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filterPrivacy="1"/>
  <bookViews>
    <workbookView xWindow="-120" yWindow="-120" windowWidth="29040" windowHeight="17640"/>
  </bookViews>
  <sheets>
    <sheet name="About" sheetId="9" r:id="rId1"/>
    <sheet name="Country Selector" sheetId="3" r:id="rId2"/>
    <sheet name="Multipliers and Adjustments" sheetId="10" r:id="rId3"/>
    <sheet name="EPA Data" sheetId="1" r:id="rId4"/>
    <sheet name="NPV Calcs" sheetId="45" r:id="rId5"/>
    <sheet name="AEO Table 13" sheetId="46" r:id="rId6"/>
    <sheet name="Tech to Policy Mapping" sheetId="4" r:id="rId7"/>
    <sheet name="EPA non-CO2 Data" sheetId="42" r:id="rId8"/>
    <sheet name="IEA-MethaneEmissions" sheetId="38" r:id="rId9"/>
    <sheet name="IEA-MethaneAbatement" sheetId="37" r:id="rId10"/>
    <sheet name="IEA Tech to Policy Mapping" sheetId="39" r:id="rId11"/>
    <sheet name="EPA to IEA Scaling" sheetId="40" r:id="rId12"/>
    <sheet name="SNAP Adjustment" sheetId="20" r:id="rId13"/>
    <sheet name="Cement Data" sheetId="28" r:id="rId14"/>
    <sheet name="Data Check" sheetId="36" r:id="rId15"/>
    <sheet name="PERAC-cement" sheetId="30" r:id="rId16"/>
    <sheet name="PERAC-ngps-mthncptr" sheetId="14" r:id="rId17"/>
    <sheet name="PERAC-ngps-mthndstr" sheetId="26" r:id="rId18"/>
    <sheet name="PERAC-fgassubstitution" sheetId="32" r:id="rId19"/>
    <sheet name="PERAC-fgasdestruction" sheetId="24" r:id="rId20"/>
    <sheet name="PERAC-fgasrecovery" sheetId="25" r:id="rId21"/>
    <sheet name="PERAC-inspctmaintretrofit" sheetId="15" r:id="rId22"/>
    <sheet name="PERAC-coalmining-mthncptr" sheetId="12" r:id="rId23"/>
    <sheet name="PERAC-coalmining-mthndstr" sheetId="13" r:id="rId24"/>
    <sheet name="PERAC-waste-mthncptr" sheetId="18" r:id="rId25"/>
    <sheet name="PERAC-waste-mthndstr" sheetId="19" r:id="rId26"/>
    <sheet name="PERAC-cropsrice" sheetId="6" r:id="rId27"/>
    <sheet name="PERAC-livestock" sheetId="11" r:id="rId28"/>
    <sheet name="PERAC-MCD" sheetId="31" r:id="rId29"/>
  </sheets>
  <externalReferences>
    <externalReference r:id="rId30"/>
  </externalReferences>
  <definedNames>
    <definedName name="_xlnm._FilterDatabase" localSheetId="3" hidden="1">'EPA Data'!$A$1:$J$840520</definedName>
    <definedName name="_xlnm._FilterDatabase" localSheetId="7" hidden="1">'EPA non-CO2 Data'!$A$1:$K$618541</definedName>
    <definedName name="_xlnm._FilterDatabase" localSheetId="9" hidden="1">'IEA-MethaneAbatement'!$A$2:$K$3453</definedName>
    <definedName name="_xlnm._FilterDatabase" localSheetId="6" hidden="1">'Tech to Policy Mapping'!$A$1:$E$185</definedName>
    <definedName name="CH4_to_CO2e" localSheetId="7">#REF!</definedName>
    <definedName name="CH4_to_CO2e">'[1]Cross-Page Data'!$C$12</definedName>
    <definedName name="N2O_to_CO2e" localSheetId="7">#REF!</definedName>
    <definedName name="N2O_to_CO2e">'[1]Cross-Page Data'!$C$13</definedName>
    <definedName name="unit_conv" localSheetId="11">About!$A$156</definedName>
    <definedName name="unit_conv" localSheetId="10">About!$A$156</definedName>
    <definedName name="unit_conv" localSheetId="9">About!$A$156</definedName>
    <definedName name="unit_conv" localSheetId="8">About!$A$156</definedName>
    <definedName name="unit_conv">About!$A$121</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75" i="10" l="1"/>
  <c r="B76" i="10"/>
  <c r="B77" i="10"/>
  <c r="B78" i="10"/>
  <c r="B79" i="10"/>
  <c r="B80" i="10"/>
  <c r="C75" i="10"/>
  <c r="D75" i="10"/>
  <c r="E75" i="10"/>
  <c r="F75" i="10"/>
  <c r="G75" i="10"/>
  <c r="H75" i="10"/>
  <c r="I75" i="10"/>
  <c r="C76" i="10"/>
  <c r="D76" i="10"/>
  <c r="E76" i="10"/>
  <c r="F76" i="10"/>
  <c r="G76" i="10"/>
  <c r="H76" i="10"/>
  <c r="I76" i="10"/>
  <c r="C77" i="10"/>
  <c r="D77" i="10"/>
  <c r="E77" i="10"/>
  <c r="F77" i="10"/>
  <c r="G77" i="10"/>
  <c r="H77" i="10"/>
  <c r="I77" i="10"/>
  <c r="C78" i="10"/>
  <c r="D78" i="10"/>
  <c r="E78" i="10"/>
  <c r="F78" i="10"/>
  <c r="G78" i="10"/>
  <c r="H78" i="10"/>
  <c r="I78" i="10"/>
  <c r="C79" i="10"/>
  <c r="D79" i="10"/>
  <c r="E79" i="10"/>
  <c r="F79" i="10"/>
  <c r="G79" i="10"/>
  <c r="H79" i="10"/>
  <c r="I79" i="10"/>
  <c r="C80" i="10"/>
  <c r="D80" i="10"/>
  <c r="E80" i="10"/>
  <c r="F80" i="10"/>
  <c r="G80" i="10"/>
  <c r="H80" i="10"/>
  <c r="I80" i="10"/>
  <c r="F11" i="40" l="1"/>
  <c r="L3" i="37"/>
  <c r="L4" i="37"/>
  <c r="L5" i="37"/>
  <c r="L6" i="37"/>
  <c r="L7" i="37"/>
  <c r="L8" i="37"/>
  <c r="L9" i="37"/>
  <c r="L10" i="37"/>
  <c r="L11" i="37"/>
  <c r="L12" i="37"/>
  <c r="L13" i="37"/>
  <c r="L14" i="37"/>
  <c r="L15" i="37"/>
  <c r="L16" i="37"/>
  <c r="L17" i="37"/>
  <c r="L18" i="37"/>
  <c r="L19" i="37"/>
  <c r="L20" i="37"/>
  <c r="L21" i="37"/>
  <c r="L22" i="37"/>
  <c r="L23" i="37"/>
  <c r="L24" i="37"/>
  <c r="L25" i="37"/>
  <c r="L26" i="37"/>
  <c r="L27" i="37"/>
  <c r="L28" i="37"/>
  <c r="L29" i="37"/>
  <c r="L30" i="37"/>
  <c r="L31" i="37"/>
  <c r="L32" i="37"/>
  <c r="L33" i="37"/>
  <c r="L34" i="37"/>
  <c r="L35" i="37"/>
  <c r="L36" i="37"/>
  <c r="L37" i="37"/>
  <c r="L38" i="37"/>
  <c r="L39" i="37"/>
  <c r="L40" i="37"/>
  <c r="L41" i="37"/>
  <c r="L42" i="37"/>
  <c r="L43" i="37"/>
  <c r="L44" i="37"/>
  <c r="L45" i="37"/>
  <c r="L46" i="37"/>
  <c r="L47" i="37"/>
  <c r="L48" i="37"/>
  <c r="L49" i="37"/>
  <c r="L50" i="37"/>
  <c r="L51" i="37"/>
  <c r="L52" i="37"/>
  <c r="L53" i="37"/>
  <c r="L54" i="37"/>
  <c r="L55" i="37"/>
  <c r="L56" i="37"/>
  <c r="L57" i="37"/>
  <c r="L58" i="37"/>
  <c r="L59" i="37"/>
  <c r="L60" i="37"/>
  <c r="L61" i="37"/>
  <c r="L62" i="37"/>
  <c r="L63" i="37"/>
  <c r="L64" i="37"/>
  <c r="L65" i="37"/>
  <c r="L66" i="37"/>
  <c r="L67" i="37"/>
  <c r="L68" i="37"/>
  <c r="L69" i="37"/>
  <c r="L70" i="37"/>
  <c r="L71" i="37"/>
  <c r="L72" i="37"/>
  <c r="L73" i="37"/>
  <c r="L74" i="37"/>
  <c r="L75" i="37"/>
  <c r="L76" i="37"/>
  <c r="L77" i="37"/>
  <c r="L78" i="37"/>
  <c r="L79" i="37"/>
  <c r="L80" i="37"/>
  <c r="L81" i="37"/>
  <c r="L82" i="37"/>
  <c r="L83" i="37"/>
  <c r="L84" i="37"/>
  <c r="L85" i="37"/>
  <c r="L86" i="37"/>
  <c r="L87" i="37"/>
  <c r="L88" i="37"/>
  <c r="L89" i="37"/>
  <c r="L90" i="37"/>
  <c r="L91" i="37"/>
  <c r="L92" i="37"/>
  <c r="L93" i="37"/>
  <c r="L94" i="37"/>
  <c r="L95" i="37"/>
  <c r="L96" i="37"/>
  <c r="L97" i="37"/>
  <c r="L98" i="37"/>
  <c r="L99" i="37"/>
  <c r="L100" i="37"/>
  <c r="L101" i="37"/>
  <c r="L102" i="37"/>
  <c r="L103" i="37"/>
  <c r="L104" i="37"/>
  <c r="L105" i="37"/>
  <c r="L106" i="37"/>
  <c r="L107" i="37"/>
  <c r="L108" i="37"/>
  <c r="L109" i="37"/>
  <c r="L110" i="37"/>
  <c r="L111" i="37"/>
  <c r="L112" i="37"/>
  <c r="L113" i="37"/>
  <c r="L114" i="37"/>
  <c r="L115" i="37"/>
  <c r="L116" i="37"/>
  <c r="L117" i="37"/>
  <c r="L118" i="37"/>
  <c r="L119" i="37"/>
  <c r="L120" i="37"/>
  <c r="L121" i="37"/>
  <c r="L122" i="37"/>
  <c r="L123" i="37"/>
  <c r="L124" i="37"/>
  <c r="L125" i="37"/>
  <c r="L126" i="37"/>
  <c r="L127" i="37"/>
  <c r="L128" i="37"/>
  <c r="L129" i="37"/>
  <c r="L130" i="37"/>
  <c r="L131" i="37"/>
  <c r="L132" i="37"/>
  <c r="L133" i="37"/>
  <c r="L134" i="37"/>
  <c r="L135" i="37"/>
  <c r="L136" i="37"/>
  <c r="L137" i="37"/>
  <c r="L138" i="37"/>
  <c r="L139" i="37"/>
  <c r="L140" i="37"/>
  <c r="L141" i="37"/>
  <c r="L142" i="37"/>
  <c r="L143" i="37"/>
  <c r="L144" i="37"/>
  <c r="L145" i="37"/>
  <c r="L146" i="37"/>
  <c r="L147" i="37"/>
  <c r="L148" i="37"/>
  <c r="L149" i="37"/>
  <c r="L150" i="37"/>
  <c r="L151" i="37"/>
  <c r="L152" i="37"/>
  <c r="L153" i="37"/>
  <c r="L154" i="37"/>
  <c r="L155" i="37"/>
  <c r="L156" i="37"/>
  <c r="L157" i="37"/>
  <c r="L158" i="37"/>
  <c r="L159" i="37"/>
  <c r="L160" i="37"/>
  <c r="L161" i="37"/>
  <c r="L162" i="37"/>
  <c r="L163" i="37"/>
  <c r="L164" i="37"/>
  <c r="L165" i="37"/>
  <c r="L166" i="37"/>
  <c r="L167" i="37"/>
  <c r="L168" i="37"/>
  <c r="L169" i="37"/>
  <c r="L170" i="37"/>
  <c r="L171" i="37"/>
  <c r="L172" i="37"/>
  <c r="L173" i="37"/>
  <c r="L174" i="37"/>
  <c r="L175" i="37"/>
  <c r="L176" i="37"/>
  <c r="L177" i="37"/>
  <c r="L178" i="37"/>
  <c r="L179" i="37"/>
  <c r="L180" i="37"/>
  <c r="L181" i="37"/>
  <c r="L182" i="37"/>
  <c r="L183" i="37"/>
  <c r="L184" i="37"/>
  <c r="L185" i="37"/>
  <c r="L186" i="37"/>
  <c r="L187" i="37"/>
  <c r="L188" i="37"/>
  <c r="L189" i="37"/>
  <c r="L190" i="37"/>
  <c r="L191" i="37"/>
  <c r="L192" i="37"/>
  <c r="L193" i="37"/>
  <c r="L194" i="37"/>
  <c r="L195" i="37"/>
  <c r="L196" i="37"/>
  <c r="L197" i="37"/>
  <c r="L198" i="37"/>
  <c r="L199" i="37"/>
  <c r="L200" i="37"/>
  <c r="L201" i="37"/>
  <c r="L202" i="37"/>
  <c r="L203" i="37"/>
  <c r="L204" i="37"/>
  <c r="L205" i="37"/>
  <c r="L206" i="37"/>
  <c r="L207" i="37"/>
  <c r="L208" i="37"/>
  <c r="L209" i="37"/>
  <c r="L210" i="37"/>
  <c r="L211" i="37"/>
  <c r="L212" i="37"/>
  <c r="L213" i="37"/>
  <c r="L214" i="37"/>
  <c r="L215" i="37"/>
  <c r="L216" i="37"/>
  <c r="L217" i="37"/>
  <c r="L218" i="37"/>
  <c r="L219" i="37"/>
  <c r="L220" i="37"/>
  <c r="L221" i="37"/>
  <c r="L222" i="37"/>
  <c r="L223" i="37"/>
  <c r="L224" i="37"/>
  <c r="L225" i="37"/>
  <c r="L226" i="37"/>
  <c r="L227" i="37"/>
  <c r="L228" i="37"/>
  <c r="L229" i="37"/>
  <c r="L230" i="37"/>
  <c r="L231" i="37"/>
  <c r="L232" i="37"/>
  <c r="L233" i="37"/>
  <c r="L234" i="37"/>
  <c r="L235" i="37"/>
  <c r="L236" i="37"/>
  <c r="L237" i="37"/>
  <c r="L238" i="37"/>
  <c r="L239" i="37"/>
  <c r="L240" i="37"/>
  <c r="L241" i="37"/>
  <c r="L242" i="37"/>
  <c r="L243" i="37"/>
  <c r="L244" i="37"/>
  <c r="L245" i="37"/>
  <c r="L246" i="37"/>
  <c r="L247" i="37"/>
  <c r="L248" i="37"/>
  <c r="L249" i="37"/>
  <c r="L250" i="37"/>
  <c r="L251" i="37"/>
  <c r="L252" i="37"/>
  <c r="L253" i="37"/>
  <c r="L254" i="37"/>
  <c r="L255" i="37"/>
  <c r="L256" i="37"/>
  <c r="L257" i="37"/>
  <c r="L258" i="37"/>
  <c r="L259" i="37"/>
  <c r="L260" i="37"/>
  <c r="L261" i="37"/>
  <c r="L262" i="37"/>
  <c r="L263" i="37"/>
  <c r="L264" i="37"/>
  <c r="L265" i="37"/>
  <c r="L266" i="37"/>
  <c r="L267" i="37"/>
  <c r="L268" i="37"/>
  <c r="L269" i="37"/>
  <c r="L270" i="37"/>
  <c r="L271" i="37"/>
  <c r="L272" i="37"/>
  <c r="L273" i="37"/>
  <c r="L274" i="37"/>
  <c r="L275" i="37"/>
  <c r="L276" i="37"/>
  <c r="L277" i="37"/>
  <c r="L278" i="37"/>
  <c r="L279" i="37"/>
  <c r="L280" i="37"/>
  <c r="L281" i="37"/>
  <c r="L282" i="37"/>
  <c r="L283" i="37"/>
  <c r="L284" i="37"/>
  <c r="L285" i="37"/>
  <c r="L286" i="37"/>
  <c r="L287" i="37"/>
  <c r="L288" i="37"/>
  <c r="L289" i="37"/>
  <c r="L290" i="37"/>
  <c r="L291" i="37"/>
  <c r="L292" i="37"/>
  <c r="L293" i="37"/>
  <c r="L294" i="37"/>
  <c r="L295" i="37"/>
  <c r="L296" i="37"/>
  <c r="L297" i="37"/>
  <c r="L298" i="37"/>
  <c r="L299" i="37"/>
  <c r="L300" i="37"/>
  <c r="L301" i="37"/>
  <c r="L302" i="37"/>
  <c r="L303" i="37"/>
  <c r="L304" i="37"/>
  <c r="L305" i="37"/>
  <c r="L306" i="37"/>
  <c r="L307" i="37"/>
  <c r="L308" i="37"/>
  <c r="L309" i="37"/>
  <c r="L310" i="37"/>
  <c r="L311" i="37"/>
  <c r="L312" i="37"/>
  <c r="L313" i="37"/>
  <c r="L314" i="37"/>
  <c r="L315" i="37"/>
  <c r="L316" i="37"/>
  <c r="L317" i="37"/>
  <c r="L318" i="37"/>
  <c r="L319" i="37"/>
  <c r="L320" i="37"/>
  <c r="L321" i="37"/>
  <c r="L322" i="37"/>
  <c r="L323" i="37"/>
  <c r="L324" i="37"/>
  <c r="L325" i="37"/>
  <c r="L326" i="37"/>
  <c r="L327" i="37"/>
  <c r="L328" i="37"/>
  <c r="L329" i="37"/>
  <c r="L330" i="37"/>
  <c r="L331" i="37"/>
  <c r="L332" i="37"/>
  <c r="L333" i="37"/>
  <c r="L334" i="37"/>
  <c r="L335" i="37"/>
  <c r="L336" i="37"/>
  <c r="L337" i="37"/>
  <c r="L338" i="37"/>
  <c r="L339" i="37"/>
  <c r="L340" i="37"/>
  <c r="L341" i="37"/>
  <c r="L342" i="37"/>
  <c r="L343" i="37"/>
  <c r="L344" i="37"/>
  <c r="L345" i="37"/>
  <c r="L346" i="37"/>
  <c r="L347" i="37"/>
  <c r="L348" i="37"/>
  <c r="L349" i="37"/>
  <c r="L350" i="37"/>
  <c r="L351" i="37"/>
  <c r="L352" i="37"/>
  <c r="L353" i="37"/>
  <c r="L354" i="37"/>
  <c r="L355" i="37"/>
  <c r="L356" i="37"/>
  <c r="L357" i="37"/>
  <c r="L358" i="37"/>
  <c r="L359" i="37"/>
  <c r="L360" i="37"/>
  <c r="L361" i="37"/>
  <c r="L362" i="37"/>
  <c r="L363" i="37"/>
  <c r="L364" i="37"/>
  <c r="L365" i="37"/>
  <c r="L366" i="37"/>
  <c r="L367" i="37"/>
  <c r="L368" i="37"/>
  <c r="L369" i="37"/>
  <c r="L370" i="37"/>
  <c r="L371" i="37"/>
  <c r="L372" i="37"/>
  <c r="L373" i="37"/>
  <c r="L374" i="37"/>
  <c r="L375" i="37"/>
  <c r="L376" i="37"/>
  <c r="L377" i="37"/>
  <c r="L378" i="37"/>
  <c r="L379" i="37"/>
  <c r="L380" i="37"/>
  <c r="L381" i="37"/>
  <c r="L382" i="37"/>
  <c r="L383" i="37"/>
  <c r="L384" i="37"/>
  <c r="L385" i="37"/>
  <c r="L386" i="37"/>
  <c r="L387" i="37"/>
  <c r="L388" i="37"/>
  <c r="L389" i="37"/>
  <c r="L390" i="37"/>
  <c r="L391" i="37"/>
  <c r="L392" i="37"/>
  <c r="L393" i="37"/>
  <c r="L394" i="37"/>
  <c r="L395" i="37"/>
  <c r="L396" i="37"/>
  <c r="L397" i="37"/>
  <c r="L398" i="37"/>
  <c r="L399" i="37"/>
  <c r="L400" i="37"/>
  <c r="L401" i="37"/>
  <c r="L402" i="37"/>
  <c r="L403" i="37"/>
  <c r="L404" i="37"/>
  <c r="L405" i="37"/>
  <c r="L406" i="37"/>
  <c r="L407" i="37"/>
  <c r="L408" i="37"/>
  <c r="L409" i="37"/>
  <c r="L410" i="37"/>
  <c r="L411" i="37"/>
  <c r="L412" i="37"/>
  <c r="L413" i="37"/>
  <c r="L414" i="37"/>
  <c r="L415" i="37"/>
  <c r="L416" i="37"/>
  <c r="L417" i="37"/>
  <c r="L418" i="37"/>
  <c r="L419" i="37"/>
  <c r="L420" i="37"/>
  <c r="L421" i="37"/>
  <c r="L422" i="37"/>
  <c r="L423" i="37"/>
  <c r="L424" i="37"/>
  <c r="L425" i="37"/>
  <c r="L426" i="37"/>
  <c r="L427" i="37"/>
  <c r="L428" i="37"/>
  <c r="L429" i="37"/>
  <c r="L430" i="37"/>
  <c r="L431" i="37"/>
  <c r="L432" i="37"/>
  <c r="L433" i="37"/>
  <c r="L434" i="37"/>
  <c r="L435" i="37"/>
  <c r="L436" i="37"/>
  <c r="L437" i="37"/>
  <c r="L438" i="37"/>
  <c r="L439" i="37"/>
  <c r="L440" i="37"/>
  <c r="L441" i="37"/>
  <c r="L442" i="37"/>
  <c r="L443" i="37"/>
  <c r="L444" i="37"/>
  <c r="L445" i="37"/>
  <c r="L446" i="37"/>
  <c r="L447" i="37"/>
  <c r="L448" i="37"/>
  <c r="L449" i="37"/>
  <c r="L450" i="37"/>
  <c r="L451" i="37"/>
  <c r="L452" i="37"/>
  <c r="L453" i="37"/>
  <c r="L454" i="37"/>
  <c r="L455" i="37"/>
  <c r="L456" i="37"/>
  <c r="L457" i="37"/>
  <c r="L458" i="37"/>
  <c r="L459" i="37"/>
  <c r="L460" i="37"/>
  <c r="L461" i="37"/>
  <c r="L462" i="37"/>
  <c r="L463" i="37"/>
  <c r="L464" i="37"/>
  <c r="L465" i="37"/>
  <c r="L466" i="37"/>
  <c r="L467" i="37"/>
  <c r="L468" i="37"/>
  <c r="L469" i="37"/>
  <c r="L470" i="37"/>
  <c r="L471" i="37"/>
  <c r="L472" i="37"/>
  <c r="L473" i="37"/>
  <c r="L474" i="37"/>
  <c r="L475" i="37"/>
  <c r="L476" i="37"/>
  <c r="L477" i="37"/>
  <c r="L478" i="37"/>
  <c r="L479" i="37"/>
  <c r="L480" i="37"/>
  <c r="L481" i="37"/>
  <c r="L482" i="37"/>
  <c r="L483" i="37"/>
  <c r="L484" i="37"/>
  <c r="L485" i="37"/>
  <c r="L486" i="37"/>
  <c r="L487" i="37"/>
  <c r="L488" i="37"/>
  <c r="L489" i="37"/>
  <c r="L490" i="37"/>
  <c r="L491" i="37"/>
  <c r="L492" i="37"/>
  <c r="L493" i="37"/>
  <c r="L494" i="37"/>
  <c r="L495" i="37"/>
  <c r="L496" i="37"/>
  <c r="L497" i="37"/>
  <c r="L498" i="37"/>
  <c r="L499" i="37"/>
  <c r="L500" i="37"/>
  <c r="L501" i="37"/>
  <c r="L502" i="37"/>
  <c r="L503" i="37"/>
  <c r="L504" i="37"/>
  <c r="L505" i="37"/>
  <c r="L506" i="37"/>
  <c r="L507" i="37"/>
  <c r="L508" i="37"/>
  <c r="L509" i="37"/>
  <c r="L510" i="37"/>
  <c r="L511" i="37"/>
  <c r="L512" i="37"/>
  <c r="L513" i="37"/>
  <c r="L514" i="37"/>
  <c r="L515" i="37"/>
  <c r="L516" i="37"/>
  <c r="L517" i="37"/>
  <c r="L518" i="37"/>
  <c r="L519" i="37"/>
  <c r="L520" i="37"/>
  <c r="L521" i="37"/>
  <c r="L522" i="37"/>
  <c r="L523" i="37"/>
  <c r="L524" i="37"/>
  <c r="L525" i="37"/>
  <c r="L526" i="37"/>
  <c r="L527" i="37"/>
  <c r="L528" i="37"/>
  <c r="L529" i="37"/>
  <c r="L530" i="37"/>
  <c r="L531" i="37"/>
  <c r="L532" i="37"/>
  <c r="L533" i="37"/>
  <c r="L534" i="37"/>
  <c r="L535" i="37"/>
  <c r="L536" i="37"/>
  <c r="L537" i="37"/>
  <c r="L538" i="37"/>
  <c r="L539" i="37"/>
  <c r="L540" i="37"/>
  <c r="L541" i="37"/>
  <c r="L542" i="37"/>
  <c r="L543" i="37"/>
  <c r="L544" i="37"/>
  <c r="L545" i="37"/>
  <c r="L546" i="37"/>
  <c r="L547" i="37"/>
  <c r="L548" i="37"/>
  <c r="L549" i="37"/>
  <c r="L550" i="37"/>
  <c r="L551" i="37"/>
  <c r="L552" i="37"/>
  <c r="L553" i="37"/>
  <c r="L554" i="37"/>
  <c r="L555" i="37"/>
  <c r="L556" i="37"/>
  <c r="L557" i="37"/>
  <c r="L558" i="37"/>
  <c r="L559" i="37"/>
  <c r="L560" i="37"/>
  <c r="L561" i="37"/>
  <c r="L562" i="37"/>
  <c r="L563" i="37"/>
  <c r="L564" i="37"/>
  <c r="L565" i="37"/>
  <c r="L566" i="37"/>
  <c r="L567" i="37"/>
  <c r="L568" i="37"/>
  <c r="L569" i="37"/>
  <c r="L570" i="37"/>
  <c r="L571" i="37"/>
  <c r="L572" i="37"/>
  <c r="L573" i="37"/>
  <c r="L574" i="37"/>
  <c r="L575" i="37"/>
  <c r="L576" i="37"/>
  <c r="L577" i="37"/>
  <c r="L578" i="37"/>
  <c r="L579" i="37"/>
  <c r="L580" i="37"/>
  <c r="L581" i="37"/>
  <c r="L582" i="37"/>
  <c r="L583" i="37"/>
  <c r="L584" i="37"/>
  <c r="L585" i="37"/>
  <c r="L586" i="37"/>
  <c r="L587" i="37"/>
  <c r="L588" i="37"/>
  <c r="L589" i="37"/>
  <c r="L590" i="37"/>
  <c r="L591" i="37"/>
  <c r="L592" i="37"/>
  <c r="L593" i="37"/>
  <c r="L594" i="37"/>
  <c r="L595" i="37"/>
  <c r="L596" i="37"/>
  <c r="L597" i="37"/>
  <c r="L598" i="37"/>
  <c r="L599" i="37"/>
  <c r="L600" i="37"/>
  <c r="L601" i="37"/>
  <c r="L602" i="37"/>
  <c r="L603" i="37"/>
  <c r="L604" i="37"/>
  <c r="L605" i="37"/>
  <c r="L606" i="37"/>
  <c r="L607" i="37"/>
  <c r="L608" i="37"/>
  <c r="L609" i="37"/>
  <c r="L610" i="37"/>
  <c r="L611" i="37"/>
  <c r="L612" i="37"/>
  <c r="L613" i="37"/>
  <c r="L614" i="37"/>
  <c r="L615" i="37"/>
  <c r="L616" i="37"/>
  <c r="L617" i="37"/>
  <c r="L618" i="37"/>
  <c r="L619" i="37"/>
  <c r="L620" i="37"/>
  <c r="L621" i="37"/>
  <c r="L622" i="37"/>
  <c r="L623" i="37"/>
  <c r="L624" i="37"/>
  <c r="L625" i="37"/>
  <c r="L626" i="37"/>
  <c r="L627" i="37"/>
  <c r="L628" i="37"/>
  <c r="L629" i="37"/>
  <c r="L630" i="37"/>
  <c r="L631" i="37"/>
  <c r="L632" i="37"/>
  <c r="L633" i="37"/>
  <c r="L634" i="37"/>
  <c r="L635" i="37"/>
  <c r="L636" i="37"/>
  <c r="L637" i="37"/>
  <c r="L638" i="37"/>
  <c r="L639" i="37"/>
  <c r="L640" i="37"/>
  <c r="L641" i="37"/>
  <c r="L642" i="37"/>
  <c r="L643" i="37"/>
  <c r="L644" i="37"/>
  <c r="L645" i="37"/>
  <c r="L646" i="37"/>
  <c r="L647" i="37"/>
  <c r="L648" i="37"/>
  <c r="L649" i="37"/>
  <c r="L650" i="37"/>
  <c r="L651" i="37"/>
  <c r="L652" i="37"/>
  <c r="L653" i="37"/>
  <c r="L654" i="37"/>
  <c r="L655" i="37"/>
  <c r="L656" i="37"/>
  <c r="L657" i="37"/>
  <c r="L658" i="37"/>
  <c r="L659" i="37"/>
  <c r="L660" i="37"/>
  <c r="L661" i="37"/>
  <c r="L662" i="37"/>
  <c r="L663" i="37"/>
  <c r="L664" i="37"/>
  <c r="L665" i="37"/>
  <c r="L666" i="37"/>
  <c r="L667" i="37"/>
  <c r="L668" i="37"/>
  <c r="L669" i="37"/>
  <c r="L670" i="37"/>
  <c r="L671" i="37"/>
  <c r="L672" i="37"/>
  <c r="L673" i="37"/>
  <c r="L674" i="37"/>
  <c r="L675" i="37"/>
  <c r="L676" i="37"/>
  <c r="L677" i="37"/>
  <c r="L678" i="37"/>
  <c r="L679" i="37"/>
  <c r="L680" i="37"/>
  <c r="L681" i="37"/>
  <c r="L682" i="37"/>
  <c r="L683" i="37"/>
  <c r="L684" i="37"/>
  <c r="L685" i="37"/>
  <c r="L686" i="37"/>
  <c r="L687" i="37"/>
  <c r="L688" i="37"/>
  <c r="L689" i="37"/>
  <c r="L690" i="37"/>
  <c r="L691" i="37"/>
  <c r="L692" i="37"/>
  <c r="L693" i="37"/>
  <c r="L694" i="37"/>
  <c r="L695" i="37"/>
  <c r="L696" i="37"/>
  <c r="L697" i="37"/>
  <c r="L698" i="37"/>
  <c r="L699" i="37"/>
  <c r="L700" i="37"/>
  <c r="L701" i="37"/>
  <c r="L702" i="37"/>
  <c r="L703" i="37"/>
  <c r="L704" i="37"/>
  <c r="L705" i="37"/>
  <c r="L706" i="37"/>
  <c r="L707" i="37"/>
  <c r="L708" i="37"/>
  <c r="L709" i="37"/>
  <c r="L710" i="37"/>
  <c r="L711" i="37"/>
  <c r="L712" i="37"/>
  <c r="L713" i="37"/>
  <c r="L714" i="37"/>
  <c r="L715" i="37"/>
  <c r="L716" i="37"/>
  <c r="L717" i="37"/>
  <c r="L718" i="37"/>
  <c r="L719" i="37"/>
  <c r="L720" i="37"/>
  <c r="L721" i="37"/>
  <c r="L722" i="37"/>
  <c r="L723" i="37"/>
  <c r="L724" i="37"/>
  <c r="L725" i="37"/>
  <c r="L726" i="37"/>
  <c r="L727" i="37"/>
  <c r="L728" i="37"/>
  <c r="L729" i="37"/>
  <c r="L730" i="37"/>
  <c r="L731" i="37"/>
  <c r="L732" i="37"/>
  <c r="L733" i="37"/>
  <c r="L734" i="37"/>
  <c r="L735" i="37"/>
  <c r="L736" i="37"/>
  <c r="L737" i="37"/>
  <c r="L738" i="37"/>
  <c r="L739" i="37"/>
  <c r="L740" i="37"/>
  <c r="L741" i="37"/>
  <c r="L742" i="37"/>
  <c r="L743" i="37"/>
  <c r="L744" i="37"/>
  <c r="L745" i="37"/>
  <c r="L746" i="37"/>
  <c r="L747" i="37"/>
  <c r="L748" i="37"/>
  <c r="L749" i="37"/>
  <c r="L750" i="37"/>
  <c r="L751" i="37"/>
  <c r="L752" i="37"/>
  <c r="L753" i="37"/>
  <c r="L754" i="37"/>
  <c r="L755" i="37"/>
  <c r="L756" i="37"/>
  <c r="L757" i="37"/>
  <c r="L758" i="37"/>
  <c r="L759" i="37"/>
  <c r="L760" i="37"/>
  <c r="L761" i="37"/>
  <c r="L762" i="37"/>
  <c r="L763" i="37"/>
  <c r="L764" i="37"/>
  <c r="L765" i="37"/>
  <c r="L766" i="37"/>
  <c r="L767" i="37"/>
  <c r="L768" i="37"/>
  <c r="L769" i="37"/>
  <c r="L770" i="37"/>
  <c r="L771" i="37"/>
  <c r="L772" i="37"/>
  <c r="L773" i="37"/>
  <c r="L774" i="37"/>
  <c r="L775" i="37"/>
  <c r="L776" i="37"/>
  <c r="L777" i="37"/>
  <c r="L778" i="37"/>
  <c r="L779" i="37"/>
  <c r="L780" i="37"/>
  <c r="L781" i="37"/>
  <c r="L782" i="37"/>
  <c r="L783" i="37"/>
  <c r="L784" i="37"/>
  <c r="L785" i="37"/>
  <c r="L786" i="37"/>
  <c r="L787" i="37"/>
  <c r="L788" i="37"/>
  <c r="L789" i="37"/>
  <c r="L790" i="37"/>
  <c r="L791" i="37"/>
  <c r="L792" i="37"/>
  <c r="L793" i="37"/>
  <c r="L794" i="37"/>
  <c r="L795" i="37"/>
  <c r="L796" i="37"/>
  <c r="L797" i="37"/>
  <c r="L798" i="37"/>
  <c r="L799" i="37"/>
  <c r="L800" i="37"/>
  <c r="L801" i="37"/>
  <c r="L802" i="37"/>
  <c r="L803" i="37"/>
  <c r="L804" i="37"/>
  <c r="L805" i="37"/>
  <c r="L806" i="37"/>
  <c r="L807" i="37"/>
  <c r="L808" i="37"/>
  <c r="L809" i="37"/>
  <c r="L810" i="37"/>
  <c r="L811" i="37"/>
  <c r="L812" i="37"/>
  <c r="L813" i="37"/>
  <c r="L814" i="37"/>
  <c r="L815" i="37"/>
  <c r="L816" i="37"/>
  <c r="L817" i="37"/>
  <c r="L818" i="37"/>
  <c r="L819" i="37"/>
  <c r="L820" i="37"/>
  <c r="L821" i="37"/>
  <c r="L822" i="37"/>
  <c r="L823" i="37"/>
  <c r="L824" i="37"/>
  <c r="L825" i="37"/>
  <c r="L826" i="37"/>
  <c r="L827" i="37"/>
  <c r="L828" i="37"/>
  <c r="L829" i="37"/>
  <c r="L830" i="37"/>
  <c r="L831" i="37"/>
  <c r="L832" i="37"/>
  <c r="L833" i="37"/>
  <c r="L834" i="37"/>
  <c r="L835" i="37"/>
  <c r="L836" i="37"/>
  <c r="L837" i="37"/>
  <c r="L838" i="37"/>
  <c r="L839" i="37"/>
  <c r="L840" i="37"/>
  <c r="L841" i="37"/>
  <c r="L842" i="37"/>
  <c r="L843" i="37"/>
  <c r="L844" i="37"/>
  <c r="L845" i="37"/>
  <c r="L846" i="37"/>
  <c r="L847" i="37"/>
  <c r="L848" i="37"/>
  <c r="L849" i="37"/>
  <c r="L850" i="37"/>
  <c r="L851" i="37"/>
  <c r="L852" i="37"/>
  <c r="L853" i="37"/>
  <c r="L854" i="37"/>
  <c r="L855" i="37"/>
  <c r="L856" i="37"/>
  <c r="L857" i="37"/>
  <c r="L858" i="37"/>
  <c r="L859" i="37"/>
  <c r="L860" i="37"/>
  <c r="L861" i="37"/>
  <c r="L862" i="37"/>
  <c r="L863" i="37"/>
  <c r="L864" i="37"/>
  <c r="L865" i="37"/>
  <c r="L866" i="37"/>
  <c r="L867" i="37"/>
  <c r="L868" i="37"/>
  <c r="L869" i="37"/>
  <c r="L870" i="37"/>
  <c r="L871" i="37"/>
  <c r="L872" i="37"/>
  <c r="L873" i="37"/>
  <c r="L874" i="37"/>
  <c r="L875" i="37"/>
  <c r="L876" i="37"/>
  <c r="L877" i="37"/>
  <c r="L878" i="37"/>
  <c r="L879" i="37"/>
  <c r="L880" i="37"/>
  <c r="L881" i="37"/>
  <c r="L882" i="37"/>
  <c r="L883" i="37"/>
  <c r="L884" i="37"/>
  <c r="L885" i="37"/>
  <c r="L886" i="37"/>
  <c r="L887" i="37"/>
  <c r="L888" i="37"/>
  <c r="L889" i="37"/>
  <c r="L890" i="37"/>
  <c r="L891" i="37"/>
  <c r="L892" i="37"/>
  <c r="L893" i="37"/>
  <c r="L894" i="37"/>
  <c r="L895" i="37"/>
  <c r="L896" i="37"/>
  <c r="L897" i="37"/>
  <c r="L898" i="37"/>
  <c r="L899" i="37"/>
  <c r="L900" i="37"/>
  <c r="L901" i="37"/>
  <c r="L902" i="37"/>
  <c r="L903" i="37"/>
  <c r="L904" i="37"/>
  <c r="L905" i="37"/>
  <c r="L906" i="37"/>
  <c r="L907" i="37"/>
  <c r="L908" i="37"/>
  <c r="L909" i="37"/>
  <c r="L910" i="37"/>
  <c r="L911" i="37"/>
  <c r="L912" i="37"/>
  <c r="L913" i="37"/>
  <c r="L914" i="37"/>
  <c r="L915" i="37"/>
  <c r="L916" i="37"/>
  <c r="L917" i="37"/>
  <c r="L918" i="37"/>
  <c r="L919" i="37"/>
  <c r="L920" i="37"/>
  <c r="L921" i="37"/>
  <c r="L922" i="37"/>
  <c r="L923" i="37"/>
  <c r="L924" i="37"/>
  <c r="L925" i="37"/>
  <c r="L926" i="37"/>
  <c r="L927" i="37"/>
  <c r="L928" i="37"/>
  <c r="L929" i="37"/>
  <c r="L930" i="37"/>
  <c r="L931" i="37"/>
  <c r="L932" i="37"/>
  <c r="L933" i="37"/>
  <c r="L934" i="37"/>
  <c r="L935" i="37"/>
  <c r="L936" i="37"/>
  <c r="L937" i="37"/>
  <c r="L938" i="37"/>
  <c r="L939" i="37"/>
  <c r="L940" i="37"/>
  <c r="L941" i="37"/>
  <c r="L942" i="37"/>
  <c r="L943" i="37"/>
  <c r="L944" i="37"/>
  <c r="L945" i="37"/>
  <c r="L946" i="37"/>
  <c r="L947" i="37"/>
  <c r="L948" i="37"/>
  <c r="L949" i="37"/>
  <c r="L950" i="37"/>
  <c r="L951" i="37"/>
  <c r="L952" i="37"/>
  <c r="L953" i="37"/>
  <c r="L954" i="37"/>
  <c r="L955" i="37"/>
  <c r="L956" i="37"/>
  <c r="L957" i="37"/>
  <c r="L958" i="37"/>
  <c r="L959" i="37"/>
  <c r="L960" i="37"/>
  <c r="L961" i="37"/>
  <c r="L962" i="37"/>
  <c r="L963" i="37"/>
  <c r="L964" i="37"/>
  <c r="L965" i="37"/>
  <c r="L966" i="37"/>
  <c r="L967" i="37"/>
  <c r="L968" i="37"/>
  <c r="L969" i="37"/>
  <c r="L970" i="37"/>
  <c r="L971" i="37"/>
  <c r="L972" i="37"/>
  <c r="L973" i="37"/>
  <c r="L974" i="37"/>
  <c r="L975" i="37"/>
  <c r="L976" i="37"/>
  <c r="L977" i="37"/>
  <c r="L978" i="37"/>
  <c r="L979" i="37"/>
  <c r="L980" i="37"/>
  <c r="L981" i="37"/>
  <c r="L982" i="37"/>
  <c r="L983" i="37"/>
  <c r="L984" i="37"/>
  <c r="L985" i="37"/>
  <c r="L986" i="37"/>
  <c r="L987" i="37"/>
  <c r="L988" i="37"/>
  <c r="L989" i="37"/>
  <c r="L990" i="37"/>
  <c r="L991" i="37"/>
  <c r="L992" i="37"/>
  <c r="L993" i="37"/>
  <c r="L994" i="37"/>
  <c r="L995" i="37"/>
  <c r="L996" i="37"/>
  <c r="L997" i="37"/>
  <c r="L998" i="37"/>
  <c r="L999" i="37"/>
  <c r="L1000" i="37"/>
  <c r="L1001" i="37"/>
  <c r="L1002" i="37"/>
  <c r="L1003" i="37"/>
  <c r="L1004" i="37"/>
  <c r="L1005" i="37"/>
  <c r="L1006" i="37"/>
  <c r="L1007" i="37"/>
  <c r="L1008" i="37"/>
  <c r="L1009" i="37"/>
  <c r="L1010" i="37"/>
  <c r="L1011" i="37"/>
  <c r="L1012" i="37"/>
  <c r="L1013" i="37"/>
  <c r="L1014" i="37"/>
  <c r="L1015" i="37"/>
  <c r="L1016" i="37"/>
  <c r="L1017" i="37"/>
  <c r="L1018" i="37"/>
  <c r="L1019" i="37"/>
  <c r="L1020" i="37"/>
  <c r="L1021" i="37"/>
  <c r="L1022" i="37"/>
  <c r="L1023" i="37"/>
  <c r="L1024" i="37"/>
  <c r="L1025" i="37"/>
  <c r="L1026" i="37"/>
  <c r="L1027" i="37"/>
  <c r="L1028" i="37"/>
  <c r="L1029" i="37"/>
  <c r="L1030" i="37"/>
  <c r="L1031" i="37"/>
  <c r="L1032" i="37"/>
  <c r="L1033" i="37"/>
  <c r="L1034" i="37"/>
  <c r="L1035" i="37"/>
  <c r="L1036" i="37"/>
  <c r="L1037" i="37"/>
  <c r="L1038" i="37"/>
  <c r="L1039" i="37"/>
  <c r="L1040" i="37"/>
  <c r="L1041" i="37"/>
  <c r="L1042" i="37"/>
  <c r="L1043" i="37"/>
  <c r="L1044" i="37"/>
  <c r="L1045" i="37"/>
  <c r="L1046" i="37"/>
  <c r="L1047" i="37"/>
  <c r="L1048" i="37"/>
  <c r="L1049" i="37"/>
  <c r="L1050" i="37"/>
  <c r="L1051" i="37"/>
  <c r="L1052" i="37"/>
  <c r="L1053" i="37"/>
  <c r="L1054" i="37"/>
  <c r="L1055" i="37"/>
  <c r="L1056" i="37"/>
  <c r="L1057" i="37"/>
  <c r="L1058" i="37"/>
  <c r="L1059" i="37"/>
  <c r="L1060" i="37"/>
  <c r="L1061" i="37"/>
  <c r="L1062" i="37"/>
  <c r="L1063" i="37"/>
  <c r="L1064" i="37"/>
  <c r="L1065" i="37"/>
  <c r="L1066" i="37"/>
  <c r="L1067" i="37"/>
  <c r="L1068" i="37"/>
  <c r="L1069" i="37"/>
  <c r="L1070" i="37"/>
  <c r="L1071" i="37"/>
  <c r="L1072" i="37"/>
  <c r="L1073" i="37"/>
  <c r="L1074" i="37"/>
  <c r="L1075" i="37"/>
  <c r="L1076" i="37"/>
  <c r="L1077" i="37"/>
  <c r="L1078" i="37"/>
  <c r="L1079" i="37"/>
  <c r="L1080" i="37"/>
  <c r="L1081" i="37"/>
  <c r="L1082" i="37"/>
  <c r="L1083" i="37"/>
  <c r="L1084" i="37"/>
  <c r="L1085" i="37"/>
  <c r="L1086" i="37"/>
  <c r="L1087" i="37"/>
  <c r="L1088" i="37"/>
  <c r="L1089" i="37"/>
  <c r="L1090" i="37"/>
  <c r="L1091" i="37"/>
  <c r="L1092" i="37"/>
  <c r="L1093" i="37"/>
  <c r="L1094" i="37"/>
  <c r="L1095" i="37"/>
  <c r="L1096" i="37"/>
  <c r="L1097" i="37"/>
  <c r="L1098" i="37"/>
  <c r="L1099" i="37"/>
  <c r="L1100" i="37"/>
  <c r="L1101" i="37"/>
  <c r="L1102" i="37"/>
  <c r="L1103" i="37"/>
  <c r="L1104" i="37"/>
  <c r="L1105" i="37"/>
  <c r="L1106" i="37"/>
  <c r="L1107" i="37"/>
  <c r="L1108" i="37"/>
  <c r="L1109" i="37"/>
  <c r="L1110" i="37"/>
  <c r="L1111" i="37"/>
  <c r="L1112" i="37"/>
  <c r="L1113" i="37"/>
  <c r="L1114" i="37"/>
  <c r="L1115" i="37"/>
  <c r="L1116" i="37"/>
  <c r="L1117" i="37"/>
  <c r="L1118" i="37"/>
  <c r="L1119" i="37"/>
  <c r="L1120" i="37"/>
  <c r="L1121" i="37"/>
  <c r="L1122" i="37"/>
  <c r="L1123" i="37"/>
  <c r="L1124" i="37"/>
  <c r="L1125" i="37"/>
  <c r="L1126" i="37"/>
  <c r="L1127" i="37"/>
  <c r="L1128" i="37"/>
  <c r="L1129" i="37"/>
  <c r="L1130" i="37"/>
  <c r="L1131" i="37"/>
  <c r="L1132" i="37"/>
  <c r="L1133" i="37"/>
  <c r="L1134" i="37"/>
  <c r="L1135" i="37"/>
  <c r="L1136" i="37"/>
  <c r="L1137" i="37"/>
  <c r="L1138" i="37"/>
  <c r="L1139" i="37"/>
  <c r="L1140" i="37"/>
  <c r="L1141" i="37"/>
  <c r="L1142" i="37"/>
  <c r="L1143" i="37"/>
  <c r="L1144" i="37"/>
  <c r="L1145" i="37"/>
  <c r="L1146" i="37"/>
  <c r="L1147" i="37"/>
  <c r="L1148" i="37"/>
  <c r="L1149" i="37"/>
  <c r="L1150" i="37"/>
  <c r="L1151" i="37"/>
  <c r="L1152" i="37"/>
  <c r="L1153" i="37"/>
  <c r="L1154" i="37"/>
  <c r="L1155" i="37"/>
  <c r="L1156" i="37"/>
  <c r="L1157" i="37"/>
  <c r="L1158" i="37"/>
  <c r="L1159" i="37"/>
  <c r="L1160" i="37"/>
  <c r="L1161" i="37"/>
  <c r="L1162" i="37"/>
  <c r="L1163" i="37"/>
  <c r="L1164" i="37"/>
  <c r="L1165" i="37"/>
  <c r="L1166" i="37"/>
  <c r="L1167" i="37"/>
  <c r="L1168" i="37"/>
  <c r="L1169" i="37"/>
  <c r="L1170" i="37"/>
  <c r="L1171" i="37"/>
  <c r="L1172" i="37"/>
  <c r="L1173" i="37"/>
  <c r="L1174" i="37"/>
  <c r="L1175" i="37"/>
  <c r="L1176" i="37"/>
  <c r="L1177" i="37"/>
  <c r="L1178" i="37"/>
  <c r="L1179" i="37"/>
  <c r="L1180" i="37"/>
  <c r="L1181" i="37"/>
  <c r="L1182" i="37"/>
  <c r="L1183" i="37"/>
  <c r="L1184" i="37"/>
  <c r="L1185" i="37"/>
  <c r="L1186" i="37"/>
  <c r="L1187" i="37"/>
  <c r="L1188" i="37"/>
  <c r="L1189" i="37"/>
  <c r="L1190" i="37"/>
  <c r="L1191" i="37"/>
  <c r="L1192" i="37"/>
  <c r="L1193" i="37"/>
  <c r="L1194" i="37"/>
  <c r="L1195" i="37"/>
  <c r="L1196" i="37"/>
  <c r="L1197" i="37"/>
  <c r="L1198" i="37"/>
  <c r="L1199" i="37"/>
  <c r="L1200" i="37"/>
  <c r="L1201" i="37"/>
  <c r="L1202" i="37"/>
  <c r="L1203" i="37"/>
  <c r="L1204" i="37"/>
  <c r="L1205" i="37"/>
  <c r="L1206" i="37"/>
  <c r="L1207" i="37"/>
  <c r="L1208" i="37"/>
  <c r="L1209" i="37"/>
  <c r="L1210" i="37"/>
  <c r="L1211" i="37"/>
  <c r="L1212" i="37"/>
  <c r="L1213" i="37"/>
  <c r="L1214" i="37"/>
  <c r="L1215" i="37"/>
  <c r="L1216" i="37"/>
  <c r="L1217" i="37"/>
  <c r="L1218" i="37"/>
  <c r="L1219" i="37"/>
  <c r="L1220" i="37"/>
  <c r="L1221" i="37"/>
  <c r="L1222" i="37"/>
  <c r="L1223" i="37"/>
  <c r="L1224" i="37"/>
  <c r="L1225" i="37"/>
  <c r="L1226" i="37"/>
  <c r="L1227" i="37"/>
  <c r="L1228" i="37"/>
  <c r="L1229" i="37"/>
  <c r="L1230" i="37"/>
  <c r="L1231" i="37"/>
  <c r="L1232" i="37"/>
  <c r="L1233" i="37"/>
  <c r="L1234" i="37"/>
  <c r="L1235" i="37"/>
  <c r="L1236" i="37"/>
  <c r="L1237" i="37"/>
  <c r="L1238" i="37"/>
  <c r="L1239" i="37"/>
  <c r="L1240" i="37"/>
  <c r="L1241" i="37"/>
  <c r="L1242" i="37"/>
  <c r="L1243" i="37"/>
  <c r="L1244" i="37"/>
  <c r="L1245" i="37"/>
  <c r="L1246" i="37"/>
  <c r="L1247" i="37"/>
  <c r="L1248" i="37"/>
  <c r="L1249" i="37"/>
  <c r="L1250" i="37"/>
  <c r="L1251" i="37"/>
  <c r="L1252" i="37"/>
  <c r="L1253" i="37"/>
  <c r="L1254" i="37"/>
  <c r="L1255" i="37"/>
  <c r="L1256" i="37"/>
  <c r="L1257" i="37"/>
  <c r="L1258" i="37"/>
  <c r="L1259" i="37"/>
  <c r="L1260" i="37"/>
  <c r="L1261" i="37"/>
  <c r="L1262" i="37"/>
  <c r="L1263" i="37"/>
  <c r="L1264" i="37"/>
  <c r="L1265" i="37"/>
  <c r="L1266" i="37"/>
  <c r="L1267" i="37"/>
  <c r="L1268" i="37"/>
  <c r="L1269" i="37"/>
  <c r="L1270" i="37"/>
  <c r="L1271" i="37"/>
  <c r="L1272" i="37"/>
  <c r="L1273" i="37"/>
  <c r="L1274" i="37"/>
  <c r="L1275" i="37"/>
  <c r="L1276" i="37"/>
  <c r="L1277" i="37"/>
  <c r="L1278" i="37"/>
  <c r="L1279" i="37"/>
  <c r="L1280" i="37"/>
  <c r="L1281" i="37"/>
  <c r="L1282" i="37"/>
  <c r="L1283" i="37"/>
  <c r="L1284" i="37"/>
  <c r="L1285" i="37"/>
  <c r="L1286" i="37"/>
  <c r="L1287" i="37"/>
  <c r="L1288" i="37"/>
  <c r="L1289" i="37"/>
  <c r="L1290" i="37"/>
  <c r="L1291" i="37"/>
  <c r="L1292" i="37"/>
  <c r="L1293" i="37"/>
  <c r="L1294" i="37"/>
  <c r="L1295" i="37"/>
  <c r="L1296" i="37"/>
  <c r="L1297" i="37"/>
  <c r="L1298" i="37"/>
  <c r="L1299" i="37"/>
  <c r="L1300" i="37"/>
  <c r="L1301" i="37"/>
  <c r="L1302" i="37"/>
  <c r="L1303" i="37"/>
  <c r="L1304" i="37"/>
  <c r="L1305" i="37"/>
  <c r="L1306" i="37"/>
  <c r="L1307" i="37"/>
  <c r="L1308" i="37"/>
  <c r="L1309" i="37"/>
  <c r="L1310" i="37"/>
  <c r="L1311" i="37"/>
  <c r="L1312" i="37"/>
  <c r="L1313" i="37"/>
  <c r="L1314" i="37"/>
  <c r="L1315" i="37"/>
  <c r="L1316" i="37"/>
  <c r="L1317" i="37"/>
  <c r="L1318" i="37"/>
  <c r="L1319" i="37"/>
  <c r="L1320" i="37"/>
  <c r="L1321" i="37"/>
  <c r="L1322" i="37"/>
  <c r="L1323" i="37"/>
  <c r="L1324" i="37"/>
  <c r="L1325" i="37"/>
  <c r="L1326" i="37"/>
  <c r="L1327" i="37"/>
  <c r="L1328" i="37"/>
  <c r="L1329" i="37"/>
  <c r="L1330" i="37"/>
  <c r="L1331" i="37"/>
  <c r="L1332" i="37"/>
  <c r="L1333" i="37"/>
  <c r="L1334" i="37"/>
  <c r="L1335" i="37"/>
  <c r="L1336" i="37"/>
  <c r="L1337" i="37"/>
  <c r="L1338" i="37"/>
  <c r="L1339" i="37"/>
  <c r="L1340" i="37"/>
  <c r="L1341" i="37"/>
  <c r="L1342" i="37"/>
  <c r="L1343" i="37"/>
  <c r="L1344" i="37"/>
  <c r="L1345" i="37"/>
  <c r="L1346" i="37"/>
  <c r="L1347" i="37"/>
  <c r="L1348" i="37"/>
  <c r="L1349" i="37"/>
  <c r="L1350" i="37"/>
  <c r="L1351" i="37"/>
  <c r="L1352" i="37"/>
  <c r="L1353" i="37"/>
  <c r="L1354" i="37"/>
  <c r="L1355" i="37"/>
  <c r="L1356" i="37"/>
  <c r="L1357" i="37"/>
  <c r="L1358" i="37"/>
  <c r="L1359" i="37"/>
  <c r="L1360" i="37"/>
  <c r="L1361" i="37"/>
  <c r="L1362" i="37"/>
  <c r="L1363" i="37"/>
  <c r="L1364" i="37"/>
  <c r="L1365" i="37"/>
  <c r="L1366" i="37"/>
  <c r="L1367" i="37"/>
  <c r="L1368" i="37"/>
  <c r="L1369" i="37"/>
  <c r="L1370" i="37"/>
  <c r="L1371" i="37"/>
  <c r="L1372" i="37"/>
  <c r="L1373" i="37"/>
  <c r="L1374" i="37"/>
  <c r="L1375" i="37"/>
  <c r="L1376" i="37"/>
  <c r="L1377" i="37"/>
  <c r="L1378" i="37"/>
  <c r="L1379" i="37"/>
  <c r="L1380" i="37"/>
  <c r="L1381" i="37"/>
  <c r="L1382" i="37"/>
  <c r="L1383" i="37"/>
  <c r="L1384" i="37"/>
  <c r="L1385" i="37"/>
  <c r="L1386" i="37"/>
  <c r="L1387" i="37"/>
  <c r="L1388" i="37"/>
  <c r="L1389" i="37"/>
  <c r="L1390" i="37"/>
  <c r="L1391" i="37"/>
  <c r="L1392" i="37"/>
  <c r="L1393" i="37"/>
  <c r="L1394" i="37"/>
  <c r="L1395" i="37"/>
  <c r="L1396" i="37"/>
  <c r="L1397" i="37"/>
  <c r="L1398" i="37"/>
  <c r="L1399" i="37"/>
  <c r="L1400" i="37"/>
  <c r="L1401" i="37"/>
  <c r="L1402" i="37"/>
  <c r="L1403" i="37"/>
  <c r="L1404" i="37"/>
  <c r="L1405" i="37"/>
  <c r="L1406" i="37"/>
  <c r="L1407" i="37"/>
  <c r="L1408" i="37"/>
  <c r="L1409" i="37"/>
  <c r="L1410" i="37"/>
  <c r="L1411" i="37"/>
  <c r="L1412" i="37"/>
  <c r="L1413" i="37"/>
  <c r="L1414" i="37"/>
  <c r="L1415" i="37"/>
  <c r="L1416" i="37"/>
  <c r="L1417" i="37"/>
  <c r="L1418" i="37"/>
  <c r="L1419" i="37"/>
  <c r="L1420" i="37"/>
  <c r="L1421" i="37"/>
  <c r="L1422" i="37"/>
  <c r="L1423" i="37"/>
  <c r="L1424" i="37"/>
  <c r="L1425" i="37"/>
  <c r="L1426" i="37"/>
  <c r="L1427" i="37"/>
  <c r="L1428" i="37"/>
  <c r="L1429" i="37"/>
  <c r="L1430" i="37"/>
  <c r="L1431" i="37"/>
  <c r="L1432" i="37"/>
  <c r="L1433" i="37"/>
  <c r="L1434" i="37"/>
  <c r="L1435" i="37"/>
  <c r="L1436" i="37"/>
  <c r="L1437" i="37"/>
  <c r="L1438" i="37"/>
  <c r="L1439" i="37"/>
  <c r="L1440" i="37"/>
  <c r="L1441" i="37"/>
  <c r="L1442" i="37"/>
  <c r="L1443" i="37"/>
  <c r="L1444" i="37"/>
  <c r="L1445" i="37"/>
  <c r="L1446" i="37"/>
  <c r="L1447" i="37"/>
  <c r="L1448" i="37"/>
  <c r="L1449" i="37"/>
  <c r="L1450" i="37"/>
  <c r="L1451" i="37"/>
  <c r="L1452" i="37"/>
  <c r="L1453" i="37"/>
  <c r="L1454" i="37"/>
  <c r="L1455" i="37"/>
  <c r="L1456" i="37"/>
  <c r="L1457" i="37"/>
  <c r="L1458" i="37"/>
  <c r="L1459" i="37"/>
  <c r="L1460" i="37"/>
  <c r="L1461" i="37"/>
  <c r="L1462" i="37"/>
  <c r="L1463" i="37"/>
  <c r="L1464" i="37"/>
  <c r="L1465" i="37"/>
  <c r="L1466" i="37"/>
  <c r="L1467" i="37"/>
  <c r="L1468" i="37"/>
  <c r="L1469" i="37"/>
  <c r="L1470" i="37"/>
  <c r="L1471" i="37"/>
  <c r="L1472" i="37"/>
  <c r="L1473" i="37"/>
  <c r="L1474" i="37"/>
  <c r="L1475" i="37"/>
  <c r="L1476" i="37"/>
  <c r="L1477" i="37"/>
  <c r="L1478" i="37"/>
  <c r="L1479" i="37"/>
  <c r="L1480" i="37"/>
  <c r="L1481" i="37"/>
  <c r="L1482" i="37"/>
  <c r="L1483" i="37"/>
  <c r="L1484" i="37"/>
  <c r="L1485" i="37"/>
  <c r="L1486" i="37"/>
  <c r="L1487" i="37"/>
  <c r="L1488" i="37"/>
  <c r="L1489" i="37"/>
  <c r="L1490" i="37"/>
  <c r="L1491" i="37"/>
  <c r="L1492" i="37"/>
  <c r="L1493" i="37"/>
  <c r="L1494" i="37"/>
  <c r="L1495" i="37"/>
  <c r="L1496" i="37"/>
  <c r="L1497" i="37"/>
  <c r="L1498" i="37"/>
  <c r="L1499" i="37"/>
  <c r="L1500" i="37"/>
  <c r="L1501" i="37"/>
  <c r="L1502" i="37"/>
  <c r="L1503" i="37"/>
  <c r="L1504" i="37"/>
  <c r="L1505" i="37"/>
  <c r="L1506" i="37"/>
  <c r="L1507" i="37"/>
  <c r="L1508" i="37"/>
  <c r="L1509" i="37"/>
  <c r="L1510" i="37"/>
  <c r="L1511" i="37"/>
  <c r="L1512" i="37"/>
  <c r="L1513" i="37"/>
  <c r="L1514" i="37"/>
  <c r="L1515" i="37"/>
  <c r="L1516" i="37"/>
  <c r="L1517" i="37"/>
  <c r="L1518" i="37"/>
  <c r="L1519" i="37"/>
  <c r="L1520" i="37"/>
  <c r="L1521" i="37"/>
  <c r="L1522" i="37"/>
  <c r="L1523" i="37"/>
  <c r="L1524" i="37"/>
  <c r="L1525" i="37"/>
  <c r="L1526" i="37"/>
  <c r="L1527" i="37"/>
  <c r="L1528" i="37"/>
  <c r="L1529" i="37"/>
  <c r="L1530" i="37"/>
  <c r="L1531" i="37"/>
  <c r="L1532" i="37"/>
  <c r="L1533" i="37"/>
  <c r="L1534" i="37"/>
  <c r="L1535" i="37"/>
  <c r="L1536" i="37"/>
  <c r="L1537" i="37"/>
  <c r="L1538" i="37"/>
  <c r="L1539" i="37"/>
  <c r="L1540" i="37"/>
  <c r="L1541" i="37"/>
  <c r="L1542" i="37"/>
  <c r="L1543" i="37"/>
  <c r="L1544" i="37"/>
  <c r="L1545" i="37"/>
  <c r="L1546" i="37"/>
  <c r="L1547" i="37"/>
  <c r="L1548" i="37"/>
  <c r="L1549" i="37"/>
  <c r="L1550" i="37"/>
  <c r="L1551" i="37"/>
  <c r="L1552" i="37"/>
  <c r="L1553" i="37"/>
  <c r="L1554" i="37"/>
  <c r="L1555" i="37"/>
  <c r="L1556" i="37"/>
  <c r="L1557" i="37"/>
  <c r="L1558" i="37"/>
  <c r="L1559" i="37"/>
  <c r="L1560" i="37"/>
  <c r="L1561" i="37"/>
  <c r="L1562" i="37"/>
  <c r="L1563" i="37"/>
  <c r="L1564" i="37"/>
  <c r="L1565" i="37"/>
  <c r="L1566" i="37"/>
  <c r="L1567" i="37"/>
  <c r="L1568" i="37"/>
  <c r="L1569" i="37"/>
  <c r="L1570" i="37"/>
  <c r="L1571" i="37"/>
  <c r="L1572" i="37"/>
  <c r="L1573" i="37"/>
  <c r="L1574" i="37"/>
  <c r="L1575" i="37"/>
  <c r="L1576" i="37"/>
  <c r="L1577" i="37"/>
  <c r="L1578" i="37"/>
  <c r="L1579" i="37"/>
  <c r="L1580" i="37"/>
  <c r="L1581" i="37"/>
  <c r="L1582" i="37"/>
  <c r="L1583" i="37"/>
  <c r="L1584" i="37"/>
  <c r="L1585" i="37"/>
  <c r="L1586" i="37"/>
  <c r="L1587" i="37"/>
  <c r="L1588" i="37"/>
  <c r="L1589" i="37"/>
  <c r="L1590" i="37"/>
  <c r="L1591" i="37"/>
  <c r="L1592" i="37"/>
  <c r="L1593" i="37"/>
  <c r="L1594" i="37"/>
  <c r="L1595" i="37"/>
  <c r="L1596" i="37"/>
  <c r="L1597" i="37"/>
  <c r="L1598" i="37"/>
  <c r="L1599" i="37"/>
  <c r="L1600" i="37"/>
  <c r="L1601" i="37"/>
  <c r="L1602" i="37"/>
  <c r="L1603" i="37"/>
  <c r="L1604" i="37"/>
  <c r="L1605" i="37"/>
  <c r="L1606" i="37"/>
  <c r="L1607" i="37"/>
  <c r="L1608" i="37"/>
  <c r="L1609" i="37"/>
  <c r="L1610" i="37"/>
  <c r="L1611" i="37"/>
  <c r="L1612" i="37"/>
  <c r="L1613" i="37"/>
  <c r="L1614" i="37"/>
  <c r="L1615" i="37"/>
  <c r="L1616" i="37"/>
  <c r="L1617" i="37"/>
  <c r="L1618" i="37"/>
  <c r="L1619" i="37"/>
  <c r="L1620" i="37"/>
  <c r="L1621" i="37"/>
  <c r="L1622" i="37"/>
  <c r="L1623" i="37"/>
  <c r="L1624" i="37"/>
  <c r="L1625" i="37"/>
  <c r="L1626" i="37"/>
  <c r="L1627" i="37"/>
  <c r="L1628" i="37"/>
  <c r="L1629" i="37"/>
  <c r="L1630" i="37"/>
  <c r="L1631" i="37"/>
  <c r="L1632" i="37"/>
  <c r="L1633" i="37"/>
  <c r="L1634" i="37"/>
  <c r="L1635" i="37"/>
  <c r="L1636" i="37"/>
  <c r="L1637" i="37"/>
  <c r="L1638" i="37"/>
  <c r="L1639" i="37"/>
  <c r="L1640" i="37"/>
  <c r="L1641" i="37"/>
  <c r="L1642" i="37"/>
  <c r="L1643" i="37"/>
  <c r="L1644" i="37"/>
  <c r="L1645" i="37"/>
  <c r="L1646" i="37"/>
  <c r="L1647" i="37"/>
  <c r="L1648" i="37"/>
  <c r="L1649" i="37"/>
  <c r="L1650" i="37"/>
  <c r="L1651" i="37"/>
  <c r="L1652" i="37"/>
  <c r="L1653" i="37"/>
  <c r="L1654" i="37"/>
  <c r="L1655" i="37"/>
  <c r="L1656" i="37"/>
  <c r="L1657" i="37"/>
  <c r="L1658" i="37"/>
  <c r="L1659" i="37"/>
  <c r="L1660" i="37"/>
  <c r="L1661" i="37"/>
  <c r="L1662" i="37"/>
  <c r="L1663" i="37"/>
  <c r="L1664" i="37"/>
  <c r="L1665" i="37"/>
  <c r="L1666" i="37"/>
  <c r="L1667" i="37"/>
  <c r="L1668" i="37"/>
  <c r="L1669" i="37"/>
  <c r="L1670" i="37"/>
  <c r="L1671" i="37"/>
  <c r="L1672" i="37"/>
  <c r="L1673" i="37"/>
  <c r="L1674" i="37"/>
  <c r="L1675" i="37"/>
  <c r="L1676" i="37"/>
  <c r="L1677" i="37"/>
  <c r="L1678" i="37"/>
  <c r="L1679" i="37"/>
  <c r="L1680" i="37"/>
  <c r="L1681" i="37"/>
  <c r="L1682" i="37"/>
  <c r="L1683" i="37"/>
  <c r="L1684" i="37"/>
  <c r="L1685" i="37"/>
  <c r="L1686" i="37"/>
  <c r="L1687" i="37"/>
  <c r="L1688" i="37"/>
  <c r="L1689" i="37"/>
  <c r="L1690" i="37"/>
  <c r="L1691" i="37"/>
  <c r="L1692" i="37"/>
  <c r="L1693" i="37"/>
  <c r="L1694" i="37"/>
  <c r="L1695" i="37"/>
  <c r="L1696" i="37"/>
  <c r="L1697" i="37"/>
  <c r="L1698" i="37"/>
  <c r="L1699" i="37"/>
  <c r="L1700" i="37"/>
  <c r="L1701" i="37"/>
  <c r="L1702" i="37"/>
  <c r="L1703" i="37"/>
  <c r="L1704" i="37"/>
  <c r="L1705" i="37"/>
  <c r="L1706" i="37"/>
  <c r="L1707" i="37"/>
  <c r="L1708" i="37"/>
  <c r="L1709" i="37"/>
  <c r="L1710" i="37"/>
  <c r="L1711" i="37"/>
  <c r="L1712" i="37"/>
  <c r="L1713" i="37"/>
  <c r="L1714" i="37"/>
  <c r="L1715" i="37"/>
  <c r="L1716" i="37"/>
  <c r="L1717" i="37"/>
  <c r="L1718" i="37"/>
  <c r="L1719" i="37"/>
  <c r="L1720" i="37"/>
  <c r="L1721" i="37"/>
  <c r="L1722" i="37"/>
  <c r="L1723" i="37"/>
  <c r="L1724" i="37"/>
  <c r="L1725" i="37"/>
  <c r="L1726" i="37"/>
  <c r="L1727" i="37"/>
  <c r="L1728" i="37"/>
  <c r="L1729" i="37"/>
  <c r="L1730" i="37"/>
  <c r="L1731" i="37"/>
  <c r="L1732" i="37"/>
  <c r="L1733" i="37"/>
  <c r="L1734" i="37"/>
  <c r="L1735" i="37"/>
  <c r="L1736" i="37"/>
  <c r="L1737" i="37"/>
  <c r="L1738" i="37"/>
  <c r="L1739" i="37"/>
  <c r="L1740" i="37"/>
  <c r="L1741" i="37"/>
  <c r="L1742" i="37"/>
  <c r="L1743" i="37"/>
  <c r="L1744" i="37"/>
  <c r="L1745" i="37"/>
  <c r="L1746" i="37"/>
  <c r="L1747" i="37"/>
  <c r="L1748" i="37"/>
  <c r="L1749" i="37"/>
  <c r="L1750" i="37"/>
  <c r="L1751" i="37"/>
  <c r="L1752" i="37"/>
  <c r="L1753" i="37"/>
  <c r="L1754" i="37"/>
  <c r="L1755" i="37"/>
  <c r="L1756" i="37"/>
  <c r="L1757" i="37"/>
  <c r="L1758" i="37"/>
  <c r="L1759" i="37"/>
  <c r="L1760" i="37"/>
  <c r="L1761" i="37"/>
  <c r="L1762" i="37"/>
  <c r="L1763" i="37"/>
  <c r="L1764" i="37"/>
  <c r="L1765" i="37"/>
  <c r="L1766" i="37"/>
  <c r="L1767" i="37"/>
  <c r="L1768" i="37"/>
  <c r="L1769" i="37"/>
  <c r="L1770" i="37"/>
  <c r="L1771" i="37"/>
  <c r="L1772" i="37"/>
  <c r="L1773" i="37"/>
  <c r="L1774" i="37"/>
  <c r="L1775" i="37"/>
  <c r="L1776" i="37"/>
  <c r="L1777" i="37"/>
  <c r="L1778" i="37"/>
  <c r="L1779" i="37"/>
  <c r="L1780" i="37"/>
  <c r="L1781" i="37"/>
  <c r="L1782" i="37"/>
  <c r="L1783" i="37"/>
  <c r="L1784" i="37"/>
  <c r="L1785" i="37"/>
  <c r="L1786" i="37"/>
  <c r="L1787" i="37"/>
  <c r="L1788" i="37"/>
  <c r="L1789" i="37"/>
  <c r="L1790" i="37"/>
  <c r="L1791" i="37"/>
  <c r="L1792" i="37"/>
  <c r="L1793" i="37"/>
  <c r="L1794" i="37"/>
  <c r="L1795" i="37"/>
  <c r="L1796" i="37"/>
  <c r="L1797" i="37"/>
  <c r="L1798" i="37"/>
  <c r="L1799" i="37"/>
  <c r="L1800" i="37"/>
  <c r="L1801" i="37"/>
  <c r="L1802" i="37"/>
  <c r="L1803" i="37"/>
  <c r="L1804" i="37"/>
  <c r="L1805" i="37"/>
  <c r="L1806" i="37"/>
  <c r="L1807" i="37"/>
  <c r="L1808" i="37"/>
  <c r="L1809" i="37"/>
  <c r="L1810" i="37"/>
  <c r="L1811" i="37"/>
  <c r="L1812" i="37"/>
  <c r="L1813" i="37"/>
  <c r="L1814" i="37"/>
  <c r="L1815" i="37"/>
  <c r="L1816" i="37"/>
  <c r="L1817" i="37"/>
  <c r="L1818" i="37"/>
  <c r="L1819" i="37"/>
  <c r="L1820" i="37"/>
  <c r="L1821" i="37"/>
  <c r="L1822" i="37"/>
  <c r="L1823" i="37"/>
  <c r="L1824" i="37"/>
  <c r="L1825" i="37"/>
  <c r="L1826" i="37"/>
  <c r="L1827" i="37"/>
  <c r="L1828" i="37"/>
  <c r="L1829" i="37"/>
  <c r="L1830" i="37"/>
  <c r="L1831" i="37"/>
  <c r="L1832" i="37"/>
  <c r="L1833" i="37"/>
  <c r="L1834" i="37"/>
  <c r="L1835" i="37"/>
  <c r="L1836" i="37"/>
  <c r="L1837" i="37"/>
  <c r="L1838" i="37"/>
  <c r="L1839" i="37"/>
  <c r="L1840" i="37"/>
  <c r="L1841" i="37"/>
  <c r="L1842" i="37"/>
  <c r="L1843" i="37"/>
  <c r="L1844" i="37"/>
  <c r="L1845" i="37"/>
  <c r="L1846" i="37"/>
  <c r="L1847" i="37"/>
  <c r="L1848" i="37"/>
  <c r="L1849" i="37"/>
  <c r="L1850" i="37"/>
  <c r="L1851" i="37"/>
  <c r="L1852" i="37"/>
  <c r="L1853" i="37"/>
  <c r="L1854" i="37"/>
  <c r="L1855" i="37"/>
  <c r="L1856" i="37"/>
  <c r="L1857" i="37"/>
  <c r="L1858" i="37"/>
  <c r="L1859" i="37"/>
  <c r="L1860" i="37"/>
  <c r="L1861" i="37"/>
  <c r="L1862" i="37"/>
  <c r="L1863" i="37"/>
  <c r="L1864" i="37"/>
  <c r="L1865" i="37"/>
  <c r="L1866" i="37"/>
  <c r="L1867" i="37"/>
  <c r="L1868" i="37"/>
  <c r="L1869" i="37"/>
  <c r="L1870" i="37"/>
  <c r="L1871" i="37"/>
  <c r="L1872" i="37"/>
  <c r="L1873" i="37"/>
  <c r="L1874" i="37"/>
  <c r="L1875" i="37"/>
  <c r="L1876" i="37"/>
  <c r="L1877" i="37"/>
  <c r="L1878" i="37"/>
  <c r="L1879" i="37"/>
  <c r="L1880" i="37"/>
  <c r="L1881" i="37"/>
  <c r="L1882" i="37"/>
  <c r="L1883" i="37"/>
  <c r="L1884" i="37"/>
  <c r="L1885" i="37"/>
  <c r="L1886" i="37"/>
  <c r="L1887" i="37"/>
  <c r="L1888" i="37"/>
  <c r="L1889" i="37"/>
  <c r="L1890" i="37"/>
  <c r="L1891" i="37"/>
  <c r="L1892" i="37"/>
  <c r="L1893" i="37"/>
  <c r="L1894" i="37"/>
  <c r="L1895" i="37"/>
  <c r="L1896" i="37"/>
  <c r="L1897" i="37"/>
  <c r="L1898" i="37"/>
  <c r="L1899" i="37"/>
  <c r="L1900" i="37"/>
  <c r="L1901" i="37"/>
  <c r="L1902" i="37"/>
  <c r="L1903" i="37"/>
  <c r="L1904" i="37"/>
  <c r="L1905" i="37"/>
  <c r="L1906" i="37"/>
  <c r="L1907" i="37"/>
  <c r="L1908" i="37"/>
  <c r="L1909" i="37"/>
  <c r="L1910" i="37"/>
  <c r="L1911" i="37"/>
  <c r="L1912" i="37"/>
  <c r="L1913" i="37"/>
  <c r="L1914" i="37"/>
  <c r="L1915" i="37"/>
  <c r="L1916" i="37"/>
  <c r="L1917" i="37"/>
  <c r="L1918" i="37"/>
  <c r="L1919" i="37"/>
  <c r="L1920" i="37"/>
  <c r="L1921" i="37"/>
  <c r="L1922" i="37"/>
  <c r="L1923" i="37"/>
  <c r="L1924" i="37"/>
  <c r="L1925" i="37"/>
  <c r="L1926" i="37"/>
  <c r="L1927" i="37"/>
  <c r="L1928" i="37"/>
  <c r="L1929" i="37"/>
  <c r="L1930" i="37"/>
  <c r="L1931" i="37"/>
  <c r="L1932" i="37"/>
  <c r="L1933" i="37"/>
  <c r="L1934" i="37"/>
  <c r="L1935" i="37"/>
  <c r="L1936" i="37"/>
  <c r="L1937" i="37"/>
  <c r="L1938" i="37"/>
  <c r="L1939" i="37"/>
  <c r="L1940" i="37"/>
  <c r="L1941" i="37"/>
  <c r="L1942" i="37"/>
  <c r="L1943" i="37"/>
  <c r="L1944" i="37"/>
  <c r="L1945" i="37"/>
  <c r="L1946" i="37"/>
  <c r="L1947" i="37"/>
  <c r="L1948" i="37"/>
  <c r="L1949" i="37"/>
  <c r="L1950" i="37"/>
  <c r="L1951" i="37"/>
  <c r="L1952" i="37"/>
  <c r="L1953" i="37"/>
  <c r="L1954" i="37"/>
  <c r="L1955" i="37"/>
  <c r="L1956" i="37"/>
  <c r="L1957" i="37"/>
  <c r="L1958" i="37"/>
  <c r="L1959" i="37"/>
  <c r="L1960" i="37"/>
  <c r="L1961" i="37"/>
  <c r="L1962" i="37"/>
  <c r="L1963" i="37"/>
  <c r="L1964" i="37"/>
  <c r="L1965" i="37"/>
  <c r="L1966" i="37"/>
  <c r="L1967" i="37"/>
  <c r="L1968" i="37"/>
  <c r="L1969" i="37"/>
  <c r="L1970" i="37"/>
  <c r="L1971" i="37"/>
  <c r="L1972" i="37"/>
  <c r="L1973" i="37"/>
  <c r="L1974" i="37"/>
  <c r="L1975" i="37"/>
  <c r="L1976" i="37"/>
  <c r="L1977" i="37"/>
  <c r="L1978" i="37"/>
  <c r="L1979" i="37"/>
  <c r="L1980" i="37"/>
  <c r="L1981" i="37"/>
  <c r="L1982" i="37"/>
  <c r="L1983" i="37"/>
  <c r="L1984" i="37"/>
  <c r="L1985" i="37"/>
  <c r="L1986" i="37"/>
  <c r="L1987" i="37"/>
  <c r="L1988" i="37"/>
  <c r="L1989" i="37"/>
  <c r="L1990" i="37"/>
  <c r="L1991" i="37"/>
  <c r="L1992" i="37"/>
  <c r="L1993" i="37"/>
  <c r="L1994" i="37"/>
  <c r="L1995" i="37"/>
  <c r="L1996" i="37"/>
  <c r="L1997" i="37"/>
  <c r="L1998" i="37"/>
  <c r="L1999" i="37"/>
  <c r="L2000" i="37"/>
  <c r="L2001" i="37"/>
  <c r="L2002" i="37"/>
  <c r="L2003" i="37"/>
  <c r="L2004" i="37"/>
  <c r="L2005" i="37"/>
  <c r="L2006" i="37"/>
  <c r="L2007" i="37"/>
  <c r="L2008" i="37"/>
  <c r="L2009" i="37"/>
  <c r="L2010" i="37"/>
  <c r="L2011" i="37"/>
  <c r="L2012" i="37"/>
  <c r="L2013" i="37"/>
  <c r="L2014" i="37"/>
  <c r="L2015" i="37"/>
  <c r="L2016" i="37"/>
  <c r="L2017" i="37"/>
  <c r="L2018" i="37"/>
  <c r="L2019" i="37"/>
  <c r="L2020" i="37"/>
  <c r="L2021" i="37"/>
  <c r="L2022" i="37"/>
  <c r="L2023" i="37"/>
  <c r="L2024" i="37"/>
  <c r="L2025" i="37"/>
  <c r="L2026" i="37"/>
  <c r="L2027" i="37"/>
  <c r="L2028" i="37"/>
  <c r="L2029" i="37"/>
  <c r="L2030" i="37"/>
  <c r="L2031" i="37"/>
  <c r="L2032" i="37"/>
  <c r="L2033" i="37"/>
  <c r="L2034" i="37"/>
  <c r="L2035" i="37"/>
  <c r="L2036" i="37"/>
  <c r="L2037" i="37"/>
  <c r="L2038" i="37"/>
  <c r="L2039" i="37"/>
  <c r="L2040" i="37"/>
  <c r="L2041" i="37"/>
  <c r="L2042" i="37"/>
  <c r="L2043" i="37"/>
  <c r="L2044" i="37"/>
  <c r="L2045" i="37"/>
  <c r="L2046" i="37"/>
  <c r="L2047" i="37"/>
  <c r="L2048" i="37"/>
  <c r="L2049" i="37"/>
  <c r="L2050" i="37"/>
  <c r="L2051" i="37"/>
  <c r="L2052" i="37"/>
  <c r="L2053" i="37"/>
  <c r="L2054" i="37"/>
  <c r="L2055" i="37"/>
  <c r="L2056" i="37"/>
  <c r="L2057" i="37"/>
  <c r="L2058" i="37"/>
  <c r="L2059" i="37"/>
  <c r="L2060" i="37"/>
  <c r="L2061" i="37"/>
  <c r="L2062" i="37"/>
  <c r="L2063" i="37"/>
  <c r="L2064" i="37"/>
  <c r="L2065" i="37"/>
  <c r="L2066" i="37"/>
  <c r="L2067" i="37"/>
  <c r="L2068" i="37"/>
  <c r="L2069" i="37"/>
  <c r="L2070" i="37"/>
  <c r="L2071" i="37"/>
  <c r="L2072" i="37"/>
  <c r="L2073" i="37"/>
  <c r="L2074" i="37"/>
  <c r="L2075" i="37"/>
  <c r="L2076" i="37"/>
  <c r="L2077" i="37"/>
  <c r="L2078" i="37"/>
  <c r="L2079" i="37"/>
  <c r="L2080" i="37"/>
  <c r="L2081" i="37"/>
  <c r="L2082" i="37"/>
  <c r="L2083" i="37"/>
  <c r="L2084" i="37"/>
  <c r="L2085" i="37"/>
  <c r="L2086" i="37"/>
  <c r="L2087" i="37"/>
  <c r="L2088" i="37"/>
  <c r="L2089" i="37"/>
  <c r="L2090" i="37"/>
  <c r="L2091" i="37"/>
  <c r="L2092" i="37"/>
  <c r="L2093" i="37"/>
  <c r="L2094" i="37"/>
  <c r="L2095" i="37"/>
  <c r="L2096" i="37"/>
  <c r="L2097" i="37"/>
  <c r="L2098" i="37"/>
  <c r="L2099" i="37"/>
  <c r="L2100" i="37"/>
  <c r="L2101" i="37"/>
  <c r="L2102" i="37"/>
  <c r="L2103" i="37"/>
  <c r="L2104" i="37"/>
  <c r="L2105" i="37"/>
  <c r="L2106" i="37"/>
  <c r="L2107" i="37"/>
  <c r="L2108" i="37"/>
  <c r="L2109" i="37"/>
  <c r="L2110" i="37"/>
  <c r="L2111" i="37"/>
  <c r="L2112" i="37"/>
  <c r="L2113" i="37"/>
  <c r="L2114" i="37"/>
  <c r="L2115" i="37"/>
  <c r="L2116" i="37"/>
  <c r="L2117" i="37"/>
  <c r="L2118" i="37"/>
  <c r="L2119" i="37"/>
  <c r="L2120" i="37"/>
  <c r="L2121" i="37"/>
  <c r="L2122" i="37"/>
  <c r="L2123" i="37"/>
  <c r="L2124" i="37"/>
  <c r="L2125" i="37"/>
  <c r="L2126" i="37"/>
  <c r="L2127" i="37"/>
  <c r="L2128" i="37"/>
  <c r="L2129" i="37"/>
  <c r="L2130" i="37"/>
  <c r="L2131" i="37"/>
  <c r="L2132" i="37"/>
  <c r="L2133" i="37"/>
  <c r="L2134" i="37"/>
  <c r="L2135" i="37"/>
  <c r="L2136" i="37"/>
  <c r="L2137" i="37"/>
  <c r="L2138" i="37"/>
  <c r="L2139" i="37"/>
  <c r="L2140" i="37"/>
  <c r="L2141" i="37"/>
  <c r="L2142" i="37"/>
  <c r="L2143" i="37"/>
  <c r="L2144" i="37"/>
  <c r="L2145" i="37"/>
  <c r="L2146" i="37"/>
  <c r="L2147" i="37"/>
  <c r="L2148" i="37"/>
  <c r="L2149" i="37"/>
  <c r="L2150" i="37"/>
  <c r="L2151" i="37"/>
  <c r="L2152" i="37"/>
  <c r="L2153" i="37"/>
  <c r="L2154" i="37"/>
  <c r="L2155" i="37"/>
  <c r="L2156" i="37"/>
  <c r="L2157" i="37"/>
  <c r="L2158" i="37"/>
  <c r="L2159" i="37"/>
  <c r="L2160" i="37"/>
  <c r="L2161" i="37"/>
  <c r="L2162" i="37"/>
  <c r="L2163" i="37"/>
  <c r="L2164" i="37"/>
  <c r="L2165" i="37"/>
  <c r="L2166" i="37"/>
  <c r="L2167" i="37"/>
  <c r="L2168" i="37"/>
  <c r="L2169" i="37"/>
  <c r="L2170" i="37"/>
  <c r="L2171" i="37"/>
  <c r="L2172" i="37"/>
  <c r="L2173" i="37"/>
  <c r="L2174" i="37"/>
  <c r="L2175" i="37"/>
  <c r="L2176" i="37"/>
  <c r="L2177" i="37"/>
  <c r="L2178" i="37"/>
  <c r="L2179" i="37"/>
  <c r="L2180" i="37"/>
  <c r="L2181" i="37"/>
  <c r="L2182" i="37"/>
  <c r="L2183" i="37"/>
  <c r="L2184" i="37"/>
  <c r="L2185" i="37"/>
  <c r="L2186" i="37"/>
  <c r="L2187" i="37"/>
  <c r="L2188" i="37"/>
  <c r="L2189" i="37"/>
  <c r="L2190" i="37"/>
  <c r="L2191" i="37"/>
  <c r="L2192" i="37"/>
  <c r="L2193" i="37"/>
  <c r="L2194" i="37"/>
  <c r="L2195" i="37"/>
  <c r="L2196" i="37"/>
  <c r="L2197" i="37"/>
  <c r="L2198" i="37"/>
  <c r="L2199" i="37"/>
  <c r="L2200" i="37"/>
  <c r="L2201" i="37"/>
  <c r="L2202" i="37"/>
  <c r="L2203" i="37"/>
  <c r="L2204" i="37"/>
  <c r="L2205" i="37"/>
  <c r="L2206" i="37"/>
  <c r="L2207" i="37"/>
  <c r="L2208" i="37"/>
  <c r="L2209" i="37"/>
  <c r="L2210" i="37"/>
  <c r="L2211" i="37"/>
  <c r="L2212" i="37"/>
  <c r="L2213" i="37"/>
  <c r="L2214" i="37"/>
  <c r="L2215" i="37"/>
  <c r="L2216" i="37"/>
  <c r="L2217" i="37"/>
  <c r="L2218" i="37"/>
  <c r="L2219" i="37"/>
  <c r="L2220" i="37"/>
  <c r="L2221" i="37"/>
  <c r="L2222" i="37"/>
  <c r="L2223" i="37"/>
  <c r="L2224" i="37"/>
  <c r="L2225" i="37"/>
  <c r="L2226" i="37"/>
  <c r="L2227" i="37"/>
  <c r="L2228" i="37"/>
  <c r="L2229" i="37"/>
  <c r="L2230" i="37"/>
  <c r="L2231" i="37"/>
  <c r="L2232" i="37"/>
  <c r="L2233" i="37"/>
  <c r="L2234" i="37"/>
  <c r="L2235" i="37"/>
  <c r="L2236" i="37"/>
  <c r="L2237" i="37"/>
  <c r="L2238" i="37"/>
  <c r="L2239" i="37"/>
  <c r="L2240" i="37"/>
  <c r="L2241" i="37"/>
  <c r="L2242" i="37"/>
  <c r="L2243" i="37"/>
  <c r="L2244" i="37"/>
  <c r="L2245" i="37"/>
  <c r="L2246" i="37"/>
  <c r="L2247" i="37"/>
  <c r="L2248" i="37"/>
  <c r="L2249" i="37"/>
  <c r="L2250" i="37"/>
  <c r="L2251" i="37"/>
  <c r="L2252" i="37"/>
  <c r="L2253" i="37"/>
  <c r="L2254" i="37"/>
  <c r="L2255" i="37"/>
  <c r="L2256" i="37"/>
  <c r="L2257" i="37"/>
  <c r="L2258" i="37"/>
  <c r="L2259" i="37"/>
  <c r="L2260" i="37"/>
  <c r="L2261" i="37"/>
  <c r="L2262" i="37"/>
  <c r="L2263" i="37"/>
  <c r="L2264" i="37"/>
  <c r="L2265" i="37"/>
  <c r="L2266" i="37"/>
  <c r="L2267" i="37"/>
  <c r="L2268" i="37"/>
  <c r="L2269" i="37"/>
  <c r="L2270" i="37"/>
  <c r="L2271" i="37"/>
  <c r="L2272" i="37"/>
  <c r="L2273" i="37"/>
  <c r="L2274" i="37"/>
  <c r="L2275" i="37"/>
  <c r="L2276" i="37"/>
  <c r="L2277" i="37"/>
  <c r="L2278" i="37"/>
  <c r="L2279" i="37"/>
  <c r="L2280" i="37"/>
  <c r="L2281" i="37"/>
  <c r="L2282" i="37"/>
  <c r="L2283" i="37"/>
  <c r="L2284" i="37"/>
  <c r="L2285" i="37"/>
  <c r="L2286" i="37"/>
  <c r="L2287" i="37"/>
  <c r="L2288" i="37"/>
  <c r="L2289" i="37"/>
  <c r="L2290" i="37"/>
  <c r="L2291" i="37"/>
  <c r="L2292" i="37"/>
  <c r="L2293" i="37"/>
  <c r="L2294" i="37"/>
  <c r="L2295" i="37"/>
  <c r="L2296" i="37"/>
  <c r="L2297" i="37"/>
  <c r="L2298" i="37"/>
  <c r="L2299" i="37"/>
  <c r="L2300" i="37"/>
  <c r="L2301" i="37"/>
  <c r="L2302" i="37"/>
  <c r="L2303" i="37"/>
  <c r="L2304" i="37"/>
  <c r="L2305" i="37"/>
  <c r="L2306" i="37"/>
  <c r="L2307" i="37"/>
  <c r="L2308" i="37"/>
  <c r="L2309" i="37"/>
  <c r="L2310" i="37"/>
  <c r="L2311" i="37"/>
  <c r="L2312" i="37"/>
  <c r="L2313" i="37"/>
  <c r="L2314" i="37"/>
  <c r="L2315" i="37"/>
  <c r="L2316" i="37"/>
  <c r="L2317" i="37"/>
  <c r="L2318" i="37"/>
  <c r="L2319" i="37"/>
  <c r="L2320" i="37"/>
  <c r="L2321" i="37"/>
  <c r="L2322" i="37"/>
  <c r="L2323" i="37"/>
  <c r="L2324" i="37"/>
  <c r="L2325" i="37"/>
  <c r="L2326" i="37"/>
  <c r="L2327" i="37"/>
  <c r="L2328" i="37"/>
  <c r="L2329" i="37"/>
  <c r="L2330" i="37"/>
  <c r="L2331" i="37"/>
  <c r="L2332" i="37"/>
  <c r="L2333" i="37"/>
  <c r="L2334" i="37"/>
  <c r="L2335" i="37"/>
  <c r="L2336" i="37"/>
  <c r="L2337" i="37"/>
  <c r="L2338" i="37"/>
  <c r="L2339" i="37"/>
  <c r="L2340" i="37"/>
  <c r="L2341" i="37"/>
  <c r="L2342" i="37"/>
  <c r="L2343" i="37"/>
  <c r="L2344" i="37"/>
  <c r="L2345" i="37"/>
  <c r="L2346" i="37"/>
  <c r="L2347" i="37"/>
  <c r="L2348" i="37"/>
  <c r="L2349" i="37"/>
  <c r="L2350" i="37"/>
  <c r="L2351" i="37"/>
  <c r="L2352" i="37"/>
  <c r="L2353" i="37"/>
  <c r="L2354" i="37"/>
  <c r="L2355" i="37"/>
  <c r="L2356" i="37"/>
  <c r="L2357" i="37"/>
  <c r="L2358" i="37"/>
  <c r="L2359" i="37"/>
  <c r="L2360" i="37"/>
  <c r="L2361" i="37"/>
  <c r="L2362" i="37"/>
  <c r="L2363" i="37"/>
  <c r="L2364" i="37"/>
  <c r="L2365" i="37"/>
  <c r="L2366" i="37"/>
  <c r="L2367" i="37"/>
  <c r="L2368" i="37"/>
  <c r="L2369" i="37"/>
  <c r="L2370" i="37"/>
  <c r="L2371" i="37"/>
  <c r="L2372" i="37"/>
  <c r="L2373" i="37"/>
  <c r="L2374" i="37"/>
  <c r="L2375" i="37"/>
  <c r="L2376" i="37"/>
  <c r="L2377" i="37"/>
  <c r="L2378" i="37"/>
  <c r="L2379" i="37"/>
  <c r="L2380" i="37"/>
  <c r="L2381" i="37"/>
  <c r="L2382" i="37"/>
  <c r="L2383" i="37"/>
  <c r="L2384" i="37"/>
  <c r="L2385" i="37"/>
  <c r="L2386" i="37"/>
  <c r="L2387" i="37"/>
  <c r="L2388" i="37"/>
  <c r="L2389" i="37"/>
  <c r="L2390" i="37"/>
  <c r="L2391" i="37"/>
  <c r="L2392" i="37"/>
  <c r="L2393" i="37"/>
  <c r="L2394" i="37"/>
  <c r="L2395" i="37"/>
  <c r="L2396" i="37"/>
  <c r="L2397" i="37"/>
  <c r="L2398" i="37"/>
  <c r="L2399" i="37"/>
  <c r="L2400" i="37"/>
  <c r="L2401" i="37"/>
  <c r="L2402" i="37"/>
  <c r="L2403" i="37"/>
  <c r="L2404" i="37"/>
  <c r="L2405" i="37"/>
  <c r="L2406" i="37"/>
  <c r="L2407" i="37"/>
  <c r="L2408" i="37"/>
  <c r="L2409" i="37"/>
  <c r="L2410" i="37"/>
  <c r="L2411" i="37"/>
  <c r="L2412" i="37"/>
  <c r="L2413" i="37"/>
  <c r="L2414" i="37"/>
  <c r="L2415" i="37"/>
  <c r="L2416" i="37"/>
  <c r="L2417" i="37"/>
  <c r="L2418" i="37"/>
  <c r="L2419" i="37"/>
  <c r="L2420" i="37"/>
  <c r="L2421" i="37"/>
  <c r="L2422" i="37"/>
  <c r="L2423" i="37"/>
  <c r="L2424" i="37"/>
  <c r="L2425" i="37"/>
  <c r="L2426" i="37"/>
  <c r="L2427" i="37"/>
  <c r="L2428" i="37"/>
  <c r="L2429" i="37"/>
  <c r="L2430" i="37"/>
  <c r="L2431" i="37"/>
  <c r="L2432" i="37"/>
  <c r="L2433" i="37"/>
  <c r="L2434" i="37"/>
  <c r="L2435" i="37"/>
  <c r="L2436" i="37"/>
  <c r="L2437" i="37"/>
  <c r="L2438" i="37"/>
  <c r="L2439" i="37"/>
  <c r="L2440" i="37"/>
  <c r="L2441" i="37"/>
  <c r="L2442" i="37"/>
  <c r="L2443" i="37"/>
  <c r="L2444" i="37"/>
  <c r="L2445" i="37"/>
  <c r="L2446" i="37"/>
  <c r="L2447" i="37"/>
  <c r="L2448" i="37"/>
  <c r="L2449" i="37"/>
  <c r="L2450" i="37"/>
  <c r="L2451" i="37"/>
  <c r="L2452" i="37"/>
  <c r="L2453" i="37"/>
  <c r="L2454" i="37"/>
  <c r="L2455" i="37"/>
  <c r="L2456" i="37"/>
  <c r="L2457" i="37"/>
  <c r="L2458" i="37"/>
  <c r="L2459" i="37"/>
  <c r="L2460" i="37"/>
  <c r="L2461" i="37"/>
  <c r="L2462" i="37"/>
  <c r="L2463" i="37"/>
  <c r="L2464" i="37"/>
  <c r="L2465" i="37"/>
  <c r="L2466" i="37"/>
  <c r="L2467" i="37"/>
  <c r="L2468" i="37"/>
  <c r="L2469" i="37"/>
  <c r="L2470" i="37"/>
  <c r="L2471" i="37"/>
  <c r="L2472" i="37"/>
  <c r="L2473" i="37"/>
  <c r="L2474" i="37"/>
  <c r="L2475" i="37"/>
  <c r="L2476" i="37"/>
  <c r="L2477" i="37"/>
  <c r="L2478" i="37"/>
  <c r="L2479" i="37"/>
  <c r="L2480" i="37"/>
  <c r="L2481" i="37"/>
  <c r="L2482" i="37"/>
  <c r="L2483" i="37"/>
  <c r="L2484" i="37"/>
  <c r="L2485" i="37"/>
  <c r="L2486" i="37"/>
  <c r="L2487" i="37"/>
  <c r="L2488" i="37"/>
  <c r="L2489" i="37"/>
  <c r="L2490" i="37"/>
  <c r="L2491" i="37"/>
  <c r="L2492" i="37"/>
  <c r="L2493" i="37"/>
  <c r="L2494" i="37"/>
  <c r="L2495" i="37"/>
  <c r="L2496" i="37"/>
  <c r="L2497" i="37"/>
  <c r="L2498" i="37"/>
  <c r="L2499" i="37"/>
  <c r="L2500" i="37"/>
  <c r="L2501" i="37"/>
  <c r="L2502" i="37"/>
  <c r="L2503" i="37"/>
  <c r="L2504" i="37"/>
  <c r="L2505" i="37"/>
  <c r="L2506" i="37"/>
  <c r="L2507" i="37"/>
  <c r="L2508" i="37"/>
  <c r="L2509" i="37"/>
  <c r="L2510" i="37"/>
  <c r="L2511" i="37"/>
  <c r="L2512" i="37"/>
  <c r="L2513" i="37"/>
  <c r="L2514" i="37"/>
  <c r="L2515" i="37"/>
  <c r="L2516" i="37"/>
  <c r="L2517" i="37"/>
  <c r="L2518" i="37"/>
  <c r="L2519" i="37"/>
  <c r="L2520" i="37"/>
  <c r="L2521" i="37"/>
  <c r="L2522" i="37"/>
  <c r="L2523" i="37"/>
  <c r="L2524" i="37"/>
  <c r="L2525" i="37"/>
  <c r="L2526" i="37"/>
  <c r="L2527" i="37"/>
  <c r="L2528" i="37"/>
  <c r="L2529" i="37"/>
  <c r="L2530" i="37"/>
  <c r="L2531" i="37"/>
  <c r="L2532" i="37"/>
  <c r="L2533" i="37"/>
  <c r="L2534" i="37"/>
  <c r="L2535" i="37"/>
  <c r="L2536" i="37"/>
  <c r="L2537" i="37"/>
  <c r="L2538" i="37"/>
  <c r="L2539" i="37"/>
  <c r="L2540" i="37"/>
  <c r="L2541" i="37"/>
  <c r="L2542" i="37"/>
  <c r="L2543" i="37"/>
  <c r="L2544" i="37"/>
  <c r="L2545" i="37"/>
  <c r="L2546" i="37"/>
  <c r="L2547" i="37"/>
  <c r="L2548" i="37"/>
  <c r="L2549" i="37"/>
  <c r="L2550" i="37"/>
  <c r="L2551" i="37"/>
  <c r="L2552" i="37"/>
  <c r="L2553" i="37"/>
  <c r="L2554" i="37"/>
  <c r="L2555" i="37"/>
  <c r="L2556" i="37"/>
  <c r="L2557" i="37"/>
  <c r="L2558" i="37"/>
  <c r="L2559" i="37"/>
  <c r="L2560" i="37"/>
  <c r="L2561" i="37"/>
  <c r="L2562" i="37"/>
  <c r="L2563" i="37"/>
  <c r="L2564" i="37"/>
  <c r="L2565" i="37"/>
  <c r="L2566" i="37"/>
  <c r="L2567" i="37"/>
  <c r="L2568" i="37"/>
  <c r="L2569" i="37"/>
  <c r="L2570" i="37"/>
  <c r="L2571" i="37"/>
  <c r="L2572" i="37"/>
  <c r="L2573" i="37"/>
  <c r="L2574" i="37"/>
  <c r="L2575" i="37"/>
  <c r="L2576" i="37"/>
  <c r="L2577" i="37"/>
  <c r="L2578" i="37"/>
  <c r="L2579" i="37"/>
  <c r="L2580" i="37"/>
  <c r="L2581" i="37"/>
  <c r="L2582" i="37"/>
  <c r="L2583" i="37"/>
  <c r="L2584" i="37"/>
  <c r="L2585" i="37"/>
  <c r="L2586" i="37"/>
  <c r="L2587" i="37"/>
  <c r="L2588" i="37"/>
  <c r="L2589" i="37"/>
  <c r="L2590" i="37"/>
  <c r="L2591" i="37"/>
  <c r="L2592" i="37"/>
  <c r="L2593" i="37"/>
  <c r="L2594" i="37"/>
  <c r="L2595" i="37"/>
  <c r="L2596" i="37"/>
  <c r="L2597" i="37"/>
  <c r="L2598" i="37"/>
  <c r="L2599" i="37"/>
  <c r="L2600" i="37"/>
  <c r="L2601" i="37"/>
  <c r="L2602" i="37"/>
  <c r="L2603" i="37"/>
  <c r="L2604" i="37"/>
  <c r="L2605" i="37"/>
  <c r="L2606" i="37"/>
  <c r="L2607" i="37"/>
  <c r="L2608" i="37"/>
  <c r="L2609" i="37"/>
  <c r="L2610" i="37"/>
  <c r="L2611" i="37"/>
  <c r="L2612" i="37"/>
  <c r="L2613" i="37"/>
  <c r="L2614" i="37"/>
  <c r="L2615" i="37"/>
  <c r="L2616" i="37"/>
  <c r="L2617" i="37"/>
  <c r="L2618" i="37"/>
  <c r="L2619" i="37"/>
  <c r="L2620" i="37"/>
  <c r="L2621" i="37"/>
  <c r="L2622" i="37"/>
  <c r="L2623" i="37"/>
  <c r="L2624" i="37"/>
  <c r="L2625" i="37"/>
  <c r="L2626" i="37"/>
  <c r="L2627" i="37"/>
  <c r="L2628" i="37"/>
  <c r="L2629" i="37"/>
  <c r="L2630" i="37"/>
  <c r="L2631" i="37"/>
  <c r="L2632" i="37"/>
  <c r="L2633" i="37"/>
  <c r="L2634" i="37"/>
  <c r="L2635" i="37"/>
  <c r="L2636" i="37"/>
  <c r="L2637" i="37"/>
  <c r="L2638" i="37"/>
  <c r="L2639" i="37"/>
  <c r="L2640" i="37"/>
  <c r="L2641" i="37"/>
  <c r="L2642" i="37"/>
  <c r="L2643" i="37"/>
  <c r="L2644" i="37"/>
  <c r="L2645" i="37"/>
  <c r="L2646" i="37"/>
  <c r="L2647" i="37"/>
  <c r="L2648" i="37"/>
  <c r="L2649" i="37"/>
  <c r="L2650" i="37"/>
  <c r="L2651" i="37"/>
  <c r="L2652" i="37"/>
  <c r="L2653" i="37"/>
  <c r="L2654" i="37"/>
  <c r="L2655" i="37"/>
  <c r="L2656" i="37"/>
  <c r="L2657" i="37"/>
  <c r="L2658" i="37"/>
  <c r="L2659" i="37"/>
  <c r="L2660" i="37"/>
  <c r="L2661" i="37"/>
  <c r="L2662" i="37"/>
  <c r="L2663" i="37"/>
  <c r="L2664" i="37"/>
  <c r="L2665" i="37"/>
  <c r="L2666" i="37"/>
  <c r="L2667" i="37"/>
  <c r="L2668" i="37"/>
  <c r="L2669" i="37"/>
  <c r="L2670" i="37"/>
  <c r="L2671" i="37"/>
  <c r="L2672" i="37"/>
  <c r="L2673" i="37"/>
  <c r="L2674" i="37"/>
  <c r="L2675" i="37"/>
  <c r="L2676" i="37"/>
  <c r="L2677" i="37"/>
  <c r="L2678" i="37"/>
  <c r="L2679" i="37"/>
  <c r="L2680" i="37"/>
  <c r="L2681" i="37"/>
  <c r="L2682" i="37"/>
  <c r="L2683" i="37"/>
  <c r="L2684" i="37"/>
  <c r="L2685" i="37"/>
  <c r="L2686" i="37"/>
  <c r="L2687" i="37"/>
  <c r="L2688" i="37"/>
  <c r="L2689" i="37"/>
  <c r="L2690" i="37"/>
  <c r="L2691" i="37"/>
  <c r="L2692" i="37"/>
  <c r="L2693" i="37"/>
  <c r="L2694" i="37"/>
  <c r="L2695" i="37"/>
  <c r="L2696" i="37"/>
  <c r="L2697" i="37"/>
  <c r="L2698" i="37"/>
  <c r="L2699" i="37"/>
  <c r="L2700" i="37"/>
  <c r="L2701" i="37"/>
  <c r="L2702" i="37"/>
  <c r="L2703" i="37"/>
  <c r="L2704" i="37"/>
  <c r="L2705" i="37"/>
  <c r="L2706" i="37"/>
  <c r="L2707" i="37"/>
  <c r="L2708" i="37"/>
  <c r="L2709" i="37"/>
  <c r="L2710" i="37"/>
  <c r="L2711" i="37"/>
  <c r="L2712" i="37"/>
  <c r="L2713" i="37"/>
  <c r="L2714" i="37"/>
  <c r="L2715" i="37"/>
  <c r="L2716" i="37"/>
  <c r="L2717" i="37"/>
  <c r="L2718" i="37"/>
  <c r="L2719" i="37"/>
  <c r="L2720" i="37"/>
  <c r="L2721" i="37"/>
  <c r="L2722" i="37"/>
  <c r="L2723" i="37"/>
  <c r="L2724" i="37"/>
  <c r="L2725" i="37"/>
  <c r="L2726" i="37"/>
  <c r="L2727" i="37"/>
  <c r="L2728" i="37"/>
  <c r="L2729" i="37"/>
  <c r="L2730" i="37"/>
  <c r="L2731" i="37"/>
  <c r="L2732" i="37"/>
  <c r="L2733" i="37"/>
  <c r="L2734" i="37"/>
  <c r="L2735" i="37"/>
  <c r="L2736" i="37"/>
  <c r="L2737" i="37"/>
  <c r="L2738" i="37"/>
  <c r="L2739" i="37"/>
  <c r="L2740" i="37"/>
  <c r="L2741" i="37"/>
  <c r="L2742" i="37"/>
  <c r="L2743" i="37"/>
  <c r="L2744" i="37"/>
  <c r="L2745" i="37"/>
  <c r="L2746" i="37"/>
  <c r="L2747" i="37"/>
  <c r="L2748" i="37"/>
  <c r="L2749" i="37"/>
  <c r="L2750" i="37"/>
  <c r="L2751" i="37"/>
  <c r="L2752" i="37"/>
  <c r="L2753" i="37"/>
  <c r="L2754" i="37"/>
  <c r="L2755" i="37"/>
  <c r="L2756" i="37"/>
  <c r="L2757" i="37"/>
  <c r="L2758" i="37"/>
  <c r="L2759" i="37"/>
  <c r="L2760" i="37"/>
  <c r="L2761" i="37"/>
  <c r="L2762" i="37"/>
  <c r="L2763" i="37"/>
  <c r="L2764" i="37"/>
  <c r="L2765" i="37"/>
  <c r="L2766" i="37"/>
  <c r="L2767" i="37"/>
  <c r="L2768" i="37"/>
  <c r="L2769" i="37"/>
  <c r="L2770" i="37"/>
  <c r="L2771" i="37"/>
  <c r="L2772" i="37"/>
  <c r="L2773" i="37"/>
  <c r="L2774" i="37"/>
  <c r="L2775" i="37"/>
  <c r="L2776" i="37"/>
  <c r="L2777" i="37"/>
  <c r="L2778" i="37"/>
  <c r="L2779" i="37"/>
  <c r="L2780" i="37"/>
  <c r="L2781" i="37"/>
  <c r="L2782" i="37"/>
  <c r="L2783" i="37"/>
  <c r="L2784" i="37"/>
  <c r="L2785" i="37"/>
  <c r="L2786" i="37"/>
  <c r="L2787" i="37"/>
  <c r="L2788" i="37"/>
  <c r="L2789" i="37"/>
  <c r="L2790" i="37"/>
  <c r="L2791" i="37"/>
  <c r="L2792" i="37"/>
  <c r="L2793" i="37"/>
  <c r="L2794" i="37"/>
  <c r="L2795" i="37"/>
  <c r="L2796" i="37"/>
  <c r="L2797" i="37"/>
  <c r="L2798" i="37"/>
  <c r="L2799" i="37"/>
  <c r="L2800" i="37"/>
  <c r="L2801" i="37"/>
  <c r="L2802" i="37"/>
  <c r="L2803" i="37"/>
  <c r="L2804" i="37"/>
  <c r="L2805" i="37"/>
  <c r="L2806" i="37"/>
  <c r="L2807" i="37"/>
  <c r="L2808" i="37"/>
  <c r="L2809" i="37"/>
  <c r="L2810" i="37"/>
  <c r="L2811" i="37"/>
  <c r="L2812" i="37"/>
  <c r="L2813" i="37"/>
  <c r="L2814" i="37"/>
  <c r="L2815" i="37"/>
  <c r="L2816" i="37"/>
  <c r="L2817" i="37"/>
  <c r="L2818" i="37"/>
  <c r="L2819" i="37"/>
  <c r="L2820" i="37"/>
  <c r="L2821" i="37"/>
  <c r="L2822" i="37"/>
  <c r="L2823" i="37"/>
  <c r="L2824" i="37"/>
  <c r="L2825" i="37"/>
  <c r="L2826" i="37"/>
  <c r="L2827" i="37"/>
  <c r="L2828" i="37"/>
  <c r="L2829" i="37"/>
  <c r="L2830" i="37"/>
  <c r="L2831" i="37"/>
  <c r="L2832" i="37"/>
  <c r="L2833" i="37"/>
  <c r="L2834" i="37"/>
  <c r="L2835" i="37"/>
  <c r="L2836" i="37"/>
  <c r="L2837" i="37"/>
  <c r="L2838" i="37"/>
  <c r="L2839" i="37"/>
  <c r="L2840" i="37"/>
  <c r="L2841" i="37"/>
  <c r="L2842" i="37"/>
  <c r="L2843" i="37"/>
  <c r="L2844" i="37"/>
  <c r="L2845" i="37"/>
  <c r="L2846" i="37"/>
  <c r="L2847" i="37"/>
  <c r="L2848" i="37"/>
  <c r="L2849" i="37"/>
  <c r="L2850" i="37"/>
  <c r="L2851" i="37"/>
  <c r="L2852" i="37"/>
  <c r="L2853" i="37"/>
  <c r="L2854" i="37"/>
  <c r="L2855" i="37"/>
  <c r="L2856" i="37"/>
  <c r="L2857" i="37"/>
  <c r="L2858" i="37"/>
  <c r="L2859" i="37"/>
  <c r="L2860" i="37"/>
  <c r="L2861" i="37"/>
  <c r="L2862" i="37"/>
  <c r="L2863" i="37"/>
  <c r="L2864" i="37"/>
  <c r="L2865" i="37"/>
  <c r="L2866" i="37"/>
  <c r="L2867" i="37"/>
  <c r="L2868" i="37"/>
  <c r="L2869" i="37"/>
  <c r="L2870" i="37"/>
  <c r="L2871" i="37"/>
  <c r="L2872" i="37"/>
  <c r="L2873" i="37"/>
  <c r="L2874" i="37"/>
  <c r="L2875" i="37"/>
  <c r="L2876" i="37"/>
  <c r="L2877" i="37"/>
  <c r="L2878" i="37"/>
  <c r="L2879" i="37"/>
  <c r="L2880" i="37"/>
  <c r="L2881" i="37"/>
  <c r="L2882" i="37"/>
  <c r="L2883" i="37"/>
  <c r="L2884" i="37"/>
  <c r="L2885" i="37"/>
  <c r="L2886" i="37"/>
  <c r="L2887" i="37"/>
  <c r="L2888" i="37"/>
  <c r="L2889" i="37"/>
  <c r="L2890" i="37"/>
  <c r="L2891" i="37"/>
  <c r="L2892" i="37"/>
  <c r="L2893" i="37"/>
  <c r="L2894" i="37"/>
  <c r="L2895" i="37"/>
  <c r="L2896" i="37"/>
  <c r="L2897" i="37"/>
  <c r="L2898" i="37"/>
  <c r="L2899" i="37"/>
  <c r="L2900" i="37"/>
  <c r="L2901" i="37"/>
  <c r="L2902" i="37"/>
  <c r="L2903" i="37"/>
  <c r="L2904" i="37"/>
  <c r="L2905" i="37"/>
  <c r="L2906" i="37"/>
  <c r="L2907" i="37"/>
  <c r="L2908" i="37"/>
  <c r="L2909" i="37"/>
  <c r="L2910" i="37"/>
  <c r="L2911" i="37"/>
  <c r="L2912" i="37"/>
  <c r="L2913" i="37"/>
  <c r="L2914" i="37"/>
  <c r="L2915" i="37"/>
  <c r="L2916" i="37"/>
  <c r="L2917" i="37"/>
  <c r="L2918" i="37"/>
  <c r="L2919" i="37"/>
  <c r="L2920" i="37"/>
  <c r="L2921" i="37"/>
  <c r="L2922" i="37"/>
  <c r="L2923" i="37"/>
  <c r="L2924" i="37"/>
  <c r="L2925" i="37"/>
  <c r="L2926" i="37"/>
  <c r="L2927" i="37"/>
  <c r="L2928" i="37"/>
  <c r="L2929" i="37"/>
  <c r="L2930" i="37"/>
  <c r="L2931" i="37"/>
  <c r="L2932" i="37"/>
  <c r="L2933" i="37"/>
  <c r="L2934" i="37"/>
  <c r="L2935" i="37"/>
  <c r="L2936" i="37"/>
  <c r="L2937" i="37"/>
  <c r="L2938" i="37"/>
  <c r="L2939" i="37"/>
  <c r="L2940" i="37"/>
  <c r="L2941" i="37"/>
  <c r="L2942" i="37"/>
  <c r="L2943" i="37"/>
  <c r="L2944" i="37"/>
  <c r="L2945" i="37"/>
  <c r="L2946" i="37"/>
  <c r="L2947" i="37"/>
  <c r="L2948" i="37"/>
  <c r="L2949" i="37"/>
  <c r="L2950" i="37"/>
  <c r="L2951" i="37"/>
  <c r="L2952" i="37"/>
  <c r="L2953" i="37"/>
  <c r="L2954" i="37"/>
  <c r="L2955" i="37"/>
  <c r="L2956" i="37"/>
  <c r="L2957" i="37"/>
  <c r="L2958" i="37"/>
  <c r="L2959" i="37"/>
  <c r="L2960" i="37"/>
  <c r="L2961" i="37"/>
  <c r="L2962" i="37"/>
  <c r="L2963" i="37"/>
  <c r="L2964" i="37"/>
  <c r="L2965" i="37"/>
  <c r="L2966" i="37"/>
  <c r="L2967" i="37"/>
  <c r="L2968" i="37"/>
  <c r="L2969" i="37"/>
  <c r="L2970" i="37"/>
  <c r="L2971" i="37"/>
  <c r="L2972" i="37"/>
  <c r="L2973" i="37"/>
  <c r="L2974" i="37"/>
  <c r="L2975" i="37"/>
  <c r="L2976" i="37"/>
  <c r="L2977" i="37"/>
  <c r="L2978" i="37"/>
  <c r="L2979" i="37"/>
  <c r="L2980" i="37"/>
  <c r="L2981" i="37"/>
  <c r="L2982" i="37"/>
  <c r="L2983" i="37"/>
  <c r="L2984" i="37"/>
  <c r="L2985" i="37"/>
  <c r="L2986" i="37"/>
  <c r="L2987" i="37"/>
  <c r="L2988" i="37"/>
  <c r="L2989" i="37"/>
  <c r="L2990" i="37"/>
  <c r="L2991" i="37"/>
  <c r="L2992" i="37"/>
  <c r="L2993" i="37"/>
  <c r="L2994" i="37"/>
  <c r="L2995" i="37"/>
  <c r="L2996" i="37"/>
  <c r="L2997" i="37"/>
  <c r="L2998" i="37"/>
  <c r="L2999" i="37"/>
  <c r="L3000" i="37"/>
  <c r="L3001" i="37"/>
  <c r="L3002" i="37"/>
  <c r="L3003" i="37"/>
  <c r="L3004" i="37"/>
  <c r="L3005" i="37"/>
  <c r="L3006" i="37"/>
  <c r="L3007" i="37"/>
  <c r="L3008" i="37"/>
  <c r="L3009" i="37"/>
  <c r="L3010" i="37"/>
  <c r="L3011" i="37"/>
  <c r="L3012" i="37"/>
  <c r="L3013" i="37"/>
  <c r="L3014" i="37"/>
  <c r="L3015" i="37"/>
  <c r="L3016" i="37"/>
  <c r="L3017" i="37"/>
  <c r="L3018" i="37"/>
  <c r="L3019" i="37"/>
  <c r="L3020" i="37"/>
  <c r="L3021" i="37"/>
  <c r="L3022" i="37"/>
  <c r="L3023" i="37"/>
  <c r="L3024" i="37"/>
  <c r="L3025" i="37"/>
  <c r="L3026" i="37"/>
  <c r="L3027" i="37"/>
  <c r="L3028" i="37"/>
  <c r="L3029" i="37"/>
  <c r="L3030" i="37"/>
  <c r="L3031" i="37"/>
  <c r="L3032" i="37"/>
  <c r="L3033" i="37"/>
  <c r="L3034" i="37"/>
  <c r="L3035" i="37"/>
  <c r="L3036" i="37"/>
  <c r="L3037" i="37"/>
  <c r="L3038" i="37"/>
  <c r="L3039" i="37"/>
  <c r="L3040" i="37"/>
  <c r="L3041" i="37"/>
  <c r="L3042" i="37"/>
  <c r="L3043" i="37"/>
  <c r="L3044" i="37"/>
  <c r="L3045" i="37"/>
  <c r="L3046" i="37"/>
  <c r="L3047" i="37"/>
  <c r="L3048" i="37"/>
  <c r="L3049" i="37"/>
  <c r="L3050" i="37"/>
  <c r="L3051" i="37"/>
  <c r="L3052" i="37"/>
  <c r="L3053" i="37"/>
  <c r="L3054" i="37"/>
  <c r="L3055" i="37"/>
  <c r="L3056" i="37"/>
  <c r="L3057" i="37"/>
  <c r="L3058" i="37"/>
  <c r="L3059" i="37"/>
  <c r="L3060" i="37"/>
  <c r="L3061" i="37"/>
  <c r="L3062" i="37"/>
  <c r="L3063" i="37"/>
  <c r="L3064" i="37"/>
  <c r="L3065" i="37"/>
  <c r="L3066" i="37"/>
  <c r="L3067" i="37"/>
  <c r="L3068" i="37"/>
  <c r="L3069" i="37"/>
  <c r="L3070" i="37"/>
  <c r="L3071" i="37"/>
  <c r="L3072" i="37"/>
  <c r="L3073" i="37"/>
  <c r="L3074" i="37"/>
  <c r="L3075" i="37"/>
  <c r="L3076" i="37"/>
  <c r="L3077" i="37"/>
  <c r="L3078" i="37"/>
  <c r="L3079" i="37"/>
  <c r="L3080" i="37"/>
  <c r="L3081" i="37"/>
  <c r="L3082" i="37"/>
  <c r="L3083" i="37"/>
  <c r="L3084" i="37"/>
  <c r="L3085" i="37"/>
  <c r="L3086" i="37"/>
  <c r="L3087" i="37"/>
  <c r="L3088" i="37"/>
  <c r="L3089" i="37"/>
  <c r="L3090" i="37"/>
  <c r="L3091" i="37"/>
  <c r="L3092" i="37"/>
  <c r="L3093" i="37"/>
  <c r="L3094" i="37"/>
  <c r="L3095" i="37"/>
  <c r="L3096" i="37"/>
  <c r="L3097" i="37"/>
  <c r="L3098" i="37"/>
  <c r="L3099" i="37"/>
  <c r="L3100" i="37"/>
  <c r="L3101" i="37"/>
  <c r="L3102" i="37"/>
  <c r="L3103" i="37"/>
  <c r="L3104" i="37"/>
  <c r="L3105" i="37"/>
  <c r="L3106" i="37"/>
  <c r="L3107" i="37"/>
  <c r="L3108" i="37"/>
  <c r="L3109" i="37"/>
  <c r="L3110" i="37"/>
  <c r="L3111" i="37"/>
  <c r="L3112" i="37"/>
  <c r="L3113" i="37"/>
  <c r="L3114" i="37"/>
  <c r="L3115" i="37"/>
  <c r="L3116" i="37"/>
  <c r="L3117" i="37"/>
  <c r="L3118" i="37"/>
  <c r="L3119" i="37"/>
  <c r="L3120" i="37"/>
  <c r="L3121" i="37"/>
  <c r="L3122" i="37"/>
  <c r="L3123" i="37"/>
  <c r="L3124" i="37"/>
  <c r="L3125" i="37"/>
  <c r="L3126" i="37"/>
  <c r="L3127" i="37"/>
  <c r="L3128" i="37"/>
  <c r="L3129" i="37"/>
  <c r="L3130" i="37"/>
  <c r="L3131" i="37"/>
  <c r="L3132" i="37"/>
  <c r="L3133" i="37"/>
  <c r="L3134" i="37"/>
  <c r="L3135" i="37"/>
  <c r="L3136" i="37"/>
  <c r="L3137" i="37"/>
  <c r="L3138" i="37"/>
  <c r="L3139" i="37"/>
  <c r="L3140" i="37"/>
  <c r="L3141" i="37"/>
  <c r="L3142" i="37"/>
  <c r="L3143" i="37"/>
  <c r="L3144" i="37"/>
  <c r="L3145" i="37"/>
  <c r="L3146" i="37"/>
  <c r="L3147" i="37"/>
  <c r="L3148" i="37"/>
  <c r="L3149" i="37"/>
  <c r="L3150" i="37"/>
  <c r="L3151" i="37"/>
  <c r="L3152" i="37"/>
  <c r="L3153" i="37"/>
  <c r="L3154" i="37"/>
  <c r="L3155" i="37"/>
  <c r="L3156" i="37"/>
  <c r="L3157" i="37"/>
  <c r="L3158" i="37"/>
  <c r="L3159" i="37"/>
  <c r="L3160" i="37"/>
  <c r="L3161" i="37"/>
  <c r="L3162" i="37"/>
  <c r="L3163" i="37"/>
  <c r="L3164" i="37"/>
  <c r="L3165" i="37"/>
  <c r="L3166" i="37"/>
  <c r="L3167" i="37"/>
  <c r="L3168" i="37"/>
  <c r="L3169" i="37"/>
  <c r="L3170" i="37"/>
  <c r="L3171" i="37"/>
  <c r="L3172" i="37"/>
  <c r="L3173" i="37"/>
  <c r="L3174" i="37"/>
  <c r="L3175" i="37"/>
  <c r="L3176" i="37"/>
  <c r="L3177" i="37"/>
  <c r="L3178" i="37"/>
  <c r="L3179" i="37"/>
  <c r="L3180" i="37"/>
  <c r="L3181" i="37"/>
  <c r="L3182" i="37"/>
  <c r="L3183" i="37"/>
  <c r="L3184" i="37"/>
  <c r="L3185" i="37"/>
  <c r="L3186" i="37"/>
  <c r="L3187" i="37"/>
  <c r="L3188" i="37"/>
  <c r="L3189" i="37"/>
  <c r="L3190" i="37"/>
  <c r="L3191" i="37"/>
  <c r="L3192" i="37"/>
  <c r="L3193" i="37"/>
  <c r="L3194" i="37"/>
  <c r="L3195" i="37"/>
  <c r="L3196" i="37"/>
  <c r="L3197" i="37"/>
  <c r="L3198" i="37"/>
  <c r="L3199" i="37"/>
  <c r="L3200" i="37"/>
  <c r="L3201" i="37"/>
  <c r="L3202" i="37"/>
  <c r="L3203" i="37"/>
  <c r="L3204" i="37"/>
  <c r="L3205" i="37"/>
  <c r="L3206" i="37"/>
  <c r="L3207" i="37"/>
  <c r="L3208" i="37"/>
  <c r="L3209" i="37"/>
  <c r="L3210" i="37"/>
  <c r="L3211" i="37"/>
  <c r="L3212" i="37"/>
  <c r="L3213" i="37"/>
  <c r="L3214" i="37"/>
  <c r="L3215" i="37"/>
  <c r="L3216" i="37"/>
  <c r="L3217" i="37"/>
  <c r="L3218" i="37"/>
  <c r="L3219" i="37"/>
  <c r="L3220" i="37"/>
  <c r="L3221" i="37"/>
  <c r="L3222" i="37"/>
  <c r="L3223" i="37"/>
  <c r="L3224" i="37"/>
  <c r="L3225" i="37"/>
  <c r="L3226" i="37"/>
  <c r="L3227" i="37"/>
  <c r="L3228" i="37"/>
  <c r="L3229" i="37"/>
  <c r="L3230" i="37"/>
  <c r="L3231" i="37"/>
  <c r="L3232" i="37"/>
  <c r="L3233" i="37"/>
  <c r="L3234" i="37"/>
  <c r="L3235" i="37"/>
  <c r="L3236" i="37"/>
  <c r="L3237" i="37"/>
  <c r="L3238" i="37"/>
  <c r="L3239" i="37"/>
  <c r="L3240" i="37"/>
  <c r="L3241" i="37"/>
  <c r="L3242" i="37"/>
  <c r="L3243" i="37"/>
  <c r="L3244" i="37"/>
  <c r="L3245" i="37"/>
  <c r="L3246" i="37"/>
  <c r="L3247" i="37"/>
  <c r="L3248" i="37"/>
  <c r="L3249" i="37"/>
  <c r="L3250" i="37"/>
  <c r="L3251" i="37"/>
  <c r="L3252" i="37"/>
  <c r="L3253" i="37"/>
  <c r="L3254" i="37"/>
  <c r="L3255" i="37"/>
  <c r="L3256" i="37"/>
  <c r="L3257" i="37"/>
  <c r="L3258" i="37"/>
  <c r="L3259" i="37"/>
  <c r="L3260" i="37"/>
  <c r="L3261" i="37"/>
  <c r="L3262" i="37"/>
  <c r="L3263" i="37"/>
  <c r="L3264" i="37"/>
  <c r="L3265" i="37"/>
  <c r="L3266" i="37"/>
  <c r="L3267" i="37"/>
  <c r="L3268" i="37"/>
  <c r="L3269" i="37"/>
  <c r="L3270" i="37"/>
  <c r="L3271" i="37"/>
  <c r="L3272" i="37"/>
  <c r="L3273" i="37"/>
  <c r="L3274" i="37"/>
  <c r="L3275" i="37"/>
  <c r="L3276" i="37"/>
  <c r="L3277" i="37"/>
  <c r="L3278" i="37"/>
  <c r="L3279" i="37"/>
  <c r="L3280" i="37"/>
  <c r="L3281" i="37"/>
  <c r="L3282" i="37"/>
  <c r="L3283" i="37"/>
  <c r="L3284" i="37"/>
  <c r="L3285" i="37"/>
  <c r="L3286" i="37"/>
  <c r="L3287" i="37"/>
  <c r="L3288" i="37"/>
  <c r="L3289" i="37"/>
  <c r="L3290" i="37"/>
  <c r="L3291" i="37"/>
  <c r="L3292" i="37"/>
  <c r="L3293" i="37"/>
  <c r="L3294" i="37"/>
  <c r="L3295" i="37"/>
  <c r="L3296" i="37"/>
  <c r="L3297" i="37"/>
  <c r="L3298" i="37"/>
  <c r="L3299" i="37"/>
  <c r="L3300" i="37"/>
  <c r="L3301" i="37"/>
  <c r="L3302" i="37"/>
  <c r="L3303" i="37"/>
  <c r="L3304" i="37"/>
  <c r="L3305" i="37"/>
  <c r="L3306" i="37"/>
  <c r="L3307" i="37"/>
  <c r="L3308" i="37"/>
  <c r="L3309" i="37"/>
  <c r="L3310" i="37"/>
  <c r="L3311" i="37"/>
  <c r="L3312" i="37"/>
  <c r="L3313" i="37"/>
  <c r="L3314" i="37"/>
  <c r="L3315" i="37"/>
  <c r="L3316" i="37"/>
  <c r="L3317" i="37"/>
  <c r="L3318" i="37"/>
  <c r="L3319" i="37"/>
  <c r="L3320" i="37"/>
  <c r="L3321" i="37"/>
  <c r="L3322" i="37"/>
  <c r="L3323" i="37"/>
  <c r="L3324" i="37"/>
  <c r="L3325" i="37"/>
  <c r="L3326" i="37"/>
  <c r="L3327" i="37"/>
  <c r="L3328" i="37"/>
  <c r="L3329" i="37"/>
  <c r="L3330" i="37"/>
  <c r="L3331" i="37"/>
  <c r="L3332" i="37"/>
  <c r="L3333" i="37"/>
  <c r="L3334" i="37"/>
  <c r="L3335" i="37"/>
  <c r="L3336" i="37"/>
  <c r="L3337" i="37"/>
  <c r="L3338" i="37"/>
  <c r="L3339" i="37"/>
  <c r="L3340" i="37"/>
  <c r="L3341" i="37"/>
  <c r="L3342" i="37"/>
  <c r="L3343" i="37"/>
  <c r="L3344" i="37"/>
  <c r="L3345" i="37"/>
  <c r="L3346" i="37"/>
  <c r="L3347" i="37"/>
  <c r="L3348" i="37"/>
  <c r="L3349" i="37"/>
  <c r="L3350" i="37"/>
  <c r="L3351" i="37"/>
  <c r="L3352" i="37"/>
  <c r="L3353" i="37"/>
  <c r="L3354" i="37"/>
  <c r="L3355" i="37"/>
  <c r="L3356" i="37"/>
  <c r="L3357" i="37"/>
  <c r="L3358" i="37"/>
  <c r="L3359" i="37"/>
  <c r="L3360" i="37"/>
  <c r="L3361" i="37"/>
  <c r="L3362" i="37"/>
  <c r="L3363" i="37"/>
  <c r="L3364" i="37"/>
  <c r="L3365" i="37"/>
  <c r="L3366" i="37"/>
  <c r="L3367" i="37"/>
  <c r="L3368" i="37"/>
  <c r="L3369" i="37"/>
  <c r="L3370" i="37"/>
  <c r="L3371" i="37"/>
  <c r="L3372" i="37"/>
  <c r="L3373" i="37"/>
  <c r="L3374" i="37"/>
  <c r="L3375" i="37"/>
  <c r="L3376" i="37"/>
  <c r="L3377" i="37"/>
  <c r="L3378" i="37"/>
  <c r="L3379" i="37"/>
  <c r="L3380" i="37"/>
  <c r="L3381" i="37"/>
  <c r="L3382" i="37"/>
  <c r="L3383" i="37"/>
  <c r="L3384" i="37"/>
  <c r="L3385" i="37"/>
  <c r="L3386" i="37"/>
  <c r="L3387" i="37"/>
  <c r="L3388" i="37"/>
  <c r="L3389" i="37"/>
  <c r="L3390" i="37"/>
  <c r="L3391" i="37"/>
  <c r="L3392" i="37"/>
  <c r="L3393" i="37"/>
  <c r="L3394" i="37"/>
  <c r="L3395" i="37"/>
  <c r="L3396" i="37"/>
  <c r="L3397" i="37"/>
  <c r="L3398" i="37"/>
  <c r="L3399" i="37"/>
  <c r="L3400" i="37"/>
  <c r="L3401" i="37"/>
  <c r="L3402" i="37"/>
  <c r="L3403" i="37"/>
  <c r="L3404" i="37"/>
  <c r="L3405" i="37"/>
  <c r="L3406" i="37"/>
  <c r="L3407" i="37"/>
  <c r="L3408" i="37"/>
  <c r="L3409" i="37"/>
  <c r="L3410" i="37"/>
  <c r="L3411" i="37"/>
  <c r="L3412" i="37"/>
  <c r="L3413" i="37"/>
  <c r="L3414" i="37"/>
  <c r="L3415" i="37"/>
  <c r="L3416" i="37"/>
  <c r="L3417" i="37"/>
  <c r="L3418" i="37"/>
  <c r="L3419" i="37"/>
  <c r="L3420" i="37"/>
  <c r="L3421" i="37"/>
  <c r="L3422" i="37"/>
  <c r="L3423" i="37"/>
  <c r="L3424" i="37"/>
  <c r="L3425" i="37"/>
  <c r="L3426" i="37"/>
  <c r="L3427" i="37"/>
  <c r="L3428" i="37"/>
  <c r="L3429" i="37"/>
  <c r="L3430" i="37"/>
  <c r="L3431" i="37"/>
  <c r="L3432" i="37"/>
  <c r="L3433" i="37"/>
  <c r="L3434" i="37"/>
  <c r="L3435" i="37"/>
  <c r="L3436" i="37"/>
  <c r="L3437" i="37"/>
  <c r="L3438" i="37"/>
  <c r="L3439" i="37"/>
  <c r="L3440" i="37"/>
  <c r="L3441" i="37"/>
  <c r="L3442" i="37"/>
  <c r="L3443" i="37"/>
  <c r="L3444" i="37"/>
  <c r="L3445" i="37"/>
  <c r="L3446" i="37"/>
  <c r="L3447" i="37"/>
  <c r="L3448" i="37"/>
  <c r="L3449" i="37"/>
  <c r="L3450" i="37"/>
  <c r="L3451" i="37"/>
  <c r="L3452" i="37"/>
  <c r="L3453" i="37"/>
  <c r="B16" i="45"/>
  <c r="B17" i="45"/>
  <c r="B18" i="45"/>
  <c r="B19" i="45"/>
  <c r="B15" i="45"/>
  <c r="B4" i="45" l="1"/>
  <c r="B6" i="45" s="1"/>
  <c r="AO2" i="40" l="1"/>
  <c r="AJ2" i="40"/>
  <c r="AE2" i="40"/>
  <c r="Z2" i="40"/>
  <c r="U2" i="40"/>
  <c r="P2" i="40"/>
  <c r="K2" i="40"/>
  <c r="F2" i="40"/>
  <c r="J5" i="40"/>
  <c r="AS4" i="40" l="1"/>
  <c r="AS3" i="40"/>
  <c r="AS2" i="40"/>
  <c r="A1" i="40" l="1"/>
  <c r="G1" i="38"/>
  <c r="G25" i="38"/>
  <c r="H25" i="38" s="1"/>
  <c r="G26" i="38"/>
  <c r="H26" i="38" s="1"/>
  <c r="G27" i="38"/>
  <c r="H27" i="38"/>
  <c r="G28" i="38"/>
  <c r="H28" i="38" s="1"/>
  <c r="G29" i="38"/>
  <c r="H29" i="38"/>
  <c r="G30" i="38"/>
  <c r="H30" i="38"/>
  <c r="G31" i="38"/>
  <c r="H31" i="38" s="1"/>
  <c r="G32" i="38"/>
  <c r="H32" i="38" s="1"/>
  <c r="G33" i="38"/>
  <c r="H33" i="38" s="1"/>
  <c r="G34" i="38"/>
  <c r="H34" i="38" s="1"/>
  <c r="G35" i="38"/>
  <c r="H35" i="38"/>
  <c r="G36" i="38"/>
  <c r="H36" i="38" s="1"/>
  <c r="G37" i="38"/>
  <c r="H37" i="38"/>
  <c r="G38" i="38"/>
  <c r="H38" i="38"/>
  <c r="G39" i="38"/>
  <c r="H39" i="38" s="1"/>
  <c r="G40" i="38"/>
  <c r="H40" i="38" s="1"/>
  <c r="G41" i="38"/>
  <c r="H41" i="38" s="1"/>
  <c r="G42" i="38"/>
  <c r="H42" i="38" s="1"/>
  <c r="G43" i="38"/>
  <c r="H43" i="38"/>
  <c r="G44" i="38"/>
  <c r="H44" i="38" s="1"/>
  <c r="G45" i="38"/>
  <c r="H45" i="38"/>
  <c r="G46" i="38"/>
  <c r="H46" i="38"/>
  <c r="G47" i="38"/>
  <c r="H47" i="38" s="1"/>
  <c r="G48" i="38"/>
  <c r="H48" i="38" s="1"/>
  <c r="G49" i="38"/>
  <c r="H49" i="38" s="1"/>
  <c r="G50" i="38"/>
  <c r="H50" i="38" s="1"/>
  <c r="G51" i="38"/>
  <c r="H51" i="38"/>
  <c r="G52" i="38"/>
  <c r="H52" i="38" s="1"/>
  <c r="G53" i="38"/>
  <c r="H53" i="38"/>
  <c r="G54" i="38"/>
  <c r="H54" i="38"/>
  <c r="G55" i="38"/>
  <c r="H55" i="38" s="1"/>
  <c r="G56" i="38"/>
  <c r="H56" i="38" s="1"/>
  <c r="G57" i="38"/>
  <c r="H57" i="38" s="1"/>
  <c r="G58" i="38"/>
  <c r="H58" i="38" s="1"/>
  <c r="G59" i="38"/>
  <c r="H59" i="38"/>
  <c r="G60" i="38"/>
  <c r="H60" i="38" s="1"/>
  <c r="G61" i="38"/>
  <c r="H61" i="38"/>
  <c r="G62" i="38"/>
  <c r="H62" i="38"/>
  <c r="G63" i="38"/>
  <c r="H63" i="38" s="1"/>
  <c r="G64" i="38"/>
  <c r="H64" i="38" s="1"/>
  <c r="G65" i="38"/>
  <c r="H65" i="38" s="1"/>
  <c r="G66" i="38"/>
  <c r="H66" i="38" s="1"/>
  <c r="G67" i="38"/>
  <c r="H67" i="38"/>
  <c r="G68" i="38"/>
  <c r="H68" i="38" s="1"/>
  <c r="G69" i="38"/>
  <c r="H69" i="38"/>
  <c r="G70" i="38"/>
  <c r="H70" i="38"/>
  <c r="G71" i="38"/>
  <c r="H71" i="38" s="1"/>
  <c r="G72" i="38"/>
  <c r="H72" i="38" s="1"/>
  <c r="G73" i="38"/>
  <c r="H73" i="38" s="1"/>
  <c r="G74" i="38"/>
  <c r="H74" i="38" s="1"/>
  <c r="G75" i="38"/>
  <c r="H75" i="38"/>
  <c r="G76" i="38"/>
  <c r="H76" i="38" s="1"/>
  <c r="G77" i="38"/>
  <c r="H77" i="38"/>
  <c r="G78" i="38"/>
  <c r="H78" i="38"/>
  <c r="G79" i="38"/>
  <c r="H79" i="38" s="1"/>
  <c r="G80" i="38"/>
  <c r="H80" i="38" s="1"/>
  <c r="G81" i="38"/>
  <c r="H81" i="38" s="1"/>
  <c r="G82" i="38"/>
  <c r="H82" i="38" s="1"/>
  <c r="G83" i="38"/>
  <c r="H83" i="38"/>
  <c r="G84" i="38"/>
  <c r="H84" i="38" s="1"/>
  <c r="G85" i="38"/>
  <c r="H85" i="38"/>
  <c r="G86" i="38"/>
  <c r="H86" i="38"/>
  <c r="G87" i="38"/>
  <c r="H87" i="38" s="1"/>
  <c r="G88" i="38"/>
  <c r="H88" i="38" s="1"/>
  <c r="G89" i="38"/>
  <c r="H89" i="38" s="1"/>
  <c r="G90" i="38"/>
  <c r="H90" i="38" s="1"/>
  <c r="G91" i="38"/>
  <c r="H91" i="38"/>
  <c r="G92" i="38"/>
  <c r="H92" i="38" s="1"/>
  <c r="G93" i="38"/>
  <c r="H93" i="38"/>
  <c r="G94" i="38"/>
  <c r="H94" i="38"/>
  <c r="G95" i="38"/>
  <c r="H95" i="38" s="1"/>
  <c r="G96" i="38"/>
  <c r="H96" i="38" s="1"/>
  <c r="G97" i="38"/>
  <c r="H97" i="38" s="1"/>
  <c r="G98" i="38"/>
  <c r="H98" i="38" s="1"/>
  <c r="G99" i="38"/>
  <c r="H99" i="38"/>
  <c r="G100" i="38"/>
  <c r="H100" i="38" s="1"/>
  <c r="G101" i="38"/>
  <c r="H101" i="38"/>
  <c r="G102" i="38"/>
  <c r="H102" i="38"/>
  <c r="G103" i="38"/>
  <c r="H103" i="38" s="1"/>
  <c r="G104" i="38"/>
  <c r="H104" i="38" s="1"/>
  <c r="G105" i="38"/>
  <c r="H105" i="38" s="1"/>
  <c r="G106" i="38"/>
  <c r="H106" i="38" s="1"/>
  <c r="G107" i="38"/>
  <c r="H107" i="38"/>
  <c r="G108" i="38"/>
  <c r="H108" i="38" s="1"/>
  <c r="G109" i="38"/>
  <c r="H109" i="38"/>
  <c r="G110" i="38"/>
  <c r="H110" i="38"/>
  <c r="G111" i="38"/>
  <c r="H111" i="38" s="1"/>
  <c r="G112" i="38"/>
  <c r="H112" i="38" s="1"/>
  <c r="G113" i="38"/>
  <c r="H113" i="38" s="1"/>
  <c r="G114" i="38"/>
  <c r="H114" i="38" s="1"/>
  <c r="G115" i="38"/>
  <c r="H115" i="38"/>
  <c r="G116" i="38"/>
  <c r="H116" i="38" s="1"/>
  <c r="G117" i="38"/>
  <c r="H117" i="38"/>
  <c r="G118" i="38"/>
  <c r="H118" i="38"/>
  <c r="G119" i="38"/>
  <c r="H119" i="38" s="1"/>
  <c r="G120" i="38"/>
  <c r="H120" i="38" s="1"/>
  <c r="G121" i="38"/>
  <c r="H121" i="38" s="1"/>
  <c r="G122" i="38"/>
  <c r="H122" i="38" s="1"/>
  <c r="G123" i="38"/>
  <c r="H123" i="38"/>
  <c r="G124" i="38"/>
  <c r="H124" i="38" s="1"/>
  <c r="G125" i="38"/>
  <c r="H125" i="38"/>
  <c r="G126" i="38"/>
  <c r="H126" i="38"/>
  <c r="G127" i="38"/>
  <c r="H127" i="38" s="1"/>
  <c r="G128" i="38"/>
  <c r="H128" i="38" s="1"/>
  <c r="G129" i="38"/>
  <c r="H129" i="38" s="1"/>
  <c r="G130" i="38"/>
  <c r="H130" i="38" s="1"/>
  <c r="G131" i="38"/>
  <c r="H131" i="38"/>
  <c r="G132" i="38"/>
  <c r="H132" i="38" s="1"/>
  <c r="G133" i="38"/>
  <c r="H133" i="38"/>
  <c r="G134" i="38"/>
  <c r="H134" i="38"/>
  <c r="G135" i="38"/>
  <c r="H135" i="38" s="1"/>
  <c r="G136" i="38"/>
  <c r="H136" i="38" s="1"/>
  <c r="G137" i="38"/>
  <c r="H137" i="38" s="1"/>
  <c r="G138" i="38"/>
  <c r="H138" i="38" s="1"/>
  <c r="G139" i="38"/>
  <c r="H139" i="38"/>
  <c r="G140" i="38"/>
  <c r="H140" i="38" s="1"/>
  <c r="G141" i="38"/>
  <c r="H141" i="38"/>
  <c r="G142" i="38"/>
  <c r="H142" i="38"/>
  <c r="G143" i="38"/>
  <c r="H143" i="38" s="1"/>
  <c r="G144" i="38"/>
  <c r="H144" i="38" s="1"/>
  <c r="G145" i="38"/>
  <c r="H145" i="38" s="1"/>
  <c r="G146" i="38"/>
  <c r="H146" i="38" s="1"/>
  <c r="G147" i="38"/>
  <c r="H147" i="38"/>
  <c r="G148" i="38"/>
  <c r="H148" i="38" s="1"/>
  <c r="G149" i="38"/>
  <c r="H149" i="38"/>
  <c r="G150" i="38"/>
  <c r="H150" i="38"/>
  <c r="G151" i="38"/>
  <c r="H151" i="38" s="1"/>
  <c r="G152" i="38"/>
  <c r="H152" i="38" s="1"/>
  <c r="G153" i="38"/>
  <c r="H153" i="38" s="1"/>
  <c r="G154" i="38"/>
  <c r="H154" i="38" s="1"/>
  <c r="G155" i="38"/>
  <c r="H155" i="38"/>
  <c r="G156" i="38"/>
  <c r="H156" i="38" s="1"/>
  <c r="G157" i="38"/>
  <c r="H157" i="38"/>
  <c r="G158" i="38"/>
  <c r="H158" i="38"/>
  <c r="G159" i="38"/>
  <c r="H159" i="38" s="1"/>
  <c r="G160" i="38"/>
  <c r="H160" i="38" s="1"/>
  <c r="G161" i="38"/>
  <c r="H161" i="38" s="1"/>
  <c r="G162" i="38"/>
  <c r="H162" i="38" s="1"/>
  <c r="G163" i="38"/>
  <c r="H163" i="38"/>
  <c r="G164" i="38"/>
  <c r="H164" i="38" s="1"/>
  <c r="G165" i="38"/>
  <c r="H165" i="38"/>
  <c r="G166" i="38"/>
  <c r="H166" i="38"/>
  <c r="G167" i="38"/>
  <c r="H167" i="38" s="1"/>
  <c r="G168" i="38"/>
  <c r="H168" i="38" s="1"/>
  <c r="G169" i="38"/>
  <c r="H169" i="38" s="1"/>
  <c r="G170" i="38"/>
  <c r="H170" i="38" s="1"/>
  <c r="G171" i="38"/>
  <c r="H171" i="38"/>
  <c r="G172" i="38"/>
  <c r="H172" i="38" s="1"/>
  <c r="G173" i="38"/>
  <c r="H173" i="38"/>
  <c r="G174" i="38"/>
  <c r="H174" i="38"/>
  <c r="G175" i="38"/>
  <c r="H175" i="38" s="1"/>
  <c r="G176" i="38"/>
  <c r="H176" i="38" s="1"/>
  <c r="G177" i="38"/>
  <c r="H177" i="38" s="1"/>
  <c r="G178" i="38"/>
  <c r="H178" i="38" s="1"/>
  <c r="G179" i="38"/>
  <c r="H179" i="38"/>
  <c r="G180" i="38"/>
  <c r="H180" i="38" s="1"/>
  <c r="G181" i="38"/>
  <c r="H181" i="38"/>
  <c r="G182" i="38"/>
  <c r="H182" i="38"/>
  <c r="G183" i="38"/>
  <c r="H183" i="38" s="1"/>
  <c r="G184" i="38"/>
  <c r="H184" i="38" s="1"/>
  <c r="G185" i="38"/>
  <c r="H185" i="38" s="1"/>
  <c r="G186" i="38"/>
  <c r="H186" i="38" s="1"/>
  <c r="G187" i="38"/>
  <c r="H187" i="38"/>
  <c r="G188" i="38"/>
  <c r="H188" i="38" s="1"/>
  <c r="G189" i="38"/>
  <c r="H189" i="38"/>
  <c r="G190" i="38"/>
  <c r="H190" i="38"/>
  <c r="G191" i="38"/>
  <c r="H191" i="38" s="1"/>
  <c r="G192" i="38"/>
  <c r="H192" i="38" s="1"/>
  <c r="G193" i="38"/>
  <c r="H193" i="38" s="1"/>
  <c r="G194" i="38"/>
  <c r="H194" i="38" s="1"/>
  <c r="G195" i="38"/>
  <c r="H195" i="38"/>
  <c r="G196" i="38"/>
  <c r="H196" i="38" s="1"/>
  <c r="G197" i="38"/>
  <c r="H197" i="38"/>
  <c r="G198" i="38"/>
  <c r="H198" i="38"/>
  <c r="G199" i="38"/>
  <c r="H199" i="38" s="1"/>
  <c r="G200" i="38"/>
  <c r="H200" i="38" s="1"/>
  <c r="G3" i="40" l="1"/>
  <c r="O3" i="40"/>
  <c r="W3" i="40"/>
  <c r="AE3" i="40"/>
  <c r="H3" i="40"/>
  <c r="P3" i="40"/>
  <c r="X3" i="40"/>
  <c r="AF3" i="40"/>
  <c r="AN3" i="40"/>
  <c r="I3" i="40"/>
  <c r="Q3" i="40"/>
  <c r="Y3" i="40"/>
  <c r="AG3" i="40"/>
  <c r="J3" i="40"/>
  <c r="E11" i="40" s="1"/>
  <c r="R3" i="40"/>
  <c r="Z3" i="40"/>
  <c r="AH3" i="40"/>
  <c r="F3" i="40"/>
  <c r="K3" i="40"/>
  <c r="S3" i="40"/>
  <c r="AA3" i="40"/>
  <c r="AI3" i="40"/>
  <c r="AM3" i="40"/>
  <c r="L3" i="40"/>
  <c r="T3" i="40"/>
  <c r="AB3" i="40"/>
  <c r="AJ3" i="40"/>
  <c r="M3" i="40"/>
  <c r="U3" i="40"/>
  <c r="AC3" i="40"/>
  <c r="AK3" i="40"/>
  <c r="N3" i="40"/>
  <c r="V3" i="40"/>
  <c r="AD3" i="40"/>
  <c r="AL3" i="40"/>
  <c r="AO3" i="40"/>
  <c r="M87" i="37"/>
  <c r="M88" i="37"/>
  <c r="M89" i="37"/>
  <c r="M90" i="37"/>
  <c r="M91" i="37"/>
  <c r="M92" i="37"/>
  <c r="M93" i="37"/>
  <c r="M94" i="37"/>
  <c r="M95" i="37"/>
  <c r="M96" i="37"/>
  <c r="M97" i="37"/>
  <c r="M98" i="37"/>
  <c r="M99" i="37"/>
  <c r="M100" i="37"/>
  <c r="M101" i="37"/>
  <c r="M102" i="37"/>
  <c r="M103" i="37"/>
  <c r="M104" i="37"/>
  <c r="M105" i="37"/>
  <c r="M106" i="37"/>
  <c r="M107" i="37"/>
  <c r="M108" i="37"/>
  <c r="M109" i="37"/>
  <c r="M110" i="37"/>
  <c r="M111" i="37"/>
  <c r="M112" i="37"/>
  <c r="M113" i="37"/>
  <c r="M114" i="37"/>
  <c r="M115" i="37"/>
  <c r="M116" i="37"/>
  <c r="M117" i="37"/>
  <c r="M118" i="37"/>
  <c r="M119" i="37"/>
  <c r="M120" i="37"/>
  <c r="M121" i="37"/>
  <c r="M122" i="37"/>
  <c r="M123" i="37"/>
  <c r="M124" i="37"/>
  <c r="M125" i="37"/>
  <c r="M126" i="37"/>
  <c r="M127" i="37"/>
  <c r="M128" i="37"/>
  <c r="M129" i="37"/>
  <c r="M130" i="37"/>
  <c r="M131" i="37"/>
  <c r="M132" i="37"/>
  <c r="M133" i="37"/>
  <c r="M134" i="37"/>
  <c r="M135" i="37"/>
  <c r="M136" i="37"/>
  <c r="M137" i="37"/>
  <c r="M138" i="37"/>
  <c r="M139" i="37"/>
  <c r="M140" i="37"/>
  <c r="M141" i="37"/>
  <c r="M142" i="37"/>
  <c r="M143" i="37"/>
  <c r="M144" i="37"/>
  <c r="M145" i="37"/>
  <c r="M146" i="37"/>
  <c r="M147" i="37"/>
  <c r="M148" i="37"/>
  <c r="M149" i="37"/>
  <c r="M150" i="37"/>
  <c r="M151" i="37"/>
  <c r="M152" i="37"/>
  <c r="M153" i="37"/>
  <c r="M154" i="37"/>
  <c r="M155" i="37"/>
  <c r="M156" i="37"/>
  <c r="M157" i="37"/>
  <c r="M158" i="37"/>
  <c r="M159" i="37"/>
  <c r="M160" i="37"/>
  <c r="M161" i="37"/>
  <c r="M162" i="37"/>
  <c r="M163" i="37"/>
  <c r="M164" i="37"/>
  <c r="M165" i="37"/>
  <c r="M166" i="37"/>
  <c r="M167" i="37"/>
  <c r="M168" i="37"/>
  <c r="M169" i="37"/>
  <c r="M170" i="37"/>
  <c r="M171" i="37"/>
  <c r="M172" i="37"/>
  <c r="M173" i="37"/>
  <c r="M174" i="37"/>
  <c r="M175" i="37"/>
  <c r="M176" i="37"/>
  <c r="M177" i="37"/>
  <c r="M178" i="37"/>
  <c r="M179" i="37"/>
  <c r="M180" i="37"/>
  <c r="M181" i="37"/>
  <c r="M182" i="37"/>
  <c r="M183" i="37"/>
  <c r="M184" i="37"/>
  <c r="M185" i="37"/>
  <c r="M186" i="37"/>
  <c r="M187" i="37"/>
  <c r="M188" i="37"/>
  <c r="M189" i="37"/>
  <c r="M190" i="37"/>
  <c r="M191" i="37"/>
  <c r="M192" i="37"/>
  <c r="M193" i="37"/>
  <c r="M194" i="37"/>
  <c r="M195" i="37"/>
  <c r="M196" i="37"/>
  <c r="M197" i="37"/>
  <c r="M198" i="37"/>
  <c r="M199" i="37"/>
  <c r="M200" i="37"/>
  <c r="M201" i="37"/>
  <c r="M202" i="37"/>
  <c r="M203" i="37"/>
  <c r="M204" i="37"/>
  <c r="M205" i="37"/>
  <c r="M206" i="37"/>
  <c r="M207" i="37"/>
  <c r="M208" i="37"/>
  <c r="M209" i="37"/>
  <c r="M210" i="37"/>
  <c r="M211" i="37"/>
  <c r="M212" i="37"/>
  <c r="M213" i="37"/>
  <c r="M214" i="37"/>
  <c r="M215" i="37"/>
  <c r="M216" i="37"/>
  <c r="M217" i="37"/>
  <c r="M218" i="37"/>
  <c r="M219" i="37"/>
  <c r="M220" i="37"/>
  <c r="M221" i="37"/>
  <c r="M222" i="37"/>
  <c r="M223" i="37"/>
  <c r="M224" i="37"/>
  <c r="M225" i="37"/>
  <c r="M226" i="37"/>
  <c r="M227" i="37"/>
  <c r="M228" i="37"/>
  <c r="M229" i="37"/>
  <c r="M230" i="37"/>
  <c r="M231" i="37"/>
  <c r="M232" i="37"/>
  <c r="M233" i="37"/>
  <c r="M234" i="37"/>
  <c r="M235" i="37"/>
  <c r="M236" i="37"/>
  <c r="M237" i="37"/>
  <c r="M238" i="37"/>
  <c r="M239" i="37"/>
  <c r="M240" i="37"/>
  <c r="M241" i="37"/>
  <c r="M242" i="37"/>
  <c r="M243" i="37"/>
  <c r="M244" i="37"/>
  <c r="M245" i="37"/>
  <c r="M246" i="37"/>
  <c r="M247" i="37"/>
  <c r="M248" i="37"/>
  <c r="M249" i="37"/>
  <c r="M250" i="37"/>
  <c r="M251" i="37"/>
  <c r="M252" i="37"/>
  <c r="M253" i="37"/>
  <c r="M254" i="37"/>
  <c r="M255" i="37"/>
  <c r="M256" i="37"/>
  <c r="M257" i="37"/>
  <c r="M258" i="37"/>
  <c r="M259" i="37"/>
  <c r="M260" i="37"/>
  <c r="M261" i="37"/>
  <c r="M262" i="37"/>
  <c r="M263" i="37"/>
  <c r="M264" i="37"/>
  <c r="M265" i="37"/>
  <c r="M266" i="37"/>
  <c r="M267" i="37"/>
  <c r="M268" i="37"/>
  <c r="M269" i="37"/>
  <c r="M270" i="37"/>
  <c r="M271" i="37"/>
  <c r="M272" i="37"/>
  <c r="M273" i="37"/>
  <c r="M274" i="37"/>
  <c r="M275" i="37"/>
  <c r="M276" i="37"/>
  <c r="M277" i="37"/>
  <c r="M278" i="37"/>
  <c r="M279" i="37"/>
  <c r="M280" i="37"/>
  <c r="M281" i="37"/>
  <c r="M282" i="37"/>
  <c r="M283" i="37"/>
  <c r="M284" i="37"/>
  <c r="M285" i="37"/>
  <c r="M286" i="37"/>
  <c r="M287" i="37"/>
  <c r="M288" i="37"/>
  <c r="M289" i="37"/>
  <c r="M290" i="37"/>
  <c r="M291" i="37"/>
  <c r="M292" i="37"/>
  <c r="M293" i="37"/>
  <c r="M294" i="37"/>
  <c r="M295" i="37"/>
  <c r="M296" i="37"/>
  <c r="M297" i="37"/>
  <c r="M298" i="37"/>
  <c r="M299" i="37"/>
  <c r="M300" i="37"/>
  <c r="M301" i="37"/>
  <c r="M302" i="37"/>
  <c r="M303" i="37"/>
  <c r="M304" i="37"/>
  <c r="M305" i="37"/>
  <c r="M306" i="37"/>
  <c r="M307" i="37"/>
  <c r="M308" i="37"/>
  <c r="M309" i="37"/>
  <c r="M310" i="37"/>
  <c r="M311" i="37"/>
  <c r="M312" i="37"/>
  <c r="M313" i="37"/>
  <c r="M314" i="37"/>
  <c r="M315" i="37"/>
  <c r="M316" i="37"/>
  <c r="M317" i="37"/>
  <c r="M318" i="37"/>
  <c r="M319" i="37"/>
  <c r="M320" i="37"/>
  <c r="M321" i="37"/>
  <c r="M322" i="37"/>
  <c r="M323" i="37"/>
  <c r="M324" i="37"/>
  <c r="M325" i="37"/>
  <c r="M326" i="37"/>
  <c r="M327" i="37"/>
  <c r="M328" i="37"/>
  <c r="M329" i="37"/>
  <c r="M330" i="37"/>
  <c r="M331" i="37"/>
  <c r="M332" i="37"/>
  <c r="M333" i="37"/>
  <c r="M334" i="37"/>
  <c r="M335" i="37"/>
  <c r="M336" i="37"/>
  <c r="M337" i="37"/>
  <c r="M338" i="37"/>
  <c r="M339" i="37"/>
  <c r="M340" i="37"/>
  <c r="M341" i="37"/>
  <c r="M342" i="37"/>
  <c r="M343" i="37"/>
  <c r="M344" i="37"/>
  <c r="M345" i="37"/>
  <c r="M346" i="37"/>
  <c r="M347" i="37"/>
  <c r="M348" i="37"/>
  <c r="M349" i="37"/>
  <c r="M350" i="37"/>
  <c r="M351" i="37"/>
  <c r="M352" i="37"/>
  <c r="M353" i="37"/>
  <c r="M354" i="37"/>
  <c r="M355" i="37"/>
  <c r="M356" i="37"/>
  <c r="M357" i="37"/>
  <c r="M358" i="37"/>
  <c r="M359" i="37"/>
  <c r="M360" i="37"/>
  <c r="M361" i="37"/>
  <c r="M362" i="37"/>
  <c r="M363" i="37"/>
  <c r="M364" i="37"/>
  <c r="M365" i="37"/>
  <c r="M366" i="37"/>
  <c r="M367" i="37"/>
  <c r="M368" i="37"/>
  <c r="M369" i="37"/>
  <c r="M370" i="37"/>
  <c r="M371" i="37"/>
  <c r="M372" i="37"/>
  <c r="M373" i="37"/>
  <c r="M374" i="37"/>
  <c r="M375" i="37"/>
  <c r="M376" i="37"/>
  <c r="M377" i="37"/>
  <c r="M378" i="37"/>
  <c r="M379" i="37"/>
  <c r="M380" i="37"/>
  <c r="M381" i="37"/>
  <c r="M382" i="37"/>
  <c r="M383" i="37"/>
  <c r="M384" i="37"/>
  <c r="M385" i="37"/>
  <c r="M386" i="37"/>
  <c r="M387" i="37"/>
  <c r="M388" i="37"/>
  <c r="M389" i="37"/>
  <c r="M390" i="37"/>
  <c r="M391" i="37"/>
  <c r="M392" i="37"/>
  <c r="M393" i="37"/>
  <c r="M394" i="37"/>
  <c r="M395" i="37"/>
  <c r="M396" i="37"/>
  <c r="M397" i="37"/>
  <c r="M398" i="37"/>
  <c r="M399" i="37"/>
  <c r="M400" i="37"/>
  <c r="M401" i="37"/>
  <c r="M402" i="37"/>
  <c r="M403" i="37"/>
  <c r="M404" i="37"/>
  <c r="M405" i="37"/>
  <c r="M406" i="37"/>
  <c r="M407" i="37"/>
  <c r="M408" i="37"/>
  <c r="M409" i="37"/>
  <c r="M410" i="37"/>
  <c r="M411" i="37"/>
  <c r="M412" i="37"/>
  <c r="M413" i="37"/>
  <c r="M414" i="37"/>
  <c r="M415" i="37"/>
  <c r="M416" i="37"/>
  <c r="M417" i="37"/>
  <c r="M418" i="37"/>
  <c r="M419" i="37"/>
  <c r="M420" i="37"/>
  <c r="M421" i="37"/>
  <c r="M422" i="37"/>
  <c r="M423" i="37"/>
  <c r="M424" i="37"/>
  <c r="M425" i="37"/>
  <c r="M426" i="37"/>
  <c r="M427" i="37"/>
  <c r="M428" i="37"/>
  <c r="M429" i="37"/>
  <c r="M430" i="37"/>
  <c r="M431" i="37"/>
  <c r="M432" i="37"/>
  <c r="M433" i="37"/>
  <c r="M434" i="37"/>
  <c r="M435" i="37"/>
  <c r="M436" i="37"/>
  <c r="M437" i="37"/>
  <c r="M438" i="37"/>
  <c r="M439" i="37"/>
  <c r="M440" i="37"/>
  <c r="M441" i="37"/>
  <c r="M442" i="37"/>
  <c r="M443" i="37"/>
  <c r="M444" i="37"/>
  <c r="M445" i="37"/>
  <c r="M446" i="37"/>
  <c r="M447" i="37"/>
  <c r="M448" i="37"/>
  <c r="M449" i="37"/>
  <c r="M450" i="37"/>
  <c r="M451" i="37"/>
  <c r="M452" i="37"/>
  <c r="M453" i="37"/>
  <c r="M454" i="37"/>
  <c r="M455" i="37"/>
  <c r="M456" i="37"/>
  <c r="M457" i="37"/>
  <c r="M458" i="37"/>
  <c r="M459" i="37"/>
  <c r="M460" i="37"/>
  <c r="M461" i="37"/>
  <c r="M462" i="37"/>
  <c r="M463" i="37"/>
  <c r="M464" i="37"/>
  <c r="M465" i="37"/>
  <c r="M466" i="37"/>
  <c r="M467" i="37"/>
  <c r="M468" i="37"/>
  <c r="M469" i="37"/>
  <c r="M470" i="37"/>
  <c r="M471" i="37"/>
  <c r="M472" i="37"/>
  <c r="M473" i="37"/>
  <c r="M474" i="37"/>
  <c r="M475" i="37"/>
  <c r="M476" i="37"/>
  <c r="M477" i="37"/>
  <c r="M478" i="37"/>
  <c r="M479" i="37"/>
  <c r="M480" i="37"/>
  <c r="M481" i="37"/>
  <c r="M482" i="37"/>
  <c r="M483" i="37"/>
  <c r="M484" i="37"/>
  <c r="M485" i="37"/>
  <c r="M486" i="37"/>
  <c r="M487" i="37"/>
  <c r="M488" i="37"/>
  <c r="M489" i="37"/>
  <c r="M490" i="37"/>
  <c r="M491" i="37"/>
  <c r="M492" i="37"/>
  <c r="M493" i="37"/>
  <c r="M494" i="37"/>
  <c r="M495" i="37"/>
  <c r="M496" i="37"/>
  <c r="M497" i="37"/>
  <c r="M498" i="37"/>
  <c r="M499" i="37"/>
  <c r="M500" i="37"/>
  <c r="M501" i="37"/>
  <c r="M502" i="37"/>
  <c r="M503" i="37"/>
  <c r="M504" i="37"/>
  <c r="M505" i="37"/>
  <c r="M506" i="37"/>
  <c r="M507" i="37"/>
  <c r="M508" i="37"/>
  <c r="M509" i="37"/>
  <c r="M510" i="37"/>
  <c r="M511" i="37"/>
  <c r="M512" i="37"/>
  <c r="M513" i="37"/>
  <c r="M514" i="37"/>
  <c r="M515" i="37"/>
  <c r="M516" i="37"/>
  <c r="M517" i="37"/>
  <c r="M518" i="37"/>
  <c r="M519" i="37"/>
  <c r="M520" i="37"/>
  <c r="M521" i="37"/>
  <c r="M522" i="37"/>
  <c r="M523" i="37"/>
  <c r="M524" i="37"/>
  <c r="M525" i="37"/>
  <c r="M526" i="37"/>
  <c r="M527" i="37"/>
  <c r="M528" i="37"/>
  <c r="M529" i="37"/>
  <c r="M530" i="37"/>
  <c r="M531" i="37"/>
  <c r="M532" i="37"/>
  <c r="M533" i="37"/>
  <c r="M534" i="37"/>
  <c r="M535" i="37"/>
  <c r="M536" i="37"/>
  <c r="M537" i="37"/>
  <c r="M538" i="37"/>
  <c r="M539" i="37"/>
  <c r="M540" i="37"/>
  <c r="M541" i="37"/>
  <c r="M542" i="37"/>
  <c r="M543" i="37"/>
  <c r="M544" i="37"/>
  <c r="M545" i="37"/>
  <c r="M546" i="37"/>
  <c r="M547" i="37"/>
  <c r="M548" i="37"/>
  <c r="M549" i="37"/>
  <c r="M550" i="37"/>
  <c r="M551" i="37"/>
  <c r="M552" i="37"/>
  <c r="M553" i="37"/>
  <c r="M554" i="37"/>
  <c r="M555" i="37"/>
  <c r="M556" i="37"/>
  <c r="M557" i="37"/>
  <c r="M558" i="37"/>
  <c r="M559" i="37"/>
  <c r="M560" i="37"/>
  <c r="M561" i="37"/>
  <c r="M562" i="37"/>
  <c r="M563" i="37"/>
  <c r="M564" i="37"/>
  <c r="M565" i="37"/>
  <c r="M566" i="37"/>
  <c r="M567" i="37"/>
  <c r="M568" i="37"/>
  <c r="M569" i="37"/>
  <c r="M570" i="37"/>
  <c r="M571" i="37"/>
  <c r="M572" i="37"/>
  <c r="M573" i="37"/>
  <c r="M574" i="37"/>
  <c r="M575" i="37"/>
  <c r="M576" i="37"/>
  <c r="M577" i="37"/>
  <c r="M578" i="37"/>
  <c r="M579" i="37"/>
  <c r="M580" i="37"/>
  <c r="M581" i="37"/>
  <c r="M582" i="37"/>
  <c r="M583" i="37"/>
  <c r="M584" i="37"/>
  <c r="M585" i="37"/>
  <c r="M586" i="37"/>
  <c r="M587" i="37"/>
  <c r="M588" i="37"/>
  <c r="M589" i="37"/>
  <c r="M590" i="37"/>
  <c r="M591" i="37"/>
  <c r="M592" i="37"/>
  <c r="M593" i="37"/>
  <c r="M594" i="37"/>
  <c r="M595" i="37"/>
  <c r="M596" i="37"/>
  <c r="M597" i="37"/>
  <c r="M598" i="37"/>
  <c r="M599" i="37"/>
  <c r="M600" i="37"/>
  <c r="M601" i="37"/>
  <c r="M602" i="37"/>
  <c r="M603" i="37"/>
  <c r="M604" i="37"/>
  <c r="M605" i="37"/>
  <c r="M606" i="37"/>
  <c r="M607" i="37"/>
  <c r="M608" i="37"/>
  <c r="M609" i="37"/>
  <c r="M610" i="37"/>
  <c r="M611" i="37"/>
  <c r="M612" i="37"/>
  <c r="M613" i="37"/>
  <c r="M614" i="37"/>
  <c r="M615" i="37"/>
  <c r="M616" i="37"/>
  <c r="M617" i="37"/>
  <c r="M618" i="37"/>
  <c r="M619" i="37"/>
  <c r="M620" i="37"/>
  <c r="M621" i="37"/>
  <c r="M622" i="37"/>
  <c r="M623" i="37"/>
  <c r="M624" i="37"/>
  <c r="M625" i="37"/>
  <c r="M626" i="37"/>
  <c r="M627" i="37"/>
  <c r="M628" i="37"/>
  <c r="M629" i="37"/>
  <c r="M630" i="37"/>
  <c r="M631" i="37"/>
  <c r="M632" i="37"/>
  <c r="M633" i="37"/>
  <c r="M634" i="37"/>
  <c r="M635" i="37"/>
  <c r="M636" i="37"/>
  <c r="M637" i="37"/>
  <c r="M638" i="37"/>
  <c r="M639" i="37"/>
  <c r="M640" i="37"/>
  <c r="M641" i="37"/>
  <c r="M642" i="37"/>
  <c r="M643" i="37"/>
  <c r="M644" i="37"/>
  <c r="M645" i="37"/>
  <c r="M646" i="37"/>
  <c r="M647" i="37"/>
  <c r="M648" i="37"/>
  <c r="M649" i="37"/>
  <c r="M650" i="37"/>
  <c r="M651" i="37"/>
  <c r="M652" i="37"/>
  <c r="M653" i="37"/>
  <c r="M654" i="37"/>
  <c r="M655" i="37"/>
  <c r="M656" i="37"/>
  <c r="M657" i="37"/>
  <c r="M658" i="37"/>
  <c r="M659" i="37"/>
  <c r="M660" i="37"/>
  <c r="M661" i="37"/>
  <c r="M662" i="37"/>
  <c r="M663" i="37"/>
  <c r="M664" i="37"/>
  <c r="M665" i="37"/>
  <c r="M666" i="37"/>
  <c r="M667" i="37"/>
  <c r="M668" i="37"/>
  <c r="M669" i="37"/>
  <c r="M670" i="37"/>
  <c r="M671" i="37"/>
  <c r="M672" i="37"/>
  <c r="M673" i="37"/>
  <c r="M674" i="37"/>
  <c r="M675" i="37"/>
  <c r="M676" i="37"/>
  <c r="M677" i="37"/>
  <c r="M678" i="37"/>
  <c r="M679" i="37"/>
  <c r="M680" i="37"/>
  <c r="M681" i="37"/>
  <c r="M682" i="37"/>
  <c r="M683" i="37"/>
  <c r="M684" i="37"/>
  <c r="M685" i="37"/>
  <c r="M686" i="37"/>
  <c r="M687" i="37"/>
  <c r="M688" i="37"/>
  <c r="M689" i="37"/>
  <c r="M690" i="37"/>
  <c r="M691" i="37"/>
  <c r="M692" i="37"/>
  <c r="M693" i="37"/>
  <c r="M694" i="37"/>
  <c r="M695" i="37"/>
  <c r="M696" i="37"/>
  <c r="M697" i="37"/>
  <c r="M698" i="37"/>
  <c r="M699" i="37"/>
  <c r="M700" i="37"/>
  <c r="M701" i="37"/>
  <c r="M702" i="37"/>
  <c r="M703" i="37"/>
  <c r="M704" i="37"/>
  <c r="M705" i="37"/>
  <c r="M706" i="37"/>
  <c r="M707" i="37"/>
  <c r="M708" i="37"/>
  <c r="M709" i="37"/>
  <c r="M710" i="37"/>
  <c r="M711" i="37"/>
  <c r="M712" i="37"/>
  <c r="M713" i="37"/>
  <c r="M714" i="37"/>
  <c r="M715" i="37"/>
  <c r="M716" i="37"/>
  <c r="M717" i="37"/>
  <c r="M718" i="37"/>
  <c r="M719" i="37"/>
  <c r="M720" i="37"/>
  <c r="M721" i="37"/>
  <c r="M722" i="37"/>
  <c r="M723" i="37"/>
  <c r="M724" i="37"/>
  <c r="M725" i="37"/>
  <c r="M726" i="37"/>
  <c r="M727" i="37"/>
  <c r="M728" i="37"/>
  <c r="M729" i="37"/>
  <c r="M730" i="37"/>
  <c r="M731" i="37"/>
  <c r="M732" i="37"/>
  <c r="M733" i="37"/>
  <c r="M734" i="37"/>
  <c r="M735" i="37"/>
  <c r="M736" i="37"/>
  <c r="M737" i="37"/>
  <c r="M738" i="37"/>
  <c r="M739" i="37"/>
  <c r="M740" i="37"/>
  <c r="M741" i="37"/>
  <c r="M742" i="37"/>
  <c r="M743" i="37"/>
  <c r="M744" i="37"/>
  <c r="M745" i="37"/>
  <c r="M746" i="37"/>
  <c r="M747" i="37"/>
  <c r="M748" i="37"/>
  <c r="M749" i="37"/>
  <c r="M750" i="37"/>
  <c r="M751" i="37"/>
  <c r="M752" i="37"/>
  <c r="M753" i="37"/>
  <c r="M754" i="37"/>
  <c r="M755" i="37"/>
  <c r="M756" i="37"/>
  <c r="M757" i="37"/>
  <c r="M758" i="37"/>
  <c r="M759" i="37"/>
  <c r="M760" i="37"/>
  <c r="M761" i="37"/>
  <c r="M762" i="37"/>
  <c r="M763" i="37"/>
  <c r="M764" i="37"/>
  <c r="M765" i="37"/>
  <c r="M766" i="37"/>
  <c r="M767" i="37"/>
  <c r="M768" i="37"/>
  <c r="M769" i="37"/>
  <c r="M770" i="37"/>
  <c r="M771" i="37"/>
  <c r="M772" i="37"/>
  <c r="M773" i="37"/>
  <c r="M774" i="37"/>
  <c r="M775" i="37"/>
  <c r="M776" i="37"/>
  <c r="M777" i="37"/>
  <c r="M778" i="37"/>
  <c r="M779" i="37"/>
  <c r="M780" i="37"/>
  <c r="M781" i="37"/>
  <c r="M782" i="37"/>
  <c r="M783" i="37"/>
  <c r="M784" i="37"/>
  <c r="M785" i="37"/>
  <c r="M786" i="37"/>
  <c r="M787" i="37"/>
  <c r="M788" i="37"/>
  <c r="M789" i="37"/>
  <c r="M790" i="37"/>
  <c r="M791" i="37"/>
  <c r="M792" i="37"/>
  <c r="M793" i="37"/>
  <c r="M794" i="37"/>
  <c r="M795" i="37"/>
  <c r="M796" i="37"/>
  <c r="M797" i="37"/>
  <c r="M798" i="37"/>
  <c r="M799" i="37"/>
  <c r="M800" i="37"/>
  <c r="M801" i="37"/>
  <c r="M802" i="37"/>
  <c r="M803" i="37"/>
  <c r="M804" i="37"/>
  <c r="M805" i="37"/>
  <c r="M806" i="37"/>
  <c r="M807" i="37"/>
  <c r="M808" i="37"/>
  <c r="M809" i="37"/>
  <c r="M810" i="37"/>
  <c r="M811" i="37"/>
  <c r="M812" i="37"/>
  <c r="M813" i="37"/>
  <c r="M814" i="37"/>
  <c r="M815" i="37"/>
  <c r="M816" i="37"/>
  <c r="M817" i="37"/>
  <c r="M818" i="37"/>
  <c r="M819" i="37"/>
  <c r="M820" i="37"/>
  <c r="M821" i="37"/>
  <c r="M822" i="37"/>
  <c r="M823" i="37"/>
  <c r="M824" i="37"/>
  <c r="M825" i="37"/>
  <c r="M826" i="37"/>
  <c r="M827" i="37"/>
  <c r="M828" i="37"/>
  <c r="M829" i="37"/>
  <c r="M830" i="37"/>
  <c r="M831" i="37"/>
  <c r="M832" i="37"/>
  <c r="M833" i="37"/>
  <c r="M834" i="37"/>
  <c r="M835" i="37"/>
  <c r="M836" i="37"/>
  <c r="M837" i="37"/>
  <c r="M838" i="37"/>
  <c r="M839" i="37"/>
  <c r="M840" i="37"/>
  <c r="M841" i="37"/>
  <c r="M842" i="37"/>
  <c r="M843" i="37"/>
  <c r="M844" i="37"/>
  <c r="M845" i="37"/>
  <c r="M846" i="37"/>
  <c r="M847" i="37"/>
  <c r="M848" i="37"/>
  <c r="M849" i="37"/>
  <c r="M850" i="37"/>
  <c r="M851" i="37"/>
  <c r="M852" i="37"/>
  <c r="M853" i="37"/>
  <c r="M854" i="37"/>
  <c r="M855" i="37"/>
  <c r="M856" i="37"/>
  <c r="M857" i="37"/>
  <c r="M858" i="37"/>
  <c r="M859" i="37"/>
  <c r="M860" i="37"/>
  <c r="M861" i="37"/>
  <c r="M862" i="37"/>
  <c r="M863" i="37"/>
  <c r="M864" i="37"/>
  <c r="M865" i="37"/>
  <c r="M866" i="37"/>
  <c r="M867" i="37"/>
  <c r="M868" i="37"/>
  <c r="M869" i="37"/>
  <c r="M870" i="37"/>
  <c r="M871" i="37"/>
  <c r="M872" i="37"/>
  <c r="M873" i="37"/>
  <c r="M874" i="37"/>
  <c r="M875" i="37"/>
  <c r="M876" i="37"/>
  <c r="M877" i="37"/>
  <c r="M878" i="37"/>
  <c r="M879" i="37"/>
  <c r="M880" i="37"/>
  <c r="M881" i="37"/>
  <c r="M882" i="37"/>
  <c r="M883" i="37"/>
  <c r="M884" i="37"/>
  <c r="M885" i="37"/>
  <c r="M886" i="37"/>
  <c r="M887" i="37"/>
  <c r="M888" i="37"/>
  <c r="M889" i="37"/>
  <c r="M890" i="37"/>
  <c r="M891" i="37"/>
  <c r="M892" i="37"/>
  <c r="M893" i="37"/>
  <c r="M894" i="37"/>
  <c r="M895" i="37"/>
  <c r="M896" i="37"/>
  <c r="M897" i="37"/>
  <c r="M898" i="37"/>
  <c r="M899" i="37"/>
  <c r="M900" i="37"/>
  <c r="M901" i="37"/>
  <c r="M902" i="37"/>
  <c r="M903" i="37"/>
  <c r="M904" i="37"/>
  <c r="M905" i="37"/>
  <c r="M906" i="37"/>
  <c r="M907" i="37"/>
  <c r="M908" i="37"/>
  <c r="M909" i="37"/>
  <c r="M910" i="37"/>
  <c r="M911" i="37"/>
  <c r="M912" i="37"/>
  <c r="M913" i="37"/>
  <c r="M914" i="37"/>
  <c r="M915" i="37"/>
  <c r="M916" i="37"/>
  <c r="M917" i="37"/>
  <c r="M918" i="37"/>
  <c r="M919" i="37"/>
  <c r="M920" i="37"/>
  <c r="M921" i="37"/>
  <c r="M922" i="37"/>
  <c r="M923" i="37"/>
  <c r="M924" i="37"/>
  <c r="M925" i="37"/>
  <c r="M926" i="37"/>
  <c r="M927" i="37"/>
  <c r="M928" i="37"/>
  <c r="M929" i="37"/>
  <c r="M930" i="37"/>
  <c r="M931" i="37"/>
  <c r="M932" i="37"/>
  <c r="M933" i="37"/>
  <c r="M934" i="37"/>
  <c r="M935" i="37"/>
  <c r="M936" i="37"/>
  <c r="M937" i="37"/>
  <c r="M938" i="37"/>
  <c r="M939" i="37"/>
  <c r="M940" i="37"/>
  <c r="M941" i="37"/>
  <c r="M942" i="37"/>
  <c r="M943" i="37"/>
  <c r="M944" i="37"/>
  <c r="M945" i="37"/>
  <c r="M946" i="37"/>
  <c r="M947" i="37"/>
  <c r="M948" i="37"/>
  <c r="M949" i="37"/>
  <c r="M950" i="37"/>
  <c r="M951" i="37"/>
  <c r="M952" i="37"/>
  <c r="M953" i="37"/>
  <c r="M954" i="37"/>
  <c r="M955" i="37"/>
  <c r="M956" i="37"/>
  <c r="M957" i="37"/>
  <c r="M958" i="37"/>
  <c r="M959" i="37"/>
  <c r="M960" i="37"/>
  <c r="M961" i="37"/>
  <c r="M962" i="37"/>
  <c r="M963" i="37"/>
  <c r="M964" i="37"/>
  <c r="M965" i="37"/>
  <c r="M966" i="37"/>
  <c r="M967" i="37"/>
  <c r="M968" i="37"/>
  <c r="M969" i="37"/>
  <c r="M970" i="37"/>
  <c r="M971" i="37"/>
  <c r="M972" i="37"/>
  <c r="M973" i="37"/>
  <c r="M974" i="37"/>
  <c r="M975" i="37"/>
  <c r="M976" i="37"/>
  <c r="M977" i="37"/>
  <c r="M978" i="37"/>
  <c r="M979" i="37"/>
  <c r="M980" i="37"/>
  <c r="M981" i="37"/>
  <c r="M982" i="37"/>
  <c r="M983" i="37"/>
  <c r="M984" i="37"/>
  <c r="M985" i="37"/>
  <c r="M986" i="37"/>
  <c r="M987" i="37"/>
  <c r="M988" i="37"/>
  <c r="M989" i="37"/>
  <c r="M990" i="37"/>
  <c r="M991" i="37"/>
  <c r="M992" i="37"/>
  <c r="M993" i="37"/>
  <c r="M994" i="37"/>
  <c r="M995" i="37"/>
  <c r="M996" i="37"/>
  <c r="M997" i="37"/>
  <c r="M998" i="37"/>
  <c r="M999" i="37"/>
  <c r="M1000" i="37"/>
  <c r="M1001" i="37"/>
  <c r="M1002" i="37"/>
  <c r="M1003" i="37"/>
  <c r="M1004" i="37"/>
  <c r="M1005" i="37"/>
  <c r="M1006" i="37"/>
  <c r="M1007" i="37"/>
  <c r="M1008" i="37"/>
  <c r="M1009" i="37"/>
  <c r="M1010" i="37"/>
  <c r="M1011" i="37"/>
  <c r="M1012" i="37"/>
  <c r="M1013" i="37"/>
  <c r="M1014" i="37"/>
  <c r="M1015" i="37"/>
  <c r="M1016" i="37"/>
  <c r="M1017" i="37"/>
  <c r="M1018" i="37"/>
  <c r="M1019" i="37"/>
  <c r="M1020" i="37"/>
  <c r="M1021" i="37"/>
  <c r="M1022" i="37"/>
  <c r="M1023" i="37"/>
  <c r="M1024" i="37"/>
  <c r="M1025" i="37"/>
  <c r="M1026" i="37"/>
  <c r="M1027" i="37"/>
  <c r="M1028" i="37"/>
  <c r="M1029" i="37"/>
  <c r="M1030" i="37"/>
  <c r="M1031" i="37"/>
  <c r="M1032" i="37"/>
  <c r="M1033" i="37"/>
  <c r="M1034" i="37"/>
  <c r="M1035" i="37"/>
  <c r="M1036" i="37"/>
  <c r="M1037" i="37"/>
  <c r="M1038" i="37"/>
  <c r="M1039" i="37"/>
  <c r="M1040" i="37"/>
  <c r="M1041" i="37"/>
  <c r="M1042" i="37"/>
  <c r="M1043" i="37"/>
  <c r="M1044" i="37"/>
  <c r="M1045" i="37"/>
  <c r="M1046" i="37"/>
  <c r="M1047" i="37"/>
  <c r="M1048" i="37"/>
  <c r="M1049" i="37"/>
  <c r="M1050" i="37"/>
  <c r="M1051" i="37"/>
  <c r="M1052" i="37"/>
  <c r="M1053" i="37"/>
  <c r="M1054" i="37"/>
  <c r="M1055" i="37"/>
  <c r="M1056" i="37"/>
  <c r="M1057" i="37"/>
  <c r="M1058" i="37"/>
  <c r="M1059" i="37"/>
  <c r="M1060" i="37"/>
  <c r="M1061" i="37"/>
  <c r="M1062" i="37"/>
  <c r="M1063" i="37"/>
  <c r="M1064" i="37"/>
  <c r="M1065" i="37"/>
  <c r="M1066" i="37"/>
  <c r="M1067" i="37"/>
  <c r="M1068" i="37"/>
  <c r="M1069" i="37"/>
  <c r="M1070" i="37"/>
  <c r="M1071" i="37"/>
  <c r="M1072" i="37"/>
  <c r="M1073" i="37"/>
  <c r="M1074" i="37"/>
  <c r="M1075" i="37"/>
  <c r="M1076" i="37"/>
  <c r="M1077" i="37"/>
  <c r="M1078" i="37"/>
  <c r="M1079" i="37"/>
  <c r="M1080" i="37"/>
  <c r="M1081" i="37"/>
  <c r="M1082" i="37"/>
  <c r="M1083" i="37"/>
  <c r="M1084" i="37"/>
  <c r="M1085" i="37"/>
  <c r="M1086" i="37"/>
  <c r="M1087" i="37"/>
  <c r="M1088" i="37"/>
  <c r="M1089" i="37"/>
  <c r="M1090" i="37"/>
  <c r="M1091" i="37"/>
  <c r="M1092" i="37"/>
  <c r="M1093" i="37"/>
  <c r="M1094" i="37"/>
  <c r="M1095" i="37"/>
  <c r="M1096" i="37"/>
  <c r="M1097" i="37"/>
  <c r="M1098" i="37"/>
  <c r="M1099" i="37"/>
  <c r="M1100" i="37"/>
  <c r="M1101" i="37"/>
  <c r="M1102" i="37"/>
  <c r="M1103" i="37"/>
  <c r="M1104" i="37"/>
  <c r="M1105" i="37"/>
  <c r="M1106" i="37"/>
  <c r="M1107" i="37"/>
  <c r="M1108" i="37"/>
  <c r="M1109" i="37"/>
  <c r="M1110" i="37"/>
  <c r="M1111" i="37"/>
  <c r="M1112" i="37"/>
  <c r="M1113" i="37"/>
  <c r="M1114" i="37"/>
  <c r="M1115" i="37"/>
  <c r="M1116" i="37"/>
  <c r="M1117" i="37"/>
  <c r="M1118" i="37"/>
  <c r="M1119" i="37"/>
  <c r="M1120" i="37"/>
  <c r="M1121" i="37"/>
  <c r="M1122" i="37"/>
  <c r="M1123" i="37"/>
  <c r="M1124" i="37"/>
  <c r="M1125" i="37"/>
  <c r="M1126" i="37"/>
  <c r="M1127" i="37"/>
  <c r="M1128" i="37"/>
  <c r="M1129" i="37"/>
  <c r="M1130" i="37"/>
  <c r="M1131" i="37"/>
  <c r="M1132" i="37"/>
  <c r="M1133" i="37"/>
  <c r="M1134" i="37"/>
  <c r="M1135" i="37"/>
  <c r="M1136" i="37"/>
  <c r="M1137" i="37"/>
  <c r="M1138" i="37"/>
  <c r="M1139" i="37"/>
  <c r="M1140" i="37"/>
  <c r="M1141" i="37"/>
  <c r="M1142" i="37"/>
  <c r="M1143" i="37"/>
  <c r="M1144" i="37"/>
  <c r="M1145" i="37"/>
  <c r="M1146" i="37"/>
  <c r="M1147" i="37"/>
  <c r="M1148" i="37"/>
  <c r="M1149" i="37"/>
  <c r="M1150" i="37"/>
  <c r="M1151" i="37"/>
  <c r="M1152" i="37"/>
  <c r="M1153" i="37"/>
  <c r="M1154" i="37"/>
  <c r="M1155" i="37"/>
  <c r="M1156" i="37"/>
  <c r="M1157" i="37"/>
  <c r="M1158" i="37"/>
  <c r="M1159" i="37"/>
  <c r="M1160" i="37"/>
  <c r="M1161" i="37"/>
  <c r="M1162" i="37"/>
  <c r="M1163" i="37"/>
  <c r="M1164" i="37"/>
  <c r="M1165" i="37"/>
  <c r="M1166" i="37"/>
  <c r="M1167" i="37"/>
  <c r="M1168" i="37"/>
  <c r="M1169" i="37"/>
  <c r="M1170" i="37"/>
  <c r="M1171" i="37"/>
  <c r="M1172" i="37"/>
  <c r="M1173" i="37"/>
  <c r="M1174" i="37"/>
  <c r="M1175" i="37"/>
  <c r="M1176" i="37"/>
  <c r="M1177" i="37"/>
  <c r="M1178" i="37"/>
  <c r="M1179" i="37"/>
  <c r="M1180" i="37"/>
  <c r="M1181" i="37"/>
  <c r="M1182" i="37"/>
  <c r="M1183" i="37"/>
  <c r="M1184" i="37"/>
  <c r="M1185" i="37"/>
  <c r="M1186" i="37"/>
  <c r="M1187" i="37"/>
  <c r="M1188" i="37"/>
  <c r="M1189" i="37"/>
  <c r="M1190" i="37"/>
  <c r="M1191" i="37"/>
  <c r="M1192" i="37"/>
  <c r="M1193" i="37"/>
  <c r="M1194" i="37"/>
  <c r="M1195" i="37"/>
  <c r="M1196" i="37"/>
  <c r="M1197" i="37"/>
  <c r="M1198" i="37"/>
  <c r="M1199" i="37"/>
  <c r="M1200" i="37"/>
  <c r="M1201" i="37"/>
  <c r="M1202" i="37"/>
  <c r="M1203" i="37"/>
  <c r="M1204" i="37"/>
  <c r="M1205" i="37"/>
  <c r="M1206" i="37"/>
  <c r="M1207" i="37"/>
  <c r="M1208" i="37"/>
  <c r="M1209" i="37"/>
  <c r="M1210" i="37"/>
  <c r="M1211" i="37"/>
  <c r="M1212" i="37"/>
  <c r="M1213" i="37"/>
  <c r="M1214" i="37"/>
  <c r="M1215" i="37"/>
  <c r="M1216" i="37"/>
  <c r="M1217" i="37"/>
  <c r="M1218" i="37"/>
  <c r="M1219" i="37"/>
  <c r="M1220" i="37"/>
  <c r="M1221" i="37"/>
  <c r="M1222" i="37"/>
  <c r="M1223" i="37"/>
  <c r="M1224" i="37"/>
  <c r="M1225" i="37"/>
  <c r="M1226" i="37"/>
  <c r="M1227" i="37"/>
  <c r="M1228" i="37"/>
  <c r="M1229" i="37"/>
  <c r="M1230" i="37"/>
  <c r="M1231" i="37"/>
  <c r="M1232" i="37"/>
  <c r="M1233" i="37"/>
  <c r="M1234" i="37"/>
  <c r="M1235" i="37"/>
  <c r="M1236" i="37"/>
  <c r="M1237" i="37"/>
  <c r="M1238" i="37"/>
  <c r="M1239" i="37"/>
  <c r="M1240" i="37"/>
  <c r="M1241" i="37"/>
  <c r="M1242" i="37"/>
  <c r="M1243" i="37"/>
  <c r="M1244" i="37"/>
  <c r="M1245" i="37"/>
  <c r="M1246" i="37"/>
  <c r="M1247" i="37"/>
  <c r="M1248" i="37"/>
  <c r="M1249" i="37"/>
  <c r="M1250" i="37"/>
  <c r="M1251" i="37"/>
  <c r="M1252" i="37"/>
  <c r="M1253" i="37"/>
  <c r="M1254" i="37"/>
  <c r="M1255" i="37"/>
  <c r="M1256" i="37"/>
  <c r="M1257" i="37"/>
  <c r="M1258" i="37"/>
  <c r="M1259" i="37"/>
  <c r="M1260" i="37"/>
  <c r="M1261" i="37"/>
  <c r="M1262" i="37"/>
  <c r="M1263" i="37"/>
  <c r="M1264" i="37"/>
  <c r="M1265" i="37"/>
  <c r="M1266" i="37"/>
  <c r="M1267" i="37"/>
  <c r="M1268" i="37"/>
  <c r="M1269" i="37"/>
  <c r="M1270" i="37"/>
  <c r="M1271" i="37"/>
  <c r="M1272" i="37"/>
  <c r="M1273" i="37"/>
  <c r="M1274" i="37"/>
  <c r="M1275" i="37"/>
  <c r="M1276" i="37"/>
  <c r="M1277" i="37"/>
  <c r="M1278" i="37"/>
  <c r="M1279" i="37"/>
  <c r="M1280" i="37"/>
  <c r="M1281" i="37"/>
  <c r="M1282" i="37"/>
  <c r="M1283" i="37"/>
  <c r="M1284" i="37"/>
  <c r="M1285" i="37"/>
  <c r="M1286" i="37"/>
  <c r="M1287" i="37"/>
  <c r="M1288" i="37"/>
  <c r="M1289" i="37"/>
  <c r="M1290" i="37"/>
  <c r="M1291" i="37"/>
  <c r="M1292" i="37"/>
  <c r="M1293" i="37"/>
  <c r="M1294" i="37"/>
  <c r="M1295" i="37"/>
  <c r="M1296" i="37"/>
  <c r="M1297" i="37"/>
  <c r="M1298" i="37"/>
  <c r="M1299" i="37"/>
  <c r="M1300" i="37"/>
  <c r="M1301" i="37"/>
  <c r="M1302" i="37"/>
  <c r="M1303" i="37"/>
  <c r="M1304" i="37"/>
  <c r="M1305" i="37"/>
  <c r="M1306" i="37"/>
  <c r="M1307" i="37"/>
  <c r="M1308" i="37"/>
  <c r="M1309" i="37"/>
  <c r="M1310" i="37"/>
  <c r="M1311" i="37"/>
  <c r="M1312" i="37"/>
  <c r="M1313" i="37"/>
  <c r="M1314" i="37"/>
  <c r="M1315" i="37"/>
  <c r="M1316" i="37"/>
  <c r="M1317" i="37"/>
  <c r="M1318" i="37"/>
  <c r="M1319" i="37"/>
  <c r="M1320" i="37"/>
  <c r="M1321" i="37"/>
  <c r="M1322" i="37"/>
  <c r="M1323" i="37"/>
  <c r="M1324" i="37"/>
  <c r="M1325" i="37"/>
  <c r="M1326" i="37"/>
  <c r="M1327" i="37"/>
  <c r="M1328" i="37"/>
  <c r="M1329" i="37"/>
  <c r="M1330" i="37"/>
  <c r="M1331" i="37"/>
  <c r="M1332" i="37"/>
  <c r="M1333" i="37"/>
  <c r="M1334" i="37"/>
  <c r="M1335" i="37"/>
  <c r="M1336" i="37"/>
  <c r="M1337" i="37"/>
  <c r="M1338" i="37"/>
  <c r="M1339" i="37"/>
  <c r="M1340" i="37"/>
  <c r="M1341" i="37"/>
  <c r="M1342" i="37"/>
  <c r="M1343" i="37"/>
  <c r="M1344" i="37"/>
  <c r="M1345" i="37"/>
  <c r="M1346" i="37"/>
  <c r="M1347" i="37"/>
  <c r="M1348" i="37"/>
  <c r="M1349" i="37"/>
  <c r="M1350" i="37"/>
  <c r="M1351" i="37"/>
  <c r="M1352" i="37"/>
  <c r="M1353" i="37"/>
  <c r="M1354" i="37"/>
  <c r="M1355" i="37"/>
  <c r="M1356" i="37"/>
  <c r="M1357" i="37"/>
  <c r="M1358" i="37"/>
  <c r="M1359" i="37"/>
  <c r="M1360" i="37"/>
  <c r="M1361" i="37"/>
  <c r="M1362" i="37"/>
  <c r="M1363" i="37"/>
  <c r="M1364" i="37"/>
  <c r="M1365" i="37"/>
  <c r="M1366" i="37"/>
  <c r="M1367" i="37"/>
  <c r="M1368" i="37"/>
  <c r="M1369" i="37"/>
  <c r="M1370" i="37"/>
  <c r="M1371" i="37"/>
  <c r="M1372" i="37"/>
  <c r="M1373" i="37"/>
  <c r="M1374" i="37"/>
  <c r="M1375" i="37"/>
  <c r="M1376" i="37"/>
  <c r="M1377" i="37"/>
  <c r="M1378" i="37"/>
  <c r="M1379" i="37"/>
  <c r="M1380" i="37"/>
  <c r="M1381" i="37"/>
  <c r="M1382" i="37"/>
  <c r="M1383" i="37"/>
  <c r="M1384" i="37"/>
  <c r="M1385" i="37"/>
  <c r="M1386" i="37"/>
  <c r="M1387" i="37"/>
  <c r="M1388" i="37"/>
  <c r="M1389" i="37"/>
  <c r="M1390" i="37"/>
  <c r="M1391" i="37"/>
  <c r="M1392" i="37"/>
  <c r="M1393" i="37"/>
  <c r="M1394" i="37"/>
  <c r="M1395" i="37"/>
  <c r="M1396" i="37"/>
  <c r="M1397" i="37"/>
  <c r="M1398" i="37"/>
  <c r="M1399" i="37"/>
  <c r="M1400" i="37"/>
  <c r="M1401" i="37"/>
  <c r="M1402" i="37"/>
  <c r="M1403" i="37"/>
  <c r="M1404" i="37"/>
  <c r="M1405" i="37"/>
  <c r="M1406" i="37"/>
  <c r="M1407" i="37"/>
  <c r="M1408" i="37"/>
  <c r="M1409" i="37"/>
  <c r="M1410" i="37"/>
  <c r="M1411" i="37"/>
  <c r="M1412" i="37"/>
  <c r="M1413" i="37"/>
  <c r="M1414" i="37"/>
  <c r="M1415" i="37"/>
  <c r="M1416" i="37"/>
  <c r="M1417" i="37"/>
  <c r="M1418" i="37"/>
  <c r="M1419" i="37"/>
  <c r="M1420" i="37"/>
  <c r="M1421" i="37"/>
  <c r="M1422" i="37"/>
  <c r="M1423" i="37"/>
  <c r="M1424" i="37"/>
  <c r="M1425" i="37"/>
  <c r="M1426" i="37"/>
  <c r="M1427" i="37"/>
  <c r="M1428" i="37"/>
  <c r="M1429" i="37"/>
  <c r="M1430" i="37"/>
  <c r="M1431" i="37"/>
  <c r="M1432" i="37"/>
  <c r="M1433" i="37"/>
  <c r="M1434" i="37"/>
  <c r="M1435" i="37"/>
  <c r="M1436" i="37"/>
  <c r="M1437" i="37"/>
  <c r="M1438" i="37"/>
  <c r="M1439" i="37"/>
  <c r="M1440" i="37"/>
  <c r="M1441" i="37"/>
  <c r="M1442" i="37"/>
  <c r="M1443" i="37"/>
  <c r="M1444" i="37"/>
  <c r="M1445" i="37"/>
  <c r="M1446" i="37"/>
  <c r="M1447" i="37"/>
  <c r="M1448" i="37"/>
  <c r="M1449" i="37"/>
  <c r="M1450" i="37"/>
  <c r="M1451" i="37"/>
  <c r="M1452" i="37"/>
  <c r="M1453" i="37"/>
  <c r="M1454" i="37"/>
  <c r="M1455" i="37"/>
  <c r="M1456" i="37"/>
  <c r="M1457" i="37"/>
  <c r="M1458" i="37"/>
  <c r="M1459" i="37"/>
  <c r="M1460" i="37"/>
  <c r="M1461" i="37"/>
  <c r="M1462" i="37"/>
  <c r="M1463" i="37"/>
  <c r="M1464" i="37"/>
  <c r="M1465" i="37"/>
  <c r="M1466" i="37"/>
  <c r="M1467" i="37"/>
  <c r="M1468" i="37"/>
  <c r="M1469" i="37"/>
  <c r="M1470" i="37"/>
  <c r="M1471" i="37"/>
  <c r="M1472" i="37"/>
  <c r="M1473" i="37"/>
  <c r="M1474" i="37"/>
  <c r="M1475" i="37"/>
  <c r="M1476" i="37"/>
  <c r="M1477" i="37"/>
  <c r="M1478" i="37"/>
  <c r="M1479" i="37"/>
  <c r="M1480" i="37"/>
  <c r="M1481" i="37"/>
  <c r="M1482" i="37"/>
  <c r="M1483" i="37"/>
  <c r="M1484" i="37"/>
  <c r="M1485" i="37"/>
  <c r="M1486" i="37"/>
  <c r="M1487" i="37"/>
  <c r="M1488" i="37"/>
  <c r="M1489" i="37"/>
  <c r="M1490" i="37"/>
  <c r="M1491" i="37"/>
  <c r="M1492" i="37"/>
  <c r="M1493" i="37"/>
  <c r="M1494" i="37"/>
  <c r="M1495" i="37"/>
  <c r="M1496" i="37"/>
  <c r="M1497" i="37"/>
  <c r="M1498" i="37"/>
  <c r="M1499" i="37"/>
  <c r="M1500" i="37"/>
  <c r="M1501" i="37"/>
  <c r="M1502" i="37"/>
  <c r="M1503" i="37"/>
  <c r="M1504" i="37"/>
  <c r="M1505" i="37"/>
  <c r="M1506" i="37"/>
  <c r="M1507" i="37"/>
  <c r="M1508" i="37"/>
  <c r="M1509" i="37"/>
  <c r="M1510" i="37"/>
  <c r="M1511" i="37"/>
  <c r="M1512" i="37"/>
  <c r="M1513" i="37"/>
  <c r="M1514" i="37"/>
  <c r="M1515" i="37"/>
  <c r="M1516" i="37"/>
  <c r="M1517" i="37"/>
  <c r="M1518" i="37"/>
  <c r="M1519" i="37"/>
  <c r="M1520" i="37"/>
  <c r="M1521" i="37"/>
  <c r="M1522" i="37"/>
  <c r="M1523" i="37"/>
  <c r="M1524" i="37"/>
  <c r="M1525" i="37"/>
  <c r="M1526" i="37"/>
  <c r="M1527" i="37"/>
  <c r="M1528" i="37"/>
  <c r="M1529" i="37"/>
  <c r="M1530" i="37"/>
  <c r="M1531" i="37"/>
  <c r="M1532" i="37"/>
  <c r="M1533" i="37"/>
  <c r="M1534" i="37"/>
  <c r="M1535" i="37"/>
  <c r="M1536" i="37"/>
  <c r="M1537" i="37"/>
  <c r="M1538" i="37"/>
  <c r="M1539" i="37"/>
  <c r="M1540" i="37"/>
  <c r="M1541" i="37"/>
  <c r="M1542" i="37"/>
  <c r="M1543" i="37"/>
  <c r="M1544" i="37"/>
  <c r="M1545" i="37"/>
  <c r="M1546" i="37"/>
  <c r="M1547" i="37"/>
  <c r="M1548" i="37"/>
  <c r="M1549" i="37"/>
  <c r="M1550" i="37"/>
  <c r="M1551" i="37"/>
  <c r="M1552" i="37"/>
  <c r="M1553" i="37"/>
  <c r="M1554" i="37"/>
  <c r="M1555" i="37"/>
  <c r="M1556" i="37"/>
  <c r="M1557" i="37"/>
  <c r="M1558" i="37"/>
  <c r="M1559" i="37"/>
  <c r="M1560" i="37"/>
  <c r="M1561" i="37"/>
  <c r="M1562" i="37"/>
  <c r="M1563" i="37"/>
  <c r="M1564" i="37"/>
  <c r="M1565" i="37"/>
  <c r="M1566" i="37"/>
  <c r="M1567" i="37"/>
  <c r="M1568" i="37"/>
  <c r="M1569" i="37"/>
  <c r="M1570" i="37"/>
  <c r="M1571" i="37"/>
  <c r="M1572" i="37"/>
  <c r="M1573" i="37"/>
  <c r="M1574" i="37"/>
  <c r="M1575" i="37"/>
  <c r="M1576" i="37"/>
  <c r="M1577" i="37"/>
  <c r="M1578" i="37"/>
  <c r="M1579" i="37"/>
  <c r="M1580" i="37"/>
  <c r="M1581" i="37"/>
  <c r="M1582" i="37"/>
  <c r="M1583" i="37"/>
  <c r="M1584" i="37"/>
  <c r="M1585" i="37"/>
  <c r="M1586" i="37"/>
  <c r="M1587" i="37"/>
  <c r="M1588" i="37"/>
  <c r="M1589" i="37"/>
  <c r="M1590" i="37"/>
  <c r="M1591" i="37"/>
  <c r="M1592" i="37"/>
  <c r="M1593" i="37"/>
  <c r="M1594" i="37"/>
  <c r="M1595" i="37"/>
  <c r="M1596" i="37"/>
  <c r="M1597" i="37"/>
  <c r="M1598" i="37"/>
  <c r="M1599" i="37"/>
  <c r="M1600" i="37"/>
  <c r="M1601" i="37"/>
  <c r="M1602" i="37"/>
  <c r="M1603" i="37"/>
  <c r="M1604" i="37"/>
  <c r="M1605" i="37"/>
  <c r="M1606" i="37"/>
  <c r="M1607" i="37"/>
  <c r="M1608" i="37"/>
  <c r="M1609" i="37"/>
  <c r="M1610" i="37"/>
  <c r="M1611" i="37"/>
  <c r="M1612" i="37"/>
  <c r="M1613" i="37"/>
  <c r="M1614" i="37"/>
  <c r="M1615" i="37"/>
  <c r="M1616" i="37"/>
  <c r="M1617" i="37"/>
  <c r="M1618" i="37"/>
  <c r="M1619" i="37"/>
  <c r="M1620" i="37"/>
  <c r="M1621" i="37"/>
  <c r="M1622" i="37"/>
  <c r="M1623" i="37"/>
  <c r="M1624" i="37"/>
  <c r="M1625" i="37"/>
  <c r="M1626" i="37"/>
  <c r="M1627" i="37"/>
  <c r="M1628" i="37"/>
  <c r="M1629" i="37"/>
  <c r="M1630" i="37"/>
  <c r="M1631" i="37"/>
  <c r="M1632" i="37"/>
  <c r="M1633" i="37"/>
  <c r="M1634" i="37"/>
  <c r="M1635" i="37"/>
  <c r="M1636" i="37"/>
  <c r="M1637" i="37"/>
  <c r="M1638" i="37"/>
  <c r="M1639" i="37"/>
  <c r="M1640" i="37"/>
  <c r="M1641" i="37"/>
  <c r="M1642" i="37"/>
  <c r="M1643" i="37"/>
  <c r="M1644" i="37"/>
  <c r="M1645" i="37"/>
  <c r="M1646" i="37"/>
  <c r="M1647" i="37"/>
  <c r="M1648" i="37"/>
  <c r="M1649" i="37"/>
  <c r="M1650" i="37"/>
  <c r="M1651" i="37"/>
  <c r="M1652" i="37"/>
  <c r="M1653" i="37"/>
  <c r="M1654" i="37"/>
  <c r="M1655" i="37"/>
  <c r="M1656" i="37"/>
  <c r="M1657" i="37"/>
  <c r="M1658" i="37"/>
  <c r="M1659" i="37"/>
  <c r="M1660" i="37"/>
  <c r="M1661" i="37"/>
  <c r="M1662" i="37"/>
  <c r="M1663" i="37"/>
  <c r="M1664" i="37"/>
  <c r="M1665" i="37"/>
  <c r="M1666" i="37"/>
  <c r="M1667" i="37"/>
  <c r="M1668" i="37"/>
  <c r="M1669" i="37"/>
  <c r="M1670" i="37"/>
  <c r="M1671" i="37"/>
  <c r="M1672" i="37"/>
  <c r="M1673" i="37"/>
  <c r="M1674" i="37"/>
  <c r="M1675" i="37"/>
  <c r="M1676" i="37"/>
  <c r="M1677" i="37"/>
  <c r="M1678" i="37"/>
  <c r="M1679" i="37"/>
  <c r="M1680" i="37"/>
  <c r="M1681" i="37"/>
  <c r="M1682" i="37"/>
  <c r="M1683" i="37"/>
  <c r="M1684" i="37"/>
  <c r="M1685" i="37"/>
  <c r="M1686" i="37"/>
  <c r="M1687" i="37"/>
  <c r="M1688" i="37"/>
  <c r="M1689" i="37"/>
  <c r="M1690" i="37"/>
  <c r="M1691" i="37"/>
  <c r="M1692" i="37"/>
  <c r="M1693" i="37"/>
  <c r="M1694" i="37"/>
  <c r="M1695" i="37"/>
  <c r="M1696" i="37"/>
  <c r="M1697" i="37"/>
  <c r="M1698" i="37"/>
  <c r="M1699" i="37"/>
  <c r="M1700" i="37"/>
  <c r="M1701" i="37"/>
  <c r="M1702" i="37"/>
  <c r="M1703" i="37"/>
  <c r="M1704" i="37"/>
  <c r="M1705" i="37"/>
  <c r="M1706" i="37"/>
  <c r="M1707" i="37"/>
  <c r="M1708" i="37"/>
  <c r="M1709" i="37"/>
  <c r="M1710" i="37"/>
  <c r="M1711" i="37"/>
  <c r="M1712" i="37"/>
  <c r="M1713" i="37"/>
  <c r="M1714" i="37"/>
  <c r="M1715" i="37"/>
  <c r="M1716" i="37"/>
  <c r="M1717" i="37"/>
  <c r="M1718" i="37"/>
  <c r="M1719" i="37"/>
  <c r="M1720" i="37"/>
  <c r="M1721" i="37"/>
  <c r="M1722" i="37"/>
  <c r="M1723" i="37"/>
  <c r="M1724" i="37"/>
  <c r="M1725" i="37"/>
  <c r="M1726" i="37"/>
  <c r="M1727" i="37"/>
  <c r="M1728" i="37"/>
  <c r="M1729" i="37"/>
  <c r="M1730" i="37"/>
  <c r="M1731" i="37"/>
  <c r="M1732" i="37"/>
  <c r="M1733" i="37"/>
  <c r="M1734" i="37"/>
  <c r="M1735" i="37"/>
  <c r="M1736" i="37"/>
  <c r="M1737" i="37"/>
  <c r="M1738" i="37"/>
  <c r="M1739" i="37"/>
  <c r="M1740" i="37"/>
  <c r="M1741" i="37"/>
  <c r="M1742" i="37"/>
  <c r="M1743" i="37"/>
  <c r="M1744" i="37"/>
  <c r="M1745" i="37"/>
  <c r="M1746" i="37"/>
  <c r="M1747" i="37"/>
  <c r="M1748" i="37"/>
  <c r="M1749" i="37"/>
  <c r="M1750" i="37"/>
  <c r="M1751" i="37"/>
  <c r="M1752" i="37"/>
  <c r="M1753" i="37"/>
  <c r="M1754" i="37"/>
  <c r="M1755" i="37"/>
  <c r="M1756" i="37"/>
  <c r="M1757" i="37"/>
  <c r="M1758" i="37"/>
  <c r="M1759" i="37"/>
  <c r="M1760" i="37"/>
  <c r="M1761" i="37"/>
  <c r="M1762" i="37"/>
  <c r="M1763" i="37"/>
  <c r="M1764" i="37"/>
  <c r="M1765" i="37"/>
  <c r="M1766" i="37"/>
  <c r="M1767" i="37"/>
  <c r="M1768" i="37"/>
  <c r="M1769" i="37"/>
  <c r="M1770" i="37"/>
  <c r="M1771" i="37"/>
  <c r="M1772" i="37"/>
  <c r="M1773" i="37"/>
  <c r="M1774" i="37"/>
  <c r="M1775" i="37"/>
  <c r="M1776" i="37"/>
  <c r="M1777" i="37"/>
  <c r="M1778" i="37"/>
  <c r="M1779" i="37"/>
  <c r="M1780" i="37"/>
  <c r="M1781" i="37"/>
  <c r="M1782" i="37"/>
  <c r="M1783" i="37"/>
  <c r="M1784" i="37"/>
  <c r="M1785" i="37"/>
  <c r="M1786" i="37"/>
  <c r="M1787" i="37"/>
  <c r="M1788" i="37"/>
  <c r="M1789" i="37"/>
  <c r="M1790" i="37"/>
  <c r="M1791" i="37"/>
  <c r="M1792" i="37"/>
  <c r="M1793" i="37"/>
  <c r="M1794" i="37"/>
  <c r="M1795" i="37"/>
  <c r="M1796" i="37"/>
  <c r="M1797" i="37"/>
  <c r="M1798" i="37"/>
  <c r="M1799" i="37"/>
  <c r="M1800" i="37"/>
  <c r="M1801" i="37"/>
  <c r="M1802" i="37"/>
  <c r="M1803" i="37"/>
  <c r="M1804" i="37"/>
  <c r="M1805" i="37"/>
  <c r="M1806" i="37"/>
  <c r="M1807" i="37"/>
  <c r="M1808" i="37"/>
  <c r="M1809" i="37"/>
  <c r="M1810" i="37"/>
  <c r="M1811" i="37"/>
  <c r="M1812" i="37"/>
  <c r="M1813" i="37"/>
  <c r="M1814" i="37"/>
  <c r="M1815" i="37"/>
  <c r="M1816" i="37"/>
  <c r="M1817" i="37"/>
  <c r="M1818" i="37"/>
  <c r="M1819" i="37"/>
  <c r="M1820" i="37"/>
  <c r="M1821" i="37"/>
  <c r="M1822" i="37"/>
  <c r="M1823" i="37"/>
  <c r="M1824" i="37"/>
  <c r="M1825" i="37"/>
  <c r="M1826" i="37"/>
  <c r="M1827" i="37"/>
  <c r="M1828" i="37"/>
  <c r="M1829" i="37"/>
  <c r="M1830" i="37"/>
  <c r="M1831" i="37"/>
  <c r="M1832" i="37"/>
  <c r="M1833" i="37"/>
  <c r="M1834" i="37"/>
  <c r="M1835" i="37"/>
  <c r="M1836" i="37"/>
  <c r="M1837" i="37"/>
  <c r="M1838" i="37"/>
  <c r="M1839" i="37"/>
  <c r="M1840" i="37"/>
  <c r="M1841" i="37"/>
  <c r="M1842" i="37"/>
  <c r="M1843" i="37"/>
  <c r="M1844" i="37"/>
  <c r="M1845" i="37"/>
  <c r="M1846" i="37"/>
  <c r="M1847" i="37"/>
  <c r="M1848" i="37"/>
  <c r="M1849" i="37"/>
  <c r="M1850" i="37"/>
  <c r="M1851" i="37"/>
  <c r="M1852" i="37"/>
  <c r="M1853" i="37"/>
  <c r="M1854" i="37"/>
  <c r="M1855" i="37"/>
  <c r="M1856" i="37"/>
  <c r="M1857" i="37"/>
  <c r="M1858" i="37"/>
  <c r="M1859" i="37"/>
  <c r="M1860" i="37"/>
  <c r="M1861" i="37"/>
  <c r="M1862" i="37"/>
  <c r="M1863" i="37"/>
  <c r="M1864" i="37"/>
  <c r="M1865" i="37"/>
  <c r="M1866" i="37"/>
  <c r="M1867" i="37"/>
  <c r="M1868" i="37"/>
  <c r="M1869" i="37"/>
  <c r="M1870" i="37"/>
  <c r="M1871" i="37"/>
  <c r="M1872" i="37"/>
  <c r="M1873" i="37"/>
  <c r="M1874" i="37"/>
  <c r="M1875" i="37"/>
  <c r="M1876" i="37"/>
  <c r="M1877" i="37"/>
  <c r="M1878" i="37"/>
  <c r="M1879" i="37"/>
  <c r="M1880" i="37"/>
  <c r="M1881" i="37"/>
  <c r="M1882" i="37"/>
  <c r="M1883" i="37"/>
  <c r="M1884" i="37"/>
  <c r="M1885" i="37"/>
  <c r="M1886" i="37"/>
  <c r="M1887" i="37"/>
  <c r="M1888" i="37"/>
  <c r="M1889" i="37"/>
  <c r="M1890" i="37"/>
  <c r="M1891" i="37"/>
  <c r="M1892" i="37"/>
  <c r="M1893" i="37"/>
  <c r="M1894" i="37"/>
  <c r="M1895" i="37"/>
  <c r="M1896" i="37"/>
  <c r="M1897" i="37"/>
  <c r="M1898" i="37"/>
  <c r="M1899" i="37"/>
  <c r="M1900" i="37"/>
  <c r="M1901" i="37"/>
  <c r="M1902" i="37"/>
  <c r="M1903" i="37"/>
  <c r="M1904" i="37"/>
  <c r="M1905" i="37"/>
  <c r="M1906" i="37"/>
  <c r="M1907" i="37"/>
  <c r="M1908" i="37"/>
  <c r="M1909" i="37"/>
  <c r="M1910" i="37"/>
  <c r="M1911" i="37"/>
  <c r="M1912" i="37"/>
  <c r="M1913" i="37"/>
  <c r="M1914" i="37"/>
  <c r="M1915" i="37"/>
  <c r="M1916" i="37"/>
  <c r="M1917" i="37"/>
  <c r="M1918" i="37"/>
  <c r="M1919" i="37"/>
  <c r="M1920" i="37"/>
  <c r="M1921" i="37"/>
  <c r="M1922" i="37"/>
  <c r="M1923" i="37"/>
  <c r="M1924" i="37"/>
  <c r="M1925" i="37"/>
  <c r="M1926" i="37"/>
  <c r="M1927" i="37"/>
  <c r="M1928" i="37"/>
  <c r="M1929" i="37"/>
  <c r="M1930" i="37"/>
  <c r="M1931" i="37"/>
  <c r="M1932" i="37"/>
  <c r="M1933" i="37"/>
  <c r="M1934" i="37"/>
  <c r="M1935" i="37"/>
  <c r="M1936" i="37"/>
  <c r="M1937" i="37"/>
  <c r="M1938" i="37"/>
  <c r="M1939" i="37"/>
  <c r="M1940" i="37"/>
  <c r="M1941" i="37"/>
  <c r="M1942" i="37"/>
  <c r="M1943" i="37"/>
  <c r="M1944" i="37"/>
  <c r="M1945" i="37"/>
  <c r="M1946" i="37"/>
  <c r="M1947" i="37"/>
  <c r="M1948" i="37"/>
  <c r="M1949" i="37"/>
  <c r="M1950" i="37"/>
  <c r="M1951" i="37"/>
  <c r="M1952" i="37"/>
  <c r="M1953" i="37"/>
  <c r="M1954" i="37"/>
  <c r="M1955" i="37"/>
  <c r="M1956" i="37"/>
  <c r="M1957" i="37"/>
  <c r="M1958" i="37"/>
  <c r="M1959" i="37"/>
  <c r="M1960" i="37"/>
  <c r="M1961" i="37"/>
  <c r="M1962" i="37"/>
  <c r="M1963" i="37"/>
  <c r="M1964" i="37"/>
  <c r="M1965" i="37"/>
  <c r="M1966" i="37"/>
  <c r="M1967" i="37"/>
  <c r="M1968" i="37"/>
  <c r="M1969" i="37"/>
  <c r="M1970" i="37"/>
  <c r="M1971" i="37"/>
  <c r="M1972" i="37"/>
  <c r="M1973" i="37"/>
  <c r="M1974" i="37"/>
  <c r="M1975" i="37"/>
  <c r="M1976" i="37"/>
  <c r="M1977" i="37"/>
  <c r="M1978" i="37"/>
  <c r="M1979" i="37"/>
  <c r="M1980" i="37"/>
  <c r="M1981" i="37"/>
  <c r="M1982" i="37"/>
  <c r="M1983" i="37"/>
  <c r="M1984" i="37"/>
  <c r="M1985" i="37"/>
  <c r="M1986" i="37"/>
  <c r="M1987" i="37"/>
  <c r="M1988" i="37"/>
  <c r="M1989" i="37"/>
  <c r="M1990" i="37"/>
  <c r="M1991" i="37"/>
  <c r="M1992" i="37"/>
  <c r="M1993" i="37"/>
  <c r="M1994" i="37"/>
  <c r="M1995" i="37"/>
  <c r="M1996" i="37"/>
  <c r="M1997" i="37"/>
  <c r="M1998" i="37"/>
  <c r="M1999" i="37"/>
  <c r="M2000" i="37"/>
  <c r="M2001" i="37"/>
  <c r="M2002" i="37"/>
  <c r="M2003" i="37"/>
  <c r="M2004" i="37"/>
  <c r="M2005" i="37"/>
  <c r="M2006" i="37"/>
  <c r="M2007" i="37"/>
  <c r="M2008" i="37"/>
  <c r="M2009" i="37"/>
  <c r="M2010" i="37"/>
  <c r="M2011" i="37"/>
  <c r="M2012" i="37"/>
  <c r="M2013" i="37"/>
  <c r="M2014" i="37"/>
  <c r="M2015" i="37"/>
  <c r="M2016" i="37"/>
  <c r="M2017" i="37"/>
  <c r="M2018" i="37"/>
  <c r="M2019" i="37"/>
  <c r="M2020" i="37"/>
  <c r="M2021" i="37"/>
  <c r="M2022" i="37"/>
  <c r="M2023" i="37"/>
  <c r="M2024" i="37"/>
  <c r="M2025" i="37"/>
  <c r="M2026" i="37"/>
  <c r="M2027" i="37"/>
  <c r="M2028" i="37"/>
  <c r="M2029" i="37"/>
  <c r="M2030" i="37"/>
  <c r="M2031" i="37"/>
  <c r="M2032" i="37"/>
  <c r="M2033" i="37"/>
  <c r="M2034" i="37"/>
  <c r="M2035" i="37"/>
  <c r="M2036" i="37"/>
  <c r="M2037" i="37"/>
  <c r="M2038" i="37"/>
  <c r="M2039" i="37"/>
  <c r="M2040" i="37"/>
  <c r="M2041" i="37"/>
  <c r="M2042" i="37"/>
  <c r="M2043" i="37"/>
  <c r="M2044" i="37"/>
  <c r="M2045" i="37"/>
  <c r="M2046" i="37"/>
  <c r="M2047" i="37"/>
  <c r="M2048" i="37"/>
  <c r="M2049" i="37"/>
  <c r="M2050" i="37"/>
  <c r="M2051" i="37"/>
  <c r="M2052" i="37"/>
  <c r="M2053" i="37"/>
  <c r="M2054" i="37"/>
  <c r="M2055" i="37"/>
  <c r="M2056" i="37"/>
  <c r="M2057" i="37"/>
  <c r="M2058" i="37"/>
  <c r="M2059" i="37"/>
  <c r="M2060" i="37"/>
  <c r="M2061" i="37"/>
  <c r="M2062" i="37"/>
  <c r="M2063" i="37"/>
  <c r="M2064" i="37"/>
  <c r="M2065" i="37"/>
  <c r="M2066" i="37"/>
  <c r="M2067" i="37"/>
  <c r="M2068" i="37"/>
  <c r="M2069" i="37"/>
  <c r="M2070" i="37"/>
  <c r="M2071" i="37"/>
  <c r="M2072" i="37"/>
  <c r="M2073" i="37"/>
  <c r="M2074" i="37"/>
  <c r="M2075" i="37"/>
  <c r="M2076" i="37"/>
  <c r="M2077" i="37"/>
  <c r="M2078" i="37"/>
  <c r="M2079" i="37"/>
  <c r="M2080" i="37"/>
  <c r="M2081" i="37"/>
  <c r="M2082" i="37"/>
  <c r="M2083" i="37"/>
  <c r="M2084" i="37"/>
  <c r="M2085" i="37"/>
  <c r="M2086" i="37"/>
  <c r="M2087" i="37"/>
  <c r="M2088" i="37"/>
  <c r="M2089" i="37"/>
  <c r="M2090" i="37"/>
  <c r="M2091" i="37"/>
  <c r="M2092" i="37"/>
  <c r="M2093" i="37"/>
  <c r="M2094" i="37"/>
  <c r="M2095" i="37"/>
  <c r="M2096" i="37"/>
  <c r="M2097" i="37"/>
  <c r="M2098" i="37"/>
  <c r="M2099" i="37"/>
  <c r="M2100" i="37"/>
  <c r="M2101" i="37"/>
  <c r="M2102" i="37"/>
  <c r="M2103" i="37"/>
  <c r="M2104" i="37"/>
  <c r="M2105" i="37"/>
  <c r="M2106" i="37"/>
  <c r="M2107" i="37"/>
  <c r="M2108" i="37"/>
  <c r="M2109" i="37"/>
  <c r="M2110" i="37"/>
  <c r="M2111" i="37"/>
  <c r="M2112" i="37"/>
  <c r="M2113" i="37"/>
  <c r="M2114" i="37"/>
  <c r="M2115" i="37"/>
  <c r="M2116" i="37"/>
  <c r="M2117" i="37"/>
  <c r="M2118" i="37"/>
  <c r="M2119" i="37"/>
  <c r="M2120" i="37"/>
  <c r="M2121" i="37"/>
  <c r="M2122" i="37"/>
  <c r="M2123" i="37"/>
  <c r="M2124" i="37"/>
  <c r="M2125" i="37"/>
  <c r="M2126" i="37"/>
  <c r="M2127" i="37"/>
  <c r="M2128" i="37"/>
  <c r="M2129" i="37"/>
  <c r="M2130" i="37"/>
  <c r="M2131" i="37"/>
  <c r="M2132" i="37"/>
  <c r="M2133" i="37"/>
  <c r="M2134" i="37"/>
  <c r="M2135" i="37"/>
  <c r="M2136" i="37"/>
  <c r="M2137" i="37"/>
  <c r="M2138" i="37"/>
  <c r="M2139" i="37"/>
  <c r="M2140" i="37"/>
  <c r="M2141" i="37"/>
  <c r="M2142" i="37"/>
  <c r="M2143" i="37"/>
  <c r="M2144" i="37"/>
  <c r="M2145" i="37"/>
  <c r="M2146" i="37"/>
  <c r="M2147" i="37"/>
  <c r="M2148" i="37"/>
  <c r="M2149" i="37"/>
  <c r="M2150" i="37"/>
  <c r="M2151" i="37"/>
  <c r="M2152" i="37"/>
  <c r="M2153" i="37"/>
  <c r="M2154" i="37"/>
  <c r="M2155" i="37"/>
  <c r="M2156" i="37"/>
  <c r="M2157" i="37"/>
  <c r="M2158" i="37"/>
  <c r="M2159" i="37"/>
  <c r="M2160" i="37"/>
  <c r="M2161" i="37"/>
  <c r="M2162" i="37"/>
  <c r="M2163" i="37"/>
  <c r="M2164" i="37"/>
  <c r="M2165" i="37"/>
  <c r="M2166" i="37"/>
  <c r="M2167" i="37"/>
  <c r="M2168" i="37"/>
  <c r="M2169" i="37"/>
  <c r="M2170" i="37"/>
  <c r="M2171" i="37"/>
  <c r="M2172" i="37"/>
  <c r="M2173" i="37"/>
  <c r="M2174" i="37"/>
  <c r="M2175" i="37"/>
  <c r="M2176" i="37"/>
  <c r="M2177" i="37"/>
  <c r="M2178" i="37"/>
  <c r="M2179" i="37"/>
  <c r="M2180" i="37"/>
  <c r="M2181" i="37"/>
  <c r="M2182" i="37"/>
  <c r="M2183" i="37"/>
  <c r="M2184" i="37"/>
  <c r="M2185" i="37"/>
  <c r="M2186" i="37"/>
  <c r="M2187" i="37"/>
  <c r="M2188" i="37"/>
  <c r="M2189" i="37"/>
  <c r="M2190" i="37"/>
  <c r="M2191" i="37"/>
  <c r="M2192" i="37"/>
  <c r="M2193" i="37"/>
  <c r="M2194" i="37"/>
  <c r="M2195" i="37"/>
  <c r="M2196" i="37"/>
  <c r="M2197" i="37"/>
  <c r="M2198" i="37"/>
  <c r="M2199" i="37"/>
  <c r="M2200" i="37"/>
  <c r="M2201" i="37"/>
  <c r="M2202" i="37"/>
  <c r="M2203" i="37"/>
  <c r="M2204" i="37"/>
  <c r="M2205" i="37"/>
  <c r="M2206" i="37"/>
  <c r="M2207" i="37"/>
  <c r="M2208" i="37"/>
  <c r="M2209" i="37"/>
  <c r="M2210" i="37"/>
  <c r="M2211" i="37"/>
  <c r="M2212" i="37"/>
  <c r="M2213" i="37"/>
  <c r="M2214" i="37"/>
  <c r="M2215" i="37"/>
  <c r="M2216" i="37"/>
  <c r="M2217" i="37"/>
  <c r="M2218" i="37"/>
  <c r="M2219" i="37"/>
  <c r="M2220" i="37"/>
  <c r="M2221" i="37"/>
  <c r="M2222" i="37"/>
  <c r="M2223" i="37"/>
  <c r="M2224" i="37"/>
  <c r="M2225" i="37"/>
  <c r="M2226" i="37"/>
  <c r="M2227" i="37"/>
  <c r="M2228" i="37"/>
  <c r="M2229" i="37"/>
  <c r="M2230" i="37"/>
  <c r="M2231" i="37"/>
  <c r="M2232" i="37"/>
  <c r="M2233" i="37"/>
  <c r="M2234" i="37"/>
  <c r="M2235" i="37"/>
  <c r="M2236" i="37"/>
  <c r="M2237" i="37"/>
  <c r="M2238" i="37"/>
  <c r="M2239" i="37"/>
  <c r="M2240" i="37"/>
  <c r="M2241" i="37"/>
  <c r="M2242" i="37"/>
  <c r="M2243" i="37"/>
  <c r="M2244" i="37"/>
  <c r="M2245" i="37"/>
  <c r="M2246" i="37"/>
  <c r="M2247" i="37"/>
  <c r="M2248" i="37"/>
  <c r="M2249" i="37"/>
  <c r="M2250" i="37"/>
  <c r="M2251" i="37"/>
  <c r="M2252" i="37"/>
  <c r="M2253" i="37"/>
  <c r="M2254" i="37"/>
  <c r="M2255" i="37"/>
  <c r="M2256" i="37"/>
  <c r="M2257" i="37"/>
  <c r="M2258" i="37"/>
  <c r="M2259" i="37"/>
  <c r="M2260" i="37"/>
  <c r="M2261" i="37"/>
  <c r="M2262" i="37"/>
  <c r="M2263" i="37"/>
  <c r="M2264" i="37"/>
  <c r="M2265" i="37"/>
  <c r="M2266" i="37"/>
  <c r="M2267" i="37"/>
  <c r="M2268" i="37"/>
  <c r="M2269" i="37"/>
  <c r="M2270" i="37"/>
  <c r="M2271" i="37"/>
  <c r="M2272" i="37"/>
  <c r="M2273" i="37"/>
  <c r="M2274" i="37"/>
  <c r="M2275" i="37"/>
  <c r="M2276" i="37"/>
  <c r="M2277" i="37"/>
  <c r="M2278" i="37"/>
  <c r="M2279" i="37"/>
  <c r="M2280" i="37"/>
  <c r="M2281" i="37"/>
  <c r="M2282" i="37"/>
  <c r="M2283" i="37"/>
  <c r="M2284" i="37"/>
  <c r="M2285" i="37"/>
  <c r="M2286" i="37"/>
  <c r="M2287" i="37"/>
  <c r="M2288" i="37"/>
  <c r="M2289" i="37"/>
  <c r="M2290" i="37"/>
  <c r="M2291" i="37"/>
  <c r="M2292" i="37"/>
  <c r="M2293" i="37"/>
  <c r="M2294" i="37"/>
  <c r="M2295" i="37"/>
  <c r="M2296" i="37"/>
  <c r="M2297" i="37"/>
  <c r="M2298" i="37"/>
  <c r="M2299" i="37"/>
  <c r="M2300" i="37"/>
  <c r="M2301" i="37"/>
  <c r="M2302" i="37"/>
  <c r="M2303" i="37"/>
  <c r="M2304" i="37"/>
  <c r="M2305" i="37"/>
  <c r="M2306" i="37"/>
  <c r="M2307" i="37"/>
  <c r="M2308" i="37"/>
  <c r="M2309" i="37"/>
  <c r="M2310" i="37"/>
  <c r="M2311" i="37"/>
  <c r="M2312" i="37"/>
  <c r="M2313" i="37"/>
  <c r="M2314" i="37"/>
  <c r="M2315" i="37"/>
  <c r="M2316" i="37"/>
  <c r="M2317" i="37"/>
  <c r="M2318" i="37"/>
  <c r="M2319" i="37"/>
  <c r="M2320" i="37"/>
  <c r="M2321" i="37"/>
  <c r="M2322" i="37"/>
  <c r="M2323" i="37"/>
  <c r="M2324" i="37"/>
  <c r="M2325" i="37"/>
  <c r="M2326" i="37"/>
  <c r="M2327" i="37"/>
  <c r="M2328" i="37"/>
  <c r="M2329" i="37"/>
  <c r="M2330" i="37"/>
  <c r="M2331" i="37"/>
  <c r="M2332" i="37"/>
  <c r="M2333" i="37"/>
  <c r="M2334" i="37"/>
  <c r="M2335" i="37"/>
  <c r="M2336" i="37"/>
  <c r="M2337" i="37"/>
  <c r="M2338" i="37"/>
  <c r="M2339" i="37"/>
  <c r="M2340" i="37"/>
  <c r="M2341" i="37"/>
  <c r="M2342" i="37"/>
  <c r="M2343" i="37"/>
  <c r="M2344" i="37"/>
  <c r="M2345" i="37"/>
  <c r="M2346" i="37"/>
  <c r="M2347" i="37"/>
  <c r="M2348" i="37"/>
  <c r="M2349" i="37"/>
  <c r="M2350" i="37"/>
  <c r="M2351" i="37"/>
  <c r="M2352" i="37"/>
  <c r="M2353" i="37"/>
  <c r="M2354" i="37"/>
  <c r="M2355" i="37"/>
  <c r="M2356" i="37"/>
  <c r="M2357" i="37"/>
  <c r="M2358" i="37"/>
  <c r="M2359" i="37"/>
  <c r="M2360" i="37"/>
  <c r="M2361" i="37"/>
  <c r="M2362" i="37"/>
  <c r="M2363" i="37"/>
  <c r="M2364" i="37"/>
  <c r="M2365" i="37"/>
  <c r="M2366" i="37"/>
  <c r="M2367" i="37"/>
  <c r="M2368" i="37"/>
  <c r="M2369" i="37"/>
  <c r="M2370" i="37"/>
  <c r="M2371" i="37"/>
  <c r="M2372" i="37"/>
  <c r="M2373" i="37"/>
  <c r="M2374" i="37"/>
  <c r="M2375" i="37"/>
  <c r="M2376" i="37"/>
  <c r="M2377" i="37"/>
  <c r="M2378" i="37"/>
  <c r="M2379" i="37"/>
  <c r="M2380" i="37"/>
  <c r="M2381" i="37"/>
  <c r="M2382" i="37"/>
  <c r="M2383" i="37"/>
  <c r="M2384" i="37"/>
  <c r="M2385" i="37"/>
  <c r="M2386" i="37"/>
  <c r="M2387" i="37"/>
  <c r="M2388" i="37"/>
  <c r="M2389" i="37"/>
  <c r="M2390" i="37"/>
  <c r="M2391" i="37"/>
  <c r="M2392" i="37"/>
  <c r="M2393" i="37"/>
  <c r="M2394" i="37"/>
  <c r="M2395" i="37"/>
  <c r="M2396" i="37"/>
  <c r="M2397" i="37"/>
  <c r="M2398" i="37"/>
  <c r="M2399" i="37"/>
  <c r="M2400" i="37"/>
  <c r="M2401" i="37"/>
  <c r="M2402" i="37"/>
  <c r="M2403" i="37"/>
  <c r="M2404" i="37"/>
  <c r="M2405" i="37"/>
  <c r="M2406" i="37"/>
  <c r="M2407" i="37"/>
  <c r="M2408" i="37"/>
  <c r="M2409" i="37"/>
  <c r="M2410" i="37"/>
  <c r="M2411" i="37"/>
  <c r="M2412" i="37"/>
  <c r="M2413" i="37"/>
  <c r="M2414" i="37"/>
  <c r="M2415" i="37"/>
  <c r="M2416" i="37"/>
  <c r="M2417" i="37"/>
  <c r="M2418" i="37"/>
  <c r="M2419" i="37"/>
  <c r="M2420" i="37"/>
  <c r="M2421" i="37"/>
  <c r="M2422" i="37"/>
  <c r="M2423" i="37"/>
  <c r="M2424" i="37"/>
  <c r="M2425" i="37"/>
  <c r="M2426" i="37"/>
  <c r="M2427" i="37"/>
  <c r="M2428" i="37"/>
  <c r="M2429" i="37"/>
  <c r="M2430" i="37"/>
  <c r="M2431" i="37"/>
  <c r="M2432" i="37"/>
  <c r="M2433" i="37"/>
  <c r="M2434" i="37"/>
  <c r="M2435" i="37"/>
  <c r="M2436" i="37"/>
  <c r="M2437" i="37"/>
  <c r="M2438" i="37"/>
  <c r="M2439" i="37"/>
  <c r="M2440" i="37"/>
  <c r="M2441" i="37"/>
  <c r="M2442" i="37"/>
  <c r="M2443" i="37"/>
  <c r="M2444" i="37"/>
  <c r="M2445" i="37"/>
  <c r="M2446" i="37"/>
  <c r="M2447" i="37"/>
  <c r="M2448" i="37"/>
  <c r="M2449" i="37"/>
  <c r="M2450" i="37"/>
  <c r="M2451" i="37"/>
  <c r="M2452" i="37"/>
  <c r="M2453" i="37"/>
  <c r="M2454" i="37"/>
  <c r="M2455" i="37"/>
  <c r="M2456" i="37"/>
  <c r="M2457" i="37"/>
  <c r="M2458" i="37"/>
  <c r="M2459" i="37"/>
  <c r="M2460" i="37"/>
  <c r="M2461" i="37"/>
  <c r="M2462" i="37"/>
  <c r="M2463" i="37"/>
  <c r="M2464" i="37"/>
  <c r="M2465" i="37"/>
  <c r="M2466" i="37"/>
  <c r="M2467" i="37"/>
  <c r="M2468" i="37"/>
  <c r="M2469" i="37"/>
  <c r="M2470" i="37"/>
  <c r="M2471" i="37"/>
  <c r="M2472" i="37"/>
  <c r="M2473" i="37"/>
  <c r="M2474" i="37"/>
  <c r="M2475" i="37"/>
  <c r="M2476" i="37"/>
  <c r="M2477" i="37"/>
  <c r="M2478" i="37"/>
  <c r="M2479" i="37"/>
  <c r="M2480" i="37"/>
  <c r="M2481" i="37"/>
  <c r="M2482" i="37"/>
  <c r="M2483" i="37"/>
  <c r="M2484" i="37"/>
  <c r="M2485" i="37"/>
  <c r="M2486" i="37"/>
  <c r="M2487" i="37"/>
  <c r="M2488" i="37"/>
  <c r="M2489" i="37"/>
  <c r="M2490" i="37"/>
  <c r="M2491" i="37"/>
  <c r="M2492" i="37"/>
  <c r="M2493" i="37"/>
  <c r="M2494" i="37"/>
  <c r="M2495" i="37"/>
  <c r="M2496" i="37"/>
  <c r="M2497" i="37"/>
  <c r="M2498" i="37"/>
  <c r="M2499" i="37"/>
  <c r="M2500" i="37"/>
  <c r="M2501" i="37"/>
  <c r="M2502" i="37"/>
  <c r="M2503" i="37"/>
  <c r="M2504" i="37"/>
  <c r="M2505" i="37"/>
  <c r="M2506" i="37"/>
  <c r="M2507" i="37"/>
  <c r="M2508" i="37"/>
  <c r="M2509" i="37"/>
  <c r="M2510" i="37"/>
  <c r="M2511" i="37"/>
  <c r="M2512" i="37"/>
  <c r="M2513" i="37"/>
  <c r="M2514" i="37"/>
  <c r="M2515" i="37"/>
  <c r="M2516" i="37"/>
  <c r="M2517" i="37"/>
  <c r="M2518" i="37"/>
  <c r="M2519" i="37"/>
  <c r="M2520" i="37"/>
  <c r="M2521" i="37"/>
  <c r="M2522" i="37"/>
  <c r="M2523" i="37"/>
  <c r="M2524" i="37"/>
  <c r="M2525" i="37"/>
  <c r="M2526" i="37"/>
  <c r="M2527" i="37"/>
  <c r="M2528" i="37"/>
  <c r="M2529" i="37"/>
  <c r="M2530" i="37"/>
  <c r="M2531" i="37"/>
  <c r="M2532" i="37"/>
  <c r="M2533" i="37"/>
  <c r="M2534" i="37"/>
  <c r="M2535" i="37"/>
  <c r="M2536" i="37"/>
  <c r="M2537" i="37"/>
  <c r="M2538" i="37"/>
  <c r="M2539" i="37"/>
  <c r="M2540" i="37"/>
  <c r="M2541" i="37"/>
  <c r="M2542" i="37"/>
  <c r="M2543" i="37"/>
  <c r="M2544" i="37"/>
  <c r="M2545" i="37"/>
  <c r="M2546" i="37"/>
  <c r="M2547" i="37"/>
  <c r="M2548" i="37"/>
  <c r="M2549" i="37"/>
  <c r="M2550" i="37"/>
  <c r="M2551" i="37"/>
  <c r="M2552" i="37"/>
  <c r="M2553" i="37"/>
  <c r="M2554" i="37"/>
  <c r="M2555" i="37"/>
  <c r="M2556" i="37"/>
  <c r="M2557" i="37"/>
  <c r="M2558" i="37"/>
  <c r="M2559" i="37"/>
  <c r="M2560" i="37"/>
  <c r="M2561" i="37"/>
  <c r="M2562" i="37"/>
  <c r="M2563" i="37"/>
  <c r="M2564" i="37"/>
  <c r="M2565" i="37"/>
  <c r="M2566" i="37"/>
  <c r="M2567" i="37"/>
  <c r="M2568" i="37"/>
  <c r="M2569" i="37"/>
  <c r="M2570" i="37"/>
  <c r="M2571" i="37"/>
  <c r="M2572" i="37"/>
  <c r="M2573" i="37"/>
  <c r="M2574" i="37"/>
  <c r="M2575" i="37"/>
  <c r="M2576" i="37"/>
  <c r="M2577" i="37"/>
  <c r="M2578" i="37"/>
  <c r="M2579" i="37"/>
  <c r="M2580" i="37"/>
  <c r="M2581" i="37"/>
  <c r="M2582" i="37"/>
  <c r="M2583" i="37"/>
  <c r="M2584" i="37"/>
  <c r="M2585" i="37"/>
  <c r="M2586" i="37"/>
  <c r="M2587" i="37"/>
  <c r="M2588" i="37"/>
  <c r="M2589" i="37"/>
  <c r="M2590" i="37"/>
  <c r="M2591" i="37"/>
  <c r="M2592" i="37"/>
  <c r="M2593" i="37"/>
  <c r="M2594" i="37"/>
  <c r="M2595" i="37"/>
  <c r="M2596" i="37"/>
  <c r="M2597" i="37"/>
  <c r="M2598" i="37"/>
  <c r="M2599" i="37"/>
  <c r="M2600" i="37"/>
  <c r="M2601" i="37"/>
  <c r="M2602" i="37"/>
  <c r="M2603" i="37"/>
  <c r="M2604" i="37"/>
  <c r="M2605" i="37"/>
  <c r="M2606" i="37"/>
  <c r="M2607" i="37"/>
  <c r="M2608" i="37"/>
  <c r="M2609" i="37"/>
  <c r="M2610" i="37"/>
  <c r="M2611" i="37"/>
  <c r="M2612" i="37"/>
  <c r="M2613" i="37"/>
  <c r="M2614" i="37"/>
  <c r="M2615" i="37"/>
  <c r="M2616" i="37"/>
  <c r="M2617" i="37"/>
  <c r="M2618" i="37"/>
  <c r="M2619" i="37"/>
  <c r="M2620" i="37"/>
  <c r="M2621" i="37"/>
  <c r="M2622" i="37"/>
  <c r="M2623" i="37"/>
  <c r="M2624" i="37"/>
  <c r="M2625" i="37"/>
  <c r="M2626" i="37"/>
  <c r="M2627" i="37"/>
  <c r="M2628" i="37"/>
  <c r="M2629" i="37"/>
  <c r="M2630" i="37"/>
  <c r="M2631" i="37"/>
  <c r="M2632" i="37"/>
  <c r="M2633" i="37"/>
  <c r="M2634" i="37"/>
  <c r="M2635" i="37"/>
  <c r="M2636" i="37"/>
  <c r="M2637" i="37"/>
  <c r="M2638" i="37"/>
  <c r="M2639" i="37"/>
  <c r="M2640" i="37"/>
  <c r="M2641" i="37"/>
  <c r="M2642" i="37"/>
  <c r="M2643" i="37"/>
  <c r="M2644" i="37"/>
  <c r="M2645" i="37"/>
  <c r="M2646" i="37"/>
  <c r="M2647" i="37"/>
  <c r="M2648" i="37"/>
  <c r="M2649" i="37"/>
  <c r="M2650" i="37"/>
  <c r="M2651" i="37"/>
  <c r="M2652" i="37"/>
  <c r="M2653" i="37"/>
  <c r="M2654" i="37"/>
  <c r="M2655" i="37"/>
  <c r="M2656" i="37"/>
  <c r="M2657" i="37"/>
  <c r="M2658" i="37"/>
  <c r="M2659" i="37"/>
  <c r="M2660" i="37"/>
  <c r="M2661" i="37"/>
  <c r="M2662" i="37"/>
  <c r="M2663" i="37"/>
  <c r="M2664" i="37"/>
  <c r="M2665" i="37"/>
  <c r="M2666" i="37"/>
  <c r="M2667" i="37"/>
  <c r="M2668" i="37"/>
  <c r="M2669" i="37"/>
  <c r="M2670" i="37"/>
  <c r="M2671" i="37"/>
  <c r="M2672" i="37"/>
  <c r="M2673" i="37"/>
  <c r="M2674" i="37"/>
  <c r="M2675" i="37"/>
  <c r="M2676" i="37"/>
  <c r="M2677" i="37"/>
  <c r="M2678" i="37"/>
  <c r="M2679" i="37"/>
  <c r="M2680" i="37"/>
  <c r="M2681" i="37"/>
  <c r="M2682" i="37"/>
  <c r="M2683" i="37"/>
  <c r="M2684" i="37"/>
  <c r="M2685" i="37"/>
  <c r="M2686" i="37"/>
  <c r="M2687" i="37"/>
  <c r="M2688" i="37"/>
  <c r="M2689" i="37"/>
  <c r="M2690" i="37"/>
  <c r="M2691" i="37"/>
  <c r="M2692" i="37"/>
  <c r="M2693" i="37"/>
  <c r="M2694" i="37"/>
  <c r="M2695" i="37"/>
  <c r="M2696" i="37"/>
  <c r="M2697" i="37"/>
  <c r="M2698" i="37"/>
  <c r="M2699" i="37"/>
  <c r="M2700" i="37"/>
  <c r="M2701" i="37"/>
  <c r="M2702" i="37"/>
  <c r="M2703" i="37"/>
  <c r="M2704" i="37"/>
  <c r="M2705" i="37"/>
  <c r="M2706" i="37"/>
  <c r="M2707" i="37"/>
  <c r="M2708" i="37"/>
  <c r="M2709" i="37"/>
  <c r="M2710" i="37"/>
  <c r="M2711" i="37"/>
  <c r="M2712" i="37"/>
  <c r="M2713" i="37"/>
  <c r="M2714" i="37"/>
  <c r="M2715" i="37"/>
  <c r="M2716" i="37"/>
  <c r="M2717" i="37"/>
  <c r="M2718" i="37"/>
  <c r="M2719" i="37"/>
  <c r="M2720" i="37"/>
  <c r="M2721" i="37"/>
  <c r="M2722" i="37"/>
  <c r="M2723" i="37"/>
  <c r="M2724" i="37"/>
  <c r="M2725" i="37"/>
  <c r="M2726" i="37"/>
  <c r="M2727" i="37"/>
  <c r="M2728" i="37"/>
  <c r="M2729" i="37"/>
  <c r="M2730" i="37"/>
  <c r="M2731" i="37"/>
  <c r="M2732" i="37"/>
  <c r="M2733" i="37"/>
  <c r="M2734" i="37"/>
  <c r="M2735" i="37"/>
  <c r="M2736" i="37"/>
  <c r="M2737" i="37"/>
  <c r="M2738" i="37"/>
  <c r="M2739" i="37"/>
  <c r="M2740" i="37"/>
  <c r="M2741" i="37"/>
  <c r="M2742" i="37"/>
  <c r="M2743" i="37"/>
  <c r="M2744" i="37"/>
  <c r="M2745" i="37"/>
  <c r="M2746" i="37"/>
  <c r="M2747" i="37"/>
  <c r="M2748" i="37"/>
  <c r="M2749" i="37"/>
  <c r="M2750" i="37"/>
  <c r="M2751" i="37"/>
  <c r="M2752" i="37"/>
  <c r="M2753" i="37"/>
  <c r="M2754" i="37"/>
  <c r="M2755" i="37"/>
  <c r="M2756" i="37"/>
  <c r="M2757" i="37"/>
  <c r="M2758" i="37"/>
  <c r="M2759" i="37"/>
  <c r="M2760" i="37"/>
  <c r="M2761" i="37"/>
  <c r="M2762" i="37"/>
  <c r="M2763" i="37"/>
  <c r="M2764" i="37"/>
  <c r="M2765" i="37"/>
  <c r="M2766" i="37"/>
  <c r="M2767" i="37"/>
  <c r="M2768" i="37"/>
  <c r="M2769" i="37"/>
  <c r="M2770" i="37"/>
  <c r="M2771" i="37"/>
  <c r="M2772" i="37"/>
  <c r="M2773" i="37"/>
  <c r="M2774" i="37"/>
  <c r="M2775" i="37"/>
  <c r="M2776" i="37"/>
  <c r="M2777" i="37"/>
  <c r="M2778" i="37"/>
  <c r="M2779" i="37"/>
  <c r="M2780" i="37"/>
  <c r="M2781" i="37"/>
  <c r="M2782" i="37"/>
  <c r="M2783" i="37"/>
  <c r="M2784" i="37"/>
  <c r="M2785" i="37"/>
  <c r="M2786" i="37"/>
  <c r="M2787" i="37"/>
  <c r="M2788" i="37"/>
  <c r="M2789" i="37"/>
  <c r="M2790" i="37"/>
  <c r="M2791" i="37"/>
  <c r="M2792" i="37"/>
  <c r="M2793" i="37"/>
  <c r="M2794" i="37"/>
  <c r="M2795" i="37"/>
  <c r="M2796" i="37"/>
  <c r="M2797" i="37"/>
  <c r="M2798" i="37"/>
  <c r="M2799" i="37"/>
  <c r="M2800" i="37"/>
  <c r="M2801" i="37"/>
  <c r="M2802" i="37"/>
  <c r="M2803" i="37"/>
  <c r="M2804" i="37"/>
  <c r="M2805" i="37"/>
  <c r="M2806" i="37"/>
  <c r="M2807" i="37"/>
  <c r="M2808" i="37"/>
  <c r="M2809" i="37"/>
  <c r="M2810" i="37"/>
  <c r="M2811" i="37"/>
  <c r="M2812" i="37"/>
  <c r="M2813" i="37"/>
  <c r="M2814" i="37"/>
  <c r="M2815" i="37"/>
  <c r="M2816" i="37"/>
  <c r="M2817" i="37"/>
  <c r="M2818" i="37"/>
  <c r="M2819" i="37"/>
  <c r="M2820" i="37"/>
  <c r="M2821" i="37"/>
  <c r="M2822" i="37"/>
  <c r="M2823" i="37"/>
  <c r="M2824" i="37"/>
  <c r="M2825" i="37"/>
  <c r="M2826" i="37"/>
  <c r="M2827" i="37"/>
  <c r="M2828" i="37"/>
  <c r="M2829" i="37"/>
  <c r="M2830" i="37"/>
  <c r="M2831" i="37"/>
  <c r="M2832" i="37"/>
  <c r="M2833" i="37"/>
  <c r="M2834" i="37"/>
  <c r="M2835" i="37"/>
  <c r="M2836" i="37"/>
  <c r="M2837" i="37"/>
  <c r="M2838" i="37"/>
  <c r="M2839" i="37"/>
  <c r="M2840" i="37"/>
  <c r="M2841" i="37"/>
  <c r="M2842" i="37"/>
  <c r="M2843" i="37"/>
  <c r="M2844" i="37"/>
  <c r="M2845" i="37"/>
  <c r="M2846" i="37"/>
  <c r="M2847" i="37"/>
  <c r="M2848" i="37"/>
  <c r="M2849" i="37"/>
  <c r="M2850" i="37"/>
  <c r="M2851" i="37"/>
  <c r="M2852" i="37"/>
  <c r="M2853" i="37"/>
  <c r="M2854" i="37"/>
  <c r="M2855" i="37"/>
  <c r="M2856" i="37"/>
  <c r="M2857" i="37"/>
  <c r="M2858" i="37"/>
  <c r="M2859" i="37"/>
  <c r="M2860" i="37"/>
  <c r="M2861" i="37"/>
  <c r="M2862" i="37"/>
  <c r="M2863" i="37"/>
  <c r="M2864" i="37"/>
  <c r="M2865" i="37"/>
  <c r="M2866" i="37"/>
  <c r="M2867" i="37"/>
  <c r="M2868" i="37"/>
  <c r="M2869" i="37"/>
  <c r="M2870" i="37"/>
  <c r="M2871" i="37"/>
  <c r="M2872" i="37"/>
  <c r="M2873" i="37"/>
  <c r="M2874" i="37"/>
  <c r="M2875" i="37"/>
  <c r="M2876" i="37"/>
  <c r="M2877" i="37"/>
  <c r="M2878" i="37"/>
  <c r="M2879" i="37"/>
  <c r="M2880" i="37"/>
  <c r="M2881" i="37"/>
  <c r="M2882" i="37"/>
  <c r="M2883" i="37"/>
  <c r="M2884" i="37"/>
  <c r="M2885" i="37"/>
  <c r="M2886" i="37"/>
  <c r="M2887" i="37"/>
  <c r="M2888" i="37"/>
  <c r="M2889" i="37"/>
  <c r="M2890" i="37"/>
  <c r="M2891" i="37"/>
  <c r="M2892" i="37"/>
  <c r="M2893" i="37"/>
  <c r="M2894" i="37"/>
  <c r="M2895" i="37"/>
  <c r="M2896" i="37"/>
  <c r="M2897" i="37"/>
  <c r="M2898" i="37"/>
  <c r="M2899" i="37"/>
  <c r="M2900" i="37"/>
  <c r="M2901" i="37"/>
  <c r="M2902" i="37"/>
  <c r="M2903" i="37"/>
  <c r="M2904" i="37"/>
  <c r="M2905" i="37"/>
  <c r="M2906" i="37"/>
  <c r="M2907" i="37"/>
  <c r="M2908" i="37"/>
  <c r="M2909" i="37"/>
  <c r="M2910" i="37"/>
  <c r="M2911" i="37"/>
  <c r="M2912" i="37"/>
  <c r="M2913" i="37"/>
  <c r="M2914" i="37"/>
  <c r="M2915" i="37"/>
  <c r="M2916" i="37"/>
  <c r="M2917" i="37"/>
  <c r="M2918" i="37"/>
  <c r="M2919" i="37"/>
  <c r="M2920" i="37"/>
  <c r="M2921" i="37"/>
  <c r="M2922" i="37"/>
  <c r="M2923" i="37"/>
  <c r="M2924" i="37"/>
  <c r="M2925" i="37"/>
  <c r="M2926" i="37"/>
  <c r="M2927" i="37"/>
  <c r="M2928" i="37"/>
  <c r="M2929" i="37"/>
  <c r="M2930" i="37"/>
  <c r="M2931" i="37"/>
  <c r="M2932" i="37"/>
  <c r="M2933" i="37"/>
  <c r="M2934" i="37"/>
  <c r="M2935" i="37"/>
  <c r="M2936" i="37"/>
  <c r="M2937" i="37"/>
  <c r="M2938" i="37"/>
  <c r="M2939" i="37"/>
  <c r="M2940" i="37"/>
  <c r="M2941" i="37"/>
  <c r="M2942" i="37"/>
  <c r="M2943" i="37"/>
  <c r="M2944" i="37"/>
  <c r="M2945" i="37"/>
  <c r="M2946" i="37"/>
  <c r="M2947" i="37"/>
  <c r="M2948" i="37"/>
  <c r="M2949" i="37"/>
  <c r="M2950" i="37"/>
  <c r="M2951" i="37"/>
  <c r="M2952" i="37"/>
  <c r="M2953" i="37"/>
  <c r="M2954" i="37"/>
  <c r="M2955" i="37"/>
  <c r="M2956" i="37"/>
  <c r="M2957" i="37"/>
  <c r="M2958" i="37"/>
  <c r="M2959" i="37"/>
  <c r="M2960" i="37"/>
  <c r="M2961" i="37"/>
  <c r="M2962" i="37"/>
  <c r="M2963" i="37"/>
  <c r="M2964" i="37"/>
  <c r="M2965" i="37"/>
  <c r="M2966" i="37"/>
  <c r="M2967" i="37"/>
  <c r="M2968" i="37"/>
  <c r="M2969" i="37"/>
  <c r="M2970" i="37"/>
  <c r="M2971" i="37"/>
  <c r="M2972" i="37"/>
  <c r="M2973" i="37"/>
  <c r="M2974" i="37"/>
  <c r="M2975" i="37"/>
  <c r="M2976" i="37"/>
  <c r="M2977" i="37"/>
  <c r="M2978" i="37"/>
  <c r="M2979" i="37"/>
  <c r="M2980" i="37"/>
  <c r="M2981" i="37"/>
  <c r="M2982" i="37"/>
  <c r="M2983" i="37"/>
  <c r="M2984" i="37"/>
  <c r="M2985" i="37"/>
  <c r="M2986" i="37"/>
  <c r="M2987" i="37"/>
  <c r="M2988" i="37"/>
  <c r="M2989" i="37"/>
  <c r="M2990" i="37"/>
  <c r="M2991" i="37"/>
  <c r="M2992" i="37"/>
  <c r="M2993" i="37"/>
  <c r="M2994" i="37"/>
  <c r="M2995" i="37"/>
  <c r="M2996" i="37"/>
  <c r="M2997" i="37"/>
  <c r="M2998" i="37"/>
  <c r="M2999" i="37"/>
  <c r="M3000" i="37"/>
  <c r="M3001" i="37"/>
  <c r="M3002" i="37"/>
  <c r="M3003" i="37"/>
  <c r="M3004" i="37"/>
  <c r="M3005" i="37"/>
  <c r="M3006" i="37"/>
  <c r="M3007" i="37"/>
  <c r="M3008" i="37"/>
  <c r="M3009" i="37"/>
  <c r="M3010" i="37"/>
  <c r="M3011" i="37"/>
  <c r="M3012" i="37"/>
  <c r="M3013" i="37"/>
  <c r="M3014" i="37"/>
  <c r="M3015" i="37"/>
  <c r="M3016" i="37"/>
  <c r="M3017" i="37"/>
  <c r="M3018" i="37"/>
  <c r="M3019" i="37"/>
  <c r="M3020" i="37"/>
  <c r="M3021" i="37"/>
  <c r="M3022" i="37"/>
  <c r="M3023" i="37"/>
  <c r="M3024" i="37"/>
  <c r="M3025" i="37"/>
  <c r="M3026" i="37"/>
  <c r="M3027" i="37"/>
  <c r="M3028" i="37"/>
  <c r="M3029" i="37"/>
  <c r="M3030" i="37"/>
  <c r="M3031" i="37"/>
  <c r="M3032" i="37"/>
  <c r="M3033" i="37"/>
  <c r="M3034" i="37"/>
  <c r="M3035" i="37"/>
  <c r="M3036" i="37"/>
  <c r="M3037" i="37"/>
  <c r="M3038" i="37"/>
  <c r="M3039" i="37"/>
  <c r="M3040" i="37"/>
  <c r="M3041" i="37"/>
  <c r="M3042" i="37"/>
  <c r="M3043" i="37"/>
  <c r="M3044" i="37"/>
  <c r="M3045" i="37"/>
  <c r="M3046" i="37"/>
  <c r="M3047" i="37"/>
  <c r="M3048" i="37"/>
  <c r="M3049" i="37"/>
  <c r="M3050" i="37"/>
  <c r="M3051" i="37"/>
  <c r="M3052" i="37"/>
  <c r="M3053" i="37"/>
  <c r="M3054" i="37"/>
  <c r="M3055" i="37"/>
  <c r="M3056" i="37"/>
  <c r="M3057" i="37"/>
  <c r="M3058" i="37"/>
  <c r="M3059" i="37"/>
  <c r="M3060" i="37"/>
  <c r="M3061" i="37"/>
  <c r="M3062" i="37"/>
  <c r="M3063" i="37"/>
  <c r="M3064" i="37"/>
  <c r="M3065" i="37"/>
  <c r="M3066" i="37"/>
  <c r="M3067" i="37"/>
  <c r="M3068" i="37"/>
  <c r="M3069" i="37"/>
  <c r="M3070" i="37"/>
  <c r="M3071" i="37"/>
  <c r="M3072" i="37"/>
  <c r="M3073" i="37"/>
  <c r="M3074" i="37"/>
  <c r="M3075" i="37"/>
  <c r="M3076" i="37"/>
  <c r="M3077" i="37"/>
  <c r="M3078" i="37"/>
  <c r="M3079" i="37"/>
  <c r="M3080" i="37"/>
  <c r="M3081" i="37"/>
  <c r="M3082" i="37"/>
  <c r="M3083" i="37"/>
  <c r="M3084" i="37"/>
  <c r="M3085" i="37"/>
  <c r="M3086" i="37"/>
  <c r="M3087" i="37"/>
  <c r="M3088" i="37"/>
  <c r="M3089" i="37"/>
  <c r="M3090" i="37"/>
  <c r="M3091" i="37"/>
  <c r="M3092" i="37"/>
  <c r="M3093" i="37"/>
  <c r="M3094" i="37"/>
  <c r="M3095" i="37"/>
  <c r="M3096" i="37"/>
  <c r="M3097" i="37"/>
  <c r="M3098" i="37"/>
  <c r="M3099" i="37"/>
  <c r="M3100" i="37"/>
  <c r="M3101" i="37"/>
  <c r="M3102" i="37"/>
  <c r="M3103" i="37"/>
  <c r="M3104" i="37"/>
  <c r="M3105" i="37"/>
  <c r="M3106" i="37"/>
  <c r="M3107" i="37"/>
  <c r="M3108" i="37"/>
  <c r="M3109" i="37"/>
  <c r="M3110" i="37"/>
  <c r="M3111" i="37"/>
  <c r="M3112" i="37"/>
  <c r="M3113" i="37"/>
  <c r="M3114" i="37"/>
  <c r="M3115" i="37"/>
  <c r="M3116" i="37"/>
  <c r="M3117" i="37"/>
  <c r="M3118" i="37"/>
  <c r="M3119" i="37"/>
  <c r="M3120" i="37"/>
  <c r="M3121" i="37"/>
  <c r="M3122" i="37"/>
  <c r="M3123" i="37"/>
  <c r="M3124" i="37"/>
  <c r="M3125" i="37"/>
  <c r="M3126" i="37"/>
  <c r="M3127" i="37"/>
  <c r="M3128" i="37"/>
  <c r="M3129" i="37"/>
  <c r="M3130" i="37"/>
  <c r="M3131" i="37"/>
  <c r="M3132" i="37"/>
  <c r="M3133" i="37"/>
  <c r="M3134" i="37"/>
  <c r="M3135" i="37"/>
  <c r="M3136" i="37"/>
  <c r="M3137" i="37"/>
  <c r="M3138" i="37"/>
  <c r="M3139" i="37"/>
  <c r="M3140" i="37"/>
  <c r="M3141" i="37"/>
  <c r="M3142" i="37"/>
  <c r="M3143" i="37"/>
  <c r="M3144" i="37"/>
  <c r="M3145" i="37"/>
  <c r="M3146" i="37"/>
  <c r="M3147" i="37"/>
  <c r="M3148" i="37"/>
  <c r="M3149" i="37"/>
  <c r="M3150" i="37"/>
  <c r="M3151" i="37"/>
  <c r="M3152" i="37"/>
  <c r="M3153" i="37"/>
  <c r="M3154" i="37"/>
  <c r="M3155" i="37"/>
  <c r="M3156" i="37"/>
  <c r="M3157" i="37"/>
  <c r="M3158" i="37"/>
  <c r="M3159" i="37"/>
  <c r="M3160" i="37"/>
  <c r="M3161" i="37"/>
  <c r="M3162" i="37"/>
  <c r="M3163" i="37"/>
  <c r="M3164" i="37"/>
  <c r="M3165" i="37"/>
  <c r="M3166" i="37"/>
  <c r="M3167" i="37"/>
  <c r="M3168" i="37"/>
  <c r="M3169" i="37"/>
  <c r="M3170" i="37"/>
  <c r="M3171" i="37"/>
  <c r="M3172" i="37"/>
  <c r="M3173" i="37"/>
  <c r="M3174" i="37"/>
  <c r="M3175" i="37"/>
  <c r="M3176" i="37"/>
  <c r="M3177" i="37"/>
  <c r="M3178" i="37"/>
  <c r="M3179" i="37"/>
  <c r="M3180" i="37"/>
  <c r="M3181" i="37"/>
  <c r="M3182" i="37"/>
  <c r="M3183" i="37"/>
  <c r="M3184" i="37"/>
  <c r="M3185" i="37"/>
  <c r="M3186" i="37"/>
  <c r="M3187" i="37"/>
  <c r="M3188" i="37"/>
  <c r="M3189" i="37"/>
  <c r="M3190" i="37"/>
  <c r="M3191" i="37"/>
  <c r="M3192" i="37"/>
  <c r="M3193" i="37"/>
  <c r="M3194" i="37"/>
  <c r="M3195" i="37"/>
  <c r="M3196" i="37"/>
  <c r="M3197" i="37"/>
  <c r="M3198" i="37"/>
  <c r="M3199" i="37"/>
  <c r="M3200" i="37"/>
  <c r="M3201" i="37"/>
  <c r="M3202" i="37"/>
  <c r="M3203" i="37"/>
  <c r="M3204" i="37"/>
  <c r="M3205" i="37"/>
  <c r="M3206" i="37"/>
  <c r="M3207" i="37"/>
  <c r="M3208" i="37"/>
  <c r="M3209" i="37"/>
  <c r="M3210" i="37"/>
  <c r="M3211" i="37"/>
  <c r="M3212" i="37"/>
  <c r="M3213" i="37"/>
  <c r="M3214" i="37"/>
  <c r="M3215" i="37"/>
  <c r="M3216" i="37"/>
  <c r="M3217" i="37"/>
  <c r="M3218" i="37"/>
  <c r="M3219" i="37"/>
  <c r="M3220" i="37"/>
  <c r="M3221" i="37"/>
  <c r="M3222" i="37"/>
  <c r="M3223" i="37"/>
  <c r="M3224" i="37"/>
  <c r="M3225" i="37"/>
  <c r="M3226" i="37"/>
  <c r="M3227" i="37"/>
  <c r="M3228" i="37"/>
  <c r="M3229" i="37"/>
  <c r="M3230" i="37"/>
  <c r="M3231" i="37"/>
  <c r="M3232" i="37"/>
  <c r="M3233" i="37"/>
  <c r="M3234" i="37"/>
  <c r="M3235" i="37"/>
  <c r="M3236" i="37"/>
  <c r="M3237" i="37"/>
  <c r="M3238" i="37"/>
  <c r="M3239" i="37"/>
  <c r="M3240" i="37"/>
  <c r="M3241" i="37"/>
  <c r="M3242" i="37"/>
  <c r="M3243" i="37"/>
  <c r="M3244" i="37"/>
  <c r="M3245" i="37"/>
  <c r="M3246" i="37"/>
  <c r="M3247" i="37"/>
  <c r="M3248" i="37"/>
  <c r="M3249" i="37"/>
  <c r="M3250" i="37"/>
  <c r="M3251" i="37"/>
  <c r="M3252" i="37"/>
  <c r="M3253" i="37"/>
  <c r="M3254" i="37"/>
  <c r="M3255" i="37"/>
  <c r="M3256" i="37"/>
  <c r="M3257" i="37"/>
  <c r="M3258" i="37"/>
  <c r="M3259" i="37"/>
  <c r="M3260" i="37"/>
  <c r="M3261" i="37"/>
  <c r="M3262" i="37"/>
  <c r="M3263" i="37"/>
  <c r="M3264" i="37"/>
  <c r="M3265" i="37"/>
  <c r="M3266" i="37"/>
  <c r="M3267" i="37"/>
  <c r="M3268" i="37"/>
  <c r="M3269" i="37"/>
  <c r="M3270" i="37"/>
  <c r="M3271" i="37"/>
  <c r="M3272" i="37"/>
  <c r="M3273" i="37"/>
  <c r="M3274" i="37"/>
  <c r="M3275" i="37"/>
  <c r="M3276" i="37"/>
  <c r="M3277" i="37"/>
  <c r="M3278" i="37"/>
  <c r="M3279" i="37"/>
  <c r="M3280" i="37"/>
  <c r="M3281" i="37"/>
  <c r="M3282" i="37"/>
  <c r="M3283" i="37"/>
  <c r="M3284" i="37"/>
  <c r="M3285" i="37"/>
  <c r="M3286" i="37"/>
  <c r="M3287" i="37"/>
  <c r="M3288" i="37"/>
  <c r="M3289" i="37"/>
  <c r="M3290" i="37"/>
  <c r="M3291" i="37"/>
  <c r="M3292" i="37"/>
  <c r="M3293" i="37"/>
  <c r="M3294" i="37"/>
  <c r="M3295" i="37"/>
  <c r="M3296" i="37"/>
  <c r="M3297" i="37"/>
  <c r="M3298" i="37"/>
  <c r="M3299" i="37"/>
  <c r="M3300" i="37"/>
  <c r="M3301" i="37"/>
  <c r="M3302" i="37"/>
  <c r="M3303" i="37"/>
  <c r="M3304" i="37"/>
  <c r="M3305" i="37"/>
  <c r="M3306" i="37"/>
  <c r="M3307" i="37"/>
  <c r="M3308" i="37"/>
  <c r="M3309" i="37"/>
  <c r="M3310" i="37"/>
  <c r="M3311" i="37"/>
  <c r="M3312" i="37"/>
  <c r="M3313" i="37"/>
  <c r="M3314" i="37"/>
  <c r="M3315" i="37"/>
  <c r="M3316" i="37"/>
  <c r="M3317" i="37"/>
  <c r="M3318" i="37"/>
  <c r="M3319" i="37"/>
  <c r="M3320" i="37"/>
  <c r="M3321" i="37"/>
  <c r="M3322" i="37"/>
  <c r="M3323" i="37"/>
  <c r="M3324" i="37"/>
  <c r="M3325" i="37"/>
  <c r="M3326" i="37"/>
  <c r="M3327" i="37"/>
  <c r="M3328" i="37"/>
  <c r="M3329" i="37"/>
  <c r="M3330" i="37"/>
  <c r="M3331" i="37"/>
  <c r="M3332" i="37"/>
  <c r="M3333" i="37"/>
  <c r="M3334" i="37"/>
  <c r="M3335" i="37"/>
  <c r="M3336" i="37"/>
  <c r="M3337" i="37"/>
  <c r="M3338" i="37"/>
  <c r="M3339" i="37"/>
  <c r="M3340" i="37"/>
  <c r="M3341" i="37"/>
  <c r="M3342" i="37"/>
  <c r="M3343" i="37"/>
  <c r="M3344" i="37"/>
  <c r="M3345" i="37"/>
  <c r="M3346" i="37"/>
  <c r="M3347" i="37"/>
  <c r="M3348" i="37"/>
  <c r="M3349" i="37"/>
  <c r="M3350" i="37"/>
  <c r="M3351" i="37"/>
  <c r="M3352" i="37"/>
  <c r="M3353" i="37"/>
  <c r="M3354" i="37"/>
  <c r="M3355" i="37"/>
  <c r="M3356" i="37"/>
  <c r="M3357" i="37"/>
  <c r="M3358" i="37"/>
  <c r="M3359" i="37"/>
  <c r="M3360" i="37"/>
  <c r="M3361" i="37"/>
  <c r="M3362" i="37"/>
  <c r="M3363" i="37"/>
  <c r="M3364" i="37"/>
  <c r="M3365" i="37"/>
  <c r="M3366" i="37"/>
  <c r="M3367" i="37"/>
  <c r="M3368" i="37"/>
  <c r="M3369" i="37"/>
  <c r="M3370" i="37"/>
  <c r="M3371" i="37"/>
  <c r="M3372" i="37"/>
  <c r="M3373" i="37"/>
  <c r="M3374" i="37"/>
  <c r="M3375" i="37"/>
  <c r="M3376" i="37"/>
  <c r="M3377" i="37"/>
  <c r="M3378" i="37"/>
  <c r="M3379" i="37"/>
  <c r="M3380" i="37"/>
  <c r="M3381" i="37"/>
  <c r="M3382" i="37"/>
  <c r="M3383" i="37"/>
  <c r="M3384" i="37"/>
  <c r="M3385" i="37"/>
  <c r="M3386" i="37"/>
  <c r="M3387" i="37"/>
  <c r="M3388" i="37"/>
  <c r="M3389" i="37"/>
  <c r="M3390" i="37"/>
  <c r="M3391" i="37"/>
  <c r="M3392" i="37"/>
  <c r="M3393" i="37"/>
  <c r="M3394" i="37"/>
  <c r="M3395" i="37"/>
  <c r="M3396" i="37"/>
  <c r="M3397" i="37"/>
  <c r="M3398" i="37"/>
  <c r="M3399" i="37"/>
  <c r="M3400" i="37"/>
  <c r="M3401" i="37"/>
  <c r="M3402" i="37"/>
  <c r="M3403" i="37"/>
  <c r="M3404" i="37"/>
  <c r="M3405" i="37"/>
  <c r="M3406" i="37"/>
  <c r="M3407" i="37"/>
  <c r="M3408" i="37"/>
  <c r="M3409" i="37"/>
  <c r="M3410" i="37"/>
  <c r="M3411" i="37"/>
  <c r="M3412" i="37"/>
  <c r="M3413" i="37"/>
  <c r="M3414" i="37"/>
  <c r="M3415" i="37"/>
  <c r="M3416" i="37"/>
  <c r="M3417" i="37"/>
  <c r="M3418" i="37"/>
  <c r="M3419" i="37"/>
  <c r="M3420" i="37"/>
  <c r="M3421" i="37"/>
  <c r="M3422" i="37"/>
  <c r="M3423" i="37"/>
  <c r="M3424" i="37"/>
  <c r="M3425" i="37"/>
  <c r="M3426" i="37"/>
  <c r="M3427" i="37"/>
  <c r="M3428" i="37"/>
  <c r="M3429" i="37"/>
  <c r="M3430" i="37"/>
  <c r="M3431" i="37"/>
  <c r="M3432" i="37"/>
  <c r="M3433" i="37"/>
  <c r="M3434" i="37"/>
  <c r="M3435" i="37"/>
  <c r="M3436" i="37"/>
  <c r="M3437" i="37"/>
  <c r="M3438" i="37"/>
  <c r="M3439" i="37"/>
  <c r="M3440" i="37"/>
  <c r="M3441" i="37"/>
  <c r="M3442" i="37"/>
  <c r="M3443" i="37"/>
  <c r="M3444" i="37"/>
  <c r="M3445" i="37"/>
  <c r="M3446" i="37"/>
  <c r="M3447" i="37"/>
  <c r="M3448" i="37"/>
  <c r="M3449" i="37"/>
  <c r="M3450" i="37"/>
  <c r="M3451" i="37"/>
  <c r="M3452" i="37"/>
  <c r="M3453" i="37"/>
  <c r="M86" i="37"/>
  <c r="M85" i="37"/>
  <c r="M84" i="37"/>
  <c r="M83" i="37"/>
  <c r="M82" i="37"/>
  <c r="M81" i="37"/>
  <c r="M80" i="37"/>
  <c r="M79" i="37"/>
  <c r="M78" i="37"/>
  <c r="M77" i="37"/>
  <c r="M76" i="37"/>
  <c r="M75" i="37"/>
  <c r="M74" i="37"/>
  <c r="M73" i="37"/>
  <c r="M72" i="37"/>
  <c r="M71" i="37"/>
  <c r="M70" i="37"/>
  <c r="M69" i="37"/>
  <c r="M68" i="37"/>
  <c r="M67" i="37"/>
  <c r="M66" i="37"/>
  <c r="M65" i="37"/>
  <c r="M64" i="37"/>
  <c r="M63" i="37"/>
  <c r="M62" i="37"/>
  <c r="M61" i="37"/>
  <c r="M60" i="37"/>
  <c r="M59" i="37"/>
  <c r="M58" i="37"/>
  <c r="M57" i="37"/>
  <c r="M56" i="37"/>
  <c r="M55" i="37"/>
  <c r="M54" i="37"/>
  <c r="M53" i="37"/>
  <c r="M52" i="37"/>
  <c r="M51" i="37"/>
  <c r="M50" i="37"/>
  <c r="M49" i="37"/>
  <c r="M48" i="37"/>
  <c r="M47" i="37"/>
  <c r="M46" i="37"/>
  <c r="M45" i="37"/>
  <c r="M44" i="37"/>
  <c r="M43" i="37"/>
  <c r="M42" i="37"/>
  <c r="M41" i="37"/>
  <c r="M40" i="37"/>
  <c r="M39" i="37"/>
  <c r="M38" i="37"/>
  <c r="M37" i="37"/>
  <c r="M36" i="37"/>
  <c r="M35" i="37"/>
  <c r="M34" i="37"/>
  <c r="M33" i="37"/>
  <c r="M32" i="37"/>
  <c r="M31" i="37"/>
  <c r="M30" i="37"/>
  <c r="M29" i="37"/>
  <c r="M28" i="37"/>
  <c r="M27" i="37"/>
  <c r="M26" i="37"/>
  <c r="M25" i="37"/>
  <c r="M24" i="37"/>
  <c r="M23" i="37"/>
  <c r="M22" i="37"/>
  <c r="M21" i="37"/>
  <c r="M20" i="37"/>
  <c r="M19" i="37"/>
  <c r="M18" i="37"/>
  <c r="M17" i="37"/>
  <c r="M16" i="37"/>
  <c r="M15" i="37"/>
  <c r="M14" i="37"/>
  <c r="M13" i="37"/>
  <c r="M12" i="37"/>
  <c r="M11" i="37"/>
  <c r="M10" i="37"/>
  <c r="M9" i="37"/>
  <c r="M8" i="37"/>
  <c r="M7" i="37"/>
  <c r="M6" i="37"/>
  <c r="M5" i="37"/>
  <c r="M4" i="37"/>
  <c r="M3" i="37"/>
  <c r="B142" i="9" l="1"/>
  <c r="A139" i="9"/>
  <c r="A138" i="9"/>
  <c r="A130" i="9"/>
  <c r="AO4" i="40"/>
  <c r="AO8" i="40" s="1"/>
  <c r="AN4" i="40"/>
  <c r="AN8" i="40" s="1"/>
  <c r="AM4" i="40"/>
  <c r="AM8" i="40" s="1"/>
  <c r="AL4" i="40"/>
  <c r="AL8" i="40" s="1"/>
  <c r="AK4" i="40"/>
  <c r="AK8" i="40" s="1"/>
  <c r="AJ4" i="40"/>
  <c r="AJ8" i="40" s="1"/>
  <c r="AI4" i="40"/>
  <c r="AI8" i="40" s="1"/>
  <c r="AH4" i="40"/>
  <c r="AH8" i="40" s="1"/>
  <c r="AG4" i="40"/>
  <c r="AG8" i="40" s="1"/>
  <c r="AF4" i="40"/>
  <c r="AF8" i="40" s="1"/>
  <c r="AE4" i="40"/>
  <c r="AE8" i="40" s="1"/>
  <c r="AD4" i="40"/>
  <c r="AD8" i="40" s="1"/>
  <c r="AC4" i="40"/>
  <c r="AC8" i="40" s="1"/>
  <c r="AB4" i="40"/>
  <c r="AB8" i="40" s="1"/>
  <c r="AA4" i="40"/>
  <c r="AA8" i="40" s="1"/>
  <c r="Z4" i="40"/>
  <c r="Z8" i="40" s="1"/>
  <c r="Y4" i="40"/>
  <c r="Y8" i="40" s="1"/>
  <c r="X4" i="40"/>
  <c r="X8" i="40" s="1"/>
  <c r="W4" i="40"/>
  <c r="W8" i="40" s="1"/>
  <c r="V4" i="40"/>
  <c r="V8" i="40" s="1"/>
  <c r="U4" i="40"/>
  <c r="U8" i="40" s="1"/>
  <c r="T4" i="40"/>
  <c r="T8" i="40" s="1"/>
  <c r="S4" i="40"/>
  <c r="S8" i="40" s="1"/>
  <c r="R4" i="40"/>
  <c r="R8" i="40" s="1"/>
  <c r="Q4" i="40"/>
  <c r="Q8" i="40" s="1"/>
  <c r="P4" i="40"/>
  <c r="P8" i="40" s="1"/>
  <c r="O4" i="40"/>
  <c r="O8" i="40" s="1"/>
  <c r="N4" i="40"/>
  <c r="N8" i="40" s="1"/>
  <c r="M4" i="40"/>
  <c r="M8" i="40" s="1"/>
  <c r="L4" i="40"/>
  <c r="L8" i="40" s="1"/>
  <c r="K4" i="40"/>
  <c r="K8" i="40" s="1"/>
  <c r="I4" i="40"/>
  <c r="I8" i="40" s="1"/>
  <c r="H4" i="40"/>
  <c r="H8" i="40" s="1"/>
  <c r="G4" i="40"/>
  <c r="G8" i="40" s="1"/>
  <c r="F4" i="40"/>
  <c r="F8" i="40" s="1"/>
  <c r="G24" i="38"/>
  <c r="H24" i="38" s="1"/>
  <c r="G23" i="38"/>
  <c r="H23" i="38" s="1"/>
  <c r="G22" i="38"/>
  <c r="H22" i="38" s="1"/>
  <c r="G21" i="38"/>
  <c r="H21" i="38" s="1"/>
  <c r="G20" i="38"/>
  <c r="H20" i="38" s="1"/>
  <c r="G19" i="38"/>
  <c r="H19" i="38" s="1"/>
  <c r="G18" i="38"/>
  <c r="H18" i="38" s="1"/>
  <c r="G17" i="38"/>
  <c r="H17" i="38" s="1"/>
  <c r="G16" i="38"/>
  <c r="H16" i="38" s="1"/>
  <c r="G15" i="38"/>
  <c r="H15" i="38" s="1"/>
  <c r="G14" i="38"/>
  <c r="H14" i="38" s="1"/>
  <c r="G13" i="38"/>
  <c r="H13" i="38" s="1"/>
  <c r="G12" i="38"/>
  <c r="H12" i="38" s="1"/>
  <c r="G11" i="38"/>
  <c r="H11" i="38" s="1"/>
  <c r="G10" i="38"/>
  <c r="H10" i="38" s="1"/>
  <c r="G9" i="38"/>
  <c r="H9" i="38" s="1"/>
  <c r="G8" i="38"/>
  <c r="H8" i="38" s="1"/>
  <c r="G7" i="38"/>
  <c r="H7" i="38" s="1"/>
  <c r="G6" i="38"/>
  <c r="H6" i="38" s="1"/>
  <c r="G5" i="38"/>
  <c r="H5" i="38" s="1"/>
  <c r="G4" i="38"/>
  <c r="H4" i="38" s="1"/>
  <c r="G3" i="38"/>
  <c r="H3" i="38" s="1"/>
  <c r="H1" i="38" s="1"/>
  <c r="J6" i="40" s="1"/>
  <c r="B144" i="9" l="1"/>
  <c r="O3417" i="37"/>
  <c r="O2889" i="37"/>
  <c r="O2433" i="37"/>
  <c r="O2225" i="37"/>
  <c r="O2161" i="37"/>
  <c r="O2041" i="37"/>
  <c r="O1977" i="37"/>
  <c r="O3433" i="37"/>
  <c r="O2985" i="37"/>
  <c r="O2513" i="37"/>
  <c r="O3352" i="37"/>
  <c r="O3288" i="37"/>
  <c r="O3224" i="37"/>
  <c r="O2729" i="37"/>
  <c r="O3408" i="37"/>
  <c r="O3249" i="37"/>
  <c r="O2881" i="37"/>
  <c r="O2393" i="37"/>
  <c r="O3327" i="37"/>
  <c r="O3095" i="37"/>
  <c r="O2991" i="37"/>
  <c r="O2927" i="37"/>
  <c r="O2863" i="37"/>
  <c r="O3041" i="37"/>
  <c r="O2545" i="37"/>
  <c r="O3416" i="37"/>
  <c r="O3421" i="37"/>
  <c r="O3357" i="37"/>
  <c r="O3293" i="37"/>
  <c r="O3137" i="37"/>
  <c r="O2689" i="37"/>
  <c r="O3392" i="37"/>
  <c r="O3199" i="37"/>
  <c r="O3324" i="37"/>
  <c r="O3212" i="37"/>
  <c r="O2649" i="37"/>
  <c r="O3391" i="37"/>
  <c r="O3372" i="37"/>
  <c r="O3401" i="37"/>
  <c r="O3009" i="37"/>
  <c r="O2577" i="37"/>
  <c r="O3423" i="37"/>
  <c r="O3175" i="37"/>
  <c r="O3428" i="37"/>
  <c r="O3284" i="37"/>
  <c r="O3208" i="37"/>
  <c r="O3144" i="37"/>
  <c r="O3080" i="37"/>
  <c r="O3016" i="37"/>
  <c r="O2952" i="37"/>
  <c r="O2888" i="37"/>
  <c r="O2824" i="37"/>
  <c r="O2760" i="37"/>
  <c r="O2696" i="37"/>
  <c r="O2632" i="37"/>
  <c r="O2568" i="37"/>
  <c r="O2504" i="37"/>
  <c r="O2440" i="37"/>
  <c r="O2376" i="37"/>
  <c r="O2312" i="37"/>
  <c r="O2799" i="37"/>
  <c r="O2655" i="37"/>
  <c r="O2551" i="37"/>
  <c r="O2479" i="37"/>
  <c r="O2415" i="37"/>
  <c r="O2351" i="37"/>
  <c r="O2287" i="37"/>
  <c r="O2223" i="37"/>
  <c r="O2159" i="37"/>
  <c r="O2095" i="37"/>
  <c r="O2031" i="37"/>
  <c r="O1967" i="37"/>
  <c r="O1903" i="37"/>
  <c r="O1839" i="37"/>
  <c r="O1775" i="37"/>
  <c r="O2735" i="37"/>
  <c r="O2623" i="37"/>
  <c r="O3414" i="37"/>
  <c r="O3350" i="37"/>
  <c r="O3286" i="37"/>
  <c r="O3222" i="37"/>
  <c r="O3158" i="37"/>
  <c r="O3094" i="37"/>
  <c r="O3030" i="37"/>
  <c r="O2966" i="37"/>
  <c r="O2902" i="37"/>
  <c r="O2838" i="37"/>
  <c r="O2774" i="37"/>
  <c r="O2710" i="37"/>
  <c r="O2646" i="37"/>
  <c r="O2582" i="37"/>
  <c r="O2518" i="37"/>
  <c r="O2454" i="37"/>
  <c r="O2390" i="37"/>
  <c r="O3221" i="37"/>
  <c r="O3157" i="37"/>
  <c r="O3093" i="37"/>
  <c r="O3029" i="37"/>
  <c r="O2965" i="37"/>
  <c r="O2901" i="37"/>
  <c r="O2837" i="37"/>
  <c r="O2773" i="37"/>
  <c r="O2709" i="37"/>
  <c r="O2645" i="37"/>
  <c r="O2581" i="37"/>
  <c r="O2517" i="37"/>
  <c r="O2453" i="37"/>
  <c r="O2389" i="37"/>
  <c r="O2325" i="37"/>
  <c r="O2261" i="37"/>
  <c r="O2197" i="37"/>
  <c r="O2133" i="37"/>
  <c r="O2069" i="37"/>
  <c r="O2005" i="37"/>
  <c r="O1941" i="37"/>
  <c r="O3172" i="37"/>
  <c r="O3108" i="37"/>
  <c r="O3044" i="37"/>
  <c r="O2980" i="37"/>
  <c r="O2916" i="37"/>
  <c r="O2852" i="37"/>
  <c r="O2788" i="37"/>
  <c r="O2724" i="37"/>
  <c r="O2660" i="37"/>
  <c r="O2596" i="37"/>
  <c r="O2532" i="37"/>
  <c r="O2468" i="37"/>
  <c r="O2404" i="37"/>
  <c r="O2340" i="37"/>
  <c r="O2276" i="37"/>
  <c r="O3251" i="37"/>
  <c r="O3099" i="37"/>
  <c r="O2979" i="37"/>
  <c r="O2891" i="37"/>
  <c r="O2819" i="37"/>
  <c r="O2755" i="37"/>
  <c r="O2691" i="37"/>
  <c r="O2627" i="37"/>
  <c r="O2563" i="37"/>
  <c r="O2499" i="37"/>
  <c r="O2435" i="37"/>
  <c r="O2371" i="37"/>
  <c r="O2307" i="37"/>
  <c r="O2243" i="37"/>
  <c r="O2179" i="37"/>
  <c r="O2115" i="37"/>
  <c r="O2051" i="37"/>
  <c r="O1987" i="37"/>
  <c r="O1923" i="37"/>
  <c r="O1859" i="37"/>
  <c r="O3379" i="37"/>
  <c r="O3275" i="37"/>
  <c r="O3163" i="37"/>
  <c r="O3043" i="37"/>
  <c r="O3450" i="37"/>
  <c r="O3386" i="37"/>
  <c r="O3322" i="37"/>
  <c r="O3258" i="37"/>
  <c r="O3194" i="37"/>
  <c r="O3130" i="37"/>
  <c r="O3066" i="37"/>
  <c r="O3002" i="37"/>
  <c r="O2938" i="37"/>
  <c r="O2874" i="37"/>
  <c r="O2810" i="37"/>
  <c r="O2746" i="37"/>
  <c r="O2682" i="37"/>
  <c r="O2618" i="37"/>
  <c r="O2554" i="37"/>
  <c r="O2490" i="37"/>
  <c r="O3353" i="37"/>
  <c r="O2841" i="37"/>
  <c r="O2369" i="37"/>
  <c r="O2217" i="37"/>
  <c r="O2153" i="37"/>
  <c r="O2033" i="37"/>
  <c r="O1969" i="37"/>
  <c r="O3385" i="37"/>
  <c r="O2905" i="37"/>
  <c r="O2457" i="37"/>
  <c r="O3344" i="37"/>
  <c r="O3280" i="37"/>
  <c r="O3216" i="37"/>
  <c r="O2641" i="37"/>
  <c r="O3359" i="37"/>
  <c r="O3217" i="37"/>
  <c r="O2817" i="37"/>
  <c r="O2305" i="37"/>
  <c r="O3287" i="37"/>
  <c r="O3087" i="37"/>
  <c r="O2983" i="37"/>
  <c r="O2919" i="37"/>
  <c r="O2855" i="37"/>
  <c r="O2961" i="37"/>
  <c r="O2497" i="37"/>
  <c r="O3431" i="37"/>
  <c r="O3413" i="37"/>
  <c r="O3349" i="37"/>
  <c r="O3285" i="37"/>
  <c r="O3089" i="37"/>
  <c r="O2625" i="37"/>
  <c r="O3439" i="37"/>
  <c r="O3159" i="37"/>
  <c r="O3300" i="37"/>
  <c r="O3377" i="37"/>
  <c r="O2553" i="37"/>
  <c r="O3311" i="37"/>
  <c r="O3340" i="37"/>
  <c r="O3337" i="37"/>
  <c r="O2977" i="37"/>
  <c r="O2505" i="37"/>
  <c r="O3407" i="37"/>
  <c r="O3151" i="37"/>
  <c r="O3412" i="37"/>
  <c r="O3252" i="37"/>
  <c r="O3200" i="37"/>
  <c r="O3136" i="37"/>
  <c r="O3072" i="37"/>
  <c r="O3008" i="37"/>
  <c r="O2944" i="37"/>
  <c r="O2880" i="37"/>
  <c r="O2816" i="37"/>
  <c r="O2752" i="37"/>
  <c r="O2688" i="37"/>
  <c r="O2624" i="37"/>
  <c r="O2560" i="37"/>
  <c r="O2496" i="37"/>
  <c r="O2432" i="37"/>
  <c r="O2368" i="37"/>
  <c r="O2304" i="37"/>
  <c r="O2783" i="37"/>
  <c r="O2631" i="37"/>
  <c r="O2543" i="37"/>
  <c r="O2471" i="37"/>
  <c r="O2407" i="37"/>
  <c r="O2343" i="37"/>
  <c r="O2279" i="37"/>
  <c r="O2215" i="37"/>
  <c r="O2151" i="37"/>
  <c r="O2087" i="37"/>
  <c r="O2023" i="37"/>
  <c r="O1959" i="37"/>
  <c r="O1895" i="37"/>
  <c r="O1831" i="37"/>
  <c r="O2839" i="37"/>
  <c r="O2719" i="37"/>
  <c r="O2607" i="37"/>
  <c r="O3406" i="37"/>
  <c r="O3342" i="37"/>
  <c r="O3278" i="37"/>
  <c r="O3214" i="37"/>
  <c r="O3150" i="37"/>
  <c r="O3086" i="37"/>
  <c r="O3022" i="37"/>
  <c r="O2958" i="37"/>
  <c r="O2894" i="37"/>
  <c r="O2830" i="37"/>
  <c r="O2766" i="37"/>
  <c r="O2702" i="37"/>
  <c r="O2638" i="37"/>
  <c r="O2574" i="37"/>
  <c r="O2510" i="37"/>
  <c r="O2446" i="37"/>
  <c r="O2382" i="37"/>
  <c r="O3213" i="37"/>
  <c r="O3149" i="37"/>
  <c r="O3085" i="37"/>
  <c r="O3021" i="37"/>
  <c r="O2957" i="37"/>
  <c r="O2893" i="37"/>
  <c r="O2829" i="37"/>
  <c r="O2765" i="37"/>
  <c r="O2701" i="37"/>
  <c r="O2637" i="37"/>
  <c r="O2573" i="37"/>
  <c r="O2509" i="37"/>
  <c r="O2445" i="37"/>
  <c r="O2381" i="37"/>
  <c r="O2317" i="37"/>
  <c r="O2253" i="37"/>
  <c r="O2189" i="37"/>
  <c r="O2125" i="37"/>
  <c r="O2061" i="37"/>
  <c r="O1997" i="37"/>
  <c r="O1933" i="37"/>
  <c r="O3164" i="37"/>
  <c r="O3100" i="37"/>
  <c r="O3036" i="37"/>
  <c r="O2972" i="37"/>
  <c r="O2908" i="37"/>
  <c r="O2844" i="37"/>
  <c r="O2780" i="37"/>
  <c r="O2716" i="37"/>
  <c r="O2652" i="37"/>
  <c r="O2588" i="37"/>
  <c r="O2524" i="37"/>
  <c r="O2460" i="37"/>
  <c r="O2396" i="37"/>
  <c r="O2332" i="37"/>
  <c r="O3387" i="37"/>
  <c r="O3227" i="37"/>
  <c r="O3083" i="37"/>
  <c r="O2963" i="37"/>
  <c r="O2883" i="37"/>
  <c r="O2811" i="37"/>
  <c r="O2747" i="37"/>
  <c r="O2683" i="37"/>
  <c r="O2619" i="37"/>
  <c r="O2555" i="37"/>
  <c r="O2491" i="37"/>
  <c r="O2427" i="37"/>
  <c r="O2363" i="37"/>
  <c r="O2299" i="37"/>
  <c r="O2235" i="37"/>
  <c r="O2171" i="37"/>
  <c r="O2107" i="37"/>
  <c r="O2043" i="37"/>
  <c r="O1979" i="37"/>
  <c r="O1915" i="37"/>
  <c r="O1851" i="37"/>
  <c r="O3371" i="37"/>
  <c r="O3289" i="37"/>
  <c r="O2785" i="37"/>
  <c r="O2353" i="37"/>
  <c r="O2209" i="37"/>
  <c r="O2145" i="37"/>
  <c r="O2025" i="37"/>
  <c r="O1961" i="37"/>
  <c r="O3321" i="37"/>
  <c r="O2857" i="37"/>
  <c r="O2409" i="37"/>
  <c r="O3336" i="37"/>
  <c r="O3272" i="37"/>
  <c r="O3369" i="37"/>
  <c r="O2561" i="37"/>
  <c r="O3135" i="37"/>
  <c r="O3161" i="37"/>
  <c r="O2769" i="37"/>
  <c r="O2081" i="37"/>
  <c r="O3255" i="37"/>
  <c r="O3079" i="37"/>
  <c r="O2975" i="37"/>
  <c r="O2911" i="37"/>
  <c r="O3425" i="37"/>
  <c r="O2897" i="37"/>
  <c r="O2425" i="37"/>
  <c r="O3383" i="37"/>
  <c r="O3405" i="37"/>
  <c r="O3341" i="37"/>
  <c r="O3277" i="37"/>
  <c r="O3033" i="37"/>
  <c r="O2585" i="37"/>
  <c r="O3399" i="37"/>
  <c r="O3119" i="37"/>
  <c r="O3276" i="37"/>
  <c r="O3281" i="37"/>
  <c r="O2473" i="37"/>
  <c r="O3247" i="37"/>
  <c r="O3316" i="37"/>
  <c r="O3305" i="37"/>
  <c r="O2921" i="37"/>
  <c r="O2441" i="37"/>
  <c r="O3375" i="37"/>
  <c r="O3111" i="37"/>
  <c r="O3396" i="37"/>
  <c r="O3451" i="37"/>
  <c r="O3192" i="37"/>
  <c r="O3128" i="37"/>
  <c r="O3064" i="37"/>
  <c r="O3000" i="37"/>
  <c r="O2936" i="37"/>
  <c r="O2872" i="37"/>
  <c r="O2808" i="37"/>
  <c r="O2744" i="37"/>
  <c r="O2680" i="37"/>
  <c r="O2616" i="37"/>
  <c r="O2552" i="37"/>
  <c r="O2488" i="37"/>
  <c r="O2424" i="37"/>
  <c r="O2360" i="37"/>
  <c r="O2296" i="37"/>
  <c r="O2767" i="37"/>
  <c r="O2615" i="37"/>
  <c r="O2535" i="37"/>
  <c r="O2463" i="37"/>
  <c r="O2399" i="37"/>
  <c r="O2335" i="37"/>
  <c r="O2271" i="37"/>
  <c r="O2207" i="37"/>
  <c r="O2143" i="37"/>
  <c r="O2079" i="37"/>
  <c r="O2015" i="37"/>
  <c r="O1951" i="37"/>
  <c r="O1887" i="37"/>
  <c r="O1823" i="37"/>
  <c r="O2823" i="37"/>
  <c r="O2703" i="37"/>
  <c r="O2583" i="37"/>
  <c r="O3398" i="37"/>
  <c r="O3334" i="37"/>
  <c r="O3270" i="37"/>
  <c r="O3206" i="37"/>
  <c r="O3142" i="37"/>
  <c r="O3078" i="37"/>
  <c r="O3014" i="37"/>
  <c r="O2950" i="37"/>
  <c r="O2886" i="37"/>
  <c r="O2822" i="37"/>
  <c r="O2758" i="37"/>
  <c r="O2694" i="37"/>
  <c r="O2630" i="37"/>
  <c r="O2566" i="37"/>
  <c r="O2502" i="37"/>
  <c r="O2438" i="37"/>
  <c r="O3269" i="37"/>
  <c r="O3205" i="37"/>
  <c r="O3141" i="37"/>
  <c r="O3077" i="37"/>
  <c r="O3013" i="37"/>
  <c r="O2949" i="37"/>
  <c r="O2885" i="37"/>
  <c r="O2821" i="37"/>
  <c r="O2757" i="37"/>
  <c r="O2693" i="37"/>
  <c r="O2629" i="37"/>
  <c r="O2565" i="37"/>
  <c r="O2501" i="37"/>
  <c r="O2437" i="37"/>
  <c r="O2373" i="37"/>
  <c r="O2309" i="37"/>
  <c r="O2245" i="37"/>
  <c r="O2181" i="37"/>
  <c r="O2117" i="37"/>
  <c r="O2053" i="37"/>
  <c r="O1989" i="37"/>
  <c r="O1925" i="37"/>
  <c r="O3156" i="37"/>
  <c r="O3092" i="37"/>
  <c r="O3028" i="37"/>
  <c r="O2964" i="37"/>
  <c r="O2900" i="37"/>
  <c r="O2836" i="37"/>
  <c r="O2772" i="37"/>
  <c r="O2708" i="37"/>
  <c r="O2644" i="37"/>
  <c r="O2580" i="37"/>
  <c r="O2516" i="37"/>
  <c r="O2452" i="37"/>
  <c r="O2388" i="37"/>
  <c r="O2324" i="37"/>
  <c r="O3363" i="37"/>
  <c r="O3211" i="37"/>
  <c r="O3067" i="37"/>
  <c r="O2947" i="37"/>
  <c r="O2867" i="37"/>
  <c r="O2803" i="37"/>
  <c r="O2739" i="37"/>
  <c r="O2675" i="37"/>
  <c r="O2611" i="37"/>
  <c r="O2547" i="37"/>
  <c r="O2483" i="37"/>
  <c r="O2419" i="37"/>
  <c r="O2355" i="37"/>
  <c r="O2291" i="37"/>
  <c r="O2227" i="37"/>
  <c r="O2163" i="37"/>
  <c r="O2099" i="37"/>
  <c r="O2035" i="37"/>
  <c r="O1971" i="37"/>
  <c r="O1907" i="37"/>
  <c r="O1843" i="37"/>
  <c r="O3355" i="37"/>
  <c r="O3243" i="37"/>
  <c r="O3131" i="37"/>
  <c r="O3003" i="37"/>
  <c r="O3434" i="37"/>
  <c r="O3370" i="37"/>
  <c r="O3306" i="37"/>
  <c r="O3242" i="37"/>
  <c r="O3178" i="37"/>
  <c r="O3114" i="37"/>
  <c r="O3050" i="37"/>
  <c r="O2986" i="37"/>
  <c r="O2922" i="37"/>
  <c r="O3225" i="37"/>
  <c r="O2713" i="37"/>
  <c r="O2289" i="37"/>
  <c r="O2201" i="37"/>
  <c r="O2137" i="37"/>
  <c r="O2017" i="37"/>
  <c r="O1953" i="37"/>
  <c r="O3265" i="37"/>
  <c r="O2793" i="37"/>
  <c r="O2345" i="37"/>
  <c r="O3328" i="37"/>
  <c r="O3264" i="37"/>
  <c r="O3257" i="37"/>
  <c r="O2481" i="37"/>
  <c r="O3063" i="37"/>
  <c r="O3121" i="37"/>
  <c r="O2705" i="37"/>
  <c r="O3440" i="37"/>
  <c r="O3223" i="37"/>
  <c r="O3071" i="37"/>
  <c r="O2967" i="37"/>
  <c r="O2903" i="37"/>
  <c r="O3361" i="37"/>
  <c r="O2849" i="37"/>
  <c r="O2361" i="37"/>
  <c r="O3335" i="37"/>
  <c r="O3397" i="37"/>
  <c r="O3333" i="37"/>
  <c r="O3441" i="37"/>
  <c r="O2993" i="37"/>
  <c r="O2529" i="37"/>
  <c r="O3351" i="37"/>
  <c r="O3047" i="37"/>
  <c r="O3268" i="37"/>
  <c r="O3177" i="37"/>
  <c r="O2401" i="37"/>
  <c r="O3183" i="37"/>
  <c r="O3292" i="37"/>
  <c r="O3241" i="37"/>
  <c r="O2865" i="37"/>
  <c r="O2377" i="37"/>
  <c r="O3343" i="37"/>
  <c r="O3031" i="37"/>
  <c r="O3380" i="37"/>
  <c r="O3443" i="37"/>
  <c r="O3184" i="37"/>
  <c r="O3120" i="37"/>
  <c r="O3056" i="37"/>
  <c r="O2992" i="37"/>
  <c r="O2928" i="37"/>
  <c r="O2864" i="37"/>
  <c r="O2800" i="37"/>
  <c r="O2736" i="37"/>
  <c r="O2672" i="37"/>
  <c r="O2608" i="37"/>
  <c r="O2544" i="37"/>
  <c r="O2480" i="37"/>
  <c r="O2416" i="37"/>
  <c r="O2352" i="37"/>
  <c r="O2288" i="37"/>
  <c r="O2743" i="37"/>
  <c r="O2599" i="37"/>
  <c r="O2527" i="37"/>
  <c r="O2455" i="37"/>
  <c r="O2391" i="37"/>
  <c r="O2327" i="37"/>
  <c r="O2263" i="37"/>
  <c r="O2199" i="37"/>
  <c r="O2135" i="37"/>
  <c r="O2071" i="37"/>
  <c r="O2007" i="37"/>
  <c r="O1943" i="37"/>
  <c r="O1879" i="37"/>
  <c r="O1815" i="37"/>
  <c r="O2807" i="37"/>
  <c r="O2695" i="37"/>
  <c r="O2495" i="37"/>
  <c r="O3390" i="37"/>
  <c r="O3326" i="37"/>
  <c r="O3262" i="37"/>
  <c r="O3198" i="37"/>
  <c r="O3134" i="37"/>
  <c r="O3070" i="37"/>
  <c r="O3006" i="37"/>
  <c r="O2942" i="37"/>
  <c r="O2878" i="37"/>
  <c r="O2814" i="37"/>
  <c r="O2750" i="37"/>
  <c r="O2686" i="37"/>
  <c r="O2622" i="37"/>
  <c r="O2558" i="37"/>
  <c r="O2494" i="37"/>
  <c r="O2430" i="37"/>
  <c r="O3261" i="37"/>
  <c r="O3197" i="37"/>
  <c r="O3133" i="37"/>
  <c r="O3069" i="37"/>
  <c r="O3005" i="37"/>
  <c r="O2941" i="37"/>
  <c r="O2877" i="37"/>
  <c r="O2813" i="37"/>
  <c r="O2749" i="37"/>
  <c r="O2685" i="37"/>
  <c r="O2621" i="37"/>
  <c r="O2557" i="37"/>
  <c r="O2493" i="37"/>
  <c r="O2429" i="37"/>
  <c r="O2365" i="37"/>
  <c r="O2301" i="37"/>
  <c r="O2237" i="37"/>
  <c r="O2173" i="37"/>
  <c r="O2109" i="37"/>
  <c r="O2045" i="37"/>
  <c r="O1981" i="37"/>
  <c r="O1917" i="37"/>
  <c r="O3148" i="37"/>
  <c r="O3084" i="37"/>
  <c r="O3020" i="37"/>
  <c r="O2956" i="37"/>
  <c r="O2892" i="37"/>
  <c r="O2828" i="37"/>
  <c r="O2764" i="37"/>
  <c r="O2700" i="37"/>
  <c r="O2636" i="37"/>
  <c r="O2572" i="37"/>
  <c r="O2508" i="37"/>
  <c r="O2444" i="37"/>
  <c r="O2380" i="37"/>
  <c r="O2316" i="37"/>
  <c r="O3347" i="37"/>
  <c r="O3187" i="37"/>
  <c r="O3051" i="37"/>
  <c r="O2939" i="37"/>
  <c r="O2859" i="37"/>
  <c r="O2795" i="37"/>
  <c r="O2731" i="37"/>
  <c r="O2667" i="37"/>
  <c r="O2603" i="37"/>
  <c r="O2539" i="37"/>
  <c r="O2475" i="37"/>
  <c r="O2411" i="37"/>
  <c r="O2347" i="37"/>
  <c r="O2283" i="37"/>
  <c r="O2219" i="37"/>
  <c r="O2155" i="37"/>
  <c r="O2091" i="37"/>
  <c r="O2027" i="37"/>
  <c r="O1963" i="37"/>
  <c r="O1899" i="37"/>
  <c r="O1835" i="37"/>
  <c r="O3339" i="37"/>
  <c r="O3235" i="37"/>
  <c r="O3123" i="37"/>
  <c r="O2987" i="37"/>
  <c r="O3426" i="37"/>
  <c r="O3362" i="37"/>
  <c r="O3298" i="37"/>
  <c r="O3234" i="37"/>
  <c r="O3170" i="37"/>
  <c r="O3106" i="37"/>
  <c r="O3042" i="37"/>
  <c r="O2978" i="37"/>
  <c r="O2914" i="37"/>
  <c r="O3169" i="37"/>
  <c r="O2657" i="37"/>
  <c r="O2273" i="37"/>
  <c r="O2193" i="37"/>
  <c r="O2129" i="37"/>
  <c r="O2009" i="37"/>
  <c r="O1945" i="37"/>
  <c r="O3209" i="37"/>
  <c r="O2745" i="37"/>
  <c r="O2065" i="37"/>
  <c r="O3320" i="37"/>
  <c r="O3256" i="37"/>
  <c r="O3153" i="37"/>
  <c r="O2385" i="37"/>
  <c r="O2847" i="37"/>
  <c r="O3073" i="37"/>
  <c r="O2665" i="37"/>
  <c r="O3384" i="37"/>
  <c r="O3191" i="37"/>
  <c r="O3055" i="37"/>
  <c r="O2959" i="37"/>
  <c r="O2895" i="37"/>
  <c r="O3297" i="37"/>
  <c r="O2777" i="37"/>
  <c r="O2337" i="37"/>
  <c r="O3279" i="37"/>
  <c r="O3389" i="37"/>
  <c r="O3325" i="37"/>
  <c r="O3393" i="37"/>
  <c r="O2929" i="37"/>
  <c r="O2465" i="37"/>
  <c r="O3319" i="37"/>
  <c r="O3453" i="37"/>
  <c r="O3260" i="37"/>
  <c r="O3057" i="37"/>
  <c r="O2329" i="37"/>
  <c r="O3127" i="37"/>
  <c r="O3244" i="37"/>
  <c r="O3193" i="37"/>
  <c r="O2809" i="37"/>
  <c r="O2297" i="37"/>
  <c r="O3303" i="37"/>
  <c r="O3445" i="37"/>
  <c r="O3364" i="37"/>
  <c r="O3427" i="37"/>
  <c r="O3176" i="37"/>
  <c r="O3112" i="37"/>
  <c r="O3048" i="37"/>
  <c r="O2984" i="37"/>
  <c r="O2920" i="37"/>
  <c r="O2856" i="37"/>
  <c r="O2792" i="37"/>
  <c r="O2728" i="37"/>
  <c r="O2664" i="37"/>
  <c r="O2600" i="37"/>
  <c r="O2536" i="37"/>
  <c r="O2472" i="37"/>
  <c r="O2408" i="37"/>
  <c r="O2344" i="37"/>
  <c r="O2280" i="37"/>
  <c r="O2727" i="37"/>
  <c r="O2591" i="37"/>
  <c r="O2519" i="37"/>
  <c r="O2447" i="37"/>
  <c r="O2383" i="37"/>
  <c r="O2319" i="37"/>
  <c r="O2255" i="37"/>
  <c r="O2191" i="37"/>
  <c r="O2127" i="37"/>
  <c r="O2063" i="37"/>
  <c r="O1999" i="37"/>
  <c r="O1935" i="37"/>
  <c r="O1871" i="37"/>
  <c r="O1807" i="37"/>
  <c r="O2791" i="37"/>
  <c r="O2679" i="37"/>
  <c r="O3446" i="37"/>
  <c r="O3382" i="37"/>
  <c r="O3318" i="37"/>
  <c r="O3254" i="37"/>
  <c r="O3190" i="37"/>
  <c r="O3126" i="37"/>
  <c r="O3062" i="37"/>
  <c r="O2998" i="37"/>
  <c r="O2934" i="37"/>
  <c r="O2870" i="37"/>
  <c r="O2806" i="37"/>
  <c r="O2742" i="37"/>
  <c r="O2678" i="37"/>
  <c r="O2614" i="37"/>
  <c r="O2550" i="37"/>
  <c r="O2486" i="37"/>
  <c r="O2422" i="37"/>
  <c r="O3253" i="37"/>
  <c r="O3189" i="37"/>
  <c r="O3125" i="37"/>
  <c r="O3061" i="37"/>
  <c r="O2997" i="37"/>
  <c r="O2933" i="37"/>
  <c r="O2869" i="37"/>
  <c r="O2805" i="37"/>
  <c r="O2741" i="37"/>
  <c r="O2677" i="37"/>
  <c r="O2613" i="37"/>
  <c r="O2549" i="37"/>
  <c r="O2485" i="37"/>
  <c r="O2421" i="37"/>
  <c r="O2357" i="37"/>
  <c r="O2293" i="37"/>
  <c r="O2229" i="37"/>
  <c r="O2165" i="37"/>
  <c r="O2101" i="37"/>
  <c r="O2037" i="37"/>
  <c r="O1973" i="37"/>
  <c r="O3204" i="37"/>
  <c r="O3140" i="37"/>
  <c r="O3076" i="37"/>
  <c r="O3012" i="37"/>
  <c r="O2948" i="37"/>
  <c r="O2884" i="37"/>
  <c r="O2820" i="37"/>
  <c r="O2756" i="37"/>
  <c r="O2692" i="37"/>
  <c r="O2628" i="37"/>
  <c r="O2564" i="37"/>
  <c r="O2500" i="37"/>
  <c r="O2436" i="37"/>
  <c r="O2372" i="37"/>
  <c r="O2308" i="37"/>
  <c r="O3331" i="37"/>
  <c r="O3171" i="37"/>
  <c r="O3035" i="37"/>
  <c r="O2923" i="37"/>
  <c r="O2851" i="37"/>
  <c r="O2787" i="37"/>
  <c r="O2723" i="37"/>
  <c r="O2659" i="37"/>
  <c r="O2595" i="37"/>
  <c r="O2531" i="37"/>
  <c r="O2467" i="37"/>
  <c r="O2403" i="37"/>
  <c r="O2339" i="37"/>
  <c r="O2275" i="37"/>
  <c r="O2211" i="37"/>
  <c r="O2147" i="37"/>
  <c r="O2083" i="37"/>
  <c r="O2019" i="37"/>
  <c r="O1955" i="37"/>
  <c r="O1891" i="37"/>
  <c r="O1827" i="37"/>
  <c r="O3323" i="37"/>
  <c r="O3219" i="37"/>
  <c r="O3107" i="37"/>
  <c r="O2971" i="37"/>
  <c r="O3418" i="37"/>
  <c r="O3354" i="37"/>
  <c r="O3290" i="37"/>
  <c r="O3226" i="37"/>
  <c r="O3162" i="37"/>
  <c r="O3098" i="37"/>
  <c r="O3034" i="37"/>
  <c r="O2970" i="37"/>
  <c r="O2906" i="37"/>
  <c r="O2842" i="37"/>
  <c r="O2778" i="37"/>
  <c r="O2714" i="37"/>
  <c r="O2650" i="37"/>
  <c r="O2586" i="37"/>
  <c r="O3097" i="37"/>
  <c r="O2601" i="37"/>
  <c r="O2249" i="37"/>
  <c r="O2185" i="37"/>
  <c r="O2121" i="37"/>
  <c r="O2001" i="37"/>
  <c r="O1937" i="37"/>
  <c r="O3129" i="37"/>
  <c r="O2681" i="37"/>
  <c r="O3424" i="37"/>
  <c r="O3312" i="37"/>
  <c r="O3248" i="37"/>
  <c r="O3049" i="37"/>
  <c r="O2313" i="37"/>
  <c r="O3409" i="37"/>
  <c r="O3001" i="37"/>
  <c r="O2593" i="37"/>
  <c r="O3447" i="37"/>
  <c r="O3167" i="37"/>
  <c r="O3023" i="37"/>
  <c r="O2951" i="37"/>
  <c r="O2887" i="37"/>
  <c r="O3233" i="37"/>
  <c r="O2721" i="37"/>
  <c r="O2281" i="37"/>
  <c r="O3207" i="37"/>
  <c r="O3381" i="37"/>
  <c r="O3317" i="37"/>
  <c r="O3329" i="37"/>
  <c r="O2873" i="37"/>
  <c r="O2417" i="37"/>
  <c r="O3295" i="37"/>
  <c r="O3444" i="37"/>
  <c r="O3236" i="37"/>
  <c r="O2945" i="37"/>
  <c r="O2265" i="37"/>
  <c r="O3015" i="37"/>
  <c r="O3435" i="37"/>
  <c r="O3145" i="37"/>
  <c r="O2761" i="37"/>
  <c r="O2097" i="37"/>
  <c r="O3263" i="37"/>
  <c r="O3429" i="37"/>
  <c r="O3348" i="37"/>
  <c r="O3419" i="37"/>
  <c r="O3168" i="37"/>
  <c r="O3104" i="37"/>
  <c r="O3040" i="37"/>
  <c r="O2976" i="37"/>
  <c r="O2912" i="37"/>
  <c r="O2848" i="37"/>
  <c r="O2784" i="37"/>
  <c r="O2720" i="37"/>
  <c r="O2656" i="37"/>
  <c r="O2592" i="37"/>
  <c r="O2528" i="37"/>
  <c r="O2464" i="37"/>
  <c r="O2400" i="37"/>
  <c r="O2336" i="37"/>
  <c r="O2272" i="37"/>
  <c r="O2711" i="37"/>
  <c r="O2575" i="37"/>
  <c r="O2511" i="37"/>
  <c r="O2439" i="37"/>
  <c r="O2375" i="37"/>
  <c r="O2311" i="37"/>
  <c r="O2247" i="37"/>
  <c r="O2183" i="37"/>
  <c r="O2119" i="37"/>
  <c r="O2055" i="37"/>
  <c r="O1991" i="37"/>
  <c r="O1927" i="37"/>
  <c r="O1863" i="37"/>
  <c r="O1799" i="37"/>
  <c r="O2775" i="37"/>
  <c r="O2663" i="37"/>
  <c r="O3438" i="37"/>
  <c r="O3374" i="37"/>
  <c r="O3310" i="37"/>
  <c r="O3246" i="37"/>
  <c r="O3182" i="37"/>
  <c r="O3118" i="37"/>
  <c r="O3054" i="37"/>
  <c r="O2990" i="37"/>
  <c r="O2926" i="37"/>
  <c r="O2862" i="37"/>
  <c r="O2798" i="37"/>
  <c r="O2734" i="37"/>
  <c r="O2670" i="37"/>
  <c r="O2606" i="37"/>
  <c r="O2542" i="37"/>
  <c r="O2478" i="37"/>
  <c r="O2414" i="37"/>
  <c r="O3245" i="37"/>
  <c r="O3181" i="37"/>
  <c r="O3117" i="37"/>
  <c r="O3053" i="37"/>
  <c r="O2989" i="37"/>
  <c r="O2925" i="37"/>
  <c r="O2861" i="37"/>
  <c r="O2797" i="37"/>
  <c r="O2733" i="37"/>
  <c r="O2669" i="37"/>
  <c r="O2605" i="37"/>
  <c r="O2541" i="37"/>
  <c r="O2477" i="37"/>
  <c r="O2413" i="37"/>
  <c r="O2349" i="37"/>
  <c r="O2285" i="37"/>
  <c r="O2221" i="37"/>
  <c r="O2157" i="37"/>
  <c r="O2093" i="37"/>
  <c r="O2029" i="37"/>
  <c r="O1965" i="37"/>
  <c r="O3196" i="37"/>
  <c r="O3132" i="37"/>
  <c r="O3068" i="37"/>
  <c r="O3004" i="37"/>
  <c r="O2940" i="37"/>
  <c r="O2876" i="37"/>
  <c r="O2812" i="37"/>
  <c r="O2748" i="37"/>
  <c r="O2684" i="37"/>
  <c r="O2620" i="37"/>
  <c r="O2556" i="37"/>
  <c r="O2492" i="37"/>
  <c r="O2428" i="37"/>
  <c r="O2364" i="37"/>
  <c r="O2300" i="37"/>
  <c r="O3307" i="37"/>
  <c r="O3155" i="37"/>
  <c r="O3019" i="37"/>
  <c r="O2915" i="37"/>
  <c r="O2843" i="37"/>
  <c r="O2779" i="37"/>
  <c r="O2715" i="37"/>
  <c r="O2651" i="37"/>
  <c r="O2587" i="37"/>
  <c r="O2523" i="37"/>
  <c r="O2459" i="37"/>
  <c r="O2395" i="37"/>
  <c r="O2331" i="37"/>
  <c r="O2267" i="37"/>
  <c r="O2203" i="37"/>
  <c r="O2139" i="37"/>
  <c r="O2075" i="37"/>
  <c r="O2011" i="37"/>
  <c r="O1947" i="37"/>
  <c r="O1883" i="37"/>
  <c r="O1819" i="37"/>
  <c r="O3315" i="37"/>
  <c r="O3017" i="37"/>
  <c r="O2537" i="37"/>
  <c r="O2241" i="37"/>
  <c r="O2177" i="37"/>
  <c r="O2057" i="37"/>
  <c r="O1993" i="37"/>
  <c r="O1929" i="37"/>
  <c r="O3081" i="37"/>
  <c r="O2617" i="37"/>
  <c r="O3376" i="37"/>
  <c r="O3304" i="37"/>
  <c r="O3240" i="37"/>
  <c r="O2937" i="37"/>
  <c r="O2257" i="37"/>
  <c r="O3345" i="37"/>
  <c r="O2953" i="37"/>
  <c r="O2521" i="37"/>
  <c r="O3415" i="37"/>
  <c r="O3143" i="37"/>
  <c r="O3007" i="37"/>
  <c r="O2943" i="37"/>
  <c r="O2879" i="37"/>
  <c r="O3185" i="37"/>
  <c r="O2673" i="37"/>
  <c r="O2113" i="37"/>
  <c r="O3039" i="37"/>
  <c r="O3373" i="37"/>
  <c r="O3309" i="37"/>
  <c r="O3273" i="37"/>
  <c r="O2801" i="37"/>
  <c r="O2321" i="37"/>
  <c r="O3271" i="37"/>
  <c r="O3404" i="37"/>
  <c r="O3228" i="37"/>
  <c r="O2833" i="37"/>
  <c r="O2089" i="37"/>
  <c r="O3420" i="37"/>
  <c r="O3403" i="37"/>
  <c r="O3113" i="37"/>
  <c r="O2697" i="37"/>
  <c r="O3432" i="37"/>
  <c r="O3239" i="37"/>
  <c r="O3452" i="37"/>
  <c r="O3332" i="37"/>
  <c r="O3411" i="37"/>
  <c r="O3160" i="37"/>
  <c r="O3096" i="37"/>
  <c r="O3032" i="37"/>
  <c r="O2968" i="37"/>
  <c r="O2904" i="37"/>
  <c r="O2840" i="37"/>
  <c r="O2776" i="37"/>
  <c r="O2712" i="37"/>
  <c r="O2648" i="37"/>
  <c r="O2584" i="37"/>
  <c r="O2520" i="37"/>
  <c r="O2456" i="37"/>
  <c r="O2392" i="37"/>
  <c r="O2328" i="37"/>
  <c r="O2831" i="37"/>
  <c r="O2687" i="37"/>
  <c r="O2567" i="37"/>
  <c r="O2503" i="37"/>
  <c r="O2431" i="37"/>
  <c r="O2367" i="37"/>
  <c r="O2303" i="37"/>
  <c r="O2239" i="37"/>
  <c r="O2175" i="37"/>
  <c r="O2111" i="37"/>
  <c r="O2047" i="37"/>
  <c r="O1983" i="37"/>
  <c r="O1919" i="37"/>
  <c r="O1855" i="37"/>
  <c r="O1791" i="37"/>
  <c r="O2759" i="37"/>
  <c r="O2647" i="37"/>
  <c r="O3430" i="37"/>
  <c r="O3366" i="37"/>
  <c r="O3302" i="37"/>
  <c r="O3238" i="37"/>
  <c r="O3174" i="37"/>
  <c r="O3110" i="37"/>
  <c r="O3046" i="37"/>
  <c r="O2982" i="37"/>
  <c r="O2918" i="37"/>
  <c r="O2854" i="37"/>
  <c r="O2790" i="37"/>
  <c r="O2726" i="37"/>
  <c r="O2662" i="37"/>
  <c r="O2598" i="37"/>
  <c r="O2534" i="37"/>
  <c r="O2470" i="37"/>
  <c r="O2406" i="37"/>
  <c r="O3237" i="37"/>
  <c r="O3173" i="37"/>
  <c r="O3109" i="37"/>
  <c r="O3045" i="37"/>
  <c r="O2981" i="37"/>
  <c r="O2917" i="37"/>
  <c r="O2853" i="37"/>
  <c r="O2789" i="37"/>
  <c r="O2725" i="37"/>
  <c r="O2661" i="37"/>
  <c r="O2597" i="37"/>
  <c r="O2533" i="37"/>
  <c r="O2469" i="37"/>
  <c r="O2405" i="37"/>
  <c r="O2341" i="37"/>
  <c r="O2277" i="37"/>
  <c r="O2213" i="37"/>
  <c r="O2149" i="37"/>
  <c r="O2085" i="37"/>
  <c r="O2021" i="37"/>
  <c r="O1957" i="37"/>
  <c r="O3188" i="37"/>
  <c r="O3124" i="37"/>
  <c r="O3060" i="37"/>
  <c r="O2996" i="37"/>
  <c r="O2932" i="37"/>
  <c r="O2868" i="37"/>
  <c r="O2804" i="37"/>
  <c r="O2740" i="37"/>
  <c r="O2676" i="37"/>
  <c r="O2612" i="37"/>
  <c r="O2548" i="37"/>
  <c r="O2484" i="37"/>
  <c r="O2420" i="37"/>
  <c r="O2356" i="37"/>
  <c r="O2292" i="37"/>
  <c r="O3291" i="37"/>
  <c r="O3139" i="37"/>
  <c r="O3011" i="37"/>
  <c r="O2907" i="37"/>
  <c r="O2835" i="37"/>
  <c r="O2771" i="37"/>
  <c r="O2707" i="37"/>
  <c r="O2643" i="37"/>
  <c r="O2579" i="37"/>
  <c r="O2515" i="37"/>
  <c r="O2451" i="37"/>
  <c r="O2387" i="37"/>
  <c r="O2323" i="37"/>
  <c r="O2259" i="37"/>
  <c r="O2195" i="37"/>
  <c r="O2131" i="37"/>
  <c r="O2067" i="37"/>
  <c r="O2003" i="37"/>
  <c r="O1939" i="37"/>
  <c r="O1875" i="37"/>
  <c r="O1811" i="37"/>
  <c r="O3299" i="37"/>
  <c r="O3195" i="37"/>
  <c r="O3075" i="37"/>
  <c r="O2931" i="37"/>
  <c r="O3402" i="37"/>
  <c r="O3338" i="37"/>
  <c r="O3274" i="37"/>
  <c r="O3210" i="37"/>
  <c r="O3146" i="37"/>
  <c r="O3082" i="37"/>
  <c r="O3018" i="37"/>
  <c r="O2954" i="37"/>
  <c r="O2890" i="37"/>
  <c r="O2969" i="37"/>
  <c r="O2489" i="37"/>
  <c r="O2233" i="37"/>
  <c r="O2169" i="37"/>
  <c r="O2049" i="37"/>
  <c r="O1985" i="37"/>
  <c r="O1921" i="37"/>
  <c r="O3025" i="37"/>
  <c r="O2569" i="37"/>
  <c r="O3360" i="37"/>
  <c r="O3296" i="37"/>
  <c r="O3232" i="37"/>
  <c r="O2825" i="37"/>
  <c r="O2105" i="37"/>
  <c r="O3313" i="37"/>
  <c r="O2913" i="37"/>
  <c r="O2449" i="37"/>
  <c r="O3367" i="37"/>
  <c r="O3103" i="37"/>
  <c r="O2999" i="37"/>
  <c r="O2935" i="37"/>
  <c r="O2871" i="37"/>
  <c r="O3105" i="37"/>
  <c r="O2609" i="37"/>
  <c r="O3448" i="37"/>
  <c r="O3437" i="37"/>
  <c r="O3365" i="37"/>
  <c r="O3301" i="37"/>
  <c r="O3201" i="37"/>
  <c r="O2753" i="37"/>
  <c r="O2073" i="37"/>
  <c r="O3231" i="37"/>
  <c r="O3356" i="37"/>
  <c r="O3220" i="37"/>
  <c r="O2737" i="37"/>
  <c r="O3400" i="37"/>
  <c r="O3388" i="37"/>
  <c r="O3449" i="37"/>
  <c r="O3065" i="37"/>
  <c r="O2633" i="37"/>
  <c r="O3368" i="37"/>
  <c r="O3215" i="37"/>
  <c r="O3436" i="37"/>
  <c r="O3308" i="37"/>
  <c r="O1913" i="37"/>
  <c r="O3152" i="37"/>
  <c r="O3088" i="37"/>
  <c r="O3024" i="37"/>
  <c r="O2960" i="37"/>
  <c r="O2896" i="37"/>
  <c r="O2832" i="37"/>
  <c r="O2768" i="37"/>
  <c r="O2704" i="37"/>
  <c r="O2640" i="37"/>
  <c r="O2576" i="37"/>
  <c r="O2512" i="37"/>
  <c r="O2448" i="37"/>
  <c r="O2384" i="37"/>
  <c r="O2320" i="37"/>
  <c r="O2815" i="37"/>
  <c r="O2671" i="37"/>
  <c r="O2559" i="37"/>
  <c r="O2487" i="37"/>
  <c r="O2423" i="37"/>
  <c r="O2359" i="37"/>
  <c r="O2295" i="37"/>
  <c r="O2231" i="37"/>
  <c r="O2167" i="37"/>
  <c r="O2103" i="37"/>
  <c r="O2039" i="37"/>
  <c r="O1975" i="37"/>
  <c r="O1911" i="37"/>
  <c r="O1847" i="37"/>
  <c r="O1783" i="37"/>
  <c r="O2751" i="37"/>
  <c r="O2639" i="37"/>
  <c r="O3422" i="37"/>
  <c r="O3358" i="37"/>
  <c r="O3294" i="37"/>
  <c r="O3230" i="37"/>
  <c r="O3166" i="37"/>
  <c r="O3102" i="37"/>
  <c r="O3038" i="37"/>
  <c r="O2974" i="37"/>
  <c r="O2910" i="37"/>
  <c r="O2846" i="37"/>
  <c r="O2782" i="37"/>
  <c r="O2718" i="37"/>
  <c r="O2654" i="37"/>
  <c r="O2590" i="37"/>
  <c r="O2526" i="37"/>
  <c r="O2462" i="37"/>
  <c r="O2398" i="37"/>
  <c r="O3229" i="37"/>
  <c r="O3165" i="37"/>
  <c r="O3101" i="37"/>
  <c r="O3037" i="37"/>
  <c r="O2973" i="37"/>
  <c r="O2909" i="37"/>
  <c r="O2845" i="37"/>
  <c r="O2781" i="37"/>
  <c r="O2717" i="37"/>
  <c r="O2653" i="37"/>
  <c r="O2589" i="37"/>
  <c r="O2525" i="37"/>
  <c r="O2461" i="37"/>
  <c r="O2397" i="37"/>
  <c r="O2333" i="37"/>
  <c r="O2269" i="37"/>
  <c r="O2205" i="37"/>
  <c r="O2141" i="37"/>
  <c r="O2077" i="37"/>
  <c r="O2013" i="37"/>
  <c r="O1949" i="37"/>
  <c r="O3180" i="37"/>
  <c r="O3116" i="37"/>
  <c r="O3052" i="37"/>
  <c r="O2988" i="37"/>
  <c r="O2924" i="37"/>
  <c r="O2860" i="37"/>
  <c r="O2796" i="37"/>
  <c r="O2732" i="37"/>
  <c r="O2668" i="37"/>
  <c r="O2604" i="37"/>
  <c r="O2540" i="37"/>
  <c r="O2476" i="37"/>
  <c r="O2412" i="37"/>
  <c r="O2348" i="37"/>
  <c r="O2284" i="37"/>
  <c r="O3267" i="37"/>
  <c r="O3115" i="37"/>
  <c r="O2995" i="37"/>
  <c r="O2899" i="37"/>
  <c r="O2827" i="37"/>
  <c r="O2763" i="37"/>
  <c r="O2699" i="37"/>
  <c r="O2635" i="37"/>
  <c r="O2571" i="37"/>
  <c r="O2507" i="37"/>
  <c r="O2443" i="37"/>
  <c r="O2379" i="37"/>
  <c r="O2315" i="37"/>
  <c r="O2251" i="37"/>
  <c r="O2187" i="37"/>
  <c r="O2123" i="37"/>
  <c r="O2059" i="37"/>
  <c r="O1995" i="37"/>
  <c r="O1931" i="37"/>
  <c r="O1867" i="37"/>
  <c r="O3395" i="37"/>
  <c r="O3283" i="37"/>
  <c r="O3179" i="37"/>
  <c r="O3059" i="37"/>
  <c r="O2875" i="37"/>
  <c r="O3394" i="37"/>
  <c r="O3330" i="37"/>
  <c r="O3266" i="37"/>
  <c r="O3202" i="37"/>
  <c r="O3138" i="37"/>
  <c r="O3074" i="37"/>
  <c r="O3010" i="37"/>
  <c r="O2946" i="37"/>
  <c r="O3259" i="37"/>
  <c r="O3378" i="37"/>
  <c r="O3122" i="37"/>
  <c r="O2882" i="37"/>
  <c r="O2794" i="37"/>
  <c r="O2706" i="37"/>
  <c r="O2626" i="37"/>
  <c r="O2538" i="37"/>
  <c r="O2466" i="37"/>
  <c r="O2402" i="37"/>
  <c r="O1857" i="37"/>
  <c r="O1793" i="37"/>
  <c r="O1729" i="37"/>
  <c r="O1665" i="37"/>
  <c r="O1601" i="37"/>
  <c r="O1537" i="37"/>
  <c r="O1473" i="37"/>
  <c r="O1409" i="37"/>
  <c r="O1345" i="37"/>
  <c r="O1281" i="37"/>
  <c r="O1217" i="37"/>
  <c r="O1153" i="37"/>
  <c r="O1089" i="37"/>
  <c r="O2240" i="37"/>
  <c r="O2176" i="37"/>
  <c r="O2112" i="37"/>
  <c r="O2048" i="37"/>
  <c r="O1984" i="37"/>
  <c r="O1920" i="37"/>
  <c r="O1856" i="37"/>
  <c r="O1792" i="37"/>
  <c r="O1728" i="37"/>
  <c r="O1664" i="37"/>
  <c r="O1600" i="37"/>
  <c r="O1536" i="37"/>
  <c r="O1472" i="37"/>
  <c r="O1408" i="37"/>
  <c r="O1344" i="37"/>
  <c r="O1280" i="37"/>
  <c r="O1216" i="37"/>
  <c r="O1152" i="37"/>
  <c r="O1088" i="37"/>
  <c r="O1024" i="37"/>
  <c r="O1751" i="37"/>
  <c r="O1687" i="37"/>
  <c r="O1623" i="37"/>
  <c r="O1559" i="37"/>
  <c r="O1495" i="37"/>
  <c r="O1431" i="37"/>
  <c r="O1367" i="37"/>
  <c r="O1303" i="37"/>
  <c r="O1239" i="37"/>
  <c r="O1175" i="37"/>
  <c r="O1111" i="37"/>
  <c r="O1047" i="37"/>
  <c r="O983" i="37"/>
  <c r="O919" i="37"/>
  <c r="O2350" i="37"/>
  <c r="O2286" i="37"/>
  <c r="O2222" i="37"/>
  <c r="O2158" i="37"/>
  <c r="O2094" i="37"/>
  <c r="O2030" i="37"/>
  <c r="O1966" i="37"/>
  <c r="O1902" i="37"/>
  <c r="O1838" i="37"/>
  <c r="O1774" i="37"/>
  <c r="O1710" i="37"/>
  <c r="O1646" i="37"/>
  <c r="O1582" i="37"/>
  <c r="O1518" i="37"/>
  <c r="O1454" i="37"/>
  <c r="O1390" i="37"/>
  <c r="O1326" i="37"/>
  <c r="O1262" i="37"/>
  <c r="O1198" i="37"/>
  <c r="O1134" i="37"/>
  <c r="O1893" i="37"/>
  <c r="O1829" i="37"/>
  <c r="O1765" i="37"/>
  <c r="O1701" i="37"/>
  <c r="O1637" i="37"/>
  <c r="O1573" i="37"/>
  <c r="O1509" i="37"/>
  <c r="O1445" i="37"/>
  <c r="O1381" i="37"/>
  <c r="O1317" i="37"/>
  <c r="O1253" i="37"/>
  <c r="O1189" i="37"/>
  <c r="O1125" i="37"/>
  <c r="O1061" i="37"/>
  <c r="O2236" i="37"/>
  <c r="O2172" i="37"/>
  <c r="O2108" i="37"/>
  <c r="O2044" i="37"/>
  <c r="O1980" i="37"/>
  <c r="O1916" i="37"/>
  <c r="O1852" i="37"/>
  <c r="O1788" i="37"/>
  <c r="O1724" i="37"/>
  <c r="O1660" i="37"/>
  <c r="O1596" i="37"/>
  <c r="O1532" i="37"/>
  <c r="O1468" i="37"/>
  <c r="O1404" i="37"/>
  <c r="O1340" i="37"/>
  <c r="O1276" i="37"/>
  <c r="O1212" i="37"/>
  <c r="O1148" i="37"/>
  <c r="O1084" i="37"/>
  <c r="O1020" i="37"/>
  <c r="O956" i="37"/>
  <c r="O1787" i="37"/>
  <c r="O1723" i="37"/>
  <c r="O1659" i="37"/>
  <c r="O1595" i="37"/>
  <c r="O1531" i="37"/>
  <c r="O1467" i="37"/>
  <c r="O1403" i="37"/>
  <c r="O1339" i="37"/>
  <c r="O1275" i="37"/>
  <c r="O1211" i="37"/>
  <c r="O1147" i="37"/>
  <c r="O1083" i="37"/>
  <c r="O1019" i="37"/>
  <c r="O955" i="37"/>
  <c r="O2370" i="37"/>
  <c r="O2306" i="37"/>
  <c r="O2242" i="37"/>
  <c r="O2178" i="37"/>
  <c r="O2114" i="37"/>
  <c r="O2050" i="37"/>
  <c r="O1986" i="37"/>
  <c r="O1922" i="37"/>
  <c r="O1858" i="37"/>
  <c r="O1794" i="37"/>
  <c r="O1730" i="37"/>
  <c r="O1666" i="37"/>
  <c r="O1602" i="37"/>
  <c r="O1538" i="37"/>
  <c r="O1474" i="37"/>
  <c r="O1410" i="37"/>
  <c r="O1346" i="37"/>
  <c r="O1282" i="37"/>
  <c r="O1218" i="37"/>
  <c r="O1154" i="37"/>
  <c r="O1041" i="37"/>
  <c r="O977" i="37"/>
  <c r="O913" i="37"/>
  <c r="O849" i="37"/>
  <c r="O785" i="37"/>
  <c r="O721" i="37"/>
  <c r="O657" i="37"/>
  <c r="O593" i="37"/>
  <c r="O529" i="37"/>
  <c r="O465" i="37"/>
  <c r="O401" i="37"/>
  <c r="O944" i="37"/>
  <c r="O880" i="37"/>
  <c r="O816" i="37"/>
  <c r="O752" i="37"/>
  <c r="O688" i="37"/>
  <c r="O624" i="37"/>
  <c r="O560" i="37"/>
  <c r="O496" i="37"/>
  <c r="O432" i="37"/>
  <c r="O368" i="37"/>
  <c r="O304" i="37"/>
  <c r="O863" i="37"/>
  <c r="O799" i="37"/>
  <c r="O735" i="37"/>
  <c r="O671" i="37"/>
  <c r="O607" i="37"/>
  <c r="O543" i="37"/>
  <c r="O479" i="37"/>
  <c r="O415" i="37"/>
  <c r="O351" i="37"/>
  <c r="O287" i="37"/>
  <c r="O1078" i="37"/>
  <c r="O1014" i="37"/>
  <c r="O950" i="37"/>
  <c r="O886" i="37"/>
  <c r="O822" i="37"/>
  <c r="O758" i="37"/>
  <c r="O694" i="37"/>
  <c r="O630" i="37"/>
  <c r="O566" i="37"/>
  <c r="O502" i="37"/>
  <c r="O438" i="37"/>
  <c r="O374" i="37"/>
  <c r="O997" i="37"/>
  <c r="O933" i="37"/>
  <c r="O869" i="37"/>
  <c r="O805" i="37"/>
  <c r="O741" i="37"/>
  <c r="O677" i="37"/>
  <c r="O613" i="37"/>
  <c r="O549" i="37"/>
  <c r="O485" i="37"/>
  <c r="O421" i="37"/>
  <c r="O357" i="37"/>
  <c r="O293" i="37"/>
  <c r="O876" i="37"/>
  <c r="O812" i="37"/>
  <c r="O748" i="37"/>
  <c r="O684" i="37"/>
  <c r="O620" i="37"/>
  <c r="O556" i="37"/>
  <c r="O3203" i="37"/>
  <c r="O3346" i="37"/>
  <c r="O3090" i="37"/>
  <c r="O2866" i="37"/>
  <c r="O2786" i="37"/>
  <c r="O2698" i="37"/>
  <c r="O2610" i="37"/>
  <c r="O2530" i="37"/>
  <c r="O2458" i="37"/>
  <c r="O2394" i="37"/>
  <c r="O1849" i="37"/>
  <c r="O1785" i="37"/>
  <c r="O1721" i="37"/>
  <c r="O1657" i="37"/>
  <c r="O1593" i="37"/>
  <c r="O1529" i="37"/>
  <c r="O1465" i="37"/>
  <c r="O1401" i="37"/>
  <c r="O1337" i="37"/>
  <c r="O1273" i="37"/>
  <c r="O1209" i="37"/>
  <c r="O1145" i="37"/>
  <c r="O1081" i="37"/>
  <c r="O2232" i="37"/>
  <c r="O2168" i="37"/>
  <c r="O2104" i="37"/>
  <c r="O2040" i="37"/>
  <c r="O1976" i="37"/>
  <c r="O1912" i="37"/>
  <c r="O1848" i="37"/>
  <c r="O1784" i="37"/>
  <c r="O1720" i="37"/>
  <c r="O1656" i="37"/>
  <c r="O1592" i="37"/>
  <c r="O1528" i="37"/>
  <c r="O1464" i="37"/>
  <c r="O1400" i="37"/>
  <c r="O1336" i="37"/>
  <c r="O1272" i="37"/>
  <c r="O1208" i="37"/>
  <c r="O1144" i="37"/>
  <c r="O1080" i="37"/>
  <c r="O1016" i="37"/>
  <c r="O1743" i="37"/>
  <c r="O1679" i="37"/>
  <c r="O1615" i="37"/>
  <c r="O1551" i="37"/>
  <c r="O1487" i="37"/>
  <c r="O1423" i="37"/>
  <c r="O1359" i="37"/>
  <c r="O1295" i="37"/>
  <c r="O1231" i="37"/>
  <c r="O1167" i="37"/>
  <c r="O1103" i="37"/>
  <c r="O1039" i="37"/>
  <c r="O975" i="37"/>
  <c r="O911" i="37"/>
  <c r="O2342" i="37"/>
  <c r="O2278" i="37"/>
  <c r="O2214" i="37"/>
  <c r="O2150" i="37"/>
  <c r="O2086" i="37"/>
  <c r="O2022" i="37"/>
  <c r="O1958" i="37"/>
  <c r="O1894" i="37"/>
  <c r="O1830" i="37"/>
  <c r="O1766" i="37"/>
  <c r="O1702" i="37"/>
  <c r="O1638" i="37"/>
  <c r="O1574" i="37"/>
  <c r="O1510" i="37"/>
  <c r="O1446" i="37"/>
  <c r="O1382" i="37"/>
  <c r="O1318" i="37"/>
  <c r="O1254" i="37"/>
  <c r="O1190" i="37"/>
  <c r="O1126" i="37"/>
  <c r="O1885" i="37"/>
  <c r="O1821" i="37"/>
  <c r="O1757" i="37"/>
  <c r="O1693" i="37"/>
  <c r="O1629" i="37"/>
  <c r="O1565" i="37"/>
  <c r="O1501" i="37"/>
  <c r="O1437" i="37"/>
  <c r="O1373" i="37"/>
  <c r="O1309" i="37"/>
  <c r="O1245" i="37"/>
  <c r="O1181" i="37"/>
  <c r="O1117" i="37"/>
  <c r="O1053" i="37"/>
  <c r="O2228" i="37"/>
  <c r="O2164" i="37"/>
  <c r="O2100" i="37"/>
  <c r="O2036" i="37"/>
  <c r="O1972" i="37"/>
  <c r="O1908" i="37"/>
  <c r="O1844" i="37"/>
  <c r="O1780" i="37"/>
  <c r="O1716" i="37"/>
  <c r="O1652" i="37"/>
  <c r="O1588" i="37"/>
  <c r="O1524" i="37"/>
  <c r="O1460" i="37"/>
  <c r="O1396" i="37"/>
  <c r="O1332" i="37"/>
  <c r="O1268" i="37"/>
  <c r="O1204" i="37"/>
  <c r="O1140" i="37"/>
  <c r="O1076" i="37"/>
  <c r="O1012" i="37"/>
  <c r="O948" i="37"/>
  <c r="O1779" i="37"/>
  <c r="O1715" i="37"/>
  <c r="O1651" i="37"/>
  <c r="O1587" i="37"/>
  <c r="O1523" i="37"/>
  <c r="O1459" i="37"/>
  <c r="O1395" i="37"/>
  <c r="O1331" i="37"/>
  <c r="O1267" i="37"/>
  <c r="O1203" i="37"/>
  <c r="O1139" i="37"/>
  <c r="O1075" i="37"/>
  <c r="O1011" i="37"/>
  <c r="O947" i="37"/>
  <c r="O2362" i="37"/>
  <c r="O2298" i="37"/>
  <c r="O2234" i="37"/>
  <c r="O2170" i="37"/>
  <c r="O2106" i="37"/>
  <c r="O2042" i="37"/>
  <c r="O1978" i="37"/>
  <c r="O1914" i="37"/>
  <c r="O1850" i="37"/>
  <c r="O1786" i="37"/>
  <c r="O1722" i="37"/>
  <c r="O1658" i="37"/>
  <c r="O1594" i="37"/>
  <c r="O1530" i="37"/>
  <c r="O1466" i="37"/>
  <c r="O1402" i="37"/>
  <c r="O1338" i="37"/>
  <c r="O1274" i="37"/>
  <c r="O1210" i="37"/>
  <c r="O1146" i="37"/>
  <c r="O1033" i="37"/>
  <c r="O969" i="37"/>
  <c r="O905" i="37"/>
  <c r="O841" i="37"/>
  <c r="O777" i="37"/>
  <c r="O713" i="37"/>
  <c r="O649" i="37"/>
  <c r="O585" i="37"/>
  <c r="O521" i="37"/>
  <c r="O457" i="37"/>
  <c r="O393" i="37"/>
  <c r="O936" i="37"/>
  <c r="O872" i="37"/>
  <c r="O808" i="37"/>
  <c r="O744" i="37"/>
  <c r="O680" i="37"/>
  <c r="O616" i="37"/>
  <c r="O552" i="37"/>
  <c r="O488" i="37"/>
  <c r="O424" i="37"/>
  <c r="O360" i="37"/>
  <c r="O296" i="37"/>
  <c r="O855" i="37"/>
  <c r="O791" i="37"/>
  <c r="O3147" i="37"/>
  <c r="O3314" i="37"/>
  <c r="O3058" i="37"/>
  <c r="O2858" i="37"/>
  <c r="O2770" i="37"/>
  <c r="O2690" i="37"/>
  <c r="O2602" i="37"/>
  <c r="O2522" i="37"/>
  <c r="O2450" i="37"/>
  <c r="O1905" i="37"/>
  <c r="O1841" i="37"/>
  <c r="O1777" i="37"/>
  <c r="O1713" i="37"/>
  <c r="O1649" i="37"/>
  <c r="O1585" i="37"/>
  <c r="O1521" i="37"/>
  <c r="O1457" i="37"/>
  <c r="O1393" i="37"/>
  <c r="O1329" i="37"/>
  <c r="O1265" i="37"/>
  <c r="O1201" i="37"/>
  <c r="O1137" i="37"/>
  <c r="O1073" i="37"/>
  <c r="O2224" i="37"/>
  <c r="O2160" i="37"/>
  <c r="O2096" i="37"/>
  <c r="O2032" i="37"/>
  <c r="O1968" i="37"/>
  <c r="O1904" i="37"/>
  <c r="O1840" i="37"/>
  <c r="O1776" i="37"/>
  <c r="O1712" i="37"/>
  <c r="O1648" i="37"/>
  <c r="O1584" i="37"/>
  <c r="O1520" i="37"/>
  <c r="O1456" i="37"/>
  <c r="O1392" i="37"/>
  <c r="O1328" i="37"/>
  <c r="O1264" i="37"/>
  <c r="O1200" i="37"/>
  <c r="O1136" i="37"/>
  <c r="O1072" i="37"/>
  <c r="O1008" i="37"/>
  <c r="O1735" i="37"/>
  <c r="O1671" i="37"/>
  <c r="O1607" i="37"/>
  <c r="O1543" i="37"/>
  <c r="O1479" i="37"/>
  <c r="O1415" i="37"/>
  <c r="O1351" i="37"/>
  <c r="O1287" i="37"/>
  <c r="O1223" i="37"/>
  <c r="O1159" i="37"/>
  <c r="O1095" i="37"/>
  <c r="O1031" i="37"/>
  <c r="O967" i="37"/>
  <c r="O903" i="37"/>
  <c r="O2334" i="37"/>
  <c r="O2270" i="37"/>
  <c r="O2206" i="37"/>
  <c r="O2142" i="37"/>
  <c r="O2078" i="37"/>
  <c r="O2014" i="37"/>
  <c r="O1950" i="37"/>
  <c r="O1886" i="37"/>
  <c r="O1822" i="37"/>
  <c r="O1758" i="37"/>
  <c r="O1694" i="37"/>
  <c r="O1630" i="37"/>
  <c r="O1566" i="37"/>
  <c r="O1502" i="37"/>
  <c r="O1438" i="37"/>
  <c r="O1374" i="37"/>
  <c r="O1310" i="37"/>
  <c r="O1246" i="37"/>
  <c r="O1182" i="37"/>
  <c r="O1118" i="37"/>
  <c r="O1877" i="37"/>
  <c r="O1813" i="37"/>
  <c r="O1749" i="37"/>
  <c r="O1685" i="37"/>
  <c r="O1621" i="37"/>
  <c r="O1557" i="37"/>
  <c r="O1493" i="37"/>
  <c r="O1429" i="37"/>
  <c r="O1365" i="37"/>
  <c r="O1301" i="37"/>
  <c r="O1237" i="37"/>
  <c r="O1173" i="37"/>
  <c r="O1109" i="37"/>
  <c r="O1045" i="37"/>
  <c r="O2220" i="37"/>
  <c r="O2156" i="37"/>
  <c r="O2092" i="37"/>
  <c r="O2028" i="37"/>
  <c r="O1964" i="37"/>
  <c r="O1900" i="37"/>
  <c r="O1836" i="37"/>
  <c r="O1772" i="37"/>
  <c r="O1708" i="37"/>
  <c r="O1644" i="37"/>
  <c r="O1580" i="37"/>
  <c r="O1516" i="37"/>
  <c r="O1452" i="37"/>
  <c r="O1388" i="37"/>
  <c r="O1324" i="37"/>
  <c r="O1260" i="37"/>
  <c r="O1196" i="37"/>
  <c r="O1132" i="37"/>
  <c r="O1068" i="37"/>
  <c r="O1004" i="37"/>
  <c r="O940" i="37"/>
  <c r="O1771" i="37"/>
  <c r="O1707" i="37"/>
  <c r="O1643" i="37"/>
  <c r="O1579" i="37"/>
  <c r="O1515" i="37"/>
  <c r="O1451" i="37"/>
  <c r="O1387" i="37"/>
  <c r="O1323" i="37"/>
  <c r="O1259" i="37"/>
  <c r="O1195" i="37"/>
  <c r="O1131" i="37"/>
  <c r="O1067" i="37"/>
  <c r="O1003" i="37"/>
  <c r="O939" i="37"/>
  <c r="O2354" i="37"/>
  <c r="O2290" i="37"/>
  <c r="O2226" i="37"/>
  <c r="O2162" i="37"/>
  <c r="O2098" i="37"/>
  <c r="O2034" i="37"/>
  <c r="O1970" i="37"/>
  <c r="O1906" i="37"/>
  <c r="O1842" i="37"/>
  <c r="O1778" i="37"/>
  <c r="O1714" i="37"/>
  <c r="O1650" i="37"/>
  <c r="O1586" i="37"/>
  <c r="O1522" i="37"/>
  <c r="O1458" i="37"/>
  <c r="O1394" i="37"/>
  <c r="O1330" i="37"/>
  <c r="O1266" i="37"/>
  <c r="O1202" i="37"/>
  <c r="O1138" i="37"/>
  <c r="O1025" i="37"/>
  <c r="O961" i="37"/>
  <c r="O897" i="37"/>
  <c r="O833" i="37"/>
  <c r="O769" i="37"/>
  <c r="O705" i="37"/>
  <c r="O641" i="37"/>
  <c r="O577" i="37"/>
  <c r="O513" i="37"/>
  <c r="O449" i="37"/>
  <c r="O385" i="37"/>
  <c r="O928" i="37"/>
  <c r="O864" i="37"/>
  <c r="O800" i="37"/>
  <c r="O736" i="37"/>
  <c r="O672" i="37"/>
  <c r="O608" i="37"/>
  <c r="O544" i="37"/>
  <c r="O480" i="37"/>
  <c r="O416" i="37"/>
  <c r="O352" i="37"/>
  <c r="O288" i="37"/>
  <c r="O847" i="37"/>
  <c r="O783" i="37"/>
  <c r="O719" i="37"/>
  <c r="O655" i="37"/>
  <c r="O591" i="37"/>
  <c r="O527" i="37"/>
  <c r="O463" i="37"/>
  <c r="O399" i="37"/>
  <c r="O335" i="37"/>
  <c r="O271" i="37"/>
  <c r="O1062" i="37"/>
  <c r="O998" i="37"/>
  <c r="O934" i="37"/>
  <c r="O870" i="37"/>
  <c r="O806" i="37"/>
  <c r="O742" i="37"/>
  <c r="O678" i="37"/>
  <c r="O614" i="37"/>
  <c r="O550" i="37"/>
  <c r="O486" i="37"/>
  <c r="O422" i="37"/>
  <c r="O358" i="37"/>
  <c r="O981" i="37"/>
  <c r="O917" i="37"/>
  <c r="O853" i="37"/>
  <c r="O789" i="37"/>
  <c r="O725" i="37"/>
  <c r="O661" i="37"/>
  <c r="O597" i="37"/>
  <c r="O533" i="37"/>
  <c r="O469" i="37"/>
  <c r="O405" i="37"/>
  <c r="O341" i="37"/>
  <c r="O277" i="37"/>
  <c r="O860" i="37"/>
  <c r="O796" i="37"/>
  <c r="O732" i="37"/>
  <c r="O668" i="37"/>
  <c r="O604" i="37"/>
  <c r="O540" i="37"/>
  <c r="O3091" i="37"/>
  <c r="O3282" i="37"/>
  <c r="O3026" i="37"/>
  <c r="O2850" i="37"/>
  <c r="O2762" i="37"/>
  <c r="O2674" i="37"/>
  <c r="O2594" i="37"/>
  <c r="O2514" i="37"/>
  <c r="O2442" i="37"/>
  <c r="O1897" i="37"/>
  <c r="O1833" i="37"/>
  <c r="O1769" i="37"/>
  <c r="O1705" i="37"/>
  <c r="O1641" i="37"/>
  <c r="O1577" i="37"/>
  <c r="O1513" i="37"/>
  <c r="O1449" i="37"/>
  <c r="O1385" i="37"/>
  <c r="O1321" i="37"/>
  <c r="O1257" i="37"/>
  <c r="O1193" i="37"/>
  <c r="O1129" i="37"/>
  <c r="O1065" i="37"/>
  <c r="O2216" i="37"/>
  <c r="O2152" i="37"/>
  <c r="O2088" i="37"/>
  <c r="O2024" i="37"/>
  <c r="O1960" i="37"/>
  <c r="O1896" i="37"/>
  <c r="O1832" i="37"/>
  <c r="O1768" i="37"/>
  <c r="O1704" i="37"/>
  <c r="O1640" i="37"/>
  <c r="O1576" i="37"/>
  <c r="O1512" i="37"/>
  <c r="O1448" i="37"/>
  <c r="O1384" i="37"/>
  <c r="O1320" i="37"/>
  <c r="O1256" i="37"/>
  <c r="O1192" i="37"/>
  <c r="O1128" i="37"/>
  <c r="O1064" i="37"/>
  <c r="O1000" i="37"/>
  <c r="O1727" i="37"/>
  <c r="O1663" i="37"/>
  <c r="O1599" i="37"/>
  <c r="O1535" i="37"/>
  <c r="O1471" i="37"/>
  <c r="O1407" i="37"/>
  <c r="O1343" i="37"/>
  <c r="O1279" i="37"/>
  <c r="O1215" i="37"/>
  <c r="O1151" i="37"/>
  <c r="O1087" i="37"/>
  <c r="O1023" i="37"/>
  <c r="O959" i="37"/>
  <c r="O895" i="37"/>
  <c r="O2326" i="37"/>
  <c r="O2262" i="37"/>
  <c r="O2198" i="37"/>
  <c r="O2134" i="37"/>
  <c r="O2070" i="37"/>
  <c r="O2006" i="37"/>
  <c r="O1942" i="37"/>
  <c r="O1878" i="37"/>
  <c r="O1814" i="37"/>
  <c r="O1750" i="37"/>
  <c r="O1686" i="37"/>
  <c r="O1622" i="37"/>
  <c r="O1558" i="37"/>
  <c r="O1494" i="37"/>
  <c r="O1430" i="37"/>
  <c r="O1366" i="37"/>
  <c r="O1302" i="37"/>
  <c r="O1238" i="37"/>
  <c r="O1174" i="37"/>
  <c r="O1110" i="37"/>
  <c r="O1869" i="37"/>
  <c r="O1805" i="37"/>
  <c r="O1741" i="37"/>
  <c r="O1677" i="37"/>
  <c r="O1613" i="37"/>
  <c r="O1549" i="37"/>
  <c r="O1485" i="37"/>
  <c r="O1421" i="37"/>
  <c r="O1357" i="37"/>
  <c r="O1293" i="37"/>
  <c r="O1229" i="37"/>
  <c r="O1165" i="37"/>
  <c r="O1101" i="37"/>
  <c r="O1037" i="37"/>
  <c r="O2212" i="37"/>
  <c r="O2148" i="37"/>
  <c r="O2084" i="37"/>
  <c r="O2020" i="37"/>
  <c r="O1956" i="37"/>
  <c r="O1892" i="37"/>
  <c r="O1828" i="37"/>
  <c r="O1764" i="37"/>
  <c r="O1700" i="37"/>
  <c r="O1636" i="37"/>
  <c r="O1572" i="37"/>
  <c r="O1508" i="37"/>
  <c r="O1444" i="37"/>
  <c r="O1380" i="37"/>
  <c r="O1316" i="37"/>
  <c r="O1252" i="37"/>
  <c r="O1188" i="37"/>
  <c r="O1124" i="37"/>
  <c r="O1060" i="37"/>
  <c r="O996" i="37"/>
  <c r="O932" i="37"/>
  <c r="O1763" i="37"/>
  <c r="O1699" i="37"/>
  <c r="O1635" i="37"/>
  <c r="O1571" i="37"/>
  <c r="O1507" i="37"/>
  <c r="O1443" i="37"/>
  <c r="O1379" i="37"/>
  <c r="O1315" i="37"/>
  <c r="O1251" i="37"/>
  <c r="O1187" i="37"/>
  <c r="O1123" i="37"/>
  <c r="O1059" i="37"/>
  <c r="O995" i="37"/>
  <c r="O931" i="37"/>
  <c r="O2346" i="37"/>
  <c r="O2282" i="37"/>
  <c r="O2218" i="37"/>
  <c r="O2154" i="37"/>
  <c r="O2090" i="37"/>
  <c r="O2026" i="37"/>
  <c r="O1962" i="37"/>
  <c r="O1898" i="37"/>
  <c r="O1834" i="37"/>
  <c r="O1770" i="37"/>
  <c r="O1706" i="37"/>
  <c r="O1642" i="37"/>
  <c r="O1578" i="37"/>
  <c r="O1514" i="37"/>
  <c r="O1450" i="37"/>
  <c r="O1386" i="37"/>
  <c r="O1322" i="37"/>
  <c r="O1258" i="37"/>
  <c r="O1194" i="37"/>
  <c r="O1130" i="37"/>
  <c r="O1017" i="37"/>
  <c r="O953" i="37"/>
  <c r="O889" i="37"/>
  <c r="O825" i="37"/>
  <c r="O761" i="37"/>
  <c r="O697" i="37"/>
  <c r="O633" i="37"/>
  <c r="O569" i="37"/>
  <c r="O505" i="37"/>
  <c r="O441" i="37"/>
  <c r="O377" i="37"/>
  <c r="O920" i="37"/>
  <c r="O856" i="37"/>
  <c r="O792" i="37"/>
  <c r="O728" i="37"/>
  <c r="O664" i="37"/>
  <c r="O600" i="37"/>
  <c r="O536" i="37"/>
  <c r="O472" i="37"/>
  <c r="O408" i="37"/>
  <c r="O344" i="37"/>
  <c r="O280" i="37"/>
  <c r="O3027" i="37"/>
  <c r="O3250" i="37"/>
  <c r="O2994" i="37"/>
  <c r="O2834" i="37"/>
  <c r="O2754" i="37"/>
  <c r="O2666" i="37"/>
  <c r="O2578" i="37"/>
  <c r="O2506" i="37"/>
  <c r="O2434" i="37"/>
  <c r="O1889" i="37"/>
  <c r="O1825" i="37"/>
  <c r="O1761" i="37"/>
  <c r="O1697" i="37"/>
  <c r="O1633" i="37"/>
  <c r="O1569" i="37"/>
  <c r="O1505" i="37"/>
  <c r="O1441" i="37"/>
  <c r="O1377" i="37"/>
  <c r="O1313" i="37"/>
  <c r="O1249" i="37"/>
  <c r="O1185" i="37"/>
  <c r="O1121" i="37"/>
  <c r="O1057" i="37"/>
  <c r="O2208" i="37"/>
  <c r="O2144" i="37"/>
  <c r="O2080" i="37"/>
  <c r="O2016" i="37"/>
  <c r="O1952" i="37"/>
  <c r="O1888" i="37"/>
  <c r="O1824" i="37"/>
  <c r="O1760" i="37"/>
  <c r="O1696" i="37"/>
  <c r="O1632" i="37"/>
  <c r="O1568" i="37"/>
  <c r="O1504" i="37"/>
  <c r="O1440" i="37"/>
  <c r="O1376" i="37"/>
  <c r="O1312" i="37"/>
  <c r="O1248" i="37"/>
  <c r="O1184" i="37"/>
  <c r="O1120" i="37"/>
  <c r="O1056" i="37"/>
  <c r="O992" i="37"/>
  <c r="O1719" i="37"/>
  <c r="O1655" i="37"/>
  <c r="O1591" i="37"/>
  <c r="O1527" i="37"/>
  <c r="O1463" i="37"/>
  <c r="O1399" i="37"/>
  <c r="O1335" i="37"/>
  <c r="O1271" i="37"/>
  <c r="O1207" i="37"/>
  <c r="O1143" i="37"/>
  <c r="O1079" i="37"/>
  <c r="O1015" i="37"/>
  <c r="O951" i="37"/>
  <c r="O887" i="37"/>
  <c r="O2318" i="37"/>
  <c r="O2254" i="37"/>
  <c r="O2190" i="37"/>
  <c r="O2126" i="37"/>
  <c r="O2062" i="37"/>
  <c r="O1998" i="37"/>
  <c r="O1934" i="37"/>
  <c r="O1870" i="37"/>
  <c r="O1806" i="37"/>
  <c r="O1742" i="37"/>
  <c r="O1678" i="37"/>
  <c r="O1614" i="37"/>
  <c r="O1550" i="37"/>
  <c r="O1486" i="37"/>
  <c r="O1422" i="37"/>
  <c r="O1358" i="37"/>
  <c r="O1294" i="37"/>
  <c r="O1230" i="37"/>
  <c r="O1166" i="37"/>
  <c r="O1102" i="37"/>
  <c r="O1861" i="37"/>
  <c r="O1797" i="37"/>
  <c r="O1733" i="37"/>
  <c r="O1669" i="37"/>
  <c r="O1605" i="37"/>
  <c r="O1541" i="37"/>
  <c r="O1477" i="37"/>
  <c r="O1413" i="37"/>
  <c r="O1349" i="37"/>
  <c r="O1285" i="37"/>
  <c r="O1221" i="37"/>
  <c r="O1157" i="37"/>
  <c r="O1093" i="37"/>
  <c r="O2268" i="37"/>
  <c r="O2204" i="37"/>
  <c r="O2140" i="37"/>
  <c r="O2076" i="37"/>
  <c r="O2012" i="37"/>
  <c r="O1948" i="37"/>
  <c r="O1884" i="37"/>
  <c r="O1820" i="37"/>
  <c r="O1756" i="37"/>
  <c r="O1692" i="37"/>
  <c r="O1628" i="37"/>
  <c r="O1564" i="37"/>
  <c r="O1500" i="37"/>
  <c r="O1436" i="37"/>
  <c r="O1372" i="37"/>
  <c r="O1308" i="37"/>
  <c r="O1244" i="37"/>
  <c r="O1180" i="37"/>
  <c r="O1116" i="37"/>
  <c r="O1052" i="37"/>
  <c r="O988" i="37"/>
  <c r="O924" i="37"/>
  <c r="O1755" i="37"/>
  <c r="O1691" i="37"/>
  <c r="O1627" i="37"/>
  <c r="O1563" i="37"/>
  <c r="O1499" i="37"/>
  <c r="O1435" i="37"/>
  <c r="O1371" i="37"/>
  <c r="O1307" i="37"/>
  <c r="O1243" i="37"/>
  <c r="O1179" i="37"/>
  <c r="O1115" i="37"/>
  <c r="O1051" i="37"/>
  <c r="O987" i="37"/>
  <c r="O923" i="37"/>
  <c r="O2338" i="37"/>
  <c r="O2274" i="37"/>
  <c r="O2210" i="37"/>
  <c r="O2146" i="37"/>
  <c r="O2082" i="37"/>
  <c r="O2018" i="37"/>
  <c r="O1954" i="37"/>
  <c r="O1890" i="37"/>
  <c r="O1826" i="37"/>
  <c r="O1762" i="37"/>
  <c r="O2955" i="37"/>
  <c r="O3218" i="37"/>
  <c r="O2962" i="37"/>
  <c r="O2826" i="37"/>
  <c r="O2738" i="37"/>
  <c r="O2658" i="37"/>
  <c r="O2570" i="37"/>
  <c r="O2498" i="37"/>
  <c r="O2426" i="37"/>
  <c r="O1881" i="37"/>
  <c r="O1817" i="37"/>
  <c r="O1753" i="37"/>
  <c r="O1689" i="37"/>
  <c r="O1625" i="37"/>
  <c r="O1561" i="37"/>
  <c r="O1497" i="37"/>
  <c r="O1433" i="37"/>
  <c r="O1369" i="37"/>
  <c r="O1305" i="37"/>
  <c r="O1241" i="37"/>
  <c r="O1177" i="37"/>
  <c r="O1113" i="37"/>
  <c r="O2264" i="37"/>
  <c r="O2200" i="37"/>
  <c r="O2136" i="37"/>
  <c r="O2072" i="37"/>
  <c r="O2008" i="37"/>
  <c r="O1944" i="37"/>
  <c r="O1880" i="37"/>
  <c r="O1816" i="37"/>
  <c r="O1752" i="37"/>
  <c r="O1688" i="37"/>
  <c r="O1624" i="37"/>
  <c r="O1560" i="37"/>
  <c r="O1496" i="37"/>
  <c r="O1432" i="37"/>
  <c r="O1368" i="37"/>
  <c r="O1304" i="37"/>
  <c r="O1240" i="37"/>
  <c r="O1176" i="37"/>
  <c r="O1112" i="37"/>
  <c r="O1048" i="37"/>
  <c r="O984" i="37"/>
  <c r="O1711" i="37"/>
  <c r="O1647" i="37"/>
  <c r="O1583" i="37"/>
  <c r="O1519" i="37"/>
  <c r="O1455" i="37"/>
  <c r="O1391" i="37"/>
  <c r="O1327" i="37"/>
  <c r="O1263" i="37"/>
  <c r="O1199" i="37"/>
  <c r="O1135" i="37"/>
  <c r="O1071" i="37"/>
  <c r="O1007" i="37"/>
  <c r="O943" i="37"/>
  <c r="O2374" i="37"/>
  <c r="O2310" i="37"/>
  <c r="O2246" i="37"/>
  <c r="O2182" i="37"/>
  <c r="O2118" i="37"/>
  <c r="O2054" i="37"/>
  <c r="O1990" i="37"/>
  <c r="O1926" i="37"/>
  <c r="O1862" i="37"/>
  <c r="O1798" i="37"/>
  <c r="O1734" i="37"/>
  <c r="O1670" i="37"/>
  <c r="O1606" i="37"/>
  <c r="O1542" i="37"/>
  <c r="O1478" i="37"/>
  <c r="O1414" i="37"/>
  <c r="O1350" i="37"/>
  <c r="O1286" i="37"/>
  <c r="O1222" i="37"/>
  <c r="O1158" i="37"/>
  <c r="O1094" i="37"/>
  <c r="O1853" i="37"/>
  <c r="O1789" i="37"/>
  <c r="O1725" i="37"/>
  <c r="O1661" i="37"/>
  <c r="O1597" i="37"/>
  <c r="O1533" i="37"/>
  <c r="O1469" i="37"/>
  <c r="O1405" i="37"/>
  <c r="O1341" i="37"/>
  <c r="O1277" i="37"/>
  <c r="O1213" i="37"/>
  <c r="O1149" i="37"/>
  <c r="O1085" i="37"/>
  <c r="O2260" i="37"/>
  <c r="O2196" i="37"/>
  <c r="O2132" i="37"/>
  <c r="O2068" i="37"/>
  <c r="O2004" i="37"/>
  <c r="O1940" i="37"/>
  <c r="O1876" i="37"/>
  <c r="O1812" i="37"/>
  <c r="O1748" i="37"/>
  <c r="O1684" i="37"/>
  <c r="O1620" i="37"/>
  <c r="O1556" i="37"/>
  <c r="O1492" i="37"/>
  <c r="O1428" i="37"/>
  <c r="O1364" i="37"/>
  <c r="O1300" i="37"/>
  <c r="O1236" i="37"/>
  <c r="O1172" i="37"/>
  <c r="O1108" i="37"/>
  <c r="O1044" i="37"/>
  <c r="O980" i="37"/>
  <c r="O916" i="37"/>
  <c r="O1747" i="37"/>
  <c r="O1683" i="37"/>
  <c r="O1619" i="37"/>
  <c r="O1555" i="37"/>
  <c r="O1491" i="37"/>
  <c r="O1427" i="37"/>
  <c r="O1363" i="37"/>
  <c r="O1299" i="37"/>
  <c r="O1235" i="37"/>
  <c r="O1171" i="37"/>
  <c r="O1107" i="37"/>
  <c r="O1043" i="37"/>
  <c r="O979" i="37"/>
  <c r="O915" i="37"/>
  <c r="O2330" i="37"/>
  <c r="O2266" i="37"/>
  <c r="O2202" i="37"/>
  <c r="O2138" i="37"/>
  <c r="O2074" i="37"/>
  <c r="O2010" i="37"/>
  <c r="O1946" i="37"/>
  <c r="O1882" i="37"/>
  <c r="O1818" i="37"/>
  <c r="O1754" i="37"/>
  <c r="O1690" i="37"/>
  <c r="O1626" i="37"/>
  <c r="O1562" i="37"/>
  <c r="O1498" i="37"/>
  <c r="O1434" i="37"/>
  <c r="O1370" i="37"/>
  <c r="O1306" i="37"/>
  <c r="O1242" i="37"/>
  <c r="O1178" i="37"/>
  <c r="O1114" i="37"/>
  <c r="O1001" i="37"/>
  <c r="O937" i="37"/>
  <c r="O873" i="37"/>
  <c r="O809" i="37"/>
  <c r="O745" i="37"/>
  <c r="O681" i="37"/>
  <c r="O617" i="37"/>
  <c r="O553" i="37"/>
  <c r="O489" i="37"/>
  <c r="O425" i="37"/>
  <c r="O968" i="37"/>
  <c r="O904" i="37"/>
  <c r="O840" i="37"/>
  <c r="O776" i="37"/>
  <c r="O712" i="37"/>
  <c r="O648" i="37"/>
  <c r="O584" i="37"/>
  <c r="O520" i="37"/>
  <c r="O456" i="37"/>
  <c r="O392" i="37"/>
  <c r="O328" i="37"/>
  <c r="O264" i="37"/>
  <c r="O823" i="37"/>
  <c r="O759" i="37"/>
  <c r="O3410" i="37"/>
  <c r="O3154" i="37"/>
  <c r="O2898" i="37"/>
  <c r="O2802" i="37"/>
  <c r="O2722" i="37"/>
  <c r="O2634" i="37"/>
  <c r="O2546" i="37"/>
  <c r="O2474" i="37"/>
  <c r="O2410" i="37"/>
  <c r="O1865" i="37"/>
  <c r="O1801" i="37"/>
  <c r="O1737" i="37"/>
  <c r="O1673" i="37"/>
  <c r="O1609" i="37"/>
  <c r="O1545" i="37"/>
  <c r="O1481" i="37"/>
  <c r="O1417" i="37"/>
  <c r="O1353" i="37"/>
  <c r="O1289" i="37"/>
  <c r="O1225" i="37"/>
  <c r="O1161" i="37"/>
  <c r="O1097" i="37"/>
  <c r="O2248" i="37"/>
  <c r="O2184" i="37"/>
  <c r="O2120" i="37"/>
  <c r="O2056" i="37"/>
  <c r="O1992" i="37"/>
  <c r="O1928" i="37"/>
  <c r="O1864" i="37"/>
  <c r="O1800" i="37"/>
  <c r="O1736" i="37"/>
  <c r="O1672" i="37"/>
  <c r="O1608" i="37"/>
  <c r="O1544" i="37"/>
  <c r="O1480" i="37"/>
  <c r="O1416" i="37"/>
  <c r="O1352" i="37"/>
  <c r="O1288" i="37"/>
  <c r="O1224" i="37"/>
  <c r="O1160" i="37"/>
  <c r="O1096" i="37"/>
  <c r="O1032" i="37"/>
  <c r="O1759" i="37"/>
  <c r="O1695" i="37"/>
  <c r="O1631" i="37"/>
  <c r="O1567" i="37"/>
  <c r="O1503" i="37"/>
  <c r="O1439" i="37"/>
  <c r="O1375" i="37"/>
  <c r="O1311" i="37"/>
  <c r="O1247" i="37"/>
  <c r="O1183" i="37"/>
  <c r="O1119" i="37"/>
  <c r="O1055" i="37"/>
  <c r="O991" i="37"/>
  <c r="O927" i="37"/>
  <c r="O2358" i="37"/>
  <c r="O2294" i="37"/>
  <c r="O2230" i="37"/>
  <c r="O2166" i="37"/>
  <c r="O2102" i="37"/>
  <c r="O2038" i="37"/>
  <c r="O1974" i="37"/>
  <c r="O1910" i="37"/>
  <c r="O1846" i="37"/>
  <c r="O1782" i="37"/>
  <c r="O1718" i="37"/>
  <c r="O1654" i="37"/>
  <c r="O1590" i="37"/>
  <c r="O1526" i="37"/>
  <c r="O1462" i="37"/>
  <c r="O1398" i="37"/>
  <c r="O1334" i="37"/>
  <c r="O1270" i="37"/>
  <c r="O1206" i="37"/>
  <c r="O1142" i="37"/>
  <c r="O1901" i="37"/>
  <c r="O1837" i="37"/>
  <c r="O1773" i="37"/>
  <c r="O1709" i="37"/>
  <c r="O1645" i="37"/>
  <c r="O1581" i="37"/>
  <c r="O1517" i="37"/>
  <c r="O1453" i="37"/>
  <c r="O1389" i="37"/>
  <c r="O1325" i="37"/>
  <c r="O1261" i="37"/>
  <c r="O1197" i="37"/>
  <c r="O1133" i="37"/>
  <c r="O1069" i="37"/>
  <c r="O2244" i="37"/>
  <c r="O2180" i="37"/>
  <c r="O2116" i="37"/>
  <c r="O2052" i="37"/>
  <c r="O1988" i="37"/>
  <c r="O1924" i="37"/>
  <c r="O1860" i="37"/>
  <c r="O1796" i="37"/>
  <c r="O1732" i="37"/>
  <c r="O1668" i="37"/>
  <c r="O1604" i="37"/>
  <c r="O1540" i="37"/>
  <c r="O1476" i="37"/>
  <c r="O1412" i="37"/>
  <c r="O1348" i="37"/>
  <c r="O1284" i="37"/>
  <c r="O1220" i="37"/>
  <c r="O1156" i="37"/>
  <c r="O1092" i="37"/>
  <c r="O1028" i="37"/>
  <c r="O964" i="37"/>
  <c r="O1795" i="37"/>
  <c r="O1731" i="37"/>
  <c r="O1667" i="37"/>
  <c r="O1603" i="37"/>
  <c r="O1539" i="37"/>
  <c r="O1475" i="37"/>
  <c r="O1411" i="37"/>
  <c r="O1347" i="37"/>
  <c r="O1283" i="37"/>
  <c r="O1219" i="37"/>
  <c r="O1155" i="37"/>
  <c r="O1091" i="37"/>
  <c r="O1027" i="37"/>
  <c r="O963" i="37"/>
  <c r="O2378" i="37"/>
  <c r="O2314" i="37"/>
  <c r="O2250" i="37"/>
  <c r="O2186" i="37"/>
  <c r="O2122" i="37"/>
  <c r="O2058" i="37"/>
  <c r="O1994" i="37"/>
  <c r="O1930" i="37"/>
  <c r="O1866" i="37"/>
  <c r="O1802" i="37"/>
  <c r="O1738" i="37"/>
  <c r="O1674" i="37"/>
  <c r="O1610" i="37"/>
  <c r="O1546" i="37"/>
  <c r="O1482" i="37"/>
  <c r="O1418" i="37"/>
  <c r="O1354" i="37"/>
  <c r="O1290" i="37"/>
  <c r="O1226" i="37"/>
  <c r="O1162" i="37"/>
  <c r="O1049" i="37"/>
  <c r="O985" i="37"/>
  <c r="O921" i="37"/>
  <c r="O857" i="37"/>
  <c r="O793" i="37"/>
  <c r="O729" i="37"/>
  <c r="O665" i="37"/>
  <c r="O601" i="37"/>
  <c r="O537" i="37"/>
  <c r="O473" i="37"/>
  <c r="O409" i="37"/>
  <c r="O952" i="37"/>
  <c r="O888" i="37"/>
  <c r="O824" i="37"/>
  <c r="O760" i="37"/>
  <c r="O696" i="37"/>
  <c r="O632" i="37"/>
  <c r="O568" i="37"/>
  <c r="O504" i="37"/>
  <c r="O440" i="37"/>
  <c r="O376" i="37"/>
  <c r="O312" i="37"/>
  <c r="O871" i="37"/>
  <c r="O3442" i="37"/>
  <c r="O2418" i="37"/>
  <c r="O1425" i="37"/>
  <c r="O2128" i="37"/>
  <c r="O1616" i="37"/>
  <c r="O1104" i="37"/>
  <c r="O1383" i="37"/>
  <c r="O2366" i="37"/>
  <c r="O1854" i="37"/>
  <c r="O1342" i="37"/>
  <c r="O1653" i="37"/>
  <c r="O1141" i="37"/>
  <c r="O1868" i="37"/>
  <c r="O1356" i="37"/>
  <c r="O1739" i="37"/>
  <c r="O1227" i="37"/>
  <c r="O2194" i="37"/>
  <c r="O1698" i="37"/>
  <c r="O1442" i="37"/>
  <c r="O1186" i="37"/>
  <c r="O881" i="37"/>
  <c r="O625" i="37"/>
  <c r="O976" i="37"/>
  <c r="O720" i="37"/>
  <c r="O464" i="37"/>
  <c r="O839" i="37"/>
  <c r="O727" i="37"/>
  <c r="O639" i="37"/>
  <c r="O559" i="37"/>
  <c r="O471" i="37"/>
  <c r="O383" i="37"/>
  <c r="O303" i="37"/>
  <c r="O1070" i="37"/>
  <c r="O982" i="37"/>
  <c r="O902" i="37"/>
  <c r="O814" i="37"/>
  <c r="O726" i="37"/>
  <c r="O646" i="37"/>
  <c r="O558" i="37"/>
  <c r="O470" i="37"/>
  <c r="O390" i="37"/>
  <c r="O989" i="37"/>
  <c r="O901" i="37"/>
  <c r="O821" i="37"/>
  <c r="O733" i="37"/>
  <c r="O645" i="37"/>
  <c r="O565" i="37"/>
  <c r="O477" i="37"/>
  <c r="O389" i="37"/>
  <c r="O309" i="37"/>
  <c r="O868" i="37"/>
  <c r="O780" i="37"/>
  <c r="O700" i="37"/>
  <c r="O612" i="37"/>
  <c r="O524" i="37"/>
  <c r="O460" i="37"/>
  <c r="O396" i="37"/>
  <c r="O875" i="37"/>
  <c r="O811" i="37"/>
  <c r="O747" i="37"/>
  <c r="O683" i="37"/>
  <c r="O619" i="37"/>
  <c r="O555" i="37"/>
  <c r="O491" i="37"/>
  <c r="O427" i="37"/>
  <c r="O1082" i="37"/>
  <c r="O1018" i="37"/>
  <c r="O954" i="37"/>
  <c r="O890" i="37"/>
  <c r="O826" i="37"/>
  <c r="O762" i="37"/>
  <c r="O698" i="37"/>
  <c r="O634" i="37"/>
  <c r="O570" i="37"/>
  <c r="O506" i="37"/>
  <c r="O442" i="37"/>
  <c r="O378" i="37"/>
  <c r="O314" i="37"/>
  <c r="O250" i="37"/>
  <c r="O186" i="37"/>
  <c r="O122" i="37"/>
  <c r="O58" i="37"/>
  <c r="O361" i="37"/>
  <c r="O297" i="37"/>
  <c r="O233" i="37"/>
  <c r="O169" i="37"/>
  <c r="O105" i="37"/>
  <c r="O41" i="37"/>
  <c r="O232" i="37"/>
  <c r="O168" i="37"/>
  <c r="O104" i="37"/>
  <c r="O40" i="37"/>
  <c r="O207" i="37"/>
  <c r="O143" i="37"/>
  <c r="O79" i="37"/>
  <c r="O15" i="37"/>
  <c r="O294" i="37"/>
  <c r="O230" i="37"/>
  <c r="O166" i="37"/>
  <c r="O102" i="37"/>
  <c r="O38" i="37"/>
  <c r="O237" i="37"/>
  <c r="O173" i="37"/>
  <c r="O109" i="37"/>
  <c r="O45" i="37"/>
  <c r="O348" i="37"/>
  <c r="O284" i="37"/>
  <c r="O220" i="37"/>
  <c r="O156" i="37"/>
  <c r="O92" i="37"/>
  <c r="O28" i="37"/>
  <c r="O347" i="37"/>
  <c r="O283" i="37"/>
  <c r="O219" i="37"/>
  <c r="O155" i="37"/>
  <c r="O91" i="37"/>
  <c r="O27" i="37"/>
  <c r="O147" i="37"/>
  <c r="O19" i="37"/>
  <c r="O72" i="37"/>
  <c r="O262" i="37"/>
  <c r="O205" i="37"/>
  <c r="O316" i="37"/>
  <c r="O60" i="37"/>
  <c r="O123" i="37"/>
  <c r="O307" i="37"/>
  <c r="O51" i="37"/>
  <c r="O163" i="37"/>
  <c r="O3186" i="37"/>
  <c r="O1873" i="37"/>
  <c r="O1361" i="37"/>
  <c r="O2064" i="37"/>
  <c r="O1552" i="37"/>
  <c r="O1040" i="37"/>
  <c r="O1319" i="37"/>
  <c r="O2302" i="37"/>
  <c r="O1790" i="37"/>
  <c r="O1278" i="37"/>
  <c r="O1589" i="37"/>
  <c r="O1077" i="37"/>
  <c r="O1804" i="37"/>
  <c r="O1292" i="37"/>
  <c r="O1675" i="37"/>
  <c r="O1163" i="37"/>
  <c r="O2130" i="37"/>
  <c r="O1682" i="37"/>
  <c r="O1426" i="37"/>
  <c r="O1170" i="37"/>
  <c r="O865" i="37"/>
  <c r="O609" i="37"/>
  <c r="O960" i="37"/>
  <c r="O704" i="37"/>
  <c r="O448" i="37"/>
  <c r="O831" i="37"/>
  <c r="O711" i="37"/>
  <c r="O631" i="37"/>
  <c r="O551" i="37"/>
  <c r="O455" i="37"/>
  <c r="O375" i="37"/>
  <c r="O295" i="37"/>
  <c r="O1054" i="37"/>
  <c r="O974" i="37"/>
  <c r="O894" i="37"/>
  <c r="O798" i="37"/>
  <c r="O718" i="37"/>
  <c r="O638" i="37"/>
  <c r="O542" i="37"/>
  <c r="O462" i="37"/>
  <c r="O382" i="37"/>
  <c r="O973" i="37"/>
  <c r="O893" i="37"/>
  <c r="O813" i="37"/>
  <c r="O717" i="37"/>
  <c r="O637" i="37"/>
  <c r="O557" i="37"/>
  <c r="O461" i="37"/>
  <c r="O381" i="37"/>
  <c r="O301" i="37"/>
  <c r="O852" i="37"/>
  <c r="O772" i="37"/>
  <c r="O692" i="37"/>
  <c r="O596" i="37"/>
  <c r="O516" i="37"/>
  <c r="O452" i="37"/>
  <c r="O388" i="37"/>
  <c r="O867" i="37"/>
  <c r="O803" i="37"/>
  <c r="O739" i="37"/>
  <c r="O675" i="37"/>
  <c r="O611" i="37"/>
  <c r="O547" i="37"/>
  <c r="O483" i="37"/>
  <c r="O419" i="37"/>
  <c r="O1074" i="37"/>
  <c r="O1010" i="37"/>
  <c r="O946" i="37"/>
  <c r="O882" i="37"/>
  <c r="O818" i="37"/>
  <c r="O754" i="37"/>
  <c r="O690" i="37"/>
  <c r="O626" i="37"/>
  <c r="O562" i="37"/>
  <c r="O498" i="37"/>
  <c r="O434" i="37"/>
  <c r="O370" i="37"/>
  <c r="O306" i="37"/>
  <c r="O242" i="37"/>
  <c r="O178" i="37"/>
  <c r="O114" i="37"/>
  <c r="O50" i="37"/>
  <c r="O353" i="37"/>
  <c r="O289" i="37"/>
  <c r="O225" i="37"/>
  <c r="O161" i="37"/>
  <c r="O97" i="37"/>
  <c r="O33" i="37"/>
  <c r="O224" i="37"/>
  <c r="O160" i="37"/>
  <c r="O96" i="37"/>
  <c r="O32" i="37"/>
  <c r="O199" i="37"/>
  <c r="O135" i="37"/>
  <c r="O71" i="37"/>
  <c r="O7" i="37"/>
  <c r="O286" i="37"/>
  <c r="O222" i="37"/>
  <c r="O158" i="37"/>
  <c r="O94" i="37"/>
  <c r="O30" i="37"/>
  <c r="O229" i="37"/>
  <c r="O165" i="37"/>
  <c r="O101" i="37"/>
  <c r="O37" i="37"/>
  <c r="O340" i="37"/>
  <c r="O276" i="37"/>
  <c r="O212" i="37"/>
  <c r="O148" i="37"/>
  <c r="O84" i="37"/>
  <c r="O20" i="37"/>
  <c r="O339" i="37"/>
  <c r="O275" i="37"/>
  <c r="O211" i="37"/>
  <c r="O83" i="37"/>
  <c r="O8" i="37"/>
  <c r="O70" i="37"/>
  <c r="O13" i="37"/>
  <c r="O188" i="37"/>
  <c r="O251" i="37"/>
  <c r="O2930" i="37"/>
  <c r="O1809" i="37"/>
  <c r="O1297" i="37"/>
  <c r="O2000" i="37"/>
  <c r="O1488" i="37"/>
  <c r="O1767" i="37"/>
  <c r="O1255" i="37"/>
  <c r="O2238" i="37"/>
  <c r="O1726" i="37"/>
  <c r="O1214" i="37"/>
  <c r="O1525" i="37"/>
  <c r="O2252" i="37"/>
  <c r="O1740" i="37"/>
  <c r="O1228" i="37"/>
  <c r="O1611" i="37"/>
  <c r="O1099" i="37"/>
  <c r="O2066" i="37"/>
  <c r="O1634" i="37"/>
  <c r="O1378" i="37"/>
  <c r="O1122" i="37"/>
  <c r="O817" i="37"/>
  <c r="O561" i="37"/>
  <c r="O912" i="37"/>
  <c r="O656" i="37"/>
  <c r="O400" i="37"/>
  <c r="O815" i="37"/>
  <c r="O703" i="37"/>
  <c r="O623" i="37"/>
  <c r="O535" i="37"/>
  <c r="O447" i="37"/>
  <c r="O367" i="37"/>
  <c r="O279" i="37"/>
  <c r="O1046" i="37"/>
  <c r="O966" i="37"/>
  <c r="O878" i="37"/>
  <c r="O790" i="37"/>
  <c r="O710" i="37"/>
  <c r="O622" i="37"/>
  <c r="O534" i="37"/>
  <c r="O454" i="37"/>
  <c r="O366" i="37"/>
  <c r="O965" i="37"/>
  <c r="O885" i="37"/>
  <c r="O797" i="37"/>
  <c r="O709" i="37"/>
  <c r="O629" i="37"/>
  <c r="O541" i="37"/>
  <c r="O453" i="37"/>
  <c r="O373" i="37"/>
  <c r="O285" i="37"/>
  <c r="O844" i="37"/>
  <c r="O764" i="37"/>
  <c r="O676" i="37"/>
  <c r="O588" i="37"/>
  <c r="O508" i="37"/>
  <c r="O444" i="37"/>
  <c r="O380" i="37"/>
  <c r="O859" i="37"/>
  <c r="O795" i="37"/>
  <c r="O731" i="37"/>
  <c r="O667" i="37"/>
  <c r="O603" i="37"/>
  <c r="O539" i="37"/>
  <c r="O475" i="37"/>
  <c r="O411" i="37"/>
  <c r="O1066" i="37"/>
  <c r="O1002" i="37"/>
  <c r="O938" i="37"/>
  <c r="O874" i="37"/>
  <c r="O810" i="37"/>
  <c r="O746" i="37"/>
  <c r="O682" i="37"/>
  <c r="O618" i="37"/>
  <c r="O554" i="37"/>
  <c r="O490" i="37"/>
  <c r="O426" i="37"/>
  <c r="O362" i="37"/>
  <c r="O298" i="37"/>
  <c r="O234" i="37"/>
  <c r="O170" i="37"/>
  <c r="O106" i="37"/>
  <c r="O42" i="37"/>
  <c r="O345" i="37"/>
  <c r="O281" i="37"/>
  <c r="O217" i="37"/>
  <c r="O153" i="37"/>
  <c r="O89" i="37"/>
  <c r="O25" i="37"/>
  <c r="O216" i="37"/>
  <c r="O152" i="37"/>
  <c r="O88" i="37"/>
  <c r="O24" i="37"/>
  <c r="O191" i="37"/>
  <c r="O127" i="37"/>
  <c r="O63" i="37"/>
  <c r="O342" i="37"/>
  <c r="O278" i="37"/>
  <c r="O214" i="37"/>
  <c r="O150" i="37"/>
  <c r="O86" i="37"/>
  <c r="O22" i="37"/>
  <c r="O221" i="37"/>
  <c r="O157" i="37"/>
  <c r="O93" i="37"/>
  <c r="O29" i="37"/>
  <c r="O332" i="37"/>
  <c r="O268" i="37"/>
  <c r="O204" i="37"/>
  <c r="O140" i="37"/>
  <c r="O76" i="37"/>
  <c r="O12" i="37"/>
  <c r="O331" i="37"/>
  <c r="O267" i="37"/>
  <c r="O203" i="37"/>
  <c r="O139" i="37"/>
  <c r="O75" i="37"/>
  <c r="O11" i="37"/>
  <c r="O195" i="37"/>
  <c r="O67" i="37"/>
  <c r="O136" i="37"/>
  <c r="O47" i="37"/>
  <c r="O198" i="37"/>
  <c r="O141" i="37"/>
  <c r="O252" i="37"/>
  <c r="O315" i="37"/>
  <c r="O59" i="37"/>
  <c r="O115" i="37"/>
  <c r="O227" i="37"/>
  <c r="O2818" i="37"/>
  <c r="O1745" i="37"/>
  <c r="O1233" i="37"/>
  <c r="O1936" i="37"/>
  <c r="O1424" i="37"/>
  <c r="O1703" i="37"/>
  <c r="O1191" i="37"/>
  <c r="O2174" i="37"/>
  <c r="O1662" i="37"/>
  <c r="O1150" i="37"/>
  <c r="O1461" i="37"/>
  <c r="O2188" i="37"/>
  <c r="O1676" i="37"/>
  <c r="O1164" i="37"/>
  <c r="O1547" i="37"/>
  <c r="O1035" i="37"/>
  <c r="O2002" i="37"/>
  <c r="O1618" i="37"/>
  <c r="O1362" i="37"/>
  <c r="O1106" i="37"/>
  <c r="O801" i="37"/>
  <c r="O545" i="37"/>
  <c r="O896" i="37"/>
  <c r="O640" i="37"/>
  <c r="O384" i="37"/>
  <c r="O807" i="37"/>
  <c r="O695" i="37"/>
  <c r="O615" i="37"/>
  <c r="O519" i="37"/>
  <c r="O439" i="37"/>
  <c r="O359" i="37"/>
  <c r="O263" i="37"/>
  <c r="O1038" i="37"/>
  <c r="O958" i="37"/>
  <c r="O862" i="37"/>
  <c r="O782" i="37"/>
  <c r="O702" i="37"/>
  <c r="O606" i="37"/>
  <c r="O526" i="37"/>
  <c r="O446" i="37"/>
  <c r="O350" i="37"/>
  <c r="O957" i="37"/>
  <c r="O877" i="37"/>
  <c r="O781" i="37"/>
  <c r="O701" i="37"/>
  <c r="O621" i="37"/>
  <c r="O525" i="37"/>
  <c r="O445" i="37"/>
  <c r="O365" i="37"/>
  <c r="O269" i="37"/>
  <c r="O836" i="37"/>
  <c r="O756" i="37"/>
  <c r="O660" i="37"/>
  <c r="O580" i="37"/>
  <c r="O500" i="37"/>
  <c r="O436" i="37"/>
  <c r="O372" i="37"/>
  <c r="O851" i="37"/>
  <c r="O787" i="37"/>
  <c r="O723" i="37"/>
  <c r="O659" i="37"/>
  <c r="O595" i="37"/>
  <c r="O531" i="37"/>
  <c r="O467" i="37"/>
  <c r="O403" i="37"/>
  <c r="O1058" i="37"/>
  <c r="O994" i="37"/>
  <c r="O930" i="37"/>
  <c r="O866" i="37"/>
  <c r="O802" i="37"/>
  <c r="O738" i="37"/>
  <c r="O674" i="37"/>
  <c r="O610" i="37"/>
  <c r="O546" i="37"/>
  <c r="O482" i="37"/>
  <c r="O418" i="37"/>
  <c r="O354" i="37"/>
  <c r="O290" i="37"/>
  <c r="O226" i="37"/>
  <c r="O162" i="37"/>
  <c r="O98" i="37"/>
  <c r="O34" i="37"/>
  <c r="O337" i="37"/>
  <c r="O273" i="37"/>
  <c r="O209" i="37"/>
  <c r="O145" i="37"/>
  <c r="O81" i="37"/>
  <c r="O17" i="37"/>
  <c r="O208" i="37"/>
  <c r="O144" i="37"/>
  <c r="O80" i="37"/>
  <c r="O16" i="37"/>
  <c r="O183" i="37"/>
  <c r="O119" i="37"/>
  <c r="O55" i="37"/>
  <c r="O334" i="37"/>
  <c r="O270" i="37"/>
  <c r="O206" i="37"/>
  <c r="O142" i="37"/>
  <c r="O78" i="37"/>
  <c r="O14" i="37"/>
  <c r="O213" i="37"/>
  <c r="O149" i="37"/>
  <c r="O85" i="37"/>
  <c r="O21" i="37"/>
  <c r="O324" i="37"/>
  <c r="O260" i="37"/>
  <c r="O196" i="37"/>
  <c r="O132" i="37"/>
  <c r="O68" i="37"/>
  <c r="O4" i="37"/>
  <c r="F8" i="26" s="1" a="1"/>
  <c r="F8" i="26" s="1"/>
  <c r="O323" i="37"/>
  <c r="O259" i="37"/>
  <c r="O131" i="37"/>
  <c r="O3" i="37"/>
  <c r="O175" i="37"/>
  <c r="O134" i="37"/>
  <c r="O77" i="37"/>
  <c r="O124" i="37"/>
  <c r="O187" i="37"/>
  <c r="O243" i="37"/>
  <c r="O355" i="37"/>
  <c r="O2730" i="37"/>
  <c r="O1681" i="37"/>
  <c r="O1169" i="37"/>
  <c r="O1872" i="37"/>
  <c r="O1360" i="37"/>
  <c r="O1639" i="37"/>
  <c r="O1127" i="37"/>
  <c r="O2110" i="37"/>
  <c r="O1598" i="37"/>
  <c r="O1909" i="37"/>
  <c r="O1397" i="37"/>
  <c r="O2124" i="37"/>
  <c r="O1612" i="37"/>
  <c r="O1100" i="37"/>
  <c r="O1483" i="37"/>
  <c r="O971" i="37"/>
  <c r="O1938" i="37"/>
  <c r="O1570" i="37"/>
  <c r="O1314" i="37"/>
  <c r="O1009" i="37"/>
  <c r="O753" i="37"/>
  <c r="O497" i="37"/>
  <c r="O848" i="37"/>
  <c r="O592" i="37"/>
  <c r="O336" i="37"/>
  <c r="O775" i="37"/>
  <c r="O687" i="37"/>
  <c r="O599" i="37"/>
  <c r="O511" i="37"/>
  <c r="O431" i="37"/>
  <c r="O343" i="37"/>
  <c r="O255" i="37"/>
  <c r="O1030" i="37"/>
  <c r="O942" i="37"/>
  <c r="O854" i="37"/>
  <c r="O774" i="37"/>
  <c r="O686" i="37"/>
  <c r="O598" i="37"/>
  <c r="O518" i="37"/>
  <c r="O430" i="37"/>
  <c r="O1029" i="37"/>
  <c r="O949" i="37"/>
  <c r="O861" i="37"/>
  <c r="O773" i="37"/>
  <c r="O693" i="37"/>
  <c r="O605" i="37"/>
  <c r="O517" i="37"/>
  <c r="O437" i="37"/>
  <c r="O349" i="37"/>
  <c r="O908" i="37"/>
  <c r="O828" i="37"/>
  <c r="O740" i="37"/>
  <c r="O652" i="37"/>
  <c r="O572" i="37"/>
  <c r="O492" i="37"/>
  <c r="O428" i="37"/>
  <c r="O907" i="37"/>
  <c r="O843" i="37"/>
  <c r="O779" i="37"/>
  <c r="O715" i="37"/>
  <c r="O651" i="37"/>
  <c r="O587" i="37"/>
  <c r="O523" i="37"/>
  <c r="O459" i="37"/>
  <c r="O395" i="37"/>
  <c r="O1050" i="37"/>
  <c r="O986" i="37"/>
  <c r="O922" i="37"/>
  <c r="O858" i="37"/>
  <c r="O794" i="37"/>
  <c r="O730" i="37"/>
  <c r="O666" i="37"/>
  <c r="O602" i="37"/>
  <c r="O538" i="37"/>
  <c r="O474" i="37"/>
  <c r="O410" i="37"/>
  <c r="O346" i="37"/>
  <c r="O282" i="37"/>
  <c r="O218" i="37"/>
  <c r="O154" i="37"/>
  <c r="O90" i="37"/>
  <c r="O26" i="37"/>
  <c r="O329" i="37"/>
  <c r="O265" i="37"/>
  <c r="O201" i="37"/>
  <c r="O137" i="37"/>
  <c r="O73" i="37"/>
  <c r="O9" i="37"/>
  <c r="O200" i="37"/>
  <c r="O111" i="37"/>
  <c r="O326" i="37"/>
  <c r="O6" i="37"/>
  <c r="O379" i="37"/>
  <c r="O2642" i="37"/>
  <c r="O1617" i="37"/>
  <c r="O1105" i="37"/>
  <c r="O1808" i="37"/>
  <c r="O1296" i="37"/>
  <c r="O1575" i="37"/>
  <c r="O1063" i="37"/>
  <c r="O2046" i="37"/>
  <c r="O1534" i="37"/>
  <c r="O1845" i="37"/>
  <c r="O1333" i="37"/>
  <c r="O2060" i="37"/>
  <c r="O1548" i="37"/>
  <c r="O1036" i="37"/>
  <c r="O1419" i="37"/>
  <c r="O2386" i="37"/>
  <c r="O1874" i="37"/>
  <c r="O1554" i="37"/>
  <c r="O1298" i="37"/>
  <c r="O993" i="37"/>
  <c r="O737" i="37"/>
  <c r="O481" i="37"/>
  <c r="O832" i="37"/>
  <c r="O576" i="37"/>
  <c r="O320" i="37"/>
  <c r="O767" i="37"/>
  <c r="O679" i="37"/>
  <c r="O583" i="37"/>
  <c r="O503" i="37"/>
  <c r="O423" i="37"/>
  <c r="O327" i="37"/>
  <c r="O247" i="37"/>
  <c r="O1022" i="37"/>
  <c r="O926" i="37"/>
  <c r="O846" i="37"/>
  <c r="O766" i="37"/>
  <c r="O670" i="37"/>
  <c r="O590" i="37"/>
  <c r="O510" i="37"/>
  <c r="O414" i="37"/>
  <c r="O1021" i="37"/>
  <c r="O941" i="37"/>
  <c r="O845" i="37"/>
  <c r="O765" i="37"/>
  <c r="O685" i="37"/>
  <c r="O589" i="37"/>
  <c r="O509" i="37"/>
  <c r="O429" i="37"/>
  <c r="O333" i="37"/>
  <c r="O900" i="37"/>
  <c r="O820" i="37"/>
  <c r="O724" i="37"/>
  <c r="O644" i="37"/>
  <c r="O564" i="37"/>
  <c r="O484" i="37"/>
  <c r="O420" i="37"/>
  <c r="O899" i="37"/>
  <c r="O835" i="37"/>
  <c r="O771" i="37"/>
  <c r="O707" i="37"/>
  <c r="O643" i="37"/>
  <c r="O579" i="37"/>
  <c r="O515" i="37"/>
  <c r="O451" i="37"/>
  <c r="O387" i="37"/>
  <c r="O1042" i="37"/>
  <c r="O978" i="37"/>
  <c r="O914" i="37"/>
  <c r="O850" i="37"/>
  <c r="O786" i="37"/>
  <c r="O722" i="37"/>
  <c r="O658" i="37"/>
  <c r="O594" i="37"/>
  <c r="O530" i="37"/>
  <c r="O466" i="37"/>
  <c r="O402" i="37"/>
  <c r="O338" i="37"/>
  <c r="O274" i="37"/>
  <c r="O210" i="37"/>
  <c r="O146" i="37"/>
  <c r="O82" i="37"/>
  <c r="O18" i="37"/>
  <c r="O321" i="37"/>
  <c r="O257" i="37"/>
  <c r="O193" i="37"/>
  <c r="O129" i="37"/>
  <c r="O65" i="37"/>
  <c r="O256" i="37"/>
  <c r="O192" i="37"/>
  <c r="O128" i="37"/>
  <c r="O64" i="37"/>
  <c r="O231" i="37"/>
  <c r="O167" i="37"/>
  <c r="O103" i="37"/>
  <c r="O39" i="37"/>
  <c r="O318" i="37"/>
  <c r="O254" i="37"/>
  <c r="O190" i="37"/>
  <c r="O126" i="37"/>
  <c r="O62" i="37"/>
  <c r="O261" i="37"/>
  <c r="O197" i="37"/>
  <c r="O133" i="37"/>
  <c r="O69" i="37"/>
  <c r="O5" i="37"/>
  <c r="O308" i="37"/>
  <c r="O244" i="37"/>
  <c r="O180" i="37"/>
  <c r="O116" i="37"/>
  <c r="O52" i="37"/>
  <c r="O371" i="37"/>
  <c r="O179" i="37"/>
  <c r="O99" i="37"/>
  <c r="O2562" i="37"/>
  <c r="O1553" i="37"/>
  <c r="O2256" i="37"/>
  <c r="O1744" i="37"/>
  <c r="O1232" i="37"/>
  <c r="O1511" i="37"/>
  <c r="O999" i="37"/>
  <c r="O1982" i="37"/>
  <c r="O1470" i="37"/>
  <c r="O1781" i="37"/>
  <c r="O1269" i="37"/>
  <c r="O1996" i="37"/>
  <c r="O1484" i="37"/>
  <c r="O972" i="37"/>
  <c r="O1355" i="37"/>
  <c r="O2322" i="37"/>
  <c r="O1810" i="37"/>
  <c r="O1506" i="37"/>
  <c r="O1250" i="37"/>
  <c r="O945" i="37"/>
  <c r="O689" i="37"/>
  <c r="O433" i="37"/>
  <c r="O784" i="37"/>
  <c r="O528" i="37"/>
  <c r="O272" i="37"/>
  <c r="O751" i="37"/>
  <c r="O663" i="37"/>
  <c r="O575" i="37"/>
  <c r="O495" i="37"/>
  <c r="O407" i="37"/>
  <c r="O319" i="37"/>
  <c r="O239" i="37"/>
  <c r="O1006" i="37"/>
  <c r="O918" i="37"/>
  <c r="O838" i="37"/>
  <c r="O750" i="37"/>
  <c r="O662" i="37"/>
  <c r="O582" i="37"/>
  <c r="O494" i="37"/>
  <c r="O406" i="37"/>
  <c r="O1013" i="37"/>
  <c r="O925" i="37"/>
  <c r="O837" i="37"/>
  <c r="O757" i="37"/>
  <c r="O669" i="37"/>
  <c r="O581" i="37"/>
  <c r="O501" i="37"/>
  <c r="O413" i="37"/>
  <c r="O325" i="37"/>
  <c r="O892" i="37"/>
  <c r="O804" i="37"/>
  <c r="O716" i="37"/>
  <c r="O636" i="37"/>
  <c r="O548" i="37"/>
  <c r="O476" i="37"/>
  <c r="O412" i="37"/>
  <c r="O891" i="37"/>
  <c r="O827" i="37"/>
  <c r="O763" i="37"/>
  <c r="O699" i="37"/>
  <c r="O635" i="37"/>
  <c r="O571" i="37"/>
  <c r="O507" i="37"/>
  <c r="O443" i="37"/>
  <c r="O1098" i="37"/>
  <c r="O1034" i="37"/>
  <c r="O970" i="37"/>
  <c r="O906" i="37"/>
  <c r="O842" i="37"/>
  <c r="O778" i="37"/>
  <c r="O714" i="37"/>
  <c r="O650" i="37"/>
  <c r="O586" i="37"/>
  <c r="O522" i="37"/>
  <c r="O458" i="37"/>
  <c r="O394" i="37"/>
  <c r="O330" i="37"/>
  <c r="O266" i="37"/>
  <c r="O202" i="37"/>
  <c r="O138" i="37"/>
  <c r="O74" i="37"/>
  <c r="O10" i="37"/>
  <c r="O313" i="37"/>
  <c r="O249" i="37"/>
  <c r="O185" i="37"/>
  <c r="O121" i="37"/>
  <c r="O57" i="37"/>
  <c r="O248" i="37"/>
  <c r="O184" i="37"/>
  <c r="O120" i="37"/>
  <c r="O56" i="37"/>
  <c r="O223" i="37"/>
  <c r="O159" i="37"/>
  <c r="O95" i="37"/>
  <c r="O31" i="37"/>
  <c r="O310" i="37"/>
  <c r="O246" i="37"/>
  <c r="O182" i="37"/>
  <c r="O118" i="37"/>
  <c r="O54" i="37"/>
  <c r="O253" i="37"/>
  <c r="O189" i="37"/>
  <c r="O125" i="37"/>
  <c r="O61" i="37"/>
  <c r="O364" i="37"/>
  <c r="O300" i="37"/>
  <c r="O236" i="37"/>
  <c r="O172" i="37"/>
  <c r="O108" i="37"/>
  <c r="O44" i="37"/>
  <c r="O363" i="37"/>
  <c r="O299" i="37"/>
  <c r="O235" i="37"/>
  <c r="O171" i="37"/>
  <c r="O107" i="37"/>
  <c r="O43" i="37"/>
  <c r="O113" i="37"/>
  <c r="O176" i="37"/>
  <c r="O48" i="37"/>
  <c r="O215" i="37"/>
  <c r="O87" i="37"/>
  <c r="O302" i="37"/>
  <c r="O238" i="37"/>
  <c r="O110" i="37"/>
  <c r="O46" i="37"/>
  <c r="O245" i="37"/>
  <c r="O117" i="37"/>
  <c r="O53" i="37"/>
  <c r="O292" i="37"/>
  <c r="O228" i="37"/>
  <c r="O100" i="37"/>
  <c r="O291" i="37"/>
  <c r="O2482" i="37"/>
  <c r="O1489" i="37"/>
  <c r="O2192" i="37"/>
  <c r="O1680" i="37"/>
  <c r="O1168" i="37"/>
  <c r="O1447" i="37"/>
  <c r="O935" i="37"/>
  <c r="O1918" i="37"/>
  <c r="O1406" i="37"/>
  <c r="O1717" i="37"/>
  <c r="O1205" i="37"/>
  <c r="O1932" i="37"/>
  <c r="O1420" i="37"/>
  <c r="O1803" i="37"/>
  <c r="O1291" i="37"/>
  <c r="O2258" i="37"/>
  <c r="O1746" i="37"/>
  <c r="O1490" i="37"/>
  <c r="O1234" i="37"/>
  <c r="O929" i="37"/>
  <c r="O673" i="37"/>
  <c r="O417" i="37"/>
  <c r="O768" i="37"/>
  <c r="O512" i="37"/>
  <c r="O879" i="37"/>
  <c r="O743" i="37"/>
  <c r="O647" i="37"/>
  <c r="O567" i="37"/>
  <c r="O487" i="37"/>
  <c r="O391" i="37"/>
  <c r="O311" i="37"/>
  <c r="O1086" i="37"/>
  <c r="O990" i="37"/>
  <c r="O910" i="37"/>
  <c r="O830" i="37"/>
  <c r="O734" i="37"/>
  <c r="O654" i="37"/>
  <c r="O574" i="37"/>
  <c r="O478" i="37"/>
  <c r="O398" i="37"/>
  <c r="O1005" i="37"/>
  <c r="O909" i="37"/>
  <c r="O829" i="37"/>
  <c r="O749" i="37"/>
  <c r="O653" i="37"/>
  <c r="O573" i="37"/>
  <c r="O493" i="37"/>
  <c r="O397" i="37"/>
  <c r="O317" i="37"/>
  <c r="O884" i="37"/>
  <c r="O788" i="37"/>
  <c r="O708" i="37"/>
  <c r="O628" i="37"/>
  <c r="O532" i="37"/>
  <c r="O468" i="37"/>
  <c r="O404" i="37"/>
  <c r="O883" i="37"/>
  <c r="O819" i="37"/>
  <c r="O755" i="37"/>
  <c r="O691" i="37"/>
  <c r="O627" i="37"/>
  <c r="O563" i="37"/>
  <c r="O499" i="37"/>
  <c r="O435" i="37"/>
  <c r="O1090" i="37"/>
  <c r="O1026" i="37"/>
  <c r="O962" i="37"/>
  <c r="O898" i="37"/>
  <c r="O834" i="37"/>
  <c r="O770" i="37"/>
  <c r="O706" i="37"/>
  <c r="O642" i="37"/>
  <c r="O578" i="37"/>
  <c r="O514" i="37"/>
  <c r="O450" i="37"/>
  <c r="O386" i="37"/>
  <c r="O322" i="37"/>
  <c r="O258" i="37"/>
  <c r="O194" i="37"/>
  <c r="O130" i="37"/>
  <c r="O66" i="37"/>
  <c r="O369" i="37"/>
  <c r="O305" i="37"/>
  <c r="O241" i="37"/>
  <c r="O177" i="37"/>
  <c r="O49" i="37"/>
  <c r="O240" i="37"/>
  <c r="O112" i="37"/>
  <c r="O151" i="37"/>
  <c r="O23" i="37"/>
  <c r="O174" i="37"/>
  <c r="O181" i="37"/>
  <c r="O356" i="37"/>
  <c r="O164" i="37"/>
  <c r="O36" i="37"/>
  <c r="O35" i="37"/>
  <c r="X14" i="14" a="1"/>
  <c r="X14" i="14" s="1"/>
  <c r="O17" i="14" a="1"/>
  <c r="O17" i="14" s="1"/>
  <c r="AE72" i="26" a="1"/>
  <c r="AE72" i="26" s="1"/>
  <c r="I8" i="14" a="1"/>
  <c r="I8" i="14" s="1"/>
  <c r="Y67" i="26" a="1"/>
  <c r="Y67" i="26" s="1"/>
  <c r="AG62" i="26" a="1"/>
  <c r="AG62" i="26" s="1"/>
  <c r="J21" i="26" a="1"/>
  <c r="J21" i="26" s="1"/>
  <c r="J26" i="14" a="1"/>
  <c r="J26" i="14" s="1"/>
  <c r="R29" i="26" a="1"/>
  <c r="R29" i="26" s="1"/>
  <c r="R21" i="14" a="1"/>
  <c r="R21" i="14" s="1"/>
  <c r="Z28" i="26" a="1"/>
  <c r="Z28" i="26" s="1"/>
  <c r="Z66" i="26" a="1"/>
  <c r="Z66" i="26" s="1"/>
  <c r="Z60" i="26" a="1"/>
  <c r="Z60" i="26" s="1"/>
  <c r="Z65" i="26" a="1"/>
  <c r="Z65" i="26" s="1"/>
  <c r="Z7" i="14" a="1"/>
  <c r="Z7" i="14" s="1"/>
  <c r="Z20" i="14" a="1"/>
  <c r="Z20" i="14" s="1"/>
  <c r="Z27" i="14" a="1"/>
  <c r="Z27" i="14" s="1"/>
  <c r="Z41" i="14" a="1"/>
  <c r="Z41" i="14" s="1"/>
  <c r="Z32" i="14" a="1"/>
  <c r="Z32" i="14" s="1"/>
  <c r="Z66" i="14" a="1"/>
  <c r="Z66" i="14" s="1"/>
  <c r="Z63" i="14" a="1"/>
  <c r="Z63" i="14" s="1"/>
  <c r="Z67" i="14" a="1"/>
  <c r="Z67" i="14" s="1"/>
  <c r="AH8" i="26" a="1"/>
  <c r="AH8" i="26" s="1"/>
  <c r="AH13" i="26" a="1"/>
  <c r="AH13" i="26" s="1"/>
  <c r="AH20" i="26" a="1"/>
  <c r="AH20" i="26" s="1"/>
  <c r="AH30" i="26" a="1"/>
  <c r="AH30" i="26" s="1"/>
  <c r="AH50" i="26" a="1"/>
  <c r="AH50" i="26" s="1"/>
  <c r="AH56" i="26" a="1"/>
  <c r="AH56" i="26" s="1"/>
  <c r="AH53" i="26" a="1"/>
  <c r="AH53" i="26" s="1"/>
  <c r="AH69" i="26" a="1"/>
  <c r="AH69" i="26" s="1"/>
  <c r="AH3" i="14" a="1"/>
  <c r="AH3" i="14" s="1"/>
  <c r="AH13" i="14" a="1"/>
  <c r="AH13" i="14" s="1"/>
  <c r="AH24" i="14" a="1"/>
  <c r="AH24" i="14" s="1"/>
  <c r="AH34" i="14" a="1"/>
  <c r="AH34" i="14" s="1"/>
  <c r="AH29" i="14" a="1"/>
  <c r="AH29" i="14" s="1"/>
  <c r="AH65" i="14" a="1"/>
  <c r="AH65" i="14" s="1"/>
  <c r="AH64" i="14" a="1"/>
  <c r="AH64" i="14" s="1"/>
  <c r="AH68" i="14" a="1"/>
  <c r="AH68" i="14" s="1"/>
  <c r="J4" i="40"/>
  <c r="J8" i="40" s="1"/>
  <c r="E12" i="40"/>
  <c r="F12" i="40" s="1"/>
  <c r="B28" i="28"/>
  <c r="A269" i="28"/>
  <c r="AH74" i="14" l="1" a="1"/>
  <c r="AH74" i="14" s="1"/>
  <c r="AH73" i="14" a="1"/>
  <c r="AH73" i="14" s="1"/>
  <c r="AH70" i="14" a="1"/>
  <c r="AH70" i="14" s="1"/>
  <c r="AH32" i="14" a="1"/>
  <c r="AH32" i="14" s="1"/>
  <c r="AH42" i="14" a="1"/>
  <c r="AH42" i="14" s="1"/>
  <c r="AH26" i="14" a="1"/>
  <c r="AH26" i="14" s="1"/>
  <c r="AH23" i="14" a="1"/>
  <c r="AH23" i="14" s="1"/>
  <c r="AH10" i="14" a="1"/>
  <c r="AH10" i="14" s="1"/>
  <c r="AH73" i="26" a="1"/>
  <c r="AH73" i="26" s="1"/>
  <c r="AH54" i="26" a="1"/>
  <c r="AH54" i="26" s="1"/>
  <c r="AH57" i="26" a="1"/>
  <c r="AH57" i="26" s="1"/>
  <c r="AH51" i="26" a="1"/>
  <c r="AH51" i="26" s="1"/>
  <c r="AH33" i="26" a="1"/>
  <c r="AH33" i="26" s="1"/>
  <c r="AH25" i="26" a="1"/>
  <c r="AH25" i="26" s="1"/>
  <c r="AH26" i="26" a="1"/>
  <c r="AH26" i="26" s="1"/>
  <c r="AH12" i="26" a="1"/>
  <c r="AH12" i="26" s="1"/>
  <c r="AH6" i="26" a="1"/>
  <c r="AH6" i="26" s="1"/>
  <c r="Z65" i="14" a="1"/>
  <c r="Z65" i="14" s="1"/>
  <c r="Z69" i="14" a="1"/>
  <c r="Z69" i="14" s="1"/>
  <c r="Z54" i="14" a="1"/>
  <c r="Z54" i="14" s="1"/>
  <c r="Z42" i="14" a="1"/>
  <c r="Z42" i="14" s="1"/>
  <c r="Z23" i="14" a="1"/>
  <c r="Z23" i="14" s="1"/>
  <c r="Z18" i="14" a="1"/>
  <c r="Z18" i="14" s="1"/>
  <c r="Z8" i="14" a="1"/>
  <c r="Z8" i="14" s="1"/>
  <c r="Z72" i="26" a="1"/>
  <c r="Z72" i="26" s="1"/>
  <c r="Z61" i="26" a="1"/>
  <c r="Z61" i="26" s="1"/>
  <c r="Z54" i="26" a="1"/>
  <c r="Z54" i="26" s="1"/>
  <c r="Z33" i="26" a="1"/>
  <c r="Z33" i="26" s="1"/>
  <c r="R34" i="14" a="1"/>
  <c r="R34" i="14" s="1"/>
  <c r="R46" i="26" a="1"/>
  <c r="R46" i="26" s="1"/>
  <c r="J50" i="14" a="1"/>
  <c r="J50" i="14" s="1"/>
  <c r="J33" i="26" a="1"/>
  <c r="J33" i="26" s="1"/>
  <c r="AG9" i="14" a="1"/>
  <c r="AG9" i="14" s="1"/>
  <c r="Y4" i="14" a="1"/>
  <c r="Y4" i="14" s="1"/>
  <c r="I28" i="14" a="1"/>
  <c r="I28" i="14" s="1"/>
  <c r="AE71" i="14" a="1"/>
  <c r="AE71" i="14" s="1"/>
  <c r="O65" i="14" a="1"/>
  <c r="O65" i="14" s="1"/>
  <c r="D7" i="26" a="1"/>
  <c r="D7" i="26" s="1"/>
  <c r="AH59" i="14" a="1"/>
  <c r="AH59" i="14" s="1"/>
  <c r="AH58" i="14" a="1"/>
  <c r="AH58" i="14" s="1"/>
  <c r="AH63" i="14" a="1"/>
  <c r="AH63" i="14" s="1"/>
  <c r="AH44" i="14" a="1"/>
  <c r="AH44" i="14" s="1"/>
  <c r="AH52" i="14" a="1"/>
  <c r="AH52" i="14" s="1"/>
  <c r="AH20" i="14" a="1"/>
  <c r="AH20" i="14" s="1"/>
  <c r="AH6" i="14" a="1"/>
  <c r="AH6" i="14" s="1"/>
  <c r="AH11" i="14" a="1"/>
  <c r="AH11" i="14" s="1"/>
  <c r="AH66" i="26" a="1"/>
  <c r="AH66" i="26" s="1"/>
  <c r="AH64" i="26" a="1"/>
  <c r="AH64" i="26" s="1"/>
  <c r="AH55" i="26" a="1"/>
  <c r="AH55" i="26" s="1"/>
  <c r="AH48" i="26" a="1"/>
  <c r="AH48" i="26" s="1"/>
  <c r="AH31" i="26" a="1"/>
  <c r="AH31" i="26" s="1"/>
  <c r="AH9" i="26" a="1"/>
  <c r="AH9" i="26" s="1"/>
  <c r="AH24" i="26" a="1"/>
  <c r="AH24" i="26" s="1"/>
  <c r="AH11" i="26" a="1"/>
  <c r="AH11" i="26" s="1"/>
  <c r="Z61" i="14" a="1"/>
  <c r="Z61" i="14" s="1"/>
  <c r="Z51" i="14" a="1"/>
  <c r="Z51" i="14" s="1"/>
  <c r="Z52" i="14" a="1"/>
  <c r="Z52" i="14" s="1"/>
  <c r="Z30" i="14" a="1"/>
  <c r="Z30" i="14" s="1"/>
  <c r="Z31" i="14" a="1"/>
  <c r="Z31" i="14" s="1"/>
  <c r="Z25" i="14" a="1"/>
  <c r="Z25" i="14" s="1"/>
  <c r="Z17" i="14" a="1"/>
  <c r="Z17" i="14" s="1"/>
  <c r="Z9" i="14" a="1"/>
  <c r="Z9" i="14" s="1"/>
  <c r="Z70" i="26" a="1"/>
  <c r="Z70" i="26" s="1"/>
  <c r="Z59" i="26" a="1"/>
  <c r="Z59" i="26" s="1"/>
  <c r="Z48" i="26" a="1"/>
  <c r="Z48" i="26" s="1"/>
  <c r="Z25" i="26" a="1"/>
  <c r="Z25" i="26" s="1"/>
  <c r="R26" i="14" a="1"/>
  <c r="R26" i="14" s="1"/>
  <c r="R7" i="26" a="1"/>
  <c r="R7" i="26" s="1"/>
  <c r="J21" i="14" a="1"/>
  <c r="J21" i="14" s="1"/>
  <c r="J11" i="26" a="1"/>
  <c r="J11" i="26" s="1"/>
  <c r="AG46" i="26" a="1"/>
  <c r="AG46" i="26" s="1"/>
  <c r="Y44" i="26" a="1"/>
  <c r="Y44" i="26" s="1"/>
  <c r="I48" i="26" a="1"/>
  <c r="I48" i="26" s="1"/>
  <c r="AE51" i="26" a="1"/>
  <c r="AE51" i="26" s="1"/>
  <c r="O56" i="26" a="1"/>
  <c r="O56" i="26" s="1"/>
  <c r="AL34" i="14" a="1"/>
  <c r="AL34" i="14" s="1"/>
  <c r="AH61" i="14" a="1"/>
  <c r="AH61" i="14" s="1"/>
  <c r="AH62" i="14" a="1"/>
  <c r="AH62" i="14" s="1"/>
  <c r="AH43" i="14" a="1"/>
  <c r="AH43" i="14" s="1"/>
  <c r="AH28" i="14" a="1"/>
  <c r="AH28" i="14" s="1"/>
  <c r="AH19" i="14" a="1"/>
  <c r="AH19" i="14" s="1"/>
  <c r="AH7" i="14" a="1"/>
  <c r="AH7" i="14" s="1"/>
  <c r="AH14" i="14" a="1"/>
  <c r="AH14" i="14" s="1"/>
  <c r="AH59" i="26" a="1"/>
  <c r="AH59" i="26" s="1"/>
  <c r="AH61" i="26" a="1"/>
  <c r="AH61" i="26" s="1"/>
  <c r="AH47" i="26" a="1"/>
  <c r="AH47" i="26" s="1"/>
  <c r="AH52" i="26" a="1"/>
  <c r="AH52" i="26" s="1"/>
  <c r="AH39" i="26" a="1"/>
  <c r="AH39" i="26" s="1"/>
  <c r="AH28" i="26" a="1"/>
  <c r="AH28" i="26" s="1"/>
  <c r="AH17" i="26" a="1"/>
  <c r="AH17" i="26" s="1"/>
  <c r="AH5" i="26" a="1"/>
  <c r="AH5" i="26" s="1"/>
  <c r="Z72" i="14" a="1"/>
  <c r="Z72" i="14" s="1"/>
  <c r="Z74" i="14" a="1"/>
  <c r="Z74" i="14" s="1"/>
  <c r="Z73" i="14" a="1"/>
  <c r="Z73" i="14" s="1"/>
  <c r="Z24" i="14" a="1"/>
  <c r="Z24" i="14" s="1"/>
  <c r="Z45" i="14" a="1"/>
  <c r="Z45" i="14" s="1"/>
  <c r="Z22" i="14" a="1"/>
  <c r="Z22" i="14" s="1"/>
  <c r="Z13" i="14" a="1"/>
  <c r="Z13" i="14" s="1"/>
  <c r="Z3" i="14" a="1"/>
  <c r="Z3" i="14" s="1"/>
  <c r="Z67" i="26" a="1"/>
  <c r="Z67" i="26" s="1"/>
  <c r="Z57" i="26" a="1"/>
  <c r="Z57" i="26" s="1"/>
  <c r="Z51" i="26" a="1"/>
  <c r="Z51" i="26" s="1"/>
  <c r="Z24" i="26" a="1"/>
  <c r="Z24" i="26" s="1"/>
  <c r="R12" i="14" a="1"/>
  <c r="R12" i="14" s="1"/>
  <c r="R8" i="26" a="1"/>
  <c r="R8" i="26" s="1"/>
  <c r="J4" i="14" a="1"/>
  <c r="J4" i="14" s="1"/>
  <c r="AG63" i="14" a="1"/>
  <c r="AG63" i="14" s="1"/>
  <c r="AG32" i="26" a="1"/>
  <c r="AG32" i="26" s="1"/>
  <c r="Y15" i="26" a="1"/>
  <c r="Y15" i="26" s="1"/>
  <c r="I12" i="26" a="1"/>
  <c r="I12" i="26" s="1"/>
  <c r="AE23" i="26" a="1"/>
  <c r="AE23" i="26" s="1"/>
  <c r="O11" i="26" a="1"/>
  <c r="O11" i="26" s="1"/>
  <c r="AD55" i="26" a="1"/>
  <c r="AD55" i="26" s="1"/>
  <c r="AH60" i="14" a="1"/>
  <c r="AH60" i="14" s="1"/>
  <c r="AH56" i="14" a="1"/>
  <c r="AH56" i="14" s="1"/>
  <c r="AH57" i="14" a="1"/>
  <c r="AH57" i="14" s="1"/>
  <c r="AH55" i="14" a="1"/>
  <c r="AH55" i="14" s="1"/>
  <c r="AH41" i="14" a="1"/>
  <c r="AH41" i="14" s="1"/>
  <c r="AH30" i="14" a="1"/>
  <c r="AH30" i="14" s="1"/>
  <c r="AH18" i="14" a="1"/>
  <c r="AH18" i="14" s="1"/>
  <c r="AH68" i="26" a="1"/>
  <c r="AH68" i="26" s="1"/>
  <c r="AH5" i="14" a="1"/>
  <c r="AH5" i="14" s="1"/>
  <c r="AH65" i="26" a="1"/>
  <c r="AH65" i="26" s="1"/>
  <c r="AH63" i="26" a="1"/>
  <c r="AH63" i="26" s="1"/>
  <c r="AH46" i="26" a="1"/>
  <c r="AH46" i="26" s="1"/>
  <c r="AH49" i="26" a="1"/>
  <c r="AH49" i="26" s="1"/>
  <c r="AH27" i="26" a="1"/>
  <c r="AH27" i="26" s="1"/>
  <c r="AH19" i="26" a="1"/>
  <c r="AH19" i="26" s="1"/>
  <c r="AH18" i="26" a="1"/>
  <c r="AH18" i="26" s="1"/>
  <c r="AH4" i="26" a="1"/>
  <c r="AH4" i="26" s="1"/>
  <c r="Z70" i="14" a="1"/>
  <c r="Z70" i="14" s="1"/>
  <c r="Z60" i="14" a="1"/>
  <c r="Z60" i="14" s="1"/>
  <c r="Z64" i="14" a="1"/>
  <c r="Z64" i="14" s="1"/>
  <c r="Z29" i="14" a="1"/>
  <c r="Z29" i="14" s="1"/>
  <c r="Z53" i="14" a="1"/>
  <c r="Z53" i="14" s="1"/>
  <c r="Z15" i="14" a="1"/>
  <c r="Z15" i="14" s="1"/>
  <c r="Z4" i="14" a="1"/>
  <c r="Z4" i="14" s="1"/>
  <c r="Z10" i="14" a="1"/>
  <c r="Z10" i="14" s="1"/>
  <c r="Z69" i="26" a="1"/>
  <c r="Z69" i="26" s="1"/>
  <c r="Z56" i="26" a="1"/>
  <c r="Z56" i="26" s="1"/>
  <c r="Z44" i="26" a="1"/>
  <c r="Z44" i="26" s="1"/>
  <c r="Z10" i="26" a="1"/>
  <c r="Z10" i="26" s="1"/>
  <c r="R10" i="14" a="1"/>
  <c r="R10" i="14" s="1"/>
  <c r="R10" i="26" a="1"/>
  <c r="R10" i="26" s="1"/>
  <c r="J3" i="14" a="1"/>
  <c r="J3" i="14" s="1"/>
  <c r="AG68" i="14" a="1"/>
  <c r="AG68" i="14" s="1"/>
  <c r="AG19" i="26" a="1"/>
  <c r="AG19" i="26" s="1"/>
  <c r="Q43" i="14" a="1"/>
  <c r="Q43" i="14" s="1"/>
  <c r="P57" i="14" a="1"/>
  <c r="P57" i="14" s="1"/>
  <c r="W59" i="14" a="1"/>
  <c r="W59" i="14" s="1"/>
  <c r="F30" i="14" a="1"/>
  <c r="F30" i="14" s="1"/>
  <c r="AH67" i="14" a="1"/>
  <c r="AH67" i="14" s="1"/>
  <c r="AH54" i="14" a="1"/>
  <c r="AH54" i="14" s="1"/>
  <c r="AH31" i="14" a="1"/>
  <c r="AH31" i="14" s="1"/>
  <c r="AH15" i="14" a="1"/>
  <c r="AH15" i="14" s="1"/>
  <c r="AH17" i="14" a="1"/>
  <c r="AH17" i="14" s="1"/>
  <c r="AH12" i="14" a="1"/>
  <c r="AH12" i="14" s="1"/>
  <c r="AH4" i="14" a="1"/>
  <c r="AH4" i="14" s="1"/>
  <c r="AH74" i="26" a="1"/>
  <c r="AH74" i="26" s="1"/>
  <c r="AH62" i="26" a="1"/>
  <c r="AH62" i="26" s="1"/>
  <c r="AH43" i="26" a="1"/>
  <c r="AH43" i="26" s="1"/>
  <c r="AH45" i="26" a="1"/>
  <c r="AH45" i="26" s="1"/>
  <c r="AH40" i="26" a="1"/>
  <c r="AH40" i="26" s="1"/>
  <c r="AH7" i="26" a="1"/>
  <c r="AH7" i="26" s="1"/>
  <c r="AH14" i="26" a="1"/>
  <c r="AH14" i="26" s="1"/>
  <c r="AH15" i="26" a="1"/>
  <c r="AH15" i="26" s="1"/>
  <c r="Z62" i="14" a="1"/>
  <c r="Z62" i="14" s="1"/>
  <c r="Z56" i="14" a="1"/>
  <c r="Z56" i="14" s="1"/>
  <c r="Z58" i="14" a="1"/>
  <c r="Z58" i="14" s="1"/>
  <c r="Z50" i="14" a="1"/>
  <c r="Z50" i="14" s="1"/>
  <c r="Z26" i="14" a="1"/>
  <c r="Z26" i="14" s="1"/>
  <c r="Z21" i="14" a="1"/>
  <c r="Z21" i="14" s="1"/>
  <c r="Z6" i="14" a="1"/>
  <c r="Z6" i="14" s="1"/>
  <c r="Z11" i="14" a="1"/>
  <c r="Z11" i="14" s="1"/>
  <c r="Z74" i="26" a="1"/>
  <c r="Z74" i="26" s="1"/>
  <c r="Z52" i="26" a="1"/>
  <c r="Z52" i="26" s="1"/>
  <c r="Z47" i="26" a="1"/>
  <c r="Z47" i="26" s="1"/>
  <c r="R54" i="14" a="1"/>
  <c r="R54" i="14" s="1"/>
  <c r="R73" i="26" a="1"/>
  <c r="R73" i="26" s="1"/>
  <c r="J63" i="14" a="1"/>
  <c r="J63" i="14" s="1"/>
  <c r="J57" i="26" a="1"/>
  <c r="J57" i="26" s="1"/>
  <c r="AG67" i="14" a="1"/>
  <c r="AG67" i="14" s="1"/>
  <c r="AG10" i="26" a="1"/>
  <c r="AG10" i="26" s="1"/>
  <c r="Q7" i="14" a="1"/>
  <c r="Q7" i="14" s="1"/>
  <c r="P12" i="14" a="1"/>
  <c r="P12" i="14" s="1"/>
  <c r="W4" i="14" a="1"/>
  <c r="W4" i="14" s="1"/>
  <c r="F54" i="26" a="1"/>
  <c r="F54" i="26" s="1"/>
  <c r="AH71" i="14" a="1"/>
  <c r="AH71" i="14" s="1"/>
  <c r="AH69" i="14" a="1"/>
  <c r="AH69" i="14" s="1"/>
  <c r="AH53" i="14" a="1"/>
  <c r="AH53" i="14" s="1"/>
  <c r="AH50" i="14" a="1"/>
  <c r="AH50" i="14" s="1"/>
  <c r="AH27" i="14" a="1"/>
  <c r="AH27" i="14" s="1"/>
  <c r="AH22" i="14" a="1"/>
  <c r="AH22" i="14" s="1"/>
  <c r="AH16" i="14" a="1"/>
  <c r="AH16" i="14" s="1"/>
  <c r="AH9" i="14" a="1"/>
  <c r="AH9" i="14" s="1"/>
  <c r="AH71" i="26" a="1"/>
  <c r="AH71" i="26" s="1"/>
  <c r="AH72" i="26" a="1"/>
  <c r="AH72" i="26" s="1"/>
  <c r="AH60" i="26" a="1"/>
  <c r="AH60" i="26" s="1"/>
  <c r="AH41" i="26" a="1"/>
  <c r="AH41" i="26" s="1"/>
  <c r="AH44" i="26" a="1"/>
  <c r="AH44" i="26" s="1"/>
  <c r="AH29" i="26" a="1"/>
  <c r="AH29" i="26" s="1"/>
  <c r="AH23" i="26" a="1"/>
  <c r="AH23" i="26" s="1"/>
  <c r="AH22" i="26" a="1"/>
  <c r="AH22" i="26" s="1"/>
  <c r="AH3" i="26" a="1"/>
  <c r="AH3" i="26" s="1"/>
  <c r="Z59" i="14" a="1"/>
  <c r="Z59" i="14" s="1"/>
  <c r="Z55" i="14" a="1"/>
  <c r="Z55" i="14" s="1"/>
  <c r="Z57" i="14" a="1"/>
  <c r="Z57" i="14" s="1"/>
  <c r="Z44" i="14" a="1"/>
  <c r="Z44" i="14" s="1"/>
  <c r="Z14" i="14" a="1"/>
  <c r="Z14" i="14" s="1"/>
  <c r="Z28" i="14" a="1"/>
  <c r="Z28" i="14" s="1"/>
  <c r="Z5" i="14" a="1"/>
  <c r="Z5" i="14" s="1"/>
  <c r="Z68" i="26" a="1"/>
  <c r="Z68" i="26" s="1"/>
  <c r="Z71" i="26" a="1"/>
  <c r="Z71" i="26" s="1"/>
  <c r="Z58" i="26" a="1"/>
  <c r="Z58" i="26" s="1"/>
  <c r="Z53" i="26" a="1"/>
  <c r="Z53" i="26" s="1"/>
  <c r="R57" i="14" a="1"/>
  <c r="R57" i="14" s="1"/>
  <c r="R64" i="26" a="1"/>
  <c r="R64" i="26" s="1"/>
  <c r="J58" i="14" a="1"/>
  <c r="J58" i="14" s="1"/>
  <c r="J62" i="26" a="1"/>
  <c r="J62" i="26" s="1"/>
  <c r="AG42" i="14" a="1"/>
  <c r="AG42" i="14" s="1"/>
  <c r="Y60" i="14" a="1"/>
  <c r="Y60" i="14" s="1"/>
  <c r="Q49" i="26" a="1"/>
  <c r="Q49" i="26" s="1"/>
  <c r="P44" i="26" a="1"/>
  <c r="P44" i="26" s="1"/>
  <c r="W47" i="26" a="1"/>
  <c r="W47" i="26" s="1"/>
  <c r="AD56" i="14" a="1"/>
  <c r="AD56" i="14" s="1"/>
  <c r="X5" i="26" a="1"/>
  <c r="X5" i="26" s="1"/>
  <c r="X26" i="14" a="1"/>
  <c r="X26" i="14" s="1"/>
  <c r="D29" i="26" a="1"/>
  <c r="D29" i="26" s="1"/>
  <c r="D27" i="14" a="1"/>
  <c r="D27" i="14" s="1"/>
  <c r="F26" i="26" a="1"/>
  <c r="F26" i="26" s="1"/>
  <c r="F68" i="26" a="1"/>
  <c r="F68" i="26" s="1"/>
  <c r="F44" i="14" a="1"/>
  <c r="F44" i="14" s="1"/>
  <c r="O24" i="26" a="1"/>
  <c r="O24" i="26" s="1"/>
  <c r="O53" i="26" a="1"/>
  <c r="O53" i="26" s="1"/>
  <c r="O11" i="14" a="1"/>
  <c r="O11" i="14" s="1"/>
  <c r="O55" i="14" a="1"/>
  <c r="O55" i="14" s="1"/>
  <c r="W26" i="26" a="1"/>
  <c r="W26" i="26" s="1"/>
  <c r="W61" i="26" a="1"/>
  <c r="W61" i="26" s="1"/>
  <c r="W28" i="14" a="1"/>
  <c r="W28" i="14" s="1"/>
  <c r="W67" i="14" a="1"/>
  <c r="W67" i="14" s="1"/>
  <c r="AE27" i="26" a="1"/>
  <c r="AE27" i="26" s="1"/>
  <c r="AE58" i="26" a="1"/>
  <c r="AE58" i="26" s="1"/>
  <c r="AE27" i="14" a="1"/>
  <c r="AE27" i="14" s="1"/>
  <c r="AE65" i="14" a="1"/>
  <c r="AE65" i="14" s="1"/>
  <c r="P11" i="26" a="1"/>
  <c r="P11" i="26" s="1"/>
  <c r="P59" i="26" a="1"/>
  <c r="P59" i="26" s="1"/>
  <c r="P20" i="14" a="1"/>
  <c r="P20" i="14" s="1"/>
  <c r="P67" i="14" a="1"/>
  <c r="P67" i="14" s="1"/>
  <c r="I18" i="26" a="1"/>
  <c r="I18" i="26" s="1"/>
  <c r="I60" i="26" a="1"/>
  <c r="I60" i="26" s="1"/>
  <c r="I11" i="14" a="1"/>
  <c r="I11" i="14" s="1"/>
  <c r="I67" i="14" a="1"/>
  <c r="I67" i="14" s="1"/>
  <c r="Q22" i="26" a="1"/>
  <c r="Q22" i="26" s="1"/>
  <c r="Q61" i="26" a="1"/>
  <c r="Q61" i="26" s="1"/>
  <c r="Q26" i="14" a="1"/>
  <c r="Q26" i="14" s="1"/>
  <c r="Q59" i="14" a="1"/>
  <c r="Q59" i="14" s="1"/>
  <c r="Y28" i="26" a="1"/>
  <c r="Y28" i="26" s="1"/>
  <c r="Y49" i="26" a="1"/>
  <c r="Y49" i="26" s="1"/>
  <c r="Y66" i="26" a="1"/>
  <c r="Y66" i="26" s="1"/>
  <c r="Y23" i="14" a="1"/>
  <c r="Y23" i="14" s="1"/>
  <c r="Y30" i="14" a="1"/>
  <c r="Y30" i="14" s="1"/>
  <c r="Y62" i="14" a="1"/>
  <c r="Y62" i="14" s="1"/>
  <c r="AG13" i="26" a="1"/>
  <c r="AG13" i="26" s="1"/>
  <c r="AG15" i="26" a="1"/>
  <c r="AG15" i="26" s="1"/>
  <c r="AG50" i="26" a="1"/>
  <c r="AG50" i="26" s="1"/>
  <c r="AG59" i="26" a="1"/>
  <c r="AG59" i="26" s="1"/>
  <c r="AG63" i="26" a="1"/>
  <c r="AG63" i="26" s="1"/>
  <c r="AG7" i="14" a="1"/>
  <c r="AG7" i="14" s="1"/>
  <c r="AG22" i="14" a="1"/>
  <c r="AG22" i="14" s="1"/>
  <c r="AG45" i="14" a="1"/>
  <c r="AG45" i="14" s="1"/>
  <c r="AG64" i="14" a="1"/>
  <c r="AG64" i="14" s="1"/>
  <c r="AG65" i="14" a="1"/>
  <c r="AG65" i="14" s="1"/>
  <c r="J4" i="26" a="1"/>
  <c r="J4" i="26" s="1"/>
  <c r="J8" i="26" a="1"/>
  <c r="J8" i="26" s="1"/>
  <c r="J18" i="26" a="1"/>
  <c r="J18" i="26" s="1"/>
  <c r="J30" i="26" a="1"/>
  <c r="J30" i="26" s="1"/>
  <c r="J43" i="26" a="1"/>
  <c r="J43" i="26" s="1"/>
  <c r="J70" i="26" a="1"/>
  <c r="J70" i="26" s="1"/>
  <c r="J63" i="26" a="1"/>
  <c r="J63" i="26" s="1"/>
  <c r="J8" i="14" a="1"/>
  <c r="J8" i="14" s="1"/>
  <c r="J24" i="14" a="1"/>
  <c r="J24" i="14" s="1"/>
  <c r="J14" i="14" a="1"/>
  <c r="J14" i="14" s="1"/>
  <c r="J32" i="14" a="1"/>
  <c r="J32" i="14" s="1"/>
  <c r="J29" i="14" a="1"/>
  <c r="J29" i="14" s="1"/>
  <c r="J57" i="14" a="1"/>
  <c r="J57" i="14" s="1"/>
  <c r="J54" i="14" a="1"/>
  <c r="J54" i="14" s="1"/>
  <c r="J71" i="14" a="1"/>
  <c r="J71" i="14" s="1"/>
  <c r="R12" i="26" a="1"/>
  <c r="R12" i="26" s="1"/>
  <c r="R26" i="26" a="1"/>
  <c r="R26" i="26" s="1"/>
  <c r="R27" i="26" a="1"/>
  <c r="R27" i="26" s="1"/>
  <c r="R32" i="26" a="1"/>
  <c r="R32" i="26" s="1"/>
  <c r="R45" i="26" a="1"/>
  <c r="R45" i="26" s="1"/>
  <c r="R53" i="26" a="1"/>
  <c r="R53" i="26" s="1"/>
  <c r="R59" i="26" a="1"/>
  <c r="R59" i="26" s="1"/>
  <c r="R66" i="26" a="1"/>
  <c r="R66" i="26" s="1"/>
  <c r="R68" i="26" a="1"/>
  <c r="R68" i="26" s="1"/>
  <c r="R5" i="14" a="1"/>
  <c r="R5" i="14" s="1"/>
  <c r="R14" i="14" a="1"/>
  <c r="R14" i="14" s="1"/>
  <c r="R27" i="14" a="1"/>
  <c r="R27" i="14" s="1"/>
  <c r="R45" i="14" a="1"/>
  <c r="R45" i="14" s="1"/>
  <c r="R56" i="14" a="1"/>
  <c r="R56" i="14" s="1"/>
  <c r="R62" i="14" a="1"/>
  <c r="R62" i="14" s="1"/>
  <c r="R66" i="14" a="1"/>
  <c r="R66" i="14" s="1"/>
  <c r="Z4" i="26" a="1"/>
  <c r="Z4" i="26" s="1"/>
  <c r="Z26" i="26" a="1"/>
  <c r="Z26" i="26" s="1"/>
  <c r="Z22" i="26" a="1"/>
  <c r="Z22" i="26" s="1"/>
  <c r="Z34" i="26" a="1"/>
  <c r="Z34" i="26" s="1"/>
  <c r="Z43" i="26" a="1"/>
  <c r="Z43" i="26" s="1"/>
  <c r="Z50" i="26" a="1"/>
  <c r="Z50" i="26" s="1"/>
  <c r="AL5" i="26" a="1"/>
  <c r="AL5" i="26" s="1"/>
  <c r="X20" i="26" a="1"/>
  <c r="X20" i="26" s="1"/>
  <c r="X30" i="14" a="1"/>
  <c r="X30" i="14" s="1"/>
  <c r="D42" i="26" a="1"/>
  <c r="D42" i="26" s="1"/>
  <c r="D43" i="14" a="1"/>
  <c r="D43" i="14" s="1"/>
  <c r="F4" i="26" a="1"/>
  <c r="F4" i="26" s="1"/>
  <c r="F5" i="14" a="1"/>
  <c r="F5" i="14" s="1"/>
  <c r="F45" i="14" a="1"/>
  <c r="F45" i="14" s="1"/>
  <c r="O26" i="26" a="1"/>
  <c r="O26" i="26" s="1"/>
  <c r="O69" i="26" a="1"/>
  <c r="O69" i="26" s="1"/>
  <c r="O22" i="14" a="1"/>
  <c r="O22" i="14" s="1"/>
  <c r="O60" i="14" a="1"/>
  <c r="O60" i="14" s="1"/>
  <c r="W20" i="26" a="1"/>
  <c r="W20" i="26" s="1"/>
  <c r="W53" i="26" a="1"/>
  <c r="W53" i="26" s="1"/>
  <c r="W22" i="14" a="1"/>
  <c r="W22" i="14" s="1"/>
  <c r="W58" i="14" a="1"/>
  <c r="W58" i="14" s="1"/>
  <c r="AE18" i="26" a="1"/>
  <c r="AE18" i="26" s="1"/>
  <c r="AE64" i="26" a="1"/>
  <c r="AE64" i="26" s="1"/>
  <c r="AE13" i="14" a="1"/>
  <c r="AE13" i="14" s="1"/>
  <c r="AE54" i="14" a="1"/>
  <c r="AE54" i="14" s="1"/>
  <c r="P20" i="26" a="1"/>
  <c r="P20" i="26" s="1"/>
  <c r="P68" i="26" a="1"/>
  <c r="P68" i="26" s="1"/>
  <c r="P11" i="14" a="1"/>
  <c r="P11" i="14" s="1"/>
  <c r="P71" i="14" a="1"/>
  <c r="P71" i="14" s="1"/>
  <c r="I16" i="26" a="1"/>
  <c r="I16" i="26" s="1"/>
  <c r="I53" i="26" a="1"/>
  <c r="I53" i="26" s="1"/>
  <c r="I27" i="14" a="1"/>
  <c r="I27" i="14" s="1"/>
  <c r="I55" i="14" a="1"/>
  <c r="I55" i="14" s="1"/>
  <c r="Q14" i="26" a="1"/>
  <c r="Q14" i="26" s="1"/>
  <c r="Q60" i="26" a="1"/>
  <c r="Q60" i="26" s="1"/>
  <c r="Q24" i="14" a="1"/>
  <c r="Q24" i="14" s="1"/>
  <c r="Q61" i="14" a="1"/>
  <c r="Q61" i="14" s="1"/>
  <c r="Y22" i="26" a="1"/>
  <c r="Y22" i="26" s="1"/>
  <c r="Y48" i="26" a="1"/>
  <c r="Y48" i="26" s="1"/>
  <c r="Y62" i="26" a="1"/>
  <c r="Y62" i="26" s="1"/>
  <c r="Y13" i="14" a="1"/>
  <c r="Y13" i="14" s="1"/>
  <c r="Y27" i="14" a="1"/>
  <c r="Y27" i="14" s="1"/>
  <c r="Y72" i="14" a="1"/>
  <c r="Y72" i="14" s="1"/>
  <c r="AG8" i="26" a="1"/>
  <c r="AG8" i="26" s="1"/>
  <c r="AG18" i="26" a="1"/>
  <c r="AG18" i="26" s="1"/>
  <c r="AG52" i="26" a="1"/>
  <c r="AG52" i="26" s="1"/>
  <c r="AG56" i="26" a="1"/>
  <c r="AG56" i="26" s="1"/>
  <c r="AG70" i="26" a="1"/>
  <c r="AG70" i="26" s="1"/>
  <c r="AG6" i="14" a="1"/>
  <c r="AG6" i="14" s="1"/>
  <c r="AG24" i="14" a="1"/>
  <c r="AG24" i="14" s="1"/>
  <c r="AG29" i="14" a="1"/>
  <c r="AG29" i="14" s="1"/>
  <c r="AG73" i="14" a="1"/>
  <c r="AG73" i="14" s="1"/>
  <c r="AG72" i="14" a="1"/>
  <c r="AG72" i="14" s="1"/>
  <c r="J12" i="26" a="1"/>
  <c r="J12" i="26" s="1"/>
  <c r="J25" i="26" a="1"/>
  <c r="J25" i="26" s="1"/>
  <c r="J19" i="26" a="1"/>
  <c r="J19" i="26" s="1"/>
  <c r="J49" i="26" a="1"/>
  <c r="J49" i="26" s="1"/>
  <c r="J44" i="26" a="1"/>
  <c r="J44" i="26" s="1"/>
  <c r="J71" i="26" a="1"/>
  <c r="J71" i="26" s="1"/>
  <c r="J65" i="26" a="1"/>
  <c r="J65" i="26" s="1"/>
  <c r="J13" i="14" a="1"/>
  <c r="J13" i="14" s="1"/>
  <c r="J28" i="14" a="1"/>
  <c r="J28" i="14" s="1"/>
  <c r="J22" i="14" a="1"/>
  <c r="J22" i="14" s="1"/>
  <c r="J44" i="14" a="1"/>
  <c r="J44" i="14" s="1"/>
  <c r="J30" i="14" a="1"/>
  <c r="J30" i="14" s="1"/>
  <c r="J64" i="14" a="1"/>
  <c r="J64" i="14" s="1"/>
  <c r="J55" i="14" a="1"/>
  <c r="J55" i="14" s="1"/>
  <c r="J68" i="14" a="1"/>
  <c r="J68" i="14" s="1"/>
  <c r="R14" i="26" a="1"/>
  <c r="R14" i="26" s="1"/>
  <c r="R19" i="26" a="1"/>
  <c r="R19" i="26" s="1"/>
  <c r="R24" i="26" a="1"/>
  <c r="R24" i="26" s="1"/>
  <c r="R40" i="26" a="1"/>
  <c r="R40" i="26" s="1"/>
  <c r="R47" i="26" a="1"/>
  <c r="R47" i="26" s="1"/>
  <c r="R54" i="26" a="1"/>
  <c r="R54" i="26" s="1"/>
  <c r="R63" i="26" a="1"/>
  <c r="R63" i="26" s="1"/>
  <c r="R67" i="26" a="1"/>
  <c r="R67" i="26" s="1"/>
  <c r="R3" i="14" a="1"/>
  <c r="R3" i="14" s="1"/>
  <c r="R15" i="14" a="1"/>
  <c r="R15" i="14" s="1"/>
  <c r="R17" i="14" a="1"/>
  <c r="R17" i="14" s="1"/>
  <c r="R29" i="14" a="1"/>
  <c r="R29" i="14" s="1"/>
  <c r="R41" i="14" a="1"/>
  <c r="R41" i="14" s="1"/>
  <c r="R63" i="14" a="1"/>
  <c r="R63" i="14" s="1"/>
  <c r="R67" i="14" a="1"/>
  <c r="R67" i="14" s="1"/>
  <c r="R69" i="14" a="1"/>
  <c r="R69" i="14" s="1"/>
  <c r="Z12" i="26" a="1"/>
  <c r="Z12" i="26" s="1"/>
  <c r="Z15" i="26" a="1"/>
  <c r="Z15" i="26" s="1"/>
  <c r="Z9" i="26" a="1"/>
  <c r="Z9" i="26" s="1"/>
  <c r="Z30" i="26" a="1"/>
  <c r="Z30" i="26" s="1"/>
  <c r="Z46" i="26" a="1"/>
  <c r="Z46" i="26" s="1"/>
  <c r="Z63" i="26" a="1"/>
  <c r="Z63" i="26" s="1"/>
  <c r="AL30" i="26" a="1"/>
  <c r="AL30" i="26" s="1"/>
  <c r="X39" i="26" a="1"/>
  <c r="X39" i="26" s="1"/>
  <c r="X45" i="14" a="1"/>
  <c r="X45" i="14" s="1"/>
  <c r="D45" i="26" a="1"/>
  <c r="D45" i="26" s="1"/>
  <c r="D51" i="14" a="1"/>
  <c r="D51" i="14" s="1"/>
  <c r="F33" i="26" a="1"/>
  <c r="F33" i="26" s="1"/>
  <c r="F13" i="14" a="1"/>
  <c r="F13" i="14" s="1"/>
  <c r="F55" i="14" a="1"/>
  <c r="F55" i="14" s="1"/>
  <c r="O28" i="26" a="1"/>
  <c r="O28" i="26" s="1"/>
  <c r="O64" i="26" a="1"/>
  <c r="O64" i="26" s="1"/>
  <c r="O45" i="14" a="1"/>
  <c r="O45" i="14" s="1"/>
  <c r="O63" i="14" a="1"/>
  <c r="O63" i="14" s="1"/>
  <c r="W41" i="26" a="1"/>
  <c r="W41" i="26" s="1"/>
  <c r="W67" i="26" a="1"/>
  <c r="W67" i="26" s="1"/>
  <c r="W50" i="14" a="1"/>
  <c r="W50" i="14" s="1"/>
  <c r="W71" i="14" a="1"/>
  <c r="W71" i="14" s="1"/>
  <c r="AE34" i="26" a="1"/>
  <c r="AE34" i="26" s="1"/>
  <c r="AE71" i="26" a="1"/>
  <c r="AE71" i="26" s="1"/>
  <c r="AE29" i="14" a="1"/>
  <c r="AE29" i="14" s="1"/>
  <c r="AE53" i="14" a="1"/>
  <c r="AE53" i="14" s="1"/>
  <c r="P32" i="26" a="1"/>
  <c r="P32" i="26" s="1"/>
  <c r="P58" i="26" a="1"/>
  <c r="P58" i="26" s="1"/>
  <c r="P16" i="14" a="1"/>
  <c r="P16" i="14" s="1"/>
  <c r="P55" i="14" a="1"/>
  <c r="P55" i="14" s="1"/>
  <c r="I39" i="26" a="1"/>
  <c r="I39" i="26" s="1"/>
  <c r="I74" i="26" a="1"/>
  <c r="I74" i="26" s="1"/>
  <c r="I16" i="14" a="1"/>
  <c r="I16" i="14" s="1"/>
  <c r="I56" i="14" a="1"/>
  <c r="I56" i="14" s="1"/>
  <c r="Q28" i="26" a="1"/>
  <c r="Q28" i="26" s="1"/>
  <c r="Q56" i="26" a="1"/>
  <c r="Q56" i="26" s="1"/>
  <c r="Q15" i="14" a="1"/>
  <c r="Q15" i="14" s="1"/>
  <c r="Q54" i="14" a="1"/>
  <c r="Q54" i="14" s="1"/>
  <c r="Y18" i="26" a="1"/>
  <c r="Y18" i="26" s="1"/>
  <c r="Y47" i="26" a="1"/>
  <c r="Y47" i="26" s="1"/>
  <c r="Y3" i="14" a="1"/>
  <c r="Y3" i="14" s="1"/>
  <c r="Y17" i="14" a="1"/>
  <c r="Y17" i="14" s="1"/>
  <c r="Y28" i="14" a="1"/>
  <c r="Y28" i="14" s="1"/>
  <c r="Y70" i="14" a="1"/>
  <c r="Y70" i="14" s="1"/>
  <c r="AG6" i="26" a="1"/>
  <c r="AG6" i="26" s="1"/>
  <c r="AG27" i="26" a="1"/>
  <c r="AG27" i="26" s="1"/>
  <c r="AG51" i="26" a="1"/>
  <c r="AG51" i="26" s="1"/>
  <c r="AG65" i="26" a="1"/>
  <c r="AG65" i="26" s="1"/>
  <c r="AG72" i="26" a="1"/>
  <c r="AG72" i="26" s="1"/>
  <c r="AG71" i="26" a="1"/>
  <c r="AG71" i="26" s="1"/>
  <c r="AG15" i="14" a="1"/>
  <c r="AG15" i="14" s="1"/>
  <c r="AG41" i="14" a="1"/>
  <c r="AG41" i="14" s="1"/>
  <c r="AG66" i="14" a="1"/>
  <c r="AG66" i="14" s="1"/>
  <c r="AG74" i="14" a="1"/>
  <c r="AG74" i="14" s="1"/>
  <c r="J5" i="26" a="1"/>
  <c r="J5" i="26" s="1"/>
  <c r="J27" i="26" a="1"/>
  <c r="J27" i="26" s="1"/>
  <c r="J20" i="26" a="1"/>
  <c r="J20" i="26" s="1"/>
  <c r="J50" i="26" a="1"/>
  <c r="J50" i="26" s="1"/>
  <c r="J45" i="26" a="1"/>
  <c r="J45" i="26" s="1"/>
  <c r="J60" i="26" a="1"/>
  <c r="J60" i="26" s="1"/>
  <c r="J68" i="26" a="1"/>
  <c r="J68" i="26" s="1"/>
  <c r="J5" i="14" a="1"/>
  <c r="J5" i="14" s="1"/>
  <c r="J18" i="14" a="1"/>
  <c r="J18" i="14" s="1"/>
  <c r="J25" i="14" a="1"/>
  <c r="J25" i="14" s="1"/>
  <c r="J45" i="14" a="1"/>
  <c r="J45" i="14" s="1"/>
  <c r="J51" i="14" a="1"/>
  <c r="J51" i="14" s="1"/>
  <c r="J70" i="14" a="1"/>
  <c r="J70" i="14" s="1"/>
  <c r="J73" i="14" a="1"/>
  <c r="J73" i="14" s="1"/>
  <c r="R6" i="26" a="1"/>
  <c r="R6" i="26" s="1"/>
  <c r="R11" i="26" a="1"/>
  <c r="R11" i="26" s="1"/>
  <c r="R20" i="26" a="1"/>
  <c r="R20" i="26" s="1"/>
  <c r="R21" i="26" a="1"/>
  <c r="R21" i="26" s="1"/>
  <c r="R41" i="26" a="1"/>
  <c r="R41" i="26" s="1"/>
  <c r="R49" i="26" a="1"/>
  <c r="R49" i="26" s="1"/>
  <c r="R57" i="26" a="1"/>
  <c r="R57" i="26" s="1"/>
  <c r="R55" i="26" a="1"/>
  <c r="R55" i="26" s="1"/>
  <c r="R69" i="26" a="1"/>
  <c r="R69" i="26" s="1"/>
  <c r="R8" i="14" a="1"/>
  <c r="R8" i="14" s="1"/>
  <c r="R22" i="14" a="1"/>
  <c r="R22" i="14" s="1"/>
  <c r="R24" i="14" a="1"/>
  <c r="R24" i="14" s="1"/>
  <c r="R50" i="14" a="1"/>
  <c r="R50" i="14" s="1"/>
  <c r="R42" i="14" a="1"/>
  <c r="R42" i="14" s="1"/>
  <c r="R68" i="14" a="1"/>
  <c r="R68" i="14" s="1"/>
  <c r="R70" i="14" a="1"/>
  <c r="R70" i="14" s="1"/>
  <c r="R73" i="14" a="1"/>
  <c r="R73" i="14" s="1"/>
  <c r="Z11" i="26" a="1"/>
  <c r="Z11" i="26" s="1"/>
  <c r="Z19" i="26" a="1"/>
  <c r="Z19" i="26" s="1"/>
  <c r="Z27" i="26" a="1"/>
  <c r="Z27" i="26" s="1"/>
  <c r="Z32" i="26" a="1"/>
  <c r="Z32" i="26" s="1"/>
  <c r="Z41" i="26" a="1"/>
  <c r="Z41" i="26" s="1"/>
  <c r="Z64" i="26" a="1"/>
  <c r="Z64" i="26" s="1"/>
  <c r="AL50" i="26" a="1"/>
  <c r="AL50" i="26" s="1"/>
  <c r="X52" i="26" a="1"/>
  <c r="X52" i="26" s="1"/>
  <c r="X59" i="14" a="1"/>
  <c r="X59" i="14" s="1"/>
  <c r="D55" i="26" a="1"/>
  <c r="D55" i="26" s="1"/>
  <c r="D58" i="14" a="1"/>
  <c r="D58" i="14" s="1"/>
  <c r="F31" i="26" a="1"/>
  <c r="F31" i="26" s="1"/>
  <c r="F7" i="14" a="1"/>
  <c r="F7" i="14" s="1"/>
  <c r="F52" i="14" a="1"/>
  <c r="F52" i="14" s="1"/>
  <c r="O34" i="26" a="1"/>
  <c r="O34" i="26" s="1"/>
  <c r="O65" i="26" a="1"/>
  <c r="O65" i="26" s="1"/>
  <c r="O44" i="14" a="1"/>
  <c r="O44" i="14" s="1"/>
  <c r="W5" i="26" a="1"/>
  <c r="W5" i="26" s="1"/>
  <c r="W33" i="26" a="1"/>
  <c r="W33" i="26" s="1"/>
  <c r="W3" i="14" a="1"/>
  <c r="W3" i="14" s="1"/>
  <c r="W52" i="14" a="1"/>
  <c r="W52" i="14" s="1"/>
  <c r="AE5" i="26" a="1"/>
  <c r="AE5" i="26" s="1"/>
  <c r="AE42" i="26" a="1"/>
  <c r="AE42" i="26" s="1"/>
  <c r="AE74" i="26" a="1"/>
  <c r="AE74" i="26" s="1"/>
  <c r="AE44" i="14" a="1"/>
  <c r="AE44" i="14" s="1"/>
  <c r="AE73" i="14" a="1"/>
  <c r="AE73" i="14" s="1"/>
  <c r="P33" i="26" a="1"/>
  <c r="P33" i="26" s="1"/>
  <c r="P66" i="26" a="1"/>
  <c r="P66" i="26" s="1"/>
  <c r="P45" i="14" a="1"/>
  <c r="P45" i="14" s="1"/>
  <c r="P63" i="14" a="1"/>
  <c r="P63" i="14" s="1"/>
  <c r="I34" i="26" a="1"/>
  <c r="I34" i="26" s="1"/>
  <c r="I69" i="26" a="1"/>
  <c r="I69" i="26" s="1"/>
  <c r="I32" i="14" a="1"/>
  <c r="I32" i="14" s="1"/>
  <c r="I62" i="14" a="1"/>
  <c r="I62" i="14" s="1"/>
  <c r="Q41" i="26" a="1"/>
  <c r="Q41" i="26" s="1"/>
  <c r="Q68" i="26" a="1"/>
  <c r="Q68" i="26" s="1"/>
  <c r="Q23" i="14" a="1"/>
  <c r="Q23" i="14" s="1"/>
  <c r="Q73" i="14" a="1"/>
  <c r="Q73" i="14" s="1"/>
  <c r="Y30" i="26" a="1"/>
  <c r="Y30" i="26" s="1"/>
  <c r="Y54" i="26" a="1"/>
  <c r="Y54" i="26" s="1"/>
  <c r="Y9" i="14" a="1"/>
  <c r="Y9" i="14" s="1"/>
  <c r="Y45" i="14" a="1"/>
  <c r="Y45" i="14" s="1"/>
  <c r="Y66" i="14" a="1"/>
  <c r="Y66" i="14" s="1"/>
  <c r="Y57" i="14" a="1"/>
  <c r="Y57" i="14" s="1"/>
  <c r="AG17" i="26" a="1"/>
  <c r="AG17" i="26" s="1"/>
  <c r="AG39" i="26" a="1"/>
  <c r="AG39" i="26" s="1"/>
  <c r="AG42" i="26" a="1"/>
  <c r="AG42" i="26" s="1"/>
  <c r="AG54" i="26" a="1"/>
  <c r="AG54" i="26" s="1"/>
  <c r="AG64" i="26" a="1"/>
  <c r="AG64" i="26" s="1"/>
  <c r="AG14" i="14" a="1"/>
  <c r="AG14" i="14" s="1"/>
  <c r="AG23" i="14" a="1"/>
  <c r="AG23" i="14" s="1"/>
  <c r="AG32" i="14" a="1"/>
  <c r="AG32" i="14" s="1"/>
  <c r="AG69" i="14" a="1"/>
  <c r="AG69" i="14" s="1"/>
  <c r="AG52" i="14" a="1"/>
  <c r="AG52" i="14" s="1"/>
  <c r="J16" i="26" a="1"/>
  <c r="J16" i="26" s="1"/>
  <c r="J22" i="26" a="1"/>
  <c r="J22" i="26" s="1"/>
  <c r="J28" i="26" a="1"/>
  <c r="J28" i="26" s="1"/>
  <c r="J40" i="26" a="1"/>
  <c r="J40" i="26" s="1"/>
  <c r="J54" i="26" a="1"/>
  <c r="J54" i="26" s="1"/>
  <c r="J64" i="26" a="1"/>
  <c r="J64" i="26" s="1"/>
  <c r="J69" i="26" a="1"/>
  <c r="J69" i="26" s="1"/>
  <c r="J6" i="14" a="1"/>
  <c r="J6" i="14" s="1"/>
  <c r="J11" i="14" a="1"/>
  <c r="J11" i="14" s="1"/>
  <c r="J15" i="14" a="1"/>
  <c r="J15" i="14" s="1"/>
  <c r="J41" i="14" a="1"/>
  <c r="J41" i="14" s="1"/>
  <c r="J62" i="14" a="1"/>
  <c r="J62" i="14" s="1"/>
  <c r="J72" i="14" a="1"/>
  <c r="J72" i="14" s="1"/>
  <c r="J52" i="14" a="1"/>
  <c r="J52" i="14" s="1"/>
  <c r="R3" i="26" a="1"/>
  <c r="R3" i="26" s="1"/>
  <c r="R15" i="26" a="1"/>
  <c r="R15" i="26" s="1"/>
  <c r="R23" i="26" a="1"/>
  <c r="R23" i="26" s="1"/>
  <c r="R18" i="26" a="1"/>
  <c r="R18" i="26" s="1"/>
  <c r="R39" i="26" a="1"/>
  <c r="R39" i="26" s="1"/>
  <c r="R50" i="26" a="1"/>
  <c r="R50" i="26" s="1"/>
  <c r="R58" i="26" a="1"/>
  <c r="R58" i="26" s="1"/>
  <c r="R74" i="26" a="1"/>
  <c r="R74" i="26" s="1"/>
  <c r="R72" i="26" a="1"/>
  <c r="R72" i="26" s="1"/>
  <c r="R9" i="14" a="1"/>
  <c r="R9" i="14" s="1"/>
  <c r="R25" i="14" a="1"/>
  <c r="R25" i="14" s="1"/>
  <c r="R18" i="14" a="1"/>
  <c r="R18" i="14" s="1"/>
  <c r="R30" i="14" a="1"/>
  <c r="R30" i="14" s="1"/>
  <c r="R43" i="14" a="1"/>
  <c r="R43" i="14" s="1"/>
  <c r="R74" i="14" a="1"/>
  <c r="R74" i="14" s="1"/>
  <c r="R72" i="14" a="1"/>
  <c r="R72" i="14" s="1"/>
  <c r="Z6" i="26" a="1"/>
  <c r="Z6" i="26" s="1"/>
  <c r="Z18" i="26" a="1"/>
  <c r="Z18" i="26" s="1"/>
  <c r="Z23" i="26" a="1"/>
  <c r="Z23" i="26" s="1"/>
  <c r="Z16" i="26" a="1"/>
  <c r="Z16" i="26" s="1"/>
  <c r="V45" i="26" a="1"/>
  <c r="V45" i="26" s="1"/>
  <c r="AL63" i="26" a="1"/>
  <c r="AL63" i="26" s="1"/>
  <c r="X56" i="26" a="1"/>
  <c r="X56" i="26" s="1"/>
  <c r="X58" i="14" a="1"/>
  <c r="X58" i="14" s="1"/>
  <c r="D59" i="26" a="1"/>
  <c r="D59" i="26" s="1"/>
  <c r="D61" i="14" a="1"/>
  <c r="D61" i="14" s="1"/>
  <c r="F46" i="26" a="1"/>
  <c r="F46" i="26" s="1"/>
  <c r="F15" i="14" a="1"/>
  <c r="F15" i="14" s="1"/>
  <c r="F70" i="14" a="1"/>
  <c r="F70" i="14" s="1"/>
  <c r="O54" i="26" a="1"/>
  <c r="O54" i="26" s="1"/>
  <c r="O14" i="14" a="1"/>
  <c r="O14" i="14" s="1"/>
  <c r="O29" i="14" a="1"/>
  <c r="O29" i="14" s="1"/>
  <c r="W11" i="26" a="1"/>
  <c r="W11" i="26" s="1"/>
  <c r="W43" i="26" a="1"/>
  <c r="W43" i="26" s="1"/>
  <c r="W73" i="26" a="1"/>
  <c r="W73" i="26" s="1"/>
  <c r="W43" i="14" a="1"/>
  <c r="W43" i="14" s="1"/>
  <c r="AE4" i="26" a="1"/>
  <c r="AE4" i="26" s="1"/>
  <c r="AE47" i="26" a="1"/>
  <c r="AE47" i="26" s="1"/>
  <c r="AE8" i="14" a="1"/>
  <c r="AE8" i="14" s="1"/>
  <c r="AE32" i="14" a="1"/>
  <c r="AE32" i="14" s="1"/>
  <c r="P14" i="26" a="1"/>
  <c r="P14" i="26" s="1"/>
  <c r="P45" i="26" a="1"/>
  <c r="P45" i="26" s="1"/>
  <c r="P73" i="26" a="1"/>
  <c r="P73" i="26" s="1"/>
  <c r="P28" i="14" a="1"/>
  <c r="P28" i="14" s="1"/>
  <c r="I14" i="26" a="1"/>
  <c r="I14" i="26" s="1"/>
  <c r="I43" i="26" a="1"/>
  <c r="I43" i="26" s="1"/>
  <c r="I71" i="26" a="1"/>
  <c r="I71" i="26" s="1"/>
  <c r="I41" i="14" a="1"/>
  <c r="I41" i="14" s="1"/>
  <c r="Q4" i="26" a="1"/>
  <c r="Q4" i="26" s="1"/>
  <c r="Q27" i="26" a="1"/>
  <c r="Q27" i="26" s="1"/>
  <c r="Q69" i="26" a="1"/>
  <c r="Q69" i="26" s="1"/>
  <c r="Q53" i="14" a="1"/>
  <c r="Q53" i="14" s="1"/>
  <c r="Y3" i="26" a="1"/>
  <c r="Y3" i="26" s="1"/>
  <c r="Y34" i="26" a="1"/>
  <c r="Y34" i="26" s="1"/>
  <c r="Y61" i="26" a="1"/>
  <c r="Y61" i="26" s="1"/>
  <c r="Y6" i="14" a="1"/>
  <c r="Y6" i="14" s="1"/>
  <c r="Y52" i="14" a="1"/>
  <c r="Y52" i="14" s="1"/>
  <c r="Y69" i="14" a="1"/>
  <c r="Y69" i="14" s="1"/>
  <c r="Y61" i="14" a="1"/>
  <c r="Y61" i="14" s="1"/>
  <c r="AG24" i="26" a="1"/>
  <c r="AG24" i="26" s="1"/>
  <c r="AG31" i="26" a="1"/>
  <c r="AG31" i="26" s="1"/>
  <c r="AG47" i="26" a="1"/>
  <c r="AG47" i="26" s="1"/>
  <c r="AG58" i="26" a="1"/>
  <c r="AG58" i="26" s="1"/>
  <c r="AG3" i="14" a="1"/>
  <c r="AG3" i="14" s="1"/>
  <c r="AG16" i="14" a="1"/>
  <c r="AG16" i="14" s="1"/>
  <c r="AG28" i="14" a="1"/>
  <c r="AG28" i="14" s="1"/>
  <c r="AG30" i="14" a="1"/>
  <c r="AG30" i="14" s="1"/>
  <c r="AG71" i="14" a="1"/>
  <c r="AG71" i="14" s="1"/>
  <c r="AG53" i="14" a="1"/>
  <c r="AG53" i="14" s="1"/>
  <c r="J14" i="26" a="1"/>
  <c r="J14" i="26" s="1"/>
  <c r="J7" i="26" a="1"/>
  <c r="J7" i="26" s="1"/>
  <c r="J32" i="26" a="1"/>
  <c r="J32" i="26" s="1"/>
  <c r="J48" i="26" a="1"/>
  <c r="J48" i="26" s="1"/>
  <c r="J56" i="26" a="1"/>
  <c r="J56" i="26" s="1"/>
  <c r="J67" i="26" a="1"/>
  <c r="J67" i="26" s="1"/>
  <c r="J10" i="14" a="1"/>
  <c r="J10" i="14" s="1"/>
  <c r="J12" i="14" a="1"/>
  <c r="J12" i="14" s="1"/>
  <c r="J19" i="14" a="1"/>
  <c r="J19" i="14" s="1"/>
  <c r="J23" i="14" a="1"/>
  <c r="J23" i="14" s="1"/>
  <c r="J42" i="14" a="1"/>
  <c r="J42" i="14" s="1"/>
  <c r="J65" i="14" a="1"/>
  <c r="J65" i="14" s="1"/>
  <c r="J61" i="14" a="1"/>
  <c r="J61" i="14" s="1"/>
  <c r="J56" i="14" a="1"/>
  <c r="J56" i="14" s="1"/>
  <c r="R4" i="26" a="1"/>
  <c r="R4" i="26" s="1"/>
  <c r="R16" i="26" a="1"/>
  <c r="R16" i="26" s="1"/>
  <c r="R28" i="26" a="1"/>
  <c r="R28" i="26" s="1"/>
  <c r="R33" i="26" a="1"/>
  <c r="R33" i="26" s="1"/>
  <c r="R31" i="26" a="1"/>
  <c r="R31" i="26" s="1"/>
  <c r="R51" i="26" a="1"/>
  <c r="R51" i="26" s="1"/>
  <c r="R60" i="26" a="1"/>
  <c r="R60" i="26" s="1"/>
  <c r="R62" i="26" a="1"/>
  <c r="R62" i="26" s="1"/>
  <c r="R13" i="14" a="1"/>
  <c r="R13" i="14" s="1"/>
  <c r="R7" i="14" a="1"/>
  <c r="R7" i="14" s="1"/>
  <c r="R16" i="14" a="1"/>
  <c r="R16" i="14" s="1"/>
  <c r="R19" i="14" a="1"/>
  <c r="R19" i="14" s="1"/>
  <c r="R51" i="14" a="1"/>
  <c r="R51" i="14" s="1"/>
  <c r="R44" i="14" a="1"/>
  <c r="R44" i="14" s="1"/>
  <c r="R65" i="14" a="1"/>
  <c r="R65" i="14" s="1"/>
  <c r="R61" i="14" a="1"/>
  <c r="R61" i="14" s="1"/>
  <c r="Z14" i="26" a="1"/>
  <c r="Z14" i="26" s="1"/>
  <c r="Z8" i="26" a="1"/>
  <c r="Z8" i="26" s="1"/>
  <c r="Z5" i="26" a="1"/>
  <c r="Z5" i="26" s="1"/>
  <c r="Z29" i="26" a="1"/>
  <c r="Z29" i="26" s="1"/>
  <c r="Z39" i="26" a="1"/>
  <c r="Z39" i="26" s="1"/>
  <c r="Z45" i="26" a="1"/>
  <c r="Z45" i="26" s="1"/>
  <c r="V31" i="14" a="1"/>
  <c r="V31" i="14" s="1"/>
  <c r="AL3" i="14" a="1"/>
  <c r="AL3" i="14" s="1"/>
  <c r="X61" i="26" a="1"/>
  <c r="X61" i="26" s="1"/>
  <c r="D4" i="26" a="1"/>
  <c r="D4" i="26" s="1"/>
  <c r="D71" i="26" a="1"/>
  <c r="D71" i="26" s="1"/>
  <c r="D71" i="14" a="1"/>
  <c r="D71" i="14" s="1"/>
  <c r="F52" i="26" a="1"/>
  <c r="F52" i="26" s="1"/>
  <c r="F19" i="14" a="1"/>
  <c r="F19" i="14" s="1"/>
  <c r="F72" i="14" a="1"/>
  <c r="F72" i="14" s="1"/>
  <c r="O45" i="26" a="1"/>
  <c r="O45" i="26" s="1"/>
  <c r="O4" i="14" a="1"/>
  <c r="O4" i="14" s="1"/>
  <c r="O34" i="14" a="1"/>
  <c r="O34" i="14" s="1"/>
  <c r="W3" i="26" a="1"/>
  <c r="W3" i="26" s="1"/>
  <c r="W50" i="26" a="1"/>
  <c r="W50" i="26" s="1"/>
  <c r="W13" i="14" a="1"/>
  <c r="W13" i="14" s="1"/>
  <c r="W44" i="14" a="1"/>
  <c r="W44" i="14" s="1"/>
  <c r="AE10" i="26" a="1"/>
  <c r="AE10" i="26" s="1"/>
  <c r="AE46" i="26" a="1"/>
  <c r="AE46" i="26" s="1"/>
  <c r="AE4" i="14" a="1"/>
  <c r="AE4" i="14" s="1"/>
  <c r="AE34" i="14" a="1"/>
  <c r="AE34" i="14" s="1"/>
  <c r="P10" i="26" a="1"/>
  <c r="P10" i="26" s="1"/>
  <c r="P51" i="26" a="1"/>
  <c r="P51" i="26" s="1"/>
  <c r="P8" i="14" a="1"/>
  <c r="P8" i="14" s="1"/>
  <c r="P29" i="14" a="1"/>
  <c r="P29" i="14" s="1"/>
  <c r="I8" i="26" a="1"/>
  <c r="I8" i="26" s="1"/>
  <c r="I46" i="26" a="1"/>
  <c r="I46" i="26" s="1"/>
  <c r="I15" i="14" a="1"/>
  <c r="I15" i="14" s="1"/>
  <c r="I31" i="14" a="1"/>
  <c r="I31" i="14" s="1"/>
  <c r="Q7" i="26" a="1"/>
  <c r="Q7" i="26" s="1"/>
  <c r="Q44" i="26" a="1"/>
  <c r="Q44" i="26" s="1"/>
  <c r="Q11" i="14" a="1"/>
  <c r="Q11" i="14" s="1"/>
  <c r="Q28" i="14" a="1"/>
  <c r="Q28" i="14" s="1"/>
  <c r="Y9" i="26" a="1"/>
  <c r="Y9" i="26" s="1"/>
  <c r="Y40" i="26" a="1"/>
  <c r="Y40" i="26" s="1"/>
  <c r="Y63" i="26" a="1"/>
  <c r="Y63" i="26" s="1"/>
  <c r="Y5" i="14" a="1"/>
  <c r="Y5" i="14" s="1"/>
  <c r="Y43" i="14" a="1"/>
  <c r="Y43" i="14" s="1"/>
  <c r="Y55" i="14" a="1"/>
  <c r="Y55" i="14" s="1"/>
  <c r="Y58" i="14" a="1"/>
  <c r="Y58" i="14" s="1"/>
  <c r="AG23" i="26" a="1"/>
  <c r="AG23" i="26" s="1"/>
  <c r="AG34" i="26" a="1"/>
  <c r="AG34" i="26" s="1"/>
  <c r="AG44" i="26" a="1"/>
  <c r="AG44" i="26" s="1"/>
  <c r="AG60" i="26" a="1"/>
  <c r="AG60" i="26" s="1"/>
  <c r="AG10" i="14" a="1"/>
  <c r="AG10" i="14" s="1"/>
  <c r="AG18" i="14" a="1"/>
  <c r="AG18" i="14" s="1"/>
  <c r="AG31" i="14" a="1"/>
  <c r="AG31" i="14" s="1"/>
  <c r="AG50" i="14" a="1"/>
  <c r="AG50" i="14" s="1"/>
  <c r="AG60" i="14" a="1"/>
  <c r="AG60" i="14" s="1"/>
  <c r="AG62" i="14" a="1"/>
  <c r="AG62" i="14" s="1"/>
  <c r="J15" i="26" a="1"/>
  <c r="J15" i="26" s="1"/>
  <c r="J29" i="26" a="1"/>
  <c r="J29" i="26" s="1"/>
  <c r="J31" i="26" a="1"/>
  <c r="J31" i="26" s="1"/>
  <c r="J51" i="26" a="1"/>
  <c r="J51" i="26" s="1"/>
  <c r="J61" i="26" a="1"/>
  <c r="J61" i="26" s="1"/>
  <c r="J72" i="26" a="1"/>
  <c r="J72" i="26" s="1"/>
  <c r="J9" i="14" a="1"/>
  <c r="J9" i="14" s="1"/>
  <c r="J73" i="26" a="1"/>
  <c r="J73" i="26" s="1"/>
  <c r="J20" i="14" a="1"/>
  <c r="J20" i="14" s="1"/>
  <c r="J16" i="14" a="1"/>
  <c r="J16" i="14" s="1"/>
  <c r="J43" i="14" a="1"/>
  <c r="J43" i="14" s="1"/>
  <c r="J59" i="14" a="1"/>
  <c r="J59" i="14" s="1"/>
  <c r="J67" i="14" a="1"/>
  <c r="J67" i="14" s="1"/>
  <c r="J60" i="14" a="1"/>
  <c r="J60" i="14" s="1"/>
  <c r="R9" i="26" a="1"/>
  <c r="R9" i="26" s="1"/>
  <c r="R17" i="26" a="1"/>
  <c r="R17" i="26" s="1"/>
  <c r="R25" i="26" a="1"/>
  <c r="R25" i="26" s="1"/>
  <c r="R34" i="26" a="1"/>
  <c r="R34" i="26" s="1"/>
  <c r="R43" i="26" a="1"/>
  <c r="R43" i="26" s="1"/>
  <c r="R52" i="26" a="1"/>
  <c r="R52" i="26" s="1"/>
  <c r="R61" i="26" a="1"/>
  <c r="R61" i="26" s="1"/>
  <c r="R70" i="26" a="1"/>
  <c r="R70" i="26" s="1"/>
  <c r="R71" i="26" a="1"/>
  <c r="R71" i="26" s="1"/>
  <c r="R6" i="14" a="1"/>
  <c r="R6" i="14" s="1"/>
  <c r="R23" i="14" a="1"/>
  <c r="R23" i="14" s="1"/>
  <c r="R20" i="14" a="1"/>
  <c r="R20" i="14" s="1"/>
  <c r="R32" i="14" a="1"/>
  <c r="R32" i="14" s="1"/>
  <c r="R60" i="14" a="1"/>
  <c r="R60" i="14" s="1"/>
  <c r="R52" i="14" a="1"/>
  <c r="R52" i="14" s="1"/>
  <c r="R64" i="14" a="1"/>
  <c r="R64" i="14" s="1"/>
  <c r="Z3" i="26" a="1"/>
  <c r="Z3" i="26" s="1"/>
  <c r="Z17" i="26" a="1"/>
  <c r="Z17" i="26" s="1"/>
  <c r="Z20" i="26" a="1"/>
  <c r="Z20" i="26" s="1"/>
  <c r="Z31" i="26" a="1"/>
  <c r="Z31" i="26" s="1"/>
  <c r="Z42" i="26" a="1"/>
  <c r="Z42" i="26" s="1"/>
  <c r="Z49" i="26" a="1"/>
  <c r="Z49" i="26" s="1"/>
  <c r="AD23" i="14" a="1"/>
  <c r="AD23" i="14" s="1"/>
  <c r="AL69" i="14" a="1"/>
  <c r="AL69" i="14" s="1"/>
  <c r="X5" i="14" a="1"/>
  <c r="X5" i="14" s="1"/>
  <c r="D26" i="26" a="1"/>
  <c r="D26" i="26" s="1"/>
  <c r="D21" i="14" a="1"/>
  <c r="D21" i="14" s="1"/>
  <c r="F14" i="26" a="1"/>
  <c r="F14" i="26" s="1"/>
  <c r="F62" i="26" a="1"/>
  <c r="F62" i="26" s="1"/>
  <c r="F34" i="14" a="1"/>
  <c r="F34" i="14" s="1"/>
  <c r="O5" i="26" a="1"/>
  <c r="O5" i="26" s="1"/>
  <c r="O62" i="26" a="1"/>
  <c r="O62" i="26" s="1"/>
  <c r="O19" i="14" a="1"/>
  <c r="O19" i="14" s="1"/>
  <c r="O61" i="14" a="1"/>
  <c r="O61" i="14" s="1"/>
  <c r="W24" i="26" a="1"/>
  <c r="W24" i="26" s="1"/>
  <c r="W55" i="26" a="1"/>
  <c r="W55" i="26" s="1"/>
  <c r="W14" i="14" a="1"/>
  <c r="W14" i="14" s="1"/>
  <c r="W74" i="14" a="1"/>
  <c r="W74" i="14" s="1"/>
  <c r="AE19" i="26" a="1"/>
  <c r="AE19" i="26" s="1"/>
  <c r="AE66" i="26" a="1"/>
  <c r="AE66" i="26" s="1"/>
  <c r="AE21" i="14" a="1"/>
  <c r="AE21" i="14" s="1"/>
  <c r="AE56" i="14" a="1"/>
  <c r="AE56" i="14" s="1"/>
  <c r="P21" i="26" a="1"/>
  <c r="P21" i="26" s="1"/>
  <c r="P54" i="26" a="1"/>
  <c r="P54" i="26" s="1"/>
  <c r="P26" i="14" a="1"/>
  <c r="P26" i="14" s="1"/>
  <c r="P74" i="14" a="1"/>
  <c r="P74" i="14" s="1"/>
  <c r="I17" i="26" a="1"/>
  <c r="I17" i="26" s="1"/>
  <c r="I54" i="26" a="1"/>
  <c r="I54" i="26" s="1"/>
  <c r="I4" i="14" a="1"/>
  <c r="I4" i="14" s="1"/>
  <c r="I70" i="14" a="1"/>
  <c r="I70" i="14" s="1"/>
  <c r="Q19" i="26" a="1"/>
  <c r="Q19" i="26" s="1"/>
  <c r="Q48" i="26" a="1"/>
  <c r="Q48" i="26" s="1"/>
  <c r="Q14" i="14" a="1"/>
  <c r="Q14" i="14" s="1"/>
  <c r="Q68" i="14" a="1"/>
  <c r="Q68" i="14" s="1"/>
  <c r="Y21" i="26" a="1"/>
  <c r="Y21" i="26" s="1"/>
  <c r="Y46" i="26" a="1"/>
  <c r="Y46" i="26" s="1"/>
  <c r="Y70" i="26" a="1"/>
  <c r="Y70" i="26" s="1"/>
  <c r="Y22" i="14" a="1"/>
  <c r="Y22" i="14" s="1"/>
  <c r="Y51" i="14" a="1"/>
  <c r="Y51" i="14" s="1"/>
  <c r="Y59" i="14" a="1"/>
  <c r="Y59" i="14" s="1"/>
  <c r="AG9" i="26" a="1"/>
  <c r="AG9" i="26" s="1"/>
  <c r="AG28" i="26" a="1"/>
  <c r="AG28" i="26" s="1"/>
  <c r="AG41" i="26" a="1"/>
  <c r="AG41" i="26" s="1"/>
  <c r="AG55" i="26" a="1"/>
  <c r="AG55" i="26" s="1"/>
  <c r="AG57" i="26" a="1"/>
  <c r="AG57" i="26" s="1"/>
  <c r="AG12" i="14" a="1"/>
  <c r="AG12" i="14" s="1"/>
  <c r="AG19" i="14" a="1"/>
  <c r="AG19" i="14" s="1"/>
  <c r="AG43" i="14" a="1"/>
  <c r="AG43" i="14" s="1"/>
  <c r="AG61" i="14" a="1"/>
  <c r="AG61" i="14" s="1"/>
  <c r="AG59" i="14" a="1"/>
  <c r="AG59" i="14" s="1"/>
  <c r="AG70" i="14" a="1"/>
  <c r="AG70" i="14" s="1"/>
  <c r="J3" i="26" a="1"/>
  <c r="J3" i="26" s="1"/>
  <c r="J17" i="26" a="1"/>
  <c r="J17" i="26" s="1"/>
  <c r="J34" i="26" a="1"/>
  <c r="J34" i="26" s="1"/>
  <c r="J42" i="26" a="1"/>
  <c r="J42" i="26" s="1"/>
  <c r="J66" i="26" a="1"/>
  <c r="J66" i="26" s="1"/>
  <c r="J59" i="26" a="1"/>
  <c r="J59" i="26" s="1"/>
  <c r="J7" i="14" a="1"/>
  <c r="J7" i="14" s="1"/>
  <c r="J17" i="14" a="1"/>
  <c r="J17" i="14" s="1"/>
  <c r="J27" i="14" a="1"/>
  <c r="J27" i="14" s="1"/>
  <c r="J34" i="14" a="1"/>
  <c r="J34" i="14" s="1"/>
  <c r="J31" i="14" a="1"/>
  <c r="J31" i="14" s="1"/>
  <c r="J53" i="14" a="1"/>
  <c r="J53" i="14" s="1"/>
  <c r="J69" i="14" a="1"/>
  <c r="J69" i="14" s="1"/>
  <c r="J66" i="14" a="1"/>
  <c r="J66" i="14" s="1"/>
  <c r="R5" i="26" a="1"/>
  <c r="R5" i="26" s="1"/>
  <c r="R13" i="26" a="1"/>
  <c r="R13" i="26" s="1"/>
  <c r="R22" i="26" a="1"/>
  <c r="R22" i="26" s="1"/>
  <c r="R30" i="26" a="1"/>
  <c r="R30" i="26" s="1"/>
  <c r="R44" i="26" a="1"/>
  <c r="R44" i="26" s="1"/>
  <c r="R42" i="26" a="1"/>
  <c r="R42" i="26" s="1"/>
  <c r="R65" i="26" a="1"/>
  <c r="R65" i="26" s="1"/>
  <c r="R56" i="26" a="1"/>
  <c r="R56" i="26" s="1"/>
  <c r="R11" i="14" a="1"/>
  <c r="R11" i="14" s="1"/>
  <c r="R4" i="14" a="1"/>
  <c r="R4" i="14" s="1"/>
  <c r="R28" i="14" a="1"/>
  <c r="R28" i="14" s="1"/>
  <c r="R31" i="14" a="1"/>
  <c r="R31" i="14" s="1"/>
  <c r="R53" i="14" a="1"/>
  <c r="R53" i="14" s="1"/>
  <c r="R55" i="14" a="1"/>
  <c r="R55" i="14" s="1"/>
  <c r="R59" i="14" a="1"/>
  <c r="R59" i="14" s="1"/>
  <c r="R58" i="14" a="1"/>
  <c r="R58" i="14" s="1"/>
  <c r="Z13" i="26" a="1"/>
  <c r="Z13" i="26" s="1"/>
  <c r="Z21" i="26" a="1"/>
  <c r="Z21" i="26" s="1"/>
  <c r="Z7" i="26" a="1"/>
  <c r="Z7" i="26" s="1"/>
  <c r="AH66" i="14" a="1"/>
  <c r="AH66" i="14" s="1"/>
  <c r="AH72" i="14" a="1"/>
  <c r="AH72" i="14" s="1"/>
  <c r="AH51" i="14" a="1"/>
  <c r="AH51" i="14" s="1"/>
  <c r="AH45" i="14" a="1"/>
  <c r="AH45" i="14" s="1"/>
  <c r="AH21" i="14" a="1"/>
  <c r="AH21" i="14" s="1"/>
  <c r="AH25" i="14" a="1"/>
  <c r="AH25" i="14" s="1"/>
  <c r="AH8" i="14" a="1"/>
  <c r="AH8" i="14" s="1"/>
  <c r="AH67" i="26" a="1"/>
  <c r="AH67" i="26" s="1"/>
  <c r="AH70" i="26" a="1"/>
  <c r="AH70" i="26" s="1"/>
  <c r="AH58" i="26" a="1"/>
  <c r="AH58" i="26" s="1"/>
  <c r="AH42" i="26" a="1"/>
  <c r="AH42" i="26" s="1"/>
  <c r="AH34" i="26" a="1"/>
  <c r="AH34" i="26" s="1"/>
  <c r="AH32" i="26" a="1"/>
  <c r="AH32" i="26" s="1"/>
  <c r="AH21" i="26" a="1"/>
  <c r="AH21" i="26" s="1"/>
  <c r="AH16" i="26" a="1"/>
  <c r="AH16" i="26" s="1"/>
  <c r="AH10" i="26" a="1"/>
  <c r="AH10" i="26" s="1"/>
  <c r="Z68" i="14" a="1"/>
  <c r="Z68" i="14" s="1"/>
  <c r="Z71" i="14" a="1"/>
  <c r="Z71" i="14" s="1"/>
  <c r="Z34" i="14" a="1"/>
  <c r="Z34" i="14" s="1"/>
  <c r="Z43" i="14" a="1"/>
  <c r="Z43" i="14" s="1"/>
  <c r="Z16" i="14" a="1"/>
  <c r="Z16" i="14" s="1"/>
  <c r="Z19" i="14" a="1"/>
  <c r="Z19" i="14" s="1"/>
  <c r="Z12" i="14" a="1"/>
  <c r="Z12" i="14" s="1"/>
  <c r="Z73" i="26" a="1"/>
  <c r="Z73" i="26" s="1"/>
  <c r="Z62" i="26" a="1"/>
  <c r="Z62" i="26" s="1"/>
  <c r="Z55" i="26" a="1"/>
  <c r="Z55" i="26" s="1"/>
  <c r="Z40" i="26" a="1"/>
  <c r="Z40" i="26" s="1"/>
  <c r="R71" i="14" a="1"/>
  <c r="R71" i="14" s="1"/>
  <c r="R48" i="26" a="1"/>
  <c r="R48" i="26" s="1"/>
  <c r="J74" i="14" a="1"/>
  <c r="J74" i="14" s="1"/>
  <c r="J53" i="26" a="1"/>
  <c r="J53" i="26" s="1"/>
  <c r="AG26" i="14" a="1"/>
  <c r="AG26" i="14" s="1"/>
  <c r="Y44" i="14" a="1"/>
  <c r="Y44" i="14" s="1"/>
  <c r="Q8" i="26" a="1"/>
  <c r="Q8" i="26" s="1"/>
  <c r="P9" i="26" a="1"/>
  <c r="P9" i="26" s="1"/>
  <c r="W25" i="26" a="1"/>
  <c r="W25" i="26" s="1"/>
  <c r="D8" i="14" a="1"/>
  <c r="D8" i="14" s="1"/>
  <c r="AD23" i="26" a="1"/>
  <c r="AD23" i="26" s="1"/>
  <c r="E21" i="26" a="1"/>
  <c r="E21" i="26" s="1"/>
  <c r="N67" i="14" a="1"/>
  <c r="N67" i="14" s="1"/>
  <c r="V73" i="14" a="1"/>
  <c r="V73" i="14" s="1"/>
  <c r="AD6" i="14" a="1"/>
  <c r="AD6" i="14" s="1"/>
  <c r="AD67" i="14" a="1"/>
  <c r="AD67" i="14" s="1"/>
  <c r="AL39" i="26" a="1"/>
  <c r="AL39" i="26" s="1"/>
  <c r="AL10" i="14" a="1"/>
  <c r="AL10" i="14" s="1"/>
  <c r="AL42" i="14" a="1"/>
  <c r="AL42" i="14" s="1"/>
  <c r="X16" i="26" a="1"/>
  <c r="X16" i="26" s="1"/>
  <c r="X29" i="26" a="1"/>
  <c r="X29" i="26" s="1"/>
  <c r="X58" i="26" a="1"/>
  <c r="X58" i="26" s="1"/>
  <c r="X8" i="14" a="1"/>
  <c r="X8" i="14" s="1"/>
  <c r="X17" i="14" a="1"/>
  <c r="X17" i="14" s="1"/>
  <c r="X55" i="14" a="1"/>
  <c r="X55" i="14" s="1"/>
  <c r="X66" i="14" a="1"/>
  <c r="X66" i="14" s="1"/>
  <c r="D25" i="26" a="1"/>
  <c r="D25" i="26" s="1"/>
  <c r="D39" i="26" a="1"/>
  <c r="D39" i="26" s="1"/>
  <c r="D44" i="26" a="1"/>
  <c r="D44" i="26" s="1"/>
  <c r="D67" i="26" a="1"/>
  <c r="D67" i="26" s="1"/>
  <c r="D5" i="14" a="1"/>
  <c r="D5" i="14" s="1"/>
  <c r="D34" i="14" a="1"/>
  <c r="D34" i="14" s="1"/>
  <c r="D62" i="14" a="1"/>
  <c r="D62" i="14" s="1"/>
  <c r="D53" i="14" a="1"/>
  <c r="D53" i="14" s="1"/>
  <c r="F16" i="26" a="1"/>
  <c r="F16" i="26" s="1"/>
  <c r="F19" i="26" a="1"/>
  <c r="F19" i="26" s="1"/>
  <c r="F30" i="26" a="1"/>
  <c r="F30" i="26" s="1"/>
  <c r="F51" i="26" a="1"/>
  <c r="F51" i="26" s="1"/>
  <c r="F57" i="26" a="1"/>
  <c r="F57" i="26" s="1"/>
  <c r="F70" i="26" a="1"/>
  <c r="F70" i="26" s="1"/>
  <c r="F72" i="26" a="1"/>
  <c r="F72" i="26" s="1"/>
  <c r="F16" i="14" a="1"/>
  <c r="F16" i="14" s="1"/>
  <c r="F31" i="14" a="1"/>
  <c r="F31" i="14" s="1"/>
  <c r="F50" i="14" a="1"/>
  <c r="F50" i="14" s="1"/>
  <c r="F56" i="14" a="1"/>
  <c r="F56" i="14" s="1"/>
  <c r="F57" i="14" a="1"/>
  <c r="F57" i="14" s="1"/>
  <c r="O6" i="26" a="1"/>
  <c r="O6" i="26" s="1"/>
  <c r="O29" i="26" a="1"/>
  <c r="O29" i="26" s="1"/>
  <c r="O22" i="26" a="1"/>
  <c r="O22" i="26" s="1"/>
  <c r="O40" i="26" a="1"/>
  <c r="O40" i="26" s="1"/>
  <c r="O58" i="26" a="1"/>
  <c r="O58" i="26" s="1"/>
  <c r="O70" i="26" a="1"/>
  <c r="O70" i="26" s="1"/>
  <c r="O74" i="26" a="1"/>
  <c r="O74" i="26" s="1"/>
  <c r="O5" i="14" a="1"/>
  <c r="O5" i="14" s="1"/>
  <c r="O24" i="14" a="1"/>
  <c r="O24" i="14" s="1"/>
  <c r="O25" i="14" a="1"/>
  <c r="O25" i="14" s="1"/>
  <c r="O26" i="14" a="1"/>
  <c r="O26" i="14" s="1"/>
  <c r="O30" i="14" a="1"/>
  <c r="O30" i="14" s="1"/>
  <c r="O67" i="14" a="1"/>
  <c r="O67" i="14" s="1"/>
  <c r="O66" i="14" a="1"/>
  <c r="O66" i="14" s="1"/>
  <c r="O62" i="14" a="1"/>
  <c r="O62" i="14" s="1"/>
  <c r="W13" i="26" a="1"/>
  <c r="W13" i="26" s="1"/>
  <c r="W22" i="26" a="1"/>
  <c r="W22" i="26" s="1"/>
  <c r="W21" i="26" a="1"/>
  <c r="W21" i="26" s="1"/>
  <c r="W40" i="26" a="1"/>
  <c r="W40" i="26" s="1"/>
  <c r="W45" i="26" a="1"/>
  <c r="W45" i="26" s="1"/>
  <c r="W54" i="26" a="1"/>
  <c r="W54" i="26" s="1"/>
  <c r="W62" i="26" a="1"/>
  <c r="W62" i="26" s="1"/>
  <c r="W69" i="26" a="1"/>
  <c r="W69" i="26" s="1"/>
  <c r="W6" i="14" a="1"/>
  <c r="W6" i="14" s="1"/>
  <c r="W11" i="14" a="1"/>
  <c r="W11" i="14" s="1"/>
  <c r="W19" i="14" a="1"/>
  <c r="W19" i="14" s="1"/>
  <c r="W32" i="14" a="1"/>
  <c r="W32" i="14" s="1"/>
  <c r="W45" i="14" a="1"/>
  <c r="W45" i="14" s="1"/>
  <c r="W62" i="14" a="1"/>
  <c r="W62" i="14" s="1"/>
  <c r="W70" i="14" a="1"/>
  <c r="W70" i="14" s="1"/>
  <c r="W73" i="14" a="1"/>
  <c r="W73" i="14" s="1"/>
  <c r="AE11" i="26" a="1"/>
  <c r="AE11" i="26" s="1"/>
  <c r="AE28" i="26" a="1"/>
  <c r="AE28" i="26" s="1"/>
  <c r="AE12" i="26" a="1"/>
  <c r="AE12" i="26" s="1"/>
  <c r="AE32" i="26" a="1"/>
  <c r="AE32" i="26" s="1"/>
  <c r="AE44" i="26" a="1"/>
  <c r="AE44" i="26" s="1"/>
  <c r="AE53" i="26" a="1"/>
  <c r="AE53" i="26" s="1"/>
  <c r="AE59" i="26" a="1"/>
  <c r="AE59" i="26" s="1"/>
  <c r="AE69" i="26" a="1"/>
  <c r="AE69" i="26" s="1"/>
  <c r="AE12" i="14" a="1"/>
  <c r="AE12" i="14" s="1"/>
  <c r="AE17" i="14" a="1"/>
  <c r="AE17" i="14" s="1"/>
  <c r="AE14" i="14" a="1"/>
  <c r="AE14" i="14" s="1"/>
  <c r="AE31" i="14" a="1"/>
  <c r="AE31" i="14" s="1"/>
  <c r="AE26" i="14" a="1"/>
  <c r="AE26" i="14" s="1"/>
  <c r="AE66" i="14" a="1"/>
  <c r="AE66" i="14" s="1"/>
  <c r="AE70" i="14" a="1"/>
  <c r="AE70" i="14" s="1"/>
  <c r="AE61" i="14" a="1"/>
  <c r="AE61" i="14" s="1"/>
  <c r="P15" i="26" a="1"/>
  <c r="P15" i="26" s="1"/>
  <c r="P22" i="26" a="1"/>
  <c r="P22" i="26" s="1"/>
  <c r="P16" i="26" a="1"/>
  <c r="P16" i="26" s="1"/>
  <c r="P39" i="26" a="1"/>
  <c r="P39" i="26" s="1"/>
  <c r="P50" i="26" a="1"/>
  <c r="P50" i="26" s="1"/>
  <c r="P43" i="26" a="1"/>
  <c r="P43" i="26" s="1"/>
  <c r="P60" i="26" a="1"/>
  <c r="P60" i="26" s="1"/>
  <c r="P62" i="26" a="1"/>
  <c r="P62" i="26" s="1"/>
  <c r="P9" i="14" a="1"/>
  <c r="P9" i="14" s="1"/>
  <c r="P14" i="14" a="1"/>
  <c r="P14" i="14" s="1"/>
  <c r="P21" i="14" a="1"/>
  <c r="P21" i="14" s="1"/>
  <c r="P23" i="14" a="1"/>
  <c r="P23" i="14" s="1"/>
  <c r="P31" i="14" a="1"/>
  <c r="P31" i="14" s="1"/>
  <c r="P59" i="14" a="1"/>
  <c r="P59" i="14" s="1"/>
  <c r="P70" i="14" a="1"/>
  <c r="P70" i="14" s="1"/>
  <c r="P60" i="14" a="1"/>
  <c r="P60" i="14" s="1"/>
  <c r="I15" i="26" a="1"/>
  <c r="I15" i="26" s="1"/>
  <c r="I22" i="26" a="1"/>
  <c r="I22" i="26" s="1"/>
  <c r="I19" i="26" a="1"/>
  <c r="I19" i="26" s="1"/>
  <c r="I27" i="26" a="1"/>
  <c r="I27" i="26" s="1"/>
  <c r="I41" i="26" a="1"/>
  <c r="I41" i="26" s="1"/>
  <c r="I49" i="26" a="1"/>
  <c r="I49" i="26" s="1"/>
  <c r="I61" i="26" a="1"/>
  <c r="I61" i="26" s="1"/>
  <c r="I62" i="26" a="1"/>
  <c r="I62" i="26" s="1"/>
  <c r="I10" i="14" a="1"/>
  <c r="I10" i="14" s="1"/>
  <c r="I5" i="14" a="1"/>
  <c r="I5" i="14" s="1"/>
  <c r="I19" i="14" a="1"/>
  <c r="I19" i="14" s="1"/>
  <c r="I23" i="14" a="1"/>
  <c r="I23" i="14" s="1"/>
  <c r="I42" i="14" a="1"/>
  <c r="I42" i="14" s="1"/>
  <c r="I57" i="14" a="1"/>
  <c r="I57" i="14" s="1"/>
  <c r="I58" i="14" a="1"/>
  <c r="I58" i="14" s="1"/>
  <c r="I60" i="14" a="1"/>
  <c r="I60" i="14" s="1"/>
  <c r="Q9" i="26" a="1"/>
  <c r="Q9" i="26" s="1"/>
  <c r="Q13" i="26" a="1"/>
  <c r="Q13" i="26" s="1"/>
  <c r="Q24" i="26" a="1"/>
  <c r="Q24" i="26" s="1"/>
  <c r="Q30" i="26" a="1"/>
  <c r="Q30" i="26" s="1"/>
  <c r="Q31" i="26" a="1"/>
  <c r="Q31" i="26" s="1"/>
  <c r="Q50" i="26" a="1"/>
  <c r="Q50" i="26" s="1"/>
  <c r="Q55" i="26" a="1"/>
  <c r="Q55" i="26" s="1"/>
  <c r="Q65" i="26" a="1"/>
  <c r="Q65" i="26" s="1"/>
  <c r="Q71" i="26" a="1"/>
  <c r="Q71" i="26" s="1"/>
  <c r="Q5" i="14" a="1"/>
  <c r="Q5" i="14" s="1"/>
  <c r="Q17" i="14" a="1"/>
  <c r="Q17" i="14" s="1"/>
  <c r="Q22" i="14" a="1"/>
  <c r="Q22" i="14" s="1"/>
  <c r="Q45" i="14" a="1"/>
  <c r="Q45" i="14" s="1"/>
  <c r="Q44" i="14" a="1"/>
  <c r="Q44" i="14" s="1"/>
  <c r="Q62" i="14" a="1"/>
  <c r="Q62" i="14" s="1"/>
  <c r="Q58" i="14" a="1"/>
  <c r="Q58" i="14" s="1"/>
  <c r="Y10" i="26" a="1"/>
  <c r="Y10" i="26" s="1"/>
  <c r="Y6" i="26" a="1"/>
  <c r="Y6" i="26" s="1"/>
  <c r="Y20" i="26" a="1"/>
  <c r="Y20" i="26" s="1"/>
  <c r="Y24" i="26" a="1"/>
  <c r="Y24" i="26" s="1"/>
  <c r="Y29" i="26" a="1"/>
  <c r="Y29" i="26" s="1"/>
  <c r="Y50" i="26" a="1"/>
  <c r="Y50" i="26" s="1"/>
  <c r="Y56" i="26" a="1"/>
  <c r="Y56" i="26" s="1"/>
  <c r="Y69" i="26" a="1"/>
  <c r="Y69" i="26" s="1"/>
  <c r="Y71" i="26" a="1"/>
  <c r="Y71" i="26" s="1"/>
  <c r="Y7" i="14" a="1"/>
  <c r="Y7" i="14" s="1"/>
  <c r="Y15" i="14" a="1"/>
  <c r="Y15" i="14" s="1"/>
  <c r="Y18" i="14" a="1"/>
  <c r="Y18" i="14" s="1"/>
  <c r="Y29" i="14" a="1"/>
  <c r="Y29" i="14" s="1"/>
  <c r="Y34" i="14" a="1"/>
  <c r="Y34" i="14" s="1"/>
  <c r="Y56" i="14" a="1"/>
  <c r="Y56" i="14" s="1"/>
  <c r="Y74" i="14" a="1"/>
  <c r="Y74" i="14" s="1"/>
  <c r="AG3" i="26" a="1"/>
  <c r="AG3" i="26" s="1"/>
  <c r="AG12" i="26" a="1"/>
  <c r="AG12" i="26" s="1"/>
  <c r="AG5" i="26" a="1"/>
  <c r="AG5" i="26" s="1"/>
  <c r="AG22" i="26" a="1"/>
  <c r="AG22" i="26" s="1"/>
  <c r="E31" i="26" a="1"/>
  <c r="E31" i="26" s="1"/>
  <c r="N72" i="14" a="1"/>
  <c r="N72" i="14" s="1"/>
  <c r="V69" i="14" a="1"/>
  <c r="V69" i="14" s="1"/>
  <c r="AD7" i="14" a="1"/>
  <c r="AD7" i="14" s="1"/>
  <c r="AD52" i="14" a="1"/>
  <c r="AD52" i="14" s="1"/>
  <c r="AL45" i="26" a="1"/>
  <c r="AL45" i="26" s="1"/>
  <c r="AL72" i="26" a="1"/>
  <c r="AL72" i="26" s="1"/>
  <c r="AL30" i="14" a="1"/>
  <c r="AL30" i="14" s="1"/>
  <c r="X17" i="26" a="1"/>
  <c r="X17" i="26" s="1"/>
  <c r="X42" i="26" a="1"/>
  <c r="X42" i="26" s="1"/>
  <c r="X65" i="26" a="1"/>
  <c r="X65" i="26" s="1"/>
  <c r="X73" i="26" a="1"/>
  <c r="X73" i="26" s="1"/>
  <c r="X21" i="14" a="1"/>
  <c r="X21" i="14" s="1"/>
  <c r="X60" i="14" a="1"/>
  <c r="X60" i="14" s="1"/>
  <c r="X71" i="14" a="1"/>
  <c r="X71" i="14" s="1"/>
  <c r="D22" i="26" a="1"/>
  <c r="D22" i="26" s="1"/>
  <c r="D41" i="26" a="1"/>
  <c r="D41" i="26" s="1"/>
  <c r="D46" i="26" a="1"/>
  <c r="D46" i="26" s="1"/>
  <c r="D70" i="26" a="1"/>
  <c r="D70" i="26" s="1"/>
  <c r="D17" i="14" a="1"/>
  <c r="D17" i="14" s="1"/>
  <c r="D28" i="14" a="1"/>
  <c r="D28" i="14" s="1"/>
  <c r="D65" i="14" a="1"/>
  <c r="D65" i="14" s="1"/>
  <c r="D55" i="14" a="1"/>
  <c r="D55" i="14" s="1"/>
  <c r="F3" i="26" a="1"/>
  <c r="F3" i="26" s="1"/>
  <c r="F20" i="26" a="1"/>
  <c r="F20" i="26" s="1"/>
  <c r="F41" i="26" a="1"/>
  <c r="F41" i="26" s="1"/>
  <c r="F48" i="26" a="1"/>
  <c r="F48" i="26" s="1"/>
  <c r="F59" i="26" a="1"/>
  <c r="F59" i="26" s="1"/>
  <c r="F63" i="26" a="1"/>
  <c r="F63" i="26" s="1"/>
  <c r="F10" i="14" a="1"/>
  <c r="F10" i="14" s="1"/>
  <c r="F26" i="14" a="1"/>
  <c r="F26" i="14" s="1"/>
  <c r="F25" i="14" a="1"/>
  <c r="F25" i="14" s="1"/>
  <c r="F42" i="14" a="1"/>
  <c r="F42" i="14" s="1"/>
  <c r="F60" i="14" a="1"/>
  <c r="F60" i="14" s="1"/>
  <c r="F58" i="14" a="1"/>
  <c r="F58" i="14" s="1"/>
  <c r="O3" i="26" a="1"/>
  <c r="O3" i="26" s="1"/>
  <c r="O17" i="26" a="1"/>
  <c r="O17" i="26" s="1"/>
  <c r="O31" i="26" a="1"/>
  <c r="O31" i="26" s="1"/>
  <c r="O44" i="26" a="1"/>
  <c r="O44" i="26" s="1"/>
  <c r="O59" i="26" a="1"/>
  <c r="O59" i="26" s="1"/>
  <c r="O71" i="26" a="1"/>
  <c r="O71" i="26" s="1"/>
  <c r="O57" i="26" a="1"/>
  <c r="O57" i="26" s="1"/>
  <c r="O6" i="14" a="1"/>
  <c r="O6" i="14" s="1"/>
  <c r="O10" i="14" a="1"/>
  <c r="O10" i="14" s="1"/>
  <c r="O27" i="14" a="1"/>
  <c r="O27" i="14" s="1"/>
  <c r="O42" i="14" a="1"/>
  <c r="O42" i="14" s="1"/>
  <c r="O50" i="14" a="1"/>
  <c r="O50" i="14" s="1"/>
  <c r="O70" i="14" a="1"/>
  <c r="O70" i="14" s="1"/>
  <c r="O71" i="14" a="1"/>
  <c r="O71" i="14" s="1"/>
  <c r="O74" i="14" a="1"/>
  <c r="O74" i="14" s="1"/>
  <c r="W6" i="26" a="1"/>
  <c r="W6" i="26" s="1"/>
  <c r="W27" i="26" a="1"/>
  <c r="W27" i="26" s="1"/>
  <c r="W23" i="26" a="1"/>
  <c r="W23" i="26" s="1"/>
  <c r="W31" i="26" a="1"/>
  <c r="W31" i="26" s="1"/>
  <c r="W46" i="26" a="1"/>
  <c r="W46" i="26" s="1"/>
  <c r="W56" i="26" a="1"/>
  <c r="W56" i="26" s="1"/>
  <c r="W63" i="26" a="1"/>
  <c r="W63" i="26" s="1"/>
  <c r="W70" i="26" a="1"/>
  <c r="W70" i="26" s="1"/>
  <c r="W7" i="14" a="1"/>
  <c r="W7" i="14" s="1"/>
  <c r="W16" i="14" a="1"/>
  <c r="W16" i="14" s="1"/>
  <c r="W20" i="14" a="1"/>
  <c r="W20" i="14" s="1"/>
  <c r="W34" i="14" a="1"/>
  <c r="W34" i="14" s="1"/>
  <c r="W26" i="14" a="1"/>
  <c r="W26" i="14" s="1"/>
  <c r="W65" i="14" a="1"/>
  <c r="W65" i="14" s="1"/>
  <c r="W54" i="14" a="1"/>
  <c r="W54" i="14" s="1"/>
  <c r="W55" i="14" a="1"/>
  <c r="W55" i="14" s="1"/>
  <c r="AE6" i="26" a="1"/>
  <c r="AE6" i="26" s="1"/>
  <c r="AE8" i="26" a="1"/>
  <c r="AE8" i="26" s="1"/>
  <c r="AE17" i="26" a="1"/>
  <c r="AE17" i="26" s="1"/>
  <c r="AE39" i="26" a="1"/>
  <c r="AE39" i="26" s="1"/>
  <c r="AE43" i="26" a="1"/>
  <c r="AE43" i="26" s="1"/>
  <c r="AE52" i="26" a="1"/>
  <c r="AE52" i="26" s="1"/>
  <c r="AE61" i="26" a="1"/>
  <c r="AE61" i="26" s="1"/>
  <c r="AE67" i="26" a="1"/>
  <c r="AE67" i="26" s="1"/>
  <c r="AE70" i="26" a="1"/>
  <c r="AE70" i="26" s="1"/>
  <c r="AE20" i="14" a="1"/>
  <c r="AE20" i="14" s="1"/>
  <c r="AE16" i="14" a="1"/>
  <c r="AE16" i="14" s="1"/>
  <c r="AE41" i="14" a="1"/>
  <c r="AE41" i="14" s="1"/>
  <c r="AE28" i="14" a="1"/>
  <c r="AE28" i="14" s="1"/>
  <c r="AE74" i="14" a="1"/>
  <c r="AE74" i="14" s="1"/>
  <c r="AE72" i="14" a="1"/>
  <c r="AE72" i="14" s="1"/>
  <c r="AE64" i="14" a="1"/>
  <c r="AE64" i="14" s="1"/>
  <c r="P8" i="26" a="1"/>
  <c r="P8" i="26" s="1"/>
  <c r="P27" i="26" a="1"/>
  <c r="P27" i="26" s="1"/>
  <c r="P19" i="26" a="1"/>
  <c r="P19" i="26" s="1"/>
  <c r="P40" i="26" a="1"/>
  <c r="P40" i="26" s="1"/>
  <c r="P48" i="26" a="1"/>
  <c r="P48" i="26" s="1"/>
  <c r="P46" i="26" a="1"/>
  <c r="P46" i="26" s="1"/>
  <c r="P63" i="26" a="1"/>
  <c r="P63" i="26" s="1"/>
  <c r="P67" i="26" a="1"/>
  <c r="P67" i="26" s="1"/>
  <c r="P10" i="14" a="1"/>
  <c r="P10" i="14" s="1"/>
  <c r="P4" i="14" a="1"/>
  <c r="P4" i="14" s="1"/>
  <c r="P15" i="14" a="1"/>
  <c r="P15" i="14" s="1"/>
  <c r="P32" i="14" a="1"/>
  <c r="P32" i="14" s="1"/>
  <c r="P44" i="14" a="1"/>
  <c r="P44" i="14" s="1"/>
  <c r="P65" i="14" a="1"/>
  <c r="P65" i="14" s="1"/>
  <c r="P54" i="14" a="1"/>
  <c r="P54" i="14" s="1"/>
  <c r="P53" i="14" a="1"/>
  <c r="P53" i="14" s="1"/>
  <c r="I7" i="26" a="1"/>
  <c r="I7" i="26" s="1"/>
  <c r="I24" i="26" a="1"/>
  <c r="I24" i="26" s="1"/>
  <c r="I23" i="26" a="1"/>
  <c r="I23" i="26" s="1"/>
  <c r="I31" i="26" a="1"/>
  <c r="I31" i="26" s="1"/>
  <c r="I42" i="26" a="1"/>
  <c r="I42" i="26" s="1"/>
  <c r="I51" i="26" a="1"/>
  <c r="I51" i="26" s="1"/>
  <c r="I63" i="26" a="1"/>
  <c r="I63" i="26" s="1"/>
  <c r="I66" i="26" a="1"/>
  <c r="I66" i="26" s="1"/>
  <c r="I9" i="14" a="1"/>
  <c r="I9" i="14" s="1"/>
  <c r="I12" i="14" a="1"/>
  <c r="I12" i="14" s="1"/>
  <c r="I20" i="14" a="1"/>
  <c r="I20" i="14" s="1"/>
  <c r="I26" i="14" a="1"/>
  <c r="I26" i="14" s="1"/>
  <c r="I50" i="14" a="1"/>
  <c r="I50" i="14" s="1"/>
  <c r="I59" i="14" a="1"/>
  <c r="I59" i="14" s="1"/>
  <c r="I69" i="14" a="1"/>
  <c r="I69" i="14" s="1"/>
  <c r="I63" i="14" a="1"/>
  <c r="I63" i="14" s="1"/>
  <c r="Q5" i="26" a="1"/>
  <c r="Q5" i="26" s="1"/>
  <c r="Q6" i="26" a="1"/>
  <c r="Q6" i="26" s="1"/>
  <c r="Q29" i="26" a="1"/>
  <c r="Q29" i="26" s="1"/>
  <c r="Q34" i="26" a="1"/>
  <c r="Q34" i="26" s="1"/>
  <c r="Q33" i="26" a="1"/>
  <c r="Q33" i="26" s="1"/>
  <c r="Q51" i="26" a="1"/>
  <c r="Q51" i="26" s="1"/>
  <c r="Q57" i="26" a="1"/>
  <c r="Q57" i="26" s="1"/>
  <c r="Q66" i="26" a="1"/>
  <c r="Q66" i="26" s="1"/>
  <c r="Q73" i="26" a="1"/>
  <c r="Q73" i="26" s="1"/>
  <c r="Q6" i="14" a="1"/>
  <c r="Q6" i="14" s="1"/>
  <c r="Q18" i="14" a="1"/>
  <c r="Q18" i="14" s="1"/>
  <c r="Q29" i="14" a="1"/>
  <c r="Q29" i="14" s="1"/>
  <c r="Q52" i="14" a="1"/>
  <c r="Q52" i="14" s="1"/>
  <c r="Q56" i="14" a="1"/>
  <c r="Q56" i="14" s="1"/>
  <c r="Q65" i="14" a="1"/>
  <c r="Q65" i="14" s="1"/>
  <c r="Q66" i="14" a="1"/>
  <c r="Q66" i="14" s="1"/>
  <c r="Y5" i="26" a="1"/>
  <c r="Y5" i="26" s="1"/>
  <c r="Y13" i="26" a="1"/>
  <c r="Y13" i="26" s="1"/>
  <c r="Y25" i="26" a="1"/>
  <c r="Y25" i="26" s="1"/>
  <c r="Y31" i="26" a="1"/>
  <c r="Y31" i="26" s="1"/>
  <c r="Y42" i="26" a="1"/>
  <c r="Y42" i="26" s="1"/>
  <c r="Y51" i="26" a="1"/>
  <c r="Y51" i="26" s="1"/>
  <c r="Y57" i="26" a="1"/>
  <c r="Y57" i="26" s="1"/>
  <c r="Y55" i="26" a="1"/>
  <c r="Y55" i="26" s="1"/>
  <c r="Y11" i="14" a="1"/>
  <c r="Y11" i="14" s="1"/>
  <c r="Y8" i="14" a="1"/>
  <c r="Y8" i="14" s="1"/>
  <c r="Y25" i="14" a="1"/>
  <c r="Y25" i="14" s="1"/>
  <c r="Y20" i="14" a="1"/>
  <c r="Y20" i="14" s="1"/>
  <c r="E14" i="14" a="1"/>
  <c r="E14" i="14" s="1"/>
  <c r="V48" i="26" a="1"/>
  <c r="V48" i="26" s="1"/>
  <c r="AD5" i="26" a="1"/>
  <c r="AD5" i="26" s="1"/>
  <c r="AD25" i="14" a="1"/>
  <c r="AD25" i="14" s="1"/>
  <c r="AL4" i="26" a="1"/>
  <c r="AL4" i="26" s="1"/>
  <c r="AL46" i="26" a="1"/>
  <c r="AL46" i="26" s="1"/>
  <c r="AL74" i="26" a="1"/>
  <c r="AL74" i="26" s="1"/>
  <c r="AL66" i="14" a="1"/>
  <c r="AL66" i="14" s="1"/>
  <c r="X19" i="26" a="1"/>
  <c r="X19" i="26" s="1"/>
  <c r="X45" i="26" a="1"/>
  <c r="X45" i="26" s="1"/>
  <c r="X70" i="26" a="1"/>
  <c r="X70" i="26" s="1"/>
  <c r="X7" i="14" a="1"/>
  <c r="X7" i="14" s="1"/>
  <c r="X51" i="14" a="1"/>
  <c r="X51" i="14" s="1"/>
  <c r="X62" i="14" a="1"/>
  <c r="X62" i="14" s="1"/>
  <c r="X73" i="14" a="1"/>
  <c r="X73" i="14" s="1"/>
  <c r="D9" i="26" a="1"/>
  <c r="D9" i="26" s="1"/>
  <c r="D33" i="26" a="1"/>
  <c r="D33" i="26" s="1"/>
  <c r="D60" i="26" a="1"/>
  <c r="D60" i="26" s="1"/>
  <c r="D62" i="26" a="1"/>
  <c r="D62" i="26" s="1"/>
  <c r="D18" i="14" a="1"/>
  <c r="D18" i="14" s="1"/>
  <c r="D42" i="14" a="1"/>
  <c r="D42" i="14" s="1"/>
  <c r="D52" i="14" a="1"/>
  <c r="D52" i="14" s="1"/>
  <c r="D56" i="14" a="1"/>
  <c r="D56" i="14" s="1"/>
  <c r="F5" i="26" a="1"/>
  <c r="F5" i="26" s="1"/>
  <c r="F25" i="26" a="1"/>
  <c r="F25" i="26" s="1"/>
  <c r="F32" i="26" a="1"/>
  <c r="F32" i="26" s="1"/>
  <c r="F50" i="26" a="1"/>
  <c r="F50" i="26" s="1"/>
  <c r="F60" i="26" a="1"/>
  <c r="F60" i="26" s="1"/>
  <c r="F69" i="26" a="1"/>
  <c r="F69" i="26" s="1"/>
  <c r="F3" i="14" a="1"/>
  <c r="F3" i="14" s="1"/>
  <c r="F17" i="14" a="1"/>
  <c r="F17" i="14" s="1"/>
  <c r="F28" i="14" a="1"/>
  <c r="F28" i="14" s="1"/>
  <c r="F43" i="14" a="1"/>
  <c r="F43" i="14" s="1"/>
  <c r="F63" i="14" a="1"/>
  <c r="F63" i="14" s="1"/>
  <c r="F67" i="14" a="1"/>
  <c r="F67" i="14" s="1"/>
  <c r="O4" i="26" a="1"/>
  <c r="O4" i="26" s="1"/>
  <c r="O21" i="26" a="1"/>
  <c r="O21" i="26" s="1"/>
  <c r="O30" i="26" a="1"/>
  <c r="O30" i="26" s="1"/>
  <c r="O47" i="26" a="1"/>
  <c r="O47" i="26" s="1"/>
  <c r="O61" i="26" a="1"/>
  <c r="O61" i="26" s="1"/>
  <c r="O72" i="26" a="1"/>
  <c r="O72" i="26" s="1"/>
  <c r="O63" i="26" a="1"/>
  <c r="O63" i="26" s="1"/>
  <c r="O12" i="14" a="1"/>
  <c r="O12" i="14" s="1"/>
  <c r="O18" i="14" a="1"/>
  <c r="O18" i="14" s="1"/>
  <c r="O16" i="14" a="1"/>
  <c r="O16" i="14" s="1"/>
  <c r="O43" i="14" a="1"/>
  <c r="O43" i="14" s="1"/>
  <c r="O51" i="14" a="1"/>
  <c r="O51" i="14" s="1"/>
  <c r="O72" i="14" a="1"/>
  <c r="O72" i="14" s="1"/>
  <c r="O73" i="14" a="1"/>
  <c r="O73" i="14" s="1"/>
  <c r="W4" i="26" a="1"/>
  <c r="W4" i="26" s="1"/>
  <c r="W14" i="26" a="1"/>
  <c r="W14" i="26" s="1"/>
  <c r="W17" i="26" a="1"/>
  <c r="W17" i="26" s="1"/>
  <c r="W19" i="26" a="1"/>
  <c r="W19" i="26" s="1"/>
  <c r="W30" i="26" a="1"/>
  <c r="W30" i="26" s="1"/>
  <c r="W48" i="26" a="1"/>
  <c r="W48" i="26" s="1"/>
  <c r="W59" i="26" a="1"/>
  <c r="W59" i="26" s="1"/>
  <c r="W64" i="26" a="1"/>
  <c r="W64" i="26" s="1"/>
  <c r="W74" i="26" a="1"/>
  <c r="W74" i="26" s="1"/>
  <c r="W12" i="14" a="1"/>
  <c r="W12" i="14" s="1"/>
  <c r="W23" i="14" a="1"/>
  <c r="W23" i="14" s="1"/>
  <c r="W21" i="14" a="1"/>
  <c r="W21" i="14" s="1"/>
  <c r="W27" i="14" a="1"/>
  <c r="W27" i="14" s="1"/>
  <c r="W30" i="14" a="1"/>
  <c r="W30" i="14" s="1"/>
  <c r="W68" i="14" a="1"/>
  <c r="W68" i="14" s="1"/>
  <c r="W61" i="14" a="1"/>
  <c r="W61" i="14" s="1"/>
  <c r="W60" i="14" a="1"/>
  <c r="W60" i="14" s="1"/>
  <c r="AE3" i="26" a="1"/>
  <c r="AE3" i="26" s="1"/>
  <c r="AE20" i="26" a="1"/>
  <c r="AE20" i="26" s="1"/>
  <c r="AE22" i="26" a="1"/>
  <c r="AE22" i="26" s="1"/>
  <c r="AE41" i="26" a="1"/>
  <c r="AE41" i="26" s="1"/>
  <c r="AE45" i="26" a="1"/>
  <c r="AE45" i="26" s="1"/>
  <c r="AE54" i="26" a="1"/>
  <c r="AE54" i="26" s="1"/>
  <c r="AE63" i="26" a="1"/>
  <c r="AE63" i="26" s="1"/>
  <c r="AE68" i="26" a="1"/>
  <c r="AE68" i="26" s="1"/>
  <c r="AE7" i="14" a="1"/>
  <c r="AE7" i="14" s="1"/>
  <c r="AE22" i="14" a="1"/>
  <c r="AE22" i="14" s="1"/>
  <c r="AE23" i="14" a="1"/>
  <c r="AE23" i="14" s="1"/>
  <c r="AE42" i="14" a="1"/>
  <c r="AE42" i="14" s="1"/>
  <c r="AE24" i="14" a="1"/>
  <c r="AE24" i="14" s="1"/>
  <c r="AE55" i="14" a="1"/>
  <c r="AE55" i="14" s="1"/>
  <c r="AE50" i="14" a="1"/>
  <c r="AE50" i="14" s="1"/>
  <c r="AE57" i="14" a="1"/>
  <c r="AE57" i="14" s="1"/>
  <c r="P13" i="26" a="1"/>
  <c r="P13" i="26" s="1"/>
  <c r="P24" i="26" a="1"/>
  <c r="P24" i="26" s="1"/>
  <c r="P28" i="26" a="1"/>
  <c r="P28" i="26" s="1"/>
  <c r="P31" i="26" a="1"/>
  <c r="P31" i="26" s="1"/>
  <c r="P49" i="26" a="1"/>
  <c r="P49" i="26" s="1"/>
  <c r="P47" i="26" a="1"/>
  <c r="P47" i="26" s="1"/>
  <c r="P65" i="26" a="1"/>
  <c r="P65" i="26" s="1"/>
  <c r="P69" i="26" a="1"/>
  <c r="P69" i="26" s="1"/>
  <c r="P3" i="14" a="1"/>
  <c r="P3" i="14" s="1"/>
  <c r="P17" i="14" a="1"/>
  <c r="P17" i="14" s="1"/>
  <c r="P27" i="14" a="1"/>
  <c r="P27" i="14" s="1"/>
  <c r="P34" i="14" a="1"/>
  <c r="P34" i="14" s="1"/>
  <c r="P50" i="14" a="1"/>
  <c r="P50" i="14" s="1"/>
  <c r="P72" i="14" a="1"/>
  <c r="P72" i="14" s="1"/>
  <c r="P69" i="14" a="1"/>
  <c r="P69" i="14" s="1"/>
  <c r="P56" i="14" a="1"/>
  <c r="P56" i="14" s="1"/>
  <c r="I3" i="26" a="1"/>
  <c r="I3" i="26" s="1"/>
  <c r="I21" i="26" a="1"/>
  <c r="I21" i="26" s="1"/>
  <c r="I28" i="26" a="1"/>
  <c r="I28" i="26" s="1"/>
  <c r="I29" i="26" a="1"/>
  <c r="I29" i="26" s="1"/>
  <c r="I44" i="26" a="1"/>
  <c r="I44" i="26" s="1"/>
  <c r="I52" i="26" a="1"/>
  <c r="I52" i="26" s="1"/>
  <c r="I64" i="26" a="1"/>
  <c r="I64" i="26" s="1"/>
  <c r="I67" i="26" a="1"/>
  <c r="I67" i="26" s="1"/>
  <c r="I13" i="14" a="1"/>
  <c r="I13" i="14" s="1"/>
  <c r="I73" i="26" a="1"/>
  <c r="I73" i="26" s="1"/>
  <c r="I21" i="14" a="1"/>
  <c r="I21" i="14" s="1"/>
  <c r="I34" i="14" a="1"/>
  <c r="I34" i="14" s="1"/>
  <c r="I52" i="14" a="1"/>
  <c r="I52" i="14" s="1"/>
  <c r="I64" i="14" a="1"/>
  <c r="I64" i="14" s="1"/>
  <c r="I54" i="14" a="1"/>
  <c r="I54" i="14" s="1"/>
  <c r="I68" i="14" a="1"/>
  <c r="I68" i="14" s="1"/>
  <c r="Q12" i="26" a="1"/>
  <c r="Q12" i="26" s="1"/>
  <c r="Q10" i="26" a="1"/>
  <c r="Q10" i="26" s="1"/>
  <c r="Q21" i="26" a="1"/>
  <c r="Q21" i="26" s="1"/>
  <c r="Q32" i="26" a="1"/>
  <c r="Q32" i="26" s="1"/>
  <c r="Q43" i="26" a="1"/>
  <c r="Q43" i="26" s="1"/>
  <c r="Q52" i="26" a="1"/>
  <c r="Q52" i="26" s="1"/>
  <c r="Q59" i="26" a="1"/>
  <c r="Q59" i="26" s="1"/>
  <c r="Q74" i="26" a="1"/>
  <c r="Q74" i="26" s="1"/>
  <c r="Q10" i="14" a="1"/>
  <c r="Q10" i="14" s="1"/>
  <c r="Q12" i="14" a="1"/>
  <c r="Q12" i="14" s="1"/>
  <c r="Q20" i="14" a="1"/>
  <c r="Q20" i="14" s="1"/>
  <c r="Q50" i="14" a="1"/>
  <c r="Q50" i="14" s="1"/>
  <c r="Q25" i="14" a="1"/>
  <c r="Q25" i="14" s="1"/>
  <c r="Q63" i="14" a="1"/>
  <c r="Q63" i="14" s="1"/>
  <c r="Q72" i="14" a="1"/>
  <c r="Q72" i="14" s="1"/>
  <c r="Q69" i="14" a="1"/>
  <c r="Q69" i="14" s="1"/>
  <c r="Y7" i="26" a="1"/>
  <c r="Y7" i="26" s="1"/>
  <c r="Y14" i="26" a="1"/>
  <c r="Y14" i="26" s="1"/>
  <c r="Y12" i="26" a="1"/>
  <c r="Y12" i="26" s="1"/>
  <c r="Y33" i="26" a="1"/>
  <c r="Y33" i="26" s="1"/>
  <c r="Y43" i="26" a="1"/>
  <c r="Y43" i="26" s="1"/>
  <c r="Y52" i="26" a="1"/>
  <c r="Y52" i="26" s="1"/>
  <c r="Y60" i="26" a="1"/>
  <c r="Y60" i="26" s="1"/>
  <c r="Y59" i="26" a="1"/>
  <c r="Y59" i="26" s="1"/>
  <c r="Y10" i="14" a="1"/>
  <c r="Y10" i="14" s="1"/>
  <c r="Y12" i="14" a="1"/>
  <c r="Y12" i="14" s="1"/>
  <c r="Y16" i="14" a="1"/>
  <c r="Y16" i="14" s="1"/>
  <c r="Y42" i="14" a="1"/>
  <c r="Y42" i="14" s="1"/>
  <c r="Y50" i="14" a="1"/>
  <c r="Y50" i="14" s="1"/>
  <c r="Y53" i="14" a="1"/>
  <c r="Y53" i="14" s="1"/>
  <c r="Y63" i="14" a="1"/>
  <c r="Y63" i="14" s="1"/>
  <c r="Y54" i="14" a="1"/>
  <c r="Y54" i="14" s="1"/>
  <c r="AG7" i="26" a="1"/>
  <c r="AG7" i="26" s="1"/>
  <c r="AG4" i="26" a="1"/>
  <c r="AG4" i="26" s="1"/>
  <c r="AG20" i="26" a="1"/>
  <c r="AG20" i="26" s="1"/>
  <c r="AG29" i="26" a="1"/>
  <c r="AG29" i="26" s="1"/>
  <c r="AG49" i="26" a="1"/>
  <c r="AG49" i="26" s="1"/>
  <c r="AG43" i="26" a="1"/>
  <c r="AG43" i="26" s="1"/>
  <c r="AG61" i="26" a="1"/>
  <c r="AG61" i="26" s="1"/>
  <c r="AG68" i="26" a="1"/>
  <c r="AG68" i="26" s="1"/>
  <c r="AG11" i="14" a="1"/>
  <c r="AG11" i="14" s="1"/>
  <c r="AG5" i="14" a="1"/>
  <c r="AG5" i="14" s="1"/>
  <c r="AG17" i="14" a="1"/>
  <c r="AG17" i="14" s="1"/>
  <c r="AG27" i="14" a="1"/>
  <c r="AG27" i="14" s="1"/>
  <c r="AG25" i="14" a="1"/>
  <c r="AG25" i="14" s="1"/>
  <c r="AG57" i="14" a="1"/>
  <c r="AG57" i="14" s="1"/>
  <c r="AG56" i="14" a="1"/>
  <c r="AG56" i="14" s="1"/>
  <c r="AG51" i="14" a="1"/>
  <c r="AG51" i="14" s="1"/>
  <c r="J6" i="26" a="1"/>
  <c r="J6" i="26" s="1"/>
  <c r="J13" i="26" a="1"/>
  <c r="J13" i="26" s="1"/>
  <c r="J24" i="26" a="1"/>
  <c r="J24" i="26" s="1"/>
  <c r="J23" i="26" a="1"/>
  <c r="J23" i="26" s="1"/>
  <c r="J47" i="26" a="1"/>
  <c r="J47" i="26" s="1"/>
  <c r="J41" i="26" a="1"/>
  <c r="J41" i="26" s="1"/>
  <c r="J58" i="26" a="1"/>
  <c r="J58" i="26" s="1"/>
  <c r="J74" i="26" a="1"/>
  <c r="J74" i="26" s="1"/>
  <c r="S71" i="14" a="1"/>
  <c r="S71" i="14" s="1"/>
  <c r="N26" i="26" a="1"/>
  <c r="N26" i="26" s="1"/>
  <c r="V4" i="14" a="1"/>
  <c r="V4" i="14" s="1"/>
  <c r="AD47" i="26" a="1"/>
  <c r="AD47" i="26" s="1"/>
  <c r="AD27" i="14" a="1"/>
  <c r="AD27" i="14" s="1"/>
  <c r="AL26" i="26" a="1"/>
  <c r="AL26" i="26" s="1"/>
  <c r="AL53" i="26" a="1"/>
  <c r="AL53" i="26" s="1"/>
  <c r="AL22" i="14" a="1"/>
  <c r="AL22" i="14" s="1"/>
  <c r="AL74" i="14" a="1"/>
  <c r="AL74" i="14" s="1"/>
  <c r="X27" i="26" a="1"/>
  <c r="X27" i="26" s="1"/>
  <c r="X40" i="26" a="1"/>
  <c r="X40" i="26" s="1"/>
  <c r="X63" i="26" a="1"/>
  <c r="X63" i="26" s="1"/>
  <c r="X4" i="14" a="1"/>
  <c r="X4" i="14" s="1"/>
  <c r="X44" i="14" a="1"/>
  <c r="X44" i="14" s="1"/>
  <c r="X74" i="14" a="1"/>
  <c r="X74" i="14" s="1"/>
  <c r="D5" i="26" a="1"/>
  <c r="D5" i="26" s="1"/>
  <c r="D19" i="26" a="1"/>
  <c r="D19" i="26" s="1"/>
  <c r="D49" i="26" a="1"/>
  <c r="D49" i="26" s="1"/>
  <c r="D64" i="26" a="1"/>
  <c r="D64" i="26" s="1"/>
  <c r="D4" i="14" a="1"/>
  <c r="D4" i="14" s="1"/>
  <c r="D13" i="14" a="1"/>
  <c r="D13" i="14" s="1"/>
  <c r="D44" i="14" a="1"/>
  <c r="D44" i="14" s="1"/>
  <c r="D67" i="14" a="1"/>
  <c r="D67" i="14" s="1"/>
  <c r="D73" i="14" a="1"/>
  <c r="D73" i="14" s="1"/>
  <c r="F15" i="26" a="1"/>
  <c r="F15" i="26" s="1"/>
  <c r="F22" i="26" a="1"/>
  <c r="F22" i="26" s="1"/>
  <c r="F44" i="26" a="1"/>
  <c r="F44" i="26" s="1"/>
  <c r="F53" i="26" a="1"/>
  <c r="F53" i="26" s="1"/>
  <c r="F64" i="26" a="1"/>
  <c r="F64" i="26" s="1"/>
  <c r="F12" i="14" a="1"/>
  <c r="F12" i="14" s="1"/>
  <c r="F8" i="14" a="1"/>
  <c r="F8" i="14" s="1"/>
  <c r="F18" i="14" a="1"/>
  <c r="F18" i="14" s="1"/>
  <c r="F41" i="14" a="1"/>
  <c r="F41" i="14" s="1"/>
  <c r="F66" i="14" a="1"/>
  <c r="F66" i="14" s="1"/>
  <c r="F68" i="14" a="1"/>
  <c r="F68" i="14" s="1"/>
  <c r="F61" i="14" a="1"/>
  <c r="F61" i="14" s="1"/>
  <c r="O12" i="26" a="1"/>
  <c r="O12" i="26" s="1"/>
  <c r="O16" i="26" a="1"/>
  <c r="O16" i="26" s="1"/>
  <c r="O32" i="26" a="1"/>
  <c r="O32" i="26" s="1"/>
  <c r="O46" i="26" a="1"/>
  <c r="O46" i="26" s="1"/>
  <c r="O55" i="26" a="1"/>
  <c r="O55" i="26" s="1"/>
  <c r="O3" i="14" a="1"/>
  <c r="O3" i="14" s="1"/>
  <c r="O68" i="26" a="1"/>
  <c r="O68" i="26" s="1"/>
  <c r="O15" i="14" a="1"/>
  <c r="O15" i="14" s="1"/>
  <c r="O20" i="14" a="1"/>
  <c r="O20" i="14" s="1"/>
  <c r="O23" i="14" a="1"/>
  <c r="O23" i="14" s="1"/>
  <c r="O52" i="14" a="1"/>
  <c r="O52" i="14" s="1"/>
  <c r="O57" i="14" a="1"/>
  <c r="O57" i="14" s="1"/>
  <c r="O54" i="14" a="1"/>
  <c r="O54" i="14" s="1"/>
  <c r="O68" i="14" a="1"/>
  <c r="O68" i="14" s="1"/>
  <c r="W7" i="26" a="1"/>
  <c r="W7" i="26" s="1"/>
  <c r="W10" i="26" a="1"/>
  <c r="W10" i="26" s="1"/>
  <c r="W29" i="26" a="1"/>
  <c r="W29" i="26" s="1"/>
  <c r="W28" i="26" a="1"/>
  <c r="W28" i="26" s="1"/>
  <c r="W34" i="26" a="1"/>
  <c r="W34" i="26" s="1"/>
  <c r="W52" i="26" a="1"/>
  <c r="W52" i="26" s="1"/>
  <c r="W57" i="26" a="1"/>
  <c r="W57" i="26" s="1"/>
  <c r="W72" i="26" a="1"/>
  <c r="W72" i="26" s="1"/>
  <c r="W10" i="14" a="1"/>
  <c r="W10" i="14" s="1"/>
  <c r="W5" i="14" a="1"/>
  <c r="W5" i="14" s="1"/>
  <c r="W17" i="14" a="1"/>
  <c r="W17" i="14" s="1"/>
  <c r="W15" i="14" a="1"/>
  <c r="W15" i="14" s="1"/>
  <c r="W31" i="14" a="1"/>
  <c r="W31" i="14" s="1"/>
  <c r="W51" i="14" a="1"/>
  <c r="W51" i="14" s="1"/>
  <c r="W72" i="14" a="1"/>
  <c r="W72" i="14" s="1"/>
  <c r="W53" i="14" a="1"/>
  <c r="W53" i="14" s="1"/>
  <c r="AE7" i="26" a="1"/>
  <c r="AE7" i="26" s="1"/>
  <c r="AE14" i="26" a="1"/>
  <c r="AE14" i="26" s="1"/>
  <c r="AE25" i="26" a="1"/>
  <c r="AE25" i="26" s="1"/>
  <c r="AE24" i="26" a="1"/>
  <c r="AE24" i="26" s="1"/>
  <c r="AE29" i="26" a="1"/>
  <c r="AE29" i="26" s="1"/>
  <c r="AE48" i="26" a="1"/>
  <c r="AE48" i="26" s="1"/>
  <c r="AE55" i="26" a="1"/>
  <c r="AE55" i="26" s="1"/>
  <c r="AE62" i="26" a="1"/>
  <c r="AE62" i="26" s="1"/>
  <c r="AE3" i="14" a="1"/>
  <c r="AE3" i="14" s="1"/>
  <c r="AE5" i="14" a="1"/>
  <c r="AE5" i="14" s="1"/>
  <c r="AE11" i="14" a="1"/>
  <c r="AE11" i="14" s="1"/>
  <c r="AE18" i="14" a="1"/>
  <c r="AE18" i="14" s="1"/>
  <c r="AE45" i="14" a="1"/>
  <c r="AE45" i="14" s="1"/>
  <c r="AE58" i="14" a="1"/>
  <c r="AE58" i="14" s="1"/>
  <c r="AE63" i="14" a="1"/>
  <c r="AE63" i="14" s="1"/>
  <c r="AE62" i="14" a="1"/>
  <c r="AE62" i="14" s="1"/>
  <c r="P5" i="26" a="1"/>
  <c r="P5" i="26" s="1"/>
  <c r="P6" i="26" a="1"/>
  <c r="P6" i="26" s="1"/>
  <c r="P17" i="26" a="1"/>
  <c r="P17" i="26" s="1"/>
  <c r="P23" i="26" a="1"/>
  <c r="P23" i="26" s="1"/>
  <c r="P30" i="26" a="1"/>
  <c r="P30" i="26" s="1"/>
  <c r="P52" i="26" a="1"/>
  <c r="P52" i="26" s="1"/>
  <c r="P55" i="26" a="1"/>
  <c r="P55" i="26" s="1"/>
  <c r="P71" i="26" a="1"/>
  <c r="P71" i="26" s="1"/>
  <c r="P64" i="26" a="1"/>
  <c r="P64" i="26" s="1"/>
  <c r="P7" i="14" a="1"/>
  <c r="P7" i="14" s="1"/>
  <c r="P24" i="14" a="1"/>
  <c r="P24" i="14" s="1"/>
  <c r="P13" i="14" a="1"/>
  <c r="P13" i="14" s="1"/>
  <c r="P41" i="14" a="1"/>
  <c r="P41" i="14" s="1"/>
  <c r="P30" i="14" a="1"/>
  <c r="P30" i="14" s="1"/>
  <c r="P52" i="14" a="1"/>
  <c r="P52" i="14" s="1"/>
  <c r="P73" i="14" a="1"/>
  <c r="P73" i="14" s="1"/>
  <c r="P68" i="14" a="1"/>
  <c r="P68" i="14" s="1"/>
  <c r="I10" i="26" a="1"/>
  <c r="I10" i="26" s="1"/>
  <c r="I20" i="26" a="1"/>
  <c r="I20" i="26" s="1"/>
  <c r="I13" i="26" a="1"/>
  <c r="I13" i="26" s="1"/>
  <c r="I33" i="26" a="1"/>
  <c r="I33" i="26" s="1"/>
  <c r="I45" i="26" a="1"/>
  <c r="I45" i="26" s="1"/>
  <c r="I56" i="26" a="1"/>
  <c r="I56" i="26" s="1"/>
  <c r="I55" i="26" a="1"/>
  <c r="I55" i="26" s="1"/>
  <c r="I65" i="26" a="1"/>
  <c r="I65" i="26" s="1"/>
  <c r="I3" i="14" a="1"/>
  <c r="I3" i="14" s="1"/>
  <c r="I17" i="14" a="1"/>
  <c r="I17" i="14" s="1"/>
  <c r="I14" i="14" a="1"/>
  <c r="I14" i="14" s="1"/>
  <c r="I43" i="14" a="1"/>
  <c r="I43" i="14" s="1"/>
  <c r="I51" i="14" a="1"/>
  <c r="I51" i="14" s="1"/>
  <c r="I72" i="14" a="1"/>
  <c r="I72" i="14" s="1"/>
  <c r="I66" i="14" a="1"/>
  <c r="I66" i="14" s="1"/>
  <c r="I65" i="14" a="1"/>
  <c r="I65" i="14" s="1"/>
  <c r="Q11" i="26" a="1"/>
  <c r="Q11" i="26" s="1"/>
  <c r="Q20" i="26" a="1"/>
  <c r="Q20" i="26" s="1"/>
  <c r="Q17" i="26" a="1"/>
  <c r="Q17" i="26" s="1"/>
  <c r="Q39" i="26" a="1"/>
  <c r="Q39" i="26" s="1"/>
  <c r="Q46" i="26" a="1"/>
  <c r="Q46" i="26" s="1"/>
  <c r="Q53" i="26" a="1"/>
  <c r="Q53" i="26" s="1"/>
  <c r="Q62" i="26" a="1"/>
  <c r="Q62" i="26" s="1"/>
  <c r="Q72" i="26" a="1"/>
  <c r="Q72" i="26" s="1"/>
  <c r="Q3" i="14" a="1"/>
  <c r="Q3" i="14" s="1"/>
  <c r="Q4" i="14" a="1"/>
  <c r="Q4" i="14" s="1"/>
  <c r="Q19" i="14" a="1"/>
  <c r="Q19" i="14" s="1"/>
  <c r="Q30" i="14" a="1"/>
  <c r="Q30" i="14" s="1"/>
  <c r="Q31" i="14" a="1"/>
  <c r="Q31" i="14" s="1"/>
  <c r="Q74" i="14" a="1"/>
  <c r="Q74" i="14" s="1"/>
  <c r="Q64" i="14" a="1"/>
  <c r="Q64" i="14" s="1"/>
  <c r="Q55" i="14" a="1"/>
  <c r="Q55" i="14" s="1"/>
  <c r="Y11" i="26" a="1"/>
  <c r="Y11" i="26" s="1"/>
  <c r="Y26" i="26" a="1"/>
  <c r="Y26" i="26" s="1"/>
  <c r="Y27" i="26" a="1"/>
  <c r="Y27" i="26" s="1"/>
  <c r="M68" i="14" a="1"/>
  <c r="M68" i="14" s="1"/>
  <c r="N15" i="26" a="1"/>
  <c r="N15" i="26" s="1"/>
  <c r="V17" i="14" a="1"/>
  <c r="V17" i="14" s="1"/>
  <c r="AD41" i="26" a="1"/>
  <c r="AD41" i="26" s="1"/>
  <c r="AD32" i="14" a="1"/>
  <c r="AD32" i="14" s="1"/>
  <c r="AL23" i="26" a="1"/>
  <c r="AL23" i="26" s="1"/>
  <c r="AL54" i="26" a="1"/>
  <c r="AL54" i="26" s="1"/>
  <c r="AL25" i="14" a="1"/>
  <c r="AL25" i="14" s="1"/>
  <c r="AL59" i="14" a="1"/>
  <c r="AL59" i="14" s="1"/>
  <c r="X24" i="26" a="1"/>
  <c r="X24" i="26" s="1"/>
  <c r="X53" i="26" a="1"/>
  <c r="X53" i="26" s="1"/>
  <c r="X60" i="26" a="1"/>
  <c r="X60" i="26" s="1"/>
  <c r="X15" i="14" a="1"/>
  <c r="X15" i="14" s="1"/>
  <c r="X32" i="14" a="1"/>
  <c r="X32" i="14" s="1"/>
  <c r="X67" i="14" a="1"/>
  <c r="X67" i="14" s="1"/>
  <c r="D12" i="26" a="1"/>
  <c r="D12" i="26" s="1"/>
  <c r="D18" i="26" a="1"/>
  <c r="D18" i="26" s="1"/>
  <c r="D51" i="26" a="1"/>
  <c r="D51" i="26" s="1"/>
  <c r="D65" i="26" a="1"/>
  <c r="D65" i="26" s="1"/>
  <c r="D15" i="14" a="1"/>
  <c r="D15" i="14" s="1"/>
  <c r="D22" i="14" a="1"/>
  <c r="D22" i="14" s="1"/>
  <c r="D26" i="14" a="1"/>
  <c r="D26" i="14" s="1"/>
  <c r="D70" i="14" a="1"/>
  <c r="D70" i="14" s="1"/>
  <c r="D60" i="14" a="1"/>
  <c r="D60" i="14" s="1"/>
  <c r="F10" i="26" a="1"/>
  <c r="F10" i="26" s="1"/>
  <c r="F24" i="26" a="1"/>
  <c r="F24" i="26" s="1"/>
  <c r="F45" i="26" a="1"/>
  <c r="F45" i="26" s="1"/>
  <c r="F66" i="26" a="1"/>
  <c r="F66" i="26" s="1"/>
  <c r="F55" i="26" a="1"/>
  <c r="F55" i="26" s="1"/>
  <c r="F14" i="14" a="1"/>
  <c r="F14" i="14" s="1"/>
  <c r="F6" i="14" a="1"/>
  <c r="F6" i="14" s="1"/>
  <c r="F21" i="14" a="1"/>
  <c r="F21" i="14" s="1"/>
  <c r="F53" i="14" a="1"/>
  <c r="F53" i="14" s="1"/>
  <c r="F69" i="14" a="1"/>
  <c r="F69" i="14" s="1"/>
  <c r="F64" i="14" a="1"/>
  <c r="F64" i="14" s="1"/>
  <c r="O7" i="26" a="1"/>
  <c r="O7" i="26" s="1"/>
  <c r="O8" i="26" a="1"/>
  <c r="O8" i="26" s="1"/>
  <c r="O20" i="26" a="1"/>
  <c r="O20" i="26" s="1"/>
  <c r="O41" i="26" a="1"/>
  <c r="O41" i="26" s="1"/>
  <c r="O50" i="26" a="1"/>
  <c r="O50" i="26" s="1"/>
  <c r="O52" i="26" a="1"/>
  <c r="O52" i="26" s="1"/>
  <c r="O60" i="26" a="1"/>
  <c r="O60" i="26" s="1"/>
  <c r="O8" i="14" a="1"/>
  <c r="O8" i="14" s="1"/>
  <c r="O13" i="14" a="1"/>
  <c r="O13" i="14" s="1"/>
  <c r="O21" i="14" a="1"/>
  <c r="O21" i="14" s="1"/>
  <c r="O32" i="14" a="1"/>
  <c r="O32" i="14" s="1"/>
  <c r="O28" i="14" a="1"/>
  <c r="O28" i="14" s="1"/>
  <c r="O59" i="14" a="1"/>
  <c r="O59" i="14" s="1"/>
  <c r="O58" i="14" a="1"/>
  <c r="O58" i="14" s="1"/>
  <c r="O53" i="14" a="1"/>
  <c r="O53" i="14" s="1"/>
  <c r="W9" i="26" a="1"/>
  <c r="W9" i="26" s="1"/>
  <c r="W8" i="26" a="1"/>
  <c r="W8" i="26" s="1"/>
  <c r="W16" i="26" a="1"/>
  <c r="W16" i="26" s="1"/>
  <c r="W39" i="26" a="1"/>
  <c r="W39" i="26" s="1"/>
  <c r="W44" i="26" a="1"/>
  <c r="W44" i="26" s="1"/>
  <c r="W49" i="26" a="1"/>
  <c r="W49" i="26" s="1"/>
  <c r="W58" i="26" a="1"/>
  <c r="W58" i="26" s="1"/>
  <c r="W66" i="26" a="1"/>
  <c r="W66" i="26" s="1"/>
  <c r="W8" i="14" a="1"/>
  <c r="W8" i="14" s="1"/>
  <c r="W68" i="26" a="1"/>
  <c r="W68" i="26" s="1"/>
  <c r="W18" i="14" a="1"/>
  <c r="W18" i="14" s="1"/>
  <c r="W25" i="14" a="1"/>
  <c r="W25" i="14" s="1"/>
  <c r="W41" i="14" a="1"/>
  <c r="W41" i="14" s="1"/>
  <c r="W56" i="14" a="1"/>
  <c r="W56" i="14" s="1"/>
  <c r="W57" i="14" a="1"/>
  <c r="W57" i="14" s="1"/>
  <c r="W66" i="14" a="1"/>
  <c r="W66" i="14" s="1"/>
  <c r="AE9" i="26" a="1"/>
  <c r="AE9" i="26" s="1"/>
  <c r="AE21" i="26" a="1"/>
  <c r="AE21" i="26" s="1"/>
  <c r="AE15" i="26" a="1"/>
  <c r="AE15" i="26" s="1"/>
  <c r="AE30" i="26" a="1"/>
  <c r="AE30" i="26" s="1"/>
  <c r="AE31" i="26" a="1"/>
  <c r="AE31" i="26" s="1"/>
  <c r="AE50" i="26" a="1"/>
  <c r="AE50" i="26" s="1"/>
  <c r="AE56" i="26" a="1"/>
  <c r="AE56" i="26" s="1"/>
  <c r="AE60" i="26" a="1"/>
  <c r="AE60" i="26" s="1"/>
  <c r="AE9" i="14" a="1"/>
  <c r="AE9" i="14" s="1"/>
  <c r="AE6" i="14" a="1"/>
  <c r="AE6" i="14" s="1"/>
  <c r="AE15" i="14" a="1"/>
  <c r="AE15" i="14" s="1"/>
  <c r="AE19" i="14" a="1"/>
  <c r="AE19" i="14" s="1"/>
  <c r="AE51" i="14" a="1"/>
  <c r="AE51" i="14" s="1"/>
  <c r="AE60" i="14" a="1"/>
  <c r="AE60" i="14" s="1"/>
  <c r="AE68" i="14" a="1"/>
  <c r="AE68" i="14" s="1"/>
  <c r="AE67" i="14" a="1"/>
  <c r="AE67" i="14" s="1"/>
  <c r="P12" i="26" a="1"/>
  <c r="P12" i="26" s="1"/>
  <c r="P3" i="26" a="1"/>
  <c r="P3" i="26" s="1"/>
  <c r="P18" i="26" a="1"/>
  <c r="P18" i="26" s="1"/>
  <c r="P25" i="26" a="1"/>
  <c r="P25" i="26" s="1"/>
  <c r="P34" i="26" a="1"/>
  <c r="P34" i="26" s="1"/>
  <c r="P53" i="26" a="1"/>
  <c r="P53" i="26" s="1"/>
  <c r="P56" i="26" a="1"/>
  <c r="P56" i="26" s="1"/>
  <c r="P72" i="26" a="1"/>
  <c r="P72" i="26" s="1"/>
  <c r="P61" i="26" a="1"/>
  <c r="P61" i="26" s="1"/>
  <c r="P5" i="14" a="1"/>
  <c r="P5" i="14" s="1"/>
  <c r="P18" i="14" a="1"/>
  <c r="P18" i="14" s="1"/>
  <c r="P22" i="14" a="1"/>
  <c r="P22" i="14" s="1"/>
  <c r="P42" i="14" a="1"/>
  <c r="P42" i="14" s="1"/>
  <c r="P51" i="14" a="1"/>
  <c r="P51" i="14" s="1"/>
  <c r="P61" i="14" a="1"/>
  <c r="P61" i="14" s="1"/>
  <c r="P58" i="14" a="1"/>
  <c r="P58" i="14" s="1"/>
  <c r="I5" i="26" a="1"/>
  <c r="I5" i="26" s="1"/>
  <c r="I4" i="26" a="1"/>
  <c r="I4" i="26" s="1"/>
  <c r="I26" i="26" a="1"/>
  <c r="I26" i="26" s="1"/>
  <c r="I25" i="26" a="1"/>
  <c r="I25" i="26" s="1"/>
  <c r="I30" i="26" a="1"/>
  <c r="I30" i="26" s="1"/>
  <c r="I47" i="26" a="1"/>
  <c r="I47" i="26" s="1"/>
  <c r="I58" i="26" a="1"/>
  <c r="I58" i="26" s="1"/>
  <c r="I57" i="26" a="1"/>
  <c r="I57" i="26" s="1"/>
  <c r="I68" i="26" a="1"/>
  <c r="I68" i="26" s="1"/>
  <c r="I6" i="14" a="1"/>
  <c r="I6" i="14" s="1"/>
  <c r="I18" i="14" a="1"/>
  <c r="I18" i="14" s="1"/>
  <c r="I25" i="14" a="1"/>
  <c r="I25" i="14" s="1"/>
  <c r="I44" i="14" a="1"/>
  <c r="I44" i="14" s="1"/>
  <c r="I29" i="14" a="1"/>
  <c r="I29" i="14" s="1"/>
  <c r="I53" i="14" a="1"/>
  <c r="I53" i="14" s="1"/>
  <c r="I73" i="14" a="1"/>
  <c r="I73" i="14" s="1"/>
  <c r="I74" i="14" a="1"/>
  <c r="I74" i="14" s="1"/>
  <c r="Q15" i="26" a="1"/>
  <c r="Q15" i="26" s="1"/>
  <c r="Q23" i="26" a="1"/>
  <c r="Q23" i="26" s="1"/>
  <c r="Q18" i="26" a="1"/>
  <c r="Q18" i="26" s="1"/>
  <c r="Q40" i="26" a="1"/>
  <c r="Q40" i="26" s="1"/>
  <c r="Q45" i="26" a="1"/>
  <c r="Q45" i="26" s="1"/>
  <c r="Q54" i="26" a="1"/>
  <c r="Q54" i="26" s="1"/>
  <c r="Q63" i="26" a="1"/>
  <c r="Q63" i="26" s="1"/>
  <c r="Q70" i="26" a="1"/>
  <c r="Q70" i="26" s="1"/>
  <c r="Q8" i="14" a="1"/>
  <c r="Q8" i="14" s="1"/>
  <c r="Q13" i="14" a="1"/>
  <c r="Q13" i="14" s="1"/>
  <c r="Q21" i="14" a="1"/>
  <c r="Q21" i="14" s="1"/>
  <c r="Q32" i="14" a="1"/>
  <c r="Q32" i="14" s="1"/>
  <c r="Q41" i="14" a="1"/>
  <c r="Q41" i="14" s="1"/>
  <c r="Q51" i="14" a="1"/>
  <c r="Q51" i="14" s="1"/>
  <c r="Q67" i="14" a="1"/>
  <c r="Q67" i="14" s="1"/>
  <c r="Q60" i="14" a="1"/>
  <c r="Q60" i="14" s="1"/>
  <c r="Y8" i="26" a="1"/>
  <c r="Y8" i="26" s="1"/>
  <c r="Y19" i="26" a="1"/>
  <c r="Y19" i="26" s="1"/>
  <c r="Y17" i="26" a="1"/>
  <c r="Y17" i="26" s="1"/>
  <c r="Y32" i="26" a="1"/>
  <c r="Y32" i="26" s="1"/>
  <c r="Y41" i="26" a="1"/>
  <c r="Y41" i="26" s="1"/>
  <c r="Y65" i="26" a="1"/>
  <c r="Y65" i="26" s="1"/>
  <c r="Y64" i="26" a="1"/>
  <c r="Y64" i="26" s="1"/>
  <c r="Y68" i="26" a="1"/>
  <c r="Y68" i="26" s="1"/>
  <c r="Y72" i="26" a="1"/>
  <c r="Y72" i="26" s="1"/>
  <c r="Y19" i="14" a="1"/>
  <c r="Y19" i="14" s="1"/>
  <c r="Y14" i="14" a="1"/>
  <c r="Y14" i="14" s="1"/>
  <c r="Y31" i="14" a="1"/>
  <c r="Y31" i="14" s="1"/>
  <c r="Y24" i="14" a="1"/>
  <c r="Y24" i="14" s="1"/>
  <c r="Y73" i="14" a="1"/>
  <c r="Y73" i="14" s="1"/>
  <c r="Y65" i="14" a="1"/>
  <c r="Y65" i="14" s="1"/>
  <c r="Y64" i="14" a="1"/>
  <c r="Y64" i="14" s="1"/>
  <c r="AG14" i="26" a="1"/>
  <c r="AG14" i="26" s="1"/>
  <c r="AG26" i="26" a="1"/>
  <c r="AG26" i="26" s="1"/>
  <c r="AG16" i="26" a="1"/>
  <c r="AG16" i="26" s="1"/>
  <c r="AG30" i="26" a="1"/>
  <c r="AG30" i="26" s="1"/>
  <c r="AG53" i="26" a="1"/>
  <c r="AG53" i="26" s="1"/>
  <c r="AG40" i="26" a="1"/>
  <c r="AG40" i="26" s="1"/>
  <c r="AG66" i="26" a="1"/>
  <c r="AG66" i="26" s="1"/>
  <c r="AG69" i="26" a="1"/>
  <c r="AG69" i="26" s="1"/>
  <c r="AG13" i="14" a="1"/>
  <c r="AG13" i="14" s="1"/>
  <c r="AG73" i="26" a="1"/>
  <c r="AG73" i="26" s="1"/>
  <c r="AG20" i="14" a="1"/>
  <c r="AG20" i="14" s="1"/>
  <c r="AG34" i="14" a="1"/>
  <c r="AG34" i="14" s="1"/>
  <c r="AG44" i="14" a="1"/>
  <c r="AG44" i="14" s="1"/>
  <c r="AG58" i="14" a="1"/>
  <c r="AG58" i="14" s="1"/>
  <c r="AG55" i="14" a="1"/>
  <c r="AG55" i="14" s="1"/>
  <c r="AG54" i="14" a="1"/>
  <c r="AG54" i="14" s="1"/>
  <c r="J9" i="26" a="1"/>
  <c r="J9" i="26" s="1"/>
  <c r="J10" i="26" a="1"/>
  <c r="J10" i="26" s="1"/>
  <c r="J26" i="26" a="1"/>
  <c r="J26" i="26" s="1"/>
  <c r="J39" i="26" a="1"/>
  <c r="J39" i="26" s="1"/>
  <c r="J52" i="26" a="1"/>
  <c r="J52" i="26" s="1"/>
  <c r="J46" i="26" a="1"/>
  <c r="J46" i="26" s="1"/>
  <c r="J55" i="26" a="1"/>
  <c r="J55" i="26" s="1"/>
  <c r="AC19" i="14" a="1"/>
  <c r="AC19" i="14" s="1"/>
  <c r="N6" i="14" a="1"/>
  <c r="N6" i="14" s="1"/>
  <c r="V43" i="14" a="1"/>
  <c r="V43" i="14" s="1"/>
  <c r="AD69" i="26" a="1"/>
  <c r="AD69" i="26" s="1"/>
  <c r="AD44" i="14" a="1"/>
  <c r="AD44" i="14" s="1"/>
  <c r="AL31" i="26" a="1"/>
  <c r="AL31" i="26" s="1"/>
  <c r="AL58" i="26" a="1"/>
  <c r="AL58" i="26" s="1"/>
  <c r="AL23" i="14" a="1"/>
  <c r="AL23" i="14" s="1"/>
  <c r="AL62" i="14" a="1"/>
  <c r="AL62" i="14" s="1"/>
  <c r="X30" i="26" a="1"/>
  <c r="X30" i="26" s="1"/>
  <c r="X54" i="26" a="1"/>
  <c r="X54" i="26" s="1"/>
  <c r="X74" i="26" a="1"/>
  <c r="X74" i="26" s="1"/>
  <c r="X27" i="14" a="1"/>
  <c r="X27" i="14" s="1"/>
  <c r="X31" i="14" a="1"/>
  <c r="X31" i="14" s="1"/>
  <c r="X70" i="14" a="1"/>
  <c r="X70" i="14" s="1"/>
  <c r="D14" i="26" a="1"/>
  <c r="D14" i="26" s="1"/>
  <c r="D23" i="26" a="1"/>
  <c r="D23" i="26" s="1"/>
  <c r="D50" i="26" a="1"/>
  <c r="D50" i="26" s="1"/>
  <c r="D3" i="14" a="1"/>
  <c r="D3" i="14" s="1"/>
  <c r="D10" i="14" a="1"/>
  <c r="D10" i="14" s="1"/>
  <c r="D14" i="14" a="1"/>
  <c r="D14" i="14" s="1"/>
  <c r="D30" i="14" a="1"/>
  <c r="D30" i="14" s="1"/>
  <c r="D57" i="14" a="1"/>
  <c r="D57" i="14" s="1"/>
  <c r="F11" i="26" a="1"/>
  <c r="F11" i="26" s="1"/>
  <c r="F17" i="26" a="1"/>
  <c r="F17" i="26" s="1"/>
  <c r="F29" i="26" a="1"/>
  <c r="F29" i="26" s="1"/>
  <c r="F47" i="26" a="1"/>
  <c r="F47" i="26" s="1"/>
  <c r="F56" i="26" a="1"/>
  <c r="F56" i="26" s="1"/>
  <c r="F73" i="26" a="1"/>
  <c r="F73" i="26" s="1"/>
  <c r="F74" i="26" a="1"/>
  <c r="F74" i="26" s="1"/>
  <c r="F22" i="14" a="1"/>
  <c r="F22" i="14" s="1"/>
  <c r="F27" i="14" a="1"/>
  <c r="F27" i="14" s="1"/>
  <c r="F32" i="14" a="1"/>
  <c r="F32" i="14" s="1"/>
  <c r="F54" i="14" a="1"/>
  <c r="F54" i="14" s="1"/>
  <c r="F65" i="14" a="1"/>
  <c r="F65" i="14" s="1"/>
  <c r="O14" i="26" a="1"/>
  <c r="O14" i="26" s="1"/>
  <c r="O27" i="26" a="1"/>
  <c r="O27" i="26" s="1"/>
  <c r="O23" i="26" a="1"/>
  <c r="O23" i="26" s="1"/>
  <c r="O42" i="26" a="1"/>
  <c r="O42" i="26" s="1"/>
  <c r="O51" i="26" a="1"/>
  <c r="O51" i="26" s="1"/>
  <c r="O66" i="26" a="1"/>
  <c r="O66" i="26" s="1"/>
  <c r="O67" i="26" a="1"/>
  <c r="O67" i="26" s="1"/>
  <c r="O7" i="14" a="1"/>
  <c r="O7" i="14" s="1"/>
  <c r="O73" i="26" a="1"/>
  <c r="O73" i="26" s="1"/>
  <c r="O9" i="14" a="1"/>
  <c r="O9" i="14" s="1"/>
  <c r="O41" i="14" a="1"/>
  <c r="O41" i="14" s="1"/>
  <c r="O31" i="14" a="1"/>
  <c r="O31" i="14" s="1"/>
  <c r="O64" i="14" a="1"/>
  <c r="O64" i="14" s="1"/>
  <c r="O69" i="14" a="1"/>
  <c r="O69" i="14" s="1"/>
  <c r="O56" i="14" a="1"/>
  <c r="O56" i="14" s="1"/>
  <c r="W12" i="26" a="1"/>
  <c r="W12" i="26" s="1"/>
  <c r="W15" i="26" a="1"/>
  <c r="W15" i="26" s="1"/>
  <c r="W18" i="26" a="1"/>
  <c r="W18" i="26" s="1"/>
  <c r="W32" i="26" a="1"/>
  <c r="W32" i="26" s="1"/>
  <c r="W42" i="26" a="1"/>
  <c r="W42" i="26" s="1"/>
  <c r="W51" i="26" a="1"/>
  <c r="W51" i="26" s="1"/>
  <c r="W60" i="26" a="1"/>
  <c r="W60" i="26" s="1"/>
  <c r="W65" i="26" a="1"/>
  <c r="W65" i="26" s="1"/>
  <c r="W9" i="14" a="1"/>
  <c r="W9" i="14" s="1"/>
  <c r="W71" i="26" a="1"/>
  <c r="W71" i="26" s="1"/>
  <c r="W24" i="14" a="1"/>
  <c r="W24" i="14" s="1"/>
  <c r="W29" i="14" a="1"/>
  <c r="W29" i="14" s="1"/>
  <c r="W42" i="14" a="1"/>
  <c r="W42" i="14" s="1"/>
  <c r="W63" i="14" a="1"/>
  <c r="W63" i="14" s="1"/>
  <c r="W64" i="14" a="1"/>
  <c r="W64" i="14" s="1"/>
  <c r="W69" i="14" a="1"/>
  <c r="W69" i="14" s="1"/>
  <c r="AE13" i="26" a="1"/>
  <c r="AE13" i="26" s="1"/>
  <c r="AE26" i="26" a="1"/>
  <c r="AE26" i="26" s="1"/>
  <c r="AE16" i="26" a="1"/>
  <c r="AE16" i="26" s="1"/>
  <c r="AE33" i="26" a="1"/>
  <c r="AE33" i="26" s="1"/>
  <c r="AE40" i="26" a="1"/>
  <c r="AE40" i="26" s="1"/>
  <c r="AE49" i="26" a="1"/>
  <c r="AE49" i="26" s="1"/>
  <c r="AE57" i="26" a="1"/>
  <c r="AE57" i="26" s="1"/>
  <c r="AE65" i="26" a="1"/>
  <c r="AE65" i="26" s="1"/>
  <c r="AE10" i="14" a="1"/>
  <c r="AE10" i="14" s="1"/>
  <c r="AE73" i="26" a="1"/>
  <c r="AE73" i="26" s="1"/>
  <c r="AE25" i="14" a="1"/>
  <c r="AE25" i="14" s="1"/>
  <c r="AE43" i="14" a="1"/>
  <c r="AE43" i="14" s="1"/>
  <c r="AE30" i="14" a="1"/>
  <c r="AE30" i="14" s="1"/>
  <c r="AE69" i="14" a="1"/>
  <c r="AE69" i="14" s="1"/>
  <c r="AE59" i="14" a="1"/>
  <c r="AE59" i="14" s="1"/>
  <c r="AE52" i="14" a="1"/>
  <c r="AE52" i="14" s="1"/>
  <c r="P7" i="26" a="1"/>
  <c r="P7" i="26" s="1"/>
  <c r="P4" i="26" a="1"/>
  <c r="P4" i="26" s="1"/>
  <c r="P26" i="26" a="1"/>
  <c r="P26" i="26" s="1"/>
  <c r="P29" i="26" a="1"/>
  <c r="P29" i="26" s="1"/>
  <c r="P41" i="26" a="1"/>
  <c r="P41" i="26" s="1"/>
  <c r="P42" i="26" a="1"/>
  <c r="P42" i="26" s="1"/>
  <c r="P57" i="26" a="1"/>
  <c r="P57" i="26" s="1"/>
  <c r="P70" i="26" a="1"/>
  <c r="P70" i="26" s="1"/>
  <c r="P74" i="26" a="1"/>
  <c r="P74" i="26" s="1"/>
  <c r="P6" i="14" a="1"/>
  <c r="P6" i="14" s="1"/>
  <c r="P19" i="14" a="1"/>
  <c r="P19" i="14" s="1"/>
  <c r="P25" i="14" a="1"/>
  <c r="P25" i="14" s="1"/>
  <c r="P43" i="14" a="1"/>
  <c r="P43" i="14" s="1"/>
  <c r="P62" i="14" a="1"/>
  <c r="P62" i="14" s="1"/>
  <c r="P64" i="14" a="1"/>
  <c r="P64" i="14" s="1"/>
  <c r="P66" i="14" a="1"/>
  <c r="P66" i="14" s="1"/>
  <c r="I9" i="26" a="1"/>
  <c r="I9" i="26" s="1"/>
  <c r="I6" i="26" a="1"/>
  <c r="I6" i="26" s="1"/>
  <c r="I11" i="26" a="1"/>
  <c r="I11" i="26" s="1"/>
  <c r="I32" i="26" a="1"/>
  <c r="I32" i="26" s="1"/>
  <c r="I40" i="26" a="1"/>
  <c r="I40" i="26" s="1"/>
  <c r="I50" i="26" a="1"/>
  <c r="I50" i="26" s="1"/>
  <c r="I59" i="26" a="1"/>
  <c r="I59" i="26" s="1"/>
  <c r="I72" i="26" a="1"/>
  <c r="I72" i="26" s="1"/>
  <c r="I70" i="26" a="1"/>
  <c r="I70" i="26" s="1"/>
  <c r="I7" i="14" a="1"/>
  <c r="I7" i="14" s="1"/>
  <c r="I30" i="14" a="1"/>
  <c r="I30" i="14" s="1"/>
  <c r="I22" i="14" a="1"/>
  <c r="I22" i="14" s="1"/>
  <c r="I45" i="14" a="1"/>
  <c r="I45" i="14" s="1"/>
  <c r="I24" i="14" a="1"/>
  <c r="I24" i="14" s="1"/>
  <c r="I61" i="14" a="1"/>
  <c r="I61" i="14" s="1"/>
  <c r="I71" i="14" a="1"/>
  <c r="I71" i="14" s="1"/>
  <c r="Q3" i="26" a="1"/>
  <c r="Q3" i="26" s="1"/>
  <c r="Q16" i="26" a="1"/>
  <c r="Q16" i="26" s="1"/>
  <c r="Q25" i="26" a="1"/>
  <c r="Q25" i="26" s="1"/>
  <c r="Q26" i="26" a="1"/>
  <c r="Q26" i="26" s="1"/>
  <c r="Q42" i="26" a="1"/>
  <c r="Q42" i="26" s="1"/>
  <c r="Q47" i="26" a="1"/>
  <c r="Q47" i="26" s="1"/>
  <c r="Q58" i="26" a="1"/>
  <c r="Q58" i="26" s="1"/>
  <c r="Q64" i="26" a="1"/>
  <c r="Q64" i="26" s="1"/>
  <c r="Q67" i="26" a="1"/>
  <c r="Q67" i="26" s="1"/>
  <c r="Q9" i="14" a="1"/>
  <c r="Q9" i="14" s="1"/>
  <c r="Q16" i="14" a="1"/>
  <c r="Q16" i="14" s="1"/>
  <c r="Q27" i="14" a="1"/>
  <c r="Q27" i="14" s="1"/>
  <c r="Q34" i="14" a="1"/>
  <c r="Q34" i="14" s="1"/>
  <c r="Q42" i="14" a="1"/>
  <c r="Q42" i="14" s="1"/>
  <c r="Q57" i="14" a="1"/>
  <c r="Q57" i="14" s="1"/>
  <c r="Q70" i="14" a="1"/>
  <c r="Q70" i="14" s="1"/>
  <c r="Q71" i="14" a="1"/>
  <c r="Q71" i="14" s="1"/>
  <c r="Y16" i="26" a="1"/>
  <c r="Y16" i="26" s="1"/>
  <c r="Y23" i="26" a="1"/>
  <c r="Y23" i="26" s="1"/>
  <c r="Y4" i="26" a="1"/>
  <c r="Y4" i="26" s="1"/>
  <c r="Y39" i="26" a="1"/>
  <c r="Y39" i="26" s="1"/>
  <c r="Y45" i="26" a="1"/>
  <c r="Y45" i="26" s="1"/>
  <c r="Y53" i="26" a="1"/>
  <c r="Y53" i="26" s="1"/>
  <c r="Y74" i="26" a="1"/>
  <c r="Y74" i="26" s="1"/>
  <c r="Y58" i="26" a="1"/>
  <c r="Y58" i="26" s="1"/>
  <c r="Y73" i="26" a="1"/>
  <c r="Y73" i="26" s="1"/>
  <c r="Y21" i="14" a="1"/>
  <c r="Y21" i="14" s="1"/>
  <c r="Y26" i="14" a="1"/>
  <c r="Y26" i="14" s="1"/>
  <c r="Y41" i="14" a="1"/>
  <c r="Y41" i="14" s="1"/>
  <c r="Y32" i="14" a="1"/>
  <c r="Y32" i="14" s="1"/>
  <c r="Y71" i="14" a="1"/>
  <c r="Y71" i="14" s="1"/>
  <c r="Y68" i="14" a="1"/>
  <c r="Y68" i="14" s="1"/>
  <c r="Y67" i="14" a="1"/>
  <c r="Y67" i="14" s="1"/>
  <c r="AG11" i="26" a="1"/>
  <c r="AG11" i="26" s="1"/>
  <c r="AG21" i="26" a="1"/>
  <c r="AG21" i="26" s="1"/>
  <c r="AG25" i="26" a="1"/>
  <c r="AG25" i="26" s="1"/>
  <c r="AG33" i="26" a="1"/>
  <c r="AG33" i="26" s="1"/>
  <c r="AG48" i="26" a="1"/>
  <c r="AG48" i="26" s="1"/>
  <c r="AG45" i="26" a="1"/>
  <c r="AG45" i="26" s="1"/>
  <c r="AG74" i="26" a="1"/>
  <c r="AG74" i="26" s="1"/>
  <c r="AG67" i="26" a="1"/>
  <c r="AG67" i="26" s="1"/>
  <c r="AG8" i="14" a="1"/>
  <c r="AG8" i="14" s="1"/>
  <c r="AG4" i="14" a="1"/>
  <c r="AG4" i="14" s="1"/>
  <c r="AG21" i="14" a="1"/>
  <c r="AG21" i="14" s="1"/>
  <c r="N11" i="14" a="1"/>
  <c r="N11" i="14" s="1"/>
  <c r="E28" i="14" a="1"/>
  <c r="E28" i="14" s="1"/>
  <c r="AC30" i="14" a="1"/>
  <c r="AC30" i="14" s="1"/>
  <c r="C3" i="14" a="1"/>
  <c r="C3" i="14" s="1"/>
  <c r="AK13" i="14" a="1"/>
  <c r="AK13" i="14" s="1"/>
  <c r="S55" i="26" a="1"/>
  <c r="S55" i="26" s="1"/>
  <c r="M62" i="26" a="1"/>
  <c r="M62" i="26" s="1"/>
  <c r="AC45" i="26" a="1"/>
  <c r="AC45" i="26" s="1"/>
  <c r="AC64" i="14" a="1"/>
  <c r="AC64" i="14" s="1"/>
  <c r="E60" i="26" a="1"/>
  <c r="E60" i="26" s="1"/>
  <c r="E71" i="14" a="1"/>
  <c r="E71" i="14" s="1"/>
  <c r="N49" i="26" a="1"/>
  <c r="N49" i="26" s="1"/>
  <c r="V17" i="26" a="1"/>
  <c r="V17" i="26" s="1"/>
  <c r="V71" i="26" a="1"/>
  <c r="V71" i="26" s="1"/>
  <c r="V13" i="14" a="1"/>
  <c r="V13" i="14" s="1"/>
  <c r="V59" i="14" a="1"/>
  <c r="V59" i="14" s="1"/>
  <c r="AD12" i="26" a="1"/>
  <c r="AD12" i="26" s="1"/>
  <c r="AD26" i="26" a="1"/>
  <c r="AD26" i="26" s="1"/>
  <c r="AD52" i="26" a="1"/>
  <c r="AD52" i="26" s="1"/>
  <c r="AD63" i="26" a="1"/>
  <c r="AD63" i="26" s="1"/>
  <c r="AD14" i="14" a="1"/>
  <c r="AD14" i="14" s="1"/>
  <c r="AD26" i="14" a="1"/>
  <c r="AD26" i="14" s="1"/>
  <c r="AD34" i="14" a="1"/>
  <c r="AD34" i="14" s="1"/>
  <c r="AD68" i="14" a="1"/>
  <c r="AD68" i="14" s="1"/>
  <c r="AD69" i="14" a="1"/>
  <c r="AD69" i="14" s="1"/>
  <c r="AL8" i="26" a="1"/>
  <c r="AL8" i="26" s="1"/>
  <c r="AL18" i="26" a="1"/>
  <c r="AL18" i="26" s="1"/>
  <c r="H12" i="26" a="1"/>
  <c r="H12" i="26" s="1"/>
  <c r="S64" i="26" a="1"/>
  <c r="S64" i="26" s="1"/>
  <c r="M7" i="14" a="1"/>
  <c r="M7" i="14" s="1"/>
  <c r="AC56" i="26" a="1"/>
  <c r="AC56" i="26" s="1"/>
  <c r="AC58" i="14" a="1"/>
  <c r="AC58" i="14" s="1"/>
  <c r="E4" i="14" a="1"/>
  <c r="E4" i="14" s="1"/>
  <c r="E74" i="14" a="1"/>
  <c r="E74" i="14" s="1"/>
  <c r="N57" i="26" a="1"/>
  <c r="N57" i="26" s="1"/>
  <c r="N34" i="14" a="1"/>
  <c r="N34" i="14" s="1"/>
  <c r="V19" i="26" a="1"/>
  <c r="V19" i="26" s="1"/>
  <c r="V73" i="26" a="1"/>
  <c r="V73" i="26" s="1"/>
  <c r="V32" i="14" a="1"/>
  <c r="V32" i="14" s="1"/>
  <c r="V74" i="14" a="1"/>
  <c r="V74" i="14" s="1"/>
  <c r="AD6" i="26" a="1"/>
  <c r="AD6" i="26" s="1"/>
  <c r="AD34" i="26" a="1"/>
  <c r="AD34" i="26" s="1"/>
  <c r="AD54" i="26" a="1"/>
  <c r="AD54" i="26" s="1"/>
  <c r="AD71" i="26" a="1"/>
  <c r="AD71" i="26" s="1"/>
  <c r="AD21" i="14" a="1"/>
  <c r="AD21" i="14" s="1"/>
  <c r="AD17" i="14" a="1"/>
  <c r="AD17" i="14" s="1"/>
  <c r="AD74" i="14" a="1"/>
  <c r="AD74" i="14" s="1"/>
  <c r="AD58" i="14" a="1"/>
  <c r="AD58" i="14" s="1"/>
  <c r="AL3" i="26" a="1"/>
  <c r="AL3" i="26" s="1"/>
  <c r="AL22" i="26" a="1"/>
  <c r="AL22" i="26" s="1"/>
  <c r="AL40" i="26" a="1"/>
  <c r="AL40" i="26" s="1"/>
  <c r="AL57" i="26" a="1"/>
  <c r="AL57" i="26" s="1"/>
  <c r="AL71" i="26" a="1"/>
  <c r="AL71" i="26" s="1"/>
  <c r="AL13" i="14" a="1"/>
  <c r="AL13" i="14" s="1"/>
  <c r="AL24" i="14" a="1"/>
  <c r="AL24" i="14" s="1"/>
  <c r="AL50" i="14" a="1"/>
  <c r="AL50" i="14" s="1"/>
  <c r="AL54" i="14" a="1"/>
  <c r="AL54" i="14" s="1"/>
  <c r="X4" i="26" a="1"/>
  <c r="X4" i="26" s="1"/>
  <c r="X23" i="26" a="1"/>
  <c r="X23" i="26" s="1"/>
  <c r="X34" i="26" a="1"/>
  <c r="X34" i="26" s="1"/>
  <c r="X46" i="26" a="1"/>
  <c r="X46" i="26" s="1"/>
  <c r="X51" i="26" a="1"/>
  <c r="X51" i="26" s="1"/>
  <c r="X67" i="26" a="1"/>
  <c r="X67" i="26" s="1"/>
  <c r="X69" i="26" a="1"/>
  <c r="X69" i="26" s="1"/>
  <c r="X6" i="14" a="1"/>
  <c r="X6" i="14" s="1"/>
  <c r="X25" i="14" a="1"/>
  <c r="X25" i="14" s="1"/>
  <c r="X24" i="14" a="1"/>
  <c r="X24" i="14" s="1"/>
  <c r="X28" i="14" a="1"/>
  <c r="X28" i="14" s="1"/>
  <c r="X52" i="14" a="1"/>
  <c r="X52" i="14" s="1"/>
  <c r="X72" i="14" a="1"/>
  <c r="X72" i="14" s="1"/>
  <c r="X53" i="14" a="1"/>
  <c r="X53" i="14" s="1"/>
  <c r="D10" i="26" a="1"/>
  <c r="D10" i="26" s="1"/>
  <c r="D11" i="26" a="1"/>
  <c r="D11" i="26" s="1"/>
  <c r="D17" i="26" a="1"/>
  <c r="D17" i="26" s="1"/>
  <c r="D27" i="26" a="1"/>
  <c r="D27" i="26" s="1"/>
  <c r="D40" i="26" a="1"/>
  <c r="D40" i="26" s="1"/>
  <c r="D53" i="26" a="1"/>
  <c r="D53" i="26" s="1"/>
  <c r="D63" i="26" a="1"/>
  <c r="D63" i="26" s="1"/>
  <c r="D57" i="26" a="1"/>
  <c r="D57" i="26" s="1"/>
  <c r="D68" i="26" a="1"/>
  <c r="D68" i="26" s="1"/>
  <c r="D7" i="14" a="1"/>
  <c r="D7" i="14" s="1"/>
  <c r="D19" i="14" a="1"/>
  <c r="D19" i="14" s="1"/>
  <c r="D16" i="14" a="1"/>
  <c r="D16" i="14" s="1"/>
  <c r="D41" i="14" a="1"/>
  <c r="D41" i="14" s="1"/>
  <c r="H69" i="26" a="1"/>
  <c r="H69" i="26" s="1"/>
  <c r="S26" i="14" a="1"/>
  <c r="S26" i="14" s="1"/>
  <c r="M16" i="14" a="1"/>
  <c r="M16" i="14" s="1"/>
  <c r="AC3" i="14" a="1"/>
  <c r="AC3" i="14" s="1"/>
  <c r="E9" i="26" a="1"/>
  <c r="E9" i="26" s="1"/>
  <c r="E15" i="14" a="1"/>
  <c r="E15" i="14" s="1"/>
  <c r="N8" i="26" a="1"/>
  <c r="N8" i="26" s="1"/>
  <c r="N54" i="26" a="1"/>
  <c r="N54" i="26" s="1"/>
  <c r="N51" i="14" a="1"/>
  <c r="N51" i="14" s="1"/>
  <c r="V74" i="26" a="1"/>
  <c r="V74" i="26" s="1"/>
  <c r="V23" i="14" a="1"/>
  <c r="V23" i="14" s="1"/>
  <c r="V57" i="14" a="1"/>
  <c r="V57" i="14" s="1"/>
  <c r="AD15" i="26" a="1"/>
  <c r="AD15" i="26" s="1"/>
  <c r="AD32" i="26" a="1"/>
  <c r="AD32" i="26" s="1"/>
  <c r="AD64" i="26" a="1"/>
  <c r="AD64" i="26" s="1"/>
  <c r="AD9" i="14" a="1"/>
  <c r="AD9" i="14" s="1"/>
  <c r="AD15" i="14" a="1"/>
  <c r="AD15" i="14" s="1"/>
  <c r="AD20" i="14" a="1"/>
  <c r="AD20" i="14" s="1"/>
  <c r="AD41" i="14" a="1"/>
  <c r="AD41" i="14" s="1"/>
  <c r="AD70" i="14" a="1"/>
  <c r="AD70" i="14" s="1"/>
  <c r="AD60" i="14" a="1"/>
  <c r="AD60" i="14" s="1"/>
  <c r="AL7" i="26" a="1"/>
  <c r="AL7" i="26" s="1"/>
  <c r="AL12" i="26" a="1"/>
  <c r="AL12" i="26" s="1"/>
  <c r="AL49" i="26" a="1"/>
  <c r="AL49" i="26" s="1"/>
  <c r="AL61" i="26" a="1"/>
  <c r="AL61" i="26" s="1"/>
  <c r="AL66" i="26" a="1"/>
  <c r="AL66" i="26" s="1"/>
  <c r="AL69" i="26" a="1"/>
  <c r="AL69" i="26" s="1"/>
  <c r="AL21" i="14" a="1"/>
  <c r="AL21" i="14" s="1"/>
  <c r="AL44" i="14" a="1"/>
  <c r="AL44" i="14" s="1"/>
  <c r="AL64" i="14" a="1"/>
  <c r="AL64" i="14" s="1"/>
  <c r="AL55" i="14" a="1"/>
  <c r="AL55" i="14" s="1"/>
  <c r="X12" i="26" a="1"/>
  <c r="X12" i="26" s="1"/>
  <c r="H68" i="26" a="1"/>
  <c r="H68" i="26" s="1"/>
  <c r="S53" i="14" a="1"/>
  <c r="S53" i="14" s="1"/>
  <c r="M28" i="14" a="1"/>
  <c r="M28" i="14" s="1"/>
  <c r="AC14" i="14" a="1"/>
  <c r="AC14" i="14" s="1"/>
  <c r="E22" i="26" a="1"/>
  <c r="E22" i="26" s="1"/>
  <c r="E17" i="14" a="1"/>
  <c r="E17" i="14" s="1"/>
  <c r="N4" i="26" a="1"/>
  <c r="N4" i="26" s="1"/>
  <c r="N72" i="26" a="1"/>
  <c r="N72" i="26" s="1"/>
  <c r="N66" i="14" a="1"/>
  <c r="N66" i="14" s="1"/>
  <c r="V31" i="26" a="1"/>
  <c r="V31" i="26" s="1"/>
  <c r="V12" i="14" a="1"/>
  <c r="V12" i="14" s="1"/>
  <c r="V64" i="14" a="1"/>
  <c r="V64" i="14" s="1"/>
  <c r="AD14" i="26" a="1"/>
  <c r="AD14" i="26" s="1"/>
  <c r="AD62" i="26" a="1"/>
  <c r="AD62" i="26" s="1"/>
  <c r="AD10" i="14" a="1"/>
  <c r="AD10" i="14" s="1"/>
  <c r="AD11" i="14" a="1"/>
  <c r="AD11" i="14" s="1"/>
  <c r="AD42" i="14" a="1"/>
  <c r="AD42" i="14" s="1"/>
  <c r="AD43" i="14" a="1"/>
  <c r="AD43" i="14" s="1"/>
  <c r="AD72" i="14" a="1"/>
  <c r="AD72" i="14" s="1"/>
  <c r="AD66" i="14" a="1"/>
  <c r="AD66" i="14" s="1"/>
  <c r="AL15" i="26" a="1"/>
  <c r="AL15" i="26" s="1"/>
  <c r="AL24" i="26" a="1"/>
  <c r="AL24" i="26" s="1"/>
  <c r="AL44" i="26" a="1"/>
  <c r="AL44" i="26" s="1"/>
  <c r="AL62" i="26" a="1"/>
  <c r="AL62" i="26" s="1"/>
  <c r="AL73" i="26" a="1"/>
  <c r="AL73" i="26" s="1"/>
  <c r="AL12" i="14" a="1"/>
  <c r="AL12" i="14" s="1"/>
  <c r="AL14" i="14" a="1"/>
  <c r="AL14" i="14" s="1"/>
  <c r="AL73" i="14" a="1"/>
  <c r="AL73" i="14" s="1"/>
  <c r="AL65" i="14" a="1"/>
  <c r="AL65" i="14" s="1"/>
  <c r="X15" i="26" a="1"/>
  <c r="X15" i="26" s="1"/>
  <c r="X22" i="26" a="1"/>
  <c r="X22" i="26" s="1"/>
  <c r="X41" i="26" a="1"/>
  <c r="X41" i="26" s="1"/>
  <c r="X50" i="26" a="1"/>
  <c r="X50" i="26" s="1"/>
  <c r="X55" i="26" a="1"/>
  <c r="X55" i="26" s="1"/>
  <c r="X57" i="26" a="1"/>
  <c r="X57" i="26" s="1"/>
  <c r="X10" i="14" a="1"/>
  <c r="X10" i="14" s="1"/>
  <c r="X12" i="14" a="1"/>
  <c r="X12" i="14" s="1"/>
  <c r="X23" i="14" a="1"/>
  <c r="X23" i="14" s="1"/>
  <c r="X29" i="14" a="1"/>
  <c r="X29" i="14" s="1"/>
  <c r="X56" i="14" a="1"/>
  <c r="X56" i="14" s="1"/>
  <c r="X64" i="14" a="1"/>
  <c r="X64" i="14" s="1"/>
  <c r="X69" i="14" a="1"/>
  <c r="X69" i="14" s="1"/>
  <c r="D6" i="26" a="1"/>
  <c r="D6" i="26" s="1"/>
  <c r="D16" i="26" a="1"/>
  <c r="D16" i="26" s="1"/>
  <c r="D20" i="26" a="1"/>
  <c r="D20" i="26" s="1"/>
  <c r="D32" i="26" a="1"/>
  <c r="D32" i="26" s="1"/>
  <c r="D48" i="26" a="1"/>
  <c r="D48" i="26" s="1"/>
  <c r="D43" i="26" a="1"/>
  <c r="D43" i="26" s="1"/>
  <c r="D66" i="26" a="1"/>
  <c r="D66" i="26" s="1"/>
  <c r="D61" i="26" a="1"/>
  <c r="D61" i="26" s="1"/>
  <c r="D74" i="26" a="1"/>
  <c r="D74" i="26" s="1"/>
  <c r="D6" i="14" a="1"/>
  <c r="D6" i="14" s="1"/>
  <c r="D25" i="14" a="1"/>
  <c r="D25" i="14" s="1"/>
  <c r="D29" i="14" a="1"/>
  <c r="D29" i="14" s="1"/>
  <c r="D31" i="14" a="1"/>
  <c r="D31" i="14" s="1"/>
  <c r="D59" i="14" a="1"/>
  <c r="D59" i="14" s="1"/>
  <c r="D54" i="14" a="1"/>
  <c r="D54" i="14" s="1"/>
  <c r="D63" i="14" a="1"/>
  <c r="D63" i="14" s="1"/>
  <c r="F9" i="26" a="1"/>
  <c r="F9" i="26" s="1"/>
  <c r="F18" i="26" a="1"/>
  <c r="F18" i="26" s="1"/>
  <c r="F27" i="26" a="1"/>
  <c r="F27" i="26" s="1"/>
  <c r="F40" i="26" a="1"/>
  <c r="F40" i="26" s="1"/>
  <c r="F42" i="26" a="1"/>
  <c r="F42" i="26" s="1"/>
  <c r="F49" i="26" a="1"/>
  <c r="F49" i="26" s="1"/>
  <c r="F61" i="26" a="1"/>
  <c r="F61" i="26" s="1"/>
  <c r="F71" i="26" a="1"/>
  <c r="F71" i="26" s="1"/>
  <c r="F4" i="14" a="1"/>
  <c r="F4" i="14" s="1"/>
  <c r="F9" i="14" a="1"/>
  <c r="F9" i="14" s="1"/>
  <c r="F24" i="14" a="1"/>
  <c r="F24" i="14" s="1"/>
  <c r="F51" i="14" a="1"/>
  <c r="F51" i="14" s="1"/>
  <c r="F71" i="14" a="1"/>
  <c r="F71" i="14" s="1"/>
  <c r="F74" i="14" a="1"/>
  <c r="F74" i="14" s="1"/>
  <c r="O15" i="26" a="1"/>
  <c r="O15" i="26" s="1"/>
  <c r="O9" i="26" a="1"/>
  <c r="O9" i="26" s="1"/>
  <c r="O18" i="26" a="1"/>
  <c r="O18" i="26" s="1"/>
  <c r="O25" i="26" a="1"/>
  <c r="O25" i="26" s="1"/>
  <c r="O39" i="26" a="1"/>
  <c r="O39" i="26" s="1"/>
  <c r="O43" i="26" a="1"/>
  <c r="O43" i="26" s="1"/>
  <c r="H23" i="14" a="1"/>
  <c r="H23" i="14" s="1"/>
  <c r="H57" i="14" a="1"/>
  <c r="H57" i="14" s="1"/>
  <c r="M12" i="26" a="1"/>
  <c r="M12" i="26" s="1"/>
  <c r="M59" i="14" a="1"/>
  <c r="M59" i="14" s="1"/>
  <c r="S10" i="26" a="1"/>
  <c r="S10" i="26" s="1"/>
  <c r="M28" i="26" a="1"/>
  <c r="M28" i="26" s="1"/>
  <c r="AC14" i="26" a="1"/>
  <c r="AC14" i="26" s="1"/>
  <c r="AC25" i="14" a="1"/>
  <c r="AC25" i="14" s="1"/>
  <c r="E50" i="26" a="1"/>
  <c r="E50" i="26" s="1"/>
  <c r="N33" i="26" a="1"/>
  <c r="N33" i="26" s="1"/>
  <c r="N23" i="14" a="1"/>
  <c r="N23" i="14" s="1"/>
  <c r="V4" i="26" a="1"/>
  <c r="V4" i="26" s="1"/>
  <c r="V54" i="26" a="1"/>
  <c r="V54" i="26" s="1"/>
  <c r="V24" i="14" a="1"/>
  <c r="V24" i="14" s="1"/>
  <c r="V45" i="14" a="1"/>
  <c r="V45" i="14" s="1"/>
  <c r="V71" i="14" a="1"/>
  <c r="V71" i="14" s="1"/>
  <c r="AD18" i="26" a="1"/>
  <c r="AD18" i="26" s="1"/>
  <c r="AD43" i="26" a="1"/>
  <c r="AD43" i="26" s="1"/>
  <c r="AD66" i="26" a="1"/>
  <c r="AD66" i="26" s="1"/>
  <c r="AD4" i="14" a="1"/>
  <c r="AD4" i="14" s="1"/>
  <c r="AD19" i="14" a="1"/>
  <c r="AD19" i="14" s="1"/>
  <c r="AD55" i="14" a="1"/>
  <c r="AD55" i="14" s="1"/>
  <c r="AD61" i="14" a="1"/>
  <c r="AD61" i="14" s="1"/>
  <c r="AL13" i="26" a="1"/>
  <c r="AL13" i="26" s="1"/>
  <c r="AL19" i="26" a="1"/>
  <c r="AL19" i="26" s="1"/>
  <c r="AL33" i="26" a="1"/>
  <c r="AL33" i="26" s="1"/>
  <c r="AL47" i="26" a="1"/>
  <c r="AL47" i="26" s="1"/>
  <c r="AL65" i="26" a="1"/>
  <c r="AL65" i="26" s="1"/>
  <c r="AL8" i="14" a="1"/>
  <c r="AL8" i="14" s="1"/>
  <c r="AL26" i="14" a="1"/>
  <c r="AL26" i="14" s="1"/>
  <c r="AL52" i="14" a="1"/>
  <c r="AL52" i="14" s="1"/>
  <c r="AL51" i="14" a="1"/>
  <c r="AL51" i="14" s="1"/>
  <c r="AL71" i="14" a="1"/>
  <c r="AL71" i="14" s="1"/>
  <c r="AL61" i="14" a="1"/>
  <c r="AL61" i="14" s="1"/>
  <c r="X14" i="26" a="1"/>
  <c r="X14" i="26" s="1"/>
  <c r="X11" i="26" a="1"/>
  <c r="X11" i="26" s="1"/>
  <c r="X31" i="26" a="1"/>
  <c r="X31" i="26" s="1"/>
  <c r="X48" i="26" a="1"/>
  <c r="X48" i="26" s="1"/>
  <c r="X59" i="26" a="1"/>
  <c r="X59" i="26" s="1"/>
  <c r="X68" i="26" a="1"/>
  <c r="X68" i="26" s="1"/>
  <c r="X9" i="14" a="1"/>
  <c r="X9" i="14" s="1"/>
  <c r="X22" i="14" a="1"/>
  <c r="X22" i="14" s="1"/>
  <c r="X18" i="14" a="1"/>
  <c r="X18" i="14" s="1"/>
  <c r="X41" i="14" a="1"/>
  <c r="X41" i="14" s="1"/>
  <c r="X63" i="14" a="1"/>
  <c r="X63" i="14" s="1"/>
  <c r="X57" i="14" a="1"/>
  <c r="X57" i="14" s="1"/>
  <c r="D8" i="26" a="1"/>
  <c r="D8" i="26" s="1"/>
  <c r="D15" i="26" a="1"/>
  <c r="D15" i="26" s="1"/>
  <c r="D24" i="26" a="1"/>
  <c r="D24" i="26" s="1"/>
  <c r="D28" i="26" a="1"/>
  <c r="D28" i="26" s="1"/>
  <c r="D31" i="26" a="1"/>
  <c r="D31" i="26" s="1"/>
  <c r="D52" i="26" a="1"/>
  <c r="D52" i="26" s="1"/>
  <c r="D47" i="26" a="1"/>
  <c r="D47" i="26" s="1"/>
  <c r="D69" i="26" a="1"/>
  <c r="D69" i="26" s="1"/>
  <c r="D73" i="26" a="1"/>
  <c r="D73" i="26" s="1"/>
  <c r="D11" i="14" a="1"/>
  <c r="D11" i="14" s="1"/>
  <c r="D24" i="14" a="1"/>
  <c r="D24" i="14" s="1"/>
  <c r="D23" i="14" a="1"/>
  <c r="D23" i="14" s="1"/>
  <c r="D50" i="14" a="1"/>
  <c r="D50" i="14" s="1"/>
  <c r="D45" i="14" a="1"/>
  <c r="D45" i="14" s="1"/>
  <c r="D64" i="14" a="1"/>
  <c r="D64" i="14" s="1"/>
  <c r="D72" i="14" a="1"/>
  <c r="D72" i="14" s="1"/>
  <c r="D66" i="14" a="1"/>
  <c r="D66" i="14" s="1"/>
  <c r="F6" i="26" a="1"/>
  <c r="F6" i="26" s="1"/>
  <c r="F7" i="26" a="1"/>
  <c r="F7" i="26" s="1"/>
  <c r="F23" i="26" a="1"/>
  <c r="F23" i="26" s="1"/>
  <c r="F21" i="26" a="1"/>
  <c r="F21" i="26" s="1"/>
  <c r="F39" i="26" a="1"/>
  <c r="F39" i="26" s="1"/>
  <c r="F43" i="26" a="1"/>
  <c r="F43" i="26" s="1"/>
  <c r="F58" i="26" a="1"/>
  <c r="F58" i="26" s="1"/>
  <c r="F65" i="26" a="1"/>
  <c r="F65" i="26" s="1"/>
  <c r="F67" i="26" a="1"/>
  <c r="F67" i="26" s="1"/>
  <c r="F11" i="14" a="1"/>
  <c r="F11" i="14" s="1"/>
  <c r="F23" i="14" a="1"/>
  <c r="F23" i="14" s="1"/>
  <c r="F20" i="14" a="1"/>
  <c r="F20" i="14" s="1"/>
  <c r="F29" i="14" a="1"/>
  <c r="F29" i="14" s="1"/>
  <c r="F73" i="14" a="1"/>
  <c r="F73" i="14" s="1"/>
  <c r="F62" i="14" a="1"/>
  <c r="F62" i="14" s="1"/>
  <c r="F59" i="14" a="1"/>
  <c r="F59" i="14" s="1"/>
  <c r="O10" i="26" a="1"/>
  <c r="O10" i="26" s="1"/>
  <c r="O13" i="26" a="1"/>
  <c r="O13" i="26" s="1"/>
  <c r="O19" i="26" a="1"/>
  <c r="O19" i="26" s="1"/>
  <c r="O33" i="26" a="1"/>
  <c r="O33" i="26" s="1"/>
  <c r="O49" i="26" a="1"/>
  <c r="O49" i="26" s="1"/>
  <c r="O48" i="26" a="1"/>
  <c r="O48" i="26" s="1"/>
  <c r="S29" i="26" a="1"/>
  <c r="S29" i="26" s="1"/>
  <c r="M47" i="26" a="1"/>
  <c r="M47" i="26" s="1"/>
  <c r="AC45" i="14" a="1"/>
  <c r="AC45" i="14" s="1"/>
  <c r="E53" i="26" a="1"/>
  <c r="E53" i="26" s="1"/>
  <c r="E60" i="14" a="1"/>
  <c r="E60" i="14" s="1"/>
  <c r="N29" i="26" a="1"/>
  <c r="N29" i="26" s="1"/>
  <c r="N28" i="14" a="1"/>
  <c r="N28" i="14" s="1"/>
  <c r="V27" i="26" a="1"/>
  <c r="V27" i="26" s="1"/>
  <c r="V65" i="26" a="1"/>
  <c r="V65" i="26" s="1"/>
  <c r="V10" i="14" a="1"/>
  <c r="V10" i="14" s="1"/>
  <c r="V50" i="14" a="1"/>
  <c r="V50" i="14" s="1"/>
  <c r="V56" i="14" a="1"/>
  <c r="V56" i="14" s="1"/>
  <c r="AD22" i="26" a="1"/>
  <c r="AD22" i="26" s="1"/>
  <c r="AD49" i="26" a="1"/>
  <c r="AD49" i="26" s="1"/>
  <c r="AD61" i="26" a="1"/>
  <c r="AD61" i="26" s="1"/>
  <c r="AD5" i="14" a="1"/>
  <c r="AD5" i="14" s="1"/>
  <c r="AD18" i="14" a="1"/>
  <c r="AD18" i="14" s="1"/>
  <c r="AD50" i="14" a="1"/>
  <c r="AD50" i="14" s="1"/>
  <c r="AD65" i="14" a="1"/>
  <c r="AD65" i="14" s="1"/>
  <c r="AD57" i="14" a="1"/>
  <c r="AD57" i="14" s="1"/>
  <c r="AL14" i="26" a="1"/>
  <c r="AL14" i="26" s="1"/>
  <c r="AL20" i="26" a="1"/>
  <c r="AL20" i="26" s="1"/>
  <c r="AL34" i="26" a="1"/>
  <c r="AL34" i="26" s="1"/>
  <c r="AL51" i="26" a="1"/>
  <c r="AL51" i="26" s="1"/>
  <c r="AL56" i="26" a="1"/>
  <c r="AL56" i="26" s="1"/>
  <c r="AL9" i="14" a="1"/>
  <c r="AL9" i="14" s="1"/>
  <c r="AL18" i="14" a="1"/>
  <c r="AL18" i="14" s="1"/>
  <c r="AL27" i="14" a="1"/>
  <c r="AL27" i="14" s="1"/>
  <c r="AL32" i="14" a="1"/>
  <c r="AL32" i="14" s="1"/>
  <c r="AL60" i="14" a="1"/>
  <c r="AL60" i="14" s="1"/>
  <c r="AL63" i="14" a="1"/>
  <c r="AL63" i="14" s="1"/>
  <c r="X3" i="26" a="1"/>
  <c r="X3" i="26" s="1"/>
  <c r="X21" i="26" a="1"/>
  <c r="X21" i="26" s="1"/>
  <c r="X44" i="26" a="1"/>
  <c r="X44" i="26" s="1"/>
  <c r="X49" i="26" a="1"/>
  <c r="X49" i="26" s="1"/>
  <c r="X64" i="26" a="1"/>
  <c r="X64" i="26" s="1"/>
  <c r="X71" i="26" a="1"/>
  <c r="X71" i="26" s="1"/>
  <c r="X72" i="26" a="1"/>
  <c r="X72" i="26" s="1"/>
  <c r="X11" i="14" a="1"/>
  <c r="X11" i="14" s="1"/>
  <c r="X20" i="14" a="1"/>
  <c r="X20" i="14" s="1"/>
  <c r="X50" i="14" a="1"/>
  <c r="X50" i="14" s="1"/>
  <c r="X42" i="14" a="1"/>
  <c r="X42" i="14" s="1"/>
  <c r="X68" i="14" a="1"/>
  <c r="X68" i="14" s="1"/>
  <c r="X61" i="14" a="1"/>
  <c r="X61" i="14" s="1"/>
  <c r="D3" i="26" a="1"/>
  <c r="D3" i="26" s="1"/>
  <c r="D13" i="26" a="1"/>
  <c r="D13" i="26" s="1"/>
  <c r="D21" i="26" a="1"/>
  <c r="D21" i="26" s="1"/>
  <c r="D30" i="26" a="1"/>
  <c r="D30" i="26" s="1"/>
  <c r="D34" i="26" a="1"/>
  <c r="D34" i="26" s="1"/>
  <c r="D54" i="26" a="1"/>
  <c r="D54" i="26" s="1"/>
  <c r="D56" i="26" a="1"/>
  <c r="D56" i="26" s="1"/>
  <c r="D72" i="26" a="1"/>
  <c r="D72" i="26" s="1"/>
  <c r="D58" i="26" a="1"/>
  <c r="D58" i="26" s="1"/>
  <c r="D9" i="14" a="1"/>
  <c r="D9" i="14" s="1"/>
  <c r="D20" i="14" a="1"/>
  <c r="D20" i="14" s="1"/>
  <c r="D12" i="14" a="1"/>
  <c r="D12" i="14" s="1"/>
  <c r="D32" i="14" a="1"/>
  <c r="D32" i="14" s="1"/>
  <c r="D68" i="14" a="1"/>
  <c r="D68" i="14" s="1"/>
  <c r="D74" i="14" a="1"/>
  <c r="D74" i="14" s="1"/>
  <c r="D69" i="14" a="1"/>
  <c r="D69" i="14" s="1"/>
  <c r="F12" i="26" a="1"/>
  <c r="F12" i="26" s="1"/>
  <c r="F13" i="26" a="1"/>
  <c r="F13" i="26" s="1"/>
  <c r="F28" i="26" a="1"/>
  <c r="F28" i="26" s="1"/>
  <c r="F34" i="26" a="1"/>
  <c r="F34" i="26" s="1"/>
  <c r="U22" i="26" a="1"/>
  <c r="U22" i="26" s="1"/>
  <c r="AK54" i="14" a="1"/>
  <c r="AK54" i="14" s="1"/>
  <c r="U44" i="26" a="1"/>
  <c r="U44" i="26" s="1"/>
  <c r="AK52" i="14" a="1"/>
  <c r="AK52" i="14" s="1"/>
  <c r="H18" i="14" a="1"/>
  <c r="H18" i="14" s="1"/>
  <c r="S8" i="26" a="1"/>
  <c r="S8" i="26" s="1"/>
  <c r="S8" i="14" a="1"/>
  <c r="S8" i="14" s="1"/>
  <c r="S57" i="14" a="1"/>
  <c r="S57" i="14" s="1"/>
  <c r="M50" i="26" a="1"/>
  <c r="M50" i="26" s="1"/>
  <c r="M14" i="14" a="1"/>
  <c r="M14" i="14" s="1"/>
  <c r="M61" i="14" a="1"/>
  <c r="M61" i="14" s="1"/>
  <c r="AC46" i="26" a="1"/>
  <c r="AC46" i="26" s="1"/>
  <c r="AC5" i="14" a="1"/>
  <c r="AC5" i="14" s="1"/>
  <c r="AC71" i="14" a="1"/>
  <c r="AC71" i="14" s="1"/>
  <c r="E30" i="26" a="1"/>
  <c r="E30" i="26" s="1"/>
  <c r="E61" i="26" a="1"/>
  <c r="E61" i="26" s="1"/>
  <c r="E10" i="14" a="1"/>
  <c r="E10" i="14" s="1"/>
  <c r="E32" i="14" a="1"/>
  <c r="E32" i="14" s="1"/>
  <c r="E65" i="14" a="1"/>
  <c r="E65" i="14" s="1"/>
  <c r="N5" i="26" a="1"/>
  <c r="N5" i="26" s="1"/>
  <c r="N34" i="26" a="1"/>
  <c r="N34" i="26" s="1"/>
  <c r="N56" i="26" a="1"/>
  <c r="N56" i="26" s="1"/>
  <c r="N5" i="14" a="1"/>
  <c r="N5" i="14" s="1"/>
  <c r="N24" i="14" a="1"/>
  <c r="N24" i="14" s="1"/>
  <c r="N69" i="14" a="1"/>
  <c r="N69" i="14" s="1"/>
  <c r="V8" i="26" a="1"/>
  <c r="V8" i="26" s="1"/>
  <c r="V16" i="26" a="1"/>
  <c r="V16" i="26" s="1"/>
  <c r="V30" i="26" a="1"/>
  <c r="V30" i="26" s="1"/>
  <c r="V55" i="26" a="1"/>
  <c r="V55" i="26" s="1"/>
  <c r="V67" i="26" a="1"/>
  <c r="V67" i="26" s="1"/>
  <c r="V16" i="14" a="1"/>
  <c r="V16" i="14" s="1"/>
  <c r="V20" i="14" a="1"/>
  <c r="V20" i="14" s="1"/>
  <c r="V28" i="14" a="1"/>
  <c r="V28" i="14" s="1"/>
  <c r="V42" i="14" a="1"/>
  <c r="V42" i="14" s="1"/>
  <c r="V62" i="14" a="1"/>
  <c r="V62" i="14" s="1"/>
  <c r="V54" i="14" a="1"/>
  <c r="V54" i="14" s="1"/>
  <c r="V55" i="14" a="1"/>
  <c r="V55" i="14" s="1"/>
  <c r="AD3" i="26" a="1"/>
  <c r="AD3" i="26" s="1"/>
  <c r="AD7" i="26" a="1"/>
  <c r="AD7" i="26" s="1"/>
  <c r="AD24" i="26" a="1"/>
  <c r="AD24" i="26" s="1"/>
  <c r="AD39" i="26" a="1"/>
  <c r="AD39" i="26" s="1"/>
  <c r="AD44" i="26" a="1"/>
  <c r="AD44" i="26" s="1"/>
  <c r="AD40" i="26" a="1"/>
  <c r="AD40" i="26" s="1"/>
  <c r="AD53" i="26" a="1"/>
  <c r="AD53" i="26" s="1"/>
  <c r="AD57" i="26" a="1"/>
  <c r="AD57" i="26" s="1"/>
  <c r="AD8" i="14" a="1"/>
  <c r="AD8" i="14" s="1"/>
  <c r="AD72" i="26" a="1"/>
  <c r="AD72" i="26" s="1"/>
  <c r="AD13" i="14" a="1"/>
  <c r="AD13" i="14" s="1"/>
  <c r="AD22" i="14" a="1"/>
  <c r="AD22" i="14" s="1"/>
  <c r="AD28" i="14" a="1"/>
  <c r="AD28" i="14" s="1"/>
  <c r="AD45" i="14" a="1"/>
  <c r="AD45" i="14" s="1"/>
  <c r="AD54" i="14" a="1"/>
  <c r="AD54" i="14" s="1"/>
  <c r="AD64" i="14" a="1"/>
  <c r="AD64" i="14" s="1"/>
  <c r="AD71" i="14" a="1"/>
  <c r="AD71" i="14" s="1"/>
  <c r="AL6" i="26" a="1"/>
  <c r="AL6" i="26" s="1"/>
  <c r="AL28" i="26" a="1"/>
  <c r="AL28" i="26" s="1"/>
  <c r="AL17" i="26" a="1"/>
  <c r="AL17" i="26" s="1"/>
  <c r="AL32" i="26" a="1"/>
  <c r="AL32" i="26" s="1"/>
  <c r="AL42" i="26" a="1"/>
  <c r="AL42" i="26" s="1"/>
  <c r="AL59" i="26" a="1"/>
  <c r="AL59" i="26" s="1"/>
  <c r="AL52" i="26" a="1"/>
  <c r="AL52" i="26" s="1"/>
  <c r="AL67" i="26" a="1"/>
  <c r="AL67" i="26" s="1"/>
  <c r="AL6" i="14" a="1"/>
  <c r="AL6" i="14" s="1"/>
  <c r="AL17" i="14" a="1"/>
  <c r="AL17" i="14" s="1"/>
  <c r="AL11" i="14" a="1"/>
  <c r="AL11" i="14" s="1"/>
  <c r="AL31" i="14" a="1"/>
  <c r="AL31" i="14" s="1"/>
  <c r="AL43" i="14" a="1"/>
  <c r="AL43" i="14" s="1"/>
  <c r="AL28" i="14" a="1"/>
  <c r="AL28" i="14" s="1"/>
  <c r="AL72" i="14" a="1"/>
  <c r="AL72" i="14" s="1"/>
  <c r="AL68" i="14" a="1"/>
  <c r="AL68" i="14" s="1"/>
  <c r="X7" i="26" a="1"/>
  <c r="X7" i="26" s="1"/>
  <c r="X6" i="26" a="1"/>
  <c r="X6" i="26" s="1"/>
  <c r="X28" i="26" a="1"/>
  <c r="X28" i="26" s="1"/>
  <c r="X26" i="26" a="1"/>
  <c r="X26" i="26" s="1"/>
  <c r="H7" i="26" a="1"/>
  <c r="H7" i="26" s="1"/>
  <c r="H22" i="14" a="1"/>
  <c r="H22" i="14" s="1"/>
  <c r="S25" i="26" a="1"/>
  <c r="S25" i="26" s="1"/>
  <c r="S3" i="14" a="1"/>
  <c r="S3" i="14" s="1"/>
  <c r="M10" i="26" a="1"/>
  <c r="M10" i="26" s="1"/>
  <c r="M65" i="26" a="1"/>
  <c r="M65" i="26" s="1"/>
  <c r="M20" i="14" a="1"/>
  <c r="M20" i="14" s="1"/>
  <c r="AC10" i="26" a="1"/>
  <c r="AC10" i="26" s="1"/>
  <c r="AC47" i="26" a="1"/>
  <c r="AC47" i="26" s="1"/>
  <c r="AC11" i="14" a="1"/>
  <c r="AC11" i="14" s="1"/>
  <c r="AC43" i="14" a="1"/>
  <c r="AC43" i="14" s="1"/>
  <c r="E10" i="26" a="1"/>
  <c r="E10" i="26" s="1"/>
  <c r="E40" i="26" a="1"/>
  <c r="E40" i="26" s="1"/>
  <c r="E54" i="26" a="1"/>
  <c r="E54" i="26" s="1"/>
  <c r="E69" i="26" a="1"/>
  <c r="E69" i="26" s="1"/>
  <c r="E41" i="14" a="1"/>
  <c r="E41" i="14" s="1"/>
  <c r="E70" i="14" a="1"/>
  <c r="E70" i="14" s="1"/>
  <c r="N10" i="26" a="1"/>
  <c r="N10" i="26" s="1"/>
  <c r="N32" i="26" a="1"/>
  <c r="N32" i="26" s="1"/>
  <c r="N59" i="26" a="1"/>
  <c r="N59" i="26" s="1"/>
  <c r="N13" i="14" a="1"/>
  <c r="N13" i="14" s="1"/>
  <c r="N55" i="14" a="1"/>
  <c r="N55" i="14" s="1"/>
  <c r="V10" i="26" a="1"/>
  <c r="V10" i="26" s="1"/>
  <c r="V23" i="26" a="1"/>
  <c r="V23" i="26" s="1"/>
  <c r="V46" i="26" a="1"/>
  <c r="V46" i="26" s="1"/>
  <c r="V62" i="26" a="1"/>
  <c r="V62" i="26" s="1"/>
  <c r="V69" i="26" a="1"/>
  <c r="V69" i="26" s="1"/>
  <c r="V14" i="14" a="1"/>
  <c r="V14" i="14" s="1"/>
  <c r="V22" i="14" a="1"/>
  <c r="V22" i="14" s="1"/>
  <c r="V34" i="14" a="1"/>
  <c r="V34" i="14" s="1"/>
  <c r="V44" i="14" a="1"/>
  <c r="V44" i="14" s="1"/>
  <c r="V65" i="14" a="1"/>
  <c r="V65" i="14" s="1"/>
  <c r="V58" i="14" a="1"/>
  <c r="V58" i="14" s="1"/>
  <c r="V63" i="14" a="1"/>
  <c r="V63" i="14" s="1"/>
  <c r="AD10" i="26" a="1"/>
  <c r="AD10" i="26" s="1"/>
  <c r="AD9" i="26" a="1"/>
  <c r="AD9" i="26" s="1"/>
  <c r="AD21" i="26" a="1"/>
  <c r="AD21" i="26" s="1"/>
  <c r="AD42" i="26" a="1"/>
  <c r="AD42" i="26" s="1"/>
  <c r="AD45" i="26" a="1"/>
  <c r="AD45" i="26" s="1"/>
  <c r="AD65" i="26" a="1"/>
  <c r="AD65" i="26" s="1"/>
  <c r="AD58" i="26" a="1"/>
  <c r="AD58" i="26" s="1"/>
  <c r="AD59" i="26" a="1"/>
  <c r="AD59" i="26" s="1"/>
  <c r="AD12" i="14" a="1"/>
  <c r="AD12" i="14" s="1"/>
  <c r="AD3" i="14" a="1"/>
  <c r="AD3" i="14" s="1"/>
  <c r="AD16" i="14" a="1"/>
  <c r="AD16" i="14" s="1"/>
  <c r="AD31" i="14" a="1"/>
  <c r="AD31" i="14" s="1"/>
  <c r="AD53" i="14" a="1"/>
  <c r="AD53" i="14" s="1"/>
  <c r="AD59" i="14" a="1"/>
  <c r="AD59" i="14" s="1"/>
  <c r="AD51" i="14" a="1"/>
  <c r="AD51" i="14" s="1"/>
  <c r="AL9" i="26" a="1"/>
  <c r="AL9" i="26" s="1"/>
  <c r="AL10" i="26" a="1"/>
  <c r="AL10" i="26" s="1"/>
  <c r="AL25" i="26" a="1"/>
  <c r="AL25" i="26" s="1"/>
  <c r="AL27" i="26" a="1"/>
  <c r="AL27" i="26" s="1"/>
  <c r="AL29" i="26" a="1"/>
  <c r="AL29" i="26" s="1"/>
  <c r="AL43" i="26" a="1"/>
  <c r="AL43" i="26" s="1"/>
  <c r="AL60" i="26" a="1"/>
  <c r="AL60" i="26" s="1"/>
  <c r="AL55" i="26" a="1"/>
  <c r="AL55" i="26" s="1"/>
  <c r="AL70" i="26" a="1"/>
  <c r="AL70" i="26" s="1"/>
  <c r="AL5" i="14" a="1"/>
  <c r="AL5" i="14" s="1"/>
  <c r="AL19" i="14" a="1"/>
  <c r="AL19" i="14" s="1"/>
  <c r="AL15" i="14" a="1"/>
  <c r="AL15" i="14" s="1"/>
  <c r="AL41" i="14" a="1"/>
  <c r="AL41" i="14" s="1"/>
  <c r="AL45" i="14" a="1"/>
  <c r="AL45" i="14" s="1"/>
  <c r="AL58" i="14" a="1"/>
  <c r="AL58" i="14" s="1"/>
  <c r="AL56" i="14" a="1"/>
  <c r="AL56" i="14" s="1"/>
  <c r="AL70" i="14" a="1"/>
  <c r="AL70" i="14" s="1"/>
  <c r="X9" i="26" a="1"/>
  <c r="X9" i="26" s="1"/>
  <c r="X13" i="26" a="1"/>
  <c r="X13" i="26" s="1"/>
  <c r="X25" i="26" a="1"/>
  <c r="X25" i="26" s="1"/>
  <c r="X33" i="26" a="1"/>
  <c r="X33" i="26" s="1"/>
  <c r="U60" i="14" a="1"/>
  <c r="U60" i="14" s="1"/>
  <c r="AK34" i="26" a="1"/>
  <c r="AK34" i="26" s="1"/>
  <c r="H31" i="26" a="1"/>
  <c r="H31" i="26" s="1"/>
  <c r="H42" i="14" a="1"/>
  <c r="H42" i="14" s="1"/>
  <c r="S39" i="26" a="1"/>
  <c r="S39" i="26" s="1"/>
  <c r="S20" i="14" a="1"/>
  <c r="S20" i="14" s="1"/>
  <c r="M16" i="26" a="1"/>
  <c r="M16" i="26" s="1"/>
  <c r="M70" i="26" a="1"/>
  <c r="M70" i="26" s="1"/>
  <c r="M51" i="14" a="1"/>
  <c r="M51" i="14" s="1"/>
  <c r="AC6" i="26" a="1"/>
  <c r="AC6" i="26" s="1"/>
  <c r="AC60" i="26" a="1"/>
  <c r="AC60" i="26" s="1"/>
  <c r="AC10" i="14" a="1"/>
  <c r="AC10" i="14" s="1"/>
  <c r="AC72" i="14" a="1"/>
  <c r="AC72" i="14" s="1"/>
  <c r="E13" i="26" a="1"/>
  <c r="E13" i="26" s="1"/>
  <c r="E33" i="26" a="1"/>
  <c r="E33" i="26" s="1"/>
  <c r="E68" i="26" a="1"/>
  <c r="E68" i="26" s="1"/>
  <c r="E18" i="14" a="1"/>
  <c r="E18" i="14" s="1"/>
  <c r="E45" i="14" a="1"/>
  <c r="E45" i="14" s="1"/>
  <c r="E67" i="14" a="1"/>
  <c r="E67" i="14" s="1"/>
  <c r="N18" i="26" a="1"/>
  <c r="N18" i="26" s="1"/>
  <c r="N45" i="26" a="1"/>
  <c r="N45" i="26" s="1"/>
  <c r="N64" i="26" a="1"/>
  <c r="N64" i="26" s="1"/>
  <c r="N8" i="14" a="1"/>
  <c r="N8" i="14" s="1"/>
  <c r="N43" i="14" a="1"/>
  <c r="N43" i="14" s="1"/>
  <c r="N68" i="14" a="1"/>
  <c r="N68" i="14" s="1"/>
  <c r="V5" i="26" a="1"/>
  <c r="V5" i="26" s="1"/>
  <c r="V20" i="26" a="1"/>
  <c r="V20" i="26" s="1"/>
  <c r="V50" i="26" a="1"/>
  <c r="V50" i="26" s="1"/>
  <c r="V53" i="26" a="1"/>
  <c r="V53" i="26" s="1"/>
  <c r="V7" i="14" a="1"/>
  <c r="V7" i="14" s="1"/>
  <c r="V26" i="14" a="1"/>
  <c r="V26" i="14" s="1"/>
  <c r="V15" i="14" a="1"/>
  <c r="V15" i="14" s="1"/>
  <c r="V52" i="14" a="1"/>
  <c r="V52" i="14" s="1"/>
  <c r="V51" i="14" a="1"/>
  <c r="V51" i="14" s="1"/>
  <c r="V67" i="14" a="1"/>
  <c r="V67" i="14" s="1"/>
  <c r="V53" i="14" a="1"/>
  <c r="V53" i="14" s="1"/>
  <c r="AD4" i="26" a="1"/>
  <c r="AD4" i="26" s="1"/>
  <c r="AD16" i="26" a="1"/>
  <c r="AD16" i="26" s="1"/>
  <c r="AD19" i="26" a="1"/>
  <c r="AD19" i="26" s="1"/>
  <c r="AD27" i="26" a="1"/>
  <c r="AD27" i="26" s="1"/>
  <c r="AD28" i="26" a="1"/>
  <c r="AD28" i="26" s="1"/>
  <c r="AD46" i="26" a="1"/>
  <c r="AD46" i="26" s="1"/>
  <c r="AD51" i="26" a="1"/>
  <c r="AD51" i="26" s="1"/>
  <c r="AD67" i="26" a="1"/>
  <c r="AD67" i="26" s="1"/>
  <c r="AK50" i="26" a="1"/>
  <c r="AK50" i="26" s="1"/>
  <c r="H39" i="26" a="1"/>
  <c r="H39" i="26" s="1"/>
  <c r="H67" i="14" a="1"/>
  <c r="H67" i="14" s="1"/>
  <c r="S48" i="26" a="1"/>
  <c r="S48" i="26" s="1"/>
  <c r="S44" i="14" a="1"/>
  <c r="S44" i="14" s="1"/>
  <c r="M22" i="26" a="1"/>
  <c r="M22" i="26" s="1"/>
  <c r="M74" i="26" a="1"/>
  <c r="M74" i="26" s="1"/>
  <c r="M54" i="14" a="1"/>
  <c r="M54" i="14" s="1"/>
  <c r="AC24" i="26" a="1"/>
  <c r="AC24" i="26" s="1"/>
  <c r="AC65" i="26" a="1"/>
  <c r="AC65" i="26" s="1"/>
  <c r="AC20" i="14" a="1"/>
  <c r="AC20" i="14" s="1"/>
  <c r="AC54" i="14" a="1"/>
  <c r="AC54" i="14" s="1"/>
  <c r="E23" i="26" a="1"/>
  <c r="E23" i="26" s="1"/>
  <c r="E47" i="26" a="1"/>
  <c r="E47" i="26" s="1"/>
  <c r="E65" i="26" a="1"/>
  <c r="E65" i="26" s="1"/>
  <c r="E27" i="14" a="1"/>
  <c r="E27" i="14" s="1"/>
  <c r="E52" i="14" a="1"/>
  <c r="E52" i="14" s="1"/>
  <c r="E66" i="14" a="1"/>
  <c r="E66" i="14" s="1"/>
  <c r="N16" i="26" a="1"/>
  <c r="N16" i="26" s="1"/>
  <c r="N43" i="26" a="1"/>
  <c r="N43" i="26" s="1"/>
  <c r="N69" i="26" a="1"/>
  <c r="N69" i="26" s="1"/>
  <c r="N10" i="14" a="1"/>
  <c r="N10" i="14" s="1"/>
  <c r="N62" i="14" a="1"/>
  <c r="N62" i="14" s="1"/>
  <c r="V9" i="26" a="1"/>
  <c r="V9" i="26" s="1"/>
  <c r="V14" i="26" a="1"/>
  <c r="V14" i="26" s="1"/>
  <c r="V52" i="26" a="1"/>
  <c r="V52" i="26" s="1"/>
  <c r="V59" i="26" a="1"/>
  <c r="V59" i="26" s="1"/>
  <c r="V8" i="14" a="1"/>
  <c r="V8" i="14" s="1"/>
  <c r="V18" i="14" a="1"/>
  <c r="V18" i="14" s="1"/>
  <c r="V25" i="14" a="1"/>
  <c r="V25" i="14" s="1"/>
  <c r="V29" i="14" a="1"/>
  <c r="V29" i="14" s="1"/>
  <c r="V70" i="14" a="1"/>
  <c r="V70" i="14" s="1"/>
  <c r="V60" i="14" a="1"/>
  <c r="V60" i="14" s="1"/>
  <c r="AD11" i="26" a="1"/>
  <c r="AD11" i="26" s="1"/>
  <c r="AD17" i="26" a="1"/>
  <c r="AD17" i="26" s="1"/>
  <c r="AD20" i="26" a="1"/>
  <c r="AD20" i="26" s="1"/>
  <c r="AD30" i="26" a="1"/>
  <c r="AD30" i="26" s="1"/>
  <c r="AD29" i="26" a="1"/>
  <c r="AD29" i="26" s="1"/>
  <c r="AD48" i="26" a="1"/>
  <c r="AD48" i="26" s="1"/>
  <c r="AD56" i="26" a="1"/>
  <c r="AD56" i="26" s="1"/>
  <c r="AD70" i="26" a="1"/>
  <c r="AD70" i="26" s="1"/>
  <c r="AD68" i="26" a="1"/>
  <c r="AD68" i="26" s="1"/>
  <c r="AD74" i="26" a="1"/>
  <c r="AD74" i="26" s="1"/>
  <c r="AD29" i="14" a="1"/>
  <c r="AD29" i="14" s="1"/>
  <c r="AD24" i="14" a="1"/>
  <c r="AD24" i="14" s="1"/>
  <c r="AD30" i="14" a="1"/>
  <c r="AD30" i="14" s="1"/>
  <c r="AD63" i="14" a="1"/>
  <c r="AD63" i="14" s="1"/>
  <c r="AD62" i="14" a="1"/>
  <c r="AD62" i="14" s="1"/>
  <c r="AD73" i="14" a="1"/>
  <c r="AD73" i="14" s="1"/>
  <c r="AL11" i="26" a="1"/>
  <c r="AL11" i="26" s="1"/>
  <c r="AL21" i="26" a="1"/>
  <c r="AL21" i="26" s="1"/>
  <c r="AL16" i="26" a="1"/>
  <c r="AL16" i="26" s="1"/>
  <c r="AL41" i="26" a="1"/>
  <c r="AL41" i="26" s="1"/>
  <c r="AL48" i="26" a="1"/>
  <c r="AL48" i="26" s="1"/>
  <c r="AL64" i="26" a="1"/>
  <c r="AL64" i="26" s="1"/>
  <c r="AL68" i="26" a="1"/>
  <c r="AL68" i="26" s="1"/>
  <c r="AL7" i="14" a="1"/>
  <c r="AL7" i="14" s="1"/>
  <c r="AL4" i="14" a="1"/>
  <c r="AL4" i="14" s="1"/>
  <c r="AL20" i="14" a="1"/>
  <c r="AL20" i="14" s="1"/>
  <c r="AL16" i="14" a="1"/>
  <c r="AL16" i="14" s="1"/>
  <c r="AL29" i="14" a="1"/>
  <c r="AL29" i="14" s="1"/>
  <c r="AL57" i="14" a="1"/>
  <c r="AL57" i="14" s="1"/>
  <c r="AL53" i="14" a="1"/>
  <c r="AL53" i="14" s="1"/>
  <c r="AL67" i="14" a="1"/>
  <c r="AL67" i="14" s="1"/>
  <c r="X8" i="26" a="1"/>
  <c r="X8" i="26" s="1"/>
  <c r="X10" i="26" a="1"/>
  <c r="X10" i="26" s="1"/>
  <c r="X18" i="26" a="1"/>
  <c r="X18" i="26" s="1"/>
  <c r="X32" i="26" a="1"/>
  <c r="X32" i="26" s="1"/>
  <c r="X43" i="26" a="1"/>
  <c r="X43" i="26" s="1"/>
  <c r="X47" i="26" a="1"/>
  <c r="X47" i="26" s="1"/>
  <c r="X62" i="26" a="1"/>
  <c r="X62" i="26" s="1"/>
  <c r="X66" i="26" a="1"/>
  <c r="X66" i="26" s="1"/>
  <c r="X3" i="14" a="1"/>
  <c r="X3" i="14" s="1"/>
  <c r="X13" i="14" a="1"/>
  <c r="X13" i="14" s="1"/>
  <c r="X16" i="14" a="1"/>
  <c r="X16" i="14" s="1"/>
  <c r="X19" i="14" a="1"/>
  <c r="X19" i="14" s="1"/>
  <c r="X34" i="14" a="1"/>
  <c r="X34" i="14" s="1"/>
  <c r="X43" i="14" a="1"/>
  <c r="X43" i="14" s="1"/>
  <c r="X65" i="14" a="1"/>
  <c r="X65" i="14" s="1"/>
  <c r="X54" i="14" a="1"/>
  <c r="X54" i="14" s="1"/>
  <c r="AK74" i="26" a="1"/>
  <c r="AK74" i="26" s="1"/>
  <c r="H52" i="26" a="1"/>
  <c r="H52" i="26" s="1"/>
  <c r="H60" i="14" a="1"/>
  <c r="H60" i="14" s="1"/>
  <c r="S58" i="26" a="1"/>
  <c r="S58" i="26" s="1"/>
  <c r="S30" i="14" a="1"/>
  <c r="S30" i="14" s="1"/>
  <c r="M33" i="26" a="1"/>
  <c r="M33" i="26" s="1"/>
  <c r="M72" i="26" a="1"/>
  <c r="M72" i="26" s="1"/>
  <c r="M60" i="14" a="1"/>
  <c r="M60" i="14" s="1"/>
  <c r="AC29" i="26" a="1"/>
  <c r="AC29" i="26" s="1"/>
  <c r="AC70" i="26" a="1"/>
  <c r="AC70" i="26" s="1"/>
  <c r="AC29" i="14" a="1"/>
  <c r="AC29" i="14" s="1"/>
  <c r="AC61" i="14" a="1"/>
  <c r="AC61" i="14" s="1"/>
  <c r="E25" i="26" a="1"/>
  <c r="E25" i="26" s="1"/>
  <c r="E51" i="26" a="1"/>
  <c r="E51" i="26" s="1"/>
  <c r="E73" i="26" a="1"/>
  <c r="E73" i="26" s="1"/>
  <c r="E25" i="14" a="1"/>
  <c r="E25" i="14" s="1"/>
  <c r="E54" i="14" a="1"/>
  <c r="E54" i="14" s="1"/>
  <c r="E73" i="14" a="1"/>
  <c r="E73" i="14" s="1"/>
  <c r="N28" i="26" a="1"/>
  <c r="N28" i="26" s="1"/>
  <c r="N51" i="26" a="1"/>
  <c r="N51" i="26" s="1"/>
  <c r="N66" i="26" a="1"/>
  <c r="N66" i="26" s="1"/>
  <c r="N20" i="14" a="1"/>
  <c r="N20" i="14" s="1"/>
  <c r="N27" i="14" a="1"/>
  <c r="N27" i="14" s="1"/>
  <c r="N65" i="14" a="1"/>
  <c r="N65" i="14" s="1"/>
  <c r="V22" i="26" a="1"/>
  <c r="V22" i="26" s="1"/>
  <c r="V41" i="26" a="1"/>
  <c r="V41" i="26" s="1"/>
  <c r="V44" i="26" a="1"/>
  <c r="V44" i="26" s="1"/>
  <c r="V72" i="26" a="1"/>
  <c r="V72" i="26" s="1"/>
  <c r="V6" i="14" a="1"/>
  <c r="V6" i="14" s="1"/>
  <c r="V19" i="14" a="1"/>
  <c r="V19" i="14" s="1"/>
  <c r="V11" i="14" a="1"/>
  <c r="V11" i="14" s="1"/>
  <c r="V41" i="14" a="1"/>
  <c r="V41" i="14" s="1"/>
  <c r="V72" i="14" a="1"/>
  <c r="V72" i="14" s="1"/>
  <c r="V66" i="14" a="1"/>
  <c r="V66" i="14" s="1"/>
  <c r="AD8" i="26" a="1"/>
  <c r="AD8" i="26" s="1"/>
  <c r="AD13" i="26" a="1"/>
  <c r="AD13" i="26" s="1"/>
  <c r="AD25" i="26" a="1"/>
  <c r="AD25" i="26" s="1"/>
  <c r="AD33" i="26" a="1"/>
  <c r="AD33" i="26" s="1"/>
  <c r="AD31" i="26" a="1"/>
  <c r="AD31" i="26" s="1"/>
  <c r="AD50" i="26" a="1"/>
  <c r="AD50" i="26" s="1"/>
  <c r="AD60" i="26" a="1"/>
  <c r="AD60" i="26" s="1"/>
  <c r="AD73" i="26" a="1"/>
  <c r="AD73" i="26" s="1"/>
  <c r="E13" i="40"/>
  <c r="N3" i="37" s="1"/>
  <c r="L72" i="14" a="1"/>
  <c r="L72" i="14" s="1"/>
  <c r="AB53" i="14" a="1"/>
  <c r="AB53" i="14" s="1"/>
  <c r="AJ51" i="14" a="1"/>
  <c r="AJ51" i="14" s="1"/>
  <c r="U71" i="26" a="1"/>
  <c r="U71" i="26" s="1"/>
  <c r="U74" i="14" a="1"/>
  <c r="U74" i="14" s="1"/>
  <c r="AK62" i="26" a="1"/>
  <c r="AK62" i="26" s="1"/>
  <c r="AK27" i="14" a="1"/>
  <c r="AK27" i="14" s="1"/>
  <c r="AK62" i="14" a="1"/>
  <c r="AK62" i="14" s="1"/>
  <c r="H21" i="26" a="1"/>
  <c r="H21" i="26" s="1"/>
  <c r="H43" i="26" a="1"/>
  <c r="H43" i="26" s="1"/>
  <c r="T39" i="26" a="1"/>
  <c r="T39" i="26" s="1"/>
  <c r="AJ12" i="26" a="1"/>
  <c r="AJ12" i="26" s="1"/>
  <c r="AJ54" i="14" a="1"/>
  <c r="AJ54" i="14" s="1"/>
  <c r="U3" i="14" a="1"/>
  <c r="U3" i="14" s="1"/>
  <c r="AK9" i="26" a="1"/>
  <c r="AK9" i="26" s="1"/>
  <c r="AK69" i="26" a="1"/>
  <c r="AK69" i="26" s="1"/>
  <c r="AK41" i="14" a="1"/>
  <c r="AK41" i="14" s="1"/>
  <c r="AK67" i="14" a="1"/>
  <c r="AK67" i="14" s="1"/>
  <c r="H26" i="26" a="1"/>
  <c r="H26" i="26" s="1"/>
  <c r="H53" i="26" a="1"/>
  <c r="H53" i="26" s="1"/>
  <c r="H9" i="14" a="1"/>
  <c r="H9" i="14" s="1"/>
  <c r="H53" i="14" a="1"/>
  <c r="H53" i="14" s="1"/>
  <c r="H73" i="14" a="1"/>
  <c r="H73" i="14" s="1"/>
  <c r="S21" i="26" a="1"/>
  <c r="S21" i="26" s="1"/>
  <c r="S31" i="26" a="1"/>
  <c r="S31" i="26" s="1"/>
  <c r="S66" i="26" a="1"/>
  <c r="S66" i="26" s="1"/>
  <c r="S21" i="14" a="1"/>
  <c r="S21" i="14" s="1"/>
  <c r="S52" i="14" a="1"/>
  <c r="S52" i="14" s="1"/>
  <c r="S63" i="14" a="1"/>
  <c r="S63" i="14" s="1"/>
  <c r="M14" i="26" a="1"/>
  <c r="M14" i="26" s="1"/>
  <c r="M40" i="26" a="1"/>
  <c r="M40" i="26" s="1"/>
  <c r="M51" i="26" a="1"/>
  <c r="M51" i="26" s="1"/>
  <c r="M59" i="26" a="1"/>
  <c r="M59" i="26" s="1"/>
  <c r="M27" i="14" a="1"/>
  <c r="M27" i="14" s="1"/>
  <c r="M41" i="14" a="1"/>
  <c r="M41" i="14" s="1"/>
  <c r="M70" i="14" a="1"/>
  <c r="M70" i="14" s="1"/>
  <c r="AC9" i="26" a="1"/>
  <c r="AC9" i="26" s="1"/>
  <c r="AC23" i="26" a="1"/>
  <c r="AC23" i="26" s="1"/>
  <c r="AC48" i="26" a="1"/>
  <c r="AC48" i="26" s="1"/>
  <c r="AC61" i="26" a="1"/>
  <c r="AC61" i="26" s="1"/>
  <c r="AC67" i="26" a="1"/>
  <c r="AC67" i="26" s="1"/>
  <c r="AC15" i="14" a="1"/>
  <c r="AC15" i="14" s="1"/>
  <c r="AC9" i="14" a="1"/>
  <c r="AC9" i="14" s="1"/>
  <c r="AC28" i="14" a="1"/>
  <c r="AC28" i="14" s="1"/>
  <c r="AC42" i="14" a="1"/>
  <c r="AC42" i="14" s="1"/>
  <c r="AC67" i="14" a="1"/>
  <c r="AC67" i="14" s="1"/>
  <c r="AC55" i="14" a="1"/>
  <c r="AC55" i="14" s="1"/>
  <c r="E11" i="26" a="1"/>
  <c r="E11" i="26" s="1"/>
  <c r="E29" i="26" a="1"/>
  <c r="E29" i="26" s="1"/>
  <c r="E32" i="26" a="1"/>
  <c r="E32" i="26" s="1"/>
  <c r="E42" i="26" a="1"/>
  <c r="E42" i="26" s="1"/>
  <c r="E45" i="26" a="1"/>
  <c r="E45" i="26" s="1"/>
  <c r="E64" i="26" a="1"/>
  <c r="E64" i="26" s="1"/>
  <c r="E74" i="26" a="1"/>
  <c r="E74" i="26" s="1"/>
  <c r="E7" i="14" a="1"/>
  <c r="E7" i="14" s="1"/>
  <c r="E19" i="14" a="1"/>
  <c r="E19" i="14" s="1"/>
  <c r="E31" i="14" a="1"/>
  <c r="E31" i="14" s="1"/>
  <c r="E26" i="14" a="1"/>
  <c r="E26" i="14" s="1"/>
  <c r="E62" i="14" a="1"/>
  <c r="E62" i="14" s="1"/>
  <c r="E57" i="14" a="1"/>
  <c r="E57" i="14" s="1"/>
  <c r="N14" i="26" a="1"/>
  <c r="N14" i="26" s="1"/>
  <c r="N9" i="26" a="1"/>
  <c r="N9" i="26" s="1"/>
  <c r="N21" i="26" a="1"/>
  <c r="N21" i="26" s="1"/>
  <c r="N22" i="26" a="1"/>
  <c r="N22" i="26" s="1"/>
  <c r="N46" i="26" a="1"/>
  <c r="N46" i="26" s="1"/>
  <c r="N65" i="26" a="1"/>
  <c r="N65" i="26" s="1"/>
  <c r="N60" i="26" a="1"/>
  <c r="N60" i="26" s="1"/>
  <c r="N68" i="26" a="1"/>
  <c r="N68" i="26" s="1"/>
  <c r="N12" i="14" a="1"/>
  <c r="N12" i="14" s="1"/>
  <c r="N18" i="14" a="1"/>
  <c r="N18" i="14" s="1"/>
  <c r="N25" i="14" a="1"/>
  <c r="N25" i="14" s="1"/>
  <c r="N41" i="14" a="1"/>
  <c r="N41" i="14" s="1"/>
  <c r="N50" i="14" a="1"/>
  <c r="N50" i="14" s="1"/>
  <c r="N52" i="14" a="1"/>
  <c r="N52" i="14" s="1"/>
  <c r="N71" i="14" a="1"/>
  <c r="N71" i="14" s="1"/>
  <c r="N74" i="14" a="1"/>
  <c r="N74" i="14" s="1"/>
  <c r="V15" i="26" a="1"/>
  <c r="V15" i="26" s="1"/>
  <c r="V12" i="26" a="1"/>
  <c r="V12" i="26" s="1"/>
  <c r="V18" i="26" a="1"/>
  <c r="V18" i="26" s="1"/>
  <c r="V39" i="26" a="1"/>
  <c r="V39" i="26" s="1"/>
  <c r="V33" i="26" a="1"/>
  <c r="V33" i="26" s="1"/>
  <c r="V47" i="26" a="1"/>
  <c r="V47" i="26" s="1"/>
  <c r="V57" i="26" a="1"/>
  <c r="V57" i="26" s="1"/>
  <c r="V63" i="26" a="1"/>
  <c r="V63" i="26" s="1"/>
  <c r="AJ16" i="26" a="1"/>
  <c r="AJ16" i="26" s="1"/>
  <c r="AJ56" i="14" a="1"/>
  <c r="AJ56" i="14" s="1"/>
  <c r="U19" i="14" a="1"/>
  <c r="U19" i="14" s="1"/>
  <c r="AK18" i="26" a="1"/>
  <c r="AK18" i="26" s="1"/>
  <c r="AK72" i="26" a="1"/>
  <c r="AK72" i="26" s="1"/>
  <c r="AK29" i="14" a="1"/>
  <c r="AK29" i="14" s="1"/>
  <c r="AK64" i="14" a="1"/>
  <c r="AK64" i="14" s="1"/>
  <c r="H25" i="26" a="1"/>
  <c r="H25" i="26" s="1"/>
  <c r="H67" i="26" a="1"/>
  <c r="H67" i="26" s="1"/>
  <c r="H7" i="14" a="1"/>
  <c r="H7" i="14" s="1"/>
  <c r="H41" i="14" a="1"/>
  <c r="H41" i="14" s="1"/>
  <c r="H64" i="14" a="1"/>
  <c r="H64" i="14" s="1"/>
  <c r="S28" i="26" a="1"/>
  <c r="S28" i="26" s="1"/>
  <c r="S44" i="26" a="1"/>
  <c r="S44" i="26" s="1"/>
  <c r="S69" i="26" a="1"/>
  <c r="S69" i="26" s="1"/>
  <c r="S25" i="14" a="1"/>
  <c r="S25" i="14" s="1"/>
  <c r="S27" i="14" a="1"/>
  <c r="S27" i="14" s="1"/>
  <c r="S65" i="14" a="1"/>
  <c r="S65" i="14" s="1"/>
  <c r="M17" i="26" a="1"/>
  <c r="M17" i="26" s="1"/>
  <c r="M60" i="26" a="1"/>
  <c r="M60" i="26" s="1"/>
  <c r="M67" i="26" a="1"/>
  <c r="M67" i="26" s="1"/>
  <c r="M12" i="14" a="1"/>
  <c r="M12" i="14" s="1"/>
  <c r="M43" i="14" a="1"/>
  <c r="M43" i="14" s="1"/>
  <c r="M55" i="14" a="1"/>
  <c r="M55" i="14" s="1"/>
  <c r="M74" i="14" a="1"/>
  <c r="M74" i="14" s="1"/>
  <c r="AC19" i="26" a="1"/>
  <c r="AC19" i="26" s="1"/>
  <c r="AC33" i="26" a="1"/>
  <c r="AC33" i="26" s="1"/>
  <c r="AC51" i="26" a="1"/>
  <c r="AC51" i="26" s="1"/>
  <c r="AC62" i="26" a="1"/>
  <c r="AC62" i="26" s="1"/>
  <c r="AC8" i="14" a="1"/>
  <c r="AC8" i="14" s="1"/>
  <c r="AC23" i="14" a="1"/>
  <c r="AC23" i="14" s="1"/>
  <c r="AC22" i="14" a="1"/>
  <c r="AC22" i="14" s="1"/>
  <c r="AC34" i="14" a="1"/>
  <c r="AC34" i="14" s="1"/>
  <c r="AC63" i="14" a="1"/>
  <c r="AC63" i="14" s="1"/>
  <c r="AC73" i="14" a="1"/>
  <c r="AC73" i="14" s="1"/>
  <c r="AC56" i="14" a="1"/>
  <c r="AC56" i="14" s="1"/>
  <c r="E18" i="26" a="1"/>
  <c r="E18" i="26" s="1"/>
  <c r="E24" i="26" a="1"/>
  <c r="E24" i="26" s="1"/>
  <c r="E41" i="26" a="1"/>
  <c r="E41" i="26" s="1"/>
  <c r="E43" i="26" a="1"/>
  <c r="E43" i="26" s="1"/>
  <c r="E58" i="26" a="1"/>
  <c r="E58" i="26" s="1"/>
  <c r="E55" i="26" a="1"/>
  <c r="E55" i="26" s="1"/>
  <c r="E13" i="14" a="1"/>
  <c r="E13" i="14" s="1"/>
  <c r="E8" i="14" a="1"/>
  <c r="E8" i="14" s="1"/>
  <c r="E20" i="14" a="1"/>
  <c r="E20" i="14" s="1"/>
  <c r="E51" i="14" a="1"/>
  <c r="E51" i="14" s="1"/>
  <c r="E42" i="14" a="1"/>
  <c r="E42" i="14" s="1"/>
  <c r="E30" i="14" a="1"/>
  <c r="E30" i="14" s="1"/>
  <c r="E68" i="14" a="1"/>
  <c r="E68" i="14" s="1"/>
  <c r="E58" i="14" a="1"/>
  <c r="E58" i="14" s="1"/>
  <c r="N11" i="26" a="1"/>
  <c r="N11" i="26" s="1"/>
  <c r="N12" i="26" a="1"/>
  <c r="N12" i="26" s="1"/>
  <c r="N19" i="26" a="1"/>
  <c r="N19" i="26" s="1"/>
  <c r="N27" i="26" a="1"/>
  <c r="N27" i="26" s="1"/>
  <c r="N39" i="26" a="1"/>
  <c r="N39" i="26" s="1"/>
  <c r="N48" i="26" a="1"/>
  <c r="N48" i="26" s="1"/>
  <c r="N52" i="26" a="1"/>
  <c r="N52" i="26" s="1"/>
  <c r="N61" i="26" a="1"/>
  <c r="N61" i="26" s="1"/>
  <c r="N71" i="26" a="1"/>
  <c r="N71" i="26" s="1"/>
  <c r="N15" i="14" a="1"/>
  <c r="N15" i="14" s="1"/>
  <c r="N19" i="14" a="1"/>
  <c r="N19" i="14" s="1"/>
  <c r="N16" i="14" a="1"/>
  <c r="N16" i="14" s="1"/>
  <c r="N44" i="14" a="1"/>
  <c r="N44" i="14" s="1"/>
  <c r="N29" i="14" a="1"/>
  <c r="N29" i="14" s="1"/>
  <c r="N54" i="14" a="1"/>
  <c r="N54" i="14" s="1"/>
  <c r="N56" i="14" a="1"/>
  <c r="N56" i="14" s="1"/>
  <c r="N57" i="14" a="1"/>
  <c r="N57" i="14" s="1"/>
  <c r="V6" i="26" a="1"/>
  <c r="V6" i="26" s="1"/>
  <c r="V25" i="26" a="1"/>
  <c r="V25" i="26" s="1"/>
  <c r="V26" i="26" a="1"/>
  <c r="V26" i="26" s="1"/>
  <c r="V32" i="26" a="1"/>
  <c r="V32" i="26" s="1"/>
  <c r="V34" i="26" a="1"/>
  <c r="V34" i="26" s="1"/>
  <c r="V49" i="26" a="1"/>
  <c r="V49" i="26" s="1"/>
  <c r="V58" i="26" a="1"/>
  <c r="V58" i="26" s="1"/>
  <c r="V64" i="26" a="1"/>
  <c r="V64" i="26" s="1"/>
  <c r="V60" i="26" a="1"/>
  <c r="V60" i="26" s="1"/>
  <c r="V5" i="14" a="1"/>
  <c r="V5" i="14" s="1"/>
  <c r="V21" i="14" a="1"/>
  <c r="V21" i="14" s="1"/>
  <c r="V27" i="14" a="1"/>
  <c r="V27" i="14" s="1"/>
  <c r="V30" i="14" a="1"/>
  <c r="V30" i="14" s="1"/>
  <c r="V68" i="14" a="1"/>
  <c r="V68" i="14" s="1"/>
  <c r="V61" i="14" a="1"/>
  <c r="V61" i="14" s="1"/>
  <c r="T52" i="14" a="1"/>
  <c r="T52" i="14" s="1"/>
  <c r="AJ31" i="26" a="1"/>
  <c r="AJ31" i="26" s="1"/>
  <c r="U8" i="26" a="1"/>
  <c r="U8" i="26" s="1"/>
  <c r="U25" i="14" a="1"/>
  <c r="U25" i="14" s="1"/>
  <c r="AK22" i="26" a="1"/>
  <c r="AK22" i="26" s="1"/>
  <c r="AK8" i="14" a="1"/>
  <c r="AK8" i="14" s="1"/>
  <c r="AK43" i="14" a="1"/>
  <c r="AK43" i="14" s="1"/>
  <c r="AK73" i="14" a="1"/>
  <c r="AK73" i="14" s="1"/>
  <c r="H22" i="26" a="1"/>
  <c r="H22" i="26" s="1"/>
  <c r="H57" i="26" a="1"/>
  <c r="H57" i="26" s="1"/>
  <c r="H5" i="14" a="1"/>
  <c r="H5" i="14" s="1"/>
  <c r="H65" i="14" a="1"/>
  <c r="H65" i="14" s="1"/>
  <c r="S5" i="26" a="1"/>
  <c r="S5" i="26" s="1"/>
  <c r="S49" i="26" a="1"/>
  <c r="S49" i="26" s="1"/>
  <c r="S60" i="26" a="1"/>
  <c r="S60" i="26" s="1"/>
  <c r="S12" i="14" a="1"/>
  <c r="S12" i="14" s="1"/>
  <c r="S29" i="14" a="1"/>
  <c r="S29" i="14" s="1"/>
  <c r="S72" i="14" a="1"/>
  <c r="S72" i="14" s="1"/>
  <c r="M24" i="26" a="1"/>
  <c r="M24" i="26" s="1"/>
  <c r="M39" i="26" a="1"/>
  <c r="M39" i="26" s="1"/>
  <c r="M61" i="26" a="1"/>
  <c r="M61" i="26" s="1"/>
  <c r="M5" i="14" a="1"/>
  <c r="M5" i="14" s="1"/>
  <c r="M23" i="14" a="1"/>
  <c r="M23" i="14" s="1"/>
  <c r="M45" i="14" a="1"/>
  <c r="M45" i="14" s="1"/>
  <c r="M69" i="14" a="1"/>
  <c r="M69" i="14" s="1"/>
  <c r="M57" i="14" a="1"/>
  <c r="M57" i="14" s="1"/>
  <c r="AC20" i="26" a="1"/>
  <c r="AC20" i="26" s="1"/>
  <c r="AC34" i="26" a="1"/>
  <c r="AC34" i="26" s="1"/>
  <c r="AC42" i="26" a="1"/>
  <c r="AC42" i="26" s="1"/>
  <c r="AC63" i="26" a="1"/>
  <c r="AC63" i="26" s="1"/>
  <c r="AC6" i="14" a="1"/>
  <c r="AC6" i="14" s="1"/>
  <c r="AC16" i="14" a="1"/>
  <c r="AC16" i="14" s="1"/>
  <c r="AC21" i="14" a="1"/>
  <c r="AC21" i="14" s="1"/>
  <c r="AC31" i="14" a="1"/>
  <c r="AC31" i="14" s="1"/>
  <c r="AC68" i="14" a="1"/>
  <c r="AC68" i="14" s="1"/>
  <c r="AC53" i="14" a="1"/>
  <c r="AC53" i="14" s="1"/>
  <c r="E4" i="26" a="1"/>
  <c r="E4" i="26" s="1"/>
  <c r="E20" i="26" a="1"/>
  <c r="E20" i="26" s="1"/>
  <c r="E6" i="26" a="1"/>
  <c r="E6" i="26" s="1"/>
  <c r="E39" i="26" a="1"/>
  <c r="E39" i="26" s="1"/>
  <c r="E48" i="26" a="1"/>
  <c r="E48" i="26" s="1"/>
  <c r="E59" i="26" a="1"/>
  <c r="E59" i="26" s="1"/>
  <c r="E66" i="26" a="1"/>
  <c r="E66" i="26" s="1"/>
  <c r="E72" i="26" a="1"/>
  <c r="E72" i="26" s="1"/>
  <c r="E6" i="14" a="1"/>
  <c r="E6" i="14" s="1"/>
  <c r="E21" i="14" a="1"/>
  <c r="E21" i="14" s="1"/>
  <c r="E29" i="14" a="1"/>
  <c r="E29" i="14" s="1"/>
  <c r="E44" i="14" a="1"/>
  <c r="E44" i="14" s="1"/>
  <c r="E50" i="14" a="1"/>
  <c r="E50" i="14" s="1"/>
  <c r="E64" i="14" a="1"/>
  <c r="E64" i="14" s="1"/>
  <c r="E61" i="14" a="1"/>
  <c r="E61" i="14" s="1"/>
  <c r="N13" i="26" a="1"/>
  <c r="N13" i="26" s="1"/>
  <c r="N7" i="26" a="1"/>
  <c r="N7" i="26" s="1"/>
  <c r="N23" i="26" a="1"/>
  <c r="N23" i="26" s="1"/>
  <c r="N31" i="26" a="1"/>
  <c r="N31" i="26" s="1"/>
  <c r="N40" i="26" a="1"/>
  <c r="N40" i="26" s="1"/>
  <c r="N50" i="26" a="1"/>
  <c r="N50" i="26" s="1"/>
  <c r="N53" i="26" a="1"/>
  <c r="N53" i="26" s="1"/>
  <c r="N63" i="26" a="1"/>
  <c r="N63" i="26" s="1"/>
  <c r="N70" i="26" a="1"/>
  <c r="N70" i="26" s="1"/>
  <c r="N4" i="14" a="1"/>
  <c r="N4" i="14" s="1"/>
  <c r="N21" i="14" a="1"/>
  <c r="N21" i="14" s="1"/>
  <c r="N26" i="14" a="1"/>
  <c r="N26" i="14" s="1"/>
  <c r="N45" i="14" a="1"/>
  <c r="N45" i="14" s="1"/>
  <c r="N30" i="14" a="1"/>
  <c r="N30" i="14" s="1"/>
  <c r="N58" i="14" a="1"/>
  <c r="N58" i="14" s="1"/>
  <c r="N63" i="14" a="1"/>
  <c r="N63" i="14" s="1"/>
  <c r="N64" i="14" a="1"/>
  <c r="N64" i="14" s="1"/>
  <c r="V3" i="26" a="1"/>
  <c r="V3" i="26" s="1"/>
  <c r="V13" i="26" a="1"/>
  <c r="V13" i="26" s="1"/>
  <c r="V21" i="26" a="1"/>
  <c r="V21" i="26" s="1"/>
  <c r="V40" i="26" a="1"/>
  <c r="V40" i="26" s="1"/>
  <c r="V43" i="26" a="1"/>
  <c r="V43" i="26" s="1"/>
  <c r="V42" i="26" a="1"/>
  <c r="V42" i="26" s="1"/>
  <c r="V61" i="26" a="1"/>
  <c r="V61" i="26" s="1"/>
  <c r="V68" i="26" a="1"/>
  <c r="V68" i="26" s="1"/>
  <c r="V70" i="26" a="1"/>
  <c r="V70" i="26" s="1"/>
  <c r="T57" i="14" a="1"/>
  <c r="T57" i="14" s="1"/>
  <c r="AJ60" i="26" a="1"/>
  <c r="AJ60" i="26" s="1"/>
  <c r="AB68" i="26" a="1"/>
  <c r="AB68" i="26" s="1"/>
  <c r="AJ64" i="26" a="1"/>
  <c r="AJ64" i="26" s="1"/>
  <c r="U33" i="26" a="1"/>
  <c r="U33" i="26" s="1"/>
  <c r="U67" i="14" a="1"/>
  <c r="U67" i="14" s="1"/>
  <c r="AK46" i="26" a="1"/>
  <c r="AK46" i="26" s="1"/>
  <c r="AK19" i="14" a="1"/>
  <c r="AK19" i="14" s="1"/>
  <c r="AK66" i="14" a="1"/>
  <c r="AK66" i="14" s="1"/>
  <c r="H4" i="26" a="1"/>
  <c r="H4" i="26" s="1"/>
  <c r="H41" i="26" a="1"/>
  <c r="H41" i="26" s="1"/>
  <c r="H59" i="26" a="1"/>
  <c r="H59" i="26" s="1"/>
  <c r="H21" i="14" a="1"/>
  <c r="H21" i="14" s="1"/>
  <c r="H34" i="14" a="1"/>
  <c r="H34" i="14" s="1"/>
  <c r="S3" i="26" a="1"/>
  <c r="S3" i="26" s="1"/>
  <c r="S33" i="26" a="1"/>
  <c r="S33" i="26" s="1"/>
  <c r="S54" i="26" a="1"/>
  <c r="S54" i="26" s="1"/>
  <c r="S15" i="14" a="1"/>
  <c r="S15" i="14" s="1"/>
  <c r="S18" i="14" a="1"/>
  <c r="S18" i="14" s="1"/>
  <c r="S54" i="14" a="1"/>
  <c r="S54" i="14" s="1"/>
  <c r="S67" i="14" a="1"/>
  <c r="S67" i="14" s="1"/>
  <c r="M25" i="26" a="1"/>
  <c r="M25" i="26" s="1"/>
  <c r="M43" i="26" a="1"/>
  <c r="M43" i="26" s="1"/>
  <c r="M73" i="26" a="1"/>
  <c r="M73" i="26" s="1"/>
  <c r="M9" i="14" a="1"/>
  <c r="M9" i="14" s="1"/>
  <c r="M26" i="14" a="1"/>
  <c r="M26" i="14" s="1"/>
  <c r="M71" i="14" a="1"/>
  <c r="M71" i="14" s="1"/>
  <c r="AC12" i="26" a="1"/>
  <c r="AC12" i="26" s="1"/>
  <c r="AC27" i="26" a="1"/>
  <c r="AC27" i="26" s="1"/>
  <c r="AC41" i="26" a="1"/>
  <c r="AC41" i="26" s="1"/>
  <c r="AC55" i="26" a="1"/>
  <c r="AC55" i="26" s="1"/>
  <c r="AC66" i="26" a="1"/>
  <c r="AC66" i="26" s="1"/>
  <c r="AC74" i="26" a="1"/>
  <c r="AC74" i="26" s="1"/>
  <c r="AC26" i="14" a="1"/>
  <c r="AC26" i="14" s="1"/>
  <c r="AC51" i="14" a="1"/>
  <c r="AC51" i="14" s="1"/>
  <c r="AC41" i="14" a="1"/>
  <c r="AC41" i="14" s="1"/>
  <c r="AC74" i="14" a="1"/>
  <c r="AC74" i="14" s="1"/>
  <c r="AC57" i="14" a="1"/>
  <c r="AC57" i="14" s="1"/>
  <c r="E5" i="26" a="1"/>
  <c r="E5" i="26" s="1"/>
  <c r="E12" i="26" a="1"/>
  <c r="E12" i="26" s="1"/>
  <c r="E17" i="26" a="1"/>
  <c r="E17" i="26" s="1"/>
  <c r="E34" i="26" a="1"/>
  <c r="E34" i="26" s="1"/>
  <c r="E49" i="26" a="1"/>
  <c r="E49" i="26" s="1"/>
  <c r="E62" i="26" a="1"/>
  <c r="E62" i="26" s="1"/>
  <c r="E71" i="26" a="1"/>
  <c r="E71" i="26" s="1"/>
  <c r="E11" i="14" a="1"/>
  <c r="E11" i="14" s="1"/>
  <c r="E5" i="14" a="1"/>
  <c r="E5" i="14" s="1"/>
  <c r="E23" i="14" a="1"/>
  <c r="E23" i="14" s="1"/>
  <c r="E53" i="14" a="1"/>
  <c r="E53" i="14" s="1"/>
  <c r="E43" i="14" a="1"/>
  <c r="E43" i="14" s="1"/>
  <c r="E55" i="14" a="1"/>
  <c r="E55" i="14" s="1"/>
  <c r="E59" i="14" a="1"/>
  <c r="E59" i="14" s="1"/>
  <c r="E56" i="14" a="1"/>
  <c r="E56" i="14" s="1"/>
  <c r="N3" i="26" a="1"/>
  <c r="N3" i="26" s="1"/>
  <c r="N24" i="26" a="1"/>
  <c r="N24" i="26" s="1"/>
  <c r="N20" i="26" a="1"/>
  <c r="N20" i="26" s="1"/>
  <c r="N30" i="26" a="1"/>
  <c r="N30" i="26" s="1"/>
  <c r="N44" i="26" a="1"/>
  <c r="N44" i="26" s="1"/>
  <c r="N41" i="26" a="1"/>
  <c r="N41" i="26" s="1"/>
  <c r="N58" i="26" a="1"/>
  <c r="N58" i="26" s="1"/>
  <c r="N67" i="26" a="1"/>
  <c r="N67" i="26" s="1"/>
  <c r="N3" i="14" a="1"/>
  <c r="N3" i="14" s="1"/>
  <c r="N74" i="26" a="1"/>
  <c r="N74" i="26" s="1"/>
  <c r="N14" i="14" a="1"/>
  <c r="N14" i="14" s="1"/>
  <c r="N17" i="14" a="1"/>
  <c r="N17" i="14" s="1"/>
  <c r="N42" i="14" a="1"/>
  <c r="N42" i="14" s="1"/>
  <c r="N32" i="14" a="1"/>
  <c r="N32" i="14" s="1"/>
  <c r="N73" i="14" a="1"/>
  <c r="N73" i="14" s="1"/>
  <c r="N53" i="14" a="1"/>
  <c r="N53" i="14" s="1"/>
  <c r="N70" i="14" a="1"/>
  <c r="N70" i="14" s="1"/>
  <c r="AB74" i="26" a="1"/>
  <c r="AB74" i="26" s="1"/>
  <c r="AJ14" i="14" a="1"/>
  <c r="AJ14" i="14" s="1"/>
  <c r="AB20" i="14" a="1"/>
  <c r="AB20" i="14" s="1"/>
  <c r="AJ17" i="14" a="1"/>
  <c r="AJ17" i="14" s="1"/>
  <c r="U48" i="26" a="1"/>
  <c r="U48" i="26" s="1"/>
  <c r="U55" i="14" a="1"/>
  <c r="U55" i="14" s="1"/>
  <c r="AK56" i="26" a="1"/>
  <c r="AK56" i="26" s="1"/>
  <c r="AK15" i="14" a="1"/>
  <c r="AK15" i="14" s="1"/>
  <c r="AK65" i="14" a="1"/>
  <c r="AK65" i="14" s="1"/>
  <c r="H5" i="26" a="1"/>
  <c r="H5" i="26" s="1"/>
  <c r="H46" i="26" a="1"/>
  <c r="H46" i="26" s="1"/>
  <c r="H3" i="14" a="1"/>
  <c r="H3" i="14" s="1"/>
  <c r="H15" i="14" a="1"/>
  <c r="H15" i="14" s="1"/>
  <c r="H58" i="14" a="1"/>
  <c r="H58" i="14" s="1"/>
  <c r="S7" i="26" a="1"/>
  <c r="S7" i="26" s="1"/>
  <c r="S32" i="26" a="1"/>
  <c r="S32" i="26" s="1"/>
  <c r="S59" i="26" a="1"/>
  <c r="S59" i="26" s="1"/>
  <c r="S9" i="14" a="1"/>
  <c r="S9" i="14" s="1"/>
  <c r="S60" i="14" a="1"/>
  <c r="S60" i="14" s="1"/>
  <c r="M5" i="26" a="1"/>
  <c r="M5" i="26" s="1"/>
  <c r="M27" i="26" a="1"/>
  <c r="M27" i="26" s="1"/>
  <c r="M48" i="26" a="1"/>
  <c r="M48" i="26" s="1"/>
  <c r="M66" i="26" a="1"/>
  <c r="M66" i="26" s="1"/>
  <c r="M3" i="14" a="1"/>
  <c r="M3" i="14" s="1"/>
  <c r="M18" i="14" a="1"/>
  <c r="M18" i="14" s="1"/>
  <c r="M32" i="14" a="1"/>
  <c r="M32" i="14" s="1"/>
  <c r="M53" i="14" a="1"/>
  <c r="M53" i="14" s="1"/>
  <c r="AC16" i="26" a="1"/>
  <c r="AC16" i="26" s="1"/>
  <c r="AC17" i="26" a="1"/>
  <c r="AC17" i="26" s="1"/>
  <c r="AC43" i="26" a="1"/>
  <c r="AC43" i="26" s="1"/>
  <c r="AC58" i="26" a="1"/>
  <c r="AC58" i="26" s="1"/>
  <c r="AC73" i="26" a="1"/>
  <c r="AC73" i="26" s="1"/>
  <c r="AC68" i="26" a="1"/>
  <c r="AC68" i="26" s="1"/>
  <c r="AC18" i="14" a="1"/>
  <c r="AC18" i="14" s="1"/>
  <c r="AC50" i="14" a="1"/>
  <c r="AC50" i="14" s="1"/>
  <c r="AC44" i="14" a="1"/>
  <c r="AC44" i="14" s="1"/>
  <c r="AC70" i="14" a="1"/>
  <c r="AC70" i="14" s="1"/>
  <c r="AC66" i="14" a="1"/>
  <c r="AC66" i="14" s="1"/>
  <c r="E14" i="26" a="1"/>
  <c r="E14" i="26" s="1"/>
  <c r="E16" i="26" a="1"/>
  <c r="E16" i="26" s="1"/>
  <c r="E44" i="26" a="1"/>
  <c r="E44" i="26" s="1"/>
  <c r="E52" i="26" a="1"/>
  <c r="E52" i="26" s="1"/>
  <c r="E57" i="26" a="1"/>
  <c r="E57" i="26" s="1"/>
  <c r="E67" i="26" a="1"/>
  <c r="E67" i="26" s="1"/>
  <c r="E9" i="14" a="1"/>
  <c r="E9" i="14" s="1"/>
  <c r="E24" i="14" a="1"/>
  <c r="E24" i="14" s="1"/>
  <c r="E12" i="14" a="1"/>
  <c r="E12" i="14" s="1"/>
  <c r="E63" i="14" a="1"/>
  <c r="E63" i="14" s="1"/>
  <c r="E72" i="14" a="1"/>
  <c r="E72" i="14" s="1"/>
  <c r="E69" i="14" a="1"/>
  <c r="E69" i="14" s="1"/>
  <c r="N6" i="26" a="1"/>
  <c r="N6" i="26" s="1"/>
  <c r="N17" i="26" a="1"/>
  <c r="N17" i="26" s="1"/>
  <c r="N25" i="26" a="1"/>
  <c r="N25" i="26" s="1"/>
  <c r="N42" i="26" a="1"/>
  <c r="N42" i="26" s="1"/>
  <c r="N47" i="26" a="1"/>
  <c r="N47" i="26" s="1"/>
  <c r="N55" i="26" a="1"/>
  <c r="N55" i="26" s="1"/>
  <c r="N62" i="26" a="1"/>
  <c r="N62" i="26" s="1"/>
  <c r="N73" i="26" a="1"/>
  <c r="N73" i="26" s="1"/>
  <c r="N7" i="14" a="1"/>
  <c r="N7" i="14" s="1"/>
  <c r="N9" i="14" a="1"/>
  <c r="N9" i="14" s="1"/>
  <c r="N22" i="14" a="1"/>
  <c r="N22" i="14" s="1"/>
  <c r="N31" i="14" a="1"/>
  <c r="N31" i="14" s="1"/>
  <c r="N61" i="14" a="1"/>
  <c r="N61" i="14" s="1"/>
  <c r="N60" i="14" a="1"/>
  <c r="N60" i="14" s="1"/>
  <c r="N59" i="14" a="1"/>
  <c r="N59" i="14" s="1"/>
  <c r="V11" i="26" a="1"/>
  <c r="V11" i="26" s="1"/>
  <c r="V7" i="26" a="1"/>
  <c r="V7" i="26" s="1"/>
  <c r="V24" i="26" a="1"/>
  <c r="V24" i="26" s="1"/>
  <c r="V28" i="26" a="1"/>
  <c r="V28" i="26" s="1"/>
  <c r="V29" i="26" a="1"/>
  <c r="V29" i="26" s="1"/>
  <c r="V51" i="26" a="1"/>
  <c r="V51" i="26" s="1"/>
  <c r="V56" i="26" a="1"/>
  <c r="V56" i="26" s="1"/>
  <c r="V66" i="26" a="1"/>
  <c r="V66" i="26" s="1"/>
  <c r="V3" i="14" a="1"/>
  <c r="V3" i="14" s="1"/>
  <c r="V9" i="14" a="1"/>
  <c r="V9" i="14" s="1"/>
  <c r="AI65" i="26" a="1"/>
  <c r="AI65" i="26" s="1"/>
  <c r="T19" i="26" a="1"/>
  <c r="T19" i="26" s="1"/>
  <c r="T27" i="14" a="1"/>
  <c r="T27" i="14" s="1"/>
  <c r="AB64" i="26" a="1"/>
  <c r="AB64" i="26" s="1"/>
  <c r="AB74" i="14" a="1"/>
  <c r="AB74" i="14" s="1"/>
  <c r="AJ44" i="26" a="1"/>
  <c r="AJ44" i="26" s="1"/>
  <c r="AJ25" i="14" a="1"/>
  <c r="AJ25" i="14" s="1"/>
  <c r="AJ71" i="14" a="1"/>
  <c r="AJ71" i="14" s="1"/>
  <c r="U39" i="26" a="1"/>
  <c r="U39" i="26" s="1"/>
  <c r="U8" i="14" a="1"/>
  <c r="U8" i="14" s="1"/>
  <c r="U73" i="14" a="1"/>
  <c r="U73" i="14" s="1"/>
  <c r="AK23" i="26" a="1"/>
  <c r="AK23" i="26" s="1"/>
  <c r="AK51" i="26" a="1"/>
  <c r="AK51" i="26" s="1"/>
  <c r="AK10" i="14" a="1"/>
  <c r="AK10" i="14" s="1"/>
  <c r="AK24" i="14" a="1"/>
  <c r="AK24" i="14" s="1"/>
  <c r="AK74" i="14" a="1"/>
  <c r="AK74" i="14" s="1"/>
  <c r="AK50" i="14" a="1"/>
  <c r="AK50" i="14" s="1"/>
  <c r="H6" i="26" a="1"/>
  <c r="H6" i="26" s="1"/>
  <c r="H16" i="26" a="1"/>
  <c r="H16" i="26" s="1"/>
  <c r="H32" i="26" a="1"/>
  <c r="H32" i="26" s="1"/>
  <c r="H55" i="26" a="1"/>
  <c r="H55" i="26" s="1"/>
  <c r="H62" i="26" a="1"/>
  <c r="H62" i="26" s="1"/>
  <c r="H6" i="14" a="1"/>
  <c r="H6" i="14" s="1"/>
  <c r="H14" i="14" a="1"/>
  <c r="H14" i="14" s="1"/>
  <c r="H61" i="14" a="1"/>
  <c r="H61" i="14" s="1"/>
  <c r="H52" i="14" a="1"/>
  <c r="H52" i="14" s="1"/>
  <c r="S9" i="26" a="1"/>
  <c r="S9" i="26" s="1"/>
  <c r="S23" i="26" a="1"/>
  <c r="S23" i="26" s="1"/>
  <c r="S34" i="26" a="1"/>
  <c r="S34" i="26" s="1"/>
  <c r="S45" i="26" a="1"/>
  <c r="S45" i="26" s="1"/>
  <c r="S56" i="26" a="1"/>
  <c r="S56" i="26" s="1"/>
  <c r="S67" i="26" a="1"/>
  <c r="S67" i="26" s="1"/>
  <c r="S11" i="14" a="1"/>
  <c r="S11" i="14" s="1"/>
  <c r="S22" i="14" a="1"/>
  <c r="S22" i="14" s="1"/>
  <c r="S19" i="14" a="1"/>
  <c r="S19" i="14" s="1"/>
  <c r="S43" i="14" a="1"/>
  <c r="S43" i="14" s="1"/>
  <c r="S58" i="14" a="1"/>
  <c r="S58" i="14" s="1"/>
  <c r="S68" i="14" a="1"/>
  <c r="S68" i="14" s="1"/>
  <c r="M13" i="26" a="1"/>
  <c r="M13" i="26" s="1"/>
  <c r="M3" i="26" a="1"/>
  <c r="M3" i="26" s="1"/>
  <c r="M4" i="26" a="1"/>
  <c r="M4" i="26" s="1"/>
  <c r="M32" i="26" a="1"/>
  <c r="M32" i="26" s="1"/>
  <c r="M44" i="26" a="1"/>
  <c r="M44" i="26" s="1"/>
  <c r="M54" i="26" a="1"/>
  <c r="M54" i="26" s="1"/>
  <c r="M58" i="26" a="1"/>
  <c r="M58" i="26" s="1"/>
  <c r="M63" i="26" a="1"/>
  <c r="M63" i="26" s="1"/>
  <c r="M8" i="14" a="1"/>
  <c r="M8" i="14" s="1"/>
  <c r="M29" i="14" a="1"/>
  <c r="M29" i="14" s="1"/>
  <c r="M24" i="14" a="1"/>
  <c r="M24" i="14" s="1"/>
  <c r="M42" i="14" a="1"/>
  <c r="M42" i="14" s="1"/>
  <c r="M50" i="14" a="1"/>
  <c r="M50" i="14" s="1"/>
  <c r="M58" i="14" a="1"/>
  <c r="M58" i="14" s="1"/>
  <c r="M56" i="14" a="1"/>
  <c r="M56" i="14" s="1"/>
  <c r="M72" i="14" a="1"/>
  <c r="M72" i="14" s="1"/>
  <c r="AC3" i="26" a="1"/>
  <c r="AC3" i="26" s="1"/>
  <c r="AC4" i="26" a="1"/>
  <c r="AC4" i="26" s="1"/>
  <c r="AC15" i="26" a="1"/>
  <c r="AC15" i="26" s="1"/>
  <c r="AC30" i="26" a="1"/>
  <c r="AC30" i="26" s="1"/>
  <c r="AC31" i="26" a="1"/>
  <c r="AC31" i="26" s="1"/>
  <c r="AC49" i="26" a="1"/>
  <c r="AC49" i="26" s="1"/>
  <c r="AC59" i="26" a="1"/>
  <c r="AC59" i="26" s="1"/>
  <c r="AC54" i="26" a="1"/>
  <c r="AC54" i="26" s="1"/>
  <c r="AC69" i="26" a="1"/>
  <c r="AC69" i="26" s="1"/>
  <c r="AC13" i="14" a="1"/>
  <c r="AC13" i="14" s="1"/>
  <c r="C23" i="14" a="1"/>
  <c r="C23" i="14" s="1"/>
  <c r="T33" i="26" a="1"/>
  <c r="T33" i="26" s="1"/>
  <c r="C69" i="14" a="1"/>
  <c r="C69" i="14" s="1"/>
  <c r="L56" i="26" a="1"/>
  <c r="L56" i="26" s="1"/>
  <c r="T62" i="26" a="1"/>
  <c r="T62" i="26" s="1"/>
  <c r="AB15" i="26" a="1"/>
  <c r="AB15" i="26" s="1"/>
  <c r="AB22" i="14" a="1"/>
  <c r="AB22" i="14" s="1"/>
  <c r="AJ20" i="26" a="1"/>
  <c r="AJ20" i="26" s="1"/>
  <c r="AJ73" i="26" a="1"/>
  <c r="AJ73" i="26" s="1"/>
  <c r="AJ32" i="14" a="1"/>
  <c r="AJ32" i="14" s="1"/>
  <c r="U12" i="26" a="1"/>
  <c r="U12" i="26" s="1"/>
  <c r="U57" i="26" a="1"/>
  <c r="U57" i="26" s="1"/>
  <c r="U16" i="14" a="1"/>
  <c r="U16" i="14" s="1"/>
  <c r="U62" i="14" a="1"/>
  <c r="U62" i="14" s="1"/>
  <c r="AK24" i="26" a="1"/>
  <c r="AK24" i="26" s="1"/>
  <c r="AK59" i="26" a="1"/>
  <c r="AK59" i="26" s="1"/>
  <c r="AK6" i="14" a="1"/>
  <c r="AK6" i="14" s="1"/>
  <c r="AK23" i="14" a="1"/>
  <c r="AK23" i="14" s="1"/>
  <c r="AK45" i="14" a="1"/>
  <c r="AK45" i="14" s="1"/>
  <c r="AK68" i="14" a="1"/>
  <c r="AK68" i="14" s="1"/>
  <c r="H3" i="26" a="1"/>
  <c r="H3" i="26" s="1"/>
  <c r="H29" i="26" a="1"/>
  <c r="H29" i="26" s="1"/>
  <c r="H27" i="26" a="1"/>
  <c r="H27" i="26" s="1"/>
  <c r="H47" i="26" a="1"/>
  <c r="H47" i="26" s="1"/>
  <c r="H58" i="26" a="1"/>
  <c r="H58" i="26" s="1"/>
  <c r="H4" i="14" a="1"/>
  <c r="H4" i="14" s="1"/>
  <c r="H13" i="14" a="1"/>
  <c r="H13" i="14" s="1"/>
  <c r="H16" i="14" a="1"/>
  <c r="H16" i="14" s="1"/>
  <c r="H50" i="14" a="1"/>
  <c r="H50" i="14" s="1"/>
  <c r="H69" i="14" a="1"/>
  <c r="H69" i="14" s="1"/>
  <c r="H51" i="14" a="1"/>
  <c r="H51" i="14" s="1"/>
  <c r="S15" i="26" a="1"/>
  <c r="S15" i="26" s="1"/>
  <c r="S19" i="26" a="1"/>
  <c r="S19" i="26" s="1"/>
  <c r="S47" i="26" a="1"/>
  <c r="S47" i="26" s="1"/>
  <c r="S62" i="26" a="1"/>
  <c r="S62" i="26" s="1"/>
  <c r="S71" i="26" a="1"/>
  <c r="S71" i="26" s="1"/>
  <c r="S10" i="14" a="1"/>
  <c r="S10" i="14" s="1"/>
  <c r="S16" i="14" a="1"/>
  <c r="S16" i="14" s="1"/>
  <c r="S42" i="14" a="1"/>
  <c r="S42" i="14" s="1"/>
  <c r="S66" i="14" a="1"/>
  <c r="S66" i="14" s="1"/>
  <c r="S62" i="14" a="1"/>
  <c r="S62" i="14" s="1"/>
  <c r="M9" i="26" a="1"/>
  <c r="M9" i="26" s="1"/>
  <c r="M26" i="26" a="1"/>
  <c r="M26" i="26" s="1"/>
  <c r="M6" i="26" a="1"/>
  <c r="M6" i="26" s="1"/>
  <c r="M29" i="26" a="1"/>
  <c r="M29" i="26" s="1"/>
  <c r="M49" i="26" a="1"/>
  <c r="M49" i="26" s="1"/>
  <c r="M64" i="26" a="1"/>
  <c r="M64" i="26" s="1"/>
  <c r="M68" i="26" a="1"/>
  <c r="M68" i="26" s="1"/>
  <c r="M4" i="14" a="1"/>
  <c r="M4" i="14" s="1"/>
  <c r="M6" i="14" a="1"/>
  <c r="M6" i="14" s="1"/>
  <c r="M15" i="14" a="1"/>
  <c r="M15" i="14" s="1"/>
  <c r="M19" i="14" a="1"/>
  <c r="M19" i="14" s="1"/>
  <c r="M52" i="14" a="1"/>
  <c r="M52" i="14" s="1"/>
  <c r="M34" i="14" a="1"/>
  <c r="M34" i="14" s="1"/>
  <c r="M73" i="14" a="1"/>
  <c r="M73" i="14" s="1"/>
  <c r="M62" i="14" a="1"/>
  <c r="M62" i="14" s="1"/>
  <c r="M67" i="14" a="1"/>
  <c r="M67" i="14" s="1"/>
  <c r="AC13" i="26" a="1"/>
  <c r="AC13" i="26" s="1"/>
  <c r="AC25" i="26" a="1"/>
  <c r="AC25" i="26" s="1"/>
  <c r="AC21" i="26" a="1"/>
  <c r="AC21" i="26" s="1"/>
  <c r="AC32" i="26" a="1"/>
  <c r="AC32" i="26" s="1"/>
  <c r="AC44" i="26" a="1"/>
  <c r="AC44" i="26" s="1"/>
  <c r="AC52" i="26" a="1"/>
  <c r="AC52" i="26" s="1"/>
  <c r="AC64" i="26" a="1"/>
  <c r="AC64" i="26" s="1"/>
  <c r="AC72" i="26" a="1"/>
  <c r="AC72" i="26" s="1"/>
  <c r="AC7" i="14" a="1"/>
  <c r="AC7" i="14" s="1"/>
  <c r="AC12" i="14" a="1"/>
  <c r="AC12" i="14" s="1"/>
  <c r="AC17" i="14" a="1"/>
  <c r="AC17" i="14" s="1"/>
  <c r="AC52" i="14" a="1"/>
  <c r="AC52" i="14" s="1"/>
  <c r="AC59" i="14" a="1"/>
  <c r="AC59" i="14" s="1"/>
  <c r="AC69" i="14" a="1"/>
  <c r="AC69" i="14" s="1"/>
  <c r="E8" i="26" a="1"/>
  <c r="E8" i="26" s="1"/>
  <c r="E7" i="26" a="1"/>
  <c r="E7" i="26" s="1"/>
  <c r="E15" i="26" a="1"/>
  <c r="E15" i="26" s="1"/>
  <c r="E26" i="26" a="1"/>
  <c r="E26" i="26" s="1"/>
  <c r="E28" i="26" a="1"/>
  <c r="E28" i="26" s="1"/>
  <c r="E46" i="26" a="1"/>
  <c r="E46" i="26" s="1"/>
  <c r="E56" i="26" a="1"/>
  <c r="E56" i="26" s="1"/>
  <c r="E63" i="26" a="1"/>
  <c r="E63" i="26" s="1"/>
  <c r="E70" i="26" a="1"/>
  <c r="E70" i="26" s="1"/>
  <c r="E3" i="14" a="1"/>
  <c r="E3" i="14" s="1"/>
  <c r="E16" i="14" a="1"/>
  <c r="E16" i="14" s="1"/>
  <c r="E22" i="14" a="1"/>
  <c r="E22" i="14" s="1"/>
  <c r="E34" i="14" a="1"/>
  <c r="E34" i="14" s="1"/>
  <c r="L67" i="26" a="1"/>
  <c r="L67" i="26" s="1"/>
  <c r="T73" i="26" a="1"/>
  <c r="T73" i="26" s="1"/>
  <c r="AB20" i="26" a="1"/>
  <c r="AB20" i="26" s="1"/>
  <c r="AB27" i="14" a="1"/>
  <c r="AB27" i="14" s="1"/>
  <c r="AJ22" i="26" a="1"/>
  <c r="AJ22" i="26" s="1"/>
  <c r="AJ61" i="26" a="1"/>
  <c r="AJ61" i="26" s="1"/>
  <c r="AJ28" i="14" a="1"/>
  <c r="AJ28" i="14" s="1"/>
  <c r="L42" i="14" a="1"/>
  <c r="L42" i="14" s="1"/>
  <c r="T4" i="14" a="1"/>
  <c r="T4" i="14" s="1"/>
  <c r="AB29" i="26" a="1"/>
  <c r="AB29" i="26" s="1"/>
  <c r="AB50" i="14" a="1"/>
  <c r="AB50" i="14" s="1"/>
  <c r="AJ21" i="26" a="1"/>
  <c r="AJ21" i="26" s="1"/>
  <c r="AJ71" i="26" a="1"/>
  <c r="AJ71" i="26" s="1"/>
  <c r="AJ60" i="14" a="1"/>
  <c r="AJ60" i="14" s="1"/>
  <c r="U29" i="26" a="1"/>
  <c r="U29" i="26" s="1"/>
  <c r="U66" i="26" a="1"/>
  <c r="U66" i="26" s="1"/>
  <c r="U51" i="14" a="1"/>
  <c r="U51" i="14" s="1"/>
  <c r="AK11" i="26" a="1"/>
  <c r="AK11" i="26" s="1"/>
  <c r="AK39" i="26" a="1"/>
  <c r="AK39" i="26" s="1"/>
  <c r="AK66" i="26" a="1"/>
  <c r="AK66" i="26" s="1"/>
  <c r="AK11" i="14" a="1"/>
  <c r="AK11" i="14" s="1"/>
  <c r="AK31" i="14" a="1"/>
  <c r="AK31" i="14" s="1"/>
  <c r="AK26" i="14" a="1"/>
  <c r="AK26" i="14" s="1"/>
  <c r="AK70" i="14" a="1"/>
  <c r="AK70" i="14" s="1"/>
  <c r="H11" i="26" a="1"/>
  <c r="H11" i="26" s="1"/>
  <c r="H17" i="26" a="1"/>
  <c r="H17" i="26" s="1"/>
  <c r="H28" i="26" a="1"/>
  <c r="H28" i="26" s="1"/>
  <c r="H45" i="26" a="1"/>
  <c r="H45" i="26" s="1"/>
  <c r="H54" i="26" a="1"/>
  <c r="H54" i="26" s="1"/>
  <c r="H70" i="26" a="1"/>
  <c r="H70" i="26" s="1"/>
  <c r="H19" i="14" a="1"/>
  <c r="H19" i="14" s="1"/>
  <c r="H32" i="14" a="1"/>
  <c r="H32" i="14" s="1"/>
  <c r="H66" i="14" a="1"/>
  <c r="H66" i="14" s="1"/>
  <c r="H59" i="14" a="1"/>
  <c r="H59" i="14" s="1"/>
  <c r="S13" i="26" a="1"/>
  <c r="S13" i="26" s="1"/>
  <c r="S24" i="26" a="1"/>
  <c r="S24" i="26" s="1"/>
  <c r="S41" i="26" a="1"/>
  <c r="S41" i="26" s="1"/>
  <c r="S50" i="26" a="1"/>
  <c r="S50" i="26" s="1"/>
  <c r="S57" i="26" a="1"/>
  <c r="S57" i="26" s="1"/>
  <c r="S70" i="26" a="1"/>
  <c r="S70" i="26" s="1"/>
  <c r="S7" i="14" a="1"/>
  <c r="S7" i="14" s="1"/>
  <c r="S28" i="14" a="1"/>
  <c r="S28" i="14" s="1"/>
  <c r="S45" i="14" a="1"/>
  <c r="S45" i="14" s="1"/>
  <c r="S50" i="14" a="1"/>
  <c r="S50" i="14" s="1"/>
  <c r="S55" i="14" a="1"/>
  <c r="S55" i="14" s="1"/>
  <c r="S61" i="14" a="1"/>
  <c r="S61" i="14" s="1"/>
  <c r="M18" i="26" a="1"/>
  <c r="M18" i="26" s="1"/>
  <c r="M20" i="26" a="1"/>
  <c r="M20" i="26" s="1"/>
  <c r="M34" i="26" a="1"/>
  <c r="M34" i="26" s="1"/>
  <c r="M42" i="26" a="1"/>
  <c r="M42" i="26" s="1"/>
  <c r="M52" i="26" a="1"/>
  <c r="M52" i="26" s="1"/>
  <c r="M55" i="26" a="1"/>
  <c r="M55" i="26" s="1"/>
  <c r="M71" i="26" a="1"/>
  <c r="M71" i="26" s="1"/>
  <c r="M10" i="14" a="1"/>
  <c r="M10" i="14" s="1"/>
  <c r="M22" i="14" a="1"/>
  <c r="M22" i="14" s="1"/>
  <c r="M13" i="14" a="1"/>
  <c r="M13" i="14" s="1"/>
  <c r="M21" i="14" a="1"/>
  <c r="M21" i="14" s="1"/>
  <c r="M30" i="14" a="1"/>
  <c r="M30" i="14" s="1"/>
  <c r="M63" i="14" a="1"/>
  <c r="M63" i="14" s="1"/>
  <c r="M64" i="14" a="1"/>
  <c r="M64" i="14" s="1"/>
  <c r="AC11" i="26" a="1"/>
  <c r="AC11" i="26" s="1"/>
  <c r="AC5" i="26" a="1"/>
  <c r="AC5" i="26" s="1"/>
  <c r="AC18" i="26" a="1"/>
  <c r="AC18" i="26" s="1"/>
  <c r="AC26" i="26" a="1"/>
  <c r="AC26" i="26" s="1"/>
  <c r="AC39" i="26" a="1"/>
  <c r="AC39" i="26" s="1"/>
  <c r="L55" i="14" a="1"/>
  <c r="L55" i="14" s="1"/>
  <c r="T17" i="14" a="1"/>
  <c r="T17" i="14" s="1"/>
  <c r="AB48" i="26" a="1"/>
  <c r="AB48" i="26" s="1"/>
  <c r="AB72" i="14" a="1"/>
  <c r="AB72" i="14" s="1"/>
  <c r="AJ12" i="14" a="1"/>
  <c r="AJ12" i="14" s="1"/>
  <c r="AJ55" i="14" a="1"/>
  <c r="AJ55" i="14" s="1"/>
  <c r="U72" i="26" a="1"/>
  <c r="U72" i="26" s="1"/>
  <c r="U50" i="14" a="1"/>
  <c r="U50" i="14" s="1"/>
  <c r="AK15" i="26" a="1"/>
  <c r="AK15" i="26" s="1"/>
  <c r="AK73" i="26" a="1"/>
  <c r="AK73" i="26" s="1"/>
  <c r="AK18" i="14" a="1"/>
  <c r="AK18" i="14" s="1"/>
  <c r="AK56" i="14" a="1"/>
  <c r="AK56" i="14" s="1"/>
  <c r="AK61" i="14" a="1"/>
  <c r="AK61" i="14" s="1"/>
  <c r="H19" i="26" a="1"/>
  <c r="H19" i="26" s="1"/>
  <c r="H20" i="26" a="1"/>
  <c r="H20" i="26" s="1"/>
  <c r="H30" i="26" a="1"/>
  <c r="H30" i="26" s="1"/>
  <c r="H50" i="26" a="1"/>
  <c r="H50" i="26" s="1"/>
  <c r="H56" i="26" a="1"/>
  <c r="H56" i="26" s="1"/>
  <c r="H8" i="14" a="1"/>
  <c r="H8" i="14" s="1"/>
  <c r="H20" i="14" a="1"/>
  <c r="H20" i="14" s="1"/>
  <c r="H31" i="14" a="1"/>
  <c r="H31" i="14" s="1"/>
  <c r="H71" i="14" a="1"/>
  <c r="H71" i="14" s="1"/>
  <c r="S6" i="26" a="1"/>
  <c r="S6" i="26" s="1"/>
  <c r="S18" i="26" a="1"/>
  <c r="S18" i="26" s="1"/>
  <c r="S17" i="26" a="1"/>
  <c r="S17" i="26" s="1"/>
  <c r="S42" i="26" a="1"/>
  <c r="S42" i="26" s="1"/>
  <c r="S52" i="26" a="1"/>
  <c r="S52" i="26" s="1"/>
  <c r="S61" i="26" a="1"/>
  <c r="S61" i="26" s="1"/>
  <c r="S73" i="26" a="1"/>
  <c r="S73" i="26" s="1"/>
  <c r="S4" i="14" a="1"/>
  <c r="S4" i="14" s="1"/>
  <c r="S14" i="14" a="1"/>
  <c r="S14" i="14" s="1"/>
  <c r="S32" i="14" a="1"/>
  <c r="S32" i="14" s="1"/>
  <c r="S56" i="14" a="1"/>
  <c r="S56" i="14" s="1"/>
  <c r="S64" i="14" a="1"/>
  <c r="S64" i="14" s="1"/>
  <c r="M15" i="26" a="1"/>
  <c r="M15" i="26" s="1"/>
  <c r="M23" i="26" a="1"/>
  <c r="M23" i="26" s="1"/>
  <c r="M30" i="26" a="1"/>
  <c r="M30" i="26" s="1"/>
  <c r="M45" i="26" a="1"/>
  <c r="M45" i="26" s="1"/>
  <c r="M53" i="26" a="1"/>
  <c r="M53" i="26" s="1"/>
  <c r="M69" i="26" a="1"/>
  <c r="M69" i="26" s="1"/>
  <c r="M56" i="26" a="1"/>
  <c r="M56" i="26" s="1"/>
  <c r="M11" i="14" a="1"/>
  <c r="M11" i="14" s="1"/>
  <c r="M25" i="14" a="1"/>
  <c r="M25" i="14" s="1"/>
  <c r="M17" i="14" a="1"/>
  <c r="M17" i="14" s="1"/>
  <c r="M31" i="14" a="1"/>
  <c r="M31" i="14" s="1"/>
  <c r="M44" i="14" a="1"/>
  <c r="M44" i="14" s="1"/>
  <c r="M66" i="14" a="1"/>
  <c r="M66" i="14" s="1"/>
  <c r="M65" i="14" a="1"/>
  <c r="M65" i="14" s="1"/>
  <c r="AC8" i="26" a="1"/>
  <c r="AC8" i="26" s="1"/>
  <c r="AC7" i="26" a="1"/>
  <c r="AC7" i="26" s="1"/>
  <c r="AC22" i="26" a="1"/>
  <c r="AC22" i="26" s="1"/>
  <c r="AC28" i="26" a="1"/>
  <c r="AC28" i="26" s="1"/>
  <c r="AC40" i="26" a="1"/>
  <c r="AC40" i="26" s="1"/>
  <c r="AC50" i="26" a="1"/>
  <c r="AC50" i="26" s="1"/>
  <c r="AC57" i="26" a="1"/>
  <c r="AC57" i="26" s="1"/>
  <c r="AC53" i="26" a="1"/>
  <c r="AC53" i="26" s="1"/>
  <c r="AC71" i="26" a="1"/>
  <c r="AC71" i="26" s="1"/>
  <c r="AC4" i="14" a="1"/>
  <c r="AC4" i="14" s="1"/>
  <c r="AC27" i="14" a="1"/>
  <c r="AC27" i="14" s="1"/>
  <c r="AC24" i="14" a="1"/>
  <c r="AC24" i="14" s="1"/>
  <c r="AC32" i="14" a="1"/>
  <c r="AC32" i="14" s="1"/>
  <c r="AC65" i="14" a="1"/>
  <c r="AC65" i="14" s="1"/>
  <c r="AC62" i="14" a="1"/>
  <c r="AC62" i="14" s="1"/>
  <c r="AC60" i="14" a="1"/>
  <c r="AC60" i="14" s="1"/>
  <c r="E3" i="26" a="1"/>
  <c r="E3" i="26" s="1"/>
  <c r="E19" i="26" a="1"/>
  <c r="E19" i="26" s="1"/>
  <c r="E27" i="26" a="1"/>
  <c r="E27" i="26" s="1"/>
  <c r="AF55" i="14" a="1"/>
  <c r="AF55" i="14" s="1"/>
  <c r="AI10" i="14" a="1"/>
  <c r="AI10" i="14" s="1"/>
  <c r="K16" i="14" a="1"/>
  <c r="K16" i="14" s="1"/>
  <c r="AI45" i="14" a="1"/>
  <c r="AI45" i="14" s="1"/>
  <c r="C14" i="14" a="1"/>
  <c r="C14" i="14" s="1"/>
  <c r="L68" i="26" a="1"/>
  <c r="L68" i="26" s="1"/>
  <c r="L56" i="14" a="1"/>
  <c r="L56" i="14" s="1"/>
  <c r="T34" i="26" a="1"/>
  <c r="T34" i="26" s="1"/>
  <c r="T68" i="26" a="1"/>
  <c r="T68" i="26" s="1"/>
  <c r="T41" i="14" a="1"/>
  <c r="T41" i="14" s="1"/>
  <c r="T67" i="14" a="1"/>
  <c r="T67" i="14" s="1"/>
  <c r="AB41" i="26" a="1"/>
  <c r="AB41" i="26" s="1"/>
  <c r="AB70" i="26" a="1"/>
  <c r="AB70" i="26" s="1"/>
  <c r="AB30" i="14" a="1"/>
  <c r="AB30" i="14" s="1"/>
  <c r="AB70" i="14" a="1"/>
  <c r="AB70" i="14" s="1"/>
  <c r="AJ3" i="26" a="1"/>
  <c r="AJ3" i="26" s="1"/>
  <c r="AJ24" i="26" a="1"/>
  <c r="AJ24" i="26" s="1"/>
  <c r="AJ47" i="26" a="1"/>
  <c r="AJ47" i="26" s="1"/>
  <c r="AJ66" i="26" a="1"/>
  <c r="AJ66" i="26" s="1"/>
  <c r="AJ6" i="14" a="1"/>
  <c r="AJ6" i="14" s="1"/>
  <c r="AJ16" i="14" a="1"/>
  <c r="AJ16" i="14" s="1"/>
  <c r="AJ50" i="14" a="1"/>
  <c r="AJ50" i="14" s="1"/>
  <c r="AJ72" i="14" a="1"/>
  <c r="AJ72" i="14" s="1"/>
  <c r="U11" i="26" a="1"/>
  <c r="U11" i="26" s="1"/>
  <c r="U18" i="26" a="1"/>
  <c r="U18" i="26" s="1"/>
  <c r="U27" i="26" a="1"/>
  <c r="U27" i="26" s="1"/>
  <c r="U56" i="26" a="1"/>
  <c r="U56" i="26" s="1"/>
  <c r="U62" i="26" a="1"/>
  <c r="U62" i="26" s="1"/>
  <c r="U18" i="14" a="1"/>
  <c r="U18" i="14" s="1"/>
  <c r="U64" i="14" a="1"/>
  <c r="U64" i="14" s="1"/>
  <c r="U63" i="14" a="1"/>
  <c r="U63" i="14" s="1"/>
  <c r="AK4" i="26" a="1"/>
  <c r="AK4" i="26" s="1"/>
  <c r="AK13" i="26" a="1"/>
  <c r="AK13" i="26" s="1"/>
  <c r="AK17" i="26" a="1"/>
  <c r="AK17" i="26" s="1"/>
  <c r="AK40" i="26" a="1"/>
  <c r="AK40" i="26" s="1"/>
  <c r="AK49" i="26" a="1"/>
  <c r="AK49" i="26" s="1"/>
  <c r="AK61" i="26" a="1"/>
  <c r="AK61" i="26" s="1"/>
  <c r="AK58" i="26" a="1"/>
  <c r="AK58" i="26" s="1"/>
  <c r="AK7" i="14" a="1"/>
  <c r="AK7" i="14" s="1"/>
  <c r="AK3" i="14" a="1"/>
  <c r="AK3" i="14" s="1"/>
  <c r="AK14" i="14" a="1"/>
  <c r="AK14" i="14" s="1"/>
  <c r="AK34" i="14" a="1"/>
  <c r="AK34" i="14" s="1"/>
  <c r="AK32" i="14" a="1"/>
  <c r="AK32" i="14" s="1"/>
  <c r="AK28" i="14" a="1"/>
  <c r="AK28" i="14" s="1"/>
  <c r="AK53" i="14" a="1"/>
  <c r="AK53" i="14" s="1"/>
  <c r="AA11" i="26" a="1"/>
  <c r="AA11" i="26" s="1"/>
  <c r="C49" i="26" a="1"/>
  <c r="C49" i="26" s="1"/>
  <c r="L14" i="26" a="1"/>
  <c r="L14" i="26" s="1"/>
  <c r="L5" i="14" a="1"/>
  <c r="L5" i="14" s="1"/>
  <c r="AA30" i="26" a="1"/>
  <c r="AA30" i="26" s="1"/>
  <c r="C73" i="26" a="1"/>
  <c r="C73" i="26" s="1"/>
  <c r="L12" i="26" a="1"/>
  <c r="L12" i="26" s="1"/>
  <c r="L71" i="26" a="1"/>
  <c r="L71" i="26" s="1"/>
  <c r="L67" i="14" a="1"/>
  <c r="L67" i="14" s="1"/>
  <c r="T46" i="26" a="1"/>
  <c r="T46" i="26" s="1"/>
  <c r="T9" i="14" a="1"/>
  <c r="T9" i="14" s="1"/>
  <c r="AB4" i="26" a="1"/>
  <c r="AB4" i="26" s="1"/>
  <c r="AB51" i="26" a="1"/>
  <c r="AB51" i="26" s="1"/>
  <c r="AB11" i="14" a="1"/>
  <c r="AB11" i="14" s="1"/>
  <c r="AB64" i="14" a="1"/>
  <c r="AB64" i="14" s="1"/>
  <c r="AJ5" i="26" a="1"/>
  <c r="AJ5" i="26" s="1"/>
  <c r="AJ28" i="26" a="1"/>
  <c r="AJ28" i="26" s="1"/>
  <c r="AJ42" i="26" a="1"/>
  <c r="AJ42" i="26" s="1"/>
  <c r="AJ56" i="26" a="1"/>
  <c r="AJ56" i="26" s="1"/>
  <c r="AJ5" i="14" a="1"/>
  <c r="AJ5" i="14" s="1"/>
  <c r="AJ26" i="14" a="1"/>
  <c r="AJ26" i="14" s="1"/>
  <c r="AJ53" i="14" a="1"/>
  <c r="AJ53" i="14" s="1"/>
  <c r="AJ62" i="14" a="1"/>
  <c r="AJ62" i="14" s="1"/>
  <c r="U15" i="26" a="1"/>
  <c r="U15" i="26" s="1"/>
  <c r="U21" i="26" a="1"/>
  <c r="U21" i="26" s="1"/>
  <c r="U42" i="26" a="1"/>
  <c r="U42" i="26" s="1"/>
  <c r="U60" i="26" a="1"/>
  <c r="U60" i="26" s="1"/>
  <c r="U70" i="26" a="1"/>
  <c r="U70" i="26" s="1"/>
  <c r="U24" i="14" a="1"/>
  <c r="U24" i="14" s="1"/>
  <c r="U42" i="14" a="1"/>
  <c r="U42" i="14" s="1"/>
  <c r="U54" i="14" a="1"/>
  <c r="U54" i="14" s="1"/>
  <c r="U56" i="14" a="1"/>
  <c r="U56" i="14" s="1"/>
  <c r="AK14" i="26" a="1"/>
  <c r="AK14" i="26" s="1"/>
  <c r="AK28" i="26" a="1"/>
  <c r="AK28" i="26" s="1"/>
  <c r="AK21" i="26" a="1"/>
  <c r="AK21" i="26" s="1"/>
  <c r="AK45" i="26" a="1"/>
  <c r="AK45" i="26" s="1"/>
  <c r="AK41" i="26" a="1"/>
  <c r="AK41" i="26" s="1"/>
  <c r="AK57" i="26" a="1"/>
  <c r="AK57" i="26" s="1"/>
  <c r="AK65" i="26" a="1"/>
  <c r="AK65" i="26" s="1"/>
  <c r="AA45" i="14" a="1"/>
  <c r="AA45" i="14" s="1"/>
  <c r="C39" i="26" a="1"/>
  <c r="C39" i="26" s="1"/>
  <c r="L32" i="26" a="1"/>
  <c r="L32" i="26" s="1"/>
  <c r="L28" i="14" a="1"/>
  <c r="L28" i="14" s="1"/>
  <c r="T6" i="26" a="1"/>
  <c r="T6" i="26" s="1"/>
  <c r="T48" i="26" a="1"/>
  <c r="T48" i="26" s="1"/>
  <c r="T6" i="14" a="1"/>
  <c r="T6" i="14" s="1"/>
  <c r="T34" i="14" a="1"/>
  <c r="T34" i="14" s="1"/>
  <c r="AB22" i="26" a="1"/>
  <c r="AB22" i="26" s="1"/>
  <c r="AB45" i="26" a="1"/>
  <c r="AB45" i="26" s="1"/>
  <c r="AB3" i="14" a="1"/>
  <c r="AB3" i="14" s="1"/>
  <c r="AB45" i="14" a="1"/>
  <c r="AB45" i="14" s="1"/>
  <c r="AB73" i="14" a="1"/>
  <c r="AB73" i="14" s="1"/>
  <c r="AJ14" i="26" a="1"/>
  <c r="AJ14" i="26" s="1"/>
  <c r="AJ33" i="26" a="1"/>
  <c r="AJ33" i="26" s="1"/>
  <c r="AJ50" i="26" a="1"/>
  <c r="AJ50" i="26" s="1"/>
  <c r="AJ67" i="26" a="1"/>
  <c r="AJ67" i="26" s="1"/>
  <c r="AJ74" i="26" a="1"/>
  <c r="AJ74" i="26" s="1"/>
  <c r="AJ18" i="14" a="1"/>
  <c r="AJ18" i="14" s="1"/>
  <c r="AJ31" i="14" a="1"/>
  <c r="AJ31" i="14" s="1"/>
  <c r="AJ70" i="14" a="1"/>
  <c r="AJ70" i="14" s="1"/>
  <c r="U3" i="26" a="1"/>
  <c r="U3" i="26" s="1"/>
  <c r="U20" i="26" a="1"/>
  <c r="U20" i="26" s="1"/>
  <c r="U49" i="26" a="1"/>
  <c r="U49" i="26" s="1"/>
  <c r="U55" i="26" a="1"/>
  <c r="U55" i="26" s="1"/>
  <c r="U69" i="26" a="1"/>
  <c r="U69" i="26" s="1"/>
  <c r="U13" i="14" a="1"/>
  <c r="U13" i="14" s="1"/>
  <c r="U44" i="14" a="1"/>
  <c r="U44" i="14" s="1"/>
  <c r="U53" i="14" a="1"/>
  <c r="U53" i="14" s="1"/>
  <c r="U65" i="14" a="1"/>
  <c r="U65" i="14" s="1"/>
  <c r="AK8" i="26" a="1"/>
  <c r="AK8" i="26" s="1"/>
  <c r="AK25" i="26" a="1"/>
  <c r="AK25" i="26" s="1"/>
  <c r="AK30" i="26" a="1"/>
  <c r="AK30" i="26" s="1"/>
  <c r="AK43" i="26" a="1"/>
  <c r="AK43" i="26" s="1"/>
  <c r="AK53" i="26" a="1"/>
  <c r="AK53" i="26" s="1"/>
  <c r="AK60" i="26" a="1"/>
  <c r="AK60" i="26" s="1"/>
  <c r="AK67" i="26" a="1"/>
  <c r="AK67" i="26" s="1"/>
  <c r="AK5" i="14" a="1"/>
  <c r="AK5" i="14" s="1"/>
  <c r="AK20" i="14" a="1"/>
  <c r="AK20" i="14" s="1"/>
  <c r="AK25" i="14" a="1"/>
  <c r="AK25" i="14" s="1"/>
  <c r="AK44" i="14" a="1"/>
  <c r="AK44" i="14" s="1"/>
  <c r="AK69" i="14" a="1"/>
  <c r="AK69" i="14" s="1"/>
  <c r="AK72" i="14" a="1"/>
  <c r="AK72" i="14" s="1"/>
  <c r="AK58" i="14" a="1"/>
  <c r="AK58" i="14" s="1"/>
  <c r="H13" i="26" a="1"/>
  <c r="H13" i="26" s="1"/>
  <c r="H9" i="26" a="1"/>
  <c r="H9" i="26" s="1"/>
  <c r="H15" i="26" a="1"/>
  <c r="H15" i="26" s="1"/>
  <c r="H33" i="26" a="1"/>
  <c r="H33" i="26" s="1"/>
  <c r="H40" i="26" a="1"/>
  <c r="H40" i="26" s="1"/>
  <c r="H48" i="26" a="1"/>
  <c r="H48" i="26" s="1"/>
  <c r="H60" i="26" a="1"/>
  <c r="H60" i="26" s="1"/>
  <c r="H63" i="26" a="1"/>
  <c r="H63" i="26" s="1"/>
  <c r="H71" i="26" a="1"/>
  <c r="H71" i="26" s="1"/>
  <c r="H12" i="14" a="1"/>
  <c r="H12" i="14" s="1"/>
  <c r="H11" i="14" a="1"/>
  <c r="H11" i="14" s="1"/>
  <c r="H26" i="14" a="1"/>
  <c r="H26" i="14" s="1"/>
  <c r="H43" i="14" a="1"/>
  <c r="H43" i="14" s="1"/>
  <c r="H29" i="14" a="1"/>
  <c r="H29" i="14" s="1"/>
  <c r="H54" i="14" a="1"/>
  <c r="H54" i="14" s="1"/>
  <c r="H63" i="14" a="1"/>
  <c r="H63" i="14" s="1"/>
  <c r="H70" i="14" a="1"/>
  <c r="H70" i="14" s="1"/>
  <c r="S12" i="26" a="1"/>
  <c r="S12" i="26" s="1"/>
  <c r="S16" i="26" a="1"/>
  <c r="S16" i="26" s="1"/>
  <c r="S27" i="26" a="1"/>
  <c r="S27" i="26" s="1"/>
  <c r="S30" i="26" a="1"/>
  <c r="S30" i="26" s="1"/>
  <c r="S43" i="26" a="1"/>
  <c r="S43" i="26" s="1"/>
  <c r="S51" i="26" a="1"/>
  <c r="S51" i="26" s="1"/>
  <c r="S63" i="26" a="1"/>
  <c r="S63" i="26" s="1"/>
  <c r="S74" i="26" a="1"/>
  <c r="S74" i="26" s="1"/>
  <c r="S72" i="26" a="1"/>
  <c r="S72" i="26" s="1"/>
  <c r="S6" i="14" a="1"/>
  <c r="S6" i="14" s="1"/>
  <c r="S23" i="14" a="1"/>
  <c r="S23" i="14" s="1"/>
  <c r="S31" i="14" a="1"/>
  <c r="S31" i="14" s="1"/>
  <c r="S51" i="14" a="1"/>
  <c r="S51" i="14" s="1"/>
  <c r="S69" i="14" a="1"/>
  <c r="S69" i="14" s="1"/>
  <c r="S74" i="14" a="1"/>
  <c r="S74" i="14" s="1"/>
  <c r="S70" i="14" a="1"/>
  <c r="S70" i="14" s="1"/>
  <c r="M7" i="26" a="1"/>
  <c r="M7" i="26" s="1"/>
  <c r="M21" i="26" a="1"/>
  <c r="M21" i="26" s="1"/>
  <c r="AA62" i="14" a="1"/>
  <c r="AA62" i="14" s="1"/>
  <c r="C16" i="26" a="1"/>
  <c r="C16" i="26" s="1"/>
  <c r="L29" i="26" a="1"/>
  <c r="L29" i="26" s="1"/>
  <c r="L19" i="14" a="1"/>
  <c r="L19" i="14" s="1"/>
  <c r="T7" i="26" a="1"/>
  <c r="T7" i="26" s="1"/>
  <c r="T51" i="26" a="1"/>
  <c r="T51" i="26" s="1"/>
  <c r="T20" i="14" a="1"/>
  <c r="T20" i="14" s="1"/>
  <c r="T69" i="14" a="1"/>
  <c r="T69" i="14" s="1"/>
  <c r="AB3" i="26" a="1"/>
  <c r="AB3" i="26" s="1"/>
  <c r="AB59" i="26" a="1"/>
  <c r="AB59" i="26" s="1"/>
  <c r="AB13" i="14" a="1"/>
  <c r="AB13" i="14" s="1"/>
  <c r="AB60" i="14" a="1"/>
  <c r="AB60" i="14" s="1"/>
  <c r="AJ23" i="26" a="1"/>
  <c r="AJ23" i="26" s="1"/>
  <c r="AJ29" i="26" a="1"/>
  <c r="AJ29" i="26" s="1"/>
  <c r="AJ52" i="26" a="1"/>
  <c r="AJ52" i="26" s="1"/>
  <c r="AJ55" i="26" a="1"/>
  <c r="AJ55" i="26" s="1"/>
  <c r="AJ21" i="14" a="1"/>
  <c r="AJ21" i="14" s="1"/>
  <c r="AJ42" i="14" a="1"/>
  <c r="AJ42" i="14" s="1"/>
  <c r="AJ58" i="14" a="1"/>
  <c r="AJ58" i="14" s="1"/>
  <c r="U5" i="26" a="1"/>
  <c r="U5" i="26" s="1"/>
  <c r="U28" i="26" a="1"/>
  <c r="U28" i="26" s="1"/>
  <c r="U41" i="26" a="1"/>
  <c r="U41" i="26" s="1"/>
  <c r="U64" i="26" a="1"/>
  <c r="U64" i="26" s="1"/>
  <c r="U11" i="14" a="1"/>
  <c r="U11" i="14" s="1"/>
  <c r="U15" i="14" a="1"/>
  <c r="U15" i="14" s="1"/>
  <c r="U29" i="14" a="1"/>
  <c r="U29" i="14" s="1"/>
  <c r="U58" i="14" a="1"/>
  <c r="U58" i="14" s="1"/>
  <c r="U68" i="14" a="1"/>
  <c r="U68" i="14" s="1"/>
  <c r="AK12" i="26" a="1"/>
  <c r="AK12" i="26" s="1"/>
  <c r="AK16" i="26" a="1"/>
  <c r="AK16" i="26" s="1"/>
  <c r="AK33" i="26" a="1"/>
  <c r="AK33" i="26" s="1"/>
  <c r="AK44" i="26" a="1"/>
  <c r="AK44" i="26" s="1"/>
  <c r="AK54" i="26" a="1"/>
  <c r="AK54" i="26" s="1"/>
  <c r="AK63" i="26" a="1"/>
  <c r="AK63" i="26" s="1"/>
  <c r="AK68" i="26" a="1"/>
  <c r="AK68" i="26" s="1"/>
  <c r="AK12" i="14" a="1"/>
  <c r="AK12" i="14" s="1"/>
  <c r="AK21" i="14" a="1"/>
  <c r="AK21" i="14" s="1"/>
  <c r="AK16" i="14" a="1"/>
  <c r="AK16" i="14" s="1"/>
  <c r="AK51" i="14" a="1"/>
  <c r="AK51" i="14" s="1"/>
  <c r="AK71" i="14" a="1"/>
  <c r="AK71" i="14" s="1"/>
  <c r="AK55" i="14" a="1"/>
  <c r="AK55" i="14" s="1"/>
  <c r="AK63" i="14" a="1"/>
  <c r="AK63" i="14" s="1"/>
  <c r="H8" i="26" a="1"/>
  <c r="H8" i="26" s="1"/>
  <c r="H14" i="26" a="1"/>
  <c r="H14" i="26" s="1"/>
  <c r="H18" i="26" a="1"/>
  <c r="H18" i="26" s="1"/>
  <c r="H34" i="26" a="1"/>
  <c r="H34" i="26" s="1"/>
  <c r="H44" i="26" a="1"/>
  <c r="H44" i="26" s="1"/>
  <c r="H49" i="26" a="1"/>
  <c r="H49" i="26" s="1"/>
  <c r="H61" i="26" a="1"/>
  <c r="H61" i="26" s="1"/>
  <c r="H65" i="26" a="1"/>
  <c r="H65" i="26" s="1"/>
  <c r="H72" i="26" a="1"/>
  <c r="H72" i="26" s="1"/>
  <c r="H73" i="26" a="1"/>
  <c r="H73" i="26" s="1"/>
  <c r="H25" i="14" a="1"/>
  <c r="H25" i="14" s="1"/>
  <c r="H17" i="14" a="1"/>
  <c r="H17" i="14" s="1"/>
  <c r="H44" i="14" a="1"/>
  <c r="H44" i="14" s="1"/>
  <c r="H30" i="14" a="1"/>
  <c r="H30" i="14" s="1"/>
  <c r="H55" i="14" a="1"/>
  <c r="H55" i="14" s="1"/>
  <c r="H62" i="14" a="1"/>
  <c r="H62" i="14" s="1"/>
  <c r="H72" i="14" a="1"/>
  <c r="H72" i="14" s="1"/>
  <c r="S11" i="26" a="1"/>
  <c r="S11" i="26" s="1"/>
  <c r="S26" i="26" a="1"/>
  <c r="S26" i="26" s="1"/>
  <c r="S4" i="26" a="1"/>
  <c r="S4" i="26" s="1"/>
  <c r="AI47" i="26" a="1"/>
  <c r="AI47" i="26" s="1"/>
  <c r="C42" i="14" a="1"/>
  <c r="C42" i="14" s="1"/>
  <c r="L53" i="26" a="1"/>
  <c r="L53" i="26" s="1"/>
  <c r="L25" i="14" a="1"/>
  <c r="L25" i="14" s="1"/>
  <c r="T20" i="26" a="1"/>
  <c r="T20" i="26" s="1"/>
  <c r="T56" i="26" a="1"/>
  <c r="T56" i="26" s="1"/>
  <c r="T22" i="14" a="1"/>
  <c r="T22" i="14" s="1"/>
  <c r="T55" i="14" a="1"/>
  <c r="T55" i="14" s="1"/>
  <c r="AB28" i="26" a="1"/>
  <c r="AB28" i="26" s="1"/>
  <c r="AB63" i="26" a="1"/>
  <c r="AB63" i="26" s="1"/>
  <c r="AB17" i="14" a="1"/>
  <c r="AB17" i="14" s="1"/>
  <c r="AB29" i="14" a="1"/>
  <c r="AB29" i="14" s="1"/>
  <c r="AB55" i="14" a="1"/>
  <c r="AB55" i="14" s="1"/>
  <c r="AJ19" i="26" a="1"/>
  <c r="AJ19" i="26" s="1"/>
  <c r="AJ40" i="26" a="1"/>
  <c r="AJ40" i="26" s="1"/>
  <c r="AJ58" i="26" a="1"/>
  <c r="AJ58" i="26" s="1"/>
  <c r="AJ57" i="26" a="1"/>
  <c r="AJ57" i="26" s="1"/>
  <c r="AJ22" i="14" a="1"/>
  <c r="AJ22" i="14" s="1"/>
  <c r="AJ43" i="14" a="1"/>
  <c r="AJ43" i="14" s="1"/>
  <c r="AJ44" i="14" a="1"/>
  <c r="AJ44" i="14" s="1"/>
  <c r="AJ64" i="14" a="1"/>
  <c r="AJ64" i="14" s="1"/>
  <c r="U7" i="26" a="1"/>
  <c r="U7" i="26" s="1"/>
  <c r="U25" i="26" a="1"/>
  <c r="U25" i="26" s="1"/>
  <c r="U45" i="26" a="1"/>
  <c r="U45" i="26" s="1"/>
  <c r="U68" i="26" a="1"/>
  <c r="U68" i="26" s="1"/>
  <c r="U9" i="14" a="1"/>
  <c r="U9" i="14" s="1"/>
  <c r="U27" i="14" a="1"/>
  <c r="U27" i="14" s="1"/>
  <c r="U30" i="14" a="1"/>
  <c r="U30" i="14" s="1"/>
  <c r="U69" i="14" a="1"/>
  <c r="U69" i="14" s="1"/>
  <c r="U59" i="14" a="1"/>
  <c r="U59" i="14" s="1"/>
  <c r="AK3" i="26" a="1"/>
  <c r="AK3" i="26" s="1"/>
  <c r="AK20" i="26" a="1"/>
  <c r="AK20" i="26" s="1"/>
  <c r="AK32" i="26" a="1"/>
  <c r="AK32" i="26" s="1"/>
  <c r="AK42" i="26" a="1"/>
  <c r="AK42" i="26" s="1"/>
  <c r="AK52" i="26" a="1"/>
  <c r="AK52" i="26" s="1"/>
  <c r="AK71" i="26" a="1"/>
  <c r="AK71" i="26" s="1"/>
  <c r="AK9" i="14" a="1"/>
  <c r="AK9" i="14" s="1"/>
  <c r="AK4" i="14" a="1"/>
  <c r="AK4" i="14" s="1"/>
  <c r="AK22" i="14" a="1"/>
  <c r="AK22" i="14" s="1"/>
  <c r="AK17" i="14" a="1"/>
  <c r="AK17" i="14" s="1"/>
  <c r="AK42" i="14" a="1"/>
  <c r="AK42" i="14" s="1"/>
  <c r="AK30" i="14" a="1"/>
  <c r="AK30" i="14" s="1"/>
  <c r="AK60" i="14" a="1"/>
  <c r="AK60" i="14" s="1"/>
  <c r="AK59" i="14" a="1"/>
  <c r="AK59" i="14" s="1"/>
  <c r="AK57" i="14" a="1"/>
  <c r="AK57" i="14" s="1"/>
  <c r="H10" i="26" a="1"/>
  <c r="H10" i="26" s="1"/>
  <c r="H24" i="26" a="1"/>
  <c r="H24" i="26" s="1"/>
  <c r="H23" i="26" a="1"/>
  <c r="H23" i="26" s="1"/>
  <c r="H42" i="26" a="1"/>
  <c r="H42" i="26" s="1"/>
  <c r="H51" i="26" a="1"/>
  <c r="H51" i="26" s="1"/>
  <c r="H64" i="26" a="1"/>
  <c r="H64" i="26" s="1"/>
  <c r="H66" i="26" a="1"/>
  <c r="H66" i="26" s="1"/>
  <c r="H74" i="26" a="1"/>
  <c r="H74" i="26" s="1"/>
  <c r="H10" i="14" a="1"/>
  <c r="H10" i="14" s="1"/>
  <c r="H27" i="14" a="1"/>
  <c r="H27" i="14" s="1"/>
  <c r="H28" i="14" a="1"/>
  <c r="H28" i="14" s="1"/>
  <c r="H45" i="14" a="1"/>
  <c r="H45" i="14" s="1"/>
  <c r="H24" i="14" a="1"/>
  <c r="H24" i="14" s="1"/>
  <c r="H56" i="14" a="1"/>
  <c r="H56" i="14" s="1"/>
  <c r="H68" i="14" a="1"/>
  <c r="H68" i="14" s="1"/>
  <c r="H74" i="14" a="1"/>
  <c r="H74" i="14" s="1"/>
  <c r="S14" i="26" a="1"/>
  <c r="S14" i="26" s="1"/>
  <c r="S20" i="26" a="1"/>
  <c r="S20" i="26" s="1"/>
  <c r="S22" i="26" a="1"/>
  <c r="S22" i="26" s="1"/>
  <c r="S40" i="26" a="1"/>
  <c r="S40" i="26" s="1"/>
  <c r="S46" i="26" a="1"/>
  <c r="S46" i="26" s="1"/>
  <c r="S53" i="26" a="1"/>
  <c r="S53" i="26" s="1"/>
  <c r="S65" i="26" a="1"/>
  <c r="S65" i="26" s="1"/>
  <c r="S68" i="26" a="1"/>
  <c r="S68" i="26" s="1"/>
  <c r="S13" i="14" a="1"/>
  <c r="S13" i="14" s="1"/>
  <c r="S5" i="14" a="1"/>
  <c r="S5" i="14" s="1"/>
  <c r="S17" i="14" a="1"/>
  <c r="S17" i="14" s="1"/>
  <c r="S41" i="14" a="1"/>
  <c r="S41" i="14" s="1"/>
  <c r="S24" i="14" a="1"/>
  <c r="S24" i="14" s="1"/>
  <c r="S34" i="14" a="1"/>
  <c r="S34" i="14" s="1"/>
  <c r="S73" i="14" a="1"/>
  <c r="S73" i="14" s="1"/>
  <c r="S59" i="14" a="1"/>
  <c r="S59" i="14" s="1"/>
  <c r="M8" i="26" a="1"/>
  <c r="M8" i="26" s="1"/>
  <c r="M11" i="26" a="1"/>
  <c r="M11" i="26" s="1"/>
  <c r="M19" i="26" a="1"/>
  <c r="M19" i="26" s="1"/>
  <c r="M31" i="26" a="1"/>
  <c r="M31" i="26" s="1"/>
  <c r="M41" i="26" a="1"/>
  <c r="M41" i="26" s="1"/>
  <c r="M46" i="26" a="1"/>
  <c r="M46" i="26" s="1"/>
  <c r="M57" i="26" a="1"/>
  <c r="M57" i="26" s="1"/>
  <c r="AF48" i="26" a="1"/>
  <c r="AF48" i="26" s="1"/>
  <c r="AF49" i="26" a="1"/>
  <c r="AF49" i="26" s="1"/>
  <c r="AF70" i="14" a="1"/>
  <c r="AF70" i="14" s="1"/>
  <c r="K13" i="14" a="1"/>
  <c r="K13" i="14" s="1"/>
  <c r="AA32" i="26" a="1"/>
  <c r="AA32" i="26" s="1"/>
  <c r="AA66" i="14" a="1"/>
  <c r="AA66" i="14" s="1"/>
  <c r="AI54" i="26" a="1"/>
  <c r="AI54" i="26" s="1"/>
  <c r="AI29" i="14" a="1"/>
  <c r="AI29" i="14" s="1"/>
  <c r="C19" i="26" a="1"/>
  <c r="C19" i="26" s="1"/>
  <c r="C24" i="26" a="1"/>
  <c r="C24" i="26" s="1"/>
  <c r="C50" i="14" a="1"/>
  <c r="C50" i="14" s="1"/>
  <c r="C7" i="14" a="1"/>
  <c r="C7" i="14" s="1"/>
  <c r="L28" i="26" a="1"/>
  <c r="L28" i="26" s="1"/>
  <c r="L43" i="26" a="1"/>
  <c r="L43" i="26" s="1"/>
  <c r="L58" i="26" a="1"/>
  <c r="L58" i="26" s="1"/>
  <c r="L74" i="26" a="1"/>
  <c r="L74" i="26" s="1"/>
  <c r="L12" i="14" a="1"/>
  <c r="L12" i="14" s="1"/>
  <c r="L21" i="14" a="1"/>
  <c r="L21" i="14" s="1"/>
  <c r="L44" i="14" a="1"/>
  <c r="L44" i="14" s="1"/>
  <c r="L63" i="14" a="1"/>
  <c r="L63" i="14" s="1"/>
  <c r="L58" i="14" a="1"/>
  <c r="L58" i="14" s="1"/>
  <c r="T11" i="26" a="1"/>
  <c r="T11" i="26" s="1"/>
  <c r="T27" i="26" a="1"/>
  <c r="T27" i="26" s="1"/>
  <c r="T41" i="26" a="1"/>
  <c r="T41" i="26" s="1"/>
  <c r="T52" i="26" a="1"/>
  <c r="T52" i="26" s="1"/>
  <c r="T66" i="26" a="1"/>
  <c r="T66" i="26" s="1"/>
  <c r="T74" i="26" a="1"/>
  <c r="T74" i="26" s="1"/>
  <c r="T25" i="14" a="1"/>
  <c r="T25" i="14" s="1"/>
  <c r="T42" i="14" a="1"/>
  <c r="T42" i="14" s="1"/>
  <c r="T61" i="14" a="1"/>
  <c r="T61" i="14" s="1"/>
  <c r="T65" i="14" a="1"/>
  <c r="T65" i="14" s="1"/>
  <c r="AB13" i="26" a="1"/>
  <c r="AB13" i="26" s="1"/>
  <c r="AB24" i="26" a="1"/>
  <c r="AB24" i="26" s="1"/>
  <c r="AB31" i="26" a="1"/>
  <c r="AB31" i="26" s="1"/>
  <c r="AB47" i="26" a="1"/>
  <c r="AB47" i="26" s="1"/>
  <c r="AB65" i="26" a="1"/>
  <c r="AB65" i="26" s="1"/>
  <c r="AB5" i="14" a="1"/>
  <c r="AB5" i="14" s="1"/>
  <c r="AB9" i="14" a="1"/>
  <c r="AB9" i="14" s="1"/>
  <c r="AB18" i="14" a="1"/>
  <c r="AB18" i="14" s="1"/>
  <c r="AB25" i="14" a="1"/>
  <c r="AB25" i="14" s="1"/>
  <c r="AB42" i="14" a="1"/>
  <c r="AB42" i="14" s="1"/>
  <c r="AB54" i="14" a="1"/>
  <c r="AB54" i="14" s="1"/>
  <c r="AB57" i="14" a="1"/>
  <c r="AB57" i="14" s="1"/>
  <c r="AB63" i="14" a="1"/>
  <c r="AB63" i="14" s="1"/>
  <c r="AJ15" i="26" a="1"/>
  <c r="AJ15" i="26" s="1"/>
  <c r="AJ4" i="26" a="1"/>
  <c r="AJ4" i="26" s="1"/>
  <c r="AJ10" i="26" a="1"/>
  <c r="AJ10" i="26" s="1"/>
  <c r="AJ32" i="26" a="1"/>
  <c r="AJ32" i="26" s="1"/>
  <c r="AJ43" i="26" a="1"/>
  <c r="AJ43" i="26" s="1"/>
  <c r="AJ54" i="26" a="1"/>
  <c r="AJ54" i="26" s="1"/>
  <c r="AJ53" i="26" a="1"/>
  <c r="AJ53" i="26" s="1"/>
  <c r="AJ72" i="26" a="1"/>
  <c r="AJ72" i="26" s="1"/>
  <c r="AJ7" i="14" a="1"/>
  <c r="AJ7" i="14" s="1"/>
  <c r="AJ11" i="14" a="1"/>
  <c r="AJ11" i="14" s="1"/>
  <c r="AJ23" i="14" a="1"/>
  <c r="AJ23" i="14" s="1"/>
  <c r="AJ19" i="14" a="1"/>
  <c r="AJ19" i="14" s="1"/>
  <c r="AJ65" i="14" a="1"/>
  <c r="AJ65" i="14" s="1"/>
  <c r="AJ61" i="14" a="1"/>
  <c r="AJ61" i="14" s="1"/>
  <c r="AJ66" i="14" a="1"/>
  <c r="AJ66" i="14" s="1"/>
  <c r="U10" i="26" a="1"/>
  <c r="U10" i="26" s="1"/>
  <c r="U17" i="26" a="1"/>
  <c r="U17" i="26" s="1"/>
  <c r="U23" i="26" a="1"/>
  <c r="U23" i="26" s="1"/>
  <c r="U30" i="26" a="1"/>
  <c r="U30" i="26" s="1"/>
  <c r="U52" i="26" a="1"/>
  <c r="U52" i="26" s="1"/>
  <c r="U50" i="26" a="1"/>
  <c r="U50" i="26" s="1"/>
  <c r="U65" i="26" a="1"/>
  <c r="U65" i="26" s="1"/>
  <c r="U67" i="26" a="1"/>
  <c r="U67" i="26" s="1"/>
  <c r="U4" i="14" a="1"/>
  <c r="U4" i="14" s="1"/>
  <c r="U17" i="14" a="1"/>
  <c r="U17" i="14" s="1"/>
  <c r="U20" i="14" a="1"/>
  <c r="U20" i="14" s="1"/>
  <c r="U34" i="14" a="1"/>
  <c r="U34" i="14" s="1"/>
  <c r="U31" i="14" a="1"/>
  <c r="U31" i="14" s="1"/>
  <c r="U32" i="14" a="1"/>
  <c r="U32" i="14" s="1"/>
  <c r="AF66" i="26" a="1"/>
  <c r="AF66" i="26" s="1"/>
  <c r="K27" i="26" a="1"/>
  <c r="K27" i="26" s="1"/>
  <c r="AA58" i="26" a="1"/>
  <c r="AA58" i="26" s="1"/>
  <c r="AI9" i="26" a="1"/>
  <c r="AI9" i="26" s="1"/>
  <c r="AI11" i="14" a="1"/>
  <c r="AI11" i="14" s="1"/>
  <c r="AI32" i="14" a="1"/>
  <c r="AI32" i="14" s="1"/>
  <c r="C51" i="26" a="1"/>
  <c r="C51" i="26" s="1"/>
  <c r="C11" i="26" a="1"/>
  <c r="C11" i="26" s="1"/>
  <c r="C15" i="14" a="1"/>
  <c r="C15" i="14" s="1"/>
  <c r="L8" i="26" a="1"/>
  <c r="L8" i="26" s="1"/>
  <c r="L21" i="26" a="1"/>
  <c r="L21" i="26" s="1"/>
  <c r="L47" i="26" a="1"/>
  <c r="L47" i="26" s="1"/>
  <c r="L63" i="26" a="1"/>
  <c r="L63" i="26" s="1"/>
  <c r="L11" i="14" a="1"/>
  <c r="L11" i="14" s="1"/>
  <c r="L15" i="14" a="1"/>
  <c r="L15" i="14" s="1"/>
  <c r="L30" i="14" a="1"/>
  <c r="L30" i="14" s="1"/>
  <c r="L68" i="14" a="1"/>
  <c r="L68" i="14" s="1"/>
  <c r="L52" i="14" a="1"/>
  <c r="L52" i="14" s="1"/>
  <c r="T17" i="26" a="1"/>
  <c r="T17" i="26" s="1"/>
  <c r="T24" i="26" a="1"/>
  <c r="T24" i="26" s="1"/>
  <c r="T55" i="26" a="1"/>
  <c r="T55" i="26" s="1"/>
  <c r="T57" i="26" a="1"/>
  <c r="T57" i="26" s="1"/>
  <c r="T70" i="26" a="1"/>
  <c r="T70" i="26" s="1"/>
  <c r="T3" i="14" a="1"/>
  <c r="T3" i="14" s="1"/>
  <c r="T16" i="14" a="1"/>
  <c r="T16" i="14" s="1"/>
  <c r="T43" i="14" a="1"/>
  <c r="T43" i="14" s="1"/>
  <c r="T60" i="14" a="1"/>
  <c r="T60" i="14" s="1"/>
  <c r="T59" i="14" a="1"/>
  <c r="T59" i="14" s="1"/>
  <c r="AB5" i="26" a="1"/>
  <c r="AB5" i="26" s="1"/>
  <c r="AB17" i="26" a="1"/>
  <c r="AB17" i="26" s="1"/>
  <c r="AB33" i="26" a="1"/>
  <c r="AB33" i="26" s="1"/>
  <c r="AB42" i="26" a="1"/>
  <c r="AB42" i="26" s="1"/>
  <c r="AB54" i="26" a="1"/>
  <c r="AB54" i="26" s="1"/>
  <c r="AB6" i="14" a="1"/>
  <c r="AB6" i="14" s="1"/>
  <c r="AB8" i="14" a="1"/>
  <c r="AB8" i="14" s="1"/>
  <c r="AB24" i="14" a="1"/>
  <c r="AB24" i="14" s="1"/>
  <c r="AB28" i="14" a="1"/>
  <c r="AB28" i="14" s="1"/>
  <c r="AB43" i="14" a="1"/>
  <c r="AB43" i="14" s="1"/>
  <c r="AB61" i="14" a="1"/>
  <c r="AB61" i="14" s="1"/>
  <c r="AB69" i="14" a="1"/>
  <c r="AB69" i="14" s="1"/>
  <c r="AB65" i="14" a="1"/>
  <c r="AB65" i="14" s="1"/>
  <c r="AJ7" i="26" a="1"/>
  <c r="AJ7" i="26" s="1"/>
  <c r="AJ11" i="26" a="1"/>
  <c r="AJ11" i="26" s="1"/>
  <c r="AJ27" i="26" a="1"/>
  <c r="AJ27" i="26" s="1"/>
  <c r="AJ34" i="26" a="1"/>
  <c r="AJ34" i="26" s="1"/>
  <c r="AJ45" i="26" a="1"/>
  <c r="AJ45" i="26" s="1"/>
  <c r="AJ49" i="26" a="1"/>
  <c r="AJ49" i="26" s="1"/>
  <c r="AJ65" i="26" a="1"/>
  <c r="AJ65" i="26" s="1"/>
  <c r="AJ3" i="14" a="1"/>
  <c r="AJ3" i="14" s="1"/>
  <c r="AJ8" i="14" a="1"/>
  <c r="AJ8" i="14" s="1"/>
  <c r="AJ10" i="14" a="1"/>
  <c r="AJ10" i="14" s="1"/>
  <c r="AJ27" i="14" a="1"/>
  <c r="AJ27" i="14" s="1"/>
  <c r="AJ29" i="14" a="1"/>
  <c r="AJ29" i="14" s="1"/>
  <c r="AJ30" i="14" a="1"/>
  <c r="AJ30" i="14" s="1"/>
  <c r="AJ41" i="14" a="1"/>
  <c r="AJ41" i="14" s="1"/>
  <c r="AJ68" i="14" a="1"/>
  <c r="AJ68" i="14" s="1"/>
  <c r="AJ63" i="14" a="1"/>
  <c r="AJ63" i="14" s="1"/>
  <c r="AJ69" i="14" a="1"/>
  <c r="AJ69" i="14" s="1"/>
  <c r="U4" i="26" a="1"/>
  <c r="U4" i="26" s="1"/>
  <c r="U24" i="26" a="1"/>
  <c r="U24" i="26" s="1"/>
  <c r="U19" i="26" a="1"/>
  <c r="U19" i="26" s="1"/>
  <c r="U34" i="26" a="1"/>
  <c r="U34" i="26" s="1"/>
  <c r="U54" i="26" a="1"/>
  <c r="U54" i="26" s="1"/>
  <c r="U51" i="26" a="1"/>
  <c r="U51" i="26" s="1"/>
  <c r="U53" i="26" a="1"/>
  <c r="U53" i="26" s="1"/>
  <c r="U58" i="26" a="1"/>
  <c r="U58" i="26" s="1"/>
  <c r="U14" i="14" a="1"/>
  <c r="U14" i="14" s="1"/>
  <c r="U28" i="14" a="1"/>
  <c r="U28" i="14" s="1"/>
  <c r="U22" i="14" a="1"/>
  <c r="U22" i="14" s="1"/>
  <c r="U45" i="14" a="1"/>
  <c r="U45" i="14" s="1"/>
  <c r="U57" i="14" a="1"/>
  <c r="U57" i="14" s="1"/>
  <c r="U66" i="14" a="1"/>
  <c r="U66" i="14" s="1"/>
  <c r="U52" i="14" a="1"/>
  <c r="U52" i="14" s="1"/>
  <c r="AK5" i="26" a="1"/>
  <c r="AK5" i="26" s="1"/>
  <c r="AK7" i="26" a="1"/>
  <c r="AK7" i="26" s="1"/>
  <c r="AK19" i="26" a="1"/>
  <c r="AK19" i="26" s="1"/>
  <c r="AK26" i="26" a="1"/>
  <c r="AK26" i="26" s="1"/>
  <c r="AK31" i="26" a="1"/>
  <c r="AK31" i="26" s="1"/>
  <c r="AK48" i="26" a="1"/>
  <c r="AK48" i="26" s="1"/>
  <c r="AK55" i="26" a="1"/>
  <c r="AK55" i="26" s="1"/>
  <c r="AK64" i="26" a="1"/>
  <c r="AK64" i="26" s="1"/>
  <c r="AK70" i="26" a="1"/>
  <c r="AK70" i="26" s="1"/>
  <c r="AF3" i="14" a="1"/>
  <c r="AF3" i="14" s="1"/>
  <c r="K22" i="26" a="1"/>
  <c r="K22" i="26" s="1"/>
  <c r="K42" i="14" a="1"/>
  <c r="K42" i="14" s="1"/>
  <c r="AA68" i="26" a="1"/>
  <c r="AA68" i="26" s="1"/>
  <c r="AI16" i="26" a="1"/>
  <c r="AI16" i="26" s="1"/>
  <c r="AI8" i="14" a="1"/>
  <c r="AI8" i="14" s="1"/>
  <c r="AI54" i="14" a="1"/>
  <c r="AI54" i="14" s="1"/>
  <c r="C63" i="26" a="1"/>
  <c r="C63" i="26" s="1"/>
  <c r="C26" i="26" a="1"/>
  <c r="C26" i="26" s="1"/>
  <c r="C68" i="14" a="1"/>
  <c r="C68" i="14" s="1"/>
  <c r="L3" i="26" a="1"/>
  <c r="L3" i="26" s="1"/>
  <c r="L26" i="26" a="1"/>
  <c r="L26" i="26" s="1"/>
  <c r="L48" i="26" a="1"/>
  <c r="L48" i="26" s="1"/>
  <c r="L55" i="26" a="1"/>
  <c r="L55" i="26" s="1"/>
  <c r="L14" i="14" a="1"/>
  <c r="L14" i="14" s="1"/>
  <c r="L23" i="14" a="1"/>
  <c r="L23" i="14" s="1"/>
  <c r="L41" i="14" a="1"/>
  <c r="L41" i="14" s="1"/>
  <c r="L62" i="14" a="1"/>
  <c r="L62" i="14" s="1"/>
  <c r="T8" i="26" a="1"/>
  <c r="T8" i="26" s="1"/>
  <c r="T3" i="26" a="1"/>
  <c r="T3" i="26" s="1"/>
  <c r="T28" i="26" a="1"/>
  <c r="T28" i="26" s="1"/>
  <c r="T45" i="26" a="1"/>
  <c r="T45" i="26" s="1"/>
  <c r="T60" i="26" a="1"/>
  <c r="T60" i="26" s="1"/>
  <c r="T69" i="26" a="1"/>
  <c r="T69" i="26" s="1"/>
  <c r="T7" i="14" a="1"/>
  <c r="T7" i="14" s="1"/>
  <c r="T26" i="14" a="1"/>
  <c r="T26" i="14" s="1"/>
  <c r="T45" i="14" a="1"/>
  <c r="T45" i="14" s="1"/>
  <c r="T66" i="14" a="1"/>
  <c r="T66" i="14" s="1"/>
  <c r="T72" i="14" a="1"/>
  <c r="T72" i="14" s="1"/>
  <c r="AB7" i="26" a="1"/>
  <c r="AB7" i="26" s="1"/>
  <c r="AB26" i="26" a="1"/>
  <c r="AB26" i="26" s="1"/>
  <c r="AB30" i="26" a="1"/>
  <c r="AB30" i="26" s="1"/>
  <c r="AB43" i="26" a="1"/>
  <c r="AB43" i="26" s="1"/>
  <c r="AB72" i="26" a="1"/>
  <c r="AB72" i="26" s="1"/>
  <c r="AB7" i="14" a="1"/>
  <c r="AB7" i="14" s="1"/>
  <c r="AB16" i="14" a="1"/>
  <c r="AB16" i="14" s="1"/>
  <c r="AB21" i="14" a="1"/>
  <c r="AB21" i="14" s="1"/>
  <c r="AB34" i="14" a="1"/>
  <c r="AB34" i="14" s="1"/>
  <c r="AB62" i="14" a="1"/>
  <c r="AB62" i="14" s="1"/>
  <c r="AB71" i="14" a="1"/>
  <c r="AB71" i="14" s="1"/>
  <c r="AB68" i="14" a="1"/>
  <c r="AB68" i="14" s="1"/>
  <c r="AJ9" i="26" a="1"/>
  <c r="AJ9" i="26" s="1"/>
  <c r="AF21" i="14" a="1"/>
  <c r="AF21" i="14" s="1"/>
  <c r="K44" i="26" a="1"/>
  <c r="K44" i="26" s="1"/>
  <c r="K64" i="14" a="1"/>
  <c r="K64" i="14" s="1"/>
  <c r="AA3" i="14" a="1"/>
  <c r="AA3" i="14" s="1"/>
  <c r="AI19" i="26" a="1"/>
  <c r="AI19" i="26" s="1"/>
  <c r="AI9" i="14" a="1"/>
  <c r="AI9" i="14" s="1"/>
  <c r="AI63" i="14" a="1"/>
  <c r="AI63" i="14" s="1"/>
  <c r="C54" i="26" a="1"/>
  <c r="C54" i="26" s="1"/>
  <c r="C31" i="14" a="1"/>
  <c r="C31" i="14" s="1"/>
  <c r="C55" i="14" a="1"/>
  <c r="C55" i="14" s="1"/>
  <c r="L17" i="26" a="1"/>
  <c r="L17" i="26" s="1"/>
  <c r="L33" i="26" a="1"/>
  <c r="L33" i="26" s="1"/>
  <c r="L49" i="26" a="1"/>
  <c r="L49" i="26" s="1"/>
  <c r="L73" i="26" a="1"/>
  <c r="L73" i="26" s="1"/>
  <c r="L72" i="26" a="1"/>
  <c r="L72" i="26" s="1"/>
  <c r="L13" i="14" a="1"/>
  <c r="L13" i="14" s="1"/>
  <c r="L29" i="14" a="1"/>
  <c r="L29" i="14" s="1"/>
  <c r="L45" i="14" a="1"/>
  <c r="L45" i="14" s="1"/>
  <c r="L65" i="14" a="1"/>
  <c r="L65" i="14" s="1"/>
  <c r="T14" i="26" a="1"/>
  <c r="T14" i="26" s="1"/>
  <c r="T21" i="26" a="1"/>
  <c r="T21" i="26" s="1"/>
  <c r="AF22" i="14" a="1"/>
  <c r="AF22" i="14" s="1"/>
  <c r="K47" i="26" a="1"/>
  <c r="K47" i="26" s="1"/>
  <c r="K54" i="14" a="1"/>
  <c r="K54" i="14" s="1"/>
  <c r="AA9" i="14" a="1"/>
  <c r="AA9" i="14" s="1"/>
  <c r="AI34" i="26" a="1"/>
  <c r="AI34" i="26" s="1"/>
  <c r="AI19" i="14" a="1"/>
  <c r="AI19" i="14" s="1"/>
  <c r="AI67" i="14" a="1"/>
  <c r="AI67" i="14" s="1"/>
  <c r="C30" i="26" a="1"/>
  <c r="C30" i="26" s="1"/>
  <c r="C73" i="14" a="1"/>
  <c r="C73" i="14" s="1"/>
  <c r="C63" i="14" a="1"/>
  <c r="C63" i="14" s="1"/>
  <c r="L11" i="26" a="1"/>
  <c r="L11" i="26" s="1"/>
  <c r="L30" i="26" a="1"/>
  <c r="L30" i="26" s="1"/>
  <c r="L51" i="26" a="1"/>
  <c r="L51" i="26" s="1"/>
  <c r="L61" i="26" a="1"/>
  <c r="L61" i="26" s="1"/>
  <c r="L3" i="14" a="1"/>
  <c r="L3" i="14" s="1"/>
  <c r="L26" i="14" a="1"/>
  <c r="L26" i="14" s="1"/>
  <c r="L32" i="14" a="1"/>
  <c r="L32" i="14" s="1"/>
  <c r="L54" i="14" a="1"/>
  <c r="L54" i="14" s="1"/>
  <c r="L64" i="14" a="1"/>
  <c r="L64" i="14" s="1"/>
  <c r="T15" i="26" a="1"/>
  <c r="T15" i="26" s="1"/>
  <c r="T16" i="26" a="1"/>
  <c r="T16" i="26" s="1"/>
  <c r="T29" i="26" a="1"/>
  <c r="T29" i="26" s="1"/>
  <c r="T47" i="26" a="1"/>
  <c r="T47" i="26" s="1"/>
  <c r="T59" i="26" a="1"/>
  <c r="T59" i="26" s="1"/>
  <c r="T71" i="26" a="1"/>
  <c r="T71" i="26" s="1"/>
  <c r="T19" i="14" a="1"/>
  <c r="T19" i="14" s="1"/>
  <c r="T28" i="14" a="1"/>
  <c r="T28" i="14" s="1"/>
  <c r="T30" i="14" a="1"/>
  <c r="T30" i="14" s="1"/>
  <c r="T73" i="14" a="1"/>
  <c r="T73" i="14" s="1"/>
  <c r="T64" i="14" a="1"/>
  <c r="T64" i="14" s="1"/>
  <c r="AB14" i="26" a="1"/>
  <c r="AB14" i="26" s="1"/>
  <c r="AB23" i="26" a="1"/>
  <c r="AB23" i="26" s="1"/>
  <c r="AB46" i="26" a="1"/>
  <c r="AB46" i="26" s="1"/>
  <c r="AB56" i="26" a="1"/>
  <c r="AB56" i="26" s="1"/>
  <c r="AB61" i="26" a="1"/>
  <c r="AB61" i="26" s="1"/>
  <c r="AB4" i="14" a="1"/>
  <c r="AB4" i="14" s="1"/>
  <c r="AB26" i="14" a="1"/>
  <c r="AB26" i="14" s="1"/>
  <c r="AB12" i="14" a="1"/>
  <c r="AB12" i="14" s="1"/>
  <c r="AB41" i="14" a="1"/>
  <c r="AB41" i="14" s="1"/>
  <c r="AB67" i="14" a="1"/>
  <c r="AB67" i="14" s="1"/>
  <c r="AB56" i="14" a="1"/>
  <c r="AB56" i="14" s="1"/>
  <c r="AJ8" i="26" a="1"/>
  <c r="AJ8" i="26" s="1"/>
  <c r="AJ17" i="26" a="1"/>
  <c r="AJ17" i="26" s="1"/>
  <c r="AJ25" i="26" a="1"/>
  <c r="AJ25" i="26" s="1"/>
  <c r="AJ26" i="26" a="1"/>
  <c r="AJ26" i="26" s="1"/>
  <c r="AJ39" i="26" a="1"/>
  <c r="AJ39" i="26" s="1"/>
  <c r="AJ46" i="26" a="1"/>
  <c r="AJ46" i="26" s="1"/>
  <c r="AJ51" i="26" a="1"/>
  <c r="AJ51" i="26" s="1"/>
  <c r="AJ69" i="26" a="1"/>
  <c r="AJ69" i="26" s="1"/>
  <c r="AJ59" i="26" a="1"/>
  <c r="AJ59" i="26" s="1"/>
  <c r="AJ4" i="14" a="1"/>
  <c r="AJ4" i="14" s="1"/>
  <c r="AJ13" i="14" a="1"/>
  <c r="AJ13" i="14" s="1"/>
  <c r="AJ20" i="14" a="1"/>
  <c r="AJ20" i="14" s="1"/>
  <c r="AJ45" i="14" a="1"/>
  <c r="AJ45" i="14" s="1"/>
  <c r="AJ52" i="14" a="1"/>
  <c r="AJ52" i="14" s="1"/>
  <c r="AJ59" i="14" a="1"/>
  <c r="AJ59" i="14" s="1"/>
  <c r="AJ57" i="14" a="1"/>
  <c r="AJ57" i="14" s="1"/>
  <c r="U13" i="26" a="1"/>
  <c r="U13" i="26" s="1"/>
  <c r="U9" i="26" a="1"/>
  <c r="U9" i="26" s="1"/>
  <c r="U16" i="26" a="1"/>
  <c r="U16" i="26" s="1"/>
  <c r="U32" i="26" a="1"/>
  <c r="U32" i="26" s="1"/>
  <c r="U40" i="26" a="1"/>
  <c r="U40" i="26" s="1"/>
  <c r="U43" i="26" a="1"/>
  <c r="U43" i="26" s="1"/>
  <c r="U59" i="26" a="1"/>
  <c r="U59" i="26" s="1"/>
  <c r="U61" i="26" a="1"/>
  <c r="U61" i="26" s="1"/>
  <c r="U6" i="14" a="1"/>
  <c r="U6" i="14" s="1"/>
  <c r="U74" i="26" a="1"/>
  <c r="U74" i="26" s="1"/>
  <c r="U21" i="14" a="1"/>
  <c r="U21" i="14" s="1"/>
  <c r="U12" i="14" a="1"/>
  <c r="U12" i="14" s="1"/>
  <c r="U41" i="14" a="1"/>
  <c r="U41" i="14" s="1"/>
  <c r="U70" i="14" a="1"/>
  <c r="U70" i="14" s="1"/>
  <c r="AF30" i="14" a="1"/>
  <c r="AF30" i="14" s="1"/>
  <c r="K62" i="26" a="1"/>
  <c r="K62" i="26" s="1"/>
  <c r="AF32" i="14" a="1"/>
  <c r="AF32" i="14" s="1"/>
  <c r="K70" i="26" a="1"/>
  <c r="K70" i="26" s="1"/>
  <c r="AA12" i="26" a="1"/>
  <c r="AA12" i="26" s="1"/>
  <c r="AI49" i="26" a="1"/>
  <c r="AI49" i="26" s="1"/>
  <c r="AI21" i="14" a="1"/>
  <c r="AI21" i="14" s="1"/>
  <c r="C65" i="26" a="1"/>
  <c r="C65" i="26" s="1"/>
  <c r="C41" i="26" a="1"/>
  <c r="C41" i="26" s="1"/>
  <c r="C66" i="14" a="1"/>
  <c r="C66" i="14" s="1"/>
  <c r="C6" i="14" a="1"/>
  <c r="C6" i="14" s="1"/>
  <c r="L5" i="26" a="1"/>
  <c r="L5" i="26" s="1"/>
  <c r="L39" i="26" a="1"/>
  <c r="L39" i="26" s="1"/>
  <c r="L54" i="26" a="1"/>
  <c r="L54" i="26" s="1"/>
  <c r="L4" i="14" a="1"/>
  <c r="L4" i="14" s="1"/>
  <c r="L7" i="14" a="1"/>
  <c r="L7" i="14" s="1"/>
  <c r="L18" i="14" a="1"/>
  <c r="L18" i="14" s="1"/>
  <c r="L53" i="14" a="1"/>
  <c r="L53" i="14" s="1"/>
  <c r="L71" i="14" a="1"/>
  <c r="L71" i="14" s="1"/>
  <c r="L57" i="14" a="1"/>
  <c r="L57" i="14" s="1"/>
  <c r="T9" i="26" a="1"/>
  <c r="T9" i="26" s="1"/>
  <c r="T23" i="26" a="1"/>
  <c r="T23" i="26" s="1"/>
  <c r="T32" i="26" a="1"/>
  <c r="T32" i="26" s="1"/>
  <c r="T49" i="26" a="1"/>
  <c r="T49" i="26" s="1"/>
  <c r="T64" i="26" a="1"/>
  <c r="T64" i="26" s="1"/>
  <c r="T11" i="14" a="1"/>
  <c r="T11" i="14" s="1"/>
  <c r="T21" i="14" a="1"/>
  <c r="T21" i="14" s="1"/>
  <c r="T50" i="14" a="1"/>
  <c r="T50" i="14" s="1"/>
  <c r="T63" i="14" a="1"/>
  <c r="T63" i="14" s="1"/>
  <c r="AB8" i="26" a="1"/>
  <c r="AB8" i="26" s="1"/>
  <c r="AB27" i="26" a="1"/>
  <c r="AB27" i="26" s="1"/>
  <c r="AB49" i="26" a="1"/>
  <c r="AB49" i="26" s="1"/>
  <c r="AB62" i="26" a="1"/>
  <c r="AB62" i="26" s="1"/>
  <c r="AB69" i="26" a="1"/>
  <c r="AB69" i="26" s="1"/>
  <c r="AB10" i="14" a="1"/>
  <c r="AB10" i="14" s="1"/>
  <c r="AB19" i="14" a="1"/>
  <c r="AB19" i="14" s="1"/>
  <c r="AB32" i="14" a="1"/>
  <c r="AB32" i="14" s="1"/>
  <c r="AB31" i="14" a="1"/>
  <c r="AB31" i="14" s="1"/>
  <c r="AB51" i="14" a="1"/>
  <c r="AB51" i="14" s="1"/>
  <c r="AB58" i="14" a="1"/>
  <c r="AB58" i="14" s="1"/>
  <c r="AB66" i="14" a="1"/>
  <c r="AB66" i="14" s="1"/>
  <c r="AJ6" i="26" a="1"/>
  <c r="AJ6" i="26" s="1"/>
  <c r="AJ13" i="26" a="1"/>
  <c r="AJ13" i="26" s="1"/>
  <c r="AJ18" i="26" a="1"/>
  <c r="AJ18" i="26" s="1"/>
  <c r="AJ30" i="26" a="1"/>
  <c r="AJ30" i="26" s="1"/>
  <c r="AJ41" i="26" a="1"/>
  <c r="AJ41" i="26" s="1"/>
  <c r="AJ48" i="26" a="1"/>
  <c r="AJ48" i="26" s="1"/>
  <c r="AJ63" i="26" a="1"/>
  <c r="AJ63" i="26" s="1"/>
  <c r="AJ62" i="26" a="1"/>
  <c r="AJ62" i="26" s="1"/>
  <c r="AJ68" i="26" a="1"/>
  <c r="AJ68" i="26" s="1"/>
  <c r="AJ70" i="26" a="1"/>
  <c r="AJ70" i="26" s="1"/>
  <c r="AJ15" i="14" a="1"/>
  <c r="AJ15" i="14" s="1"/>
  <c r="AJ9" i="14" a="1"/>
  <c r="AJ9" i="14" s="1"/>
  <c r="AJ24" i="14" a="1"/>
  <c r="AJ24" i="14" s="1"/>
  <c r="AJ34" i="14" a="1"/>
  <c r="AJ34" i="14" s="1"/>
  <c r="AJ74" i="14" a="1"/>
  <c r="AJ74" i="14" s="1"/>
  <c r="AJ67" i="14" a="1"/>
  <c r="AJ67" i="14" s="1"/>
  <c r="AJ73" i="14" a="1"/>
  <c r="AJ73" i="14" s="1"/>
  <c r="U14" i="26" a="1"/>
  <c r="U14" i="26" s="1"/>
  <c r="U6" i="26" a="1"/>
  <c r="U6" i="26" s="1"/>
  <c r="U26" i="26" a="1"/>
  <c r="U26" i="26" s="1"/>
  <c r="U31" i="26" a="1"/>
  <c r="U31" i="26" s="1"/>
  <c r="U47" i="26" a="1"/>
  <c r="U47" i="26" s="1"/>
  <c r="U46" i="26" a="1"/>
  <c r="U46" i="26" s="1"/>
  <c r="U63" i="26" a="1"/>
  <c r="U63" i="26" s="1"/>
  <c r="U73" i="26" a="1"/>
  <c r="U73" i="26" s="1"/>
  <c r="U5" i="14" a="1"/>
  <c r="U5" i="14" s="1"/>
  <c r="U7" i="14" a="1"/>
  <c r="U7" i="14" s="1"/>
  <c r="U10" i="14" a="1"/>
  <c r="U10" i="14" s="1"/>
  <c r="U23" i="14" a="1"/>
  <c r="U23" i="14" s="1"/>
  <c r="U43" i="14" a="1"/>
  <c r="U43" i="14" s="1"/>
  <c r="U26" i="14" a="1"/>
  <c r="U26" i="14" s="1"/>
  <c r="U61" i="14" a="1"/>
  <c r="U61" i="14" s="1"/>
  <c r="U71" i="14" a="1"/>
  <c r="U71" i="14" s="1"/>
  <c r="U72" i="14" a="1"/>
  <c r="U72" i="14" s="1"/>
  <c r="AK10" i="26" a="1"/>
  <c r="AK10" i="26" s="1"/>
  <c r="AK6" i="26" a="1"/>
  <c r="AK6" i="26" s="1"/>
  <c r="AK27" i="26" a="1"/>
  <c r="AK27" i="26" s="1"/>
  <c r="AK29" i="26" a="1"/>
  <c r="AK29" i="26" s="1"/>
  <c r="AK47" i="26" a="1"/>
  <c r="AK47" i="26" s="1"/>
  <c r="AF51" i="26" a="1"/>
  <c r="AF51" i="26" s="1"/>
  <c r="AF55" i="26" a="1"/>
  <c r="AF55" i="26" s="1"/>
  <c r="AF73" i="26" a="1"/>
  <c r="AF73" i="26" s="1"/>
  <c r="AF69" i="14" a="1"/>
  <c r="AF69" i="14" s="1"/>
  <c r="K14" i="26" a="1"/>
  <c r="K14" i="26" s="1"/>
  <c r="K41" i="26" a="1"/>
  <c r="K41" i="26" s="1"/>
  <c r="K54" i="26" a="1"/>
  <c r="K54" i="26" s="1"/>
  <c r="K7" i="14" a="1"/>
  <c r="K7" i="14" s="1"/>
  <c r="K28" i="14" a="1"/>
  <c r="K28" i="14" s="1"/>
  <c r="K56" i="14" a="1"/>
  <c r="K56" i="14" s="1"/>
  <c r="AA6" i="26" a="1"/>
  <c r="AA6" i="26" s="1"/>
  <c r="AA25" i="26" a="1"/>
  <c r="AA25" i="26" s="1"/>
  <c r="AA41" i="26" a="1"/>
  <c r="AA41" i="26" s="1"/>
  <c r="AA60" i="26" a="1"/>
  <c r="AA60" i="26" s="1"/>
  <c r="AA15" i="14" a="1"/>
  <c r="AA15" i="14" s="1"/>
  <c r="AA29" i="14" a="1"/>
  <c r="AA29" i="14" s="1"/>
  <c r="AA68" i="14" a="1"/>
  <c r="AA68" i="14" s="1"/>
  <c r="AI17" i="26" a="1"/>
  <c r="AI17" i="26" s="1"/>
  <c r="AI31" i="26" a="1"/>
  <c r="AI31" i="26" s="1"/>
  <c r="AI59" i="26" a="1"/>
  <c r="AI59" i="26" s="1"/>
  <c r="AI69" i="26" a="1"/>
  <c r="AI69" i="26" s="1"/>
  <c r="AI25" i="14" a="1"/>
  <c r="AI25" i="14" s="1"/>
  <c r="AI42" i="14" a="1"/>
  <c r="AI42" i="14" s="1"/>
  <c r="AI55" i="14" a="1"/>
  <c r="AI55" i="14" s="1"/>
  <c r="AI56" i="14" a="1"/>
  <c r="AI56" i="14" s="1"/>
  <c r="C69" i="26" a="1"/>
  <c r="C69" i="26" s="1"/>
  <c r="C29" i="26" a="1"/>
  <c r="C29" i="26" s="1"/>
  <c r="C40" i="26" a="1"/>
  <c r="C40" i="26" s="1"/>
  <c r="C25" i="26" a="1"/>
  <c r="C25" i="26" s="1"/>
  <c r="C56" i="14" a="1"/>
  <c r="C56" i="14" s="1"/>
  <c r="C58" i="14" a="1"/>
  <c r="C58" i="14" s="1"/>
  <c r="C27" i="14" a="1"/>
  <c r="C27" i="14" s="1"/>
  <c r="C29" i="14" a="1"/>
  <c r="C29" i="14" s="1"/>
  <c r="L6" i="26" a="1"/>
  <c r="L6" i="26" s="1"/>
  <c r="L20" i="26" a="1"/>
  <c r="L20" i="26" s="1"/>
  <c r="L22" i="26" a="1"/>
  <c r="L22" i="26" s="1"/>
  <c r="L40" i="26" a="1"/>
  <c r="L40" i="26" s="1"/>
  <c r="L45" i="26" a="1"/>
  <c r="L45" i="26" s="1"/>
  <c r="L52" i="26" a="1"/>
  <c r="L52" i="26" s="1"/>
  <c r="L59" i="26" a="1"/>
  <c r="L59" i="26" s="1"/>
  <c r="L65" i="26" a="1"/>
  <c r="L65" i="26" s="1"/>
  <c r="L9" i="14" a="1"/>
  <c r="L9" i="14" s="1"/>
  <c r="L70" i="26" a="1"/>
  <c r="L70" i="26" s="1"/>
  <c r="L17" i="14" a="1"/>
  <c r="L17" i="14" s="1"/>
  <c r="L50" i="14" a="1"/>
  <c r="L50" i="14" s="1"/>
  <c r="L27" i="14" a="1"/>
  <c r="L27" i="14" s="1"/>
  <c r="L43" i="14" a="1"/>
  <c r="L43" i="14" s="1"/>
  <c r="L60" i="14" a="1"/>
  <c r="L60" i="14" s="1"/>
  <c r="L70" i="14" a="1"/>
  <c r="L70" i="14" s="1"/>
  <c r="L69" i="14" a="1"/>
  <c r="L69" i="14" s="1"/>
  <c r="T4" i="26" a="1"/>
  <c r="T4" i="26" s="1"/>
  <c r="T10" i="26" a="1"/>
  <c r="T10" i="26" s="1"/>
  <c r="T22" i="26" a="1"/>
  <c r="T22" i="26" s="1"/>
  <c r="T40" i="26" a="1"/>
  <c r="T40" i="26" s="1"/>
  <c r="T44" i="26" a="1"/>
  <c r="T44" i="26" s="1"/>
  <c r="T53" i="26" a="1"/>
  <c r="T53" i="26" s="1"/>
  <c r="T61" i="26" a="1"/>
  <c r="T61" i="26" s="1"/>
  <c r="T65" i="26" a="1"/>
  <c r="T65" i="26" s="1"/>
  <c r="T13" i="14" a="1"/>
  <c r="T13" i="14" s="1"/>
  <c r="T14" i="14" a="1"/>
  <c r="T14" i="14" s="1"/>
  <c r="T12" i="14" a="1"/>
  <c r="T12" i="14" s="1"/>
  <c r="T31" i="14" a="1"/>
  <c r="T31" i="14" s="1"/>
  <c r="T24" i="14" a="1"/>
  <c r="T24" i="14" s="1"/>
  <c r="T54" i="14" a="1"/>
  <c r="T54" i="14" s="1"/>
  <c r="T51" i="14" a="1"/>
  <c r="T51" i="14" s="1"/>
  <c r="T62" i="14" a="1"/>
  <c r="T62" i="14" s="1"/>
  <c r="AB12" i="26" a="1"/>
  <c r="AB12" i="26" s="1"/>
  <c r="AB11" i="26" a="1"/>
  <c r="AB11" i="26" s="1"/>
  <c r="AB10" i="26" a="1"/>
  <c r="AB10" i="26" s="1"/>
  <c r="AB25" i="26" a="1"/>
  <c r="AB25" i="26" s="1"/>
  <c r="AB32" i="26" a="1"/>
  <c r="AB32" i="26" s="1"/>
  <c r="AB52" i="26" a="1"/>
  <c r="AB52" i="26" s="1"/>
  <c r="AB57" i="26" a="1"/>
  <c r="AB57" i="26" s="1"/>
  <c r="AB66" i="26" a="1"/>
  <c r="AB66" i="26" s="1"/>
  <c r="AB58" i="26" a="1"/>
  <c r="AB58" i="26" s="1"/>
  <c r="AB71" i="26" a="1"/>
  <c r="AB71" i="26" s="1"/>
  <c r="AB14" i="14" a="1"/>
  <c r="AB14" i="14" s="1"/>
  <c r="AB15" i="14" a="1"/>
  <c r="AB15" i="14" s="1"/>
  <c r="AB23" i="14" a="1"/>
  <c r="AB23" i="14" s="1"/>
  <c r="AB44" i="14" a="1"/>
  <c r="AB44" i="14" s="1"/>
  <c r="AB59" i="14" a="1"/>
  <c r="AB59" i="14" s="1"/>
  <c r="AB52" i="14" a="1"/>
  <c r="AB52" i="14" s="1"/>
  <c r="AF11" i="26" a="1"/>
  <c r="AF11" i="26" s="1"/>
  <c r="AF41" i="26" a="1"/>
  <c r="AF41" i="26" s="1"/>
  <c r="AF68" i="26" a="1"/>
  <c r="AF68" i="26" s="1"/>
  <c r="AF4" i="14" a="1"/>
  <c r="AF4" i="14" s="1"/>
  <c r="AF42" i="14" a="1"/>
  <c r="AF42" i="14" s="1"/>
  <c r="AF56" i="14" a="1"/>
  <c r="AF56" i="14" s="1"/>
  <c r="K11" i="26" a="1"/>
  <c r="K11" i="26" s="1"/>
  <c r="K39" i="26" a="1"/>
  <c r="K39" i="26" s="1"/>
  <c r="K58" i="26" a="1"/>
  <c r="K58" i="26" s="1"/>
  <c r="K8" i="14" a="1"/>
  <c r="K8" i="14" s="1"/>
  <c r="K29" i="14" a="1"/>
  <c r="K29" i="14" s="1"/>
  <c r="K53" i="14" a="1"/>
  <c r="K53" i="14" s="1"/>
  <c r="AA14" i="26" a="1"/>
  <c r="AA14" i="26" s="1"/>
  <c r="AA22" i="26" a="1"/>
  <c r="AA22" i="26" s="1"/>
  <c r="AA55" i="26" a="1"/>
  <c r="AA55" i="26" s="1"/>
  <c r="AA62" i="26" a="1"/>
  <c r="AA62" i="26" s="1"/>
  <c r="AA25" i="14" a="1"/>
  <c r="AA25" i="14" s="1"/>
  <c r="AA59" i="14" a="1"/>
  <c r="AA59" i="14" s="1"/>
  <c r="AA74" i="14" a="1"/>
  <c r="AA74" i="14" s="1"/>
  <c r="AI24" i="26" a="1"/>
  <c r="AI24" i="26" s="1"/>
  <c r="AI28" i="26" a="1"/>
  <c r="AI28" i="26" s="1"/>
  <c r="AI60" i="26" a="1"/>
  <c r="AI60" i="26" s="1"/>
  <c r="AI73" i="26" a="1"/>
  <c r="AI73" i="26" s="1"/>
  <c r="AI16" i="14" a="1"/>
  <c r="AI16" i="14" s="1"/>
  <c r="AI27" i="14" a="1"/>
  <c r="AI27" i="14" s="1"/>
  <c r="AI59" i="14" a="1"/>
  <c r="AI59" i="14" s="1"/>
  <c r="AI66" i="14" a="1"/>
  <c r="AI66" i="14" s="1"/>
  <c r="C46" i="26" a="1"/>
  <c r="C46" i="26" s="1"/>
  <c r="C15" i="26" a="1"/>
  <c r="C15" i="26" s="1"/>
  <c r="C48" i="26" a="1"/>
  <c r="C48" i="26" s="1"/>
  <c r="C64" i="14" a="1"/>
  <c r="C64" i="14" s="1"/>
  <c r="C4" i="14" a="1"/>
  <c r="C4" i="14" s="1"/>
  <c r="C59" i="14" a="1"/>
  <c r="C59" i="14" s="1"/>
  <c r="C45" i="14" a="1"/>
  <c r="C45" i="14" s="1"/>
  <c r="C54" i="14" a="1"/>
  <c r="C54" i="14" s="1"/>
  <c r="L7" i="26" a="1"/>
  <c r="L7" i="26" s="1"/>
  <c r="L23" i="26" a="1"/>
  <c r="L23" i="26" s="1"/>
  <c r="L27" i="26" a="1"/>
  <c r="L27" i="26" s="1"/>
  <c r="L44" i="26" a="1"/>
  <c r="L44" i="26" s="1"/>
  <c r="L41" i="26" a="1"/>
  <c r="L41" i="26" s="1"/>
  <c r="L60" i="26" a="1"/>
  <c r="L60" i="26" s="1"/>
  <c r="AF16" i="26" a="1"/>
  <c r="AF16" i="26" s="1"/>
  <c r="AF47" i="26" a="1"/>
  <c r="AF47" i="26" s="1"/>
  <c r="AF71" i="26" a="1"/>
  <c r="AF71" i="26" s="1"/>
  <c r="AF20" i="14" a="1"/>
  <c r="AF20" i="14" s="1"/>
  <c r="AF45" i="14" a="1"/>
  <c r="AF45" i="14" s="1"/>
  <c r="AF74" i="14" a="1"/>
  <c r="AF74" i="14" s="1"/>
  <c r="K25" i="26" a="1"/>
  <c r="K25" i="26" s="1"/>
  <c r="K31" i="26" a="1"/>
  <c r="K31" i="26" s="1"/>
  <c r="K61" i="26" a="1"/>
  <c r="K61" i="26" s="1"/>
  <c r="K12" i="14" a="1"/>
  <c r="K12" i="14" s="1"/>
  <c r="K30" i="14" a="1"/>
  <c r="K30" i="14" s="1"/>
  <c r="K57" i="14" a="1"/>
  <c r="K57" i="14" s="1"/>
  <c r="AA4" i="26" a="1"/>
  <c r="AA4" i="26" s="1"/>
  <c r="AA27" i="26" a="1"/>
  <c r="AA27" i="26" s="1"/>
  <c r="AA57" i="26" a="1"/>
  <c r="AA57" i="26" s="1"/>
  <c r="AA10" i="14" a="1"/>
  <c r="AA10" i="14" s="1"/>
  <c r="AA12" i="14" a="1"/>
  <c r="AA12" i="14" s="1"/>
  <c r="AA61" i="14" a="1"/>
  <c r="AA61" i="14" s="1"/>
  <c r="AI7" i="26" a="1"/>
  <c r="AI7" i="26" s="1"/>
  <c r="AI26" i="26" a="1"/>
  <c r="AI26" i="26" s="1"/>
  <c r="AI30" i="26" a="1"/>
  <c r="AI30" i="26" s="1"/>
  <c r="AI61" i="26" a="1"/>
  <c r="AI61" i="26" s="1"/>
  <c r="AI6" i="14" a="1"/>
  <c r="AI6" i="14" s="1"/>
  <c r="AI17" i="14" a="1"/>
  <c r="AI17" i="14" s="1"/>
  <c r="AI31" i="14" a="1"/>
  <c r="AI31" i="14" s="1"/>
  <c r="AI65" i="14" a="1"/>
  <c r="AI65" i="14" s="1"/>
  <c r="AI69" i="14" a="1"/>
  <c r="AI69" i="14" s="1"/>
  <c r="C50" i="26" a="1"/>
  <c r="C50" i="26" s="1"/>
  <c r="C6" i="26" a="1"/>
  <c r="C6" i="26" s="1"/>
  <c r="C23" i="26" a="1"/>
  <c r="C23" i="26" s="1"/>
  <c r="C60" i="26" a="1"/>
  <c r="C60" i="26" s="1"/>
  <c r="C72" i="14" a="1"/>
  <c r="C72" i="14" s="1"/>
  <c r="C44" i="14" a="1"/>
  <c r="C44" i="14" s="1"/>
  <c r="C20" i="14" a="1"/>
  <c r="C20" i="14" s="1"/>
  <c r="C53" i="14" a="1"/>
  <c r="C53" i="14" s="1"/>
  <c r="C70" i="14" a="1"/>
  <c r="C70" i="14" s="1"/>
  <c r="L15" i="26" a="1"/>
  <c r="L15" i="26" s="1"/>
  <c r="L18" i="26" a="1"/>
  <c r="L18" i="26" s="1"/>
  <c r="L24" i="26" a="1"/>
  <c r="L24" i="26" s="1"/>
  <c r="L42" i="26" a="1"/>
  <c r="L42" i="26" s="1"/>
  <c r="L46" i="26" a="1"/>
  <c r="L46" i="26" s="1"/>
  <c r="L66" i="26" a="1"/>
  <c r="L66" i="26" s="1"/>
  <c r="L62" i="26" a="1"/>
  <c r="L62" i="26" s="1"/>
  <c r="L69" i="26" a="1"/>
  <c r="L69" i="26" s="1"/>
  <c r="L8" i="14" a="1"/>
  <c r="L8" i="14" s="1"/>
  <c r="L22" i="14" a="1"/>
  <c r="L22" i="14" s="1"/>
  <c r="L24" i="14" a="1"/>
  <c r="L24" i="14" s="1"/>
  <c r="L31" i="14" a="1"/>
  <c r="L31" i="14" s="1"/>
  <c r="L51" i="14" a="1"/>
  <c r="L51" i="14" s="1"/>
  <c r="L66" i="14" a="1"/>
  <c r="L66" i="14" s="1"/>
  <c r="L74" i="14" a="1"/>
  <c r="L74" i="14" s="1"/>
  <c r="T13" i="26" a="1"/>
  <c r="T13" i="26" s="1"/>
  <c r="T12" i="26" a="1"/>
  <c r="T12" i="26" s="1"/>
  <c r="T26" i="26" a="1"/>
  <c r="T26" i="26" s="1"/>
  <c r="T31" i="26" a="1"/>
  <c r="T31" i="26" s="1"/>
  <c r="T42" i="26" a="1"/>
  <c r="T42" i="26" s="1"/>
  <c r="T54" i="26" a="1"/>
  <c r="T54" i="26" s="1"/>
  <c r="T63" i="26" a="1"/>
  <c r="T63" i="26" s="1"/>
  <c r="T72" i="26" a="1"/>
  <c r="T72" i="26" s="1"/>
  <c r="T10" i="14" a="1"/>
  <c r="T10" i="14" s="1"/>
  <c r="T18" i="14" a="1"/>
  <c r="T18" i="14" s="1"/>
  <c r="T23" i="14" a="1"/>
  <c r="T23" i="14" s="1"/>
  <c r="T29" i="14" a="1"/>
  <c r="T29" i="14" s="1"/>
  <c r="T58" i="14" a="1"/>
  <c r="T58" i="14" s="1"/>
  <c r="T56" i="14" a="1"/>
  <c r="T56" i="14" s="1"/>
  <c r="T74" i="14" a="1"/>
  <c r="T74" i="14" s="1"/>
  <c r="AB6" i="26" a="1"/>
  <c r="AB6" i="26" s="1"/>
  <c r="AB18" i="26" a="1"/>
  <c r="AB18" i="26" s="1"/>
  <c r="AB21" i="26" a="1"/>
  <c r="AB21" i="26" s="1"/>
  <c r="AB39" i="26" a="1"/>
  <c r="AB39" i="26" s="1"/>
  <c r="AB44" i="26" a="1"/>
  <c r="AB44" i="26" s="1"/>
  <c r="AB40" i="26" a="1"/>
  <c r="AB40" i="26" s="1"/>
  <c r="AB60" i="26" a="1"/>
  <c r="AB60" i="26" s="1"/>
  <c r="AB73" i="26" a="1"/>
  <c r="AB73" i="26" s="1"/>
  <c r="AF27" i="26" a="1"/>
  <c r="AF27" i="26" s="1"/>
  <c r="AF22" i="26" a="1"/>
  <c r="AF22" i="26" s="1"/>
  <c r="AF34" i="26" a="1"/>
  <c r="AF34" i="26" s="1"/>
  <c r="AF61" i="26" a="1"/>
  <c r="AF61" i="26" s="1"/>
  <c r="AF13" i="14" a="1"/>
  <c r="AF13" i="14" s="1"/>
  <c r="AF14" i="14" a="1"/>
  <c r="AF14" i="14" s="1"/>
  <c r="AF50" i="14" a="1"/>
  <c r="AF50" i="14" s="1"/>
  <c r="AF67" i="14" a="1"/>
  <c r="AF67" i="14" s="1"/>
  <c r="K17" i="26" a="1"/>
  <c r="K17" i="26" s="1"/>
  <c r="K49" i="26" a="1"/>
  <c r="K49" i="26" s="1"/>
  <c r="K71" i="26" a="1"/>
  <c r="K71" i="26" s="1"/>
  <c r="K20" i="14" a="1"/>
  <c r="K20" i="14" s="1"/>
  <c r="K44" i="14" a="1"/>
  <c r="K44" i="14" s="1"/>
  <c r="K55" i="14" a="1"/>
  <c r="K55" i="14" s="1"/>
  <c r="AA29" i="26" a="1"/>
  <c r="AA29" i="26" s="1"/>
  <c r="AA40" i="26" a="1"/>
  <c r="AA40" i="26" s="1"/>
  <c r="AA71" i="26" a="1"/>
  <c r="AA71" i="26" s="1"/>
  <c r="AA20" i="14" a="1"/>
  <c r="AA20" i="14" s="1"/>
  <c r="AA69" i="14" a="1"/>
  <c r="AA69" i="14" s="1"/>
  <c r="AI8" i="26" a="1"/>
  <c r="AI8" i="26" s="1"/>
  <c r="AI32" i="26" a="1"/>
  <c r="AI32" i="26" s="1"/>
  <c r="AI52" i="26" a="1"/>
  <c r="AI52" i="26" s="1"/>
  <c r="AI64" i="26" a="1"/>
  <c r="AI64" i="26" s="1"/>
  <c r="AF28" i="26" a="1"/>
  <c r="AF28" i="26" s="1"/>
  <c r="AF65" i="26" a="1"/>
  <c r="AF65" i="26" s="1"/>
  <c r="AF9" i="14" a="1"/>
  <c r="AF9" i="14" s="1"/>
  <c r="AF16" i="14" a="1"/>
  <c r="AF16" i="14" s="1"/>
  <c r="AF64" i="14" a="1"/>
  <c r="AF64" i="14" s="1"/>
  <c r="K10" i="26" a="1"/>
  <c r="K10" i="26" s="1"/>
  <c r="K19" i="26" a="1"/>
  <c r="K19" i="26" s="1"/>
  <c r="K43" i="26" a="1"/>
  <c r="K43" i="26" s="1"/>
  <c r="K74" i="26" a="1"/>
  <c r="K74" i="26" s="1"/>
  <c r="K21" i="14" a="1"/>
  <c r="K21" i="14" s="1"/>
  <c r="K69" i="14" a="1"/>
  <c r="K69" i="14" s="1"/>
  <c r="AA13" i="26" a="1"/>
  <c r="AA13" i="26" s="1"/>
  <c r="AA42" i="26" a="1"/>
  <c r="AA42" i="26" s="1"/>
  <c r="AA74" i="26" a="1"/>
  <c r="AA74" i="26" s="1"/>
  <c r="AA26" i="14" a="1"/>
  <c r="AA26" i="14" s="1"/>
  <c r="AA43" i="14" a="1"/>
  <c r="AA43" i="14" s="1"/>
  <c r="AA71" i="14" a="1"/>
  <c r="AA71" i="14" s="1"/>
  <c r="AI12" i="26" a="1"/>
  <c r="AI12" i="26" s="1"/>
  <c r="AI29" i="26" a="1"/>
  <c r="AI29" i="26" s="1"/>
  <c r="AI48" i="26" a="1"/>
  <c r="AI48" i="26" s="1"/>
  <c r="AI67" i="26" a="1"/>
  <c r="AI67" i="26" s="1"/>
  <c r="AI7" i="14" a="1"/>
  <c r="AI7" i="14" s="1"/>
  <c r="AI22" i="14" a="1"/>
  <c r="AI22" i="14" s="1"/>
  <c r="AI73" i="14" a="1"/>
  <c r="AI73" i="14" s="1"/>
  <c r="C43" i="26" a="1"/>
  <c r="C43" i="26" s="1"/>
  <c r="C74" i="26" a="1"/>
  <c r="C74" i="26" s="1"/>
  <c r="C7" i="26" a="1"/>
  <c r="C7" i="26" s="1"/>
  <c r="C59" i="26" a="1"/>
  <c r="C59" i="26" s="1"/>
  <c r="C8" i="14" a="1"/>
  <c r="C8" i="14" s="1"/>
  <c r="C12" i="14" a="1"/>
  <c r="C12" i="14" s="1"/>
  <c r="C11" i="14" a="1"/>
  <c r="C11" i="14" s="1"/>
  <c r="C13" i="14" a="1"/>
  <c r="C13" i="14" s="1"/>
  <c r="C22" i="14" a="1"/>
  <c r="C22" i="14" s="1"/>
  <c r="L10" i="26" a="1"/>
  <c r="L10" i="26" s="1"/>
  <c r="L13" i="26" a="1"/>
  <c r="L13" i="26" s="1"/>
  <c r="L25" i="26" a="1"/>
  <c r="L25" i="26" s="1"/>
  <c r="L34" i="26" a="1"/>
  <c r="L34" i="26" s="1"/>
  <c r="L31" i="26" a="1"/>
  <c r="L31" i="26" s="1"/>
  <c r="L50" i="26" a="1"/>
  <c r="L50" i="26" s="1"/>
  <c r="L57" i="26" a="1"/>
  <c r="L57" i="26" s="1"/>
  <c r="L64" i="26" a="1"/>
  <c r="L64" i="26" s="1"/>
  <c r="L10" i="14" a="1"/>
  <c r="L10" i="14" s="1"/>
  <c r="L6" i="14" a="1"/>
  <c r="L6" i="14" s="1"/>
  <c r="L16" i="14" a="1"/>
  <c r="L16" i="14" s="1"/>
  <c r="L20" i="14" a="1"/>
  <c r="L20" i="14" s="1"/>
  <c r="L34" i="14" a="1"/>
  <c r="L34" i="14" s="1"/>
  <c r="L73" i="14" a="1"/>
  <c r="L73" i="14" s="1"/>
  <c r="L59" i="14" a="1"/>
  <c r="L59" i="14" s="1"/>
  <c r="L61" i="14" a="1"/>
  <c r="L61" i="14" s="1"/>
  <c r="T5" i="26" a="1"/>
  <c r="T5" i="26" s="1"/>
  <c r="T18" i="26" a="1"/>
  <c r="T18" i="26" s="1"/>
  <c r="T25" i="26" a="1"/>
  <c r="T25" i="26" s="1"/>
  <c r="T30" i="26" a="1"/>
  <c r="T30" i="26" s="1"/>
  <c r="T43" i="26" a="1"/>
  <c r="T43" i="26" s="1"/>
  <c r="T50" i="26" a="1"/>
  <c r="T50" i="26" s="1"/>
  <c r="T58" i="26" a="1"/>
  <c r="T58" i="26" s="1"/>
  <c r="T67" i="26" a="1"/>
  <c r="T67" i="26" s="1"/>
  <c r="T5" i="14" a="1"/>
  <c r="T5" i="14" s="1"/>
  <c r="T8" i="14" a="1"/>
  <c r="T8" i="14" s="1"/>
  <c r="T15" i="14" a="1"/>
  <c r="T15" i="14" s="1"/>
  <c r="T53" i="14" a="1"/>
  <c r="T53" i="14" s="1"/>
  <c r="T44" i="14" a="1"/>
  <c r="T44" i="14" s="1"/>
  <c r="T32" i="14" a="1"/>
  <c r="T32" i="14" s="1"/>
  <c r="T71" i="14" a="1"/>
  <c r="T71" i="14" s="1"/>
  <c r="T68" i="14" a="1"/>
  <c r="T68" i="14" s="1"/>
  <c r="T70" i="14" a="1"/>
  <c r="T70" i="14" s="1"/>
  <c r="AB9" i="26" a="1"/>
  <c r="AB9" i="26" s="1"/>
  <c r="AB16" i="26" a="1"/>
  <c r="AB16" i="26" s="1"/>
  <c r="AB19" i="26" a="1"/>
  <c r="AB19" i="26" s="1"/>
  <c r="AB34" i="26" a="1"/>
  <c r="AB34" i="26" s="1"/>
  <c r="AB50" i="26" a="1"/>
  <c r="AB50" i="26" s="1"/>
  <c r="AB55" i="26" a="1"/>
  <c r="AB55" i="26" s="1"/>
  <c r="AB53" i="26" a="1"/>
  <c r="AB53" i="26" s="1"/>
  <c r="AB67" i="26" a="1"/>
  <c r="AB67" i="26" s="1"/>
  <c r="AF32" i="26" a="1"/>
  <c r="AF32" i="26" s="1"/>
  <c r="AF54" i="26" a="1"/>
  <c r="AF54" i="26" s="1"/>
  <c r="AF6" i="14" a="1"/>
  <c r="AF6" i="14" s="1"/>
  <c r="AF52" i="14" a="1"/>
  <c r="AF52" i="14" s="1"/>
  <c r="AF58" i="14" a="1"/>
  <c r="AF58" i="14" s="1"/>
  <c r="K7" i="26" a="1"/>
  <c r="K7" i="26" s="1"/>
  <c r="K20" i="26" a="1"/>
  <c r="K20" i="26" s="1"/>
  <c r="K53" i="26" a="1"/>
  <c r="K53" i="26" s="1"/>
  <c r="K9" i="14" a="1"/>
  <c r="K9" i="14" s="1"/>
  <c r="K14" i="14" a="1"/>
  <c r="K14" i="14" s="1"/>
  <c r="K50" i="14" a="1"/>
  <c r="K50" i="14" s="1"/>
  <c r="AA15" i="26" a="1"/>
  <c r="AA15" i="26" s="1"/>
  <c r="AA21" i="26" a="1"/>
  <c r="AA21" i="26" s="1"/>
  <c r="AA43" i="26" a="1"/>
  <c r="AA43" i="26" s="1"/>
  <c r="AA65" i="26" a="1"/>
  <c r="AA65" i="26" s="1"/>
  <c r="AA17" i="14" a="1"/>
  <c r="AA17" i="14" s="1"/>
  <c r="AA44" i="14" a="1"/>
  <c r="AA44" i="14" s="1"/>
  <c r="AA65" i="14" a="1"/>
  <c r="AA65" i="14" s="1"/>
  <c r="AI20" i="26" a="1"/>
  <c r="AI20" i="26" s="1"/>
  <c r="AI41" i="26" a="1"/>
  <c r="AI41" i="26" s="1"/>
  <c r="AI57" i="26" a="1"/>
  <c r="AI57" i="26" s="1"/>
  <c r="AI68" i="26" a="1"/>
  <c r="AI68" i="26" s="1"/>
  <c r="AI14" i="14" a="1"/>
  <c r="AI14" i="14" s="1"/>
  <c r="AI28" i="14" a="1"/>
  <c r="AI28" i="14" s="1"/>
  <c r="AI74" i="14" a="1"/>
  <c r="AI74" i="14" s="1"/>
  <c r="AI64" i="14" a="1"/>
  <c r="AI64" i="14" s="1"/>
  <c r="C53" i="26" a="1"/>
  <c r="C53" i="26" s="1"/>
  <c r="C52" i="26" a="1"/>
  <c r="C52" i="26" s="1"/>
  <c r="C67" i="26" a="1"/>
  <c r="C67" i="26" s="1"/>
  <c r="C10" i="26" a="1"/>
  <c r="C10" i="26" s="1"/>
  <c r="C65" i="14" a="1"/>
  <c r="C65" i="14" s="1"/>
  <c r="C19" i="14" a="1"/>
  <c r="C19" i="14" s="1"/>
  <c r="C21" i="14" a="1"/>
  <c r="C21" i="14" s="1"/>
  <c r="C30" i="14" a="1"/>
  <c r="C30" i="14" s="1"/>
  <c r="L4" i="26" a="1"/>
  <c r="L4" i="26" s="1"/>
  <c r="L19" i="26" a="1"/>
  <c r="L19" i="26" s="1"/>
  <c r="L9" i="26" a="1"/>
  <c r="L9" i="26" s="1"/>
  <c r="AF7" i="26" a="1"/>
  <c r="AF7" i="26" s="1"/>
  <c r="AF18" i="26" a="1"/>
  <c r="AF18" i="26" s="1"/>
  <c r="AF20" i="26" a="1"/>
  <c r="AF20" i="26" s="1"/>
  <c r="AF24" i="26" a="1"/>
  <c r="AF24" i="26" s="1"/>
  <c r="AF29" i="26" a="1"/>
  <c r="AF29" i="26" s="1"/>
  <c r="AF43" i="26" a="1"/>
  <c r="AF43" i="26" s="1"/>
  <c r="AF63" i="26" a="1"/>
  <c r="AF63" i="26" s="1"/>
  <c r="AF57" i="26" a="1"/>
  <c r="AF57" i="26" s="1"/>
  <c r="AF69" i="26" a="1"/>
  <c r="AF69" i="26" s="1"/>
  <c r="AF8" i="14" a="1"/>
  <c r="AF8" i="14" s="1"/>
  <c r="AF17" i="14" a="1"/>
  <c r="AF17" i="14" s="1"/>
  <c r="AF15" i="14" a="1"/>
  <c r="AF15" i="14" s="1"/>
  <c r="AF34" i="14" a="1"/>
  <c r="AF34" i="14" s="1"/>
  <c r="AF29" i="14" a="1"/>
  <c r="AF29" i="14" s="1"/>
  <c r="AF28" i="14" a="1"/>
  <c r="AF28" i="14" s="1"/>
  <c r="AF73" i="14" a="1"/>
  <c r="AF73" i="14" s="1"/>
  <c r="AF59" i="14" a="1"/>
  <c r="AF59" i="14" s="1"/>
  <c r="K6" i="26" a="1"/>
  <c r="K6" i="26" s="1"/>
  <c r="K3" i="26" a="1"/>
  <c r="K3" i="26" s="1"/>
  <c r="K15" i="26" a="1"/>
  <c r="K15" i="26" s="1"/>
  <c r="K30" i="26" a="1"/>
  <c r="K30" i="26" s="1"/>
  <c r="K33" i="26" a="1"/>
  <c r="K33" i="26" s="1"/>
  <c r="K50" i="26" a="1"/>
  <c r="K50" i="26" s="1"/>
  <c r="K57" i="26" a="1"/>
  <c r="K57" i="26" s="1"/>
  <c r="K65" i="26" a="1"/>
  <c r="K65" i="26" s="1"/>
  <c r="K69" i="26" a="1"/>
  <c r="K69" i="26" s="1"/>
  <c r="K3" i="14" a="1"/>
  <c r="K3" i="14" s="1"/>
  <c r="K24" i="14" a="1"/>
  <c r="K24" i="14" s="1"/>
  <c r="K25" i="14" a="1"/>
  <c r="K25" i="14" s="1"/>
  <c r="K51" i="14" a="1"/>
  <c r="K51" i="14" s="1"/>
  <c r="K59" i="14" a="1"/>
  <c r="K59" i="14" s="1"/>
  <c r="K72" i="14" a="1"/>
  <c r="K72" i="14" s="1"/>
  <c r="K63" i="14" a="1"/>
  <c r="K63" i="14" s="1"/>
  <c r="AA10" i="26" a="1"/>
  <c r="AA10" i="26" s="1"/>
  <c r="AA18" i="26" a="1"/>
  <c r="AA18" i="26" s="1"/>
  <c r="AA28" i="26" a="1"/>
  <c r="AA28" i="26" s="1"/>
  <c r="AA39" i="26" a="1"/>
  <c r="AA39" i="26" s="1"/>
  <c r="AA50" i="26" a="1"/>
  <c r="AA50" i="26" s="1"/>
  <c r="AA46" i="26" a="1"/>
  <c r="AA46" i="26" s="1"/>
  <c r="AA56" i="26" a="1"/>
  <c r="AA56" i="26" s="1"/>
  <c r="AA64" i="26" a="1"/>
  <c r="AA64" i="26" s="1"/>
  <c r="AA73" i="26" a="1"/>
  <c r="AA73" i="26" s="1"/>
  <c r="AA8" i="14" a="1"/>
  <c r="AA8" i="14" s="1"/>
  <c r="AA24" i="14" a="1"/>
  <c r="AA24" i="14" s="1"/>
  <c r="AA16" i="14" a="1"/>
  <c r="AA16" i="14" s="1"/>
  <c r="AA42" i="14" a="1"/>
  <c r="AA42" i="14" s="1"/>
  <c r="AA50" i="14" a="1"/>
  <c r="AA50" i="14" s="1"/>
  <c r="AA64" i="14" a="1"/>
  <c r="AA64" i="14" s="1"/>
  <c r="AA55" i="14" a="1"/>
  <c r="AA55" i="14" s="1"/>
  <c r="AA70" i="14" a="1"/>
  <c r="AA70" i="14" s="1"/>
  <c r="AI13" i="26" a="1"/>
  <c r="AI13" i="26" s="1"/>
  <c r="AI22" i="26" a="1"/>
  <c r="AI22" i="26" s="1"/>
  <c r="AI23" i="26" a="1"/>
  <c r="AI23" i="26" s="1"/>
  <c r="AI45" i="26" a="1"/>
  <c r="AI45" i="26" s="1"/>
  <c r="AI55" i="26" a="1"/>
  <c r="AI55" i="26" s="1"/>
  <c r="AI63" i="26" a="1"/>
  <c r="AI63" i="26" s="1"/>
  <c r="AI72" i="26" a="1"/>
  <c r="AI72" i="26" s="1"/>
  <c r="AI4" i="14" a="1"/>
  <c r="AI4" i="14" s="1"/>
  <c r="AI12" i="14" a="1"/>
  <c r="AI12" i="14" s="1"/>
  <c r="AI20" i="14" a="1"/>
  <c r="AI20" i="14" s="1"/>
  <c r="AI50" i="14" a="1"/>
  <c r="AI50" i="14" s="1"/>
  <c r="AI41" i="14" a="1"/>
  <c r="AI41" i="14" s="1"/>
  <c r="AI51" i="14" a="1"/>
  <c r="AI51" i="14" s="1"/>
  <c r="AI72" i="14" a="1"/>
  <c r="AI72" i="14" s="1"/>
  <c r="AI57" i="14" a="1"/>
  <c r="AI57" i="14" s="1"/>
  <c r="C47" i="26" a="1"/>
  <c r="C47" i="26" s="1"/>
  <c r="C22" i="26" a="1"/>
  <c r="C22" i="26" s="1"/>
  <c r="C72" i="26" a="1"/>
  <c r="C72" i="26" s="1"/>
  <c r="C12" i="26" a="1"/>
  <c r="C12" i="26" s="1"/>
  <c r="C20" i="26" a="1"/>
  <c r="C20" i="26" s="1"/>
  <c r="C21" i="26" a="1"/>
  <c r="C21" i="26" s="1"/>
  <c r="C68" i="26" a="1"/>
  <c r="C68" i="26" s="1"/>
  <c r="C33" i="26" a="1"/>
  <c r="C33" i="26" s="1"/>
  <c r="C34" i="26" a="1"/>
  <c r="C34" i="26" s="1"/>
  <c r="C24" i="14" a="1"/>
  <c r="C24" i="14" s="1"/>
  <c r="C41" i="14" a="1"/>
  <c r="C41" i="14" s="1"/>
  <c r="C9" i="14" a="1"/>
  <c r="C9" i="14" s="1"/>
  <c r="C10" i="14" a="1"/>
  <c r="C10" i="14" s="1"/>
  <c r="C43" i="14" a="1"/>
  <c r="C43" i="14" s="1"/>
  <c r="C28" i="14" a="1"/>
  <c r="C28" i="14" s="1"/>
  <c r="AF9" i="26" a="1"/>
  <c r="AF9" i="26" s="1"/>
  <c r="AF6" i="26" a="1"/>
  <c r="AF6" i="26" s="1"/>
  <c r="AF19" i="26" a="1"/>
  <c r="AF19" i="26" s="1"/>
  <c r="AF31" i="26" a="1"/>
  <c r="AF31" i="26" s="1"/>
  <c r="AF46" i="26" a="1"/>
  <c r="AF46" i="26" s="1"/>
  <c r="AF64" i="26" a="1"/>
  <c r="AF64" i="26" s="1"/>
  <c r="AF58" i="26" a="1"/>
  <c r="AF58" i="26" s="1"/>
  <c r="AF70" i="26" a="1"/>
  <c r="AF70" i="26" s="1"/>
  <c r="AF12" i="14" a="1"/>
  <c r="AF12" i="14" s="1"/>
  <c r="AF19" i="14" a="1"/>
  <c r="AF19" i="14" s="1"/>
  <c r="AF25" i="14" a="1"/>
  <c r="AF25" i="14" s="1"/>
  <c r="AF43" i="14" a="1"/>
  <c r="AF43" i="14" s="1"/>
  <c r="AF41" i="14" a="1"/>
  <c r="AF41" i="14" s="1"/>
  <c r="AF60" i="14" a="1"/>
  <c r="AF60" i="14" s="1"/>
  <c r="AF63" i="14" a="1"/>
  <c r="AF63" i="14" s="1"/>
  <c r="K5" i="26" a="1"/>
  <c r="K5" i="26" s="1"/>
  <c r="K8" i="26" a="1"/>
  <c r="K8" i="26" s="1"/>
  <c r="K29" i="26" a="1"/>
  <c r="K29" i="26" s="1"/>
  <c r="K34" i="26" a="1"/>
  <c r="K34" i="26" s="1"/>
  <c r="K51" i="26" a="1"/>
  <c r="K51" i="26" s="1"/>
  <c r="K59" i="26" a="1"/>
  <c r="K59" i="26" s="1"/>
  <c r="K66" i="26" a="1"/>
  <c r="K66" i="26" s="1"/>
  <c r="K73" i="26" a="1"/>
  <c r="K73" i="26" s="1"/>
  <c r="K5" i="14" a="1"/>
  <c r="K5" i="14" s="1"/>
  <c r="K26" i="14" a="1"/>
  <c r="K26" i="14" s="1"/>
  <c r="K27" i="14" a="1"/>
  <c r="K27" i="14" s="1"/>
  <c r="K34" i="14" a="1"/>
  <c r="K34" i="14" s="1"/>
  <c r="K41" i="14" a="1"/>
  <c r="K41" i="14" s="1"/>
  <c r="K62" i="14" a="1"/>
  <c r="K62" i="14" s="1"/>
  <c r="K61" i="14" a="1"/>
  <c r="K61" i="14" s="1"/>
  <c r="K66" i="14" a="1"/>
  <c r="K66" i="14" s="1"/>
  <c r="AA5" i="26" a="1"/>
  <c r="AA5" i="26" s="1"/>
  <c r="AA16" i="26" a="1"/>
  <c r="AA16" i="26" s="1"/>
  <c r="AA19" i="26" a="1"/>
  <c r="AA19" i="26" s="1"/>
  <c r="AA31" i="26" a="1"/>
  <c r="AA31" i="26" s="1"/>
  <c r="AA52" i="26" a="1"/>
  <c r="AA52" i="26" s="1"/>
  <c r="AA44" i="26" a="1"/>
  <c r="AA44" i="26" s="1"/>
  <c r="AA63" i="26" a="1"/>
  <c r="AA63" i="26" s="1"/>
  <c r="AA67" i="26" a="1"/>
  <c r="AA67" i="26" s="1"/>
  <c r="AA4" i="14" a="1"/>
  <c r="AA4" i="14" s="1"/>
  <c r="AA5" i="14" a="1"/>
  <c r="AA5" i="14" s="1"/>
  <c r="AA18" i="14" a="1"/>
  <c r="AA18" i="14" s="1"/>
  <c r="AA23" i="14" a="1"/>
  <c r="AA23" i="14" s="1"/>
  <c r="AA51" i="14" a="1"/>
  <c r="AA51" i="14" s="1"/>
  <c r="AA53" i="14" a="1"/>
  <c r="AA53" i="14" s="1"/>
  <c r="AA56" i="14" a="1"/>
  <c r="AA56" i="14" s="1"/>
  <c r="AA72" i="14" a="1"/>
  <c r="AA72" i="14" s="1"/>
  <c r="AI14" i="26" a="1"/>
  <c r="AI14" i="26" s="1"/>
  <c r="AI18" i="26" a="1"/>
  <c r="AI18" i="26" s="1"/>
  <c r="AI15" i="26" a="1"/>
  <c r="AI15" i="26" s="1"/>
  <c r="AI39" i="26" a="1"/>
  <c r="AI39" i="26" s="1"/>
  <c r="AI46" i="26" a="1"/>
  <c r="AI46" i="26" s="1"/>
  <c r="AI56" i="26" a="1"/>
  <c r="AI56" i="26" s="1"/>
  <c r="AI53" i="26" a="1"/>
  <c r="AI53" i="26" s="1"/>
  <c r="AI74" i="26" a="1"/>
  <c r="AI74" i="26" s="1"/>
  <c r="AI5" i="14" a="1"/>
  <c r="AI5" i="14" s="1"/>
  <c r="AI13" i="14" a="1"/>
  <c r="AI13" i="14" s="1"/>
  <c r="AI26" i="14" a="1"/>
  <c r="AI26" i="14" s="1"/>
  <c r="AI30" i="14" a="1"/>
  <c r="AI30" i="14" s="1"/>
  <c r="AI44" i="14" a="1"/>
  <c r="AI44" i="14" s="1"/>
  <c r="AI68" i="14" a="1"/>
  <c r="AI68" i="14" s="1"/>
  <c r="AI53" i="14" a="1"/>
  <c r="AI53" i="14" s="1"/>
  <c r="AI58" i="14" a="1"/>
  <c r="AI58" i="14" s="1"/>
  <c r="C55" i="26" a="1"/>
  <c r="C55" i="26" s="1"/>
  <c r="C45" i="26" a="1"/>
  <c r="C45" i="26" s="1"/>
  <c r="C4" i="26" a="1"/>
  <c r="C4" i="26" s="1"/>
  <c r="C28" i="26" a="1"/>
  <c r="C28" i="26" s="1"/>
  <c r="C3" i="26" a="1"/>
  <c r="C3" i="26" s="1"/>
  <c r="C56" i="26" a="1"/>
  <c r="C56" i="26" s="1"/>
  <c r="C32" i="26" a="1"/>
  <c r="C32" i="26" s="1"/>
  <c r="C42" i="26" a="1"/>
  <c r="C42" i="26" s="1"/>
  <c r="C44" i="26" a="1"/>
  <c r="C44" i="26" s="1"/>
  <c r="C32" i="14" a="1"/>
  <c r="C32" i="14" s="1"/>
  <c r="C57" i="14" a="1"/>
  <c r="C57" i="14" s="1"/>
  <c r="C25" i="14" a="1"/>
  <c r="C25" i="14" s="1"/>
  <c r="C26" i="14" a="1"/>
  <c r="C26" i="14" s="1"/>
  <c r="C51" i="14" a="1"/>
  <c r="C51" i="14" s="1"/>
  <c r="C60" i="14" a="1"/>
  <c r="C60" i="14" s="1"/>
  <c r="C61" i="14" a="1"/>
  <c r="C61" i="14" s="1"/>
  <c r="AF13" i="26" a="1"/>
  <c r="AF13" i="26" s="1"/>
  <c r="AF3" i="26" a="1"/>
  <c r="AF3" i="26" s="1"/>
  <c r="AF25" i="26" a="1"/>
  <c r="AF25" i="26" s="1"/>
  <c r="AF30" i="26" a="1"/>
  <c r="AF30" i="26" s="1"/>
  <c r="AF40" i="26" a="1"/>
  <c r="AF40" i="26" s="1"/>
  <c r="AF45" i="26" a="1"/>
  <c r="AF45" i="26" s="1"/>
  <c r="AF53" i="26" a="1"/>
  <c r="AF53" i="26" s="1"/>
  <c r="AF59" i="26" a="1"/>
  <c r="AF59" i="26" s="1"/>
  <c r="AF74" i="26" a="1"/>
  <c r="AF74" i="26" s="1"/>
  <c r="AF7" i="14" a="1"/>
  <c r="AF7" i="14" s="1"/>
  <c r="AF24" i="14" a="1"/>
  <c r="AF24" i="14" s="1"/>
  <c r="AF27" i="14" a="1"/>
  <c r="AF27" i="14" s="1"/>
  <c r="AF31" i="14" a="1"/>
  <c r="AF31" i="14" s="1"/>
  <c r="AF44" i="14" a="1"/>
  <c r="AF44" i="14" s="1"/>
  <c r="AF57" i="14" a="1"/>
  <c r="AF57" i="14" s="1"/>
  <c r="AF66" i="14" a="1"/>
  <c r="AF66" i="14" s="1"/>
  <c r="AF65" i="14" a="1"/>
  <c r="AF65" i="14" s="1"/>
  <c r="K9" i="26" a="1"/>
  <c r="K9" i="26" s="1"/>
  <c r="K18" i="26" a="1"/>
  <c r="K18" i="26" s="1"/>
  <c r="K21" i="26" a="1"/>
  <c r="K21" i="26" s="1"/>
  <c r="K40" i="26" a="1"/>
  <c r="K40" i="26" s="1"/>
  <c r="K45" i="26" a="1"/>
  <c r="K45" i="26" s="1"/>
  <c r="K52" i="26" a="1"/>
  <c r="K52" i="26" s="1"/>
  <c r="K60" i="26" a="1"/>
  <c r="K60" i="26" s="1"/>
  <c r="K55" i="26" a="1"/>
  <c r="K55" i="26" s="1"/>
  <c r="K10" i="14" a="1"/>
  <c r="K10" i="14" s="1"/>
  <c r="K6" i="14" a="1"/>
  <c r="K6" i="14" s="1"/>
  <c r="K18" i="14" a="1"/>
  <c r="K18" i="14" s="1"/>
  <c r="K15" i="14" a="1"/>
  <c r="K15" i="14" s="1"/>
  <c r="K32" i="14" a="1"/>
  <c r="K32" i="14" s="1"/>
  <c r="K43" i="14" a="1"/>
  <c r="K43" i="14" s="1"/>
  <c r="K65" i="14" a="1"/>
  <c r="K65" i="14" s="1"/>
  <c r="K67" i="14" a="1"/>
  <c r="K67" i="14" s="1"/>
  <c r="K71" i="14" a="1"/>
  <c r="K71" i="14" s="1"/>
  <c r="AA7" i="26" a="1"/>
  <c r="AA7" i="26" s="1"/>
  <c r="AA17" i="26" a="1"/>
  <c r="AA17" i="26" s="1"/>
  <c r="AA20" i="26" a="1"/>
  <c r="AA20" i="26" s="1"/>
  <c r="AA33" i="26" a="1"/>
  <c r="AA33" i="26" s="1"/>
  <c r="AA54" i="26" a="1"/>
  <c r="AA54" i="26" s="1"/>
  <c r="AA49" i="26" a="1"/>
  <c r="AA49" i="26" s="1"/>
  <c r="AA53" i="26" a="1"/>
  <c r="AA53" i="26" s="1"/>
  <c r="AA69" i="26" a="1"/>
  <c r="AA69" i="26" s="1"/>
  <c r="AA13" i="14" a="1"/>
  <c r="AA13" i="14" s="1"/>
  <c r="AA6" i="14" a="1"/>
  <c r="AA6" i="14" s="1"/>
  <c r="AA21" i="14" a="1"/>
  <c r="AA21" i="14" s="1"/>
  <c r="AA28" i="14" a="1"/>
  <c r="AA28" i="14" s="1"/>
  <c r="AA52" i="14" a="1"/>
  <c r="AA52" i="14" s="1"/>
  <c r="AA30" i="14" a="1"/>
  <c r="AA30" i="14" s="1"/>
  <c r="AA57" i="14" a="1"/>
  <c r="AA57" i="14" s="1"/>
  <c r="AA60" i="14" a="1"/>
  <c r="AA60" i="14" s="1"/>
  <c r="AI6" i="26" a="1"/>
  <c r="AI6" i="26" s="1"/>
  <c r="AI4" i="26" a="1"/>
  <c r="AI4" i="26" s="1"/>
  <c r="AI27" i="26" a="1"/>
  <c r="AI27" i="26" s="1"/>
  <c r="AF14" i="26" a="1"/>
  <c r="AF14" i="26" s="1"/>
  <c r="AF10" i="26" a="1"/>
  <c r="AF10" i="26" s="1"/>
  <c r="AF15" i="26" a="1"/>
  <c r="AF15" i="26" s="1"/>
  <c r="AF33" i="26" a="1"/>
  <c r="AF33" i="26" s="1"/>
  <c r="AF42" i="26" a="1"/>
  <c r="AF42" i="26" s="1"/>
  <c r="AF50" i="26" a="1"/>
  <c r="AF50" i="26" s="1"/>
  <c r="AF52" i="26" a="1"/>
  <c r="AF52" i="26" s="1"/>
  <c r="AF60" i="26" a="1"/>
  <c r="AF60" i="26" s="1"/>
  <c r="AF72" i="26" a="1"/>
  <c r="AF72" i="26" s="1"/>
  <c r="AF5" i="14" a="1"/>
  <c r="AF5" i="14" s="1"/>
  <c r="AF26" i="14" a="1"/>
  <c r="AF26" i="14" s="1"/>
  <c r="AF23" i="14" a="1"/>
  <c r="AF23" i="14" s="1"/>
  <c r="AF51" i="14" a="1"/>
  <c r="AF51" i="14" s="1"/>
  <c r="AF61" i="14" a="1"/>
  <c r="AF61" i="14" s="1"/>
  <c r="AF72" i="14" a="1"/>
  <c r="AF72" i="14" s="1"/>
  <c r="AF62" i="14" a="1"/>
  <c r="AF62" i="14" s="1"/>
  <c r="K12" i="26" a="1"/>
  <c r="K12" i="26" s="1"/>
  <c r="K16" i="26" a="1"/>
  <c r="K16" i="26" s="1"/>
  <c r="K26" i="26" a="1"/>
  <c r="K26" i="26" s="1"/>
  <c r="K32" i="26" a="1"/>
  <c r="K32" i="26" s="1"/>
  <c r="K46" i="26" a="1"/>
  <c r="K46" i="26" s="1"/>
  <c r="K42" i="26" a="1"/>
  <c r="K42" i="26" s="1"/>
  <c r="K63" i="26" a="1"/>
  <c r="K63" i="26" s="1"/>
  <c r="K68" i="26" a="1"/>
  <c r="K68" i="26" s="1"/>
  <c r="K11" i="14" a="1"/>
  <c r="K11" i="14" s="1"/>
  <c r="K4" i="14" a="1"/>
  <c r="K4" i="14" s="1"/>
  <c r="K19" i="14" a="1"/>
  <c r="K19" i="14" s="1"/>
  <c r="K23" i="14" a="1"/>
  <c r="K23" i="14" s="1"/>
  <c r="K52" i="14" a="1"/>
  <c r="K52" i="14" s="1"/>
  <c r="K74" i="14" a="1"/>
  <c r="K74" i="14" s="1"/>
  <c r="K58" i="14" a="1"/>
  <c r="K58" i="14" s="1"/>
  <c r="K73" i="14" a="1"/>
  <c r="K73" i="14" s="1"/>
  <c r="AA9" i="26" a="1"/>
  <c r="AA9" i="26" s="1"/>
  <c r="AA24" i="26" a="1"/>
  <c r="AA24" i="26" s="1"/>
  <c r="AA23" i="26" a="1"/>
  <c r="AA23" i="26" s="1"/>
  <c r="AA34" i="26" a="1"/>
  <c r="AA34" i="26" s="1"/>
  <c r="AA47" i="26" a="1"/>
  <c r="AA47" i="26" s="1"/>
  <c r="AA51" i="26" a="1"/>
  <c r="AA51" i="26" s="1"/>
  <c r="AA66" i="26" a="1"/>
  <c r="AA66" i="26" s="1"/>
  <c r="AA70" i="26" a="1"/>
  <c r="AA70" i="26" s="1"/>
  <c r="AA11" i="14" a="1"/>
  <c r="AA11" i="14" s="1"/>
  <c r="AA14" i="14" a="1"/>
  <c r="AA14" i="14" s="1"/>
  <c r="AA22" i="14" a="1"/>
  <c r="AA22" i="14" s="1"/>
  <c r="AA34" i="14" a="1"/>
  <c r="AA34" i="14" s="1"/>
  <c r="AA31" i="14" a="1"/>
  <c r="AA31" i="14" s="1"/>
  <c r="AA32" i="14" a="1"/>
  <c r="AA32" i="14" s="1"/>
  <c r="AA58" i="14" a="1"/>
  <c r="AA58" i="14" s="1"/>
  <c r="AA63" i="14" a="1"/>
  <c r="AA63" i="14" s="1"/>
  <c r="AI10" i="26" a="1"/>
  <c r="AI10" i="26" s="1"/>
  <c r="AI11" i="26" a="1"/>
  <c r="AI11" i="26" s="1"/>
  <c r="AI3" i="26" a="1"/>
  <c r="AI3" i="26" s="1"/>
  <c r="AI33" i="26" a="1"/>
  <c r="AI33" i="26" s="1"/>
  <c r="AI42" i="26" a="1"/>
  <c r="AI42" i="26" s="1"/>
  <c r="AI44" i="26" a="1"/>
  <c r="AI44" i="26" s="1"/>
  <c r="AI58" i="26" a="1"/>
  <c r="AI58" i="26" s="1"/>
  <c r="AI50" i="26" a="1"/>
  <c r="AI50" i="26" s="1"/>
  <c r="AI66" i="26" a="1"/>
  <c r="AI66" i="26" s="1"/>
  <c r="AI3" i="14" a="1"/>
  <c r="AI3" i="14" s="1"/>
  <c r="AI23" i="14" a="1"/>
  <c r="AI23" i="14" s="1"/>
  <c r="AI24" i="14" a="1"/>
  <c r="AI24" i="14" s="1"/>
  <c r="AI34" i="14" a="1"/>
  <c r="AI34" i="14" s="1"/>
  <c r="AI52" i="14" a="1"/>
  <c r="AI52" i="14" s="1"/>
  <c r="AI62" i="14" a="1"/>
  <c r="AI62" i="14" s="1"/>
  <c r="AI71" i="14" a="1"/>
  <c r="AI71" i="14" s="1"/>
  <c r="C57" i="26" a="1"/>
  <c r="C57" i="26" s="1"/>
  <c r="C61" i="26" a="1"/>
  <c r="C61" i="26" s="1"/>
  <c r="C27" i="26" a="1"/>
  <c r="C27" i="26" s="1"/>
  <c r="C64" i="26" a="1"/>
  <c r="C64" i="26" s="1"/>
  <c r="C66" i="26" a="1"/>
  <c r="C66" i="26" s="1"/>
  <c r="C31" i="26" a="1"/>
  <c r="C31" i="26" s="1"/>
  <c r="C8" i="26" a="1"/>
  <c r="C8" i="26" s="1"/>
  <c r="C17" i="26" a="1"/>
  <c r="C17" i="26" s="1"/>
  <c r="C18" i="26" a="1"/>
  <c r="C18" i="26" s="1"/>
  <c r="C18" i="14" a="1"/>
  <c r="C18" i="14" s="1"/>
  <c r="C34" i="14" a="1"/>
  <c r="C34" i="14" s="1"/>
  <c r="C74" i="14" a="1"/>
  <c r="C74" i="14" s="1"/>
  <c r="C67" i="14" a="1"/>
  <c r="C67" i="14" s="1"/>
  <c r="C5" i="14" a="1"/>
  <c r="C5" i="14" s="1"/>
  <c r="C71" i="14" a="1"/>
  <c r="C71" i="14" s="1"/>
  <c r="C62" i="14" a="1"/>
  <c r="C62" i="14" s="1"/>
  <c r="L16" i="26" a="1"/>
  <c r="L16" i="26" s="1"/>
  <c r="AF4" i="26" a="1"/>
  <c r="AF4" i="26" s="1"/>
  <c r="AF5" i="26" a="1"/>
  <c r="AF5" i="26" s="1"/>
  <c r="AF21" i="26" a="1"/>
  <c r="AF21" i="26" s="1"/>
  <c r="AF8" i="26" a="1"/>
  <c r="AF8" i="26" s="1"/>
  <c r="AF26" i="26" a="1"/>
  <c r="AF26" i="26" s="1"/>
  <c r="AF12" i="26" a="1"/>
  <c r="AF12" i="26" s="1"/>
  <c r="AF23" i="26" a="1"/>
  <c r="AF23" i="26" s="1"/>
  <c r="AF17" i="26" a="1"/>
  <c r="AF17" i="26" s="1"/>
  <c r="AF39" i="26" a="1"/>
  <c r="AF39" i="26" s="1"/>
  <c r="AF44" i="26" a="1"/>
  <c r="AF44" i="26" s="1"/>
  <c r="AF62" i="26" a="1"/>
  <c r="AF62" i="26" s="1"/>
  <c r="AF56" i="26" a="1"/>
  <c r="AF56" i="26" s="1"/>
  <c r="AF67" i="26" a="1"/>
  <c r="AF67" i="26" s="1"/>
  <c r="AF10" i="14" a="1"/>
  <c r="AF10" i="14" s="1"/>
  <c r="AF18" i="14" a="1"/>
  <c r="AF18" i="14" s="1"/>
  <c r="AF11" i="14" a="1"/>
  <c r="AF11" i="14" s="1"/>
  <c r="AF53" i="14" a="1"/>
  <c r="AF53" i="14" s="1"/>
  <c r="AF54" i="14" a="1"/>
  <c r="AF54" i="14" s="1"/>
  <c r="AF71" i="14" a="1"/>
  <c r="AF71" i="14" s="1"/>
  <c r="AF68" i="14" a="1"/>
  <c r="AF68" i="14" s="1"/>
  <c r="K4" i="26" a="1"/>
  <c r="K4" i="26" s="1"/>
  <c r="K13" i="26" a="1"/>
  <c r="K13" i="26" s="1"/>
  <c r="K24" i="26" a="1"/>
  <c r="K24" i="26" s="1"/>
  <c r="K23" i="26" a="1"/>
  <c r="K23" i="26" s="1"/>
  <c r="K28" i="26" a="1"/>
  <c r="K28" i="26" s="1"/>
  <c r="K48" i="26" a="1"/>
  <c r="K48" i="26" s="1"/>
  <c r="K56" i="26" a="1"/>
  <c r="K56" i="26" s="1"/>
  <c r="K64" i="26" a="1"/>
  <c r="K64" i="26" s="1"/>
  <c r="K67" i="26" a="1"/>
  <c r="K67" i="26" s="1"/>
  <c r="K72" i="26" a="1"/>
  <c r="K72" i="26" s="1"/>
  <c r="K17" i="14" a="1"/>
  <c r="K17" i="14" s="1"/>
  <c r="K22" i="14" a="1"/>
  <c r="K22" i="14" s="1"/>
  <c r="K31" i="14" a="1"/>
  <c r="K31" i="14" s="1"/>
  <c r="K45" i="14" a="1"/>
  <c r="K45" i="14" s="1"/>
  <c r="K68" i="14" a="1"/>
  <c r="K68" i="14" s="1"/>
  <c r="K70" i="14" a="1"/>
  <c r="K70" i="14" s="1"/>
  <c r="K60" i="14" a="1"/>
  <c r="K60" i="14" s="1"/>
  <c r="AA3" i="26" a="1"/>
  <c r="AA3" i="26" s="1"/>
  <c r="AA8" i="26" a="1"/>
  <c r="AA8" i="26" s="1"/>
  <c r="AA26" i="26" a="1"/>
  <c r="AA26" i="26" s="1"/>
  <c r="AA48" i="26" a="1"/>
  <c r="AA48" i="26" s="1"/>
  <c r="AA45" i="26" a="1"/>
  <c r="AA45" i="26" s="1"/>
  <c r="AA61" i="26" a="1"/>
  <c r="AA61" i="26" s="1"/>
  <c r="AA59" i="26" a="1"/>
  <c r="AA59" i="26" s="1"/>
  <c r="AA72" i="26" a="1"/>
  <c r="AA72" i="26" s="1"/>
  <c r="AA7" i="14" a="1"/>
  <c r="AA7" i="14" s="1"/>
  <c r="AA19" i="14" a="1"/>
  <c r="AA19" i="14" s="1"/>
  <c r="AA27" i="14" a="1"/>
  <c r="AA27" i="14" s="1"/>
  <c r="AA41" i="14" a="1"/>
  <c r="AA41" i="14" s="1"/>
  <c r="AA67" i="14" a="1"/>
  <c r="AA67" i="14" s="1"/>
  <c r="AA73" i="14" a="1"/>
  <c r="AA73" i="14" s="1"/>
  <c r="AA54" i="14" a="1"/>
  <c r="AA54" i="14" s="1"/>
  <c r="AI5" i="26" a="1"/>
  <c r="AI5" i="26" s="1"/>
  <c r="AI25" i="26" a="1"/>
  <c r="AI25" i="26" s="1"/>
  <c r="AI21" i="26" a="1"/>
  <c r="AI21" i="26" s="1"/>
  <c r="AI40" i="26" a="1"/>
  <c r="AI40" i="26" s="1"/>
  <c r="AI43" i="26" a="1"/>
  <c r="AI43" i="26" s="1"/>
  <c r="AI51" i="26" a="1"/>
  <c r="AI51" i="26" s="1"/>
  <c r="AI62" i="26" a="1"/>
  <c r="AI62" i="26" s="1"/>
  <c r="AI70" i="26" a="1"/>
  <c r="AI70" i="26" s="1"/>
  <c r="AI71" i="26" a="1"/>
  <c r="AI71" i="26" s="1"/>
  <c r="AI15" i="14" a="1"/>
  <c r="AI15" i="14" s="1"/>
  <c r="AI18" i="14" a="1"/>
  <c r="AI18" i="14" s="1"/>
  <c r="AI43" i="14" a="1"/>
  <c r="AI43" i="14" s="1"/>
  <c r="AI70" i="14" a="1"/>
  <c r="AI70" i="14" s="1"/>
  <c r="AI61" i="14" a="1"/>
  <c r="AI61" i="14" s="1"/>
  <c r="AI60" i="14" a="1"/>
  <c r="AI60" i="14" s="1"/>
  <c r="C9" i="26" a="1"/>
  <c r="C9" i="26" s="1"/>
  <c r="C62" i="26" a="1"/>
  <c r="C62" i="26" s="1"/>
  <c r="C5" i="26" a="1"/>
  <c r="C5" i="26" s="1"/>
  <c r="C13" i="26" a="1"/>
  <c r="C13" i="26" s="1"/>
  <c r="C14" i="26" a="1"/>
  <c r="C14" i="26" s="1"/>
  <c r="C58" i="26" a="1"/>
  <c r="C58" i="26" s="1"/>
  <c r="C70" i="26" a="1"/>
  <c r="C70" i="26" s="1"/>
  <c r="C71" i="26" a="1"/>
  <c r="C71" i="26" s="1"/>
  <c r="C16" i="14" a="1"/>
  <c r="C16" i="14" s="1"/>
  <c r="C17" i="14" a="1"/>
  <c r="C17" i="14" s="1"/>
  <c r="C52" i="14" a="1"/>
  <c r="C52" i="14" s="1"/>
  <c r="G7" i="26" a="1"/>
  <c r="G7" i="26" s="1"/>
  <c r="G13" i="26" a="1"/>
  <c r="G13" i="26" s="1"/>
  <c r="G11" i="26" a="1"/>
  <c r="G11" i="26" s="1"/>
  <c r="G4" i="26" a="1"/>
  <c r="G4" i="26" s="1"/>
  <c r="G10" i="26" a="1"/>
  <c r="G10" i="26" s="1"/>
  <c r="G6" i="26" a="1"/>
  <c r="G6" i="26" s="1"/>
  <c r="G12" i="26" a="1"/>
  <c r="G12" i="26" s="1"/>
  <c r="G16" i="26" a="1"/>
  <c r="G16" i="26" s="1"/>
  <c r="G18" i="26" a="1"/>
  <c r="G18" i="26" s="1"/>
  <c r="G5" i="26" a="1"/>
  <c r="G5" i="26" s="1"/>
  <c r="G9" i="26" a="1"/>
  <c r="G9" i="26" s="1"/>
  <c r="G14" i="26" a="1"/>
  <c r="G14" i="26" s="1"/>
  <c r="G15" i="26" a="1"/>
  <c r="G15" i="26" s="1"/>
  <c r="G3" i="26" a="1"/>
  <c r="G3" i="26" s="1"/>
  <c r="G17" i="26" a="1"/>
  <c r="G17" i="26" s="1"/>
  <c r="G21" i="26" a="1"/>
  <c r="G21" i="26" s="1"/>
  <c r="G20" i="26" a="1"/>
  <c r="G20" i="26" s="1"/>
  <c r="G26" i="26" a="1"/>
  <c r="G26" i="26" s="1"/>
  <c r="G28" i="26" a="1"/>
  <c r="G28" i="26" s="1"/>
  <c r="G19" i="26" a="1"/>
  <c r="G19" i="26" s="1"/>
  <c r="G23" i="26" a="1"/>
  <c r="G23" i="26" s="1"/>
  <c r="G25" i="26" a="1"/>
  <c r="G25" i="26" s="1"/>
  <c r="G22" i="26" a="1"/>
  <c r="G22" i="26" s="1"/>
  <c r="G27" i="26" a="1"/>
  <c r="G27" i="26" s="1"/>
  <c r="G8" i="26" a="1"/>
  <c r="G8" i="26" s="1"/>
  <c r="G24" i="26" a="1"/>
  <c r="G24" i="26" s="1"/>
  <c r="G31" i="26" a="1"/>
  <c r="G31" i="26" s="1"/>
  <c r="G34" i="26" a="1"/>
  <c r="G34" i="26" s="1"/>
  <c r="G33" i="26" a="1"/>
  <c r="G33" i="26" s="1"/>
  <c r="G29" i="26" a="1"/>
  <c r="G29" i="26" s="1"/>
  <c r="G30" i="26" a="1"/>
  <c r="G30" i="26" s="1"/>
  <c r="G32" i="26" a="1"/>
  <c r="G32" i="26" s="1"/>
  <c r="G39" i="26" a="1"/>
  <c r="G39" i="26" s="1"/>
  <c r="G40" i="26" a="1"/>
  <c r="G40" i="26" s="1"/>
  <c r="G44" i="26" a="1"/>
  <c r="G44" i="26" s="1"/>
  <c r="G47" i="26" a="1"/>
  <c r="G47" i="26" s="1"/>
  <c r="G41" i="26" a="1"/>
  <c r="G41" i="26" s="1"/>
  <c r="G42" i="26" a="1"/>
  <c r="G42" i="26" s="1"/>
  <c r="G45" i="26" a="1"/>
  <c r="G45" i="26" s="1"/>
  <c r="G46" i="26" a="1"/>
  <c r="G46" i="26" s="1"/>
  <c r="G43" i="26" a="1"/>
  <c r="G43" i="26" s="1"/>
  <c r="G48" i="26" a="1"/>
  <c r="G48" i="26" s="1"/>
  <c r="G49" i="26" a="1"/>
  <c r="G49" i="26" s="1"/>
  <c r="G52" i="26" a="1"/>
  <c r="G52" i="26" s="1"/>
  <c r="G51" i="26" a="1"/>
  <c r="G51" i="26" s="1"/>
  <c r="G55" i="26" a="1"/>
  <c r="G55" i="26" s="1"/>
  <c r="G50" i="26" a="1"/>
  <c r="G50" i="26" s="1"/>
  <c r="G54" i="26" a="1"/>
  <c r="G54" i="26" s="1"/>
  <c r="G59" i="26" a="1"/>
  <c r="G59" i="26" s="1"/>
  <c r="G62" i="26" a="1"/>
  <c r="G62" i="26" s="1"/>
  <c r="G63" i="26" a="1"/>
  <c r="G63" i="26" s="1"/>
  <c r="G53" i="26" a="1"/>
  <c r="G53" i="26" s="1"/>
  <c r="G58" i="26" a="1"/>
  <c r="G58" i="26" s="1"/>
  <c r="G60" i="26" a="1"/>
  <c r="G60" i="26" s="1"/>
  <c r="G64" i="26" a="1"/>
  <c r="G64" i="26" s="1"/>
  <c r="G70" i="26" a="1"/>
  <c r="G70" i="26" s="1"/>
  <c r="G73" i="26" a="1"/>
  <c r="G73" i="26" s="1"/>
  <c r="G65" i="26" a="1"/>
  <c r="G65" i="26" s="1"/>
  <c r="G57" i="26" a="1"/>
  <c r="G57" i="26" s="1"/>
  <c r="G61" i="26" a="1"/>
  <c r="G61" i="26" s="1"/>
  <c r="G56" i="26" a="1"/>
  <c r="G56" i="26" s="1"/>
  <c r="G69" i="26" a="1"/>
  <c r="G69" i="26" s="1"/>
  <c r="G72" i="26" a="1"/>
  <c r="G72" i="26" s="1"/>
  <c r="G74" i="26" a="1"/>
  <c r="G74" i="26" s="1"/>
  <c r="G66" i="26" a="1"/>
  <c r="G66" i="26" s="1"/>
  <c r="G67" i="26" a="1"/>
  <c r="G67" i="26" s="1"/>
  <c r="G3" i="14" a="1"/>
  <c r="G3" i="14" s="1"/>
  <c r="G6" i="14" a="1"/>
  <c r="G6" i="14" s="1"/>
  <c r="G7" i="14" a="1"/>
  <c r="G7" i="14" s="1"/>
  <c r="G68" i="26" a="1"/>
  <c r="G68" i="26" s="1"/>
  <c r="G5" i="14" a="1"/>
  <c r="G5" i="14" s="1"/>
  <c r="G12" i="14" a="1"/>
  <c r="G12" i="14" s="1"/>
  <c r="G14" i="14" a="1"/>
  <c r="G14" i="14" s="1"/>
  <c r="G4" i="14" a="1"/>
  <c r="G4" i="14" s="1"/>
  <c r="G11" i="14" a="1"/>
  <c r="G11" i="14" s="1"/>
  <c r="G13" i="14" a="1"/>
  <c r="G13" i="14" s="1"/>
  <c r="G71" i="26" a="1"/>
  <c r="G71" i="26" s="1"/>
  <c r="G10" i="14" a="1"/>
  <c r="G10" i="14" s="1"/>
  <c r="G8" i="14" a="1"/>
  <c r="G8" i="14" s="1"/>
  <c r="G22" i="14" a="1"/>
  <c r="G22" i="14" s="1"/>
  <c r="G29" i="14" a="1"/>
  <c r="G29" i="14" s="1"/>
  <c r="G16" i="14" a="1"/>
  <c r="G16" i="14" s="1"/>
  <c r="G23" i="14" a="1"/>
  <c r="G23" i="14" s="1"/>
  <c r="G9" i="14" a="1"/>
  <c r="G9" i="14" s="1"/>
  <c r="G15" i="14" a="1"/>
  <c r="G15" i="14" s="1"/>
  <c r="G26" i="14" a="1"/>
  <c r="G26" i="14" s="1"/>
  <c r="G17" i="14" a="1"/>
  <c r="G17" i="14" s="1"/>
  <c r="G24" i="14" a="1"/>
  <c r="G24" i="14" s="1"/>
  <c r="G19" i="14" a="1"/>
  <c r="G19" i="14" s="1"/>
  <c r="G18" i="14" a="1"/>
  <c r="G18" i="14" s="1"/>
  <c r="G20" i="14" a="1"/>
  <c r="G20" i="14" s="1"/>
  <c r="G21" i="14" a="1"/>
  <c r="G21" i="14" s="1"/>
  <c r="G42" i="14" a="1"/>
  <c r="G42" i="14" s="1"/>
  <c r="G43" i="14" a="1"/>
  <c r="G43" i="14" s="1"/>
  <c r="G45" i="14" a="1"/>
  <c r="G45" i="14" s="1"/>
  <c r="G50" i="14" a="1"/>
  <c r="G50" i="14" s="1"/>
  <c r="G52" i="14" a="1"/>
  <c r="G52" i="14" s="1"/>
  <c r="G27" i="14" a="1"/>
  <c r="G27" i="14" s="1"/>
  <c r="G51" i="14" a="1"/>
  <c r="G51" i="14" s="1"/>
  <c r="G25" i="14" a="1"/>
  <c r="G25" i="14" s="1"/>
  <c r="G30" i="14" a="1"/>
  <c r="G30" i="14" s="1"/>
  <c r="G31" i="14" a="1"/>
  <c r="G31" i="14" s="1"/>
  <c r="G28" i="14" a="1"/>
  <c r="G28" i="14" s="1"/>
  <c r="G34" i="14" a="1"/>
  <c r="G34" i="14" s="1"/>
  <c r="G54" i="14" a="1"/>
  <c r="G54" i="14" s="1"/>
  <c r="G32" i="14" a="1"/>
  <c r="G32" i="14" s="1"/>
  <c r="G41" i="14" a="1"/>
  <c r="G41" i="14" s="1"/>
  <c r="G44" i="14" a="1"/>
  <c r="G44" i="14" s="1"/>
  <c r="G66" i="14" a="1"/>
  <c r="G66" i="14" s="1"/>
  <c r="G69" i="14" a="1"/>
  <c r="G69" i="14" s="1"/>
  <c r="G74" i="14" a="1"/>
  <c r="G74" i="14" s="1"/>
  <c r="G55" i="14" a="1"/>
  <c r="G55" i="14" s="1"/>
  <c r="G56" i="14" a="1"/>
  <c r="G56" i="14" s="1"/>
  <c r="G60" i="14" a="1"/>
  <c r="G60" i="14" s="1"/>
  <c r="G71" i="14" a="1"/>
  <c r="G71" i="14" s="1"/>
  <c r="G73" i="14" a="1"/>
  <c r="G73" i="14" s="1"/>
  <c r="G63" i="14" a="1"/>
  <c r="G63" i="14" s="1"/>
  <c r="G62" i="14" a="1"/>
  <c r="G62" i="14" s="1"/>
  <c r="G68" i="14" a="1"/>
  <c r="G68" i="14" s="1"/>
  <c r="G64" i="14" a="1"/>
  <c r="G64" i="14" s="1"/>
  <c r="G65" i="14" a="1"/>
  <c r="G65" i="14" s="1"/>
  <c r="G57" i="14" a="1"/>
  <c r="G57" i="14" s="1"/>
  <c r="G59" i="14" a="1"/>
  <c r="G59" i="14" s="1"/>
  <c r="G70" i="14" a="1"/>
  <c r="G70" i="14" s="1"/>
  <c r="G72" i="14" a="1"/>
  <c r="G72" i="14" s="1"/>
  <c r="G53" i="14" a="1"/>
  <c r="G53" i="14" s="1"/>
  <c r="G58" i="14" a="1"/>
  <c r="G58" i="14" s="1"/>
  <c r="G61" i="14" a="1"/>
  <c r="G61" i="14" s="1"/>
  <c r="G67" i="14" a="1"/>
  <c r="G67" i="14" s="1"/>
  <c r="J7" i="40"/>
  <c r="AH288" i="28" a="1"/>
  <c r="AH288" i="28" s="1"/>
  <c r="AI288" i="28" a="1"/>
  <c r="AI288" i="28" s="1"/>
  <c r="AJ288" i="28" a="1"/>
  <c r="AJ288" i="28" s="1"/>
  <c r="AK288" i="28" a="1"/>
  <c r="AK288" i="28" s="1"/>
  <c r="AG288" i="28" a="1"/>
  <c r="AG288" i="28" s="1"/>
  <c r="AC288" i="28" a="1"/>
  <c r="AC288" i="28" s="1"/>
  <c r="AD288" i="28" a="1"/>
  <c r="AD288" i="28" s="1"/>
  <c r="AE288" i="28" a="1"/>
  <c r="AE288" i="28"/>
  <c r="AF288" i="28" a="1"/>
  <c r="AF288" i="28" s="1"/>
  <c r="AB288" i="28" a="1"/>
  <c r="AB288" i="28" s="1"/>
  <c r="X288" i="28" a="1"/>
  <c r="X288" i="28" s="1"/>
  <c r="Y288" i="28" a="1"/>
  <c r="Y288" i="28" s="1"/>
  <c r="Z288" i="28" a="1"/>
  <c r="Z288" i="28" s="1"/>
  <c r="AA288" i="28" a="1"/>
  <c r="AA288" i="28" s="1"/>
  <c r="W288" i="28" a="1"/>
  <c r="W288" i="28" s="1"/>
  <c r="S288" i="28" a="1"/>
  <c r="S288" i="28"/>
  <c r="T288" i="28" a="1"/>
  <c r="T288" i="28" s="1"/>
  <c r="U288" i="28" a="1"/>
  <c r="U288" i="28" s="1"/>
  <c r="V288" i="28" a="1"/>
  <c r="V288" i="28" s="1"/>
  <c r="R288" i="28" a="1"/>
  <c r="R288" i="28" s="1"/>
  <c r="N288" i="28" a="1"/>
  <c r="N288" i="28" s="1"/>
  <c r="O288" i="28" a="1"/>
  <c r="O288" i="28" s="1"/>
  <c r="P288" i="28" a="1"/>
  <c r="P288" i="28" s="1"/>
  <c r="Q288" i="28" a="1"/>
  <c r="Q288" i="28"/>
  <c r="M288" i="28" a="1"/>
  <c r="M288" i="28" s="1"/>
  <c r="I288" i="28" a="1"/>
  <c r="I288" i="28" s="1"/>
  <c r="J288" i="28" a="1"/>
  <c r="J288" i="28" s="1"/>
  <c r="K288" i="28" a="1"/>
  <c r="K288" i="28" s="1"/>
  <c r="L288" i="28" a="1"/>
  <c r="L288" i="28" s="1"/>
  <c r="H288" i="28" a="1"/>
  <c r="H288" i="28" s="1"/>
  <c r="C288" i="28" a="1"/>
  <c r="C288" i="28" s="1"/>
  <c r="D288" i="28" a="1"/>
  <c r="D288" i="28" s="1"/>
  <c r="E288" i="28" a="1"/>
  <c r="E288" i="28" s="1"/>
  <c r="F288" i="28" a="1"/>
  <c r="F288" i="28" s="1"/>
  <c r="G288" i="28" a="1"/>
  <c r="G288" i="28"/>
  <c r="B288" i="28" a="1"/>
  <c r="B288" i="28" s="1"/>
  <c r="C85" i="10"/>
  <c r="D85" i="10"/>
  <c r="E85" i="10"/>
  <c r="F85" i="10"/>
  <c r="G85" i="10"/>
  <c r="H85" i="10"/>
  <c r="I85" i="10"/>
  <c r="C86" i="10"/>
  <c r="D86" i="10"/>
  <c r="E86" i="10"/>
  <c r="F86" i="10"/>
  <c r="G86" i="10"/>
  <c r="H86" i="10"/>
  <c r="I86" i="10"/>
  <c r="B86" i="10"/>
  <c r="B85" i="10"/>
  <c r="C81" i="10"/>
  <c r="D81" i="10"/>
  <c r="E81" i="10"/>
  <c r="F81" i="10"/>
  <c r="G81" i="10"/>
  <c r="H81" i="10"/>
  <c r="I81" i="10"/>
  <c r="C82" i="10"/>
  <c r="D82" i="10"/>
  <c r="E82" i="10"/>
  <c r="F82" i="10"/>
  <c r="G82" i="10"/>
  <c r="H82" i="10"/>
  <c r="I82" i="10"/>
  <c r="C83" i="10"/>
  <c r="D83" i="10"/>
  <c r="E83" i="10"/>
  <c r="F83" i="10"/>
  <c r="G83" i="10"/>
  <c r="H83" i="10"/>
  <c r="I83" i="10"/>
  <c r="C84" i="10"/>
  <c r="D84" i="10"/>
  <c r="E84" i="10"/>
  <c r="F84" i="10"/>
  <c r="G84" i="10"/>
  <c r="H84" i="10"/>
  <c r="I84" i="10"/>
  <c r="B84" i="10"/>
  <c r="B83" i="10"/>
  <c r="B82" i="10"/>
  <c r="B81" i="10"/>
  <c r="C73" i="10"/>
  <c r="D73" i="10"/>
  <c r="E73" i="10"/>
  <c r="F73" i="10"/>
  <c r="G73" i="10"/>
  <c r="H73" i="10"/>
  <c r="I73" i="10"/>
  <c r="C74" i="10"/>
  <c r="D74" i="10"/>
  <c r="E74" i="10"/>
  <c r="F74" i="10"/>
  <c r="G74" i="10"/>
  <c r="H74" i="10"/>
  <c r="I74" i="10"/>
  <c r="B74" i="10"/>
  <c r="B73" i="10"/>
  <c r="C72" i="10"/>
  <c r="D72" i="10"/>
  <c r="E72" i="10"/>
  <c r="F72" i="10"/>
  <c r="G72" i="10"/>
  <c r="H72" i="10"/>
  <c r="I72" i="10"/>
  <c r="B72" i="10"/>
  <c r="C71" i="10"/>
  <c r="D71" i="10"/>
  <c r="E71" i="10"/>
  <c r="F71" i="10"/>
  <c r="G71" i="10"/>
  <c r="H71" i="10"/>
  <c r="I71" i="10"/>
  <c r="B71" i="10"/>
  <c r="C70" i="10"/>
  <c r="D70" i="10"/>
  <c r="E70" i="10"/>
  <c r="F70" i="10"/>
  <c r="G70" i="10"/>
  <c r="H70" i="10"/>
  <c r="I70" i="10"/>
  <c r="B70" i="10"/>
  <c r="N1396" i="37" l="1"/>
  <c r="N10" i="37"/>
  <c r="N18" i="37"/>
  <c r="N26" i="37"/>
  <c r="N34" i="37"/>
  <c r="N42" i="37"/>
  <c r="N50" i="37"/>
  <c r="N58" i="37"/>
  <c r="N66" i="37"/>
  <c r="N74" i="37"/>
  <c r="N82" i="37"/>
  <c r="N90" i="37"/>
  <c r="N98" i="37"/>
  <c r="N106" i="37"/>
  <c r="N114" i="37"/>
  <c r="N122" i="37"/>
  <c r="N130" i="37"/>
  <c r="N138" i="37"/>
  <c r="N146" i="37"/>
  <c r="N154" i="37"/>
  <c r="N162" i="37"/>
  <c r="N170" i="37"/>
  <c r="N178" i="37"/>
  <c r="N186" i="37"/>
  <c r="N194" i="37"/>
  <c r="N202" i="37"/>
  <c r="N210" i="37"/>
  <c r="N218" i="37"/>
  <c r="N226" i="37"/>
  <c r="N234" i="37"/>
  <c r="N242" i="37"/>
  <c r="N250" i="37"/>
  <c r="N258" i="37"/>
  <c r="N266" i="37"/>
  <c r="N274" i="37"/>
  <c r="N282" i="37"/>
  <c r="N290" i="37"/>
  <c r="N298" i="37"/>
  <c r="N306" i="37"/>
  <c r="N314" i="37"/>
  <c r="N322" i="37"/>
  <c r="N330" i="37"/>
  <c r="N338" i="37"/>
  <c r="N346" i="37"/>
  <c r="N354" i="37"/>
  <c r="N362" i="37"/>
  <c r="N370" i="37"/>
  <c r="N378" i="37"/>
  <c r="N386" i="37"/>
  <c r="N394" i="37"/>
  <c r="N402" i="37"/>
  <c r="N410" i="37"/>
  <c r="N418" i="37"/>
  <c r="N426" i="37"/>
  <c r="N434" i="37"/>
  <c r="N442" i="37"/>
  <c r="N450" i="37"/>
  <c r="N458" i="37"/>
  <c r="N466" i="37"/>
  <c r="N474" i="37"/>
  <c r="N482" i="37"/>
  <c r="N490" i="37"/>
  <c r="N498" i="37"/>
  <c r="N506" i="37"/>
  <c r="N514" i="37"/>
  <c r="N522" i="37"/>
  <c r="N530" i="37"/>
  <c r="N538" i="37"/>
  <c r="N546" i="37"/>
  <c r="N554" i="37"/>
  <c r="N562" i="37"/>
  <c r="N570" i="37"/>
  <c r="N578" i="37"/>
  <c r="N586" i="37"/>
  <c r="N594" i="37"/>
  <c r="N602" i="37"/>
  <c r="N610" i="37"/>
  <c r="N618" i="37"/>
  <c r="N626" i="37"/>
  <c r="N634" i="37"/>
  <c r="N642" i="37"/>
  <c r="N11" i="37"/>
  <c r="N19" i="37"/>
  <c r="N27" i="37"/>
  <c r="N35" i="37"/>
  <c r="N43" i="37"/>
  <c r="N51" i="37"/>
  <c r="N59" i="37"/>
  <c r="N67" i="37"/>
  <c r="N75" i="37"/>
  <c r="N83" i="37"/>
  <c r="N91" i="37"/>
  <c r="N99" i="37"/>
  <c r="N107" i="37"/>
  <c r="N115" i="37"/>
  <c r="N123" i="37"/>
  <c r="N131" i="37"/>
  <c r="N139" i="37"/>
  <c r="N147" i="37"/>
  <c r="N155" i="37"/>
  <c r="N163" i="37"/>
  <c r="N171" i="37"/>
  <c r="N179" i="37"/>
  <c r="N187" i="37"/>
  <c r="N195" i="37"/>
  <c r="N203" i="37"/>
  <c r="N211" i="37"/>
  <c r="N219" i="37"/>
  <c r="N227" i="37"/>
  <c r="N235" i="37"/>
  <c r="N243" i="37"/>
  <c r="N251" i="37"/>
  <c r="N259" i="37"/>
  <c r="N267" i="37"/>
  <c r="N275" i="37"/>
  <c r="N283" i="37"/>
  <c r="N291" i="37"/>
  <c r="N299" i="37"/>
  <c r="N307" i="37"/>
  <c r="N315" i="37"/>
  <c r="N323" i="37"/>
  <c r="N331" i="37"/>
  <c r="N339" i="37"/>
  <c r="N347" i="37"/>
  <c r="N355" i="37"/>
  <c r="N363" i="37"/>
  <c r="N371" i="37"/>
  <c r="N379" i="37"/>
  <c r="N387" i="37"/>
  <c r="N395" i="37"/>
  <c r="N403" i="37"/>
  <c r="N411" i="37"/>
  <c r="N419" i="37"/>
  <c r="N427" i="37"/>
  <c r="N435" i="37"/>
  <c r="N443" i="37"/>
  <c r="N451" i="37"/>
  <c r="N459" i="37"/>
  <c r="N467" i="37"/>
  <c r="N475" i="37"/>
  <c r="N483" i="37"/>
  <c r="N491" i="37"/>
  <c r="N499" i="37"/>
  <c r="N507" i="37"/>
  <c r="N515" i="37"/>
  <c r="N523" i="37"/>
  <c r="N531" i="37"/>
  <c r="N539" i="37"/>
  <c r="N547" i="37"/>
  <c r="N555" i="37"/>
  <c r="N563" i="37"/>
  <c r="N571" i="37"/>
  <c r="N579" i="37"/>
  <c r="N587" i="37"/>
  <c r="N595" i="37"/>
  <c r="N603" i="37"/>
  <c r="N611" i="37"/>
  <c r="N619" i="37"/>
  <c r="N627" i="37"/>
  <c r="N635" i="37"/>
  <c r="N643" i="37"/>
  <c r="N651" i="37"/>
  <c r="N659" i="37"/>
  <c r="N667" i="37"/>
  <c r="N675" i="37"/>
  <c r="N4" i="37"/>
  <c r="N12" i="37"/>
  <c r="N20" i="37"/>
  <c r="N28" i="37"/>
  <c r="N36" i="37"/>
  <c r="N44" i="37"/>
  <c r="N52" i="37"/>
  <c r="N60" i="37"/>
  <c r="N68" i="37"/>
  <c r="N76" i="37"/>
  <c r="N84" i="37"/>
  <c r="N92" i="37"/>
  <c r="N100" i="37"/>
  <c r="N108" i="37"/>
  <c r="N116" i="37"/>
  <c r="N124" i="37"/>
  <c r="N132" i="37"/>
  <c r="N140" i="37"/>
  <c r="N148" i="37"/>
  <c r="N156" i="37"/>
  <c r="N164" i="37"/>
  <c r="N172" i="37"/>
  <c r="N180" i="37"/>
  <c r="N188" i="37"/>
  <c r="N196" i="37"/>
  <c r="N204" i="37"/>
  <c r="N212" i="37"/>
  <c r="N220" i="37"/>
  <c r="N228" i="37"/>
  <c r="N236" i="37"/>
  <c r="N244" i="37"/>
  <c r="N252" i="37"/>
  <c r="N260" i="37"/>
  <c r="N268" i="37"/>
  <c r="N276" i="37"/>
  <c r="N284" i="37"/>
  <c r="N292" i="37"/>
  <c r="N300" i="37"/>
  <c r="N308" i="37"/>
  <c r="N316" i="37"/>
  <c r="N324" i="37"/>
  <c r="N332" i="37"/>
  <c r="N340" i="37"/>
  <c r="N348" i="37"/>
  <c r="N356" i="37"/>
  <c r="N364" i="37"/>
  <c r="N372" i="37"/>
  <c r="N380" i="37"/>
  <c r="N388" i="37"/>
  <c r="N396" i="37"/>
  <c r="N404" i="37"/>
  <c r="N412" i="37"/>
  <c r="N420" i="37"/>
  <c r="N428" i="37"/>
  <c r="N436" i="37"/>
  <c r="N444" i="37"/>
  <c r="N452" i="37"/>
  <c r="N460" i="37"/>
  <c r="N468" i="37"/>
  <c r="N476" i="37"/>
  <c r="N484" i="37"/>
  <c r="N492" i="37"/>
  <c r="N500" i="37"/>
  <c r="N508" i="37"/>
  <c r="N516" i="37"/>
  <c r="N524" i="37"/>
  <c r="N532" i="37"/>
  <c r="N540" i="37"/>
  <c r="N548" i="37"/>
  <c r="N556" i="37"/>
  <c r="N564" i="37"/>
  <c r="N572" i="37"/>
  <c r="N580" i="37"/>
  <c r="N588" i="37"/>
  <c r="N596" i="37"/>
  <c r="N604" i="37"/>
  <c r="N612" i="37"/>
  <c r="N620" i="37"/>
  <c r="N628" i="37"/>
  <c r="N636" i="37"/>
  <c r="N644" i="37"/>
  <c r="N652" i="37"/>
  <c r="N660" i="37"/>
  <c r="N668" i="37"/>
  <c r="N676" i="37"/>
  <c r="N5" i="37"/>
  <c r="N13" i="37"/>
  <c r="N21" i="37"/>
  <c r="N29" i="37"/>
  <c r="N37" i="37"/>
  <c r="N45" i="37"/>
  <c r="N53" i="37"/>
  <c r="N61" i="37"/>
  <c r="N69" i="37"/>
  <c r="N77" i="37"/>
  <c r="N85" i="37"/>
  <c r="N93" i="37"/>
  <c r="N101" i="37"/>
  <c r="N109" i="37"/>
  <c r="N117" i="37"/>
  <c r="N125" i="37"/>
  <c r="N133" i="37"/>
  <c r="N141" i="37"/>
  <c r="N149" i="37"/>
  <c r="N157" i="37"/>
  <c r="N165" i="37"/>
  <c r="N173" i="37"/>
  <c r="N181" i="37"/>
  <c r="N189" i="37"/>
  <c r="N197" i="37"/>
  <c r="N205" i="37"/>
  <c r="N213" i="37"/>
  <c r="N221" i="37"/>
  <c r="N229" i="37"/>
  <c r="N237" i="37"/>
  <c r="N245" i="37"/>
  <c r="N253" i="37"/>
  <c r="N261" i="37"/>
  <c r="N269" i="37"/>
  <c r="N277" i="37"/>
  <c r="N285" i="37"/>
  <c r="N293" i="37"/>
  <c r="N301" i="37"/>
  <c r="N309" i="37"/>
  <c r="N317" i="37"/>
  <c r="N325" i="37"/>
  <c r="N333" i="37"/>
  <c r="N341" i="37"/>
  <c r="N349" i="37"/>
  <c r="N357" i="37"/>
  <c r="N365" i="37"/>
  <c r="N373" i="37"/>
  <c r="N381" i="37"/>
  <c r="N389" i="37"/>
  <c r="N397" i="37"/>
  <c r="N405" i="37"/>
  <c r="N413" i="37"/>
  <c r="N421" i="37"/>
  <c r="N429" i="37"/>
  <c r="N437" i="37"/>
  <c r="N445" i="37"/>
  <c r="N453" i="37"/>
  <c r="N461" i="37"/>
  <c r="N469" i="37"/>
  <c r="N477" i="37"/>
  <c r="N485" i="37"/>
  <c r="N493" i="37"/>
  <c r="N501" i="37"/>
  <c r="N509" i="37"/>
  <c r="N517" i="37"/>
  <c r="N525" i="37"/>
  <c r="N533" i="37"/>
  <c r="N541" i="37"/>
  <c r="N549" i="37"/>
  <c r="N557" i="37"/>
  <c r="N565" i="37"/>
  <c r="N573" i="37"/>
  <c r="N581" i="37"/>
  <c r="N589" i="37"/>
  <c r="N597" i="37"/>
  <c r="N605" i="37"/>
  <c r="N613" i="37"/>
  <c r="N621" i="37"/>
  <c r="N629" i="37"/>
  <c r="N637" i="37"/>
  <c r="N645" i="37"/>
  <c r="N653" i="37"/>
  <c r="N661" i="37"/>
  <c r="N669" i="37"/>
  <c r="N677" i="37"/>
  <c r="N6" i="37"/>
  <c r="N14" i="37"/>
  <c r="N22" i="37"/>
  <c r="N30" i="37"/>
  <c r="N38" i="37"/>
  <c r="N46" i="37"/>
  <c r="N54" i="37"/>
  <c r="N62" i="37"/>
  <c r="N70" i="37"/>
  <c r="N78" i="37"/>
  <c r="N86" i="37"/>
  <c r="N94" i="37"/>
  <c r="N102" i="37"/>
  <c r="N110" i="37"/>
  <c r="N118" i="37"/>
  <c r="N126" i="37"/>
  <c r="N134" i="37"/>
  <c r="N142" i="37"/>
  <c r="N150" i="37"/>
  <c r="N158" i="37"/>
  <c r="N166" i="37"/>
  <c r="N174" i="37"/>
  <c r="N182" i="37"/>
  <c r="N190" i="37"/>
  <c r="N198" i="37"/>
  <c r="N206" i="37"/>
  <c r="N214" i="37"/>
  <c r="N222" i="37"/>
  <c r="N230" i="37"/>
  <c r="N238" i="37"/>
  <c r="N246" i="37"/>
  <c r="N254" i="37"/>
  <c r="N262" i="37"/>
  <c r="N270" i="37"/>
  <c r="N278" i="37"/>
  <c r="N286" i="37"/>
  <c r="N294" i="37"/>
  <c r="N302" i="37"/>
  <c r="N310" i="37"/>
  <c r="N318" i="37"/>
  <c r="N326" i="37"/>
  <c r="N334" i="37"/>
  <c r="N342" i="37"/>
  <c r="N350" i="37"/>
  <c r="N358" i="37"/>
  <c r="N366" i="37"/>
  <c r="N374" i="37"/>
  <c r="N382" i="37"/>
  <c r="N390" i="37"/>
  <c r="N398" i="37"/>
  <c r="N406" i="37"/>
  <c r="N414" i="37"/>
  <c r="N422" i="37"/>
  <c r="N430" i="37"/>
  <c r="N438" i="37"/>
  <c r="N446" i="37"/>
  <c r="N454" i="37"/>
  <c r="N462" i="37"/>
  <c r="N470" i="37"/>
  <c r="N478" i="37"/>
  <c r="N486" i="37"/>
  <c r="N494" i="37"/>
  <c r="N502" i="37"/>
  <c r="N510" i="37"/>
  <c r="N518" i="37"/>
  <c r="N526" i="37"/>
  <c r="N534" i="37"/>
  <c r="N542" i="37"/>
  <c r="N550" i="37"/>
  <c r="N558" i="37"/>
  <c r="N566" i="37"/>
  <c r="N574" i="37"/>
  <c r="N582" i="37"/>
  <c r="N590" i="37"/>
  <c r="N598" i="37"/>
  <c r="N606" i="37"/>
  <c r="N614" i="37"/>
  <c r="N622" i="37"/>
  <c r="N630" i="37"/>
  <c r="N638" i="37"/>
  <c r="N7" i="37"/>
  <c r="N15" i="37"/>
  <c r="N23" i="37"/>
  <c r="N31" i="37"/>
  <c r="N39" i="37"/>
  <c r="N47" i="37"/>
  <c r="N55" i="37"/>
  <c r="N63" i="37"/>
  <c r="N71" i="37"/>
  <c r="N79" i="37"/>
  <c r="N87" i="37"/>
  <c r="N95" i="37"/>
  <c r="N103" i="37"/>
  <c r="N111" i="37"/>
  <c r="N119" i="37"/>
  <c r="N127" i="37"/>
  <c r="N135" i="37"/>
  <c r="N143" i="37"/>
  <c r="N151" i="37"/>
  <c r="N159" i="37"/>
  <c r="N167" i="37"/>
  <c r="N175" i="37"/>
  <c r="N183" i="37"/>
  <c r="N191" i="37"/>
  <c r="N199" i="37"/>
  <c r="N207" i="37"/>
  <c r="N215" i="37"/>
  <c r="N223" i="37"/>
  <c r="N231" i="37"/>
  <c r="N239" i="37"/>
  <c r="N247" i="37"/>
  <c r="N255" i="37"/>
  <c r="N263" i="37"/>
  <c r="N271" i="37"/>
  <c r="N279" i="37"/>
  <c r="N287" i="37"/>
  <c r="N295" i="37"/>
  <c r="N303" i="37"/>
  <c r="N311" i="37"/>
  <c r="N319" i="37"/>
  <c r="N327" i="37"/>
  <c r="N335" i="37"/>
  <c r="N343" i="37"/>
  <c r="N351" i="37"/>
  <c r="N359" i="37"/>
  <c r="N367" i="37"/>
  <c r="N375" i="37"/>
  <c r="N383" i="37"/>
  <c r="N391" i="37"/>
  <c r="N399" i="37"/>
  <c r="N407" i="37"/>
  <c r="N415" i="37"/>
  <c r="N423" i="37"/>
  <c r="N431" i="37"/>
  <c r="N439" i="37"/>
  <c r="N447" i="37"/>
  <c r="N455" i="37"/>
  <c r="N463" i="37"/>
  <c r="N471" i="37"/>
  <c r="N479" i="37"/>
  <c r="N487" i="37"/>
  <c r="N495" i="37"/>
  <c r="N503" i="37"/>
  <c r="N511" i="37"/>
  <c r="N519" i="37"/>
  <c r="N527" i="37"/>
  <c r="N535" i="37"/>
  <c r="N543" i="37"/>
  <c r="N551" i="37"/>
  <c r="N559" i="37"/>
  <c r="N567" i="37"/>
  <c r="N575" i="37"/>
  <c r="N583" i="37"/>
  <c r="N591" i="37"/>
  <c r="N599" i="37"/>
  <c r="N607" i="37"/>
  <c r="N615" i="37"/>
  <c r="N623" i="37"/>
  <c r="N631" i="37"/>
  <c r="N639" i="37"/>
  <c r="N647" i="37"/>
  <c r="N655" i="37"/>
  <c r="N663" i="37"/>
  <c r="N671" i="37"/>
  <c r="N679" i="37"/>
  <c r="N8" i="37"/>
  <c r="N16" i="37"/>
  <c r="N24" i="37"/>
  <c r="N32" i="37"/>
  <c r="N40" i="37"/>
  <c r="N48" i="37"/>
  <c r="N56" i="37"/>
  <c r="N64" i="37"/>
  <c r="N72" i="37"/>
  <c r="N80" i="37"/>
  <c r="N88" i="37"/>
  <c r="N96" i="37"/>
  <c r="N104" i="37"/>
  <c r="N112" i="37"/>
  <c r="N120" i="37"/>
  <c r="N128" i="37"/>
  <c r="N136" i="37"/>
  <c r="N144" i="37"/>
  <c r="N152" i="37"/>
  <c r="N160" i="37"/>
  <c r="N168" i="37"/>
  <c r="N176" i="37"/>
  <c r="N184" i="37"/>
  <c r="N192" i="37"/>
  <c r="N200" i="37"/>
  <c r="N208" i="37"/>
  <c r="N216" i="37"/>
  <c r="N224" i="37"/>
  <c r="N232" i="37"/>
  <c r="N240" i="37"/>
  <c r="N248" i="37"/>
  <c r="N256" i="37"/>
  <c r="N264" i="37"/>
  <c r="N272" i="37"/>
  <c r="N280" i="37"/>
  <c r="N288" i="37"/>
  <c r="N296" i="37"/>
  <c r="N304" i="37"/>
  <c r="N312" i="37"/>
  <c r="N320" i="37"/>
  <c r="N328" i="37"/>
  <c r="N336" i="37"/>
  <c r="N344" i="37"/>
  <c r="N352" i="37"/>
  <c r="N360" i="37"/>
  <c r="N368" i="37"/>
  <c r="N376" i="37"/>
  <c r="N384" i="37"/>
  <c r="N392" i="37"/>
  <c r="N400" i="37"/>
  <c r="N408" i="37"/>
  <c r="N416" i="37"/>
  <c r="N57" i="37"/>
  <c r="N121" i="37"/>
  <c r="N185" i="37"/>
  <c r="N249" i="37"/>
  <c r="N313" i="37"/>
  <c r="N377" i="37"/>
  <c r="N432" i="37"/>
  <c r="N464" i="37"/>
  <c r="N496" i="37"/>
  <c r="N528" i="37"/>
  <c r="N560" i="37"/>
  <c r="N592" i="37"/>
  <c r="N624" i="37"/>
  <c r="N649" i="37"/>
  <c r="N665" i="37"/>
  <c r="N681" i="37"/>
  <c r="N689" i="37"/>
  <c r="N697" i="37"/>
  <c r="N705" i="37"/>
  <c r="N713" i="37"/>
  <c r="N721" i="37"/>
  <c r="N729" i="37"/>
  <c r="N737" i="37"/>
  <c r="N745" i="37"/>
  <c r="N753" i="37"/>
  <c r="N761" i="37"/>
  <c r="N769" i="37"/>
  <c r="N777" i="37"/>
  <c r="N785" i="37"/>
  <c r="N793" i="37"/>
  <c r="N801" i="37"/>
  <c r="N809" i="37"/>
  <c r="N817" i="37"/>
  <c r="N825" i="37"/>
  <c r="N833" i="37"/>
  <c r="N841" i="37"/>
  <c r="N849" i="37"/>
  <c r="N857" i="37"/>
  <c r="N865" i="37"/>
  <c r="N873" i="37"/>
  <c r="N881" i="37"/>
  <c r="N889" i="37"/>
  <c r="N897" i="37"/>
  <c r="N905" i="37"/>
  <c r="N913" i="37"/>
  <c r="N921" i="37"/>
  <c r="N929" i="37"/>
  <c r="N937" i="37"/>
  <c r="N945" i="37"/>
  <c r="N953" i="37"/>
  <c r="N961" i="37"/>
  <c r="N969" i="37"/>
  <c r="N977" i="37"/>
  <c r="N985" i="37"/>
  <c r="N993" i="37"/>
  <c r="N1001" i="37"/>
  <c r="N1009" i="37"/>
  <c r="N1017" i="37"/>
  <c r="N1025" i="37"/>
  <c r="N1033" i="37"/>
  <c r="N1041" i="37"/>
  <c r="N1049" i="37"/>
  <c r="N1057" i="37"/>
  <c r="N1065" i="37"/>
  <c r="N1073" i="37"/>
  <c r="N1081" i="37"/>
  <c r="N1089" i="37"/>
  <c r="N1097" i="37"/>
  <c r="N1105" i="37"/>
  <c r="N1113" i="37"/>
  <c r="N1121" i="37"/>
  <c r="N1129" i="37"/>
  <c r="N1137" i="37"/>
  <c r="N1145" i="37"/>
  <c r="N1153" i="37"/>
  <c r="N1161" i="37"/>
  <c r="N1169" i="37"/>
  <c r="N1177" i="37"/>
  <c r="N1185" i="37"/>
  <c r="N1193" i="37"/>
  <c r="N1201" i="37"/>
  <c r="N1209" i="37"/>
  <c r="N1217" i="37"/>
  <c r="N1225" i="37"/>
  <c r="N65" i="37"/>
  <c r="N129" i="37"/>
  <c r="N193" i="37"/>
  <c r="N257" i="37"/>
  <c r="N321" i="37"/>
  <c r="N385" i="37"/>
  <c r="N433" i="37"/>
  <c r="N465" i="37"/>
  <c r="N497" i="37"/>
  <c r="N529" i="37"/>
  <c r="N561" i="37"/>
  <c r="N593" i="37"/>
  <c r="N625" i="37"/>
  <c r="N650" i="37"/>
  <c r="N666" i="37"/>
  <c r="N682" i="37"/>
  <c r="N690" i="37"/>
  <c r="N698" i="37"/>
  <c r="N706" i="37"/>
  <c r="N714" i="37"/>
  <c r="N722" i="37"/>
  <c r="N730" i="37"/>
  <c r="N738" i="37"/>
  <c r="N746" i="37"/>
  <c r="N754" i="37"/>
  <c r="N762" i="37"/>
  <c r="N770" i="37"/>
  <c r="N778" i="37"/>
  <c r="N786" i="37"/>
  <c r="N794" i="37"/>
  <c r="N802" i="37"/>
  <c r="N810" i="37"/>
  <c r="N818" i="37"/>
  <c r="N826" i="37"/>
  <c r="N834" i="37"/>
  <c r="N842" i="37"/>
  <c r="N850" i="37"/>
  <c r="N858" i="37"/>
  <c r="N866" i="37"/>
  <c r="N874" i="37"/>
  <c r="N882" i="37"/>
  <c r="N890" i="37"/>
  <c r="N898" i="37"/>
  <c r="N906" i="37"/>
  <c r="N914" i="37"/>
  <c r="N922" i="37"/>
  <c r="N930" i="37"/>
  <c r="N938" i="37"/>
  <c r="N946" i="37"/>
  <c r="N954" i="37"/>
  <c r="N962" i="37"/>
  <c r="N970" i="37"/>
  <c r="N978" i="37"/>
  <c r="N986" i="37"/>
  <c r="N994" i="37"/>
  <c r="N1002" i="37"/>
  <c r="N1010" i="37"/>
  <c r="N1018" i="37"/>
  <c r="N1026" i="37"/>
  <c r="N1034" i="37"/>
  <c r="N1042" i="37"/>
  <c r="N1050" i="37"/>
  <c r="N1058" i="37"/>
  <c r="N1066" i="37"/>
  <c r="N1074" i="37"/>
  <c r="N1082" i="37"/>
  <c r="N1090" i="37"/>
  <c r="N1098" i="37"/>
  <c r="N1106" i="37"/>
  <c r="N1114" i="37"/>
  <c r="N1122" i="37"/>
  <c r="N1130" i="37"/>
  <c r="N1138" i="37"/>
  <c r="N1146" i="37"/>
  <c r="N1154" i="37"/>
  <c r="N1162" i="37"/>
  <c r="N1170" i="37"/>
  <c r="N1178" i="37"/>
  <c r="N1186" i="37"/>
  <c r="N1194" i="37"/>
  <c r="N1202" i="37"/>
  <c r="N1210" i="37"/>
  <c r="N1218" i="37"/>
  <c r="N1226" i="37"/>
  <c r="N9" i="37"/>
  <c r="N73" i="37"/>
  <c r="N137" i="37"/>
  <c r="N201" i="37"/>
  <c r="N265" i="37"/>
  <c r="N329" i="37"/>
  <c r="N393" i="37"/>
  <c r="N440" i="37"/>
  <c r="N472" i="37"/>
  <c r="N504" i="37"/>
  <c r="N536" i="37"/>
  <c r="N568" i="37"/>
  <c r="N600" i="37"/>
  <c r="N632" i="37"/>
  <c r="N654" i="37"/>
  <c r="N670" i="37"/>
  <c r="N683" i="37"/>
  <c r="N691" i="37"/>
  <c r="N699" i="37"/>
  <c r="N707" i="37"/>
  <c r="N715" i="37"/>
  <c r="N723" i="37"/>
  <c r="N731" i="37"/>
  <c r="N739" i="37"/>
  <c r="N747" i="37"/>
  <c r="N755" i="37"/>
  <c r="N763" i="37"/>
  <c r="N771" i="37"/>
  <c r="N779" i="37"/>
  <c r="N787" i="37"/>
  <c r="N795" i="37"/>
  <c r="N803" i="37"/>
  <c r="N811" i="37"/>
  <c r="N819" i="37"/>
  <c r="N827" i="37"/>
  <c r="N835" i="37"/>
  <c r="N843" i="37"/>
  <c r="N851" i="37"/>
  <c r="N859" i="37"/>
  <c r="N867" i="37"/>
  <c r="N875" i="37"/>
  <c r="N883" i="37"/>
  <c r="N891" i="37"/>
  <c r="N899" i="37"/>
  <c r="N907" i="37"/>
  <c r="N915" i="37"/>
  <c r="N923" i="37"/>
  <c r="N931" i="37"/>
  <c r="N939" i="37"/>
  <c r="N947" i="37"/>
  <c r="N955" i="37"/>
  <c r="N963" i="37"/>
  <c r="N971" i="37"/>
  <c r="N979" i="37"/>
  <c r="N987" i="37"/>
  <c r="N995" i="37"/>
  <c r="N1003" i="37"/>
  <c r="N1011" i="37"/>
  <c r="N1019" i="37"/>
  <c r="N1027" i="37"/>
  <c r="N1035" i="37"/>
  <c r="N1043" i="37"/>
  <c r="N1051" i="37"/>
  <c r="N1059" i="37"/>
  <c r="N1067" i="37"/>
  <c r="N1075" i="37"/>
  <c r="N1083" i="37"/>
  <c r="N1091" i="37"/>
  <c r="N1099" i="37"/>
  <c r="N1107" i="37"/>
  <c r="N17" i="37"/>
  <c r="N81" i="37"/>
  <c r="N145" i="37"/>
  <c r="N209" i="37"/>
  <c r="N273" i="37"/>
  <c r="N337" i="37"/>
  <c r="N401" i="37"/>
  <c r="N441" i="37"/>
  <c r="N473" i="37"/>
  <c r="N505" i="37"/>
  <c r="N537" i="37"/>
  <c r="N569" i="37"/>
  <c r="N601" i="37"/>
  <c r="N633" i="37"/>
  <c r="N656" i="37"/>
  <c r="N672" i="37"/>
  <c r="N684" i="37"/>
  <c r="N692" i="37"/>
  <c r="N700" i="37"/>
  <c r="N708" i="37"/>
  <c r="N716" i="37"/>
  <c r="N724" i="37"/>
  <c r="N732" i="37"/>
  <c r="N740" i="37"/>
  <c r="N748" i="37"/>
  <c r="N756" i="37"/>
  <c r="N764" i="37"/>
  <c r="N772" i="37"/>
  <c r="N780" i="37"/>
  <c r="N788" i="37"/>
  <c r="N796" i="37"/>
  <c r="N804" i="37"/>
  <c r="N812" i="37"/>
  <c r="N820" i="37"/>
  <c r="N828" i="37"/>
  <c r="N836" i="37"/>
  <c r="N844" i="37"/>
  <c r="N852" i="37"/>
  <c r="N860" i="37"/>
  <c r="N868" i="37"/>
  <c r="N876" i="37"/>
  <c r="N884" i="37"/>
  <c r="N892" i="37"/>
  <c r="N900" i="37"/>
  <c r="N908" i="37"/>
  <c r="N916" i="37"/>
  <c r="N924" i="37"/>
  <c r="N932" i="37"/>
  <c r="N940" i="37"/>
  <c r="N948" i="37"/>
  <c r="N956" i="37"/>
  <c r="N964" i="37"/>
  <c r="N972" i="37"/>
  <c r="N980" i="37"/>
  <c r="N988" i="37"/>
  <c r="N996" i="37"/>
  <c r="N1004" i="37"/>
  <c r="N1012" i="37"/>
  <c r="N1020" i="37"/>
  <c r="N1028" i="37"/>
  <c r="N1036" i="37"/>
  <c r="N1044" i="37"/>
  <c r="N1052" i="37"/>
  <c r="N1060" i="37"/>
  <c r="N1068" i="37"/>
  <c r="N1076" i="37"/>
  <c r="N1084" i="37"/>
  <c r="N1092" i="37"/>
  <c r="N1100" i="37"/>
  <c r="N1108" i="37"/>
  <c r="N1116" i="37"/>
  <c r="N1124" i="37"/>
  <c r="N1132" i="37"/>
  <c r="N1140" i="37"/>
  <c r="N1148" i="37"/>
  <c r="N1156" i="37"/>
  <c r="N1164" i="37"/>
  <c r="N1172" i="37"/>
  <c r="N1180" i="37"/>
  <c r="N1188" i="37"/>
  <c r="N1196" i="37"/>
  <c r="N1204" i="37"/>
  <c r="N1212" i="37"/>
  <c r="N1220" i="37"/>
  <c r="N1228" i="37"/>
  <c r="N25" i="37"/>
  <c r="N89" i="37"/>
  <c r="N153" i="37"/>
  <c r="N217" i="37"/>
  <c r="N281" i="37"/>
  <c r="N345" i="37"/>
  <c r="N409" i="37"/>
  <c r="N448" i="37"/>
  <c r="N480" i="37"/>
  <c r="N512" i="37"/>
  <c r="N544" i="37"/>
  <c r="N576" i="37"/>
  <c r="N608" i="37"/>
  <c r="N640" i="37"/>
  <c r="N657" i="37"/>
  <c r="N673" i="37"/>
  <c r="N685" i="37"/>
  <c r="N693" i="37"/>
  <c r="N701" i="37"/>
  <c r="N709" i="37"/>
  <c r="N717" i="37"/>
  <c r="N725" i="37"/>
  <c r="N733" i="37"/>
  <c r="N741" i="37"/>
  <c r="N749" i="37"/>
  <c r="N757" i="37"/>
  <c r="N765" i="37"/>
  <c r="N773" i="37"/>
  <c r="N781" i="37"/>
  <c r="N789" i="37"/>
  <c r="N797" i="37"/>
  <c r="N805" i="37"/>
  <c r="N813" i="37"/>
  <c r="N821" i="37"/>
  <c r="N829" i="37"/>
  <c r="N837" i="37"/>
  <c r="N845" i="37"/>
  <c r="N853" i="37"/>
  <c r="N861" i="37"/>
  <c r="N869" i="37"/>
  <c r="N877" i="37"/>
  <c r="N885" i="37"/>
  <c r="N893" i="37"/>
  <c r="N901" i="37"/>
  <c r="N909" i="37"/>
  <c r="N917" i="37"/>
  <c r="N925" i="37"/>
  <c r="N933" i="37"/>
  <c r="N941" i="37"/>
  <c r="N949" i="37"/>
  <c r="N957" i="37"/>
  <c r="N965" i="37"/>
  <c r="N973" i="37"/>
  <c r="N981" i="37"/>
  <c r="N989" i="37"/>
  <c r="N997" i="37"/>
  <c r="N1005" i="37"/>
  <c r="N1013" i="37"/>
  <c r="N1021" i="37"/>
  <c r="N1029" i="37"/>
  <c r="N1037" i="37"/>
  <c r="N1045" i="37"/>
  <c r="N1053" i="37"/>
  <c r="N1061" i="37"/>
  <c r="N1069" i="37"/>
  <c r="N1077" i="37"/>
  <c r="N1085" i="37"/>
  <c r="N1093" i="37"/>
  <c r="N1101" i="37"/>
  <c r="N1109" i="37"/>
  <c r="N1117" i="37"/>
  <c r="N1125" i="37"/>
  <c r="N1133" i="37"/>
  <c r="N1141" i="37"/>
  <c r="N1149" i="37"/>
  <c r="N1157" i="37"/>
  <c r="N1165" i="37"/>
  <c r="N1173" i="37"/>
  <c r="N1181" i="37"/>
  <c r="N1189" i="37"/>
  <c r="N1197" i="37"/>
  <c r="N1205" i="37"/>
  <c r="N1213" i="37"/>
  <c r="N1221" i="37"/>
  <c r="N1229" i="37"/>
  <c r="N33" i="37"/>
  <c r="N97" i="37"/>
  <c r="N161" i="37"/>
  <c r="N225" i="37"/>
  <c r="N289" i="37"/>
  <c r="N353" i="37"/>
  <c r="N417" i="37"/>
  <c r="N449" i="37"/>
  <c r="N481" i="37"/>
  <c r="N513" i="37"/>
  <c r="N545" i="37"/>
  <c r="N577" i="37"/>
  <c r="N609" i="37"/>
  <c r="N641" i="37"/>
  <c r="N658" i="37"/>
  <c r="N674" i="37"/>
  <c r="N686" i="37"/>
  <c r="N694" i="37"/>
  <c r="N702" i="37"/>
  <c r="N710" i="37"/>
  <c r="N718" i="37"/>
  <c r="N726" i="37"/>
  <c r="N734" i="37"/>
  <c r="N742" i="37"/>
  <c r="N750" i="37"/>
  <c r="N758" i="37"/>
  <c r="N766" i="37"/>
  <c r="N774" i="37"/>
  <c r="N782" i="37"/>
  <c r="N790" i="37"/>
  <c r="N798" i="37"/>
  <c r="N806" i="37"/>
  <c r="N814" i="37"/>
  <c r="N822" i="37"/>
  <c r="N830" i="37"/>
  <c r="N838" i="37"/>
  <c r="N846" i="37"/>
  <c r="N854" i="37"/>
  <c r="N862" i="37"/>
  <c r="N870" i="37"/>
  <c r="N878" i="37"/>
  <c r="N886" i="37"/>
  <c r="N894" i="37"/>
  <c r="N902" i="37"/>
  <c r="N910" i="37"/>
  <c r="N918" i="37"/>
  <c r="N926" i="37"/>
  <c r="N934" i="37"/>
  <c r="N942" i="37"/>
  <c r="N950" i="37"/>
  <c r="N958" i="37"/>
  <c r="N966" i="37"/>
  <c r="N974" i="37"/>
  <c r="N982" i="37"/>
  <c r="N990" i="37"/>
  <c r="N998" i="37"/>
  <c r="N1006" i="37"/>
  <c r="N1014" i="37"/>
  <c r="N1022" i="37"/>
  <c r="N1030" i="37"/>
  <c r="N1038" i="37"/>
  <c r="N1046" i="37"/>
  <c r="N1054" i="37"/>
  <c r="N1062" i="37"/>
  <c r="N1070" i="37"/>
  <c r="N1078" i="37"/>
  <c r="N1086" i="37"/>
  <c r="N1094" i="37"/>
  <c r="N1102" i="37"/>
  <c r="N1110" i="37"/>
  <c r="N1118" i="37"/>
  <c r="N1126" i="37"/>
  <c r="N1134" i="37"/>
  <c r="N1142" i="37"/>
  <c r="N1150" i="37"/>
  <c r="N1158" i="37"/>
  <c r="N1166" i="37"/>
  <c r="N1174" i="37"/>
  <c r="N1182" i="37"/>
  <c r="N1190" i="37"/>
  <c r="N1198" i="37"/>
  <c r="N1206" i="37"/>
  <c r="N1214" i="37"/>
  <c r="N233" i="37"/>
  <c r="N456" i="37"/>
  <c r="N584" i="37"/>
  <c r="N678" i="37"/>
  <c r="N711" i="37"/>
  <c r="N743" i="37"/>
  <c r="N775" i="37"/>
  <c r="N807" i="37"/>
  <c r="N839" i="37"/>
  <c r="N871" i="37"/>
  <c r="N903" i="37"/>
  <c r="N935" i="37"/>
  <c r="N967" i="37"/>
  <c r="N999" i="37"/>
  <c r="N1031" i="37"/>
  <c r="N1063" i="37"/>
  <c r="N1095" i="37"/>
  <c r="N1120" i="37"/>
  <c r="N1143" i="37"/>
  <c r="N1163" i="37"/>
  <c r="N1184" i="37"/>
  <c r="N1207" i="37"/>
  <c r="N1224" i="37"/>
  <c r="N1236" i="37"/>
  <c r="N1244" i="37"/>
  <c r="N1252" i="37"/>
  <c r="N1260" i="37"/>
  <c r="N1268" i="37"/>
  <c r="N1276" i="37"/>
  <c r="N1284" i="37"/>
  <c r="N1292" i="37"/>
  <c r="N1300" i="37"/>
  <c r="N1308" i="37"/>
  <c r="N1316" i="37"/>
  <c r="N1324" i="37"/>
  <c r="N1332" i="37"/>
  <c r="N1340" i="37"/>
  <c r="N1348" i="37"/>
  <c r="N1356" i="37"/>
  <c r="N1364" i="37"/>
  <c r="N1372" i="37"/>
  <c r="N1380" i="37"/>
  <c r="N1388" i="37"/>
  <c r="N1397" i="37"/>
  <c r="N1405" i="37"/>
  <c r="N1413" i="37"/>
  <c r="N1421" i="37"/>
  <c r="N1429" i="37"/>
  <c r="N1437" i="37"/>
  <c r="N1445" i="37"/>
  <c r="N1453" i="37"/>
  <c r="N1461" i="37"/>
  <c r="N1469" i="37"/>
  <c r="N1477" i="37"/>
  <c r="N1485" i="37"/>
  <c r="N1493" i="37"/>
  <c r="N1501" i="37"/>
  <c r="N1509" i="37"/>
  <c r="N1517" i="37"/>
  <c r="N1525" i="37"/>
  <c r="N1533" i="37"/>
  <c r="N1541" i="37"/>
  <c r="N1549" i="37"/>
  <c r="N1557" i="37"/>
  <c r="N1565" i="37"/>
  <c r="N1573" i="37"/>
  <c r="N1581" i="37"/>
  <c r="N1589" i="37"/>
  <c r="N1597" i="37"/>
  <c r="N1605" i="37"/>
  <c r="N1613" i="37"/>
  <c r="N1621" i="37"/>
  <c r="N1629" i="37"/>
  <c r="N1637" i="37"/>
  <c r="N1645" i="37"/>
  <c r="N1653" i="37"/>
  <c r="N1661" i="37"/>
  <c r="N1669" i="37"/>
  <c r="N1677" i="37"/>
  <c r="N1685" i="37"/>
  <c r="N1693" i="37"/>
  <c r="N1701" i="37"/>
  <c r="N1709" i="37"/>
  <c r="N1717" i="37"/>
  <c r="N1725" i="37"/>
  <c r="N241" i="37"/>
  <c r="N457" i="37"/>
  <c r="N585" i="37"/>
  <c r="N680" i="37"/>
  <c r="N712" i="37"/>
  <c r="N744" i="37"/>
  <c r="N776" i="37"/>
  <c r="N808" i="37"/>
  <c r="N840" i="37"/>
  <c r="N872" i="37"/>
  <c r="N904" i="37"/>
  <c r="N936" i="37"/>
  <c r="N968" i="37"/>
  <c r="N1000" i="37"/>
  <c r="N1032" i="37"/>
  <c r="N1064" i="37"/>
  <c r="N1096" i="37"/>
  <c r="N1123" i="37"/>
  <c r="N1144" i="37"/>
  <c r="N1167" i="37"/>
  <c r="N1187" i="37"/>
  <c r="N1208" i="37"/>
  <c r="N1227" i="37"/>
  <c r="N1237" i="37"/>
  <c r="N1245" i="37"/>
  <c r="N1253" i="37"/>
  <c r="N1261" i="37"/>
  <c r="N1269" i="37"/>
  <c r="N1277" i="37"/>
  <c r="N1285" i="37"/>
  <c r="N1293" i="37"/>
  <c r="N1301" i="37"/>
  <c r="N1309" i="37"/>
  <c r="N1317" i="37"/>
  <c r="N1325" i="37"/>
  <c r="N1333" i="37"/>
  <c r="N1341" i="37"/>
  <c r="N1349" i="37"/>
  <c r="N1357" i="37"/>
  <c r="N1365" i="37"/>
  <c r="N1373" i="37"/>
  <c r="N1381" i="37"/>
  <c r="N1389" i="37"/>
  <c r="N1398" i="37"/>
  <c r="N1406" i="37"/>
  <c r="N1414" i="37"/>
  <c r="N1422" i="37"/>
  <c r="N1430" i="37"/>
  <c r="N1438" i="37"/>
  <c r="N1446" i="37"/>
  <c r="N1454" i="37"/>
  <c r="N1462" i="37"/>
  <c r="N1470" i="37"/>
  <c r="N1478" i="37"/>
  <c r="N1486" i="37"/>
  <c r="N1494" i="37"/>
  <c r="N1502" i="37"/>
  <c r="N1510" i="37"/>
  <c r="N1518" i="37"/>
  <c r="N1526" i="37"/>
  <c r="N1534" i="37"/>
  <c r="N1542" i="37"/>
  <c r="N1550" i="37"/>
  <c r="N1558" i="37"/>
  <c r="N1566" i="37"/>
  <c r="N1574" i="37"/>
  <c r="N1582" i="37"/>
  <c r="N1590" i="37"/>
  <c r="N1598" i="37"/>
  <c r="N1606" i="37"/>
  <c r="N1614" i="37"/>
  <c r="N1622" i="37"/>
  <c r="N1630" i="37"/>
  <c r="N1638" i="37"/>
  <c r="N1646" i="37"/>
  <c r="N1654" i="37"/>
  <c r="N1662" i="37"/>
  <c r="N1670" i="37"/>
  <c r="N1678" i="37"/>
  <c r="N1686" i="37"/>
  <c r="N1694" i="37"/>
  <c r="N1702" i="37"/>
  <c r="N1710" i="37"/>
  <c r="N1718" i="37"/>
  <c r="N1726" i="37"/>
  <c r="N41" i="37"/>
  <c r="N297" i="37"/>
  <c r="N488" i="37"/>
  <c r="N616" i="37"/>
  <c r="N687" i="37"/>
  <c r="N719" i="37"/>
  <c r="N751" i="37"/>
  <c r="N783" i="37"/>
  <c r="N815" i="37"/>
  <c r="N847" i="37"/>
  <c r="N879" i="37"/>
  <c r="N911" i="37"/>
  <c r="N943" i="37"/>
  <c r="N975" i="37"/>
  <c r="N1007" i="37"/>
  <c r="N1039" i="37"/>
  <c r="N1071" i="37"/>
  <c r="N1103" i="37"/>
  <c r="N1127" i="37"/>
  <c r="N1147" i="37"/>
  <c r="N1168" i="37"/>
  <c r="N1191" i="37"/>
  <c r="N1211" i="37"/>
  <c r="N1230" i="37"/>
  <c r="N1238" i="37"/>
  <c r="N1246" i="37"/>
  <c r="N1254" i="37"/>
  <c r="N1262" i="37"/>
  <c r="N1270" i="37"/>
  <c r="N1278" i="37"/>
  <c r="N1286" i="37"/>
  <c r="N1294" i="37"/>
  <c r="N1302" i="37"/>
  <c r="N1310" i="37"/>
  <c r="N1318" i="37"/>
  <c r="N1326" i="37"/>
  <c r="N1334" i="37"/>
  <c r="N1342" i="37"/>
  <c r="N1350" i="37"/>
  <c r="N1358" i="37"/>
  <c r="N1366" i="37"/>
  <c r="N1374" i="37"/>
  <c r="N1382" i="37"/>
  <c r="N1390" i="37"/>
  <c r="N1399" i="37"/>
  <c r="N1407" i="37"/>
  <c r="N1415" i="37"/>
  <c r="N1423" i="37"/>
  <c r="N1431" i="37"/>
  <c r="N1439" i="37"/>
  <c r="N1447" i="37"/>
  <c r="N1455" i="37"/>
  <c r="N1463" i="37"/>
  <c r="N1471" i="37"/>
  <c r="N1479" i="37"/>
  <c r="N1487" i="37"/>
  <c r="N1495" i="37"/>
  <c r="N1503" i="37"/>
  <c r="N1511" i="37"/>
  <c r="N1519" i="37"/>
  <c r="N1527" i="37"/>
  <c r="N1535" i="37"/>
  <c r="N1543" i="37"/>
  <c r="N1551" i="37"/>
  <c r="N1559" i="37"/>
  <c r="N1567" i="37"/>
  <c r="N1575" i="37"/>
  <c r="N1583" i="37"/>
  <c r="N1591" i="37"/>
  <c r="N1599" i="37"/>
  <c r="N1607" i="37"/>
  <c r="N1615" i="37"/>
  <c r="N1623" i="37"/>
  <c r="N1631" i="37"/>
  <c r="N1639" i="37"/>
  <c r="N1647" i="37"/>
  <c r="N1655" i="37"/>
  <c r="N1663" i="37"/>
  <c r="N49" i="37"/>
  <c r="N305" i="37"/>
  <c r="N489" i="37"/>
  <c r="N617" i="37"/>
  <c r="N688" i="37"/>
  <c r="N720" i="37"/>
  <c r="N752" i="37"/>
  <c r="N784" i="37"/>
  <c r="N816" i="37"/>
  <c r="N848" i="37"/>
  <c r="N880" i="37"/>
  <c r="N912" i="37"/>
  <c r="N944" i="37"/>
  <c r="N976" i="37"/>
  <c r="N1008" i="37"/>
  <c r="N1040" i="37"/>
  <c r="N1072" i="37"/>
  <c r="N1104" i="37"/>
  <c r="N1128" i="37"/>
  <c r="N1151" i="37"/>
  <c r="N1171" i="37"/>
  <c r="N1192" i="37"/>
  <c r="N1215" i="37"/>
  <c r="N1231" i="37"/>
  <c r="N1239" i="37"/>
  <c r="N1247" i="37"/>
  <c r="N1255" i="37"/>
  <c r="N1263" i="37"/>
  <c r="N1271" i="37"/>
  <c r="N1279" i="37"/>
  <c r="N1287" i="37"/>
  <c r="N1295" i="37"/>
  <c r="N1303" i="37"/>
  <c r="N1311" i="37"/>
  <c r="N1319" i="37"/>
  <c r="N1327" i="37"/>
  <c r="N1335" i="37"/>
  <c r="N1343" i="37"/>
  <c r="N1351" i="37"/>
  <c r="N1359" i="37"/>
  <c r="N1367" i="37"/>
  <c r="N1375" i="37"/>
  <c r="N1383" i="37"/>
  <c r="N1391" i="37"/>
  <c r="N1400" i="37"/>
  <c r="N1408" i="37"/>
  <c r="N1416" i="37"/>
  <c r="N1424" i="37"/>
  <c r="N1432" i="37"/>
  <c r="N1440" i="37"/>
  <c r="N1448" i="37"/>
  <c r="N1456" i="37"/>
  <c r="N1464" i="37"/>
  <c r="N1472" i="37"/>
  <c r="N1480" i="37"/>
  <c r="N1488" i="37"/>
  <c r="N1496" i="37"/>
  <c r="N1504" i="37"/>
  <c r="N1512" i="37"/>
  <c r="N1520" i="37"/>
  <c r="N1528" i="37"/>
  <c r="N1536" i="37"/>
  <c r="N1544" i="37"/>
  <c r="N1552" i="37"/>
  <c r="N1560" i="37"/>
  <c r="N1568" i="37"/>
  <c r="N1576" i="37"/>
  <c r="N1584" i="37"/>
  <c r="N1592" i="37"/>
  <c r="N1600" i="37"/>
  <c r="N1608" i="37"/>
  <c r="N1616" i="37"/>
  <c r="N1624" i="37"/>
  <c r="N1632" i="37"/>
  <c r="N1640" i="37"/>
  <c r="N1648" i="37"/>
  <c r="N1656" i="37"/>
  <c r="N1664" i="37"/>
  <c r="N1672" i="37"/>
  <c r="N1680" i="37"/>
  <c r="N1688" i="37"/>
  <c r="N1696" i="37"/>
  <c r="N105" i="37"/>
  <c r="N361" i="37"/>
  <c r="N520" i="37"/>
  <c r="N646" i="37"/>
  <c r="N695" i="37"/>
  <c r="N727" i="37"/>
  <c r="N759" i="37"/>
  <c r="N791" i="37"/>
  <c r="N823" i="37"/>
  <c r="N855" i="37"/>
  <c r="N887" i="37"/>
  <c r="N919" i="37"/>
  <c r="N951" i="37"/>
  <c r="N983" i="37"/>
  <c r="N1015" i="37"/>
  <c r="N1047" i="37"/>
  <c r="N1079" i="37"/>
  <c r="N1111" i="37"/>
  <c r="N1131" i="37"/>
  <c r="N1152" i="37"/>
  <c r="N1175" i="37"/>
  <c r="N1195" i="37"/>
  <c r="N1216" i="37"/>
  <c r="N1232" i="37"/>
  <c r="N1240" i="37"/>
  <c r="N1248" i="37"/>
  <c r="N1256" i="37"/>
  <c r="N1264" i="37"/>
  <c r="N1272" i="37"/>
  <c r="N1280" i="37"/>
  <c r="N1288" i="37"/>
  <c r="N1296" i="37"/>
  <c r="N1304" i="37"/>
  <c r="N1312" i="37"/>
  <c r="N1320" i="37"/>
  <c r="N1328" i="37"/>
  <c r="N1336" i="37"/>
  <c r="N1344" i="37"/>
  <c r="N1352" i="37"/>
  <c r="N1360" i="37"/>
  <c r="N1368" i="37"/>
  <c r="N1376" i="37"/>
  <c r="N1384" i="37"/>
  <c r="N1392" i="37"/>
  <c r="N1401" i="37"/>
  <c r="N1409" i="37"/>
  <c r="N1417" i="37"/>
  <c r="N1425" i="37"/>
  <c r="N1433" i="37"/>
  <c r="N1441" i="37"/>
  <c r="N1449" i="37"/>
  <c r="N1457" i="37"/>
  <c r="N1465" i="37"/>
  <c r="N1473" i="37"/>
  <c r="N1481" i="37"/>
  <c r="N1489" i="37"/>
  <c r="N1497" i="37"/>
  <c r="N1505" i="37"/>
  <c r="N1513" i="37"/>
  <c r="N1521" i="37"/>
  <c r="N1529" i="37"/>
  <c r="N1537" i="37"/>
  <c r="N1545" i="37"/>
  <c r="N1553" i="37"/>
  <c r="N1561" i="37"/>
  <c r="N1569" i="37"/>
  <c r="N1577" i="37"/>
  <c r="N1585" i="37"/>
  <c r="N1593" i="37"/>
  <c r="N1601" i="37"/>
  <c r="N1609" i="37"/>
  <c r="N1617" i="37"/>
  <c r="N1625" i="37"/>
  <c r="N1633" i="37"/>
  <c r="N1641" i="37"/>
  <c r="N1649" i="37"/>
  <c r="N1657" i="37"/>
  <c r="N1665" i="37"/>
  <c r="N1673" i="37"/>
  <c r="N1681" i="37"/>
  <c r="N1689" i="37"/>
  <c r="N1697" i="37"/>
  <c r="N169" i="37"/>
  <c r="N424" i="37"/>
  <c r="N552" i="37"/>
  <c r="N662" i="37"/>
  <c r="N703" i="37"/>
  <c r="N735" i="37"/>
  <c r="N767" i="37"/>
  <c r="N799" i="37"/>
  <c r="N831" i="37"/>
  <c r="N863" i="37"/>
  <c r="N895" i="37"/>
  <c r="N927" i="37"/>
  <c r="N959" i="37"/>
  <c r="N991" i="37"/>
  <c r="N1023" i="37"/>
  <c r="N1055" i="37"/>
  <c r="N1087" i="37"/>
  <c r="N1115" i="37"/>
  <c r="N1136" i="37"/>
  <c r="N1159" i="37"/>
  <c r="N1179" i="37"/>
  <c r="N1200" i="37"/>
  <c r="N1222" i="37"/>
  <c r="N1234" i="37"/>
  <c r="N1242" i="37"/>
  <c r="N1250" i="37"/>
  <c r="N1258" i="37"/>
  <c r="N1266" i="37"/>
  <c r="N1274" i="37"/>
  <c r="N1282" i="37"/>
  <c r="N1290" i="37"/>
  <c r="N1298" i="37"/>
  <c r="N1306" i="37"/>
  <c r="N1314" i="37"/>
  <c r="N1322" i="37"/>
  <c r="N1330" i="37"/>
  <c r="N1338" i="37"/>
  <c r="N1346" i="37"/>
  <c r="N1354" i="37"/>
  <c r="N1362" i="37"/>
  <c r="N1370" i="37"/>
  <c r="N1378" i="37"/>
  <c r="N1386" i="37"/>
  <c r="N1394" i="37"/>
  <c r="N1403" i="37"/>
  <c r="N1411" i="37"/>
  <c r="N1419" i="37"/>
  <c r="N1427" i="37"/>
  <c r="N1435" i="37"/>
  <c r="N1443" i="37"/>
  <c r="N1451" i="37"/>
  <c r="N1459" i="37"/>
  <c r="N1467" i="37"/>
  <c r="N1475" i="37"/>
  <c r="N1483" i="37"/>
  <c r="N1491" i="37"/>
  <c r="N1499" i="37"/>
  <c r="N1507" i="37"/>
  <c r="N1515" i="37"/>
  <c r="N1523" i="37"/>
  <c r="N1531" i="37"/>
  <c r="N1539" i="37"/>
  <c r="N1547" i="37"/>
  <c r="N1555" i="37"/>
  <c r="N1563" i="37"/>
  <c r="N1571" i="37"/>
  <c r="N1579" i="37"/>
  <c r="N1587" i="37"/>
  <c r="N1595" i="37"/>
  <c r="N1603" i="37"/>
  <c r="N1611" i="37"/>
  <c r="N1619" i="37"/>
  <c r="N1627" i="37"/>
  <c r="N1635" i="37"/>
  <c r="N1643" i="37"/>
  <c r="N1651" i="37"/>
  <c r="N1659" i="37"/>
  <c r="N1667" i="37"/>
  <c r="N1675" i="37"/>
  <c r="N1683" i="37"/>
  <c r="N1691" i="37"/>
  <c r="N1699" i="37"/>
  <c r="N177" i="37"/>
  <c r="N425" i="37"/>
  <c r="N553" i="37"/>
  <c r="N664" i="37"/>
  <c r="N704" i="37"/>
  <c r="N736" i="37"/>
  <c r="N768" i="37"/>
  <c r="N800" i="37"/>
  <c r="N832" i="37"/>
  <c r="N864" i="37"/>
  <c r="N896" i="37"/>
  <c r="N928" i="37"/>
  <c r="N960" i="37"/>
  <c r="N992" i="37"/>
  <c r="N1024" i="37"/>
  <c r="N1056" i="37"/>
  <c r="N1088" i="37"/>
  <c r="N1119" i="37"/>
  <c r="N1139" i="37"/>
  <c r="N1160" i="37"/>
  <c r="N1183" i="37"/>
  <c r="N1203" i="37"/>
  <c r="N760" i="37"/>
  <c r="N1016" i="37"/>
  <c r="N1219" i="37"/>
  <c r="N1257" i="37"/>
  <c r="N1289" i="37"/>
  <c r="N1321" i="37"/>
  <c r="N1353" i="37"/>
  <c r="N1385" i="37"/>
  <c r="N1418" i="37"/>
  <c r="N1450" i="37"/>
  <c r="N1482" i="37"/>
  <c r="N1514" i="37"/>
  <c r="N1546" i="37"/>
  <c r="N1578" i="37"/>
  <c r="N1610" i="37"/>
  <c r="N1642" i="37"/>
  <c r="N1671" i="37"/>
  <c r="N1692" i="37"/>
  <c r="N1707" i="37"/>
  <c r="N1719" i="37"/>
  <c r="N1729" i="37"/>
  <c r="N1737" i="37"/>
  <c r="N1745" i="37"/>
  <c r="N1753" i="37"/>
  <c r="N1761" i="37"/>
  <c r="N1769" i="37"/>
  <c r="N1777" i="37"/>
  <c r="N1785" i="37"/>
  <c r="N1793" i="37"/>
  <c r="N1801" i="37"/>
  <c r="N1809" i="37"/>
  <c r="N1817" i="37"/>
  <c r="N1825" i="37"/>
  <c r="N1833" i="37"/>
  <c r="N1841" i="37"/>
  <c r="N1849" i="37"/>
  <c r="N1857" i="37"/>
  <c r="N1865" i="37"/>
  <c r="N1873" i="37"/>
  <c r="N1881" i="37"/>
  <c r="N1889" i="37"/>
  <c r="N1897" i="37"/>
  <c r="N1905" i="37"/>
  <c r="N1913" i="37"/>
  <c r="N1921" i="37"/>
  <c r="N1929" i="37"/>
  <c r="N792" i="37"/>
  <c r="N1048" i="37"/>
  <c r="N1223" i="37"/>
  <c r="N1259" i="37"/>
  <c r="N1291" i="37"/>
  <c r="N1323" i="37"/>
  <c r="N1355" i="37"/>
  <c r="N1387" i="37"/>
  <c r="N1420" i="37"/>
  <c r="N1452" i="37"/>
  <c r="N1484" i="37"/>
  <c r="N1516" i="37"/>
  <c r="N1548" i="37"/>
  <c r="N1580" i="37"/>
  <c r="N1612" i="37"/>
  <c r="N1644" i="37"/>
  <c r="N1674" i="37"/>
  <c r="N1695" i="37"/>
  <c r="N1708" i="37"/>
  <c r="N1720" i="37"/>
  <c r="N1730" i="37"/>
  <c r="N1738" i="37"/>
  <c r="N1746" i="37"/>
  <c r="N1754" i="37"/>
  <c r="N1762" i="37"/>
  <c r="N1770" i="37"/>
  <c r="N1778" i="37"/>
  <c r="N1786" i="37"/>
  <c r="N1794" i="37"/>
  <c r="N1802" i="37"/>
  <c r="N1810" i="37"/>
  <c r="N1818" i="37"/>
  <c r="N1826" i="37"/>
  <c r="N1834" i="37"/>
  <c r="N1842" i="37"/>
  <c r="N1850" i="37"/>
  <c r="N1858" i="37"/>
  <c r="N1866" i="37"/>
  <c r="N1874" i="37"/>
  <c r="N1882" i="37"/>
  <c r="N1890" i="37"/>
  <c r="N1898" i="37"/>
  <c r="N1906" i="37"/>
  <c r="N1914" i="37"/>
  <c r="N1922" i="37"/>
  <c r="N1930" i="37"/>
  <c r="N1938" i="37"/>
  <c r="N1946" i="37"/>
  <c r="N1954" i="37"/>
  <c r="N1962" i="37"/>
  <c r="N1970" i="37"/>
  <c r="N1978" i="37"/>
  <c r="N1986" i="37"/>
  <c r="N1994" i="37"/>
  <c r="N2002" i="37"/>
  <c r="N2010" i="37"/>
  <c r="N2018" i="37"/>
  <c r="N2026" i="37"/>
  <c r="N2034" i="37"/>
  <c r="N2042" i="37"/>
  <c r="N2050" i="37"/>
  <c r="N2058" i="37"/>
  <c r="N2066" i="37"/>
  <c r="N2074" i="37"/>
  <c r="N2082" i="37"/>
  <c r="N2090" i="37"/>
  <c r="N2098" i="37"/>
  <c r="N2106" i="37"/>
  <c r="N2114" i="37"/>
  <c r="N2122" i="37"/>
  <c r="N2130" i="37"/>
  <c r="N2138" i="37"/>
  <c r="N2146" i="37"/>
  <c r="N2154" i="37"/>
  <c r="N2162" i="37"/>
  <c r="N2170" i="37"/>
  <c r="N2178" i="37"/>
  <c r="N2186" i="37"/>
  <c r="N2194" i="37"/>
  <c r="N2202" i="37"/>
  <c r="N2210" i="37"/>
  <c r="N2218" i="37"/>
  <c r="N2226" i="37"/>
  <c r="N2234" i="37"/>
  <c r="N2242" i="37"/>
  <c r="N113" i="37"/>
  <c r="N824" i="37"/>
  <c r="N1080" i="37"/>
  <c r="N1233" i="37"/>
  <c r="N1265" i="37"/>
  <c r="N1297" i="37"/>
  <c r="N1329" i="37"/>
  <c r="N1361" i="37"/>
  <c r="N1393" i="37"/>
  <c r="N1426" i="37"/>
  <c r="N1458" i="37"/>
  <c r="N1490" i="37"/>
  <c r="N1522" i="37"/>
  <c r="N1554" i="37"/>
  <c r="N1586" i="37"/>
  <c r="N1618" i="37"/>
  <c r="N1650" i="37"/>
  <c r="N1676" i="37"/>
  <c r="N1698" i="37"/>
  <c r="N1711" i="37"/>
  <c r="N1721" i="37"/>
  <c r="N1731" i="37"/>
  <c r="N1739" i="37"/>
  <c r="N1747" i="37"/>
  <c r="N1755" i="37"/>
  <c r="N1763" i="37"/>
  <c r="N1771" i="37"/>
  <c r="N1779" i="37"/>
  <c r="N1787" i="37"/>
  <c r="N1795" i="37"/>
  <c r="N1803" i="37"/>
  <c r="N1811" i="37"/>
  <c r="N1819" i="37"/>
  <c r="N1827" i="37"/>
  <c r="N1835" i="37"/>
  <c r="N1843" i="37"/>
  <c r="N1851" i="37"/>
  <c r="N1859" i="37"/>
  <c r="N1867" i="37"/>
  <c r="N1875" i="37"/>
  <c r="N1883" i="37"/>
  <c r="N1891" i="37"/>
  <c r="N1899" i="37"/>
  <c r="N1907" i="37"/>
  <c r="N1915" i="37"/>
  <c r="N369" i="37"/>
  <c r="N856" i="37"/>
  <c r="N1112" i="37"/>
  <c r="N1235" i="37"/>
  <c r="N1267" i="37"/>
  <c r="N1299" i="37"/>
  <c r="N1331" i="37"/>
  <c r="N1363" i="37"/>
  <c r="N1395" i="37"/>
  <c r="N1428" i="37"/>
  <c r="N1460" i="37"/>
  <c r="N1492" i="37"/>
  <c r="N1524" i="37"/>
  <c r="N1556" i="37"/>
  <c r="N1588" i="37"/>
  <c r="N1620" i="37"/>
  <c r="N1652" i="37"/>
  <c r="N1679" i="37"/>
  <c r="N1700" i="37"/>
  <c r="N1712" i="37"/>
  <c r="N1722" i="37"/>
  <c r="N1732" i="37"/>
  <c r="N1740" i="37"/>
  <c r="N1748" i="37"/>
  <c r="N1756" i="37"/>
  <c r="N1764" i="37"/>
  <c r="N1772" i="37"/>
  <c r="N1780" i="37"/>
  <c r="N1788" i="37"/>
  <c r="N1796" i="37"/>
  <c r="N1804" i="37"/>
  <c r="N1812" i="37"/>
  <c r="N1820" i="37"/>
  <c r="N1828" i="37"/>
  <c r="N1836" i="37"/>
  <c r="N1844" i="37"/>
  <c r="N1852" i="37"/>
  <c r="N1860" i="37"/>
  <c r="N1868" i="37"/>
  <c r="N1876" i="37"/>
  <c r="N1884" i="37"/>
  <c r="N1892" i="37"/>
  <c r="N1900" i="37"/>
  <c r="N1908" i="37"/>
  <c r="N1916" i="37"/>
  <c r="N1924" i="37"/>
  <c r="N1932" i="37"/>
  <c r="N1940" i="37"/>
  <c r="N1948" i="37"/>
  <c r="N1956" i="37"/>
  <c r="N1964" i="37"/>
  <c r="N1972" i="37"/>
  <c r="N1980" i="37"/>
  <c r="N1988" i="37"/>
  <c r="N1996" i="37"/>
  <c r="N2004" i="37"/>
  <c r="N2012" i="37"/>
  <c r="N2020" i="37"/>
  <c r="N2028" i="37"/>
  <c r="N2036" i="37"/>
  <c r="N2044" i="37"/>
  <c r="N2052" i="37"/>
  <c r="N2060" i="37"/>
  <c r="N2068" i="37"/>
  <c r="N2076" i="37"/>
  <c r="N2084" i="37"/>
  <c r="N2092" i="37"/>
  <c r="N2100" i="37"/>
  <c r="N2108" i="37"/>
  <c r="N2116" i="37"/>
  <c r="N2124" i="37"/>
  <c r="N2132" i="37"/>
  <c r="N2140" i="37"/>
  <c r="N2148" i="37"/>
  <c r="N2156" i="37"/>
  <c r="N2164" i="37"/>
  <c r="N2172" i="37"/>
  <c r="N2180" i="37"/>
  <c r="N2188" i="37"/>
  <c r="N2196" i="37"/>
  <c r="N2204" i="37"/>
  <c r="N2212" i="37"/>
  <c r="N2220" i="37"/>
  <c r="N2228" i="37"/>
  <c r="N2236" i="37"/>
  <c r="N521" i="37"/>
  <c r="N888" i="37"/>
  <c r="N1135" i="37"/>
  <c r="N1241" i="37"/>
  <c r="N1273" i="37"/>
  <c r="N1305" i="37"/>
  <c r="N1337" i="37"/>
  <c r="N1369" i="37"/>
  <c r="N1402" i="37"/>
  <c r="N1434" i="37"/>
  <c r="N1466" i="37"/>
  <c r="N1498" i="37"/>
  <c r="N1530" i="37"/>
  <c r="N1562" i="37"/>
  <c r="N1594" i="37"/>
  <c r="N1626" i="37"/>
  <c r="N1658" i="37"/>
  <c r="N1682" i="37"/>
  <c r="N1703" i="37"/>
  <c r="N1713" i="37"/>
  <c r="N1723" i="37"/>
  <c r="N1733" i="37"/>
  <c r="N1741" i="37"/>
  <c r="N1749" i="37"/>
  <c r="N1757" i="37"/>
  <c r="N1765" i="37"/>
  <c r="N1773" i="37"/>
  <c r="N1781" i="37"/>
  <c r="N1789" i="37"/>
  <c r="N1797" i="37"/>
  <c r="N1805" i="37"/>
  <c r="N1813" i="37"/>
  <c r="N1821" i="37"/>
  <c r="N1829" i="37"/>
  <c r="N1837" i="37"/>
  <c r="N1845" i="37"/>
  <c r="N1853" i="37"/>
  <c r="N1861" i="37"/>
  <c r="N1869" i="37"/>
  <c r="N1877" i="37"/>
  <c r="N1885" i="37"/>
  <c r="N1893" i="37"/>
  <c r="N1901" i="37"/>
  <c r="N1909" i="37"/>
  <c r="N1917" i="37"/>
  <c r="N1925" i="37"/>
  <c r="N1933" i="37"/>
  <c r="N1941" i="37"/>
  <c r="N1949" i="37"/>
  <c r="N1957" i="37"/>
  <c r="N1965" i="37"/>
  <c r="N1973" i="37"/>
  <c r="N1981" i="37"/>
  <c r="N1989" i="37"/>
  <c r="N1997" i="37"/>
  <c r="N2005" i="37"/>
  <c r="N2013" i="37"/>
  <c r="N2021" i="37"/>
  <c r="N2029" i="37"/>
  <c r="N2037" i="37"/>
  <c r="N2045" i="37"/>
  <c r="N2053" i="37"/>
  <c r="N2061" i="37"/>
  <c r="N2069" i="37"/>
  <c r="N2077" i="37"/>
  <c r="N2085" i="37"/>
  <c r="N2093" i="37"/>
  <c r="N2101" i="37"/>
  <c r="N2109" i="37"/>
  <c r="N2117" i="37"/>
  <c r="N2125" i="37"/>
  <c r="N2133" i="37"/>
  <c r="N2141" i="37"/>
  <c r="N2149" i="37"/>
  <c r="N2157" i="37"/>
  <c r="N2165" i="37"/>
  <c r="N2173" i="37"/>
  <c r="N2181" i="37"/>
  <c r="N2189" i="37"/>
  <c r="N2197" i="37"/>
  <c r="N2205" i="37"/>
  <c r="N2213" i="37"/>
  <c r="N2221" i="37"/>
  <c r="N2229" i="37"/>
  <c r="N2237" i="37"/>
  <c r="N648" i="37"/>
  <c r="N920" i="37"/>
  <c r="N1155" i="37"/>
  <c r="N1243" i="37"/>
  <c r="N1275" i="37"/>
  <c r="N1307" i="37"/>
  <c r="N1339" i="37"/>
  <c r="N1371" i="37"/>
  <c r="N1404" i="37"/>
  <c r="N1436" i="37"/>
  <c r="N1468" i="37"/>
  <c r="N1500" i="37"/>
  <c r="N1532" i="37"/>
  <c r="N1564" i="37"/>
  <c r="N1596" i="37"/>
  <c r="N1628" i="37"/>
  <c r="N1660" i="37"/>
  <c r="N1684" i="37"/>
  <c r="N1704" i="37"/>
  <c r="N1714" i="37"/>
  <c r="N1724" i="37"/>
  <c r="N1734" i="37"/>
  <c r="N1742" i="37"/>
  <c r="N1750" i="37"/>
  <c r="N1758" i="37"/>
  <c r="N1766" i="37"/>
  <c r="N1774" i="37"/>
  <c r="N1782" i="37"/>
  <c r="N1790" i="37"/>
  <c r="N1798" i="37"/>
  <c r="N1806" i="37"/>
  <c r="N1814" i="37"/>
  <c r="N1822" i="37"/>
  <c r="N1830" i="37"/>
  <c r="N1838" i="37"/>
  <c r="N1846" i="37"/>
  <c r="N1854" i="37"/>
  <c r="N1862" i="37"/>
  <c r="N1870" i="37"/>
  <c r="N1878" i="37"/>
  <c r="N1886" i="37"/>
  <c r="N1894" i="37"/>
  <c r="N1902" i="37"/>
  <c r="N1910" i="37"/>
  <c r="N1918" i="37"/>
  <c r="N1926" i="37"/>
  <c r="N1934" i="37"/>
  <c r="N1942" i="37"/>
  <c r="N1950" i="37"/>
  <c r="N1958" i="37"/>
  <c r="N1966" i="37"/>
  <c r="N1974" i="37"/>
  <c r="N1982" i="37"/>
  <c r="N1990" i="37"/>
  <c r="N1998" i="37"/>
  <c r="N2006" i="37"/>
  <c r="N2014" i="37"/>
  <c r="N2022" i="37"/>
  <c r="N2030" i="37"/>
  <c r="N2038" i="37"/>
  <c r="N2046" i="37"/>
  <c r="N2054" i="37"/>
  <c r="N2062" i="37"/>
  <c r="N2070" i="37"/>
  <c r="N2078" i="37"/>
  <c r="N2086" i="37"/>
  <c r="N2094" i="37"/>
  <c r="N2102" i="37"/>
  <c r="N2110" i="37"/>
  <c r="N2118" i="37"/>
  <c r="N2126" i="37"/>
  <c r="N2134" i="37"/>
  <c r="N2142" i="37"/>
  <c r="N2150" i="37"/>
  <c r="N2158" i="37"/>
  <c r="N2166" i="37"/>
  <c r="N2174" i="37"/>
  <c r="N2182" i="37"/>
  <c r="N2190" i="37"/>
  <c r="N2198" i="37"/>
  <c r="N2206" i="37"/>
  <c r="N2214" i="37"/>
  <c r="N2222" i="37"/>
  <c r="N2230" i="37"/>
  <c r="N2238" i="37"/>
  <c r="N1249" i="37"/>
  <c r="N1377" i="37"/>
  <c r="N1506" i="37"/>
  <c r="N1634" i="37"/>
  <c r="N1715" i="37"/>
  <c r="N1751" i="37"/>
  <c r="N1783" i="37"/>
  <c r="N1815" i="37"/>
  <c r="N1847" i="37"/>
  <c r="N1879" i="37"/>
  <c r="N1911" i="37"/>
  <c r="N1935" i="37"/>
  <c r="N1951" i="37"/>
  <c r="N1967" i="37"/>
  <c r="N1983" i="37"/>
  <c r="N1999" i="37"/>
  <c r="N2015" i="37"/>
  <c r="N2031" i="37"/>
  <c r="N2047" i="37"/>
  <c r="N2063" i="37"/>
  <c r="N2079" i="37"/>
  <c r="N2095" i="37"/>
  <c r="N2111" i="37"/>
  <c r="N2127" i="37"/>
  <c r="N2143" i="37"/>
  <c r="N2159" i="37"/>
  <c r="N2175" i="37"/>
  <c r="N2191" i="37"/>
  <c r="N2207" i="37"/>
  <c r="N2223" i="37"/>
  <c r="N2239" i="37"/>
  <c r="N2248" i="37"/>
  <c r="N2256" i="37"/>
  <c r="N2264" i="37"/>
  <c r="N2272" i="37"/>
  <c r="N2280" i="37"/>
  <c r="N2288" i="37"/>
  <c r="N2296" i="37"/>
  <c r="N2304" i="37"/>
  <c r="N2312" i="37"/>
  <c r="N2320" i="37"/>
  <c r="N2328" i="37"/>
  <c r="N2336" i="37"/>
  <c r="N2344" i="37"/>
  <c r="N2352" i="37"/>
  <c r="N2360" i="37"/>
  <c r="N2368" i="37"/>
  <c r="N2376" i="37"/>
  <c r="N2384" i="37"/>
  <c r="N2392" i="37"/>
  <c r="N2400" i="37"/>
  <c r="N2408" i="37"/>
  <c r="N2416" i="37"/>
  <c r="N2424" i="37"/>
  <c r="N2432" i="37"/>
  <c r="N2440" i="37"/>
  <c r="N2448" i="37"/>
  <c r="N2456" i="37"/>
  <c r="N2464" i="37"/>
  <c r="N2472" i="37"/>
  <c r="N2480" i="37"/>
  <c r="N2488" i="37"/>
  <c r="N2496" i="37"/>
  <c r="N2504" i="37"/>
  <c r="N2512" i="37"/>
  <c r="N2520" i="37"/>
  <c r="N2528" i="37"/>
  <c r="N2536" i="37"/>
  <c r="N2544" i="37"/>
  <c r="N2552" i="37"/>
  <c r="N2560" i="37"/>
  <c r="N2568" i="37"/>
  <c r="N2576" i="37"/>
  <c r="N2584" i="37"/>
  <c r="N2592" i="37"/>
  <c r="N2600" i="37"/>
  <c r="N2608" i="37"/>
  <c r="N2616" i="37"/>
  <c r="N2624" i="37"/>
  <c r="N2632" i="37"/>
  <c r="N2640" i="37"/>
  <c r="N2648" i="37"/>
  <c r="N2656" i="37"/>
  <c r="N2664" i="37"/>
  <c r="N2672" i="37"/>
  <c r="N2680" i="37"/>
  <c r="N1251" i="37"/>
  <c r="N1379" i="37"/>
  <c r="N1508" i="37"/>
  <c r="N1636" i="37"/>
  <c r="N1716" i="37"/>
  <c r="N1752" i="37"/>
  <c r="N1784" i="37"/>
  <c r="N1816" i="37"/>
  <c r="N1848" i="37"/>
  <c r="N1880" i="37"/>
  <c r="N1912" i="37"/>
  <c r="N1936" i="37"/>
  <c r="N1952" i="37"/>
  <c r="N1968" i="37"/>
  <c r="N1984" i="37"/>
  <c r="N2000" i="37"/>
  <c r="N2016" i="37"/>
  <c r="N2032" i="37"/>
  <c r="N2048" i="37"/>
  <c r="N2064" i="37"/>
  <c r="N2080" i="37"/>
  <c r="N2096" i="37"/>
  <c r="N2112" i="37"/>
  <c r="N2128" i="37"/>
  <c r="N2144" i="37"/>
  <c r="N2160" i="37"/>
  <c r="N2176" i="37"/>
  <c r="N2192" i="37"/>
  <c r="N2208" i="37"/>
  <c r="N2224" i="37"/>
  <c r="N2240" i="37"/>
  <c r="N2249" i="37"/>
  <c r="N2257" i="37"/>
  <c r="N2265" i="37"/>
  <c r="N2273" i="37"/>
  <c r="N2281" i="37"/>
  <c r="N2289" i="37"/>
  <c r="N2297" i="37"/>
  <c r="N2305" i="37"/>
  <c r="N2313" i="37"/>
  <c r="N2321" i="37"/>
  <c r="N2329" i="37"/>
  <c r="N2337" i="37"/>
  <c r="N2345" i="37"/>
  <c r="N2353" i="37"/>
  <c r="N2361" i="37"/>
  <c r="N2369" i="37"/>
  <c r="N2377" i="37"/>
  <c r="N2385" i="37"/>
  <c r="N2393" i="37"/>
  <c r="N2401" i="37"/>
  <c r="N2409" i="37"/>
  <c r="N2417" i="37"/>
  <c r="N2425" i="37"/>
  <c r="N2433" i="37"/>
  <c r="N2441" i="37"/>
  <c r="N2449" i="37"/>
  <c r="N2457" i="37"/>
  <c r="N2465" i="37"/>
  <c r="N2473" i="37"/>
  <c r="N2481" i="37"/>
  <c r="N2489" i="37"/>
  <c r="N2497" i="37"/>
  <c r="N2505" i="37"/>
  <c r="N2513" i="37"/>
  <c r="N2521" i="37"/>
  <c r="N2529" i="37"/>
  <c r="N2537" i="37"/>
  <c r="N2545" i="37"/>
  <c r="N2553" i="37"/>
  <c r="N2561" i="37"/>
  <c r="N2569" i="37"/>
  <c r="N2577" i="37"/>
  <c r="N2585" i="37"/>
  <c r="N2593" i="37"/>
  <c r="N2601" i="37"/>
  <c r="N2609" i="37"/>
  <c r="N2617" i="37"/>
  <c r="N2625" i="37"/>
  <c r="N2633" i="37"/>
  <c r="N2641" i="37"/>
  <c r="N2649" i="37"/>
  <c r="N2657" i="37"/>
  <c r="N2665" i="37"/>
  <c r="N2673" i="37"/>
  <c r="N696" i="37"/>
  <c r="N1281" i="37"/>
  <c r="N1410" i="37"/>
  <c r="N1538" i="37"/>
  <c r="N1666" i="37"/>
  <c r="N1727" i="37"/>
  <c r="N1759" i="37"/>
  <c r="N1791" i="37"/>
  <c r="N1823" i="37"/>
  <c r="N1855" i="37"/>
  <c r="N1887" i="37"/>
  <c r="N1919" i="37"/>
  <c r="N1937" i="37"/>
  <c r="N1953" i="37"/>
  <c r="N1969" i="37"/>
  <c r="N1985" i="37"/>
  <c r="N2001" i="37"/>
  <c r="N2017" i="37"/>
  <c r="N2033" i="37"/>
  <c r="N2049" i="37"/>
  <c r="N2065" i="37"/>
  <c r="N2081" i="37"/>
  <c r="N2097" i="37"/>
  <c r="N2113" i="37"/>
  <c r="N2129" i="37"/>
  <c r="N2145" i="37"/>
  <c r="N2161" i="37"/>
  <c r="N2177" i="37"/>
  <c r="N2193" i="37"/>
  <c r="N2209" i="37"/>
  <c r="N2225" i="37"/>
  <c r="N2241" i="37"/>
  <c r="N2250" i="37"/>
  <c r="N2258" i="37"/>
  <c r="N2266" i="37"/>
  <c r="N2274" i="37"/>
  <c r="N2282" i="37"/>
  <c r="N2290" i="37"/>
  <c r="N2298" i="37"/>
  <c r="N2306" i="37"/>
  <c r="N2314" i="37"/>
  <c r="N2322" i="37"/>
  <c r="N2330" i="37"/>
  <c r="N2338" i="37"/>
  <c r="N2346" i="37"/>
  <c r="N2354" i="37"/>
  <c r="N2362" i="37"/>
  <c r="N2370" i="37"/>
  <c r="N2378" i="37"/>
  <c r="N2386" i="37"/>
  <c r="N2394" i="37"/>
  <c r="N2402" i="37"/>
  <c r="N2410" i="37"/>
  <c r="N2418" i="37"/>
  <c r="N2426" i="37"/>
  <c r="N2434" i="37"/>
  <c r="N2442" i="37"/>
  <c r="N2450" i="37"/>
  <c r="N2458" i="37"/>
  <c r="N2466" i="37"/>
  <c r="N2474" i="37"/>
  <c r="N2482" i="37"/>
  <c r="N2490" i="37"/>
  <c r="N2498" i="37"/>
  <c r="N2506" i="37"/>
  <c r="N2514" i="37"/>
  <c r="N2522" i="37"/>
  <c r="N2530" i="37"/>
  <c r="N2538" i="37"/>
  <c r="N2546" i="37"/>
  <c r="N2554" i="37"/>
  <c r="N2562" i="37"/>
  <c r="N2570" i="37"/>
  <c r="N2578" i="37"/>
  <c r="N2586" i="37"/>
  <c r="N2594" i="37"/>
  <c r="N2602" i="37"/>
  <c r="N2610" i="37"/>
  <c r="N2618" i="37"/>
  <c r="N2626" i="37"/>
  <c r="N2634" i="37"/>
  <c r="N2642" i="37"/>
  <c r="N2650" i="37"/>
  <c r="N2658" i="37"/>
  <c r="N2666" i="37"/>
  <c r="N2674" i="37"/>
  <c r="N2682" i="37"/>
  <c r="N728" i="37"/>
  <c r="N1283" i="37"/>
  <c r="N1412" i="37"/>
  <c r="N1540" i="37"/>
  <c r="N1668" i="37"/>
  <c r="N1728" i="37"/>
  <c r="N1760" i="37"/>
  <c r="N1792" i="37"/>
  <c r="N1824" i="37"/>
  <c r="N1856" i="37"/>
  <c r="N1888" i="37"/>
  <c r="N1920" i="37"/>
  <c r="N1939" i="37"/>
  <c r="N1955" i="37"/>
  <c r="N1971" i="37"/>
  <c r="N1987" i="37"/>
  <c r="N2003" i="37"/>
  <c r="N2019" i="37"/>
  <c r="N2035" i="37"/>
  <c r="N2051" i="37"/>
  <c r="N2067" i="37"/>
  <c r="N2083" i="37"/>
  <c r="N2099" i="37"/>
  <c r="N2115" i="37"/>
  <c r="N2131" i="37"/>
  <c r="N2147" i="37"/>
  <c r="N2163" i="37"/>
  <c r="N2179" i="37"/>
  <c r="N2195" i="37"/>
  <c r="N2211" i="37"/>
  <c r="N2227" i="37"/>
  <c r="N2243" i="37"/>
  <c r="N2251" i="37"/>
  <c r="N2259" i="37"/>
  <c r="N2267" i="37"/>
  <c r="N2275" i="37"/>
  <c r="N2283" i="37"/>
  <c r="N2291" i="37"/>
  <c r="N2299" i="37"/>
  <c r="N2307" i="37"/>
  <c r="N2315" i="37"/>
  <c r="N2323" i="37"/>
  <c r="N2331" i="37"/>
  <c r="N2339" i="37"/>
  <c r="N2347" i="37"/>
  <c r="N2355" i="37"/>
  <c r="N2363" i="37"/>
  <c r="N2371" i="37"/>
  <c r="N2379" i="37"/>
  <c r="N2387" i="37"/>
  <c r="N2395" i="37"/>
  <c r="N2403" i="37"/>
  <c r="N2411" i="37"/>
  <c r="N2419" i="37"/>
  <c r="N2427" i="37"/>
  <c r="N2435" i="37"/>
  <c r="N2443" i="37"/>
  <c r="N2451" i="37"/>
  <c r="N2459" i="37"/>
  <c r="N2467" i="37"/>
  <c r="N2475" i="37"/>
  <c r="N2483" i="37"/>
  <c r="N2491" i="37"/>
  <c r="N2499" i="37"/>
  <c r="N2507" i="37"/>
  <c r="N2515" i="37"/>
  <c r="N2523" i="37"/>
  <c r="N2531" i="37"/>
  <c r="N2539" i="37"/>
  <c r="N2547" i="37"/>
  <c r="N2555" i="37"/>
  <c r="N2563" i="37"/>
  <c r="N2571" i="37"/>
  <c r="N2579" i="37"/>
  <c r="N2587" i="37"/>
  <c r="N2595" i="37"/>
  <c r="N2603" i="37"/>
  <c r="N2611" i="37"/>
  <c r="N2619" i="37"/>
  <c r="N2627" i="37"/>
  <c r="N2635" i="37"/>
  <c r="N2643" i="37"/>
  <c r="N952" i="37"/>
  <c r="N1313" i="37"/>
  <c r="N1442" i="37"/>
  <c r="N1570" i="37"/>
  <c r="N1687" i="37"/>
  <c r="N1735" i="37"/>
  <c r="N1767" i="37"/>
  <c r="N1799" i="37"/>
  <c r="N1831" i="37"/>
  <c r="N1863" i="37"/>
  <c r="N1895" i="37"/>
  <c r="N1923" i="37"/>
  <c r="N1943" i="37"/>
  <c r="N1959" i="37"/>
  <c r="N1975" i="37"/>
  <c r="N1991" i="37"/>
  <c r="N2007" i="37"/>
  <c r="N2023" i="37"/>
  <c r="N2039" i="37"/>
  <c r="N2055" i="37"/>
  <c r="N2071" i="37"/>
  <c r="N2087" i="37"/>
  <c r="N2103" i="37"/>
  <c r="N2119" i="37"/>
  <c r="N2135" i="37"/>
  <c r="N2151" i="37"/>
  <c r="N2167" i="37"/>
  <c r="N2183" i="37"/>
  <c r="N2199" i="37"/>
  <c r="N2215" i="37"/>
  <c r="N2231" i="37"/>
  <c r="N2244" i="37"/>
  <c r="N2252" i="37"/>
  <c r="N2260" i="37"/>
  <c r="N2268" i="37"/>
  <c r="N2276" i="37"/>
  <c r="N2284" i="37"/>
  <c r="N2292" i="37"/>
  <c r="N2300" i="37"/>
  <c r="N2308" i="37"/>
  <c r="N2316" i="37"/>
  <c r="N2324" i="37"/>
  <c r="N2332" i="37"/>
  <c r="N2340" i="37"/>
  <c r="N2348" i="37"/>
  <c r="N2356" i="37"/>
  <c r="N2364" i="37"/>
  <c r="N2372" i="37"/>
  <c r="N2380" i="37"/>
  <c r="N2388" i="37"/>
  <c r="N2396" i="37"/>
  <c r="N2404" i="37"/>
  <c r="N2412" i="37"/>
  <c r="N2420" i="37"/>
  <c r="N2428" i="37"/>
  <c r="N2436" i="37"/>
  <c r="N2444" i="37"/>
  <c r="N2452" i="37"/>
  <c r="N2460" i="37"/>
  <c r="N2468" i="37"/>
  <c r="N2476" i="37"/>
  <c r="N2484" i="37"/>
  <c r="N2492" i="37"/>
  <c r="N2500" i="37"/>
  <c r="N2508" i="37"/>
  <c r="N2516" i="37"/>
  <c r="N2524" i="37"/>
  <c r="N2532" i="37"/>
  <c r="N2540" i="37"/>
  <c r="N2548" i="37"/>
  <c r="N2556" i="37"/>
  <c r="N2564" i="37"/>
  <c r="N2572" i="37"/>
  <c r="N2580" i="37"/>
  <c r="N2588" i="37"/>
  <c r="N2596" i="37"/>
  <c r="N2604" i="37"/>
  <c r="N2612" i="37"/>
  <c r="N2620" i="37"/>
  <c r="N2628" i="37"/>
  <c r="N2636" i="37"/>
  <c r="N2644" i="37"/>
  <c r="N984" i="37"/>
  <c r="N1315" i="37"/>
  <c r="N1444" i="37"/>
  <c r="N1572" i="37"/>
  <c r="N1690" i="37"/>
  <c r="N1736" i="37"/>
  <c r="N1768" i="37"/>
  <c r="N1800" i="37"/>
  <c r="N1832" i="37"/>
  <c r="N1864" i="37"/>
  <c r="N1896" i="37"/>
  <c r="N1927" i="37"/>
  <c r="N1944" i="37"/>
  <c r="N1960" i="37"/>
  <c r="N1976" i="37"/>
  <c r="N1992" i="37"/>
  <c r="N2008" i="37"/>
  <c r="N2024" i="37"/>
  <c r="N2040" i="37"/>
  <c r="N2056" i="37"/>
  <c r="N2072" i="37"/>
  <c r="N2088" i="37"/>
  <c r="N2104" i="37"/>
  <c r="N2120" i="37"/>
  <c r="N2136" i="37"/>
  <c r="N2152" i="37"/>
  <c r="N2168" i="37"/>
  <c r="N2184" i="37"/>
  <c r="N2200" i="37"/>
  <c r="N2216" i="37"/>
  <c r="N2232" i="37"/>
  <c r="N2245" i="37"/>
  <c r="N2253" i="37"/>
  <c r="N2261" i="37"/>
  <c r="N2269" i="37"/>
  <c r="N2277" i="37"/>
  <c r="N2285" i="37"/>
  <c r="N2293" i="37"/>
  <c r="N2301" i="37"/>
  <c r="N2309" i="37"/>
  <c r="N2317" i="37"/>
  <c r="N2325" i="37"/>
  <c r="N2333" i="37"/>
  <c r="N2341" i="37"/>
  <c r="N2349" i="37"/>
  <c r="N2357" i="37"/>
  <c r="N2365" i="37"/>
  <c r="N2373" i="37"/>
  <c r="N2381" i="37"/>
  <c r="N2389" i="37"/>
  <c r="N2397" i="37"/>
  <c r="N2405" i="37"/>
  <c r="N2413" i="37"/>
  <c r="N2421" i="37"/>
  <c r="N2429" i="37"/>
  <c r="N2437" i="37"/>
  <c r="N2445" i="37"/>
  <c r="N2453" i="37"/>
  <c r="N2461" i="37"/>
  <c r="N2469" i="37"/>
  <c r="N2477" i="37"/>
  <c r="N2485" i="37"/>
  <c r="N2493" i="37"/>
  <c r="N2501" i="37"/>
  <c r="N2509" i="37"/>
  <c r="N2517" i="37"/>
  <c r="N2525" i="37"/>
  <c r="N2533" i="37"/>
  <c r="N2541" i="37"/>
  <c r="N2549" i="37"/>
  <c r="N2557" i="37"/>
  <c r="N2565" i="37"/>
  <c r="N2573" i="37"/>
  <c r="N2581" i="37"/>
  <c r="N2589" i="37"/>
  <c r="N2597" i="37"/>
  <c r="N2605" i="37"/>
  <c r="N2613" i="37"/>
  <c r="N2621" i="37"/>
  <c r="N2629" i="37"/>
  <c r="N2637" i="37"/>
  <c r="N2645" i="37"/>
  <c r="N1602" i="37"/>
  <c r="N1807" i="37"/>
  <c r="N1928" i="37"/>
  <c r="N1993" i="37"/>
  <c r="N2057" i="37"/>
  <c r="N2121" i="37"/>
  <c r="N2185" i="37"/>
  <c r="N2246" i="37"/>
  <c r="N2278" i="37"/>
  <c r="N2310" i="37"/>
  <c r="N2342" i="37"/>
  <c r="N2374" i="37"/>
  <c r="N2406" i="37"/>
  <c r="N2438" i="37"/>
  <c r="N2470" i="37"/>
  <c r="N2502" i="37"/>
  <c r="N2534" i="37"/>
  <c r="N2566" i="37"/>
  <c r="N2598" i="37"/>
  <c r="N2630" i="37"/>
  <c r="N2653" i="37"/>
  <c r="N2667" i="37"/>
  <c r="N2678" i="37"/>
  <c r="N2688" i="37"/>
  <c r="N2696" i="37"/>
  <c r="N2704" i="37"/>
  <c r="N2712" i="37"/>
  <c r="N2720" i="37"/>
  <c r="N2728" i="37"/>
  <c r="N2736" i="37"/>
  <c r="N2744" i="37"/>
  <c r="N2752" i="37"/>
  <c r="N2760" i="37"/>
  <c r="N2768" i="37"/>
  <c r="N2776" i="37"/>
  <c r="N2784" i="37"/>
  <c r="N2792" i="37"/>
  <c r="N2800" i="37"/>
  <c r="N2808" i="37"/>
  <c r="N2816" i="37"/>
  <c r="N2824" i="37"/>
  <c r="N2832" i="37"/>
  <c r="N2840" i="37"/>
  <c r="N2848" i="37"/>
  <c r="N2856" i="37"/>
  <c r="N2864" i="37"/>
  <c r="N2872" i="37"/>
  <c r="N2880" i="37"/>
  <c r="N2888" i="37"/>
  <c r="N2896" i="37"/>
  <c r="N2904" i="37"/>
  <c r="N2912" i="37"/>
  <c r="N2920" i="37"/>
  <c r="N2928" i="37"/>
  <c r="N2936" i="37"/>
  <c r="N2944" i="37"/>
  <c r="N2952" i="37"/>
  <c r="N2960" i="37"/>
  <c r="N2968" i="37"/>
  <c r="N2976" i="37"/>
  <c r="N2984" i="37"/>
  <c r="N2992" i="37"/>
  <c r="N3000" i="37"/>
  <c r="N3008" i="37"/>
  <c r="N3016" i="37"/>
  <c r="N3024" i="37"/>
  <c r="N3032" i="37"/>
  <c r="N3040" i="37"/>
  <c r="N3048" i="37"/>
  <c r="N3056" i="37"/>
  <c r="N3064" i="37"/>
  <c r="N3072" i="37"/>
  <c r="N3080" i="37"/>
  <c r="N3088" i="37"/>
  <c r="N3096" i="37"/>
  <c r="N3104" i="37"/>
  <c r="N3112" i="37"/>
  <c r="N3120" i="37"/>
  <c r="N3128" i="37"/>
  <c r="N3136" i="37"/>
  <c r="N3144" i="37"/>
  <c r="N3152" i="37"/>
  <c r="N3160" i="37"/>
  <c r="N3168" i="37"/>
  <c r="N3176" i="37"/>
  <c r="N3184" i="37"/>
  <c r="N1604" i="37"/>
  <c r="N1808" i="37"/>
  <c r="N1931" i="37"/>
  <c r="N1995" i="37"/>
  <c r="N2059" i="37"/>
  <c r="N2123" i="37"/>
  <c r="N2187" i="37"/>
  <c r="N2247" i="37"/>
  <c r="N2279" i="37"/>
  <c r="N2311" i="37"/>
  <c r="N2343" i="37"/>
  <c r="N2375" i="37"/>
  <c r="N2407" i="37"/>
  <c r="N2439" i="37"/>
  <c r="N2471" i="37"/>
  <c r="N2503" i="37"/>
  <c r="N2535" i="37"/>
  <c r="N2567" i="37"/>
  <c r="N2599" i="37"/>
  <c r="N2631" i="37"/>
  <c r="N2654" i="37"/>
  <c r="N2668" i="37"/>
  <c r="N2679" i="37"/>
  <c r="N2689" i="37"/>
  <c r="N2697" i="37"/>
  <c r="N2705" i="37"/>
  <c r="N2713" i="37"/>
  <c r="N2721" i="37"/>
  <c r="N2729" i="37"/>
  <c r="N2737" i="37"/>
  <c r="N2745" i="37"/>
  <c r="N2753" i="37"/>
  <c r="N2761" i="37"/>
  <c r="N2769" i="37"/>
  <c r="N2777" i="37"/>
  <c r="N2785" i="37"/>
  <c r="N2793" i="37"/>
  <c r="N2801" i="37"/>
  <c r="N2809" i="37"/>
  <c r="N2817" i="37"/>
  <c r="N2825" i="37"/>
  <c r="N2833" i="37"/>
  <c r="N2841" i="37"/>
  <c r="N2849" i="37"/>
  <c r="N2857" i="37"/>
  <c r="N2865" i="37"/>
  <c r="N2873" i="37"/>
  <c r="N2881" i="37"/>
  <c r="N2889" i="37"/>
  <c r="N2897" i="37"/>
  <c r="N2905" i="37"/>
  <c r="N2913" i="37"/>
  <c r="N2921" i="37"/>
  <c r="N2929" i="37"/>
  <c r="N2937" i="37"/>
  <c r="N2945" i="37"/>
  <c r="N2953" i="37"/>
  <c r="N2961" i="37"/>
  <c r="N2969" i="37"/>
  <c r="N2977" i="37"/>
  <c r="N2985" i="37"/>
  <c r="N2993" i="37"/>
  <c r="N3001" i="37"/>
  <c r="N3009" i="37"/>
  <c r="N3017" i="37"/>
  <c r="N3025" i="37"/>
  <c r="N3033" i="37"/>
  <c r="N3041" i="37"/>
  <c r="N3049" i="37"/>
  <c r="N3057" i="37"/>
  <c r="N3065" i="37"/>
  <c r="N3073" i="37"/>
  <c r="N3081" i="37"/>
  <c r="N3089" i="37"/>
  <c r="N3097" i="37"/>
  <c r="N3105" i="37"/>
  <c r="N3113" i="37"/>
  <c r="N3121" i="37"/>
  <c r="N3129" i="37"/>
  <c r="N3137" i="37"/>
  <c r="N3145" i="37"/>
  <c r="N3153" i="37"/>
  <c r="N3161" i="37"/>
  <c r="N3169" i="37"/>
  <c r="N3177" i="37"/>
  <c r="N1176" i="37"/>
  <c r="N1705" i="37"/>
  <c r="N1839" i="37"/>
  <c r="N1945" i="37"/>
  <c r="N2009" i="37"/>
  <c r="N2073" i="37"/>
  <c r="N2137" i="37"/>
  <c r="N2201" i="37"/>
  <c r="N2254" i="37"/>
  <c r="N2286" i="37"/>
  <c r="N2318" i="37"/>
  <c r="N2350" i="37"/>
  <c r="N2382" i="37"/>
  <c r="N2414" i="37"/>
  <c r="N2446" i="37"/>
  <c r="N2478" i="37"/>
  <c r="N2510" i="37"/>
  <c r="N2542" i="37"/>
  <c r="N2574" i="37"/>
  <c r="N2606" i="37"/>
  <c r="N2638" i="37"/>
  <c r="N2655" i="37"/>
  <c r="N2669" i="37"/>
  <c r="N2681" i="37"/>
  <c r="N2690" i="37"/>
  <c r="N2698" i="37"/>
  <c r="N2706" i="37"/>
  <c r="N2714" i="37"/>
  <c r="N2722" i="37"/>
  <c r="N2730" i="37"/>
  <c r="N2738" i="37"/>
  <c r="N2746" i="37"/>
  <c r="N2754" i="37"/>
  <c r="N2762" i="37"/>
  <c r="N2770" i="37"/>
  <c r="N2778" i="37"/>
  <c r="N2786" i="37"/>
  <c r="N2794" i="37"/>
  <c r="N2802" i="37"/>
  <c r="N2810" i="37"/>
  <c r="N2818" i="37"/>
  <c r="N2826" i="37"/>
  <c r="N2834" i="37"/>
  <c r="N2842" i="37"/>
  <c r="N2850" i="37"/>
  <c r="N2858" i="37"/>
  <c r="N2866" i="37"/>
  <c r="N2874" i="37"/>
  <c r="N2882" i="37"/>
  <c r="N2890" i="37"/>
  <c r="N2898" i="37"/>
  <c r="N2906" i="37"/>
  <c r="N2914" i="37"/>
  <c r="N2922" i="37"/>
  <c r="N2930" i="37"/>
  <c r="N2938" i="37"/>
  <c r="N2946" i="37"/>
  <c r="N2954" i="37"/>
  <c r="N2962" i="37"/>
  <c r="N2970" i="37"/>
  <c r="N2978" i="37"/>
  <c r="N2986" i="37"/>
  <c r="N2994" i="37"/>
  <c r="N3002" i="37"/>
  <c r="N3010" i="37"/>
  <c r="N3018" i="37"/>
  <c r="N3026" i="37"/>
  <c r="N3034" i="37"/>
  <c r="N3042" i="37"/>
  <c r="N3050" i="37"/>
  <c r="N3058" i="37"/>
  <c r="N3066" i="37"/>
  <c r="N3074" i="37"/>
  <c r="N3082" i="37"/>
  <c r="N3090" i="37"/>
  <c r="N3098" i="37"/>
  <c r="N3106" i="37"/>
  <c r="N3114" i="37"/>
  <c r="N3122" i="37"/>
  <c r="N3130" i="37"/>
  <c r="N3138" i="37"/>
  <c r="N3146" i="37"/>
  <c r="N3154" i="37"/>
  <c r="N3162" i="37"/>
  <c r="N3170" i="37"/>
  <c r="N1199" i="37"/>
  <c r="N1706" i="37"/>
  <c r="N1840" i="37"/>
  <c r="N1947" i="37"/>
  <c r="N2011" i="37"/>
  <c r="N2075" i="37"/>
  <c r="N2139" i="37"/>
  <c r="N2203" i="37"/>
  <c r="N2255" i="37"/>
  <c r="N2287" i="37"/>
  <c r="N2319" i="37"/>
  <c r="N2351" i="37"/>
  <c r="N2383" i="37"/>
  <c r="N2415" i="37"/>
  <c r="N2447" i="37"/>
  <c r="N2479" i="37"/>
  <c r="N2511" i="37"/>
  <c r="N2543" i="37"/>
  <c r="N2575" i="37"/>
  <c r="N2607" i="37"/>
  <c r="N2639" i="37"/>
  <c r="N2659" i="37"/>
  <c r="N2670" i="37"/>
  <c r="N2683" i="37"/>
  <c r="N2691" i="37"/>
  <c r="N2699" i="37"/>
  <c r="N2707" i="37"/>
  <c r="N2715" i="37"/>
  <c r="N2723" i="37"/>
  <c r="N2731" i="37"/>
  <c r="N2739" i="37"/>
  <c r="N2747" i="37"/>
  <c r="N2755" i="37"/>
  <c r="N2763" i="37"/>
  <c r="N2771" i="37"/>
  <c r="N2779" i="37"/>
  <c r="N2787" i="37"/>
  <c r="N2795" i="37"/>
  <c r="N2803" i="37"/>
  <c r="N2811" i="37"/>
  <c r="N2819" i="37"/>
  <c r="N2827" i="37"/>
  <c r="N2835" i="37"/>
  <c r="N2843" i="37"/>
  <c r="N2851" i="37"/>
  <c r="N2859" i="37"/>
  <c r="N2867" i="37"/>
  <c r="N2875" i="37"/>
  <c r="N2883" i="37"/>
  <c r="N2891" i="37"/>
  <c r="N2899" i="37"/>
  <c r="N2907" i="37"/>
  <c r="N2915" i="37"/>
  <c r="N2923" i="37"/>
  <c r="N2931" i="37"/>
  <c r="N2939" i="37"/>
  <c r="N2947" i="37"/>
  <c r="N2955" i="37"/>
  <c r="N2963" i="37"/>
  <c r="N2971" i="37"/>
  <c r="N2979" i="37"/>
  <c r="N2987" i="37"/>
  <c r="N2995" i="37"/>
  <c r="N3003" i="37"/>
  <c r="N3011" i="37"/>
  <c r="N3019" i="37"/>
  <c r="N3027" i="37"/>
  <c r="N3035" i="37"/>
  <c r="N3043" i="37"/>
  <c r="N3051" i="37"/>
  <c r="N3059" i="37"/>
  <c r="N3067" i="37"/>
  <c r="N3075" i="37"/>
  <c r="N3083" i="37"/>
  <c r="N3091" i="37"/>
  <c r="N3099" i="37"/>
  <c r="N3107" i="37"/>
  <c r="N3115" i="37"/>
  <c r="N3123" i="37"/>
  <c r="N3131" i="37"/>
  <c r="N3139" i="37"/>
  <c r="N3147" i="37"/>
  <c r="N3155" i="37"/>
  <c r="N3163" i="37"/>
  <c r="N1345" i="37"/>
  <c r="N1743" i="37"/>
  <c r="N1871" i="37"/>
  <c r="N1961" i="37"/>
  <c r="N2025" i="37"/>
  <c r="N2089" i="37"/>
  <c r="N2153" i="37"/>
  <c r="N2217" i="37"/>
  <c r="N2262" i="37"/>
  <c r="N2294" i="37"/>
  <c r="N2326" i="37"/>
  <c r="N2358" i="37"/>
  <c r="N2390" i="37"/>
  <c r="N2422" i="37"/>
  <c r="N2454" i="37"/>
  <c r="N2486" i="37"/>
  <c r="N2518" i="37"/>
  <c r="N2550" i="37"/>
  <c r="N2582" i="37"/>
  <c r="N2614" i="37"/>
  <c r="N2646" i="37"/>
  <c r="N2660" i="37"/>
  <c r="N2671" i="37"/>
  <c r="N2684" i="37"/>
  <c r="N2692" i="37"/>
  <c r="N2700" i="37"/>
  <c r="N2708" i="37"/>
  <c r="N2716" i="37"/>
  <c r="N2724" i="37"/>
  <c r="N2732" i="37"/>
  <c r="N2740" i="37"/>
  <c r="N2748" i="37"/>
  <c r="N2756" i="37"/>
  <c r="N2764" i="37"/>
  <c r="N2772" i="37"/>
  <c r="N2780" i="37"/>
  <c r="N2788" i="37"/>
  <c r="N2796" i="37"/>
  <c r="N2804" i="37"/>
  <c r="N2812" i="37"/>
  <c r="N2820" i="37"/>
  <c r="N2828" i="37"/>
  <c r="N2836" i="37"/>
  <c r="N2844" i="37"/>
  <c r="N2852" i="37"/>
  <c r="N2860" i="37"/>
  <c r="N2868" i="37"/>
  <c r="N2876" i="37"/>
  <c r="N2884" i="37"/>
  <c r="N2892" i="37"/>
  <c r="N2900" i="37"/>
  <c r="N2908" i="37"/>
  <c r="N2916" i="37"/>
  <c r="N2924" i="37"/>
  <c r="N2932" i="37"/>
  <c r="N2940" i="37"/>
  <c r="N2948" i="37"/>
  <c r="N2956" i="37"/>
  <c r="N2964" i="37"/>
  <c r="N2972" i="37"/>
  <c r="N2980" i="37"/>
  <c r="N2988" i="37"/>
  <c r="N2996" i="37"/>
  <c r="N3004" i="37"/>
  <c r="N3012" i="37"/>
  <c r="N3020" i="37"/>
  <c r="N3028" i="37"/>
  <c r="N3036" i="37"/>
  <c r="N3044" i="37"/>
  <c r="N3052" i="37"/>
  <c r="N3060" i="37"/>
  <c r="N3068" i="37"/>
  <c r="N3076" i="37"/>
  <c r="N3084" i="37"/>
  <c r="N3092" i="37"/>
  <c r="N3100" i="37"/>
  <c r="N3108" i="37"/>
  <c r="N3116" i="37"/>
  <c r="N3124" i="37"/>
  <c r="N3132" i="37"/>
  <c r="N3140" i="37"/>
  <c r="N3148" i="37"/>
  <c r="N3156" i="37"/>
  <c r="N3164" i="37"/>
  <c r="N3172" i="37"/>
  <c r="N1347" i="37"/>
  <c r="N1744" i="37"/>
  <c r="N1872" i="37"/>
  <c r="N1963" i="37"/>
  <c r="N2027" i="37"/>
  <c r="N2091" i="37"/>
  <c r="N2155" i="37"/>
  <c r="N2219" i="37"/>
  <c r="N2263" i="37"/>
  <c r="N2295" i="37"/>
  <c r="N2327" i="37"/>
  <c r="N2359" i="37"/>
  <c r="N2391" i="37"/>
  <c r="N2423" i="37"/>
  <c r="N2455" i="37"/>
  <c r="N2487" i="37"/>
  <c r="N2519" i="37"/>
  <c r="N2551" i="37"/>
  <c r="N2583" i="37"/>
  <c r="N2615" i="37"/>
  <c r="N2647" i="37"/>
  <c r="N2661" i="37"/>
  <c r="N2675" i="37"/>
  <c r="N2685" i="37"/>
  <c r="N2693" i="37"/>
  <c r="N2701" i="37"/>
  <c r="N2709" i="37"/>
  <c r="N2717" i="37"/>
  <c r="N2725" i="37"/>
  <c r="N2733" i="37"/>
  <c r="N2741" i="37"/>
  <c r="N2749" i="37"/>
  <c r="N2757" i="37"/>
  <c r="N2765" i="37"/>
  <c r="N2773" i="37"/>
  <c r="N2781" i="37"/>
  <c r="N2789" i="37"/>
  <c r="N2797" i="37"/>
  <c r="N2805" i="37"/>
  <c r="N2813" i="37"/>
  <c r="N2821" i="37"/>
  <c r="N2829" i="37"/>
  <c r="N2837" i="37"/>
  <c r="N2845" i="37"/>
  <c r="N2853" i="37"/>
  <c r="N2861" i="37"/>
  <c r="N2869" i="37"/>
  <c r="N2877" i="37"/>
  <c r="N2885" i="37"/>
  <c r="N2893" i="37"/>
  <c r="N2901" i="37"/>
  <c r="N2909" i="37"/>
  <c r="N2917" i="37"/>
  <c r="N2925" i="37"/>
  <c r="N2933" i="37"/>
  <c r="N2941" i="37"/>
  <c r="N2949" i="37"/>
  <c r="N2957" i="37"/>
  <c r="N2965" i="37"/>
  <c r="N2973" i="37"/>
  <c r="N2981" i="37"/>
  <c r="N2989" i="37"/>
  <c r="N2997" i="37"/>
  <c r="N3005" i="37"/>
  <c r="N3013" i="37"/>
  <c r="N3021" i="37"/>
  <c r="N3029" i="37"/>
  <c r="N3037" i="37"/>
  <c r="N3045" i="37"/>
  <c r="N3053" i="37"/>
  <c r="N3061" i="37"/>
  <c r="N3069" i="37"/>
  <c r="N3077" i="37"/>
  <c r="N3085" i="37"/>
  <c r="N3093" i="37"/>
  <c r="N3101" i="37"/>
  <c r="N3109" i="37"/>
  <c r="N3117" i="37"/>
  <c r="N3125" i="37"/>
  <c r="N3133" i="37"/>
  <c r="N3141" i="37"/>
  <c r="N3149" i="37"/>
  <c r="N3157" i="37"/>
  <c r="N3165" i="37"/>
  <c r="N3173" i="37"/>
  <c r="N1474" i="37"/>
  <c r="N1775" i="37"/>
  <c r="N1903" i="37"/>
  <c r="N1977" i="37"/>
  <c r="N2041" i="37"/>
  <c r="N2105" i="37"/>
  <c r="N2169" i="37"/>
  <c r="N2233" i="37"/>
  <c r="N2270" i="37"/>
  <c r="N2302" i="37"/>
  <c r="N2334" i="37"/>
  <c r="N2366" i="37"/>
  <c r="N2398" i="37"/>
  <c r="N2430" i="37"/>
  <c r="N2462" i="37"/>
  <c r="N2494" i="37"/>
  <c r="N2526" i="37"/>
  <c r="N2558" i="37"/>
  <c r="N2590" i="37"/>
  <c r="N2622" i="37"/>
  <c r="N2651" i="37"/>
  <c r="N2662" i="37"/>
  <c r="N2676" i="37"/>
  <c r="N2686" i="37"/>
  <c r="N2694" i="37"/>
  <c r="N2702" i="37"/>
  <c r="N2710" i="37"/>
  <c r="N2718" i="37"/>
  <c r="N2726" i="37"/>
  <c r="N2734" i="37"/>
  <c r="N2742" i="37"/>
  <c r="N2750" i="37"/>
  <c r="N2758" i="37"/>
  <c r="N2766" i="37"/>
  <c r="N2774" i="37"/>
  <c r="N2782" i="37"/>
  <c r="N2790" i="37"/>
  <c r="N2798" i="37"/>
  <c r="N2806" i="37"/>
  <c r="N2814" i="37"/>
  <c r="N2822" i="37"/>
  <c r="N2830" i="37"/>
  <c r="N2838" i="37"/>
  <c r="N2846" i="37"/>
  <c r="N2854" i="37"/>
  <c r="N2862" i="37"/>
  <c r="N2870" i="37"/>
  <c r="N2878" i="37"/>
  <c r="N2886" i="37"/>
  <c r="N2894" i="37"/>
  <c r="N2902" i="37"/>
  <c r="N2910" i="37"/>
  <c r="N2918" i="37"/>
  <c r="N2926" i="37"/>
  <c r="N2934" i="37"/>
  <c r="N2942" i="37"/>
  <c r="N2950" i="37"/>
  <c r="N2958" i="37"/>
  <c r="N2966" i="37"/>
  <c r="N2974" i="37"/>
  <c r="N2982" i="37"/>
  <c r="N2990" i="37"/>
  <c r="N2998" i="37"/>
  <c r="N3006" i="37"/>
  <c r="N3014" i="37"/>
  <c r="N3022" i="37"/>
  <c r="N3030" i="37"/>
  <c r="N3038" i="37"/>
  <c r="N3046" i="37"/>
  <c r="N3054" i="37"/>
  <c r="N3062" i="37"/>
  <c r="N3070" i="37"/>
  <c r="N3078" i="37"/>
  <c r="N3086" i="37"/>
  <c r="N3094" i="37"/>
  <c r="N3102" i="37"/>
  <c r="N3110" i="37"/>
  <c r="N3118" i="37"/>
  <c r="N3126" i="37"/>
  <c r="N3134" i="37"/>
  <c r="N3142" i="37"/>
  <c r="N3150" i="37"/>
  <c r="N3158" i="37"/>
  <c r="N3166" i="37"/>
  <c r="N3174" i="37"/>
  <c r="N2171" i="37"/>
  <c r="N2463" i="37"/>
  <c r="N2677" i="37"/>
  <c r="N2743" i="37"/>
  <c r="N2807" i="37"/>
  <c r="N2871" i="37"/>
  <c r="N2935" i="37"/>
  <c r="N2999" i="37"/>
  <c r="N3063" i="37"/>
  <c r="N3127" i="37"/>
  <c r="N3178" i="37"/>
  <c r="N3187" i="37"/>
  <c r="N3195" i="37"/>
  <c r="N3203" i="37"/>
  <c r="N3211" i="37"/>
  <c r="N3219" i="37"/>
  <c r="N3227" i="37"/>
  <c r="N3235" i="37"/>
  <c r="N3243" i="37"/>
  <c r="N3251" i="37"/>
  <c r="N3259" i="37"/>
  <c r="N3267" i="37"/>
  <c r="N3275" i="37"/>
  <c r="N3283" i="37"/>
  <c r="N3291" i="37"/>
  <c r="N3299" i="37"/>
  <c r="N3307" i="37"/>
  <c r="N3315" i="37"/>
  <c r="N3323" i="37"/>
  <c r="N3331" i="37"/>
  <c r="N3339" i="37"/>
  <c r="N3347" i="37"/>
  <c r="N3355" i="37"/>
  <c r="N3363" i="37"/>
  <c r="N3371" i="37"/>
  <c r="N3379" i="37"/>
  <c r="N3387" i="37"/>
  <c r="N3395" i="37"/>
  <c r="N3403" i="37"/>
  <c r="N3411" i="37"/>
  <c r="N3419" i="37"/>
  <c r="N3427" i="37"/>
  <c r="N3435" i="37"/>
  <c r="N3443" i="37"/>
  <c r="N3451" i="37"/>
  <c r="N2735" i="37"/>
  <c r="N3119" i="37"/>
  <c r="N3234" i="37"/>
  <c r="N3274" i="37"/>
  <c r="N3314" i="37"/>
  <c r="N3354" i="37"/>
  <c r="N3394" i="37"/>
  <c r="N3434" i="37"/>
  <c r="N2235" i="37"/>
  <c r="N2495" i="37"/>
  <c r="N2687" i="37"/>
  <c r="N2751" i="37"/>
  <c r="N2815" i="37"/>
  <c r="N2879" i="37"/>
  <c r="N2943" i="37"/>
  <c r="N3007" i="37"/>
  <c r="N3071" i="37"/>
  <c r="N3135" i="37"/>
  <c r="N3179" i="37"/>
  <c r="N3188" i="37"/>
  <c r="N3196" i="37"/>
  <c r="N3204" i="37"/>
  <c r="N3212" i="37"/>
  <c r="N3220" i="37"/>
  <c r="N3228" i="37"/>
  <c r="N3236" i="37"/>
  <c r="N3244" i="37"/>
  <c r="N3252" i="37"/>
  <c r="N3260" i="37"/>
  <c r="N3268" i="37"/>
  <c r="N3276" i="37"/>
  <c r="N3284" i="37"/>
  <c r="N3292" i="37"/>
  <c r="N3300" i="37"/>
  <c r="N3308" i="37"/>
  <c r="N3316" i="37"/>
  <c r="N3324" i="37"/>
  <c r="N3332" i="37"/>
  <c r="N3340" i="37"/>
  <c r="N3348" i="37"/>
  <c r="N3356" i="37"/>
  <c r="N3364" i="37"/>
  <c r="N3372" i="37"/>
  <c r="N3380" i="37"/>
  <c r="N3388" i="37"/>
  <c r="N3396" i="37"/>
  <c r="N3404" i="37"/>
  <c r="N3412" i="37"/>
  <c r="N3420" i="37"/>
  <c r="N3428" i="37"/>
  <c r="N3436" i="37"/>
  <c r="N3444" i="37"/>
  <c r="N3452" i="37"/>
  <c r="N2799" i="37"/>
  <c r="N3175" i="37"/>
  <c r="N3210" i="37"/>
  <c r="N3250" i="37"/>
  <c r="N3298" i="37"/>
  <c r="N3346" i="37"/>
  <c r="N3386" i="37"/>
  <c r="N3426" i="37"/>
  <c r="N1476" i="37"/>
  <c r="N2271" i="37"/>
  <c r="N2527" i="37"/>
  <c r="N2695" i="37"/>
  <c r="N2759" i="37"/>
  <c r="N2823" i="37"/>
  <c r="N2887" i="37"/>
  <c r="N2951" i="37"/>
  <c r="N3015" i="37"/>
  <c r="N3079" i="37"/>
  <c r="N3143" i="37"/>
  <c r="N3180" i="37"/>
  <c r="N3189" i="37"/>
  <c r="N3197" i="37"/>
  <c r="N3205" i="37"/>
  <c r="N3213" i="37"/>
  <c r="N3221" i="37"/>
  <c r="N3229" i="37"/>
  <c r="N3237" i="37"/>
  <c r="N3245" i="37"/>
  <c r="N3253" i="37"/>
  <c r="N3261" i="37"/>
  <c r="N3269" i="37"/>
  <c r="N3277" i="37"/>
  <c r="N3285" i="37"/>
  <c r="N3293" i="37"/>
  <c r="N3301" i="37"/>
  <c r="N3309" i="37"/>
  <c r="N3317" i="37"/>
  <c r="N3325" i="37"/>
  <c r="N3333" i="37"/>
  <c r="N3341" i="37"/>
  <c r="N3349" i="37"/>
  <c r="N3357" i="37"/>
  <c r="N3365" i="37"/>
  <c r="N3373" i="37"/>
  <c r="N3381" i="37"/>
  <c r="N3389" i="37"/>
  <c r="N3397" i="37"/>
  <c r="N3405" i="37"/>
  <c r="N3413" i="37"/>
  <c r="N3421" i="37"/>
  <c r="N3429" i="37"/>
  <c r="N3437" i="37"/>
  <c r="N3445" i="37"/>
  <c r="N3453" i="37"/>
  <c r="N2663" i="37"/>
  <c r="N2927" i="37"/>
  <c r="N3055" i="37"/>
  <c r="N3202" i="37"/>
  <c r="N3242" i="37"/>
  <c r="N3290" i="37"/>
  <c r="N3338" i="37"/>
  <c r="N3402" i="37"/>
  <c r="N3450" i="37"/>
  <c r="N1776" i="37"/>
  <c r="N2303" i="37"/>
  <c r="N2559" i="37"/>
  <c r="N2703" i="37"/>
  <c r="N2767" i="37"/>
  <c r="N2831" i="37"/>
  <c r="N2895" i="37"/>
  <c r="N2959" i="37"/>
  <c r="N3023" i="37"/>
  <c r="N3087" i="37"/>
  <c r="N3151" i="37"/>
  <c r="N3181" i="37"/>
  <c r="N3190" i="37"/>
  <c r="N3198" i="37"/>
  <c r="N3206" i="37"/>
  <c r="N3214" i="37"/>
  <c r="N3222" i="37"/>
  <c r="N3230" i="37"/>
  <c r="N3238" i="37"/>
  <c r="N3246" i="37"/>
  <c r="N3254" i="37"/>
  <c r="N3262" i="37"/>
  <c r="N3270" i="37"/>
  <c r="N3278" i="37"/>
  <c r="N3286" i="37"/>
  <c r="N3294" i="37"/>
  <c r="N3302" i="37"/>
  <c r="N3310" i="37"/>
  <c r="N3318" i="37"/>
  <c r="N3326" i="37"/>
  <c r="N3334" i="37"/>
  <c r="N3342" i="37"/>
  <c r="N3350" i="37"/>
  <c r="N3358" i="37"/>
  <c r="N3366" i="37"/>
  <c r="N3374" i="37"/>
  <c r="N3382" i="37"/>
  <c r="N3390" i="37"/>
  <c r="N3398" i="37"/>
  <c r="N3406" i="37"/>
  <c r="N3414" i="37"/>
  <c r="N3422" i="37"/>
  <c r="N3430" i="37"/>
  <c r="N3438" i="37"/>
  <c r="N3446" i="37"/>
  <c r="N2431" i="37"/>
  <c r="N3194" i="37"/>
  <c r="N3266" i="37"/>
  <c r="N3322" i="37"/>
  <c r="N3378" i="37"/>
  <c r="N3442" i="37"/>
  <c r="N1904" i="37"/>
  <c r="N2335" i="37"/>
  <c r="N2591" i="37"/>
  <c r="N2711" i="37"/>
  <c r="N2775" i="37"/>
  <c r="N2839" i="37"/>
  <c r="N2903" i="37"/>
  <c r="N2967" i="37"/>
  <c r="N3031" i="37"/>
  <c r="N3095" i="37"/>
  <c r="N3159" i="37"/>
  <c r="N3182" i="37"/>
  <c r="N3191" i="37"/>
  <c r="N3199" i="37"/>
  <c r="N3207" i="37"/>
  <c r="N3215" i="37"/>
  <c r="N3223" i="37"/>
  <c r="N3231" i="37"/>
  <c r="N3239" i="37"/>
  <c r="N3247" i="37"/>
  <c r="N3255" i="37"/>
  <c r="N3263" i="37"/>
  <c r="N3271" i="37"/>
  <c r="N3279" i="37"/>
  <c r="N3287" i="37"/>
  <c r="N3295" i="37"/>
  <c r="N3303" i="37"/>
  <c r="N3311" i="37"/>
  <c r="N3319" i="37"/>
  <c r="N3327" i="37"/>
  <c r="N3335" i="37"/>
  <c r="N3343" i="37"/>
  <c r="N3351" i="37"/>
  <c r="N3359" i="37"/>
  <c r="N3367" i="37"/>
  <c r="N3375" i="37"/>
  <c r="N3383" i="37"/>
  <c r="N3391" i="37"/>
  <c r="N3399" i="37"/>
  <c r="N3407" i="37"/>
  <c r="N3415" i="37"/>
  <c r="N3423" i="37"/>
  <c r="N3431" i="37"/>
  <c r="N3439" i="37"/>
  <c r="N3447" i="37"/>
  <c r="N2863" i="37"/>
  <c r="N3226" i="37"/>
  <c r="N3282" i="37"/>
  <c r="N3330" i="37"/>
  <c r="N3370" i="37"/>
  <c r="N3410" i="37"/>
  <c r="N1979" i="37"/>
  <c r="N2367" i="37"/>
  <c r="N2623" i="37"/>
  <c r="N2719" i="37"/>
  <c r="N2783" i="37"/>
  <c r="N2847" i="37"/>
  <c r="N2911" i="37"/>
  <c r="N2975" i="37"/>
  <c r="N3039" i="37"/>
  <c r="N3103" i="37"/>
  <c r="N3167" i="37"/>
  <c r="N3183" i="37"/>
  <c r="N3192" i="37"/>
  <c r="N3200" i="37"/>
  <c r="N3208" i="37"/>
  <c r="N3216" i="37"/>
  <c r="N3224" i="37"/>
  <c r="N3232" i="37"/>
  <c r="N3240" i="37"/>
  <c r="N3248" i="37"/>
  <c r="N3256" i="37"/>
  <c r="N3264" i="37"/>
  <c r="N3272" i="37"/>
  <c r="N3280" i="37"/>
  <c r="N3288" i="37"/>
  <c r="N3296" i="37"/>
  <c r="N3304" i="37"/>
  <c r="N3312" i="37"/>
  <c r="N3320" i="37"/>
  <c r="N3328" i="37"/>
  <c r="N3336" i="37"/>
  <c r="N3344" i="37"/>
  <c r="N3352" i="37"/>
  <c r="N3360" i="37"/>
  <c r="N3368" i="37"/>
  <c r="N3376" i="37"/>
  <c r="N3384" i="37"/>
  <c r="N3392" i="37"/>
  <c r="N3400" i="37"/>
  <c r="N3408" i="37"/>
  <c r="N3416" i="37"/>
  <c r="N3424" i="37"/>
  <c r="N3432" i="37"/>
  <c r="N3440" i="37"/>
  <c r="N3448" i="37"/>
  <c r="N2043" i="37"/>
  <c r="N2399" i="37"/>
  <c r="N2652" i="37"/>
  <c r="N2727" i="37"/>
  <c r="N2791" i="37"/>
  <c r="N2855" i="37"/>
  <c r="N2919" i="37"/>
  <c r="N2983" i="37"/>
  <c r="N3047" i="37"/>
  <c r="N3111" i="37"/>
  <c r="N3171" i="37"/>
  <c r="N3185" i="37"/>
  <c r="N3193" i="37"/>
  <c r="N3201" i="37"/>
  <c r="N3209" i="37"/>
  <c r="N3217" i="37"/>
  <c r="N3225" i="37"/>
  <c r="N3233" i="37"/>
  <c r="N3241" i="37"/>
  <c r="N3249" i="37"/>
  <c r="N3257" i="37"/>
  <c r="N3265" i="37"/>
  <c r="N3273" i="37"/>
  <c r="N3281" i="37"/>
  <c r="N3289" i="37"/>
  <c r="N3297" i="37"/>
  <c r="N3305" i="37"/>
  <c r="N3313" i="37"/>
  <c r="N3321" i="37"/>
  <c r="N3329" i="37"/>
  <c r="N3337" i="37"/>
  <c r="N3345" i="37"/>
  <c r="N3353" i="37"/>
  <c r="N3361" i="37"/>
  <c r="N3369" i="37"/>
  <c r="N3377" i="37"/>
  <c r="N3385" i="37"/>
  <c r="N3393" i="37"/>
  <c r="N3401" i="37"/>
  <c r="N3409" i="37"/>
  <c r="N3417" i="37"/>
  <c r="N3425" i="37"/>
  <c r="N3433" i="37"/>
  <c r="N3441" i="37"/>
  <c r="N3449" i="37"/>
  <c r="N2107" i="37"/>
  <c r="N2991" i="37"/>
  <c r="N3186" i="37"/>
  <c r="N3218" i="37"/>
  <c r="N3258" i="37"/>
  <c r="N3306" i="37"/>
  <c r="N3362" i="37"/>
  <c r="N3418" i="37"/>
  <c r="I35" i="38"/>
  <c r="I51" i="38"/>
  <c r="I67" i="38"/>
  <c r="I83" i="38"/>
  <c r="I99" i="38"/>
  <c r="I115" i="38"/>
  <c r="I131" i="38"/>
  <c r="I147" i="38"/>
  <c r="I163" i="38"/>
  <c r="I179" i="38"/>
  <c r="I195" i="38"/>
  <c r="I27" i="38"/>
  <c r="I43" i="38"/>
  <c r="I59" i="38"/>
  <c r="I75" i="38"/>
  <c r="I91" i="38"/>
  <c r="I107" i="38"/>
  <c r="I123" i="38"/>
  <c r="I139" i="38"/>
  <c r="I155" i="38"/>
  <c r="I171" i="38"/>
  <c r="I187" i="38"/>
  <c r="I198" i="38"/>
  <c r="I156" i="38"/>
  <c r="I114" i="38"/>
  <c r="I70" i="38"/>
  <c r="I28" i="38"/>
  <c r="I81" i="38"/>
  <c r="I165" i="38"/>
  <c r="I101" i="38"/>
  <c r="I37" i="38"/>
  <c r="I95" i="38"/>
  <c r="I180" i="38"/>
  <c r="I138" i="38"/>
  <c r="I94" i="38"/>
  <c r="I52" i="38"/>
  <c r="I153" i="38"/>
  <c r="I25" i="38"/>
  <c r="I141" i="38"/>
  <c r="I77" i="38"/>
  <c r="I183" i="38"/>
  <c r="I55" i="38"/>
  <c r="I112" i="38"/>
  <c r="I194" i="38"/>
  <c r="I150" i="38"/>
  <c r="I108" i="38"/>
  <c r="I66" i="38"/>
  <c r="I193" i="38"/>
  <c r="I65" i="38"/>
  <c r="I160" i="38"/>
  <c r="I96" i="38"/>
  <c r="I32" i="38"/>
  <c r="I79" i="38"/>
  <c r="I174" i="38"/>
  <c r="I132" i="38"/>
  <c r="I90" i="38"/>
  <c r="I46" i="38"/>
  <c r="I137" i="38"/>
  <c r="I200" i="38"/>
  <c r="I136" i="38"/>
  <c r="I72" i="38"/>
  <c r="I167" i="38"/>
  <c r="I39" i="38"/>
  <c r="I97" i="38"/>
  <c r="I188" i="38"/>
  <c r="I146" i="38"/>
  <c r="I102" i="38"/>
  <c r="I60" i="38"/>
  <c r="I177" i="38"/>
  <c r="I49" i="38"/>
  <c r="I149" i="38"/>
  <c r="I85" i="38"/>
  <c r="I191" i="38"/>
  <c r="I63" i="38"/>
  <c r="I170" i="38"/>
  <c r="I126" i="38"/>
  <c r="I84" i="38"/>
  <c r="I42" i="38"/>
  <c r="I121" i="38"/>
  <c r="I189" i="38"/>
  <c r="I125" i="38"/>
  <c r="I61" i="38"/>
  <c r="I151" i="38"/>
  <c r="I34" i="38"/>
  <c r="I182" i="38"/>
  <c r="I140" i="38"/>
  <c r="I98" i="38"/>
  <c r="I54" i="38"/>
  <c r="I161" i="38"/>
  <c r="I33" i="38"/>
  <c r="I144" i="38"/>
  <c r="I80" i="38"/>
  <c r="I175" i="38"/>
  <c r="I47" i="38"/>
  <c r="I164" i="38"/>
  <c r="I122" i="38"/>
  <c r="I78" i="38"/>
  <c r="I36" i="38"/>
  <c r="I105" i="38"/>
  <c r="I184" i="38"/>
  <c r="I120" i="38"/>
  <c r="I56" i="38"/>
  <c r="I135" i="38"/>
  <c r="I176" i="38"/>
  <c r="I178" i="38"/>
  <c r="I134" i="38"/>
  <c r="I92" i="38"/>
  <c r="I50" i="38"/>
  <c r="I145" i="38"/>
  <c r="I197" i="38"/>
  <c r="I133" i="38"/>
  <c r="I69" i="38"/>
  <c r="I159" i="38"/>
  <c r="I31" i="38"/>
  <c r="I158" i="38"/>
  <c r="I116" i="38"/>
  <c r="I74" i="38"/>
  <c r="I30" i="38"/>
  <c r="I89" i="38"/>
  <c r="I173" i="38"/>
  <c r="I109" i="38"/>
  <c r="I45" i="38"/>
  <c r="I119" i="38"/>
  <c r="I76" i="38"/>
  <c r="I172" i="38"/>
  <c r="I130" i="38"/>
  <c r="I86" i="38"/>
  <c r="I44" i="38"/>
  <c r="I129" i="38"/>
  <c r="I192" i="38"/>
  <c r="I128" i="38"/>
  <c r="I64" i="38"/>
  <c r="I143" i="38"/>
  <c r="I196" i="38"/>
  <c r="I154" i="38"/>
  <c r="I110" i="38"/>
  <c r="I68" i="38"/>
  <c r="I26" i="38"/>
  <c r="I73" i="38"/>
  <c r="I168" i="38"/>
  <c r="I104" i="38"/>
  <c r="I40" i="38"/>
  <c r="I103" i="38"/>
  <c r="I118" i="38"/>
  <c r="I166" i="38"/>
  <c r="I124" i="38"/>
  <c r="I82" i="38"/>
  <c r="I38" i="38"/>
  <c r="I113" i="38"/>
  <c r="I181" i="38"/>
  <c r="I117" i="38"/>
  <c r="I53" i="38"/>
  <c r="I127" i="38"/>
  <c r="I190" i="38"/>
  <c r="I148" i="38"/>
  <c r="I106" i="38"/>
  <c r="I62" i="38"/>
  <c r="I185" i="38"/>
  <c r="I57" i="38"/>
  <c r="I157" i="38"/>
  <c r="I93" i="38"/>
  <c r="I29" i="38"/>
  <c r="I87" i="38"/>
  <c r="I162" i="38"/>
  <c r="I48" i="38"/>
  <c r="I111" i="38"/>
  <c r="I186" i="38"/>
  <c r="I142" i="38"/>
  <c r="I100" i="38"/>
  <c r="I58" i="38"/>
  <c r="I169" i="38"/>
  <c r="I41" i="38"/>
  <c r="I152" i="38"/>
  <c r="I88" i="38"/>
  <c r="I199" i="38"/>
  <c r="I71" i="38"/>
  <c r="F18" i="40"/>
  <c r="I11" i="38"/>
  <c r="I5" i="38"/>
  <c r="I22" i="38"/>
  <c r="I18" i="38"/>
  <c r="I4" i="38"/>
  <c r="I15" i="38"/>
  <c r="I9" i="38"/>
  <c r="I20" i="38"/>
  <c r="I14" i="38"/>
  <c r="I16" i="38"/>
  <c r="I10" i="38"/>
  <c r="I19" i="38"/>
  <c r="I21" i="38"/>
  <c r="I8" i="38"/>
  <c r="I7" i="38"/>
  <c r="I24" i="38"/>
  <c r="I3" i="38"/>
  <c r="I13" i="38"/>
  <c r="I12" i="38"/>
  <c r="I6" i="38"/>
  <c r="I23" i="38"/>
  <c r="I17" i="38"/>
  <c r="B66" i="10"/>
  <c r="AE46" i="14" l="1" a="1"/>
  <c r="AE46" i="14" s="1"/>
  <c r="AH46" i="14" a="1"/>
  <c r="AH46" i="14" s="1"/>
  <c r="P46" i="14" a="1"/>
  <c r="P46" i="14" s="1"/>
  <c r="Q46" i="14" a="1"/>
  <c r="Q46" i="14" s="1"/>
  <c r="Y46" i="14" a="1"/>
  <c r="Y46" i="14" s="1"/>
  <c r="O46" i="14" a="1"/>
  <c r="O46" i="14" s="1"/>
  <c r="I46" i="14" a="1"/>
  <c r="I46" i="14" s="1"/>
  <c r="AG46" i="14" a="1"/>
  <c r="AG46" i="14" s="1"/>
  <c r="Z46" i="14" a="1"/>
  <c r="Z46" i="14" s="1"/>
  <c r="J46" i="14" a="1"/>
  <c r="J46" i="14" s="1"/>
  <c r="R46" i="14" a="1"/>
  <c r="R46" i="14" s="1"/>
  <c r="W46" i="14" a="1"/>
  <c r="W46" i="14" s="1"/>
  <c r="F46" i="14" a="1"/>
  <c r="F46" i="14" s="1"/>
  <c r="AD46" i="14" a="1"/>
  <c r="AD46" i="14" s="1"/>
  <c r="S46" i="14" a="1"/>
  <c r="S46" i="14" s="1"/>
  <c r="K46" i="14" a="1"/>
  <c r="K46" i="14" s="1"/>
  <c r="G46" i="14" a="1"/>
  <c r="G46" i="14" s="1"/>
  <c r="AL46" i="14" a="1"/>
  <c r="AL46" i="14" s="1"/>
  <c r="M46" i="14" a="1"/>
  <c r="M46" i="14" s="1"/>
  <c r="AC46" i="14" a="1"/>
  <c r="AC46" i="14" s="1"/>
  <c r="L46" i="14" a="1"/>
  <c r="L46" i="14" s="1"/>
  <c r="E46" i="14" a="1"/>
  <c r="E46" i="14" s="1"/>
  <c r="AA46" i="14" a="1"/>
  <c r="AA46" i="14" s="1"/>
  <c r="AF46" i="14" a="1"/>
  <c r="AF46" i="14" s="1"/>
  <c r="D46" i="14" a="1"/>
  <c r="D46" i="14" s="1"/>
  <c r="AB46" i="14" a="1"/>
  <c r="AB46" i="14" s="1"/>
  <c r="AI46" i="14" a="1"/>
  <c r="AI46" i="14" s="1"/>
  <c r="N46" i="14" a="1"/>
  <c r="N46" i="14" s="1"/>
  <c r="T46" i="14" a="1"/>
  <c r="T46" i="14" s="1"/>
  <c r="H46" i="14" a="1"/>
  <c r="H46" i="14" s="1"/>
  <c r="X46" i="14" a="1"/>
  <c r="X46" i="14" s="1"/>
  <c r="AK46" i="14" a="1"/>
  <c r="AK46" i="14" s="1"/>
  <c r="AJ46" i="14" a="1"/>
  <c r="AJ46" i="14" s="1"/>
  <c r="V46" i="14" a="1"/>
  <c r="V46" i="14" s="1"/>
  <c r="U46" i="14" a="1"/>
  <c r="U46" i="14" s="1"/>
  <c r="C46" i="14" a="1"/>
  <c r="C46" i="14" s="1"/>
  <c r="O48" i="14" a="1"/>
  <c r="O48" i="14" s="1"/>
  <c r="AG48" i="14" a="1"/>
  <c r="AG48" i="14" s="1"/>
  <c r="Y48" i="14" a="1"/>
  <c r="Y48" i="14" s="1"/>
  <c r="R48" i="14" a="1"/>
  <c r="R48" i="14" s="1"/>
  <c r="W48" i="14" a="1"/>
  <c r="W48" i="14" s="1"/>
  <c r="P48" i="14" a="1"/>
  <c r="P48" i="14" s="1"/>
  <c r="AE48" i="14" a="1"/>
  <c r="AE48" i="14" s="1"/>
  <c r="Z48" i="14" a="1"/>
  <c r="Z48" i="14" s="1"/>
  <c r="AH48" i="14" a="1"/>
  <c r="AH48" i="14" s="1"/>
  <c r="J48" i="14" a="1"/>
  <c r="J48" i="14" s="1"/>
  <c r="Q48" i="14" a="1"/>
  <c r="Q48" i="14" s="1"/>
  <c r="AL48" i="14" a="1"/>
  <c r="AL48" i="14" s="1"/>
  <c r="I48" i="14" a="1"/>
  <c r="I48" i="14" s="1"/>
  <c r="D48" i="14" a="1"/>
  <c r="D48" i="14" s="1"/>
  <c r="F48" i="14" a="1"/>
  <c r="F48" i="14" s="1"/>
  <c r="T48" i="14" a="1"/>
  <c r="T48" i="14" s="1"/>
  <c r="V48" i="14" a="1"/>
  <c r="V48" i="14" s="1"/>
  <c r="E48" i="14" a="1"/>
  <c r="E48" i="14" s="1"/>
  <c r="S48" i="14" a="1"/>
  <c r="S48" i="14" s="1"/>
  <c r="H48" i="14" a="1"/>
  <c r="H48" i="14" s="1"/>
  <c r="K48" i="14" a="1"/>
  <c r="K48" i="14" s="1"/>
  <c r="C48" i="14" a="1"/>
  <c r="C48" i="14" s="1"/>
  <c r="N48" i="14" a="1"/>
  <c r="N48" i="14" s="1"/>
  <c r="M48" i="14" a="1"/>
  <c r="M48" i="14" s="1"/>
  <c r="AF48" i="14" a="1"/>
  <c r="AF48" i="14" s="1"/>
  <c r="AI48" i="14" a="1"/>
  <c r="AI48" i="14" s="1"/>
  <c r="AJ48" i="14" a="1"/>
  <c r="AJ48" i="14" s="1"/>
  <c r="L48" i="14" a="1"/>
  <c r="L48" i="14" s="1"/>
  <c r="AB48" i="14" a="1"/>
  <c r="AB48" i="14" s="1"/>
  <c r="AA48" i="14" a="1"/>
  <c r="AA48" i="14" s="1"/>
  <c r="X48" i="14" a="1"/>
  <c r="X48" i="14" s="1"/>
  <c r="U48" i="14" a="1"/>
  <c r="U48" i="14" s="1"/>
  <c r="AD48" i="14" a="1"/>
  <c r="AD48" i="14" s="1"/>
  <c r="AC48" i="14" a="1"/>
  <c r="AC48" i="14" s="1"/>
  <c r="AK48" i="14" a="1"/>
  <c r="AK48" i="14" s="1"/>
  <c r="G48" i="14" a="1"/>
  <c r="G48" i="14" s="1"/>
  <c r="AE38" i="26" a="1"/>
  <c r="AE38" i="26" s="1"/>
  <c r="J38" i="26" a="1"/>
  <c r="J38" i="26" s="1"/>
  <c r="O38" i="26" a="1"/>
  <c r="O38" i="26" s="1"/>
  <c r="W38" i="26" a="1"/>
  <c r="W38" i="26" s="1"/>
  <c r="Q38" i="26" a="1"/>
  <c r="Q38" i="26" s="1"/>
  <c r="F38" i="26" a="1"/>
  <c r="F38" i="26" s="1"/>
  <c r="P38" i="26" a="1"/>
  <c r="P38" i="26" s="1"/>
  <c r="AH38" i="26" a="1"/>
  <c r="AH38" i="26" s="1"/>
  <c r="Y38" i="26" a="1"/>
  <c r="Y38" i="26" s="1"/>
  <c r="X38" i="26" a="1"/>
  <c r="X38" i="26" s="1"/>
  <c r="R38" i="26" a="1"/>
  <c r="R38" i="26" s="1"/>
  <c r="AG38" i="26" a="1"/>
  <c r="AG38" i="26" s="1"/>
  <c r="Z38" i="26" a="1"/>
  <c r="Z38" i="26" s="1"/>
  <c r="D38" i="26" a="1"/>
  <c r="D38" i="26" s="1"/>
  <c r="I38" i="26" a="1"/>
  <c r="I38" i="26" s="1"/>
  <c r="N38" i="26" a="1"/>
  <c r="N38" i="26" s="1"/>
  <c r="E38" i="26" a="1"/>
  <c r="E38" i="26" s="1"/>
  <c r="AJ38" i="26" a="1"/>
  <c r="AJ38" i="26" s="1"/>
  <c r="H38" i="26" a="1"/>
  <c r="H38" i="26" s="1"/>
  <c r="AI38" i="26" a="1"/>
  <c r="AI38" i="26" s="1"/>
  <c r="AF38" i="26" a="1"/>
  <c r="AF38" i="26" s="1"/>
  <c r="K38" i="26" a="1"/>
  <c r="K38" i="26" s="1"/>
  <c r="M38" i="26" a="1"/>
  <c r="M38" i="26" s="1"/>
  <c r="AB38" i="26" a="1"/>
  <c r="AB38" i="26" s="1"/>
  <c r="AD38" i="26" a="1"/>
  <c r="AD38" i="26" s="1"/>
  <c r="S38" i="26" a="1"/>
  <c r="S38" i="26" s="1"/>
  <c r="T38" i="26" a="1"/>
  <c r="T38" i="26" s="1"/>
  <c r="AL38" i="26" a="1"/>
  <c r="AL38" i="26" s="1"/>
  <c r="U38" i="26" a="1"/>
  <c r="U38" i="26" s="1"/>
  <c r="C38" i="26" a="1"/>
  <c r="C38" i="26" s="1"/>
  <c r="AA38" i="26" a="1"/>
  <c r="AA38" i="26" s="1"/>
  <c r="G38" i="26" a="1"/>
  <c r="G38" i="26" s="1"/>
  <c r="V38" i="26" a="1"/>
  <c r="V38" i="26" s="1"/>
  <c r="AC38" i="26" a="1"/>
  <c r="AC38" i="26" s="1"/>
  <c r="L38" i="26" a="1"/>
  <c r="L38" i="26" s="1"/>
  <c r="AK38" i="26" a="1"/>
  <c r="AK38" i="26" s="1"/>
  <c r="Q40" i="14" a="1"/>
  <c r="Q40" i="14" s="1"/>
  <c r="O40" i="14" a="1"/>
  <c r="O40" i="14" s="1"/>
  <c r="AG40" i="14" a="1"/>
  <c r="AG40" i="14" s="1"/>
  <c r="F40" i="14" a="1"/>
  <c r="F40" i="14" s="1"/>
  <c r="W40" i="14" a="1"/>
  <c r="W40" i="14" s="1"/>
  <c r="P40" i="14" a="1"/>
  <c r="P40" i="14" s="1"/>
  <c r="R40" i="14" a="1"/>
  <c r="R40" i="14" s="1"/>
  <c r="Z40" i="14" a="1"/>
  <c r="Z40" i="14" s="1"/>
  <c r="AH40" i="14" a="1"/>
  <c r="AH40" i="14" s="1"/>
  <c r="J40" i="14" a="1"/>
  <c r="J40" i="14" s="1"/>
  <c r="X40" i="14" a="1"/>
  <c r="X40" i="14" s="1"/>
  <c r="I40" i="14" a="1"/>
  <c r="I40" i="14" s="1"/>
  <c r="AE40" i="14" a="1"/>
  <c r="AE40" i="14" s="1"/>
  <c r="Y40" i="14" a="1"/>
  <c r="Y40" i="14" s="1"/>
  <c r="N40" i="14" a="1"/>
  <c r="N40" i="14" s="1"/>
  <c r="E40" i="14" a="1"/>
  <c r="E40" i="14" s="1"/>
  <c r="AC40" i="14" a="1"/>
  <c r="AC40" i="14" s="1"/>
  <c r="S40" i="14" a="1"/>
  <c r="S40" i="14" s="1"/>
  <c r="AJ40" i="14" a="1"/>
  <c r="AJ40" i="14" s="1"/>
  <c r="AA40" i="14" a="1"/>
  <c r="AA40" i="14" s="1"/>
  <c r="AB40" i="14" a="1"/>
  <c r="AB40" i="14" s="1"/>
  <c r="K40" i="14" a="1"/>
  <c r="K40" i="14" s="1"/>
  <c r="T40" i="14" a="1"/>
  <c r="T40" i="14" s="1"/>
  <c r="C40" i="14" a="1"/>
  <c r="C40" i="14" s="1"/>
  <c r="G40" i="14" a="1"/>
  <c r="G40" i="14" s="1"/>
  <c r="V40" i="14" a="1"/>
  <c r="V40" i="14" s="1"/>
  <c r="AD40" i="14" a="1"/>
  <c r="AD40" i="14" s="1"/>
  <c r="AL40" i="14" a="1"/>
  <c r="AL40" i="14" s="1"/>
  <c r="H40" i="14" a="1"/>
  <c r="H40" i="14" s="1"/>
  <c r="D40" i="14" a="1"/>
  <c r="D40" i="14" s="1"/>
  <c r="M40" i="14" a="1"/>
  <c r="M40" i="14" s="1"/>
  <c r="AF40" i="14" a="1"/>
  <c r="AF40" i="14" s="1"/>
  <c r="U40" i="14" a="1"/>
  <c r="U40" i="14" s="1"/>
  <c r="AK40" i="14" a="1"/>
  <c r="AK40" i="14" s="1"/>
  <c r="AI40" i="14" a="1"/>
  <c r="AI40" i="14" s="1"/>
  <c r="L40" i="14" a="1"/>
  <c r="L40" i="14" s="1"/>
  <c r="W38" i="14" a="1"/>
  <c r="W38" i="14" s="1"/>
  <c r="P38" i="14" a="1"/>
  <c r="P38" i="14" s="1"/>
  <c r="AG38" i="14" a="1"/>
  <c r="AG38" i="14" s="1"/>
  <c r="I38" i="14" a="1"/>
  <c r="I38" i="14" s="1"/>
  <c r="J38" i="14" a="1"/>
  <c r="J38" i="14" s="1"/>
  <c r="D38" i="14" a="1"/>
  <c r="D38" i="14" s="1"/>
  <c r="X38" i="14" a="1"/>
  <c r="X38" i="14" s="1"/>
  <c r="O38" i="14" a="1"/>
  <c r="O38" i="14" s="1"/>
  <c r="Z38" i="14" a="1"/>
  <c r="Z38" i="14" s="1"/>
  <c r="AH38" i="14" a="1"/>
  <c r="AH38" i="14" s="1"/>
  <c r="AE38" i="14" a="1"/>
  <c r="AE38" i="14" s="1"/>
  <c r="Y38" i="14" a="1"/>
  <c r="Y38" i="14" s="1"/>
  <c r="R38" i="14" a="1"/>
  <c r="R38" i="14" s="1"/>
  <c r="Q38" i="14" a="1"/>
  <c r="Q38" i="14" s="1"/>
  <c r="E38" i="14" a="1"/>
  <c r="E38" i="14" s="1"/>
  <c r="N38" i="14" a="1"/>
  <c r="N38" i="14" s="1"/>
  <c r="H38" i="14" a="1"/>
  <c r="H38" i="14" s="1"/>
  <c r="AC38" i="14" a="1"/>
  <c r="AC38" i="14" s="1"/>
  <c r="AF38" i="14" a="1"/>
  <c r="AF38" i="14" s="1"/>
  <c r="AK38" i="14" a="1"/>
  <c r="AK38" i="14" s="1"/>
  <c r="L38" i="14" a="1"/>
  <c r="L38" i="14" s="1"/>
  <c r="K38" i="14" a="1"/>
  <c r="K38" i="14" s="1"/>
  <c r="AD38" i="14" a="1"/>
  <c r="AD38" i="14" s="1"/>
  <c r="M38" i="14" a="1"/>
  <c r="M38" i="14" s="1"/>
  <c r="U38" i="14" a="1"/>
  <c r="U38" i="14" s="1"/>
  <c r="AB38" i="14" a="1"/>
  <c r="AB38" i="14" s="1"/>
  <c r="T38" i="14" a="1"/>
  <c r="T38" i="14" s="1"/>
  <c r="AL38" i="14" a="1"/>
  <c r="AL38" i="14" s="1"/>
  <c r="AA38" i="14" a="1"/>
  <c r="AA38" i="14" s="1"/>
  <c r="C38" i="14" a="1"/>
  <c r="C38" i="14" s="1"/>
  <c r="AI38" i="14" a="1"/>
  <c r="AI38" i="14" s="1"/>
  <c r="V38" i="14" a="1"/>
  <c r="V38" i="14" s="1"/>
  <c r="AJ38" i="14" a="1"/>
  <c r="AJ38" i="14" s="1"/>
  <c r="F38" i="14" a="1"/>
  <c r="F38" i="14" s="1"/>
  <c r="S38" i="14" a="1"/>
  <c r="S38" i="14" s="1"/>
  <c r="G38" i="14" a="1"/>
  <c r="G38" i="14" s="1"/>
  <c r="C35" i="26" a="1"/>
  <c r="C35" i="26" s="1"/>
  <c r="D13" i="45"/>
  <c r="F17" i="40"/>
  <c r="F19" i="40" s="1"/>
  <c r="F20" i="40" s="1"/>
  <c r="G36" i="26" a="1"/>
  <c r="G36" i="26" s="1"/>
  <c r="M36" i="26" a="1"/>
  <c r="M36" i="26" s="1"/>
  <c r="X36" i="26" a="1"/>
  <c r="X36" i="26" s="1"/>
  <c r="AD36" i="26" a="1"/>
  <c r="AD36" i="26" s="1"/>
  <c r="AK36" i="26" a="1"/>
  <c r="AK36" i="26" s="1"/>
  <c r="N36" i="26" a="1"/>
  <c r="N36" i="26" s="1"/>
  <c r="S36" i="26" a="1"/>
  <c r="S36" i="26" s="1"/>
  <c r="Y36" i="26" a="1"/>
  <c r="Y36" i="26" s="1"/>
  <c r="H36" i="26" a="1"/>
  <c r="H36" i="26" s="1"/>
  <c r="T36" i="26" a="1"/>
  <c r="T36" i="26" s="1"/>
  <c r="Z36" i="26" a="1"/>
  <c r="Z36" i="26" s="1"/>
  <c r="AE36" i="26" a="1"/>
  <c r="AE36" i="26" s="1"/>
  <c r="AL36" i="26" a="1"/>
  <c r="AL36" i="26" s="1"/>
  <c r="D36" i="26" a="1"/>
  <c r="D36" i="26" s="1"/>
  <c r="I36" i="26" a="1"/>
  <c r="I36" i="26" s="1"/>
  <c r="O36" i="26" a="1"/>
  <c r="O36" i="26" s="1"/>
  <c r="U36" i="26" a="1"/>
  <c r="U36" i="26" s="1"/>
  <c r="AA36" i="26" a="1"/>
  <c r="AA36" i="26" s="1"/>
  <c r="AF36" i="26" a="1"/>
  <c r="AF36" i="26" s="1"/>
  <c r="E36" i="26" a="1"/>
  <c r="E36" i="26" s="1"/>
  <c r="AG36" i="26" a="1"/>
  <c r="AG36" i="26" s="1"/>
  <c r="J36" i="26" a="1"/>
  <c r="J36" i="26" s="1"/>
  <c r="P36" i="26" a="1"/>
  <c r="P36" i="26" s="1"/>
  <c r="V36" i="26" a="1"/>
  <c r="V36" i="26" s="1"/>
  <c r="AB36" i="26" a="1"/>
  <c r="AB36" i="26" s="1"/>
  <c r="AH36" i="26" a="1"/>
  <c r="AH36" i="26" s="1"/>
  <c r="F36" i="26" a="1"/>
  <c r="F36" i="26" s="1"/>
  <c r="K36" i="26" a="1"/>
  <c r="K36" i="26" s="1"/>
  <c r="Q36" i="26" a="1"/>
  <c r="Q36" i="26" s="1"/>
  <c r="W36" i="26" a="1"/>
  <c r="W36" i="26" s="1"/>
  <c r="AC36" i="26" a="1"/>
  <c r="AC36" i="26" s="1"/>
  <c r="AI36" i="26" a="1"/>
  <c r="AI36" i="26" s="1"/>
  <c r="L36" i="26" a="1"/>
  <c r="L36" i="26" s="1"/>
  <c r="R36" i="26" a="1"/>
  <c r="R36" i="26" s="1"/>
  <c r="AJ36" i="26" a="1"/>
  <c r="AJ36" i="26" s="1"/>
  <c r="C36" i="26" a="1"/>
  <c r="C36" i="26" s="1"/>
  <c r="G49" i="14" a="1"/>
  <c r="G49" i="14" s="1"/>
  <c r="Q49" i="14" a="1"/>
  <c r="Q49" i="14" s="1"/>
  <c r="X49" i="14" a="1"/>
  <c r="X49" i="14" s="1"/>
  <c r="AG49" i="14" a="1"/>
  <c r="AG49" i="14" s="1"/>
  <c r="M49" i="14" a="1"/>
  <c r="M49" i="14" s="1"/>
  <c r="R49" i="14" a="1"/>
  <c r="R49" i="14" s="1"/>
  <c r="AC49" i="14" a="1"/>
  <c r="AC49" i="14" s="1"/>
  <c r="AL49" i="14" a="1"/>
  <c r="AL49" i="14" s="1"/>
  <c r="H49" i="14" a="1"/>
  <c r="H49" i="14" s="1"/>
  <c r="N49" i="14" a="1"/>
  <c r="N49" i="14" s="1"/>
  <c r="S49" i="14" a="1"/>
  <c r="S49" i="14" s="1"/>
  <c r="Y49" i="14" a="1"/>
  <c r="Y49" i="14" s="1"/>
  <c r="AH49" i="14" a="1"/>
  <c r="AH49" i="14" s="1"/>
  <c r="T49" i="14" a="1"/>
  <c r="T49" i="14" s="1"/>
  <c r="AD49" i="14" a="1"/>
  <c r="AD49" i="14" s="1"/>
  <c r="AI49" i="14" a="1"/>
  <c r="AI49" i="14" s="1"/>
  <c r="E49" i="14" a="1"/>
  <c r="E49" i="14" s="1"/>
  <c r="J49" i="14" a="1"/>
  <c r="J49" i="14" s="1"/>
  <c r="V49" i="14" a="1"/>
  <c r="V49" i="14" s="1"/>
  <c r="AA49" i="14" a="1"/>
  <c r="AA49" i="14" s="1"/>
  <c r="AJ49" i="14" a="1"/>
  <c r="AJ49" i="14" s="1"/>
  <c r="F49" i="14" a="1"/>
  <c r="F49" i="14" s="1"/>
  <c r="K49" i="14" a="1"/>
  <c r="K49" i="14" s="1"/>
  <c r="P49" i="14" a="1"/>
  <c r="P49" i="14" s="1"/>
  <c r="W49" i="14" a="1"/>
  <c r="W49" i="14" s="1"/>
  <c r="AF49" i="14" a="1"/>
  <c r="AF49" i="14" s="1"/>
  <c r="L49" i="14" a="1"/>
  <c r="L49" i="14" s="1"/>
  <c r="AB49" i="14" a="1"/>
  <c r="AB49" i="14" s="1"/>
  <c r="AK49" i="14" a="1"/>
  <c r="AK49" i="14" s="1"/>
  <c r="D49" i="14" a="1"/>
  <c r="D49" i="14" s="1"/>
  <c r="I49" i="14" a="1"/>
  <c r="I49" i="14" s="1"/>
  <c r="C49" i="14" a="1"/>
  <c r="C49" i="14" s="1"/>
  <c r="O49" i="14" a="1"/>
  <c r="O49" i="14" s="1"/>
  <c r="U49" i="14" a="1"/>
  <c r="U49" i="14" s="1"/>
  <c r="Z49" i="14" a="1"/>
  <c r="Z49" i="14" s="1"/>
  <c r="AE49" i="14" a="1"/>
  <c r="AE49" i="14" s="1"/>
  <c r="G33" i="14" a="1"/>
  <c r="G33" i="14" s="1"/>
  <c r="N33" i="14" a="1"/>
  <c r="N33" i="14" s="1"/>
  <c r="T33" i="14" a="1"/>
  <c r="T33" i="14" s="1"/>
  <c r="Z33" i="14" a="1"/>
  <c r="Z33" i="14" s="1"/>
  <c r="AL33" i="14" a="1"/>
  <c r="AL33" i="14" s="1"/>
  <c r="H33" i="14" a="1"/>
  <c r="H33" i="14" s="1"/>
  <c r="AA33" i="14" a="1"/>
  <c r="AA33" i="14" s="1"/>
  <c r="AG33" i="14" a="1"/>
  <c r="AG33" i="14" s="1"/>
  <c r="I33" i="14" a="1"/>
  <c r="I33" i="14" s="1"/>
  <c r="O33" i="14" a="1"/>
  <c r="O33" i="14" s="1"/>
  <c r="U33" i="14" a="1"/>
  <c r="U33" i="14" s="1"/>
  <c r="AH33" i="14" a="1"/>
  <c r="AH33" i="14" s="1"/>
  <c r="J33" i="14" a="1"/>
  <c r="J33" i="14" s="1"/>
  <c r="P33" i="14" a="1"/>
  <c r="P33" i="14" s="1"/>
  <c r="V33" i="14" a="1"/>
  <c r="V33" i="14" s="1"/>
  <c r="AB33" i="14" a="1"/>
  <c r="AB33" i="14" s="1"/>
  <c r="K33" i="14" a="1"/>
  <c r="K33" i="14" s="1"/>
  <c r="Q33" i="14" a="1"/>
  <c r="Q33" i="14" s="1"/>
  <c r="W33" i="14" a="1"/>
  <c r="W33" i="14" s="1"/>
  <c r="AC33" i="14" a="1"/>
  <c r="AC33" i="14" s="1"/>
  <c r="AI33" i="14" a="1"/>
  <c r="AI33" i="14" s="1"/>
  <c r="D33" i="14" a="1"/>
  <c r="D33" i="14" s="1"/>
  <c r="R33" i="14" a="1"/>
  <c r="R33" i="14" s="1"/>
  <c r="AD33" i="14" a="1"/>
  <c r="AD33" i="14" s="1"/>
  <c r="AJ33" i="14" a="1"/>
  <c r="AJ33" i="14" s="1"/>
  <c r="E33" i="14" a="1"/>
  <c r="E33" i="14" s="1"/>
  <c r="L33" i="14" a="1"/>
  <c r="L33" i="14" s="1"/>
  <c r="X33" i="14" a="1"/>
  <c r="X33" i="14" s="1"/>
  <c r="AE33" i="14" a="1"/>
  <c r="AE33" i="14" s="1"/>
  <c r="F33" i="14" a="1"/>
  <c r="F33" i="14" s="1"/>
  <c r="M33" i="14" a="1"/>
  <c r="M33" i="14" s="1"/>
  <c r="S33" i="14" a="1"/>
  <c r="S33" i="14" s="1"/>
  <c r="Y33" i="14" a="1"/>
  <c r="Y33" i="14" s="1"/>
  <c r="AF33" i="14" a="1"/>
  <c r="AF33" i="14" s="1"/>
  <c r="AK33" i="14" a="1"/>
  <c r="AK33" i="14" s="1"/>
  <c r="C33" i="14" a="1"/>
  <c r="C33" i="14" s="1"/>
  <c r="R37" i="26" a="1"/>
  <c r="R37" i="26" s="1"/>
  <c r="AB37" i="26" a="1"/>
  <c r="AB37" i="26" s="1"/>
  <c r="G37" i="26" a="1"/>
  <c r="G37" i="26" s="1"/>
  <c r="M37" i="26" a="1"/>
  <c r="M37" i="26" s="1"/>
  <c r="X37" i="26" a="1"/>
  <c r="X37" i="26" s="1"/>
  <c r="AC37" i="26" a="1"/>
  <c r="AC37" i="26" s="1"/>
  <c r="AI37" i="26" a="1"/>
  <c r="AI37" i="26" s="1"/>
  <c r="H37" i="26" a="1"/>
  <c r="H37" i="26" s="1"/>
  <c r="N37" i="26" a="1"/>
  <c r="N37" i="26" s="1"/>
  <c r="S37" i="26" a="1"/>
  <c r="S37" i="26" s="1"/>
  <c r="AD37" i="26" a="1"/>
  <c r="AD37" i="26" s="1"/>
  <c r="I37" i="26" a="1"/>
  <c r="I37" i="26" s="1"/>
  <c r="T37" i="26" a="1"/>
  <c r="T37" i="26" s="1"/>
  <c r="Y37" i="26" a="1"/>
  <c r="Y37" i="26" s="1"/>
  <c r="AE37" i="26" a="1"/>
  <c r="AE37" i="26" s="1"/>
  <c r="AJ37" i="26" a="1"/>
  <c r="AJ37" i="26" s="1"/>
  <c r="D37" i="26" a="1"/>
  <c r="D37" i="26" s="1"/>
  <c r="J37" i="26" a="1"/>
  <c r="J37" i="26" s="1"/>
  <c r="O37" i="26" a="1"/>
  <c r="O37" i="26" s="1"/>
  <c r="Z37" i="26" a="1"/>
  <c r="Z37" i="26" s="1"/>
  <c r="AF37" i="26" a="1"/>
  <c r="AF37" i="26" s="1"/>
  <c r="K37" i="26" a="1"/>
  <c r="K37" i="26" s="1"/>
  <c r="U37" i="26" a="1"/>
  <c r="U37" i="26" s="1"/>
  <c r="AK37" i="26" a="1"/>
  <c r="AK37" i="26" s="1"/>
  <c r="E37" i="26" a="1"/>
  <c r="E37" i="26" s="1"/>
  <c r="P37" i="26" a="1"/>
  <c r="P37" i="26" s="1"/>
  <c r="V37" i="26" a="1"/>
  <c r="V37" i="26" s="1"/>
  <c r="AA37" i="26" a="1"/>
  <c r="AA37" i="26" s="1"/>
  <c r="AG37" i="26" a="1"/>
  <c r="AG37" i="26" s="1"/>
  <c r="AL37" i="26" a="1"/>
  <c r="AL37" i="26" s="1"/>
  <c r="F37" i="26" a="1"/>
  <c r="F37" i="26" s="1"/>
  <c r="L37" i="26" a="1"/>
  <c r="L37" i="26" s="1"/>
  <c r="Q37" i="26" a="1"/>
  <c r="Q37" i="26" s="1"/>
  <c r="W37" i="26" a="1"/>
  <c r="W37" i="26" s="1"/>
  <c r="AH37" i="26" a="1"/>
  <c r="AH37" i="26" s="1"/>
  <c r="C37" i="26" a="1"/>
  <c r="C37" i="26" s="1"/>
  <c r="G39" i="14" a="1"/>
  <c r="G39" i="14" s="1"/>
  <c r="S39" i="14" a="1"/>
  <c r="S39" i="14" s="1"/>
  <c r="Y39" i="14" a="1"/>
  <c r="Y39" i="14" s="1"/>
  <c r="H39" i="14" a="1"/>
  <c r="H39" i="14" s="1"/>
  <c r="N39" i="14" a="1"/>
  <c r="N39" i="14" s="1"/>
  <c r="T39" i="14" a="1"/>
  <c r="T39" i="14" s="1"/>
  <c r="AE39" i="14" a="1"/>
  <c r="AE39" i="14" s="1"/>
  <c r="AK39" i="14" a="1"/>
  <c r="AK39" i="14" s="1"/>
  <c r="I39" i="14" a="1"/>
  <c r="I39" i="14" s="1"/>
  <c r="U39" i="14" a="1"/>
  <c r="U39" i="14" s="1"/>
  <c r="Z39" i="14" a="1"/>
  <c r="Z39" i="14" s="1"/>
  <c r="AF39" i="14" a="1"/>
  <c r="AF39" i="14" s="1"/>
  <c r="D39" i="14" a="1"/>
  <c r="D39" i="14" s="1"/>
  <c r="J39" i="14" a="1"/>
  <c r="J39" i="14" s="1"/>
  <c r="O39" i="14" a="1"/>
  <c r="O39" i="14" s="1"/>
  <c r="AA39" i="14" a="1"/>
  <c r="AA39" i="14" s="1"/>
  <c r="AG39" i="14" a="1"/>
  <c r="AG39" i="14" s="1"/>
  <c r="AL39" i="14" a="1"/>
  <c r="AL39" i="14" s="1"/>
  <c r="K39" i="14" a="1"/>
  <c r="K39" i="14" s="1"/>
  <c r="P39" i="14" a="1"/>
  <c r="P39" i="14" s="1"/>
  <c r="V39" i="14" a="1"/>
  <c r="V39" i="14" s="1"/>
  <c r="AB39" i="14" a="1"/>
  <c r="AB39" i="14" s="1"/>
  <c r="AH39" i="14" a="1"/>
  <c r="AH39" i="14" s="1"/>
  <c r="E39" i="14" a="1"/>
  <c r="E39" i="14" s="1"/>
  <c r="L39" i="14" a="1"/>
  <c r="L39" i="14" s="1"/>
  <c r="Q39" i="14" a="1"/>
  <c r="Q39" i="14" s="1"/>
  <c r="W39" i="14" a="1"/>
  <c r="W39" i="14" s="1"/>
  <c r="AC39" i="14" a="1"/>
  <c r="AC39" i="14" s="1"/>
  <c r="AI39" i="14" a="1"/>
  <c r="AI39" i="14" s="1"/>
  <c r="F39" i="14" a="1"/>
  <c r="F39" i="14" s="1"/>
  <c r="M39" i="14" a="1"/>
  <c r="M39" i="14" s="1"/>
  <c r="R39" i="14" a="1"/>
  <c r="R39" i="14" s="1"/>
  <c r="X39" i="14" a="1"/>
  <c r="X39" i="14" s="1"/>
  <c r="AD39" i="14" a="1"/>
  <c r="AD39" i="14" s="1"/>
  <c r="AJ39" i="14" a="1"/>
  <c r="AJ39" i="14" s="1"/>
  <c r="C39" i="14" a="1"/>
  <c r="C39" i="14" s="1"/>
  <c r="H35" i="14" a="1"/>
  <c r="H35" i="14" s="1"/>
  <c r="N35" i="14" a="1"/>
  <c r="N35" i="14" s="1"/>
  <c r="S35" i="14" a="1"/>
  <c r="S35" i="14" s="1"/>
  <c r="AE35" i="14" a="1"/>
  <c r="AE35" i="14" s="1"/>
  <c r="AK35" i="14" a="1"/>
  <c r="AK35" i="14" s="1"/>
  <c r="T35" i="14" a="1"/>
  <c r="T35" i="14" s="1"/>
  <c r="Z35" i="14" a="1"/>
  <c r="Z35" i="14" s="1"/>
  <c r="AF35" i="14" a="1"/>
  <c r="AF35" i="14" s="1"/>
  <c r="I35" i="14" a="1"/>
  <c r="I35" i="14" s="1"/>
  <c r="O35" i="14" a="1"/>
  <c r="O35" i="14" s="1"/>
  <c r="U35" i="14" a="1"/>
  <c r="U35" i="14" s="1"/>
  <c r="AG35" i="14" a="1"/>
  <c r="AG35" i="14" s="1"/>
  <c r="AL35" i="14" a="1"/>
  <c r="AL35" i="14" s="1"/>
  <c r="D35" i="14" a="1"/>
  <c r="D35" i="14" s="1"/>
  <c r="J35" i="14" a="1"/>
  <c r="J35" i="14" s="1"/>
  <c r="P35" i="14" a="1"/>
  <c r="P35" i="14" s="1"/>
  <c r="V35" i="14" a="1"/>
  <c r="V35" i="14" s="1"/>
  <c r="AA35" i="14" a="1"/>
  <c r="AA35" i="14" s="1"/>
  <c r="E35" i="14" a="1"/>
  <c r="E35" i="14" s="1"/>
  <c r="W35" i="14" a="1"/>
  <c r="W35" i="14" s="1"/>
  <c r="AB35" i="14" a="1"/>
  <c r="AB35" i="14" s="1"/>
  <c r="AH35" i="14" a="1"/>
  <c r="AH35" i="14" s="1"/>
  <c r="K35" i="14" a="1"/>
  <c r="K35" i="14" s="1"/>
  <c r="Q35" i="14" a="1"/>
  <c r="Q35" i="14" s="1"/>
  <c r="X35" i="14" a="1"/>
  <c r="X35" i="14" s="1"/>
  <c r="F35" i="14" a="1"/>
  <c r="F35" i="14" s="1"/>
  <c r="L35" i="14" a="1"/>
  <c r="L35" i="14" s="1"/>
  <c r="AC35" i="14" a="1"/>
  <c r="AC35" i="14" s="1"/>
  <c r="AI35" i="14" a="1"/>
  <c r="AI35" i="14" s="1"/>
  <c r="G35" i="14" a="1"/>
  <c r="G35" i="14" s="1"/>
  <c r="M35" i="14" a="1"/>
  <c r="M35" i="14" s="1"/>
  <c r="R35" i="14" a="1"/>
  <c r="R35" i="14" s="1"/>
  <c r="Y35" i="14" a="1"/>
  <c r="Y35" i="14" s="1"/>
  <c r="AD35" i="14" a="1"/>
  <c r="AD35" i="14" s="1"/>
  <c r="AJ35" i="14" a="1"/>
  <c r="AJ35" i="14" s="1"/>
  <c r="C35" i="14" a="1"/>
  <c r="C35" i="14" s="1"/>
  <c r="H37" i="14" a="1"/>
  <c r="H37" i="14" s="1"/>
  <c r="M37" i="14" a="1"/>
  <c r="M37" i="14" s="1"/>
  <c r="Y37" i="14" a="1"/>
  <c r="Y37" i="14" s="1"/>
  <c r="AE37" i="14" a="1"/>
  <c r="AE37" i="14" s="1"/>
  <c r="N37" i="14" a="1"/>
  <c r="N37" i="14" s="1"/>
  <c r="T37" i="14" a="1"/>
  <c r="T37" i="14" s="1"/>
  <c r="Z37" i="14" a="1"/>
  <c r="Z37" i="14" s="1"/>
  <c r="AK37" i="14" a="1"/>
  <c r="AK37" i="14" s="1"/>
  <c r="I37" i="14" a="1"/>
  <c r="I37" i="14" s="1"/>
  <c r="O37" i="14" a="1"/>
  <c r="O37" i="14" s="1"/>
  <c r="AA37" i="14" a="1"/>
  <c r="AA37" i="14" s="1"/>
  <c r="AF37" i="14" a="1"/>
  <c r="AF37" i="14" s="1"/>
  <c r="AL37" i="14" a="1"/>
  <c r="AL37" i="14" s="1"/>
  <c r="D37" i="14" a="1"/>
  <c r="D37" i="14" s="1"/>
  <c r="J37" i="14" a="1"/>
  <c r="J37" i="14" s="1"/>
  <c r="P37" i="14" a="1"/>
  <c r="P37" i="14" s="1"/>
  <c r="U37" i="14" a="1"/>
  <c r="U37" i="14" s="1"/>
  <c r="AG37" i="14" a="1"/>
  <c r="AG37" i="14" s="1"/>
  <c r="Q37" i="14" a="1"/>
  <c r="Q37" i="14" s="1"/>
  <c r="V37" i="14" a="1"/>
  <c r="V37" i="14" s="1"/>
  <c r="AB37" i="14" a="1"/>
  <c r="AB37" i="14" s="1"/>
  <c r="AH37" i="14" a="1"/>
  <c r="AH37" i="14" s="1"/>
  <c r="E37" i="14" a="1"/>
  <c r="E37" i="14" s="1"/>
  <c r="K37" i="14" a="1"/>
  <c r="K37" i="14" s="1"/>
  <c r="R37" i="14" a="1"/>
  <c r="R37" i="14" s="1"/>
  <c r="F37" i="14" a="1"/>
  <c r="F37" i="14" s="1"/>
  <c r="W37" i="14" a="1"/>
  <c r="W37" i="14" s="1"/>
  <c r="AC37" i="14" a="1"/>
  <c r="AC37" i="14" s="1"/>
  <c r="AI37" i="14" a="1"/>
  <c r="AI37" i="14" s="1"/>
  <c r="G37" i="14" a="1"/>
  <c r="G37" i="14" s="1"/>
  <c r="L37" i="14" a="1"/>
  <c r="L37" i="14" s="1"/>
  <c r="S37" i="14" a="1"/>
  <c r="S37" i="14" s="1"/>
  <c r="X37" i="14" a="1"/>
  <c r="X37" i="14" s="1"/>
  <c r="AD37" i="14" a="1"/>
  <c r="AD37" i="14" s="1"/>
  <c r="AJ37" i="14" a="1"/>
  <c r="AJ37" i="14" s="1"/>
  <c r="C37" i="14" a="1"/>
  <c r="C37" i="14" s="1"/>
  <c r="M47" i="14" a="1"/>
  <c r="M47" i="14" s="1"/>
  <c r="S47" i="14" a="1"/>
  <c r="S47" i="14" s="1"/>
  <c r="X47" i="14" a="1"/>
  <c r="X47" i="14" s="1"/>
  <c r="G47" i="14" a="1"/>
  <c r="G47" i="14" s="1"/>
  <c r="T47" i="14" a="1"/>
  <c r="T47" i="14" s="1"/>
  <c r="Y47" i="14" a="1"/>
  <c r="Y47" i="14" s="1"/>
  <c r="AE47" i="14" a="1"/>
  <c r="AE47" i="14" s="1"/>
  <c r="AK47" i="14" a="1"/>
  <c r="AK47" i="14" s="1"/>
  <c r="H47" i="14" a="1"/>
  <c r="H47" i="14" s="1"/>
  <c r="N47" i="14" a="1"/>
  <c r="N47" i="14" s="1"/>
  <c r="Z47" i="14" a="1"/>
  <c r="Z47" i="14" s="1"/>
  <c r="AF47" i="14" a="1"/>
  <c r="AF47" i="14" s="1"/>
  <c r="D47" i="14" a="1"/>
  <c r="D47" i="14" s="1"/>
  <c r="I47" i="14" a="1"/>
  <c r="I47" i="14" s="1"/>
  <c r="U47" i="14" a="1"/>
  <c r="U47" i="14" s="1"/>
  <c r="AA47" i="14" a="1"/>
  <c r="AA47" i="14" s="1"/>
  <c r="AG47" i="14" a="1"/>
  <c r="AG47" i="14" s="1"/>
  <c r="AL47" i="14" a="1"/>
  <c r="AL47" i="14" s="1"/>
  <c r="J47" i="14" a="1"/>
  <c r="J47" i="14" s="1"/>
  <c r="O47" i="14" a="1"/>
  <c r="O47" i="14" s="1"/>
  <c r="AB47" i="14" a="1"/>
  <c r="AB47" i="14" s="1"/>
  <c r="E47" i="14" a="1"/>
  <c r="E47" i="14" s="1"/>
  <c r="K47" i="14" a="1"/>
  <c r="K47" i="14" s="1"/>
  <c r="P47" i="14" a="1"/>
  <c r="P47" i="14" s="1"/>
  <c r="V47" i="14" a="1"/>
  <c r="V47" i="14" s="1"/>
  <c r="AH47" i="14" a="1"/>
  <c r="AH47" i="14" s="1"/>
  <c r="L47" i="14" a="1"/>
  <c r="L47" i="14" s="1"/>
  <c r="Q47" i="14" a="1"/>
  <c r="Q47" i="14" s="1"/>
  <c r="AC47" i="14" a="1"/>
  <c r="AC47" i="14" s="1"/>
  <c r="AI47" i="14" a="1"/>
  <c r="AI47" i="14" s="1"/>
  <c r="F47" i="14" a="1"/>
  <c r="F47" i="14" s="1"/>
  <c r="R47" i="14" a="1"/>
  <c r="R47" i="14" s="1"/>
  <c r="W47" i="14" a="1"/>
  <c r="W47" i="14" s="1"/>
  <c r="AD47" i="14" a="1"/>
  <c r="AD47" i="14" s="1"/>
  <c r="AJ47" i="14" a="1"/>
  <c r="AJ47" i="14" s="1"/>
  <c r="C47" i="14" a="1"/>
  <c r="C47" i="14" s="1"/>
  <c r="T36" i="14" a="1"/>
  <c r="T36" i="14" s="1"/>
  <c r="Y36" i="14" a="1"/>
  <c r="Y36" i="14" s="1"/>
  <c r="AE36" i="14" a="1"/>
  <c r="AE36" i="14" s="1"/>
  <c r="AK36" i="14" a="1"/>
  <c r="AK36" i="14" s="1"/>
  <c r="H36" i="14" a="1"/>
  <c r="H36" i="14" s="1"/>
  <c r="N36" i="14" a="1"/>
  <c r="N36" i="14" s="1"/>
  <c r="U36" i="14" a="1"/>
  <c r="U36" i="14" s="1"/>
  <c r="I36" i="14" a="1"/>
  <c r="I36" i="14" s="1"/>
  <c r="Z36" i="14" a="1"/>
  <c r="Z36" i="14" s="1"/>
  <c r="AF36" i="14" a="1"/>
  <c r="AF36" i="14" s="1"/>
  <c r="AL36" i="14" a="1"/>
  <c r="AL36" i="14" s="1"/>
  <c r="D36" i="14" a="1"/>
  <c r="D36" i="14" s="1"/>
  <c r="J36" i="14" a="1"/>
  <c r="J36" i="14" s="1"/>
  <c r="O36" i="14" a="1"/>
  <c r="O36" i="14" s="1"/>
  <c r="V36" i="14" a="1"/>
  <c r="V36" i="14" s="1"/>
  <c r="AA36" i="14" a="1"/>
  <c r="AA36" i="14" s="1"/>
  <c r="AG36" i="14" a="1"/>
  <c r="AG36" i="14" s="1"/>
  <c r="E36" i="14" a="1"/>
  <c r="E36" i="14" s="1"/>
  <c r="K36" i="14" a="1"/>
  <c r="K36" i="14" s="1"/>
  <c r="P36" i="14" a="1"/>
  <c r="P36" i="14" s="1"/>
  <c r="AB36" i="14" a="1"/>
  <c r="AB36" i="14" s="1"/>
  <c r="AH36" i="14" a="1"/>
  <c r="AH36" i="14" s="1"/>
  <c r="Q36" i="14" a="1"/>
  <c r="Q36" i="14" s="1"/>
  <c r="W36" i="14" a="1"/>
  <c r="W36" i="14" s="1"/>
  <c r="AC36" i="14" a="1"/>
  <c r="AC36" i="14" s="1"/>
  <c r="F36" i="14" a="1"/>
  <c r="F36" i="14" s="1"/>
  <c r="L36" i="14" a="1"/>
  <c r="L36" i="14" s="1"/>
  <c r="R36" i="14" a="1"/>
  <c r="R36" i="14" s="1"/>
  <c r="AD36" i="14" a="1"/>
  <c r="AD36" i="14" s="1"/>
  <c r="AI36" i="14" a="1"/>
  <c r="AI36" i="14" s="1"/>
  <c r="G36" i="14" a="1"/>
  <c r="G36" i="14" s="1"/>
  <c r="M36" i="14" a="1"/>
  <c r="M36" i="14" s="1"/>
  <c r="S36" i="14" a="1"/>
  <c r="S36" i="14" s="1"/>
  <c r="X36" i="14" a="1"/>
  <c r="X36" i="14" s="1"/>
  <c r="AJ36" i="14" a="1"/>
  <c r="AJ36" i="14" s="1"/>
  <c r="C36" i="14" a="1"/>
  <c r="C36" i="14" s="1"/>
  <c r="O35" i="26" a="1"/>
  <c r="O35" i="26" s="1"/>
  <c r="F35" i="26" a="1"/>
  <c r="F35" i="26" s="1"/>
  <c r="R35" i="26" a="1"/>
  <c r="R35" i="26" s="1"/>
  <c r="AJ35" i="26" a="1"/>
  <c r="AJ35" i="26" s="1"/>
  <c r="G35" i="26" a="1"/>
  <c r="G35" i="26" s="1"/>
  <c r="L35" i="26" a="1"/>
  <c r="L35" i="26" s="1"/>
  <c r="S35" i="26" a="1"/>
  <c r="S35" i="26" s="1"/>
  <c r="Y35" i="26" a="1"/>
  <c r="Y35" i="26" s="1"/>
  <c r="AE35" i="26" a="1"/>
  <c r="AE35" i="26" s="1"/>
  <c r="AK35" i="26" a="1"/>
  <c r="AK35" i="26" s="1"/>
  <c r="M35" i="26" a="1"/>
  <c r="M35" i="26" s="1"/>
  <c r="T35" i="26" a="1"/>
  <c r="T35" i="26" s="1"/>
  <c r="Z35" i="26" a="1"/>
  <c r="Z35" i="26" s="1"/>
  <c r="AF35" i="26" a="1"/>
  <c r="AF35" i="26" s="1"/>
  <c r="AL35" i="26" a="1"/>
  <c r="AL35" i="26" s="1"/>
  <c r="H35" i="26" a="1"/>
  <c r="H35" i="26" s="1"/>
  <c r="U35" i="26" a="1"/>
  <c r="U35" i="26" s="1"/>
  <c r="I35" i="26" a="1"/>
  <c r="I35" i="26" s="1"/>
  <c r="N35" i="26" a="1"/>
  <c r="N35" i="26" s="1"/>
  <c r="AA35" i="26" a="1"/>
  <c r="AA35" i="26" s="1"/>
  <c r="AG35" i="26" a="1"/>
  <c r="AG35" i="26" s="1"/>
  <c r="D35" i="26" a="1"/>
  <c r="D35" i="26" s="1"/>
  <c r="P35" i="26" a="1"/>
  <c r="P35" i="26" s="1"/>
  <c r="V35" i="26" a="1"/>
  <c r="V35" i="26" s="1"/>
  <c r="AB35" i="26" a="1"/>
  <c r="AB35" i="26" s="1"/>
  <c r="J35" i="26" a="1"/>
  <c r="J35" i="26" s="1"/>
  <c r="Q35" i="26" a="1"/>
  <c r="Q35" i="26" s="1"/>
  <c r="W35" i="26" a="1"/>
  <c r="W35" i="26" s="1"/>
  <c r="AC35" i="26" a="1"/>
  <c r="AC35" i="26" s="1"/>
  <c r="AH35" i="26" a="1"/>
  <c r="AH35" i="26" s="1"/>
  <c r="E35" i="26" a="1"/>
  <c r="E35" i="26" s="1"/>
  <c r="K35" i="26" a="1"/>
  <c r="K35" i="26" s="1"/>
  <c r="X35" i="26" a="1"/>
  <c r="X35" i="26" s="1"/>
  <c r="AD35" i="26" a="1"/>
  <c r="AD35" i="26" s="1"/>
  <c r="AI35" i="26" a="1"/>
  <c r="AI35" i="26" s="1"/>
  <c r="I1" i="38"/>
  <c r="B35" i="32"/>
  <c r="B3" i="32"/>
  <c r="A4" i="32" s="1"/>
  <c r="E18" i="40" l="1"/>
  <c r="E17" i="40"/>
  <c r="B4" i="32"/>
  <c r="A5" i="32" s="1"/>
  <c r="A36" i="32"/>
  <c r="E19" i="40" l="1"/>
  <c r="B36" i="32"/>
  <c r="A37" i="32" s="1"/>
  <c r="B5" i="32"/>
  <c r="A6" i="32" s="1"/>
  <c r="B112" i="9"/>
  <c r="B111" i="9"/>
  <c r="E20" i="40" l="1"/>
  <c r="G20" i="40" s="1"/>
  <c r="G19" i="40"/>
  <c r="B6" i="32"/>
  <c r="A7" i="32" s="1"/>
  <c r="B37" i="32"/>
  <c r="A38" i="32" s="1"/>
  <c r="B14" i="28"/>
  <c r="AL3" i="30" s="1"/>
  <c r="I3" i="30"/>
  <c r="B35" i="30"/>
  <c r="A36" i="30" s="1"/>
  <c r="B3" i="30"/>
  <c r="A121" i="9"/>
  <c r="A284" i="28"/>
  <c r="A280" i="28"/>
  <c r="C273" i="28"/>
  <c r="A46" i="28"/>
  <c r="A47" i="28"/>
  <c r="A48" i="28"/>
  <c r="A49" i="28"/>
  <c r="A50" i="28"/>
  <c r="A51" i="28"/>
  <c r="A52" i="28"/>
  <c r="A53" i="28"/>
  <c r="A54" i="28"/>
  <c r="A55" i="28"/>
  <c r="A56" i="28"/>
  <c r="A57" i="28"/>
  <c r="A58" i="28"/>
  <c r="A59" i="28"/>
  <c r="A60" i="28"/>
  <c r="A61" i="28"/>
  <c r="A62" i="28"/>
  <c r="A63" i="28"/>
  <c r="A64" i="28"/>
  <c r="A65" i="28"/>
  <c r="A66" i="28"/>
  <c r="A67" i="28"/>
  <c r="A68" i="28"/>
  <c r="A69" i="28"/>
  <c r="A70" i="28"/>
  <c r="A71" i="28"/>
  <c r="A72" i="28"/>
  <c r="A73" i="28"/>
  <c r="A74" i="28"/>
  <c r="A75" i="28"/>
  <c r="A76" i="28"/>
  <c r="A77" i="28"/>
  <c r="A78" i="28"/>
  <c r="A79" i="28"/>
  <c r="A80" i="28"/>
  <c r="A81" i="28"/>
  <c r="A82" i="28"/>
  <c r="A83" i="28"/>
  <c r="A84" i="28"/>
  <c r="A85" i="28"/>
  <c r="A86" i="28"/>
  <c r="A87" i="28"/>
  <c r="A88" i="28"/>
  <c r="A89" i="28"/>
  <c r="A90" i="28"/>
  <c r="A91" i="28"/>
  <c r="A92" i="28"/>
  <c r="A93" i="28"/>
  <c r="A94" i="28"/>
  <c r="A95" i="28"/>
  <c r="A96" i="28"/>
  <c r="A97" i="28"/>
  <c r="A98" i="28"/>
  <c r="A99" i="28"/>
  <c r="A100" i="28"/>
  <c r="A101" i="28"/>
  <c r="A102" i="28"/>
  <c r="A103" i="28"/>
  <c r="A104" i="28"/>
  <c r="A105" i="28"/>
  <c r="A106" i="28"/>
  <c r="A107" i="28"/>
  <c r="A108" i="28"/>
  <c r="A109" i="28"/>
  <c r="A110" i="28"/>
  <c r="A111" i="28"/>
  <c r="A112" i="28"/>
  <c r="A113" i="28"/>
  <c r="A114" i="28"/>
  <c r="A115" i="28"/>
  <c r="A116" i="28"/>
  <c r="A117" i="28"/>
  <c r="A118" i="28"/>
  <c r="A119" i="28"/>
  <c r="A120" i="28"/>
  <c r="A121" i="28"/>
  <c r="A122" i="28"/>
  <c r="A123" i="28"/>
  <c r="A124" i="28"/>
  <c r="A125" i="28"/>
  <c r="A126" i="28"/>
  <c r="A127" i="28"/>
  <c r="A128" i="28"/>
  <c r="A129" i="28"/>
  <c r="A130" i="28"/>
  <c r="A131" i="28"/>
  <c r="A132" i="28"/>
  <c r="A133" i="28"/>
  <c r="A134" i="28"/>
  <c r="A135" i="28"/>
  <c r="A136" i="28"/>
  <c r="A137" i="28"/>
  <c r="A138" i="28"/>
  <c r="A139" i="28"/>
  <c r="A140" i="28"/>
  <c r="A141" i="28"/>
  <c r="A142" i="28"/>
  <c r="A143" i="28"/>
  <c r="A144" i="28"/>
  <c r="A145" i="28"/>
  <c r="A146" i="28"/>
  <c r="A147" i="28"/>
  <c r="A148" i="28"/>
  <c r="A149" i="28"/>
  <c r="A150" i="28"/>
  <c r="A151" i="28"/>
  <c r="A152" i="28"/>
  <c r="A153" i="28"/>
  <c r="A154" i="28"/>
  <c r="A155" i="28"/>
  <c r="A156" i="28"/>
  <c r="A157" i="28"/>
  <c r="A158" i="28"/>
  <c r="A159" i="28"/>
  <c r="A160" i="28"/>
  <c r="A161" i="28"/>
  <c r="A162" i="28"/>
  <c r="A163" i="28"/>
  <c r="A164" i="28"/>
  <c r="A165" i="28"/>
  <c r="A166" i="28"/>
  <c r="A167" i="28"/>
  <c r="A168" i="28"/>
  <c r="A169" i="28"/>
  <c r="A170" i="28"/>
  <c r="A171" i="28"/>
  <c r="A172" i="28"/>
  <c r="A173" i="28"/>
  <c r="A174" i="28"/>
  <c r="A175" i="28"/>
  <c r="A176" i="28"/>
  <c r="A177" i="28"/>
  <c r="A178" i="28"/>
  <c r="A179" i="28"/>
  <c r="A180" i="28"/>
  <c r="A181" i="28"/>
  <c r="A182" i="28"/>
  <c r="A183" i="28"/>
  <c r="A184" i="28"/>
  <c r="A185" i="28"/>
  <c r="A186" i="28"/>
  <c r="A187" i="28"/>
  <c r="A188" i="28"/>
  <c r="A189" i="28"/>
  <c r="A190" i="28"/>
  <c r="A191" i="28"/>
  <c r="A192" i="28"/>
  <c r="A193" i="28"/>
  <c r="A194" i="28"/>
  <c r="A195" i="28"/>
  <c r="A196" i="28"/>
  <c r="A197" i="28"/>
  <c r="A198" i="28"/>
  <c r="A199" i="28"/>
  <c r="A200" i="28"/>
  <c r="A201" i="28"/>
  <c r="A202" i="28"/>
  <c r="A203" i="28"/>
  <c r="A204" i="28"/>
  <c r="A205" i="28"/>
  <c r="A206" i="28"/>
  <c r="A207" i="28"/>
  <c r="A208" i="28"/>
  <c r="A209" i="28"/>
  <c r="A210" i="28"/>
  <c r="A211" i="28"/>
  <c r="A212" i="28"/>
  <c r="A213" i="28"/>
  <c r="A214" i="28"/>
  <c r="A215" i="28"/>
  <c r="A216" i="28"/>
  <c r="A217" i="28"/>
  <c r="A218" i="28"/>
  <c r="A219" i="28"/>
  <c r="A220" i="28"/>
  <c r="A221" i="28"/>
  <c r="A222" i="28"/>
  <c r="A223" i="28"/>
  <c r="A224" i="28"/>
  <c r="A225" i="28"/>
  <c r="A226" i="28"/>
  <c r="A227" i="28"/>
  <c r="A228" i="28"/>
  <c r="A229" i="28"/>
  <c r="A230" i="28"/>
  <c r="A231" i="28"/>
  <c r="A232" i="28"/>
  <c r="A233" i="28"/>
  <c r="A234" i="28"/>
  <c r="A235" i="28"/>
  <c r="A236" i="28"/>
  <c r="A237" i="28"/>
  <c r="A238" i="28"/>
  <c r="A239" i="28"/>
  <c r="A240" i="28"/>
  <c r="A241" i="28"/>
  <c r="A242" i="28"/>
  <c r="A243" i="28"/>
  <c r="A244" i="28"/>
  <c r="A245" i="28"/>
  <c r="A246" i="28"/>
  <c r="A247" i="28"/>
  <c r="A248" i="28"/>
  <c r="A249" i="28"/>
  <c r="A250" i="28"/>
  <c r="A251" i="28"/>
  <c r="A252" i="28"/>
  <c r="A253" i="28"/>
  <c r="A254" i="28"/>
  <c r="A41" i="28"/>
  <c r="A42" i="28"/>
  <c r="A43" i="28"/>
  <c r="A44" i="28"/>
  <c r="A45" i="28"/>
  <c r="B29" i="28"/>
  <c r="B32" i="28" s="1"/>
  <c r="N3" i="30" l="1"/>
  <c r="U3" i="30"/>
  <c r="AB3" i="30"/>
  <c r="AH3" i="30"/>
  <c r="D3" i="30"/>
  <c r="Q3" i="30"/>
  <c r="AJ3" i="30"/>
  <c r="J3" i="30"/>
  <c r="V3" i="30"/>
  <c r="AC3" i="30"/>
  <c r="E3" i="30"/>
  <c r="L3" i="30"/>
  <c r="R3" i="30"/>
  <c r="Y3" i="30"/>
  <c r="AD3" i="30"/>
  <c r="AK3" i="30"/>
  <c r="AE3" i="30"/>
  <c r="F3" i="30"/>
  <c r="M3" i="30"/>
  <c r="T3" i="30"/>
  <c r="Z3" i="30"/>
  <c r="AG3" i="30"/>
  <c r="B38" i="32"/>
  <c r="A39" i="32" s="1"/>
  <c r="B7" i="32"/>
  <c r="A8" i="32" s="1"/>
  <c r="A4" i="30"/>
  <c r="B4" i="30" s="1"/>
  <c r="A5" i="30" s="1"/>
  <c r="H3" i="30"/>
  <c r="P3" i="30"/>
  <c r="X3" i="30"/>
  <c r="AF3" i="30"/>
  <c r="C3" i="30"/>
  <c r="K3" i="30"/>
  <c r="S3" i="30"/>
  <c r="AA3" i="30"/>
  <c r="AI3" i="30"/>
  <c r="G3" i="30"/>
  <c r="O3" i="30"/>
  <c r="W3" i="30"/>
  <c r="B36" i="30"/>
  <c r="AJ36" i="30" s="1"/>
  <c r="B280" i="28"/>
  <c r="B273" i="28"/>
  <c r="W36" i="30" l="1"/>
  <c r="C36" i="30"/>
  <c r="H36" i="30"/>
  <c r="S36" i="30"/>
  <c r="X36" i="30"/>
  <c r="B39" i="32"/>
  <c r="A40" i="32" s="1"/>
  <c r="B8" i="32"/>
  <c r="A9" i="32" s="1"/>
  <c r="I36" i="30"/>
  <c r="N36" i="30"/>
  <c r="AE36" i="30"/>
  <c r="AA36" i="30"/>
  <c r="AF36" i="30"/>
  <c r="AD36" i="30"/>
  <c r="J36" i="30"/>
  <c r="AI36" i="30"/>
  <c r="E36" i="30"/>
  <c r="R36" i="30"/>
  <c r="Y36" i="30"/>
  <c r="AG36" i="30"/>
  <c r="U36" i="30"/>
  <c r="Z36" i="30"/>
  <c r="L36" i="30"/>
  <c r="AI4" i="30"/>
  <c r="AA4" i="30"/>
  <c r="S4" i="30"/>
  <c r="K4" i="30"/>
  <c r="C4" i="30"/>
  <c r="X4" i="30"/>
  <c r="AK4" i="30"/>
  <c r="E4" i="30"/>
  <c r="AH4" i="30"/>
  <c r="Z4" i="30"/>
  <c r="R4" i="30"/>
  <c r="J4" i="30"/>
  <c r="P4" i="30"/>
  <c r="AG4" i="30"/>
  <c r="Y4" i="30"/>
  <c r="Q4" i="30"/>
  <c r="I4" i="30"/>
  <c r="AE4" i="30"/>
  <c r="W4" i="30"/>
  <c r="O4" i="30"/>
  <c r="G4" i="30"/>
  <c r="AC4" i="30"/>
  <c r="M4" i="30"/>
  <c r="AL4" i="30"/>
  <c r="AD4" i="30"/>
  <c r="V4" i="30"/>
  <c r="N4" i="30"/>
  <c r="F4" i="30"/>
  <c r="AJ4" i="30"/>
  <c r="AB4" i="30"/>
  <c r="T4" i="30"/>
  <c r="L4" i="30"/>
  <c r="D4" i="30"/>
  <c r="AF4" i="30"/>
  <c r="H4" i="30"/>
  <c r="U4" i="30"/>
  <c r="M36" i="30"/>
  <c r="D36" i="30"/>
  <c r="AC36" i="30"/>
  <c r="P36" i="30"/>
  <c r="AK36" i="30"/>
  <c r="AH36" i="30"/>
  <c r="T36" i="30"/>
  <c r="AB36" i="30"/>
  <c r="Q36" i="30"/>
  <c r="AL36" i="30"/>
  <c r="G36" i="30"/>
  <c r="F36" i="30"/>
  <c r="V36" i="30"/>
  <c r="O36" i="30"/>
  <c r="K36" i="30"/>
  <c r="A37" i="30"/>
  <c r="B5" i="30"/>
  <c r="A6" i="30" s="1"/>
  <c r="B284" i="28"/>
  <c r="C276" i="28"/>
  <c r="K276" i="28"/>
  <c r="S276" i="28"/>
  <c r="AA276" i="28"/>
  <c r="AI276" i="28"/>
  <c r="J276" i="28"/>
  <c r="AH276" i="28"/>
  <c r="D276" i="28"/>
  <c r="L276" i="28"/>
  <c r="T276" i="28"/>
  <c r="AB276" i="28"/>
  <c r="AJ276" i="28"/>
  <c r="Z276" i="28"/>
  <c r="E276" i="28"/>
  <c r="M276" i="28"/>
  <c r="U276" i="28"/>
  <c r="AC276" i="28"/>
  <c r="AK276" i="28"/>
  <c r="F276" i="28"/>
  <c r="N276" i="28"/>
  <c r="V276" i="28"/>
  <c r="AD276" i="28"/>
  <c r="B276" i="28"/>
  <c r="R276" i="28"/>
  <c r="G276" i="28"/>
  <c r="O276" i="28"/>
  <c r="W276" i="28"/>
  <c r="W280" i="28" s="1"/>
  <c r="W284" i="28" s="1"/>
  <c r="AE276" i="28"/>
  <c r="I276" i="28"/>
  <c r="Q276" i="28"/>
  <c r="Y276" i="28"/>
  <c r="AG276" i="28"/>
  <c r="H276" i="28"/>
  <c r="P276" i="28"/>
  <c r="X276" i="28"/>
  <c r="X280" i="28" s="1"/>
  <c r="X284" i="28" s="1"/>
  <c r="AF276" i="28"/>
  <c r="H280" i="28" l="1"/>
  <c r="H284" i="28" s="1"/>
  <c r="G280" i="28"/>
  <c r="G284" i="28" s="1"/>
  <c r="AC280" i="28"/>
  <c r="AC284" i="28" s="1"/>
  <c r="AC286" i="28" s="1"/>
  <c r="AC290" i="28" s="1"/>
  <c r="AD35" i="30" s="1"/>
  <c r="B286" i="28"/>
  <c r="B290" i="28" s="1"/>
  <c r="C35" i="30" s="1"/>
  <c r="H286" i="28"/>
  <c r="H290" i="28" s="1"/>
  <c r="I35" i="30" s="1"/>
  <c r="W286" i="28"/>
  <c r="W290" i="28" s="1"/>
  <c r="X35" i="30" s="1"/>
  <c r="X286" i="28"/>
  <c r="X290" i="28" s="1"/>
  <c r="Y35" i="30" s="1"/>
  <c r="G286" i="28"/>
  <c r="G290" i="28" s="1"/>
  <c r="H35" i="30" s="1"/>
  <c r="L280" i="28"/>
  <c r="L284" i="28" s="1"/>
  <c r="C280" i="28"/>
  <c r="C284" i="28" s="1"/>
  <c r="F280" i="28"/>
  <c r="F284" i="28" s="1"/>
  <c r="P280" i="28"/>
  <c r="P284" i="28" s="1"/>
  <c r="O280" i="28"/>
  <c r="O284" i="28" s="1"/>
  <c r="AK280" i="28"/>
  <c r="AK284" i="28" s="1"/>
  <c r="Y280" i="28"/>
  <c r="Y284" i="28" s="1"/>
  <c r="Q280" i="28"/>
  <c r="Q284" i="28" s="1"/>
  <c r="T280" i="28"/>
  <c r="T284" i="28" s="1"/>
  <c r="K280" i="28"/>
  <c r="K284" i="28" s="1"/>
  <c r="AD280" i="28"/>
  <c r="AD284" i="28" s="1"/>
  <c r="AB280" i="28"/>
  <c r="AB284" i="28" s="1"/>
  <c r="S280" i="28"/>
  <c r="S284" i="28" s="1"/>
  <c r="I280" i="28"/>
  <c r="I284" i="28" s="1"/>
  <c r="Z280" i="28"/>
  <c r="Z284" i="28" s="1"/>
  <c r="AI280" i="28"/>
  <c r="AI284" i="28" s="1"/>
  <c r="AF280" i="28"/>
  <c r="AF284" i="28" s="1"/>
  <c r="AE280" i="28"/>
  <c r="AE284" i="28" s="1"/>
  <c r="N280" i="28"/>
  <c r="N284" i="28" s="1"/>
  <c r="AJ280" i="28"/>
  <c r="AJ284" i="28" s="1"/>
  <c r="AA280" i="28"/>
  <c r="AA284" i="28" s="1"/>
  <c r="AG280" i="28"/>
  <c r="AG284" i="28" s="1"/>
  <c r="U280" i="28"/>
  <c r="U284" i="28" s="1"/>
  <c r="J280" i="28"/>
  <c r="J284" i="28" s="1"/>
  <c r="M280" i="28"/>
  <c r="M284" i="28" s="1"/>
  <c r="AH280" i="28"/>
  <c r="AH284" i="28" s="1"/>
  <c r="B40" i="32"/>
  <c r="A41" i="32" s="1"/>
  <c r="B9" i="32"/>
  <c r="A10" i="32" s="1"/>
  <c r="R5" i="30"/>
  <c r="M5" i="30"/>
  <c r="V5" i="30"/>
  <c r="AA5" i="30"/>
  <c r="AF5" i="30"/>
  <c r="Z5" i="30"/>
  <c r="E5" i="30"/>
  <c r="AH5" i="30"/>
  <c r="D280" i="28"/>
  <c r="D284" i="28" s="1"/>
  <c r="R280" i="28"/>
  <c r="R284" i="28" s="1"/>
  <c r="E280" i="28"/>
  <c r="E284" i="28" s="1"/>
  <c r="AB5" i="30"/>
  <c r="U5" i="30"/>
  <c r="T5" i="30"/>
  <c r="AI5" i="30"/>
  <c r="Q5" i="30"/>
  <c r="I5" i="30"/>
  <c r="AJ5" i="30"/>
  <c r="G5" i="30"/>
  <c r="AC5" i="30"/>
  <c r="D5" i="30"/>
  <c r="C5" i="30"/>
  <c r="Y5" i="30"/>
  <c r="O5" i="30"/>
  <c r="AK5" i="30"/>
  <c r="J5" i="30"/>
  <c r="H5" i="30"/>
  <c r="K5" i="30"/>
  <c r="L5" i="30"/>
  <c r="W5" i="30"/>
  <c r="AD5" i="30"/>
  <c r="AE6" i="30"/>
  <c r="AB6" i="30"/>
  <c r="AK6" i="30"/>
  <c r="X5" i="30"/>
  <c r="F5" i="30"/>
  <c r="N5" i="30"/>
  <c r="V280" i="28"/>
  <c r="V284" i="28" s="1"/>
  <c r="P5" i="30"/>
  <c r="S5" i="30"/>
  <c r="AG5" i="30"/>
  <c r="AE5" i="30"/>
  <c r="AL5" i="30"/>
  <c r="B6" i="30"/>
  <c r="A7" i="30" s="1"/>
  <c r="B37" i="30"/>
  <c r="A38" i="30" s="1"/>
  <c r="J286" i="28" l="1"/>
  <c r="J290" i="28" s="1"/>
  <c r="K35" i="30" s="1"/>
  <c r="AI286" i="28"/>
  <c r="AI290" i="28" s="1"/>
  <c r="AJ35" i="30" s="1"/>
  <c r="P286" i="28"/>
  <c r="P290" i="28" s="1"/>
  <c r="Q35" i="30" s="1"/>
  <c r="V286" i="28"/>
  <c r="V290" i="28" s="1"/>
  <c r="W35" i="30" s="1"/>
  <c r="AJ286" i="28"/>
  <c r="AJ290" i="28" s="1"/>
  <c r="AK35" i="30" s="1"/>
  <c r="AB286" i="28"/>
  <c r="AB290" i="28" s="1"/>
  <c r="AC35" i="30" s="1"/>
  <c r="Q286" i="28"/>
  <c r="Q290" i="28" s="1"/>
  <c r="R35" i="30" s="1"/>
  <c r="E286" i="28"/>
  <c r="E290" i="28" s="1"/>
  <c r="F35" i="30" s="1"/>
  <c r="U286" i="28"/>
  <c r="U290" i="28" s="1"/>
  <c r="V35" i="30" s="1"/>
  <c r="N286" i="28"/>
  <c r="N290" i="28" s="1"/>
  <c r="O35" i="30" s="1"/>
  <c r="Z286" i="28"/>
  <c r="Z290" i="28" s="1"/>
  <c r="AA35" i="30" s="1"/>
  <c r="AD286" i="28"/>
  <c r="AD290" i="28" s="1"/>
  <c r="AE35" i="30" s="1"/>
  <c r="Y286" i="28"/>
  <c r="Y290" i="28" s="1"/>
  <c r="Z35" i="30" s="1"/>
  <c r="F286" i="28"/>
  <c r="F290" i="28" s="1"/>
  <c r="G35" i="30" s="1"/>
  <c r="AG286" i="28"/>
  <c r="AG290" i="28" s="1"/>
  <c r="AH35" i="30" s="1"/>
  <c r="K286" i="28"/>
  <c r="K290" i="28" s="1"/>
  <c r="L35" i="30" s="1"/>
  <c r="C286" i="28"/>
  <c r="C290" i="28" s="1"/>
  <c r="D35" i="30" s="1"/>
  <c r="R286" i="28"/>
  <c r="R290" i="28" s="1"/>
  <c r="S35" i="30" s="1"/>
  <c r="AH286" i="28"/>
  <c r="AH290" i="28" s="1"/>
  <c r="AI35" i="30" s="1"/>
  <c r="AE286" i="28"/>
  <c r="AE290" i="28" s="1"/>
  <c r="AF35" i="30" s="1"/>
  <c r="I286" i="28"/>
  <c r="I290" i="28" s="1"/>
  <c r="J35" i="30" s="1"/>
  <c r="AK286" i="28"/>
  <c r="AK290" i="28" s="1"/>
  <c r="AL35" i="30" s="1"/>
  <c r="D286" i="28"/>
  <c r="D290" i="28" s="1"/>
  <c r="E35" i="30" s="1"/>
  <c r="M286" i="28"/>
  <c r="M290" i="28" s="1"/>
  <c r="N35" i="30" s="1"/>
  <c r="AA286" i="28"/>
  <c r="AA290" i="28" s="1"/>
  <c r="AB35" i="30" s="1"/>
  <c r="AF286" i="28"/>
  <c r="AF290" i="28" s="1"/>
  <c r="AG35" i="30" s="1"/>
  <c r="S286" i="28"/>
  <c r="S290" i="28" s="1"/>
  <c r="T35" i="30" s="1"/>
  <c r="T286" i="28"/>
  <c r="T290" i="28" s="1"/>
  <c r="U35" i="30" s="1"/>
  <c r="O286" i="28"/>
  <c r="O290" i="28" s="1"/>
  <c r="P35" i="30" s="1"/>
  <c r="L286" i="28"/>
  <c r="L290" i="28" s="1"/>
  <c r="M35" i="30" s="1"/>
  <c r="I37" i="30"/>
  <c r="G37" i="30"/>
  <c r="AJ37" i="30"/>
  <c r="U37" i="30"/>
  <c r="AG37" i="30"/>
  <c r="V37" i="30"/>
  <c r="P37" i="30"/>
  <c r="U6" i="30"/>
  <c r="F6" i="30"/>
  <c r="I6" i="30"/>
  <c r="S37" i="30"/>
  <c r="D37" i="30"/>
  <c r="E37" i="30"/>
  <c r="C37" i="30"/>
  <c r="AD37" i="30"/>
  <c r="X37" i="30"/>
  <c r="AJ6" i="30"/>
  <c r="T6" i="30"/>
  <c r="N6" i="30"/>
  <c r="AH6" i="30"/>
  <c r="Y37" i="30"/>
  <c r="L37" i="30"/>
  <c r="AB37" i="30"/>
  <c r="K37" i="30"/>
  <c r="AL37" i="30"/>
  <c r="AF37" i="30"/>
  <c r="P6" i="30"/>
  <c r="E6" i="30"/>
  <c r="V6" i="30"/>
  <c r="B10" i="32"/>
  <c r="A11" i="32" s="1"/>
  <c r="B41" i="32"/>
  <c r="A42" i="32" s="1"/>
  <c r="Q6" i="30"/>
  <c r="C6" i="30"/>
  <c r="AD6" i="30"/>
  <c r="Y6" i="30"/>
  <c r="AH37" i="30"/>
  <c r="AC37" i="30"/>
  <c r="AA37" i="30"/>
  <c r="O37" i="30"/>
  <c r="D6" i="30"/>
  <c r="K6" i="30"/>
  <c r="AL6" i="30"/>
  <c r="AG6" i="30"/>
  <c r="R37" i="30"/>
  <c r="J37" i="30"/>
  <c r="AI37" i="30"/>
  <c r="W37" i="30"/>
  <c r="H6" i="30"/>
  <c r="X6" i="30"/>
  <c r="S6" i="30"/>
  <c r="G6" i="30"/>
  <c r="J6" i="30"/>
  <c r="AK37" i="30"/>
  <c r="Z37" i="30"/>
  <c r="F37" i="30"/>
  <c r="AE37" i="30"/>
  <c r="AC6" i="30"/>
  <c r="L6" i="30"/>
  <c r="AA6" i="30"/>
  <c r="O6" i="30"/>
  <c r="R6" i="30"/>
  <c r="N7" i="30"/>
  <c r="AI7" i="30"/>
  <c r="Z7" i="30"/>
  <c r="O7" i="30"/>
  <c r="AB7" i="30"/>
  <c r="Y7" i="30"/>
  <c r="M37" i="30"/>
  <c r="T37" i="30"/>
  <c r="Q37" i="30"/>
  <c r="N37" i="30"/>
  <c r="H37" i="30"/>
  <c r="M6" i="30"/>
  <c r="AF6" i="30"/>
  <c r="AI6" i="30"/>
  <c r="W6" i="30"/>
  <c r="Z6" i="30"/>
  <c r="B7" i="30"/>
  <c r="A8" i="30" s="1"/>
  <c r="B38" i="30"/>
  <c r="A39" i="30" s="1"/>
  <c r="C147" i="20"/>
  <c r="B148" i="20" s="1"/>
  <c r="C148" i="20" s="1"/>
  <c r="B149" i="20" s="1"/>
  <c r="C149" i="20" s="1"/>
  <c r="B150" i="20" s="1"/>
  <c r="C150" i="20" s="1"/>
  <c r="B151" i="20" s="1"/>
  <c r="C151" i="20" s="1"/>
  <c r="B152" i="20" s="1"/>
  <c r="C152" i="20" s="1"/>
  <c r="B153" i="20" s="1"/>
  <c r="C153" i="20" s="1"/>
  <c r="B154" i="20" s="1"/>
  <c r="C154" i="20" s="1"/>
  <c r="B155" i="20" s="1"/>
  <c r="C155" i="20" s="1"/>
  <c r="B156" i="20" s="1"/>
  <c r="C156" i="20" s="1"/>
  <c r="B157" i="20" s="1"/>
  <c r="C157" i="20" s="1"/>
  <c r="B158" i="20" s="1"/>
  <c r="C158" i="20" s="1"/>
  <c r="B159" i="20" s="1"/>
  <c r="C159" i="20" s="1"/>
  <c r="B160" i="20" s="1"/>
  <c r="C160" i="20" s="1"/>
  <c r="B161" i="20" s="1"/>
  <c r="C161" i="20" s="1"/>
  <c r="B162" i="20" s="1"/>
  <c r="C162" i="20" s="1"/>
  <c r="B163" i="20" s="1"/>
  <c r="C163" i="20" s="1"/>
  <c r="B164" i="20" s="1"/>
  <c r="C164" i="20" s="1"/>
  <c r="B165" i="20" s="1"/>
  <c r="C165" i="20" s="1"/>
  <c r="B166" i="20" s="1"/>
  <c r="C166" i="20" s="1"/>
  <c r="B167" i="20" s="1"/>
  <c r="C167" i="20" s="1"/>
  <c r="B168" i="20" s="1"/>
  <c r="C168" i="20" s="1"/>
  <c r="B169" i="20" s="1"/>
  <c r="C169" i="20" s="1"/>
  <c r="B170" i="20" s="1"/>
  <c r="C170" i="20" s="1"/>
  <c r="B171" i="20" s="1"/>
  <c r="C171" i="20" s="1"/>
  <c r="B172" i="20" s="1"/>
  <c r="C172" i="20" s="1"/>
  <c r="B173" i="20" s="1"/>
  <c r="C173" i="20" s="1"/>
  <c r="B174" i="20" s="1"/>
  <c r="C174" i="20" s="1"/>
  <c r="B175" i="20" s="1"/>
  <c r="C175" i="20" s="1"/>
  <c r="B176" i="20" s="1"/>
  <c r="C176" i="20" s="1"/>
  <c r="B177" i="20" s="1"/>
  <c r="C177" i="20" s="1"/>
  <c r="B178" i="20" s="1"/>
  <c r="C178" i="20" s="1"/>
  <c r="B179" i="20" s="1"/>
  <c r="C179" i="20" s="1"/>
  <c r="B180" i="20" s="1"/>
  <c r="C180" i="20" s="1"/>
  <c r="B181" i="20" s="1"/>
  <c r="C181" i="20" s="1"/>
  <c r="B182" i="20" s="1"/>
  <c r="C182" i="20" s="1"/>
  <c r="B183" i="20" s="1"/>
  <c r="C183" i="20" s="1"/>
  <c r="B184" i="20" s="1"/>
  <c r="C184" i="20" s="1"/>
  <c r="B185" i="20" s="1"/>
  <c r="C185" i="20" s="1"/>
  <c r="B186" i="20" s="1"/>
  <c r="C186" i="20" s="1"/>
  <c r="C115" i="20"/>
  <c r="B116" i="20" s="1"/>
  <c r="C116" i="20" s="1"/>
  <c r="B117" i="20" s="1"/>
  <c r="C117" i="20" s="1"/>
  <c r="B118" i="20" s="1"/>
  <c r="C118" i="20" s="1"/>
  <c r="B119" i="20" s="1"/>
  <c r="C119" i="20" s="1"/>
  <c r="B120" i="20" s="1"/>
  <c r="C120" i="20" s="1"/>
  <c r="B121" i="20" s="1"/>
  <c r="C121" i="20" s="1"/>
  <c r="B122" i="20" s="1"/>
  <c r="C122" i="20" s="1"/>
  <c r="B123" i="20" s="1"/>
  <c r="C123" i="20" s="1"/>
  <c r="B124" i="20" s="1"/>
  <c r="C124" i="20" s="1"/>
  <c r="B125" i="20" s="1"/>
  <c r="C125" i="20" s="1"/>
  <c r="B126" i="20" s="1"/>
  <c r="C126" i="20" s="1"/>
  <c r="B127" i="20" s="1"/>
  <c r="C127" i="20" s="1"/>
  <c r="B128" i="20" s="1"/>
  <c r="C128" i="20" s="1"/>
  <c r="B129" i="20" s="1"/>
  <c r="C129" i="20" s="1"/>
  <c r="B130" i="20" s="1"/>
  <c r="C130" i="20" s="1"/>
  <c r="B131" i="20" s="1"/>
  <c r="C131" i="20" s="1"/>
  <c r="B132" i="20" s="1"/>
  <c r="C132" i="20" s="1"/>
  <c r="B133" i="20" s="1"/>
  <c r="C133" i="20" s="1"/>
  <c r="B134" i="20" s="1"/>
  <c r="C134" i="20" s="1"/>
  <c r="B135" i="20" s="1"/>
  <c r="C135" i="20" s="1"/>
  <c r="B136" i="20" s="1"/>
  <c r="C136" i="20" s="1"/>
  <c r="B137" i="20" s="1"/>
  <c r="C137" i="20" s="1"/>
  <c r="B138" i="20" s="1"/>
  <c r="C138" i="20" s="1"/>
  <c r="B139" i="20" s="1"/>
  <c r="C139" i="20" s="1"/>
  <c r="B140" i="20" s="1"/>
  <c r="C140" i="20" s="1"/>
  <c r="B141" i="20" s="1"/>
  <c r="C141" i="20" s="1"/>
  <c r="B142" i="20" s="1"/>
  <c r="C142" i="20" s="1"/>
  <c r="B143" i="20" s="1"/>
  <c r="C143" i="20" s="1"/>
  <c r="B144" i="20" s="1"/>
  <c r="C144" i="20" s="1"/>
  <c r="B145" i="20" s="1"/>
  <c r="C145" i="20" s="1"/>
  <c r="B146" i="20" s="1"/>
  <c r="C146" i="20" s="1"/>
  <c r="I38" i="30" l="1"/>
  <c r="X38" i="30"/>
  <c r="N38" i="30"/>
  <c r="V38" i="30"/>
  <c r="G38" i="30"/>
  <c r="J38" i="30"/>
  <c r="K38" i="30"/>
  <c r="L38" i="30"/>
  <c r="P7" i="30"/>
  <c r="D7" i="30"/>
  <c r="W7" i="30"/>
  <c r="K7" i="30"/>
  <c r="M7" i="30"/>
  <c r="V7" i="30"/>
  <c r="Q38" i="30"/>
  <c r="E38" i="30"/>
  <c r="AK38" i="30"/>
  <c r="AL38" i="30"/>
  <c r="O38" i="30"/>
  <c r="Z38" i="30"/>
  <c r="S38" i="30"/>
  <c r="T38" i="30"/>
  <c r="T7" i="30"/>
  <c r="I7" i="30"/>
  <c r="AE7" i="30"/>
  <c r="S7" i="30"/>
  <c r="AK7" i="30"/>
  <c r="AL7" i="30"/>
  <c r="U38" i="30"/>
  <c r="AD38" i="30"/>
  <c r="P38" i="30"/>
  <c r="M38" i="30"/>
  <c r="W38" i="30"/>
  <c r="AH38" i="30"/>
  <c r="AA38" i="30"/>
  <c r="AB38" i="30"/>
  <c r="H7" i="30"/>
  <c r="L7" i="30"/>
  <c r="J7" i="30"/>
  <c r="AA7" i="30"/>
  <c r="F7" i="30"/>
  <c r="AG38" i="30"/>
  <c r="AF38" i="30"/>
  <c r="F38" i="30"/>
  <c r="AC38" i="30"/>
  <c r="AE38" i="30"/>
  <c r="C38" i="30"/>
  <c r="AI38" i="30"/>
  <c r="AJ38" i="30"/>
  <c r="B11" i="32"/>
  <c r="A12" i="32" s="1"/>
  <c r="B42" i="32"/>
  <c r="A43" i="32" s="1"/>
  <c r="AJ7" i="30"/>
  <c r="AF7" i="30"/>
  <c r="R7" i="30"/>
  <c r="E7" i="30"/>
  <c r="AD7" i="30"/>
  <c r="G39" i="30"/>
  <c r="S39" i="30"/>
  <c r="AH39" i="30"/>
  <c r="Z39" i="30"/>
  <c r="Q7" i="30"/>
  <c r="AG7" i="30"/>
  <c r="AH7" i="30"/>
  <c r="U7" i="30"/>
  <c r="H38" i="30"/>
  <c r="Y38" i="30"/>
  <c r="R38" i="30"/>
  <c r="D38" i="30"/>
  <c r="Z8" i="30"/>
  <c r="Q8" i="30"/>
  <c r="G8" i="30"/>
  <c r="N8" i="30"/>
  <c r="K8" i="30"/>
  <c r="P8" i="30"/>
  <c r="H8" i="30"/>
  <c r="AF8" i="30"/>
  <c r="X7" i="30"/>
  <c r="G7" i="30"/>
  <c r="C7" i="30"/>
  <c r="AC7" i="30"/>
  <c r="B8" i="30"/>
  <c r="A9" i="30" s="1"/>
  <c r="B39" i="30"/>
  <c r="A40" i="30" s="1"/>
  <c r="B35" i="26"/>
  <c r="B3" i="26"/>
  <c r="F188" i="3"/>
  <c r="E188" i="3"/>
  <c r="D188" i="3"/>
  <c r="U8" i="30" l="1"/>
  <c r="AC8" i="30"/>
  <c r="L8" i="30"/>
  <c r="S8" i="30"/>
  <c r="V8" i="30"/>
  <c r="O8" i="30"/>
  <c r="Y8" i="30"/>
  <c r="J39" i="30"/>
  <c r="D39" i="30"/>
  <c r="Y39" i="30"/>
  <c r="V39" i="30"/>
  <c r="P39" i="30"/>
  <c r="AB8" i="30"/>
  <c r="M8" i="30"/>
  <c r="T8" i="30"/>
  <c r="AA8" i="30"/>
  <c r="AD8" i="30"/>
  <c r="W8" i="30"/>
  <c r="AG8" i="30"/>
  <c r="AG39" i="30"/>
  <c r="AC39" i="30"/>
  <c r="C39" i="30"/>
  <c r="AD39" i="30"/>
  <c r="X39" i="30"/>
  <c r="D8" i="30"/>
  <c r="X8" i="30"/>
  <c r="AJ8" i="30"/>
  <c r="C8" i="30"/>
  <c r="AI8" i="30"/>
  <c r="AL8" i="30"/>
  <c r="I8" i="30"/>
  <c r="J8" i="30"/>
  <c r="L39" i="30"/>
  <c r="R39" i="30"/>
  <c r="K39" i="30"/>
  <c r="AL39" i="30"/>
  <c r="AF39" i="30"/>
  <c r="B43" i="32"/>
  <c r="A44" i="32" s="1"/>
  <c r="B12" i="32"/>
  <c r="A13" i="32" s="1"/>
  <c r="R8" i="30"/>
  <c r="M39" i="30"/>
  <c r="E39" i="30"/>
  <c r="AA39" i="30"/>
  <c r="O39" i="30"/>
  <c r="Q39" i="30"/>
  <c r="U39" i="30"/>
  <c r="AI39" i="30"/>
  <c r="W39" i="30"/>
  <c r="AD9" i="30"/>
  <c r="AK9" i="30"/>
  <c r="M9" i="30"/>
  <c r="AI9" i="30"/>
  <c r="AH9" i="30"/>
  <c r="R9" i="30"/>
  <c r="O9" i="30"/>
  <c r="D9" i="30"/>
  <c r="X9" i="30"/>
  <c r="P9" i="30"/>
  <c r="L9" i="30"/>
  <c r="E8" i="30"/>
  <c r="AK8" i="30"/>
  <c r="F8" i="30"/>
  <c r="AE8" i="30"/>
  <c r="AH8" i="30"/>
  <c r="T39" i="30"/>
  <c r="AK39" i="30"/>
  <c r="F39" i="30"/>
  <c r="AE39" i="30"/>
  <c r="AJ39" i="30"/>
  <c r="AB39" i="30"/>
  <c r="I39" i="30"/>
  <c r="N39" i="30"/>
  <c r="H39" i="30"/>
  <c r="B40" i="30"/>
  <c r="A41" i="30" s="1"/>
  <c r="B9" i="30"/>
  <c r="A10" i="30" s="1"/>
  <c r="A4" i="26"/>
  <c r="B4" i="26" s="1"/>
  <c r="A5" i="26" s="1"/>
  <c r="A36" i="26"/>
  <c r="B35" i="25"/>
  <c r="A4" i="25"/>
  <c r="B3" i="25"/>
  <c r="B35" i="24"/>
  <c r="A36" i="24" s="1"/>
  <c r="B3" i="24"/>
  <c r="AB9" i="30" l="1"/>
  <c r="T9" i="30"/>
  <c r="Y9" i="30"/>
  <c r="Z9" i="30"/>
  <c r="E9" i="30"/>
  <c r="V9" i="30"/>
  <c r="AG9" i="30"/>
  <c r="AF9" i="30"/>
  <c r="J9" i="30"/>
  <c r="K9" i="30"/>
  <c r="U9" i="30"/>
  <c r="AL9" i="30"/>
  <c r="B44" i="32"/>
  <c r="A45" i="32" s="1"/>
  <c r="B13" i="32"/>
  <c r="A14" i="32" s="1"/>
  <c r="Y40" i="30"/>
  <c r="AB40" i="30"/>
  <c r="O40" i="30"/>
  <c r="AJ9" i="30"/>
  <c r="G9" i="30"/>
  <c r="C9" i="30"/>
  <c r="AC9" i="30"/>
  <c r="H40" i="30"/>
  <c r="Q40" i="30"/>
  <c r="AE40" i="30"/>
  <c r="AA40" i="30"/>
  <c r="P40" i="30"/>
  <c r="T40" i="30"/>
  <c r="C40" i="30"/>
  <c r="F40" i="30"/>
  <c r="AJ40" i="30"/>
  <c r="AF40" i="30"/>
  <c r="AG40" i="30"/>
  <c r="J40" i="30"/>
  <c r="AI40" i="30"/>
  <c r="X41" i="30"/>
  <c r="AL41" i="30"/>
  <c r="AA41" i="30"/>
  <c r="Q41" i="30"/>
  <c r="AH41" i="30"/>
  <c r="AB41" i="30"/>
  <c r="AK40" i="30"/>
  <c r="G40" i="30"/>
  <c r="AC40" i="30"/>
  <c r="AD40" i="30"/>
  <c r="W40" i="30"/>
  <c r="S40" i="30"/>
  <c r="I9" i="30"/>
  <c r="W9" i="30"/>
  <c r="S9" i="30"/>
  <c r="F9" i="30"/>
  <c r="I40" i="30"/>
  <c r="E40" i="30"/>
  <c r="R40" i="30"/>
  <c r="D40" i="30"/>
  <c r="X40" i="30"/>
  <c r="AH40" i="30"/>
  <c r="V40" i="30"/>
  <c r="N40" i="30"/>
  <c r="K40" i="30"/>
  <c r="H9" i="30"/>
  <c r="Q9" i="30"/>
  <c r="AE9" i="30"/>
  <c r="AA9" i="30"/>
  <c r="N9" i="30"/>
  <c r="M40" i="30"/>
  <c r="AL40" i="30"/>
  <c r="U40" i="30"/>
  <c r="Z40" i="30"/>
  <c r="L40" i="30"/>
  <c r="B41" i="30"/>
  <c r="A42" i="30" s="1"/>
  <c r="B10" i="30"/>
  <c r="A11" i="30" s="1"/>
  <c r="B36" i="26"/>
  <c r="A37" i="26" s="1"/>
  <c r="B5" i="26"/>
  <c r="A6" i="26" s="1"/>
  <c r="B4" i="25"/>
  <c r="A5" i="25" s="1"/>
  <c r="A36" i="25"/>
  <c r="A4" i="24"/>
  <c r="B36" i="24"/>
  <c r="A82" i="20"/>
  <c r="A74" i="20"/>
  <c r="A73" i="20"/>
  <c r="A70" i="20"/>
  <c r="A65" i="20"/>
  <c r="C72" i="20"/>
  <c r="C40" i="20"/>
  <c r="S10" i="30" l="1"/>
  <c r="D10" i="30"/>
  <c r="H10" i="30"/>
  <c r="AA10" i="30"/>
  <c r="O10" i="30"/>
  <c r="R10" i="30"/>
  <c r="L41" i="30"/>
  <c r="I41" i="30"/>
  <c r="AG41" i="30"/>
  <c r="N41" i="30"/>
  <c r="O41" i="30"/>
  <c r="AF41" i="30"/>
  <c r="AB10" i="30"/>
  <c r="J10" i="30"/>
  <c r="M10" i="30"/>
  <c r="AC10" i="30"/>
  <c r="AI10" i="30"/>
  <c r="W10" i="30"/>
  <c r="Z10" i="30"/>
  <c r="D41" i="30"/>
  <c r="T41" i="30"/>
  <c r="AJ41" i="30"/>
  <c r="C41" i="30"/>
  <c r="V41" i="30"/>
  <c r="H41" i="30"/>
  <c r="P10" i="30"/>
  <c r="G10" i="30"/>
  <c r="E10" i="30"/>
  <c r="K10" i="30"/>
  <c r="AL10" i="30"/>
  <c r="AG10" i="30"/>
  <c r="AK41" i="30"/>
  <c r="E41" i="30"/>
  <c r="Z41" i="30"/>
  <c r="K41" i="30"/>
  <c r="AD41" i="30"/>
  <c r="P41" i="30"/>
  <c r="B45" i="32"/>
  <c r="A46" i="32" s="1"/>
  <c r="B14" i="32"/>
  <c r="A15" i="32" s="1"/>
  <c r="AJ10" i="30"/>
  <c r="X10" i="30"/>
  <c r="F10" i="30"/>
  <c r="AE10" i="30"/>
  <c r="AH10" i="30"/>
  <c r="R41" i="30"/>
  <c r="J41" i="30"/>
  <c r="S41" i="30"/>
  <c r="G41" i="30"/>
  <c r="N10" i="30"/>
  <c r="AK10" i="30"/>
  <c r="AF10" i="30"/>
  <c r="V10" i="30"/>
  <c r="Q10" i="30"/>
  <c r="U41" i="30"/>
  <c r="M41" i="30"/>
  <c r="AI41" i="30"/>
  <c r="W41" i="30"/>
  <c r="M11" i="30"/>
  <c r="X11" i="30"/>
  <c r="T10" i="30"/>
  <c r="L10" i="30"/>
  <c r="I10" i="30"/>
  <c r="U10" i="30"/>
  <c r="C10" i="30"/>
  <c r="AD10" i="30"/>
  <c r="Y10" i="30"/>
  <c r="Y41" i="30"/>
  <c r="AC41" i="30"/>
  <c r="F41" i="30"/>
  <c r="AE41" i="30"/>
  <c r="B11" i="30"/>
  <c r="A12" i="30" s="1"/>
  <c r="B42" i="30"/>
  <c r="A43" i="30" s="1"/>
  <c r="B6" i="26"/>
  <c r="A7" i="26" s="1"/>
  <c r="B37" i="26"/>
  <c r="A38" i="26" s="1"/>
  <c r="B36" i="25"/>
  <c r="A37" i="25" s="1"/>
  <c r="B5" i="25"/>
  <c r="A6" i="25" s="1"/>
  <c r="A37" i="24"/>
  <c r="B4" i="24"/>
  <c r="A5" i="24" s="1"/>
  <c r="B41" i="20"/>
  <c r="B73" i="20"/>
  <c r="D11" i="30" l="1"/>
  <c r="R11" i="30"/>
  <c r="AD11" i="30"/>
  <c r="L42" i="30"/>
  <c r="G42" i="30"/>
  <c r="Y11" i="30"/>
  <c r="Z11" i="30"/>
  <c r="AL11" i="30"/>
  <c r="X42" i="30"/>
  <c r="AJ11" i="30"/>
  <c r="E11" i="30"/>
  <c r="Y42" i="30"/>
  <c r="B15" i="32"/>
  <c r="A16" i="32" s="1"/>
  <c r="B46" i="32"/>
  <c r="A47" i="32" s="1"/>
  <c r="Q11" i="30"/>
  <c r="E42" i="30"/>
  <c r="AB11" i="30"/>
  <c r="C11" i="30"/>
  <c r="AC11" i="30"/>
  <c r="T42" i="30"/>
  <c r="AA42" i="30"/>
  <c r="AL42" i="30"/>
  <c r="D42" i="30"/>
  <c r="R42" i="30"/>
  <c r="L11" i="30"/>
  <c r="O11" i="30"/>
  <c r="K11" i="30"/>
  <c r="AK11" i="30"/>
  <c r="AK42" i="30"/>
  <c r="I42" i="30"/>
  <c r="K42" i="30"/>
  <c r="M42" i="30"/>
  <c r="Z42" i="30"/>
  <c r="H11" i="30"/>
  <c r="U11" i="30"/>
  <c r="AB42" i="30"/>
  <c r="S11" i="30"/>
  <c r="U42" i="30"/>
  <c r="AH42" i="30"/>
  <c r="AH11" i="30"/>
  <c r="J42" i="30"/>
  <c r="G11" i="30"/>
  <c r="I11" i="30"/>
  <c r="AF11" i="30"/>
  <c r="AE11" i="30"/>
  <c r="AA11" i="30"/>
  <c r="N11" i="30"/>
  <c r="O42" i="30"/>
  <c r="N42" i="30"/>
  <c r="AE42" i="30"/>
  <c r="AI42" i="30"/>
  <c r="AB43" i="30"/>
  <c r="R43" i="30"/>
  <c r="U43" i="30"/>
  <c r="O43" i="30"/>
  <c r="AC42" i="30"/>
  <c r="Q42" i="30"/>
  <c r="V42" i="30"/>
  <c r="AF42" i="30"/>
  <c r="F42" i="30"/>
  <c r="AG42" i="30"/>
  <c r="AG11" i="30"/>
  <c r="W11" i="30"/>
  <c r="F11" i="30"/>
  <c r="H42" i="30"/>
  <c r="AD42" i="30"/>
  <c r="W42" i="30"/>
  <c r="T11" i="30"/>
  <c r="P11" i="30"/>
  <c r="J11" i="30"/>
  <c r="AI11" i="30"/>
  <c r="V11" i="30"/>
  <c r="S42" i="30"/>
  <c r="AJ42" i="30"/>
  <c r="C42" i="30"/>
  <c r="P42" i="30"/>
  <c r="B43" i="30"/>
  <c r="A44" i="30" s="1"/>
  <c r="B12" i="30"/>
  <c r="A13" i="30" s="1"/>
  <c r="B38" i="26"/>
  <c r="A39" i="26" s="1"/>
  <c r="B7" i="26"/>
  <c r="A8" i="26" s="1"/>
  <c r="B6" i="25"/>
  <c r="A7" i="25" s="1"/>
  <c r="B37" i="25"/>
  <c r="A38" i="25" s="1"/>
  <c r="B5" i="24"/>
  <c r="A6" i="24" s="1"/>
  <c r="B37" i="24"/>
  <c r="A38" i="24" s="1"/>
  <c r="C41" i="20"/>
  <c r="B42" i="20" s="1"/>
  <c r="C73" i="20"/>
  <c r="B74" i="20" s="1"/>
  <c r="C27" i="20"/>
  <c r="C26" i="20"/>
  <c r="C29" i="20"/>
  <c r="C28" i="20"/>
  <c r="C30" i="20"/>
  <c r="T12" i="30" l="1"/>
  <c r="G12" i="30"/>
  <c r="J12" i="30"/>
  <c r="Y43" i="30"/>
  <c r="M43" i="30"/>
  <c r="AC43" i="30"/>
  <c r="AJ43" i="30"/>
  <c r="AF12" i="30"/>
  <c r="X12" i="30"/>
  <c r="V12" i="30"/>
  <c r="Q12" i="30"/>
  <c r="AC12" i="30"/>
  <c r="S12" i="30"/>
  <c r="Z43" i="30"/>
  <c r="X43" i="30"/>
  <c r="I43" i="30"/>
  <c r="F43" i="30"/>
  <c r="M12" i="30"/>
  <c r="C12" i="30"/>
  <c r="AD12" i="30"/>
  <c r="Y12" i="30"/>
  <c r="C43" i="30"/>
  <c r="K43" i="30"/>
  <c r="AH43" i="30"/>
  <c r="S43" i="30"/>
  <c r="N43" i="30"/>
  <c r="AJ12" i="30"/>
  <c r="K12" i="30"/>
  <c r="AL12" i="30"/>
  <c r="AG12" i="30"/>
  <c r="B47" i="32"/>
  <c r="A48" i="32" s="1"/>
  <c r="B16" i="32"/>
  <c r="A17" i="32" s="1"/>
  <c r="T13" i="30"/>
  <c r="W43" i="30"/>
  <c r="AG43" i="30"/>
  <c r="G43" i="30"/>
  <c r="AE43" i="30"/>
  <c r="V43" i="30"/>
  <c r="AK12" i="30"/>
  <c r="H12" i="30"/>
  <c r="AA12" i="30"/>
  <c r="O12" i="30"/>
  <c r="R12" i="30"/>
  <c r="AF43" i="30"/>
  <c r="AI43" i="30"/>
  <c r="Q43" i="30"/>
  <c r="D43" i="30"/>
  <c r="AD43" i="30"/>
  <c r="E12" i="30"/>
  <c r="U12" i="30"/>
  <c r="AI12" i="30"/>
  <c r="W12" i="30"/>
  <c r="Z12" i="30"/>
  <c r="E43" i="30"/>
  <c r="P43" i="30"/>
  <c r="AA43" i="30"/>
  <c r="L43" i="30"/>
  <c r="AL43" i="30"/>
  <c r="AB12" i="30"/>
  <c r="P12" i="30"/>
  <c r="F12" i="30"/>
  <c r="AE12" i="30"/>
  <c r="AH12" i="30"/>
  <c r="J43" i="30"/>
  <c r="AK43" i="30"/>
  <c r="H43" i="30"/>
  <c r="T43" i="30"/>
  <c r="L12" i="30"/>
  <c r="D12" i="30"/>
  <c r="N12" i="30"/>
  <c r="I12" i="30"/>
  <c r="B13" i="30"/>
  <c r="A14" i="30" s="1"/>
  <c r="B44" i="30"/>
  <c r="A45" i="30" s="1"/>
  <c r="B39" i="26"/>
  <c r="A40" i="26" s="1"/>
  <c r="B8" i="26"/>
  <c r="A9" i="26" s="1"/>
  <c r="B7" i="25"/>
  <c r="A8" i="25" s="1"/>
  <c r="B38" i="25"/>
  <c r="A39" i="25" s="1"/>
  <c r="B6" i="24"/>
  <c r="A7" i="24" s="1"/>
  <c r="B38" i="24"/>
  <c r="A39" i="24" s="1"/>
  <c r="C74" i="20"/>
  <c r="B75" i="20" s="1"/>
  <c r="C42" i="20"/>
  <c r="B43" i="20" s="1"/>
  <c r="C8" i="20"/>
  <c r="C17" i="20" s="1"/>
  <c r="D8" i="20"/>
  <c r="D17" i="20" s="1"/>
  <c r="E8" i="20"/>
  <c r="E17" i="20" s="1"/>
  <c r="F8" i="20"/>
  <c r="F17" i="20" s="1"/>
  <c r="G8" i="20"/>
  <c r="G17" i="20" s="1"/>
  <c r="H8" i="20"/>
  <c r="H17" i="20" s="1"/>
  <c r="I8" i="20"/>
  <c r="I17" i="20" s="1"/>
  <c r="B8" i="20"/>
  <c r="B17" i="20" s="1"/>
  <c r="N65" i="20"/>
  <c r="I74" i="20"/>
  <c r="I82" i="20"/>
  <c r="I18" i="20"/>
  <c r="I22" i="20" s="1"/>
  <c r="AM65" i="20" s="1"/>
  <c r="H18" i="20"/>
  <c r="H21" i="20" s="1"/>
  <c r="G18" i="20"/>
  <c r="G20" i="20" s="1"/>
  <c r="F18" i="20"/>
  <c r="F19" i="20" s="1"/>
  <c r="E18" i="20"/>
  <c r="E19" i="20" s="1"/>
  <c r="D18" i="20"/>
  <c r="C18" i="20"/>
  <c r="C19" i="20" s="1"/>
  <c r="I73" i="20" s="1"/>
  <c r="B18" i="20"/>
  <c r="B19" i="20" s="1"/>
  <c r="I9" i="20"/>
  <c r="I14" i="20" s="1"/>
  <c r="AM74" i="20" s="1"/>
  <c r="H9" i="20"/>
  <c r="H13" i="20" s="1"/>
  <c r="AH82" i="20" s="1"/>
  <c r="G9" i="20"/>
  <c r="G12" i="20" s="1"/>
  <c r="F9" i="20"/>
  <c r="F11" i="20" s="1"/>
  <c r="E9" i="20"/>
  <c r="E10" i="20" s="1"/>
  <c r="D9" i="20"/>
  <c r="D10" i="20" s="1"/>
  <c r="C9" i="20"/>
  <c r="B9" i="20"/>
  <c r="B10" i="20" s="1"/>
  <c r="AF13" i="30" l="1"/>
  <c r="AH13" i="30"/>
  <c r="U13" i="30"/>
  <c r="B17" i="32"/>
  <c r="A18" i="32" s="1"/>
  <c r="B48" i="32"/>
  <c r="A49" i="32" s="1"/>
  <c r="X45" i="30"/>
  <c r="Z45" i="30"/>
  <c r="G44" i="30"/>
  <c r="Z44" i="30"/>
  <c r="L44" i="30"/>
  <c r="H44" i="30"/>
  <c r="N44" i="30"/>
  <c r="AE44" i="30"/>
  <c r="T44" i="30"/>
  <c r="Y44" i="30"/>
  <c r="X44" i="30"/>
  <c r="L13" i="30"/>
  <c r="H13" i="30"/>
  <c r="AE13" i="30"/>
  <c r="AA13" i="30"/>
  <c r="N13" i="30"/>
  <c r="V44" i="30"/>
  <c r="AA44" i="30"/>
  <c r="K44" i="30"/>
  <c r="AI44" i="30"/>
  <c r="G13" i="30"/>
  <c r="AB44" i="30"/>
  <c r="AK13" i="30"/>
  <c r="Q44" i="30"/>
  <c r="AG44" i="30"/>
  <c r="AD44" i="30"/>
  <c r="AJ44" i="30"/>
  <c r="AF44" i="30"/>
  <c r="AG13" i="30"/>
  <c r="AB13" i="30"/>
  <c r="J13" i="30"/>
  <c r="AI13" i="30"/>
  <c r="V13" i="30"/>
  <c r="W44" i="30"/>
  <c r="F44" i="30"/>
  <c r="AH44" i="30"/>
  <c r="C13" i="30"/>
  <c r="Y13" i="30"/>
  <c r="K13" i="30"/>
  <c r="I44" i="30"/>
  <c r="X13" i="30"/>
  <c r="W13" i="30"/>
  <c r="S13" i="30"/>
  <c r="F13" i="30"/>
  <c r="AC44" i="30"/>
  <c r="S44" i="30"/>
  <c r="C44" i="30"/>
  <c r="E44" i="30"/>
  <c r="J44" i="30"/>
  <c r="Q13" i="30"/>
  <c r="AJ13" i="30"/>
  <c r="R13" i="30"/>
  <c r="E13" i="30"/>
  <c r="AD13" i="30"/>
  <c r="AK44" i="30"/>
  <c r="D13" i="30"/>
  <c r="AC13" i="30"/>
  <c r="D44" i="30"/>
  <c r="O13" i="30"/>
  <c r="P44" i="30"/>
  <c r="AL44" i="30"/>
  <c r="U44" i="30"/>
  <c r="M44" i="30"/>
  <c r="O44" i="30"/>
  <c r="R44" i="30"/>
  <c r="P13" i="30"/>
  <c r="I13" i="30"/>
  <c r="Z13" i="30"/>
  <c r="M13" i="30"/>
  <c r="AL13" i="30"/>
  <c r="B45" i="30"/>
  <c r="A46" i="30" s="1"/>
  <c r="B14" i="30"/>
  <c r="A15" i="30" s="1"/>
  <c r="B9" i="26"/>
  <c r="A10" i="26" s="1"/>
  <c r="B40" i="26"/>
  <c r="A41" i="26" s="1"/>
  <c r="B8" i="25"/>
  <c r="A9" i="25" s="1"/>
  <c r="B39" i="25"/>
  <c r="A40" i="25" s="1"/>
  <c r="B39" i="24"/>
  <c r="A40" i="24" s="1"/>
  <c r="B7" i="24"/>
  <c r="A8" i="24" s="1"/>
  <c r="C43" i="20"/>
  <c r="B44" i="20" s="1"/>
  <c r="C75" i="20"/>
  <c r="B76" i="20" s="1"/>
  <c r="I21" i="20"/>
  <c r="H12" i="20"/>
  <c r="I11" i="20"/>
  <c r="B21" i="20"/>
  <c r="I12" i="20"/>
  <c r="B22" i="20"/>
  <c r="D65" i="20" s="1"/>
  <c r="F10" i="20"/>
  <c r="B13" i="20"/>
  <c r="D82" i="20" s="1"/>
  <c r="G19" i="20"/>
  <c r="AC73" i="20" s="1"/>
  <c r="C22" i="20"/>
  <c r="I65" i="20" s="1"/>
  <c r="G10" i="20"/>
  <c r="I13" i="20"/>
  <c r="AM82" i="20" s="1"/>
  <c r="H19" i="20"/>
  <c r="H10" i="20"/>
  <c r="B14" i="20"/>
  <c r="D74" i="20" s="1"/>
  <c r="I19" i="20"/>
  <c r="G11" i="20"/>
  <c r="D14" i="20"/>
  <c r="N74" i="20" s="1"/>
  <c r="H20" i="20"/>
  <c r="H11" i="20"/>
  <c r="I20" i="20"/>
  <c r="I10" i="20"/>
  <c r="B12" i="20"/>
  <c r="D73" i="20" s="1"/>
  <c r="D13" i="20"/>
  <c r="N82" i="20" s="1"/>
  <c r="E14" i="20"/>
  <c r="S74" i="20" s="1"/>
  <c r="B20" i="20"/>
  <c r="C21" i="20"/>
  <c r="E22" i="20"/>
  <c r="S65" i="20" s="1"/>
  <c r="B11" i="20"/>
  <c r="D12" i="20"/>
  <c r="N73" i="20" s="1"/>
  <c r="E13" i="20"/>
  <c r="S82" i="20" s="1"/>
  <c r="F14" i="20"/>
  <c r="X74" i="20" s="1"/>
  <c r="C20" i="20"/>
  <c r="E21" i="20"/>
  <c r="F22" i="20"/>
  <c r="X65" i="20" s="1"/>
  <c r="D11" i="20"/>
  <c r="N70" i="20" s="1"/>
  <c r="E12" i="20"/>
  <c r="S73" i="20" s="1"/>
  <c r="F13" i="20"/>
  <c r="X82" i="20" s="1"/>
  <c r="G14" i="20"/>
  <c r="AC74" i="20" s="1"/>
  <c r="E20" i="20"/>
  <c r="F21" i="20"/>
  <c r="G22" i="20"/>
  <c r="AC65" i="20" s="1"/>
  <c r="E11" i="20"/>
  <c r="F12" i="20"/>
  <c r="X73" i="20" s="1"/>
  <c r="G13" i="20"/>
  <c r="AC82" i="20" s="1"/>
  <c r="H14" i="20"/>
  <c r="AH74" i="20" s="1"/>
  <c r="F20" i="20"/>
  <c r="G21" i="20"/>
  <c r="H22" i="20"/>
  <c r="AH65" i="20" s="1"/>
  <c r="B35" i="19"/>
  <c r="A36" i="19" s="1"/>
  <c r="B36" i="19" s="1"/>
  <c r="A37" i="19" s="1"/>
  <c r="B37" i="19" s="1"/>
  <c r="A38" i="19" s="1"/>
  <c r="B3" i="19"/>
  <c r="B35" i="18"/>
  <c r="B3" i="18"/>
  <c r="B35" i="15"/>
  <c r="A36" i="15" s="1"/>
  <c r="B3" i="15"/>
  <c r="B35" i="14"/>
  <c r="B3" i="14"/>
  <c r="B35" i="13"/>
  <c r="A36" i="13" s="1"/>
  <c r="B3" i="13"/>
  <c r="A4" i="13" s="1"/>
  <c r="B35" i="12"/>
  <c r="B3" i="12"/>
  <c r="A4" i="12" s="1"/>
  <c r="B4" i="12" s="1"/>
  <c r="A5" i="12" s="1"/>
  <c r="B35" i="11"/>
  <c r="B34" i="31" s="1"/>
  <c r="B3" i="11"/>
  <c r="B2" i="31" s="1"/>
  <c r="X148" i="20" l="1"/>
  <c r="T14" i="30"/>
  <c r="Z14" i="30"/>
  <c r="AJ14" i="30"/>
  <c r="P45" i="30"/>
  <c r="T45" i="30"/>
  <c r="AI14" i="30"/>
  <c r="AC45" i="30"/>
  <c r="AB45" i="30"/>
  <c r="W14" i="30"/>
  <c r="C45" i="30"/>
  <c r="K45" i="30"/>
  <c r="B18" i="32"/>
  <c r="A19" i="32" s="1"/>
  <c r="B49" i="32"/>
  <c r="A50" i="32" s="1"/>
  <c r="X14" i="30"/>
  <c r="P14" i="30"/>
  <c r="N14" i="30"/>
  <c r="I14" i="30"/>
  <c r="G45" i="30"/>
  <c r="I45" i="30"/>
  <c r="AK45" i="30"/>
  <c r="AJ45" i="30"/>
  <c r="AC14" i="30"/>
  <c r="AK14" i="30"/>
  <c r="S45" i="30"/>
  <c r="AB14" i="30"/>
  <c r="C14" i="30"/>
  <c r="AD14" i="30"/>
  <c r="Y14" i="30"/>
  <c r="O45" i="30"/>
  <c r="H45" i="30"/>
  <c r="AG45" i="30"/>
  <c r="AA45" i="30"/>
  <c r="N45" i="30"/>
  <c r="D14" i="30"/>
  <c r="AE14" i="30"/>
  <c r="V14" i="30"/>
  <c r="U45" i="30"/>
  <c r="L14" i="30"/>
  <c r="K14" i="30"/>
  <c r="AL14" i="30"/>
  <c r="AG14" i="30"/>
  <c r="Q45" i="30"/>
  <c r="AF45" i="30"/>
  <c r="J45" i="30"/>
  <c r="AI45" i="30"/>
  <c r="V45" i="30"/>
  <c r="F14" i="30"/>
  <c r="AH14" i="30"/>
  <c r="E14" i="30"/>
  <c r="Q14" i="30"/>
  <c r="AE45" i="30"/>
  <c r="F45" i="30"/>
  <c r="U14" i="30"/>
  <c r="AF14" i="30"/>
  <c r="S14" i="30"/>
  <c r="G14" i="30"/>
  <c r="J14" i="30"/>
  <c r="R45" i="30"/>
  <c r="M45" i="30"/>
  <c r="W45" i="30"/>
  <c r="D45" i="30"/>
  <c r="AD45" i="30"/>
  <c r="H14" i="30"/>
  <c r="M14" i="30"/>
  <c r="AA14" i="30"/>
  <c r="O14" i="30"/>
  <c r="R14" i="30"/>
  <c r="Y45" i="30"/>
  <c r="E45" i="30"/>
  <c r="AH45" i="30"/>
  <c r="L45" i="30"/>
  <c r="AL45" i="30"/>
  <c r="B15" i="30"/>
  <c r="A16" i="30" s="1"/>
  <c r="B46" i="30"/>
  <c r="A47" i="30" s="1"/>
  <c r="B10" i="26"/>
  <c r="A11" i="26" s="1"/>
  <c r="B41" i="26"/>
  <c r="A42" i="26" s="1"/>
  <c r="B40" i="25"/>
  <c r="A41" i="25" s="1"/>
  <c r="B9" i="25"/>
  <c r="A10" i="25" s="1"/>
  <c r="B40" i="24"/>
  <c r="A41" i="24" s="1"/>
  <c r="B8" i="24"/>
  <c r="A9" i="24" s="1"/>
  <c r="C44" i="20"/>
  <c r="B45" i="20" s="1"/>
  <c r="C76" i="20"/>
  <c r="B77" i="20" s="1"/>
  <c r="D70" i="20"/>
  <c r="N148" i="20" s="1"/>
  <c r="AH70" i="20"/>
  <c r="S70" i="20"/>
  <c r="AM70" i="20"/>
  <c r="AC70" i="20"/>
  <c r="AM73" i="20"/>
  <c r="X70" i="20"/>
  <c r="AH73" i="20"/>
  <c r="I70" i="20"/>
  <c r="A4" i="19"/>
  <c r="B38" i="19"/>
  <c r="A4" i="18"/>
  <c r="A36" i="18"/>
  <c r="A4" i="15"/>
  <c r="B36" i="15"/>
  <c r="A37" i="15" s="1"/>
  <c r="A4" i="14"/>
  <c r="A36" i="14"/>
  <c r="B4" i="13"/>
  <c r="B36" i="13"/>
  <c r="B5" i="12"/>
  <c r="A36" i="12"/>
  <c r="A4" i="11"/>
  <c r="A36" i="11"/>
  <c r="S148" i="20" l="1"/>
  <c r="AM148" i="20"/>
  <c r="AH148" i="20"/>
  <c r="AC148" i="20"/>
  <c r="AF15" i="30"/>
  <c r="T15" i="30"/>
  <c r="J15" i="30"/>
  <c r="AI15" i="30"/>
  <c r="V15" i="30"/>
  <c r="F46" i="30"/>
  <c r="S46" i="30"/>
  <c r="M46" i="30"/>
  <c r="P46" i="30"/>
  <c r="D15" i="30"/>
  <c r="L15" i="30"/>
  <c r="AJ15" i="30"/>
  <c r="R15" i="30"/>
  <c r="E15" i="30"/>
  <c r="AD15" i="30"/>
  <c r="I46" i="30"/>
  <c r="AD46" i="30"/>
  <c r="AA46" i="30"/>
  <c r="X46" i="30"/>
  <c r="Y15" i="30"/>
  <c r="H15" i="30"/>
  <c r="G15" i="30"/>
  <c r="Z15" i="30"/>
  <c r="M15" i="30"/>
  <c r="AL15" i="30"/>
  <c r="Q46" i="30"/>
  <c r="K46" i="30"/>
  <c r="AL46" i="30"/>
  <c r="AF46" i="30"/>
  <c r="I15" i="30"/>
  <c r="P15" i="30"/>
  <c r="AE15" i="30"/>
  <c r="AA15" i="30"/>
  <c r="N15" i="30"/>
  <c r="AI46" i="30"/>
  <c r="E46" i="30"/>
  <c r="AK46" i="30"/>
  <c r="H46" i="30"/>
  <c r="B19" i="32"/>
  <c r="A20" i="32" s="1"/>
  <c r="B50" i="32"/>
  <c r="A51" i="32" s="1"/>
  <c r="AB15" i="30"/>
  <c r="X15" i="30"/>
  <c r="AH15" i="30"/>
  <c r="U15" i="30"/>
  <c r="N46" i="30"/>
  <c r="T46" i="30"/>
  <c r="V46" i="30"/>
  <c r="G46" i="30"/>
  <c r="J46" i="30"/>
  <c r="C15" i="30"/>
  <c r="AC15" i="30"/>
  <c r="D46" i="30"/>
  <c r="U46" i="30"/>
  <c r="AJ46" i="30"/>
  <c r="O46" i="30"/>
  <c r="R46" i="30"/>
  <c r="AG15" i="30"/>
  <c r="O15" i="30"/>
  <c r="K15" i="30"/>
  <c r="AK15" i="30"/>
  <c r="AC46" i="30"/>
  <c r="C46" i="30"/>
  <c r="L46" i="30"/>
  <c r="W46" i="30"/>
  <c r="Z46" i="30"/>
  <c r="AH16" i="30"/>
  <c r="AE16" i="30"/>
  <c r="F16" i="30"/>
  <c r="M16" i="30"/>
  <c r="AF16" i="30"/>
  <c r="Q15" i="30"/>
  <c r="W15" i="30"/>
  <c r="S15" i="30"/>
  <c r="F15" i="30"/>
  <c r="AG46" i="30"/>
  <c r="AB46" i="30"/>
  <c r="Y46" i="30"/>
  <c r="AE46" i="30"/>
  <c r="AH46" i="30"/>
  <c r="B47" i="30"/>
  <c r="A48" i="30" s="1"/>
  <c r="B16" i="30"/>
  <c r="A17" i="30" s="1"/>
  <c r="B11" i="26"/>
  <c r="A12" i="26" s="1"/>
  <c r="B42" i="26"/>
  <c r="A43" i="26" s="1"/>
  <c r="B10" i="25"/>
  <c r="A11" i="25" s="1"/>
  <c r="B41" i="25"/>
  <c r="A42" i="25" s="1"/>
  <c r="B41" i="24"/>
  <c r="A42" i="24" s="1"/>
  <c r="B9" i="24"/>
  <c r="A10" i="24" s="1"/>
  <c r="C45" i="20"/>
  <c r="B46" i="20" s="1"/>
  <c r="C77" i="20"/>
  <c r="B78" i="20" s="1"/>
  <c r="B4" i="19"/>
  <c r="A5" i="19" s="1"/>
  <c r="A39" i="19"/>
  <c r="B36" i="18"/>
  <c r="A37" i="18" s="1"/>
  <c r="B4" i="18"/>
  <c r="A5" i="18" s="1"/>
  <c r="B37" i="15"/>
  <c r="A38" i="15" s="1"/>
  <c r="B4" i="15"/>
  <c r="A5" i="15" s="1"/>
  <c r="B36" i="14"/>
  <c r="A37" i="14" s="1"/>
  <c r="B4" i="14"/>
  <c r="A5" i="14" s="1"/>
  <c r="A37" i="13"/>
  <c r="A5" i="13"/>
  <c r="A6" i="12"/>
  <c r="B36" i="12"/>
  <c r="A37" i="12" s="1"/>
  <c r="B36" i="11"/>
  <c r="A37" i="11" s="1"/>
  <c r="B4" i="11"/>
  <c r="A5" i="11" s="1"/>
  <c r="H16" i="30" l="1"/>
  <c r="I16" i="30"/>
  <c r="AF47" i="30"/>
  <c r="M47" i="30"/>
  <c r="AA47" i="30"/>
  <c r="I47" i="30"/>
  <c r="Y47" i="30"/>
  <c r="AJ47" i="30"/>
  <c r="P16" i="30"/>
  <c r="N16" i="30"/>
  <c r="AH47" i="30"/>
  <c r="K47" i="30"/>
  <c r="F47" i="30"/>
  <c r="AE47" i="30"/>
  <c r="AG47" i="30"/>
  <c r="S47" i="30"/>
  <c r="N47" i="30"/>
  <c r="B20" i="32"/>
  <c r="A21" i="32" s="1"/>
  <c r="B51" i="32"/>
  <c r="A52" i="32" s="1"/>
  <c r="AK16" i="30"/>
  <c r="T16" i="30"/>
  <c r="C16" i="30"/>
  <c r="AD16" i="30"/>
  <c r="Y16" i="30"/>
  <c r="R47" i="30"/>
  <c r="J47" i="30"/>
  <c r="O47" i="30"/>
  <c r="AI47" i="30"/>
  <c r="V47" i="30"/>
  <c r="D16" i="30"/>
  <c r="K16" i="30"/>
  <c r="AL16" i="30"/>
  <c r="AG16" i="30"/>
  <c r="E47" i="30"/>
  <c r="AK47" i="30"/>
  <c r="Z47" i="30"/>
  <c r="D47" i="30"/>
  <c r="AD47" i="30"/>
  <c r="Q16" i="30"/>
  <c r="V16" i="30"/>
  <c r="AJ16" i="30"/>
  <c r="S16" i="30"/>
  <c r="J16" i="30"/>
  <c r="Q47" i="30"/>
  <c r="U16" i="30"/>
  <c r="E16" i="30"/>
  <c r="AA16" i="30"/>
  <c r="O16" i="30"/>
  <c r="R16" i="30"/>
  <c r="X47" i="30"/>
  <c r="H47" i="30"/>
  <c r="AC47" i="30"/>
  <c r="T47" i="30"/>
  <c r="B3" i="31"/>
  <c r="H17" i="30"/>
  <c r="O17" i="30"/>
  <c r="AC16" i="30"/>
  <c r="X16" i="30"/>
  <c r="G16" i="30"/>
  <c r="W47" i="30"/>
  <c r="P47" i="30"/>
  <c r="L47" i="30"/>
  <c r="AL47" i="30"/>
  <c r="L16" i="30"/>
  <c r="AB16" i="30"/>
  <c r="AI16" i="30"/>
  <c r="W16" i="30"/>
  <c r="Z16" i="30"/>
  <c r="G47" i="30"/>
  <c r="U47" i="30"/>
  <c r="C47" i="30"/>
  <c r="AB47" i="30"/>
  <c r="B35" i="31"/>
  <c r="B17" i="30"/>
  <c r="A18" i="30" s="1"/>
  <c r="B48" i="30"/>
  <c r="A49" i="30" s="1"/>
  <c r="B12" i="26"/>
  <c r="A13" i="26" s="1"/>
  <c r="B43" i="26"/>
  <c r="A44" i="26" s="1"/>
  <c r="B42" i="25"/>
  <c r="A43" i="25" s="1"/>
  <c r="B11" i="25"/>
  <c r="A12" i="25" s="1"/>
  <c r="B10" i="24"/>
  <c r="A11" i="24" s="1"/>
  <c r="B42" i="24"/>
  <c r="A43" i="24" s="1"/>
  <c r="C78" i="20"/>
  <c r="B79" i="20" s="1"/>
  <c r="C46" i="20"/>
  <c r="B47" i="20" s="1"/>
  <c r="B39" i="19"/>
  <c r="A40" i="19" s="1"/>
  <c r="B5" i="19"/>
  <c r="A6" i="19" s="1"/>
  <c r="B5" i="18"/>
  <c r="A6" i="18" s="1"/>
  <c r="B37" i="18"/>
  <c r="A38" i="18" s="1"/>
  <c r="B5" i="15"/>
  <c r="A6" i="15" s="1"/>
  <c r="B38" i="15"/>
  <c r="A39" i="15" s="1"/>
  <c r="B37" i="14"/>
  <c r="A38" i="14" s="1"/>
  <c r="B5" i="14"/>
  <c r="A6" i="14" s="1"/>
  <c r="B37" i="13"/>
  <c r="A38" i="13" s="1"/>
  <c r="B5" i="13"/>
  <c r="A6" i="13" s="1"/>
  <c r="B37" i="12"/>
  <c r="A38" i="12" s="1"/>
  <c r="B6" i="12"/>
  <c r="A7" i="12" s="1"/>
  <c r="B37" i="11"/>
  <c r="A38" i="11" s="1"/>
  <c r="B5" i="11"/>
  <c r="A6" i="11" s="1"/>
  <c r="AI17" i="30" l="1"/>
  <c r="C17" i="30"/>
  <c r="B52" i="32"/>
  <c r="A53" i="32" s="1"/>
  <c r="B21" i="32"/>
  <c r="A22" i="32" s="1"/>
  <c r="S48" i="30"/>
  <c r="U17" i="30"/>
  <c r="B36" i="31"/>
  <c r="W17" i="30"/>
  <c r="AC17" i="30"/>
  <c r="X17" i="30"/>
  <c r="Y48" i="30"/>
  <c r="N48" i="30"/>
  <c r="G48" i="30"/>
  <c r="J48" i="30"/>
  <c r="AL48" i="30"/>
  <c r="J17" i="30"/>
  <c r="AD48" i="30"/>
  <c r="AB17" i="30"/>
  <c r="G17" i="30"/>
  <c r="E17" i="30"/>
  <c r="AK17" i="30"/>
  <c r="AF17" i="30"/>
  <c r="AJ48" i="30"/>
  <c r="AA48" i="30"/>
  <c r="AB48" i="30"/>
  <c r="O48" i="30"/>
  <c r="R48" i="30"/>
  <c r="AF48" i="30"/>
  <c r="Z17" i="30"/>
  <c r="T17" i="30"/>
  <c r="R17" i="30"/>
  <c r="N17" i="30"/>
  <c r="I17" i="30"/>
  <c r="I48" i="30"/>
  <c r="F48" i="30"/>
  <c r="D48" i="30"/>
  <c r="W48" i="30"/>
  <c r="Z48" i="30"/>
  <c r="AK48" i="30"/>
  <c r="AE17" i="30"/>
  <c r="AJ17" i="30"/>
  <c r="AH17" i="30"/>
  <c r="V17" i="30"/>
  <c r="Q17" i="30"/>
  <c r="L48" i="30"/>
  <c r="AG48" i="30"/>
  <c r="Q48" i="30"/>
  <c r="AE48" i="30"/>
  <c r="AH48" i="30"/>
  <c r="P17" i="30"/>
  <c r="C48" i="30"/>
  <c r="D17" i="30"/>
  <c r="F17" i="30"/>
  <c r="AD17" i="30"/>
  <c r="Y17" i="30"/>
  <c r="M48" i="30"/>
  <c r="K48" i="30"/>
  <c r="AC48" i="30"/>
  <c r="H48" i="30"/>
  <c r="AI48" i="30"/>
  <c r="B4" i="31"/>
  <c r="X48" i="30"/>
  <c r="M17" i="30"/>
  <c r="U48" i="30"/>
  <c r="L17" i="30"/>
  <c r="K17" i="30"/>
  <c r="AA17" i="30"/>
  <c r="S17" i="30"/>
  <c r="AL17" i="30"/>
  <c r="AG17" i="30"/>
  <c r="T48" i="30"/>
  <c r="V48" i="30"/>
  <c r="E48" i="30"/>
  <c r="P48" i="30"/>
  <c r="B49" i="30"/>
  <c r="A50" i="30" s="1"/>
  <c r="B18" i="30"/>
  <c r="A19" i="30" s="1"/>
  <c r="B44" i="26"/>
  <c r="A45" i="26" s="1"/>
  <c r="B13" i="26"/>
  <c r="A14" i="26" s="1"/>
  <c r="B12" i="25"/>
  <c r="A13" i="25" s="1"/>
  <c r="B43" i="25"/>
  <c r="A44" i="25" s="1"/>
  <c r="B43" i="24"/>
  <c r="A44" i="24" s="1"/>
  <c r="B11" i="24"/>
  <c r="A12" i="24" s="1"/>
  <c r="C79" i="20"/>
  <c r="B80" i="20" s="1"/>
  <c r="C47" i="20"/>
  <c r="B48" i="20" s="1"/>
  <c r="B6" i="19"/>
  <c r="A7" i="19" s="1"/>
  <c r="B40" i="19"/>
  <c r="A41" i="19" s="1"/>
  <c r="B38" i="18"/>
  <c r="A39" i="18" s="1"/>
  <c r="B6" i="18"/>
  <c r="A7" i="18" s="1"/>
  <c r="B39" i="15"/>
  <c r="A40" i="15" s="1"/>
  <c r="B6" i="15"/>
  <c r="A7" i="15" s="1"/>
  <c r="B6" i="14"/>
  <c r="A7" i="14" s="1"/>
  <c r="B38" i="14"/>
  <c r="A39" i="14" s="1"/>
  <c r="B6" i="13"/>
  <c r="A7" i="13" s="1"/>
  <c r="B38" i="13"/>
  <c r="A39" i="13" s="1"/>
  <c r="B7" i="12"/>
  <c r="A8" i="12" s="1"/>
  <c r="B38" i="12"/>
  <c r="A39" i="12" s="1"/>
  <c r="B6" i="11"/>
  <c r="A7" i="11" s="1"/>
  <c r="B38" i="11"/>
  <c r="A39" i="11" s="1"/>
  <c r="V18" i="30" l="1"/>
  <c r="AF18" i="30"/>
  <c r="AD18" i="30"/>
  <c r="AG18" i="30"/>
  <c r="T18" i="30"/>
  <c r="M18" i="30"/>
  <c r="C49" i="30"/>
  <c r="F49" i="30"/>
  <c r="Y49" i="30"/>
  <c r="AH49" i="30"/>
  <c r="AE49" i="30"/>
  <c r="AL18" i="30"/>
  <c r="K18" i="30"/>
  <c r="H18" i="30"/>
  <c r="O18" i="30"/>
  <c r="J18" i="30"/>
  <c r="AB18" i="30"/>
  <c r="L49" i="30"/>
  <c r="T49" i="30"/>
  <c r="D49" i="30"/>
  <c r="H49" i="30"/>
  <c r="AF49" i="30"/>
  <c r="AI18" i="30"/>
  <c r="AA18" i="30"/>
  <c r="X18" i="30"/>
  <c r="AE18" i="30"/>
  <c r="R18" i="30"/>
  <c r="AJ18" i="30"/>
  <c r="AD49" i="30"/>
  <c r="R49" i="30"/>
  <c r="AK49" i="30"/>
  <c r="M49" i="30"/>
  <c r="Q49" i="30"/>
  <c r="B5" i="31"/>
  <c r="S18" i="30"/>
  <c r="P18" i="30"/>
  <c r="N18" i="30"/>
  <c r="Y18" i="30"/>
  <c r="Z18" i="30"/>
  <c r="E18" i="30"/>
  <c r="AI49" i="30"/>
  <c r="AC49" i="30"/>
  <c r="I49" i="30"/>
  <c r="AG49" i="30"/>
  <c r="AJ49" i="30"/>
  <c r="B22" i="32"/>
  <c r="A23" i="32" s="1"/>
  <c r="B53" i="32"/>
  <c r="A54" i="32" s="1"/>
  <c r="V49" i="30"/>
  <c r="Z49" i="30"/>
  <c r="AH18" i="30"/>
  <c r="U18" i="30"/>
  <c r="B37" i="31"/>
  <c r="S49" i="30"/>
  <c r="U49" i="30"/>
  <c r="E49" i="30"/>
  <c r="G49" i="30"/>
  <c r="C18" i="30"/>
  <c r="G18" i="30"/>
  <c r="I18" i="30"/>
  <c r="D18" i="30"/>
  <c r="AC18" i="30"/>
  <c r="K49" i="30"/>
  <c r="AA49" i="30"/>
  <c r="AL49" i="30"/>
  <c r="N49" i="30"/>
  <c r="O49" i="30"/>
  <c r="F18" i="30"/>
  <c r="W18" i="30"/>
  <c r="Q18" i="30"/>
  <c r="L18" i="30"/>
  <c r="AK18" i="30"/>
  <c r="AB49" i="30"/>
  <c r="P49" i="30"/>
  <c r="J49" i="30"/>
  <c r="X49" i="30"/>
  <c r="W49" i="30"/>
  <c r="B19" i="30"/>
  <c r="A20" i="30" s="1"/>
  <c r="B50" i="30"/>
  <c r="A51" i="30" s="1"/>
  <c r="B14" i="26"/>
  <c r="A15" i="26" s="1"/>
  <c r="B45" i="26"/>
  <c r="A46" i="26" s="1"/>
  <c r="B44" i="25"/>
  <c r="A45" i="25" s="1"/>
  <c r="B13" i="25"/>
  <c r="A14" i="25" s="1"/>
  <c r="B44" i="24"/>
  <c r="A45" i="24" s="1"/>
  <c r="B12" i="24"/>
  <c r="A13" i="24" s="1"/>
  <c r="C48" i="20"/>
  <c r="B49" i="20" s="1"/>
  <c r="C80" i="20"/>
  <c r="B81" i="20" s="1"/>
  <c r="B41" i="19"/>
  <c r="A42" i="19" s="1"/>
  <c r="B7" i="19"/>
  <c r="A8" i="19" s="1"/>
  <c r="B39" i="18"/>
  <c r="A40" i="18" s="1"/>
  <c r="B7" i="18"/>
  <c r="A8" i="18" s="1"/>
  <c r="B7" i="15"/>
  <c r="A8" i="15" s="1"/>
  <c r="B40" i="15"/>
  <c r="A41" i="15" s="1"/>
  <c r="B7" i="14"/>
  <c r="A8" i="14" s="1"/>
  <c r="B39" i="14"/>
  <c r="A40" i="14" s="1"/>
  <c r="B7" i="13"/>
  <c r="A8" i="13" s="1"/>
  <c r="B39" i="13"/>
  <c r="A40" i="13" s="1"/>
  <c r="B39" i="12"/>
  <c r="A40" i="12" s="1"/>
  <c r="B8" i="12"/>
  <c r="A9" i="12" s="1"/>
  <c r="B7" i="11"/>
  <c r="A8" i="11" s="1"/>
  <c r="B39" i="11"/>
  <c r="A40" i="11" s="1"/>
  <c r="AE50" i="30" l="1"/>
  <c r="M50" i="30"/>
  <c r="E50" i="30"/>
  <c r="Q50" i="30"/>
  <c r="V50" i="30"/>
  <c r="AI50" i="30"/>
  <c r="AB50" i="30"/>
  <c r="N50" i="30"/>
  <c r="Z50" i="30"/>
  <c r="W50" i="30"/>
  <c r="R50" i="30"/>
  <c r="AF50" i="30"/>
  <c r="D50" i="30"/>
  <c r="B38" i="31"/>
  <c r="O50" i="30"/>
  <c r="AL50" i="30"/>
  <c r="C50" i="30"/>
  <c r="L50" i="30"/>
  <c r="Y50" i="30"/>
  <c r="P50" i="30"/>
  <c r="AD50" i="30"/>
  <c r="F50" i="30"/>
  <c r="X50" i="30"/>
  <c r="AK50" i="30"/>
  <c r="G50" i="30"/>
  <c r="J50" i="30"/>
  <c r="AA50" i="30"/>
  <c r="T50" i="30"/>
  <c r="B54" i="32"/>
  <c r="A55" i="32" s="1"/>
  <c r="B23" i="32"/>
  <c r="A24" i="32" s="1"/>
  <c r="J19" i="30"/>
  <c r="AK19" i="30"/>
  <c r="K19" i="30"/>
  <c r="R19" i="30"/>
  <c r="C19" i="30"/>
  <c r="AA19" i="30"/>
  <c r="N19" i="30"/>
  <c r="I19" i="30"/>
  <c r="AH19" i="30"/>
  <c r="G19" i="30"/>
  <c r="S19" i="30"/>
  <c r="AJ19" i="30"/>
  <c r="V19" i="30"/>
  <c r="Q19" i="30"/>
  <c r="L19" i="30"/>
  <c r="AB19" i="30"/>
  <c r="AC19" i="30"/>
  <c r="Z19" i="30"/>
  <c r="AF19" i="30"/>
  <c r="AI19" i="30"/>
  <c r="E19" i="30"/>
  <c r="AD19" i="30"/>
  <c r="Y19" i="30"/>
  <c r="AG50" i="30"/>
  <c r="AH50" i="30"/>
  <c r="AC50" i="30"/>
  <c r="K50" i="30"/>
  <c r="AJ50" i="30"/>
  <c r="W19" i="30"/>
  <c r="D19" i="30"/>
  <c r="M19" i="30"/>
  <c r="AL19" i="30"/>
  <c r="AG19" i="30"/>
  <c r="P19" i="30"/>
  <c r="X19" i="30"/>
  <c r="F19" i="30"/>
  <c r="O19" i="30"/>
  <c r="P51" i="30"/>
  <c r="H51" i="30"/>
  <c r="AL51" i="30"/>
  <c r="AB51" i="30"/>
  <c r="AJ51" i="30"/>
  <c r="D51" i="30"/>
  <c r="M51" i="30"/>
  <c r="C51" i="30"/>
  <c r="AG51" i="30"/>
  <c r="Q51" i="30"/>
  <c r="U51" i="30"/>
  <c r="I51" i="30"/>
  <c r="V51" i="30"/>
  <c r="E51" i="30"/>
  <c r="I50" i="30"/>
  <c r="U50" i="30"/>
  <c r="H50" i="30"/>
  <c r="S50" i="30"/>
  <c r="B6" i="31"/>
  <c r="AE19" i="30"/>
  <c r="T19" i="30"/>
  <c r="U19" i="30"/>
  <c r="H19" i="30"/>
  <c r="B51" i="30"/>
  <c r="A52" i="30" s="1"/>
  <c r="B20" i="30"/>
  <c r="A21" i="30" s="1"/>
  <c r="B46" i="26"/>
  <c r="A47" i="26" s="1"/>
  <c r="B15" i="26"/>
  <c r="A16" i="26" s="1"/>
  <c r="B45" i="25"/>
  <c r="A46" i="25" s="1"/>
  <c r="B14" i="25"/>
  <c r="A15" i="25" s="1"/>
  <c r="B45" i="24"/>
  <c r="A46" i="24" s="1"/>
  <c r="B13" i="24"/>
  <c r="A14" i="24" s="1"/>
  <c r="C49" i="20"/>
  <c r="B50" i="20" s="1"/>
  <c r="C81" i="20"/>
  <c r="B82" i="20" s="1"/>
  <c r="B8" i="19"/>
  <c r="A9" i="19" s="1"/>
  <c r="B42" i="19"/>
  <c r="A43" i="19" s="1"/>
  <c r="B8" i="18"/>
  <c r="A9" i="18" s="1"/>
  <c r="B40" i="18"/>
  <c r="A41" i="18" s="1"/>
  <c r="B8" i="15"/>
  <c r="A9" i="15" s="1"/>
  <c r="B41" i="15"/>
  <c r="A42" i="15" s="1"/>
  <c r="B8" i="14"/>
  <c r="A9" i="14" s="1"/>
  <c r="B40" i="14"/>
  <c r="A41" i="14" s="1"/>
  <c r="B40" i="13"/>
  <c r="A41" i="13" s="1"/>
  <c r="B8" i="13"/>
  <c r="A9" i="13" s="1"/>
  <c r="B9" i="12"/>
  <c r="A10" i="12" s="1"/>
  <c r="B40" i="12"/>
  <c r="A41" i="12" s="1"/>
  <c r="B8" i="11"/>
  <c r="A9" i="11" s="1"/>
  <c r="B40" i="11"/>
  <c r="A41" i="11" s="1"/>
  <c r="AD51" i="30" l="1"/>
  <c r="AA51" i="30"/>
  <c r="AK51" i="30"/>
  <c r="AI51" i="30"/>
  <c r="R51" i="30"/>
  <c r="AE51" i="30"/>
  <c r="AF51" i="30"/>
  <c r="AA20" i="30"/>
  <c r="C20" i="30"/>
  <c r="H20" i="30"/>
  <c r="I20" i="30"/>
  <c r="Z20" i="30"/>
  <c r="AJ20" i="30"/>
  <c r="AK20" i="30"/>
  <c r="B39" i="31"/>
  <c r="AL20" i="30"/>
  <c r="W20" i="30"/>
  <c r="P20" i="30"/>
  <c r="Q20" i="30"/>
  <c r="AH20" i="30"/>
  <c r="E20" i="30"/>
  <c r="F20" i="30"/>
  <c r="AI20" i="30"/>
  <c r="G20" i="30"/>
  <c r="X20" i="30"/>
  <c r="J20" i="30"/>
  <c r="D20" i="30"/>
  <c r="M20" i="30"/>
  <c r="AC51" i="30"/>
  <c r="J51" i="30"/>
  <c r="S51" i="30"/>
  <c r="Y51" i="30"/>
  <c r="F51" i="30"/>
  <c r="G51" i="30"/>
  <c r="X51" i="30"/>
  <c r="S20" i="30"/>
  <c r="V20" i="30"/>
  <c r="AD20" i="30"/>
  <c r="AF20" i="30"/>
  <c r="R20" i="30"/>
  <c r="L20" i="30"/>
  <c r="AC20" i="30"/>
  <c r="B24" i="32"/>
  <c r="A25" i="32" s="1"/>
  <c r="B55" i="32"/>
  <c r="A56" i="32" s="1"/>
  <c r="U20" i="30"/>
  <c r="K51" i="30"/>
  <c r="AH51" i="30"/>
  <c r="N51" i="30"/>
  <c r="O51" i="30"/>
  <c r="O20" i="30"/>
  <c r="K20" i="30"/>
  <c r="Y20" i="30"/>
  <c r="T20" i="30"/>
  <c r="AJ52" i="30"/>
  <c r="K52" i="30"/>
  <c r="AC52" i="30"/>
  <c r="U52" i="30"/>
  <c r="Q52" i="30"/>
  <c r="F52" i="30"/>
  <c r="AF52" i="30"/>
  <c r="L51" i="30"/>
  <c r="T51" i="30"/>
  <c r="Z51" i="30"/>
  <c r="W51" i="30"/>
  <c r="N20" i="30"/>
  <c r="AE20" i="30"/>
  <c r="AG20" i="30"/>
  <c r="AB20" i="30"/>
  <c r="B7" i="31"/>
  <c r="B52" i="30"/>
  <c r="A53" i="30" s="1"/>
  <c r="B21" i="30"/>
  <c r="A22" i="30" s="1"/>
  <c r="B47" i="26"/>
  <c r="A48" i="26" s="1"/>
  <c r="B16" i="26"/>
  <c r="A17" i="26" s="1"/>
  <c r="B46" i="25"/>
  <c r="A47" i="25" s="1"/>
  <c r="B15" i="25"/>
  <c r="A16" i="25" s="1"/>
  <c r="B14" i="24"/>
  <c r="A15" i="24" s="1"/>
  <c r="B46" i="24"/>
  <c r="A47" i="24" s="1"/>
  <c r="C50" i="20"/>
  <c r="B51" i="20" s="1"/>
  <c r="C82" i="20"/>
  <c r="B83" i="20" s="1"/>
  <c r="B43" i="19"/>
  <c r="A44" i="19" s="1"/>
  <c r="B9" i="19"/>
  <c r="A10" i="19" s="1"/>
  <c r="B9" i="18"/>
  <c r="A10" i="18" s="1"/>
  <c r="B41" i="18"/>
  <c r="A42" i="18" s="1"/>
  <c r="B42" i="15"/>
  <c r="A43" i="15" s="1"/>
  <c r="B9" i="15"/>
  <c r="A10" i="15" s="1"/>
  <c r="B9" i="14"/>
  <c r="A10" i="14" s="1"/>
  <c r="B41" i="14"/>
  <c r="A42" i="14" s="1"/>
  <c r="B41" i="13"/>
  <c r="A42" i="13" s="1"/>
  <c r="B9" i="13"/>
  <c r="A10" i="13" s="1"/>
  <c r="B10" i="12"/>
  <c r="A11" i="12" s="1"/>
  <c r="B41" i="12"/>
  <c r="A42" i="12" s="1"/>
  <c r="B41" i="11"/>
  <c r="A42" i="11" s="1"/>
  <c r="B9" i="11"/>
  <c r="A10" i="11" s="1"/>
  <c r="AG52" i="30" l="1"/>
  <c r="O52" i="30"/>
  <c r="AA52" i="30"/>
  <c r="AA21" i="30"/>
  <c r="F21" i="30"/>
  <c r="L21" i="30"/>
  <c r="X21" i="30"/>
  <c r="B8" i="31"/>
  <c r="T21" i="30"/>
  <c r="AF21" i="30"/>
  <c r="H52" i="30"/>
  <c r="AL52" i="30"/>
  <c r="S52" i="30"/>
  <c r="G21" i="30"/>
  <c r="AK21" i="30"/>
  <c r="B56" i="32"/>
  <c r="A57" i="32" s="1"/>
  <c r="B25" i="32"/>
  <c r="A26" i="32" s="1"/>
  <c r="I21" i="30"/>
  <c r="N52" i="30"/>
  <c r="I52" i="30"/>
  <c r="J52" i="30"/>
  <c r="AI52" i="30"/>
  <c r="C21" i="30"/>
  <c r="AE21" i="30"/>
  <c r="AJ21" i="30"/>
  <c r="V21" i="30"/>
  <c r="Q21" i="30"/>
  <c r="AB21" i="30"/>
  <c r="V52" i="30"/>
  <c r="W52" i="30"/>
  <c r="R52" i="30"/>
  <c r="D52" i="30"/>
  <c r="AH21" i="30"/>
  <c r="O21" i="30"/>
  <c r="E21" i="30"/>
  <c r="AD21" i="30"/>
  <c r="Y21" i="30"/>
  <c r="Z21" i="30"/>
  <c r="Y52" i="30"/>
  <c r="G52" i="30"/>
  <c r="AK52" i="30"/>
  <c r="Z52" i="30"/>
  <c r="L52" i="30"/>
  <c r="K21" i="30"/>
  <c r="AI21" i="30"/>
  <c r="M21" i="30"/>
  <c r="AL21" i="30"/>
  <c r="AG21" i="30"/>
  <c r="E52" i="30"/>
  <c r="AD52" i="30"/>
  <c r="M52" i="30"/>
  <c r="AH52" i="30"/>
  <c r="T52" i="30"/>
  <c r="W21" i="30"/>
  <c r="R21" i="30"/>
  <c r="U21" i="30"/>
  <c r="H21" i="30"/>
  <c r="B40" i="31"/>
  <c r="J21" i="30"/>
  <c r="N21" i="30"/>
  <c r="AE52" i="30"/>
  <c r="P52" i="30"/>
  <c r="X52" i="30"/>
  <c r="C52" i="30"/>
  <c r="AB52" i="30"/>
  <c r="S21" i="30"/>
  <c r="D21" i="30"/>
  <c r="AC21" i="30"/>
  <c r="P21" i="30"/>
  <c r="B53" i="30"/>
  <c r="A54" i="30" s="1"/>
  <c r="B22" i="30"/>
  <c r="A23" i="30" s="1"/>
  <c r="B17" i="26"/>
  <c r="A18" i="26" s="1"/>
  <c r="B48" i="26"/>
  <c r="A49" i="26" s="1"/>
  <c r="B47" i="25"/>
  <c r="A48" i="25" s="1"/>
  <c r="B16" i="25"/>
  <c r="A17" i="25" s="1"/>
  <c r="B47" i="24"/>
  <c r="A48" i="24" s="1"/>
  <c r="B15" i="24"/>
  <c r="A16" i="24" s="1"/>
  <c r="C83" i="20"/>
  <c r="B84" i="20" s="1"/>
  <c r="C51" i="20"/>
  <c r="B52" i="20" s="1"/>
  <c r="B10" i="19"/>
  <c r="A11" i="19" s="1"/>
  <c r="B44" i="19"/>
  <c r="A45" i="19" s="1"/>
  <c r="B10" i="18"/>
  <c r="A11" i="18" s="1"/>
  <c r="B42" i="18"/>
  <c r="A43" i="18" s="1"/>
  <c r="B10" i="15"/>
  <c r="A11" i="15" s="1"/>
  <c r="B43" i="15"/>
  <c r="A44" i="15" s="1"/>
  <c r="B10" i="14"/>
  <c r="A11" i="14" s="1"/>
  <c r="B42" i="14"/>
  <c r="A43" i="14" s="1"/>
  <c r="B42" i="13"/>
  <c r="A43" i="13" s="1"/>
  <c r="B10" i="13"/>
  <c r="A11" i="13" s="1"/>
  <c r="B42" i="12"/>
  <c r="A43" i="12" s="1"/>
  <c r="B11" i="12"/>
  <c r="A12" i="12" s="1"/>
  <c r="B42" i="11"/>
  <c r="A43" i="11" s="1"/>
  <c r="B10" i="11"/>
  <c r="A11" i="11" s="1"/>
  <c r="AE22" i="30" l="1"/>
  <c r="C22" i="30"/>
  <c r="T22" i="30"/>
  <c r="W22" i="30"/>
  <c r="AB22" i="30"/>
  <c r="Y22" i="30"/>
  <c r="F22" i="30"/>
  <c r="AG22" i="30"/>
  <c r="B57" i="32"/>
  <c r="A58" i="32" s="1"/>
  <c r="B26" i="32"/>
  <c r="A27" i="32" s="1"/>
  <c r="L53" i="30"/>
  <c r="AD22" i="30"/>
  <c r="V22" i="30"/>
  <c r="Q22" i="30"/>
  <c r="L22" i="30"/>
  <c r="AK22" i="30"/>
  <c r="B9" i="31"/>
  <c r="S53" i="30"/>
  <c r="Y53" i="30"/>
  <c r="AC53" i="30"/>
  <c r="W53" i="30"/>
  <c r="H22" i="30"/>
  <c r="AG53" i="30"/>
  <c r="AH53" i="30"/>
  <c r="AK53" i="30"/>
  <c r="V53" i="30"/>
  <c r="P53" i="30"/>
  <c r="AE53" i="30"/>
  <c r="Z53" i="30"/>
  <c r="N22" i="30"/>
  <c r="P22" i="30"/>
  <c r="R22" i="30"/>
  <c r="E22" i="30"/>
  <c r="AI53" i="30"/>
  <c r="T53" i="30"/>
  <c r="M53" i="30"/>
  <c r="AD53" i="30"/>
  <c r="X53" i="30"/>
  <c r="K53" i="30"/>
  <c r="AA22" i="30"/>
  <c r="G22" i="30"/>
  <c r="AJ53" i="30"/>
  <c r="AL53" i="30"/>
  <c r="AF53" i="30"/>
  <c r="F53" i="30"/>
  <c r="I53" i="30"/>
  <c r="N53" i="30"/>
  <c r="AJ22" i="30"/>
  <c r="X22" i="30"/>
  <c r="M22" i="30"/>
  <c r="AA53" i="30"/>
  <c r="K22" i="30"/>
  <c r="O22" i="30"/>
  <c r="AF22" i="30"/>
  <c r="AH22" i="30"/>
  <c r="U22" i="30"/>
  <c r="J53" i="30"/>
  <c r="U53" i="30"/>
  <c r="D53" i="30"/>
  <c r="G53" i="30"/>
  <c r="B41" i="31"/>
  <c r="AB53" i="30"/>
  <c r="H53" i="30"/>
  <c r="J22" i="30"/>
  <c r="AI22" i="30"/>
  <c r="Z22" i="30"/>
  <c r="C53" i="30"/>
  <c r="S22" i="30"/>
  <c r="AL22" i="30"/>
  <c r="I22" i="30"/>
  <c r="D22" i="30"/>
  <c r="AC22" i="30"/>
  <c r="Q53" i="30"/>
  <c r="E53" i="30"/>
  <c r="R53" i="30"/>
  <c r="O53" i="30"/>
  <c r="B54" i="30"/>
  <c r="A55" i="30" s="1"/>
  <c r="B23" i="30"/>
  <c r="A24" i="30" s="1"/>
  <c r="B18" i="26"/>
  <c r="A19" i="26" s="1"/>
  <c r="B49" i="26"/>
  <c r="A50" i="26" s="1"/>
  <c r="B48" i="25"/>
  <c r="A49" i="25" s="1"/>
  <c r="B17" i="25"/>
  <c r="A18" i="25" s="1"/>
  <c r="B48" i="24"/>
  <c r="A49" i="24" s="1"/>
  <c r="B16" i="24"/>
  <c r="A17" i="24" s="1"/>
  <c r="C52" i="20"/>
  <c r="B53" i="20" s="1"/>
  <c r="C84" i="20"/>
  <c r="B85" i="20" s="1"/>
  <c r="B11" i="19"/>
  <c r="A12" i="19" s="1"/>
  <c r="B45" i="19"/>
  <c r="A46" i="19" s="1"/>
  <c r="B11" i="18"/>
  <c r="A12" i="18" s="1"/>
  <c r="B43" i="18"/>
  <c r="A44" i="18" s="1"/>
  <c r="B44" i="15"/>
  <c r="A45" i="15" s="1"/>
  <c r="B11" i="15"/>
  <c r="A12" i="15" s="1"/>
  <c r="B11" i="14"/>
  <c r="A12" i="14" s="1"/>
  <c r="B43" i="14"/>
  <c r="A44" i="14" s="1"/>
  <c r="B11" i="13"/>
  <c r="A12" i="13" s="1"/>
  <c r="B43" i="13"/>
  <c r="A44" i="13" s="1"/>
  <c r="B12" i="12"/>
  <c r="A13" i="12" s="1"/>
  <c r="B43" i="12"/>
  <c r="A44" i="12" s="1"/>
  <c r="B43" i="11"/>
  <c r="A44" i="11" s="1"/>
  <c r="B11" i="11"/>
  <c r="A12" i="11" s="1"/>
  <c r="V54" i="30" l="1"/>
  <c r="H54" i="30"/>
  <c r="AD54" i="30"/>
  <c r="C54" i="30"/>
  <c r="AB54" i="30"/>
  <c r="B42" i="31"/>
  <c r="T23" i="30"/>
  <c r="AF23" i="30"/>
  <c r="Q54" i="30"/>
  <c r="O54" i="30"/>
  <c r="J54" i="30"/>
  <c r="AI54" i="30"/>
  <c r="AH23" i="30"/>
  <c r="AK23" i="30"/>
  <c r="AK54" i="30"/>
  <c r="AL54" i="30"/>
  <c r="AC54" i="30"/>
  <c r="R54" i="30"/>
  <c r="D54" i="30"/>
  <c r="S23" i="30"/>
  <c r="F23" i="30"/>
  <c r="N54" i="30"/>
  <c r="F54" i="30"/>
  <c r="E54" i="30"/>
  <c r="Z54" i="30"/>
  <c r="L54" i="30"/>
  <c r="L23" i="30"/>
  <c r="X23" i="30"/>
  <c r="B58" i="32"/>
  <c r="A59" i="32" s="1"/>
  <c r="B27" i="32"/>
  <c r="A28" i="32" s="1"/>
  <c r="R23" i="30"/>
  <c r="W23" i="30"/>
  <c r="AB23" i="30"/>
  <c r="N23" i="30"/>
  <c r="I23" i="30"/>
  <c r="M54" i="30"/>
  <c r="X54" i="30"/>
  <c r="P54" i="30"/>
  <c r="AH54" i="30"/>
  <c r="T54" i="30"/>
  <c r="O23" i="30"/>
  <c r="G23" i="30"/>
  <c r="AJ23" i="30"/>
  <c r="V23" i="30"/>
  <c r="Q23" i="30"/>
  <c r="Z23" i="30"/>
  <c r="AA23" i="30"/>
  <c r="E23" i="30"/>
  <c r="AD23" i="30"/>
  <c r="Y23" i="30"/>
  <c r="Y54" i="30"/>
  <c r="G54" i="30"/>
  <c r="K54" i="30"/>
  <c r="AJ54" i="30"/>
  <c r="AI23" i="30"/>
  <c r="J23" i="30"/>
  <c r="M23" i="30"/>
  <c r="AL23" i="30"/>
  <c r="AG23" i="30"/>
  <c r="W54" i="30"/>
  <c r="I54" i="30"/>
  <c r="U54" i="30"/>
  <c r="S54" i="30"/>
  <c r="C23" i="30"/>
  <c r="AE23" i="30"/>
  <c r="U23" i="30"/>
  <c r="H23" i="30"/>
  <c r="B10" i="31"/>
  <c r="AG54" i="30"/>
  <c r="AE54" i="30"/>
  <c r="AF54" i="30"/>
  <c r="AA54" i="30"/>
  <c r="K23" i="30"/>
  <c r="D23" i="30"/>
  <c r="AC23" i="30"/>
  <c r="P23" i="30"/>
  <c r="B55" i="30"/>
  <c r="A56" i="30" s="1"/>
  <c r="B24" i="30"/>
  <c r="A25" i="30" s="1"/>
  <c r="B50" i="26"/>
  <c r="A51" i="26" s="1"/>
  <c r="B19" i="26"/>
  <c r="A20" i="26" s="1"/>
  <c r="B18" i="25"/>
  <c r="A19" i="25" s="1"/>
  <c r="B49" i="25"/>
  <c r="A50" i="25" s="1"/>
  <c r="B49" i="24"/>
  <c r="A50" i="24" s="1"/>
  <c r="B17" i="24"/>
  <c r="A18" i="24" s="1"/>
  <c r="C53" i="20"/>
  <c r="B54" i="20" s="1"/>
  <c r="C85" i="20"/>
  <c r="B86" i="20" s="1"/>
  <c r="B12" i="19"/>
  <c r="A13" i="19" s="1"/>
  <c r="B46" i="19"/>
  <c r="A47" i="19" s="1"/>
  <c r="B12" i="18"/>
  <c r="A13" i="18" s="1"/>
  <c r="B44" i="18"/>
  <c r="A45" i="18" s="1"/>
  <c r="B45" i="15"/>
  <c r="A46" i="15" s="1"/>
  <c r="B12" i="15"/>
  <c r="A13" i="15" s="1"/>
  <c r="B44" i="14"/>
  <c r="A45" i="14" s="1"/>
  <c r="B12" i="14"/>
  <c r="A13" i="14" s="1"/>
  <c r="B12" i="13"/>
  <c r="A13" i="13" s="1"/>
  <c r="B44" i="13"/>
  <c r="A45" i="13" s="1"/>
  <c r="B44" i="12"/>
  <c r="A45" i="12" s="1"/>
  <c r="B13" i="12"/>
  <c r="A14" i="12" s="1"/>
  <c r="B12" i="11"/>
  <c r="A13" i="11" s="1"/>
  <c r="B44" i="11"/>
  <c r="A45" i="11" s="1"/>
  <c r="AH24" i="30" l="1"/>
  <c r="I24" i="30"/>
  <c r="W24" i="30"/>
  <c r="P24" i="30"/>
  <c r="F24" i="30"/>
  <c r="I55" i="30"/>
  <c r="AH55" i="30"/>
  <c r="J55" i="30"/>
  <c r="B43" i="31"/>
  <c r="C24" i="30"/>
  <c r="H24" i="30"/>
  <c r="U24" i="30"/>
  <c r="AG24" i="30"/>
  <c r="Z24" i="30"/>
  <c r="N24" i="30"/>
  <c r="T55" i="30"/>
  <c r="M55" i="30"/>
  <c r="AL55" i="30"/>
  <c r="M24" i="30"/>
  <c r="Q24" i="30"/>
  <c r="AF24" i="30"/>
  <c r="AJ24" i="30"/>
  <c r="AK24" i="30"/>
  <c r="V24" i="30"/>
  <c r="Z55" i="30"/>
  <c r="AJ55" i="30"/>
  <c r="G55" i="30"/>
  <c r="B11" i="31"/>
  <c r="AB24" i="30"/>
  <c r="R24" i="30"/>
  <c r="L24" i="30"/>
  <c r="E24" i="30"/>
  <c r="AI24" i="30"/>
  <c r="AD24" i="30"/>
  <c r="AA55" i="30"/>
  <c r="AG55" i="30"/>
  <c r="AF55" i="30"/>
  <c r="B59" i="32"/>
  <c r="A60" i="32" s="1"/>
  <c r="B28" i="32"/>
  <c r="A29" i="32" s="1"/>
  <c r="L55" i="30"/>
  <c r="S55" i="30"/>
  <c r="AD55" i="30"/>
  <c r="X55" i="30"/>
  <c r="U55" i="30"/>
  <c r="O55" i="30"/>
  <c r="AK55" i="30"/>
  <c r="D55" i="30"/>
  <c r="AI55" i="30"/>
  <c r="W55" i="30"/>
  <c r="AC24" i="30"/>
  <c r="T24" i="30"/>
  <c r="D24" i="30"/>
  <c r="K24" i="30"/>
  <c r="AL24" i="30"/>
  <c r="Y55" i="30"/>
  <c r="R55" i="30"/>
  <c r="F55" i="30"/>
  <c r="AE55" i="30"/>
  <c r="X25" i="30"/>
  <c r="X24" i="30"/>
  <c r="AE24" i="30"/>
  <c r="O24" i="30"/>
  <c r="S24" i="30"/>
  <c r="Q55" i="30"/>
  <c r="K55" i="30"/>
  <c r="AC55" i="30"/>
  <c r="N55" i="30"/>
  <c r="H55" i="30"/>
  <c r="G24" i="30"/>
  <c r="J24" i="30"/>
  <c r="Y24" i="30"/>
  <c r="AA24" i="30"/>
  <c r="C55" i="30"/>
  <c r="AB55" i="30"/>
  <c r="E55" i="30"/>
  <c r="V55" i="30"/>
  <c r="P55" i="30"/>
  <c r="B56" i="30"/>
  <c r="A57" i="30" s="1"/>
  <c r="B25" i="30"/>
  <c r="A26" i="30" s="1"/>
  <c r="B51" i="26"/>
  <c r="A52" i="26" s="1"/>
  <c r="B20" i="26"/>
  <c r="A21" i="26" s="1"/>
  <c r="B19" i="25"/>
  <c r="A20" i="25" s="1"/>
  <c r="B50" i="25"/>
  <c r="A51" i="25" s="1"/>
  <c r="B18" i="24"/>
  <c r="A19" i="24" s="1"/>
  <c r="B50" i="24"/>
  <c r="A51" i="24" s="1"/>
  <c r="C86" i="20"/>
  <c r="B87" i="20" s="1"/>
  <c r="C54" i="20"/>
  <c r="B55" i="20" s="1"/>
  <c r="B13" i="19"/>
  <c r="A14" i="19" s="1"/>
  <c r="B47" i="19"/>
  <c r="A48" i="19" s="1"/>
  <c r="B45" i="18"/>
  <c r="A46" i="18" s="1"/>
  <c r="B13" i="18"/>
  <c r="A14" i="18" s="1"/>
  <c r="B13" i="15"/>
  <c r="A14" i="15" s="1"/>
  <c r="B46" i="15"/>
  <c r="A47" i="15" s="1"/>
  <c r="B45" i="14"/>
  <c r="A46" i="14" s="1"/>
  <c r="B13" i="14"/>
  <c r="A14" i="14" s="1"/>
  <c r="B13" i="13"/>
  <c r="A14" i="13" s="1"/>
  <c r="B45" i="13"/>
  <c r="A46" i="13" s="1"/>
  <c r="B14" i="12"/>
  <c r="A15" i="12" s="1"/>
  <c r="B45" i="12"/>
  <c r="A46" i="12" s="1"/>
  <c r="B13" i="11"/>
  <c r="A14" i="11" s="1"/>
  <c r="B45" i="11"/>
  <c r="A46" i="11" s="1"/>
  <c r="N56" i="30" l="1"/>
  <c r="H56" i="30"/>
  <c r="AF56" i="30"/>
  <c r="P56" i="30"/>
  <c r="T25" i="30"/>
  <c r="AJ25" i="30"/>
  <c r="Q25" i="30"/>
  <c r="AC25" i="30"/>
  <c r="AG25" i="30"/>
  <c r="Z25" i="30"/>
  <c r="V56" i="30"/>
  <c r="S56" i="30"/>
  <c r="M56" i="30"/>
  <c r="AI25" i="30"/>
  <c r="M25" i="30"/>
  <c r="AB25" i="30"/>
  <c r="AF25" i="30"/>
  <c r="O25" i="30"/>
  <c r="AH25" i="30"/>
  <c r="AB56" i="30"/>
  <c r="U56" i="30"/>
  <c r="AI56" i="30"/>
  <c r="D25" i="30"/>
  <c r="Y25" i="30"/>
  <c r="E25" i="30"/>
  <c r="AL25" i="30"/>
  <c r="L25" i="30"/>
  <c r="J25" i="30"/>
  <c r="AJ56" i="30"/>
  <c r="F56" i="30"/>
  <c r="Q56" i="30"/>
  <c r="E56" i="30"/>
  <c r="I25" i="30"/>
  <c r="AA25" i="30"/>
  <c r="H25" i="30"/>
  <c r="V25" i="30"/>
  <c r="R25" i="30"/>
  <c r="B29" i="32"/>
  <c r="A30" i="32" s="1"/>
  <c r="B60" i="32"/>
  <c r="A61" i="32" s="1"/>
  <c r="T56" i="30"/>
  <c r="AG56" i="30"/>
  <c r="AC56" i="30"/>
  <c r="Y56" i="30"/>
  <c r="D56" i="30"/>
  <c r="G56" i="30"/>
  <c r="W56" i="30"/>
  <c r="X56" i="30"/>
  <c r="Z56" i="30"/>
  <c r="N25" i="30"/>
  <c r="P25" i="30"/>
  <c r="S25" i="30"/>
  <c r="G25" i="30"/>
  <c r="B44" i="31"/>
  <c r="K56" i="30"/>
  <c r="AH56" i="30"/>
  <c r="AK56" i="30"/>
  <c r="AD56" i="30"/>
  <c r="L56" i="30"/>
  <c r="R56" i="30"/>
  <c r="AA56" i="30"/>
  <c r="C56" i="30"/>
  <c r="B12" i="31"/>
  <c r="C25" i="30"/>
  <c r="AK25" i="30"/>
  <c r="K25" i="30"/>
  <c r="W25" i="30"/>
  <c r="I56" i="30"/>
  <c r="AL56" i="30"/>
  <c r="AE56" i="30"/>
  <c r="J56" i="30"/>
  <c r="O56" i="30"/>
  <c r="AD25" i="30"/>
  <c r="F25" i="30"/>
  <c r="U25" i="30"/>
  <c r="AE25" i="30"/>
  <c r="B57" i="30"/>
  <c r="A58" i="30" s="1"/>
  <c r="B26" i="30"/>
  <c r="A27" i="30" s="1"/>
  <c r="B52" i="26"/>
  <c r="A53" i="26" s="1"/>
  <c r="B21" i="26"/>
  <c r="A22" i="26" s="1"/>
  <c r="B20" i="25"/>
  <c r="A21" i="25" s="1"/>
  <c r="B51" i="25"/>
  <c r="A52" i="25" s="1"/>
  <c r="B51" i="24"/>
  <c r="A52" i="24" s="1"/>
  <c r="B19" i="24"/>
  <c r="A20" i="24" s="1"/>
  <c r="C55" i="20"/>
  <c r="B56" i="20" s="1"/>
  <c r="C87" i="20"/>
  <c r="B88" i="20" s="1"/>
  <c r="B48" i="19"/>
  <c r="A49" i="19" s="1"/>
  <c r="B14" i="19"/>
  <c r="A15" i="19" s="1"/>
  <c r="B14" i="18"/>
  <c r="A15" i="18" s="1"/>
  <c r="B46" i="18"/>
  <c r="A47" i="18" s="1"/>
  <c r="B47" i="15"/>
  <c r="A48" i="15" s="1"/>
  <c r="B14" i="15"/>
  <c r="A15" i="15" s="1"/>
  <c r="B14" i="14"/>
  <c r="A15" i="14" s="1"/>
  <c r="B46" i="14"/>
  <c r="A47" i="14" s="1"/>
  <c r="B14" i="13"/>
  <c r="A15" i="13" s="1"/>
  <c r="B46" i="13"/>
  <c r="A47" i="13" s="1"/>
  <c r="B46" i="12"/>
  <c r="A47" i="12" s="1"/>
  <c r="B15" i="12"/>
  <c r="A16" i="12" s="1"/>
  <c r="B14" i="11"/>
  <c r="A15" i="11" s="1"/>
  <c r="B46" i="11"/>
  <c r="A47" i="11" s="1"/>
  <c r="E26" i="30" l="1"/>
  <c r="J26" i="30"/>
  <c r="D26" i="30"/>
  <c r="N26" i="30"/>
  <c r="AE26" i="30"/>
  <c r="H26" i="30"/>
  <c r="R26" i="30"/>
  <c r="AH26" i="30"/>
  <c r="F26" i="30"/>
  <c r="B30" i="32"/>
  <c r="A31" i="32" s="1"/>
  <c r="B61" i="32"/>
  <c r="A62" i="32" s="1"/>
  <c r="Y57" i="30"/>
  <c r="U26" i="30"/>
  <c r="X26" i="30"/>
  <c r="AB26" i="30"/>
  <c r="AI26" i="30"/>
  <c r="Z57" i="30"/>
  <c r="S57" i="30"/>
  <c r="F57" i="30"/>
  <c r="AD57" i="30"/>
  <c r="H57" i="30"/>
  <c r="AH57" i="30"/>
  <c r="P26" i="30"/>
  <c r="AF26" i="30"/>
  <c r="O26" i="30"/>
  <c r="AC26" i="30"/>
  <c r="V26" i="30"/>
  <c r="P57" i="30"/>
  <c r="AI57" i="30"/>
  <c r="M57" i="30"/>
  <c r="AA57" i="30"/>
  <c r="AE57" i="30"/>
  <c r="AB57" i="30"/>
  <c r="Z26" i="30"/>
  <c r="L26" i="30"/>
  <c r="Y26" i="30"/>
  <c r="C26" i="30"/>
  <c r="AD26" i="30"/>
  <c r="X57" i="30"/>
  <c r="W57" i="30"/>
  <c r="AK57" i="30"/>
  <c r="N57" i="30"/>
  <c r="L57" i="30"/>
  <c r="K57" i="30"/>
  <c r="G57" i="30"/>
  <c r="I26" i="30"/>
  <c r="W26" i="30"/>
  <c r="AJ26" i="30"/>
  <c r="K26" i="30"/>
  <c r="AL26" i="30"/>
  <c r="AF57" i="30"/>
  <c r="AJ57" i="30"/>
  <c r="O57" i="30"/>
  <c r="AC57" i="30"/>
  <c r="V57" i="30"/>
  <c r="U57" i="30"/>
  <c r="AK26" i="30"/>
  <c r="AG26" i="30"/>
  <c r="G26" i="30"/>
  <c r="S26" i="30"/>
  <c r="B45" i="31"/>
  <c r="J57" i="30"/>
  <c r="D57" i="30"/>
  <c r="AL57" i="30"/>
  <c r="I57" i="30"/>
  <c r="AG57" i="30"/>
  <c r="C57" i="30"/>
  <c r="T26" i="30"/>
  <c r="M26" i="30"/>
  <c r="Q26" i="30"/>
  <c r="AA26" i="30"/>
  <c r="R57" i="30"/>
  <c r="E57" i="30"/>
  <c r="Q57" i="30"/>
  <c r="T57" i="30"/>
  <c r="B13" i="31"/>
  <c r="B58" i="30"/>
  <c r="A59" i="30" s="1"/>
  <c r="B27" i="30"/>
  <c r="A28" i="30" s="1"/>
  <c r="B53" i="26"/>
  <c r="A54" i="26" s="1"/>
  <c r="B22" i="26"/>
  <c r="A23" i="26" s="1"/>
  <c r="B52" i="25"/>
  <c r="A53" i="25" s="1"/>
  <c r="B21" i="25"/>
  <c r="A22" i="25" s="1"/>
  <c r="B52" i="24"/>
  <c r="A53" i="24" s="1"/>
  <c r="B20" i="24"/>
  <c r="A21" i="24" s="1"/>
  <c r="C88" i="20"/>
  <c r="B89" i="20" s="1"/>
  <c r="C56" i="20"/>
  <c r="B57" i="20" s="1"/>
  <c r="B49" i="19"/>
  <c r="A50" i="19" s="1"/>
  <c r="B15" i="19"/>
  <c r="A16" i="19" s="1"/>
  <c r="B15" i="18"/>
  <c r="A16" i="18" s="1"/>
  <c r="B47" i="18"/>
  <c r="A48" i="18" s="1"/>
  <c r="B15" i="15"/>
  <c r="A16" i="15" s="1"/>
  <c r="B48" i="15"/>
  <c r="A49" i="15" s="1"/>
  <c r="B15" i="14"/>
  <c r="A16" i="14" s="1"/>
  <c r="B47" i="14"/>
  <c r="A48" i="14" s="1"/>
  <c r="B47" i="13"/>
  <c r="A48" i="13" s="1"/>
  <c r="B15" i="13"/>
  <c r="A16" i="13" s="1"/>
  <c r="B16" i="12"/>
  <c r="A17" i="12" s="1"/>
  <c r="B47" i="12"/>
  <c r="A48" i="12" s="1"/>
  <c r="B15" i="11"/>
  <c r="A16" i="11" s="1"/>
  <c r="B47" i="11"/>
  <c r="A48" i="11" s="1"/>
  <c r="S27" i="30" l="1"/>
  <c r="G58" i="30"/>
  <c r="C27" i="30"/>
  <c r="D58" i="30"/>
  <c r="G27" i="30"/>
  <c r="AI58" i="30"/>
  <c r="E27" i="30"/>
  <c r="B46" i="31"/>
  <c r="I58" i="30"/>
  <c r="B62" i="32"/>
  <c r="A63" i="32" s="1"/>
  <c r="B31" i="32"/>
  <c r="A32" i="32" s="1"/>
  <c r="Q27" i="30"/>
  <c r="H27" i="30"/>
  <c r="AF27" i="30"/>
  <c r="AJ27" i="30"/>
  <c r="AH27" i="30"/>
  <c r="AL58" i="30"/>
  <c r="Y58" i="30"/>
  <c r="W58" i="30"/>
  <c r="AK58" i="30"/>
  <c r="AB27" i="30"/>
  <c r="AC27" i="30"/>
  <c r="M27" i="30"/>
  <c r="O27" i="30"/>
  <c r="AD58" i="30"/>
  <c r="S58" i="30"/>
  <c r="X58" i="30"/>
  <c r="Q58" i="30"/>
  <c r="L27" i="30"/>
  <c r="I27" i="30"/>
  <c r="X27" i="30"/>
  <c r="W27" i="30"/>
  <c r="AB58" i="30"/>
  <c r="T58" i="30"/>
  <c r="AF58" i="30"/>
  <c r="K58" i="30"/>
  <c r="AA58" i="30"/>
  <c r="AL27" i="30"/>
  <c r="T27" i="30"/>
  <c r="AI27" i="30"/>
  <c r="AE27" i="30"/>
  <c r="F58" i="30"/>
  <c r="AJ58" i="30"/>
  <c r="AG58" i="30"/>
  <c r="AE58" i="30"/>
  <c r="H58" i="30"/>
  <c r="F27" i="30"/>
  <c r="P27" i="30"/>
  <c r="AD27" i="30"/>
  <c r="D27" i="30"/>
  <c r="J27" i="30"/>
  <c r="V58" i="30"/>
  <c r="M58" i="30"/>
  <c r="J58" i="30"/>
  <c r="E58" i="30"/>
  <c r="R58" i="30"/>
  <c r="AG27" i="30"/>
  <c r="V27" i="30"/>
  <c r="K27" i="30"/>
  <c r="N27" i="30"/>
  <c r="R27" i="30"/>
  <c r="N58" i="30"/>
  <c r="O58" i="30"/>
  <c r="AH58" i="30"/>
  <c r="P58" i="30"/>
  <c r="AC58" i="30"/>
  <c r="AK27" i="30"/>
  <c r="AA27" i="30"/>
  <c r="U27" i="30"/>
  <c r="Y27" i="30"/>
  <c r="Z27" i="30"/>
  <c r="L58" i="30"/>
  <c r="U58" i="30"/>
  <c r="C58" i="30"/>
  <c r="Z58" i="30"/>
  <c r="B14" i="31"/>
  <c r="B28" i="30"/>
  <c r="A29" i="30" s="1"/>
  <c r="B59" i="30"/>
  <c r="A60" i="30" s="1"/>
  <c r="B23" i="26"/>
  <c r="A24" i="26" s="1"/>
  <c r="B54" i="26"/>
  <c r="A55" i="26" s="1"/>
  <c r="B22" i="25"/>
  <c r="A23" i="25" s="1"/>
  <c r="B53" i="25"/>
  <c r="A54" i="25" s="1"/>
  <c r="B53" i="24"/>
  <c r="A54" i="24" s="1"/>
  <c r="B21" i="24"/>
  <c r="A22" i="24" s="1"/>
  <c r="C57" i="20"/>
  <c r="B58" i="20" s="1"/>
  <c r="C89" i="20"/>
  <c r="B90" i="20" s="1"/>
  <c r="B16" i="19"/>
  <c r="A17" i="19" s="1"/>
  <c r="B50" i="19"/>
  <c r="A51" i="19" s="1"/>
  <c r="B16" i="18"/>
  <c r="A17" i="18" s="1"/>
  <c r="B48" i="18"/>
  <c r="A49" i="18" s="1"/>
  <c r="B49" i="15"/>
  <c r="A50" i="15" s="1"/>
  <c r="B16" i="15"/>
  <c r="A17" i="15" s="1"/>
  <c r="B16" i="14"/>
  <c r="A17" i="14" s="1"/>
  <c r="B48" i="14"/>
  <c r="A49" i="14" s="1"/>
  <c r="B16" i="13"/>
  <c r="A17" i="13" s="1"/>
  <c r="B48" i="13"/>
  <c r="A49" i="13" s="1"/>
  <c r="B48" i="12"/>
  <c r="A49" i="12" s="1"/>
  <c r="B17" i="12"/>
  <c r="A18" i="12" s="1"/>
  <c r="B48" i="11"/>
  <c r="A49" i="11" s="1"/>
  <c r="B16" i="11"/>
  <c r="A17" i="11" s="1"/>
  <c r="AE59" i="30" l="1"/>
  <c r="M28" i="30"/>
  <c r="AL59" i="30"/>
  <c r="Z28" i="30"/>
  <c r="C59" i="30"/>
  <c r="J28" i="30"/>
  <c r="AF59" i="30"/>
  <c r="F28" i="30"/>
  <c r="B63" i="32"/>
  <c r="A64" i="32" s="1"/>
  <c r="B32" i="32"/>
  <c r="A33" i="32" s="1"/>
  <c r="X59" i="30"/>
  <c r="AD59" i="30"/>
  <c r="T59" i="30"/>
  <c r="AG59" i="30"/>
  <c r="AJ59" i="30"/>
  <c r="AH28" i="30"/>
  <c r="P28" i="30"/>
  <c r="AE28" i="30"/>
  <c r="AI28" i="30"/>
  <c r="J59" i="30"/>
  <c r="K59" i="30"/>
  <c r="F59" i="30"/>
  <c r="M59" i="30"/>
  <c r="L28" i="30"/>
  <c r="R28" i="30"/>
  <c r="AK28" i="30"/>
  <c r="U28" i="30"/>
  <c r="N28" i="30"/>
  <c r="R59" i="30"/>
  <c r="AK59" i="30"/>
  <c r="U59" i="30"/>
  <c r="W59" i="30"/>
  <c r="X28" i="30"/>
  <c r="D28" i="30"/>
  <c r="G28" i="30"/>
  <c r="AF28" i="30"/>
  <c r="V28" i="30"/>
  <c r="Z59" i="30"/>
  <c r="S59" i="30"/>
  <c r="I59" i="30"/>
  <c r="AI59" i="30"/>
  <c r="AC28" i="30"/>
  <c r="O28" i="30"/>
  <c r="Q28" i="30"/>
  <c r="C28" i="30"/>
  <c r="AD28" i="30"/>
  <c r="P59" i="30"/>
  <c r="Q59" i="30"/>
  <c r="AA59" i="30"/>
  <c r="AB59" i="30"/>
  <c r="D59" i="30"/>
  <c r="W28" i="30"/>
  <c r="Y28" i="30"/>
  <c r="AB28" i="30"/>
  <c r="K28" i="30"/>
  <c r="AL28" i="30"/>
  <c r="H59" i="30"/>
  <c r="O59" i="30"/>
  <c r="AC59" i="30"/>
  <c r="L59" i="30"/>
  <c r="N59" i="30"/>
  <c r="AG28" i="30"/>
  <c r="AJ28" i="30"/>
  <c r="I28" i="30"/>
  <c r="S28" i="30"/>
  <c r="B47" i="31"/>
  <c r="B15" i="31"/>
  <c r="AH59" i="30"/>
  <c r="G59" i="30"/>
  <c r="E59" i="30"/>
  <c r="V59" i="30"/>
  <c r="Y59" i="30"/>
  <c r="H28" i="30"/>
  <c r="E28" i="30"/>
  <c r="T28" i="30"/>
  <c r="AA28" i="30"/>
  <c r="B60" i="30"/>
  <c r="A61" i="30" s="1"/>
  <c r="B29" i="30"/>
  <c r="A30" i="30" s="1"/>
  <c r="B24" i="26"/>
  <c r="A25" i="26" s="1"/>
  <c r="B55" i="26"/>
  <c r="A56" i="26" s="1"/>
  <c r="B54" i="25"/>
  <c r="A55" i="25" s="1"/>
  <c r="B23" i="25"/>
  <c r="A24" i="25" s="1"/>
  <c r="B54" i="24"/>
  <c r="A55" i="24" s="1"/>
  <c r="B22" i="24"/>
  <c r="A23" i="24" s="1"/>
  <c r="C90" i="20"/>
  <c r="B91" i="20" s="1"/>
  <c r="C58" i="20"/>
  <c r="B59" i="20" s="1"/>
  <c r="B17" i="19"/>
  <c r="A18" i="19" s="1"/>
  <c r="B51" i="19"/>
  <c r="A52" i="19" s="1"/>
  <c r="B49" i="18"/>
  <c r="A50" i="18" s="1"/>
  <c r="B17" i="18"/>
  <c r="A18" i="18" s="1"/>
  <c r="B17" i="15"/>
  <c r="A18" i="15" s="1"/>
  <c r="B50" i="15"/>
  <c r="A51" i="15" s="1"/>
  <c r="B17" i="14"/>
  <c r="A18" i="14" s="1"/>
  <c r="B49" i="14"/>
  <c r="A50" i="14" s="1"/>
  <c r="B17" i="13"/>
  <c r="A18" i="13" s="1"/>
  <c r="B49" i="13"/>
  <c r="A50" i="13" s="1"/>
  <c r="B18" i="12"/>
  <c r="A19" i="12" s="1"/>
  <c r="B49" i="12"/>
  <c r="A50" i="12" s="1"/>
  <c r="B17" i="11"/>
  <c r="A18" i="11" s="1"/>
  <c r="B49" i="11"/>
  <c r="A50" i="11" s="1"/>
  <c r="L29" i="30" l="1"/>
  <c r="O29" i="30"/>
  <c r="L60" i="30"/>
  <c r="V29" i="30"/>
  <c r="W29" i="30"/>
  <c r="X60" i="30"/>
  <c r="Y29" i="30"/>
  <c r="P29" i="30"/>
  <c r="W60" i="30"/>
  <c r="B48" i="31"/>
  <c r="AC29" i="30"/>
  <c r="AA29" i="30"/>
  <c r="S60" i="30"/>
  <c r="B33" i="32"/>
  <c r="A34" i="32" s="1"/>
  <c r="B64" i="32"/>
  <c r="A65" i="32" s="1"/>
  <c r="T60" i="30"/>
  <c r="AL60" i="30"/>
  <c r="AA60" i="30"/>
  <c r="AK60" i="30"/>
  <c r="AE60" i="30"/>
  <c r="H29" i="30"/>
  <c r="AG29" i="30"/>
  <c r="AK29" i="30"/>
  <c r="AE29" i="30"/>
  <c r="AJ60" i="30"/>
  <c r="AB60" i="30"/>
  <c r="M60" i="30"/>
  <c r="G60" i="30"/>
  <c r="J60" i="30"/>
  <c r="S29" i="30"/>
  <c r="AJ29" i="30"/>
  <c r="C29" i="30"/>
  <c r="F29" i="30"/>
  <c r="J29" i="30"/>
  <c r="N60" i="30"/>
  <c r="Z60" i="30"/>
  <c r="O60" i="30"/>
  <c r="Y60" i="30"/>
  <c r="U60" i="30"/>
  <c r="AD29" i="30"/>
  <c r="I29" i="30"/>
  <c r="M29" i="30"/>
  <c r="Q29" i="30"/>
  <c r="R29" i="30"/>
  <c r="D60" i="30"/>
  <c r="AG60" i="30"/>
  <c r="P60" i="30"/>
  <c r="H60" i="30"/>
  <c r="AF60" i="30"/>
  <c r="T29" i="30"/>
  <c r="K29" i="30"/>
  <c r="X29" i="30"/>
  <c r="AB29" i="30"/>
  <c r="Z29" i="30"/>
  <c r="AD60" i="30"/>
  <c r="AH60" i="30"/>
  <c r="Q60" i="30"/>
  <c r="R60" i="30"/>
  <c r="B16" i="31"/>
  <c r="D29" i="30"/>
  <c r="U29" i="30"/>
  <c r="AI29" i="30"/>
  <c r="AL29" i="30"/>
  <c r="AH29" i="30"/>
  <c r="F60" i="30"/>
  <c r="E60" i="30"/>
  <c r="AI60" i="30"/>
  <c r="AC60" i="30"/>
  <c r="N29" i="30"/>
  <c r="AF29" i="30"/>
  <c r="E29" i="30"/>
  <c r="G29" i="30"/>
  <c r="V60" i="30"/>
  <c r="K60" i="30"/>
  <c r="C60" i="30"/>
  <c r="I60" i="30"/>
  <c r="B30" i="30"/>
  <c r="A31" i="30" s="1"/>
  <c r="B61" i="30"/>
  <c r="A62" i="30" s="1"/>
  <c r="B25" i="26"/>
  <c r="A26" i="26" s="1"/>
  <c r="B56" i="26"/>
  <c r="A57" i="26" s="1"/>
  <c r="B55" i="25"/>
  <c r="A56" i="25" s="1"/>
  <c r="B24" i="25"/>
  <c r="A25" i="25" s="1"/>
  <c r="B23" i="24"/>
  <c r="A24" i="24" s="1"/>
  <c r="B55" i="24"/>
  <c r="A56" i="24" s="1"/>
  <c r="C59" i="20"/>
  <c r="B60" i="20" s="1"/>
  <c r="C91" i="20"/>
  <c r="B92" i="20" s="1"/>
  <c r="B52" i="19"/>
  <c r="A53" i="19" s="1"/>
  <c r="B18" i="19"/>
  <c r="A19" i="19" s="1"/>
  <c r="B18" i="18"/>
  <c r="A19" i="18" s="1"/>
  <c r="B50" i="18"/>
  <c r="A51" i="18" s="1"/>
  <c r="B51" i="15"/>
  <c r="A52" i="15" s="1"/>
  <c r="B18" i="15"/>
  <c r="A19" i="15" s="1"/>
  <c r="B18" i="14"/>
  <c r="A19" i="14" s="1"/>
  <c r="B50" i="14"/>
  <c r="A51" i="14" s="1"/>
  <c r="B18" i="13"/>
  <c r="A19" i="13" s="1"/>
  <c r="B50" i="13"/>
  <c r="A51" i="13" s="1"/>
  <c r="B50" i="12"/>
  <c r="A51" i="12" s="1"/>
  <c r="B19" i="12"/>
  <c r="A20" i="12" s="1"/>
  <c r="B50" i="11"/>
  <c r="A51" i="11" s="1"/>
  <c r="B18" i="11"/>
  <c r="A19" i="11" s="1"/>
  <c r="O61" i="30" l="1"/>
  <c r="Z30" i="30"/>
  <c r="X30" i="30"/>
  <c r="X61" i="30"/>
  <c r="D30" i="30"/>
  <c r="AI30" i="30"/>
  <c r="C61" i="30"/>
  <c r="J30" i="30"/>
  <c r="AC30" i="30"/>
  <c r="N30" i="30"/>
  <c r="AI61" i="30"/>
  <c r="O30" i="30"/>
  <c r="I30" i="30"/>
  <c r="V30" i="30"/>
  <c r="B34" i="32"/>
  <c r="B65" i="32"/>
  <c r="A66" i="32" s="1"/>
  <c r="AA61" i="30"/>
  <c r="I61" i="30"/>
  <c r="AK61" i="30"/>
  <c r="AG30" i="30"/>
  <c r="Z61" i="30"/>
  <c r="L61" i="30"/>
  <c r="AE61" i="30"/>
  <c r="D61" i="30"/>
  <c r="F61" i="30"/>
  <c r="AL30" i="30"/>
  <c r="G30" i="30"/>
  <c r="AE30" i="30"/>
  <c r="K30" i="30"/>
  <c r="AF30" i="30"/>
  <c r="G61" i="30"/>
  <c r="C30" i="30"/>
  <c r="H61" i="30"/>
  <c r="M61" i="30"/>
  <c r="K61" i="30"/>
  <c r="N61" i="30"/>
  <c r="Q61" i="30"/>
  <c r="E30" i="30"/>
  <c r="Q30" i="30"/>
  <c r="L30" i="30"/>
  <c r="S30" i="30"/>
  <c r="B49" i="31"/>
  <c r="J61" i="30"/>
  <c r="R61" i="30"/>
  <c r="T30" i="30"/>
  <c r="AH61" i="30"/>
  <c r="W61" i="30"/>
  <c r="S61" i="30"/>
  <c r="Y61" i="30"/>
  <c r="AB61" i="30"/>
  <c r="AK30" i="30"/>
  <c r="AB30" i="30"/>
  <c r="W30" i="30"/>
  <c r="AA30" i="30"/>
  <c r="V61" i="30"/>
  <c r="Y30" i="30"/>
  <c r="B17" i="31"/>
  <c r="P61" i="30"/>
  <c r="AC61" i="30"/>
  <c r="AG61" i="30"/>
  <c r="AJ61" i="30"/>
  <c r="AL61" i="30"/>
  <c r="P30" i="30"/>
  <c r="H30" i="30"/>
  <c r="AH30" i="30"/>
  <c r="AJ30" i="30"/>
  <c r="AD61" i="30"/>
  <c r="AD30" i="30"/>
  <c r="AF61" i="30"/>
  <c r="U61" i="30"/>
  <c r="T61" i="30"/>
  <c r="E61" i="30"/>
  <c r="U30" i="30"/>
  <c r="R30" i="30"/>
  <c r="M30" i="30"/>
  <c r="F30" i="30"/>
  <c r="B31" i="30"/>
  <c r="A32" i="30" s="1"/>
  <c r="B62" i="30"/>
  <c r="A63" i="30" s="1"/>
  <c r="B57" i="26"/>
  <c r="A58" i="26" s="1"/>
  <c r="B26" i="26"/>
  <c r="A27" i="26" s="1"/>
  <c r="B56" i="25"/>
  <c r="A57" i="25" s="1"/>
  <c r="B25" i="25"/>
  <c r="A26" i="25" s="1"/>
  <c r="B24" i="24"/>
  <c r="A25" i="24" s="1"/>
  <c r="B56" i="24"/>
  <c r="A57" i="24" s="1"/>
  <c r="C92" i="20"/>
  <c r="B93" i="20" s="1"/>
  <c r="C60" i="20"/>
  <c r="B61" i="20" s="1"/>
  <c r="B53" i="19"/>
  <c r="A54" i="19" s="1"/>
  <c r="B19" i="19"/>
  <c r="A20" i="19" s="1"/>
  <c r="B19" i="18"/>
  <c r="A20" i="18" s="1"/>
  <c r="B51" i="18"/>
  <c r="A52" i="18" s="1"/>
  <c r="B52" i="15"/>
  <c r="A53" i="15" s="1"/>
  <c r="B19" i="15"/>
  <c r="A20" i="15" s="1"/>
  <c r="B51" i="14"/>
  <c r="A52" i="14" s="1"/>
  <c r="B19" i="14"/>
  <c r="A20" i="14" s="1"/>
  <c r="B19" i="13"/>
  <c r="A20" i="13" s="1"/>
  <c r="B51" i="13"/>
  <c r="A52" i="13" s="1"/>
  <c r="B51" i="12"/>
  <c r="A52" i="12" s="1"/>
  <c r="B20" i="12"/>
  <c r="A21" i="12" s="1"/>
  <c r="B51" i="11"/>
  <c r="A52" i="11" s="1"/>
  <c r="B19" i="11"/>
  <c r="A20" i="11" s="1"/>
  <c r="W31" i="30" l="1"/>
  <c r="AF31" i="30"/>
  <c r="AA31" i="30"/>
  <c r="AE31" i="30"/>
  <c r="B66" i="32"/>
  <c r="A67" i="32" s="1"/>
  <c r="L62" i="30"/>
  <c r="AD62" i="30"/>
  <c r="G62" i="30"/>
  <c r="Q62" i="30"/>
  <c r="W62" i="30"/>
  <c r="F31" i="30"/>
  <c r="AL31" i="30"/>
  <c r="E31" i="30"/>
  <c r="AI31" i="30"/>
  <c r="D62" i="30"/>
  <c r="AB62" i="30"/>
  <c r="AL62" i="30"/>
  <c r="I62" i="30"/>
  <c r="AI62" i="30"/>
  <c r="M62" i="30"/>
  <c r="R31" i="30"/>
  <c r="M31" i="30"/>
  <c r="O31" i="30"/>
  <c r="D31" i="30"/>
  <c r="AK62" i="30"/>
  <c r="AG62" i="30"/>
  <c r="T62" i="30"/>
  <c r="Y62" i="30"/>
  <c r="E62" i="30"/>
  <c r="X62" i="30"/>
  <c r="X31" i="30"/>
  <c r="AG31" i="30"/>
  <c r="Z31" i="30"/>
  <c r="Y31" i="30"/>
  <c r="L31" i="30"/>
  <c r="AJ62" i="30"/>
  <c r="H62" i="30"/>
  <c r="Z62" i="30"/>
  <c r="S62" i="30"/>
  <c r="AH62" i="30"/>
  <c r="I31" i="30"/>
  <c r="G31" i="30"/>
  <c r="N31" i="30"/>
  <c r="AK31" i="30"/>
  <c r="T31" i="30"/>
  <c r="F62" i="30"/>
  <c r="O62" i="30"/>
  <c r="C62" i="30"/>
  <c r="J62" i="30"/>
  <c r="B18" i="31"/>
  <c r="P31" i="30"/>
  <c r="U31" i="30"/>
  <c r="AC31" i="30"/>
  <c r="C31" i="30"/>
  <c r="AB31" i="30"/>
  <c r="K62" i="30"/>
  <c r="N62" i="30"/>
  <c r="R62" i="30"/>
  <c r="AA62" i="30"/>
  <c r="U62" i="30"/>
  <c r="Q31" i="30"/>
  <c r="AH31" i="30"/>
  <c r="J31" i="30"/>
  <c r="K31" i="30"/>
  <c r="AJ31" i="30"/>
  <c r="AE62" i="30"/>
  <c r="B50" i="31"/>
  <c r="V62" i="30"/>
  <c r="AC62" i="30"/>
  <c r="P62" i="30"/>
  <c r="AF62" i="30"/>
  <c r="AD31" i="30"/>
  <c r="H31" i="30"/>
  <c r="V31" i="30"/>
  <c r="S31" i="30"/>
  <c r="B32" i="30"/>
  <c r="A33" i="30" s="1"/>
  <c r="B63" i="30"/>
  <c r="A64" i="30" s="1"/>
  <c r="B27" i="26"/>
  <c r="A28" i="26" s="1"/>
  <c r="B58" i="26"/>
  <c r="A59" i="26" s="1"/>
  <c r="B57" i="25"/>
  <c r="A58" i="25" s="1"/>
  <c r="B26" i="25"/>
  <c r="A27" i="25" s="1"/>
  <c r="B57" i="24"/>
  <c r="A58" i="24" s="1"/>
  <c r="B25" i="24"/>
  <c r="A26" i="24" s="1"/>
  <c r="C61" i="20"/>
  <c r="B62" i="20" s="1"/>
  <c r="C93" i="20"/>
  <c r="B94" i="20" s="1"/>
  <c r="B20" i="19"/>
  <c r="A21" i="19" s="1"/>
  <c r="B54" i="19"/>
  <c r="A55" i="19" s="1"/>
  <c r="B52" i="18"/>
  <c r="A53" i="18" s="1"/>
  <c r="B20" i="18"/>
  <c r="A21" i="18" s="1"/>
  <c r="B53" i="15"/>
  <c r="A54" i="15" s="1"/>
  <c r="B20" i="15"/>
  <c r="A21" i="15" s="1"/>
  <c r="B52" i="14"/>
  <c r="A53" i="14" s="1"/>
  <c r="B20" i="14"/>
  <c r="A21" i="14" s="1"/>
  <c r="B52" i="13"/>
  <c r="A53" i="13" s="1"/>
  <c r="B20" i="13"/>
  <c r="A21" i="13" s="1"/>
  <c r="B52" i="12"/>
  <c r="A53" i="12" s="1"/>
  <c r="B21" i="12"/>
  <c r="A22" i="12" s="1"/>
  <c r="B52" i="11"/>
  <c r="A53" i="11" s="1"/>
  <c r="B20" i="11"/>
  <c r="A21" i="11" s="1"/>
  <c r="Y32" i="30" l="1"/>
  <c r="M32" i="30"/>
  <c r="K32" i="30"/>
  <c r="S63" i="30"/>
  <c r="C32" i="30"/>
  <c r="AH32" i="30"/>
  <c r="U32" i="30"/>
  <c r="W63" i="30"/>
  <c r="L32" i="30"/>
  <c r="E32" i="30"/>
  <c r="P32" i="30"/>
  <c r="N63" i="30"/>
  <c r="J32" i="30"/>
  <c r="Z32" i="30"/>
  <c r="T32" i="30"/>
  <c r="Z63" i="30"/>
  <c r="B67" i="32"/>
  <c r="A68" i="32" s="1"/>
  <c r="X32" i="30"/>
  <c r="P63" i="30"/>
  <c r="J63" i="30"/>
  <c r="D63" i="30"/>
  <c r="AG63" i="30"/>
  <c r="AG32" i="30"/>
  <c r="AF32" i="30"/>
  <c r="X63" i="30"/>
  <c r="G63" i="30"/>
  <c r="AA63" i="30"/>
  <c r="C63" i="30"/>
  <c r="B19" i="31"/>
  <c r="AK32" i="30"/>
  <c r="AA32" i="30"/>
  <c r="AI32" i="30"/>
  <c r="G32" i="30"/>
  <c r="B51" i="31"/>
  <c r="Q63" i="30"/>
  <c r="Y63" i="30"/>
  <c r="L63" i="30"/>
  <c r="U63" i="30"/>
  <c r="Q32" i="30"/>
  <c r="N32" i="30"/>
  <c r="F32" i="30"/>
  <c r="O32" i="30"/>
  <c r="R63" i="30"/>
  <c r="AB63" i="30"/>
  <c r="AI63" i="30"/>
  <c r="O63" i="30"/>
  <c r="AJ63" i="30"/>
  <c r="V32" i="30"/>
  <c r="AC32" i="30"/>
  <c r="R32" i="30"/>
  <c r="W32" i="30"/>
  <c r="H63" i="30"/>
  <c r="AF63" i="30"/>
  <c r="AK63" i="30"/>
  <c r="V63" i="30"/>
  <c r="I63" i="30"/>
  <c r="AD32" i="30"/>
  <c r="D32" i="30"/>
  <c r="AB32" i="30"/>
  <c r="AE32" i="30"/>
  <c r="AH63" i="30"/>
  <c r="AC63" i="30"/>
  <c r="E63" i="30"/>
  <c r="M63" i="30"/>
  <c r="T63" i="30"/>
  <c r="G64" i="30"/>
  <c r="AD64" i="30"/>
  <c r="M64" i="30"/>
  <c r="I32" i="30"/>
  <c r="AJ32" i="30"/>
  <c r="S32" i="30"/>
  <c r="AL32" i="30"/>
  <c r="H32" i="30"/>
  <c r="AL63" i="30"/>
  <c r="F63" i="30"/>
  <c r="K63" i="30"/>
  <c r="AE63" i="30"/>
  <c r="AD63" i="30"/>
  <c r="B64" i="30"/>
  <c r="A65" i="30" s="1"/>
  <c r="B33" i="30"/>
  <c r="A34" i="30" s="1"/>
  <c r="B59" i="26"/>
  <c r="A60" i="26" s="1"/>
  <c r="B28" i="26"/>
  <c r="A29" i="26" s="1"/>
  <c r="B27" i="25"/>
  <c r="A28" i="25" s="1"/>
  <c r="B58" i="25"/>
  <c r="A59" i="25" s="1"/>
  <c r="B58" i="24"/>
  <c r="A59" i="24" s="1"/>
  <c r="B26" i="24"/>
  <c r="A27" i="24" s="1"/>
  <c r="C94" i="20"/>
  <c r="B95" i="20" s="1"/>
  <c r="C62" i="20"/>
  <c r="B63" i="20" s="1"/>
  <c r="B21" i="19"/>
  <c r="A22" i="19" s="1"/>
  <c r="B55" i="19"/>
  <c r="A56" i="19" s="1"/>
  <c r="B21" i="18"/>
  <c r="A22" i="18" s="1"/>
  <c r="B53" i="18"/>
  <c r="A54" i="18" s="1"/>
  <c r="B21" i="15"/>
  <c r="A22" i="15" s="1"/>
  <c r="B54" i="15"/>
  <c r="A55" i="15" s="1"/>
  <c r="B53" i="14"/>
  <c r="A54" i="14" s="1"/>
  <c r="B21" i="14"/>
  <c r="A22" i="14" s="1"/>
  <c r="B53" i="13"/>
  <c r="A54" i="13" s="1"/>
  <c r="B21" i="13"/>
  <c r="A22" i="13" s="1"/>
  <c r="B22" i="12"/>
  <c r="A23" i="12" s="1"/>
  <c r="B53" i="12"/>
  <c r="A54" i="12" s="1"/>
  <c r="B21" i="11"/>
  <c r="A22" i="11" s="1"/>
  <c r="B53" i="11"/>
  <c r="A54" i="11" s="1"/>
  <c r="M33" i="30" l="1"/>
  <c r="P33" i="30"/>
  <c r="Z33" i="30"/>
  <c r="AJ33" i="30"/>
  <c r="L64" i="30"/>
  <c r="F33" i="30"/>
  <c r="C33" i="30"/>
  <c r="U33" i="30"/>
  <c r="K33" i="30"/>
  <c r="AJ64" i="30"/>
  <c r="R64" i="30"/>
  <c r="AD33" i="30"/>
  <c r="AB33" i="30"/>
  <c r="B68" i="32"/>
  <c r="A69" i="32" s="1"/>
  <c r="U64" i="30"/>
  <c r="AE64" i="30"/>
  <c r="W33" i="30"/>
  <c r="AG33" i="30"/>
  <c r="N33" i="30"/>
  <c r="S33" i="30"/>
  <c r="B52" i="31"/>
  <c r="Y64" i="30"/>
  <c r="AL64" i="30"/>
  <c r="AF64" i="30"/>
  <c r="AG64" i="30"/>
  <c r="AE33" i="30"/>
  <c r="H33" i="30"/>
  <c r="X33" i="30"/>
  <c r="AA33" i="30"/>
  <c r="T64" i="30"/>
  <c r="O64" i="30"/>
  <c r="AH64" i="30"/>
  <c r="H64" i="30"/>
  <c r="E64" i="30"/>
  <c r="AL33" i="30"/>
  <c r="V33" i="30"/>
  <c r="AH33" i="30"/>
  <c r="AI33" i="30"/>
  <c r="AB64" i="30"/>
  <c r="N64" i="30"/>
  <c r="Q64" i="30"/>
  <c r="I64" i="30"/>
  <c r="P64" i="30"/>
  <c r="E33" i="30"/>
  <c r="AK33" i="30"/>
  <c r="G33" i="30"/>
  <c r="D33" i="30"/>
  <c r="X64" i="30"/>
  <c r="C64" i="30"/>
  <c r="S64" i="30"/>
  <c r="J64" i="30"/>
  <c r="Z64" i="30"/>
  <c r="I33" i="30"/>
  <c r="R33" i="30"/>
  <c r="J33" i="30"/>
  <c r="Q33" i="30"/>
  <c r="L33" i="30"/>
  <c r="D64" i="30"/>
  <c r="F64" i="30"/>
  <c r="W64" i="30"/>
  <c r="AC64" i="30"/>
  <c r="AK64" i="30"/>
  <c r="O33" i="30"/>
  <c r="AF33" i="30"/>
  <c r="Y33" i="30"/>
  <c r="AC33" i="30"/>
  <c r="T33" i="30"/>
  <c r="AI64" i="30"/>
  <c r="V64" i="30"/>
  <c r="AA64" i="30"/>
  <c r="K64" i="30"/>
  <c r="B20" i="31"/>
  <c r="B34" i="30"/>
  <c r="G34" i="30" s="1"/>
  <c r="B65" i="30"/>
  <c r="A66" i="30" s="1"/>
  <c r="B29" i="26"/>
  <c r="A30" i="26" s="1"/>
  <c r="B60" i="26"/>
  <c r="A61" i="26" s="1"/>
  <c r="B28" i="25"/>
  <c r="A29" i="25" s="1"/>
  <c r="B59" i="25"/>
  <c r="A60" i="25" s="1"/>
  <c r="B27" i="24"/>
  <c r="A28" i="24" s="1"/>
  <c r="B59" i="24"/>
  <c r="A60" i="24" s="1"/>
  <c r="C63" i="20"/>
  <c r="B64" i="20" s="1"/>
  <c r="C95" i="20"/>
  <c r="B96" i="20" s="1"/>
  <c r="B22" i="19"/>
  <c r="A23" i="19" s="1"/>
  <c r="B56" i="19"/>
  <c r="A57" i="19" s="1"/>
  <c r="B22" i="18"/>
  <c r="A23" i="18" s="1"/>
  <c r="B54" i="18"/>
  <c r="A55" i="18" s="1"/>
  <c r="B55" i="15"/>
  <c r="A56" i="15" s="1"/>
  <c r="B22" i="15"/>
  <c r="A23" i="15" s="1"/>
  <c r="B22" i="14"/>
  <c r="A23" i="14" s="1"/>
  <c r="B54" i="14"/>
  <c r="A55" i="14" s="1"/>
  <c r="B22" i="13"/>
  <c r="A23" i="13" s="1"/>
  <c r="B54" i="13"/>
  <c r="A55" i="13" s="1"/>
  <c r="B54" i="12"/>
  <c r="A55" i="12" s="1"/>
  <c r="B23" i="12"/>
  <c r="A24" i="12" s="1"/>
  <c r="B54" i="11"/>
  <c r="A55" i="11" s="1"/>
  <c r="B22" i="11"/>
  <c r="A23" i="11" s="1"/>
  <c r="J65" i="30" l="1"/>
  <c r="T65" i="30"/>
  <c r="AK65" i="30"/>
  <c r="AC65" i="30"/>
  <c r="V65" i="30"/>
  <c r="Y34" i="30"/>
  <c r="R34" i="30"/>
  <c r="C34" i="30"/>
  <c r="O34" i="30"/>
  <c r="Z65" i="30"/>
  <c r="AE65" i="30"/>
  <c r="E65" i="30"/>
  <c r="G65" i="30"/>
  <c r="AG65" i="30"/>
  <c r="K34" i="30"/>
  <c r="AJ34" i="30"/>
  <c r="M34" i="30"/>
  <c r="W34" i="30"/>
  <c r="P65" i="30"/>
  <c r="I65" i="30"/>
  <c r="N65" i="30"/>
  <c r="AA65" i="30"/>
  <c r="AB34" i="30"/>
  <c r="E34" i="30"/>
  <c r="Z34" i="30"/>
  <c r="AE34" i="30"/>
  <c r="B53" i="31"/>
  <c r="K65" i="30"/>
  <c r="AH65" i="30"/>
  <c r="Q65" i="30"/>
  <c r="Y65" i="30"/>
  <c r="AI65" i="30"/>
  <c r="F34" i="30"/>
  <c r="AD34" i="30"/>
  <c r="U34" i="30"/>
  <c r="AL34" i="30"/>
  <c r="AF34" i="30"/>
  <c r="B69" i="32"/>
  <c r="A70" i="32" s="1"/>
  <c r="B21" i="31"/>
  <c r="AD65" i="30"/>
  <c r="U65" i="30"/>
  <c r="AL65" i="30"/>
  <c r="M65" i="30"/>
  <c r="Q34" i="30"/>
  <c r="L34" i="30"/>
  <c r="T34" i="30"/>
  <c r="S34" i="30"/>
  <c r="H34" i="30"/>
  <c r="R65" i="30"/>
  <c r="S65" i="30"/>
  <c r="W65" i="30"/>
  <c r="AB65" i="30"/>
  <c r="AG34" i="30"/>
  <c r="AC34" i="30"/>
  <c r="AK34" i="30"/>
  <c r="AA34" i="30"/>
  <c r="P34" i="30"/>
  <c r="H65" i="30"/>
  <c r="F65" i="30"/>
  <c r="C65" i="30"/>
  <c r="O65" i="30"/>
  <c r="I34" i="30"/>
  <c r="N34" i="30"/>
  <c r="J34" i="30"/>
  <c r="AI34" i="30"/>
  <c r="X34" i="30"/>
  <c r="AF65" i="30"/>
  <c r="X65" i="30"/>
  <c r="AJ65" i="30"/>
  <c r="D65" i="30"/>
  <c r="L65" i="30"/>
  <c r="V34" i="30"/>
  <c r="D34" i="30"/>
  <c r="AH34" i="30"/>
  <c r="B66" i="30"/>
  <c r="A67" i="30" s="1"/>
  <c r="B61" i="26"/>
  <c r="A62" i="26" s="1"/>
  <c r="B30" i="26"/>
  <c r="A31" i="26" s="1"/>
  <c r="B60" i="25"/>
  <c r="A61" i="25" s="1"/>
  <c r="B29" i="25"/>
  <c r="A30" i="25" s="1"/>
  <c r="B28" i="24"/>
  <c r="A29" i="24" s="1"/>
  <c r="B60" i="24"/>
  <c r="A61" i="24" s="1"/>
  <c r="C96" i="20"/>
  <c r="B97" i="20" s="1"/>
  <c r="C64" i="20"/>
  <c r="B65" i="20" s="1"/>
  <c r="B23" i="19"/>
  <c r="A24" i="19" s="1"/>
  <c r="B57" i="19"/>
  <c r="A58" i="19" s="1"/>
  <c r="B55" i="18"/>
  <c r="A56" i="18" s="1"/>
  <c r="B23" i="18"/>
  <c r="A24" i="18" s="1"/>
  <c r="B56" i="15"/>
  <c r="A57" i="15" s="1"/>
  <c r="B23" i="15"/>
  <c r="A24" i="15" s="1"/>
  <c r="B55" i="14"/>
  <c r="A56" i="14" s="1"/>
  <c r="B23" i="14"/>
  <c r="A24" i="14" s="1"/>
  <c r="B23" i="13"/>
  <c r="A24" i="13" s="1"/>
  <c r="B55" i="13"/>
  <c r="A56" i="13" s="1"/>
  <c r="B55" i="12"/>
  <c r="A56" i="12" s="1"/>
  <c r="B24" i="12"/>
  <c r="A25" i="12" s="1"/>
  <c r="B55" i="11"/>
  <c r="A56" i="11" s="1"/>
  <c r="B23" i="11"/>
  <c r="A24" i="11" s="1"/>
  <c r="Q66" i="30" l="1"/>
  <c r="N66" i="30"/>
  <c r="AD66" i="30"/>
  <c r="Z66" i="30"/>
  <c r="AF66" i="30"/>
  <c r="L66" i="30"/>
  <c r="AJ66" i="30"/>
  <c r="R66" i="30"/>
  <c r="S66" i="30"/>
  <c r="J66" i="30"/>
  <c r="O66" i="30"/>
  <c r="B54" i="31"/>
  <c r="AG66" i="30"/>
  <c r="F66" i="30"/>
  <c r="G66" i="30"/>
  <c r="C66" i="30"/>
  <c r="AA66" i="30"/>
  <c r="AB66" i="30"/>
  <c r="E66" i="30"/>
  <c r="V66" i="30"/>
  <c r="M66" i="30"/>
  <c r="K66" i="30"/>
  <c r="B70" i="32"/>
  <c r="A71" i="32" s="1"/>
  <c r="AL66" i="30"/>
  <c r="AC66" i="30"/>
  <c r="AE66" i="30"/>
  <c r="P66" i="30"/>
  <c r="H66" i="30"/>
  <c r="I66" i="30"/>
  <c r="U66" i="30"/>
  <c r="AK66" i="30"/>
  <c r="X66" i="30"/>
  <c r="W66" i="30"/>
  <c r="B22" i="31"/>
  <c r="T66" i="30"/>
  <c r="AH66" i="30"/>
  <c r="D66" i="30"/>
  <c r="Y66" i="30"/>
  <c r="AI66" i="30"/>
  <c r="B67" i="30"/>
  <c r="A68" i="30" s="1"/>
  <c r="B31" i="26"/>
  <c r="A32" i="26" s="1"/>
  <c r="B62" i="26"/>
  <c r="A63" i="26" s="1"/>
  <c r="B61" i="25"/>
  <c r="A62" i="25" s="1"/>
  <c r="B30" i="25"/>
  <c r="A31" i="25" s="1"/>
  <c r="B61" i="24"/>
  <c r="A62" i="24" s="1"/>
  <c r="B29" i="24"/>
  <c r="A30" i="24" s="1"/>
  <c r="C65" i="20"/>
  <c r="B66" i="20" s="1"/>
  <c r="C97" i="20"/>
  <c r="B98" i="20" s="1"/>
  <c r="B24" i="19"/>
  <c r="A25" i="19" s="1"/>
  <c r="B58" i="19"/>
  <c r="A59" i="19" s="1"/>
  <c r="B56" i="18"/>
  <c r="A57" i="18" s="1"/>
  <c r="B24" i="18"/>
  <c r="A25" i="18" s="1"/>
  <c r="B24" i="15"/>
  <c r="A25" i="15" s="1"/>
  <c r="B57" i="15"/>
  <c r="A58" i="15" s="1"/>
  <c r="B56" i="14"/>
  <c r="A57" i="14" s="1"/>
  <c r="B24" i="14"/>
  <c r="A25" i="14" s="1"/>
  <c r="B24" i="13"/>
  <c r="A25" i="13" s="1"/>
  <c r="B56" i="13"/>
  <c r="A57" i="13" s="1"/>
  <c r="B25" i="12"/>
  <c r="A26" i="12" s="1"/>
  <c r="B56" i="12"/>
  <c r="A57" i="12" s="1"/>
  <c r="B24" i="11"/>
  <c r="A25" i="11" s="1"/>
  <c r="B56" i="11"/>
  <c r="A57" i="11" s="1"/>
  <c r="B71" i="32" l="1"/>
  <c r="A72" i="32" s="1"/>
  <c r="M67" i="30"/>
  <c r="Q67" i="30"/>
  <c r="V67" i="30"/>
  <c r="C67" i="30"/>
  <c r="F67" i="30"/>
  <c r="Z67" i="30"/>
  <c r="P67" i="30"/>
  <c r="G67" i="30"/>
  <c r="S67" i="30"/>
  <c r="B55" i="31"/>
  <c r="AJ67" i="30"/>
  <c r="D67" i="30"/>
  <c r="X67" i="30"/>
  <c r="Y67" i="30"/>
  <c r="AA67" i="30"/>
  <c r="E67" i="30"/>
  <c r="T67" i="30"/>
  <c r="AI67" i="30"/>
  <c r="AE67" i="30"/>
  <c r="AG67" i="30"/>
  <c r="L67" i="30"/>
  <c r="AB67" i="30"/>
  <c r="B23" i="31"/>
  <c r="I67" i="30"/>
  <c r="R67" i="30"/>
  <c r="H67" i="30"/>
  <c r="AF67" i="30"/>
  <c r="AL67" i="30"/>
  <c r="AC67" i="30"/>
  <c r="AK67" i="30"/>
  <c r="AH67" i="30"/>
  <c r="AD67" i="30"/>
  <c r="U67" i="30"/>
  <c r="J67" i="30"/>
  <c r="N67" i="30"/>
  <c r="O67" i="30"/>
  <c r="K67" i="30"/>
  <c r="W67" i="30"/>
  <c r="B68" i="30"/>
  <c r="A69" i="30" s="1"/>
  <c r="B63" i="26"/>
  <c r="A64" i="26" s="1"/>
  <c r="B32" i="26"/>
  <c r="A33" i="26" s="1"/>
  <c r="B31" i="25"/>
  <c r="A32" i="25" s="1"/>
  <c r="B62" i="25"/>
  <c r="A63" i="25" s="1"/>
  <c r="B62" i="24"/>
  <c r="A63" i="24" s="1"/>
  <c r="B30" i="24"/>
  <c r="A31" i="24" s="1"/>
  <c r="C98" i="20"/>
  <c r="B99" i="20" s="1"/>
  <c r="C66" i="20"/>
  <c r="B67" i="20" s="1"/>
  <c r="B59" i="19"/>
  <c r="A60" i="19" s="1"/>
  <c r="B25" i="19"/>
  <c r="A26" i="19" s="1"/>
  <c r="B57" i="18"/>
  <c r="A58" i="18" s="1"/>
  <c r="B25" i="18"/>
  <c r="A26" i="18" s="1"/>
  <c r="B25" i="15"/>
  <c r="A26" i="15" s="1"/>
  <c r="B58" i="15"/>
  <c r="A59" i="15" s="1"/>
  <c r="B25" i="14"/>
  <c r="A26" i="14" s="1"/>
  <c r="B57" i="14"/>
  <c r="A58" i="14" s="1"/>
  <c r="B25" i="13"/>
  <c r="A26" i="13" s="1"/>
  <c r="B57" i="13"/>
  <c r="A58" i="13" s="1"/>
  <c r="B57" i="12"/>
  <c r="A58" i="12" s="1"/>
  <c r="B26" i="12"/>
  <c r="A27" i="12" s="1"/>
  <c r="B25" i="11"/>
  <c r="A26" i="11" s="1"/>
  <c r="B57" i="11"/>
  <c r="A58" i="11" s="1"/>
  <c r="Y68" i="30" l="1"/>
  <c r="D68" i="30"/>
  <c r="P68" i="30"/>
  <c r="K68" i="30"/>
  <c r="M68" i="30"/>
  <c r="B72" i="32"/>
  <c r="A73" i="32" s="1"/>
  <c r="B56" i="31"/>
  <c r="W68" i="30"/>
  <c r="H68" i="30"/>
  <c r="U68" i="30"/>
  <c r="S68" i="30"/>
  <c r="X68" i="30"/>
  <c r="AC68" i="30"/>
  <c r="AJ68" i="30"/>
  <c r="V68" i="30"/>
  <c r="G68" i="30"/>
  <c r="AH68" i="30"/>
  <c r="AD68" i="30"/>
  <c r="AB68" i="30"/>
  <c r="AG68" i="30"/>
  <c r="Z68" i="30"/>
  <c r="L68" i="30"/>
  <c r="F68" i="30"/>
  <c r="J68" i="30"/>
  <c r="AI68" i="30"/>
  <c r="O69" i="30"/>
  <c r="W69" i="30"/>
  <c r="AF69" i="30"/>
  <c r="AL68" i="30"/>
  <c r="AF68" i="30"/>
  <c r="AE68" i="30"/>
  <c r="AK68" i="30"/>
  <c r="B24" i="31"/>
  <c r="R68" i="30"/>
  <c r="AA68" i="30"/>
  <c r="C68" i="30"/>
  <c r="I68" i="30"/>
  <c r="O68" i="30"/>
  <c r="T68" i="30"/>
  <c r="N68" i="30"/>
  <c r="E68" i="30"/>
  <c r="Q68" i="30"/>
  <c r="B69" i="30"/>
  <c r="A70" i="30" s="1"/>
  <c r="B33" i="26"/>
  <c r="A34" i="26" s="1"/>
  <c r="B64" i="26"/>
  <c r="A65" i="26" s="1"/>
  <c r="B32" i="25"/>
  <c r="A33" i="25" s="1"/>
  <c r="B63" i="25"/>
  <c r="A64" i="25" s="1"/>
  <c r="B63" i="24"/>
  <c r="A64" i="24" s="1"/>
  <c r="B31" i="24"/>
  <c r="A32" i="24" s="1"/>
  <c r="C67" i="20"/>
  <c r="B68" i="20" s="1"/>
  <c r="C99" i="20"/>
  <c r="B100" i="20" s="1"/>
  <c r="B60" i="19"/>
  <c r="A61" i="19" s="1"/>
  <c r="B26" i="19"/>
  <c r="A27" i="19" s="1"/>
  <c r="B26" i="18"/>
  <c r="A27" i="18" s="1"/>
  <c r="B58" i="18"/>
  <c r="A59" i="18" s="1"/>
  <c r="B26" i="15"/>
  <c r="A27" i="15" s="1"/>
  <c r="B59" i="15"/>
  <c r="A60" i="15" s="1"/>
  <c r="B58" i="14"/>
  <c r="A59" i="14" s="1"/>
  <c r="B26" i="14"/>
  <c r="A27" i="14" s="1"/>
  <c r="B58" i="13"/>
  <c r="A59" i="13" s="1"/>
  <c r="B26" i="13"/>
  <c r="A27" i="13" s="1"/>
  <c r="B27" i="12"/>
  <c r="A28" i="12" s="1"/>
  <c r="B58" i="12"/>
  <c r="A59" i="12" s="1"/>
  <c r="B26" i="11"/>
  <c r="A27" i="11" s="1"/>
  <c r="B58" i="11"/>
  <c r="A59" i="11" s="1"/>
  <c r="AD69" i="30" l="1"/>
  <c r="AJ69" i="30"/>
  <c r="B73" i="32"/>
  <c r="A74" i="32" s="1"/>
  <c r="P69" i="30"/>
  <c r="F69" i="30"/>
  <c r="Y69" i="30"/>
  <c r="V69" i="30"/>
  <c r="AI69" i="30"/>
  <c r="AL69" i="30"/>
  <c r="K69" i="30"/>
  <c r="G69" i="30"/>
  <c r="I69" i="30"/>
  <c r="M69" i="30"/>
  <c r="B25" i="31"/>
  <c r="J69" i="30"/>
  <c r="R69" i="30"/>
  <c r="N69" i="30"/>
  <c r="U69" i="30"/>
  <c r="AE69" i="30"/>
  <c r="AB69" i="30"/>
  <c r="AA69" i="30"/>
  <c r="L69" i="30"/>
  <c r="AK69" i="30"/>
  <c r="B57" i="31"/>
  <c r="Q69" i="30"/>
  <c r="H69" i="30"/>
  <c r="X69" i="30"/>
  <c r="C69" i="30"/>
  <c r="Z69" i="30"/>
  <c r="AH69" i="30"/>
  <c r="D69" i="30"/>
  <c r="AG69" i="30"/>
  <c r="AC69" i="30"/>
  <c r="S69" i="30"/>
  <c r="T69" i="30"/>
  <c r="E69" i="30"/>
  <c r="B70" i="30"/>
  <c r="A71" i="30" s="1"/>
  <c r="B34" i="26"/>
  <c r="B65" i="26"/>
  <c r="A66" i="26" s="1"/>
  <c r="B64" i="25"/>
  <c r="A65" i="25" s="1"/>
  <c r="B33" i="25"/>
  <c r="A34" i="25" s="1"/>
  <c r="B32" i="24"/>
  <c r="A33" i="24" s="1"/>
  <c r="B64" i="24"/>
  <c r="A65" i="24" s="1"/>
  <c r="C100" i="20"/>
  <c r="B101" i="20" s="1"/>
  <c r="C68" i="20"/>
  <c r="B69" i="20" s="1"/>
  <c r="B27" i="19"/>
  <c r="A28" i="19" s="1"/>
  <c r="B61" i="19"/>
  <c r="A62" i="19" s="1"/>
  <c r="B59" i="18"/>
  <c r="A60" i="18" s="1"/>
  <c r="B27" i="18"/>
  <c r="A28" i="18" s="1"/>
  <c r="B27" i="15"/>
  <c r="A28" i="15" s="1"/>
  <c r="B60" i="15"/>
  <c r="A61" i="15" s="1"/>
  <c r="B59" i="14"/>
  <c r="A60" i="14" s="1"/>
  <c r="B27" i="14"/>
  <c r="A28" i="14" s="1"/>
  <c r="B59" i="13"/>
  <c r="A60" i="13" s="1"/>
  <c r="B27" i="13"/>
  <c r="A28" i="13" s="1"/>
  <c r="B59" i="12"/>
  <c r="A60" i="12" s="1"/>
  <c r="B28" i="12"/>
  <c r="A29" i="12" s="1"/>
  <c r="B59" i="11"/>
  <c r="A60" i="11" s="1"/>
  <c r="B27" i="11"/>
  <c r="A28" i="11" s="1"/>
  <c r="S70" i="30" l="1"/>
  <c r="AL70" i="30"/>
  <c r="AD70" i="30"/>
  <c r="N70" i="30"/>
  <c r="B74" i="32"/>
  <c r="L70" i="30"/>
  <c r="I70" i="30"/>
  <c r="AH70" i="30"/>
  <c r="P70" i="30"/>
  <c r="B26" i="31"/>
  <c r="O70" i="30"/>
  <c r="Y70" i="30"/>
  <c r="X70" i="30"/>
  <c r="W70" i="30"/>
  <c r="M70" i="30"/>
  <c r="U70" i="30"/>
  <c r="T70" i="30"/>
  <c r="Q70" i="30"/>
  <c r="E70" i="30"/>
  <c r="AI70" i="30"/>
  <c r="H70" i="30"/>
  <c r="J70" i="30"/>
  <c r="R70" i="30"/>
  <c r="AG70" i="30"/>
  <c r="V70" i="30"/>
  <c r="D70" i="30"/>
  <c r="AA70" i="30"/>
  <c r="AK70" i="30"/>
  <c r="K70" i="30"/>
  <c r="AF70" i="30"/>
  <c r="C70" i="30"/>
  <c r="AJ70" i="30"/>
  <c r="AE70" i="30"/>
  <c r="AC70" i="30"/>
  <c r="Z70" i="30"/>
  <c r="AB70" i="30"/>
  <c r="F70" i="30"/>
  <c r="G70" i="30"/>
  <c r="B58" i="31"/>
  <c r="B71" i="30"/>
  <c r="A72" i="30" s="1"/>
  <c r="B66" i="26"/>
  <c r="A67" i="26" s="1"/>
  <c r="B34" i="25"/>
  <c r="B65" i="25"/>
  <c r="A66" i="25" s="1"/>
  <c r="B65" i="24"/>
  <c r="A66" i="24" s="1"/>
  <c r="B33" i="24"/>
  <c r="A34" i="24" s="1"/>
  <c r="C69" i="20"/>
  <c r="B70" i="20" s="1"/>
  <c r="C101" i="20"/>
  <c r="B102" i="20" s="1"/>
  <c r="B28" i="19"/>
  <c r="A29" i="19" s="1"/>
  <c r="B62" i="19"/>
  <c r="A63" i="19" s="1"/>
  <c r="B60" i="18"/>
  <c r="A61" i="18" s="1"/>
  <c r="B28" i="18"/>
  <c r="A29" i="18" s="1"/>
  <c r="B28" i="15"/>
  <c r="A29" i="15" s="1"/>
  <c r="B61" i="15"/>
  <c r="A62" i="15" s="1"/>
  <c r="B60" i="14"/>
  <c r="A61" i="14" s="1"/>
  <c r="B28" i="14"/>
  <c r="A29" i="14" s="1"/>
  <c r="B60" i="13"/>
  <c r="A61" i="13" s="1"/>
  <c r="B28" i="13"/>
  <c r="A29" i="13" s="1"/>
  <c r="B60" i="12"/>
  <c r="A61" i="12" s="1"/>
  <c r="B29" i="12"/>
  <c r="A30" i="12" s="1"/>
  <c r="B60" i="11"/>
  <c r="A61" i="11" s="1"/>
  <c r="B28" i="11"/>
  <c r="A29" i="11" s="1"/>
  <c r="J71" i="30" l="1"/>
  <c r="AJ71" i="30"/>
  <c r="AL71" i="30"/>
  <c r="S71" i="30"/>
  <c r="H71" i="30"/>
  <c r="N71" i="30"/>
  <c r="G71" i="30"/>
  <c r="W71" i="30"/>
  <c r="R71" i="30"/>
  <c r="AH71" i="30"/>
  <c r="AG71" i="30"/>
  <c r="AK71" i="30"/>
  <c r="X71" i="30"/>
  <c r="T71" i="30"/>
  <c r="U71" i="30"/>
  <c r="C71" i="30"/>
  <c r="O71" i="30"/>
  <c r="AF71" i="30"/>
  <c r="AD71" i="30"/>
  <c r="AB71" i="30"/>
  <c r="AC71" i="30"/>
  <c r="V71" i="30"/>
  <c r="B59" i="31"/>
  <c r="E71" i="30"/>
  <c r="Z71" i="30"/>
  <c r="P71" i="30"/>
  <c r="AI71" i="30"/>
  <c r="L71" i="30"/>
  <c r="F71" i="30"/>
  <c r="AE71" i="30"/>
  <c r="K71" i="30"/>
  <c r="D71" i="30"/>
  <c r="AA71" i="30"/>
  <c r="Y71" i="30"/>
  <c r="I71" i="30"/>
  <c r="Q71" i="30"/>
  <c r="M71" i="30"/>
  <c r="B27" i="31"/>
  <c r="B72" i="30"/>
  <c r="A73" i="30" s="1"/>
  <c r="B67" i="26"/>
  <c r="A68" i="26" s="1"/>
  <c r="B66" i="25"/>
  <c r="A67" i="25" s="1"/>
  <c r="B34" i="24"/>
  <c r="B66" i="24"/>
  <c r="A67" i="24" s="1"/>
  <c r="C102" i="20"/>
  <c r="B103" i="20" s="1"/>
  <c r="C70" i="20"/>
  <c r="B71" i="20" s="1"/>
  <c r="B29" i="19"/>
  <c r="A30" i="19" s="1"/>
  <c r="B63" i="19"/>
  <c r="A64" i="19" s="1"/>
  <c r="B29" i="18"/>
  <c r="A30" i="18" s="1"/>
  <c r="B61" i="18"/>
  <c r="A62" i="18" s="1"/>
  <c r="B29" i="15"/>
  <c r="A30" i="15" s="1"/>
  <c r="B62" i="15"/>
  <c r="A63" i="15" s="1"/>
  <c r="B29" i="14"/>
  <c r="A30" i="14" s="1"/>
  <c r="B61" i="14"/>
  <c r="A62" i="14" s="1"/>
  <c r="B61" i="13"/>
  <c r="A62" i="13" s="1"/>
  <c r="B29" i="13"/>
  <c r="A30" i="13" s="1"/>
  <c r="B61" i="12"/>
  <c r="A62" i="12" s="1"/>
  <c r="B30" i="12"/>
  <c r="A31" i="12" s="1"/>
  <c r="B61" i="11"/>
  <c r="A62" i="11" s="1"/>
  <c r="B29" i="11"/>
  <c r="A30" i="11" s="1"/>
  <c r="AA72" i="30" l="1"/>
  <c r="F72" i="30"/>
  <c r="V72" i="30"/>
  <c r="K72" i="30"/>
  <c r="T72" i="30"/>
  <c r="O72" i="30"/>
  <c r="H72" i="30"/>
  <c r="Q72" i="30"/>
  <c r="AH72" i="30"/>
  <c r="M72" i="30"/>
  <c r="W72" i="30"/>
  <c r="AI72" i="30"/>
  <c r="Z72" i="30"/>
  <c r="P72" i="30"/>
  <c r="AB72" i="30"/>
  <c r="AE72" i="30"/>
  <c r="AF72" i="30"/>
  <c r="N72" i="30"/>
  <c r="L72" i="30"/>
  <c r="U72" i="30"/>
  <c r="R72" i="30"/>
  <c r="I72" i="30"/>
  <c r="B60" i="31"/>
  <c r="D72" i="30"/>
  <c r="AL72" i="30"/>
  <c r="AJ72" i="30"/>
  <c r="S72" i="30"/>
  <c r="Y72" i="30"/>
  <c r="AD72" i="30"/>
  <c r="X72" i="30"/>
  <c r="C72" i="30"/>
  <c r="AC72" i="30"/>
  <c r="B28" i="31"/>
  <c r="AG72" i="30"/>
  <c r="E72" i="30"/>
  <c r="G72" i="30"/>
  <c r="AK72" i="30"/>
  <c r="J72" i="30"/>
  <c r="B73" i="30"/>
  <c r="A74" i="30" s="1"/>
  <c r="B68" i="26"/>
  <c r="A69" i="26" s="1"/>
  <c r="B67" i="25"/>
  <c r="A68" i="25" s="1"/>
  <c r="B67" i="24"/>
  <c r="A68" i="24" s="1"/>
  <c r="C71" i="20"/>
  <c r="C103" i="20"/>
  <c r="B104" i="20" s="1"/>
  <c r="B64" i="19"/>
  <c r="A65" i="19" s="1"/>
  <c r="B30" i="19"/>
  <c r="A31" i="19" s="1"/>
  <c r="B30" i="18"/>
  <c r="A31" i="18" s="1"/>
  <c r="B62" i="18"/>
  <c r="A63" i="18" s="1"/>
  <c r="B30" i="15"/>
  <c r="A31" i="15" s="1"/>
  <c r="B63" i="15"/>
  <c r="A64" i="15" s="1"/>
  <c r="B30" i="14"/>
  <c r="A31" i="14" s="1"/>
  <c r="B62" i="14"/>
  <c r="A63" i="14" s="1"/>
  <c r="B62" i="13"/>
  <c r="A63" i="13" s="1"/>
  <c r="B30" i="13"/>
  <c r="A31" i="13" s="1"/>
  <c r="B62" i="12"/>
  <c r="A63" i="12" s="1"/>
  <c r="B31" i="12"/>
  <c r="A32" i="12" s="1"/>
  <c r="B62" i="11"/>
  <c r="A63" i="11" s="1"/>
  <c r="B30" i="11"/>
  <c r="A31" i="11" s="1"/>
  <c r="AH73" i="30" l="1"/>
  <c r="C73" i="30"/>
  <c r="Y73" i="30"/>
  <c r="H73" i="30"/>
  <c r="N73" i="30"/>
  <c r="AE73" i="30"/>
  <c r="AG73" i="30"/>
  <c r="R73" i="30"/>
  <c r="AI73" i="30"/>
  <c r="AK73" i="30"/>
  <c r="M73" i="30"/>
  <c r="AF73" i="30"/>
  <c r="D73" i="30"/>
  <c r="V73" i="30"/>
  <c r="W73" i="30"/>
  <c r="O73" i="30"/>
  <c r="T73" i="30"/>
  <c r="U73" i="30"/>
  <c r="X73" i="30"/>
  <c r="L73" i="30"/>
  <c r="S73" i="30"/>
  <c r="P73" i="30"/>
  <c r="J73" i="30"/>
  <c r="AA73" i="30"/>
  <c r="AD73" i="30"/>
  <c r="AL73" i="30"/>
  <c r="Z73" i="30"/>
  <c r="G73" i="30"/>
  <c r="F73" i="30"/>
  <c r="AJ73" i="30"/>
  <c r="AC73" i="30"/>
  <c r="AB73" i="30"/>
  <c r="B29" i="31"/>
  <c r="I73" i="30"/>
  <c r="K73" i="30"/>
  <c r="E73" i="30"/>
  <c r="Q73" i="30"/>
  <c r="B61" i="31"/>
  <c r="B74" i="30"/>
  <c r="P74" i="30" s="1"/>
  <c r="O4" i="36" s="1"/>
  <c r="B69" i="26"/>
  <c r="A70" i="26" s="1"/>
  <c r="B68" i="25"/>
  <c r="A69" i="25" s="1"/>
  <c r="B68" i="24"/>
  <c r="A69" i="24" s="1"/>
  <c r="C104" i="20"/>
  <c r="B105" i="20" s="1"/>
  <c r="B65" i="19"/>
  <c r="A66" i="19" s="1"/>
  <c r="B31" i="19"/>
  <c r="A32" i="19" s="1"/>
  <c r="B63" i="18"/>
  <c r="A64" i="18" s="1"/>
  <c r="B31" i="18"/>
  <c r="A32" i="18" s="1"/>
  <c r="B31" i="15"/>
  <c r="A32" i="15" s="1"/>
  <c r="B64" i="15"/>
  <c r="A65" i="15" s="1"/>
  <c r="B31" i="14"/>
  <c r="A32" i="14" s="1"/>
  <c r="B63" i="14"/>
  <c r="A64" i="14" s="1"/>
  <c r="B63" i="13"/>
  <c r="A64" i="13" s="1"/>
  <c r="B31" i="13"/>
  <c r="A32" i="13" s="1"/>
  <c r="B32" i="12"/>
  <c r="A33" i="12" s="1"/>
  <c r="B63" i="12"/>
  <c r="A64" i="12" s="1"/>
  <c r="B63" i="11"/>
  <c r="A64" i="11" s="1"/>
  <c r="B31" i="11"/>
  <c r="A32" i="11" s="1"/>
  <c r="B30" i="31" l="1"/>
  <c r="O74" i="30"/>
  <c r="N4" i="36" s="1"/>
  <c r="AE74" i="30"/>
  <c r="AD4" i="36" s="1"/>
  <c r="AC74" i="30"/>
  <c r="AB4" i="36" s="1"/>
  <c r="AH74" i="30"/>
  <c r="AG4" i="36" s="1"/>
  <c r="AK74" i="30"/>
  <c r="AJ4" i="36" s="1"/>
  <c r="AG74" i="30"/>
  <c r="AF4" i="36" s="1"/>
  <c r="Z74" i="30"/>
  <c r="Y4" i="36" s="1"/>
  <c r="M74" i="30"/>
  <c r="L4" i="36" s="1"/>
  <c r="AF74" i="30"/>
  <c r="AE4" i="36" s="1"/>
  <c r="R74" i="30"/>
  <c r="Q4" i="36" s="1"/>
  <c r="C74" i="30"/>
  <c r="B4" i="36" s="1"/>
  <c r="V74" i="30"/>
  <c r="U4" i="36" s="1"/>
  <c r="U74" i="30"/>
  <c r="T4" i="36" s="1"/>
  <c r="E74" i="30"/>
  <c r="D4" i="36" s="1"/>
  <c r="G74" i="30"/>
  <c r="F4" i="36" s="1"/>
  <c r="AB74" i="30"/>
  <c r="AA4" i="36" s="1"/>
  <c r="K74" i="30"/>
  <c r="J4" i="36" s="1"/>
  <c r="D74" i="30"/>
  <c r="C4" i="36" s="1"/>
  <c r="F74" i="30"/>
  <c r="E4" i="36" s="1"/>
  <c r="L74" i="30"/>
  <c r="K4" i="36" s="1"/>
  <c r="AI74" i="30"/>
  <c r="AH4" i="36" s="1"/>
  <c r="AL74" i="30"/>
  <c r="AK4" i="36" s="1"/>
  <c r="Y74" i="30"/>
  <c r="X4" i="36" s="1"/>
  <c r="Q74" i="30"/>
  <c r="P4" i="36" s="1"/>
  <c r="S74" i="30"/>
  <c r="R4" i="36" s="1"/>
  <c r="B62" i="31"/>
  <c r="H74" i="30"/>
  <c r="G4" i="36" s="1"/>
  <c r="J74" i="30"/>
  <c r="I4" i="36" s="1"/>
  <c r="AD74" i="30"/>
  <c r="AC4" i="36" s="1"/>
  <c r="N74" i="30"/>
  <c r="M4" i="36" s="1"/>
  <c r="AA74" i="30"/>
  <c r="Z4" i="36" s="1"/>
  <c r="W74" i="30"/>
  <c r="V4" i="36" s="1"/>
  <c r="I74" i="30"/>
  <c r="H4" i="36" s="1"/>
  <c r="AJ74" i="30"/>
  <c r="AI4" i="36" s="1"/>
  <c r="X74" i="30"/>
  <c r="W4" i="36" s="1"/>
  <c r="T74" i="30"/>
  <c r="S4" i="36" s="1"/>
  <c r="B70" i="26"/>
  <c r="A71" i="26" s="1"/>
  <c r="B69" i="25"/>
  <c r="A70" i="25" s="1"/>
  <c r="B69" i="24"/>
  <c r="A70" i="24" s="1"/>
  <c r="C105" i="20"/>
  <c r="B106" i="20" s="1"/>
  <c r="B66" i="19"/>
  <c r="A67" i="19" s="1"/>
  <c r="B32" i="19"/>
  <c r="A33" i="19" s="1"/>
  <c r="B64" i="18"/>
  <c r="A65" i="18" s="1"/>
  <c r="B32" i="18"/>
  <c r="A33" i="18" s="1"/>
  <c r="B32" i="15"/>
  <c r="A33" i="15" s="1"/>
  <c r="B65" i="15"/>
  <c r="A66" i="15" s="1"/>
  <c r="B64" i="14"/>
  <c r="A65" i="14" s="1"/>
  <c r="B32" i="14"/>
  <c r="A33" i="14" s="1"/>
  <c r="B32" i="13"/>
  <c r="A33" i="13" s="1"/>
  <c r="B64" i="13"/>
  <c r="A65" i="13" s="1"/>
  <c r="B64" i="12"/>
  <c r="A65" i="12" s="1"/>
  <c r="B33" i="12"/>
  <c r="A34" i="12" s="1"/>
  <c r="B32" i="11"/>
  <c r="A33" i="11" s="1"/>
  <c r="B64" i="11"/>
  <c r="A65" i="11" s="1"/>
  <c r="B31" i="31" l="1"/>
  <c r="B63" i="31"/>
  <c r="B71" i="26"/>
  <c r="A72" i="26" s="1"/>
  <c r="B70" i="25"/>
  <c r="A71" i="25" s="1"/>
  <c r="B70" i="24"/>
  <c r="A71" i="24" s="1"/>
  <c r="C106" i="20"/>
  <c r="B107" i="20" s="1"/>
  <c r="B33" i="19"/>
  <c r="A34" i="19" s="1"/>
  <c r="B67" i="19"/>
  <c r="A68" i="19" s="1"/>
  <c r="B33" i="18"/>
  <c r="A34" i="18" s="1"/>
  <c r="B65" i="18"/>
  <c r="A66" i="18" s="1"/>
  <c r="B33" i="15"/>
  <c r="A34" i="15" s="1"/>
  <c r="B66" i="15"/>
  <c r="A67" i="15" s="1"/>
  <c r="B65" i="14"/>
  <c r="A66" i="14" s="1"/>
  <c r="B33" i="14"/>
  <c r="A34" i="14" s="1"/>
  <c r="B65" i="13"/>
  <c r="A66" i="13" s="1"/>
  <c r="B33" i="13"/>
  <c r="A34" i="13" s="1"/>
  <c r="B65" i="12"/>
  <c r="A66" i="12" s="1"/>
  <c r="B34" i="12"/>
  <c r="B65" i="11"/>
  <c r="A66" i="11" s="1"/>
  <c r="B33" i="11"/>
  <c r="A34" i="11" s="1"/>
  <c r="B32" i="31" l="1"/>
  <c r="B64" i="31"/>
  <c r="B72" i="26"/>
  <c r="A73" i="26" s="1"/>
  <c r="B71" i="25"/>
  <c r="A72" i="25" s="1"/>
  <c r="B71" i="24"/>
  <c r="A72" i="24" s="1"/>
  <c r="C107" i="20"/>
  <c r="B108" i="20" s="1"/>
  <c r="B34" i="19"/>
  <c r="B68" i="19"/>
  <c r="A69" i="19" s="1"/>
  <c r="B34" i="18"/>
  <c r="B66" i="18"/>
  <c r="A67" i="18" s="1"/>
  <c r="B67" i="15"/>
  <c r="A68" i="15" s="1"/>
  <c r="B34" i="15"/>
  <c r="B34" i="14"/>
  <c r="B66" i="14"/>
  <c r="A67" i="14" s="1"/>
  <c r="B34" i="13"/>
  <c r="B66" i="13"/>
  <c r="A67" i="13" s="1"/>
  <c r="B66" i="12"/>
  <c r="A67" i="12" s="1"/>
  <c r="B34" i="11"/>
  <c r="B33" i="31" s="1"/>
  <c r="B66" i="11"/>
  <c r="A67" i="11" s="1"/>
  <c r="B65" i="31" l="1"/>
  <c r="B73" i="26"/>
  <c r="A74" i="26" s="1"/>
  <c r="B72" i="25"/>
  <c r="A73" i="25" s="1"/>
  <c r="B72" i="24"/>
  <c r="A73" i="24" s="1"/>
  <c r="C108" i="20"/>
  <c r="B109" i="20" s="1"/>
  <c r="B69" i="19"/>
  <c r="A70" i="19" s="1"/>
  <c r="B67" i="18"/>
  <c r="A68" i="18" s="1"/>
  <c r="B68" i="15"/>
  <c r="A69" i="15" s="1"/>
  <c r="B67" i="14"/>
  <c r="A68" i="14" s="1"/>
  <c r="B67" i="13"/>
  <c r="A68" i="13" s="1"/>
  <c r="B67" i="12"/>
  <c r="A68" i="12" s="1"/>
  <c r="B67" i="11"/>
  <c r="A68" i="11" s="1"/>
  <c r="B66" i="31" l="1"/>
  <c r="B74" i="26"/>
  <c r="B73" i="25"/>
  <c r="A74" i="25" s="1"/>
  <c r="B73" i="24"/>
  <c r="A74" i="24" s="1"/>
  <c r="C109" i="20"/>
  <c r="B110" i="20" s="1"/>
  <c r="B70" i="19"/>
  <c r="A71" i="19" s="1"/>
  <c r="B68" i="18"/>
  <c r="A69" i="18" s="1"/>
  <c r="B69" i="15"/>
  <c r="A70" i="15" s="1"/>
  <c r="B68" i="14"/>
  <c r="A69" i="14" s="1"/>
  <c r="B68" i="13"/>
  <c r="A69" i="13" s="1"/>
  <c r="B68" i="12"/>
  <c r="A69" i="12" s="1"/>
  <c r="B68" i="11"/>
  <c r="A69" i="11" s="1"/>
  <c r="B67" i="31" l="1"/>
  <c r="B74" i="25"/>
  <c r="B74" i="24"/>
  <c r="C110" i="20"/>
  <c r="B111" i="20" s="1"/>
  <c r="B71" i="19"/>
  <c r="A72" i="19" s="1"/>
  <c r="B69" i="18"/>
  <c r="A70" i="18" s="1"/>
  <c r="B70" i="15"/>
  <c r="A71" i="15" s="1"/>
  <c r="B69" i="14"/>
  <c r="A70" i="14" s="1"/>
  <c r="B69" i="13"/>
  <c r="A70" i="13" s="1"/>
  <c r="B69" i="12"/>
  <c r="A70" i="12" s="1"/>
  <c r="B69" i="11"/>
  <c r="A70" i="11" s="1"/>
  <c r="B68" i="31" l="1"/>
  <c r="C111" i="20"/>
  <c r="B72" i="19"/>
  <c r="A73" i="19" s="1"/>
  <c r="B70" i="18"/>
  <c r="A71" i="18" s="1"/>
  <c r="B71" i="15"/>
  <c r="A72" i="15" s="1"/>
  <c r="B70" i="14"/>
  <c r="A71" i="14" s="1"/>
  <c r="B70" i="13"/>
  <c r="A71" i="13" s="1"/>
  <c r="B70" i="12"/>
  <c r="A71" i="12" s="1"/>
  <c r="B70" i="11"/>
  <c r="A71" i="11" s="1"/>
  <c r="B69" i="31" l="1"/>
  <c r="B73" i="19"/>
  <c r="A74" i="19" s="1"/>
  <c r="B71" i="18"/>
  <c r="A72" i="18" s="1"/>
  <c r="B72" i="15"/>
  <c r="A73" i="15" s="1"/>
  <c r="B71" i="14"/>
  <c r="A72" i="14" s="1"/>
  <c r="B71" i="13"/>
  <c r="A72" i="13" s="1"/>
  <c r="B71" i="12"/>
  <c r="A72" i="12" s="1"/>
  <c r="B71" i="11"/>
  <c r="A72" i="11" s="1"/>
  <c r="B70" i="31" l="1"/>
  <c r="B74" i="19"/>
  <c r="B72" i="18"/>
  <c r="A73" i="18" s="1"/>
  <c r="B73" i="15"/>
  <c r="A74" i="15" s="1"/>
  <c r="B72" i="14"/>
  <c r="A73" i="14" s="1"/>
  <c r="B72" i="13"/>
  <c r="A73" i="13" s="1"/>
  <c r="B72" i="12"/>
  <c r="A73" i="12" s="1"/>
  <c r="B72" i="11"/>
  <c r="A73" i="11" s="1"/>
  <c r="B71" i="31" l="1"/>
  <c r="B73" i="18"/>
  <c r="A74" i="18" s="1"/>
  <c r="B74" i="15"/>
  <c r="B73" i="14"/>
  <c r="A74" i="14" s="1"/>
  <c r="B73" i="13"/>
  <c r="A74" i="13" s="1"/>
  <c r="B73" i="12"/>
  <c r="A74" i="12" s="1"/>
  <c r="B73" i="11"/>
  <c r="A74" i="11" s="1"/>
  <c r="B72" i="31" l="1"/>
  <c r="B74" i="18"/>
  <c r="B74" i="14"/>
  <c r="B74" i="13"/>
  <c r="B74" i="12"/>
  <c r="B74" i="11"/>
  <c r="B73" i="31" s="1"/>
  <c r="B35" i="6" l="1"/>
  <c r="B3" i="6"/>
  <c r="A4" i="6" s="1"/>
  <c r="B4" i="6" s="1"/>
  <c r="AS9" i="40" l="1"/>
  <c r="AS6" i="40"/>
  <c r="AS5" i="40"/>
  <c r="Y2" i="40" s="1"/>
  <c r="AS10" i="40"/>
  <c r="AS7" i="40"/>
  <c r="H73" i="24"/>
  <c r="AB73" i="24"/>
  <c r="M73" i="24"/>
  <c r="AG73" i="24"/>
  <c r="R73" i="24"/>
  <c r="W73" i="24"/>
  <c r="AL73" i="24"/>
  <c r="AB72" i="6"/>
  <c r="AB64" i="6"/>
  <c r="AB74" i="6"/>
  <c r="AB67" i="6"/>
  <c r="AB59" i="6"/>
  <c r="AB54" i="6"/>
  <c r="AB50" i="6"/>
  <c r="AB46" i="6"/>
  <c r="AB42" i="6"/>
  <c r="AB38" i="6"/>
  <c r="AB34" i="6"/>
  <c r="AB27" i="6"/>
  <c r="AB30" i="6"/>
  <c r="AB8" i="6"/>
  <c r="AB19" i="6"/>
  <c r="AB11" i="6"/>
  <c r="AB20" i="6"/>
  <c r="AB12" i="6"/>
  <c r="R73" i="19"/>
  <c r="R64" i="19"/>
  <c r="R48" i="19"/>
  <c r="R39" i="19"/>
  <c r="R31" i="19"/>
  <c r="R23" i="19"/>
  <c r="R15" i="19"/>
  <c r="R7" i="19"/>
  <c r="R67" i="19"/>
  <c r="R51" i="19"/>
  <c r="R62" i="19"/>
  <c r="R46" i="19"/>
  <c r="R36" i="19"/>
  <c r="R28" i="19"/>
  <c r="R20" i="19"/>
  <c r="R12" i="19"/>
  <c r="R4" i="19"/>
  <c r="R57" i="19"/>
  <c r="AL73" i="15"/>
  <c r="AL65" i="15"/>
  <c r="AL55" i="15"/>
  <c r="AL26" i="15"/>
  <c r="AL19" i="15"/>
  <c r="AL10" i="15"/>
  <c r="AL62" i="15"/>
  <c r="AL56" i="15"/>
  <c r="AL46" i="15"/>
  <c r="AL34" i="15"/>
  <c r="AL70" i="15"/>
  <c r="AL53" i="15"/>
  <c r="AL28" i="15"/>
  <c r="AL21" i="15"/>
  <c r="AL13" i="15"/>
  <c r="AL5" i="15"/>
  <c r="AL44" i="15"/>
  <c r="AL40" i="15"/>
  <c r="M74" i="12"/>
  <c r="M70" i="12"/>
  <c r="M66" i="12"/>
  <c r="M62" i="12"/>
  <c r="M58" i="12"/>
  <c r="M54" i="12"/>
  <c r="M50" i="12"/>
  <c r="M46" i="12"/>
  <c r="M42" i="12"/>
  <c r="M38" i="12"/>
  <c r="M34" i="12"/>
  <c r="M30" i="12"/>
  <c r="M26" i="12"/>
  <c r="M22" i="12"/>
  <c r="M18" i="12"/>
  <c r="M14" i="12"/>
  <c r="M10" i="12"/>
  <c r="M6" i="12"/>
  <c r="H6" i="24"/>
  <c r="H22" i="24"/>
  <c r="H38" i="24"/>
  <c r="H54" i="24"/>
  <c r="H70" i="24"/>
  <c r="M14" i="24"/>
  <c r="M30" i="24"/>
  <c r="M46" i="24"/>
  <c r="AB70" i="6"/>
  <c r="AB62" i="6"/>
  <c r="AB73" i="6"/>
  <c r="AB65" i="6"/>
  <c r="AB57" i="6"/>
  <c r="AB53" i="6"/>
  <c r="AB49" i="6"/>
  <c r="AB45" i="6"/>
  <c r="AB41" i="6"/>
  <c r="AB37" i="6"/>
  <c r="AB33" i="6"/>
  <c r="AB25" i="6"/>
  <c r="AB28" i="6"/>
  <c r="AB4" i="6"/>
  <c r="AB17" i="6"/>
  <c r="AB9" i="6"/>
  <c r="AB18" i="6"/>
  <c r="AB10" i="6"/>
  <c r="R74" i="19"/>
  <c r="R60" i="19"/>
  <c r="R44" i="19"/>
  <c r="R37" i="19"/>
  <c r="R29" i="19"/>
  <c r="R21" i="19"/>
  <c r="R13" i="19"/>
  <c r="R5" i="19"/>
  <c r="R63" i="19"/>
  <c r="R47" i="19"/>
  <c r="R58" i="19"/>
  <c r="R42" i="19"/>
  <c r="R34" i="19"/>
  <c r="R26" i="19"/>
  <c r="R18" i="19"/>
  <c r="R10" i="19"/>
  <c r="R69" i="19"/>
  <c r="R53" i="19"/>
  <c r="AL71" i="15"/>
  <c r="AL63" i="15"/>
  <c r="AL51" i="15"/>
  <c r="AL25" i="15"/>
  <c r="AL17" i="15"/>
  <c r="AL8" i="15"/>
  <c r="AL61" i="15"/>
  <c r="AL52" i="15"/>
  <c r="AL45" i="15"/>
  <c r="AL30" i="15"/>
  <c r="AL68" i="15"/>
  <c r="AL49" i="15"/>
  <c r="AL27" i="15"/>
  <c r="AL18" i="15"/>
  <c r="AL11" i="15"/>
  <c r="AL3" i="15"/>
  <c r="AL43" i="15"/>
  <c r="AL39" i="15"/>
  <c r="M73" i="12"/>
  <c r="M69" i="12"/>
  <c r="M65" i="12"/>
  <c r="M61" i="12"/>
  <c r="M57" i="12"/>
  <c r="M53" i="12"/>
  <c r="M49" i="12"/>
  <c r="M45" i="12"/>
  <c r="M41" i="12"/>
  <c r="M37" i="12"/>
  <c r="M33" i="12"/>
  <c r="M29" i="12"/>
  <c r="M25" i="12"/>
  <c r="M21" i="12"/>
  <c r="M17" i="12"/>
  <c r="M13" i="12"/>
  <c r="M9" i="12"/>
  <c r="M5" i="12"/>
  <c r="H10" i="24"/>
  <c r="H26" i="24"/>
  <c r="H42" i="24"/>
  <c r="H58" i="24"/>
  <c r="H74" i="24"/>
  <c r="M18" i="24"/>
  <c r="M34" i="24"/>
  <c r="M50" i="24"/>
  <c r="M66" i="24"/>
  <c r="R10" i="24"/>
  <c r="R26" i="24"/>
  <c r="R42" i="24"/>
  <c r="R58" i="24"/>
  <c r="AB68" i="6"/>
  <c r="AB60" i="6"/>
  <c r="AB71" i="6"/>
  <c r="AB63" i="6"/>
  <c r="AB56" i="6"/>
  <c r="AB52" i="6"/>
  <c r="AB48" i="6"/>
  <c r="AB44" i="6"/>
  <c r="AB40" i="6"/>
  <c r="AB36" i="6"/>
  <c r="AB31" i="6"/>
  <c r="AB23" i="6"/>
  <c r="AB26" i="6"/>
  <c r="AB3" i="6"/>
  <c r="AB15" i="6"/>
  <c r="AB5" i="6"/>
  <c r="AB16" i="6"/>
  <c r="AB7" i="6"/>
  <c r="R72" i="19"/>
  <c r="R56" i="19"/>
  <c r="R43" i="19"/>
  <c r="R35" i="19"/>
  <c r="R27" i="19"/>
  <c r="R19" i="19"/>
  <c r="R11" i="19"/>
  <c r="R3" i="19"/>
  <c r="R59" i="19"/>
  <c r="R70" i="19"/>
  <c r="R54" i="19"/>
  <c r="R40" i="19"/>
  <c r="R32" i="19"/>
  <c r="R24" i="19"/>
  <c r="R16" i="19"/>
  <c r="R8" i="19"/>
  <c r="R65" i="19"/>
  <c r="R49" i="19"/>
  <c r="AL69" i="15"/>
  <c r="AL60" i="15"/>
  <c r="AL35" i="15"/>
  <c r="AL24" i="15"/>
  <c r="AL14" i="15"/>
  <c r="AL6" i="15"/>
  <c r="AL59" i="15"/>
  <c r="AL48" i="15"/>
  <c r="AL37" i="15"/>
  <c r="AL74" i="15"/>
  <c r="AL66" i="15"/>
  <c r="AL33" i="15"/>
  <c r="AL23" i="15"/>
  <c r="AL16" i="15"/>
  <c r="AL9" i="15"/>
  <c r="AL54" i="15"/>
  <c r="AL42" i="15"/>
  <c r="AL38" i="15"/>
  <c r="M72" i="12"/>
  <c r="M68" i="12"/>
  <c r="M64" i="12"/>
  <c r="M60" i="12"/>
  <c r="M56" i="12"/>
  <c r="M52" i="12"/>
  <c r="M48" i="12"/>
  <c r="M44" i="12"/>
  <c r="M40" i="12"/>
  <c r="M36" i="12"/>
  <c r="M32" i="12"/>
  <c r="M28" i="12"/>
  <c r="M24" i="12"/>
  <c r="M20" i="12"/>
  <c r="M16" i="12"/>
  <c r="M12" i="12"/>
  <c r="M8" i="12"/>
  <c r="M4" i="12"/>
  <c r="H14" i="24"/>
  <c r="H30" i="24"/>
  <c r="H46" i="24"/>
  <c r="H62" i="24"/>
  <c r="M6" i="24"/>
  <c r="M22" i="24"/>
  <c r="M38" i="24"/>
  <c r="AB66" i="6"/>
  <c r="AB58" i="6"/>
  <c r="AB69" i="6"/>
  <c r="AB61" i="6"/>
  <c r="AB55" i="6"/>
  <c r="AB51" i="6"/>
  <c r="AB47" i="6"/>
  <c r="AB43" i="6"/>
  <c r="AB39" i="6"/>
  <c r="AB35" i="6"/>
  <c r="AB29" i="6"/>
  <c r="AB32" i="6"/>
  <c r="AB24" i="6"/>
  <c r="AB21" i="6"/>
  <c r="AB13" i="6"/>
  <c r="AB22" i="6"/>
  <c r="AB14" i="6"/>
  <c r="AB6" i="6"/>
  <c r="R68" i="19"/>
  <c r="R52" i="19"/>
  <c r="R41" i="19"/>
  <c r="R33" i="19"/>
  <c r="R25" i="19"/>
  <c r="R17" i="19"/>
  <c r="R9" i="19"/>
  <c r="R71" i="19"/>
  <c r="R55" i="19"/>
  <c r="R66" i="19"/>
  <c r="R50" i="19"/>
  <c r="R38" i="19"/>
  <c r="R30" i="19"/>
  <c r="R22" i="19"/>
  <c r="R14" i="19"/>
  <c r="R6" i="19"/>
  <c r="R61" i="19"/>
  <c r="R45" i="19"/>
  <c r="AL67" i="15"/>
  <c r="AL57" i="15"/>
  <c r="AL31" i="15"/>
  <c r="AL20" i="15"/>
  <c r="AL12" i="15"/>
  <c r="AL4" i="15"/>
  <c r="AL58" i="15"/>
  <c r="AL47" i="15"/>
  <c r="AL36" i="15"/>
  <c r="AL72" i="15"/>
  <c r="AL64" i="15"/>
  <c r="AL29" i="15"/>
  <c r="AL22" i="15"/>
  <c r="AL15" i="15"/>
  <c r="AL7" i="15"/>
  <c r="AL50" i="15"/>
  <c r="AL41" i="15"/>
  <c r="AL32" i="15"/>
  <c r="M71" i="12"/>
  <c r="M67" i="12"/>
  <c r="M63" i="12"/>
  <c r="M59" i="12"/>
  <c r="M55" i="12"/>
  <c r="M51" i="12"/>
  <c r="M47" i="12"/>
  <c r="M43" i="12"/>
  <c r="M39" i="12"/>
  <c r="M35" i="12"/>
  <c r="M31" i="12"/>
  <c r="M27" i="12"/>
  <c r="M23" i="12"/>
  <c r="M19" i="12"/>
  <c r="M15" i="12"/>
  <c r="M11" i="12"/>
  <c r="M7" i="12"/>
  <c r="M3" i="12"/>
  <c r="H18" i="24"/>
  <c r="H34" i="24"/>
  <c r="H50" i="24"/>
  <c r="H66" i="24"/>
  <c r="M10" i="24"/>
  <c r="M26" i="24"/>
  <c r="M42" i="24"/>
  <c r="M58" i="24"/>
  <c r="M74" i="24"/>
  <c r="M54" i="24"/>
  <c r="R14" i="24"/>
  <c r="R34" i="24"/>
  <c r="R54" i="24"/>
  <c r="R74" i="24"/>
  <c r="W18" i="24"/>
  <c r="W34" i="24"/>
  <c r="W50" i="24"/>
  <c r="W66" i="24"/>
  <c r="AB10" i="24"/>
  <c r="AB26" i="24"/>
  <c r="AB42" i="24"/>
  <c r="AB58" i="24"/>
  <c r="AB74" i="24"/>
  <c r="AG18" i="24"/>
  <c r="AG34" i="24"/>
  <c r="AG50" i="24"/>
  <c r="AG66" i="24"/>
  <c r="AL10" i="24"/>
  <c r="AL26" i="24"/>
  <c r="AL42" i="24"/>
  <c r="AL58" i="24"/>
  <c r="AL74" i="24"/>
  <c r="C59" i="15"/>
  <c r="C48" i="15"/>
  <c r="C37" i="15"/>
  <c r="C71" i="15"/>
  <c r="C54" i="15"/>
  <c r="C29" i="15"/>
  <c r="C22" i="15"/>
  <c r="C14" i="15"/>
  <c r="C6" i="15"/>
  <c r="C45" i="15"/>
  <c r="C41" i="15"/>
  <c r="C3" i="15"/>
  <c r="C68" i="15"/>
  <c r="C58" i="15"/>
  <c r="C32" i="15"/>
  <c r="C21" i="15"/>
  <c r="C13" i="15"/>
  <c r="C5" i="15"/>
  <c r="M70" i="18"/>
  <c r="M66" i="18"/>
  <c r="M62" i="18"/>
  <c r="M59" i="18"/>
  <c r="M55" i="18"/>
  <c r="M51" i="18"/>
  <c r="M47" i="18"/>
  <c r="M43" i="18"/>
  <c r="M39" i="18"/>
  <c r="M35" i="18"/>
  <c r="M31" i="18"/>
  <c r="M27" i="18"/>
  <c r="M23" i="18"/>
  <c r="M19" i="18"/>
  <c r="M15" i="18"/>
  <c r="M11" i="18"/>
  <c r="M7" i="18"/>
  <c r="M3" i="18"/>
  <c r="R49" i="15"/>
  <c r="R30" i="15"/>
  <c r="R72" i="15"/>
  <c r="R64" i="15"/>
  <c r="R35" i="15"/>
  <c r="R23" i="15"/>
  <c r="R17" i="15"/>
  <c r="R10" i="15"/>
  <c r="R62" i="15"/>
  <c r="R44" i="15"/>
  <c r="R40" i="15"/>
  <c r="R71" i="15"/>
  <c r="R63" i="15"/>
  <c r="R52" i="15"/>
  <c r="R36" i="15"/>
  <c r="R19" i="15"/>
  <c r="R11" i="15"/>
  <c r="R3" i="15"/>
  <c r="AL71" i="13"/>
  <c r="AL67" i="13"/>
  <c r="AL63" i="13"/>
  <c r="AL57" i="13"/>
  <c r="AL53" i="13"/>
  <c r="M62" i="24"/>
  <c r="R18" i="24"/>
  <c r="R38" i="24"/>
  <c r="R62" i="24"/>
  <c r="W6" i="24"/>
  <c r="W22" i="24"/>
  <c r="W38" i="24"/>
  <c r="W54" i="24"/>
  <c r="W70" i="24"/>
  <c r="AB14" i="24"/>
  <c r="AB30" i="24"/>
  <c r="AB46" i="24"/>
  <c r="AB62" i="24"/>
  <c r="AG6" i="24"/>
  <c r="AG22" i="24"/>
  <c r="AG38" i="24"/>
  <c r="AG54" i="24"/>
  <c r="AG70" i="24"/>
  <c r="AL14" i="24"/>
  <c r="AL30" i="24"/>
  <c r="AL46" i="24"/>
  <c r="AL62" i="24"/>
  <c r="C63" i="15"/>
  <c r="C57" i="15"/>
  <c r="C47" i="15"/>
  <c r="C35" i="15"/>
  <c r="C69" i="15"/>
  <c r="C50" i="15"/>
  <c r="C28" i="15"/>
  <c r="C19" i="15"/>
  <c r="C12" i="15"/>
  <c r="C4" i="15"/>
  <c r="C44" i="15"/>
  <c r="C40" i="15"/>
  <c r="C74" i="15"/>
  <c r="C66" i="15"/>
  <c r="C56" i="15"/>
  <c r="C27" i="15"/>
  <c r="C20" i="15"/>
  <c r="C11" i="15"/>
  <c r="M74" i="18"/>
  <c r="M69" i="18"/>
  <c r="M65" i="18"/>
  <c r="M61" i="18"/>
  <c r="M58" i="18"/>
  <c r="M54" i="18"/>
  <c r="M50" i="18"/>
  <c r="M46" i="18"/>
  <c r="M42" i="18"/>
  <c r="M38" i="18"/>
  <c r="M34" i="18"/>
  <c r="M30" i="18"/>
  <c r="M26" i="18"/>
  <c r="M22" i="18"/>
  <c r="M18" i="18"/>
  <c r="M14" i="18"/>
  <c r="M10" i="18"/>
  <c r="M6" i="18"/>
  <c r="R59" i="15"/>
  <c r="R38" i="15"/>
  <c r="R28" i="15"/>
  <c r="R70" i="15"/>
  <c r="R54" i="15"/>
  <c r="R33" i="15"/>
  <c r="R22" i="15"/>
  <c r="R16" i="15"/>
  <c r="R8" i="15"/>
  <c r="R60" i="15"/>
  <c r="R43" i="15"/>
  <c r="R39" i="15"/>
  <c r="R69" i="15"/>
  <c r="R61" i="15"/>
  <c r="R51" i="15"/>
  <c r="R31" i="15"/>
  <c r="R18" i="15"/>
  <c r="R9" i="15"/>
  <c r="AL74" i="13"/>
  <c r="AL70" i="13"/>
  <c r="AL66" i="13"/>
  <c r="AL62" i="13"/>
  <c r="AL56" i="13"/>
  <c r="AL52" i="13"/>
  <c r="AL48" i="13"/>
  <c r="AL44" i="13"/>
  <c r="AL40" i="13"/>
  <c r="AL36" i="13"/>
  <c r="M70" i="24"/>
  <c r="R22" i="24"/>
  <c r="R46" i="24"/>
  <c r="R66" i="24"/>
  <c r="W10" i="24"/>
  <c r="W26" i="24"/>
  <c r="W42" i="24"/>
  <c r="W58" i="24"/>
  <c r="W74" i="24"/>
  <c r="AB18" i="24"/>
  <c r="AB34" i="24"/>
  <c r="AB50" i="24"/>
  <c r="AB66" i="24"/>
  <c r="AG10" i="24"/>
  <c r="AG26" i="24"/>
  <c r="AG42" i="24"/>
  <c r="AG58" i="24"/>
  <c r="AG74" i="24"/>
  <c r="AL18" i="24"/>
  <c r="AL34" i="24"/>
  <c r="AL50" i="24"/>
  <c r="AL66" i="24"/>
  <c r="C62" i="15"/>
  <c r="C53" i="15"/>
  <c r="C46" i="15"/>
  <c r="C31" i="15"/>
  <c r="C67" i="15"/>
  <c r="C34" i="15"/>
  <c r="C24" i="15"/>
  <c r="C17" i="15"/>
  <c r="C10" i="15"/>
  <c r="C55" i="15"/>
  <c r="C43" i="15"/>
  <c r="C39" i="15"/>
  <c r="C72" i="15"/>
  <c r="C64" i="15"/>
  <c r="C52" i="15"/>
  <c r="C26" i="15"/>
  <c r="C18" i="15"/>
  <c r="C9" i="15"/>
  <c r="M72" i="18"/>
  <c r="M68" i="18"/>
  <c r="M64" i="18"/>
  <c r="M73" i="18"/>
  <c r="M57" i="18"/>
  <c r="M53" i="18"/>
  <c r="M49" i="18"/>
  <c r="M45" i="18"/>
  <c r="M41" i="18"/>
  <c r="M37" i="18"/>
  <c r="M33" i="18"/>
  <c r="M29" i="18"/>
  <c r="M25" i="18"/>
  <c r="M21" i="18"/>
  <c r="M17" i="18"/>
  <c r="M13" i="18"/>
  <c r="M9" i="18"/>
  <c r="M5" i="18"/>
  <c r="R53" i="15"/>
  <c r="R37" i="15"/>
  <c r="R27" i="15"/>
  <c r="R68" i="15"/>
  <c r="R48" i="15"/>
  <c r="R29" i="15"/>
  <c r="R21" i="15"/>
  <c r="R14" i="15"/>
  <c r="R6" i="15"/>
  <c r="R57" i="15"/>
  <c r="R42" i="15"/>
  <c r="R32" i="15"/>
  <c r="R67" i="15"/>
  <c r="R58" i="15"/>
  <c r="R46" i="15"/>
  <c r="R26" i="15"/>
  <c r="R15" i="15"/>
  <c r="R7" i="15"/>
  <c r="AL73" i="13"/>
  <c r="AL69" i="13"/>
  <c r="AL65" i="13"/>
  <c r="AL61" i="13"/>
  <c r="AL55" i="13"/>
  <c r="AL51" i="13"/>
  <c r="R6" i="24"/>
  <c r="R30" i="24"/>
  <c r="R50" i="24"/>
  <c r="R70" i="24"/>
  <c r="W14" i="24"/>
  <c r="W30" i="24"/>
  <c r="W46" i="24"/>
  <c r="W62" i="24"/>
  <c r="AB6" i="24"/>
  <c r="AB22" i="24"/>
  <c r="AB38" i="24"/>
  <c r="AB54" i="24"/>
  <c r="AB70" i="24"/>
  <c r="AG14" i="24"/>
  <c r="AG30" i="24"/>
  <c r="AG46" i="24"/>
  <c r="AG62" i="24"/>
  <c r="AL6" i="24"/>
  <c r="AL22" i="24"/>
  <c r="AL38" i="24"/>
  <c r="AL54" i="24"/>
  <c r="AL70" i="24"/>
  <c r="C60" i="15"/>
  <c r="C49" i="15"/>
  <c r="C38" i="15"/>
  <c r="C73" i="15"/>
  <c r="C65" i="15"/>
  <c r="C30" i="15"/>
  <c r="C23" i="15"/>
  <c r="C16" i="15"/>
  <c r="C8" i="15"/>
  <c r="C51" i="15"/>
  <c r="C42" i="15"/>
  <c r="C33" i="15"/>
  <c r="C70" i="15"/>
  <c r="C61" i="15"/>
  <c r="C36" i="15"/>
  <c r="C25" i="15"/>
  <c r="C15" i="15"/>
  <c r="C7" i="15"/>
  <c r="M71" i="18"/>
  <c r="M67" i="18"/>
  <c r="M63" i="18"/>
  <c r="M60" i="18"/>
  <c r="M56" i="18"/>
  <c r="M52" i="18"/>
  <c r="M48" i="18"/>
  <c r="M44" i="18"/>
  <c r="M40" i="18"/>
  <c r="M36" i="18"/>
  <c r="M32" i="18"/>
  <c r="M28" i="18"/>
  <c r="M24" i="18"/>
  <c r="M20" i="18"/>
  <c r="M16" i="18"/>
  <c r="M12" i="18"/>
  <c r="M8" i="18"/>
  <c r="M4" i="18"/>
  <c r="R50" i="15"/>
  <c r="R34" i="15"/>
  <c r="R74" i="15"/>
  <c r="R66" i="15"/>
  <c r="R47" i="15"/>
  <c r="R25" i="15"/>
  <c r="R20" i="15"/>
  <c r="R12" i="15"/>
  <c r="R4" i="15"/>
  <c r="R55" i="15"/>
  <c r="R41" i="15"/>
  <c r="R73" i="15"/>
  <c r="R65" i="15"/>
  <c r="R56" i="15"/>
  <c r="R45" i="15"/>
  <c r="R24" i="15"/>
  <c r="R13" i="15"/>
  <c r="R5" i="15"/>
  <c r="AL72" i="13"/>
  <c r="AL68" i="13"/>
  <c r="AL64" i="13"/>
  <c r="AL59" i="13"/>
  <c r="AL54" i="13"/>
  <c r="AL50" i="13"/>
  <c r="AL46" i="13"/>
  <c r="AL42" i="13"/>
  <c r="AL38" i="13"/>
  <c r="AL49" i="13"/>
  <c r="AL41" i="13"/>
  <c r="AL34" i="13"/>
  <c r="AL30" i="13"/>
  <c r="AL26" i="13"/>
  <c r="AL22" i="13"/>
  <c r="AL18" i="13"/>
  <c r="AL14" i="13"/>
  <c r="AL10" i="13"/>
  <c r="AL6" i="13"/>
  <c r="AL60" i="13"/>
  <c r="R72" i="13"/>
  <c r="R68" i="13"/>
  <c r="R64" i="13"/>
  <c r="R60" i="13"/>
  <c r="R55" i="13"/>
  <c r="R51" i="13"/>
  <c r="R47" i="13"/>
  <c r="R43" i="13"/>
  <c r="R39" i="13"/>
  <c r="R35" i="13"/>
  <c r="R31" i="13"/>
  <c r="R27" i="13"/>
  <c r="R23" i="13"/>
  <c r="R19" i="13"/>
  <c r="R15" i="13"/>
  <c r="R11" i="13"/>
  <c r="R7" i="13"/>
  <c r="R3" i="13"/>
  <c r="AG72" i="12"/>
  <c r="AG68" i="12"/>
  <c r="AG64" i="12"/>
  <c r="AG60" i="12"/>
  <c r="AG56" i="12"/>
  <c r="AG52" i="12"/>
  <c r="AG48" i="12"/>
  <c r="AG44" i="12"/>
  <c r="AG40" i="12"/>
  <c r="AG36" i="12"/>
  <c r="AG32" i="12"/>
  <c r="AG28" i="12"/>
  <c r="AG24" i="12"/>
  <c r="AG20" i="12"/>
  <c r="AG16" i="12"/>
  <c r="AG12" i="12"/>
  <c r="AG8" i="12"/>
  <c r="AG4" i="12"/>
  <c r="AB69" i="11"/>
  <c r="AB71" i="11"/>
  <c r="AB60" i="11"/>
  <c r="AB73" i="11"/>
  <c r="AB56" i="11"/>
  <c r="AB47" i="11"/>
  <c r="AB46" i="11"/>
  <c r="AB67" i="11"/>
  <c r="AB41" i="11"/>
  <c r="AB20" i="11"/>
  <c r="AB29" i="11"/>
  <c r="AB13" i="11"/>
  <c r="AB28" i="11"/>
  <c r="AB10" i="11"/>
  <c r="AB3" i="11"/>
  <c r="AB34" i="11"/>
  <c r="AB5" i="11"/>
  <c r="AB8" i="11"/>
  <c r="H66" i="11"/>
  <c r="H68" i="11"/>
  <c r="H58" i="11"/>
  <c r="H54" i="11"/>
  <c r="H61" i="11"/>
  <c r="H53" i="11"/>
  <c r="H40" i="11"/>
  <c r="H36" i="11"/>
  <c r="H34" i="11"/>
  <c r="H31" i="11"/>
  <c r="H13" i="11"/>
  <c r="H26" i="11"/>
  <c r="H41" i="11"/>
  <c r="H19" i="11"/>
  <c r="H23" i="11"/>
  <c r="H24" i="11"/>
  <c r="H20" i="11"/>
  <c r="H9" i="11"/>
  <c r="W72" i="6"/>
  <c r="X72" i="6" s="1"/>
  <c r="Y72" i="6" s="1"/>
  <c r="Z72" i="6" s="1"/>
  <c r="AA72" i="6" s="1"/>
  <c r="W68" i="6"/>
  <c r="X68" i="6" s="1"/>
  <c r="Y68" i="6" s="1"/>
  <c r="Z68" i="6" s="1"/>
  <c r="AA68" i="6" s="1"/>
  <c r="AL47" i="13"/>
  <c r="AL39" i="13"/>
  <c r="AL33" i="13"/>
  <c r="AL29" i="13"/>
  <c r="AL25" i="13"/>
  <c r="AL21" i="13"/>
  <c r="AL17" i="13"/>
  <c r="AL13" i="13"/>
  <c r="AL9" i="13"/>
  <c r="AL5" i="13"/>
  <c r="AL58" i="13"/>
  <c r="R71" i="13"/>
  <c r="R67" i="13"/>
  <c r="R63" i="13"/>
  <c r="R58" i="13"/>
  <c r="R54" i="13"/>
  <c r="R50" i="13"/>
  <c r="R46" i="13"/>
  <c r="R42" i="13"/>
  <c r="R38" i="13"/>
  <c r="R34" i="13"/>
  <c r="R30" i="13"/>
  <c r="R26" i="13"/>
  <c r="R22" i="13"/>
  <c r="R18" i="13"/>
  <c r="R14" i="13"/>
  <c r="R10" i="13"/>
  <c r="R6" i="13"/>
  <c r="R59" i="13"/>
  <c r="AG71" i="12"/>
  <c r="AG67" i="12"/>
  <c r="AG63" i="12"/>
  <c r="AG59" i="12"/>
  <c r="AG55" i="12"/>
  <c r="AG51" i="12"/>
  <c r="AG47" i="12"/>
  <c r="AG43" i="12"/>
  <c r="AG39" i="12"/>
  <c r="AG35" i="12"/>
  <c r="AG31" i="12"/>
  <c r="AG27" i="12"/>
  <c r="AG23" i="12"/>
  <c r="AG19" i="12"/>
  <c r="AG15" i="12"/>
  <c r="AG11" i="12"/>
  <c r="AG7" i="12"/>
  <c r="AG3" i="12"/>
  <c r="AB65" i="11"/>
  <c r="AB66" i="11"/>
  <c r="AB59" i="11"/>
  <c r="AB64" i="11"/>
  <c r="AB70" i="11"/>
  <c r="AB43" i="11"/>
  <c r="AB42" i="11"/>
  <c r="AB52" i="11"/>
  <c r="AB33" i="11"/>
  <c r="AB16" i="11"/>
  <c r="AB25" i="11"/>
  <c r="AB44" i="11"/>
  <c r="AB24" i="11"/>
  <c r="AB31" i="11"/>
  <c r="AB27" i="11"/>
  <c r="AB23" i="11"/>
  <c r="AB11" i="11"/>
  <c r="AB4" i="11"/>
  <c r="H63" i="11"/>
  <c r="H64" i="11"/>
  <c r="H57" i="11"/>
  <c r="H51" i="11"/>
  <c r="H55" i="11"/>
  <c r="H52" i="11"/>
  <c r="H47" i="11"/>
  <c r="H50" i="11"/>
  <c r="H49" i="11"/>
  <c r="H27" i="11"/>
  <c r="H45" i="11"/>
  <c r="H22" i="11"/>
  <c r="H33" i="11"/>
  <c r="H15" i="11"/>
  <c r="H12" i="11"/>
  <c r="H16" i="11"/>
  <c r="H10" i="11"/>
  <c r="H5" i="11"/>
  <c r="W71" i="6"/>
  <c r="X71" i="6" s="1"/>
  <c r="Y71" i="6" s="1"/>
  <c r="Z71" i="6" s="1"/>
  <c r="AA71" i="6" s="1"/>
  <c r="W67" i="6"/>
  <c r="X67" i="6" s="1"/>
  <c r="Y67" i="6" s="1"/>
  <c r="Z67" i="6" s="1"/>
  <c r="AA67" i="6" s="1"/>
  <c r="W63" i="6"/>
  <c r="X63" i="6" s="1"/>
  <c r="Y63" i="6" s="1"/>
  <c r="Z63" i="6" s="1"/>
  <c r="AA63" i="6" s="1"/>
  <c r="W59" i="6"/>
  <c r="X59" i="6" s="1"/>
  <c r="Y59" i="6" s="1"/>
  <c r="Z59" i="6" s="1"/>
  <c r="AA59" i="6" s="1"/>
  <c r="AL45" i="13"/>
  <c r="AL37" i="13"/>
  <c r="AL32" i="13"/>
  <c r="AL28" i="13"/>
  <c r="AL24" i="13"/>
  <c r="AL20" i="13"/>
  <c r="AL16" i="13"/>
  <c r="AL12" i="13"/>
  <c r="AL8" i="13"/>
  <c r="AL4" i="13"/>
  <c r="R74" i="13"/>
  <c r="R70" i="13"/>
  <c r="R66" i="13"/>
  <c r="R62" i="13"/>
  <c r="R57" i="13"/>
  <c r="R53" i="13"/>
  <c r="R49" i="13"/>
  <c r="R45" i="13"/>
  <c r="R41" i="13"/>
  <c r="R37" i="13"/>
  <c r="R33" i="13"/>
  <c r="R29" i="13"/>
  <c r="R25" i="13"/>
  <c r="R21" i="13"/>
  <c r="R17" i="13"/>
  <c r="R13" i="13"/>
  <c r="R9" i="13"/>
  <c r="R5" i="13"/>
  <c r="AG74" i="12"/>
  <c r="AG70" i="12"/>
  <c r="AG66" i="12"/>
  <c r="AG62" i="12"/>
  <c r="AG58" i="12"/>
  <c r="AG54" i="12"/>
  <c r="AG50" i="12"/>
  <c r="AG46" i="12"/>
  <c r="AG42" i="12"/>
  <c r="AG38" i="12"/>
  <c r="AG34" i="12"/>
  <c r="AG30" i="12"/>
  <c r="AG26" i="12"/>
  <c r="AG22" i="12"/>
  <c r="AG18" i="12"/>
  <c r="AG14" i="12"/>
  <c r="AG10" i="12"/>
  <c r="AG6" i="12"/>
  <c r="AB74" i="11"/>
  <c r="AB62" i="11"/>
  <c r="AB63" i="11"/>
  <c r="AB57" i="11"/>
  <c r="AB54" i="11"/>
  <c r="AB55" i="11"/>
  <c r="AB35" i="11"/>
  <c r="AB39" i="11"/>
  <c r="AB49" i="11"/>
  <c r="AB30" i="11"/>
  <c r="AB12" i="11"/>
  <c r="AB21" i="11"/>
  <c r="AB38" i="11"/>
  <c r="AB18" i="11"/>
  <c r="AB15" i="11"/>
  <c r="AB19" i="11"/>
  <c r="AB22" i="11"/>
  <c r="AB40" i="11"/>
  <c r="H74" i="11"/>
  <c r="H59" i="11"/>
  <c r="H60" i="11"/>
  <c r="H72" i="11"/>
  <c r="H73" i="11"/>
  <c r="H67" i="11"/>
  <c r="H48" i="11"/>
  <c r="H43" i="11"/>
  <c r="H46" i="11"/>
  <c r="H39" i="11"/>
  <c r="H21" i="11"/>
  <c r="H37" i="11"/>
  <c r="H18" i="11"/>
  <c r="H29" i="11"/>
  <c r="H11" i="11"/>
  <c r="H8" i="11"/>
  <c r="H7" i="11"/>
  <c r="H6" i="11"/>
  <c r="W74" i="6"/>
  <c r="X74" i="6" s="1"/>
  <c r="Y74" i="6" s="1"/>
  <c r="Z74" i="6" s="1"/>
  <c r="AA74" i="6" s="1"/>
  <c r="W70" i="6"/>
  <c r="X70" i="6" s="1"/>
  <c r="Y70" i="6" s="1"/>
  <c r="Z70" i="6" s="1"/>
  <c r="AA70" i="6" s="1"/>
  <c r="W66" i="6"/>
  <c r="X66" i="6" s="1"/>
  <c r="Y66" i="6" s="1"/>
  <c r="Z66" i="6" s="1"/>
  <c r="AA66" i="6" s="1"/>
  <c r="AL43" i="13"/>
  <c r="AL35" i="13"/>
  <c r="AL31" i="13"/>
  <c r="AL27" i="13"/>
  <c r="AL23" i="13"/>
  <c r="AL19" i="13"/>
  <c r="AL15" i="13"/>
  <c r="AL11" i="13"/>
  <c r="AL7" i="13"/>
  <c r="AL3" i="13"/>
  <c r="R73" i="13"/>
  <c r="R69" i="13"/>
  <c r="R65" i="13"/>
  <c r="R61" i="13"/>
  <c r="R56" i="13"/>
  <c r="R52" i="13"/>
  <c r="R48" i="13"/>
  <c r="R44" i="13"/>
  <c r="R40" i="13"/>
  <c r="R36" i="13"/>
  <c r="R32" i="13"/>
  <c r="R28" i="13"/>
  <c r="R24" i="13"/>
  <c r="R20" i="13"/>
  <c r="R16" i="13"/>
  <c r="R12" i="13"/>
  <c r="R8" i="13"/>
  <c r="R4" i="13"/>
  <c r="AG73" i="12"/>
  <c r="AG69" i="12"/>
  <c r="AG65" i="12"/>
  <c r="AG61" i="12"/>
  <c r="AG57" i="12"/>
  <c r="AG53" i="12"/>
  <c r="AG49" i="12"/>
  <c r="AG45" i="12"/>
  <c r="AG41" i="12"/>
  <c r="AG37" i="12"/>
  <c r="AG33" i="12"/>
  <c r="AG29" i="12"/>
  <c r="AG25" i="12"/>
  <c r="AG21" i="12"/>
  <c r="AG17" i="12"/>
  <c r="AG13" i="12"/>
  <c r="AG9" i="12"/>
  <c r="AG5" i="12"/>
  <c r="AB72" i="11"/>
  <c r="AB58" i="11"/>
  <c r="AB68" i="11"/>
  <c r="AB53" i="11"/>
  <c r="AB61" i="11"/>
  <c r="AB51" i="11"/>
  <c r="AB50" i="11"/>
  <c r="AB37" i="11"/>
  <c r="AB45" i="11"/>
  <c r="AB26" i="11"/>
  <c r="AB48" i="11"/>
  <c r="AB17" i="11"/>
  <c r="AB32" i="11"/>
  <c r="AB14" i="11"/>
  <c r="AB7" i="11"/>
  <c r="AB6" i="11"/>
  <c r="AB9" i="11"/>
  <c r="AB36" i="11"/>
  <c r="H69" i="11"/>
  <c r="H71" i="11"/>
  <c r="H65" i="11"/>
  <c r="H62" i="11"/>
  <c r="H70" i="11"/>
  <c r="H56" i="11"/>
  <c r="H44" i="11"/>
  <c r="H38" i="11"/>
  <c r="H42" i="11"/>
  <c r="H35" i="11"/>
  <c r="H17" i="11"/>
  <c r="H30" i="11"/>
  <c r="H14" i="11"/>
  <c r="H25" i="11"/>
  <c r="H28" i="11"/>
  <c r="H4" i="11"/>
  <c r="H3" i="11"/>
  <c r="H32" i="11"/>
  <c r="W73" i="6"/>
  <c r="X73" i="6" s="1"/>
  <c r="Y73" i="6" s="1"/>
  <c r="Z73" i="6" s="1"/>
  <c r="AA73" i="6" s="1"/>
  <c r="W69" i="6"/>
  <c r="X69" i="6" s="1"/>
  <c r="Y69" i="6" s="1"/>
  <c r="Z69" i="6" s="1"/>
  <c r="AA69" i="6" s="1"/>
  <c r="W65" i="6"/>
  <c r="X65" i="6" s="1"/>
  <c r="Y65" i="6" s="1"/>
  <c r="Z65" i="6" s="1"/>
  <c r="AA65" i="6" s="1"/>
  <c r="W64" i="6"/>
  <c r="X64" i="6" s="1"/>
  <c r="Y64" i="6" s="1"/>
  <c r="Z64" i="6" s="1"/>
  <c r="AA64" i="6" s="1"/>
  <c r="W58" i="6"/>
  <c r="X58" i="6" s="1"/>
  <c r="Y58" i="6" s="1"/>
  <c r="Z58" i="6" s="1"/>
  <c r="AA58" i="6" s="1"/>
  <c r="W49" i="6"/>
  <c r="X49" i="6" s="1"/>
  <c r="Y49" i="6" s="1"/>
  <c r="Z49" i="6" s="1"/>
  <c r="AA49" i="6" s="1"/>
  <c r="W41" i="6"/>
  <c r="X41" i="6" s="1"/>
  <c r="Y41" i="6" s="1"/>
  <c r="Z41" i="6" s="1"/>
  <c r="AA41" i="6" s="1"/>
  <c r="W55" i="6"/>
  <c r="X55" i="6" s="1"/>
  <c r="Y55" i="6" s="1"/>
  <c r="Z55" i="6" s="1"/>
  <c r="AA55" i="6" s="1"/>
  <c r="W48" i="6"/>
  <c r="X48" i="6" s="1"/>
  <c r="Y48" i="6" s="1"/>
  <c r="Z48" i="6" s="1"/>
  <c r="AA48" i="6" s="1"/>
  <c r="W33" i="6"/>
  <c r="X33" i="6" s="1"/>
  <c r="Y33" i="6" s="1"/>
  <c r="Z33" i="6" s="1"/>
  <c r="AA33" i="6" s="1"/>
  <c r="W25" i="6"/>
  <c r="X25" i="6" s="1"/>
  <c r="Y25" i="6" s="1"/>
  <c r="Z25" i="6" s="1"/>
  <c r="AA25" i="6" s="1"/>
  <c r="W23" i="6"/>
  <c r="X23" i="6" s="1"/>
  <c r="Y23" i="6" s="1"/>
  <c r="Z23" i="6" s="1"/>
  <c r="AA23" i="6" s="1"/>
  <c r="W15" i="6"/>
  <c r="X15" i="6" s="1"/>
  <c r="Y15" i="6" s="1"/>
  <c r="Z15" i="6" s="1"/>
  <c r="AA15" i="6" s="1"/>
  <c r="W4" i="6"/>
  <c r="X4" i="6" s="1"/>
  <c r="Y4" i="6" s="1"/>
  <c r="Z4" i="6" s="1"/>
  <c r="AA4" i="6" s="1"/>
  <c r="W9" i="6"/>
  <c r="X9" i="6" s="1"/>
  <c r="Y9" i="6" s="1"/>
  <c r="Z9" i="6" s="1"/>
  <c r="AA9" i="6" s="1"/>
  <c r="W32" i="6"/>
  <c r="X32" i="6" s="1"/>
  <c r="Y32" i="6" s="1"/>
  <c r="Z32" i="6" s="1"/>
  <c r="AA32" i="6" s="1"/>
  <c r="W12" i="6"/>
  <c r="X12" i="6" s="1"/>
  <c r="Y12" i="6" s="1"/>
  <c r="Z12" i="6" s="1"/>
  <c r="AA12" i="6" s="1"/>
  <c r="W42" i="6"/>
  <c r="X42" i="6" s="1"/>
  <c r="Y42" i="6" s="1"/>
  <c r="Z42" i="6" s="1"/>
  <c r="AA42" i="6" s="1"/>
  <c r="AG74" i="19"/>
  <c r="AG70" i="19"/>
  <c r="AG66" i="19"/>
  <c r="AG62" i="19"/>
  <c r="AG58" i="19"/>
  <c r="AG54" i="19"/>
  <c r="AG50" i="19"/>
  <c r="AG46" i="19"/>
  <c r="AG41" i="19"/>
  <c r="AG33" i="19"/>
  <c r="AG25" i="19"/>
  <c r="AG17" i="19"/>
  <c r="AG9" i="19"/>
  <c r="AG42" i="19"/>
  <c r="AG34" i="19"/>
  <c r="AG26" i="19"/>
  <c r="AG18" i="19"/>
  <c r="AG10" i="19"/>
  <c r="M74" i="19"/>
  <c r="N74" i="19" s="1"/>
  <c r="O74" i="19" s="1"/>
  <c r="P74" i="19" s="1"/>
  <c r="Q74" i="19" s="1"/>
  <c r="M70" i="19"/>
  <c r="N70" i="19" s="1"/>
  <c r="O70" i="19" s="1"/>
  <c r="P70" i="19" s="1"/>
  <c r="Q70" i="19" s="1"/>
  <c r="M66" i="19"/>
  <c r="N66" i="19" s="1"/>
  <c r="O66" i="19" s="1"/>
  <c r="P66" i="19" s="1"/>
  <c r="Q66" i="19" s="1"/>
  <c r="M62" i="19"/>
  <c r="N62" i="19" s="1"/>
  <c r="O62" i="19" s="1"/>
  <c r="P62" i="19" s="1"/>
  <c r="Q62" i="19" s="1"/>
  <c r="M58" i="19"/>
  <c r="N58" i="19" s="1"/>
  <c r="O58" i="19" s="1"/>
  <c r="P58" i="19" s="1"/>
  <c r="Q58" i="19" s="1"/>
  <c r="M54" i="19"/>
  <c r="N54" i="19" s="1"/>
  <c r="O54" i="19" s="1"/>
  <c r="P54" i="19" s="1"/>
  <c r="Q54" i="19" s="1"/>
  <c r="M50" i="19"/>
  <c r="N50" i="19" s="1"/>
  <c r="O50" i="19" s="1"/>
  <c r="P50" i="19" s="1"/>
  <c r="Q50" i="19" s="1"/>
  <c r="M46" i="19"/>
  <c r="N46" i="19" s="1"/>
  <c r="O46" i="19" s="1"/>
  <c r="P46" i="19" s="1"/>
  <c r="Q46" i="19" s="1"/>
  <c r="M40" i="19"/>
  <c r="N40" i="19" s="1"/>
  <c r="O40" i="19" s="1"/>
  <c r="P40" i="19" s="1"/>
  <c r="Q40" i="19" s="1"/>
  <c r="M32" i="19"/>
  <c r="N32" i="19" s="1"/>
  <c r="O32" i="19" s="1"/>
  <c r="P32" i="19" s="1"/>
  <c r="Q32" i="19" s="1"/>
  <c r="M24" i="19"/>
  <c r="N24" i="19" s="1"/>
  <c r="O24" i="19" s="1"/>
  <c r="P24" i="19" s="1"/>
  <c r="Q24" i="19" s="1"/>
  <c r="M16" i="19"/>
  <c r="N16" i="19" s="1"/>
  <c r="O16" i="19" s="1"/>
  <c r="P16" i="19" s="1"/>
  <c r="Q16" i="19" s="1"/>
  <c r="M8" i="19"/>
  <c r="N8" i="19" s="1"/>
  <c r="O8" i="19" s="1"/>
  <c r="P8" i="19" s="1"/>
  <c r="Q8" i="19" s="1"/>
  <c r="M41" i="19"/>
  <c r="N41" i="19" s="1"/>
  <c r="O41" i="19" s="1"/>
  <c r="P41" i="19" s="1"/>
  <c r="Q41" i="19" s="1"/>
  <c r="M33" i="19"/>
  <c r="N33" i="19" s="1"/>
  <c r="O33" i="19" s="1"/>
  <c r="P33" i="19" s="1"/>
  <c r="Q33" i="19" s="1"/>
  <c r="M25" i="19"/>
  <c r="N25" i="19" s="1"/>
  <c r="O25" i="19" s="1"/>
  <c r="P25" i="19" s="1"/>
  <c r="Q25" i="19" s="1"/>
  <c r="M17" i="19"/>
  <c r="N17" i="19" s="1"/>
  <c r="O17" i="19" s="1"/>
  <c r="P17" i="19" s="1"/>
  <c r="Q17" i="19" s="1"/>
  <c r="M9" i="19"/>
  <c r="N9" i="19" s="1"/>
  <c r="O9" i="19" s="1"/>
  <c r="P9" i="19" s="1"/>
  <c r="Q9" i="19" s="1"/>
  <c r="AB74" i="18"/>
  <c r="AB70" i="18"/>
  <c r="AB66" i="18"/>
  <c r="AB61" i="18"/>
  <c r="AB58" i="18"/>
  <c r="AB54" i="18"/>
  <c r="AB50" i="18"/>
  <c r="AB46" i="18"/>
  <c r="AB42" i="18"/>
  <c r="AB38" i="18"/>
  <c r="AB34" i="18"/>
  <c r="AB30" i="18"/>
  <c r="AB26" i="18"/>
  <c r="AB22" i="18"/>
  <c r="AB18" i="18"/>
  <c r="AB14" i="18"/>
  <c r="AB10" i="18"/>
  <c r="AB6" i="18"/>
  <c r="H74" i="18"/>
  <c r="I74" i="18" s="1"/>
  <c r="J74" i="18" s="1"/>
  <c r="K74" i="18" s="1"/>
  <c r="L74" i="18" s="1"/>
  <c r="H70" i="18"/>
  <c r="I70" i="18" s="1"/>
  <c r="J70" i="18" s="1"/>
  <c r="K70" i="18" s="1"/>
  <c r="L70" i="18" s="1"/>
  <c r="H66" i="18"/>
  <c r="I66" i="18" s="1"/>
  <c r="J66" i="18" s="1"/>
  <c r="K66" i="18" s="1"/>
  <c r="L66" i="18" s="1"/>
  <c r="H62" i="18"/>
  <c r="I62" i="18" s="1"/>
  <c r="J62" i="18" s="1"/>
  <c r="K62" i="18" s="1"/>
  <c r="L62" i="18" s="1"/>
  <c r="H58" i="18"/>
  <c r="I58" i="18" s="1"/>
  <c r="J58" i="18" s="1"/>
  <c r="K58" i="18" s="1"/>
  <c r="L58" i="18" s="1"/>
  <c r="H54" i="18"/>
  <c r="I54" i="18" s="1"/>
  <c r="J54" i="18" s="1"/>
  <c r="K54" i="18" s="1"/>
  <c r="L54" i="18" s="1"/>
  <c r="H50" i="18"/>
  <c r="I50" i="18" s="1"/>
  <c r="J50" i="18" s="1"/>
  <c r="K50" i="18" s="1"/>
  <c r="L50" i="18" s="1"/>
  <c r="H46" i="18"/>
  <c r="I46" i="18" s="1"/>
  <c r="J46" i="18" s="1"/>
  <c r="K46" i="18" s="1"/>
  <c r="L46" i="18" s="1"/>
  <c r="H42" i="18"/>
  <c r="I42" i="18" s="1"/>
  <c r="J42" i="18" s="1"/>
  <c r="K42" i="18" s="1"/>
  <c r="L42" i="18" s="1"/>
  <c r="H38" i="18"/>
  <c r="I38" i="18" s="1"/>
  <c r="J38" i="18" s="1"/>
  <c r="K38" i="18" s="1"/>
  <c r="L38" i="18" s="1"/>
  <c r="H34" i="18"/>
  <c r="I34" i="18" s="1"/>
  <c r="J34" i="18" s="1"/>
  <c r="K34" i="18" s="1"/>
  <c r="L34" i="18" s="1"/>
  <c r="H30" i="18"/>
  <c r="I30" i="18" s="1"/>
  <c r="J30" i="18" s="1"/>
  <c r="K30" i="18" s="1"/>
  <c r="L30" i="18" s="1"/>
  <c r="H26" i="18"/>
  <c r="I26" i="18" s="1"/>
  <c r="J26" i="18" s="1"/>
  <c r="K26" i="18" s="1"/>
  <c r="L26" i="18" s="1"/>
  <c r="H22" i="18"/>
  <c r="I22" i="18" s="1"/>
  <c r="J22" i="18" s="1"/>
  <c r="K22" i="18" s="1"/>
  <c r="L22" i="18" s="1"/>
  <c r="H18" i="18"/>
  <c r="I18" i="18" s="1"/>
  <c r="J18" i="18" s="1"/>
  <c r="K18" i="18" s="1"/>
  <c r="L18" i="18" s="1"/>
  <c r="H14" i="18"/>
  <c r="I14" i="18" s="1"/>
  <c r="J14" i="18" s="1"/>
  <c r="K14" i="18" s="1"/>
  <c r="L14" i="18" s="1"/>
  <c r="H10" i="18"/>
  <c r="I10" i="18" s="1"/>
  <c r="J10" i="18" s="1"/>
  <c r="K10" i="18" s="1"/>
  <c r="L10" i="18" s="1"/>
  <c r="H6" i="18"/>
  <c r="I6" i="18" s="1"/>
  <c r="J6" i="18" s="1"/>
  <c r="K6" i="18" s="1"/>
  <c r="L6" i="18" s="1"/>
  <c r="AG74" i="15"/>
  <c r="AH74" i="15" s="1"/>
  <c r="AI74" i="15" s="1"/>
  <c r="AJ74" i="15" s="1"/>
  <c r="AK74" i="15" s="1"/>
  <c r="W62" i="6"/>
  <c r="X62" i="6" s="1"/>
  <c r="Y62" i="6" s="1"/>
  <c r="Z62" i="6" s="1"/>
  <c r="AA62" i="6" s="1"/>
  <c r="W57" i="6"/>
  <c r="X57" i="6" s="1"/>
  <c r="Y57" i="6" s="1"/>
  <c r="Z57" i="6" s="1"/>
  <c r="AA57" i="6" s="1"/>
  <c r="W47" i="6"/>
  <c r="X47" i="6" s="1"/>
  <c r="Y47" i="6" s="1"/>
  <c r="Z47" i="6" s="1"/>
  <c r="AA47" i="6" s="1"/>
  <c r="W39" i="6"/>
  <c r="X39" i="6" s="1"/>
  <c r="Y39" i="6" s="1"/>
  <c r="Z39" i="6" s="1"/>
  <c r="AA39" i="6" s="1"/>
  <c r="W54" i="6"/>
  <c r="X54" i="6" s="1"/>
  <c r="Y54" i="6" s="1"/>
  <c r="Z54" i="6" s="1"/>
  <c r="AA54" i="6" s="1"/>
  <c r="W44" i="6"/>
  <c r="X44" i="6" s="1"/>
  <c r="Y44" i="6" s="1"/>
  <c r="Z44" i="6" s="1"/>
  <c r="AA44" i="6" s="1"/>
  <c r="W31" i="6"/>
  <c r="X31" i="6" s="1"/>
  <c r="Y31" i="6" s="1"/>
  <c r="Z31" i="6" s="1"/>
  <c r="AA31" i="6" s="1"/>
  <c r="W50" i="6"/>
  <c r="X50" i="6" s="1"/>
  <c r="Y50" i="6" s="1"/>
  <c r="Z50" i="6" s="1"/>
  <c r="AA50" i="6" s="1"/>
  <c r="W21" i="6"/>
  <c r="X21" i="6" s="1"/>
  <c r="Y21" i="6" s="1"/>
  <c r="Z21" i="6" s="1"/>
  <c r="AA21" i="6" s="1"/>
  <c r="W13" i="6"/>
  <c r="X13" i="6" s="1"/>
  <c r="Y13" i="6" s="1"/>
  <c r="Z13" i="6" s="1"/>
  <c r="AA13" i="6" s="1"/>
  <c r="W46" i="6"/>
  <c r="X46" i="6" s="1"/>
  <c r="Y46" i="6" s="1"/>
  <c r="Z46" i="6" s="1"/>
  <c r="AA46" i="6" s="1"/>
  <c r="W5" i="6"/>
  <c r="X5" i="6" s="1"/>
  <c r="Y5" i="6" s="1"/>
  <c r="Z5" i="6" s="1"/>
  <c r="AA5" i="6" s="1"/>
  <c r="W7" i="6"/>
  <c r="X7" i="6" s="1"/>
  <c r="Y7" i="6" s="1"/>
  <c r="Z7" i="6" s="1"/>
  <c r="AA7" i="6" s="1"/>
  <c r="W6" i="6"/>
  <c r="X6" i="6" s="1"/>
  <c r="Y6" i="6" s="1"/>
  <c r="Z6" i="6" s="1"/>
  <c r="AA6" i="6" s="1"/>
  <c r="W22" i="6"/>
  <c r="X22" i="6" s="1"/>
  <c r="Y22" i="6" s="1"/>
  <c r="Z22" i="6" s="1"/>
  <c r="AA22" i="6" s="1"/>
  <c r="AG73" i="19"/>
  <c r="AG69" i="19"/>
  <c r="AG65" i="19"/>
  <c r="AG61" i="19"/>
  <c r="AG57" i="19"/>
  <c r="AG53" i="19"/>
  <c r="AG49" i="19"/>
  <c r="AG45" i="19"/>
  <c r="AG39" i="19"/>
  <c r="AG31" i="19"/>
  <c r="AG23" i="19"/>
  <c r="AG15" i="19"/>
  <c r="AG7" i="19"/>
  <c r="AG40" i="19"/>
  <c r="AG32" i="19"/>
  <c r="AG24" i="19"/>
  <c r="AG16" i="19"/>
  <c r="AG8" i="19"/>
  <c r="M73" i="19"/>
  <c r="N73" i="19" s="1"/>
  <c r="O73" i="19" s="1"/>
  <c r="P73" i="19" s="1"/>
  <c r="Q73" i="19" s="1"/>
  <c r="M69" i="19"/>
  <c r="N69" i="19" s="1"/>
  <c r="O69" i="19" s="1"/>
  <c r="P69" i="19" s="1"/>
  <c r="Q69" i="19" s="1"/>
  <c r="M65" i="19"/>
  <c r="N65" i="19" s="1"/>
  <c r="O65" i="19" s="1"/>
  <c r="P65" i="19" s="1"/>
  <c r="Q65" i="19" s="1"/>
  <c r="M61" i="19"/>
  <c r="N61" i="19" s="1"/>
  <c r="O61" i="19" s="1"/>
  <c r="P61" i="19" s="1"/>
  <c r="Q61" i="19" s="1"/>
  <c r="M57" i="19"/>
  <c r="N57" i="19" s="1"/>
  <c r="O57" i="19" s="1"/>
  <c r="P57" i="19" s="1"/>
  <c r="Q57" i="19" s="1"/>
  <c r="M53" i="19"/>
  <c r="N53" i="19" s="1"/>
  <c r="O53" i="19" s="1"/>
  <c r="P53" i="19" s="1"/>
  <c r="Q53" i="19" s="1"/>
  <c r="M49" i="19"/>
  <c r="N49" i="19" s="1"/>
  <c r="O49" i="19" s="1"/>
  <c r="P49" i="19" s="1"/>
  <c r="Q49" i="19" s="1"/>
  <c r="M45" i="19"/>
  <c r="N45" i="19" s="1"/>
  <c r="O45" i="19" s="1"/>
  <c r="P45" i="19" s="1"/>
  <c r="Q45" i="19" s="1"/>
  <c r="M38" i="19"/>
  <c r="N38" i="19" s="1"/>
  <c r="O38" i="19" s="1"/>
  <c r="P38" i="19" s="1"/>
  <c r="Q38" i="19" s="1"/>
  <c r="M30" i="19"/>
  <c r="N30" i="19" s="1"/>
  <c r="O30" i="19" s="1"/>
  <c r="P30" i="19" s="1"/>
  <c r="Q30" i="19" s="1"/>
  <c r="M22" i="19"/>
  <c r="N22" i="19" s="1"/>
  <c r="O22" i="19" s="1"/>
  <c r="P22" i="19" s="1"/>
  <c r="Q22" i="19" s="1"/>
  <c r="M14" i="19"/>
  <c r="N14" i="19" s="1"/>
  <c r="O14" i="19" s="1"/>
  <c r="P14" i="19" s="1"/>
  <c r="Q14" i="19" s="1"/>
  <c r="M6" i="19"/>
  <c r="N6" i="19" s="1"/>
  <c r="O6" i="19" s="1"/>
  <c r="P6" i="19" s="1"/>
  <c r="Q6" i="19" s="1"/>
  <c r="M39" i="19"/>
  <c r="N39" i="19" s="1"/>
  <c r="O39" i="19" s="1"/>
  <c r="P39" i="19" s="1"/>
  <c r="Q39" i="19" s="1"/>
  <c r="M31" i="19"/>
  <c r="N31" i="19" s="1"/>
  <c r="O31" i="19" s="1"/>
  <c r="P31" i="19" s="1"/>
  <c r="Q31" i="19" s="1"/>
  <c r="M23" i="19"/>
  <c r="N23" i="19" s="1"/>
  <c r="O23" i="19" s="1"/>
  <c r="P23" i="19" s="1"/>
  <c r="Q23" i="19" s="1"/>
  <c r="M15" i="19"/>
  <c r="N15" i="19" s="1"/>
  <c r="O15" i="19" s="1"/>
  <c r="P15" i="19" s="1"/>
  <c r="Q15" i="19" s="1"/>
  <c r="M7" i="19"/>
  <c r="N7" i="19" s="1"/>
  <c r="O7" i="19" s="1"/>
  <c r="P7" i="19" s="1"/>
  <c r="Q7" i="19" s="1"/>
  <c r="AB73" i="18"/>
  <c r="AB69" i="18"/>
  <c r="AB65" i="18"/>
  <c r="AB62" i="18"/>
  <c r="AB57" i="18"/>
  <c r="AB53" i="18"/>
  <c r="AB49" i="18"/>
  <c r="AB45" i="18"/>
  <c r="AB41" i="18"/>
  <c r="AB37" i="18"/>
  <c r="AB33" i="18"/>
  <c r="AB29" i="18"/>
  <c r="AB25" i="18"/>
  <c r="AB21" i="18"/>
  <c r="AB17" i="18"/>
  <c r="AB13" i="18"/>
  <c r="AB9" i="18"/>
  <c r="AB5" i="18"/>
  <c r="H73" i="18"/>
  <c r="I73" i="18" s="1"/>
  <c r="J73" i="18" s="1"/>
  <c r="K73" i="18" s="1"/>
  <c r="L73" i="18" s="1"/>
  <c r="H69" i="18"/>
  <c r="I69" i="18" s="1"/>
  <c r="J69" i="18" s="1"/>
  <c r="K69" i="18" s="1"/>
  <c r="L69" i="18" s="1"/>
  <c r="H65" i="18"/>
  <c r="I65" i="18" s="1"/>
  <c r="J65" i="18" s="1"/>
  <c r="K65" i="18" s="1"/>
  <c r="L65" i="18" s="1"/>
  <c r="H61" i="18"/>
  <c r="I61" i="18" s="1"/>
  <c r="J61" i="18" s="1"/>
  <c r="K61" i="18" s="1"/>
  <c r="L61" i="18" s="1"/>
  <c r="H57" i="18"/>
  <c r="I57" i="18" s="1"/>
  <c r="J57" i="18" s="1"/>
  <c r="K57" i="18" s="1"/>
  <c r="L57" i="18" s="1"/>
  <c r="H53" i="18"/>
  <c r="I53" i="18" s="1"/>
  <c r="J53" i="18" s="1"/>
  <c r="K53" i="18" s="1"/>
  <c r="L53" i="18" s="1"/>
  <c r="H49" i="18"/>
  <c r="I49" i="18" s="1"/>
  <c r="J49" i="18" s="1"/>
  <c r="K49" i="18" s="1"/>
  <c r="L49" i="18" s="1"/>
  <c r="H45" i="18"/>
  <c r="I45" i="18" s="1"/>
  <c r="J45" i="18" s="1"/>
  <c r="K45" i="18" s="1"/>
  <c r="L45" i="18" s="1"/>
  <c r="H41" i="18"/>
  <c r="I41" i="18" s="1"/>
  <c r="J41" i="18" s="1"/>
  <c r="K41" i="18" s="1"/>
  <c r="L41" i="18" s="1"/>
  <c r="H37" i="18"/>
  <c r="I37" i="18" s="1"/>
  <c r="J37" i="18" s="1"/>
  <c r="K37" i="18" s="1"/>
  <c r="L37" i="18" s="1"/>
  <c r="H33" i="18"/>
  <c r="I33" i="18" s="1"/>
  <c r="J33" i="18" s="1"/>
  <c r="K33" i="18" s="1"/>
  <c r="L33" i="18" s="1"/>
  <c r="H29" i="18"/>
  <c r="I29" i="18" s="1"/>
  <c r="J29" i="18" s="1"/>
  <c r="K29" i="18" s="1"/>
  <c r="L29" i="18" s="1"/>
  <c r="H25" i="18"/>
  <c r="I25" i="18" s="1"/>
  <c r="J25" i="18" s="1"/>
  <c r="K25" i="18" s="1"/>
  <c r="L25" i="18" s="1"/>
  <c r="H21" i="18"/>
  <c r="I21" i="18" s="1"/>
  <c r="J21" i="18" s="1"/>
  <c r="K21" i="18" s="1"/>
  <c r="L21" i="18" s="1"/>
  <c r="H17" i="18"/>
  <c r="I17" i="18" s="1"/>
  <c r="J17" i="18" s="1"/>
  <c r="K17" i="18" s="1"/>
  <c r="L17" i="18" s="1"/>
  <c r="H13" i="18"/>
  <c r="I13" i="18" s="1"/>
  <c r="J13" i="18" s="1"/>
  <c r="K13" i="18" s="1"/>
  <c r="L13" i="18" s="1"/>
  <c r="H9" i="18"/>
  <c r="I9" i="18" s="1"/>
  <c r="J9" i="18" s="1"/>
  <c r="K9" i="18" s="1"/>
  <c r="L9" i="18" s="1"/>
  <c r="H5" i="18"/>
  <c r="I5" i="18" s="1"/>
  <c r="J5" i="18" s="1"/>
  <c r="K5" i="18" s="1"/>
  <c r="L5" i="18" s="1"/>
  <c r="AG72" i="15"/>
  <c r="AH72" i="15" s="1"/>
  <c r="AI72" i="15" s="1"/>
  <c r="AJ72" i="15" s="1"/>
  <c r="AK72" i="15" s="1"/>
  <c r="W61" i="6"/>
  <c r="X61" i="6" s="1"/>
  <c r="Y61" i="6" s="1"/>
  <c r="Z61" i="6" s="1"/>
  <c r="AA61" i="6" s="1"/>
  <c r="W53" i="6"/>
  <c r="X53" i="6" s="1"/>
  <c r="Y53" i="6" s="1"/>
  <c r="Z53" i="6" s="1"/>
  <c r="AA53" i="6" s="1"/>
  <c r="W45" i="6"/>
  <c r="X45" i="6" s="1"/>
  <c r="Y45" i="6" s="1"/>
  <c r="Z45" i="6" s="1"/>
  <c r="AA45" i="6" s="1"/>
  <c r="W37" i="6"/>
  <c r="X37" i="6" s="1"/>
  <c r="Y37" i="6" s="1"/>
  <c r="Z37" i="6" s="1"/>
  <c r="AA37" i="6" s="1"/>
  <c r="W56" i="6"/>
  <c r="X56" i="6" s="1"/>
  <c r="Y56" i="6" s="1"/>
  <c r="Z56" i="6" s="1"/>
  <c r="AA56" i="6" s="1"/>
  <c r="W40" i="6"/>
  <c r="X40" i="6" s="1"/>
  <c r="Y40" i="6" s="1"/>
  <c r="Z40" i="6" s="1"/>
  <c r="AA40" i="6" s="1"/>
  <c r="W29" i="6"/>
  <c r="X29" i="6" s="1"/>
  <c r="Y29" i="6" s="1"/>
  <c r="Z29" i="6" s="1"/>
  <c r="AA29" i="6" s="1"/>
  <c r="W34" i="6"/>
  <c r="X34" i="6" s="1"/>
  <c r="Y34" i="6" s="1"/>
  <c r="Z34" i="6" s="1"/>
  <c r="AA34" i="6" s="1"/>
  <c r="W19" i="6"/>
  <c r="X19" i="6" s="1"/>
  <c r="Y19" i="6" s="1"/>
  <c r="Z19" i="6" s="1"/>
  <c r="AA19" i="6" s="1"/>
  <c r="W11" i="6"/>
  <c r="X11" i="6" s="1"/>
  <c r="Y11" i="6" s="1"/>
  <c r="Z11" i="6" s="1"/>
  <c r="AA11" i="6" s="1"/>
  <c r="W28" i="6"/>
  <c r="X28" i="6" s="1"/>
  <c r="Y28" i="6" s="1"/>
  <c r="Z28" i="6" s="1"/>
  <c r="AA28" i="6" s="1"/>
  <c r="W3" i="6"/>
  <c r="X3" i="6" s="1"/>
  <c r="Y3" i="6" s="1"/>
  <c r="Z3" i="6" s="1"/>
  <c r="AA3" i="6" s="1"/>
  <c r="W26" i="6"/>
  <c r="X26" i="6" s="1"/>
  <c r="Y26" i="6" s="1"/>
  <c r="Z26" i="6" s="1"/>
  <c r="AA26" i="6" s="1"/>
  <c r="W18" i="6"/>
  <c r="X18" i="6" s="1"/>
  <c r="Y18" i="6" s="1"/>
  <c r="Z18" i="6" s="1"/>
  <c r="AA18" i="6" s="1"/>
  <c r="W14" i="6"/>
  <c r="X14" i="6" s="1"/>
  <c r="Y14" i="6" s="1"/>
  <c r="Z14" i="6" s="1"/>
  <c r="AA14" i="6" s="1"/>
  <c r="AG72" i="19"/>
  <c r="AG68" i="19"/>
  <c r="AG64" i="19"/>
  <c r="AG60" i="19"/>
  <c r="AG56" i="19"/>
  <c r="AG52" i="19"/>
  <c r="AG48" i="19"/>
  <c r="AG44" i="19"/>
  <c r="AG37" i="19"/>
  <c r="AG29" i="19"/>
  <c r="AG21" i="19"/>
  <c r="AG13" i="19"/>
  <c r="AG5" i="19"/>
  <c r="AG38" i="19"/>
  <c r="AG30" i="19"/>
  <c r="AG22" i="19"/>
  <c r="AG14" i="19"/>
  <c r="AG6" i="19"/>
  <c r="M72" i="19"/>
  <c r="N72" i="19" s="1"/>
  <c r="O72" i="19" s="1"/>
  <c r="P72" i="19" s="1"/>
  <c r="Q72" i="19" s="1"/>
  <c r="M68" i="19"/>
  <c r="N68" i="19" s="1"/>
  <c r="O68" i="19" s="1"/>
  <c r="P68" i="19" s="1"/>
  <c r="Q68" i="19" s="1"/>
  <c r="M64" i="19"/>
  <c r="N64" i="19" s="1"/>
  <c r="O64" i="19" s="1"/>
  <c r="P64" i="19" s="1"/>
  <c r="Q64" i="19" s="1"/>
  <c r="M60" i="19"/>
  <c r="N60" i="19" s="1"/>
  <c r="O60" i="19" s="1"/>
  <c r="P60" i="19" s="1"/>
  <c r="Q60" i="19" s="1"/>
  <c r="M56" i="19"/>
  <c r="N56" i="19" s="1"/>
  <c r="O56" i="19" s="1"/>
  <c r="P56" i="19" s="1"/>
  <c r="Q56" i="19" s="1"/>
  <c r="M52" i="19"/>
  <c r="N52" i="19" s="1"/>
  <c r="O52" i="19" s="1"/>
  <c r="P52" i="19" s="1"/>
  <c r="Q52" i="19" s="1"/>
  <c r="M48" i="19"/>
  <c r="N48" i="19" s="1"/>
  <c r="O48" i="19" s="1"/>
  <c r="P48" i="19" s="1"/>
  <c r="Q48" i="19" s="1"/>
  <c r="M44" i="19"/>
  <c r="N44" i="19" s="1"/>
  <c r="O44" i="19" s="1"/>
  <c r="P44" i="19" s="1"/>
  <c r="Q44" i="19" s="1"/>
  <c r="M36" i="19"/>
  <c r="N36" i="19" s="1"/>
  <c r="O36" i="19" s="1"/>
  <c r="P36" i="19" s="1"/>
  <c r="Q36" i="19" s="1"/>
  <c r="M28" i="19"/>
  <c r="N28" i="19" s="1"/>
  <c r="O28" i="19" s="1"/>
  <c r="P28" i="19" s="1"/>
  <c r="Q28" i="19" s="1"/>
  <c r="M20" i="19"/>
  <c r="N20" i="19" s="1"/>
  <c r="O20" i="19" s="1"/>
  <c r="P20" i="19" s="1"/>
  <c r="Q20" i="19" s="1"/>
  <c r="M12" i="19"/>
  <c r="N12" i="19" s="1"/>
  <c r="O12" i="19" s="1"/>
  <c r="P12" i="19" s="1"/>
  <c r="Q12" i="19" s="1"/>
  <c r="M4" i="19"/>
  <c r="N4" i="19" s="1"/>
  <c r="O4" i="19" s="1"/>
  <c r="P4" i="19" s="1"/>
  <c r="Q4" i="19" s="1"/>
  <c r="M37" i="19"/>
  <c r="N37" i="19" s="1"/>
  <c r="O37" i="19" s="1"/>
  <c r="P37" i="19" s="1"/>
  <c r="Q37" i="19" s="1"/>
  <c r="M29" i="19"/>
  <c r="N29" i="19" s="1"/>
  <c r="O29" i="19" s="1"/>
  <c r="P29" i="19" s="1"/>
  <c r="Q29" i="19" s="1"/>
  <c r="M21" i="19"/>
  <c r="N21" i="19" s="1"/>
  <c r="O21" i="19" s="1"/>
  <c r="P21" i="19" s="1"/>
  <c r="Q21" i="19" s="1"/>
  <c r="M13" i="19"/>
  <c r="N13" i="19" s="1"/>
  <c r="O13" i="19" s="1"/>
  <c r="P13" i="19" s="1"/>
  <c r="Q13" i="19" s="1"/>
  <c r="M5" i="19"/>
  <c r="N5" i="19" s="1"/>
  <c r="O5" i="19" s="1"/>
  <c r="P5" i="19" s="1"/>
  <c r="Q5" i="19" s="1"/>
  <c r="AB72" i="18"/>
  <c r="AB68" i="18"/>
  <c r="AB64" i="18"/>
  <c r="AB60" i="18"/>
  <c r="AB56" i="18"/>
  <c r="AB52" i="18"/>
  <c r="AB48" i="18"/>
  <c r="AB44" i="18"/>
  <c r="AB40" i="18"/>
  <c r="AB36" i="18"/>
  <c r="AB32" i="18"/>
  <c r="AB28" i="18"/>
  <c r="AB24" i="18"/>
  <c r="AB20" i="18"/>
  <c r="AB16" i="18"/>
  <c r="AB12" i="18"/>
  <c r="AB8" i="18"/>
  <c r="AB4" i="18"/>
  <c r="H72" i="18"/>
  <c r="I72" i="18" s="1"/>
  <c r="J72" i="18" s="1"/>
  <c r="K72" i="18" s="1"/>
  <c r="L72" i="18" s="1"/>
  <c r="H68" i="18"/>
  <c r="I68" i="18" s="1"/>
  <c r="J68" i="18" s="1"/>
  <c r="K68" i="18" s="1"/>
  <c r="L68" i="18" s="1"/>
  <c r="H64" i="18"/>
  <c r="I64" i="18" s="1"/>
  <c r="J64" i="18" s="1"/>
  <c r="K64" i="18" s="1"/>
  <c r="L64" i="18" s="1"/>
  <c r="H60" i="18"/>
  <c r="I60" i="18" s="1"/>
  <c r="J60" i="18" s="1"/>
  <c r="K60" i="18" s="1"/>
  <c r="L60" i="18" s="1"/>
  <c r="H56" i="18"/>
  <c r="I56" i="18" s="1"/>
  <c r="J56" i="18" s="1"/>
  <c r="K56" i="18" s="1"/>
  <c r="L56" i="18" s="1"/>
  <c r="H52" i="18"/>
  <c r="I52" i="18" s="1"/>
  <c r="J52" i="18" s="1"/>
  <c r="K52" i="18" s="1"/>
  <c r="L52" i="18" s="1"/>
  <c r="H48" i="18"/>
  <c r="I48" i="18" s="1"/>
  <c r="J48" i="18" s="1"/>
  <c r="K48" i="18" s="1"/>
  <c r="L48" i="18" s="1"/>
  <c r="H44" i="18"/>
  <c r="I44" i="18" s="1"/>
  <c r="J44" i="18" s="1"/>
  <c r="K44" i="18" s="1"/>
  <c r="L44" i="18" s="1"/>
  <c r="H40" i="18"/>
  <c r="I40" i="18" s="1"/>
  <c r="J40" i="18" s="1"/>
  <c r="K40" i="18" s="1"/>
  <c r="L40" i="18" s="1"/>
  <c r="H36" i="18"/>
  <c r="I36" i="18" s="1"/>
  <c r="J36" i="18" s="1"/>
  <c r="K36" i="18" s="1"/>
  <c r="L36" i="18" s="1"/>
  <c r="H32" i="18"/>
  <c r="I32" i="18" s="1"/>
  <c r="J32" i="18" s="1"/>
  <c r="K32" i="18" s="1"/>
  <c r="L32" i="18" s="1"/>
  <c r="H28" i="18"/>
  <c r="I28" i="18" s="1"/>
  <c r="J28" i="18" s="1"/>
  <c r="K28" i="18" s="1"/>
  <c r="L28" i="18" s="1"/>
  <c r="H24" i="18"/>
  <c r="I24" i="18" s="1"/>
  <c r="J24" i="18" s="1"/>
  <c r="K24" i="18" s="1"/>
  <c r="L24" i="18" s="1"/>
  <c r="H20" i="18"/>
  <c r="I20" i="18" s="1"/>
  <c r="J20" i="18" s="1"/>
  <c r="K20" i="18" s="1"/>
  <c r="L20" i="18" s="1"/>
  <c r="H16" i="18"/>
  <c r="I16" i="18" s="1"/>
  <c r="J16" i="18" s="1"/>
  <c r="K16" i="18" s="1"/>
  <c r="L16" i="18" s="1"/>
  <c r="H12" i="18"/>
  <c r="I12" i="18" s="1"/>
  <c r="J12" i="18" s="1"/>
  <c r="K12" i="18" s="1"/>
  <c r="L12" i="18" s="1"/>
  <c r="W60" i="6"/>
  <c r="X60" i="6" s="1"/>
  <c r="Y60" i="6" s="1"/>
  <c r="Z60" i="6" s="1"/>
  <c r="AA60" i="6" s="1"/>
  <c r="W51" i="6"/>
  <c r="X51" i="6" s="1"/>
  <c r="Y51" i="6" s="1"/>
  <c r="Z51" i="6" s="1"/>
  <c r="AA51" i="6" s="1"/>
  <c r="W43" i="6"/>
  <c r="X43" i="6" s="1"/>
  <c r="Y43" i="6" s="1"/>
  <c r="Z43" i="6" s="1"/>
  <c r="AA43" i="6" s="1"/>
  <c r="W35" i="6"/>
  <c r="X35" i="6" s="1"/>
  <c r="Y35" i="6" s="1"/>
  <c r="Z35" i="6" s="1"/>
  <c r="AA35" i="6" s="1"/>
  <c r="W52" i="6"/>
  <c r="X52" i="6" s="1"/>
  <c r="Y52" i="6" s="1"/>
  <c r="Z52" i="6" s="1"/>
  <c r="AA52" i="6" s="1"/>
  <c r="W36" i="6"/>
  <c r="X36" i="6" s="1"/>
  <c r="Y36" i="6" s="1"/>
  <c r="Z36" i="6" s="1"/>
  <c r="AA36" i="6" s="1"/>
  <c r="W27" i="6"/>
  <c r="X27" i="6" s="1"/>
  <c r="Y27" i="6" s="1"/>
  <c r="Z27" i="6" s="1"/>
  <c r="AA27" i="6" s="1"/>
  <c r="W30" i="6"/>
  <c r="X30" i="6" s="1"/>
  <c r="Y30" i="6" s="1"/>
  <c r="Z30" i="6" s="1"/>
  <c r="AA30" i="6" s="1"/>
  <c r="W17" i="6"/>
  <c r="X17" i="6" s="1"/>
  <c r="Y17" i="6" s="1"/>
  <c r="Z17" i="6" s="1"/>
  <c r="AA17" i="6" s="1"/>
  <c r="W8" i="6"/>
  <c r="X8" i="6" s="1"/>
  <c r="Y8" i="6" s="1"/>
  <c r="Z8" i="6" s="1"/>
  <c r="AA8" i="6" s="1"/>
  <c r="W24" i="6"/>
  <c r="X24" i="6" s="1"/>
  <c r="Y24" i="6" s="1"/>
  <c r="Z24" i="6" s="1"/>
  <c r="AA24" i="6" s="1"/>
  <c r="W38" i="6"/>
  <c r="X38" i="6" s="1"/>
  <c r="Y38" i="6" s="1"/>
  <c r="Z38" i="6" s="1"/>
  <c r="AA38" i="6" s="1"/>
  <c r="W20" i="6"/>
  <c r="X20" i="6" s="1"/>
  <c r="Y20" i="6" s="1"/>
  <c r="Z20" i="6" s="1"/>
  <c r="AA20" i="6" s="1"/>
  <c r="W10" i="6"/>
  <c r="X10" i="6" s="1"/>
  <c r="Y10" i="6" s="1"/>
  <c r="Z10" i="6" s="1"/>
  <c r="AA10" i="6" s="1"/>
  <c r="W16" i="6"/>
  <c r="X16" i="6" s="1"/>
  <c r="Y16" i="6" s="1"/>
  <c r="Z16" i="6" s="1"/>
  <c r="AA16" i="6" s="1"/>
  <c r="AG71" i="19"/>
  <c r="AG67" i="19"/>
  <c r="AG63" i="19"/>
  <c r="AG59" i="19"/>
  <c r="AG55" i="19"/>
  <c r="AG51" i="19"/>
  <c r="AG47" i="19"/>
  <c r="AG43" i="19"/>
  <c r="AG35" i="19"/>
  <c r="AG27" i="19"/>
  <c r="AG19" i="19"/>
  <c r="AG11" i="19"/>
  <c r="AG3" i="19"/>
  <c r="AG36" i="19"/>
  <c r="AG28" i="19"/>
  <c r="AG20" i="19"/>
  <c r="AG12" i="19"/>
  <c r="AG4" i="19"/>
  <c r="M71" i="19"/>
  <c r="N71" i="19" s="1"/>
  <c r="O71" i="19" s="1"/>
  <c r="P71" i="19" s="1"/>
  <c r="Q71" i="19" s="1"/>
  <c r="M67" i="19"/>
  <c r="N67" i="19" s="1"/>
  <c r="O67" i="19" s="1"/>
  <c r="P67" i="19" s="1"/>
  <c r="Q67" i="19" s="1"/>
  <c r="M63" i="19"/>
  <c r="N63" i="19" s="1"/>
  <c r="O63" i="19" s="1"/>
  <c r="P63" i="19" s="1"/>
  <c r="Q63" i="19" s="1"/>
  <c r="M59" i="19"/>
  <c r="N59" i="19" s="1"/>
  <c r="O59" i="19" s="1"/>
  <c r="P59" i="19" s="1"/>
  <c r="Q59" i="19" s="1"/>
  <c r="M55" i="19"/>
  <c r="N55" i="19" s="1"/>
  <c r="O55" i="19" s="1"/>
  <c r="P55" i="19" s="1"/>
  <c r="Q55" i="19" s="1"/>
  <c r="M51" i="19"/>
  <c r="N51" i="19" s="1"/>
  <c r="O51" i="19" s="1"/>
  <c r="P51" i="19" s="1"/>
  <c r="Q51" i="19" s="1"/>
  <c r="M47" i="19"/>
  <c r="N47" i="19" s="1"/>
  <c r="O47" i="19" s="1"/>
  <c r="P47" i="19" s="1"/>
  <c r="Q47" i="19" s="1"/>
  <c r="M42" i="19"/>
  <c r="N42" i="19" s="1"/>
  <c r="O42" i="19" s="1"/>
  <c r="P42" i="19" s="1"/>
  <c r="Q42" i="19" s="1"/>
  <c r="M34" i="19"/>
  <c r="N34" i="19" s="1"/>
  <c r="O34" i="19" s="1"/>
  <c r="P34" i="19" s="1"/>
  <c r="Q34" i="19" s="1"/>
  <c r="M26" i="19"/>
  <c r="N26" i="19" s="1"/>
  <c r="O26" i="19" s="1"/>
  <c r="P26" i="19" s="1"/>
  <c r="Q26" i="19" s="1"/>
  <c r="M18" i="19"/>
  <c r="N18" i="19" s="1"/>
  <c r="O18" i="19" s="1"/>
  <c r="P18" i="19" s="1"/>
  <c r="Q18" i="19" s="1"/>
  <c r="M10" i="19"/>
  <c r="N10" i="19" s="1"/>
  <c r="O10" i="19" s="1"/>
  <c r="P10" i="19" s="1"/>
  <c r="Q10" i="19" s="1"/>
  <c r="M43" i="19"/>
  <c r="N43" i="19" s="1"/>
  <c r="O43" i="19" s="1"/>
  <c r="P43" i="19" s="1"/>
  <c r="Q43" i="19" s="1"/>
  <c r="M35" i="19"/>
  <c r="N35" i="19" s="1"/>
  <c r="O35" i="19" s="1"/>
  <c r="P35" i="19" s="1"/>
  <c r="Q35" i="19" s="1"/>
  <c r="M27" i="19"/>
  <c r="N27" i="19" s="1"/>
  <c r="O27" i="19" s="1"/>
  <c r="P27" i="19" s="1"/>
  <c r="Q27" i="19" s="1"/>
  <c r="M19" i="19"/>
  <c r="N19" i="19" s="1"/>
  <c r="O19" i="19" s="1"/>
  <c r="P19" i="19" s="1"/>
  <c r="Q19" i="19" s="1"/>
  <c r="M11" i="19"/>
  <c r="N11" i="19" s="1"/>
  <c r="O11" i="19" s="1"/>
  <c r="P11" i="19" s="1"/>
  <c r="Q11" i="19" s="1"/>
  <c r="M3" i="19"/>
  <c r="N3" i="19" s="1"/>
  <c r="O3" i="19" s="1"/>
  <c r="P3" i="19" s="1"/>
  <c r="Q3" i="19" s="1"/>
  <c r="AB71" i="18"/>
  <c r="AB67" i="18"/>
  <c r="AB63" i="18"/>
  <c r="AB59" i="18"/>
  <c r="AB55" i="18"/>
  <c r="AB51" i="18"/>
  <c r="AB47" i="18"/>
  <c r="AB43" i="18"/>
  <c r="AB39" i="18"/>
  <c r="AB35" i="18"/>
  <c r="AB31" i="18"/>
  <c r="AB27" i="18"/>
  <c r="AB23" i="18"/>
  <c r="AB19" i="18"/>
  <c r="AB15" i="18"/>
  <c r="AB11" i="18"/>
  <c r="AB7" i="18"/>
  <c r="AB3" i="18"/>
  <c r="H71" i="18"/>
  <c r="I71" i="18" s="1"/>
  <c r="J71" i="18" s="1"/>
  <c r="K71" i="18" s="1"/>
  <c r="L71" i="18" s="1"/>
  <c r="H67" i="18"/>
  <c r="I67" i="18" s="1"/>
  <c r="J67" i="18" s="1"/>
  <c r="K67" i="18" s="1"/>
  <c r="L67" i="18" s="1"/>
  <c r="H63" i="18"/>
  <c r="I63" i="18" s="1"/>
  <c r="J63" i="18" s="1"/>
  <c r="K63" i="18" s="1"/>
  <c r="L63" i="18" s="1"/>
  <c r="H59" i="18"/>
  <c r="I59" i="18" s="1"/>
  <c r="J59" i="18" s="1"/>
  <c r="K59" i="18" s="1"/>
  <c r="L59" i="18" s="1"/>
  <c r="H55" i="18"/>
  <c r="I55" i="18" s="1"/>
  <c r="J55" i="18" s="1"/>
  <c r="K55" i="18" s="1"/>
  <c r="L55" i="18" s="1"/>
  <c r="H51" i="18"/>
  <c r="I51" i="18" s="1"/>
  <c r="J51" i="18" s="1"/>
  <c r="K51" i="18" s="1"/>
  <c r="L51" i="18" s="1"/>
  <c r="H47" i="18"/>
  <c r="I47" i="18" s="1"/>
  <c r="J47" i="18" s="1"/>
  <c r="K47" i="18" s="1"/>
  <c r="L47" i="18" s="1"/>
  <c r="H43" i="18"/>
  <c r="I43" i="18" s="1"/>
  <c r="J43" i="18" s="1"/>
  <c r="K43" i="18" s="1"/>
  <c r="L43" i="18" s="1"/>
  <c r="H39" i="18"/>
  <c r="I39" i="18" s="1"/>
  <c r="J39" i="18" s="1"/>
  <c r="K39" i="18" s="1"/>
  <c r="L39" i="18" s="1"/>
  <c r="H35" i="18"/>
  <c r="I35" i="18" s="1"/>
  <c r="J35" i="18" s="1"/>
  <c r="K35" i="18" s="1"/>
  <c r="L35" i="18" s="1"/>
  <c r="H31" i="18"/>
  <c r="I31" i="18" s="1"/>
  <c r="J31" i="18" s="1"/>
  <c r="K31" i="18" s="1"/>
  <c r="L31" i="18" s="1"/>
  <c r="H27" i="18"/>
  <c r="I27" i="18" s="1"/>
  <c r="J27" i="18" s="1"/>
  <c r="K27" i="18" s="1"/>
  <c r="L27" i="18" s="1"/>
  <c r="H23" i="18"/>
  <c r="I23" i="18" s="1"/>
  <c r="J23" i="18" s="1"/>
  <c r="K23" i="18" s="1"/>
  <c r="L23" i="18" s="1"/>
  <c r="H19" i="18"/>
  <c r="I19" i="18" s="1"/>
  <c r="J19" i="18" s="1"/>
  <c r="K19" i="18" s="1"/>
  <c r="L19" i="18" s="1"/>
  <c r="H15" i="18"/>
  <c r="I15" i="18" s="1"/>
  <c r="J15" i="18" s="1"/>
  <c r="K15" i="18" s="1"/>
  <c r="L15" i="18" s="1"/>
  <c r="H11" i="18"/>
  <c r="I11" i="18" s="1"/>
  <c r="J11" i="18" s="1"/>
  <c r="K11" i="18" s="1"/>
  <c r="L11" i="18" s="1"/>
  <c r="H8" i="18"/>
  <c r="I8" i="18" s="1"/>
  <c r="J8" i="18" s="1"/>
  <c r="K8" i="18" s="1"/>
  <c r="L8" i="18" s="1"/>
  <c r="AG70" i="15"/>
  <c r="AH70" i="15" s="1"/>
  <c r="AI70" i="15" s="1"/>
  <c r="AJ70" i="15" s="1"/>
  <c r="AK70" i="15" s="1"/>
  <c r="AG54" i="15"/>
  <c r="AH54" i="15" s="1"/>
  <c r="AI54" i="15" s="1"/>
  <c r="AJ54" i="15" s="1"/>
  <c r="AK54" i="15" s="1"/>
  <c r="AG43" i="15"/>
  <c r="AH43" i="15" s="1"/>
  <c r="AI43" i="15" s="1"/>
  <c r="AJ43" i="15" s="1"/>
  <c r="AK43" i="15" s="1"/>
  <c r="AG34" i="15"/>
  <c r="AH34" i="15" s="1"/>
  <c r="AI34" i="15" s="1"/>
  <c r="AJ34" i="15" s="1"/>
  <c r="AK34" i="15" s="1"/>
  <c r="AG55" i="15"/>
  <c r="AH55" i="15" s="1"/>
  <c r="AI55" i="15" s="1"/>
  <c r="AJ55" i="15" s="1"/>
  <c r="AK55" i="15" s="1"/>
  <c r="AG35" i="15"/>
  <c r="AH35" i="15" s="1"/>
  <c r="AI35" i="15" s="1"/>
  <c r="AJ35" i="15" s="1"/>
  <c r="AK35" i="15" s="1"/>
  <c r="AG26" i="15"/>
  <c r="AH26" i="15" s="1"/>
  <c r="AI26" i="15" s="1"/>
  <c r="AJ26" i="15" s="1"/>
  <c r="AK26" i="15" s="1"/>
  <c r="AG19" i="15"/>
  <c r="AH19" i="15" s="1"/>
  <c r="AI19" i="15" s="1"/>
  <c r="AJ19" i="15" s="1"/>
  <c r="AK19" i="15" s="1"/>
  <c r="AG10" i="15"/>
  <c r="AH10" i="15" s="1"/>
  <c r="AI10" i="15" s="1"/>
  <c r="AJ10" i="15" s="1"/>
  <c r="AK10" i="15" s="1"/>
  <c r="AG73" i="15"/>
  <c r="AH73" i="15" s="1"/>
  <c r="AI73" i="15" s="1"/>
  <c r="AJ73" i="15" s="1"/>
  <c r="AK73" i="15" s="1"/>
  <c r="AG65" i="15"/>
  <c r="AH65" i="15" s="1"/>
  <c r="AI65" i="15" s="1"/>
  <c r="AJ65" i="15" s="1"/>
  <c r="AK65" i="15" s="1"/>
  <c r="AG59" i="15"/>
  <c r="AH59" i="15" s="1"/>
  <c r="AI59" i="15" s="1"/>
  <c r="AJ59" i="15" s="1"/>
  <c r="AK59" i="15" s="1"/>
  <c r="AG38" i="15"/>
  <c r="AH38" i="15" s="1"/>
  <c r="AI38" i="15" s="1"/>
  <c r="AJ38" i="15" s="1"/>
  <c r="AK38" i="15" s="1"/>
  <c r="AG48" i="15"/>
  <c r="AH48" i="15" s="1"/>
  <c r="AI48" i="15" s="1"/>
  <c r="AJ48" i="15" s="1"/>
  <c r="AK48" i="15" s="1"/>
  <c r="AG31" i="15"/>
  <c r="AH31" i="15" s="1"/>
  <c r="AI31" i="15" s="1"/>
  <c r="AJ31" i="15" s="1"/>
  <c r="AK31" i="15" s="1"/>
  <c r="AG21" i="15"/>
  <c r="AH21" i="15" s="1"/>
  <c r="AI21" i="15" s="1"/>
  <c r="AJ21" i="15" s="1"/>
  <c r="AK21" i="15" s="1"/>
  <c r="AG13" i="15"/>
  <c r="AH13" i="15" s="1"/>
  <c r="AI13" i="15" s="1"/>
  <c r="AJ13" i="15" s="1"/>
  <c r="AK13" i="15" s="1"/>
  <c r="AG5" i="15"/>
  <c r="AH5" i="15" s="1"/>
  <c r="AI5" i="15" s="1"/>
  <c r="AJ5" i="15" s="1"/>
  <c r="AK5" i="15" s="1"/>
  <c r="M56" i="15"/>
  <c r="N56" i="15" s="1"/>
  <c r="O56" i="15" s="1"/>
  <c r="P56" i="15" s="1"/>
  <c r="Q56" i="15" s="1"/>
  <c r="M33" i="15"/>
  <c r="N33" i="15" s="1"/>
  <c r="O33" i="15" s="1"/>
  <c r="P33" i="15" s="1"/>
  <c r="Q33" i="15" s="1"/>
  <c r="M19" i="15"/>
  <c r="N19" i="15" s="1"/>
  <c r="O19" i="15" s="1"/>
  <c r="P19" i="15" s="1"/>
  <c r="Q19" i="15" s="1"/>
  <c r="M11" i="15"/>
  <c r="N11" i="15" s="1"/>
  <c r="O11" i="15" s="1"/>
  <c r="P11" i="15" s="1"/>
  <c r="Q11" i="15" s="1"/>
  <c r="M3" i="15"/>
  <c r="N3" i="15" s="1"/>
  <c r="O3" i="15" s="1"/>
  <c r="P3" i="15" s="1"/>
  <c r="Q3" i="15" s="1"/>
  <c r="M67" i="15"/>
  <c r="N67" i="15" s="1"/>
  <c r="O67" i="15" s="1"/>
  <c r="P67" i="15" s="1"/>
  <c r="Q67" i="15" s="1"/>
  <c r="M53" i="15"/>
  <c r="N53" i="15" s="1"/>
  <c r="O53" i="15" s="1"/>
  <c r="P53" i="15" s="1"/>
  <c r="Q53" i="15" s="1"/>
  <c r="M46" i="15"/>
  <c r="N46" i="15" s="1"/>
  <c r="O46" i="15" s="1"/>
  <c r="P46" i="15" s="1"/>
  <c r="Q46" i="15" s="1"/>
  <c r="M38" i="15"/>
  <c r="N38" i="15" s="1"/>
  <c r="O38" i="15" s="1"/>
  <c r="P38" i="15" s="1"/>
  <c r="Q38" i="15" s="1"/>
  <c r="M27" i="15"/>
  <c r="N27" i="15" s="1"/>
  <c r="O27" i="15" s="1"/>
  <c r="P27" i="15" s="1"/>
  <c r="Q27" i="15" s="1"/>
  <c r="M21" i="15"/>
  <c r="N21" i="15" s="1"/>
  <c r="O21" i="15" s="1"/>
  <c r="P21" i="15" s="1"/>
  <c r="Q21" i="15" s="1"/>
  <c r="M14" i="15"/>
  <c r="N14" i="15" s="1"/>
  <c r="O14" i="15" s="1"/>
  <c r="P14" i="15" s="1"/>
  <c r="Q14" i="15" s="1"/>
  <c r="M6" i="15"/>
  <c r="N6" i="15" s="1"/>
  <c r="O6" i="15" s="1"/>
  <c r="P6" i="15" s="1"/>
  <c r="Q6" i="15" s="1"/>
  <c r="M70" i="15"/>
  <c r="N70" i="15" s="1"/>
  <c r="O70" i="15" s="1"/>
  <c r="P70" i="15" s="1"/>
  <c r="Q70" i="15" s="1"/>
  <c r="M62" i="15"/>
  <c r="N62" i="15" s="1"/>
  <c r="O62" i="15" s="1"/>
  <c r="P62" i="15" s="1"/>
  <c r="Q62" i="15" s="1"/>
  <c r="M45" i="15"/>
  <c r="N45" i="15" s="1"/>
  <c r="O45" i="15" s="1"/>
  <c r="P45" i="15" s="1"/>
  <c r="Q45" i="15" s="1"/>
  <c r="M41" i="15"/>
  <c r="N41" i="15" s="1"/>
  <c r="O41" i="15" s="1"/>
  <c r="P41" i="15" s="1"/>
  <c r="Q41" i="15" s="1"/>
  <c r="M30" i="15"/>
  <c r="N30" i="15" s="1"/>
  <c r="O30" i="15" s="1"/>
  <c r="P30" i="15" s="1"/>
  <c r="Q30" i="15" s="1"/>
  <c r="AG72" i="13"/>
  <c r="AH72" i="13" s="1"/>
  <c r="AI72" i="13" s="1"/>
  <c r="AJ72" i="13" s="1"/>
  <c r="AK72" i="13" s="1"/>
  <c r="AG68" i="13"/>
  <c r="AH68" i="13" s="1"/>
  <c r="AI68" i="13" s="1"/>
  <c r="AJ68" i="13" s="1"/>
  <c r="AK68" i="13" s="1"/>
  <c r="AG64" i="13"/>
  <c r="AH64" i="13" s="1"/>
  <c r="AI64" i="13" s="1"/>
  <c r="AJ64" i="13" s="1"/>
  <c r="AK64" i="13" s="1"/>
  <c r="AG60" i="13"/>
  <c r="AH60" i="13" s="1"/>
  <c r="AI60" i="13" s="1"/>
  <c r="AJ60" i="13" s="1"/>
  <c r="AK60" i="13" s="1"/>
  <c r="AG56" i="13"/>
  <c r="AH56" i="13" s="1"/>
  <c r="AI56" i="13" s="1"/>
  <c r="AJ56" i="13" s="1"/>
  <c r="AK56" i="13" s="1"/>
  <c r="AG52" i="13"/>
  <c r="AH52" i="13" s="1"/>
  <c r="AI52" i="13" s="1"/>
  <c r="AJ52" i="13" s="1"/>
  <c r="AK52" i="13" s="1"/>
  <c r="AG48" i="13"/>
  <c r="AH48" i="13" s="1"/>
  <c r="AI48" i="13" s="1"/>
  <c r="AJ48" i="13" s="1"/>
  <c r="AK48" i="13" s="1"/>
  <c r="AG44" i="13"/>
  <c r="AH44" i="13" s="1"/>
  <c r="AI44" i="13" s="1"/>
  <c r="AJ44" i="13" s="1"/>
  <c r="AK44" i="13" s="1"/>
  <c r="AG40" i="13"/>
  <c r="AH40" i="13" s="1"/>
  <c r="AI40" i="13" s="1"/>
  <c r="AJ40" i="13" s="1"/>
  <c r="AK40" i="13" s="1"/>
  <c r="AG36" i="13"/>
  <c r="AH36" i="13" s="1"/>
  <c r="AI36" i="13" s="1"/>
  <c r="AJ36" i="13" s="1"/>
  <c r="AK36" i="13" s="1"/>
  <c r="AG32" i="13"/>
  <c r="AH32" i="13" s="1"/>
  <c r="AI32" i="13" s="1"/>
  <c r="AJ32" i="13" s="1"/>
  <c r="AK32" i="13" s="1"/>
  <c r="AG28" i="13"/>
  <c r="AH28" i="13" s="1"/>
  <c r="AI28" i="13" s="1"/>
  <c r="AJ28" i="13" s="1"/>
  <c r="AK28" i="13" s="1"/>
  <c r="AG24" i="13"/>
  <c r="AH24" i="13" s="1"/>
  <c r="AI24" i="13" s="1"/>
  <c r="AJ24" i="13" s="1"/>
  <c r="AK24" i="13" s="1"/>
  <c r="AG20" i="13"/>
  <c r="AH20" i="13" s="1"/>
  <c r="AI20" i="13" s="1"/>
  <c r="AJ20" i="13" s="1"/>
  <c r="AK20" i="13" s="1"/>
  <c r="AG16" i="13"/>
  <c r="AH16" i="13" s="1"/>
  <c r="AI16" i="13" s="1"/>
  <c r="AJ16" i="13" s="1"/>
  <c r="AK16" i="13" s="1"/>
  <c r="AG12" i="13"/>
  <c r="AH12" i="13" s="1"/>
  <c r="AI12" i="13" s="1"/>
  <c r="AJ12" i="13" s="1"/>
  <c r="AK12" i="13" s="1"/>
  <c r="AG8" i="13"/>
  <c r="AH8" i="13" s="1"/>
  <c r="AI8" i="13" s="1"/>
  <c r="AJ8" i="13" s="1"/>
  <c r="AK8" i="13" s="1"/>
  <c r="AG4" i="13"/>
  <c r="AH4" i="13" s="1"/>
  <c r="AI4" i="13" s="1"/>
  <c r="AJ4" i="13" s="1"/>
  <c r="AK4" i="13" s="1"/>
  <c r="M72" i="13"/>
  <c r="N72" i="13" s="1"/>
  <c r="O72" i="13" s="1"/>
  <c r="P72" i="13" s="1"/>
  <c r="Q72" i="13" s="1"/>
  <c r="M68" i="13"/>
  <c r="N68" i="13" s="1"/>
  <c r="O68" i="13" s="1"/>
  <c r="P68" i="13" s="1"/>
  <c r="Q68" i="13" s="1"/>
  <c r="M64" i="13"/>
  <c r="N64" i="13" s="1"/>
  <c r="O64" i="13" s="1"/>
  <c r="P64" i="13" s="1"/>
  <c r="Q64" i="13" s="1"/>
  <c r="M60" i="13"/>
  <c r="N60" i="13" s="1"/>
  <c r="O60" i="13" s="1"/>
  <c r="P60" i="13" s="1"/>
  <c r="Q60" i="13" s="1"/>
  <c r="M56" i="13"/>
  <c r="N56" i="13" s="1"/>
  <c r="O56" i="13" s="1"/>
  <c r="P56" i="13" s="1"/>
  <c r="Q56" i="13" s="1"/>
  <c r="M52" i="13"/>
  <c r="N52" i="13" s="1"/>
  <c r="O52" i="13" s="1"/>
  <c r="P52" i="13" s="1"/>
  <c r="Q52" i="13" s="1"/>
  <c r="M48" i="13"/>
  <c r="N48" i="13" s="1"/>
  <c r="O48" i="13" s="1"/>
  <c r="P48" i="13" s="1"/>
  <c r="Q48" i="13" s="1"/>
  <c r="M44" i="13"/>
  <c r="N44" i="13" s="1"/>
  <c r="O44" i="13" s="1"/>
  <c r="P44" i="13" s="1"/>
  <c r="Q44" i="13" s="1"/>
  <c r="M40" i="13"/>
  <c r="N40" i="13" s="1"/>
  <c r="O40" i="13" s="1"/>
  <c r="P40" i="13" s="1"/>
  <c r="Q40" i="13" s="1"/>
  <c r="M36" i="13"/>
  <c r="N36" i="13" s="1"/>
  <c r="O36" i="13" s="1"/>
  <c r="P36" i="13" s="1"/>
  <c r="Q36" i="13" s="1"/>
  <c r="M32" i="13"/>
  <c r="M28" i="13"/>
  <c r="N28" i="13" s="1"/>
  <c r="O28" i="13" s="1"/>
  <c r="P28" i="13" s="1"/>
  <c r="Q28" i="13" s="1"/>
  <c r="M24" i="13"/>
  <c r="N24" i="13" s="1"/>
  <c r="O24" i="13" s="1"/>
  <c r="P24" i="13" s="1"/>
  <c r="Q24" i="13" s="1"/>
  <c r="M20" i="13"/>
  <c r="N20" i="13" s="1"/>
  <c r="O20" i="13" s="1"/>
  <c r="P20" i="13" s="1"/>
  <c r="Q20" i="13" s="1"/>
  <c r="M16" i="13"/>
  <c r="N16" i="13" s="1"/>
  <c r="O16" i="13" s="1"/>
  <c r="P16" i="13" s="1"/>
  <c r="Q16" i="13" s="1"/>
  <c r="M12" i="13"/>
  <c r="N12" i="13" s="1"/>
  <c r="O12" i="13" s="1"/>
  <c r="P12" i="13" s="1"/>
  <c r="Q12" i="13" s="1"/>
  <c r="M8" i="13"/>
  <c r="N8" i="13" s="1"/>
  <c r="O8" i="13" s="1"/>
  <c r="P8" i="13" s="1"/>
  <c r="Q8" i="13" s="1"/>
  <c r="M4" i="13"/>
  <c r="N4" i="13" s="1"/>
  <c r="O4" i="13" s="1"/>
  <c r="P4" i="13" s="1"/>
  <c r="Q4" i="13" s="1"/>
  <c r="AB72" i="12"/>
  <c r="AC72" i="12" s="1"/>
  <c r="AD72" i="12" s="1"/>
  <c r="AE72" i="12" s="1"/>
  <c r="AF72" i="12" s="1"/>
  <c r="AB68" i="12"/>
  <c r="AC68" i="12" s="1"/>
  <c r="AD68" i="12" s="1"/>
  <c r="AE68" i="12" s="1"/>
  <c r="AF68" i="12" s="1"/>
  <c r="AB64" i="12"/>
  <c r="AC64" i="12" s="1"/>
  <c r="AD64" i="12" s="1"/>
  <c r="AE64" i="12" s="1"/>
  <c r="AF64" i="12" s="1"/>
  <c r="AB60" i="12"/>
  <c r="AC60" i="12" s="1"/>
  <c r="AD60" i="12" s="1"/>
  <c r="AE60" i="12" s="1"/>
  <c r="AF60" i="12" s="1"/>
  <c r="AB56" i="12"/>
  <c r="AC56" i="12" s="1"/>
  <c r="AD56" i="12" s="1"/>
  <c r="AE56" i="12" s="1"/>
  <c r="AF56" i="12" s="1"/>
  <c r="AB52" i="12"/>
  <c r="AC52" i="12" s="1"/>
  <c r="AD52" i="12" s="1"/>
  <c r="AE52" i="12" s="1"/>
  <c r="AF52" i="12" s="1"/>
  <c r="AB48" i="12"/>
  <c r="AC48" i="12" s="1"/>
  <c r="AD48" i="12" s="1"/>
  <c r="AE48" i="12" s="1"/>
  <c r="AF48" i="12" s="1"/>
  <c r="AB44" i="12"/>
  <c r="AC44" i="12" s="1"/>
  <c r="AD44" i="12" s="1"/>
  <c r="AE44" i="12" s="1"/>
  <c r="AF44" i="12" s="1"/>
  <c r="AB40" i="12"/>
  <c r="AC40" i="12" s="1"/>
  <c r="AD40" i="12" s="1"/>
  <c r="AE40" i="12" s="1"/>
  <c r="AF40" i="12" s="1"/>
  <c r="AB36" i="12"/>
  <c r="AC36" i="12" s="1"/>
  <c r="AD36" i="12" s="1"/>
  <c r="AE36" i="12" s="1"/>
  <c r="AF36" i="12" s="1"/>
  <c r="AB32" i="12"/>
  <c r="AC32" i="12" s="1"/>
  <c r="AD32" i="12" s="1"/>
  <c r="AE32" i="12" s="1"/>
  <c r="AF32" i="12" s="1"/>
  <c r="AB28" i="12"/>
  <c r="AC28" i="12" s="1"/>
  <c r="AD28" i="12" s="1"/>
  <c r="AE28" i="12" s="1"/>
  <c r="AF28" i="12" s="1"/>
  <c r="AB24" i="12"/>
  <c r="AC24" i="12" s="1"/>
  <c r="AD24" i="12" s="1"/>
  <c r="AE24" i="12" s="1"/>
  <c r="AF24" i="12" s="1"/>
  <c r="AB20" i="12"/>
  <c r="AC20" i="12" s="1"/>
  <c r="AD20" i="12" s="1"/>
  <c r="AE20" i="12" s="1"/>
  <c r="AF20" i="12" s="1"/>
  <c r="AB16" i="12"/>
  <c r="AC16" i="12" s="1"/>
  <c r="AD16" i="12" s="1"/>
  <c r="AE16" i="12" s="1"/>
  <c r="AF16" i="12" s="1"/>
  <c r="AB12" i="12"/>
  <c r="AC12" i="12" s="1"/>
  <c r="AD12" i="12" s="1"/>
  <c r="AE12" i="12" s="1"/>
  <c r="AF12" i="12" s="1"/>
  <c r="AB8" i="12"/>
  <c r="AC8" i="12" s="1"/>
  <c r="AD8" i="12" s="1"/>
  <c r="AE8" i="12" s="1"/>
  <c r="AF8" i="12" s="1"/>
  <c r="AB4" i="12"/>
  <c r="AC4" i="12" s="1"/>
  <c r="AD4" i="12" s="1"/>
  <c r="AE4" i="12" s="1"/>
  <c r="AF4" i="12" s="1"/>
  <c r="H72" i="12"/>
  <c r="I72" i="12" s="1"/>
  <c r="J72" i="12" s="1"/>
  <c r="K72" i="12" s="1"/>
  <c r="L72" i="12" s="1"/>
  <c r="H68" i="12"/>
  <c r="I68" i="12" s="1"/>
  <c r="J68" i="12" s="1"/>
  <c r="K68" i="12" s="1"/>
  <c r="L68" i="12" s="1"/>
  <c r="H64" i="12"/>
  <c r="I64" i="12" s="1"/>
  <c r="J64" i="12" s="1"/>
  <c r="K64" i="12" s="1"/>
  <c r="L64" i="12" s="1"/>
  <c r="H60" i="12"/>
  <c r="I60" i="12" s="1"/>
  <c r="J60" i="12" s="1"/>
  <c r="K60" i="12" s="1"/>
  <c r="L60" i="12" s="1"/>
  <c r="H56" i="12"/>
  <c r="I56" i="12" s="1"/>
  <c r="J56" i="12" s="1"/>
  <c r="K56" i="12" s="1"/>
  <c r="L56" i="12" s="1"/>
  <c r="H52" i="12"/>
  <c r="I52" i="12" s="1"/>
  <c r="J52" i="12" s="1"/>
  <c r="K52" i="12" s="1"/>
  <c r="L52" i="12" s="1"/>
  <c r="H48" i="12"/>
  <c r="I48" i="12" s="1"/>
  <c r="J48" i="12" s="1"/>
  <c r="K48" i="12" s="1"/>
  <c r="L48" i="12" s="1"/>
  <c r="H44" i="12"/>
  <c r="I44" i="12" s="1"/>
  <c r="J44" i="12" s="1"/>
  <c r="K44" i="12" s="1"/>
  <c r="L44" i="12" s="1"/>
  <c r="H40" i="12"/>
  <c r="I40" i="12" s="1"/>
  <c r="J40" i="12" s="1"/>
  <c r="K40" i="12" s="1"/>
  <c r="L40" i="12" s="1"/>
  <c r="H36" i="12"/>
  <c r="I36" i="12" s="1"/>
  <c r="J36" i="12" s="1"/>
  <c r="K36" i="12" s="1"/>
  <c r="L36" i="12" s="1"/>
  <c r="H32" i="12"/>
  <c r="I32" i="12" s="1"/>
  <c r="J32" i="12" s="1"/>
  <c r="K32" i="12" s="1"/>
  <c r="L32" i="12" s="1"/>
  <c r="H28" i="12"/>
  <c r="I28" i="12" s="1"/>
  <c r="J28" i="12" s="1"/>
  <c r="K28" i="12" s="1"/>
  <c r="L28" i="12" s="1"/>
  <c r="H24" i="12"/>
  <c r="I24" i="12" s="1"/>
  <c r="J24" i="12" s="1"/>
  <c r="K24" i="12" s="1"/>
  <c r="L24" i="12" s="1"/>
  <c r="H20" i="12"/>
  <c r="I20" i="12" s="1"/>
  <c r="J20" i="12" s="1"/>
  <c r="K20" i="12" s="1"/>
  <c r="L20" i="12" s="1"/>
  <c r="H16" i="12"/>
  <c r="I16" i="12" s="1"/>
  <c r="J16" i="12" s="1"/>
  <c r="K16" i="12" s="1"/>
  <c r="L16" i="12" s="1"/>
  <c r="H12" i="12"/>
  <c r="I12" i="12" s="1"/>
  <c r="J12" i="12" s="1"/>
  <c r="K12" i="12" s="1"/>
  <c r="L12" i="12" s="1"/>
  <c r="H8" i="12"/>
  <c r="I8" i="12" s="1"/>
  <c r="J8" i="12" s="1"/>
  <c r="K8" i="12" s="1"/>
  <c r="L8" i="12" s="1"/>
  <c r="H4" i="12"/>
  <c r="I4" i="12" s="1"/>
  <c r="J4" i="12" s="1"/>
  <c r="K4" i="12" s="1"/>
  <c r="L4" i="12" s="1"/>
  <c r="W69" i="11"/>
  <c r="X69" i="11" s="1"/>
  <c r="Y69" i="11" s="1"/>
  <c r="Z69" i="11" s="1"/>
  <c r="AA69" i="11" s="1"/>
  <c r="W58" i="11"/>
  <c r="X58" i="11" s="1"/>
  <c r="Y58" i="11" s="1"/>
  <c r="Z58" i="11" s="1"/>
  <c r="AA58" i="11" s="1"/>
  <c r="W74" i="11"/>
  <c r="X74" i="11" s="1"/>
  <c r="Y74" i="11" s="1"/>
  <c r="Z74" i="11" s="1"/>
  <c r="AA74" i="11" s="1"/>
  <c r="W72" i="11"/>
  <c r="X72" i="11" s="1"/>
  <c r="Y72" i="11" s="1"/>
  <c r="Z72" i="11" s="1"/>
  <c r="AA72" i="11" s="1"/>
  <c r="W55" i="11"/>
  <c r="X55" i="11" s="1"/>
  <c r="Y55" i="11" s="1"/>
  <c r="Z55" i="11" s="1"/>
  <c r="AA55" i="11" s="1"/>
  <c r="W47" i="11"/>
  <c r="X47" i="11" s="1"/>
  <c r="Y47" i="11" s="1"/>
  <c r="Z47" i="11" s="1"/>
  <c r="AA47" i="11" s="1"/>
  <c r="W43" i="11"/>
  <c r="X43" i="11" s="1"/>
  <c r="Y43" i="11" s="1"/>
  <c r="Z43" i="11" s="1"/>
  <c r="AA43" i="11" s="1"/>
  <c r="W39" i="11"/>
  <c r="X39" i="11" s="1"/>
  <c r="Y39" i="11" s="1"/>
  <c r="Z39" i="11" s="1"/>
  <c r="AA39" i="11" s="1"/>
  <c r="W66" i="11"/>
  <c r="X66" i="11" s="1"/>
  <c r="Y66" i="11" s="1"/>
  <c r="Z66" i="11" s="1"/>
  <c r="AA66" i="11" s="1"/>
  <c r="W32" i="11"/>
  <c r="X32" i="11" s="1"/>
  <c r="Y32" i="11" s="1"/>
  <c r="Z32" i="11" s="1"/>
  <c r="AA32" i="11" s="1"/>
  <c r="W28" i="11"/>
  <c r="X28" i="11" s="1"/>
  <c r="Y28" i="11" s="1"/>
  <c r="Z28" i="11" s="1"/>
  <c r="AA28" i="11" s="1"/>
  <c r="W24" i="11"/>
  <c r="X24" i="11" s="1"/>
  <c r="Y24" i="11" s="1"/>
  <c r="Z24" i="11" s="1"/>
  <c r="AA24" i="11" s="1"/>
  <c r="W65" i="11"/>
  <c r="X65" i="11" s="1"/>
  <c r="Y65" i="11" s="1"/>
  <c r="Z65" i="11" s="1"/>
  <c r="AA65" i="11" s="1"/>
  <c r="W12" i="11"/>
  <c r="X12" i="11" s="1"/>
  <c r="Y12" i="11" s="1"/>
  <c r="Z12" i="11" s="1"/>
  <c r="AA12" i="11" s="1"/>
  <c r="W6" i="11"/>
  <c r="X6" i="11" s="1"/>
  <c r="Y6" i="11" s="1"/>
  <c r="Z6" i="11" s="1"/>
  <c r="AA6" i="11" s="1"/>
  <c r="W21" i="11"/>
  <c r="X21" i="11" s="1"/>
  <c r="Y21" i="11" s="1"/>
  <c r="Z21" i="11" s="1"/>
  <c r="AA21" i="11" s="1"/>
  <c r="W18" i="11"/>
  <c r="X18" i="11" s="1"/>
  <c r="Y18" i="11" s="1"/>
  <c r="Z18" i="11" s="1"/>
  <c r="AA18" i="11" s="1"/>
  <c r="W15" i="11"/>
  <c r="X15" i="11" s="1"/>
  <c r="Y15" i="11" s="1"/>
  <c r="Z15" i="11" s="1"/>
  <c r="AA15" i="11" s="1"/>
  <c r="H11" i="24"/>
  <c r="H27" i="24"/>
  <c r="H43" i="24"/>
  <c r="H59" i="24"/>
  <c r="M3" i="24"/>
  <c r="M19" i="24"/>
  <c r="M35" i="24"/>
  <c r="M51" i="24"/>
  <c r="M67" i="24"/>
  <c r="R11" i="24"/>
  <c r="R27" i="24"/>
  <c r="R43" i="24"/>
  <c r="R59" i="24"/>
  <c r="W3" i="24"/>
  <c r="W19" i="24"/>
  <c r="W35" i="24"/>
  <c r="W51" i="24"/>
  <c r="W67" i="24"/>
  <c r="AB11" i="24"/>
  <c r="AB27" i="24"/>
  <c r="AB43" i="24"/>
  <c r="AB59" i="24"/>
  <c r="AG3" i="24"/>
  <c r="AG19" i="24"/>
  <c r="AG35" i="24"/>
  <c r="AG51" i="24"/>
  <c r="AG67" i="24"/>
  <c r="AL11" i="24"/>
  <c r="AL27" i="24"/>
  <c r="AL43" i="24"/>
  <c r="AL59" i="24"/>
  <c r="H73" i="6"/>
  <c r="H65" i="6"/>
  <c r="H74" i="6"/>
  <c r="H66" i="6"/>
  <c r="H58" i="6"/>
  <c r="H54" i="6"/>
  <c r="H50" i="6"/>
  <c r="H46" i="6"/>
  <c r="H42" i="6"/>
  <c r="H38" i="6"/>
  <c r="H34" i="6"/>
  <c r="H26" i="6"/>
  <c r="H7" i="18"/>
  <c r="I7" i="18" s="1"/>
  <c r="J7" i="18" s="1"/>
  <c r="K7" i="18" s="1"/>
  <c r="L7" i="18" s="1"/>
  <c r="AG68" i="15"/>
  <c r="AH68" i="15" s="1"/>
  <c r="AI68" i="15" s="1"/>
  <c r="AJ68" i="15" s="1"/>
  <c r="AK68" i="15" s="1"/>
  <c r="AG50" i="15"/>
  <c r="AH50" i="15" s="1"/>
  <c r="AI50" i="15" s="1"/>
  <c r="AJ50" i="15" s="1"/>
  <c r="AK50" i="15" s="1"/>
  <c r="AG42" i="15"/>
  <c r="AH42" i="15" s="1"/>
  <c r="AI42" i="15" s="1"/>
  <c r="AJ42" i="15" s="1"/>
  <c r="AK42" i="15" s="1"/>
  <c r="AG30" i="15"/>
  <c r="AH30" i="15" s="1"/>
  <c r="AI30" i="15" s="1"/>
  <c r="AJ30" i="15" s="1"/>
  <c r="AK30" i="15" s="1"/>
  <c r="AG51" i="15"/>
  <c r="AH51" i="15" s="1"/>
  <c r="AI51" i="15" s="1"/>
  <c r="AJ51" i="15" s="1"/>
  <c r="AK51" i="15" s="1"/>
  <c r="AG33" i="15"/>
  <c r="AH33" i="15" s="1"/>
  <c r="AI33" i="15" s="1"/>
  <c r="AJ33" i="15" s="1"/>
  <c r="AK33" i="15" s="1"/>
  <c r="AG25" i="15"/>
  <c r="AH25" i="15" s="1"/>
  <c r="AI25" i="15" s="1"/>
  <c r="AJ25" i="15" s="1"/>
  <c r="AK25" i="15" s="1"/>
  <c r="AG17" i="15"/>
  <c r="AH17" i="15" s="1"/>
  <c r="AI17" i="15" s="1"/>
  <c r="AJ17" i="15" s="1"/>
  <c r="AK17" i="15" s="1"/>
  <c r="AG8" i="15"/>
  <c r="AH8" i="15" s="1"/>
  <c r="AI8" i="15" s="1"/>
  <c r="AJ8" i="15" s="1"/>
  <c r="AK8" i="15" s="1"/>
  <c r="AG71" i="15"/>
  <c r="AH71" i="15" s="1"/>
  <c r="AI71" i="15" s="1"/>
  <c r="AJ71" i="15" s="1"/>
  <c r="AK71" i="15" s="1"/>
  <c r="AG63" i="15"/>
  <c r="AH63" i="15" s="1"/>
  <c r="AI63" i="15" s="1"/>
  <c r="AJ63" i="15" s="1"/>
  <c r="AK63" i="15" s="1"/>
  <c r="AG58" i="15"/>
  <c r="AH58" i="15" s="1"/>
  <c r="AI58" i="15" s="1"/>
  <c r="AJ58" i="15" s="1"/>
  <c r="AK58" i="15" s="1"/>
  <c r="AG36" i="15"/>
  <c r="AH36" i="15" s="1"/>
  <c r="AI36" i="15" s="1"/>
  <c r="AJ36" i="15" s="1"/>
  <c r="AK36" i="15" s="1"/>
  <c r="AG47" i="15"/>
  <c r="AH47" i="15" s="1"/>
  <c r="AI47" i="15" s="1"/>
  <c r="AJ47" i="15" s="1"/>
  <c r="AK47" i="15" s="1"/>
  <c r="AG28" i="15"/>
  <c r="AH28" i="15" s="1"/>
  <c r="AI28" i="15" s="1"/>
  <c r="AJ28" i="15" s="1"/>
  <c r="AK28" i="15" s="1"/>
  <c r="AG18" i="15"/>
  <c r="AH18" i="15" s="1"/>
  <c r="AI18" i="15" s="1"/>
  <c r="AJ18" i="15" s="1"/>
  <c r="AK18" i="15" s="1"/>
  <c r="AG11" i="15"/>
  <c r="AH11" i="15" s="1"/>
  <c r="AI11" i="15" s="1"/>
  <c r="AJ11" i="15" s="1"/>
  <c r="AK11" i="15" s="1"/>
  <c r="AG3" i="15"/>
  <c r="AH3" i="15" s="1"/>
  <c r="AI3" i="15" s="1"/>
  <c r="AJ3" i="15" s="1"/>
  <c r="AK3" i="15" s="1"/>
  <c r="M52" i="15"/>
  <c r="N52" i="15" s="1"/>
  <c r="O52" i="15" s="1"/>
  <c r="P52" i="15" s="1"/>
  <c r="Q52" i="15" s="1"/>
  <c r="M29" i="15"/>
  <c r="N29" i="15" s="1"/>
  <c r="O29" i="15" s="1"/>
  <c r="P29" i="15" s="1"/>
  <c r="Q29" i="15" s="1"/>
  <c r="M18" i="15"/>
  <c r="N18" i="15" s="1"/>
  <c r="O18" i="15" s="1"/>
  <c r="P18" i="15" s="1"/>
  <c r="Q18" i="15" s="1"/>
  <c r="M9" i="15"/>
  <c r="N9" i="15" s="1"/>
  <c r="O9" i="15" s="1"/>
  <c r="P9" i="15" s="1"/>
  <c r="Q9" i="15" s="1"/>
  <c r="M73" i="15"/>
  <c r="N73" i="15" s="1"/>
  <c r="O73" i="15" s="1"/>
  <c r="P73" i="15" s="1"/>
  <c r="Q73" i="15" s="1"/>
  <c r="M65" i="15"/>
  <c r="N65" i="15" s="1"/>
  <c r="O65" i="15" s="1"/>
  <c r="P65" i="15" s="1"/>
  <c r="Q65" i="15" s="1"/>
  <c r="M49" i="15"/>
  <c r="N49" i="15" s="1"/>
  <c r="O49" i="15" s="1"/>
  <c r="P49" i="15" s="1"/>
  <c r="Q49" i="15" s="1"/>
  <c r="M32" i="15"/>
  <c r="N32" i="15" s="1"/>
  <c r="O32" i="15" s="1"/>
  <c r="P32" i="15" s="1"/>
  <c r="Q32" i="15" s="1"/>
  <c r="M37" i="15"/>
  <c r="N37" i="15" s="1"/>
  <c r="O37" i="15" s="1"/>
  <c r="P37" i="15" s="1"/>
  <c r="Q37" i="15" s="1"/>
  <c r="M25" i="15"/>
  <c r="N25" i="15" s="1"/>
  <c r="O25" i="15" s="1"/>
  <c r="P25" i="15" s="1"/>
  <c r="Q25" i="15" s="1"/>
  <c r="M20" i="15"/>
  <c r="N20" i="15" s="1"/>
  <c r="O20" i="15" s="1"/>
  <c r="P20" i="15" s="1"/>
  <c r="Q20" i="15" s="1"/>
  <c r="M12" i="15"/>
  <c r="N12" i="15" s="1"/>
  <c r="O12" i="15" s="1"/>
  <c r="P12" i="15" s="1"/>
  <c r="Q12" i="15" s="1"/>
  <c r="M4" i="15"/>
  <c r="N4" i="15" s="1"/>
  <c r="O4" i="15" s="1"/>
  <c r="P4" i="15" s="1"/>
  <c r="Q4" i="15" s="1"/>
  <c r="M68" i="15"/>
  <c r="N68" i="15" s="1"/>
  <c r="O68" i="15" s="1"/>
  <c r="P68" i="15" s="1"/>
  <c r="Q68" i="15" s="1"/>
  <c r="M60" i="15"/>
  <c r="N60" i="15" s="1"/>
  <c r="O60" i="15" s="1"/>
  <c r="P60" i="15" s="1"/>
  <c r="Q60" i="15" s="1"/>
  <c r="M44" i="15"/>
  <c r="N44" i="15" s="1"/>
  <c r="O44" i="15" s="1"/>
  <c r="P44" i="15" s="1"/>
  <c r="Q44" i="15" s="1"/>
  <c r="M40" i="15"/>
  <c r="N40" i="15" s="1"/>
  <c r="O40" i="15" s="1"/>
  <c r="P40" i="15" s="1"/>
  <c r="Q40" i="15" s="1"/>
  <c r="M28" i="15"/>
  <c r="N28" i="15" s="1"/>
  <c r="O28" i="15" s="1"/>
  <c r="P28" i="15" s="1"/>
  <c r="Q28" i="15" s="1"/>
  <c r="AG71" i="13"/>
  <c r="AH71" i="13" s="1"/>
  <c r="AI71" i="13" s="1"/>
  <c r="AJ71" i="13" s="1"/>
  <c r="AK71" i="13" s="1"/>
  <c r="AG67" i="13"/>
  <c r="AH67" i="13" s="1"/>
  <c r="AI67" i="13" s="1"/>
  <c r="AJ67" i="13" s="1"/>
  <c r="AK67" i="13" s="1"/>
  <c r="AG63" i="13"/>
  <c r="AH63" i="13" s="1"/>
  <c r="AI63" i="13" s="1"/>
  <c r="AJ63" i="13" s="1"/>
  <c r="AK63" i="13" s="1"/>
  <c r="AG59" i="13"/>
  <c r="AH59" i="13" s="1"/>
  <c r="AI59" i="13" s="1"/>
  <c r="AJ59" i="13" s="1"/>
  <c r="AK59" i="13" s="1"/>
  <c r="AG55" i="13"/>
  <c r="AH55" i="13" s="1"/>
  <c r="AI55" i="13" s="1"/>
  <c r="AJ55" i="13" s="1"/>
  <c r="AK55" i="13" s="1"/>
  <c r="AG51" i="13"/>
  <c r="AH51" i="13" s="1"/>
  <c r="AI51" i="13" s="1"/>
  <c r="AJ51" i="13" s="1"/>
  <c r="AK51" i="13" s="1"/>
  <c r="AG47" i="13"/>
  <c r="AH47" i="13" s="1"/>
  <c r="AI47" i="13" s="1"/>
  <c r="AJ47" i="13" s="1"/>
  <c r="AK47" i="13" s="1"/>
  <c r="AG43" i="13"/>
  <c r="AH43" i="13" s="1"/>
  <c r="AI43" i="13" s="1"/>
  <c r="AJ43" i="13" s="1"/>
  <c r="AK43" i="13" s="1"/>
  <c r="AG39" i="13"/>
  <c r="AH39" i="13" s="1"/>
  <c r="AI39" i="13" s="1"/>
  <c r="AJ39" i="13" s="1"/>
  <c r="AK39" i="13" s="1"/>
  <c r="AG35" i="13"/>
  <c r="AH35" i="13" s="1"/>
  <c r="AI35" i="13" s="1"/>
  <c r="AJ35" i="13" s="1"/>
  <c r="AK35" i="13" s="1"/>
  <c r="AG31" i="13"/>
  <c r="AH31" i="13" s="1"/>
  <c r="AI31" i="13" s="1"/>
  <c r="AJ31" i="13" s="1"/>
  <c r="AK31" i="13" s="1"/>
  <c r="AG27" i="13"/>
  <c r="AH27" i="13" s="1"/>
  <c r="AI27" i="13" s="1"/>
  <c r="AJ27" i="13" s="1"/>
  <c r="AK27" i="13" s="1"/>
  <c r="AG23" i="13"/>
  <c r="AH23" i="13" s="1"/>
  <c r="AI23" i="13" s="1"/>
  <c r="AJ23" i="13" s="1"/>
  <c r="AK23" i="13" s="1"/>
  <c r="AG19" i="13"/>
  <c r="AH19" i="13" s="1"/>
  <c r="AI19" i="13" s="1"/>
  <c r="AJ19" i="13" s="1"/>
  <c r="AK19" i="13" s="1"/>
  <c r="AG15" i="13"/>
  <c r="AH15" i="13" s="1"/>
  <c r="AI15" i="13" s="1"/>
  <c r="AJ15" i="13" s="1"/>
  <c r="AK15" i="13" s="1"/>
  <c r="AG11" i="13"/>
  <c r="AH11" i="13" s="1"/>
  <c r="AI11" i="13" s="1"/>
  <c r="AJ11" i="13" s="1"/>
  <c r="AK11" i="13" s="1"/>
  <c r="AG7" i="13"/>
  <c r="AH7" i="13" s="1"/>
  <c r="AI7" i="13" s="1"/>
  <c r="AJ7" i="13" s="1"/>
  <c r="AK7" i="13" s="1"/>
  <c r="AG3" i="13"/>
  <c r="AH3" i="13" s="1"/>
  <c r="AI3" i="13" s="1"/>
  <c r="AJ3" i="13" s="1"/>
  <c r="AK3" i="13" s="1"/>
  <c r="M71" i="13"/>
  <c r="N71" i="13" s="1"/>
  <c r="O71" i="13" s="1"/>
  <c r="P71" i="13" s="1"/>
  <c r="Q71" i="13" s="1"/>
  <c r="M67" i="13"/>
  <c r="N67" i="13" s="1"/>
  <c r="O67" i="13" s="1"/>
  <c r="P67" i="13" s="1"/>
  <c r="Q67" i="13" s="1"/>
  <c r="M63" i="13"/>
  <c r="N63" i="13" s="1"/>
  <c r="O63" i="13" s="1"/>
  <c r="P63" i="13" s="1"/>
  <c r="Q63" i="13" s="1"/>
  <c r="M59" i="13"/>
  <c r="N59" i="13" s="1"/>
  <c r="O59" i="13" s="1"/>
  <c r="P59" i="13" s="1"/>
  <c r="Q59" i="13" s="1"/>
  <c r="M55" i="13"/>
  <c r="N55" i="13" s="1"/>
  <c r="O55" i="13" s="1"/>
  <c r="P55" i="13" s="1"/>
  <c r="Q55" i="13" s="1"/>
  <c r="M51" i="13"/>
  <c r="N51" i="13" s="1"/>
  <c r="O51" i="13" s="1"/>
  <c r="P51" i="13" s="1"/>
  <c r="Q51" i="13" s="1"/>
  <c r="M47" i="13"/>
  <c r="N47" i="13" s="1"/>
  <c r="O47" i="13" s="1"/>
  <c r="P47" i="13" s="1"/>
  <c r="Q47" i="13" s="1"/>
  <c r="M43" i="13"/>
  <c r="N43" i="13" s="1"/>
  <c r="O43" i="13" s="1"/>
  <c r="P43" i="13" s="1"/>
  <c r="Q43" i="13" s="1"/>
  <c r="M39" i="13"/>
  <c r="N39" i="13" s="1"/>
  <c r="O39" i="13" s="1"/>
  <c r="P39" i="13" s="1"/>
  <c r="Q39" i="13" s="1"/>
  <c r="M35" i="13"/>
  <c r="N35" i="13" s="1"/>
  <c r="O35" i="13" s="1"/>
  <c r="P35" i="13" s="1"/>
  <c r="Q35" i="13" s="1"/>
  <c r="M31" i="13"/>
  <c r="N31" i="13" s="1"/>
  <c r="O31" i="13" s="1"/>
  <c r="P31" i="13" s="1"/>
  <c r="Q31" i="13" s="1"/>
  <c r="M27" i="13"/>
  <c r="N27" i="13" s="1"/>
  <c r="O27" i="13" s="1"/>
  <c r="P27" i="13" s="1"/>
  <c r="Q27" i="13" s="1"/>
  <c r="M23" i="13"/>
  <c r="N23" i="13" s="1"/>
  <c r="O23" i="13" s="1"/>
  <c r="P23" i="13" s="1"/>
  <c r="Q23" i="13" s="1"/>
  <c r="M19" i="13"/>
  <c r="N19" i="13" s="1"/>
  <c r="O19" i="13" s="1"/>
  <c r="P19" i="13" s="1"/>
  <c r="Q19" i="13" s="1"/>
  <c r="M15" i="13"/>
  <c r="N15" i="13" s="1"/>
  <c r="O15" i="13" s="1"/>
  <c r="P15" i="13" s="1"/>
  <c r="Q15" i="13" s="1"/>
  <c r="M11" i="13"/>
  <c r="N11" i="13" s="1"/>
  <c r="O11" i="13" s="1"/>
  <c r="P11" i="13" s="1"/>
  <c r="Q11" i="13" s="1"/>
  <c r="M7" i="13"/>
  <c r="N7" i="13" s="1"/>
  <c r="O7" i="13" s="1"/>
  <c r="P7" i="13" s="1"/>
  <c r="Q7" i="13" s="1"/>
  <c r="M3" i="13"/>
  <c r="N3" i="13" s="1"/>
  <c r="O3" i="13" s="1"/>
  <c r="P3" i="13" s="1"/>
  <c r="Q3" i="13" s="1"/>
  <c r="AB71" i="12"/>
  <c r="AC71" i="12" s="1"/>
  <c r="AD71" i="12" s="1"/>
  <c r="AE71" i="12" s="1"/>
  <c r="AF71" i="12" s="1"/>
  <c r="AB67" i="12"/>
  <c r="AC67" i="12" s="1"/>
  <c r="AD67" i="12" s="1"/>
  <c r="AE67" i="12" s="1"/>
  <c r="AF67" i="12" s="1"/>
  <c r="AB63" i="12"/>
  <c r="AC63" i="12" s="1"/>
  <c r="AD63" i="12" s="1"/>
  <c r="AE63" i="12" s="1"/>
  <c r="AF63" i="12" s="1"/>
  <c r="AB59" i="12"/>
  <c r="AC59" i="12" s="1"/>
  <c r="AD59" i="12" s="1"/>
  <c r="AE59" i="12" s="1"/>
  <c r="AF59" i="12" s="1"/>
  <c r="AB55" i="12"/>
  <c r="AC55" i="12" s="1"/>
  <c r="AD55" i="12" s="1"/>
  <c r="AE55" i="12" s="1"/>
  <c r="AF55" i="12" s="1"/>
  <c r="AB51" i="12"/>
  <c r="AC51" i="12" s="1"/>
  <c r="AD51" i="12" s="1"/>
  <c r="AE51" i="12" s="1"/>
  <c r="AF51" i="12" s="1"/>
  <c r="AB47" i="12"/>
  <c r="AC47" i="12" s="1"/>
  <c r="AD47" i="12" s="1"/>
  <c r="AE47" i="12" s="1"/>
  <c r="AF47" i="12" s="1"/>
  <c r="AB43" i="12"/>
  <c r="AC43" i="12" s="1"/>
  <c r="AD43" i="12" s="1"/>
  <c r="AE43" i="12" s="1"/>
  <c r="AF43" i="12" s="1"/>
  <c r="AB39" i="12"/>
  <c r="AC39" i="12" s="1"/>
  <c r="AD39" i="12" s="1"/>
  <c r="AE39" i="12" s="1"/>
  <c r="AF39" i="12" s="1"/>
  <c r="AB35" i="12"/>
  <c r="AC35" i="12" s="1"/>
  <c r="AD35" i="12" s="1"/>
  <c r="AE35" i="12" s="1"/>
  <c r="AF35" i="12" s="1"/>
  <c r="AB31" i="12"/>
  <c r="AC31" i="12" s="1"/>
  <c r="AD31" i="12" s="1"/>
  <c r="AE31" i="12" s="1"/>
  <c r="AF31" i="12" s="1"/>
  <c r="AB27" i="12"/>
  <c r="AC27" i="12" s="1"/>
  <c r="AD27" i="12" s="1"/>
  <c r="AE27" i="12" s="1"/>
  <c r="AF27" i="12" s="1"/>
  <c r="AB23" i="12"/>
  <c r="AC23" i="12" s="1"/>
  <c r="AD23" i="12" s="1"/>
  <c r="AE23" i="12" s="1"/>
  <c r="AF23" i="12" s="1"/>
  <c r="AB19" i="12"/>
  <c r="AC19" i="12" s="1"/>
  <c r="AD19" i="12" s="1"/>
  <c r="AE19" i="12" s="1"/>
  <c r="AF19" i="12" s="1"/>
  <c r="AB15" i="12"/>
  <c r="AC15" i="12" s="1"/>
  <c r="AD15" i="12" s="1"/>
  <c r="AE15" i="12" s="1"/>
  <c r="AF15" i="12" s="1"/>
  <c r="AB11" i="12"/>
  <c r="AC11" i="12" s="1"/>
  <c r="AD11" i="12" s="1"/>
  <c r="AE11" i="12" s="1"/>
  <c r="AF11" i="12" s="1"/>
  <c r="AB7" i="12"/>
  <c r="AC7" i="12" s="1"/>
  <c r="AD7" i="12" s="1"/>
  <c r="AE7" i="12" s="1"/>
  <c r="AF7" i="12" s="1"/>
  <c r="AB3" i="12"/>
  <c r="AC3" i="12" s="1"/>
  <c r="AD3" i="12" s="1"/>
  <c r="AE3" i="12" s="1"/>
  <c r="AF3" i="12" s="1"/>
  <c r="H71" i="12"/>
  <c r="I71" i="12" s="1"/>
  <c r="J71" i="12" s="1"/>
  <c r="K71" i="12" s="1"/>
  <c r="L71" i="12" s="1"/>
  <c r="H67" i="12"/>
  <c r="I67" i="12" s="1"/>
  <c r="J67" i="12" s="1"/>
  <c r="K67" i="12" s="1"/>
  <c r="L67" i="12" s="1"/>
  <c r="H63" i="12"/>
  <c r="I63" i="12" s="1"/>
  <c r="J63" i="12" s="1"/>
  <c r="K63" i="12" s="1"/>
  <c r="L63" i="12" s="1"/>
  <c r="H59" i="12"/>
  <c r="I59" i="12" s="1"/>
  <c r="J59" i="12" s="1"/>
  <c r="K59" i="12" s="1"/>
  <c r="L59" i="12" s="1"/>
  <c r="H55" i="12"/>
  <c r="I55" i="12" s="1"/>
  <c r="J55" i="12" s="1"/>
  <c r="K55" i="12" s="1"/>
  <c r="L55" i="12" s="1"/>
  <c r="H51" i="12"/>
  <c r="I51" i="12" s="1"/>
  <c r="J51" i="12" s="1"/>
  <c r="K51" i="12" s="1"/>
  <c r="L51" i="12" s="1"/>
  <c r="H47" i="12"/>
  <c r="I47" i="12" s="1"/>
  <c r="J47" i="12" s="1"/>
  <c r="K47" i="12" s="1"/>
  <c r="L47" i="12" s="1"/>
  <c r="H43" i="12"/>
  <c r="I43" i="12" s="1"/>
  <c r="J43" i="12" s="1"/>
  <c r="K43" i="12" s="1"/>
  <c r="L43" i="12" s="1"/>
  <c r="H39" i="12"/>
  <c r="I39" i="12" s="1"/>
  <c r="J39" i="12" s="1"/>
  <c r="K39" i="12" s="1"/>
  <c r="L39" i="12" s="1"/>
  <c r="H35" i="12"/>
  <c r="I35" i="12" s="1"/>
  <c r="J35" i="12" s="1"/>
  <c r="K35" i="12" s="1"/>
  <c r="L35" i="12" s="1"/>
  <c r="H31" i="12"/>
  <c r="I31" i="12" s="1"/>
  <c r="J31" i="12" s="1"/>
  <c r="K31" i="12" s="1"/>
  <c r="L31" i="12" s="1"/>
  <c r="H27" i="12"/>
  <c r="I27" i="12" s="1"/>
  <c r="J27" i="12" s="1"/>
  <c r="K27" i="12" s="1"/>
  <c r="L27" i="12" s="1"/>
  <c r="H23" i="12"/>
  <c r="I23" i="12" s="1"/>
  <c r="J23" i="12" s="1"/>
  <c r="K23" i="12" s="1"/>
  <c r="L23" i="12" s="1"/>
  <c r="H19" i="12"/>
  <c r="I19" i="12" s="1"/>
  <c r="J19" i="12" s="1"/>
  <c r="K19" i="12" s="1"/>
  <c r="L19" i="12" s="1"/>
  <c r="H15" i="12"/>
  <c r="I15" i="12" s="1"/>
  <c r="J15" i="12" s="1"/>
  <c r="K15" i="12" s="1"/>
  <c r="L15" i="12" s="1"/>
  <c r="H11" i="12"/>
  <c r="I11" i="12" s="1"/>
  <c r="J11" i="12" s="1"/>
  <c r="K11" i="12" s="1"/>
  <c r="L11" i="12" s="1"/>
  <c r="H7" i="12"/>
  <c r="I7" i="12" s="1"/>
  <c r="J7" i="12" s="1"/>
  <c r="K7" i="12" s="1"/>
  <c r="L7" i="12" s="1"/>
  <c r="H3" i="12"/>
  <c r="I3" i="12" s="1"/>
  <c r="J3" i="12" s="1"/>
  <c r="K3" i="12" s="1"/>
  <c r="L3" i="12" s="1"/>
  <c r="W67" i="11"/>
  <c r="X67" i="11" s="1"/>
  <c r="Y67" i="11" s="1"/>
  <c r="Z67" i="11" s="1"/>
  <c r="AA67" i="11" s="1"/>
  <c r="W70" i="11"/>
  <c r="X70" i="11" s="1"/>
  <c r="Y70" i="11" s="1"/>
  <c r="Z70" i="11" s="1"/>
  <c r="AA70" i="11" s="1"/>
  <c r="W61" i="11"/>
  <c r="X61" i="11" s="1"/>
  <c r="Y61" i="11" s="1"/>
  <c r="Z61" i="11" s="1"/>
  <c r="AA61" i="11" s="1"/>
  <c r="W60" i="11"/>
  <c r="X60" i="11" s="1"/>
  <c r="Y60" i="11" s="1"/>
  <c r="Z60" i="11" s="1"/>
  <c r="AA60" i="11" s="1"/>
  <c r="W50" i="11"/>
  <c r="X50" i="11" s="1"/>
  <c r="Y50" i="11" s="1"/>
  <c r="Z50" i="11" s="1"/>
  <c r="AA50" i="11" s="1"/>
  <c r="W46" i="11"/>
  <c r="X46" i="11" s="1"/>
  <c r="Y46" i="11" s="1"/>
  <c r="Z46" i="11" s="1"/>
  <c r="AA46" i="11" s="1"/>
  <c r="W42" i="11"/>
  <c r="X42" i="11" s="1"/>
  <c r="Y42" i="11" s="1"/>
  <c r="Z42" i="11" s="1"/>
  <c r="AA42" i="11" s="1"/>
  <c r="W38" i="11"/>
  <c r="X38" i="11" s="1"/>
  <c r="Y38" i="11" s="1"/>
  <c r="Z38" i="11" s="1"/>
  <c r="AA38" i="11" s="1"/>
  <c r="W52" i="11"/>
  <c r="X52" i="11" s="1"/>
  <c r="Y52" i="11" s="1"/>
  <c r="Z52" i="11" s="1"/>
  <c r="AA52" i="11" s="1"/>
  <c r="W31" i="11"/>
  <c r="X31" i="11" s="1"/>
  <c r="Y31" i="11" s="1"/>
  <c r="Z31" i="11" s="1"/>
  <c r="AA31" i="11" s="1"/>
  <c r="W27" i="11"/>
  <c r="X27" i="11" s="1"/>
  <c r="Y27" i="11" s="1"/>
  <c r="Z27" i="11" s="1"/>
  <c r="AA27" i="11" s="1"/>
  <c r="W23" i="11"/>
  <c r="X23" i="11" s="1"/>
  <c r="Y23" i="11" s="1"/>
  <c r="Z23" i="11" s="1"/>
  <c r="AA23" i="11" s="1"/>
  <c r="W34" i="11"/>
  <c r="X34" i="11" s="1"/>
  <c r="Y34" i="11" s="1"/>
  <c r="Z34" i="11" s="1"/>
  <c r="AA34" i="11" s="1"/>
  <c r="W9" i="11"/>
  <c r="X9" i="11" s="1"/>
  <c r="Y9" i="11" s="1"/>
  <c r="Z9" i="11" s="1"/>
  <c r="AA9" i="11" s="1"/>
  <c r="W5" i="11"/>
  <c r="X5" i="11" s="1"/>
  <c r="Y5" i="11" s="1"/>
  <c r="Z5" i="11" s="1"/>
  <c r="AA5" i="11" s="1"/>
  <c r="W17" i="11"/>
  <c r="X17" i="11" s="1"/>
  <c r="Y17" i="11" s="1"/>
  <c r="Z17" i="11" s="1"/>
  <c r="AA17" i="11" s="1"/>
  <c r="W14" i="11"/>
  <c r="X14" i="11" s="1"/>
  <c r="Y14" i="11" s="1"/>
  <c r="Z14" i="11" s="1"/>
  <c r="AA14" i="11" s="1"/>
  <c r="W19" i="11"/>
  <c r="X19" i="11" s="1"/>
  <c r="Y19" i="11" s="1"/>
  <c r="Z19" i="11" s="1"/>
  <c r="AA19" i="11" s="1"/>
  <c r="H15" i="24"/>
  <c r="H31" i="24"/>
  <c r="H47" i="24"/>
  <c r="H63" i="24"/>
  <c r="M7" i="24"/>
  <c r="M23" i="24"/>
  <c r="M39" i="24"/>
  <c r="M55" i="24"/>
  <c r="M71" i="24"/>
  <c r="R15" i="24"/>
  <c r="R31" i="24"/>
  <c r="R47" i="24"/>
  <c r="R63" i="24"/>
  <c r="W7" i="24"/>
  <c r="W23" i="24"/>
  <c r="W39" i="24"/>
  <c r="W55" i="24"/>
  <c r="W71" i="24"/>
  <c r="AB15" i="24"/>
  <c r="AB31" i="24"/>
  <c r="AB47" i="24"/>
  <c r="AB63" i="24"/>
  <c r="AG7" i="24"/>
  <c r="AG23" i="24"/>
  <c r="AG39" i="24"/>
  <c r="AG55" i="24"/>
  <c r="AG71" i="24"/>
  <c r="AL15" i="24"/>
  <c r="AL31" i="24"/>
  <c r="AL47" i="24"/>
  <c r="AL63" i="24"/>
  <c r="H71" i="6"/>
  <c r="H63" i="6"/>
  <c r="H72" i="6"/>
  <c r="H64" i="6"/>
  <c r="H57" i="6"/>
  <c r="H53" i="6"/>
  <c r="H49" i="6"/>
  <c r="H45" i="6"/>
  <c r="H41" i="6"/>
  <c r="H37" i="6"/>
  <c r="H32" i="6"/>
  <c r="H4" i="18"/>
  <c r="I4" i="18" s="1"/>
  <c r="J4" i="18" s="1"/>
  <c r="K4" i="18" s="1"/>
  <c r="L4" i="18" s="1"/>
  <c r="AG66" i="15"/>
  <c r="AH66" i="15" s="1"/>
  <c r="AI66" i="15" s="1"/>
  <c r="AJ66" i="15" s="1"/>
  <c r="AK66" i="15" s="1"/>
  <c r="AG49" i="15"/>
  <c r="AH49" i="15" s="1"/>
  <c r="AI49" i="15" s="1"/>
  <c r="AJ49" i="15" s="1"/>
  <c r="AK49" i="15" s="1"/>
  <c r="AG41" i="15"/>
  <c r="AH41" i="15" s="1"/>
  <c r="AI41" i="15" s="1"/>
  <c r="AJ41" i="15" s="1"/>
  <c r="AK41" i="15" s="1"/>
  <c r="AG60" i="15"/>
  <c r="AH60" i="15" s="1"/>
  <c r="AI60" i="15" s="1"/>
  <c r="AJ60" i="15" s="1"/>
  <c r="AK60" i="15" s="1"/>
  <c r="AG45" i="15"/>
  <c r="AH45" i="15" s="1"/>
  <c r="AI45" i="15" s="1"/>
  <c r="AJ45" i="15" s="1"/>
  <c r="AK45" i="15" s="1"/>
  <c r="AG29" i="15"/>
  <c r="AH29" i="15" s="1"/>
  <c r="AI29" i="15" s="1"/>
  <c r="AJ29" i="15" s="1"/>
  <c r="AK29" i="15" s="1"/>
  <c r="AG24" i="15"/>
  <c r="AH24" i="15" s="1"/>
  <c r="AI24" i="15" s="1"/>
  <c r="AJ24" i="15" s="1"/>
  <c r="AK24" i="15" s="1"/>
  <c r="AG14" i="15"/>
  <c r="AH14" i="15" s="1"/>
  <c r="AI14" i="15" s="1"/>
  <c r="AJ14" i="15" s="1"/>
  <c r="AK14" i="15" s="1"/>
  <c r="AG6" i="15"/>
  <c r="AH6" i="15" s="1"/>
  <c r="AI6" i="15" s="1"/>
  <c r="AJ6" i="15" s="1"/>
  <c r="AK6" i="15" s="1"/>
  <c r="AG69" i="15"/>
  <c r="AH69" i="15" s="1"/>
  <c r="AI69" i="15" s="1"/>
  <c r="AJ69" i="15" s="1"/>
  <c r="AK69" i="15" s="1"/>
  <c r="AG62" i="15"/>
  <c r="AH62" i="15" s="1"/>
  <c r="AI62" i="15" s="1"/>
  <c r="AJ62" i="15" s="1"/>
  <c r="AK62" i="15" s="1"/>
  <c r="AG56" i="15"/>
  <c r="AH56" i="15" s="1"/>
  <c r="AI56" i="15" s="1"/>
  <c r="AJ56" i="15" s="1"/>
  <c r="AK56" i="15" s="1"/>
  <c r="AG32" i="15"/>
  <c r="AH32" i="15" s="1"/>
  <c r="AI32" i="15" s="1"/>
  <c r="AJ32" i="15" s="1"/>
  <c r="AK32" i="15" s="1"/>
  <c r="AG46" i="15"/>
  <c r="AH46" i="15" s="1"/>
  <c r="AI46" i="15" s="1"/>
  <c r="AJ46" i="15" s="1"/>
  <c r="AK46" i="15" s="1"/>
  <c r="AG23" i="15"/>
  <c r="AH23" i="15" s="1"/>
  <c r="AI23" i="15" s="1"/>
  <c r="AJ23" i="15" s="1"/>
  <c r="AK23" i="15" s="1"/>
  <c r="AG16" i="15"/>
  <c r="AH16" i="15" s="1"/>
  <c r="AI16" i="15" s="1"/>
  <c r="AJ16" i="15" s="1"/>
  <c r="AK16" i="15" s="1"/>
  <c r="AG9" i="15"/>
  <c r="AH9" i="15" s="1"/>
  <c r="AI9" i="15" s="1"/>
  <c r="AJ9" i="15" s="1"/>
  <c r="AK9" i="15" s="1"/>
  <c r="M61" i="15"/>
  <c r="N61" i="15" s="1"/>
  <c r="O61" i="15" s="1"/>
  <c r="P61" i="15" s="1"/>
  <c r="Q61" i="15" s="1"/>
  <c r="M51" i="15"/>
  <c r="N51" i="15" s="1"/>
  <c r="O51" i="15" s="1"/>
  <c r="P51" i="15" s="1"/>
  <c r="Q51" i="15" s="1"/>
  <c r="M26" i="15"/>
  <c r="N26" i="15" s="1"/>
  <c r="O26" i="15" s="1"/>
  <c r="P26" i="15" s="1"/>
  <c r="Q26" i="15" s="1"/>
  <c r="M15" i="15"/>
  <c r="N15" i="15" s="1"/>
  <c r="O15" i="15" s="1"/>
  <c r="P15" i="15" s="1"/>
  <c r="Q15" i="15" s="1"/>
  <c r="M7" i="15"/>
  <c r="N7" i="15" s="1"/>
  <c r="O7" i="15" s="1"/>
  <c r="P7" i="15" s="1"/>
  <c r="Q7" i="15" s="1"/>
  <c r="M71" i="15"/>
  <c r="N71" i="15" s="1"/>
  <c r="O71" i="15" s="1"/>
  <c r="P71" i="15" s="1"/>
  <c r="Q71" i="15" s="1"/>
  <c r="M63" i="15"/>
  <c r="N63" i="15" s="1"/>
  <c r="O63" i="15" s="1"/>
  <c r="P63" i="15" s="1"/>
  <c r="Q63" i="15" s="1"/>
  <c r="M48" i="15"/>
  <c r="N48" i="15" s="1"/>
  <c r="O48" i="15" s="1"/>
  <c r="P48" i="15" s="1"/>
  <c r="Q48" i="15" s="1"/>
  <c r="M54" i="15"/>
  <c r="N54" i="15" s="1"/>
  <c r="O54" i="15" s="1"/>
  <c r="P54" i="15" s="1"/>
  <c r="Q54" i="15" s="1"/>
  <c r="M35" i="15"/>
  <c r="N35" i="15" s="1"/>
  <c r="O35" i="15" s="1"/>
  <c r="P35" i="15" s="1"/>
  <c r="Q35" i="15" s="1"/>
  <c r="M23" i="15"/>
  <c r="N23" i="15" s="1"/>
  <c r="O23" i="15" s="1"/>
  <c r="P23" i="15" s="1"/>
  <c r="Q23" i="15" s="1"/>
  <c r="M17" i="15"/>
  <c r="N17" i="15" s="1"/>
  <c r="O17" i="15" s="1"/>
  <c r="P17" i="15" s="1"/>
  <c r="Q17" i="15" s="1"/>
  <c r="M10" i="15"/>
  <c r="N10" i="15" s="1"/>
  <c r="O10" i="15" s="1"/>
  <c r="P10" i="15" s="1"/>
  <c r="Q10" i="15" s="1"/>
  <c r="M74" i="15"/>
  <c r="N74" i="15" s="1"/>
  <c r="O74" i="15" s="1"/>
  <c r="P74" i="15" s="1"/>
  <c r="Q74" i="15" s="1"/>
  <c r="M66" i="15"/>
  <c r="N66" i="15" s="1"/>
  <c r="O66" i="15" s="1"/>
  <c r="P66" i="15" s="1"/>
  <c r="Q66" i="15" s="1"/>
  <c r="M57" i="15"/>
  <c r="N57" i="15" s="1"/>
  <c r="O57" i="15" s="1"/>
  <c r="P57" i="15" s="1"/>
  <c r="Q57" i="15" s="1"/>
  <c r="M43" i="15"/>
  <c r="N43" i="15" s="1"/>
  <c r="O43" i="15" s="1"/>
  <c r="P43" i="15" s="1"/>
  <c r="Q43" i="15" s="1"/>
  <c r="M39" i="15"/>
  <c r="N39" i="15" s="1"/>
  <c r="O39" i="15" s="1"/>
  <c r="P39" i="15" s="1"/>
  <c r="Q39" i="15" s="1"/>
  <c r="AG74" i="13"/>
  <c r="AH74" i="13" s="1"/>
  <c r="AI74" i="13" s="1"/>
  <c r="AJ74" i="13" s="1"/>
  <c r="AK74" i="13" s="1"/>
  <c r="AG70" i="13"/>
  <c r="AH70" i="13" s="1"/>
  <c r="AI70" i="13" s="1"/>
  <c r="AJ70" i="13" s="1"/>
  <c r="AK70" i="13" s="1"/>
  <c r="AG66" i="13"/>
  <c r="AH66" i="13" s="1"/>
  <c r="AI66" i="13" s="1"/>
  <c r="AJ66" i="13" s="1"/>
  <c r="AK66" i="13" s="1"/>
  <c r="AG62" i="13"/>
  <c r="AH62" i="13" s="1"/>
  <c r="AI62" i="13" s="1"/>
  <c r="AJ62" i="13" s="1"/>
  <c r="AK62" i="13" s="1"/>
  <c r="AG58" i="13"/>
  <c r="AH58" i="13" s="1"/>
  <c r="AI58" i="13" s="1"/>
  <c r="AJ58" i="13" s="1"/>
  <c r="AK58" i="13" s="1"/>
  <c r="AG54" i="13"/>
  <c r="AH54" i="13" s="1"/>
  <c r="AI54" i="13" s="1"/>
  <c r="AJ54" i="13" s="1"/>
  <c r="AK54" i="13" s="1"/>
  <c r="AG50" i="13"/>
  <c r="AH50" i="13" s="1"/>
  <c r="AI50" i="13" s="1"/>
  <c r="AJ50" i="13" s="1"/>
  <c r="AK50" i="13" s="1"/>
  <c r="AG46" i="13"/>
  <c r="AH46" i="13" s="1"/>
  <c r="AI46" i="13" s="1"/>
  <c r="AJ46" i="13" s="1"/>
  <c r="AK46" i="13" s="1"/>
  <c r="AG42" i="13"/>
  <c r="AH42" i="13" s="1"/>
  <c r="AI42" i="13" s="1"/>
  <c r="AJ42" i="13" s="1"/>
  <c r="AK42" i="13" s="1"/>
  <c r="AG38" i="13"/>
  <c r="AH38" i="13" s="1"/>
  <c r="AI38" i="13" s="1"/>
  <c r="AJ38" i="13" s="1"/>
  <c r="AK38" i="13" s="1"/>
  <c r="AG34" i="13"/>
  <c r="AH34" i="13" s="1"/>
  <c r="AI34" i="13" s="1"/>
  <c r="AJ34" i="13" s="1"/>
  <c r="AK34" i="13" s="1"/>
  <c r="AG30" i="13"/>
  <c r="AH30" i="13" s="1"/>
  <c r="AI30" i="13" s="1"/>
  <c r="AJ30" i="13" s="1"/>
  <c r="AK30" i="13" s="1"/>
  <c r="AG26" i="13"/>
  <c r="AH26" i="13" s="1"/>
  <c r="AI26" i="13" s="1"/>
  <c r="AJ26" i="13" s="1"/>
  <c r="AK26" i="13" s="1"/>
  <c r="AG22" i="13"/>
  <c r="AH22" i="13" s="1"/>
  <c r="AI22" i="13" s="1"/>
  <c r="AJ22" i="13" s="1"/>
  <c r="AK22" i="13" s="1"/>
  <c r="AG18" i="13"/>
  <c r="AH18" i="13" s="1"/>
  <c r="AI18" i="13" s="1"/>
  <c r="AJ18" i="13" s="1"/>
  <c r="AK18" i="13" s="1"/>
  <c r="AG14" i="13"/>
  <c r="AH14" i="13" s="1"/>
  <c r="AI14" i="13" s="1"/>
  <c r="AJ14" i="13" s="1"/>
  <c r="AK14" i="13" s="1"/>
  <c r="AG10" i="13"/>
  <c r="AH10" i="13" s="1"/>
  <c r="AI10" i="13" s="1"/>
  <c r="AJ10" i="13" s="1"/>
  <c r="AK10" i="13" s="1"/>
  <c r="AG6" i="13"/>
  <c r="AH6" i="13" s="1"/>
  <c r="AI6" i="13" s="1"/>
  <c r="AJ6" i="13" s="1"/>
  <c r="AK6" i="13" s="1"/>
  <c r="M74" i="13"/>
  <c r="N74" i="13" s="1"/>
  <c r="O74" i="13" s="1"/>
  <c r="P74" i="13" s="1"/>
  <c r="Q74" i="13" s="1"/>
  <c r="M70" i="13"/>
  <c r="N70" i="13" s="1"/>
  <c r="O70" i="13" s="1"/>
  <c r="P70" i="13" s="1"/>
  <c r="Q70" i="13" s="1"/>
  <c r="M66" i="13"/>
  <c r="N66" i="13" s="1"/>
  <c r="O66" i="13" s="1"/>
  <c r="P66" i="13" s="1"/>
  <c r="Q66" i="13" s="1"/>
  <c r="M62" i="13"/>
  <c r="N62" i="13" s="1"/>
  <c r="O62" i="13" s="1"/>
  <c r="P62" i="13" s="1"/>
  <c r="Q62" i="13" s="1"/>
  <c r="M58" i="13"/>
  <c r="N58" i="13" s="1"/>
  <c r="O58" i="13" s="1"/>
  <c r="P58" i="13" s="1"/>
  <c r="Q58" i="13" s="1"/>
  <c r="M54" i="13"/>
  <c r="N54" i="13" s="1"/>
  <c r="O54" i="13" s="1"/>
  <c r="P54" i="13" s="1"/>
  <c r="Q54" i="13" s="1"/>
  <c r="M50" i="13"/>
  <c r="N50" i="13" s="1"/>
  <c r="O50" i="13" s="1"/>
  <c r="P50" i="13" s="1"/>
  <c r="Q50" i="13" s="1"/>
  <c r="M46" i="13"/>
  <c r="N46" i="13" s="1"/>
  <c r="O46" i="13" s="1"/>
  <c r="P46" i="13" s="1"/>
  <c r="Q46" i="13" s="1"/>
  <c r="M42" i="13"/>
  <c r="N42" i="13" s="1"/>
  <c r="O42" i="13" s="1"/>
  <c r="P42" i="13" s="1"/>
  <c r="Q42" i="13" s="1"/>
  <c r="M38" i="13"/>
  <c r="N38" i="13" s="1"/>
  <c r="O38" i="13" s="1"/>
  <c r="P38" i="13" s="1"/>
  <c r="Q38" i="13" s="1"/>
  <c r="M34" i="13"/>
  <c r="N34" i="13" s="1"/>
  <c r="O34" i="13" s="1"/>
  <c r="P34" i="13" s="1"/>
  <c r="Q34" i="13" s="1"/>
  <c r="M30" i="13"/>
  <c r="N30" i="13" s="1"/>
  <c r="O30" i="13" s="1"/>
  <c r="P30" i="13" s="1"/>
  <c r="Q30" i="13" s="1"/>
  <c r="M26" i="13"/>
  <c r="N26" i="13" s="1"/>
  <c r="O26" i="13" s="1"/>
  <c r="P26" i="13" s="1"/>
  <c r="Q26" i="13" s="1"/>
  <c r="M22" i="13"/>
  <c r="N22" i="13" s="1"/>
  <c r="O22" i="13" s="1"/>
  <c r="P22" i="13" s="1"/>
  <c r="Q22" i="13" s="1"/>
  <c r="M18" i="13"/>
  <c r="N18" i="13" s="1"/>
  <c r="O18" i="13" s="1"/>
  <c r="P18" i="13" s="1"/>
  <c r="Q18" i="13" s="1"/>
  <c r="M14" i="13"/>
  <c r="N14" i="13" s="1"/>
  <c r="O14" i="13" s="1"/>
  <c r="P14" i="13" s="1"/>
  <c r="Q14" i="13" s="1"/>
  <c r="M10" i="13"/>
  <c r="N10" i="13" s="1"/>
  <c r="O10" i="13" s="1"/>
  <c r="P10" i="13" s="1"/>
  <c r="Q10" i="13" s="1"/>
  <c r="M6" i="13"/>
  <c r="N6" i="13" s="1"/>
  <c r="O6" i="13" s="1"/>
  <c r="P6" i="13" s="1"/>
  <c r="Q6" i="13" s="1"/>
  <c r="AB74" i="12"/>
  <c r="AC74" i="12" s="1"/>
  <c r="AD74" i="12" s="1"/>
  <c r="AE74" i="12" s="1"/>
  <c r="AF74" i="12" s="1"/>
  <c r="AB70" i="12"/>
  <c r="AC70" i="12" s="1"/>
  <c r="AD70" i="12" s="1"/>
  <c r="AE70" i="12" s="1"/>
  <c r="AF70" i="12" s="1"/>
  <c r="AB66" i="12"/>
  <c r="AC66" i="12" s="1"/>
  <c r="AD66" i="12" s="1"/>
  <c r="AE66" i="12" s="1"/>
  <c r="AF66" i="12" s="1"/>
  <c r="AB62" i="12"/>
  <c r="AC62" i="12" s="1"/>
  <c r="AD62" i="12" s="1"/>
  <c r="AE62" i="12" s="1"/>
  <c r="AF62" i="12" s="1"/>
  <c r="AB58" i="12"/>
  <c r="AC58" i="12" s="1"/>
  <c r="AD58" i="12" s="1"/>
  <c r="AE58" i="12" s="1"/>
  <c r="AF58" i="12" s="1"/>
  <c r="AB54" i="12"/>
  <c r="AC54" i="12" s="1"/>
  <c r="AD54" i="12" s="1"/>
  <c r="AE54" i="12" s="1"/>
  <c r="AF54" i="12" s="1"/>
  <c r="AB50" i="12"/>
  <c r="AC50" i="12" s="1"/>
  <c r="AD50" i="12" s="1"/>
  <c r="AE50" i="12" s="1"/>
  <c r="AF50" i="12" s="1"/>
  <c r="AB46" i="12"/>
  <c r="AC46" i="12" s="1"/>
  <c r="AD46" i="12" s="1"/>
  <c r="AE46" i="12" s="1"/>
  <c r="AF46" i="12" s="1"/>
  <c r="AB42" i="12"/>
  <c r="AC42" i="12" s="1"/>
  <c r="AD42" i="12" s="1"/>
  <c r="AE42" i="12" s="1"/>
  <c r="AF42" i="12" s="1"/>
  <c r="AB38" i="12"/>
  <c r="AC38" i="12" s="1"/>
  <c r="AD38" i="12" s="1"/>
  <c r="AE38" i="12" s="1"/>
  <c r="AF38" i="12" s="1"/>
  <c r="AB34" i="12"/>
  <c r="AC34" i="12" s="1"/>
  <c r="AD34" i="12" s="1"/>
  <c r="AE34" i="12" s="1"/>
  <c r="AF34" i="12" s="1"/>
  <c r="AB30" i="12"/>
  <c r="AC30" i="12" s="1"/>
  <c r="AD30" i="12" s="1"/>
  <c r="AE30" i="12" s="1"/>
  <c r="AF30" i="12" s="1"/>
  <c r="AB26" i="12"/>
  <c r="AC26" i="12" s="1"/>
  <c r="AD26" i="12" s="1"/>
  <c r="AE26" i="12" s="1"/>
  <c r="AF26" i="12" s="1"/>
  <c r="AB22" i="12"/>
  <c r="AC22" i="12" s="1"/>
  <c r="AD22" i="12" s="1"/>
  <c r="AE22" i="12" s="1"/>
  <c r="AF22" i="12" s="1"/>
  <c r="AB18" i="12"/>
  <c r="AC18" i="12" s="1"/>
  <c r="AD18" i="12" s="1"/>
  <c r="AE18" i="12" s="1"/>
  <c r="AF18" i="12" s="1"/>
  <c r="AB14" i="12"/>
  <c r="AC14" i="12" s="1"/>
  <c r="AD14" i="12" s="1"/>
  <c r="AE14" i="12" s="1"/>
  <c r="AF14" i="12" s="1"/>
  <c r="AB10" i="12"/>
  <c r="AC10" i="12" s="1"/>
  <c r="AD10" i="12" s="1"/>
  <c r="AE10" i="12" s="1"/>
  <c r="AF10" i="12" s="1"/>
  <c r="AB6" i="12"/>
  <c r="AC6" i="12" s="1"/>
  <c r="AD6" i="12" s="1"/>
  <c r="AE6" i="12" s="1"/>
  <c r="AF6" i="12" s="1"/>
  <c r="H74" i="12"/>
  <c r="I74" i="12" s="1"/>
  <c r="J74" i="12" s="1"/>
  <c r="K74" i="12" s="1"/>
  <c r="L74" i="12" s="1"/>
  <c r="H70" i="12"/>
  <c r="I70" i="12" s="1"/>
  <c r="J70" i="12" s="1"/>
  <c r="K70" i="12" s="1"/>
  <c r="L70" i="12" s="1"/>
  <c r="H66" i="12"/>
  <c r="I66" i="12" s="1"/>
  <c r="J66" i="12" s="1"/>
  <c r="K66" i="12" s="1"/>
  <c r="L66" i="12" s="1"/>
  <c r="H62" i="12"/>
  <c r="I62" i="12" s="1"/>
  <c r="J62" i="12" s="1"/>
  <c r="K62" i="12" s="1"/>
  <c r="L62" i="12" s="1"/>
  <c r="H58" i="12"/>
  <c r="I58" i="12" s="1"/>
  <c r="J58" i="12" s="1"/>
  <c r="K58" i="12" s="1"/>
  <c r="L58" i="12" s="1"/>
  <c r="H54" i="12"/>
  <c r="I54" i="12" s="1"/>
  <c r="J54" i="12" s="1"/>
  <c r="K54" i="12" s="1"/>
  <c r="L54" i="12" s="1"/>
  <c r="H50" i="12"/>
  <c r="I50" i="12" s="1"/>
  <c r="J50" i="12" s="1"/>
  <c r="K50" i="12" s="1"/>
  <c r="L50" i="12" s="1"/>
  <c r="H46" i="12"/>
  <c r="I46" i="12" s="1"/>
  <c r="J46" i="12" s="1"/>
  <c r="K46" i="12" s="1"/>
  <c r="L46" i="12" s="1"/>
  <c r="H42" i="12"/>
  <c r="I42" i="12" s="1"/>
  <c r="J42" i="12" s="1"/>
  <c r="K42" i="12" s="1"/>
  <c r="L42" i="12" s="1"/>
  <c r="H38" i="12"/>
  <c r="I38" i="12" s="1"/>
  <c r="J38" i="12" s="1"/>
  <c r="K38" i="12" s="1"/>
  <c r="L38" i="12" s="1"/>
  <c r="H34" i="12"/>
  <c r="I34" i="12" s="1"/>
  <c r="J34" i="12" s="1"/>
  <c r="K34" i="12" s="1"/>
  <c r="L34" i="12" s="1"/>
  <c r="H30" i="12"/>
  <c r="I30" i="12" s="1"/>
  <c r="J30" i="12" s="1"/>
  <c r="K30" i="12" s="1"/>
  <c r="L30" i="12" s="1"/>
  <c r="H26" i="12"/>
  <c r="I26" i="12" s="1"/>
  <c r="J26" i="12" s="1"/>
  <c r="K26" i="12" s="1"/>
  <c r="L26" i="12" s="1"/>
  <c r="H22" i="12"/>
  <c r="I22" i="12" s="1"/>
  <c r="J22" i="12" s="1"/>
  <c r="K22" i="12" s="1"/>
  <c r="L22" i="12" s="1"/>
  <c r="H18" i="12"/>
  <c r="I18" i="12" s="1"/>
  <c r="J18" i="12" s="1"/>
  <c r="K18" i="12" s="1"/>
  <c r="L18" i="12" s="1"/>
  <c r="H14" i="12"/>
  <c r="I14" i="12" s="1"/>
  <c r="J14" i="12" s="1"/>
  <c r="K14" i="12" s="1"/>
  <c r="L14" i="12" s="1"/>
  <c r="H10" i="12"/>
  <c r="I10" i="12" s="1"/>
  <c r="J10" i="12" s="1"/>
  <c r="K10" i="12" s="1"/>
  <c r="L10" i="12" s="1"/>
  <c r="H6" i="12"/>
  <c r="I6" i="12" s="1"/>
  <c r="J6" i="12" s="1"/>
  <c r="K6" i="12" s="1"/>
  <c r="L6" i="12" s="1"/>
  <c r="W73" i="11"/>
  <c r="X73" i="11" s="1"/>
  <c r="Y73" i="11" s="1"/>
  <c r="Z73" i="11" s="1"/>
  <c r="AA73" i="11" s="1"/>
  <c r="W68" i="11"/>
  <c r="X68" i="11" s="1"/>
  <c r="Y68" i="11" s="1"/>
  <c r="Z68" i="11" s="1"/>
  <c r="AA68" i="11" s="1"/>
  <c r="W63" i="11"/>
  <c r="X63" i="11" s="1"/>
  <c r="Y63" i="11" s="1"/>
  <c r="Z63" i="11" s="1"/>
  <c r="AA63" i="11" s="1"/>
  <c r="W57" i="11"/>
  <c r="X57" i="11" s="1"/>
  <c r="Y57" i="11" s="1"/>
  <c r="Z57" i="11" s="1"/>
  <c r="AA57" i="11" s="1"/>
  <c r="W54" i="11"/>
  <c r="X54" i="11" s="1"/>
  <c r="Y54" i="11" s="1"/>
  <c r="Z54" i="11" s="1"/>
  <c r="AA54" i="11" s="1"/>
  <c r="W49" i="11"/>
  <c r="X49" i="11" s="1"/>
  <c r="Y49" i="11" s="1"/>
  <c r="Z49" i="11" s="1"/>
  <c r="AA49" i="11" s="1"/>
  <c r="W45" i="11"/>
  <c r="X45" i="11" s="1"/>
  <c r="Y45" i="11" s="1"/>
  <c r="Z45" i="11" s="1"/>
  <c r="AA45" i="11" s="1"/>
  <c r="W41" i="11"/>
  <c r="X41" i="11" s="1"/>
  <c r="Y41" i="11" s="1"/>
  <c r="Z41" i="11" s="1"/>
  <c r="AA41" i="11" s="1"/>
  <c r="W37" i="11"/>
  <c r="X37" i="11" s="1"/>
  <c r="Y37" i="11" s="1"/>
  <c r="Z37" i="11" s="1"/>
  <c r="AA37" i="11" s="1"/>
  <c r="W51" i="11"/>
  <c r="X51" i="11" s="1"/>
  <c r="Y51" i="11" s="1"/>
  <c r="Z51" i="11" s="1"/>
  <c r="AA51" i="11" s="1"/>
  <c r="W30" i="11"/>
  <c r="X30" i="11" s="1"/>
  <c r="Y30" i="11" s="1"/>
  <c r="Z30" i="11" s="1"/>
  <c r="AA30" i="11" s="1"/>
  <c r="W26" i="11"/>
  <c r="X26" i="11" s="1"/>
  <c r="Y26" i="11" s="1"/>
  <c r="Z26" i="11" s="1"/>
  <c r="AA26" i="11" s="1"/>
  <c r="W56" i="11"/>
  <c r="X56" i="11" s="1"/>
  <c r="Y56" i="11" s="1"/>
  <c r="Z56" i="11" s="1"/>
  <c r="AA56" i="11" s="1"/>
  <c r="W20" i="11"/>
  <c r="X20" i="11" s="1"/>
  <c r="Y20" i="11" s="1"/>
  <c r="Z20" i="11" s="1"/>
  <c r="AA20" i="11" s="1"/>
  <c r="W8" i="11"/>
  <c r="X8" i="11" s="1"/>
  <c r="Y8" i="11" s="1"/>
  <c r="Z8" i="11" s="1"/>
  <c r="AA8" i="11" s="1"/>
  <c r="W4" i="11"/>
  <c r="X4" i="11" s="1"/>
  <c r="Y4" i="11" s="1"/>
  <c r="Z4" i="11" s="1"/>
  <c r="AA4" i="11" s="1"/>
  <c r="W13" i="11"/>
  <c r="X13" i="11" s="1"/>
  <c r="Y13" i="11" s="1"/>
  <c r="Z13" i="11" s="1"/>
  <c r="AA13" i="11" s="1"/>
  <c r="W10" i="11"/>
  <c r="X10" i="11" s="1"/>
  <c r="Y10" i="11" s="1"/>
  <c r="Z10" i="11" s="1"/>
  <c r="AA10" i="11" s="1"/>
  <c r="H3" i="24"/>
  <c r="H19" i="24"/>
  <c r="H35" i="24"/>
  <c r="H51" i="24"/>
  <c r="H67" i="24"/>
  <c r="M11" i="24"/>
  <c r="M27" i="24"/>
  <c r="M43" i="24"/>
  <c r="M59" i="24"/>
  <c r="R3" i="24"/>
  <c r="R19" i="24"/>
  <c r="R35" i="24"/>
  <c r="R51" i="24"/>
  <c r="R67" i="24"/>
  <c r="W11" i="24"/>
  <c r="W27" i="24"/>
  <c r="W43" i="24"/>
  <c r="W59" i="24"/>
  <c r="AB3" i="24"/>
  <c r="AB19" i="24"/>
  <c r="AB35" i="24"/>
  <c r="AB51" i="24"/>
  <c r="AB67" i="24"/>
  <c r="AG11" i="24"/>
  <c r="AG27" i="24"/>
  <c r="AG43" i="24"/>
  <c r="AG59" i="24"/>
  <c r="AL3" i="24"/>
  <c r="AL19" i="24"/>
  <c r="AL35" i="24"/>
  <c r="AL51" i="24"/>
  <c r="AL67" i="24"/>
  <c r="H69" i="6"/>
  <c r="H61" i="6"/>
  <c r="H70" i="6"/>
  <c r="H62" i="6"/>
  <c r="H56" i="6"/>
  <c r="H52" i="6"/>
  <c r="H48" i="6"/>
  <c r="H44" i="6"/>
  <c r="H40" i="6"/>
  <c r="H36" i="6"/>
  <c r="H30" i="6"/>
  <c r="H3" i="18"/>
  <c r="I3" i="18" s="1"/>
  <c r="J3" i="18" s="1"/>
  <c r="K3" i="18" s="1"/>
  <c r="L3" i="18" s="1"/>
  <c r="AG64" i="15"/>
  <c r="AH64" i="15" s="1"/>
  <c r="AI64" i="15" s="1"/>
  <c r="AJ64" i="15" s="1"/>
  <c r="AK64" i="15" s="1"/>
  <c r="AG44" i="15"/>
  <c r="AH44" i="15" s="1"/>
  <c r="AI44" i="15" s="1"/>
  <c r="AJ44" i="15" s="1"/>
  <c r="AK44" i="15" s="1"/>
  <c r="AG40" i="15"/>
  <c r="AH40" i="15" s="1"/>
  <c r="AI40" i="15" s="1"/>
  <c r="AJ40" i="15" s="1"/>
  <c r="AK40" i="15" s="1"/>
  <c r="AG57" i="15"/>
  <c r="AH57" i="15" s="1"/>
  <c r="AI57" i="15" s="1"/>
  <c r="AJ57" i="15" s="1"/>
  <c r="AK57" i="15" s="1"/>
  <c r="AG39" i="15"/>
  <c r="AH39" i="15" s="1"/>
  <c r="AI39" i="15" s="1"/>
  <c r="AJ39" i="15" s="1"/>
  <c r="AK39" i="15" s="1"/>
  <c r="AG27" i="15"/>
  <c r="AH27" i="15" s="1"/>
  <c r="AI27" i="15" s="1"/>
  <c r="AJ27" i="15" s="1"/>
  <c r="AK27" i="15" s="1"/>
  <c r="AG20" i="15"/>
  <c r="AH20" i="15" s="1"/>
  <c r="AI20" i="15" s="1"/>
  <c r="AJ20" i="15" s="1"/>
  <c r="AK20" i="15" s="1"/>
  <c r="AG12" i="15"/>
  <c r="AH12" i="15" s="1"/>
  <c r="AI12" i="15" s="1"/>
  <c r="AJ12" i="15" s="1"/>
  <c r="AK12" i="15" s="1"/>
  <c r="AG4" i="15"/>
  <c r="AH4" i="15" s="1"/>
  <c r="AI4" i="15" s="1"/>
  <c r="AJ4" i="15" s="1"/>
  <c r="AK4" i="15" s="1"/>
  <c r="AG67" i="15"/>
  <c r="AH67" i="15" s="1"/>
  <c r="AI67" i="15" s="1"/>
  <c r="AJ67" i="15" s="1"/>
  <c r="AK67" i="15" s="1"/>
  <c r="AG61" i="15"/>
  <c r="AH61" i="15" s="1"/>
  <c r="AI61" i="15" s="1"/>
  <c r="AJ61" i="15" s="1"/>
  <c r="AK61" i="15" s="1"/>
  <c r="AG52" i="15"/>
  <c r="AH52" i="15" s="1"/>
  <c r="AI52" i="15" s="1"/>
  <c r="AJ52" i="15" s="1"/>
  <c r="AK52" i="15" s="1"/>
  <c r="AG53" i="15"/>
  <c r="AH53" i="15" s="1"/>
  <c r="AI53" i="15" s="1"/>
  <c r="AJ53" i="15" s="1"/>
  <c r="AK53" i="15" s="1"/>
  <c r="AG37" i="15"/>
  <c r="AH37" i="15" s="1"/>
  <c r="AI37" i="15" s="1"/>
  <c r="AJ37" i="15" s="1"/>
  <c r="AK37" i="15" s="1"/>
  <c r="AG22" i="15"/>
  <c r="AH22" i="15" s="1"/>
  <c r="AI22" i="15" s="1"/>
  <c r="AJ22" i="15" s="1"/>
  <c r="AK22" i="15" s="1"/>
  <c r="AG15" i="15"/>
  <c r="AH15" i="15" s="1"/>
  <c r="AI15" i="15" s="1"/>
  <c r="AJ15" i="15" s="1"/>
  <c r="AK15" i="15" s="1"/>
  <c r="AG7" i="15"/>
  <c r="AH7" i="15" s="1"/>
  <c r="AI7" i="15" s="1"/>
  <c r="AJ7" i="15" s="1"/>
  <c r="AK7" i="15" s="1"/>
  <c r="M58" i="15"/>
  <c r="N58" i="15" s="1"/>
  <c r="O58" i="15" s="1"/>
  <c r="P58" i="15" s="1"/>
  <c r="Q58" i="15" s="1"/>
  <c r="M36" i="15"/>
  <c r="N36" i="15" s="1"/>
  <c r="O36" i="15" s="1"/>
  <c r="P36" i="15" s="1"/>
  <c r="Q36" i="15" s="1"/>
  <c r="M24" i="15"/>
  <c r="N24" i="15" s="1"/>
  <c r="O24" i="15" s="1"/>
  <c r="P24" i="15" s="1"/>
  <c r="Q24" i="15" s="1"/>
  <c r="M13" i="15"/>
  <c r="N13" i="15" s="1"/>
  <c r="O13" i="15" s="1"/>
  <c r="P13" i="15" s="1"/>
  <c r="Q13" i="15" s="1"/>
  <c r="M5" i="15"/>
  <c r="N5" i="15" s="1"/>
  <c r="O5" i="15" s="1"/>
  <c r="P5" i="15" s="1"/>
  <c r="Q5" i="15" s="1"/>
  <c r="M69" i="15"/>
  <c r="N69" i="15" s="1"/>
  <c r="O69" i="15" s="1"/>
  <c r="P69" i="15" s="1"/>
  <c r="Q69" i="15" s="1"/>
  <c r="M59" i="15"/>
  <c r="N59" i="15" s="1"/>
  <c r="O59" i="15" s="1"/>
  <c r="P59" i="15" s="1"/>
  <c r="Q59" i="15" s="1"/>
  <c r="M47" i="15"/>
  <c r="N47" i="15" s="1"/>
  <c r="O47" i="15" s="1"/>
  <c r="P47" i="15" s="1"/>
  <c r="Q47" i="15" s="1"/>
  <c r="M50" i="15"/>
  <c r="N50" i="15" s="1"/>
  <c r="O50" i="15" s="1"/>
  <c r="P50" i="15" s="1"/>
  <c r="Q50" i="15" s="1"/>
  <c r="M31" i="15"/>
  <c r="N31" i="15" s="1"/>
  <c r="O31" i="15" s="1"/>
  <c r="P31" i="15" s="1"/>
  <c r="Q31" i="15" s="1"/>
  <c r="M22" i="15"/>
  <c r="N22" i="15" s="1"/>
  <c r="O22" i="15" s="1"/>
  <c r="P22" i="15" s="1"/>
  <c r="Q22" i="15" s="1"/>
  <c r="M16" i="15"/>
  <c r="N16" i="15" s="1"/>
  <c r="O16" i="15" s="1"/>
  <c r="P16" i="15" s="1"/>
  <c r="Q16" i="15" s="1"/>
  <c r="M8" i="15"/>
  <c r="N8" i="15" s="1"/>
  <c r="O8" i="15" s="1"/>
  <c r="P8" i="15" s="1"/>
  <c r="Q8" i="15" s="1"/>
  <c r="M72" i="15"/>
  <c r="N72" i="15" s="1"/>
  <c r="O72" i="15" s="1"/>
  <c r="P72" i="15" s="1"/>
  <c r="Q72" i="15" s="1"/>
  <c r="M64" i="15"/>
  <c r="N64" i="15" s="1"/>
  <c r="O64" i="15" s="1"/>
  <c r="P64" i="15" s="1"/>
  <c r="Q64" i="15" s="1"/>
  <c r="M55" i="15"/>
  <c r="N55" i="15" s="1"/>
  <c r="O55" i="15" s="1"/>
  <c r="P55" i="15" s="1"/>
  <c r="Q55" i="15" s="1"/>
  <c r="M42" i="15"/>
  <c r="N42" i="15" s="1"/>
  <c r="O42" i="15" s="1"/>
  <c r="P42" i="15" s="1"/>
  <c r="Q42" i="15" s="1"/>
  <c r="M34" i="15"/>
  <c r="N34" i="15" s="1"/>
  <c r="O34" i="15" s="1"/>
  <c r="P34" i="15" s="1"/>
  <c r="Q34" i="15" s="1"/>
  <c r="AG73" i="13"/>
  <c r="AH73" i="13" s="1"/>
  <c r="AI73" i="13" s="1"/>
  <c r="AJ73" i="13" s="1"/>
  <c r="AK73" i="13" s="1"/>
  <c r="AG69" i="13"/>
  <c r="AH69" i="13" s="1"/>
  <c r="AI69" i="13" s="1"/>
  <c r="AJ69" i="13" s="1"/>
  <c r="AK69" i="13" s="1"/>
  <c r="AG65" i="13"/>
  <c r="AH65" i="13" s="1"/>
  <c r="AI65" i="13" s="1"/>
  <c r="AJ65" i="13" s="1"/>
  <c r="AK65" i="13" s="1"/>
  <c r="AG61" i="13"/>
  <c r="AH61" i="13" s="1"/>
  <c r="AI61" i="13" s="1"/>
  <c r="AJ61" i="13" s="1"/>
  <c r="AK61" i="13" s="1"/>
  <c r="AG57" i="13"/>
  <c r="AH57" i="13" s="1"/>
  <c r="AI57" i="13" s="1"/>
  <c r="AJ57" i="13" s="1"/>
  <c r="AK57" i="13" s="1"/>
  <c r="AG53" i="13"/>
  <c r="AH53" i="13" s="1"/>
  <c r="AI53" i="13" s="1"/>
  <c r="AJ53" i="13" s="1"/>
  <c r="AK53" i="13" s="1"/>
  <c r="AG49" i="13"/>
  <c r="AH49" i="13" s="1"/>
  <c r="AI49" i="13" s="1"/>
  <c r="AJ49" i="13" s="1"/>
  <c r="AK49" i="13" s="1"/>
  <c r="AG45" i="13"/>
  <c r="AH45" i="13" s="1"/>
  <c r="AI45" i="13" s="1"/>
  <c r="AJ45" i="13" s="1"/>
  <c r="AK45" i="13" s="1"/>
  <c r="AG41" i="13"/>
  <c r="AH41" i="13" s="1"/>
  <c r="AI41" i="13" s="1"/>
  <c r="AJ41" i="13" s="1"/>
  <c r="AK41" i="13" s="1"/>
  <c r="AG37" i="13"/>
  <c r="AH37" i="13" s="1"/>
  <c r="AI37" i="13" s="1"/>
  <c r="AJ37" i="13" s="1"/>
  <c r="AK37" i="13" s="1"/>
  <c r="AG33" i="13"/>
  <c r="AH33" i="13" s="1"/>
  <c r="AI33" i="13" s="1"/>
  <c r="AJ33" i="13" s="1"/>
  <c r="AK33" i="13" s="1"/>
  <c r="AG29" i="13"/>
  <c r="AH29" i="13" s="1"/>
  <c r="AI29" i="13" s="1"/>
  <c r="AJ29" i="13" s="1"/>
  <c r="AK29" i="13" s="1"/>
  <c r="AG25" i="13"/>
  <c r="AH25" i="13" s="1"/>
  <c r="AI25" i="13" s="1"/>
  <c r="AJ25" i="13" s="1"/>
  <c r="AK25" i="13" s="1"/>
  <c r="AG21" i="13"/>
  <c r="AH21" i="13" s="1"/>
  <c r="AI21" i="13" s="1"/>
  <c r="AJ21" i="13" s="1"/>
  <c r="AK21" i="13" s="1"/>
  <c r="AG17" i="13"/>
  <c r="AH17" i="13" s="1"/>
  <c r="AI17" i="13" s="1"/>
  <c r="AJ17" i="13" s="1"/>
  <c r="AK17" i="13" s="1"/>
  <c r="AG13" i="13"/>
  <c r="AH13" i="13" s="1"/>
  <c r="AI13" i="13" s="1"/>
  <c r="AJ13" i="13" s="1"/>
  <c r="AK13" i="13" s="1"/>
  <c r="AG9" i="13"/>
  <c r="AH9" i="13" s="1"/>
  <c r="AI9" i="13" s="1"/>
  <c r="AJ9" i="13" s="1"/>
  <c r="AK9" i="13" s="1"/>
  <c r="AG5" i="13"/>
  <c r="AH5" i="13" s="1"/>
  <c r="AI5" i="13" s="1"/>
  <c r="AJ5" i="13" s="1"/>
  <c r="AK5" i="13" s="1"/>
  <c r="M73" i="13"/>
  <c r="N73" i="13" s="1"/>
  <c r="O73" i="13" s="1"/>
  <c r="P73" i="13" s="1"/>
  <c r="Q73" i="13" s="1"/>
  <c r="M69" i="13"/>
  <c r="N69" i="13" s="1"/>
  <c r="O69" i="13" s="1"/>
  <c r="P69" i="13" s="1"/>
  <c r="Q69" i="13" s="1"/>
  <c r="M65" i="13"/>
  <c r="N65" i="13" s="1"/>
  <c r="O65" i="13" s="1"/>
  <c r="P65" i="13" s="1"/>
  <c r="Q65" i="13" s="1"/>
  <c r="M61" i="13"/>
  <c r="N61" i="13" s="1"/>
  <c r="O61" i="13" s="1"/>
  <c r="P61" i="13" s="1"/>
  <c r="Q61" i="13" s="1"/>
  <c r="M57" i="13"/>
  <c r="N57" i="13" s="1"/>
  <c r="O57" i="13" s="1"/>
  <c r="P57" i="13" s="1"/>
  <c r="Q57" i="13" s="1"/>
  <c r="M53" i="13"/>
  <c r="N53" i="13" s="1"/>
  <c r="O53" i="13" s="1"/>
  <c r="P53" i="13" s="1"/>
  <c r="Q53" i="13" s="1"/>
  <c r="M49" i="13"/>
  <c r="N49" i="13" s="1"/>
  <c r="O49" i="13" s="1"/>
  <c r="P49" i="13" s="1"/>
  <c r="Q49" i="13" s="1"/>
  <c r="M45" i="13"/>
  <c r="N45" i="13" s="1"/>
  <c r="O45" i="13" s="1"/>
  <c r="P45" i="13" s="1"/>
  <c r="Q45" i="13" s="1"/>
  <c r="M41" i="13"/>
  <c r="N41" i="13" s="1"/>
  <c r="O41" i="13" s="1"/>
  <c r="P41" i="13" s="1"/>
  <c r="Q41" i="13" s="1"/>
  <c r="M37" i="13"/>
  <c r="N37" i="13" s="1"/>
  <c r="O37" i="13" s="1"/>
  <c r="P37" i="13" s="1"/>
  <c r="Q37" i="13" s="1"/>
  <c r="M33" i="13"/>
  <c r="N33" i="13" s="1"/>
  <c r="O33" i="13" s="1"/>
  <c r="P33" i="13" s="1"/>
  <c r="Q33" i="13" s="1"/>
  <c r="M29" i="13"/>
  <c r="N29" i="13" s="1"/>
  <c r="O29" i="13" s="1"/>
  <c r="P29" i="13" s="1"/>
  <c r="Q29" i="13" s="1"/>
  <c r="M25" i="13"/>
  <c r="N25" i="13" s="1"/>
  <c r="O25" i="13" s="1"/>
  <c r="P25" i="13" s="1"/>
  <c r="Q25" i="13" s="1"/>
  <c r="M21" i="13"/>
  <c r="N21" i="13" s="1"/>
  <c r="O21" i="13" s="1"/>
  <c r="P21" i="13" s="1"/>
  <c r="Q21" i="13" s="1"/>
  <c r="M17" i="13"/>
  <c r="N17" i="13" s="1"/>
  <c r="O17" i="13" s="1"/>
  <c r="P17" i="13" s="1"/>
  <c r="Q17" i="13" s="1"/>
  <c r="M13" i="13"/>
  <c r="N13" i="13" s="1"/>
  <c r="O13" i="13" s="1"/>
  <c r="P13" i="13" s="1"/>
  <c r="Q13" i="13" s="1"/>
  <c r="M9" i="13"/>
  <c r="N9" i="13" s="1"/>
  <c r="O9" i="13" s="1"/>
  <c r="P9" i="13" s="1"/>
  <c r="Q9" i="13" s="1"/>
  <c r="M5" i="13"/>
  <c r="N5" i="13" s="1"/>
  <c r="O5" i="13" s="1"/>
  <c r="P5" i="13" s="1"/>
  <c r="Q5" i="13" s="1"/>
  <c r="AB73" i="12"/>
  <c r="AC73" i="12" s="1"/>
  <c r="AD73" i="12" s="1"/>
  <c r="AE73" i="12" s="1"/>
  <c r="AF73" i="12" s="1"/>
  <c r="AB69" i="12"/>
  <c r="AC69" i="12" s="1"/>
  <c r="AD69" i="12" s="1"/>
  <c r="AE69" i="12" s="1"/>
  <c r="AF69" i="12" s="1"/>
  <c r="AB65" i="12"/>
  <c r="AC65" i="12" s="1"/>
  <c r="AD65" i="12" s="1"/>
  <c r="AE65" i="12" s="1"/>
  <c r="AF65" i="12" s="1"/>
  <c r="AB61" i="12"/>
  <c r="AC61" i="12" s="1"/>
  <c r="AD61" i="12" s="1"/>
  <c r="AE61" i="12" s="1"/>
  <c r="AF61" i="12" s="1"/>
  <c r="AB57" i="12"/>
  <c r="AC57" i="12" s="1"/>
  <c r="AD57" i="12" s="1"/>
  <c r="AE57" i="12" s="1"/>
  <c r="AF57" i="12" s="1"/>
  <c r="AB53" i="12"/>
  <c r="AC53" i="12" s="1"/>
  <c r="AD53" i="12" s="1"/>
  <c r="AE53" i="12" s="1"/>
  <c r="AF53" i="12" s="1"/>
  <c r="AB49" i="12"/>
  <c r="AC49" i="12" s="1"/>
  <c r="AD49" i="12" s="1"/>
  <c r="AE49" i="12" s="1"/>
  <c r="AF49" i="12" s="1"/>
  <c r="AB45" i="12"/>
  <c r="AC45" i="12" s="1"/>
  <c r="AD45" i="12" s="1"/>
  <c r="AE45" i="12" s="1"/>
  <c r="AF45" i="12" s="1"/>
  <c r="AB41" i="12"/>
  <c r="AC41" i="12" s="1"/>
  <c r="AD41" i="12" s="1"/>
  <c r="AE41" i="12" s="1"/>
  <c r="AF41" i="12" s="1"/>
  <c r="AB37" i="12"/>
  <c r="AC37" i="12" s="1"/>
  <c r="AD37" i="12" s="1"/>
  <c r="AE37" i="12" s="1"/>
  <c r="AF37" i="12" s="1"/>
  <c r="AB33" i="12"/>
  <c r="AC33" i="12" s="1"/>
  <c r="AD33" i="12" s="1"/>
  <c r="AE33" i="12" s="1"/>
  <c r="AF33" i="12" s="1"/>
  <c r="AB29" i="12"/>
  <c r="AC29" i="12" s="1"/>
  <c r="AD29" i="12" s="1"/>
  <c r="AE29" i="12" s="1"/>
  <c r="AF29" i="12" s="1"/>
  <c r="AB25" i="12"/>
  <c r="AC25" i="12" s="1"/>
  <c r="AD25" i="12" s="1"/>
  <c r="AE25" i="12" s="1"/>
  <c r="AF25" i="12" s="1"/>
  <c r="AB21" i="12"/>
  <c r="AC21" i="12" s="1"/>
  <c r="AD21" i="12" s="1"/>
  <c r="AE21" i="12" s="1"/>
  <c r="AF21" i="12" s="1"/>
  <c r="AB17" i="12"/>
  <c r="AC17" i="12" s="1"/>
  <c r="AD17" i="12" s="1"/>
  <c r="AE17" i="12" s="1"/>
  <c r="AF17" i="12" s="1"/>
  <c r="AB13" i="12"/>
  <c r="AC13" i="12" s="1"/>
  <c r="AD13" i="12" s="1"/>
  <c r="AE13" i="12" s="1"/>
  <c r="AF13" i="12" s="1"/>
  <c r="AB9" i="12"/>
  <c r="AC9" i="12" s="1"/>
  <c r="AD9" i="12" s="1"/>
  <c r="AE9" i="12" s="1"/>
  <c r="AF9" i="12" s="1"/>
  <c r="AB5" i="12"/>
  <c r="AC5" i="12" s="1"/>
  <c r="AD5" i="12" s="1"/>
  <c r="AE5" i="12" s="1"/>
  <c r="AF5" i="12" s="1"/>
  <c r="H73" i="12"/>
  <c r="I73" i="12" s="1"/>
  <c r="J73" i="12" s="1"/>
  <c r="K73" i="12" s="1"/>
  <c r="L73" i="12" s="1"/>
  <c r="H69" i="12"/>
  <c r="I69" i="12" s="1"/>
  <c r="J69" i="12" s="1"/>
  <c r="K69" i="12" s="1"/>
  <c r="L69" i="12" s="1"/>
  <c r="H65" i="12"/>
  <c r="I65" i="12" s="1"/>
  <c r="J65" i="12" s="1"/>
  <c r="K65" i="12" s="1"/>
  <c r="L65" i="12" s="1"/>
  <c r="H61" i="12"/>
  <c r="I61" i="12" s="1"/>
  <c r="J61" i="12" s="1"/>
  <c r="K61" i="12" s="1"/>
  <c r="L61" i="12" s="1"/>
  <c r="H57" i="12"/>
  <c r="I57" i="12" s="1"/>
  <c r="J57" i="12" s="1"/>
  <c r="K57" i="12" s="1"/>
  <c r="L57" i="12" s="1"/>
  <c r="H53" i="12"/>
  <c r="I53" i="12" s="1"/>
  <c r="J53" i="12" s="1"/>
  <c r="K53" i="12" s="1"/>
  <c r="L53" i="12" s="1"/>
  <c r="H49" i="12"/>
  <c r="I49" i="12" s="1"/>
  <c r="J49" i="12" s="1"/>
  <c r="K49" i="12" s="1"/>
  <c r="L49" i="12" s="1"/>
  <c r="H45" i="12"/>
  <c r="I45" i="12" s="1"/>
  <c r="J45" i="12" s="1"/>
  <c r="K45" i="12" s="1"/>
  <c r="L45" i="12" s="1"/>
  <c r="H41" i="12"/>
  <c r="I41" i="12" s="1"/>
  <c r="J41" i="12" s="1"/>
  <c r="K41" i="12" s="1"/>
  <c r="L41" i="12" s="1"/>
  <c r="H37" i="12"/>
  <c r="I37" i="12" s="1"/>
  <c r="J37" i="12" s="1"/>
  <c r="K37" i="12" s="1"/>
  <c r="L37" i="12" s="1"/>
  <c r="H33" i="12"/>
  <c r="I33" i="12" s="1"/>
  <c r="J33" i="12" s="1"/>
  <c r="K33" i="12" s="1"/>
  <c r="L33" i="12" s="1"/>
  <c r="H29" i="12"/>
  <c r="I29" i="12" s="1"/>
  <c r="J29" i="12" s="1"/>
  <c r="K29" i="12" s="1"/>
  <c r="L29" i="12" s="1"/>
  <c r="H25" i="12"/>
  <c r="I25" i="12" s="1"/>
  <c r="J25" i="12" s="1"/>
  <c r="K25" i="12" s="1"/>
  <c r="L25" i="12" s="1"/>
  <c r="H21" i="12"/>
  <c r="I21" i="12" s="1"/>
  <c r="J21" i="12" s="1"/>
  <c r="K21" i="12" s="1"/>
  <c r="L21" i="12" s="1"/>
  <c r="H17" i="12"/>
  <c r="I17" i="12" s="1"/>
  <c r="J17" i="12" s="1"/>
  <c r="K17" i="12" s="1"/>
  <c r="L17" i="12" s="1"/>
  <c r="H13" i="12"/>
  <c r="I13" i="12" s="1"/>
  <c r="J13" i="12" s="1"/>
  <c r="K13" i="12" s="1"/>
  <c r="L13" i="12" s="1"/>
  <c r="H9" i="12"/>
  <c r="I9" i="12" s="1"/>
  <c r="J9" i="12" s="1"/>
  <c r="K9" i="12" s="1"/>
  <c r="L9" i="12" s="1"/>
  <c r="H5" i="12"/>
  <c r="I5" i="12" s="1"/>
  <c r="J5" i="12" s="1"/>
  <c r="K5" i="12" s="1"/>
  <c r="L5" i="12" s="1"/>
  <c r="W71" i="11"/>
  <c r="X71" i="11" s="1"/>
  <c r="Y71" i="11" s="1"/>
  <c r="Z71" i="11" s="1"/>
  <c r="AA71" i="11" s="1"/>
  <c r="W62" i="11"/>
  <c r="X62" i="11" s="1"/>
  <c r="Y62" i="11" s="1"/>
  <c r="Z62" i="11" s="1"/>
  <c r="AA62" i="11" s="1"/>
  <c r="W64" i="11"/>
  <c r="X64" i="11" s="1"/>
  <c r="Y64" i="11" s="1"/>
  <c r="Z64" i="11" s="1"/>
  <c r="AA64" i="11" s="1"/>
  <c r="W53" i="11"/>
  <c r="X53" i="11" s="1"/>
  <c r="Y53" i="11" s="1"/>
  <c r="Z53" i="11" s="1"/>
  <c r="AA53" i="11" s="1"/>
  <c r="W59" i="11"/>
  <c r="X59" i="11" s="1"/>
  <c r="Y59" i="11" s="1"/>
  <c r="Z59" i="11" s="1"/>
  <c r="AA59" i="11" s="1"/>
  <c r="W48" i="11"/>
  <c r="X48" i="11" s="1"/>
  <c r="Y48" i="11" s="1"/>
  <c r="Z48" i="11" s="1"/>
  <c r="AA48" i="11" s="1"/>
  <c r="W44" i="11"/>
  <c r="X44" i="11" s="1"/>
  <c r="Y44" i="11" s="1"/>
  <c r="Z44" i="11" s="1"/>
  <c r="AA44" i="11" s="1"/>
  <c r="W40" i="11"/>
  <c r="X40" i="11" s="1"/>
  <c r="Y40" i="11" s="1"/>
  <c r="Z40" i="11" s="1"/>
  <c r="AA40" i="11" s="1"/>
  <c r="W36" i="11"/>
  <c r="X36" i="11" s="1"/>
  <c r="Y36" i="11" s="1"/>
  <c r="Z36" i="11" s="1"/>
  <c r="AA36" i="11" s="1"/>
  <c r="W35" i="11"/>
  <c r="X35" i="11" s="1"/>
  <c r="Y35" i="11" s="1"/>
  <c r="Z35" i="11" s="1"/>
  <c r="AA35" i="11" s="1"/>
  <c r="W29" i="11"/>
  <c r="X29" i="11" s="1"/>
  <c r="Y29" i="11" s="1"/>
  <c r="Z29" i="11" s="1"/>
  <c r="AA29" i="11" s="1"/>
  <c r="W25" i="11"/>
  <c r="X25" i="11" s="1"/>
  <c r="Y25" i="11" s="1"/>
  <c r="Z25" i="11" s="1"/>
  <c r="AA25" i="11" s="1"/>
  <c r="W33" i="11"/>
  <c r="X33" i="11" s="1"/>
  <c r="Y33" i="11" s="1"/>
  <c r="Z33" i="11" s="1"/>
  <c r="AA33" i="11" s="1"/>
  <c r="W16" i="11"/>
  <c r="X16" i="11" s="1"/>
  <c r="Y16" i="11" s="1"/>
  <c r="Z16" i="11" s="1"/>
  <c r="AA16" i="11" s="1"/>
  <c r="W7" i="11"/>
  <c r="X7" i="11" s="1"/>
  <c r="Y7" i="11" s="1"/>
  <c r="Z7" i="11" s="1"/>
  <c r="AA7" i="11" s="1"/>
  <c r="W3" i="11"/>
  <c r="X3" i="11" s="1"/>
  <c r="Y3" i="11" s="1"/>
  <c r="Z3" i="11" s="1"/>
  <c r="AA3" i="11" s="1"/>
  <c r="W22" i="11"/>
  <c r="X22" i="11" s="1"/>
  <c r="Y22" i="11" s="1"/>
  <c r="Z22" i="11" s="1"/>
  <c r="AA22" i="11" s="1"/>
  <c r="W11" i="11"/>
  <c r="X11" i="11" s="1"/>
  <c r="Y11" i="11" s="1"/>
  <c r="Z11" i="11" s="1"/>
  <c r="AA11" i="11" s="1"/>
  <c r="H7" i="24"/>
  <c r="H23" i="24"/>
  <c r="H39" i="24"/>
  <c r="H55" i="24"/>
  <c r="H71" i="24"/>
  <c r="M15" i="24"/>
  <c r="M31" i="24"/>
  <c r="M47" i="24"/>
  <c r="M63" i="24"/>
  <c r="R7" i="24"/>
  <c r="R23" i="24"/>
  <c r="R39" i="24"/>
  <c r="R55" i="24"/>
  <c r="R71" i="24"/>
  <c r="W15" i="24"/>
  <c r="W31" i="24"/>
  <c r="W47" i="24"/>
  <c r="W63" i="24"/>
  <c r="AB7" i="24"/>
  <c r="AB23" i="24"/>
  <c r="AB39" i="24"/>
  <c r="AB55" i="24"/>
  <c r="AB71" i="24"/>
  <c r="AG15" i="24"/>
  <c r="AG31" i="24"/>
  <c r="AG47" i="24"/>
  <c r="AG63" i="24"/>
  <c r="AL7" i="24"/>
  <c r="AL23" i="24"/>
  <c r="AL39" i="24"/>
  <c r="AL55" i="24"/>
  <c r="AL71" i="24"/>
  <c r="H67" i="6"/>
  <c r="H59" i="6"/>
  <c r="H68" i="6"/>
  <c r="H60" i="6"/>
  <c r="H55" i="6"/>
  <c r="H51" i="6"/>
  <c r="H47" i="6"/>
  <c r="H43" i="6"/>
  <c r="H39" i="6"/>
  <c r="H35" i="6"/>
  <c r="H31" i="6"/>
  <c r="H9" i="6"/>
  <c r="H20" i="6"/>
  <c r="H12" i="6"/>
  <c r="H21" i="6"/>
  <c r="H13" i="6"/>
  <c r="H7" i="6"/>
  <c r="AG69" i="18"/>
  <c r="AG65" i="18"/>
  <c r="AG61" i="18"/>
  <c r="AG59" i="18"/>
  <c r="AG55" i="18"/>
  <c r="AG51" i="18"/>
  <c r="AG47" i="18"/>
  <c r="AG43" i="18"/>
  <c r="AG39" i="18"/>
  <c r="AG35" i="18"/>
  <c r="AG31" i="18"/>
  <c r="AG27" i="18"/>
  <c r="AG23" i="18"/>
  <c r="AG19" i="18"/>
  <c r="AG15" i="18"/>
  <c r="AG11" i="18"/>
  <c r="AG7" i="18"/>
  <c r="AG3" i="18"/>
  <c r="AB71" i="19"/>
  <c r="AC71" i="19" s="1"/>
  <c r="AD71" i="19" s="1"/>
  <c r="AE71" i="19" s="1"/>
  <c r="AF71" i="19" s="1"/>
  <c r="AB67" i="19"/>
  <c r="AC67" i="19" s="1"/>
  <c r="AD67" i="19" s="1"/>
  <c r="AE67" i="19" s="1"/>
  <c r="AF67" i="19" s="1"/>
  <c r="AB63" i="19"/>
  <c r="AC63" i="19" s="1"/>
  <c r="AD63" i="19" s="1"/>
  <c r="AE63" i="19" s="1"/>
  <c r="AF63" i="19" s="1"/>
  <c r="AB59" i="19"/>
  <c r="AC59" i="19" s="1"/>
  <c r="AD59" i="19" s="1"/>
  <c r="AE59" i="19" s="1"/>
  <c r="AF59" i="19" s="1"/>
  <c r="AB55" i="19"/>
  <c r="AC55" i="19" s="1"/>
  <c r="AD55" i="19" s="1"/>
  <c r="AE55" i="19" s="1"/>
  <c r="AF55" i="19" s="1"/>
  <c r="AB51" i="19"/>
  <c r="AC51" i="19" s="1"/>
  <c r="AD51" i="19" s="1"/>
  <c r="AE51" i="19" s="1"/>
  <c r="AF51" i="19" s="1"/>
  <c r="AB47" i="19"/>
  <c r="AC47" i="19" s="1"/>
  <c r="AD47" i="19" s="1"/>
  <c r="AE47" i="19" s="1"/>
  <c r="AF47" i="19" s="1"/>
  <c r="AB43" i="19"/>
  <c r="AC43" i="19" s="1"/>
  <c r="AD43" i="19" s="1"/>
  <c r="AE43" i="19" s="1"/>
  <c r="AF43" i="19" s="1"/>
  <c r="AB39" i="19"/>
  <c r="AC39" i="19" s="1"/>
  <c r="AD39" i="19" s="1"/>
  <c r="AE39" i="19" s="1"/>
  <c r="AF39" i="19" s="1"/>
  <c r="AB35" i="19"/>
  <c r="AC35" i="19" s="1"/>
  <c r="AD35" i="19" s="1"/>
  <c r="AE35" i="19" s="1"/>
  <c r="AF35" i="19" s="1"/>
  <c r="AB31" i="19"/>
  <c r="AC31" i="19" s="1"/>
  <c r="AD31" i="19" s="1"/>
  <c r="AE31" i="19" s="1"/>
  <c r="AF31" i="19" s="1"/>
  <c r="AB27" i="19"/>
  <c r="AC27" i="19" s="1"/>
  <c r="AD27" i="19" s="1"/>
  <c r="AE27" i="19" s="1"/>
  <c r="AF27" i="19" s="1"/>
  <c r="AB23" i="19"/>
  <c r="AC23" i="19" s="1"/>
  <c r="AD23" i="19" s="1"/>
  <c r="AE23" i="19" s="1"/>
  <c r="AF23" i="19" s="1"/>
  <c r="AB19" i="19"/>
  <c r="AC19" i="19" s="1"/>
  <c r="AD19" i="19" s="1"/>
  <c r="AE19" i="19" s="1"/>
  <c r="AF19" i="19" s="1"/>
  <c r="AB15" i="19"/>
  <c r="AC15" i="19" s="1"/>
  <c r="AD15" i="19" s="1"/>
  <c r="AE15" i="19" s="1"/>
  <c r="AF15" i="19" s="1"/>
  <c r="AB11" i="19"/>
  <c r="AC11" i="19" s="1"/>
  <c r="AD11" i="19" s="1"/>
  <c r="AE11" i="19" s="1"/>
  <c r="AF11" i="19" s="1"/>
  <c r="AB7" i="19"/>
  <c r="AC7" i="19" s="1"/>
  <c r="AD7" i="19" s="1"/>
  <c r="AE7" i="19" s="1"/>
  <c r="AF7" i="19" s="1"/>
  <c r="AB3" i="19"/>
  <c r="AC3" i="19" s="1"/>
  <c r="AD3" i="19" s="1"/>
  <c r="AE3" i="19" s="1"/>
  <c r="AF3" i="19" s="1"/>
  <c r="H67" i="15"/>
  <c r="I67" i="15" s="1"/>
  <c r="J67" i="15" s="1"/>
  <c r="K67" i="15" s="1"/>
  <c r="L67" i="15" s="1"/>
  <c r="H44" i="15"/>
  <c r="I44" i="15" s="1"/>
  <c r="J44" i="15" s="1"/>
  <c r="K44" i="15" s="1"/>
  <c r="L44" i="15" s="1"/>
  <c r="H40" i="15"/>
  <c r="H28" i="15"/>
  <c r="I28" i="15" s="1"/>
  <c r="J28" i="15" s="1"/>
  <c r="K28" i="15" s="1"/>
  <c r="L28" i="15" s="1"/>
  <c r="H22" i="15"/>
  <c r="H16" i="15"/>
  <c r="H8" i="15"/>
  <c r="H60" i="15"/>
  <c r="I60" i="15" s="1"/>
  <c r="J60" i="15" s="1"/>
  <c r="K60" i="15" s="1"/>
  <c r="L60" i="15" s="1"/>
  <c r="H39" i="15"/>
  <c r="H72" i="15"/>
  <c r="H64" i="15"/>
  <c r="I64" i="15" s="1"/>
  <c r="J64" i="15" s="1"/>
  <c r="K64" i="15" s="1"/>
  <c r="L64" i="15" s="1"/>
  <c r="H52" i="15"/>
  <c r="I52" i="15" s="1"/>
  <c r="J52" i="15" s="1"/>
  <c r="K52" i="15" s="1"/>
  <c r="L52" i="15" s="1"/>
  <c r="H46" i="15"/>
  <c r="I46" i="15" s="1"/>
  <c r="J46" i="15" s="1"/>
  <c r="K46" i="15" s="1"/>
  <c r="L46" i="15" s="1"/>
  <c r="H24" i="15"/>
  <c r="H13" i="15"/>
  <c r="H5" i="15"/>
  <c r="H50" i="15"/>
  <c r="H31" i="15"/>
  <c r="H71" i="13"/>
  <c r="I71" i="13" s="1"/>
  <c r="J71" i="13" s="1"/>
  <c r="K71" i="13" s="1"/>
  <c r="L71" i="13" s="1"/>
  <c r="H67" i="13"/>
  <c r="I67" i="13" s="1"/>
  <c r="J67" i="13" s="1"/>
  <c r="K67" i="13" s="1"/>
  <c r="L67" i="13" s="1"/>
  <c r="H63" i="13"/>
  <c r="I63" i="13" s="1"/>
  <c r="J63" i="13" s="1"/>
  <c r="K63" i="13" s="1"/>
  <c r="L63" i="13" s="1"/>
  <c r="H59" i="13"/>
  <c r="I59" i="13" s="1"/>
  <c r="J59" i="13" s="1"/>
  <c r="K59" i="13" s="1"/>
  <c r="L59" i="13" s="1"/>
  <c r="H55" i="13"/>
  <c r="I55" i="13" s="1"/>
  <c r="J55" i="13" s="1"/>
  <c r="K55" i="13" s="1"/>
  <c r="L55" i="13" s="1"/>
  <c r="H51" i="13"/>
  <c r="I51" i="13" s="1"/>
  <c r="J51" i="13" s="1"/>
  <c r="K51" i="13" s="1"/>
  <c r="L51" i="13" s="1"/>
  <c r="H47" i="13"/>
  <c r="I47" i="13" s="1"/>
  <c r="J47" i="13" s="1"/>
  <c r="K47" i="13" s="1"/>
  <c r="L47" i="13" s="1"/>
  <c r="H43" i="13"/>
  <c r="I43" i="13" s="1"/>
  <c r="J43" i="13" s="1"/>
  <c r="K43" i="13" s="1"/>
  <c r="L43" i="13" s="1"/>
  <c r="H39" i="13"/>
  <c r="I39" i="13" s="1"/>
  <c r="J39" i="13" s="1"/>
  <c r="K39" i="13" s="1"/>
  <c r="L39" i="13" s="1"/>
  <c r="H35" i="13"/>
  <c r="I35" i="13" s="1"/>
  <c r="J35" i="13" s="1"/>
  <c r="K35" i="13" s="1"/>
  <c r="L35" i="13" s="1"/>
  <c r="H31" i="13"/>
  <c r="I31" i="13" s="1"/>
  <c r="J31" i="13" s="1"/>
  <c r="K31" i="13" s="1"/>
  <c r="L31" i="13" s="1"/>
  <c r="H27" i="13"/>
  <c r="I27" i="13" s="1"/>
  <c r="J27" i="13" s="1"/>
  <c r="K27" i="13" s="1"/>
  <c r="L27" i="13" s="1"/>
  <c r="H23" i="13"/>
  <c r="I23" i="13" s="1"/>
  <c r="J23" i="13" s="1"/>
  <c r="K23" i="13" s="1"/>
  <c r="L23" i="13" s="1"/>
  <c r="H19" i="13"/>
  <c r="I19" i="13" s="1"/>
  <c r="J19" i="13" s="1"/>
  <c r="K19" i="13" s="1"/>
  <c r="L19" i="13" s="1"/>
  <c r="H15" i="13"/>
  <c r="I15" i="13" s="1"/>
  <c r="J15" i="13" s="1"/>
  <c r="K15" i="13" s="1"/>
  <c r="L15" i="13" s="1"/>
  <c r="H11" i="13"/>
  <c r="I11" i="13" s="1"/>
  <c r="J11" i="13" s="1"/>
  <c r="K11" i="13" s="1"/>
  <c r="L11" i="13" s="1"/>
  <c r="H7" i="13"/>
  <c r="I7" i="13" s="1"/>
  <c r="J7" i="13" s="1"/>
  <c r="K7" i="13" s="1"/>
  <c r="L7" i="13" s="1"/>
  <c r="H3" i="13"/>
  <c r="I3" i="13" s="1"/>
  <c r="J3" i="13" s="1"/>
  <c r="K3" i="13" s="1"/>
  <c r="L3" i="13" s="1"/>
  <c r="W71" i="12"/>
  <c r="X71" i="12" s="1"/>
  <c r="Y71" i="12" s="1"/>
  <c r="Z71" i="12" s="1"/>
  <c r="AA71" i="12" s="1"/>
  <c r="W67" i="12"/>
  <c r="X67" i="12" s="1"/>
  <c r="Y67" i="12" s="1"/>
  <c r="Z67" i="12" s="1"/>
  <c r="AA67" i="12" s="1"/>
  <c r="W63" i="12"/>
  <c r="X63" i="12" s="1"/>
  <c r="Y63" i="12" s="1"/>
  <c r="Z63" i="12" s="1"/>
  <c r="AA63" i="12" s="1"/>
  <c r="W59" i="12"/>
  <c r="X59" i="12" s="1"/>
  <c r="Y59" i="12" s="1"/>
  <c r="Z59" i="12" s="1"/>
  <c r="AA59" i="12" s="1"/>
  <c r="W52" i="12"/>
  <c r="X52" i="12" s="1"/>
  <c r="Y52" i="12" s="1"/>
  <c r="Z52" i="12" s="1"/>
  <c r="AA52" i="12" s="1"/>
  <c r="W45" i="12"/>
  <c r="W41" i="12"/>
  <c r="W37" i="12"/>
  <c r="W33" i="12"/>
  <c r="W29" i="12"/>
  <c r="W25" i="12"/>
  <c r="W21" i="12"/>
  <c r="W17" i="12"/>
  <c r="W13" i="12"/>
  <c r="W9" i="12"/>
  <c r="W5" i="12"/>
  <c r="W53" i="12"/>
  <c r="W58" i="12"/>
  <c r="AL71" i="11"/>
  <c r="AL67" i="11"/>
  <c r="AL63" i="11"/>
  <c r="AL59" i="11"/>
  <c r="AL55" i="11"/>
  <c r="AL51" i="11"/>
  <c r="AL47" i="11"/>
  <c r="AL43" i="11"/>
  <c r="AL39" i="11"/>
  <c r="AL35" i="11"/>
  <c r="AL31" i="11"/>
  <c r="AL27" i="11"/>
  <c r="AL23" i="11"/>
  <c r="AL19" i="11"/>
  <c r="AL15" i="11"/>
  <c r="AL11" i="11"/>
  <c r="AL7" i="11"/>
  <c r="AL3" i="11"/>
  <c r="R71" i="11"/>
  <c r="R67" i="11"/>
  <c r="S67" i="11" s="1"/>
  <c r="T67" i="11" s="1"/>
  <c r="U67" i="11" s="1"/>
  <c r="V67" i="11" s="1"/>
  <c r="R63" i="11"/>
  <c r="S63" i="11" s="1"/>
  <c r="T63" i="11" s="1"/>
  <c r="U63" i="11" s="1"/>
  <c r="V63" i="11" s="1"/>
  <c r="R59" i="11"/>
  <c r="R55" i="11"/>
  <c r="S55" i="11" s="1"/>
  <c r="T55" i="11" s="1"/>
  <c r="U55" i="11" s="1"/>
  <c r="V55" i="11" s="1"/>
  <c r="R51" i="11"/>
  <c r="S51" i="11" s="1"/>
  <c r="T51" i="11" s="1"/>
  <c r="U51" i="11" s="1"/>
  <c r="V51" i="11" s="1"/>
  <c r="R47" i="11"/>
  <c r="S47" i="11" s="1"/>
  <c r="T47" i="11" s="1"/>
  <c r="U47" i="11" s="1"/>
  <c r="V47" i="11" s="1"/>
  <c r="R43" i="11"/>
  <c r="S43" i="11" s="1"/>
  <c r="T43" i="11" s="1"/>
  <c r="U43" i="11" s="1"/>
  <c r="V43" i="11" s="1"/>
  <c r="R39" i="11"/>
  <c r="S39" i="11" s="1"/>
  <c r="T39" i="11" s="1"/>
  <c r="U39" i="11" s="1"/>
  <c r="V39" i="11" s="1"/>
  <c r="R35" i="11"/>
  <c r="S35" i="11" s="1"/>
  <c r="T35" i="11" s="1"/>
  <c r="U35" i="11" s="1"/>
  <c r="V35" i="11" s="1"/>
  <c r="R31" i="11"/>
  <c r="S31" i="11" s="1"/>
  <c r="T31" i="11" s="1"/>
  <c r="U31" i="11" s="1"/>
  <c r="V31" i="11" s="1"/>
  <c r="R27" i="11"/>
  <c r="S27" i="11" s="1"/>
  <c r="T27" i="11" s="1"/>
  <c r="U27" i="11" s="1"/>
  <c r="V27" i="11" s="1"/>
  <c r="R23" i="11"/>
  <c r="S23" i="11" s="1"/>
  <c r="T23" i="11" s="1"/>
  <c r="U23" i="11" s="1"/>
  <c r="V23" i="11" s="1"/>
  <c r="R19" i="11"/>
  <c r="S19" i="11" s="1"/>
  <c r="T19" i="11" s="1"/>
  <c r="U19" i="11" s="1"/>
  <c r="V19" i="11" s="1"/>
  <c r="R15" i="11"/>
  <c r="S15" i="11" s="1"/>
  <c r="T15" i="11" s="1"/>
  <c r="U15" i="11" s="1"/>
  <c r="V15" i="11" s="1"/>
  <c r="R11" i="11"/>
  <c r="R7" i="11"/>
  <c r="R3" i="11"/>
  <c r="H16" i="24"/>
  <c r="H32" i="24"/>
  <c r="H48" i="24"/>
  <c r="H64" i="24"/>
  <c r="M8" i="24"/>
  <c r="M24" i="24"/>
  <c r="M40" i="24"/>
  <c r="M56" i="24"/>
  <c r="M72" i="24"/>
  <c r="R16" i="24"/>
  <c r="R32" i="24"/>
  <c r="R48" i="24"/>
  <c r="R64" i="24"/>
  <c r="W8" i="24"/>
  <c r="W24" i="24"/>
  <c r="W40" i="24"/>
  <c r="W56" i="24"/>
  <c r="W72" i="24"/>
  <c r="AB16" i="24"/>
  <c r="AB32" i="24"/>
  <c r="AB48" i="24"/>
  <c r="AB64" i="24"/>
  <c r="AG8" i="24"/>
  <c r="AG24" i="24"/>
  <c r="AG40" i="24"/>
  <c r="AG56" i="24"/>
  <c r="AG72" i="24"/>
  <c r="AL16" i="24"/>
  <c r="AL32" i="24"/>
  <c r="AL48" i="24"/>
  <c r="AL64" i="24"/>
  <c r="AL73" i="19"/>
  <c r="H28" i="6"/>
  <c r="H29" i="6"/>
  <c r="H5" i="6"/>
  <c r="H18" i="6"/>
  <c r="H10" i="6"/>
  <c r="H19" i="6"/>
  <c r="H11" i="6"/>
  <c r="AG73" i="18"/>
  <c r="AG68" i="18"/>
  <c r="AG64" i="18"/>
  <c r="AG72" i="18"/>
  <c r="AG58" i="18"/>
  <c r="AG54" i="18"/>
  <c r="AG50" i="18"/>
  <c r="AG46" i="18"/>
  <c r="AG42" i="18"/>
  <c r="AG38" i="18"/>
  <c r="AG34" i="18"/>
  <c r="AG30" i="18"/>
  <c r="AG26" i="18"/>
  <c r="AG22" i="18"/>
  <c r="AG18" i="18"/>
  <c r="AG14" i="18"/>
  <c r="AG10" i="18"/>
  <c r="AG6" i="18"/>
  <c r="AB74" i="19"/>
  <c r="AC74" i="19" s="1"/>
  <c r="AD74" i="19" s="1"/>
  <c r="AE74" i="19" s="1"/>
  <c r="AF74" i="19" s="1"/>
  <c r="AB70" i="19"/>
  <c r="AC70" i="19" s="1"/>
  <c r="AD70" i="19" s="1"/>
  <c r="AE70" i="19" s="1"/>
  <c r="AF70" i="19" s="1"/>
  <c r="AB66" i="19"/>
  <c r="AC66" i="19" s="1"/>
  <c r="AD66" i="19" s="1"/>
  <c r="AE66" i="19" s="1"/>
  <c r="AF66" i="19" s="1"/>
  <c r="AB62" i="19"/>
  <c r="AC62" i="19" s="1"/>
  <c r="AD62" i="19" s="1"/>
  <c r="AE62" i="19" s="1"/>
  <c r="AF62" i="19" s="1"/>
  <c r="AB58" i="19"/>
  <c r="AC58" i="19" s="1"/>
  <c r="AD58" i="19" s="1"/>
  <c r="AE58" i="19" s="1"/>
  <c r="AF58" i="19" s="1"/>
  <c r="AB54" i="19"/>
  <c r="AC54" i="19" s="1"/>
  <c r="AD54" i="19" s="1"/>
  <c r="AE54" i="19" s="1"/>
  <c r="AF54" i="19" s="1"/>
  <c r="AB50" i="19"/>
  <c r="AC50" i="19" s="1"/>
  <c r="AD50" i="19" s="1"/>
  <c r="AE50" i="19" s="1"/>
  <c r="AF50" i="19" s="1"/>
  <c r="AB46" i="19"/>
  <c r="AC46" i="19" s="1"/>
  <c r="AD46" i="19" s="1"/>
  <c r="AE46" i="19" s="1"/>
  <c r="AF46" i="19" s="1"/>
  <c r="AB42" i="19"/>
  <c r="AC42" i="19" s="1"/>
  <c r="AD42" i="19" s="1"/>
  <c r="AE42" i="19" s="1"/>
  <c r="AF42" i="19" s="1"/>
  <c r="AB38" i="19"/>
  <c r="AC38" i="19" s="1"/>
  <c r="AD38" i="19" s="1"/>
  <c r="AE38" i="19" s="1"/>
  <c r="AF38" i="19" s="1"/>
  <c r="AB34" i="19"/>
  <c r="AC34" i="19" s="1"/>
  <c r="AD34" i="19" s="1"/>
  <c r="AE34" i="19" s="1"/>
  <c r="AF34" i="19" s="1"/>
  <c r="AB30" i="19"/>
  <c r="AC30" i="19" s="1"/>
  <c r="AD30" i="19" s="1"/>
  <c r="AE30" i="19" s="1"/>
  <c r="AF30" i="19" s="1"/>
  <c r="AB26" i="19"/>
  <c r="AC26" i="19" s="1"/>
  <c r="AD26" i="19" s="1"/>
  <c r="AE26" i="19" s="1"/>
  <c r="AF26" i="19" s="1"/>
  <c r="AB22" i="19"/>
  <c r="AC22" i="19" s="1"/>
  <c r="AD22" i="19" s="1"/>
  <c r="AE22" i="19" s="1"/>
  <c r="AF22" i="19" s="1"/>
  <c r="AB18" i="19"/>
  <c r="AC18" i="19" s="1"/>
  <c r="AD18" i="19" s="1"/>
  <c r="AE18" i="19" s="1"/>
  <c r="AF18" i="19" s="1"/>
  <c r="AB14" i="19"/>
  <c r="AC14" i="19" s="1"/>
  <c r="AD14" i="19" s="1"/>
  <c r="AE14" i="19" s="1"/>
  <c r="AF14" i="19" s="1"/>
  <c r="AB10" i="19"/>
  <c r="AC10" i="19" s="1"/>
  <c r="AD10" i="19" s="1"/>
  <c r="AE10" i="19" s="1"/>
  <c r="AF10" i="19" s="1"/>
  <c r="AB6" i="19"/>
  <c r="AC6" i="19" s="1"/>
  <c r="AD6" i="19" s="1"/>
  <c r="AE6" i="19" s="1"/>
  <c r="AF6" i="19" s="1"/>
  <c r="H73" i="15"/>
  <c r="I73" i="15" s="1"/>
  <c r="J73" i="15" s="1"/>
  <c r="K73" i="15" s="1"/>
  <c r="L73" i="15" s="1"/>
  <c r="H65" i="15"/>
  <c r="I65" i="15" s="1"/>
  <c r="J65" i="15" s="1"/>
  <c r="K65" i="15" s="1"/>
  <c r="L65" i="15" s="1"/>
  <c r="H43" i="15"/>
  <c r="I43" i="15" s="1"/>
  <c r="J43" i="15" s="1"/>
  <c r="K43" i="15" s="1"/>
  <c r="L43" i="15" s="1"/>
  <c r="H34" i="15"/>
  <c r="I34" i="15" s="1"/>
  <c r="J34" i="15" s="1"/>
  <c r="K34" i="15" s="1"/>
  <c r="L34" i="15" s="1"/>
  <c r="H27" i="15"/>
  <c r="I27" i="15" s="1"/>
  <c r="J27" i="15" s="1"/>
  <c r="K27" i="15" s="1"/>
  <c r="L27" i="15" s="1"/>
  <c r="H21" i="15"/>
  <c r="I21" i="15" s="1"/>
  <c r="J21" i="15" s="1"/>
  <c r="K21" i="15" s="1"/>
  <c r="L21" i="15" s="1"/>
  <c r="H14" i="15"/>
  <c r="I14" i="15" s="1"/>
  <c r="J14" i="15" s="1"/>
  <c r="K14" i="15" s="1"/>
  <c r="L14" i="15" s="1"/>
  <c r="H6" i="15"/>
  <c r="I6" i="15" s="1"/>
  <c r="J6" i="15" s="1"/>
  <c r="K6" i="15" s="1"/>
  <c r="L6" i="15" s="1"/>
  <c r="H57" i="15"/>
  <c r="I57" i="15" s="1"/>
  <c r="J57" i="15" s="1"/>
  <c r="K57" i="15" s="1"/>
  <c r="L57" i="15" s="1"/>
  <c r="H33" i="15"/>
  <c r="I33" i="15" s="1"/>
  <c r="J33" i="15" s="1"/>
  <c r="K33" i="15" s="1"/>
  <c r="L33" i="15" s="1"/>
  <c r="H70" i="15"/>
  <c r="I70" i="15" s="1"/>
  <c r="J70" i="15" s="1"/>
  <c r="K70" i="15" s="1"/>
  <c r="L70" i="15" s="1"/>
  <c r="H61" i="15"/>
  <c r="I61" i="15" s="1"/>
  <c r="J61" i="15" s="1"/>
  <c r="K61" i="15" s="1"/>
  <c r="L61" i="15" s="1"/>
  <c r="H49" i="15"/>
  <c r="I49" i="15" s="1"/>
  <c r="J49" i="15" s="1"/>
  <c r="K49" i="15" s="1"/>
  <c r="L49" i="15" s="1"/>
  <c r="H36" i="15"/>
  <c r="H19" i="15"/>
  <c r="I19" i="15" s="1"/>
  <c r="J19" i="15" s="1"/>
  <c r="K19" i="15" s="1"/>
  <c r="L19" i="15" s="1"/>
  <c r="H11" i="15"/>
  <c r="I11" i="15" s="1"/>
  <c r="J11" i="15" s="1"/>
  <c r="K11" i="15" s="1"/>
  <c r="L11" i="15" s="1"/>
  <c r="H63" i="15"/>
  <c r="I63" i="15" s="1"/>
  <c r="J63" i="15" s="1"/>
  <c r="K63" i="15" s="1"/>
  <c r="L63" i="15" s="1"/>
  <c r="H38" i="15"/>
  <c r="I38" i="15" s="1"/>
  <c r="J38" i="15" s="1"/>
  <c r="K38" i="15" s="1"/>
  <c r="L38" i="15" s="1"/>
  <c r="H74" i="13"/>
  <c r="I74" i="13" s="1"/>
  <c r="J74" i="13" s="1"/>
  <c r="K74" i="13" s="1"/>
  <c r="L74" i="13" s="1"/>
  <c r="H70" i="13"/>
  <c r="I70" i="13" s="1"/>
  <c r="J70" i="13" s="1"/>
  <c r="K70" i="13" s="1"/>
  <c r="L70" i="13" s="1"/>
  <c r="H66" i="13"/>
  <c r="I66" i="13" s="1"/>
  <c r="J66" i="13" s="1"/>
  <c r="K66" i="13" s="1"/>
  <c r="L66" i="13" s="1"/>
  <c r="H62" i="13"/>
  <c r="I62" i="13" s="1"/>
  <c r="J62" i="13" s="1"/>
  <c r="K62" i="13" s="1"/>
  <c r="L62" i="13" s="1"/>
  <c r="H58" i="13"/>
  <c r="I58" i="13" s="1"/>
  <c r="J58" i="13" s="1"/>
  <c r="K58" i="13" s="1"/>
  <c r="L58" i="13" s="1"/>
  <c r="H54" i="13"/>
  <c r="I54" i="13" s="1"/>
  <c r="J54" i="13" s="1"/>
  <c r="K54" i="13" s="1"/>
  <c r="L54" i="13" s="1"/>
  <c r="H50" i="13"/>
  <c r="I50" i="13" s="1"/>
  <c r="J50" i="13" s="1"/>
  <c r="K50" i="13" s="1"/>
  <c r="L50" i="13" s="1"/>
  <c r="H46" i="13"/>
  <c r="I46" i="13" s="1"/>
  <c r="J46" i="13" s="1"/>
  <c r="K46" i="13" s="1"/>
  <c r="L46" i="13" s="1"/>
  <c r="H42" i="13"/>
  <c r="I42" i="13" s="1"/>
  <c r="J42" i="13" s="1"/>
  <c r="K42" i="13" s="1"/>
  <c r="L42" i="13" s="1"/>
  <c r="H38" i="13"/>
  <c r="I38" i="13" s="1"/>
  <c r="J38" i="13" s="1"/>
  <c r="K38" i="13" s="1"/>
  <c r="L38" i="13" s="1"/>
  <c r="H34" i="13"/>
  <c r="I34" i="13" s="1"/>
  <c r="J34" i="13" s="1"/>
  <c r="K34" i="13" s="1"/>
  <c r="L34" i="13" s="1"/>
  <c r="H30" i="13"/>
  <c r="I30" i="13" s="1"/>
  <c r="J30" i="13" s="1"/>
  <c r="K30" i="13" s="1"/>
  <c r="L30" i="13" s="1"/>
  <c r="H26" i="13"/>
  <c r="I26" i="13" s="1"/>
  <c r="J26" i="13" s="1"/>
  <c r="K26" i="13" s="1"/>
  <c r="L26" i="13" s="1"/>
  <c r="H22" i="13"/>
  <c r="I22" i="13" s="1"/>
  <c r="J22" i="13" s="1"/>
  <c r="K22" i="13" s="1"/>
  <c r="L22" i="13" s="1"/>
  <c r="H18" i="13"/>
  <c r="I18" i="13" s="1"/>
  <c r="J18" i="13" s="1"/>
  <c r="K18" i="13" s="1"/>
  <c r="L18" i="13" s="1"/>
  <c r="H14" i="13"/>
  <c r="I14" i="13" s="1"/>
  <c r="J14" i="13" s="1"/>
  <c r="K14" i="13" s="1"/>
  <c r="L14" i="13" s="1"/>
  <c r="H10" i="13"/>
  <c r="I10" i="13" s="1"/>
  <c r="J10" i="13" s="1"/>
  <c r="K10" i="13" s="1"/>
  <c r="L10" i="13" s="1"/>
  <c r="H6" i="13"/>
  <c r="I6" i="13" s="1"/>
  <c r="J6" i="13" s="1"/>
  <c r="K6" i="13" s="1"/>
  <c r="L6" i="13" s="1"/>
  <c r="W74" i="12"/>
  <c r="X74" i="12" s="1"/>
  <c r="Y74" i="12" s="1"/>
  <c r="Z74" i="12" s="1"/>
  <c r="AA74" i="12" s="1"/>
  <c r="W70" i="12"/>
  <c r="X70" i="12" s="1"/>
  <c r="Y70" i="12" s="1"/>
  <c r="Z70" i="12" s="1"/>
  <c r="AA70" i="12" s="1"/>
  <c r="W66" i="12"/>
  <c r="X66" i="12" s="1"/>
  <c r="Y66" i="12" s="1"/>
  <c r="Z66" i="12" s="1"/>
  <c r="AA66" i="12" s="1"/>
  <c r="W62" i="12"/>
  <c r="X62" i="12" s="1"/>
  <c r="Y62" i="12" s="1"/>
  <c r="Z62" i="12" s="1"/>
  <c r="AA62" i="12" s="1"/>
  <c r="W57" i="12"/>
  <c r="X57" i="12" s="1"/>
  <c r="Y57" i="12" s="1"/>
  <c r="Z57" i="12" s="1"/>
  <c r="AA57" i="12" s="1"/>
  <c r="W50" i="12"/>
  <c r="X50" i="12" s="1"/>
  <c r="Y50" i="12" s="1"/>
  <c r="Z50" i="12" s="1"/>
  <c r="AA50" i="12" s="1"/>
  <c r="W44" i="12"/>
  <c r="X44" i="12" s="1"/>
  <c r="Y44" i="12" s="1"/>
  <c r="Z44" i="12" s="1"/>
  <c r="AA44" i="12" s="1"/>
  <c r="W40" i="12"/>
  <c r="X40" i="12" s="1"/>
  <c r="Y40" i="12" s="1"/>
  <c r="Z40" i="12" s="1"/>
  <c r="AA40" i="12" s="1"/>
  <c r="W36" i="12"/>
  <c r="X36" i="12" s="1"/>
  <c r="Y36" i="12" s="1"/>
  <c r="Z36" i="12" s="1"/>
  <c r="AA36" i="12" s="1"/>
  <c r="W32" i="12"/>
  <c r="X32" i="12" s="1"/>
  <c r="Y32" i="12" s="1"/>
  <c r="Z32" i="12" s="1"/>
  <c r="AA32" i="12" s="1"/>
  <c r="W28" i="12"/>
  <c r="X28" i="12" s="1"/>
  <c r="Y28" i="12" s="1"/>
  <c r="Z28" i="12" s="1"/>
  <c r="AA28" i="12" s="1"/>
  <c r="W24" i="12"/>
  <c r="X24" i="12" s="1"/>
  <c r="Y24" i="12" s="1"/>
  <c r="Z24" i="12" s="1"/>
  <c r="AA24" i="12" s="1"/>
  <c r="W20" i="12"/>
  <c r="X20" i="12" s="1"/>
  <c r="Y20" i="12" s="1"/>
  <c r="Z20" i="12" s="1"/>
  <c r="AA20" i="12" s="1"/>
  <c r="W16" i="12"/>
  <c r="X16" i="12" s="1"/>
  <c r="Y16" i="12" s="1"/>
  <c r="Z16" i="12" s="1"/>
  <c r="AA16" i="12" s="1"/>
  <c r="W12" i="12"/>
  <c r="X12" i="12" s="1"/>
  <c r="Y12" i="12" s="1"/>
  <c r="Z12" i="12" s="1"/>
  <c r="AA12" i="12" s="1"/>
  <c r="W8" i="12"/>
  <c r="X8" i="12" s="1"/>
  <c r="Y8" i="12" s="1"/>
  <c r="Z8" i="12" s="1"/>
  <c r="AA8" i="12" s="1"/>
  <c r="W4" i="12"/>
  <c r="X4" i="12" s="1"/>
  <c r="Y4" i="12" s="1"/>
  <c r="Z4" i="12" s="1"/>
  <c r="AA4" i="12" s="1"/>
  <c r="W51" i="12"/>
  <c r="X51" i="12" s="1"/>
  <c r="Y51" i="12" s="1"/>
  <c r="Z51" i="12" s="1"/>
  <c r="AA51" i="12" s="1"/>
  <c r="AL74" i="11"/>
  <c r="AL70" i="11"/>
  <c r="AL66" i="11"/>
  <c r="AL62" i="11"/>
  <c r="AL58" i="11"/>
  <c r="AL54" i="11"/>
  <c r="AL50" i="11"/>
  <c r="AL46" i="11"/>
  <c r="AL42" i="11"/>
  <c r="AL38" i="11"/>
  <c r="AL34" i="11"/>
  <c r="AL30" i="11"/>
  <c r="AL26" i="11"/>
  <c r="AL22" i="11"/>
  <c r="AL18" i="11"/>
  <c r="AL14" i="11"/>
  <c r="AL10" i="11"/>
  <c r="AL6" i="11"/>
  <c r="R74" i="11"/>
  <c r="S74" i="11" s="1"/>
  <c r="T74" i="11" s="1"/>
  <c r="U74" i="11" s="1"/>
  <c r="V74" i="11" s="1"/>
  <c r="R70" i="11"/>
  <c r="S70" i="11" s="1"/>
  <c r="T70" i="11" s="1"/>
  <c r="U70" i="11" s="1"/>
  <c r="V70" i="11" s="1"/>
  <c r="R66" i="11"/>
  <c r="S66" i="11" s="1"/>
  <c r="T66" i="11" s="1"/>
  <c r="U66" i="11" s="1"/>
  <c r="V66" i="11" s="1"/>
  <c r="R62" i="11"/>
  <c r="R58" i="11"/>
  <c r="S58" i="11" s="1"/>
  <c r="T58" i="11" s="1"/>
  <c r="U58" i="11" s="1"/>
  <c r="V58" i="11" s="1"/>
  <c r="R54" i="11"/>
  <c r="S54" i="11" s="1"/>
  <c r="T54" i="11" s="1"/>
  <c r="U54" i="11" s="1"/>
  <c r="V54" i="11" s="1"/>
  <c r="R50" i="11"/>
  <c r="S50" i="11" s="1"/>
  <c r="T50" i="11" s="1"/>
  <c r="U50" i="11" s="1"/>
  <c r="V50" i="11" s="1"/>
  <c r="R46" i="11"/>
  <c r="S46" i="11" s="1"/>
  <c r="T46" i="11" s="1"/>
  <c r="U46" i="11" s="1"/>
  <c r="V46" i="11" s="1"/>
  <c r="R42" i="11"/>
  <c r="R38" i="11"/>
  <c r="S38" i="11" s="1"/>
  <c r="T38" i="11" s="1"/>
  <c r="U38" i="11" s="1"/>
  <c r="V38" i="11" s="1"/>
  <c r="R34" i="11"/>
  <c r="S34" i="11" s="1"/>
  <c r="T34" i="11" s="1"/>
  <c r="U34" i="11" s="1"/>
  <c r="V34" i="11" s="1"/>
  <c r="R30" i="11"/>
  <c r="S30" i="11" s="1"/>
  <c r="T30" i="11" s="1"/>
  <c r="U30" i="11" s="1"/>
  <c r="V30" i="11" s="1"/>
  <c r="R26" i="11"/>
  <c r="S26" i="11" s="1"/>
  <c r="T26" i="11" s="1"/>
  <c r="U26" i="11" s="1"/>
  <c r="V26" i="11" s="1"/>
  <c r="R22" i="11"/>
  <c r="S22" i="11" s="1"/>
  <c r="T22" i="11" s="1"/>
  <c r="U22" i="11" s="1"/>
  <c r="V22" i="11" s="1"/>
  <c r="R18" i="11"/>
  <c r="S18" i="11" s="1"/>
  <c r="T18" i="11" s="1"/>
  <c r="U18" i="11" s="1"/>
  <c r="V18" i="11" s="1"/>
  <c r="R14" i="11"/>
  <c r="S14" i="11" s="1"/>
  <c r="T14" i="11" s="1"/>
  <c r="U14" i="11" s="1"/>
  <c r="V14" i="11" s="1"/>
  <c r="R10" i="11"/>
  <c r="S10" i="11" s="1"/>
  <c r="T10" i="11" s="1"/>
  <c r="U10" i="11" s="1"/>
  <c r="V10" i="11" s="1"/>
  <c r="R6" i="11"/>
  <c r="S6" i="11" s="1"/>
  <c r="T6" i="11" s="1"/>
  <c r="U6" i="11" s="1"/>
  <c r="V6" i="11" s="1"/>
  <c r="H4" i="24"/>
  <c r="H20" i="24"/>
  <c r="H36" i="24"/>
  <c r="H52" i="24"/>
  <c r="H68" i="24"/>
  <c r="M12" i="24"/>
  <c r="M28" i="24"/>
  <c r="M44" i="24"/>
  <c r="M60" i="24"/>
  <c r="R4" i="24"/>
  <c r="R20" i="24"/>
  <c r="R36" i="24"/>
  <c r="R52" i="24"/>
  <c r="R68" i="24"/>
  <c r="W12" i="24"/>
  <c r="W28" i="24"/>
  <c r="W44" i="24"/>
  <c r="W60" i="24"/>
  <c r="AB4" i="24"/>
  <c r="AB20" i="24"/>
  <c r="AB36" i="24"/>
  <c r="AB52" i="24"/>
  <c r="AB68" i="24"/>
  <c r="AG12" i="24"/>
  <c r="AG28" i="24"/>
  <c r="AG44" i="24"/>
  <c r="AG60" i="24"/>
  <c r="AL4" i="24"/>
  <c r="AL20" i="24"/>
  <c r="AL36" i="24"/>
  <c r="AL52" i="24"/>
  <c r="AL68" i="24"/>
  <c r="AL67" i="19"/>
  <c r="AL51" i="19"/>
  <c r="AL38" i="19"/>
  <c r="AL30" i="19"/>
  <c r="AL22" i="19"/>
  <c r="H24" i="6"/>
  <c r="H27" i="6"/>
  <c r="H3" i="6"/>
  <c r="H16" i="6"/>
  <c r="H6" i="6"/>
  <c r="H17" i="6"/>
  <c r="H8" i="6"/>
  <c r="AG71" i="18"/>
  <c r="AG67" i="18"/>
  <c r="AG63" i="18"/>
  <c r="AG74" i="18"/>
  <c r="AG57" i="18"/>
  <c r="AG53" i="18"/>
  <c r="AG49" i="18"/>
  <c r="AG45" i="18"/>
  <c r="AG41" i="18"/>
  <c r="AG37" i="18"/>
  <c r="AG33" i="18"/>
  <c r="AG29" i="18"/>
  <c r="AG25" i="18"/>
  <c r="AG21" i="18"/>
  <c r="AG17" i="18"/>
  <c r="AG13" i="18"/>
  <c r="AG9" i="18"/>
  <c r="AG5" i="18"/>
  <c r="AB73" i="19"/>
  <c r="AC73" i="19" s="1"/>
  <c r="AD73" i="19" s="1"/>
  <c r="AE73" i="19" s="1"/>
  <c r="AF73" i="19" s="1"/>
  <c r="AB69" i="19"/>
  <c r="AC69" i="19" s="1"/>
  <c r="AD69" i="19" s="1"/>
  <c r="AE69" i="19" s="1"/>
  <c r="AF69" i="19" s="1"/>
  <c r="AB65" i="19"/>
  <c r="AC65" i="19" s="1"/>
  <c r="AD65" i="19" s="1"/>
  <c r="AE65" i="19" s="1"/>
  <c r="AF65" i="19" s="1"/>
  <c r="AB61" i="19"/>
  <c r="AC61" i="19" s="1"/>
  <c r="AD61" i="19" s="1"/>
  <c r="AE61" i="19" s="1"/>
  <c r="AF61" i="19" s="1"/>
  <c r="AB57" i="19"/>
  <c r="AC57" i="19" s="1"/>
  <c r="AD57" i="19" s="1"/>
  <c r="AE57" i="19" s="1"/>
  <c r="AF57" i="19" s="1"/>
  <c r="AB53" i="19"/>
  <c r="AC53" i="19" s="1"/>
  <c r="AD53" i="19" s="1"/>
  <c r="AE53" i="19" s="1"/>
  <c r="AF53" i="19" s="1"/>
  <c r="AB49" i="19"/>
  <c r="AC49" i="19" s="1"/>
  <c r="AD49" i="19" s="1"/>
  <c r="AE49" i="19" s="1"/>
  <c r="AF49" i="19" s="1"/>
  <c r="AB45" i="19"/>
  <c r="AC45" i="19" s="1"/>
  <c r="AD45" i="19" s="1"/>
  <c r="AE45" i="19" s="1"/>
  <c r="AF45" i="19" s="1"/>
  <c r="AB41" i="19"/>
  <c r="AC41" i="19" s="1"/>
  <c r="AD41" i="19" s="1"/>
  <c r="AE41" i="19" s="1"/>
  <c r="AF41" i="19" s="1"/>
  <c r="AB37" i="19"/>
  <c r="AC37" i="19" s="1"/>
  <c r="AD37" i="19" s="1"/>
  <c r="AE37" i="19" s="1"/>
  <c r="AF37" i="19" s="1"/>
  <c r="AB33" i="19"/>
  <c r="AC33" i="19" s="1"/>
  <c r="AD33" i="19" s="1"/>
  <c r="AE33" i="19" s="1"/>
  <c r="AF33" i="19" s="1"/>
  <c r="AB29" i="19"/>
  <c r="AC29" i="19" s="1"/>
  <c r="AD29" i="19" s="1"/>
  <c r="AE29" i="19" s="1"/>
  <c r="AF29" i="19" s="1"/>
  <c r="AB25" i="19"/>
  <c r="AC25" i="19" s="1"/>
  <c r="AD25" i="19" s="1"/>
  <c r="AE25" i="19" s="1"/>
  <c r="AF25" i="19" s="1"/>
  <c r="AB21" i="19"/>
  <c r="AC21" i="19" s="1"/>
  <c r="AD21" i="19" s="1"/>
  <c r="AE21" i="19" s="1"/>
  <c r="AF21" i="19" s="1"/>
  <c r="AB17" i="19"/>
  <c r="AC17" i="19" s="1"/>
  <c r="AD17" i="19" s="1"/>
  <c r="AE17" i="19" s="1"/>
  <c r="AF17" i="19" s="1"/>
  <c r="AB13" i="19"/>
  <c r="AC13" i="19" s="1"/>
  <c r="AD13" i="19" s="1"/>
  <c r="AE13" i="19" s="1"/>
  <c r="AF13" i="19" s="1"/>
  <c r="AB9" i="19"/>
  <c r="AC9" i="19" s="1"/>
  <c r="AD9" i="19" s="1"/>
  <c r="AE9" i="19" s="1"/>
  <c r="AF9" i="19" s="1"/>
  <c r="AB5" i="19"/>
  <c r="AC5" i="19" s="1"/>
  <c r="AD5" i="19" s="1"/>
  <c r="AE5" i="19" s="1"/>
  <c r="AF5" i="19" s="1"/>
  <c r="H71" i="15"/>
  <c r="I71" i="15" s="1"/>
  <c r="J71" i="15" s="1"/>
  <c r="K71" i="15" s="1"/>
  <c r="L71" i="15" s="1"/>
  <c r="H54" i="15"/>
  <c r="I54" i="15" s="1"/>
  <c r="J54" i="15" s="1"/>
  <c r="K54" i="15" s="1"/>
  <c r="L54" i="15" s="1"/>
  <c r="H42" i="15"/>
  <c r="I42" i="15" s="1"/>
  <c r="J42" i="15" s="1"/>
  <c r="K42" i="15" s="1"/>
  <c r="L42" i="15" s="1"/>
  <c r="H30" i="15"/>
  <c r="I30" i="15" s="1"/>
  <c r="J30" i="15" s="1"/>
  <c r="K30" i="15" s="1"/>
  <c r="L30" i="15" s="1"/>
  <c r="H25" i="15"/>
  <c r="I25" i="15" s="1"/>
  <c r="J25" i="15" s="1"/>
  <c r="K25" i="15" s="1"/>
  <c r="L25" i="15" s="1"/>
  <c r="H20" i="15"/>
  <c r="I20" i="15" s="1"/>
  <c r="J20" i="15" s="1"/>
  <c r="K20" i="15" s="1"/>
  <c r="L20" i="15" s="1"/>
  <c r="H12" i="15"/>
  <c r="I12" i="15" s="1"/>
  <c r="J12" i="15" s="1"/>
  <c r="K12" i="15" s="1"/>
  <c r="L12" i="15" s="1"/>
  <c r="H4" i="15"/>
  <c r="I4" i="15" s="1"/>
  <c r="J4" i="15" s="1"/>
  <c r="K4" i="15" s="1"/>
  <c r="L4" i="15" s="1"/>
  <c r="H55" i="15"/>
  <c r="I55" i="15" s="1"/>
  <c r="J55" i="15" s="1"/>
  <c r="K55" i="15" s="1"/>
  <c r="L55" i="15" s="1"/>
  <c r="H3" i="15"/>
  <c r="I3" i="15" s="1"/>
  <c r="J3" i="15" s="1"/>
  <c r="K3" i="15" s="1"/>
  <c r="L3" i="15" s="1"/>
  <c r="H68" i="15"/>
  <c r="I68" i="15" s="1"/>
  <c r="J68" i="15" s="1"/>
  <c r="K68" i="15" s="1"/>
  <c r="L68" i="15" s="1"/>
  <c r="H58" i="15"/>
  <c r="I58" i="15" s="1"/>
  <c r="J58" i="15" s="1"/>
  <c r="K58" i="15" s="1"/>
  <c r="L58" i="15" s="1"/>
  <c r="H48" i="15"/>
  <c r="I48" i="15" s="1"/>
  <c r="J48" i="15" s="1"/>
  <c r="K48" i="15" s="1"/>
  <c r="L48" i="15" s="1"/>
  <c r="H32" i="15"/>
  <c r="I32" i="15" s="1"/>
  <c r="J32" i="15" s="1"/>
  <c r="K32" i="15" s="1"/>
  <c r="L32" i="15" s="1"/>
  <c r="H18" i="15"/>
  <c r="I18" i="15" s="1"/>
  <c r="J18" i="15" s="1"/>
  <c r="K18" i="15" s="1"/>
  <c r="L18" i="15" s="1"/>
  <c r="H9" i="15"/>
  <c r="I9" i="15" s="1"/>
  <c r="J9" i="15" s="1"/>
  <c r="K9" i="15" s="1"/>
  <c r="L9" i="15" s="1"/>
  <c r="H59" i="15"/>
  <c r="I59" i="15" s="1"/>
  <c r="J59" i="15" s="1"/>
  <c r="K59" i="15" s="1"/>
  <c r="L59" i="15" s="1"/>
  <c r="H37" i="15"/>
  <c r="I37" i="15" s="1"/>
  <c r="J37" i="15" s="1"/>
  <c r="K37" i="15" s="1"/>
  <c r="L37" i="15" s="1"/>
  <c r="H73" i="13"/>
  <c r="I73" i="13" s="1"/>
  <c r="J73" i="13" s="1"/>
  <c r="K73" i="13" s="1"/>
  <c r="L73" i="13" s="1"/>
  <c r="H69" i="13"/>
  <c r="I69" i="13" s="1"/>
  <c r="J69" i="13" s="1"/>
  <c r="K69" i="13" s="1"/>
  <c r="L69" i="13" s="1"/>
  <c r="H65" i="13"/>
  <c r="I65" i="13" s="1"/>
  <c r="J65" i="13" s="1"/>
  <c r="K65" i="13" s="1"/>
  <c r="L65" i="13" s="1"/>
  <c r="H61" i="13"/>
  <c r="I61" i="13" s="1"/>
  <c r="J61" i="13" s="1"/>
  <c r="K61" i="13" s="1"/>
  <c r="L61" i="13" s="1"/>
  <c r="H57" i="13"/>
  <c r="I57" i="13" s="1"/>
  <c r="J57" i="13" s="1"/>
  <c r="K57" i="13" s="1"/>
  <c r="L57" i="13" s="1"/>
  <c r="H53" i="13"/>
  <c r="I53" i="13" s="1"/>
  <c r="J53" i="13" s="1"/>
  <c r="K53" i="13" s="1"/>
  <c r="L53" i="13" s="1"/>
  <c r="H49" i="13"/>
  <c r="I49" i="13" s="1"/>
  <c r="J49" i="13" s="1"/>
  <c r="K49" i="13" s="1"/>
  <c r="L49" i="13" s="1"/>
  <c r="H45" i="13"/>
  <c r="I45" i="13" s="1"/>
  <c r="J45" i="13" s="1"/>
  <c r="K45" i="13" s="1"/>
  <c r="L45" i="13" s="1"/>
  <c r="H41" i="13"/>
  <c r="I41" i="13" s="1"/>
  <c r="J41" i="13" s="1"/>
  <c r="K41" i="13" s="1"/>
  <c r="L41" i="13" s="1"/>
  <c r="H37" i="13"/>
  <c r="I37" i="13" s="1"/>
  <c r="J37" i="13" s="1"/>
  <c r="K37" i="13" s="1"/>
  <c r="L37" i="13" s="1"/>
  <c r="H33" i="13"/>
  <c r="I33" i="13" s="1"/>
  <c r="J33" i="13" s="1"/>
  <c r="K33" i="13" s="1"/>
  <c r="L33" i="13" s="1"/>
  <c r="H29" i="13"/>
  <c r="I29" i="13" s="1"/>
  <c r="J29" i="13" s="1"/>
  <c r="K29" i="13" s="1"/>
  <c r="L29" i="13" s="1"/>
  <c r="H25" i="13"/>
  <c r="I25" i="13" s="1"/>
  <c r="J25" i="13" s="1"/>
  <c r="K25" i="13" s="1"/>
  <c r="L25" i="13" s="1"/>
  <c r="H21" i="13"/>
  <c r="I21" i="13" s="1"/>
  <c r="J21" i="13" s="1"/>
  <c r="K21" i="13" s="1"/>
  <c r="L21" i="13" s="1"/>
  <c r="H17" i="13"/>
  <c r="I17" i="13" s="1"/>
  <c r="J17" i="13" s="1"/>
  <c r="K17" i="13" s="1"/>
  <c r="L17" i="13" s="1"/>
  <c r="H13" i="13"/>
  <c r="I13" i="13" s="1"/>
  <c r="J13" i="13" s="1"/>
  <c r="K13" i="13" s="1"/>
  <c r="L13" i="13" s="1"/>
  <c r="H9" i="13"/>
  <c r="I9" i="13" s="1"/>
  <c r="J9" i="13" s="1"/>
  <c r="K9" i="13" s="1"/>
  <c r="L9" i="13" s="1"/>
  <c r="H5" i="13"/>
  <c r="I5" i="13" s="1"/>
  <c r="J5" i="13" s="1"/>
  <c r="K5" i="13" s="1"/>
  <c r="L5" i="13" s="1"/>
  <c r="W73" i="12"/>
  <c r="X73" i="12" s="1"/>
  <c r="Y73" i="12" s="1"/>
  <c r="Z73" i="12" s="1"/>
  <c r="AA73" i="12" s="1"/>
  <c r="W69" i="12"/>
  <c r="X69" i="12" s="1"/>
  <c r="Y69" i="12" s="1"/>
  <c r="Z69" i="12" s="1"/>
  <c r="AA69" i="12" s="1"/>
  <c r="W65" i="12"/>
  <c r="X65" i="12" s="1"/>
  <c r="Y65" i="12" s="1"/>
  <c r="Z65" i="12" s="1"/>
  <c r="AA65" i="12" s="1"/>
  <c r="W61" i="12"/>
  <c r="X61" i="12" s="1"/>
  <c r="Y61" i="12" s="1"/>
  <c r="Z61" i="12" s="1"/>
  <c r="AA61" i="12" s="1"/>
  <c r="W56" i="12"/>
  <c r="X56" i="12" s="1"/>
  <c r="Y56" i="12" s="1"/>
  <c r="Z56" i="12" s="1"/>
  <c r="AA56" i="12" s="1"/>
  <c r="W48" i="12"/>
  <c r="X48" i="12" s="1"/>
  <c r="Y48" i="12" s="1"/>
  <c r="Z48" i="12" s="1"/>
  <c r="AA48" i="12" s="1"/>
  <c r="W43" i="12"/>
  <c r="X43" i="12" s="1"/>
  <c r="Y43" i="12" s="1"/>
  <c r="Z43" i="12" s="1"/>
  <c r="AA43" i="12" s="1"/>
  <c r="W39" i="12"/>
  <c r="X39" i="12" s="1"/>
  <c r="Y39" i="12" s="1"/>
  <c r="Z39" i="12" s="1"/>
  <c r="AA39" i="12" s="1"/>
  <c r="W35" i="12"/>
  <c r="X35" i="12" s="1"/>
  <c r="Y35" i="12" s="1"/>
  <c r="Z35" i="12" s="1"/>
  <c r="AA35" i="12" s="1"/>
  <c r="W31" i="12"/>
  <c r="X31" i="12" s="1"/>
  <c r="Y31" i="12" s="1"/>
  <c r="Z31" i="12" s="1"/>
  <c r="AA31" i="12" s="1"/>
  <c r="W27" i="12"/>
  <c r="X27" i="12" s="1"/>
  <c r="Y27" i="12" s="1"/>
  <c r="Z27" i="12" s="1"/>
  <c r="AA27" i="12" s="1"/>
  <c r="W23" i="12"/>
  <c r="X23" i="12" s="1"/>
  <c r="Y23" i="12" s="1"/>
  <c r="Z23" i="12" s="1"/>
  <c r="AA23" i="12" s="1"/>
  <c r="W19" i="12"/>
  <c r="X19" i="12" s="1"/>
  <c r="Y19" i="12" s="1"/>
  <c r="Z19" i="12" s="1"/>
  <c r="AA19" i="12" s="1"/>
  <c r="W15" i="12"/>
  <c r="X15" i="12" s="1"/>
  <c r="Y15" i="12" s="1"/>
  <c r="Z15" i="12" s="1"/>
  <c r="AA15" i="12" s="1"/>
  <c r="W11" i="12"/>
  <c r="X11" i="12" s="1"/>
  <c r="Y11" i="12" s="1"/>
  <c r="Z11" i="12" s="1"/>
  <c r="AA11" i="12" s="1"/>
  <c r="W7" i="12"/>
  <c r="X7" i="12" s="1"/>
  <c r="Y7" i="12" s="1"/>
  <c r="Z7" i="12" s="1"/>
  <c r="AA7" i="12" s="1"/>
  <c r="W3" i="12"/>
  <c r="X3" i="12" s="1"/>
  <c r="Y3" i="12" s="1"/>
  <c r="Z3" i="12" s="1"/>
  <c r="AA3" i="12" s="1"/>
  <c r="W49" i="12"/>
  <c r="X49" i="12" s="1"/>
  <c r="Y49" i="12" s="1"/>
  <c r="Z49" i="12" s="1"/>
  <c r="AA49" i="12" s="1"/>
  <c r="AL73" i="11"/>
  <c r="AL69" i="11"/>
  <c r="AL65" i="11"/>
  <c r="AL61" i="11"/>
  <c r="AL57" i="11"/>
  <c r="AL53" i="11"/>
  <c r="AL49" i="11"/>
  <c r="AL45" i="11"/>
  <c r="AL41" i="11"/>
  <c r="AL37" i="11"/>
  <c r="AL33" i="11"/>
  <c r="AL29" i="11"/>
  <c r="AL25" i="11"/>
  <c r="AL21" i="11"/>
  <c r="AL17" i="11"/>
  <c r="AL13" i="11"/>
  <c r="AL9" i="11"/>
  <c r="AL5" i="11"/>
  <c r="R73" i="11"/>
  <c r="S73" i="11" s="1"/>
  <c r="T73" i="11" s="1"/>
  <c r="U73" i="11" s="1"/>
  <c r="V73" i="11" s="1"/>
  <c r="R69" i="11"/>
  <c r="S69" i="11" s="1"/>
  <c r="T69" i="11" s="1"/>
  <c r="U69" i="11" s="1"/>
  <c r="V69" i="11" s="1"/>
  <c r="R65" i="11"/>
  <c r="S65" i="11" s="1"/>
  <c r="T65" i="11" s="1"/>
  <c r="U65" i="11" s="1"/>
  <c r="V65" i="11" s="1"/>
  <c r="R61" i="11"/>
  <c r="S61" i="11" s="1"/>
  <c r="T61" i="11" s="1"/>
  <c r="U61" i="11" s="1"/>
  <c r="V61" i="11" s="1"/>
  <c r="R57" i="11"/>
  <c r="S57" i="11" s="1"/>
  <c r="T57" i="11" s="1"/>
  <c r="U57" i="11" s="1"/>
  <c r="V57" i="11" s="1"/>
  <c r="R53" i="11"/>
  <c r="S53" i="11" s="1"/>
  <c r="T53" i="11" s="1"/>
  <c r="U53" i="11" s="1"/>
  <c r="V53" i="11" s="1"/>
  <c r="R49" i="11"/>
  <c r="S49" i="11" s="1"/>
  <c r="T49" i="11" s="1"/>
  <c r="U49" i="11" s="1"/>
  <c r="V49" i="11" s="1"/>
  <c r="R45" i="11"/>
  <c r="S45" i="11" s="1"/>
  <c r="T45" i="11" s="1"/>
  <c r="U45" i="11" s="1"/>
  <c r="V45" i="11" s="1"/>
  <c r="R41" i="11"/>
  <c r="S41" i="11" s="1"/>
  <c r="T41" i="11" s="1"/>
  <c r="U41" i="11" s="1"/>
  <c r="V41" i="11" s="1"/>
  <c r="R37" i="11"/>
  <c r="S37" i="11" s="1"/>
  <c r="T37" i="11" s="1"/>
  <c r="U37" i="11" s="1"/>
  <c r="V37" i="11" s="1"/>
  <c r="R33" i="11"/>
  <c r="S33" i="11" s="1"/>
  <c r="T33" i="11" s="1"/>
  <c r="U33" i="11" s="1"/>
  <c r="V33" i="11" s="1"/>
  <c r="R29" i="11"/>
  <c r="S29" i="11" s="1"/>
  <c r="T29" i="11" s="1"/>
  <c r="U29" i="11" s="1"/>
  <c r="V29" i="11" s="1"/>
  <c r="R25" i="11"/>
  <c r="S25" i="11" s="1"/>
  <c r="T25" i="11" s="1"/>
  <c r="U25" i="11" s="1"/>
  <c r="V25" i="11" s="1"/>
  <c r="R21" i="11"/>
  <c r="S21" i="11" s="1"/>
  <c r="T21" i="11" s="1"/>
  <c r="U21" i="11" s="1"/>
  <c r="V21" i="11" s="1"/>
  <c r="R17" i="11"/>
  <c r="S17" i="11" s="1"/>
  <c r="T17" i="11" s="1"/>
  <c r="U17" i="11" s="1"/>
  <c r="V17" i="11" s="1"/>
  <c r="R13" i="11"/>
  <c r="S13" i="11" s="1"/>
  <c r="T13" i="11" s="1"/>
  <c r="U13" i="11" s="1"/>
  <c r="V13" i="11" s="1"/>
  <c r="R9" i="11"/>
  <c r="S9" i="11" s="1"/>
  <c r="T9" i="11" s="1"/>
  <c r="U9" i="11" s="1"/>
  <c r="V9" i="11" s="1"/>
  <c r="R5" i="11"/>
  <c r="S5" i="11" s="1"/>
  <c r="T5" i="11" s="1"/>
  <c r="U5" i="11" s="1"/>
  <c r="V5" i="11" s="1"/>
  <c r="H8" i="24"/>
  <c r="H24" i="24"/>
  <c r="H40" i="24"/>
  <c r="H56" i="24"/>
  <c r="H72" i="24"/>
  <c r="M16" i="24"/>
  <c r="M32" i="24"/>
  <c r="M48" i="24"/>
  <c r="M64" i="24"/>
  <c r="R8" i="24"/>
  <c r="R24" i="24"/>
  <c r="R40" i="24"/>
  <c r="R56" i="24"/>
  <c r="R72" i="24"/>
  <c r="W16" i="24"/>
  <c r="W32" i="24"/>
  <c r="W48" i="24"/>
  <c r="W64" i="24"/>
  <c r="AB8" i="24"/>
  <c r="AB24" i="24"/>
  <c r="AB40" i="24"/>
  <c r="AB56" i="24"/>
  <c r="AB72" i="24"/>
  <c r="AG16" i="24"/>
  <c r="AG32" i="24"/>
  <c r="AG48" i="24"/>
  <c r="AG64" i="24"/>
  <c r="AL8" i="24"/>
  <c r="AL24" i="24"/>
  <c r="AL40" i="24"/>
  <c r="AL56" i="24"/>
  <c r="AL72" i="24"/>
  <c r="H33" i="6"/>
  <c r="H25" i="6"/>
  <c r="H22" i="6"/>
  <c r="H14" i="6"/>
  <c r="H23" i="6"/>
  <c r="H15" i="6"/>
  <c r="H4" i="6"/>
  <c r="AG70" i="18"/>
  <c r="AG66" i="18"/>
  <c r="AG62" i="18"/>
  <c r="AG60" i="18"/>
  <c r="AG56" i="18"/>
  <c r="AG52" i="18"/>
  <c r="AG48" i="18"/>
  <c r="AG44" i="18"/>
  <c r="AG40" i="18"/>
  <c r="AG36" i="18"/>
  <c r="AG32" i="18"/>
  <c r="AG28" i="18"/>
  <c r="AG24" i="18"/>
  <c r="AG20" i="18"/>
  <c r="AG16" i="18"/>
  <c r="AG12" i="18"/>
  <c r="AG8" i="18"/>
  <c r="AG4" i="18"/>
  <c r="AB72" i="19"/>
  <c r="AC72" i="19" s="1"/>
  <c r="AD72" i="19" s="1"/>
  <c r="AE72" i="19" s="1"/>
  <c r="AF72" i="19" s="1"/>
  <c r="AB68" i="19"/>
  <c r="AC68" i="19" s="1"/>
  <c r="AD68" i="19" s="1"/>
  <c r="AE68" i="19" s="1"/>
  <c r="AF68" i="19" s="1"/>
  <c r="AB64" i="19"/>
  <c r="AC64" i="19" s="1"/>
  <c r="AD64" i="19" s="1"/>
  <c r="AE64" i="19" s="1"/>
  <c r="AF64" i="19" s="1"/>
  <c r="AB60" i="19"/>
  <c r="AC60" i="19" s="1"/>
  <c r="AD60" i="19" s="1"/>
  <c r="AE60" i="19" s="1"/>
  <c r="AF60" i="19" s="1"/>
  <c r="AB56" i="19"/>
  <c r="AC56" i="19" s="1"/>
  <c r="AD56" i="19" s="1"/>
  <c r="AE56" i="19" s="1"/>
  <c r="AF56" i="19" s="1"/>
  <c r="AB52" i="19"/>
  <c r="AC52" i="19" s="1"/>
  <c r="AD52" i="19" s="1"/>
  <c r="AE52" i="19" s="1"/>
  <c r="AF52" i="19" s="1"/>
  <c r="AB48" i="19"/>
  <c r="AC48" i="19" s="1"/>
  <c r="AD48" i="19" s="1"/>
  <c r="AE48" i="19" s="1"/>
  <c r="AF48" i="19" s="1"/>
  <c r="AB44" i="19"/>
  <c r="AC44" i="19" s="1"/>
  <c r="AD44" i="19" s="1"/>
  <c r="AE44" i="19" s="1"/>
  <c r="AF44" i="19" s="1"/>
  <c r="AB40" i="19"/>
  <c r="AC40" i="19" s="1"/>
  <c r="AD40" i="19" s="1"/>
  <c r="AE40" i="19" s="1"/>
  <c r="AF40" i="19" s="1"/>
  <c r="AB36" i="19"/>
  <c r="AC36" i="19" s="1"/>
  <c r="AD36" i="19" s="1"/>
  <c r="AE36" i="19" s="1"/>
  <c r="AF36" i="19" s="1"/>
  <c r="AB32" i="19"/>
  <c r="AC32" i="19" s="1"/>
  <c r="AD32" i="19" s="1"/>
  <c r="AE32" i="19" s="1"/>
  <c r="AF32" i="19" s="1"/>
  <c r="AB28" i="19"/>
  <c r="AC28" i="19" s="1"/>
  <c r="AD28" i="19" s="1"/>
  <c r="AE28" i="19" s="1"/>
  <c r="AF28" i="19" s="1"/>
  <c r="AB24" i="19"/>
  <c r="AC24" i="19" s="1"/>
  <c r="AD24" i="19" s="1"/>
  <c r="AE24" i="19" s="1"/>
  <c r="AF24" i="19" s="1"/>
  <c r="AB20" i="19"/>
  <c r="AC20" i="19" s="1"/>
  <c r="AD20" i="19" s="1"/>
  <c r="AE20" i="19" s="1"/>
  <c r="AF20" i="19" s="1"/>
  <c r="AB16" i="19"/>
  <c r="AC16" i="19" s="1"/>
  <c r="AD16" i="19" s="1"/>
  <c r="AE16" i="19" s="1"/>
  <c r="AF16" i="19" s="1"/>
  <c r="AB12" i="19"/>
  <c r="AC12" i="19" s="1"/>
  <c r="AD12" i="19" s="1"/>
  <c r="AE12" i="19" s="1"/>
  <c r="AF12" i="19" s="1"/>
  <c r="AB8" i="19"/>
  <c r="AC8" i="19" s="1"/>
  <c r="AD8" i="19" s="1"/>
  <c r="AE8" i="19" s="1"/>
  <c r="AF8" i="19" s="1"/>
  <c r="AB4" i="19"/>
  <c r="AC4" i="19" s="1"/>
  <c r="AD4" i="19" s="1"/>
  <c r="AE4" i="19" s="1"/>
  <c r="AF4" i="19" s="1"/>
  <c r="H69" i="15"/>
  <c r="I69" i="15" s="1"/>
  <c r="J69" i="15" s="1"/>
  <c r="K69" i="15" s="1"/>
  <c r="L69" i="15" s="1"/>
  <c r="H45" i="15"/>
  <c r="I45" i="15" s="1"/>
  <c r="J45" i="15" s="1"/>
  <c r="K45" i="15" s="1"/>
  <c r="L45" i="15" s="1"/>
  <c r="H41" i="15"/>
  <c r="I41" i="15" s="1"/>
  <c r="J41" i="15" s="1"/>
  <c r="K41" i="15" s="1"/>
  <c r="L41" i="15" s="1"/>
  <c r="H29" i="15"/>
  <c r="I29" i="15" s="1"/>
  <c r="J29" i="15" s="1"/>
  <c r="K29" i="15" s="1"/>
  <c r="L29" i="15" s="1"/>
  <c r="H23" i="15"/>
  <c r="I23" i="15" s="1"/>
  <c r="J23" i="15" s="1"/>
  <c r="K23" i="15" s="1"/>
  <c r="L23" i="15" s="1"/>
  <c r="H17" i="15"/>
  <c r="I17" i="15" s="1"/>
  <c r="J17" i="15" s="1"/>
  <c r="K17" i="15" s="1"/>
  <c r="L17" i="15" s="1"/>
  <c r="H10" i="15"/>
  <c r="I10" i="15" s="1"/>
  <c r="J10" i="15" s="1"/>
  <c r="K10" i="15" s="1"/>
  <c r="L10" i="15" s="1"/>
  <c r="H62" i="15"/>
  <c r="I62" i="15" s="1"/>
  <c r="J62" i="15" s="1"/>
  <c r="K62" i="15" s="1"/>
  <c r="L62" i="15" s="1"/>
  <c r="H51" i="15"/>
  <c r="I51" i="15" s="1"/>
  <c r="J51" i="15" s="1"/>
  <c r="K51" i="15" s="1"/>
  <c r="L51" i="15" s="1"/>
  <c r="H74" i="15"/>
  <c r="I74" i="15" s="1"/>
  <c r="J74" i="15" s="1"/>
  <c r="K74" i="15" s="1"/>
  <c r="L74" i="15" s="1"/>
  <c r="H66" i="15"/>
  <c r="I66" i="15" s="1"/>
  <c r="J66" i="15" s="1"/>
  <c r="K66" i="15" s="1"/>
  <c r="L66" i="15" s="1"/>
  <c r="H56" i="15"/>
  <c r="I56" i="15" s="1"/>
  <c r="J56" i="15" s="1"/>
  <c r="K56" i="15" s="1"/>
  <c r="L56" i="15" s="1"/>
  <c r="H47" i="15"/>
  <c r="I47" i="15" s="1"/>
  <c r="J47" i="15" s="1"/>
  <c r="K47" i="15" s="1"/>
  <c r="L47" i="15" s="1"/>
  <c r="H26" i="15"/>
  <c r="I26" i="15" s="1"/>
  <c r="J26" i="15" s="1"/>
  <c r="K26" i="15" s="1"/>
  <c r="L26" i="15" s="1"/>
  <c r="H15" i="15"/>
  <c r="I15" i="15" s="1"/>
  <c r="J15" i="15" s="1"/>
  <c r="K15" i="15" s="1"/>
  <c r="L15" i="15" s="1"/>
  <c r="H7" i="15"/>
  <c r="I7" i="15" s="1"/>
  <c r="J7" i="15" s="1"/>
  <c r="K7" i="15" s="1"/>
  <c r="L7" i="15" s="1"/>
  <c r="H53" i="15"/>
  <c r="I53" i="15" s="1"/>
  <c r="J53" i="15" s="1"/>
  <c r="K53" i="15" s="1"/>
  <c r="L53" i="15" s="1"/>
  <c r="H35" i="15"/>
  <c r="I35" i="15" s="1"/>
  <c r="J35" i="15" s="1"/>
  <c r="K35" i="15" s="1"/>
  <c r="L35" i="15" s="1"/>
  <c r="H72" i="13"/>
  <c r="I72" i="13" s="1"/>
  <c r="J72" i="13" s="1"/>
  <c r="K72" i="13" s="1"/>
  <c r="L72" i="13" s="1"/>
  <c r="H68" i="13"/>
  <c r="I68" i="13" s="1"/>
  <c r="J68" i="13" s="1"/>
  <c r="K68" i="13" s="1"/>
  <c r="L68" i="13" s="1"/>
  <c r="H64" i="13"/>
  <c r="I64" i="13" s="1"/>
  <c r="J64" i="13" s="1"/>
  <c r="K64" i="13" s="1"/>
  <c r="L64" i="13" s="1"/>
  <c r="H60" i="13"/>
  <c r="I60" i="13" s="1"/>
  <c r="J60" i="13" s="1"/>
  <c r="K60" i="13" s="1"/>
  <c r="L60" i="13" s="1"/>
  <c r="H56" i="13"/>
  <c r="I56" i="13" s="1"/>
  <c r="J56" i="13" s="1"/>
  <c r="K56" i="13" s="1"/>
  <c r="L56" i="13" s="1"/>
  <c r="H52" i="13"/>
  <c r="I52" i="13" s="1"/>
  <c r="J52" i="13" s="1"/>
  <c r="K52" i="13" s="1"/>
  <c r="L52" i="13" s="1"/>
  <c r="H48" i="13"/>
  <c r="I48" i="13" s="1"/>
  <c r="J48" i="13" s="1"/>
  <c r="K48" i="13" s="1"/>
  <c r="L48" i="13" s="1"/>
  <c r="H44" i="13"/>
  <c r="I44" i="13" s="1"/>
  <c r="J44" i="13" s="1"/>
  <c r="K44" i="13" s="1"/>
  <c r="L44" i="13" s="1"/>
  <c r="H40" i="13"/>
  <c r="I40" i="13" s="1"/>
  <c r="J40" i="13" s="1"/>
  <c r="K40" i="13" s="1"/>
  <c r="L40" i="13" s="1"/>
  <c r="H36" i="13"/>
  <c r="I36" i="13" s="1"/>
  <c r="J36" i="13" s="1"/>
  <c r="K36" i="13" s="1"/>
  <c r="L36" i="13" s="1"/>
  <c r="H32" i="13"/>
  <c r="I32" i="13" s="1"/>
  <c r="J32" i="13" s="1"/>
  <c r="K32" i="13" s="1"/>
  <c r="L32" i="13" s="1"/>
  <c r="H28" i="13"/>
  <c r="I28" i="13" s="1"/>
  <c r="J28" i="13" s="1"/>
  <c r="K28" i="13" s="1"/>
  <c r="L28" i="13" s="1"/>
  <c r="H24" i="13"/>
  <c r="I24" i="13" s="1"/>
  <c r="J24" i="13" s="1"/>
  <c r="K24" i="13" s="1"/>
  <c r="L24" i="13" s="1"/>
  <c r="H20" i="13"/>
  <c r="I20" i="13" s="1"/>
  <c r="J20" i="13" s="1"/>
  <c r="K20" i="13" s="1"/>
  <c r="L20" i="13" s="1"/>
  <c r="H16" i="13"/>
  <c r="I16" i="13" s="1"/>
  <c r="J16" i="13" s="1"/>
  <c r="K16" i="13" s="1"/>
  <c r="L16" i="13" s="1"/>
  <c r="H12" i="13"/>
  <c r="I12" i="13" s="1"/>
  <c r="J12" i="13" s="1"/>
  <c r="K12" i="13" s="1"/>
  <c r="L12" i="13" s="1"/>
  <c r="H8" i="13"/>
  <c r="I8" i="13" s="1"/>
  <c r="J8" i="13" s="1"/>
  <c r="K8" i="13" s="1"/>
  <c r="L8" i="13" s="1"/>
  <c r="H4" i="13"/>
  <c r="I4" i="13" s="1"/>
  <c r="J4" i="13" s="1"/>
  <c r="K4" i="13" s="1"/>
  <c r="L4" i="13" s="1"/>
  <c r="W72" i="12"/>
  <c r="X72" i="12" s="1"/>
  <c r="Y72" i="12" s="1"/>
  <c r="Z72" i="12" s="1"/>
  <c r="AA72" i="12" s="1"/>
  <c r="W68" i="12"/>
  <c r="X68" i="12" s="1"/>
  <c r="Y68" i="12" s="1"/>
  <c r="Z68" i="12" s="1"/>
  <c r="AA68" i="12" s="1"/>
  <c r="W64" i="12"/>
  <c r="X64" i="12" s="1"/>
  <c r="Y64" i="12" s="1"/>
  <c r="Z64" i="12" s="1"/>
  <c r="AA64" i="12" s="1"/>
  <c r="W60" i="12"/>
  <c r="X60" i="12" s="1"/>
  <c r="Y60" i="12" s="1"/>
  <c r="Z60" i="12" s="1"/>
  <c r="AA60" i="12" s="1"/>
  <c r="W54" i="12"/>
  <c r="X54" i="12" s="1"/>
  <c r="Y54" i="12" s="1"/>
  <c r="Z54" i="12" s="1"/>
  <c r="AA54" i="12" s="1"/>
  <c r="W46" i="12"/>
  <c r="X46" i="12" s="1"/>
  <c r="Y46" i="12" s="1"/>
  <c r="Z46" i="12" s="1"/>
  <c r="AA46" i="12" s="1"/>
  <c r="W42" i="12"/>
  <c r="X42" i="12" s="1"/>
  <c r="Y42" i="12" s="1"/>
  <c r="Z42" i="12" s="1"/>
  <c r="AA42" i="12" s="1"/>
  <c r="W38" i="12"/>
  <c r="X38" i="12" s="1"/>
  <c r="Y38" i="12" s="1"/>
  <c r="Z38" i="12" s="1"/>
  <c r="AA38" i="12" s="1"/>
  <c r="W34" i="12"/>
  <c r="X34" i="12" s="1"/>
  <c r="Y34" i="12" s="1"/>
  <c r="Z34" i="12" s="1"/>
  <c r="AA34" i="12" s="1"/>
  <c r="W30" i="12"/>
  <c r="X30" i="12" s="1"/>
  <c r="Y30" i="12" s="1"/>
  <c r="Z30" i="12" s="1"/>
  <c r="AA30" i="12" s="1"/>
  <c r="W26" i="12"/>
  <c r="X26" i="12" s="1"/>
  <c r="Y26" i="12" s="1"/>
  <c r="Z26" i="12" s="1"/>
  <c r="AA26" i="12" s="1"/>
  <c r="W22" i="12"/>
  <c r="X22" i="12" s="1"/>
  <c r="Y22" i="12" s="1"/>
  <c r="Z22" i="12" s="1"/>
  <c r="AA22" i="12" s="1"/>
  <c r="W18" i="12"/>
  <c r="X18" i="12" s="1"/>
  <c r="Y18" i="12" s="1"/>
  <c r="Z18" i="12" s="1"/>
  <c r="AA18" i="12" s="1"/>
  <c r="W14" i="12"/>
  <c r="X14" i="12" s="1"/>
  <c r="Y14" i="12" s="1"/>
  <c r="Z14" i="12" s="1"/>
  <c r="AA14" i="12" s="1"/>
  <c r="W10" i="12"/>
  <c r="X10" i="12" s="1"/>
  <c r="Y10" i="12" s="1"/>
  <c r="Z10" i="12" s="1"/>
  <c r="AA10" i="12" s="1"/>
  <c r="W6" i="12"/>
  <c r="X6" i="12" s="1"/>
  <c r="Y6" i="12" s="1"/>
  <c r="Z6" i="12" s="1"/>
  <c r="AA6" i="12" s="1"/>
  <c r="W55" i="12"/>
  <c r="X55" i="12" s="1"/>
  <c r="Y55" i="12" s="1"/>
  <c r="Z55" i="12" s="1"/>
  <c r="AA55" i="12" s="1"/>
  <c r="W47" i="12"/>
  <c r="X47" i="12" s="1"/>
  <c r="Y47" i="12" s="1"/>
  <c r="Z47" i="12" s="1"/>
  <c r="AA47" i="12" s="1"/>
  <c r="AL72" i="11"/>
  <c r="AL68" i="11"/>
  <c r="AL64" i="11"/>
  <c r="AL60" i="11"/>
  <c r="AL56" i="11"/>
  <c r="AL52" i="11"/>
  <c r="AL48" i="11"/>
  <c r="AL44" i="11"/>
  <c r="AL40" i="11"/>
  <c r="AL36" i="11"/>
  <c r="AL32" i="11"/>
  <c r="AL28" i="11"/>
  <c r="AL24" i="11"/>
  <c r="AL20" i="11"/>
  <c r="AL16" i="11"/>
  <c r="AL12" i="11"/>
  <c r="AL8" i="11"/>
  <c r="AL4" i="11"/>
  <c r="R72" i="11"/>
  <c r="S72" i="11" s="1"/>
  <c r="T72" i="11" s="1"/>
  <c r="U72" i="11" s="1"/>
  <c r="V72" i="11" s="1"/>
  <c r="R68" i="11"/>
  <c r="S68" i="11" s="1"/>
  <c r="T68" i="11" s="1"/>
  <c r="U68" i="11" s="1"/>
  <c r="V68" i="11" s="1"/>
  <c r="R64" i="11"/>
  <c r="S64" i="11" s="1"/>
  <c r="T64" i="11" s="1"/>
  <c r="U64" i="11" s="1"/>
  <c r="V64" i="11" s="1"/>
  <c r="R60" i="11"/>
  <c r="S60" i="11" s="1"/>
  <c r="T60" i="11" s="1"/>
  <c r="U60" i="11" s="1"/>
  <c r="V60" i="11" s="1"/>
  <c r="R56" i="11"/>
  <c r="S56" i="11" s="1"/>
  <c r="T56" i="11" s="1"/>
  <c r="U56" i="11" s="1"/>
  <c r="V56" i="11" s="1"/>
  <c r="R52" i="11"/>
  <c r="S52" i="11" s="1"/>
  <c r="T52" i="11" s="1"/>
  <c r="U52" i="11" s="1"/>
  <c r="V52" i="11" s="1"/>
  <c r="R48" i="11"/>
  <c r="R44" i="11"/>
  <c r="S44" i="11" s="1"/>
  <c r="T44" i="11" s="1"/>
  <c r="U44" i="11" s="1"/>
  <c r="V44" i="11" s="1"/>
  <c r="R40" i="11"/>
  <c r="S40" i="11" s="1"/>
  <c r="T40" i="11" s="1"/>
  <c r="U40" i="11" s="1"/>
  <c r="V40" i="11" s="1"/>
  <c r="R36" i="11"/>
  <c r="S36" i="11" s="1"/>
  <c r="T36" i="11" s="1"/>
  <c r="U36" i="11" s="1"/>
  <c r="V36" i="11" s="1"/>
  <c r="R32" i="11"/>
  <c r="S32" i="11" s="1"/>
  <c r="T32" i="11" s="1"/>
  <c r="U32" i="11" s="1"/>
  <c r="V32" i="11" s="1"/>
  <c r="R28" i="11"/>
  <c r="S28" i="11" s="1"/>
  <c r="T28" i="11" s="1"/>
  <c r="U28" i="11" s="1"/>
  <c r="V28" i="11" s="1"/>
  <c r="R24" i="11"/>
  <c r="S24" i="11" s="1"/>
  <c r="T24" i="11" s="1"/>
  <c r="U24" i="11" s="1"/>
  <c r="V24" i="11" s="1"/>
  <c r="R20" i="11"/>
  <c r="S20" i="11" s="1"/>
  <c r="T20" i="11" s="1"/>
  <c r="U20" i="11" s="1"/>
  <c r="V20" i="11" s="1"/>
  <c r="R16" i="11"/>
  <c r="R12" i="11"/>
  <c r="S12" i="11" s="1"/>
  <c r="T12" i="11" s="1"/>
  <c r="U12" i="11" s="1"/>
  <c r="V12" i="11" s="1"/>
  <c r="R8" i="11"/>
  <c r="S8" i="11" s="1"/>
  <c r="T8" i="11" s="1"/>
  <c r="U8" i="11" s="1"/>
  <c r="V8" i="11" s="1"/>
  <c r="R4" i="11"/>
  <c r="S4" i="11" s="1"/>
  <c r="T4" i="11" s="1"/>
  <c r="U4" i="11" s="1"/>
  <c r="V4" i="11" s="1"/>
  <c r="H12" i="24"/>
  <c r="H28" i="24"/>
  <c r="H44" i="24"/>
  <c r="H60" i="24"/>
  <c r="M4" i="24"/>
  <c r="M20" i="24"/>
  <c r="M36" i="24"/>
  <c r="M52" i="24"/>
  <c r="M68" i="24"/>
  <c r="R12" i="24"/>
  <c r="R28" i="24"/>
  <c r="R44" i="24"/>
  <c r="R60" i="24"/>
  <c r="W4" i="24"/>
  <c r="W20" i="24"/>
  <c r="W36" i="24"/>
  <c r="W52" i="24"/>
  <c r="W68" i="24"/>
  <c r="AB12" i="24"/>
  <c r="AB28" i="24"/>
  <c r="AB44" i="24"/>
  <c r="AB60" i="24"/>
  <c r="AG4" i="24"/>
  <c r="AG20" i="24"/>
  <c r="AG36" i="24"/>
  <c r="AG52" i="24"/>
  <c r="AG68" i="24"/>
  <c r="AL12" i="24"/>
  <c r="AL28" i="24"/>
  <c r="AL44" i="24"/>
  <c r="AL60" i="24"/>
  <c r="AL72" i="19"/>
  <c r="AL59" i="19"/>
  <c r="AL42" i="19"/>
  <c r="AL34" i="19"/>
  <c r="AL26" i="19"/>
  <c r="AL18" i="19"/>
  <c r="AL63" i="19"/>
  <c r="AL36" i="19"/>
  <c r="AL20" i="19"/>
  <c r="AL10" i="19"/>
  <c r="AL70" i="19"/>
  <c r="AL54" i="19"/>
  <c r="AL71" i="19"/>
  <c r="AL57" i="19"/>
  <c r="AL43" i="19"/>
  <c r="AL35" i="19"/>
  <c r="AL27" i="19"/>
  <c r="AL19" i="19"/>
  <c r="AL11" i="19"/>
  <c r="AL3" i="19"/>
  <c r="AL56" i="19"/>
  <c r="AL74" i="6"/>
  <c r="AL70" i="6"/>
  <c r="AL66" i="6"/>
  <c r="AL62" i="6"/>
  <c r="AL58" i="6"/>
  <c r="AL54" i="6"/>
  <c r="AL46" i="6"/>
  <c r="AL38" i="6"/>
  <c r="AL31" i="6"/>
  <c r="AL27" i="6"/>
  <c r="AL23" i="6"/>
  <c r="AL19" i="6"/>
  <c r="AL15" i="6"/>
  <c r="AL11" i="6"/>
  <c r="AL47" i="6"/>
  <c r="AL49" i="6"/>
  <c r="AL33" i="6"/>
  <c r="AL4" i="6"/>
  <c r="R74" i="6"/>
  <c r="S74" i="6" s="1"/>
  <c r="T74" i="6" s="1"/>
  <c r="U74" i="6" s="1"/>
  <c r="V74" i="6" s="1"/>
  <c r="R70" i="6"/>
  <c r="S70" i="6" s="1"/>
  <c r="T70" i="6" s="1"/>
  <c r="U70" i="6" s="1"/>
  <c r="V70" i="6" s="1"/>
  <c r="R66" i="6"/>
  <c r="S66" i="6" s="1"/>
  <c r="T66" i="6" s="1"/>
  <c r="U66" i="6" s="1"/>
  <c r="V66" i="6" s="1"/>
  <c r="R62" i="6"/>
  <c r="S62" i="6" s="1"/>
  <c r="T62" i="6" s="1"/>
  <c r="U62" i="6" s="1"/>
  <c r="V62" i="6" s="1"/>
  <c r="R58" i="6"/>
  <c r="S58" i="6" s="1"/>
  <c r="T58" i="6" s="1"/>
  <c r="U58" i="6" s="1"/>
  <c r="V58" i="6" s="1"/>
  <c r="R53" i="6"/>
  <c r="S53" i="6" s="1"/>
  <c r="T53" i="6" s="1"/>
  <c r="U53" i="6" s="1"/>
  <c r="V53" i="6" s="1"/>
  <c r="R45" i="6"/>
  <c r="S45" i="6" s="1"/>
  <c r="T45" i="6" s="1"/>
  <c r="U45" i="6" s="1"/>
  <c r="V45" i="6" s="1"/>
  <c r="R37" i="6"/>
  <c r="S37" i="6" s="1"/>
  <c r="T37" i="6" s="1"/>
  <c r="U37" i="6" s="1"/>
  <c r="V37" i="6" s="1"/>
  <c r="R31" i="6"/>
  <c r="S31" i="6" s="1"/>
  <c r="T31" i="6" s="1"/>
  <c r="U31" i="6" s="1"/>
  <c r="V31" i="6" s="1"/>
  <c r="R27" i="6"/>
  <c r="S27" i="6" s="1"/>
  <c r="T27" i="6" s="1"/>
  <c r="U27" i="6" s="1"/>
  <c r="V27" i="6" s="1"/>
  <c r="R23" i="6"/>
  <c r="S23" i="6" s="1"/>
  <c r="T23" i="6" s="1"/>
  <c r="U23" i="6" s="1"/>
  <c r="V23" i="6" s="1"/>
  <c r="R19" i="6"/>
  <c r="S19" i="6" s="1"/>
  <c r="T19" i="6" s="1"/>
  <c r="U19" i="6" s="1"/>
  <c r="V19" i="6" s="1"/>
  <c r="R15" i="6"/>
  <c r="S15" i="6" s="1"/>
  <c r="T15" i="6" s="1"/>
  <c r="U15" i="6" s="1"/>
  <c r="V15" i="6" s="1"/>
  <c r="R11" i="6"/>
  <c r="S11" i="6" s="1"/>
  <c r="T11" i="6" s="1"/>
  <c r="U11" i="6" s="1"/>
  <c r="V11" i="6" s="1"/>
  <c r="R40" i="6"/>
  <c r="S40" i="6" s="1"/>
  <c r="T40" i="6" s="1"/>
  <c r="U40" i="6" s="1"/>
  <c r="V40" i="6" s="1"/>
  <c r="R42" i="6"/>
  <c r="S42" i="6" s="1"/>
  <c r="T42" i="6" s="1"/>
  <c r="U42" i="6" s="1"/>
  <c r="V42" i="6" s="1"/>
  <c r="R4" i="6"/>
  <c r="S4" i="6" s="1"/>
  <c r="T4" i="6" s="1"/>
  <c r="U4" i="6" s="1"/>
  <c r="V4" i="6" s="1"/>
  <c r="R7" i="6"/>
  <c r="S7" i="6" s="1"/>
  <c r="T7" i="6" s="1"/>
  <c r="U7" i="6" s="1"/>
  <c r="V7" i="6" s="1"/>
  <c r="H74" i="19"/>
  <c r="I74" i="19" s="1"/>
  <c r="J74" i="19" s="1"/>
  <c r="K74" i="19" s="1"/>
  <c r="L74" i="19" s="1"/>
  <c r="H70" i="19"/>
  <c r="I70" i="19" s="1"/>
  <c r="J70" i="19" s="1"/>
  <c r="K70" i="19" s="1"/>
  <c r="L70" i="19" s="1"/>
  <c r="H66" i="19"/>
  <c r="I66" i="19" s="1"/>
  <c r="J66" i="19" s="1"/>
  <c r="K66" i="19" s="1"/>
  <c r="L66" i="19" s="1"/>
  <c r="H62" i="19"/>
  <c r="I62" i="19" s="1"/>
  <c r="J62" i="19" s="1"/>
  <c r="K62" i="19" s="1"/>
  <c r="L62" i="19" s="1"/>
  <c r="H58" i="19"/>
  <c r="I58" i="19" s="1"/>
  <c r="J58" i="19" s="1"/>
  <c r="K58" i="19" s="1"/>
  <c r="L58" i="19" s="1"/>
  <c r="H54" i="19"/>
  <c r="I54" i="19" s="1"/>
  <c r="J54" i="19" s="1"/>
  <c r="K54" i="19" s="1"/>
  <c r="L54" i="19" s="1"/>
  <c r="H50" i="19"/>
  <c r="I50" i="19" s="1"/>
  <c r="J50" i="19" s="1"/>
  <c r="K50" i="19" s="1"/>
  <c r="L50" i="19" s="1"/>
  <c r="H46" i="19"/>
  <c r="I46" i="19" s="1"/>
  <c r="J46" i="19" s="1"/>
  <c r="K46" i="19" s="1"/>
  <c r="L46" i="19" s="1"/>
  <c r="H42" i="19"/>
  <c r="I42" i="19" s="1"/>
  <c r="J42" i="19" s="1"/>
  <c r="K42" i="19" s="1"/>
  <c r="L42" i="19" s="1"/>
  <c r="H38" i="19"/>
  <c r="I38" i="19" s="1"/>
  <c r="J38" i="19" s="1"/>
  <c r="K38" i="19" s="1"/>
  <c r="L38" i="19" s="1"/>
  <c r="H34" i="19"/>
  <c r="I34" i="19" s="1"/>
  <c r="J34" i="19" s="1"/>
  <c r="K34" i="19" s="1"/>
  <c r="L34" i="19" s="1"/>
  <c r="H30" i="19"/>
  <c r="I30" i="19" s="1"/>
  <c r="J30" i="19" s="1"/>
  <c r="K30" i="19" s="1"/>
  <c r="L30" i="19" s="1"/>
  <c r="H26" i="19"/>
  <c r="I26" i="19" s="1"/>
  <c r="J26" i="19" s="1"/>
  <c r="K26" i="19" s="1"/>
  <c r="L26" i="19" s="1"/>
  <c r="H22" i="19"/>
  <c r="I22" i="19" s="1"/>
  <c r="J22" i="19" s="1"/>
  <c r="K22" i="19" s="1"/>
  <c r="L22" i="19" s="1"/>
  <c r="H18" i="19"/>
  <c r="I18" i="19" s="1"/>
  <c r="J18" i="19" s="1"/>
  <c r="K18" i="19" s="1"/>
  <c r="L18" i="19" s="1"/>
  <c r="H14" i="19"/>
  <c r="I14" i="19" s="1"/>
  <c r="J14" i="19" s="1"/>
  <c r="K14" i="19" s="1"/>
  <c r="L14" i="19" s="1"/>
  <c r="H10" i="19"/>
  <c r="I10" i="19" s="1"/>
  <c r="J10" i="19" s="1"/>
  <c r="K10" i="19" s="1"/>
  <c r="L10" i="19" s="1"/>
  <c r="H6" i="19"/>
  <c r="I6" i="19" s="1"/>
  <c r="J6" i="19" s="1"/>
  <c r="K6" i="19" s="1"/>
  <c r="L6" i="19" s="1"/>
  <c r="W74" i="18"/>
  <c r="X74" i="18" s="1"/>
  <c r="Y74" i="18" s="1"/>
  <c r="Z74" i="18" s="1"/>
  <c r="AA74" i="18" s="1"/>
  <c r="W70" i="18"/>
  <c r="X70" i="18" s="1"/>
  <c r="Y70" i="18" s="1"/>
  <c r="Z70" i="18" s="1"/>
  <c r="AA70" i="18" s="1"/>
  <c r="W66" i="18"/>
  <c r="X66" i="18" s="1"/>
  <c r="Y66" i="18" s="1"/>
  <c r="Z66" i="18" s="1"/>
  <c r="AA66" i="18" s="1"/>
  <c r="W64" i="18"/>
  <c r="X64" i="18" s="1"/>
  <c r="Y64" i="18" s="1"/>
  <c r="Z64" i="18" s="1"/>
  <c r="AA64" i="18" s="1"/>
  <c r="W58" i="18"/>
  <c r="X58" i="18" s="1"/>
  <c r="Y58" i="18" s="1"/>
  <c r="Z58" i="18" s="1"/>
  <c r="AA58" i="18" s="1"/>
  <c r="W54" i="18"/>
  <c r="X54" i="18" s="1"/>
  <c r="Y54" i="18" s="1"/>
  <c r="Z54" i="18" s="1"/>
  <c r="AA54" i="18" s="1"/>
  <c r="W50" i="18"/>
  <c r="X50" i="18" s="1"/>
  <c r="Y50" i="18" s="1"/>
  <c r="Z50" i="18" s="1"/>
  <c r="AA50" i="18" s="1"/>
  <c r="W46" i="18"/>
  <c r="X46" i="18" s="1"/>
  <c r="Y46" i="18" s="1"/>
  <c r="Z46" i="18" s="1"/>
  <c r="AA46" i="18" s="1"/>
  <c r="W42" i="18"/>
  <c r="X42" i="18" s="1"/>
  <c r="Y42" i="18" s="1"/>
  <c r="Z42" i="18" s="1"/>
  <c r="AA42" i="18" s="1"/>
  <c r="W38" i="18"/>
  <c r="X38" i="18" s="1"/>
  <c r="Y38" i="18" s="1"/>
  <c r="Z38" i="18" s="1"/>
  <c r="AA38" i="18" s="1"/>
  <c r="W34" i="18"/>
  <c r="X34" i="18" s="1"/>
  <c r="Y34" i="18" s="1"/>
  <c r="Z34" i="18" s="1"/>
  <c r="AA34" i="18" s="1"/>
  <c r="W30" i="18"/>
  <c r="X30" i="18" s="1"/>
  <c r="Y30" i="18" s="1"/>
  <c r="Z30" i="18" s="1"/>
  <c r="AA30" i="18" s="1"/>
  <c r="W26" i="18"/>
  <c r="X26" i="18" s="1"/>
  <c r="Y26" i="18" s="1"/>
  <c r="Z26" i="18" s="1"/>
  <c r="AA26" i="18" s="1"/>
  <c r="W22" i="18"/>
  <c r="X22" i="18" s="1"/>
  <c r="Y22" i="18" s="1"/>
  <c r="Z22" i="18" s="1"/>
  <c r="AA22" i="18" s="1"/>
  <c r="W18" i="18"/>
  <c r="X18" i="18" s="1"/>
  <c r="Y18" i="18" s="1"/>
  <c r="Z18" i="18" s="1"/>
  <c r="AA18" i="18" s="1"/>
  <c r="W14" i="18"/>
  <c r="X14" i="18" s="1"/>
  <c r="Y14" i="18" s="1"/>
  <c r="Z14" i="18" s="1"/>
  <c r="AA14" i="18" s="1"/>
  <c r="W10" i="18"/>
  <c r="X10" i="18" s="1"/>
  <c r="Y10" i="18" s="1"/>
  <c r="Z10" i="18" s="1"/>
  <c r="AA10" i="18" s="1"/>
  <c r="W6" i="18"/>
  <c r="X6" i="18" s="1"/>
  <c r="Y6" i="18" s="1"/>
  <c r="Z6" i="18" s="1"/>
  <c r="AA6" i="18" s="1"/>
  <c r="AB62" i="15"/>
  <c r="AC62" i="15" s="1"/>
  <c r="AD62" i="15" s="1"/>
  <c r="AE62" i="15" s="1"/>
  <c r="AF62" i="15" s="1"/>
  <c r="AB56" i="15"/>
  <c r="AC56" i="15" s="1"/>
  <c r="AD56" i="15" s="1"/>
  <c r="AE56" i="15" s="1"/>
  <c r="AF56" i="15" s="1"/>
  <c r="AB46" i="15"/>
  <c r="AC46" i="15" s="1"/>
  <c r="AD46" i="15" s="1"/>
  <c r="AE46" i="15" s="1"/>
  <c r="AF46" i="15" s="1"/>
  <c r="AB71" i="15"/>
  <c r="AC71" i="15" s="1"/>
  <c r="AD71" i="15" s="1"/>
  <c r="AE71" i="15" s="1"/>
  <c r="AF71" i="15" s="1"/>
  <c r="AB63" i="15"/>
  <c r="AC63" i="15" s="1"/>
  <c r="AD63" i="15" s="1"/>
  <c r="AE63" i="15" s="1"/>
  <c r="AF63" i="15" s="1"/>
  <c r="AB44" i="15"/>
  <c r="AC44" i="15" s="1"/>
  <c r="AD44" i="15" s="1"/>
  <c r="AE44" i="15" s="1"/>
  <c r="AF44" i="15" s="1"/>
  <c r="AB40" i="15"/>
  <c r="AC40" i="15" s="1"/>
  <c r="AD40" i="15" s="1"/>
  <c r="AE40" i="15" s="1"/>
  <c r="AF40" i="15" s="1"/>
  <c r="AB23" i="15"/>
  <c r="AC23" i="15" s="1"/>
  <c r="AD23" i="15" s="1"/>
  <c r="AE23" i="15" s="1"/>
  <c r="AF23" i="15" s="1"/>
  <c r="AB16" i="15"/>
  <c r="AC16" i="15" s="1"/>
  <c r="AD16" i="15" s="1"/>
  <c r="AE16" i="15" s="1"/>
  <c r="AF16" i="15" s="1"/>
  <c r="AB9" i="15"/>
  <c r="AC9" i="15" s="1"/>
  <c r="AD9" i="15" s="1"/>
  <c r="AE9" i="15" s="1"/>
  <c r="AF9" i="15" s="1"/>
  <c r="AB54" i="15"/>
  <c r="AC54" i="15" s="1"/>
  <c r="AD54" i="15" s="1"/>
  <c r="AE54" i="15" s="1"/>
  <c r="AF54" i="15" s="1"/>
  <c r="AB37" i="15"/>
  <c r="AC37" i="15" s="1"/>
  <c r="AD37" i="15" s="1"/>
  <c r="AE37" i="15" s="1"/>
  <c r="AF37" i="15" s="1"/>
  <c r="AB27" i="15"/>
  <c r="AC27" i="15" s="1"/>
  <c r="AD27" i="15" s="1"/>
  <c r="AE27" i="15" s="1"/>
  <c r="AF27" i="15" s="1"/>
  <c r="AB68" i="15"/>
  <c r="AC68" i="15" s="1"/>
  <c r="AD68" i="15" s="1"/>
  <c r="AE68" i="15" s="1"/>
  <c r="AF68" i="15" s="1"/>
  <c r="AB57" i="15"/>
  <c r="AC57" i="15" s="1"/>
  <c r="AD57" i="15" s="1"/>
  <c r="AE57" i="15" s="1"/>
  <c r="AF57" i="15" s="1"/>
  <c r="AB26" i="15"/>
  <c r="AC26" i="15" s="1"/>
  <c r="AD26" i="15" s="1"/>
  <c r="AE26" i="15" s="1"/>
  <c r="AF26" i="15" s="1"/>
  <c r="AB19" i="15"/>
  <c r="AC19" i="15" s="1"/>
  <c r="AD19" i="15" s="1"/>
  <c r="AE19" i="15" s="1"/>
  <c r="AF19" i="15" s="1"/>
  <c r="AB10" i="15"/>
  <c r="AC10" i="15" s="1"/>
  <c r="AD10" i="15" s="1"/>
  <c r="AE10" i="15" s="1"/>
  <c r="AF10" i="15" s="1"/>
  <c r="AB74" i="13"/>
  <c r="AC74" i="13" s="1"/>
  <c r="AD74" i="13" s="1"/>
  <c r="AE74" i="13" s="1"/>
  <c r="AF74" i="13" s="1"/>
  <c r="AB70" i="13"/>
  <c r="AC70" i="13" s="1"/>
  <c r="AD70" i="13" s="1"/>
  <c r="AE70" i="13" s="1"/>
  <c r="AF70" i="13" s="1"/>
  <c r="AB66" i="13"/>
  <c r="AC66" i="13" s="1"/>
  <c r="AD66" i="13" s="1"/>
  <c r="AE66" i="13" s="1"/>
  <c r="AF66" i="13" s="1"/>
  <c r="AB62" i="13"/>
  <c r="AC62" i="13" s="1"/>
  <c r="AD62" i="13" s="1"/>
  <c r="AE62" i="13" s="1"/>
  <c r="AF62" i="13" s="1"/>
  <c r="AB58" i="13"/>
  <c r="AC58" i="13" s="1"/>
  <c r="AD58" i="13" s="1"/>
  <c r="AE58" i="13" s="1"/>
  <c r="AF58" i="13" s="1"/>
  <c r="AB54" i="13"/>
  <c r="AC54" i="13" s="1"/>
  <c r="AD54" i="13" s="1"/>
  <c r="AE54" i="13" s="1"/>
  <c r="AF54" i="13" s="1"/>
  <c r="AB50" i="13"/>
  <c r="AC50" i="13" s="1"/>
  <c r="AD50" i="13" s="1"/>
  <c r="AE50" i="13" s="1"/>
  <c r="AF50" i="13" s="1"/>
  <c r="AB46" i="13"/>
  <c r="AC46" i="13" s="1"/>
  <c r="AD46" i="13" s="1"/>
  <c r="AE46" i="13" s="1"/>
  <c r="AF46" i="13" s="1"/>
  <c r="AB42" i="13"/>
  <c r="AC42" i="13" s="1"/>
  <c r="AD42" i="13" s="1"/>
  <c r="AE42" i="13" s="1"/>
  <c r="AF42" i="13" s="1"/>
  <c r="AB38" i="13"/>
  <c r="AC38" i="13" s="1"/>
  <c r="AD38" i="13" s="1"/>
  <c r="AE38" i="13" s="1"/>
  <c r="AF38" i="13" s="1"/>
  <c r="AB34" i="13"/>
  <c r="AC34" i="13" s="1"/>
  <c r="AD34" i="13" s="1"/>
  <c r="AE34" i="13" s="1"/>
  <c r="AF34" i="13" s="1"/>
  <c r="AB30" i="13"/>
  <c r="AC30" i="13" s="1"/>
  <c r="AD30" i="13" s="1"/>
  <c r="AE30" i="13" s="1"/>
  <c r="AF30" i="13" s="1"/>
  <c r="AB26" i="13"/>
  <c r="AC26" i="13" s="1"/>
  <c r="AD26" i="13" s="1"/>
  <c r="AE26" i="13" s="1"/>
  <c r="AF26" i="13" s="1"/>
  <c r="AB22" i="13"/>
  <c r="AC22" i="13" s="1"/>
  <c r="AD22" i="13" s="1"/>
  <c r="AE22" i="13" s="1"/>
  <c r="AF22" i="13" s="1"/>
  <c r="AB18" i="13"/>
  <c r="AC18" i="13" s="1"/>
  <c r="AD18" i="13" s="1"/>
  <c r="AE18" i="13" s="1"/>
  <c r="AF18" i="13" s="1"/>
  <c r="AB14" i="13"/>
  <c r="AC14" i="13" s="1"/>
  <c r="AD14" i="13" s="1"/>
  <c r="AE14" i="13" s="1"/>
  <c r="AF14" i="13" s="1"/>
  <c r="AB10" i="13"/>
  <c r="AC10" i="13" s="1"/>
  <c r="AD10" i="13" s="1"/>
  <c r="AE10" i="13" s="1"/>
  <c r="AF10" i="13" s="1"/>
  <c r="AB6" i="13"/>
  <c r="AC6" i="13" s="1"/>
  <c r="AD6" i="13" s="1"/>
  <c r="AE6" i="13" s="1"/>
  <c r="AF6" i="13" s="1"/>
  <c r="AG74" i="6"/>
  <c r="AG68" i="6"/>
  <c r="AG60" i="6"/>
  <c r="AG55" i="6"/>
  <c r="AG51" i="6"/>
  <c r="AG47" i="6"/>
  <c r="AG43" i="6"/>
  <c r="AG39" i="6"/>
  <c r="AG35" i="6"/>
  <c r="AG71" i="6"/>
  <c r="AG30" i="6"/>
  <c r="AG26" i="6"/>
  <c r="AG22" i="6"/>
  <c r="AG18" i="6"/>
  <c r="AG14" i="6"/>
  <c r="AG10" i="6"/>
  <c r="AG6" i="6"/>
  <c r="AG69" i="6"/>
  <c r="M74" i="6"/>
  <c r="M67" i="6"/>
  <c r="M59" i="6"/>
  <c r="M55" i="6"/>
  <c r="M51" i="6"/>
  <c r="M47" i="6"/>
  <c r="M43" i="6"/>
  <c r="M39" i="6"/>
  <c r="M35" i="6"/>
  <c r="M68" i="6"/>
  <c r="M31" i="6"/>
  <c r="M27" i="6"/>
  <c r="M23" i="6"/>
  <c r="M19" i="6"/>
  <c r="M15" i="6"/>
  <c r="M11" i="6"/>
  <c r="M7" i="6"/>
  <c r="M72" i="6"/>
  <c r="W74" i="19"/>
  <c r="X74" i="19" s="1"/>
  <c r="Y74" i="19" s="1"/>
  <c r="Z74" i="19" s="1"/>
  <c r="AA74" i="19" s="1"/>
  <c r="W69" i="19"/>
  <c r="X69" i="19" s="1"/>
  <c r="Y69" i="19" s="1"/>
  <c r="Z69" i="19" s="1"/>
  <c r="AA69" i="19" s="1"/>
  <c r="W65" i="19"/>
  <c r="W61" i="19"/>
  <c r="X61" i="19" s="1"/>
  <c r="Y61" i="19" s="1"/>
  <c r="Z61" i="19" s="1"/>
  <c r="AA61" i="19" s="1"/>
  <c r="W57" i="19"/>
  <c r="X57" i="19" s="1"/>
  <c r="Y57" i="19" s="1"/>
  <c r="Z57" i="19" s="1"/>
  <c r="AA57" i="19" s="1"/>
  <c r="W53" i="19"/>
  <c r="X53" i="19" s="1"/>
  <c r="Y53" i="19" s="1"/>
  <c r="Z53" i="19" s="1"/>
  <c r="AA53" i="19" s="1"/>
  <c r="W49" i="19"/>
  <c r="W45" i="19"/>
  <c r="X45" i="19" s="1"/>
  <c r="Y45" i="19" s="1"/>
  <c r="Z45" i="19" s="1"/>
  <c r="AA45" i="19" s="1"/>
  <c r="W41" i="19"/>
  <c r="X41" i="19" s="1"/>
  <c r="Y41" i="19" s="1"/>
  <c r="Z41" i="19" s="1"/>
  <c r="AA41" i="19" s="1"/>
  <c r="AL55" i="19"/>
  <c r="AL32" i="19"/>
  <c r="AL16" i="19"/>
  <c r="AL8" i="19"/>
  <c r="AL66" i="19"/>
  <c r="AL50" i="19"/>
  <c r="AL69" i="19"/>
  <c r="AL53" i="19"/>
  <c r="AL41" i="19"/>
  <c r="AL33" i="19"/>
  <c r="AL25" i="19"/>
  <c r="AL17" i="19"/>
  <c r="AL9" i="19"/>
  <c r="AL68" i="19"/>
  <c r="AL52" i="19"/>
  <c r="AL73" i="6"/>
  <c r="AL69" i="6"/>
  <c r="AL65" i="6"/>
  <c r="AL61" i="6"/>
  <c r="AL57" i="6"/>
  <c r="AL52" i="6"/>
  <c r="AL44" i="6"/>
  <c r="AL36" i="6"/>
  <c r="AL30" i="6"/>
  <c r="AL26" i="6"/>
  <c r="AL22" i="6"/>
  <c r="AL18" i="6"/>
  <c r="AL14" i="6"/>
  <c r="AL10" i="6"/>
  <c r="AL43" i="6"/>
  <c r="AL45" i="6"/>
  <c r="AL7" i="6"/>
  <c r="AL6" i="6"/>
  <c r="R73" i="6"/>
  <c r="S73" i="6" s="1"/>
  <c r="T73" i="6" s="1"/>
  <c r="U73" i="6" s="1"/>
  <c r="V73" i="6" s="1"/>
  <c r="R69" i="6"/>
  <c r="S69" i="6" s="1"/>
  <c r="T69" i="6" s="1"/>
  <c r="U69" i="6" s="1"/>
  <c r="V69" i="6" s="1"/>
  <c r="R65" i="6"/>
  <c r="S65" i="6" s="1"/>
  <c r="T65" i="6" s="1"/>
  <c r="U65" i="6" s="1"/>
  <c r="V65" i="6" s="1"/>
  <c r="R61" i="6"/>
  <c r="S61" i="6" s="1"/>
  <c r="T61" i="6" s="1"/>
  <c r="U61" i="6" s="1"/>
  <c r="V61" i="6" s="1"/>
  <c r="R57" i="6"/>
  <c r="S57" i="6" s="1"/>
  <c r="T57" i="6" s="1"/>
  <c r="U57" i="6" s="1"/>
  <c r="V57" i="6" s="1"/>
  <c r="R51" i="6"/>
  <c r="S51" i="6" s="1"/>
  <c r="T51" i="6" s="1"/>
  <c r="U51" i="6" s="1"/>
  <c r="V51" i="6" s="1"/>
  <c r="R43" i="6"/>
  <c r="S43" i="6" s="1"/>
  <c r="T43" i="6" s="1"/>
  <c r="U43" i="6" s="1"/>
  <c r="V43" i="6" s="1"/>
  <c r="R35" i="6"/>
  <c r="S35" i="6" s="1"/>
  <c r="T35" i="6" s="1"/>
  <c r="U35" i="6" s="1"/>
  <c r="V35" i="6" s="1"/>
  <c r="R30" i="6"/>
  <c r="S30" i="6" s="1"/>
  <c r="T30" i="6" s="1"/>
  <c r="U30" i="6" s="1"/>
  <c r="V30" i="6" s="1"/>
  <c r="R26" i="6"/>
  <c r="S26" i="6" s="1"/>
  <c r="T26" i="6" s="1"/>
  <c r="U26" i="6" s="1"/>
  <c r="V26" i="6" s="1"/>
  <c r="R22" i="6"/>
  <c r="S22" i="6" s="1"/>
  <c r="T22" i="6" s="1"/>
  <c r="U22" i="6" s="1"/>
  <c r="V22" i="6" s="1"/>
  <c r="R18" i="6"/>
  <c r="S18" i="6" s="1"/>
  <c r="T18" i="6" s="1"/>
  <c r="U18" i="6" s="1"/>
  <c r="V18" i="6" s="1"/>
  <c r="R14" i="6"/>
  <c r="S14" i="6" s="1"/>
  <c r="T14" i="6" s="1"/>
  <c r="U14" i="6" s="1"/>
  <c r="V14" i="6" s="1"/>
  <c r="R52" i="6"/>
  <c r="S52" i="6" s="1"/>
  <c r="T52" i="6" s="1"/>
  <c r="U52" i="6" s="1"/>
  <c r="V52" i="6" s="1"/>
  <c r="R36" i="6"/>
  <c r="S36" i="6" s="1"/>
  <c r="T36" i="6" s="1"/>
  <c r="U36" i="6" s="1"/>
  <c r="V36" i="6" s="1"/>
  <c r="R38" i="6"/>
  <c r="S38" i="6" s="1"/>
  <c r="T38" i="6" s="1"/>
  <c r="U38" i="6" s="1"/>
  <c r="V38" i="6" s="1"/>
  <c r="R54" i="6"/>
  <c r="S54" i="6" s="1"/>
  <c r="T54" i="6" s="1"/>
  <c r="U54" i="6" s="1"/>
  <c r="V54" i="6" s="1"/>
  <c r="R6" i="6"/>
  <c r="S6" i="6" s="1"/>
  <c r="T6" i="6" s="1"/>
  <c r="U6" i="6" s="1"/>
  <c r="V6" i="6" s="1"/>
  <c r="H73" i="19"/>
  <c r="I73" i="19" s="1"/>
  <c r="J73" i="19" s="1"/>
  <c r="K73" i="19" s="1"/>
  <c r="L73" i="19" s="1"/>
  <c r="H69" i="19"/>
  <c r="I69" i="19" s="1"/>
  <c r="J69" i="19" s="1"/>
  <c r="K69" i="19" s="1"/>
  <c r="L69" i="19" s="1"/>
  <c r="H65" i="19"/>
  <c r="I65" i="19" s="1"/>
  <c r="J65" i="19" s="1"/>
  <c r="K65" i="19" s="1"/>
  <c r="L65" i="19" s="1"/>
  <c r="H61" i="19"/>
  <c r="I61" i="19" s="1"/>
  <c r="J61" i="19" s="1"/>
  <c r="K61" i="19" s="1"/>
  <c r="L61" i="19" s="1"/>
  <c r="H57" i="19"/>
  <c r="I57" i="19" s="1"/>
  <c r="J57" i="19" s="1"/>
  <c r="K57" i="19" s="1"/>
  <c r="L57" i="19" s="1"/>
  <c r="H53" i="19"/>
  <c r="I53" i="19" s="1"/>
  <c r="J53" i="19" s="1"/>
  <c r="K53" i="19" s="1"/>
  <c r="L53" i="19" s="1"/>
  <c r="H49" i="19"/>
  <c r="I49" i="19" s="1"/>
  <c r="J49" i="19" s="1"/>
  <c r="K49" i="19" s="1"/>
  <c r="L49" i="19" s="1"/>
  <c r="H45" i="19"/>
  <c r="I45" i="19" s="1"/>
  <c r="J45" i="19" s="1"/>
  <c r="K45" i="19" s="1"/>
  <c r="L45" i="19" s="1"/>
  <c r="H41" i="19"/>
  <c r="I41" i="19" s="1"/>
  <c r="J41" i="19" s="1"/>
  <c r="K41" i="19" s="1"/>
  <c r="L41" i="19" s="1"/>
  <c r="H37" i="19"/>
  <c r="I37" i="19" s="1"/>
  <c r="J37" i="19" s="1"/>
  <c r="K37" i="19" s="1"/>
  <c r="L37" i="19" s="1"/>
  <c r="H33" i="19"/>
  <c r="I33" i="19" s="1"/>
  <c r="J33" i="19" s="1"/>
  <c r="K33" i="19" s="1"/>
  <c r="L33" i="19" s="1"/>
  <c r="H29" i="19"/>
  <c r="I29" i="19" s="1"/>
  <c r="J29" i="19" s="1"/>
  <c r="K29" i="19" s="1"/>
  <c r="L29" i="19" s="1"/>
  <c r="H25" i="19"/>
  <c r="I25" i="19" s="1"/>
  <c r="J25" i="19" s="1"/>
  <c r="K25" i="19" s="1"/>
  <c r="L25" i="19" s="1"/>
  <c r="H21" i="19"/>
  <c r="I21" i="19" s="1"/>
  <c r="J21" i="19" s="1"/>
  <c r="K21" i="19" s="1"/>
  <c r="L21" i="19" s="1"/>
  <c r="H17" i="19"/>
  <c r="I17" i="19" s="1"/>
  <c r="J17" i="19" s="1"/>
  <c r="K17" i="19" s="1"/>
  <c r="L17" i="19" s="1"/>
  <c r="H13" i="19"/>
  <c r="I13" i="19" s="1"/>
  <c r="J13" i="19" s="1"/>
  <c r="K13" i="19" s="1"/>
  <c r="L13" i="19" s="1"/>
  <c r="H9" i="19"/>
  <c r="I9" i="19" s="1"/>
  <c r="J9" i="19" s="1"/>
  <c r="K9" i="19" s="1"/>
  <c r="L9" i="19" s="1"/>
  <c r="H5" i="19"/>
  <c r="I5" i="19" s="1"/>
  <c r="J5" i="19" s="1"/>
  <c r="K5" i="19" s="1"/>
  <c r="L5" i="19" s="1"/>
  <c r="W73" i="18"/>
  <c r="X73" i="18" s="1"/>
  <c r="Y73" i="18" s="1"/>
  <c r="Z73" i="18" s="1"/>
  <c r="AA73" i="18" s="1"/>
  <c r="W69" i="18"/>
  <c r="X69" i="18" s="1"/>
  <c r="Y69" i="18" s="1"/>
  <c r="Z69" i="18" s="1"/>
  <c r="AA69" i="18" s="1"/>
  <c r="W65" i="18"/>
  <c r="X65" i="18" s="1"/>
  <c r="Y65" i="18" s="1"/>
  <c r="Z65" i="18" s="1"/>
  <c r="AA65" i="18" s="1"/>
  <c r="W63" i="18"/>
  <c r="X63" i="18" s="1"/>
  <c r="Y63" i="18" s="1"/>
  <c r="Z63" i="18" s="1"/>
  <c r="AA63" i="18" s="1"/>
  <c r="W57" i="18"/>
  <c r="X57" i="18" s="1"/>
  <c r="Y57" i="18" s="1"/>
  <c r="Z57" i="18" s="1"/>
  <c r="AA57" i="18" s="1"/>
  <c r="W53" i="18"/>
  <c r="X53" i="18" s="1"/>
  <c r="Y53" i="18" s="1"/>
  <c r="Z53" i="18" s="1"/>
  <c r="AA53" i="18" s="1"/>
  <c r="W49" i="18"/>
  <c r="X49" i="18" s="1"/>
  <c r="Y49" i="18" s="1"/>
  <c r="Z49" i="18" s="1"/>
  <c r="AA49" i="18" s="1"/>
  <c r="W45" i="18"/>
  <c r="X45" i="18" s="1"/>
  <c r="Y45" i="18" s="1"/>
  <c r="Z45" i="18" s="1"/>
  <c r="AA45" i="18" s="1"/>
  <c r="W41" i="18"/>
  <c r="X41" i="18" s="1"/>
  <c r="Y41" i="18" s="1"/>
  <c r="Z41" i="18" s="1"/>
  <c r="AA41" i="18" s="1"/>
  <c r="W37" i="18"/>
  <c r="X37" i="18" s="1"/>
  <c r="Y37" i="18" s="1"/>
  <c r="Z37" i="18" s="1"/>
  <c r="AA37" i="18" s="1"/>
  <c r="W33" i="18"/>
  <c r="X33" i="18" s="1"/>
  <c r="Y33" i="18" s="1"/>
  <c r="Z33" i="18" s="1"/>
  <c r="AA33" i="18" s="1"/>
  <c r="W29" i="18"/>
  <c r="X29" i="18" s="1"/>
  <c r="Y29" i="18" s="1"/>
  <c r="Z29" i="18" s="1"/>
  <c r="AA29" i="18" s="1"/>
  <c r="W25" i="18"/>
  <c r="X25" i="18" s="1"/>
  <c r="Y25" i="18" s="1"/>
  <c r="Z25" i="18" s="1"/>
  <c r="AA25" i="18" s="1"/>
  <c r="W21" i="18"/>
  <c r="X21" i="18" s="1"/>
  <c r="Y21" i="18" s="1"/>
  <c r="Z21" i="18" s="1"/>
  <c r="AA21" i="18" s="1"/>
  <c r="W17" i="18"/>
  <c r="X17" i="18" s="1"/>
  <c r="Y17" i="18" s="1"/>
  <c r="Z17" i="18" s="1"/>
  <c r="AA17" i="18" s="1"/>
  <c r="W13" i="18"/>
  <c r="X13" i="18" s="1"/>
  <c r="Y13" i="18" s="1"/>
  <c r="Z13" i="18" s="1"/>
  <c r="AA13" i="18" s="1"/>
  <c r="W9" i="18"/>
  <c r="X9" i="18" s="1"/>
  <c r="Y9" i="18" s="1"/>
  <c r="Z9" i="18" s="1"/>
  <c r="AA9" i="18" s="1"/>
  <c r="W5" i="18"/>
  <c r="X5" i="18" s="1"/>
  <c r="Y5" i="18" s="1"/>
  <c r="Z5" i="18" s="1"/>
  <c r="AA5" i="18" s="1"/>
  <c r="AB61" i="15"/>
  <c r="AC61" i="15" s="1"/>
  <c r="AD61" i="15" s="1"/>
  <c r="AE61" i="15" s="1"/>
  <c r="AF61" i="15" s="1"/>
  <c r="AB52" i="15"/>
  <c r="AC52" i="15" s="1"/>
  <c r="AD52" i="15" s="1"/>
  <c r="AE52" i="15" s="1"/>
  <c r="AF52" i="15" s="1"/>
  <c r="AB36" i="15"/>
  <c r="AC36" i="15" s="1"/>
  <c r="AD36" i="15" s="1"/>
  <c r="AE36" i="15" s="1"/>
  <c r="AF36" i="15" s="1"/>
  <c r="AB69" i="15"/>
  <c r="AC69" i="15" s="1"/>
  <c r="AD69" i="15" s="1"/>
  <c r="AE69" i="15" s="1"/>
  <c r="AF69" i="15" s="1"/>
  <c r="AB53" i="15"/>
  <c r="AC53" i="15" s="1"/>
  <c r="AD53" i="15" s="1"/>
  <c r="AE53" i="15" s="1"/>
  <c r="AF53" i="15" s="1"/>
  <c r="AB43" i="15"/>
  <c r="AC43" i="15" s="1"/>
  <c r="AD43" i="15" s="1"/>
  <c r="AE43" i="15" s="1"/>
  <c r="AF43" i="15" s="1"/>
  <c r="AB34" i="15"/>
  <c r="AC34" i="15" s="1"/>
  <c r="AD34" i="15" s="1"/>
  <c r="AE34" i="15" s="1"/>
  <c r="AF34" i="15" s="1"/>
  <c r="AB22" i="15"/>
  <c r="AC22" i="15" s="1"/>
  <c r="AD22" i="15" s="1"/>
  <c r="AE22" i="15" s="1"/>
  <c r="AF22" i="15" s="1"/>
  <c r="AB15" i="15"/>
  <c r="AC15" i="15" s="1"/>
  <c r="AD15" i="15" s="1"/>
  <c r="AE15" i="15" s="1"/>
  <c r="AF15" i="15" s="1"/>
  <c r="AB7" i="15"/>
  <c r="AC7" i="15" s="1"/>
  <c r="AD7" i="15" s="1"/>
  <c r="AE7" i="15" s="1"/>
  <c r="AF7" i="15" s="1"/>
  <c r="AB45" i="15"/>
  <c r="AC45" i="15" s="1"/>
  <c r="AD45" i="15" s="1"/>
  <c r="AE45" i="15" s="1"/>
  <c r="AF45" i="15" s="1"/>
  <c r="AB35" i="15"/>
  <c r="AC35" i="15" s="1"/>
  <c r="AD35" i="15" s="1"/>
  <c r="AE35" i="15" s="1"/>
  <c r="AF35" i="15" s="1"/>
  <c r="AB74" i="15"/>
  <c r="AC74" i="15" s="1"/>
  <c r="AD74" i="15" s="1"/>
  <c r="AE74" i="15" s="1"/>
  <c r="AF74" i="15" s="1"/>
  <c r="AB66" i="15"/>
  <c r="AC66" i="15" s="1"/>
  <c r="AD66" i="15" s="1"/>
  <c r="AE66" i="15" s="1"/>
  <c r="AF66" i="15" s="1"/>
  <c r="AB55" i="15"/>
  <c r="AC55" i="15" s="1"/>
  <c r="AD55" i="15" s="1"/>
  <c r="AE55" i="15" s="1"/>
  <c r="AF55" i="15" s="1"/>
  <c r="AB25" i="15"/>
  <c r="AC25" i="15" s="1"/>
  <c r="AD25" i="15" s="1"/>
  <c r="AE25" i="15" s="1"/>
  <c r="AF25" i="15" s="1"/>
  <c r="AB17" i="15"/>
  <c r="AC17" i="15" s="1"/>
  <c r="AD17" i="15" s="1"/>
  <c r="AE17" i="15" s="1"/>
  <c r="AF17" i="15" s="1"/>
  <c r="AB8" i="15"/>
  <c r="AC8" i="15" s="1"/>
  <c r="AD8" i="15" s="1"/>
  <c r="AE8" i="15" s="1"/>
  <c r="AF8" i="15" s="1"/>
  <c r="AB73" i="13"/>
  <c r="AC73" i="13" s="1"/>
  <c r="AD73" i="13" s="1"/>
  <c r="AE73" i="13" s="1"/>
  <c r="AF73" i="13" s="1"/>
  <c r="AB69" i="13"/>
  <c r="AC69" i="13" s="1"/>
  <c r="AD69" i="13" s="1"/>
  <c r="AE69" i="13" s="1"/>
  <c r="AF69" i="13" s="1"/>
  <c r="AB65" i="13"/>
  <c r="AC65" i="13" s="1"/>
  <c r="AD65" i="13" s="1"/>
  <c r="AE65" i="13" s="1"/>
  <c r="AF65" i="13" s="1"/>
  <c r="AB61" i="13"/>
  <c r="AC61" i="13" s="1"/>
  <c r="AD61" i="13" s="1"/>
  <c r="AE61" i="13" s="1"/>
  <c r="AF61" i="13" s="1"/>
  <c r="AB57" i="13"/>
  <c r="AC57" i="13" s="1"/>
  <c r="AD57" i="13" s="1"/>
  <c r="AE57" i="13" s="1"/>
  <c r="AF57" i="13" s="1"/>
  <c r="AB53" i="13"/>
  <c r="AC53" i="13" s="1"/>
  <c r="AD53" i="13" s="1"/>
  <c r="AE53" i="13" s="1"/>
  <c r="AF53" i="13" s="1"/>
  <c r="AB49" i="13"/>
  <c r="AC49" i="13" s="1"/>
  <c r="AD49" i="13" s="1"/>
  <c r="AE49" i="13" s="1"/>
  <c r="AF49" i="13" s="1"/>
  <c r="AB45" i="13"/>
  <c r="AC45" i="13" s="1"/>
  <c r="AD45" i="13" s="1"/>
  <c r="AE45" i="13" s="1"/>
  <c r="AF45" i="13" s="1"/>
  <c r="AB41" i="13"/>
  <c r="AC41" i="13" s="1"/>
  <c r="AD41" i="13" s="1"/>
  <c r="AE41" i="13" s="1"/>
  <c r="AF41" i="13" s="1"/>
  <c r="AB37" i="13"/>
  <c r="AC37" i="13" s="1"/>
  <c r="AD37" i="13" s="1"/>
  <c r="AE37" i="13" s="1"/>
  <c r="AF37" i="13" s="1"/>
  <c r="AB33" i="13"/>
  <c r="AC33" i="13" s="1"/>
  <c r="AD33" i="13" s="1"/>
  <c r="AE33" i="13" s="1"/>
  <c r="AF33" i="13" s="1"/>
  <c r="AB29" i="13"/>
  <c r="AC29" i="13" s="1"/>
  <c r="AD29" i="13" s="1"/>
  <c r="AE29" i="13" s="1"/>
  <c r="AF29" i="13" s="1"/>
  <c r="AB25" i="13"/>
  <c r="AC25" i="13" s="1"/>
  <c r="AD25" i="13" s="1"/>
  <c r="AE25" i="13" s="1"/>
  <c r="AF25" i="13" s="1"/>
  <c r="AB21" i="13"/>
  <c r="AC21" i="13" s="1"/>
  <c r="AD21" i="13" s="1"/>
  <c r="AE21" i="13" s="1"/>
  <c r="AF21" i="13" s="1"/>
  <c r="AB17" i="13"/>
  <c r="AC17" i="13" s="1"/>
  <c r="AD17" i="13" s="1"/>
  <c r="AE17" i="13" s="1"/>
  <c r="AF17" i="13" s="1"/>
  <c r="AB13" i="13"/>
  <c r="AC13" i="13" s="1"/>
  <c r="AD13" i="13" s="1"/>
  <c r="AE13" i="13" s="1"/>
  <c r="AF13" i="13" s="1"/>
  <c r="AB9" i="13"/>
  <c r="AC9" i="13" s="1"/>
  <c r="AD9" i="13" s="1"/>
  <c r="AE9" i="13" s="1"/>
  <c r="AF9" i="13" s="1"/>
  <c r="AB5" i="13"/>
  <c r="AC5" i="13" s="1"/>
  <c r="AD5" i="13" s="1"/>
  <c r="AE5" i="13" s="1"/>
  <c r="AF5" i="13" s="1"/>
  <c r="AG73" i="6"/>
  <c r="AG66" i="6"/>
  <c r="AG58" i="6"/>
  <c r="AG54" i="6"/>
  <c r="AG50" i="6"/>
  <c r="AG46" i="6"/>
  <c r="AH46" i="6" s="1"/>
  <c r="AI46" i="6" s="1"/>
  <c r="AJ46" i="6" s="1"/>
  <c r="AK46" i="6" s="1"/>
  <c r="AG42" i="6"/>
  <c r="AG38" i="6"/>
  <c r="AG34" i="6"/>
  <c r="AG63" i="6"/>
  <c r="AG29" i="6"/>
  <c r="AG25" i="6"/>
  <c r="AG21" i="6"/>
  <c r="AG17" i="6"/>
  <c r="AG13" i="6"/>
  <c r="AG9" i="6"/>
  <c r="AG5" i="6"/>
  <c r="AG67" i="6"/>
  <c r="M73" i="6"/>
  <c r="M65" i="6"/>
  <c r="M58" i="6"/>
  <c r="N58" i="6" s="1"/>
  <c r="O58" i="6" s="1"/>
  <c r="P58" i="6" s="1"/>
  <c r="Q58" i="6" s="1"/>
  <c r="M54" i="6"/>
  <c r="M50" i="6"/>
  <c r="M46" i="6"/>
  <c r="M42" i="6"/>
  <c r="M38" i="6"/>
  <c r="M34" i="6"/>
  <c r="M60" i="6"/>
  <c r="M30" i="6"/>
  <c r="M26" i="6"/>
  <c r="M22" i="6"/>
  <c r="M18" i="6"/>
  <c r="M14" i="6"/>
  <c r="M10" i="6"/>
  <c r="M6" i="6"/>
  <c r="M64" i="6"/>
  <c r="W73" i="19"/>
  <c r="X73" i="19" s="1"/>
  <c r="Y73" i="19" s="1"/>
  <c r="Z73" i="19" s="1"/>
  <c r="AA73" i="19" s="1"/>
  <c r="W68" i="19"/>
  <c r="X68" i="19" s="1"/>
  <c r="Y68" i="19" s="1"/>
  <c r="Z68" i="19" s="1"/>
  <c r="AA68" i="19" s="1"/>
  <c r="W64" i="19"/>
  <c r="X64" i="19" s="1"/>
  <c r="Y64" i="19" s="1"/>
  <c r="Z64" i="19" s="1"/>
  <c r="AA64" i="19" s="1"/>
  <c r="W60" i="19"/>
  <c r="X60" i="19" s="1"/>
  <c r="Y60" i="19" s="1"/>
  <c r="Z60" i="19" s="1"/>
  <c r="AA60" i="19" s="1"/>
  <c r="W56" i="19"/>
  <c r="X56" i="19" s="1"/>
  <c r="Y56" i="19" s="1"/>
  <c r="Z56" i="19" s="1"/>
  <c r="AA56" i="19" s="1"/>
  <c r="W52" i="19"/>
  <c r="X52" i="19" s="1"/>
  <c r="Y52" i="19" s="1"/>
  <c r="Z52" i="19" s="1"/>
  <c r="AA52" i="19" s="1"/>
  <c r="W48" i="19"/>
  <c r="X48" i="19" s="1"/>
  <c r="Y48" i="19" s="1"/>
  <c r="Z48" i="19" s="1"/>
  <c r="AA48" i="19" s="1"/>
  <c r="W44" i="19"/>
  <c r="X44" i="19" s="1"/>
  <c r="Y44" i="19" s="1"/>
  <c r="Z44" i="19" s="1"/>
  <c r="AA44" i="19" s="1"/>
  <c r="W40" i="19"/>
  <c r="X40" i="19" s="1"/>
  <c r="Y40" i="19" s="1"/>
  <c r="Z40" i="19" s="1"/>
  <c r="AA40" i="19" s="1"/>
  <c r="W36" i="19"/>
  <c r="X36" i="19" s="1"/>
  <c r="Y36" i="19" s="1"/>
  <c r="Z36" i="19" s="1"/>
  <c r="AA36" i="19" s="1"/>
  <c r="W32" i="19"/>
  <c r="X32" i="19" s="1"/>
  <c r="Y32" i="19" s="1"/>
  <c r="Z32" i="19" s="1"/>
  <c r="AA32" i="19" s="1"/>
  <c r="W28" i="19"/>
  <c r="X28" i="19" s="1"/>
  <c r="Y28" i="19" s="1"/>
  <c r="Z28" i="19" s="1"/>
  <c r="AA28" i="19" s="1"/>
  <c r="W24" i="19"/>
  <c r="X24" i="19" s="1"/>
  <c r="Y24" i="19" s="1"/>
  <c r="Z24" i="19" s="1"/>
  <c r="AA24" i="19" s="1"/>
  <c r="W20" i="19"/>
  <c r="X20" i="19" s="1"/>
  <c r="Y20" i="19" s="1"/>
  <c r="Z20" i="19" s="1"/>
  <c r="AA20" i="19" s="1"/>
  <c r="AL47" i="19"/>
  <c r="AL28" i="19"/>
  <c r="AL14" i="19"/>
  <c r="AL6" i="19"/>
  <c r="AL62" i="19"/>
  <c r="AL46" i="19"/>
  <c r="AL65" i="19"/>
  <c r="AL49" i="19"/>
  <c r="AL39" i="19"/>
  <c r="AL31" i="19"/>
  <c r="AL23" i="19"/>
  <c r="AL15" i="19"/>
  <c r="AL7" i="19"/>
  <c r="AL64" i="19"/>
  <c r="AL48" i="19"/>
  <c r="AL72" i="6"/>
  <c r="AL68" i="6"/>
  <c r="AL64" i="6"/>
  <c r="AL60" i="6"/>
  <c r="AL56" i="6"/>
  <c r="AL50" i="6"/>
  <c r="AL42" i="6"/>
  <c r="AL34" i="6"/>
  <c r="AL29" i="6"/>
  <c r="AL25" i="6"/>
  <c r="AL21" i="6"/>
  <c r="AL17" i="6"/>
  <c r="AL13" i="6"/>
  <c r="AL53" i="6"/>
  <c r="AL39" i="6"/>
  <c r="AL41" i="6"/>
  <c r="AL3" i="6"/>
  <c r="AL5" i="6"/>
  <c r="R72" i="6"/>
  <c r="S72" i="6" s="1"/>
  <c r="T72" i="6" s="1"/>
  <c r="U72" i="6" s="1"/>
  <c r="V72" i="6" s="1"/>
  <c r="R68" i="6"/>
  <c r="S68" i="6" s="1"/>
  <c r="T68" i="6" s="1"/>
  <c r="U68" i="6" s="1"/>
  <c r="V68" i="6" s="1"/>
  <c r="R64" i="6"/>
  <c r="S64" i="6" s="1"/>
  <c r="T64" i="6" s="1"/>
  <c r="U64" i="6" s="1"/>
  <c r="V64" i="6" s="1"/>
  <c r="R60" i="6"/>
  <c r="S60" i="6" s="1"/>
  <c r="T60" i="6" s="1"/>
  <c r="U60" i="6" s="1"/>
  <c r="V60" i="6" s="1"/>
  <c r="R56" i="6"/>
  <c r="S56" i="6" s="1"/>
  <c r="T56" i="6" s="1"/>
  <c r="U56" i="6" s="1"/>
  <c r="V56" i="6" s="1"/>
  <c r="R49" i="6"/>
  <c r="S49" i="6" s="1"/>
  <c r="T49" i="6" s="1"/>
  <c r="U49" i="6" s="1"/>
  <c r="V49" i="6" s="1"/>
  <c r="R41" i="6"/>
  <c r="S41" i="6" s="1"/>
  <c r="T41" i="6" s="1"/>
  <c r="U41" i="6" s="1"/>
  <c r="V41" i="6" s="1"/>
  <c r="R33" i="6"/>
  <c r="S33" i="6" s="1"/>
  <c r="T33" i="6" s="1"/>
  <c r="U33" i="6" s="1"/>
  <c r="V33" i="6" s="1"/>
  <c r="R29" i="6"/>
  <c r="S29" i="6" s="1"/>
  <c r="T29" i="6" s="1"/>
  <c r="U29" i="6" s="1"/>
  <c r="V29" i="6" s="1"/>
  <c r="R25" i="6"/>
  <c r="S25" i="6" s="1"/>
  <c r="T25" i="6" s="1"/>
  <c r="U25" i="6" s="1"/>
  <c r="V25" i="6" s="1"/>
  <c r="R21" i="6"/>
  <c r="S21" i="6" s="1"/>
  <c r="T21" i="6" s="1"/>
  <c r="U21" i="6" s="1"/>
  <c r="V21" i="6" s="1"/>
  <c r="R17" i="6"/>
  <c r="S17" i="6" s="1"/>
  <c r="T17" i="6" s="1"/>
  <c r="U17" i="6" s="1"/>
  <c r="V17" i="6" s="1"/>
  <c r="R13" i="6"/>
  <c r="S13" i="6" s="1"/>
  <c r="T13" i="6" s="1"/>
  <c r="U13" i="6" s="1"/>
  <c r="V13" i="6" s="1"/>
  <c r="R48" i="6"/>
  <c r="S48" i="6" s="1"/>
  <c r="T48" i="6" s="1"/>
  <c r="U48" i="6" s="1"/>
  <c r="V48" i="6" s="1"/>
  <c r="R50" i="6"/>
  <c r="S50" i="6" s="1"/>
  <c r="T50" i="6" s="1"/>
  <c r="U50" i="6" s="1"/>
  <c r="V50" i="6" s="1"/>
  <c r="R34" i="6"/>
  <c r="S34" i="6" s="1"/>
  <c r="T34" i="6" s="1"/>
  <c r="U34" i="6" s="1"/>
  <c r="V34" i="6" s="1"/>
  <c r="R9" i="6"/>
  <c r="S9" i="6" s="1"/>
  <c r="T9" i="6" s="1"/>
  <c r="U9" i="6" s="1"/>
  <c r="V9" i="6" s="1"/>
  <c r="R10" i="6"/>
  <c r="S10" i="6" s="1"/>
  <c r="T10" i="6" s="1"/>
  <c r="U10" i="6" s="1"/>
  <c r="V10" i="6" s="1"/>
  <c r="H72" i="19"/>
  <c r="I72" i="19" s="1"/>
  <c r="J72" i="19" s="1"/>
  <c r="K72" i="19" s="1"/>
  <c r="L72" i="19" s="1"/>
  <c r="H68" i="19"/>
  <c r="I68" i="19" s="1"/>
  <c r="J68" i="19" s="1"/>
  <c r="K68" i="19" s="1"/>
  <c r="L68" i="19" s="1"/>
  <c r="H64" i="19"/>
  <c r="I64" i="19" s="1"/>
  <c r="J64" i="19" s="1"/>
  <c r="K64" i="19" s="1"/>
  <c r="L64" i="19" s="1"/>
  <c r="H60" i="19"/>
  <c r="I60" i="19" s="1"/>
  <c r="J60" i="19" s="1"/>
  <c r="K60" i="19" s="1"/>
  <c r="L60" i="19" s="1"/>
  <c r="H56" i="19"/>
  <c r="I56" i="19" s="1"/>
  <c r="J56" i="19" s="1"/>
  <c r="K56" i="19" s="1"/>
  <c r="L56" i="19" s="1"/>
  <c r="H52" i="19"/>
  <c r="I52" i="19" s="1"/>
  <c r="J52" i="19" s="1"/>
  <c r="K52" i="19" s="1"/>
  <c r="L52" i="19" s="1"/>
  <c r="H48" i="19"/>
  <c r="I48" i="19" s="1"/>
  <c r="J48" i="19" s="1"/>
  <c r="K48" i="19" s="1"/>
  <c r="L48" i="19" s="1"/>
  <c r="H44" i="19"/>
  <c r="I44" i="19" s="1"/>
  <c r="J44" i="19" s="1"/>
  <c r="K44" i="19" s="1"/>
  <c r="L44" i="19" s="1"/>
  <c r="H40" i="19"/>
  <c r="I40" i="19" s="1"/>
  <c r="J40" i="19" s="1"/>
  <c r="K40" i="19" s="1"/>
  <c r="L40" i="19" s="1"/>
  <c r="H36" i="19"/>
  <c r="I36" i="19" s="1"/>
  <c r="J36" i="19" s="1"/>
  <c r="K36" i="19" s="1"/>
  <c r="L36" i="19" s="1"/>
  <c r="H32" i="19"/>
  <c r="I32" i="19" s="1"/>
  <c r="J32" i="19" s="1"/>
  <c r="K32" i="19" s="1"/>
  <c r="L32" i="19" s="1"/>
  <c r="H28" i="19"/>
  <c r="I28" i="19" s="1"/>
  <c r="J28" i="19" s="1"/>
  <c r="K28" i="19" s="1"/>
  <c r="L28" i="19" s="1"/>
  <c r="H24" i="19"/>
  <c r="I24" i="19" s="1"/>
  <c r="J24" i="19" s="1"/>
  <c r="K24" i="19" s="1"/>
  <c r="L24" i="19" s="1"/>
  <c r="H20" i="19"/>
  <c r="I20" i="19" s="1"/>
  <c r="J20" i="19" s="1"/>
  <c r="K20" i="19" s="1"/>
  <c r="L20" i="19" s="1"/>
  <c r="H16" i="19"/>
  <c r="I16" i="19" s="1"/>
  <c r="J16" i="19" s="1"/>
  <c r="K16" i="19" s="1"/>
  <c r="L16" i="19" s="1"/>
  <c r="H12" i="19"/>
  <c r="I12" i="19" s="1"/>
  <c r="J12" i="19" s="1"/>
  <c r="K12" i="19" s="1"/>
  <c r="L12" i="19" s="1"/>
  <c r="H8" i="19"/>
  <c r="I8" i="19" s="1"/>
  <c r="J8" i="19" s="1"/>
  <c r="K8" i="19" s="1"/>
  <c r="L8" i="19" s="1"/>
  <c r="H4" i="19"/>
  <c r="I4" i="19" s="1"/>
  <c r="J4" i="19" s="1"/>
  <c r="K4" i="19" s="1"/>
  <c r="L4" i="19" s="1"/>
  <c r="W72" i="18"/>
  <c r="X72" i="18" s="1"/>
  <c r="Y72" i="18" s="1"/>
  <c r="Z72" i="18" s="1"/>
  <c r="AA72" i="18" s="1"/>
  <c r="W68" i="18"/>
  <c r="X68" i="18" s="1"/>
  <c r="Y68" i="18" s="1"/>
  <c r="Z68" i="18" s="1"/>
  <c r="AA68" i="18" s="1"/>
  <c r="W62" i="18"/>
  <c r="X62" i="18" s="1"/>
  <c r="Y62" i="18" s="1"/>
  <c r="Z62" i="18" s="1"/>
  <c r="AA62" i="18" s="1"/>
  <c r="W60" i="18"/>
  <c r="X60" i="18" s="1"/>
  <c r="Y60" i="18" s="1"/>
  <c r="Z60" i="18" s="1"/>
  <c r="AA60" i="18" s="1"/>
  <c r="W56" i="18"/>
  <c r="X56" i="18" s="1"/>
  <c r="Y56" i="18" s="1"/>
  <c r="Z56" i="18" s="1"/>
  <c r="AA56" i="18" s="1"/>
  <c r="W52" i="18"/>
  <c r="X52" i="18" s="1"/>
  <c r="Y52" i="18" s="1"/>
  <c r="Z52" i="18" s="1"/>
  <c r="AA52" i="18" s="1"/>
  <c r="W48" i="18"/>
  <c r="X48" i="18" s="1"/>
  <c r="Y48" i="18" s="1"/>
  <c r="Z48" i="18" s="1"/>
  <c r="AA48" i="18" s="1"/>
  <c r="W44" i="18"/>
  <c r="X44" i="18" s="1"/>
  <c r="Y44" i="18" s="1"/>
  <c r="Z44" i="18" s="1"/>
  <c r="AA44" i="18" s="1"/>
  <c r="W40" i="18"/>
  <c r="X40" i="18" s="1"/>
  <c r="Y40" i="18" s="1"/>
  <c r="Z40" i="18" s="1"/>
  <c r="AA40" i="18" s="1"/>
  <c r="W36" i="18"/>
  <c r="X36" i="18" s="1"/>
  <c r="Y36" i="18" s="1"/>
  <c r="Z36" i="18" s="1"/>
  <c r="AA36" i="18" s="1"/>
  <c r="W32" i="18"/>
  <c r="X32" i="18" s="1"/>
  <c r="Y32" i="18" s="1"/>
  <c r="Z32" i="18" s="1"/>
  <c r="AA32" i="18" s="1"/>
  <c r="W28" i="18"/>
  <c r="X28" i="18" s="1"/>
  <c r="Y28" i="18" s="1"/>
  <c r="Z28" i="18" s="1"/>
  <c r="AA28" i="18" s="1"/>
  <c r="W24" i="18"/>
  <c r="X24" i="18" s="1"/>
  <c r="Y24" i="18" s="1"/>
  <c r="Z24" i="18" s="1"/>
  <c r="AA24" i="18" s="1"/>
  <c r="W20" i="18"/>
  <c r="X20" i="18" s="1"/>
  <c r="Y20" i="18" s="1"/>
  <c r="Z20" i="18" s="1"/>
  <c r="AA20" i="18" s="1"/>
  <c r="W16" i="18"/>
  <c r="X16" i="18" s="1"/>
  <c r="Y16" i="18" s="1"/>
  <c r="Z16" i="18" s="1"/>
  <c r="AA16" i="18" s="1"/>
  <c r="W12" i="18"/>
  <c r="X12" i="18" s="1"/>
  <c r="Y12" i="18" s="1"/>
  <c r="Z12" i="18" s="1"/>
  <c r="AA12" i="18" s="1"/>
  <c r="W8" i="18"/>
  <c r="X8" i="18" s="1"/>
  <c r="Y8" i="18" s="1"/>
  <c r="Z8" i="18" s="1"/>
  <c r="AA8" i="18" s="1"/>
  <c r="W4" i="18"/>
  <c r="X4" i="18" s="1"/>
  <c r="Y4" i="18" s="1"/>
  <c r="Z4" i="18" s="1"/>
  <c r="AA4" i="18" s="1"/>
  <c r="AB59" i="15"/>
  <c r="AC59" i="15" s="1"/>
  <c r="AD59" i="15" s="1"/>
  <c r="AE59" i="15" s="1"/>
  <c r="AF59" i="15" s="1"/>
  <c r="AB48" i="15"/>
  <c r="AC48" i="15" s="1"/>
  <c r="AD48" i="15" s="1"/>
  <c r="AE48" i="15" s="1"/>
  <c r="AF48" i="15" s="1"/>
  <c r="AB31" i="15"/>
  <c r="AC31" i="15" s="1"/>
  <c r="AD31" i="15" s="1"/>
  <c r="AE31" i="15" s="1"/>
  <c r="AF31" i="15" s="1"/>
  <c r="AB67" i="15"/>
  <c r="AC67" i="15" s="1"/>
  <c r="AD67" i="15" s="1"/>
  <c r="AE67" i="15" s="1"/>
  <c r="AF67" i="15" s="1"/>
  <c r="AB50" i="15"/>
  <c r="AC50" i="15" s="1"/>
  <c r="AD50" i="15" s="1"/>
  <c r="AE50" i="15" s="1"/>
  <c r="AF50" i="15" s="1"/>
  <c r="AB42" i="15"/>
  <c r="AC42" i="15" s="1"/>
  <c r="AD42" i="15" s="1"/>
  <c r="AE42" i="15" s="1"/>
  <c r="AF42" i="15" s="1"/>
  <c r="AB30" i="15"/>
  <c r="AC30" i="15" s="1"/>
  <c r="AD30" i="15" s="1"/>
  <c r="AE30" i="15" s="1"/>
  <c r="AF30" i="15" s="1"/>
  <c r="AB21" i="15"/>
  <c r="AC21" i="15" s="1"/>
  <c r="AD21" i="15" s="1"/>
  <c r="AE21" i="15" s="1"/>
  <c r="AF21" i="15" s="1"/>
  <c r="AB13" i="15"/>
  <c r="AC13" i="15" s="1"/>
  <c r="AD13" i="15" s="1"/>
  <c r="AE13" i="15" s="1"/>
  <c r="AF13" i="15" s="1"/>
  <c r="AB5" i="15"/>
  <c r="AC5" i="15" s="1"/>
  <c r="AD5" i="15" s="1"/>
  <c r="AE5" i="15" s="1"/>
  <c r="AF5" i="15" s="1"/>
  <c r="AB39" i="15"/>
  <c r="AC39" i="15" s="1"/>
  <c r="AD39" i="15" s="1"/>
  <c r="AE39" i="15" s="1"/>
  <c r="AF39" i="15" s="1"/>
  <c r="AB33" i="15"/>
  <c r="AC33" i="15" s="1"/>
  <c r="AD33" i="15" s="1"/>
  <c r="AE33" i="15" s="1"/>
  <c r="AF33" i="15" s="1"/>
  <c r="AB72" i="15"/>
  <c r="AC72" i="15" s="1"/>
  <c r="AD72" i="15" s="1"/>
  <c r="AE72" i="15" s="1"/>
  <c r="AF72" i="15" s="1"/>
  <c r="AB64" i="15"/>
  <c r="AC64" i="15" s="1"/>
  <c r="AD64" i="15" s="1"/>
  <c r="AE64" i="15" s="1"/>
  <c r="AF64" i="15" s="1"/>
  <c r="AB51" i="15"/>
  <c r="AC51" i="15" s="1"/>
  <c r="AD51" i="15" s="1"/>
  <c r="AE51" i="15" s="1"/>
  <c r="AF51" i="15" s="1"/>
  <c r="AB24" i="15"/>
  <c r="AC24" i="15" s="1"/>
  <c r="AD24" i="15" s="1"/>
  <c r="AE24" i="15" s="1"/>
  <c r="AF24" i="15" s="1"/>
  <c r="AB14" i="15"/>
  <c r="AC14" i="15" s="1"/>
  <c r="AD14" i="15" s="1"/>
  <c r="AE14" i="15" s="1"/>
  <c r="AF14" i="15" s="1"/>
  <c r="AB6" i="15"/>
  <c r="AC6" i="15" s="1"/>
  <c r="AD6" i="15" s="1"/>
  <c r="AE6" i="15" s="1"/>
  <c r="AF6" i="15" s="1"/>
  <c r="AB72" i="13"/>
  <c r="AC72" i="13" s="1"/>
  <c r="AD72" i="13" s="1"/>
  <c r="AE72" i="13" s="1"/>
  <c r="AF72" i="13" s="1"/>
  <c r="AB68" i="13"/>
  <c r="AC68" i="13" s="1"/>
  <c r="AD68" i="13" s="1"/>
  <c r="AE68" i="13" s="1"/>
  <c r="AF68" i="13" s="1"/>
  <c r="AB64" i="13"/>
  <c r="AC64" i="13" s="1"/>
  <c r="AD64" i="13" s="1"/>
  <c r="AE64" i="13" s="1"/>
  <c r="AF64" i="13" s="1"/>
  <c r="AB60" i="13"/>
  <c r="AC60" i="13" s="1"/>
  <c r="AD60" i="13" s="1"/>
  <c r="AE60" i="13" s="1"/>
  <c r="AF60" i="13" s="1"/>
  <c r="AB56" i="13"/>
  <c r="AC56" i="13" s="1"/>
  <c r="AD56" i="13" s="1"/>
  <c r="AE56" i="13" s="1"/>
  <c r="AF56" i="13" s="1"/>
  <c r="AB52" i="13"/>
  <c r="AC52" i="13" s="1"/>
  <c r="AD52" i="13" s="1"/>
  <c r="AE52" i="13" s="1"/>
  <c r="AF52" i="13" s="1"/>
  <c r="AB48" i="13"/>
  <c r="AC48" i="13" s="1"/>
  <c r="AD48" i="13" s="1"/>
  <c r="AE48" i="13" s="1"/>
  <c r="AF48" i="13" s="1"/>
  <c r="AB44" i="13"/>
  <c r="AC44" i="13" s="1"/>
  <c r="AD44" i="13" s="1"/>
  <c r="AE44" i="13" s="1"/>
  <c r="AF44" i="13" s="1"/>
  <c r="AB40" i="13"/>
  <c r="AC40" i="13" s="1"/>
  <c r="AD40" i="13" s="1"/>
  <c r="AE40" i="13" s="1"/>
  <c r="AF40" i="13" s="1"/>
  <c r="AB36" i="13"/>
  <c r="AC36" i="13" s="1"/>
  <c r="AD36" i="13" s="1"/>
  <c r="AE36" i="13" s="1"/>
  <c r="AF36" i="13" s="1"/>
  <c r="AB32" i="13"/>
  <c r="AC32" i="13" s="1"/>
  <c r="AD32" i="13" s="1"/>
  <c r="AE32" i="13" s="1"/>
  <c r="AF32" i="13" s="1"/>
  <c r="AB28" i="13"/>
  <c r="AC28" i="13" s="1"/>
  <c r="AD28" i="13" s="1"/>
  <c r="AE28" i="13" s="1"/>
  <c r="AF28" i="13" s="1"/>
  <c r="AB24" i="13"/>
  <c r="AC24" i="13" s="1"/>
  <c r="AD24" i="13" s="1"/>
  <c r="AE24" i="13" s="1"/>
  <c r="AF24" i="13" s="1"/>
  <c r="AB20" i="13"/>
  <c r="AC20" i="13" s="1"/>
  <c r="AD20" i="13" s="1"/>
  <c r="AE20" i="13" s="1"/>
  <c r="AF20" i="13" s="1"/>
  <c r="AB16" i="13"/>
  <c r="AC16" i="13" s="1"/>
  <c r="AD16" i="13" s="1"/>
  <c r="AE16" i="13" s="1"/>
  <c r="AF16" i="13" s="1"/>
  <c r="AB12" i="13"/>
  <c r="AC12" i="13" s="1"/>
  <c r="AD12" i="13" s="1"/>
  <c r="AE12" i="13" s="1"/>
  <c r="AF12" i="13" s="1"/>
  <c r="AB8" i="13"/>
  <c r="AC8" i="13" s="1"/>
  <c r="AD8" i="13" s="1"/>
  <c r="AE8" i="13" s="1"/>
  <c r="AF8" i="13" s="1"/>
  <c r="AB4" i="13"/>
  <c r="AC4" i="13" s="1"/>
  <c r="AD4" i="13" s="1"/>
  <c r="AE4" i="13" s="1"/>
  <c r="AF4" i="13" s="1"/>
  <c r="AG72" i="6"/>
  <c r="AG64" i="6"/>
  <c r="AG57" i="6"/>
  <c r="AG53" i="6"/>
  <c r="AG49" i="6"/>
  <c r="AH49" i="6" s="1"/>
  <c r="AI49" i="6" s="1"/>
  <c r="AJ49" i="6" s="1"/>
  <c r="AK49" i="6" s="1"/>
  <c r="AG45" i="6"/>
  <c r="AG41" i="6"/>
  <c r="AG37" i="6"/>
  <c r="AG33" i="6"/>
  <c r="AH33" i="6" s="1"/>
  <c r="AI33" i="6" s="1"/>
  <c r="AJ33" i="6" s="1"/>
  <c r="AK33" i="6" s="1"/>
  <c r="AG32" i="6"/>
  <c r="AG28" i="6"/>
  <c r="AG24" i="6"/>
  <c r="AG20" i="6"/>
  <c r="AG16" i="6"/>
  <c r="AG12" i="6"/>
  <c r="AG8" i="6"/>
  <c r="AG4" i="6"/>
  <c r="AH4" i="6" s="1"/>
  <c r="AI4" i="6" s="1"/>
  <c r="AJ4" i="6" s="1"/>
  <c r="AK4" i="6" s="1"/>
  <c r="AG59" i="6"/>
  <c r="M71" i="6"/>
  <c r="M63" i="6"/>
  <c r="M57" i="6"/>
  <c r="N57" i="6" s="1"/>
  <c r="O57" i="6" s="1"/>
  <c r="P57" i="6" s="1"/>
  <c r="Q57" i="6" s="1"/>
  <c r="M53" i="6"/>
  <c r="N53" i="6" s="1"/>
  <c r="O53" i="6" s="1"/>
  <c r="P53" i="6" s="1"/>
  <c r="Q53" i="6" s="1"/>
  <c r="M49" i="6"/>
  <c r="M45" i="6"/>
  <c r="N45" i="6" s="1"/>
  <c r="O45" i="6" s="1"/>
  <c r="P45" i="6" s="1"/>
  <c r="Q45" i="6" s="1"/>
  <c r="M41" i="6"/>
  <c r="M37" i="6"/>
  <c r="M70" i="6"/>
  <c r="N70" i="6" s="1"/>
  <c r="O70" i="6" s="1"/>
  <c r="P70" i="6" s="1"/>
  <c r="Q70" i="6" s="1"/>
  <c r="M33" i="6"/>
  <c r="M29" i="6"/>
  <c r="M25" i="6"/>
  <c r="M21" i="6"/>
  <c r="M17" i="6"/>
  <c r="M13" i="6"/>
  <c r="M9" i="6"/>
  <c r="M5" i="6"/>
  <c r="M66" i="6"/>
  <c r="N66" i="6" s="1"/>
  <c r="O66" i="6" s="1"/>
  <c r="P66" i="6" s="1"/>
  <c r="Q66" i="6" s="1"/>
  <c r="W72" i="19"/>
  <c r="X72" i="19" s="1"/>
  <c r="Y72" i="19" s="1"/>
  <c r="Z72" i="19" s="1"/>
  <c r="AA72" i="19" s="1"/>
  <c r="W67" i="19"/>
  <c r="X67" i="19" s="1"/>
  <c r="Y67" i="19" s="1"/>
  <c r="Z67" i="19" s="1"/>
  <c r="AA67" i="19" s="1"/>
  <c r="W63" i="19"/>
  <c r="X63" i="19" s="1"/>
  <c r="Y63" i="19" s="1"/>
  <c r="Z63" i="19" s="1"/>
  <c r="AA63" i="19" s="1"/>
  <c r="W59" i="19"/>
  <c r="X59" i="19" s="1"/>
  <c r="Y59" i="19" s="1"/>
  <c r="Z59" i="19" s="1"/>
  <c r="AA59" i="19" s="1"/>
  <c r="W55" i="19"/>
  <c r="X55" i="19" s="1"/>
  <c r="Y55" i="19" s="1"/>
  <c r="Z55" i="19" s="1"/>
  <c r="AA55" i="19" s="1"/>
  <c r="W51" i="19"/>
  <c r="X51" i="19" s="1"/>
  <c r="Y51" i="19" s="1"/>
  <c r="Z51" i="19" s="1"/>
  <c r="AA51" i="19" s="1"/>
  <c r="W47" i="19"/>
  <c r="X47" i="19" s="1"/>
  <c r="Y47" i="19" s="1"/>
  <c r="Z47" i="19" s="1"/>
  <c r="AA47" i="19" s="1"/>
  <c r="W43" i="19"/>
  <c r="X43" i="19" s="1"/>
  <c r="Y43" i="19" s="1"/>
  <c r="Z43" i="19" s="1"/>
  <c r="AA43" i="19" s="1"/>
  <c r="W39" i="19"/>
  <c r="X39" i="19" s="1"/>
  <c r="Y39" i="19" s="1"/>
  <c r="Z39" i="19" s="1"/>
  <c r="AA39" i="19" s="1"/>
  <c r="AL40" i="19"/>
  <c r="AL24" i="19"/>
  <c r="AL12" i="19"/>
  <c r="AL4" i="19"/>
  <c r="AL58" i="19"/>
  <c r="AL74" i="19"/>
  <c r="AL61" i="19"/>
  <c r="AL45" i="19"/>
  <c r="AL37" i="19"/>
  <c r="AL29" i="19"/>
  <c r="AL21" i="19"/>
  <c r="AL13" i="19"/>
  <c r="AL5" i="19"/>
  <c r="AL60" i="19"/>
  <c r="AL44" i="19"/>
  <c r="AL71" i="6"/>
  <c r="AL67" i="6"/>
  <c r="AL63" i="6"/>
  <c r="AL59" i="6"/>
  <c r="AL55" i="6"/>
  <c r="AL48" i="6"/>
  <c r="AL40" i="6"/>
  <c r="AL32" i="6"/>
  <c r="AL28" i="6"/>
  <c r="AL24" i="6"/>
  <c r="AL20" i="6"/>
  <c r="AL16" i="6"/>
  <c r="AL12" i="6"/>
  <c r="AL51" i="6"/>
  <c r="AL35" i="6"/>
  <c r="AL37" i="6"/>
  <c r="AL8" i="6"/>
  <c r="AL9" i="6"/>
  <c r="R71" i="6"/>
  <c r="S71" i="6" s="1"/>
  <c r="T71" i="6" s="1"/>
  <c r="U71" i="6" s="1"/>
  <c r="V71" i="6" s="1"/>
  <c r="R67" i="6"/>
  <c r="S67" i="6" s="1"/>
  <c r="T67" i="6" s="1"/>
  <c r="U67" i="6" s="1"/>
  <c r="V67" i="6" s="1"/>
  <c r="R63" i="6"/>
  <c r="S63" i="6" s="1"/>
  <c r="T63" i="6" s="1"/>
  <c r="U63" i="6" s="1"/>
  <c r="V63" i="6" s="1"/>
  <c r="R59" i="6"/>
  <c r="S59" i="6" s="1"/>
  <c r="T59" i="6" s="1"/>
  <c r="U59" i="6" s="1"/>
  <c r="V59" i="6" s="1"/>
  <c r="R55" i="6"/>
  <c r="S55" i="6" s="1"/>
  <c r="T55" i="6" s="1"/>
  <c r="U55" i="6" s="1"/>
  <c r="V55" i="6" s="1"/>
  <c r="R47" i="6"/>
  <c r="S47" i="6" s="1"/>
  <c r="T47" i="6" s="1"/>
  <c r="U47" i="6" s="1"/>
  <c r="V47" i="6" s="1"/>
  <c r="R39" i="6"/>
  <c r="S39" i="6" s="1"/>
  <c r="T39" i="6" s="1"/>
  <c r="U39" i="6" s="1"/>
  <c r="V39" i="6" s="1"/>
  <c r="R32" i="6"/>
  <c r="S32" i="6" s="1"/>
  <c r="T32" i="6" s="1"/>
  <c r="U32" i="6" s="1"/>
  <c r="V32" i="6" s="1"/>
  <c r="R28" i="6"/>
  <c r="S28" i="6" s="1"/>
  <c r="T28" i="6" s="1"/>
  <c r="U28" i="6" s="1"/>
  <c r="V28" i="6" s="1"/>
  <c r="R24" i="6"/>
  <c r="S24" i="6" s="1"/>
  <c r="T24" i="6" s="1"/>
  <c r="U24" i="6" s="1"/>
  <c r="V24" i="6" s="1"/>
  <c r="R20" i="6"/>
  <c r="S20" i="6" s="1"/>
  <c r="T20" i="6" s="1"/>
  <c r="U20" i="6" s="1"/>
  <c r="V20" i="6" s="1"/>
  <c r="R16" i="6"/>
  <c r="S16" i="6" s="1"/>
  <c r="T16" i="6" s="1"/>
  <c r="U16" i="6" s="1"/>
  <c r="V16" i="6" s="1"/>
  <c r="R12" i="6"/>
  <c r="S12" i="6" s="1"/>
  <c r="T12" i="6" s="1"/>
  <c r="U12" i="6" s="1"/>
  <c r="V12" i="6" s="1"/>
  <c r="R44" i="6"/>
  <c r="S44" i="6" s="1"/>
  <c r="T44" i="6" s="1"/>
  <c r="U44" i="6" s="1"/>
  <c r="V44" i="6" s="1"/>
  <c r="R46" i="6"/>
  <c r="S46" i="6" s="1"/>
  <c r="T46" i="6" s="1"/>
  <c r="U46" i="6" s="1"/>
  <c r="V46" i="6" s="1"/>
  <c r="R8" i="6"/>
  <c r="S8" i="6" s="1"/>
  <c r="T8" i="6" s="1"/>
  <c r="U8" i="6" s="1"/>
  <c r="V8" i="6" s="1"/>
  <c r="R5" i="6"/>
  <c r="S5" i="6" s="1"/>
  <c r="T5" i="6" s="1"/>
  <c r="U5" i="6" s="1"/>
  <c r="V5" i="6" s="1"/>
  <c r="R3" i="6"/>
  <c r="S3" i="6" s="1"/>
  <c r="T3" i="6" s="1"/>
  <c r="U3" i="6" s="1"/>
  <c r="V3" i="6" s="1"/>
  <c r="H71" i="19"/>
  <c r="I71" i="19" s="1"/>
  <c r="J71" i="19" s="1"/>
  <c r="K71" i="19" s="1"/>
  <c r="L71" i="19" s="1"/>
  <c r="H67" i="19"/>
  <c r="I67" i="19" s="1"/>
  <c r="J67" i="19" s="1"/>
  <c r="K67" i="19" s="1"/>
  <c r="L67" i="19" s="1"/>
  <c r="H63" i="19"/>
  <c r="I63" i="19" s="1"/>
  <c r="J63" i="19" s="1"/>
  <c r="K63" i="19" s="1"/>
  <c r="L63" i="19" s="1"/>
  <c r="H59" i="19"/>
  <c r="I59" i="19" s="1"/>
  <c r="J59" i="19" s="1"/>
  <c r="K59" i="19" s="1"/>
  <c r="L59" i="19" s="1"/>
  <c r="H55" i="19"/>
  <c r="I55" i="19" s="1"/>
  <c r="J55" i="19" s="1"/>
  <c r="K55" i="19" s="1"/>
  <c r="L55" i="19" s="1"/>
  <c r="H51" i="19"/>
  <c r="I51" i="19" s="1"/>
  <c r="J51" i="19" s="1"/>
  <c r="K51" i="19" s="1"/>
  <c r="L51" i="19" s="1"/>
  <c r="H47" i="19"/>
  <c r="I47" i="19" s="1"/>
  <c r="J47" i="19" s="1"/>
  <c r="K47" i="19" s="1"/>
  <c r="L47" i="19" s="1"/>
  <c r="H43" i="19"/>
  <c r="I43" i="19" s="1"/>
  <c r="J43" i="19" s="1"/>
  <c r="K43" i="19" s="1"/>
  <c r="L43" i="19" s="1"/>
  <c r="H39" i="19"/>
  <c r="I39" i="19" s="1"/>
  <c r="J39" i="19" s="1"/>
  <c r="K39" i="19" s="1"/>
  <c r="L39" i="19" s="1"/>
  <c r="H35" i="19"/>
  <c r="I35" i="19" s="1"/>
  <c r="J35" i="19" s="1"/>
  <c r="K35" i="19" s="1"/>
  <c r="L35" i="19" s="1"/>
  <c r="H31" i="19"/>
  <c r="I31" i="19" s="1"/>
  <c r="J31" i="19" s="1"/>
  <c r="K31" i="19" s="1"/>
  <c r="L31" i="19" s="1"/>
  <c r="H27" i="19"/>
  <c r="I27" i="19" s="1"/>
  <c r="J27" i="19" s="1"/>
  <c r="K27" i="19" s="1"/>
  <c r="L27" i="19" s="1"/>
  <c r="H23" i="19"/>
  <c r="I23" i="19" s="1"/>
  <c r="J23" i="19" s="1"/>
  <c r="K23" i="19" s="1"/>
  <c r="L23" i="19" s="1"/>
  <c r="H19" i="19"/>
  <c r="I19" i="19" s="1"/>
  <c r="J19" i="19" s="1"/>
  <c r="K19" i="19" s="1"/>
  <c r="L19" i="19" s="1"/>
  <c r="H15" i="19"/>
  <c r="I15" i="19" s="1"/>
  <c r="J15" i="19" s="1"/>
  <c r="K15" i="19" s="1"/>
  <c r="L15" i="19" s="1"/>
  <c r="H11" i="19"/>
  <c r="I11" i="19" s="1"/>
  <c r="J11" i="19" s="1"/>
  <c r="K11" i="19" s="1"/>
  <c r="L11" i="19" s="1"/>
  <c r="H7" i="19"/>
  <c r="I7" i="19" s="1"/>
  <c r="J7" i="19" s="1"/>
  <c r="K7" i="19" s="1"/>
  <c r="L7" i="19" s="1"/>
  <c r="H3" i="19"/>
  <c r="I3" i="19" s="1"/>
  <c r="J3" i="19" s="1"/>
  <c r="K3" i="19" s="1"/>
  <c r="L3" i="19" s="1"/>
  <c r="W71" i="18"/>
  <c r="X71" i="18" s="1"/>
  <c r="Y71" i="18" s="1"/>
  <c r="Z71" i="18" s="1"/>
  <c r="AA71" i="18" s="1"/>
  <c r="W67" i="18"/>
  <c r="X67" i="18" s="1"/>
  <c r="Y67" i="18" s="1"/>
  <c r="Z67" i="18" s="1"/>
  <c r="AA67" i="18" s="1"/>
  <c r="W61" i="18"/>
  <c r="X61" i="18" s="1"/>
  <c r="Y61" i="18" s="1"/>
  <c r="Z61" i="18" s="1"/>
  <c r="AA61" i="18" s="1"/>
  <c r="W59" i="18"/>
  <c r="X59" i="18" s="1"/>
  <c r="Y59" i="18" s="1"/>
  <c r="Z59" i="18" s="1"/>
  <c r="AA59" i="18" s="1"/>
  <c r="W55" i="18"/>
  <c r="X55" i="18" s="1"/>
  <c r="Y55" i="18" s="1"/>
  <c r="Z55" i="18" s="1"/>
  <c r="AA55" i="18" s="1"/>
  <c r="W51" i="18"/>
  <c r="X51" i="18" s="1"/>
  <c r="Y51" i="18" s="1"/>
  <c r="Z51" i="18" s="1"/>
  <c r="AA51" i="18" s="1"/>
  <c r="W47" i="18"/>
  <c r="X47" i="18" s="1"/>
  <c r="Y47" i="18" s="1"/>
  <c r="Z47" i="18" s="1"/>
  <c r="AA47" i="18" s="1"/>
  <c r="W43" i="18"/>
  <c r="X43" i="18" s="1"/>
  <c r="Y43" i="18" s="1"/>
  <c r="Z43" i="18" s="1"/>
  <c r="AA43" i="18" s="1"/>
  <c r="W39" i="18"/>
  <c r="X39" i="18" s="1"/>
  <c r="Y39" i="18" s="1"/>
  <c r="Z39" i="18" s="1"/>
  <c r="AA39" i="18" s="1"/>
  <c r="W35" i="18"/>
  <c r="X35" i="18" s="1"/>
  <c r="Y35" i="18" s="1"/>
  <c r="Z35" i="18" s="1"/>
  <c r="AA35" i="18" s="1"/>
  <c r="W31" i="18"/>
  <c r="X31" i="18" s="1"/>
  <c r="Y31" i="18" s="1"/>
  <c r="Z31" i="18" s="1"/>
  <c r="AA31" i="18" s="1"/>
  <c r="W27" i="18"/>
  <c r="X27" i="18" s="1"/>
  <c r="Y27" i="18" s="1"/>
  <c r="Z27" i="18" s="1"/>
  <c r="AA27" i="18" s="1"/>
  <c r="W23" i="18"/>
  <c r="X23" i="18" s="1"/>
  <c r="Y23" i="18" s="1"/>
  <c r="Z23" i="18" s="1"/>
  <c r="AA23" i="18" s="1"/>
  <c r="W19" i="18"/>
  <c r="X19" i="18" s="1"/>
  <c r="Y19" i="18" s="1"/>
  <c r="Z19" i="18" s="1"/>
  <c r="AA19" i="18" s="1"/>
  <c r="W15" i="18"/>
  <c r="X15" i="18" s="1"/>
  <c r="Y15" i="18" s="1"/>
  <c r="Z15" i="18" s="1"/>
  <c r="AA15" i="18" s="1"/>
  <c r="W11" i="18"/>
  <c r="X11" i="18" s="1"/>
  <c r="Y11" i="18" s="1"/>
  <c r="Z11" i="18" s="1"/>
  <c r="AA11" i="18" s="1"/>
  <c r="W7" i="18"/>
  <c r="X7" i="18" s="1"/>
  <c r="Y7" i="18" s="1"/>
  <c r="Z7" i="18" s="1"/>
  <c r="AA7" i="18" s="1"/>
  <c r="W3" i="18"/>
  <c r="X3" i="18" s="1"/>
  <c r="Y3" i="18" s="1"/>
  <c r="Z3" i="18" s="1"/>
  <c r="AA3" i="18" s="1"/>
  <c r="AB58" i="15"/>
  <c r="AC58" i="15" s="1"/>
  <c r="AD58" i="15" s="1"/>
  <c r="AE58" i="15" s="1"/>
  <c r="AF58" i="15" s="1"/>
  <c r="AB47" i="15"/>
  <c r="AC47" i="15" s="1"/>
  <c r="AD47" i="15" s="1"/>
  <c r="AE47" i="15" s="1"/>
  <c r="AF47" i="15" s="1"/>
  <c r="AB73" i="15"/>
  <c r="AC73" i="15" s="1"/>
  <c r="AD73" i="15" s="1"/>
  <c r="AE73" i="15" s="1"/>
  <c r="AF73" i="15" s="1"/>
  <c r="AB65" i="15"/>
  <c r="AC65" i="15" s="1"/>
  <c r="AD65" i="15" s="1"/>
  <c r="AE65" i="15" s="1"/>
  <c r="AF65" i="15" s="1"/>
  <c r="AB49" i="15"/>
  <c r="AC49" i="15" s="1"/>
  <c r="AD49" i="15" s="1"/>
  <c r="AE49" i="15" s="1"/>
  <c r="AF49" i="15" s="1"/>
  <c r="AB41" i="15"/>
  <c r="AC41" i="15" s="1"/>
  <c r="AD41" i="15" s="1"/>
  <c r="AE41" i="15" s="1"/>
  <c r="AF41" i="15" s="1"/>
  <c r="AB28" i="15"/>
  <c r="AC28" i="15" s="1"/>
  <c r="AD28" i="15" s="1"/>
  <c r="AE28" i="15" s="1"/>
  <c r="AF28" i="15" s="1"/>
  <c r="AB18" i="15"/>
  <c r="AC18" i="15" s="1"/>
  <c r="AD18" i="15" s="1"/>
  <c r="AE18" i="15" s="1"/>
  <c r="AF18" i="15" s="1"/>
  <c r="AB11" i="15"/>
  <c r="AC11" i="15" s="1"/>
  <c r="AD11" i="15" s="1"/>
  <c r="AE11" i="15" s="1"/>
  <c r="AF11" i="15" s="1"/>
  <c r="AB3" i="15"/>
  <c r="AC3" i="15" s="1"/>
  <c r="AD3" i="15" s="1"/>
  <c r="AE3" i="15" s="1"/>
  <c r="AF3" i="15" s="1"/>
  <c r="AB38" i="15"/>
  <c r="AC38" i="15" s="1"/>
  <c r="AD38" i="15" s="1"/>
  <c r="AE38" i="15" s="1"/>
  <c r="AF38" i="15" s="1"/>
  <c r="AB29" i="15"/>
  <c r="AC29" i="15" s="1"/>
  <c r="AD29" i="15" s="1"/>
  <c r="AE29" i="15" s="1"/>
  <c r="AF29" i="15" s="1"/>
  <c r="AB70" i="15"/>
  <c r="AC70" i="15" s="1"/>
  <c r="AD70" i="15" s="1"/>
  <c r="AE70" i="15" s="1"/>
  <c r="AF70" i="15" s="1"/>
  <c r="AB60" i="15"/>
  <c r="AC60" i="15" s="1"/>
  <c r="AD60" i="15" s="1"/>
  <c r="AE60" i="15" s="1"/>
  <c r="AF60" i="15" s="1"/>
  <c r="AB32" i="15"/>
  <c r="AC32" i="15" s="1"/>
  <c r="AD32" i="15" s="1"/>
  <c r="AE32" i="15" s="1"/>
  <c r="AF32" i="15" s="1"/>
  <c r="AB20" i="15"/>
  <c r="AC20" i="15" s="1"/>
  <c r="AD20" i="15" s="1"/>
  <c r="AE20" i="15" s="1"/>
  <c r="AF20" i="15" s="1"/>
  <c r="AB12" i="15"/>
  <c r="AC12" i="15" s="1"/>
  <c r="AD12" i="15" s="1"/>
  <c r="AE12" i="15" s="1"/>
  <c r="AF12" i="15" s="1"/>
  <c r="AB4" i="15"/>
  <c r="AC4" i="15" s="1"/>
  <c r="AD4" i="15" s="1"/>
  <c r="AE4" i="15" s="1"/>
  <c r="AF4" i="15" s="1"/>
  <c r="AB71" i="13"/>
  <c r="AC71" i="13" s="1"/>
  <c r="AD71" i="13" s="1"/>
  <c r="AE71" i="13" s="1"/>
  <c r="AF71" i="13" s="1"/>
  <c r="AB67" i="13"/>
  <c r="AC67" i="13" s="1"/>
  <c r="AD67" i="13" s="1"/>
  <c r="AE67" i="13" s="1"/>
  <c r="AF67" i="13" s="1"/>
  <c r="AB63" i="13"/>
  <c r="AC63" i="13" s="1"/>
  <c r="AD63" i="13" s="1"/>
  <c r="AE63" i="13" s="1"/>
  <c r="AF63" i="13" s="1"/>
  <c r="AB59" i="13"/>
  <c r="AC59" i="13" s="1"/>
  <c r="AD59" i="13" s="1"/>
  <c r="AE59" i="13" s="1"/>
  <c r="AF59" i="13" s="1"/>
  <c r="AB55" i="13"/>
  <c r="AC55" i="13" s="1"/>
  <c r="AD55" i="13" s="1"/>
  <c r="AE55" i="13" s="1"/>
  <c r="AF55" i="13" s="1"/>
  <c r="AB51" i="13"/>
  <c r="AC51" i="13" s="1"/>
  <c r="AD51" i="13" s="1"/>
  <c r="AE51" i="13" s="1"/>
  <c r="AF51" i="13" s="1"/>
  <c r="AB47" i="13"/>
  <c r="AC47" i="13" s="1"/>
  <c r="AD47" i="13" s="1"/>
  <c r="AE47" i="13" s="1"/>
  <c r="AF47" i="13" s="1"/>
  <c r="AB43" i="13"/>
  <c r="AC43" i="13" s="1"/>
  <c r="AD43" i="13" s="1"/>
  <c r="AE43" i="13" s="1"/>
  <c r="AF43" i="13" s="1"/>
  <c r="AB39" i="13"/>
  <c r="AC39" i="13" s="1"/>
  <c r="AD39" i="13" s="1"/>
  <c r="AE39" i="13" s="1"/>
  <c r="AF39" i="13" s="1"/>
  <c r="AB35" i="13"/>
  <c r="AC35" i="13" s="1"/>
  <c r="AD35" i="13" s="1"/>
  <c r="AE35" i="13" s="1"/>
  <c r="AF35" i="13" s="1"/>
  <c r="AB31" i="13"/>
  <c r="AC31" i="13" s="1"/>
  <c r="AD31" i="13" s="1"/>
  <c r="AE31" i="13" s="1"/>
  <c r="AF31" i="13" s="1"/>
  <c r="AB27" i="13"/>
  <c r="AC27" i="13" s="1"/>
  <c r="AD27" i="13" s="1"/>
  <c r="AE27" i="13" s="1"/>
  <c r="AF27" i="13" s="1"/>
  <c r="AB23" i="13"/>
  <c r="AC23" i="13" s="1"/>
  <c r="AD23" i="13" s="1"/>
  <c r="AE23" i="13" s="1"/>
  <c r="AF23" i="13" s="1"/>
  <c r="AB19" i="13"/>
  <c r="AC19" i="13" s="1"/>
  <c r="AD19" i="13" s="1"/>
  <c r="AE19" i="13" s="1"/>
  <c r="AF19" i="13" s="1"/>
  <c r="AB15" i="13"/>
  <c r="AC15" i="13" s="1"/>
  <c r="AD15" i="13" s="1"/>
  <c r="AE15" i="13" s="1"/>
  <c r="AF15" i="13" s="1"/>
  <c r="AB11" i="13"/>
  <c r="AC11" i="13" s="1"/>
  <c r="AD11" i="13" s="1"/>
  <c r="AE11" i="13" s="1"/>
  <c r="AF11" i="13" s="1"/>
  <c r="AB7" i="13"/>
  <c r="AC7" i="13" s="1"/>
  <c r="AD7" i="13" s="1"/>
  <c r="AE7" i="13" s="1"/>
  <c r="AF7" i="13" s="1"/>
  <c r="AB3" i="13"/>
  <c r="AC3" i="13" s="1"/>
  <c r="AD3" i="13" s="1"/>
  <c r="AE3" i="13" s="1"/>
  <c r="AF3" i="13" s="1"/>
  <c r="AG70" i="6"/>
  <c r="AH70" i="6" s="1"/>
  <c r="AI70" i="6" s="1"/>
  <c r="AJ70" i="6" s="1"/>
  <c r="AK70" i="6" s="1"/>
  <c r="AG62" i="6"/>
  <c r="AH62" i="6" s="1"/>
  <c r="AI62" i="6" s="1"/>
  <c r="AJ62" i="6" s="1"/>
  <c r="AK62" i="6" s="1"/>
  <c r="AG56" i="6"/>
  <c r="AG52" i="6"/>
  <c r="AH52" i="6" s="1"/>
  <c r="AI52" i="6" s="1"/>
  <c r="AJ52" i="6" s="1"/>
  <c r="AK52" i="6" s="1"/>
  <c r="AG48" i="6"/>
  <c r="AG44" i="6"/>
  <c r="AH44" i="6" s="1"/>
  <c r="AI44" i="6" s="1"/>
  <c r="AJ44" i="6" s="1"/>
  <c r="AK44" i="6" s="1"/>
  <c r="AG40" i="6"/>
  <c r="AG36" i="6"/>
  <c r="AH36" i="6" s="1"/>
  <c r="AI36" i="6" s="1"/>
  <c r="AJ36" i="6" s="1"/>
  <c r="AK36" i="6" s="1"/>
  <c r="AG65" i="6"/>
  <c r="AH65" i="6" s="1"/>
  <c r="AI65" i="6" s="1"/>
  <c r="AJ65" i="6" s="1"/>
  <c r="AK65" i="6" s="1"/>
  <c r="AG31" i="6"/>
  <c r="AH31" i="6" s="1"/>
  <c r="AI31" i="6" s="1"/>
  <c r="AJ31" i="6" s="1"/>
  <c r="AK31" i="6" s="1"/>
  <c r="AG27" i="6"/>
  <c r="AH27" i="6" s="1"/>
  <c r="AI27" i="6" s="1"/>
  <c r="AJ27" i="6" s="1"/>
  <c r="AK27" i="6" s="1"/>
  <c r="AG23" i="6"/>
  <c r="AH23" i="6" s="1"/>
  <c r="AI23" i="6" s="1"/>
  <c r="AJ23" i="6" s="1"/>
  <c r="AK23" i="6" s="1"/>
  <c r="AG19" i="6"/>
  <c r="AH19" i="6" s="1"/>
  <c r="AI19" i="6" s="1"/>
  <c r="AJ19" i="6" s="1"/>
  <c r="AK19" i="6" s="1"/>
  <c r="AG15" i="6"/>
  <c r="AG11" i="6"/>
  <c r="AH11" i="6" s="1"/>
  <c r="AI11" i="6" s="1"/>
  <c r="AJ11" i="6" s="1"/>
  <c r="AK11" i="6" s="1"/>
  <c r="AG7" i="6"/>
  <c r="AH7" i="6" s="1"/>
  <c r="AI7" i="6" s="1"/>
  <c r="AJ7" i="6" s="1"/>
  <c r="AK7" i="6" s="1"/>
  <c r="AG3" i="6"/>
  <c r="AG61" i="6"/>
  <c r="AH61" i="6" s="1"/>
  <c r="AI61" i="6" s="1"/>
  <c r="AJ61" i="6" s="1"/>
  <c r="AK61" i="6" s="1"/>
  <c r="M69" i="6"/>
  <c r="N69" i="6" s="1"/>
  <c r="O69" i="6" s="1"/>
  <c r="P69" i="6" s="1"/>
  <c r="Q69" i="6" s="1"/>
  <c r="M61" i="6"/>
  <c r="N61" i="6" s="1"/>
  <c r="O61" i="6" s="1"/>
  <c r="P61" i="6" s="1"/>
  <c r="Q61" i="6" s="1"/>
  <c r="M56" i="6"/>
  <c r="M52" i="6"/>
  <c r="N52" i="6" s="1"/>
  <c r="O52" i="6" s="1"/>
  <c r="P52" i="6" s="1"/>
  <c r="Q52" i="6" s="1"/>
  <c r="M48" i="6"/>
  <c r="M44" i="6"/>
  <c r="M40" i="6"/>
  <c r="N40" i="6" s="1"/>
  <c r="O40" i="6" s="1"/>
  <c r="P40" i="6" s="1"/>
  <c r="Q40" i="6" s="1"/>
  <c r="M36" i="6"/>
  <c r="N36" i="6" s="1"/>
  <c r="O36" i="6" s="1"/>
  <c r="P36" i="6" s="1"/>
  <c r="Q36" i="6" s="1"/>
  <c r="M62" i="6"/>
  <c r="N62" i="6" s="1"/>
  <c r="O62" i="6" s="1"/>
  <c r="P62" i="6" s="1"/>
  <c r="Q62" i="6" s="1"/>
  <c r="M32" i="6"/>
  <c r="M28" i="6"/>
  <c r="M24" i="6"/>
  <c r="M20" i="6"/>
  <c r="M16" i="6"/>
  <c r="M12" i="6"/>
  <c r="M8" i="6"/>
  <c r="M4" i="6"/>
  <c r="N4" i="6" s="1"/>
  <c r="O4" i="6" s="1"/>
  <c r="P4" i="6" s="1"/>
  <c r="Q4" i="6" s="1"/>
  <c r="M3" i="6"/>
  <c r="W70" i="19"/>
  <c r="X70" i="19" s="1"/>
  <c r="Y70" i="19" s="1"/>
  <c r="Z70" i="19" s="1"/>
  <c r="AA70" i="19" s="1"/>
  <c r="W66" i="19"/>
  <c r="X66" i="19" s="1"/>
  <c r="Y66" i="19" s="1"/>
  <c r="Z66" i="19" s="1"/>
  <c r="AA66" i="19" s="1"/>
  <c r="W62" i="19"/>
  <c r="X62" i="19" s="1"/>
  <c r="Y62" i="19" s="1"/>
  <c r="Z62" i="19" s="1"/>
  <c r="AA62" i="19" s="1"/>
  <c r="W58" i="19"/>
  <c r="X58" i="19" s="1"/>
  <c r="Y58" i="19" s="1"/>
  <c r="Z58" i="19" s="1"/>
  <c r="AA58" i="19" s="1"/>
  <c r="W54" i="19"/>
  <c r="X54" i="19" s="1"/>
  <c r="Y54" i="19" s="1"/>
  <c r="Z54" i="19" s="1"/>
  <c r="AA54" i="19" s="1"/>
  <c r="W50" i="19"/>
  <c r="X50" i="19" s="1"/>
  <c r="Y50" i="19" s="1"/>
  <c r="Z50" i="19" s="1"/>
  <c r="AA50" i="19" s="1"/>
  <c r="W46" i="19"/>
  <c r="X46" i="19" s="1"/>
  <c r="Y46" i="19" s="1"/>
  <c r="Z46" i="19" s="1"/>
  <c r="AA46" i="19" s="1"/>
  <c r="W42" i="19"/>
  <c r="X42" i="19" s="1"/>
  <c r="Y42" i="19" s="1"/>
  <c r="Z42" i="19" s="1"/>
  <c r="AA42" i="19" s="1"/>
  <c r="W38" i="19"/>
  <c r="X38" i="19" s="1"/>
  <c r="Y38" i="19" s="1"/>
  <c r="Z38" i="19" s="1"/>
  <c r="AA38" i="19" s="1"/>
  <c r="W34" i="19"/>
  <c r="X34" i="19" s="1"/>
  <c r="Y34" i="19" s="1"/>
  <c r="Z34" i="19" s="1"/>
  <c r="AA34" i="19" s="1"/>
  <c r="W30" i="19"/>
  <c r="X30" i="19" s="1"/>
  <c r="Y30" i="19" s="1"/>
  <c r="Z30" i="19" s="1"/>
  <c r="AA30" i="19" s="1"/>
  <c r="W37" i="19"/>
  <c r="X37" i="19" s="1"/>
  <c r="Y37" i="19" s="1"/>
  <c r="Z37" i="19" s="1"/>
  <c r="AA37" i="19" s="1"/>
  <c r="W29" i="19"/>
  <c r="X29" i="19" s="1"/>
  <c r="Y29" i="19" s="1"/>
  <c r="Z29" i="19" s="1"/>
  <c r="AA29" i="19" s="1"/>
  <c r="W23" i="19"/>
  <c r="X23" i="19" s="1"/>
  <c r="Y23" i="19" s="1"/>
  <c r="Z23" i="19" s="1"/>
  <c r="AA23" i="19" s="1"/>
  <c r="W18" i="19"/>
  <c r="X18" i="19" s="1"/>
  <c r="Y18" i="19" s="1"/>
  <c r="Z18" i="19" s="1"/>
  <c r="AA18" i="19" s="1"/>
  <c r="W14" i="19"/>
  <c r="X14" i="19" s="1"/>
  <c r="Y14" i="19" s="1"/>
  <c r="Z14" i="19" s="1"/>
  <c r="AA14" i="19" s="1"/>
  <c r="W10" i="19"/>
  <c r="X10" i="19" s="1"/>
  <c r="Y10" i="19" s="1"/>
  <c r="Z10" i="19" s="1"/>
  <c r="AA10" i="19" s="1"/>
  <c r="W6" i="19"/>
  <c r="X6" i="19" s="1"/>
  <c r="Y6" i="19" s="1"/>
  <c r="Z6" i="19" s="1"/>
  <c r="AA6" i="19" s="1"/>
  <c r="W71" i="19"/>
  <c r="X71" i="19" s="1"/>
  <c r="Y71" i="19" s="1"/>
  <c r="Z71" i="19" s="1"/>
  <c r="AA71" i="19" s="1"/>
  <c r="AL69" i="18"/>
  <c r="AL65" i="18"/>
  <c r="AL61" i="18"/>
  <c r="AL58" i="18"/>
  <c r="AL54" i="18"/>
  <c r="AL50" i="18"/>
  <c r="AL46" i="18"/>
  <c r="AL42" i="18"/>
  <c r="AL38" i="18"/>
  <c r="AL34" i="18"/>
  <c r="AL30" i="18"/>
  <c r="AL26" i="18"/>
  <c r="AL22" i="18"/>
  <c r="AL18" i="18"/>
  <c r="AL14" i="18"/>
  <c r="AL10" i="18"/>
  <c r="AL6" i="18"/>
  <c r="AL60" i="18"/>
  <c r="R69" i="18"/>
  <c r="S69" i="18" s="1"/>
  <c r="T69" i="18" s="1"/>
  <c r="U69" i="18" s="1"/>
  <c r="V69" i="18" s="1"/>
  <c r="R65" i="18"/>
  <c r="S65" i="18" s="1"/>
  <c r="T65" i="18" s="1"/>
  <c r="U65" i="18" s="1"/>
  <c r="V65" i="18" s="1"/>
  <c r="R74" i="18"/>
  <c r="S74" i="18" s="1"/>
  <c r="T74" i="18" s="1"/>
  <c r="U74" i="18" s="1"/>
  <c r="V74" i="18" s="1"/>
  <c r="R58" i="18"/>
  <c r="S58" i="18" s="1"/>
  <c r="T58" i="18" s="1"/>
  <c r="U58" i="18" s="1"/>
  <c r="V58" i="18" s="1"/>
  <c r="R54" i="18"/>
  <c r="S54" i="18" s="1"/>
  <c r="T54" i="18" s="1"/>
  <c r="U54" i="18" s="1"/>
  <c r="V54" i="18" s="1"/>
  <c r="R50" i="18"/>
  <c r="R46" i="18"/>
  <c r="S46" i="18" s="1"/>
  <c r="T46" i="18" s="1"/>
  <c r="U46" i="18" s="1"/>
  <c r="V46" i="18" s="1"/>
  <c r="R42" i="18"/>
  <c r="S42" i="18" s="1"/>
  <c r="T42" i="18" s="1"/>
  <c r="U42" i="18" s="1"/>
  <c r="V42" i="18" s="1"/>
  <c r="R38" i="18"/>
  <c r="S38" i="18" s="1"/>
  <c r="T38" i="18" s="1"/>
  <c r="U38" i="18" s="1"/>
  <c r="V38" i="18" s="1"/>
  <c r="R34" i="18"/>
  <c r="S34" i="18" s="1"/>
  <c r="T34" i="18" s="1"/>
  <c r="U34" i="18" s="1"/>
  <c r="V34" i="18" s="1"/>
  <c r="R30" i="18"/>
  <c r="S30" i="18" s="1"/>
  <c r="T30" i="18" s="1"/>
  <c r="U30" i="18" s="1"/>
  <c r="V30" i="18" s="1"/>
  <c r="R26" i="18"/>
  <c r="S26" i="18" s="1"/>
  <c r="T26" i="18" s="1"/>
  <c r="U26" i="18" s="1"/>
  <c r="V26" i="18" s="1"/>
  <c r="R22" i="18"/>
  <c r="S22" i="18" s="1"/>
  <c r="T22" i="18" s="1"/>
  <c r="U22" i="18" s="1"/>
  <c r="V22" i="18" s="1"/>
  <c r="R18" i="18"/>
  <c r="R14" i="18"/>
  <c r="S14" i="18" s="1"/>
  <c r="T14" i="18" s="1"/>
  <c r="U14" i="18" s="1"/>
  <c r="V14" i="18" s="1"/>
  <c r="R10" i="18"/>
  <c r="S10" i="18" s="1"/>
  <c r="T10" i="18" s="1"/>
  <c r="U10" i="18" s="1"/>
  <c r="V10" i="18" s="1"/>
  <c r="R6" i="18"/>
  <c r="S6" i="18" s="1"/>
  <c r="T6" i="18" s="1"/>
  <c r="U6" i="18" s="1"/>
  <c r="V6" i="18" s="1"/>
  <c r="R61" i="18"/>
  <c r="W68" i="15"/>
  <c r="X68" i="15" s="1"/>
  <c r="Y68" i="15" s="1"/>
  <c r="Z68" i="15" s="1"/>
  <c r="AA68" i="15" s="1"/>
  <c r="W51" i="15"/>
  <c r="W23" i="15"/>
  <c r="X23" i="15" s="1"/>
  <c r="Y23" i="15" s="1"/>
  <c r="Z23" i="15" s="1"/>
  <c r="AA23" i="15" s="1"/>
  <c r="W17" i="15"/>
  <c r="X17" i="15" s="1"/>
  <c r="Y17" i="15" s="1"/>
  <c r="Z17" i="15" s="1"/>
  <c r="AA17" i="15" s="1"/>
  <c r="W10" i="15"/>
  <c r="X10" i="15" s="1"/>
  <c r="Y10" i="15" s="1"/>
  <c r="Z10" i="15" s="1"/>
  <c r="AA10" i="15" s="1"/>
  <c r="W62" i="15"/>
  <c r="X62" i="15" s="1"/>
  <c r="Y62" i="15" s="1"/>
  <c r="Z62" i="15" s="1"/>
  <c r="AA62" i="15" s="1"/>
  <c r="W36" i="15"/>
  <c r="X36" i="15" s="1"/>
  <c r="Y36" i="15" s="1"/>
  <c r="Z36" i="15" s="1"/>
  <c r="AA36" i="15" s="1"/>
  <c r="W69" i="15"/>
  <c r="X69" i="15" s="1"/>
  <c r="Y69" i="15" s="1"/>
  <c r="Z69" i="15" s="1"/>
  <c r="AA69" i="15" s="1"/>
  <c r="W60" i="15"/>
  <c r="W47" i="15"/>
  <c r="W28" i="15"/>
  <c r="W18" i="15"/>
  <c r="W9" i="15"/>
  <c r="X9" i="15" s="1"/>
  <c r="Y9" i="15" s="1"/>
  <c r="Z9" i="15" s="1"/>
  <c r="AA9" i="15" s="1"/>
  <c r="W59" i="15"/>
  <c r="W49" i="15"/>
  <c r="W41" i="15"/>
  <c r="W37" i="15"/>
  <c r="X37" i="15" s="1"/>
  <c r="Y37" i="15" s="1"/>
  <c r="Z37" i="15" s="1"/>
  <c r="AA37" i="15" s="1"/>
  <c r="W27" i="15"/>
  <c r="W71" i="13"/>
  <c r="W67" i="13"/>
  <c r="W63" i="13"/>
  <c r="W59" i="13"/>
  <c r="W55" i="13"/>
  <c r="W51" i="13"/>
  <c r="W47" i="13"/>
  <c r="W43" i="13"/>
  <c r="W39" i="13"/>
  <c r="W35" i="13"/>
  <c r="W31" i="13"/>
  <c r="W27" i="13"/>
  <c r="W23" i="13"/>
  <c r="W19" i="13"/>
  <c r="W15" i="13"/>
  <c r="W11" i="13"/>
  <c r="W7" i="13"/>
  <c r="W3" i="13"/>
  <c r="AL71" i="12"/>
  <c r="AL67" i="12"/>
  <c r="AL63" i="12"/>
  <c r="AL59" i="12"/>
  <c r="AL54" i="12"/>
  <c r="AL46" i="12"/>
  <c r="AL42" i="12"/>
  <c r="AL38" i="12"/>
  <c r="AL34" i="12"/>
  <c r="AL30" i="12"/>
  <c r="AL26" i="12"/>
  <c r="AL22" i="12"/>
  <c r="AL18" i="12"/>
  <c r="AL14" i="12"/>
  <c r="AL10" i="12"/>
  <c r="AL6" i="12"/>
  <c r="AL55" i="12"/>
  <c r="AL47" i="12"/>
  <c r="R71" i="12"/>
  <c r="S71" i="12" s="1"/>
  <c r="T71" i="12" s="1"/>
  <c r="U71" i="12" s="1"/>
  <c r="V71" i="12" s="1"/>
  <c r="R67" i="12"/>
  <c r="S67" i="12" s="1"/>
  <c r="T67" i="12" s="1"/>
  <c r="U67" i="12" s="1"/>
  <c r="V67" i="12" s="1"/>
  <c r="R63" i="12"/>
  <c r="S63" i="12" s="1"/>
  <c r="T63" i="12" s="1"/>
  <c r="U63" i="12" s="1"/>
  <c r="V63" i="12" s="1"/>
  <c r="R59" i="12"/>
  <c r="S59" i="12" s="1"/>
  <c r="T59" i="12" s="1"/>
  <c r="U59" i="12" s="1"/>
  <c r="V59" i="12" s="1"/>
  <c r="R53" i="12"/>
  <c r="S53" i="12" s="1"/>
  <c r="T53" i="12" s="1"/>
  <c r="U53" i="12" s="1"/>
  <c r="V53" i="12" s="1"/>
  <c r="R46" i="12"/>
  <c r="S46" i="12" s="1"/>
  <c r="T46" i="12" s="1"/>
  <c r="U46" i="12" s="1"/>
  <c r="V46" i="12" s="1"/>
  <c r="R42" i="12"/>
  <c r="S42" i="12" s="1"/>
  <c r="T42" i="12" s="1"/>
  <c r="U42" i="12" s="1"/>
  <c r="V42" i="12" s="1"/>
  <c r="R38" i="12"/>
  <c r="S38" i="12" s="1"/>
  <c r="T38" i="12" s="1"/>
  <c r="U38" i="12" s="1"/>
  <c r="V38" i="12" s="1"/>
  <c r="R34" i="12"/>
  <c r="S34" i="12" s="1"/>
  <c r="T34" i="12" s="1"/>
  <c r="U34" i="12" s="1"/>
  <c r="V34" i="12" s="1"/>
  <c r="R30" i="12"/>
  <c r="S30" i="12" s="1"/>
  <c r="T30" i="12" s="1"/>
  <c r="U30" i="12" s="1"/>
  <c r="V30" i="12" s="1"/>
  <c r="R26" i="12"/>
  <c r="S26" i="12" s="1"/>
  <c r="T26" i="12" s="1"/>
  <c r="U26" i="12" s="1"/>
  <c r="V26" i="12" s="1"/>
  <c r="R22" i="12"/>
  <c r="S22" i="12" s="1"/>
  <c r="T22" i="12" s="1"/>
  <c r="U22" i="12" s="1"/>
  <c r="V22" i="12" s="1"/>
  <c r="R18" i="12"/>
  <c r="S18" i="12" s="1"/>
  <c r="T18" i="12" s="1"/>
  <c r="U18" i="12" s="1"/>
  <c r="V18" i="12" s="1"/>
  <c r="R14" i="12"/>
  <c r="S14" i="12" s="1"/>
  <c r="T14" i="12" s="1"/>
  <c r="U14" i="12" s="1"/>
  <c r="V14" i="12" s="1"/>
  <c r="R10" i="12"/>
  <c r="S10" i="12" s="1"/>
  <c r="T10" i="12" s="1"/>
  <c r="U10" i="12" s="1"/>
  <c r="V10" i="12" s="1"/>
  <c r="R6" i="12"/>
  <c r="S6" i="12" s="1"/>
  <c r="T6" i="12" s="1"/>
  <c r="U6" i="12" s="1"/>
  <c r="V6" i="12" s="1"/>
  <c r="R56" i="12"/>
  <c r="S56" i="12" s="1"/>
  <c r="T56" i="12" s="1"/>
  <c r="U56" i="12" s="1"/>
  <c r="V56" i="12" s="1"/>
  <c r="R48" i="12"/>
  <c r="S48" i="12" s="1"/>
  <c r="T48" i="12" s="1"/>
  <c r="U48" i="12" s="1"/>
  <c r="V48" i="12" s="1"/>
  <c r="AG71" i="11"/>
  <c r="AH71" i="11" s="1"/>
  <c r="AI71" i="11" s="1"/>
  <c r="AJ71" i="11" s="1"/>
  <c r="AK71" i="11" s="1"/>
  <c r="AG67" i="11"/>
  <c r="AH67" i="11" s="1"/>
  <c r="AI67" i="11" s="1"/>
  <c r="AJ67" i="11" s="1"/>
  <c r="AK67" i="11" s="1"/>
  <c r="AG58" i="11"/>
  <c r="AH58" i="11" s="1"/>
  <c r="AI58" i="11" s="1"/>
  <c r="AJ58" i="11" s="1"/>
  <c r="AK58" i="11" s="1"/>
  <c r="AG61" i="11"/>
  <c r="AH61" i="11" s="1"/>
  <c r="AI61" i="11" s="1"/>
  <c r="AJ61" i="11" s="1"/>
  <c r="AK61" i="11" s="1"/>
  <c r="AG57" i="11"/>
  <c r="AH57" i="11" s="1"/>
  <c r="AI57" i="11" s="1"/>
  <c r="AJ57" i="11" s="1"/>
  <c r="AK57" i="11" s="1"/>
  <c r="AG50" i="11"/>
  <c r="AH50" i="11" s="1"/>
  <c r="AI50" i="11" s="1"/>
  <c r="AJ50" i="11" s="1"/>
  <c r="AK50" i="11" s="1"/>
  <c r="AG46" i="11"/>
  <c r="AH46" i="11" s="1"/>
  <c r="AI46" i="11" s="1"/>
  <c r="AJ46" i="11" s="1"/>
  <c r="AK46" i="11" s="1"/>
  <c r="AG42" i="11"/>
  <c r="AH42" i="11" s="1"/>
  <c r="AI42" i="11" s="1"/>
  <c r="AJ42" i="11" s="1"/>
  <c r="AK42" i="11" s="1"/>
  <c r="AG38" i="11"/>
  <c r="AH38" i="11" s="1"/>
  <c r="AI38" i="11" s="1"/>
  <c r="AJ38" i="11" s="1"/>
  <c r="AK38" i="11" s="1"/>
  <c r="AG37" i="11"/>
  <c r="AH37" i="11" s="1"/>
  <c r="AI37" i="11" s="1"/>
  <c r="AJ37" i="11" s="1"/>
  <c r="AK37" i="11" s="1"/>
  <c r="AG30" i="11"/>
  <c r="AH30" i="11" s="1"/>
  <c r="AI30" i="11" s="1"/>
  <c r="AJ30" i="11" s="1"/>
  <c r="AK30" i="11" s="1"/>
  <c r="AG26" i="11"/>
  <c r="AH26" i="11" s="1"/>
  <c r="AI26" i="11" s="1"/>
  <c r="AJ26" i="11" s="1"/>
  <c r="AK26" i="11" s="1"/>
  <c r="AG22" i="11"/>
  <c r="AH22" i="11" s="1"/>
  <c r="AI22" i="11" s="1"/>
  <c r="AJ22" i="11" s="1"/>
  <c r="AK22" i="11" s="1"/>
  <c r="AG21" i="11"/>
  <c r="AH21" i="11" s="1"/>
  <c r="AI21" i="11" s="1"/>
  <c r="AJ21" i="11" s="1"/>
  <c r="AK21" i="11" s="1"/>
  <c r="AG18" i="11"/>
  <c r="AH18" i="11" s="1"/>
  <c r="AI18" i="11" s="1"/>
  <c r="AJ18" i="11" s="1"/>
  <c r="AK18" i="11" s="1"/>
  <c r="AG8" i="11"/>
  <c r="AH8" i="11" s="1"/>
  <c r="AI8" i="11" s="1"/>
  <c r="AJ8" i="11" s="1"/>
  <c r="AK8" i="11" s="1"/>
  <c r="AG4" i="11"/>
  <c r="AH4" i="11" s="1"/>
  <c r="AI4" i="11" s="1"/>
  <c r="AJ4" i="11" s="1"/>
  <c r="AK4" i="11" s="1"/>
  <c r="AG15" i="11"/>
  <c r="AH15" i="11" s="1"/>
  <c r="AI15" i="11" s="1"/>
  <c r="AJ15" i="11" s="1"/>
  <c r="AK15" i="11" s="1"/>
  <c r="M71" i="11"/>
  <c r="N71" i="11" s="1"/>
  <c r="O71" i="11" s="1"/>
  <c r="P71" i="11" s="1"/>
  <c r="Q71" i="11" s="1"/>
  <c r="M67" i="11"/>
  <c r="N67" i="11" s="1"/>
  <c r="O67" i="11" s="1"/>
  <c r="P67" i="11" s="1"/>
  <c r="Q67" i="11" s="1"/>
  <c r="M64" i="11"/>
  <c r="N64" i="11" s="1"/>
  <c r="O64" i="11" s="1"/>
  <c r="P64" i="11" s="1"/>
  <c r="Q64" i="11" s="1"/>
  <c r="M58" i="11"/>
  <c r="N58" i="11" s="1"/>
  <c r="O58" i="11" s="1"/>
  <c r="P58" i="11" s="1"/>
  <c r="Q58" i="11" s="1"/>
  <c r="M52" i="11"/>
  <c r="N52" i="11" s="1"/>
  <c r="O52" i="11" s="1"/>
  <c r="P52" i="11" s="1"/>
  <c r="Q52" i="11" s="1"/>
  <c r="M50" i="11"/>
  <c r="N50" i="11" s="1"/>
  <c r="O50" i="11" s="1"/>
  <c r="P50" i="11" s="1"/>
  <c r="Q50" i="11" s="1"/>
  <c r="M46" i="11"/>
  <c r="N46" i="11" s="1"/>
  <c r="O46" i="11" s="1"/>
  <c r="P46" i="11" s="1"/>
  <c r="Q46" i="11" s="1"/>
  <c r="M42" i="11"/>
  <c r="N42" i="11" s="1"/>
  <c r="O42" i="11" s="1"/>
  <c r="P42" i="11" s="1"/>
  <c r="Q42" i="11" s="1"/>
  <c r="M39" i="11"/>
  <c r="N39" i="11" s="1"/>
  <c r="O39" i="11" s="1"/>
  <c r="P39" i="11" s="1"/>
  <c r="Q39" i="11" s="1"/>
  <c r="M34" i="11"/>
  <c r="N34" i="11" s="1"/>
  <c r="O34" i="11" s="1"/>
  <c r="P34" i="11" s="1"/>
  <c r="Q34" i="11" s="1"/>
  <c r="M30" i="11"/>
  <c r="N30" i="11" s="1"/>
  <c r="O30" i="11" s="1"/>
  <c r="P30" i="11" s="1"/>
  <c r="Q30" i="11" s="1"/>
  <c r="M26" i="11"/>
  <c r="N26" i="11" s="1"/>
  <c r="O26" i="11" s="1"/>
  <c r="P26" i="11" s="1"/>
  <c r="Q26" i="11" s="1"/>
  <c r="M22" i="11"/>
  <c r="N22" i="11" s="1"/>
  <c r="O22" i="11" s="1"/>
  <c r="P22" i="11" s="1"/>
  <c r="Q22" i="11" s="1"/>
  <c r="M18" i="11"/>
  <c r="N18" i="11" s="1"/>
  <c r="O18" i="11" s="1"/>
  <c r="P18" i="11" s="1"/>
  <c r="Q18" i="11" s="1"/>
  <c r="M11" i="11"/>
  <c r="N11" i="11" s="1"/>
  <c r="O11" i="11" s="1"/>
  <c r="P11" i="11" s="1"/>
  <c r="Q11" i="11" s="1"/>
  <c r="M7" i="11"/>
  <c r="N7" i="11" s="1"/>
  <c r="O7" i="11" s="1"/>
  <c r="P7" i="11" s="1"/>
  <c r="Q7" i="11" s="1"/>
  <c r="M3" i="11"/>
  <c r="N3" i="11" s="1"/>
  <c r="O3" i="11" s="1"/>
  <c r="P3" i="11" s="1"/>
  <c r="Q3" i="11" s="1"/>
  <c r="M12" i="11"/>
  <c r="N12" i="11" s="1"/>
  <c r="O12" i="11" s="1"/>
  <c r="P12" i="11" s="1"/>
  <c r="Q12" i="11" s="1"/>
  <c r="H17" i="24"/>
  <c r="H33" i="24"/>
  <c r="H49" i="24"/>
  <c r="H65" i="24"/>
  <c r="M13" i="24"/>
  <c r="M29" i="24"/>
  <c r="M45" i="24"/>
  <c r="M61" i="24"/>
  <c r="R9" i="24"/>
  <c r="R25" i="24"/>
  <c r="R41" i="24"/>
  <c r="R57" i="24"/>
  <c r="W5" i="24"/>
  <c r="W21" i="24"/>
  <c r="W37" i="24"/>
  <c r="W53" i="24"/>
  <c r="W69" i="24"/>
  <c r="AB17" i="24"/>
  <c r="AB33" i="24"/>
  <c r="W35" i="19"/>
  <c r="X35" i="19" s="1"/>
  <c r="Y35" i="19" s="1"/>
  <c r="Z35" i="19" s="1"/>
  <c r="AA35" i="19" s="1"/>
  <c r="W27" i="19"/>
  <c r="X27" i="19" s="1"/>
  <c r="Y27" i="19" s="1"/>
  <c r="Z27" i="19" s="1"/>
  <c r="AA27" i="19" s="1"/>
  <c r="W22" i="19"/>
  <c r="X22" i="19" s="1"/>
  <c r="Y22" i="19" s="1"/>
  <c r="Z22" i="19" s="1"/>
  <c r="AA22" i="19" s="1"/>
  <c r="W17" i="19"/>
  <c r="X17" i="19" s="1"/>
  <c r="Y17" i="19" s="1"/>
  <c r="Z17" i="19" s="1"/>
  <c r="AA17" i="19" s="1"/>
  <c r="W13" i="19"/>
  <c r="X13" i="19" s="1"/>
  <c r="Y13" i="19" s="1"/>
  <c r="Z13" i="19" s="1"/>
  <c r="AA13" i="19" s="1"/>
  <c r="W9" i="19"/>
  <c r="X9" i="19" s="1"/>
  <c r="Y9" i="19" s="1"/>
  <c r="Z9" i="19" s="1"/>
  <c r="AA9" i="19" s="1"/>
  <c r="W5" i="19"/>
  <c r="X5" i="19" s="1"/>
  <c r="Y5" i="19" s="1"/>
  <c r="Z5" i="19" s="1"/>
  <c r="AA5" i="19" s="1"/>
  <c r="AL74" i="18"/>
  <c r="AL68" i="18"/>
  <c r="AL64" i="18"/>
  <c r="AL73" i="18"/>
  <c r="AL57" i="18"/>
  <c r="AL53" i="18"/>
  <c r="AL49" i="18"/>
  <c r="AL45" i="18"/>
  <c r="AL41" i="18"/>
  <c r="AL37" i="18"/>
  <c r="AL33" i="18"/>
  <c r="AL29" i="18"/>
  <c r="AL25" i="18"/>
  <c r="AL21" i="18"/>
  <c r="AL17" i="18"/>
  <c r="AL13" i="18"/>
  <c r="AL9" i="18"/>
  <c r="AL5" i="18"/>
  <c r="R72" i="18"/>
  <c r="S72" i="18" s="1"/>
  <c r="T72" i="18" s="1"/>
  <c r="U72" i="18" s="1"/>
  <c r="V72" i="18" s="1"/>
  <c r="R68" i="18"/>
  <c r="R64" i="18"/>
  <c r="S64" i="18" s="1"/>
  <c r="T64" i="18" s="1"/>
  <c r="U64" i="18" s="1"/>
  <c r="V64" i="18" s="1"/>
  <c r="R73" i="18"/>
  <c r="S73" i="18" s="1"/>
  <c r="T73" i="18" s="1"/>
  <c r="U73" i="18" s="1"/>
  <c r="V73" i="18" s="1"/>
  <c r="R57" i="18"/>
  <c r="S57" i="18" s="1"/>
  <c r="T57" i="18" s="1"/>
  <c r="U57" i="18" s="1"/>
  <c r="V57" i="18" s="1"/>
  <c r="R53" i="18"/>
  <c r="S53" i="18" s="1"/>
  <c r="T53" i="18" s="1"/>
  <c r="U53" i="18" s="1"/>
  <c r="V53" i="18" s="1"/>
  <c r="R49" i="18"/>
  <c r="R45" i="18"/>
  <c r="S45" i="18" s="1"/>
  <c r="T45" i="18" s="1"/>
  <c r="U45" i="18" s="1"/>
  <c r="V45" i="18" s="1"/>
  <c r="R41" i="18"/>
  <c r="S41" i="18" s="1"/>
  <c r="T41" i="18" s="1"/>
  <c r="U41" i="18" s="1"/>
  <c r="V41" i="18" s="1"/>
  <c r="R37" i="18"/>
  <c r="S37" i="18" s="1"/>
  <c r="T37" i="18" s="1"/>
  <c r="U37" i="18" s="1"/>
  <c r="V37" i="18" s="1"/>
  <c r="R33" i="18"/>
  <c r="S33" i="18" s="1"/>
  <c r="T33" i="18" s="1"/>
  <c r="U33" i="18" s="1"/>
  <c r="V33" i="18" s="1"/>
  <c r="R29" i="18"/>
  <c r="S29" i="18" s="1"/>
  <c r="T29" i="18" s="1"/>
  <c r="U29" i="18" s="1"/>
  <c r="V29" i="18" s="1"/>
  <c r="R25" i="18"/>
  <c r="S25" i="18" s="1"/>
  <c r="T25" i="18" s="1"/>
  <c r="U25" i="18" s="1"/>
  <c r="V25" i="18" s="1"/>
  <c r="R21" i="18"/>
  <c r="S21" i="18" s="1"/>
  <c r="T21" i="18" s="1"/>
  <c r="U21" i="18" s="1"/>
  <c r="V21" i="18" s="1"/>
  <c r="R17" i="18"/>
  <c r="R13" i="18"/>
  <c r="S13" i="18" s="1"/>
  <c r="T13" i="18" s="1"/>
  <c r="U13" i="18" s="1"/>
  <c r="V13" i="18" s="1"/>
  <c r="R9" i="18"/>
  <c r="S9" i="18" s="1"/>
  <c r="T9" i="18" s="1"/>
  <c r="U9" i="18" s="1"/>
  <c r="V9" i="18" s="1"/>
  <c r="R5" i="18"/>
  <c r="S5" i="18" s="1"/>
  <c r="T5" i="18" s="1"/>
  <c r="U5" i="18" s="1"/>
  <c r="V5" i="18" s="1"/>
  <c r="W74" i="15"/>
  <c r="W66" i="15"/>
  <c r="X66" i="15" s="1"/>
  <c r="Y66" i="15" s="1"/>
  <c r="Z66" i="15" s="1"/>
  <c r="AA66" i="15" s="1"/>
  <c r="W45" i="15"/>
  <c r="X45" i="15" s="1"/>
  <c r="Y45" i="15" s="1"/>
  <c r="Z45" i="15" s="1"/>
  <c r="AA45" i="15" s="1"/>
  <c r="W22" i="15"/>
  <c r="X22" i="15" s="1"/>
  <c r="Y22" i="15" s="1"/>
  <c r="Z22" i="15" s="1"/>
  <c r="AA22" i="15" s="1"/>
  <c r="W16" i="15"/>
  <c r="X16" i="15" s="1"/>
  <c r="Y16" i="15" s="1"/>
  <c r="Z16" i="15" s="1"/>
  <c r="AA16" i="15" s="1"/>
  <c r="W8" i="15"/>
  <c r="X8" i="15" s="1"/>
  <c r="Y8" i="15" s="1"/>
  <c r="Z8" i="15" s="1"/>
  <c r="AA8" i="15" s="1"/>
  <c r="W61" i="15"/>
  <c r="X61" i="15" s="1"/>
  <c r="Y61" i="15" s="1"/>
  <c r="Z61" i="15" s="1"/>
  <c r="AA61" i="15" s="1"/>
  <c r="W31" i="15"/>
  <c r="X31" i="15" s="1"/>
  <c r="Y31" i="15" s="1"/>
  <c r="Z31" i="15" s="1"/>
  <c r="AA31" i="15" s="1"/>
  <c r="W67" i="15"/>
  <c r="W57" i="15"/>
  <c r="X57" i="15" s="1"/>
  <c r="Y57" i="15" s="1"/>
  <c r="Z57" i="15" s="1"/>
  <c r="AA57" i="15" s="1"/>
  <c r="W46" i="15"/>
  <c r="X46" i="15" s="1"/>
  <c r="Y46" i="15" s="1"/>
  <c r="Z46" i="15" s="1"/>
  <c r="AA46" i="15" s="1"/>
  <c r="W26" i="15"/>
  <c r="X26" i="15" s="1"/>
  <c r="Y26" i="15" s="1"/>
  <c r="Z26" i="15" s="1"/>
  <c r="AA26" i="15" s="1"/>
  <c r="W15" i="15"/>
  <c r="X15" i="15" s="1"/>
  <c r="Y15" i="15" s="1"/>
  <c r="Z15" i="15" s="1"/>
  <c r="AA15" i="15" s="1"/>
  <c r="W7" i="15"/>
  <c r="X7" i="15" s="1"/>
  <c r="Y7" i="15" s="1"/>
  <c r="Z7" i="15" s="1"/>
  <c r="AA7" i="15" s="1"/>
  <c r="W56" i="15"/>
  <c r="X56" i="15" s="1"/>
  <c r="Y56" i="15" s="1"/>
  <c r="Z56" i="15" s="1"/>
  <c r="AA56" i="15" s="1"/>
  <c r="W44" i="15"/>
  <c r="X44" i="15" s="1"/>
  <c r="Y44" i="15" s="1"/>
  <c r="Z44" i="15" s="1"/>
  <c r="AA44" i="15" s="1"/>
  <c r="W40" i="15"/>
  <c r="X40" i="15" s="1"/>
  <c r="Y40" i="15" s="1"/>
  <c r="Z40" i="15" s="1"/>
  <c r="AA40" i="15" s="1"/>
  <c r="W35" i="15"/>
  <c r="X35" i="15" s="1"/>
  <c r="Y35" i="15" s="1"/>
  <c r="Z35" i="15" s="1"/>
  <c r="AA35" i="15" s="1"/>
  <c r="W74" i="13"/>
  <c r="X74" i="13" s="1"/>
  <c r="Y74" i="13" s="1"/>
  <c r="Z74" i="13" s="1"/>
  <c r="AA74" i="13" s="1"/>
  <c r="W70" i="13"/>
  <c r="X70" i="13" s="1"/>
  <c r="Y70" i="13" s="1"/>
  <c r="Z70" i="13" s="1"/>
  <c r="AA70" i="13" s="1"/>
  <c r="W66" i="13"/>
  <c r="W62" i="13"/>
  <c r="X62" i="13" s="1"/>
  <c r="Y62" i="13" s="1"/>
  <c r="Z62" i="13" s="1"/>
  <c r="AA62" i="13" s="1"/>
  <c r="W58" i="13"/>
  <c r="X58" i="13" s="1"/>
  <c r="Y58" i="13" s="1"/>
  <c r="Z58" i="13" s="1"/>
  <c r="AA58" i="13" s="1"/>
  <c r="W54" i="13"/>
  <c r="X54" i="13" s="1"/>
  <c r="Y54" i="13" s="1"/>
  <c r="Z54" i="13" s="1"/>
  <c r="AA54" i="13" s="1"/>
  <c r="W50" i="13"/>
  <c r="X50" i="13" s="1"/>
  <c r="Y50" i="13" s="1"/>
  <c r="Z50" i="13" s="1"/>
  <c r="AA50" i="13" s="1"/>
  <c r="W46" i="13"/>
  <c r="X46" i="13" s="1"/>
  <c r="Y46" i="13" s="1"/>
  <c r="Z46" i="13" s="1"/>
  <c r="AA46" i="13" s="1"/>
  <c r="W42" i="13"/>
  <c r="X42" i="13" s="1"/>
  <c r="Y42" i="13" s="1"/>
  <c r="Z42" i="13" s="1"/>
  <c r="AA42" i="13" s="1"/>
  <c r="W38" i="13"/>
  <c r="X38" i="13" s="1"/>
  <c r="Y38" i="13" s="1"/>
  <c r="Z38" i="13" s="1"/>
  <c r="AA38" i="13" s="1"/>
  <c r="W34" i="13"/>
  <c r="W30" i="13"/>
  <c r="X30" i="13" s="1"/>
  <c r="Y30" i="13" s="1"/>
  <c r="Z30" i="13" s="1"/>
  <c r="AA30" i="13" s="1"/>
  <c r="W26" i="13"/>
  <c r="X26" i="13" s="1"/>
  <c r="Y26" i="13" s="1"/>
  <c r="Z26" i="13" s="1"/>
  <c r="AA26" i="13" s="1"/>
  <c r="W22" i="13"/>
  <c r="X22" i="13" s="1"/>
  <c r="Y22" i="13" s="1"/>
  <c r="Z22" i="13" s="1"/>
  <c r="AA22" i="13" s="1"/>
  <c r="W18" i="13"/>
  <c r="X18" i="13" s="1"/>
  <c r="Y18" i="13" s="1"/>
  <c r="Z18" i="13" s="1"/>
  <c r="AA18" i="13" s="1"/>
  <c r="W14" i="13"/>
  <c r="X14" i="13" s="1"/>
  <c r="Y14" i="13" s="1"/>
  <c r="Z14" i="13" s="1"/>
  <c r="AA14" i="13" s="1"/>
  <c r="W10" i="13"/>
  <c r="X10" i="13" s="1"/>
  <c r="Y10" i="13" s="1"/>
  <c r="Z10" i="13" s="1"/>
  <c r="AA10" i="13" s="1"/>
  <c r="W6" i="13"/>
  <c r="X6" i="13" s="1"/>
  <c r="Y6" i="13" s="1"/>
  <c r="Z6" i="13" s="1"/>
  <c r="AA6" i="13" s="1"/>
  <c r="AL74" i="12"/>
  <c r="AL70" i="12"/>
  <c r="AL66" i="12"/>
  <c r="AL62" i="12"/>
  <c r="AL58" i="12"/>
  <c r="AL52" i="12"/>
  <c r="AL45" i="12"/>
  <c r="AL41" i="12"/>
  <c r="AL37" i="12"/>
  <c r="AL33" i="12"/>
  <c r="AL29" i="12"/>
  <c r="AL25" i="12"/>
  <c r="AL21" i="12"/>
  <c r="AL17" i="12"/>
  <c r="AL13" i="12"/>
  <c r="AL9" i="12"/>
  <c r="AL5" i="12"/>
  <c r="AL53" i="12"/>
  <c r="R74" i="12"/>
  <c r="S74" i="12" s="1"/>
  <c r="T74" i="12" s="1"/>
  <c r="U74" i="12" s="1"/>
  <c r="V74" i="12" s="1"/>
  <c r="R70" i="12"/>
  <c r="S70" i="12" s="1"/>
  <c r="T70" i="12" s="1"/>
  <c r="U70" i="12" s="1"/>
  <c r="V70" i="12" s="1"/>
  <c r="R66" i="12"/>
  <c r="S66" i="12" s="1"/>
  <c r="T66" i="12" s="1"/>
  <c r="U66" i="12" s="1"/>
  <c r="V66" i="12" s="1"/>
  <c r="R62" i="12"/>
  <c r="S62" i="12" s="1"/>
  <c r="T62" i="12" s="1"/>
  <c r="U62" i="12" s="1"/>
  <c r="V62" i="12" s="1"/>
  <c r="R58" i="12"/>
  <c r="S58" i="12" s="1"/>
  <c r="T58" i="12" s="1"/>
  <c r="U58" i="12" s="1"/>
  <c r="V58" i="12" s="1"/>
  <c r="R51" i="12"/>
  <c r="S51" i="12" s="1"/>
  <c r="T51" i="12" s="1"/>
  <c r="U51" i="12" s="1"/>
  <c r="V51" i="12" s="1"/>
  <c r="R45" i="12"/>
  <c r="S45" i="12" s="1"/>
  <c r="T45" i="12" s="1"/>
  <c r="U45" i="12" s="1"/>
  <c r="V45" i="12" s="1"/>
  <c r="R41" i="12"/>
  <c r="S41" i="12" s="1"/>
  <c r="T41" i="12" s="1"/>
  <c r="U41" i="12" s="1"/>
  <c r="V41" i="12" s="1"/>
  <c r="R37" i="12"/>
  <c r="S37" i="12" s="1"/>
  <c r="T37" i="12" s="1"/>
  <c r="U37" i="12" s="1"/>
  <c r="V37" i="12" s="1"/>
  <c r="R33" i="12"/>
  <c r="S33" i="12" s="1"/>
  <c r="T33" i="12" s="1"/>
  <c r="U33" i="12" s="1"/>
  <c r="V33" i="12" s="1"/>
  <c r="R29" i="12"/>
  <c r="S29" i="12" s="1"/>
  <c r="T29" i="12" s="1"/>
  <c r="U29" i="12" s="1"/>
  <c r="V29" i="12" s="1"/>
  <c r="R25" i="12"/>
  <c r="S25" i="12" s="1"/>
  <c r="T25" i="12" s="1"/>
  <c r="U25" i="12" s="1"/>
  <c r="V25" i="12" s="1"/>
  <c r="R21" i="12"/>
  <c r="S21" i="12" s="1"/>
  <c r="T21" i="12" s="1"/>
  <c r="U21" i="12" s="1"/>
  <c r="V21" i="12" s="1"/>
  <c r="R17" i="12"/>
  <c r="S17" i="12" s="1"/>
  <c r="T17" i="12" s="1"/>
  <c r="U17" i="12" s="1"/>
  <c r="V17" i="12" s="1"/>
  <c r="R13" i="12"/>
  <c r="S13" i="12" s="1"/>
  <c r="T13" i="12" s="1"/>
  <c r="U13" i="12" s="1"/>
  <c r="V13" i="12" s="1"/>
  <c r="R9" i="12"/>
  <c r="S9" i="12" s="1"/>
  <c r="T9" i="12" s="1"/>
  <c r="U9" i="12" s="1"/>
  <c r="V9" i="12" s="1"/>
  <c r="R5" i="12"/>
  <c r="S5" i="12" s="1"/>
  <c r="T5" i="12" s="1"/>
  <c r="U5" i="12" s="1"/>
  <c r="V5" i="12" s="1"/>
  <c r="R54" i="12"/>
  <c r="S54" i="12" s="1"/>
  <c r="T54" i="12" s="1"/>
  <c r="U54" i="12" s="1"/>
  <c r="V54" i="12" s="1"/>
  <c r="AG74" i="11"/>
  <c r="AH74" i="11" s="1"/>
  <c r="AI74" i="11" s="1"/>
  <c r="AJ74" i="11" s="1"/>
  <c r="AK74" i="11" s="1"/>
  <c r="AG70" i="11"/>
  <c r="AH70" i="11" s="1"/>
  <c r="AI70" i="11" s="1"/>
  <c r="AJ70" i="11" s="1"/>
  <c r="AK70" i="11" s="1"/>
  <c r="AG66" i="11"/>
  <c r="AH66" i="11" s="1"/>
  <c r="AI66" i="11" s="1"/>
  <c r="AJ66" i="11" s="1"/>
  <c r="AK66" i="11" s="1"/>
  <c r="AG63" i="11"/>
  <c r="AH63" i="11" s="1"/>
  <c r="AI63" i="11" s="1"/>
  <c r="AJ63" i="11" s="1"/>
  <c r="AK63" i="11" s="1"/>
  <c r="AG59" i="11"/>
  <c r="AH59" i="11" s="1"/>
  <c r="AI59" i="11" s="1"/>
  <c r="AJ59" i="11" s="1"/>
  <c r="AK59" i="11" s="1"/>
  <c r="AG54" i="11"/>
  <c r="AH54" i="11" s="1"/>
  <c r="AI54" i="11" s="1"/>
  <c r="AJ54" i="11" s="1"/>
  <c r="AK54" i="11" s="1"/>
  <c r="AG49" i="11"/>
  <c r="AH49" i="11" s="1"/>
  <c r="AI49" i="11" s="1"/>
  <c r="AJ49" i="11" s="1"/>
  <c r="AK49" i="11" s="1"/>
  <c r="AG45" i="11"/>
  <c r="AH45" i="11" s="1"/>
  <c r="AI45" i="11" s="1"/>
  <c r="AJ45" i="11" s="1"/>
  <c r="AK45" i="11" s="1"/>
  <c r="AG41" i="11"/>
  <c r="AH41" i="11" s="1"/>
  <c r="AI41" i="11" s="1"/>
  <c r="AJ41" i="11" s="1"/>
  <c r="AK41" i="11" s="1"/>
  <c r="AG36" i="11"/>
  <c r="AH36" i="11" s="1"/>
  <c r="AI36" i="11" s="1"/>
  <c r="AJ36" i="11" s="1"/>
  <c r="AK36" i="11" s="1"/>
  <c r="AG33" i="11"/>
  <c r="AH33" i="11" s="1"/>
  <c r="AI33" i="11" s="1"/>
  <c r="AJ33" i="11" s="1"/>
  <c r="AK33" i="11" s="1"/>
  <c r="AG29" i="11"/>
  <c r="AH29" i="11" s="1"/>
  <c r="AI29" i="11" s="1"/>
  <c r="AJ29" i="11" s="1"/>
  <c r="AK29" i="11" s="1"/>
  <c r="AG25" i="11"/>
  <c r="AH25" i="11" s="1"/>
  <c r="AI25" i="11" s="1"/>
  <c r="AJ25" i="11" s="1"/>
  <c r="AK25" i="11" s="1"/>
  <c r="AG20" i="11"/>
  <c r="AH20" i="11" s="1"/>
  <c r="AI20" i="11" s="1"/>
  <c r="AJ20" i="11" s="1"/>
  <c r="AK20" i="11" s="1"/>
  <c r="AG17" i="11"/>
  <c r="AH17" i="11" s="1"/>
  <c r="AI17" i="11" s="1"/>
  <c r="AJ17" i="11" s="1"/>
  <c r="AK17" i="11" s="1"/>
  <c r="AG14" i="11"/>
  <c r="AH14" i="11" s="1"/>
  <c r="AI14" i="11" s="1"/>
  <c r="AJ14" i="11" s="1"/>
  <c r="AK14" i="11" s="1"/>
  <c r="AG7" i="11"/>
  <c r="AH7" i="11" s="1"/>
  <c r="AI7" i="11" s="1"/>
  <c r="AJ7" i="11" s="1"/>
  <c r="AK7" i="11" s="1"/>
  <c r="AG3" i="11"/>
  <c r="AH3" i="11" s="1"/>
  <c r="AI3" i="11" s="1"/>
  <c r="AJ3" i="11" s="1"/>
  <c r="AK3" i="11" s="1"/>
  <c r="M74" i="11"/>
  <c r="N74" i="11" s="1"/>
  <c r="O74" i="11" s="1"/>
  <c r="P74" i="11" s="1"/>
  <c r="Q74" i="11" s="1"/>
  <c r="M70" i="11"/>
  <c r="N70" i="11" s="1"/>
  <c r="O70" i="11" s="1"/>
  <c r="P70" i="11" s="1"/>
  <c r="Q70" i="11" s="1"/>
  <c r="M66" i="11"/>
  <c r="N66" i="11" s="1"/>
  <c r="O66" i="11" s="1"/>
  <c r="P66" i="11" s="1"/>
  <c r="Q66" i="11" s="1"/>
  <c r="M60" i="11"/>
  <c r="N60" i="11" s="1"/>
  <c r="O60" i="11" s="1"/>
  <c r="P60" i="11" s="1"/>
  <c r="Q60" i="11" s="1"/>
  <c r="M54" i="11"/>
  <c r="N54" i="11" s="1"/>
  <c r="O54" i="11" s="1"/>
  <c r="P54" i="11" s="1"/>
  <c r="Q54" i="11" s="1"/>
  <c r="M51" i="11"/>
  <c r="N51" i="11" s="1"/>
  <c r="O51" i="11" s="1"/>
  <c r="P51" i="11" s="1"/>
  <c r="Q51" i="11" s="1"/>
  <c r="M49" i="11"/>
  <c r="N49" i="11" s="1"/>
  <c r="O49" i="11" s="1"/>
  <c r="P49" i="11" s="1"/>
  <c r="Q49" i="11" s="1"/>
  <c r="M45" i="11"/>
  <c r="N45" i="11" s="1"/>
  <c r="O45" i="11" s="1"/>
  <c r="P45" i="11" s="1"/>
  <c r="Q45" i="11" s="1"/>
  <c r="M41" i="11"/>
  <c r="N41" i="11" s="1"/>
  <c r="O41" i="11" s="1"/>
  <c r="P41" i="11" s="1"/>
  <c r="Q41" i="11" s="1"/>
  <c r="M37" i="11"/>
  <c r="N37" i="11" s="1"/>
  <c r="O37" i="11" s="1"/>
  <c r="P37" i="11" s="1"/>
  <c r="Q37" i="11" s="1"/>
  <c r="M33" i="11"/>
  <c r="N33" i="11" s="1"/>
  <c r="O33" i="11" s="1"/>
  <c r="P33" i="11" s="1"/>
  <c r="Q33" i="11" s="1"/>
  <c r="M29" i="11"/>
  <c r="N29" i="11" s="1"/>
  <c r="O29" i="11" s="1"/>
  <c r="P29" i="11" s="1"/>
  <c r="Q29" i="11" s="1"/>
  <c r="M25" i="11"/>
  <c r="N25" i="11" s="1"/>
  <c r="O25" i="11" s="1"/>
  <c r="P25" i="11" s="1"/>
  <c r="Q25" i="11" s="1"/>
  <c r="M21" i="11"/>
  <c r="N21" i="11" s="1"/>
  <c r="O21" i="11" s="1"/>
  <c r="P21" i="11" s="1"/>
  <c r="Q21" i="11" s="1"/>
  <c r="M14" i="11"/>
  <c r="N14" i="11" s="1"/>
  <c r="O14" i="11" s="1"/>
  <c r="P14" i="11" s="1"/>
  <c r="Q14" i="11" s="1"/>
  <c r="M10" i="11"/>
  <c r="N10" i="11" s="1"/>
  <c r="O10" i="11" s="1"/>
  <c r="P10" i="11" s="1"/>
  <c r="Q10" i="11" s="1"/>
  <c r="M6" i="11"/>
  <c r="N6" i="11" s="1"/>
  <c r="O6" i="11" s="1"/>
  <c r="P6" i="11" s="1"/>
  <c r="Q6" i="11" s="1"/>
  <c r="M16" i="11"/>
  <c r="N16" i="11" s="1"/>
  <c r="O16" i="11" s="1"/>
  <c r="P16" i="11" s="1"/>
  <c r="Q16" i="11" s="1"/>
  <c r="H5" i="24"/>
  <c r="H21" i="24"/>
  <c r="H37" i="24"/>
  <c r="H53" i="24"/>
  <c r="H69" i="24"/>
  <c r="M17" i="24"/>
  <c r="M33" i="24"/>
  <c r="M49" i="24"/>
  <c r="M65" i="24"/>
  <c r="R13" i="24"/>
  <c r="R29" i="24"/>
  <c r="R45" i="24"/>
  <c r="R61" i="24"/>
  <c r="W9" i="24"/>
  <c r="W25" i="24"/>
  <c r="W41" i="24"/>
  <c r="W57" i="24"/>
  <c r="AB5" i="24"/>
  <c r="AB21" i="24"/>
  <c r="AB37" i="24"/>
  <c r="AB53" i="24"/>
  <c r="AB69" i="24"/>
  <c r="AG17" i="24"/>
  <c r="AG33" i="24"/>
  <c r="W33" i="19"/>
  <c r="X33" i="19" s="1"/>
  <c r="Y33" i="19" s="1"/>
  <c r="Z33" i="19" s="1"/>
  <c r="AA33" i="19" s="1"/>
  <c r="W26" i="19"/>
  <c r="X26" i="19" s="1"/>
  <c r="Y26" i="19" s="1"/>
  <c r="Z26" i="19" s="1"/>
  <c r="AA26" i="19" s="1"/>
  <c r="W21" i="19"/>
  <c r="X21" i="19" s="1"/>
  <c r="Y21" i="19" s="1"/>
  <c r="Z21" i="19" s="1"/>
  <c r="AA21" i="19" s="1"/>
  <c r="W16" i="19"/>
  <c r="X16" i="19" s="1"/>
  <c r="Y16" i="19" s="1"/>
  <c r="Z16" i="19" s="1"/>
  <c r="AA16" i="19" s="1"/>
  <c r="W12" i="19"/>
  <c r="X12" i="19" s="1"/>
  <c r="Y12" i="19" s="1"/>
  <c r="Z12" i="19" s="1"/>
  <c r="AA12" i="19" s="1"/>
  <c r="W8" i="19"/>
  <c r="X8" i="19" s="1"/>
  <c r="Y8" i="19" s="1"/>
  <c r="Z8" i="19" s="1"/>
  <c r="AA8" i="19" s="1"/>
  <c r="W4" i="19"/>
  <c r="X4" i="19" s="1"/>
  <c r="Y4" i="19" s="1"/>
  <c r="Z4" i="19" s="1"/>
  <c r="AA4" i="19" s="1"/>
  <c r="AL71" i="18"/>
  <c r="AL67" i="18"/>
  <c r="AL63" i="18"/>
  <c r="AL72" i="18"/>
  <c r="AL56" i="18"/>
  <c r="AL52" i="18"/>
  <c r="AL48" i="18"/>
  <c r="AL44" i="18"/>
  <c r="AL40" i="18"/>
  <c r="AL36" i="18"/>
  <c r="AL32" i="18"/>
  <c r="AL28" i="18"/>
  <c r="AL24" i="18"/>
  <c r="AL20" i="18"/>
  <c r="AL16" i="18"/>
  <c r="AL12" i="18"/>
  <c r="AL8" i="18"/>
  <c r="AL4" i="18"/>
  <c r="R71" i="18"/>
  <c r="S71" i="18" s="1"/>
  <c r="T71" i="18" s="1"/>
  <c r="U71" i="18" s="1"/>
  <c r="V71" i="18" s="1"/>
  <c r="R67" i="18"/>
  <c r="S67" i="18" s="1"/>
  <c r="T67" i="18" s="1"/>
  <c r="U67" i="18" s="1"/>
  <c r="V67" i="18" s="1"/>
  <c r="R63" i="18"/>
  <c r="S63" i="18" s="1"/>
  <c r="T63" i="18" s="1"/>
  <c r="U63" i="18" s="1"/>
  <c r="V63" i="18" s="1"/>
  <c r="R60" i="18"/>
  <c r="S60" i="18" s="1"/>
  <c r="T60" i="18" s="1"/>
  <c r="U60" i="18" s="1"/>
  <c r="V60" i="18" s="1"/>
  <c r="R56" i="18"/>
  <c r="S56" i="18" s="1"/>
  <c r="T56" i="18" s="1"/>
  <c r="U56" i="18" s="1"/>
  <c r="V56" i="18" s="1"/>
  <c r="R52" i="18"/>
  <c r="S52" i="18" s="1"/>
  <c r="T52" i="18" s="1"/>
  <c r="U52" i="18" s="1"/>
  <c r="V52" i="18" s="1"/>
  <c r="R48" i="18"/>
  <c r="S48" i="18" s="1"/>
  <c r="T48" i="18" s="1"/>
  <c r="U48" i="18" s="1"/>
  <c r="V48" i="18" s="1"/>
  <c r="R44" i="18"/>
  <c r="S44" i="18" s="1"/>
  <c r="T44" i="18" s="1"/>
  <c r="U44" i="18" s="1"/>
  <c r="V44" i="18" s="1"/>
  <c r="R40" i="18"/>
  <c r="S40" i="18" s="1"/>
  <c r="T40" i="18" s="1"/>
  <c r="U40" i="18" s="1"/>
  <c r="V40" i="18" s="1"/>
  <c r="R36" i="18"/>
  <c r="S36" i="18" s="1"/>
  <c r="T36" i="18" s="1"/>
  <c r="U36" i="18" s="1"/>
  <c r="V36" i="18" s="1"/>
  <c r="R32" i="18"/>
  <c r="S32" i="18" s="1"/>
  <c r="T32" i="18" s="1"/>
  <c r="U32" i="18" s="1"/>
  <c r="V32" i="18" s="1"/>
  <c r="R28" i="18"/>
  <c r="S28" i="18" s="1"/>
  <c r="T28" i="18" s="1"/>
  <c r="U28" i="18" s="1"/>
  <c r="V28" i="18" s="1"/>
  <c r="R24" i="18"/>
  <c r="S24" i="18" s="1"/>
  <c r="T24" i="18" s="1"/>
  <c r="U24" i="18" s="1"/>
  <c r="V24" i="18" s="1"/>
  <c r="R20" i="18"/>
  <c r="S20" i="18" s="1"/>
  <c r="T20" i="18" s="1"/>
  <c r="U20" i="18" s="1"/>
  <c r="V20" i="18" s="1"/>
  <c r="R16" i="18"/>
  <c r="S16" i="18" s="1"/>
  <c r="T16" i="18" s="1"/>
  <c r="U16" i="18" s="1"/>
  <c r="V16" i="18" s="1"/>
  <c r="R12" i="18"/>
  <c r="S12" i="18" s="1"/>
  <c r="T12" i="18" s="1"/>
  <c r="U12" i="18" s="1"/>
  <c r="V12" i="18" s="1"/>
  <c r="R8" i="18"/>
  <c r="S8" i="18" s="1"/>
  <c r="T8" i="18" s="1"/>
  <c r="U8" i="18" s="1"/>
  <c r="V8" i="18" s="1"/>
  <c r="R4" i="18"/>
  <c r="S4" i="18" s="1"/>
  <c r="T4" i="18" s="1"/>
  <c r="U4" i="18" s="1"/>
  <c r="V4" i="18" s="1"/>
  <c r="W72" i="15"/>
  <c r="X72" i="15" s="1"/>
  <c r="Y72" i="15" s="1"/>
  <c r="Z72" i="15" s="1"/>
  <c r="AA72" i="15" s="1"/>
  <c r="W64" i="15"/>
  <c r="X64" i="15" s="1"/>
  <c r="Y64" i="15" s="1"/>
  <c r="Z64" i="15" s="1"/>
  <c r="AA64" i="15" s="1"/>
  <c r="W32" i="15"/>
  <c r="X32" i="15" s="1"/>
  <c r="Y32" i="15" s="1"/>
  <c r="Z32" i="15" s="1"/>
  <c r="AA32" i="15" s="1"/>
  <c r="W21" i="15"/>
  <c r="W14" i="15"/>
  <c r="X14" i="15" s="1"/>
  <c r="Y14" i="15" s="1"/>
  <c r="Z14" i="15" s="1"/>
  <c r="AA14" i="15" s="1"/>
  <c r="W6" i="15"/>
  <c r="X6" i="15" s="1"/>
  <c r="Y6" i="15" s="1"/>
  <c r="Z6" i="15" s="1"/>
  <c r="AA6" i="15" s="1"/>
  <c r="W58" i="15"/>
  <c r="W73" i="15"/>
  <c r="X73" i="15" s="1"/>
  <c r="Y73" i="15" s="1"/>
  <c r="Z73" i="15" s="1"/>
  <c r="AA73" i="15" s="1"/>
  <c r="W65" i="15"/>
  <c r="X65" i="15" s="1"/>
  <c r="Y65" i="15" s="1"/>
  <c r="Z65" i="15" s="1"/>
  <c r="AA65" i="15" s="1"/>
  <c r="W53" i="15"/>
  <c r="X53" i="15" s="1"/>
  <c r="Y53" i="15" s="1"/>
  <c r="Z53" i="15" s="1"/>
  <c r="AA53" i="15" s="1"/>
  <c r="W34" i="15"/>
  <c r="X34" i="15" s="1"/>
  <c r="Y34" i="15" s="1"/>
  <c r="Z34" i="15" s="1"/>
  <c r="AA34" i="15" s="1"/>
  <c r="W24" i="15"/>
  <c r="W13" i="15"/>
  <c r="X13" i="15" s="1"/>
  <c r="Y13" i="15" s="1"/>
  <c r="Z13" i="15" s="1"/>
  <c r="AA13" i="15" s="1"/>
  <c r="W5" i="15"/>
  <c r="X5" i="15" s="1"/>
  <c r="Y5" i="15" s="1"/>
  <c r="Z5" i="15" s="1"/>
  <c r="AA5" i="15" s="1"/>
  <c r="W54" i="15"/>
  <c r="X54" i="15" s="1"/>
  <c r="Y54" i="15" s="1"/>
  <c r="Z54" i="15" s="1"/>
  <c r="AA54" i="15" s="1"/>
  <c r="W43" i="15"/>
  <c r="X43" i="15" s="1"/>
  <c r="Y43" i="15" s="1"/>
  <c r="Z43" i="15" s="1"/>
  <c r="AA43" i="15" s="1"/>
  <c r="W39" i="15"/>
  <c r="X39" i="15" s="1"/>
  <c r="Y39" i="15" s="1"/>
  <c r="Z39" i="15" s="1"/>
  <c r="AA39" i="15" s="1"/>
  <c r="W33" i="15"/>
  <c r="X33" i="15" s="1"/>
  <c r="Y33" i="15" s="1"/>
  <c r="Z33" i="15" s="1"/>
  <c r="AA33" i="15" s="1"/>
  <c r="W73" i="13"/>
  <c r="X73" i="13" s="1"/>
  <c r="Y73" i="13" s="1"/>
  <c r="Z73" i="13" s="1"/>
  <c r="AA73" i="13" s="1"/>
  <c r="W69" i="13"/>
  <c r="X69" i="13" s="1"/>
  <c r="Y69" i="13" s="1"/>
  <c r="Z69" i="13" s="1"/>
  <c r="AA69" i="13" s="1"/>
  <c r="W65" i="13"/>
  <c r="X65" i="13" s="1"/>
  <c r="Y65" i="13" s="1"/>
  <c r="Z65" i="13" s="1"/>
  <c r="AA65" i="13" s="1"/>
  <c r="W61" i="13"/>
  <c r="X61" i="13" s="1"/>
  <c r="Y61" i="13" s="1"/>
  <c r="Z61" i="13" s="1"/>
  <c r="AA61" i="13" s="1"/>
  <c r="W57" i="13"/>
  <c r="X57" i="13" s="1"/>
  <c r="Y57" i="13" s="1"/>
  <c r="Z57" i="13" s="1"/>
  <c r="AA57" i="13" s="1"/>
  <c r="W53" i="13"/>
  <c r="X53" i="13" s="1"/>
  <c r="Y53" i="13" s="1"/>
  <c r="Z53" i="13" s="1"/>
  <c r="AA53" i="13" s="1"/>
  <c r="W49" i="13"/>
  <c r="X49" i="13" s="1"/>
  <c r="Y49" i="13" s="1"/>
  <c r="Z49" i="13" s="1"/>
  <c r="AA49" i="13" s="1"/>
  <c r="W45" i="13"/>
  <c r="X45" i="13" s="1"/>
  <c r="Y45" i="13" s="1"/>
  <c r="Z45" i="13" s="1"/>
  <c r="AA45" i="13" s="1"/>
  <c r="W41" i="13"/>
  <c r="X41" i="13" s="1"/>
  <c r="Y41" i="13" s="1"/>
  <c r="Z41" i="13" s="1"/>
  <c r="AA41" i="13" s="1"/>
  <c r="W37" i="13"/>
  <c r="X37" i="13" s="1"/>
  <c r="Y37" i="13" s="1"/>
  <c r="Z37" i="13" s="1"/>
  <c r="AA37" i="13" s="1"/>
  <c r="W33" i="13"/>
  <c r="X33" i="13" s="1"/>
  <c r="Y33" i="13" s="1"/>
  <c r="Z33" i="13" s="1"/>
  <c r="AA33" i="13" s="1"/>
  <c r="W29" i="13"/>
  <c r="X29" i="13" s="1"/>
  <c r="Y29" i="13" s="1"/>
  <c r="Z29" i="13" s="1"/>
  <c r="AA29" i="13" s="1"/>
  <c r="W25" i="13"/>
  <c r="X25" i="13" s="1"/>
  <c r="Y25" i="13" s="1"/>
  <c r="Z25" i="13" s="1"/>
  <c r="AA25" i="13" s="1"/>
  <c r="W21" i="13"/>
  <c r="X21" i="13" s="1"/>
  <c r="Y21" i="13" s="1"/>
  <c r="Z21" i="13" s="1"/>
  <c r="AA21" i="13" s="1"/>
  <c r="W17" i="13"/>
  <c r="X17" i="13" s="1"/>
  <c r="Y17" i="13" s="1"/>
  <c r="Z17" i="13" s="1"/>
  <c r="AA17" i="13" s="1"/>
  <c r="W13" i="13"/>
  <c r="X13" i="13" s="1"/>
  <c r="Y13" i="13" s="1"/>
  <c r="Z13" i="13" s="1"/>
  <c r="AA13" i="13" s="1"/>
  <c r="W9" i="13"/>
  <c r="X9" i="13" s="1"/>
  <c r="Y9" i="13" s="1"/>
  <c r="Z9" i="13" s="1"/>
  <c r="AA9" i="13" s="1"/>
  <c r="W5" i="13"/>
  <c r="X5" i="13" s="1"/>
  <c r="Y5" i="13" s="1"/>
  <c r="Z5" i="13" s="1"/>
  <c r="AA5" i="13" s="1"/>
  <c r="AL73" i="12"/>
  <c r="AL69" i="12"/>
  <c r="AL65" i="12"/>
  <c r="AL61" i="12"/>
  <c r="AL57" i="12"/>
  <c r="AL50" i="12"/>
  <c r="AL44" i="12"/>
  <c r="AL40" i="12"/>
  <c r="AL36" i="12"/>
  <c r="AL32" i="12"/>
  <c r="AL28" i="12"/>
  <c r="AL24" i="12"/>
  <c r="AL20" i="12"/>
  <c r="AL16" i="12"/>
  <c r="AL12" i="12"/>
  <c r="AL8" i="12"/>
  <c r="AL4" i="12"/>
  <c r="AL51" i="12"/>
  <c r="R73" i="12"/>
  <c r="S73" i="12" s="1"/>
  <c r="T73" i="12" s="1"/>
  <c r="U73" i="12" s="1"/>
  <c r="V73" i="12" s="1"/>
  <c r="R69" i="12"/>
  <c r="S69" i="12" s="1"/>
  <c r="T69" i="12" s="1"/>
  <c r="U69" i="12" s="1"/>
  <c r="V69" i="12" s="1"/>
  <c r="R65" i="12"/>
  <c r="S65" i="12" s="1"/>
  <c r="T65" i="12" s="1"/>
  <c r="U65" i="12" s="1"/>
  <c r="V65" i="12" s="1"/>
  <c r="R61" i="12"/>
  <c r="S61" i="12" s="1"/>
  <c r="T61" i="12" s="1"/>
  <c r="U61" i="12" s="1"/>
  <c r="V61" i="12" s="1"/>
  <c r="R57" i="12"/>
  <c r="S57" i="12" s="1"/>
  <c r="T57" i="12" s="1"/>
  <c r="U57" i="12" s="1"/>
  <c r="V57" i="12" s="1"/>
  <c r="R49" i="12"/>
  <c r="S49" i="12" s="1"/>
  <c r="T49" i="12" s="1"/>
  <c r="U49" i="12" s="1"/>
  <c r="V49" i="12" s="1"/>
  <c r="R44" i="12"/>
  <c r="S44" i="12" s="1"/>
  <c r="T44" i="12" s="1"/>
  <c r="U44" i="12" s="1"/>
  <c r="V44" i="12" s="1"/>
  <c r="R40" i="12"/>
  <c r="S40" i="12" s="1"/>
  <c r="T40" i="12" s="1"/>
  <c r="U40" i="12" s="1"/>
  <c r="V40" i="12" s="1"/>
  <c r="R36" i="12"/>
  <c r="S36" i="12" s="1"/>
  <c r="T36" i="12" s="1"/>
  <c r="U36" i="12" s="1"/>
  <c r="V36" i="12" s="1"/>
  <c r="R32" i="12"/>
  <c r="S32" i="12" s="1"/>
  <c r="T32" i="12" s="1"/>
  <c r="U32" i="12" s="1"/>
  <c r="V32" i="12" s="1"/>
  <c r="R28" i="12"/>
  <c r="S28" i="12" s="1"/>
  <c r="T28" i="12" s="1"/>
  <c r="U28" i="12" s="1"/>
  <c r="V28" i="12" s="1"/>
  <c r="R24" i="12"/>
  <c r="S24" i="12" s="1"/>
  <c r="T24" i="12" s="1"/>
  <c r="U24" i="12" s="1"/>
  <c r="V24" i="12" s="1"/>
  <c r="R20" i="12"/>
  <c r="S20" i="12" s="1"/>
  <c r="T20" i="12" s="1"/>
  <c r="U20" i="12" s="1"/>
  <c r="V20" i="12" s="1"/>
  <c r="R16" i="12"/>
  <c r="S16" i="12" s="1"/>
  <c r="T16" i="12" s="1"/>
  <c r="U16" i="12" s="1"/>
  <c r="V16" i="12" s="1"/>
  <c r="R12" i="12"/>
  <c r="S12" i="12" s="1"/>
  <c r="T12" i="12" s="1"/>
  <c r="U12" i="12" s="1"/>
  <c r="V12" i="12" s="1"/>
  <c r="R8" i="12"/>
  <c r="S8" i="12" s="1"/>
  <c r="T8" i="12" s="1"/>
  <c r="U8" i="12" s="1"/>
  <c r="V8" i="12" s="1"/>
  <c r="R4" i="12"/>
  <c r="S4" i="12" s="1"/>
  <c r="T4" i="12" s="1"/>
  <c r="U4" i="12" s="1"/>
  <c r="V4" i="12" s="1"/>
  <c r="R52" i="12"/>
  <c r="S52" i="12" s="1"/>
  <c r="T52" i="12" s="1"/>
  <c r="U52" i="12" s="1"/>
  <c r="V52" i="12" s="1"/>
  <c r="AG73" i="11"/>
  <c r="AH73" i="11" s="1"/>
  <c r="AI73" i="11" s="1"/>
  <c r="AJ73" i="11" s="1"/>
  <c r="AK73" i="11" s="1"/>
  <c r="AG69" i="11"/>
  <c r="AH69" i="11" s="1"/>
  <c r="AI69" i="11" s="1"/>
  <c r="AJ69" i="11" s="1"/>
  <c r="AK69" i="11" s="1"/>
  <c r="AG65" i="11"/>
  <c r="AH65" i="11" s="1"/>
  <c r="AI65" i="11" s="1"/>
  <c r="AJ65" i="11" s="1"/>
  <c r="AK65" i="11" s="1"/>
  <c r="AG64" i="11"/>
  <c r="AH64" i="11" s="1"/>
  <c r="AI64" i="11" s="1"/>
  <c r="AJ64" i="11" s="1"/>
  <c r="AK64" i="11" s="1"/>
  <c r="AG53" i="11"/>
  <c r="AH53" i="11" s="1"/>
  <c r="AI53" i="11" s="1"/>
  <c r="AJ53" i="11" s="1"/>
  <c r="AK53" i="11" s="1"/>
  <c r="AG55" i="11"/>
  <c r="AH55" i="11" s="1"/>
  <c r="AI55" i="11" s="1"/>
  <c r="AJ55" i="11" s="1"/>
  <c r="AK55" i="11" s="1"/>
  <c r="AG48" i="11"/>
  <c r="AH48" i="11" s="1"/>
  <c r="AI48" i="11" s="1"/>
  <c r="AJ48" i="11" s="1"/>
  <c r="AK48" i="11" s="1"/>
  <c r="AG44" i="11"/>
  <c r="AH44" i="11" s="1"/>
  <c r="AI44" i="11" s="1"/>
  <c r="AJ44" i="11" s="1"/>
  <c r="AK44" i="11" s="1"/>
  <c r="AG40" i="11"/>
  <c r="AH40" i="11" s="1"/>
  <c r="AI40" i="11" s="1"/>
  <c r="AJ40" i="11" s="1"/>
  <c r="AK40" i="11" s="1"/>
  <c r="AG35" i="11"/>
  <c r="AH35" i="11" s="1"/>
  <c r="AI35" i="11" s="1"/>
  <c r="AJ35" i="11" s="1"/>
  <c r="AK35" i="11" s="1"/>
  <c r="AG32" i="11"/>
  <c r="AH32" i="11" s="1"/>
  <c r="AI32" i="11" s="1"/>
  <c r="AJ32" i="11" s="1"/>
  <c r="AK32" i="11" s="1"/>
  <c r="AG28" i="11"/>
  <c r="AH28" i="11" s="1"/>
  <c r="AI28" i="11" s="1"/>
  <c r="AJ28" i="11" s="1"/>
  <c r="AK28" i="11" s="1"/>
  <c r="AG24" i="11"/>
  <c r="AH24" i="11" s="1"/>
  <c r="AI24" i="11" s="1"/>
  <c r="AJ24" i="11" s="1"/>
  <c r="AK24" i="11" s="1"/>
  <c r="AG16" i="11"/>
  <c r="AH16" i="11" s="1"/>
  <c r="AI16" i="11" s="1"/>
  <c r="AJ16" i="11" s="1"/>
  <c r="AK16" i="11" s="1"/>
  <c r="AG13" i="11"/>
  <c r="AH13" i="11" s="1"/>
  <c r="AI13" i="11" s="1"/>
  <c r="AJ13" i="11" s="1"/>
  <c r="AK13" i="11" s="1"/>
  <c r="AG10" i="11"/>
  <c r="AH10" i="11" s="1"/>
  <c r="AI10" i="11" s="1"/>
  <c r="AJ10" i="11" s="1"/>
  <c r="AK10" i="11" s="1"/>
  <c r="AG6" i="11"/>
  <c r="AH6" i="11" s="1"/>
  <c r="AI6" i="11" s="1"/>
  <c r="AJ6" i="11" s="1"/>
  <c r="AK6" i="11" s="1"/>
  <c r="AG19" i="11"/>
  <c r="AH19" i="11" s="1"/>
  <c r="AI19" i="11" s="1"/>
  <c r="AJ19" i="11" s="1"/>
  <c r="AK19" i="11" s="1"/>
  <c r="M73" i="11"/>
  <c r="N73" i="11" s="1"/>
  <c r="O73" i="11" s="1"/>
  <c r="P73" i="11" s="1"/>
  <c r="Q73" i="11" s="1"/>
  <c r="M69" i="11"/>
  <c r="N69" i="11" s="1"/>
  <c r="O69" i="11" s="1"/>
  <c r="P69" i="11" s="1"/>
  <c r="Q69" i="11" s="1"/>
  <c r="M63" i="11"/>
  <c r="N63" i="11" s="1"/>
  <c r="O63" i="11" s="1"/>
  <c r="P63" i="11" s="1"/>
  <c r="Q63" i="11" s="1"/>
  <c r="M61" i="11"/>
  <c r="N61" i="11" s="1"/>
  <c r="O61" i="11" s="1"/>
  <c r="P61" i="11" s="1"/>
  <c r="Q61" i="11" s="1"/>
  <c r="M65" i="11"/>
  <c r="N65" i="11" s="1"/>
  <c r="O65" i="11" s="1"/>
  <c r="P65" i="11" s="1"/>
  <c r="Q65" i="11" s="1"/>
  <c r="M62" i="11"/>
  <c r="N62" i="11" s="1"/>
  <c r="O62" i="11" s="1"/>
  <c r="P62" i="11" s="1"/>
  <c r="Q62" i="11" s="1"/>
  <c r="M48" i="11"/>
  <c r="N48" i="11" s="1"/>
  <c r="O48" i="11" s="1"/>
  <c r="P48" i="11" s="1"/>
  <c r="Q48" i="11" s="1"/>
  <c r="M44" i="11"/>
  <c r="N44" i="11" s="1"/>
  <c r="O44" i="11" s="1"/>
  <c r="P44" i="11" s="1"/>
  <c r="Q44" i="11" s="1"/>
  <c r="M40" i="11"/>
  <c r="N40" i="11" s="1"/>
  <c r="O40" i="11" s="1"/>
  <c r="P40" i="11" s="1"/>
  <c r="Q40" i="11" s="1"/>
  <c r="M38" i="11"/>
  <c r="N38" i="11" s="1"/>
  <c r="O38" i="11" s="1"/>
  <c r="P38" i="11" s="1"/>
  <c r="Q38" i="11" s="1"/>
  <c r="M32" i="11"/>
  <c r="N32" i="11" s="1"/>
  <c r="O32" i="11" s="1"/>
  <c r="P32" i="11" s="1"/>
  <c r="Q32" i="11" s="1"/>
  <c r="M28" i="11"/>
  <c r="N28" i="11" s="1"/>
  <c r="O28" i="11" s="1"/>
  <c r="P28" i="11" s="1"/>
  <c r="Q28" i="11" s="1"/>
  <c r="M24" i="11"/>
  <c r="N24" i="11" s="1"/>
  <c r="O24" i="11" s="1"/>
  <c r="P24" i="11" s="1"/>
  <c r="Q24" i="11" s="1"/>
  <c r="M17" i="11"/>
  <c r="N17" i="11" s="1"/>
  <c r="O17" i="11" s="1"/>
  <c r="P17" i="11" s="1"/>
  <c r="Q17" i="11" s="1"/>
  <c r="M19" i="11"/>
  <c r="N19" i="11" s="1"/>
  <c r="O19" i="11" s="1"/>
  <c r="P19" i="11" s="1"/>
  <c r="Q19" i="11" s="1"/>
  <c r="M9" i="11"/>
  <c r="N9" i="11" s="1"/>
  <c r="O9" i="11" s="1"/>
  <c r="P9" i="11" s="1"/>
  <c r="Q9" i="11" s="1"/>
  <c r="M5" i="11"/>
  <c r="N5" i="11" s="1"/>
  <c r="O5" i="11" s="1"/>
  <c r="P5" i="11" s="1"/>
  <c r="Q5" i="11" s="1"/>
  <c r="M35" i="11"/>
  <c r="N35" i="11" s="1"/>
  <c r="O35" i="11" s="1"/>
  <c r="P35" i="11" s="1"/>
  <c r="Q35" i="11" s="1"/>
  <c r="H9" i="24"/>
  <c r="H25" i="24"/>
  <c r="H41" i="24"/>
  <c r="H57" i="24"/>
  <c r="M5" i="24"/>
  <c r="M21" i="24"/>
  <c r="M37" i="24"/>
  <c r="M53" i="24"/>
  <c r="M69" i="24"/>
  <c r="R17" i="24"/>
  <c r="R33" i="24"/>
  <c r="R49" i="24"/>
  <c r="R65" i="24"/>
  <c r="W13" i="24"/>
  <c r="W29" i="24"/>
  <c r="W45" i="24"/>
  <c r="W61" i="24"/>
  <c r="AB9" i="24"/>
  <c r="AB25" i="24"/>
  <c r="W31" i="19"/>
  <c r="X31" i="19" s="1"/>
  <c r="Y31" i="19" s="1"/>
  <c r="Z31" i="19" s="1"/>
  <c r="AA31" i="19" s="1"/>
  <c r="W25" i="19"/>
  <c r="X25" i="19" s="1"/>
  <c r="Y25" i="19" s="1"/>
  <c r="Z25" i="19" s="1"/>
  <c r="AA25" i="19" s="1"/>
  <c r="W19" i="19"/>
  <c r="X19" i="19" s="1"/>
  <c r="Y19" i="19" s="1"/>
  <c r="Z19" i="19" s="1"/>
  <c r="AA19" i="19" s="1"/>
  <c r="W15" i="19"/>
  <c r="X15" i="19" s="1"/>
  <c r="Y15" i="19" s="1"/>
  <c r="Z15" i="19" s="1"/>
  <c r="AA15" i="19" s="1"/>
  <c r="W11" i="19"/>
  <c r="X11" i="19" s="1"/>
  <c r="Y11" i="19" s="1"/>
  <c r="Z11" i="19" s="1"/>
  <c r="AA11" i="19" s="1"/>
  <c r="W7" i="19"/>
  <c r="X7" i="19" s="1"/>
  <c r="Y7" i="19" s="1"/>
  <c r="Z7" i="19" s="1"/>
  <c r="AA7" i="19" s="1"/>
  <c r="W3" i="19"/>
  <c r="X3" i="19" s="1"/>
  <c r="Y3" i="19" s="1"/>
  <c r="Z3" i="19" s="1"/>
  <c r="AA3" i="19" s="1"/>
  <c r="AL70" i="18"/>
  <c r="AL66" i="18"/>
  <c r="AL62" i="18"/>
  <c r="AL59" i="18"/>
  <c r="AL55" i="18"/>
  <c r="AL51" i="18"/>
  <c r="AL47" i="18"/>
  <c r="AL43" i="18"/>
  <c r="AL39" i="18"/>
  <c r="AL35" i="18"/>
  <c r="AL31" i="18"/>
  <c r="AL27" i="18"/>
  <c r="AL23" i="18"/>
  <c r="AL19" i="18"/>
  <c r="AL15" i="18"/>
  <c r="AL11" i="18"/>
  <c r="AL7" i="18"/>
  <c r="AL3" i="18"/>
  <c r="R70" i="18"/>
  <c r="S70" i="18" s="1"/>
  <c r="T70" i="18" s="1"/>
  <c r="U70" i="18" s="1"/>
  <c r="V70" i="18" s="1"/>
  <c r="R66" i="18"/>
  <c r="S66" i="18" s="1"/>
  <c r="T66" i="18" s="1"/>
  <c r="U66" i="18" s="1"/>
  <c r="V66" i="18" s="1"/>
  <c r="R62" i="18"/>
  <c r="S62" i="18" s="1"/>
  <c r="T62" i="18" s="1"/>
  <c r="U62" i="18" s="1"/>
  <c r="V62" i="18" s="1"/>
  <c r="R59" i="18"/>
  <c r="S59" i="18" s="1"/>
  <c r="T59" i="18" s="1"/>
  <c r="U59" i="18" s="1"/>
  <c r="V59" i="18" s="1"/>
  <c r="R55" i="18"/>
  <c r="S55" i="18" s="1"/>
  <c r="T55" i="18" s="1"/>
  <c r="U55" i="18" s="1"/>
  <c r="V55" i="18" s="1"/>
  <c r="R51" i="18"/>
  <c r="S51" i="18" s="1"/>
  <c r="T51" i="18" s="1"/>
  <c r="U51" i="18" s="1"/>
  <c r="V51" i="18" s="1"/>
  <c r="R47" i="18"/>
  <c r="S47" i="18" s="1"/>
  <c r="T47" i="18" s="1"/>
  <c r="U47" i="18" s="1"/>
  <c r="V47" i="18" s="1"/>
  <c r="R43" i="18"/>
  <c r="S43" i="18" s="1"/>
  <c r="T43" i="18" s="1"/>
  <c r="U43" i="18" s="1"/>
  <c r="V43" i="18" s="1"/>
  <c r="R39" i="18"/>
  <c r="S39" i="18" s="1"/>
  <c r="T39" i="18" s="1"/>
  <c r="U39" i="18" s="1"/>
  <c r="V39" i="18" s="1"/>
  <c r="R35" i="18"/>
  <c r="R31" i="18"/>
  <c r="S31" i="18" s="1"/>
  <c r="T31" i="18" s="1"/>
  <c r="U31" i="18" s="1"/>
  <c r="V31" i="18" s="1"/>
  <c r="R27" i="18"/>
  <c r="S27" i="18" s="1"/>
  <c r="T27" i="18" s="1"/>
  <c r="U27" i="18" s="1"/>
  <c r="V27" i="18" s="1"/>
  <c r="R23" i="18"/>
  <c r="S23" i="18" s="1"/>
  <c r="T23" i="18" s="1"/>
  <c r="U23" i="18" s="1"/>
  <c r="V23" i="18" s="1"/>
  <c r="R19" i="18"/>
  <c r="S19" i="18" s="1"/>
  <c r="T19" i="18" s="1"/>
  <c r="U19" i="18" s="1"/>
  <c r="V19" i="18" s="1"/>
  <c r="R15" i="18"/>
  <c r="S15" i="18" s="1"/>
  <c r="T15" i="18" s="1"/>
  <c r="U15" i="18" s="1"/>
  <c r="V15" i="18" s="1"/>
  <c r="R11" i="18"/>
  <c r="S11" i="18" s="1"/>
  <c r="T11" i="18" s="1"/>
  <c r="U11" i="18" s="1"/>
  <c r="V11" i="18" s="1"/>
  <c r="R7" i="18"/>
  <c r="S7" i="18" s="1"/>
  <c r="T7" i="18" s="1"/>
  <c r="U7" i="18" s="1"/>
  <c r="V7" i="18" s="1"/>
  <c r="R3" i="18"/>
  <c r="W70" i="15"/>
  <c r="X70" i="15" s="1"/>
  <c r="Y70" i="15" s="1"/>
  <c r="Z70" i="15" s="1"/>
  <c r="AA70" i="15" s="1"/>
  <c r="W55" i="15"/>
  <c r="X55" i="15" s="1"/>
  <c r="Y55" i="15" s="1"/>
  <c r="Z55" i="15" s="1"/>
  <c r="AA55" i="15" s="1"/>
  <c r="W25" i="15"/>
  <c r="X25" i="15" s="1"/>
  <c r="Y25" i="15" s="1"/>
  <c r="Z25" i="15" s="1"/>
  <c r="AA25" i="15" s="1"/>
  <c r="W20" i="15"/>
  <c r="W12" i="15"/>
  <c r="X12" i="15" s="1"/>
  <c r="Y12" i="15" s="1"/>
  <c r="Z12" i="15" s="1"/>
  <c r="AA12" i="15" s="1"/>
  <c r="W4" i="15"/>
  <c r="X4" i="15" s="1"/>
  <c r="Y4" i="15" s="1"/>
  <c r="Z4" i="15" s="1"/>
  <c r="AA4" i="15" s="1"/>
  <c r="W52" i="15"/>
  <c r="X52" i="15" s="1"/>
  <c r="Y52" i="15" s="1"/>
  <c r="Z52" i="15" s="1"/>
  <c r="AA52" i="15" s="1"/>
  <c r="W71" i="15"/>
  <c r="X71" i="15" s="1"/>
  <c r="Y71" i="15" s="1"/>
  <c r="Z71" i="15" s="1"/>
  <c r="AA71" i="15" s="1"/>
  <c r="W63" i="15"/>
  <c r="X63" i="15" s="1"/>
  <c r="Y63" i="15" s="1"/>
  <c r="Z63" i="15" s="1"/>
  <c r="AA63" i="15" s="1"/>
  <c r="W48" i="15"/>
  <c r="X48" i="15" s="1"/>
  <c r="Y48" i="15" s="1"/>
  <c r="Z48" i="15" s="1"/>
  <c r="AA48" i="15" s="1"/>
  <c r="W30" i="15"/>
  <c r="X30" i="15" s="1"/>
  <c r="Y30" i="15" s="1"/>
  <c r="Z30" i="15" s="1"/>
  <c r="AA30" i="15" s="1"/>
  <c r="W19" i="15"/>
  <c r="X19" i="15" s="1"/>
  <c r="Y19" i="15" s="1"/>
  <c r="Z19" i="15" s="1"/>
  <c r="AA19" i="15" s="1"/>
  <c r="W11" i="15"/>
  <c r="X11" i="15" s="1"/>
  <c r="Y11" i="15" s="1"/>
  <c r="Z11" i="15" s="1"/>
  <c r="AA11" i="15" s="1"/>
  <c r="W3" i="15"/>
  <c r="X3" i="15" s="1"/>
  <c r="Y3" i="15" s="1"/>
  <c r="Z3" i="15" s="1"/>
  <c r="AA3" i="15" s="1"/>
  <c r="W50" i="15"/>
  <c r="X50" i="15" s="1"/>
  <c r="Y50" i="15" s="1"/>
  <c r="Z50" i="15" s="1"/>
  <c r="AA50" i="15" s="1"/>
  <c r="W42" i="15"/>
  <c r="X42" i="15" s="1"/>
  <c r="Y42" i="15" s="1"/>
  <c r="Z42" i="15" s="1"/>
  <c r="AA42" i="15" s="1"/>
  <c r="W38" i="15"/>
  <c r="X38" i="15" s="1"/>
  <c r="Y38" i="15" s="1"/>
  <c r="Z38" i="15" s="1"/>
  <c r="AA38" i="15" s="1"/>
  <c r="W29" i="15"/>
  <c r="X29" i="15" s="1"/>
  <c r="Y29" i="15" s="1"/>
  <c r="Z29" i="15" s="1"/>
  <c r="AA29" i="15" s="1"/>
  <c r="W72" i="13"/>
  <c r="X72" i="13" s="1"/>
  <c r="Y72" i="13" s="1"/>
  <c r="Z72" i="13" s="1"/>
  <c r="AA72" i="13" s="1"/>
  <c r="W68" i="13"/>
  <c r="X68" i="13" s="1"/>
  <c r="Y68" i="13" s="1"/>
  <c r="Z68" i="13" s="1"/>
  <c r="AA68" i="13" s="1"/>
  <c r="W64" i="13"/>
  <c r="X64" i="13" s="1"/>
  <c r="Y64" i="13" s="1"/>
  <c r="Z64" i="13" s="1"/>
  <c r="AA64" i="13" s="1"/>
  <c r="W60" i="13"/>
  <c r="X60" i="13" s="1"/>
  <c r="Y60" i="13" s="1"/>
  <c r="Z60" i="13" s="1"/>
  <c r="AA60" i="13" s="1"/>
  <c r="W56" i="13"/>
  <c r="X56" i="13" s="1"/>
  <c r="Y56" i="13" s="1"/>
  <c r="Z56" i="13" s="1"/>
  <c r="AA56" i="13" s="1"/>
  <c r="W52" i="13"/>
  <c r="W48" i="13"/>
  <c r="X48" i="13" s="1"/>
  <c r="Y48" i="13" s="1"/>
  <c r="Z48" i="13" s="1"/>
  <c r="AA48" i="13" s="1"/>
  <c r="W44" i="13"/>
  <c r="X44" i="13" s="1"/>
  <c r="Y44" i="13" s="1"/>
  <c r="Z44" i="13" s="1"/>
  <c r="AA44" i="13" s="1"/>
  <c r="W40" i="13"/>
  <c r="X40" i="13" s="1"/>
  <c r="Y40" i="13" s="1"/>
  <c r="Z40" i="13" s="1"/>
  <c r="AA40" i="13" s="1"/>
  <c r="W36" i="13"/>
  <c r="X36" i="13" s="1"/>
  <c r="Y36" i="13" s="1"/>
  <c r="Z36" i="13" s="1"/>
  <c r="AA36" i="13" s="1"/>
  <c r="W32" i="13"/>
  <c r="X32" i="13" s="1"/>
  <c r="Y32" i="13" s="1"/>
  <c r="Z32" i="13" s="1"/>
  <c r="AA32" i="13" s="1"/>
  <c r="W28" i="13"/>
  <c r="X28" i="13" s="1"/>
  <c r="Y28" i="13" s="1"/>
  <c r="Z28" i="13" s="1"/>
  <c r="AA28" i="13" s="1"/>
  <c r="W24" i="13"/>
  <c r="X24" i="13" s="1"/>
  <c r="Y24" i="13" s="1"/>
  <c r="Z24" i="13" s="1"/>
  <c r="AA24" i="13" s="1"/>
  <c r="W20" i="13"/>
  <c r="W16" i="13"/>
  <c r="X16" i="13" s="1"/>
  <c r="Y16" i="13" s="1"/>
  <c r="Z16" i="13" s="1"/>
  <c r="AA16" i="13" s="1"/>
  <c r="W12" i="13"/>
  <c r="X12" i="13" s="1"/>
  <c r="Y12" i="13" s="1"/>
  <c r="Z12" i="13" s="1"/>
  <c r="AA12" i="13" s="1"/>
  <c r="W8" i="13"/>
  <c r="X8" i="13" s="1"/>
  <c r="Y8" i="13" s="1"/>
  <c r="Z8" i="13" s="1"/>
  <c r="AA8" i="13" s="1"/>
  <c r="W4" i="13"/>
  <c r="X4" i="13" s="1"/>
  <c r="Y4" i="13" s="1"/>
  <c r="Z4" i="13" s="1"/>
  <c r="AA4" i="13" s="1"/>
  <c r="AL72" i="12"/>
  <c r="AL68" i="12"/>
  <c r="AL64" i="12"/>
  <c r="AL60" i="12"/>
  <c r="AL56" i="12"/>
  <c r="AL48" i="12"/>
  <c r="AL43" i="12"/>
  <c r="AL39" i="12"/>
  <c r="AL35" i="12"/>
  <c r="AL31" i="12"/>
  <c r="AL27" i="12"/>
  <c r="AL23" i="12"/>
  <c r="AL19" i="12"/>
  <c r="AL15" i="12"/>
  <c r="AL11" i="12"/>
  <c r="AL7" i="12"/>
  <c r="AL3" i="12"/>
  <c r="AL49" i="12"/>
  <c r="R72" i="12"/>
  <c r="S72" i="12" s="1"/>
  <c r="T72" i="12" s="1"/>
  <c r="U72" i="12" s="1"/>
  <c r="V72" i="12" s="1"/>
  <c r="R68" i="12"/>
  <c r="S68" i="12" s="1"/>
  <c r="T68" i="12" s="1"/>
  <c r="U68" i="12" s="1"/>
  <c r="V68" i="12" s="1"/>
  <c r="R64" i="12"/>
  <c r="S64" i="12" s="1"/>
  <c r="T64" i="12" s="1"/>
  <c r="U64" i="12" s="1"/>
  <c r="V64" i="12" s="1"/>
  <c r="R60" i="12"/>
  <c r="S60" i="12" s="1"/>
  <c r="T60" i="12" s="1"/>
  <c r="U60" i="12" s="1"/>
  <c r="V60" i="12" s="1"/>
  <c r="R55" i="12"/>
  <c r="S55" i="12" s="1"/>
  <c r="T55" i="12" s="1"/>
  <c r="U55" i="12" s="1"/>
  <c r="V55" i="12" s="1"/>
  <c r="R47" i="12"/>
  <c r="S47" i="12" s="1"/>
  <c r="T47" i="12" s="1"/>
  <c r="U47" i="12" s="1"/>
  <c r="V47" i="12" s="1"/>
  <c r="R43" i="12"/>
  <c r="S43" i="12" s="1"/>
  <c r="T43" i="12" s="1"/>
  <c r="U43" i="12" s="1"/>
  <c r="V43" i="12" s="1"/>
  <c r="R39" i="12"/>
  <c r="S39" i="12" s="1"/>
  <c r="T39" i="12" s="1"/>
  <c r="U39" i="12" s="1"/>
  <c r="V39" i="12" s="1"/>
  <c r="R35" i="12"/>
  <c r="S35" i="12" s="1"/>
  <c r="T35" i="12" s="1"/>
  <c r="U35" i="12" s="1"/>
  <c r="V35" i="12" s="1"/>
  <c r="R31" i="12"/>
  <c r="S31" i="12" s="1"/>
  <c r="T31" i="12" s="1"/>
  <c r="U31" i="12" s="1"/>
  <c r="V31" i="12" s="1"/>
  <c r="R27" i="12"/>
  <c r="S27" i="12" s="1"/>
  <c r="T27" i="12" s="1"/>
  <c r="U27" i="12" s="1"/>
  <c r="V27" i="12" s="1"/>
  <c r="R23" i="12"/>
  <c r="S23" i="12" s="1"/>
  <c r="T23" i="12" s="1"/>
  <c r="U23" i="12" s="1"/>
  <c r="V23" i="12" s="1"/>
  <c r="R19" i="12"/>
  <c r="S19" i="12" s="1"/>
  <c r="T19" i="12" s="1"/>
  <c r="U19" i="12" s="1"/>
  <c r="V19" i="12" s="1"/>
  <c r="R15" i="12"/>
  <c r="S15" i="12" s="1"/>
  <c r="T15" i="12" s="1"/>
  <c r="U15" i="12" s="1"/>
  <c r="V15" i="12" s="1"/>
  <c r="R11" i="12"/>
  <c r="S11" i="12" s="1"/>
  <c r="T11" i="12" s="1"/>
  <c r="U11" i="12" s="1"/>
  <c r="V11" i="12" s="1"/>
  <c r="R7" i="12"/>
  <c r="S7" i="12" s="1"/>
  <c r="T7" i="12" s="1"/>
  <c r="U7" i="12" s="1"/>
  <c r="V7" i="12" s="1"/>
  <c r="R3" i="12"/>
  <c r="S3" i="12" s="1"/>
  <c r="T3" i="12" s="1"/>
  <c r="U3" i="12" s="1"/>
  <c r="V3" i="12" s="1"/>
  <c r="R50" i="12"/>
  <c r="S50" i="12" s="1"/>
  <c r="T50" i="12" s="1"/>
  <c r="U50" i="12" s="1"/>
  <c r="V50" i="12" s="1"/>
  <c r="AG72" i="11"/>
  <c r="AH72" i="11" s="1"/>
  <c r="AI72" i="11" s="1"/>
  <c r="AJ72" i="11" s="1"/>
  <c r="AK72" i="11" s="1"/>
  <c r="AG68" i="11"/>
  <c r="AH68" i="11" s="1"/>
  <c r="AI68" i="11" s="1"/>
  <c r="AJ68" i="11" s="1"/>
  <c r="AK68" i="11" s="1"/>
  <c r="AG62" i="11"/>
  <c r="AH62" i="11" s="1"/>
  <c r="AI62" i="11" s="1"/>
  <c r="AJ62" i="11" s="1"/>
  <c r="AK62" i="11" s="1"/>
  <c r="AG56" i="11"/>
  <c r="AH56" i="11" s="1"/>
  <c r="AI56" i="11" s="1"/>
  <c r="AJ56" i="11" s="1"/>
  <c r="AK56" i="11" s="1"/>
  <c r="AG60" i="11"/>
  <c r="AH60" i="11" s="1"/>
  <c r="AI60" i="11" s="1"/>
  <c r="AJ60" i="11" s="1"/>
  <c r="AK60" i="11" s="1"/>
  <c r="AG52" i="11"/>
  <c r="AH52" i="11" s="1"/>
  <c r="AI52" i="11" s="1"/>
  <c r="AJ52" i="11" s="1"/>
  <c r="AK52" i="11" s="1"/>
  <c r="AG47" i="11"/>
  <c r="AH47" i="11" s="1"/>
  <c r="AI47" i="11" s="1"/>
  <c r="AJ47" i="11" s="1"/>
  <c r="AK47" i="11" s="1"/>
  <c r="AG43" i="11"/>
  <c r="AH43" i="11" s="1"/>
  <c r="AI43" i="11" s="1"/>
  <c r="AJ43" i="11" s="1"/>
  <c r="AK43" i="11" s="1"/>
  <c r="AG39" i="11"/>
  <c r="AH39" i="11" s="1"/>
  <c r="AI39" i="11" s="1"/>
  <c r="AJ39" i="11" s="1"/>
  <c r="AK39" i="11" s="1"/>
  <c r="AG51" i="11"/>
  <c r="AH51" i="11" s="1"/>
  <c r="AI51" i="11" s="1"/>
  <c r="AJ51" i="11" s="1"/>
  <c r="AK51" i="11" s="1"/>
  <c r="AG31" i="11"/>
  <c r="AH31" i="11" s="1"/>
  <c r="AI31" i="11" s="1"/>
  <c r="AJ31" i="11" s="1"/>
  <c r="AK31" i="11" s="1"/>
  <c r="AG27" i="11"/>
  <c r="AH27" i="11" s="1"/>
  <c r="AI27" i="11" s="1"/>
  <c r="AJ27" i="11" s="1"/>
  <c r="AK27" i="11" s="1"/>
  <c r="AG23" i="11"/>
  <c r="AH23" i="11" s="1"/>
  <c r="AI23" i="11" s="1"/>
  <c r="AJ23" i="11" s="1"/>
  <c r="AK23" i="11" s="1"/>
  <c r="AG12" i="11"/>
  <c r="AH12" i="11" s="1"/>
  <c r="AI12" i="11" s="1"/>
  <c r="AJ12" i="11" s="1"/>
  <c r="AK12" i="11" s="1"/>
  <c r="AG34" i="11"/>
  <c r="AH34" i="11" s="1"/>
  <c r="AI34" i="11" s="1"/>
  <c r="AJ34" i="11" s="1"/>
  <c r="AK34" i="11" s="1"/>
  <c r="AG9" i="11"/>
  <c r="AH9" i="11" s="1"/>
  <c r="AI9" i="11" s="1"/>
  <c r="AJ9" i="11" s="1"/>
  <c r="AK9" i="11" s="1"/>
  <c r="AG5" i="11"/>
  <c r="AH5" i="11" s="1"/>
  <c r="AI5" i="11" s="1"/>
  <c r="AJ5" i="11" s="1"/>
  <c r="AK5" i="11" s="1"/>
  <c r="AG11" i="11"/>
  <c r="AH11" i="11" s="1"/>
  <c r="AI11" i="11" s="1"/>
  <c r="AJ11" i="11" s="1"/>
  <c r="AK11" i="11" s="1"/>
  <c r="M72" i="11"/>
  <c r="N72" i="11" s="1"/>
  <c r="O72" i="11" s="1"/>
  <c r="P72" i="11" s="1"/>
  <c r="Q72" i="11" s="1"/>
  <c r="M68" i="11"/>
  <c r="N68" i="11" s="1"/>
  <c r="O68" i="11" s="1"/>
  <c r="P68" i="11" s="1"/>
  <c r="Q68" i="11" s="1"/>
  <c r="M59" i="11"/>
  <c r="N59" i="11" s="1"/>
  <c r="O59" i="11" s="1"/>
  <c r="P59" i="11" s="1"/>
  <c r="Q59" i="11" s="1"/>
  <c r="M57" i="11"/>
  <c r="N57" i="11" s="1"/>
  <c r="O57" i="11" s="1"/>
  <c r="P57" i="11" s="1"/>
  <c r="Q57" i="11" s="1"/>
  <c r="M55" i="11"/>
  <c r="N55" i="11" s="1"/>
  <c r="O55" i="11" s="1"/>
  <c r="P55" i="11" s="1"/>
  <c r="Q55" i="11" s="1"/>
  <c r="M56" i="11"/>
  <c r="N56" i="11" s="1"/>
  <c r="O56" i="11" s="1"/>
  <c r="P56" i="11" s="1"/>
  <c r="Q56" i="11" s="1"/>
  <c r="M47" i="11"/>
  <c r="N47" i="11" s="1"/>
  <c r="O47" i="11" s="1"/>
  <c r="P47" i="11" s="1"/>
  <c r="Q47" i="11" s="1"/>
  <c r="M43" i="11"/>
  <c r="N43" i="11" s="1"/>
  <c r="O43" i="11" s="1"/>
  <c r="P43" i="11" s="1"/>
  <c r="Q43" i="11" s="1"/>
  <c r="M53" i="11"/>
  <c r="N53" i="11" s="1"/>
  <c r="O53" i="11" s="1"/>
  <c r="P53" i="11" s="1"/>
  <c r="Q53" i="11" s="1"/>
  <c r="M36" i="11"/>
  <c r="N36" i="11" s="1"/>
  <c r="O36" i="11" s="1"/>
  <c r="P36" i="11" s="1"/>
  <c r="Q36" i="11" s="1"/>
  <c r="M31" i="11"/>
  <c r="N31" i="11" s="1"/>
  <c r="O31" i="11" s="1"/>
  <c r="P31" i="11" s="1"/>
  <c r="Q31" i="11" s="1"/>
  <c r="M27" i="11"/>
  <c r="N27" i="11" s="1"/>
  <c r="O27" i="11" s="1"/>
  <c r="P27" i="11" s="1"/>
  <c r="Q27" i="11" s="1"/>
  <c r="M23" i="11"/>
  <c r="N23" i="11" s="1"/>
  <c r="O23" i="11" s="1"/>
  <c r="P23" i="11" s="1"/>
  <c r="Q23" i="11" s="1"/>
  <c r="M13" i="11"/>
  <c r="N13" i="11" s="1"/>
  <c r="O13" i="11" s="1"/>
  <c r="P13" i="11" s="1"/>
  <c r="Q13" i="11" s="1"/>
  <c r="M15" i="11"/>
  <c r="N15" i="11" s="1"/>
  <c r="O15" i="11" s="1"/>
  <c r="P15" i="11" s="1"/>
  <c r="Q15" i="11" s="1"/>
  <c r="M8" i="11"/>
  <c r="N8" i="11" s="1"/>
  <c r="O8" i="11" s="1"/>
  <c r="P8" i="11" s="1"/>
  <c r="Q8" i="11" s="1"/>
  <c r="M4" i="11"/>
  <c r="N4" i="11" s="1"/>
  <c r="O4" i="11" s="1"/>
  <c r="P4" i="11" s="1"/>
  <c r="Q4" i="11" s="1"/>
  <c r="M20" i="11"/>
  <c r="N20" i="11" s="1"/>
  <c r="O20" i="11" s="1"/>
  <c r="P20" i="11" s="1"/>
  <c r="Q20" i="11" s="1"/>
  <c r="H13" i="24"/>
  <c r="H29" i="24"/>
  <c r="H45" i="24"/>
  <c r="H61" i="24"/>
  <c r="M9" i="24"/>
  <c r="M25" i="24"/>
  <c r="M41" i="24"/>
  <c r="M57" i="24"/>
  <c r="R5" i="24"/>
  <c r="R21" i="24"/>
  <c r="R37" i="24"/>
  <c r="R53" i="24"/>
  <c r="R69" i="24"/>
  <c r="W17" i="24"/>
  <c r="W33" i="24"/>
  <c r="W49" i="24"/>
  <c r="W65" i="24"/>
  <c r="AB13" i="24"/>
  <c r="AB29" i="24"/>
  <c r="AB45" i="24"/>
  <c r="AB61" i="24"/>
  <c r="AG9" i="24"/>
  <c r="AG25" i="24"/>
  <c r="AG41" i="24"/>
  <c r="AB41" i="24"/>
  <c r="AG5" i="24"/>
  <c r="AG37" i="24"/>
  <c r="AG57" i="24"/>
  <c r="AL5" i="24"/>
  <c r="AL21" i="24"/>
  <c r="AL37" i="24"/>
  <c r="AL53" i="24"/>
  <c r="AB49" i="24"/>
  <c r="AG13" i="24"/>
  <c r="AG45" i="24"/>
  <c r="AG61" i="24"/>
  <c r="AL9" i="24"/>
  <c r="AL25" i="24"/>
  <c r="AL41" i="24"/>
  <c r="AL57" i="24"/>
  <c r="AB57" i="24"/>
  <c r="AG21" i="24"/>
  <c r="AG49" i="24"/>
  <c r="AG65" i="24"/>
  <c r="AL13" i="24"/>
  <c r="AL29" i="24"/>
  <c r="AL45" i="24"/>
  <c r="AL61" i="24"/>
  <c r="AB65" i="24"/>
  <c r="AG29" i="24"/>
  <c r="AG53" i="24"/>
  <c r="AG69" i="24"/>
  <c r="AL17" i="24"/>
  <c r="AL33" i="24"/>
  <c r="AL49" i="24"/>
  <c r="AL65" i="24"/>
  <c r="AL69" i="24"/>
  <c r="AG74" i="25"/>
  <c r="H18" i="32"/>
  <c r="M10" i="32"/>
  <c r="M74" i="32"/>
  <c r="R66" i="32"/>
  <c r="W58" i="32"/>
  <c r="AB50" i="32"/>
  <c r="AG42" i="32"/>
  <c r="AL34" i="32"/>
  <c r="H34" i="25"/>
  <c r="M26" i="25"/>
  <c r="R18" i="25"/>
  <c r="W10" i="25"/>
  <c r="W74" i="25"/>
  <c r="AB66" i="25"/>
  <c r="AG66" i="25"/>
  <c r="H63" i="32"/>
  <c r="M55" i="32"/>
  <c r="R47" i="32"/>
  <c r="W39" i="32"/>
  <c r="AB31" i="32"/>
  <c r="AG23" i="32"/>
  <c r="AL15" i="32"/>
  <c r="H15" i="25"/>
  <c r="M7" i="25"/>
  <c r="M71" i="25"/>
  <c r="R63" i="25"/>
  <c r="W55" i="25"/>
  <c r="AB47" i="25"/>
  <c r="AG39" i="25"/>
  <c r="AL33" i="25"/>
  <c r="AL40" i="25"/>
  <c r="AL47" i="25"/>
  <c r="AL58" i="25"/>
  <c r="H16" i="32"/>
  <c r="M8" i="32"/>
  <c r="M72" i="32"/>
  <c r="R64" i="32"/>
  <c r="W56" i="32"/>
  <c r="AB48" i="32"/>
  <c r="AG40" i="32"/>
  <c r="AL32" i="32"/>
  <c r="H32" i="25"/>
  <c r="M24" i="25"/>
  <c r="R16" i="25"/>
  <c r="W8" i="25"/>
  <c r="W72" i="25"/>
  <c r="AB64" i="25"/>
  <c r="AG60" i="25"/>
  <c r="H9" i="32"/>
  <c r="M5" i="32"/>
  <c r="R17" i="32"/>
  <c r="W29" i="32"/>
  <c r="AB41" i="32"/>
  <c r="AG53" i="32"/>
  <c r="AL65" i="32"/>
  <c r="H65" i="25"/>
  <c r="M61" i="25"/>
  <c r="R57" i="25"/>
  <c r="W53" i="25"/>
  <c r="AB49" i="25"/>
  <c r="AG45" i="25"/>
  <c r="AL73" i="32"/>
  <c r="H38" i="32"/>
  <c r="M30" i="32"/>
  <c r="R22" i="32"/>
  <c r="W14" i="32"/>
  <c r="AB6" i="32"/>
  <c r="AB70" i="32"/>
  <c r="AG62" i="32"/>
  <c r="AL54" i="32"/>
  <c r="H38" i="25"/>
  <c r="M30" i="25"/>
  <c r="R22" i="25"/>
  <c r="W14" i="25"/>
  <c r="AB6" i="25"/>
  <c r="AB70" i="25"/>
  <c r="H3" i="32"/>
  <c r="H67" i="32"/>
  <c r="M59" i="32"/>
  <c r="R51" i="32"/>
  <c r="W43" i="32"/>
  <c r="AB35" i="32"/>
  <c r="AG27" i="32"/>
  <c r="AL19" i="32"/>
  <c r="H3" i="25"/>
  <c r="H67" i="25"/>
  <c r="M59" i="25"/>
  <c r="R51" i="25"/>
  <c r="W43" i="25"/>
  <c r="AB35" i="25"/>
  <c r="AG27" i="25"/>
  <c r="AL45" i="25"/>
  <c r="AL52" i="25"/>
  <c r="AL43" i="25"/>
  <c r="AL54" i="25"/>
  <c r="H20" i="32"/>
  <c r="M44" i="32"/>
  <c r="R52" i="32"/>
  <c r="W60" i="32"/>
  <c r="AB68" i="32"/>
  <c r="AL4" i="32"/>
  <c r="H4" i="25"/>
  <c r="H68" i="25"/>
  <c r="M60" i="25"/>
  <c r="R68" i="25"/>
  <c r="W60" i="25"/>
  <c r="AB68" i="25"/>
  <c r="AG73" i="25"/>
  <c r="H13" i="32"/>
  <c r="M25" i="32"/>
  <c r="R21" i="32"/>
  <c r="W49" i="32"/>
  <c r="AB61" i="32"/>
  <c r="AG57" i="32"/>
  <c r="AL69" i="32"/>
  <c r="H53" i="25"/>
  <c r="M49" i="25"/>
  <c r="R45" i="25"/>
  <c r="W41" i="25"/>
  <c r="AB37" i="25"/>
  <c r="AG33" i="25"/>
  <c r="H10" i="32"/>
  <c r="H74" i="32"/>
  <c r="M66" i="32"/>
  <c r="R58" i="32"/>
  <c r="W50" i="32"/>
  <c r="AB42" i="32"/>
  <c r="AG34" i="32"/>
  <c r="AL26" i="32"/>
  <c r="H10" i="25"/>
  <c r="H74" i="25"/>
  <c r="M66" i="25"/>
  <c r="R58" i="25"/>
  <c r="W50" i="25"/>
  <c r="AB42" i="25"/>
  <c r="AG34" i="25"/>
  <c r="H39" i="32"/>
  <c r="M31" i="32"/>
  <c r="R23" i="32"/>
  <c r="W15" i="32"/>
  <c r="AB7" i="32"/>
  <c r="AB71" i="32"/>
  <c r="AG63" i="32"/>
  <c r="AL55" i="32"/>
  <c r="H39" i="25"/>
  <c r="M31" i="25"/>
  <c r="R23" i="25"/>
  <c r="W15" i="25"/>
  <c r="AB7" i="25"/>
  <c r="AB71" i="25"/>
  <c r="AL73" i="25"/>
  <c r="AL9" i="25"/>
  <c r="AL16" i="25"/>
  <c r="AL23" i="25"/>
  <c r="AL34" i="25"/>
  <c r="H40" i="32"/>
  <c r="M32" i="32"/>
  <c r="R24" i="32"/>
  <c r="W16" i="32"/>
  <c r="AB8" i="32"/>
  <c r="AB72" i="32"/>
  <c r="AG64" i="32"/>
  <c r="AL56" i="32"/>
  <c r="H40" i="25"/>
  <c r="M32" i="25"/>
  <c r="R24" i="25"/>
  <c r="W16" i="25"/>
  <c r="AB8" i="25"/>
  <c r="AB72" i="25"/>
  <c r="AG69" i="25"/>
  <c r="H17" i="32"/>
  <c r="M29" i="32"/>
  <c r="R41" i="32"/>
  <c r="W53" i="32"/>
  <c r="AB65" i="32"/>
  <c r="AL9" i="32"/>
  <c r="H9" i="25"/>
  <c r="M5" i="25"/>
  <c r="M69" i="25"/>
  <c r="R65" i="25"/>
  <c r="W61" i="25"/>
  <c r="AB57" i="25"/>
  <c r="AG54" i="25"/>
  <c r="AB73" i="32"/>
  <c r="H62" i="32"/>
  <c r="M54" i="32"/>
  <c r="R46" i="32"/>
  <c r="W38" i="32"/>
  <c r="AB30" i="32"/>
  <c r="AG22" i="32"/>
  <c r="AL14" i="32"/>
  <c r="H14" i="25"/>
  <c r="M6" i="25"/>
  <c r="M70" i="25"/>
  <c r="R62" i="25"/>
  <c r="W54" i="25"/>
  <c r="AB46" i="25"/>
  <c r="AG38" i="25"/>
  <c r="H43" i="32"/>
  <c r="M35" i="32"/>
  <c r="R27" i="32"/>
  <c r="W19" i="32"/>
  <c r="AB11" i="32"/>
  <c r="AG3" i="32"/>
  <c r="AG67" i="32"/>
  <c r="AL59" i="32"/>
  <c r="H59" i="25"/>
  <c r="M51" i="25"/>
  <c r="R43" i="25"/>
  <c r="W35" i="25"/>
  <c r="AB27" i="25"/>
  <c r="AG19" i="25"/>
  <c r="AL53" i="25"/>
  <c r="AL60" i="25"/>
  <c r="AL67" i="25"/>
  <c r="AL3" i="25"/>
  <c r="AL14" i="25"/>
  <c r="M4" i="32"/>
  <c r="R12" i="32"/>
  <c r="W20" i="32"/>
  <c r="AB44" i="32"/>
  <c r="AG52" i="32"/>
  <c r="AL60" i="32"/>
  <c r="H60" i="25"/>
  <c r="M68" i="25"/>
  <c r="R60" i="25"/>
  <c r="W68" i="25"/>
  <c r="AB60" i="25"/>
  <c r="AG65" i="25"/>
  <c r="H21" i="32"/>
  <c r="M49" i="32"/>
  <c r="R61" i="32"/>
  <c r="W57" i="32"/>
  <c r="AB69" i="32"/>
  <c r="AL13" i="32"/>
  <c r="H29" i="25"/>
  <c r="M25" i="25"/>
  <c r="R21" i="25"/>
  <c r="W17" i="25"/>
  <c r="AB13" i="25"/>
  <c r="AG9" i="25"/>
  <c r="M20" i="25"/>
  <c r="AB28" i="25"/>
  <c r="H69" i="32"/>
  <c r="AG49" i="32"/>
  <c r="R53" i="25"/>
  <c r="H73" i="25"/>
  <c r="H34" i="32"/>
  <c r="M26" i="32"/>
  <c r="R18" i="32"/>
  <c r="W10" i="32"/>
  <c r="W74" i="32"/>
  <c r="AB66" i="32"/>
  <c r="AG58" i="32"/>
  <c r="AL50" i="32"/>
  <c r="H50" i="25"/>
  <c r="M42" i="25"/>
  <c r="R34" i="25"/>
  <c r="W26" i="25"/>
  <c r="AB18" i="25"/>
  <c r="AG10" i="25"/>
  <c r="H15" i="32"/>
  <c r="M7" i="32"/>
  <c r="M71" i="32"/>
  <c r="R63" i="32"/>
  <c r="W55" i="32"/>
  <c r="AB47" i="32"/>
  <c r="AG39" i="32"/>
  <c r="AL31" i="32"/>
  <c r="H31" i="25"/>
  <c r="M23" i="25"/>
  <c r="R15" i="25"/>
  <c r="W7" i="25"/>
  <c r="W71" i="25"/>
  <c r="AB63" i="25"/>
  <c r="AG58" i="25"/>
  <c r="AL17" i="25"/>
  <c r="AL24" i="25"/>
  <c r="AL31" i="25"/>
  <c r="AL42" i="25"/>
  <c r="H32" i="32"/>
  <c r="M24" i="32"/>
  <c r="R16" i="32"/>
  <c r="W8" i="32"/>
  <c r="W72" i="32"/>
  <c r="AB64" i="32"/>
  <c r="AG56" i="32"/>
  <c r="AL48" i="32"/>
  <c r="H48" i="25"/>
  <c r="M40" i="25"/>
  <c r="R32" i="25"/>
  <c r="W24" i="25"/>
  <c r="AB16" i="25"/>
  <c r="AG8" i="25"/>
  <c r="AG61" i="25"/>
  <c r="H25" i="32"/>
  <c r="M21" i="32"/>
  <c r="R49" i="32"/>
  <c r="W61" i="32"/>
  <c r="AB57" i="32"/>
  <c r="AG69" i="32"/>
  <c r="H17" i="25"/>
  <c r="M13" i="25"/>
  <c r="R9" i="25"/>
  <c r="W5" i="25"/>
  <c r="W69" i="25"/>
  <c r="AB65" i="25"/>
  <c r="AL6" i="25"/>
  <c r="M73" i="32"/>
  <c r="H54" i="32"/>
  <c r="M46" i="32"/>
  <c r="R38" i="32"/>
  <c r="W30" i="32"/>
  <c r="AB22" i="32"/>
  <c r="AG14" i="32"/>
  <c r="AL6" i="32"/>
  <c r="AL70" i="32"/>
  <c r="H54" i="25"/>
  <c r="M46" i="25"/>
  <c r="R38" i="25"/>
  <c r="W30" i="25"/>
  <c r="AB22" i="25"/>
  <c r="AG14" i="25"/>
  <c r="H19" i="32"/>
  <c r="M11" i="32"/>
  <c r="R3" i="32"/>
  <c r="R67" i="32"/>
  <c r="W59" i="32"/>
  <c r="AB51" i="32"/>
  <c r="AG43" i="32"/>
  <c r="AL35" i="32"/>
  <c r="H19" i="25"/>
  <c r="M11" i="25"/>
  <c r="R3" i="25"/>
  <c r="R67" i="25"/>
  <c r="W59" i="25"/>
  <c r="AB51" i="25"/>
  <c r="AG43" i="25"/>
  <c r="AL29" i="25"/>
  <c r="AL20" i="25"/>
  <c r="AL27" i="25"/>
  <c r="AL38" i="25"/>
  <c r="H52" i="32"/>
  <c r="M60" i="32"/>
  <c r="R68" i="32"/>
  <c r="AB4" i="32"/>
  <c r="AG12" i="32"/>
  <c r="AL20" i="32"/>
  <c r="H20" i="25"/>
  <c r="M12" i="25"/>
  <c r="R4" i="25"/>
  <c r="W12" i="25"/>
  <c r="AB4" i="25"/>
  <c r="AG12" i="25"/>
  <c r="AG57" i="25"/>
  <c r="H29" i="32"/>
  <c r="M41" i="32"/>
  <c r="R53" i="32"/>
  <c r="W65" i="32"/>
  <c r="AG9" i="32"/>
  <c r="AL5" i="32"/>
  <c r="H5" i="25"/>
  <c r="H69" i="25"/>
  <c r="M65" i="25"/>
  <c r="R61" i="25"/>
  <c r="W57" i="25"/>
  <c r="AB53" i="25"/>
  <c r="W73" i="32"/>
  <c r="H26" i="32"/>
  <c r="M18" i="32"/>
  <c r="R10" i="32"/>
  <c r="R74" i="32"/>
  <c r="W66" i="32"/>
  <c r="AB58" i="32"/>
  <c r="AG50" i="32"/>
  <c r="AL42" i="32"/>
  <c r="H26" i="25"/>
  <c r="M18" i="25"/>
  <c r="R10" i="25"/>
  <c r="R74" i="25"/>
  <c r="W66" i="25"/>
  <c r="AB58" i="25"/>
  <c r="AG50" i="25"/>
  <c r="H55" i="32"/>
  <c r="M47" i="32"/>
  <c r="R39" i="32"/>
  <c r="W31" i="32"/>
  <c r="AB23" i="32"/>
  <c r="AG15" i="32"/>
  <c r="AL7" i="32"/>
  <c r="AL71" i="32"/>
  <c r="H55" i="25"/>
  <c r="M47" i="25"/>
  <c r="R39" i="25"/>
  <c r="W31" i="25"/>
  <c r="AB23" i="25"/>
  <c r="AG15" i="25"/>
  <c r="AL57" i="25"/>
  <c r="AL64" i="25"/>
  <c r="AL71" i="25"/>
  <c r="AL7" i="25"/>
  <c r="AL18" i="25"/>
  <c r="H56" i="32"/>
  <c r="M48" i="32"/>
  <c r="R40" i="32"/>
  <c r="W32" i="32"/>
  <c r="AB24" i="32"/>
  <c r="AG16" i="32"/>
  <c r="AL8" i="32"/>
  <c r="AL72" i="32"/>
  <c r="H56" i="25"/>
  <c r="M48" i="25"/>
  <c r="R40" i="25"/>
  <c r="W32" i="25"/>
  <c r="AB24" i="25"/>
  <c r="AG16" i="25"/>
  <c r="AG53" i="25"/>
  <c r="H49" i="32"/>
  <c r="M61" i="32"/>
  <c r="R57" i="32"/>
  <c r="W69" i="32"/>
  <c r="AG13" i="32"/>
  <c r="AL25" i="32"/>
  <c r="H25" i="25"/>
  <c r="M21" i="25"/>
  <c r="R17" i="25"/>
  <c r="W13" i="25"/>
  <c r="AB9" i="25"/>
  <c r="AG5" i="25"/>
  <c r="AG62" i="25"/>
  <c r="H14" i="32"/>
  <c r="M6" i="32"/>
  <c r="M70" i="32"/>
  <c r="R62" i="32"/>
  <c r="W54" i="32"/>
  <c r="AB46" i="32"/>
  <c r="AG38" i="32"/>
  <c r="AL30" i="32"/>
  <c r="H30" i="25"/>
  <c r="M22" i="25"/>
  <c r="R14" i="25"/>
  <c r="W6" i="25"/>
  <c r="W70" i="25"/>
  <c r="AB62" i="25"/>
  <c r="AG56" i="25"/>
  <c r="H59" i="32"/>
  <c r="M51" i="32"/>
  <c r="R43" i="32"/>
  <c r="W35" i="32"/>
  <c r="AB27" i="32"/>
  <c r="AG19" i="32"/>
  <c r="AL11" i="32"/>
  <c r="H11" i="25"/>
  <c r="M3" i="25"/>
  <c r="M67" i="25"/>
  <c r="R59" i="25"/>
  <c r="W51" i="25"/>
  <c r="AB43" i="25"/>
  <c r="AG35" i="25"/>
  <c r="AL37" i="25"/>
  <c r="AL44" i="25"/>
  <c r="AL51" i="25"/>
  <c r="AL62" i="25"/>
  <c r="H12" i="32"/>
  <c r="M20" i="32"/>
  <c r="R44" i="32"/>
  <c r="W52" i="32"/>
  <c r="AB60" i="32"/>
  <c r="AG68" i="32"/>
  <c r="H12" i="25"/>
  <c r="M4" i="25"/>
  <c r="R12" i="25"/>
  <c r="W4" i="25"/>
  <c r="AB12" i="25"/>
  <c r="AG4" i="25"/>
  <c r="AG72" i="25"/>
  <c r="H53" i="32"/>
  <c r="M65" i="32"/>
  <c r="W9" i="32"/>
  <c r="AB5" i="32"/>
  <c r="AG17" i="32"/>
  <c r="AL29" i="32"/>
  <c r="H45" i="25"/>
  <c r="M41" i="25"/>
  <c r="R37" i="25"/>
  <c r="W33" i="25"/>
  <c r="AB29" i="25"/>
  <c r="AG25" i="25"/>
  <c r="AG51" i="25"/>
  <c r="AL28" i="25"/>
  <c r="AL46" i="25"/>
  <c r="M52" i="32"/>
  <c r="W68" i="32"/>
  <c r="H28" i="25"/>
  <c r="W20" i="25"/>
  <c r="R13" i="32"/>
  <c r="AL61" i="32"/>
  <c r="W49" i="25"/>
  <c r="AG73" i="32"/>
  <c r="H50" i="32"/>
  <c r="M42" i="32"/>
  <c r="R34" i="32"/>
  <c r="W26" i="32"/>
  <c r="AB18" i="32"/>
  <c r="AG10" i="32"/>
  <c r="AG74" i="32"/>
  <c r="AL66" i="32"/>
  <c r="H66" i="25"/>
  <c r="M58" i="25"/>
  <c r="R50" i="25"/>
  <c r="W42" i="25"/>
  <c r="AB34" i="25"/>
  <c r="AG26" i="25"/>
  <c r="H31" i="32"/>
  <c r="M23" i="32"/>
  <c r="R15" i="32"/>
  <c r="W7" i="32"/>
  <c r="W71" i="32"/>
  <c r="AB63" i="32"/>
  <c r="AG55" i="32"/>
  <c r="AL47" i="32"/>
  <c r="H47" i="25"/>
  <c r="M39" i="25"/>
  <c r="R31" i="25"/>
  <c r="W23" i="25"/>
  <c r="AB15" i="25"/>
  <c r="AG7" i="25"/>
  <c r="AL65" i="25"/>
  <c r="AL72" i="25"/>
  <c r="AL8" i="25"/>
  <c r="AL15" i="25"/>
  <c r="AL26" i="25"/>
  <c r="H48" i="32"/>
  <c r="M40" i="32"/>
  <c r="R32" i="32"/>
  <c r="W24" i="32"/>
  <c r="AB16" i="32"/>
  <c r="AG8" i="32"/>
  <c r="AG72" i="32"/>
  <c r="AL64" i="32"/>
  <c r="H64" i="25"/>
  <c r="M56" i="25"/>
  <c r="R48" i="25"/>
  <c r="W40" i="25"/>
  <c r="AB32" i="25"/>
  <c r="AG24" i="25"/>
  <c r="AG68" i="25"/>
  <c r="H41" i="32"/>
  <c r="M53" i="32"/>
  <c r="R65" i="32"/>
  <c r="AB9" i="32"/>
  <c r="AG5" i="32"/>
  <c r="AL17" i="32"/>
  <c r="H33" i="25"/>
  <c r="M29" i="25"/>
  <c r="R25" i="25"/>
  <c r="W21" i="25"/>
  <c r="AB17" i="25"/>
  <c r="AG13" i="25"/>
  <c r="AG49" i="25"/>
  <c r="H6" i="32"/>
  <c r="H70" i="32"/>
  <c r="M62" i="32"/>
  <c r="R54" i="32"/>
  <c r="W46" i="32"/>
  <c r="AB38" i="32"/>
  <c r="AG30" i="32"/>
  <c r="AL22" i="32"/>
  <c r="H6" i="25"/>
  <c r="H70" i="25"/>
  <c r="M62" i="25"/>
  <c r="R54" i="25"/>
  <c r="W46" i="25"/>
  <c r="AB38" i="25"/>
  <c r="AG30" i="25"/>
  <c r="H35" i="32"/>
  <c r="M27" i="32"/>
  <c r="R19" i="32"/>
  <c r="W11" i="32"/>
  <c r="AB3" i="32"/>
  <c r="AB67" i="32"/>
  <c r="AG59" i="32"/>
  <c r="AL51" i="32"/>
  <c r="H35" i="25"/>
  <c r="M27" i="25"/>
  <c r="R19" i="25"/>
  <c r="W11" i="25"/>
  <c r="AB3" i="25"/>
  <c r="AB67" i="25"/>
  <c r="AG70" i="25"/>
  <c r="AL13" i="25"/>
  <c r="AL4" i="25"/>
  <c r="AL11" i="25"/>
  <c r="AL22" i="25"/>
  <c r="H68" i="32"/>
  <c r="R4" i="32"/>
  <c r="W12" i="32"/>
  <c r="AB20" i="32"/>
  <c r="AG44" i="32"/>
  <c r="AL52" i="32"/>
  <c r="H36" i="25"/>
  <c r="M28" i="25"/>
  <c r="R20" i="25"/>
  <c r="W28" i="25"/>
  <c r="AB20" i="25"/>
  <c r="AG28" i="25"/>
  <c r="AG64" i="25"/>
  <c r="H61" i="32"/>
  <c r="M57" i="32"/>
  <c r="R69" i="32"/>
  <c r="AB13" i="32"/>
  <c r="AG25" i="32"/>
  <c r="AL21" i="32"/>
  <c r="H21" i="25"/>
  <c r="M17" i="25"/>
  <c r="R13" i="25"/>
  <c r="W9" i="25"/>
  <c r="AB5" i="25"/>
  <c r="AB69" i="25"/>
  <c r="R73" i="32"/>
  <c r="H42" i="32"/>
  <c r="M34" i="32"/>
  <c r="R26" i="32"/>
  <c r="W18" i="32"/>
  <c r="AB10" i="32"/>
  <c r="AB74" i="32"/>
  <c r="AG66" i="32"/>
  <c r="AL58" i="32"/>
  <c r="H42" i="25"/>
  <c r="M34" i="25"/>
  <c r="R26" i="25"/>
  <c r="W18" i="25"/>
  <c r="S18" i="25" s="1"/>
  <c r="T18" i="25" s="1"/>
  <c r="U18" i="25" s="1"/>
  <c r="V18" i="25" s="1"/>
  <c r="AB10" i="25"/>
  <c r="AB74" i="25"/>
  <c r="H7" i="32"/>
  <c r="H71" i="32"/>
  <c r="M63" i="32"/>
  <c r="R55" i="32"/>
  <c r="W47" i="32"/>
  <c r="AB39" i="32"/>
  <c r="AG31" i="32"/>
  <c r="AL23" i="32"/>
  <c r="H7" i="25"/>
  <c r="H71" i="25"/>
  <c r="M63" i="25"/>
  <c r="R55" i="25"/>
  <c r="W47" i="25"/>
  <c r="AB39" i="25"/>
  <c r="AG31" i="25"/>
  <c r="AL41" i="25"/>
  <c r="AL48" i="25"/>
  <c r="AL55" i="25"/>
  <c r="AL66" i="25"/>
  <c r="H8" i="32"/>
  <c r="H72" i="32"/>
  <c r="M64" i="32"/>
  <c r="R56" i="32"/>
  <c r="W48" i="32"/>
  <c r="AB40" i="32"/>
  <c r="AG32" i="32"/>
  <c r="AL24" i="32"/>
  <c r="H8" i="25"/>
  <c r="H72" i="25"/>
  <c r="M64" i="25"/>
  <c r="R56" i="25"/>
  <c r="W48" i="25"/>
  <c r="AB40" i="25"/>
  <c r="AG32" i="25"/>
  <c r="AG71" i="25"/>
  <c r="H65" i="32"/>
  <c r="R9" i="32"/>
  <c r="W5" i="32"/>
  <c r="AB17" i="32"/>
  <c r="AG29" i="32"/>
  <c r="AL41" i="32"/>
  <c r="H41" i="25"/>
  <c r="M37" i="25"/>
  <c r="R33" i="25"/>
  <c r="W29" i="25"/>
  <c r="AB25" i="25"/>
  <c r="AG21" i="25"/>
  <c r="AB73" i="25"/>
  <c r="H30" i="32"/>
  <c r="M22" i="32"/>
  <c r="R14" i="32"/>
  <c r="W6" i="32"/>
  <c r="W70" i="32"/>
  <c r="AB62" i="32"/>
  <c r="AG54" i="32"/>
  <c r="AL46" i="32"/>
  <c r="H46" i="25"/>
  <c r="M38" i="25"/>
  <c r="R30" i="25"/>
  <c r="W22" i="25"/>
  <c r="AB14" i="25"/>
  <c r="AG6" i="25"/>
  <c r="H11" i="32"/>
  <c r="M3" i="32"/>
  <c r="M67" i="32"/>
  <c r="R59" i="32"/>
  <c r="W51" i="32"/>
  <c r="AB43" i="32"/>
  <c r="AG35" i="32"/>
  <c r="AL27" i="32"/>
  <c r="H27" i="25"/>
  <c r="M19" i="25"/>
  <c r="R11" i="25"/>
  <c r="W3" i="25"/>
  <c r="W67" i="25"/>
  <c r="AB59" i="25"/>
  <c r="AL21" i="25"/>
  <c r="AL35" i="25"/>
  <c r="H44" i="32"/>
  <c r="R60" i="32"/>
  <c r="AL12" i="32"/>
  <c r="AG20" i="25"/>
  <c r="W25" i="32"/>
  <c r="H61" i="25"/>
  <c r="AB45" i="25"/>
  <c r="H73" i="32"/>
  <c r="H66" i="32"/>
  <c r="M58" i="32"/>
  <c r="R50" i="32"/>
  <c r="W42" i="32"/>
  <c r="AB34" i="32"/>
  <c r="AG26" i="32"/>
  <c r="AL18" i="32"/>
  <c r="H18" i="25"/>
  <c r="M10" i="25"/>
  <c r="M74" i="25"/>
  <c r="R66" i="25"/>
  <c r="W58" i="25"/>
  <c r="AB50" i="25"/>
  <c r="AG42" i="25"/>
  <c r="H47" i="32"/>
  <c r="M39" i="32"/>
  <c r="I39" i="32" s="1"/>
  <c r="J39" i="32" s="1"/>
  <c r="K39" i="32" s="1"/>
  <c r="L39" i="32" s="1"/>
  <c r="R31" i="32"/>
  <c r="W23" i="32"/>
  <c r="AB15" i="32"/>
  <c r="AG7" i="32"/>
  <c r="AG71" i="32"/>
  <c r="AL63" i="32"/>
  <c r="H63" i="25"/>
  <c r="M55" i="25"/>
  <c r="R47" i="25"/>
  <c r="W39" i="25"/>
  <c r="AB31" i="25"/>
  <c r="AG23" i="25"/>
  <c r="AL49" i="25"/>
  <c r="AL56" i="25"/>
  <c r="AL63" i="25"/>
  <c r="AL74" i="25"/>
  <c r="AL10" i="25"/>
  <c r="H64" i="32"/>
  <c r="M56" i="32"/>
  <c r="R48" i="32"/>
  <c r="W40" i="32"/>
  <c r="AB32" i="32"/>
  <c r="AG24" i="32"/>
  <c r="AL16" i="32"/>
  <c r="AH16" i="32" s="1"/>
  <c r="AI16" i="32" s="1"/>
  <c r="AJ16" i="32" s="1"/>
  <c r="AK16" i="32" s="1"/>
  <c r="H16" i="25"/>
  <c r="M8" i="25"/>
  <c r="M72" i="25"/>
  <c r="R64" i="25"/>
  <c r="W56" i="25"/>
  <c r="AB48" i="25"/>
  <c r="AG40" i="25"/>
  <c r="AG63" i="25"/>
  <c r="H57" i="32"/>
  <c r="M69" i="32"/>
  <c r="W13" i="32"/>
  <c r="AB25" i="32"/>
  <c r="AG21" i="32"/>
  <c r="AL49" i="32"/>
  <c r="H49" i="25"/>
  <c r="M45" i="25"/>
  <c r="R41" i="25"/>
  <c r="W37" i="25"/>
  <c r="AB33" i="25"/>
  <c r="AG29" i="25"/>
  <c r="M73" i="25"/>
  <c r="H22" i="32"/>
  <c r="M14" i="32"/>
  <c r="N14" i="32" s="1"/>
  <c r="O14" i="32" s="1"/>
  <c r="P14" i="32" s="1"/>
  <c r="Q14" i="32" s="1"/>
  <c r="R6" i="32"/>
  <c r="R70" i="32"/>
  <c r="W62" i="32"/>
  <c r="AB54" i="32"/>
  <c r="AG46" i="32"/>
  <c r="AL38" i="32"/>
  <c r="H22" i="25"/>
  <c r="M14" i="25"/>
  <c r="R6" i="25"/>
  <c r="R70" i="25"/>
  <c r="W62" i="25"/>
  <c r="AB54" i="25"/>
  <c r="AG46" i="25"/>
  <c r="H51" i="32"/>
  <c r="M43" i="32"/>
  <c r="R35" i="32"/>
  <c r="W27" i="32"/>
  <c r="AB19" i="32"/>
  <c r="AG11" i="32"/>
  <c r="AL3" i="32"/>
  <c r="AL67" i="32"/>
  <c r="H51" i="25"/>
  <c r="M43" i="25"/>
  <c r="R35" i="25"/>
  <c r="W27" i="25"/>
  <c r="AB19" i="25"/>
  <c r="AG11" i="25"/>
  <c r="AL61" i="25"/>
  <c r="AL68" i="25"/>
  <c r="AL59" i="25"/>
  <c r="AL70" i="25"/>
  <c r="H4" i="32"/>
  <c r="M12" i="32"/>
  <c r="R20" i="32"/>
  <c r="W44" i="32"/>
  <c r="AB52" i="32"/>
  <c r="AG60" i="32"/>
  <c r="AL68" i="32"/>
  <c r="H52" i="25"/>
  <c r="M44" i="25"/>
  <c r="N44" i="25" s="1"/>
  <c r="O44" i="25" s="1"/>
  <c r="P44" i="25" s="1"/>
  <c r="Q44" i="25" s="1"/>
  <c r="R52" i="25"/>
  <c r="W44" i="25"/>
  <c r="AB52" i="25"/>
  <c r="AG44" i="25"/>
  <c r="AG59" i="25"/>
  <c r="M9" i="32"/>
  <c r="R5" i="32"/>
  <c r="W17" i="32"/>
  <c r="AB29" i="32"/>
  <c r="AG41" i="32"/>
  <c r="AL53" i="32"/>
  <c r="H37" i="25"/>
  <c r="M33" i="25"/>
  <c r="R29" i="25"/>
  <c r="W25" i="25"/>
  <c r="AB21" i="25"/>
  <c r="AC21" i="25" s="1"/>
  <c r="AD21" i="25" s="1"/>
  <c r="AE21" i="25" s="1"/>
  <c r="AF21" i="25" s="1"/>
  <c r="AG17" i="25"/>
  <c r="R73" i="25"/>
  <c r="H58" i="32"/>
  <c r="M50" i="32"/>
  <c r="R42" i="32"/>
  <c r="W34" i="32"/>
  <c r="AB26" i="32"/>
  <c r="AG18" i="32"/>
  <c r="AL10" i="32"/>
  <c r="AL74" i="32"/>
  <c r="H58" i="25"/>
  <c r="M50" i="25"/>
  <c r="R42" i="25"/>
  <c r="W34" i="25"/>
  <c r="AB26" i="25"/>
  <c r="AG18" i="25"/>
  <c r="AH18" i="25" s="1"/>
  <c r="AI18" i="25" s="1"/>
  <c r="AJ18" i="25" s="1"/>
  <c r="AK18" i="25" s="1"/>
  <c r="H23" i="32"/>
  <c r="M15" i="32"/>
  <c r="R7" i="32"/>
  <c r="R71" i="32"/>
  <c r="W63" i="32"/>
  <c r="AB55" i="32"/>
  <c r="AG47" i="32"/>
  <c r="AL39" i="32"/>
  <c r="H23" i="25"/>
  <c r="M15" i="25"/>
  <c r="R7" i="25"/>
  <c r="R71" i="25"/>
  <c r="W63" i="25"/>
  <c r="AB55" i="25"/>
  <c r="AG47" i="25"/>
  <c r="AL25" i="25"/>
  <c r="AL32" i="25"/>
  <c r="AL39" i="25"/>
  <c r="AL50" i="25"/>
  <c r="H24" i="32"/>
  <c r="M16" i="32"/>
  <c r="R8" i="32"/>
  <c r="R72" i="32"/>
  <c r="W64" i="32"/>
  <c r="S64" i="32" s="1"/>
  <c r="T64" i="32" s="1"/>
  <c r="U64" i="32" s="1"/>
  <c r="V64" i="32" s="1"/>
  <c r="AB56" i="32"/>
  <c r="AG48" i="32"/>
  <c r="AL40" i="32"/>
  <c r="H24" i="25"/>
  <c r="M16" i="25"/>
  <c r="R8" i="25"/>
  <c r="R72" i="25"/>
  <c r="W64" i="25"/>
  <c r="AB56" i="25"/>
  <c r="AG48" i="25"/>
  <c r="AG55" i="25"/>
  <c r="M13" i="32"/>
  <c r="R25" i="32"/>
  <c r="W21" i="32"/>
  <c r="AB49" i="32"/>
  <c r="AG61" i="32"/>
  <c r="AL57" i="32"/>
  <c r="H57" i="25"/>
  <c r="M53" i="25"/>
  <c r="R49" i="25"/>
  <c r="W45" i="25"/>
  <c r="AB41" i="25"/>
  <c r="AG37" i="25"/>
  <c r="W73" i="25"/>
  <c r="H46" i="32"/>
  <c r="M38" i="32"/>
  <c r="R30" i="32"/>
  <c r="W22" i="32"/>
  <c r="AB14" i="32"/>
  <c r="AG6" i="32"/>
  <c r="AG70" i="32"/>
  <c r="AH70" i="32" s="1"/>
  <c r="AI70" i="32" s="1"/>
  <c r="AJ70" i="32" s="1"/>
  <c r="AK70" i="32" s="1"/>
  <c r="AL62" i="32"/>
  <c r="H62" i="25"/>
  <c r="M54" i="25"/>
  <c r="R46" i="25"/>
  <c r="W38" i="25"/>
  <c r="AB30" i="25"/>
  <c r="AG22" i="25"/>
  <c r="H27" i="32"/>
  <c r="M19" i="32"/>
  <c r="I19" i="32" s="1"/>
  <c r="J19" i="32" s="1"/>
  <c r="K19" i="32" s="1"/>
  <c r="L19" i="32" s="1"/>
  <c r="R11" i="32"/>
  <c r="W3" i="32"/>
  <c r="W67" i="32"/>
  <c r="AB59" i="32"/>
  <c r="AG51" i="32"/>
  <c r="AL43" i="32"/>
  <c r="H43" i="25"/>
  <c r="M35" i="25"/>
  <c r="R27" i="25"/>
  <c r="W19" i="25"/>
  <c r="AB11" i="25"/>
  <c r="AG3" i="25"/>
  <c r="AL69" i="25"/>
  <c r="AL5" i="25"/>
  <c r="AL12" i="25"/>
  <c r="AL19" i="25"/>
  <c r="AL30" i="25"/>
  <c r="H60" i="32"/>
  <c r="M68" i="32"/>
  <c r="W4" i="32"/>
  <c r="AB12" i="32"/>
  <c r="AG20" i="32"/>
  <c r="AL44" i="32"/>
  <c r="H44" i="25"/>
  <c r="M52" i="25"/>
  <c r="R44" i="25"/>
  <c r="W52" i="25"/>
  <c r="AB44" i="25"/>
  <c r="AG52" i="25"/>
  <c r="H5" i="32"/>
  <c r="M17" i="32"/>
  <c r="N17" i="32" s="1"/>
  <c r="O17" i="32" s="1"/>
  <c r="P17" i="32" s="1"/>
  <c r="Q17" i="32" s="1"/>
  <c r="R29" i="32"/>
  <c r="W41" i="32"/>
  <c r="AB53" i="32"/>
  <c r="AG65" i="32"/>
  <c r="H13" i="25"/>
  <c r="M9" i="25"/>
  <c r="R5" i="25"/>
  <c r="R69" i="25"/>
  <c r="W65" i="25"/>
  <c r="AB61" i="25"/>
  <c r="AG4" i="32"/>
  <c r="R28" i="25"/>
  <c r="AG67" i="25"/>
  <c r="AB21" i="32"/>
  <c r="M57" i="25"/>
  <c r="AG41" i="25"/>
  <c r="C74" i="24"/>
  <c r="D74" i="24" s="1"/>
  <c r="E74" i="24" s="1"/>
  <c r="F74" i="24" s="1"/>
  <c r="G74" i="24" s="1"/>
  <c r="C58" i="24"/>
  <c r="C42" i="24"/>
  <c r="C25" i="24"/>
  <c r="C9" i="24"/>
  <c r="C65" i="24"/>
  <c r="C49" i="24"/>
  <c r="C32" i="24"/>
  <c r="C16" i="24"/>
  <c r="C72" i="24"/>
  <c r="C56" i="24"/>
  <c r="C40" i="24"/>
  <c r="C23" i="24"/>
  <c r="C7" i="24"/>
  <c r="C67" i="24"/>
  <c r="C51" i="24"/>
  <c r="D51" i="24" s="1"/>
  <c r="E51" i="24" s="1"/>
  <c r="F51" i="24" s="1"/>
  <c r="G51" i="24" s="1"/>
  <c r="C35" i="24"/>
  <c r="C18" i="24"/>
  <c r="C73" i="25"/>
  <c r="C57" i="25"/>
  <c r="C41" i="25"/>
  <c r="C24" i="25"/>
  <c r="C8" i="25"/>
  <c r="C64" i="25"/>
  <c r="C48" i="25"/>
  <c r="C31" i="25"/>
  <c r="C15" i="25"/>
  <c r="C71" i="25"/>
  <c r="C55" i="25"/>
  <c r="C39" i="25"/>
  <c r="C22" i="25"/>
  <c r="C6" i="25"/>
  <c r="C66" i="25"/>
  <c r="C50" i="25"/>
  <c r="C33" i="25"/>
  <c r="C17" i="25"/>
  <c r="C70" i="24"/>
  <c r="C54" i="24"/>
  <c r="C38" i="24"/>
  <c r="C21" i="24"/>
  <c r="C5" i="24"/>
  <c r="C61" i="24"/>
  <c r="C45" i="24"/>
  <c r="C28" i="24"/>
  <c r="C12" i="24"/>
  <c r="C68" i="24"/>
  <c r="C52" i="24"/>
  <c r="C36" i="24"/>
  <c r="C19" i="24"/>
  <c r="C3" i="24"/>
  <c r="C63" i="24"/>
  <c r="C47" i="24"/>
  <c r="D47" i="24" s="1"/>
  <c r="E47" i="24" s="1"/>
  <c r="F47" i="24" s="1"/>
  <c r="G47" i="24" s="1"/>
  <c r="C30" i="24"/>
  <c r="C14" i="24"/>
  <c r="C69" i="25"/>
  <c r="C53" i="25"/>
  <c r="C37" i="25"/>
  <c r="C20" i="25"/>
  <c r="C4" i="25"/>
  <c r="C60" i="25"/>
  <c r="C44" i="25"/>
  <c r="C27" i="25"/>
  <c r="C11" i="25"/>
  <c r="C67" i="25"/>
  <c r="C51" i="25"/>
  <c r="C35" i="25"/>
  <c r="C18" i="25"/>
  <c r="C3" i="25"/>
  <c r="C62" i="25"/>
  <c r="C46" i="25"/>
  <c r="C29" i="25"/>
  <c r="C13" i="25"/>
  <c r="C66" i="24"/>
  <c r="C50" i="24"/>
  <c r="C33" i="24"/>
  <c r="C17" i="24"/>
  <c r="C73" i="24"/>
  <c r="C57" i="24"/>
  <c r="C41" i="24"/>
  <c r="C24" i="24"/>
  <c r="C8" i="24"/>
  <c r="C64" i="24"/>
  <c r="C48" i="24"/>
  <c r="C31" i="24"/>
  <c r="C15" i="24"/>
  <c r="C34" i="24"/>
  <c r="C59" i="24"/>
  <c r="C43" i="24"/>
  <c r="C26" i="24"/>
  <c r="D26" i="24" s="1"/>
  <c r="E26" i="24" s="1"/>
  <c r="F26" i="24" s="1"/>
  <c r="G26" i="24" s="1"/>
  <c r="C10" i="24"/>
  <c r="C65" i="25"/>
  <c r="C49" i="25"/>
  <c r="C32" i="25"/>
  <c r="C16" i="25"/>
  <c r="C72" i="25"/>
  <c r="C56" i="25"/>
  <c r="C40" i="25"/>
  <c r="C23" i="25"/>
  <c r="C7" i="25"/>
  <c r="C63" i="25"/>
  <c r="C47" i="25"/>
  <c r="C30" i="25"/>
  <c r="C14" i="25"/>
  <c r="C74" i="25"/>
  <c r="C58" i="25"/>
  <c r="D58" i="25" s="1"/>
  <c r="E58" i="25" s="1"/>
  <c r="F58" i="25" s="1"/>
  <c r="G58" i="25" s="1"/>
  <c r="C42" i="25"/>
  <c r="C25" i="25"/>
  <c r="C9" i="25"/>
  <c r="C62" i="24"/>
  <c r="C46" i="24"/>
  <c r="C29" i="24"/>
  <c r="C13" i="24"/>
  <c r="C69" i="24"/>
  <c r="C53" i="24"/>
  <c r="D53" i="24" s="1"/>
  <c r="E53" i="24" s="1"/>
  <c r="F53" i="24" s="1"/>
  <c r="G53" i="24" s="1"/>
  <c r="C37" i="24"/>
  <c r="D37" i="24" s="1"/>
  <c r="E37" i="24" s="1"/>
  <c r="F37" i="24" s="1"/>
  <c r="G37" i="24" s="1"/>
  <c r="C20" i="24"/>
  <c r="C4" i="24"/>
  <c r="C60" i="24"/>
  <c r="C44" i="24"/>
  <c r="C27" i="24"/>
  <c r="C11" i="24"/>
  <c r="C71" i="24"/>
  <c r="D71" i="24" s="1"/>
  <c r="E71" i="24" s="1"/>
  <c r="F71" i="24" s="1"/>
  <c r="G71" i="24" s="1"/>
  <c r="C55" i="24"/>
  <c r="C39" i="24"/>
  <c r="C22" i="24"/>
  <c r="C6" i="24"/>
  <c r="C61" i="25"/>
  <c r="C45" i="25"/>
  <c r="C28" i="25"/>
  <c r="C12" i="25"/>
  <c r="C68" i="25"/>
  <c r="D68" i="25" s="1"/>
  <c r="E68" i="25" s="1"/>
  <c r="F68" i="25" s="1"/>
  <c r="G68" i="25" s="1"/>
  <c r="C52" i="25"/>
  <c r="C36" i="25"/>
  <c r="C19" i="25"/>
  <c r="C34" i="25"/>
  <c r="C59" i="25"/>
  <c r="C43" i="25"/>
  <c r="D43" i="25" s="1"/>
  <c r="E43" i="25" s="1"/>
  <c r="F43" i="25" s="1"/>
  <c r="G43" i="25" s="1"/>
  <c r="C26" i="25"/>
  <c r="C10" i="25"/>
  <c r="C70" i="25"/>
  <c r="C54" i="25"/>
  <c r="C38" i="25"/>
  <c r="C21" i="25"/>
  <c r="C5" i="25"/>
  <c r="AG45" i="32"/>
  <c r="M28" i="32"/>
  <c r="H45" i="32"/>
  <c r="AL37" i="32"/>
  <c r="H37" i="32"/>
  <c r="AL28" i="32"/>
  <c r="H36" i="32"/>
  <c r="AG37" i="32"/>
  <c r="M45" i="32"/>
  <c r="N45" i="32" s="1"/>
  <c r="O45" i="32" s="1"/>
  <c r="P45" i="32" s="1"/>
  <c r="Q45" i="32" s="1"/>
  <c r="W28" i="32"/>
  <c r="M36" i="32"/>
  <c r="R36" i="32"/>
  <c r="M33" i="32"/>
  <c r="W36" i="32"/>
  <c r="AL45" i="32"/>
  <c r="R45" i="32"/>
  <c r="M37" i="32"/>
  <c r="R37" i="32"/>
  <c r="W37" i="32"/>
  <c r="AG28" i="32"/>
  <c r="AB28" i="32"/>
  <c r="H28" i="32"/>
  <c r="AB36" i="32"/>
  <c r="R28" i="32"/>
  <c r="AB37" i="32"/>
  <c r="W45" i="32"/>
  <c r="AB45" i="32"/>
  <c r="AL36" i="32"/>
  <c r="AG36" i="32"/>
  <c r="M36" i="25"/>
  <c r="I36" i="25" s="1"/>
  <c r="J36" i="25" s="1"/>
  <c r="K36" i="25" s="1"/>
  <c r="L36" i="25" s="1"/>
  <c r="AG33" i="32"/>
  <c r="AB33" i="32"/>
  <c r="R33" i="32"/>
  <c r="W36" i="25"/>
  <c r="AL33" i="32"/>
  <c r="H33" i="32"/>
  <c r="W33" i="32"/>
  <c r="AG36" i="25"/>
  <c r="R36" i="25"/>
  <c r="AB36" i="25"/>
  <c r="AL36" i="25"/>
  <c r="C74" i="13"/>
  <c r="D74" i="13" s="1"/>
  <c r="E74" i="13" s="1"/>
  <c r="F74" i="13" s="1"/>
  <c r="G74" i="13" s="1"/>
  <c r="C73" i="13"/>
  <c r="D73" i="13" s="1"/>
  <c r="E73" i="13" s="1"/>
  <c r="F73" i="13" s="1"/>
  <c r="G73" i="13" s="1"/>
  <c r="C72" i="13"/>
  <c r="D72" i="13" s="1"/>
  <c r="E72" i="13" s="1"/>
  <c r="F72" i="13" s="1"/>
  <c r="G72" i="13" s="1"/>
  <c r="C71" i="13"/>
  <c r="D71" i="13" s="1"/>
  <c r="E71" i="13" s="1"/>
  <c r="F71" i="13" s="1"/>
  <c r="G71" i="13" s="1"/>
  <c r="C70" i="13"/>
  <c r="D70" i="13" s="1"/>
  <c r="E70" i="13" s="1"/>
  <c r="F70" i="13" s="1"/>
  <c r="G70" i="13" s="1"/>
  <c r="C69" i="13"/>
  <c r="D69" i="13" s="1"/>
  <c r="E69" i="13" s="1"/>
  <c r="F69" i="13" s="1"/>
  <c r="G69" i="13" s="1"/>
  <c r="C68" i="13"/>
  <c r="D68" i="13" s="1"/>
  <c r="E68" i="13" s="1"/>
  <c r="F68" i="13" s="1"/>
  <c r="G68" i="13" s="1"/>
  <c r="C67" i="13"/>
  <c r="D67" i="13" s="1"/>
  <c r="E67" i="13" s="1"/>
  <c r="F67" i="13" s="1"/>
  <c r="G67" i="13" s="1"/>
  <c r="C66" i="13"/>
  <c r="D66" i="13" s="1"/>
  <c r="E66" i="13" s="1"/>
  <c r="F66" i="13" s="1"/>
  <c r="G66" i="13" s="1"/>
  <c r="C65" i="13"/>
  <c r="D65" i="13" s="1"/>
  <c r="E65" i="13" s="1"/>
  <c r="F65" i="13" s="1"/>
  <c r="G65" i="13" s="1"/>
  <c r="C64" i="13"/>
  <c r="D64" i="13" s="1"/>
  <c r="E64" i="13" s="1"/>
  <c r="F64" i="13" s="1"/>
  <c r="G64" i="13" s="1"/>
  <c r="C63" i="13"/>
  <c r="D63" i="13" s="1"/>
  <c r="E63" i="13" s="1"/>
  <c r="F63" i="13" s="1"/>
  <c r="G63" i="13" s="1"/>
  <c r="C62" i="13"/>
  <c r="D62" i="13" s="1"/>
  <c r="E62" i="13" s="1"/>
  <c r="F62" i="13" s="1"/>
  <c r="G62" i="13" s="1"/>
  <c r="C61" i="13"/>
  <c r="D61" i="13" s="1"/>
  <c r="E61" i="13" s="1"/>
  <c r="F61" i="13" s="1"/>
  <c r="G61" i="13" s="1"/>
  <c r="C59" i="13"/>
  <c r="D59" i="13" s="1"/>
  <c r="E59" i="13" s="1"/>
  <c r="F59" i="13" s="1"/>
  <c r="G59" i="13" s="1"/>
  <c r="C60" i="13"/>
  <c r="D60" i="13" s="1"/>
  <c r="E60" i="13" s="1"/>
  <c r="F60" i="13" s="1"/>
  <c r="G60" i="13" s="1"/>
  <c r="C58" i="13"/>
  <c r="D58" i="13" s="1"/>
  <c r="E58" i="13" s="1"/>
  <c r="F58" i="13" s="1"/>
  <c r="G58" i="13" s="1"/>
  <c r="C57" i="13"/>
  <c r="D57" i="13" s="1"/>
  <c r="E57" i="13" s="1"/>
  <c r="F57" i="13" s="1"/>
  <c r="G57" i="13" s="1"/>
  <c r="C56" i="13"/>
  <c r="D56" i="13" s="1"/>
  <c r="E56" i="13" s="1"/>
  <c r="F56" i="13" s="1"/>
  <c r="G56" i="13" s="1"/>
  <c r="C55" i="13"/>
  <c r="D55" i="13" s="1"/>
  <c r="E55" i="13" s="1"/>
  <c r="F55" i="13" s="1"/>
  <c r="G55" i="13" s="1"/>
  <c r="C54" i="13"/>
  <c r="D54" i="13" s="1"/>
  <c r="E54" i="13" s="1"/>
  <c r="F54" i="13" s="1"/>
  <c r="G54" i="13" s="1"/>
  <c r="C53" i="13"/>
  <c r="D53" i="13" s="1"/>
  <c r="E53" i="13" s="1"/>
  <c r="F53" i="13" s="1"/>
  <c r="G53" i="13" s="1"/>
  <c r="C52" i="13"/>
  <c r="D52" i="13" s="1"/>
  <c r="E52" i="13" s="1"/>
  <c r="F52" i="13" s="1"/>
  <c r="G52" i="13" s="1"/>
  <c r="C51" i="13"/>
  <c r="D51" i="13" s="1"/>
  <c r="E51" i="13" s="1"/>
  <c r="F51" i="13" s="1"/>
  <c r="G51" i="13" s="1"/>
  <c r="C50" i="13"/>
  <c r="D50" i="13" s="1"/>
  <c r="E50" i="13" s="1"/>
  <c r="F50" i="13" s="1"/>
  <c r="G50" i="13" s="1"/>
  <c r="C49" i="13"/>
  <c r="D49" i="13" s="1"/>
  <c r="E49" i="13" s="1"/>
  <c r="F49" i="13" s="1"/>
  <c r="G49" i="13" s="1"/>
  <c r="C48" i="13"/>
  <c r="D48" i="13" s="1"/>
  <c r="E48" i="13" s="1"/>
  <c r="F48" i="13" s="1"/>
  <c r="G48" i="13" s="1"/>
  <c r="C47" i="13"/>
  <c r="D47" i="13" s="1"/>
  <c r="E47" i="13" s="1"/>
  <c r="F47" i="13" s="1"/>
  <c r="G47" i="13" s="1"/>
  <c r="C46" i="13"/>
  <c r="D46" i="13" s="1"/>
  <c r="E46" i="13" s="1"/>
  <c r="F46" i="13" s="1"/>
  <c r="G46" i="13" s="1"/>
  <c r="C45" i="13"/>
  <c r="D45" i="13" s="1"/>
  <c r="E45" i="13" s="1"/>
  <c r="F45" i="13" s="1"/>
  <c r="G45" i="13" s="1"/>
  <c r="C44" i="13"/>
  <c r="D44" i="13" s="1"/>
  <c r="E44" i="13" s="1"/>
  <c r="F44" i="13" s="1"/>
  <c r="G44" i="13" s="1"/>
  <c r="C43" i="13"/>
  <c r="D43" i="13" s="1"/>
  <c r="E43" i="13" s="1"/>
  <c r="F43" i="13" s="1"/>
  <c r="G43" i="13" s="1"/>
  <c r="C42" i="13"/>
  <c r="D42" i="13" s="1"/>
  <c r="E42" i="13" s="1"/>
  <c r="F42" i="13" s="1"/>
  <c r="G42" i="13" s="1"/>
  <c r="C41" i="13"/>
  <c r="D41" i="13" s="1"/>
  <c r="E41" i="13" s="1"/>
  <c r="F41" i="13" s="1"/>
  <c r="G41" i="13" s="1"/>
  <c r="C40" i="13"/>
  <c r="D40" i="13" s="1"/>
  <c r="E40" i="13" s="1"/>
  <c r="F40" i="13" s="1"/>
  <c r="G40" i="13" s="1"/>
  <c r="C39" i="13"/>
  <c r="D39" i="13" s="1"/>
  <c r="E39" i="13" s="1"/>
  <c r="F39" i="13" s="1"/>
  <c r="G39" i="13" s="1"/>
  <c r="C38" i="13"/>
  <c r="D38" i="13" s="1"/>
  <c r="E38" i="13" s="1"/>
  <c r="F38" i="13" s="1"/>
  <c r="G38" i="13" s="1"/>
  <c r="C37" i="13"/>
  <c r="D37" i="13" s="1"/>
  <c r="E37" i="13" s="1"/>
  <c r="F37" i="13" s="1"/>
  <c r="G37" i="13" s="1"/>
  <c r="C36" i="13"/>
  <c r="D36" i="13" s="1"/>
  <c r="E36" i="13" s="1"/>
  <c r="F36" i="13" s="1"/>
  <c r="G36" i="13" s="1"/>
  <c r="C35" i="13"/>
  <c r="D35" i="13" s="1"/>
  <c r="E35" i="13" s="1"/>
  <c r="F35" i="13" s="1"/>
  <c r="G35" i="13" s="1"/>
  <c r="C34" i="13"/>
  <c r="D34" i="13" s="1"/>
  <c r="E34" i="13" s="1"/>
  <c r="F34" i="13" s="1"/>
  <c r="G34" i="13" s="1"/>
  <c r="C33" i="13"/>
  <c r="D33" i="13" s="1"/>
  <c r="E33" i="13" s="1"/>
  <c r="F33" i="13" s="1"/>
  <c r="G33" i="13" s="1"/>
  <c r="C32" i="13"/>
  <c r="D32" i="13" s="1"/>
  <c r="E32" i="13" s="1"/>
  <c r="F32" i="13" s="1"/>
  <c r="G32" i="13" s="1"/>
  <c r="C31" i="13"/>
  <c r="D31" i="13" s="1"/>
  <c r="E31" i="13" s="1"/>
  <c r="F31" i="13" s="1"/>
  <c r="G31" i="13" s="1"/>
  <c r="C30" i="13"/>
  <c r="D30" i="13" s="1"/>
  <c r="E30" i="13" s="1"/>
  <c r="F30" i="13" s="1"/>
  <c r="G30" i="13" s="1"/>
  <c r="C29" i="13"/>
  <c r="D29" i="13" s="1"/>
  <c r="E29" i="13" s="1"/>
  <c r="F29" i="13" s="1"/>
  <c r="G29" i="13" s="1"/>
  <c r="C28" i="13"/>
  <c r="D28" i="13" s="1"/>
  <c r="E28" i="13" s="1"/>
  <c r="F28" i="13" s="1"/>
  <c r="G28" i="13" s="1"/>
  <c r="C27" i="13"/>
  <c r="D27" i="13" s="1"/>
  <c r="E27" i="13" s="1"/>
  <c r="F27" i="13" s="1"/>
  <c r="G27" i="13" s="1"/>
  <c r="C26" i="13"/>
  <c r="D26" i="13" s="1"/>
  <c r="E26" i="13" s="1"/>
  <c r="F26" i="13" s="1"/>
  <c r="G26" i="13" s="1"/>
  <c r="C25" i="13"/>
  <c r="D25" i="13" s="1"/>
  <c r="E25" i="13" s="1"/>
  <c r="F25" i="13" s="1"/>
  <c r="G25" i="13" s="1"/>
  <c r="C24" i="13"/>
  <c r="D24" i="13" s="1"/>
  <c r="E24" i="13" s="1"/>
  <c r="F24" i="13" s="1"/>
  <c r="G24" i="13" s="1"/>
  <c r="C23" i="13"/>
  <c r="D23" i="13" s="1"/>
  <c r="E23" i="13" s="1"/>
  <c r="F23" i="13" s="1"/>
  <c r="G23" i="13" s="1"/>
  <c r="C22" i="13"/>
  <c r="D22" i="13" s="1"/>
  <c r="E22" i="13" s="1"/>
  <c r="F22" i="13" s="1"/>
  <c r="G22" i="13" s="1"/>
  <c r="C21" i="13"/>
  <c r="D21" i="13" s="1"/>
  <c r="E21" i="13" s="1"/>
  <c r="F21" i="13" s="1"/>
  <c r="G21" i="13" s="1"/>
  <c r="C20" i="13"/>
  <c r="D20" i="13" s="1"/>
  <c r="E20" i="13" s="1"/>
  <c r="F20" i="13" s="1"/>
  <c r="G20" i="13" s="1"/>
  <c r="C19" i="13"/>
  <c r="D19" i="13" s="1"/>
  <c r="E19" i="13" s="1"/>
  <c r="F19" i="13" s="1"/>
  <c r="G19" i="13" s="1"/>
  <c r="C18" i="13"/>
  <c r="D18" i="13" s="1"/>
  <c r="E18" i="13" s="1"/>
  <c r="F18" i="13" s="1"/>
  <c r="G18" i="13" s="1"/>
  <c r="C17" i="13"/>
  <c r="D17" i="13" s="1"/>
  <c r="E17" i="13" s="1"/>
  <c r="F17" i="13" s="1"/>
  <c r="G17" i="13" s="1"/>
  <c r="C16" i="13"/>
  <c r="D16" i="13" s="1"/>
  <c r="E16" i="13" s="1"/>
  <c r="F16" i="13" s="1"/>
  <c r="G16" i="13" s="1"/>
  <c r="C15" i="13"/>
  <c r="D15" i="13" s="1"/>
  <c r="E15" i="13" s="1"/>
  <c r="F15" i="13" s="1"/>
  <c r="G15" i="13" s="1"/>
  <c r="C14" i="13"/>
  <c r="D14" i="13" s="1"/>
  <c r="E14" i="13" s="1"/>
  <c r="F14" i="13" s="1"/>
  <c r="G14" i="13" s="1"/>
  <c r="C13" i="13"/>
  <c r="D13" i="13" s="1"/>
  <c r="E13" i="13" s="1"/>
  <c r="F13" i="13" s="1"/>
  <c r="G13" i="13" s="1"/>
  <c r="C12" i="13"/>
  <c r="D12" i="13" s="1"/>
  <c r="E12" i="13" s="1"/>
  <c r="F12" i="13" s="1"/>
  <c r="G12" i="13" s="1"/>
  <c r="C11" i="13"/>
  <c r="D11" i="13" s="1"/>
  <c r="E11" i="13" s="1"/>
  <c r="F11" i="13" s="1"/>
  <c r="G11" i="13" s="1"/>
  <c r="C10" i="13"/>
  <c r="D10" i="13" s="1"/>
  <c r="E10" i="13" s="1"/>
  <c r="F10" i="13" s="1"/>
  <c r="G10" i="13" s="1"/>
  <c r="C9" i="13"/>
  <c r="D9" i="13" s="1"/>
  <c r="E9" i="13" s="1"/>
  <c r="F9" i="13" s="1"/>
  <c r="G9" i="13" s="1"/>
  <c r="C8" i="13"/>
  <c r="D8" i="13" s="1"/>
  <c r="E8" i="13" s="1"/>
  <c r="F8" i="13" s="1"/>
  <c r="G8" i="13" s="1"/>
  <c r="C7" i="13"/>
  <c r="D7" i="13" s="1"/>
  <c r="E7" i="13" s="1"/>
  <c r="F7" i="13" s="1"/>
  <c r="G7" i="13" s="1"/>
  <c r="C6" i="13"/>
  <c r="D6" i="13" s="1"/>
  <c r="E6" i="13" s="1"/>
  <c r="F6" i="13" s="1"/>
  <c r="G6" i="13" s="1"/>
  <c r="C5" i="13"/>
  <c r="D5" i="13" s="1"/>
  <c r="E5" i="13" s="1"/>
  <c r="F5" i="13" s="1"/>
  <c r="G5" i="13" s="1"/>
  <c r="C4" i="13"/>
  <c r="D4" i="13" s="1"/>
  <c r="E4" i="13" s="1"/>
  <c r="F4" i="13" s="1"/>
  <c r="G4" i="13" s="1"/>
  <c r="C3" i="13"/>
  <c r="D3" i="13" s="1"/>
  <c r="E3" i="13" s="1"/>
  <c r="F3" i="13" s="1"/>
  <c r="G3" i="13" s="1"/>
  <c r="C74" i="6"/>
  <c r="D74" i="6" s="1"/>
  <c r="E74" i="6" s="1"/>
  <c r="F74" i="6" s="1"/>
  <c r="G74" i="6" s="1"/>
  <c r="C73" i="6"/>
  <c r="D73" i="6" s="1"/>
  <c r="E73" i="6" s="1"/>
  <c r="F73" i="6" s="1"/>
  <c r="G73" i="6" s="1"/>
  <c r="C72" i="6"/>
  <c r="D72" i="6" s="1"/>
  <c r="E72" i="6" s="1"/>
  <c r="F72" i="6" s="1"/>
  <c r="G72" i="6" s="1"/>
  <c r="C71" i="6"/>
  <c r="D71" i="6" s="1"/>
  <c r="E71" i="6" s="1"/>
  <c r="F71" i="6" s="1"/>
  <c r="G71" i="6" s="1"/>
  <c r="C70" i="6"/>
  <c r="D70" i="6" s="1"/>
  <c r="E70" i="6" s="1"/>
  <c r="F70" i="6" s="1"/>
  <c r="G70" i="6" s="1"/>
  <c r="C69" i="6"/>
  <c r="D69" i="6" s="1"/>
  <c r="E69" i="6" s="1"/>
  <c r="F69" i="6" s="1"/>
  <c r="G69" i="6" s="1"/>
  <c r="C68" i="6"/>
  <c r="D68" i="6" s="1"/>
  <c r="E68" i="6" s="1"/>
  <c r="F68" i="6" s="1"/>
  <c r="G68" i="6" s="1"/>
  <c r="C67" i="6"/>
  <c r="D67" i="6" s="1"/>
  <c r="E67" i="6" s="1"/>
  <c r="F67" i="6" s="1"/>
  <c r="G67" i="6" s="1"/>
  <c r="C66" i="6"/>
  <c r="D66" i="6" s="1"/>
  <c r="E66" i="6" s="1"/>
  <c r="F66" i="6" s="1"/>
  <c r="G66" i="6" s="1"/>
  <c r="C65" i="6"/>
  <c r="D65" i="6" s="1"/>
  <c r="E65" i="6" s="1"/>
  <c r="F65" i="6" s="1"/>
  <c r="G65" i="6" s="1"/>
  <c r="C64" i="6"/>
  <c r="D64" i="6" s="1"/>
  <c r="E64" i="6" s="1"/>
  <c r="F64" i="6" s="1"/>
  <c r="G64" i="6" s="1"/>
  <c r="C63" i="6"/>
  <c r="D63" i="6" s="1"/>
  <c r="E63" i="6" s="1"/>
  <c r="F63" i="6" s="1"/>
  <c r="G63" i="6" s="1"/>
  <c r="C62" i="6"/>
  <c r="D62" i="6" s="1"/>
  <c r="E62" i="6" s="1"/>
  <c r="F62" i="6" s="1"/>
  <c r="G62" i="6" s="1"/>
  <c r="C61" i="6"/>
  <c r="D61" i="6" s="1"/>
  <c r="E61" i="6" s="1"/>
  <c r="F61" i="6" s="1"/>
  <c r="G61" i="6" s="1"/>
  <c r="C60" i="6"/>
  <c r="D60" i="6" s="1"/>
  <c r="E60" i="6" s="1"/>
  <c r="F60" i="6" s="1"/>
  <c r="G60" i="6" s="1"/>
  <c r="C59" i="6"/>
  <c r="D59" i="6" s="1"/>
  <c r="E59" i="6" s="1"/>
  <c r="F59" i="6" s="1"/>
  <c r="G59" i="6" s="1"/>
  <c r="C55" i="6"/>
  <c r="D55" i="6" s="1"/>
  <c r="E55" i="6" s="1"/>
  <c r="F55" i="6" s="1"/>
  <c r="G55" i="6" s="1"/>
  <c r="C58" i="6"/>
  <c r="D58" i="6" s="1"/>
  <c r="E58" i="6" s="1"/>
  <c r="F58" i="6" s="1"/>
  <c r="G58" i="6" s="1"/>
  <c r="C54" i="6"/>
  <c r="D54" i="6" s="1"/>
  <c r="E54" i="6" s="1"/>
  <c r="F54" i="6" s="1"/>
  <c r="G54" i="6" s="1"/>
  <c r="C52" i="6"/>
  <c r="D52" i="6" s="1"/>
  <c r="E52" i="6" s="1"/>
  <c r="F52" i="6" s="1"/>
  <c r="G52" i="6" s="1"/>
  <c r="C50" i="6"/>
  <c r="D50" i="6" s="1"/>
  <c r="E50" i="6" s="1"/>
  <c r="F50" i="6" s="1"/>
  <c r="G50" i="6" s="1"/>
  <c r="C48" i="6"/>
  <c r="D48" i="6" s="1"/>
  <c r="E48" i="6" s="1"/>
  <c r="F48" i="6" s="1"/>
  <c r="G48" i="6" s="1"/>
  <c r="C46" i="6"/>
  <c r="D46" i="6" s="1"/>
  <c r="E46" i="6" s="1"/>
  <c r="F46" i="6" s="1"/>
  <c r="G46" i="6" s="1"/>
  <c r="C44" i="6"/>
  <c r="D44" i="6" s="1"/>
  <c r="E44" i="6" s="1"/>
  <c r="F44" i="6" s="1"/>
  <c r="G44" i="6" s="1"/>
  <c r="C42" i="6"/>
  <c r="D42" i="6" s="1"/>
  <c r="E42" i="6" s="1"/>
  <c r="F42" i="6" s="1"/>
  <c r="G42" i="6" s="1"/>
  <c r="C40" i="6"/>
  <c r="D40" i="6" s="1"/>
  <c r="E40" i="6" s="1"/>
  <c r="F40" i="6" s="1"/>
  <c r="G40" i="6" s="1"/>
  <c r="C38" i="6"/>
  <c r="D38" i="6" s="1"/>
  <c r="E38" i="6" s="1"/>
  <c r="F38" i="6" s="1"/>
  <c r="G38" i="6" s="1"/>
  <c r="C36" i="6"/>
  <c r="D36" i="6" s="1"/>
  <c r="E36" i="6" s="1"/>
  <c r="F36" i="6" s="1"/>
  <c r="G36" i="6" s="1"/>
  <c r="C34" i="6"/>
  <c r="D34" i="6" s="1"/>
  <c r="E34" i="6" s="1"/>
  <c r="F34" i="6" s="1"/>
  <c r="G34" i="6" s="1"/>
  <c r="C56" i="6"/>
  <c r="D56" i="6" s="1"/>
  <c r="E56" i="6" s="1"/>
  <c r="F56" i="6" s="1"/>
  <c r="G56" i="6" s="1"/>
  <c r="C53" i="6"/>
  <c r="D53" i="6" s="1"/>
  <c r="E53" i="6" s="1"/>
  <c r="F53" i="6" s="1"/>
  <c r="G53" i="6" s="1"/>
  <c r="C49" i="6"/>
  <c r="D49" i="6" s="1"/>
  <c r="E49" i="6" s="1"/>
  <c r="F49" i="6" s="1"/>
  <c r="G49" i="6" s="1"/>
  <c r="C45" i="6"/>
  <c r="D45" i="6" s="1"/>
  <c r="E45" i="6" s="1"/>
  <c r="F45" i="6" s="1"/>
  <c r="G45" i="6" s="1"/>
  <c r="C41" i="6"/>
  <c r="D41" i="6" s="1"/>
  <c r="E41" i="6" s="1"/>
  <c r="F41" i="6" s="1"/>
  <c r="G41" i="6" s="1"/>
  <c r="C37" i="6"/>
  <c r="D37" i="6" s="1"/>
  <c r="E37" i="6" s="1"/>
  <c r="F37" i="6" s="1"/>
  <c r="G37" i="6" s="1"/>
  <c r="C32" i="6"/>
  <c r="D32" i="6" s="1"/>
  <c r="E32" i="6" s="1"/>
  <c r="F32" i="6" s="1"/>
  <c r="G32" i="6" s="1"/>
  <c r="C30" i="6"/>
  <c r="D30" i="6" s="1"/>
  <c r="E30" i="6" s="1"/>
  <c r="F30" i="6" s="1"/>
  <c r="G30" i="6" s="1"/>
  <c r="C28" i="6"/>
  <c r="D28" i="6" s="1"/>
  <c r="E28" i="6" s="1"/>
  <c r="F28" i="6" s="1"/>
  <c r="G28" i="6" s="1"/>
  <c r="C26" i="6"/>
  <c r="D26" i="6" s="1"/>
  <c r="E26" i="6" s="1"/>
  <c r="F26" i="6" s="1"/>
  <c r="G26" i="6" s="1"/>
  <c r="C24" i="6"/>
  <c r="D24" i="6" s="1"/>
  <c r="E24" i="6" s="1"/>
  <c r="F24" i="6" s="1"/>
  <c r="G24" i="6" s="1"/>
  <c r="C57" i="6"/>
  <c r="D57" i="6" s="1"/>
  <c r="E57" i="6" s="1"/>
  <c r="F57" i="6" s="1"/>
  <c r="G57" i="6" s="1"/>
  <c r="C47" i="6"/>
  <c r="D47" i="6" s="1"/>
  <c r="E47" i="6" s="1"/>
  <c r="F47" i="6" s="1"/>
  <c r="G47" i="6" s="1"/>
  <c r="C27" i="6"/>
  <c r="D27" i="6" s="1"/>
  <c r="E27" i="6" s="1"/>
  <c r="F27" i="6" s="1"/>
  <c r="G27" i="6" s="1"/>
  <c r="C22" i="6"/>
  <c r="D22" i="6" s="1"/>
  <c r="E22" i="6" s="1"/>
  <c r="F22" i="6" s="1"/>
  <c r="G22" i="6" s="1"/>
  <c r="C20" i="6"/>
  <c r="D20" i="6" s="1"/>
  <c r="E20" i="6" s="1"/>
  <c r="F20" i="6" s="1"/>
  <c r="G20" i="6" s="1"/>
  <c r="C18" i="6"/>
  <c r="D18" i="6" s="1"/>
  <c r="E18" i="6" s="1"/>
  <c r="F18" i="6" s="1"/>
  <c r="G18" i="6" s="1"/>
  <c r="C16" i="6"/>
  <c r="D16" i="6" s="1"/>
  <c r="E16" i="6" s="1"/>
  <c r="F16" i="6" s="1"/>
  <c r="G16" i="6" s="1"/>
  <c r="C14" i="6"/>
  <c r="D14" i="6" s="1"/>
  <c r="E14" i="6" s="1"/>
  <c r="F14" i="6" s="1"/>
  <c r="G14" i="6" s="1"/>
  <c r="C12" i="6"/>
  <c r="D12" i="6" s="1"/>
  <c r="E12" i="6" s="1"/>
  <c r="F12" i="6" s="1"/>
  <c r="G12" i="6" s="1"/>
  <c r="C9" i="6"/>
  <c r="D9" i="6" s="1"/>
  <c r="E9" i="6" s="1"/>
  <c r="F9" i="6" s="1"/>
  <c r="G9" i="6" s="1"/>
  <c r="C5" i="6"/>
  <c r="D5" i="6" s="1"/>
  <c r="E5" i="6" s="1"/>
  <c r="F5" i="6" s="1"/>
  <c r="G5" i="6" s="1"/>
  <c r="C43" i="6"/>
  <c r="D43" i="6" s="1"/>
  <c r="E43" i="6" s="1"/>
  <c r="F43" i="6" s="1"/>
  <c r="G43" i="6" s="1"/>
  <c r="C33" i="6"/>
  <c r="D33" i="6" s="1"/>
  <c r="E33" i="6" s="1"/>
  <c r="F33" i="6" s="1"/>
  <c r="G33" i="6" s="1"/>
  <c r="C25" i="6"/>
  <c r="D25" i="6" s="1"/>
  <c r="E25" i="6" s="1"/>
  <c r="F25" i="6" s="1"/>
  <c r="G25" i="6" s="1"/>
  <c r="C10" i="6"/>
  <c r="D10" i="6" s="1"/>
  <c r="E10" i="6" s="1"/>
  <c r="F10" i="6" s="1"/>
  <c r="G10" i="6" s="1"/>
  <c r="C6" i="6"/>
  <c r="D6" i="6" s="1"/>
  <c r="E6" i="6" s="1"/>
  <c r="F6" i="6" s="1"/>
  <c r="G6" i="6" s="1"/>
  <c r="C3" i="6"/>
  <c r="D3" i="6" s="1"/>
  <c r="E3" i="6" s="1"/>
  <c r="F3" i="6" s="1"/>
  <c r="G3" i="6" s="1"/>
  <c r="C51" i="6"/>
  <c r="D51" i="6" s="1"/>
  <c r="E51" i="6" s="1"/>
  <c r="F51" i="6" s="1"/>
  <c r="G51" i="6" s="1"/>
  <c r="C35" i="6"/>
  <c r="D35" i="6" s="1"/>
  <c r="E35" i="6" s="1"/>
  <c r="F35" i="6" s="1"/>
  <c r="G35" i="6" s="1"/>
  <c r="C29" i="6"/>
  <c r="D29" i="6" s="1"/>
  <c r="E29" i="6" s="1"/>
  <c r="F29" i="6" s="1"/>
  <c r="G29" i="6" s="1"/>
  <c r="C8" i="6"/>
  <c r="D8" i="6" s="1"/>
  <c r="E8" i="6" s="1"/>
  <c r="F8" i="6" s="1"/>
  <c r="G8" i="6" s="1"/>
  <c r="C4" i="6"/>
  <c r="D4" i="6" s="1"/>
  <c r="E4" i="6" s="1"/>
  <c r="F4" i="6" s="1"/>
  <c r="G4" i="6" s="1"/>
  <c r="C17" i="6"/>
  <c r="D17" i="6" s="1"/>
  <c r="E17" i="6" s="1"/>
  <c r="F17" i="6" s="1"/>
  <c r="G17" i="6" s="1"/>
  <c r="C39" i="6"/>
  <c r="D39" i="6" s="1"/>
  <c r="E39" i="6" s="1"/>
  <c r="F39" i="6" s="1"/>
  <c r="G39" i="6" s="1"/>
  <c r="C23" i="6"/>
  <c r="D23" i="6" s="1"/>
  <c r="E23" i="6" s="1"/>
  <c r="F23" i="6" s="1"/>
  <c r="G23" i="6" s="1"/>
  <c r="C15" i="6"/>
  <c r="D15" i="6" s="1"/>
  <c r="E15" i="6" s="1"/>
  <c r="F15" i="6" s="1"/>
  <c r="G15" i="6" s="1"/>
  <c r="C7" i="6"/>
  <c r="D7" i="6" s="1"/>
  <c r="E7" i="6" s="1"/>
  <c r="F7" i="6" s="1"/>
  <c r="G7" i="6" s="1"/>
  <c r="C31" i="6"/>
  <c r="D31" i="6" s="1"/>
  <c r="E31" i="6" s="1"/>
  <c r="F31" i="6" s="1"/>
  <c r="G31" i="6" s="1"/>
  <c r="C19" i="6"/>
  <c r="D19" i="6" s="1"/>
  <c r="E19" i="6" s="1"/>
  <c r="F19" i="6" s="1"/>
  <c r="G19" i="6" s="1"/>
  <c r="C11" i="6"/>
  <c r="D11" i="6" s="1"/>
  <c r="E11" i="6" s="1"/>
  <c r="F11" i="6" s="1"/>
  <c r="G11" i="6" s="1"/>
  <c r="C21" i="6"/>
  <c r="D21" i="6" s="1"/>
  <c r="E21" i="6" s="1"/>
  <c r="F21" i="6" s="1"/>
  <c r="G21" i="6" s="1"/>
  <c r="C13" i="6"/>
  <c r="D13" i="6" s="1"/>
  <c r="E13" i="6" s="1"/>
  <c r="F13" i="6" s="1"/>
  <c r="G13" i="6" s="1"/>
  <c r="C74" i="32"/>
  <c r="D74" i="32" s="1"/>
  <c r="C70" i="32"/>
  <c r="D70" i="32" s="1"/>
  <c r="E70" i="32" s="1"/>
  <c r="F70" i="32" s="1"/>
  <c r="G70" i="32" s="1"/>
  <c r="C66" i="32"/>
  <c r="D66" i="32" s="1"/>
  <c r="E66" i="32" s="1"/>
  <c r="F66" i="32" s="1"/>
  <c r="G66" i="32" s="1"/>
  <c r="C62" i="32"/>
  <c r="D62" i="32" s="1"/>
  <c r="E62" i="32" s="1"/>
  <c r="F62" i="32" s="1"/>
  <c r="G62" i="32" s="1"/>
  <c r="C58" i="32"/>
  <c r="C54" i="32"/>
  <c r="D54" i="32" s="1"/>
  <c r="E54" i="32" s="1"/>
  <c r="F54" i="32" s="1"/>
  <c r="G54" i="32" s="1"/>
  <c r="C50" i="32"/>
  <c r="C46" i="32"/>
  <c r="C42" i="32"/>
  <c r="D42" i="32" s="1"/>
  <c r="E42" i="32" s="1"/>
  <c r="F42" i="32" s="1"/>
  <c r="G42" i="32" s="1"/>
  <c r="C38" i="32"/>
  <c r="D38" i="32" s="1"/>
  <c r="E38" i="32" s="1"/>
  <c r="F38" i="32" s="1"/>
  <c r="G38" i="32" s="1"/>
  <c r="C33" i="32"/>
  <c r="D33" i="32" s="1"/>
  <c r="E33" i="32" s="1"/>
  <c r="F33" i="32" s="1"/>
  <c r="G33" i="32" s="1"/>
  <c r="C29" i="32"/>
  <c r="D29" i="32" s="1"/>
  <c r="E29" i="32" s="1"/>
  <c r="F29" i="32" s="1"/>
  <c r="G29" i="32" s="1"/>
  <c r="C25" i="32"/>
  <c r="D25" i="32" s="1"/>
  <c r="E25" i="32" s="1"/>
  <c r="F25" i="32" s="1"/>
  <c r="G25" i="32" s="1"/>
  <c r="C21" i="32"/>
  <c r="D21" i="32" s="1"/>
  <c r="E21" i="32" s="1"/>
  <c r="F21" i="32" s="1"/>
  <c r="G21" i="32" s="1"/>
  <c r="C17" i="32"/>
  <c r="D17" i="32" s="1"/>
  <c r="E17" i="32" s="1"/>
  <c r="F17" i="32" s="1"/>
  <c r="G17" i="32" s="1"/>
  <c r="C13" i="32"/>
  <c r="D13" i="32" s="1"/>
  <c r="E13" i="32" s="1"/>
  <c r="F13" i="32" s="1"/>
  <c r="G13" i="32" s="1"/>
  <c r="C9" i="32"/>
  <c r="D9" i="32" s="1"/>
  <c r="E9" i="32" s="1"/>
  <c r="F9" i="32" s="1"/>
  <c r="G9" i="32" s="1"/>
  <c r="C5" i="32"/>
  <c r="D5" i="32" s="1"/>
  <c r="E5" i="32" s="1"/>
  <c r="F5" i="32" s="1"/>
  <c r="G5" i="32" s="1"/>
  <c r="C73" i="32"/>
  <c r="C69" i="32"/>
  <c r="D69" i="32" s="1"/>
  <c r="E69" i="32" s="1"/>
  <c r="F69" i="32" s="1"/>
  <c r="G69" i="32" s="1"/>
  <c r="C65" i="32"/>
  <c r="D65" i="32" s="1"/>
  <c r="E65" i="32" s="1"/>
  <c r="F65" i="32" s="1"/>
  <c r="G65" i="32" s="1"/>
  <c r="C61" i="32"/>
  <c r="D61" i="32" s="1"/>
  <c r="E61" i="32" s="1"/>
  <c r="F61" i="32" s="1"/>
  <c r="G61" i="32" s="1"/>
  <c r="C57" i="32"/>
  <c r="D57" i="32" s="1"/>
  <c r="E57" i="32" s="1"/>
  <c r="F57" i="32" s="1"/>
  <c r="G57" i="32" s="1"/>
  <c r="C53" i="32"/>
  <c r="D53" i="32" s="1"/>
  <c r="E53" i="32" s="1"/>
  <c r="F53" i="32" s="1"/>
  <c r="G53" i="32" s="1"/>
  <c r="C49" i="32"/>
  <c r="D49" i="32" s="1"/>
  <c r="E49" i="32" s="1"/>
  <c r="F49" i="32" s="1"/>
  <c r="G49" i="32" s="1"/>
  <c r="C45" i="32"/>
  <c r="D45" i="32" s="1"/>
  <c r="E45" i="32" s="1"/>
  <c r="F45" i="32" s="1"/>
  <c r="G45" i="32" s="1"/>
  <c r="C41" i="32"/>
  <c r="C37" i="32"/>
  <c r="D37" i="32" s="1"/>
  <c r="E37" i="32" s="1"/>
  <c r="F37" i="32" s="1"/>
  <c r="G37" i="32" s="1"/>
  <c r="C32" i="32"/>
  <c r="D32" i="32" s="1"/>
  <c r="E32" i="32" s="1"/>
  <c r="F32" i="32" s="1"/>
  <c r="G32" i="32" s="1"/>
  <c r="C28" i="32"/>
  <c r="C24" i="32"/>
  <c r="D24" i="32" s="1"/>
  <c r="E24" i="32" s="1"/>
  <c r="F24" i="32" s="1"/>
  <c r="G24" i="32" s="1"/>
  <c r="C20" i="32"/>
  <c r="D20" i="32" s="1"/>
  <c r="E20" i="32" s="1"/>
  <c r="F20" i="32" s="1"/>
  <c r="G20" i="32" s="1"/>
  <c r="C16" i="32"/>
  <c r="D16" i="32" s="1"/>
  <c r="E16" i="32" s="1"/>
  <c r="F16" i="32" s="1"/>
  <c r="G16" i="32" s="1"/>
  <c r="C12" i="32"/>
  <c r="D12" i="32" s="1"/>
  <c r="E12" i="32" s="1"/>
  <c r="F12" i="32" s="1"/>
  <c r="G12" i="32" s="1"/>
  <c r="C8" i="32"/>
  <c r="C4" i="32"/>
  <c r="D4" i="32" s="1"/>
  <c r="E4" i="32" s="1"/>
  <c r="F4" i="32" s="1"/>
  <c r="G4" i="32" s="1"/>
  <c r="C72" i="32"/>
  <c r="D72" i="32" s="1"/>
  <c r="E72" i="32" s="1"/>
  <c r="F72" i="32" s="1"/>
  <c r="G72" i="32" s="1"/>
  <c r="C68" i="32"/>
  <c r="D68" i="32" s="1"/>
  <c r="E68" i="32" s="1"/>
  <c r="F68" i="32" s="1"/>
  <c r="G68" i="32" s="1"/>
  <c r="C64" i="32"/>
  <c r="D64" i="32" s="1"/>
  <c r="E64" i="32" s="1"/>
  <c r="F64" i="32" s="1"/>
  <c r="G64" i="32" s="1"/>
  <c r="C60" i="32"/>
  <c r="D60" i="32" s="1"/>
  <c r="E60" i="32" s="1"/>
  <c r="F60" i="32" s="1"/>
  <c r="G60" i="32" s="1"/>
  <c r="C56" i="32"/>
  <c r="D56" i="32" s="1"/>
  <c r="E56" i="32" s="1"/>
  <c r="F56" i="32" s="1"/>
  <c r="G56" i="32" s="1"/>
  <c r="C52" i="32"/>
  <c r="D52" i="32" s="1"/>
  <c r="E52" i="32" s="1"/>
  <c r="F52" i="32" s="1"/>
  <c r="G52" i="32" s="1"/>
  <c r="C48" i="32"/>
  <c r="D48" i="32" s="1"/>
  <c r="E48" i="32" s="1"/>
  <c r="F48" i="32" s="1"/>
  <c r="G48" i="32" s="1"/>
  <c r="C44" i="32"/>
  <c r="D44" i="32" s="1"/>
  <c r="E44" i="32" s="1"/>
  <c r="F44" i="32" s="1"/>
  <c r="G44" i="32" s="1"/>
  <c r="C40" i="32"/>
  <c r="D40" i="32" s="1"/>
  <c r="E40" i="32" s="1"/>
  <c r="F40" i="32" s="1"/>
  <c r="G40" i="32" s="1"/>
  <c r="C36" i="32"/>
  <c r="D36" i="32" s="1"/>
  <c r="E36" i="32" s="1"/>
  <c r="F36" i="32" s="1"/>
  <c r="G36" i="32" s="1"/>
  <c r="C31" i="32"/>
  <c r="D31" i="32" s="1"/>
  <c r="E31" i="32" s="1"/>
  <c r="F31" i="32" s="1"/>
  <c r="G31" i="32" s="1"/>
  <c r="C27" i="32"/>
  <c r="D27" i="32" s="1"/>
  <c r="E27" i="32" s="1"/>
  <c r="F27" i="32" s="1"/>
  <c r="G27" i="32" s="1"/>
  <c r="C23" i="32"/>
  <c r="D23" i="32" s="1"/>
  <c r="E23" i="32" s="1"/>
  <c r="F23" i="32" s="1"/>
  <c r="G23" i="32" s="1"/>
  <c r="C19" i="32"/>
  <c r="D19" i="32" s="1"/>
  <c r="E19" i="32" s="1"/>
  <c r="F19" i="32" s="1"/>
  <c r="G19" i="32" s="1"/>
  <c r="C15" i="32"/>
  <c r="D15" i="32" s="1"/>
  <c r="E15" i="32" s="1"/>
  <c r="F15" i="32" s="1"/>
  <c r="G15" i="32" s="1"/>
  <c r="C11" i="32"/>
  <c r="D11" i="32" s="1"/>
  <c r="E11" i="32" s="1"/>
  <c r="F11" i="32" s="1"/>
  <c r="G11" i="32" s="1"/>
  <c r="C7" i="32"/>
  <c r="D7" i="32" s="1"/>
  <c r="E7" i="32" s="1"/>
  <c r="F7" i="32" s="1"/>
  <c r="G7" i="32" s="1"/>
  <c r="C3" i="32"/>
  <c r="C34" i="32"/>
  <c r="D34" i="32" s="1"/>
  <c r="E34" i="32" s="1"/>
  <c r="F34" i="32" s="1"/>
  <c r="G34" i="32" s="1"/>
  <c r="C71" i="32"/>
  <c r="D71" i="32" s="1"/>
  <c r="E71" i="32" s="1"/>
  <c r="F71" i="32" s="1"/>
  <c r="G71" i="32" s="1"/>
  <c r="C67" i="32"/>
  <c r="D67" i="32" s="1"/>
  <c r="E67" i="32" s="1"/>
  <c r="F67" i="32" s="1"/>
  <c r="G67" i="32" s="1"/>
  <c r="C63" i="32"/>
  <c r="D63" i="32" s="1"/>
  <c r="E63" i="32" s="1"/>
  <c r="F63" i="32" s="1"/>
  <c r="G63" i="32" s="1"/>
  <c r="C59" i="32"/>
  <c r="D59" i="32" s="1"/>
  <c r="E59" i="32" s="1"/>
  <c r="F59" i="32" s="1"/>
  <c r="G59" i="32" s="1"/>
  <c r="C55" i="32"/>
  <c r="C51" i="32"/>
  <c r="D51" i="32" s="1"/>
  <c r="E51" i="32" s="1"/>
  <c r="F51" i="32" s="1"/>
  <c r="G51" i="32" s="1"/>
  <c r="C47" i="32"/>
  <c r="C43" i="32"/>
  <c r="D43" i="32" s="1"/>
  <c r="E43" i="32" s="1"/>
  <c r="F43" i="32" s="1"/>
  <c r="G43" i="32" s="1"/>
  <c r="C39" i="32"/>
  <c r="D39" i="32" s="1"/>
  <c r="E39" i="32" s="1"/>
  <c r="F39" i="32" s="1"/>
  <c r="G39" i="32" s="1"/>
  <c r="C35" i="32"/>
  <c r="D35" i="32" s="1"/>
  <c r="E35" i="32" s="1"/>
  <c r="F35" i="32" s="1"/>
  <c r="G35" i="32" s="1"/>
  <c r="C30" i="32"/>
  <c r="D30" i="32" s="1"/>
  <c r="E30" i="32" s="1"/>
  <c r="F30" i="32" s="1"/>
  <c r="G30" i="32" s="1"/>
  <c r="C26" i="32"/>
  <c r="C22" i="32"/>
  <c r="D22" i="32" s="1"/>
  <c r="E22" i="32" s="1"/>
  <c r="F22" i="32" s="1"/>
  <c r="G22" i="32" s="1"/>
  <c r="C18" i="32"/>
  <c r="D18" i="32" s="1"/>
  <c r="E18" i="32" s="1"/>
  <c r="F18" i="32" s="1"/>
  <c r="G18" i="32" s="1"/>
  <c r="C14" i="32"/>
  <c r="D14" i="32" s="1"/>
  <c r="E14" i="32" s="1"/>
  <c r="F14" i="32" s="1"/>
  <c r="G14" i="32" s="1"/>
  <c r="C10" i="32"/>
  <c r="C6" i="32"/>
  <c r="D6" i="32" s="1"/>
  <c r="E6" i="32" s="1"/>
  <c r="F6" i="32" s="1"/>
  <c r="G6" i="32" s="1"/>
  <c r="C74" i="11"/>
  <c r="D74" i="11" s="1"/>
  <c r="E74" i="11" s="1"/>
  <c r="F74" i="11" s="1"/>
  <c r="G74" i="11" s="1"/>
  <c r="C72" i="11"/>
  <c r="D72" i="11" s="1"/>
  <c r="E72" i="11" s="1"/>
  <c r="F72" i="11" s="1"/>
  <c r="G72" i="11" s="1"/>
  <c r="C70" i="11"/>
  <c r="D70" i="11" s="1"/>
  <c r="E70" i="11" s="1"/>
  <c r="F70" i="11" s="1"/>
  <c r="G70" i="11" s="1"/>
  <c r="C68" i="11"/>
  <c r="D68" i="11" s="1"/>
  <c r="E68" i="11" s="1"/>
  <c r="F68" i="11" s="1"/>
  <c r="G68" i="11" s="1"/>
  <c r="C66" i="11"/>
  <c r="D66" i="11" s="1"/>
  <c r="E66" i="11" s="1"/>
  <c r="F66" i="11" s="1"/>
  <c r="G66" i="11" s="1"/>
  <c r="C73" i="11"/>
  <c r="D73" i="11" s="1"/>
  <c r="E73" i="11" s="1"/>
  <c r="F73" i="11" s="1"/>
  <c r="G73" i="11" s="1"/>
  <c r="C63" i="11"/>
  <c r="D63" i="11" s="1"/>
  <c r="E63" i="11" s="1"/>
  <c r="F63" i="11" s="1"/>
  <c r="G63" i="11" s="1"/>
  <c r="C59" i="11"/>
  <c r="D59" i="11" s="1"/>
  <c r="E59" i="11" s="1"/>
  <c r="F59" i="11" s="1"/>
  <c r="G59" i="11" s="1"/>
  <c r="C67" i="11"/>
  <c r="D67" i="11" s="1"/>
  <c r="E67" i="11" s="1"/>
  <c r="F67" i="11" s="1"/>
  <c r="G67" i="11" s="1"/>
  <c r="C64" i="11"/>
  <c r="D64" i="11" s="1"/>
  <c r="E64" i="11" s="1"/>
  <c r="F64" i="11" s="1"/>
  <c r="G64" i="11" s="1"/>
  <c r="C61" i="11"/>
  <c r="D61" i="11" s="1"/>
  <c r="E61" i="11" s="1"/>
  <c r="F61" i="11" s="1"/>
  <c r="G61" i="11" s="1"/>
  <c r="C57" i="11"/>
  <c r="D57" i="11" s="1"/>
  <c r="E57" i="11" s="1"/>
  <c r="F57" i="11" s="1"/>
  <c r="G57" i="11" s="1"/>
  <c r="C71" i="11"/>
  <c r="D71" i="11" s="1"/>
  <c r="E71" i="11" s="1"/>
  <c r="F71" i="11" s="1"/>
  <c r="G71" i="11" s="1"/>
  <c r="C54" i="11"/>
  <c r="D54" i="11" s="1"/>
  <c r="E54" i="11" s="1"/>
  <c r="F54" i="11" s="1"/>
  <c r="G54" i="11" s="1"/>
  <c r="C69" i="11"/>
  <c r="D69" i="11" s="1"/>
  <c r="E69" i="11" s="1"/>
  <c r="F69" i="11" s="1"/>
  <c r="G69" i="11" s="1"/>
  <c r="C65" i="11"/>
  <c r="D65" i="11" s="1"/>
  <c r="E65" i="11" s="1"/>
  <c r="F65" i="11" s="1"/>
  <c r="G65" i="11" s="1"/>
  <c r="C60" i="11"/>
  <c r="D60" i="11" s="1"/>
  <c r="E60" i="11" s="1"/>
  <c r="F60" i="11" s="1"/>
  <c r="G60" i="11" s="1"/>
  <c r="C55" i="11"/>
  <c r="D55" i="11" s="1"/>
  <c r="E55" i="11" s="1"/>
  <c r="F55" i="11" s="1"/>
  <c r="G55" i="11" s="1"/>
  <c r="C58" i="11"/>
  <c r="D58" i="11" s="1"/>
  <c r="E58" i="11" s="1"/>
  <c r="F58" i="11" s="1"/>
  <c r="G58" i="11" s="1"/>
  <c r="C52" i="11"/>
  <c r="D52" i="11" s="1"/>
  <c r="E52" i="11" s="1"/>
  <c r="F52" i="11" s="1"/>
  <c r="G52" i="11" s="1"/>
  <c r="C51" i="11"/>
  <c r="D51" i="11" s="1"/>
  <c r="E51" i="11" s="1"/>
  <c r="F51" i="11" s="1"/>
  <c r="G51" i="11" s="1"/>
  <c r="C50" i="11"/>
  <c r="D50" i="11" s="1"/>
  <c r="E50" i="11" s="1"/>
  <c r="F50" i="11" s="1"/>
  <c r="G50" i="11" s="1"/>
  <c r="C49" i="11"/>
  <c r="D49" i="11" s="1"/>
  <c r="E49" i="11" s="1"/>
  <c r="F49" i="11" s="1"/>
  <c r="G49" i="11" s="1"/>
  <c r="C48" i="11"/>
  <c r="D48" i="11" s="1"/>
  <c r="E48" i="11" s="1"/>
  <c r="F48" i="11" s="1"/>
  <c r="G48" i="11" s="1"/>
  <c r="C47" i="11"/>
  <c r="D47" i="11" s="1"/>
  <c r="E47" i="11" s="1"/>
  <c r="F47" i="11" s="1"/>
  <c r="G47" i="11" s="1"/>
  <c r="C46" i="11"/>
  <c r="D46" i="11" s="1"/>
  <c r="E46" i="11" s="1"/>
  <c r="F46" i="11" s="1"/>
  <c r="G46" i="11" s="1"/>
  <c r="C45" i="11"/>
  <c r="D45" i="11" s="1"/>
  <c r="E45" i="11" s="1"/>
  <c r="F45" i="11" s="1"/>
  <c r="G45" i="11" s="1"/>
  <c r="C44" i="11"/>
  <c r="D44" i="11" s="1"/>
  <c r="E44" i="11" s="1"/>
  <c r="F44" i="11" s="1"/>
  <c r="G44" i="11" s="1"/>
  <c r="C43" i="11"/>
  <c r="D43" i="11" s="1"/>
  <c r="E43" i="11" s="1"/>
  <c r="F43" i="11" s="1"/>
  <c r="G43" i="11" s="1"/>
  <c r="C42" i="11"/>
  <c r="D42" i="11" s="1"/>
  <c r="E42" i="11" s="1"/>
  <c r="F42" i="11" s="1"/>
  <c r="G42" i="11" s="1"/>
  <c r="C41" i="11"/>
  <c r="D41" i="11" s="1"/>
  <c r="E41" i="11" s="1"/>
  <c r="F41" i="11" s="1"/>
  <c r="G41" i="11" s="1"/>
  <c r="C40" i="11"/>
  <c r="D40" i="11" s="1"/>
  <c r="E40" i="11" s="1"/>
  <c r="F40" i="11" s="1"/>
  <c r="G40" i="11" s="1"/>
  <c r="C39" i="11"/>
  <c r="D39" i="11" s="1"/>
  <c r="E39" i="11" s="1"/>
  <c r="F39" i="11" s="1"/>
  <c r="G39" i="11" s="1"/>
  <c r="C38" i="11"/>
  <c r="D38" i="11" s="1"/>
  <c r="E38" i="11" s="1"/>
  <c r="F38" i="11" s="1"/>
  <c r="G38" i="11" s="1"/>
  <c r="C37" i="11"/>
  <c r="D37" i="11" s="1"/>
  <c r="E37" i="11" s="1"/>
  <c r="F37" i="11" s="1"/>
  <c r="G37" i="11" s="1"/>
  <c r="C56" i="11"/>
  <c r="D56" i="11" s="1"/>
  <c r="E56" i="11" s="1"/>
  <c r="F56" i="11" s="1"/>
  <c r="G56" i="11" s="1"/>
  <c r="C36" i="11"/>
  <c r="D36" i="11" s="1"/>
  <c r="E36" i="11" s="1"/>
  <c r="F36" i="11" s="1"/>
  <c r="G36" i="11" s="1"/>
  <c r="C33" i="11"/>
  <c r="D33" i="11" s="1"/>
  <c r="E33" i="11" s="1"/>
  <c r="F33" i="11" s="1"/>
  <c r="G33" i="11" s="1"/>
  <c r="C32" i="11"/>
  <c r="D32" i="11" s="1"/>
  <c r="E32" i="11" s="1"/>
  <c r="F32" i="11" s="1"/>
  <c r="G32" i="11" s="1"/>
  <c r="C31" i="11"/>
  <c r="D31" i="11" s="1"/>
  <c r="E31" i="11" s="1"/>
  <c r="F31" i="11" s="1"/>
  <c r="G31" i="11" s="1"/>
  <c r="C30" i="11"/>
  <c r="D30" i="11" s="1"/>
  <c r="E30" i="11" s="1"/>
  <c r="F30" i="11" s="1"/>
  <c r="G30" i="11" s="1"/>
  <c r="C29" i="11"/>
  <c r="D29" i="11" s="1"/>
  <c r="E29" i="11" s="1"/>
  <c r="F29" i="11" s="1"/>
  <c r="G29" i="11" s="1"/>
  <c r="C28" i="11"/>
  <c r="D28" i="11" s="1"/>
  <c r="E28" i="11" s="1"/>
  <c r="F28" i="11" s="1"/>
  <c r="G28" i="11" s="1"/>
  <c r="C27" i="11"/>
  <c r="D27" i="11" s="1"/>
  <c r="E27" i="11" s="1"/>
  <c r="F27" i="11" s="1"/>
  <c r="G27" i="11" s="1"/>
  <c r="C26" i="11"/>
  <c r="D26" i="11" s="1"/>
  <c r="E26" i="11" s="1"/>
  <c r="F26" i="11" s="1"/>
  <c r="G26" i="11" s="1"/>
  <c r="C25" i="11"/>
  <c r="D25" i="11" s="1"/>
  <c r="E25" i="11" s="1"/>
  <c r="F25" i="11" s="1"/>
  <c r="G25" i="11" s="1"/>
  <c r="C24" i="11"/>
  <c r="D24" i="11" s="1"/>
  <c r="E24" i="11" s="1"/>
  <c r="F24" i="11" s="1"/>
  <c r="G24" i="11" s="1"/>
  <c r="C53" i="11"/>
  <c r="D53" i="11" s="1"/>
  <c r="E53" i="11" s="1"/>
  <c r="F53" i="11" s="1"/>
  <c r="G53" i="11" s="1"/>
  <c r="C62" i="11"/>
  <c r="D62" i="11" s="1"/>
  <c r="E62" i="11" s="1"/>
  <c r="F62" i="11" s="1"/>
  <c r="G62" i="11" s="1"/>
  <c r="C34" i="11"/>
  <c r="D34" i="11" s="1"/>
  <c r="E34" i="11" s="1"/>
  <c r="F34" i="11" s="1"/>
  <c r="G34" i="11" s="1"/>
  <c r="C21" i="11"/>
  <c r="D21" i="11" s="1"/>
  <c r="E21" i="11" s="1"/>
  <c r="F21" i="11" s="1"/>
  <c r="G21" i="11" s="1"/>
  <c r="C17" i="11"/>
  <c r="D17" i="11" s="1"/>
  <c r="E17" i="11" s="1"/>
  <c r="F17" i="11" s="1"/>
  <c r="G17" i="11" s="1"/>
  <c r="C13" i="11"/>
  <c r="D13" i="11" s="1"/>
  <c r="E13" i="11" s="1"/>
  <c r="F13" i="11" s="1"/>
  <c r="G13" i="11" s="1"/>
  <c r="C10" i="11"/>
  <c r="D10" i="11" s="1"/>
  <c r="E10" i="11" s="1"/>
  <c r="F10" i="11" s="1"/>
  <c r="G10" i="11" s="1"/>
  <c r="C9" i="11"/>
  <c r="D9" i="11" s="1"/>
  <c r="E9" i="11" s="1"/>
  <c r="F9" i="11" s="1"/>
  <c r="G9" i="11" s="1"/>
  <c r="C8" i="11"/>
  <c r="D8" i="11" s="1"/>
  <c r="E8" i="11" s="1"/>
  <c r="F8" i="11" s="1"/>
  <c r="G8" i="11" s="1"/>
  <c r="C7" i="11"/>
  <c r="D7" i="11" s="1"/>
  <c r="E7" i="11" s="1"/>
  <c r="F7" i="11" s="1"/>
  <c r="G7" i="11" s="1"/>
  <c r="C6" i="11"/>
  <c r="D6" i="11" s="1"/>
  <c r="E6" i="11" s="1"/>
  <c r="F6" i="11" s="1"/>
  <c r="G6" i="11" s="1"/>
  <c r="C5" i="11"/>
  <c r="D5" i="11" s="1"/>
  <c r="E5" i="11" s="1"/>
  <c r="F5" i="11" s="1"/>
  <c r="G5" i="11" s="1"/>
  <c r="C4" i="11"/>
  <c r="D4" i="11" s="1"/>
  <c r="E4" i="11" s="1"/>
  <c r="F4" i="11" s="1"/>
  <c r="G4" i="11" s="1"/>
  <c r="C3" i="11"/>
  <c r="D3" i="11" s="1"/>
  <c r="E3" i="11" s="1"/>
  <c r="F3" i="11" s="1"/>
  <c r="G3" i="11" s="1"/>
  <c r="C35" i="11"/>
  <c r="D35" i="11" s="1"/>
  <c r="E35" i="11" s="1"/>
  <c r="F35" i="11" s="1"/>
  <c r="G35" i="11" s="1"/>
  <c r="C22" i="11"/>
  <c r="D22" i="11" s="1"/>
  <c r="E22" i="11" s="1"/>
  <c r="F22" i="11" s="1"/>
  <c r="G22" i="11" s="1"/>
  <c r="C18" i="11"/>
  <c r="D18" i="11" s="1"/>
  <c r="E18" i="11" s="1"/>
  <c r="F18" i="11" s="1"/>
  <c r="G18" i="11" s="1"/>
  <c r="C14" i="11"/>
  <c r="D14" i="11" s="1"/>
  <c r="E14" i="11" s="1"/>
  <c r="F14" i="11" s="1"/>
  <c r="G14" i="11" s="1"/>
  <c r="C23" i="11"/>
  <c r="D23" i="11" s="1"/>
  <c r="E23" i="11" s="1"/>
  <c r="F23" i="11" s="1"/>
  <c r="G23" i="11" s="1"/>
  <c r="C19" i="11"/>
  <c r="D19" i="11" s="1"/>
  <c r="E19" i="11" s="1"/>
  <c r="F19" i="11" s="1"/>
  <c r="G19" i="11" s="1"/>
  <c r="C15" i="11"/>
  <c r="D15" i="11" s="1"/>
  <c r="E15" i="11" s="1"/>
  <c r="F15" i="11" s="1"/>
  <c r="G15" i="11" s="1"/>
  <c r="C11" i="11"/>
  <c r="D11" i="11" s="1"/>
  <c r="E11" i="11" s="1"/>
  <c r="F11" i="11" s="1"/>
  <c r="G11" i="11" s="1"/>
  <c r="C12" i="11"/>
  <c r="D12" i="11" s="1"/>
  <c r="E12" i="11" s="1"/>
  <c r="F12" i="11" s="1"/>
  <c r="G12" i="11" s="1"/>
  <c r="C16" i="11"/>
  <c r="D16" i="11" s="1"/>
  <c r="E16" i="11" s="1"/>
  <c r="F16" i="11" s="1"/>
  <c r="G16" i="11" s="1"/>
  <c r="C20" i="11"/>
  <c r="D20" i="11" s="1"/>
  <c r="E20" i="11" s="1"/>
  <c r="F20" i="11" s="1"/>
  <c r="G20" i="11" s="1"/>
  <c r="C74" i="18"/>
  <c r="D74" i="18" s="1"/>
  <c r="E74" i="18" s="1"/>
  <c r="F74" i="18" s="1"/>
  <c r="G74" i="18" s="1"/>
  <c r="C73" i="18"/>
  <c r="D73" i="18" s="1"/>
  <c r="E73" i="18" s="1"/>
  <c r="F73" i="18" s="1"/>
  <c r="G73" i="18" s="1"/>
  <c r="C72" i="18"/>
  <c r="D72" i="18" s="1"/>
  <c r="E72" i="18" s="1"/>
  <c r="F72" i="18" s="1"/>
  <c r="G72" i="18" s="1"/>
  <c r="C71" i="18"/>
  <c r="D71" i="18" s="1"/>
  <c r="E71" i="18" s="1"/>
  <c r="F71" i="18" s="1"/>
  <c r="G71" i="18" s="1"/>
  <c r="C70" i="18"/>
  <c r="D70" i="18" s="1"/>
  <c r="E70" i="18" s="1"/>
  <c r="F70" i="18" s="1"/>
  <c r="G70" i="18" s="1"/>
  <c r="C69" i="18"/>
  <c r="D69" i="18" s="1"/>
  <c r="E69" i="18" s="1"/>
  <c r="F69" i="18" s="1"/>
  <c r="G69" i="18" s="1"/>
  <c r="C68" i="18"/>
  <c r="D68" i="18" s="1"/>
  <c r="E68" i="18" s="1"/>
  <c r="F68" i="18" s="1"/>
  <c r="G68" i="18" s="1"/>
  <c r="C67" i="18"/>
  <c r="D67" i="18" s="1"/>
  <c r="E67" i="18" s="1"/>
  <c r="F67" i="18" s="1"/>
  <c r="G67" i="18" s="1"/>
  <c r="C66" i="18"/>
  <c r="D66" i="18" s="1"/>
  <c r="E66" i="18" s="1"/>
  <c r="F66" i="18" s="1"/>
  <c r="G66" i="18" s="1"/>
  <c r="C65" i="18"/>
  <c r="D65" i="18" s="1"/>
  <c r="E65" i="18" s="1"/>
  <c r="F65" i="18" s="1"/>
  <c r="G65" i="18" s="1"/>
  <c r="C61" i="18"/>
  <c r="D61" i="18" s="1"/>
  <c r="E61" i="18" s="1"/>
  <c r="F61" i="18" s="1"/>
  <c r="G61" i="18" s="1"/>
  <c r="C63" i="18"/>
  <c r="D63" i="18" s="1"/>
  <c r="E63" i="18" s="1"/>
  <c r="F63" i="18" s="1"/>
  <c r="G63" i="18" s="1"/>
  <c r="C64" i="18"/>
  <c r="D64" i="18" s="1"/>
  <c r="E64" i="18" s="1"/>
  <c r="F64" i="18" s="1"/>
  <c r="G64" i="18" s="1"/>
  <c r="C62" i="18"/>
  <c r="D62" i="18" s="1"/>
  <c r="E62" i="18" s="1"/>
  <c r="F62" i="18" s="1"/>
  <c r="G62" i="18" s="1"/>
  <c r="C60" i="18"/>
  <c r="D60" i="18" s="1"/>
  <c r="E60" i="18" s="1"/>
  <c r="F60" i="18" s="1"/>
  <c r="G60" i="18" s="1"/>
  <c r="C59" i="18"/>
  <c r="D59" i="18" s="1"/>
  <c r="E59" i="18" s="1"/>
  <c r="F59" i="18" s="1"/>
  <c r="G59" i="18" s="1"/>
  <c r="C58" i="18"/>
  <c r="D58" i="18" s="1"/>
  <c r="E58" i="18" s="1"/>
  <c r="F58" i="18" s="1"/>
  <c r="G58" i="18" s="1"/>
  <c r="C57" i="18"/>
  <c r="D57" i="18" s="1"/>
  <c r="E57" i="18" s="1"/>
  <c r="F57" i="18" s="1"/>
  <c r="G57" i="18" s="1"/>
  <c r="C56" i="18"/>
  <c r="D56" i="18" s="1"/>
  <c r="E56" i="18" s="1"/>
  <c r="F56" i="18" s="1"/>
  <c r="G56" i="18" s="1"/>
  <c r="C55" i="18"/>
  <c r="D55" i="18" s="1"/>
  <c r="E55" i="18" s="1"/>
  <c r="F55" i="18" s="1"/>
  <c r="G55" i="18" s="1"/>
  <c r="C54" i="18"/>
  <c r="D54" i="18" s="1"/>
  <c r="E54" i="18" s="1"/>
  <c r="F54" i="18" s="1"/>
  <c r="G54" i="18" s="1"/>
  <c r="C53" i="18"/>
  <c r="D53" i="18" s="1"/>
  <c r="E53" i="18" s="1"/>
  <c r="F53" i="18" s="1"/>
  <c r="G53" i="18" s="1"/>
  <c r="C52" i="18"/>
  <c r="D52" i="18" s="1"/>
  <c r="E52" i="18" s="1"/>
  <c r="F52" i="18" s="1"/>
  <c r="G52" i="18" s="1"/>
  <c r="C51" i="18"/>
  <c r="D51" i="18" s="1"/>
  <c r="E51" i="18" s="1"/>
  <c r="F51" i="18" s="1"/>
  <c r="G51" i="18" s="1"/>
  <c r="C50" i="18"/>
  <c r="D50" i="18" s="1"/>
  <c r="E50" i="18" s="1"/>
  <c r="F50" i="18" s="1"/>
  <c r="G50" i="18" s="1"/>
  <c r="C49" i="18"/>
  <c r="D49" i="18" s="1"/>
  <c r="E49" i="18" s="1"/>
  <c r="F49" i="18" s="1"/>
  <c r="G49" i="18" s="1"/>
  <c r="C48" i="18"/>
  <c r="D48" i="18" s="1"/>
  <c r="E48" i="18" s="1"/>
  <c r="F48" i="18" s="1"/>
  <c r="G48" i="18" s="1"/>
  <c r="C47" i="18"/>
  <c r="D47" i="18" s="1"/>
  <c r="E47" i="18" s="1"/>
  <c r="F47" i="18" s="1"/>
  <c r="G47" i="18" s="1"/>
  <c r="C46" i="18"/>
  <c r="D46" i="18" s="1"/>
  <c r="E46" i="18" s="1"/>
  <c r="F46" i="18" s="1"/>
  <c r="G46" i="18" s="1"/>
  <c r="C45" i="18"/>
  <c r="D45" i="18" s="1"/>
  <c r="E45" i="18" s="1"/>
  <c r="F45" i="18" s="1"/>
  <c r="G45" i="18" s="1"/>
  <c r="C44" i="18"/>
  <c r="D44" i="18" s="1"/>
  <c r="E44" i="18" s="1"/>
  <c r="F44" i="18" s="1"/>
  <c r="G44" i="18" s="1"/>
  <c r="C43" i="18"/>
  <c r="D43" i="18" s="1"/>
  <c r="E43" i="18" s="1"/>
  <c r="F43" i="18" s="1"/>
  <c r="G43" i="18" s="1"/>
  <c r="C42" i="18"/>
  <c r="D42" i="18" s="1"/>
  <c r="E42" i="18" s="1"/>
  <c r="F42" i="18" s="1"/>
  <c r="G42" i="18" s="1"/>
  <c r="C41" i="18"/>
  <c r="D41" i="18" s="1"/>
  <c r="E41" i="18" s="1"/>
  <c r="F41" i="18" s="1"/>
  <c r="G41" i="18" s="1"/>
  <c r="C40" i="18"/>
  <c r="D40" i="18" s="1"/>
  <c r="E40" i="18" s="1"/>
  <c r="F40" i="18" s="1"/>
  <c r="G40" i="18" s="1"/>
  <c r="C39" i="18"/>
  <c r="D39" i="18" s="1"/>
  <c r="E39" i="18" s="1"/>
  <c r="F39" i="18" s="1"/>
  <c r="G39" i="18" s="1"/>
  <c r="C38" i="18"/>
  <c r="D38" i="18" s="1"/>
  <c r="E38" i="18" s="1"/>
  <c r="F38" i="18" s="1"/>
  <c r="G38" i="18" s="1"/>
  <c r="C37" i="18"/>
  <c r="D37" i="18" s="1"/>
  <c r="E37" i="18" s="1"/>
  <c r="F37" i="18" s="1"/>
  <c r="G37" i="18" s="1"/>
  <c r="C36" i="18"/>
  <c r="D36" i="18" s="1"/>
  <c r="E36" i="18" s="1"/>
  <c r="F36" i="18" s="1"/>
  <c r="G36" i="18" s="1"/>
  <c r="C35" i="18"/>
  <c r="D35" i="18" s="1"/>
  <c r="E35" i="18" s="1"/>
  <c r="F35" i="18" s="1"/>
  <c r="G35" i="18" s="1"/>
  <c r="C34" i="18"/>
  <c r="D34" i="18" s="1"/>
  <c r="E34" i="18" s="1"/>
  <c r="F34" i="18" s="1"/>
  <c r="G34" i="18" s="1"/>
  <c r="C33" i="18"/>
  <c r="D33" i="18" s="1"/>
  <c r="E33" i="18" s="1"/>
  <c r="F33" i="18" s="1"/>
  <c r="G33" i="18" s="1"/>
  <c r="C32" i="18"/>
  <c r="D32" i="18" s="1"/>
  <c r="E32" i="18" s="1"/>
  <c r="F32" i="18" s="1"/>
  <c r="G32" i="18" s="1"/>
  <c r="C31" i="18"/>
  <c r="D31" i="18" s="1"/>
  <c r="E31" i="18" s="1"/>
  <c r="F31" i="18" s="1"/>
  <c r="G31" i="18" s="1"/>
  <c r="C30" i="18"/>
  <c r="D30" i="18" s="1"/>
  <c r="E30" i="18" s="1"/>
  <c r="F30" i="18" s="1"/>
  <c r="G30" i="18" s="1"/>
  <c r="C29" i="18"/>
  <c r="D29" i="18" s="1"/>
  <c r="E29" i="18" s="1"/>
  <c r="F29" i="18" s="1"/>
  <c r="G29" i="18" s="1"/>
  <c r="C28" i="18"/>
  <c r="D28" i="18" s="1"/>
  <c r="E28" i="18" s="1"/>
  <c r="F28" i="18" s="1"/>
  <c r="G28" i="18" s="1"/>
  <c r="C27" i="18"/>
  <c r="D27" i="18" s="1"/>
  <c r="E27" i="18" s="1"/>
  <c r="F27" i="18" s="1"/>
  <c r="G27" i="18" s="1"/>
  <c r="C26" i="18"/>
  <c r="D26" i="18" s="1"/>
  <c r="E26" i="18" s="1"/>
  <c r="F26" i="18" s="1"/>
  <c r="G26" i="18" s="1"/>
  <c r="C25" i="18"/>
  <c r="D25" i="18" s="1"/>
  <c r="E25" i="18" s="1"/>
  <c r="F25" i="18" s="1"/>
  <c r="G25" i="18" s="1"/>
  <c r="C24" i="18"/>
  <c r="D24" i="18" s="1"/>
  <c r="E24" i="18" s="1"/>
  <c r="F24" i="18" s="1"/>
  <c r="G24" i="18" s="1"/>
  <c r="C23" i="18"/>
  <c r="D23" i="18" s="1"/>
  <c r="E23" i="18" s="1"/>
  <c r="F23" i="18" s="1"/>
  <c r="G23" i="18" s="1"/>
  <c r="C22" i="18"/>
  <c r="D22" i="18" s="1"/>
  <c r="E22" i="18" s="1"/>
  <c r="F22" i="18" s="1"/>
  <c r="G22" i="18" s="1"/>
  <c r="C21" i="18"/>
  <c r="D21" i="18" s="1"/>
  <c r="E21" i="18" s="1"/>
  <c r="F21" i="18" s="1"/>
  <c r="G21" i="18" s="1"/>
  <c r="C20" i="18"/>
  <c r="D20" i="18" s="1"/>
  <c r="E20" i="18" s="1"/>
  <c r="F20" i="18" s="1"/>
  <c r="G20" i="18" s="1"/>
  <c r="C19" i="18"/>
  <c r="D19" i="18" s="1"/>
  <c r="E19" i="18" s="1"/>
  <c r="F19" i="18" s="1"/>
  <c r="G19" i="18" s="1"/>
  <c r="C18" i="18"/>
  <c r="D18" i="18" s="1"/>
  <c r="E18" i="18" s="1"/>
  <c r="F18" i="18" s="1"/>
  <c r="G18" i="18" s="1"/>
  <c r="C17" i="18"/>
  <c r="D17" i="18" s="1"/>
  <c r="E17" i="18" s="1"/>
  <c r="F17" i="18" s="1"/>
  <c r="G17" i="18" s="1"/>
  <c r="C16" i="18"/>
  <c r="D16" i="18" s="1"/>
  <c r="E16" i="18" s="1"/>
  <c r="F16" i="18" s="1"/>
  <c r="G16" i="18" s="1"/>
  <c r="C15" i="18"/>
  <c r="D15" i="18" s="1"/>
  <c r="E15" i="18" s="1"/>
  <c r="F15" i="18" s="1"/>
  <c r="G15" i="18" s="1"/>
  <c r="C14" i="18"/>
  <c r="D14" i="18" s="1"/>
  <c r="E14" i="18" s="1"/>
  <c r="F14" i="18" s="1"/>
  <c r="G14" i="18" s="1"/>
  <c r="C13" i="18"/>
  <c r="D13" i="18" s="1"/>
  <c r="E13" i="18" s="1"/>
  <c r="F13" i="18" s="1"/>
  <c r="G13" i="18" s="1"/>
  <c r="C12" i="18"/>
  <c r="D12" i="18" s="1"/>
  <c r="E12" i="18" s="1"/>
  <c r="F12" i="18" s="1"/>
  <c r="G12" i="18" s="1"/>
  <c r="C11" i="18"/>
  <c r="D11" i="18" s="1"/>
  <c r="E11" i="18" s="1"/>
  <c r="F11" i="18" s="1"/>
  <c r="G11" i="18" s="1"/>
  <c r="C10" i="18"/>
  <c r="D10" i="18" s="1"/>
  <c r="E10" i="18" s="1"/>
  <c r="F10" i="18" s="1"/>
  <c r="G10" i="18" s="1"/>
  <c r="C9" i="18"/>
  <c r="D9" i="18" s="1"/>
  <c r="E9" i="18" s="1"/>
  <c r="F9" i="18" s="1"/>
  <c r="G9" i="18" s="1"/>
  <c r="C8" i="18"/>
  <c r="D8" i="18" s="1"/>
  <c r="E8" i="18" s="1"/>
  <c r="F8" i="18" s="1"/>
  <c r="G8" i="18" s="1"/>
  <c r="C7" i="18"/>
  <c r="D7" i="18" s="1"/>
  <c r="E7" i="18" s="1"/>
  <c r="F7" i="18" s="1"/>
  <c r="G7" i="18" s="1"/>
  <c r="C6" i="18"/>
  <c r="D6" i="18" s="1"/>
  <c r="E6" i="18" s="1"/>
  <c r="F6" i="18" s="1"/>
  <c r="G6" i="18" s="1"/>
  <c r="C5" i="18"/>
  <c r="D5" i="18" s="1"/>
  <c r="E5" i="18" s="1"/>
  <c r="F5" i="18" s="1"/>
  <c r="G5" i="18" s="1"/>
  <c r="C4" i="18"/>
  <c r="D4" i="18" s="1"/>
  <c r="E4" i="18" s="1"/>
  <c r="F4" i="18" s="1"/>
  <c r="G4" i="18" s="1"/>
  <c r="C3" i="18"/>
  <c r="D3" i="18" s="1"/>
  <c r="E3" i="18" s="1"/>
  <c r="F3" i="18" s="1"/>
  <c r="G3" i="18" s="1"/>
  <c r="C74" i="12"/>
  <c r="D74" i="12" s="1"/>
  <c r="E74" i="12" s="1"/>
  <c r="F74" i="12" s="1"/>
  <c r="G74" i="12" s="1"/>
  <c r="C73" i="12"/>
  <c r="D73" i="12" s="1"/>
  <c r="E73" i="12" s="1"/>
  <c r="F73" i="12" s="1"/>
  <c r="G73" i="12" s="1"/>
  <c r="C72" i="12"/>
  <c r="D72" i="12" s="1"/>
  <c r="E72" i="12" s="1"/>
  <c r="F72" i="12" s="1"/>
  <c r="G72" i="12" s="1"/>
  <c r="C71" i="12"/>
  <c r="D71" i="12" s="1"/>
  <c r="E71" i="12" s="1"/>
  <c r="F71" i="12" s="1"/>
  <c r="G71" i="12" s="1"/>
  <c r="C70" i="12"/>
  <c r="D70" i="12" s="1"/>
  <c r="E70" i="12" s="1"/>
  <c r="F70" i="12" s="1"/>
  <c r="G70" i="12" s="1"/>
  <c r="C69" i="12"/>
  <c r="D69" i="12" s="1"/>
  <c r="E69" i="12" s="1"/>
  <c r="F69" i="12" s="1"/>
  <c r="G69" i="12" s="1"/>
  <c r="C68" i="12"/>
  <c r="D68" i="12" s="1"/>
  <c r="E68" i="12" s="1"/>
  <c r="F68" i="12" s="1"/>
  <c r="G68" i="12" s="1"/>
  <c r="C67" i="12"/>
  <c r="D67" i="12" s="1"/>
  <c r="E67" i="12" s="1"/>
  <c r="F67" i="12" s="1"/>
  <c r="G67" i="12" s="1"/>
  <c r="C66" i="12"/>
  <c r="D66" i="12" s="1"/>
  <c r="E66" i="12" s="1"/>
  <c r="F66" i="12" s="1"/>
  <c r="G66" i="12" s="1"/>
  <c r="C65" i="12"/>
  <c r="D65" i="12" s="1"/>
  <c r="E65" i="12" s="1"/>
  <c r="F65" i="12" s="1"/>
  <c r="G65" i="12" s="1"/>
  <c r="C64" i="12"/>
  <c r="D64" i="12" s="1"/>
  <c r="E64" i="12" s="1"/>
  <c r="F64" i="12" s="1"/>
  <c r="G64" i="12" s="1"/>
  <c r="C63" i="12"/>
  <c r="D63" i="12" s="1"/>
  <c r="E63" i="12" s="1"/>
  <c r="F63" i="12" s="1"/>
  <c r="G63" i="12" s="1"/>
  <c r="C62" i="12"/>
  <c r="D62" i="12" s="1"/>
  <c r="E62" i="12" s="1"/>
  <c r="F62" i="12" s="1"/>
  <c r="G62" i="12" s="1"/>
  <c r="C61" i="12"/>
  <c r="D61" i="12" s="1"/>
  <c r="E61" i="12" s="1"/>
  <c r="F61" i="12" s="1"/>
  <c r="G61" i="12" s="1"/>
  <c r="C60" i="12"/>
  <c r="D60" i="12" s="1"/>
  <c r="E60" i="12" s="1"/>
  <c r="F60" i="12" s="1"/>
  <c r="G60" i="12" s="1"/>
  <c r="C59" i="12"/>
  <c r="D59" i="12" s="1"/>
  <c r="E59" i="12" s="1"/>
  <c r="F59" i="12" s="1"/>
  <c r="G59" i="12" s="1"/>
  <c r="C58" i="12"/>
  <c r="D58" i="12" s="1"/>
  <c r="E58" i="12" s="1"/>
  <c r="F58" i="12" s="1"/>
  <c r="G58" i="12" s="1"/>
  <c r="C55" i="12"/>
  <c r="D55" i="12" s="1"/>
  <c r="E55" i="12" s="1"/>
  <c r="F55" i="12" s="1"/>
  <c r="G55" i="12" s="1"/>
  <c r="C53" i="12"/>
  <c r="D53" i="12" s="1"/>
  <c r="E53" i="12" s="1"/>
  <c r="F53" i="12" s="1"/>
  <c r="G53" i="12" s="1"/>
  <c r="C51" i="12"/>
  <c r="D51" i="12" s="1"/>
  <c r="E51" i="12" s="1"/>
  <c r="F51" i="12" s="1"/>
  <c r="G51" i="12" s="1"/>
  <c r="C49" i="12"/>
  <c r="D49" i="12" s="1"/>
  <c r="E49" i="12" s="1"/>
  <c r="F49" i="12" s="1"/>
  <c r="G49" i="12" s="1"/>
  <c r="C47" i="12"/>
  <c r="D47" i="12" s="1"/>
  <c r="E47" i="12" s="1"/>
  <c r="F47" i="12" s="1"/>
  <c r="G47" i="12" s="1"/>
  <c r="C57" i="12"/>
  <c r="D57" i="12" s="1"/>
  <c r="E57" i="12" s="1"/>
  <c r="F57" i="12" s="1"/>
  <c r="G57" i="12" s="1"/>
  <c r="C46" i="12"/>
  <c r="D46" i="12" s="1"/>
  <c r="E46" i="12" s="1"/>
  <c r="F46" i="12" s="1"/>
  <c r="G46" i="12" s="1"/>
  <c r="C45" i="12"/>
  <c r="D45" i="12" s="1"/>
  <c r="E45" i="12" s="1"/>
  <c r="F45" i="12" s="1"/>
  <c r="G45" i="12" s="1"/>
  <c r="C44" i="12"/>
  <c r="D44" i="12" s="1"/>
  <c r="E44" i="12" s="1"/>
  <c r="F44" i="12" s="1"/>
  <c r="G44" i="12" s="1"/>
  <c r="C43" i="12"/>
  <c r="D43" i="12" s="1"/>
  <c r="E43" i="12" s="1"/>
  <c r="F43" i="12" s="1"/>
  <c r="G43" i="12" s="1"/>
  <c r="C42" i="12"/>
  <c r="D42" i="12" s="1"/>
  <c r="E42" i="12" s="1"/>
  <c r="F42" i="12" s="1"/>
  <c r="G42" i="12" s="1"/>
  <c r="C41" i="12"/>
  <c r="D41" i="12" s="1"/>
  <c r="E41" i="12" s="1"/>
  <c r="F41" i="12" s="1"/>
  <c r="G41" i="12" s="1"/>
  <c r="C40" i="12"/>
  <c r="D40" i="12" s="1"/>
  <c r="E40" i="12" s="1"/>
  <c r="F40" i="12" s="1"/>
  <c r="G40" i="12" s="1"/>
  <c r="C39" i="12"/>
  <c r="D39" i="12" s="1"/>
  <c r="E39" i="12" s="1"/>
  <c r="F39" i="12" s="1"/>
  <c r="G39" i="12" s="1"/>
  <c r="C38" i="12"/>
  <c r="D38" i="12" s="1"/>
  <c r="E38" i="12" s="1"/>
  <c r="F38" i="12" s="1"/>
  <c r="G38" i="12" s="1"/>
  <c r="C37" i="12"/>
  <c r="D37" i="12" s="1"/>
  <c r="E37" i="12" s="1"/>
  <c r="F37" i="12" s="1"/>
  <c r="G37" i="12" s="1"/>
  <c r="C36" i="12"/>
  <c r="D36" i="12" s="1"/>
  <c r="E36" i="12" s="1"/>
  <c r="F36" i="12" s="1"/>
  <c r="G36" i="12" s="1"/>
  <c r="C35" i="12"/>
  <c r="D35" i="12" s="1"/>
  <c r="E35" i="12" s="1"/>
  <c r="F35" i="12" s="1"/>
  <c r="G35" i="12" s="1"/>
  <c r="C34" i="12"/>
  <c r="D34" i="12" s="1"/>
  <c r="E34" i="12" s="1"/>
  <c r="F34" i="12" s="1"/>
  <c r="G34" i="12" s="1"/>
  <c r="C33" i="12"/>
  <c r="D33" i="12" s="1"/>
  <c r="E33" i="12" s="1"/>
  <c r="F33" i="12" s="1"/>
  <c r="G33" i="12" s="1"/>
  <c r="C32" i="12"/>
  <c r="D32" i="12" s="1"/>
  <c r="E32" i="12" s="1"/>
  <c r="F32" i="12" s="1"/>
  <c r="G32" i="12" s="1"/>
  <c r="C31" i="12"/>
  <c r="D31" i="12" s="1"/>
  <c r="E31" i="12" s="1"/>
  <c r="F31" i="12" s="1"/>
  <c r="G31" i="12" s="1"/>
  <c r="C30" i="12"/>
  <c r="D30" i="12" s="1"/>
  <c r="E30" i="12" s="1"/>
  <c r="F30" i="12" s="1"/>
  <c r="G30" i="12" s="1"/>
  <c r="C29" i="12"/>
  <c r="D29" i="12" s="1"/>
  <c r="E29" i="12" s="1"/>
  <c r="F29" i="12" s="1"/>
  <c r="G29" i="12" s="1"/>
  <c r="C28" i="12"/>
  <c r="D28" i="12" s="1"/>
  <c r="E28" i="12" s="1"/>
  <c r="F28" i="12" s="1"/>
  <c r="G28" i="12" s="1"/>
  <c r="C27" i="12"/>
  <c r="D27" i="12" s="1"/>
  <c r="E27" i="12" s="1"/>
  <c r="F27" i="12" s="1"/>
  <c r="G27" i="12" s="1"/>
  <c r="C26" i="12"/>
  <c r="D26" i="12" s="1"/>
  <c r="E26" i="12" s="1"/>
  <c r="F26" i="12" s="1"/>
  <c r="G26" i="12" s="1"/>
  <c r="C25" i="12"/>
  <c r="D25" i="12" s="1"/>
  <c r="E25" i="12" s="1"/>
  <c r="F25" i="12" s="1"/>
  <c r="G25" i="12" s="1"/>
  <c r="C24" i="12"/>
  <c r="D24" i="12" s="1"/>
  <c r="E24" i="12" s="1"/>
  <c r="F24" i="12" s="1"/>
  <c r="G24" i="12" s="1"/>
  <c r="C23" i="12"/>
  <c r="D23" i="12" s="1"/>
  <c r="E23" i="12" s="1"/>
  <c r="F23" i="12" s="1"/>
  <c r="G23" i="12" s="1"/>
  <c r="C22" i="12"/>
  <c r="D22" i="12" s="1"/>
  <c r="E22" i="12" s="1"/>
  <c r="F22" i="12" s="1"/>
  <c r="G22" i="12" s="1"/>
  <c r="C21" i="12"/>
  <c r="D21" i="12" s="1"/>
  <c r="E21" i="12" s="1"/>
  <c r="F21" i="12" s="1"/>
  <c r="G21" i="12" s="1"/>
  <c r="C20" i="12"/>
  <c r="D20" i="12" s="1"/>
  <c r="E20" i="12" s="1"/>
  <c r="F20" i="12" s="1"/>
  <c r="G20" i="12" s="1"/>
  <c r="C19" i="12"/>
  <c r="D19" i="12" s="1"/>
  <c r="E19" i="12" s="1"/>
  <c r="F19" i="12" s="1"/>
  <c r="G19" i="12" s="1"/>
  <c r="C18" i="12"/>
  <c r="D18" i="12" s="1"/>
  <c r="E18" i="12" s="1"/>
  <c r="F18" i="12" s="1"/>
  <c r="G18" i="12" s="1"/>
  <c r="C17" i="12"/>
  <c r="D17" i="12" s="1"/>
  <c r="E17" i="12" s="1"/>
  <c r="F17" i="12" s="1"/>
  <c r="G17" i="12" s="1"/>
  <c r="C16" i="12"/>
  <c r="D16" i="12" s="1"/>
  <c r="E16" i="12" s="1"/>
  <c r="F16" i="12" s="1"/>
  <c r="G16" i="12" s="1"/>
  <c r="C15" i="12"/>
  <c r="D15" i="12" s="1"/>
  <c r="E15" i="12" s="1"/>
  <c r="F15" i="12" s="1"/>
  <c r="G15" i="12" s="1"/>
  <c r="C14" i="12"/>
  <c r="D14" i="12" s="1"/>
  <c r="E14" i="12" s="1"/>
  <c r="F14" i="12" s="1"/>
  <c r="G14" i="12" s="1"/>
  <c r="C13" i="12"/>
  <c r="D13" i="12" s="1"/>
  <c r="E13" i="12" s="1"/>
  <c r="F13" i="12" s="1"/>
  <c r="G13" i="12" s="1"/>
  <c r="C12" i="12"/>
  <c r="D12" i="12" s="1"/>
  <c r="E12" i="12" s="1"/>
  <c r="F12" i="12" s="1"/>
  <c r="G12" i="12" s="1"/>
  <c r="C11" i="12"/>
  <c r="D11" i="12" s="1"/>
  <c r="E11" i="12" s="1"/>
  <c r="F11" i="12" s="1"/>
  <c r="G11" i="12" s="1"/>
  <c r="C10" i="12"/>
  <c r="D10" i="12" s="1"/>
  <c r="E10" i="12" s="1"/>
  <c r="F10" i="12" s="1"/>
  <c r="G10" i="12" s="1"/>
  <c r="C9" i="12"/>
  <c r="D9" i="12" s="1"/>
  <c r="E9" i="12" s="1"/>
  <c r="F9" i="12" s="1"/>
  <c r="G9" i="12" s="1"/>
  <c r="C8" i="12"/>
  <c r="D8" i="12" s="1"/>
  <c r="E8" i="12" s="1"/>
  <c r="F8" i="12" s="1"/>
  <c r="G8" i="12" s="1"/>
  <c r="C7" i="12"/>
  <c r="D7" i="12" s="1"/>
  <c r="E7" i="12" s="1"/>
  <c r="F7" i="12" s="1"/>
  <c r="G7" i="12" s="1"/>
  <c r="C6" i="12"/>
  <c r="D6" i="12" s="1"/>
  <c r="E6" i="12" s="1"/>
  <c r="F6" i="12" s="1"/>
  <c r="G6" i="12" s="1"/>
  <c r="C5" i="12"/>
  <c r="D5" i="12" s="1"/>
  <c r="E5" i="12" s="1"/>
  <c r="F5" i="12" s="1"/>
  <c r="G5" i="12" s="1"/>
  <c r="C4" i="12"/>
  <c r="D4" i="12" s="1"/>
  <c r="E4" i="12" s="1"/>
  <c r="F4" i="12" s="1"/>
  <c r="G4" i="12" s="1"/>
  <c r="C3" i="12"/>
  <c r="D3" i="12" s="1"/>
  <c r="E3" i="12" s="1"/>
  <c r="F3" i="12" s="1"/>
  <c r="G3" i="12" s="1"/>
  <c r="C56" i="12"/>
  <c r="D56" i="12" s="1"/>
  <c r="E56" i="12" s="1"/>
  <c r="F56" i="12" s="1"/>
  <c r="G56" i="12" s="1"/>
  <c r="C54" i="12"/>
  <c r="D54" i="12" s="1"/>
  <c r="E54" i="12" s="1"/>
  <c r="F54" i="12" s="1"/>
  <c r="G54" i="12" s="1"/>
  <c r="C52" i="12"/>
  <c r="D52" i="12" s="1"/>
  <c r="E52" i="12" s="1"/>
  <c r="F52" i="12" s="1"/>
  <c r="G52" i="12" s="1"/>
  <c r="C50" i="12"/>
  <c r="D50" i="12" s="1"/>
  <c r="E50" i="12" s="1"/>
  <c r="F50" i="12" s="1"/>
  <c r="G50" i="12" s="1"/>
  <c r="C48" i="12"/>
  <c r="D48" i="12" s="1"/>
  <c r="E48" i="12" s="1"/>
  <c r="F48" i="12" s="1"/>
  <c r="G48" i="12" s="1"/>
  <c r="C74" i="19"/>
  <c r="D74" i="19" s="1"/>
  <c r="E74" i="19" s="1"/>
  <c r="F74" i="19" s="1"/>
  <c r="G74" i="19" s="1"/>
  <c r="C73" i="19"/>
  <c r="D73" i="19" s="1"/>
  <c r="E73" i="19" s="1"/>
  <c r="F73" i="19" s="1"/>
  <c r="G73" i="19" s="1"/>
  <c r="C72" i="19"/>
  <c r="D72" i="19" s="1"/>
  <c r="E72" i="19" s="1"/>
  <c r="F72" i="19" s="1"/>
  <c r="G72" i="19" s="1"/>
  <c r="C71" i="19"/>
  <c r="D71" i="19" s="1"/>
  <c r="E71" i="19" s="1"/>
  <c r="F71" i="19" s="1"/>
  <c r="G71" i="19" s="1"/>
  <c r="C70" i="19"/>
  <c r="D70" i="19" s="1"/>
  <c r="E70" i="19" s="1"/>
  <c r="F70" i="19" s="1"/>
  <c r="G70" i="19" s="1"/>
  <c r="C69" i="19"/>
  <c r="D69" i="19" s="1"/>
  <c r="E69" i="19" s="1"/>
  <c r="F69" i="19" s="1"/>
  <c r="G69" i="19" s="1"/>
  <c r="C68" i="19"/>
  <c r="D68" i="19" s="1"/>
  <c r="E68" i="19" s="1"/>
  <c r="F68" i="19" s="1"/>
  <c r="G68" i="19" s="1"/>
  <c r="C67" i="19"/>
  <c r="D67" i="19" s="1"/>
  <c r="E67" i="19" s="1"/>
  <c r="F67" i="19" s="1"/>
  <c r="G67" i="19" s="1"/>
  <c r="C66" i="19"/>
  <c r="D66" i="19" s="1"/>
  <c r="E66" i="19" s="1"/>
  <c r="F66" i="19" s="1"/>
  <c r="G66" i="19" s="1"/>
  <c r="C65" i="19"/>
  <c r="D65" i="19" s="1"/>
  <c r="E65" i="19" s="1"/>
  <c r="F65" i="19" s="1"/>
  <c r="G65" i="19" s="1"/>
  <c r="C64" i="19"/>
  <c r="D64" i="19" s="1"/>
  <c r="E64" i="19" s="1"/>
  <c r="F64" i="19" s="1"/>
  <c r="G64" i="19" s="1"/>
  <c r="C63" i="19"/>
  <c r="D63" i="19" s="1"/>
  <c r="E63" i="19" s="1"/>
  <c r="F63" i="19" s="1"/>
  <c r="G63" i="19" s="1"/>
  <c r="C62" i="19"/>
  <c r="D62" i="19" s="1"/>
  <c r="E62" i="19" s="1"/>
  <c r="F62" i="19" s="1"/>
  <c r="G62" i="19" s="1"/>
  <c r="C61" i="19"/>
  <c r="D61" i="19" s="1"/>
  <c r="E61" i="19" s="1"/>
  <c r="F61" i="19" s="1"/>
  <c r="G61" i="19" s="1"/>
  <c r="C60" i="19"/>
  <c r="D60" i="19" s="1"/>
  <c r="E60" i="19" s="1"/>
  <c r="F60" i="19" s="1"/>
  <c r="G60" i="19" s="1"/>
  <c r="C59" i="19"/>
  <c r="D59" i="19" s="1"/>
  <c r="E59" i="19" s="1"/>
  <c r="F59" i="19" s="1"/>
  <c r="G59" i="19" s="1"/>
  <c r="C58" i="19"/>
  <c r="D58" i="19" s="1"/>
  <c r="E58" i="19" s="1"/>
  <c r="F58" i="19" s="1"/>
  <c r="G58" i="19" s="1"/>
  <c r="C57" i="19"/>
  <c r="D57" i="19" s="1"/>
  <c r="E57" i="19" s="1"/>
  <c r="F57" i="19" s="1"/>
  <c r="G57" i="19" s="1"/>
  <c r="C56" i="19"/>
  <c r="D56" i="19" s="1"/>
  <c r="E56" i="19" s="1"/>
  <c r="F56" i="19" s="1"/>
  <c r="G56" i="19" s="1"/>
  <c r="C55" i="19"/>
  <c r="D55" i="19" s="1"/>
  <c r="E55" i="19" s="1"/>
  <c r="F55" i="19" s="1"/>
  <c r="G55" i="19" s="1"/>
  <c r="C54" i="19"/>
  <c r="D54" i="19" s="1"/>
  <c r="E54" i="19" s="1"/>
  <c r="F54" i="19" s="1"/>
  <c r="G54" i="19" s="1"/>
  <c r="C53" i="19"/>
  <c r="D53" i="19" s="1"/>
  <c r="E53" i="19" s="1"/>
  <c r="F53" i="19" s="1"/>
  <c r="G53" i="19" s="1"/>
  <c r="C52" i="19"/>
  <c r="D52" i="19" s="1"/>
  <c r="E52" i="19" s="1"/>
  <c r="F52" i="19" s="1"/>
  <c r="G52" i="19" s="1"/>
  <c r="C51" i="19"/>
  <c r="D51" i="19" s="1"/>
  <c r="E51" i="19" s="1"/>
  <c r="F51" i="19" s="1"/>
  <c r="G51" i="19" s="1"/>
  <c r="C50" i="19"/>
  <c r="D50" i="19" s="1"/>
  <c r="E50" i="19" s="1"/>
  <c r="F50" i="19" s="1"/>
  <c r="G50" i="19" s="1"/>
  <c r="C49" i="19"/>
  <c r="D49" i="19" s="1"/>
  <c r="E49" i="19" s="1"/>
  <c r="F49" i="19" s="1"/>
  <c r="G49" i="19" s="1"/>
  <c r="C48" i="19"/>
  <c r="D48" i="19" s="1"/>
  <c r="E48" i="19" s="1"/>
  <c r="F48" i="19" s="1"/>
  <c r="G48" i="19" s="1"/>
  <c r="C47" i="19"/>
  <c r="D47" i="19" s="1"/>
  <c r="E47" i="19" s="1"/>
  <c r="F47" i="19" s="1"/>
  <c r="G47" i="19" s="1"/>
  <c r="C46" i="19"/>
  <c r="D46" i="19" s="1"/>
  <c r="E46" i="19" s="1"/>
  <c r="F46" i="19" s="1"/>
  <c r="G46" i="19" s="1"/>
  <c r="C45" i="19"/>
  <c r="D45" i="19" s="1"/>
  <c r="E45" i="19" s="1"/>
  <c r="F45" i="19" s="1"/>
  <c r="G45" i="19" s="1"/>
  <c r="C44" i="19"/>
  <c r="D44" i="19" s="1"/>
  <c r="E44" i="19" s="1"/>
  <c r="F44" i="19" s="1"/>
  <c r="G44" i="19" s="1"/>
  <c r="C43" i="19"/>
  <c r="D43" i="19" s="1"/>
  <c r="E43" i="19" s="1"/>
  <c r="F43" i="19" s="1"/>
  <c r="G43" i="19" s="1"/>
  <c r="C42" i="19"/>
  <c r="D42" i="19" s="1"/>
  <c r="E42" i="19" s="1"/>
  <c r="F42" i="19" s="1"/>
  <c r="G42" i="19" s="1"/>
  <c r="C41" i="19"/>
  <c r="D41" i="19" s="1"/>
  <c r="E41" i="19" s="1"/>
  <c r="F41" i="19" s="1"/>
  <c r="G41" i="19" s="1"/>
  <c r="C40" i="19"/>
  <c r="D40" i="19" s="1"/>
  <c r="E40" i="19" s="1"/>
  <c r="F40" i="19" s="1"/>
  <c r="G40" i="19" s="1"/>
  <c r="C39" i="19"/>
  <c r="D39" i="19" s="1"/>
  <c r="E39" i="19" s="1"/>
  <c r="F39" i="19" s="1"/>
  <c r="G39" i="19" s="1"/>
  <c r="C38" i="19"/>
  <c r="D38" i="19" s="1"/>
  <c r="E38" i="19" s="1"/>
  <c r="F38" i="19" s="1"/>
  <c r="G38" i="19" s="1"/>
  <c r="C37" i="19"/>
  <c r="D37" i="19" s="1"/>
  <c r="E37" i="19" s="1"/>
  <c r="F37" i="19" s="1"/>
  <c r="G37" i="19" s="1"/>
  <c r="C36" i="19"/>
  <c r="D36" i="19" s="1"/>
  <c r="E36" i="19" s="1"/>
  <c r="F36" i="19" s="1"/>
  <c r="G36" i="19" s="1"/>
  <c r="C35" i="19"/>
  <c r="D35" i="19" s="1"/>
  <c r="E35" i="19" s="1"/>
  <c r="F35" i="19" s="1"/>
  <c r="G35" i="19" s="1"/>
  <c r="C34" i="19"/>
  <c r="D34" i="19" s="1"/>
  <c r="E34" i="19" s="1"/>
  <c r="F34" i="19" s="1"/>
  <c r="G34" i="19" s="1"/>
  <c r="C33" i="19"/>
  <c r="D33" i="19" s="1"/>
  <c r="E33" i="19" s="1"/>
  <c r="F33" i="19" s="1"/>
  <c r="G33" i="19" s="1"/>
  <c r="C32" i="19"/>
  <c r="D32" i="19" s="1"/>
  <c r="E32" i="19" s="1"/>
  <c r="F32" i="19" s="1"/>
  <c r="G32" i="19" s="1"/>
  <c r="C31" i="19"/>
  <c r="D31" i="19" s="1"/>
  <c r="E31" i="19" s="1"/>
  <c r="F31" i="19" s="1"/>
  <c r="G31" i="19" s="1"/>
  <c r="C30" i="19"/>
  <c r="D30" i="19" s="1"/>
  <c r="E30" i="19" s="1"/>
  <c r="F30" i="19" s="1"/>
  <c r="G30" i="19" s="1"/>
  <c r="C29" i="19"/>
  <c r="D29" i="19" s="1"/>
  <c r="E29" i="19" s="1"/>
  <c r="F29" i="19" s="1"/>
  <c r="G29" i="19" s="1"/>
  <c r="C28" i="19"/>
  <c r="D28" i="19" s="1"/>
  <c r="E28" i="19" s="1"/>
  <c r="F28" i="19" s="1"/>
  <c r="G28" i="19" s="1"/>
  <c r="C27" i="19"/>
  <c r="D27" i="19" s="1"/>
  <c r="E27" i="19" s="1"/>
  <c r="F27" i="19" s="1"/>
  <c r="G27" i="19" s="1"/>
  <c r="C26" i="19"/>
  <c r="D26" i="19" s="1"/>
  <c r="E26" i="19" s="1"/>
  <c r="F26" i="19" s="1"/>
  <c r="G26" i="19" s="1"/>
  <c r="C25" i="19"/>
  <c r="D25" i="19" s="1"/>
  <c r="E25" i="19" s="1"/>
  <c r="F25" i="19" s="1"/>
  <c r="G25" i="19" s="1"/>
  <c r="C24" i="19"/>
  <c r="D24" i="19" s="1"/>
  <c r="E24" i="19" s="1"/>
  <c r="F24" i="19" s="1"/>
  <c r="G24" i="19" s="1"/>
  <c r="C23" i="19"/>
  <c r="D23" i="19" s="1"/>
  <c r="E23" i="19" s="1"/>
  <c r="F23" i="19" s="1"/>
  <c r="G23" i="19" s="1"/>
  <c r="C22" i="19"/>
  <c r="D22" i="19" s="1"/>
  <c r="E22" i="19" s="1"/>
  <c r="F22" i="19" s="1"/>
  <c r="G22" i="19" s="1"/>
  <c r="C21" i="19"/>
  <c r="D21" i="19" s="1"/>
  <c r="E21" i="19" s="1"/>
  <c r="F21" i="19" s="1"/>
  <c r="G21" i="19" s="1"/>
  <c r="C20" i="19"/>
  <c r="D20" i="19" s="1"/>
  <c r="E20" i="19" s="1"/>
  <c r="F20" i="19" s="1"/>
  <c r="G20" i="19" s="1"/>
  <c r="C19" i="19"/>
  <c r="D19" i="19" s="1"/>
  <c r="E19" i="19" s="1"/>
  <c r="F19" i="19" s="1"/>
  <c r="G19" i="19" s="1"/>
  <c r="C18" i="19"/>
  <c r="D18" i="19" s="1"/>
  <c r="E18" i="19" s="1"/>
  <c r="F18" i="19" s="1"/>
  <c r="G18" i="19" s="1"/>
  <c r="C17" i="19"/>
  <c r="D17" i="19" s="1"/>
  <c r="E17" i="19" s="1"/>
  <c r="F17" i="19" s="1"/>
  <c r="G17" i="19" s="1"/>
  <c r="C16" i="19"/>
  <c r="D16" i="19" s="1"/>
  <c r="E16" i="19" s="1"/>
  <c r="F16" i="19" s="1"/>
  <c r="G16" i="19" s="1"/>
  <c r="C15" i="19"/>
  <c r="D15" i="19" s="1"/>
  <c r="E15" i="19" s="1"/>
  <c r="F15" i="19" s="1"/>
  <c r="G15" i="19" s="1"/>
  <c r="C14" i="19"/>
  <c r="D14" i="19" s="1"/>
  <c r="E14" i="19" s="1"/>
  <c r="F14" i="19" s="1"/>
  <c r="G14" i="19" s="1"/>
  <c r="C13" i="19"/>
  <c r="D13" i="19" s="1"/>
  <c r="E13" i="19" s="1"/>
  <c r="F13" i="19" s="1"/>
  <c r="G13" i="19" s="1"/>
  <c r="C12" i="19"/>
  <c r="D12" i="19" s="1"/>
  <c r="E12" i="19" s="1"/>
  <c r="F12" i="19" s="1"/>
  <c r="G12" i="19" s="1"/>
  <c r="C11" i="19"/>
  <c r="D11" i="19" s="1"/>
  <c r="E11" i="19" s="1"/>
  <c r="F11" i="19" s="1"/>
  <c r="G11" i="19" s="1"/>
  <c r="C10" i="19"/>
  <c r="D10" i="19" s="1"/>
  <c r="E10" i="19" s="1"/>
  <c r="F10" i="19" s="1"/>
  <c r="G10" i="19" s="1"/>
  <c r="C9" i="19"/>
  <c r="D9" i="19" s="1"/>
  <c r="E9" i="19" s="1"/>
  <c r="F9" i="19" s="1"/>
  <c r="G9" i="19" s="1"/>
  <c r="C8" i="19"/>
  <c r="D8" i="19" s="1"/>
  <c r="E8" i="19" s="1"/>
  <c r="F8" i="19" s="1"/>
  <c r="G8" i="19" s="1"/>
  <c r="C7" i="19"/>
  <c r="D7" i="19" s="1"/>
  <c r="E7" i="19" s="1"/>
  <c r="F7" i="19" s="1"/>
  <c r="G7" i="19" s="1"/>
  <c r="C6" i="19"/>
  <c r="D6" i="19" s="1"/>
  <c r="E6" i="19" s="1"/>
  <c r="F6" i="19" s="1"/>
  <c r="G6" i="19" s="1"/>
  <c r="C5" i="19"/>
  <c r="D5" i="19" s="1"/>
  <c r="E5" i="19" s="1"/>
  <c r="F5" i="19" s="1"/>
  <c r="G5" i="19" s="1"/>
  <c r="C4" i="19"/>
  <c r="D4" i="19" s="1"/>
  <c r="E4" i="19" s="1"/>
  <c r="F4" i="19" s="1"/>
  <c r="G4" i="19" s="1"/>
  <c r="C3" i="19"/>
  <c r="D3" i="19" s="1"/>
  <c r="E3" i="19" s="1"/>
  <c r="F3" i="19" s="1"/>
  <c r="G3" i="19" s="1"/>
  <c r="AH74" i="32"/>
  <c r="AH54" i="32"/>
  <c r="AI54" i="32" s="1"/>
  <c r="AJ54" i="32" s="1"/>
  <c r="AK54" i="32" s="1"/>
  <c r="AH66" i="32"/>
  <c r="AI66" i="32" s="1"/>
  <c r="AJ66" i="32" s="1"/>
  <c r="AK66" i="32" s="1"/>
  <c r="AH62" i="32"/>
  <c r="AI62" i="32" s="1"/>
  <c r="AJ62" i="32" s="1"/>
  <c r="AK62" i="32" s="1"/>
  <c r="AH46" i="32"/>
  <c r="AI46" i="32" s="1"/>
  <c r="AJ46" i="32" s="1"/>
  <c r="AK46" i="32" s="1"/>
  <c r="AH29" i="32"/>
  <c r="AI29" i="32" s="1"/>
  <c r="AJ29" i="32" s="1"/>
  <c r="AK29" i="32" s="1"/>
  <c r="AH13" i="32"/>
  <c r="AI13" i="32" s="1"/>
  <c r="AJ13" i="32" s="1"/>
  <c r="AK13" i="32" s="1"/>
  <c r="AC68" i="32"/>
  <c r="AD68" i="32" s="1"/>
  <c r="AE68" i="32" s="1"/>
  <c r="AF68" i="32" s="1"/>
  <c r="AC52" i="32"/>
  <c r="AD52" i="32" s="1"/>
  <c r="AE52" i="32" s="1"/>
  <c r="AF52" i="32" s="1"/>
  <c r="AC19" i="32"/>
  <c r="AD19" i="32" s="1"/>
  <c r="AE19" i="32" s="1"/>
  <c r="AF19" i="32" s="1"/>
  <c r="X74" i="32"/>
  <c r="Y74" i="32" s="1"/>
  <c r="Z74" i="32" s="1"/>
  <c r="AA74" i="32" s="1"/>
  <c r="X58" i="32"/>
  <c r="Y58" i="32" s="1"/>
  <c r="Z58" i="32" s="1"/>
  <c r="AA58" i="32" s="1"/>
  <c r="X42" i="32"/>
  <c r="Y42" i="32" s="1"/>
  <c r="Z42" i="32" s="1"/>
  <c r="AA42" i="32" s="1"/>
  <c r="X25" i="32"/>
  <c r="Y25" i="32" s="1"/>
  <c r="Z25" i="32" s="1"/>
  <c r="AA25" i="32" s="1"/>
  <c r="X9" i="32"/>
  <c r="Y9" i="32" s="1"/>
  <c r="Z9" i="32" s="1"/>
  <c r="AA9" i="32" s="1"/>
  <c r="S48" i="32"/>
  <c r="T48" i="32" s="1"/>
  <c r="U48" i="32" s="1"/>
  <c r="V48" i="32" s="1"/>
  <c r="S31" i="32"/>
  <c r="T31" i="32" s="1"/>
  <c r="U31" i="32" s="1"/>
  <c r="V31" i="32" s="1"/>
  <c r="S15" i="32"/>
  <c r="T15" i="32" s="1"/>
  <c r="U15" i="32" s="1"/>
  <c r="V15" i="32" s="1"/>
  <c r="AH65" i="32"/>
  <c r="AI65" i="32" s="1"/>
  <c r="AJ65" i="32" s="1"/>
  <c r="AK65" i="32" s="1"/>
  <c r="AH49" i="32"/>
  <c r="AI49" i="32" s="1"/>
  <c r="AJ49" i="32" s="1"/>
  <c r="AK49" i="32" s="1"/>
  <c r="AH32" i="32"/>
  <c r="AI32" i="32" s="1"/>
  <c r="AJ32" i="32" s="1"/>
  <c r="AK32" i="32" s="1"/>
  <c r="AC71" i="32"/>
  <c r="AD71" i="32" s="1"/>
  <c r="AE71" i="32" s="1"/>
  <c r="AF71" i="32" s="1"/>
  <c r="AC55" i="32"/>
  <c r="AD55" i="32" s="1"/>
  <c r="AE55" i="32" s="1"/>
  <c r="AF55" i="32" s="1"/>
  <c r="AC39" i="32"/>
  <c r="AD39" i="32" s="1"/>
  <c r="AE39" i="32" s="1"/>
  <c r="AF39" i="32" s="1"/>
  <c r="AC22" i="32"/>
  <c r="AD22" i="32" s="1"/>
  <c r="AE22" i="32" s="1"/>
  <c r="AF22" i="32" s="1"/>
  <c r="AC6" i="32"/>
  <c r="AD6" i="32" s="1"/>
  <c r="AE6" i="32" s="1"/>
  <c r="AF6" i="32" s="1"/>
  <c r="X61" i="32"/>
  <c r="Y61" i="32" s="1"/>
  <c r="Z61" i="32" s="1"/>
  <c r="AA61" i="32" s="1"/>
  <c r="X12" i="32"/>
  <c r="Y12" i="32" s="1"/>
  <c r="Z12" i="32" s="1"/>
  <c r="AA12" i="32" s="1"/>
  <c r="S35" i="32"/>
  <c r="T35" i="32" s="1"/>
  <c r="U35" i="32" s="1"/>
  <c r="V35" i="32" s="1"/>
  <c r="S14" i="32"/>
  <c r="T14" i="32" s="1"/>
  <c r="U14" i="32" s="1"/>
  <c r="V14" i="32" s="1"/>
  <c r="N72" i="32"/>
  <c r="O72" i="32" s="1"/>
  <c r="P72" i="32" s="1"/>
  <c r="Q72" i="32" s="1"/>
  <c r="N56" i="32"/>
  <c r="O56" i="32" s="1"/>
  <c r="P56" i="32" s="1"/>
  <c r="Q56" i="32" s="1"/>
  <c r="N40" i="32"/>
  <c r="O40" i="32" s="1"/>
  <c r="P40" i="32" s="1"/>
  <c r="Q40" i="32" s="1"/>
  <c r="N23" i="32"/>
  <c r="O23" i="32" s="1"/>
  <c r="P23" i="32" s="1"/>
  <c r="Q23" i="32" s="1"/>
  <c r="N71" i="32"/>
  <c r="O71" i="32" s="1"/>
  <c r="P71" i="32" s="1"/>
  <c r="Q71" i="32" s="1"/>
  <c r="N55" i="32"/>
  <c r="O55" i="32" s="1"/>
  <c r="P55" i="32" s="1"/>
  <c r="Q55" i="32" s="1"/>
  <c r="N74" i="32"/>
  <c r="N58" i="32"/>
  <c r="O58" i="32" s="1"/>
  <c r="P58" i="32" s="1"/>
  <c r="Q58" i="32" s="1"/>
  <c r="N42" i="32"/>
  <c r="O42" i="32" s="1"/>
  <c r="P42" i="32" s="1"/>
  <c r="Q42" i="32" s="1"/>
  <c r="N25" i="32"/>
  <c r="O25" i="32" s="1"/>
  <c r="P25" i="32" s="1"/>
  <c r="Q25" i="32" s="1"/>
  <c r="N73" i="32"/>
  <c r="O73" i="32" s="1"/>
  <c r="P73" i="32" s="1"/>
  <c r="Q73" i="32" s="1"/>
  <c r="N57" i="32"/>
  <c r="O57" i="32" s="1"/>
  <c r="P57" i="32" s="1"/>
  <c r="Q57" i="32" s="1"/>
  <c r="N41" i="32"/>
  <c r="O41" i="32" s="1"/>
  <c r="P41" i="32" s="1"/>
  <c r="Q41" i="32" s="1"/>
  <c r="N24" i="32"/>
  <c r="O24" i="32" s="1"/>
  <c r="P24" i="32" s="1"/>
  <c r="Q24" i="32" s="1"/>
  <c r="S67" i="32"/>
  <c r="T67" i="32" s="1"/>
  <c r="U67" i="32" s="1"/>
  <c r="V67" i="32" s="1"/>
  <c r="S26" i="32"/>
  <c r="T26" i="32" s="1"/>
  <c r="U26" i="32" s="1"/>
  <c r="V26" i="32" s="1"/>
  <c r="S13" i="32"/>
  <c r="T13" i="32" s="1"/>
  <c r="U13" i="32" s="1"/>
  <c r="V13" i="32" s="1"/>
  <c r="N68" i="32"/>
  <c r="O68" i="32" s="1"/>
  <c r="P68" i="32" s="1"/>
  <c r="Q68" i="32" s="1"/>
  <c r="N52" i="32"/>
  <c r="O52" i="32" s="1"/>
  <c r="P52" i="32" s="1"/>
  <c r="Q52" i="32" s="1"/>
  <c r="N19" i="32"/>
  <c r="O19" i="32" s="1"/>
  <c r="P19" i="32" s="1"/>
  <c r="Q19" i="32" s="1"/>
  <c r="I74" i="32"/>
  <c r="I58" i="32"/>
  <c r="J58" i="32" s="1"/>
  <c r="K58" i="32" s="1"/>
  <c r="L58" i="32" s="1"/>
  <c r="I42" i="32"/>
  <c r="J42" i="32" s="1"/>
  <c r="K42" i="32" s="1"/>
  <c r="L42" i="32" s="1"/>
  <c r="I25" i="32"/>
  <c r="J25" i="32" s="1"/>
  <c r="K25" i="32" s="1"/>
  <c r="L25" i="32" s="1"/>
  <c r="I9" i="32"/>
  <c r="J9" i="32" s="1"/>
  <c r="K9" i="32" s="1"/>
  <c r="L9" i="32" s="1"/>
  <c r="S12" i="32"/>
  <c r="T12" i="32" s="1"/>
  <c r="U12" i="32" s="1"/>
  <c r="V12" i="32" s="1"/>
  <c r="N67" i="32"/>
  <c r="O67" i="32" s="1"/>
  <c r="P67" i="32" s="1"/>
  <c r="Q67" i="32" s="1"/>
  <c r="N35" i="32"/>
  <c r="O35" i="32" s="1"/>
  <c r="P35" i="32" s="1"/>
  <c r="Q35" i="32" s="1"/>
  <c r="I73" i="32"/>
  <c r="J73" i="32" s="1"/>
  <c r="K73" i="32" s="1"/>
  <c r="L73" i="32" s="1"/>
  <c r="I57" i="32"/>
  <c r="J57" i="32" s="1"/>
  <c r="K57" i="32" s="1"/>
  <c r="L57" i="32" s="1"/>
  <c r="I41" i="32"/>
  <c r="J41" i="32" s="1"/>
  <c r="K41" i="32" s="1"/>
  <c r="L41" i="32" s="1"/>
  <c r="I24" i="32"/>
  <c r="J24" i="32" s="1"/>
  <c r="K24" i="32" s="1"/>
  <c r="L24" i="32" s="1"/>
  <c r="I8" i="32"/>
  <c r="J8" i="32" s="1"/>
  <c r="K8" i="32" s="1"/>
  <c r="L8" i="32" s="1"/>
  <c r="N70" i="32"/>
  <c r="O70" i="32" s="1"/>
  <c r="P70" i="32" s="1"/>
  <c r="Q70" i="32" s="1"/>
  <c r="N54" i="32"/>
  <c r="O54" i="32" s="1"/>
  <c r="P54" i="32" s="1"/>
  <c r="Q54" i="32" s="1"/>
  <c r="N38" i="32"/>
  <c r="O38" i="32" s="1"/>
  <c r="P38" i="32" s="1"/>
  <c r="Q38" i="32" s="1"/>
  <c r="N21" i="32"/>
  <c r="O21" i="32" s="1"/>
  <c r="P21" i="32" s="1"/>
  <c r="Q21" i="32" s="1"/>
  <c r="N69" i="32"/>
  <c r="O69" i="32" s="1"/>
  <c r="P69" i="32" s="1"/>
  <c r="Q69" i="32" s="1"/>
  <c r="N53" i="32"/>
  <c r="O53" i="32" s="1"/>
  <c r="P53" i="32" s="1"/>
  <c r="Q53" i="32" s="1"/>
  <c r="N37" i="32"/>
  <c r="O37" i="32" s="1"/>
  <c r="P37" i="32" s="1"/>
  <c r="Q37" i="32" s="1"/>
  <c r="N20" i="32"/>
  <c r="O20" i="32" s="1"/>
  <c r="P20" i="32" s="1"/>
  <c r="Q20" i="32" s="1"/>
  <c r="S51" i="32"/>
  <c r="T51" i="32" s="1"/>
  <c r="U51" i="32" s="1"/>
  <c r="V51" i="32" s="1"/>
  <c r="S22" i="32"/>
  <c r="T22" i="32" s="1"/>
  <c r="U22" i="32" s="1"/>
  <c r="V22" i="32" s="1"/>
  <c r="S9" i="32"/>
  <c r="T9" i="32" s="1"/>
  <c r="U9" i="32" s="1"/>
  <c r="V9" i="32" s="1"/>
  <c r="N64" i="32"/>
  <c r="O64" i="32" s="1"/>
  <c r="P64" i="32" s="1"/>
  <c r="Q64" i="32" s="1"/>
  <c r="N48" i="32"/>
  <c r="O48" i="32" s="1"/>
  <c r="P48" i="32" s="1"/>
  <c r="Q48" i="32" s="1"/>
  <c r="N31" i="32"/>
  <c r="O31" i="32" s="1"/>
  <c r="P31" i="32" s="1"/>
  <c r="Q31" i="32" s="1"/>
  <c r="N15" i="32"/>
  <c r="O15" i="32" s="1"/>
  <c r="P15" i="32" s="1"/>
  <c r="Q15" i="32" s="1"/>
  <c r="I70" i="32"/>
  <c r="J70" i="32" s="1"/>
  <c r="K70" i="32" s="1"/>
  <c r="L70" i="32" s="1"/>
  <c r="I54" i="32"/>
  <c r="J54" i="32" s="1"/>
  <c r="K54" i="32" s="1"/>
  <c r="L54" i="32" s="1"/>
  <c r="I38" i="32"/>
  <c r="J38" i="32" s="1"/>
  <c r="K38" i="32" s="1"/>
  <c r="L38" i="32" s="1"/>
  <c r="I21" i="32"/>
  <c r="J21" i="32" s="1"/>
  <c r="K21" i="32" s="1"/>
  <c r="L21" i="32" s="1"/>
  <c r="I5" i="32"/>
  <c r="J5" i="32" s="1"/>
  <c r="K5" i="32" s="1"/>
  <c r="L5" i="32" s="1"/>
  <c r="S8" i="32"/>
  <c r="T8" i="32" s="1"/>
  <c r="U8" i="32" s="1"/>
  <c r="V8" i="32" s="1"/>
  <c r="N63" i="32"/>
  <c r="O63" i="32" s="1"/>
  <c r="P63" i="32" s="1"/>
  <c r="Q63" i="32" s="1"/>
  <c r="N47" i="32"/>
  <c r="O47" i="32" s="1"/>
  <c r="P47" i="32" s="1"/>
  <c r="Q47" i="32" s="1"/>
  <c r="N30" i="32"/>
  <c r="O30" i="32" s="1"/>
  <c r="P30" i="32" s="1"/>
  <c r="Q30" i="32" s="1"/>
  <c r="I69" i="32"/>
  <c r="J69" i="32" s="1"/>
  <c r="K69" i="32" s="1"/>
  <c r="L69" i="32" s="1"/>
  <c r="I53" i="32"/>
  <c r="J53" i="32" s="1"/>
  <c r="K53" i="32" s="1"/>
  <c r="L53" i="32" s="1"/>
  <c r="I20" i="32"/>
  <c r="J20" i="32" s="1"/>
  <c r="K20" i="32" s="1"/>
  <c r="L20" i="32" s="1"/>
  <c r="I4" i="32"/>
  <c r="J4" i="32" s="1"/>
  <c r="K4" i="32" s="1"/>
  <c r="L4" i="32" s="1"/>
  <c r="N66" i="32"/>
  <c r="O66" i="32" s="1"/>
  <c r="P66" i="32" s="1"/>
  <c r="Q66" i="32" s="1"/>
  <c r="N50" i="32"/>
  <c r="O50" i="32" s="1"/>
  <c r="P50" i="32" s="1"/>
  <c r="Q50" i="32" s="1"/>
  <c r="I72" i="32"/>
  <c r="J72" i="32" s="1"/>
  <c r="K72" i="32" s="1"/>
  <c r="L72" i="32" s="1"/>
  <c r="I56" i="32"/>
  <c r="J56" i="32" s="1"/>
  <c r="K56" i="32" s="1"/>
  <c r="L56" i="32" s="1"/>
  <c r="I40" i="32"/>
  <c r="J40" i="32" s="1"/>
  <c r="K40" i="32" s="1"/>
  <c r="L40" i="32" s="1"/>
  <c r="I23" i="32"/>
  <c r="J23" i="32" s="1"/>
  <c r="K23" i="32" s="1"/>
  <c r="L23" i="32" s="1"/>
  <c r="I7" i="32"/>
  <c r="J7" i="32" s="1"/>
  <c r="K7" i="32" s="1"/>
  <c r="L7" i="32" s="1"/>
  <c r="S10" i="32"/>
  <c r="T10" i="32" s="1"/>
  <c r="U10" i="32" s="1"/>
  <c r="V10" i="32" s="1"/>
  <c r="N65" i="32"/>
  <c r="O65" i="32" s="1"/>
  <c r="P65" i="32" s="1"/>
  <c r="Q65" i="32" s="1"/>
  <c r="N49" i="32"/>
  <c r="O49" i="32" s="1"/>
  <c r="P49" i="32" s="1"/>
  <c r="Q49" i="32" s="1"/>
  <c r="N32" i="32"/>
  <c r="O32" i="32" s="1"/>
  <c r="P32" i="32" s="1"/>
  <c r="Q32" i="32" s="1"/>
  <c r="N16" i="32"/>
  <c r="O16" i="32" s="1"/>
  <c r="P16" i="32" s="1"/>
  <c r="Q16" i="32" s="1"/>
  <c r="I71" i="32"/>
  <c r="J71" i="32" s="1"/>
  <c r="K71" i="32" s="1"/>
  <c r="L71" i="32" s="1"/>
  <c r="I55" i="32"/>
  <c r="J55" i="32" s="1"/>
  <c r="K55" i="32" s="1"/>
  <c r="L55" i="32" s="1"/>
  <c r="I22" i="32"/>
  <c r="J22" i="32" s="1"/>
  <c r="K22" i="32" s="1"/>
  <c r="L22" i="32" s="1"/>
  <c r="I6" i="32"/>
  <c r="J6" i="32" s="1"/>
  <c r="K6" i="32" s="1"/>
  <c r="L6" i="32" s="1"/>
  <c r="S39" i="32"/>
  <c r="T39" i="32" s="1"/>
  <c r="U39" i="32" s="1"/>
  <c r="V39" i="32" s="1"/>
  <c r="S5" i="32"/>
  <c r="T5" i="32" s="1"/>
  <c r="U5" i="32" s="1"/>
  <c r="V5" i="32" s="1"/>
  <c r="N60" i="32"/>
  <c r="O60" i="32" s="1"/>
  <c r="P60" i="32" s="1"/>
  <c r="Q60" i="32" s="1"/>
  <c r="N44" i="32"/>
  <c r="O44" i="32" s="1"/>
  <c r="P44" i="32" s="1"/>
  <c r="Q44" i="32" s="1"/>
  <c r="N27" i="32"/>
  <c r="O27" i="32" s="1"/>
  <c r="P27" i="32" s="1"/>
  <c r="Q27" i="32" s="1"/>
  <c r="N11" i="32"/>
  <c r="O11" i="32" s="1"/>
  <c r="P11" i="32" s="1"/>
  <c r="Q11" i="32" s="1"/>
  <c r="I66" i="32"/>
  <c r="J66" i="32" s="1"/>
  <c r="K66" i="32" s="1"/>
  <c r="L66" i="32" s="1"/>
  <c r="I50" i="32"/>
  <c r="J50" i="32" s="1"/>
  <c r="K50" i="32" s="1"/>
  <c r="L50" i="32" s="1"/>
  <c r="I17" i="32"/>
  <c r="J17" i="32" s="1"/>
  <c r="K17" i="32" s="1"/>
  <c r="L17" i="32" s="1"/>
  <c r="S4" i="32"/>
  <c r="T4" i="32" s="1"/>
  <c r="U4" i="32" s="1"/>
  <c r="V4" i="32" s="1"/>
  <c r="N59" i="32"/>
  <c r="O59" i="32" s="1"/>
  <c r="P59" i="32" s="1"/>
  <c r="Q59" i="32" s="1"/>
  <c r="N43" i="32"/>
  <c r="O43" i="32" s="1"/>
  <c r="P43" i="32" s="1"/>
  <c r="Q43" i="32" s="1"/>
  <c r="N26" i="32"/>
  <c r="O26" i="32" s="1"/>
  <c r="P26" i="32" s="1"/>
  <c r="Q26" i="32" s="1"/>
  <c r="N10" i="32"/>
  <c r="O10" i="32" s="1"/>
  <c r="P10" i="32" s="1"/>
  <c r="Q10" i="32" s="1"/>
  <c r="I65" i="32"/>
  <c r="J65" i="32" s="1"/>
  <c r="K65" i="32" s="1"/>
  <c r="L65" i="32" s="1"/>
  <c r="I49" i="32"/>
  <c r="J49" i="32" s="1"/>
  <c r="K49" i="32" s="1"/>
  <c r="L49" i="32" s="1"/>
  <c r="I32" i="32"/>
  <c r="J32" i="32" s="1"/>
  <c r="K32" i="32" s="1"/>
  <c r="L32" i="32" s="1"/>
  <c r="I16" i="32"/>
  <c r="J16" i="32" s="1"/>
  <c r="K16" i="32" s="1"/>
  <c r="L16" i="32" s="1"/>
  <c r="X34" i="32"/>
  <c r="Y34" i="32" s="1"/>
  <c r="Z34" i="32" s="1"/>
  <c r="AA34" i="32" s="1"/>
  <c r="S7" i="32"/>
  <c r="T7" i="32" s="1"/>
  <c r="U7" i="32" s="1"/>
  <c r="V7" i="32" s="1"/>
  <c r="N62" i="32"/>
  <c r="O62" i="32" s="1"/>
  <c r="P62" i="32" s="1"/>
  <c r="Q62" i="32" s="1"/>
  <c r="N46" i="32"/>
  <c r="O46" i="32" s="1"/>
  <c r="P46" i="32" s="1"/>
  <c r="Q46" i="32" s="1"/>
  <c r="N29" i="32"/>
  <c r="O29" i="32" s="1"/>
  <c r="P29" i="32" s="1"/>
  <c r="Q29" i="32" s="1"/>
  <c r="N13" i="32"/>
  <c r="O13" i="32" s="1"/>
  <c r="P13" i="32" s="1"/>
  <c r="Q13" i="32" s="1"/>
  <c r="I68" i="32"/>
  <c r="J68" i="32" s="1"/>
  <c r="K68" i="32" s="1"/>
  <c r="L68" i="32" s="1"/>
  <c r="I52" i="32"/>
  <c r="J52" i="32" s="1"/>
  <c r="K52" i="32" s="1"/>
  <c r="L52" i="32" s="1"/>
  <c r="S6" i="32"/>
  <c r="T6" i="32" s="1"/>
  <c r="U6" i="32" s="1"/>
  <c r="V6" i="32" s="1"/>
  <c r="N61" i="32"/>
  <c r="O61" i="32" s="1"/>
  <c r="P61" i="32" s="1"/>
  <c r="Q61" i="32" s="1"/>
  <c r="N12" i="32"/>
  <c r="O12" i="32" s="1"/>
  <c r="P12" i="32" s="1"/>
  <c r="Q12" i="32" s="1"/>
  <c r="I67" i="32"/>
  <c r="J67" i="32" s="1"/>
  <c r="K67" i="32" s="1"/>
  <c r="L67" i="32" s="1"/>
  <c r="I51" i="32"/>
  <c r="J51" i="32" s="1"/>
  <c r="K51" i="32" s="1"/>
  <c r="L51" i="32" s="1"/>
  <c r="I35" i="32"/>
  <c r="J35" i="32" s="1"/>
  <c r="K35" i="32" s="1"/>
  <c r="L35" i="32" s="1"/>
  <c r="I18" i="32"/>
  <c r="J18" i="32" s="1"/>
  <c r="K18" i="32" s="1"/>
  <c r="L18" i="32" s="1"/>
  <c r="AH34" i="32"/>
  <c r="AI34" i="32" s="1"/>
  <c r="AJ34" i="32" s="1"/>
  <c r="AK34" i="32" s="1"/>
  <c r="D8" i="32"/>
  <c r="E8" i="32" s="1"/>
  <c r="F8" i="32" s="1"/>
  <c r="G8" i="32" s="1"/>
  <c r="D41" i="32"/>
  <c r="E41" i="32" s="1"/>
  <c r="F41" i="32" s="1"/>
  <c r="G41" i="32" s="1"/>
  <c r="D10" i="32"/>
  <c r="E10" i="32" s="1"/>
  <c r="F10" i="32" s="1"/>
  <c r="G10" i="32" s="1"/>
  <c r="D50" i="32"/>
  <c r="E50" i="32" s="1"/>
  <c r="F50" i="32" s="1"/>
  <c r="G50" i="32" s="1"/>
  <c r="D26" i="32"/>
  <c r="E26" i="32" s="1"/>
  <c r="F26" i="32" s="1"/>
  <c r="G26" i="32" s="1"/>
  <c r="D73" i="32"/>
  <c r="E73" i="32" s="1"/>
  <c r="F73" i="32" s="1"/>
  <c r="G73" i="32" s="1"/>
  <c r="X65" i="24"/>
  <c r="Y65" i="24" s="1"/>
  <c r="Z65" i="24" s="1"/>
  <c r="AA65" i="24" s="1"/>
  <c r="AC71" i="24"/>
  <c r="AD71" i="24" s="1"/>
  <c r="AE71" i="24" s="1"/>
  <c r="AF71" i="24" s="1"/>
  <c r="AH67" i="24"/>
  <c r="AI67" i="24" s="1"/>
  <c r="AJ67" i="24" s="1"/>
  <c r="AK67" i="24" s="1"/>
  <c r="I56" i="24"/>
  <c r="J56" i="24" s="1"/>
  <c r="K56" i="24" s="1"/>
  <c r="L56" i="24" s="1"/>
  <c r="I52" i="24"/>
  <c r="J52" i="24" s="1"/>
  <c r="K52" i="24" s="1"/>
  <c r="L52" i="24" s="1"/>
  <c r="I48" i="24"/>
  <c r="J48" i="24" s="1"/>
  <c r="K48" i="24" s="1"/>
  <c r="L48" i="24" s="1"/>
  <c r="I44" i="24"/>
  <c r="J44" i="24" s="1"/>
  <c r="K44" i="24" s="1"/>
  <c r="L44" i="24" s="1"/>
  <c r="I40" i="24"/>
  <c r="J40" i="24" s="1"/>
  <c r="K40" i="24" s="1"/>
  <c r="L40" i="24" s="1"/>
  <c r="X72" i="24"/>
  <c r="Y72" i="24" s="1"/>
  <c r="Z72" i="24" s="1"/>
  <c r="AA72" i="24" s="1"/>
  <c r="AC68" i="24"/>
  <c r="AD68" i="24" s="1"/>
  <c r="AE68" i="24" s="1"/>
  <c r="AF68" i="24" s="1"/>
  <c r="AC64" i="24"/>
  <c r="AD64" i="24" s="1"/>
  <c r="AE64" i="24" s="1"/>
  <c r="AF64" i="24" s="1"/>
  <c r="AH60" i="24"/>
  <c r="AI60" i="24" s="1"/>
  <c r="AJ60" i="24" s="1"/>
  <c r="AK60" i="24" s="1"/>
  <c r="D57" i="24"/>
  <c r="E57" i="24" s="1"/>
  <c r="F57" i="24" s="1"/>
  <c r="G57" i="24" s="1"/>
  <c r="D49" i="24"/>
  <c r="E49" i="24" s="1"/>
  <c r="F49" i="24" s="1"/>
  <c r="G49" i="24" s="1"/>
  <c r="D45" i="24"/>
  <c r="E45" i="24" s="1"/>
  <c r="F45" i="24" s="1"/>
  <c r="G45" i="24" s="1"/>
  <c r="D41" i="24"/>
  <c r="E41" i="24" s="1"/>
  <c r="F41" i="24" s="1"/>
  <c r="G41" i="24" s="1"/>
  <c r="X68" i="24"/>
  <c r="Y68" i="24" s="1"/>
  <c r="Z68" i="24" s="1"/>
  <c r="AA68" i="24" s="1"/>
  <c r="AC74" i="24"/>
  <c r="AD74" i="24" s="1"/>
  <c r="AE74" i="24" s="1"/>
  <c r="AF74" i="24" s="1"/>
  <c r="AC70" i="24"/>
  <c r="AD70" i="24" s="1"/>
  <c r="AE70" i="24" s="1"/>
  <c r="AF70" i="24" s="1"/>
  <c r="AH66" i="24"/>
  <c r="AI66" i="24" s="1"/>
  <c r="AJ66" i="24" s="1"/>
  <c r="AK66" i="24" s="1"/>
  <c r="I55" i="24"/>
  <c r="J55" i="24" s="1"/>
  <c r="K55" i="24" s="1"/>
  <c r="L55" i="24" s="1"/>
  <c r="I51" i="24"/>
  <c r="J51" i="24" s="1"/>
  <c r="K51" i="24" s="1"/>
  <c r="L51" i="24" s="1"/>
  <c r="I47" i="24"/>
  <c r="J47" i="24" s="1"/>
  <c r="K47" i="24" s="1"/>
  <c r="L47" i="24" s="1"/>
  <c r="I43" i="24"/>
  <c r="J43" i="24" s="1"/>
  <c r="K43" i="24" s="1"/>
  <c r="L43" i="24" s="1"/>
  <c r="I39" i="24"/>
  <c r="J39" i="24" s="1"/>
  <c r="K39" i="24" s="1"/>
  <c r="L39" i="24" s="1"/>
  <c r="X71" i="24"/>
  <c r="Y71" i="24" s="1"/>
  <c r="Z71" i="24" s="1"/>
  <c r="AA71" i="24" s="1"/>
  <c r="AC67" i="24"/>
  <c r="AD67" i="24" s="1"/>
  <c r="AE67" i="24" s="1"/>
  <c r="AF67" i="24" s="1"/>
  <c r="AH63" i="24"/>
  <c r="AI63" i="24" s="1"/>
  <c r="AJ63" i="24" s="1"/>
  <c r="AK63" i="24" s="1"/>
  <c r="AH59" i="24"/>
  <c r="AI59" i="24" s="1"/>
  <c r="AJ59" i="24" s="1"/>
  <c r="AK59" i="24" s="1"/>
  <c r="D56" i="24"/>
  <c r="E56" i="24" s="1"/>
  <c r="F56" i="24" s="1"/>
  <c r="G56" i="24" s="1"/>
  <c r="D52" i="24"/>
  <c r="E52" i="24" s="1"/>
  <c r="F52" i="24" s="1"/>
  <c r="G52" i="24" s="1"/>
  <c r="D48" i="24"/>
  <c r="E48" i="24" s="1"/>
  <c r="F48" i="24" s="1"/>
  <c r="G48" i="24" s="1"/>
  <c r="D44" i="24"/>
  <c r="E44" i="24" s="1"/>
  <c r="F44" i="24" s="1"/>
  <c r="G44" i="24" s="1"/>
  <c r="D40" i="24"/>
  <c r="E40" i="24" s="1"/>
  <c r="F40" i="24" s="1"/>
  <c r="G40" i="24" s="1"/>
  <c r="I36" i="24"/>
  <c r="J36" i="24" s="1"/>
  <c r="K36" i="24" s="1"/>
  <c r="L36" i="24" s="1"/>
  <c r="AC59" i="24"/>
  <c r="AD59" i="24" s="1"/>
  <c r="AE59" i="24" s="1"/>
  <c r="AF59" i="24" s="1"/>
  <c r="AC73" i="24"/>
  <c r="AD73" i="24" s="1"/>
  <c r="AE73" i="24" s="1"/>
  <c r="AF73" i="24" s="1"/>
  <c r="AH69" i="24"/>
  <c r="AI69" i="24" s="1"/>
  <c r="AJ69" i="24" s="1"/>
  <c r="AK69" i="24" s="1"/>
  <c r="AH65" i="24"/>
  <c r="AI65" i="24" s="1"/>
  <c r="AJ65" i="24" s="1"/>
  <c r="AK65" i="24" s="1"/>
  <c r="I58" i="24"/>
  <c r="J58" i="24" s="1"/>
  <c r="K58" i="24" s="1"/>
  <c r="L58" i="24" s="1"/>
  <c r="I54" i="24"/>
  <c r="J54" i="24" s="1"/>
  <c r="K54" i="24" s="1"/>
  <c r="L54" i="24" s="1"/>
  <c r="I50" i="24"/>
  <c r="J50" i="24" s="1"/>
  <c r="K50" i="24" s="1"/>
  <c r="L50" i="24" s="1"/>
  <c r="I46" i="24"/>
  <c r="J46" i="24" s="1"/>
  <c r="K46" i="24" s="1"/>
  <c r="L46" i="24" s="1"/>
  <c r="I42" i="24"/>
  <c r="J42" i="24" s="1"/>
  <c r="K42" i="24" s="1"/>
  <c r="L42" i="24" s="1"/>
  <c r="I38" i="24"/>
  <c r="J38" i="24" s="1"/>
  <c r="K38" i="24" s="1"/>
  <c r="L38" i="24" s="1"/>
  <c r="X74" i="24"/>
  <c r="Y74" i="24" s="1"/>
  <c r="Z74" i="24" s="1"/>
  <c r="AA74" i="24" s="1"/>
  <c r="X70" i="24"/>
  <c r="Y70" i="24" s="1"/>
  <c r="Z70" i="24" s="1"/>
  <c r="AA70" i="24" s="1"/>
  <c r="AC66" i="24"/>
  <c r="AD66" i="24" s="1"/>
  <c r="AE66" i="24" s="1"/>
  <c r="AF66" i="24" s="1"/>
  <c r="AH62" i="24"/>
  <c r="AI62" i="24" s="1"/>
  <c r="AJ62" i="24" s="1"/>
  <c r="AK62" i="24" s="1"/>
  <c r="AH58" i="24"/>
  <c r="AI58" i="24" s="1"/>
  <c r="AJ58" i="24" s="1"/>
  <c r="AK58" i="24" s="1"/>
  <c r="D55" i="24"/>
  <c r="E55" i="24" s="1"/>
  <c r="F55" i="24" s="1"/>
  <c r="G55" i="24" s="1"/>
  <c r="D43" i="24"/>
  <c r="E43" i="24" s="1"/>
  <c r="F43" i="24" s="1"/>
  <c r="G43" i="24" s="1"/>
  <c r="D39" i="24"/>
  <c r="E39" i="24" s="1"/>
  <c r="F39" i="24" s="1"/>
  <c r="G39" i="24" s="1"/>
  <c r="I35" i="24"/>
  <c r="J35" i="24" s="1"/>
  <c r="K35" i="24" s="1"/>
  <c r="L35" i="24" s="1"/>
  <c r="D36" i="24"/>
  <c r="E36" i="24" s="1"/>
  <c r="F36" i="24" s="1"/>
  <c r="G36" i="24" s="1"/>
  <c r="N73" i="24"/>
  <c r="O73" i="24" s="1"/>
  <c r="P73" i="24" s="1"/>
  <c r="Q73" i="24" s="1"/>
  <c r="S68" i="24"/>
  <c r="T68" i="24" s="1"/>
  <c r="U68" i="24" s="1"/>
  <c r="V68" i="24" s="1"/>
  <c r="S64" i="24"/>
  <c r="T64" i="24" s="1"/>
  <c r="U64" i="24" s="1"/>
  <c r="V64" i="24" s="1"/>
  <c r="X60" i="24"/>
  <c r="Y60" i="24" s="1"/>
  <c r="Z60" i="24" s="1"/>
  <c r="AA60" i="24" s="1"/>
  <c r="AH56" i="24"/>
  <c r="AI56" i="24" s="1"/>
  <c r="AJ56" i="24" s="1"/>
  <c r="AK56" i="24" s="1"/>
  <c r="AH52" i="24"/>
  <c r="AI52" i="24" s="1"/>
  <c r="AJ52" i="24" s="1"/>
  <c r="AK52" i="24" s="1"/>
  <c r="AH48" i="24"/>
  <c r="AI48" i="24" s="1"/>
  <c r="AJ48" i="24" s="1"/>
  <c r="AK48" i="24" s="1"/>
  <c r="AH44" i="24"/>
  <c r="AI44" i="24" s="1"/>
  <c r="AJ44" i="24" s="1"/>
  <c r="AK44" i="24" s="1"/>
  <c r="D34" i="24"/>
  <c r="E34" i="24" s="1"/>
  <c r="F34" i="24" s="1"/>
  <c r="G34" i="24" s="1"/>
  <c r="D20" i="24"/>
  <c r="E20" i="24" s="1"/>
  <c r="F20" i="24" s="1"/>
  <c r="G20" i="24" s="1"/>
  <c r="N72" i="24"/>
  <c r="O72" i="24" s="1"/>
  <c r="P72" i="24" s="1"/>
  <c r="Q72" i="24" s="1"/>
  <c r="S67" i="24"/>
  <c r="T67" i="24" s="1"/>
  <c r="U67" i="24" s="1"/>
  <c r="V67" i="24" s="1"/>
  <c r="X63" i="24"/>
  <c r="Y63" i="24" s="1"/>
  <c r="Z63" i="24" s="1"/>
  <c r="AA63" i="24" s="1"/>
  <c r="X59" i="24"/>
  <c r="Y59" i="24" s="1"/>
  <c r="Z59" i="24" s="1"/>
  <c r="AA59" i="24" s="1"/>
  <c r="AH55" i="24"/>
  <c r="AI55" i="24" s="1"/>
  <c r="AJ55" i="24" s="1"/>
  <c r="AK55" i="24" s="1"/>
  <c r="AH51" i="24"/>
  <c r="AI51" i="24" s="1"/>
  <c r="AJ51" i="24" s="1"/>
  <c r="AK51" i="24" s="1"/>
  <c r="AH47" i="24"/>
  <c r="AI47" i="24" s="1"/>
  <c r="AJ47" i="24" s="1"/>
  <c r="AK47" i="24" s="1"/>
  <c r="AH43" i="24"/>
  <c r="AI43" i="24" s="1"/>
  <c r="AJ43" i="24" s="1"/>
  <c r="AK43" i="24" s="1"/>
  <c r="N70" i="24"/>
  <c r="O70" i="24" s="1"/>
  <c r="P70" i="24" s="1"/>
  <c r="Q70" i="24" s="1"/>
  <c r="AC38" i="24"/>
  <c r="AD38" i="24" s="1"/>
  <c r="AE38" i="24" s="1"/>
  <c r="AF38" i="24" s="1"/>
  <c r="X55" i="24"/>
  <c r="Y55" i="24" s="1"/>
  <c r="Z55" i="24" s="1"/>
  <c r="AA55" i="24" s="1"/>
  <c r="X51" i="24"/>
  <c r="Y51" i="24" s="1"/>
  <c r="Z51" i="24" s="1"/>
  <c r="AA51" i="24" s="1"/>
  <c r="X47" i="24"/>
  <c r="Y47" i="24" s="1"/>
  <c r="Z47" i="24" s="1"/>
  <c r="AA47" i="24" s="1"/>
  <c r="X43" i="24"/>
  <c r="Y43" i="24" s="1"/>
  <c r="Z43" i="24" s="1"/>
  <c r="AA43" i="24" s="1"/>
  <c r="X39" i="24"/>
  <c r="Y39" i="24" s="1"/>
  <c r="Z39" i="24" s="1"/>
  <c r="AA39" i="24" s="1"/>
  <c r="AC35" i="24"/>
  <c r="AD35" i="24" s="1"/>
  <c r="AE35" i="24" s="1"/>
  <c r="AF35" i="24" s="1"/>
  <c r="AC28" i="24"/>
  <c r="AD28" i="24" s="1"/>
  <c r="AE28" i="24" s="1"/>
  <c r="AF28" i="24" s="1"/>
  <c r="N16" i="24"/>
  <c r="O16" i="24" s="1"/>
  <c r="P16" i="24" s="1"/>
  <c r="Q16" i="24" s="1"/>
  <c r="AC12" i="24"/>
  <c r="AD12" i="24" s="1"/>
  <c r="AE12" i="24" s="1"/>
  <c r="AF12" i="24" s="1"/>
  <c r="I9" i="24"/>
  <c r="J9" i="24" s="1"/>
  <c r="K9" i="24" s="1"/>
  <c r="L9" i="24" s="1"/>
  <c r="N71" i="24"/>
  <c r="O71" i="24" s="1"/>
  <c r="P71" i="24" s="1"/>
  <c r="Q71" i="24" s="1"/>
  <c r="S66" i="24"/>
  <c r="T66" i="24" s="1"/>
  <c r="U66" i="24" s="1"/>
  <c r="V66" i="24" s="1"/>
  <c r="X62" i="24"/>
  <c r="Y62" i="24" s="1"/>
  <c r="Z62" i="24" s="1"/>
  <c r="AA62" i="24" s="1"/>
  <c r="X58" i="24"/>
  <c r="Y58" i="24" s="1"/>
  <c r="Z58" i="24" s="1"/>
  <c r="AA58" i="24" s="1"/>
  <c r="AH54" i="24"/>
  <c r="AI54" i="24" s="1"/>
  <c r="AJ54" i="24" s="1"/>
  <c r="AK54" i="24" s="1"/>
  <c r="AH50" i="24"/>
  <c r="AI50" i="24" s="1"/>
  <c r="AJ50" i="24" s="1"/>
  <c r="AK50" i="24" s="1"/>
  <c r="AH42" i="24"/>
  <c r="AI42" i="24" s="1"/>
  <c r="AJ42" i="24" s="1"/>
  <c r="AK42" i="24" s="1"/>
  <c r="I73" i="24"/>
  <c r="J73" i="24" s="1"/>
  <c r="K73" i="24" s="1"/>
  <c r="L73" i="24" s="1"/>
  <c r="I67" i="24"/>
  <c r="J67" i="24" s="1"/>
  <c r="K67" i="24" s="1"/>
  <c r="L67" i="24" s="1"/>
  <c r="N63" i="24"/>
  <c r="O63" i="24" s="1"/>
  <c r="P63" i="24" s="1"/>
  <c r="Q63" i="24" s="1"/>
  <c r="N59" i="24"/>
  <c r="O59" i="24" s="1"/>
  <c r="P59" i="24" s="1"/>
  <c r="Q59" i="24" s="1"/>
  <c r="X54" i="24"/>
  <c r="Y54" i="24" s="1"/>
  <c r="Z54" i="24" s="1"/>
  <c r="AA54" i="24" s="1"/>
  <c r="X50" i="24"/>
  <c r="Y50" i="24" s="1"/>
  <c r="Z50" i="24" s="1"/>
  <c r="AA50" i="24" s="1"/>
  <c r="X46" i="24"/>
  <c r="Y46" i="24" s="1"/>
  <c r="Z46" i="24" s="1"/>
  <c r="AA46" i="24" s="1"/>
  <c r="X42" i="24"/>
  <c r="Y42" i="24" s="1"/>
  <c r="Z42" i="24" s="1"/>
  <c r="AA42" i="24" s="1"/>
  <c r="X38" i="24"/>
  <c r="Y38" i="24" s="1"/>
  <c r="Z38" i="24" s="1"/>
  <c r="AA38" i="24" s="1"/>
  <c r="AC34" i="24"/>
  <c r="AD34" i="24" s="1"/>
  <c r="AE34" i="24" s="1"/>
  <c r="AF34" i="24" s="1"/>
  <c r="I61" i="24"/>
  <c r="J61" i="24" s="1"/>
  <c r="K61" i="24" s="1"/>
  <c r="L61" i="24" s="1"/>
  <c r="S56" i="24"/>
  <c r="T56" i="24" s="1"/>
  <c r="U56" i="24" s="1"/>
  <c r="V56" i="24" s="1"/>
  <c r="S52" i="24"/>
  <c r="T52" i="24" s="1"/>
  <c r="U52" i="24" s="1"/>
  <c r="V52" i="24" s="1"/>
  <c r="S48" i="24"/>
  <c r="T48" i="24" s="1"/>
  <c r="U48" i="24" s="1"/>
  <c r="V48" i="24" s="1"/>
  <c r="S44" i="24"/>
  <c r="T44" i="24" s="1"/>
  <c r="U44" i="24" s="1"/>
  <c r="V44" i="24" s="1"/>
  <c r="S40" i="24"/>
  <c r="T40" i="24" s="1"/>
  <c r="U40" i="24" s="1"/>
  <c r="V40" i="24" s="1"/>
  <c r="X36" i="24"/>
  <c r="Y36" i="24" s="1"/>
  <c r="Z36" i="24" s="1"/>
  <c r="AA36" i="24" s="1"/>
  <c r="AH30" i="24"/>
  <c r="AI30" i="24" s="1"/>
  <c r="AJ30" i="24" s="1"/>
  <c r="AK30" i="24" s="1"/>
  <c r="AH26" i="24"/>
  <c r="AI26" i="24" s="1"/>
  <c r="AJ26" i="24" s="1"/>
  <c r="AK26" i="24" s="1"/>
  <c r="I22" i="24"/>
  <c r="J22" i="24" s="1"/>
  <c r="K22" i="24" s="1"/>
  <c r="L22" i="24" s="1"/>
  <c r="N18" i="24"/>
  <c r="O18" i="24" s="1"/>
  <c r="P18" i="24" s="1"/>
  <c r="Q18" i="24" s="1"/>
  <c r="AC14" i="24"/>
  <c r="AD14" i="24" s="1"/>
  <c r="AE14" i="24" s="1"/>
  <c r="AF14" i="24" s="1"/>
  <c r="I11" i="24"/>
  <c r="J11" i="24" s="1"/>
  <c r="K11" i="24" s="1"/>
  <c r="L11" i="24" s="1"/>
  <c r="AH31" i="24"/>
  <c r="AI31" i="24" s="1"/>
  <c r="AJ31" i="24" s="1"/>
  <c r="AK31" i="24" s="1"/>
  <c r="AC27" i="24"/>
  <c r="AD27" i="24" s="1"/>
  <c r="AE27" i="24" s="1"/>
  <c r="AF27" i="24" s="1"/>
  <c r="D24" i="24"/>
  <c r="E24" i="24" s="1"/>
  <c r="F24" i="24" s="1"/>
  <c r="G24" i="24" s="1"/>
  <c r="I19" i="24"/>
  <c r="J19" i="24" s="1"/>
  <c r="K19" i="24" s="1"/>
  <c r="L19" i="24" s="1"/>
  <c r="X15" i="24"/>
  <c r="Y15" i="24" s="1"/>
  <c r="Z15" i="24" s="1"/>
  <c r="AA15" i="24" s="1"/>
  <c r="N8" i="24"/>
  <c r="O8" i="24" s="1"/>
  <c r="P8" i="24" s="1"/>
  <c r="Q8" i="24" s="1"/>
  <c r="X4" i="24"/>
  <c r="Y4" i="24" s="1"/>
  <c r="Z4" i="24" s="1"/>
  <c r="AA4" i="24" s="1"/>
  <c r="X29" i="24"/>
  <c r="Y29" i="24" s="1"/>
  <c r="Z29" i="24" s="1"/>
  <c r="AA29" i="24" s="1"/>
  <c r="AC25" i="24"/>
  <c r="AD25" i="24" s="1"/>
  <c r="AE25" i="24" s="1"/>
  <c r="AF25" i="24" s="1"/>
  <c r="X13" i="24"/>
  <c r="Y13" i="24" s="1"/>
  <c r="Z13" i="24" s="1"/>
  <c r="AA13" i="24" s="1"/>
  <c r="S31" i="24"/>
  <c r="T31" i="24" s="1"/>
  <c r="U31" i="24" s="1"/>
  <c r="V31" i="24" s="1"/>
  <c r="S27" i="24"/>
  <c r="T27" i="24" s="1"/>
  <c r="U27" i="24" s="1"/>
  <c r="V27" i="24" s="1"/>
  <c r="AH23" i="24"/>
  <c r="AI23" i="24" s="1"/>
  <c r="AJ23" i="24" s="1"/>
  <c r="AK23" i="24" s="1"/>
  <c r="I16" i="24"/>
  <c r="J16" i="24" s="1"/>
  <c r="K16" i="24" s="1"/>
  <c r="L16" i="24" s="1"/>
  <c r="N74" i="24"/>
  <c r="O74" i="24" s="1"/>
  <c r="P74" i="24" s="1"/>
  <c r="Q74" i="24" s="1"/>
  <c r="S69" i="24"/>
  <c r="T69" i="24" s="1"/>
  <c r="U69" i="24" s="1"/>
  <c r="V69" i="24" s="1"/>
  <c r="S65" i="24"/>
  <c r="T65" i="24" s="1"/>
  <c r="U65" i="24" s="1"/>
  <c r="V65" i="24" s="1"/>
  <c r="X61" i="24"/>
  <c r="Y61" i="24" s="1"/>
  <c r="Z61" i="24" s="1"/>
  <c r="AA61" i="24" s="1"/>
  <c r="AH57" i="24"/>
  <c r="AI57" i="24" s="1"/>
  <c r="AJ57" i="24" s="1"/>
  <c r="AK57" i="24" s="1"/>
  <c r="AH53" i="24"/>
  <c r="AI53" i="24" s="1"/>
  <c r="AJ53" i="24" s="1"/>
  <c r="AK53" i="24" s="1"/>
  <c r="AH49" i="24"/>
  <c r="AI49" i="24" s="1"/>
  <c r="AJ49" i="24" s="1"/>
  <c r="AK49" i="24" s="1"/>
  <c r="AH41" i="24"/>
  <c r="AI41" i="24" s="1"/>
  <c r="AJ41" i="24" s="1"/>
  <c r="AK41" i="24" s="1"/>
  <c r="I72" i="24"/>
  <c r="J72" i="24" s="1"/>
  <c r="K72" i="24" s="1"/>
  <c r="L72" i="24" s="1"/>
  <c r="N68" i="24"/>
  <c r="O68" i="24" s="1"/>
  <c r="P68" i="24" s="1"/>
  <c r="Q68" i="24" s="1"/>
  <c r="N64" i="24"/>
  <c r="O64" i="24" s="1"/>
  <c r="P64" i="24" s="1"/>
  <c r="Q64" i="24" s="1"/>
  <c r="S60" i="24"/>
  <c r="T60" i="24" s="1"/>
  <c r="U60" i="24" s="1"/>
  <c r="V60" i="24" s="1"/>
  <c r="AC56" i="24"/>
  <c r="AD56" i="24" s="1"/>
  <c r="AE56" i="24" s="1"/>
  <c r="AF56" i="24" s="1"/>
  <c r="AC52" i="24"/>
  <c r="AD52" i="24" s="1"/>
  <c r="AE52" i="24" s="1"/>
  <c r="AF52" i="24" s="1"/>
  <c r="AC48" i="24"/>
  <c r="AD48" i="24" s="1"/>
  <c r="AE48" i="24" s="1"/>
  <c r="AF48" i="24" s="1"/>
  <c r="AC44" i="24"/>
  <c r="AD44" i="24" s="1"/>
  <c r="AE44" i="24" s="1"/>
  <c r="AF44" i="24" s="1"/>
  <c r="AH36" i="24"/>
  <c r="AI36" i="24" s="1"/>
  <c r="AJ36" i="24" s="1"/>
  <c r="AK36" i="24" s="1"/>
  <c r="I70" i="24"/>
  <c r="J70" i="24" s="1"/>
  <c r="K70" i="24" s="1"/>
  <c r="L70" i="24" s="1"/>
  <c r="I66" i="24"/>
  <c r="J66" i="24" s="1"/>
  <c r="K66" i="24" s="1"/>
  <c r="L66" i="24" s="1"/>
  <c r="N62" i="24"/>
  <c r="O62" i="24" s="1"/>
  <c r="P62" i="24" s="1"/>
  <c r="Q62" i="24" s="1"/>
  <c r="X57" i="24"/>
  <c r="Y57" i="24" s="1"/>
  <c r="Z57" i="24" s="1"/>
  <c r="AA57" i="24" s="1"/>
  <c r="X53" i="24"/>
  <c r="Y53" i="24" s="1"/>
  <c r="Z53" i="24" s="1"/>
  <c r="AA53" i="24" s="1"/>
  <c r="X49" i="24"/>
  <c r="Y49" i="24" s="1"/>
  <c r="Z49" i="24" s="1"/>
  <c r="AA49" i="24" s="1"/>
  <c r="X45" i="24"/>
  <c r="Y45" i="24" s="1"/>
  <c r="Z45" i="24" s="1"/>
  <c r="AA45" i="24" s="1"/>
  <c r="X41" i="24"/>
  <c r="Y41" i="24" s="1"/>
  <c r="Z41" i="24" s="1"/>
  <c r="AA41" i="24" s="1"/>
  <c r="X37" i="24"/>
  <c r="Y37" i="24" s="1"/>
  <c r="Z37" i="24" s="1"/>
  <c r="AA37" i="24" s="1"/>
  <c r="D69" i="24"/>
  <c r="E69" i="24" s="1"/>
  <c r="F69" i="24" s="1"/>
  <c r="G69" i="24" s="1"/>
  <c r="D65" i="24"/>
  <c r="E65" i="24" s="1"/>
  <c r="F65" i="24" s="1"/>
  <c r="G65" i="24" s="1"/>
  <c r="I60" i="24"/>
  <c r="J60" i="24" s="1"/>
  <c r="K60" i="24" s="1"/>
  <c r="L60" i="24" s="1"/>
  <c r="S47" i="24"/>
  <c r="T47" i="24" s="1"/>
  <c r="U47" i="24" s="1"/>
  <c r="V47" i="24" s="1"/>
  <c r="S43" i="24"/>
  <c r="T43" i="24" s="1"/>
  <c r="U43" i="24" s="1"/>
  <c r="V43" i="24" s="1"/>
  <c r="S39" i="24"/>
  <c r="T39" i="24" s="1"/>
  <c r="U39" i="24" s="1"/>
  <c r="V39" i="24" s="1"/>
  <c r="X35" i="24"/>
  <c r="Y35" i="24" s="1"/>
  <c r="Z35" i="24" s="1"/>
  <c r="AA35" i="24" s="1"/>
  <c r="AC31" i="24"/>
  <c r="AD31" i="24" s="1"/>
  <c r="AE31" i="24" s="1"/>
  <c r="AF31" i="24" s="1"/>
  <c r="S34" i="24"/>
  <c r="T34" i="24" s="1"/>
  <c r="U34" i="24" s="1"/>
  <c r="V34" i="24" s="1"/>
  <c r="AH29" i="24"/>
  <c r="AI29" i="24" s="1"/>
  <c r="AJ29" i="24" s="1"/>
  <c r="AK29" i="24" s="1"/>
  <c r="I21" i="24"/>
  <c r="J21" i="24" s="1"/>
  <c r="K21" i="24" s="1"/>
  <c r="L21" i="24" s="1"/>
  <c r="S17" i="24"/>
  <c r="T17" i="24" s="1"/>
  <c r="U17" i="24" s="1"/>
  <c r="V17" i="24" s="1"/>
  <c r="I10" i="24"/>
  <c r="J10" i="24" s="1"/>
  <c r="K10" i="24" s="1"/>
  <c r="L10" i="24" s="1"/>
  <c r="AC5" i="24"/>
  <c r="AD5" i="24" s="1"/>
  <c r="AE5" i="24" s="1"/>
  <c r="AF5" i="24" s="1"/>
  <c r="N37" i="24"/>
  <c r="O37" i="24" s="1"/>
  <c r="P37" i="24" s="1"/>
  <c r="Q37" i="24" s="1"/>
  <c r="AC30" i="24"/>
  <c r="AD30" i="24" s="1"/>
  <c r="AE30" i="24" s="1"/>
  <c r="AF30" i="24" s="1"/>
  <c r="AC26" i="24"/>
  <c r="AD26" i="24" s="1"/>
  <c r="AE26" i="24" s="1"/>
  <c r="AF26" i="24" s="1"/>
  <c r="D23" i="24"/>
  <c r="E23" i="24" s="1"/>
  <c r="F23" i="24" s="1"/>
  <c r="G23" i="24" s="1"/>
  <c r="I18" i="24"/>
  <c r="J18" i="24" s="1"/>
  <c r="K18" i="24" s="1"/>
  <c r="L18" i="24" s="1"/>
  <c r="X14" i="24"/>
  <c r="Y14" i="24" s="1"/>
  <c r="Z14" i="24" s="1"/>
  <c r="AA14" i="24" s="1"/>
  <c r="D11" i="24"/>
  <c r="E11" i="24" s="1"/>
  <c r="F11" i="24" s="1"/>
  <c r="G11" i="24" s="1"/>
  <c r="S7" i="24"/>
  <c r="T7" i="24" s="1"/>
  <c r="U7" i="24" s="1"/>
  <c r="V7" i="24" s="1"/>
  <c r="AH32" i="24"/>
  <c r="AI32" i="24" s="1"/>
  <c r="AJ32" i="24" s="1"/>
  <c r="AK32" i="24" s="1"/>
  <c r="X28" i="24"/>
  <c r="Y28" i="24" s="1"/>
  <c r="Z28" i="24" s="1"/>
  <c r="AA28" i="24" s="1"/>
  <c r="AC24" i="24"/>
  <c r="AD24" i="24" s="1"/>
  <c r="AE24" i="24" s="1"/>
  <c r="AF24" i="24" s="1"/>
  <c r="I17" i="24"/>
  <c r="J17" i="24" s="1"/>
  <c r="K17" i="24" s="1"/>
  <c r="L17" i="24" s="1"/>
  <c r="X12" i="24"/>
  <c r="Y12" i="24" s="1"/>
  <c r="Z12" i="24" s="1"/>
  <c r="AA12" i="24" s="1"/>
  <c r="D9" i="24"/>
  <c r="E9" i="24" s="1"/>
  <c r="F9" i="24" s="1"/>
  <c r="G9" i="24" s="1"/>
  <c r="S36" i="24"/>
  <c r="T36" i="24" s="1"/>
  <c r="U36" i="24" s="1"/>
  <c r="V36" i="24" s="1"/>
  <c r="S30" i="24"/>
  <c r="T30" i="24" s="1"/>
  <c r="U30" i="24" s="1"/>
  <c r="V30" i="24" s="1"/>
  <c r="S26" i="24"/>
  <c r="T26" i="24" s="1"/>
  <c r="U26" i="24" s="1"/>
  <c r="V26" i="24" s="1"/>
  <c r="AH22" i="24"/>
  <c r="AI22" i="24" s="1"/>
  <c r="AJ22" i="24" s="1"/>
  <c r="AK22" i="24" s="1"/>
  <c r="N15" i="24"/>
  <c r="O15" i="24" s="1"/>
  <c r="P15" i="24" s="1"/>
  <c r="Q15" i="24" s="1"/>
  <c r="AC11" i="24"/>
  <c r="AD11" i="24" s="1"/>
  <c r="AE11" i="24" s="1"/>
  <c r="AF11" i="24" s="1"/>
  <c r="I7" i="24"/>
  <c r="J7" i="24" s="1"/>
  <c r="K7" i="24" s="1"/>
  <c r="L7" i="24" s="1"/>
  <c r="AC33" i="24"/>
  <c r="AD33" i="24" s="1"/>
  <c r="AE33" i="24" s="1"/>
  <c r="AF33" i="24" s="1"/>
  <c r="N6" i="24"/>
  <c r="O6" i="24" s="1"/>
  <c r="P6" i="24" s="1"/>
  <c r="Q6" i="24" s="1"/>
  <c r="S33" i="24"/>
  <c r="T33" i="24" s="1"/>
  <c r="U33" i="24" s="1"/>
  <c r="V33" i="24" s="1"/>
  <c r="S35" i="24"/>
  <c r="T35" i="24" s="1"/>
  <c r="U35" i="24" s="1"/>
  <c r="V35" i="24" s="1"/>
  <c r="S29" i="24"/>
  <c r="T29" i="24" s="1"/>
  <c r="U29" i="24" s="1"/>
  <c r="V29" i="24" s="1"/>
  <c r="N14" i="24"/>
  <c r="O14" i="24" s="1"/>
  <c r="P14" i="24" s="1"/>
  <c r="Q14" i="24" s="1"/>
  <c r="N5" i="24"/>
  <c r="O5" i="24" s="1"/>
  <c r="P5" i="24" s="1"/>
  <c r="Q5" i="24" s="1"/>
  <c r="N28" i="24"/>
  <c r="O28" i="24" s="1"/>
  <c r="P28" i="24" s="1"/>
  <c r="Q28" i="24" s="1"/>
  <c r="S24" i="24"/>
  <c r="T24" i="24" s="1"/>
  <c r="U24" i="24" s="1"/>
  <c r="V24" i="24" s="1"/>
  <c r="AC20" i="24"/>
  <c r="AD20" i="24" s="1"/>
  <c r="AE20" i="24" s="1"/>
  <c r="AF20" i="24" s="1"/>
  <c r="I15" i="24"/>
  <c r="J15" i="24" s="1"/>
  <c r="K15" i="24" s="1"/>
  <c r="L15" i="24" s="1"/>
  <c r="AH9" i="24"/>
  <c r="AI9" i="24" s="1"/>
  <c r="AJ9" i="24" s="1"/>
  <c r="AK9" i="24" s="1"/>
  <c r="I6" i="24"/>
  <c r="J6" i="24" s="1"/>
  <c r="K6" i="24" s="1"/>
  <c r="L6" i="24" s="1"/>
  <c r="N33" i="24"/>
  <c r="O33" i="24" s="1"/>
  <c r="P33" i="24" s="1"/>
  <c r="Q33" i="24" s="1"/>
  <c r="I29" i="24"/>
  <c r="J29" i="24" s="1"/>
  <c r="K29" i="24" s="1"/>
  <c r="L29" i="24" s="1"/>
  <c r="N25" i="24"/>
  <c r="O25" i="24" s="1"/>
  <c r="P25" i="24" s="1"/>
  <c r="Q25" i="24" s="1"/>
  <c r="X20" i="24"/>
  <c r="Y20" i="24" s="1"/>
  <c r="Z20" i="24" s="1"/>
  <c r="AA20" i="24" s="1"/>
  <c r="AH16" i="24"/>
  <c r="AI16" i="24" s="1"/>
  <c r="AJ16" i="24" s="1"/>
  <c r="AK16" i="24" s="1"/>
  <c r="X25" i="24"/>
  <c r="Y25" i="24" s="1"/>
  <c r="Z25" i="24" s="1"/>
  <c r="AA25" i="24" s="1"/>
  <c r="AH10" i="24"/>
  <c r="AI10" i="24" s="1"/>
  <c r="AJ10" i="24" s="1"/>
  <c r="AK10" i="24" s="1"/>
  <c r="N4" i="24"/>
  <c r="O4" i="24" s="1"/>
  <c r="P4" i="24" s="1"/>
  <c r="Q4" i="24" s="1"/>
  <c r="N31" i="24"/>
  <c r="O31" i="24" s="1"/>
  <c r="P31" i="24" s="1"/>
  <c r="Q31" i="24" s="1"/>
  <c r="N27" i="24"/>
  <c r="O27" i="24" s="1"/>
  <c r="P27" i="24" s="1"/>
  <c r="Q27" i="24" s="1"/>
  <c r="AC23" i="24"/>
  <c r="AD23" i="24" s="1"/>
  <c r="AE23" i="24" s="1"/>
  <c r="AF23" i="24" s="1"/>
  <c r="AH19" i="24"/>
  <c r="AI19" i="24" s="1"/>
  <c r="AJ19" i="24" s="1"/>
  <c r="AK19" i="24" s="1"/>
  <c r="I14" i="24"/>
  <c r="J14" i="24" s="1"/>
  <c r="K14" i="24" s="1"/>
  <c r="L14" i="24" s="1"/>
  <c r="AH8" i="24"/>
  <c r="AI8" i="24" s="1"/>
  <c r="AJ8" i="24" s="1"/>
  <c r="AK8" i="24" s="1"/>
  <c r="I5" i="24"/>
  <c r="J5" i="24" s="1"/>
  <c r="K5" i="24" s="1"/>
  <c r="L5" i="24" s="1"/>
  <c r="N32" i="24"/>
  <c r="O32" i="24" s="1"/>
  <c r="P32" i="24" s="1"/>
  <c r="Q32" i="24" s="1"/>
  <c r="I28" i="24"/>
  <c r="J28" i="24" s="1"/>
  <c r="K28" i="24" s="1"/>
  <c r="L28" i="24" s="1"/>
  <c r="D16" i="24"/>
  <c r="E16" i="24" s="1"/>
  <c r="F16" i="24" s="1"/>
  <c r="G16" i="24" s="1"/>
  <c r="N12" i="24"/>
  <c r="O12" i="24" s="1"/>
  <c r="P12" i="24" s="1"/>
  <c r="Q12" i="24" s="1"/>
  <c r="AH39" i="24"/>
  <c r="AI39" i="24" s="1"/>
  <c r="AJ39" i="24" s="1"/>
  <c r="AK39" i="24" s="1"/>
  <c r="D30" i="24"/>
  <c r="E30" i="24" s="1"/>
  <c r="F30" i="24" s="1"/>
  <c r="G30" i="24" s="1"/>
  <c r="AH21" i="24"/>
  <c r="AI21" i="24" s="1"/>
  <c r="AJ21" i="24" s="1"/>
  <c r="AK21" i="24" s="1"/>
  <c r="I8" i="24"/>
  <c r="J8" i="24" s="1"/>
  <c r="K8" i="24" s="1"/>
  <c r="L8" i="24" s="1"/>
  <c r="N30" i="24"/>
  <c r="O30" i="24" s="1"/>
  <c r="P30" i="24" s="1"/>
  <c r="Q30" i="24" s="1"/>
  <c r="N26" i="24"/>
  <c r="O26" i="24" s="1"/>
  <c r="P26" i="24" s="1"/>
  <c r="Q26" i="24" s="1"/>
  <c r="AC22" i="24"/>
  <c r="AD22" i="24" s="1"/>
  <c r="AE22" i="24" s="1"/>
  <c r="AF22" i="24" s="1"/>
  <c r="AH18" i="24"/>
  <c r="AI18" i="24" s="1"/>
  <c r="AJ18" i="24" s="1"/>
  <c r="AK18" i="24" s="1"/>
  <c r="N13" i="24"/>
  <c r="O13" i="24" s="1"/>
  <c r="P13" i="24" s="1"/>
  <c r="Q13" i="24" s="1"/>
  <c r="I4" i="24"/>
  <c r="J4" i="24" s="1"/>
  <c r="K4" i="24" s="1"/>
  <c r="L4" i="24" s="1"/>
  <c r="AH40" i="24"/>
  <c r="AI40" i="24" s="1"/>
  <c r="AJ40" i="24" s="1"/>
  <c r="AK40" i="24" s="1"/>
  <c r="I31" i="24"/>
  <c r="J31" i="24" s="1"/>
  <c r="K31" i="24" s="1"/>
  <c r="L31" i="24" s="1"/>
  <c r="I27" i="24"/>
  <c r="J27" i="24" s="1"/>
  <c r="K27" i="24" s="1"/>
  <c r="L27" i="24" s="1"/>
  <c r="X22" i="24"/>
  <c r="Y22" i="24" s="1"/>
  <c r="Z22" i="24" s="1"/>
  <c r="AA22" i="24" s="1"/>
  <c r="D15" i="24"/>
  <c r="E15" i="24" s="1"/>
  <c r="F15" i="24" s="1"/>
  <c r="G15" i="24" s="1"/>
  <c r="X11" i="24"/>
  <c r="Y11" i="24" s="1"/>
  <c r="Z11" i="24" s="1"/>
  <c r="AA11" i="24" s="1"/>
  <c r="D35" i="24"/>
  <c r="E35" i="24" s="1"/>
  <c r="F35" i="24" s="1"/>
  <c r="G35" i="24" s="1"/>
  <c r="D29" i="24"/>
  <c r="E29" i="24" s="1"/>
  <c r="F29" i="24" s="1"/>
  <c r="G29" i="24" s="1"/>
  <c r="I25" i="24"/>
  <c r="J25" i="24" s="1"/>
  <c r="K25" i="24" s="1"/>
  <c r="L25" i="24" s="1"/>
  <c r="S21" i="24"/>
  <c r="T21" i="24" s="1"/>
  <c r="U21" i="24" s="1"/>
  <c r="V21" i="24" s="1"/>
  <c r="AC17" i="24"/>
  <c r="AD17" i="24" s="1"/>
  <c r="AE17" i="24" s="1"/>
  <c r="AF17" i="24" s="1"/>
  <c r="S10" i="24"/>
  <c r="T10" i="24" s="1"/>
  <c r="U10" i="24" s="1"/>
  <c r="V10" i="24" s="1"/>
  <c r="AH6" i="24"/>
  <c r="AI6" i="24" s="1"/>
  <c r="AJ6" i="24" s="1"/>
  <c r="AK6" i="24" s="1"/>
  <c r="AH59" i="25"/>
  <c r="AI59" i="25" s="1"/>
  <c r="AJ59" i="25" s="1"/>
  <c r="AK59" i="25" s="1"/>
  <c r="S68" i="25"/>
  <c r="T68" i="25" s="1"/>
  <c r="U68" i="25" s="1"/>
  <c r="V68" i="25" s="1"/>
  <c r="X49" i="25"/>
  <c r="Y49" i="25" s="1"/>
  <c r="Z49" i="25" s="1"/>
  <c r="AA49" i="25" s="1"/>
  <c r="S17" i="25"/>
  <c r="T17" i="25" s="1"/>
  <c r="U17" i="25" s="1"/>
  <c r="V17" i="25" s="1"/>
  <c r="S72" i="25"/>
  <c r="T72" i="25" s="1"/>
  <c r="U72" i="25" s="1"/>
  <c r="V72" i="25" s="1"/>
  <c r="S40" i="25"/>
  <c r="T40" i="25" s="1"/>
  <c r="U40" i="25" s="1"/>
  <c r="V40" i="25" s="1"/>
  <c r="I72" i="25"/>
  <c r="J72" i="25" s="1"/>
  <c r="K72" i="25" s="1"/>
  <c r="L72" i="25" s="1"/>
  <c r="S13" i="25"/>
  <c r="T13" i="25" s="1"/>
  <c r="U13" i="25" s="1"/>
  <c r="V13" i="25" s="1"/>
  <c r="AC31" i="25"/>
  <c r="AD31" i="25" s="1"/>
  <c r="AE31" i="25" s="1"/>
  <c r="AF31" i="25" s="1"/>
  <c r="AH34" i="25"/>
  <c r="AI34" i="25" s="1"/>
  <c r="AJ34" i="25" s="1"/>
  <c r="AK34" i="25" s="1"/>
  <c r="AC4" i="25"/>
  <c r="AD4" i="25" s="1"/>
  <c r="AE4" i="25" s="1"/>
  <c r="AF4" i="25" s="1"/>
  <c r="AC38" i="25"/>
  <c r="AD38" i="25" s="1"/>
  <c r="AE38" i="25" s="1"/>
  <c r="AF38" i="25" s="1"/>
  <c r="AH17" i="25"/>
  <c r="AI17" i="25" s="1"/>
  <c r="AJ17" i="25" s="1"/>
  <c r="AK17" i="25" s="1"/>
  <c r="AH38" i="25"/>
  <c r="AI38" i="25" s="1"/>
  <c r="AJ38" i="25" s="1"/>
  <c r="AK38" i="25" s="1"/>
  <c r="AH37" i="25"/>
  <c r="AI37" i="25" s="1"/>
  <c r="AJ37" i="25" s="1"/>
  <c r="AK37" i="25" s="1"/>
  <c r="AC9" i="25"/>
  <c r="AD9" i="25" s="1"/>
  <c r="AE9" i="25" s="1"/>
  <c r="AF9" i="25" s="1"/>
  <c r="AH9" i="25"/>
  <c r="AI9" i="25" s="1"/>
  <c r="AJ9" i="25" s="1"/>
  <c r="AK9" i="25" s="1"/>
  <c r="I42" i="25"/>
  <c r="J42" i="25" s="1"/>
  <c r="K42" i="25" s="1"/>
  <c r="L42" i="25" s="1"/>
  <c r="AH41" i="25"/>
  <c r="AI41" i="25" s="1"/>
  <c r="AJ41" i="25" s="1"/>
  <c r="AK41" i="25" s="1"/>
  <c r="AH43" i="25"/>
  <c r="AI43" i="25" s="1"/>
  <c r="AJ43" i="25" s="1"/>
  <c r="AK43" i="25" s="1"/>
  <c r="AH16" i="25"/>
  <c r="AI16" i="25" s="1"/>
  <c r="AJ16" i="25" s="1"/>
  <c r="AK16" i="25" s="1"/>
  <c r="AH15" i="25"/>
  <c r="AI15" i="25" s="1"/>
  <c r="AJ15" i="25" s="1"/>
  <c r="AK15" i="25" s="1"/>
  <c r="N49" i="25"/>
  <c r="O49" i="25" s="1"/>
  <c r="P49" i="25" s="1"/>
  <c r="Q49" i="25" s="1"/>
  <c r="AH50" i="25"/>
  <c r="AI50" i="25" s="1"/>
  <c r="AJ50" i="25" s="1"/>
  <c r="AK50" i="25" s="1"/>
  <c r="S51" i="25"/>
  <c r="T51" i="25" s="1"/>
  <c r="U51" i="25" s="1"/>
  <c r="V51" i="25" s="1"/>
  <c r="AH20" i="25"/>
  <c r="AI20" i="25" s="1"/>
  <c r="AJ20" i="25" s="1"/>
  <c r="AK20" i="25" s="1"/>
  <c r="S52" i="25"/>
  <c r="T52" i="25" s="1"/>
  <c r="U52" i="25" s="1"/>
  <c r="V52" i="25" s="1"/>
  <c r="AH24" i="25"/>
  <c r="AI24" i="25" s="1"/>
  <c r="AJ24" i="25" s="1"/>
  <c r="AK24" i="25" s="1"/>
  <c r="AC25" i="25"/>
  <c r="AD25" i="25" s="1"/>
  <c r="AE25" i="25" s="1"/>
  <c r="AF25" i="25" s="1"/>
  <c r="I26" i="25"/>
  <c r="J26" i="25" s="1"/>
  <c r="K26" i="25" s="1"/>
  <c r="L26" i="25" s="1"/>
  <c r="S58" i="25"/>
  <c r="T58" i="25" s="1"/>
  <c r="U58" i="25" s="1"/>
  <c r="V58" i="25" s="1"/>
  <c r="AH58" i="25"/>
  <c r="AI58" i="25" s="1"/>
  <c r="AJ58" i="25" s="1"/>
  <c r="AK58" i="25" s="1"/>
  <c r="AC28" i="25"/>
  <c r="AD28" i="25" s="1"/>
  <c r="AE28" i="25" s="1"/>
  <c r="AF28" i="25" s="1"/>
  <c r="D27" i="25"/>
  <c r="E27" i="25" s="1"/>
  <c r="F27" i="25" s="1"/>
  <c r="G27" i="25" s="1"/>
  <c r="X28" i="25"/>
  <c r="Y28" i="25" s="1"/>
  <c r="Z28" i="25" s="1"/>
  <c r="AA28" i="25" s="1"/>
  <c r="S28" i="25"/>
  <c r="T28" i="25" s="1"/>
  <c r="U28" i="25" s="1"/>
  <c r="V28" i="25" s="1"/>
  <c r="AC60" i="25"/>
  <c r="AD60" i="25" s="1"/>
  <c r="AE60" i="25" s="1"/>
  <c r="AF60" i="25" s="1"/>
  <c r="N60" i="25"/>
  <c r="O60" i="25" s="1"/>
  <c r="P60" i="25" s="1"/>
  <c r="Q60" i="25" s="1"/>
  <c r="AH63" i="25"/>
  <c r="AI63" i="25" s="1"/>
  <c r="AJ63" i="25" s="1"/>
  <c r="AK63" i="25" s="1"/>
  <c r="D33" i="25"/>
  <c r="E33" i="25" s="1"/>
  <c r="F33" i="25" s="1"/>
  <c r="G33" i="25" s="1"/>
  <c r="S64" i="25"/>
  <c r="T64" i="25" s="1"/>
  <c r="U64" i="25" s="1"/>
  <c r="V64" i="25" s="1"/>
  <c r="S65" i="25"/>
  <c r="T65" i="25" s="1"/>
  <c r="U65" i="25" s="1"/>
  <c r="V65" i="25" s="1"/>
  <c r="AC68" i="25"/>
  <c r="AD68" i="25" s="1"/>
  <c r="AE68" i="25" s="1"/>
  <c r="AF68" i="25" s="1"/>
  <c r="AH70" i="25"/>
  <c r="AI70" i="25" s="1"/>
  <c r="AJ70" i="25" s="1"/>
  <c r="AK70" i="25" s="1"/>
  <c r="S73" i="25"/>
  <c r="T73" i="25" s="1"/>
  <c r="U73" i="25" s="1"/>
  <c r="V73" i="25" s="1"/>
  <c r="I74" i="25"/>
  <c r="J74" i="25" s="1"/>
  <c r="K74" i="25" s="1"/>
  <c r="L74" i="25" s="1"/>
  <c r="AH74" i="25"/>
  <c r="AI74" i="25" s="1"/>
  <c r="AJ74" i="25" s="1"/>
  <c r="AK74" i="25" s="1"/>
  <c r="X51" i="15" l="1"/>
  <c r="Y51" i="15" s="1"/>
  <c r="Z51" i="15" s="1"/>
  <c r="AA51" i="15" s="1"/>
  <c r="N56" i="6"/>
  <c r="O56" i="6" s="1"/>
  <c r="P56" i="6" s="1"/>
  <c r="Q56" i="6" s="1"/>
  <c r="AH66" i="6"/>
  <c r="AI66" i="6" s="1"/>
  <c r="AJ66" i="6" s="1"/>
  <c r="AK66" i="6" s="1"/>
  <c r="D47" i="32"/>
  <c r="E47" i="32" s="1"/>
  <c r="F47" i="32" s="1"/>
  <c r="G47" i="32" s="1"/>
  <c r="D58" i="32"/>
  <c r="E58" i="32" s="1"/>
  <c r="F58" i="32" s="1"/>
  <c r="G58" i="32" s="1"/>
  <c r="X47" i="15"/>
  <c r="Y47" i="15" s="1"/>
  <c r="Z47" i="15" s="1"/>
  <c r="AA47" i="15" s="1"/>
  <c r="AH48" i="6"/>
  <c r="AI48" i="6" s="1"/>
  <c r="AJ48" i="6" s="1"/>
  <c r="AK48" i="6" s="1"/>
  <c r="S11" i="32"/>
  <c r="T11" i="32" s="1"/>
  <c r="U11" i="32" s="1"/>
  <c r="V11" i="32" s="1"/>
  <c r="S18" i="32"/>
  <c r="T18" i="32" s="1"/>
  <c r="U18" i="32" s="1"/>
  <c r="V18" i="32" s="1"/>
  <c r="X11" i="13"/>
  <c r="Y11" i="13" s="1"/>
  <c r="Z11" i="13" s="1"/>
  <c r="AA11" i="13" s="1"/>
  <c r="X43" i="13"/>
  <c r="Y43" i="13" s="1"/>
  <c r="Z43" i="13" s="1"/>
  <c r="AA43" i="13" s="1"/>
  <c r="N15" i="6"/>
  <c r="O15" i="6" s="1"/>
  <c r="P15" i="6" s="1"/>
  <c r="Q15" i="6" s="1"/>
  <c r="N12" i="6"/>
  <c r="O12" i="6" s="1"/>
  <c r="P12" i="6" s="1"/>
  <c r="Q12" i="6" s="1"/>
  <c r="N13" i="6"/>
  <c r="O13" i="6" s="1"/>
  <c r="P13" i="6" s="1"/>
  <c r="Q13" i="6" s="1"/>
  <c r="N26" i="6"/>
  <c r="O26" i="6" s="1"/>
  <c r="P26" i="6" s="1"/>
  <c r="Q26" i="6" s="1"/>
  <c r="N27" i="6"/>
  <c r="O27" i="6" s="1"/>
  <c r="P27" i="6" s="1"/>
  <c r="Q27" i="6" s="1"/>
  <c r="S59" i="11"/>
  <c r="T59" i="11" s="1"/>
  <c r="U59" i="11" s="1"/>
  <c r="V59" i="11" s="1"/>
  <c r="N28" i="32"/>
  <c r="O28" i="32" s="1"/>
  <c r="P28" i="32" s="1"/>
  <c r="Q28" i="32" s="1"/>
  <c r="N32" i="6"/>
  <c r="O32" i="6" s="1"/>
  <c r="P32" i="6" s="1"/>
  <c r="Q32" i="6" s="1"/>
  <c r="N33" i="6"/>
  <c r="O33" i="6" s="1"/>
  <c r="P33" i="6" s="1"/>
  <c r="Q33" i="6" s="1"/>
  <c r="N14" i="6"/>
  <c r="O14" i="6" s="1"/>
  <c r="P14" i="6" s="1"/>
  <c r="Q14" i="6" s="1"/>
  <c r="N33" i="32"/>
  <c r="O33" i="32" s="1"/>
  <c r="P33" i="32" s="1"/>
  <c r="Q33" i="32" s="1"/>
  <c r="X20" i="13"/>
  <c r="Y20" i="13" s="1"/>
  <c r="Z20" i="13" s="1"/>
  <c r="AA20" i="13" s="1"/>
  <c r="X52" i="13"/>
  <c r="Y52" i="13" s="1"/>
  <c r="Z52" i="13" s="1"/>
  <c r="AA52" i="13" s="1"/>
  <c r="S3" i="18"/>
  <c r="T3" i="18" s="1"/>
  <c r="U3" i="18" s="1"/>
  <c r="V3" i="18" s="1"/>
  <c r="S35" i="18"/>
  <c r="T35" i="18" s="1"/>
  <c r="U35" i="18" s="1"/>
  <c r="V35" i="18" s="1"/>
  <c r="X74" i="15"/>
  <c r="Y74" i="15" s="1"/>
  <c r="Z74" i="15" s="1"/>
  <c r="AA74" i="15" s="1"/>
  <c r="AH15" i="6"/>
  <c r="AI15" i="6" s="1"/>
  <c r="AJ15" i="6" s="1"/>
  <c r="AK15" i="6" s="1"/>
  <c r="AH58" i="6"/>
  <c r="AI58" i="6" s="1"/>
  <c r="AJ58" i="6" s="1"/>
  <c r="AK58" i="6" s="1"/>
  <c r="S68" i="18"/>
  <c r="T68" i="18" s="1"/>
  <c r="U68" i="18" s="1"/>
  <c r="V68" i="18" s="1"/>
  <c r="X27" i="15"/>
  <c r="Y27" i="15" s="1"/>
  <c r="Z27" i="15" s="1"/>
  <c r="AA27" i="15" s="1"/>
  <c r="D46" i="32"/>
  <c r="E46" i="32" s="1"/>
  <c r="F46" i="32" s="1"/>
  <c r="G46" i="32" s="1"/>
  <c r="AH57" i="6"/>
  <c r="AI57" i="6" s="1"/>
  <c r="AJ57" i="6" s="1"/>
  <c r="AK57" i="6" s="1"/>
  <c r="S42" i="11"/>
  <c r="T42" i="11" s="1"/>
  <c r="U42" i="11" s="1"/>
  <c r="V42" i="11" s="1"/>
  <c r="X58" i="12"/>
  <c r="Y58" i="12" s="1"/>
  <c r="Z58" i="12" s="1"/>
  <c r="AA58" i="12" s="1"/>
  <c r="X20" i="15"/>
  <c r="Y20" i="15" s="1"/>
  <c r="Z20" i="15" s="1"/>
  <c r="AA20" i="15" s="1"/>
  <c r="X34" i="13"/>
  <c r="Y34" i="13" s="1"/>
  <c r="Z34" i="13" s="1"/>
  <c r="AA34" i="13" s="1"/>
  <c r="X66" i="13"/>
  <c r="Y66" i="13" s="1"/>
  <c r="Z66" i="13" s="1"/>
  <c r="AA66" i="13" s="1"/>
  <c r="S17" i="18"/>
  <c r="T17" i="18" s="1"/>
  <c r="U17" i="18" s="1"/>
  <c r="V17" i="18" s="1"/>
  <c r="S49" i="18"/>
  <c r="T49" i="18" s="1"/>
  <c r="U49" i="18" s="1"/>
  <c r="V49" i="18" s="1"/>
  <c r="X5" i="12"/>
  <c r="Y5" i="12" s="1"/>
  <c r="Z5" i="12" s="1"/>
  <c r="AA5" i="12" s="1"/>
  <c r="X37" i="12"/>
  <c r="Y37" i="12" s="1"/>
  <c r="Z37" i="12" s="1"/>
  <c r="AA37" i="12" s="1"/>
  <c r="X24" i="15"/>
  <c r="Y24" i="15" s="1"/>
  <c r="Z24" i="15" s="1"/>
  <c r="AA24" i="15" s="1"/>
  <c r="X21" i="15"/>
  <c r="Y21" i="15" s="1"/>
  <c r="Z21" i="15" s="1"/>
  <c r="AA21" i="15" s="1"/>
  <c r="N44" i="6"/>
  <c r="O44" i="6" s="1"/>
  <c r="P44" i="6" s="1"/>
  <c r="Q44" i="6" s="1"/>
  <c r="S16" i="11"/>
  <c r="T16" i="11" s="1"/>
  <c r="U16" i="11" s="1"/>
  <c r="V16" i="11" s="1"/>
  <c r="S48" i="11"/>
  <c r="T48" i="11" s="1"/>
  <c r="U48" i="11" s="1"/>
  <c r="V48" i="11" s="1"/>
  <c r="I36" i="15"/>
  <c r="J36" i="15" s="1"/>
  <c r="K36" i="15" s="1"/>
  <c r="L36" i="15" s="1"/>
  <c r="I40" i="15"/>
  <c r="J40" i="15" s="1"/>
  <c r="K40" i="15" s="1"/>
  <c r="L40" i="15" s="1"/>
  <c r="N32" i="13"/>
  <c r="O32" i="13" s="1"/>
  <c r="P32" i="13" s="1"/>
  <c r="Q32" i="13" s="1"/>
  <c r="D55" i="32"/>
  <c r="E55" i="32" s="1"/>
  <c r="F55" i="32" s="1"/>
  <c r="G55" i="32" s="1"/>
  <c r="S18" i="18"/>
  <c r="T18" i="18" s="1"/>
  <c r="U18" i="18" s="1"/>
  <c r="V18" i="18" s="1"/>
  <c r="S50" i="18"/>
  <c r="T50" i="18" s="1"/>
  <c r="U50" i="18" s="1"/>
  <c r="V50" i="18" s="1"/>
  <c r="N48" i="6"/>
  <c r="O48" i="6" s="1"/>
  <c r="P48" i="6" s="1"/>
  <c r="Q48" i="6" s="1"/>
  <c r="S3" i="11"/>
  <c r="T3" i="11" s="1"/>
  <c r="U3" i="11" s="1"/>
  <c r="V3" i="11" s="1"/>
  <c r="I31" i="15"/>
  <c r="J31" i="15" s="1"/>
  <c r="K31" i="15" s="1"/>
  <c r="L31" i="15" s="1"/>
  <c r="I16" i="15"/>
  <c r="J16" i="15" s="1"/>
  <c r="K16" i="15" s="1"/>
  <c r="L16" i="15" s="1"/>
  <c r="X53" i="12"/>
  <c r="Y53" i="12" s="1"/>
  <c r="Z53" i="12" s="1"/>
  <c r="AA53" i="12" s="1"/>
  <c r="AH36" i="25"/>
  <c r="X67" i="15"/>
  <c r="Y67" i="15" s="1"/>
  <c r="Z67" i="15" s="1"/>
  <c r="AA67" i="15" s="1"/>
  <c r="S62" i="11"/>
  <c r="T62" i="11" s="1"/>
  <c r="U62" i="11" s="1"/>
  <c r="V62" i="11" s="1"/>
  <c r="S11" i="11"/>
  <c r="T11" i="11" s="1"/>
  <c r="U11" i="11" s="1"/>
  <c r="V11" i="11" s="1"/>
  <c r="X21" i="12"/>
  <c r="Y21" i="12" s="1"/>
  <c r="Z21" i="12" s="1"/>
  <c r="AA21" i="12" s="1"/>
  <c r="N3" i="6"/>
  <c r="O3" i="6" s="1"/>
  <c r="P3" i="6" s="1"/>
  <c r="Q3" i="6" s="1"/>
  <c r="AH73" i="6"/>
  <c r="AI73" i="6" s="1"/>
  <c r="AJ73" i="6" s="1"/>
  <c r="AK73" i="6" s="1"/>
  <c r="AH74" i="6"/>
  <c r="AI74" i="6" s="1"/>
  <c r="AJ74" i="6" s="1"/>
  <c r="AK74" i="6" s="1"/>
  <c r="I13" i="15"/>
  <c r="J13" i="15" s="1"/>
  <c r="K13" i="15" s="1"/>
  <c r="L13" i="15" s="1"/>
  <c r="AA2" i="40"/>
  <c r="AK2" i="40"/>
  <c r="S2" i="40"/>
  <c r="R2" i="40"/>
  <c r="Q2" i="40"/>
  <c r="T2" i="40"/>
  <c r="J2" i="40"/>
  <c r="I2" i="40"/>
  <c r="H2" i="40"/>
  <c r="G2" i="40"/>
  <c r="L2" i="40"/>
  <c r="N2" i="40"/>
  <c r="O2" i="40"/>
  <c r="M2" i="40"/>
  <c r="AG2" i="40"/>
  <c r="AH2" i="40"/>
  <c r="AF2" i="40"/>
  <c r="AI2" i="40"/>
  <c r="X2" i="40"/>
  <c r="V2" i="40"/>
  <c r="W2" i="40"/>
  <c r="AC2" i="40"/>
  <c r="AB2" i="40"/>
  <c r="AD2" i="40"/>
  <c r="AL2" i="40"/>
  <c r="AM2" i="40"/>
  <c r="AN2" i="40"/>
  <c r="X27" i="13"/>
  <c r="Y27" i="13" s="1"/>
  <c r="Z27" i="13" s="1"/>
  <c r="AA27" i="13" s="1"/>
  <c r="X59" i="13"/>
  <c r="Y59" i="13" s="1"/>
  <c r="Z59" i="13" s="1"/>
  <c r="AA59" i="13" s="1"/>
  <c r="X59" i="15"/>
  <c r="Y59" i="15" s="1"/>
  <c r="Z59" i="15" s="1"/>
  <c r="AA59" i="15" s="1"/>
  <c r="N54" i="6"/>
  <c r="O54" i="6" s="1"/>
  <c r="P54" i="6" s="1"/>
  <c r="Q54" i="6" s="1"/>
  <c r="I33" i="32"/>
  <c r="J33" i="32" s="1"/>
  <c r="K33" i="32" s="1"/>
  <c r="L33" i="32" s="1"/>
  <c r="I37" i="32"/>
  <c r="J37" i="32" s="1"/>
  <c r="K37" i="32" s="1"/>
  <c r="L37" i="32" s="1"/>
  <c r="AA6" i="36"/>
  <c r="X28" i="32"/>
  <c r="Y28" i="32" s="1"/>
  <c r="Z28" i="32" s="1"/>
  <c r="AA28" i="32" s="1"/>
  <c r="D28" i="32"/>
  <c r="E28" i="32" s="1"/>
  <c r="F28" i="32" s="1"/>
  <c r="G28" i="32" s="1"/>
  <c r="AC36" i="32"/>
  <c r="AD36" i="32" s="1"/>
  <c r="AE36" i="32" s="1"/>
  <c r="AF36" i="32" s="1"/>
  <c r="N36" i="32"/>
  <c r="O36" i="32" s="1"/>
  <c r="P36" i="32" s="1"/>
  <c r="Q36" i="32" s="1"/>
  <c r="X23" i="13"/>
  <c r="Y23" i="13" s="1"/>
  <c r="Z23" i="13" s="1"/>
  <c r="AA23" i="13" s="1"/>
  <c r="X55" i="13"/>
  <c r="Y55" i="13" s="1"/>
  <c r="Z55" i="13" s="1"/>
  <c r="AA55" i="13" s="1"/>
  <c r="N37" i="6"/>
  <c r="O37" i="6" s="1"/>
  <c r="P37" i="6" s="1"/>
  <c r="Q37" i="6" s="1"/>
  <c r="X9" i="12"/>
  <c r="Y9" i="12" s="1"/>
  <c r="Z9" i="12" s="1"/>
  <c r="AA9" i="12" s="1"/>
  <c r="X41" i="12"/>
  <c r="Y41" i="12" s="1"/>
  <c r="Z41" i="12" s="1"/>
  <c r="AA41" i="12" s="1"/>
  <c r="AH40" i="6"/>
  <c r="AI40" i="6" s="1"/>
  <c r="AJ40" i="6" s="1"/>
  <c r="AK40" i="6" s="1"/>
  <c r="AH54" i="6"/>
  <c r="AI54" i="6" s="1"/>
  <c r="AJ54" i="6" s="1"/>
  <c r="AK54" i="6" s="1"/>
  <c r="X28" i="15"/>
  <c r="Y28" i="15" s="1"/>
  <c r="Z28" i="15" s="1"/>
  <c r="AA28" i="15" s="1"/>
  <c r="N6" i="6"/>
  <c r="O6" i="6" s="1"/>
  <c r="P6" i="6" s="1"/>
  <c r="Q6" i="6" s="1"/>
  <c r="X49" i="19"/>
  <c r="Y49" i="19" s="1"/>
  <c r="Z49" i="19" s="1"/>
  <c r="AA49" i="19" s="1"/>
  <c r="N7" i="6"/>
  <c r="O7" i="6" s="1"/>
  <c r="P7" i="6" s="1"/>
  <c r="Q7" i="6" s="1"/>
  <c r="X45" i="32"/>
  <c r="Y45" i="32" s="1"/>
  <c r="Z45" i="32" s="1"/>
  <c r="AA45" i="32" s="1"/>
  <c r="X29" i="12"/>
  <c r="Y29" i="12" s="1"/>
  <c r="Z29" i="12" s="1"/>
  <c r="AA29" i="12" s="1"/>
  <c r="N8" i="6"/>
  <c r="O8" i="6" s="1"/>
  <c r="P8" i="6" s="1"/>
  <c r="Q8" i="6" s="1"/>
  <c r="AH47" i="6"/>
  <c r="AI47" i="6" s="1"/>
  <c r="AJ47" i="6" s="1"/>
  <c r="AK47" i="6" s="1"/>
  <c r="X58" i="15"/>
  <c r="Y58" i="15" s="1"/>
  <c r="Z58" i="15" s="1"/>
  <c r="AA58" i="15" s="1"/>
  <c r="N22" i="6"/>
  <c r="O22" i="6" s="1"/>
  <c r="P22" i="6" s="1"/>
  <c r="Q22" i="6" s="1"/>
  <c r="X65" i="19"/>
  <c r="Y65" i="19" s="1"/>
  <c r="Z65" i="19" s="1"/>
  <c r="AA65" i="19" s="1"/>
  <c r="N23" i="6"/>
  <c r="O23" i="6" s="1"/>
  <c r="P23" i="6" s="1"/>
  <c r="Q23" i="6" s="1"/>
  <c r="X33" i="12"/>
  <c r="Y33" i="12" s="1"/>
  <c r="Z33" i="12" s="1"/>
  <c r="AA33" i="12" s="1"/>
  <c r="I36" i="32"/>
  <c r="J36" i="32" s="1"/>
  <c r="K36" i="32" s="1"/>
  <c r="L36" i="32" s="1"/>
  <c r="AH3" i="6"/>
  <c r="AI3" i="6" s="1"/>
  <c r="AJ3" i="6" s="1"/>
  <c r="AK3" i="6" s="1"/>
  <c r="N41" i="6"/>
  <c r="O41" i="6" s="1"/>
  <c r="P41" i="6" s="1"/>
  <c r="Q41" i="6" s="1"/>
  <c r="AH72" i="6"/>
  <c r="AI72" i="6" s="1"/>
  <c r="AJ72" i="6" s="1"/>
  <c r="AK72" i="6" s="1"/>
  <c r="I50" i="15"/>
  <c r="J50" i="15" s="1"/>
  <c r="K50" i="15" s="1"/>
  <c r="L50" i="15" s="1"/>
  <c r="I39" i="15"/>
  <c r="J39" i="15" s="1"/>
  <c r="K39" i="15" s="1"/>
  <c r="L39" i="15" s="1"/>
  <c r="X15" i="13"/>
  <c r="Y15" i="13" s="1"/>
  <c r="Z15" i="13" s="1"/>
  <c r="AA15" i="13" s="1"/>
  <c r="X47" i="13"/>
  <c r="Y47" i="13" s="1"/>
  <c r="Z47" i="13" s="1"/>
  <c r="AA47" i="13" s="1"/>
  <c r="AH38" i="6"/>
  <c r="AI38" i="6" s="1"/>
  <c r="AJ38" i="6" s="1"/>
  <c r="AK38" i="6" s="1"/>
  <c r="I24" i="15"/>
  <c r="J24" i="15" s="1"/>
  <c r="K24" i="15" s="1"/>
  <c r="L24" i="15" s="1"/>
  <c r="N9" i="6"/>
  <c r="O9" i="6" s="1"/>
  <c r="P9" i="6" s="1"/>
  <c r="Q9" i="6" s="1"/>
  <c r="AH64" i="6"/>
  <c r="AI64" i="6" s="1"/>
  <c r="AJ64" i="6" s="1"/>
  <c r="AK64" i="6" s="1"/>
  <c r="I22" i="15"/>
  <c r="J22" i="15" s="1"/>
  <c r="K22" i="15" s="1"/>
  <c r="L22" i="15" s="1"/>
  <c r="X7" i="13"/>
  <c r="Y7" i="13" s="1"/>
  <c r="Z7" i="13" s="1"/>
  <c r="AA7" i="13" s="1"/>
  <c r="X39" i="13"/>
  <c r="Y39" i="13" s="1"/>
  <c r="Z39" i="13" s="1"/>
  <c r="AA39" i="13" s="1"/>
  <c r="X71" i="13"/>
  <c r="Y71" i="13" s="1"/>
  <c r="Z71" i="13" s="1"/>
  <c r="AA71" i="13" s="1"/>
  <c r="AH45" i="6"/>
  <c r="AI45" i="6" s="1"/>
  <c r="AJ45" i="6" s="1"/>
  <c r="AK45" i="6" s="1"/>
  <c r="S71" i="11"/>
  <c r="T71" i="11" s="1"/>
  <c r="U71" i="11" s="1"/>
  <c r="V71" i="11" s="1"/>
  <c r="N28" i="6"/>
  <c r="O28" i="6" s="1"/>
  <c r="P28" i="6" s="1"/>
  <c r="Q28" i="6" s="1"/>
  <c r="N29" i="6"/>
  <c r="O29" i="6" s="1"/>
  <c r="P29" i="6" s="1"/>
  <c r="Q29" i="6" s="1"/>
  <c r="N11" i="6"/>
  <c r="O11" i="6" s="1"/>
  <c r="P11" i="6" s="1"/>
  <c r="Q11" i="6" s="1"/>
  <c r="X25" i="12"/>
  <c r="Y25" i="12" s="1"/>
  <c r="Z25" i="12" s="1"/>
  <c r="AA25" i="12" s="1"/>
  <c r="X19" i="13"/>
  <c r="Y19" i="13" s="1"/>
  <c r="Z19" i="13" s="1"/>
  <c r="AA19" i="13" s="1"/>
  <c r="X51" i="13"/>
  <c r="Y51" i="13" s="1"/>
  <c r="Z51" i="13" s="1"/>
  <c r="AA51" i="13" s="1"/>
  <c r="X41" i="15"/>
  <c r="Y41" i="15" s="1"/>
  <c r="Z41" i="15" s="1"/>
  <c r="AA41" i="15" s="1"/>
  <c r="S61" i="18"/>
  <c r="T61" i="18" s="1"/>
  <c r="U61" i="18" s="1"/>
  <c r="V61" i="18" s="1"/>
  <c r="AH56" i="6"/>
  <c r="AI56" i="6" s="1"/>
  <c r="AJ56" i="6" s="1"/>
  <c r="AK56" i="6" s="1"/>
  <c r="N18" i="6"/>
  <c r="O18" i="6" s="1"/>
  <c r="P18" i="6" s="1"/>
  <c r="Q18" i="6" s="1"/>
  <c r="N19" i="6"/>
  <c r="O19" i="6" s="1"/>
  <c r="P19" i="6" s="1"/>
  <c r="Q19" i="6" s="1"/>
  <c r="X49" i="15"/>
  <c r="Y49" i="15" s="1"/>
  <c r="Z49" i="15" s="1"/>
  <c r="AA49" i="15" s="1"/>
  <c r="X31" i="13"/>
  <c r="Y31" i="13" s="1"/>
  <c r="Z31" i="13" s="1"/>
  <c r="AA31" i="13" s="1"/>
  <c r="X63" i="13"/>
  <c r="Y63" i="13" s="1"/>
  <c r="Z63" i="13" s="1"/>
  <c r="AA63" i="13" s="1"/>
  <c r="N16" i="6"/>
  <c r="O16" i="6" s="1"/>
  <c r="P16" i="6" s="1"/>
  <c r="Q16" i="6" s="1"/>
  <c r="N17" i="6"/>
  <c r="O17" i="6" s="1"/>
  <c r="P17" i="6" s="1"/>
  <c r="Q17" i="6" s="1"/>
  <c r="N30" i="6"/>
  <c r="O30" i="6" s="1"/>
  <c r="P30" i="6" s="1"/>
  <c r="Q30" i="6" s="1"/>
  <c r="N31" i="6"/>
  <c r="O31" i="6" s="1"/>
  <c r="P31" i="6" s="1"/>
  <c r="Q31" i="6" s="1"/>
  <c r="X3" i="13"/>
  <c r="Y3" i="13" s="1"/>
  <c r="Z3" i="13" s="1"/>
  <c r="AA3" i="13" s="1"/>
  <c r="X35" i="13"/>
  <c r="Y35" i="13" s="1"/>
  <c r="Z35" i="13" s="1"/>
  <c r="AA35" i="13" s="1"/>
  <c r="X67" i="13"/>
  <c r="Y67" i="13" s="1"/>
  <c r="Z67" i="13" s="1"/>
  <c r="AA67" i="13" s="1"/>
  <c r="X18" i="15"/>
  <c r="Y18" i="15" s="1"/>
  <c r="Z18" i="15" s="1"/>
  <c r="AA18" i="15" s="1"/>
  <c r="N20" i="6"/>
  <c r="O20" i="6" s="1"/>
  <c r="P20" i="6" s="1"/>
  <c r="Q20" i="6" s="1"/>
  <c r="N21" i="6"/>
  <c r="O21" i="6" s="1"/>
  <c r="P21" i="6" s="1"/>
  <c r="Q21" i="6" s="1"/>
  <c r="N49" i="6"/>
  <c r="O49" i="6" s="1"/>
  <c r="P49" i="6" s="1"/>
  <c r="Q49" i="6" s="1"/>
  <c r="AH41" i="6"/>
  <c r="AI41" i="6" s="1"/>
  <c r="AJ41" i="6" s="1"/>
  <c r="AK41" i="6" s="1"/>
  <c r="N65" i="6"/>
  <c r="O65" i="6" s="1"/>
  <c r="P65" i="6" s="1"/>
  <c r="Q65" i="6" s="1"/>
  <c r="X13" i="12"/>
  <c r="Y13" i="12" s="1"/>
  <c r="Z13" i="12" s="1"/>
  <c r="AA13" i="12" s="1"/>
  <c r="X45" i="12"/>
  <c r="Y45" i="12" s="1"/>
  <c r="Z45" i="12" s="1"/>
  <c r="AA45" i="12" s="1"/>
  <c r="I72" i="15"/>
  <c r="J72" i="15" s="1"/>
  <c r="K72" i="15" s="1"/>
  <c r="L72" i="15" s="1"/>
  <c r="N24" i="6"/>
  <c r="O24" i="6" s="1"/>
  <c r="P24" i="6" s="1"/>
  <c r="Q24" i="6" s="1"/>
  <c r="N25" i="6"/>
  <c r="O25" i="6" s="1"/>
  <c r="P25" i="6" s="1"/>
  <c r="Q25" i="6" s="1"/>
  <c r="N73" i="6"/>
  <c r="O73" i="6" s="1"/>
  <c r="P73" i="6" s="1"/>
  <c r="Q73" i="6" s="1"/>
  <c r="N74" i="6"/>
  <c r="O74" i="6" s="1"/>
  <c r="P74" i="6" s="1"/>
  <c r="Q74" i="6" s="1"/>
  <c r="S7" i="11"/>
  <c r="T7" i="11" s="1"/>
  <c r="U7" i="11" s="1"/>
  <c r="V7" i="11" s="1"/>
  <c r="X17" i="12"/>
  <c r="Y17" i="12" s="1"/>
  <c r="Z17" i="12" s="1"/>
  <c r="AA17" i="12" s="1"/>
  <c r="N38" i="6"/>
  <c r="O38" i="6" s="1"/>
  <c r="P38" i="6" s="1"/>
  <c r="Q38" i="6" s="1"/>
  <c r="I5" i="15"/>
  <c r="J5" i="15" s="1"/>
  <c r="K5" i="15" s="1"/>
  <c r="L5" i="15" s="1"/>
  <c r="X60" i="15"/>
  <c r="Y60" i="15" s="1"/>
  <c r="Z60" i="15" s="1"/>
  <c r="AA60" i="15" s="1"/>
  <c r="AH53" i="6"/>
  <c r="AI53" i="6" s="1"/>
  <c r="AJ53" i="6" s="1"/>
  <c r="AK53" i="6" s="1"/>
  <c r="N42" i="6"/>
  <c r="O42" i="6" s="1"/>
  <c r="P42" i="6" s="1"/>
  <c r="Q42" i="6" s="1"/>
  <c r="I8" i="15"/>
  <c r="J8" i="15" s="1"/>
  <c r="K8" i="15" s="1"/>
  <c r="L8" i="15" s="1"/>
  <c r="N5" i="6"/>
  <c r="O5" i="6" s="1"/>
  <c r="P5" i="6" s="1"/>
  <c r="Q5" i="6" s="1"/>
  <c r="N71" i="6"/>
  <c r="O71" i="6" s="1"/>
  <c r="P71" i="6" s="1"/>
  <c r="Q71" i="6" s="1"/>
  <c r="AH12" i="6"/>
  <c r="AI12" i="6" s="1"/>
  <c r="AJ12" i="6" s="1"/>
  <c r="AK12" i="6" s="1"/>
  <c r="AH28" i="6"/>
  <c r="AI28" i="6" s="1"/>
  <c r="AJ28" i="6" s="1"/>
  <c r="AK28" i="6" s="1"/>
  <c r="N64" i="6"/>
  <c r="O64" i="6" s="1"/>
  <c r="P64" i="6" s="1"/>
  <c r="Q64" i="6" s="1"/>
  <c r="N60" i="6"/>
  <c r="O60" i="6" s="1"/>
  <c r="P60" i="6" s="1"/>
  <c r="Q60" i="6" s="1"/>
  <c r="N46" i="6"/>
  <c r="O46" i="6" s="1"/>
  <c r="P46" i="6" s="1"/>
  <c r="Q46" i="6" s="1"/>
  <c r="AH9" i="6"/>
  <c r="AI9" i="6" s="1"/>
  <c r="AJ9" i="6" s="1"/>
  <c r="AK9" i="6" s="1"/>
  <c r="AH25" i="6"/>
  <c r="AI25" i="6" s="1"/>
  <c r="AJ25" i="6" s="1"/>
  <c r="AK25" i="6" s="1"/>
  <c r="N72" i="6"/>
  <c r="O72" i="6" s="1"/>
  <c r="P72" i="6" s="1"/>
  <c r="Q72" i="6" s="1"/>
  <c r="N68" i="6"/>
  <c r="O68" i="6" s="1"/>
  <c r="P68" i="6" s="1"/>
  <c r="Q68" i="6" s="1"/>
  <c r="N47" i="6"/>
  <c r="O47" i="6" s="1"/>
  <c r="P47" i="6" s="1"/>
  <c r="Q47" i="6" s="1"/>
  <c r="N67" i="6"/>
  <c r="O67" i="6" s="1"/>
  <c r="P67" i="6" s="1"/>
  <c r="Q67" i="6" s="1"/>
  <c r="AH10" i="6"/>
  <c r="AI10" i="6" s="1"/>
  <c r="AJ10" i="6" s="1"/>
  <c r="AK10" i="6" s="1"/>
  <c r="AH26" i="6"/>
  <c r="AI26" i="6" s="1"/>
  <c r="AJ26" i="6" s="1"/>
  <c r="AK26" i="6" s="1"/>
  <c r="AH39" i="6"/>
  <c r="AI39" i="6" s="1"/>
  <c r="AJ39" i="6" s="1"/>
  <c r="AK39" i="6" s="1"/>
  <c r="AH55" i="6"/>
  <c r="AI55" i="6" s="1"/>
  <c r="AJ55" i="6" s="1"/>
  <c r="AK55" i="6" s="1"/>
  <c r="AH4" i="18"/>
  <c r="AI4" i="18" s="1"/>
  <c r="AJ4" i="18" s="1"/>
  <c r="AK4" i="18" s="1"/>
  <c r="AH20" i="18"/>
  <c r="AI20" i="18" s="1"/>
  <c r="AJ20" i="18" s="1"/>
  <c r="AK20" i="18" s="1"/>
  <c r="AH36" i="18"/>
  <c r="AI36" i="18" s="1"/>
  <c r="AJ36" i="18" s="1"/>
  <c r="AK36" i="18" s="1"/>
  <c r="AH52" i="18"/>
  <c r="AI52" i="18" s="1"/>
  <c r="AJ52" i="18" s="1"/>
  <c r="AK52" i="18" s="1"/>
  <c r="AH66" i="18"/>
  <c r="AI66" i="18" s="1"/>
  <c r="AJ66" i="18" s="1"/>
  <c r="AK66" i="18" s="1"/>
  <c r="I23" i="6"/>
  <c r="J23" i="6" s="1"/>
  <c r="K23" i="6" s="1"/>
  <c r="L23" i="6" s="1"/>
  <c r="I33" i="6"/>
  <c r="J33" i="6" s="1"/>
  <c r="K33" i="6" s="1"/>
  <c r="L33" i="6" s="1"/>
  <c r="AH17" i="18"/>
  <c r="AI17" i="18" s="1"/>
  <c r="AJ17" i="18" s="1"/>
  <c r="AK17" i="18" s="1"/>
  <c r="AH33" i="18"/>
  <c r="AI33" i="18" s="1"/>
  <c r="AJ33" i="18" s="1"/>
  <c r="AK33" i="18" s="1"/>
  <c r="AH49" i="18"/>
  <c r="AI49" i="18" s="1"/>
  <c r="AJ49" i="18" s="1"/>
  <c r="AK49" i="18" s="1"/>
  <c r="AH63" i="18"/>
  <c r="AI63" i="18" s="1"/>
  <c r="AJ63" i="18" s="1"/>
  <c r="AK63" i="18" s="1"/>
  <c r="I17" i="6"/>
  <c r="J17" i="6" s="1"/>
  <c r="K17" i="6" s="1"/>
  <c r="L17" i="6" s="1"/>
  <c r="I27" i="6"/>
  <c r="J27" i="6" s="1"/>
  <c r="K27" i="6" s="1"/>
  <c r="L27" i="6" s="1"/>
  <c r="AH10" i="18"/>
  <c r="AI10" i="18" s="1"/>
  <c r="AJ10" i="18" s="1"/>
  <c r="AK10" i="18" s="1"/>
  <c r="AH26" i="18"/>
  <c r="AI26" i="18" s="1"/>
  <c r="AJ26" i="18" s="1"/>
  <c r="AK26" i="18" s="1"/>
  <c r="AH42" i="18"/>
  <c r="AI42" i="18" s="1"/>
  <c r="AJ42" i="18" s="1"/>
  <c r="AK42" i="18" s="1"/>
  <c r="AH58" i="18"/>
  <c r="AI58" i="18" s="1"/>
  <c r="AJ58" i="18" s="1"/>
  <c r="AK58" i="18" s="1"/>
  <c r="AH73" i="18"/>
  <c r="AI73" i="18" s="1"/>
  <c r="AJ73" i="18" s="1"/>
  <c r="AK73" i="18" s="1"/>
  <c r="I18" i="6"/>
  <c r="J18" i="6" s="1"/>
  <c r="K18" i="6" s="1"/>
  <c r="L18" i="6" s="1"/>
  <c r="AH3" i="18"/>
  <c r="AI3" i="18" s="1"/>
  <c r="AJ3" i="18" s="1"/>
  <c r="AK3" i="18" s="1"/>
  <c r="AH19" i="18"/>
  <c r="AI19" i="18" s="1"/>
  <c r="AJ19" i="18" s="1"/>
  <c r="AK19" i="18" s="1"/>
  <c r="AH35" i="18"/>
  <c r="AI35" i="18" s="1"/>
  <c r="AJ35" i="18" s="1"/>
  <c r="AK35" i="18" s="1"/>
  <c r="AH51" i="18"/>
  <c r="AI51" i="18" s="1"/>
  <c r="AJ51" i="18" s="1"/>
  <c r="AK51" i="18" s="1"/>
  <c r="AH65" i="18"/>
  <c r="AI65" i="18" s="1"/>
  <c r="AJ65" i="18" s="1"/>
  <c r="AK65" i="18" s="1"/>
  <c r="I21" i="6"/>
  <c r="J21" i="6" s="1"/>
  <c r="K21" i="6" s="1"/>
  <c r="L21" i="6" s="1"/>
  <c r="I31" i="6"/>
  <c r="J31" i="6" s="1"/>
  <c r="K31" i="6" s="1"/>
  <c r="L31" i="6" s="1"/>
  <c r="I47" i="6"/>
  <c r="J47" i="6" s="1"/>
  <c r="K47" i="6" s="1"/>
  <c r="L47" i="6" s="1"/>
  <c r="I68" i="6"/>
  <c r="J68" i="6" s="1"/>
  <c r="K68" i="6" s="1"/>
  <c r="L68" i="6" s="1"/>
  <c r="I44" i="6"/>
  <c r="J44" i="6" s="1"/>
  <c r="K44" i="6" s="1"/>
  <c r="L44" i="6" s="1"/>
  <c r="I62" i="6"/>
  <c r="J62" i="6" s="1"/>
  <c r="K62" i="6" s="1"/>
  <c r="L62" i="6" s="1"/>
  <c r="I41" i="6"/>
  <c r="J41" i="6" s="1"/>
  <c r="K41" i="6" s="1"/>
  <c r="L41" i="6" s="1"/>
  <c r="I57" i="6"/>
  <c r="J57" i="6" s="1"/>
  <c r="K57" i="6" s="1"/>
  <c r="L57" i="6" s="1"/>
  <c r="I71" i="6"/>
  <c r="J71" i="6" s="1"/>
  <c r="K71" i="6" s="1"/>
  <c r="L71" i="6" s="1"/>
  <c r="I34" i="6"/>
  <c r="J34" i="6" s="1"/>
  <c r="K34" i="6" s="1"/>
  <c r="L34" i="6" s="1"/>
  <c r="I50" i="6"/>
  <c r="J50" i="6" s="1"/>
  <c r="K50" i="6" s="1"/>
  <c r="L50" i="6" s="1"/>
  <c r="I74" i="6"/>
  <c r="J74" i="6" s="1"/>
  <c r="K74" i="6" s="1"/>
  <c r="L74" i="6" s="1"/>
  <c r="AC15" i="18"/>
  <c r="AD15" i="18" s="1"/>
  <c r="AE15" i="18" s="1"/>
  <c r="AF15" i="18" s="1"/>
  <c r="AC31" i="18"/>
  <c r="AD31" i="18" s="1"/>
  <c r="AE31" i="18" s="1"/>
  <c r="AF31" i="18" s="1"/>
  <c r="AC47" i="18"/>
  <c r="AD47" i="18" s="1"/>
  <c r="AE47" i="18" s="1"/>
  <c r="AF47" i="18" s="1"/>
  <c r="AC63" i="18"/>
  <c r="AD63" i="18" s="1"/>
  <c r="AE63" i="18" s="1"/>
  <c r="AF63" i="18" s="1"/>
  <c r="AH28" i="19"/>
  <c r="AI28" i="19" s="1"/>
  <c r="AJ28" i="19" s="1"/>
  <c r="AK28" i="19" s="1"/>
  <c r="AH19" i="19"/>
  <c r="AI19" i="19" s="1"/>
  <c r="AJ19" i="19" s="1"/>
  <c r="AK19" i="19" s="1"/>
  <c r="AH47" i="19"/>
  <c r="AI47" i="19" s="1"/>
  <c r="AJ47" i="19" s="1"/>
  <c r="AK47" i="19" s="1"/>
  <c r="AH63" i="19"/>
  <c r="AI63" i="19" s="1"/>
  <c r="AJ63" i="19" s="1"/>
  <c r="AK63" i="19" s="1"/>
  <c r="AC12" i="18"/>
  <c r="AD12" i="18" s="1"/>
  <c r="AE12" i="18" s="1"/>
  <c r="AF12" i="18" s="1"/>
  <c r="AC28" i="18"/>
  <c r="AD28" i="18" s="1"/>
  <c r="AE28" i="18" s="1"/>
  <c r="AF28" i="18" s="1"/>
  <c r="AC44" i="18"/>
  <c r="AD44" i="18" s="1"/>
  <c r="AE44" i="18" s="1"/>
  <c r="AF44" i="18" s="1"/>
  <c r="AC60" i="18"/>
  <c r="AD60" i="18" s="1"/>
  <c r="AE60" i="18" s="1"/>
  <c r="AF60" i="18" s="1"/>
  <c r="AH22" i="19"/>
  <c r="AI22" i="19" s="1"/>
  <c r="AJ22" i="19" s="1"/>
  <c r="AK22" i="19" s="1"/>
  <c r="AH13" i="19"/>
  <c r="AI13" i="19" s="1"/>
  <c r="AJ13" i="19" s="1"/>
  <c r="AK13" i="19" s="1"/>
  <c r="AH44" i="19"/>
  <c r="AI44" i="19" s="1"/>
  <c r="AJ44" i="19" s="1"/>
  <c r="AK44" i="19" s="1"/>
  <c r="AH60" i="19"/>
  <c r="AI60" i="19" s="1"/>
  <c r="AJ60" i="19" s="1"/>
  <c r="AK60" i="19" s="1"/>
  <c r="AC13" i="18"/>
  <c r="AD13" i="18" s="1"/>
  <c r="AE13" i="18" s="1"/>
  <c r="AF13" i="18" s="1"/>
  <c r="AC29" i="18"/>
  <c r="AD29" i="18" s="1"/>
  <c r="AE29" i="18" s="1"/>
  <c r="AF29" i="18" s="1"/>
  <c r="AC45" i="18"/>
  <c r="AD45" i="18" s="1"/>
  <c r="AE45" i="18" s="1"/>
  <c r="AF45" i="18" s="1"/>
  <c r="AC62" i="18"/>
  <c r="AD62" i="18" s="1"/>
  <c r="AE62" i="18" s="1"/>
  <c r="AF62" i="18" s="1"/>
  <c r="AH24" i="19"/>
  <c r="AI24" i="19" s="1"/>
  <c r="AJ24" i="19" s="1"/>
  <c r="AK24" i="19" s="1"/>
  <c r="AH15" i="19"/>
  <c r="AI15" i="19" s="1"/>
  <c r="AJ15" i="19" s="1"/>
  <c r="AK15" i="19" s="1"/>
  <c r="AH45" i="19"/>
  <c r="AI45" i="19" s="1"/>
  <c r="AJ45" i="19" s="1"/>
  <c r="AK45" i="19" s="1"/>
  <c r="AH61" i="19"/>
  <c r="AI61" i="19" s="1"/>
  <c r="AJ61" i="19" s="1"/>
  <c r="AK61" i="19" s="1"/>
  <c r="AC14" i="18"/>
  <c r="AD14" i="18" s="1"/>
  <c r="AE14" i="18" s="1"/>
  <c r="AF14" i="18" s="1"/>
  <c r="AC30" i="18"/>
  <c r="AD30" i="18" s="1"/>
  <c r="AE30" i="18" s="1"/>
  <c r="AF30" i="18" s="1"/>
  <c r="AC46" i="18"/>
  <c r="AD46" i="18" s="1"/>
  <c r="AE46" i="18" s="1"/>
  <c r="AF46" i="18" s="1"/>
  <c r="AC61" i="18"/>
  <c r="AD61" i="18" s="1"/>
  <c r="AE61" i="18" s="1"/>
  <c r="AF61" i="18" s="1"/>
  <c r="AH26" i="19"/>
  <c r="AI26" i="19" s="1"/>
  <c r="AJ26" i="19" s="1"/>
  <c r="AK26" i="19" s="1"/>
  <c r="AH17" i="19"/>
  <c r="AI17" i="19" s="1"/>
  <c r="AJ17" i="19" s="1"/>
  <c r="AK17" i="19" s="1"/>
  <c r="AH46" i="19"/>
  <c r="AI46" i="19" s="1"/>
  <c r="AJ46" i="19" s="1"/>
  <c r="AK46" i="19" s="1"/>
  <c r="AH62" i="19"/>
  <c r="AI62" i="19" s="1"/>
  <c r="AJ62" i="19" s="1"/>
  <c r="AK62" i="19" s="1"/>
  <c r="I4" i="11"/>
  <c r="J4" i="11" s="1"/>
  <c r="K4" i="11" s="1"/>
  <c r="L4" i="11" s="1"/>
  <c r="I30" i="11"/>
  <c r="J30" i="11" s="1"/>
  <c r="K30" i="11" s="1"/>
  <c r="L30" i="11" s="1"/>
  <c r="I38" i="11"/>
  <c r="J38" i="11" s="1"/>
  <c r="K38" i="11" s="1"/>
  <c r="L38" i="11" s="1"/>
  <c r="I62" i="11"/>
  <c r="J62" i="11" s="1"/>
  <c r="K62" i="11" s="1"/>
  <c r="L62" i="11" s="1"/>
  <c r="AC36" i="11"/>
  <c r="AD36" i="11" s="1"/>
  <c r="AE36" i="11" s="1"/>
  <c r="AF36" i="11" s="1"/>
  <c r="AC14" i="11"/>
  <c r="AD14" i="11" s="1"/>
  <c r="AE14" i="11" s="1"/>
  <c r="AF14" i="11" s="1"/>
  <c r="AC26" i="11"/>
  <c r="AD26" i="11" s="1"/>
  <c r="AE26" i="11" s="1"/>
  <c r="AF26" i="11" s="1"/>
  <c r="AC51" i="11"/>
  <c r="AD51" i="11" s="1"/>
  <c r="AE51" i="11" s="1"/>
  <c r="AF51" i="11" s="1"/>
  <c r="AC58" i="11"/>
  <c r="AD58" i="11" s="1"/>
  <c r="AE58" i="11" s="1"/>
  <c r="AF58" i="11" s="1"/>
  <c r="AH13" i="12"/>
  <c r="AI13" i="12" s="1"/>
  <c r="AJ13" i="12" s="1"/>
  <c r="AK13" i="12" s="1"/>
  <c r="AH29" i="12"/>
  <c r="AI29" i="12" s="1"/>
  <c r="AJ29" i="12" s="1"/>
  <c r="AK29" i="12" s="1"/>
  <c r="AH45" i="12"/>
  <c r="AI45" i="12" s="1"/>
  <c r="AJ45" i="12" s="1"/>
  <c r="AK45" i="12" s="1"/>
  <c r="AH61" i="12"/>
  <c r="AI61" i="12" s="1"/>
  <c r="AJ61" i="12" s="1"/>
  <c r="AK61" i="12" s="1"/>
  <c r="S4" i="13"/>
  <c r="T4" i="13" s="1"/>
  <c r="U4" i="13" s="1"/>
  <c r="V4" i="13" s="1"/>
  <c r="S20" i="13"/>
  <c r="T20" i="13" s="1"/>
  <c r="U20" i="13" s="1"/>
  <c r="V20" i="13" s="1"/>
  <c r="S36" i="13"/>
  <c r="T36" i="13" s="1"/>
  <c r="U36" i="13" s="1"/>
  <c r="V36" i="13" s="1"/>
  <c r="S52" i="13"/>
  <c r="T52" i="13" s="1"/>
  <c r="U52" i="13" s="1"/>
  <c r="V52" i="13" s="1"/>
  <c r="S69" i="13"/>
  <c r="T69" i="13" s="1"/>
  <c r="U69" i="13" s="1"/>
  <c r="V69" i="13" s="1"/>
  <c r="I7" i="11"/>
  <c r="J7" i="11" s="1"/>
  <c r="K7" i="11" s="1"/>
  <c r="L7" i="11" s="1"/>
  <c r="I18" i="11"/>
  <c r="J18" i="11" s="1"/>
  <c r="K18" i="11" s="1"/>
  <c r="L18" i="11" s="1"/>
  <c r="I46" i="11"/>
  <c r="J46" i="11" s="1"/>
  <c r="K46" i="11" s="1"/>
  <c r="L46" i="11" s="1"/>
  <c r="I73" i="11"/>
  <c r="J73" i="11" s="1"/>
  <c r="K73" i="11" s="1"/>
  <c r="L73" i="11" s="1"/>
  <c r="I74" i="11"/>
  <c r="J74" i="11" s="1"/>
  <c r="K74" i="11" s="1"/>
  <c r="L74" i="11" s="1"/>
  <c r="AC15" i="11"/>
  <c r="AD15" i="11" s="1"/>
  <c r="AE15" i="11" s="1"/>
  <c r="AF15" i="11" s="1"/>
  <c r="AC12" i="11"/>
  <c r="AD12" i="11" s="1"/>
  <c r="AE12" i="11" s="1"/>
  <c r="AF12" i="11" s="1"/>
  <c r="AC35" i="11"/>
  <c r="AD35" i="11" s="1"/>
  <c r="AE35" i="11" s="1"/>
  <c r="AF35" i="11" s="1"/>
  <c r="AC63" i="11"/>
  <c r="AD63" i="11" s="1"/>
  <c r="AE63" i="11" s="1"/>
  <c r="AF63" i="11" s="1"/>
  <c r="AH10" i="12"/>
  <c r="AI10" i="12" s="1"/>
  <c r="AJ10" i="12" s="1"/>
  <c r="AK10" i="12" s="1"/>
  <c r="AH26" i="12"/>
  <c r="AI26" i="12" s="1"/>
  <c r="AJ26" i="12" s="1"/>
  <c r="AK26" i="12" s="1"/>
  <c r="AH42" i="12"/>
  <c r="AI42" i="12" s="1"/>
  <c r="AJ42" i="12" s="1"/>
  <c r="AK42" i="12" s="1"/>
  <c r="AH58" i="12"/>
  <c r="AI58" i="12" s="1"/>
  <c r="AJ58" i="12" s="1"/>
  <c r="AK58" i="12" s="1"/>
  <c r="AH74" i="12"/>
  <c r="AI74" i="12" s="1"/>
  <c r="AJ74" i="12" s="1"/>
  <c r="AK74" i="12" s="1"/>
  <c r="S17" i="13"/>
  <c r="T17" i="13" s="1"/>
  <c r="U17" i="13" s="1"/>
  <c r="V17" i="13" s="1"/>
  <c r="S33" i="13"/>
  <c r="T33" i="13" s="1"/>
  <c r="U33" i="13" s="1"/>
  <c r="V33" i="13" s="1"/>
  <c r="S49" i="13"/>
  <c r="T49" i="13" s="1"/>
  <c r="U49" i="13" s="1"/>
  <c r="V49" i="13" s="1"/>
  <c r="S66" i="13"/>
  <c r="T66" i="13" s="1"/>
  <c r="U66" i="13" s="1"/>
  <c r="V66" i="13" s="1"/>
  <c r="I12" i="11"/>
  <c r="J12" i="11" s="1"/>
  <c r="K12" i="11" s="1"/>
  <c r="L12" i="11" s="1"/>
  <c r="I45" i="11"/>
  <c r="J45" i="11" s="1"/>
  <c r="K45" i="11" s="1"/>
  <c r="L45" i="11" s="1"/>
  <c r="I47" i="11"/>
  <c r="J47" i="11" s="1"/>
  <c r="K47" i="11" s="1"/>
  <c r="L47" i="11" s="1"/>
  <c r="I57" i="11"/>
  <c r="J57" i="11" s="1"/>
  <c r="K57" i="11" s="1"/>
  <c r="L57" i="11" s="1"/>
  <c r="AC11" i="11"/>
  <c r="AD11" i="11" s="1"/>
  <c r="AE11" i="11" s="1"/>
  <c r="AF11" i="11" s="1"/>
  <c r="AC24" i="11"/>
  <c r="AD24" i="11" s="1"/>
  <c r="AE24" i="11" s="1"/>
  <c r="AF24" i="11" s="1"/>
  <c r="AC33" i="11"/>
  <c r="AD33" i="11" s="1"/>
  <c r="AE33" i="11" s="1"/>
  <c r="AF33" i="11" s="1"/>
  <c r="AC70" i="11"/>
  <c r="AD70" i="11" s="1"/>
  <c r="AE70" i="11" s="1"/>
  <c r="AF70" i="11" s="1"/>
  <c r="AC65" i="11"/>
  <c r="AD65" i="11" s="1"/>
  <c r="AE65" i="11" s="1"/>
  <c r="AF65" i="11" s="1"/>
  <c r="AH15" i="12"/>
  <c r="AI15" i="12" s="1"/>
  <c r="AJ15" i="12" s="1"/>
  <c r="AK15" i="12" s="1"/>
  <c r="AH31" i="12"/>
  <c r="AI31" i="12" s="1"/>
  <c r="AJ31" i="12" s="1"/>
  <c r="AK31" i="12" s="1"/>
  <c r="AH47" i="12"/>
  <c r="AI47" i="12" s="1"/>
  <c r="AJ47" i="12" s="1"/>
  <c r="AK47" i="12" s="1"/>
  <c r="AH63" i="12"/>
  <c r="AI63" i="12" s="1"/>
  <c r="AJ63" i="12" s="1"/>
  <c r="AK63" i="12" s="1"/>
  <c r="S6" i="13"/>
  <c r="T6" i="13" s="1"/>
  <c r="U6" i="13" s="1"/>
  <c r="V6" i="13" s="1"/>
  <c r="S22" i="13"/>
  <c r="T22" i="13" s="1"/>
  <c r="U22" i="13" s="1"/>
  <c r="V22" i="13" s="1"/>
  <c r="S38" i="13"/>
  <c r="T38" i="13" s="1"/>
  <c r="U38" i="13" s="1"/>
  <c r="V38" i="13" s="1"/>
  <c r="S54" i="13"/>
  <c r="T54" i="13" s="1"/>
  <c r="U54" i="13" s="1"/>
  <c r="V54" i="13" s="1"/>
  <c r="S71" i="13"/>
  <c r="T71" i="13" s="1"/>
  <c r="U71" i="13" s="1"/>
  <c r="V71" i="13" s="1"/>
  <c r="I24" i="11"/>
  <c r="J24" i="11" s="1"/>
  <c r="K24" i="11" s="1"/>
  <c r="L24" i="11" s="1"/>
  <c r="I26" i="11"/>
  <c r="J26" i="11" s="1"/>
  <c r="K26" i="11" s="1"/>
  <c r="L26" i="11" s="1"/>
  <c r="I36" i="11"/>
  <c r="J36" i="11" s="1"/>
  <c r="K36" i="11" s="1"/>
  <c r="L36" i="11" s="1"/>
  <c r="I54" i="11"/>
  <c r="J54" i="11" s="1"/>
  <c r="K54" i="11" s="1"/>
  <c r="L54" i="11" s="1"/>
  <c r="AC8" i="11"/>
  <c r="AD8" i="11" s="1"/>
  <c r="AE8" i="11" s="1"/>
  <c r="AF8" i="11" s="1"/>
  <c r="AC10" i="11"/>
  <c r="AD10" i="11" s="1"/>
  <c r="AE10" i="11" s="1"/>
  <c r="AF10" i="11" s="1"/>
  <c r="AC20" i="11"/>
  <c r="AD20" i="11" s="1"/>
  <c r="AE20" i="11" s="1"/>
  <c r="AF20" i="11" s="1"/>
  <c r="AC47" i="11"/>
  <c r="AD47" i="11" s="1"/>
  <c r="AE47" i="11" s="1"/>
  <c r="AF47" i="11" s="1"/>
  <c r="AC71" i="11"/>
  <c r="AD71" i="11" s="1"/>
  <c r="AE71" i="11" s="1"/>
  <c r="AF71" i="11" s="1"/>
  <c r="AH12" i="12"/>
  <c r="AI12" i="12" s="1"/>
  <c r="AJ12" i="12" s="1"/>
  <c r="AK12" i="12" s="1"/>
  <c r="AH28" i="12"/>
  <c r="AI28" i="12" s="1"/>
  <c r="AJ28" i="12" s="1"/>
  <c r="AK28" i="12" s="1"/>
  <c r="AH44" i="12"/>
  <c r="AI44" i="12" s="1"/>
  <c r="AJ44" i="12" s="1"/>
  <c r="AK44" i="12" s="1"/>
  <c r="AH60" i="12"/>
  <c r="AI60" i="12" s="1"/>
  <c r="AJ60" i="12" s="1"/>
  <c r="AK60" i="12" s="1"/>
  <c r="S3" i="13"/>
  <c r="T3" i="13" s="1"/>
  <c r="U3" i="13" s="1"/>
  <c r="V3" i="13" s="1"/>
  <c r="S19" i="13"/>
  <c r="T19" i="13" s="1"/>
  <c r="U19" i="13" s="1"/>
  <c r="V19" i="13" s="1"/>
  <c r="S35" i="13"/>
  <c r="T35" i="13" s="1"/>
  <c r="U35" i="13" s="1"/>
  <c r="V35" i="13" s="1"/>
  <c r="S51" i="13"/>
  <c r="T51" i="13" s="1"/>
  <c r="U51" i="13" s="1"/>
  <c r="V51" i="13" s="1"/>
  <c r="S68" i="13"/>
  <c r="T68" i="13" s="1"/>
  <c r="U68" i="13" s="1"/>
  <c r="V68" i="13" s="1"/>
  <c r="S24" i="15"/>
  <c r="T24" i="15" s="1"/>
  <c r="U24" i="15" s="1"/>
  <c r="V24" i="15" s="1"/>
  <c r="S73" i="15"/>
  <c r="T73" i="15" s="1"/>
  <c r="U73" i="15" s="1"/>
  <c r="V73" i="15" s="1"/>
  <c r="S12" i="15"/>
  <c r="T12" i="15" s="1"/>
  <c r="U12" i="15" s="1"/>
  <c r="V12" i="15" s="1"/>
  <c r="S66" i="15"/>
  <c r="T66" i="15" s="1"/>
  <c r="U66" i="15" s="1"/>
  <c r="V66" i="15" s="1"/>
  <c r="N4" i="18"/>
  <c r="O4" i="18" s="1"/>
  <c r="P4" i="18" s="1"/>
  <c r="Q4" i="18" s="1"/>
  <c r="N20" i="18"/>
  <c r="O20" i="18" s="1"/>
  <c r="P20" i="18" s="1"/>
  <c r="Q20" i="18" s="1"/>
  <c r="N36" i="18"/>
  <c r="O36" i="18" s="1"/>
  <c r="P36" i="18" s="1"/>
  <c r="Q36" i="18" s="1"/>
  <c r="N52" i="18"/>
  <c r="O52" i="18" s="1"/>
  <c r="P52" i="18" s="1"/>
  <c r="Q52" i="18" s="1"/>
  <c r="N67" i="18"/>
  <c r="O67" i="18" s="1"/>
  <c r="P67" i="18" s="1"/>
  <c r="Q67" i="18" s="1"/>
  <c r="D25" i="15"/>
  <c r="E25" i="15" s="1"/>
  <c r="F25" i="15" s="1"/>
  <c r="G25" i="15" s="1"/>
  <c r="D33" i="15"/>
  <c r="E33" i="15" s="1"/>
  <c r="F33" i="15" s="1"/>
  <c r="G33" i="15" s="1"/>
  <c r="D16" i="15"/>
  <c r="E16" i="15" s="1"/>
  <c r="F16" i="15" s="1"/>
  <c r="G16" i="15" s="1"/>
  <c r="D73" i="15"/>
  <c r="E73" i="15" s="1"/>
  <c r="F73" i="15" s="1"/>
  <c r="G73" i="15" s="1"/>
  <c r="S7" i="15"/>
  <c r="T7" i="15" s="1"/>
  <c r="U7" i="15" s="1"/>
  <c r="V7" i="15" s="1"/>
  <c r="S58" i="15"/>
  <c r="T58" i="15" s="1"/>
  <c r="U58" i="15" s="1"/>
  <c r="V58" i="15" s="1"/>
  <c r="S57" i="15"/>
  <c r="T57" i="15" s="1"/>
  <c r="U57" i="15" s="1"/>
  <c r="V57" i="15" s="1"/>
  <c r="S29" i="15"/>
  <c r="T29" i="15" s="1"/>
  <c r="U29" i="15" s="1"/>
  <c r="V29" i="15" s="1"/>
  <c r="S37" i="15"/>
  <c r="T37" i="15" s="1"/>
  <c r="U37" i="15" s="1"/>
  <c r="V37" i="15" s="1"/>
  <c r="N13" i="18"/>
  <c r="O13" i="18" s="1"/>
  <c r="P13" i="18" s="1"/>
  <c r="Q13" i="18" s="1"/>
  <c r="N29" i="18"/>
  <c r="O29" i="18" s="1"/>
  <c r="P29" i="18" s="1"/>
  <c r="Q29" i="18" s="1"/>
  <c r="N45" i="18"/>
  <c r="O45" i="18" s="1"/>
  <c r="P45" i="18" s="1"/>
  <c r="Q45" i="18" s="1"/>
  <c r="N73" i="18"/>
  <c r="O73" i="18" s="1"/>
  <c r="P73" i="18" s="1"/>
  <c r="Q73" i="18" s="1"/>
  <c r="D9" i="15"/>
  <c r="E9" i="15" s="1"/>
  <c r="F9" i="15" s="1"/>
  <c r="G9" i="15" s="1"/>
  <c r="D64" i="15"/>
  <c r="E64" i="15" s="1"/>
  <c r="F64" i="15" s="1"/>
  <c r="G64" i="15" s="1"/>
  <c r="D55" i="15"/>
  <c r="E55" i="15" s="1"/>
  <c r="F55" i="15" s="1"/>
  <c r="G55" i="15" s="1"/>
  <c r="D34" i="15"/>
  <c r="E34" i="15" s="1"/>
  <c r="F34" i="15" s="1"/>
  <c r="G34" i="15" s="1"/>
  <c r="D53" i="15"/>
  <c r="E53" i="15" s="1"/>
  <c r="F53" i="15" s="1"/>
  <c r="G53" i="15" s="1"/>
  <c r="S31" i="15"/>
  <c r="T31" i="15" s="1"/>
  <c r="U31" i="15" s="1"/>
  <c r="V31" i="15" s="1"/>
  <c r="S39" i="15"/>
  <c r="T39" i="15" s="1"/>
  <c r="U39" i="15" s="1"/>
  <c r="V39" i="15" s="1"/>
  <c r="S16" i="15"/>
  <c r="T16" i="15" s="1"/>
  <c r="U16" i="15" s="1"/>
  <c r="V16" i="15" s="1"/>
  <c r="S70" i="15"/>
  <c r="T70" i="15" s="1"/>
  <c r="U70" i="15" s="1"/>
  <c r="V70" i="15" s="1"/>
  <c r="N6" i="18"/>
  <c r="O6" i="18" s="1"/>
  <c r="P6" i="18" s="1"/>
  <c r="Q6" i="18" s="1"/>
  <c r="N22" i="18"/>
  <c r="O22" i="18" s="1"/>
  <c r="P22" i="18" s="1"/>
  <c r="Q22" i="18" s="1"/>
  <c r="N38" i="18"/>
  <c r="O38" i="18" s="1"/>
  <c r="P38" i="18" s="1"/>
  <c r="Q38" i="18" s="1"/>
  <c r="N54" i="18"/>
  <c r="O54" i="18" s="1"/>
  <c r="P54" i="18" s="1"/>
  <c r="Q54" i="18" s="1"/>
  <c r="N69" i="18"/>
  <c r="O69" i="18" s="1"/>
  <c r="P69" i="18" s="1"/>
  <c r="Q69" i="18" s="1"/>
  <c r="D27" i="15"/>
  <c r="E27" i="15" s="1"/>
  <c r="F27" i="15" s="1"/>
  <c r="G27" i="15" s="1"/>
  <c r="D40" i="15"/>
  <c r="E40" i="15" s="1"/>
  <c r="F40" i="15" s="1"/>
  <c r="G40" i="15" s="1"/>
  <c r="D19" i="15"/>
  <c r="E19" i="15" s="1"/>
  <c r="F19" i="15" s="1"/>
  <c r="G19" i="15" s="1"/>
  <c r="D35" i="15"/>
  <c r="E35" i="15" s="1"/>
  <c r="F35" i="15" s="1"/>
  <c r="G35" i="15" s="1"/>
  <c r="S11" i="15"/>
  <c r="T11" i="15" s="1"/>
  <c r="U11" i="15" s="1"/>
  <c r="V11" i="15" s="1"/>
  <c r="S63" i="15"/>
  <c r="T63" i="15" s="1"/>
  <c r="U63" i="15" s="1"/>
  <c r="V63" i="15" s="1"/>
  <c r="S62" i="15"/>
  <c r="T62" i="15" s="1"/>
  <c r="U62" i="15" s="1"/>
  <c r="V62" i="15" s="1"/>
  <c r="S35" i="15"/>
  <c r="T35" i="15" s="1"/>
  <c r="U35" i="15" s="1"/>
  <c r="V35" i="15" s="1"/>
  <c r="S49" i="15"/>
  <c r="T49" i="15" s="1"/>
  <c r="U49" i="15" s="1"/>
  <c r="V49" i="15" s="1"/>
  <c r="N15" i="18"/>
  <c r="O15" i="18" s="1"/>
  <c r="P15" i="18" s="1"/>
  <c r="Q15" i="18" s="1"/>
  <c r="N31" i="18"/>
  <c r="O31" i="18" s="1"/>
  <c r="P31" i="18" s="1"/>
  <c r="Q31" i="18" s="1"/>
  <c r="N47" i="18"/>
  <c r="O47" i="18" s="1"/>
  <c r="P47" i="18" s="1"/>
  <c r="Q47" i="18" s="1"/>
  <c r="N62" i="18"/>
  <c r="O62" i="18" s="1"/>
  <c r="P62" i="18" s="1"/>
  <c r="Q62" i="18" s="1"/>
  <c r="D13" i="15"/>
  <c r="E13" i="15" s="1"/>
  <c r="F13" i="15" s="1"/>
  <c r="G13" i="15" s="1"/>
  <c r="D68" i="15"/>
  <c r="E68" i="15" s="1"/>
  <c r="F68" i="15" s="1"/>
  <c r="G68" i="15" s="1"/>
  <c r="D6" i="15"/>
  <c r="E6" i="15" s="1"/>
  <c r="F6" i="15" s="1"/>
  <c r="G6" i="15" s="1"/>
  <c r="D54" i="15"/>
  <c r="E54" i="15" s="1"/>
  <c r="F54" i="15" s="1"/>
  <c r="G54" i="15" s="1"/>
  <c r="D59" i="15"/>
  <c r="E59" i="15" s="1"/>
  <c r="F59" i="15" s="1"/>
  <c r="G59" i="15" s="1"/>
  <c r="N15" i="12"/>
  <c r="O15" i="12" s="1"/>
  <c r="P15" i="12" s="1"/>
  <c r="Q15" i="12" s="1"/>
  <c r="N31" i="12"/>
  <c r="O31" i="12" s="1"/>
  <c r="P31" i="12" s="1"/>
  <c r="Q31" i="12" s="1"/>
  <c r="N47" i="12"/>
  <c r="O47" i="12" s="1"/>
  <c r="P47" i="12" s="1"/>
  <c r="Q47" i="12" s="1"/>
  <c r="N63" i="12"/>
  <c r="O63" i="12" s="1"/>
  <c r="P63" i="12" s="1"/>
  <c r="Q63" i="12" s="1"/>
  <c r="S14" i="19"/>
  <c r="T14" i="19" s="1"/>
  <c r="U14" i="19" s="1"/>
  <c r="V14" i="19" s="1"/>
  <c r="S50" i="19"/>
  <c r="T50" i="19" s="1"/>
  <c r="U50" i="19" s="1"/>
  <c r="V50" i="19" s="1"/>
  <c r="S9" i="19"/>
  <c r="T9" i="19" s="1"/>
  <c r="U9" i="19" s="1"/>
  <c r="V9" i="19" s="1"/>
  <c r="S41" i="19"/>
  <c r="T41" i="19" s="1"/>
  <c r="U41" i="19" s="1"/>
  <c r="V41" i="19" s="1"/>
  <c r="AC14" i="6"/>
  <c r="AD14" i="6" s="1"/>
  <c r="AE14" i="6" s="1"/>
  <c r="AF14" i="6" s="1"/>
  <c r="AC24" i="6"/>
  <c r="AD24" i="6" s="1"/>
  <c r="AE24" i="6" s="1"/>
  <c r="AF24" i="6" s="1"/>
  <c r="AC39" i="6"/>
  <c r="AD39" i="6" s="1"/>
  <c r="AE39" i="6" s="1"/>
  <c r="AF39" i="6" s="1"/>
  <c r="AC55" i="6"/>
  <c r="AD55" i="6" s="1"/>
  <c r="AE55" i="6" s="1"/>
  <c r="AF55" i="6" s="1"/>
  <c r="AC66" i="6"/>
  <c r="AD66" i="6" s="1"/>
  <c r="AE66" i="6" s="1"/>
  <c r="AF66" i="6" s="1"/>
  <c r="N4" i="12"/>
  <c r="O4" i="12" s="1"/>
  <c r="P4" i="12" s="1"/>
  <c r="Q4" i="12" s="1"/>
  <c r="N20" i="12"/>
  <c r="O20" i="12" s="1"/>
  <c r="P20" i="12" s="1"/>
  <c r="Q20" i="12" s="1"/>
  <c r="N36" i="12"/>
  <c r="O36" i="12" s="1"/>
  <c r="P36" i="12" s="1"/>
  <c r="Q36" i="12" s="1"/>
  <c r="N52" i="12"/>
  <c r="O52" i="12" s="1"/>
  <c r="P52" i="12" s="1"/>
  <c r="Q52" i="12" s="1"/>
  <c r="N68" i="12"/>
  <c r="O68" i="12" s="1"/>
  <c r="P68" i="12" s="1"/>
  <c r="Q68" i="12" s="1"/>
  <c r="S49" i="19"/>
  <c r="T49" i="19" s="1"/>
  <c r="U49" i="19" s="1"/>
  <c r="V49" i="19" s="1"/>
  <c r="S24" i="19"/>
  <c r="T24" i="19" s="1"/>
  <c r="U24" i="19" s="1"/>
  <c r="V24" i="19" s="1"/>
  <c r="S70" i="19"/>
  <c r="T70" i="19" s="1"/>
  <c r="U70" i="19" s="1"/>
  <c r="V70" i="19" s="1"/>
  <c r="S19" i="19"/>
  <c r="T19" i="19" s="1"/>
  <c r="U19" i="19" s="1"/>
  <c r="V19" i="19" s="1"/>
  <c r="S56" i="19"/>
  <c r="T56" i="19" s="1"/>
  <c r="U56" i="19" s="1"/>
  <c r="V56" i="19" s="1"/>
  <c r="AC5" i="6"/>
  <c r="AD5" i="6" s="1"/>
  <c r="AE5" i="6" s="1"/>
  <c r="AF5" i="6" s="1"/>
  <c r="AC23" i="6"/>
  <c r="AD23" i="6" s="1"/>
  <c r="AE23" i="6" s="1"/>
  <c r="AF23" i="6" s="1"/>
  <c r="AC44" i="6"/>
  <c r="AD44" i="6" s="1"/>
  <c r="AE44" i="6" s="1"/>
  <c r="AF44" i="6" s="1"/>
  <c r="AC63" i="6"/>
  <c r="AD63" i="6" s="1"/>
  <c r="AE63" i="6" s="1"/>
  <c r="AF63" i="6" s="1"/>
  <c r="N17" i="12"/>
  <c r="O17" i="12" s="1"/>
  <c r="P17" i="12" s="1"/>
  <c r="Q17" i="12" s="1"/>
  <c r="N33" i="12"/>
  <c r="O33" i="12" s="1"/>
  <c r="P33" i="12" s="1"/>
  <c r="Q33" i="12" s="1"/>
  <c r="N49" i="12"/>
  <c r="O49" i="12" s="1"/>
  <c r="P49" i="12" s="1"/>
  <c r="Q49" i="12" s="1"/>
  <c r="N65" i="12"/>
  <c r="O65" i="12" s="1"/>
  <c r="P65" i="12" s="1"/>
  <c r="Q65" i="12" s="1"/>
  <c r="S18" i="19"/>
  <c r="T18" i="19" s="1"/>
  <c r="U18" i="19" s="1"/>
  <c r="V18" i="19" s="1"/>
  <c r="S58" i="19"/>
  <c r="T58" i="19" s="1"/>
  <c r="U58" i="19" s="1"/>
  <c r="V58" i="19" s="1"/>
  <c r="S13" i="19"/>
  <c r="T13" i="19" s="1"/>
  <c r="U13" i="19" s="1"/>
  <c r="V13" i="19" s="1"/>
  <c r="S44" i="19"/>
  <c r="T44" i="19" s="1"/>
  <c r="U44" i="19" s="1"/>
  <c r="V44" i="19" s="1"/>
  <c r="AC18" i="6"/>
  <c r="AD18" i="6" s="1"/>
  <c r="AE18" i="6" s="1"/>
  <c r="AF18" i="6" s="1"/>
  <c r="AC28" i="6"/>
  <c r="AD28" i="6" s="1"/>
  <c r="AE28" i="6" s="1"/>
  <c r="AF28" i="6" s="1"/>
  <c r="AC41" i="6"/>
  <c r="AD41" i="6" s="1"/>
  <c r="AE41" i="6" s="1"/>
  <c r="AF41" i="6" s="1"/>
  <c r="AC57" i="6"/>
  <c r="AD57" i="6" s="1"/>
  <c r="AE57" i="6" s="1"/>
  <c r="AF57" i="6" s="1"/>
  <c r="AC70" i="6"/>
  <c r="AD70" i="6" s="1"/>
  <c r="AE70" i="6" s="1"/>
  <c r="AF70" i="6" s="1"/>
  <c r="N18" i="12"/>
  <c r="O18" i="12" s="1"/>
  <c r="P18" i="12" s="1"/>
  <c r="Q18" i="12" s="1"/>
  <c r="N34" i="12"/>
  <c r="O34" i="12" s="1"/>
  <c r="P34" i="12" s="1"/>
  <c r="Q34" i="12" s="1"/>
  <c r="N50" i="12"/>
  <c r="O50" i="12" s="1"/>
  <c r="P50" i="12" s="1"/>
  <c r="Q50" i="12" s="1"/>
  <c r="N66" i="12"/>
  <c r="O66" i="12" s="1"/>
  <c r="P66" i="12" s="1"/>
  <c r="Q66" i="12" s="1"/>
  <c r="S20" i="19"/>
  <c r="T20" i="19" s="1"/>
  <c r="U20" i="19" s="1"/>
  <c r="V20" i="19" s="1"/>
  <c r="S62" i="19"/>
  <c r="T62" i="19" s="1"/>
  <c r="U62" i="19" s="1"/>
  <c r="V62" i="19" s="1"/>
  <c r="S15" i="19"/>
  <c r="T15" i="19" s="1"/>
  <c r="U15" i="19" s="1"/>
  <c r="V15" i="19" s="1"/>
  <c r="S48" i="19"/>
  <c r="T48" i="19" s="1"/>
  <c r="U48" i="19" s="1"/>
  <c r="V48" i="19" s="1"/>
  <c r="AC20" i="6"/>
  <c r="AD20" i="6" s="1"/>
  <c r="AE20" i="6" s="1"/>
  <c r="AF20" i="6" s="1"/>
  <c r="AC30" i="6"/>
  <c r="AD30" i="6" s="1"/>
  <c r="AE30" i="6" s="1"/>
  <c r="AF30" i="6" s="1"/>
  <c r="AC42" i="6"/>
  <c r="AD42" i="6" s="1"/>
  <c r="AE42" i="6" s="1"/>
  <c r="AF42" i="6" s="1"/>
  <c r="AC59" i="6"/>
  <c r="AD59" i="6" s="1"/>
  <c r="AE59" i="6" s="1"/>
  <c r="AF59" i="6" s="1"/>
  <c r="AC72" i="6"/>
  <c r="AD72" i="6" s="1"/>
  <c r="AE72" i="6" s="1"/>
  <c r="AF72" i="6" s="1"/>
  <c r="AH59" i="6"/>
  <c r="AI59" i="6" s="1"/>
  <c r="AJ59" i="6" s="1"/>
  <c r="AK59" i="6" s="1"/>
  <c r="AH16" i="6"/>
  <c r="AI16" i="6" s="1"/>
  <c r="AJ16" i="6" s="1"/>
  <c r="AK16" i="6" s="1"/>
  <c r="AH32" i="6"/>
  <c r="AI32" i="6" s="1"/>
  <c r="AJ32" i="6" s="1"/>
  <c r="AK32" i="6" s="1"/>
  <c r="N34" i="6"/>
  <c r="O34" i="6" s="1"/>
  <c r="P34" i="6" s="1"/>
  <c r="Q34" i="6" s="1"/>
  <c r="N50" i="6"/>
  <c r="O50" i="6" s="1"/>
  <c r="P50" i="6" s="1"/>
  <c r="Q50" i="6" s="1"/>
  <c r="AH13" i="6"/>
  <c r="AI13" i="6" s="1"/>
  <c r="AJ13" i="6" s="1"/>
  <c r="AK13" i="6" s="1"/>
  <c r="AH29" i="6"/>
  <c r="AI29" i="6" s="1"/>
  <c r="AJ29" i="6" s="1"/>
  <c r="AK29" i="6" s="1"/>
  <c r="AH42" i="6"/>
  <c r="AI42" i="6" s="1"/>
  <c r="AJ42" i="6" s="1"/>
  <c r="AK42" i="6" s="1"/>
  <c r="N35" i="6"/>
  <c r="O35" i="6" s="1"/>
  <c r="P35" i="6" s="1"/>
  <c r="Q35" i="6" s="1"/>
  <c r="N51" i="6"/>
  <c r="O51" i="6" s="1"/>
  <c r="P51" i="6" s="1"/>
  <c r="Q51" i="6" s="1"/>
  <c r="AH14" i="6"/>
  <c r="AI14" i="6" s="1"/>
  <c r="AJ14" i="6" s="1"/>
  <c r="AK14" i="6" s="1"/>
  <c r="AH30" i="6"/>
  <c r="AI30" i="6" s="1"/>
  <c r="AJ30" i="6" s="1"/>
  <c r="AK30" i="6" s="1"/>
  <c r="AH43" i="6"/>
  <c r="AI43" i="6" s="1"/>
  <c r="AJ43" i="6" s="1"/>
  <c r="AK43" i="6" s="1"/>
  <c r="AH60" i="6"/>
  <c r="AI60" i="6" s="1"/>
  <c r="AJ60" i="6" s="1"/>
  <c r="AK60" i="6" s="1"/>
  <c r="AH8" i="18"/>
  <c r="AI8" i="18" s="1"/>
  <c r="AJ8" i="18" s="1"/>
  <c r="AK8" i="18" s="1"/>
  <c r="AH24" i="18"/>
  <c r="AI24" i="18" s="1"/>
  <c r="AJ24" i="18" s="1"/>
  <c r="AK24" i="18" s="1"/>
  <c r="AH40" i="18"/>
  <c r="AI40" i="18" s="1"/>
  <c r="AJ40" i="18" s="1"/>
  <c r="AK40" i="18" s="1"/>
  <c r="AH56" i="18"/>
  <c r="AI56" i="18" s="1"/>
  <c r="AJ56" i="18" s="1"/>
  <c r="AK56" i="18" s="1"/>
  <c r="AH70" i="18"/>
  <c r="AI70" i="18" s="1"/>
  <c r="AJ70" i="18" s="1"/>
  <c r="AK70" i="18" s="1"/>
  <c r="I14" i="6"/>
  <c r="J14" i="6" s="1"/>
  <c r="K14" i="6" s="1"/>
  <c r="L14" i="6" s="1"/>
  <c r="AH5" i="18"/>
  <c r="AI5" i="18" s="1"/>
  <c r="AJ5" i="18" s="1"/>
  <c r="AK5" i="18" s="1"/>
  <c r="AH21" i="18"/>
  <c r="AI21" i="18" s="1"/>
  <c r="AJ21" i="18" s="1"/>
  <c r="AK21" i="18" s="1"/>
  <c r="AH37" i="18"/>
  <c r="AI37" i="18" s="1"/>
  <c r="AJ37" i="18" s="1"/>
  <c r="AK37" i="18" s="1"/>
  <c r="AH53" i="18"/>
  <c r="AI53" i="18" s="1"/>
  <c r="AJ53" i="18" s="1"/>
  <c r="AK53" i="18" s="1"/>
  <c r="AH67" i="18"/>
  <c r="AI67" i="18" s="1"/>
  <c r="AJ67" i="18" s="1"/>
  <c r="AK67" i="18" s="1"/>
  <c r="I6" i="6"/>
  <c r="J6" i="6" s="1"/>
  <c r="K6" i="6" s="1"/>
  <c r="L6" i="6" s="1"/>
  <c r="I24" i="6"/>
  <c r="J24" i="6" s="1"/>
  <c r="K24" i="6" s="1"/>
  <c r="L24" i="6" s="1"/>
  <c r="AH14" i="18"/>
  <c r="AI14" i="18" s="1"/>
  <c r="AJ14" i="18" s="1"/>
  <c r="AK14" i="18" s="1"/>
  <c r="AH30" i="18"/>
  <c r="AI30" i="18" s="1"/>
  <c r="AJ30" i="18" s="1"/>
  <c r="AK30" i="18" s="1"/>
  <c r="AH46" i="18"/>
  <c r="AI46" i="18" s="1"/>
  <c r="AJ46" i="18" s="1"/>
  <c r="AK46" i="18" s="1"/>
  <c r="AH72" i="18"/>
  <c r="AI72" i="18" s="1"/>
  <c r="AJ72" i="18" s="1"/>
  <c r="AK72" i="18" s="1"/>
  <c r="I11" i="6"/>
  <c r="J11" i="6" s="1"/>
  <c r="K11" i="6" s="1"/>
  <c r="L11" i="6" s="1"/>
  <c r="I5" i="6"/>
  <c r="J5" i="6" s="1"/>
  <c r="K5" i="6" s="1"/>
  <c r="L5" i="6" s="1"/>
  <c r="AH7" i="18"/>
  <c r="AI7" i="18" s="1"/>
  <c r="AJ7" i="18" s="1"/>
  <c r="AK7" i="18" s="1"/>
  <c r="AH23" i="18"/>
  <c r="AI23" i="18" s="1"/>
  <c r="AJ23" i="18" s="1"/>
  <c r="AK23" i="18" s="1"/>
  <c r="AH39" i="18"/>
  <c r="AI39" i="18" s="1"/>
  <c r="AJ39" i="18" s="1"/>
  <c r="AK39" i="18" s="1"/>
  <c r="AH55" i="18"/>
  <c r="AI55" i="18" s="1"/>
  <c r="AJ55" i="18" s="1"/>
  <c r="AK55" i="18" s="1"/>
  <c r="AH69" i="18"/>
  <c r="AI69" i="18" s="1"/>
  <c r="AJ69" i="18" s="1"/>
  <c r="AK69" i="18" s="1"/>
  <c r="I12" i="6"/>
  <c r="J12" i="6" s="1"/>
  <c r="K12" i="6" s="1"/>
  <c r="L12" i="6" s="1"/>
  <c r="I35" i="6"/>
  <c r="J35" i="6" s="1"/>
  <c r="K35" i="6" s="1"/>
  <c r="L35" i="6" s="1"/>
  <c r="I51" i="6"/>
  <c r="J51" i="6" s="1"/>
  <c r="K51" i="6" s="1"/>
  <c r="L51" i="6" s="1"/>
  <c r="I59" i="6"/>
  <c r="J59" i="6" s="1"/>
  <c r="K59" i="6" s="1"/>
  <c r="L59" i="6" s="1"/>
  <c r="I30" i="6"/>
  <c r="J30" i="6" s="1"/>
  <c r="K30" i="6" s="1"/>
  <c r="L30" i="6" s="1"/>
  <c r="I48" i="6"/>
  <c r="J48" i="6" s="1"/>
  <c r="K48" i="6" s="1"/>
  <c r="L48" i="6" s="1"/>
  <c r="I70" i="6"/>
  <c r="J70" i="6" s="1"/>
  <c r="K70" i="6" s="1"/>
  <c r="L70" i="6" s="1"/>
  <c r="I45" i="6"/>
  <c r="J45" i="6" s="1"/>
  <c r="K45" i="6" s="1"/>
  <c r="L45" i="6" s="1"/>
  <c r="I64" i="6"/>
  <c r="J64" i="6" s="1"/>
  <c r="K64" i="6" s="1"/>
  <c r="L64" i="6" s="1"/>
  <c r="I38" i="6"/>
  <c r="J38" i="6" s="1"/>
  <c r="K38" i="6" s="1"/>
  <c r="L38" i="6" s="1"/>
  <c r="I54" i="6"/>
  <c r="J54" i="6" s="1"/>
  <c r="K54" i="6" s="1"/>
  <c r="L54" i="6" s="1"/>
  <c r="I65" i="6"/>
  <c r="J65" i="6" s="1"/>
  <c r="K65" i="6" s="1"/>
  <c r="L65" i="6" s="1"/>
  <c r="AC3" i="18"/>
  <c r="AD3" i="18" s="1"/>
  <c r="AE3" i="18" s="1"/>
  <c r="AF3" i="18" s="1"/>
  <c r="AC19" i="18"/>
  <c r="AD19" i="18" s="1"/>
  <c r="AE19" i="18" s="1"/>
  <c r="AF19" i="18" s="1"/>
  <c r="AC35" i="18"/>
  <c r="AD35" i="18" s="1"/>
  <c r="AE35" i="18" s="1"/>
  <c r="AF35" i="18" s="1"/>
  <c r="AC51" i="18"/>
  <c r="AD51" i="18" s="1"/>
  <c r="AE51" i="18" s="1"/>
  <c r="AF51" i="18" s="1"/>
  <c r="AC67" i="18"/>
  <c r="AD67" i="18" s="1"/>
  <c r="AE67" i="18" s="1"/>
  <c r="AF67" i="18" s="1"/>
  <c r="AH4" i="19"/>
  <c r="AI4" i="19" s="1"/>
  <c r="AJ4" i="19" s="1"/>
  <c r="AK4" i="19" s="1"/>
  <c r="AH36" i="19"/>
  <c r="AI36" i="19" s="1"/>
  <c r="AJ36" i="19" s="1"/>
  <c r="AK36" i="19" s="1"/>
  <c r="AH27" i="19"/>
  <c r="AI27" i="19" s="1"/>
  <c r="AJ27" i="19" s="1"/>
  <c r="AK27" i="19" s="1"/>
  <c r="AH51" i="19"/>
  <c r="AI51" i="19" s="1"/>
  <c r="AJ51" i="19" s="1"/>
  <c r="AK51" i="19" s="1"/>
  <c r="AH67" i="19"/>
  <c r="AI67" i="19" s="1"/>
  <c r="AJ67" i="19" s="1"/>
  <c r="AK67" i="19" s="1"/>
  <c r="AC16" i="18"/>
  <c r="AD16" i="18" s="1"/>
  <c r="AE16" i="18" s="1"/>
  <c r="AF16" i="18" s="1"/>
  <c r="AC32" i="18"/>
  <c r="AD32" i="18" s="1"/>
  <c r="AE32" i="18" s="1"/>
  <c r="AF32" i="18" s="1"/>
  <c r="AC48" i="18"/>
  <c r="AD48" i="18" s="1"/>
  <c r="AE48" i="18" s="1"/>
  <c r="AF48" i="18" s="1"/>
  <c r="AC64" i="18"/>
  <c r="AD64" i="18" s="1"/>
  <c r="AE64" i="18" s="1"/>
  <c r="AF64" i="18" s="1"/>
  <c r="AH30" i="19"/>
  <c r="AI30" i="19" s="1"/>
  <c r="AJ30" i="19" s="1"/>
  <c r="AK30" i="19" s="1"/>
  <c r="AH21" i="19"/>
  <c r="AI21" i="19" s="1"/>
  <c r="AJ21" i="19" s="1"/>
  <c r="AK21" i="19" s="1"/>
  <c r="AH48" i="19"/>
  <c r="AI48" i="19" s="1"/>
  <c r="AJ48" i="19" s="1"/>
  <c r="AK48" i="19" s="1"/>
  <c r="AH64" i="19"/>
  <c r="AI64" i="19" s="1"/>
  <c r="AJ64" i="19" s="1"/>
  <c r="AK64" i="19" s="1"/>
  <c r="AC17" i="18"/>
  <c r="AD17" i="18" s="1"/>
  <c r="AE17" i="18" s="1"/>
  <c r="AF17" i="18" s="1"/>
  <c r="AC33" i="18"/>
  <c r="AD33" i="18" s="1"/>
  <c r="AE33" i="18" s="1"/>
  <c r="AF33" i="18" s="1"/>
  <c r="AC49" i="18"/>
  <c r="AD49" i="18" s="1"/>
  <c r="AE49" i="18" s="1"/>
  <c r="AF49" i="18" s="1"/>
  <c r="AC65" i="18"/>
  <c r="AD65" i="18" s="1"/>
  <c r="AE65" i="18" s="1"/>
  <c r="AF65" i="18" s="1"/>
  <c r="AH32" i="19"/>
  <c r="AI32" i="19" s="1"/>
  <c r="AJ32" i="19" s="1"/>
  <c r="AK32" i="19" s="1"/>
  <c r="AH23" i="19"/>
  <c r="AI23" i="19" s="1"/>
  <c r="AJ23" i="19" s="1"/>
  <c r="AK23" i="19" s="1"/>
  <c r="AH49" i="19"/>
  <c r="AI49" i="19" s="1"/>
  <c r="AJ49" i="19" s="1"/>
  <c r="AK49" i="19" s="1"/>
  <c r="AH65" i="19"/>
  <c r="AI65" i="19" s="1"/>
  <c r="AJ65" i="19" s="1"/>
  <c r="AK65" i="19" s="1"/>
  <c r="AC18" i="18"/>
  <c r="AD18" i="18" s="1"/>
  <c r="AE18" i="18" s="1"/>
  <c r="AF18" i="18" s="1"/>
  <c r="AC34" i="18"/>
  <c r="AD34" i="18" s="1"/>
  <c r="AE34" i="18" s="1"/>
  <c r="AF34" i="18" s="1"/>
  <c r="AC50" i="18"/>
  <c r="AD50" i="18" s="1"/>
  <c r="AE50" i="18" s="1"/>
  <c r="AF50" i="18" s="1"/>
  <c r="AC66" i="18"/>
  <c r="AD66" i="18" s="1"/>
  <c r="AE66" i="18" s="1"/>
  <c r="AF66" i="18" s="1"/>
  <c r="AH34" i="19"/>
  <c r="AI34" i="19" s="1"/>
  <c r="AJ34" i="19" s="1"/>
  <c r="AK34" i="19" s="1"/>
  <c r="AH25" i="19"/>
  <c r="AI25" i="19" s="1"/>
  <c r="AJ25" i="19" s="1"/>
  <c r="AK25" i="19" s="1"/>
  <c r="AH50" i="19"/>
  <c r="AI50" i="19" s="1"/>
  <c r="AJ50" i="19" s="1"/>
  <c r="AK50" i="19" s="1"/>
  <c r="AH66" i="19"/>
  <c r="AI66" i="19" s="1"/>
  <c r="AJ66" i="19" s="1"/>
  <c r="AK66" i="19" s="1"/>
  <c r="I28" i="11"/>
  <c r="J28" i="11" s="1"/>
  <c r="K28" i="11" s="1"/>
  <c r="L28" i="11" s="1"/>
  <c r="I17" i="11"/>
  <c r="J17" i="11" s="1"/>
  <c r="K17" i="11" s="1"/>
  <c r="L17" i="11" s="1"/>
  <c r="I44" i="11"/>
  <c r="J44" i="11" s="1"/>
  <c r="K44" i="11" s="1"/>
  <c r="L44" i="11" s="1"/>
  <c r="I65" i="11"/>
  <c r="J65" i="11" s="1"/>
  <c r="K65" i="11" s="1"/>
  <c r="L65" i="11" s="1"/>
  <c r="AC9" i="11"/>
  <c r="AD9" i="11" s="1"/>
  <c r="AE9" i="11" s="1"/>
  <c r="AF9" i="11" s="1"/>
  <c r="AC32" i="11"/>
  <c r="AD32" i="11" s="1"/>
  <c r="AE32" i="11" s="1"/>
  <c r="AF32" i="11" s="1"/>
  <c r="AC45" i="11"/>
  <c r="AD45" i="11" s="1"/>
  <c r="AE45" i="11" s="1"/>
  <c r="AF45" i="11" s="1"/>
  <c r="AC61" i="11"/>
  <c r="AD61" i="11" s="1"/>
  <c r="AE61" i="11" s="1"/>
  <c r="AF61" i="11" s="1"/>
  <c r="AC72" i="11"/>
  <c r="AD72" i="11" s="1"/>
  <c r="AE72" i="11" s="1"/>
  <c r="AF72" i="11" s="1"/>
  <c r="AH17" i="12"/>
  <c r="AI17" i="12" s="1"/>
  <c r="AJ17" i="12" s="1"/>
  <c r="AK17" i="12" s="1"/>
  <c r="AH33" i="12"/>
  <c r="AI33" i="12" s="1"/>
  <c r="AJ33" i="12" s="1"/>
  <c r="AK33" i="12" s="1"/>
  <c r="AH49" i="12"/>
  <c r="AI49" i="12" s="1"/>
  <c r="AJ49" i="12" s="1"/>
  <c r="AK49" i="12" s="1"/>
  <c r="AH65" i="12"/>
  <c r="AI65" i="12" s="1"/>
  <c r="AJ65" i="12" s="1"/>
  <c r="AK65" i="12" s="1"/>
  <c r="S8" i="13"/>
  <c r="T8" i="13" s="1"/>
  <c r="U8" i="13" s="1"/>
  <c r="V8" i="13" s="1"/>
  <c r="S24" i="13"/>
  <c r="T24" i="13" s="1"/>
  <c r="U24" i="13" s="1"/>
  <c r="V24" i="13" s="1"/>
  <c r="S40" i="13"/>
  <c r="T40" i="13" s="1"/>
  <c r="U40" i="13" s="1"/>
  <c r="V40" i="13" s="1"/>
  <c r="S56" i="13"/>
  <c r="T56" i="13" s="1"/>
  <c r="U56" i="13" s="1"/>
  <c r="V56" i="13" s="1"/>
  <c r="S73" i="13"/>
  <c r="T73" i="13" s="1"/>
  <c r="U73" i="13" s="1"/>
  <c r="V73" i="13" s="1"/>
  <c r="I8" i="11"/>
  <c r="J8" i="11" s="1"/>
  <c r="K8" i="11" s="1"/>
  <c r="L8" i="11" s="1"/>
  <c r="I37" i="11"/>
  <c r="J37" i="11" s="1"/>
  <c r="K37" i="11" s="1"/>
  <c r="L37" i="11" s="1"/>
  <c r="I43" i="11"/>
  <c r="J43" i="11" s="1"/>
  <c r="K43" i="11" s="1"/>
  <c r="L43" i="11" s="1"/>
  <c r="I72" i="11"/>
  <c r="J72" i="11" s="1"/>
  <c r="K72" i="11" s="1"/>
  <c r="L72" i="11" s="1"/>
  <c r="AC40" i="11"/>
  <c r="AD40" i="11" s="1"/>
  <c r="AE40" i="11" s="1"/>
  <c r="AF40" i="11" s="1"/>
  <c r="AC18" i="11"/>
  <c r="AD18" i="11" s="1"/>
  <c r="AE18" i="11" s="1"/>
  <c r="AF18" i="11" s="1"/>
  <c r="AC30" i="11"/>
  <c r="AD30" i="11" s="1"/>
  <c r="AE30" i="11" s="1"/>
  <c r="AF30" i="11" s="1"/>
  <c r="AC55" i="11"/>
  <c r="AD55" i="11" s="1"/>
  <c r="AE55" i="11" s="1"/>
  <c r="AF55" i="11" s="1"/>
  <c r="AC62" i="11"/>
  <c r="AD62" i="11" s="1"/>
  <c r="AE62" i="11" s="1"/>
  <c r="AF62" i="11" s="1"/>
  <c r="AH14" i="12"/>
  <c r="AI14" i="12" s="1"/>
  <c r="AJ14" i="12" s="1"/>
  <c r="AK14" i="12" s="1"/>
  <c r="AH30" i="12"/>
  <c r="AI30" i="12" s="1"/>
  <c r="AJ30" i="12" s="1"/>
  <c r="AK30" i="12" s="1"/>
  <c r="AH46" i="12"/>
  <c r="AI46" i="12" s="1"/>
  <c r="AJ46" i="12" s="1"/>
  <c r="AK46" i="12" s="1"/>
  <c r="AH62" i="12"/>
  <c r="AI62" i="12" s="1"/>
  <c r="AJ62" i="12" s="1"/>
  <c r="AK62" i="12" s="1"/>
  <c r="S5" i="13"/>
  <c r="T5" i="13" s="1"/>
  <c r="U5" i="13" s="1"/>
  <c r="V5" i="13" s="1"/>
  <c r="S21" i="13"/>
  <c r="T21" i="13" s="1"/>
  <c r="U21" i="13" s="1"/>
  <c r="V21" i="13" s="1"/>
  <c r="S37" i="13"/>
  <c r="T37" i="13" s="1"/>
  <c r="U37" i="13" s="1"/>
  <c r="V37" i="13" s="1"/>
  <c r="S53" i="13"/>
  <c r="T53" i="13" s="1"/>
  <c r="U53" i="13" s="1"/>
  <c r="V53" i="13" s="1"/>
  <c r="S70" i="13"/>
  <c r="T70" i="13" s="1"/>
  <c r="U70" i="13" s="1"/>
  <c r="V70" i="13" s="1"/>
  <c r="I5" i="11"/>
  <c r="J5" i="11" s="1"/>
  <c r="K5" i="11" s="1"/>
  <c r="L5" i="11" s="1"/>
  <c r="I15" i="11"/>
  <c r="J15" i="11" s="1"/>
  <c r="K15" i="11" s="1"/>
  <c r="L15" i="11" s="1"/>
  <c r="I27" i="11"/>
  <c r="J27" i="11" s="1"/>
  <c r="K27" i="11" s="1"/>
  <c r="L27" i="11" s="1"/>
  <c r="I52" i="11"/>
  <c r="J52" i="11" s="1"/>
  <c r="K52" i="11" s="1"/>
  <c r="L52" i="11" s="1"/>
  <c r="I64" i="11"/>
  <c r="J64" i="11" s="1"/>
  <c r="K64" i="11" s="1"/>
  <c r="L64" i="11" s="1"/>
  <c r="AC23" i="11"/>
  <c r="AD23" i="11" s="1"/>
  <c r="AE23" i="11" s="1"/>
  <c r="AF23" i="11" s="1"/>
  <c r="AC44" i="11"/>
  <c r="AD44" i="11" s="1"/>
  <c r="AE44" i="11" s="1"/>
  <c r="AF44" i="11" s="1"/>
  <c r="AC52" i="11"/>
  <c r="AD52" i="11" s="1"/>
  <c r="AE52" i="11" s="1"/>
  <c r="AF52" i="11" s="1"/>
  <c r="AC64" i="11"/>
  <c r="AD64" i="11" s="1"/>
  <c r="AE64" i="11" s="1"/>
  <c r="AF64" i="11" s="1"/>
  <c r="AH3" i="12"/>
  <c r="AI3" i="12" s="1"/>
  <c r="AJ3" i="12" s="1"/>
  <c r="AK3" i="12" s="1"/>
  <c r="AH19" i="12"/>
  <c r="AI19" i="12" s="1"/>
  <c r="AJ19" i="12" s="1"/>
  <c r="AK19" i="12" s="1"/>
  <c r="AH35" i="12"/>
  <c r="AI35" i="12" s="1"/>
  <c r="AJ35" i="12" s="1"/>
  <c r="AK35" i="12" s="1"/>
  <c r="AH51" i="12"/>
  <c r="AI51" i="12" s="1"/>
  <c r="AJ51" i="12" s="1"/>
  <c r="AK51" i="12" s="1"/>
  <c r="AH67" i="12"/>
  <c r="AI67" i="12" s="1"/>
  <c r="AJ67" i="12" s="1"/>
  <c r="AK67" i="12" s="1"/>
  <c r="S10" i="13"/>
  <c r="T10" i="13" s="1"/>
  <c r="U10" i="13" s="1"/>
  <c r="V10" i="13" s="1"/>
  <c r="S26" i="13"/>
  <c r="T26" i="13" s="1"/>
  <c r="U26" i="13" s="1"/>
  <c r="V26" i="13" s="1"/>
  <c r="S42" i="13"/>
  <c r="T42" i="13" s="1"/>
  <c r="U42" i="13" s="1"/>
  <c r="V42" i="13" s="1"/>
  <c r="S58" i="13"/>
  <c r="T58" i="13" s="1"/>
  <c r="U58" i="13" s="1"/>
  <c r="V58" i="13" s="1"/>
  <c r="I23" i="11"/>
  <c r="J23" i="11" s="1"/>
  <c r="K23" i="11" s="1"/>
  <c r="L23" i="11" s="1"/>
  <c r="I13" i="11"/>
  <c r="J13" i="11" s="1"/>
  <c r="K13" i="11" s="1"/>
  <c r="L13" i="11" s="1"/>
  <c r="I40" i="11"/>
  <c r="J40" i="11" s="1"/>
  <c r="K40" i="11" s="1"/>
  <c r="L40" i="11" s="1"/>
  <c r="I58" i="11"/>
  <c r="J58" i="11" s="1"/>
  <c r="K58" i="11" s="1"/>
  <c r="L58" i="11" s="1"/>
  <c r="AC5" i="11"/>
  <c r="AD5" i="11" s="1"/>
  <c r="AE5" i="11" s="1"/>
  <c r="AF5" i="11" s="1"/>
  <c r="AC28" i="11"/>
  <c r="AD28" i="11" s="1"/>
  <c r="AE28" i="11" s="1"/>
  <c r="AF28" i="11" s="1"/>
  <c r="AC41" i="11"/>
  <c r="AD41" i="11" s="1"/>
  <c r="AE41" i="11" s="1"/>
  <c r="AF41" i="11" s="1"/>
  <c r="AC56" i="11"/>
  <c r="AD56" i="11" s="1"/>
  <c r="AE56" i="11" s="1"/>
  <c r="AF56" i="11" s="1"/>
  <c r="AC69" i="11"/>
  <c r="AD69" i="11" s="1"/>
  <c r="AE69" i="11" s="1"/>
  <c r="AF69" i="11" s="1"/>
  <c r="AH16" i="12"/>
  <c r="AI16" i="12" s="1"/>
  <c r="AJ16" i="12" s="1"/>
  <c r="AK16" i="12" s="1"/>
  <c r="AH32" i="12"/>
  <c r="AI32" i="12" s="1"/>
  <c r="AJ32" i="12" s="1"/>
  <c r="AK32" i="12" s="1"/>
  <c r="AH48" i="12"/>
  <c r="AI48" i="12" s="1"/>
  <c r="AJ48" i="12" s="1"/>
  <c r="AK48" i="12" s="1"/>
  <c r="AH64" i="12"/>
  <c r="AI64" i="12" s="1"/>
  <c r="AJ64" i="12" s="1"/>
  <c r="AK64" i="12" s="1"/>
  <c r="S7" i="13"/>
  <c r="T7" i="13" s="1"/>
  <c r="U7" i="13" s="1"/>
  <c r="V7" i="13" s="1"/>
  <c r="S23" i="13"/>
  <c r="T23" i="13" s="1"/>
  <c r="U23" i="13" s="1"/>
  <c r="V23" i="13" s="1"/>
  <c r="S39" i="13"/>
  <c r="T39" i="13" s="1"/>
  <c r="U39" i="13" s="1"/>
  <c r="V39" i="13" s="1"/>
  <c r="S55" i="13"/>
  <c r="T55" i="13" s="1"/>
  <c r="U55" i="13" s="1"/>
  <c r="V55" i="13" s="1"/>
  <c r="S72" i="13"/>
  <c r="T72" i="13" s="1"/>
  <c r="U72" i="13" s="1"/>
  <c r="V72" i="13" s="1"/>
  <c r="S45" i="15"/>
  <c r="T45" i="15" s="1"/>
  <c r="U45" i="15" s="1"/>
  <c r="V45" i="15" s="1"/>
  <c r="S41" i="15"/>
  <c r="T41" i="15" s="1"/>
  <c r="U41" i="15" s="1"/>
  <c r="V41" i="15" s="1"/>
  <c r="S20" i="15"/>
  <c r="T20" i="15" s="1"/>
  <c r="U20" i="15" s="1"/>
  <c r="V20" i="15" s="1"/>
  <c r="S74" i="15"/>
  <c r="T74" i="15" s="1"/>
  <c r="U74" i="15" s="1"/>
  <c r="V74" i="15" s="1"/>
  <c r="N8" i="18"/>
  <c r="O8" i="18" s="1"/>
  <c r="P8" i="18" s="1"/>
  <c r="Q8" i="18" s="1"/>
  <c r="N24" i="18"/>
  <c r="O24" i="18" s="1"/>
  <c r="P24" i="18" s="1"/>
  <c r="Q24" i="18" s="1"/>
  <c r="N40" i="18"/>
  <c r="O40" i="18" s="1"/>
  <c r="P40" i="18" s="1"/>
  <c r="Q40" i="18" s="1"/>
  <c r="N56" i="18"/>
  <c r="O56" i="18" s="1"/>
  <c r="P56" i="18" s="1"/>
  <c r="Q56" i="18" s="1"/>
  <c r="N71" i="18"/>
  <c r="O71" i="18" s="1"/>
  <c r="P71" i="18" s="1"/>
  <c r="Q71" i="18" s="1"/>
  <c r="D36" i="15"/>
  <c r="E36" i="15" s="1"/>
  <c r="F36" i="15" s="1"/>
  <c r="G36" i="15" s="1"/>
  <c r="D42" i="15"/>
  <c r="E42" i="15" s="1"/>
  <c r="F42" i="15" s="1"/>
  <c r="G42" i="15" s="1"/>
  <c r="D23" i="15"/>
  <c r="E23" i="15" s="1"/>
  <c r="F23" i="15" s="1"/>
  <c r="G23" i="15" s="1"/>
  <c r="D38" i="15"/>
  <c r="E38" i="15" s="1"/>
  <c r="F38" i="15" s="1"/>
  <c r="G38" i="15" s="1"/>
  <c r="S15" i="15"/>
  <c r="T15" i="15" s="1"/>
  <c r="U15" i="15" s="1"/>
  <c r="V15" i="15" s="1"/>
  <c r="S67" i="15"/>
  <c r="T67" i="15" s="1"/>
  <c r="U67" i="15" s="1"/>
  <c r="V67" i="15" s="1"/>
  <c r="S6" i="15"/>
  <c r="T6" i="15" s="1"/>
  <c r="U6" i="15" s="1"/>
  <c r="V6" i="15" s="1"/>
  <c r="S48" i="15"/>
  <c r="T48" i="15" s="1"/>
  <c r="U48" i="15" s="1"/>
  <c r="V48" i="15" s="1"/>
  <c r="S53" i="15"/>
  <c r="T53" i="15" s="1"/>
  <c r="U53" i="15" s="1"/>
  <c r="V53" i="15" s="1"/>
  <c r="N17" i="18"/>
  <c r="O17" i="18" s="1"/>
  <c r="P17" i="18" s="1"/>
  <c r="Q17" i="18" s="1"/>
  <c r="N33" i="18"/>
  <c r="O33" i="18" s="1"/>
  <c r="P33" i="18" s="1"/>
  <c r="Q33" i="18" s="1"/>
  <c r="N49" i="18"/>
  <c r="O49" i="18" s="1"/>
  <c r="P49" i="18" s="1"/>
  <c r="Q49" i="18" s="1"/>
  <c r="N64" i="18"/>
  <c r="O64" i="18" s="1"/>
  <c r="P64" i="18" s="1"/>
  <c r="Q64" i="18" s="1"/>
  <c r="D18" i="15"/>
  <c r="E18" i="15" s="1"/>
  <c r="F18" i="15" s="1"/>
  <c r="G18" i="15" s="1"/>
  <c r="D72" i="15"/>
  <c r="E72" i="15" s="1"/>
  <c r="F72" i="15" s="1"/>
  <c r="G72" i="15" s="1"/>
  <c r="D10" i="15"/>
  <c r="E10" i="15" s="1"/>
  <c r="F10" i="15" s="1"/>
  <c r="G10" i="15" s="1"/>
  <c r="D67" i="15"/>
  <c r="E67" i="15" s="1"/>
  <c r="F67" i="15" s="1"/>
  <c r="G67" i="15" s="1"/>
  <c r="D62" i="15"/>
  <c r="E62" i="15" s="1"/>
  <c r="F62" i="15" s="1"/>
  <c r="G62" i="15" s="1"/>
  <c r="S51" i="15"/>
  <c r="T51" i="15" s="1"/>
  <c r="U51" i="15" s="1"/>
  <c r="V51" i="15" s="1"/>
  <c r="S43" i="15"/>
  <c r="T43" i="15" s="1"/>
  <c r="U43" i="15" s="1"/>
  <c r="V43" i="15" s="1"/>
  <c r="S22" i="15"/>
  <c r="T22" i="15" s="1"/>
  <c r="U22" i="15" s="1"/>
  <c r="V22" i="15" s="1"/>
  <c r="S28" i="15"/>
  <c r="T28" i="15" s="1"/>
  <c r="U28" i="15" s="1"/>
  <c r="V28" i="15" s="1"/>
  <c r="N10" i="18"/>
  <c r="O10" i="18" s="1"/>
  <c r="P10" i="18" s="1"/>
  <c r="Q10" i="18" s="1"/>
  <c r="N26" i="18"/>
  <c r="O26" i="18" s="1"/>
  <c r="P26" i="18" s="1"/>
  <c r="Q26" i="18" s="1"/>
  <c r="N42" i="18"/>
  <c r="O42" i="18" s="1"/>
  <c r="P42" i="18" s="1"/>
  <c r="Q42" i="18" s="1"/>
  <c r="N58" i="18"/>
  <c r="O58" i="18" s="1"/>
  <c r="P58" i="18" s="1"/>
  <c r="Q58" i="18" s="1"/>
  <c r="N74" i="18"/>
  <c r="O74" i="18" s="1"/>
  <c r="P74" i="18" s="1"/>
  <c r="Q74" i="18" s="1"/>
  <c r="D56" i="15"/>
  <c r="E56" i="15" s="1"/>
  <c r="F56" i="15" s="1"/>
  <c r="G56" i="15" s="1"/>
  <c r="D44" i="15"/>
  <c r="E44" i="15" s="1"/>
  <c r="F44" i="15" s="1"/>
  <c r="G44" i="15" s="1"/>
  <c r="D28" i="15"/>
  <c r="E28" i="15" s="1"/>
  <c r="F28" i="15" s="1"/>
  <c r="G28" i="15" s="1"/>
  <c r="D47" i="15"/>
  <c r="E47" i="15" s="1"/>
  <c r="F47" i="15" s="1"/>
  <c r="G47" i="15" s="1"/>
  <c r="S19" i="15"/>
  <c r="T19" i="15" s="1"/>
  <c r="U19" i="15" s="1"/>
  <c r="V19" i="15" s="1"/>
  <c r="S71" i="15"/>
  <c r="T71" i="15" s="1"/>
  <c r="U71" i="15" s="1"/>
  <c r="V71" i="15" s="1"/>
  <c r="S10" i="15"/>
  <c r="T10" i="15" s="1"/>
  <c r="U10" i="15" s="1"/>
  <c r="V10" i="15" s="1"/>
  <c r="S64" i="15"/>
  <c r="T64" i="15" s="1"/>
  <c r="U64" i="15" s="1"/>
  <c r="V64" i="15" s="1"/>
  <c r="N3" i="18"/>
  <c r="O3" i="18" s="1"/>
  <c r="P3" i="18" s="1"/>
  <c r="Q3" i="18" s="1"/>
  <c r="N19" i="18"/>
  <c r="O19" i="18" s="1"/>
  <c r="P19" i="18" s="1"/>
  <c r="Q19" i="18" s="1"/>
  <c r="N35" i="18"/>
  <c r="O35" i="18" s="1"/>
  <c r="P35" i="18" s="1"/>
  <c r="Q35" i="18" s="1"/>
  <c r="N51" i="18"/>
  <c r="O51" i="18" s="1"/>
  <c r="P51" i="18" s="1"/>
  <c r="Q51" i="18" s="1"/>
  <c r="N66" i="18"/>
  <c r="O66" i="18" s="1"/>
  <c r="P66" i="18" s="1"/>
  <c r="Q66" i="18" s="1"/>
  <c r="D21" i="15"/>
  <c r="E21" i="15" s="1"/>
  <c r="F21" i="15" s="1"/>
  <c r="G21" i="15" s="1"/>
  <c r="D3" i="15"/>
  <c r="E3" i="15" s="1"/>
  <c r="F3" i="15" s="1"/>
  <c r="G3" i="15" s="1"/>
  <c r="D14" i="15"/>
  <c r="E14" i="15" s="1"/>
  <c r="F14" i="15" s="1"/>
  <c r="G14" i="15" s="1"/>
  <c r="D71" i="15"/>
  <c r="E71" i="15" s="1"/>
  <c r="F71" i="15" s="1"/>
  <c r="G71" i="15" s="1"/>
  <c r="N3" i="12"/>
  <c r="O3" i="12" s="1"/>
  <c r="P3" i="12" s="1"/>
  <c r="Q3" i="12" s="1"/>
  <c r="N19" i="12"/>
  <c r="O19" i="12" s="1"/>
  <c r="P19" i="12" s="1"/>
  <c r="Q19" i="12" s="1"/>
  <c r="N35" i="12"/>
  <c r="O35" i="12" s="1"/>
  <c r="P35" i="12" s="1"/>
  <c r="Q35" i="12" s="1"/>
  <c r="N51" i="12"/>
  <c r="O51" i="12" s="1"/>
  <c r="P51" i="12" s="1"/>
  <c r="Q51" i="12" s="1"/>
  <c r="N67" i="12"/>
  <c r="O67" i="12" s="1"/>
  <c r="P67" i="12" s="1"/>
  <c r="Q67" i="12" s="1"/>
  <c r="S45" i="19"/>
  <c r="T45" i="19" s="1"/>
  <c r="U45" i="19" s="1"/>
  <c r="V45" i="19" s="1"/>
  <c r="S22" i="19"/>
  <c r="T22" i="19" s="1"/>
  <c r="U22" i="19" s="1"/>
  <c r="V22" i="19" s="1"/>
  <c r="S66" i="19"/>
  <c r="T66" i="19" s="1"/>
  <c r="U66" i="19" s="1"/>
  <c r="V66" i="19" s="1"/>
  <c r="S17" i="19"/>
  <c r="T17" i="19" s="1"/>
  <c r="U17" i="19" s="1"/>
  <c r="V17" i="19" s="1"/>
  <c r="S52" i="19"/>
  <c r="T52" i="19" s="1"/>
  <c r="U52" i="19" s="1"/>
  <c r="V52" i="19" s="1"/>
  <c r="AC22" i="6"/>
  <c r="AD22" i="6" s="1"/>
  <c r="AE22" i="6" s="1"/>
  <c r="AF22" i="6" s="1"/>
  <c r="AC32" i="6"/>
  <c r="AD32" i="6" s="1"/>
  <c r="AE32" i="6" s="1"/>
  <c r="AF32" i="6" s="1"/>
  <c r="AC43" i="6"/>
  <c r="AD43" i="6" s="1"/>
  <c r="AE43" i="6" s="1"/>
  <c r="AF43" i="6" s="1"/>
  <c r="AC61" i="6"/>
  <c r="AD61" i="6" s="1"/>
  <c r="AE61" i="6" s="1"/>
  <c r="AF61" i="6" s="1"/>
  <c r="N8" i="12"/>
  <c r="O8" i="12" s="1"/>
  <c r="P8" i="12" s="1"/>
  <c r="Q8" i="12" s="1"/>
  <c r="N24" i="12"/>
  <c r="O24" i="12" s="1"/>
  <c r="P24" i="12" s="1"/>
  <c r="Q24" i="12" s="1"/>
  <c r="N40" i="12"/>
  <c r="O40" i="12" s="1"/>
  <c r="P40" i="12" s="1"/>
  <c r="Q40" i="12" s="1"/>
  <c r="N56" i="12"/>
  <c r="O56" i="12" s="1"/>
  <c r="P56" i="12" s="1"/>
  <c r="Q56" i="12" s="1"/>
  <c r="N72" i="12"/>
  <c r="O72" i="12" s="1"/>
  <c r="P72" i="12" s="1"/>
  <c r="Q72" i="12" s="1"/>
  <c r="S65" i="19"/>
  <c r="T65" i="19" s="1"/>
  <c r="U65" i="19" s="1"/>
  <c r="V65" i="19" s="1"/>
  <c r="S32" i="19"/>
  <c r="T32" i="19" s="1"/>
  <c r="U32" i="19" s="1"/>
  <c r="V32" i="19" s="1"/>
  <c r="S59" i="19"/>
  <c r="T59" i="19" s="1"/>
  <c r="U59" i="19" s="1"/>
  <c r="V59" i="19" s="1"/>
  <c r="S27" i="19"/>
  <c r="T27" i="19" s="1"/>
  <c r="U27" i="19" s="1"/>
  <c r="V27" i="19" s="1"/>
  <c r="S72" i="19"/>
  <c r="T72" i="19" s="1"/>
  <c r="U72" i="19" s="1"/>
  <c r="V72" i="19" s="1"/>
  <c r="AC15" i="6"/>
  <c r="AD15" i="6" s="1"/>
  <c r="AE15" i="6" s="1"/>
  <c r="AF15" i="6" s="1"/>
  <c r="AC31" i="6"/>
  <c r="AD31" i="6" s="1"/>
  <c r="AE31" i="6" s="1"/>
  <c r="AF31" i="6" s="1"/>
  <c r="AC48" i="6"/>
  <c r="AD48" i="6" s="1"/>
  <c r="AE48" i="6" s="1"/>
  <c r="AF48" i="6" s="1"/>
  <c r="AC71" i="6"/>
  <c r="AD71" i="6" s="1"/>
  <c r="AE71" i="6" s="1"/>
  <c r="AF71" i="6" s="1"/>
  <c r="N5" i="12"/>
  <c r="O5" i="12" s="1"/>
  <c r="P5" i="12" s="1"/>
  <c r="Q5" i="12" s="1"/>
  <c r="N21" i="12"/>
  <c r="O21" i="12" s="1"/>
  <c r="P21" i="12" s="1"/>
  <c r="Q21" i="12" s="1"/>
  <c r="N37" i="12"/>
  <c r="O37" i="12" s="1"/>
  <c r="P37" i="12" s="1"/>
  <c r="Q37" i="12" s="1"/>
  <c r="N53" i="12"/>
  <c r="O53" i="12" s="1"/>
  <c r="P53" i="12" s="1"/>
  <c r="Q53" i="12" s="1"/>
  <c r="N69" i="12"/>
  <c r="O69" i="12" s="1"/>
  <c r="P69" i="12" s="1"/>
  <c r="Q69" i="12" s="1"/>
  <c r="S53" i="19"/>
  <c r="T53" i="19" s="1"/>
  <c r="U53" i="19" s="1"/>
  <c r="V53" i="19" s="1"/>
  <c r="S26" i="19"/>
  <c r="T26" i="19" s="1"/>
  <c r="U26" i="19" s="1"/>
  <c r="V26" i="19" s="1"/>
  <c r="S47" i="19"/>
  <c r="T47" i="19" s="1"/>
  <c r="U47" i="19" s="1"/>
  <c r="V47" i="19" s="1"/>
  <c r="S21" i="19"/>
  <c r="T21" i="19" s="1"/>
  <c r="U21" i="19" s="1"/>
  <c r="V21" i="19" s="1"/>
  <c r="S60" i="19"/>
  <c r="T60" i="19" s="1"/>
  <c r="U60" i="19" s="1"/>
  <c r="V60" i="19" s="1"/>
  <c r="AC9" i="6"/>
  <c r="AD9" i="6" s="1"/>
  <c r="AE9" i="6" s="1"/>
  <c r="AF9" i="6" s="1"/>
  <c r="AC25" i="6"/>
  <c r="AD25" i="6" s="1"/>
  <c r="AE25" i="6" s="1"/>
  <c r="AF25" i="6" s="1"/>
  <c r="AC45" i="6"/>
  <c r="AD45" i="6" s="1"/>
  <c r="AE45" i="6" s="1"/>
  <c r="AF45" i="6" s="1"/>
  <c r="AC65" i="6"/>
  <c r="AD65" i="6" s="1"/>
  <c r="AE65" i="6" s="1"/>
  <c r="AF65" i="6" s="1"/>
  <c r="N6" i="12"/>
  <c r="O6" i="12" s="1"/>
  <c r="P6" i="12" s="1"/>
  <c r="Q6" i="12" s="1"/>
  <c r="N22" i="12"/>
  <c r="O22" i="12" s="1"/>
  <c r="P22" i="12" s="1"/>
  <c r="Q22" i="12" s="1"/>
  <c r="N38" i="12"/>
  <c r="O38" i="12" s="1"/>
  <c r="P38" i="12" s="1"/>
  <c r="Q38" i="12" s="1"/>
  <c r="N54" i="12"/>
  <c r="O54" i="12" s="1"/>
  <c r="P54" i="12" s="1"/>
  <c r="Q54" i="12" s="1"/>
  <c r="N70" i="12"/>
  <c r="O70" i="12" s="1"/>
  <c r="P70" i="12" s="1"/>
  <c r="Q70" i="12" s="1"/>
  <c r="S57" i="19"/>
  <c r="T57" i="19" s="1"/>
  <c r="U57" i="19" s="1"/>
  <c r="V57" i="19" s="1"/>
  <c r="S28" i="19"/>
  <c r="T28" i="19" s="1"/>
  <c r="U28" i="19" s="1"/>
  <c r="V28" i="19" s="1"/>
  <c r="S51" i="19"/>
  <c r="T51" i="19" s="1"/>
  <c r="U51" i="19" s="1"/>
  <c r="V51" i="19" s="1"/>
  <c r="S23" i="19"/>
  <c r="T23" i="19" s="1"/>
  <c r="U23" i="19" s="1"/>
  <c r="V23" i="19" s="1"/>
  <c r="S64" i="19"/>
  <c r="T64" i="19" s="1"/>
  <c r="U64" i="19" s="1"/>
  <c r="V64" i="19" s="1"/>
  <c r="AC11" i="6"/>
  <c r="AD11" i="6" s="1"/>
  <c r="AE11" i="6" s="1"/>
  <c r="AF11" i="6" s="1"/>
  <c r="AC27" i="6"/>
  <c r="AD27" i="6" s="1"/>
  <c r="AE27" i="6" s="1"/>
  <c r="AF27" i="6" s="1"/>
  <c r="AC46" i="6"/>
  <c r="AD46" i="6" s="1"/>
  <c r="AE46" i="6" s="1"/>
  <c r="AF46" i="6" s="1"/>
  <c r="AC67" i="6"/>
  <c r="AD67" i="6" s="1"/>
  <c r="AE67" i="6" s="1"/>
  <c r="AF67" i="6" s="1"/>
  <c r="AH20" i="6"/>
  <c r="AI20" i="6" s="1"/>
  <c r="AJ20" i="6" s="1"/>
  <c r="AK20" i="6" s="1"/>
  <c r="N10" i="6"/>
  <c r="O10" i="6" s="1"/>
  <c r="P10" i="6" s="1"/>
  <c r="Q10" i="6" s="1"/>
  <c r="AH67" i="6"/>
  <c r="AI67" i="6" s="1"/>
  <c r="AJ67" i="6" s="1"/>
  <c r="AK67" i="6" s="1"/>
  <c r="AH17" i="6"/>
  <c r="AI17" i="6" s="1"/>
  <c r="AJ17" i="6" s="1"/>
  <c r="AK17" i="6" s="1"/>
  <c r="AH63" i="6"/>
  <c r="AI63" i="6" s="1"/>
  <c r="AJ63" i="6" s="1"/>
  <c r="AK63" i="6" s="1"/>
  <c r="N39" i="6"/>
  <c r="O39" i="6" s="1"/>
  <c r="P39" i="6" s="1"/>
  <c r="Q39" i="6" s="1"/>
  <c r="N55" i="6"/>
  <c r="O55" i="6" s="1"/>
  <c r="P55" i="6" s="1"/>
  <c r="Q55" i="6" s="1"/>
  <c r="AH69" i="6"/>
  <c r="AI69" i="6" s="1"/>
  <c r="AJ69" i="6" s="1"/>
  <c r="AK69" i="6" s="1"/>
  <c r="AH18" i="6"/>
  <c r="AI18" i="6" s="1"/>
  <c r="AJ18" i="6" s="1"/>
  <c r="AK18" i="6" s="1"/>
  <c r="AH71" i="6"/>
  <c r="AI71" i="6" s="1"/>
  <c r="AJ71" i="6" s="1"/>
  <c r="AK71" i="6" s="1"/>
  <c r="AH68" i="6"/>
  <c r="AI68" i="6" s="1"/>
  <c r="AJ68" i="6" s="1"/>
  <c r="AK68" i="6" s="1"/>
  <c r="AH12" i="18"/>
  <c r="AI12" i="18" s="1"/>
  <c r="AJ12" i="18" s="1"/>
  <c r="AK12" i="18" s="1"/>
  <c r="AH28" i="18"/>
  <c r="AI28" i="18" s="1"/>
  <c r="AJ28" i="18" s="1"/>
  <c r="AK28" i="18" s="1"/>
  <c r="AH44" i="18"/>
  <c r="AI44" i="18" s="1"/>
  <c r="AJ44" i="18" s="1"/>
  <c r="AK44" i="18" s="1"/>
  <c r="AH60" i="18"/>
  <c r="AI60" i="18" s="1"/>
  <c r="AJ60" i="18" s="1"/>
  <c r="AK60" i="18" s="1"/>
  <c r="I4" i="6"/>
  <c r="J4" i="6" s="1"/>
  <c r="K4" i="6" s="1"/>
  <c r="L4" i="6" s="1"/>
  <c r="I22" i="6"/>
  <c r="J22" i="6" s="1"/>
  <c r="K22" i="6" s="1"/>
  <c r="L22" i="6" s="1"/>
  <c r="AH9" i="18"/>
  <c r="AI9" i="18" s="1"/>
  <c r="AJ9" i="18" s="1"/>
  <c r="AK9" i="18" s="1"/>
  <c r="AH25" i="18"/>
  <c r="AI25" i="18" s="1"/>
  <c r="AJ25" i="18" s="1"/>
  <c r="AK25" i="18" s="1"/>
  <c r="AH41" i="18"/>
  <c r="AI41" i="18" s="1"/>
  <c r="AJ41" i="18" s="1"/>
  <c r="AK41" i="18" s="1"/>
  <c r="AH57" i="18"/>
  <c r="AI57" i="18" s="1"/>
  <c r="AJ57" i="18" s="1"/>
  <c r="AK57" i="18" s="1"/>
  <c r="AH71" i="18"/>
  <c r="AI71" i="18" s="1"/>
  <c r="AJ71" i="18" s="1"/>
  <c r="AK71" i="18" s="1"/>
  <c r="I16" i="6"/>
  <c r="J16" i="6" s="1"/>
  <c r="K16" i="6" s="1"/>
  <c r="L16" i="6" s="1"/>
  <c r="AH18" i="18"/>
  <c r="AI18" i="18" s="1"/>
  <c r="AJ18" i="18" s="1"/>
  <c r="AK18" i="18" s="1"/>
  <c r="AH34" i="18"/>
  <c r="AI34" i="18" s="1"/>
  <c r="AJ34" i="18" s="1"/>
  <c r="AK34" i="18" s="1"/>
  <c r="AH50" i="18"/>
  <c r="AI50" i="18" s="1"/>
  <c r="AJ50" i="18" s="1"/>
  <c r="AK50" i="18" s="1"/>
  <c r="AH64" i="18"/>
  <c r="AI64" i="18" s="1"/>
  <c r="AJ64" i="18" s="1"/>
  <c r="AK64" i="18" s="1"/>
  <c r="I19" i="6"/>
  <c r="J19" i="6" s="1"/>
  <c r="K19" i="6" s="1"/>
  <c r="L19" i="6" s="1"/>
  <c r="I29" i="6"/>
  <c r="J29" i="6" s="1"/>
  <c r="K29" i="6" s="1"/>
  <c r="L29" i="6" s="1"/>
  <c r="AH11" i="18"/>
  <c r="AI11" i="18" s="1"/>
  <c r="AJ11" i="18" s="1"/>
  <c r="AK11" i="18" s="1"/>
  <c r="AH27" i="18"/>
  <c r="AI27" i="18" s="1"/>
  <c r="AJ27" i="18" s="1"/>
  <c r="AK27" i="18" s="1"/>
  <c r="AH43" i="18"/>
  <c r="AI43" i="18" s="1"/>
  <c r="AJ43" i="18" s="1"/>
  <c r="AK43" i="18" s="1"/>
  <c r="AH59" i="18"/>
  <c r="AI59" i="18" s="1"/>
  <c r="AJ59" i="18" s="1"/>
  <c r="AK59" i="18" s="1"/>
  <c r="I7" i="6"/>
  <c r="J7" i="6" s="1"/>
  <c r="K7" i="6" s="1"/>
  <c r="L7" i="6" s="1"/>
  <c r="I20" i="6"/>
  <c r="J20" i="6" s="1"/>
  <c r="K20" i="6" s="1"/>
  <c r="L20" i="6" s="1"/>
  <c r="I39" i="6"/>
  <c r="J39" i="6" s="1"/>
  <c r="K39" i="6" s="1"/>
  <c r="L39" i="6" s="1"/>
  <c r="I55" i="6"/>
  <c r="J55" i="6" s="1"/>
  <c r="K55" i="6" s="1"/>
  <c r="L55" i="6" s="1"/>
  <c r="I67" i="6"/>
  <c r="J67" i="6" s="1"/>
  <c r="K67" i="6" s="1"/>
  <c r="L67" i="6" s="1"/>
  <c r="I36" i="6"/>
  <c r="J36" i="6" s="1"/>
  <c r="K36" i="6" s="1"/>
  <c r="L36" i="6" s="1"/>
  <c r="I52" i="6"/>
  <c r="J52" i="6" s="1"/>
  <c r="K52" i="6" s="1"/>
  <c r="L52" i="6" s="1"/>
  <c r="I61" i="6"/>
  <c r="J61" i="6" s="1"/>
  <c r="K61" i="6" s="1"/>
  <c r="L61" i="6" s="1"/>
  <c r="I32" i="6"/>
  <c r="J32" i="6" s="1"/>
  <c r="K32" i="6" s="1"/>
  <c r="L32" i="6" s="1"/>
  <c r="I49" i="6"/>
  <c r="J49" i="6" s="1"/>
  <c r="K49" i="6" s="1"/>
  <c r="L49" i="6" s="1"/>
  <c r="I72" i="6"/>
  <c r="J72" i="6" s="1"/>
  <c r="K72" i="6" s="1"/>
  <c r="L72" i="6" s="1"/>
  <c r="I42" i="6"/>
  <c r="J42" i="6" s="1"/>
  <c r="K42" i="6" s="1"/>
  <c r="L42" i="6" s="1"/>
  <c r="I58" i="6"/>
  <c r="J58" i="6" s="1"/>
  <c r="K58" i="6" s="1"/>
  <c r="L58" i="6" s="1"/>
  <c r="I73" i="6"/>
  <c r="J73" i="6" s="1"/>
  <c r="K73" i="6" s="1"/>
  <c r="L73" i="6" s="1"/>
  <c r="AC7" i="18"/>
  <c r="AD7" i="18" s="1"/>
  <c r="AE7" i="18" s="1"/>
  <c r="AF7" i="18" s="1"/>
  <c r="AC23" i="18"/>
  <c r="AD23" i="18" s="1"/>
  <c r="AE23" i="18" s="1"/>
  <c r="AF23" i="18" s="1"/>
  <c r="AC39" i="18"/>
  <c r="AD39" i="18" s="1"/>
  <c r="AE39" i="18" s="1"/>
  <c r="AF39" i="18" s="1"/>
  <c r="AC55" i="18"/>
  <c r="AD55" i="18" s="1"/>
  <c r="AE55" i="18" s="1"/>
  <c r="AF55" i="18" s="1"/>
  <c r="AC71" i="18"/>
  <c r="AD71" i="18" s="1"/>
  <c r="AE71" i="18" s="1"/>
  <c r="AF71" i="18" s="1"/>
  <c r="AH12" i="19"/>
  <c r="AI12" i="19" s="1"/>
  <c r="AJ12" i="19" s="1"/>
  <c r="AK12" i="19" s="1"/>
  <c r="AH3" i="19"/>
  <c r="AI3" i="19" s="1"/>
  <c r="AJ3" i="19" s="1"/>
  <c r="AK3" i="19" s="1"/>
  <c r="AH35" i="19"/>
  <c r="AI35" i="19" s="1"/>
  <c r="AJ35" i="19" s="1"/>
  <c r="AK35" i="19" s="1"/>
  <c r="AH55" i="19"/>
  <c r="AI55" i="19" s="1"/>
  <c r="AJ55" i="19" s="1"/>
  <c r="AK55" i="19" s="1"/>
  <c r="AH71" i="19"/>
  <c r="AI71" i="19" s="1"/>
  <c r="AJ71" i="19" s="1"/>
  <c r="AK71" i="19" s="1"/>
  <c r="AC4" i="18"/>
  <c r="AD4" i="18" s="1"/>
  <c r="AE4" i="18" s="1"/>
  <c r="AF4" i="18" s="1"/>
  <c r="AC20" i="18"/>
  <c r="AD20" i="18" s="1"/>
  <c r="AE20" i="18" s="1"/>
  <c r="AF20" i="18" s="1"/>
  <c r="AC36" i="18"/>
  <c r="AD36" i="18" s="1"/>
  <c r="AE36" i="18" s="1"/>
  <c r="AF36" i="18" s="1"/>
  <c r="AC52" i="18"/>
  <c r="AD52" i="18" s="1"/>
  <c r="AE52" i="18" s="1"/>
  <c r="AF52" i="18" s="1"/>
  <c r="AC68" i="18"/>
  <c r="AD68" i="18" s="1"/>
  <c r="AE68" i="18" s="1"/>
  <c r="AF68" i="18" s="1"/>
  <c r="AH6" i="19"/>
  <c r="AI6" i="19" s="1"/>
  <c r="AJ6" i="19" s="1"/>
  <c r="AK6" i="19" s="1"/>
  <c r="AH38" i="19"/>
  <c r="AI38" i="19" s="1"/>
  <c r="AJ38" i="19" s="1"/>
  <c r="AK38" i="19" s="1"/>
  <c r="AH29" i="19"/>
  <c r="AI29" i="19" s="1"/>
  <c r="AJ29" i="19" s="1"/>
  <c r="AK29" i="19" s="1"/>
  <c r="AH52" i="19"/>
  <c r="AI52" i="19" s="1"/>
  <c r="AJ52" i="19" s="1"/>
  <c r="AK52" i="19" s="1"/>
  <c r="AH68" i="19"/>
  <c r="AI68" i="19" s="1"/>
  <c r="AJ68" i="19" s="1"/>
  <c r="AK68" i="19" s="1"/>
  <c r="AC5" i="18"/>
  <c r="AD5" i="18" s="1"/>
  <c r="AE5" i="18" s="1"/>
  <c r="AF5" i="18" s="1"/>
  <c r="AC21" i="18"/>
  <c r="AD21" i="18" s="1"/>
  <c r="AE21" i="18" s="1"/>
  <c r="AF21" i="18" s="1"/>
  <c r="AC37" i="18"/>
  <c r="AD37" i="18" s="1"/>
  <c r="AE37" i="18" s="1"/>
  <c r="AF37" i="18" s="1"/>
  <c r="AC53" i="18"/>
  <c r="AD53" i="18" s="1"/>
  <c r="AE53" i="18" s="1"/>
  <c r="AF53" i="18" s="1"/>
  <c r="AC69" i="18"/>
  <c r="AD69" i="18" s="1"/>
  <c r="AE69" i="18" s="1"/>
  <c r="AF69" i="18" s="1"/>
  <c r="AH8" i="19"/>
  <c r="AI8" i="19" s="1"/>
  <c r="AJ8" i="19" s="1"/>
  <c r="AK8" i="19" s="1"/>
  <c r="AH40" i="19"/>
  <c r="AI40" i="19" s="1"/>
  <c r="AJ40" i="19" s="1"/>
  <c r="AK40" i="19" s="1"/>
  <c r="AH31" i="19"/>
  <c r="AI31" i="19" s="1"/>
  <c r="AJ31" i="19" s="1"/>
  <c r="AK31" i="19" s="1"/>
  <c r="AH53" i="19"/>
  <c r="AI53" i="19" s="1"/>
  <c r="AJ53" i="19" s="1"/>
  <c r="AK53" i="19" s="1"/>
  <c r="AH69" i="19"/>
  <c r="AI69" i="19" s="1"/>
  <c r="AJ69" i="19" s="1"/>
  <c r="AK69" i="19" s="1"/>
  <c r="AC6" i="18"/>
  <c r="AD6" i="18" s="1"/>
  <c r="AE6" i="18" s="1"/>
  <c r="AF6" i="18" s="1"/>
  <c r="AC22" i="18"/>
  <c r="AD22" i="18" s="1"/>
  <c r="AE22" i="18" s="1"/>
  <c r="AF22" i="18" s="1"/>
  <c r="AC38" i="18"/>
  <c r="AD38" i="18" s="1"/>
  <c r="AE38" i="18" s="1"/>
  <c r="AF38" i="18" s="1"/>
  <c r="AC54" i="18"/>
  <c r="AD54" i="18" s="1"/>
  <c r="AE54" i="18" s="1"/>
  <c r="AF54" i="18" s="1"/>
  <c r="AC70" i="18"/>
  <c r="AD70" i="18" s="1"/>
  <c r="AE70" i="18" s="1"/>
  <c r="AF70" i="18" s="1"/>
  <c r="AH10" i="19"/>
  <c r="AI10" i="19" s="1"/>
  <c r="AJ10" i="19" s="1"/>
  <c r="AK10" i="19" s="1"/>
  <c r="AH42" i="19"/>
  <c r="AI42" i="19" s="1"/>
  <c r="AJ42" i="19" s="1"/>
  <c r="AK42" i="19" s="1"/>
  <c r="AH33" i="19"/>
  <c r="AI33" i="19" s="1"/>
  <c r="AJ33" i="19" s="1"/>
  <c r="AK33" i="19" s="1"/>
  <c r="AH54" i="19"/>
  <c r="AI54" i="19" s="1"/>
  <c r="AJ54" i="19" s="1"/>
  <c r="AK54" i="19" s="1"/>
  <c r="AH70" i="19"/>
  <c r="AI70" i="19" s="1"/>
  <c r="AJ70" i="19" s="1"/>
  <c r="AK70" i="19" s="1"/>
  <c r="I32" i="11"/>
  <c r="J32" i="11" s="1"/>
  <c r="K32" i="11" s="1"/>
  <c r="L32" i="11" s="1"/>
  <c r="I25" i="11"/>
  <c r="J25" i="11" s="1"/>
  <c r="K25" i="11" s="1"/>
  <c r="L25" i="11" s="1"/>
  <c r="I35" i="11"/>
  <c r="J35" i="11" s="1"/>
  <c r="K35" i="11" s="1"/>
  <c r="L35" i="11" s="1"/>
  <c r="I56" i="11"/>
  <c r="J56" i="11" s="1"/>
  <c r="K56" i="11" s="1"/>
  <c r="L56" i="11" s="1"/>
  <c r="I71" i="11"/>
  <c r="J71" i="11" s="1"/>
  <c r="K71" i="11" s="1"/>
  <c r="L71" i="11" s="1"/>
  <c r="AC6" i="11"/>
  <c r="AD6" i="11" s="1"/>
  <c r="AE6" i="11" s="1"/>
  <c r="AF6" i="11" s="1"/>
  <c r="AC17" i="11"/>
  <c r="AD17" i="11" s="1"/>
  <c r="AE17" i="11" s="1"/>
  <c r="AF17" i="11" s="1"/>
  <c r="AC37" i="11"/>
  <c r="AD37" i="11" s="1"/>
  <c r="AE37" i="11" s="1"/>
  <c r="AF37" i="11" s="1"/>
  <c r="AC53" i="11"/>
  <c r="AD53" i="11" s="1"/>
  <c r="AE53" i="11" s="1"/>
  <c r="AF53" i="11" s="1"/>
  <c r="AH5" i="12"/>
  <c r="AI5" i="12" s="1"/>
  <c r="AJ5" i="12" s="1"/>
  <c r="AK5" i="12" s="1"/>
  <c r="AH21" i="12"/>
  <c r="AI21" i="12" s="1"/>
  <c r="AJ21" i="12" s="1"/>
  <c r="AK21" i="12" s="1"/>
  <c r="AH37" i="12"/>
  <c r="AI37" i="12" s="1"/>
  <c r="AJ37" i="12" s="1"/>
  <c r="AK37" i="12" s="1"/>
  <c r="AH53" i="12"/>
  <c r="AI53" i="12" s="1"/>
  <c r="AJ53" i="12" s="1"/>
  <c r="AK53" i="12" s="1"/>
  <c r="AH69" i="12"/>
  <c r="AI69" i="12" s="1"/>
  <c r="AJ69" i="12" s="1"/>
  <c r="AK69" i="12" s="1"/>
  <c r="S12" i="13"/>
  <c r="T12" i="13" s="1"/>
  <c r="U12" i="13" s="1"/>
  <c r="V12" i="13" s="1"/>
  <c r="S28" i="13"/>
  <c r="T28" i="13" s="1"/>
  <c r="U28" i="13" s="1"/>
  <c r="V28" i="13" s="1"/>
  <c r="S44" i="13"/>
  <c r="T44" i="13" s="1"/>
  <c r="U44" i="13" s="1"/>
  <c r="V44" i="13" s="1"/>
  <c r="S61" i="13"/>
  <c r="T61" i="13" s="1"/>
  <c r="U61" i="13" s="1"/>
  <c r="V61" i="13" s="1"/>
  <c r="I11" i="11"/>
  <c r="J11" i="11" s="1"/>
  <c r="K11" i="11" s="1"/>
  <c r="L11" i="11" s="1"/>
  <c r="I21" i="11"/>
  <c r="J21" i="11" s="1"/>
  <c r="K21" i="11" s="1"/>
  <c r="L21" i="11" s="1"/>
  <c r="I48" i="11"/>
  <c r="J48" i="11" s="1"/>
  <c r="K48" i="11" s="1"/>
  <c r="L48" i="11" s="1"/>
  <c r="I60" i="11"/>
  <c r="J60" i="11" s="1"/>
  <c r="K60" i="11" s="1"/>
  <c r="L60" i="11" s="1"/>
  <c r="AC22" i="11"/>
  <c r="AD22" i="11" s="1"/>
  <c r="AE22" i="11" s="1"/>
  <c r="AF22" i="11" s="1"/>
  <c r="AC38" i="11"/>
  <c r="AD38" i="11" s="1"/>
  <c r="AE38" i="11" s="1"/>
  <c r="AF38" i="11" s="1"/>
  <c r="AC49" i="11"/>
  <c r="AD49" i="11" s="1"/>
  <c r="AE49" i="11" s="1"/>
  <c r="AF49" i="11" s="1"/>
  <c r="AC54" i="11"/>
  <c r="AD54" i="11" s="1"/>
  <c r="AE54" i="11" s="1"/>
  <c r="AF54" i="11" s="1"/>
  <c r="AC74" i="11"/>
  <c r="AD74" i="11" s="1"/>
  <c r="AE74" i="11" s="1"/>
  <c r="AF74" i="11" s="1"/>
  <c r="AH18" i="12"/>
  <c r="AI18" i="12" s="1"/>
  <c r="AJ18" i="12" s="1"/>
  <c r="AK18" i="12" s="1"/>
  <c r="AH34" i="12"/>
  <c r="AI34" i="12" s="1"/>
  <c r="AJ34" i="12" s="1"/>
  <c r="AK34" i="12" s="1"/>
  <c r="AH50" i="12"/>
  <c r="AI50" i="12" s="1"/>
  <c r="AJ50" i="12" s="1"/>
  <c r="AK50" i="12" s="1"/>
  <c r="AH66" i="12"/>
  <c r="AI66" i="12" s="1"/>
  <c r="AJ66" i="12" s="1"/>
  <c r="AK66" i="12" s="1"/>
  <c r="S9" i="13"/>
  <c r="T9" i="13" s="1"/>
  <c r="U9" i="13" s="1"/>
  <c r="V9" i="13" s="1"/>
  <c r="S25" i="13"/>
  <c r="T25" i="13" s="1"/>
  <c r="U25" i="13" s="1"/>
  <c r="V25" i="13" s="1"/>
  <c r="S41" i="13"/>
  <c r="T41" i="13" s="1"/>
  <c r="U41" i="13" s="1"/>
  <c r="V41" i="13" s="1"/>
  <c r="S57" i="13"/>
  <c r="T57" i="13" s="1"/>
  <c r="U57" i="13" s="1"/>
  <c r="V57" i="13" s="1"/>
  <c r="S74" i="13"/>
  <c r="T74" i="13" s="1"/>
  <c r="U74" i="13" s="1"/>
  <c r="V74" i="13" s="1"/>
  <c r="I10" i="11"/>
  <c r="J10" i="11" s="1"/>
  <c r="K10" i="11" s="1"/>
  <c r="L10" i="11" s="1"/>
  <c r="I33" i="11"/>
  <c r="J33" i="11" s="1"/>
  <c r="K33" i="11" s="1"/>
  <c r="L33" i="11" s="1"/>
  <c r="I49" i="11"/>
  <c r="J49" i="11" s="1"/>
  <c r="K49" i="11" s="1"/>
  <c r="L49" i="11" s="1"/>
  <c r="I55" i="11"/>
  <c r="J55" i="11" s="1"/>
  <c r="K55" i="11" s="1"/>
  <c r="L55" i="11" s="1"/>
  <c r="I63" i="11"/>
  <c r="J63" i="11" s="1"/>
  <c r="K63" i="11" s="1"/>
  <c r="L63" i="11" s="1"/>
  <c r="AC27" i="11"/>
  <c r="AD27" i="11" s="1"/>
  <c r="AE27" i="11" s="1"/>
  <c r="AF27" i="11" s="1"/>
  <c r="AC25" i="11"/>
  <c r="AD25" i="11" s="1"/>
  <c r="AE25" i="11" s="1"/>
  <c r="AF25" i="11" s="1"/>
  <c r="AC42" i="11"/>
  <c r="AD42" i="11" s="1"/>
  <c r="AE42" i="11" s="1"/>
  <c r="AF42" i="11" s="1"/>
  <c r="AC59" i="11"/>
  <c r="AD59" i="11" s="1"/>
  <c r="AE59" i="11" s="1"/>
  <c r="AF59" i="11" s="1"/>
  <c r="AH7" i="12"/>
  <c r="AI7" i="12" s="1"/>
  <c r="AJ7" i="12" s="1"/>
  <c r="AK7" i="12" s="1"/>
  <c r="AH23" i="12"/>
  <c r="AI23" i="12" s="1"/>
  <c r="AJ23" i="12" s="1"/>
  <c r="AK23" i="12" s="1"/>
  <c r="AH39" i="12"/>
  <c r="AI39" i="12" s="1"/>
  <c r="AJ39" i="12" s="1"/>
  <c r="AK39" i="12" s="1"/>
  <c r="AH55" i="12"/>
  <c r="AI55" i="12" s="1"/>
  <c r="AJ55" i="12" s="1"/>
  <c r="AK55" i="12" s="1"/>
  <c r="AH71" i="12"/>
  <c r="AI71" i="12" s="1"/>
  <c r="AJ71" i="12" s="1"/>
  <c r="AK71" i="12" s="1"/>
  <c r="S14" i="13"/>
  <c r="T14" i="13" s="1"/>
  <c r="U14" i="13" s="1"/>
  <c r="V14" i="13" s="1"/>
  <c r="S30" i="13"/>
  <c r="T30" i="13" s="1"/>
  <c r="U30" i="13" s="1"/>
  <c r="V30" i="13" s="1"/>
  <c r="S46" i="13"/>
  <c r="T46" i="13" s="1"/>
  <c r="U46" i="13" s="1"/>
  <c r="V46" i="13" s="1"/>
  <c r="S63" i="13"/>
  <c r="T63" i="13" s="1"/>
  <c r="U63" i="13" s="1"/>
  <c r="V63" i="13" s="1"/>
  <c r="I9" i="11"/>
  <c r="J9" i="11" s="1"/>
  <c r="K9" i="11" s="1"/>
  <c r="L9" i="11" s="1"/>
  <c r="I19" i="11"/>
  <c r="J19" i="11" s="1"/>
  <c r="K19" i="11" s="1"/>
  <c r="L19" i="11" s="1"/>
  <c r="I31" i="11"/>
  <c r="J31" i="11" s="1"/>
  <c r="K31" i="11" s="1"/>
  <c r="L31" i="11" s="1"/>
  <c r="I53" i="11"/>
  <c r="J53" i="11" s="1"/>
  <c r="K53" i="11" s="1"/>
  <c r="L53" i="11" s="1"/>
  <c r="I68" i="11"/>
  <c r="J68" i="11" s="1"/>
  <c r="K68" i="11" s="1"/>
  <c r="L68" i="11" s="1"/>
  <c r="AC34" i="11"/>
  <c r="AD34" i="11" s="1"/>
  <c r="AE34" i="11" s="1"/>
  <c r="AF34" i="11" s="1"/>
  <c r="AC13" i="11"/>
  <c r="AD13" i="11" s="1"/>
  <c r="AE13" i="11" s="1"/>
  <c r="AF13" i="11" s="1"/>
  <c r="AC67" i="11"/>
  <c r="AD67" i="11" s="1"/>
  <c r="AE67" i="11" s="1"/>
  <c r="AF67" i="11" s="1"/>
  <c r="AC73" i="11"/>
  <c r="AD73" i="11" s="1"/>
  <c r="AE73" i="11" s="1"/>
  <c r="AF73" i="11" s="1"/>
  <c r="AH4" i="12"/>
  <c r="AI4" i="12" s="1"/>
  <c r="AJ4" i="12" s="1"/>
  <c r="AK4" i="12" s="1"/>
  <c r="AH20" i="12"/>
  <c r="AI20" i="12" s="1"/>
  <c r="AJ20" i="12" s="1"/>
  <c r="AK20" i="12" s="1"/>
  <c r="AH36" i="12"/>
  <c r="AI36" i="12" s="1"/>
  <c r="AJ36" i="12" s="1"/>
  <c r="AK36" i="12" s="1"/>
  <c r="AH52" i="12"/>
  <c r="AI52" i="12" s="1"/>
  <c r="AJ52" i="12" s="1"/>
  <c r="AK52" i="12" s="1"/>
  <c r="AH68" i="12"/>
  <c r="AI68" i="12" s="1"/>
  <c r="AJ68" i="12" s="1"/>
  <c r="AK68" i="12" s="1"/>
  <c r="S11" i="13"/>
  <c r="T11" i="13" s="1"/>
  <c r="U11" i="13" s="1"/>
  <c r="V11" i="13" s="1"/>
  <c r="S27" i="13"/>
  <c r="T27" i="13" s="1"/>
  <c r="U27" i="13" s="1"/>
  <c r="V27" i="13" s="1"/>
  <c r="S43" i="13"/>
  <c r="T43" i="13" s="1"/>
  <c r="U43" i="13" s="1"/>
  <c r="V43" i="13" s="1"/>
  <c r="S60" i="13"/>
  <c r="T60" i="13" s="1"/>
  <c r="U60" i="13" s="1"/>
  <c r="V60" i="13" s="1"/>
  <c r="S5" i="15"/>
  <c r="T5" i="15" s="1"/>
  <c r="U5" i="15" s="1"/>
  <c r="V5" i="15" s="1"/>
  <c r="S56" i="15"/>
  <c r="T56" i="15" s="1"/>
  <c r="U56" i="15" s="1"/>
  <c r="V56" i="15" s="1"/>
  <c r="S55" i="15"/>
  <c r="T55" i="15" s="1"/>
  <c r="U55" i="15" s="1"/>
  <c r="V55" i="15" s="1"/>
  <c r="S25" i="15"/>
  <c r="T25" i="15" s="1"/>
  <c r="U25" i="15" s="1"/>
  <c r="V25" i="15" s="1"/>
  <c r="S34" i="15"/>
  <c r="T34" i="15" s="1"/>
  <c r="U34" i="15" s="1"/>
  <c r="V34" i="15" s="1"/>
  <c r="N12" i="18"/>
  <c r="O12" i="18" s="1"/>
  <c r="P12" i="18" s="1"/>
  <c r="Q12" i="18" s="1"/>
  <c r="N28" i="18"/>
  <c r="O28" i="18" s="1"/>
  <c r="P28" i="18" s="1"/>
  <c r="Q28" i="18" s="1"/>
  <c r="N44" i="18"/>
  <c r="O44" i="18" s="1"/>
  <c r="P44" i="18" s="1"/>
  <c r="Q44" i="18" s="1"/>
  <c r="N60" i="18"/>
  <c r="O60" i="18" s="1"/>
  <c r="P60" i="18" s="1"/>
  <c r="Q60" i="18" s="1"/>
  <c r="D7" i="15"/>
  <c r="E7" i="15" s="1"/>
  <c r="F7" i="15" s="1"/>
  <c r="G7" i="15" s="1"/>
  <c r="D61" i="15"/>
  <c r="E61" i="15" s="1"/>
  <c r="F61" i="15" s="1"/>
  <c r="G61" i="15" s="1"/>
  <c r="D51" i="15"/>
  <c r="E51" i="15" s="1"/>
  <c r="F51" i="15" s="1"/>
  <c r="G51" i="15" s="1"/>
  <c r="D30" i="15"/>
  <c r="E30" i="15" s="1"/>
  <c r="F30" i="15" s="1"/>
  <c r="G30" i="15" s="1"/>
  <c r="D49" i="15"/>
  <c r="E49" i="15" s="1"/>
  <c r="F49" i="15" s="1"/>
  <c r="G49" i="15" s="1"/>
  <c r="S26" i="15"/>
  <c r="T26" i="15" s="1"/>
  <c r="U26" i="15" s="1"/>
  <c r="V26" i="15" s="1"/>
  <c r="S32" i="15"/>
  <c r="T32" i="15" s="1"/>
  <c r="U32" i="15" s="1"/>
  <c r="V32" i="15" s="1"/>
  <c r="S14" i="15"/>
  <c r="T14" i="15" s="1"/>
  <c r="U14" i="15" s="1"/>
  <c r="V14" i="15" s="1"/>
  <c r="S68" i="15"/>
  <c r="T68" i="15" s="1"/>
  <c r="U68" i="15" s="1"/>
  <c r="V68" i="15" s="1"/>
  <c r="N5" i="18"/>
  <c r="O5" i="18" s="1"/>
  <c r="P5" i="18" s="1"/>
  <c r="Q5" i="18" s="1"/>
  <c r="N21" i="18"/>
  <c r="O21" i="18" s="1"/>
  <c r="P21" i="18" s="1"/>
  <c r="Q21" i="18" s="1"/>
  <c r="N37" i="18"/>
  <c r="O37" i="18" s="1"/>
  <c r="P37" i="18" s="1"/>
  <c r="Q37" i="18" s="1"/>
  <c r="N53" i="18"/>
  <c r="O53" i="18" s="1"/>
  <c r="P53" i="18" s="1"/>
  <c r="Q53" i="18" s="1"/>
  <c r="N68" i="18"/>
  <c r="O68" i="18" s="1"/>
  <c r="P68" i="18" s="1"/>
  <c r="Q68" i="18" s="1"/>
  <c r="D26" i="15"/>
  <c r="E26" i="15" s="1"/>
  <c r="F26" i="15" s="1"/>
  <c r="G26" i="15" s="1"/>
  <c r="D39" i="15"/>
  <c r="E39" i="15" s="1"/>
  <c r="F39" i="15" s="1"/>
  <c r="G39" i="15" s="1"/>
  <c r="D17" i="15"/>
  <c r="E17" i="15" s="1"/>
  <c r="F17" i="15" s="1"/>
  <c r="G17" i="15" s="1"/>
  <c r="D31" i="15"/>
  <c r="E31" i="15" s="1"/>
  <c r="F31" i="15" s="1"/>
  <c r="G31" i="15" s="1"/>
  <c r="S9" i="15"/>
  <c r="T9" i="15" s="1"/>
  <c r="U9" i="15" s="1"/>
  <c r="V9" i="15" s="1"/>
  <c r="S61" i="15"/>
  <c r="T61" i="15" s="1"/>
  <c r="U61" i="15" s="1"/>
  <c r="V61" i="15" s="1"/>
  <c r="S60" i="15"/>
  <c r="T60" i="15" s="1"/>
  <c r="U60" i="15" s="1"/>
  <c r="V60" i="15" s="1"/>
  <c r="S33" i="15"/>
  <c r="T33" i="15" s="1"/>
  <c r="U33" i="15" s="1"/>
  <c r="V33" i="15" s="1"/>
  <c r="S38" i="15"/>
  <c r="T38" i="15" s="1"/>
  <c r="U38" i="15" s="1"/>
  <c r="V38" i="15" s="1"/>
  <c r="N14" i="18"/>
  <c r="O14" i="18" s="1"/>
  <c r="P14" i="18" s="1"/>
  <c r="Q14" i="18" s="1"/>
  <c r="N30" i="18"/>
  <c r="O30" i="18" s="1"/>
  <c r="P30" i="18" s="1"/>
  <c r="Q30" i="18" s="1"/>
  <c r="N46" i="18"/>
  <c r="O46" i="18" s="1"/>
  <c r="P46" i="18" s="1"/>
  <c r="Q46" i="18" s="1"/>
  <c r="N61" i="18"/>
  <c r="O61" i="18" s="1"/>
  <c r="P61" i="18" s="1"/>
  <c r="Q61" i="18" s="1"/>
  <c r="D11" i="15"/>
  <c r="E11" i="15" s="1"/>
  <c r="F11" i="15" s="1"/>
  <c r="G11" i="15" s="1"/>
  <c r="D66" i="15"/>
  <c r="E66" i="15" s="1"/>
  <c r="F66" i="15" s="1"/>
  <c r="G66" i="15" s="1"/>
  <c r="D4" i="15"/>
  <c r="E4" i="15" s="1"/>
  <c r="F4" i="15" s="1"/>
  <c r="G4" i="15" s="1"/>
  <c r="D50" i="15"/>
  <c r="E50" i="15" s="1"/>
  <c r="F50" i="15" s="1"/>
  <c r="G50" i="15" s="1"/>
  <c r="D57" i="15"/>
  <c r="E57" i="15" s="1"/>
  <c r="F57" i="15" s="1"/>
  <c r="G57" i="15" s="1"/>
  <c r="S36" i="15"/>
  <c r="T36" i="15" s="1"/>
  <c r="U36" i="15" s="1"/>
  <c r="V36" i="15" s="1"/>
  <c r="S40" i="15"/>
  <c r="T40" i="15" s="1"/>
  <c r="U40" i="15" s="1"/>
  <c r="V40" i="15" s="1"/>
  <c r="S17" i="15"/>
  <c r="T17" i="15" s="1"/>
  <c r="U17" i="15" s="1"/>
  <c r="V17" i="15" s="1"/>
  <c r="S72" i="15"/>
  <c r="T72" i="15" s="1"/>
  <c r="U72" i="15" s="1"/>
  <c r="V72" i="15" s="1"/>
  <c r="N7" i="18"/>
  <c r="O7" i="18" s="1"/>
  <c r="P7" i="18" s="1"/>
  <c r="Q7" i="18" s="1"/>
  <c r="N23" i="18"/>
  <c r="O23" i="18" s="1"/>
  <c r="P23" i="18" s="1"/>
  <c r="Q23" i="18" s="1"/>
  <c r="N39" i="18"/>
  <c r="O39" i="18" s="1"/>
  <c r="P39" i="18" s="1"/>
  <c r="Q39" i="18" s="1"/>
  <c r="N55" i="18"/>
  <c r="O55" i="18" s="1"/>
  <c r="P55" i="18" s="1"/>
  <c r="Q55" i="18" s="1"/>
  <c r="N70" i="18"/>
  <c r="O70" i="18" s="1"/>
  <c r="P70" i="18" s="1"/>
  <c r="Q70" i="18" s="1"/>
  <c r="D32" i="15"/>
  <c r="E32" i="15" s="1"/>
  <c r="F32" i="15" s="1"/>
  <c r="G32" i="15" s="1"/>
  <c r="D41" i="15"/>
  <c r="E41" i="15" s="1"/>
  <c r="F41" i="15" s="1"/>
  <c r="G41" i="15" s="1"/>
  <c r="D22" i="15"/>
  <c r="E22" i="15" s="1"/>
  <c r="F22" i="15" s="1"/>
  <c r="G22" i="15" s="1"/>
  <c r="D37" i="15"/>
  <c r="E37" i="15" s="1"/>
  <c r="F37" i="15" s="1"/>
  <c r="G37" i="15" s="1"/>
  <c r="N7" i="12"/>
  <c r="O7" i="12" s="1"/>
  <c r="P7" i="12" s="1"/>
  <c r="Q7" i="12" s="1"/>
  <c r="N23" i="12"/>
  <c r="O23" i="12" s="1"/>
  <c r="P23" i="12" s="1"/>
  <c r="Q23" i="12" s="1"/>
  <c r="N39" i="12"/>
  <c r="O39" i="12" s="1"/>
  <c r="P39" i="12" s="1"/>
  <c r="Q39" i="12" s="1"/>
  <c r="N55" i="12"/>
  <c r="O55" i="12" s="1"/>
  <c r="P55" i="12" s="1"/>
  <c r="Q55" i="12" s="1"/>
  <c r="N71" i="12"/>
  <c r="O71" i="12" s="1"/>
  <c r="P71" i="12" s="1"/>
  <c r="Q71" i="12" s="1"/>
  <c r="S61" i="19"/>
  <c r="T61" i="19" s="1"/>
  <c r="U61" i="19" s="1"/>
  <c r="V61" i="19" s="1"/>
  <c r="S30" i="19"/>
  <c r="T30" i="19" s="1"/>
  <c r="U30" i="19" s="1"/>
  <c r="V30" i="19" s="1"/>
  <c r="S55" i="19"/>
  <c r="T55" i="19" s="1"/>
  <c r="U55" i="19" s="1"/>
  <c r="V55" i="19" s="1"/>
  <c r="S25" i="19"/>
  <c r="T25" i="19" s="1"/>
  <c r="U25" i="19" s="1"/>
  <c r="V25" i="19" s="1"/>
  <c r="S68" i="19"/>
  <c r="T68" i="19" s="1"/>
  <c r="U68" i="19" s="1"/>
  <c r="V68" i="19" s="1"/>
  <c r="AC13" i="6"/>
  <c r="AD13" i="6" s="1"/>
  <c r="AE13" i="6" s="1"/>
  <c r="AF13" i="6" s="1"/>
  <c r="AC29" i="6"/>
  <c r="AD29" i="6" s="1"/>
  <c r="AE29" i="6" s="1"/>
  <c r="AF29" i="6" s="1"/>
  <c r="AC47" i="6"/>
  <c r="AD47" i="6" s="1"/>
  <c r="AE47" i="6" s="1"/>
  <c r="AF47" i="6" s="1"/>
  <c r="AC69" i="6"/>
  <c r="AD69" i="6" s="1"/>
  <c r="AE69" i="6" s="1"/>
  <c r="AF69" i="6" s="1"/>
  <c r="N12" i="12"/>
  <c r="O12" i="12" s="1"/>
  <c r="P12" i="12" s="1"/>
  <c r="Q12" i="12" s="1"/>
  <c r="N28" i="12"/>
  <c r="O28" i="12" s="1"/>
  <c r="P28" i="12" s="1"/>
  <c r="Q28" i="12" s="1"/>
  <c r="N44" i="12"/>
  <c r="O44" i="12" s="1"/>
  <c r="P44" i="12" s="1"/>
  <c r="Q44" i="12" s="1"/>
  <c r="N60" i="12"/>
  <c r="O60" i="12" s="1"/>
  <c r="P60" i="12" s="1"/>
  <c r="Q60" i="12" s="1"/>
  <c r="S8" i="19"/>
  <c r="T8" i="19" s="1"/>
  <c r="U8" i="19" s="1"/>
  <c r="V8" i="19" s="1"/>
  <c r="S40" i="19"/>
  <c r="T40" i="19" s="1"/>
  <c r="U40" i="19" s="1"/>
  <c r="V40" i="19" s="1"/>
  <c r="S3" i="19"/>
  <c r="T3" i="19" s="1"/>
  <c r="U3" i="19" s="1"/>
  <c r="V3" i="19" s="1"/>
  <c r="S35" i="19"/>
  <c r="T35" i="19" s="1"/>
  <c r="U35" i="19" s="1"/>
  <c r="V35" i="19" s="1"/>
  <c r="AC7" i="6"/>
  <c r="AD7" i="6" s="1"/>
  <c r="AE7" i="6" s="1"/>
  <c r="AF7" i="6" s="1"/>
  <c r="AC3" i="6"/>
  <c r="AD3" i="6" s="1"/>
  <c r="AE3" i="6" s="1"/>
  <c r="AF3" i="6" s="1"/>
  <c r="AC36" i="6"/>
  <c r="AD36" i="6" s="1"/>
  <c r="AE36" i="6" s="1"/>
  <c r="AF36" i="6" s="1"/>
  <c r="AC52" i="6"/>
  <c r="AD52" i="6" s="1"/>
  <c r="AE52" i="6" s="1"/>
  <c r="AF52" i="6" s="1"/>
  <c r="AC60" i="6"/>
  <c r="AD60" i="6" s="1"/>
  <c r="AE60" i="6" s="1"/>
  <c r="AF60" i="6" s="1"/>
  <c r="N9" i="12"/>
  <c r="O9" i="12" s="1"/>
  <c r="P9" i="12" s="1"/>
  <c r="Q9" i="12" s="1"/>
  <c r="N25" i="12"/>
  <c r="O25" i="12" s="1"/>
  <c r="P25" i="12" s="1"/>
  <c r="Q25" i="12" s="1"/>
  <c r="N41" i="12"/>
  <c r="O41" i="12" s="1"/>
  <c r="P41" i="12" s="1"/>
  <c r="Q41" i="12" s="1"/>
  <c r="N57" i="12"/>
  <c r="O57" i="12" s="1"/>
  <c r="P57" i="12" s="1"/>
  <c r="Q57" i="12" s="1"/>
  <c r="N73" i="12"/>
  <c r="O73" i="12" s="1"/>
  <c r="P73" i="12" s="1"/>
  <c r="Q73" i="12" s="1"/>
  <c r="S69" i="19"/>
  <c r="T69" i="19" s="1"/>
  <c r="U69" i="19" s="1"/>
  <c r="V69" i="19" s="1"/>
  <c r="S34" i="19"/>
  <c r="T34" i="19" s="1"/>
  <c r="U34" i="19" s="1"/>
  <c r="V34" i="19" s="1"/>
  <c r="S63" i="19"/>
  <c r="T63" i="19" s="1"/>
  <c r="U63" i="19" s="1"/>
  <c r="V63" i="19" s="1"/>
  <c r="S29" i="19"/>
  <c r="T29" i="19" s="1"/>
  <c r="U29" i="19" s="1"/>
  <c r="V29" i="19" s="1"/>
  <c r="S74" i="19"/>
  <c r="T74" i="19" s="1"/>
  <c r="U74" i="19" s="1"/>
  <c r="V74" i="19" s="1"/>
  <c r="AC17" i="6"/>
  <c r="AD17" i="6" s="1"/>
  <c r="AE17" i="6" s="1"/>
  <c r="AF17" i="6" s="1"/>
  <c r="AC33" i="6"/>
  <c r="AD33" i="6" s="1"/>
  <c r="AE33" i="6" s="1"/>
  <c r="AF33" i="6" s="1"/>
  <c r="AC49" i="6"/>
  <c r="AD49" i="6" s="1"/>
  <c r="AE49" i="6" s="1"/>
  <c r="AF49" i="6" s="1"/>
  <c r="AC73" i="6"/>
  <c r="AD73" i="6" s="1"/>
  <c r="AE73" i="6" s="1"/>
  <c r="AF73" i="6" s="1"/>
  <c r="N10" i="12"/>
  <c r="O10" i="12" s="1"/>
  <c r="P10" i="12" s="1"/>
  <c r="Q10" i="12" s="1"/>
  <c r="N26" i="12"/>
  <c r="O26" i="12" s="1"/>
  <c r="P26" i="12" s="1"/>
  <c r="Q26" i="12" s="1"/>
  <c r="N42" i="12"/>
  <c r="O42" i="12" s="1"/>
  <c r="P42" i="12" s="1"/>
  <c r="Q42" i="12" s="1"/>
  <c r="N58" i="12"/>
  <c r="O58" i="12" s="1"/>
  <c r="P58" i="12" s="1"/>
  <c r="Q58" i="12" s="1"/>
  <c r="N74" i="12"/>
  <c r="O74" i="12" s="1"/>
  <c r="P74" i="12" s="1"/>
  <c r="Q74" i="12" s="1"/>
  <c r="S4" i="19"/>
  <c r="T4" i="19" s="1"/>
  <c r="U4" i="19" s="1"/>
  <c r="V4" i="19" s="1"/>
  <c r="S36" i="19"/>
  <c r="T36" i="19" s="1"/>
  <c r="U36" i="19" s="1"/>
  <c r="V36" i="19" s="1"/>
  <c r="S67" i="19"/>
  <c r="T67" i="19" s="1"/>
  <c r="U67" i="19" s="1"/>
  <c r="V67" i="19" s="1"/>
  <c r="S31" i="19"/>
  <c r="T31" i="19" s="1"/>
  <c r="U31" i="19" s="1"/>
  <c r="V31" i="19" s="1"/>
  <c r="S73" i="19"/>
  <c r="T73" i="19" s="1"/>
  <c r="U73" i="19" s="1"/>
  <c r="V73" i="19" s="1"/>
  <c r="AC19" i="6"/>
  <c r="AD19" i="6" s="1"/>
  <c r="AE19" i="6" s="1"/>
  <c r="AF19" i="6" s="1"/>
  <c r="AC34" i="6"/>
  <c r="AD34" i="6" s="1"/>
  <c r="AE34" i="6" s="1"/>
  <c r="AF34" i="6" s="1"/>
  <c r="AC50" i="6"/>
  <c r="AD50" i="6" s="1"/>
  <c r="AE50" i="6" s="1"/>
  <c r="AF50" i="6" s="1"/>
  <c r="AC74" i="6"/>
  <c r="AD74" i="6" s="1"/>
  <c r="AE74" i="6" s="1"/>
  <c r="AF74" i="6" s="1"/>
  <c r="N63" i="6"/>
  <c r="O63" i="6" s="1"/>
  <c r="P63" i="6" s="1"/>
  <c r="Q63" i="6" s="1"/>
  <c r="AH8" i="6"/>
  <c r="AI8" i="6" s="1"/>
  <c r="AJ8" i="6" s="1"/>
  <c r="AK8" i="6" s="1"/>
  <c r="AH24" i="6"/>
  <c r="AI24" i="6" s="1"/>
  <c r="AJ24" i="6" s="1"/>
  <c r="AK24" i="6" s="1"/>
  <c r="AH37" i="6"/>
  <c r="AI37" i="6" s="1"/>
  <c r="AJ37" i="6" s="1"/>
  <c r="AK37" i="6" s="1"/>
  <c r="AH5" i="6"/>
  <c r="AI5" i="6" s="1"/>
  <c r="AJ5" i="6" s="1"/>
  <c r="AK5" i="6" s="1"/>
  <c r="AH21" i="6"/>
  <c r="AI21" i="6" s="1"/>
  <c r="AJ21" i="6" s="1"/>
  <c r="AK21" i="6" s="1"/>
  <c r="AH34" i="6"/>
  <c r="AI34" i="6" s="1"/>
  <c r="AJ34" i="6" s="1"/>
  <c r="AK34" i="6" s="1"/>
  <c r="AH50" i="6"/>
  <c r="AI50" i="6" s="1"/>
  <c r="AJ50" i="6" s="1"/>
  <c r="AK50" i="6" s="1"/>
  <c r="N43" i="6"/>
  <c r="O43" i="6" s="1"/>
  <c r="P43" i="6" s="1"/>
  <c r="Q43" i="6" s="1"/>
  <c r="N59" i="6"/>
  <c r="O59" i="6" s="1"/>
  <c r="P59" i="6" s="1"/>
  <c r="Q59" i="6" s="1"/>
  <c r="AH6" i="6"/>
  <c r="AI6" i="6" s="1"/>
  <c r="AJ6" i="6" s="1"/>
  <c r="AK6" i="6" s="1"/>
  <c r="AH22" i="6"/>
  <c r="AI22" i="6" s="1"/>
  <c r="AJ22" i="6" s="1"/>
  <c r="AK22" i="6" s="1"/>
  <c r="AH35" i="6"/>
  <c r="AI35" i="6" s="1"/>
  <c r="AJ35" i="6" s="1"/>
  <c r="AK35" i="6" s="1"/>
  <c r="AH51" i="6"/>
  <c r="AI51" i="6" s="1"/>
  <c r="AJ51" i="6" s="1"/>
  <c r="AK51" i="6" s="1"/>
  <c r="AH16" i="18"/>
  <c r="AI16" i="18" s="1"/>
  <c r="AJ16" i="18" s="1"/>
  <c r="AK16" i="18" s="1"/>
  <c r="AH32" i="18"/>
  <c r="AI32" i="18" s="1"/>
  <c r="AJ32" i="18" s="1"/>
  <c r="AK32" i="18" s="1"/>
  <c r="AH48" i="18"/>
  <c r="AI48" i="18" s="1"/>
  <c r="AJ48" i="18" s="1"/>
  <c r="AK48" i="18" s="1"/>
  <c r="AH62" i="18"/>
  <c r="AI62" i="18" s="1"/>
  <c r="AJ62" i="18" s="1"/>
  <c r="AK62" i="18" s="1"/>
  <c r="I15" i="6"/>
  <c r="J15" i="6" s="1"/>
  <c r="K15" i="6" s="1"/>
  <c r="L15" i="6" s="1"/>
  <c r="I25" i="6"/>
  <c r="J25" i="6" s="1"/>
  <c r="K25" i="6" s="1"/>
  <c r="L25" i="6" s="1"/>
  <c r="AH13" i="18"/>
  <c r="AI13" i="18" s="1"/>
  <c r="AJ13" i="18" s="1"/>
  <c r="AK13" i="18" s="1"/>
  <c r="AH29" i="18"/>
  <c r="AI29" i="18" s="1"/>
  <c r="AJ29" i="18" s="1"/>
  <c r="AK29" i="18" s="1"/>
  <c r="AH45" i="18"/>
  <c r="AI45" i="18" s="1"/>
  <c r="AJ45" i="18" s="1"/>
  <c r="AK45" i="18" s="1"/>
  <c r="AH74" i="18"/>
  <c r="AI74" i="18" s="1"/>
  <c r="AJ74" i="18" s="1"/>
  <c r="AK74" i="18" s="1"/>
  <c r="I8" i="6"/>
  <c r="J8" i="6" s="1"/>
  <c r="K8" i="6" s="1"/>
  <c r="L8" i="6" s="1"/>
  <c r="I3" i="6"/>
  <c r="J3" i="6" s="1"/>
  <c r="K3" i="6" s="1"/>
  <c r="L3" i="6" s="1"/>
  <c r="AH6" i="18"/>
  <c r="AI6" i="18" s="1"/>
  <c r="AJ6" i="18" s="1"/>
  <c r="AK6" i="18" s="1"/>
  <c r="AH22" i="18"/>
  <c r="AI22" i="18" s="1"/>
  <c r="AJ22" i="18" s="1"/>
  <c r="AK22" i="18" s="1"/>
  <c r="AH38" i="18"/>
  <c r="AI38" i="18" s="1"/>
  <c r="AJ38" i="18" s="1"/>
  <c r="AK38" i="18" s="1"/>
  <c r="AH54" i="18"/>
  <c r="AI54" i="18" s="1"/>
  <c r="AJ54" i="18" s="1"/>
  <c r="AK54" i="18" s="1"/>
  <c r="AH68" i="18"/>
  <c r="AI68" i="18" s="1"/>
  <c r="AJ68" i="18" s="1"/>
  <c r="AK68" i="18" s="1"/>
  <c r="I10" i="6"/>
  <c r="J10" i="6" s="1"/>
  <c r="K10" i="6" s="1"/>
  <c r="L10" i="6" s="1"/>
  <c r="I28" i="6"/>
  <c r="J28" i="6" s="1"/>
  <c r="K28" i="6" s="1"/>
  <c r="L28" i="6" s="1"/>
  <c r="AH15" i="18"/>
  <c r="AI15" i="18" s="1"/>
  <c r="AJ15" i="18" s="1"/>
  <c r="AK15" i="18" s="1"/>
  <c r="AH31" i="18"/>
  <c r="AI31" i="18" s="1"/>
  <c r="AJ31" i="18" s="1"/>
  <c r="AK31" i="18" s="1"/>
  <c r="AH47" i="18"/>
  <c r="AI47" i="18" s="1"/>
  <c r="AJ47" i="18" s="1"/>
  <c r="AK47" i="18" s="1"/>
  <c r="AH61" i="18"/>
  <c r="AI61" i="18" s="1"/>
  <c r="AJ61" i="18" s="1"/>
  <c r="AK61" i="18" s="1"/>
  <c r="I13" i="6"/>
  <c r="J13" i="6" s="1"/>
  <c r="K13" i="6" s="1"/>
  <c r="L13" i="6" s="1"/>
  <c r="I9" i="6"/>
  <c r="J9" i="6" s="1"/>
  <c r="K9" i="6" s="1"/>
  <c r="L9" i="6" s="1"/>
  <c r="I43" i="6"/>
  <c r="J43" i="6" s="1"/>
  <c r="K43" i="6" s="1"/>
  <c r="L43" i="6" s="1"/>
  <c r="I60" i="6"/>
  <c r="J60" i="6" s="1"/>
  <c r="K60" i="6" s="1"/>
  <c r="L60" i="6" s="1"/>
  <c r="I40" i="6"/>
  <c r="J40" i="6" s="1"/>
  <c r="K40" i="6" s="1"/>
  <c r="L40" i="6" s="1"/>
  <c r="I56" i="6"/>
  <c r="J56" i="6" s="1"/>
  <c r="K56" i="6" s="1"/>
  <c r="L56" i="6" s="1"/>
  <c r="I69" i="6"/>
  <c r="J69" i="6" s="1"/>
  <c r="K69" i="6" s="1"/>
  <c r="L69" i="6" s="1"/>
  <c r="I37" i="6"/>
  <c r="J37" i="6" s="1"/>
  <c r="K37" i="6" s="1"/>
  <c r="L37" i="6" s="1"/>
  <c r="I53" i="6"/>
  <c r="J53" i="6" s="1"/>
  <c r="K53" i="6" s="1"/>
  <c r="L53" i="6" s="1"/>
  <c r="I63" i="6"/>
  <c r="J63" i="6" s="1"/>
  <c r="K63" i="6" s="1"/>
  <c r="L63" i="6" s="1"/>
  <c r="I26" i="6"/>
  <c r="J26" i="6" s="1"/>
  <c r="K26" i="6" s="1"/>
  <c r="L26" i="6" s="1"/>
  <c r="I46" i="6"/>
  <c r="J46" i="6" s="1"/>
  <c r="K46" i="6" s="1"/>
  <c r="L46" i="6" s="1"/>
  <c r="I66" i="6"/>
  <c r="J66" i="6" s="1"/>
  <c r="K66" i="6" s="1"/>
  <c r="L66" i="6" s="1"/>
  <c r="AC11" i="18"/>
  <c r="AD11" i="18" s="1"/>
  <c r="AE11" i="18" s="1"/>
  <c r="AF11" i="18" s="1"/>
  <c r="AC27" i="18"/>
  <c r="AD27" i="18" s="1"/>
  <c r="AE27" i="18" s="1"/>
  <c r="AF27" i="18" s="1"/>
  <c r="AC43" i="18"/>
  <c r="AD43" i="18" s="1"/>
  <c r="AE43" i="18" s="1"/>
  <c r="AF43" i="18" s="1"/>
  <c r="AC59" i="18"/>
  <c r="AD59" i="18" s="1"/>
  <c r="AE59" i="18" s="1"/>
  <c r="AF59" i="18" s="1"/>
  <c r="AH20" i="19"/>
  <c r="AI20" i="19" s="1"/>
  <c r="AJ20" i="19" s="1"/>
  <c r="AK20" i="19" s="1"/>
  <c r="AH11" i="19"/>
  <c r="AI11" i="19" s="1"/>
  <c r="AJ11" i="19" s="1"/>
  <c r="AK11" i="19" s="1"/>
  <c r="AH43" i="19"/>
  <c r="AI43" i="19" s="1"/>
  <c r="AJ43" i="19" s="1"/>
  <c r="AK43" i="19" s="1"/>
  <c r="AH59" i="19"/>
  <c r="AI59" i="19" s="1"/>
  <c r="AJ59" i="19" s="1"/>
  <c r="AK59" i="19" s="1"/>
  <c r="AC8" i="18"/>
  <c r="AD8" i="18" s="1"/>
  <c r="AE8" i="18" s="1"/>
  <c r="AF8" i="18" s="1"/>
  <c r="AC24" i="18"/>
  <c r="AD24" i="18" s="1"/>
  <c r="AE24" i="18" s="1"/>
  <c r="AF24" i="18" s="1"/>
  <c r="AC40" i="18"/>
  <c r="AD40" i="18" s="1"/>
  <c r="AE40" i="18" s="1"/>
  <c r="AF40" i="18" s="1"/>
  <c r="AC56" i="18"/>
  <c r="AD56" i="18" s="1"/>
  <c r="AE56" i="18" s="1"/>
  <c r="AF56" i="18" s="1"/>
  <c r="AC72" i="18"/>
  <c r="AD72" i="18" s="1"/>
  <c r="AE72" i="18" s="1"/>
  <c r="AF72" i="18" s="1"/>
  <c r="AH14" i="19"/>
  <c r="AI14" i="19" s="1"/>
  <c r="AJ14" i="19" s="1"/>
  <c r="AK14" i="19" s="1"/>
  <c r="AH5" i="19"/>
  <c r="AI5" i="19" s="1"/>
  <c r="AJ5" i="19" s="1"/>
  <c r="AK5" i="19" s="1"/>
  <c r="AH37" i="19"/>
  <c r="AI37" i="19" s="1"/>
  <c r="AJ37" i="19" s="1"/>
  <c r="AK37" i="19" s="1"/>
  <c r="AH56" i="19"/>
  <c r="AI56" i="19" s="1"/>
  <c r="AJ56" i="19" s="1"/>
  <c r="AK56" i="19" s="1"/>
  <c r="AH72" i="19"/>
  <c r="AI72" i="19" s="1"/>
  <c r="AJ72" i="19" s="1"/>
  <c r="AK72" i="19" s="1"/>
  <c r="AC9" i="18"/>
  <c r="AD9" i="18" s="1"/>
  <c r="AE9" i="18" s="1"/>
  <c r="AF9" i="18" s="1"/>
  <c r="AC25" i="18"/>
  <c r="AD25" i="18" s="1"/>
  <c r="AE25" i="18" s="1"/>
  <c r="AF25" i="18" s="1"/>
  <c r="AC41" i="18"/>
  <c r="AD41" i="18" s="1"/>
  <c r="AE41" i="18" s="1"/>
  <c r="AF41" i="18" s="1"/>
  <c r="AC57" i="18"/>
  <c r="AD57" i="18" s="1"/>
  <c r="AE57" i="18" s="1"/>
  <c r="AF57" i="18" s="1"/>
  <c r="AC73" i="18"/>
  <c r="AD73" i="18" s="1"/>
  <c r="AE73" i="18" s="1"/>
  <c r="AF73" i="18" s="1"/>
  <c r="AH16" i="19"/>
  <c r="AI16" i="19" s="1"/>
  <c r="AJ16" i="19" s="1"/>
  <c r="AK16" i="19" s="1"/>
  <c r="AH7" i="19"/>
  <c r="AI7" i="19" s="1"/>
  <c r="AJ7" i="19" s="1"/>
  <c r="AK7" i="19" s="1"/>
  <c r="AH39" i="19"/>
  <c r="AI39" i="19" s="1"/>
  <c r="AJ39" i="19" s="1"/>
  <c r="AK39" i="19" s="1"/>
  <c r="AH57" i="19"/>
  <c r="AI57" i="19" s="1"/>
  <c r="AJ57" i="19" s="1"/>
  <c r="AK57" i="19" s="1"/>
  <c r="AH73" i="19"/>
  <c r="AI73" i="19" s="1"/>
  <c r="AJ73" i="19" s="1"/>
  <c r="AK73" i="19" s="1"/>
  <c r="AC10" i="18"/>
  <c r="AD10" i="18" s="1"/>
  <c r="AE10" i="18" s="1"/>
  <c r="AF10" i="18" s="1"/>
  <c r="AC26" i="18"/>
  <c r="AD26" i="18" s="1"/>
  <c r="AE26" i="18" s="1"/>
  <c r="AF26" i="18" s="1"/>
  <c r="AC42" i="18"/>
  <c r="AD42" i="18" s="1"/>
  <c r="AE42" i="18" s="1"/>
  <c r="AF42" i="18" s="1"/>
  <c r="AC58" i="18"/>
  <c r="AD58" i="18" s="1"/>
  <c r="AE58" i="18" s="1"/>
  <c r="AF58" i="18" s="1"/>
  <c r="AC74" i="18"/>
  <c r="AD74" i="18" s="1"/>
  <c r="AE74" i="18" s="1"/>
  <c r="AF74" i="18" s="1"/>
  <c r="AH18" i="19"/>
  <c r="AI18" i="19" s="1"/>
  <c r="AJ18" i="19" s="1"/>
  <c r="AK18" i="19" s="1"/>
  <c r="AH9" i="19"/>
  <c r="AI9" i="19" s="1"/>
  <c r="AJ9" i="19" s="1"/>
  <c r="AK9" i="19" s="1"/>
  <c r="AH41" i="19"/>
  <c r="AI41" i="19" s="1"/>
  <c r="AJ41" i="19" s="1"/>
  <c r="AK41" i="19" s="1"/>
  <c r="AH58" i="19"/>
  <c r="AI58" i="19" s="1"/>
  <c r="AJ58" i="19" s="1"/>
  <c r="AK58" i="19" s="1"/>
  <c r="AH74" i="19"/>
  <c r="AI74" i="19" s="1"/>
  <c r="AJ74" i="19" s="1"/>
  <c r="AK74" i="19" s="1"/>
  <c r="I3" i="11"/>
  <c r="J3" i="11" s="1"/>
  <c r="K3" i="11" s="1"/>
  <c r="L3" i="11" s="1"/>
  <c r="I14" i="11"/>
  <c r="J14" i="11" s="1"/>
  <c r="K14" i="11" s="1"/>
  <c r="L14" i="11" s="1"/>
  <c r="I42" i="11"/>
  <c r="J42" i="11" s="1"/>
  <c r="K42" i="11" s="1"/>
  <c r="L42" i="11" s="1"/>
  <c r="I70" i="11"/>
  <c r="J70" i="11" s="1"/>
  <c r="K70" i="11" s="1"/>
  <c r="L70" i="11" s="1"/>
  <c r="I69" i="11"/>
  <c r="J69" i="11" s="1"/>
  <c r="K69" i="11" s="1"/>
  <c r="L69" i="11" s="1"/>
  <c r="AC7" i="11"/>
  <c r="AD7" i="11" s="1"/>
  <c r="AE7" i="11" s="1"/>
  <c r="AF7" i="11" s="1"/>
  <c r="AC48" i="11"/>
  <c r="AD48" i="11" s="1"/>
  <c r="AE48" i="11" s="1"/>
  <c r="AF48" i="11" s="1"/>
  <c r="AC50" i="11"/>
  <c r="AD50" i="11" s="1"/>
  <c r="AE50" i="11" s="1"/>
  <c r="AF50" i="11" s="1"/>
  <c r="AC68" i="11"/>
  <c r="AD68" i="11" s="1"/>
  <c r="AE68" i="11" s="1"/>
  <c r="AF68" i="11" s="1"/>
  <c r="AH9" i="12"/>
  <c r="AI9" i="12" s="1"/>
  <c r="AJ9" i="12" s="1"/>
  <c r="AK9" i="12" s="1"/>
  <c r="AH25" i="12"/>
  <c r="AI25" i="12" s="1"/>
  <c r="AJ25" i="12" s="1"/>
  <c r="AK25" i="12" s="1"/>
  <c r="AH41" i="12"/>
  <c r="AI41" i="12" s="1"/>
  <c r="AJ41" i="12" s="1"/>
  <c r="AK41" i="12" s="1"/>
  <c r="AH57" i="12"/>
  <c r="AI57" i="12" s="1"/>
  <c r="AJ57" i="12" s="1"/>
  <c r="AK57" i="12" s="1"/>
  <c r="AH73" i="12"/>
  <c r="AI73" i="12" s="1"/>
  <c r="AJ73" i="12" s="1"/>
  <c r="AK73" i="12" s="1"/>
  <c r="S16" i="13"/>
  <c r="T16" i="13" s="1"/>
  <c r="U16" i="13" s="1"/>
  <c r="V16" i="13" s="1"/>
  <c r="S32" i="13"/>
  <c r="T32" i="13" s="1"/>
  <c r="U32" i="13" s="1"/>
  <c r="V32" i="13" s="1"/>
  <c r="S48" i="13"/>
  <c r="T48" i="13" s="1"/>
  <c r="U48" i="13" s="1"/>
  <c r="V48" i="13" s="1"/>
  <c r="S65" i="13"/>
  <c r="T65" i="13" s="1"/>
  <c r="U65" i="13" s="1"/>
  <c r="V65" i="13" s="1"/>
  <c r="I6" i="11"/>
  <c r="J6" i="11" s="1"/>
  <c r="K6" i="11" s="1"/>
  <c r="L6" i="11" s="1"/>
  <c r="I29" i="11"/>
  <c r="J29" i="11" s="1"/>
  <c r="K29" i="11" s="1"/>
  <c r="L29" i="11" s="1"/>
  <c r="I39" i="11"/>
  <c r="J39" i="11" s="1"/>
  <c r="K39" i="11" s="1"/>
  <c r="L39" i="11" s="1"/>
  <c r="I67" i="11"/>
  <c r="J67" i="11" s="1"/>
  <c r="K67" i="11" s="1"/>
  <c r="L67" i="11" s="1"/>
  <c r="I59" i="11"/>
  <c r="J59" i="11" s="1"/>
  <c r="K59" i="11" s="1"/>
  <c r="L59" i="11" s="1"/>
  <c r="AC19" i="11"/>
  <c r="AD19" i="11" s="1"/>
  <c r="AE19" i="11" s="1"/>
  <c r="AF19" i="11" s="1"/>
  <c r="AC21" i="11"/>
  <c r="AD21" i="11" s="1"/>
  <c r="AE21" i="11" s="1"/>
  <c r="AF21" i="11" s="1"/>
  <c r="AC39" i="11"/>
  <c r="AD39" i="11" s="1"/>
  <c r="AE39" i="11" s="1"/>
  <c r="AF39" i="11" s="1"/>
  <c r="AC57" i="11"/>
  <c r="AD57" i="11" s="1"/>
  <c r="AE57" i="11" s="1"/>
  <c r="AF57" i="11" s="1"/>
  <c r="AH6" i="12"/>
  <c r="AI6" i="12" s="1"/>
  <c r="AJ6" i="12" s="1"/>
  <c r="AK6" i="12" s="1"/>
  <c r="AH22" i="12"/>
  <c r="AI22" i="12" s="1"/>
  <c r="AJ22" i="12" s="1"/>
  <c r="AK22" i="12" s="1"/>
  <c r="AH38" i="12"/>
  <c r="AI38" i="12" s="1"/>
  <c r="AJ38" i="12" s="1"/>
  <c r="AK38" i="12" s="1"/>
  <c r="AH54" i="12"/>
  <c r="AI54" i="12" s="1"/>
  <c r="AJ54" i="12" s="1"/>
  <c r="AK54" i="12" s="1"/>
  <c r="AH70" i="12"/>
  <c r="AI70" i="12" s="1"/>
  <c r="AJ70" i="12" s="1"/>
  <c r="AK70" i="12" s="1"/>
  <c r="S13" i="13"/>
  <c r="T13" i="13" s="1"/>
  <c r="U13" i="13" s="1"/>
  <c r="V13" i="13" s="1"/>
  <c r="S29" i="13"/>
  <c r="T29" i="13" s="1"/>
  <c r="U29" i="13" s="1"/>
  <c r="V29" i="13" s="1"/>
  <c r="S45" i="13"/>
  <c r="T45" i="13" s="1"/>
  <c r="U45" i="13" s="1"/>
  <c r="V45" i="13" s="1"/>
  <c r="S62" i="13"/>
  <c r="T62" i="13" s="1"/>
  <c r="U62" i="13" s="1"/>
  <c r="V62" i="13" s="1"/>
  <c r="I16" i="11"/>
  <c r="J16" i="11" s="1"/>
  <c r="K16" i="11" s="1"/>
  <c r="L16" i="11" s="1"/>
  <c r="I22" i="11"/>
  <c r="J22" i="11" s="1"/>
  <c r="K22" i="11" s="1"/>
  <c r="L22" i="11" s="1"/>
  <c r="I50" i="11"/>
  <c r="J50" i="11" s="1"/>
  <c r="K50" i="11" s="1"/>
  <c r="L50" i="11" s="1"/>
  <c r="I51" i="11"/>
  <c r="J51" i="11" s="1"/>
  <c r="K51" i="11" s="1"/>
  <c r="L51" i="11" s="1"/>
  <c r="AC4" i="11"/>
  <c r="AD4" i="11" s="1"/>
  <c r="AE4" i="11" s="1"/>
  <c r="AF4" i="11" s="1"/>
  <c r="AC31" i="11"/>
  <c r="AD31" i="11" s="1"/>
  <c r="AE31" i="11" s="1"/>
  <c r="AF31" i="11" s="1"/>
  <c r="AC16" i="11"/>
  <c r="AD16" i="11" s="1"/>
  <c r="AE16" i="11" s="1"/>
  <c r="AF16" i="11" s="1"/>
  <c r="AC43" i="11"/>
  <c r="AD43" i="11" s="1"/>
  <c r="AE43" i="11" s="1"/>
  <c r="AF43" i="11" s="1"/>
  <c r="AC66" i="11"/>
  <c r="AD66" i="11" s="1"/>
  <c r="AE66" i="11" s="1"/>
  <c r="AF66" i="11" s="1"/>
  <c r="AH11" i="12"/>
  <c r="AI11" i="12" s="1"/>
  <c r="AJ11" i="12" s="1"/>
  <c r="AK11" i="12" s="1"/>
  <c r="AH27" i="12"/>
  <c r="AI27" i="12" s="1"/>
  <c r="AJ27" i="12" s="1"/>
  <c r="AK27" i="12" s="1"/>
  <c r="AH43" i="12"/>
  <c r="AI43" i="12" s="1"/>
  <c r="AJ43" i="12" s="1"/>
  <c r="AK43" i="12" s="1"/>
  <c r="AH59" i="12"/>
  <c r="AI59" i="12" s="1"/>
  <c r="AJ59" i="12" s="1"/>
  <c r="AK59" i="12" s="1"/>
  <c r="S59" i="13"/>
  <c r="T59" i="13" s="1"/>
  <c r="U59" i="13" s="1"/>
  <c r="V59" i="13" s="1"/>
  <c r="S18" i="13"/>
  <c r="T18" i="13" s="1"/>
  <c r="U18" i="13" s="1"/>
  <c r="V18" i="13" s="1"/>
  <c r="S34" i="13"/>
  <c r="T34" i="13" s="1"/>
  <c r="U34" i="13" s="1"/>
  <c r="V34" i="13" s="1"/>
  <c r="S50" i="13"/>
  <c r="T50" i="13" s="1"/>
  <c r="U50" i="13" s="1"/>
  <c r="V50" i="13" s="1"/>
  <c r="S67" i="13"/>
  <c r="T67" i="13" s="1"/>
  <c r="U67" i="13" s="1"/>
  <c r="V67" i="13" s="1"/>
  <c r="I20" i="11"/>
  <c r="J20" i="11" s="1"/>
  <c r="K20" i="11" s="1"/>
  <c r="L20" i="11" s="1"/>
  <c r="I41" i="11"/>
  <c r="J41" i="11" s="1"/>
  <c r="K41" i="11" s="1"/>
  <c r="L41" i="11" s="1"/>
  <c r="I34" i="11"/>
  <c r="J34" i="11" s="1"/>
  <c r="K34" i="11" s="1"/>
  <c r="L34" i="11" s="1"/>
  <c r="I61" i="11"/>
  <c r="J61" i="11" s="1"/>
  <c r="K61" i="11" s="1"/>
  <c r="L61" i="11" s="1"/>
  <c r="I66" i="11"/>
  <c r="J66" i="11" s="1"/>
  <c r="K66" i="11" s="1"/>
  <c r="L66" i="11" s="1"/>
  <c r="AC3" i="11"/>
  <c r="AD3" i="11" s="1"/>
  <c r="AE3" i="11" s="1"/>
  <c r="AF3" i="11" s="1"/>
  <c r="AC29" i="11"/>
  <c r="AD29" i="11" s="1"/>
  <c r="AE29" i="11" s="1"/>
  <c r="AF29" i="11" s="1"/>
  <c r="AC46" i="11"/>
  <c r="AD46" i="11" s="1"/>
  <c r="AE46" i="11" s="1"/>
  <c r="AF46" i="11" s="1"/>
  <c r="AC60" i="11"/>
  <c r="AD60" i="11" s="1"/>
  <c r="AE60" i="11" s="1"/>
  <c r="AF60" i="11" s="1"/>
  <c r="AH8" i="12"/>
  <c r="AI8" i="12" s="1"/>
  <c r="AJ8" i="12" s="1"/>
  <c r="AK8" i="12" s="1"/>
  <c r="AH24" i="12"/>
  <c r="AI24" i="12" s="1"/>
  <c r="AJ24" i="12" s="1"/>
  <c r="AK24" i="12" s="1"/>
  <c r="AH40" i="12"/>
  <c r="AI40" i="12" s="1"/>
  <c r="AJ40" i="12" s="1"/>
  <c r="AK40" i="12" s="1"/>
  <c r="AH56" i="12"/>
  <c r="AI56" i="12" s="1"/>
  <c r="AJ56" i="12" s="1"/>
  <c r="AK56" i="12" s="1"/>
  <c r="AH72" i="12"/>
  <c r="AI72" i="12" s="1"/>
  <c r="AJ72" i="12" s="1"/>
  <c r="AK72" i="12" s="1"/>
  <c r="S15" i="13"/>
  <c r="T15" i="13" s="1"/>
  <c r="U15" i="13" s="1"/>
  <c r="V15" i="13" s="1"/>
  <c r="S31" i="13"/>
  <c r="T31" i="13" s="1"/>
  <c r="U31" i="13" s="1"/>
  <c r="V31" i="13" s="1"/>
  <c r="S47" i="13"/>
  <c r="T47" i="13" s="1"/>
  <c r="U47" i="13" s="1"/>
  <c r="V47" i="13" s="1"/>
  <c r="S64" i="13"/>
  <c r="T64" i="13" s="1"/>
  <c r="U64" i="13" s="1"/>
  <c r="V64" i="13" s="1"/>
  <c r="S13" i="15"/>
  <c r="T13" i="15" s="1"/>
  <c r="U13" i="15" s="1"/>
  <c r="V13" i="15" s="1"/>
  <c r="S65" i="15"/>
  <c r="T65" i="15" s="1"/>
  <c r="U65" i="15" s="1"/>
  <c r="V65" i="15" s="1"/>
  <c r="S4" i="15"/>
  <c r="T4" i="15" s="1"/>
  <c r="U4" i="15" s="1"/>
  <c r="V4" i="15" s="1"/>
  <c r="S47" i="15"/>
  <c r="T47" i="15" s="1"/>
  <c r="U47" i="15" s="1"/>
  <c r="V47" i="15" s="1"/>
  <c r="S50" i="15"/>
  <c r="T50" i="15" s="1"/>
  <c r="U50" i="15" s="1"/>
  <c r="V50" i="15" s="1"/>
  <c r="N16" i="18"/>
  <c r="O16" i="18" s="1"/>
  <c r="P16" i="18" s="1"/>
  <c r="Q16" i="18" s="1"/>
  <c r="N32" i="18"/>
  <c r="O32" i="18" s="1"/>
  <c r="P32" i="18" s="1"/>
  <c r="Q32" i="18" s="1"/>
  <c r="N48" i="18"/>
  <c r="O48" i="18" s="1"/>
  <c r="P48" i="18" s="1"/>
  <c r="Q48" i="18" s="1"/>
  <c r="N63" i="18"/>
  <c r="O63" i="18" s="1"/>
  <c r="P63" i="18" s="1"/>
  <c r="Q63" i="18" s="1"/>
  <c r="D15" i="15"/>
  <c r="E15" i="15" s="1"/>
  <c r="F15" i="15" s="1"/>
  <c r="G15" i="15" s="1"/>
  <c r="D70" i="15"/>
  <c r="E70" i="15" s="1"/>
  <c r="F70" i="15" s="1"/>
  <c r="G70" i="15" s="1"/>
  <c r="D8" i="15"/>
  <c r="E8" i="15" s="1"/>
  <c r="F8" i="15" s="1"/>
  <c r="G8" i="15" s="1"/>
  <c r="D65" i="15"/>
  <c r="E65" i="15" s="1"/>
  <c r="F65" i="15" s="1"/>
  <c r="G65" i="15" s="1"/>
  <c r="D60" i="15"/>
  <c r="E60" i="15" s="1"/>
  <c r="F60" i="15" s="1"/>
  <c r="G60" i="15" s="1"/>
  <c r="S46" i="15"/>
  <c r="T46" i="15" s="1"/>
  <c r="U46" i="15" s="1"/>
  <c r="V46" i="15" s="1"/>
  <c r="S42" i="15"/>
  <c r="T42" i="15" s="1"/>
  <c r="U42" i="15" s="1"/>
  <c r="V42" i="15" s="1"/>
  <c r="S21" i="15"/>
  <c r="T21" i="15" s="1"/>
  <c r="U21" i="15" s="1"/>
  <c r="V21" i="15" s="1"/>
  <c r="S27" i="15"/>
  <c r="T27" i="15" s="1"/>
  <c r="U27" i="15" s="1"/>
  <c r="V27" i="15" s="1"/>
  <c r="N9" i="18"/>
  <c r="O9" i="18" s="1"/>
  <c r="P9" i="18" s="1"/>
  <c r="Q9" i="18" s="1"/>
  <c r="N25" i="18"/>
  <c r="O25" i="18" s="1"/>
  <c r="P25" i="18" s="1"/>
  <c r="Q25" i="18" s="1"/>
  <c r="N41" i="18"/>
  <c r="O41" i="18" s="1"/>
  <c r="P41" i="18" s="1"/>
  <c r="Q41" i="18" s="1"/>
  <c r="N57" i="18"/>
  <c r="O57" i="18" s="1"/>
  <c r="P57" i="18" s="1"/>
  <c r="Q57" i="18" s="1"/>
  <c r="N72" i="18"/>
  <c r="O72" i="18" s="1"/>
  <c r="P72" i="18" s="1"/>
  <c r="Q72" i="18" s="1"/>
  <c r="D52" i="15"/>
  <c r="E52" i="15" s="1"/>
  <c r="F52" i="15" s="1"/>
  <c r="G52" i="15" s="1"/>
  <c r="D43" i="15"/>
  <c r="E43" i="15" s="1"/>
  <c r="F43" i="15" s="1"/>
  <c r="G43" i="15" s="1"/>
  <c r="D24" i="15"/>
  <c r="E24" i="15" s="1"/>
  <c r="F24" i="15" s="1"/>
  <c r="G24" i="15" s="1"/>
  <c r="D46" i="15"/>
  <c r="E46" i="15" s="1"/>
  <c r="F46" i="15" s="1"/>
  <c r="G46" i="15" s="1"/>
  <c r="S18" i="15"/>
  <c r="T18" i="15" s="1"/>
  <c r="U18" i="15" s="1"/>
  <c r="V18" i="15" s="1"/>
  <c r="S69" i="15"/>
  <c r="T69" i="15" s="1"/>
  <c r="U69" i="15" s="1"/>
  <c r="V69" i="15" s="1"/>
  <c r="S8" i="15"/>
  <c r="T8" i="15" s="1"/>
  <c r="U8" i="15" s="1"/>
  <c r="V8" i="15" s="1"/>
  <c r="S54" i="15"/>
  <c r="T54" i="15" s="1"/>
  <c r="U54" i="15" s="1"/>
  <c r="V54" i="15" s="1"/>
  <c r="S59" i="15"/>
  <c r="T59" i="15" s="1"/>
  <c r="U59" i="15" s="1"/>
  <c r="V59" i="15" s="1"/>
  <c r="N18" i="18"/>
  <c r="O18" i="18" s="1"/>
  <c r="P18" i="18" s="1"/>
  <c r="Q18" i="18" s="1"/>
  <c r="N34" i="18"/>
  <c r="O34" i="18" s="1"/>
  <c r="P34" i="18" s="1"/>
  <c r="Q34" i="18" s="1"/>
  <c r="N50" i="18"/>
  <c r="O50" i="18" s="1"/>
  <c r="P50" i="18" s="1"/>
  <c r="Q50" i="18" s="1"/>
  <c r="N65" i="18"/>
  <c r="O65" i="18" s="1"/>
  <c r="P65" i="18" s="1"/>
  <c r="Q65" i="18" s="1"/>
  <c r="D20" i="15"/>
  <c r="E20" i="15" s="1"/>
  <c r="F20" i="15" s="1"/>
  <c r="G20" i="15" s="1"/>
  <c r="D74" i="15"/>
  <c r="E74" i="15" s="1"/>
  <c r="F74" i="15" s="1"/>
  <c r="G74" i="15" s="1"/>
  <c r="D12" i="15"/>
  <c r="E12" i="15" s="1"/>
  <c r="F12" i="15" s="1"/>
  <c r="G12" i="15" s="1"/>
  <c r="D69" i="15"/>
  <c r="E69" i="15" s="1"/>
  <c r="F69" i="15" s="1"/>
  <c r="G69" i="15" s="1"/>
  <c r="D63" i="15"/>
  <c r="E63" i="15" s="1"/>
  <c r="F63" i="15" s="1"/>
  <c r="G63" i="15" s="1"/>
  <c r="S3" i="15"/>
  <c r="T3" i="15" s="1"/>
  <c r="U3" i="15" s="1"/>
  <c r="V3" i="15" s="1"/>
  <c r="S52" i="15"/>
  <c r="T52" i="15" s="1"/>
  <c r="U52" i="15" s="1"/>
  <c r="V52" i="15" s="1"/>
  <c r="S44" i="15"/>
  <c r="T44" i="15" s="1"/>
  <c r="U44" i="15" s="1"/>
  <c r="V44" i="15" s="1"/>
  <c r="S23" i="15"/>
  <c r="T23" i="15" s="1"/>
  <c r="U23" i="15" s="1"/>
  <c r="V23" i="15" s="1"/>
  <c r="S30" i="15"/>
  <c r="T30" i="15" s="1"/>
  <c r="U30" i="15" s="1"/>
  <c r="V30" i="15" s="1"/>
  <c r="N11" i="18"/>
  <c r="O11" i="18" s="1"/>
  <c r="P11" i="18" s="1"/>
  <c r="Q11" i="18" s="1"/>
  <c r="N27" i="18"/>
  <c r="O27" i="18" s="1"/>
  <c r="P27" i="18" s="1"/>
  <c r="Q27" i="18" s="1"/>
  <c r="N43" i="18"/>
  <c r="O43" i="18" s="1"/>
  <c r="P43" i="18" s="1"/>
  <c r="Q43" i="18" s="1"/>
  <c r="N59" i="18"/>
  <c r="O59" i="18" s="1"/>
  <c r="P59" i="18" s="1"/>
  <c r="Q59" i="18" s="1"/>
  <c r="D5" i="15"/>
  <c r="E5" i="15" s="1"/>
  <c r="F5" i="15" s="1"/>
  <c r="G5" i="15" s="1"/>
  <c r="D58" i="15"/>
  <c r="E58" i="15" s="1"/>
  <c r="F58" i="15" s="1"/>
  <c r="G58" i="15" s="1"/>
  <c r="D45" i="15"/>
  <c r="E45" i="15" s="1"/>
  <c r="F45" i="15" s="1"/>
  <c r="G45" i="15" s="1"/>
  <c r="D29" i="15"/>
  <c r="E29" i="15" s="1"/>
  <c r="F29" i="15" s="1"/>
  <c r="G29" i="15" s="1"/>
  <c r="D48" i="15"/>
  <c r="E48" i="15" s="1"/>
  <c r="F48" i="15" s="1"/>
  <c r="G48" i="15" s="1"/>
  <c r="N11" i="12"/>
  <c r="O11" i="12" s="1"/>
  <c r="P11" i="12" s="1"/>
  <c r="Q11" i="12" s="1"/>
  <c r="N27" i="12"/>
  <c r="O27" i="12" s="1"/>
  <c r="P27" i="12" s="1"/>
  <c r="Q27" i="12" s="1"/>
  <c r="N43" i="12"/>
  <c r="O43" i="12" s="1"/>
  <c r="P43" i="12" s="1"/>
  <c r="Q43" i="12" s="1"/>
  <c r="N59" i="12"/>
  <c r="O59" i="12" s="1"/>
  <c r="P59" i="12" s="1"/>
  <c r="Q59" i="12" s="1"/>
  <c r="S6" i="19"/>
  <c r="T6" i="19" s="1"/>
  <c r="U6" i="19" s="1"/>
  <c r="V6" i="19" s="1"/>
  <c r="S38" i="19"/>
  <c r="T38" i="19" s="1"/>
  <c r="U38" i="19" s="1"/>
  <c r="V38" i="19" s="1"/>
  <c r="S71" i="19"/>
  <c r="T71" i="19" s="1"/>
  <c r="U71" i="19" s="1"/>
  <c r="V71" i="19" s="1"/>
  <c r="S33" i="19"/>
  <c r="T33" i="19" s="1"/>
  <c r="U33" i="19" s="1"/>
  <c r="V33" i="19" s="1"/>
  <c r="AC6" i="6"/>
  <c r="AD6" i="6" s="1"/>
  <c r="AE6" i="6" s="1"/>
  <c r="AF6" i="6" s="1"/>
  <c r="AC21" i="6"/>
  <c r="AD21" i="6" s="1"/>
  <c r="AE21" i="6" s="1"/>
  <c r="AF21" i="6" s="1"/>
  <c r="AC35" i="6"/>
  <c r="AD35" i="6" s="1"/>
  <c r="AE35" i="6" s="1"/>
  <c r="AF35" i="6" s="1"/>
  <c r="AC51" i="6"/>
  <c r="AD51" i="6" s="1"/>
  <c r="AE51" i="6" s="1"/>
  <c r="AF51" i="6" s="1"/>
  <c r="AC58" i="6"/>
  <c r="AD58" i="6" s="1"/>
  <c r="AE58" i="6" s="1"/>
  <c r="AF58" i="6" s="1"/>
  <c r="N16" i="12"/>
  <c r="O16" i="12" s="1"/>
  <c r="P16" i="12" s="1"/>
  <c r="Q16" i="12" s="1"/>
  <c r="N32" i="12"/>
  <c r="O32" i="12" s="1"/>
  <c r="P32" i="12" s="1"/>
  <c r="Q32" i="12" s="1"/>
  <c r="N48" i="12"/>
  <c r="O48" i="12" s="1"/>
  <c r="P48" i="12" s="1"/>
  <c r="Q48" i="12" s="1"/>
  <c r="N64" i="12"/>
  <c r="O64" i="12" s="1"/>
  <c r="P64" i="12" s="1"/>
  <c r="Q64" i="12" s="1"/>
  <c r="S16" i="19"/>
  <c r="T16" i="19" s="1"/>
  <c r="U16" i="19" s="1"/>
  <c r="V16" i="19" s="1"/>
  <c r="S54" i="19"/>
  <c r="T54" i="19" s="1"/>
  <c r="U54" i="19" s="1"/>
  <c r="V54" i="19" s="1"/>
  <c r="S11" i="19"/>
  <c r="T11" i="19" s="1"/>
  <c r="U11" i="19" s="1"/>
  <c r="V11" i="19" s="1"/>
  <c r="S43" i="19"/>
  <c r="T43" i="19" s="1"/>
  <c r="U43" i="19" s="1"/>
  <c r="V43" i="19" s="1"/>
  <c r="AC16" i="6"/>
  <c r="AD16" i="6" s="1"/>
  <c r="AE16" i="6" s="1"/>
  <c r="AF16" i="6" s="1"/>
  <c r="AC26" i="6"/>
  <c r="AD26" i="6" s="1"/>
  <c r="AE26" i="6" s="1"/>
  <c r="AF26" i="6" s="1"/>
  <c r="AC40" i="6"/>
  <c r="AD40" i="6" s="1"/>
  <c r="AE40" i="6" s="1"/>
  <c r="AF40" i="6" s="1"/>
  <c r="AC56" i="6"/>
  <c r="AD56" i="6" s="1"/>
  <c r="AE56" i="6" s="1"/>
  <c r="AF56" i="6" s="1"/>
  <c r="AC68" i="6"/>
  <c r="AD68" i="6" s="1"/>
  <c r="AE68" i="6" s="1"/>
  <c r="AF68" i="6" s="1"/>
  <c r="N13" i="12"/>
  <c r="O13" i="12" s="1"/>
  <c r="P13" i="12" s="1"/>
  <c r="Q13" i="12" s="1"/>
  <c r="N29" i="12"/>
  <c r="O29" i="12" s="1"/>
  <c r="P29" i="12" s="1"/>
  <c r="Q29" i="12" s="1"/>
  <c r="N45" i="12"/>
  <c r="O45" i="12" s="1"/>
  <c r="P45" i="12" s="1"/>
  <c r="Q45" i="12" s="1"/>
  <c r="N61" i="12"/>
  <c r="O61" i="12" s="1"/>
  <c r="P61" i="12" s="1"/>
  <c r="Q61" i="12" s="1"/>
  <c r="S10" i="19"/>
  <c r="T10" i="19" s="1"/>
  <c r="U10" i="19" s="1"/>
  <c r="V10" i="19" s="1"/>
  <c r="S42" i="19"/>
  <c r="T42" i="19" s="1"/>
  <c r="U42" i="19" s="1"/>
  <c r="V42" i="19" s="1"/>
  <c r="S5" i="19"/>
  <c r="T5" i="19" s="1"/>
  <c r="U5" i="19" s="1"/>
  <c r="V5" i="19" s="1"/>
  <c r="S37" i="19"/>
  <c r="T37" i="19" s="1"/>
  <c r="U37" i="19" s="1"/>
  <c r="V37" i="19" s="1"/>
  <c r="AC10" i="6"/>
  <c r="AD10" i="6" s="1"/>
  <c r="AE10" i="6" s="1"/>
  <c r="AF10" i="6" s="1"/>
  <c r="AC4" i="6"/>
  <c r="AD4" i="6" s="1"/>
  <c r="AE4" i="6" s="1"/>
  <c r="AF4" i="6" s="1"/>
  <c r="AC37" i="6"/>
  <c r="AD37" i="6" s="1"/>
  <c r="AE37" i="6" s="1"/>
  <c r="AF37" i="6" s="1"/>
  <c r="AC53" i="6"/>
  <c r="AD53" i="6" s="1"/>
  <c r="AE53" i="6" s="1"/>
  <c r="AF53" i="6" s="1"/>
  <c r="AC62" i="6"/>
  <c r="AD62" i="6" s="1"/>
  <c r="AE62" i="6" s="1"/>
  <c r="AF62" i="6" s="1"/>
  <c r="N14" i="12"/>
  <c r="O14" i="12" s="1"/>
  <c r="P14" i="12" s="1"/>
  <c r="Q14" i="12" s="1"/>
  <c r="N30" i="12"/>
  <c r="O30" i="12" s="1"/>
  <c r="P30" i="12" s="1"/>
  <c r="Q30" i="12" s="1"/>
  <c r="N46" i="12"/>
  <c r="O46" i="12" s="1"/>
  <c r="P46" i="12" s="1"/>
  <c r="Q46" i="12" s="1"/>
  <c r="N62" i="12"/>
  <c r="O62" i="12" s="1"/>
  <c r="P62" i="12" s="1"/>
  <c r="Q62" i="12" s="1"/>
  <c r="S12" i="19"/>
  <c r="T12" i="19" s="1"/>
  <c r="U12" i="19" s="1"/>
  <c r="V12" i="19" s="1"/>
  <c r="S46" i="19"/>
  <c r="T46" i="19" s="1"/>
  <c r="U46" i="19" s="1"/>
  <c r="V46" i="19" s="1"/>
  <c r="S7" i="19"/>
  <c r="T7" i="19" s="1"/>
  <c r="U7" i="19" s="1"/>
  <c r="V7" i="19" s="1"/>
  <c r="S39" i="19"/>
  <c r="T39" i="19" s="1"/>
  <c r="U39" i="19" s="1"/>
  <c r="V39" i="19" s="1"/>
  <c r="AC12" i="6"/>
  <c r="AD12" i="6" s="1"/>
  <c r="AE12" i="6" s="1"/>
  <c r="AF12" i="6" s="1"/>
  <c r="AC8" i="6"/>
  <c r="AD8" i="6" s="1"/>
  <c r="AE8" i="6" s="1"/>
  <c r="AF8" i="6" s="1"/>
  <c r="AC38" i="6"/>
  <c r="AD38" i="6" s="1"/>
  <c r="AE38" i="6" s="1"/>
  <c r="AF38" i="6" s="1"/>
  <c r="AC54" i="6"/>
  <c r="AD54" i="6" s="1"/>
  <c r="AE54" i="6" s="1"/>
  <c r="AF54" i="6" s="1"/>
  <c r="AC64" i="6"/>
  <c r="AD64" i="6" s="1"/>
  <c r="AE64" i="6" s="1"/>
  <c r="AF64" i="6" s="1"/>
  <c r="N34" i="32"/>
  <c r="O34" i="32" s="1"/>
  <c r="P34" i="32" s="1"/>
  <c r="Q34" i="32" s="1"/>
  <c r="S73" i="24"/>
  <c r="T73" i="24" s="1"/>
  <c r="U73" i="24" s="1"/>
  <c r="V73" i="24" s="1"/>
  <c r="E74" i="32"/>
  <c r="D3" i="32"/>
  <c r="E3" i="32" s="1"/>
  <c r="F3" i="32" s="1"/>
  <c r="G3" i="32" s="1"/>
  <c r="B7" i="36"/>
  <c r="N3" i="32"/>
  <c r="O3" i="32" s="1"/>
  <c r="P3" i="32" s="1"/>
  <c r="Q3" i="32" s="1"/>
  <c r="L7" i="36"/>
  <c r="AC3" i="32"/>
  <c r="AA7" i="36"/>
  <c r="I59" i="32"/>
  <c r="J59" i="32" s="1"/>
  <c r="K59" i="32" s="1"/>
  <c r="L59" i="32" s="1"/>
  <c r="I44" i="32"/>
  <c r="J44" i="32" s="1"/>
  <c r="K44" i="32" s="1"/>
  <c r="L44" i="32" s="1"/>
  <c r="N18" i="32"/>
  <c r="O18" i="32" s="1"/>
  <c r="P18" i="32" s="1"/>
  <c r="Q18" i="32" s="1"/>
  <c r="J74" i="32"/>
  <c r="I30" i="32"/>
  <c r="J30" i="32" s="1"/>
  <c r="K30" i="32" s="1"/>
  <c r="L30" i="32" s="1"/>
  <c r="I15" i="32"/>
  <c r="J15" i="32" s="1"/>
  <c r="K15" i="32" s="1"/>
  <c r="L15" i="32" s="1"/>
  <c r="N9" i="32"/>
  <c r="O9" i="32" s="1"/>
  <c r="P9" i="32" s="1"/>
  <c r="Q9" i="32" s="1"/>
  <c r="O74" i="32"/>
  <c r="AK7" i="36"/>
  <c r="I61" i="32"/>
  <c r="J61" i="32" s="1"/>
  <c r="K61" i="32" s="1"/>
  <c r="L61" i="32" s="1"/>
  <c r="I46" i="32"/>
  <c r="J46" i="32" s="1"/>
  <c r="K46" i="32" s="1"/>
  <c r="L46" i="32" s="1"/>
  <c r="S28" i="32"/>
  <c r="T28" i="32" s="1"/>
  <c r="U28" i="32" s="1"/>
  <c r="V28" i="32" s="1"/>
  <c r="X22" i="32"/>
  <c r="Y22" i="32" s="1"/>
  <c r="Z22" i="32" s="1"/>
  <c r="AA22" i="32" s="1"/>
  <c r="AC16" i="32"/>
  <c r="AD16" i="32" s="1"/>
  <c r="AE16" i="32" s="1"/>
  <c r="AF16" i="32" s="1"/>
  <c r="AH10" i="32"/>
  <c r="AI10" i="32" s="1"/>
  <c r="AJ10" i="32" s="1"/>
  <c r="AK10" i="32" s="1"/>
  <c r="S74" i="32"/>
  <c r="X68" i="32"/>
  <c r="Y68" i="32" s="1"/>
  <c r="Z68" i="32" s="1"/>
  <c r="AA68" i="32" s="1"/>
  <c r="AC62" i="32"/>
  <c r="AD62" i="32" s="1"/>
  <c r="AE62" i="32" s="1"/>
  <c r="AF62" i="32" s="1"/>
  <c r="AH56" i="32"/>
  <c r="AI56" i="32" s="1"/>
  <c r="AJ56" i="32" s="1"/>
  <c r="AK56" i="32" s="1"/>
  <c r="S71" i="32"/>
  <c r="T71" i="32" s="1"/>
  <c r="U71" i="32" s="1"/>
  <c r="V71" i="32" s="1"/>
  <c r="X65" i="32"/>
  <c r="Y65" i="32" s="1"/>
  <c r="Z65" i="32" s="1"/>
  <c r="AA65" i="32" s="1"/>
  <c r="AC59" i="32"/>
  <c r="AD59" i="32" s="1"/>
  <c r="AE59" i="32" s="1"/>
  <c r="AF59" i="32" s="1"/>
  <c r="AH53" i="32"/>
  <c r="AI53" i="32" s="1"/>
  <c r="AJ53" i="32" s="1"/>
  <c r="AK53" i="32" s="1"/>
  <c r="S52" i="32"/>
  <c r="T52" i="32" s="1"/>
  <c r="U52" i="32" s="1"/>
  <c r="V52" i="32" s="1"/>
  <c r="X46" i="32"/>
  <c r="Y46" i="32" s="1"/>
  <c r="Z46" i="32" s="1"/>
  <c r="AA46" i="32" s="1"/>
  <c r="AC40" i="32"/>
  <c r="AD40" i="32" s="1"/>
  <c r="AE40" i="32" s="1"/>
  <c r="AF40" i="32" s="1"/>
  <c r="AH33" i="32"/>
  <c r="AI33" i="32" s="1"/>
  <c r="AJ33" i="32" s="1"/>
  <c r="AK33" i="32" s="1"/>
  <c r="S32" i="32"/>
  <c r="T32" i="32" s="1"/>
  <c r="U32" i="32" s="1"/>
  <c r="V32" i="32" s="1"/>
  <c r="X26" i="32"/>
  <c r="Y26" i="32" s="1"/>
  <c r="Z26" i="32" s="1"/>
  <c r="AA26" i="32" s="1"/>
  <c r="AC20" i="32"/>
  <c r="AD20" i="32" s="1"/>
  <c r="AE20" i="32" s="1"/>
  <c r="AF20" i="32" s="1"/>
  <c r="AH14" i="32"/>
  <c r="AI14" i="32" s="1"/>
  <c r="AJ14" i="32" s="1"/>
  <c r="AK14" i="32" s="1"/>
  <c r="X7" i="32"/>
  <c r="Y7" i="32" s="1"/>
  <c r="Z7" i="32" s="1"/>
  <c r="AA7" i="32" s="1"/>
  <c r="X72" i="32"/>
  <c r="Y72" i="32" s="1"/>
  <c r="Z72" i="32" s="1"/>
  <c r="AA72" i="32" s="1"/>
  <c r="AC66" i="32"/>
  <c r="AD66" i="32" s="1"/>
  <c r="AE66" i="32" s="1"/>
  <c r="AF66" i="32" s="1"/>
  <c r="AH60" i="32"/>
  <c r="AI60" i="32" s="1"/>
  <c r="AJ60" i="32" s="1"/>
  <c r="AK60" i="32" s="1"/>
  <c r="S59" i="32"/>
  <c r="T59" i="32" s="1"/>
  <c r="U59" i="32" s="1"/>
  <c r="V59" i="32" s="1"/>
  <c r="X53" i="32"/>
  <c r="Y53" i="32" s="1"/>
  <c r="Z53" i="32" s="1"/>
  <c r="AA53" i="32" s="1"/>
  <c r="AC47" i="32"/>
  <c r="AD47" i="32" s="1"/>
  <c r="AE47" i="32" s="1"/>
  <c r="AF47" i="32" s="1"/>
  <c r="AH41" i="32"/>
  <c r="AI41" i="32" s="1"/>
  <c r="AJ41" i="32" s="1"/>
  <c r="AK41" i="32" s="1"/>
  <c r="S40" i="32"/>
  <c r="T40" i="32" s="1"/>
  <c r="U40" i="32" s="1"/>
  <c r="V40" i="32" s="1"/>
  <c r="X33" i="32"/>
  <c r="Y33" i="32" s="1"/>
  <c r="Z33" i="32" s="1"/>
  <c r="AA33" i="32" s="1"/>
  <c r="AC27" i="32"/>
  <c r="AD27" i="32" s="1"/>
  <c r="AE27" i="32" s="1"/>
  <c r="AF27" i="32" s="1"/>
  <c r="AH21" i="32"/>
  <c r="AI21" i="32" s="1"/>
  <c r="AJ21" i="32" s="1"/>
  <c r="AK21" i="32" s="1"/>
  <c r="S20" i="32"/>
  <c r="T20" i="32" s="1"/>
  <c r="U20" i="32" s="1"/>
  <c r="V20" i="32" s="1"/>
  <c r="X14" i="32"/>
  <c r="Y14" i="32" s="1"/>
  <c r="Z14" i="32" s="1"/>
  <c r="AA14" i="32" s="1"/>
  <c r="AC8" i="32"/>
  <c r="AD8" i="32" s="1"/>
  <c r="AE8" i="32" s="1"/>
  <c r="AF8" i="32" s="1"/>
  <c r="AC73" i="32"/>
  <c r="AD73" i="32" s="1"/>
  <c r="AE73" i="32" s="1"/>
  <c r="AF73" i="32" s="1"/>
  <c r="AH67" i="32"/>
  <c r="AI67" i="32" s="1"/>
  <c r="AJ67" i="32" s="1"/>
  <c r="AK67" i="32" s="1"/>
  <c r="S66" i="32"/>
  <c r="T66" i="32" s="1"/>
  <c r="U66" i="32" s="1"/>
  <c r="V66" i="32" s="1"/>
  <c r="X60" i="32"/>
  <c r="Y60" i="32" s="1"/>
  <c r="Z60" i="32" s="1"/>
  <c r="AA60" i="32" s="1"/>
  <c r="AC54" i="32"/>
  <c r="AD54" i="32" s="1"/>
  <c r="AE54" i="32" s="1"/>
  <c r="AF54" i="32" s="1"/>
  <c r="AH48" i="32"/>
  <c r="AI48" i="32" s="1"/>
  <c r="AJ48" i="32" s="1"/>
  <c r="AK48" i="32" s="1"/>
  <c r="S30" i="32"/>
  <c r="T30" i="32" s="1"/>
  <c r="U30" i="32" s="1"/>
  <c r="V30" i="32" s="1"/>
  <c r="X24" i="32"/>
  <c r="Y24" i="32" s="1"/>
  <c r="Z24" i="32" s="1"/>
  <c r="AA24" i="32" s="1"/>
  <c r="AC18" i="32"/>
  <c r="AD18" i="32" s="1"/>
  <c r="AE18" i="32" s="1"/>
  <c r="AF18" i="32" s="1"/>
  <c r="AH12" i="32"/>
  <c r="AI12" i="32" s="1"/>
  <c r="AJ12" i="32" s="1"/>
  <c r="AK12" i="32" s="1"/>
  <c r="X5" i="32"/>
  <c r="Y5" i="32" s="1"/>
  <c r="Z5" i="32" s="1"/>
  <c r="AA5" i="32" s="1"/>
  <c r="X70" i="32"/>
  <c r="Y70" i="32" s="1"/>
  <c r="Z70" i="32" s="1"/>
  <c r="AA70" i="32" s="1"/>
  <c r="AC64" i="32"/>
  <c r="AD64" i="32" s="1"/>
  <c r="AE64" i="32" s="1"/>
  <c r="AF64" i="32" s="1"/>
  <c r="AH58" i="32"/>
  <c r="AI58" i="32" s="1"/>
  <c r="AJ58" i="32" s="1"/>
  <c r="AK58" i="32" s="1"/>
  <c r="S57" i="32"/>
  <c r="T57" i="32" s="1"/>
  <c r="U57" i="32" s="1"/>
  <c r="V57" i="32" s="1"/>
  <c r="X51" i="32"/>
  <c r="Y51" i="32" s="1"/>
  <c r="Z51" i="32" s="1"/>
  <c r="AA51" i="32" s="1"/>
  <c r="AC45" i="32"/>
  <c r="AD45" i="32" s="1"/>
  <c r="AE45" i="32" s="1"/>
  <c r="AF45" i="32" s="1"/>
  <c r="AH39" i="32"/>
  <c r="AI39" i="32" s="1"/>
  <c r="AJ39" i="32" s="1"/>
  <c r="AK39" i="32" s="1"/>
  <c r="S38" i="32"/>
  <c r="T38" i="32" s="1"/>
  <c r="U38" i="32" s="1"/>
  <c r="V38" i="32" s="1"/>
  <c r="X31" i="32"/>
  <c r="Y31" i="32" s="1"/>
  <c r="Z31" i="32" s="1"/>
  <c r="AA31" i="32" s="1"/>
  <c r="AC25" i="32"/>
  <c r="AD25" i="32" s="1"/>
  <c r="AE25" i="32" s="1"/>
  <c r="AF25" i="32" s="1"/>
  <c r="AH19" i="32"/>
  <c r="AI19" i="32" s="1"/>
  <c r="AJ19" i="32" s="1"/>
  <c r="AK19" i="32" s="1"/>
  <c r="I10" i="32"/>
  <c r="J10" i="32" s="1"/>
  <c r="K10" i="32" s="1"/>
  <c r="L10" i="32" s="1"/>
  <c r="N4" i="32"/>
  <c r="O4" i="32" s="1"/>
  <c r="P4" i="32" s="1"/>
  <c r="Q4" i="32" s="1"/>
  <c r="AH3" i="32"/>
  <c r="AI3" i="32" s="1"/>
  <c r="AJ3" i="32" s="1"/>
  <c r="AF7" i="36"/>
  <c r="I60" i="32"/>
  <c r="J60" i="32" s="1"/>
  <c r="K60" i="32" s="1"/>
  <c r="L60" i="32" s="1"/>
  <c r="I47" i="32"/>
  <c r="J47" i="32" s="1"/>
  <c r="K47" i="32" s="1"/>
  <c r="L47" i="32" s="1"/>
  <c r="I31" i="32"/>
  <c r="J31" i="32" s="1"/>
  <c r="K31" i="32" s="1"/>
  <c r="L31" i="32" s="1"/>
  <c r="I12" i="32"/>
  <c r="J12" i="32" s="1"/>
  <c r="K12" i="32" s="1"/>
  <c r="L12" i="32" s="1"/>
  <c r="N6" i="32"/>
  <c r="O6" i="32" s="1"/>
  <c r="P6" i="32" s="1"/>
  <c r="Q6" i="32" s="1"/>
  <c r="I34" i="32"/>
  <c r="J34" i="32" s="1"/>
  <c r="K34" i="32" s="1"/>
  <c r="L34" i="32" s="1"/>
  <c r="I62" i="32"/>
  <c r="J62" i="32" s="1"/>
  <c r="K62" i="32" s="1"/>
  <c r="L62" i="32" s="1"/>
  <c r="S45" i="32"/>
  <c r="T45" i="32" s="1"/>
  <c r="U45" i="32" s="1"/>
  <c r="V45" i="32" s="1"/>
  <c r="X39" i="32"/>
  <c r="Y39" i="32" s="1"/>
  <c r="Z39" i="32" s="1"/>
  <c r="AA39" i="32" s="1"/>
  <c r="AC32" i="32"/>
  <c r="AD32" i="32" s="1"/>
  <c r="AE32" i="32" s="1"/>
  <c r="AF32" i="32" s="1"/>
  <c r="AH26" i="32"/>
  <c r="AI26" i="32" s="1"/>
  <c r="AJ26" i="32" s="1"/>
  <c r="AK26" i="32" s="1"/>
  <c r="S25" i="32"/>
  <c r="T25" i="32" s="1"/>
  <c r="U25" i="32" s="1"/>
  <c r="V25" i="32" s="1"/>
  <c r="X19" i="32"/>
  <c r="Y19" i="32" s="1"/>
  <c r="Z19" i="32" s="1"/>
  <c r="AA19" i="32" s="1"/>
  <c r="AC13" i="32"/>
  <c r="AD13" i="32" s="1"/>
  <c r="AE13" i="32" s="1"/>
  <c r="AF13" i="32" s="1"/>
  <c r="AH7" i="32"/>
  <c r="AI7" i="32" s="1"/>
  <c r="AJ7" i="32" s="1"/>
  <c r="AK7" i="32" s="1"/>
  <c r="AH72" i="32"/>
  <c r="AI72" i="32" s="1"/>
  <c r="AJ72" i="32" s="1"/>
  <c r="AK72" i="32" s="1"/>
  <c r="X16" i="32"/>
  <c r="Y16" i="32" s="1"/>
  <c r="Z16" i="32" s="1"/>
  <c r="AA16" i="32" s="1"/>
  <c r="AC10" i="32"/>
  <c r="AD10" i="32" s="1"/>
  <c r="AE10" i="32" s="1"/>
  <c r="AF10" i="32" s="1"/>
  <c r="AH4" i="32"/>
  <c r="AI4" i="32" s="1"/>
  <c r="AJ4" i="32" s="1"/>
  <c r="AK4" i="32" s="1"/>
  <c r="AH69" i="32"/>
  <c r="AI69" i="32" s="1"/>
  <c r="AJ69" i="32" s="1"/>
  <c r="AK69" i="32" s="1"/>
  <c r="S68" i="32"/>
  <c r="T68" i="32" s="1"/>
  <c r="U68" i="32" s="1"/>
  <c r="V68" i="32" s="1"/>
  <c r="X62" i="32"/>
  <c r="Y62" i="32" s="1"/>
  <c r="Z62" i="32" s="1"/>
  <c r="AA62" i="32" s="1"/>
  <c r="AC56" i="32"/>
  <c r="AD56" i="32" s="1"/>
  <c r="AE56" i="32" s="1"/>
  <c r="AF56" i="32" s="1"/>
  <c r="AH50" i="32"/>
  <c r="AI50" i="32" s="1"/>
  <c r="AJ50" i="32" s="1"/>
  <c r="AK50" i="32" s="1"/>
  <c r="S49" i="32"/>
  <c r="T49" i="32" s="1"/>
  <c r="U49" i="32" s="1"/>
  <c r="V49" i="32" s="1"/>
  <c r="X43" i="32"/>
  <c r="Y43" i="32" s="1"/>
  <c r="Z43" i="32" s="1"/>
  <c r="AA43" i="32" s="1"/>
  <c r="AC37" i="32"/>
  <c r="AD37" i="32" s="1"/>
  <c r="AE37" i="32" s="1"/>
  <c r="AF37" i="32" s="1"/>
  <c r="AH30" i="32"/>
  <c r="AI30" i="32" s="1"/>
  <c r="AJ30" i="32" s="1"/>
  <c r="AK30" i="32" s="1"/>
  <c r="S29" i="32"/>
  <c r="T29" i="32" s="1"/>
  <c r="U29" i="32" s="1"/>
  <c r="V29" i="32" s="1"/>
  <c r="X23" i="32"/>
  <c r="Y23" i="32" s="1"/>
  <c r="Z23" i="32" s="1"/>
  <c r="AA23" i="32" s="1"/>
  <c r="AC17" i="32"/>
  <c r="AD17" i="32" s="1"/>
  <c r="AE17" i="32" s="1"/>
  <c r="AF17" i="32" s="1"/>
  <c r="AH11" i="32"/>
  <c r="AI11" i="32" s="1"/>
  <c r="AJ11" i="32" s="1"/>
  <c r="AK11" i="32" s="1"/>
  <c r="X4" i="32"/>
  <c r="Y4" i="32" s="1"/>
  <c r="Z4" i="32" s="1"/>
  <c r="AA4" i="32" s="1"/>
  <c r="X69" i="32"/>
  <c r="Y69" i="32" s="1"/>
  <c r="Z69" i="32" s="1"/>
  <c r="AA69" i="32" s="1"/>
  <c r="AC63" i="32"/>
  <c r="AD63" i="32" s="1"/>
  <c r="AE63" i="32" s="1"/>
  <c r="AF63" i="32" s="1"/>
  <c r="AH57" i="32"/>
  <c r="AI57" i="32" s="1"/>
  <c r="AJ57" i="32" s="1"/>
  <c r="AK57" i="32" s="1"/>
  <c r="S56" i="32"/>
  <c r="T56" i="32" s="1"/>
  <c r="U56" i="32" s="1"/>
  <c r="V56" i="32" s="1"/>
  <c r="X50" i="32"/>
  <c r="Y50" i="32" s="1"/>
  <c r="Z50" i="32" s="1"/>
  <c r="AA50" i="32" s="1"/>
  <c r="AC44" i="32"/>
  <c r="AD44" i="32" s="1"/>
  <c r="AE44" i="32" s="1"/>
  <c r="AF44" i="32" s="1"/>
  <c r="AH38" i="32"/>
  <c r="AI38" i="32" s="1"/>
  <c r="AJ38" i="32" s="1"/>
  <c r="AK38" i="32" s="1"/>
  <c r="S37" i="32"/>
  <c r="T37" i="32" s="1"/>
  <c r="U37" i="32" s="1"/>
  <c r="V37" i="32" s="1"/>
  <c r="X30" i="32"/>
  <c r="Y30" i="32" s="1"/>
  <c r="Z30" i="32" s="1"/>
  <c r="AA30" i="32" s="1"/>
  <c r="AC24" i="32"/>
  <c r="AD24" i="32" s="1"/>
  <c r="AE24" i="32" s="1"/>
  <c r="AF24" i="32" s="1"/>
  <c r="AH18" i="32"/>
  <c r="AI18" i="32" s="1"/>
  <c r="AJ18" i="32" s="1"/>
  <c r="AK18" i="32" s="1"/>
  <c r="S17" i="32"/>
  <c r="T17" i="32" s="1"/>
  <c r="U17" i="32" s="1"/>
  <c r="V17" i="32" s="1"/>
  <c r="X11" i="32"/>
  <c r="Y11" i="32" s="1"/>
  <c r="Z11" i="32" s="1"/>
  <c r="AA11" i="32" s="1"/>
  <c r="AC5" i="32"/>
  <c r="AD5" i="32" s="1"/>
  <c r="AE5" i="32" s="1"/>
  <c r="AF5" i="32" s="1"/>
  <c r="AC70" i="32"/>
  <c r="AD70" i="32" s="1"/>
  <c r="AE70" i="32" s="1"/>
  <c r="AF70" i="32" s="1"/>
  <c r="AH64" i="32"/>
  <c r="AI64" i="32" s="1"/>
  <c r="AJ64" i="32" s="1"/>
  <c r="AK64" i="32" s="1"/>
  <c r="S47" i="32"/>
  <c r="T47" i="32" s="1"/>
  <c r="U47" i="32" s="1"/>
  <c r="V47" i="32" s="1"/>
  <c r="X41" i="32"/>
  <c r="Y41" i="32" s="1"/>
  <c r="Z41" i="32" s="1"/>
  <c r="AA41" i="32" s="1"/>
  <c r="AC35" i="32"/>
  <c r="AD35" i="32" s="1"/>
  <c r="AE35" i="32" s="1"/>
  <c r="AF35" i="32" s="1"/>
  <c r="AH28" i="32"/>
  <c r="AI28" i="32" s="1"/>
  <c r="AJ28" i="32" s="1"/>
  <c r="AK28" i="32" s="1"/>
  <c r="S27" i="32"/>
  <c r="T27" i="32" s="1"/>
  <c r="U27" i="32" s="1"/>
  <c r="V27" i="32" s="1"/>
  <c r="X21" i="32"/>
  <c r="Y21" i="32" s="1"/>
  <c r="Z21" i="32" s="1"/>
  <c r="AA21" i="32" s="1"/>
  <c r="AC15" i="32"/>
  <c r="AD15" i="32" s="1"/>
  <c r="AE15" i="32" s="1"/>
  <c r="AF15" i="32" s="1"/>
  <c r="AH9" i="32"/>
  <c r="AI9" i="32" s="1"/>
  <c r="AJ9" i="32" s="1"/>
  <c r="AK9" i="32" s="1"/>
  <c r="AI74" i="32"/>
  <c r="S73" i="32"/>
  <c r="T73" i="32" s="1"/>
  <c r="U73" i="32" s="1"/>
  <c r="V73" i="32" s="1"/>
  <c r="X67" i="32"/>
  <c r="Y67" i="32" s="1"/>
  <c r="Z67" i="32" s="1"/>
  <c r="AA67" i="32" s="1"/>
  <c r="AC61" i="32"/>
  <c r="AD61" i="32" s="1"/>
  <c r="AE61" i="32" s="1"/>
  <c r="AF61" i="32" s="1"/>
  <c r="AH55" i="32"/>
  <c r="AI55" i="32" s="1"/>
  <c r="AJ55" i="32" s="1"/>
  <c r="AK55" i="32" s="1"/>
  <c r="S54" i="32"/>
  <c r="T54" i="32" s="1"/>
  <c r="U54" i="32" s="1"/>
  <c r="V54" i="32" s="1"/>
  <c r="X48" i="32"/>
  <c r="Y48" i="32" s="1"/>
  <c r="Z48" i="32" s="1"/>
  <c r="AA48" i="32" s="1"/>
  <c r="AC42" i="32"/>
  <c r="AD42" i="32" s="1"/>
  <c r="AE42" i="32" s="1"/>
  <c r="AF42" i="32" s="1"/>
  <c r="AH36" i="32"/>
  <c r="AI36" i="32" s="1"/>
  <c r="AJ36" i="32" s="1"/>
  <c r="AK36" i="32" s="1"/>
  <c r="AC34" i="32"/>
  <c r="AD34" i="32" s="1"/>
  <c r="AE34" i="32" s="1"/>
  <c r="AF34" i="32" s="1"/>
  <c r="I26" i="32"/>
  <c r="J26" i="32" s="1"/>
  <c r="K26" i="32" s="1"/>
  <c r="L26" i="32" s="1"/>
  <c r="I11" i="32"/>
  <c r="J11" i="32" s="1"/>
  <c r="K11" i="32" s="1"/>
  <c r="L11" i="32" s="1"/>
  <c r="N5" i="32"/>
  <c r="O5" i="32" s="1"/>
  <c r="P5" i="32" s="1"/>
  <c r="Q5" i="32" s="1"/>
  <c r="S3" i="32"/>
  <c r="T3" i="32" s="1"/>
  <c r="U3" i="32" s="1"/>
  <c r="V3" i="32" s="1"/>
  <c r="Q7" i="36"/>
  <c r="N51" i="32"/>
  <c r="O51" i="32" s="1"/>
  <c r="P51" i="32" s="1"/>
  <c r="Q51" i="32" s="1"/>
  <c r="I63" i="32"/>
  <c r="J63" i="32" s="1"/>
  <c r="K63" i="32" s="1"/>
  <c r="L63" i="32" s="1"/>
  <c r="I48" i="32"/>
  <c r="J48" i="32" s="1"/>
  <c r="K48" i="32" s="1"/>
  <c r="L48" i="32" s="1"/>
  <c r="I28" i="32"/>
  <c r="J28" i="32" s="1"/>
  <c r="K28" i="32" s="1"/>
  <c r="L28" i="32" s="1"/>
  <c r="N22" i="32"/>
  <c r="O22" i="32" s="1"/>
  <c r="P22" i="32" s="1"/>
  <c r="Q22" i="32" s="1"/>
  <c r="I13" i="32"/>
  <c r="J13" i="32" s="1"/>
  <c r="K13" i="32" s="1"/>
  <c r="L13" i="32" s="1"/>
  <c r="N7" i="32"/>
  <c r="O7" i="32" s="1"/>
  <c r="P7" i="32" s="1"/>
  <c r="Q7" i="32" s="1"/>
  <c r="S61" i="32"/>
  <c r="T61" i="32" s="1"/>
  <c r="U61" i="32" s="1"/>
  <c r="V61" i="32" s="1"/>
  <c r="X55" i="32"/>
  <c r="Y55" i="32" s="1"/>
  <c r="Z55" i="32" s="1"/>
  <c r="AA55" i="32" s="1"/>
  <c r="AC49" i="32"/>
  <c r="AD49" i="32" s="1"/>
  <c r="AE49" i="32" s="1"/>
  <c r="AF49" i="32" s="1"/>
  <c r="AH43" i="32"/>
  <c r="AI43" i="32" s="1"/>
  <c r="AJ43" i="32" s="1"/>
  <c r="AK43" i="32" s="1"/>
  <c r="S42" i="32"/>
  <c r="T42" i="32" s="1"/>
  <c r="U42" i="32" s="1"/>
  <c r="V42" i="32" s="1"/>
  <c r="X36" i="32"/>
  <c r="Y36" i="32" s="1"/>
  <c r="Z36" i="32" s="1"/>
  <c r="AA36" i="32" s="1"/>
  <c r="AC29" i="32"/>
  <c r="AD29" i="32" s="1"/>
  <c r="AE29" i="32" s="1"/>
  <c r="AF29" i="32" s="1"/>
  <c r="AH23" i="32"/>
  <c r="AI23" i="32" s="1"/>
  <c r="AJ23" i="32" s="1"/>
  <c r="AK23" i="32" s="1"/>
  <c r="X32" i="32"/>
  <c r="Y32" i="32" s="1"/>
  <c r="Z32" i="32" s="1"/>
  <c r="AA32" i="32" s="1"/>
  <c r="AC26" i="32"/>
  <c r="AD26" i="32" s="1"/>
  <c r="AE26" i="32" s="1"/>
  <c r="AF26" i="32" s="1"/>
  <c r="AH20" i="32"/>
  <c r="AI20" i="32" s="1"/>
  <c r="AJ20" i="32" s="1"/>
  <c r="AK20" i="32" s="1"/>
  <c r="S19" i="32"/>
  <c r="T19" i="32" s="1"/>
  <c r="U19" i="32" s="1"/>
  <c r="V19" i="32" s="1"/>
  <c r="X13" i="32"/>
  <c r="Y13" i="32" s="1"/>
  <c r="Z13" i="32" s="1"/>
  <c r="AA13" i="32" s="1"/>
  <c r="AC7" i="32"/>
  <c r="AD7" i="32" s="1"/>
  <c r="AE7" i="32" s="1"/>
  <c r="AF7" i="32" s="1"/>
  <c r="AC72" i="32"/>
  <c r="AD72" i="32" s="1"/>
  <c r="AE72" i="32" s="1"/>
  <c r="AF72" i="32" s="1"/>
  <c r="S65" i="32"/>
  <c r="T65" i="32" s="1"/>
  <c r="U65" i="32" s="1"/>
  <c r="V65" i="32" s="1"/>
  <c r="X59" i="32"/>
  <c r="Y59" i="32" s="1"/>
  <c r="Z59" i="32" s="1"/>
  <c r="AA59" i="32" s="1"/>
  <c r="AC53" i="32"/>
  <c r="AD53" i="32" s="1"/>
  <c r="AE53" i="32" s="1"/>
  <c r="AF53" i="32" s="1"/>
  <c r="AH47" i="32"/>
  <c r="AI47" i="32" s="1"/>
  <c r="AJ47" i="32" s="1"/>
  <c r="AK47" i="32" s="1"/>
  <c r="S46" i="32"/>
  <c r="T46" i="32" s="1"/>
  <c r="U46" i="32" s="1"/>
  <c r="V46" i="32" s="1"/>
  <c r="X40" i="32"/>
  <c r="Y40" i="32" s="1"/>
  <c r="Z40" i="32" s="1"/>
  <c r="AA40" i="32" s="1"/>
  <c r="AC33" i="32"/>
  <c r="AD33" i="32" s="1"/>
  <c r="AE33" i="32" s="1"/>
  <c r="AF33" i="32" s="1"/>
  <c r="AH27" i="32"/>
  <c r="AI27" i="32" s="1"/>
  <c r="AJ27" i="32" s="1"/>
  <c r="AK27" i="32" s="1"/>
  <c r="X20" i="32"/>
  <c r="Y20" i="32" s="1"/>
  <c r="Z20" i="32" s="1"/>
  <c r="AA20" i="32" s="1"/>
  <c r="AC14" i="32"/>
  <c r="AD14" i="32" s="1"/>
  <c r="AE14" i="32" s="1"/>
  <c r="AF14" i="32" s="1"/>
  <c r="AH8" i="32"/>
  <c r="AI8" i="32" s="1"/>
  <c r="AJ8" i="32" s="1"/>
  <c r="AK8" i="32" s="1"/>
  <c r="AH73" i="32"/>
  <c r="AI73" i="32" s="1"/>
  <c r="AJ73" i="32" s="1"/>
  <c r="AK73" i="32" s="1"/>
  <c r="S72" i="32"/>
  <c r="T72" i="32" s="1"/>
  <c r="U72" i="32" s="1"/>
  <c r="V72" i="32" s="1"/>
  <c r="X66" i="32"/>
  <c r="Y66" i="32" s="1"/>
  <c r="Z66" i="32" s="1"/>
  <c r="AA66" i="32" s="1"/>
  <c r="AC60" i="32"/>
  <c r="AD60" i="32" s="1"/>
  <c r="AE60" i="32" s="1"/>
  <c r="AF60" i="32" s="1"/>
  <c r="S53" i="32"/>
  <c r="T53" i="32" s="1"/>
  <c r="U53" i="32" s="1"/>
  <c r="V53" i="32" s="1"/>
  <c r="X47" i="32"/>
  <c r="Y47" i="32" s="1"/>
  <c r="Z47" i="32" s="1"/>
  <c r="AA47" i="32" s="1"/>
  <c r="AC41" i="32"/>
  <c r="AD41" i="32" s="1"/>
  <c r="AE41" i="32" s="1"/>
  <c r="AF41" i="32" s="1"/>
  <c r="AH35" i="32"/>
  <c r="AI35" i="32" s="1"/>
  <c r="AJ35" i="32" s="1"/>
  <c r="AK35" i="32" s="1"/>
  <c r="S33" i="32"/>
  <c r="T33" i="32" s="1"/>
  <c r="U33" i="32" s="1"/>
  <c r="V33" i="32" s="1"/>
  <c r="X27" i="32"/>
  <c r="Y27" i="32" s="1"/>
  <c r="Z27" i="32" s="1"/>
  <c r="AA27" i="32" s="1"/>
  <c r="AC21" i="32"/>
  <c r="AD21" i="32" s="1"/>
  <c r="AE21" i="32" s="1"/>
  <c r="AF21" i="32" s="1"/>
  <c r="AH15" i="32"/>
  <c r="AI15" i="32" s="1"/>
  <c r="AJ15" i="32" s="1"/>
  <c r="AK15" i="32" s="1"/>
  <c r="S63" i="32"/>
  <c r="T63" i="32" s="1"/>
  <c r="U63" i="32" s="1"/>
  <c r="V63" i="32" s="1"/>
  <c r="X57" i="32"/>
  <c r="Y57" i="32" s="1"/>
  <c r="Z57" i="32" s="1"/>
  <c r="AA57" i="32" s="1"/>
  <c r="AC51" i="32"/>
  <c r="AD51" i="32" s="1"/>
  <c r="AE51" i="32" s="1"/>
  <c r="AF51" i="32" s="1"/>
  <c r="AH45" i="32"/>
  <c r="AI45" i="32" s="1"/>
  <c r="AJ45" i="32" s="1"/>
  <c r="AK45" i="32" s="1"/>
  <c r="S44" i="32"/>
  <c r="T44" i="32" s="1"/>
  <c r="U44" i="32" s="1"/>
  <c r="V44" i="32" s="1"/>
  <c r="X38" i="32"/>
  <c r="Y38" i="32" s="1"/>
  <c r="Z38" i="32" s="1"/>
  <c r="AA38" i="32" s="1"/>
  <c r="AC31" i="32"/>
  <c r="AD31" i="32" s="1"/>
  <c r="AE31" i="32" s="1"/>
  <c r="AF31" i="32" s="1"/>
  <c r="AH25" i="32"/>
  <c r="AI25" i="32" s="1"/>
  <c r="AJ25" i="32" s="1"/>
  <c r="AK25" i="32" s="1"/>
  <c r="S24" i="32"/>
  <c r="T24" i="32" s="1"/>
  <c r="U24" i="32" s="1"/>
  <c r="V24" i="32" s="1"/>
  <c r="X18" i="32"/>
  <c r="Y18" i="32" s="1"/>
  <c r="Z18" i="32" s="1"/>
  <c r="AA18" i="32" s="1"/>
  <c r="AC12" i="32"/>
  <c r="AD12" i="32" s="1"/>
  <c r="AE12" i="32" s="1"/>
  <c r="AF12" i="32" s="1"/>
  <c r="AH6" i="32"/>
  <c r="AI6" i="32" s="1"/>
  <c r="AJ6" i="32" s="1"/>
  <c r="AK6" i="32" s="1"/>
  <c r="AH71" i="32"/>
  <c r="AI71" i="32" s="1"/>
  <c r="AJ71" i="32" s="1"/>
  <c r="AK71" i="32" s="1"/>
  <c r="S70" i="32"/>
  <c r="T70" i="32" s="1"/>
  <c r="U70" i="32" s="1"/>
  <c r="V70" i="32" s="1"/>
  <c r="X64" i="32"/>
  <c r="Y64" i="32" s="1"/>
  <c r="Z64" i="32" s="1"/>
  <c r="AA64" i="32" s="1"/>
  <c r="AC58" i="32"/>
  <c r="AD58" i="32" s="1"/>
  <c r="AE58" i="32" s="1"/>
  <c r="AF58" i="32" s="1"/>
  <c r="AH52" i="32"/>
  <c r="AI52" i="32" s="1"/>
  <c r="AJ52" i="32" s="1"/>
  <c r="AK52" i="32" s="1"/>
  <c r="I3" i="32"/>
  <c r="J3" i="32" s="1"/>
  <c r="K3" i="32" s="1"/>
  <c r="L3" i="32" s="1"/>
  <c r="G7" i="36"/>
  <c r="I43" i="32"/>
  <c r="J43" i="32" s="1"/>
  <c r="K43" i="32" s="1"/>
  <c r="L43" i="32" s="1"/>
  <c r="I27" i="32"/>
  <c r="J27" i="32" s="1"/>
  <c r="K27" i="32" s="1"/>
  <c r="L27" i="32" s="1"/>
  <c r="X3" i="32"/>
  <c r="V7" i="36"/>
  <c r="I14" i="32"/>
  <c r="J14" i="32" s="1"/>
  <c r="K14" i="32" s="1"/>
  <c r="L14" i="32" s="1"/>
  <c r="N8" i="32"/>
  <c r="O8" i="32" s="1"/>
  <c r="P8" i="32" s="1"/>
  <c r="Q8" i="32" s="1"/>
  <c r="S34" i="32"/>
  <c r="T34" i="32" s="1"/>
  <c r="U34" i="32" s="1"/>
  <c r="V34" i="32" s="1"/>
  <c r="I64" i="32"/>
  <c r="J64" i="32" s="1"/>
  <c r="K64" i="32" s="1"/>
  <c r="L64" i="32" s="1"/>
  <c r="I45" i="32"/>
  <c r="J45" i="32" s="1"/>
  <c r="K45" i="32" s="1"/>
  <c r="L45" i="32" s="1"/>
  <c r="N39" i="32"/>
  <c r="O39" i="32" s="1"/>
  <c r="P39" i="32" s="1"/>
  <c r="Q39" i="32" s="1"/>
  <c r="I29" i="32"/>
  <c r="J29" i="32" s="1"/>
  <c r="K29" i="32" s="1"/>
  <c r="L29" i="32" s="1"/>
  <c r="X6" i="32"/>
  <c r="Y6" i="32" s="1"/>
  <c r="Z6" i="32" s="1"/>
  <c r="AA6" i="32" s="1"/>
  <c r="X71" i="32"/>
  <c r="Y71" i="32" s="1"/>
  <c r="Z71" i="32" s="1"/>
  <c r="AA71" i="32" s="1"/>
  <c r="AC65" i="32"/>
  <c r="AD65" i="32" s="1"/>
  <c r="AE65" i="32" s="1"/>
  <c r="AF65" i="32" s="1"/>
  <c r="AH59" i="32"/>
  <c r="AI59" i="32" s="1"/>
  <c r="AJ59" i="32" s="1"/>
  <c r="AK59" i="32" s="1"/>
  <c r="S58" i="32"/>
  <c r="T58" i="32" s="1"/>
  <c r="U58" i="32" s="1"/>
  <c r="V58" i="32" s="1"/>
  <c r="X52" i="32"/>
  <c r="Y52" i="32" s="1"/>
  <c r="Z52" i="32" s="1"/>
  <c r="AA52" i="32" s="1"/>
  <c r="AC46" i="32"/>
  <c r="AD46" i="32" s="1"/>
  <c r="AE46" i="32" s="1"/>
  <c r="AF46" i="32" s="1"/>
  <c r="AH40" i="32"/>
  <c r="AI40" i="32" s="1"/>
  <c r="AJ40" i="32" s="1"/>
  <c r="AK40" i="32" s="1"/>
  <c r="S55" i="32"/>
  <c r="T55" i="32" s="1"/>
  <c r="U55" i="32" s="1"/>
  <c r="V55" i="32" s="1"/>
  <c r="X49" i="32"/>
  <c r="Y49" i="32" s="1"/>
  <c r="Z49" i="32" s="1"/>
  <c r="AA49" i="32" s="1"/>
  <c r="AC43" i="32"/>
  <c r="AD43" i="32" s="1"/>
  <c r="AE43" i="32" s="1"/>
  <c r="AF43" i="32" s="1"/>
  <c r="AH37" i="32"/>
  <c r="AI37" i="32" s="1"/>
  <c r="AJ37" i="32" s="1"/>
  <c r="AK37" i="32" s="1"/>
  <c r="S36" i="32"/>
  <c r="T36" i="32" s="1"/>
  <c r="U36" i="32" s="1"/>
  <c r="V36" i="32" s="1"/>
  <c r="X29" i="32"/>
  <c r="Y29" i="32" s="1"/>
  <c r="Z29" i="32" s="1"/>
  <c r="AA29" i="32" s="1"/>
  <c r="AC23" i="32"/>
  <c r="AD23" i="32" s="1"/>
  <c r="AE23" i="32" s="1"/>
  <c r="AF23" i="32" s="1"/>
  <c r="AH17" i="32"/>
  <c r="AI17" i="32" s="1"/>
  <c r="AJ17" i="32" s="1"/>
  <c r="AK17" i="32" s="1"/>
  <c r="S16" i="32"/>
  <c r="T16" i="32" s="1"/>
  <c r="U16" i="32" s="1"/>
  <c r="V16" i="32" s="1"/>
  <c r="X10" i="32"/>
  <c r="Y10" i="32" s="1"/>
  <c r="Z10" i="32" s="1"/>
  <c r="AA10" i="32" s="1"/>
  <c r="AC4" i="32"/>
  <c r="AD4" i="32" s="1"/>
  <c r="AE4" i="32" s="1"/>
  <c r="AF4" i="32" s="1"/>
  <c r="AC69" i="32"/>
  <c r="AD69" i="32" s="1"/>
  <c r="AE69" i="32" s="1"/>
  <c r="AF69" i="32" s="1"/>
  <c r="AH63" i="32"/>
  <c r="AI63" i="32" s="1"/>
  <c r="AJ63" i="32" s="1"/>
  <c r="AK63" i="32" s="1"/>
  <c r="S62" i="32"/>
  <c r="T62" i="32" s="1"/>
  <c r="U62" i="32" s="1"/>
  <c r="V62" i="32" s="1"/>
  <c r="X56" i="32"/>
  <c r="Y56" i="32" s="1"/>
  <c r="Z56" i="32" s="1"/>
  <c r="AA56" i="32" s="1"/>
  <c r="AC50" i="32"/>
  <c r="AD50" i="32" s="1"/>
  <c r="AE50" i="32" s="1"/>
  <c r="AF50" i="32" s="1"/>
  <c r="AH44" i="32"/>
  <c r="AI44" i="32" s="1"/>
  <c r="AJ44" i="32" s="1"/>
  <c r="AK44" i="32" s="1"/>
  <c r="S43" i="32"/>
  <c r="T43" i="32" s="1"/>
  <c r="U43" i="32" s="1"/>
  <c r="V43" i="32" s="1"/>
  <c r="X37" i="32"/>
  <c r="Y37" i="32" s="1"/>
  <c r="Z37" i="32" s="1"/>
  <c r="AA37" i="32" s="1"/>
  <c r="AC30" i="32"/>
  <c r="AD30" i="32" s="1"/>
  <c r="AE30" i="32" s="1"/>
  <c r="AF30" i="32" s="1"/>
  <c r="AH24" i="32"/>
  <c r="AI24" i="32" s="1"/>
  <c r="AJ24" i="32" s="1"/>
  <c r="AK24" i="32" s="1"/>
  <c r="S23" i="32"/>
  <c r="T23" i="32" s="1"/>
  <c r="U23" i="32" s="1"/>
  <c r="V23" i="32" s="1"/>
  <c r="X17" i="32"/>
  <c r="Y17" i="32" s="1"/>
  <c r="Z17" i="32" s="1"/>
  <c r="AA17" i="32" s="1"/>
  <c r="AC11" i="32"/>
  <c r="AD11" i="32" s="1"/>
  <c r="AE11" i="32" s="1"/>
  <c r="AF11" i="32" s="1"/>
  <c r="AH5" i="32"/>
  <c r="AI5" i="32" s="1"/>
  <c r="AJ5" i="32" s="1"/>
  <c r="AK5" i="32" s="1"/>
  <c r="S69" i="32"/>
  <c r="T69" i="32" s="1"/>
  <c r="U69" i="32" s="1"/>
  <c r="V69" i="32" s="1"/>
  <c r="X63" i="32"/>
  <c r="Y63" i="32" s="1"/>
  <c r="Z63" i="32" s="1"/>
  <c r="AA63" i="32" s="1"/>
  <c r="AC57" i="32"/>
  <c r="AD57" i="32" s="1"/>
  <c r="AE57" i="32" s="1"/>
  <c r="AF57" i="32" s="1"/>
  <c r="AH51" i="32"/>
  <c r="AI51" i="32" s="1"/>
  <c r="AJ51" i="32" s="1"/>
  <c r="AK51" i="32" s="1"/>
  <c r="S50" i="32"/>
  <c r="T50" i="32" s="1"/>
  <c r="U50" i="32" s="1"/>
  <c r="V50" i="32" s="1"/>
  <c r="X44" i="32"/>
  <c r="Y44" i="32" s="1"/>
  <c r="Z44" i="32" s="1"/>
  <c r="AA44" i="32" s="1"/>
  <c r="AC38" i="32"/>
  <c r="AD38" i="32" s="1"/>
  <c r="AE38" i="32" s="1"/>
  <c r="AF38" i="32" s="1"/>
  <c r="AH31" i="32"/>
  <c r="AI31" i="32" s="1"/>
  <c r="AJ31" i="32" s="1"/>
  <c r="AK31" i="32" s="1"/>
  <c r="X8" i="32"/>
  <c r="Y8" i="32" s="1"/>
  <c r="Z8" i="32" s="1"/>
  <c r="AA8" i="32" s="1"/>
  <c r="X73" i="32"/>
  <c r="Y73" i="32" s="1"/>
  <c r="Z73" i="32" s="1"/>
  <c r="AA73" i="32" s="1"/>
  <c r="AC67" i="32"/>
  <c r="AD67" i="32" s="1"/>
  <c r="AE67" i="32" s="1"/>
  <c r="AF67" i="32" s="1"/>
  <c r="AH61" i="32"/>
  <c r="AI61" i="32" s="1"/>
  <c r="AJ61" i="32" s="1"/>
  <c r="AK61" i="32" s="1"/>
  <c r="S60" i="32"/>
  <c r="T60" i="32" s="1"/>
  <c r="U60" i="32" s="1"/>
  <c r="V60" i="32" s="1"/>
  <c r="X54" i="32"/>
  <c r="Y54" i="32" s="1"/>
  <c r="Z54" i="32" s="1"/>
  <c r="AA54" i="32" s="1"/>
  <c r="AC48" i="32"/>
  <c r="AD48" i="32" s="1"/>
  <c r="AE48" i="32" s="1"/>
  <c r="AF48" i="32" s="1"/>
  <c r="AH42" i="32"/>
  <c r="AI42" i="32" s="1"/>
  <c r="AJ42" i="32" s="1"/>
  <c r="AK42" i="32" s="1"/>
  <c r="S41" i="32"/>
  <c r="T41" i="32" s="1"/>
  <c r="U41" i="32" s="1"/>
  <c r="V41" i="32" s="1"/>
  <c r="X35" i="32"/>
  <c r="Y35" i="32" s="1"/>
  <c r="Z35" i="32" s="1"/>
  <c r="AA35" i="32" s="1"/>
  <c r="AC28" i="32"/>
  <c r="AD28" i="32" s="1"/>
  <c r="AE28" i="32" s="1"/>
  <c r="AF28" i="32" s="1"/>
  <c r="AH22" i="32"/>
  <c r="AI22" i="32" s="1"/>
  <c r="AJ22" i="32" s="1"/>
  <c r="AK22" i="32" s="1"/>
  <c r="S21" i="32"/>
  <c r="T21" i="32" s="1"/>
  <c r="U21" i="32" s="1"/>
  <c r="V21" i="32" s="1"/>
  <c r="X15" i="32"/>
  <c r="Y15" i="32" s="1"/>
  <c r="Z15" i="32" s="1"/>
  <c r="AA15" i="32" s="1"/>
  <c r="AC9" i="32"/>
  <c r="AD9" i="32" s="1"/>
  <c r="AE9" i="32" s="1"/>
  <c r="AF9" i="32" s="1"/>
  <c r="AC74" i="32"/>
  <c r="AD74" i="32" s="1"/>
  <c r="AH68" i="32"/>
  <c r="AI68" i="32" s="1"/>
  <c r="AJ68" i="32" s="1"/>
  <c r="AK68" i="32" s="1"/>
  <c r="AK5" i="36"/>
  <c r="L11" i="36"/>
  <c r="G6" i="36"/>
  <c r="AA5" i="36"/>
  <c r="Q11" i="36"/>
  <c r="B11" i="36"/>
  <c r="AF16" i="36"/>
  <c r="Q16" i="36"/>
  <c r="L10" i="36"/>
  <c r="I3" i="24"/>
  <c r="G8" i="36"/>
  <c r="X3" i="24"/>
  <c r="V8" i="36"/>
  <c r="AA8" i="36"/>
  <c r="AK13" i="36"/>
  <c r="Q13" i="36"/>
  <c r="L5" i="36"/>
  <c r="B6" i="36"/>
  <c r="B5" i="36"/>
  <c r="V6" i="36"/>
  <c r="V11" i="36"/>
  <c r="AA11" i="36"/>
  <c r="AK16" i="36"/>
  <c r="AK12" i="36"/>
  <c r="B12" i="36"/>
  <c r="L8" i="36"/>
  <c r="Q8" i="36"/>
  <c r="B13" i="36"/>
  <c r="L13" i="36"/>
  <c r="G13" i="36"/>
  <c r="V13" i="36"/>
  <c r="B14" i="36"/>
  <c r="Q14" i="36"/>
  <c r="AA14" i="36"/>
  <c r="AF5" i="36"/>
  <c r="V5" i="36"/>
  <c r="Q6" i="36"/>
  <c r="AF11" i="36"/>
  <c r="L12" i="36"/>
  <c r="Q12" i="36"/>
  <c r="G16" i="36"/>
  <c r="AA12" i="36"/>
  <c r="AF12" i="36"/>
  <c r="AF10" i="36"/>
  <c r="AK10" i="36"/>
  <c r="B10" i="36"/>
  <c r="G10" i="36"/>
  <c r="V10" i="36"/>
  <c r="AF13" i="36"/>
  <c r="V14" i="36"/>
  <c r="G14" i="36"/>
  <c r="L14" i="36"/>
  <c r="AF14" i="36"/>
  <c r="AF6" i="36"/>
  <c r="Q5" i="36"/>
  <c r="AK6" i="36"/>
  <c r="G11" i="36"/>
  <c r="L6" i="36"/>
  <c r="G5" i="36"/>
  <c r="AK11" i="36"/>
  <c r="V16" i="36"/>
  <c r="AA16" i="36"/>
  <c r="L16" i="36"/>
  <c r="V12" i="36"/>
  <c r="AA10" i="36"/>
  <c r="G12" i="36"/>
  <c r="AK8" i="36"/>
  <c r="Q10" i="36"/>
  <c r="B8" i="36"/>
  <c r="AF8" i="36"/>
  <c r="AA13" i="36"/>
  <c r="AK14" i="36"/>
  <c r="B16" i="36"/>
  <c r="AI36" i="25"/>
  <c r="B9" i="36"/>
  <c r="AK9" i="36"/>
  <c r="Q9" i="36"/>
  <c r="V9" i="36"/>
  <c r="L9" i="36"/>
  <c r="G9" i="36"/>
  <c r="X5" i="25"/>
  <c r="Y5" i="25" s="1"/>
  <c r="Z5" i="25" s="1"/>
  <c r="AA5" i="25" s="1"/>
  <c r="AF9" i="36"/>
  <c r="AA9" i="36"/>
  <c r="D23" i="25"/>
  <c r="E23" i="25" s="1"/>
  <c r="F23" i="25" s="1"/>
  <c r="G23" i="25" s="1"/>
  <c r="X67" i="24"/>
  <c r="Y67" i="24" s="1"/>
  <c r="Z67" i="24" s="1"/>
  <c r="AA67" i="24" s="1"/>
  <c r="AC61" i="24"/>
  <c r="AD61" i="24" s="1"/>
  <c r="AE61" i="24" s="1"/>
  <c r="AF61" i="24" s="1"/>
  <c r="S70" i="24"/>
  <c r="T70" i="24" s="1"/>
  <c r="U70" i="24" s="1"/>
  <c r="V70" i="24" s="1"/>
  <c r="AC60" i="24"/>
  <c r="AD60" i="24" s="1"/>
  <c r="AE60" i="24" s="1"/>
  <c r="AF60" i="24" s="1"/>
  <c r="X66" i="24"/>
  <c r="Y66" i="24" s="1"/>
  <c r="Z66" i="24" s="1"/>
  <c r="AA66" i="24" s="1"/>
  <c r="AC7" i="25"/>
  <c r="AD7" i="25" s="1"/>
  <c r="AE7" i="25" s="1"/>
  <c r="AF7" i="25" s="1"/>
  <c r="D14" i="25"/>
  <c r="E14" i="25" s="1"/>
  <c r="F14" i="25" s="1"/>
  <c r="G14" i="25" s="1"/>
  <c r="N47" i="25"/>
  <c r="O47" i="25" s="1"/>
  <c r="P47" i="25" s="1"/>
  <c r="Q47" i="25" s="1"/>
  <c r="S69" i="25"/>
  <c r="T69" i="25" s="1"/>
  <c r="U69" i="25" s="1"/>
  <c r="V69" i="25" s="1"/>
  <c r="X62" i="25"/>
  <c r="Y62" i="25" s="1"/>
  <c r="Z62" i="25" s="1"/>
  <c r="AA62" i="25" s="1"/>
  <c r="D40" i="25"/>
  <c r="E40" i="25" s="1"/>
  <c r="F40" i="25" s="1"/>
  <c r="G40" i="25" s="1"/>
  <c r="S54" i="25"/>
  <c r="T54" i="25" s="1"/>
  <c r="U54" i="25" s="1"/>
  <c r="V54" i="25" s="1"/>
  <c r="S70" i="25"/>
  <c r="T70" i="25" s="1"/>
  <c r="U70" i="25" s="1"/>
  <c r="V70" i="25" s="1"/>
  <c r="X22" i="25"/>
  <c r="Y22" i="25" s="1"/>
  <c r="Z22" i="25" s="1"/>
  <c r="AA22" i="25" s="1"/>
  <c r="X10" i="24"/>
  <c r="Y10" i="24" s="1"/>
  <c r="Z10" i="24" s="1"/>
  <c r="AA10" i="24" s="1"/>
  <c r="I24" i="25"/>
  <c r="J24" i="25" s="1"/>
  <c r="K24" i="25" s="1"/>
  <c r="L24" i="25" s="1"/>
  <c r="AC63" i="24"/>
  <c r="AD63" i="24" s="1"/>
  <c r="AE63" i="24" s="1"/>
  <c r="AF63" i="24" s="1"/>
  <c r="S72" i="24"/>
  <c r="T72" i="24" s="1"/>
  <c r="U72" i="24" s="1"/>
  <c r="V72" i="24" s="1"/>
  <c r="AH7" i="25"/>
  <c r="AI7" i="25" s="1"/>
  <c r="AJ7" i="25" s="1"/>
  <c r="AK7" i="25" s="1"/>
  <c r="S46" i="25"/>
  <c r="T46" i="25" s="1"/>
  <c r="U46" i="25" s="1"/>
  <c r="V46" i="25" s="1"/>
  <c r="D4" i="24"/>
  <c r="E4" i="24" s="1"/>
  <c r="F4" i="24" s="1"/>
  <c r="G4" i="24" s="1"/>
  <c r="D7" i="24"/>
  <c r="E7" i="24" s="1"/>
  <c r="F7" i="24" s="1"/>
  <c r="G7" i="24" s="1"/>
  <c r="D6" i="24"/>
  <c r="E6" i="24" s="1"/>
  <c r="F6" i="24" s="1"/>
  <c r="G6" i="24" s="1"/>
  <c r="AH45" i="24"/>
  <c r="AI45" i="24" s="1"/>
  <c r="AJ45" i="24" s="1"/>
  <c r="AK45" i="24" s="1"/>
  <c r="AH46" i="24"/>
  <c r="AI46" i="24" s="1"/>
  <c r="AJ46" i="24" s="1"/>
  <c r="AK46" i="24" s="1"/>
  <c r="N9" i="24"/>
  <c r="O9" i="24" s="1"/>
  <c r="P9" i="24" s="1"/>
  <c r="Q9" i="24" s="1"/>
  <c r="AC8" i="24"/>
  <c r="AD8" i="24" s="1"/>
  <c r="AE8" i="24" s="1"/>
  <c r="AF8" i="24" s="1"/>
  <c r="AC62" i="24"/>
  <c r="AD62" i="24" s="1"/>
  <c r="AE62" i="24" s="1"/>
  <c r="AF62" i="24" s="1"/>
  <c r="X69" i="24"/>
  <c r="Y69" i="24" s="1"/>
  <c r="Z69" i="24" s="1"/>
  <c r="AA69" i="24" s="1"/>
  <c r="N15" i="25"/>
  <c r="O15" i="25" s="1"/>
  <c r="P15" i="25" s="1"/>
  <c r="Q15" i="25" s="1"/>
  <c r="X54" i="25"/>
  <c r="Y54" i="25" s="1"/>
  <c r="Z54" i="25" s="1"/>
  <c r="AA54" i="25" s="1"/>
  <c r="D73" i="25"/>
  <c r="E73" i="25" s="1"/>
  <c r="F73" i="25" s="1"/>
  <c r="G73" i="25" s="1"/>
  <c r="AC18" i="24"/>
  <c r="AD18" i="24" s="1"/>
  <c r="AE18" i="24" s="1"/>
  <c r="AF18" i="24" s="1"/>
  <c r="N3" i="24"/>
  <c r="D7" i="25"/>
  <c r="E7" i="25" s="1"/>
  <c r="F7" i="25" s="1"/>
  <c r="G7" i="25" s="1"/>
  <c r="N61" i="25"/>
  <c r="O61" i="25" s="1"/>
  <c r="P61" i="25" s="1"/>
  <c r="Q61" i="25" s="1"/>
  <c r="AC58" i="24"/>
  <c r="AD58" i="24" s="1"/>
  <c r="AE58" i="24" s="1"/>
  <c r="AF58" i="24" s="1"/>
  <c r="S71" i="24"/>
  <c r="T71" i="24" s="1"/>
  <c r="U71" i="24" s="1"/>
  <c r="V71" i="24" s="1"/>
  <c r="S15" i="25"/>
  <c r="T15" i="25" s="1"/>
  <c r="U15" i="25" s="1"/>
  <c r="V15" i="25" s="1"/>
  <c r="D70" i="25"/>
  <c r="E70" i="25" s="1"/>
  <c r="F70" i="25" s="1"/>
  <c r="G70" i="25" s="1"/>
  <c r="D8" i="24"/>
  <c r="E8" i="24" s="1"/>
  <c r="F8" i="24" s="1"/>
  <c r="G8" i="24" s="1"/>
  <c r="AC19" i="24"/>
  <c r="AD19" i="24" s="1"/>
  <c r="AE19" i="24" s="1"/>
  <c r="AF19" i="24" s="1"/>
  <c r="AH17" i="24"/>
  <c r="AI17" i="24" s="1"/>
  <c r="AJ17" i="24" s="1"/>
  <c r="AK17" i="24" s="1"/>
  <c r="AH37" i="24"/>
  <c r="AI37" i="24" s="1"/>
  <c r="AJ37" i="24" s="1"/>
  <c r="AK37" i="24" s="1"/>
  <c r="S74" i="24"/>
  <c r="T74" i="24" s="1"/>
  <c r="U74" i="24" s="1"/>
  <c r="V74" i="24" s="1"/>
  <c r="X64" i="24"/>
  <c r="Y64" i="24" s="1"/>
  <c r="Z64" i="24" s="1"/>
  <c r="AA64" i="24" s="1"/>
  <c r="X23" i="24"/>
  <c r="Y23" i="24" s="1"/>
  <c r="Z23" i="24" s="1"/>
  <c r="AA23" i="24" s="1"/>
  <c r="X21" i="24"/>
  <c r="Y21" i="24" s="1"/>
  <c r="Z21" i="24" s="1"/>
  <c r="AA21" i="24" s="1"/>
  <c r="S3" i="24"/>
  <c r="S4" i="24"/>
  <c r="T4" i="24" s="1"/>
  <c r="U4" i="24" s="1"/>
  <c r="V4" i="24" s="1"/>
  <c r="S5" i="24"/>
  <c r="T5" i="24" s="1"/>
  <c r="U5" i="24" s="1"/>
  <c r="V5" i="24" s="1"/>
  <c r="D5" i="24"/>
  <c r="E5" i="24" s="1"/>
  <c r="F5" i="24" s="1"/>
  <c r="G5" i="24" s="1"/>
  <c r="AC9" i="24"/>
  <c r="AD9" i="24" s="1"/>
  <c r="AE9" i="24" s="1"/>
  <c r="AF9" i="24" s="1"/>
  <c r="D3" i="24"/>
  <c r="X18" i="24"/>
  <c r="Y18" i="24" s="1"/>
  <c r="Z18" i="24" s="1"/>
  <c r="AA18" i="24" s="1"/>
  <c r="X8" i="24"/>
  <c r="Y8" i="24" s="1"/>
  <c r="Z8" i="24" s="1"/>
  <c r="AA8" i="24" s="1"/>
  <c r="S23" i="24"/>
  <c r="T23" i="24" s="1"/>
  <c r="U23" i="24" s="1"/>
  <c r="V23" i="24" s="1"/>
  <c r="AH7" i="24"/>
  <c r="AI7" i="24" s="1"/>
  <c r="AJ7" i="24" s="1"/>
  <c r="AK7" i="24" s="1"/>
  <c r="S22" i="24"/>
  <c r="T22" i="24" s="1"/>
  <c r="U22" i="24" s="1"/>
  <c r="V22" i="24" s="1"/>
  <c r="I12" i="24"/>
  <c r="J12" i="24" s="1"/>
  <c r="K12" i="24" s="1"/>
  <c r="L12" i="24" s="1"/>
  <c r="D27" i="24"/>
  <c r="E27" i="24" s="1"/>
  <c r="F27" i="24" s="1"/>
  <c r="G27" i="24" s="1"/>
  <c r="I13" i="24"/>
  <c r="J13" i="24" s="1"/>
  <c r="K13" i="24" s="1"/>
  <c r="L13" i="24" s="1"/>
  <c r="S11" i="24"/>
  <c r="T11" i="24" s="1"/>
  <c r="U11" i="24" s="1"/>
  <c r="V11" i="24" s="1"/>
  <c r="D31" i="24"/>
  <c r="E31" i="24" s="1"/>
  <c r="F31" i="24" s="1"/>
  <c r="G31" i="24" s="1"/>
  <c r="X19" i="24"/>
  <c r="Y19" i="24" s="1"/>
  <c r="Z19" i="24" s="1"/>
  <c r="AA19" i="24" s="1"/>
  <c r="AC16" i="24"/>
  <c r="AD16" i="24" s="1"/>
  <c r="AE16" i="24" s="1"/>
  <c r="AF16" i="24" s="1"/>
  <c r="I32" i="24"/>
  <c r="J32" i="24" s="1"/>
  <c r="K32" i="24" s="1"/>
  <c r="L32" i="24" s="1"/>
  <c r="S19" i="24"/>
  <c r="T19" i="24" s="1"/>
  <c r="U19" i="24" s="1"/>
  <c r="V19" i="24" s="1"/>
  <c r="S12" i="24"/>
  <c r="T12" i="24" s="1"/>
  <c r="U12" i="24" s="1"/>
  <c r="V12" i="24" s="1"/>
  <c r="AH3" i="24"/>
  <c r="N20" i="24"/>
  <c r="O20" i="24" s="1"/>
  <c r="P20" i="24" s="1"/>
  <c r="Q20" i="24" s="1"/>
  <c r="AC32" i="24"/>
  <c r="AD32" i="24" s="1"/>
  <c r="AE32" i="24" s="1"/>
  <c r="AF32" i="24" s="1"/>
  <c r="D66" i="24"/>
  <c r="E66" i="24" s="1"/>
  <c r="F66" i="24" s="1"/>
  <c r="G66" i="24" s="1"/>
  <c r="AC45" i="24"/>
  <c r="AD45" i="24" s="1"/>
  <c r="AE45" i="24" s="1"/>
  <c r="AF45" i="24" s="1"/>
  <c r="S61" i="24"/>
  <c r="T61" i="24" s="1"/>
  <c r="U61" i="24" s="1"/>
  <c r="V61" i="24" s="1"/>
  <c r="X24" i="24"/>
  <c r="Y24" i="24" s="1"/>
  <c r="Z24" i="24" s="1"/>
  <c r="AA24" i="24" s="1"/>
  <c r="X26" i="24"/>
  <c r="Y26" i="24" s="1"/>
  <c r="Z26" i="24" s="1"/>
  <c r="AA26" i="24" s="1"/>
  <c r="AC15" i="24"/>
  <c r="AD15" i="24" s="1"/>
  <c r="AE15" i="24" s="1"/>
  <c r="AF15" i="24" s="1"/>
  <c r="X17" i="24"/>
  <c r="Y17" i="24" s="1"/>
  <c r="Z17" i="24" s="1"/>
  <c r="AA17" i="24" s="1"/>
  <c r="S45" i="24"/>
  <c r="T45" i="24" s="1"/>
  <c r="U45" i="24" s="1"/>
  <c r="V45" i="24" s="1"/>
  <c r="I62" i="24"/>
  <c r="J62" i="24" s="1"/>
  <c r="K62" i="24" s="1"/>
  <c r="L62" i="24" s="1"/>
  <c r="I64" i="24"/>
  <c r="J64" i="24" s="1"/>
  <c r="K64" i="24" s="1"/>
  <c r="L64" i="24" s="1"/>
  <c r="AC42" i="24"/>
  <c r="AD42" i="24" s="1"/>
  <c r="AE42" i="24" s="1"/>
  <c r="AF42" i="24" s="1"/>
  <c r="S58" i="24"/>
  <c r="T58" i="24" s="1"/>
  <c r="U58" i="24" s="1"/>
  <c r="V58" i="24" s="1"/>
  <c r="I74" i="24"/>
  <c r="J74" i="24" s="1"/>
  <c r="K74" i="24" s="1"/>
  <c r="L74" i="24" s="1"/>
  <c r="S6" i="24"/>
  <c r="T6" i="24" s="1"/>
  <c r="U6" i="24" s="1"/>
  <c r="V6" i="24" s="1"/>
  <c r="D22" i="24"/>
  <c r="E22" i="24" s="1"/>
  <c r="F22" i="24" s="1"/>
  <c r="G22" i="24" s="1"/>
  <c r="I24" i="24"/>
  <c r="J24" i="24" s="1"/>
  <c r="K24" i="24" s="1"/>
  <c r="L24" i="24" s="1"/>
  <c r="S9" i="24"/>
  <c r="T9" i="24" s="1"/>
  <c r="U9" i="24" s="1"/>
  <c r="V9" i="24" s="1"/>
  <c r="S38" i="24"/>
  <c r="T38" i="24" s="1"/>
  <c r="U38" i="24" s="1"/>
  <c r="V38" i="24" s="1"/>
  <c r="S54" i="24"/>
  <c r="T54" i="24" s="1"/>
  <c r="U54" i="24" s="1"/>
  <c r="V54" i="24" s="1"/>
  <c r="X40" i="24"/>
  <c r="Y40" i="24" s="1"/>
  <c r="Z40" i="24" s="1"/>
  <c r="AA40" i="24" s="1"/>
  <c r="X56" i="24"/>
  <c r="Y56" i="24" s="1"/>
  <c r="Z56" i="24" s="1"/>
  <c r="AA56" i="24" s="1"/>
  <c r="D73" i="24"/>
  <c r="E73" i="24" s="1"/>
  <c r="F73" i="24" s="1"/>
  <c r="G73" i="24" s="1"/>
  <c r="AH35" i="24"/>
  <c r="AI35" i="24" s="1"/>
  <c r="AJ35" i="24" s="1"/>
  <c r="AK35" i="24" s="1"/>
  <c r="AC51" i="24"/>
  <c r="AD51" i="24" s="1"/>
  <c r="AE51" i="24" s="1"/>
  <c r="AF51" i="24" s="1"/>
  <c r="N67" i="24"/>
  <c r="O67" i="24" s="1"/>
  <c r="P67" i="24" s="1"/>
  <c r="Q67" i="24" s="1"/>
  <c r="S20" i="24"/>
  <c r="T20" i="24" s="1"/>
  <c r="U20" i="24" s="1"/>
  <c r="V20" i="24" s="1"/>
  <c r="AC21" i="24"/>
  <c r="AD21" i="24" s="1"/>
  <c r="AE21" i="24" s="1"/>
  <c r="AF21" i="24" s="1"/>
  <c r="AC6" i="24"/>
  <c r="AD6" i="24" s="1"/>
  <c r="AE6" i="24" s="1"/>
  <c r="AF6" i="24" s="1"/>
  <c r="N23" i="24"/>
  <c r="O23" i="24" s="1"/>
  <c r="P23" i="24" s="1"/>
  <c r="Q23" i="24" s="1"/>
  <c r="D18" i="24"/>
  <c r="E18" i="24" s="1"/>
  <c r="F18" i="24" s="1"/>
  <c r="G18" i="24" s="1"/>
  <c r="X6" i="24"/>
  <c r="Y6" i="24" s="1"/>
  <c r="Z6" i="24" s="1"/>
  <c r="AA6" i="24" s="1"/>
  <c r="AC7" i="24"/>
  <c r="AD7" i="24" s="1"/>
  <c r="AE7" i="24" s="1"/>
  <c r="AF7" i="24" s="1"/>
  <c r="D25" i="24"/>
  <c r="E25" i="24" s="1"/>
  <c r="F25" i="24" s="1"/>
  <c r="G25" i="24" s="1"/>
  <c r="D70" i="24"/>
  <c r="E70" i="24" s="1"/>
  <c r="F70" i="24" s="1"/>
  <c r="G70" i="24" s="1"/>
  <c r="AH33" i="24"/>
  <c r="AI33" i="24" s="1"/>
  <c r="AJ33" i="24" s="1"/>
  <c r="AK33" i="24" s="1"/>
  <c r="AC49" i="24"/>
  <c r="AD49" i="24" s="1"/>
  <c r="AE49" i="24" s="1"/>
  <c r="AF49" i="24" s="1"/>
  <c r="N65" i="24"/>
  <c r="O65" i="24" s="1"/>
  <c r="P65" i="24" s="1"/>
  <c r="Q65" i="24" s="1"/>
  <c r="S13" i="24"/>
  <c r="T13" i="24" s="1"/>
  <c r="U13" i="24" s="1"/>
  <c r="V13" i="24" s="1"/>
  <c r="S28" i="24"/>
  <c r="T28" i="24" s="1"/>
  <c r="U28" i="24" s="1"/>
  <c r="V28" i="24" s="1"/>
  <c r="S14" i="24"/>
  <c r="T14" i="24" s="1"/>
  <c r="U14" i="24" s="1"/>
  <c r="V14" i="24" s="1"/>
  <c r="X30" i="24"/>
  <c r="Y30" i="24" s="1"/>
  <c r="Z30" i="24" s="1"/>
  <c r="AA30" i="24" s="1"/>
  <c r="AC3" i="24"/>
  <c r="N19" i="24"/>
  <c r="O19" i="24" s="1"/>
  <c r="P19" i="24" s="1"/>
  <c r="Q19" i="24" s="1"/>
  <c r="AH4" i="24"/>
  <c r="AI4" i="24" s="1"/>
  <c r="AJ4" i="24" s="1"/>
  <c r="AK4" i="24" s="1"/>
  <c r="N21" i="24"/>
  <c r="O21" i="24" s="1"/>
  <c r="P21" i="24" s="1"/>
  <c r="Q21" i="24" s="1"/>
  <c r="X33" i="24"/>
  <c r="Y33" i="24" s="1"/>
  <c r="Z33" i="24" s="1"/>
  <c r="AA33" i="24" s="1"/>
  <c r="S49" i="24"/>
  <c r="T49" i="24" s="1"/>
  <c r="U49" i="24" s="1"/>
  <c r="V49" i="24" s="1"/>
  <c r="D67" i="24"/>
  <c r="E67" i="24" s="1"/>
  <c r="F67" i="24" s="1"/>
  <c r="G67" i="24" s="1"/>
  <c r="I68" i="24"/>
  <c r="J68" i="24" s="1"/>
  <c r="K68" i="24" s="1"/>
  <c r="L68" i="24" s="1"/>
  <c r="AC46" i="24"/>
  <c r="AD46" i="24" s="1"/>
  <c r="AE46" i="24" s="1"/>
  <c r="AF46" i="24" s="1"/>
  <c r="S62" i="24"/>
  <c r="T62" i="24" s="1"/>
  <c r="U62" i="24" s="1"/>
  <c r="V62" i="24" s="1"/>
  <c r="N7" i="24"/>
  <c r="O7" i="24" s="1"/>
  <c r="P7" i="24" s="1"/>
  <c r="Q7" i="24" s="1"/>
  <c r="D10" i="24"/>
  <c r="E10" i="24" s="1"/>
  <c r="F10" i="24" s="1"/>
  <c r="G10" i="24" s="1"/>
  <c r="AH25" i="24"/>
  <c r="AI25" i="24" s="1"/>
  <c r="AJ25" i="24" s="1"/>
  <c r="AK25" i="24" s="1"/>
  <c r="AH12" i="24"/>
  <c r="AI12" i="24" s="1"/>
  <c r="AJ12" i="24" s="1"/>
  <c r="AK12" i="24" s="1"/>
  <c r="AH28" i="24"/>
  <c r="AI28" i="24" s="1"/>
  <c r="AJ28" i="24" s="1"/>
  <c r="AK28" i="24" s="1"/>
  <c r="AH14" i="24"/>
  <c r="AI14" i="24" s="1"/>
  <c r="AJ14" i="24" s="1"/>
  <c r="AK14" i="24" s="1"/>
  <c r="S42" i="24"/>
  <c r="T42" i="24" s="1"/>
  <c r="U42" i="24" s="1"/>
  <c r="V42" i="24" s="1"/>
  <c r="I59" i="24"/>
  <c r="J59" i="24" s="1"/>
  <c r="K59" i="24" s="1"/>
  <c r="L59" i="24" s="1"/>
  <c r="X44" i="24"/>
  <c r="Y44" i="24" s="1"/>
  <c r="Z44" i="24" s="1"/>
  <c r="AA44" i="24" s="1"/>
  <c r="N61" i="24"/>
  <c r="O61" i="24" s="1"/>
  <c r="P61" i="24" s="1"/>
  <c r="Q61" i="24" s="1"/>
  <c r="AC39" i="24"/>
  <c r="AD39" i="24" s="1"/>
  <c r="AE39" i="24" s="1"/>
  <c r="AF39" i="24" s="1"/>
  <c r="AC55" i="24"/>
  <c r="AD55" i="24" s="1"/>
  <c r="AE55" i="24" s="1"/>
  <c r="AF55" i="24" s="1"/>
  <c r="I71" i="24"/>
  <c r="J71" i="24" s="1"/>
  <c r="K71" i="24" s="1"/>
  <c r="L71" i="24" s="1"/>
  <c r="X9" i="24"/>
  <c r="Y9" i="24" s="1"/>
  <c r="Z9" i="24" s="1"/>
  <c r="AA9" i="24" s="1"/>
  <c r="N24" i="24"/>
  <c r="O24" i="24" s="1"/>
  <c r="P24" i="24" s="1"/>
  <c r="Q24" i="24" s="1"/>
  <c r="I26" i="24"/>
  <c r="J26" i="24" s="1"/>
  <c r="K26" i="24" s="1"/>
  <c r="L26" i="24" s="1"/>
  <c r="S25" i="24"/>
  <c r="T25" i="24" s="1"/>
  <c r="U25" i="24" s="1"/>
  <c r="V25" i="24" s="1"/>
  <c r="N10" i="24"/>
  <c r="O10" i="24" s="1"/>
  <c r="P10" i="24" s="1"/>
  <c r="Q10" i="24" s="1"/>
  <c r="N11" i="24"/>
  <c r="O11" i="24" s="1"/>
  <c r="P11" i="24" s="1"/>
  <c r="Q11" i="24" s="1"/>
  <c r="AC37" i="24"/>
  <c r="AD37" i="24" s="1"/>
  <c r="AE37" i="24" s="1"/>
  <c r="AF37" i="24" s="1"/>
  <c r="AC53" i="24"/>
  <c r="AD53" i="24" s="1"/>
  <c r="AE53" i="24" s="1"/>
  <c r="AF53" i="24" s="1"/>
  <c r="N69" i="24"/>
  <c r="O69" i="24" s="1"/>
  <c r="P69" i="24" s="1"/>
  <c r="Q69" i="24" s="1"/>
  <c r="D17" i="24"/>
  <c r="E17" i="24" s="1"/>
  <c r="F17" i="24" s="1"/>
  <c r="G17" i="24" s="1"/>
  <c r="D19" i="24"/>
  <c r="E19" i="24" s="1"/>
  <c r="F19" i="24" s="1"/>
  <c r="G19" i="24" s="1"/>
  <c r="X5" i="24"/>
  <c r="Y5" i="24" s="1"/>
  <c r="Z5" i="24" s="1"/>
  <c r="AA5" i="24" s="1"/>
  <c r="D21" i="24"/>
  <c r="E21" i="24" s="1"/>
  <c r="F21" i="24" s="1"/>
  <c r="G21" i="24" s="1"/>
  <c r="X7" i="24"/>
  <c r="Y7" i="24" s="1"/>
  <c r="Z7" i="24" s="1"/>
  <c r="AA7" i="24" s="1"/>
  <c r="I23" i="24"/>
  <c r="J23" i="24" s="1"/>
  <c r="K23" i="24" s="1"/>
  <c r="L23" i="24" s="1"/>
  <c r="S8" i="24"/>
  <c r="T8" i="24" s="1"/>
  <c r="U8" i="24" s="1"/>
  <c r="V8" i="24" s="1"/>
  <c r="S37" i="24"/>
  <c r="T37" i="24" s="1"/>
  <c r="U37" i="24" s="1"/>
  <c r="V37" i="24" s="1"/>
  <c r="D72" i="24"/>
  <c r="E72" i="24" s="1"/>
  <c r="F72" i="24" s="1"/>
  <c r="G72" i="24" s="1"/>
  <c r="AH34" i="24"/>
  <c r="AI34" i="24" s="1"/>
  <c r="AJ34" i="24" s="1"/>
  <c r="AK34" i="24" s="1"/>
  <c r="AC50" i="24"/>
  <c r="AD50" i="24" s="1"/>
  <c r="AE50" i="24" s="1"/>
  <c r="AF50" i="24" s="1"/>
  <c r="N66" i="24"/>
  <c r="O66" i="24" s="1"/>
  <c r="P66" i="24" s="1"/>
  <c r="Q66" i="24" s="1"/>
  <c r="AH11" i="24"/>
  <c r="AI11" i="24" s="1"/>
  <c r="AJ11" i="24" s="1"/>
  <c r="AK11" i="24" s="1"/>
  <c r="X27" i="24"/>
  <c r="Y27" i="24" s="1"/>
  <c r="Z27" i="24" s="1"/>
  <c r="AA27" i="24" s="1"/>
  <c r="AC13" i="24"/>
  <c r="AD13" i="24" s="1"/>
  <c r="AE13" i="24" s="1"/>
  <c r="AF13" i="24" s="1"/>
  <c r="AC29" i="24"/>
  <c r="AD29" i="24" s="1"/>
  <c r="AE29" i="24" s="1"/>
  <c r="AF29" i="24" s="1"/>
  <c r="S16" i="24"/>
  <c r="T16" i="24" s="1"/>
  <c r="U16" i="24" s="1"/>
  <c r="V16" i="24" s="1"/>
  <c r="D33" i="24"/>
  <c r="E33" i="24" s="1"/>
  <c r="F33" i="24" s="1"/>
  <c r="G33" i="24" s="1"/>
  <c r="S18" i="24"/>
  <c r="T18" i="24" s="1"/>
  <c r="U18" i="24" s="1"/>
  <c r="V18" i="24" s="1"/>
  <c r="AH38" i="24"/>
  <c r="AI38" i="24" s="1"/>
  <c r="AJ38" i="24" s="1"/>
  <c r="AK38" i="24" s="1"/>
  <c r="S46" i="24"/>
  <c r="T46" i="24" s="1"/>
  <c r="U46" i="24" s="1"/>
  <c r="V46" i="24" s="1"/>
  <c r="I63" i="24"/>
  <c r="J63" i="24" s="1"/>
  <c r="K63" i="24" s="1"/>
  <c r="L63" i="24" s="1"/>
  <c r="X48" i="24"/>
  <c r="Y48" i="24" s="1"/>
  <c r="Z48" i="24" s="1"/>
  <c r="AA48" i="24" s="1"/>
  <c r="I65" i="24"/>
  <c r="J65" i="24" s="1"/>
  <c r="K65" i="24" s="1"/>
  <c r="L65" i="24" s="1"/>
  <c r="AC43" i="24"/>
  <c r="AD43" i="24" s="1"/>
  <c r="AE43" i="24" s="1"/>
  <c r="AF43" i="24" s="1"/>
  <c r="D13" i="24"/>
  <c r="E13" i="24" s="1"/>
  <c r="F13" i="24" s="1"/>
  <c r="G13" i="24" s="1"/>
  <c r="D28" i="24"/>
  <c r="E28" i="24" s="1"/>
  <c r="F28" i="24" s="1"/>
  <c r="G28" i="24" s="1"/>
  <c r="D14" i="24"/>
  <c r="E14" i="24" s="1"/>
  <c r="F14" i="24" s="1"/>
  <c r="G14" i="24" s="1"/>
  <c r="I30" i="24"/>
  <c r="J30" i="24" s="1"/>
  <c r="K30" i="24" s="1"/>
  <c r="L30" i="24" s="1"/>
  <c r="AC10" i="24"/>
  <c r="AD10" i="24" s="1"/>
  <c r="AE10" i="24" s="1"/>
  <c r="AF10" i="24" s="1"/>
  <c r="N29" i="24"/>
  <c r="O29" i="24" s="1"/>
  <c r="P29" i="24" s="1"/>
  <c r="Q29" i="24" s="1"/>
  <c r="AH13" i="24"/>
  <c r="AI13" i="24" s="1"/>
  <c r="AJ13" i="24" s="1"/>
  <c r="AK13" i="24" s="1"/>
  <c r="AH15" i="24"/>
  <c r="AI15" i="24" s="1"/>
  <c r="AJ15" i="24" s="1"/>
  <c r="AK15" i="24" s="1"/>
  <c r="D32" i="24"/>
  <c r="E32" i="24" s="1"/>
  <c r="F32" i="24" s="1"/>
  <c r="G32" i="24" s="1"/>
  <c r="AC40" i="24"/>
  <c r="AD40" i="24" s="1"/>
  <c r="AE40" i="24" s="1"/>
  <c r="AF40" i="24" s="1"/>
  <c r="X16" i="24"/>
  <c r="Y16" i="24" s="1"/>
  <c r="Z16" i="24" s="1"/>
  <c r="AA16" i="24" s="1"/>
  <c r="I33" i="24"/>
  <c r="J33" i="24" s="1"/>
  <c r="K33" i="24" s="1"/>
  <c r="L33" i="24" s="1"/>
  <c r="AC41" i="24"/>
  <c r="AD41" i="24" s="1"/>
  <c r="AE41" i="24" s="1"/>
  <c r="AF41" i="24" s="1"/>
  <c r="AC57" i="24"/>
  <c r="AD57" i="24" s="1"/>
  <c r="AE57" i="24" s="1"/>
  <c r="AF57" i="24" s="1"/>
  <c r="AH20" i="24"/>
  <c r="AI20" i="24" s="1"/>
  <c r="AJ20" i="24" s="1"/>
  <c r="AK20" i="24" s="1"/>
  <c r="AH24" i="24"/>
  <c r="AI24" i="24" s="1"/>
  <c r="AJ24" i="24" s="1"/>
  <c r="AK24" i="24" s="1"/>
  <c r="D12" i="24"/>
  <c r="E12" i="24" s="1"/>
  <c r="F12" i="24" s="1"/>
  <c r="G12" i="24" s="1"/>
  <c r="AH27" i="24"/>
  <c r="AI27" i="24" s="1"/>
  <c r="AJ27" i="24" s="1"/>
  <c r="AK27" i="24" s="1"/>
  <c r="S41" i="24"/>
  <c r="T41" i="24" s="1"/>
  <c r="U41" i="24" s="1"/>
  <c r="V41" i="24" s="1"/>
  <c r="S57" i="24"/>
  <c r="T57" i="24" s="1"/>
  <c r="U57" i="24" s="1"/>
  <c r="V57" i="24" s="1"/>
  <c r="N60" i="24"/>
  <c r="O60" i="24" s="1"/>
  <c r="P60" i="24" s="1"/>
  <c r="Q60" i="24" s="1"/>
  <c r="AC54" i="24"/>
  <c r="AD54" i="24" s="1"/>
  <c r="AE54" i="24" s="1"/>
  <c r="AF54" i="24" s="1"/>
  <c r="S15" i="24"/>
  <c r="T15" i="24" s="1"/>
  <c r="U15" i="24" s="1"/>
  <c r="V15" i="24" s="1"/>
  <c r="X31" i="24"/>
  <c r="Y31" i="24" s="1"/>
  <c r="Z31" i="24" s="1"/>
  <c r="AA31" i="24" s="1"/>
  <c r="N17" i="24"/>
  <c r="O17" i="24" s="1"/>
  <c r="P17" i="24" s="1"/>
  <c r="Q17" i="24" s="1"/>
  <c r="AC4" i="24"/>
  <c r="AD4" i="24" s="1"/>
  <c r="AE4" i="24" s="1"/>
  <c r="AF4" i="24" s="1"/>
  <c r="I20" i="24"/>
  <c r="J20" i="24" s="1"/>
  <c r="K20" i="24" s="1"/>
  <c r="L20" i="24" s="1"/>
  <c r="AH5" i="24"/>
  <c r="AI5" i="24" s="1"/>
  <c r="AJ5" i="24" s="1"/>
  <c r="AK5" i="24" s="1"/>
  <c r="N22" i="24"/>
  <c r="O22" i="24" s="1"/>
  <c r="P22" i="24" s="1"/>
  <c r="Q22" i="24" s="1"/>
  <c r="X34" i="24"/>
  <c r="Y34" i="24" s="1"/>
  <c r="Z34" i="24" s="1"/>
  <c r="AA34" i="24" s="1"/>
  <c r="S50" i="24"/>
  <c r="T50" i="24" s="1"/>
  <c r="U50" i="24" s="1"/>
  <c r="V50" i="24" s="1"/>
  <c r="D68" i="24"/>
  <c r="E68" i="24" s="1"/>
  <c r="F68" i="24" s="1"/>
  <c r="G68" i="24" s="1"/>
  <c r="AC36" i="24"/>
  <c r="AD36" i="24" s="1"/>
  <c r="AE36" i="24" s="1"/>
  <c r="AF36" i="24" s="1"/>
  <c r="X52" i="24"/>
  <c r="Y52" i="24" s="1"/>
  <c r="Z52" i="24" s="1"/>
  <c r="AA52" i="24" s="1"/>
  <c r="I69" i="24"/>
  <c r="J69" i="24" s="1"/>
  <c r="K69" i="24" s="1"/>
  <c r="L69" i="24" s="1"/>
  <c r="AC47" i="24"/>
  <c r="AD47" i="24" s="1"/>
  <c r="AE47" i="24" s="1"/>
  <c r="AF47" i="24" s="1"/>
  <c r="S63" i="24"/>
  <c r="T63" i="24" s="1"/>
  <c r="U63" i="24" s="1"/>
  <c r="V63" i="24" s="1"/>
  <c r="N41" i="24"/>
  <c r="O41" i="24" s="1"/>
  <c r="P41" i="24" s="1"/>
  <c r="Q41" i="24" s="1"/>
  <c r="N57" i="24"/>
  <c r="O57" i="24" s="1"/>
  <c r="P57" i="24" s="1"/>
  <c r="Q57" i="24" s="1"/>
  <c r="AH72" i="24"/>
  <c r="AI72" i="24" s="1"/>
  <c r="AJ72" i="24" s="1"/>
  <c r="AK72" i="24" s="1"/>
  <c r="N34" i="24"/>
  <c r="O34" i="24" s="1"/>
  <c r="P34" i="24" s="1"/>
  <c r="Q34" i="24" s="1"/>
  <c r="N38" i="24"/>
  <c r="O38" i="24" s="1"/>
  <c r="P38" i="24" s="1"/>
  <c r="Q38" i="24" s="1"/>
  <c r="N54" i="24"/>
  <c r="O54" i="24" s="1"/>
  <c r="P54" i="24" s="1"/>
  <c r="Q54" i="24" s="1"/>
  <c r="N47" i="24"/>
  <c r="O47" i="24" s="1"/>
  <c r="P47" i="24" s="1"/>
  <c r="Q47" i="24" s="1"/>
  <c r="D63" i="24"/>
  <c r="E63" i="24" s="1"/>
  <c r="F63" i="24" s="1"/>
  <c r="G63" i="24" s="1"/>
  <c r="D46" i="24"/>
  <c r="E46" i="24" s="1"/>
  <c r="F46" i="24" s="1"/>
  <c r="G46" i="24" s="1"/>
  <c r="AH61" i="24"/>
  <c r="AI61" i="24" s="1"/>
  <c r="AJ61" i="24" s="1"/>
  <c r="AK61" i="24" s="1"/>
  <c r="I45" i="24"/>
  <c r="J45" i="24" s="1"/>
  <c r="K45" i="24" s="1"/>
  <c r="L45" i="24" s="1"/>
  <c r="N48" i="24"/>
  <c r="O48" i="24" s="1"/>
  <c r="P48" i="24" s="1"/>
  <c r="Q48" i="24" s="1"/>
  <c r="D64" i="24"/>
  <c r="E64" i="24" s="1"/>
  <c r="F64" i="24" s="1"/>
  <c r="G64" i="24" s="1"/>
  <c r="N45" i="24"/>
  <c r="O45" i="24" s="1"/>
  <c r="P45" i="24" s="1"/>
  <c r="Q45" i="24" s="1"/>
  <c r="D61" i="24"/>
  <c r="E61" i="24" s="1"/>
  <c r="F61" i="24" s="1"/>
  <c r="G61" i="24" s="1"/>
  <c r="N42" i="24"/>
  <c r="O42" i="24" s="1"/>
  <c r="P42" i="24" s="1"/>
  <c r="Q42" i="24" s="1"/>
  <c r="N58" i="24"/>
  <c r="O58" i="24" s="1"/>
  <c r="P58" i="24" s="1"/>
  <c r="Q58" i="24" s="1"/>
  <c r="AH73" i="24"/>
  <c r="AI73" i="24" s="1"/>
  <c r="AJ73" i="24" s="1"/>
  <c r="AK73" i="24" s="1"/>
  <c r="I34" i="24"/>
  <c r="J34" i="24" s="1"/>
  <c r="K34" i="24" s="1"/>
  <c r="L34" i="24" s="1"/>
  <c r="D50" i="24"/>
  <c r="E50" i="24" s="1"/>
  <c r="F50" i="24" s="1"/>
  <c r="G50" i="24" s="1"/>
  <c r="AC65" i="24"/>
  <c r="AD65" i="24" s="1"/>
  <c r="AE65" i="24" s="1"/>
  <c r="AF65" i="24" s="1"/>
  <c r="I49" i="24"/>
  <c r="J49" i="24" s="1"/>
  <c r="K49" i="24" s="1"/>
  <c r="L49" i="24" s="1"/>
  <c r="AH64" i="24"/>
  <c r="AI64" i="24" s="1"/>
  <c r="AJ64" i="24" s="1"/>
  <c r="AK64" i="24" s="1"/>
  <c r="N52" i="24"/>
  <c r="O52" i="24" s="1"/>
  <c r="P52" i="24" s="1"/>
  <c r="Q52" i="24" s="1"/>
  <c r="S59" i="24"/>
  <c r="T59" i="24" s="1"/>
  <c r="U59" i="24" s="1"/>
  <c r="V59" i="24" s="1"/>
  <c r="N49" i="24"/>
  <c r="O49" i="24" s="1"/>
  <c r="P49" i="24" s="1"/>
  <c r="Q49" i="24" s="1"/>
  <c r="N46" i="24"/>
  <c r="O46" i="24" s="1"/>
  <c r="P46" i="24" s="1"/>
  <c r="Q46" i="24" s="1"/>
  <c r="D62" i="24"/>
  <c r="E62" i="24" s="1"/>
  <c r="F62" i="24" s="1"/>
  <c r="G62" i="24" s="1"/>
  <c r="I37" i="24"/>
  <c r="J37" i="24" s="1"/>
  <c r="K37" i="24" s="1"/>
  <c r="L37" i="24" s="1"/>
  <c r="N35" i="24"/>
  <c r="O35" i="24" s="1"/>
  <c r="P35" i="24" s="1"/>
  <c r="Q35" i="24" s="1"/>
  <c r="N39" i="24"/>
  <c r="O39" i="24" s="1"/>
  <c r="P39" i="24" s="1"/>
  <c r="Q39" i="24" s="1"/>
  <c r="AH70" i="24"/>
  <c r="AI70" i="24" s="1"/>
  <c r="AJ70" i="24" s="1"/>
  <c r="AK70" i="24" s="1"/>
  <c r="D38" i="24"/>
  <c r="E38" i="24" s="1"/>
  <c r="F38" i="24" s="1"/>
  <c r="G38" i="24" s="1"/>
  <c r="D54" i="24"/>
  <c r="E54" i="24" s="1"/>
  <c r="F54" i="24" s="1"/>
  <c r="G54" i="24" s="1"/>
  <c r="AC69" i="24"/>
  <c r="AD69" i="24" s="1"/>
  <c r="AE69" i="24" s="1"/>
  <c r="AF69" i="24" s="1"/>
  <c r="N36" i="24"/>
  <c r="O36" i="24" s="1"/>
  <c r="P36" i="24" s="1"/>
  <c r="Q36" i="24" s="1"/>
  <c r="I53" i="24"/>
  <c r="J53" i="24" s="1"/>
  <c r="K53" i="24" s="1"/>
  <c r="L53" i="24" s="1"/>
  <c r="AH68" i="24"/>
  <c r="AI68" i="24" s="1"/>
  <c r="AJ68" i="24" s="1"/>
  <c r="AK68" i="24" s="1"/>
  <c r="N40" i="24"/>
  <c r="O40" i="24" s="1"/>
  <c r="P40" i="24" s="1"/>
  <c r="Q40" i="24" s="1"/>
  <c r="N56" i="24"/>
  <c r="O56" i="24" s="1"/>
  <c r="P56" i="24" s="1"/>
  <c r="Q56" i="24" s="1"/>
  <c r="AH71" i="24"/>
  <c r="AI71" i="24" s="1"/>
  <c r="AJ71" i="24" s="1"/>
  <c r="AK71" i="24" s="1"/>
  <c r="N50" i="24"/>
  <c r="O50" i="24" s="1"/>
  <c r="P50" i="24" s="1"/>
  <c r="Q50" i="24" s="1"/>
  <c r="N43" i="24"/>
  <c r="O43" i="24" s="1"/>
  <c r="P43" i="24" s="1"/>
  <c r="Q43" i="24" s="1"/>
  <c r="D59" i="24"/>
  <c r="E59" i="24" s="1"/>
  <c r="F59" i="24" s="1"/>
  <c r="G59" i="24" s="1"/>
  <c r="AH74" i="24"/>
  <c r="AI74" i="24" s="1"/>
  <c r="AJ74" i="24" s="1"/>
  <c r="AK74" i="24" s="1"/>
  <c r="D42" i="24"/>
  <c r="E42" i="24" s="1"/>
  <c r="F42" i="24" s="1"/>
  <c r="G42" i="24" s="1"/>
  <c r="D58" i="24"/>
  <c r="E58" i="24" s="1"/>
  <c r="F58" i="24" s="1"/>
  <c r="G58" i="24" s="1"/>
  <c r="X73" i="24"/>
  <c r="Y73" i="24" s="1"/>
  <c r="Z73" i="24" s="1"/>
  <c r="AA73" i="24" s="1"/>
  <c r="I41" i="24"/>
  <c r="J41" i="24" s="1"/>
  <c r="K41" i="24" s="1"/>
  <c r="L41" i="24" s="1"/>
  <c r="I57" i="24"/>
  <c r="J57" i="24" s="1"/>
  <c r="K57" i="24" s="1"/>
  <c r="L57" i="24" s="1"/>
  <c r="AC72" i="24"/>
  <c r="AD72" i="24" s="1"/>
  <c r="AE72" i="24" s="1"/>
  <c r="AF72" i="24" s="1"/>
  <c r="N44" i="24"/>
  <c r="O44" i="24" s="1"/>
  <c r="P44" i="24" s="1"/>
  <c r="Q44" i="24" s="1"/>
  <c r="D60" i="24"/>
  <c r="E60" i="24" s="1"/>
  <c r="F60" i="24" s="1"/>
  <c r="G60" i="24" s="1"/>
  <c r="N51" i="24"/>
  <c r="O51" i="24" s="1"/>
  <c r="P51" i="24" s="1"/>
  <c r="Q51" i="24" s="1"/>
  <c r="S51" i="24"/>
  <c r="T51" i="24" s="1"/>
  <c r="U51" i="24" s="1"/>
  <c r="V51" i="24" s="1"/>
  <c r="N55" i="24"/>
  <c r="O55" i="24" s="1"/>
  <c r="P55" i="24" s="1"/>
  <c r="Q55" i="24" s="1"/>
  <c r="S55" i="24"/>
  <c r="T55" i="24" s="1"/>
  <c r="U55" i="24" s="1"/>
  <c r="V55" i="24" s="1"/>
  <c r="S32" i="24"/>
  <c r="T32" i="24" s="1"/>
  <c r="U32" i="24" s="1"/>
  <c r="V32" i="24" s="1"/>
  <c r="X32" i="24"/>
  <c r="Y32" i="24" s="1"/>
  <c r="Z32" i="24" s="1"/>
  <c r="AA32" i="24" s="1"/>
  <c r="N53" i="24"/>
  <c r="O53" i="24" s="1"/>
  <c r="P53" i="24" s="1"/>
  <c r="Q53" i="24" s="1"/>
  <c r="S53" i="24"/>
  <c r="T53" i="24" s="1"/>
  <c r="U53" i="24" s="1"/>
  <c r="V53" i="24" s="1"/>
  <c r="N34" i="25"/>
  <c r="O34" i="25" s="1"/>
  <c r="P34" i="25" s="1"/>
  <c r="Q34" i="25" s="1"/>
  <c r="D34" i="25"/>
  <c r="E34" i="25" s="1"/>
  <c r="F34" i="25" s="1"/>
  <c r="G34" i="25" s="1"/>
  <c r="I34" i="25"/>
  <c r="J34" i="25" s="1"/>
  <c r="K34" i="25" s="1"/>
  <c r="L34" i="25" s="1"/>
  <c r="X34" i="25"/>
  <c r="Y34" i="25" s="1"/>
  <c r="Z34" i="25" s="1"/>
  <c r="AA34" i="25" s="1"/>
  <c r="AC34" i="25"/>
  <c r="AD34" i="25" s="1"/>
  <c r="AE34" i="25" s="1"/>
  <c r="AF34" i="25" s="1"/>
  <c r="S34" i="25"/>
  <c r="T34" i="25" s="1"/>
  <c r="U34" i="25" s="1"/>
  <c r="V34" i="25" s="1"/>
  <c r="AC26" i="25"/>
  <c r="AD26" i="25" s="1"/>
  <c r="AE26" i="25" s="1"/>
  <c r="AF26" i="25" s="1"/>
  <c r="S24" i="25"/>
  <c r="T24" i="25" s="1"/>
  <c r="U24" i="25" s="1"/>
  <c r="V24" i="25" s="1"/>
  <c r="AC72" i="25"/>
  <c r="AD72" i="25" s="1"/>
  <c r="AE72" i="25" s="1"/>
  <c r="AF72" i="25" s="1"/>
  <c r="AC66" i="25"/>
  <c r="AD66" i="25" s="1"/>
  <c r="AE66" i="25" s="1"/>
  <c r="AF66" i="25" s="1"/>
  <c r="AC62" i="25"/>
  <c r="AD62" i="25" s="1"/>
  <c r="AE62" i="25" s="1"/>
  <c r="AF62" i="25" s="1"/>
  <c r="I30" i="25"/>
  <c r="J30" i="25" s="1"/>
  <c r="K30" i="25" s="1"/>
  <c r="L30" i="25" s="1"/>
  <c r="X60" i="25"/>
  <c r="Y60" i="25" s="1"/>
  <c r="Z60" i="25" s="1"/>
  <c r="AA60" i="25" s="1"/>
  <c r="D22" i="25"/>
  <c r="E22" i="25" s="1"/>
  <c r="F22" i="25" s="1"/>
  <c r="G22" i="25" s="1"/>
  <c r="D20" i="25"/>
  <c r="E20" i="25" s="1"/>
  <c r="F20" i="25" s="1"/>
  <c r="G20" i="25" s="1"/>
  <c r="AC17" i="25"/>
  <c r="AD17" i="25" s="1"/>
  <c r="AE17" i="25" s="1"/>
  <c r="AF17" i="25" s="1"/>
  <c r="S37" i="25"/>
  <c r="T37" i="25" s="1"/>
  <c r="U37" i="25" s="1"/>
  <c r="V37" i="25" s="1"/>
  <c r="I4" i="25"/>
  <c r="J4" i="25" s="1"/>
  <c r="K4" i="25" s="1"/>
  <c r="L4" i="25" s="1"/>
  <c r="X27" i="25"/>
  <c r="Y27" i="25" s="1"/>
  <c r="Z27" i="25" s="1"/>
  <c r="AA27" i="25" s="1"/>
  <c r="I58" i="25"/>
  <c r="J58" i="25" s="1"/>
  <c r="K58" i="25" s="1"/>
  <c r="L58" i="25" s="1"/>
  <c r="D67" i="25"/>
  <c r="E67" i="25" s="1"/>
  <c r="F67" i="25" s="1"/>
  <c r="G67" i="25" s="1"/>
  <c r="N32" i="25"/>
  <c r="O32" i="25" s="1"/>
  <c r="P32" i="25" s="1"/>
  <c r="Q32" i="25" s="1"/>
  <c r="S61" i="25"/>
  <c r="T61" i="25" s="1"/>
  <c r="U61" i="25" s="1"/>
  <c r="V61" i="25" s="1"/>
  <c r="D57" i="25"/>
  <c r="E57" i="25" s="1"/>
  <c r="F57" i="25" s="1"/>
  <c r="G57" i="25" s="1"/>
  <c r="N57" i="25"/>
  <c r="O57" i="25" s="1"/>
  <c r="P57" i="25" s="1"/>
  <c r="Q57" i="25" s="1"/>
  <c r="AC52" i="25"/>
  <c r="AD52" i="25" s="1"/>
  <c r="AE52" i="25" s="1"/>
  <c r="AF52" i="25" s="1"/>
  <c r="AC20" i="25"/>
  <c r="AD20" i="25" s="1"/>
  <c r="AE20" i="25" s="1"/>
  <c r="AF20" i="25" s="1"/>
  <c r="D19" i="25"/>
  <c r="E19" i="25" s="1"/>
  <c r="F19" i="25" s="1"/>
  <c r="G19" i="25" s="1"/>
  <c r="D49" i="25"/>
  <c r="E49" i="25" s="1"/>
  <c r="F49" i="25" s="1"/>
  <c r="G49" i="25" s="1"/>
  <c r="AH49" i="25"/>
  <c r="AI49" i="25" s="1"/>
  <c r="AJ49" i="25" s="1"/>
  <c r="AK49" i="25" s="1"/>
  <c r="AC12" i="25"/>
  <c r="AD12" i="25" s="1"/>
  <c r="AE12" i="25" s="1"/>
  <c r="AF12" i="25" s="1"/>
  <c r="S43" i="25"/>
  <c r="T43" i="25" s="1"/>
  <c r="U43" i="25" s="1"/>
  <c r="V43" i="25" s="1"/>
  <c r="S6" i="25"/>
  <c r="T6" i="25" s="1"/>
  <c r="U6" i="25" s="1"/>
  <c r="V6" i="25" s="1"/>
  <c r="D6" i="25"/>
  <c r="E6" i="25" s="1"/>
  <c r="F6" i="25" s="1"/>
  <c r="G6" i="25" s="1"/>
  <c r="AH3" i="25"/>
  <c r="N74" i="25"/>
  <c r="O74" i="25" s="1"/>
  <c r="P74" i="25" s="1"/>
  <c r="Q74" i="25" s="1"/>
  <c r="N71" i="25"/>
  <c r="O71" i="25" s="1"/>
  <c r="P71" i="25" s="1"/>
  <c r="Q71" i="25" s="1"/>
  <c r="S16" i="25"/>
  <c r="T16" i="25" s="1"/>
  <c r="U16" i="25" s="1"/>
  <c r="V16" i="25" s="1"/>
  <c r="D5" i="25"/>
  <c r="E5" i="25" s="1"/>
  <c r="F5" i="25" s="1"/>
  <c r="G5" i="25" s="1"/>
  <c r="X74" i="25"/>
  <c r="Y74" i="25" s="1"/>
  <c r="Z74" i="25" s="1"/>
  <c r="AA74" i="25" s="1"/>
  <c r="AC71" i="25"/>
  <c r="AD71" i="25" s="1"/>
  <c r="AE71" i="25" s="1"/>
  <c r="AF71" i="25" s="1"/>
  <c r="AC69" i="25"/>
  <c r="AD69" i="25" s="1"/>
  <c r="AE69" i="25" s="1"/>
  <c r="AF69" i="25" s="1"/>
  <c r="X65" i="25"/>
  <c r="Y65" i="25" s="1"/>
  <c r="Z65" i="25" s="1"/>
  <c r="AA65" i="25" s="1"/>
  <c r="I29" i="25"/>
  <c r="J29" i="25" s="1"/>
  <c r="K29" i="25" s="1"/>
  <c r="L29" i="25" s="1"/>
  <c r="AC59" i="25"/>
  <c r="AD59" i="25" s="1"/>
  <c r="AE59" i="25" s="1"/>
  <c r="AF59" i="25" s="1"/>
  <c r="X57" i="25"/>
  <c r="Y57" i="25" s="1"/>
  <c r="Z57" i="25" s="1"/>
  <c r="AA57" i="25" s="1"/>
  <c r="I19" i="25"/>
  <c r="J19" i="25" s="1"/>
  <c r="K19" i="25" s="1"/>
  <c r="L19" i="25" s="1"/>
  <c r="D51" i="25"/>
  <c r="E51" i="25" s="1"/>
  <c r="F51" i="25" s="1"/>
  <c r="G51" i="25" s="1"/>
  <c r="I13" i="25"/>
  <c r="J13" i="25" s="1"/>
  <c r="K13" i="25" s="1"/>
  <c r="L13" i="25" s="1"/>
  <c r="I12" i="25"/>
  <c r="J12" i="25" s="1"/>
  <c r="K12" i="25" s="1"/>
  <c r="L12" i="25" s="1"/>
  <c r="D10" i="25"/>
  <c r="E10" i="25" s="1"/>
  <c r="F10" i="25" s="1"/>
  <c r="G10" i="25" s="1"/>
  <c r="AH8" i="25"/>
  <c r="AI8" i="25" s="1"/>
  <c r="AJ8" i="25" s="1"/>
  <c r="AK8" i="25" s="1"/>
  <c r="AH5" i="25"/>
  <c r="AI5" i="25" s="1"/>
  <c r="AJ5" i="25" s="1"/>
  <c r="AK5" i="25" s="1"/>
  <c r="AC36" i="25"/>
  <c r="AD36" i="25" s="1"/>
  <c r="AE36" i="25" s="1"/>
  <c r="AF36" i="25" s="1"/>
  <c r="S35" i="25"/>
  <c r="T35" i="25" s="1"/>
  <c r="U35" i="25" s="1"/>
  <c r="V35" i="25" s="1"/>
  <c r="D62" i="25"/>
  <c r="E62" i="25" s="1"/>
  <c r="F62" i="25" s="1"/>
  <c r="G62" i="25" s="1"/>
  <c r="AH55" i="25"/>
  <c r="AI55" i="25" s="1"/>
  <c r="AJ55" i="25" s="1"/>
  <c r="AK55" i="25" s="1"/>
  <c r="AC22" i="25"/>
  <c r="AD22" i="25" s="1"/>
  <c r="AE22" i="25" s="1"/>
  <c r="AF22" i="25" s="1"/>
  <c r="AC51" i="25"/>
  <c r="AD51" i="25" s="1"/>
  <c r="AE51" i="25" s="1"/>
  <c r="AF51" i="25" s="1"/>
  <c r="D17" i="25"/>
  <c r="E17" i="25" s="1"/>
  <c r="F17" i="25" s="1"/>
  <c r="G17" i="25" s="1"/>
  <c r="I11" i="25"/>
  <c r="J11" i="25" s="1"/>
  <c r="K11" i="25" s="1"/>
  <c r="L11" i="25" s="1"/>
  <c r="AC10" i="25"/>
  <c r="AD10" i="25" s="1"/>
  <c r="AE10" i="25" s="1"/>
  <c r="AF10" i="25" s="1"/>
  <c r="I37" i="25"/>
  <c r="J37" i="25" s="1"/>
  <c r="K37" i="25" s="1"/>
  <c r="L37" i="25" s="1"/>
  <c r="AH4" i="25"/>
  <c r="AI4" i="25" s="1"/>
  <c r="AJ4" i="25" s="1"/>
  <c r="AK4" i="25" s="1"/>
  <c r="N3" i="25"/>
  <c r="AC74" i="25"/>
  <c r="AD74" i="25" s="1"/>
  <c r="AE74" i="25" s="1"/>
  <c r="AF74" i="25" s="1"/>
  <c r="I71" i="25"/>
  <c r="J71" i="25" s="1"/>
  <c r="K71" i="25" s="1"/>
  <c r="L71" i="25" s="1"/>
  <c r="N67" i="25"/>
  <c r="O67" i="25" s="1"/>
  <c r="P67" i="25" s="1"/>
  <c r="Q67" i="25" s="1"/>
  <c r="AH32" i="25"/>
  <c r="AI32" i="25" s="1"/>
  <c r="AJ32" i="25" s="1"/>
  <c r="AK32" i="25" s="1"/>
  <c r="S63" i="25"/>
  <c r="T63" i="25" s="1"/>
  <c r="U63" i="25" s="1"/>
  <c r="V63" i="25" s="1"/>
  <c r="AC30" i="25"/>
  <c r="AD30" i="25" s="1"/>
  <c r="AE30" i="25" s="1"/>
  <c r="AF30" i="25" s="1"/>
  <c r="AH30" i="25"/>
  <c r="AI30" i="25" s="1"/>
  <c r="AJ30" i="25" s="1"/>
  <c r="AK30" i="25" s="1"/>
  <c r="I21" i="25"/>
  <c r="J21" i="25" s="1"/>
  <c r="K21" i="25" s="1"/>
  <c r="L21" i="25" s="1"/>
  <c r="X48" i="25"/>
  <c r="Y48" i="25" s="1"/>
  <c r="Z48" i="25" s="1"/>
  <c r="AA48" i="25" s="1"/>
  <c r="S45" i="25"/>
  <c r="T45" i="25" s="1"/>
  <c r="U45" i="25" s="1"/>
  <c r="V45" i="25" s="1"/>
  <c r="I14" i="25"/>
  <c r="J14" i="25" s="1"/>
  <c r="K14" i="25" s="1"/>
  <c r="L14" i="25" s="1"/>
  <c r="AH44" i="25"/>
  <c r="AI44" i="25" s="1"/>
  <c r="AJ44" i="25" s="1"/>
  <c r="AK44" i="25" s="1"/>
  <c r="AC11" i="25"/>
  <c r="AD11" i="25" s="1"/>
  <c r="AE11" i="25" s="1"/>
  <c r="AF11" i="25" s="1"/>
  <c r="X9" i="25"/>
  <c r="Y9" i="25" s="1"/>
  <c r="Z9" i="25" s="1"/>
  <c r="AA9" i="25" s="1"/>
  <c r="N41" i="25"/>
  <c r="O41" i="25" s="1"/>
  <c r="P41" i="25" s="1"/>
  <c r="Q41" i="25" s="1"/>
  <c r="I9" i="25"/>
  <c r="J9" i="25" s="1"/>
  <c r="K9" i="25" s="1"/>
  <c r="L9" i="25" s="1"/>
  <c r="S36" i="25"/>
  <c r="T36" i="25" s="1"/>
  <c r="U36" i="25" s="1"/>
  <c r="V36" i="25" s="1"/>
  <c r="AC35" i="25"/>
  <c r="AD35" i="25" s="1"/>
  <c r="AE35" i="25" s="1"/>
  <c r="AF35" i="25" s="1"/>
  <c r="AC73" i="25"/>
  <c r="AD73" i="25" s="1"/>
  <c r="AE73" i="25" s="1"/>
  <c r="AF73" i="25" s="1"/>
  <c r="N70" i="25"/>
  <c r="O70" i="25" s="1"/>
  <c r="P70" i="25" s="1"/>
  <c r="Q70" i="25" s="1"/>
  <c r="AH68" i="25"/>
  <c r="AI68" i="25" s="1"/>
  <c r="AJ68" i="25" s="1"/>
  <c r="AK68" i="25" s="1"/>
  <c r="N62" i="25"/>
  <c r="O62" i="25" s="1"/>
  <c r="P62" i="25" s="1"/>
  <c r="Q62" i="25" s="1"/>
  <c r="AH28" i="25"/>
  <c r="AI28" i="25" s="1"/>
  <c r="AJ28" i="25" s="1"/>
  <c r="AK28" i="25" s="1"/>
  <c r="S26" i="25"/>
  <c r="T26" i="25" s="1"/>
  <c r="U26" i="25" s="1"/>
  <c r="V26" i="25" s="1"/>
  <c r="I52" i="25"/>
  <c r="J52" i="25" s="1"/>
  <c r="K52" i="25" s="1"/>
  <c r="L52" i="25" s="1"/>
  <c r="AC19" i="25"/>
  <c r="AD19" i="25" s="1"/>
  <c r="AE19" i="25" s="1"/>
  <c r="AF19" i="25" s="1"/>
  <c r="AC44" i="25"/>
  <c r="AD44" i="25" s="1"/>
  <c r="AE44" i="25" s="1"/>
  <c r="AF44" i="25" s="1"/>
  <c r="AC42" i="25"/>
  <c r="AD42" i="25" s="1"/>
  <c r="AE42" i="25" s="1"/>
  <c r="AF42" i="25" s="1"/>
  <c r="S8" i="25"/>
  <c r="T8" i="25" s="1"/>
  <c r="U8" i="25" s="1"/>
  <c r="V8" i="25" s="1"/>
  <c r="N7" i="25"/>
  <c r="O7" i="25" s="1"/>
  <c r="P7" i="25" s="1"/>
  <c r="Q7" i="25" s="1"/>
  <c r="X37" i="25"/>
  <c r="Y37" i="25" s="1"/>
  <c r="Z37" i="25" s="1"/>
  <c r="AA37" i="25" s="1"/>
  <c r="X73" i="25"/>
  <c r="Y73" i="25" s="1"/>
  <c r="Z73" i="25" s="1"/>
  <c r="AA73" i="25" s="1"/>
  <c r="AC70" i="25"/>
  <c r="AD70" i="25" s="1"/>
  <c r="AE70" i="25" s="1"/>
  <c r="AF70" i="25" s="1"/>
  <c r="N69" i="25"/>
  <c r="O69" i="25" s="1"/>
  <c r="P69" i="25" s="1"/>
  <c r="Q69" i="25" s="1"/>
  <c r="AC67" i="25"/>
  <c r="AD67" i="25" s="1"/>
  <c r="AE67" i="25" s="1"/>
  <c r="AF67" i="25" s="1"/>
  <c r="AC63" i="25"/>
  <c r="AD63" i="25" s="1"/>
  <c r="AE63" i="25" s="1"/>
  <c r="AF63" i="25" s="1"/>
  <c r="AH31" i="25"/>
  <c r="AI31" i="25" s="1"/>
  <c r="AJ31" i="25" s="1"/>
  <c r="AK31" i="25" s="1"/>
  <c r="N26" i="25"/>
  <c r="O26" i="25" s="1"/>
  <c r="P26" i="25" s="1"/>
  <c r="Q26" i="25" s="1"/>
  <c r="S25" i="25"/>
  <c r="T25" i="25" s="1"/>
  <c r="U25" i="25" s="1"/>
  <c r="V25" i="25" s="1"/>
  <c r="N17" i="25"/>
  <c r="O17" i="25" s="1"/>
  <c r="P17" i="25" s="1"/>
  <c r="Q17" i="25" s="1"/>
  <c r="I46" i="25"/>
  <c r="J46" i="25" s="1"/>
  <c r="K46" i="25" s="1"/>
  <c r="L46" i="25" s="1"/>
  <c r="AH13" i="25"/>
  <c r="AI13" i="25" s="1"/>
  <c r="AJ13" i="25" s="1"/>
  <c r="AK13" i="25" s="1"/>
  <c r="X43" i="25"/>
  <c r="Y43" i="25" s="1"/>
  <c r="Z43" i="25" s="1"/>
  <c r="AA43" i="25" s="1"/>
  <c r="N10" i="25"/>
  <c r="O10" i="25" s="1"/>
  <c r="P10" i="25" s="1"/>
  <c r="Q10" i="25" s="1"/>
  <c r="AC39" i="25"/>
  <c r="AD39" i="25" s="1"/>
  <c r="AE39" i="25" s="1"/>
  <c r="AF39" i="25" s="1"/>
  <c r="AH73" i="25"/>
  <c r="AI73" i="25" s="1"/>
  <c r="AJ73" i="25" s="1"/>
  <c r="AK73" i="25" s="1"/>
  <c r="I73" i="25"/>
  <c r="J73" i="25" s="1"/>
  <c r="K73" i="25" s="1"/>
  <c r="L73" i="25" s="1"/>
  <c r="D71" i="25"/>
  <c r="E71" i="25" s="1"/>
  <c r="F71" i="25" s="1"/>
  <c r="G71" i="25" s="1"/>
  <c r="AH71" i="25"/>
  <c r="AI71" i="25" s="1"/>
  <c r="AJ71" i="25" s="1"/>
  <c r="AK71" i="25" s="1"/>
  <c r="X68" i="25"/>
  <c r="Y68" i="25" s="1"/>
  <c r="Z68" i="25" s="1"/>
  <c r="AA68" i="25" s="1"/>
  <c r="N66" i="25"/>
  <c r="O66" i="25" s="1"/>
  <c r="P66" i="25" s="1"/>
  <c r="Q66" i="25" s="1"/>
  <c r="N65" i="25"/>
  <c r="O65" i="25" s="1"/>
  <c r="P65" i="25" s="1"/>
  <c r="Q65" i="25" s="1"/>
  <c r="X33" i="25"/>
  <c r="Y33" i="25" s="1"/>
  <c r="Z33" i="25" s="1"/>
  <c r="AA33" i="25" s="1"/>
  <c r="N33" i="25"/>
  <c r="O33" i="25" s="1"/>
  <c r="P33" i="25" s="1"/>
  <c r="Q33" i="25" s="1"/>
  <c r="AC64" i="25"/>
  <c r="AD64" i="25" s="1"/>
  <c r="AE64" i="25" s="1"/>
  <c r="AF64" i="25" s="1"/>
  <c r="I63" i="25"/>
  <c r="J63" i="25" s="1"/>
  <c r="K63" i="25" s="1"/>
  <c r="L63" i="25" s="1"/>
  <c r="X31" i="25"/>
  <c r="Y31" i="25" s="1"/>
  <c r="Z31" i="25" s="1"/>
  <c r="AA31" i="25" s="1"/>
  <c r="D61" i="25"/>
  <c r="E61" i="25" s="1"/>
  <c r="F61" i="25" s="1"/>
  <c r="G61" i="25" s="1"/>
  <c r="S29" i="25"/>
  <c r="T29" i="25" s="1"/>
  <c r="U29" i="25" s="1"/>
  <c r="V29" i="25" s="1"/>
  <c r="D59" i="25"/>
  <c r="E59" i="25" s="1"/>
  <c r="F59" i="25" s="1"/>
  <c r="G59" i="25" s="1"/>
  <c r="I56" i="25"/>
  <c r="J56" i="25" s="1"/>
  <c r="K56" i="25" s="1"/>
  <c r="L56" i="25" s="1"/>
  <c r="AH25" i="25"/>
  <c r="AI25" i="25" s="1"/>
  <c r="AJ25" i="25" s="1"/>
  <c r="AK25" i="25" s="1"/>
  <c r="I55" i="25"/>
  <c r="J55" i="25" s="1"/>
  <c r="K55" i="25" s="1"/>
  <c r="L55" i="25" s="1"/>
  <c r="N23" i="25"/>
  <c r="O23" i="25" s="1"/>
  <c r="P23" i="25" s="1"/>
  <c r="Q23" i="25" s="1"/>
  <c r="AC23" i="25"/>
  <c r="AD23" i="25" s="1"/>
  <c r="AE23" i="25" s="1"/>
  <c r="AF23" i="25" s="1"/>
  <c r="D54" i="25"/>
  <c r="E54" i="25" s="1"/>
  <c r="F54" i="25" s="1"/>
  <c r="G54" i="25" s="1"/>
  <c r="X53" i="25"/>
  <c r="Y53" i="25" s="1"/>
  <c r="Z53" i="25" s="1"/>
  <c r="AA53" i="25" s="1"/>
  <c r="AH51" i="25"/>
  <c r="AI51" i="25" s="1"/>
  <c r="AJ51" i="25" s="1"/>
  <c r="AK51" i="25" s="1"/>
  <c r="S19" i="25"/>
  <c r="T19" i="25" s="1"/>
  <c r="U19" i="25" s="1"/>
  <c r="V19" i="25" s="1"/>
  <c r="I50" i="25"/>
  <c r="J50" i="25" s="1"/>
  <c r="K50" i="25" s="1"/>
  <c r="L50" i="25" s="1"/>
  <c r="AC18" i="25"/>
  <c r="AD18" i="25" s="1"/>
  <c r="AE18" i="25" s="1"/>
  <c r="AF18" i="25" s="1"/>
  <c r="D18" i="25"/>
  <c r="E18" i="25" s="1"/>
  <c r="F18" i="25" s="1"/>
  <c r="G18" i="25" s="1"/>
  <c r="AH45" i="25"/>
  <c r="AI45" i="25" s="1"/>
  <c r="AJ45" i="25" s="1"/>
  <c r="AK45" i="25" s="1"/>
  <c r="AC15" i="25"/>
  <c r="AD15" i="25" s="1"/>
  <c r="AE15" i="25" s="1"/>
  <c r="AF15" i="25" s="1"/>
  <c r="I45" i="25"/>
  <c r="J45" i="25" s="1"/>
  <c r="K45" i="25" s="1"/>
  <c r="L45" i="25" s="1"/>
  <c r="X46" i="25"/>
  <c r="Y46" i="25" s="1"/>
  <c r="Z46" i="25" s="1"/>
  <c r="AA46" i="25" s="1"/>
  <c r="AC14" i="25"/>
  <c r="AD14" i="25" s="1"/>
  <c r="AE14" i="25" s="1"/>
  <c r="AF14" i="25" s="1"/>
  <c r="I44" i="25"/>
  <c r="J44" i="25" s="1"/>
  <c r="K44" i="25" s="1"/>
  <c r="L44" i="25" s="1"/>
  <c r="X44" i="25"/>
  <c r="Y44" i="25" s="1"/>
  <c r="Z44" i="25" s="1"/>
  <c r="AA44" i="25" s="1"/>
  <c r="S42" i="25"/>
  <c r="T42" i="25" s="1"/>
  <c r="U42" i="25" s="1"/>
  <c r="V42" i="25" s="1"/>
  <c r="X41" i="25"/>
  <c r="Y41" i="25" s="1"/>
  <c r="Z41" i="25" s="1"/>
  <c r="AA41" i="25" s="1"/>
  <c r="AC40" i="25"/>
  <c r="AD40" i="25" s="1"/>
  <c r="AE40" i="25" s="1"/>
  <c r="AF40" i="25" s="1"/>
  <c r="I40" i="25"/>
  <c r="J40" i="25" s="1"/>
  <c r="K40" i="25" s="1"/>
  <c r="L40" i="25" s="1"/>
  <c r="S39" i="25"/>
  <c r="T39" i="25" s="1"/>
  <c r="U39" i="25" s="1"/>
  <c r="V39" i="25" s="1"/>
  <c r="AC6" i="25"/>
  <c r="AD6" i="25" s="1"/>
  <c r="AE6" i="25" s="1"/>
  <c r="AF6" i="25" s="1"/>
  <c r="S38" i="25"/>
  <c r="T38" i="25" s="1"/>
  <c r="U38" i="25" s="1"/>
  <c r="V38" i="25" s="1"/>
  <c r="D36" i="25"/>
  <c r="E36" i="25" s="1"/>
  <c r="F36" i="25" s="1"/>
  <c r="G36" i="25" s="1"/>
  <c r="S4" i="25"/>
  <c r="T4" i="25" s="1"/>
  <c r="U4" i="25" s="1"/>
  <c r="V4" i="25" s="1"/>
  <c r="D35" i="25"/>
  <c r="E35" i="25" s="1"/>
  <c r="F35" i="25" s="1"/>
  <c r="G35" i="25" s="1"/>
  <c r="X67" i="25"/>
  <c r="Y67" i="25" s="1"/>
  <c r="Z67" i="25" s="1"/>
  <c r="AA67" i="25" s="1"/>
  <c r="I25" i="25"/>
  <c r="J25" i="25" s="1"/>
  <c r="K25" i="25" s="1"/>
  <c r="L25" i="25" s="1"/>
  <c r="D48" i="25"/>
  <c r="E48" i="25" s="1"/>
  <c r="F48" i="25" s="1"/>
  <c r="G48" i="25" s="1"/>
  <c r="X72" i="25"/>
  <c r="Y72" i="25" s="1"/>
  <c r="Z72" i="25" s="1"/>
  <c r="AA72" i="25" s="1"/>
  <c r="X66" i="25"/>
  <c r="Y66" i="25" s="1"/>
  <c r="Z66" i="25" s="1"/>
  <c r="AA66" i="25" s="1"/>
  <c r="I31" i="25"/>
  <c r="J31" i="25" s="1"/>
  <c r="K31" i="25" s="1"/>
  <c r="L31" i="25" s="1"/>
  <c r="AC61" i="25"/>
  <c r="AD61" i="25" s="1"/>
  <c r="AE61" i="25" s="1"/>
  <c r="AF61" i="25" s="1"/>
  <c r="I28" i="25"/>
  <c r="J28" i="25" s="1"/>
  <c r="K28" i="25" s="1"/>
  <c r="L28" i="25" s="1"/>
  <c r="N59" i="25"/>
  <c r="O59" i="25" s="1"/>
  <c r="P59" i="25" s="1"/>
  <c r="Q59" i="25" s="1"/>
  <c r="AC58" i="25"/>
  <c r="AD58" i="25" s="1"/>
  <c r="AE58" i="25" s="1"/>
  <c r="AF58" i="25" s="1"/>
  <c r="AC56" i="25"/>
  <c r="AD56" i="25" s="1"/>
  <c r="AE56" i="25" s="1"/>
  <c r="AF56" i="25" s="1"/>
  <c r="D26" i="25"/>
  <c r="E26" i="25" s="1"/>
  <c r="F26" i="25" s="1"/>
  <c r="G26" i="25" s="1"/>
  <c r="S55" i="25"/>
  <c r="T55" i="25" s="1"/>
  <c r="U55" i="25" s="1"/>
  <c r="V55" i="25" s="1"/>
  <c r="N22" i="25"/>
  <c r="O22" i="25" s="1"/>
  <c r="P22" i="25" s="1"/>
  <c r="Q22" i="25" s="1"/>
  <c r="I53" i="25"/>
  <c r="J53" i="25" s="1"/>
  <c r="K53" i="25" s="1"/>
  <c r="L53" i="25" s="1"/>
  <c r="D52" i="25"/>
  <c r="E52" i="25" s="1"/>
  <c r="F52" i="25" s="1"/>
  <c r="G52" i="25" s="1"/>
  <c r="S50" i="25"/>
  <c r="T50" i="25" s="1"/>
  <c r="U50" i="25" s="1"/>
  <c r="V50" i="25" s="1"/>
  <c r="AC47" i="25"/>
  <c r="AD47" i="25" s="1"/>
  <c r="AE47" i="25" s="1"/>
  <c r="AF47" i="25" s="1"/>
  <c r="X12" i="25"/>
  <c r="Y12" i="25" s="1"/>
  <c r="Z12" i="25" s="1"/>
  <c r="AA12" i="25" s="1"/>
  <c r="X42" i="25"/>
  <c r="Y42" i="25" s="1"/>
  <c r="Z42" i="25" s="1"/>
  <c r="AA42" i="25" s="1"/>
  <c r="N8" i="25"/>
  <c r="O8" i="25" s="1"/>
  <c r="P8" i="25" s="1"/>
  <c r="Q8" i="25" s="1"/>
  <c r="X8" i="25"/>
  <c r="Y8" i="25" s="1"/>
  <c r="Z8" i="25" s="1"/>
  <c r="AA8" i="25" s="1"/>
  <c r="N6" i="25"/>
  <c r="O6" i="25" s="1"/>
  <c r="P6" i="25" s="1"/>
  <c r="Q6" i="25" s="1"/>
  <c r="D64" i="25"/>
  <c r="E64" i="25" s="1"/>
  <c r="F64" i="25" s="1"/>
  <c r="G64" i="25" s="1"/>
  <c r="S59" i="25"/>
  <c r="T59" i="25" s="1"/>
  <c r="U59" i="25" s="1"/>
  <c r="V59" i="25" s="1"/>
  <c r="AH57" i="25"/>
  <c r="AI57" i="25" s="1"/>
  <c r="AJ57" i="25" s="1"/>
  <c r="AK57" i="25" s="1"/>
  <c r="S21" i="25"/>
  <c r="T21" i="25" s="1"/>
  <c r="U21" i="25" s="1"/>
  <c r="V21" i="25" s="1"/>
  <c r="D11" i="25"/>
  <c r="E11" i="25" s="1"/>
  <c r="F11" i="25" s="1"/>
  <c r="G11" i="25" s="1"/>
  <c r="D72" i="25"/>
  <c r="E72" i="25" s="1"/>
  <c r="F72" i="25" s="1"/>
  <c r="G72" i="25" s="1"/>
  <c r="N72" i="25"/>
  <c r="O72" i="25" s="1"/>
  <c r="P72" i="25" s="1"/>
  <c r="Q72" i="25" s="1"/>
  <c r="I70" i="25"/>
  <c r="J70" i="25" s="1"/>
  <c r="K70" i="25" s="1"/>
  <c r="L70" i="25" s="1"/>
  <c r="D69" i="25"/>
  <c r="E69" i="25" s="1"/>
  <c r="F69" i="25" s="1"/>
  <c r="G69" i="25" s="1"/>
  <c r="X55" i="25"/>
  <c r="Y55" i="25" s="1"/>
  <c r="Z55" i="25" s="1"/>
  <c r="AA55" i="25" s="1"/>
  <c r="AC16" i="25"/>
  <c r="AD16" i="25" s="1"/>
  <c r="AE16" i="25" s="1"/>
  <c r="AF16" i="25" s="1"/>
  <c r="N12" i="25"/>
  <c r="O12" i="25" s="1"/>
  <c r="P12" i="25" s="1"/>
  <c r="Q12" i="25" s="1"/>
  <c r="S3" i="25"/>
  <c r="S71" i="25"/>
  <c r="T71" i="25" s="1"/>
  <c r="U71" i="25" s="1"/>
  <c r="V71" i="25" s="1"/>
  <c r="N68" i="25"/>
  <c r="O68" i="25" s="1"/>
  <c r="P68" i="25" s="1"/>
  <c r="Q68" i="25" s="1"/>
  <c r="X50" i="25"/>
  <c r="Y50" i="25" s="1"/>
  <c r="Z50" i="25" s="1"/>
  <c r="AA50" i="25" s="1"/>
  <c r="AH48" i="25"/>
  <c r="AI48" i="25" s="1"/>
  <c r="AJ48" i="25" s="1"/>
  <c r="AK48" i="25" s="1"/>
  <c r="D16" i="25"/>
  <c r="E16" i="25" s="1"/>
  <c r="F16" i="25" s="1"/>
  <c r="G16" i="25" s="1"/>
  <c r="AH6" i="25"/>
  <c r="AI6" i="25" s="1"/>
  <c r="AJ6" i="25" s="1"/>
  <c r="AK6" i="25" s="1"/>
  <c r="D37" i="25"/>
  <c r="E37" i="25" s="1"/>
  <c r="F37" i="25" s="1"/>
  <c r="G37" i="25" s="1"/>
  <c r="AH72" i="25"/>
  <c r="AI72" i="25" s="1"/>
  <c r="AJ72" i="25" s="1"/>
  <c r="AK72" i="25" s="1"/>
  <c r="S74" i="25"/>
  <c r="T74" i="25" s="1"/>
  <c r="U74" i="25" s="1"/>
  <c r="V74" i="25" s="1"/>
  <c r="X69" i="25"/>
  <c r="Y69" i="25" s="1"/>
  <c r="Z69" i="25" s="1"/>
  <c r="AA69" i="25" s="1"/>
  <c r="N73" i="25"/>
  <c r="O73" i="25" s="1"/>
  <c r="P73" i="25" s="1"/>
  <c r="Q73" i="25" s="1"/>
  <c r="X71" i="25"/>
  <c r="Y71" i="25" s="1"/>
  <c r="Z71" i="25" s="1"/>
  <c r="AA71" i="25" s="1"/>
  <c r="X70" i="25"/>
  <c r="Y70" i="25" s="1"/>
  <c r="Z70" i="25" s="1"/>
  <c r="AA70" i="25" s="1"/>
  <c r="I69" i="25"/>
  <c r="J69" i="25" s="1"/>
  <c r="K69" i="25" s="1"/>
  <c r="L69" i="25" s="1"/>
  <c r="D74" i="25"/>
  <c r="E74" i="25" s="1"/>
  <c r="F74" i="25" s="1"/>
  <c r="G74" i="25" s="1"/>
  <c r="I68" i="25"/>
  <c r="J68" i="25" s="1"/>
  <c r="K68" i="25" s="1"/>
  <c r="L68" i="25" s="1"/>
  <c r="AH66" i="25"/>
  <c r="AI66" i="25" s="1"/>
  <c r="AJ66" i="25" s="1"/>
  <c r="AK66" i="25" s="1"/>
  <c r="AH33" i="25"/>
  <c r="AI33" i="25" s="1"/>
  <c r="AJ33" i="25" s="1"/>
  <c r="AK33" i="25" s="1"/>
  <c r="D65" i="25"/>
  <c r="E65" i="25" s="1"/>
  <c r="F65" i="25" s="1"/>
  <c r="G65" i="25" s="1"/>
  <c r="N63" i="25"/>
  <c r="O63" i="25" s="1"/>
  <c r="P63" i="25" s="1"/>
  <c r="Q63" i="25" s="1"/>
  <c r="S32" i="25"/>
  <c r="T32" i="25" s="1"/>
  <c r="U32" i="25" s="1"/>
  <c r="V32" i="25" s="1"/>
  <c r="X64" i="25"/>
  <c r="Y64" i="25" s="1"/>
  <c r="Z64" i="25" s="1"/>
  <c r="AA64" i="25" s="1"/>
  <c r="D30" i="25"/>
  <c r="E30" i="25" s="1"/>
  <c r="F30" i="25" s="1"/>
  <c r="G30" i="25" s="1"/>
  <c r="AH62" i="25"/>
  <c r="AI62" i="25" s="1"/>
  <c r="AJ62" i="25" s="1"/>
  <c r="AK62" i="25" s="1"/>
  <c r="S30" i="25"/>
  <c r="T30" i="25" s="1"/>
  <c r="U30" i="25" s="1"/>
  <c r="V30" i="25" s="1"/>
  <c r="N30" i="25"/>
  <c r="O30" i="25" s="1"/>
  <c r="P30" i="25" s="1"/>
  <c r="Q30" i="25" s="1"/>
  <c r="AH60" i="25"/>
  <c r="AI60" i="25" s="1"/>
  <c r="AJ60" i="25" s="1"/>
  <c r="AK60" i="25" s="1"/>
  <c r="AH27" i="25"/>
  <c r="AI27" i="25" s="1"/>
  <c r="AJ27" i="25" s="1"/>
  <c r="AK27" i="25" s="1"/>
  <c r="AC27" i="25"/>
  <c r="AD27" i="25" s="1"/>
  <c r="AE27" i="25" s="1"/>
  <c r="AF27" i="25" s="1"/>
  <c r="N58" i="25"/>
  <c r="O58" i="25" s="1"/>
  <c r="P58" i="25" s="1"/>
  <c r="Q58" i="25" s="1"/>
  <c r="AH26" i="25"/>
  <c r="AI26" i="25" s="1"/>
  <c r="AJ26" i="25" s="1"/>
  <c r="AK26" i="25" s="1"/>
  <c r="D24" i="25"/>
  <c r="E24" i="25" s="1"/>
  <c r="F24" i="25" s="1"/>
  <c r="G24" i="25" s="1"/>
  <c r="X24" i="25"/>
  <c r="Y24" i="25" s="1"/>
  <c r="Z24" i="25" s="1"/>
  <c r="AA24" i="25" s="1"/>
  <c r="AC53" i="25"/>
  <c r="AD53" i="25" s="1"/>
  <c r="AE53" i="25" s="1"/>
  <c r="AF53" i="25" s="1"/>
  <c r="D53" i="25"/>
  <c r="E53" i="25" s="1"/>
  <c r="F53" i="25" s="1"/>
  <c r="G53" i="25" s="1"/>
  <c r="S22" i="25"/>
  <c r="T22" i="25" s="1"/>
  <c r="U22" i="25" s="1"/>
  <c r="V22" i="25" s="1"/>
  <c r="I22" i="25"/>
  <c r="J22" i="25" s="1"/>
  <c r="K22" i="25" s="1"/>
  <c r="L22" i="25" s="1"/>
  <c r="AH52" i="25"/>
  <c r="AI52" i="25" s="1"/>
  <c r="AJ52" i="25" s="1"/>
  <c r="AK52" i="25" s="1"/>
  <c r="N20" i="25"/>
  <c r="O20" i="25" s="1"/>
  <c r="P20" i="25" s="1"/>
  <c r="Q20" i="25" s="1"/>
  <c r="I49" i="25"/>
  <c r="J49" i="25" s="1"/>
  <c r="K49" i="25" s="1"/>
  <c r="L49" i="25" s="1"/>
  <c r="D46" i="25"/>
  <c r="E46" i="25" s="1"/>
  <c r="F46" i="25" s="1"/>
  <c r="G46" i="25" s="1"/>
  <c r="X16" i="25"/>
  <c r="Y16" i="25" s="1"/>
  <c r="Z16" i="25" s="1"/>
  <c r="AA16" i="25" s="1"/>
  <c r="D45" i="25"/>
  <c r="E45" i="25" s="1"/>
  <c r="F45" i="25" s="1"/>
  <c r="G45" i="25" s="1"/>
  <c r="AC43" i="25"/>
  <c r="AD43" i="25" s="1"/>
  <c r="AE43" i="25" s="1"/>
  <c r="AF43" i="25" s="1"/>
  <c r="AH12" i="25"/>
  <c r="AI12" i="25" s="1"/>
  <c r="AJ12" i="25" s="1"/>
  <c r="AK12" i="25" s="1"/>
  <c r="S44" i="25"/>
  <c r="T44" i="25" s="1"/>
  <c r="U44" i="25" s="1"/>
  <c r="V44" i="25" s="1"/>
  <c r="D12" i="25"/>
  <c r="E12" i="25" s="1"/>
  <c r="F12" i="25" s="1"/>
  <c r="G12" i="25" s="1"/>
  <c r="AC41" i="25"/>
  <c r="AD41" i="25" s="1"/>
  <c r="AE41" i="25" s="1"/>
  <c r="AF41" i="25" s="1"/>
  <c r="N40" i="25"/>
  <c r="O40" i="25" s="1"/>
  <c r="P40" i="25" s="1"/>
  <c r="Q40" i="25" s="1"/>
  <c r="D9" i="25"/>
  <c r="E9" i="25" s="1"/>
  <c r="F9" i="25" s="1"/>
  <c r="G9" i="25" s="1"/>
  <c r="X39" i="25"/>
  <c r="Y39" i="25" s="1"/>
  <c r="Z39" i="25" s="1"/>
  <c r="AA39" i="25" s="1"/>
  <c r="AC8" i="25"/>
  <c r="AD8" i="25" s="1"/>
  <c r="AE8" i="25" s="1"/>
  <c r="AF8" i="25" s="1"/>
  <c r="S5" i="25"/>
  <c r="T5" i="25" s="1"/>
  <c r="U5" i="25" s="1"/>
  <c r="V5" i="25" s="1"/>
  <c r="I5" i="25"/>
  <c r="J5" i="25" s="1"/>
  <c r="K5" i="25" s="1"/>
  <c r="L5" i="25" s="1"/>
  <c r="X4" i="25"/>
  <c r="Y4" i="25" s="1"/>
  <c r="Z4" i="25" s="1"/>
  <c r="AA4" i="25" s="1"/>
  <c r="N4" i="25"/>
  <c r="O4" i="25" s="1"/>
  <c r="P4" i="25" s="1"/>
  <c r="Q4" i="25" s="1"/>
  <c r="I66" i="25"/>
  <c r="J66" i="25" s="1"/>
  <c r="K66" i="25" s="1"/>
  <c r="L66" i="25" s="1"/>
  <c r="AH65" i="25"/>
  <c r="AI65" i="25" s="1"/>
  <c r="AJ65" i="25" s="1"/>
  <c r="AK65" i="25" s="1"/>
  <c r="AH64" i="25"/>
  <c r="AI64" i="25" s="1"/>
  <c r="AJ64" i="25" s="1"/>
  <c r="AK64" i="25" s="1"/>
  <c r="X32" i="25"/>
  <c r="Y32" i="25" s="1"/>
  <c r="Z32" i="25" s="1"/>
  <c r="AA32" i="25" s="1"/>
  <c r="D31" i="25"/>
  <c r="E31" i="25" s="1"/>
  <c r="F31" i="25" s="1"/>
  <c r="G31" i="25" s="1"/>
  <c r="N31" i="25"/>
  <c r="O31" i="25" s="1"/>
  <c r="P31" i="25" s="1"/>
  <c r="Q31" i="25" s="1"/>
  <c r="I61" i="25"/>
  <c r="J61" i="25" s="1"/>
  <c r="K61" i="25" s="1"/>
  <c r="L61" i="25" s="1"/>
  <c r="S60" i="25"/>
  <c r="T60" i="25" s="1"/>
  <c r="U60" i="25" s="1"/>
  <c r="V60" i="25" s="1"/>
  <c r="X58" i="25"/>
  <c r="Y58" i="25" s="1"/>
  <c r="Z58" i="25" s="1"/>
  <c r="AA58" i="25" s="1"/>
  <c r="D56" i="25"/>
  <c r="E56" i="25" s="1"/>
  <c r="F56" i="25" s="1"/>
  <c r="G56" i="25" s="1"/>
  <c r="N56" i="25"/>
  <c r="O56" i="25" s="1"/>
  <c r="P56" i="25" s="1"/>
  <c r="Q56" i="25" s="1"/>
  <c r="N24" i="25"/>
  <c r="O24" i="25" s="1"/>
  <c r="P24" i="25" s="1"/>
  <c r="Q24" i="25" s="1"/>
  <c r="AH23" i="25"/>
  <c r="AI23" i="25" s="1"/>
  <c r="AJ23" i="25" s="1"/>
  <c r="AK23" i="25" s="1"/>
  <c r="S23" i="25"/>
  <c r="T23" i="25" s="1"/>
  <c r="U23" i="25" s="1"/>
  <c r="V23" i="25" s="1"/>
  <c r="I23" i="25"/>
  <c r="J23" i="25" s="1"/>
  <c r="K23" i="25" s="1"/>
  <c r="L23" i="25" s="1"/>
  <c r="S53" i="25"/>
  <c r="T53" i="25" s="1"/>
  <c r="U53" i="25" s="1"/>
  <c r="V53" i="25" s="1"/>
  <c r="X52" i="25"/>
  <c r="Y52" i="25" s="1"/>
  <c r="Z52" i="25" s="1"/>
  <c r="AA52" i="25" s="1"/>
  <c r="AH21" i="25"/>
  <c r="AI21" i="25" s="1"/>
  <c r="AJ21" i="25" s="1"/>
  <c r="AK21" i="25" s="1"/>
  <c r="N18" i="25"/>
  <c r="O18" i="25" s="1"/>
  <c r="P18" i="25" s="1"/>
  <c r="Q18" i="25" s="1"/>
  <c r="S48" i="25"/>
  <c r="T48" i="25" s="1"/>
  <c r="U48" i="25" s="1"/>
  <c r="V48" i="25" s="1"/>
  <c r="X47" i="25"/>
  <c r="Y47" i="25" s="1"/>
  <c r="Z47" i="25" s="1"/>
  <c r="AA47" i="25" s="1"/>
  <c r="S47" i="25"/>
  <c r="T47" i="25" s="1"/>
  <c r="U47" i="25" s="1"/>
  <c r="V47" i="25" s="1"/>
  <c r="X15" i="25"/>
  <c r="Y15" i="25" s="1"/>
  <c r="Z15" i="25" s="1"/>
  <c r="AA15" i="25" s="1"/>
  <c r="S14" i="25"/>
  <c r="T14" i="25" s="1"/>
  <c r="U14" i="25" s="1"/>
  <c r="V14" i="25" s="1"/>
  <c r="X13" i="25"/>
  <c r="Y13" i="25" s="1"/>
  <c r="Z13" i="25" s="1"/>
  <c r="AA13" i="25" s="1"/>
  <c r="N42" i="25"/>
  <c r="O42" i="25" s="1"/>
  <c r="P42" i="25" s="1"/>
  <c r="Q42" i="25" s="1"/>
  <c r="X40" i="25"/>
  <c r="Y40" i="25" s="1"/>
  <c r="Z40" i="25" s="1"/>
  <c r="AA40" i="25" s="1"/>
  <c r="X10" i="25"/>
  <c r="Y10" i="25" s="1"/>
  <c r="Z10" i="25" s="1"/>
  <c r="AA10" i="25" s="1"/>
  <c r="D8" i="25"/>
  <c r="E8" i="25" s="1"/>
  <c r="F8" i="25" s="1"/>
  <c r="G8" i="25" s="1"/>
  <c r="D38" i="25"/>
  <c r="E38" i="25" s="1"/>
  <c r="F38" i="25" s="1"/>
  <c r="G38" i="25" s="1"/>
  <c r="N36" i="25"/>
  <c r="O36" i="25" s="1"/>
  <c r="P36" i="25" s="1"/>
  <c r="Q36" i="25" s="1"/>
  <c r="X30" i="25"/>
  <c r="Y30" i="25" s="1"/>
  <c r="Z30" i="25" s="1"/>
  <c r="AA30" i="25" s="1"/>
  <c r="I27" i="25"/>
  <c r="J27" i="25" s="1"/>
  <c r="K27" i="25" s="1"/>
  <c r="L27" i="25" s="1"/>
  <c r="N54" i="25"/>
  <c r="O54" i="25" s="1"/>
  <c r="P54" i="25" s="1"/>
  <c r="Q54" i="25" s="1"/>
  <c r="D21" i="25"/>
  <c r="E21" i="25" s="1"/>
  <c r="F21" i="25" s="1"/>
  <c r="G21" i="25" s="1"/>
  <c r="X11" i="25"/>
  <c r="Y11" i="25" s="1"/>
  <c r="Z11" i="25" s="1"/>
  <c r="AA11" i="25" s="1"/>
  <c r="D3" i="25"/>
  <c r="S66" i="25"/>
  <c r="T66" i="25" s="1"/>
  <c r="U66" i="25" s="1"/>
  <c r="V66" i="25" s="1"/>
  <c r="I65" i="25"/>
  <c r="J65" i="25" s="1"/>
  <c r="K65" i="25" s="1"/>
  <c r="L65" i="25" s="1"/>
  <c r="AC65" i="25"/>
  <c r="AD65" i="25" s="1"/>
  <c r="AE65" i="25" s="1"/>
  <c r="AF65" i="25" s="1"/>
  <c r="N64" i="25"/>
  <c r="O64" i="25" s="1"/>
  <c r="P64" i="25" s="1"/>
  <c r="Q64" i="25" s="1"/>
  <c r="D63" i="25"/>
  <c r="E63" i="25" s="1"/>
  <c r="F63" i="25" s="1"/>
  <c r="G63" i="25" s="1"/>
  <c r="N29" i="25"/>
  <c r="O29" i="25" s="1"/>
  <c r="P29" i="25" s="1"/>
  <c r="Q29" i="25" s="1"/>
  <c r="X26" i="25"/>
  <c r="Y26" i="25" s="1"/>
  <c r="Z26" i="25" s="1"/>
  <c r="AA26" i="25" s="1"/>
  <c r="AH54" i="25"/>
  <c r="AI54" i="25" s="1"/>
  <c r="AJ54" i="25" s="1"/>
  <c r="AK54" i="25" s="1"/>
  <c r="AH53" i="25"/>
  <c r="AI53" i="25" s="1"/>
  <c r="AJ53" i="25" s="1"/>
  <c r="AK53" i="25" s="1"/>
  <c r="N21" i="25"/>
  <c r="O21" i="25" s="1"/>
  <c r="P21" i="25" s="1"/>
  <c r="Q21" i="25" s="1"/>
  <c r="AH22" i="25"/>
  <c r="AI22" i="25" s="1"/>
  <c r="AJ22" i="25" s="1"/>
  <c r="AK22" i="25" s="1"/>
  <c r="N51" i="25"/>
  <c r="O51" i="25" s="1"/>
  <c r="P51" i="25" s="1"/>
  <c r="Q51" i="25" s="1"/>
  <c r="I51" i="25"/>
  <c r="J51" i="25" s="1"/>
  <c r="K51" i="25" s="1"/>
  <c r="L51" i="25" s="1"/>
  <c r="I18" i="25"/>
  <c r="J18" i="25" s="1"/>
  <c r="K18" i="25" s="1"/>
  <c r="L18" i="25" s="1"/>
  <c r="N48" i="25"/>
  <c r="O48" i="25" s="1"/>
  <c r="P48" i="25" s="1"/>
  <c r="Q48" i="25" s="1"/>
  <c r="I17" i="25"/>
  <c r="J17" i="25" s="1"/>
  <c r="K17" i="25" s="1"/>
  <c r="L17" i="25" s="1"/>
  <c r="D15" i="25"/>
  <c r="E15" i="25" s="1"/>
  <c r="F15" i="25" s="1"/>
  <c r="G15" i="25" s="1"/>
  <c r="N45" i="25"/>
  <c r="O45" i="25" s="1"/>
  <c r="P45" i="25" s="1"/>
  <c r="Q45" i="25" s="1"/>
  <c r="D13" i="25"/>
  <c r="E13" i="25" s="1"/>
  <c r="F13" i="25" s="1"/>
  <c r="G13" i="25" s="1"/>
  <c r="N43" i="25"/>
  <c r="O43" i="25" s="1"/>
  <c r="P43" i="25" s="1"/>
  <c r="Q43" i="25" s="1"/>
  <c r="S11" i="25"/>
  <c r="T11" i="25" s="1"/>
  <c r="U11" i="25" s="1"/>
  <c r="V11" i="25" s="1"/>
  <c r="I43" i="25"/>
  <c r="J43" i="25" s="1"/>
  <c r="K43" i="25" s="1"/>
  <c r="L43" i="25" s="1"/>
  <c r="AH11" i="25"/>
  <c r="AI11" i="25" s="1"/>
  <c r="AJ11" i="25" s="1"/>
  <c r="AK11" i="25" s="1"/>
  <c r="AH42" i="25"/>
  <c r="AI42" i="25" s="1"/>
  <c r="AJ42" i="25" s="1"/>
  <c r="AK42" i="25" s="1"/>
  <c r="S9" i="25"/>
  <c r="T9" i="25" s="1"/>
  <c r="U9" i="25" s="1"/>
  <c r="V9" i="25" s="1"/>
  <c r="AH10" i="25"/>
  <c r="AI10" i="25" s="1"/>
  <c r="AJ10" i="25" s="1"/>
  <c r="AK10" i="25" s="1"/>
  <c r="D41" i="25"/>
  <c r="E41" i="25" s="1"/>
  <c r="F41" i="25" s="1"/>
  <c r="G41" i="25" s="1"/>
  <c r="N9" i="25"/>
  <c r="O9" i="25" s="1"/>
  <c r="P9" i="25" s="1"/>
  <c r="Q9" i="25" s="1"/>
  <c r="N39" i="25"/>
  <c r="O39" i="25" s="1"/>
  <c r="P39" i="25" s="1"/>
  <c r="Q39" i="25" s="1"/>
  <c r="X6" i="25"/>
  <c r="Y6" i="25" s="1"/>
  <c r="Z6" i="25" s="1"/>
  <c r="AA6" i="25" s="1"/>
  <c r="I38" i="25"/>
  <c r="J38" i="25" s="1"/>
  <c r="K38" i="25" s="1"/>
  <c r="L38" i="25" s="1"/>
  <c r="I6" i="25"/>
  <c r="J6" i="25" s="1"/>
  <c r="K6" i="25" s="1"/>
  <c r="L6" i="25" s="1"/>
  <c r="N37" i="25"/>
  <c r="O37" i="25" s="1"/>
  <c r="P37" i="25" s="1"/>
  <c r="Q37" i="25" s="1"/>
  <c r="D4" i="25"/>
  <c r="E4" i="25" s="1"/>
  <c r="F4" i="25" s="1"/>
  <c r="G4" i="25" s="1"/>
  <c r="AH67" i="25"/>
  <c r="AI67" i="25" s="1"/>
  <c r="AJ67" i="25" s="1"/>
  <c r="AK67" i="25" s="1"/>
  <c r="AC32" i="25"/>
  <c r="AD32" i="25" s="1"/>
  <c r="AE32" i="25" s="1"/>
  <c r="AF32" i="25" s="1"/>
  <c r="I64" i="25"/>
  <c r="J64" i="25" s="1"/>
  <c r="K64" i="25" s="1"/>
  <c r="L64" i="25" s="1"/>
  <c r="AH61" i="25"/>
  <c r="AI61" i="25" s="1"/>
  <c r="AJ61" i="25" s="1"/>
  <c r="AK61" i="25" s="1"/>
  <c r="I60" i="25"/>
  <c r="J60" i="25" s="1"/>
  <c r="K60" i="25" s="1"/>
  <c r="L60" i="25" s="1"/>
  <c r="X59" i="25"/>
  <c r="Y59" i="25" s="1"/>
  <c r="Z59" i="25" s="1"/>
  <c r="AA59" i="25" s="1"/>
  <c r="N28" i="25"/>
  <c r="O28" i="25" s="1"/>
  <c r="P28" i="25" s="1"/>
  <c r="Q28" i="25" s="1"/>
  <c r="I59" i="25"/>
  <c r="J59" i="25" s="1"/>
  <c r="K59" i="25" s="1"/>
  <c r="L59" i="25" s="1"/>
  <c r="AH56" i="25"/>
  <c r="AI56" i="25" s="1"/>
  <c r="AJ56" i="25" s="1"/>
  <c r="AK56" i="25" s="1"/>
  <c r="D25" i="25"/>
  <c r="E25" i="25" s="1"/>
  <c r="F25" i="25" s="1"/>
  <c r="G25" i="25" s="1"/>
  <c r="AC55" i="25"/>
  <c r="AD55" i="25" s="1"/>
  <c r="AE55" i="25" s="1"/>
  <c r="AF55" i="25" s="1"/>
  <c r="D55" i="25"/>
  <c r="E55" i="25" s="1"/>
  <c r="F55" i="25" s="1"/>
  <c r="G55" i="25" s="1"/>
  <c r="N25" i="25"/>
  <c r="O25" i="25" s="1"/>
  <c r="P25" i="25" s="1"/>
  <c r="Q25" i="25" s="1"/>
  <c r="N53" i="25"/>
  <c r="O53" i="25" s="1"/>
  <c r="P53" i="25" s="1"/>
  <c r="Q53" i="25" s="1"/>
  <c r="X21" i="25"/>
  <c r="Y21" i="25" s="1"/>
  <c r="Z21" i="25" s="1"/>
  <c r="AA21" i="25" s="1"/>
  <c r="X20" i="25"/>
  <c r="Y20" i="25" s="1"/>
  <c r="Z20" i="25" s="1"/>
  <c r="AA20" i="25" s="1"/>
  <c r="N50" i="25"/>
  <c r="O50" i="25" s="1"/>
  <c r="P50" i="25" s="1"/>
  <c r="Q50" i="25" s="1"/>
  <c r="AC50" i="25"/>
  <c r="AD50" i="25" s="1"/>
  <c r="AE50" i="25" s="1"/>
  <c r="AF50" i="25" s="1"/>
  <c r="D50" i="25"/>
  <c r="E50" i="25" s="1"/>
  <c r="F50" i="25" s="1"/>
  <c r="G50" i="25" s="1"/>
  <c r="X19" i="25"/>
  <c r="Y19" i="25" s="1"/>
  <c r="Z19" i="25" s="1"/>
  <c r="AA19" i="25" s="1"/>
  <c r="I48" i="25"/>
  <c r="J48" i="25" s="1"/>
  <c r="K48" i="25" s="1"/>
  <c r="L48" i="25" s="1"/>
  <c r="I47" i="25"/>
  <c r="J47" i="25" s="1"/>
  <c r="K47" i="25" s="1"/>
  <c r="L47" i="25" s="1"/>
  <c r="AH47" i="25"/>
  <c r="AI47" i="25" s="1"/>
  <c r="AJ47" i="25" s="1"/>
  <c r="AK47" i="25" s="1"/>
  <c r="X17" i="25"/>
  <c r="Y17" i="25" s="1"/>
  <c r="Z17" i="25" s="1"/>
  <c r="AA17" i="25" s="1"/>
  <c r="N16" i="25"/>
  <c r="O16" i="25" s="1"/>
  <c r="P16" i="25" s="1"/>
  <c r="Q16" i="25" s="1"/>
  <c r="I16" i="25"/>
  <c r="J16" i="25" s="1"/>
  <c r="K16" i="25" s="1"/>
  <c r="L16" i="25" s="1"/>
  <c r="N46" i="25"/>
  <c r="O46" i="25" s="1"/>
  <c r="P46" i="25" s="1"/>
  <c r="Q46" i="25" s="1"/>
  <c r="AH14" i="25"/>
  <c r="AI14" i="25" s="1"/>
  <c r="AJ14" i="25" s="1"/>
  <c r="AK14" i="25" s="1"/>
  <c r="S12" i="25"/>
  <c r="T12" i="25" s="1"/>
  <c r="U12" i="25" s="1"/>
  <c r="V12" i="25" s="1"/>
  <c r="D42" i="25"/>
  <c r="E42" i="25" s="1"/>
  <c r="F42" i="25" s="1"/>
  <c r="G42" i="25" s="1"/>
  <c r="AH40" i="25"/>
  <c r="AI40" i="25" s="1"/>
  <c r="AJ40" i="25" s="1"/>
  <c r="AK40" i="25" s="1"/>
  <c r="S10" i="25"/>
  <c r="T10" i="25" s="1"/>
  <c r="U10" i="25" s="1"/>
  <c r="V10" i="25" s="1"/>
  <c r="I39" i="25"/>
  <c r="J39" i="25" s="1"/>
  <c r="K39" i="25" s="1"/>
  <c r="L39" i="25" s="1"/>
  <c r="AH39" i="25"/>
  <c r="AI39" i="25" s="1"/>
  <c r="AJ39" i="25" s="1"/>
  <c r="AK39" i="25" s="1"/>
  <c r="X7" i="25"/>
  <c r="Y7" i="25" s="1"/>
  <c r="Z7" i="25" s="1"/>
  <c r="AA7" i="25" s="1"/>
  <c r="AC3" i="25"/>
  <c r="I3" i="25"/>
  <c r="I35" i="25"/>
  <c r="J35" i="25" s="1"/>
  <c r="K35" i="25" s="1"/>
  <c r="L35" i="25" s="1"/>
  <c r="X61" i="25"/>
  <c r="Y61" i="25" s="1"/>
  <c r="Z61" i="25" s="1"/>
  <c r="AA61" i="25" s="1"/>
  <c r="AC29" i="25"/>
  <c r="AD29" i="25" s="1"/>
  <c r="AE29" i="25" s="1"/>
  <c r="AF29" i="25" s="1"/>
  <c r="X18" i="25"/>
  <c r="Y18" i="25" s="1"/>
  <c r="Z18" i="25" s="1"/>
  <c r="AA18" i="25" s="1"/>
  <c r="AC49" i="25"/>
  <c r="AD49" i="25" s="1"/>
  <c r="AE49" i="25" s="1"/>
  <c r="AF49" i="25" s="1"/>
  <c r="D44" i="25"/>
  <c r="E44" i="25" s="1"/>
  <c r="F44" i="25" s="1"/>
  <c r="G44" i="25" s="1"/>
  <c r="X38" i="25"/>
  <c r="Y38" i="25" s="1"/>
  <c r="Z38" i="25" s="1"/>
  <c r="AA38" i="25" s="1"/>
  <c r="X3" i="25"/>
  <c r="I32" i="25"/>
  <c r="J32" i="25" s="1"/>
  <c r="K32" i="25" s="1"/>
  <c r="L32" i="25" s="1"/>
  <c r="D32" i="25"/>
  <c r="E32" i="25" s="1"/>
  <c r="F32" i="25" s="1"/>
  <c r="G32" i="25" s="1"/>
  <c r="S31" i="25"/>
  <c r="T31" i="25" s="1"/>
  <c r="U31" i="25" s="1"/>
  <c r="V31" i="25" s="1"/>
  <c r="AH29" i="25"/>
  <c r="AI29" i="25" s="1"/>
  <c r="AJ29" i="25" s="1"/>
  <c r="AK29" i="25" s="1"/>
  <c r="S27" i="25"/>
  <c r="T27" i="25" s="1"/>
  <c r="U27" i="25" s="1"/>
  <c r="V27" i="25" s="1"/>
  <c r="N27" i="25"/>
  <c r="O27" i="25" s="1"/>
  <c r="P27" i="25" s="1"/>
  <c r="Q27" i="25" s="1"/>
  <c r="AC24" i="25"/>
  <c r="AD24" i="25" s="1"/>
  <c r="AE24" i="25" s="1"/>
  <c r="AF24" i="25" s="1"/>
  <c r="X23" i="25"/>
  <c r="Y23" i="25" s="1"/>
  <c r="Z23" i="25" s="1"/>
  <c r="AA23" i="25" s="1"/>
  <c r="D47" i="25"/>
  <c r="E47" i="25" s="1"/>
  <c r="F47" i="25" s="1"/>
  <c r="G47" i="25" s="1"/>
  <c r="I15" i="25"/>
  <c r="J15" i="25" s="1"/>
  <c r="K15" i="25" s="1"/>
  <c r="L15" i="25" s="1"/>
  <c r="AC45" i="25"/>
  <c r="AD45" i="25" s="1"/>
  <c r="AE45" i="25" s="1"/>
  <c r="AF45" i="25" s="1"/>
  <c r="AC46" i="25"/>
  <c r="AD46" i="25" s="1"/>
  <c r="AE46" i="25" s="1"/>
  <c r="AF46" i="25" s="1"/>
  <c r="X14" i="25"/>
  <c r="Y14" i="25" s="1"/>
  <c r="Z14" i="25" s="1"/>
  <c r="AA14" i="25" s="1"/>
  <c r="AC13" i="25"/>
  <c r="AD13" i="25" s="1"/>
  <c r="AE13" i="25" s="1"/>
  <c r="AF13" i="25" s="1"/>
  <c r="I10" i="25"/>
  <c r="J10" i="25" s="1"/>
  <c r="K10" i="25" s="1"/>
  <c r="L10" i="25" s="1"/>
  <c r="I8" i="25"/>
  <c r="J8" i="25" s="1"/>
  <c r="K8" i="25" s="1"/>
  <c r="L8" i="25" s="1"/>
  <c r="N35" i="25"/>
  <c r="O35" i="25" s="1"/>
  <c r="P35" i="25" s="1"/>
  <c r="Q35" i="25" s="1"/>
  <c r="AH69" i="25"/>
  <c r="AI69" i="25" s="1"/>
  <c r="AJ69" i="25" s="1"/>
  <c r="AK69" i="25" s="1"/>
  <c r="I67" i="25"/>
  <c r="J67" i="25" s="1"/>
  <c r="K67" i="25" s="1"/>
  <c r="L67" i="25" s="1"/>
  <c r="S67" i="25"/>
  <c r="T67" i="25" s="1"/>
  <c r="U67" i="25" s="1"/>
  <c r="V67" i="25" s="1"/>
  <c r="D66" i="25"/>
  <c r="E66" i="25" s="1"/>
  <c r="F66" i="25" s="1"/>
  <c r="G66" i="25" s="1"/>
  <c r="S33" i="25"/>
  <c r="T33" i="25" s="1"/>
  <c r="U33" i="25" s="1"/>
  <c r="V33" i="25" s="1"/>
  <c r="AC33" i="25"/>
  <c r="AD33" i="25" s="1"/>
  <c r="AE33" i="25" s="1"/>
  <c r="AF33" i="25" s="1"/>
  <c r="I33" i="25"/>
  <c r="J33" i="25" s="1"/>
  <c r="K33" i="25" s="1"/>
  <c r="L33" i="25" s="1"/>
  <c r="X63" i="25"/>
  <c r="Y63" i="25" s="1"/>
  <c r="Z63" i="25" s="1"/>
  <c r="AA63" i="25" s="1"/>
  <c r="I62" i="25"/>
  <c r="J62" i="25" s="1"/>
  <c r="K62" i="25" s="1"/>
  <c r="L62" i="25" s="1"/>
  <c r="S62" i="25"/>
  <c r="T62" i="25" s="1"/>
  <c r="U62" i="25" s="1"/>
  <c r="V62" i="25" s="1"/>
  <c r="D60" i="25"/>
  <c r="E60" i="25" s="1"/>
  <c r="F60" i="25" s="1"/>
  <c r="G60" i="25" s="1"/>
  <c r="X29" i="25"/>
  <c r="Y29" i="25" s="1"/>
  <c r="Z29" i="25" s="1"/>
  <c r="AA29" i="25" s="1"/>
  <c r="D29" i="25"/>
  <c r="E29" i="25" s="1"/>
  <c r="F29" i="25" s="1"/>
  <c r="G29" i="25" s="1"/>
  <c r="D28" i="25"/>
  <c r="E28" i="25" s="1"/>
  <c r="F28" i="25" s="1"/>
  <c r="G28" i="25" s="1"/>
  <c r="I57" i="25"/>
  <c r="J57" i="25" s="1"/>
  <c r="K57" i="25" s="1"/>
  <c r="L57" i="25" s="1"/>
  <c r="S57" i="25"/>
  <c r="T57" i="25" s="1"/>
  <c r="U57" i="25" s="1"/>
  <c r="V57" i="25" s="1"/>
  <c r="AC57" i="25"/>
  <c r="AD57" i="25" s="1"/>
  <c r="AE57" i="25" s="1"/>
  <c r="AF57" i="25" s="1"/>
  <c r="X25" i="25"/>
  <c r="Y25" i="25" s="1"/>
  <c r="Z25" i="25" s="1"/>
  <c r="AA25" i="25" s="1"/>
  <c r="N55" i="25"/>
  <c r="O55" i="25" s="1"/>
  <c r="P55" i="25" s="1"/>
  <c r="Q55" i="25" s="1"/>
  <c r="I54" i="25"/>
  <c r="J54" i="25" s="1"/>
  <c r="K54" i="25" s="1"/>
  <c r="L54" i="25" s="1"/>
  <c r="AC54" i="25"/>
  <c r="AD54" i="25" s="1"/>
  <c r="AE54" i="25" s="1"/>
  <c r="AF54" i="25" s="1"/>
  <c r="N52" i="25"/>
  <c r="O52" i="25" s="1"/>
  <c r="P52" i="25" s="1"/>
  <c r="Q52" i="25" s="1"/>
  <c r="S20" i="25"/>
  <c r="T20" i="25" s="1"/>
  <c r="U20" i="25" s="1"/>
  <c r="V20" i="25" s="1"/>
  <c r="X51" i="25"/>
  <c r="Y51" i="25" s="1"/>
  <c r="Z51" i="25" s="1"/>
  <c r="AA51" i="25" s="1"/>
  <c r="I20" i="25"/>
  <c r="J20" i="25" s="1"/>
  <c r="K20" i="25" s="1"/>
  <c r="L20" i="25" s="1"/>
  <c r="N19" i="25"/>
  <c r="O19" i="25" s="1"/>
  <c r="P19" i="25" s="1"/>
  <c r="Q19" i="25" s="1"/>
  <c r="AH19" i="25"/>
  <c r="AI19" i="25" s="1"/>
  <c r="AJ19" i="25" s="1"/>
  <c r="AK19" i="25" s="1"/>
  <c r="S49" i="25"/>
  <c r="T49" i="25" s="1"/>
  <c r="U49" i="25" s="1"/>
  <c r="V49" i="25" s="1"/>
  <c r="AC48" i="25"/>
  <c r="AD48" i="25" s="1"/>
  <c r="AE48" i="25" s="1"/>
  <c r="AF48" i="25" s="1"/>
  <c r="AH46" i="25"/>
  <c r="AI46" i="25" s="1"/>
  <c r="AJ46" i="25" s="1"/>
  <c r="AK46" i="25" s="1"/>
  <c r="X45" i="25"/>
  <c r="Y45" i="25" s="1"/>
  <c r="Z45" i="25" s="1"/>
  <c r="AA45" i="25" s="1"/>
  <c r="N14" i="25"/>
  <c r="O14" i="25" s="1"/>
  <c r="P14" i="25" s="1"/>
  <c r="Q14" i="25" s="1"/>
  <c r="N13" i="25"/>
  <c r="O13" i="25" s="1"/>
  <c r="P13" i="25" s="1"/>
  <c r="Q13" i="25" s="1"/>
  <c r="N11" i="25"/>
  <c r="O11" i="25" s="1"/>
  <c r="P11" i="25" s="1"/>
  <c r="Q11" i="25" s="1"/>
  <c r="I41" i="25"/>
  <c r="J41" i="25" s="1"/>
  <c r="K41" i="25" s="1"/>
  <c r="L41" i="25" s="1"/>
  <c r="S41" i="25"/>
  <c r="T41" i="25" s="1"/>
  <c r="U41" i="25" s="1"/>
  <c r="V41" i="25" s="1"/>
  <c r="D39" i="25"/>
  <c r="E39" i="25" s="1"/>
  <c r="F39" i="25" s="1"/>
  <c r="G39" i="25" s="1"/>
  <c r="N38" i="25"/>
  <c r="O38" i="25" s="1"/>
  <c r="P38" i="25" s="1"/>
  <c r="Q38" i="25" s="1"/>
  <c r="I7" i="25"/>
  <c r="J7" i="25" s="1"/>
  <c r="K7" i="25" s="1"/>
  <c r="L7" i="25" s="1"/>
  <c r="S7" i="25"/>
  <c r="T7" i="25" s="1"/>
  <c r="U7" i="25" s="1"/>
  <c r="V7" i="25" s="1"/>
  <c r="AC5" i="25"/>
  <c r="AD5" i="25" s="1"/>
  <c r="AE5" i="25" s="1"/>
  <c r="AF5" i="25" s="1"/>
  <c r="AC37" i="25"/>
  <c r="AD37" i="25" s="1"/>
  <c r="AE37" i="25" s="1"/>
  <c r="AF37" i="25" s="1"/>
  <c r="N5" i="25"/>
  <c r="O5" i="25" s="1"/>
  <c r="P5" i="25" s="1"/>
  <c r="Q5" i="25" s="1"/>
  <c r="X36" i="25"/>
  <c r="Y36" i="25" s="1"/>
  <c r="Z36" i="25" s="1"/>
  <c r="AA36" i="25" s="1"/>
  <c r="X35" i="25"/>
  <c r="Y35" i="25" s="1"/>
  <c r="Z35" i="25" s="1"/>
  <c r="AA35" i="25" s="1"/>
  <c r="AH35" i="25"/>
  <c r="AI35" i="25" s="1"/>
  <c r="AJ35" i="25" s="1"/>
  <c r="AK35" i="25" s="1"/>
  <c r="S56" i="25"/>
  <c r="T56" i="25" s="1"/>
  <c r="U56" i="25" s="1"/>
  <c r="V56" i="25" s="1"/>
  <c r="X56" i="25"/>
  <c r="Y56" i="25" s="1"/>
  <c r="Z56" i="25" s="1"/>
  <c r="AA56" i="25" s="1"/>
  <c r="A5" i="6"/>
  <c r="Y3" i="32" l="1"/>
  <c r="W7" i="36"/>
  <c r="H7" i="36"/>
  <c r="AD3" i="32"/>
  <c r="AE3" i="32" s="1"/>
  <c r="AF3" i="32" s="1"/>
  <c r="AB7" i="36"/>
  <c r="AH7" i="36"/>
  <c r="AJ74" i="32"/>
  <c r="AK74" i="32" s="1"/>
  <c r="AK3" i="32"/>
  <c r="R7" i="36"/>
  <c r="T74" i="32"/>
  <c r="N7" i="36"/>
  <c r="P74" i="32"/>
  <c r="D7" i="36"/>
  <c r="F74" i="32"/>
  <c r="AE74" i="32"/>
  <c r="AG7" i="36"/>
  <c r="M7" i="36"/>
  <c r="I7" i="36"/>
  <c r="K74" i="32"/>
  <c r="C7" i="36"/>
  <c r="W5" i="36"/>
  <c r="M16" i="36"/>
  <c r="M5" i="36"/>
  <c r="R11" i="36"/>
  <c r="AG14" i="36"/>
  <c r="R14" i="36"/>
  <c r="AD3" i="24"/>
  <c r="AB8" i="36"/>
  <c r="M6" i="36"/>
  <c r="R13" i="36"/>
  <c r="M12" i="36"/>
  <c r="M10" i="36"/>
  <c r="AB10" i="36"/>
  <c r="AG6" i="36"/>
  <c r="AG12" i="36"/>
  <c r="R12" i="36"/>
  <c r="C14" i="36"/>
  <c r="C6" i="36"/>
  <c r="AB5" i="36"/>
  <c r="C11" i="36"/>
  <c r="R6" i="36"/>
  <c r="AB12" i="36"/>
  <c r="AG10" i="36"/>
  <c r="AB13" i="36"/>
  <c r="H14" i="36"/>
  <c r="AB14" i="36"/>
  <c r="M13" i="36"/>
  <c r="J3" i="24"/>
  <c r="H8" i="36"/>
  <c r="AB16" i="36"/>
  <c r="R16" i="36"/>
  <c r="C16" i="36"/>
  <c r="AG13" i="36"/>
  <c r="H12" i="36"/>
  <c r="W6" i="36"/>
  <c r="T3" i="24"/>
  <c r="R8" i="36"/>
  <c r="O3" i="24"/>
  <c r="M8" i="36"/>
  <c r="C10" i="36"/>
  <c r="W13" i="36"/>
  <c r="M11" i="36"/>
  <c r="H16" i="36"/>
  <c r="C5" i="36"/>
  <c r="H5" i="36"/>
  <c r="R5" i="36"/>
  <c r="AG16" i="36"/>
  <c r="W16" i="36"/>
  <c r="AG5" i="36"/>
  <c r="W11" i="36"/>
  <c r="H13" i="36"/>
  <c r="W10" i="36"/>
  <c r="AI3" i="24"/>
  <c r="AG8" i="36"/>
  <c r="AB11" i="36"/>
  <c r="AB6" i="36"/>
  <c r="H6" i="36"/>
  <c r="C12" i="36"/>
  <c r="E3" i="24"/>
  <c r="C8" i="36"/>
  <c r="W12" i="36"/>
  <c r="H11" i="36"/>
  <c r="R10" i="36"/>
  <c r="AG11" i="36"/>
  <c r="M14" i="36"/>
  <c r="W14" i="36"/>
  <c r="H10" i="36"/>
  <c r="C13" i="36"/>
  <c r="Y3" i="24"/>
  <c r="W8" i="36"/>
  <c r="AJ36" i="25"/>
  <c r="Y3" i="25"/>
  <c r="W9" i="36"/>
  <c r="J3" i="25"/>
  <c r="H9" i="36"/>
  <c r="AD3" i="25"/>
  <c r="AB9" i="36"/>
  <c r="T3" i="25"/>
  <c r="R9" i="36"/>
  <c r="O3" i="25"/>
  <c r="M9" i="36"/>
  <c r="AI3" i="25"/>
  <c r="AG9" i="36"/>
  <c r="E3" i="25"/>
  <c r="C9" i="36"/>
  <c r="B5" i="6"/>
  <c r="AC7" i="36" l="1"/>
  <c r="AJ7" i="36"/>
  <c r="E7" i="36"/>
  <c r="G74" i="32"/>
  <c r="F7" i="36" s="1"/>
  <c r="S7" i="36"/>
  <c r="U74" i="32"/>
  <c r="J7" i="36"/>
  <c r="L74" i="32"/>
  <c r="K7" i="36" s="1"/>
  <c r="AD7" i="36"/>
  <c r="AF74" i="32"/>
  <c r="AE7" i="36" s="1"/>
  <c r="O7" i="36"/>
  <c r="Q74" i="32"/>
  <c r="P7" i="36" s="1"/>
  <c r="AI7" i="36"/>
  <c r="Z3" i="32"/>
  <c r="X7" i="36"/>
  <c r="D13" i="36"/>
  <c r="S10" i="36"/>
  <c r="D12" i="36"/>
  <c r="AJ3" i="24"/>
  <c r="AH8" i="36"/>
  <c r="AH5" i="36"/>
  <c r="I5" i="36"/>
  <c r="N11" i="36"/>
  <c r="Z3" i="24"/>
  <c r="X8" i="36"/>
  <c r="X14" i="36"/>
  <c r="AH11" i="36"/>
  <c r="I11" i="36"/>
  <c r="F3" i="24"/>
  <c r="D8" i="36"/>
  <c r="I6" i="36"/>
  <c r="AC11" i="36"/>
  <c r="X10" i="36"/>
  <c r="X11" i="36"/>
  <c r="X16" i="36"/>
  <c r="S5" i="36"/>
  <c r="D5" i="36"/>
  <c r="X13" i="36"/>
  <c r="N14" i="36"/>
  <c r="AC6" i="36"/>
  <c r="P3" i="24"/>
  <c r="N8" i="36"/>
  <c r="X6" i="36"/>
  <c r="AH13" i="36"/>
  <c r="AC16" i="36"/>
  <c r="N13" i="36"/>
  <c r="I14" i="36"/>
  <c r="AH10" i="36"/>
  <c r="S6" i="36"/>
  <c r="AC5" i="36"/>
  <c r="D14" i="36"/>
  <c r="AH12" i="36"/>
  <c r="AC10" i="36"/>
  <c r="N12" i="36"/>
  <c r="N6" i="36"/>
  <c r="S14" i="36"/>
  <c r="S11" i="36"/>
  <c r="N16" i="36"/>
  <c r="I10" i="36"/>
  <c r="X12" i="36"/>
  <c r="I13" i="36"/>
  <c r="AH16" i="36"/>
  <c r="I16" i="36"/>
  <c r="D10" i="36"/>
  <c r="U3" i="24"/>
  <c r="S8" i="36"/>
  <c r="I12" i="36"/>
  <c r="D16" i="36"/>
  <c r="S16" i="36"/>
  <c r="K3" i="24"/>
  <c r="I8" i="36"/>
  <c r="AC14" i="36"/>
  <c r="AC13" i="36"/>
  <c r="AC12" i="36"/>
  <c r="D11" i="36"/>
  <c r="D6" i="36"/>
  <c r="S12" i="36"/>
  <c r="AH6" i="36"/>
  <c r="N10" i="36"/>
  <c r="S13" i="36"/>
  <c r="AE3" i="24"/>
  <c r="AC8" i="36"/>
  <c r="AH14" i="36"/>
  <c r="N5" i="36"/>
  <c r="X5" i="36"/>
  <c r="AK36" i="25"/>
  <c r="AJ3" i="25"/>
  <c r="AH9" i="36"/>
  <c r="U3" i="25"/>
  <c r="S9" i="36"/>
  <c r="K3" i="25"/>
  <c r="I9" i="36"/>
  <c r="F3" i="25"/>
  <c r="D9" i="36"/>
  <c r="P3" i="25"/>
  <c r="N9" i="36"/>
  <c r="AE3" i="25"/>
  <c r="AC9" i="36"/>
  <c r="Z3" i="25"/>
  <c r="X9" i="36"/>
  <c r="A6" i="6"/>
  <c r="B6" i="6"/>
  <c r="AA3" i="32" l="1"/>
  <c r="Z7" i="36" s="1"/>
  <c r="Y7" i="36"/>
  <c r="T7" i="36"/>
  <c r="V74" i="32"/>
  <c r="U7" i="36" s="1"/>
  <c r="P5" i="36"/>
  <c r="O5" i="36"/>
  <c r="AF3" i="24"/>
  <c r="AE8" i="36" s="1"/>
  <c r="AD8" i="36"/>
  <c r="P10" i="36"/>
  <c r="O10" i="36"/>
  <c r="U12" i="36"/>
  <c r="T12" i="36"/>
  <c r="F11" i="36"/>
  <c r="E11" i="36"/>
  <c r="AE13" i="36"/>
  <c r="AD13" i="36"/>
  <c r="L3" i="24"/>
  <c r="K8" i="36" s="1"/>
  <c r="J8" i="36"/>
  <c r="F16" i="36"/>
  <c r="E16" i="36"/>
  <c r="V3" i="24"/>
  <c r="U8" i="36" s="1"/>
  <c r="T8" i="36"/>
  <c r="K16" i="36"/>
  <c r="J16" i="36"/>
  <c r="K13" i="36"/>
  <c r="J13" i="36"/>
  <c r="K10" i="36"/>
  <c r="J10" i="36"/>
  <c r="P16" i="36"/>
  <c r="O16" i="36"/>
  <c r="U14" i="36"/>
  <c r="T14" i="36"/>
  <c r="P12" i="36"/>
  <c r="O12" i="36"/>
  <c r="AJ12" i="36"/>
  <c r="AI12" i="36"/>
  <c r="AE5" i="36"/>
  <c r="AD5" i="36"/>
  <c r="AJ10" i="36"/>
  <c r="AI10" i="36"/>
  <c r="P13" i="36"/>
  <c r="O13" i="36"/>
  <c r="Z6" i="36"/>
  <c r="Y6" i="36"/>
  <c r="P14" i="36"/>
  <c r="O14" i="36"/>
  <c r="E5" i="36"/>
  <c r="Z16" i="36"/>
  <c r="Y16" i="36"/>
  <c r="Z10" i="36"/>
  <c r="Y10" i="36"/>
  <c r="K6" i="36"/>
  <c r="J6" i="36"/>
  <c r="K11" i="36"/>
  <c r="J11" i="36"/>
  <c r="Z14" i="36"/>
  <c r="Y14" i="36"/>
  <c r="AA3" i="24"/>
  <c r="Z8" i="36" s="1"/>
  <c r="Y8" i="36"/>
  <c r="K5" i="36"/>
  <c r="J5" i="36"/>
  <c r="AK3" i="24"/>
  <c r="AJ8" i="36" s="1"/>
  <c r="AI8" i="36"/>
  <c r="U10" i="36"/>
  <c r="T10" i="36"/>
  <c r="Z5" i="36"/>
  <c r="Y5" i="36"/>
  <c r="AJ14" i="36"/>
  <c r="AI14" i="36"/>
  <c r="U13" i="36"/>
  <c r="T13" i="36"/>
  <c r="AJ6" i="36"/>
  <c r="AI6" i="36"/>
  <c r="F6" i="36"/>
  <c r="E6" i="36"/>
  <c r="AE12" i="36"/>
  <c r="AD12" i="36"/>
  <c r="AE14" i="36"/>
  <c r="AD14" i="36"/>
  <c r="U16" i="36"/>
  <c r="T16" i="36"/>
  <c r="K12" i="36"/>
  <c r="J12" i="36"/>
  <c r="F10" i="36"/>
  <c r="E10" i="36"/>
  <c r="AJ16" i="36"/>
  <c r="AI16" i="36"/>
  <c r="Z12" i="36"/>
  <c r="Y12" i="36"/>
  <c r="U11" i="36"/>
  <c r="T11" i="36"/>
  <c r="P6" i="36"/>
  <c r="O6" i="36"/>
  <c r="AE10" i="36"/>
  <c r="AD10" i="36"/>
  <c r="F14" i="36"/>
  <c r="E14" i="36"/>
  <c r="U6" i="36"/>
  <c r="T6" i="36"/>
  <c r="K14" i="36"/>
  <c r="J14" i="36"/>
  <c r="AE16" i="36"/>
  <c r="AD16" i="36"/>
  <c r="AJ13" i="36"/>
  <c r="AI13" i="36"/>
  <c r="Q3" i="24"/>
  <c r="P8" i="36" s="1"/>
  <c r="O8" i="36"/>
  <c r="AE6" i="36"/>
  <c r="AD6" i="36"/>
  <c r="Z13" i="36"/>
  <c r="Y13" i="36"/>
  <c r="U5" i="36"/>
  <c r="T5" i="36"/>
  <c r="Z11" i="36"/>
  <c r="Y11" i="36"/>
  <c r="AE11" i="36"/>
  <c r="AD11" i="36"/>
  <c r="G3" i="24"/>
  <c r="F8" i="36" s="1"/>
  <c r="E8" i="36"/>
  <c r="AJ11" i="36"/>
  <c r="AI11" i="36"/>
  <c r="P11" i="36"/>
  <c r="O11" i="36"/>
  <c r="AJ5" i="36"/>
  <c r="AI5" i="36"/>
  <c r="F12" i="36"/>
  <c r="E12" i="36"/>
  <c r="F13" i="36"/>
  <c r="E13" i="36"/>
  <c r="AF3" i="25"/>
  <c r="AD9" i="36"/>
  <c r="G3" i="25"/>
  <c r="E9" i="36"/>
  <c r="V3" i="25"/>
  <c r="T9" i="36"/>
  <c r="AA3" i="25"/>
  <c r="Y9" i="36"/>
  <c r="Q3" i="25"/>
  <c r="O9" i="36"/>
  <c r="L3" i="25"/>
  <c r="J9" i="36"/>
  <c r="AK3" i="25"/>
  <c r="AJ9" i="36" s="1"/>
  <c r="AI9" i="36"/>
  <c r="A7" i="6"/>
  <c r="F5" i="36" l="1"/>
  <c r="B7" i="6"/>
  <c r="K9" i="36"/>
  <c r="P9" i="36"/>
  <c r="Z9" i="36"/>
  <c r="U9" i="36"/>
  <c r="F9" i="36"/>
  <c r="AE9" i="36"/>
  <c r="A8" i="6"/>
  <c r="B8" i="6" l="1"/>
  <c r="A9" i="6" l="1"/>
  <c r="B9" i="6"/>
  <c r="A10" i="6" s="1"/>
  <c r="B10" i="6" l="1"/>
  <c r="A11" i="6"/>
  <c r="B11" i="6" l="1"/>
  <c r="A12" i="6"/>
  <c r="B12" i="6" l="1"/>
  <c r="A13" i="6" l="1"/>
  <c r="B13" i="6"/>
  <c r="A14" i="6" s="1"/>
  <c r="B14" i="6"/>
  <c r="A15" i="6" s="1"/>
  <c r="B15" i="6" l="1"/>
  <c r="A16" i="6" s="1"/>
  <c r="B16" i="6" l="1"/>
  <c r="A17" i="6" l="1"/>
  <c r="B17" i="6" l="1"/>
  <c r="A18" i="6" s="1"/>
  <c r="B18" i="6" l="1"/>
  <c r="A19" i="6" s="1"/>
  <c r="B19" i="6" l="1"/>
  <c r="A20" i="6" s="1"/>
  <c r="B20" i="6" l="1"/>
  <c r="A21" i="6" s="1"/>
  <c r="B21" i="6" l="1"/>
  <c r="A22" i="6" s="1"/>
  <c r="B22" i="6" l="1"/>
  <c r="A23" i="6" s="1"/>
  <c r="B23" i="6" l="1"/>
  <c r="A24" i="6" s="1"/>
  <c r="B24" i="6" l="1"/>
  <c r="A25" i="6" s="1"/>
  <c r="B25" i="6" s="1"/>
  <c r="A26" i="6" s="1"/>
  <c r="B26" i="6" l="1"/>
  <c r="A27" i="6" s="1"/>
  <c r="B27" i="6" l="1"/>
  <c r="A28" i="6" s="1"/>
  <c r="B28" i="6" l="1"/>
  <c r="A29" i="6" s="1"/>
  <c r="B29" i="6" l="1"/>
  <c r="A30" i="6" s="1"/>
  <c r="B30" i="6" l="1"/>
  <c r="A31" i="6" s="1"/>
  <c r="B31" i="6" l="1"/>
  <c r="A32" i="6" s="1"/>
  <c r="B32" i="6" l="1"/>
  <c r="A33" i="6" s="1"/>
  <c r="B33" i="6" l="1"/>
  <c r="A34" i="6" s="1"/>
  <c r="B34" i="6" l="1"/>
  <c r="A36" i="6" l="1"/>
  <c r="B36" i="6" l="1"/>
  <c r="A37" i="6" s="1"/>
  <c r="B37" i="6"/>
  <c r="A38" i="6" s="1"/>
  <c r="B38" i="6" l="1"/>
  <c r="A39" i="6" s="1"/>
  <c r="B39" i="6" l="1"/>
  <c r="A40" i="6" s="1"/>
  <c r="B40" i="6" l="1"/>
  <c r="A41" i="6" s="1"/>
  <c r="B41" i="6" l="1"/>
  <c r="A42" i="6" s="1"/>
  <c r="B42" i="6" l="1"/>
  <c r="A43" i="6" s="1"/>
  <c r="B43" i="6" l="1"/>
  <c r="A44" i="6" s="1"/>
  <c r="B44" i="6" l="1"/>
  <c r="A45" i="6" s="1"/>
  <c r="B45" i="6" l="1"/>
  <c r="A46" i="6" s="1"/>
  <c r="B46" i="6" l="1"/>
  <c r="A47" i="6" s="1"/>
  <c r="B47" i="6" l="1"/>
  <c r="A48" i="6" s="1"/>
  <c r="B48" i="6" l="1"/>
  <c r="A49" i="6" s="1"/>
  <c r="B49" i="6" l="1"/>
  <c r="A50" i="6" s="1"/>
  <c r="B50" i="6" l="1"/>
  <c r="A51" i="6" s="1"/>
  <c r="B51" i="6" l="1"/>
  <c r="A52" i="6" s="1"/>
  <c r="B52" i="6" l="1"/>
  <c r="A53" i="6" s="1"/>
  <c r="B53" i="6" l="1"/>
  <c r="A54" i="6" s="1"/>
  <c r="B54" i="6" l="1"/>
  <c r="A55" i="6" s="1"/>
  <c r="B55" i="6" l="1"/>
  <c r="A56" i="6" s="1"/>
  <c r="B56" i="6" l="1"/>
  <c r="A57" i="6" s="1"/>
  <c r="B57" i="6" l="1"/>
  <c r="A58" i="6" s="1"/>
  <c r="B58" i="6" l="1"/>
  <c r="A59" i="6" s="1"/>
  <c r="B59" i="6" l="1"/>
  <c r="A60" i="6" s="1"/>
  <c r="B60" i="6" l="1"/>
  <c r="A61" i="6" s="1"/>
  <c r="B61" i="6" l="1"/>
  <c r="A62" i="6" s="1"/>
  <c r="B62" i="6" l="1"/>
  <c r="A63" i="6" s="1"/>
  <c r="B63" i="6" l="1"/>
  <c r="A64" i="6" s="1"/>
  <c r="B64" i="6" l="1"/>
  <c r="A65" i="6" s="1"/>
  <c r="B65" i="6" l="1"/>
  <c r="A66" i="6" s="1"/>
  <c r="B66" i="6" l="1"/>
  <c r="A67" i="6" s="1"/>
  <c r="B67" i="6" l="1"/>
  <c r="A68" i="6" s="1"/>
  <c r="B68" i="6" l="1"/>
  <c r="A69" i="6" s="1"/>
  <c r="B69" i="6" l="1"/>
  <c r="A70" i="6" s="1"/>
  <c r="B70" i="6" l="1"/>
  <c r="A71" i="6" s="1"/>
  <c r="B71" i="6" l="1"/>
  <c r="A72" i="6" s="1"/>
  <c r="B72" i="6" l="1"/>
  <c r="A73" i="6" s="1"/>
  <c r="B73" i="6" l="1"/>
  <c r="A74" i="6" s="1"/>
  <c r="B74" i="6" l="1"/>
  <c r="AK15" i="36" s="1"/>
  <c r="G15" i="36" l="1"/>
  <c r="Q15" i="36"/>
  <c r="AF15" i="36"/>
  <c r="L15" i="36"/>
  <c r="V15" i="36"/>
  <c r="B15" i="36"/>
  <c r="AA15" i="36"/>
  <c r="AG15" i="36" l="1"/>
  <c r="H15" i="36" l="1"/>
  <c r="AB15" i="36"/>
  <c r="W15" i="36"/>
  <c r="C15" i="36"/>
  <c r="M15" i="36"/>
  <c r="R15" i="36"/>
  <c r="AH15" i="36"/>
  <c r="S15" i="36" l="1"/>
  <c r="D15" i="36"/>
  <c r="AC15" i="36"/>
  <c r="AJ15" i="36"/>
  <c r="AI15" i="36"/>
  <c r="N15" i="36"/>
  <c r="X15" i="36"/>
  <c r="I15" i="36"/>
  <c r="Z15" i="36" l="1"/>
  <c r="Y15" i="36"/>
  <c r="F15" i="36"/>
  <c r="E15" i="36"/>
  <c r="K15" i="36"/>
  <c r="J15" i="36"/>
  <c r="P15" i="36"/>
  <c r="O15" i="36"/>
  <c r="AE15" i="36"/>
  <c r="AD15" i="36"/>
  <c r="U15" i="36"/>
  <c r="T15" i="36"/>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<sst xmlns="http://schemas.openxmlformats.org/spreadsheetml/2006/main" count="116183" uniqueCount="1244">
  <si>
    <t>sector</t>
  </si>
  <si>
    <t>source</t>
  </si>
  <si>
    <t>year</t>
  </si>
  <si>
    <t>country</t>
  </si>
  <si>
    <t>country_code</t>
  </si>
  <si>
    <t>tech</t>
  </si>
  <si>
    <t>p</t>
  </si>
  <si>
    <t>q</t>
  </si>
  <si>
    <t>AGRICULTURE</t>
  </si>
  <si>
    <t>CROP</t>
  </si>
  <si>
    <t>Montenegro</t>
  </si>
  <si>
    <t>100% Residue Incorporation</t>
  </si>
  <si>
    <t>Split Fertilization</t>
  </si>
  <si>
    <t>20% Reduced Fertilizer</t>
  </si>
  <si>
    <t>No Till</t>
  </si>
  <si>
    <t>Nitrification Inhibitor Fertilizer</t>
  </si>
  <si>
    <t>Afghanistan</t>
  </si>
  <si>
    <t>AFG</t>
  </si>
  <si>
    <t>Albania</t>
  </si>
  <si>
    <t>ALB</t>
  </si>
  <si>
    <t>Algeria</t>
  </si>
  <si>
    <t>DZA</t>
  </si>
  <si>
    <t>Andorra</t>
  </si>
  <si>
    <t>AND</t>
  </si>
  <si>
    <t>Angola</t>
  </si>
  <si>
    <t>AGO</t>
  </si>
  <si>
    <t>Antigua and Barbuda</t>
  </si>
  <si>
    <t>Argentina</t>
  </si>
  <si>
    <t>ARG</t>
  </si>
  <si>
    <t>Armenia</t>
  </si>
  <si>
    <t>ARM</t>
  </si>
  <si>
    <t>20% Increased Fertilizer</t>
  </si>
  <si>
    <t>Australia</t>
  </si>
  <si>
    <t>AUS</t>
  </si>
  <si>
    <t>Austria</t>
  </si>
  <si>
    <t>AUT</t>
  </si>
  <si>
    <t>Azerbaijan</t>
  </si>
  <si>
    <t>AZE</t>
  </si>
  <si>
    <t>Bahamas</t>
  </si>
  <si>
    <t>Bahrain</t>
  </si>
  <si>
    <t>Bangladesh</t>
  </si>
  <si>
    <t>BGD</t>
  </si>
  <si>
    <t>Barbados</t>
  </si>
  <si>
    <t>Belarus</t>
  </si>
  <si>
    <t>BLR</t>
  </si>
  <si>
    <t>Belgium</t>
  </si>
  <si>
    <t>BEL</t>
  </si>
  <si>
    <t>Belize</t>
  </si>
  <si>
    <t>BLZ</t>
  </si>
  <si>
    <t>Benin</t>
  </si>
  <si>
    <t>BEN</t>
  </si>
  <si>
    <t>Bhutan</t>
  </si>
  <si>
    <t>BTN</t>
  </si>
  <si>
    <t>Bolivia</t>
  </si>
  <si>
    <t>BOL</t>
  </si>
  <si>
    <t>Bosnia and Herzegovina</t>
  </si>
  <si>
    <t>BIH</t>
  </si>
  <si>
    <t>Botswana</t>
  </si>
  <si>
    <t>BWA</t>
  </si>
  <si>
    <t>Brazil</t>
  </si>
  <si>
    <t>BRA</t>
  </si>
  <si>
    <t>Brunei</t>
  </si>
  <si>
    <t>Bulgaria</t>
  </si>
  <si>
    <t>BGR</t>
  </si>
  <si>
    <t>Burkina Faso</t>
  </si>
  <si>
    <t>BFA</t>
  </si>
  <si>
    <t>Burma</t>
  </si>
  <si>
    <t>MMR</t>
  </si>
  <si>
    <t>Burundi</t>
  </si>
  <si>
    <t>BDI</t>
  </si>
  <si>
    <t>Cambodia</t>
  </si>
  <si>
    <t>KHM</t>
  </si>
  <si>
    <t>Cameroon</t>
  </si>
  <si>
    <t>CMR</t>
  </si>
  <si>
    <t>Canada</t>
  </si>
  <si>
    <t>CAN</t>
  </si>
  <si>
    <t>Cape Verde</t>
  </si>
  <si>
    <t>CAF</t>
  </si>
  <si>
    <t>Chad</t>
  </si>
  <si>
    <t>TCD</t>
  </si>
  <si>
    <t>Chile</t>
  </si>
  <si>
    <t>CHL</t>
  </si>
  <si>
    <t>China</t>
  </si>
  <si>
    <t>CHN</t>
  </si>
  <si>
    <t>Colombia</t>
  </si>
  <si>
    <t>COL</t>
  </si>
  <si>
    <t>Comoros</t>
  </si>
  <si>
    <t>Congo (Brazzaville)</t>
  </si>
  <si>
    <t>COG</t>
  </si>
  <si>
    <t>Congo (Kinshasa)</t>
  </si>
  <si>
    <t>COD</t>
  </si>
  <si>
    <t>Costa Rica</t>
  </si>
  <si>
    <t>CRI</t>
  </si>
  <si>
    <t>Cote d'Ivoire</t>
  </si>
  <si>
    <t>CIV</t>
  </si>
  <si>
    <t>Croatia</t>
  </si>
  <si>
    <t>HRV</t>
  </si>
  <si>
    <t>Cuba</t>
  </si>
  <si>
    <t>CUB</t>
  </si>
  <si>
    <t>Cyprus</t>
  </si>
  <si>
    <t>Czech Republic</t>
  </si>
  <si>
    <t>CZE</t>
  </si>
  <si>
    <t>Denmark</t>
  </si>
  <si>
    <t>DNK</t>
  </si>
  <si>
    <t>Djibouti</t>
  </si>
  <si>
    <t>Dominica</t>
  </si>
  <si>
    <t>Dominican Republic</t>
  </si>
  <si>
    <t>DOM</t>
  </si>
  <si>
    <t>Ecuador</t>
  </si>
  <si>
    <t>ECU</t>
  </si>
  <si>
    <t>Egypt</t>
  </si>
  <si>
    <t>EGY</t>
  </si>
  <si>
    <t>El Salvador</t>
  </si>
  <si>
    <t>SLV</t>
  </si>
  <si>
    <t>Equatorial Guinea</t>
  </si>
  <si>
    <t>GNQ</t>
  </si>
  <si>
    <t>Eritrea</t>
  </si>
  <si>
    <t>ERI</t>
  </si>
  <si>
    <t>Estonia</t>
  </si>
  <si>
    <t>EST</t>
  </si>
  <si>
    <t>Ethiopia</t>
  </si>
  <si>
    <t>ETH</t>
  </si>
  <si>
    <t>Fiji</t>
  </si>
  <si>
    <t>Finland</t>
  </si>
  <si>
    <t>FIN</t>
  </si>
  <si>
    <t>France</t>
  </si>
  <si>
    <t>FRA</t>
  </si>
  <si>
    <t>Gabon</t>
  </si>
  <si>
    <t>GAB</t>
  </si>
  <si>
    <t>Gambia</t>
  </si>
  <si>
    <t>GMB</t>
  </si>
  <si>
    <t>Georgia</t>
  </si>
  <si>
    <t>GEO</t>
  </si>
  <si>
    <t>Germany</t>
  </si>
  <si>
    <t>DEU</t>
  </si>
  <si>
    <t>Ghana</t>
  </si>
  <si>
    <t>GHA</t>
  </si>
  <si>
    <t>Greece</t>
  </si>
  <si>
    <t>GRC</t>
  </si>
  <si>
    <t>Grenada</t>
  </si>
  <si>
    <t>Guatemala</t>
  </si>
  <si>
    <t>GTM</t>
  </si>
  <si>
    <t>Guinea</t>
  </si>
  <si>
    <t>GIN</t>
  </si>
  <si>
    <t>Guinea-Bissau</t>
  </si>
  <si>
    <t>GNB</t>
  </si>
  <si>
    <t>Guyana</t>
  </si>
  <si>
    <t>GUY</t>
  </si>
  <si>
    <t>Haiti</t>
  </si>
  <si>
    <t>HTI</t>
  </si>
  <si>
    <t>Holy See</t>
  </si>
  <si>
    <t>Honduras</t>
  </si>
  <si>
    <t>HND</t>
  </si>
  <si>
    <t>Hungary</t>
  </si>
  <si>
    <t>HUN</t>
  </si>
  <si>
    <t>Iceland</t>
  </si>
  <si>
    <t>India</t>
  </si>
  <si>
    <t>IND</t>
  </si>
  <si>
    <t>Indonesia</t>
  </si>
  <si>
    <t>IDN</t>
  </si>
  <si>
    <t>Iran</t>
  </si>
  <si>
    <t>IRN</t>
  </si>
  <si>
    <t>Iraq</t>
  </si>
  <si>
    <t>IRQ</t>
  </si>
  <si>
    <t>Ireland</t>
  </si>
  <si>
    <t>IRL</t>
  </si>
  <si>
    <t>Israel</t>
  </si>
  <si>
    <t>ISR</t>
  </si>
  <si>
    <t>Italy</t>
  </si>
  <si>
    <t>ITA</t>
  </si>
  <si>
    <t>Jamaica</t>
  </si>
  <si>
    <t>Japan</t>
  </si>
  <si>
    <t>JPN</t>
  </si>
  <si>
    <t>Jordan</t>
  </si>
  <si>
    <t>JOR</t>
  </si>
  <si>
    <t>Kazakhstan</t>
  </si>
  <si>
    <t>KAZ</t>
  </si>
  <si>
    <t>Kenya</t>
  </si>
  <si>
    <t>KEN</t>
  </si>
  <si>
    <t>Kiribati</t>
  </si>
  <si>
    <t>Kosovo</t>
  </si>
  <si>
    <t>Kuwait</t>
  </si>
  <si>
    <t>Kyrgyzstan</t>
  </si>
  <si>
    <t>KGZ</t>
  </si>
  <si>
    <t>Laos</t>
  </si>
  <si>
    <t>LAO</t>
  </si>
  <si>
    <t>Latvia</t>
  </si>
  <si>
    <t>LVA</t>
  </si>
  <si>
    <t>Lebanon</t>
  </si>
  <si>
    <t>LBN</t>
  </si>
  <si>
    <t>Lesotho</t>
  </si>
  <si>
    <t>LSO</t>
  </si>
  <si>
    <t>Liberia</t>
  </si>
  <si>
    <t>LBR</t>
  </si>
  <si>
    <t>Libya</t>
  </si>
  <si>
    <t>Liechtenstein</t>
  </si>
  <si>
    <t>Lithuania</t>
  </si>
  <si>
    <t>LTU</t>
  </si>
  <si>
    <t>Luxembourg</t>
  </si>
  <si>
    <t>Macedonia</t>
  </si>
  <si>
    <t>MKD</t>
  </si>
  <si>
    <t>Madagascar</t>
  </si>
  <si>
    <t>MDG</t>
  </si>
  <si>
    <t>Malawi</t>
  </si>
  <si>
    <t>MWI</t>
  </si>
  <si>
    <t>Malaysia</t>
  </si>
  <si>
    <t>MYS</t>
  </si>
  <si>
    <t>Maldives</t>
  </si>
  <si>
    <t>Mali</t>
  </si>
  <si>
    <t>MLI</t>
  </si>
  <si>
    <t>Malta</t>
  </si>
  <si>
    <t>Marshall Islands</t>
  </si>
  <si>
    <t>Mauritania</t>
  </si>
  <si>
    <t>MRT</t>
  </si>
  <si>
    <t>Mauritius</t>
  </si>
  <si>
    <t>Mexico</t>
  </si>
  <si>
    <t>MEX</t>
  </si>
  <si>
    <t>Moldova</t>
  </si>
  <si>
    <t>MDA</t>
  </si>
  <si>
    <t>Monaco</t>
  </si>
  <si>
    <t>Mongolia</t>
  </si>
  <si>
    <t>MNG</t>
  </si>
  <si>
    <t>Morocco</t>
  </si>
  <si>
    <t>MAR</t>
  </si>
  <si>
    <t>Mozambique</t>
  </si>
  <si>
    <t>MOZ</t>
  </si>
  <si>
    <t>Namibia</t>
  </si>
  <si>
    <t>NAM</t>
  </si>
  <si>
    <t>Nauru</t>
  </si>
  <si>
    <t>Nepal</t>
  </si>
  <si>
    <t>NPL</t>
  </si>
  <si>
    <t>Netherlands</t>
  </si>
  <si>
    <t>NLD</t>
  </si>
  <si>
    <t>New Zealand</t>
  </si>
  <si>
    <t>NZL</t>
  </si>
  <si>
    <t>Nicaragua</t>
  </si>
  <si>
    <t>NIC</t>
  </si>
  <si>
    <t>Niger</t>
  </si>
  <si>
    <t>NER</t>
  </si>
  <si>
    <t>Nigeria</t>
  </si>
  <si>
    <t>NGA</t>
  </si>
  <si>
    <t>North Korea</t>
  </si>
  <si>
    <t>PRK</t>
  </si>
  <si>
    <t>Norway</t>
  </si>
  <si>
    <t>NOR</t>
  </si>
  <si>
    <t>Oman</t>
  </si>
  <si>
    <t>Pakistan</t>
  </si>
  <si>
    <t>PAK</t>
  </si>
  <si>
    <t>Palau</t>
  </si>
  <si>
    <t>Panama</t>
  </si>
  <si>
    <t>PAN</t>
  </si>
  <si>
    <t>Papua New Guinea</t>
  </si>
  <si>
    <t>Paraguay</t>
  </si>
  <si>
    <t>PRY</t>
  </si>
  <si>
    <t>Peru</t>
  </si>
  <si>
    <t>PER</t>
  </si>
  <si>
    <t>Philippines</t>
  </si>
  <si>
    <t>PHL</t>
  </si>
  <si>
    <t>Poland</t>
  </si>
  <si>
    <t>POL</t>
  </si>
  <si>
    <t>Portugal</t>
  </si>
  <si>
    <t>PRT</t>
  </si>
  <si>
    <t>Qatar</t>
  </si>
  <si>
    <t>Romania</t>
  </si>
  <si>
    <t>Russia</t>
  </si>
  <si>
    <t>RUS</t>
  </si>
  <si>
    <t>Rwanda</t>
  </si>
  <si>
    <t>RWA</t>
  </si>
  <si>
    <t>Saint Kitts and Nevis</t>
  </si>
  <si>
    <t>Saint Lucia</t>
  </si>
  <si>
    <t>Saint Vincent and the Grenadines</t>
  </si>
  <si>
    <t>Samoa</t>
  </si>
  <si>
    <t>San Marino</t>
  </si>
  <si>
    <t>Sao Tome and Principe</t>
  </si>
  <si>
    <t>Saudi Arabia</t>
  </si>
  <si>
    <t>SAU</t>
  </si>
  <si>
    <t>Senegal</t>
  </si>
  <si>
    <t>SEN</t>
  </si>
  <si>
    <t>Serbia</t>
  </si>
  <si>
    <t>Seychelles</t>
  </si>
  <si>
    <t>Sierra Leone</t>
  </si>
  <si>
    <t>SLE</t>
  </si>
  <si>
    <t>Singapore</t>
  </si>
  <si>
    <t>Slovakia</t>
  </si>
  <si>
    <t>SVK</t>
  </si>
  <si>
    <t>Slovenia</t>
  </si>
  <si>
    <t>SVN</t>
  </si>
  <si>
    <t>Solomon Islands</t>
  </si>
  <si>
    <t>Somalia</t>
  </si>
  <si>
    <t>SOM</t>
  </si>
  <si>
    <t>ZAF</t>
  </si>
  <si>
    <t>South Korea</t>
  </si>
  <si>
    <t>KOR</t>
  </si>
  <si>
    <t>South Sudan</t>
  </si>
  <si>
    <t>Spain</t>
  </si>
  <si>
    <t>ESP</t>
  </si>
  <si>
    <t>Sri Lanka</t>
  </si>
  <si>
    <t>LKA</t>
  </si>
  <si>
    <t>Sudan</t>
  </si>
  <si>
    <t>SDN</t>
  </si>
  <si>
    <t>Suriname</t>
  </si>
  <si>
    <t>Swaziland</t>
  </si>
  <si>
    <t>SWZ</t>
  </si>
  <si>
    <t>Sweden</t>
  </si>
  <si>
    <t>SWE</t>
  </si>
  <si>
    <t>Switzerland</t>
  </si>
  <si>
    <t>CHE</t>
  </si>
  <si>
    <t>Syria</t>
  </si>
  <si>
    <t>SYR</t>
  </si>
  <si>
    <t>Tajikistan</t>
  </si>
  <si>
    <t>TJK</t>
  </si>
  <si>
    <t>Tanzania</t>
  </si>
  <si>
    <t>TZA</t>
  </si>
  <si>
    <t>Thailand</t>
  </si>
  <si>
    <t>THA</t>
  </si>
  <si>
    <t>Timor-Leste</t>
  </si>
  <si>
    <t>Togo</t>
  </si>
  <si>
    <t>TGO</t>
  </si>
  <si>
    <t>Tonga</t>
  </si>
  <si>
    <t>Trinidad and Tobago</t>
  </si>
  <si>
    <t>TTO</t>
  </si>
  <si>
    <t>Tunisia</t>
  </si>
  <si>
    <t>TUN</t>
  </si>
  <si>
    <t>Turkey</t>
  </si>
  <si>
    <t>TUR</t>
  </si>
  <si>
    <t>Turkmenistan</t>
  </si>
  <si>
    <t>TKM</t>
  </si>
  <si>
    <t>Tuvalu</t>
  </si>
  <si>
    <t>Uganda</t>
  </si>
  <si>
    <t>UGA</t>
  </si>
  <si>
    <t>Ukraine</t>
  </si>
  <si>
    <t>UKR</t>
  </si>
  <si>
    <t>United Arab Emirates</t>
  </si>
  <si>
    <t>ARE</t>
  </si>
  <si>
    <t>United Kingdom</t>
  </si>
  <si>
    <t>GBR</t>
  </si>
  <si>
    <t>United States</t>
  </si>
  <si>
    <t>USA</t>
  </si>
  <si>
    <t>Uruguay</t>
  </si>
  <si>
    <t>URY</t>
  </si>
  <si>
    <t>Uzbekistan</t>
  </si>
  <si>
    <t>UZB</t>
  </si>
  <si>
    <t>Vanuatu</t>
  </si>
  <si>
    <t>Venezuela</t>
  </si>
  <si>
    <t>VEN</t>
  </si>
  <si>
    <t>Vietnam</t>
  </si>
  <si>
    <t>VNM</t>
  </si>
  <si>
    <t>Yemen</t>
  </si>
  <si>
    <t>YEM</t>
  </si>
  <si>
    <t>Zambia</t>
  </si>
  <si>
    <t>ZMB</t>
  </si>
  <si>
    <t>Zimbabwe</t>
  </si>
  <si>
    <t>ZWE</t>
  </si>
  <si>
    <t>LIVE</t>
  </si>
  <si>
    <t>bST</t>
  </si>
  <si>
    <t>Antimethanogen</t>
  </si>
  <si>
    <t>Propionate precursors</t>
  </si>
  <si>
    <t>Intensive grazing</t>
  </si>
  <si>
    <t>Improved feed conversion</t>
  </si>
  <si>
    <t>Antibiotics</t>
  </si>
  <si>
    <t>Large-scale complete mix digester without engine</t>
  </si>
  <si>
    <t>Large-scale covered lagoon without engine</t>
  </si>
  <si>
    <t>Large-scale plug-flow digester without engine</t>
  </si>
  <si>
    <t>Large-scale complete mix digester with engine</t>
  </si>
  <si>
    <t>Large-scale covered lagoon with engine</t>
  </si>
  <si>
    <t>Large-scale plug-flow digester with engine</t>
  </si>
  <si>
    <t>Small-scale dome digester</t>
  </si>
  <si>
    <t>Large-scale fixed-film digester without engine</t>
  </si>
  <si>
    <t>Large-scale fixed-film digester with engine</t>
  </si>
  <si>
    <t>Centralized digester</t>
  </si>
  <si>
    <t>BHS</t>
  </si>
  <si>
    <t>BHR</t>
  </si>
  <si>
    <t>BRB</t>
  </si>
  <si>
    <t>COM</t>
  </si>
  <si>
    <t>CYP</t>
  </si>
  <si>
    <t>DJI</t>
  </si>
  <si>
    <t>ISL</t>
  </si>
  <si>
    <t>JAM</t>
  </si>
  <si>
    <t>KWT</t>
  </si>
  <si>
    <t>LIE</t>
  </si>
  <si>
    <t>LUX</t>
  </si>
  <si>
    <t>MLT</t>
  </si>
  <si>
    <t>OMN</t>
  </si>
  <si>
    <t>PNG</t>
  </si>
  <si>
    <t>LCA</t>
  </si>
  <si>
    <t>STP</t>
  </si>
  <si>
    <t>SYC</t>
  </si>
  <si>
    <t>SGP</t>
  </si>
  <si>
    <t>SLB</t>
  </si>
  <si>
    <t>SUR</t>
  </si>
  <si>
    <t>VUT</t>
  </si>
  <si>
    <t>RICE</t>
  </si>
  <si>
    <t>MD with auto-fertilization</t>
  </si>
  <si>
    <t>MD with no till</t>
  </si>
  <si>
    <t>MD with 100% residue incorporation</t>
  </si>
  <si>
    <t>Mid-season drainage</t>
  </si>
  <si>
    <t>MD with ammonium sulfate fertilizer</t>
  </si>
  <si>
    <t>MD with nitrification inhibitor fertilizer</t>
  </si>
  <si>
    <t>CF with ammonium sulfate fertilizer</t>
  </si>
  <si>
    <t>AWD with nitrification inhibitor</t>
  </si>
  <si>
    <t>Alternate wetting &amp; drying</t>
  </si>
  <si>
    <t>MD with 10% reduced fertilizer</t>
  </si>
  <si>
    <t>CF with nitrification inhibitor fertilizer</t>
  </si>
  <si>
    <t>CF with slow release fertilizer</t>
  </si>
  <si>
    <t>MD with slow release fertilizer</t>
  </si>
  <si>
    <t>Dry-Seeding</t>
  </si>
  <si>
    <t>MD with 20% reduced fertilizer</t>
  </si>
  <si>
    <t>AWD with slow release</t>
  </si>
  <si>
    <t>MD with 30% reduced fertilizer</t>
  </si>
  <si>
    <t>MD with dry seeding</t>
  </si>
  <si>
    <t>CF with 10% reduced fertilizer</t>
  </si>
  <si>
    <t>Dry-Seeding with 20% reduced fertilizer</t>
  </si>
  <si>
    <t>CF with 20% reduced fertilizer</t>
  </si>
  <si>
    <t>CF with 30% reduced fertilizer</t>
  </si>
  <si>
    <t>Dryland rice</t>
  </si>
  <si>
    <t>Dryland rice with 20% reduced fertilizer</t>
  </si>
  <si>
    <t>10% Reduced Fertilizer</t>
  </si>
  <si>
    <t>Auto-Fertilization</t>
  </si>
  <si>
    <t>30% Reduced Fertilizer</t>
  </si>
  <si>
    <t>CF with auto-fertilization</t>
  </si>
  <si>
    <t>Ammonium Sulfate Fertilizer</t>
  </si>
  <si>
    <t>Slow Release Fertilizer</t>
  </si>
  <si>
    <t>CF with 100% residue incorporation</t>
  </si>
  <si>
    <t>BRN</t>
  </si>
  <si>
    <t>CF with no till</t>
  </si>
  <si>
    <t>ENERGY</t>
  </si>
  <si>
    <t>Degasification for power generation</t>
  </si>
  <si>
    <t>On-site use in coal drying</t>
  </si>
  <si>
    <t>Open Flare</t>
  </si>
  <si>
    <t>Stand Alone VAM</t>
  </si>
  <si>
    <t>On-site use in mine bioler</t>
  </si>
  <si>
    <t>Supplemental VAM</t>
  </si>
  <si>
    <t>Degasification for pipeline injection</t>
  </si>
  <si>
    <t>GAS</t>
  </si>
  <si>
    <t>Installing Plunger Lift Systems in Gas Wells</t>
  </si>
  <si>
    <t>Optimize glycol circulation rates in dehydrators</t>
  </si>
  <si>
    <t>Replacing wet seals with dry seals in centrifugal compressors</t>
  </si>
  <si>
    <t>Directed inspection and maintenance at compressor stations</t>
  </si>
  <si>
    <t>Replace Gas-Assisted Glycol Pumps with Electric Pumps</t>
  </si>
  <si>
    <t>Fuel Gas Retrofit for BD valve - Take Recip. Compressors Offline</t>
  </si>
  <si>
    <t>Replacing High-bleed Pneumatic Devices in the Natural Gas Industry</t>
  </si>
  <si>
    <t>Directed inspection and maintenance at gate stations and surface facilities</t>
  </si>
  <si>
    <t>Direct Inspection &amp; Maintenance - (Production Gas Well\Pipeline Leaks\Chemical Injection Pumps)</t>
  </si>
  <si>
    <t>Directed Inspection and Maintenance of compressors - processing</t>
  </si>
  <si>
    <t>Reciprocating Compressor Rod Packing (Static-Pac)</t>
  </si>
  <si>
    <t>Installing Catalytic Converters on Gas Engines and Turbines</t>
  </si>
  <si>
    <t>Installing flash tank separators on dehydrators</t>
  </si>
  <si>
    <t>Directed Inspection and Maintenance of compressors - transport</t>
  </si>
  <si>
    <t>Installing Surge Vessels for Capturing Blowdown Vents</t>
  </si>
  <si>
    <t>Direct I&amp;M type activities at transmission and distribution facilities</t>
  </si>
  <si>
    <t>Early replacement of Reciprocating Compressor Rod Packing Rings</t>
  </si>
  <si>
    <t>Using a Portable Evacuation Compressor for Pipeline Blowdowns</t>
  </si>
  <si>
    <t>Early replacement of Reciprocating Compressor Rod Packing Rings and Rods</t>
  </si>
  <si>
    <t>Convert gas pneumatic controls to instrument air</t>
  </si>
  <si>
    <t>Replace Cast Iron Pipeline</t>
  </si>
  <si>
    <t>Installing Electronic Starters on Production Field Compressors</t>
  </si>
  <si>
    <t>Reduced Emission Completions for Hydraulically Fractured Natural Gas Wells</t>
  </si>
  <si>
    <t>Installing Vapor Recovery Units on Oil Storage Tanks</t>
  </si>
  <si>
    <t>DI&amp;M on Offshore Oil Platforms</t>
  </si>
  <si>
    <t>Flaring instead of venting on shallow water platforms</t>
  </si>
  <si>
    <t>Reduced Emission Completions for Hydraulically Fractured Oil Wells</t>
  </si>
  <si>
    <t>LBY</t>
  </si>
  <si>
    <t>MCO</t>
  </si>
  <si>
    <t>QAT</t>
  </si>
  <si>
    <t>SSD</t>
  </si>
  <si>
    <t>INDUSTRIAL</t>
  </si>
  <si>
    <t>AERO</t>
  </si>
  <si>
    <t>Substitute NIK for HFC-152a</t>
  </si>
  <si>
    <t>Substitute NIK for HFC-134a</t>
  </si>
  <si>
    <t>Substitute HC for HFC-152a</t>
  </si>
  <si>
    <t>Substitute HFO-1234ze for HFC-134a</t>
  </si>
  <si>
    <t>Substitute HFO-1234ze for HFC-152a</t>
  </si>
  <si>
    <t>Dry Powder Inhalers</t>
  </si>
  <si>
    <t>Substitute HC for HFC-134a</t>
  </si>
  <si>
    <t>Substitute HFC-152a for HFC-134a</t>
  </si>
  <si>
    <t>CPV</t>
  </si>
  <si>
    <t>FJI</t>
  </si>
  <si>
    <t>GRD</t>
  </si>
  <si>
    <t>KIR</t>
  </si>
  <si>
    <t>MDV</t>
  </si>
  <si>
    <t>MHL</t>
  </si>
  <si>
    <t>MUS</t>
  </si>
  <si>
    <t>Micronesia (Federated States of)</t>
  </si>
  <si>
    <t>FSM</t>
  </si>
  <si>
    <t>NRU</t>
  </si>
  <si>
    <t>PLW</t>
  </si>
  <si>
    <t>KNA</t>
  </si>
  <si>
    <t>VCT</t>
  </si>
  <si>
    <t>WSM</t>
  </si>
  <si>
    <t>SMR</t>
  </si>
  <si>
    <t>TON</t>
  </si>
  <si>
    <t>TUV</t>
  </si>
  <si>
    <t>AL</t>
  </si>
  <si>
    <t>Minor retrofit (process computer control systems only)</t>
  </si>
  <si>
    <t>Major Retrofit (process computer control systems + alumina point feeding)</t>
  </si>
  <si>
    <t>EPS</t>
  </si>
  <si>
    <t>Improved SF6 Handling</t>
  </si>
  <si>
    <t>SF6 Recycling</t>
  </si>
  <si>
    <t>Leak Detection Leak Repair - with Handheld Detector</t>
  </si>
  <si>
    <t>Equipment Refurbishment</t>
  </si>
  <si>
    <t>SF6 Free GIE</t>
  </si>
  <si>
    <t>Leak detection and leak repair</t>
  </si>
  <si>
    <t>ATG</t>
  </si>
  <si>
    <t>DMA</t>
  </si>
  <si>
    <t>FIRE</t>
  </si>
  <si>
    <t>FK-5-1-12 in New Class A Total Flooding Applications</t>
  </si>
  <si>
    <t>Inert gas systems</t>
  </si>
  <si>
    <t>Water mist systems</t>
  </si>
  <si>
    <t>FOAM</t>
  </si>
  <si>
    <t>PU Rigid: Spray Foam (Low-Pressure) - HFO-1234ze</t>
  </si>
  <si>
    <t>Commercial Refrigeration Foam - 1233zdE</t>
  </si>
  <si>
    <t>PU Rigid: One Component Foam - HCs</t>
  </si>
  <si>
    <t>VAT</t>
  </si>
  <si>
    <t>XPS: Boardstock Foam - 134a to 1234ze</t>
  </si>
  <si>
    <t>FPD</t>
  </si>
  <si>
    <t>Thermal abatement</t>
  </si>
  <si>
    <t>Gas replacement</t>
  </si>
  <si>
    <t>Catalytic abatement</t>
  </si>
  <si>
    <t>NF3 remote clean</t>
  </si>
  <si>
    <t>Plasma abatement</t>
  </si>
  <si>
    <t>Central Abatement System</t>
  </si>
  <si>
    <t>HCFC</t>
  </si>
  <si>
    <t>Thermal oxidation</t>
  </si>
  <si>
    <t>MG</t>
  </si>
  <si>
    <t>Alternate cover gas - SO2</t>
  </si>
  <si>
    <t>Altenate cover gas - HFC-134a</t>
  </si>
  <si>
    <t>Alternate cover gas - NovecTM612</t>
  </si>
  <si>
    <t>NAA</t>
  </si>
  <si>
    <t>Homogeneous decomposition in the burner</t>
  </si>
  <si>
    <t>Catalytic decomposition in the burner</t>
  </si>
  <si>
    <t>Tail-gas catalytic decomposition</t>
  </si>
  <si>
    <t>Non-selective catalytic reduction</t>
  </si>
  <si>
    <t>Thermal destruction</t>
  </si>
  <si>
    <t>PV</t>
  </si>
  <si>
    <t>Catamal abatement</t>
  </si>
  <si>
    <t>RAC</t>
  </si>
  <si>
    <t>Large Retail Food - DX 407A407F</t>
  </si>
  <si>
    <t>Large Retail Food - 407A407F SLS</t>
  </si>
  <si>
    <t>Refrigerant Recovery at Disposal for Existing Refrigeration/AC Equipment</t>
  </si>
  <si>
    <t>HFO-1234yf in motor vehicle air-conditioners</t>
  </si>
  <si>
    <t>NH3 and CO2 in cold storage and industrial process refrigeration (IPR)</t>
  </si>
  <si>
    <t>Large Retail Food - CO2 Transcritical</t>
  </si>
  <si>
    <t>Window Dehumid - R-32</t>
  </si>
  <si>
    <t>Commercial Unitary AC - MCHE</t>
  </si>
  <si>
    <t>Medium Retail Food - CO2</t>
  </si>
  <si>
    <t>Leak Repair for Existing Large Equipment</t>
  </si>
  <si>
    <t>Refrigerant Recovery at Servicing for Existing Small Equipment</t>
  </si>
  <si>
    <t>Refrigerated Appliances - R-600a</t>
  </si>
  <si>
    <t>Chillers - 513A</t>
  </si>
  <si>
    <t>Window Dehumid - R-290</t>
  </si>
  <si>
    <t>Chillers - 1233zdE</t>
  </si>
  <si>
    <t>Ice Makers - R-290</t>
  </si>
  <si>
    <t>Buses and Trains - 513A</t>
  </si>
  <si>
    <t>Small Retail Food - R-448AR-449A</t>
  </si>
  <si>
    <t>PD Chillers - 452B</t>
  </si>
  <si>
    <t>Commercial Unitary AC - R-32 and MCHE</t>
  </si>
  <si>
    <t>Commercial Unitary AC - R-32</t>
  </si>
  <si>
    <t>Heat Pumps - R-32R-452B</t>
  </si>
  <si>
    <t>Residential Unitary AC - R-452B and MCHE</t>
  </si>
  <si>
    <t>Transport - R-452A</t>
  </si>
  <si>
    <t>Residential Unitary AC - R-290</t>
  </si>
  <si>
    <t>SEMI</t>
  </si>
  <si>
    <t>Process optimization</t>
  </si>
  <si>
    <t>SOLV</t>
  </si>
  <si>
    <t>Retrofit Existing Equipment</t>
  </si>
  <si>
    <t>Replace HFC cleaning system with NIK Aqueous cleaning system</t>
  </si>
  <si>
    <t>Replace HFC cleaning system with NIK Semi aqueous cleaning system</t>
  </si>
  <si>
    <t>WASTE</t>
  </si>
  <si>
    <t>LAN</t>
  </si>
  <si>
    <t>Electricity generation with a reciprocating engine</t>
  </si>
  <si>
    <t>Electricity generation with combined heat and power</t>
  </si>
  <si>
    <t>Electricity generation with a gas turbine</t>
  </si>
  <si>
    <t>Electricity generation with a microturbine</t>
  </si>
  <si>
    <t>Land_x001F_ll gas recovery for direct use</t>
  </si>
  <si>
    <t>Flaring of landfill gas</t>
  </si>
  <si>
    <t>Composting</t>
  </si>
  <si>
    <t>Enhanced Oxidation</t>
  </si>
  <si>
    <t>Mechanical biological treatment</t>
  </si>
  <si>
    <t>Anaerobic digestion</t>
  </si>
  <si>
    <t>Waste to Energy</t>
  </si>
  <si>
    <t>Paper recycling</t>
  </si>
  <si>
    <t>WWR</t>
  </si>
  <si>
    <t>Wastewater treatment plant with anaerobic sludge digester with co-gen</t>
  </si>
  <si>
    <t>Open sewer to aerobic wwtp</t>
  </si>
  <si>
    <t>Latrine to aerobic wwtp</t>
  </si>
  <si>
    <t>Septic tank to aerobic wwtp</t>
  </si>
  <si>
    <t>Selected Country:</t>
  </si>
  <si>
    <t>Country Options</t>
  </si>
  <si>
    <t>policy lever</t>
  </si>
  <si>
    <t>livestock measures</t>
  </si>
  <si>
    <t>crop and rice measures</t>
  </si>
  <si>
    <t>tech explanation</t>
  </si>
  <si>
    <t>Capture of coalbed methane for generation power onsite</t>
  </si>
  <si>
    <t>Capture of coalbed methane for process heating used to dry coal</t>
  </si>
  <si>
    <t>Combustion of coalbed methane</t>
  </si>
  <si>
    <t>Captures methane in mine and oxidizes to destroy</t>
  </si>
  <si>
    <t>Capture of coalbed methane for use in boiler onsite</t>
  </si>
  <si>
    <t>Captures of coalbed methane to inject into pipelines</t>
  </si>
  <si>
    <t>Captures wellhead methane that would otherwise leak</t>
  </si>
  <si>
    <t>Glycol circulation to remove water from methane also absorbs methane, proportional to its flow rate. Increasing the circulation rate reduces the amount of methane capture in the glycol, avoiding emissions</t>
  </si>
  <si>
    <t>Switching to dry seals reduces leakage of high pressure methane during compression and transmission</t>
  </si>
  <si>
    <t>Directed inspection and maintenance helps estimate and reduce fugitive emissions of methane</t>
  </si>
  <si>
    <t>Gas-assisted glycol pumps rely on a chemical reaction that results in glycol boil-off and venting of methane. Electric pumps operate differently, avoiding these emissions</t>
  </si>
  <si>
    <t>When taken offline, many operators depressurize and vent methan in the compressors, but some operators have found that you can keep them pressurized and reduce/eliminate emissions.</t>
  </si>
  <si>
    <t>Pneumatic devices with high bleed leak vent methane as part of normal operation; can be replaced with low bleed options</t>
  </si>
  <si>
    <t>When rods are in standby mode, they continue to vent methane to the atmosphere, but the Static-Pac is a technology designed to capture emissions during standby mode.</t>
  </si>
  <si>
    <t>Catalytic converters destory methane from engines.</t>
  </si>
  <si>
    <t>Captures methane lost in glycol dehydration and feeds back to system.</t>
  </si>
  <si>
    <t>Captures methane that would otherwise be leaked in a blowdown event</t>
  </si>
  <si>
    <t>Replacing rings early avoids growing leakage rate as the system ages.</t>
  </si>
  <si>
    <t>Helps capture otherwise vented methane during a blowdown event.</t>
  </si>
  <si>
    <t>By switching to air based systems, reduce natural gas leaked from gas pneumatic control systems</t>
  </si>
  <si>
    <t>Replace potentially leaking cast iron pipeline</t>
  </si>
  <si>
    <t>Installing electronic starters elimintes methane emissions from pilots.</t>
  </si>
  <si>
    <t>Captures vented methane during well completion</t>
  </si>
  <si>
    <t>Captures leaked methane from oil storage tanks.</t>
  </si>
  <si>
    <t>Destroys instead of venting methane.</t>
  </si>
  <si>
    <t>This option involves transferring SF6 from electrical equipment into storage containers during equipment servicing or decommissioning so that the SF6 can be reused</t>
  </si>
  <si>
    <t>New circuit breaker technology has been developed that uses alternative gases to SF6 that have lower or no global warming potential. Traditional gases such as dry air, nitrogen, CO2 and related mixtures are low global warming but are limited in their dielectric strength as compared to SF6 (Kieffel et al., 2015</t>
  </si>
  <si>
    <t>Lower Bound</t>
  </si>
  <si>
    <t>Upper Bound</t>
  </si>
  <si>
    <t>Policy:</t>
  </si>
  <si>
    <t>assigned policy</t>
  </si>
  <si>
    <t>coal mining - methane capture</t>
  </si>
  <si>
    <t>coal mining - methane destruction</t>
  </si>
  <si>
    <t>waste - methane capture</t>
  </si>
  <si>
    <t>waste - methane destruction</t>
  </si>
  <si>
    <t>PERAC Process Emissions, Reductions, and Costs</t>
  </si>
  <si>
    <t>Sources:</t>
  </si>
  <si>
    <t>Notes</t>
  </si>
  <si>
    <t>so adapting this variable to a country simply requires changing</t>
  </si>
  <si>
    <t>the drop-down menu on the "Country Selector" tab.</t>
  </si>
  <si>
    <t>when adapting the EPS to another country or region.</t>
  </si>
  <si>
    <t>Use a value greater than 1 for a region that is larger than the selected country,</t>
  </si>
  <si>
    <t>or use a value between zero and 1 for a region within the selected country.</t>
  </si>
  <si>
    <t>coal mining</t>
  </si>
  <si>
    <t>If you are adapting the EPS to model a region that is not a country, set the multipliers below</t>
  </si>
  <si>
    <t>to indicate the share of industrial activity of each type that is in the modeled region relative</t>
  </si>
  <si>
    <t>to the country selected on the "Country Selector" tab.</t>
  </si>
  <si>
    <t>If you are adapting the EPS to a non-country region (a city,</t>
  </si>
  <si>
    <t>state, or multi-country area), see the directions on the</t>
  </si>
  <si>
    <t>This variable's data source should not be changed</t>
  </si>
  <si>
    <t>The U.S. EPA data here include every country in the world,</t>
  </si>
  <si>
    <t>Policy Lever</t>
  </si>
  <si>
    <t>Industry</t>
  </si>
  <si>
    <t>Non-Country Multipliers</t>
  </si>
  <si>
    <t>"Multipliers" tab in the "Non-Country Multipliers" section.</t>
  </si>
  <si>
    <t>Methane Leakage Multiplier</t>
  </si>
  <si>
    <t>The EPA's estimated methane leakage rate for the United States</t>
  </si>
  <si>
    <t>has been shown to be too low in high-quality studies.</t>
  </si>
  <si>
    <t>Therefore, we include the ability to adjust BAU process emissions</t>
  </si>
  <si>
    <t>and potential reductions to account for this greater leakage.</t>
  </si>
  <si>
    <t>In the non-CO2 GHGs study, the EPA used data sources from</t>
  </si>
  <si>
    <t>each national government where available, rather than applying</t>
  </si>
  <si>
    <t>U.S. methodology to estimate methane leakage in other countries.</t>
  </si>
  <si>
    <t>Therefore, we cannot assume the EPA's numbers are too low for</t>
  </si>
  <si>
    <t>any country other than the U.S.  Therefore, methane leakage</t>
  </si>
  <si>
    <t>multipliers are listed on the "Country Selector" tab and are</t>
  </si>
  <si>
    <t>country-specific.</t>
  </si>
  <si>
    <t>If you are adapting the model to a non-U.S. region and</t>
  </si>
  <si>
    <t>you believe the EPA's methane leakage estimate is not</t>
  </si>
  <si>
    <t>accurate, you can adjust your country's methane leakage</t>
  </si>
  <si>
    <t>multiplier on the "Country Selector" tab and it will be</t>
  </si>
  <si>
    <t>reflected here.</t>
  </si>
  <si>
    <t>Mapping multipliers to policies</t>
  </si>
  <si>
    <t>Do not edit the information or data below.</t>
  </si>
  <si>
    <t>Methane leakage</t>
  </si>
  <si>
    <t>This Excel file includes the ability to adjust the EPA's values</t>
  </si>
  <si>
    <t>for methane leakage rate.  If you wish to adjust this,</t>
  </si>
  <si>
    <t>change the value next to the country you have selected</t>
  </si>
  <si>
    <t>on the "Country Selector" tab.  For more explanation, see</t>
  </si>
  <si>
    <t>the "Multipliers" tab.</t>
  </si>
  <si>
    <t>BAU Emissions, Reductions, and Costs</t>
  </si>
  <si>
    <t>U.S. EPA</t>
  </si>
  <si>
    <t>Global Non-CO2 Greenhouse Gas Emission Projections &amp; Mitigation Potential: 2015-2050</t>
  </si>
  <si>
    <t>https://www.epa.gov/global-mitigation-non-co2-greenhouse-gases/global-non-co2-greenhouse-gas-emission-projections</t>
  </si>
  <si>
    <t>Backing out U.S. SNAP Program Effects on F-Gases</t>
  </si>
  <si>
    <t>Non-CO2 Report Data Annex (data vintage 9/30/2019)</t>
  </si>
  <si>
    <t>Policy Cost Bins</t>
  </si>
  <si>
    <t>The policy cost bins used range from -$1150/ton to $1600/ton.</t>
  </si>
  <si>
    <t>Across all countries in the EPA dataset, this covers a total of</t>
  </si>
  <si>
    <t>99.59% of all abatement potential.  0.01% of potential is cheaper</t>
  </si>
  <si>
    <t>than -$1150/ton and 0.4% of potential is more expensive than</t>
  </si>
  <si>
    <t>$1600/ton.  We exclude these values as outliers.</t>
  </si>
  <si>
    <t>(These bounds were selected based on studying histograms</t>
  </si>
  <si>
    <t>of the EPA data to find breakpoints that include essentially</t>
  </si>
  <si>
    <t>lead to discontinuous and undesirable model behavior when</t>
  </si>
  <si>
    <t>the policy lever is moved from 99% to 100% of potential</t>
  </si>
  <si>
    <t>much lower than the bounds noted above, and thust would</t>
  </si>
  <si>
    <t>abatement achieved, if the outliers had been included.)</t>
  </si>
  <si>
    <t>all the data.  Remaining abatement's costs are much higher or</t>
  </si>
  <si>
    <t>Pre-2014 Baseline</t>
  </si>
  <si>
    <t>Commercial refrigeration - supermarkets</t>
  </si>
  <si>
    <t>Commercial refrigeration - remote condensing units</t>
  </si>
  <si>
    <t>Foams</t>
  </si>
  <si>
    <t>Consumer aerosols</t>
  </si>
  <si>
    <t>MVAC</t>
  </si>
  <si>
    <t>PU Foam</t>
  </si>
  <si>
    <t>Chillers</t>
  </si>
  <si>
    <t>Refrigerated Appliances</t>
  </si>
  <si>
    <t>Cold Storage</t>
  </si>
  <si>
    <t>Aerosols</t>
  </si>
  <si>
    <t>Foam</t>
  </si>
  <si>
    <t>Other Refrigeration</t>
  </si>
  <si>
    <t>Emissions Profile With and Without Most Likely SNAP Reductions</t>
  </si>
  <si>
    <t>Abatement With Only July 2015 Rule</t>
  </si>
  <si>
    <t>Year</t>
  </si>
  <si>
    <t>Additional Abatement With March 2016 Rule</t>
  </si>
  <si>
    <t>Cost Per Ton</t>
  </si>
  <si>
    <t>SNAP Adjustment for F-gas Substitution?</t>
  </si>
  <si>
    <t>N</t>
  </si>
  <si>
    <t>Y</t>
  </si>
  <si>
    <t>SNAP Adjustment</t>
  </si>
  <si>
    <t>Category</t>
  </si>
  <si>
    <t>F-gas substitution</t>
  </si>
  <si>
    <t>F-gas recovery and recycling</t>
  </si>
  <si>
    <t>F-gas destruction</t>
  </si>
  <si>
    <t>Cost</t>
  </si>
  <si>
    <t>Technologies Used to Calculate Cost</t>
  </si>
  <si>
    <t>Large Retail Food, Medium Retail Food</t>
  </si>
  <si>
    <t>ngps - production methane capture</t>
  </si>
  <si>
    <t>ngps - processing methane capture</t>
  </si>
  <si>
    <t>ngps - T&amp;D methane capture</t>
  </si>
  <si>
    <t>ngps - production methane destruction</t>
  </si>
  <si>
    <t>ngps - processing methane destruction</t>
  </si>
  <si>
    <t>Methane leakage multiplier - production</t>
  </si>
  <si>
    <t>Methane leakage multiplier - processing</t>
  </si>
  <si>
    <t>Methane leakage multiplier - transmission and distribution (T&amp;D)</t>
  </si>
  <si>
    <t>Methane leakage multiplier - T&amp;D</t>
  </si>
  <si>
    <t>ngps - T&amp;D methane destruction</t>
  </si>
  <si>
    <t>All U.S. AERO technologies</t>
  </si>
  <si>
    <t>SNAP Abatement (Substitution) With Only July 2015 Rule</t>
  </si>
  <si>
    <t>Additional SNAP Abatement (Substitution) With March 2016 Rule</t>
  </si>
  <si>
    <t>Additional SNAP Abatement (Substitution) Potential Assigned to Cost Tiers</t>
  </si>
  <si>
    <t>Additional SNAP Abatement (Recovery and Recycling) Potential Assigned to Cost Tiers</t>
  </si>
  <si>
    <t>Recovery and Recycling</t>
  </si>
  <si>
    <t>Assumptions for F-gas Recycling and Recovery Adjustment</t>
  </si>
  <si>
    <t>Average Lifetime for Recovery</t>
  </si>
  <si>
    <t>Average Share of Charge Remaining at Disposal</t>
  </si>
  <si>
    <t>Average Share of Emissions Relative to Initial Charge</t>
  </si>
  <si>
    <t>https://www.regulations.gov/document?D=EPA-HQ-OAR-2014-0198-0239</t>
  </si>
  <si>
    <t>Climate Benefits of the SNAP Program Status Change Rule. July 2015</t>
  </si>
  <si>
    <t>https://www.regulations.gov/document?D=EPA-HQ-OAR-2015-0663-0019</t>
  </si>
  <si>
    <t>Climate Benefits of the SNAP Program Status Change Rule. March 2016</t>
  </si>
  <si>
    <t>The source document methodology assumed BAU included</t>
  </si>
  <si>
    <t>abatement from the SNAP program, which classified some HFCs</t>
  </si>
  <si>
    <t xml:space="preserve">as unacceptable. However, the program was remanded shortly </t>
  </si>
  <si>
    <t>includes the ability to add in additional F-gas substitution and F-gas</t>
  </si>
  <si>
    <t>and the structure can also be used to add additional F-gas</t>
  </si>
  <si>
    <t xml:space="preserve">abatement potential for other countries. To do this, mark "Y" in </t>
  </si>
  <si>
    <t>the "SNAP Adjustment" column of the Country Selector tab and</t>
  </si>
  <si>
    <t>modify the "SNAP Adjustment" tab accordingly.</t>
  </si>
  <si>
    <t>before the EPA source document was released. This Excel file</t>
  </si>
  <si>
    <t xml:space="preserve">recovery/recycling abatement potential. This is enabled for the US, </t>
  </si>
  <si>
    <t>International Institute for Applied Systems Analysis</t>
  </si>
  <si>
    <t>Global Emissions of Fluorinated Greenhouse Gases 2005-2050 With Abatement Potentials and Costs</t>
  </si>
  <si>
    <t>https://www.atmos-chem-phys.net/17/2795/2017/</t>
  </si>
  <si>
    <t>Policies:</t>
  </si>
  <si>
    <t>Emissions after July 2015 rule</t>
  </si>
  <si>
    <t>Emissions after July 2015 and March 2016 rules</t>
  </si>
  <si>
    <t>Since the EPA data source only includes non-CO2 gases, and the cement industry's process</t>
  </si>
  <si>
    <t>emissions are CO2, we construct our own MAC curves for technical measures that reduce</t>
  </si>
  <si>
    <t>emissions from cement.</t>
  </si>
  <si>
    <t>Currently, the only technical measure included in this curve is cement clinker substitution.</t>
  </si>
  <si>
    <t>This can be expanded in the future by adding data to this MAC curve without altering</t>
  </si>
  <si>
    <t>the EPS model structure.</t>
  </si>
  <si>
    <t>Cement Clinker Substitution</t>
  </si>
  <si>
    <t>Cement clinker substitution price per ton of cement</t>
  </si>
  <si>
    <t>Tons CO2 reduced per ton cement using clinker substitution</t>
  </si>
  <si>
    <t>Cost per ton of CO2 reduced via clinker substitution</t>
  </si>
  <si>
    <t>Quantity</t>
  </si>
  <si>
    <t>United States Environmental Protection Agency</t>
  </si>
  <si>
    <t xml:space="preserve">Available and emerging technologies for reducing greenhouse gas emissions from the Portland cement industry
</t>
  </si>
  <si>
    <t>http://www.epa.gov/nsr/ghgdocs/cement.pdf</t>
  </si>
  <si>
    <t>Page 13, Table 3, Row "Decarbonated Feedstocks"</t>
  </si>
  <si>
    <t>Africa</t>
  </si>
  <si>
    <t>Middle East</t>
  </si>
  <si>
    <t>Europe</t>
  </si>
  <si>
    <t>Eurasia</t>
  </si>
  <si>
    <t>North America</t>
  </si>
  <si>
    <t>World Business Council for Sustainable Development</t>
  </si>
  <si>
    <t>Cement Industry Energy and CO2 Performance: Getting the Numbers Right</t>
  </si>
  <si>
    <t>Page 22, Figure 5.7</t>
  </si>
  <si>
    <t>Cement: Percentage of Clinker in the Start Year</t>
  </si>
  <si>
    <t>Cement: Achievable Percentage of Clinker in End Year</t>
  </si>
  <si>
    <t>International Energy Agency and Cement Sustainability Initiative</t>
  </si>
  <si>
    <t>Technology Roadmap: Low-Carbon Transition in the Cement Industry</t>
  </si>
  <si>
    <t>https://www.iea.org/publications/freepublications/publication/TechnologyRoadmapLowCarbonTransitionintheCementIndustry.pdf</t>
  </si>
  <si>
    <t>p 41, last paragraph</t>
  </si>
  <si>
    <t>Cement: Clinker Substitution Cost and CO2 Reduction</t>
  </si>
  <si>
    <t>http://docs.wbcsd.org/2009/06/CementIndustryEnergyAndCO2Performance.pdf</t>
  </si>
  <si>
    <t>Region</t>
  </si>
  <si>
    <t>BAU Clinker Perc</t>
  </si>
  <si>
    <t>Africa &amp; Middle East</t>
  </si>
  <si>
    <t>China and India</t>
  </si>
  <si>
    <t>CIS</t>
  </si>
  <si>
    <t>Japan, Australia, New Zealand</t>
  </si>
  <si>
    <t>Latin America</t>
  </si>
  <si>
    <t>WBCSD Cement Report Region</t>
  </si>
  <si>
    <t>Americas</t>
  </si>
  <si>
    <t>Other Asia Pacific</t>
  </si>
  <si>
    <t>Central Africa &amp; Middle Eastn Republic</t>
  </si>
  <si>
    <t>South Africa &amp; Middle East</t>
  </si>
  <si>
    <t>Asia (excl. China, India, CIS, and Japan)</t>
  </si>
  <si>
    <t>Selected country cement report region</t>
  </si>
  <si>
    <t>Selected country BAU clinker perc</t>
  </si>
  <si>
    <t>Achievable clinker perc (from IEA/CSI report)</t>
  </si>
  <si>
    <t>Selected country achievable clinker reduction perc</t>
  </si>
  <si>
    <t>ABW</t>
  </si>
  <si>
    <t>AIA</t>
  </si>
  <si>
    <t>ANNEXI</t>
  </si>
  <si>
    <t>ANT</t>
  </si>
  <si>
    <t>AOSIS</t>
  </si>
  <si>
    <t>BASIC</t>
  </si>
  <si>
    <t>COK</t>
  </si>
  <si>
    <t>EARTH</t>
  </si>
  <si>
    <t>EU28</t>
  </si>
  <si>
    <t>HKG</t>
  </si>
  <si>
    <t>LDC</t>
  </si>
  <si>
    <t>MAC</t>
  </si>
  <si>
    <t>MNE</t>
  </si>
  <si>
    <t>NIU</t>
  </si>
  <si>
    <t>NONANNEXI</t>
  </si>
  <si>
    <t>ROU</t>
  </si>
  <si>
    <t>SHN</t>
  </si>
  <si>
    <t>SRB</t>
  </si>
  <si>
    <t>TCA</t>
  </si>
  <si>
    <t>TKL</t>
  </si>
  <si>
    <t>TLS</t>
  </si>
  <si>
    <t>TWN</t>
  </si>
  <si>
    <t>UMBRELLA</t>
  </si>
  <si>
    <t>VGB</t>
  </si>
  <si>
    <t>Unit: Gg CO2</t>
  </si>
  <si>
    <t>ISO 3166 Code</t>
  </si>
  <si>
    <t>Mapped Country</t>
  </si>
  <si>
    <t>Cement: 2016 Process CO2 Emissions</t>
  </si>
  <si>
    <t>See indst/BPEiC</t>
  </si>
  <si>
    <t>Cement: Process CO2 Growth</t>
  </si>
  <si>
    <t>Cement &amp; Carbonates Process CO2 Emissions by Country from PRIMAP-hist</t>
  </si>
  <si>
    <t>Cement</t>
  </si>
  <si>
    <t>ETC Region</t>
  </si>
  <si>
    <t>Selected Country's ETC Region</t>
  </si>
  <si>
    <t>Selected Region's Production Values</t>
  </si>
  <si>
    <t>BAU Production Data from ETC (Mt cement / yr)</t>
  </si>
  <si>
    <t>Selected Country's BAU Process CO2 from Cement (Gg CO2)</t>
  </si>
  <si>
    <t>Interpolated:</t>
  </si>
  <si>
    <t>Abatement Potential (Gg CO2)</t>
  </si>
  <si>
    <t>Units</t>
  </si>
  <si>
    <t>EPA MAC curve data are in units of Mt CO2e.</t>
  </si>
  <si>
    <t>We convert to grams CO2e with the following conversion factor:</t>
  </si>
  <si>
    <t>g / Mt CO2e</t>
  </si>
  <si>
    <t>Unit: g CO2e</t>
  </si>
  <si>
    <t>Converted to grams</t>
  </si>
  <si>
    <t>cement measures</t>
  </si>
  <si>
    <t>[Only affects F-gases, so assigned to chemicals industry.] A minor retrofit involves the installation/upgrade of process computer control systems. Minor retrofits can be performed at any facility type other than the state-of-the-art PFPB facilities.</t>
  </si>
  <si>
    <t>[Only affects F-gases, so assigned to chemicals industry.] A major retrofit involves both the installation/upgrade of process computer control systems and the installation of alumina point-feed systems</t>
  </si>
  <si>
    <t>[Only affects F-gases, so assigned to chemicals industry.] This option involves improving the procedures and techniques for handling SF6 , especially when maintenance is being performed on gas-insulated circuit breakers. Handling-related leaks can occur when (1) inappropriate fittings are used to connect transfer hoses to cylinders or equipment, (2) SF6 is not cleared from transfer hoses before the hoses are disconnected from cylinders/equipment, (3) gas cylinders are not monitored/maintained because they have been misplaced or stored improperly, and (4) a technician accidently vents SF6</t>
  </si>
  <si>
    <t>[Only affects F-gases, so assigned to chemicals industry.] A handheld detector is a simple, low-cost device that may be used as an alternative to the thermal imaging camera that can be cost prohibitive in developing countries. The detector is used by tracing the entire substation in a continuous path. If a leak is identified, it is verified by blowing shop air into the area of suspected leak and repeating the check of the area using the detector (IonScience, n.d.). This must be done while equipment is in service and cannot be used for decommissioned parts (Wolf, 2017).</t>
  </si>
  <si>
    <t>[Only affects F-gases, so assigned to chemicals industry.] Equipment replacement is an option by which chronic leaking equipment is identified and replaced with new and less leak prone equipment</t>
  </si>
  <si>
    <t>[Only affects F-gases, so assigned to chemicals industry.]</t>
  </si>
  <si>
    <t>PERAC Marginal Cost Definitions</t>
  </si>
  <si>
    <t>PriceBin1</t>
  </si>
  <si>
    <t>PriceBin2</t>
  </si>
  <si>
    <t>PriceBin3</t>
  </si>
  <si>
    <t>PriceBin4</t>
  </si>
  <si>
    <t>PriceBin5</t>
  </si>
  <si>
    <t>PriceBin6</t>
  </si>
  <si>
    <t>PriceBin7</t>
  </si>
  <si>
    <t>PriceBin8</t>
  </si>
  <si>
    <t>PriceBin9</t>
  </si>
  <si>
    <t>PriceBin10</t>
  </si>
  <si>
    <t>PriceBin11</t>
  </si>
  <si>
    <t>PriceBin12</t>
  </si>
  <si>
    <t>PriceBin13</t>
  </si>
  <si>
    <t>PriceBin14</t>
  </si>
  <si>
    <t>PriceBin15</t>
  </si>
  <si>
    <t>PriceBin16</t>
  </si>
  <si>
    <t>PriceBin17</t>
  </si>
  <si>
    <t>PriceBin18</t>
  </si>
  <si>
    <t>PriceBin19</t>
  </si>
  <si>
    <t>PriceBin20</t>
  </si>
  <si>
    <t>PriceBin21</t>
  </si>
  <si>
    <t>PriceBin22</t>
  </si>
  <si>
    <t>PriceBin23</t>
  </si>
  <si>
    <t>PriceBin24</t>
  </si>
  <si>
    <t>PriceBin25</t>
  </si>
  <si>
    <t>PriceBin26</t>
  </si>
  <si>
    <t>PriceBin27</t>
  </si>
  <si>
    <t>PriceBin28</t>
  </si>
  <si>
    <t>PriceBin29</t>
  </si>
  <si>
    <t>PriceBin30</t>
  </si>
  <si>
    <t>PriceBin31</t>
  </si>
  <si>
    <t>PriceBin32</t>
  </si>
  <si>
    <t>PriceBin33</t>
  </si>
  <si>
    <t>PriceBin34</t>
  </si>
  <si>
    <t>PriceBin35</t>
  </si>
  <si>
    <t>PriceBin36</t>
  </si>
  <si>
    <t>PriceBin37</t>
  </si>
  <si>
    <t>PriceBin38</t>
  </si>
  <si>
    <t>PriceBin39</t>
  </si>
  <si>
    <t>PriceBin40</t>
  </si>
  <si>
    <t>PriceBin41</t>
  </si>
  <si>
    <t>PriceBin42</t>
  </si>
  <si>
    <t>PriceBin43</t>
  </si>
  <si>
    <t>PriceBin44</t>
  </si>
  <si>
    <t>PriceBin45</t>
  </si>
  <si>
    <t>PriceBin46</t>
  </si>
  <si>
    <t>PriceBin47</t>
  </si>
  <si>
    <t>PriceBin48</t>
  </si>
  <si>
    <t>PriceBin49</t>
  </si>
  <si>
    <t>PriceBin50</t>
  </si>
  <si>
    <t>PriceBin51</t>
  </si>
  <si>
    <t>PriceBin52</t>
  </si>
  <si>
    <t>PriceBin53</t>
  </si>
  <si>
    <t>PriceBin54</t>
  </si>
  <si>
    <t>PriceBin55</t>
  </si>
  <si>
    <t>PriceBin56</t>
  </si>
  <si>
    <t>PriceBin57</t>
  </si>
  <si>
    <t>PriceBin58</t>
  </si>
  <si>
    <t>PriceBin59</t>
  </si>
  <si>
    <t>PriceBin60</t>
  </si>
  <si>
    <t>PriceBin61</t>
  </si>
  <si>
    <t>PriceBin62</t>
  </si>
  <si>
    <t>PriceBin63</t>
  </si>
  <si>
    <t>PriceBin64</t>
  </si>
  <si>
    <t>PriceBin65</t>
  </si>
  <si>
    <t>PriceBin66</t>
  </si>
  <si>
    <t>PriceBin67</t>
  </si>
  <si>
    <t>PriceBin68</t>
  </si>
  <si>
    <t>PriceBin69</t>
  </si>
  <si>
    <t>PriceBin70</t>
  </si>
  <si>
    <t>PriceBin71</t>
  </si>
  <si>
    <t>PriceBin72</t>
  </si>
  <si>
    <t>$/ton abated</t>
  </si>
  <si>
    <t>q Adjusted for GWP</t>
  </si>
  <si>
    <t>Global Warming Potential Adjustment</t>
  </si>
  <si>
    <t>The EPA report uses Global Warming Potentials from AR4, but the U.S. EPS uses AR5.</t>
  </si>
  <si>
    <t>Some sectors have the potential to abate both CH4 and N2O, but the breakdown is not</t>
  </si>
  <si>
    <t xml:space="preserve">specified. Therefore, we have not attempted to adjust these sectors. We also do not </t>
  </si>
  <si>
    <t>attempt to adjust Global Warming Potentials for f-gases, as these are simply reported</t>
  </si>
  <si>
    <t>in CO2e in the EPS.</t>
  </si>
  <si>
    <t>CH4</t>
  </si>
  <si>
    <t>N2O</t>
  </si>
  <si>
    <t>factors.</t>
  </si>
  <si>
    <t>F-gas Adjustments</t>
  </si>
  <si>
    <t xml:space="preserve">Where sector abatement potential is entirely CH4 or N2O, we adjust with the following </t>
  </si>
  <si>
    <t>NGPS methane capture</t>
  </si>
  <si>
    <t>NGPS methane destruction</t>
  </si>
  <si>
    <t>f-gas substitution</t>
  </si>
  <si>
    <t>f-gas destruction</t>
  </si>
  <si>
    <t>f-gas recovery</t>
  </si>
  <si>
    <t>f-gas inspect maint retrofit</t>
  </si>
  <si>
    <t>coal mining methane capture</t>
  </si>
  <si>
    <t>waste methane capture</t>
  </si>
  <si>
    <t>waste methane destruction</t>
  </si>
  <si>
    <t>crops and rice</t>
  </si>
  <si>
    <t>livestock</t>
  </si>
  <si>
    <t>This tab is not needed for the calculation of this variable.  It merely totals some values that may assist in checking the data.</t>
  </si>
  <si>
    <t>cement</t>
  </si>
  <si>
    <t>coal mining methane dstr</t>
  </si>
  <si>
    <t>Cement non-country multiplier</t>
  </si>
  <si>
    <t>Abatement potential after multiplier</t>
  </si>
  <si>
    <t>Gas</t>
  </si>
  <si>
    <t>cement and other carbonates</t>
  </si>
  <si>
    <t>CO2</t>
  </si>
  <si>
    <t>natural gas and petroleum systems</t>
  </si>
  <si>
    <t>iron and steel</t>
  </si>
  <si>
    <t>chemicals</t>
  </si>
  <si>
    <t>F-gases</t>
  </si>
  <si>
    <t>waste management</t>
  </si>
  <si>
    <t>agriculture</t>
  </si>
  <si>
    <t>other industries</t>
  </si>
  <si>
    <t>Copy and paste the multipliers from indst/BPEiC below.  The multipliers here must match those in BPEiC.</t>
  </si>
  <si>
    <t>F-gas inspection maintenance retrofitting</t>
  </si>
  <si>
    <t>Country</t>
  </si>
  <si>
    <t>Oil Gas</t>
  </si>
  <si>
    <t>Production source</t>
  </si>
  <si>
    <t>Upstream Downstream</t>
  </si>
  <si>
    <t>Reason</t>
  </si>
  <si>
    <t>Abatement technology</t>
  </si>
  <si>
    <t>Emissions</t>
  </si>
  <si>
    <t>Possible Savings (kt CH4)</t>
  </si>
  <si>
    <t>Cost (USD$/Mbtu)</t>
  </si>
  <si>
    <t>Possible Savings (grams CO2e)</t>
  </si>
  <si>
    <t>Cost (USD$/metric tons CO2e)</t>
  </si>
  <si>
    <t>Oil</t>
  </si>
  <si>
    <t>Onshore conventional oil</t>
  </si>
  <si>
    <t>Upstream</t>
  </si>
  <si>
    <t>Vented</t>
  </si>
  <si>
    <t>Blowdown capture</t>
  </si>
  <si>
    <t>Unconventional oil</t>
  </si>
  <si>
    <t>Onshore conventional gas</t>
  </si>
  <si>
    <t>Replace pumps</t>
  </si>
  <si>
    <t>Unconventional gas</t>
  </si>
  <si>
    <t>Offshore oil</t>
  </si>
  <si>
    <t>Replace compressor seal or rod</t>
  </si>
  <si>
    <t>Downstream gas</t>
  </si>
  <si>
    <t>Downstream</t>
  </si>
  <si>
    <t>Replace with instrument air systems</t>
  </si>
  <si>
    <t>Offshore gas</t>
  </si>
  <si>
    <t>Fugitive</t>
  </si>
  <si>
    <t>Upstream LDAR</t>
  </si>
  <si>
    <t>Incomplete-flare</t>
  </si>
  <si>
    <t>Vapour recovery units</t>
  </si>
  <si>
    <t>Install flares</t>
  </si>
  <si>
    <t>Install plunger</t>
  </si>
  <si>
    <t>Replace with electric motor</t>
  </si>
  <si>
    <t>Downstream oil</t>
  </si>
  <si>
    <t>Downstream LDAR</t>
  </si>
  <si>
    <t>Early replacement of devices</t>
  </si>
  <si>
    <t>Other</t>
  </si>
  <si>
    <t>units</t>
  </si>
  <si>
    <t>Metric tonnes (CH4)</t>
  </si>
  <si>
    <t>MMTCO2e</t>
  </si>
  <si>
    <t>Scaled to EPA emissions</t>
  </si>
  <si>
    <t>kt</t>
  </si>
  <si>
    <t>Methane Abatement Technology</t>
  </si>
  <si>
    <t>Million metric tons CO2e</t>
  </si>
  <si>
    <t>ngps</t>
  </si>
  <si>
    <t>Energy</t>
  </si>
  <si>
    <t>EPA</t>
  </si>
  <si>
    <t>Methane abatement potential (MMTCO2e) - US EPA</t>
  </si>
  <si>
    <t>Methane emissions (MMTCO2e) - US EPA</t>
  </si>
  <si>
    <t>Change in total emissions (compared to 2019)</t>
  </si>
  <si>
    <t>IEA</t>
  </si>
  <si>
    <t>IEA Total Abatement Potential (MMTCO2e)</t>
  </si>
  <si>
    <t>IEA Total Emissions (MMTCO2e)</t>
  </si>
  <si>
    <t>Ratio of abatement potential to total emissions - estimated with EPA's growth in abatement potential</t>
  </si>
  <si>
    <t>Start year value adjustment factor - applied to IEA abatement potential</t>
  </si>
  <si>
    <t>IEA Total Emissions</t>
  </si>
  <si>
    <t>subsource</t>
  </si>
  <si>
    <t>gas</t>
  </si>
  <si>
    <t>unit</t>
  </si>
  <si>
    <t>value</t>
  </si>
  <si>
    <t>value adjusted for GWP</t>
  </si>
  <si>
    <t>assigned EPS industry</t>
  </si>
  <si>
    <t>assigned EPS pollutant</t>
  </si>
  <si>
    <t>NGO</t>
  </si>
  <si>
    <t>Gas Product</t>
  </si>
  <si>
    <t>Gas TSD</t>
  </si>
  <si>
    <t>Oil Product</t>
  </si>
  <si>
    <t>Oil Refining</t>
  </si>
  <si>
    <t>IEA Abatement Potential</t>
  </si>
  <si>
    <t>IEA abatement potential and costs are scaled by EPA time series values and start year total emissions.</t>
  </si>
  <si>
    <t xml:space="preserve">IEA abatement potential values are used for natural gas and petroleum systems methane caputure and methane destruction. </t>
  </si>
  <si>
    <t>Methane GWP AR5</t>
  </si>
  <si>
    <t>Multiply by to get 2012 Dollars</t>
  </si>
  <si>
    <t>2019.............................................................................     .</t>
  </si>
  <si>
    <t>Unit conversions - IEA MMBtu to MTCO2e</t>
  </si>
  <si>
    <t>grams to metric tons</t>
  </si>
  <si>
    <t>mmbtu to btu</t>
  </si>
  <si>
    <t>grams CH4/mol</t>
  </si>
  <si>
    <t>btu/mol</t>
  </si>
  <si>
    <t>btu/grams CH4</t>
  </si>
  <si>
    <t>Conversion Factor (metric ton CO2e per mmbtu methane)</t>
  </si>
  <si>
    <t>Asia Pacific</t>
  </si>
  <si>
    <t>OASEAN9</t>
  </si>
  <si>
    <t>OEU17</t>
  </si>
  <si>
    <t>OEU7</t>
  </si>
  <si>
    <t>ROETE</t>
  </si>
  <si>
    <t>Russia &amp; Caspian</t>
  </si>
  <si>
    <t>Ivory Coast</t>
  </si>
  <si>
    <t>Congo</t>
  </si>
  <si>
    <t>Trinidad</t>
  </si>
  <si>
    <t>BAU Emissions, Reductions, and Costs - Natural gas and petroleum</t>
  </si>
  <si>
    <t>Methane Tracker 2020</t>
  </si>
  <si>
    <t>https://www.iea.org/reports/methane-tracker-2020/interactive-country-and-regional-estimates#abstract</t>
  </si>
  <si>
    <t>Agriculture</t>
  </si>
  <si>
    <t>AgSoils</t>
  </si>
  <si>
    <t>Livestock</t>
  </si>
  <si>
    <t>Enteric</t>
  </si>
  <si>
    <t>Manure</t>
  </si>
  <si>
    <t>OtherAg</t>
  </si>
  <si>
    <t>Rice</t>
  </si>
  <si>
    <t>Combustion</t>
  </si>
  <si>
    <t>Biomass</t>
  </si>
  <si>
    <t>Coal</t>
  </si>
  <si>
    <t>Surface</t>
  </si>
  <si>
    <t>Under</t>
  </si>
  <si>
    <t>OtherEnergy</t>
  </si>
  <si>
    <t>StatMob</t>
  </si>
  <si>
    <t>Industrial Processes</t>
  </si>
  <si>
    <t>Metals</t>
  </si>
  <si>
    <t>Aluminum</t>
  </si>
  <si>
    <t>PFCs</t>
  </si>
  <si>
    <t>SF6</t>
  </si>
  <si>
    <t>Electronics</t>
  </si>
  <si>
    <t>HFCs</t>
  </si>
  <si>
    <t>NF3</t>
  </si>
  <si>
    <t>HCFC22</t>
  </si>
  <si>
    <t>Magnesium</t>
  </si>
  <si>
    <t>NitricAdipic</t>
  </si>
  <si>
    <t>Adipic</t>
  </si>
  <si>
    <t>Nitric</t>
  </si>
  <si>
    <t>ODSSubs</t>
  </si>
  <si>
    <t>Fire Ext</t>
  </si>
  <si>
    <t>RefAC</t>
  </si>
  <si>
    <t>Solvents</t>
  </si>
  <si>
    <t>OtherIPPU</t>
  </si>
  <si>
    <t>Semi</t>
  </si>
  <si>
    <t>Waste</t>
  </si>
  <si>
    <t>Landfills</t>
  </si>
  <si>
    <t>Industrial</t>
  </si>
  <si>
    <t>MSW</t>
  </si>
  <si>
    <t>OtherWaste</t>
  </si>
  <si>
    <t>Wastewater</t>
  </si>
  <si>
    <t>Rural</t>
  </si>
  <si>
    <t>Urban</t>
  </si>
  <si>
    <t>Scaling Factor</t>
  </si>
  <si>
    <t>Check</t>
  </si>
  <si>
    <t>Methane Capture</t>
  </si>
  <si>
    <t>Methane Destruction</t>
  </si>
  <si>
    <t>Final</t>
  </si>
  <si>
    <t>EPA Total Emissions</t>
  </si>
  <si>
    <t>Ratio - applied to IEA - Methane Abatement</t>
  </si>
  <si>
    <t>Natural gas import prices</t>
  </si>
  <si>
    <t>Well head prices from WEO-2019:</t>
  </si>
  <si>
    <t>ref2020.d112119a</t>
  </si>
  <si>
    <t>Report</t>
  </si>
  <si>
    <t>Annual Energy Outlook 2020</t>
  </si>
  <si>
    <t>Scenario</t>
  </si>
  <si>
    <t>ref2020</t>
  </si>
  <si>
    <t>Reference case</t>
  </si>
  <si>
    <t>Datekey</t>
  </si>
  <si>
    <t>d112119a</t>
  </si>
  <si>
    <t>Release Date</t>
  </si>
  <si>
    <t xml:space="preserve"> January 2020</t>
  </si>
  <si>
    <t>NGS000</t>
  </si>
  <si>
    <t>13. Natural Gas Supply, Disposition, and Prices</t>
  </si>
  <si>
    <t>(trillion cubic feet, unless otherwise noted)</t>
  </si>
  <si>
    <t/>
  </si>
  <si>
    <t>2019-</t>
  </si>
  <si>
    <t xml:space="preserve"> Supply, Disposition, and Prices</t>
  </si>
  <si>
    <t xml:space="preserve"> Production</t>
  </si>
  <si>
    <t>NGS000:ba_DryGasProduct</t>
  </si>
  <si>
    <t xml:space="preserve">   Dry Gas Production 1/</t>
  </si>
  <si>
    <t>NGS000:ba_SupplementalN</t>
  </si>
  <si>
    <t xml:space="preserve">   Supplemental Natural Gas 2/</t>
  </si>
  <si>
    <t>NGS000:ca_NetImports</t>
  </si>
  <si>
    <t xml:space="preserve"> Net Imports</t>
  </si>
  <si>
    <t>NGS000:ca_PipelineImp</t>
  </si>
  <si>
    <t xml:space="preserve">   Pipeline 3/</t>
  </si>
  <si>
    <t>NGS000:ca_LiquefiedNatu</t>
  </si>
  <si>
    <t xml:space="preserve">   Liquefied Natural Gas</t>
  </si>
  <si>
    <t>NGS000:da_TotalSupply</t>
  </si>
  <si>
    <t xml:space="preserve"> Total Supply</t>
  </si>
  <si>
    <t>NGS000:ea_Total</t>
  </si>
  <si>
    <t xml:space="preserve"> Consumption by Sector</t>
  </si>
  <si>
    <t>NGS000:ea_Residential</t>
  </si>
  <si>
    <t xml:space="preserve">   Residential</t>
  </si>
  <si>
    <t>NGS000:ea_Commercial</t>
  </si>
  <si>
    <t xml:space="preserve">   Commercial</t>
  </si>
  <si>
    <t>NGS000:Total_industrial</t>
  </si>
  <si>
    <t xml:space="preserve">   Industrial 4/</t>
  </si>
  <si>
    <t>NGS000:ea_Industrial</t>
  </si>
  <si>
    <t xml:space="preserve">     Other Industrial 4/</t>
  </si>
  <si>
    <t>NGS000:ea_LeaseandPlant</t>
  </si>
  <si>
    <t xml:space="preserve">     Lease and Plant Fuel 5/</t>
  </si>
  <si>
    <t>NGS000:ea_liquefactexp</t>
  </si>
  <si>
    <t xml:space="preserve">     Fuel Used to Liquefy Gas for Export 6/</t>
  </si>
  <si>
    <t>NGS000:fa_GastoLiquids</t>
  </si>
  <si>
    <t xml:space="preserve">     Natural Gas-to-Liquids Heat and Power 7/</t>
  </si>
  <si>
    <t>- -</t>
  </si>
  <si>
    <t>NGS000:fa_Gas2LiqLiqPrd</t>
  </si>
  <si>
    <t xml:space="preserve">     Natural Gas to Liquids Production 8/</t>
  </si>
  <si>
    <t>NGS000:Total_transport</t>
  </si>
  <si>
    <t xml:space="preserve">   Transportation</t>
  </si>
  <si>
    <t>NGS000:ea_Transportatio</t>
  </si>
  <si>
    <t xml:space="preserve">     Motor Vehicles, Trains, and Ships</t>
  </si>
  <si>
    <t>NGS000:ea_PipelineFuel</t>
  </si>
  <si>
    <t xml:space="preserve">     Pipeline and Distribution Fuel</t>
  </si>
  <si>
    <t>NGS000:ea_ElectricPower</t>
  </si>
  <si>
    <t xml:space="preserve">   Electric Power 9/</t>
  </si>
  <si>
    <t>NGS000:ga_Discrepancy</t>
  </si>
  <si>
    <t xml:space="preserve"> Discrepancy 10/</t>
  </si>
  <si>
    <t>Natural Gas Prices</t>
  </si>
  <si>
    <t xml:space="preserve">  Natural Gas Spot Price at Henry Hub</t>
  </si>
  <si>
    <t>NGS000:ia_HenryHub</t>
  </si>
  <si>
    <t xml:space="preserve">  (2019 dollars per million Btu)</t>
  </si>
  <si>
    <t xml:space="preserve">  Delivered Prices</t>
  </si>
  <si>
    <t xml:space="preserve">  (2019 dollars per thousand cubic feet)</t>
  </si>
  <si>
    <t>NGS000:ja_Residential</t>
  </si>
  <si>
    <t xml:space="preserve">     Residential</t>
  </si>
  <si>
    <t>NGS000:ja_Commercial</t>
  </si>
  <si>
    <t xml:space="preserve">     Commercial</t>
  </si>
  <si>
    <t>NGS000:ja_Industrial</t>
  </si>
  <si>
    <t xml:space="preserve">     Industrial 11/</t>
  </si>
  <si>
    <t>NGS000:ja_Transportatio</t>
  </si>
  <si>
    <t xml:space="preserve">     Transportation 12/</t>
  </si>
  <si>
    <t>NGS000:ja_ElectricPower</t>
  </si>
  <si>
    <t xml:space="preserve">     Electric Power 9/</t>
  </si>
  <si>
    <t>NGS000:ja_Average</t>
  </si>
  <si>
    <t xml:space="preserve">        Average 13/</t>
  </si>
  <si>
    <t>NGS000:nom_HenryHub</t>
  </si>
  <si>
    <t xml:space="preserve">  (nominal dollars per million Btu)</t>
  </si>
  <si>
    <t xml:space="preserve">  (nominal dollars per thousand cubic feet)</t>
  </si>
  <si>
    <t>NGS000:nom_Residential</t>
  </si>
  <si>
    <t>NGS000:nom_Commercial</t>
  </si>
  <si>
    <t>NGS000:nom_Industrial</t>
  </si>
  <si>
    <t>NGS000:nom_Transportati</t>
  </si>
  <si>
    <t>NGS000:nom_ElectricPowr</t>
  </si>
  <si>
    <t>NGS000:nom_Average</t>
  </si>
  <si>
    <t xml:space="preserve">   1/ Marketed production (wet) minus extraction losses.</t>
  </si>
  <si>
    <t xml:space="preserve">   2/ Synthetic natural gas, propane air, coke oven gas, refinery gas, biomass gas, air injected for Btu stabilization, and manufactured</t>
  </si>
  <si>
    <t>gas commingled and distributed with natural gas.</t>
  </si>
  <si>
    <t xml:space="preserve">   3/ Natural gas imported to and exported from Canada and Mexico.</t>
  </si>
  <si>
    <t xml:space="preserve">   4/ Includes energy for combined heat and power plants that have a non-regulatory status, and small on-site generating systems.</t>
  </si>
  <si>
    <t xml:space="preserve">   5/ Represents natural gas used in well, field, and lease operations, and in natural gas processing plant machinery.</t>
  </si>
  <si>
    <t xml:space="preserve">   6/ Fuel used in facilities that liquefy natural gas for export.</t>
  </si>
  <si>
    <t xml:space="preserve">   7/ Includes any natural gas used in the process of converting natural gas to liquid fuel that is not actually converted.</t>
  </si>
  <si>
    <t xml:space="preserve">   8/ Includes any natural gas converted into liquid fuel.</t>
  </si>
  <si>
    <t xml:space="preserve">   9/ Includes consumption of energy by electricity-only and combined heat and power plants that have a regulatory status.</t>
  </si>
  <si>
    <t xml:space="preserve">   10/ Balancing item. Natural gas lost as a result of converting flow data measured at varying temperatures and pressures to a</t>
  </si>
  <si>
    <t>standard temperature and pressure and the merger of different data reporting systems which vary in scope, format, definition, and</t>
  </si>
  <si>
    <t>respondent type.</t>
  </si>
  <si>
    <t xml:space="preserve">   11/ Excludes use for lease and plant fuel and fuel for liquefaction in export facilities.  Includes energy for combined heat and</t>
  </si>
  <si>
    <t>power plants that have a non-regulatory status, and small on-site generating systems.</t>
  </si>
  <si>
    <t xml:space="preserve">   12/ Natural gas used as fuel in motor vehicles, trains, and ships.  Price includes estimated motor vehicle fuel taxes</t>
  </si>
  <si>
    <t>and estimated dispensing costs or charges.</t>
  </si>
  <si>
    <t xml:space="preserve">   13/ Weighted average prices.  Weights used are the sectoral consumption values excluding lease, plant, pipeline and</t>
  </si>
  <si>
    <t>distribution fuel, and fuel used for liquefaction in export facilities.</t>
  </si>
  <si>
    <t xml:space="preserve">   - - = Not applicable.</t>
  </si>
  <si>
    <t xml:space="preserve">   Note:  Totals may not equal sum of components due to independent rounding.</t>
  </si>
  <si>
    <t xml:space="preserve">   Sources:  2019:  U.S. Energy Information Administration (EIA), Short-Term Energy Outlook, October 2019 and EIA, AEO2020 National</t>
  </si>
  <si>
    <t>Energy Modeling System run ref2020.d112119a.  Projections:  EIA, AEO2020 National Energy Modeling System run ref2020.d112119a.</t>
  </si>
  <si>
    <t>Subtract cost of transport: 15%</t>
  </si>
  <si>
    <t>5 yr average</t>
  </si>
  <si>
    <t>IEA - Estimates of NPV of methane recovery</t>
  </si>
  <si>
    <t>Calculations based on IEA methodology:</t>
  </si>
  <si>
    <t>https://iea.blob.core.windows.net/assets/d496ff6a-d4ca-4f6a-9471-220adddf0efd/WEM_Documentation_WEO2019.pdf</t>
  </si>
  <si>
    <t>Discount rate</t>
  </si>
  <si>
    <t>2019($)/mmbtu</t>
  </si>
  <si>
    <t>Number of years</t>
  </si>
  <si>
    <t>estimated average years based on EPA average by policy</t>
  </si>
  <si>
    <t>2019($)/MTCO2e</t>
  </si>
  <si>
    <t>NPV Example Calc</t>
  </si>
  <si>
    <t>Yr</t>
  </si>
  <si>
    <t>Present value</t>
  </si>
  <si>
    <t>Converted to 2019($)/MTCO2e</t>
  </si>
  <si>
    <t>NPV($)</t>
  </si>
  <si>
    <t>Adjusted cost (USD 2012$/Mbtu)</t>
  </si>
  <si>
    <t>non-industry</t>
  </si>
  <si>
    <t>2019 Scaled by Methane Multiplier</t>
  </si>
  <si>
    <t>We use the value calculated in the file indst/BPEiC here.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</si>
</sst>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9">
    <numFmt numFmtId="44" formatCode="_(&quot;$&quot;* #,##0.00_);_(&quot;$&quot;* \(#,##0.00\);_(&quot;$&quot;* &quot;-&quot;??_);_(@_)"/>
    <numFmt numFmtId="43" formatCode="_(* #,##0.00_);_(* \(#,##0.00\);_(* &quot;-&quot;??_);_(@_)"/>
    <numFmt numFmtId="164" formatCode="0.0000"/>
    <numFmt numFmtId="165" formatCode="&quot;$&quot;#,##0.00"/>
    <numFmt numFmtId="166" formatCode="0.0%"/>
    <numFmt numFmtId="167" formatCode="_(* #,##0_);_(* \(#,##0\);_(* &quot;-&quot;??_);_(@_)"/>
    <numFmt numFmtId="168" formatCode="0.000"/>
    <numFmt numFmtId="169" formatCode="_(* #,##0.000000_);_(* \(#,##0.000000\);_(* &quot;-&quot;??_);_(@_)"/>
    <numFmt numFmtId="170" formatCode="_(* #,##0.0000000_);_(* \(#,##0.0000000\);_(* &quot;-&quot;??_);_(@_)"/>
  </numFmts>
  <fonts count="3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4"/>
      <color theme="1"/>
      <name val="Calibri"/>
      <family val="2"/>
      <scheme val="minor"/>
    </font>
    <font>
      <i/>
      <sz val="11"/>
      <color theme="1"/>
      <name val="Calibri"/>
      <family val="2"/>
      <scheme val="minor"/>
    </font>
    <font>
      <b/>
      <i/>
      <sz val="11"/>
      <color theme="1"/>
      <name val="Calibri"/>
      <family val="2"/>
      <scheme val="minor"/>
    </font>
    <font>
      <sz val="9"/>
      <color indexed="8"/>
      <name val="Calibri"/>
      <family val="2"/>
    </font>
    <font>
      <b/>
      <sz val="9"/>
      <color indexed="8"/>
      <name val="Calibri"/>
      <family val="2"/>
    </font>
    <font>
      <b/>
      <sz val="12"/>
      <color indexed="30"/>
      <name val="Calibri"/>
      <family val="2"/>
    </font>
    <font>
      <sz val="12"/>
      <color theme="1"/>
      <name val="Calibri"/>
      <family val="2"/>
      <scheme val="minor"/>
    </font>
    <font>
      <sz val="11"/>
      <color theme="1"/>
      <name val="Arial"/>
    </font>
    <font>
      <b/>
      <sz val="11"/>
      <color theme="1"/>
      <name val="Calibri Light"/>
      <family val="2"/>
      <scheme val="major"/>
    </font>
    <font>
      <sz val="11"/>
      <color theme="1"/>
      <name val="Calibri Light"/>
      <family val="2"/>
      <scheme val="major"/>
    </font>
    <font>
      <b/>
      <sz val="11"/>
      <color theme="1"/>
      <name val="Calibri"/>
      <family val="2"/>
    </font>
    <font>
      <sz val="11"/>
      <color theme="1"/>
      <name val="Calibri"/>
      <family val="2"/>
    </font>
    <font>
      <sz val="11"/>
      <color theme="1" tint="0.499984740745262"/>
      <name val="Calibri"/>
      <family val="2"/>
      <scheme val="minor"/>
    </font>
    <font>
      <i/>
      <sz val="11"/>
      <color theme="1" tint="0.499984740745262"/>
      <name val="Calibri"/>
      <family val="2"/>
      <scheme val="minor"/>
    </font>
    <font>
      <sz val="10"/>
      <name val="Arial"/>
      <family val="2"/>
    </font>
    <font>
      <u/>
      <sz val="10"/>
      <color indexed="12"/>
      <name val="Arial"/>
      <family val="2"/>
    </font>
    <font>
      <sz val="8"/>
      <name val="Arial"/>
      <family val="2"/>
    </font>
    <font>
      <sz val="10"/>
      <color indexed="8"/>
      <name val="Arial"/>
      <family val="2"/>
    </font>
    <font>
      <sz val="9"/>
      <name val="Calibri"/>
      <family val="2"/>
    </font>
  </fonts>
  <fills count="5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rgb="FFFFFF00"/>
        <bgColor indexed="64"/>
      </patternFill>
    </fill>
    <fill>
      <patternFill patternType="solid">
        <fgColor rgb="FF92D050"/>
        <bgColor indexed="64"/>
      </patternFill>
    </fill>
    <fill>
      <patternFill patternType="solid">
        <fgColor rgb="FFFFC000"/>
        <bgColor indexed="64"/>
      </patternFill>
    </fill>
    <fill>
      <patternFill patternType="solid">
        <fgColor theme="7" tint="0.59999389629810485"/>
        <bgColor indexed="64"/>
      </patternFill>
    </fill>
    <fill>
      <patternFill patternType="solid">
        <fgColor theme="7"/>
        <bgColor indexed="64"/>
      </patternFill>
    </fill>
    <fill>
      <patternFill patternType="solid">
        <fgColor theme="5"/>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9" tint="0.39997558519241921"/>
        <bgColor indexed="64"/>
      </patternFill>
    </fill>
    <fill>
      <patternFill patternType="solid">
        <fgColor theme="4" tint="0.39997558519241921"/>
        <bgColor indexed="64"/>
      </patternFill>
    </fill>
  </fills>
  <borders count="2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style="medium">
        <color indexed="64"/>
      </top>
      <bottom/>
      <diagonal/>
    </border>
    <border>
      <left/>
      <right/>
      <top/>
      <bottom style="medium">
        <color indexed="64"/>
      </bottom>
      <diagonal/>
    </border>
    <border>
      <left/>
      <right style="thick">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thin">
        <color indexed="64"/>
      </right>
      <top style="thin">
        <color indexed="64"/>
      </top>
      <bottom style="thin">
        <color indexed="64"/>
      </bottom>
      <diagonal/>
    </border>
  </borders>
  <cellStyleXfs count="6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18" fillId="0" borderId="0" applyNumberFormat="0" applyFill="0" applyBorder="0" applyAlignment="0" applyProtection="0"/>
    <xf numFmtId="0" fontId="22" fillId="0" borderId="0"/>
    <xf numFmtId="0" fontId="22" fillId="0" borderId="0" applyNumberFormat="0" applyFill="0" applyBorder="0" applyAlignment="0" applyProtection="0"/>
    <xf numFmtId="0" fontId="23" fillId="0" borderId="17" applyNumberFormat="0" applyProtection="0">
      <alignment wrapText="1"/>
    </xf>
    <xf numFmtId="0" fontId="24" fillId="0" borderId="0" applyNumberFormat="0" applyProtection="0">
      <alignment horizontal="left"/>
    </xf>
    <xf numFmtId="0" fontId="23" fillId="0" borderId="18" applyNumberFormat="0" applyProtection="0">
      <alignment wrapText="1"/>
    </xf>
    <xf numFmtId="0" fontId="22" fillId="0" borderId="19" applyNumberFormat="0" applyFont="0" applyProtection="0">
      <alignment wrapText="1"/>
    </xf>
    <xf numFmtId="0" fontId="22" fillId="0" borderId="20" applyNumberFormat="0" applyProtection="0">
      <alignment wrapText="1"/>
    </xf>
    <xf numFmtId="0" fontId="25" fillId="0" borderId="0"/>
    <xf numFmtId="43" fontId="1" fillId="0" borderId="0" applyFont="0" applyFill="0" applyBorder="0" applyAlignment="0" applyProtection="0"/>
    <xf numFmtId="0" fontId="1" fillId="0" borderId="0"/>
    <xf numFmtId="43" fontId="26" fillId="0" borderId="0" applyFont="0" applyFill="0" applyBorder="0" applyAlignment="0" applyProtection="0"/>
    <xf numFmtId="43" fontId="1" fillId="0" borderId="0" applyFont="0" applyFill="0" applyBorder="0" applyAlignment="0" applyProtection="0"/>
    <xf numFmtId="0" fontId="26" fillId="0" borderId="0"/>
    <xf numFmtId="9" fontId="26" fillId="0" borderId="0" applyFont="0" applyFill="0" applyBorder="0" applyAlignment="0" applyProtection="0"/>
    <xf numFmtId="0" fontId="33" fillId="0" borderId="0"/>
    <xf numFmtId="0" fontId="34" fillId="0" borderId="0" applyNumberFormat="0" applyFill="0" applyBorder="0" applyAlignment="0" applyProtection="0">
      <alignment vertical="top"/>
      <protection locked="0"/>
    </xf>
  </cellStyleXfs>
  <cellXfs count="192">
    <xf numFmtId="0" fontId="0" fillId="0" borderId="0" xfId="0"/>
    <xf numFmtId="11" fontId="0" fillId="0" borderId="0" xfId="0" applyNumberFormat="1"/>
    <xf numFmtId="0" fontId="16" fillId="0" borderId="0" xfId="0" applyFont="1"/>
    <xf numFmtId="0" fontId="16" fillId="34" borderId="0" xfId="0" applyFont="1" applyFill="1"/>
    <xf numFmtId="0" fontId="0" fillId="35" borderId="0" xfId="0" applyFill="1"/>
    <xf numFmtId="0" fontId="0" fillId="35" borderId="10" xfId="0" applyFill="1" applyBorder="1"/>
    <xf numFmtId="0" fontId="16" fillId="37" borderId="0" xfId="0" applyFont="1" applyFill="1"/>
    <xf numFmtId="0" fontId="16" fillId="36" borderId="0" xfId="0" applyFont="1" applyFill="1"/>
    <xf numFmtId="0" fontId="18" fillId="0" borderId="0" xfId="42"/>
    <xf numFmtId="0" fontId="0" fillId="34" borderId="0" xfId="0" applyFill="1"/>
    <xf numFmtId="0" fontId="16" fillId="0" borderId="0" xfId="0" applyFont="1" applyAlignment="1">
      <alignment horizontal="center"/>
    </xf>
    <xf numFmtId="0" fontId="0" fillId="0" borderId="0" xfId="0" quotePrefix="1" applyAlignment="1">
      <alignment horizontal="center"/>
    </xf>
    <xf numFmtId="0" fontId="0" fillId="0" borderId="0" xfId="0" applyAlignment="1">
      <alignment horizontal="center"/>
    </xf>
    <xf numFmtId="0" fontId="16" fillId="0" borderId="0" xfId="0" applyFont="1" applyAlignment="1">
      <alignment horizontal="right"/>
    </xf>
    <xf numFmtId="0" fontId="16" fillId="36" borderId="0" xfId="0" applyFont="1" applyFill="1" applyAlignment="1">
      <alignment horizontal="left"/>
    </xf>
    <xf numFmtId="0" fontId="0" fillId="38" borderId="0" xfId="0" applyFill="1" applyAlignment="1">
      <alignment horizontal="center"/>
    </xf>
    <xf numFmtId="0" fontId="0" fillId="38" borderId="0" xfId="0" quotePrefix="1" applyFill="1" applyAlignment="1">
      <alignment horizontal="center"/>
    </xf>
    <xf numFmtId="0" fontId="0" fillId="39" borderId="0" xfId="0" applyFill="1" applyAlignment="1">
      <alignment horizontal="center"/>
    </xf>
    <xf numFmtId="0" fontId="0" fillId="39" borderId="0" xfId="0" quotePrefix="1" applyFill="1" applyAlignment="1">
      <alignment horizontal="center"/>
    </xf>
    <xf numFmtId="0" fontId="0" fillId="37" borderId="0" xfId="0" applyFill="1" applyAlignment="1">
      <alignment horizontal="center"/>
    </xf>
    <xf numFmtId="0" fontId="0" fillId="37" borderId="0" xfId="0" quotePrefix="1" applyFill="1" applyAlignment="1">
      <alignment horizontal="center"/>
    </xf>
    <xf numFmtId="0" fontId="0" fillId="0" borderId="0" xfId="0" applyAlignment="1">
      <alignment wrapText="1"/>
    </xf>
    <xf numFmtId="0" fontId="16" fillId="35" borderId="0" xfId="0" applyFont="1" applyFill="1"/>
    <xf numFmtId="0" fontId="0" fillId="0" borderId="0" xfId="0" applyFill="1"/>
    <xf numFmtId="0" fontId="16" fillId="34" borderId="11" xfId="0" applyFont="1" applyFill="1" applyBorder="1"/>
    <xf numFmtId="0" fontId="0" fillId="34" borderId="12" xfId="0" applyFill="1" applyBorder="1"/>
    <xf numFmtId="0" fontId="16" fillId="0" borderId="13" xfId="0" applyFont="1" applyBorder="1"/>
    <xf numFmtId="0" fontId="0" fillId="0" borderId="13" xfId="0" applyBorder="1"/>
    <xf numFmtId="0" fontId="0" fillId="0" borderId="14" xfId="0" applyBorder="1"/>
    <xf numFmtId="0" fontId="0" fillId="0" borderId="15" xfId="0" applyBorder="1"/>
    <xf numFmtId="0" fontId="0" fillId="0" borderId="16" xfId="0" applyBorder="1"/>
    <xf numFmtId="0" fontId="0" fillId="33" borderId="0" xfId="0" applyFill="1" applyBorder="1"/>
    <xf numFmtId="0" fontId="19" fillId="41" borderId="0" xfId="0" applyFont="1" applyFill="1"/>
    <xf numFmtId="0" fontId="0" fillId="41" borderId="0" xfId="0" applyFill="1"/>
    <xf numFmtId="0" fontId="16" fillId="40" borderId="0" xfId="0" applyFont="1" applyFill="1"/>
    <xf numFmtId="0" fontId="0" fillId="40" borderId="0" xfId="0" applyFill="1"/>
    <xf numFmtId="0" fontId="0" fillId="0" borderId="0" xfId="0" applyAlignment="1">
      <alignment horizontal="left"/>
    </xf>
    <xf numFmtId="0" fontId="0" fillId="35" borderId="0" xfId="0" applyFill="1" applyBorder="1"/>
    <xf numFmtId="0" fontId="0" fillId="0" borderId="0" xfId="0" applyFont="1"/>
    <xf numFmtId="0" fontId="16" fillId="0" borderId="0" xfId="0" applyFont="1" applyFill="1"/>
    <xf numFmtId="0" fontId="0" fillId="0" borderId="0" xfId="0" applyFont="1" applyFill="1"/>
    <xf numFmtId="164" fontId="0" fillId="0" borderId="0" xfId="0" applyNumberFormat="1"/>
    <xf numFmtId="0" fontId="16" fillId="34" borderId="0" xfId="0" applyFont="1" applyFill="1" applyAlignment="1">
      <alignment horizontal="right" wrapText="1"/>
    </xf>
    <xf numFmtId="0" fontId="0" fillId="0" borderId="0" xfId="0" applyAlignment="1">
      <alignment horizontal="right"/>
    </xf>
    <xf numFmtId="164" fontId="20" fillId="0" borderId="0" xfId="0" applyNumberFormat="1" applyFont="1"/>
    <xf numFmtId="164" fontId="0" fillId="0" borderId="0" xfId="0" applyNumberFormat="1" applyFill="1"/>
    <xf numFmtId="1" fontId="0" fillId="0" borderId="0" xfId="0" applyNumberFormat="1"/>
    <xf numFmtId="0" fontId="0" fillId="0" borderId="0" xfId="0" applyFill="1" applyBorder="1"/>
    <xf numFmtId="164" fontId="0" fillId="0" borderId="0" xfId="0" applyNumberFormat="1" applyFill="1" applyBorder="1"/>
    <xf numFmtId="0" fontId="0" fillId="0" borderId="0" xfId="0" applyFont="1" applyAlignment="1">
      <alignment wrapText="1"/>
    </xf>
    <xf numFmtId="0" fontId="16" fillId="0" borderId="0" xfId="0" applyFont="1" applyFill="1" applyAlignment="1">
      <alignment wrapText="1"/>
    </xf>
    <xf numFmtId="0" fontId="0" fillId="0" borderId="0" xfId="0" applyFill="1" applyAlignment="1">
      <alignment horizontal="left"/>
    </xf>
    <xf numFmtId="164" fontId="21" fillId="0" borderId="0" xfId="0" applyNumberFormat="1" applyFont="1" applyFill="1"/>
    <xf numFmtId="0" fontId="0" fillId="0" borderId="0" xfId="0" applyFill="1" applyAlignment="1">
      <alignment wrapText="1"/>
    </xf>
    <xf numFmtId="0" fontId="0" fillId="0" borderId="0" xfId="0" applyBorder="1"/>
    <xf numFmtId="0" fontId="0" fillId="0" borderId="0" xfId="0" applyBorder="1" applyAlignment="1">
      <alignment horizontal="left"/>
    </xf>
    <xf numFmtId="0" fontId="0" fillId="0" borderId="0" xfId="0" applyBorder="1" applyAlignment="1"/>
    <xf numFmtId="0" fontId="18" fillId="0" borderId="0" xfId="45" applyBorder="1"/>
    <xf numFmtId="0" fontId="0" fillId="0" borderId="0" xfId="0" applyFill="1" applyBorder="1" applyAlignment="1"/>
    <xf numFmtId="9" fontId="0" fillId="0" borderId="0" xfId="0" applyNumberFormat="1"/>
    <xf numFmtId="165" fontId="0" fillId="36" borderId="0" xfId="43" applyNumberFormat="1" applyFont="1" applyFill="1"/>
    <xf numFmtId="0" fontId="16" fillId="34" borderId="0" xfId="0" applyFont="1" applyFill="1" applyBorder="1"/>
    <xf numFmtId="0" fontId="16" fillId="41" borderId="0" xfId="0" applyFont="1" applyFill="1"/>
    <xf numFmtId="9" fontId="0" fillId="0" borderId="0" xfId="44" applyFont="1"/>
    <xf numFmtId="166" fontId="0" fillId="0" borderId="0" xfId="0" applyNumberFormat="1"/>
    <xf numFmtId="0" fontId="20" fillId="0" borderId="0" xfId="0" applyFont="1"/>
    <xf numFmtId="0" fontId="16" fillId="34" borderId="0" xfId="0" applyFont="1" applyFill="1" applyAlignment="1">
      <alignment horizontal="right"/>
    </xf>
    <xf numFmtId="0" fontId="0" fillId="33" borderId="0" xfId="0" applyNumberFormat="1" applyFill="1" applyBorder="1"/>
    <xf numFmtId="0" fontId="0" fillId="35" borderId="0" xfId="0" applyNumberFormat="1" applyFill="1" applyBorder="1"/>
    <xf numFmtId="0" fontId="20" fillId="0" borderId="0" xfId="0" applyNumberFormat="1" applyFont="1"/>
    <xf numFmtId="0" fontId="16" fillId="0" borderId="0" xfId="0" applyNumberFormat="1" applyFont="1"/>
    <xf numFmtId="0" fontId="0" fillId="0" borderId="0" xfId="0" applyNumberFormat="1"/>
    <xf numFmtId="0" fontId="0" fillId="36" borderId="0" xfId="0" applyFill="1"/>
    <xf numFmtId="0" fontId="0" fillId="36" borderId="0" xfId="0" applyFill="1" applyAlignment="1">
      <alignment horizontal="right"/>
    </xf>
    <xf numFmtId="0" fontId="16" fillId="0" borderId="0" xfId="0" applyFont="1" applyBorder="1"/>
    <xf numFmtId="0" fontId="0" fillId="34" borderId="21" xfId="0" applyFill="1" applyBorder="1"/>
    <xf numFmtId="0" fontId="16" fillId="0" borderId="14" xfId="0" applyFont="1" applyBorder="1"/>
    <xf numFmtId="0" fontId="0" fillId="0" borderId="22" xfId="0" applyBorder="1"/>
    <xf numFmtId="0" fontId="0" fillId="0" borderId="23" xfId="0" applyBorder="1"/>
    <xf numFmtId="0" fontId="16" fillId="0" borderId="22" xfId="0" applyFont="1" applyBorder="1"/>
    <xf numFmtId="0" fontId="16" fillId="0" borderId="22" xfId="0" applyFont="1" applyBorder="1" applyAlignment="1">
      <alignment horizontal="right"/>
    </xf>
    <xf numFmtId="0" fontId="0" fillId="0" borderId="21" xfId="53" applyFont="1" applyBorder="1" applyAlignment="1">
      <alignment horizontal="left" wrapText="1"/>
    </xf>
    <xf numFmtId="0" fontId="0" fillId="35" borderId="21" xfId="0" applyFill="1" applyBorder="1"/>
    <xf numFmtId="0" fontId="0" fillId="0" borderId="0" xfId="53" applyFont="1" applyAlignment="1">
      <alignment horizontal="left" wrapText="1"/>
    </xf>
    <xf numFmtId="0" fontId="0" fillId="0" borderId="22" xfId="53" applyFont="1" applyBorder="1" applyAlignment="1">
      <alignment horizontal="left" wrapText="1"/>
    </xf>
    <xf numFmtId="0" fontId="0" fillId="34" borderId="22" xfId="0" applyFill="1" applyBorder="1"/>
    <xf numFmtId="0" fontId="0" fillId="0" borderId="0" xfId="0" applyAlignment="1">
      <alignment horizontal="left" wrapText="1"/>
    </xf>
    <xf numFmtId="0" fontId="0" fillId="0" borderId="22" xfId="0" applyBorder="1" applyAlignment="1">
      <alignment horizontal="left" wrapText="1"/>
    </xf>
    <xf numFmtId="0" fontId="0" fillId="40" borderId="22" xfId="53" applyFont="1" applyFill="1" applyBorder="1" applyAlignment="1">
      <alignment horizontal="left" wrapText="1"/>
    </xf>
    <xf numFmtId="0" fontId="0" fillId="35" borderId="22" xfId="0" applyFill="1" applyBorder="1"/>
    <xf numFmtId="0" fontId="1" fillId="0" borderId="0" xfId="55"/>
    <xf numFmtId="0" fontId="1" fillId="0" borderId="0" xfId="55" applyAlignment="1">
      <alignment wrapText="1"/>
    </xf>
    <xf numFmtId="43" fontId="1" fillId="0" borderId="0" xfId="56" applyFont="1" applyBorder="1" applyAlignment="1">
      <alignment wrapText="1"/>
    </xf>
    <xf numFmtId="43" fontId="1" fillId="0" borderId="0" xfId="56" applyFont="1" applyFill="1" applyBorder="1" applyAlignment="1">
      <alignment wrapText="1"/>
    </xf>
    <xf numFmtId="43" fontId="1" fillId="0" borderId="0" xfId="56" applyFont="1" applyBorder="1"/>
    <xf numFmtId="43" fontId="1" fillId="0" borderId="0" xfId="56" applyFont="1" applyFill="1" applyBorder="1"/>
    <xf numFmtId="0" fontId="1" fillId="33" borderId="0" xfId="55" applyFill="1"/>
    <xf numFmtId="0" fontId="27" fillId="0" borderId="0" xfId="58" applyFont="1"/>
    <xf numFmtId="0" fontId="28" fillId="0" borderId="0" xfId="58" applyFont="1"/>
    <xf numFmtId="0" fontId="28" fillId="0" borderId="0" xfId="55" applyFont="1"/>
    <xf numFmtId="0" fontId="1" fillId="0" borderId="0" xfId="58" applyFont="1"/>
    <xf numFmtId="0" fontId="16" fillId="0" borderId="0" xfId="58" applyFont="1"/>
    <xf numFmtId="0" fontId="1" fillId="0" borderId="25" xfId="58" applyFont="1" applyBorder="1"/>
    <xf numFmtId="0" fontId="20" fillId="0" borderId="0" xfId="58" applyFont="1"/>
    <xf numFmtId="43" fontId="16" fillId="0" borderId="0" xfId="56" applyFont="1" applyAlignment="1"/>
    <xf numFmtId="9" fontId="1" fillId="0" borderId="0" xfId="59" applyFont="1" applyAlignment="1"/>
    <xf numFmtId="0" fontId="1" fillId="0" borderId="0" xfId="58" applyFont="1" applyAlignment="1">
      <alignment wrapText="1"/>
    </xf>
    <xf numFmtId="9" fontId="1" fillId="0" borderId="0" xfId="58" applyNumberFormat="1" applyFont="1"/>
    <xf numFmtId="43" fontId="1" fillId="0" borderId="0" xfId="58" applyNumberFormat="1" applyFont="1"/>
    <xf numFmtId="43" fontId="1" fillId="0" borderId="0" xfId="56" applyFont="1" applyAlignment="1"/>
    <xf numFmtId="11" fontId="1" fillId="0" borderId="0" xfId="58" applyNumberFormat="1" applyFont="1"/>
    <xf numFmtId="43" fontId="16" fillId="45" borderId="10" xfId="56" applyFont="1" applyFill="1" applyBorder="1" applyAlignment="1"/>
    <xf numFmtId="11" fontId="1" fillId="0" borderId="0" xfId="56" applyNumberFormat="1" applyFont="1" applyAlignment="1"/>
    <xf numFmtId="0" fontId="29" fillId="0" borderId="0" xfId="0" applyFont="1"/>
    <xf numFmtId="0" fontId="30" fillId="0" borderId="0" xfId="0" applyFont="1"/>
    <xf numFmtId="168" fontId="30" fillId="0" borderId="0" xfId="0" applyNumberFormat="1" applyFont="1"/>
    <xf numFmtId="2" fontId="29" fillId="0" borderId="0" xfId="0" applyNumberFormat="1" applyFont="1"/>
    <xf numFmtId="0" fontId="29" fillId="0" borderId="0" xfId="0" applyFont="1" applyAlignment="1">
      <alignment wrapText="1"/>
    </xf>
    <xf numFmtId="43" fontId="0" fillId="0" borderId="0" xfId="54" applyFont="1"/>
    <xf numFmtId="0" fontId="1" fillId="0" borderId="0" xfId="55" applyFill="1"/>
    <xf numFmtId="0" fontId="16" fillId="0" borderId="0" xfId="55" applyFont="1" applyFill="1"/>
    <xf numFmtId="0" fontId="1" fillId="38" borderId="10" xfId="58" applyFont="1" applyFill="1" applyBorder="1"/>
    <xf numFmtId="0" fontId="31" fillId="0" borderId="0" xfId="58" applyFont="1"/>
    <xf numFmtId="0" fontId="31" fillId="0" borderId="0" xfId="0" applyFont="1" applyFill="1"/>
    <xf numFmtId="0" fontId="1" fillId="0" borderId="0" xfId="58" applyFont="1" applyFill="1"/>
    <xf numFmtId="0" fontId="31" fillId="0" borderId="0" xfId="58" applyFont="1" applyFill="1"/>
    <xf numFmtId="0" fontId="32" fillId="0" borderId="0" xfId="58" applyFont="1" applyFill="1"/>
    <xf numFmtId="0" fontId="1" fillId="0" borderId="11" xfId="58" applyFont="1" applyFill="1" applyBorder="1"/>
    <xf numFmtId="43" fontId="1" fillId="0" borderId="12" xfId="58" applyNumberFormat="1" applyFont="1" applyFill="1" applyBorder="1"/>
    <xf numFmtId="0" fontId="1" fillId="0" borderId="13" xfId="58" applyFont="1" applyBorder="1"/>
    <xf numFmtId="43" fontId="1" fillId="0" borderId="14" xfId="58" applyNumberFormat="1" applyFont="1" applyBorder="1"/>
    <xf numFmtId="0" fontId="1" fillId="0" borderId="15" xfId="58" applyFont="1" applyBorder="1"/>
    <xf numFmtId="43" fontId="1" fillId="0" borderId="16" xfId="58" applyNumberFormat="1" applyFont="1" applyBorder="1"/>
    <xf numFmtId="0" fontId="16" fillId="0" borderId="0" xfId="58" applyFont="1" applyAlignment="1">
      <alignment wrapText="1"/>
    </xf>
    <xf numFmtId="43" fontId="1" fillId="43" borderId="0" xfId="56" applyFont="1" applyFill="1" applyAlignment="1"/>
    <xf numFmtId="43" fontId="1" fillId="43" borderId="26" xfId="56" applyFont="1" applyFill="1" applyBorder="1" applyAlignment="1"/>
    <xf numFmtId="43" fontId="16" fillId="43" borderId="0" xfId="56" applyFont="1" applyFill="1" applyAlignment="1"/>
    <xf numFmtId="43" fontId="16" fillId="43" borderId="26" xfId="56" applyFont="1" applyFill="1" applyBorder="1" applyAlignment="1"/>
    <xf numFmtId="9" fontId="1" fillId="43" borderId="0" xfId="59" applyFont="1" applyFill="1" applyAlignment="1"/>
    <xf numFmtId="9" fontId="1" fillId="43" borderId="27" xfId="59" applyFont="1" applyFill="1" applyBorder="1" applyAlignment="1"/>
    <xf numFmtId="43" fontId="16" fillId="42" borderId="0" xfId="56" applyFont="1" applyFill="1" applyAlignment="1">
      <alignment wrapText="1"/>
    </xf>
    <xf numFmtId="43" fontId="1" fillId="42" borderId="0" xfId="56" applyFont="1" applyFill="1" applyAlignment="1"/>
    <xf numFmtId="9" fontId="1" fillId="48" borderId="0" xfId="58" applyNumberFormat="1" applyFont="1" applyFill="1"/>
    <xf numFmtId="43" fontId="16" fillId="48" borderId="25" xfId="56" applyFont="1" applyFill="1" applyBorder="1" applyAlignment="1"/>
    <xf numFmtId="43" fontId="16" fillId="48" borderId="26" xfId="56" applyFont="1" applyFill="1" applyBorder="1" applyAlignment="1"/>
    <xf numFmtId="9" fontId="16" fillId="48" borderId="27" xfId="59" applyFont="1" applyFill="1" applyBorder="1" applyAlignment="1"/>
    <xf numFmtId="0" fontId="16" fillId="36" borderId="0" xfId="0" applyFont="1" applyFill="1" applyAlignment="1">
      <alignment horizontal="left" wrapText="1"/>
    </xf>
    <xf numFmtId="0" fontId="16" fillId="44" borderId="0" xfId="0" applyFont="1" applyFill="1" applyAlignment="1">
      <alignment horizontal="left"/>
    </xf>
    <xf numFmtId="43" fontId="16" fillId="49" borderId="0" xfId="58" applyNumberFormat="1" applyFont="1" applyFill="1"/>
    <xf numFmtId="9" fontId="1" fillId="0" borderId="24" xfId="44" applyFont="1" applyBorder="1"/>
    <xf numFmtId="43" fontId="20" fillId="0" borderId="0" xfId="58" applyNumberFormat="1" applyFont="1"/>
    <xf numFmtId="43" fontId="1" fillId="42" borderId="0" xfId="56" applyFont="1" applyFill="1" applyAlignment="1">
      <alignment wrapText="1"/>
    </xf>
    <xf numFmtId="0" fontId="28" fillId="44" borderId="24" xfId="58" applyFont="1" applyFill="1" applyBorder="1"/>
    <xf numFmtId="0" fontId="1" fillId="44" borderId="24" xfId="58" applyFont="1" applyFill="1" applyBorder="1"/>
    <xf numFmtId="0" fontId="22" fillId="0" borderId="0" xfId="47"/>
    <xf numFmtId="0" fontId="23" fillId="0" borderId="17" xfId="48">
      <alignment wrapText="1"/>
    </xf>
    <xf numFmtId="0" fontId="36" fillId="0" borderId="0" xfId="0" applyFont="1"/>
    <xf numFmtId="0" fontId="35" fillId="0" borderId="0" xfId="0" applyFont="1"/>
    <xf numFmtId="0" fontId="24" fillId="0" borderId="0" xfId="49">
      <alignment horizontal="left"/>
    </xf>
    <xf numFmtId="0" fontId="23" fillId="0" borderId="18" xfId="50">
      <alignment wrapText="1"/>
    </xf>
    <xf numFmtId="0" fontId="0" fillId="0" borderId="19" xfId="51" applyFont="1">
      <alignment wrapText="1"/>
    </xf>
    <xf numFmtId="4" fontId="0" fillId="0" borderId="19" xfId="51" applyNumberFormat="1" applyFont="1" applyAlignment="1">
      <alignment horizontal="right" wrapText="1"/>
    </xf>
    <xf numFmtId="166" fontId="0" fillId="0" borderId="19" xfId="51" applyNumberFormat="1" applyFont="1" applyAlignment="1">
      <alignment horizontal="right" wrapText="1"/>
    </xf>
    <xf numFmtId="4" fontId="23" fillId="0" borderId="18" xfId="50" applyNumberFormat="1" applyAlignment="1">
      <alignment horizontal="right" wrapText="1"/>
    </xf>
    <xf numFmtId="166" fontId="23" fillId="0" borderId="18" xfId="50" applyNumberFormat="1" applyAlignment="1">
      <alignment horizontal="right" wrapText="1"/>
    </xf>
    <xf numFmtId="0" fontId="37" fillId="0" borderId="0" xfId="0" applyFont="1"/>
    <xf numFmtId="4" fontId="0" fillId="0" borderId="0" xfId="0" applyNumberFormat="1"/>
    <xf numFmtId="0" fontId="20" fillId="0" borderId="0" xfId="0" applyFont="1" applyAlignment="1">
      <alignment wrapText="1"/>
    </xf>
    <xf numFmtId="0" fontId="21" fillId="0" borderId="0" xfId="0" applyFont="1"/>
    <xf numFmtId="0" fontId="0" fillId="38" borderId="0" xfId="0" applyFill="1"/>
    <xf numFmtId="43" fontId="0" fillId="38" borderId="10" xfId="54" applyFont="1" applyFill="1" applyBorder="1"/>
    <xf numFmtId="170" fontId="0" fillId="38" borderId="0" xfId="54" applyNumberFormat="1" applyFont="1" applyFill="1"/>
    <xf numFmtId="11" fontId="1" fillId="0" borderId="0" xfId="55" applyNumberFormat="1" applyFill="1"/>
    <xf numFmtId="43" fontId="1" fillId="0" borderId="0" xfId="54" applyFill="1"/>
    <xf numFmtId="167" fontId="1" fillId="0" borderId="0" xfId="54" applyNumberFormat="1" applyFill="1"/>
    <xf numFmtId="167" fontId="1" fillId="0" borderId="0" xfId="54" applyNumberFormat="1"/>
    <xf numFmtId="11" fontId="0" fillId="33" borderId="0" xfId="0" applyNumberFormat="1" applyFill="1" applyBorder="1"/>
    <xf numFmtId="169" fontId="1" fillId="0" borderId="24" xfId="54" applyNumberFormat="1" applyFont="1" applyBorder="1"/>
    <xf numFmtId="0" fontId="0" fillId="0" borderId="0" xfId="0"/>
    <xf numFmtId="43" fontId="16" fillId="0" borderId="0" xfId="56" applyFont="1" applyFill="1" applyBorder="1" applyAlignment="1">
      <alignment wrapText="1"/>
    </xf>
    <xf numFmtId="43" fontId="16" fillId="0" borderId="0" xfId="54" applyFont="1" applyFill="1" applyBorder="1" applyAlignment="1">
      <alignment wrapText="1"/>
    </xf>
    <xf numFmtId="43" fontId="0" fillId="0" borderId="0" xfId="54" applyFont="1" applyFill="1"/>
    <xf numFmtId="11" fontId="1" fillId="0" borderId="0" xfId="56" applyNumberFormat="1" applyFont="1" applyFill="1" applyBorder="1"/>
    <xf numFmtId="43" fontId="1" fillId="0" borderId="0" xfId="54" applyFont="1" applyFill="1" applyBorder="1"/>
    <xf numFmtId="0" fontId="1" fillId="0" borderId="10" xfId="55" applyFill="1" applyBorder="1"/>
    <xf numFmtId="43" fontId="1" fillId="0" borderId="28" xfId="57" applyFont="1" applyFill="1" applyBorder="1"/>
    <xf numFmtId="0" fontId="0" fillId="0" borderId="0" xfId="0"/>
    <xf numFmtId="0" fontId="0" fillId="0" borderId="0" xfId="0"/>
    <xf numFmtId="0" fontId="0" fillId="0" borderId="0" xfId="0"/>
    <xf numFmtId="0" fontId="22" fillId="0" borderId="20" xfId="52">
      <alignment wrapText="1"/>
    </xf>
    <xf numFmtId="0" fontId="13" fillId="46" borderId="0" xfId="58" applyFont="1" applyFill="1" applyAlignment="1">
      <alignment horizontal="center" vertical="center"/>
    </xf>
    <xf numFmtId="0" fontId="13" fillId="47" borderId="0" xfId="58" applyFont="1" applyFill="1" applyAlignment="1">
      <alignment horizontal="center" vertical="center"/>
    </xf>
  </cellXfs>
  <cellStyles count="6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Body: normal cell" xfId="51"/>
    <cellStyle name="Calculation" xfId="11" builtinId="22" customBuiltin="1"/>
    <cellStyle name="Check Cell" xfId="13" builtinId="23" customBuiltin="1"/>
    <cellStyle name="Comma" xfId="54" builtinId="3"/>
    <cellStyle name="Comma 2" xfId="56"/>
    <cellStyle name="Comma 2 2" xfId="57"/>
    <cellStyle name="Currency" xfId="43" builtinId="4"/>
    <cellStyle name="Explanatory Text" xfId="16" builtinId="53" customBuiltin="1"/>
    <cellStyle name="Font: Calibri, 9pt regular" xfId="47"/>
    <cellStyle name="Footnotes: top row" xfId="52"/>
    <cellStyle name="Good" xfId="6" builtinId="26" customBuiltin="1"/>
    <cellStyle name="Header: bottom row" xfId="48"/>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Hyperlink 2" xfId="45"/>
    <cellStyle name="Hyperlink 3" xfId="61"/>
    <cellStyle name="Input" xfId="9" builtinId="20" customBuiltin="1"/>
    <cellStyle name="Linked Cell" xfId="12" builtinId="24" customBuiltin="1"/>
    <cellStyle name="Neutral" xfId="8" builtinId="28" customBuiltin="1"/>
    <cellStyle name="Normal" xfId="0" builtinId="0"/>
    <cellStyle name="Normal 2" xfId="46"/>
    <cellStyle name="Normal 2 2" xfId="55"/>
    <cellStyle name="Normal 3" xfId="53"/>
    <cellStyle name="Normal 4" xfId="58"/>
    <cellStyle name="Normal 5" xfId="60"/>
    <cellStyle name="Note" xfId="15" builtinId="10" customBuiltin="1"/>
    <cellStyle name="Output" xfId="10" builtinId="21" customBuiltin="1"/>
    <cellStyle name="Parent row" xfId="50"/>
    <cellStyle name="Percent" xfId="44" builtinId="5"/>
    <cellStyle name="Percent 2" xfId="59"/>
    <cellStyle name="Table title" xfId="49"/>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4.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Total Process Emissions Abatable by Policy</a:t>
            </a:r>
          </a:p>
        </c:rich>
      </c:tx>
      <c:overlay val="0"/>
    </c:title>
    <c:autoTitleDeleted val="0"/>
    <c:plotArea>
      <c:layout/>
      <c:scatterChart>
        <c:scatterStyle val="lineMarker"/>
        <c:varyColors val="0"/>
        <c:ser>
          <c:idx val="0"/>
          <c:order val="0"/>
          <c:tx>
            <c:strRef>
              <c:f>'Data Check'!$A$4</c:f>
              <c:strCache>
                <c:ptCount val="1"/>
                <c:pt idx="0">
                  <c:v>cement</c:v>
                </c:pt>
              </c:strCache>
            </c:strRef>
          </c:tx>
          <c:marker>
            <c:symbol val="none"/>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Check'!$B$4:$AK$4</c:f>
              <c:numCache>
                <c:formatCode>General</c:formatCode>
                <c:ptCount val="36"/>
                <c:pt idx="0">
                  <c:v>19114285714285.711</c:v>
                </c:pt>
                <c:pt idx="1">
                  <c:v>19444131533865.332</c:v>
                </c:pt>
                <c:pt idx="2">
                  <c:v>19773977353445.074</c:v>
                </c:pt>
                <c:pt idx="3">
                  <c:v>20103823173024.695</c:v>
                </c:pt>
                <c:pt idx="4">
                  <c:v>20433668992604.316</c:v>
                </c:pt>
                <c:pt idx="5">
                  <c:v>20763514812184.059</c:v>
                </c:pt>
                <c:pt idx="6">
                  <c:v>21093360631763.676</c:v>
                </c:pt>
                <c:pt idx="7">
                  <c:v>21423206451343.297</c:v>
                </c:pt>
                <c:pt idx="8">
                  <c:v>21753052270923.043</c:v>
                </c:pt>
                <c:pt idx="9">
                  <c:v>22082898090502.66</c:v>
                </c:pt>
                <c:pt idx="10">
                  <c:v>22412743910082.281</c:v>
                </c:pt>
                <c:pt idx="11">
                  <c:v>22742589729662.02</c:v>
                </c:pt>
                <c:pt idx="12">
                  <c:v>23072435549241.641</c:v>
                </c:pt>
                <c:pt idx="13">
                  <c:v>23402281368821.262</c:v>
                </c:pt>
                <c:pt idx="14">
                  <c:v>23732127188401</c:v>
                </c:pt>
                <c:pt idx="15">
                  <c:v>24061973007980.621</c:v>
                </c:pt>
                <c:pt idx="16">
                  <c:v>24391818827560.238</c:v>
                </c:pt>
                <c:pt idx="17">
                  <c:v>24721664647139.98</c:v>
                </c:pt>
                <c:pt idx="18">
                  <c:v>25051510466719.605</c:v>
                </c:pt>
                <c:pt idx="19">
                  <c:v>25381356286299.223</c:v>
                </c:pt>
                <c:pt idx="20">
                  <c:v>25711202105878.969</c:v>
                </c:pt>
                <c:pt idx="21">
                  <c:v>26041047925458.586</c:v>
                </c:pt>
                <c:pt idx="22">
                  <c:v>26370893745038.203</c:v>
                </c:pt>
                <c:pt idx="23">
                  <c:v>26700739564617.953</c:v>
                </c:pt>
                <c:pt idx="24">
                  <c:v>27030585384197.566</c:v>
                </c:pt>
                <c:pt idx="25">
                  <c:v>27360431203777.188</c:v>
                </c:pt>
                <c:pt idx="26">
                  <c:v>27690277023356.934</c:v>
                </c:pt>
                <c:pt idx="27">
                  <c:v>28020122842936.551</c:v>
                </c:pt>
                <c:pt idx="28">
                  <c:v>28349968662516.172</c:v>
                </c:pt>
                <c:pt idx="29">
                  <c:v>28679814482095.902</c:v>
                </c:pt>
                <c:pt idx="30">
                  <c:v>29009660301675.527</c:v>
                </c:pt>
                <c:pt idx="31">
                  <c:v>29339506121255.152</c:v>
                </c:pt>
                <c:pt idx="32">
                  <c:v>29669351940834.887</c:v>
                </c:pt>
                <c:pt idx="33">
                  <c:v>29999197760414.512</c:v>
                </c:pt>
                <c:pt idx="34">
                  <c:v>30329043579994.129</c:v>
                </c:pt>
                <c:pt idx="35">
                  <c:v>30658889399573.875</c:v>
                </c:pt>
              </c:numCache>
            </c:numRef>
          </c:yVal>
          <c:smooth val="0"/>
          <c:extLst>
            <c:ext xmlns:c16="http://schemas.microsoft.com/office/drawing/2014/chart" uri="{C3380CC4-5D6E-409C-BE32-E72D297353CC}">
              <c16:uniqueId val="{00000000-4DE8-4B82-8F8A-8EC75FC16983}"/>
            </c:ext>
          </c:extLst>
        </c:ser>
        <c:ser>
          <c:idx val="1"/>
          <c:order val="1"/>
          <c:tx>
            <c:strRef>
              <c:f>'Data Check'!$A$5</c:f>
              <c:strCache>
                <c:ptCount val="1"/>
                <c:pt idx="0">
                  <c:v>NGPS methane capture</c:v>
                </c:pt>
              </c:strCache>
            </c:strRef>
          </c:tx>
          <c:marker>
            <c:symbol val="none"/>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Check'!$B$5:$AK$5</c:f>
              <c:numCache>
                <c:formatCode>General</c:formatCode>
                <c:ptCount val="36"/>
                <c:pt idx="0">
                  <c:v>214760956375111.44</c:v>
                </c:pt>
                <c:pt idx="1">
                  <c:v>212438344151523.03</c:v>
                </c:pt>
                <c:pt idx="2">
                  <c:v>216415149769212.06</c:v>
                </c:pt>
                <c:pt idx="3">
                  <c:v>220391955386900.19</c:v>
                </c:pt>
                <c:pt idx="4">
                  <c:v>224368761004589.19</c:v>
                </c:pt>
                <c:pt idx="5">
                  <c:v>228345566622278.22</c:v>
                </c:pt>
                <c:pt idx="6">
                  <c:v>230239717921962.78</c:v>
                </c:pt>
                <c:pt idx="7">
                  <c:v>232133869221648.47</c:v>
                </c:pt>
                <c:pt idx="8">
                  <c:v>234028020521333.03</c:v>
                </c:pt>
                <c:pt idx="9">
                  <c:v>235922171821018.81</c:v>
                </c:pt>
                <c:pt idx="10">
                  <c:v>237816323120703.38</c:v>
                </c:pt>
                <c:pt idx="11">
                  <c:v>238720412708499.84</c:v>
                </c:pt>
                <c:pt idx="12">
                  <c:v>239624502296296.25</c:v>
                </c:pt>
                <c:pt idx="13">
                  <c:v>240528591884092.59</c:v>
                </c:pt>
                <c:pt idx="14">
                  <c:v>241432681471888.91</c:v>
                </c:pt>
                <c:pt idx="15">
                  <c:v>242336771059686.31</c:v>
                </c:pt>
                <c:pt idx="16">
                  <c:v>242226505527678.97</c:v>
                </c:pt>
                <c:pt idx="17">
                  <c:v>242116239995672.56</c:v>
                </c:pt>
                <c:pt idx="18">
                  <c:v>242005974463666.28</c:v>
                </c:pt>
                <c:pt idx="19">
                  <c:v>241895708931658.72</c:v>
                </c:pt>
                <c:pt idx="20">
                  <c:v>241785443399652.34</c:v>
                </c:pt>
                <c:pt idx="21">
                  <c:v>242712634357642.41</c:v>
                </c:pt>
                <c:pt idx="22">
                  <c:v>243639825315632.28</c:v>
                </c:pt>
                <c:pt idx="23">
                  <c:v>244567016273622.44</c:v>
                </c:pt>
                <c:pt idx="24">
                  <c:v>245494207231613.44</c:v>
                </c:pt>
                <c:pt idx="25">
                  <c:v>246421398189603.41</c:v>
                </c:pt>
                <c:pt idx="26">
                  <c:v>246615145070367.25</c:v>
                </c:pt>
                <c:pt idx="27">
                  <c:v>246808891951130.13</c:v>
                </c:pt>
                <c:pt idx="28">
                  <c:v>247002638831893.97</c:v>
                </c:pt>
                <c:pt idx="29">
                  <c:v>247196385712657.84</c:v>
                </c:pt>
                <c:pt idx="30">
                  <c:v>247390132593421.81</c:v>
                </c:pt>
                <c:pt idx="31">
                  <c:v>247271252823416</c:v>
                </c:pt>
                <c:pt idx="32">
                  <c:v>247152373053409.31</c:v>
                </c:pt>
                <c:pt idx="33">
                  <c:v>247033493283403.5</c:v>
                </c:pt>
                <c:pt idx="34">
                  <c:v>246914613513397.75</c:v>
                </c:pt>
                <c:pt idx="35">
                  <c:v>246795733743390.97</c:v>
                </c:pt>
              </c:numCache>
            </c:numRef>
          </c:yVal>
          <c:smooth val="0"/>
          <c:extLst>
            <c:ext xmlns:c16="http://schemas.microsoft.com/office/drawing/2014/chart" uri="{C3380CC4-5D6E-409C-BE32-E72D297353CC}">
              <c16:uniqueId val="{00000001-4DE8-4B82-8F8A-8EC75FC16983}"/>
            </c:ext>
          </c:extLst>
        </c:ser>
        <c:ser>
          <c:idx val="2"/>
          <c:order val="2"/>
          <c:tx>
            <c:strRef>
              <c:f>'Data Check'!$A$6</c:f>
              <c:strCache>
                <c:ptCount val="1"/>
                <c:pt idx="0">
                  <c:v>NGPS methane destruction</c:v>
                </c:pt>
              </c:strCache>
            </c:strRef>
          </c:tx>
          <c:marker>
            <c:symbol val="none"/>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Check'!$B$6:$AK$6</c:f>
              <c:numCache>
                <c:formatCode>General</c:formatCode>
                <c:ptCount val="36"/>
                <c:pt idx="0">
                  <c:v>4033014226969.8501</c:v>
                </c:pt>
                <c:pt idx="1">
                  <c:v>3989397694898.2314</c:v>
                </c:pt>
                <c:pt idx="2">
                  <c:v>4064078465112.4419</c:v>
                </c:pt>
                <c:pt idx="3">
                  <c:v>4138759235326.6328</c:v>
                </c:pt>
                <c:pt idx="4">
                  <c:v>4213440005540.8423</c:v>
                </c:pt>
                <c:pt idx="5">
                  <c:v>4288120775755.0513</c:v>
                </c:pt>
                <c:pt idx="6">
                  <c:v>4323691203772.3223</c:v>
                </c:pt>
                <c:pt idx="7">
                  <c:v>4359261631789.6147</c:v>
                </c:pt>
                <c:pt idx="8">
                  <c:v>4394832059806.8872</c:v>
                </c:pt>
                <c:pt idx="9">
                  <c:v>4430402487824.1807</c:v>
                </c:pt>
                <c:pt idx="10">
                  <c:v>4465972915841.4531</c:v>
                </c:pt>
                <c:pt idx="11">
                  <c:v>4482950890942.6152</c:v>
                </c:pt>
                <c:pt idx="12">
                  <c:v>4499928866043.7754</c:v>
                </c:pt>
                <c:pt idx="13">
                  <c:v>4516906841144.9346</c:v>
                </c:pt>
                <c:pt idx="14">
                  <c:v>4533884816246.0947</c:v>
                </c:pt>
                <c:pt idx="15">
                  <c:v>4550862791347.2744</c:v>
                </c:pt>
                <c:pt idx="16">
                  <c:v>4548792105563.249</c:v>
                </c:pt>
                <c:pt idx="17">
                  <c:v>4546721419779.2383</c:v>
                </c:pt>
                <c:pt idx="18">
                  <c:v>4544650733995.2305</c:v>
                </c:pt>
                <c:pt idx="19">
                  <c:v>4542580048211.2002</c:v>
                </c:pt>
                <c:pt idx="20">
                  <c:v>4540509362427.1924</c:v>
                </c:pt>
                <c:pt idx="21">
                  <c:v>4557921160119.8809</c:v>
                </c:pt>
                <c:pt idx="22">
                  <c:v>4575332957812.5654</c:v>
                </c:pt>
                <c:pt idx="23">
                  <c:v>4592744755505.2549</c:v>
                </c:pt>
                <c:pt idx="24">
                  <c:v>4610156553197.96</c:v>
                </c:pt>
                <c:pt idx="25">
                  <c:v>4627568350890.6484</c:v>
                </c:pt>
                <c:pt idx="26">
                  <c:v>4631206740008.2061</c:v>
                </c:pt>
                <c:pt idx="27">
                  <c:v>4634845129125.7461</c:v>
                </c:pt>
                <c:pt idx="28">
                  <c:v>4638483518243.3047</c:v>
                </c:pt>
                <c:pt idx="29">
                  <c:v>4642121907360.8613</c:v>
                </c:pt>
                <c:pt idx="30">
                  <c:v>4645760296478.4238</c:v>
                </c:pt>
                <c:pt idx="31">
                  <c:v>4643527843187.916</c:v>
                </c:pt>
                <c:pt idx="32">
                  <c:v>4641295389897.3906</c:v>
                </c:pt>
                <c:pt idx="33">
                  <c:v>4639062936606.8818</c:v>
                </c:pt>
                <c:pt idx="34">
                  <c:v>4636830483316.375</c:v>
                </c:pt>
                <c:pt idx="35">
                  <c:v>4634598030025.8486</c:v>
                </c:pt>
              </c:numCache>
            </c:numRef>
          </c:yVal>
          <c:smooth val="0"/>
          <c:extLst>
            <c:ext xmlns:c16="http://schemas.microsoft.com/office/drawing/2014/chart" uri="{C3380CC4-5D6E-409C-BE32-E72D297353CC}">
              <c16:uniqueId val="{00000002-4DE8-4B82-8F8A-8EC75FC16983}"/>
            </c:ext>
          </c:extLst>
        </c:ser>
        <c:ser>
          <c:idx val="3"/>
          <c:order val="3"/>
          <c:tx>
            <c:strRef>
              <c:f>'Data Check'!$A$7</c:f>
              <c:strCache>
                <c:ptCount val="1"/>
                <c:pt idx="0">
                  <c:v>f-gas substitution</c:v>
                </c:pt>
              </c:strCache>
            </c:strRef>
          </c:tx>
          <c:marker>
            <c:symbol val="none"/>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Check'!$B$7:$AK$7</c:f>
              <c:numCache>
                <c:formatCode>General</c:formatCode>
                <c:ptCount val="36"/>
                <c:pt idx="0">
                  <c:v>4286919358186.4219</c:v>
                </c:pt>
                <c:pt idx="1">
                  <c:v>10875203296600.375</c:v>
                </c:pt>
                <c:pt idx="2">
                  <c:v>17463487235014.32</c:v>
                </c:pt>
                <c:pt idx="3">
                  <c:v>24051771173428.27</c:v>
                </c:pt>
                <c:pt idx="4">
                  <c:v>30640055111842.227</c:v>
                </c:pt>
                <c:pt idx="5">
                  <c:v>37228339050256.172</c:v>
                </c:pt>
                <c:pt idx="6">
                  <c:v>46146405856878.266</c:v>
                </c:pt>
                <c:pt idx="7">
                  <c:v>55064472663500.344</c:v>
                </c:pt>
                <c:pt idx="8">
                  <c:v>63982539470122.398</c:v>
                </c:pt>
                <c:pt idx="9">
                  <c:v>72900606276744.5</c:v>
                </c:pt>
                <c:pt idx="10">
                  <c:v>81818673083366.563</c:v>
                </c:pt>
                <c:pt idx="11">
                  <c:v>94056737881813.578</c:v>
                </c:pt>
                <c:pt idx="12">
                  <c:v>106294802680260.58</c:v>
                </c:pt>
                <c:pt idx="13">
                  <c:v>118532867478707.56</c:v>
                </c:pt>
                <c:pt idx="14">
                  <c:v>130770932277154.55</c:v>
                </c:pt>
                <c:pt idx="15">
                  <c:v>143008997075601.56</c:v>
                </c:pt>
                <c:pt idx="16">
                  <c:v>153577481181992.22</c:v>
                </c:pt>
                <c:pt idx="17">
                  <c:v>164145965288382.88</c:v>
                </c:pt>
                <c:pt idx="18">
                  <c:v>174714449394773.59</c:v>
                </c:pt>
                <c:pt idx="19">
                  <c:v>185282933501164.31</c:v>
                </c:pt>
                <c:pt idx="20">
                  <c:v>195851417607555</c:v>
                </c:pt>
                <c:pt idx="21">
                  <c:v>204745488601003.19</c:v>
                </c:pt>
                <c:pt idx="22">
                  <c:v>213639559594451.44</c:v>
                </c:pt>
                <c:pt idx="23">
                  <c:v>222533630587899.75</c:v>
                </c:pt>
                <c:pt idx="24">
                  <c:v>231427701581347.97</c:v>
                </c:pt>
                <c:pt idx="25">
                  <c:v>240321772574796.22</c:v>
                </c:pt>
                <c:pt idx="26">
                  <c:v>249541788794868.53</c:v>
                </c:pt>
                <c:pt idx="27">
                  <c:v>258761805014940.84</c:v>
                </c:pt>
                <c:pt idx="28">
                  <c:v>267981821235013.09</c:v>
                </c:pt>
                <c:pt idx="29">
                  <c:v>277201837455085.44</c:v>
                </c:pt>
                <c:pt idx="30">
                  <c:v>286421853675157.75</c:v>
                </c:pt>
                <c:pt idx="31">
                  <c:v>290296297809423.38</c:v>
                </c:pt>
                <c:pt idx="32">
                  <c:v>294170741943689.06</c:v>
                </c:pt>
                <c:pt idx="33">
                  <c:v>298045186077954.69</c:v>
                </c:pt>
                <c:pt idx="34">
                  <c:v>301919630212220.31</c:v>
                </c:pt>
                <c:pt idx="35">
                  <c:v>305794074346485.88</c:v>
                </c:pt>
              </c:numCache>
            </c:numRef>
          </c:yVal>
          <c:smooth val="0"/>
          <c:extLst>
            <c:ext xmlns:c16="http://schemas.microsoft.com/office/drawing/2014/chart" uri="{C3380CC4-5D6E-409C-BE32-E72D297353CC}">
              <c16:uniqueId val="{00000003-4DE8-4B82-8F8A-8EC75FC16983}"/>
            </c:ext>
          </c:extLst>
        </c:ser>
        <c:ser>
          <c:idx val="4"/>
          <c:order val="4"/>
          <c:tx>
            <c:strRef>
              <c:f>'Data Check'!$A$8</c:f>
              <c:strCache>
                <c:ptCount val="1"/>
                <c:pt idx="0">
                  <c:v>f-gas destruction</c:v>
                </c:pt>
              </c:strCache>
            </c:strRef>
          </c:tx>
          <c:marker>
            <c:symbol val="none"/>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Check'!$B$8:$AK$8</c:f>
              <c:numCache>
                <c:formatCode>General</c:formatCode>
                <c:ptCount val="36"/>
                <c:pt idx="0">
                  <c:v>11563425287604.314</c:v>
                </c:pt>
                <c:pt idx="1">
                  <c:v>11973366934061.033</c:v>
                </c:pt>
                <c:pt idx="2">
                  <c:v>12383308580517.75</c:v>
                </c:pt>
                <c:pt idx="3">
                  <c:v>12793250226974.473</c:v>
                </c:pt>
                <c:pt idx="4">
                  <c:v>13203191873431.191</c:v>
                </c:pt>
                <c:pt idx="5">
                  <c:v>13613133519887.908</c:v>
                </c:pt>
                <c:pt idx="6">
                  <c:v>14145361249148.832</c:v>
                </c:pt>
                <c:pt idx="7">
                  <c:v>14677588978409.75</c:v>
                </c:pt>
                <c:pt idx="8">
                  <c:v>15209816707670.67</c:v>
                </c:pt>
                <c:pt idx="9">
                  <c:v>15742044436931.594</c:v>
                </c:pt>
                <c:pt idx="10">
                  <c:v>16274272166192.514</c:v>
                </c:pt>
                <c:pt idx="11">
                  <c:v>16862981175631.26</c:v>
                </c:pt>
                <c:pt idx="12">
                  <c:v>17451690185070.004</c:v>
                </c:pt>
                <c:pt idx="13">
                  <c:v>18040399194508.75</c:v>
                </c:pt>
                <c:pt idx="14">
                  <c:v>18629108203947.496</c:v>
                </c:pt>
                <c:pt idx="15">
                  <c:v>19217817213386.242</c:v>
                </c:pt>
                <c:pt idx="16">
                  <c:v>19933965914696.398</c:v>
                </c:pt>
                <c:pt idx="17">
                  <c:v>20650114616006.555</c:v>
                </c:pt>
                <c:pt idx="18">
                  <c:v>21366263317316.707</c:v>
                </c:pt>
                <c:pt idx="19">
                  <c:v>22082412018626.863</c:v>
                </c:pt>
                <c:pt idx="20">
                  <c:v>22798560719937.023</c:v>
                </c:pt>
                <c:pt idx="21">
                  <c:v>23656142305210.172</c:v>
                </c:pt>
                <c:pt idx="22">
                  <c:v>24513723890483.32</c:v>
                </c:pt>
                <c:pt idx="23">
                  <c:v>25371305475756.473</c:v>
                </c:pt>
                <c:pt idx="24">
                  <c:v>26228887061029.617</c:v>
                </c:pt>
                <c:pt idx="25">
                  <c:v>27086468646302.766</c:v>
                </c:pt>
                <c:pt idx="26">
                  <c:v>28071109885908.605</c:v>
                </c:pt>
                <c:pt idx="27">
                  <c:v>29055751125514.445</c:v>
                </c:pt>
                <c:pt idx="28">
                  <c:v>30040392365120.289</c:v>
                </c:pt>
                <c:pt idx="29">
                  <c:v>31025033604726.125</c:v>
                </c:pt>
                <c:pt idx="30">
                  <c:v>32009674844331.969</c:v>
                </c:pt>
                <c:pt idx="31">
                  <c:v>33182675349339.773</c:v>
                </c:pt>
                <c:pt idx="32">
                  <c:v>34355675854347.578</c:v>
                </c:pt>
                <c:pt idx="33">
                  <c:v>35528676359355.383</c:v>
                </c:pt>
                <c:pt idx="34">
                  <c:v>36701676864363.188</c:v>
                </c:pt>
                <c:pt idx="35">
                  <c:v>37874677369370.992</c:v>
                </c:pt>
              </c:numCache>
            </c:numRef>
          </c:yVal>
          <c:smooth val="0"/>
          <c:extLst>
            <c:ext xmlns:c16="http://schemas.microsoft.com/office/drawing/2014/chart" uri="{C3380CC4-5D6E-409C-BE32-E72D297353CC}">
              <c16:uniqueId val="{00000004-4DE8-4B82-8F8A-8EC75FC16983}"/>
            </c:ext>
          </c:extLst>
        </c:ser>
        <c:ser>
          <c:idx val="5"/>
          <c:order val="5"/>
          <c:tx>
            <c:strRef>
              <c:f>'Data Check'!$A$9</c:f>
              <c:strCache>
                <c:ptCount val="1"/>
                <c:pt idx="0">
                  <c:v>f-gas recovery</c:v>
                </c:pt>
              </c:strCache>
            </c:strRef>
          </c:tx>
          <c:marker>
            <c:symbol val="none"/>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Check'!$B$9:$AK$9</c:f>
              <c:numCache>
                <c:formatCode>General</c:formatCode>
                <c:ptCount val="36"/>
                <c:pt idx="0">
                  <c:v>384930044412.612</c:v>
                </c:pt>
                <c:pt idx="1">
                  <c:v>4949773520231.2373</c:v>
                </c:pt>
                <c:pt idx="2">
                  <c:v>9514616996049.8633</c:v>
                </c:pt>
                <c:pt idx="3">
                  <c:v>14079460471868.488</c:v>
                </c:pt>
                <c:pt idx="4">
                  <c:v>18644303947687.113</c:v>
                </c:pt>
                <c:pt idx="5">
                  <c:v>23209147423505.738</c:v>
                </c:pt>
                <c:pt idx="6">
                  <c:v>28016681751457.258</c:v>
                </c:pt>
                <c:pt idx="7">
                  <c:v>32824216079408.766</c:v>
                </c:pt>
                <c:pt idx="8">
                  <c:v>37631750407360.289</c:v>
                </c:pt>
                <c:pt idx="9">
                  <c:v>42439284735311.797</c:v>
                </c:pt>
                <c:pt idx="10">
                  <c:v>47246819063263.313</c:v>
                </c:pt>
                <c:pt idx="11">
                  <c:v>50937656851145.203</c:v>
                </c:pt>
                <c:pt idx="12">
                  <c:v>54628494639027.094</c:v>
                </c:pt>
                <c:pt idx="13">
                  <c:v>58319332426908.984</c:v>
                </c:pt>
                <c:pt idx="14">
                  <c:v>62010170214790.867</c:v>
                </c:pt>
                <c:pt idx="15">
                  <c:v>65701008002672.758</c:v>
                </c:pt>
                <c:pt idx="16">
                  <c:v>68338800346571.977</c:v>
                </c:pt>
                <c:pt idx="17">
                  <c:v>70976592690471.203</c:v>
                </c:pt>
                <c:pt idx="18">
                  <c:v>73614385034370.438</c:v>
                </c:pt>
                <c:pt idx="19">
                  <c:v>76252177378269.656</c:v>
                </c:pt>
                <c:pt idx="20">
                  <c:v>78889969722168.891</c:v>
                </c:pt>
                <c:pt idx="21">
                  <c:v>78029383201465.594</c:v>
                </c:pt>
                <c:pt idx="22">
                  <c:v>77168796680762.281</c:v>
                </c:pt>
                <c:pt idx="23">
                  <c:v>76308210160058.984</c:v>
                </c:pt>
                <c:pt idx="24">
                  <c:v>75447623639355.688</c:v>
                </c:pt>
                <c:pt idx="25">
                  <c:v>74587037118652.391</c:v>
                </c:pt>
                <c:pt idx="26">
                  <c:v>76332296522345.922</c:v>
                </c:pt>
                <c:pt idx="27">
                  <c:v>78077555926039.484</c:v>
                </c:pt>
                <c:pt idx="28">
                  <c:v>79822815329733.031</c:v>
                </c:pt>
                <c:pt idx="29">
                  <c:v>81568074733426.563</c:v>
                </c:pt>
                <c:pt idx="30">
                  <c:v>83313334137120.141</c:v>
                </c:pt>
                <c:pt idx="31">
                  <c:v>84549434516149.547</c:v>
                </c:pt>
                <c:pt idx="32">
                  <c:v>85785534895178.969</c:v>
                </c:pt>
                <c:pt idx="33">
                  <c:v>87021635274208.391</c:v>
                </c:pt>
                <c:pt idx="34">
                  <c:v>88257735653237.813</c:v>
                </c:pt>
                <c:pt idx="35">
                  <c:v>89493836032267.266</c:v>
                </c:pt>
              </c:numCache>
            </c:numRef>
          </c:yVal>
          <c:smooth val="0"/>
          <c:extLst>
            <c:ext xmlns:c16="http://schemas.microsoft.com/office/drawing/2014/chart" uri="{C3380CC4-5D6E-409C-BE32-E72D297353CC}">
              <c16:uniqueId val="{00000005-4DE8-4B82-8F8A-8EC75FC16983}"/>
            </c:ext>
          </c:extLst>
        </c:ser>
        <c:ser>
          <c:idx val="6"/>
          <c:order val="6"/>
          <c:tx>
            <c:strRef>
              <c:f>'Data Check'!$A$10</c:f>
              <c:strCache>
                <c:ptCount val="1"/>
                <c:pt idx="0">
                  <c:v>f-gas inspect maint retrofit</c:v>
                </c:pt>
              </c:strCache>
            </c:strRef>
          </c:tx>
          <c:marker>
            <c:symbol val="none"/>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Check'!$B$10:$AK$10</c:f>
              <c:numCache>
                <c:formatCode>General</c:formatCode>
                <c:ptCount val="36"/>
                <c:pt idx="0">
                  <c:v>3335612525232.1338</c:v>
                </c:pt>
                <c:pt idx="1">
                  <c:v>3165870358981.188</c:v>
                </c:pt>
                <c:pt idx="2">
                  <c:v>2996128192730.2432</c:v>
                </c:pt>
                <c:pt idx="3">
                  <c:v>2826386026479.2979</c:v>
                </c:pt>
                <c:pt idx="4">
                  <c:v>2656643860228.3535</c:v>
                </c:pt>
                <c:pt idx="5">
                  <c:v>2486901693977.4077</c:v>
                </c:pt>
                <c:pt idx="6">
                  <c:v>2396065347827.9639</c:v>
                </c:pt>
                <c:pt idx="7">
                  <c:v>2305229001678.5215</c:v>
                </c:pt>
                <c:pt idx="8">
                  <c:v>2214392655529.0781</c:v>
                </c:pt>
                <c:pt idx="9">
                  <c:v>2123556309379.6343</c:v>
                </c:pt>
                <c:pt idx="10">
                  <c:v>2032719963230.1909</c:v>
                </c:pt>
                <c:pt idx="11">
                  <c:v>1982224514894.186</c:v>
                </c:pt>
                <c:pt idx="12">
                  <c:v>1931729066558.1807</c:v>
                </c:pt>
                <c:pt idx="13">
                  <c:v>1881233618222.1753</c:v>
                </c:pt>
                <c:pt idx="14">
                  <c:v>1830738169886.1702</c:v>
                </c:pt>
                <c:pt idx="15">
                  <c:v>1780242721550.165</c:v>
                </c:pt>
                <c:pt idx="16">
                  <c:v>1754384671710.4292</c:v>
                </c:pt>
                <c:pt idx="17">
                  <c:v>1728526621870.6946</c:v>
                </c:pt>
                <c:pt idx="18">
                  <c:v>1702668572030.959</c:v>
                </c:pt>
                <c:pt idx="19">
                  <c:v>1676810522191.2239</c:v>
                </c:pt>
                <c:pt idx="20">
                  <c:v>1650952472351.488</c:v>
                </c:pt>
                <c:pt idx="21">
                  <c:v>1646207715570.9231</c:v>
                </c:pt>
                <c:pt idx="22">
                  <c:v>1641462958790.3589</c:v>
                </c:pt>
                <c:pt idx="23">
                  <c:v>1636718202009.7944</c:v>
                </c:pt>
                <c:pt idx="24">
                  <c:v>1631973445229.2302</c:v>
                </c:pt>
                <c:pt idx="25">
                  <c:v>1627228688448.6655</c:v>
                </c:pt>
                <c:pt idx="26">
                  <c:v>1637834959290.9202</c:v>
                </c:pt>
                <c:pt idx="27">
                  <c:v>1648441230133.1738</c:v>
                </c:pt>
                <c:pt idx="28">
                  <c:v>1659047500975.4285</c:v>
                </c:pt>
                <c:pt idx="29">
                  <c:v>1669653771817.6824</c:v>
                </c:pt>
                <c:pt idx="30">
                  <c:v>1680260042659.9368</c:v>
                </c:pt>
                <c:pt idx="31">
                  <c:v>1705091251805.4231</c:v>
                </c:pt>
                <c:pt idx="32">
                  <c:v>1729922460950.9102</c:v>
                </c:pt>
                <c:pt idx="33">
                  <c:v>1754753670096.396</c:v>
                </c:pt>
                <c:pt idx="34">
                  <c:v>1779584879241.8823</c:v>
                </c:pt>
                <c:pt idx="35">
                  <c:v>1804416088387.3684</c:v>
                </c:pt>
              </c:numCache>
            </c:numRef>
          </c:yVal>
          <c:smooth val="0"/>
          <c:extLst>
            <c:ext xmlns:c16="http://schemas.microsoft.com/office/drawing/2014/chart" uri="{C3380CC4-5D6E-409C-BE32-E72D297353CC}">
              <c16:uniqueId val="{00000006-4DE8-4B82-8F8A-8EC75FC16983}"/>
            </c:ext>
          </c:extLst>
        </c:ser>
        <c:ser>
          <c:idx val="7"/>
          <c:order val="7"/>
          <c:tx>
            <c:strRef>
              <c:f>'Data Check'!$A$11</c:f>
              <c:strCache>
                <c:ptCount val="1"/>
                <c:pt idx="0">
                  <c:v>coal mining methane capture</c:v>
                </c:pt>
              </c:strCache>
            </c:strRef>
          </c:tx>
          <c:marker>
            <c:symbol val="none"/>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Check'!$B$11:$AK$11</c:f>
              <c:numCache>
                <c:formatCode>General</c:formatCode>
                <c:ptCount val="36"/>
                <c:pt idx="0">
                  <c:v>10861554331723.592</c:v>
                </c:pt>
                <c:pt idx="1">
                  <c:v>10596589017610.988</c:v>
                </c:pt>
                <c:pt idx="2">
                  <c:v>10331623703498.383</c:v>
                </c:pt>
                <c:pt idx="3">
                  <c:v>10066658389385.779</c:v>
                </c:pt>
                <c:pt idx="4">
                  <c:v>9801693075273.1758</c:v>
                </c:pt>
                <c:pt idx="5">
                  <c:v>9536727761160.5664</c:v>
                </c:pt>
                <c:pt idx="6">
                  <c:v>9325015936462.1973</c:v>
                </c:pt>
                <c:pt idx="7">
                  <c:v>9113304111763.8242</c:v>
                </c:pt>
                <c:pt idx="8">
                  <c:v>8901592287065.4512</c:v>
                </c:pt>
                <c:pt idx="9">
                  <c:v>8689880462367.0811</c:v>
                </c:pt>
                <c:pt idx="10">
                  <c:v>8478168637668.7061</c:v>
                </c:pt>
                <c:pt idx="11">
                  <c:v>8178552511079.2275</c:v>
                </c:pt>
                <c:pt idx="12">
                  <c:v>7878936384489.75</c:v>
                </c:pt>
                <c:pt idx="13">
                  <c:v>7579320257900.2734</c:v>
                </c:pt>
                <c:pt idx="14">
                  <c:v>7279704131310.793</c:v>
                </c:pt>
                <c:pt idx="15">
                  <c:v>6980088004721.3154</c:v>
                </c:pt>
                <c:pt idx="16">
                  <c:v>6840933616714.5391</c:v>
                </c:pt>
                <c:pt idx="17">
                  <c:v>6701779228707.7646</c:v>
                </c:pt>
                <c:pt idx="18">
                  <c:v>6562624840700.9873</c:v>
                </c:pt>
                <c:pt idx="19">
                  <c:v>6423470452694.2119</c:v>
                </c:pt>
                <c:pt idx="20">
                  <c:v>6284316064687.4375</c:v>
                </c:pt>
                <c:pt idx="21">
                  <c:v>6206867426495.9912</c:v>
                </c:pt>
                <c:pt idx="22">
                  <c:v>6129418788304.5479</c:v>
                </c:pt>
                <c:pt idx="23">
                  <c:v>6051970150113.0996</c:v>
                </c:pt>
                <c:pt idx="24">
                  <c:v>5974521511921.6533</c:v>
                </c:pt>
                <c:pt idx="25">
                  <c:v>5897072873730.209</c:v>
                </c:pt>
                <c:pt idx="26">
                  <c:v>5861071079494.4277</c:v>
                </c:pt>
                <c:pt idx="27">
                  <c:v>5825069285258.6475</c:v>
                </c:pt>
                <c:pt idx="28">
                  <c:v>5789067491022.8643</c:v>
                </c:pt>
                <c:pt idx="29">
                  <c:v>5753065696787.084</c:v>
                </c:pt>
                <c:pt idx="30">
                  <c:v>5717063902551.3027</c:v>
                </c:pt>
                <c:pt idx="31">
                  <c:v>5660239097878.3291</c:v>
                </c:pt>
                <c:pt idx="32">
                  <c:v>5603414293205.3594</c:v>
                </c:pt>
                <c:pt idx="33">
                  <c:v>5546589488532.3877</c:v>
                </c:pt>
                <c:pt idx="34">
                  <c:v>5489764683859.416</c:v>
                </c:pt>
                <c:pt idx="35">
                  <c:v>5432939879186.4463</c:v>
                </c:pt>
              </c:numCache>
            </c:numRef>
          </c:yVal>
          <c:smooth val="0"/>
          <c:extLst>
            <c:ext xmlns:c16="http://schemas.microsoft.com/office/drawing/2014/chart" uri="{C3380CC4-5D6E-409C-BE32-E72D297353CC}">
              <c16:uniqueId val="{00000007-4DE8-4B82-8F8A-8EC75FC16983}"/>
            </c:ext>
          </c:extLst>
        </c:ser>
        <c:ser>
          <c:idx val="8"/>
          <c:order val="8"/>
          <c:tx>
            <c:strRef>
              <c:f>'Data Check'!$A$12</c:f>
              <c:strCache>
                <c:ptCount val="1"/>
                <c:pt idx="0">
                  <c:v>coal mining methane dstr</c:v>
                </c:pt>
              </c:strCache>
            </c:strRef>
          </c:tx>
          <c:marker>
            <c:symbol val="none"/>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Check'!$B$12:$AK$12</c:f>
              <c:numCache>
                <c:formatCode>General</c:formatCode>
                <c:ptCount val="36"/>
                <c:pt idx="0">
                  <c:v>37697941720392.43</c:v>
                </c:pt>
                <c:pt idx="1">
                  <c:v>36823283456071.18</c:v>
                </c:pt>
                <c:pt idx="2">
                  <c:v>35948625191749.914</c:v>
                </c:pt>
                <c:pt idx="3">
                  <c:v>35073966927428.66</c:v>
                </c:pt>
                <c:pt idx="4">
                  <c:v>34199308663107.398</c:v>
                </c:pt>
                <c:pt idx="5">
                  <c:v>33324650398786.148</c:v>
                </c:pt>
                <c:pt idx="6">
                  <c:v>32623911153409.602</c:v>
                </c:pt>
                <c:pt idx="7">
                  <c:v>31923171908033.051</c:v>
                </c:pt>
                <c:pt idx="8">
                  <c:v>31222432662656.508</c:v>
                </c:pt>
                <c:pt idx="9">
                  <c:v>30521693417279.953</c:v>
                </c:pt>
                <c:pt idx="10">
                  <c:v>29820954171903.395</c:v>
                </c:pt>
                <c:pt idx="11">
                  <c:v>28974485206397.215</c:v>
                </c:pt>
                <c:pt idx="12">
                  <c:v>28128016240891.035</c:v>
                </c:pt>
                <c:pt idx="13">
                  <c:v>27281547275384.859</c:v>
                </c:pt>
                <c:pt idx="14">
                  <c:v>26435078309878.668</c:v>
                </c:pt>
                <c:pt idx="15">
                  <c:v>25588609344372.492</c:v>
                </c:pt>
                <c:pt idx="16">
                  <c:v>25400718957044.16</c:v>
                </c:pt>
                <c:pt idx="17">
                  <c:v>25212828569715.816</c:v>
                </c:pt>
                <c:pt idx="18">
                  <c:v>25024938182387.473</c:v>
                </c:pt>
                <c:pt idx="19">
                  <c:v>24837047795059.141</c:v>
                </c:pt>
                <c:pt idx="20">
                  <c:v>24649157407730.789</c:v>
                </c:pt>
                <c:pt idx="21">
                  <c:v>24457298146362.391</c:v>
                </c:pt>
                <c:pt idx="22">
                  <c:v>24265438884993.996</c:v>
                </c:pt>
                <c:pt idx="23">
                  <c:v>24073579623625.598</c:v>
                </c:pt>
                <c:pt idx="24">
                  <c:v>23881720362257.199</c:v>
                </c:pt>
                <c:pt idx="25">
                  <c:v>23689861100888.793</c:v>
                </c:pt>
                <c:pt idx="26">
                  <c:v>23585016150273.359</c:v>
                </c:pt>
                <c:pt idx="27">
                  <c:v>23480171199657.93</c:v>
                </c:pt>
                <c:pt idx="28">
                  <c:v>23375326249042.504</c:v>
                </c:pt>
                <c:pt idx="29">
                  <c:v>23270481298427.078</c:v>
                </c:pt>
                <c:pt idx="30">
                  <c:v>23165636347811.652</c:v>
                </c:pt>
                <c:pt idx="31">
                  <c:v>23012544563841.984</c:v>
                </c:pt>
                <c:pt idx="32">
                  <c:v>22859452779872.32</c:v>
                </c:pt>
                <c:pt idx="33">
                  <c:v>22706360995902.652</c:v>
                </c:pt>
                <c:pt idx="34">
                  <c:v>22553269211932.988</c:v>
                </c:pt>
                <c:pt idx="35">
                  <c:v>22400177427963.324</c:v>
                </c:pt>
              </c:numCache>
            </c:numRef>
          </c:yVal>
          <c:smooth val="0"/>
          <c:extLst>
            <c:ext xmlns:c16="http://schemas.microsoft.com/office/drawing/2014/chart" uri="{C3380CC4-5D6E-409C-BE32-E72D297353CC}">
              <c16:uniqueId val="{00000008-4DE8-4B82-8F8A-8EC75FC16983}"/>
            </c:ext>
          </c:extLst>
        </c:ser>
        <c:ser>
          <c:idx val="9"/>
          <c:order val="9"/>
          <c:tx>
            <c:strRef>
              <c:f>'Data Check'!$A$13</c:f>
              <c:strCache>
                <c:ptCount val="1"/>
                <c:pt idx="0">
                  <c:v>waste methane capture</c:v>
                </c:pt>
              </c:strCache>
            </c:strRef>
          </c:tx>
          <c:marker>
            <c:symbol val="none"/>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Check'!$B$13:$AK$13</c:f>
              <c:numCache>
                <c:formatCode>General</c:formatCode>
                <c:ptCount val="36"/>
                <c:pt idx="0">
                  <c:v>5811900470272.1367</c:v>
                </c:pt>
                <c:pt idx="1">
                  <c:v>6006908603161.0605</c:v>
                </c:pt>
                <c:pt idx="2">
                  <c:v>6201916736049.9736</c:v>
                </c:pt>
                <c:pt idx="3">
                  <c:v>6396924868938.8984</c:v>
                </c:pt>
                <c:pt idx="4">
                  <c:v>6591933001827.8193</c:v>
                </c:pt>
                <c:pt idx="5">
                  <c:v>6786941134716.7422</c:v>
                </c:pt>
                <c:pt idx="6">
                  <c:v>7051555175736.0264</c:v>
                </c:pt>
                <c:pt idx="7">
                  <c:v>7316169216755.3184</c:v>
                </c:pt>
                <c:pt idx="8">
                  <c:v>7580783257774.6025</c:v>
                </c:pt>
                <c:pt idx="9">
                  <c:v>7845397298793.8936</c:v>
                </c:pt>
                <c:pt idx="10">
                  <c:v>8110011339813.1836</c:v>
                </c:pt>
                <c:pt idx="11">
                  <c:v>8517416782300.9922</c:v>
                </c:pt>
                <c:pt idx="12">
                  <c:v>8924822224788.8047</c:v>
                </c:pt>
                <c:pt idx="13">
                  <c:v>9332227667276.6133</c:v>
                </c:pt>
                <c:pt idx="14">
                  <c:v>9739633109764.4258</c:v>
                </c:pt>
                <c:pt idx="15">
                  <c:v>10147038552252.238</c:v>
                </c:pt>
                <c:pt idx="16">
                  <c:v>10575453773186.182</c:v>
                </c:pt>
                <c:pt idx="17">
                  <c:v>11003868994120.129</c:v>
                </c:pt>
                <c:pt idx="18">
                  <c:v>11432284215054.084</c:v>
                </c:pt>
                <c:pt idx="19">
                  <c:v>11860699435988.025</c:v>
                </c:pt>
                <c:pt idx="20">
                  <c:v>12289114656921.975</c:v>
                </c:pt>
                <c:pt idx="21">
                  <c:v>12438023090039.596</c:v>
                </c:pt>
                <c:pt idx="22">
                  <c:v>12586931523157.213</c:v>
                </c:pt>
                <c:pt idx="23">
                  <c:v>12735839956274.828</c:v>
                </c:pt>
                <c:pt idx="24">
                  <c:v>12884748389392.451</c:v>
                </c:pt>
                <c:pt idx="25">
                  <c:v>13033656822510.068</c:v>
                </c:pt>
                <c:pt idx="26">
                  <c:v>13126087595297.674</c:v>
                </c:pt>
                <c:pt idx="27">
                  <c:v>13218518368085.275</c:v>
                </c:pt>
                <c:pt idx="28">
                  <c:v>13310949140872.881</c:v>
                </c:pt>
                <c:pt idx="29">
                  <c:v>13403379913660.484</c:v>
                </c:pt>
                <c:pt idx="30">
                  <c:v>13495810686448.096</c:v>
                </c:pt>
                <c:pt idx="31">
                  <c:v>13576913379260.26</c:v>
                </c:pt>
                <c:pt idx="32">
                  <c:v>13658016072072.41</c:v>
                </c:pt>
                <c:pt idx="33">
                  <c:v>13739118764884.576</c:v>
                </c:pt>
                <c:pt idx="34">
                  <c:v>13820221457696.74</c:v>
                </c:pt>
                <c:pt idx="35">
                  <c:v>13901324150508.906</c:v>
                </c:pt>
              </c:numCache>
            </c:numRef>
          </c:yVal>
          <c:smooth val="0"/>
          <c:extLst>
            <c:ext xmlns:c16="http://schemas.microsoft.com/office/drawing/2014/chart" uri="{C3380CC4-5D6E-409C-BE32-E72D297353CC}">
              <c16:uniqueId val="{00000009-4DE8-4B82-8F8A-8EC75FC16983}"/>
            </c:ext>
          </c:extLst>
        </c:ser>
        <c:ser>
          <c:idx val="10"/>
          <c:order val="10"/>
          <c:tx>
            <c:strRef>
              <c:f>'Data Check'!$A$14</c:f>
              <c:strCache>
                <c:ptCount val="1"/>
                <c:pt idx="0">
                  <c:v>waste methane destruction</c:v>
                </c:pt>
              </c:strCache>
            </c:strRef>
          </c:tx>
          <c:marker>
            <c:symbol val="none"/>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Check'!$B$14:$AK$14</c:f>
              <c:numCache>
                <c:formatCode>General</c:formatCode>
                <c:ptCount val="36"/>
                <c:pt idx="0">
                  <c:v>1668290240998.7559</c:v>
                </c:pt>
                <c:pt idx="1">
                  <c:v>1714232092493.6768</c:v>
                </c:pt>
                <c:pt idx="2">
                  <c:v>1760173943988.5977</c:v>
                </c:pt>
                <c:pt idx="3">
                  <c:v>1806115795483.519</c:v>
                </c:pt>
                <c:pt idx="4">
                  <c:v>1852057646978.4407</c:v>
                </c:pt>
                <c:pt idx="5">
                  <c:v>1897999498473.3625</c:v>
                </c:pt>
                <c:pt idx="6">
                  <c:v>1966198370041.6736</c:v>
                </c:pt>
                <c:pt idx="7">
                  <c:v>2034397241609.9844</c:v>
                </c:pt>
                <c:pt idx="8">
                  <c:v>2102596113178.2954</c:v>
                </c:pt>
                <c:pt idx="9">
                  <c:v>2170794984746.6057</c:v>
                </c:pt>
                <c:pt idx="10">
                  <c:v>2238993856314.918</c:v>
                </c:pt>
                <c:pt idx="11">
                  <c:v>2364769493505.5317</c:v>
                </c:pt>
                <c:pt idx="12">
                  <c:v>2490545130696.145</c:v>
                </c:pt>
                <c:pt idx="13">
                  <c:v>2616320767886.7598</c:v>
                </c:pt>
                <c:pt idx="14">
                  <c:v>2742096405077.3726</c:v>
                </c:pt>
                <c:pt idx="15">
                  <c:v>2867872042267.9878</c:v>
                </c:pt>
                <c:pt idx="16">
                  <c:v>3047536049837.0098</c:v>
                </c:pt>
                <c:pt idx="17">
                  <c:v>3227200057406.0327</c:v>
                </c:pt>
                <c:pt idx="18">
                  <c:v>3406864064975.0547</c:v>
                </c:pt>
                <c:pt idx="19">
                  <c:v>3586528072544.0786</c:v>
                </c:pt>
                <c:pt idx="20">
                  <c:v>3766192080113.1001</c:v>
                </c:pt>
                <c:pt idx="21">
                  <c:v>3823148821701.8726</c:v>
                </c:pt>
                <c:pt idx="22">
                  <c:v>3880105563290.645</c:v>
                </c:pt>
                <c:pt idx="23">
                  <c:v>3937062304879.4175</c:v>
                </c:pt>
                <c:pt idx="24">
                  <c:v>3994019046468.1904</c:v>
                </c:pt>
                <c:pt idx="25">
                  <c:v>4050975788056.9629</c:v>
                </c:pt>
                <c:pt idx="26">
                  <c:v>4072058619145.7671</c:v>
                </c:pt>
                <c:pt idx="27">
                  <c:v>4093141450234.5693</c:v>
                </c:pt>
                <c:pt idx="28">
                  <c:v>4114224281323.3726</c:v>
                </c:pt>
                <c:pt idx="29">
                  <c:v>4135307112412.1753</c:v>
                </c:pt>
                <c:pt idx="30">
                  <c:v>4156389943500.9766</c:v>
                </c:pt>
                <c:pt idx="31">
                  <c:v>4176494612828.5327</c:v>
                </c:pt>
                <c:pt idx="32">
                  <c:v>4196599282156.0894</c:v>
                </c:pt>
                <c:pt idx="33">
                  <c:v>4216703951483.646</c:v>
                </c:pt>
                <c:pt idx="34">
                  <c:v>4236808620811.2007</c:v>
                </c:pt>
                <c:pt idx="35">
                  <c:v>4256913290138.7588</c:v>
                </c:pt>
              </c:numCache>
            </c:numRef>
          </c:yVal>
          <c:smooth val="0"/>
          <c:extLst>
            <c:ext xmlns:c16="http://schemas.microsoft.com/office/drawing/2014/chart" uri="{C3380CC4-5D6E-409C-BE32-E72D297353CC}">
              <c16:uniqueId val="{0000000A-4DE8-4B82-8F8A-8EC75FC16983}"/>
            </c:ext>
          </c:extLst>
        </c:ser>
        <c:ser>
          <c:idx val="11"/>
          <c:order val="11"/>
          <c:tx>
            <c:strRef>
              <c:f>'Data Check'!$A$15</c:f>
              <c:strCache>
                <c:ptCount val="1"/>
                <c:pt idx="0">
                  <c:v>crops and rice</c:v>
                </c:pt>
              </c:strCache>
            </c:strRef>
          </c:tx>
          <c:marker>
            <c:symbol val="none"/>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Check'!$B$15:$AK$15</c:f>
              <c:numCache>
                <c:formatCode>General</c:formatCode>
                <c:ptCount val="36"/>
                <c:pt idx="0">
                  <c:v>14341050515486.777</c:v>
                </c:pt>
                <c:pt idx="1">
                  <c:v>14375244603920.396</c:v>
                </c:pt>
                <c:pt idx="2">
                  <c:v>14409438692354.008</c:v>
                </c:pt>
                <c:pt idx="3">
                  <c:v>14443632780787.613</c:v>
                </c:pt>
                <c:pt idx="4">
                  <c:v>14477826869221.234</c:v>
                </c:pt>
                <c:pt idx="5">
                  <c:v>14512020957654.85</c:v>
                </c:pt>
                <c:pt idx="6">
                  <c:v>14672664874734.08</c:v>
                </c:pt>
                <c:pt idx="7">
                  <c:v>14833308791813.322</c:v>
                </c:pt>
                <c:pt idx="8">
                  <c:v>14993952708892.566</c:v>
                </c:pt>
                <c:pt idx="9">
                  <c:v>15154596625971.801</c:v>
                </c:pt>
                <c:pt idx="10">
                  <c:v>15315240543051.039</c:v>
                </c:pt>
                <c:pt idx="11">
                  <c:v>15197584672057.016</c:v>
                </c:pt>
                <c:pt idx="12">
                  <c:v>15079928801063</c:v>
                </c:pt>
                <c:pt idx="13">
                  <c:v>14962272930068.973</c:v>
                </c:pt>
                <c:pt idx="14">
                  <c:v>14844617059074.959</c:v>
                </c:pt>
                <c:pt idx="15">
                  <c:v>14726961188080.943</c:v>
                </c:pt>
                <c:pt idx="16">
                  <c:v>14627485196255.754</c:v>
                </c:pt>
                <c:pt idx="17">
                  <c:v>14528009204430.568</c:v>
                </c:pt>
                <c:pt idx="18">
                  <c:v>14428533212605.389</c:v>
                </c:pt>
                <c:pt idx="19">
                  <c:v>14329057220780.203</c:v>
                </c:pt>
                <c:pt idx="20">
                  <c:v>14229581228955.016</c:v>
                </c:pt>
                <c:pt idx="21">
                  <c:v>14205018987723.049</c:v>
                </c:pt>
                <c:pt idx="22">
                  <c:v>14180456746491.092</c:v>
                </c:pt>
                <c:pt idx="23">
                  <c:v>14155894505259.123</c:v>
                </c:pt>
                <c:pt idx="24">
                  <c:v>14131332264027.164</c:v>
                </c:pt>
                <c:pt idx="25">
                  <c:v>14106770022795.197</c:v>
                </c:pt>
                <c:pt idx="26">
                  <c:v>14075763916462.209</c:v>
                </c:pt>
                <c:pt idx="27">
                  <c:v>14044757810129.207</c:v>
                </c:pt>
                <c:pt idx="28">
                  <c:v>14013751703796.213</c:v>
                </c:pt>
                <c:pt idx="29">
                  <c:v>13982745597463.219</c:v>
                </c:pt>
                <c:pt idx="30">
                  <c:v>13951739491130.215</c:v>
                </c:pt>
                <c:pt idx="31">
                  <c:v>13849462007165.016</c:v>
                </c:pt>
                <c:pt idx="32">
                  <c:v>13747184523199.818</c:v>
                </c:pt>
                <c:pt idx="33">
                  <c:v>13644907039234.617</c:v>
                </c:pt>
                <c:pt idx="34">
                  <c:v>13542629555269.422</c:v>
                </c:pt>
                <c:pt idx="35">
                  <c:v>13440352071304.221</c:v>
                </c:pt>
              </c:numCache>
            </c:numRef>
          </c:yVal>
          <c:smooth val="0"/>
          <c:extLst>
            <c:ext xmlns:c16="http://schemas.microsoft.com/office/drawing/2014/chart" uri="{C3380CC4-5D6E-409C-BE32-E72D297353CC}">
              <c16:uniqueId val="{0000000B-4DE8-4B82-8F8A-8EC75FC16983}"/>
            </c:ext>
          </c:extLst>
        </c:ser>
        <c:ser>
          <c:idx val="12"/>
          <c:order val="12"/>
          <c:tx>
            <c:strRef>
              <c:f>'Data Check'!$A$16</c:f>
              <c:strCache>
                <c:ptCount val="1"/>
                <c:pt idx="0">
                  <c:v>livestock</c:v>
                </c:pt>
              </c:strCache>
            </c:strRef>
          </c:tx>
          <c:marker>
            <c:symbol val="none"/>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Check'!$B$16:$AK$16</c:f>
              <c:numCache>
                <c:formatCode>General</c:formatCode>
                <c:ptCount val="36"/>
                <c:pt idx="0">
                  <c:v>76639120231652.688</c:v>
                </c:pt>
                <c:pt idx="1">
                  <c:v>77058217966807.578</c:v>
                </c:pt>
                <c:pt idx="2">
                  <c:v>77477315701962.484</c:v>
                </c:pt>
                <c:pt idx="3">
                  <c:v>77896413437117.406</c:v>
                </c:pt>
                <c:pt idx="4">
                  <c:v>78315511172272.297</c:v>
                </c:pt>
                <c:pt idx="5">
                  <c:v>78734608907427.188</c:v>
                </c:pt>
                <c:pt idx="6">
                  <c:v>78729349388167.5</c:v>
                </c:pt>
                <c:pt idx="7">
                  <c:v>78724089868907.797</c:v>
                </c:pt>
                <c:pt idx="8">
                  <c:v>78718830349648.078</c:v>
                </c:pt>
                <c:pt idx="9">
                  <c:v>78713570830388.406</c:v>
                </c:pt>
                <c:pt idx="10">
                  <c:v>78708311311128.703</c:v>
                </c:pt>
                <c:pt idx="11">
                  <c:v>78577309593863.25</c:v>
                </c:pt>
                <c:pt idx="12">
                  <c:v>78446307876597.766</c:v>
                </c:pt>
                <c:pt idx="13">
                  <c:v>78315306159332.328</c:v>
                </c:pt>
                <c:pt idx="14">
                  <c:v>78184304442066.859</c:v>
                </c:pt>
                <c:pt idx="15">
                  <c:v>78053302724801.391</c:v>
                </c:pt>
                <c:pt idx="16">
                  <c:v>77815486656530.328</c:v>
                </c:pt>
                <c:pt idx="17">
                  <c:v>77577670588259.281</c:v>
                </c:pt>
                <c:pt idx="18">
                  <c:v>77339854519988.219</c:v>
                </c:pt>
                <c:pt idx="19">
                  <c:v>77102038451717.188</c:v>
                </c:pt>
                <c:pt idx="20">
                  <c:v>76864222383446.094</c:v>
                </c:pt>
                <c:pt idx="21">
                  <c:v>76552577028753.281</c:v>
                </c:pt>
                <c:pt idx="22">
                  <c:v>76240931674060.438</c:v>
                </c:pt>
                <c:pt idx="23">
                  <c:v>75929286319367.609</c:v>
                </c:pt>
                <c:pt idx="24">
                  <c:v>75617640964674.75</c:v>
                </c:pt>
                <c:pt idx="25">
                  <c:v>75305995609981.953</c:v>
                </c:pt>
                <c:pt idx="26">
                  <c:v>74896075846707.234</c:v>
                </c:pt>
                <c:pt idx="27">
                  <c:v>74486156083432.563</c:v>
                </c:pt>
                <c:pt idx="28">
                  <c:v>74076236320157.859</c:v>
                </c:pt>
                <c:pt idx="29">
                  <c:v>73666316556883.156</c:v>
                </c:pt>
                <c:pt idx="30">
                  <c:v>73256396793608.484</c:v>
                </c:pt>
                <c:pt idx="31">
                  <c:v>72801786267277.734</c:v>
                </c:pt>
                <c:pt idx="32">
                  <c:v>72347175740947.047</c:v>
                </c:pt>
                <c:pt idx="33">
                  <c:v>71892565214616.297</c:v>
                </c:pt>
                <c:pt idx="34">
                  <c:v>71437954688285.578</c:v>
                </c:pt>
                <c:pt idx="35">
                  <c:v>70983344161954.859</c:v>
                </c:pt>
              </c:numCache>
            </c:numRef>
          </c:yVal>
          <c:smooth val="0"/>
          <c:extLst>
            <c:ext xmlns:c16="http://schemas.microsoft.com/office/drawing/2014/chart" uri="{C3380CC4-5D6E-409C-BE32-E72D297353CC}">
              <c16:uniqueId val="{0000000C-4DE8-4B82-8F8A-8EC75FC16983}"/>
            </c:ext>
          </c:extLst>
        </c:ser>
        <c:dLbls>
          <c:showLegendKey val="0"/>
          <c:showVal val="0"/>
          <c:showCatName val="0"/>
          <c:showSerName val="0"/>
          <c:showPercent val="0"/>
          <c:showBubbleSize val="0"/>
        </c:dLbls>
        <c:axId val="943702400"/>
        <c:axId val="179366528"/>
      </c:scatterChart>
      <c:valAx>
        <c:axId val="943702400"/>
        <c:scaling>
          <c:orientation val="minMax"/>
          <c:max val="2050"/>
          <c:min val="2015"/>
        </c:scaling>
        <c:delete val="0"/>
        <c:axPos val="b"/>
        <c:numFmt formatCode="General" sourceLinked="1"/>
        <c:majorTickMark val="out"/>
        <c:minorTickMark val="none"/>
        <c:tickLblPos val="nextTo"/>
        <c:crossAx val="179366528"/>
        <c:crosses val="autoZero"/>
        <c:crossBetween val="midCat"/>
      </c:valAx>
      <c:valAx>
        <c:axId val="179366528"/>
        <c:scaling>
          <c:orientation val="minMax"/>
        </c:scaling>
        <c:delete val="0"/>
        <c:axPos val="l"/>
        <c:majorGridlines/>
        <c:numFmt formatCode="General" sourceLinked="1"/>
        <c:majorTickMark val="out"/>
        <c:minorTickMark val="none"/>
        <c:tickLblPos val="nextTo"/>
        <c:crossAx val="943702400"/>
        <c:crosses val="autoZero"/>
        <c:crossBetween val="midCat"/>
      </c:valAx>
    </c:plotArea>
    <c:legend>
      <c:legendPos val="b"/>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lineMarker"/>
        <c:varyColors val="0"/>
        <c:ser>
          <c:idx val="0"/>
          <c:order val="0"/>
          <c:tx>
            <c:strRef>
              <c:f>'Data Check'!$A$4</c:f>
              <c:strCache>
                <c:ptCount val="1"/>
                <c:pt idx="0">
                  <c:v>cement</c:v>
                </c:pt>
              </c:strCache>
            </c:strRef>
          </c:tx>
          <c:marker>
            <c:symbol val="none"/>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Check'!$B$4:$AK$4</c:f>
              <c:numCache>
                <c:formatCode>General</c:formatCode>
                <c:ptCount val="36"/>
                <c:pt idx="0">
                  <c:v>19114285714285.711</c:v>
                </c:pt>
                <c:pt idx="1">
                  <c:v>19444131533865.332</c:v>
                </c:pt>
                <c:pt idx="2">
                  <c:v>19773977353445.074</c:v>
                </c:pt>
                <c:pt idx="3">
                  <c:v>20103823173024.695</c:v>
                </c:pt>
                <c:pt idx="4">
                  <c:v>20433668992604.316</c:v>
                </c:pt>
                <c:pt idx="5">
                  <c:v>20763514812184.059</c:v>
                </c:pt>
                <c:pt idx="6">
                  <c:v>21093360631763.676</c:v>
                </c:pt>
                <c:pt idx="7">
                  <c:v>21423206451343.297</c:v>
                </c:pt>
                <c:pt idx="8">
                  <c:v>21753052270923.043</c:v>
                </c:pt>
                <c:pt idx="9">
                  <c:v>22082898090502.66</c:v>
                </c:pt>
                <c:pt idx="10">
                  <c:v>22412743910082.281</c:v>
                </c:pt>
                <c:pt idx="11">
                  <c:v>22742589729662.02</c:v>
                </c:pt>
                <c:pt idx="12">
                  <c:v>23072435549241.641</c:v>
                </c:pt>
                <c:pt idx="13">
                  <c:v>23402281368821.262</c:v>
                </c:pt>
                <c:pt idx="14">
                  <c:v>23732127188401</c:v>
                </c:pt>
                <c:pt idx="15">
                  <c:v>24061973007980.621</c:v>
                </c:pt>
                <c:pt idx="16">
                  <c:v>24391818827560.238</c:v>
                </c:pt>
                <c:pt idx="17">
                  <c:v>24721664647139.98</c:v>
                </c:pt>
                <c:pt idx="18">
                  <c:v>25051510466719.605</c:v>
                </c:pt>
                <c:pt idx="19">
                  <c:v>25381356286299.223</c:v>
                </c:pt>
                <c:pt idx="20">
                  <c:v>25711202105878.969</c:v>
                </c:pt>
                <c:pt idx="21">
                  <c:v>26041047925458.586</c:v>
                </c:pt>
                <c:pt idx="22">
                  <c:v>26370893745038.203</c:v>
                </c:pt>
                <c:pt idx="23">
                  <c:v>26700739564617.953</c:v>
                </c:pt>
                <c:pt idx="24">
                  <c:v>27030585384197.566</c:v>
                </c:pt>
                <c:pt idx="25">
                  <c:v>27360431203777.188</c:v>
                </c:pt>
                <c:pt idx="26">
                  <c:v>27690277023356.934</c:v>
                </c:pt>
                <c:pt idx="27">
                  <c:v>28020122842936.551</c:v>
                </c:pt>
                <c:pt idx="28">
                  <c:v>28349968662516.172</c:v>
                </c:pt>
                <c:pt idx="29">
                  <c:v>28679814482095.902</c:v>
                </c:pt>
                <c:pt idx="30">
                  <c:v>29009660301675.527</c:v>
                </c:pt>
                <c:pt idx="31">
                  <c:v>29339506121255.152</c:v>
                </c:pt>
                <c:pt idx="32">
                  <c:v>29669351940834.887</c:v>
                </c:pt>
                <c:pt idx="33">
                  <c:v>29999197760414.512</c:v>
                </c:pt>
                <c:pt idx="34">
                  <c:v>30329043579994.129</c:v>
                </c:pt>
                <c:pt idx="35">
                  <c:v>30658889399573.875</c:v>
                </c:pt>
              </c:numCache>
            </c:numRef>
          </c:yVal>
          <c:smooth val="0"/>
          <c:extLst>
            <c:ext xmlns:c16="http://schemas.microsoft.com/office/drawing/2014/chart" uri="{C3380CC4-5D6E-409C-BE32-E72D297353CC}">
              <c16:uniqueId val="{00000000-2A90-4991-9776-EBC18463F08E}"/>
            </c:ext>
          </c:extLst>
        </c:ser>
        <c:dLbls>
          <c:showLegendKey val="0"/>
          <c:showVal val="0"/>
          <c:showCatName val="0"/>
          <c:showSerName val="0"/>
          <c:showPercent val="0"/>
          <c:showBubbleSize val="0"/>
        </c:dLbls>
        <c:axId val="938428288"/>
        <c:axId val="938373504"/>
      </c:scatterChart>
      <c:valAx>
        <c:axId val="938428288"/>
        <c:scaling>
          <c:orientation val="minMax"/>
          <c:max val="2050"/>
          <c:min val="2015"/>
        </c:scaling>
        <c:delete val="0"/>
        <c:axPos val="b"/>
        <c:numFmt formatCode="General" sourceLinked="1"/>
        <c:majorTickMark val="out"/>
        <c:minorTickMark val="none"/>
        <c:tickLblPos val="nextTo"/>
        <c:crossAx val="938373504"/>
        <c:crosses val="autoZero"/>
        <c:crossBetween val="midCat"/>
      </c:valAx>
      <c:valAx>
        <c:axId val="938373504"/>
        <c:scaling>
          <c:orientation val="minMax"/>
          <c:min val="0"/>
        </c:scaling>
        <c:delete val="0"/>
        <c:axPos val="l"/>
        <c:majorGridlines/>
        <c:numFmt formatCode="General" sourceLinked="1"/>
        <c:majorTickMark val="out"/>
        <c:minorTickMark val="none"/>
        <c:tickLblPos val="nextTo"/>
        <c:crossAx val="938428288"/>
        <c:crosses val="autoZero"/>
        <c:crossBetween val="midCat"/>
      </c:valAx>
    </c:plotArea>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lineMarker"/>
        <c:varyColors val="0"/>
        <c:ser>
          <c:idx val="0"/>
          <c:order val="0"/>
          <c:tx>
            <c:strRef>
              <c:f>'Data Check'!$A$5</c:f>
              <c:strCache>
                <c:ptCount val="1"/>
                <c:pt idx="0">
                  <c:v>NGPS methane capture</c:v>
                </c:pt>
              </c:strCache>
            </c:strRef>
          </c:tx>
          <c:marker>
            <c:symbol val="none"/>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Check'!$B$5:$AK$5</c:f>
              <c:numCache>
                <c:formatCode>General</c:formatCode>
                <c:ptCount val="36"/>
                <c:pt idx="0">
                  <c:v>214760956375111.44</c:v>
                </c:pt>
                <c:pt idx="1">
                  <c:v>212438344151523.03</c:v>
                </c:pt>
                <c:pt idx="2">
                  <c:v>216415149769212.06</c:v>
                </c:pt>
                <c:pt idx="3">
                  <c:v>220391955386900.19</c:v>
                </c:pt>
                <c:pt idx="4">
                  <c:v>224368761004589.19</c:v>
                </c:pt>
                <c:pt idx="5">
                  <c:v>228345566622278.22</c:v>
                </c:pt>
                <c:pt idx="6">
                  <c:v>230239717921962.78</c:v>
                </c:pt>
                <c:pt idx="7">
                  <c:v>232133869221648.47</c:v>
                </c:pt>
                <c:pt idx="8">
                  <c:v>234028020521333.03</c:v>
                </c:pt>
                <c:pt idx="9">
                  <c:v>235922171821018.81</c:v>
                </c:pt>
                <c:pt idx="10">
                  <c:v>237816323120703.38</c:v>
                </c:pt>
                <c:pt idx="11">
                  <c:v>238720412708499.84</c:v>
                </c:pt>
                <c:pt idx="12">
                  <c:v>239624502296296.25</c:v>
                </c:pt>
                <c:pt idx="13">
                  <c:v>240528591884092.59</c:v>
                </c:pt>
                <c:pt idx="14">
                  <c:v>241432681471888.91</c:v>
                </c:pt>
                <c:pt idx="15">
                  <c:v>242336771059686.31</c:v>
                </c:pt>
                <c:pt idx="16">
                  <c:v>242226505527678.97</c:v>
                </c:pt>
                <c:pt idx="17">
                  <c:v>242116239995672.56</c:v>
                </c:pt>
                <c:pt idx="18">
                  <c:v>242005974463666.28</c:v>
                </c:pt>
                <c:pt idx="19">
                  <c:v>241895708931658.72</c:v>
                </c:pt>
                <c:pt idx="20">
                  <c:v>241785443399652.34</c:v>
                </c:pt>
                <c:pt idx="21">
                  <c:v>242712634357642.41</c:v>
                </c:pt>
                <c:pt idx="22">
                  <c:v>243639825315632.28</c:v>
                </c:pt>
                <c:pt idx="23">
                  <c:v>244567016273622.44</c:v>
                </c:pt>
                <c:pt idx="24">
                  <c:v>245494207231613.44</c:v>
                </c:pt>
                <c:pt idx="25">
                  <c:v>246421398189603.41</c:v>
                </c:pt>
                <c:pt idx="26">
                  <c:v>246615145070367.25</c:v>
                </c:pt>
                <c:pt idx="27">
                  <c:v>246808891951130.13</c:v>
                </c:pt>
                <c:pt idx="28">
                  <c:v>247002638831893.97</c:v>
                </c:pt>
                <c:pt idx="29">
                  <c:v>247196385712657.84</c:v>
                </c:pt>
                <c:pt idx="30">
                  <c:v>247390132593421.81</c:v>
                </c:pt>
                <c:pt idx="31">
                  <c:v>247271252823416</c:v>
                </c:pt>
                <c:pt idx="32">
                  <c:v>247152373053409.31</c:v>
                </c:pt>
                <c:pt idx="33">
                  <c:v>247033493283403.5</c:v>
                </c:pt>
                <c:pt idx="34">
                  <c:v>246914613513397.75</c:v>
                </c:pt>
                <c:pt idx="35">
                  <c:v>246795733743390.97</c:v>
                </c:pt>
              </c:numCache>
            </c:numRef>
          </c:yVal>
          <c:smooth val="0"/>
          <c:extLst>
            <c:ext xmlns:c16="http://schemas.microsoft.com/office/drawing/2014/chart" uri="{C3380CC4-5D6E-409C-BE32-E72D297353CC}">
              <c16:uniqueId val="{00000000-7CA8-4657-B7BC-55DC1F0026E9}"/>
            </c:ext>
          </c:extLst>
        </c:ser>
        <c:dLbls>
          <c:showLegendKey val="0"/>
          <c:showVal val="0"/>
          <c:showCatName val="0"/>
          <c:showSerName val="0"/>
          <c:showPercent val="0"/>
          <c:showBubbleSize val="0"/>
        </c:dLbls>
        <c:axId val="959181184"/>
        <c:axId val="959183104"/>
      </c:scatterChart>
      <c:valAx>
        <c:axId val="959181184"/>
        <c:scaling>
          <c:orientation val="minMax"/>
          <c:max val="2050"/>
          <c:min val="2015"/>
        </c:scaling>
        <c:delete val="0"/>
        <c:axPos val="b"/>
        <c:numFmt formatCode="General" sourceLinked="1"/>
        <c:majorTickMark val="out"/>
        <c:minorTickMark val="none"/>
        <c:tickLblPos val="nextTo"/>
        <c:crossAx val="959183104"/>
        <c:crosses val="autoZero"/>
        <c:crossBetween val="midCat"/>
      </c:valAx>
      <c:valAx>
        <c:axId val="959183104"/>
        <c:scaling>
          <c:orientation val="minMax"/>
          <c:min val="0"/>
        </c:scaling>
        <c:delete val="0"/>
        <c:axPos val="l"/>
        <c:majorGridlines/>
        <c:numFmt formatCode="General" sourceLinked="1"/>
        <c:majorTickMark val="out"/>
        <c:minorTickMark val="none"/>
        <c:tickLblPos val="nextTo"/>
        <c:crossAx val="959181184"/>
        <c:crosses val="autoZero"/>
        <c:crossBetween val="midCat"/>
      </c:valAx>
    </c:plotArea>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lineMarker"/>
        <c:varyColors val="0"/>
        <c:ser>
          <c:idx val="0"/>
          <c:order val="0"/>
          <c:tx>
            <c:strRef>
              <c:f>'Data Check'!$A$6</c:f>
              <c:strCache>
                <c:ptCount val="1"/>
                <c:pt idx="0">
                  <c:v>NGPS methane destruction</c:v>
                </c:pt>
              </c:strCache>
            </c:strRef>
          </c:tx>
          <c:marker>
            <c:symbol val="none"/>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Check'!$B$6:$AK$6</c:f>
              <c:numCache>
                <c:formatCode>General</c:formatCode>
                <c:ptCount val="36"/>
                <c:pt idx="0">
                  <c:v>4033014226969.8501</c:v>
                </c:pt>
                <c:pt idx="1">
                  <c:v>3989397694898.2314</c:v>
                </c:pt>
                <c:pt idx="2">
                  <c:v>4064078465112.4419</c:v>
                </c:pt>
                <c:pt idx="3">
                  <c:v>4138759235326.6328</c:v>
                </c:pt>
                <c:pt idx="4">
                  <c:v>4213440005540.8423</c:v>
                </c:pt>
                <c:pt idx="5">
                  <c:v>4288120775755.0513</c:v>
                </c:pt>
                <c:pt idx="6">
                  <c:v>4323691203772.3223</c:v>
                </c:pt>
                <c:pt idx="7">
                  <c:v>4359261631789.6147</c:v>
                </c:pt>
                <c:pt idx="8">
                  <c:v>4394832059806.8872</c:v>
                </c:pt>
                <c:pt idx="9">
                  <c:v>4430402487824.1807</c:v>
                </c:pt>
                <c:pt idx="10">
                  <c:v>4465972915841.4531</c:v>
                </c:pt>
                <c:pt idx="11">
                  <c:v>4482950890942.6152</c:v>
                </c:pt>
                <c:pt idx="12">
                  <c:v>4499928866043.7754</c:v>
                </c:pt>
                <c:pt idx="13">
                  <c:v>4516906841144.9346</c:v>
                </c:pt>
                <c:pt idx="14">
                  <c:v>4533884816246.0947</c:v>
                </c:pt>
                <c:pt idx="15">
                  <c:v>4550862791347.2744</c:v>
                </c:pt>
                <c:pt idx="16">
                  <c:v>4548792105563.249</c:v>
                </c:pt>
                <c:pt idx="17">
                  <c:v>4546721419779.2383</c:v>
                </c:pt>
                <c:pt idx="18">
                  <c:v>4544650733995.2305</c:v>
                </c:pt>
                <c:pt idx="19">
                  <c:v>4542580048211.2002</c:v>
                </c:pt>
                <c:pt idx="20">
                  <c:v>4540509362427.1924</c:v>
                </c:pt>
                <c:pt idx="21">
                  <c:v>4557921160119.8809</c:v>
                </c:pt>
                <c:pt idx="22">
                  <c:v>4575332957812.5654</c:v>
                </c:pt>
                <c:pt idx="23">
                  <c:v>4592744755505.2549</c:v>
                </c:pt>
                <c:pt idx="24">
                  <c:v>4610156553197.96</c:v>
                </c:pt>
                <c:pt idx="25">
                  <c:v>4627568350890.6484</c:v>
                </c:pt>
                <c:pt idx="26">
                  <c:v>4631206740008.2061</c:v>
                </c:pt>
                <c:pt idx="27">
                  <c:v>4634845129125.7461</c:v>
                </c:pt>
                <c:pt idx="28">
                  <c:v>4638483518243.3047</c:v>
                </c:pt>
                <c:pt idx="29">
                  <c:v>4642121907360.8613</c:v>
                </c:pt>
                <c:pt idx="30">
                  <c:v>4645760296478.4238</c:v>
                </c:pt>
                <c:pt idx="31">
                  <c:v>4643527843187.916</c:v>
                </c:pt>
                <c:pt idx="32">
                  <c:v>4641295389897.3906</c:v>
                </c:pt>
                <c:pt idx="33">
                  <c:v>4639062936606.8818</c:v>
                </c:pt>
                <c:pt idx="34">
                  <c:v>4636830483316.375</c:v>
                </c:pt>
                <c:pt idx="35">
                  <c:v>4634598030025.8486</c:v>
                </c:pt>
              </c:numCache>
            </c:numRef>
          </c:yVal>
          <c:smooth val="0"/>
          <c:extLst>
            <c:ext xmlns:c16="http://schemas.microsoft.com/office/drawing/2014/chart" uri="{C3380CC4-5D6E-409C-BE32-E72D297353CC}">
              <c16:uniqueId val="{00000000-7DDF-4AC0-AE10-613A1BD28A8F}"/>
            </c:ext>
          </c:extLst>
        </c:ser>
        <c:dLbls>
          <c:showLegendKey val="0"/>
          <c:showVal val="0"/>
          <c:showCatName val="0"/>
          <c:showSerName val="0"/>
          <c:showPercent val="0"/>
          <c:showBubbleSize val="0"/>
        </c:dLbls>
        <c:axId val="157254016"/>
        <c:axId val="157255552"/>
      </c:scatterChart>
      <c:valAx>
        <c:axId val="157254016"/>
        <c:scaling>
          <c:orientation val="minMax"/>
          <c:max val="2050"/>
          <c:min val="2015"/>
        </c:scaling>
        <c:delete val="0"/>
        <c:axPos val="b"/>
        <c:numFmt formatCode="General" sourceLinked="1"/>
        <c:majorTickMark val="out"/>
        <c:minorTickMark val="none"/>
        <c:tickLblPos val="nextTo"/>
        <c:crossAx val="157255552"/>
        <c:crosses val="autoZero"/>
        <c:crossBetween val="midCat"/>
      </c:valAx>
      <c:valAx>
        <c:axId val="157255552"/>
        <c:scaling>
          <c:orientation val="minMax"/>
          <c:min val="0"/>
        </c:scaling>
        <c:delete val="0"/>
        <c:axPos val="l"/>
        <c:majorGridlines/>
        <c:numFmt formatCode="General" sourceLinked="1"/>
        <c:majorTickMark val="out"/>
        <c:minorTickMark val="none"/>
        <c:tickLblPos val="nextTo"/>
        <c:crossAx val="157254016"/>
        <c:crosses val="autoZero"/>
        <c:crossBetween val="midCat"/>
      </c:valAx>
    </c:plotArea>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lineMarker"/>
        <c:varyColors val="0"/>
        <c:ser>
          <c:idx val="0"/>
          <c:order val="0"/>
          <c:tx>
            <c:strRef>
              <c:f>'Data Check'!$A$7</c:f>
              <c:strCache>
                <c:ptCount val="1"/>
                <c:pt idx="0">
                  <c:v>f-gas substitution</c:v>
                </c:pt>
              </c:strCache>
            </c:strRef>
          </c:tx>
          <c:marker>
            <c:symbol val="none"/>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Check'!$B$7:$AK$7</c:f>
              <c:numCache>
                <c:formatCode>General</c:formatCode>
                <c:ptCount val="36"/>
                <c:pt idx="0">
                  <c:v>4286919358186.4219</c:v>
                </c:pt>
                <c:pt idx="1">
                  <c:v>10875203296600.375</c:v>
                </c:pt>
                <c:pt idx="2">
                  <c:v>17463487235014.32</c:v>
                </c:pt>
                <c:pt idx="3">
                  <c:v>24051771173428.27</c:v>
                </c:pt>
                <c:pt idx="4">
                  <c:v>30640055111842.227</c:v>
                </c:pt>
                <c:pt idx="5">
                  <c:v>37228339050256.172</c:v>
                </c:pt>
                <c:pt idx="6">
                  <c:v>46146405856878.266</c:v>
                </c:pt>
                <c:pt idx="7">
                  <c:v>55064472663500.344</c:v>
                </c:pt>
                <c:pt idx="8">
                  <c:v>63982539470122.398</c:v>
                </c:pt>
                <c:pt idx="9">
                  <c:v>72900606276744.5</c:v>
                </c:pt>
                <c:pt idx="10">
                  <c:v>81818673083366.563</c:v>
                </c:pt>
                <c:pt idx="11">
                  <c:v>94056737881813.578</c:v>
                </c:pt>
                <c:pt idx="12">
                  <c:v>106294802680260.58</c:v>
                </c:pt>
                <c:pt idx="13">
                  <c:v>118532867478707.56</c:v>
                </c:pt>
                <c:pt idx="14">
                  <c:v>130770932277154.55</c:v>
                </c:pt>
                <c:pt idx="15">
                  <c:v>143008997075601.56</c:v>
                </c:pt>
                <c:pt idx="16">
                  <c:v>153577481181992.22</c:v>
                </c:pt>
                <c:pt idx="17">
                  <c:v>164145965288382.88</c:v>
                </c:pt>
                <c:pt idx="18">
                  <c:v>174714449394773.59</c:v>
                </c:pt>
                <c:pt idx="19">
                  <c:v>185282933501164.31</c:v>
                </c:pt>
                <c:pt idx="20">
                  <c:v>195851417607555</c:v>
                </c:pt>
                <c:pt idx="21">
                  <c:v>204745488601003.19</c:v>
                </c:pt>
                <c:pt idx="22">
                  <c:v>213639559594451.44</c:v>
                </c:pt>
                <c:pt idx="23">
                  <c:v>222533630587899.75</c:v>
                </c:pt>
                <c:pt idx="24">
                  <c:v>231427701581347.97</c:v>
                </c:pt>
                <c:pt idx="25">
                  <c:v>240321772574796.22</c:v>
                </c:pt>
                <c:pt idx="26">
                  <c:v>249541788794868.53</c:v>
                </c:pt>
                <c:pt idx="27">
                  <c:v>258761805014940.84</c:v>
                </c:pt>
                <c:pt idx="28">
                  <c:v>267981821235013.09</c:v>
                </c:pt>
                <c:pt idx="29">
                  <c:v>277201837455085.44</c:v>
                </c:pt>
                <c:pt idx="30">
                  <c:v>286421853675157.75</c:v>
                </c:pt>
                <c:pt idx="31">
                  <c:v>290296297809423.38</c:v>
                </c:pt>
                <c:pt idx="32">
                  <c:v>294170741943689.06</c:v>
                </c:pt>
                <c:pt idx="33">
                  <c:v>298045186077954.69</c:v>
                </c:pt>
                <c:pt idx="34">
                  <c:v>301919630212220.31</c:v>
                </c:pt>
                <c:pt idx="35">
                  <c:v>305794074346485.88</c:v>
                </c:pt>
              </c:numCache>
            </c:numRef>
          </c:yVal>
          <c:smooth val="0"/>
          <c:extLst>
            <c:ext xmlns:c16="http://schemas.microsoft.com/office/drawing/2014/chart" uri="{C3380CC4-5D6E-409C-BE32-E72D297353CC}">
              <c16:uniqueId val="{00000000-8195-458A-8C20-CF3F847C3D0E}"/>
            </c:ext>
          </c:extLst>
        </c:ser>
        <c:dLbls>
          <c:showLegendKey val="0"/>
          <c:showVal val="0"/>
          <c:showCatName val="0"/>
          <c:showSerName val="0"/>
          <c:showPercent val="0"/>
          <c:showBubbleSize val="0"/>
        </c:dLbls>
        <c:axId val="943754240"/>
        <c:axId val="973042048"/>
      </c:scatterChart>
      <c:valAx>
        <c:axId val="943754240"/>
        <c:scaling>
          <c:orientation val="minMax"/>
          <c:max val="2050"/>
          <c:min val="2015"/>
        </c:scaling>
        <c:delete val="0"/>
        <c:axPos val="b"/>
        <c:numFmt formatCode="General" sourceLinked="1"/>
        <c:majorTickMark val="out"/>
        <c:minorTickMark val="none"/>
        <c:tickLblPos val="nextTo"/>
        <c:crossAx val="973042048"/>
        <c:crosses val="autoZero"/>
        <c:crossBetween val="midCat"/>
      </c:valAx>
      <c:valAx>
        <c:axId val="973042048"/>
        <c:scaling>
          <c:orientation val="minMax"/>
          <c:min val="0"/>
        </c:scaling>
        <c:delete val="0"/>
        <c:axPos val="l"/>
        <c:majorGridlines/>
        <c:numFmt formatCode="General" sourceLinked="1"/>
        <c:majorTickMark val="out"/>
        <c:minorTickMark val="none"/>
        <c:tickLblPos val="nextTo"/>
        <c:crossAx val="943754240"/>
        <c:crosses val="autoZero"/>
        <c:crossBetween val="midCat"/>
      </c:valAx>
    </c:plotArea>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lineMarker"/>
        <c:varyColors val="0"/>
        <c:ser>
          <c:idx val="0"/>
          <c:order val="0"/>
          <c:tx>
            <c:strRef>
              <c:f>'Data Check'!$A$8</c:f>
              <c:strCache>
                <c:ptCount val="1"/>
                <c:pt idx="0">
                  <c:v>f-gas destruction</c:v>
                </c:pt>
              </c:strCache>
            </c:strRef>
          </c:tx>
          <c:marker>
            <c:symbol val="none"/>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Check'!$B$8:$AK$8</c:f>
              <c:numCache>
                <c:formatCode>General</c:formatCode>
                <c:ptCount val="36"/>
                <c:pt idx="0">
                  <c:v>11563425287604.314</c:v>
                </c:pt>
                <c:pt idx="1">
                  <c:v>11973366934061.033</c:v>
                </c:pt>
                <c:pt idx="2">
                  <c:v>12383308580517.75</c:v>
                </c:pt>
                <c:pt idx="3">
                  <c:v>12793250226974.473</c:v>
                </c:pt>
                <c:pt idx="4">
                  <c:v>13203191873431.191</c:v>
                </c:pt>
                <c:pt idx="5">
                  <c:v>13613133519887.908</c:v>
                </c:pt>
                <c:pt idx="6">
                  <c:v>14145361249148.832</c:v>
                </c:pt>
                <c:pt idx="7">
                  <c:v>14677588978409.75</c:v>
                </c:pt>
                <c:pt idx="8">
                  <c:v>15209816707670.67</c:v>
                </c:pt>
                <c:pt idx="9">
                  <c:v>15742044436931.594</c:v>
                </c:pt>
                <c:pt idx="10">
                  <c:v>16274272166192.514</c:v>
                </c:pt>
                <c:pt idx="11">
                  <c:v>16862981175631.26</c:v>
                </c:pt>
                <c:pt idx="12">
                  <c:v>17451690185070.004</c:v>
                </c:pt>
                <c:pt idx="13">
                  <c:v>18040399194508.75</c:v>
                </c:pt>
                <c:pt idx="14">
                  <c:v>18629108203947.496</c:v>
                </c:pt>
                <c:pt idx="15">
                  <c:v>19217817213386.242</c:v>
                </c:pt>
                <c:pt idx="16">
                  <c:v>19933965914696.398</c:v>
                </c:pt>
                <c:pt idx="17">
                  <c:v>20650114616006.555</c:v>
                </c:pt>
                <c:pt idx="18">
                  <c:v>21366263317316.707</c:v>
                </c:pt>
                <c:pt idx="19">
                  <c:v>22082412018626.863</c:v>
                </c:pt>
                <c:pt idx="20">
                  <c:v>22798560719937.023</c:v>
                </c:pt>
                <c:pt idx="21">
                  <c:v>23656142305210.172</c:v>
                </c:pt>
                <c:pt idx="22">
                  <c:v>24513723890483.32</c:v>
                </c:pt>
                <c:pt idx="23">
                  <c:v>25371305475756.473</c:v>
                </c:pt>
                <c:pt idx="24">
                  <c:v>26228887061029.617</c:v>
                </c:pt>
                <c:pt idx="25">
                  <c:v>27086468646302.766</c:v>
                </c:pt>
                <c:pt idx="26">
                  <c:v>28071109885908.605</c:v>
                </c:pt>
                <c:pt idx="27">
                  <c:v>29055751125514.445</c:v>
                </c:pt>
                <c:pt idx="28">
                  <c:v>30040392365120.289</c:v>
                </c:pt>
                <c:pt idx="29">
                  <c:v>31025033604726.125</c:v>
                </c:pt>
                <c:pt idx="30">
                  <c:v>32009674844331.969</c:v>
                </c:pt>
                <c:pt idx="31">
                  <c:v>33182675349339.773</c:v>
                </c:pt>
                <c:pt idx="32">
                  <c:v>34355675854347.578</c:v>
                </c:pt>
                <c:pt idx="33">
                  <c:v>35528676359355.383</c:v>
                </c:pt>
                <c:pt idx="34">
                  <c:v>36701676864363.188</c:v>
                </c:pt>
                <c:pt idx="35">
                  <c:v>37874677369370.992</c:v>
                </c:pt>
              </c:numCache>
            </c:numRef>
          </c:yVal>
          <c:smooth val="0"/>
          <c:extLst>
            <c:ext xmlns:c16="http://schemas.microsoft.com/office/drawing/2014/chart" uri="{C3380CC4-5D6E-409C-BE32-E72D297353CC}">
              <c16:uniqueId val="{00000000-5AB3-454A-9BB9-97DA5B4A85D0}"/>
            </c:ext>
          </c:extLst>
        </c:ser>
        <c:dLbls>
          <c:showLegendKey val="0"/>
          <c:showVal val="0"/>
          <c:showCatName val="0"/>
          <c:showSerName val="0"/>
          <c:showPercent val="0"/>
          <c:showBubbleSize val="0"/>
        </c:dLbls>
        <c:axId val="176485504"/>
        <c:axId val="176487040"/>
      </c:scatterChart>
      <c:valAx>
        <c:axId val="176485504"/>
        <c:scaling>
          <c:orientation val="minMax"/>
          <c:max val="2050"/>
          <c:min val="2015"/>
        </c:scaling>
        <c:delete val="0"/>
        <c:axPos val="b"/>
        <c:numFmt formatCode="General" sourceLinked="1"/>
        <c:majorTickMark val="out"/>
        <c:minorTickMark val="none"/>
        <c:tickLblPos val="nextTo"/>
        <c:crossAx val="176487040"/>
        <c:crosses val="autoZero"/>
        <c:crossBetween val="midCat"/>
      </c:valAx>
      <c:valAx>
        <c:axId val="176487040"/>
        <c:scaling>
          <c:orientation val="minMax"/>
          <c:min val="0"/>
        </c:scaling>
        <c:delete val="0"/>
        <c:axPos val="l"/>
        <c:majorGridlines/>
        <c:numFmt formatCode="General" sourceLinked="1"/>
        <c:majorTickMark val="out"/>
        <c:minorTickMark val="none"/>
        <c:tickLblPos val="nextTo"/>
        <c:crossAx val="176485504"/>
        <c:crosses val="autoZero"/>
        <c:crossBetween val="midCat"/>
      </c:valAx>
    </c:plotArea>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lineMarker"/>
        <c:varyColors val="0"/>
        <c:ser>
          <c:idx val="0"/>
          <c:order val="0"/>
          <c:tx>
            <c:strRef>
              <c:f>'Data Check'!$A$9</c:f>
              <c:strCache>
                <c:ptCount val="1"/>
                <c:pt idx="0">
                  <c:v>f-gas recovery</c:v>
                </c:pt>
              </c:strCache>
            </c:strRef>
          </c:tx>
          <c:marker>
            <c:symbol val="none"/>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Check'!$B$9:$AK$9</c:f>
              <c:numCache>
                <c:formatCode>General</c:formatCode>
                <c:ptCount val="36"/>
                <c:pt idx="0">
                  <c:v>384930044412.612</c:v>
                </c:pt>
                <c:pt idx="1">
                  <c:v>4949773520231.2373</c:v>
                </c:pt>
                <c:pt idx="2">
                  <c:v>9514616996049.8633</c:v>
                </c:pt>
                <c:pt idx="3">
                  <c:v>14079460471868.488</c:v>
                </c:pt>
                <c:pt idx="4">
                  <c:v>18644303947687.113</c:v>
                </c:pt>
                <c:pt idx="5">
                  <c:v>23209147423505.738</c:v>
                </c:pt>
                <c:pt idx="6">
                  <c:v>28016681751457.258</c:v>
                </c:pt>
                <c:pt idx="7">
                  <c:v>32824216079408.766</c:v>
                </c:pt>
                <c:pt idx="8">
                  <c:v>37631750407360.289</c:v>
                </c:pt>
                <c:pt idx="9">
                  <c:v>42439284735311.797</c:v>
                </c:pt>
                <c:pt idx="10">
                  <c:v>47246819063263.313</c:v>
                </c:pt>
                <c:pt idx="11">
                  <c:v>50937656851145.203</c:v>
                </c:pt>
                <c:pt idx="12">
                  <c:v>54628494639027.094</c:v>
                </c:pt>
                <c:pt idx="13">
                  <c:v>58319332426908.984</c:v>
                </c:pt>
                <c:pt idx="14">
                  <c:v>62010170214790.867</c:v>
                </c:pt>
                <c:pt idx="15">
                  <c:v>65701008002672.758</c:v>
                </c:pt>
                <c:pt idx="16">
                  <c:v>68338800346571.977</c:v>
                </c:pt>
                <c:pt idx="17">
                  <c:v>70976592690471.203</c:v>
                </c:pt>
                <c:pt idx="18">
                  <c:v>73614385034370.438</c:v>
                </c:pt>
                <c:pt idx="19">
                  <c:v>76252177378269.656</c:v>
                </c:pt>
                <c:pt idx="20">
                  <c:v>78889969722168.891</c:v>
                </c:pt>
                <c:pt idx="21">
                  <c:v>78029383201465.594</c:v>
                </c:pt>
                <c:pt idx="22">
                  <c:v>77168796680762.281</c:v>
                </c:pt>
                <c:pt idx="23">
                  <c:v>76308210160058.984</c:v>
                </c:pt>
                <c:pt idx="24">
                  <c:v>75447623639355.688</c:v>
                </c:pt>
                <c:pt idx="25">
                  <c:v>74587037118652.391</c:v>
                </c:pt>
                <c:pt idx="26">
                  <c:v>76332296522345.922</c:v>
                </c:pt>
                <c:pt idx="27">
                  <c:v>78077555926039.484</c:v>
                </c:pt>
                <c:pt idx="28">
                  <c:v>79822815329733.031</c:v>
                </c:pt>
                <c:pt idx="29">
                  <c:v>81568074733426.563</c:v>
                </c:pt>
                <c:pt idx="30">
                  <c:v>83313334137120.141</c:v>
                </c:pt>
                <c:pt idx="31">
                  <c:v>84549434516149.547</c:v>
                </c:pt>
                <c:pt idx="32">
                  <c:v>85785534895178.969</c:v>
                </c:pt>
                <c:pt idx="33">
                  <c:v>87021635274208.391</c:v>
                </c:pt>
                <c:pt idx="34">
                  <c:v>88257735653237.813</c:v>
                </c:pt>
                <c:pt idx="35">
                  <c:v>89493836032267.266</c:v>
                </c:pt>
              </c:numCache>
            </c:numRef>
          </c:yVal>
          <c:smooth val="0"/>
          <c:extLst>
            <c:ext xmlns:c16="http://schemas.microsoft.com/office/drawing/2014/chart" uri="{C3380CC4-5D6E-409C-BE32-E72D297353CC}">
              <c16:uniqueId val="{00000000-BD43-4E3A-BFF4-E906FEBB4113}"/>
            </c:ext>
          </c:extLst>
        </c:ser>
        <c:dLbls>
          <c:showLegendKey val="0"/>
          <c:showVal val="0"/>
          <c:showCatName val="0"/>
          <c:showSerName val="0"/>
          <c:showPercent val="0"/>
          <c:showBubbleSize val="0"/>
        </c:dLbls>
        <c:axId val="629257344"/>
        <c:axId val="629259648"/>
      </c:scatterChart>
      <c:valAx>
        <c:axId val="629257344"/>
        <c:scaling>
          <c:orientation val="minMax"/>
          <c:max val="2050"/>
          <c:min val="2015"/>
        </c:scaling>
        <c:delete val="0"/>
        <c:axPos val="b"/>
        <c:numFmt formatCode="General" sourceLinked="1"/>
        <c:majorTickMark val="out"/>
        <c:minorTickMark val="none"/>
        <c:tickLblPos val="nextTo"/>
        <c:crossAx val="629259648"/>
        <c:crosses val="autoZero"/>
        <c:crossBetween val="midCat"/>
      </c:valAx>
      <c:valAx>
        <c:axId val="629259648"/>
        <c:scaling>
          <c:orientation val="minMax"/>
          <c:min val="0"/>
        </c:scaling>
        <c:delete val="0"/>
        <c:axPos val="l"/>
        <c:majorGridlines/>
        <c:numFmt formatCode="General" sourceLinked="1"/>
        <c:majorTickMark val="out"/>
        <c:minorTickMark val="none"/>
        <c:tickLblPos val="nextTo"/>
        <c:crossAx val="629257344"/>
        <c:crosses val="autoZero"/>
        <c:crossBetween val="midCat"/>
      </c:valAx>
    </c:plotArea>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lineMarker"/>
        <c:varyColors val="0"/>
        <c:ser>
          <c:idx val="0"/>
          <c:order val="0"/>
          <c:tx>
            <c:strRef>
              <c:f>'Data Check'!$A$10</c:f>
              <c:strCache>
                <c:ptCount val="1"/>
                <c:pt idx="0">
                  <c:v>f-gas inspect maint retrofit</c:v>
                </c:pt>
              </c:strCache>
            </c:strRef>
          </c:tx>
          <c:marker>
            <c:symbol val="none"/>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Check'!$B$10:$AK$10</c:f>
              <c:numCache>
                <c:formatCode>General</c:formatCode>
                <c:ptCount val="36"/>
                <c:pt idx="0">
                  <c:v>3335612525232.1338</c:v>
                </c:pt>
                <c:pt idx="1">
                  <c:v>3165870358981.188</c:v>
                </c:pt>
                <c:pt idx="2">
                  <c:v>2996128192730.2432</c:v>
                </c:pt>
                <c:pt idx="3">
                  <c:v>2826386026479.2979</c:v>
                </c:pt>
                <c:pt idx="4">
                  <c:v>2656643860228.3535</c:v>
                </c:pt>
                <c:pt idx="5">
                  <c:v>2486901693977.4077</c:v>
                </c:pt>
                <c:pt idx="6">
                  <c:v>2396065347827.9639</c:v>
                </c:pt>
                <c:pt idx="7">
                  <c:v>2305229001678.5215</c:v>
                </c:pt>
                <c:pt idx="8">
                  <c:v>2214392655529.0781</c:v>
                </c:pt>
                <c:pt idx="9">
                  <c:v>2123556309379.6343</c:v>
                </c:pt>
                <c:pt idx="10">
                  <c:v>2032719963230.1909</c:v>
                </c:pt>
                <c:pt idx="11">
                  <c:v>1982224514894.186</c:v>
                </c:pt>
                <c:pt idx="12">
                  <c:v>1931729066558.1807</c:v>
                </c:pt>
                <c:pt idx="13">
                  <c:v>1881233618222.1753</c:v>
                </c:pt>
                <c:pt idx="14">
                  <c:v>1830738169886.1702</c:v>
                </c:pt>
                <c:pt idx="15">
                  <c:v>1780242721550.165</c:v>
                </c:pt>
                <c:pt idx="16">
                  <c:v>1754384671710.4292</c:v>
                </c:pt>
                <c:pt idx="17">
                  <c:v>1728526621870.6946</c:v>
                </c:pt>
                <c:pt idx="18">
                  <c:v>1702668572030.959</c:v>
                </c:pt>
                <c:pt idx="19">
                  <c:v>1676810522191.2239</c:v>
                </c:pt>
                <c:pt idx="20">
                  <c:v>1650952472351.488</c:v>
                </c:pt>
                <c:pt idx="21">
                  <c:v>1646207715570.9231</c:v>
                </c:pt>
                <c:pt idx="22">
                  <c:v>1641462958790.3589</c:v>
                </c:pt>
                <c:pt idx="23">
                  <c:v>1636718202009.7944</c:v>
                </c:pt>
                <c:pt idx="24">
                  <c:v>1631973445229.2302</c:v>
                </c:pt>
                <c:pt idx="25">
                  <c:v>1627228688448.6655</c:v>
                </c:pt>
                <c:pt idx="26">
                  <c:v>1637834959290.9202</c:v>
                </c:pt>
                <c:pt idx="27">
                  <c:v>1648441230133.1738</c:v>
                </c:pt>
                <c:pt idx="28">
                  <c:v>1659047500975.4285</c:v>
                </c:pt>
                <c:pt idx="29">
                  <c:v>1669653771817.6824</c:v>
                </c:pt>
                <c:pt idx="30">
                  <c:v>1680260042659.9368</c:v>
                </c:pt>
                <c:pt idx="31">
                  <c:v>1705091251805.4231</c:v>
                </c:pt>
                <c:pt idx="32">
                  <c:v>1729922460950.9102</c:v>
                </c:pt>
                <c:pt idx="33">
                  <c:v>1754753670096.396</c:v>
                </c:pt>
                <c:pt idx="34">
                  <c:v>1779584879241.8823</c:v>
                </c:pt>
                <c:pt idx="35">
                  <c:v>1804416088387.3684</c:v>
                </c:pt>
              </c:numCache>
            </c:numRef>
          </c:yVal>
          <c:smooth val="0"/>
          <c:extLst>
            <c:ext xmlns:c16="http://schemas.microsoft.com/office/drawing/2014/chart" uri="{C3380CC4-5D6E-409C-BE32-E72D297353CC}">
              <c16:uniqueId val="{00000000-DC20-42CF-BAC8-89527EE7A99B}"/>
            </c:ext>
          </c:extLst>
        </c:ser>
        <c:dLbls>
          <c:showLegendKey val="0"/>
          <c:showVal val="0"/>
          <c:showCatName val="0"/>
          <c:showSerName val="0"/>
          <c:showPercent val="0"/>
          <c:showBubbleSize val="0"/>
        </c:dLbls>
        <c:axId val="157280896"/>
        <c:axId val="175162112"/>
      </c:scatterChart>
      <c:valAx>
        <c:axId val="157280896"/>
        <c:scaling>
          <c:orientation val="minMax"/>
          <c:max val="2050"/>
          <c:min val="2015"/>
        </c:scaling>
        <c:delete val="0"/>
        <c:axPos val="b"/>
        <c:numFmt formatCode="General" sourceLinked="1"/>
        <c:majorTickMark val="out"/>
        <c:minorTickMark val="none"/>
        <c:tickLblPos val="nextTo"/>
        <c:crossAx val="175162112"/>
        <c:crosses val="autoZero"/>
        <c:crossBetween val="midCat"/>
      </c:valAx>
      <c:valAx>
        <c:axId val="175162112"/>
        <c:scaling>
          <c:orientation val="minMax"/>
          <c:min val="0"/>
        </c:scaling>
        <c:delete val="0"/>
        <c:axPos val="l"/>
        <c:majorGridlines/>
        <c:numFmt formatCode="General" sourceLinked="1"/>
        <c:majorTickMark val="out"/>
        <c:minorTickMark val="none"/>
        <c:tickLblPos val="nextTo"/>
        <c:crossAx val="157280896"/>
        <c:crosses val="autoZero"/>
        <c:crossBetween val="midCat"/>
      </c:valAx>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xPr>
        <a:bodyPr/>
        <a:lstStyle/>
        <a:p>
          <a:pPr>
            <a:defRPr sz="1600"/>
          </a:pPr>
          <a:endParaRPr lang="en-US"/>
        </a:p>
      </c:txPr>
    </c:title>
    <c:autoTitleDeleted val="0"/>
    <c:plotArea>
      <c:layout/>
      <c:scatterChart>
        <c:scatterStyle val="lineMarker"/>
        <c:varyColors val="0"/>
        <c:ser>
          <c:idx val="0"/>
          <c:order val="0"/>
          <c:tx>
            <c:strRef>
              <c:f>'Data Check'!$A$11</c:f>
              <c:strCache>
                <c:ptCount val="1"/>
                <c:pt idx="0">
                  <c:v>coal mining methane capture</c:v>
                </c:pt>
              </c:strCache>
            </c:strRef>
          </c:tx>
          <c:marker>
            <c:symbol val="none"/>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Check'!$B$11:$AK$11</c:f>
              <c:numCache>
                <c:formatCode>General</c:formatCode>
                <c:ptCount val="36"/>
                <c:pt idx="0">
                  <c:v>10861554331723.592</c:v>
                </c:pt>
                <c:pt idx="1">
                  <c:v>10596589017610.988</c:v>
                </c:pt>
                <c:pt idx="2">
                  <c:v>10331623703498.383</c:v>
                </c:pt>
                <c:pt idx="3">
                  <c:v>10066658389385.779</c:v>
                </c:pt>
                <c:pt idx="4">
                  <c:v>9801693075273.1758</c:v>
                </c:pt>
                <c:pt idx="5">
                  <c:v>9536727761160.5664</c:v>
                </c:pt>
                <c:pt idx="6">
                  <c:v>9325015936462.1973</c:v>
                </c:pt>
                <c:pt idx="7">
                  <c:v>9113304111763.8242</c:v>
                </c:pt>
                <c:pt idx="8">
                  <c:v>8901592287065.4512</c:v>
                </c:pt>
                <c:pt idx="9">
                  <c:v>8689880462367.0811</c:v>
                </c:pt>
                <c:pt idx="10">
                  <c:v>8478168637668.7061</c:v>
                </c:pt>
                <c:pt idx="11">
                  <c:v>8178552511079.2275</c:v>
                </c:pt>
                <c:pt idx="12">
                  <c:v>7878936384489.75</c:v>
                </c:pt>
                <c:pt idx="13">
                  <c:v>7579320257900.2734</c:v>
                </c:pt>
                <c:pt idx="14">
                  <c:v>7279704131310.793</c:v>
                </c:pt>
                <c:pt idx="15">
                  <c:v>6980088004721.3154</c:v>
                </c:pt>
                <c:pt idx="16">
                  <c:v>6840933616714.5391</c:v>
                </c:pt>
                <c:pt idx="17">
                  <c:v>6701779228707.7646</c:v>
                </c:pt>
                <c:pt idx="18">
                  <c:v>6562624840700.9873</c:v>
                </c:pt>
                <c:pt idx="19">
                  <c:v>6423470452694.2119</c:v>
                </c:pt>
                <c:pt idx="20">
                  <c:v>6284316064687.4375</c:v>
                </c:pt>
                <c:pt idx="21">
                  <c:v>6206867426495.9912</c:v>
                </c:pt>
                <c:pt idx="22">
                  <c:v>6129418788304.5479</c:v>
                </c:pt>
                <c:pt idx="23">
                  <c:v>6051970150113.0996</c:v>
                </c:pt>
                <c:pt idx="24">
                  <c:v>5974521511921.6533</c:v>
                </c:pt>
                <c:pt idx="25">
                  <c:v>5897072873730.209</c:v>
                </c:pt>
                <c:pt idx="26">
                  <c:v>5861071079494.4277</c:v>
                </c:pt>
                <c:pt idx="27">
                  <c:v>5825069285258.6475</c:v>
                </c:pt>
                <c:pt idx="28">
                  <c:v>5789067491022.8643</c:v>
                </c:pt>
                <c:pt idx="29">
                  <c:v>5753065696787.084</c:v>
                </c:pt>
                <c:pt idx="30">
                  <c:v>5717063902551.3027</c:v>
                </c:pt>
                <c:pt idx="31">
                  <c:v>5660239097878.3291</c:v>
                </c:pt>
                <c:pt idx="32">
                  <c:v>5603414293205.3594</c:v>
                </c:pt>
                <c:pt idx="33">
                  <c:v>5546589488532.3877</c:v>
                </c:pt>
                <c:pt idx="34">
                  <c:v>5489764683859.416</c:v>
                </c:pt>
                <c:pt idx="35">
                  <c:v>5432939879186.4463</c:v>
                </c:pt>
              </c:numCache>
            </c:numRef>
          </c:yVal>
          <c:smooth val="0"/>
          <c:extLst>
            <c:ext xmlns:c16="http://schemas.microsoft.com/office/drawing/2014/chart" uri="{C3380CC4-5D6E-409C-BE32-E72D297353CC}">
              <c16:uniqueId val="{00000000-7DF8-4C6B-8EC4-6316D3BDA386}"/>
            </c:ext>
          </c:extLst>
        </c:ser>
        <c:dLbls>
          <c:showLegendKey val="0"/>
          <c:showVal val="0"/>
          <c:showCatName val="0"/>
          <c:showSerName val="0"/>
          <c:showPercent val="0"/>
          <c:showBubbleSize val="0"/>
        </c:dLbls>
        <c:axId val="909136256"/>
        <c:axId val="909137792"/>
      </c:scatterChart>
      <c:valAx>
        <c:axId val="909136256"/>
        <c:scaling>
          <c:orientation val="minMax"/>
          <c:max val="2050"/>
          <c:min val="2015"/>
        </c:scaling>
        <c:delete val="0"/>
        <c:axPos val="b"/>
        <c:numFmt formatCode="General" sourceLinked="1"/>
        <c:majorTickMark val="out"/>
        <c:minorTickMark val="none"/>
        <c:tickLblPos val="nextTo"/>
        <c:crossAx val="909137792"/>
        <c:crosses val="autoZero"/>
        <c:crossBetween val="midCat"/>
      </c:valAx>
      <c:valAx>
        <c:axId val="909137792"/>
        <c:scaling>
          <c:orientation val="minMax"/>
          <c:min val="0"/>
        </c:scaling>
        <c:delete val="0"/>
        <c:axPos val="l"/>
        <c:majorGridlines/>
        <c:numFmt formatCode="General" sourceLinked="1"/>
        <c:majorTickMark val="out"/>
        <c:minorTickMark val="none"/>
        <c:tickLblPos val="nextTo"/>
        <c:crossAx val="909136256"/>
        <c:crosses val="autoZero"/>
        <c:crossBetween val="midCat"/>
      </c:valAx>
    </c:plotArea>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lineMarker"/>
        <c:varyColors val="0"/>
        <c:ser>
          <c:idx val="0"/>
          <c:order val="0"/>
          <c:tx>
            <c:strRef>
              <c:f>'Data Check'!$A$12</c:f>
              <c:strCache>
                <c:ptCount val="1"/>
                <c:pt idx="0">
                  <c:v>coal mining methane dstr</c:v>
                </c:pt>
              </c:strCache>
            </c:strRef>
          </c:tx>
          <c:marker>
            <c:symbol val="none"/>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Check'!$B$12:$AK$12</c:f>
              <c:numCache>
                <c:formatCode>General</c:formatCode>
                <c:ptCount val="36"/>
                <c:pt idx="0">
                  <c:v>37697941720392.43</c:v>
                </c:pt>
                <c:pt idx="1">
                  <c:v>36823283456071.18</c:v>
                </c:pt>
                <c:pt idx="2">
                  <c:v>35948625191749.914</c:v>
                </c:pt>
                <c:pt idx="3">
                  <c:v>35073966927428.66</c:v>
                </c:pt>
                <c:pt idx="4">
                  <c:v>34199308663107.398</c:v>
                </c:pt>
                <c:pt idx="5">
                  <c:v>33324650398786.148</c:v>
                </c:pt>
                <c:pt idx="6">
                  <c:v>32623911153409.602</c:v>
                </c:pt>
                <c:pt idx="7">
                  <c:v>31923171908033.051</c:v>
                </c:pt>
                <c:pt idx="8">
                  <c:v>31222432662656.508</c:v>
                </c:pt>
                <c:pt idx="9">
                  <c:v>30521693417279.953</c:v>
                </c:pt>
                <c:pt idx="10">
                  <c:v>29820954171903.395</c:v>
                </c:pt>
                <c:pt idx="11">
                  <c:v>28974485206397.215</c:v>
                </c:pt>
                <c:pt idx="12">
                  <c:v>28128016240891.035</c:v>
                </c:pt>
                <c:pt idx="13">
                  <c:v>27281547275384.859</c:v>
                </c:pt>
                <c:pt idx="14">
                  <c:v>26435078309878.668</c:v>
                </c:pt>
                <c:pt idx="15">
                  <c:v>25588609344372.492</c:v>
                </c:pt>
                <c:pt idx="16">
                  <c:v>25400718957044.16</c:v>
                </c:pt>
                <c:pt idx="17">
                  <c:v>25212828569715.816</c:v>
                </c:pt>
                <c:pt idx="18">
                  <c:v>25024938182387.473</c:v>
                </c:pt>
                <c:pt idx="19">
                  <c:v>24837047795059.141</c:v>
                </c:pt>
                <c:pt idx="20">
                  <c:v>24649157407730.789</c:v>
                </c:pt>
                <c:pt idx="21">
                  <c:v>24457298146362.391</c:v>
                </c:pt>
                <c:pt idx="22">
                  <c:v>24265438884993.996</c:v>
                </c:pt>
                <c:pt idx="23">
                  <c:v>24073579623625.598</c:v>
                </c:pt>
                <c:pt idx="24">
                  <c:v>23881720362257.199</c:v>
                </c:pt>
                <c:pt idx="25">
                  <c:v>23689861100888.793</c:v>
                </c:pt>
                <c:pt idx="26">
                  <c:v>23585016150273.359</c:v>
                </c:pt>
                <c:pt idx="27">
                  <c:v>23480171199657.93</c:v>
                </c:pt>
                <c:pt idx="28">
                  <c:v>23375326249042.504</c:v>
                </c:pt>
                <c:pt idx="29">
                  <c:v>23270481298427.078</c:v>
                </c:pt>
                <c:pt idx="30">
                  <c:v>23165636347811.652</c:v>
                </c:pt>
                <c:pt idx="31">
                  <c:v>23012544563841.984</c:v>
                </c:pt>
                <c:pt idx="32">
                  <c:v>22859452779872.32</c:v>
                </c:pt>
                <c:pt idx="33">
                  <c:v>22706360995902.652</c:v>
                </c:pt>
                <c:pt idx="34">
                  <c:v>22553269211932.988</c:v>
                </c:pt>
                <c:pt idx="35">
                  <c:v>22400177427963.324</c:v>
                </c:pt>
              </c:numCache>
            </c:numRef>
          </c:yVal>
          <c:smooth val="0"/>
          <c:extLst>
            <c:ext xmlns:c16="http://schemas.microsoft.com/office/drawing/2014/chart" uri="{C3380CC4-5D6E-409C-BE32-E72D297353CC}">
              <c16:uniqueId val="{00000000-17E1-47FC-A5EF-01F76D800EE0}"/>
            </c:ext>
          </c:extLst>
        </c:ser>
        <c:dLbls>
          <c:showLegendKey val="0"/>
          <c:showVal val="0"/>
          <c:showCatName val="0"/>
          <c:showSerName val="0"/>
          <c:showPercent val="0"/>
          <c:showBubbleSize val="0"/>
        </c:dLbls>
        <c:axId val="929349632"/>
        <c:axId val="929351936"/>
      </c:scatterChart>
      <c:valAx>
        <c:axId val="929349632"/>
        <c:scaling>
          <c:orientation val="minMax"/>
          <c:max val="2050"/>
          <c:min val="2015"/>
        </c:scaling>
        <c:delete val="0"/>
        <c:axPos val="b"/>
        <c:numFmt formatCode="General" sourceLinked="1"/>
        <c:majorTickMark val="out"/>
        <c:minorTickMark val="none"/>
        <c:tickLblPos val="nextTo"/>
        <c:crossAx val="929351936"/>
        <c:crosses val="autoZero"/>
        <c:crossBetween val="midCat"/>
      </c:valAx>
      <c:valAx>
        <c:axId val="929351936"/>
        <c:scaling>
          <c:orientation val="minMax"/>
          <c:min val="0"/>
        </c:scaling>
        <c:delete val="0"/>
        <c:axPos val="l"/>
        <c:majorGridlines/>
        <c:numFmt formatCode="General" sourceLinked="1"/>
        <c:majorTickMark val="out"/>
        <c:minorTickMark val="none"/>
        <c:tickLblPos val="nextTo"/>
        <c:crossAx val="929349632"/>
        <c:crosses val="autoZero"/>
        <c:crossBetween val="midCat"/>
      </c:valAx>
    </c:plotArea>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lineMarker"/>
        <c:varyColors val="0"/>
        <c:ser>
          <c:idx val="0"/>
          <c:order val="0"/>
          <c:tx>
            <c:strRef>
              <c:f>'Data Check'!$A$13</c:f>
              <c:strCache>
                <c:ptCount val="1"/>
                <c:pt idx="0">
                  <c:v>waste methane capture</c:v>
                </c:pt>
              </c:strCache>
            </c:strRef>
          </c:tx>
          <c:marker>
            <c:symbol val="none"/>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Check'!$B$13:$AK$13</c:f>
              <c:numCache>
                <c:formatCode>General</c:formatCode>
                <c:ptCount val="36"/>
                <c:pt idx="0">
                  <c:v>5811900470272.1367</c:v>
                </c:pt>
                <c:pt idx="1">
                  <c:v>6006908603161.0605</c:v>
                </c:pt>
                <c:pt idx="2">
                  <c:v>6201916736049.9736</c:v>
                </c:pt>
                <c:pt idx="3">
                  <c:v>6396924868938.8984</c:v>
                </c:pt>
                <c:pt idx="4">
                  <c:v>6591933001827.8193</c:v>
                </c:pt>
                <c:pt idx="5">
                  <c:v>6786941134716.7422</c:v>
                </c:pt>
                <c:pt idx="6">
                  <c:v>7051555175736.0264</c:v>
                </c:pt>
                <c:pt idx="7">
                  <c:v>7316169216755.3184</c:v>
                </c:pt>
                <c:pt idx="8">
                  <c:v>7580783257774.6025</c:v>
                </c:pt>
                <c:pt idx="9">
                  <c:v>7845397298793.8936</c:v>
                </c:pt>
                <c:pt idx="10">
                  <c:v>8110011339813.1836</c:v>
                </c:pt>
                <c:pt idx="11">
                  <c:v>8517416782300.9922</c:v>
                </c:pt>
                <c:pt idx="12">
                  <c:v>8924822224788.8047</c:v>
                </c:pt>
                <c:pt idx="13">
                  <c:v>9332227667276.6133</c:v>
                </c:pt>
                <c:pt idx="14">
                  <c:v>9739633109764.4258</c:v>
                </c:pt>
                <c:pt idx="15">
                  <c:v>10147038552252.238</c:v>
                </c:pt>
                <c:pt idx="16">
                  <c:v>10575453773186.182</c:v>
                </c:pt>
                <c:pt idx="17">
                  <c:v>11003868994120.129</c:v>
                </c:pt>
                <c:pt idx="18">
                  <c:v>11432284215054.084</c:v>
                </c:pt>
                <c:pt idx="19">
                  <c:v>11860699435988.025</c:v>
                </c:pt>
                <c:pt idx="20">
                  <c:v>12289114656921.975</c:v>
                </c:pt>
                <c:pt idx="21">
                  <c:v>12438023090039.596</c:v>
                </c:pt>
                <c:pt idx="22">
                  <c:v>12586931523157.213</c:v>
                </c:pt>
                <c:pt idx="23">
                  <c:v>12735839956274.828</c:v>
                </c:pt>
                <c:pt idx="24">
                  <c:v>12884748389392.451</c:v>
                </c:pt>
                <c:pt idx="25">
                  <c:v>13033656822510.068</c:v>
                </c:pt>
                <c:pt idx="26">
                  <c:v>13126087595297.674</c:v>
                </c:pt>
                <c:pt idx="27">
                  <c:v>13218518368085.275</c:v>
                </c:pt>
                <c:pt idx="28">
                  <c:v>13310949140872.881</c:v>
                </c:pt>
                <c:pt idx="29">
                  <c:v>13403379913660.484</c:v>
                </c:pt>
                <c:pt idx="30">
                  <c:v>13495810686448.096</c:v>
                </c:pt>
                <c:pt idx="31">
                  <c:v>13576913379260.26</c:v>
                </c:pt>
                <c:pt idx="32">
                  <c:v>13658016072072.41</c:v>
                </c:pt>
                <c:pt idx="33">
                  <c:v>13739118764884.576</c:v>
                </c:pt>
                <c:pt idx="34">
                  <c:v>13820221457696.74</c:v>
                </c:pt>
                <c:pt idx="35">
                  <c:v>13901324150508.906</c:v>
                </c:pt>
              </c:numCache>
            </c:numRef>
          </c:yVal>
          <c:smooth val="0"/>
          <c:extLst>
            <c:ext xmlns:c16="http://schemas.microsoft.com/office/drawing/2014/chart" uri="{C3380CC4-5D6E-409C-BE32-E72D297353CC}">
              <c16:uniqueId val="{00000000-6A3D-4AD3-9793-811311516CA1}"/>
            </c:ext>
          </c:extLst>
        </c:ser>
        <c:dLbls>
          <c:showLegendKey val="0"/>
          <c:showVal val="0"/>
          <c:showCatName val="0"/>
          <c:showSerName val="0"/>
          <c:showPercent val="0"/>
          <c:showBubbleSize val="0"/>
        </c:dLbls>
        <c:axId val="644170112"/>
        <c:axId val="644171648"/>
      </c:scatterChart>
      <c:valAx>
        <c:axId val="644170112"/>
        <c:scaling>
          <c:orientation val="minMax"/>
          <c:max val="2050"/>
          <c:min val="2015"/>
        </c:scaling>
        <c:delete val="0"/>
        <c:axPos val="b"/>
        <c:numFmt formatCode="General" sourceLinked="1"/>
        <c:majorTickMark val="out"/>
        <c:minorTickMark val="none"/>
        <c:tickLblPos val="nextTo"/>
        <c:crossAx val="644171648"/>
        <c:crosses val="autoZero"/>
        <c:crossBetween val="midCat"/>
      </c:valAx>
      <c:valAx>
        <c:axId val="644171648"/>
        <c:scaling>
          <c:orientation val="minMax"/>
          <c:min val="0"/>
        </c:scaling>
        <c:delete val="0"/>
        <c:axPos val="l"/>
        <c:majorGridlines/>
        <c:numFmt formatCode="General" sourceLinked="1"/>
        <c:majorTickMark val="out"/>
        <c:minorTickMark val="none"/>
        <c:tickLblPos val="nextTo"/>
        <c:crossAx val="644170112"/>
        <c:crosses val="autoZero"/>
        <c:crossBetween val="midCat"/>
      </c:valAx>
    </c:plotArea>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lineMarker"/>
        <c:varyColors val="0"/>
        <c:ser>
          <c:idx val="0"/>
          <c:order val="0"/>
          <c:tx>
            <c:strRef>
              <c:f>'Data Check'!$A$14</c:f>
              <c:strCache>
                <c:ptCount val="1"/>
                <c:pt idx="0">
                  <c:v>waste methane destruction</c:v>
                </c:pt>
              </c:strCache>
            </c:strRef>
          </c:tx>
          <c:marker>
            <c:symbol val="none"/>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Check'!$B$14:$AK$14</c:f>
              <c:numCache>
                <c:formatCode>General</c:formatCode>
                <c:ptCount val="36"/>
                <c:pt idx="0">
                  <c:v>1668290240998.7559</c:v>
                </c:pt>
                <c:pt idx="1">
                  <c:v>1714232092493.6768</c:v>
                </c:pt>
                <c:pt idx="2">
                  <c:v>1760173943988.5977</c:v>
                </c:pt>
                <c:pt idx="3">
                  <c:v>1806115795483.519</c:v>
                </c:pt>
                <c:pt idx="4">
                  <c:v>1852057646978.4407</c:v>
                </c:pt>
                <c:pt idx="5">
                  <c:v>1897999498473.3625</c:v>
                </c:pt>
                <c:pt idx="6">
                  <c:v>1966198370041.6736</c:v>
                </c:pt>
                <c:pt idx="7">
                  <c:v>2034397241609.9844</c:v>
                </c:pt>
                <c:pt idx="8">
                  <c:v>2102596113178.2954</c:v>
                </c:pt>
                <c:pt idx="9">
                  <c:v>2170794984746.6057</c:v>
                </c:pt>
                <c:pt idx="10">
                  <c:v>2238993856314.918</c:v>
                </c:pt>
                <c:pt idx="11">
                  <c:v>2364769493505.5317</c:v>
                </c:pt>
                <c:pt idx="12">
                  <c:v>2490545130696.145</c:v>
                </c:pt>
                <c:pt idx="13">
                  <c:v>2616320767886.7598</c:v>
                </c:pt>
                <c:pt idx="14">
                  <c:v>2742096405077.3726</c:v>
                </c:pt>
                <c:pt idx="15">
                  <c:v>2867872042267.9878</c:v>
                </c:pt>
                <c:pt idx="16">
                  <c:v>3047536049837.0098</c:v>
                </c:pt>
                <c:pt idx="17">
                  <c:v>3227200057406.0327</c:v>
                </c:pt>
                <c:pt idx="18">
                  <c:v>3406864064975.0547</c:v>
                </c:pt>
                <c:pt idx="19">
                  <c:v>3586528072544.0786</c:v>
                </c:pt>
                <c:pt idx="20">
                  <c:v>3766192080113.1001</c:v>
                </c:pt>
                <c:pt idx="21">
                  <c:v>3823148821701.8726</c:v>
                </c:pt>
                <c:pt idx="22">
                  <c:v>3880105563290.645</c:v>
                </c:pt>
                <c:pt idx="23">
                  <c:v>3937062304879.4175</c:v>
                </c:pt>
                <c:pt idx="24">
                  <c:v>3994019046468.1904</c:v>
                </c:pt>
                <c:pt idx="25">
                  <c:v>4050975788056.9629</c:v>
                </c:pt>
                <c:pt idx="26">
                  <c:v>4072058619145.7671</c:v>
                </c:pt>
                <c:pt idx="27">
                  <c:v>4093141450234.5693</c:v>
                </c:pt>
                <c:pt idx="28">
                  <c:v>4114224281323.3726</c:v>
                </c:pt>
                <c:pt idx="29">
                  <c:v>4135307112412.1753</c:v>
                </c:pt>
                <c:pt idx="30">
                  <c:v>4156389943500.9766</c:v>
                </c:pt>
                <c:pt idx="31">
                  <c:v>4176494612828.5327</c:v>
                </c:pt>
                <c:pt idx="32">
                  <c:v>4196599282156.0894</c:v>
                </c:pt>
                <c:pt idx="33">
                  <c:v>4216703951483.646</c:v>
                </c:pt>
                <c:pt idx="34">
                  <c:v>4236808620811.2007</c:v>
                </c:pt>
                <c:pt idx="35">
                  <c:v>4256913290138.7588</c:v>
                </c:pt>
              </c:numCache>
            </c:numRef>
          </c:yVal>
          <c:smooth val="0"/>
          <c:extLst>
            <c:ext xmlns:c16="http://schemas.microsoft.com/office/drawing/2014/chart" uri="{C3380CC4-5D6E-409C-BE32-E72D297353CC}">
              <c16:uniqueId val="{00000000-9185-48AD-82C4-B026BBAEAC2F}"/>
            </c:ext>
          </c:extLst>
        </c:ser>
        <c:dLbls>
          <c:showLegendKey val="0"/>
          <c:showVal val="0"/>
          <c:showCatName val="0"/>
          <c:showSerName val="0"/>
          <c:showPercent val="0"/>
          <c:showBubbleSize val="0"/>
        </c:dLbls>
        <c:axId val="176580096"/>
        <c:axId val="176622592"/>
      </c:scatterChart>
      <c:valAx>
        <c:axId val="176580096"/>
        <c:scaling>
          <c:orientation val="minMax"/>
          <c:max val="2050"/>
          <c:min val="2015"/>
        </c:scaling>
        <c:delete val="0"/>
        <c:axPos val="b"/>
        <c:numFmt formatCode="General" sourceLinked="1"/>
        <c:majorTickMark val="out"/>
        <c:minorTickMark val="none"/>
        <c:tickLblPos val="nextTo"/>
        <c:crossAx val="176622592"/>
        <c:crosses val="autoZero"/>
        <c:crossBetween val="midCat"/>
      </c:valAx>
      <c:valAx>
        <c:axId val="176622592"/>
        <c:scaling>
          <c:orientation val="minMax"/>
          <c:min val="0"/>
        </c:scaling>
        <c:delete val="0"/>
        <c:axPos val="l"/>
        <c:majorGridlines/>
        <c:numFmt formatCode="General" sourceLinked="1"/>
        <c:majorTickMark val="out"/>
        <c:minorTickMark val="none"/>
        <c:tickLblPos val="nextTo"/>
        <c:crossAx val="176580096"/>
        <c:crosses val="autoZero"/>
        <c:crossBetween val="midCat"/>
      </c:valAx>
    </c:plotArea>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lineMarker"/>
        <c:varyColors val="0"/>
        <c:ser>
          <c:idx val="0"/>
          <c:order val="0"/>
          <c:tx>
            <c:strRef>
              <c:f>'Data Check'!$A$15</c:f>
              <c:strCache>
                <c:ptCount val="1"/>
                <c:pt idx="0">
                  <c:v>crops and rice</c:v>
                </c:pt>
              </c:strCache>
            </c:strRef>
          </c:tx>
          <c:marker>
            <c:symbol val="none"/>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Check'!$B$15:$AK$15</c:f>
              <c:numCache>
                <c:formatCode>General</c:formatCode>
                <c:ptCount val="36"/>
                <c:pt idx="0">
                  <c:v>14341050515486.777</c:v>
                </c:pt>
                <c:pt idx="1">
                  <c:v>14375244603920.396</c:v>
                </c:pt>
                <c:pt idx="2">
                  <c:v>14409438692354.008</c:v>
                </c:pt>
                <c:pt idx="3">
                  <c:v>14443632780787.613</c:v>
                </c:pt>
                <c:pt idx="4">
                  <c:v>14477826869221.234</c:v>
                </c:pt>
                <c:pt idx="5">
                  <c:v>14512020957654.85</c:v>
                </c:pt>
                <c:pt idx="6">
                  <c:v>14672664874734.08</c:v>
                </c:pt>
                <c:pt idx="7">
                  <c:v>14833308791813.322</c:v>
                </c:pt>
                <c:pt idx="8">
                  <c:v>14993952708892.566</c:v>
                </c:pt>
                <c:pt idx="9">
                  <c:v>15154596625971.801</c:v>
                </c:pt>
                <c:pt idx="10">
                  <c:v>15315240543051.039</c:v>
                </c:pt>
                <c:pt idx="11">
                  <c:v>15197584672057.016</c:v>
                </c:pt>
                <c:pt idx="12">
                  <c:v>15079928801063</c:v>
                </c:pt>
                <c:pt idx="13">
                  <c:v>14962272930068.973</c:v>
                </c:pt>
                <c:pt idx="14">
                  <c:v>14844617059074.959</c:v>
                </c:pt>
                <c:pt idx="15">
                  <c:v>14726961188080.943</c:v>
                </c:pt>
                <c:pt idx="16">
                  <c:v>14627485196255.754</c:v>
                </c:pt>
                <c:pt idx="17">
                  <c:v>14528009204430.568</c:v>
                </c:pt>
                <c:pt idx="18">
                  <c:v>14428533212605.389</c:v>
                </c:pt>
                <c:pt idx="19">
                  <c:v>14329057220780.203</c:v>
                </c:pt>
                <c:pt idx="20">
                  <c:v>14229581228955.016</c:v>
                </c:pt>
                <c:pt idx="21">
                  <c:v>14205018987723.049</c:v>
                </c:pt>
                <c:pt idx="22">
                  <c:v>14180456746491.092</c:v>
                </c:pt>
                <c:pt idx="23">
                  <c:v>14155894505259.123</c:v>
                </c:pt>
                <c:pt idx="24">
                  <c:v>14131332264027.164</c:v>
                </c:pt>
                <c:pt idx="25">
                  <c:v>14106770022795.197</c:v>
                </c:pt>
                <c:pt idx="26">
                  <c:v>14075763916462.209</c:v>
                </c:pt>
                <c:pt idx="27">
                  <c:v>14044757810129.207</c:v>
                </c:pt>
                <c:pt idx="28">
                  <c:v>14013751703796.213</c:v>
                </c:pt>
                <c:pt idx="29">
                  <c:v>13982745597463.219</c:v>
                </c:pt>
                <c:pt idx="30">
                  <c:v>13951739491130.215</c:v>
                </c:pt>
                <c:pt idx="31">
                  <c:v>13849462007165.016</c:v>
                </c:pt>
                <c:pt idx="32">
                  <c:v>13747184523199.818</c:v>
                </c:pt>
                <c:pt idx="33">
                  <c:v>13644907039234.617</c:v>
                </c:pt>
                <c:pt idx="34">
                  <c:v>13542629555269.422</c:v>
                </c:pt>
                <c:pt idx="35">
                  <c:v>13440352071304.221</c:v>
                </c:pt>
              </c:numCache>
            </c:numRef>
          </c:yVal>
          <c:smooth val="0"/>
          <c:extLst>
            <c:ext xmlns:c16="http://schemas.microsoft.com/office/drawing/2014/chart" uri="{C3380CC4-5D6E-409C-BE32-E72D297353CC}">
              <c16:uniqueId val="{00000000-7B23-4344-93B5-15B1E6B09B4B}"/>
            </c:ext>
          </c:extLst>
        </c:ser>
        <c:dLbls>
          <c:showLegendKey val="0"/>
          <c:showVal val="0"/>
          <c:showCatName val="0"/>
          <c:showSerName val="0"/>
          <c:showPercent val="0"/>
          <c:showBubbleSize val="0"/>
        </c:dLbls>
        <c:axId val="909173504"/>
        <c:axId val="909175040"/>
      </c:scatterChart>
      <c:valAx>
        <c:axId val="909173504"/>
        <c:scaling>
          <c:orientation val="minMax"/>
          <c:max val="2050"/>
          <c:min val="2015"/>
        </c:scaling>
        <c:delete val="0"/>
        <c:axPos val="b"/>
        <c:numFmt formatCode="General" sourceLinked="1"/>
        <c:majorTickMark val="out"/>
        <c:minorTickMark val="none"/>
        <c:tickLblPos val="nextTo"/>
        <c:crossAx val="909175040"/>
        <c:crosses val="autoZero"/>
        <c:crossBetween val="midCat"/>
      </c:valAx>
      <c:valAx>
        <c:axId val="909175040"/>
        <c:scaling>
          <c:orientation val="minMax"/>
          <c:min val="0"/>
        </c:scaling>
        <c:delete val="0"/>
        <c:axPos val="l"/>
        <c:majorGridlines/>
        <c:numFmt formatCode="General" sourceLinked="1"/>
        <c:majorTickMark val="out"/>
        <c:minorTickMark val="none"/>
        <c:tickLblPos val="nextTo"/>
        <c:crossAx val="909173504"/>
        <c:crosses val="autoZero"/>
        <c:crossBetween val="midCat"/>
      </c:valAx>
    </c:plotArea>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lineMarker"/>
        <c:varyColors val="0"/>
        <c:ser>
          <c:idx val="0"/>
          <c:order val="0"/>
          <c:tx>
            <c:strRef>
              <c:f>'Data Check'!$A$16</c:f>
              <c:strCache>
                <c:ptCount val="1"/>
                <c:pt idx="0">
                  <c:v>livestock</c:v>
                </c:pt>
              </c:strCache>
            </c:strRef>
          </c:tx>
          <c:marker>
            <c:symbol val="none"/>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Check'!$B$16:$AK$16</c:f>
              <c:numCache>
                <c:formatCode>General</c:formatCode>
                <c:ptCount val="36"/>
                <c:pt idx="0">
                  <c:v>76639120231652.688</c:v>
                </c:pt>
                <c:pt idx="1">
                  <c:v>77058217966807.578</c:v>
                </c:pt>
                <c:pt idx="2">
                  <c:v>77477315701962.484</c:v>
                </c:pt>
                <c:pt idx="3">
                  <c:v>77896413437117.406</c:v>
                </c:pt>
                <c:pt idx="4">
                  <c:v>78315511172272.297</c:v>
                </c:pt>
                <c:pt idx="5">
                  <c:v>78734608907427.188</c:v>
                </c:pt>
                <c:pt idx="6">
                  <c:v>78729349388167.5</c:v>
                </c:pt>
                <c:pt idx="7">
                  <c:v>78724089868907.797</c:v>
                </c:pt>
                <c:pt idx="8">
                  <c:v>78718830349648.078</c:v>
                </c:pt>
                <c:pt idx="9">
                  <c:v>78713570830388.406</c:v>
                </c:pt>
                <c:pt idx="10">
                  <c:v>78708311311128.703</c:v>
                </c:pt>
                <c:pt idx="11">
                  <c:v>78577309593863.25</c:v>
                </c:pt>
                <c:pt idx="12">
                  <c:v>78446307876597.766</c:v>
                </c:pt>
                <c:pt idx="13">
                  <c:v>78315306159332.328</c:v>
                </c:pt>
                <c:pt idx="14">
                  <c:v>78184304442066.859</c:v>
                </c:pt>
                <c:pt idx="15">
                  <c:v>78053302724801.391</c:v>
                </c:pt>
                <c:pt idx="16">
                  <c:v>77815486656530.328</c:v>
                </c:pt>
                <c:pt idx="17">
                  <c:v>77577670588259.281</c:v>
                </c:pt>
                <c:pt idx="18">
                  <c:v>77339854519988.219</c:v>
                </c:pt>
                <c:pt idx="19">
                  <c:v>77102038451717.188</c:v>
                </c:pt>
                <c:pt idx="20">
                  <c:v>76864222383446.094</c:v>
                </c:pt>
                <c:pt idx="21">
                  <c:v>76552577028753.281</c:v>
                </c:pt>
                <c:pt idx="22">
                  <c:v>76240931674060.438</c:v>
                </c:pt>
                <c:pt idx="23">
                  <c:v>75929286319367.609</c:v>
                </c:pt>
                <c:pt idx="24">
                  <c:v>75617640964674.75</c:v>
                </c:pt>
                <c:pt idx="25">
                  <c:v>75305995609981.953</c:v>
                </c:pt>
                <c:pt idx="26">
                  <c:v>74896075846707.234</c:v>
                </c:pt>
                <c:pt idx="27">
                  <c:v>74486156083432.563</c:v>
                </c:pt>
                <c:pt idx="28">
                  <c:v>74076236320157.859</c:v>
                </c:pt>
                <c:pt idx="29">
                  <c:v>73666316556883.156</c:v>
                </c:pt>
                <c:pt idx="30">
                  <c:v>73256396793608.484</c:v>
                </c:pt>
                <c:pt idx="31">
                  <c:v>72801786267277.734</c:v>
                </c:pt>
                <c:pt idx="32">
                  <c:v>72347175740947.047</c:v>
                </c:pt>
                <c:pt idx="33">
                  <c:v>71892565214616.297</c:v>
                </c:pt>
                <c:pt idx="34">
                  <c:v>71437954688285.578</c:v>
                </c:pt>
                <c:pt idx="35">
                  <c:v>70983344161954.859</c:v>
                </c:pt>
              </c:numCache>
            </c:numRef>
          </c:yVal>
          <c:smooth val="0"/>
          <c:extLst>
            <c:ext xmlns:c16="http://schemas.microsoft.com/office/drawing/2014/chart" uri="{C3380CC4-5D6E-409C-BE32-E72D297353CC}">
              <c16:uniqueId val="{00000000-4674-41C7-87A2-1A3AA3F596E1}"/>
            </c:ext>
          </c:extLst>
        </c:ser>
        <c:dLbls>
          <c:showLegendKey val="0"/>
          <c:showVal val="0"/>
          <c:showCatName val="0"/>
          <c:showSerName val="0"/>
          <c:showPercent val="0"/>
          <c:showBubbleSize val="0"/>
        </c:dLbls>
        <c:axId val="176664960"/>
        <c:axId val="176666880"/>
      </c:scatterChart>
      <c:valAx>
        <c:axId val="176664960"/>
        <c:scaling>
          <c:orientation val="minMax"/>
          <c:max val="2050"/>
          <c:min val="2015"/>
        </c:scaling>
        <c:delete val="0"/>
        <c:axPos val="b"/>
        <c:numFmt formatCode="General" sourceLinked="1"/>
        <c:majorTickMark val="out"/>
        <c:minorTickMark val="none"/>
        <c:tickLblPos val="nextTo"/>
        <c:crossAx val="176666880"/>
        <c:crosses val="autoZero"/>
        <c:crossBetween val="midCat"/>
      </c:valAx>
      <c:valAx>
        <c:axId val="176666880"/>
        <c:scaling>
          <c:orientation val="minMax"/>
          <c:min val="0"/>
        </c:scaling>
        <c:delete val="0"/>
        <c:axPos val="l"/>
        <c:majorGridlines/>
        <c:numFmt formatCode="General" sourceLinked="1"/>
        <c:majorTickMark val="out"/>
        <c:minorTickMark val="none"/>
        <c:tickLblPos val="nextTo"/>
        <c:crossAx val="176664960"/>
        <c:crosses val="autoZero"/>
        <c:crossBetween val="midCat"/>
      </c:valAx>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0</xdr:col>
      <xdr:colOff>2085974</xdr:colOff>
      <xdr:row>16</xdr:row>
      <xdr:rowOff>190499</xdr:rowOff>
    </xdr:from>
    <xdr:to>
      <xdr:col>12</xdr:col>
      <xdr:colOff>295275</xdr:colOff>
      <xdr:row>55</xdr:row>
      <xdr:rowOff>47625</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17</xdr:row>
      <xdr:rowOff>0</xdr:rowOff>
    </xdr:from>
    <xdr:to>
      <xdr:col>18</xdr:col>
      <xdr:colOff>495300</xdr:colOff>
      <xdr:row>29</xdr:row>
      <xdr:rowOff>47625</xdr:rowOff>
    </xdr:to>
    <xdr:graphicFrame macro="">
      <xdr:nvGraphicFramePr>
        <xdr:cNvPr id="3" name="Chart 2">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0</xdr:colOff>
      <xdr:row>17</xdr:row>
      <xdr:rowOff>0</xdr:rowOff>
    </xdr:from>
    <xdr:to>
      <xdr:col>24</xdr:col>
      <xdr:colOff>495300</xdr:colOff>
      <xdr:row>29</xdr:row>
      <xdr:rowOff>47625</xdr:rowOff>
    </xdr:to>
    <xdr:graphicFrame macro="">
      <xdr:nvGraphicFramePr>
        <xdr:cNvPr id="4" name="Chart 3">
          <a:extLst>
            <a:ext uri="{FF2B5EF4-FFF2-40B4-BE49-F238E27FC236}">
              <a16:creationId xmlns:a16="http://schemas.microsoft.com/office/drawing/2014/main" id="{00000000-0008-0000-07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0</xdr:colOff>
      <xdr:row>30</xdr:row>
      <xdr:rowOff>0</xdr:rowOff>
    </xdr:from>
    <xdr:to>
      <xdr:col>18</xdr:col>
      <xdr:colOff>495300</xdr:colOff>
      <xdr:row>42</xdr:row>
      <xdr:rowOff>47625</xdr:rowOff>
    </xdr:to>
    <xdr:graphicFrame macro="">
      <xdr:nvGraphicFramePr>
        <xdr:cNvPr id="5" name="Chart 4">
          <a:extLst>
            <a:ext uri="{FF2B5EF4-FFF2-40B4-BE49-F238E27FC236}">
              <a16:creationId xmlns:a16="http://schemas.microsoft.com/office/drawing/2014/main" id="{00000000-0008-0000-07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0</xdr:colOff>
      <xdr:row>30</xdr:row>
      <xdr:rowOff>0</xdr:rowOff>
    </xdr:from>
    <xdr:to>
      <xdr:col>24</xdr:col>
      <xdr:colOff>495300</xdr:colOff>
      <xdr:row>42</xdr:row>
      <xdr:rowOff>47625</xdr:rowOff>
    </xdr:to>
    <xdr:graphicFrame macro="">
      <xdr:nvGraphicFramePr>
        <xdr:cNvPr id="6" name="Chart 5">
          <a:extLst>
            <a:ext uri="{FF2B5EF4-FFF2-40B4-BE49-F238E27FC236}">
              <a16:creationId xmlns:a16="http://schemas.microsoft.com/office/drawing/2014/main" id="{00000000-0008-0000-07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0</xdr:colOff>
      <xdr:row>43</xdr:row>
      <xdr:rowOff>0</xdr:rowOff>
    </xdr:from>
    <xdr:to>
      <xdr:col>18</xdr:col>
      <xdr:colOff>495300</xdr:colOff>
      <xdr:row>55</xdr:row>
      <xdr:rowOff>47625</xdr:rowOff>
    </xdr:to>
    <xdr:graphicFrame macro="">
      <xdr:nvGraphicFramePr>
        <xdr:cNvPr id="7" name="Chart 6">
          <a:extLst>
            <a:ext uri="{FF2B5EF4-FFF2-40B4-BE49-F238E27FC236}">
              <a16:creationId xmlns:a16="http://schemas.microsoft.com/office/drawing/2014/main" id="{00000000-0008-0000-07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0</xdr:colOff>
      <xdr:row>43</xdr:row>
      <xdr:rowOff>0</xdr:rowOff>
    </xdr:from>
    <xdr:to>
      <xdr:col>24</xdr:col>
      <xdr:colOff>495300</xdr:colOff>
      <xdr:row>55</xdr:row>
      <xdr:rowOff>47625</xdr:rowOff>
    </xdr:to>
    <xdr:graphicFrame macro="">
      <xdr:nvGraphicFramePr>
        <xdr:cNvPr id="8" name="Chart 7">
          <a:extLst>
            <a:ext uri="{FF2B5EF4-FFF2-40B4-BE49-F238E27FC236}">
              <a16:creationId xmlns:a16="http://schemas.microsoft.com/office/drawing/2014/main" id="{00000000-0008-0000-07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56</xdr:row>
      <xdr:rowOff>0</xdr:rowOff>
    </xdr:from>
    <xdr:to>
      <xdr:col>6</xdr:col>
      <xdr:colOff>304800</xdr:colOff>
      <xdr:row>68</xdr:row>
      <xdr:rowOff>47625</xdr:rowOff>
    </xdr:to>
    <xdr:graphicFrame macro="">
      <xdr:nvGraphicFramePr>
        <xdr:cNvPr id="9" name="Chart 8">
          <a:extLst>
            <a:ext uri="{FF2B5EF4-FFF2-40B4-BE49-F238E27FC236}">
              <a16:creationId xmlns:a16="http://schemas.microsoft.com/office/drawing/2014/main" id="{00000000-0008-0000-07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523875</xdr:colOff>
      <xdr:row>56</xdr:row>
      <xdr:rowOff>0</xdr:rowOff>
    </xdr:from>
    <xdr:to>
      <xdr:col>12</xdr:col>
      <xdr:colOff>409575</xdr:colOff>
      <xdr:row>68</xdr:row>
      <xdr:rowOff>47625</xdr:rowOff>
    </xdr:to>
    <xdr:graphicFrame macro="">
      <xdr:nvGraphicFramePr>
        <xdr:cNvPr id="10" name="Chart 9">
          <a:extLst>
            <a:ext uri="{FF2B5EF4-FFF2-40B4-BE49-F238E27FC236}">
              <a16:creationId xmlns:a16="http://schemas.microsoft.com/office/drawing/2014/main" id="{00000000-0008-0000-07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0</xdr:colOff>
      <xdr:row>56</xdr:row>
      <xdr:rowOff>0</xdr:rowOff>
    </xdr:from>
    <xdr:to>
      <xdr:col>18</xdr:col>
      <xdr:colOff>495300</xdr:colOff>
      <xdr:row>68</xdr:row>
      <xdr:rowOff>47625</xdr:rowOff>
    </xdr:to>
    <xdr:graphicFrame macro="">
      <xdr:nvGraphicFramePr>
        <xdr:cNvPr id="11" name="Chart 10">
          <a:extLst>
            <a:ext uri="{FF2B5EF4-FFF2-40B4-BE49-F238E27FC236}">
              <a16:creationId xmlns:a16="http://schemas.microsoft.com/office/drawing/2014/main" id="{00000000-0008-0000-07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19</xdr:col>
      <xdr:colOff>0</xdr:colOff>
      <xdr:row>56</xdr:row>
      <xdr:rowOff>0</xdr:rowOff>
    </xdr:from>
    <xdr:to>
      <xdr:col>24</xdr:col>
      <xdr:colOff>495300</xdr:colOff>
      <xdr:row>68</xdr:row>
      <xdr:rowOff>47625</xdr:rowOff>
    </xdr:to>
    <xdr:graphicFrame macro="">
      <xdr:nvGraphicFramePr>
        <xdr:cNvPr id="12" name="Chart 11">
          <a:extLst>
            <a:ext uri="{FF2B5EF4-FFF2-40B4-BE49-F238E27FC236}">
              <a16:creationId xmlns:a16="http://schemas.microsoft.com/office/drawing/2014/main" id="{00000000-0008-0000-07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0</xdr:colOff>
      <xdr:row>69</xdr:row>
      <xdr:rowOff>0</xdr:rowOff>
    </xdr:from>
    <xdr:to>
      <xdr:col>6</xdr:col>
      <xdr:colOff>304800</xdr:colOff>
      <xdr:row>81</xdr:row>
      <xdr:rowOff>47625</xdr:rowOff>
    </xdr:to>
    <xdr:graphicFrame macro="">
      <xdr:nvGraphicFramePr>
        <xdr:cNvPr id="13" name="Chart 12">
          <a:extLst>
            <a:ext uri="{FF2B5EF4-FFF2-40B4-BE49-F238E27FC236}">
              <a16:creationId xmlns:a16="http://schemas.microsoft.com/office/drawing/2014/main" id="{00000000-0008-0000-07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523875</xdr:colOff>
      <xdr:row>69</xdr:row>
      <xdr:rowOff>0</xdr:rowOff>
    </xdr:from>
    <xdr:to>
      <xdr:col>12</xdr:col>
      <xdr:colOff>409575</xdr:colOff>
      <xdr:row>81</xdr:row>
      <xdr:rowOff>47625</xdr:rowOff>
    </xdr:to>
    <xdr:graphicFrame macro="">
      <xdr:nvGraphicFramePr>
        <xdr:cNvPr id="14" name="Chart 13">
          <a:extLst>
            <a:ext uri="{FF2B5EF4-FFF2-40B4-BE49-F238E27FC236}">
              <a16:creationId xmlns:a16="http://schemas.microsoft.com/office/drawing/2014/main" id="{00000000-0008-0000-07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13</xdr:col>
      <xdr:colOff>0</xdr:colOff>
      <xdr:row>69</xdr:row>
      <xdr:rowOff>0</xdr:rowOff>
    </xdr:from>
    <xdr:to>
      <xdr:col>18</xdr:col>
      <xdr:colOff>495300</xdr:colOff>
      <xdr:row>81</xdr:row>
      <xdr:rowOff>47625</xdr:rowOff>
    </xdr:to>
    <xdr:graphicFrame macro="">
      <xdr:nvGraphicFramePr>
        <xdr:cNvPr id="15" name="Chart 14">
          <a:extLst>
            <a:ext uri="{FF2B5EF4-FFF2-40B4-BE49-F238E27FC236}">
              <a16:creationId xmlns:a16="http://schemas.microsoft.com/office/drawing/2014/main" id="{00000000-0008-0000-07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Robbie/Dropbox%20(Energy%20InNovation)/My%20Documents/Policy%20Solutions%20Project/US/Models/eps-1.3.0-us/InputData/indst/BPEiC/BAU%20Process%20Emis%20in%20CO2e_Updated%20Velders%20Meth.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Cross-Page Data"/>
      <sheetName val="Non-Energy FF CO2 Emissions"/>
      <sheetName val="Cement CO2 Emissions"/>
      <sheetName val="Iron and Steel"/>
      <sheetName val="Coal Mining"/>
      <sheetName val="Natural Gas Systems"/>
      <sheetName val="Petroleum Systems"/>
      <sheetName val="Chem - HCFC 22 Production"/>
      <sheetName val="Chem - ODS"/>
      <sheetName val="Other - Aluminum"/>
      <sheetName val="Other - Magnesium"/>
      <sheetName val="Other - Semiconductor Mfg"/>
      <sheetName val="Other - Elec Trans and Dist"/>
      <sheetName val="Agriculture - EF &amp; Manure Mgmt"/>
      <sheetName val="Agriculture - Rice Cultivation"/>
      <sheetName val="Agriculture - Soil Mgmt"/>
      <sheetName val="Waste - Landfills"/>
      <sheetName val="Waste - Water Treatment"/>
      <sheetName val="Other Industrial Processes"/>
      <sheetName val="Combined Data"/>
      <sheetName val="BPEiC-CO2"/>
      <sheetName val="BPEiC-CH4"/>
      <sheetName val="BPEiC-N2O"/>
      <sheetName val="BPEiC-F-gases"/>
      <sheetName val="EPA (2017) Table A3.6-1"/>
      <sheetName val="EPA (2017) Table A3.6-7"/>
      <sheetName val="EPA (2017) Table A3.6-10"/>
      <sheetName val="AEO 2017_Table 6"/>
      <sheetName val="AEO 2017_Table 11"/>
      <sheetName val="AEO 2017_Table 13"/>
      <sheetName val="AEO 2017_Table 15"/>
      <sheetName val="AEO 2017_Table 19"/>
      <sheetName val="AEO 2017_Table 20"/>
      <sheetName val="AEO 2017_Table 24"/>
      <sheetName val="AEO 2017_Table 62"/>
      <sheetName val="AEO 2016_Table 6"/>
    </sheetNames>
    <sheetDataSet>
      <sheetData sheetId="0"/>
      <sheetData sheetId="1">
        <row r="12">
          <cell r="C12">
            <v>28</v>
          </cell>
        </row>
        <row r="13">
          <cell r="C13">
            <v>265</v>
          </cell>
        </row>
      </sheetData>
      <sheetData sheetId="2"/>
      <sheetData sheetId="3"/>
      <sheetData sheetId="4"/>
      <sheetData sheetId="5"/>
      <sheetData sheetId="6"/>
      <sheetData sheetId="7"/>
      <sheetData sheetId="8"/>
      <sheetData sheetId="9">
        <row r="5">
          <cell r="A5" t="str">
            <v>Transport Refrigeration</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regulations.gov/document?D=EPA-HQ-OAR-2015-0663-0019" TargetMode="External"/><Relationship Id="rId7" Type="http://schemas.openxmlformats.org/officeDocument/2006/relationships/hyperlink" Target="http://docs.wbcsd.org/2009/06/CementIndustryEnergyAndCO2Performance.pdf" TargetMode="External"/><Relationship Id="rId2" Type="http://schemas.openxmlformats.org/officeDocument/2006/relationships/hyperlink" Target="https://www.regulations.gov/document?D=EPA-HQ-OAR-2014-0198-0239" TargetMode="External"/><Relationship Id="rId1" Type="http://schemas.openxmlformats.org/officeDocument/2006/relationships/hyperlink" Target="https://www.epa.gov/global-mitigation-non-co2-greenhouse-gases/global-non-co2-greenhouse-gas-emission-projections" TargetMode="External"/><Relationship Id="rId6" Type="http://schemas.openxmlformats.org/officeDocument/2006/relationships/hyperlink" Target="https://www.iea.org/publications/freepublications/publication/TechnologyRoadmapLowCarbonTransitionintheCementIndustry.pdf" TargetMode="External"/><Relationship Id="rId5" Type="http://schemas.openxmlformats.org/officeDocument/2006/relationships/hyperlink" Target="http://www.epa.gov/nsr/ghgdocs/cement.pdf" TargetMode="External"/><Relationship Id="rId4" Type="http://schemas.openxmlformats.org/officeDocument/2006/relationships/hyperlink" Target="https://www.atmos-chem-phys.net/17/2795/2017/"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8" Type="http://schemas.openxmlformats.org/officeDocument/2006/relationships/hyperlink" Target="https://www.epa.gov/sites/production/files/2016-06/documents/ll_glycol_pumps3.pdf" TargetMode="External"/><Relationship Id="rId13" Type="http://schemas.openxmlformats.org/officeDocument/2006/relationships/hyperlink" Target="https://www.transtechenergy.com/surge-tanks-fabrication" TargetMode="External"/><Relationship Id="rId18" Type="http://schemas.openxmlformats.org/officeDocument/2006/relationships/hyperlink" Target="https://www.epa.gov/sites/production/files/2016-06/documents/reduced_emissions_completions.pdf" TargetMode="External"/><Relationship Id="rId3" Type="http://schemas.openxmlformats.org/officeDocument/2006/relationships/hyperlink" Target="https://www.epa.gov/sites/production/files/2016-06/documents/ll_dimcompstat.pdf" TargetMode="External"/><Relationship Id="rId7" Type="http://schemas.openxmlformats.org/officeDocument/2006/relationships/hyperlink" Target="https://www.epa.gov/sites/production/files/2016-06/documents/ll_dimcompstat.pdf" TargetMode="External"/><Relationship Id="rId12" Type="http://schemas.openxmlformats.org/officeDocument/2006/relationships/hyperlink" Target="https://www.epa.gov/sites/production/files/2016-06/documents/ll_flashtanks3.pdf" TargetMode="External"/><Relationship Id="rId17" Type="http://schemas.openxmlformats.org/officeDocument/2006/relationships/hyperlink" Target="https://www.epa.gov/sites/production/files/2016-06/documents/ll_instrument_air.pdf" TargetMode="External"/><Relationship Id="rId2" Type="http://schemas.openxmlformats.org/officeDocument/2006/relationships/hyperlink" Target="https://www.epa.gov/sites/production/files/2016-06/documents/ll_wetseals.pdf" TargetMode="External"/><Relationship Id="rId16" Type="http://schemas.openxmlformats.org/officeDocument/2006/relationships/hyperlink" Target="https://www.epa.gov/sites/production/files/2016-06/documents/ll_rodpack.pdf" TargetMode="External"/><Relationship Id="rId1" Type="http://schemas.openxmlformats.org/officeDocument/2006/relationships/hyperlink" Target="https://www.epa.gov/sites/production/files/2016-06/documents/ll_flashtanks3.pdf" TargetMode="External"/><Relationship Id="rId6" Type="http://schemas.openxmlformats.org/officeDocument/2006/relationships/hyperlink" Target="https://www.epa.gov/sites/production/files/2016-06/documents/ll_dimgatestat.pdf" TargetMode="External"/><Relationship Id="rId11" Type="http://schemas.openxmlformats.org/officeDocument/2006/relationships/hyperlink" Target="https://archive.epa.gov/nrmrl/archive-etv/web/pdf/sriusepavsghg04.pdf" TargetMode="External"/><Relationship Id="rId5" Type="http://schemas.openxmlformats.org/officeDocument/2006/relationships/hyperlink" Target="https://www.epa.gov/sites/production/files/2016-06/documents/ll_dimcompstat.pdf" TargetMode="External"/><Relationship Id="rId15" Type="http://schemas.openxmlformats.org/officeDocument/2006/relationships/hyperlink" Target="https://www.epa.gov/sites/production/files/2016-06/documents/ll_rodpack.pdf" TargetMode="External"/><Relationship Id="rId10" Type="http://schemas.openxmlformats.org/officeDocument/2006/relationships/hyperlink" Target="https://www.epa.gov/sites/production/files/2017-09/documents/2-devices_colorado2004.pdf" TargetMode="External"/><Relationship Id="rId19" Type="http://schemas.openxmlformats.org/officeDocument/2006/relationships/hyperlink" Target="https://www.epa.gov/sites/production/files/2016-06/documents/ll_dimcompstat.pdf" TargetMode="External"/><Relationship Id="rId4" Type="http://schemas.openxmlformats.org/officeDocument/2006/relationships/hyperlink" Target="https://www.epa.gov/sites/production/files/2016-06/documents/ll_dimcompstat.pdf" TargetMode="External"/><Relationship Id="rId9" Type="http://schemas.openxmlformats.org/officeDocument/2006/relationships/hyperlink" Target="https://www.epa.gov/sites/production/files/2016-06/documents/ll_compressorsoffline.pdf" TargetMode="External"/><Relationship Id="rId14" Type="http://schemas.openxmlformats.org/officeDocument/2006/relationships/hyperlink" Target="https://www.epa.gov/sites/production/files/2016-06/documents/ll_dimgatestat.pdf"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4"/>
  <sheetViews>
    <sheetView tabSelected="1" workbookViewId="0">
      <selection activeCell="A17" sqref="A17:XFD17"/>
    </sheetView>
  </sheetViews>
  <sheetFormatPr defaultRowHeight="14.25" x14ac:dyDescent="0.45"/>
  <cols>
    <col min="1" max="1" width="16.3984375" customWidth="1"/>
    <col min="2" max="2" width="68.59765625" customWidth="1"/>
  </cols>
  <sheetData>
    <row r="1" spans="1:2" x14ac:dyDescent="0.45">
      <c r="A1" s="2" t="s">
        <v>627</v>
      </c>
    </row>
    <row r="2" spans="1:2" x14ac:dyDescent="0.45">
      <c r="A2" s="2" t="s">
        <v>860</v>
      </c>
    </row>
    <row r="4" spans="1:2" x14ac:dyDescent="0.45">
      <c r="A4" s="2" t="s">
        <v>628</v>
      </c>
      <c r="B4" s="3" t="s">
        <v>672</v>
      </c>
    </row>
    <row r="5" spans="1:2" x14ac:dyDescent="0.45">
      <c r="B5" t="s">
        <v>673</v>
      </c>
    </row>
    <row r="6" spans="1:2" x14ac:dyDescent="0.45">
      <c r="B6" s="36">
        <v>2019</v>
      </c>
    </row>
    <row r="7" spans="1:2" x14ac:dyDescent="0.45">
      <c r="B7" t="s">
        <v>674</v>
      </c>
    </row>
    <row r="8" spans="1:2" x14ac:dyDescent="0.45">
      <c r="B8" s="8" t="s">
        <v>675</v>
      </c>
    </row>
    <row r="9" spans="1:2" x14ac:dyDescent="0.45">
      <c r="B9" t="s">
        <v>677</v>
      </c>
    </row>
    <row r="11" spans="1:2" x14ac:dyDescent="0.45">
      <c r="B11" s="3" t="s">
        <v>1064</v>
      </c>
    </row>
    <row r="12" spans="1:2" x14ac:dyDescent="0.45">
      <c r="B12" t="s">
        <v>1024</v>
      </c>
    </row>
    <row r="13" spans="1:2" x14ac:dyDescent="0.45">
      <c r="B13" s="36">
        <v>2019</v>
      </c>
    </row>
    <row r="14" spans="1:2" x14ac:dyDescent="0.45">
      <c r="B14" t="s">
        <v>1065</v>
      </c>
    </row>
    <row r="15" spans="1:2" x14ac:dyDescent="0.45">
      <c r="B15" t="s">
        <v>1066</v>
      </c>
    </row>
    <row r="17" spans="2:2" x14ac:dyDescent="0.45">
      <c r="B17" s="3" t="s">
        <v>676</v>
      </c>
    </row>
    <row r="18" spans="2:2" x14ac:dyDescent="0.45">
      <c r="B18" s="23" t="s">
        <v>673</v>
      </c>
    </row>
    <row r="19" spans="2:2" x14ac:dyDescent="0.45">
      <c r="B19" s="51">
        <v>2015</v>
      </c>
    </row>
    <row r="20" spans="2:2" x14ac:dyDescent="0.45">
      <c r="B20" s="23" t="s">
        <v>741</v>
      </c>
    </row>
    <row r="21" spans="2:2" x14ac:dyDescent="0.45">
      <c r="B21" s="8" t="s">
        <v>740</v>
      </c>
    </row>
    <row r="22" spans="2:2" x14ac:dyDescent="0.45">
      <c r="B22" s="23"/>
    </row>
    <row r="23" spans="2:2" x14ac:dyDescent="0.45">
      <c r="B23" s="23" t="s">
        <v>673</v>
      </c>
    </row>
    <row r="24" spans="2:2" x14ac:dyDescent="0.45">
      <c r="B24" s="51">
        <v>2016</v>
      </c>
    </row>
    <row r="25" spans="2:2" x14ac:dyDescent="0.45">
      <c r="B25" s="51" t="s">
        <v>743</v>
      </c>
    </row>
    <row r="26" spans="2:2" x14ac:dyDescent="0.45">
      <c r="B26" s="8" t="s">
        <v>742</v>
      </c>
    </row>
    <row r="27" spans="2:2" x14ac:dyDescent="0.45">
      <c r="B27" s="23"/>
    </row>
    <row r="28" spans="2:2" x14ac:dyDescent="0.45">
      <c r="B28" s="23" t="s">
        <v>754</v>
      </c>
    </row>
    <row r="29" spans="2:2" x14ac:dyDescent="0.45">
      <c r="B29" s="51">
        <v>2016</v>
      </c>
    </row>
    <row r="30" spans="2:2" ht="28.5" x14ac:dyDescent="0.45">
      <c r="B30" s="53" t="s">
        <v>755</v>
      </c>
    </row>
    <row r="31" spans="2:2" x14ac:dyDescent="0.45">
      <c r="B31" s="8" t="s">
        <v>756</v>
      </c>
    </row>
    <row r="33" spans="2:2" x14ac:dyDescent="0.45">
      <c r="B33" s="3" t="s">
        <v>789</v>
      </c>
    </row>
    <row r="34" spans="2:2" x14ac:dyDescent="0.45">
      <c r="B34" s="54" t="s">
        <v>771</v>
      </c>
    </row>
    <row r="35" spans="2:2" x14ac:dyDescent="0.45">
      <c r="B35" s="55">
        <v>2010</v>
      </c>
    </row>
    <row r="36" spans="2:2" x14ac:dyDescent="0.45">
      <c r="B36" s="56" t="s">
        <v>772</v>
      </c>
    </row>
    <row r="37" spans="2:2" x14ac:dyDescent="0.45">
      <c r="B37" s="57" t="s">
        <v>773</v>
      </c>
    </row>
    <row r="38" spans="2:2" x14ac:dyDescent="0.45">
      <c r="B38" s="58" t="s">
        <v>774</v>
      </c>
    </row>
    <row r="40" spans="2:2" x14ac:dyDescent="0.45">
      <c r="B40" s="61" t="s">
        <v>783</v>
      </c>
    </row>
    <row r="41" spans="2:2" x14ac:dyDescent="0.45">
      <c r="B41" t="s">
        <v>780</v>
      </c>
    </row>
    <row r="42" spans="2:2" x14ac:dyDescent="0.45">
      <c r="B42" s="36">
        <v>2009</v>
      </c>
    </row>
    <row r="43" spans="2:2" x14ac:dyDescent="0.45">
      <c r="B43" t="s">
        <v>781</v>
      </c>
    </row>
    <row r="44" spans="2:2" x14ac:dyDescent="0.45">
      <c r="B44" s="8" t="s">
        <v>790</v>
      </c>
    </row>
    <row r="45" spans="2:2" x14ac:dyDescent="0.45">
      <c r="B45" t="s">
        <v>782</v>
      </c>
    </row>
    <row r="47" spans="2:2" x14ac:dyDescent="0.45">
      <c r="B47" s="61" t="s">
        <v>784</v>
      </c>
    </row>
    <row r="48" spans="2:2" x14ac:dyDescent="0.45">
      <c r="B48" t="s">
        <v>785</v>
      </c>
    </row>
    <row r="49" spans="1:6" x14ac:dyDescent="0.45">
      <c r="B49" s="36">
        <v>2018</v>
      </c>
    </row>
    <row r="50" spans="1:6" x14ac:dyDescent="0.45">
      <c r="B50" t="s">
        <v>786</v>
      </c>
    </row>
    <row r="51" spans="1:6" x14ac:dyDescent="0.45">
      <c r="B51" s="8" t="s">
        <v>787</v>
      </c>
    </row>
    <row r="52" spans="1:6" x14ac:dyDescent="0.45">
      <c r="B52" t="s">
        <v>788</v>
      </c>
    </row>
    <row r="54" spans="1:6" x14ac:dyDescent="0.45">
      <c r="B54" s="3" t="s">
        <v>835</v>
      </c>
    </row>
    <row r="55" spans="1:6" x14ac:dyDescent="0.45">
      <c r="B55" s="65" t="s">
        <v>836</v>
      </c>
    </row>
    <row r="57" spans="1:6" x14ac:dyDescent="0.45">
      <c r="B57" s="3" t="s">
        <v>837</v>
      </c>
    </row>
    <row r="58" spans="1:6" x14ac:dyDescent="0.45">
      <c r="B58" s="65" t="s">
        <v>836</v>
      </c>
    </row>
    <row r="60" spans="1:6" x14ac:dyDescent="0.45">
      <c r="A60" s="2" t="s">
        <v>629</v>
      </c>
    </row>
    <row r="61" spans="1:6" x14ac:dyDescent="0.45">
      <c r="A61" s="22" t="s">
        <v>641</v>
      </c>
      <c r="B61" s="4"/>
      <c r="C61" s="23"/>
      <c r="D61" s="23"/>
      <c r="E61" s="23"/>
      <c r="F61" s="23"/>
    </row>
    <row r="62" spans="1:6" x14ac:dyDescent="0.45">
      <c r="A62" s="22" t="s">
        <v>632</v>
      </c>
      <c r="B62" s="4"/>
      <c r="C62" s="23"/>
      <c r="D62" s="23"/>
      <c r="E62" s="23"/>
      <c r="F62" s="23"/>
    </row>
    <row r="64" spans="1:6" x14ac:dyDescent="0.45">
      <c r="A64" t="s">
        <v>642</v>
      </c>
    </row>
    <row r="65" spans="1:1" x14ac:dyDescent="0.45">
      <c r="A65" t="s">
        <v>630</v>
      </c>
    </row>
    <row r="66" spans="1:1" x14ac:dyDescent="0.45">
      <c r="A66" t="s">
        <v>631</v>
      </c>
    </row>
    <row r="68" spans="1:1" x14ac:dyDescent="0.45">
      <c r="A68" s="2" t="s">
        <v>639</v>
      </c>
    </row>
    <row r="69" spans="1:1" x14ac:dyDescent="0.45">
      <c r="A69" s="2" t="s">
        <v>640</v>
      </c>
    </row>
    <row r="70" spans="1:1" x14ac:dyDescent="0.45">
      <c r="A70" s="2" t="s">
        <v>646</v>
      </c>
    </row>
    <row r="72" spans="1:1" x14ac:dyDescent="0.45">
      <c r="A72" s="2" t="s">
        <v>666</v>
      </c>
    </row>
    <row r="73" spans="1:1" x14ac:dyDescent="0.45">
      <c r="A73" t="s">
        <v>667</v>
      </c>
    </row>
    <row r="74" spans="1:1" x14ac:dyDescent="0.45">
      <c r="A74" t="s">
        <v>668</v>
      </c>
    </row>
    <row r="75" spans="1:1" x14ac:dyDescent="0.45">
      <c r="A75" t="s">
        <v>669</v>
      </c>
    </row>
    <row r="76" spans="1:1" x14ac:dyDescent="0.45">
      <c r="A76" t="s">
        <v>670</v>
      </c>
    </row>
    <row r="77" spans="1:1" x14ac:dyDescent="0.45">
      <c r="A77" t="s">
        <v>671</v>
      </c>
    </row>
    <row r="79" spans="1:1" x14ac:dyDescent="0.45">
      <c r="A79" t="s">
        <v>1243</v>
      </c>
    </row>
    <row r="81" spans="1:1" x14ac:dyDescent="0.45">
      <c r="A81" s="2" t="s">
        <v>712</v>
      </c>
    </row>
    <row r="82" spans="1:1" x14ac:dyDescent="0.45">
      <c r="A82" t="s">
        <v>744</v>
      </c>
    </row>
    <row r="83" spans="1:1" x14ac:dyDescent="0.45">
      <c r="A83" t="s">
        <v>745</v>
      </c>
    </row>
    <row r="84" spans="1:1" x14ac:dyDescent="0.45">
      <c r="A84" t="s">
        <v>746</v>
      </c>
    </row>
    <row r="85" spans="1:1" x14ac:dyDescent="0.45">
      <c r="A85" t="s">
        <v>752</v>
      </c>
    </row>
    <row r="86" spans="1:1" x14ac:dyDescent="0.45">
      <c r="A86" t="s">
        <v>747</v>
      </c>
    </row>
    <row r="87" spans="1:1" x14ac:dyDescent="0.45">
      <c r="A87" t="s">
        <v>753</v>
      </c>
    </row>
    <row r="88" spans="1:1" x14ac:dyDescent="0.45">
      <c r="A88" t="s">
        <v>748</v>
      </c>
    </row>
    <row r="89" spans="1:1" x14ac:dyDescent="0.45">
      <c r="A89" t="s">
        <v>749</v>
      </c>
    </row>
    <row r="90" spans="1:1" x14ac:dyDescent="0.45">
      <c r="A90" t="s">
        <v>750</v>
      </c>
    </row>
    <row r="91" spans="1:1" x14ac:dyDescent="0.45">
      <c r="A91" t="s">
        <v>751</v>
      </c>
    </row>
    <row r="93" spans="1:1" x14ac:dyDescent="0.45">
      <c r="A93" s="2" t="s">
        <v>678</v>
      </c>
    </row>
    <row r="94" spans="1:1" x14ac:dyDescent="0.45">
      <c r="A94" t="s">
        <v>679</v>
      </c>
    </row>
    <row r="95" spans="1:1" x14ac:dyDescent="0.45">
      <c r="A95" t="s">
        <v>680</v>
      </c>
    </row>
    <row r="96" spans="1:1" x14ac:dyDescent="0.45">
      <c r="A96" t="s">
        <v>681</v>
      </c>
    </row>
    <row r="97" spans="1:2" x14ac:dyDescent="0.45">
      <c r="A97" t="s">
        <v>682</v>
      </c>
    </row>
    <row r="98" spans="1:2" x14ac:dyDescent="0.45">
      <c r="A98" t="s">
        <v>683</v>
      </c>
    </row>
    <row r="99" spans="1:2" x14ac:dyDescent="0.45">
      <c r="A99" t="s">
        <v>684</v>
      </c>
    </row>
    <row r="100" spans="1:2" x14ac:dyDescent="0.45">
      <c r="A100" t="s">
        <v>685</v>
      </c>
    </row>
    <row r="101" spans="1:2" x14ac:dyDescent="0.45">
      <c r="A101" t="s">
        <v>690</v>
      </c>
    </row>
    <row r="102" spans="1:2" x14ac:dyDescent="0.45">
      <c r="A102" t="s">
        <v>688</v>
      </c>
    </row>
    <row r="103" spans="1:2" x14ac:dyDescent="0.45">
      <c r="A103" t="s">
        <v>686</v>
      </c>
    </row>
    <row r="104" spans="1:2" x14ac:dyDescent="0.45">
      <c r="A104" t="s">
        <v>687</v>
      </c>
    </row>
    <row r="105" spans="1:2" x14ac:dyDescent="0.45">
      <c r="A105" t="s">
        <v>689</v>
      </c>
    </row>
    <row r="107" spans="1:2" x14ac:dyDescent="0.45">
      <c r="A107" s="2" t="s">
        <v>935</v>
      </c>
    </row>
    <row r="108" spans="1:2" x14ac:dyDescent="0.45">
      <c r="A108" t="s">
        <v>936</v>
      </c>
    </row>
    <row r="109" spans="1:2" x14ac:dyDescent="0.45">
      <c r="A109" t="s">
        <v>945</v>
      </c>
    </row>
    <row r="110" spans="1:2" x14ac:dyDescent="0.45">
      <c r="A110" t="s">
        <v>943</v>
      </c>
    </row>
    <row r="111" spans="1:2" x14ac:dyDescent="0.45">
      <c r="A111" t="s">
        <v>941</v>
      </c>
      <c r="B111">
        <f>28/25</f>
        <v>1.1200000000000001</v>
      </c>
    </row>
    <row r="112" spans="1:2" x14ac:dyDescent="0.45">
      <c r="A112" t="s">
        <v>942</v>
      </c>
      <c r="B112">
        <f>265/298</f>
        <v>0.88926174496644295</v>
      </c>
    </row>
    <row r="113" spans="1:2" x14ac:dyDescent="0.45">
      <c r="A113" t="s">
        <v>937</v>
      </c>
    </row>
    <row r="114" spans="1:2" x14ac:dyDescent="0.45">
      <c r="A114" t="s">
        <v>938</v>
      </c>
    </row>
    <row r="115" spans="1:2" x14ac:dyDescent="0.45">
      <c r="A115" t="s">
        <v>939</v>
      </c>
    </row>
    <row r="116" spans="1:2" x14ac:dyDescent="0.45">
      <c r="A116" t="s">
        <v>940</v>
      </c>
    </row>
    <row r="118" spans="1:2" x14ac:dyDescent="0.45">
      <c r="A118" s="2" t="s">
        <v>847</v>
      </c>
    </row>
    <row r="119" spans="1:2" x14ac:dyDescent="0.45">
      <c r="A119" t="s">
        <v>848</v>
      </c>
    </row>
    <row r="120" spans="1:2" x14ac:dyDescent="0.45">
      <c r="A120" t="s">
        <v>849</v>
      </c>
    </row>
    <row r="121" spans="1:2" x14ac:dyDescent="0.45">
      <c r="A121">
        <f>10^12</f>
        <v>1000000000000</v>
      </c>
      <c r="B121" t="s">
        <v>850</v>
      </c>
    </row>
    <row r="123" spans="1:2" x14ac:dyDescent="0.45">
      <c r="A123" s="113" t="s">
        <v>1042</v>
      </c>
      <c r="B123" s="114"/>
    </row>
    <row r="124" spans="1:2" x14ac:dyDescent="0.45">
      <c r="A124" s="114" t="s">
        <v>1043</v>
      </c>
      <c r="B124" s="114"/>
    </row>
    <row r="125" spans="1:2" x14ac:dyDescent="0.45">
      <c r="A125" s="114" t="s">
        <v>1044</v>
      </c>
      <c r="B125" s="114"/>
    </row>
    <row r="126" spans="1:2" x14ac:dyDescent="0.45">
      <c r="A126" s="114"/>
      <c r="B126" s="114"/>
    </row>
    <row r="127" spans="1:2" x14ac:dyDescent="0.45">
      <c r="A127" s="113" t="s">
        <v>847</v>
      </c>
      <c r="B127" s="114"/>
    </row>
    <row r="128" spans="1:2" x14ac:dyDescent="0.45">
      <c r="A128" s="114" t="s">
        <v>848</v>
      </c>
      <c r="B128" s="114"/>
    </row>
    <row r="129" spans="1:2" x14ac:dyDescent="0.45">
      <c r="A129" s="114" t="s">
        <v>849</v>
      </c>
      <c r="B129" s="114"/>
    </row>
    <row r="130" spans="1:2" x14ac:dyDescent="0.45">
      <c r="A130" s="114">
        <f>10^12</f>
        <v>1000000000000</v>
      </c>
      <c r="B130" s="114" t="s">
        <v>850</v>
      </c>
    </row>
    <row r="131" spans="1:2" x14ac:dyDescent="0.45">
      <c r="A131" s="114"/>
      <c r="B131" s="114"/>
    </row>
    <row r="132" spans="1:2" x14ac:dyDescent="0.45">
      <c r="A132" s="114">
        <v>28</v>
      </c>
      <c r="B132" s="114" t="s">
        <v>1045</v>
      </c>
    </row>
    <row r="133" spans="1:2" x14ac:dyDescent="0.45">
      <c r="A133" s="114"/>
      <c r="B133" s="114"/>
    </row>
    <row r="134" spans="1:2" x14ac:dyDescent="0.45">
      <c r="A134" s="114" t="s">
        <v>706</v>
      </c>
      <c r="B134" s="113" t="s">
        <v>1046</v>
      </c>
    </row>
    <row r="135" spans="1:2" x14ac:dyDescent="0.45">
      <c r="A135" s="114" t="s">
        <v>1047</v>
      </c>
      <c r="B135" s="115">
        <v>0.89805481563188172</v>
      </c>
    </row>
    <row r="136" spans="1:2" x14ac:dyDescent="0.45">
      <c r="A136" s="114"/>
      <c r="B136" s="114"/>
    </row>
    <row r="137" spans="1:2" x14ac:dyDescent="0.45">
      <c r="A137" s="113" t="s">
        <v>1048</v>
      </c>
      <c r="B137" s="114"/>
    </row>
    <row r="138" spans="1:2" x14ac:dyDescent="0.45">
      <c r="A138" s="114">
        <f>10^6</f>
        <v>1000000</v>
      </c>
      <c r="B138" s="114" t="s">
        <v>1049</v>
      </c>
    </row>
    <row r="139" spans="1:2" x14ac:dyDescent="0.45">
      <c r="A139" s="114">
        <f>10^6</f>
        <v>1000000</v>
      </c>
      <c r="B139" s="114" t="s">
        <v>1050</v>
      </c>
    </row>
    <row r="140" spans="1:2" x14ac:dyDescent="0.45">
      <c r="A140" s="114" t="s">
        <v>1051</v>
      </c>
      <c r="B140" s="114">
        <v>16.04</v>
      </c>
    </row>
    <row r="141" spans="1:2" x14ac:dyDescent="0.45">
      <c r="A141" s="114" t="s">
        <v>1052</v>
      </c>
      <c r="B141" s="114">
        <v>845</v>
      </c>
    </row>
    <row r="142" spans="1:2" x14ac:dyDescent="0.45">
      <c r="A142" s="114" t="s">
        <v>1053</v>
      </c>
      <c r="B142" s="116">
        <f>B141/B140</f>
        <v>52.680798004987537</v>
      </c>
    </row>
    <row r="143" spans="1:2" x14ac:dyDescent="0.45">
      <c r="A143" s="114"/>
      <c r="B143" s="114"/>
    </row>
    <row r="144" spans="1:2" ht="57" x14ac:dyDescent="0.45">
      <c r="A144" s="117" t="s">
        <v>1054</v>
      </c>
      <c r="B144" s="114">
        <f>A139*(1/B142)*(1/A138)*28</f>
        <v>0.53150295857988161</v>
      </c>
    </row>
  </sheetData>
  <hyperlinks>
    <hyperlink ref="B8" r:id="rId1"/>
    <hyperlink ref="B21" r:id="rId2"/>
    <hyperlink ref="B26" r:id="rId3"/>
    <hyperlink ref="B31" r:id="rId4"/>
    <hyperlink ref="B37" r:id="rId5"/>
    <hyperlink ref="B51" r:id="rId6"/>
    <hyperlink ref="B44" r:id="rId7"/>
  </hyperlinks>
  <pageMargins left="0.7" right="0.7" top="0.75" bottom="0.75" header="0.3" footer="0.3"/>
  <pageSetup orientation="portrait"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J196"/>
  <sheetViews>
    <sheetView workbookViewId="0"/>
  </sheetViews>
  <sheetFormatPr defaultRowHeight="14.25" x14ac:dyDescent="0.45"/>
  <cols>
    <col min="1" max="1" width="21.265625" customWidth="1"/>
    <col min="3" max="3" width="27.59765625" customWidth="1"/>
    <col min="4" max="4" width="19.1328125" customWidth="1"/>
    <col min="5" max="5" width="18.265625" customWidth="1"/>
    <col min="6" max="6" width="24.3984375" customWidth="1"/>
    <col min="7" max="7" width="18.73046875" customWidth="1"/>
    <col min="8" max="8" width="40.73046875" style="43" customWidth="1"/>
    <col min="9" max="9" width="16.86328125" style="43" customWidth="1"/>
    <col min="10" max="10" width="21" style="43" customWidth="1"/>
  </cols>
  <sheetData>
    <row r="1" spans="1:10" ht="43.15" thickBot="1" x14ac:dyDescent="0.5">
      <c r="A1" s="2" t="s">
        <v>586</v>
      </c>
      <c r="C1" s="3" t="s">
        <v>587</v>
      </c>
      <c r="D1" s="42" t="s">
        <v>725</v>
      </c>
      <c r="E1" s="42" t="s">
        <v>726</v>
      </c>
      <c r="F1" s="42" t="s">
        <v>727</v>
      </c>
      <c r="G1" s="42" t="s">
        <v>709</v>
      </c>
      <c r="H1" s="42" t="s">
        <v>798</v>
      </c>
      <c r="I1" s="66" t="s">
        <v>833</v>
      </c>
      <c r="J1" s="42" t="s">
        <v>840</v>
      </c>
    </row>
    <row r="2" spans="1:10" ht="14.65" thickBot="1" x14ac:dyDescent="0.5">
      <c r="A2" s="5" t="s">
        <v>336</v>
      </c>
      <c r="C2" t="s">
        <v>16</v>
      </c>
      <c r="D2">
        <v>1</v>
      </c>
      <c r="E2">
        <v>1</v>
      </c>
      <c r="F2">
        <v>1</v>
      </c>
      <c r="G2" s="43" t="s">
        <v>710</v>
      </c>
      <c r="H2" s="43" t="s">
        <v>803</v>
      </c>
      <c r="I2" s="43" t="s">
        <v>17</v>
      </c>
      <c r="J2" s="43" t="s">
        <v>778</v>
      </c>
    </row>
    <row r="3" spans="1:10" x14ac:dyDescent="0.45">
      <c r="C3" t="s">
        <v>18</v>
      </c>
      <c r="D3">
        <v>1</v>
      </c>
      <c r="E3">
        <v>1</v>
      </c>
      <c r="F3">
        <v>1</v>
      </c>
      <c r="G3" s="43" t="s">
        <v>710</v>
      </c>
      <c r="H3" s="43" t="s">
        <v>777</v>
      </c>
      <c r="I3" s="43" t="s">
        <v>19</v>
      </c>
      <c r="J3" s="43" t="s">
        <v>777</v>
      </c>
    </row>
    <row r="4" spans="1:10" x14ac:dyDescent="0.45">
      <c r="C4" t="s">
        <v>20</v>
      </c>
      <c r="D4">
        <v>1</v>
      </c>
      <c r="E4">
        <v>1</v>
      </c>
      <c r="F4">
        <v>1</v>
      </c>
      <c r="G4" s="43" t="s">
        <v>710</v>
      </c>
      <c r="H4" s="43" t="s">
        <v>793</v>
      </c>
      <c r="I4" s="43" t="s">
        <v>21</v>
      </c>
      <c r="J4" s="43" t="s">
        <v>775</v>
      </c>
    </row>
    <row r="5" spans="1:10" x14ac:dyDescent="0.45">
      <c r="C5" t="s">
        <v>22</v>
      </c>
      <c r="D5">
        <v>1</v>
      </c>
      <c r="E5">
        <v>1</v>
      </c>
      <c r="F5">
        <v>1</v>
      </c>
      <c r="G5" s="43" t="s">
        <v>710</v>
      </c>
      <c r="H5" s="43" t="s">
        <v>777</v>
      </c>
      <c r="I5" s="43" t="s">
        <v>23</v>
      </c>
      <c r="J5" s="43" t="s">
        <v>777</v>
      </c>
    </row>
    <row r="6" spans="1:10" x14ac:dyDescent="0.45">
      <c r="C6" t="s">
        <v>24</v>
      </c>
      <c r="D6">
        <v>1</v>
      </c>
      <c r="E6">
        <v>1</v>
      </c>
      <c r="F6">
        <v>1</v>
      </c>
      <c r="G6" s="43" t="s">
        <v>710</v>
      </c>
      <c r="H6" s="43" t="s">
        <v>793</v>
      </c>
      <c r="I6" s="43" t="s">
        <v>25</v>
      </c>
      <c r="J6" s="43" t="s">
        <v>775</v>
      </c>
    </row>
    <row r="7" spans="1:10" x14ac:dyDescent="0.45">
      <c r="C7" t="s">
        <v>26</v>
      </c>
      <c r="D7">
        <v>1</v>
      </c>
      <c r="E7">
        <v>1</v>
      </c>
      <c r="F7">
        <v>1</v>
      </c>
      <c r="G7" s="43" t="s">
        <v>710</v>
      </c>
      <c r="H7" s="43" t="s">
        <v>797</v>
      </c>
      <c r="I7" s="43" t="s">
        <v>502</v>
      </c>
      <c r="J7" s="43" t="s">
        <v>799</v>
      </c>
    </row>
    <row r="8" spans="1:10" x14ac:dyDescent="0.45">
      <c r="C8" t="s">
        <v>27</v>
      </c>
      <c r="D8">
        <v>1</v>
      </c>
      <c r="E8">
        <v>1</v>
      </c>
      <c r="F8">
        <v>1</v>
      </c>
      <c r="G8" s="43" t="s">
        <v>710</v>
      </c>
      <c r="H8" s="43" t="s">
        <v>797</v>
      </c>
      <c r="I8" s="43" t="s">
        <v>28</v>
      </c>
      <c r="J8" s="43" t="s">
        <v>799</v>
      </c>
    </row>
    <row r="9" spans="1:10" x14ac:dyDescent="0.45">
      <c r="C9" t="s">
        <v>29</v>
      </c>
      <c r="D9">
        <v>1</v>
      </c>
      <c r="E9">
        <v>1</v>
      </c>
      <c r="F9">
        <v>1</v>
      </c>
      <c r="G9" s="43" t="s">
        <v>710</v>
      </c>
      <c r="H9" s="43" t="s">
        <v>795</v>
      </c>
      <c r="I9" s="43" t="s">
        <v>30</v>
      </c>
      <c r="J9" s="43" t="s">
        <v>778</v>
      </c>
    </row>
    <row r="10" spans="1:10" x14ac:dyDescent="0.45">
      <c r="C10" t="s">
        <v>32</v>
      </c>
      <c r="D10">
        <v>1</v>
      </c>
      <c r="E10">
        <v>1</v>
      </c>
      <c r="F10">
        <v>1</v>
      </c>
      <c r="G10" s="43" t="s">
        <v>710</v>
      </c>
      <c r="H10" s="43" t="s">
        <v>796</v>
      </c>
      <c r="I10" s="43" t="s">
        <v>33</v>
      </c>
      <c r="J10" s="43" t="s">
        <v>800</v>
      </c>
    </row>
    <row r="11" spans="1:10" x14ac:dyDescent="0.45">
      <c r="C11" t="s">
        <v>34</v>
      </c>
      <c r="D11">
        <v>1</v>
      </c>
      <c r="E11">
        <v>1</v>
      </c>
      <c r="F11">
        <v>1</v>
      </c>
      <c r="G11" s="43" t="s">
        <v>710</v>
      </c>
      <c r="H11" s="43" t="s">
        <v>777</v>
      </c>
      <c r="I11" s="43" t="s">
        <v>35</v>
      </c>
      <c r="J11" s="43" t="s">
        <v>777</v>
      </c>
    </row>
    <row r="12" spans="1:10" x14ac:dyDescent="0.45">
      <c r="C12" t="s">
        <v>36</v>
      </c>
      <c r="D12">
        <v>1</v>
      </c>
      <c r="E12">
        <v>1</v>
      </c>
      <c r="F12">
        <v>1</v>
      </c>
      <c r="G12" s="43" t="s">
        <v>710</v>
      </c>
      <c r="H12" s="43" t="s">
        <v>795</v>
      </c>
      <c r="I12" s="43" t="s">
        <v>37</v>
      </c>
      <c r="J12" s="43" t="s">
        <v>778</v>
      </c>
    </row>
    <row r="13" spans="1:10" x14ac:dyDescent="0.45">
      <c r="C13" t="s">
        <v>38</v>
      </c>
      <c r="D13">
        <v>1</v>
      </c>
      <c r="E13">
        <v>1</v>
      </c>
      <c r="F13">
        <v>1</v>
      </c>
      <c r="G13" s="43" t="s">
        <v>710</v>
      </c>
      <c r="H13" s="43" t="s">
        <v>797</v>
      </c>
      <c r="I13" s="43" t="s">
        <v>370</v>
      </c>
      <c r="J13" s="43" t="s">
        <v>799</v>
      </c>
    </row>
    <row r="14" spans="1:10" x14ac:dyDescent="0.45">
      <c r="C14" t="s">
        <v>39</v>
      </c>
      <c r="D14">
        <v>1</v>
      </c>
      <c r="E14">
        <v>1</v>
      </c>
      <c r="F14">
        <v>1</v>
      </c>
      <c r="G14" s="43" t="s">
        <v>710</v>
      </c>
      <c r="H14" s="43" t="s">
        <v>793</v>
      </c>
      <c r="I14" s="43" t="s">
        <v>371</v>
      </c>
      <c r="J14" s="43" t="s">
        <v>776</v>
      </c>
    </row>
    <row r="15" spans="1:10" x14ac:dyDescent="0.45">
      <c r="C15" t="s">
        <v>40</v>
      </c>
      <c r="D15">
        <v>1</v>
      </c>
      <c r="E15">
        <v>1</v>
      </c>
      <c r="F15">
        <v>1</v>
      </c>
      <c r="G15" s="43" t="s">
        <v>710</v>
      </c>
      <c r="H15" s="43" t="s">
        <v>803</v>
      </c>
      <c r="I15" s="43" t="s">
        <v>41</v>
      </c>
      <c r="J15" s="43" t="s">
        <v>800</v>
      </c>
    </row>
    <row r="16" spans="1:10" x14ac:dyDescent="0.45">
      <c r="C16" t="s">
        <v>42</v>
      </c>
      <c r="D16">
        <v>1</v>
      </c>
      <c r="E16">
        <v>1</v>
      </c>
      <c r="F16">
        <v>1</v>
      </c>
      <c r="G16" s="43" t="s">
        <v>710</v>
      </c>
      <c r="H16" s="43" t="s">
        <v>797</v>
      </c>
      <c r="I16" s="43" t="s">
        <v>372</v>
      </c>
      <c r="J16" s="43" t="s">
        <v>799</v>
      </c>
    </row>
    <row r="17" spans="3:10" x14ac:dyDescent="0.45">
      <c r="C17" t="s">
        <v>43</v>
      </c>
      <c r="D17">
        <v>1</v>
      </c>
      <c r="E17">
        <v>1</v>
      </c>
      <c r="F17">
        <v>1</v>
      </c>
      <c r="G17" s="43" t="s">
        <v>710</v>
      </c>
      <c r="H17" s="43" t="s">
        <v>795</v>
      </c>
      <c r="I17" s="43" t="s">
        <v>44</v>
      </c>
      <c r="J17" s="43" t="s">
        <v>778</v>
      </c>
    </row>
    <row r="18" spans="3:10" x14ac:dyDescent="0.45">
      <c r="C18" t="s">
        <v>45</v>
      </c>
      <c r="D18">
        <v>1</v>
      </c>
      <c r="E18">
        <v>1</v>
      </c>
      <c r="F18">
        <v>1</v>
      </c>
      <c r="G18" s="43" t="s">
        <v>710</v>
      </c>
      <c r="H18" s="43" t="s">
        <v>777</v>
      </c>
      <c r="I18" s="43" t="s">
        <v>46</v>
      </c>
      <c r="J18" s="43" t="s">
        <v>777</v>
      </c>
    </row>
    <row r="19" spans="3:10" x14ac:dyDescent="0.45">
      <c r="C19" t="s">
        <v>47</v>
      </c>
      <c r="D19">
        <v>1</v>
      </c>
      <c r="E19">
        <v>1</v>
      </c>
      <c r="F19">
        <v>1</v>
      </c>
      <c r="G19" s="43" t="s">
        <v>710</v>
      </c>
      <c r="H19" s="43" t="s">
        <v>797</v>
      </c>
      <c r="I19" s="43" t="s">
        <v>48</v>
      </c>
      <c r="J19" s="43" t="s">
        <v>799</v>
      </c>
    </row>
    <row r="20" spans="3:10" x14ac:dyDescent="0.45">
      <c r="C20" t="s">
        <v>49</v>
      </c>
      <c r="D20">
        <v>1</v>
      </c>
      <c r="E20">
        <v>1</v>
      </c>
      <c r="F20">
        <v>1</v>
      </c>
      <c r="G20" s="43" t="s">
        <v>710</v>
      </c>
      <c r="H20" s="43" t="s">
        <v>793</v>
      </c>
      <c r="I20" s="43" t="s">
        <v>50</v>
      </c>
      <c r="J20" s="43" t="s">
        <v>775</v>
      </c>
    </row>
    <row r="21" spans="3:10" x14ac:dyDescent="0.45">
      <c r="C21" t="s">
        <v>51</v>
      </c>
      <c r="D21">
        <v>1</v>
      </c>
      <c r="E21">
        <v>1</v>
      </c>
      <c r="F21">
        <v>1</v>
      </c>
      <c r="G21" s="43" t="s">
        <v>710</v>
      </c>
      <c r="H21" s="43" t="s">
        <v>803</v>
      </c>
      <c r="I21" s="43" t="s">
        <v>52</v>
      </c>
      <c r="J21" s="43" t="s">
        <v>800</v>
      </c>
    </row>
    <row r="22" spans="3:10" x14ac:dyDescent="0.45">
      <c r="C22" t="s">
        <v>53</v>
      </c>
      <c r="D22">
        <v>1</v>
      </c>
      <c r="E22">
        <v>1</v>
      </c>
      <c r="F22">
        <v>1</v>
      </c>
      <c r="G22" s="43" t="s">
        <v>710</v>
      </c>
      <c r="H22" s="43" t="s">
        <v>797</v>
      </c>
      <c r="I22" s="43" t="s">
        <v>54</v>
      </c>
      <c r="J22" s="43" t="s">
        <v>799</v>
      </c>
    </row>
    <row r="23" spans="3:10" x14ac:dyDescent="0.45">
      <c r="C23" t="s">
        <v>55</v>
      </c>
      <c r="D23">
        <v>1</v>
      </c>
      <c r="E23">
        <v>1</v>
      </c>
      <c r="F23">
        <v>1</v>
      </c>
      <c r="G23" s="43" t="s">
        <v>710</v>
      </c>
      <c r="H23" s="43" t="s">
        <v>777</v>
      </c>
      <c r="I23" s="43" t="s">
        <v>56</v>
      </c>
      <c r="J23" s="43" t="s">
        <v>777</v>
      </c>
    </row>
    <row r="24" spans="3:10" x14ac:dyDescent="0.45">
      <c r="C24" t="s">
        <v>57</v>
      </c>
      <c r="D24">
        <v>1</v>
      </c>
      <c r="E24">
        <v>1</v>
      </c>
      <c r="F24">
        <v>1</v>
      </c>
      <c r="G24" s="43" t="s">
        <v>710</v>
      </c>
      <c r="H24" s="43" t="s">
        <v>793</v>
      </c>
      <c r="I24" s="43" t="s">
        <v>58</v>
      </c>
      <c r="J24" s="43" t="s">
        <v>775</v>
      </c>
    </row>
    <row r="25" spans="3:10" x14ac:dyDescent="0.45">
      <c r="C25" t="s">
        <v>59</v>
      </c>
      <c r="D25">
        <v>1</v>
      </c>
      <c r="E25">
        <v>1</v>
      </c>
      <c r="F25">
        <v>1</v>
      </c>
      <c r="G25" s="43" t="s">
        <v>710</v>
      </c>
      <c r="H25" s="43" t="s">
        <v>797</v>
      </c>
      <c r="I25" s="43" t="s">
        <v>60</v>
      </c>
      <c r="J25" s="43" t="s">
        <v>799</v>
      </c>
    </row>
    <row r="26" spans="3:10" x14ac:dyDescent="0.45">
      <c r="C26" t="s">
        <v>61</v>
      </c>
      <c r="D26">
        <v>1</v>
      </c>
      <c r="E26">
        <v>1</v>
      </c>
      <c r="F26">
        <v>1</v>
      </c>
      <c r="G26" s="43" t="s">
        <v>710</v>
      </c>
      <c r="H26" s="43" t="s">
        <v>803</v>
      </c>
      <c r="I26" s="43" t="s">
        <v>423</v>
      </c>
      <c r="J26" s="43" t="s">
        <v>800</v>
      </c>
    </row>
    <row r="27" spans="3:10" x14ac:dyDescent="0.45">
      <c r="C27" t="s">
        <v>62</v>
      </c>
      <c r="D27">
        <v>1</v>
      </c>
      <c r="E27">
        <v>1</v>
      </c>
      <c r="F27">
        <v>1</v>
      </c>
      <c r="G27" s="43" t="s">
        <v>710</v>
      </c>
      <c r="H27" s="43" t="s">
        <v>777</v>
      </c>
      <c r="I27" s="43" t="s">
        <v>63</v>
      </c>
      <c r="J27" s="43" t="s">
        <v>777</v>
      </c>
    </row>
    <row r="28" spans="3:10" x14ac:dyDescent="0.45">
      <c r="C28" t="s">
        <v>64</v>
      </c>
      <c r="D28">
        <v>1</v>
      </c>
      <c r="E28">
        <v>1</v>
      </c>
      <c r="F28">
        <v>1</v>
      </c>
      <c r="G28" s="43" t="s">
        <v>710</v>
      </c>
      <c r="H28" s="43" t="s">
        <v>793</v>
      </c>
      <c r="I28" s="43" t="s">
        <v>65</v>
      </c>
      <c r="J28" s="43" t="s">
        <v>775</v>
      </c>
    </row>
    <row r="29" spans="3:10" x14ac:dyDescent="0.45">
      <c r="C29" t="s">
        <v>66</v>
      </c>
      <c r="D29">
        <v>1</v>
      </c>
      <c r="E29">
        <v>1</v>
      </c>
      <c r="F29">
        <v>1</v>
      </c>
      <c r="G29" s="43" t="s">
        <v>710</v>
      </c>
      <c r="H29" s="43" t="s">
        <v>803</v>
      </c>
      <c r="I29" s="43" t="s">
        <v>67</v>
      </c>
      <c r="J29" s="43" t="s">
        <v>800</v>
      </c>
    </row>
    <row r="30" spans="3:10" x14ac:dyDescent="0.45">
      <c r="C30" t="s">
        <v>68</v>
      </c>
      <c r="D30">
        <v>1</v>
      </c>
      <c r="E30">
        <v>1</v>
      </c>
      <c r="F30">
        <v>1</v>
      </c>
      <c r="G30" s="43" t="s">
        <v>710</v>
      </c>
      <c r="H30" s="43" t="s">
        <v>793</v>
      </c>
      <c r="I30" s="43" t="s">
        <v>69</v>
      </c>
      <c r="J30" s="43" t="s">
        <v>775</v>
      </c>
    </row>
    <row r="31" spans="3:10" x14ac:dyDescent="0.45">
      <c r="C31" t="s">
        <v>70</v>
      </c>
      <c r="D31">
        <v>1</v>
      </c>
      <c r="E31">
        <v>1</v>
      </c>
      <c r="F31">
        <v>1</v>
      </c>
      <c r="G31" s="43" t="s">
        <v>710</v>
      </c>
      <c r="H31" s="43" t="s">
        <v>803</v>
      </c>
      <c r="I31" s="43" t="s">
        <v>71</v>
      </c>
      <c r="J31" s="43" t="s">
        <v>800</v>
      </c>
    </row>
    <row r="32" spans="3:10" x14ac:dyDescent="0.45">
      <c r="C32" t="s">
        <v>72</v>
      </c>
      <c r="D32">
        <v>1</v>
      </c>
      <c r="E32">
        <v>1</v>
      </c>
      <c r="F32">
        <v>1</v>
      </c>
      <c r="G32" s="43" t="s">
        <v>710</v>
      </c>
      <c r="H32" s="43" t="s">
        <v>793</v>
      </c>
      <c r="I32" s="43" t="s">
        <v>73</v>
      </c>
      <c r="J32" s="43" t="s">
        <v>775</v>
      </c>
    </row>
    <row r="33" spans="3:10" x14ac:dyDescent="0.45">
      <c r="C33" t="s">
        <v>74</v>
      </c>
      <c r="D33">
        <v>1</v>
      </c>
      <c r="E33">
        <v>1</v>
      </c>
      <c r="F33">
        <v>1</v>
      </c>
      <c r="G33" s="43" t="s">
        <v>710</v>
      </c>
      <c r="H33" s="43" t="s">
        <v>779</v>
      </c>
      <c r="I33" s="43" t="s">
        <v>75</v>
      </c>
      <c r="J33" s="43" t="s">
        <v>799</v>
      </c>
    </row>
    <row r="34" spans="3:10" x14ac:dyDescent="0.45">
      <c r="C34" t="s">
        <v>76</v>
      </c>
      <c r="D34">
        <v>1</v>
      </c>
      <c r="E34">
        <v>1</v>
      </c>
      <c r="F34">
        <v>1</v>
      </c>
      <c r="G34" s="43" t="s">
        <v>710</v>
      </c>
      <c r="H34" s="43" t="s">
        <v>793</v>
      </c>
      <c r="I34" s="43" t="s">
        <v>475</v>
      </c>
      <c r="J34" s="43" t="s">
        <v>775</v>
      </c>
    </row>
    <row r="35" spans="3:10" x14ac:dyDescent="0.45">
      <c r="C35" t="s">
        <v>801</v>
      </c>
      <c r="D35">
        <v>1</v>
      </c>
      <c r="E35">
        <v>1</v>
      </c>
      <c r="F35">
        <v>1</v>
      </c>
      <c r="G35" s="43" t="s">
        <v>710</v>
      </c>
      <c r="H35" s="43" t="s">
        <v>793</v>
      </c>
      <c r="I35" s="43" t="s">
        <v>77</v>
      </c>
      <c r="J35" s="43" t="s">
        <v>775</v>
      </c>
    </row>
    <row r="36" spans="3:10" x14ac:dyDescent="0.45">
      <c r="C36" t="s">
        <v>78</v>
      </c>
      <c r="D36">
        <v>1</v>
      </c>
      <c r="E36">
        <v>1</v>
      </c>
      <c r="F36">
        <v>1</v>
      </c>
      <c r="G36" s="43" t="s">
        <v>710</v>
      </c>
      <c r="H36" s="43" t="s">
        <v>793</v>
      </c>
      <c r="I36" s="43" t="s">
        <v>79</v>
      </c>
      <c r="J36" s="43" t="s">
        <v>775</v>
      </c>
    </row>
    <row r="37" spans="3:10" x14ac:dyDescent="0.45">
      <c r="C37" t="s">
        <v>80</v>
      </c>
      <c r="D37">
        <v>1</v>
      </c>
      <c r="E37">
        <v>1</v>
      </c>
      <c r="F37">
        <v>1</v>
      </c>
      <c r="G37" s="43" t="s">
        <v>710</v>
      </c>
      <c r="H37" s="43" t="s">
        <v>797</v>
      </c>
      <c r="I37" s="43" t="s">
        <v>81</v>
      </c>
      <c r="J37" s="43" t="s">
        <v>799</v>
      </c>
    </row>
    <row r="38" spans="3:10" x14ac:dyDescent="0.45">
      <c r="C38" t="s">
        <v>82</v>
      </c>
      <c r="D38">
        <v>1</v>
      </c>
      <c r="E38">
        <v>1</v>
      </c>
      <c r="F38">
        <v>1</v>
      </c>
      <c r="G38" s="43" t="s">
        <v>710</v>
      </c>
      <c r="H38" s="43" t="s">
        <v>794</v>
      </c>
      <c r="I38" s="43" t="s">
        <v>83</v>
      </c>
      <c r="J38" s="43" t="s">
        <v>82</v>
      </c>
    </row>
    <row r="39" spans="3:10" x14ac:dyDescent="0.45">
      <c r="C39" t="s">
        <v>84</v>
      </c>
      <c r="D39">
        <v>1</v>
      </c>
      <c r="E39">
        <v>1</v>
      </c>
      <c r="F39">
        <v>1</v>
      </c>
      <c r="G39" s="43" t="s">
        <v>710</v>
      </c>
      <c r="H39" s="43" t="s">
        <v>797</v>
      </c>
      <c r="I39" s="43" t="s">
        <v>85</v>
      </c>
      <c r="J39" s="43" t="s">
        <v>799</v>
      </c>
    </row>
    <row r="40" spans="3:10" x14ac:dyDescent="0.45">
      <c r="C40" t="s">
        <v>86</v>
      </c>
      <c r="D40">
        <v>1</v>
      </c>
      <c r="E40">
        <v>1</v>
      </c>
      <c r="F40">
        <v>1</v>
      </c>
      <c r="G40" s="43" t="s">
        <v>710</v>
      </c>
      <c r="H40" s="43" t="s">
        <v>793</v>
      </c>
      <c r="I40" s="43" t="s">
        <v>373</v>
      </c>
      <c r="J40" s="43" t="s">
        <v>775</v>
      </c>
    </row>
    <row r="41" spans="3:10" x14ac:dyDescent="0.45">
      <c r="C41" t="s">
        <v>87</v>
      </c>
      <c r="D41">
        <v>1</v>
      </c>
      <c r="E41">
        <v>1</v>
      </c>
      <c r="F41">
        <v>1</v>
      </c>
      <c r="G41" s="43" t="s">
        <v>710</v>
      </c>
      <c r="H41" s="43" t="s">
        <v>793</v>
      </c>
      <c r="I41" s="43" t="s">
        <v>88</v>
      </c>
      <c r="J41" s="43" t="s">
        <v>775</v>
      </c>
    </row>
    <row r="42" spans="3:10" x14ac:dyDescent="0.45">
      <c r="C42" t="s">
        <v>89</v>
      </c>
      <c r="D42">
        <v>1</v>
      </c>
      <c r="E42">
        <v>1</v>
      </c>
      <c r="F42">
        <v>1</v>
      </c>
      <c r="G42" s="43" t="s">
        <v>710</v>
      </c>
      <c r="H42" s="43" t="s">
        <v>793</v>
      </c>
      <c r="I42" s="43" t="s">
        <v>90</v>
      </c>
      <c r="J42" s="43" t="s">
        <v>775</v>
      </c>
    </row>
    <row r="43" spans="3:10" x14ac:dyDescent="0.45">
      <c r="C43" t="s">
        <v>91</v>
      </c>
      <c r="D43">
        <v>1</v>
      </c>
      <c r="E43">
        <v>1</v>
      </c>
      <c r="F43">
        <v>1</v>
      </c>
      <c r="G43" s="43" t="s">
        <v>710</v>
      </c>
      <c r="H43" s="43" t="s">
        <v>797</v>
      </c>
      <c r="I43" s="43" t="s">
        <v>92</v>
      </c>
      <c r="J43" s="43" t="s">
        <v>799</v>
      </c>
    </row>
    <row r="44" spans="3:10" x14ac:dyDescent="0.45">
      <c r="C44" t="s">
        <v>93</v>
      </c>
      <c r="D44">
        <v>1</v>
      </c>
      <c r="E44">
        <v>1</v>
      </c>
      <c r="F44">
        <v>1</v>
      </c>
      <c r="G44" s="43" t="s">
        <v>710</v>
      </c>
      <c r="H44" s="43" t="s">
        <v>793</v>
      </c>
      <c r="I44" s="43" t="s">
        <v>94</v>
      </c>
      <c r="J44" s="43" t="s">
        <v>775</v>
      </c>
    </row>
    <row r="45" spans="3:10" x14ac:dyDescent="0.45">
      <c r="C45" t="s">
        <v>95</v>
      </c>
      <c r="D45">
        <v>1</v>
      </c>
      <c r="E45">
        <v>1</v>
      </c>
      <c r="F45">
        <v>1</v>
      </c>
      <c r="G45" s="43" t="s">
        <v>710</v>
      </c>
      <c r="H45" s="43" t="s">
        <v>777</v>
      </c>
      <c r="I45" s="43" t="s">
        <v>96</v>
      </c>
      <c r="J45" s="43" t="s">
        <v>777</v>
      </c>
    </row>
    <row r="46" spans="3:10" x14ac:dyDescent="0.45">
      <c r="C46" t="s">
        <v>97</v>
      </c>
      <c r="D46">
        <v>1</v>
      </c>
      <c r="E46">
        <v>1</v>
      </c>
      <c r="F46">
        <v>1</v>
      </c>
      <c r="G46" s="43" t="s">
        <v>710</v>
      </c>
      <c r="H46" s="43" t="s">
        <v>797</v>
      </c>
      <c r="I46" s="43" t="s">
        <v>98</v>
      </c>
      <c r="J46" s="43" t="s">
        <v>799</v>
      </c>
    </row>
    <row r="47" spans="3:10" x14ac:dyDescent="0.45">
      <c r="C47" t="s">
        <v>99</v>
      </c>
      <c r="D47">
        <v>1</v>
      </c>
      <c r="E47">
        <v>1</v>
      </c>
      <c r="F47">
        <v>1</v>
      </c>
      <c r="G47" s="43" t="s">
        <v>710</v>
      </c>
      <c r="H47" s="43" t="s">
        <v>777</v>
      </c>
      <c r="I47" s="43" t="s">
        <v>374</v>
      </c>
      <c r="J47" s="43" t="s">
        <v>777</v>
      </c>
    </row>
    <row r="48" spans="3:10" x14ac:dyDescent="0.45">
      <c r="C48" t="s">
        <v>100</v>
      </c>
      <c r="D48">
        <v>1</v>
      </c>
      <c r="E48">
        <v>1</v>
      </c>
      <c r="F48">
        <v>1</v>
      </c>
      <c r="G48" s="43" t="s">
        <v>710</v>
      </c>
      <c r="H48" s="43" t="s">
        <v>777</v>
      </c>
      <c r="I48" s="43" t="s">
        <v>101</v>
      </c>
      <c r="J48" s="43" t="s">
        <v>777</v>
      </c>
    </row>
    <row r="49" spans="3:10" x14ac:dyDescent="0.45">
      <c r="C49" t="s">
        <v>102</v>
      </c>
      <c r="D49">
        <v>1</v>
      </c>
      <c r="E49">
        <v>1</v>
      </c>
      <c r="F49">
        <v>1</v>
      </c>
      <c r="G49" s="43" t="s">
        <v>710</v>
      </c>
      <c r="H49" s="43" t="s">
        <v>777</v>
      </c>
      <c r="I49" s="43" t="s">
        <v>103</v>
      </c>
      <c r="J49" s="43" t="s">
        <v>777</v>
      </c>
    </row>
    <row r="50" spans="3:10" x14ac:dyDescent="0.45">
      <c r="C50" t="s">
        <v>104</v>
      </c>
      <c r="D50">
        <v>1</v>
      </c>
      <c r="E50">
        <v>1</v>
      </c>
      <c r="F50">
        <v>1</v>
      </c>
      <c r="G50" s="43" t="s">
        <v>710</v>
      </c>
      <c r="H50" s="43" t="s">
        <v>793</v>
      </c>
      <c r="I50" s="43" t="s">
        <v>375</v>
      </c>
      <c r="J50" s="43" t="s">
        <v>775</v>
      </c>
    </row>
    <row r="51" spans="3:10" x14ac:dyDescent="0.45">
      <c r="C51" t="s">
        <v>105</v>
      </c>
      <c r="D51">
        <v>1</v>
      </c>
      <c r="E51">
        <v>1</v>
      </c>
      <c r="F51">
        <v>1</v>
      </c>
      <c r="G51" s="43" t="s">
        <v>710</v>
      </c>
      <c r="H51" s="43" t="s">
        <v>797</v>
      </c>
      <c r="I51" s="43" t="s">
        <v>503</v>
      </c>
      <c r="J51" s="43" t="s">
        <v>799</v>
      </c>
    </row>
    <row r="52" spans="3:10" x14ac:dyDescent="0.45">
      <c r="C52" t="s">
        <v>106</v>
      </c>
      <c r="D52">
        <v>1</v>
      </c>
      <c r="E52">
        <v>1</v>
      </c>
      <c r="F52">
        <v>1</v>
      </c>
      <c r="G52" s="43" t="s">
        <v>710</v>
      </c>
      <c r="H52" s="43" t="s">
        <v>797</v>
      </c>
      <c r="I52" s="43" t="s">
        <v>107</v>
      </c>
      <c r="J52" s="43" t="s">
        <v>799</v>
      </c>
    </row>
    <row r="53" spans="3:10" x14ac:dyDescent="0.45">
      <c r="C53" t="s">
        <v>108</v>
      </c>
      <c r="D53">
        <v>1</v>
      </c>
      <c r="E53">
        <v>1</v>
      </c>
      <c r="F53">
        <v>1</v>
      </c>
      <c r="G53" s="43" t="s">
        <v>710</v>
      </c>
      <c r="H53" s="43" t="s">
        <v>797</v>
      </c>
      <c r="I53" s="43" t="s">
        <v>109</v>
      </c>
      <c r="J53" s="43" t="s">
        <v>799</v>
      </c>
    </row>
    <row r="54" spans="3:10" x14ac:dyDescent="0.45">
      <c r="C54" t="s">
        <v>110</v>
      </c>
      <c r="D54">
        <v>1</v>
      </c>
      <c r="E54">
        <v>1</v>
      </c>
      <c r="F54">
        <v>1</v>
      </c>
      <c r="G54" s="43" t="s">
        <v>710</v>
      </c>
      <c r="H54" s="43" t="s">
        <v>793</v>
      </c>
      <c r="I54" s="43" t="s">
        <v>111</v>
      </c>
      <c r="J54" s="43" t="s">
        <v>776</v>
      </c>
    </row>
    <row r="55" spans="3:10" x14ac:dyDescent="0.45">
      <c r="C55" t="s">
        <v>112</v>
      </c>
      <c r="D55">
        <v>1</v>
      </c>
      <c r="E55">
        <v>1</v>
      </c>
      <c r="F55">
        <v>1</v>
      </c>
      <c r="G55" s="43" t="s">
        <v>710</v>
      </c>
      <c r="H55" s="43" t="s">
        <v>797</v>
      </c>
      <c r="I55" s="43" t="s">
        <v>113</v>
      </c>
      <c r="J55" s="43" t="s">
        <v>799</v>
      </c>
    </row>
    <row r="56" spans="3:10" x14ac:dyDescent="0.45">
      <c r="C56" t="s">
        <v>114</v>
      </c>
      <c r="D56">
        <v>1</v>
      </c>
      <c r="E56">
        <v>1</v>
      </c>
      <c r="F56">
        <v>1</v>
      </c>
      <c r="G56" s="43" t="s">
        <v>710</v>
      </c>
      <c r="H56" s="43" t="s">
        <v>793</v>
      </c>
      <c r="I56" s="43" t="s">
        <v>115</v>
      </c>
      <c r="J56" s="43" t="s">
        <v>775</v>
      </c>
    </row>
    <row r="57" spans="3:10" x14ac:dyDescent="0.45">
      <c r="C57" t="s">
        <v>116</v>
      </c>
      <c r="D57">
        <v>1</v>
      </c>
      <c r="E57">
        <v>1</v>
      </c>
      <c r="F57">
        <v>1</v>
      </c>
      <c r="G57" s="43" t="s">
        <v>710</v>
      </c>
      <c r="H57" s="43" t="s">
        <v>793</v>
      </c>
      <c r="I57" s="43" t="s">
        <v>117</v>
      </c>
      <c r="J57" s="43" t="s">
        <v>775</v>
      </c>
    </row>
    <row r="58" spans="3:10" x14ac:dyDescent="0.45">
      <c r="C58" t="s">
        <v>118</v>
      </c>
      <c r="D58">
        <v>1</v>
      </c>
      <c r="E58">
        <v>1</v>
      </c>
      <c r="F58">
        <v>1</v>
      </c>
      <c r="G58" s="43" t="s">
        <v>710</v>
      </c>
      <c r="H58" s="43" t="s">
        <v>777</v>
      </c>
      <c r="I58" s="43" t="s">
        <v>119</v>
      </c>
      <c r="J58" s="43" t="s">
        <v>777</v>
      </c>
    </row>
    <row r="59" spans="3:10" x14ac:dyDescent="0.45">
      <c r="C59" t="s">
        <v>120</v>
      </c>
      <c r="D59">
        <v>1</v>
      </c>
      <c r="E59">
        <v>1</v>
      </c>
      <c r="F59">
        <v>1</v>
      </c>
      <c r="G59" s="43" t="s">
        <v>710</v>
      </c>
      <c r="H59" s="43" t="s">
        <v>793</v>
      </c>
      <c r="I59" s="43" t="s">
        <v>121</v>
      </c>
      <c r="J59" s="43" t="s">
        <v>775</v>
      </c>
    </row>
    <row r="60" spans="3:10" x14ac:dyDescent="0.45">
      <c r="C60" t="s">
        <v>122</v>
      </c>
      <c r="D60">
        <v>1</v>
      </c>
      <c r="E60">
        <v>1</v>
      </c>
      <c r="F60">
        <v>1</v>
      </c>
      <c r="G60" s="43" t="s">
        <v>710</v>
      </c>
      <c r="H60" s="43" t="s">
        <v>803</v>
      </c>
      <c r="I60" s="43" t="s">
        <v>476</v>
      </c>
      <c r="J60" s="43" t="s">
        <v>800</v>
      </c>
    </row>
    <row r="61" spans="3:10" x14ac:dyDescent="0.45">
      <c r="C61" t="s">
        <v>123</v>
      </c>
      <c r="D61">
        <v>1</v>
      </c>
      <c r="E61">
        <v>1</v>
      </c>
      <c r="F61">
        <v>1</v>
      </c>
      <c r="G61" s="43" t="s">
        <v>710</v>
      </c>
      <c r="H61" s="43" t="s">
        <v>777</v>
      </c>
      <c r="I61" s="43" t="s">
        <v>124</v>
      </c>
      <c r="J61" s="43" t="s">
        <v>777</v>
      </c>
    </row>
    <row r="62" spans="3:10" x14ac:dyDescent="0.45">
      <c r="C62" t="s">
        <v>125</v>
      </c>
      <c r="D62">
        <v>1</v>
      </c>
      <c r="E62">
        <v>1</v>
      </c>
      <c r="F62">
        <v>1</v>
      </c>
      <c r="G62" s="43" t="s">
        <v>710</v>
      </c>
      <c r="H62" s="43" t="s">
        <v>777</v>
      </c>
      <c r="I62" s="43" t="s">
        <v>126</v>
      </c>
      <c r="J62" s="43" t="s">
        <v>777</v>
      </c>
    </row>
    <row r="63" spans="3:10" x14ac:dyDescent="0.45">
      <c r="C63" t="s">
        <v>127</v>
      </c>
      <c r="D63">
        <v>1</v>
      </c>
      <c r="E63">
        <v>1</v>
      </c>
      <c r="F63">
        <v>1</v>
      </c>
      <c r="G63" s="43" t="s">
        <v>710</v>
      </c>
      <c r="H63" s="43" t="s">
        <v>793</v>
      </c>
      <c r="I63" s="43" t="s">
        <v>128</v>
      </c>
      <c r="J63" s="43" t="s">
        <v>775</v>
      </c>
    </row>
    <row r="64" spans="3:10" x14ac:dyDescent="0.45">
      <c r="C64" t="s">
        <v>129</v>
      </c>
      <c r="D64">
        <v>1</v>
      </c>
      <c r="E64">
        <v>1</v>
      </c>
      <c r="F64">
        <v>1</v>
      </c>
      <c r="G64" s="43" t="s">
        <v>710</v>
      </c>
      <c r="H64" s="43" t="s">
        <v>793</v>
      </c>
      <c r="I64" s="43" t="s">
        <v>130</v>
      </c>
      <c r="J64" s="43" t="s">
        <v>775</v>
      </c>
    </row>
    <row r="65" spans="3:10" x14ac:dyDescent="0.45">
      <c r="C65" t="s">
        <v>131</v>
      </c>
      <c r="D65">
        <v>1</v>
      </c>
      <c r="E65">
        <v>1</v>
      </c>
      <c r="F65">
        <v>1</v>
      </c>
      <c r="G65" s="43" t="s">
        <v>710</v>
      </c>
      <c r="H65" s="43" t="s">
        <v>803</v>
      </c>
      <c r="I65" s="43" t="s">
        <v>132</v>
      </c>
      <c r="J65" s="43" t="s">
        <v>778</v>
      </c>
    </row>
    <row r="66" spans="3:10" x14ac:dyDescent="0.45">
      <c r="C66" t="s">
        <v>133</v>
      </c>
      <c r="D66">
        <v>1</v>
      </c>
      <c r="E66">
        <v>1</v>
      </c>
      <c r="F66">
        <v>1</v>
      </c>
      <c r="G66" s="43" t="s">
        <v>710</v>
      </c>
      <c r="H66" s="43" t="s">
        <v>777</v>
      </c>
      <c r="I66" s="43" t="s">
        <v>134</v>
      </c>
      <c r="J66" s="43" t="s">
        <v>777</v>
      </c>
    </row>
    <row r="67" spans="3:10" x14ac:dyDescent="0.45">
      <c r="C67" t="s">
        <v>135</v>
      </c>
      <c r="D67">
        <v>1</v>
      </c>
      <c r="E67">
        <v>1</v>
      </c>
      <c r="F67">
        <v>1</v>
      </c>
      <c r="G67" s="43" t="s">
        <v>710</v>
      </c>
      <c r="H67" s="43" t="s">
        <v>793</v>
      </c>
      <c r="I67" s="43" t="s">
        <v>136</v>
      </c>
      <c r="J67" s="43" t="s">
        <v>775</v>
      </c>
    </row>
    <row r="68" spans="3:10" x14ac:dyDescent="0.45">
      <c r="C68" t="s">
        <v>137</v>
      </c>
      <c r="D68">
        <v>1</v>
      </c>
      <c r="E68">
        <v>1</v>
      </c>
      <c r="F68">
        <v>1</v>
      </c>
      <c r="G68" s="43" t="s">
        <v>710</v>
      </c>
      <c r="H68" s="43" t="s">
        <v>777</v>
      </c>
      <c r="I68" s="43" t="s">
        <v>138</v>
      </c>
      <c r="J68" s="43" t="s">
        <v>777</v>
      </c>
    </row>
    <row r="69" spans="3:10" x14ac:dyDescent="0.45">
      <c r="C69" t="s">
        <v>139</v>
      </c>
      <c r="D69">
        <v>1</v>
      </c>
      <c r="E69">
        <v>1</v>
      </c>
      <c r="F69">
        <v>1</v>
      </c>
      <c r="G69" s="43" t="s">
        <v>710</v>
      </c>
      <c r="H69" s="43" t="s">
        <v>797</v>
      </c>
      <c r="I69" s="43" t="s">
        <v>477</v>
      </c>
      <c r="J69" s="43" t="s">
        <v>799</v>
      </c>
    </row>
    <row r="70" spans="3:10" x14ac:dyDescent="0.45">
      <c r="C70" t="s">
        <v>140</v>
      </c>
      <c r="D70">
        <v>1</v>
      </c>
      <c r="E70">
        <v>1</v>
      </c>
      <c r="F70">
        <v>1</v>
      </c>
      <c r="G70" s="43" t="s">
        <v>710</v>
      </c>
      <c r="H70" s="43" t="s">
        <v>797</v>
      </c>
      <c r="I70" s="43" t="s">
        <v>141</v>
      </c>
      <c r="J70" s="43" t="s">
        <v>799</v>
      </c>
    </row>
    <row r="71" spans="3:10" x14ac:dyDescent="0.45">
      <c r="C71" t="s">
        <v>142</v>
      </c>
      <c r="D71">
        <v>1</v>
      </c>
      <c r="E71">
        <v>1</v>
      </c>
      <c r="F71">
        <v>1</v>
      </c>
      <c r="G71" s="43" t="s">
        <v>710</v>
      </c>
      <c r="H71" s="43" t="s">
        <v>793</v>
      </c>
      <c r="I71" s="43" t="s">
        <v>143</v>
      </c>
      <c r="J71" s="43" t="s">
        <v>775</v>
      </c>
    </row>
    <row r="72" spans="3:10" x14ac:dyDescent="0.45">
      <c r="C72" t="s">
        <v>144</v>
      </c>
      <c r="D72">
        <v>1</v>
      </c>
      <c r="E72">
        <v>1</v>
      </c>
      <c r="F72">
        <v>1</v>
      </c>
      <c r="G72" s="43" t="s">
        <v>710</v>
      </c>
      <c r="H72" s="43" t="s">
        <v>793</v>
      </c>
      <c r="I72" s="43" t="s">
        <v>145</v>
      </c>
      <c r="J72" s="43" t="s">
        <v>775</v>
      </c>
    </row>
    <row r="73" spans="3:10" x14ac:dyDescent="0.45">
      <c r="C73" t="s">
        <v>146</v>
      </c>
      <c r="D73">
        <v>1</v>
      </c>
      <c r="E73">
        <v>1</v>
      </c>
      <c r="F73">
        <v>1</v>
      </c>
      <c r="G73" s="43" t="s">
        <v>710</v>
      </c>
      <c r="H73" s="43" t="s">
        <v>797</v>
      </c>
      <c r="I73" s="43" t="s">
        <v>147</v>
      </c>
      <c r="J73" s="43" t="s">
        <v>799</v>
      </c>
    </row>
    <row r="74" spans="3:10" x14ac:dyDescent="0.45">
      <c r="C74" t="s">
        <v>148</v>
      </c>
      <c r="D74">
        <v>1</v>
      </c>
      <c r="E74">
        <v>1</v>
      </c>
      <c r="F74">
        <v>1</v>
      </c>
      <c r="G74" s="43" t="s">
        <v>710</v>
      </c>
      <c r="H74" s="43" t="s">
        <v>797</v>
      </c>
      <c r="I74" s="43" t="s">
        <v>149</v>
      </c>
      <c r="J74" s="43" t="s">
        <v>799</v>
      </c>
    </row>
    <row r="75" spans="3:10" x14ac:dyDescent="0.45">
      <c r="C75" t="s">
        <v>150</v>
      </c>
      <c r="D75">
        <v>1</v>
      </c>
      <c r="E75">
        <v>1</v>
      </c>
      <c r="F75">
        <v>1</v>
      </c>
      <c r="G75" s="43" t="s">
        <v>710</v>
      </c>
      <c r="H75" s="43" t="s">
        <v>777</v>
      </c>
      <c r="I75" s="43" t="s">
        <v>512</v>
      </c>
      <c r="J75" s="43" t="s">
        <v>777</v>
      </c>
    </row>
    <row r="76" spans="3:10" x14ac:dyDescent="0.45">
      <c r="C76" t="s">
        <v>151</v>
      </c>
      <c r="D76">
        <v>1</v>
      </c>
      <c r="E76">
        <v>1</v>
      </c>
      <c r="F76">
        <v>1</v>
      </c>
      <c r="G76" s="43" t="s">
        <v>710</v>
      </c>
      <c r="H76" s="43" t="s">
        <v>797</v>
      </c>
      <c r="I76" s="43" t="s">
        <v>152</v>
      </c>
      <c r="J76" s="43" t="s">
        <v>799</v>
      </c>
    </row>
    <row r="77" spans="3:10" x14ac:dyDescent="0.45">
      <c r="C77" t="s">
        <v>153</v>
      </c>
      <c r="D77">
        <v>1</v>
      </c>
      <c r="E77">
        <v>1</v>
      </c>
      <c r="F77">
        <v>1</v>
      </c>
      <c r="G77" s="43" t="s">
        <v>710</v>
      </c>
      <c r="H77" s="43" t="s">
        <v>777</v>
      </c>
      <c r="I77" s="43" t="s">
        <v>154</v>
      </c>
      <c r="J77" s="43" t="s">
        <v>777</v>
      </c>
    </row>
    <row r="78" spans="3:10" x14ac:dyDescent="0.45">
      <c r="C78" t="s">
        <v>155</v>
      </c>
      <c r="D78">
        <v>1</v>
      </c>
      <c r="E78">
        <v>1</v>
      </c>
      <c r="F78">
        <v>1</v>
      </c>
      <c r="G78" s="43" t="s">
        <v>710</v>
      </c>
      <c r="H78" s="43" t="s">
        <v>777</v>
      </c>
      <c r="I78" s="43" t="s">
        <v>376</v>
      </c>
      <c r="J78" s="43" t="s">
        <v>777</v>
      </c>
    </row>
    <row r="79" spans="3:10" x14ac:dyDescent="0.45">
      <c r="C79" t="s">
        <v>156</v>
      </c>
      <c r="D79">
        <v>1</v>
      </c>
      <c r="E79">
        <v>1</v>
      </c>
      <c r="F79">
        <v>1</v>
      </c>
      <c r="G79" s="43" t="s">
        <v>710</v>
      </c>
      <c r="H79" s="43" t="s">
        <v>794</v>
      </c>
      <c r="I79" s="43" t="s">
        <v>157</v>
      </c>
      <c r="J79" s="43" t="s">
        <v>156</v>
      </c>
    </row>
    <row r="80" spans="3:10" x14ac:dyDescent="0.45">
      <c r="C80" t="s">
        <v>158</v>
      </c>
      <c r="D80">
        <v>1</v>
      </c>
      <c r="E80">
        <v>1</v>
      </c>
      <c r="F80">
        <v>1</v>
      </c>
      <c r="G80" s="43" t="s">
        <v>710</v>
      </c>
      <c r="H80" s="43" t="s">
        <v>803</v>
      </c>
      <c r="I80" s="43" t="s">
        <v>159</v>
      </c>
      <c r="J80" s="43" t="s">
        <v>800</v>
      </c>
    </row>
    <row r="81" spans="3:10" x14ac:dyDescent="0.45">
      <c r="C81" t="s">
        <v>160</v>
      </c>
      <c r="D81">
        <v>1</v>
      </c>
      <c r="E81">
        <v>1</v>
      </c>
      <c r="F81">
        <v>1</v>
      </c>
      <c r="G81" s="43" t="s">
        <v>710</v>
      </c>
      <c r="H81" s="43" t="s">
        <v>793</v>
      </c>
      <c r="I81" s="43" t="s">
        <v>161</v>
      </c>
      <c r="J81" s="43" t="s">
        <v>776</v>
      </c>
    </row>
    <row r="82" spans="3:10" x14ac:dyDescent="0.45">
      <c r="C82" t="s">
        <v>162</v>
      </c>
      <c r="D82">
        <v>1</v>
      </c>
      <c r="E82">
        <v>1</v>
      </c>
      <c r="F82">
        <v>1</v>
      </c>
      <c r="G82" s="43" t="s">
        <v>710</v>
      </c>
      <c r="H82" s="43" t="s">
        <v>793</v>
      </c>
      <c r="I82" s="43" t="s">
        <v>163</v>
      </c>
      <c r="J82" s="43" t="s">
        <v>776</v>
      </c>
    </row>
    <row r="83" spans="3:10" x14ac:dyDescent="0.45">
      <c r="C83" t="s">
        <v>164</v>
      </c>
      <c r="D83">
        <v>1</v>
      </c>
      <c r="E83">
        <v>1</v>
      </c>
      <c r="F83">
        <v>1</v>
      </c>
      <c r="G83" s="43" t="s">
        <v>710</v>
      </c>
      <c r="H83" s="43" t="s">
        <v>777</v>
      </c>
      <c r="I83" s="43" t="s">
        <v>165</v>
      </c>
      <c r="J83" s="43" t="s">
        <v>777</v>
      </c>
    </row>
    <row r="84" spans="3:10" x14ac:dyDescent="0.45">
      <c r="C84" t="s">
        <v>166</v>
      </c>
      <c r="D84">
        <v>1</v>
      </c>
      <c r="E84">
        <v>1</v>
      </c>
      <c r="F84">
        <v>1</v>
      </c>
      <c r="G84" s="43" t="s">
        <v>710</v>
      </c>
      <c r="H84" s="43" t="s">
        <v>793</v>
      </c>
      <c r="I84" s="43" t="s">
        <v>167</v>
      </c>
      <c r="J84" s="43" t="s">
        <v>776</v>
      </c>
    </row>
    <row r="85" spans="3:10" x14ac:dyDescent="0.45">
      <c r="C85" t="s">
        <v>168</v>
      </c>
      <c r="D85">
        <v>1</v>
      </c>
      <c r="E85">
        <v>1</v>
      </c>
      <c r="F85">
        <v>1</v>
      </c>
      <c r="G85" s="43" t="s">
        <v>710</v>
      </c>
      <c r="H85" s="43" t="s">
        <v>777</v>
      </c>
      <c r="I85" s="43" t="s">
        <v>169</v>
      </c>
      <c r="J85" s="43" t="s">
        <v>777</v>
      </c>
    </row>
    <row r="86" spans="3:10" x14ac:dyDescent="0.45">
      <c r="C86" t="s">
        <v>170</v>
      </c>
      <c r="D86">
        <v>1</v>
      </c>
      <c r="E86">
        <v>1</v>
      </c>
      <c r="F86">
        <v>1</v>
      </c>
      <c r="G86" s="43" t="s">
        <v>710</v>
      </c>
      <c r="H86" s="43" t="s">
        <v>797</v>
      </c>
      <c r="I86" s="43" t="s">
        <v>377</v>
      </c>
      <c r="J86" s="43" t="s">
        <v>799</v>
      </c>
    </row>
    <row r="87" spans="3:10" x14ac:dyDescent="0.45">
      <c r="C87" t="s">
        <v>171</v>
      </c>
      <c r="D87">
        <v>1</v>
      </c>
      <c r="E87">
        <v>1</v>
      </c>
      <c r="F87">
        <v>1</v>
      </c>
      <c r="G87" s="43" t="s">
        <v>710</v>
      </c>
      <c r="H87" s="43" t="s">
        <v>796</v>
      </c>
      <c r="I87" s="43" t="s">
        <v>172</v>
      </c>
      <c r="J87" s="43" t="s">
        <v>800</v>
      </c>
    </row>
    <row r="88" spans="3:10" x14ac:dyDescent="0.45">
      <c r="C88" t="s">
        <v>173</v>
      </c>
      <c r="D88">
        <v>1</v>
      </c>
      <c r="E88">
        <v>1</v>
      </c>
      <c r="F88">
        <v>1</v>
      </c>
      <c r="G88" s="43" t="s">
        <v>710</v>
      </c>
      <c r="H88" s="43" t="s">
        <v>793</v>
      </c>
      <c r="I88" s="43" t="s">
        <v>174</v>
      </c>
      <c r="J88" s="43" t="s">
        <v>776</v>
      </c>
    </row>
    <row r="89" spans="3:10" x14ac:dyDescent="0.45">
      <c r="C89" t="s">
        <v>175</v>
      </c>
      <c r="D89">
        <v>1</v>
      </c>
      <c r="E89">
        <v>1</v>
      </c>
      <c r="F89">
        <v>1</v>
      </c>
      <c r="G89" s="43" t="s">
        <v>710</v>
      </c>
      <c r="H89" s="43" t="s">
        <v>795</v>
      </c>
      <c r="I89" s="43" t="s">
        <v>176</v>
      </c>
      <c r="J89" s="43" t="s">
        <v>778</v>
      </c>
    </row>
    <row r="90" spans="3:10" x14ac:dyDescent="0.45">
      <c r="C90" t="s">
        <v>177</v>
      </c>
      <c r="D90">
        <v>1</v>
      </c>
      <c r="E90">
        <v>1</v>
      </c>
      <c r="F90">
        <v>1</v>
      </c>
      <c r="G90" s="43" t="s">
        <v>710</v>
      </c>
      <c r="H90" s="43" t="s">
        <v>793</v>
      </c>
      <c r="I90" s="43" t="s">
        <v>178</v>
      </c>
      <c r="J90" s="43" t="s">
        <v>775</v>
      </c>
    </row>
    <row r="91" spans="3:10" x14ac:dyDescent="0.45">
      <c r="C91" t="s">
        <v>179</v>
      </c>
      <c r="D91">
        <v>1</v>
      </c>
      <c r="E91">
        <v>1</v>
      </c>
      <c r="F91">
        <v>1</v>
      </c>
      <c r="G91" s="43" t="s">
        <v>710</v>
      </c>
      <c r="H91" s="43" t="s">
        <v>803</v>
      </c>
      <c r="I91" s="43" t="s">
        <v>478</v>
      </c>
      <c r="J91" s="43" t="s">
        <v>800</v>
      </c>
    </row>
    <row r="92" spans="3:10" x14ac:dyDescent="0.45">
      <c r="C92" t="s">
        <v>180</v>
      </c>
      <c r="D92">
        <v>1</v>
      </c>
      <c r="E92">
        <v>1</v>
      </c>
      <c r="F92">
        <v>1</v>
      </c>
      <c r="G92" s="43" t="s">
        <v>710</v>
      </c>
      <c r="H92" s="43" t="s">
        <v>777</v>
      </c>
      <c r="I92" s="43" t="e">
        <v>#N/A</v>
      </c>
      <c r="J92" s="43" t="s">
        <v>777</v>
      </c>
    </row>
    <row r="93" spans="3:10" x14ac:dyDescent="0.45">
      <c r="C93" t="s">
        <v>181</v>
      </c>
      <c r="D93">
        <v>1</v>
      </c>
      <c r="E93">
        <v>1</v>
      </c>
      <c r="F93">
        <v>1</v>
      </c>
      <c r="G93" s="43" t="s">
        <v>710</v>
      </c>
      <c r="H93" s="43" t="s">
        <v>793</v>
      </c>
      <c r="I93" s="43" t="s">
        <v>378</v>
      </c>
      <c r="J93" s="43" t="s">
        <v>776</v>
      </c>
    </row>
    <row r="94" spans="3:10" x14ac:dyDescent="0.45">
      <c r="C94" t="s">
        <v>182</v>
      </c>
      <c r="D94">
        <v>1</v>
      </c>
      <c r="E94">
        <v>1</v>
      </c>
      <c r="F94">
        <v>1</v>
      </c>
      <c r="G94" s="43" t="s">
        <v>710</v>
      </c>
      <c r="H94" s="43" t="s">
        <v>795</v>
      </c>
      <c r="I94" s="43" t="s">
        <v>183</v>
      </c>
      <c r="J94" s="43" t="s">
        <v>778</v>
      </c>
    </row>
    <row r="95" spans="3:10" x14ac:dyDescent="0.45">
      <c r="C95" t="s">
        <v>184</v>
      </c>
      <c r="D95">
        <v>1</v>
      </c>
      <c r="E95">
        <v>1</v>
      </c>
      <c r="F95">
        <v>1</v>
      </c>
      <c r="G95" s="43" t="s">
        <v>710</v>
      </c>
      <c r="H95" s="43" t="s">
        <v>803</v>
      </c>
      <c r="I95" s="43" t="s">
        <v>185</v>
      </c>
      <c r="J95" s="43" t="s">
        <v>800</v>
      </c>
    </row>
    <row r="96" spans="3:10" x14ac:dyDescent="0.45">
      <c r="C96" t="s">
        <v>186</v>
      </c>
      <c r="D96">
        <v>1</v>
      </c>
      <c r="E96">
        <v>1</v>
      </c>
      <c r="F96">
        <v>1</v>
      </c>
      <c r="G96" s="43" t="s">
        <v>710</v>
      </c>
      <c r="H96" s="43" t="s">
        <v>777</v>
      </c>
      <c r="I96" s="43" t="s">
        <v>187</v>
      </c>
      <c r="J96" s="43" t="s">
        <v>777</v>
      </c>
    </row>
    <row r="97" spans="3:10" x14ac:dyDescent="0.45">
      <c r="C97" t="s">
        <v>188</v>
      </c>
      <c r="D97">
        <v>1</v>
      </c>
      <c r="E97">
        <v>1</v>
      </c>
      <c r="F97">
        <v>1</v>
      </c>
      <c r="G97" s="43" t="s">
        <v>710</v>
      </c>
      <c r="H97" s="43" t="s">
        <v>793</v>
      </c>
      <c r="I97" s="43" t="s">
        <v>189</v>
      </c>
      <c r="J97" s="43" t="s">
        <v>776</v>
      </c>
    </row>
    <row r="98" spans="3:10" x14ac:dyDescent="0.45">
      <c r="C98" t="s">
        <v>190</v>
      </c>
      <c r="D98">
        <v>1</v>
      </c>
      <c r="E98">
        <v>1</v>
      </c>
      <c r="F98">
        <v>1</v>
      </c>
      <c r="G98" s="43" t="s">
        <v>710</v>
      </c>
      <c r="H98" s="43" t="s">
        <v>793</v>
      </c>
      <c r="I98" s="43" t="s">
        <v>191</v>
      </c>
      <c r="J98" s="43" t="s">
        <v>775</v>
      </c>
    </row>
    <row r="99" spans="3:10" x14ac:dyDescent="0.45">
      <c r="C99" t="s">
        <v>192</v>
      </c>
      <c r="D99">
        <v>1</v>
      </c>
      <c r="E99">
        <v>1</v>
      </c>
      <c r="F99">
        <v>1</v>
      </c>
      <c r="G99" s="43" t="s">
        <v>710</v>
      </c>
      <c r="H99" s="43" t="s">
        <v>793</v>
      </c>
      <c r="I99" s="43" t="s">
        <v>193</v>
      </c>
      <c r="J99" s="43" t="s">
        <v>775</v>
      </c>
    </row>
    <row r="100" spans="3:10" x14ac:dyDescent="0.45">
      <c r="C100" t="s">
        <v>194</v>
      </c>
      <c r="D100">
        <v>1</v>
      </c>
      <c r="E100">
        <v>1</v>
      </c>
      <c r="F100">
        <v>1</v>
      </c>
      <c r="G100" s="43" t="s">
        <v>710</v>
      </c>
      <c r="H100" s="43" t="s">
        <v>793</v>
      </c>
      <c r="I100" s="43" t="s">
        <v>461</v>
      </c>
      <c r="J100" s="43" t="s">
        <v>775</v>
      </c>
    </row>
    <row r="101" spans="3:10" x14ac:dyDescent="0.45">
      <c r="C101" t="s">
        <v>195</v>
      </c>
      <c r="D101">
        <v>1</v>
      </c>
      <c r="E101">
        <v>1</v>
      </c>
      <c r="F101">
        <v>1</v>
      </c>
      <c r="G101" s="43" t="s">
        <v>710</v>
      </c>
      <c r="H101" s="43" t="s">
        <v>777</v>
      </c>
      <c r="I101" s="43" t="s">
        <v>379</v>
      </c>
      <c r="J101" s="43" t="s">
        <v>777</v>
      </c>
    </row>
    <row r="102" spans="3:10" x14ac:dyDescent="0.45">
      <c r="C102" t="s">
        <v>196</v>
      </c>
      <c r="D102">
        <v>1</v>
      </c>
      <c r="E102">
        <v>1</v>
      </c>
      <c r="F102">
        <v>1</v>
      </c>
      <c r="G102" s="43" t="s">
        <v>710</v>
      </c>
      <c r="H102" s="43" t="s">
        <v>777</v>
      </c>
      <c r="I102" s="43" t="s">
        <v>197</v>
      </c>
      <c r="J102" s="43" t="s">
        <v>777</v>
      </c>
    </row>
    <row r="103" spans="3:10" x14ac:dyDescent="0.45">
      <c r="C103" t="s">
        <v>198</v>
      </c>
      <c r="D103">
        <v>1</v>
      </c>
      <c r="E103">
        <v>1</v>
      </c>
      <c r="F103">
        <v>1</v>
      </c>
      <c r="G103" s="43" t="s">
        <v>710</v>
      </c>
      <c r="H103" s="43" t="s">
        <v>777</v>
      </c>
      <c r="I103" s="43" t="s">
        <v>380</v>
      </c>
      <c r="J103" s="43" t="s">
        <v>777</v>
      </c>
    </row>
    <row r="104" spans="3:10" x14ac:dyDescent="0.45">
      <c r="C104" t="s">
        <v>199</v>
      </c>
      <c r="D104">
        <v>1</v>
      </c>
      <c r="E104">
        <v>1</v>
      </c>
      <c r="F104">
        <v>1</v>
      </c>
      <c r="G104" s="43" t="s">
        <v>710</v>
      </c>
      <c r="H104" s="43" t="s">
        <v>777</v>
      </c>
      <c r="I104" s="43" t="s">
        <v>200</v>
      </c>
      <c r="J104" s="43" t="s">
        <v>777</v>
      </c>
    </row>
    <row r="105" spans="3:10" x14ac:dyDescent="0.45">
      <c r="C105" t="s">
        <v>201</v>
      </c>
      <c r="D105">
        <v>1</v>
      </c>
      <c r="E105">
        <v>1</v>
      </c>
      <c r="F105">
        <v>1</v>
      </c>
      <c r="G105" s="43" t="s">
        <v>710</v>
      </c>
      <c r="H105" s="43" t="s">
        <v>793</v>
      </c>
      <c r="I105" s="43" t="s">
        <v>202</v>
      </c>
      <c r="J105" s="43" t="s">
        <v>775</v>
      </c>
    </row>
    <row r="106" spans="3:10" x14ac:dyDescent="0.45">
      <c r="C106" t="s">
        <v>203</v>
      </c>
      <c r="D106">
        <v>1</v>
      </c>
      <c r="E106">
        <v>1</v>
      </c>
      <c r="F106">
        <v>1</v>
      </c>
      <c r="G106" s="43" t="s">
        <v>710</v>
      </c>
      <c r="H106" s="43" t="s">
        <v>793</v>
      </c>
      <c r="I106" s="43" t="s">
        <v>204</v>
      </c>
      <c r="J106" s="43" t="s">
        <v>775</v>
      </c>
    </row>
    <row r="107" spans="3:10" x14ac:dyDescent="0.45">
      <c r="C107" t="s">
        <v>205</v>
      </c>
      <c r="D107">
        <v>1</v>
      </c>
      <c r="E107">
        <v>1</v>
      </c>
      <c r="F107">
        <v>1</v>
      </c>
      <c r="G107" s="43" t="s">
        <v>710</v>
      </c>
      <c r="H107" s="43" t="s">
        <v>803</v>
      </c>
      <c r="I107" s="43" t="s">
        <v>206</v>
      </c>
      <c r="J107" s="43" t="s">
        <v>800</v>
      </c>
    </row>
    <row r="108" spans="3:10" x14ac:dyDescent="0.45">
      <c r="C108" t="s">
        <v>207</v>
      </c>
      <c r="D108">
        <v>1</v>
      </c>
      <c r="E108">
        <v>1</v>
      </c>
      <c r="F108">
        <v>1</v>
      </c>
      <c r="G108" s="43" t="s">
        <v>710</v>
      </c>
      <c r="H108" s="43" t="s">
        <v>803</v>
      </c>
      <c r="I108" s="43" t="s">
        <v>479</v>
      </c>
      <c r="J108" s="43" t="s">
        <v>800</v>
      </c>
    </row>
    <row r="109" spans="3:10" x14ac:dyDescent="0.45">
      <c r="C109" t="s">
        <v>208</v>
      </c>
      <c r="D109">
        <v>1</v>
      </c>
      <c r="E109">
        <v>1</v>
      </c>
      <c r="F109">
        <v>1</v>
      </c>
      <c r="G109" s="43" t="s">
        <v>710</v>
      </c>
      <c r="H109" s="43" t="s">
        <v>793</v>
      </c>
      <c r="I109" s="43" t="s">
        <v>209</v>
      </c>
      <c r="J109" s="43" t="s">
        <v>775</v>
      </c>
    </row>
    <row r="110" spans="3:10" x14ac:dyDescent="0.45">
      <c r="C110" t="s">
        <v>210</v>
      </c>
      <c r="D110">
        <v>1</v>
      </c>
      <c r="E110">
        <v>1</v>
      </c>
      <c r="F110">
        <v>1</v>
      </c>
      <c r="G110" s="43" t="s">
        <v>710</v>
      </c>
      <c r="H110" s="43" t="s">
        <v>777</v>
      </c>
      <c r="I110" s="43" t="s">
        <v>381</v>
      </c>
      <c r="J110" s="43" t="s">
        <v>777</v>
      </c>
    </row>
    <row r="111" spans="3:10" x14ac:dyDescent="0.45">
      <c r="C111" t="s">
        <v>211</v>
      </c>
      <c r="D111">
        <v>1</v>
      </c>
      <c r="E111">
        <v>1</v>
      </c>
      <c r="F111">
        <v>1</v>
      </c>
      <c r="G111" s="43" t="s">
        <v>710</v>
      </c>
      <c r="H111" s="43" t="s">
        <v>803</v>
      </c>
      <c r="I111" s="43" t="s">
        <v>480</v>
      </c>
      <c r="J111" s="43" t="s">
        <v>800</v>
      </c>
    </row>
    <row r="112" spans="3:10" x14ac:dyDescent="0.45">
      <c r="C112" t="s">
        <v>212</v>
      </c>
      <c r="D112">
        <v>1</v>
      </c>
      <c r="E112">
        <v>1</v>
      </c>
      <c r="F112">
        <v>1</v>
      </c>
      <c r="G112" s="43" t="s">
        <v>710</v>
      </c>
      <c r="H112" s="43" t="s">
        <v>793</v>
      </c>
      <c r="I112" s="43" t="s">
        <v>213</v>
      </c>
      <c r="J112" s="43" t="s">
        <v>775</v>
      </c>
    </row>
    <row r="113" spans="3:10" x14ac:dyDescent="0.45">
      <c r="C113" t="s">
        <v>214</v>
      </c>
      <c r="D113">
        <v>1</v>
      </c>
      <c r="E113">
        <v>1</v>
      </c>
      <c r="F113">
        <v>1</v>
      </c>
      <c r="G113" s="43" t="s">
        <v>710</v>
      </c>
      <c r="H113" s="43" t="s">
        <v>793</v>
      </c>
      <c r="I113" s="43" t="s">
        <v>481</v>
      </c>
      <c r="J113" s="43" t="s">
        <v>775</v>
      </c>
    </row>
    <row r="114" spans="3:10" x14ac:dyDescent="0.45">
      <c r="C114" t="s">
        <v>215</v>
      </c>
      <c r="D114">
        <v>1</v>
      </c>
      <c r="E114">
        <v>1</v>
      </c>
      <c r="F114">
        <v>1</v>
      </c>
      <c r="G114" s="43" t="s">
        <v>710</v>
      </c>
      <c r="H114" s="43" t="s">
        <v>797</v>
      </c>
      <c r="I114" s="43" t="s">
        <v>216</v>
      </c>
      <c r="J114" s="43" t="s">
        <v>799</v>
      </c>
    </row>
    <row r="115" spans="3:10" x14ac:dyDescent="0.45">
      <c r="C115" t="s">
        <v>482</v>
      </c>
      <c r="D115">
        <v>1</v>
      </c>
      <c r="E115">
        <v>1</v>
      </c>
      <c r="F115">
        <v>1</v>
      </c>
      <c r="G115" s="43" t="s">
        <v>710</v>
      </c>
      <c r="H115" s="43" t="s">
        <v>803</v>
      </c>
      <c r="I115" s="43" t="s">
        <v>483</v>
      </c>
      <c r="J115" s="43" t="s">
        <v>800</v>
      </c>
    </row>
    <row r="116" spans="3:10" x14ac:dyDescent="0.45">
      <c r="C116" t="s">
        <v>217</v>
      </c>
      <c r="D116">
        <v>1</v>
      </c>
      <c r="E116">
        <v>1</v>
      </c>
      <c r="F116">
        <v>1</v>
      </c>
      <c r="G116" s="43" t="s">
        <v>710</v>
      </c>
      <c r="H116" s="43" t="s">
        <v>795</v>
      </c>
      <c r="I116" s="43" t="s">
        <v>218</v>
      </c>
      <c r="J116" s="43" t="s">
        <v>778</v>
      </c>
    </row>
    <row r="117" spans="3:10" x14ac:dyDescent="0.45">
      <c r="C117" t="s">
        <v>219</v>
      </c>
      <c r="D117">
        <v>1</v>
      </c>
      <c r="E117">
        <v>1</v>
      </c>
      <c r="F117">
        <v>1</v>
      </c>
      <c r="G117" s="43" t="s">
        <v>710</v>
      </c>
      <c r="H117" s="43" t="s">
        <v>777</v>
      </c>
      <c r="I117" s="43" t="s">
        <v>462</v>
      </c>
      <c r="J117" s="43" t="s">
        <v>777</v>
      </c>
    </row>
    <row r="118" spans="3:10" x14ac:dyDescent="0.45">
      <c r="C118" t="s">
        <v>220</v>
      </c>
      <c r="D118">
        <v>1</v>
      </c>
      <c r="E118">
        <v>1</v>
      </c>
      <c r="F118">
        <v>1</v>
      </c>
      <c r="G118" s="43" t="s">
        <v>710</v>
      </c>
      <c r="H118" s="43" t="s">
        <v>803</v>
      </c>
      <c r="I118" s="43" t="s">
        <v>221</v>
      </c>
      <c r="J118" s="43" t="s">
        <v>778</v>
      </c>
    </row>
    <row r="119" spans="3:10" x14ac:dyDescent="0.45">
      <c r="C119" t="s">
        <v>10</v>
      </c>
      <c r="D119">
        <v>1</v>
      </c>
      <c r="E119">
        <v>1</v>
      </c>
      <c r="F119">
        <v>1</v>
      </c>
      <c r="G119" s="43" t="s">
        <v>710</v>
      </c>
      <c r="H119" s="43" t="s">
        <v>777</v>
      </c>
      <c r="I119" s="43" t="s">
        <v>820</v>
      </c>
      <c r="J119" s="43" t="s">
        <v>777</v>
      </c>
    </row>
    <row r="120" spans="3:10" x14ac:dyDescent="0.45">
      <c r="C120" t="s">
        <v>222</v>
      </c>
      <c r="D120">
        <v>1</v>
      </c>
      <c r="E120">
        <v>1</v>
      </c>
      <c r="F120">
        <v>1</v>
      </c>
      <c r="G120" s="43" t="s">
        <v>710</v>
      </c>
      <c r="H120" s="43" t="s">
        <v>793</v>
      </c>
      <c r="I120" s="43" t="s">
        <v>223</v>
      </c>
      <c r="J120" s="43" t="s">
        <v>775</v>
      </c>
    </row>
    <row r="121" spans="3:10" x14ac:dyDescent="0.45">
      <c r="C121" t="s">
        <v>224</v>
      </c>
      <c r="D121">
        <v>1</v>
      </c>
      <c r="E121">
        <v>1</v>
      </c>
      <c r="F121">
        <v>1</v>
      </c>
      <c r="G121" s="43" t="s">
        <v>710</v>
      </c>
      <c r="H121" s="43" t="s">
        <v>793</v>
      </c>
      <c r="I121" s="43" t="s">
        <v>225</v>
      </c>
      <c r="J121" s="43" t="s">
        <v>775</v>
      </c>
    </row>
    <row r="122" spans="3:10" x14ac:dyDescent="0.45">
      <c r="C122" t="s">
        <v>226</v>
      </c>
      <c r="D122">
        <v>1</v>
      </c>
      <c r="E122">
        <v>1</v>
      </c>
      <c r="F122">
        <v>1</v>
      </c>
      <c r="G122" s="43" t="s">
        <v>710</v>
      </c>
      <c r="H122" s="43" t="s">
        <v>793</v>
      </c>
      <c r="I122" s="43" t="s">
        <v>227</v>
      </c>
      <c r="J122" s="43" t="s">
        <v>775</v>
      </c>
    </row>
    <row r="123" spans="3:10" x14ac:dyDescent="0.45">
      <c r="C123" t="s">
        <v>228</v>
      </c>
      <c r="D123">
        <v>1</v>
      </c>
      <c r="E123">
        <v>1</v>
      </c>
      <c r="F123">
        <v>1</v>
      </c>
      <c r="G123" s="43" t="s">
        <v>710</v>
      </c>
      <c r="H123" s="43" t="s">
        <v>803</v>
      </c>
      <c r="I123" s="43" t="s">
        <v>484</v>
      </c>
      <c r="J123" s="43" t="s">
        <v>800</v>
      </c>
    </row>
    <row r="124" spans="3:10" x14ac:dyDescent="0.45">
      <c r="C124" t="s">
        <v>229</v>
      </c>
      <c r="D124">
        <v>1</v>
      </c>
      <c r="E124">
        <v>1</v>
      </c>
      <c r="F124">
        <v>1</v>
      </c>
      <c r="G124" s="43" t="s">
        <v>710</v>
      </c>
      <c r="H124" s="43" t="s">
        <v>803</v>
      </c>
      <c r="I124" s="43" t="s">
        <v>230</v>
      </c>
      <c r="J124" s="43" t="s">
        <v>800</v>
      </c>
    </row>
    <row r="125" spans="3:10" x14ac:dyDescent="0.45">
      <c r="C125" t="s">
        <v>231</v>
      </c>
      <c r="D125">
        <v>1</v>
      </c>
      <c r="E125">
        <v>1</v>
      </c>
      <c r="F125">
        <v>1</v>
      </c>
      <c r="G125" s="43" t="s">
        <v>710</v>
      </c>
      <c r="H125" s="43" t="s">
        <v>777</v>
      </c>
      <c r="I125" s="43" t="s">
        <v>232</v>
      </c>
      <c r="J125" s="43" t="s">
        <v>777</v>
      </c>
    </row>
    <row r="126" spans="3:10" x14ac:dyDescent="0.45">
      <c r="C126" t="s">
        <v>233</v>
      </c>
      <c r="D126">
        <v>1</v>
      </c>
      <c r="E126">
        <v>1</v>
      </c>
      <c r="F126">
        <v>1</v>
      </c>
      <c r="G126" s="43" t="s">
        <v>710</v>
      </c>
      <c r="H126" s="43" t="s">
        <v>796</v>
      </c>
      <c r="I126" s="43" t="s">
        <v>234</v>
      </c>
      <c r="J126" s="43" t="s">
        <v>800</v>
      </c>
    </row>
    <row r="127" spans="3:10" x14ac:dyDescent="0.45">
      <c r="C127" t="s">
        <v>235</v>
      </c>
      <c r="D127">
        <v>1</v>
      </c>
      <c r="E127">
        <v>1</v>
      </c>
      <c r="F127">
        <v>1</v>
      </c>
      <c r="G127" s="43" t="s">
        <v>710</v>
      </c>
      <c r="H127" s="43" t="s">
        <v>797</v>
      </c>
      <c r="I127" s="43" t="s">
        <v>236</v>
      </c>
      <c r="J127" s="43" t="s">
        <v>799</v>
      </c>
    </row>
    <row r="128" spans="3:10" x14ac:dyDescent="0.45">
      <c r="C128" t="s">
        <v>237</v>
      </c>
      <c r="D128">
        <v>1</v>
      </c>
      <c r="E128">
        <v>1</v>
      </c>
      <c r="F128">
        <v>1</v>
      </c>
      <c r="G128" s="43" t="s">
        <v>710</v>
      </c>
      <c r="H128" s="43" t="s">
        <v>793</v>
      </c>
      <c r="I128" s="43" t="s">
        <v>238</v>
      </c>
      <c r="J128" s="43" t="s">
        <v>775</v>
      </c>
    </row>
    <row r="129" spans="3:10" x14ac:dyDescent="0.45">
      <c r="C129" t="s">
        <v>239</v>
      </c>
      <c r="D129">
        <v>1</v>
      </c>
      <c r="E129">
        <v>1</v>
      </c>
      <c r="F129">
        <v>1</v>
      </c>
      <c r="G129" s="43" t="s">
        <v>710</v>
      </c>
      <c r="H129" s="43" t="s">
        <v>793</v>
      </c>
      <c r="I129" s="43" t="s">
        <v>240</v>
      </c>
      <c r="J129" s="43" t="s">
        <v>775</v>
      </c>
    </row>
    <row r="130" spans="3:10" x14ac:dyDescent="0.45">
      <c r="C130" t="s">
        <v>241</v>
      </c>
      <c r="D130">
        <v>1</v>
      </c>
      <c r="E130">
        <v>1</v>
      </c>
      <c r="F130">
        <v>1</v>
      </c>
      <c r="G130" s="43" t="s">
        <v>710</v>
      </c>
      <c r="H130" s="43" t="s">
        <v>803</v>
      </c>
      <c r="I130" s="43" t="s">
        <v>242</v>
      </c>
      <c r="J130" s="43" t="s">
        <v>800</v>
      </c>
    </row>
    <row r="131" spans="3:10" x14ac:dyDescent="0.45">
      <c r="C131" t="s">
        <v>243</v>
      </c>
      <c r="D131">
        <v>1</v>
      </c>
      <c r="E131">
        <v>1</v>
      </c>
      <c r="F131">
        <v>1</v>
      </c>
      <c r="G131" s="43" t="s">
        <v>710</v>
      </c>
      <c r="H131" s="43" t="s">
        <v>777</v>
      </c>
      <c r="I131" s="43" t="s">
        <v>244</v>
      </c>
      <c r="J131" s="43" t="s">
        <v>777</v>
      </c>
    </row>
    <row r="132" spans="3:10" x14ac:dyDescent="0.45">
      <c r="C132" t="s">
        <v>245</v>
      </c>
      <c r="D132">
        <v>1</v>
      </c>
      <c r="E132">
        <v>1</v>
      </c>
      <c r="F132">
        <v>1</v>
      </c>
      <c r="G132" s="43" t="s">
        <v>710</v>
      </c>
      <c r="H132" s="43" t="s">
        <v>793</v>
      </c>
      <c r="I132" s="43" t="s">
        <v>382</v>
      </c>
      <c r="J132" s="43" t="s">
        <v>776</v>
      </c>
    </row>
    <row r="133" spans="3:10" x14ac:dyDescent="0.45">
      <c r="C133" t="s">
        <v>246</v>
      </c>
      <c r="D133">
        <v>1</v>
      </c>
      <c r="E133">
        <v>1</v>
      </c>
      <c r="F133">
        <v>1</v>
      </c>
      <c r="G133" s="43" t="s">
        <v>710</v>
      </c>
      <c r="H133" s="43" t="s">
        <v>803</v>
      </c>
      <c r="I133" s="43" t="s">
        <v>247</v>
      </c>
      <c r="J133" s="43" t="s">
        <v>800</v>
      </c>
    </row>
    <row r="134" spans="3:10" x14ac:dyDescent="0.45">
      <c r="C134" t="s">
        <v>248</v>
      </c>
      <c r="D134">
        <v>1</v>
      </c>
      <c r="E134">
        <v>1</v>
      </c>
      <c r="F134">
        <v>1</v>
      </c>
      <c r="G134" s="43" t="s">
        <v>710</v>
      </c>
      <c r="H134" s="43" t="s">
        <v>803</v>
      </c>
      <c r="I134" s="43" t="s">
        <v>485</v>
      </c>
      <c r="J134" s="43" t="s">
        <v>800</v>
      </c>
    </row>
    <row r="135" spans="3:10" x14ac:dyDescent="0.45">
      <c r="C135" t="s">
        <v>249</v>
      </c>
      <c r="D135">
        <v>1</v>
      </c>
      <c r="E135">
        <v>1</v>
      </c>
      <c r="F135">
        <v>1</v>
      </c>
      <c r="G135" s="43" t="s">
        <v>710</v>
      </c>
      <c r="H135" s="43" t="s">
        <v>797</v>
      </c>
      <c r="I135" s="43" t="s">
        <v>250</v>
      </c>
      <c r="J135" s="43" t="s">
        <v>799</v>
      </c>
    </row>
    <row r="136" spans="3:10" x14ac:dyDescent="0.45">
      <c r="C136" t="s">
        <v>251</v>
      </c>
      <c r="D136">
        <v>1</v>
      </c>
      <c r="E136">
        <v>1</v>
      </c>
      <c r="F136">
        <v>1</v>
      </c>
      <c r="G136" s="43" t="s">
        <v>710</v>
      </c>
      <c r="H136" s="43" t="s">
        <v>803</v>
      </c>
      <c r="I136" s="43" t="s">
        <v>383</v>
      </c>
      <c r="J136" s="43" t="s">
        <v>800</v>
      </c>
    </row>
    <row r="137" spans="3:10" x14ac:dyDescent="0.45">
      <c r="C137" t="s">
        <v>252</v>
      </c>
      <c r="D137">
        <v>1</v>
      </c>
      <c r="E137">
        <v>1</v>
      </c>
      <c r="F137">
        <v>1</v>
      </c>
      <c r="G137" s="43" t="s">
        <v>710</v>
      </c>
      <c r="H137" s="43" t="s">
        <v>797</v>
      </c>
      <c r="I137" s="43" t="s">
        <v>253</v>
      </c>
      <c r="J137" s="43" t="s">
        <v>799</v>
      </c>
    </row>
    <row r="138" spans="3:10" x14ac:dyDescent="0.45">
      <c r="C138" t="s">
        <v>254</v>
      </c>
      <c r="D138">
        <v>1</v>
      </c>
      <c r="E138">
        <v>1</v>
      </c>
      <c r="F138">
        <v>1</v>
      </c>
      <c r="G138" s="43" t="s">
        <v>710</v>
      </c>
      <c r="H138" s="43" t="s">
        <v>797</v>
      </c>
      <c r="I138" s="43" t="s">
        <v>255</v>
      </c>
      <c r="J138" s="43" t="s">
        <v>799</v>
      </c>
    </row>
    <row r="139" spans="3:10" x14ac:dyDescent="0.45">
      <c r="C139" t="s">
        <v>256</v>
      </c>
      <c r="D139">
        <v>1</v>
      </c>
      <c r="E139">
        <v>1</v>
      </c>
      <c r="F139">
        <v>1</v>
      </c>
      <c r="G139" s="43" t="s">
        <v>710</v>
      </c>
      <c r="H139" s="43" t="s">
        <v>803</v>
      </c>
      <c r="I139" s="43" t="s">
        <v>257</v>
      </c>
      <c r="J139" s="43" t="s">
        <v>800</v>
      </c>
    </row>
    <row r="140" spans="3:10" x14ac:dyDescent="0.45">
      <c r="C140" t="s">
        <v>258</v>
      </c>
      <c r="D140">
        <v>1</v>
      </c>
      <c r="E140">
        <v>1</v>
      </c>
      <c r="F140">
        <v>1</v>
      </c>
      <c r="G140" s="43" t="s">
        <v>710</v>
      </c>
      <c r="H140" s="43" t="s">
        <v>777</v>
      </c>
      <c r="I140" s="43" t="s">
        <v>259</v>
      </c>
      <c r="J140" s="43" t="s">
        <v>777</v>
      </c>
    </row>
    <row r="141" spans="3:10" x14ac:dyDescent="0.45">
      <c r="C141" t="s">
        <v>260</v>
      </c>
      <c r="D141">
        <v>1</v>
      </c>
      <c r="E141">
        <v>1</v>
      </c>
      <c r="F141">
        <v>1</v>
      </c>
      <c r="G141" s="43" t="s">
        <v>710</v>
      </c>
      <c r="H141" s="43" t="s">
        <v>777</v>
      </c>
      <c r="I141" s="43" t="s">
        <v>261</v>
      </c>
      <c r="J141" s="43" t="s">
        <v>777</v>
      </c>
    </row>
    <row r="142" spans="3:10" x14ac:dyDescent="0.45">
      <c r="C142" t="s">
        <v>262</v>
      </c>
      <c r="D142">
        <v>1</v>
      </c>
      <c r="E142">
        <v>1</v>
      </c>
      <c r="F142">
        <v>1</v>
      </c>
      <c r="G142" s="43" t="s">
        <v>710</v>
      </c>
      <c r="H142" s="43" t="s">
        <v>793</v>
      </c>
      <c r="I142" s="43" t="s">
        <v>463</v>
      </c>
      <c r="J142" s="43" t="s">
        <v>776</v>
      </c>
    </row>
    <row r="143" spans="3:10" x14ac:dyDescent="0.45">
      <c r="C143" t="s">
        <v>263</v>
      </c>
      <c r="D143">
        <v>1</v>
      </c>
      <c r="E143">
        <v>1</v>
      </c>
      <c r="F143">
        <v>1</v>
      </c>
      <c r="G143" s="43" t="s">
        <v>710</v>
      </c>
      <c r="H143" s="43" t="s">
        <v>777</v>
      </c>
      <c r="I143" s="43" t="s">
        <v>823</v>
      </c>
      <c r="J143" s="43" t="s">
        <v>777</v>
      </c>
    </row>
    <row r="144" spans="3:10" x14ac:dyDescent="0.45">
      <c r="C144" t="s">
        <v>264</v>
      </c>
      <c r="D144">
        <v>1</v>
      </c>
      <c r="E144">
        <v>1</v>
      </c>
      <c r="F144">
        <v>1</v>
      </c>
      <c r="G144" s="43" t="s">
        <v>710</v>
      </c>
      <c r="H144" s="43" t="s">
        <v>795</v>
      </c>
      <c r="I144" s="43" t="s">
        <v>265</v>
      </c>
      <c r="J144" s="43" t="s">
        <v>777</v>
      </c>
    </row>
    <row r="145" spans="3:10" x14ac:dyDescent="0.45">
      <c r="C145" t="s">
        <v>266</v>
      </c>
      <c r="D145">
        <v>1</v>
      </c>
      <c r="E145">
        <v>1</v>
      </c>
      <c r="F145">
        <v>1</v>
      </c>
      <c r="G145" s="43" t="s">
        <v>710</v>
      </c>
      <c r="H145" s="43" t="s">
        <v>793</v>
      </c>
      <c r="I145" s="43" t="s">
        <v>267</v>
      </c>
      <c r="J145" s="43" t="s">
        <v>775</v>
      </c>
    </row>
    <row r="146" spans="3:10" x14ac:dyDescent="0.45">
      <c r="C146" t="s">
        <v>268</v>
      </c>
      <c r="D146">
        <v>1</v>
      </c>
      <c r="E146">
        <v>1</v>
      </c>
      <c r="F146">
        <v>1</v>
      </c>
      <c r="G146" s="43" t="s">
        <v>710</v>
      </c>
      <c r="H146" s="43" t="s">
        <v>797</v>
      </c>
      <c r="I146" s="43" t="s">
        <v>486</v>
      </c>
      <c r="J146" s="43" t="s">
        <v>799</v>
      </c>
    </row>
    <row r="147" spans="3:10" x14ac:dyDescent="0.45">
      <c r="C147" t="s">
        <v>269</v>
      </c>
      <c r="D147">
        <v>1</v>
      </c>
      <c r="E147">
        <v>1</v>
      </c>
      <c r="F147">
        <v>1</v>
      </c>
      <c r="G147" s="43" t="s">
        <v>710</v>
      </c>
      <c r="H147" s="43" t="s">
        <v>797</v>
      </c>
      <c r="I147" s="43" t="s">
        <v>384</v>
      </c>
      <c r="J147" s="43" t="s">
        <v>799</v>
      </c>
    </row>
    <row r="148" spans="3:10" x14ac:dyDescent="0.45">
      <c r="C148" t="s">
        <v>270</v>
      </c>
      <c r="D148">
        <v>1</v>
      </c>
      <c r="E148">
        <v>1</v>
      </c>
      <c r="F148">
        <v>1</v>
      </c>
      <c r="G148" s="43" t="s">
        <v>710</v>
      </c>
      <c r="H148" s="43" t="s">
        <v>797</v>
      </c>
      <c r="I148" s="43" t="s">
        <v>487</v>
      </c>
      <c r="J148" s="43" t="s">
        <v>799</v>
      </c>
    </row>
    <row r="149" spans="3:10" x14ac:dyDescent="0.45">
      <c r="C149" t="s">
        <v>271</v>
      </c>
      <c r="D149">
        <v>1</v>
      </c>
      <c r="E149">
        <v>1</v>
      </c>
      <c r="F149">
        <v>1</v>
      </c>
      <c r="G149" s="43" t="s">
        <v>710</v>
      </c>
      <c r="H149" s="43" t="s">
        <v>803</v>
      </c>
      <c r="I149" s="43" t="s">
        <v>488</v>
      </c>
      <c r="J149" s="43" t="s">
        <v>800</v>
      </c>
    </row>
    <row r="150" spans="3:10" x14ac:dyDescent="0.45">
      <c r="C150" t="s">
        <v>272</v>
      </c>
      <c r="D150">
        <v>1</v>
      </c>
      <c r="E150">
        <v>1</v>
      </c>
      <c r="F150">
        <v>1</v>
      </c>
      <c r="G150" s="43" t="s">
        <v>710</v>
      </c>
      <c r="H150" s="43" t="s">
        <v>777</v>
      </c>
      <c r="I150" s="43" t="s">
        <v>489</v>
      </c>
      <c r="J150" s="43" t="s">
        <v>777</v>
      </c>
    </row>
    <row r="151" spans="3:10" x14ac:dyDescent="0.45">
      <c r="C151" t="s">
        <v>273</v>
      </c>
      <c r="D151">
        <v>1</v>
      </c>
      <c r="E151">
        <v>1</v>
      </c>
      <c r="F151">
        <v>1</v>
      </c>
      <c r="G151" s="43" t="s">
        <v>710</v>
      </c>
      <c r="H151" s="43" t="s">
        <v>793</v>
      </c>
      <c r="I151" s="43" t="s">
        <v>385</v>
      </c>
      <c r="J151" s="43" t="s">
        <v>775</v>
      </c>
    </row>
    <row r="152" spans="3:10" x14ac:dyDescent="0.45">
      <c r="C152" t="s">
        <v>274</v>
      </c>
      <c r="D152">
        <v>1</v>
      </c>
      <c r="E152">
        <v>1</v>
      </c>
      <c r="F152">
        <v>1</v>
      </c>
      <c r="G152" s="43" t="s">
        <v>710</v>
      </c>
      <c r="H152" s="43" t="s">
        <v>793</v>
      </c>
      <c r="I152" s="43" t="s">
        <v>275</v>
      </c>
      <c r="J152" s="43" t="s">
        <v>776</v>
      </c>
    </row>
    <row r="153" spans="3:10" x14ac:dyDescent="0.45">
      <c r="C153" t="s">
        <v>276</v>
      </c>
      <c r="D153">
        <v>1</v>
      </c>
      <c r="E153">
        <v>1</v>
      </c>
      <c r="F153">
        <v>1</v>
      </c>
      <c r="G153" s="43" t="s">
        <v>710</v>
      </c>
      <c r="H153" s="43" t="s">
        <v>793</v>
      </c>
      <c r="I153" s="43" t="s">
        <v>277</v>
      </c>
      <c r="J153" s="43" t="s">
        <v>775</v>
      </c>
    </row>
    <row r="154" spans="3:10" x14ac:dyDescent="0.45">
      <c r="C154" t="s">
        <v>278</v>
      </c>
      <c r="D154">
        <v>1</v>
      </c>
      <c r="E154">
        <v>1</v>
      </c>
      <c r="F154">
        <v>1</v>
      </c>
      <c r="G154" s="43" t="s">
        <v>710</v>
      </c>
      <c r="H154" s="43" t="s">
        <v>777</v>
      </c>
      <c r="I154" s="43" t="s">
        <v>825</v>
      </c>
      <c r="J154" s="43" t="s">
        <v>777</v>
      </c>
    </row>
    <row r="155" spans="3:10" x14ac:dyDescent="0.45">
      <c r="C155" t="s">
        <v>279</v>
      </c>
      <c r="D155">
        <v>1</v>
      </c>
      <c r="E155">
        <v>1</v>
      </c>
      <c r="F155">
        <v>1</v>
      </c>
      <c r="G155" s="43" t="s">
        <v>710</v>
      </c>
      <c r="H155" s="43" t="s">
        <v>793</v>
      </c>
      <c r="I155" s="43" t="s">
        <v>386</v>
      </c>
      <c r="J155" s="43" t="s">
        <v>775</v>
      </c>
    </row>
    <row r="156" spans="3:10" x14ac:dyDescent="0.45">
      <c r="C156" t="s">
        <v>280</v>
      </c>
      <c r="D156">
        <v>1</v>
      </c>
      <c r="E156">
        <v>1</v>
      </c>
      <c r="F156">
        <v>1</v>
      </c>
      <c r="G156" s="43" t="s">
        <v>710</v>
      </c>
      <c r="H156" s="43" t="s">
        <v>793</v>
      </c>
      <c r="I156" s="43" t="s">
        <v>281</v>
      </c>
      <c r="J156" s="43" t="s">
        <v>775</v>
      </c>
    </row>
    <row r="157" spans="3:10" x14ac:dyDescent="0.45">
      <c r="C157" t="s">
        <v>282</v>
      </c>
      <c r="D157">
        <v>1</v>
      </c>
      <c r="E157">
        <v>1</v>
      </c>
      <c r="F157">
        <v>1</v>
      </c>
      <c r="G157" s="43" t="s">
        <v>710</v>
      </c>
      <c r="H157" s="43" t="s">
        <v>803</v>
      </c>
      <c r="I157" s="43" t="s">
        <v>387</v>
      </c>
      <c r="J157" s="43" t="s">
        <v>800</v>
      </c>
    </row>
    <row r="158" spans="3:10" x14ac:dyDescent="0.45">
      <c r="C158" t="s">
        <v>283</v>
      </c>
      <c r="D158">
        <v>1</v>
      </c>
      <c r="E158">
        <v>1</v>
      </c>
      <c r="F158">
        <v>1</v>
      </c>
      <c r="G158" s="43" t="s">
        <v>710</v>
      </c>
      <c r="H158" s="43" t="s">
        <v>777</v>
      </c>
      <c r="I158" s="43" t="s">
        <v>284</v>
      </c>
      <c r="J158" s="43" t="s">
        <v>777</v>
      </c>
    </row>
    <row r="159" spans="3:10" x14ac:dyDescent="0.45">
      <c r="C159" t="s">
        <v>285</v>
      </c>
      <c r="D159">
        <v>1</v>
      </c>
      <c r="E159">
        <v>1</v>
      </c>
      <c r="F159">
        <v>1</v>
      </c>
      <c r="G159" s="43" t="s">
        <v>710</v>
      </c>
      <c r="H159" s="43" t="s">
        <v>777</v>
      </c>
      <c r="I159" s="43" t="s">
        <v>286</v>
      </c>
      <c r="J159" s="43" t="s">
        <v>777</v>
      </c>
    </row>
    <row r="160" spans="3:10" x14ac:dyDescent="0.45">
      <c r="C160" t="s">
        <v>287</v>
      </c>
      <c r="D160">
        <v>1</v>
      </c>
      <c r="E160">
        <v>1</v>
      </c>
      <c r="F160">
        <v>1</v>
      </c>
      <c r="G160" s="43" t="s">
        <v>710</v>
      </c>
      <c r="H160" s="43" t="s">
        <v>803</v>
      </c>
      <c r="I160" s="43" t="s">
        <v>388</v>
      </c>
      <c r="J160" s="43" t="s">
        <v>800</v>
      </c>
    </row>
    <row r="161" spans="3:10" x14ac:dyDescent="0.45">
      <c r="C161" t="s">
        <v>288</v>
      </c>
      <c r="D161">
        <v>1</v>
      </c>
      <c r="E161">
        <v>1</v>
      </c>
      <c r="F161">
        <v>1</v>
      </c>
      <c r="G161" s="43" t="s">
        <v>710</v>
      </c>
      <c r="H161" s="43" t="s">
        <v>793</v>
      </c>
      <c r="I161" s="43" t="s">
        <v>289</v>
      </c>
      <c r="J161" s="43" t="s">
        <v>775</v>
      </c>
    </row>
    <row r="162" spans="3:10" x14ac:dyDescent="0.45">
      <c r="C162" t="s">
        <v>802</v>
      </c>
      <c r="D162">
        <v>1</v>
      </c>
      <c r="E162">
        <v>1</v>
      </c>
      <c r="F162">
        <v>1</v>
      </c>
      <c r="G162" s="43" t="s">
        <v>710</v>
      </c>
      <c r="H162" s="43" t="s">
        <v>793</v>
      </c>
      <c r="I162" s="43" t="s">
        <v>290</v>
      </c>
      <c r="J162" s="43" t="s">
        <v>775</v>
      </c>
    </row>
    <row r="163" spans="3:10" x14ac:dyDescent="0.45">
      <c r="C163" t="s">
        <v>291</v>
      </c>
      <c r="D163">
        <v>1</v>
      </c>
      <c r="E163">
        <v>1</v>
      </c>
      <c r="F163">
        <v>1</v>
      </c>
      <c r="G163" s="43" t="s">
        <v>710</v>
      </c>
      <c r="H163" s="43" t="s">
        <v>803</v>
      </c>
      <c r="I163" s="43" t="s">
        <v>292</v>
      </c>
      <c r="J163" s="43" t="s">
        <v>800</v>
      </c>
    </row>
    <row r="164" spans="3:10" x14ac:dyDescent="0.45">
      <c r="C164" t="s">
        <v>293</v>
      </c>
      <c r="D164">
        <v>1</v>
      </c>
      <c r="E164">
        <v>1</v>
      </c>
      <c r="F164">
        <v>1</v>
      </c>
      <c r="G164" s="43" t="s">
        <v>710</v>
      </c>
      <c r="H164" s="43" t="s">
        <v>793</v>
      </c>
      <c r="I164" s="43" t="s">
        <v>464</v>
      </c>
      <c r="J164" s="43" t="s">
        <v>775</v>
      </c>
    </row>
    <row r="165" spans="3:10" x14ac:dyDescent="0.45">
      <c r="C165" t="s">
        <v>294</v>
      </c>
      <c r="D165">
        <v>1</v>
      </c>
      <c r="E165">
        <v>1</v>
      </c>
      <c r="F165">
        <v>1</v>
      </c>
      <c r="G165" s="43" t="s">
        <v>710</v>
      </c>
      <c r="H165" s="43" t="s">
        <v>777</v>
      </c>
      <c r="I165" s="43" t="s">
        <v>295</v>
      </c>
      <c r="J165" s="43" t="s">
        <v>777</v>
      </c>
    </row>
    <row r="166" spans="3:10" x14ac:dyDescent="0.45">
      <c r="C166" t="s">
        <v>296</v>
      </c>
      <c r="D166">
        <v>1</v>
      </c>
      <c r="E166">
        <v>1</v>
      </c>
      <c r="F166">
        <v>1</v>
      </c>
      <c r="G166" s="43" t="s">
        <v>710</v>
      </c>
      <c r="H166" s="43" t="s">
        <v>803</v>
      </c>
      <c r="I166" s="43" t="s">
        <v>297</v>
      </c>
      <c r="J166" s="43" t="s">
        <v>800</v>
      </c>
    </row>
    <row r="167" spans="3:10" x14ac:dyDescent="0.45">
      <c r="C167" t="s">
        <v>298</v>
      </c>
      <c r="D167">
        <v>1</v>
      </c>
      <c r="E167">
        <v>1</v>
      </c>
      <c r="F167">
        <v>1</v>
      </c>
      <c r="G167" s="43" t="s">
        <v>710</v>
      </c>
      <c r="H167" s="43" t="s">
        <v>793</v>
      </c>
      <c r="I167" s="43" t="s">
        <v>299</v>
      </c>
      <c r="J167" s="43" t="s">
        <v>775</v>
      </c>
    </row>
    <row r="168" spans="3:10" x14ac:dyDescent="0.45">
      <c r="C168" t="s">
        <v>300</v>
      </c>
      <c r="D168">
        <v>1</v>
      </c>
      <c r="E168">
        <v>1</v>
      </c>
      <c r="F168">
        <v>1</v>
      </c>
      <c r="G168" s="43" t="s">
        <v>710</v>
      </c>
      <c r="H168" s="43" t="s">
        <v>797</v>
      </c>
      <c r="I168" s="43" t="s">
        <v>389</v>
      </c>
      <c r="J168" s="43" t="s">
        <v>799</v>
      </c>
    </row>
    <row r="169" spans="3:10" x14ac:dyDescent="0.45">
      <c r="C169" t="s">
        <v>301</v>
      </c>
      <c r="D169">
        <v>1</v>
      </c>
      <c r="E169">
        <v>1</v>
      </c>
      <c r="F169">
        <v>1</v>
      </c>
      <c r="G169" s="43" t="s">
        <v>710</v>
      </c>
      <c r="H169" s="43" t="s">
        <v>793</v>
      </c>
      <c r="I169" s="43" t="s">
        <v>302</v>
      </c>
      <c r="J169" s="43" t="s">
        <v>775</v>
      </c>
    </row>
    <row r="170" spans="3:10" x14ac:dyDescent="0.45">
      <c r="C170" t="s">
        <v>303</v>
      </c>
      <c r="D170">
        <v>1</v>
      </c>
      <c r="E170">
        <v>1</v>
      </c>
      <c r="F170">
        <v>1</v>
      </c>
      <c r="G170" s="43" t="s">
        <v>710</v>
      </c>
      <c r="H170" s="43" t="s">
        <v>777</v>
      </c>
      <c r="I170" s="43" t="s">
        <v>304</v>
      </c>
      <c r="J170" s="43" t="s">
        <v>777</v>
      </c>
    </row>
    <row r="171" spans="3:10" x14ac:dyDescent="0.45">
      <c r="C171" t="s">
        <v>305</v>
      </c>
      <c r="D171">
        <v>1</v>
      </c>
      <c r="E171">
        <v>1</v>
      </c>
      <c r="F171">
        <v>1</v>
      </c>
      <c r="G171" s="43" t="s">
        <v>710</v>
      </c>
      <c r="H171" s="43" t="s">
        <v>777</v>
      </c>
      <c r="I171" s="43" t="s">
        <v>306</v>
      </c>
      <c r="J171" s="43" t="s">
        <v>777</v>
      </c>
    </row>
    <row r="172" spans="3:10" x14ac:dyDescent="0.45">
      <c r="C172" t="s">
        <v>307</v>
      </c>
      <c r="D172">
        <v>1</v>
      </c>
      <c r="E172">
        <v>1</v>
      </c>
      <c r="F172">
        <v>1</v>
      </c>
      <c r="G172" s="43" t="s">
        <v>710</v>
      </c>
      <c r="H172" s="43" t="s">
        <v>793</v>
      </c>
      <c r="I172" s="43" t="s">
        <v>308</v>
      </c>
      <c r="J172" s="43" t="s">
        <v>776</v>
      </c>
    </row>
    <row r="173" spans="3:10" x14ac:dyDescent="0.45">
      <c r="C173" t="s">
        <v>309</v>
      </c>
      <c r="D173">
        <v>1</v>
      </c>
      <c r="E173">
        <v>1</v>
      </c>
      <c r="F173">
        <v>1</v>
      </c>
      <c r="G173" s="43" t="s">
        <v>710</v>
      </c>
      <c r="H173" s="43" t="s">
        <v>795</v>
      </c>
      <c r="I173" s="43" t="s">
        <v>310</v>
      </c>
      <c r="J173" s="43" t="s">
        <v>778</v>
      </c>
    </row>
    <row r="174" spans="3:10" x14ac:dyDescent="0.45">
      <c r="C174" t="s">
        <v>311</v>
      </c>
      <c r="D174">
        <v>1</v>
      </c>
      <c r="E174">
        <v>1</v>
      </c>
      <c r="F174">
        <v>1</v>
      </c>
      <c r="G174" s="43" t="s">
        <v>710</v>
      </c>
      <c r="H174" s="43" t="s">
        <v>793</v>
      </c>
      <c r="I174" s="43" t="s">
        <v>312</v>
      </c>
      <c r="J174" s="43" t="s">
        <v>775</v>
      </c>
    </row>
    <row r="175" spans="3:10" x14ac:dyDescent="0.45">
      <c r="C175" t="s">
        <v>313</v>
      </c>
      <c r="D175">
        <v>1</v>
      </c>
      <c r="E175">
        <v>1</v>
      </c>
      <c r="F175">
        <v>1</v>
      </c>
      <c r="G175" s="43" t="s">
        <v>710</v>
      </c>
      <c r="H175" s="43" t="s">
        <v>803</v>
      </c>
      <c r="I175" s="43" t="s">
        <v>314</v>
      </c>
      <c r="J175" s="43" t="s">
        <v>800</v>
      </c>
    </row>
    <row r="176" spans="3:10" x14ac:dyDescent="0.45">
      <c r="C176" t="s">
        <v>315</v>
      </c>
      <c r="D176">
        <v>1</v>
      </c>
      <c r="E176">
        <v>1</v>
      </c>
      <c r="F176">
        <v>1</v>
      </c>
      <c r="G176" s="43" t="s">
        <v>710</v>
      </c>
      <c r="H176" s="43" t="s">
        <v>803</v>
      </c>
      <c r="I176" s="43" t="s">
        <v>828</v>
      </c>
      <c r="J176" s="43" t="s">
        <v>800</v>
      </c>
    </row>
    <row r="177" spans="3:10" x14ac:dyDescent="0.45">
      <c r="C177" t="s">
        <v>316</v>
      </c>
      <c r="D177">
        <v>1</v>
      </c>
      <c r="E177">
        <v>1</v>
      </c>
      <c r="F177">
        <v>1</v>
      </c>
      <c r="G177" s="43" t="s">
        <v>710</v>
      </c>
      <c r="H177" s="43" t="s">
        <v>793</v>
      </c>
      <c r="I177" s="43" t="s">
        <v>317</v>
      </c>
      <c r="J177" s="43" t="s">
        <v>775</v>
      </c>
    </row>
    <row r="178" spans="3:10" x14ac:dyDescent="0.45">
      <c r="C178" t="s">
        <v>318</v>
      </c>
      <c r="D178">
        <v>1</v>
      </c>
      <c r="E178">
        <v>1</v>
      </c>
      <c r="F178">
        <v>1</v>
      </c>
      <c r="G178" s="43" t="s">
        <v>710</v>
      </c>
      <c r="H178" s="43" t="s">
        <v>803</v>
      </c>
      <c r="I178" s="43" t="s">
        <v>490</v>
      </c>
      <c r="J178" s="43" t="s">
        <v>800</v>
      </c>
    </row>
    <row r="179" spans="3:10" x14ac:dyDescent="0.45">
      <c r="C179" t="s">
        <v>319</v>
      </c>
      <c r="D179">
        <v>1</v>
      </c>
      <c r="E179">
        <v>1</v>
      </c>
      <c r="F179">
        <v>1</v>
      </c>
      <c r="G179" s="43" t="s">
        <v>710</v>
      </c>
      <c r="H179" s="43" t="s">
        <v>797</v>
      </c>
      <c r="I179" s="43" t="s">
        <v>320</v>
      </c>
      <c r="J179" s="43" t="s">
        <v>799</v>
      </c>
    </row>
    <row r="180" spans="3:10" x14ac:dyDescent="0.45">
      <c r="C180" t="s">
        <v>321</v>
      </c>
      <c r="D180">
        <v>1</v>
      </c>
      <c r="E180">
        <v>1</v>
      </c>
      <c r="F180">
        <v>1</v>
      </c>
      <c r="G180" s="43" t="s">
        <v>710</v>
      </c>
      <c r="H180" s="43" t="s">
        <v>793</v>
      </c>
      <c r="I180" s="43" t="s">
        <v>322</v>
      </c>
      <c r="J180" s="43" t="s">
        <v>775</v>
      </c>
    </row>
    <row r="181" spans="3:10" x14ac:dyDescent="0.45">
      <c r="C181" t="s">
        <v>323</v>
      </c>
      <c r="D181">
        <v>1</v>
      </c>
      <c r="E181">
        <v>1</v>
      </c>
      <c r="F181">
        <v>1</v>
      </c>
      <c r="G181" s="43" t="s">
        <v>710</v>
      </c>
      <c r="H181" s="43" t="s">
        <v>777</v>
      </c>
      <c r="I181" s="43" t="s">
        <v>324</v>
      </c>
      <c r="J181" s="43" t="s">
        <v>777</v>
      </c>
    </row>
    <row r="182" spans="3:10" x14ac:dyDescent="0.45">
      <c r="C182" t="s">
        <v>325</v>
      </c>
      <c r="D182">
        <v>1</v>
      </c>
      <c r="E182">
        <v>1</v>
      </c>
      <c r="F182">
        <v>1</v>
      </c>
      <c r="G182" s="43" t="s">
        <v>710</v>
      </c>
      <c r="H182" s="43" t="s">
        <v>803</v>
      </c>
      <c r="I182" s="43" t="s">
        <v>326</v>
      </c>
      <c r="J182" s="43" t="s">
        <v>778</v>
      </c>
    </row>
    <row r="183" spans="3:10" x14ac:dyDescent="0.45">
      <c r="C183" t="s">
        <v>327</v>
      </c>
      <c r="D183">
        <v>1</v>
      </c>
      <c r="E183">
        <v>1</v>
      </c>
      <c r="F183">
        <v>1</v>
      </c>
      <c r="G183" s="43" t="s">
        <v>710</v>
      </c>
      <c r="H183" s="43" t="s">
        <v>803</v>
      </c>
      <c r="I183" s="43" t="s">
        <v>491</v>
      </c>
      <c r="J183" s="43" t="s">
        <v>800</v>
      </c>
    </row>
    <row r="184" spans="3:10" x14ac:dyDescent="0.45">
      <c r="C184" t="s">
        <v>328</v>
      </c>
      <c r="D184">
        <v>1</v>
      </c>
      <c r="E184">
        <v>1</v>
      </c>
      <c r="F184">
        <v>1</v>
      </c>
      <c r="G184" s="43" t="s">
        <v>710</v>
      </c>
      <c r="H184" s="43" t="s">
        <v>793</v>
      </c>
      <c r="I184" s="43" t="s">
        <v>329</v>
      </c>
      <c r="J184" s="43" t="s">
        <v>775</v>
      </c>
    </row>
    <row r="185" spans="3:10" x14ac:dyDescent="0.45">
      <c r="C185" t="s">
        <v>330</v>
      </c>
      <c r="D185">
        <v>1</v>
      </c>
      <c r="E185">
        <v>1</v>
      </c>
      <c r="F185">
        <v>1</v>
      </c>
      <c r="G185" s="43" t="s">
        <v>710</v>
      </c>
      <c r="H185" s="43" t="s">
        <v>803</v>
      </c>
      <c r="I185" s="43" t="s">
        <v>331</v>
      </c>
      <c r="J185" s="43" t="s">
        <v>778</v>
      </c>
    </row>
    <row r="186" spans="3:10" x14ac:dyDescent="0.45">
      <c r="C186" t="s">
        <v>332</v>
      </c>
      <c r="D186">
        <v>1</v>
      </c>
      <c r="E186">
        <v>1</v>
      </c>
      <c r="F186">
        <v>1</v>
      </c>
      <c r="G186" s="43" t="s">
        <v>710</v>
      </c>
      <c r="H186" s="43" t="s">
        <v>793</v>
      </c>
      <c r="I186" s="43" t="s">
        <v>333</v>
      </c>
      <c r="J186" s="43" t="s">
        <v>776</v>
      </c>
    </row>
    <row r="187" spans="3:10" x14ac:dyDescent="0.45">
      <c r="C187" t="s">
        <v>334</v>
      </c>
      <c r="D187">
        <v>1</v>
      </c>
      <c r="E187">
        <v>1</v>
      </c>
      <c r="F187">
        <v>1</v>
      </c>
      <c r="G187" s="43" t="s">
        <v>710</v>
      </c>
      <c r="H187" s="43" t="s">
        <v>777</v>
      </c>
      <c r="I187" s="43" t="s">
        <v>335</v>
      </c>
      <c r="J187" s="43" t="s">
        <v>777</v>
      </c>
    </row>
    <row r="188" spans="3:10" x14ac:dyDescent="0.45">
      <c r="C188" t="s">
        <v>336</v>
      </c>
      <c r="D188" s="72">
        <f>(7.6+2.6)/(3.5+2.3)</f>
        <v>1.7586206896551724</v>
      </c>
      <c r="E188" s="72">
        <f>0.72/0.44</f>
        <v>1.6363636363636362</v>
      </c>
      <c r="F188" s="72">
        <f>(1.8+0.44+0.034)/(1.4+0.44+0.034)</f>
        <v>1.2134471718249733</v>
      </c>
      <c r="G188" s="73" t="s">
        <v>711</v>
      </c>
      <c r="H188" s="43" t="s">
        <v>779</v>
      </c>
      <c r="I188" s="43" t="s">
        <v>337</v>
      </c>
      <c r="J188" s="43" t="s">
        <v>799</v>
      </c>
    </row>
    <row r="189" spans="3:10" x14ac:dyDescent="0.45">
      <c r="C189" t="s">
        <v>338</v>
      </c>
      <c r="D189">
        <v>1</v>
      </c>
      <c r="E189">
        <v>1</v>
      </c>
      <c r="F189">
        <v>1</v>
      </c>
      <c r="G189" s="43" t="s">
        <v>710</v>
      </c>
      <c r="H189" s="43" t="s">
        <v>797</v>
      </c>
      <c r="I189" s="43" t="s">
        <v>339</v>
      </c>
      <c r="J189" s="43" t="s">
        <v>799</v>
      </c>
    </row>
    <row r="190" spans="3:10" x14ac:dyDescent="0.45">
      <c r="C190" t="s">
        <v>340</v>
      </c>
      <c r="D190">
        <v>1</v>
      </c>
      <c r="E190">
        <v>1</v>
      </c>
      <c r="F190">
        <v>1</v>
      </c>
      <c r="G190" s="43" t="s">
        <v>710</v>
      </c>
      <c r="H190" s="43" t="s">
        <v>795</v>
      </c>
      <c r="I190" s="43" t="s">
        <v>341</v>
      </c>
      <c r="J190" s="43" t="s">
        <v>778</v>
      </c>
    </row>
    <row r="191" spans="3:10" x14ac:dyDescent="0.45">
      <c r="C191" t="s">
        <v>342</v>
      </c>
      <c r="D191">
        <v>1</v>
      </c>
      <c r="E191">
        <v>1</v>
      </c>
      <c r="F191">
        <v>1</v>
      </c>
      <c r="G191" s="43" t="s">
        <v>710</v>
      </c>
      <c r="H191" s="43" t="s">
        <v>803</v>
      </c>
      <c r="I191" s="43" t="s">
        <v>390</v>
      </c>
      <c r="J191" s="43" t="s">
        <v>800</v>
      </c>
    </row>
    <row r="192" spans="3:10" x14ac:dyDescent="0.45">
      <c r="C192" t="s">
        <v>343</v>
      </c>
      <c r="D192">
        <v>1</v>
      </c>
      <c r="E192">
        <v>1</v>
      </c>
      <c r="F192">
        <v>1</v>
      </c>
      <c r="G192" s="43" t="s">
        <v>710</v>
      </c>
      <c r="H192" s="43" t="s">
        <v>797</v>
      </c>
      <c r="I192" s="43" t="s">
        <v>344</v>
      </c>
      <c r="J192" s="43" t="s">
        <v>799</v>
      </c>
    </row>
    <row r="193" spans="3:10" x14ac:dyDescent="0.45">
      <c r="C193" t="s">
        <v>345</v>
      </c>
      <c r="D193">
        <v>1</v>
      </c>
      <c r="E193">
        <v>1</v>
      </c>
      <c r="F193">
        <v>1</v>
      </c>
      <c r="G193" s="43" t="s">
        <v>710</v>
      </c>
      <c r="H193" s="43" t="s">
        <v>803</v>
      </c>
      <c r="I193" s="43" t="s">
        <v>346</v>
      </c>
      <c r="J193" s="43" t="s">
        <v>800</v>
      </c>
    </row>
    <row r="194" spans="3:10" x14ac:dyDescent="0.45">
      <c r="C194" t="s">
        <v>347</v>
      </c>
      <c r="D194">
        <v>1</v>
      </c>
      <c r="E194">
        <v>1</v>
      </c>
      <c r="F194">
        <v>1</v>
      </c>
      <c r="G194" s="43" t="s">
        <v>710</v>
      </c>
      <c r="H194" s="43" t="s">
        <v>793</v>
      </c>
      <c r="I194" s="43" t="s">
        <v>348</v>
      </c>
      <c r="J194" s="43" t="s">
        <v>776</v>
      </c>
    </row>
    <row r="195" spans="3:10" x14ac:dyDescent="0.45">
      <c r="C195" t="s">
        <v>349</v>
      </c>
      <c r="D195">
        <v>1</v>
      </c>
      <c r="E195">
        <v>1</v>
      </c>
      <c r="F195">
        <v>1</v>
      </c>
      <c r="G195" s="43" t="s">
        <v>710</v>
      </c>
      <c r="H195" s="43" t="s">
        <v>793</v>
      </c>
      <c r="I195" s="43" t="s">
        <v>350</v>
      </c>
      <c r="J195" s="43" t="s">
        <v>775</v>
      </c>
    </row>
    <row r="196" spans="3:10" x14ac:dyDescent="0.45">
      <c r="C196" t="s">
        <v>351</v>
      </c>
      <c r="D196">
        <v>1</v>
      </c>
      <c r="E196">
        <v>1</v>
      </c>
      <c r="F196">
        <v>1</v>
      </c>
      <c r="G196" s="43" t="s">
        <v>710</v>
      </c>
      <c r="H196" s="43" t="s">
        <v>793</v>
      </c>
      <c r="I196" s="43" t="s">
        <v>352</v>
      </c>
      <c r="J196" s="43" t="s">
        <v>775</v>
      </c>
    </row>
  </sheetData>
  <sortState ref="C3:C197">
    <sortCondition ref="C3:C197"/>
  </sortState>
  <dataValidations count="1">
    <dataValidation type="list" allowBlank="1" showInputMessage="1" showErrorMessage="1" sqref="A2">
      <formula1>$C$2:$C$196</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J86"/>
  <sheetViews>
    <sheetView workbookViewId="0">
      <selection activeCell="B61" sqref="B61:B63"/>
    </sheetView>
  </sheetViews>
  <sheetFormatPr defaultRowHeight="14.25" x14ac:dyDescent="0.45"/>
  <cols>
    <col min="1" max="1" width="39.73046875" customWidth="1"/>
    <col min="2" max="2" width="12.1328125" customWidth="1"/>
  </cols>
  <sheetData>
    <row r="1" spans="1:10" ht="18" x14ac:dyDescent="0.55000000000000004">
      <c r="A1" s="32" t="s">
        <v>645</v>
      </c>
      <c r="B1" s="33"/>
    </row>
    <row r="3" spans="1:10" x14ac:dyDescent="0.45">
      <c r="A3" t="s">
        <v>636</v>
      </c>
    </row>
    <row r="4" spans="1:10" x14ac:dyDescent="0.45">
      <c r="A4" t="s">
        <v>637</v>
      </c>
    </row>
    <row r="5" spans="1:10" x14ac:dyDescent="0.45">
      <c r="A5" t="s">
        <v>638</v>
      </c>
    </row>
    <row r="7" spans="1:10" x14ac:dyDescent="0.45">
      <c r="A7" t="s">
        <v>633</v>
      </c>
    </row>
    <row r="8" spans="1:10" x14ac:dyDescent="0.45">
      <c r="A8" t="s">
        <v>634</v>
      </c>
    </row>
    <row r="10" spans="1:10" x14ac:dyDescent="0.45">
      <c r="A10" s="22" t="s">
        <v>972</v>
      </c>
      <c r="B10" s="4"/>
      <c r="C10" s="4"/>
      <c r="D10" s="4"/>
      <c r="E10" s="4"/>
      <c r="F10" s="4"/>
      <c r="G10" s="4"/>
    </row>
    <row r="12" spans="1:10" ht="14.65" thickBot="1" x14ac:dyDescent="0.5">
      <c r="A12" s="79" t="s">
        <v>644</v>
      </c>
      <c r="B12" s="79" t="s">
        <v>962</v>
      </c>
      <c r="C12" s="80">
        <v>2015</v>
      </c>
      <c r="D12" s="79">
        <v>2020</v>
      </c>
      <c r="E12" s="80">
        <v>2025</v>
      </c>
      <c r="F12" s="79">
        <v>2030</v>
      </c>
      <c r="G12" s="80">
        <v>2035</v>
      </c>
      <c r="H12" s="79">
        <v>2040</v>
      </c>
      <c r="I12" s="80">
        <v>2045</v>
      </c>
      <c r="J12" s="79">
        <v>2050</v>
      </c>
    </row>
    <row r="13" spans="1:10" x14ac:dyDescent="0.45">
      <c r="A13" s="81" t="s">
        <v>963</v>
      </c>
      <c r="B13" s="81" t="s">
        <v>964</v>
      </c>
      <c r="C13" s="82">
        <v>1</v>
      </c>
      <c r="D13" s="82">
        <v>1</v>
      </c>
      <c r="E13" s="82">
        <v>1</v>
      </c>
      <c r="F13" s="82">
        <v>1</v>
      </c>
      <c r="G13" s="82">
        <v>1</v>
      </c>
      <c r="H13" s="82">
        <v>1</v>
      </c>
      <c r="I13" s="82">
        <v>1</v>
      </c>
      <c r="J13" s="82">
        <v>1</v>
      </c>
    </row>
    <row r="14" spans="1:10" x14ac:dyDescent="0.45">
      <c r="A14" s="83" t="s">
        <v>963</v>
      </c>
      <c r="B14" s="83" t="s">
        <v>941</v>
      </c>
      <c r="C14" s="9">
        <v>1</v>
      </c>
      <c r="D14" s="9">
        <v>1</v>
      </c>
      <c r="E14" s="9">
        <v>1</v>
      </c>
      <c r="F14" s="9">
        <v>1</v>
      </c>
      <c r="G14" s="9">
        <v>1</v>
      </c>
      <c r="H14" s="9">
        <v>1</v>
      </c>
      <c r="I14" s="9">
        <v>1</v>
      </c>
      <c r="J14" s="9">
        <v>1</v>
      </c>
    </row>
    <row r="15" spans="1:10" ht="14.65" thickBot="1" x14ac:dyDescent="0.5">
      <c r="A15" s="84" t="s">
        <v>963</v>
      </c>
      <c r="B15" s="84" t="s">
        <v>942</v>
      </c>
      <c r="C15" s="85">
        <v>1</v>
      </c>
      <c r="D15" s="85">
        <v>1</v>
      </c>
      <c r="E15" s="85">
        <v>1</v>
      </c>
      <c r="F15" s="85">
        <v>1</v>
      </c>
      <c r="G15" s="85">
        <v>1</v>
      </c>
      <c r="H15" s="85">
        <v>1</v>
      </c>
      <c r="I15" s="85">
        <v>1</v>
      </c>
      <c r="J15" s="85">
        <v>1</v>
      </c>
    </row>
    <row r="16" spans="1:10" x14ac:dyDescent="0.45">
      <c r="A16" s="86" t="s">
        <v>965</v>
      </c>
      <c r="B16" s="86" t="s">
        <v>964</v>
      </c>
      <c r="C16" s="4">
        <v>1</v>
      </c>
      <c r="D16" s="4">
        <v>1</v>
      </c>
      <c r="E16" s="4">
        <v>1</v>
      </c>
      <c r="F16" s="4">
        <v>1</v>
      </c>
      <c r="G16" s="4">
        <v>1</v>
      </c>
      <c r="H16" s="4">
        <v>1</v>
      </c>
      <c r="I16" s="4">
        <v>1</v>
      </c>
      <c r="J16" s="4">
        <v>1</v>
      </c>
    </row>
    <row r="17" spans="1:10" x14ac:dyDescent="0.45">
      <c r="A17" s="86" t="s">
        <v>965</v>
      </c>
      <c r="B17" s="86" t="s">
        <v>941</v>
      </c>
      <c r="C17" s="4">
        <v>1</v>
      </c>
      <c r="D17" s="4">
        <v>1</v>
      </c>
      <c r="E17" s="4">
        <v>1</v>
      </c>
      <c r="F17" s="4">
        <v>1</v>
      </c>
      <c r="G17" s="4">
        <v>1</v>
      </c>
      <c r="H17" s="4">
        <v>1</v>
      </c>
      <c r="I17" s="4">
        <v>1</v>
      </c>
      <c r="J17" s="4">
        <v>1</v>
      </c>
    </row>
    <row r="18" spans="1:10" ht="14.65" thickBot="1" x14ac:dyDescent="0.5">
      <c r="A18" s="87" t="s">
        <v>965</v>
      </c>
      <c r="B18" s="83" t="s">
        <v>942</v>
      </c>
      <c r="C18" s="85">
        <v>1</v>
      </c>
      <c r="D18" s="85">
        <v>1</v>
      </c>
      <c r="E18" s="85">
        <v>1</v>
      </c>
      <c r="F18" s="85">
        <v>1</v>
      </c>
      <c r="G18" s="85">
        <v>1</v>
      </c>
      <c r="H18" s="85">
        <v>1</v>
      </c>
      <c r="I18" s="85">
        <v>1</v>
      </c>
      <c r="J18" s="85">
        <v>1</v>
      </c>
    </row>
    <row r="19" spans="1:10" x14ac:dyDescent="0.45">
      <c r="A19" s="81" t="s">
        <v>966</v>
      </c>
      <c r="B19" s="81" t="s">
        <v>964</v>
      </c>
      <c r="C19" s="82">
        <v>1</v>
      </c>
      <c r="D19" s="82">
        <v>1</v>
      </c>
      <c r="E19" s="82">
        <v>1</v>
      </c>
      <c r="F19" s="82">
        <v>1</v>
      </c>
      <c r="G19" s="82">
        <v>1</v>
      </c>
      <c r="H19" s="82">
        <v>1</v>
      </c>
      <c r="I19" s="82">
        <v>1</v>
      </c>
      <c r="J19" s="82">
        <v>1</v>
      </c>
    </row>
    <row r="20" spans="1:10" x14ac:dyDescent="0.45">
      <c r="A20" s="83" t="s">
        <v>966</v>
      </c>
      <c r="B20" s="86" t="s">
        <v>941</v>
      </c>
      <c r="C20" s="9">
        <v>1</v>
      </c>
      <c r="D20" s="9">
        <v>1</v>
      </c>
      <c r="E20" s="9">
        <v>1</v>
      </c>
      <c r="F20" s="9">
        <v>1</v>
      </c>
      <c r="G20" s="9">
        <v>1</v>
      </c>
      <c r="H20" s="9">
        <v>1</v>
      </c>
      <c r="I20" s="9">
        <v>1</v>
      </c>
      <c r="J20" s="9">
        <v>1</v>
      </c>
    </row>
    <row r="21" spans="1:10" ht="14.65" thickBot="1" x14ac:dyDescent="0.5">
      <c r="A21" s="84" t="s">
        <v>966</v>
      </c>
      <c r="B21" s="84" t="s">
        <v>942</v>
      </c>
      <c r="C21" s="85">
        <v>1</v>
      </c>
      <c r="D21" s="85">
        <v>1</v>
      </c>
      <c r="E21" s="85">
        <v>1</v>
      </c>
      <c r="F21" s="85">
        <v>1</v>
      </c>
      <c r="G21" s="85">
        <v>1</v>
      </c>
      <c r="H21" s="85">
        <v>1</v>
      </c>
      <c r="I21" s="85">
        <v>1</v>
      </c>
      <c r="J21" s="85">
        <v>1</v>
      </c>
    </row>
    <row r="22" spans="1:10" x14ac:dyDescent="0.45">
      <c r="A22" s="83" t="s">
        <v>967</v>
      </c>
      <c r="B22" s="83" t="s">
        <v>964</v>
      </c>
      <c r="C22" s="4">
        <v>1</v>
      </c>
      <c r="D22" s="4">
        <v>1</v>
      </c>
      <c r="E22" s="4">
        <v>1</v>
      </c>
      <c r="F22" s="4">
        <v>1</v>
      </c>
      <c r="G22" s="4">
        <v>1</v>
      </c>
      <c r="H22" s="4">
        <v>1</v>
      </c>
      <c r="I22" s="4">
        <v>1</v>
      </c>
      <c r="J22" s="4">
        <v>1</v>
      </c>
    </row>
    <row r="23" spans="1:10" x14ac:dyDescent="0.45">
      <c r="A23" s="83" t="s">
        <v>967</v>
      </c>
      <c r="B23" s="86" t="s">
        <v>941</v>
      </c>
      <c r="C23" s="9">
        <v>1</v>
      </c>
      <c r="D23" s="9">
        <v>1</v>
      </c>
      <c r="E23" s="9">
        <v>1</v>
      </c>
      <c r="F23" s="9">
        <v>1</v>
      </c>
      <c r="G23" s="9">
        <v>1</v>
      </c>
      <c r="H23" s="9">
        <v>1</v>
      </c>
      <c r="I23" s="9">
        <v>1</v>
      </c>
      <c r="J23" s="9">
        <v>1</v>
      </c>
    </row>
    <row r="24" spans="1:10" x14ac:dyDescent="0.45">
      <c r="A24" s="83" t="s">
        <v>967</v>
      </c>
      <c r="B24" s="83" t="s">
        <v>942</v>
      </c>
      <c r="C24" s="4">
        <v>1</v>
      </c>
      <c r="D24" s="4">
        <v>1</v>
      </c>
      <c r="E24" s="4">
        <v>1</v>
      </c>
      <c r="F24" s="4">
        <v>1</v>
      </c>
      <c r="G24" s="4">
        <v>1</v>
      </c>
      <c r="H24" s="4">
        <v>1</v>
      </c>
      <c r="I24" s="4">
        <v>1</v>
      </c>
      <c r="J24" s="4">
        <v>1</v>
      </c>
    </row>
    <row r="25" spans="1:10" ht="14.65" thickBot="1" x14ac:dyDescent="0.5">
      <c r="A25" s="84" t="s">
        <v>967</v>
      </c>
      <c r="B25" s="88" t="s">
        <v>968</v>
      </c>
      <c r="C25" s="89">
        <v>1</v>
      </c>
      <c r="D25" s="89">
        <v>1</v>
      </c>
      <c r="E25" s="89">
        <v>1</v>
      </c>
      <c r="F25" s="89">
        <v>1</v>
      </c>
      <c r="G25" s="89">
        <v>1</v>
      </c>
      <c r="H25" s="89">
        <v>1</v>
      </c>
      <c r="I25" s="89">
        <v>1</v>
      </c>
      <c r="J25" s="89">
        <v>1</v>
      </c>
    </row>
    <row r="26" spans="1:10" x14ac:dyDescent="0.45">
      <c r="A26" s="83" t="s">
        <v>635</v>
      </c>
      <c r="B26" s="81" t="s">
        <v>964</v>
      </c>
      <c r="C26" s="9">
        <v>1</v>
      </c>
      <c r="D26" s="9">
        <v>1</v>
      </c>
      <c r="E26" s="9">
        <v>1</v>
      </c>
      <c r="F26" s="9">
        <v>1</v>
      </c>
      <c r="G26" s="9">
        <v>1</v>
      </c>
      <c r="H26" s="9">
        <v>1</v>
      </c>
      <c r="I26" s="9">
        <v>1</v>
      </c>
      <c r="J26" s="9">
        <v>1</v>
      </c>
    </row>
    <row r="27" spans="1:10" x14ac:dyDescent="0.45">
      <c r="A27" s="83" t="s">
        <v>635</v>
      </c>
      <c r="B27" s="86" t="s">
        <v>941</v>
      </c>
      <c r="C27" s="4">
        <v>1</v>
      </c>
      <c r="D27" s="4">
        <v>1</v>
      </c>
      <c r="E27" s="4">
        <v>1</v>
      </c>
      <c r="F27" s="4">
        <v>1</v>
      </c>
      <c r="G27" s="4">
        <v>1</v>
      </c>
      <c r="H27" s="4">
        <v>1</v>
      </c>
      <c r="I27" s="4">
        <v>1</v>
      </c>
      <c r="J27" s="4">
        <v>1</v>
      </c>
    </row>
    <row r="28" spans="1:10" ht="14.65" thickBot="1" x14ac:dyDescent="0.5">
      <c r="A28" s="84" t="s">
        <v>635</v>
      </c>
      <c r="B28" s="84" t="s">
        <v>942</v>
      </c>
      <c r="C28" s="85">
        <v>1</v>
      </c>
      <c r="D28" s="85">
        <v>1</v>
      </c>
      <c r="E28" s="85">
        <v>1</v>
      </c>
      <c r="F28" s="85">
        <v>1</v>
      </c>
      <c r="G28" s="85">
        <v>1</v>
      </c>
      <c r="H28" s="85">
        <v>1</v>
      </c>
      <c r="I28" s="85">
        <v>1</v>
      </c>
      <c r="J28" s="85">
        <v>1</v>
      </c>
    </row>
    <row r="29" spans="1:10" x14ac:dyDescent="0.45">
      <c r="A29" s="83" t="s">
        <v>969</v>
      </c>
      <c r="B29" s="83" t="s">
        <v>964</v>
      </c>
      <c r="C29" s="4">
        <v>1</v>
      </c>
      <c r="D29" s="4">
        <v>1</v>
      </c>
      <c r="E29" s="4">
        <v>1</v>
      </c>
      <c r="F29" s="4">
        <v>1</v>
      </c>
      <c r="G29" s="4">
        <v>1</v>
      </c>
      <c r="H29" s="4">
        <v>1</v>
      </c>
      <c r="I29" s="4">
        <v>1</v>
      </c>
      <c r="J29" s="4">
        <v>1</v>
      </c>
    </row>
    <row r="30" spans="1:10" x14ac:dyDescent="0.45">
      <c r="A30" s="83" t="s">
        <v>969</v>
      </c>
      <c r="B30" s="83" t="s">
        <v>941</v>
      </c>
      <c r="C30" s="4">
        <v>1</v>
      </c>
      <c r="D30" s="4">
        <v>1</v>
      </c>
      <c r="E30" s="4">
        <v>1</v>
      </c>
      <c r="F30" s="4">
        <v>1</v>
      </c>
      <c r="G30" s="4">
        <v>1</v>
      </c>
      <c r="H30" s="4">
        <v>1</v>
      </c>
      <c r="I30" s="4">
        <v>1</v>
      </c>
      <c r="J30" s="4">
        <v>1</v>
      </c>
    </row>
    <row r="31" spans="1:10" ht="14.65" thickBot="1" x14ac:dyDescent="0.5">
      <c r="A31" s="84" t="s">
        <v>969</v>
      </c>
      <c r="B31" s="84" t="s">
        <v>942</v>
      </c>
      <c r="C31" s="89">
        <v>1</v>
      </c>
      <c r="D31" s="89">
        <v>1</v>
      </c>
      <c r="E31" s="89">
        <v>1</v>
      </c>
      <c r="F31" s="89">
        <v>1</v>
      </c>
      <c r="G31" s="89">
        <v>1</v>
      </c>
      <c r="H31" s="89">
        <v>1</v>
      </c>
      <c r="I31" s="89">
        <v>1</v>
      </c>
      <c r="J31" s="89">
        <v>1</v>
      </c>
    </row>
    <row r="32" spans="1:10" x14ac:dyDescent="0.45">
      <c r="A32" s="83" t="s">
        <v>970</v>
      </c>
      <c r="B32" s="83" t="s">
        <v>964</v>
      </c>
      <c r="C32" s="4">
        <v>1</v>
      </c>
      <c r="D32" s="4">
        <v>1</v>
      </c>
      <c r="E32" s="4">
        <v>1</v>
      </c>
      <c r="F32" s="4">
        <v>1</v>
      </c>
      <c r="G32" s="4">
        <v>1</v>
      </c>
      <c r="H32" s="4">
        <v>1</v>
      </c>
      <c r="I32" s="4">
        <v>1</v>
      </c>
      <c r="J32" s="4">
        <v>1</v>
      </c>
    </row>
    <row r="33" spans="1:10" x14ac:dyDescent="0.45">
      <c r="A33" s="83" t="s">
        <v>970</v>
      </c>
      <c r="B33" s="83" t="s">
        <v>941</v>
      </c>
      <c r="C33" s="4">
        <v>1</v>
      </c>
      <c r="D33" s="4">
        <v>1</v>
      </c>
      <c r="E33" s="4">
        <v>1</v>
      </c>
      <c r="F33" s="4">
        <v>1</v>
      </c>
      <c r="G33" s="4">
        <v>1</v>
      </c>
      <c r="H33" s="4">
        <v>1</v>
      </c>
      <c r="I33" s="4">
        <v>1</v>
      </c>
      <c r="J33" s="4">
        <v>1</v>
      </c>
    </row>
    <row r="34" spans="1:10" ht="14.65" thickBot="1" x14ac:dyDescent="0.5">
      <c r="A34" s="84" t="s">
        <v>970</v>
      </c>
      <c r="B34" s="84" t="s">
        <v>942</v>
      </c>
      <c r="C34" s="89">
        <v>1</v>
      </c>
      <c r="D34" s="89">
        <v>1</v>
      </c>
      <c r="E34" s="89">
        <v>1</v>
      </c>
      <c r="F34" s="89">
        <v>1</v>
      </c>
      <c r="G34" s="89">
        <v>1</v>
      </c>
      <c r="H34" s="89">
        <v>1</v>
      </c>
      <c r="I34" s="89">
        <v>1</v>
      </c>
      <c r="J34" s="89">
        <v>1</v>
      </c>
    </row>
    <row r="35" spans="1:10" x14ac:dyDescent="0.45">
      <c r="A35" s="83" t="s">
        <v>971</v>
      </c>
      <c r="B35" s="83" t="s">
        <v>964</v>
      </c>
      <c r="C35" s="4">
        <v>1</v>
      </c>
      <c r="D35" s="4">
        <v>1</v>
      </c>
      <c r="E35" s="4">
        <v>1</v>
      </c>
      <c r="F35" s="4">
        <v>1</v>
      </c>
      <c r="G35" s="4">
        <v>1</v>
      </c>
      <c r="H35" s="4">
        <v>1</v>
      </c>
      <c r="I35" s="4">
        <v>1</v>
      </c>
      <c r="J35" s="4">
        <v>1</v>
      </c>
    </row>
    <row r="36" spans="1:10" x14ac:dyDescent="0.45">
      <c r="A36" s="83" t="s">
        <v>971</v>
      </c>
      <c r="B36" s="83" t="s">
        <v>941</v>
      </c>
      <c r="C36" s="4">
        <v>1</v>
      </c>
      <c r="D36" s="4">
        <v>1</v>
      </c>
      <c r="E36" s="4">
        <v>1</v>
      </c>
      <c r="F36" s="4">
        <v>1</v>
      </c>
      <c r="G36" s="4">
        <v>1</v>
      </c>
      <c r="H36" s="4">
        <v>1</v>
      </c>
      <c r="I36" s="4">
        <v>1</v>
      </c>
      <c r="J36" s="4">
        <v>1</v>
      </c>
    </row>
    <row r="37" spans="1:10" ht="14.65" thickBot="1" x14ac:dyDescent="0.5">
      <c r="A37" s="84" t="s">
        <v>971</v>
      </c>
      <c r="B37" s="84" t="s">
        <v>942</v>
      </c>
      <c r="C37" s="89">
        <v>1</v>
      </c>
      <c r="D37" s="89">
        <v>1</v>
      </c>
      <c r="E37" s="89">
        <v>1</v>
      </c>
      <c r="F37" s="89">
        <v>1</v>
      </c>
      <c r="G37" s="89">
        <v>1</v>
      </c>
      <c r="H37" s="89">
        <v>1</v>
      </c>
      <c r="I37" s="89">
        <v>1</v>
      </c>
      <c r="J37" s="89">
        <v>1</v>
      </c>
    </row>
    <row r="39" spans="1:10" x14ac:dyDescent="0.45">
      <c r="A39" s="34" t="s">
        <v>665</v>
      </c>
      <c r="B39" s="35"/>
      <c r="C39" s="35"/>
      <c r="D39" s="35"/>
      <c r="E39" s="35"/>
    </row>
    <row r="41" spans="1:10" ht="18" x14ac:dyDescent="0.55000000000000004">
      <c r="A41" s="32" t="s">
        <v>647</v>
      </c>
      <c r="B41" s="33"/>
    </row>
    <row r="42" spans="1:10" x14ac:dyDescent="0.45">
      <c r="A42" t="s">
        <v>648</v>
      </c>
    </row>
    <row r="43" spans="1:10" x14ac:dyDescent="0.45">
      <c r="A43" t="s">
        <v>649</v>
      </c>
    </row>
    <row r="44" spans="1:10" x14ac:dyDescent="0.45">
      <c r="A44" t="s">
        <v>650</v>
      </c>
    </row>
    <row r="45" spans="1:10" x14ac:dyDescent="0.45">
      <c r="A45" t="s">
        <v>651</v>
      </c>
    </row>
    <row r="47" spans="1:10" x14ac:dyDescent="0.45">
      <c r="A47" t="s">
        <v>652</v>
      </c>
    </row>
    <row r="48" spans="1:10" x14ac:dyDescent="0.45">
      <c r="A48" t="s">
        <v>653</v>
      </c>
    </row>
    <row r="49" spans="1:2" x14ac:dyDescent="0.45">
      <c r="A49" t="s">
        <v>654</v>
      </c>
    </row>
    <row r="50" spans="1:2" x14ac:dyDescent="0.45">
      <c r="A50" t="s">
        <v>655</v>
      </c>
    </row>
    <row r="51" spans="1:2" x14ac:dyDescent="0.45">
      <c r="A51" t="s">
        <v>656</v>
      </c>
    </row>
    <row r="52" spans="1:2" x14ac:dyDescent="0.45">
      <c r="A52" t="s">
        <v>657</v>
      </c>
    </row>
    <row r="53" spans="1:2" x14ac:dyDescent="0.45">
      <c r="A53" t="s">
        <v>658</v>
      </c>
    </row>
    <row r="55" spans="1:2" x14ac:dyDescent="0.45">
      <c r="A55" t="s">
        <v>659</v>
      </c>
    </row>
    <row r="56" spans="1:2" x14ac:dyDescent="0.45">
      <c r="A56" t="s">
        <v>660</v>
      </c>
    </row>
    <row r="57" spans="1:2" x14ac:dyDescent="0.45">
      <c r="A57" t="s">
        <v>661</v>
      </c>
    </row>
    <row r="58" spans="1:2" x14ac:dyDescent="0.45">
      <c r="A58" t="s">
        <v>662</v>
      </c>
    </row>
    <row r="59" spans="1:2" x14ac:dyDescent="0.45">
      <c r="A59" t="s">
        <v>663</v>
      </c>
    </row>
    <row r="61" spans="1:2" x14ac:dyDescent="0.45">
      <c r="A61" s="2" t="s">
        <v>725</v>
      </c>
      <c r="B61" s="187">
        <v>1.2356449806222176</v>
      </c>
    </row>
    <row r="62" spans="1:2" x14ac:dyDescent="0.45">
      <c r="A62" s="2" t="s">
        <v>726</v>
      </c>
      <c r="B62" s="187">
        <v>1.2356449806222176</v>
      </c>
    </row>
    <row r="63" spans="1:2" x14ac:dyDescent="0.45">
      <c r="A63" s="2" t="s">
        <v>728</v>
      </c>
      <c r="B63" s="187">
        <v>1.2356449806222176</v>
      </c>
    </row>
    <row r="64" spans="1:2" x14ac:dyDescent="0.45">
      <c r="A64" s="2"/>
    </row>
    <row r="65" spans="1:9" ht="18" x14ac:dyDescent="0.55000000000000004">
      <c r="A65" s="32" t="s">
        <v>944</v>
      </c>
      <c r="B65" s="33"/>
    </row>
    <row r="66" spans="1:9" x14ac:dyDescent="0.45">
      <c r="A66" s="2" t="s">
        <v>712</v>
      </c>
      <c r="B66" s="43" t="str">
        <f>VLOOKUP('Country Selector'!A2,'Country Selector'!C2:J196,5,FALSE)</f>
        <v>Y</v>
      </c>
    </row>
    <row r="67" spans="1:9" ht="14.65" thickBot="1" x14ac:dyDescent="0.5"/>
    <row r="68" spans="1:9" x14ac:dyDescent="0.45">
      <c r="A68" s="24" t="s">
        <v>664</v>
      </c>
      <c r="B68" s="75"/>
      <c r="C68" s="75"/>
      <c r="D68" s="75"/>
      <c r="E68" s="75"/>
      <c r="F68" s="75"/>
      <c r="G68" s="75"/>
      <c r="H68" s="75"/>
      <c r="I68" s="25"/>
    </row>
    <row r="69" spans="1:9" x14ac:dyDescent="0.45">
      <c r="A69" s="26" t="s">
        <v>643</v>
      </c>
      <c r="B69" s="74">
        <v>2015</v>
      </c>
      <c r="C69" s="74">
        <v>2020</v>
      </c>
      <c r="D69" s="74">
        <v>2025</v>
      </c>
      <c r="E69" s="74">
        <v>2030</v>
      </c>
      <c r="F69" s="74">
        <v>2035</v>
      </c>
      <c r="G69" s="74">
        <v>2040</v>
      </c>
      <c r="H69" s="74">
        <v>2045</v>
      </c>
      <c r="I69" s="76">
        <v>2050</v>
      </c>
    </row>
    <row r="70" spans="1:9" x14ac:dyDescent="0.45">
      <c r="A70" s="27" t="s">
        <v>590</v>
      </c>
      <c r="B70" s="54">
        <f t="shared" ref="B70:I70" si="0">AVERAGE(C33:C34)</f>
        <v>1</v>
      </c>
      <c r="C70" s="54">
        <f t="shared" si="0"/>
        <v>1</v>
      </c>
      <c r="D70" s="54">
        <f t="shared" si="0"/>
        <v>1</v>
      </c>
      <c r="E70" s="54">
        <f t="shared" si="0"/>
        <v>1</v>
      </c>
      <c r="F70" s="54">
        <f t="shared" si="0"/>
        <v>1</v>
      </c>
      <c r="G70" s="54">
        <f t="shared" si="0"/>
        <v>1</v>
      </c>
      <c r="H70" s="54">
        <f t="shared" si="0"/>
        <v>1</v>
      </c>
      <c r="I70" s="28">
        <f t="shared" si="0"/>
        <v>1</v>
      </c>
    </row>
    <row r="71" spans="1:9" x14ac:dyDescent="0.45">
      <c r="A71" s="27" t="s">
        <v>589</v>
      </c>
      <c r="B71" s="54">
        <f>C33</f>
        <v>1</v>
      </c>
      <c r="C71" s="54">
        <f t="shared" ref="C71:I71" si="1">D33</f>
        <v>1</v>
      </c>
      <c r="D71" s="54">
        <f t="shared" si="1"/>
        <v>1</v>
      </c>
      <c r="E71" s="54">
        <f t="shared" si="1"/>
        <v>1</v>
      </c>
      <c r="F71" s="54">
        <f t="shared" si="1"/>
        <v>1</v>
      </c>
      <c r="G71" s="54">
        <f t="shared" si="1"/>
        <v>1</v>
      </c>
      <c r="H71" s="54">
        <f t="shared" si="1"/>
        <v>1</v>
      </c>
      <c r="I71" s="28">
        <f t="shared" si="1"/>
        <v>1</v>
      </c>
    </row>
    <row r="72" spans="1:9" x14ac:dyDescent="0.45">
      <c r="A72" s="27" t="s">
        <v>853</v>
      </c>
      <c r="B72" s="54">
        <f>C13</f>
        <v>1</v>
      </c>
      <c r="C72" s="54">
        <f t="shared" ref="C72:I72" si="2">D13</f>
        <v>1</v>
      </c>
      <c r="D72" s="54">
        <f t="shared" si="2"/>
        <v>1</v>
      </c>
      <c r="E72" s="54">
        <f t="shared" si="2"/>
        <v>1</v>
      </c>
      <c r="F72" s="54">
        <f t="shared" si="2"/>
        <v>1</v>
      </c>
      <c r="G72" s="54">
        <f t="shared" si="2"/>
        <v>1</v>
      </c>
      <c r="H72" s="54">
        <f t="shared" si="2"/>
        <v>1</v>
      </c>
      <c r="I72" s="28">
        <f t="shared" si="2"/>
        <v>1</v>
      </c>
    </row>
    <row r="73" spans="1:9" x14ac:dyDescent="0.45">
      <c r="A73" s="27" t="s">
        <v>623</v>
      </c>
      <c r="B73" s="54">
        <f>C27</f>
        <v>1</v>
      </c>
      <c r="C73" s="54">
        <f t="shared" ref="C73:I73" si="3">D27</f>
        <v>1</v>
      </c>
      <c r="D73" s="54">
        <f t="shared" si="3"/>
        <v>1</v>
      </c>
      <c r="E73" s="54">
        <f t="shared" si="3"/>
        <v>1</v>
      </c>
      <c r="F73" s="54">
        <f t="shared" si="3"/>
        <v>1</v>
      </c>
      <c r="G73" s="54">
        <f t="shared" si="3"/>
        <v>1</v>
      </c>
      <c r="H73" s="54">
        <f t="shared" si="3"/>
        <v>1</v>
      </c>
      <c r="I73" s="28">
        <f t="shared" si="3"/>
        <v>1</v>
      </c>
    </row>
    <row r="74" spans="1:9" x14ac:dyDescent="0.45">
      <c r="A74" s="27" t="s">
        <v>624</v>
      </c>
      <c r="B74" s="54">
        <f>C27</f>
        <v>1</v>
      </c>
      <c r="C74" s="54">
        <f t="shared" ref="C74:I74" si="4">D27</f>
        <v>1</v>
      </c>
      <c r="D74" s="54">
        <f t="shared" si="4"/>
        <v>1</v>
      </c>
      <c r="E74" s="54">
        <f t="shared" si="4"/>
        <v>1</v>
      </c>
      <c r="F74" s="54">
        <f t="shared" si="4"/>
        <v>1</v>
      </c>
      <c r="G74" s="54">
        <f t="shared" si="4"/>
        <v>1</v>
      </c>
      <c r="H74" s="54">
        <f t="shared" si="4"/>
        <v>1</v>
      </c>
      <c r="I74" s="28">
        <f t="shared" si="4"/>
        <v>1</v>
      </c>
    </row>
    <row r="75" spans="1:9" x14ac:dyDescent="0.45">
      <c r="A75" s="27" t="s">
        <v>720</v>
      </c>
      <c r="B75" s="54">
        <f t="shared" ref="B75:I75" si="5">C17*$B61</f>
        <v>1.2356449806222176</v>
      </c>
      <c r="C75" s="54">
        <f t="shared" si="5"/>
        <v>1.2356449806222176</v>
      </c>
      <c r="D75" s="54">
        <f t="shared" si="5"/>
        <v>1.2356449806222176</v>
      </c>
      <c r="E75" s="54">
        <f t="shared" si="5"/>
        <v>1.2356449806222176</v>
      </c>
      <c r="F75" s="54">
        <f t="shared" si="5"/>
        <v>1.2356449806222176</v>
      </c>
      <c r="G75" s="54">
        <f t="shared" si="5"/>
        <v>1.2356449806222176</v>
      </c>
      <c r="H75" s="54">
        <f t="shared" si="5"/>
        <v>1.2356449806222176</v>
      </c>
      <c r="I75" s="28">
        <f t="shared" si="5"/>
        <v>1.2356449806222176</v>
      </c>
    </row>
    <row r="76" spans="1:9" x14ac:dyDescent="0.45">
      <c r="A76" s="27" t="s">
        <v>721</v>
      </c>
      <c r="B76" s="54">
        <f t="shared" ref="B76:I76" si="6">C17*$B62</f>
        <v>1.2356449806222176</v>
      </c>
      <c r="C76" s="54">
        <f t="shared" si="6"/>
        <v>1.2356449806222176</v>
      </c>
      <c r="D76" s="54">
        <f t="shared" si="6"/>
        <v>1.2356449806222176</v>
      </c>
      <c r="E76" s="54">
        <f t="shared" si="6"/>
        <v>1.2356449806222176</v>
      </c>
      <c r="F76" s="54">
        <f t="shared" si="6"/>
        <v>1.2356449806222176</v>
      </c>
      <c r="G76" s="54">
        <f t="shared" si="6"/>
        <v>1.2356449806222176</v>
      </c>
      <c r="H76" s="54">
        <f t="shared" si="6"/>
        <v>1.2356449806222176</v>
      </c>
      <c r="I76" s="28">
        <f t="shared" si="6"/>
        <v>1.2356449806222176</v>
      </c>
    </row>
    <row r="77" spans="1:9" x14ac:dyDescent="0.45">
      <c r="A77" s="27" t="s">
        <v>722</v>
      </c>
      <c r="B77" s="54">
        <f t="shared" ref="B77:I77" si="7">C17*$B63</f>
        <v>1.2356449806222176</v>
      </c>
      <c r="C77" s="54">
        <f t="shared" si="7"/>
        <v>1.2356449806222176</v>
      </c>
      <c r="D77" s="54">
        <f t="shared" si="7"/>
        <v>1.2356449806222176</v>
      </c>
      <c r="E77" s="54">
        <f t="shared" si="7"/>
        <v>1.2356449806222176</v>
      </c>
      <c r="F77" s="54">
        <f t="shared" si="7"/>
        <v>1.2356449806222176</v>
      </c>
      <c r="G77" s="54">
        <f t="shared" si="7"/>
        <v>1.2356449806222176</v>
      </c>
      <c r="H77" s="54">
        <f t="shared" si="7"/>
        <v>1.2356449806222176</v>
      </c>
      <c r="I77" s="28">
        <f t="shared" si="7"/>
        <v>1.2356449806222176</v>
      </c>
    </row>
    <row r="78" spans="1:9" x14ac:dyDescent="0.45">
      <c r="A78" s="27" t="s">
        <v>723</v>
      </c>
      <c r="B78" s="54">
        <f t="shared" ref="B78:I78" si="8">C17*$B61</f>
        <v>1.2356449806222176</v>
      </c>
      <c r="C78" s="54">
        <f t="shared" si="8"/>
        <v>1.2356449806222176</v>
      </c>
      <c r="D78" s="54">
        <f t="shared" si="8"/>
        <v>1.2356449806222176</v>
      </c>
      <c r="E78" s="54">
        <f t="shared" si="8"/>
        <v>1.2356449806222176</v>
      </c>
      <c r="F78" s="54">
        <f t="shared" si="8"/>
        <v>1.2356449806222176</v>
      </c>
      <c r="G78" s="54">
        <f t="shared" si="8"/>
        <v>1.2356449806222176</v>
      </c>
      <c r="H78" s="54">
        <f t="shared" si="8"/>
        <v>1.2356449806222176</v>
      </c>
      <c r="I78" s="28">
        <f t="shared" si="8"/>
        <v>1.2356449806222176</v>
      </c>
    </row>
    <row r="79" spans="1:9" x14ac:dyDescent="0.45">
      <c r="A79" s="27" t="s">
        <v>724</v>
      </c>
      <c r="B79" s="54">
        <f t="shared" ref="B79:I79" si="9">C17*$B62</f>
        <v>1.2356449806222176</v>
      </c>
      <c r="C79" s="54">
        <f t="shared" si="9"/>
        <v>1.2356449806222176</v>
      </c>
      <c r="D79" s="54">
        <f t="shared" si="9"/>
        <v>1.2356449806222176</v>
      </c>
      <c r="E79" s="54">
        <f t="shared" si="9"/>
        <v>1.2356449806222176</v>
      </c>
      <c r="F79" s="54">
        <f t="shared" si="9"/>
        <v>1.2356449806222176</v>
      </c>
      <c r="G79" s="54">
        <f t="shared" si="9"/>
        <v>1.2356449806222176</v>
      </c>
      <c r="H79" s="54">
        <f t="shared" si="9"/>
        <v>1.2356449806222176</v>
      </c>
      <c r="I79" s="28">
        <f t="shared" si="9"/>
        <v>1.2356449806222176</v>
      </c>
    </row>
    <row r="80" spans="1:9" x14ac:dyDescent="0.45">
      <c r="A80" s="27" t="s">
        <v>729</v>
      </c>
      <c r="B80" s="54">
        <f t="shared" ref="B80:I80" si="10">C17*$B63</f>
        <v>1.2356449806222176</v>
      </c>
      <c r="C80" s="54">
        <f t="shared" si="10"/>
        <v>1.2356449806222176</v>
      </c>
      <c r="D80" s="54">
        <f t="shared" si="10"/>
        <v>1.2356449806222176</v>
      </c>
      <c r="E80" s="54">
        <f t="shared" si="10"/>
        <v>1.2356449806222176</v>
      </c>
      <c r="F80" s="54">
        <f t="shared" si="10"/>
        <v>1.2356449806222176</v>
      </c>
      <c r="G80" s="54">
        <f t="shared" si="10"/>
        <v>1.2356449806222176</v>
      </c>
      <c r="H80" s="54">
        <f t="shared" si="10"/>
        <v>1.2356449806222176</v>
      </c>
      <c r="I80" s="28">
        <f t="shared" si="10"/>
        <v>1.2356449806222176</v>
      </c>
    </row>
    <row r="81" spans="1:9" x14ac:dyDescent="0.45">
      <c r="A81" s="27" t="s">
        <v>714</v>
      </c>
      <c r="B81" s="54">
        <f>C25</f>
        <v>1</v>
      </c>
      <c r="C81" s="54">
        <f t="shared" ref="C81:I81" si="11">D25</f>
        <v>1</v>
      </c>
      <c r="D81" s="54">
        <f t="shared" si="11"/>
        <v>1</v>
      </c>
      <c r="E81" s="54">
        <f t="shared" si="11"/>
        <v>1</v>
      </c>
      <c r="F81" s="54">
        <f t="shared" si="11"/>
        <v>1</v>
      </c>
      <c r="G81" s="54">
        <f t="shared" si="11"/>
        <v>1</v>
      </c>
      <c r="H81" s="54">
        <f t="shared" si="11"/>
        <v>1</v>
      </c>
      <c r="I81" s="28">
        <f t="shared" si="11"/>
        <v>1</v>
      </c>
    </row>
    <row r="82" spans="1:9" x14ac:dyDescent="0.45">
      <c r="A82" s="27" t="s">
        <v>716</v>
      </c>
      <c r="B82" s="54">
        <f>C25</f>
        <v>1</v>
      </c>
      <c r="C82" s="54">
        <f t="shared" ref="C82:I82" si="12">D25</f>
        <v>1</v>
      </c>
      <c r="D82" s="54">
        <f t="shared" si="12"/>
        <v>1</v>
      </c>
      <c r="E82" s="54">
        <f t="shared" si="12"/>
        <v>1</v>
      </c>
      <c r="F82" s="54">
        <f t="shared" si="12"/>
        <v>1</v>
      </c>
      <c r="G82" s="54">
        <f t="shared" si="12"/>
        <v>1</v>
      </c>
      <c r="H82" s="54">
        <f t="shared" si="12"/>
        <v>1</v>
      </c>
      <c r="I82" s="28">
        <f t="shared" si="12"/>
        <v>1</v>
      </c>
    </row>
    <row r="83" spans="1:9" x14ac:dyDescent="0.45">
      <c r="A83" s="27" t="s">
        <v>715</v>
      </c>
      <c r="B83" s="54">
        <f>C25</f>
        <v>1</v>
      </c>
      <c r="C83" s="54">
        <f t="shared" ref="C83:I83" si="13">D25</f>
        <v>1</v>
      </c>
      <c r="D83" s="54">
        <f t="shared" si="13"/>
        <v>1</v>
      </c>
      <c r="E83" s="54">
        <f t="shared" si="13"/>
        <v>1</v>
      </c>
      <c r="F83" s="54">
        <f t="shared" si="13"/>
        <v>1</v>
      </c>
      <c r="G83" s="54">
        <f t="shared" si="13"/>
        <v>1</v>
      </c>
      <c r="H83" s="54">
        <f t="shared" si="13"/>
        <v>1</v>
      </c>
      <c r="I83" s="28">
        <f t="shared" si="13"/>
        <v>1</v>
      </c>
    </row>
    <row r="84" spans="1:9" x14ac:dyDescent="0.45">
      <c r="A84" s="27" t="s">
        <v>973</v>
      </c>
      <c r="B84" s="54">
        <f>C25</f>
        <v>1</v>
      </c>
      <c r="C84" s="54">
        <f t="shared" ref="C84:I84" si="14">D25</f>
        <v>1</v>
      </c>
      <c r="D84" s="54">
        <f t="shared" si="14"/>
        <v>1</v>
      </c>
      <c r="E84" s="54">
        <f t="shared" si="14"/>
        <v>1</v>
      </c>
      <c r="F84" s="54">
        <f t="shared" si="14"/>
        <v>1</v>
      </c>
      <c r="G84" s="54">
        <f t="shared" si="14"/>
        <v>1</v>
      </c>
      <c r="H84" s="54">
        <f t="shared" si="14"/>
        <v>1</v>
      </c>
      <c r="I84" s="28">
        <f t="shared" si="14"/>
        <v>1</v>
      </c>
    </row>
    <row r="85" spans="1:9" x14ac:dyDescent="0.45">
      <c r="A85" s="27" t="s">
        <v>625</v>
      </c>
      <c r="B85" s="54">
        <f>C30</f>
        <v>1</v>
      </c>
      <c r="C85" s="54">
        <f t="shared" ref="C85:I85" si="15">D30</f>
        <v>1</v>
      </c>
      <c r="D85" s="54">
        <f t="shared" si="15"/>
        <v>1</v>
      </c>
      <c r="E85" s="54">
        <f t="shared" si="15"/>
        <v>1</v>
      </c>
      <c r="F85" s="54">
        <f t="shared" si="15"/>
        <v>1</v>
      </c>
      <c r="G85" s="54">
        <f t="shared" si="15"/>
        <v>1</v>
      </c>
      <c r="H85" s="54">
        <f t="shared" si="15"/>
        <v>1</v>
      </c>
      <c r="I85" s="28">
        <f t="shared" si="15"/>
        <v>1</v>
      </c>
    </row>
    <row r="86" spans="1:9" ht="14.65" thickBot="1" x14ac:dyDescent="0.5">
      <c r="A86" s="29" t="s">
        <v>626</v>
      </c>
      <c r="B86" s="77">
        <f>C30</f>
        <v>1</v>
      </c>
      <c r="C86" s="77">
        <f t="shared" ref="C86:I86" si="16">D30</f>
        <v>1</v>
      </c>
      <c r="D86" s="77">
        <f t="shared" si="16"/>
        <v>1</v>
      </c>
      <c r="E86" s="77">
        <f t="shared" si="16"/>
        <v>1</v>
      </c>
      <c r="F86" s="77">
        <f t="shared" si="16"/>
        <v>1</v>
      </c>
      <c r="G86" s="77">
        <f t="shared" si="16"/>
        <v>1</v>
      </c>
      <c r="H86" s="77">
        <f t="shared" si="16"/>
        <v>1</v>
      </c>
      <c r="I86" s="30">
        <f t="shared" si="16"/>
        <v>1</v>
      </c>
    </row>
  </sheetData>
  <pageMargins left="0.7" right="0.7" top="0.75" bottom="0.75" header="0.3" footer="0.3"/>
  <pageSetup orientation="portrait" r:id="rId1"/>
  <ignoredErrors>
    <ignoredError sqref="B70:I70" formulaRange="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667"/>
  <sheetViews>
    <sheetView workbookViewId="0">
      <selection activeCell="L12" sqref="L12"/>
    </sheetView>
  </sheetViews>
  <sheetFormatPr defaultColWidth="9.1328125" defaultRowHeight="14.25" x14ac:dyDescent="0.45"/>
  <cols>
    <col min="1" max="16384" width="9.1328125" style="178"/>
  </cols>
  <sheetData>
    <row r="1" spans="1:10" x14ac:dyDescent="0.45">
      <c r="A1" s="2" t="s">
        <v>0</v>
      </c>
      <c r="B1" s="2" t="s">
        <v>1</v>
      </c>
      <c r="C1" s="2" t="s">
        <v>2</v>
      </c>
      <c r="D1" s="2" t="s">
        <v>3</v>
      </c>
      <c r="E1" s="2" t="s">
        <v>4</v>
      </c>
      <c r="F1" s="2" t="s">
        <v>5</v>
      </c>
      <c r="G1" s="2" t="s">
        <v>6</v>
      </c>
      <c r="H1" s="2" t="s">
        <v>7</v>
      </c>
      <c r="I1" s="2" t="s">
        <v>934</v>
      </c>
      <c r="J1" s="2" t="s">
        <v>622</v>
      </c>
    </row>
    <row r="2" spans="1:10" x14ac:dyDescent="0.45">
      <c r="A2" s="178" t="s">
        <v>8</v>
      </c>
      <c r="B2" s="178" t="s">
        <v>9</v>
      </c>
      <c r="C2" s="178">
        <v>2015</v>
      </c>
      <c r="D2" s="178" t="s">
        <v>336</v>
      </c>
      <c r="E2" s="178" t="s">
        <v>337</v>
      </c>
      <c r="F2" s="178" t="s">
        <v>11</v>
      </c>
      <c r="G2" s="178">
        <v>-100000</v>
      </c>
      <c r="H2" s="178">
        <v>0</v>
      </c>
      <c r="I2" s="178">
        <v>0</v>
      </c>
      <c r="J2" s="178" t="s">
        <v>590</v>
      </c>
    </row>
    <row r="3" spans="1:10" x14ac:dyDescent="0.45">
      <c r="A3" s="178" t="s">
        <v>8</v>
      </c>
      <c r="B3" s="178" t="s">
        <v>9</v>
      </c>
      <c r="C3" s="178">
        <v>2015</v>
      </c>
      <c r="D3" s="178" t="s">
        <v>336</v>
      </c>
      <c r="E3" s="178" t="s">
        <v>337</v>
      </c>
      <c r="F3" s="178" t="s">
        <v>11</v>
      </c>
      <c r="G3" s="178">
        <v>-1395</v>
      </c>
      <c r="H3" s="178">
        <v>3.9626899524589998E-4</v>
      </c>
      <c r="I3" s="178">
        <v>3.5238685818846809E-4</v>
      </c>
      <c r="J3" s="178" t="s">
        <v>590</v>
      </c>
    </row>
    <row r="4" spans="1:10" x14ac:dyDescent="0.45">
      <c r="A4" s="178" t="s">
        <v>8</v>
      </c>
      <c r="B4" s="178" t="s">
        <v>9</v>
      </c>
      <c r="C4" s="178">
        <v>2015</v>
      </c>
      <c r="D4" s="178" t="s">
        <v>336</v>
      </c>
      <c r="E4" s="178" t="s">
        <v>337</v>
      </c>
      <c r="F4" s="178" t="s">
        <v>11</v>
      </c>
      <c r="G4" s="178">
        <v>-1395</v>
      </c>
      <c r="H4" s="178">
        <v>0</v>
      </c>
      <c r="I4" s="178">
        <v>0</v>
      </c>
      <c r="J4" s="178" t="s">
        <v>590</v>
      </c>
    </row>
    <row r="5" spans="1:10" x14ac:dyDescent="0.45">
      <c r="A5" s="178" t="s">
        <v>8</v>
      </c>
      <c r="B5" s="178" t="s">
        <v>9</v>
      </c>
      <c r="C5" s="178">
        <v>2015</v>
      </c>
      <c r="D5" s="178" t="s">
        <v>336</v>
      </c>
      <c r="E5" s="178" t="s">
        <v>337</v>
      </c>
      <c r="F5" s="178" t="s">
        <v>13</v>
      </c>
      <c r="G5" s="178">
        <v>-789</v>
      </c>
      <c r="H5" s="178">
        <v>4.3263388797641E-3</v>
      </c>
      <c r="I5" s="178">
        <v>3.8472476615351897E-3</v>
      </c>
      <c r="J5" s="178" t="s">
        <v>590</v>
      </c>
    </row>
    <row r="6" spans="1:10" x14ac:dyDescent="0.45">
      <c r="A6" s="178" t="s">
        <v>8</v>
      </c>
      <c r="B6" s="178" t="s">
        <v>9</v>
      </c>
      <c r="C6" s="178">
        <v>2015</v>
      </c>
      <c r="D6" s="178" t="s">
        <v>336</v>
      </c>
      <c r="E6" s="178" t="s">
        <v>337</v>
      </c>
      <c r="F6" s="178" t="s">
        <v>13</v>
      </c>
      <c r="G6" s="178">
        <v>-677</v>
      </c>
      <c r="H6" s="178">
        <v>0.20296771824359799</v>
      </c>
      <c r="I6" s="178">
        <v>0.18049142729715928</v>
      </c>
      <c r="J6" s="178" t="s">
        <v>590</v>
      </c>
    </row>
    <row r="7" spans="1:10" x14ac:dyDescent="0.45">
      <c r="A7" s="178" t="s">
        <v>8</v>
      </c>
      <c r="B7" s="178" t="s">
        <v>9</v>
      </c>
      <c r="C7" s="178">
        <v>2015</v>
      </c>
      <c r="D7" s="178" t="s">
        <v>336</v>
      </c>
      <c r="E7" s="178" t="s">
        <v>337</v>
      </c>
      <c r="F7" s="178" t="s">
        <v>12</v>
      </c>
      <c r="G7" s="178">
        <v>-646</v>
      </c>
      <c r="H7" s="178">
        <v>1.9077699631452599E-2</v>
      </c>
      <c r="I7" s="178">
        <v>1.6965068464211204E-2</v>
      </c>
      <c r="J7" s="178" t="s">
        <v>590</v>
      </c>
    </row>
    <row r="8" spans="1:10" x14ac:dyDescent="0.45">
      <c r="A8" s="178" t="s">
        <v>8</v>
      </c>
      <c r="B8" s="178" t="s">
        <v>9</v>
      </c>
      <c r="C8" s="178">
        <v>2015</v>
      </c>
      <c r="D8" s="178" t="s">
        <v>336</v>
      </c>
      <c r="E8" s="178" t="s">
        <v>337</v>
      </c>
      <c r="F8" s="178" t="s">
        <v>12</v>
      </c>
      <c r="G8" s="178">
        <v>-573</v>
      </c>
      <c r="H8" s="178">
        <v>3.4521669149398999E-3</v>
      </c>
      <c r="I8" s="178">
        <v>3.0698799746948775E-3</v>
      </c>
      <c r="J8" s="178" t="s">
        <v>590</v>
      </c>
    </row>
    <row r="9" spans="1:10" x14ac:dyDescent="0.45">
      <c r="A9" s="178" t="s">
        <v>8</v>
      </c>
      <c r="B9" s="178" t="s">
        <v>9</v>
      </c>
      <c r="C9" s="178">
        <v>2015</v>
      </c>
      <c r="D9" s="178" t="s">
        <v>336</v>
      </c>
      <c r="E9" s="178" t="s">
        <v>337</v>
      </c>
      <c r="F9" s="178" t="s">
        <v>14</v>
      </c>
      <c r="G9" s="178">
        <v>-424</v>
      </c>
      <c r="H9" s="178">
        <v>1.2669988870620701</v>
      </c>
      <c r="I9" s="178">
        <v>1.1266936411793576</v>
      </c>
      <c r="J9" s="178" t="s">
        <v>590</v>
      </c>
    </row>
    <row r="10" spans="1:10" x14ac:dyDescent="0.45">
      <c r="A10" s="178" t="s">
        <v>8</v>
      </c>
      <c r="B10" s="178" t="s">
        <v>9</v>
      </c>
      <c r="C10" s="178">
        <v>2015</v>
      </c>
      <c r="D10" s="178" t="s">
        <v>336</v>
      </c>
      <c r="E10" s="178" t="s">
        <v>337</v>
      </c>
      <c r="F10" s="178" t="s">
        <v>12</v>
      </c>
      <c r="G10" s="178">
        <v>-375</v>
      </c>
      <c r="H10" s="178">
        <v>4.4934998732059999E-4</v>
      </c>
      <c r="I10" s="178">
        <v>3.9958975382536573E-4</v>
      </c>
      <c r="J10" s="178" t="s">
        <v>590</v>
      </c>
    </row>
    <row r="11" spans="1:10" x14ac:dyDescent="0.45">
      <c r="A11" s="178" t="s">
        <v>8</v>
      </c>
      <c r="B11" s="178" t="s">
        <v>9</v>
      </c>
      <c r="C11" s="178">
        <v>2015</v>
      </c>
      <c r="D11" s="178" t="s">
        <v>336</v>
      </c>
      <c r="E11" s="178" t="s">
        <v>337</v>
      </c>
      <c r="F11" s="178" t="s">
        <v>12</v>
      </c>
      <c r="G11" s="178">
        <v>-315</v>
      </c>
      <c r="H11" s="178">
        <v>0.52925866842269897</v>
      </c>
      <c r="I11" s="178">
        <v>0.47064948702018533</v>
      </c>
      <c r="J11" s="178" t="s">
        <v>590</v>
      </c>
    </row>
    <row r="12" spans="1:10" x14ac:dyDescent="0.45">
      <c r="A12" s="178" t="s">
        <v>8</v>
      </c>
      <c r="B12" s="178" t="s">
        <v>9</v>
      </c>
      <c r="C12" s="178">
        <v>2015</v>
      </c>
      <c r="D12" s="178" t="s">
        <v>336</v>
      </c>
      <c r="E12" s="178" t="s">
        <v>337</v>
      </c>
      <c r="F12" s="178" t="s">
        <v>12</v>
      </c>
      <c r="G12" s="178">
        <v>-297</v>
      </c>
      <c r="H12" s="178">
        <v>1.2932790443301201E-2</v>
      </c>
      <c r="I12" s="178">
        <v>1.1500635796895363E-2</v>
      </c>
      <c r="J12" s="178" t="s">
        <v>590</v>
      </c>
    </row>
    <row r="13" spans="1:10" x14ac:dyDescent="0.45">
      <c r="A13" s="178" t="s">
        <v>8</v>
      </c>
      <c r="B13" s="178" t="s">
        <v>9</v>
      </c>
      <c r="C13" s="178">
        <v>2015</v>
      </c>
      <c r="D13" s="178" t="s">
        <v>336</v>
      </c>
      <c r="E13" s="178" t="s">
        <v>337</v>
      </c>
      <c r="F13" s="178" t="s">
        <v>12</v>
      </c>
      <c r="G13" s="178">
        <v>-272</v>
      </c>
      <c r="H13" s="178">
        <v>1.8979900050909999E-4</v>
      </c>
      <c r="I13" s="178">
        <v>1.6878099038560905E-4</v>
      </c>
      <c r="J13" s="178" t="s">
        <v>590</v>
      </c>
    </row>
    <row r="14" spans="1:10" x14ac:dyDescent="0.45">
      <c r="A14" s="178" t="s">
        <v>8</v>
      </c>
      <c r="B14" s="178" t="s">
        <v>9</v>
      </c>
      <c r="C14" s="178">
        <v>2015</v>
      </c>
      <c r="D14" s="178" t="s">
        <v>336</v>
      </c>
      <c r="E14" s="178" t="s">
        <v>337</v>
      </c>
      <c r="F14" s="178" t="s">
        <v>12</v>
      </c>
      <c r="G14" s="178">
        <v>-264</v>
      </c>
      <c r="H14" s="178">
        <v>9.3078710138797802E-2</v>
      </c>
      <c r="I14" s="178">
        <v>8.2771336197253076E-2</v>
      </c>
      <c r="J14" s="178" t="s">
        <v>590</v>
      </c>
    </row>
    <row r="15" spans="1:10" x14ac:dyDescent="0.45">
      <c r="A15" s="178" t="s">
        <v>8</v>
      </c>
      <c r="B15" s="178" t="s">
        <v>9</v>
      </c>
      <c r="C15" s="178">
        <v>2015</v>
      </c>
      <c r="D15" s="178" t="s">
        <v>336</v>
      </c>
      <c r="E15" s="178" t="s">
        <v>337</v>
      </c>
      <c r="F15" s="178" t="s">
        <v>12</v>
      </c>
      <c r="G15" s="178">
        <v>-248</v>
      </c>
      <c r="H15" s="178">
        <v>2.8332630172371899E-2</v>
      </c>
      <c r="I15" s="178">
        <v>2.5195124146572326E-2</v>
      </c>
      <c r="J15" s="178" t="s">
        <v>590</v>
      </c>
    </row>
    <row r="16" spans="1:10" x14ac:dyDescent="0.45">
      <c r="A16" s="178" t="s">
        <v>8</v>
      </c>
      <c r="B16" s="178" t="s">
        <v>9</v>
      </c>
      <c r="C16" s="178">
        <v>2015</v>
      </c>
      <c r="D16" s="178" t="s">
        <v>336</v>
      </c>
      <c r="E16" s="178" t="s">
        <v>337</v>
      </c>
      <c r="F16" s="178" t="s">
        <v>12</v>
      </c>
      <c r="G16" s="178">
        <v>-210</v>
      </c>
      <c r="H16" s="178">
        <v>4.6965451911092004E-3</v>
      </c>
      <c r="I16" s="178">
        <v>4.1764579719595239E-3</v>
      </c>
      <c r="J16" s="178" t="s">
        <v>590</v>
      </c>
    </row>
    <row r="17" spans="1:10" x14ac:dyDescent="0.45">
      <c r="A17" s="178" t="s">
        <v>8</v>
      </c>
      <c r="B17" s="178" t="s">
        <v>9</v>
      </c>
      <c r="C17" s="178">
        <v>2015</v>
      </c>
      <c r="D17" s="178" t="s">
        <v>336</v>
      </c>
      <c r="E17" s="178" t="s">
        <v>337</v>
      </c>
      <c r="F17" s="178" t="s">
        <v>14</v>
      </c>
      <c r="G17" s="178">
        <v>-157</v>
      </c>
      <c r="H17" s="178">
        <v>3.0480275154113698</v>
      </c>
      <c r="I17" s="178">
        <v>2.7104942670604464</v>
      </c>
      <c r="J17" s="178" t="s">
        <v>590</v>
      </c>
    </row>
    <row r="18" spans="1:10" x14ac:dyDescent="0.45">
      <c r="A18" s="178" t="s">
        <v>8</v>
      </c>
      <c r="B18" s="178" t="s">
        <v>9</v>
      </c>
      <c r="C18" s="178">
        <v>2015</v>
      </c>
      <c r="D18" s="178" t="s">
        <v>336</v>
      </c>
      <c r="E18" s="178" t="s">
        <v>337</v>
      </c>
      <c r="F18" s="178" t="s">
        <v>12</v>
      </c>
      <c r="G18" s="178">
        <v>-150</v>
      </c>
      <c r="H18" s="178">
        <v>0.10087565332651099</v>
      </c>
      <c r="I18" s="178">
        <v>8.9704859501763129E-2</v>
      </c>
      <c r="J18" s="178" t="s">
        <v>590</v>
      </c>
    </row>
    <row r="19" spans="1:10" x14ac:dyDescent="0.45">
      <c r="A19" s="178" t="s">
        <v>8</v>
      </c>
      <c r="B19" s="178" t="s">
        <v>9</v>
      </c>
      <c r="C19" s="178">
        <v>2015</v>
      </c>
      <c r="D19" s="178" t="s">
        <v>336</v>
      </c>
      <c r="E19" s="178" t="s">
        <v>337</v>
      </c>
      <c r="F19" s="178" t="s">
        <v>14</v>
      </c>
      <c r="G19" s="178">
        <v>-127</v>
      </c>
      <c r="H19" s="178">
        <v>4.7435471788048996E-3</v>
      </c>
      <c r="I19" s="178">
        <v>4.2182550415546926E-3</v>
      </c>
      <c r="J19" s="178" t="s">
        <v>590</v>
      </c>
    </row>
    <row r="20" spans="1:10" x14ac:dyDescent="0.45">
      <c r="A20" s="178" t="s">
        <v>8</v>
      </c>
      <c r="B20" s="178" t="s">
        <v>9</v>
      </c>
      <c r="C20" s="178">
        <v>2015</v>
      </c>
      <c r="D20" s="178" t="s">
        <v>336</v>
      </c>
      <c r="E20" s="178" t="s">
        <v>337</v>
      </c>
      <c r="F20" s="178" t="s">
        <v>14</v>
      </c>
      <c r="G20" s="178">
        <v>-94</v>
      </c>
      <c r="H20" s="178">
        <v>2.5218553841113999E-2</v>
      </c>
      <c r="I20" s="178">
        <v>2.2425895194279226E-2</v>
      </c>
      <c r="J20" s="178" t="s">
        <v>590</v>
      </c>
    </row>
    <row r="21" spans="1:10" x14ac:dyDescent="0.45">
      <c r="A21" s="178" t="s">
        <v>8</v>
      </c>
      <c r="B21" s="178" t="s">
        <v>9</v>
      </c>
      <c r="C21" s="178">
        <v>2015</v>
      </c>
      <c r="D21" s="178" t="s">
        <v>336</v>
      </c>
      <c r="E21" s="178" t="s">
        <v>337</v>
      </c>
      <c r="F21" s="178" t="s">
        <v>14</v>
      </c>
      <c r="G21" s="178">
        <v>-58</v>
      </c>
      <c r="H21" s="178">
        <v>0.60266840457916204</v>
      </c>
      <c r="I21" s="178">
        <v>0.53592995709220781</v>
      </c>
      <c r="J21" s="178" t="s">
        <v>590</v>
      </c>
    </row>
    <row r="22" spans="1:10" x14ac:dyDescent="0.45">
      <c r="A22" s="178" t="s">
        <v>8</v>
      </c>
      <c r="B22" s="178" t="s">
        <v>9</v>
      </c>
      <c r="C22" s="178">
        <v>2015</v>
      </c>
      <c r="D22" s="178" t="s">
        <v>336</v>
      </c>
      <c r="E22" s="178" t="s">
        <v>337</v>
      </c>
      <c r="F22" s="178" t="s">
        <v>14</v>
      </c>
      <c r="G22" s="178">
        <v>-49</v>
      </c>
      <c r="H22" s="178">
        <v>6.4380712807178497E-2</v>
      </c>
      <c r="I22" s="178">
        <v>5.7251305013094972E-2</v>
      </c>
      <c r="J22" s="178" t="s">
        <v>590</v>
      </c>
    </row>
    <row r="23" spans="1:10" x14ac:dyDescent="0.45">
      <c r="A23" s="178" t="s">
        <v>8</v>
      </c>
      <c r="B23" s="178" t="s">
        <v>9</v>
      </c>
      <c r="C23" s="178">
        <v>2015</v>
      </c>
      <c r="D23" s="178" t="s">
        <v>336</v>
      </c>
      <c r="E23" s="178" t="s">
        <v>337</v>
      </c>
      <c r="F23" s="178" t="s">
        <v>14</v>
      </c>
      <c r="G23" s="178">
        <v>-25</v>
      </c>
      <c r="H23" s="178">
        <v>0.36014130711555398</v>
      </c>
      <c r="I23" s="178">
        <v>0.32025988720007315</v>
      </c>
      <c r="J23" s="178" t="s">
        <v>590</v>
      </c>
    </row>
    <row r="24" spans="1:10" x14ac:dyDescent="0.45">
      <c r="A24" s="178" t="s">
        <v>8</v>
      </c>
      <c r="B24" s="178" t="s">
        <v>9</v>
      </c>
      <c r="C24" s="178">
        <v>2015</v>
      </c>
      <c r="D24" s="178" t="s">
        <v>336</v>
      </c>
      <c r="E24" s="178" t="s">
        <v>337</v>
      </c>
      <c r="F24" s="178" t="s">
        <v>13</v>
      </c>
      <c r="G24" s="178">
        <v>-18</v>
      </c>
      <c r="H24" s="178">
        <v>2.20467972755432</v>
      </c>
      <c r="I24" s="178">
        <v>1.9605373416170966</v>
      </c>
      <c r="J24" s="178" t="s">
        <v>590</v>
      </c>
    </row>
    <row r="25" spans="1:10" x14ac:dyDescent="0.45">
      <c r="A25" s="178" t="s">
        <v>8</v>
      </c>
      <c r="B25" s="178" t="s">
        <v>9</v>
      </c>
      <c r="C25" s="178">
        <v>2015</v>
      </c>
      <c r="D25" s="178" t="s">
        <v>336</v>
      </c>
      <c r="E25" s="178" t="s">
        <v>337</v>
      </c>
      <c r="F25" s="178" t="s">
        <v>14</v>
      </c>
      <c r="G25" s="178">
        <v>29</v>
      </c>
      <c r="H25" s="178">
        <v>8.0862388014793396E-2</v>
      </c>
      <c r="I25" s="178">
        <v>7.1907828268188756E-2</v>
      </c>
      <c r="J25" s="178" t="s">
        <v>590</v>
      </c>
    </row>
    <row r="26" spans="1:10" x14ac:dyDescent="0.45">
      <c r="A26" s="178" t="s">
        <v>8</v>
      </c>
      <c r="B26" s="178" t="s">
        <v>9</v>
      </c>
      <c r="C26" s="178">
        <v>2015</v>
      </c>
      <c r="D26" s="178" t="s">
        <v>336</v>
      </c>
      <c r="E26" s="178" t="s">
        <v>337</v>
      </c>
      <c r="F26" s="178" t="s">
        <v>14</v>
      </c>
      <c r="G26" s="178">
        <v>44</v>
      </c>
      <c r="H26" s="178">
        <v>0.160499513149261</v>
      </c>
      <c r="I26" s="178">
        <v>0.14272607712937641</v>
      </c>
      <c r="J26" s="178" t="s">
        <v>590</v>
      </c>
    </row>
    <row r="27" spans="1:10" x14ac:dyDescent="0.45">
      <c r="A27" s="178" t="s">
        <v>8</v>
      </c>
      <c r="B27" s="178" t="s">
        <v>9</v>
      </c>
      <c r="C27" s="178">
        <v>2015</v>
      </c>
      <c r="D27" s="178" t="s">
        <v>336</v>
      </c>
      <c r="E27" s="178" t="s">
        <v>337</v>
      </c>
      <c r="F27" s="178" t="s">
        <v>13</v>
      </c>
      <c r="G27" s="178">
        <v>137</v>
      </c>
      <c r="H27" s="178">
        <v>0.22539983689785001</v>
      </c>
      <c r="I27" s="178">
        <v>0.20043945227493373</v>
      </c>
      <c r="J27" s="178" t="s">
        <v>590</v>
      </c>
    </row>
    <row r="28" spans="1:10" x14ac:dyDescent="0.45">
      <c r="A28" s="178" t="s">
        <v>8</v>
      </c>
      <c r="B28" s="178" t="s">
        <v>9</v>
      </c>
      <c r="C28" s="178">
        <v>2015</v>
      </c>
      <c r="D28" s="178" t="s">
        <v>336</v>
      </c>
      <c r="E28" s="178" t="s">
        <v>337</v>
      </c>
      <c r="F28" s="178" t="s">
        <v>14</v>
      </c>
      <c r="G28" s="178">
        <v>143</v>
      </c>
      <c r="H28" s="178">
        <v>6.4233548939228099E-2</v>
      </c>
      <c r="I28" s="178">
        <v>5.7120437815085391E-2</v>
      </c>
      <c r="J28" s="178" t="s">
        <v>590</v>
      </c>
    </row>
    <row r="29" spans="1:10" x14ac:dyDescent="0.45">
      <c r="A29" s="178" t="s">
        <v>8</v>
      </c>
      <c r="B29" s="178" t="s">
        <v>9</v>
      </c>
      <c r="C29" s="178">
        <v>2015</v>
      </c>
      <c r="D29" s="178" t="s">
        <v>336</v>
      </c>
      <c r="E29" s="178" t="s">
        <v>337</v>
      </c>
      <c r="F29" s="178" t="s">
        <v>13</v>
      </c>
      <c r="G29" s="178">
        <v>161</v>
      </c>
      <c r="H29" s="178">
        <v>1.4038074761629099E-2</v>
      </c>
      <c r="I29" s="178">
        <v>1.2483522858495676E-2</v>
      </c>
      <c r="J29" s="178" t="s">
        <v>590</v>
      </c>
    </row>
    <row r="30" spans="1:10" x14ac:dyDescent="0.45">
      <c r="A30" s="178" t="s">
        <v>8</v>
      </c>
      <c r="B30" s="178" t="s">
        <v>9</v>
      </c>
      <c r="C30" s="178">
        <v>2015</v>
      </c>
      <c r="D30" s="178" t="s">
        <v>336</v>
      </c>
      <c r="E30" s="178" t="s">
        <v>337</v>
      </c>
      <c r="F30" s="178" t="s">
        <v>14</v>
      </c>
      <c r="G30" s="178">
        <v>184</v>
      </c>
      <c r="H30" s="178">
        <v>2.5223779957741E-3</v>
      </c>
      <c r="I30" s="178">
        <v>2.2430542579870353E-3</v>
      </c>
      <c r="J30" s="178" t="s">
        <v>590</v>
      </c>
    </row>
    <row r="31" spans="1:10" x14ac:dyDescent="0.45">
      <c r="A31" s="178" t="s">
        <v>8</v>
      </c>
      <c r="B31" s="178" t="s">
        <v>9</v>
      </c>
      <c r="C31" s="178">
        <v>2015</v>
      </c>
      <c r="D31" s="178" t="s">
        <v>336</v>
      </c>
      <c r="E31" s="178" t="s">
        <v>337</v>
      </c>
      <c r="F31" s="178" t="s">
        <v>13</v>
      </c>
      <c r="G31" s="178">
        <v>189</v>
      </c>
      <c r="H31" s="178">
        <v>0.21434612572193101</v>
      </c>
      <c r="I31" s="178">
        <v>0.19060980978628092</v>
      </c>
      <c r="J31" s="178" t="s">
        <v>590</v>
      </c>
    </row>
    <row r="32" spans="1:10" x14ac:dyDescent="0.45">
      <c r="A32" s="178" t="s">
        <v>8</v>
      </c>
      <c r="B32" s="178" t="s">
        <v>9</v>
      </c>
      <c r="C32" s="178">
        <v>2015</v>
      </c>
      <c r="D32" s="178" t="s">
        <v>336</v>
      </c>
      <c r="E32" s="178" t="s">
        <v>337</v>
      </c>
      <c r="F32" s="178" t="s">
        <v>13</v>
      </c>
      <c r="G32" s="178">
        <v>195</v>
      </c>
      <c r="H32" s="178">
        <v>5.71334734559059E-2</v>
      </c>
      <c r="I32" s="178">
        <v>5.0806612301392828E-2</v>
      </c>
      <c r="J32" s="178" t="s">
        <v>590</v>
      </c>
    </row>
    <row r="33" spans="1:10" x14ac:dyDescent="0.45">
      <c r="A33" s="178" t="s">
        <v>8</v>
      </c>
      <c r="B33" s="178" t="s">
        <v>9</v>
      </c>
      <c r="C33" s="178">
        <v>2015</v>
      </c>
      <c r="D33" s="178" t="s">
        <v>336</v>
      </c>
      <c r="E33" s="178" t="s">
        <v>337</v>
      </c>
      <c r="F33" s="178" t="s">
        <v>14</v>
      </c>
      <c r="G33" s="178">
        <v>199</v>
      </c>
      <c r="H33" s="178">
        <v>2.0789513364434201E-2</v>
      </c>
      <c r="I33" s="178">
        <v>1.8487318931459943E-2</v>
      </c>
      <c r="J33" s="178" t="s">
        <v>590</v>
      </c>
    </row>
    <row r="34" spans="1:10" x14ac:dyDescent="0.45">
      <c r="A34" s="178" t="s">
        <v>8</v>
      </c>
      <c r="B34" s="178" t="s">
        <v>9</v>
      </c>
      <c r="C34" s="178">
        <v>2015</v>
      </c>
      <c r="D34" s="178" t="s">
        <v>336</v>
      </c>
      <c r="E34" s="178" t="s">
        <v>337</v>
      </c>
      <c r="F34" s="178" t="s">
        <v>13</v>
      </c>
      <c r="G34" s="178">
        <v>230</v>
      </c>
      <c r="H34" s="178">
        <v>9.6563540399074596E-2</v>
      </c>
      <c r="I34" s="178">
        <v>8.587026243541869E-2</v>
      </c>
      <c r="J34" s="178" t="s">
        <v>590</v>
      </c>
    </row>
    <row r="35" spans="1:10" x14ac:dyDescent="0.45">
      <c r="A35" s="178" t="s">
        <v>8</v>
      </c>
      <c r="B35" s="178" t="s">
        <v>9</v>
      </c>
      <c r="C35" s="178">
        <v>2015</v>
      </c>
      <c r="D35" s="178" t="s">
        <v>336</v>
      </c>
      <c r="E35" s="178" t="s">
        <v>337</v>
      </c>
      <c r="F35" s="178" t="s">
        <v>12</v>
      </c>
      <c r="G35" s="178">
        <v>230</v>
      </c>
      <c r="H35" s="178">
        <v>0.17169559001922599</v>
      </c>
      <c r="I35" s="178">
        <v>0.1526823199835399</v>
      </c>
      <c r="J35" s="178" t="s">
        <v>590</v>
      </c>
    </row>
    <row r="36" spans="1:10" x14ac:dyDescent="0.45">
      <c r="A36" s="178" t="s">
        <v>8</v>
      </c>
      <c r="B36" s="178" t="s">
        <v>9</v>
      </c>
      <c r="C36" s="178">
        <v>2015</v>
      </c>
      <c r="D36" s="178" t="s">
        <v>336</v>
      </c>
      <c r="E36" s="178" t="s">
        <v>337</v>
      </c>
      <c r="F36" s="178" t="s">
        <v>14</v>
      </c>
      <c r="G36" s="178">
        <v>253</v>
      </c>
      <c r="H36" s="178">
        <v>1.0265790857374699E-2</v>
      </c>
      <c r="I36" s="178">
        <v>9.128975091289581E-3</v>
      </c>
      <c r="J36" s="178" t="s">
        <v>590</v>
      </c>
    </row>
    <row r="37" spans="1:10" x14ac:dyDescent="0.45">
      <c r="A37" s="178" t="s">
        <v>8</v>
      </c>
      <c r="B37" s="178" t="s">
        <v>9</v>
      </c>
      <c r="C37" s="178">
        <v>2015</v>
      </c>
      <c r="D37" s="178" t="s">
        <v>336</v>
      </c>
      <c r="E37" s="178" t="s">
        <v>337</v>
      </c>
      <c r="F37" s="178" t="s">
        <v>14</v>
      </c>
      <c r="G37" s="178">
        <v>264</v>
      </c>
      <c r="H37" s="178">
        <v>9.0304197510699996E-4</v>
      </c>
      <c r="I37" s="178">
        <v>8.0304068256159392E-4</v>
      </c>
      <c r="J37" s="178" t="s">
        <v>590</v>
      </c>
    </row>
    <row r="38" spans="1:10" x14ac:dyDescent="0.45">
      <c r="A38" s="178" t="s">
        <v>8</v>
      </c>
      <c r="B38" s="178" t="s">
        <v>9</v>
      </c>
      <c r="C38" s="178">
        <v>2015</v>
      </c>
      <c r="D38" s="178" t="s">
        <v>336</v>
      </c>
      <c r="E38" s="178" t="s">
        <v>337</v>
      </c>
      <c r="F38" s="178" t="s">
        <v>12</v>
      </c>
      <c r="G38" s="178">
        <v>360</v>
      </c>
      <c r="H38" s="178">
        <v>3.2982549164444E-3</v>
      </c>
      <c r="I38" s="178">
        <v>2.9330119223414967E-3</v>
      </c>
      <c r="J38" s="178" t="s">
        <v>590</v>
      </c>
    </row>
    <row r="39" spans="1:10" x14ac:dyDescent="0.45">
      <c r="A39" s="178" t="s">
        <v>8</v>
      </c>
      <c r="B39" s="178" t="s">
        <v>9</v>
      </c>
      <c r="C39" s="178">
        <v>2015</v>
      </c>
      <c r="D39" s="178" t="s">
        <v>336</v>
      </c>
      <c r="E39" s="178" t="s">
        <v>337</v>
      </c>
      <c r="F39" s="178" t="s">
        <v>15</v>
      </c>
      <c r="G39" s="178">
        <v>463</v>
      </c>
      <c r="H39" s="178">
        <v>0.115058243274688</v>
      </c>
      <c r="I39" s="178">
        <v>0.10231689418722255</v>
      </c>
      <c r="J39" s="178" t="s">
        <v>590</v>
      </c>
    </row>
    <row r="40" spans="1:10" x14ac:dyDescent="0.45">
      <c r="A40" s="178" t="s">
        <v>8</v>
      </c>
      <c r="B40" s="178" t="s">
        <v>9</v>
      </c>
      <c r="C40" s="178">
        <v>2015</v>
      </c>
      <c r="D40" s="178" t="s">
        <v>336</v>
      </c>
      <c r="E40" s="178" t="s">
        <v>337</v>
      </c>
      <c r="F40" s="178" t="s">
        <v>15</v>
      </c>
      <c r="G40" s="178">
        <v>502</v>
      </c>
      <c r="H40" s="178">
        <v>5.5683711543679003E-3</v>
      </c>
      <c r="I40" s="178">
        <v>4.9517394493540055E-3</v>
      </c>
      <c r="J40" s="178" t="s">
        <v>590</v>
      </c>
    </row>
    <row r="41" spans="1:10" x14ac:dyDescent="0.45">
      <c r="A41" s="178" t="s">
        <v>8</v>
      </c>
      <c r="B41" s="178" t="s">
        <v>9</v>
      </c>
      <c r="C41" s="178">
        <v>2015</v>
      </c>
      <c r="D41" s="178" t="s">
        <v>336</v>
      </c>
      <c r="E41" s="178" t="s">
        <v>337</v>
      </c>
      <c r="F41" s="178" t="s">
        <v>15</v>
      </c>
      <c r="G41" s="178">
        <v>524</v>
      </c>
      <c r="H41" s="178">
        <v>0.74291312694549505</v>
      </c>
      <c r="I41" s="178">
        <v>0.66064422362602748</v>
      </c>
      <c r="J41" s="178" t="s">
        <v>590</v>
      </c>
    </row>
    <row r="42" spans="1:10" x14ac:dyDescent="0.45">
      <c r="A42" s="178" t="s">
        <v>8</v>
      </c>
      <c r="B42" s="178" t="s">
        <v>9</v>
      </c>
      <c r="C42" s="178">
        <v>2015</v>
      </c>
      <c r="D42" s="178" t="s">
        <v>336</v>
      </c>
      <c r="E42" s="178" t="s">
        <v>337</v>
      </c>
      <c r="F42" s="178" t="s">
        <v>15</v>
      </c>
      <c r="G42" s="178">
        <v>540</v>
      </c>
      <c r="H42" s="178">
        <v>1.2908970005810301E-2</v>
      </c>
      <c r="I42" s="178">
        <v>1.1479453193086341E-2</v>
      </c>
      <c r="J42" s="178" t="s">
        <v>590</v>
      </c>
    </row>
    <row r="43" spans="1:10" x14ac:dyDescent="0.45">
      <c r="A43" s="178" t="s">
        <v>8</v>
      </c>
      <c r="B43" s="178" t="s">
        <v>9</v>
      </c>
      <c r="C43" s="178">
        <v>2015</v>
      </c>
      <c r="D43" s="178" t="s">
        <v>336</v>
      </c>
      <c r="E43" s="178" t="s">
        <v>337</v>
      </c>
      <c r="F43" s="178" t="s">
        <v>13</v>
      </c>
      <c r="G43" s="178">
        <v>561</v>
      </c>
      <c r="H43" s="178">
        <v>9.7779196221379995E-4</v>
      </c>
      <c r="I43" s="178">
        <v>8.6951298653240602E-4</v>
      </c>
      <c r="J43" s="178" t="s">
        <v>590</v>
      </c>
    </row>
    <row r="44" spans="1:10" x14ac:dyDescent="0.45">
      <c r="A44" s="178" t="s">
        <v>8</v>
      </c>
      <c r="B44" s="178" t="s">
        <v>9</v>
      </c>
      <c r="C44" s="178">
        <v>2015</v>
      </c>
      <c r="D44" s="178" t="s">
        <v>336</v>
      </c>
      <c r="E44" s="178" t="s">
        <v>337</v>
      </c>
      <c r="F44" s="178" t="s">
        <v>15</v>
      </c>
      <c r="G44" s="178">
        <v>577</v>
      </c>
      <c r="H44" s="178">
        <v>0.52190381288528398</v>
      </c>
      <c r="I44" s="178">
        <v>0.46410909535100758</v>
      </c>
      <c r="J44" s="178" t="s">
        <v>590</v>
      </c>
    </row>
    <row r="45" spans="1:10" x14ac:dyDescent="0.45">
      <c r="A45" s="178" t="s">
        <v>8</v>
      </c>
      <c r="B45" s="178" t="s">
        <v>9</v>
      </c>
      <c r="C45" s="178">
        <v>2015</v>
      </c>
      <c r="D45" s="178" t="s">
        <v>336</v>
      </c>
      <c r="E45" s="178" t="s">
        <v>337</v>
      </c>
      <c r="F45" s="178" t="s">
        <v>13</v>
      </c>
      <c r="G45" s="178">
        <v>636</v>
      </c>
      <c r="H45" s="178">
        <v>5.3376797586680001E-4</v>
      </c>
      <c r="I45" s="178">
        <v>4.7465944162651677E-4</v>
      </c>
      <c r="J45" s="178" t="s">
        <v>590</v>
      </c>
    </row>
    <row r="46" spans="1:10" x14ac:dyDescent="0.45">
      <c r="A46" s="178" t="s">
        <v>8</v>
      </c>
      <c r="B46" s="178" t="s">
        <v>9</v>
      </c>
      <c r="C46" s="178">
        <v>2015</v>
      </c>
      <c r="D46" s="178" t="s">
        <v>336</v>
      </c>
      <c r="E46" s="178" t="s">
        <v>337</v>
      </c>
      <c r="F46" s="178" t="s">
        <v>15</v>
      </c>
      <c r="G46" s="178">
        <v>636</v>
      </c>
      <c r="H46" s="178">
        <v>6.0445140115916998E-3</v>
      </c>
      <c r="I46" s="178">
        <v>5.3751550774221489E-3</v>
      </c>
      <c r="J46" s="178" t="s">
        <v>590</v>
      </c>
    </row>
    <row r="47" spans="1:10" x14ac:dyDescent="0.45">
      <c r="A47" s="178" t="s">
        <v>8</v>
      </c>
      <c r="B47" s="178" t="s">
        <v>9</v>
      </c>
      <c r="C47" s="178">
        <v>2015</v>
      </c>
      <c r="D47" s="178" t="s">
        <v>336</v>
      </c>
      <c r="E47" s="178" t="s">
        <v>337</v>
      </c>
      <c r="F47" s="178" t="s">
        <v>15</v>
      </c>
      <c r="G47" s="178">
        <v>643</v>
      </c>
      <c r="H47" s="178">
        <v>3.9821166545152699E-2</v>
      </c>
      <c r="I47" s="178">
        <v>3.5411440048541833E-2</v>
      </c>
      <c r="J47" s="178" t="s">
        <v>590</v>
      </c>
    </row>
    <row r="48" spans="1:10" x14ac:dyDescent="0.45">
      <c r="A48" s="178" t="s">
        <v>8</v>
      </c>
      <c r="B48" s="178" t="s">
        <v>9</v>
      </c>
      <c r="C48" s="178">
        <v>2015</v>
      </c>
      <c r="D48" s="178" t="s">
        <v>336</v>
      </c>
      <c r="E48" s="178" t="s">
        <v>337</v>
      </c>
      <c r="F48" s="178" t="s">
        <v>15</v>
      </c>
      <c r="G48" s="178">
        <v>662</v>
      </c>
      <c r="H48" s="178">
        <v>3.0033575370907801E-2</v>
      </c>
      <c r="I48" s="178">
        <v>2.6707709641914656E-2</v>
      </c>
      <c r="J48" s="178" t="s">
        <v>590</v>
      </c>
    </row>
    <row r="49" spans="1:10" x14ac:dyDescent="0.45">
      <c r="A49" s="178" t="s">
        <v>8</v>
      </c>
      <c r="B49" s="178" t="s">
        <v>9</v>
      </c>
      <c r="C49" s="178">
        <v>2015</v>
      </c>
      <c r="D49" s="178" t="s">
        <v>336</v>
      </c>
      <c r="E49" s="178" t="s">
        <v>337</v>
      </c>
      <c r="F49" s="178" t="s">
        <v>15</v>
      </c>
      <c r="G49" s="178">
        <v>699</v>
      </c>
      <c r="H49" s="178">
        <v>1.4247446320951001E-2</v>
      </c>
      <c r="I49" s="178">
        <v>1.2669708976684615E-2</v>
      </c>
      <c r="J49" s="178" t="s">
        <v>590</v>
      </c>
    </row>
    <row r="50" spans="1:10" x14ac:dyDescent="0.45">
      <c r="A50" s="178" t="s">
        <v>8</v>
      </c>
      <c r="B50" s="178" t="s">
        <v>9</v>
      </c>
      <c r="C50" s="178">
        <v>2015</v>
      </c>
      <c r="D50" s="178" t="s">
        <v>336</v>
      </c>
      <c r="E50" s="178" t="s">
        <v>337</v>
      </c>
      <c r="F50" s="178" t="s">
        <v>15</v>
      </c>
      <c r="G50" s="178">
        <v>790</v>
      </c>
      <c r="H50" s="178">
        <v>6.8630301393570001E-4</v>
      </c>
      <c r="I50" s="178">
        <v>6.1030301574818962E-4</v>
      </c>
      <c r="J50" s="178" t="s">
        <v>590</v>
      </c>
    </row>
    <row r="51" spans="1:10" x14ac:dyDescent="0.45">
      <c r="A51" s="178" t="s">
        <v>8</v>
      </c>
      <c r="B51" s="178" t="s">
        <v>9</v>
      </c>
      <c r="C51" s="178">
        <v>2015</v>
      </c>
      <c r="D51" s="178" t="s">
        <v>336</v>
      </c>
      <c r="E51" s="178" t="s">
        <v>337</v>
      </c>
      <c r="F51" s="178" t="s">
        <v>13</v>
      </c>
      <c r="G51" s="178">
        <v>805</v>
      </c>
      <c r="H51" s="178">
        <v>7.3761460371315002E-3</v>
      </c>
      <c r="I51" s="178">
        <v>6.5593244961068709E-3</v>
      </c>
      <c r="J51" s="178" t="s">
        <v>590</v>
      </c>
    </row>
    <row r="52" spans="1:10" x14ac:dyDescent="0.45">
      <c r="A52" s="178" t="s">
        <v>8</v>
      </c>
      <c r="B52" s="178" t="s">
        <v>9</v>
      </c>
      <c r="C52" s="178">
        <v>2015</v>
      </c>
      <c r="D52" s="178" t="s">
        <v>336</v>
      </c>
      <c r="E52" s="178" t="s">
        <v>337</v>
      </c>
      <c r="F52" s="178" t="s">
        <v>13</v>
      </c>
      <c r="G52" s="178">
        <v>833</v>
      </c>
      <c r="H52" s="178">
        <v>4.5343209058046003E-3</v>
      </c>
      <c r="I52" s="178">
        <v>4.0321981209336206E-3</v>
      </c>
      <c r="J52" s="178" t="s">
        <v>590</v>
      </c>
    </row>
    <row r="53" spans="1:10" x14ac:dyDescent="0.45">
      <c r="A53" s="178" t="s">
        <v>8</v>
      </c>
      <c r="B53" s="178" t="s">
        <v>9</v>
      </c>
      <c r="C53" s="178">
        <v>2015</v>
      </c>
      <c r="D53" s="178" t="s">
        <v>336</v>
      </c>
      <c r="E53" s="178" t="s">
        <v>337</v>
      </c>
      <c r="F53" s="178" t="s">
        <v>15</v>
      </c>
      <c r="G53" s="178">
        <v>893</v>
      </c>
      <c r="H53" s="178">
        <v>9.9329076707363101E-2</v>
      </c>
      <c r="I53" s="178">
        <v>8.8329548078695377E-2</v>
      </c>
      <c r="J53" s="178" t="s">
        <v>590</v>
      </c>
    </row>
    <row r="54" spans="1:10" x14ac:dyDescent="0.45">
      <c r="A54" s="178" t="s">
        <v>8</v>
      </c>
      <c r="B54" s="178" t="s">
        <v>9</v>
      </c>
      <c r="C54" s="178">
        <v>2015</v>
      </c>
      <c r="D54" s="178" t="s">
        <v>336</v>
      </c>
      <c r="E54" s="178" t="s">
        <v>337</v>
      </c>
      <c r="F54" s="178" t="s">
        <v>15</v>
      </c>
      <c r="G54" s="178">
        <v>1022</v>
      </c>
      <c r="H54" s="178">
        <v>8.5080601274970002E-4</v>
      </c>
      <c r="I54" s="178">
        <v>7.5658923952573996E-4</v>
      </c>
      <c r="J54" s="178" t="s">
        <v>590</v>
      </c>
    </row>
    <row r="55" spans="1:10" x14ac:dyDescent="0.45">
      <c r="A55" s="178" t="s">
        <v>8</v>
      </c>
      <c r="B55" s="178" t="s">
        <v>9</v>
      </c>
      <c r="C55" s="178">
        <v>2015</v>
      </c>
      <c r="D55" s="178" t="s">
        <v>336</v>
      </c>
      <c r="E55" s="178" t="s">
        <v>337</v>
      </c>
      <c r="F55" s="178" t="s">
        <v>15</v>
      </c>
      <c r="G55" s="178">
        <v>1099</v>
      </c>
      <c r="H55" s="178">
        <v>7.9910373315215007E-3</v>
      </c>
      <c r="I55" s="178">
        <v>7.1061238015207974E-3</v>
      </c>
      <c r="J55" s="178" t="s">
        <v>590</v>
      </c>
    </row>
    <row r="56" spans="1:10" x14ac:dyDescent="0.45">
      <c r="A56" s="178" t="s">
        <v>8</v>
      </c>
      <c r="B56" s="178" t="s">
        <v>9</v>
      </c>
      <c r="C56" s="178">
        <v>2015</v>
      </c>
      <c r="D56" s="178" t="s">
        <v>336</v>
      </c>
      <c r="E56" s="178" t="s">
        <v>337</v>
      </c>
      <c r="F56" s="178" t="s">
        <v>15</v>
      </c>
      <c r="G56" s="178">
        <v>1121</v>
      </c>
      <c r="H56" s="178">
        <v>2.2266799351200001E-4</v>
      </c>
      <c r="I56" s="178">
        <v>1.9801012845865773E-4</v>
      </c>
      <c r="J56" s="178" t="s">
        <v>590</v>
      </c>
    </row>
    <row r="57" spans="1:10" x14ac:dyDescent="0.45">
      <c r="A57" s="178" t="s">
        <v>8</v>
      </c>
      <c r="B57" s="178" t="s">
        <v>9</v>
      </c>
      <c r="C57" s="178">
        <v>2015</v>
      </c>
      <c r="D57" s="178" t="s">
        <v>336</v>
      </c>
      <c r="E57" s="178" t="s">
        <v>337</v>
      </c>
      <c r="F57" s="178" t="s">
        <v>13</v>
      </c>
      <c r="G57" s="178">
        <v>1347</v>
      </c>
      <c r="H57" s="178">
        <v>1.40228942036629E-2</v>
      </c>
      <c r="I57" s="178">
        <v>1.2470023369029089E-2</v>
      </c>
      <c r="J57" s="178" t="s">
        <v>590</v>
      </c>
    </row>
    <row r="58" spans="1:10" x14ac:dyDescent="0.45">
      <c r="A58" s="178" t="s">
        <v>8</v>
      </c>
      <c r="B58" s="178" t="s">
        <v>9</v>
      </c>
      <c r="C58" s="178">
        <v>2015</v>
      </c>
      <c r="D58" s="178" t="s">
        <v>336</v>
      </c>
      <c r="E58" s="178" t="s">
        <v>337</v>
      </c>
      <c r="F58" s="178" t="s">
        <v>13</v>
      </c>
      <c r="G58" s="178">
        <v>1542</v>
      </c>
      <c r="H58" s="178">
        <v>1.2583099305630001E-4</v>
      </c>
      <c r="I58" s="178">
        <v>1.1189668845610571E-4</v>
      </c>
      <c r="J58" s="178" t="s">
        <v>590</v>
      </c>
    </row>
    <row r="59" spans="1:10" x14ac:dyDescent="0.45">
      <c r="A59" s="178" t="s">
        <v>8</v>
      </c>
      <c r="B59" s="178" t="s">
        <v>9</v>
      </c>
      <c r="C59" s="178">
        <v>2015</v>
      </c>
      <c r="D59" s="178" t="s">
        <v>336</v>
      </c>
      <c r="E59" s="178" t="s">
        <v>337</v>
      </c>
      <c r="F59" s="178" t="s">
        <v>13</v>
      </c>
      <c r="G59" s="178">
        <v>100000</v>
      </c>
      <c r="H59" s="1">
        <v>9.9999999999999998E-13</v>
      </c>
      <c r="I59" s="178">
        <v>8.8926174496644289E-13</v>
      </c>
      <c r="J59" s="178" t="s">
        <v>590</v>
      </c>
    </row>
    <row r="60" spans="1:10" x14ac:dyDescent="0.45">
      <c r="A60" s="178" t="s">
        <v>8</v>
      </c>
      <c r="B60" s="178" t="s">
        <v>9</v>
      </c>
      <c r="C60" s="178">
        <v>2020</v>
      </c>
      <c r="D60" s="178" t="s">
        <v>336</v>
      </c>
      <c r="E60" s="178" t="s">
        <v>337</v>
      </c>
      <c r="F60" s="178" t="s">
        <v>11</v>
      </c>
      <c r="G60" s="178">
        <v>-100000</v>
      </c>
      <c r="H60" s="178">
        <v>0</v>
      </c>
      <c r="I60" s="178">
        <v>0</v>
      </c>
      <c r="J60" s="178" t="s">
        <v>590</v>
      </c>
    </row>
    <row r="61" spans="1:10" x14ac:dyDescent="0.45">
      <c r="A61" s="178" t="s">
        <v>8</v>
      </c>
      <c r="B61" s="178" t="s">
        <v>9</v>
      </c>
      <c r="C61" s="178">
        <v>2020</v>
      </c>
      <c r="D61" s="178" t="s">
        <v>336</v>
      </c>
      <c r="E61" s="178" t="s">
        <v>337</v>
      </c>
      <c r="F61" s="178" t="s">
        <v>11</v>
      </c>
      <c r="G61" s="178">
        <v>-4961</v>
      </c>
      <c r="H61" s="178">
        <v>1.3225199654700001E-4</v>
      </c>
      <c r="I61" s="178">
        <v>1.1760664122468122E-4</v>
      </c>
      <c r="J61" s="178" t="s">
        <v>590</v>
      </c>
    </row>
    <row r="62" spans="1:10" x14ac:dyDescent="0.45">
      <c r="A62" s="178" t="s">
        <v>8</v>
      </c>
      <c r="B62" s="178" t="s">
        <v>9</v>
      </c>
      <c r="C62" s="178">
        <v>2020</v>
      </c>
      <c r="D62" s="178" t="s">
        <v>336</v>
      </c>
      <c r="E62" s="178" t="s">
        <v>337</v>
      </c>
      <c r="F62" s="178" t="s">
        <v>11</v>
      </c>
      <c r="G62" s="178">
        <v>-4961</v>
      </c>
      <c r="H62" s="178">
        <v>0</v>
      </c>
      <c r="I62" s="178">
        <v>0</v>
      </c>
      <c r="J62" s="178" t="s">
        <v>590</v>
      </c>
    </row>
    <row r="63" spans="1:10" x14ac:dyDescent="0.45">
      <c r="A63" s="178" t="s">
        <v>8</v>
      </c>
      <c r="B63" s="178" t="s">
        <v>9</v>
      </c>
      <c r="C63" s="178">
        <v>2020</v>
      </c>
      <c r="D63" s="178" t="s">
        <v>336</v>
      </c>
      <c r="E63" s="178" t="s">
        <v>337</v>
      </c>
      <c r="F63" s="178" t="s">
        <v>13</v>
      </c>
      <c r="G63" s="178">
        <v>-861</v>
      </c>
      <c r="H63" s="178">
        <v>4.5148460194468004E-3</v>
      </c>
      <c r="I63" s="178">
        <v>4.014879849508061E-3</v>
      </c>
      <c r="J63" s="178" t="s">
        <v>590</v>
      </c>
    </row>
    <row r="64" spans="1:10" x14ac:dyDescent="0.45">
      <c r="A64" s="178" t="s">
        <v>8</v>
      </c>
      <c r="B64" s="178" t="s">
        <v>9</v>
      </c>
      <c r="C64" s="178">
        <v>2020</v>
      </c>
      <c r="D64" s="178" t="s">
        <v>336</v>
      </c>
      <c r="E64" s="178" t="s">
        <v>337</v>
      </c>
      <c r="F64" s="178" t="s">
        <v>13</v>
      </c>
      <c r="G64" s="178">
        <v>-781</v>
      </c>
      <c r="H64" s="178">
        <v>0.18552419543266299</v>
      </c>
      <c r="I64" s="178">
        <v>0.16497956976394529</v>
      </c>
      <c r="J64" s="178" t="s">
        <v>590</v>
      </c>
    </row>
    <row r="65" spans="1:10" x14ac:dyDescent="0.45">
      <c r="A65" s="178" t="s">
        <v>8</v>
      </c>
      <c r="B65" s="178" t="s">
        <v>9</v>
      </c>
      <c r="C65" s="178">
        <v>2020</v>
      </c>
      <c r="D65" s="178" t="s">
        <v>336</v>
      </c>
      <c r="E65" s="178" t="s">
        <v>337</v>
      </c>
      <c r="F65" s="178" t="s">
        <v>12</v>
      </c>
      <c r="G65" s="178">
        <v>-539</v>
      </c>
      <c r="H65" s="178">
        <v>6.5368153154850006E-2</v>
      </c>
      <c r="I65" s="178">
        <v>5.812939793971561E-2</v>
      </c>
      <c r="J65" s="178" t="s">
        <v>590</v>
      </c>
    </row>
    <row r="66" spans="1:10" x14ac:dyDescent="0.45">
      <c r="A66" s="178" t="s">
        <v>8</v>
      </c>
      <c r="B66" s="178" t="s">
        <v>9</v>
      </c>
      <c r="C66" s="178">
        <v>2020</v>
      </c>
      <c r="D66" s="178" t="s">
        <v>336</v>
      </c>
      <c r="E66" s="178" t="s">
        <v>337</v>
      </c>
      <c r="F66" s="178" t="s">
        <v>14</v>
      </c>
      <c r="G66" s="178">
        <v>-522</v>
      </c>
      <c r="H66" s="178">
        <v>1.0959953069686801</v>
      </c>
      <c r="I66" s="178">
        <v>0.97462669915000077</v>
      </c>
      <c r="J66" s="178" t="s">
        <v>590</v>
      </c>
    </row>
    <row r="67" spans="1:10" x14ac:dyDescent="0.45">
      <c r="A67" s="178" t="s">
        <v>8</v>
      </c>
      <c r="B67" s="178" t="s">
        <v>9</v>
      </c>
      <c r="C67" s="178">
        <v>2020</v>
      </c>
      <c r="D67" s="178" t="s">
        <v>336</v>
      </c>
      <c r="E67" s="178" t="s">
        <v>337</v>
      </c>
      <c r="F67" s="178" t="s">
        <v>12</v>
      </c>
      <c r="G67" s="178">
        <v>-492</v>
      </c>
      <c r="H67" s="178">
        <v>3.1275860965252001E-3</v>
      </c>
      <c r="I67" s="178">
        <v>2.7812426697287852E-3</v>
      </c>
      <c r="J67" s="178" t="s">
        <v>590</v>
      </c>
    </row>
    <row r="68" spans="1:10" x14ac:dyDescent="0.45">
      <c r="A68" s="178" t="s">
        <v>8</v>
      </c>
      <c r="B68" s="178" t="s">
        <v>9</v>
      </c>
      <c r="C68" s="178">
        <v>2020</v>
      </c>
      <c r="D68" s="178" t="s">
        <v>336</v>
      </c>
      <c r="E68" s="178" t="s">
        <v>337</v>
      </c>
      <c r="F68" s="178" t="s">
        <v>12</v>
      </c>
      <c r="G68" s="178">
        <v>-470</v>
      </c>
      <c r="H68" s="178">
        <v>1.26521997153759E-2</v>
      </c>
      <c r="I68" s="178">
        <v>1.1251117196559106E-2</v>
      </c>
      <c r="J68" s="178" t="s">
        <v>590</v>
      </c>
    </row>
    <row r="69" spans="1:10" x14ac:dyDescent="0.45">
      <c r="A69" s="178" t="s">
        <v>8</v>
      </c>
      <c r="B69" s="178" t="s">
        <v>9</v>
      </c>
      <c r="C69" s="178">
        <v>2020</v>
      </c>
      <c r="D69" s="178" t="s">
        <v>336</v>
      </c>
      <c r="E69" s="178" t="s">
        <v>337</v>
      </c>
      <c r="F69" s="178" t="s">
        <v>12</v>
      </c>
      <c r="G69" s="178">
        <v>-433</v>
      </c>
      <c r="H69" s="178">
        <v>8.0508947372436496E-2</v>
      </c>
      <c r="I69" s="178">
        <v>7.1593527025824402E-2</v>
      </c>
      <c r="J69" s="178" t="s">
        <v>590</v>
      </c>
    </row>
    <row r="70" spans="1:10" x14ac:dyDescent="0.45">
      <c r="A70" s="178" t="s">
        <v>8</v>
      </c>
      <c r="B70" s="178" t="s">
        <v>9</v>
      </c>
      <c r="C70" s="178">
        <v>2020</v>
      </c>
      <c r="D70" s="178" t="s">
        <v>336</v>
      </c>
      <c r="E70" s="178" t="s">
        <v>337</v>
      </c>
      <c r="F70" s="178" t="s">
        <v>12</v>
      </c>
      <c r="G70" s="178">
        <v>-376</v>
      </c>
      <c r="H70" s="178">
        <v>2.5674421340227099E-2</v>
      </c>
      <c r="I70" s="178">
        <v>2.2831280722014031E-2</v>
      </c>
      <c r="J70" s="178" t="s">
        <v>590</v>
      </c>
    </row>
    <row r="71" spans="1:10" x14ac:dyDescent="0.45">
      <c r="A71" s="178" t="s">
        <v>8</v>
      </c>
      <c r="B71" s="178" t="s">
        <v>9</v>
      </c>
      <c r="C71" s="178">
        <v>2020</v>
      </c>
      <c r="D71" s="178" t="s">
        <v>336</v>
      </c>
      <c r="E71" s="178" t="s">
        <v>337</v>
      </c>
      <c r="F71" s="178" t="s">
        <v>12</v>
      </c>
      <c r="G71" s="178">
        <v>-263</v>
      </c>
      <c r="H71" s="178">
        <v>4.5451099867929999E-4</v>
      </c>
      <c r="I71" s="178">
        <v>4.0417924379199495E-4</v>
      </c>
      <c r="J71" s="178" t="s">
        <v>590</v>
      </c>
    </row>
    <row r="72" spans="1:10" x14ac:dyDescent="0.45">
      <c r="A72" s="178" t="s">
        <v>8</v>
      </c>
      <c r="B72" s="178" t="s">
        <v>9</v>
      </c>
      <c r="C72" s="178">
        <v>2020</v>
      </c>
      <c r="D72" s="178" t="s">
        <v>336</v>
      </c>
      <c r="E72" s="178" t="s">
        <v>337</v>
      </c>
      <c r="F72" s="178" t="s">
        <v>12</v>
      </c>
      <c r="G72" s="178">
        <v>-246</v>
      </c>
      <c r="H72" s="178">
        <v>1.00571531802416E-2</v>
      </c>
      <c r="I72" s="178">
        <v>8.9434415864564562E-3</v>
      </c>
      <c r="J72" s="178" t="s">
        <v>590</v>
      </c>
    </row>
    <row r="73" spans="1:10" x14ac:dyDescent="0.45">
      <c r="A73" s="178" t="s">
        <v>8</v>
      </c>
      <c r="B73" s="178" t="s">
        <v>9</v>
      </c>
      <c r="C73" s="178">
        <v>2020</v>
      </c>
      <c r="D73" s="178" t="s">
        <v>336</v>
      </c>
      <c r="E73" s="178" t="s">
        <v>337</v>
      </c>
      <c r="F73" s="178" t="s">
        <v>12</v>
      </c>
      <c r="G73" s="178">
        <v>-232</v>
      </c>
      <c r="H73" s="178">
        <v>4.5527941547334003E-3</v>
      </c>
      <c r="I73" s="178">
        <v>4.0486256745112456E-3</v>
      </c>
      <c r="J73" s="178" t="s">
        <v>590</v>
      </c>
    </row>
    <row r="74" spans="1:10" x14ac:dyDescent="0.45">
      <c r="A74" s="178" t="s">
        <v>8</v>
      </c>
      <c r="B74" s="178" t="s">
        <v>9</v>
      </c>
      <c r="C74" s="178">
        <v>2020</v>
      </c>
      <c r="D74" s="178" t="s">
        <v>336</v>
      </c>
      <c r="E74" s="178" t="s">
        <v>337</v>
      </c>
      <c r="F74" s="178" t="s">
        <v>12</v>
      </c>
      <c r="G74" s="178">
        <v>-229</v>
      </c>
      <c r="H74" s="178">
        <v>0.37059801816940302</v>
      </c>
      <c r="I74" s="178">
        <v>0.32955864031842885</v>
      </c>
      <c r="J74" s="178" t="s">
        <v>590</v>
      </c>
    </row>
    <row r="75" spans="1:10" x14ac:dyDescent="0.45">
      <c r="A75" s="178" t="s">
        <v>8</v>
      </c>
      <c r="B75" s="178" t="s">
        <v>9</v>
      </c>
      <c r="C75" s="178">
        <v>2020</v>
      </c>
      <c r="D75" s="178" t="s">
        <v>336</v>
      </c>
      <c r="E75" s="178" t="s">
        <v>337</v>
      </c>
      <c r="F75" s="178" t="s">
        <v>14</v>
      </c>
      <c r="G75" s="178">
        <v>-211</v>
      </c>
      <c r="H75" s="178">
        <v>2.80884361267089</v>
      </c>
      <c r="I75" s="178">
        <v>2.4977971723415631</v>
      </c>
      <c r="J75" s="178" t="s">
        <v>590</v>
      </c>
    </row>
    <row r="76" spans="1:10" x14ac:dyDescent="0.45">
      <c r="A76" s="178" t="s">
        <v>8</v>
      </c>
      <c r="B76" s="178" t="s">
        <v>9</v>
      </c>
      <c r="C76" s="178">
        <v>2020</v>
      </c>
      <c r="D76" s="178" t="s">
        <v>336</v>
      </c>
      <c r="E76" s="178" t="s">
        <v>337</v>
      </c>
      <c r="F76" s="178" t="s">
        <v>12</v>
      </c>
      <c r="G76" s="178">
        <v>-194</v>
      </c>
      <c r="H76" s="178">
        <v>2.48111988185E-4</v>
      </c>
      <c r="I76" s="178">
        <v>2.2063649956048658E-4</v>
      </c>
      <c r="J76" s="178" t="s">
        <v>590</v>
      </c>
    </row>
    <row r="77" spans="1:10" x14ac:dyDescent="0.45">
      <c r="A77" s="178" t="s">
        <v>8</v>
      </c>
      <c r="B77" s="178" t="s">
        <v>9</v>
      </c>
      <c r="C77" s="178">
        <v>2020</v>
      </c>
      <c r="D77" s="178" t="s">
        <v>336</v>
      </c>
      <c r="E77" s="178" t="s">
        <v>337</v>
      </c>
      <c r="F77" s="178" t="s">
        <v>14</v>
      </c>
      <c r="G77" s="178">
        <v>-116</v>
      </c>
      <c r="H77" s="178">
        <v>2.28034239262342E-2</v>
      </c>
      <c r="I77" s="178">
        <v>2.027821255185256E-2</v>
      </c>
      <c r="J77" s="178" t="s">
        <v>590</v>
      </c>
    </row>
    <row r="78" spans="1:10" x14ac:dyDescent="0.45">
      <c r="A78" s="178" t="s">
        <v>8</v>
      </c>
      <c r="B78" s="178" t="s">
        <v>9</v>
      </c>
      <c r="C78" s="178">
        <v>2020</v>
      </c>
      <c r="D78" s="178" t="s">
        <v>336</v>
      </c>
      <c r="E78" s="178" t="s">
        <v>337</v>
      </c>
      <c r="F78" s="178" t="s">
        <v>14</v>
      </c>
      <c r="G78" s="178">
        <v>-98</v>
      </c>
      <c r="H78" s="178">
        <v>0.55262571573257402</v>
      </c>
      <c r="I78" s="178">
        <v>0.49142890828567826</v>
      </c>
      <c r="J78" s="178" t="s">
        <v>590</v>
      </c>
    </row>
    <row r="79" spans="1:10" x14ac:dyDescent="0.45">
      <c r="A79" s="178" t="s">
        <v>8</v>
      </c>
      <c r="B79" s="178" t="s">
        <v>9</v>
      </c>
      <c r="C79" s="178">
        <v>2020</v>
      </c>
      <c r="D79" s="178" t="s">
        <v>336</v>
      </c>
      <c r="E79" s="178" t="s">
        <v>337</v>
      </c>
      <c r="F79" s="178" t="s">
        <v>14</v>
      </c>
      <c r="G79" s="178">
        <v>-82</v>
      </c>
      <c r="H79" s="178">
        <v>0.37836286425590498</v>
      </c>
      <c r="I79" s="178">
        <v>0.33646362089870746</v>
      </c>
      <c r="J79" s="178" t="s">
        <v>590</v>
      </c>
    </row>
    <row r="80" spans="1:10" x14ac:dyDescent="0.45">
      <c r="A80" s="178" t="s">
        <v>8</v>
      </c>
      <c r="B80" s="178" t="s">
        <v>9</v>
      </c>
      <c r="C80" s="178">
        <v>2020</v>
      </c>
      <c r="D80" s="178" t="s">
        <v>336</v>
      </c>
      <c r="E80" s="178" t="s">
        <v>337</v>
      </c>
      <c r="F80" s="178" t="s">
        <v>14</v>
      </c>
      <c r="G80" s="178">
        <v>-42</v>
      </c>
      <c r="H80" s="178">
        <v>6.8893730640411405E-2</v>
      </c>
      <c r="I80" s="178">
        <v>6.1264559126540344E-2</v>
      </c>
      <c r="J80" s="178" t="s">
        <v>590</v>
      </c>
    </row>
    <row r="81" spans="1:10" x14ac:dyDescent="0.45">
      <c r="A81" s="178" t="s">
        <v>8</v>
      </c>
      <c r="B81" s="178" t="s">
        <v>9</v>
      </c>
      <c r="C81" s="178">
        <v>2020</v>
      </c>
      <c r="D81" s="178" t="s">
        <v>336</v>
      </c>
      <c r="E81" s="178" t="s">
        <v>337</v>
      </c>
      <c r="F81" s="178" t="s">
        <v>14</v>
      </c>
      <c r="G81" s="178">
        <v>-40</v>
      </c>
      <c r="H81" s="178">
        <v>5.8678518980742004E-3</v>
      </c>
      <c r="I81" s="178">
        <v>5.2180562180861182E-3</v>
      </c>
      <c r="J81" s="178" t="s">
        <v>590</v>
      </c>
    </row>
    <row r="82" spans="1:10" x14ac:dyDescent="0.45">
      <c r="A82" s="178" t="s">
        <v>8</v>
      </c>
      <c r="B82" s="178" t="s">
        <v>9</v>
      </c>
      <c r="C82" s="178">
        <v>2020</v>
      </c>
      <c r="D82" s="178" t="s">
        <v>336</v>
      </c>
      <c r="E82" s="178" t="s">
        <v>337</v>
      </c>
      <c r="F82" s="178" t="s">
        <v>14</v>
      </c>
      <c r="G82" s="178">
        <v>-39</v>
      </c>
      <c r="H82" s="178">
        <v>9.2492267489433302E-2</v>
      </c>
      <c r="I82" s="178">
        <v>8.2249835183556455E-2</v>
      </c>
      <c r="J82" s="178" t="s">
        <v>590</v>
      </c>
    </row>
    <row r="83" spans="1:10" x14ac:dyDescent="0.45">
      <c r="A83" s="178" t="s">
        <v>8</v>
      </c>
      <c r="B83" s="178" t="s">
        <v>9</v>
      </c>
      <c r="C83" s="178">
        <v>2020</v>
      </c>
      <c r="D83" s="178" t="s">
        <v>336</v>
      </c>
      <c r="E83" s="178" t="s">
        <v>337</v>
      </c>
      <c r="F83" s="178" t="s">
        <v>14</v>
      </c>
      <c r="G83" s="178">
        <v>-10</v>
      </c>
      <c r="H83" s="178">
        <v>0.15848843753337799</v>
      </c>
      <c r="I83" s="178">
        <v>0.1409377045179368</v>
      </c>
      <c r="J83" s="178" t="s">
        <v>590</v>
      </c>
    </row>
    <row r="84" spans="1:10" x14ac:dyDescent="0.45">
      <c r="A84" s="178" t="s">
        <v>8</v>
      </c>
      <c r="B84" s="178" t="s">
        <v>9</v>
      </c>
      <c r="C84" s="178">
        <v>2020</v>
      </c>
      <c r="D84" s="178" t="s">
        <v>336</v>
      </c>
      <c r="E84" s="178" t="s">
        <v>337</v>
      </c>
      <c r="F84" s="178" t="s">
        <v>13</v>
      </c>
      <c r="G84" s="178">
        <v>23</v>
      </c>
      <c r="H84" s="178">
        <v>2.8869767189025799</v>
      </c>
      <c r="I84" s="178">
        <v>2.5672779547288043</v>
      </c>
      <c r="J84" s="178" t="s">
        <v>590</v>
      </c>
    </row>
    <row r="85" spans="1:10" x14ac:dyDescent="0.45">
      <c r="A85" s="178" t="s">
        <v>8</v>
      </c>
      <c r="B85" s="178" t="s">
        <v>9</v>
      </c>
      <c r="C85" s="178">
        <v>2020</v>
      </c>
      <c r="D85" s="178" t="s">
        <v>336</v>
      </c>
      <c r="E85" s="178" t="s">
        <v>337</v>
      </c>
      <c r="F85" s="178" t="s">
        <v>13</v>
      </c>
      <c r="G85" s="178">
        <v>100</v>
      </c>
      <c r="H85" s="178">
        <v>8.9063905179500594E-2</v>
      </c>
      <c r="I85" s="178">
        <v>7.9201123733448509E-2</v>
      </c>
      <c r="J85" s="178" t="s">
        <v>590</v>
      </c>
    </row>
    <row r="86" spans="1:10" x14ac:dyDescent="0.45">
      <c r="A86" s="178" t="s">
        <v>8</v>
      </c>
      <c r="B86" s="178" t="s">
        <v>9</v>
      </c>
      <c r="C86" s="178">
        <v>2020</v>
      </c>
      <c r="D86" s="178" t="s">
        <v>336</v>
      </c>
      <c r="E86" s="178" t="s">
        <v>337</v>
      </c>
      <c r="F86" s="178" t="s">
        <v>13</v>
      </c>
      <c r="G86" s="178">
        <v>139</v>
      </c>
      <c r="H86" s="178">
        <v>2.00538691133261E-2</v>
      </c>
      <c r="I86" s="178">
        <v>1.7833138641045021E-2</v>
      </c>
      <c r="J86" s="178" t="s">
        <v>590</v>
      </c>
    </row>
    <row r="87" spans="1:10" x14ac:dyDescent="0.45">
      <c r="A87" s="178" t="s">
        <v>8</v>
      </c>
      <c r="B87" s="178" t="s">
        <v>9</v>
      </c>
      <c r="C87" s="178">
        <v>2020</v>
      </c>
      <c r="D87" s="178" t="s">
        <v>336</v>
      </c>
      <c r="E87" s="178" t="s">
        <v>337</v>
      </c>
      <c r="F87" s="178" t="s">
        <v>13</v>
      </c>
      <c r="G87" s="178">
        <v>146</v>
      </c>
      <c r="H87" s="178">
        <v>0.271088927984237</v>
      </c>
      <c r="I87" s="178">
        <v>0.24106901314034498</v>
      </c>
      <c r="J87" s="178" t="s">
        <v>590</v>
      </c>
    </row>
    <row r="88" spans="1:10" x14ac:dyDescent="0.45">
      <c r="A88" s="178" t="s">
        <v>8</v>
      </c>
      <c r="B88" s="178" t="s">
        <v>9</v>
      </c>
      <c r="C88" s="178">
        <v>2020</v>
      </c>
      <c r="D88" s="178" t="s">
        <v>336</v>
      </c>
      <c r="E88" s="178" t="s">
        <v>337</v>
      </c>
      <c r="F88" s="178" t="s">
        <v>14</v>
      </c>
      <c r="G88" s="178">
        <v>157</v>
      </c>
      <c r="H88" s="178">
        <v>6.6534787416458102E-2</v>
      </c>
      <c r="I88" s="178">
        <v>5.9166841158930859E-2</v>
      </c>
      <c r="J88" s="178" t="s">
        <v>590</v>
      </c>
    </row>
    <row r="89" spans="1:10" x14ac:dyDescent="0.45">
      <c r="A89" s="178" t="s">
        <v>8</v>
      </c>
      <c r="B89" s="178" t="s">
        <v>9</v>
      </c>
      <c r="C89" s="178">
        <v>2020</v>
      </c>
      <c r="D89" s="178" t="s">
        <v>336</v>
      </c>
      <c r="E89" s="178" t="s">
        <v>337</v>
      </c>
      <c r="F89" s="178" t="s">
        <v>14</v>
      </c>
      <c r="G89" s="178">
        <v>192</v>
      </c>
      <c r="H89" s="178">
        <v>2.5514049921184999E-3</v>
      </c>
      <c r="I89" s="178">
        <v>2.2688668554073908E-3</v>
      </c>
      <c r="J89" s="178" t="s">
        <v>590</v>
      </c>
    </row>
    <row r="90" spans="1:10" x14ac:dyDescent="0.45">
      <c r="A90" s="178" t="s">
        <v>8</v>
      </c>
      <c r="B90" s="178" t="s">
        <v>9</v>
      </c>
      <c r="C90" s="178">
        <v>2020</v>
      </c>
      <c r="D90" s="178" t="s">
        <v>336</v>
      </c>
      <c r="E90" s="178" t="s">
        <v>337</v>
      </c>
      <c r="F90" s="178" t="s">
        <v>14</v>
      </c>
      <c r="G90" s="178">
        <v>193</v>
      </c>
      <c r="H90" s="178">
        <v>9.6035134047269995E-3</v>
      </c>
      <c r="I90" s="178">
        <v>8.5400370880961574E-3</v>
      </c>
      <c r="J90" s="178" t="s">
        <v>590</v>
      </c>
    </row>
    <row r="91" spans="1:10" x14ac:dyDescent="0.45">
      <c r="A91" s="178" t="s">
        <v>8</v>
      </c>
      <c r="B91" s="178" t="s">
        <v>9</v>
      </c>
      <c r="C91" s="178">
        <v>2020</v>
      </c>
      <c r="D91" s="178" t="s">
        <v>336</v>
      </c>
      <c r="E91" s="178" t="s">
        <v>337</v>
      </c>
      <c r="F91" s="178" t="s">
        <v>13</v>
      </c>
      <c r="G91" s="178">
        <v>204</v>
      </c>
      <c r="H91" s="178">
        <v>0.132657155394554</v>
      </c>
      <c r="I91" s="178">
        <v>0.11796693348844567</v>
      </c>
      <c r="J91" s="178" t="s">
        <v>590</v>
      </c>
    </row>
    <row r="92" spans="1:10" x14ac:dyDescent="0.45">
      <c r="A92" s="178" t="s">
        <v>8</v>
      </c>
      <c r="B92" s="178" t="s">
        <v>9</v>
      </c>
      <c r="C92" s="178">
        <v>2020</v>
      </c>
      <c r="D92" s="178" t="s">
        <v>336</v>
      </c>
      <c r="E92" s="178" t="s">
        <v>337</v>
      </c>
      <c r="F92" s="178" t="s">
        <v>14</v>
      </c>
      <c r="G92" s="178">
        <v>209</v>
      </c>
      <c r="H92" s="178">
        <v>1.89396273344755E-2</v>
      </c>
      <c r="I92" s="178">
        <v>1.6842286052469825E-2</v>
      </c>
      <c r="J92" s="178" t="s">
        <v>590</v>
      </c>
    </row>
    <row r="93" spans="1:10" x14ac:dyDescent="0.45">
      <c r="A93" s="178" t="s">
        <v>8</v>
      </c>
      <c r="B93" s="178" t="s">
        <v>9</v>
      </c>
      <c r="C93" s="178">
        <v>2020</v>
      </c>
      <c r="D93" s="178" t="s">
        <v>336</v>
      </c>
      <c r="E93" s="178" t="s">
        <v>337</v>
      </c>
      <c r="F93" s="178" t="s">
        <v>13</v>
      </c>
      <c r="G93" s="178">
        <v>218</v>
      </c>
      <c r="H93" s="178">
        <v>0.30157792568206698</v>
      </c>
      <c r="I93" s="178">
        <v>0.26818171243539513</v>
      </c>
      <c r="J93" s="178" t="s">
        <v>590</v>
      </c>
    </row>
    <row r="94" spans="1:10" x14ac:dyDescent="0.45">
      <c r="A94" s="178" t="s">
        <v>8</v>
      </c>
      <c r="B94" s="178" t="s">
        <v>9</v>
      </c>
      <c r="C94" s="178">
        <v>2020</v>
      </c>
      <c r="D94" s="178" t="s">
        <v>336</v>
      </c>
      <c r="E94" s="178" t="s">
        <v>337</v>
      </c>
      <c r="F94" s="178" t="s">
        <v>14</v>
      </c>
      <c r="G94" s="178">
        <v>245</v>
      </c>
      <c r="H94" s="178">
        <v>9.224839741364E-4</v>
      </c>
      <c r="I94" s="178">
        <v>8.2032970854411407E-4</v>
      </c>
      <c r="J94" s="178" t="s">
        <v>590</v>
      </c>
    </row>
    <row r="95" spans="1:10" x14ac:dyDescent="0.45">
      <c r="A95" s="178" t="s">
        <v>8</v>
      </c>
      <c r="B95" s="178" t="s">
        <v>9</v>
      </c>
      <c r="C95" s="178">
        <v>2020</v>
      </c>
      <c r="D95" s="178" t="s">
        <v>336</v>
      </c>
      <c r="E95" s="178" t="s">
        <v>337</v>
      </c>
      <c r="F95" s="178" t="s">
        <v>12</v>
      </c>
      <c r="G95" s="178">
        <v>277</v>
      </c>
      <c r="H95" s="178">
        <v>0.15958152711391399</v>
      </c>
      <c r="I95" s="178">
        <v>0.14190974726572889</v>
      </c>
      <c r="J95" s="178" t="s">
        <v>590</v>
      </c>
    </row>
    <row r="96" spans="1:10" x14ac:dyDescent="0.45">
      <c r="A96" s="178" t="s">
        <v>8</v>
      </c>
      <c r="B96" s="178" t="s">
        <v>9</v>
      </c>
      <c r="C96" s="178">
        <v>2020</v>
      </c>
      <c r="D96" s="178" t="s">
        <v>336</v>
      </c>
      <c r="E96" s="178" t="s">
        <v>337</v>
      </c>
      <c r="F96" s="178" t="s">
        <v>12</v>
      </c>
      <c r="G96" s="178">
        <v>405</v>
      </c>
      <c r="H96" s="178">
        <v>3.6119660362600998E-3</v>
      </c>
      <c r="I96" s="178">
        <v>3.2119832201641827E-3</v>
      </c>
      <c r="J96" s="178" t="s">
        <v>590</v>
      </c>
    </row>
    <row r="97" spans="1:10" x14ac:dyDescent="0.45">
      <c r="A97" s="178" t="s">
        <v>8</v>
      </c>
      <c r="B97" s="178" t="s">
        <v>9</v>
      </c>
      <c r="C97" s="178">
        <v>2020</v>
      </c>
      <c r="D97" s="178" t="s">
        <v>336</v>
      </c>
      <c r="E97" s="178" t="s">
        <v>337</v>
      </c>
      <c r="F97" s="178" t="s">
        <v>15</v>
      </c>
      <c r="G97" s="178">
        <v>452</v>
      </c>
      <c r="H97" s="178">
        <v>0.125061646103858</v>
      </c>
      <c r="I97" s="178">
        <v>0.11121253764269252</v>
      </c>
      <c r="J97" s="178" t="s">
        <v>590</v>
      </c>
    </row>
    <row r="98" spans="1:10" x14ac:dyDescent="0.45">
      <c r="A98" s="178" t="s">
        <v>8</v>
      </c>
      <c r="B98" s="178" t="s">
        <v>9</v>
      </c>
      <c r="C98" s="178">
        <v>2020</v>
      </c>
      <c r="D98" s="178" t="s">
        <v>336</v>
      </c>
      <c r="E98" s="178" t="s">
        <v>337</v>
      </c>
      <c r="F98" s="178" t="s">
        <v>15</v>
      </c>
      <c r="G98" s="178">
        <v>490</v>
      </c>
      <c r="H98" s="178">
        <v>5.8640511706471001E-3</v>
      </c>
      <c r="I98" s="178">
        <v>5.2146763765821523E-3</v>
      </c>
      <c r="J98" s="178" t="s">
        <v>590</v>
      </c>
    </row>
    <row r="99" spans="1:10" x14ac:dyDescent="0.45">
      <c r="A99" s="178" t="s">
        <v>8</v>
      </c>
      <c r="B99" s="178" t="s">
        <v>9</v>
      </c>
      <c r="C99" s="178">
        <v>2020</v>
      </c>
      <c r="D99" s="178" t="s">
        <v>336</v>
      </c>
      <c r="E99" s="178" t="s">
        <v>337</v>
      </c>
      <c r="F99" s="178" t="s">
        <v>13</v>
      </c>
      <c r="G99" s="178">
        <v>511</v>
      </c>
      <c r="H99" s="178">
        <v>9.2105002840979998E-4</v>
      </c>
      <c r="I99" s="178">
        <v>8.1905455546509053E-4</v>
      </c>
      <c r="J99" s="178" t="s">
        <v>590</v>
      </c>
    </row>
    <row r="100" spans="1:10" x14ac:dyDescent="0.45">
      <c r="A100" s="178" t="s">
        <v>8</v>
      </c>
      <c r="B100" s="178" t="s">
        <v>9</v>
      </c>
      <c r="C100" s="178">
        <v>2020</v>
      </c>
      <c r="D100" s="178" t="s">
        <v>336</v>
      </c>
      <c r="E100" s="178" t="s">
        <v>337</v>
      </c>
      <c r="F100" s="178" t="s">
        <v>13</v>
      </c>
      <c r="G100" s="178">
        <v>544</v>
      </c>
      <c r="H100" s="178">
        <v>1.5505669871345E-3</v>
      </c>
      <c r="I100" s="178">
        <v>1.3788599046665856E-3</v>
      </c>
      <c r="J100" s="178" t="s">
        <v>590</v>
      </c>
    </row>
    <row r="101" spans="1:10" x14ac:dyDescent="0.45">
      <c r="A101" s="178" t="s">
        <v>8</v>
      </c>
      <c r="B101" s="178" t="s">
        <v>9</v>
      </c>
      <c r="C101" s="178">
        <v>2020</v>
      </c>
      <c r="D101" s="178" t="s">
        <v>336</v>
      </c>
      <c r="E101" s="178" t="s">
        <v>337</v>
      </c>
      <c r="F101" s="178" t="s">
        <v>15</v>
      </c>
      <c r="G101" s="178">
        <v>599</v>
      </c>
      <c r="H101" s="178">
        <v>1.25867733731866E-2</v>
      </c>
      <c r="I101" s="178">
        <v>1.1192936053337077E-2</v>
      </c>
      <c r="J101" s="178" t="s">
        <v>590</v>
      </c>
    </row>
    <row r="102" spans="1:10" x14ac:dyDescent="0.45">
      <c r="A102" s="178" t="s">
        <v>8</v>
      </c>
      <c r="B102" s="178" t="s">
        <v>9</v>
      </c>
      <c r="C102" s="178">
        <v>2020</v>
      </c>
      <c r="D102" s="178" t="s">
        <v>336</v>
      </c>
      <c r="E102" s="178" t="s">
        <v>337</v>
      </c>
      <c r="F102" s="178" t="s">
        <v>15</v>
      </c>
      <c r="G102" s="178">
        <v>616</v>
      </c>
      <c r="H102" s="178">
        <v>2.03246138989925E-2</v>
      </c>
      <c r="I102" s="178">
        <v>1.8073901621587292E-2</v>
      </c>
      <c r="J102" s="178" t="s">
        <v>590</v>
      </c>
    </row>
    <row r="103" spans="1:10" x14ac:dyDescent="0.45">
      <c r="A103" s="178" t="s">
        <v>8</v>
      </c>
      <c r="B103" s="178" t="s">
        <v>9</v>
      </c>
      <c r="C103" s="178">
        <v>2020</v>
      </c>
      <c r="D103" s="178" t="s">
        <v>336</v>
      </c>
      <c r="E103" s="178" t="s">
        <v>337</v>
      </c>
      <c r="F103" s="178" t="s">
        <v>15</v>
      </c>
      <c r="G103" s="178">
        <v>625</v>
      </c>
      <c r="H103" s="178">
        <v>0.75219440460205</v>
      </c>
      <c r="I103" s="178">
        <v>0.66889770879041355</v>
      </c>
      <c r="J103" s="178" t="s">
        <v>590</v>
      </c>
    </row>
    <row r="104" spans="1:10" x14ac:dyDescent="0.45">
      <c r="A104" s="178" t="s">
        <v>8</v>
      </c>
      <c r="B104" s="178" t="s">
        <v>9</v>
      </c>
      <c r="C104" s="178">
        <v>2020</v>
      </c>
      <c r="D104" s="178" t="s">
        <v>336</v>
      </c>
      <c r="E104" s="178" t="s">
        <v>337</v>
      </c>
      <c r="F104" s="178" t="s">
        <v>15</v>
      </c>
      <c r="G104" s="178">
        <v>648</v>
      </c>
      <c r="H104" s="178">
        <v>0.46933224797248801</v>
      </c>
      <c r="I104" s="178">
        <v>0.41735921380103802</v>
      </c>
      <c r="J104" s="178" t="s">
        <v>590</v>
      </c>
    </row>
    <row r="105" spans="1:10" x14ac:dyDescent="0.45">
      <c r="A105" s="178" t="s">
        <v>8</v>
      </c>
      <c r="B105" s="178" t="s">
        <v>9</v>
      </c>
      <c r="C105" s="178">
        <v>2020</v>
      </c>
      <c r="D105" s="178" t="s">
        <v>336</v>
      </c>
      <c r="E105" s="178" t="s">
        <v>337</v>
      </c>
      <c r="F105" s="178" t="s">
        <v>15</v>
      </c>
      <c r="G105" s="178">
        <v>655</v>
      </c>
      <c r="H105" s="178">
        <v>3.81050705909729E-2</v>
      </c>
      <c r="I105" s="178">
        <v>3.3885381565798046E-2</v>
      </c>
      <c r="J105" s="178" t="s">
        <v>590</v>
      </c>
    </row>
    <row r="106" spans="1:10" x14ac:dyDescent="0.45">
      <c r="A106" s="178" t="s">
        <v>8</v>
      </c>
      <c r="B106" s="178" t="s">
        <v>9</v>
      </c>
      <c r="C106" s="178">
        <v>2020</v>
      </c>
      <c r="D106" s="178" t="s">
        <v>336</v>
      </c>
      <c r="E106" s="178" t="s">
        <v>337</v>
      </c>
      <c r="F106" s="178" t="s">
        <v>15</v>
      </c>
      <c r="G106" s="178">
        <v>819</v>
      </c>
      <c r="H106" s="178">
        <v>6.549640092999E-4</v>
      </c>
      <c r="I106" s="178">
        <v>5.8243443780024663E-4</v>
      </c>
      <c r="J106" s="178" t="s">
        <v>590</v>
      </c>
    </row>
    <row r="107" spans="1:10" x14ac:dyDescent="0.45">
      <c r="A107" s="178" t="s">
        <v>8</v>
      </c>
      <c r="B107" s="178" t="s">
        <v>9</v>
      </c>
      <c r="C107" s="178">
        <v>2020</v>
      </c>
      <c r="D107" s="178" t="s">
        <v>336</v>
      </c>
      <c r="E107" s="178" t="s">
        <v>337</v>
      </c>
      <c r="F107" s="178" t="s">
        <v>13</v>
      </c>
      <c r="G107" s="178">
        <v>881</v>
      </c>
      <c r="H107" s="178">
        <v>9.0701552107929993E-3</v>
      </c>
      <c r="I107" s="178">
        <v>8.0657420498662577E-3</v>
      </c>
      <c r="J107" s="178" t="s">
        <v>590</v>
      </c>
    </row>
    <row r="108" spans="1:10" x14ac:dyDescent="0.45">
      <c r="A108" s="178" t="s">
        <v>8</v>
      </c>
      <c r="B108" s="178" t="s">
        <v>9</v>
      </c>
      <c r="C108" s="178">
        <v>2020</v>
      </c>
      <c r="D108" s="178" t="s">
        <v>336</v>
      </c>
      <c r="E108" s="178" t="s">
        <v>337</v>
      </c>
      <c r="F108" s="178" t="s">
        <v>13</v>
      </c>
      <c r="G108" s="178">
        <v>909</v>
      </c>
      <c r="H108" s="178">
        <v>5.8618509210645996E-3</v>
      </c>
      <c r="I108" s="178">
        <v>5.2127197787990567E-3</v>
      </c>
      <c r="J108" s="178" t="s">
        <v>590</v>
      </c>
    </row>
    <row r="109" spans="1:10" x14ac:dyDescent="0.45">
      <c r="A109" s="178" t="s">
        <v>8</v>
      </c>
      <c r="B109" s="178" t="s">
        <v>9</v>
      </c>
      <c r="C109" s="178">
        <v>2020</v>
      </c>
      <c r="D109" s="178" t="s">
        <v>336</v>
      </c>
      <c r="E109" s="178" t="s">
        <v>337</v>
      </c>
      <c r="F109" s="178" t="s">
        <v>15</v>
      </c>
      <c r="G109" s="178">
        <v>910</v>
      </c>
      <c r="H109" s="178">
        <v>9.3583302805200002E-4</v>
      </c>
      <c r="I109" s="178">
        <v>8.3220051152275174E-4</v>
      </c>
      <c r="J109" s="178" t="s">
        <v>590</v>
      </c>
    </row>
    <row r="110" spans="1:10" x14ac:dyDescent="0.45">
      <c r="A110" s="178" t="s">
        <v>8</v>
      </c>
      <c r="B110" s="178" t="s">
        <v>9</v>
      </c>
      <c r="C110" s="178">
        <v>2020</v>
      </c>
      <c r="D110" s="178" t="s">
        <v>336</v>
      </c>
      <c r="E110" s="178" t="s">
        <v>337</v>
      </c>
      <c r="F110" s="178" t="s">
        <v>15</v>
      </c>
      <c r="G110" s="178">
        <v>945</v>
      </c>
      <c r="H110" s="178">
        <v>2.34472043812275E-2</v>
      </c>
      <c r="I110" s="178">
        <v>2.0850701882635193E-2</v>
      </c>
      <c r="J110" s="178" t="s">
        <v>590</v>
      </c>
    </row>
    <row r="111" spans="1:10" x14ac:dyDescent="0.45">
      <c r="A111" s="178" t="s">
        <v>8</v>
      </c>
      <c r="B111" s="178" t="s">
        <v>9</v>
      </c>
      <c r="C111" s="178">
        <v>2020</v>
      </c>
      <c r="D111" s="178" t="s">
        <v>336</v>
      </c>
      <c r="E111" s="178" t="s">
        <v>337</v>
      </c>
      <c r="F111" s="178" t="s">
        <v>15</v>
      </c>
      <c r="G111" s="178">
        <v>1066</v>
      </c>
      <c r="H111" s="178">
        <v>2.309389965376E-4</v>
      </c>
      <c r="I111" s="178">
        <v>2.0536521504182552E-4</v>
      </c>
      <c r="J111" s="178" t="s">
        <v>590</v>
      </c>
    </row>
    <row r="112" spans="1:10" x14ac:dyDescent="0.45">
      <c r="A112" s="178" t="s">
        <v>8</v>
      </c>
      <c r="B112" s="178" t="s">
        <v>9</v>
      </c>
      <c r="C112" s="178">
        <v>2020</v>
      </c>
      <c r="D112" s="178" t="s">
        <v>336</v>
      </c>
      <c r="E112" s="178" t="s">
        <v>337</v>
      </c>
      <c r="F112" s="178" t="s">
        <v>15</v>
      </c>
      <c r="G112" s="178">
        <v>1156</v>
      </c>
      <c r="H112" s="178">
        <v>7.4084639549255399E-2</v>
      </c>
      <c r="I112" s="178">
        <v>6.5880635840780813E-2</v>
      </c>
      <c r="J112" s="178" t="s">
        <v>590</v>
      </c>
    </row>
    <row r="113" spans="1:10" x14ac:dyDescent="0.45">
      <c r="A113" s="178" t="s">
        <v>8</v>
      </c>
      <c r="B113" s="178" t="s">
        <v>9</v>
      </c>
      <c r="C113" s="178">
        <v>2020</v>
      </c>
      <c r="D113" s="178" t="s">
        <v>336</v>
      </c>
      <c r="E113" s="178" t="s">
        <v>337</v>
      </c>
      <c r="F113" s="178" t="s">
        <v>13</v>
      </c>
      <c r="G113" s="178">
        <v>1196</v>
      </c>
      <c r="H113" s="178">
        <v>2.181949967053E-4</v>
      </c>
      <c r="I113" s="178">
        <v>1.9403246351310235E-4</v>
      </c>
      <c r="J113" s="178" t="s">
        <v>590</v>
      </c>
    </row>
    <row r="114" spans="1:10" x14ac:dyDescent="0.45">
      <c r="A114" s="178" t="s">
        <v>8</v>
      </c>
      <c r="B114" s="178" t="s">
        <v>9</v>
      </c>
      <c r="C114" s="178">
        <v>2020</v>
      </c>
      <c r="D114" s="178" t="s">
        <v>336</v>
      </c>
      <c r="E114" s="178" t="s">
        <v>337</v>
      </c>
      <c r="F114" s="178" t="s">
        <v>13</v>
      </c>
      <c r="G114" s="178">
        <v>1243</v>
      </c>
      <c r="H114" s="178">
        <v>2.0391745492815999E-2</v>
      </c>
      <c r="I114" s="178">
        <v>1.8133599179853153E-2</v>
      </c>
      <c r="J114" s="178" t="s">
        <v>590</v>
      </c>
    </row>
    <row r="115" spans="1:10" x14ac:dyDescent="0.45">
      <c r="A115" s="178" t="s">
        <v>8</v>
      </c>
      <c r="B115" s="178" t="s">
        <v>9</v>
      </c>
      <c r="C115" s="178">
        <v>2020</v>
      </c>
      <c r="D115" s="178" t="s">
        <v>336</v>
      </c>
      <c r="E115" s="178" t="s">
        <v>337</v>
      </c>
      <c r="F115" s="178" t="s">
        <v>15</v>
      </c>
      <c r="G115" s="178">
        <v>1331</v>
      </c>
      <c r="H115" s="178">
        <v>6.4552570693194996E-3</v>
      </c>
      <c r="I115" s="178">
        <v>5.7404131656700252E-3</v>
      </c>
      <c r="J115" s="178" t="s">
        <v>590</v>
      </c>
    </row>
    <row r="116" spans="1:10" x14ac:dyDescent="0.45">
      <c r="A116" s="178" t="s">
        <v>8</v>
      </c>
      <c r="B116" s="178" t="s">
        <v>9</v>
      </c>
      <c r="C116" s="178">
        <v>2020</v>
      </c>
      <c r="D116" s="178" t="s">
        <v>336</v>
      </c>
      <c r="E116" s="178" t="s">
        <v>337</v>
      </c>
      <c r="F116" s="178" t="s">
        <v>15</v>
      </c>
      <c r="G116" s="178">
        <v>100000</v>
      </c>
      <c r="H116" s="1">
        <v>9.9999999999999998E-13</v>
      </c>
      <c r="I116" s="178">
        <v>8.8926174496644289E-13</v>
      </c>
      <c r="J116" s="178" t="s">
        <v>590</v>
      </c>
    </row>
    <row r="117" spans="1:10" x14ac:dyDescent="0.45">
      <c r="A117" s="178" t="s">
        <v>8</v>
      </c>
      <c r="B117" s="178" t="s">
        <v>9</v>
      </c>
      <c r="C117" s="178">
        <v>2025</v>
      </c>
      <c r="D117" s="178" t="s">
        <v>336</v>
      </c>
      <c r="E117" s="178" t="s">
        <v>337</v>
      </c>
      <c r="F117" s="178" t="s">
        <v>12</v>
      </c>
      <c r="G117" s="178">
        <v>-100000</v>
      </c>
      <c r="H117" s="178">
        <v>0</v>
      </c>
      <c r="I117" s="178">
        <v>0</v>
      </c>
      <c r="J117" s="178" t="s">
        <v>590</v>
      </c>
    </row>
    <row r="118" spans="1:10" x14ac:dyDescent="0.45">
      <c r="A118" s="178" t="s">
        <v>8</v>
      </c>
      <c r="B118" s="178" t="s">
        <v>9</v>
      </c>
      <c r="C118" s="178">
        <v>2025</v>
      </c>
      <c r="D118" s="178" t="s">
        <v>336</v>
      </c>
      <c r="E118" s="178" t="s">
        <v>337</v>
      </c>
      <c r="F118" s="178" t="s">
        <v>12</v>
      </c>
      <c r="G118" s="178">
        <v>-2381</v>
      </c>
      <c r="H118" s="178">
        <v>9.3962997198100001E-4</v>
      </c>
      <c r="I118" s="178">
        <v>8.3557698850659395E-4</v>
      </c>
      <c r="J118" s="178" t="s">
        <v>590</v>
      </c>
    </row>
    <row r="119" spans="1:10" x14ac:dyDescent="0.45">
      <c r="A119" s="178" t="s">
        <v>8</v>
      </c>
      <c r="B119" s="178" t="s">
        <v>9</v>
      </c>
      <c r="C119" s="178">
        <v>2025</v>
      </c>
      <c r="D119" s="178" t="s">
        <v>336</v>
      </c>
      <c r="E119" s="178" t="s">
        <v>337</v>
      </c>
      <c r="F119" s="178" t="s">
        <v>12</v>
      </c>
      <c r="G119" s="178">
        <v>-2381</v>
      </c>
      <c r="H119" s="178">
        <v>0</v>
      </c>
      <c r="I119" s="178">
        <v>0</v>
      </c>
      <c r="J119" s="178" t="s">
        <v>590</v>
      </c>
    </row>
    <row r="120" spans="1:10" x14ac:dyDescent="0.45">
      <c r="A120" s="178" t="s">
        <v>8</v>
      </c>
      <c r="B120" s="178" t="s">
        <v>9</v>
      </c>
      <c r="C120" s="178">
        <v>2025</v>
      </c>
      <c r="D120" s="178" t="s">
        <v>336</v>
      </c>
      <c r="E120" s="178" t="s">
        <v>337</v>
      </c>
      <c r="F120" s="178" t="s">
        <v>13</v>
      </c>
      <c r="G120" s="178">
        <v>-941</v>
      </c>
      <c r="H120" s="178">
        <v>4.6797888353466996E-3</v>
      </c>
      <c r="I120" s="178">
        <v>4.1615571857948836E-3</v>
      </c>
      <c r="J120" s="178" t="s">
        <v>590</v>
      </c>
    </row>
    <row r="121" spans="1:10" x14ac:dyDescent="0.45">
      <c r="A121" s="178" t="s">
        <v>8</v>
      </c>
      <c r="B121" s="178" t="s">
        <v>9</v>
      </c>
      <c r="C121" s="178">
        <v>2025</v>
      </c>
      <c r="D121" s="178" t="s">
        <v>336</v>
      </c>
      <c r="E121" s="178" t="s">
        <v>337</v>
      </c>
      <c r="F121" s="178" t="s">
        <v>13</v>
      </c>
      <c r="G121" s="178">
        <v>-834</v>
      </c>
      <c r="H121" s="178">
        <v>0.184175685048103</v>
      </c>
      <c r="I121" s="178">
        <v>0.1637803910662661</v>
      </c>
      <c r="J121" s="178" t="s">
        <v>590</v>
      </c>
    </row>
    <row r="122" spans="1:10" x14ac:dyDescent="0.45">
      <c r="A122" s="178" t="s">
        <v>8</v>
      </c>
      <c r="B122" s="178" t="s">
        <v>9</v>
      </c>
      <c r="C122" s="178">
        <v>2025</v>
      </c>
      <c r="D122" s="178" t="s">
        <v>336</v>
      </c>
      <c r="E122" s="178" t="s">
        <v>337</v>
      </c>
      <c r="F122" s="178" t="s">
        <v>14</v>
      </c>
      <c r="G122" s="178">
        <v>-626</v>
      </c>
      <c r="H122" s="178">
        <v>0.98607552051544101</v>
      </c>
      <c r="I122" s="178">
        <v>0.87687923804225454</v>
      </c>
      <c r="J122" s="178" t="s">
        <v>590</v>
      </c>
    </row>
    <row r="123" spans="1:10" x14ac:dyDescent="0.45">
      <c r="A123" s="178" t="s">
        <v>8</v>
      </c>
      <c r="B123" s="178" t="s">
        <v>9</v>
      </c>
      <c r="C123" s="178">
        <v>2025</v>
      </c>
      <c r="D123" s="178" t="s">
        <v>336</v>
      </c>
      <c r="E123" s="178" t="s">
        <v>337</v>
      </c>
      <c r="F123" s="178" t="s">
        <v>12</v>
      </c>
      <c r="G123" s="178">
        <v>-477</v>
      </c>
      <c r="H123" s="178">
        <v>3.6710989661515002E-3</v>
      </c>
      <c r="I123" s="178">
        <v>3.2645678725843879E-3</v>
      </c>
      <c r="J123" s="178" t="s">
        <v>590</v>
      </c>
    </row>
    <row r="124" spans="1:10" x14ac:dyDescent="0.45">
      <c r="A124" s="178" t="s">
        <v>8</v>
      </c>
      <c r="B124" s="178" t="s">
        <v>9</v>
      </c>
      <c r="C124" s="178">
        <v>2025</v>
      </c>
      <c r="D124" s="178" t="s">
        <v>336</v>
      </c>
      <c r="E124" s="178" t="s">
        <v>337</v>
      </c>
      <c r="F124" s="178" t="s">
        <v>12</v>
      </c>
      <c r="G124" s="178">
        <v>-423</v>
      </c>
      <c r="H124" s="178">
        <v>7.31658264994621E-2</v>
      </c>
      <c r="I124" s="178">
        <v>6.5063570544823673E-2</v>
      </c>
      <c r="J124" s="178" t="s">
        <v>590</v>
      </c>
    </row>
    <row r="125" spans="1:10" x14ac:dyDescent="0.45">
      <c r="A125" s="178" t="s">
        <v>8</v>
      </c>
      <c r="B125" s="178" t="s">
        <v>9</v>
      </c>
      <c r="C125" s="178">
        <v>2025</v>
      </c>
      <c r="D125" s="178" t="s">
        <v>336</v>
      </c>
      <c r="E125" s="178" t="s">
        <v>337</v>
      </c>
      <c r="F125" s="178" t="s">
        <v>12</v>
      </c>
      <c r="G125" s="178">
        <v>-418</v>
      </c>
      <c r="H125" s="178">
        <v>1.3436504639685201E-2</v>
      </c>
      <c r="I125" s="178">
        <v>1.1948569562136168E-2</v>
      </c>
      <c r="J125" s="178" t="s">
        <v>590</v>
      </c>
    </row>
    <row r="126" spans="1:10" x14ac:dyDescent="0.45">
      <c r="A126" s="178" t="s">
        <v>8</v>
      </c>
      <c r="B126" s="178" t="s">
        <v>9</v>
      </c>
      <c r="C126" s="178">
        <v>2025</v>
      </c>
      <c r="D126" s="178" t="s">
        <v>336</v>
      </c>
      <c r="E126" s="178" t="s">
        <v>337</v>
      </c>
      <c r="F126" s="178" t="s">
        <v>12</v>
      </c>
      <c r="G126" s="178">
        <v>-395</v>
      </c>
      <c r="H126" s="178">
        <v>3.2084573060274103E-2</v>
      </c>
      <c r="I126" s="178">
        <v>2.8531583426082675E-2</v>
      </c>
      <c r="J126" s="178" t="s">
        <v>590</v>
      </c>
    </row>
    <row r="127" spans="1:10" x14ac:dyDescent="0.45">
      <c r="A127" s="178" t="s">
        <v>8</v>
      </c>
      <c r="B127" s="178" t="s">
        <v>9</v>
      </c>
      <c r="C127" s="178">
        <v>2025</v>
      </c>
      <c r="D127" s="178" t="s">
        <v>336</v>
      </c>
      <c r="E127" s="178" t="s">
        <v>337</v>
      </c>
      <c r="F127" s="178" t="s">
        <v>12</v>
      </c>
      <c r="G127" s="178">
        <v>-347</v>
      </c>
      <c r="H127" s="178">
        <v>7.2984263300895705E-2</v>
      </c>
      <c r="I127" s="178">
        <v>6.490211333804484E-2</v>
      </c>
      <c r="J127" s="178" t="s">
        <v>590</v>
      </c>
    </row>
    <row r="128" spans="1:10" x14ac:dyDescent="0.45">
      <c r="A128" s="178" t="s">
        <v>8</v>
      </c>
      <c r="B128" s="178" t="s">
        <v>9</v>
      </c>
      <c r="C128" s="178">
        <v>2025</v>
      </c>
      <c r="D128" s="178" t="s">
        <v>336</v>
      </c>
      <c r="E128" s="178" t="s">
        <v>337</v>
      </c>
      <c r="F128" s="178" t="s">
        <v>12</v>
      </c>
      <c r="G128" s="178">
        <v>-326</v>
      </c>
      <c r="H128" s="178">
        <v>5.8265501866120004E-4</v>
      </c>
      <c r="I128" s="178">
        <v>5.1813281860811416E-4</v>
      </c>
      <c r="J128" s="178" t="s">
        <v>590</v>
      </c>
    </row>
    <row r="129" spans="1:10" x14ac:dyDescent="0.45">
      <c r="A129" s="178" t="s">
        <v>8</v>
      </c>
      <c r="B129" s="178" t="s">
        <v>9</v>
      </c>
      <c r="C129" s="178">
        <v>2025</v>
      </c>
      <c r="D129" s="178" t="s">
        <v>336</v>
      </c>
      <c r="E129" s="178" t="s">
        <v>337</v>
      </c>
      <c r="F129" s="178" t="s">
        <v>14</v>
      </c>
      <c r="G129" s="178">
        <v>-293</v>
      </c>
      <c r="H129" s="178">
        <v>2.6525969505310001</v>
      </c>
      <c r="I129" s="178">
        <v>2.3588529929218627</v>
      </c>
      <c r="J129" s="178" t="s">
        <v>590</v>
      </c>
    </row>
    <row r="130" spans="1:10" x14ac:dyDescent="0.45">
      <c r="A130" s="178" t="s">
        <v>8</v>
      </c>
      <c r="B130" s="178" t="s">
        <v>9</v>
      </c>
      <c r="C130" s="178">
        <v>2025</v>
      </c>
      <c r="D130" s="178" t="s">
        <v>336</v>
      </c>
      <c r="E130" s="178" t="s">
        <v>337</v>
      </c>
      <c r="F130" s="178" t="s">
        <v>12</v>
      </c>
      <c r="G130" s="178">
        <v>-283</v>
      </c>
      <c r="H130" s="178">
        <v>5.1843258552253003E-3</v>
      </c>
      <c r="I130" s="178">
        <v>4.6102226564922969E-3</v>
      </c>
      <c r="J130" s="178" t="s">
        <v>590</v>
      </c>
    </row>
    <row r="131" spans="1:10" x14ac:dyDescent="0.45">
      <c r="A131" s="178" t="s">
        <v>8</v>
      </c>
      <c r="B131" s="178" t="s">
        <v>9</v>
      </c>
      <c r="C131" s="178">
        <v>2025</v>
      </c>
      <c r="D131" s="178" t="s">
        <v>336</v>
      </c>
      <c r="E131" s="178" t="s">
        <v>337</v>
      </c>
      <c r="F131" s="178" t="s">
        <v>12</v>
      </c>
      <c r="G131" s="178">
        <v>-261</v>
      </c>
      <c r="H131" s="178">
        <v>2.606789930724E-4</v>
      </c>
      <c r="I131" s="178">
        <v>2.3181185625565772E-4</v>
      </c>
      <c r="J131" s="178" t="s">
        <v>590</v>
      </c>
    </row>
    <row r="132" spans="1:10" x14ac:dyDescent="0.45">
      <c r="A132" s="178" t="s">
        <v>8</v>
      </c>
      <c r="B132" s="178" t="s">
        <v>9</v>
      </c>
      <c r="C132" s="178">
        <v>2025</v>
      </c>
      <c r="D132" s="178" t="s">
        <v>336</v>
      </c>
      <c r="E132" s="178" t="s">
        <v>337</v>
      </c>
      <c r="F132" s="178" t="s">
        <v>14</v>
      </c>
      <c r="G132" s="178">
        <v>-141</v>
      </c>
      <c r="H132" s="178">
        <v>2.0930677652358998E-2</v>
      </c>
      <c r="I132" s="178">
        <v>1.8612850932466896E-2</v>
      </c>
      <c r="J132" s="178" t="s">
        <v>590</v>
      </c>
    </row>
    <row r="133" spans="1:10" x14ac:dyDescent="0.45">
      <c r="A133" s="178" t="s">
        <v>8</v>
      </c>
      <c r="B133" s="178" t="s">
        <v>9</v>
      </c>
      <c r="C133" s="178">
        <v>2025</v>
      </c>
      <c r="D133" s="178" t="s">
        <v>336</v>
      </c>
      <c r="E133" s="178" t="s">
        <v>337</v>
      </c>
      <c r="F133" s="178" t="s">
        <v>14</v>
      </c>
      <c r="G133" s="178">
        <v>-139</v>
      </c>
      <c r="H133" s="178">
        <v>0.37432602047920199</v>
      </c>
      <c r="I133" s="178">
        <v>0.33287381015767964</v>
      </c>
      <c r="J133" s="178" t="s">
        <v>590</v>
      </c>
    </row>
    <row r="134" spans="1:10" x14ac:dyDescent="0.45">
      <c r="A134" s="178" t="s">
        <v>8</v>
      </c>
      <c r="B134" s="178" t="s">
        <v>9</v>
      </c>
      <c r="C134" s="178">
        <v>2025</v>
      </c>
      <c r="D134" s="178" t="s">
        <v>336</v>
      </c>
      <c r="E134" s="178" t="s">
        <v>337</v>
      </c>
      <c r="F134" s="178" t="s">
        <v>14</v>
      </c>
      <c r="G134" s="178">
        <v>-90</v>
      </c>
      <c r="H134" s="178">
        <v>6.5535679459571797E-2</v>
      </c>
      <c r="I134" s="178">
        <v>5.827837267378029E-2</v>
      </c>
      <c r="J134" s="178" t="s">
        <v>590</v>
      </c>
    </row>
    <row r="135" spans="1:10" x14ac:dyDescent="0.45">
      <c r="A135" s="178" t="s">
        <v>8</v>
      </c>
      <c r="B135" s="178" t="s">
        <v>9</v>
      </c>
      <c r="C135" s="178">
        <v>2025</v>
      </c>
      <c r="D135" s="178" t="s">
        <v>336</v>
      </c>
      <c r="E135" s="178" t="s">
        <v>337</v>
      </c>
      <c r="F135" s="178" t="s">
        <v>12</v>
      </c>
      <c r="G135" s="178">
        <v>-78</v>
      </c>
      <c r="H135" s="178">
        <v>0.44971990585327098</v>
      </c>
      <c r="I135" s="178">
        <v>0.39991870822522418</v>
      </c>
      <c r="J135" s="178" t="s">
        <v>590</v>
      </c>
    </row>
    <row r="136" spans="1:10" x14ac:dyDescent="0.45">
      <c r="A136" s="178" t="s">
        <v>8</v>
      </c>
      <c r="B136" s="178" t="s">
        <v>9</v>
      </c>
      <c r="C136" s="178">
        <v>2025</v>
      </c>
      <c r="D136" s="178" t="s">
        <v>336</v>
      </c>
      <c r="E136" s="178" t="s">
        <v>337</v>
      </c>
      <c r="F136" s="178" t="s">
        <v>14</v>
      </c>
      <c r="G136" s="178">
        <v>-77</v>
      </c>
      <c r="H136" s="178">
        <v>0.57269090414047197</v>
      </c>
      <c r="I136" s="178">
        <v>0.50927211274236606</v>
      </c>
      <c r="J136" s="178" t="s">
        <v>590</v>
      </c>
    </row>
    <row r="137" spans="1:10" x14ac:dyDescent="0.45">
      <c r="A137" s="178" t="s">
        <v>8</v>
      </c>
      <c r="B137" s="178" t="s">
        <v>9</v>
      </c>
      <c r="C137" s="178">
        <v>2025</v>
      </c>
      <c r="D137" s="178" t="s">
        <v>336</v>
      </c>
      <c r="E137" s="178" t="s">
        <v>337</v>
      </c>
      <c r="F137" s="178" t="s">
        <v>14</v>
      </c>
      <c r="G137" s="178">
        <v>-59</v>
      </c>
      <c r="H137" s="178">
        <v>8.3235763013363006E-3</v>
      </c>
      <c r="I137" s="178">
        <v>7.4018379860876496E-3</v>
      </c>
      <c r="J137" s="178" t="s">
        <v>590</v>
      </c>
    </row>
    <row r="138" spans="1:10" x14ac:dyDescent="0.45">
      <c r="A138" s="178" t="s">
        <v>8</v>
      </c>
      <c r="B138" s="178" t="s">
        <v>9</v>
      </c>
      <c r="C138" s="178">
        <v>2025</v>
      </c>
      <c r="D138" s="178" t="s">
        <v>336</v>
      </c>
      <c r="E138" s="178" t="s">
        <v>337</v>
      </c>
      <c r="F138" s="178" t="s">
        <v>13</v>
      </c>
      <c r="G138" s="178">
        <v>-17</v>
      </c>
      <c r="H138" s="178">
        <v>3.6237115859985298</v>
      </c>
      <c r="I138" s="178">
        <v>3.2224280882201692</v>
      </c>
      <c r="J138" s="178" t="s">
        <v>590</v>
      </c>
    </row>
    <row r="139" spans="1:10" x14ac:dyDescent="0.45">
      <c r="A139" s="178" t="s">
        <v>8</v>
      </c>
      <c r="B139" s="178" t="s">
        <v>9</v>
      </c>
      <c r="C139" s="178">
        <v>2025</v>
      </c>
      <c r="D139" s="178" t="s">
        <v>336</v>
      </c>
      <c r="E139" s="178" t="s">
        <v>337</v>
      </c>
      <c r="F139" s="178" t="s">
        <v>14</v>
      </c>
      <c r="G139" s="178">
        <v>-11</v>
      </c>
      <c r="H139" s="178">
        <v>0.15887549519538799</v>
      </c>
      <c r="I139" s="178">
        <v>0.14128190008985844</v>
      </c>
      <c r="J139" s="178" t="s">
        <v>590</v>
      </c>
    </row>
    <row r="140" spans="1:10" x14ac:dyDescent="0.45">
      <c r="A140" s="178" t="s">
        <v>8</v>
      </c>
      <c r="B140" s="178" t="s">
        <v>9</v>
      </c>
      <c r="C140" s="178">
        <v>2025</v>
      </c>
      <c r="D140" s="178" t="s">
        <v>336</v>
      </c>
      <c r="E140" s="178" t="s">
        <v>337</v>
      </c>
      <c r="F140" s="178" t="s">
        <v>14</v>
      </c>
      <c r="G140" s="178">
        <v>8</v>
      </c>
      <c r="H140" s="178">
        <v>7.7606432139873505E-2</v>
      </c>
      <c r="I140" s="178">
        <v>6.9012431265323748E-2</v>
      </c>
      <c r="J140" s="178" t="s">
        <v>590</v>
      </c>
    </row>
    <row r="141" spans="1:10" x14ac:dyDescent="0.45">
      <c r="A141" s="178" t="s">
        <v>8</v>
      </c>
      <c r="B141" s="178" t="s">
        <v>9</v>
      </c>
      <c r="C141" s="178">
        <v>2025</v>
      </c>
      <c r="D141" s="178" t="s">
        <v>336</v>
      </c>
      <c r="E141" s="178" t="s">
        <v>337</v>
      </c>
      <c r="F141" s="178" t="s">
        <v>13</v>
      </c>
      <c r="G141" s="178">
        <v>85</v>
      </c>
      <c r="H141" s="178">
        <v>0.10208562761545099</v>
      </c>
      <c r="I141" s="178">
        <v>9.0780843349310442E-2</v>
      </c>
      <c r="J141" s="178" t="s">
        <v>590</v>
      </c>
    </row>
    <row r="142" spans="1:10" x14ac:dyDescent="0.45">
      <c r="A142" s="178" t="s">
        <v>8</v>
      </c>
      <c r="B142" s="178" t="s">
        <v>9</v>
      </c>
      <c r="C142" s="178">
        <v>2025</v>
      </c>
      <c r="D142" s="178" t="s">
        <v>336</v>
      </c>
      <c r="E142" s="178" t="s">
        <v>337</v>
      </c>
      <c r="F142" s="178" t="s">
        <v>14</v>
      </c>
      <c r="G142" s="178">
        <v>119</v>
      </c>
      <c r="H142" s="178">
        <v>9.2248301953077004E-3</v>
      </c>
      <c r="I142" s="178">
        <v>8.2032885964984578E-3</v>
      </c>
      <c r="J142" s="178" t="s">
        <v>590</v>
      </c>
    </row>
    <row r="143" spans="1:10" x14ac:dyDescent="0.45">
      <c r="A143" s="178" t="s">
        <v>8</v>
      </c>
      <c r="B143" s="178" t="s">
        <v>9</v>
      </c>
      <c r="C143" s="178">
        <v>2025</v>
      </c>
      <c r="D143" s="178" t="s">
        <v>336</v>
      </c>
      <c r="E143" s="178" t="s">
        <v>337</v>
      </c>
      <c r="F143" s="178" t="s">
        <v>14</v>
      </c>
      <c r="G143" s="178">
        <v>124</v>
      </c>
      <c r="H143" s="178">
        <v>6.2438558787107502E-2</v>
      </c>
      <c r="I143" s="178">
        <v>5.5524221740213049E-2</v>
      </c>
      <c r="J143" s="178" t="s">
        <v>590</v>
      </c>
    </row>
    <row r="144" spans="1:10" x14ac:dyDescent="0.45">
      <c r="A144" s="178" t="s">
        <v>8</v>
      </c>
      <c r="B144" s="178" t="s">
        <v>9</v>
      </c>
      <c r="C144" s="178">
        <v>2025</v>
      </c>
      <c r="D144" s="178" t="s">
        <v>336</v>
      </c>
      <c r="E144" s="178" t="s">
        <v>337</v>
      </c>
      <c r="F144" s="178" t="s">
        <v>13</v>
      </c>
      <c r="G144" s="178">
        <v>142</v>
      </c>
      <c r="H144" s="178">
        <v>0.37109968066215498</v>
      </c>
      <c r="I144" s="178">
        <v>0.33000474958211767</v>
      </c>
      <c r="J144" s="178" t="s">
        <v>590</v>
      </c>
    </row>
    <row r="145" spans="1:10" x14ac:dyDescent="0.45">
      <c r="A145" s="178" t="s">
        <v>8</v>
      </c>
      <c r="B145" s="178" t="s">
        <v>9</v>
      </c>
      <c r="C145" s="178">
        <v>2025</v>
      </c>
      <c r="D145" s="178" t="s">
        <v>336</v>
      </c>
      <c r="E145" s="178" t="s">
        <v>337</v>
      </c>
      <c r="F145" s="178" t="s">
        <v>14</v>
      </c>
      <c r="G145" s="178">
        <v>147</v>
      </c>
      <c r="H145" s="178">
        <v>1.8900701776146899E-2</v>
      </c>
      <c r="I145" s="178">
        <v>1.680767104254674E-2</v>
      </c>
      <c r="J145" s="178" t="s">
        <v>590</v>
      </c>
    </row>
    <row r="146" spans="1:10" x14ac:dyDescent="0.45">
      <c r="A146" s="178" t="s">
        <v>8</v>
      </c>
      <c r="B146" s="178" t="s">
        <v>9</v>
      </c>
      <c r="C146" s="178">
        <v>2025</v>
      </c>
      <c r="D146" s="178" t="s">
        <v>336</v>
      </c>
      <c r="E146" s="178" t="s">
        <v>337</v>
      </c>
      <c r="F146" s="178" t="s">
        <v>14</v>
      </c>
      <c r="G146" s="178">
        <v>167</v>
      </c>
      <c r="H146" s="178">
        <v>2.4953079409897002E-3</v>
      </c>
      <c r="I146" s="178">
        <v>2.2189818938331226E-3</v>
      </c>
      <c r="J146" s="178" t="s">
        <v>590</v>
      </c>
    </row>
    <row r="147" spans="1:10" x14ac:dyDescent="0.45">
      <c r="A147" s="178" t="s">
        <v>8</v>
      </c>
      <c r="B147" s="178" t="s">
        <v>9</v>
      </c>
      <c r="C147" s="178">
        <v>2025</v>
      </c>
      <c r="D147" s="178" t="s">
        <v>336</v>
      </c>
      <c r="E147" s="178" t="s">
        <v>337</v>
      </c>
      <c r="F147" s="178" t="s">
        <v>14</v>
      </c>
      <c r="G147" s="178">
        <v>216</v>
      </c>
      <c r="H147" s="178">
        <v>8.9128402760250004E-4</v>
      </c>
      <c r="I147" s="178">
        <v>7.9258478964651846E-4</v>
      </c>
      <c r="J147" s="178" t="s">
        <v>590</v>
      </c>
    </row>
    <row r="148" spans="1:10" x14ac:dyDescent="0.45">
      <c r="A148" s="178" t="s">
        <v>8</v>
      </c>
      <c r="B148" s="178" t="s">
        <v>9</v>
      </c>
      <c r="C148" s="178">
        <v>2025</v>
      </c>
      <c r="D148" s="178" t="s">
        <v>336</v>
      </c>
      <c r="E148" s="178" t="s">
        <v>337</v>
      </c>
      <c r="F148" s="178" t="s">
        <v>13</v>
      </c>
      <c r="G148" s="178">
        <v>219</v>
      </c>
      <c r="H148" s="178">
        <v>0.38611358404159501</v>
      </c>
      <c r="I148" s="178">
        <v>0.34335603950007609</v>
      </c>
      <c r="J148" s="178" t="s">
        <v>590</v>
      </c>
    </row>
    <row r="149" spans="1:10" x14ac:dyDescent="0.45">
      <c r="A149" s="178" t="s">
        <v>8</v>
      </c>
      <c r="B149" s="178" t="s">
        <v>9</v>
      </c>
      <c r="C149" s="178">
        <v>2025</v>
      </c>
      <c r="D149" s="178" t="s">
        <v>336</v>
      </c>
      <c r="E149" s="178" t="s">
        <v>337</v>
      </c>
      <c r="F149" s="178" t="s">
        <v>13</v>
      </c>
      <c r="G149" s="178">
        <v>235</v>
      </c>
      <c r="H149" s="178">
        <v>2.5444475933909399E-2</v>
      </c>
      <c r="I149" s="178">
        <v>2.2626799068744936E-2</v>
      </c>
      <c r="J149" s="178" t="s">
        <v>590</v>
      </c>
    </row>
    <row r="150" spans="1:10" x14ac:dyDescent="0.45">
      <c r="A150" s="178" t="s">
        <v>8</v>
      </c>
      <c r="B150" s="178" t="s">
        <v>9</v>
      </c>
      <c r="C150" s="178">
        <v>2025</v>
      </c>
      <c r="D150" s="178" t="s">
        <v>336</v>
      </c>
      <c r="E150" s="178" t="s">
        <v>337</v>
      </c>
      <c r="F150" s="178" t="s">
        <v>13</v>
      </c>
      <c r="G150" s="178">
        <v>271</v>
      </c>
      <c r="H150" s="178">
        <v>0.16266603767871801</v>
      </c>
      <c r="I150" s="178">
        <v>0.14465268451295393</v>
      </c>
      <c r="J150" s="178" t="s">
        <v>590</v>
      </c>
    </row>
    <row r="151" spans="1:10" x14ac:dyDescent="0.45">
      <c r="A151" s="178" t="s">
        <v>8</v>
      </c>
      <c r="B151" s="178" t="s">
        <v>9</v>
      </c>
      <c r="C151" s="178">
        <v>2025</v>
      </c>
      <c r="D151" s="178" t="s">
        <v>336</v>
      </c>
      <c r="E151" s="178" t="s">
        <v>337</v>
      </c>
      <c r="F151" s="178" t="s">
        <v>12</v>
      </c>
      <c r="G151" s="178">
        <v>346</v>
      </c>
      <c r="H151" s="178">
        <v>0.17046549916267401</v>
      </c>
      <c r="I151" s="178">
        <v>0.1515884472419752</v>
      </c>
      <c r="J151" s="178" t="s">
        <v>590</v>
      </c>
    </row>
    <row r="152" spans="1:10" x14ac:dyDescent="0.45">
      <c r="A152" s="178" t="s">
        <v>8</v>
      </c>
      <c r="B152" s="178" t="s">
        <v>9</v>
      </c>
      <c r="C152" s="178">
        <v>2025</v>
      </c>
      <c r="D152" s="178" t="s">
        <v>336</v>
      </c>
      <c r="E152" s="178" t="s">
        <v>337</v>
      </c>
      <c r="F152" s="178" t="s">
        <v>12</v>
      </c>
      <c r="G152" s="178">
        <v>381</v>
      </c>
      <c r="H152" s="178">
        <v>3.8609120529144998E-3</v>
      </c>
      <c r="I152" s="178">
        <v>3.4333613893367198E-3</v>
      </c>
      <c r="J152" s="178" t="s">
        <v>590</v>
      </c>
    </row>
    <row r="153" spans="1:10" x14ac:dyDescent="0.45">
      <c r="A153" s="178" t="s">
        <v>8</v>
      </c>
      <c r="B153" s="178" t="s">
        <v>9</v>
      </c>
      <c r="C153" s="178">
        <v>2025</v>
      </c>
      <c r="D153" s="178" t="s">
        <v>336</v>
      </c>
      <c r="E153" s="178" t="s">
        <v>337</v>
      </c>
      <c r="F153" s="178" t="s">
        <v>13</v>
      </c>
      <c r="G153" s="178">
        <v>445</v>
      </c>
      <c r="H153" s="178">
        <v>1.0765730403364E-3</v>
      </c>
      <c r="I153" s="178">
        <v>9.5735522043337577E-4</v>
      </c>
      <c r="J153" s="178" t="s">
        <v>590</v>
      </c>
    </row>
    <row r="154" spans="1:10" x14ac:dyDescent="0.45">
      <c r="A154" s="178" t="s">
        <v>8</v>
      </c>
      <c r="B154" s="178" t="s">
        <v>9</v>
      </c>
      <c r="C154" s="178">
        <v>2025</v>
      </c>
      <c r="D154" s="178" t="s">
        <v>336</v>
      </c>
      <c r="E154" s="178" t="s">
        <v>337</v>
      </c>
      <c r="F154" s="178" t="s">
        <v>15</v>
      </c>
      <c r="G154" s="178">
        <v>479</v>
      </c>
      <c r="H154" s="178">
        <v>6.2488499097526004E-3</v>
      </c>
      <c r="I154" s="178">
        <v>5.5568631747799973E-3</v>
      </c>
      <c r="J154" s="178" t="s">
        <v>590</v>
      </c>
    </row>
    <row r="155" spans="1:10" x14ac:dyDescent="0.45">
      <c r="A155" s="178" t="s">
        <v>8</v>
      </c>
      <c r="B155" s="178" t="s">
        <v>9</v>
      </c>
      <c r="C155" s="178">
        <v>2025</v>
      </c>
      <c r="D155" s="178" t="s">
        <v>336</v>
      </c>
      <c r="E155" s="178" t="s">
        <v>337</v>
      </c>
      <c r="F155" s="178" t="s">
        <v>15</v>
      </c>
      <c r="G155" s="178">
        <v>536</v>
      </c>
      <c r="H155" s="178">
        <v>0.12490274012088699</v>
      </c>
      <c r="I155" s="178">
        <v>0.11107122863099012</v>
      </c>
      <c r="J155" s="178" t="s">
        <v>590</v>
      </c>
    </row>
    <row r="156" spans="1:10" x14ac:dyDescent="0.45">
      <c r="A156" s="178" t="s">
        <v>8</v>
      </c>
      <c r="B156" s="178" t="s">
        <v>9</v>
      </c>
      <c r="C156" s="178">
        <v>2025</v>
      </c>
      <c r="D156" s="178" t="s">
        <v>336</v>
      </c>
      <c r="E156" s="178" t="s">
        <v>337</v>
      </c>
      <c r="F156" s="178" t="s">
        <v>15</v>
      </c>
      <c r="G156" s="178">
        <v>549</v>
      </c>
      <c r="H156" s="178">
        <v>4.9395218491554302E-2</v>
      </c>
      <c r="I156" s="178">
        <v>4.3925278188798288E-2</v>
      </c>
      <c r="J156" s="178" t="s">
        <v>590</v>
      </c>
    </row>
    <row r="157" spans="1:10" x14ac:dyDescent="0.45">
      <c r="A157" s="178" t="s">
        <v>8</v>
      </c>
      <c r="B157" s="178" t="s">
        <v>9</v>
      </c>
      <c r="C157" s="178">
        <v>2025</v>
      </c>
      <c r="D157" s="178" t="s">
        <v>336</v>
      </c>
      <c r="E157" s="178" t="s">
        <v>337</v>
      </c>
      <c r="F157" s="178" t="s">
        <v>15</v>
      </c>
      <c r="G157" s="178">
        <v>559</v>
      </c>
      <c r="H157" s="178">
        <v>6.7945178598165998E-3</v>
      </c>
      <c r="I157" s="178">
        <v>6.0421048082261713E-3</v>
      </c>
      <c r="J157" s="178" t="s">
        <v>590</v>
      </c>
    </row>
    <row r="158" spans="1:10" x14ac:dyDescent="0.45">
      <c r="A158" s="178" t="s">
        <v>8</v>
      </c>
      <c r="B158" s="178" t="s">
        <v>9</v>
      </c>
      <c r="C158" s="178">
        <v>2025</v>
      </c>
      <c r="D158" s="178" t="s">
        <v>336</v>
      </c>
      <c r="E158" s="178" t="s">
        <v>337</v>
      </c>
      <c r="F158" s="178" t="s">
        <v>13</v>
      </c>
      <c r="G158" s="178">
        <v>601</v>
      </c>
      <c r="H158" s="178">
        <v>2.4602059274912002E-3</v>
      </c>
      <c r="I158" s="178">
        <v>2.1877670160576107E-3</v>
      </c>
      <c r="J158" s="178" t="s">
        <v>590</v>
      </c>
    </row>
    <row r="159" spans="1:10" x14ac:dyDescent="0.45">
      <c r="A159" s="178" t="s">
        <v>8</v>
      </c>
      <c r="B159" s="178" t="s">
        <v>9</v>
      </c>
      <c r="C159" s="178">
        <v>2025</v>
      </c>
      <c r="D159" s="178" t="s">
        <v>336</v>
      </c>
      <c r="E159" s="178" t="s">
        <v>337</v>
      </c>
      <c r="F159" s="178" t="s">
        <v>15</v>
      </c>
      <c r="G159" s="178">
        <v>622</v>
      </c>
      <c r="H159" s="178">
        <v>1.4917789027094799E-2</v>
      </c>
      <c r="I159" s="178">
        <v>1.3265819101275576E-2</v>
      </c>
      <c r="J159" s="178" t="s">
        <v>590</v>
      </c>
    </row>
    <row r="160" spans="1:10" x14ac:dyDescent="0.45">
      <c r="A160" s="178" t="s">
        <v>8</v>
      </c>
      <c r="B160" s="178" t="s">
        <v>9</v>
      </c>
      <c r="C160" s="178">
        <v>2025</v>
      </c>
      <c r="D160" s="178" t="s">
        <v>336</v>
      </c>
      <c r="E160" s="178" t="s">
        <v>337</v>
      </c>
      <c r="F160" s="178" t="s">
        <v>15</v>
      </c>
      <c r="G160" s="178">
        <v>648</v>
      </c>
      <c r="H160" s="178">
        <v>7.9197098966689999E-4</v>
      </c>
      <c r="I160" s="178">
        <v>7.0426950423398821E-4</v>
      </c>
      <c r="J160" s="178" t="s">
        <v>590</v>
      </c>
    </row>
    <row r="161" spans="1:10" x14ac:dyDescent="0.45">
      <c r="A161" s="178" t="s">
        <v>8</v>
      </c>
      <c r="B161" s="178" t="s">
        <v>9</v>
      </c>
      <c r="C161" s="178">
        <v>2025</v>
      </c>
      <c r="D161" s="178" t="s">
        <v>336</v>
      </c>
      <c r="E161" s="178" t="s">
        <v>337</v>
      </c>
      <c r="F161" s="178" t="s">
        <v>15</v>
      </c>
      <c r="G161" s="178">
        <v>651</v>
      </c>
      <c r="H161" s="178">
        <v>0.85823518037795998</v>
      </c>
      <c r="I161" s="178">
        <v>0.7631957140944946</v>
      </c>
      <c r="J161" s="178" t="s">
        <v>590</v>
      </c>
    </row>
    <row r="162" spans="1:10" x14ac:dyDescent="0.45">
      <c r="A162" s="178" t="s">
        <v>8</v>
      </c>
      <c r="B162" s="178" t="s">
        <v>9</v>
      </c>
      <c r="C162" s="178">
        <v>2025</v>
      </c>
      <c r="D162" s="178" t="s">
        <v>336</v>
      </c>
      <c r="E162" s="178" t="s">
        <v>337</v>
      </c>
      <c r="F162" s="178" t="s">
        <v>15</v>
      </c>
      <c r="G162" s="178">
        <v>654</v>
      </c>
      <c r="H162" s="178">
        <v>1.23005071654916E-2</v>
      </c>
      <c r="I162" s="178">
        <v>1.0938370465957295E-2</v>
      </c>
      <c r="J162" s="178" t="s">
        <v>590</v>
      </c>
    </row>
    <row r="163" spans="1:10" x14ac:dyDescent="0.45">
      <c r="A163" s="178" t="s">
        <v>8</v>
      </c>
      <c r="B163" s="178" t="s">
        <v>9</v>
      </c>
      <c r="C163" s="178">
        <v>2025</v>
      </c>
      <c r="D163" s="178" t="s">
        <v>336</v>
      </c>
      <c r="E163" s="178" t="s">
        <v>337</v>
      </c>
      <c r="F163" s="178" t="s">
        <v>15</v>
      </c>
      <c r="G163" s="178">
        <v>664</v>
      </c>
      <c r="H163" s="178">
        <v>0.46710050106048501</v>
      </c>
      <c r="I163" s="178">
        <v>0.41537460664774672</v>
      </c>
      <c r="J163" s="178" t="s">
        <v>590</v>
      </c>
    </row>
    <row r="164" spans="1:10" x14ac:dyDescent="0.45">
      <c r="A164" s="178" t="s">
        <v>8</v>
      </c>
      <c r="B164" s="178" t="s">
        <v>9</v>
      </c>
      <c r="C164" s="178">
        <v>2025</v>
      </c>
      <c r="D164" s="178" t="s">
        <v>336</v>
      </c>
      <c r="E164" s="178" t="s">
        <v>337</v>
      </c>
      <c r="F164" s="178" t="s">
        <v>13</v>
      </c>
      <c r="G164" s="178">
        <v>759</v>
      </c>
      <c r="H164" s="178">
        <v>1.1808051727712199E-2</v>
      </c>
      <c r="I164" s="178">
        <v>1.0500448684039373E-2</v>
      </c>
      <c r="J164" s="178" t="s">
        <v>590</v>
      </c>
    </row>
    <row r="165" spans="1:10" x14ac:dyDescent="0.45">
      <c r="A165" s="178" t="s">
        <v>8</v>
      </c>
      <c r="B165" s="178" t="s">
        <v>9</v>
      </c>
      <c r="C165" s="178">
        <v>2025</v>
      </c>
      <c r="D165" s="178" t="s">
        <v>336</v>
      </c>
      <c r="E165" s="178" t="s">
        <v>337</v>
      </c>
      <c r="F165" s="178" t="s">
        <v>13</v>
      </c>
      <c r="G165" s="178">
        <v>855</v>
      </c>
      <c r="H165" s="178">
        <v>7.5297891162336003E-3</v>
      </c>
      <c r="I165" s="178">
        <v>6.6959534087312218E-3</v>
      </c>
      <c r="J165" s="178" t="s">
        <v>590</v>
      </c>
    </row>
    <row r="166" spans="1:10" x14ac:dyDescent="0.45">
      <c r="A166" s="178" t="s">
        <v>8</v>
      </c>
      <c r="B166" s="178" t="s">
        <v>9</v>
      </c>
      <c r="C166" s="178">
        <v>2025</v>
      </c>
      <c r="D166" s="178" t="s">
        <v>336</v>
      </c>
      <c r="E166" s="178" t="s">
        <v>337</v>
      </c>
      <c r="F166" s="178" t="s">
        <v>15</v>
      </c>
      <c r="G166" s="178">
        <v>955</v>
      </c>
      <c r="H166" s="178">
        <v>1.2604360235855001E-3</v>
      </c>
      <c r="I166" s="178">
        <v>1.1208575377522063E-3</v>
      </c>
      <c r="J166" s="178" t="s">
        <v>590</v>
      </c>
    </row>
    <row r="167" spans="1:10" x14ac:dyDescent="0.45">
      <c r="A167" s="178" t="s">
        <v>8</v>
      </c>
      <c r="B167" s="178" t="s">
        <v>9</v>
      </c>
      <c r="C167" s="178">
        <v>2025</v>
      </c>
      <c r="D167" s="178" t="s">
        <v>336</v>
      </c>
      <c r="E167" s="178" t="s">
        <v>337</v>
      </c>
      <c r="F167" s="178" t="s">
        <v>15</v>
      </c>
      <c r="G167" s="178">
        <v>977</v>
      </c>
      <c r="H167" s="178">
        <v>2.6493100449440001E-4</v>
      </c>
      <c r="I167" s="178">
        <v>2.3559300735240268E-4</v>
      </c>
      <c r="J167" s="178" t="s">
        <v>590</v>
      </c>
    </row>
    <row r="168" spans="1:10" x14ac:dyDescent="0.45">
      <c r="A168" s="178" t="s">
        <v>8</v>
      </c>
      <c r="B168" s="178" t="s">
        <v>9</v>
      </c>
      <c r="C168" s="178">
        <v>2025</v>
      </c>
      <c r="D168" s="178" t="s">
        <v>336</v>
      </c>
      <c r="E168" s="178" t="s">
        <v>337</v>
      </c>
      <c r="F168" s="178" t="s">
        <v>15</v>
      </c>
      <c r="G168" s="178">
        <v>1102</v>
      </c>
      <c r="H168" s="178">
        <v>1.9538320600986502E-2</v>
      </c>
      <c r="I168" s="178">
        <v>1.7374681071347056E-2</v>
      </c>
      <c r="J168" s="178" t="s">
        <v>590</v>
      </c>
    </row>
    <row r="169" spans="1:10" x14ac:dyDescent="0.45">
      <c r="A169" s="178" t="s">
        <v>8</v>
      </c>
      <c r="B169" s="178" t="s">
        <v>9</v>
      </c>
      <c r="C169" s="178">
        <v>2025</v>
      </c>
      <c r="D169" s="178" t="s">
        <v>336</v>
      </c>
      <c r="E169" s="178" t="s">
        <v>337</v>
      </c>
      <c r="F169" s="178" t="s">
        <v>15</v>
      </c>
      <c r="G169" s="178">
        <v>1130</v>
      </c>
      <c r="H169" s="178">
        <v>7.8126952052116394E-2</v>
      </c>
      <c r="I169" s="178">
        <v>6.9475309710774646E-2</v>
      </c>
      <c r="J169" s="178" t="s">
        <v>590</v>
      </c>
    </row>
    <row r="170" spans="1:10" x14ac:dyDescent="0.45">
      <c r="A170" s="178" t="s">
        <v>8</v>
      </c>
      <c r="B170" s="178" t="s">
        <v>9</v>
      </c>
      <c r="C170" s="178">
        <v>2025</v>
      </c>
      <c r="D170" s="178" t="s">
        <v>336</v>
      </c>
      <c r="E170" s="178" t="s">
        <v>337</v>
      </c>
      <c r="F170" s="178" t="s">
        <v>13</v>
      </c>
      <c r="G170" s="178">
        <v>1183</v>
      </c>
      <c r="H170" s="178">
        <v>2.8032000409439998E-4</v>
      </c>
      <c r="I170" s="178">
        <v>2.4927785598998658E-4</v>
      </c>
      <c r="J170" s="178" t="s">
        <v>590</v>
      </c>
    </row>
    <row r="171" spans="1:10" x14ac:dyDescent="0.45">
      <c r="A171" s="178" t="s">
        <v>8</v>
      </c>
      <c r="B171" s="178" t="s">
        <v>9</v>
      </c>
      <c r="C171" s="178">
        <v>2025</v>
      </c>
      <c r="D171" s="178" t="s">
        <v>336</v>
      </c>
      <c r="E171" s="178" t="s">
        <v>337</v>
      </c>
      <c r="F171" s="178" t="s">
        <v>15</v>
      </c>
      <c r="G171" s="178">
        <v>1223</v>
      </c>
      <c r="H171" s="178">
        <v>7.0964260958134998E-3</v>
      </c>
      <c r="I171" s="178">
        <v>6.3105802529885152E-3</v>
      </c>
      <c r="J171" s="178" t="s">
        <v>590</v>
      </c>
    </row>
    <row r="172" spans="1:10" x14ac:dyDescent="0.45">
      <c r="A172" s="178" t="s">
        <v>8</v>
      </c>
      <c r="B172" s="178" t="s">
        <v>9</v>
      </c>
      <c r="C172" s="178">
        <v>2025</v>
      </c>
      <c r="D172" s="178" t="s">
        <v>336</v>
      </c>
      <c r="E172" s="178" t="s">
        <v>337</v>
      </c>
      <c r="F172" s="178" t="s">
        <v>13</v>
      </c>
      <c r="G172" s="178">
        <v>1304</v>
      </c>
      <c r="H172" s="178">
        <v>2.4352997541427598E-2</v>
      </c>
      <c r="I172" s="178">
        <v>2.16561890888534E-2</v>
      </c>
      <c r="J172" s="178" t="s">
        <v>590</v>
      </c>
    </row>
    <row r="173" spans="1:10" x14ac:dyDescent="0.45">
      <c r="A173" s="178" t="s">
        <v>8</v>
      </c>
      <c r="B173" s="178" t="s">
        <v>9</v>
      </c>
      <c r="C173" s="178">
        <v>2025</v>
      </c>
      <c r="D173" s="178" t="s">
        <v>336</v>
      </c>
      <c r="E173" s="178" t="s">
        <v>337</v>
      </c>
      <c r="F173" s="178" t="s">
        <v>13</v>
      </c>
      <c r="G173" s="178">
        <v>100000</v>
      </c>
      <c r="H173" s="1">
        <v>9.9999999999999998E-13</v>
      </c>
      <c r="I173" s="178">
        <v>8.8926174496644289E-13</v>
      </c>
      <c r="J173" s="178" t="s">
        <v>590</v>
      </c>
    </row>
    <row r="174" spans="1:10" x14ac:dyDescent="0.45">
      <c r="A174" s="178" t="s">
        <v>8</v>
      </c>
      <c r="B174" s="178" t="s">
        <v>9</v>
      </c>
      <c r="C174" s="178">
        <v>2030</v>
      </c>
      <c r="D174" s="178" t="s">
        <v>336</v>
      </c>
      <c r="E174" s="178" t="s">
        <v>337</v>
      </c>
      <c r="F174" s="178" t="s">
        <v>13</v>
      </c>
      <c r="G174" s="178">
        <v>-100000</v>
      </c>
      <c r="H174" s="178">
        <v>0</v>
      </c>
      <c r="I174" s="178">
        <v>0</v>
      </c>
      <c r="J174" s="178" t="s">
        <v>590</v>
      </c>
    </row>
    <row r="175" spans="1:10" x14ac:dyDescent="0.45">
      <c r="A175" s="178" t="s">
        <v>8</v>
      </c>
      <c r="B175" s="178" t="s">
        <v>9</v>
      </c>
      <c r="C175" s="178">
        <v>2030</v>
      </c>
      <c r="D175" s="178" t="s">
        <v>336</v>
      </c>
      <c r="E175" s="178" t="s">
        <v>337</v>
      </c>
      <c r="F175" s="178" t="s">
        <v>13</v>
      </c>
      <c r="G175" s="178">
        <v>-1041</v>
      </c>
      <c r="H175" s="178">
        <v>0</v>
      </c>
      <c r="I175" s="178">
        <v>0</v>
      </c>
      <c r="J175" s="178" t="s">
        <v>590</v>
      </c>
    </row>
    <row r="176" spans="1:10" x14ac:dyDescent="0.45">
      <c r="A176" s="178" t="s">
        <v>8</v>
      </c>
      <c r="B176" s="178" t="s">
        <v>9</v>
      </c>
      <c r="C176" s="178">
        <v>2030</v>
      </c>
      <c r="D176" s="178" t="s">
        <v>336</v>
      </c>
      <c r="E176" s="178" t="s">
        <v>337</v>
      </c>
      <c r="F176" s="178" t="s">
        <v>13</v>
      </c>
      <c r="G176" s="178">
        <v>-1041</v>
      </c>
      <c r="H176" s="178">
        <v>4.6121529303491003E-3</v>
      </c>
      <c r="I176" s="178">
        <v>4.1014111628943344E-3</v>
      </c>
      <c r="J176" s="178" t="s">
        <v>590</v>
      </c>
    </row>
    <row r="177" spans="1:10" x14ac:dyDescent="0.45">
      <c r="A177" s="178" t="s">
        <v>8</v>
      </c>
      <c r="B177" s="178" t="s">
        <v>9</v>
      </c>
      <c r="C177" s="178">
        <v>2030</v>
      </c>
      <c r="D177" s="178" t="s">
        <v>336</v>
      </c>
      <c r="E177" s="178" t="s">
        <v>337</v>
      </c>
      <c r="F177" s="178" t="s">
        <v>12</v>
      </c>
      <c r="G177" s="178">
        <v>-995</v>
      </c>
      <c r="H177" s="178">
        <v>8.8024996221065493E-2</v>
      </c>
      <c r="I177" s="178">
        <v>7.8277261740209242E-2</v>
      </c>
      <c r="J177" s="178" t="s">
        <v>590</v>
      </c>
    </row>
    <row r="178" spans="1:10" x14ac:dyDescent="0.45">
      <c r="A178" s="178" t="s">
        <v>8</v>
      </c>
      <c r="B178" s="178" t="s">
        <v>9</v>
      </c>
      <c r="C178" s="178">
        <v>2030</v>
      </c>
      <c r="D178" s="178" t="s">
        <v>336</v>
      </c>
      <c r="E178" s="178" t="s">
        <v>337</v>
      </c>
      <c r="F178" s="178" t="s">
        <v>13</v>
      </c>
      <c r="G178" s="178">
        <v>-828</v>
      </c>
      <c r="H178" s="178">
        <v>0.18546888232231101</v>
      </c>
      <c r="I178" s="178">
        <v>0.16493038193091417</v>
      </c>
      <c r="J178" s="178" t="s">
        <v>590</v>
      </c>
    </row>
    <row r="179" spans="1:10" x14ac:dyDescent="0.45">
      <c r="A179" s="178" t="s">
        <v>8</v>
      </c>
      <c r="B179" s="178" t="s">
        <v>9</v>
      </c>
      <c r="C179" s="178">
        <v>2030</v>
      </c>
      <c r="D179" s="178" t="s">
        <v>336</v>
      </c>
      <c r="E179" s="178" t="s">
        <v>337</v>
      </c>
      <c r="F179" s="178" t="s">
        <v>12</v>
      </c>
      <c r="G179" s="178">
        <v>-811</v>
      </c>
      <c r="H179" s="178">
        <v>5.2923716604709597E-2</v>
      </c>
      <c r="I179" s="178">
        <v>4.706303657801357E-2</v>
      </c>
      <c r="J179" s="178" t="s">
        <v>590</v>
      </c>
    </row>
    <row r="180" spans="1:10" x14ac:dyDescent="0.45">
      <c r="A180" s="178" t="s">
        <v>8</v>
      </c>
      <c r="B180" s="178" t="s">
        <v>9</v>
      </c>
      <c r="C180" s="178">
        <v>2030</v>
      </c>
      <c r="D180" s="178" t="s">
        <v>336</v>
      </c>
      <c r="E180" s="178" t="s">
        <v>337</v>
      </c>
      <c r="F180" s="178" t="s">
        <v>14</v>
      </c>
      <c r="G180" s="178">
        <v>-703</v>
      </c>
      <c r="H180" s="178">
        <v>0.86275845766067505</v>
      </c>
      <c r="I180" s="178">
        <v>0.76721809154388887</v>
      </c>
      <c r="J180" s="178" t="s">
        <v>590</v>
      </c>
    </row>
    <row r="181" spans="1:10" x14ac:dyDescent="0.45">
      <c r="A181" s="178" t="s">
        <v>8</v>
      </c>
      <c r="B181" s="178" t="s">
        <v>9</v>
      </c>
      <c r="C181" s="178">
        <v>2030</v>
      </c>
      <c r="D181" s="178" t="s">
        <v>336</v>
      </c>
      <c r="E181" s="178" t="s">
        <v>337</v>
      </c>
      <c r="F181" s="178" t="s">
        <v>12</v>
      </c>
      <c r="G181" s="178">
        <v>-571</v>
      </c>
      <c r="H181" s="178">
        <v>6.2669537961483002E-2</v>
      </c>
      <c r="I181" s="178">
        <v>5.5729622683869114E-2</v>
      </c>
      <c r="J181" s="178" t="s">
        <v>590</v>
      </c>
    </row>
    <row r="182" spans="1:10" x14ac:dyDescent="0.45">
      <c r="A182" s="178" t="s">
        <v>8</v>
      </c>
      <c r="B182" s="178" t="s">
        <v>9</v>
      </c>
      <c r="C182" s="178">
        <v>2030</v>
      </c>
      <c r="D182" s="178" t="s">
        <v>336</v>
      </c>
      <c r="E182" s="178" t="s">
        <v>337</v>
      </c>
      <c r="F182" s="178" t="s">
        <v>12</v>
      </c>
      <c r="G182" s="178">
        <v>-559</v>
      </c>
      <c r="H182" s="178">
        <v>1.3356758281588599E-2</v>
      </c>
      <c r="I182" s="178">
        <v>1.1877654176580465E-2</v>
      </c>
      <c r="J182" s="178" t="s">
        <v>590</v>
      </c>
    </row>
    <row r="183" spans="1:10" x14ac:dyDescent="0.45">
      <c r="A183" s="178" t="s">
        <v>8</v>
      </c>
      <c r="B183" s="178" t="s">
        <v>9</v>
      </c>
      <c r="C183" s="178">
        <v>2030</v>
      </c>
      <c r="D183" s="178" t="s">
        <v>336</v>
      </c>
      <c r="E183" s="178" t="s">
        <v>337</v>
      </c>
      <c r="F183" s="178" t="s">
        <v>12</v>
      </c>
      <c r="G183" s="178">
        <v>-529</v>
      </c>
      <c r="H183" s="178">
        <v>3.5226659383625E-3</v>
      </c>
      <c r="I183" s="178">
        <v>3.1325720592820889E-3</v>
      </c>
      <c r="J183" s="178" t="s">
        <v>590</v>
      </c>
    </row>
    <row r="184" spans="1:10" x14ac:dyDescent="0.45">
      <c r="A184" s="178" t="s">
        <v>8</v>
      </c>
      <c r="B184" s="178" t="s">
        <v>9</v>
      </c>
      <c r="C184" s="178">
        <v>2030</v>
      </c>
      <c r="D184" s="178" t="s">
        <v>336</v>
      </c>
      <c r="E184" s="178" t="s">
        <v>337</v>
      </c>
      <c r="F184" s="178" t="s">
        <v>14</v>
      </c>
      <c r="G184" s="178">
        <v>-463</v>
      </c>
      <c r="H184" s="178">
        <v>1.9609462022781301</v>
      </c>
      <c r="I184" s="178">
        <v>1.7437944416231694</v>
      </c>
      <c r="J184" s="178" t="s">
        <v>590</v>
      </c>
    </row>
    <row r="185" spans="1:10" x14ac:dyDescent="0.45">
      <c r="A185" s="178" t="s">
        <v>8</v>
      </c>
      <c r="B185" s="178" t="s">
        <v>9</v>
      </c>
      <c r="C185" s="178">
        <v>2030</v>
      </c>
      <c r="D185" s="178" t="s">
        <v>336</v>
      </c>
      <c r="E185" s="178" t="s">
        <v>337</v>
      </c>
      <c r="F185" s="178" t="s">
        <v>12</v>
      </c>
      <c r="G185" s="178">
        <v>-362</v>
      </c>
      <c r="H185" s="178">
        <v>2.5262156501412399E-2</v>
      </c>
      <c r="I185" s="178">
        <v>2.246466937206136E-2</v>
      </c>
      <c r="J185" s="178" t="s">
        <v>590</v>
      </c>
    </row>
    <row r="186" spans="1:10" x14ac:dyDescent="0.45">
      <c r="A186" s="178" t="s">
        <v>8</v>
      </c>
      <c r="B186" s="178" t="s">
        <v>9</v>
      </c>
      <c r="C186" s="178">
        <v>2030</v>
      </c>
      <c r="D186" s="178" t="s">
        <v>336</v>
      </c>
      <c r="E186" s="178" t="s">
        <v>337</v>
      </c>
      <c r="F186" s="178" t="s">
        <v>12</v>
      </c>
      <c r="G186" s="178">
        <v>-254</v>
      </c>
      <c r="H186" s="178">
        <v>4.8167160712182999E-3</v>
      </c>
      <c r="I186" s="178">
        <v>4.2833213384994946E-3</v>
      </c>
      <c r="J186" s="178" t="s">
        <v>590</v>
      </c>
    </row>
    <row r="187" spans="1:10" x14ac:dyDescent="0.45">
      <c r="A187" s="178" t="s">
        <v>8</v>
      </c>
      <c r="B187" s="178" t="s">
        <v>9</v>
      </c>
      <c r="C187" s="178">
        <v>2030</v>
      </c>
      <c r="D187" s="178" t="s">
        <v>336</v>
      </c>
      <c r="E187" s="178" t="s">
        <v>337</v>
      </c>
      <c r="F187" s="178" t="s">
        <v>14</v>
      </c>
      <c r="G187" s="178">
        <v>-234</v>
      </c>
      <c r="H187" s="178">
        <v>6.6576674580573994E-2</v>
      </c>
      <c r="I187" s="178">
        <v>5.9204089811584253E-2</v>
      </c>
      <c r="J187" s="178" t="s">
        <v>590</v>
      </c>
    </row>
    <row r="188" spans="1:10" x14ac:dyDescent="0.45">
      <c r="A188" s="178" t="s">
        <v>8</v>
      </c>
      <c r="B188" s="178" t="s">
        <v>9</v>
      </c>
      <c r="C188" s="178">
        <v>2030</v>
      </c>
      <c r="D188" s="178" t="s">
        <v>336</v>
      </c>
      <c r="E188" s="178" t="s">
        <v>337</v>
      </c>
      <c r="F188" s="178" t="s">
        <v>14</v>
      </c>
      <c r="G188" s="178">
        <v>-222</v>
      </c>
      <c r="H188" s="178">
        <v>0.34349015355110102</v>
      </c>
      <c r="I188" s="178">
        <v>0.30545265332564353</v>
      </c>
      <c r="J188" s="178" t="s">
        <v>590</v>
      </c>
    </row>
    <row r="189" spans="1:10" x14ac:dyDescent="0.45">
      <c r="A189" s="178" t="s">
        <v>8</v>
      </c>
      <c r="B189" s="178" t="s">
        <v>9</v>
      </c>
      <c r="C189" s="178">
        <v>2030</v>
      </c>
      <c r="D189" s="178" t="s">
        <v>336</v>
      </c>
      <c r="E189" s="178" t="s">
        <v>337</v>
      </c>
      <c r="F189" s="178" t="s">
        <v>12</v>
      </c>
      <c r="G189" s="178">
        <v>-214</v>
      </c>
      <c r="H189" s="178">
        <v>5.8312097098679998E-4</v>
      </c>
      <c r="I189" s="178">
        <v>5.1854717218624829E-4</v>
      </c>
      <c r="J189" s="178" t="s">
        <v>590</v>
      </c>
    </row>
    <row r="190" spans="1:10" x14ac:dyDescent="0.45">
      <c r="A190" s="178" t="s">
        <v>8</v>
      </c>
      <c r="B190" s="178" t="s">
        <v>9</v>
      </c>
      <c r="C190" s="178">
        <v>2030</v>
      </c>
      <c r="D190" s="178" t="s">
        <v>336</v>
      </c>
      <c r="E190" s="178" t="s">
        <v>337</v>
      </c>
      <c r="F190" s="178" t="s">
        <v>14</v>
      </c>
      <c r="G190" s="178">
        <v>-176</v>
      </c>
      <c r="H190" s="178">
        <v>1.8912715837359401E-2</v>
      </c>
      <c r="I190" s="178">
        <v>1.6818354687584702E-2</v>
      </c>
      <c r="J190" s="178" t="s">
        <v>590</v>
      </c>
    </row>
    <row r="191" spans="1:10" x14ac:dyDescent="0.45">
      <c r="A191" s="178" t="s">
        <v>8</v>
      </c>
      <c r="B191" s="178" t="s">
        <v>9</v>
      </c>
      <c r="C191" s="178">
        <v>2030</v>
      </c>
      <c r="D191" s="178" t="s">
        <v>336</v>
      </c>
      <c r="E191" s="178" t="s">
        <v>337</v>
      </c>
      <c r="F191" s="178" t="s">
        <v>14</v>
      </c>
      <c r="G191" s="178">
        <v>-164</v>
      </c>
      <c r="H191" s="178">
        <v>0.49730917811393699</v>
      </c>
      <c r="I191" s="178">
        <v>0.44223802751742719</v>
      </c>
      <c r="J191" s="178" t="s">
        <v>590</v>
      </c>
    </row>
    <row r="192" spans="1:10" x14ac:dyDescent="0.45">
      <c r="A192" s="178" t="s">
        <v>8</v>
      </c>
      <c r="B192" s="178" t="s">
        <v>9</v>
      </c>
      <c r="C192" s="178">
        <v>2030</v>
      </c>
      <c r="D192" s="178" t="s">
        <v>336</v>
      </c>
      <c r="E192" s="178" t="s">
        <v>337</v>
      </c>
      <c r="F192" s="178" t="s">
        <v>12</v>
      </c>
      <c r="G192" s="178">
        <v>-157</v>
      </c>
      <c r="H192" s="178">
        <v>2.877480001189E-4</v>
      </c>
      <c r="I192" s="178">
        <v>2.5588328869633722E-4</v>
      </c>
      <c r="J192" s="178" t="s">
        <v>590</v>
      </c>
    </row>
    <row r="193" spans="1:10" x14ac:dyDescent="0.45">
      <c r="A193" s="178" t="s">
        <v>8</v>
      </c>
      <c r="B193" s="178" t="s">
        <v>9</v>
      </c>
      <c r="C193" s="178">
        <v>2030</v>
      </c>
      <c r="D193" s="178" t="s">
        <v>336</v>
      </c>
      <c r="E193" s="178" t="s">
        <v>337</v>
      </c>
      <c r="F193" s="178" t="s">
        <v>14</v>
      </c>
      <c r="G193" s="178">
        <v>-86</v>
      </c>
      <c r="H193" s="178">
        <v>0.13235249090939699</v>
      </c>
      <c r="I193" s="178">
        <v>0.11769600701674565</v>
      </c>
      <c r="J193" s="178" t="s">
        <v>590</v>
      </c>
    </row>
    <row r="194" spans="1:10" x14ac:dyDescent="0.45">
      <c r="A194" s="178" t="s">
        <v>8</v>
      </c>
      <c r="B194" s="178" t="s">
        <v>9</v>
      </c>
      <c r="C194" s="178">
        <v>2030</v>
      </c>
      <c r="D194" s="178" t="s">
        <v>336</v>
      </c>
      <c r="E194" s="178" t="s">
        <v>337</v>
      </c>
      <c r="F194" s="178" t="s">
        <v>13</v>
      </c>
      <c r="G194" s="178">
        <v>-31</v>
      </c>
      <c r="H194" s="178">
        <v>4.46772861480712</v>
      </c>
      <c r="I194" s="178">
        <v>3.9729801440398886</v>
      </c>
      <c r="J194" s="178" t="s">
        <v>590</v>
      </c>
    </row>
    <row r="195" spans="1:10" x14ac:dyDescent="0.45">
      <c r="A195" s="178" t="s">
        <v>8</v>
      </c>
      <c r="B195" s="178" t="s">
        <v>9</v>
      </c>
      <c r="C195" s="178">
        <v>2030</v>
      </c>
      <c r="D195" s="178" t="s">
        <v>336</v>
      </c>
      <c r="E195" s="178" t="s">
        <v>337</v>
      </c>
      <c r="F195" s="178" t="s">
        <v>14</v>
      </c>
      <c r="G195" s="178">
        <v>-31</v>
      </c>
      <c r="H195" s="178">
        <v>7.3859155178070096E-2</v>
      </c>
      <c r="I195" s="178">
        <v>6.5680121215397902E-2</v>
      </c>
      <c r="J195" s="178" t="s">
        <v>590</v>
      </c>
    </row>
    <row r="196" spans="1:10" x14ac:dyDescent="0.45">
      <c r="A196" s="178" t="s">
        <v>8</v>
      </c>
      <c r="B196" s="178" t="s">
        <v>9</v>
      </c>
      <c r="C196" s="178">
        <v>2030</v>
      </c>
      <c r="D196" s="178" t="s">
        <v>336</v>
      </c>
      <c r="E196" s="178" t="s">
        <v>337</v>
      </c>
      <c r="F196" s="178" t="s">
        <v>14</v>
      </c>
      <c r="G196" s="178">
        <v>-1</v>
      </c>
      <c r="H196" s="178">
        <v>8.2714930176734994E-3</v>
      </c>
      <c r="I196" s="178">
        <v>7.3555223143740847E-3</v>
      </c>
      <c r="J196" s="178" t="s">
        <v>590</v>
      </c>
    </row>
    <row r="197" spans="1:10" x14ac:dyDescent="0.45">
      <c r="A197" s="178" t="s">
        <v>8</v>
      </c>
      <c r="B197" s="178" t="s">
        <v>9</v>
      </c>
      <c r="C197" s="178">
        <v>2030</v>
      </c>
      <c r="D197" s="178" t="s">
        <v>336</v>
      </c>
      <c r="E197" s="178" t="s">
        <v>337</v>
      </c>
      <c r="F197" s="178" t="s">
        <v>14</v>
      </c>
      <c r="G197" s="178">
        <v>24</v>
      </c>
      <c r="H197" s="178">
        <v>6.0355648398399402E-2</v>
      </c>
      <c r="I197" s="178">
        <v>5.3671969213341747E-2</v>
      </c>
      <c r="J197" s="178" t="s">
        <v>590</v>
      </c>
    </row>
    <row r="198" spans="1:10" x14ac:dyDescent="0.45">
      <c r="A198" s="178" t="s">
        <v>8</v>
      </c>
      <c r="B198" s="178" t="s">
        <v>9</v>
      </c>
      <c r="C198" s="178">
        <v>2030</v>
      </c>
      <c r="D198" s="178" t="s">
        <v>336</v>
      </c>
      <c r="E198" s="178" t="s">
        <v>337</v>
      </c>
      <c r="F198" s="178" t="s">
        <v>14</v>
      </c>
      <c r="G198" s="178">
        <v>77</v>
      </c>
      <c r="H198" s="178">
        <v>1.7603972926735899E-2</v>
      </c>
      <c r="I198" s="178">
        <v>1.5654539683171185E-2</v>
      </c>
      <c r="J198" s="178" t="s">
        <v>590</v>
      </c>
    </row>
    <row r="199" spans="1:10" x14ac:dyDescent="0.45">
      <c r="A199" s="178" t="s">
        <v>8</v>
      </c>
      <c r="B199" s="178" t="s">
        <v>9</v>
      </c>
      <c r="C199" s="178">
        <v>2030</v>
      </c>
      <c r="D199" s="178" t="s">
        <v>336</v>
      </c>
      <c r="E199" s="178" t="s">
        <v>337</v>
      </c>
      <c r="F199" s="178" t="s">
        <v>13</v>
      </c>
      <c r="G199" s="178">
        <v>120</v>
      </c>
      <c r="H199" s="178">
        <v>0.15024730563163699</v>
      </c>
      <c r="I199" s="178">
        <v>0.13360918118249598</v>
      </c>
      <c r="J199" s="178" t="s">
        <v>590</v>
      </c>
    </row>
    <row r="200" spans="1:10" x14ac:dyDescent="0.45">
      <c r="A200" s="178" t="s">
        <v>8</v>
      </c>
      <c r="B200" s="178" t="s">
        <v>9</v>
      </c>
      <c r="C200" s="178">
        <v>2030</v>
      </c>
      <c r="D200" s="178" t="s">
        <v>336</v>
      </c>
      <c r="E200" s="178" t="s">
        <v>337</v>
      </c>
      <c r="F200" s="178" t="s">
        <v>14</v>
      </c>
      <c r="G200" s="178">
        <v>175</v>
      </c>
      <c r="H200" s="178">
        <v>2.5038099847734E-3</v>
      </c>
      <c r="I200" s="178">
        <v>2.2265424361239965E-3</v>
      </c>
      <c r="J200" s="178" t="s">
        <v>590</v>
      </c>
    </row>
    <row r="201" spans="1:10" x14ac:dyDescent="0.45">
      <c r="A201" s="178" t="s">
        <v>8</v>
      </c>
      <c r="B201" s="178" t="s">
        <v>9</v>
      </c>
      <c r="C201" s="178">
        <v>2030</v>
      </c>
      <c r="D201" s="178" t="s">
        <v>336</v>
      </c>
      <c r="E201" s="178" t="s">
        <v>337</v>
      </c>
      <c r="F201" s="178" t="s">
        <v>13</v>
      </c>
      <c r="G201" s="178">
        <v>180</v>
      </c>
      <c r="H201" s="178">
        <v>0.36455380916595398</v>
      </c>
      <c r="I201" s="178">
        <v>0.3241837564730799</v>
      </c>
      <c r="J201" s="178" t="s">
        <v>590</v>
      </c>
    </row>
    <row r="202" spans="1:10" x14ac:dyDescent="0.45">
      <c r="A202" s="178" t="s">
        <v>8</v>
      </c>
      <c r="B202" s="178" t="s">
        <v>9</v>
      </c>
      <c r="C202" s="178">
        <v>2030</v>
      </c>
      <c r="D202" s="178" t="s">
        <v>336</v>
      </c>
      <c r="E202" s="178" t="s">
        <v>337</v>
      </c>
      <c r="F202" s="178" t="s">
        <v>13</v>
      </c>
      <c r="G202" s="178">
        <v>182</v>
      </c>
      <c r="H202" s="178">
        <v>0.16646696627140001</v>
      </c>
      <c r="I202" s="178">
        <v>0.14803270490577516</v>
      </c>
      <c r="J202" s="178" t="s">
        <v>590</v>
      </c>
    </row>
    <row r="203" spans="1:10" x14ac:dyDescent="0.45">
      <c r="A203" s="178" t="s">
        <v>8</v>
      </c>
      <c r="B203" s="178" t="s">
        <v>9</v>
      </c>
      <c r="C203" s="178">
        <v>2030</v>
      </c>
      <c r="D203" s="178" t="s">
        <v>336</v>
      </c>
      <c r="E203" s="178" t="s">
        <v>337</v>
      </c>
      <c r="F203" s="178" t="s">
        <v>14</v>
      </c>
      <c r="G203" s="178">
        <v>193</v>
      </c>
      <c r="H203" s="178">
        <v>8.6826400365680001E-4</v>
      </c>
      <c r="I203" s="178">
        <v>7.7211396298339599E-4</v>
      </c>
      <c r="J203" s="178" t="s">
        <v>590</v>
      </c>
    </row>
    <row r="204" spans="1:10" x14ac:dyDescent="0.45">
      <c r="A204" s="178" t="s">
        <v>8</v>
      </c>
      <c r="B204" s="178" t="s">
        <v>9</v>
      </c>
      <c r="C204" s="178">
        <v>2030</v>
      </c>
      <c r="D204" s="178" t="s">
        <v>336</v>
      </c>
      <c r="E204" s="178" t="s">
        <v>337</v>
      </c>
      <c r="F204" s="178" t="s">
        <v>13</v>
      </c>
      <c r="G204" s="178">
        <v>211</v>
      </c>
      <c r="H204" s="178">
        <v>0.45899796485900801</v>
      </c>
      <c r="I204" s="178">
        <v>0.40816933116656751</v>
      </c>
      <c r="J204" s="178" t="s">
        <v>590</v>
      </c>
    </row>
    <row r="205" spans="1:10" x14ac:dyDescent="0.45">
      <c r="A205" s="178" t="s">
        <v>8</v>
      </c>
      <c r="B205" s="178" t="s">
        <v>9</v>
      </c>
      <c r="C205" s="178">
        <v>2030</v>
      </c>
      <c r="D205" s="178" t="s">
        <v>336</v>
      </c>
      <c r="E205" s="178" t="s">
        <v>337</v>
      </c>
      <c r="F205" s="178" t="s">
        <v>13</v>
      </c>
      <c r="G205" s="178">
        <v>225</v>
      </c>
      <c r="H205" s="178">
        <v>2.7877634391188601E-2</v>
      </c>
      <c r="I205" s="178">
        <v>2.4790513804244897E-2</v>
      </c>
      <c r="J205" s="178" t="s">
        <v>590</v>
      </c>
    </row>
    <row r="206" spans="1:10" x14ac:dyDescent="0.45">
      <c r="A206" s="178" t="s">
        <v>8</v>
      </c>
      <c r="B206" s="178" t="s">
        <v>9</v>
      </c>
      <c r="C206" s="178">
        <v>2030</v>
      </c>
      <c r="D206" s="178" t="s">
        <v>336</v>
      </c>
      <c r="E206" s="178" t="s">
        <v>337</v>
      </c>
      <c r="F206" s="178" t="s">
        <v>12</v>
      </c>
      <c r="G206" s="178">
        <v>259</v>
      </c>
      <c r="H206" s="178">
        <v>0.17907902598381001</v>
      </c>
      <c r="I206" s="178">
        <v>0.15924812713325387</v>
      </c>
      <c r="J206" s="178" t="s">
        <v>590</v>
      </c>
    </row>
    <row r="207" spans="1:10" x14ac:dyDescent="0.45">
      <c r="A207" s="178" t="s">
        <v>8</v>
      </c>
      <c r="B207" s="178" t="s">
        <v>9</v>
      </c>
      <c r="C207" s="178">
        <v>2030</v>
      </c>
      <c r="D207" s="178" t="s">
        <v>336</v>
      </c>
      <c r="E207" s="178" t="s">
        <v>337</v>
      </c>
      <c r="F207" s="178" t="s">
        <v>13</v>
      </c>
      <c r="G207" s="178">
        <v>429</v>
      </c>
      <c r="H207" s="178">
        <v>1.3396119466051E-3</v>
      </c>
      <c r="I207" s="178">
        <v>1.1912656572159446E-3</v>
      </c>
      <c r="J207" s="178" t="s">
        <v>590</v>
      </c>
    </row>
    <row r="208" spans="1:10" x14ac:dyDescent="0.45">
      <c r="A208" s="178" t="s">
        <v>8</v>
      </c>
      <c r="B208" s="178" t="s">
        <v>9</v>
      </c>
      <c r="C208" s="178">
        <v>2030</v>
      </c>
      <c r="D208" s="178" t="s">
        <v>336</v>
      </c>
      <c r="E208" s="178" t="s">
        <v>337</v>
      </c>
      <c r="F208" s="178" t="s">
        <v>12</v>
      </c>
      <c r="G208" s="178">
        <v>432</v>
      </c>
      <c r="H208" s="178">
        <v>3.9802850224077996E-3</v>
      </c>
      <c r="I208" s="178">
        <v>3.5395152044901575E-3</v>
      </c>
      <c r="J208" s="178" t="s">
        <v>590</v>
      </c>
    </row>
    <row r="209" spans="1:10" x14ac:dyDescent="0.45">
      <c r="A209" s="178" t="s">
        <v>8</v>
      </c>
      <c r="B209" s="178" t="s">
        <v>9</v>
      </c>
      <c r="C209" s="178">
        <v>2030</v>
      </c>
      <c r="D209" s="178" t="s">
        <v>336</v>
      </c>
      <c r="E209" s="178" t="s">
        <v>337</v>
      </c>
      <c r="F209" s="178" t="s">
        <v>15</v>
      </c>
      <c r="G209" s="178">
        <v>460</v>
      </c>
      <c r="H209" s="178">
        <v>6.5222461707889999E-3</v>
      </c>
      <c r="I209" s="178">
        <v>5.7999840109365271E-3</v>
      </c>
      <c r="J209" s="178" t="s">
        <v>590</v>
      </c>
    </row>
    <row r="210" spans="1:10" x14ac:dyDescent="0.45">
      <c r="A210" s="178" t="s">
        <v>8</v>
      </c>
      <c r="B210" s="178" t="s">
        <v>9</v>
      </c>
      <c r="C210" s="178">
        <v>2030</v>
      </c>
      <c r="D210" s="178" t="s">
        <v>336</v>
      </c>
      <c r="E210" s="178" t="s">
        <v>337</v>
      </c>
      <c r="F210" s="178" t="s">
        <v>15</v>
      </c>
      <c r="G210" s="178">
        <v>513</v>
      </c>
      <c r="H210" s="178">
        <v>0.13489943742752</v>
      </c>
      <c r="I210" s="178">
        <v>0.11996090912178792</v>
      </c>
      <c r="J210" s="178" t="s">
        <v>590</v>
      </c>
    </row>
    <row r="211" spans="1:10" x14ac:dyDescent="0.45">
      <c r="A211" s="178" t="s">
        <v>8</v>
      </c>
      <c r="B211" s="178" t="s">
        <v>9</v>
      </c>
      <c r="C211" s="178">
        <v>2030</v>
      </c>
      <c r="D211" s="178" t="s">
        <v>336</v>
      </c>
      <c r="E211" s="178" t="s">
        <v>337</v>
      </c>
      <c r="F211" s="178" t="s">
        <v>15</v>
      </c>
      <c r="G211" s="178">
        <v>580</v>
      </c>
      <c r="H211" s="178">
        <v>1.4864257536828501E-2</v>
      </c>
      <c r="I211" s="178">
        <v>1.3218215594830713E-2</v>
      </c>
      <c r="J211" s="178" t="s">
        <v>590</v>
      </c>
    </row>
    <row r="212" spans="1:10" x14ac:dyDescent="0.45">
      <c r="A212" s="178" t="s">
        <v>8</v>
      </c>
      <c r="B212" s="178" t="s">
        <v>9</v>
      </c>
      <c r="C212" s="178">
        <v>2030</v>
      </c>
      <c r="D212" s="178" t="s">
        <v>336</v>
      </c>
      <c r="E212" s="178" t="s">
        <v>337</v>
      </c>
      <c r="F212" s="178" t="s">
        <v>15</v>
      </c>
      <c r="G212" s="178">
        <v>590</v>
      </c>
      <c r="H212" s="178">
        <v>6.5373159013688998E-3</v>
      </c>
      <c r="I212" s="178">
        <v>5.8133849458481823E-3</v>
      </c>
      <c r="J212" s="178" t="s">
        <v>590</v>
      </c>
    </row>
    <row r="213" spans="1:10" x14ac:dyDescent="0.45">
      <c r="A213" s="178" t="s">
        <v>8</v>
      </c>
      <c r="B213" s="178" t="s">
        <v>9</v>
      </c>
      <c r="C213" s="178">
        <v>2030</v>
      </c>
      <c r="D213" s="178" t="s">
        <v>336</v>
      </c>
      <c r="E213" s="178" t="s">
        <v>337</v>
      </c>
      <c r="F213" s="178" t="s">
        <v>13</v>
      </c>
      <c r="G213" s="178">
        <v>607</v>
      </c>
      <c r="H213" s="178">
        <v>2.9267419595271002E-3</v>
      </c>
      <c r="I213" s="178">
        <v>2.6026396619955755E-3</v>
      </c>
      <c r="J213" s="178" t="s">
        <v>590</v>
      </c>
    </row>
    <row r="214" spans="1:10" x14ac:dyDescent="0.45">
      <c r="A214" s="178" t="s">
        <v>8</v>
      </c>
      <c r="B214" s="178" t="s">
        <v>9</v>
      </c>
      <c r="C214" s="178">
        <v>2030</v>
      </c>
      <c r="D214" s="178" t="s">
        <v>336</v>
      </c>
      <c r="E214" s="178" t="s">
        <v>337</v>
      </c>
      <c r="F214" s="178" t="s">
        <v>15</v>
      </c>
      <c r="G214" s="178">
        <v>623</v>
      </c>
      <c r="H214" s="178">
        <v>4.2404111474752398E-2</v>
      </c>
      <c r="I214" s="178">
        <v>3.7708354163789884E-2</v>
      </c>
      <c r="J214" s="178" t="s">
        <v>590</v>
      </c>
    </row>
    <row r="215" spans="1:10" x14ac:dyDescent="0.45">
      <c r="A215" s="178" t="s">
        <v>8</v>
      </c>
      <c r="B215" s="178" t="s">
        <v>9</v>
      </c>
      <c r="C215" s="178">
        <v>2030</v>
      </c>
      <c r="D215" s="178" t="s">
        <v>336</v>
      </c>
      <c r="E215" s="178" t="s">
        <v>337</v>
      </c>
      <c r="F215" s="178" t="s">
        <v>13</v>
      </c>
      <c r="G215" s="178">
        <v>634</v>
      </c>
      <c r="H215" s="178">
        <v>1.43458610400558E-2</v>
      </c>
      <c r="I215" s="178">
        <v>1.275722542152613E-2</v>
      </c>
      <c r="J215" s="178" t="s">
        <v>590</v>
      </c>
    </row>
    <row r="216" spans="1:10" x14ac:dyDescent="0.45">
      <c r="A216" s="178" t="s">
        <v>8</v>
      </c>
      <c r="B216" s="178" t="s">
        <v>9</v>
      </c>
      <c r="C216" s="178">
        <v>2030</v>
      </c>
      <c r="D216" s="178" t="s">
        <v>336</v>
      </c>
      <c r="E216" s="178" t="s">
        <v>337</v>
      </c>
      <c r="F216" s="178" t="s">
        <v>15</v>
      </c>
      <c r="G216" s="178">
        <v>657</v>
      </c>
      <c r="H216" s="178">
        <v>8.0258300295099996E-4</v>
      </c>
      <c r="I216" s="178">
        <v>7.1370636168461405E-4</v>
      </c>
      <c r="J216" s="178" t="s">
        <v>590</v>
      </c>
    </row>
    <row r="217" spans="1:10" x14ac:dyDescent="0.45">
      <c r="A217" s="178" t="s">
        <v>8</v>
      </c>
      <c r="B217" s="178" t="s">
        <v>9</v>
      </c>
      <c r="C217" s="178">
        <v>2030</v>
      </c>
      <c r="D217" s="178" t="s">
        <v>336</v>
      </c>
      <c r="E217" s="178" t="s">
        <v>337</v>
      </c>
      <c r="F217" s="178" t="s">
        <v>15</v>
      </c>
      <c r="G217" s="178">
        <v>689</v>
      </c>
      <c r="H217" s="178">
        <v>1.22824003919959E-2</v>
      </c>
      <c r="I217" s="178">
        <v>1.0922268804962797E-2</v>
      </c>
      <c r="J217" s="178" t="s">
        <v>590</v>
      </c>
    </row>
    <row r="218" spans="1:10" x14ac:dyDescent="0.45">
      <c r="A218" s="178" t="s">
        <v>8</v>
      </c>
      <c r="B218" s="178" t="s">
        <v>9</v>
      </c>
      <c r="C218" s="178">
        <v>2030</v>
      </c>
      <c r="D218" s="178" t="s">
        <v>336</v>
      </c>
      <c r="E218" s="178" t="s">
        <v>337</v>
      </c>
      <c r="F218" s="178" t="s">
        <v>15</v>
      </c>
      <c r="G218" s="178">
        <v>726</v>
      </c>
      <c r="H218" s="178">
        <v>0.41584900021553001</v>
      </c>
      <c r="I218" s="178">
        <v>0.3697986075742129</v>
      </c>
      <c r="J218" s="178" t="s">
        <v>590</v>
      </c>
    </row>
    <row r="219" spans="1:10" x14ac:dyDescent="0.45">
      <c r="A219" s="178" t="s">
        <v>8</v>
      </c>
      <c r="B219" s="178" t="s">
        <v>9</v>
      </c>
      <c r="C219" s="178">
        <v>2030</v>
      </c>
      <c r="D219" s="178" t="s">
        <v>336</v>
      </c>
      <c r="E219" s="178" t="s">
        <v>337</v>
      </c>
      <c r="F219" s="178" t="s">
        <v>15</v>
      </c>
      <c r="G219" s="178">
        <v>843</v>
      </c>
      <c r="H219" s="178">
        <v>0.681476831436157</v>
      </c>
      <c r="I219" s="178">
        <v>0.60601127627711948</v>
      </c>
      <c r="J219" s="178" t="s">
        <v>590</v>
      </c>
    </row>
    <row r="220" spans="1:10" x14ac:dyDescent="0.45">
      <c r="A220" s="178" t="s">
        <v>8</v>
      </c>
      <c r="B220" s="178" t="s">
        <v>9</v>
      </c>
      <c r="C220" s="178">
        <v>2030</v>
      </c>
      <c r="D220" s="178" t="s">
        <v>336</v>
      </c>
      <c r="E220" s="178" t="s">
        <v>337</v>
      </c>
      <c r="F220" s="178" t="s">
        <v>13</v>
      </c>
      <c r="G220" s="178">
        <v>901</v>
      </c>
      <c r="H220" s="178">
        <v>8.3306403830647E-3</v>
      </c>
      <c r="I220" s="178">
        <v>7.4081198037320318E-3</v>
      </c>
      <c r="J220" s="178" t="s">
        <v>590</v>
      </c>
    </row>
    <row r="221" spans="1:10" x14ac:dyDescent="0.45">
      <c r="A221" s="178" t="s">
        <v>8</v>
      </c>
      <c r="B221" s="178" t="s">
        <v>9</v>
      </c>
      <c r="C221" s="178">
        <v>2030</v>
      </c>
      <c r="D221" s="178" t="s">
        <v>336</v>
      </c>
      <c r="E221" s="178" t="s">
        <v>337</v>
      </c>
      <c r="F221" s="178" t="s">
        <v>15</v>
      </c>
      <c r="G221" s="178">
        <v>943</v>
      </c>
      <c r="H221" s="178">
        <v>1.3039669720456E-3</v>
      </c>
      <c r="I221" s="178">
        <v>1.1595679449398792E-3</v>
      </c>
      <c r="J221" s="178" t="s">
        <v>590</v>
      </c>
    </row>
    <row r="222" spans="1:10" x14ac:dyDescent="0.45">
      <c r="A222" s="178" t="s">
        <v>8</v>
      </c>
      <c r="B222" s="178" t="s">
        <v>9</v>
      </c>
      <c r="C222" s="178">
        <v>2030</v>
      </c>
      <c r="D222" s="178" t="s">
        <v>336</v>
      </c>
      <c r="E222" s="178" t="s">
        <v>337</v>
      </c>
      <c r="F222" s="178" t="s">
        <v>15</v>
      </c>
      <c r="G222" s="178">
        <v>954</v>
      </c>
      <c r="H222" s="178">
        <v>2.7625099755820002E-4</v>
      </c>
      <c r="I222" s="178">
        <v>2.4565944413732551E-4</v>
      </c>
      <c r="J222" s="178" t="s">
        <v>590</v>
      </c>
    </row>
    <row r="223" spans="1:10" x14ac:dyDescent="0.45">
      <c r="A223" s="178" t="s">
        <v>8</v>
      </c>
      <c r="B223" s="178" t="s">
        <v>9</v>
      </c>
      <c r="C223" s="178">
        <v>2030</v>
      </c>
      <c r="D223" s="178" t="s">
        <v>336</v>
      </c>
      <c r="E223" s="178" t="s">
        <v>337</v>
      </c>
      <c r="F223" s="178" t="s">
        <v>15</v>
      </c>
      <c r="G223" s="178">
        <v>1020</v>
      </c>
      <c r="H223" s="178">
        <v>3.0820719897747002E-2</v>
      </c>
      <c r="I223" s="178">
        <v>2.7407687157392467E-2</v>
      </c>
      <c r="J223" s="178" t="s">
        <v>590</v>
      </c>
    </row>
    <row r="224" spans="1:10" x14ac:dyDescent="0.45">
      <c r="A224" s="178" t="s">
        <v>8</v>
      </c>
      <c r="B224" s="178" t="s">
        <v>9</v>
      </c>
      <c r="C224" s="178">
        <v>2030</v>
      </c>
      <c r="D224" s="178" t="s">
        <v>336</v>
      </c>
      <c r="E224" s="178" t="s">
        <v>337</v>
      </c>
      <c r="F224" s="178" t="s">
        <v>13</v>
      </c>
      <c r="G224" s="178">
        <v>1112</v>
      </c>
      <c r="H224" s="178">
        <v>3.4906700602730002E-4</v>
      </c>
      <c r="I224" s="178">
        <v>3.104119348900487E-4</v>
      </c>
      <c r="J224" s="178" t="s">
        <v>590</v>
      </c>
    </row>
    <row r="225" spans="1:10" x14ac:dyDescent="0.45">
      <c r="A225" s="178" t="s">
        <v>8</v>
      </c>
      <c r="B225" s="178" t="s">
        <v>9</v>
      </c>
      <c r="C225" s="178">
        <v>2030</v>
      </c>
      <c r="D225" s="178" t="s">
        <v>336</v>
      </c>
      <c r="E225" s="178" t="s">
        <v>337</v>
      </c>
      <c r="F225" s="178" t="s">
        <v>15</v>
      </c>
      <c r="G225" s="178">
        <v>1118</v>
      </c>
      <c r="H225" s="178">
        <v>7.7210729941726E-3</v>
      </c>
      <c r="I225" s="178">
        <v>6.8660548438112048E-3</v>
      </c>
      <c r="J225" s="178" t="s">
        <v>590</v>
      </c>
    </row>
    <row r="226" spans="1:10" x14ac:dyDescent="0.45">
      <c r="A226" s="178" t="s">
        <v>8</v>
      </c>
      <c r="B226" s="178" t="s">
        <v>9</v>
      </c>
      <c r="C226" s="178">
        <v>2030</v>
      </c>
      <c r="D226" s="178" t="s">
        <v>336</v>
      </c>
      <c r="E226" s="178" t="s">
        <v>337</v>
      </c>
      <c r="F226" s="178" t="s">
        <v>15</v>
      </c>
      <c r="G226" s="178">
        <v>1162</v>
      </c>
      <c r="H226" s="178">
        <v>7.55107626318932E-2</v>
      </c>
      <c r="I226" s="178">
        <v>6.714883254178422E-2</v>
      </c>
      <c r="J226" s="178" t="s">
        <v>590</v>
      </c>
    </row>
    <row r="227" spans="1:10" x14ac:dyDescent="0.45">
      <c r="A227" s="178" t="s">
        <v>8</v>
      </c>
      <c r="B227" s="178" t="s">
        <v>9</v>
      </c>
      <c r="C227" s="178">
        <v>2030</v>
      </c>
      <c r="D227" s="178" t="s">
        <v>336</v>
      </c>
      <c r="E227" s="178" t="s">
        <v>337</v>
      </c>
      <c r="F227" s="178" t="s">
        <v>13</v>
      </c>
      <c r="G227" s="178">
        <v>1229</v>
      </c>
      <c r="H227" s="178">
        <v>2.8861204162240001E-2</v>
      </c>
      <c r="I227" s="178">
        <v>2.5665164775146309E-2</v>
      </c>
      <c r="J227" s="178" t="s">
        <v>590</v>
      </c>
    </row>
    <row r="228" spans="1:10" x14ac:dyDescent="0.45">
      <c r="A228" s="178" t="s">
        <v>8</v>
      </c>
      <c r="B228" s="178" t="s">
        <v>9</v>
      </c>
      <c r="C228" s="178">
        <v>2030</v>
      </c>
      <c r="D228" s="178" t="s">
        <v>336</v>
      </c>
      <c r="E228" s="178" t="s">
        <v>337</v>
      </c>
      <c r="F228" s="178" t="s">
        <v>13</v>
      </c>
      <c r="G228" s="178">
        <v>100000</v>
      </c>
      <c r="H228" s="1">
        <v>9.9999999999999998E-13</v>
      </c>
      <c r="I228" s="178">
        <v>8.8926174496644289E-13</v>
      </c>
      <c r="J228" s="178" t="s">
        <v>590</v>
      </c>
    </row>
    <row r="229" spans="1:10" x14ac:dyDescent="0.45">
      <c r="A229" s="178" t="s">
        <v>8</v>
      </c>
      <c r="B229" s="178" t="s">
        <v>9</v>
      </c>
      <c r="C229" s="178">
        <v>2035</v>
      </c>
      <c r="D229" s="178" t="s">
        <v>336</v>
      </c>
      <c r="E229" s="178" t="s">
        <v>337</v>
      </c>
      <c r="F229" s="178" t="s">
        <v>11</v>
      </c>
      <c r="G229" s="178">
        <v>-100000</v>
      </c>
      <c r="H229" s="178">
        <v>0</v>
      </c>
      <c r="I229" s="178">
        <v>0</v>
      </c>
      <c r="J229" s="178" t="s">
        <v>590</v>
      </c>
    </row>
    <row r="230" spans="1:10" x14ac:dyDescent="0.45">
      <c r="A230" s="178" t="s">
        <v>8</v>
      </c>
      <c r="B230" s="178" t="s">
        <v>9</v>
      </c>
      <c r="C230" s="178">
        <v>2035</v>
      </c>
      <c r="D230" s="178" t="s">
        <v>336</v>
      </c>
      <c r="E230" s="178" t="s">
        <v>337</v>
      </c>
      <c r="F230" s="178" t="s">
        <v>11</v>
      </c>
      <c r="G230" s="178">
        <v>-6536</v>
      </c>
      <c r="H230" s="178">
        <v>0</v>
      </c>
      <c r="I230" s="178">
        <v>0</v>
      </c>
      <c r="J230" s="178" t="s">
        <v>590</v>
      </c>
    </row>
    <row r="231" spans="1:10" x14ac:dyDescent="0.45">
      <c r="A231" s="178" t="s">
        <v>8</v>
      </c>
      <c r="B231" s="178" t="s">
        <v>9</v>
      </c>
      <c r="C231" s="178">
        <v>2035</v>
      </c>
      <c r="D231" s="178" t="s">
        <v>336</v>
      </c>
      <c r="E231" s="178" t="s">
        <v>337</v>
      </c>
      <c r="F231" s="178" t="s">
        <v>11</v>
      </c>
      <c r="G231" s="178">
        <v>-6536</v>
      </c>
      <c r="H231" s="178">
        <v>1.4561800344379999E-4</v>
      </c>
      <c r="I231" s="178">
        <v>1.2949251984096307E-4</v>
      </c>
      <c r="J231" s="178" t="s">
        <v>590</v>
      </c>
    </row>
    <row r="232" spans="1:10" x14ac:dyDescent="0.45">
      <c r="A232" s="178" t="s">
        <v>8</v>
      </c>
      <c r="B232" s="178" t="s">
        <v>9</v>
      </c>
      <c r="C232" s="178">
        <v>2035</v>
      </c>
      <c r="D232" s="178" t="s">
        <v>336</v>
      </c>
      <c r="E232" s="178" t="s">
        <v>337</v>
      </c>
      <c r="F232" s="178" t="s">
        <v>12</v>
      </c>
      <c r="G232" s="178">
        <v>-1602</v>
      </c>
      <c r="H232" s="178">
        <v>1.3244169764220701E-2</v>
      </c>
      <c r="I232" s="178">
        <v>1.1777533515162704E-2</v>
      </c>
      <c r="J232" s="178" t="s">
        <v>590</v>
      </c>
    </row>
    <row r="233" spans="1:10" x14ac:dyDescent="0.45">
      <c r="A233" s="178" t="s">
        <v>8</v>
      </c>
      <c r="B233" s="178" t="s">
        <v>9</v>
      </c>
      <c r="C233" s="178">
        <v>2035</v>
      </c>
      <c r="D233" s="178" t="s">
        <v>336</v>
      </c>
      <c r="E233" s="178" t="s">
        <v>337</v>
      </c>
      <c r="F233" s="178" t="s">
        <v>13</v>
      </c>
      <c r="G233" s="178">
        <v>-1110</v>
      </c>
      <c r="H233" s="178">
        <v>4.7107022255658999E-3</v>
      </c>
      <c r="I233" s="178">
        <v>4.1890472811240385E-3</v>
      </c>
      <c r="J233" s="178" t="s">
        <v>590</v>
      </c>
    </row>
    <row r="234" spans="1:10" x14ac:dyDescent="0.45">
      <c r="A234" s="178" t="s">
        <v>8</v>
      </c>
      <c r="B234" s="178" t="s">
        <v>9</v>
      </c>
      <c r="C234" s="178">
        <v>2035</v>
      </c>
      <c r="D234" s="178" t="s">
        <v>336</v>
      </c>
      <c r="E234" s="178" t="s">
        <v>337</v>
      </c>
      <c r="F234" s="178" t="s">
        <v>12</v>
      </c>
      <c r="G234" s="178">
        <v>-985</v>
      </c>
      <c r="H234" s="178">
        <v>0.283717721700668</v>
      </c>
      <c r="I234" s="178">
        <v>0.25229931627743968</v>
      </c>
      <c r="J234" s="178" t="s">
        <v>590</v>
      </c>
    </row>
    <row r="235" spans="1:10" x14ac:dyDescent="0.45">
      <c r="A235" s="178" t="s">
        <v>8</v>
      </c>
      <c r="B235" s="178" t="s">
        <v>9</v>
      </c>
      <c r="C235" s="178">
        <v>2035</v>
      </c>
      <c r="D235" s="178" t="s">
        <v>336</v>
      </c>
      <c r="E235" s="178" t="s">
        <v>337</v>
      </c>
      <c r="F235" s="178" t="s">
        <v>12</v>
      </c>
      <c r="G235" s="178">
        <v>-882</v>
      </c>
      <c r="H235" s="178">
        <v>4.82985116541386E-2</v>
      </c>
      <c r="I235" s="178">
        <v>4.2950018752841372E-2</v>
      </c>
      <c r="J235" s="178" t="s">
        <v>590</v>
      </c>
    </row>
    <row r="236" spans="1:10" x14ac:dyDescent="0.45">
      <c r="A236" s="178" t="s">
        <v>8</v>
      </c>
      <c r="B236" s="178" t="s">
        <v>9</v>
      </c>
      <c r="C236" s="178">
        <v>2035</v>
      </c>
      <c r="D236" s="178" t="s">
        <v>336</v>
      </c>
      <c r="E236" s="178" t="s">
        <v>337</v>
      </c>
      <c r="F236" s="178" t="s">
        <v>13</v>
      </c>
      <c r="G236" s="178">
        <v>-836</v>
      </c>
      <c r="H236" s="178">
        <v>0.19037333130836401</v>
      </c>
      <c r="I236" s="178">
        <v>0.16929172079435054</v>
      </c>
      <c r="J236" s="178" t="s">
        <v>590</v>
      </c>
    </row>
    <row r="237" spans="1:10" x14ac:dyDescent="0.45">
      <c r="A237" s="178" t="s">
        <v>8</v>
      </c>
      <c r="B237" s="178" t="s">
        <v>9</v>
      </c>
      <c r="C237" s="178">
        <v>2035</v>
      </c>
      <c r="D237" s="178" t="s">
        <v>336</v>
      </c>
      <c r="E237" s="178" t="s">
        <v>337</v>
      </c>
      <c r="F237" s="178" t="s">
        <v>14</v>
      </c>
      <c r="G237" s="178">
        <v>-820</v>
      </c>
      <c r="H237" s="178">
        <v>1.3671499490737899</v>
      </c>
      <c r="I237" s="178">
        <v>1.2157541493441422</v>
      </c>
      <c r="J237" s="178" t="s">
        <v>590</v>
      </c>
    </row>
    <row r="238" spans="1:10" x14ac:dyDescent="0.45">
      <c r="A238" s="178" t="s">
        <v>8</v>
      </c>
      <c r="B238" s="178" t="s">
        <v>9</v>
      </c>
      <c r="C238" s="178">
        <v>2035</v>
      </c>
      <c r="D238" s="178" t="s">
        <v>336</v>
      </c>
      <c r="E238" s="178" t="s">
        <v>337</v>
      </c>
      <c r="F238" s="178" t="s">
        <v>12</v>
      </c>
      <c r="G238" s="178">
        <v>-785</v>
      </c>
      <c r="H238" s="178">
        <v>5.1321465522050899E-2</v>
      </c>
      <c r="I238" s="178">
        <v>4.563821598437412E-2</v>
      </c>
      <c r="J238" s="178" t="s">
        <v>590</v>
      </c>
    </row>
    <row r="239" spans="1:10" x14ac:dyDescent="0.45">
      <c r="A239" s="178" t="s">
        <v>8</v>
      </c>
      <c r="B239" s="178" t="s">
        <v>9</v>
      </c>
      <c r="C239" s="178">
        <v>2035</v>
      </c>
      <c r="D239" s="178" t="s">
        <v>336</v>
      </c>
      <c r="E239" s="178" t="s">
        <v>337</v>
      </c>
      <c r="F239" s="178" t="s">
        <v>14</v>
      </c>
      <c r="G239" s="178">
        <v>-764</v>
      </c>
      <c r="H239" s="178">
        <v>0.83387511968612604</v>
      </c>
      <c r="I239" s="178">
        <v>0.74153324401618592</v>
      </c>
      <c r="J239" s="178" t="s">
        <v>590</v>
      </c>
    </row>
    <row r="240" spans="1:10" x14ac:dyDescent="0.45">
      <c r="A240" s="178" t="s">
        <v>8</v>
      </c>
      <c r="B240" s="178" t="s">
        <v>9</v>
      </c>
      <c r="C240" s="178">
        <v>2035</v>
      </c>
      <c r="D240" s="178" t="s">
        <v>336</v>
      </c>
      <c r="E240" s="178" t="s">
        <v>337</v>
      </c>
      <c r="F240" s="178" t="s">
        <v>12</v>
      </c>
      <c r="G240" s="178">
        <v>-668</v>
      </c>
      <c r="H240" s="178">
        <v>1.30294729024172E-2</v>
      </c>
      <c r="I240" s="178">
        <v>1.1586611809196503E-2</v>
      </c>
      <c r="J240" s="178" t="s">
        <v>590</v>
      </c>
    </row>
    <row r="241" spans="1:10" x14ac:dyDescent="0.45">
      <c r="A241" s="178" t="s">
        <v>8</v>
      </c>
      <c r="B241" s="178" t="s">
        <v>9</v>
      </c>
      <c r="C241" s="178">
        <v>2035</v>
      </c>
      <c r="D241" s="178" t="s">
        <v>336</v>
      </c>
      <c r="E241" s="178" t="s">
        <v>337</v>
      </c>
      <c r="F241" s="178" t="s">
        <v>14</v>
      </c>
      <c r="G241" s="178">
        <v>-576</v>
      </c>
      <c r="H241" s="178">
        <v>3.9042759686708499E-2</v>
      </c>
      <c r="I241" s="178">
        <v>3.4719232607307894E-2</v>
      </c>
      <c r="J241" s="178" t="s">
        <v>590</v>
      </c>
    </row>
    <row r="242" spans="1:10" x14ac:dyDescent="0.45">
      <c r="A242" s="178" t="s">
        <v>8</v>
      </c>
      <c r="B242" s="178" t="s">
        <v>9</v>
      </c>
      <c r="C242" s="178">
        <v>2035</v>
      </c>
      <c r="D242" s="178" t="s">
        <v>336</v>
      </c>
      <c r="E242" s="178" t="s">
        <v>337</v>
      </c>
      <c r="F242" s="178" t="s">
        <v>12</v>
      </c>
      <c r="G242" s="178">
        <v>-560</v>
      </c>
      <c r="H242" s="178">
        <v>4.6365791931748E-3</v>
      </c>
      <c r="I242" s="178">
        <v>4.1231325039977245E-3</v>
      </c>
      <c r="J242" s="178" t="s">
        <v>590</v>
      </c>
    </row>
    <row r="243" spans="1:10" x14ac:dyDescent="0.45">
      <c r="A243" s="178" t="s">
        <v>8</v>
      </c>
      <c r="B243" s="178" t="s">
        <v>9</v>
      </c>
      <c r="C243" s="178">
        <v>2035</v>
      </c>
      <c r="D243" s="178" t="s">
        <v>336</v>
      </c>
      <c r="E243" s="178" t="s">
        <v>337</v>
      </c>
      <c r="F243" s="178" t="s">
        <v>12</v>
      </c>
      <c r="G243" s="178">
        <v>-411</v>
      </c>
      <c r="H243" s="178">
        <v>2.40865331143141E-2</v>
      </c>
      <c r="I243" s="178">
        <v>2.1419232467426969E-2</v>
      </c>
      <c r="J243" s="178" t="s">
        <v>590</v>
      </c>
    </row>
    <row r="244" spans="1:10" x14ac:dyDescent="0.45">
      <c r="A244" s="178" t="s">
        <v>8</v>
      </c>
      <c r="B244" s="178" t="s">
        <v>9</v>
      </c>
      <c r="C244" s="178">
        <v>2035</v>
      </c>
      <c r="D244" s="178" t="s">
        <v>336</v>
      </c>
      <c r="E244" s="178" t="s">
        <v>337</v>
      </c>
      <c r="F244" s="178" t="s">
        <v>14</v>
      </c>
      <c r="G244" s="178">
        <v>-325</v>
      </c>
      <c r="H244" s="178">
        <v>0.297277212142944</v>
      </c>
      <c r="I244" s="178">
        <v>0.26435725240899383</v>
      </c>
      <c r="J244" s="178" t="s">
        <v>590</v>
      </c>
    </row>
    <row r="245" spans="1:10" x14ac:dyDescent="0.45">
      <c r="A245" s="178" t="s">
        <v>8</v>
      </c>
      <c r="B245" s="178" t="s">
        <v>9</v>
      </c>
      <c r="C245" s="178">
        <v>2035</v>
      </c>
      <c r="D245" s="178" t="s">
        <v>336</v>
      </c>
      <c r="E245" s="178" t="s">
        <v>337</v>
      </c>
      <c r="F245" s="178" t="s">
        <v>12</v>
      </c>
      <c r="G245" s="178">
        <v>-294</v>
      </c>
      <c r="H245" s="178">
        <v>5.0149927847087002E-3</v>
      </c>
      <c r="I245" s="178">
        <v>4.4596412347241796E-3</v>
      </c>
      <c r="J245" s="178" t="s">
        <v>590</v>
      </c>
    </row>
    <row r="246" spans="1:10" x14ac:dyDescent="0.45">
      <c r="A246" s="178" t="s">
        <v>8</v>
      </c>
      <c r="B246" s="178" t="s">
        <v>9</v>
      </c>
      <c r="C246" s="178">
        <v>2035</v>
      </c>
      <c r="D246" s="178" t="s">
        <v>336</v>
      </c>
      <c r="E246" s="178" t="s">
        <v>337</v>
      </c>
      <c r="F246" s="178" t="s">
        <v>14</v>
      </c>
      <c r="G246" s="178">
        <v>-242</v>
      </c>
      <c r="H246" s="178">
        <v>0.42979386448860102</v>
      </c>
      <c r="I246" s="178">
        <v>0.38219924191100424</v>
      </c>
      <c r="J246" s="178" t="s">
        <v>590</v>
      </c>
    </row>
    <row r="247" spans="1:10" x14ac:dyDescent="0.45">
      <c r="A247" s="178" t="s">
        <v>8</v>
      </c>
      <c r="B247" s="178" t="s">
        <v>9</v>
      </c>
      <c r="C247" s="178">
        <v>2035</v>
      </c>
      <c r="D247" s="178" t="s">
        <v>336</v>
      </c>
      <c r="E247" s="178" t="s">
        <v>337</v>
      </c>
      <c r="F247" s="178" t="s">
        <v>12</v>
      </c>
      <c r="G247" s="178">
        <v>-230</v>
      </c>
      <c r="H247" s="178">
        <v>5.9590098680929997E-4</v>
      </c>
      <c r="I247" s="178">
        <v>5.2991195135726336E-4</v>
      </c>
      <c r="J247" s="178" t="s">
        <v>590</v>
      </c>
    </row>
    <row r="248" spans="1:10" x14ac:dyDescent="0.45">
      <c r="A248" s="178" t="s">
        <v>8</v>
      </c>
      <c r="B248" s="178" t="s">
        <v>9</v>
      </c>
      <c r="C248" s="178">
        <v>2035</v>
      </c>
      <c r="D248" s="178" t="s">
        <v>336</v>
      </c>
      <c r="E248" s="178" t="s">
        <v>337</v>
      </c>
      <c r="F248" s="178" t="s">
        <v>14</v>
      </c>
      <c r="G248" s="178">
        <v>-195</v>
      </c>
      <c r="H248" s="178">
        <v>1.8362468108534799E-2</v>
      </c>
      <c r="I248" s="178">
        <v>1.6329040432086314E-2</v>
      </c>
      <c r="J248" s="178" t="s">
        <v>590</v>
      </c>
    </row>
    <row r="249" spans="1:10" x14ac:dyDescent="0.45">
      <c r="A249" s="178" t="s">
        <v>8</v>
      </c>
      <c r="B249" s="178" t="s">
        <v>9</v>
      </c>
      <c r="C249" s="178">
        <v>2035</v>
      </c>
      <c r="D249" s="178" t="s">
        <v>336</v>
      </c>
      <c r="E249" s="178" t="s">
        <v>337</v>
      </c>
      <c r="F249" s="178" t="s">
        <v>14</v>
      </c>
      <c r="G249" s="178">
        <v>-180</v>
      </c>
      <c r="H249" s="178">
        <v>8.0515798181294996E-3</v>
      </c>
      <c r="I249" s="178">
        <v>7.159961918806434E-3</v>
      </c>
      <c r="J249" s="178" t="s">
        <v>590</v>
      </c>
    </row>
    <row r="250" spans="1:10" x14ac:dyDescent="0.45">
      <c r="A250" s="178" t="s">
        <v>8</v>
      </c>
      <c r="B250" s="178" t="s">
        <v>9</v>
      </c>
      <c r="C250" s="178">
        <v>2035</v>
      </c>
      <c r="D250" s="178" t="s">
        <v>336</v>
      </c>
      <c r="E250" s="178" t="s">
        <v>337</v>
      </c>
      <c r="F250" s="178" t="s">
        <v>14</v>
      </c>
      <c r="G250" s="178">
        <v>-121</v>
      </c>
      <c r="H250" s="178">
        <v>0.101524390280246</v>
      </c>
      <c r="I250" s="178">
        <v>9.028175645726573E-2</v>
      </c>
      <c r="J250" s="178" t="s">
        <v>590</v>
      </c>
    </row>
    <row r="251" spans="1:10" x14ac:dyDescent="0.45">
      <c r="A251" s="178" t="s">
        <v>8</v>
      </c>
      <c r="B251" s="178" t="s">
        <v>9</v>
      </c>
      <c r="C251" s="178">
        <v>2035</v>
      </c>
      <c r="D251" s="178" t="s">
        <v>336</v>
      </c>
      <c r="E251" s="178" t="s">
        <v>337</v>
      </c>
      <c r="F251" s="178" t="s">
        <v>14</v>
      </c>
      <c r="G251" s="178">
        <v>-116</v>
      </c>
      <c r="H251" s="178">
        <v>6.0119968838990004E-3</v>
      </c>
      <c r="I251" s="178">
        <v>5.3462388397088429E-3</v>
      </c>
      <c r="J251" s="178" t="s">
        <v>590</v>
      </c>
    </row>
    <row r="252" spans="1:10" x14ac:dyDescent="0.45">
      <c r="A252" s="178" t="s">
        <v>8</v>
      </c>
      <c r="B252" s="178" t="s">
        <v>9</v>
      </c>
      <c r="C252" s="178">
        <v>2035</v>
      </c>
      <c r="D252" s="178" t="s">
        <v>336</v>
      </c>
      <c r="E252" s="178" t="s">
        <v>337</v>
      </c>
      <c r="F252" s="178" t="s">
        <v>12</v>
      </c>
      <c r="G252" s="178">
        <v>-105</v>
      </c>
      <c r="H252" s="178">
        <v>2.6688899379220002E-4</v>
      </c>
      <c r="I252" s="178">
        <v>2.3733417233198995E-4</v>
      </c>
      <c r="J252" s="178" t="s">
        <v>590</v>
      </c>
    </row>
    <row r="253" spans="1:10" x14ac:dyDescent="0.45">
      <c r="A253" s="178" t="s">
        <v>8</v>
      </c>
      <c r="B253" s="178" t="s">
        <v>9</v>
      </c>
      <c r="C253" s="178">
        <v>2035</v>
      </c>
      <c r="D253" s="178" t="s">
        <v>336</v>
      </c>
      <c r="E253" s="178" t="s">
        <v>337</v>
      </c>
      <c r="F253" s="178" t="s">
        <v>14</v>
      </c>
      <c r="G253" s="178">
        <v>-70</v>
      </c>
      <c r="H253" s="178">
        <v>7.3214471340179402E-2</v>
      </c>
      <c r="I253" s="178">
        <v>6.5106828540763564E-2</v>
      </c>
      <c r="J253" s="178" t="s">
        <v>590</v>
      </c>
    </row>
    <row r="254" spans="1:10" x14ac:dyDescent="0.45">
      <c r="A254" s="178" t="s">
        <v>8</v>
      </c>
      <c r="B254" s="178" t="s">
        <v>9</v>
      </c>
      <c r="C254" s="178">
        <v>2035</v>
      </c>
      <c r="D254" s="178" t="s">
        <v>336</v>
      </c>
      <c r="E254" s="178" t="s">
        <v>337</v>
      </c>
      <c r="F254" s="178" t="s">
        <v>14</v>
      </c>
      <c r="G254" s="178">
        <v>-60</v>
      </c>
      <c r="H254" s="178">
        <v>5.4674435406923301E-2</v>
      </c>
      <c r="I254" s="178">
        <v>4.8619883835015684E-2</v>
      </c>
      <c r="J254" s="178" t="s">
        <v>590</v>
      </c>
    </row>
    <row r="255" spans="1:10" x14ac:dyDescent="0.45">
      <c r="A255" s="178" t="s">
        <v>8</v>
      </c>
      <c r="B255" s="178" t="s">
        <v>9</v>
      </c>
      <c r="C255" s="178">
        <v>2035</v>
      </c>
      <c r="D255" s="178" t="s">
        <v>336</v>
      </c>
      <c r="E255" s="178" t="s">
        <v>337</v>
      </c>
      <c r="F255" s="178" t="s">
        <v>13</v>
      </c>
      <c r="G255" s="178">
        <v>0</v>
      </c>
      <c r="H255" s="178">
        <v>4.2849955558776802</v>
      </c>
      <c r="I255" s="178">
        <v>3.8104826251932389</v>
      </c>
      <c r="J255" s="178" t="s">
        <v>590</v>
      </c>
    </row>
    <row r="256" spans="1:10" x14ac:dyDescent="0.45">
      <c r="A256" s="178" t="s">
        <v>8</v>
      </c>
      <c r="B256" s="178" t="s">
        <v>9</v>
      </c>
      <c r="C256" s="178">
        <v>2035</v>
      </c>
      <c r="D256" s="178" t="s">
        <v>336</v>
      </c>
      <c r="E256" s="178" t="s">
        <v>337</v>
      </c>
      <c r="F256" s="178" t="s">
        <v>14</v>
      </c>
      <c r="G256" s="178">
        <v>83</v>
      </c>
      <c r="H256" s="178">
        <v>1.52155887335539E-2</v>
      </c>
      <c r="I256" s="178">
        <v>1.3530640987891892E-2</v>
      </c>
      <c r="J256" s="178" t="s">
        <v>590</v>
      </c>
    </row>
    <row r="257" spans="1:10" x14ac:dyDescent="0.45">
      <c r="A257" s="178" t="s">
        <v>8</v>
      </c>
      <c r="B257" s="178" t="s">
        <v>9</v>
      </c>
      <c r="C257" s="178">
        <v>2035</v>
      </c>
      <c r="D257" s="178" t="s">
        <v>336</v>
      </c>
      <c r="E257" s="178" t="s">
        <v>337</v>
      </c>
      <c r="F257" s="178" t="s">
        <v>14</v>
      </c>
      <c r="G257" s="178">
        <v>179</v>
      </c>
      <c r="H257" s="178">
        <v>8.129120105878E-4</v>
      </c>
      <c r="I257" s="178">
        <v>7.2289155303948652E-4</v>
      </c>
      <c r="J257" s="178" t="s">
        <v>590</v>
      </c>
    </row>
    <row r="258" spans="1:10" x14ac:dyDescent="0.45">
      <c r="A258" s="178" t="s">
        <v>8</v>
      </c>
      <c r="B258" s="178" t="s">
        <v>9</v>
      </c>
      <c r="C258" s="178">
        <v>2035</v>
      </c>
      <c r="D258" s="178" t="s">
        <v>336</v>
      </c>
      <c r="E258" s="178" t="s">
        <v>337</v>
      </c>
      <c r="F258" s="178" t="s">
        <v>13</v>
      </c>
      <c r="G258" s="178">
        <v>187</v>
      </c>
      <c r="H258" s="178">
        <v>0.46728977560996998</v>
      </c>
      <c r="I258" s="178">
        <v>0.41554292126389947</v>
      </c>
      <c r="J258" s="178" t="s">
        <v>590</v>
      </c>
    </row>
    <row r="259" spans="1:10" x14ac:dyDescent="0.45">
      <c r="A259" s="178" t="s">
        <v>8</v>
      </c>
      <c r="B259" s="178" t="s">
        <v>9</v>
      </c>
      <c r="C259" s="178">
        <v>2035</v>
      </c>
      <c r="D259" s="178" t="s">
        <v>336</v>
      </c>
      <c r="E259" s="178" t="s">
        <v>337</v>
      </c>
      <c r="F259" s="178" t="s">
        <v>14</v>
      </c>
      <c r="G259" s="178">
        <v>196</v>
      </c>
      <c r="H259" s="178">
        <v>2.1594238933176002E-3</v>
      </c>
      <c r="I259" s="178">
        <v>1.9202930594938391E-3</v>
      </c>
      <c r="J259" s="178" t="s">
        <v>590</v>
      </c>
    </row>
    <row r="260" spans="1:10" x14ac:dyDescent="0.45">
      <c r="A260" s="178" t="s">
        <v>8</v>
      </c>
      <c r="B260" s="178" t="s">
        <v>9</v>
      </c>
      <c r="C260" s="178">
        <v>2035</v>
      </c>
      <c r="D260" s="178" t="s">
        <v>336</v>
      </c>
      <c r="E260" s="178" t="s">
        <v>337</v>
      </c>
      <c r="F260" s="178" t="s">
        <v>13</v>
      </c>
      <c r="G260" s="178">
        <v>206</v>
      </c>
      <c r="H260" s="178">
        <v>0.13426944613456701</v>
      </c>
      <c r="I260" s="178">
        <v>0.11940068196530287</v>
      </c>
      <c r="J260" s="178" t="s">
        <v>590</v>
      </c>
    </row>
    <row r="261" spans="1:10" x14ac:dyDescent="0.45">
      <c r="A261" s="178" t="s">
        <v>8</v>
      </c>
      <c r="B261" s="178" t="s">
        <v>9</v>
      </c>
      <c r="C261" s="178">
        <v>2035</v>
      </c>
      <c r="D261" s="178" t="s">
        <v>336</v>
      </c>
      <c r="E261" s="178" t="s">
        <v>337</v>
      </c>
      <c r="F261" s="178" t="s">
        <v>13</v>
      </c>
      <c r="G261" s="178">
        <v>221</v>
      </c>
      <c r="H261" s="178">
        <v>0.47430896759033198</v>
      </c>
      <c r="I261" s="178">
        <v>0.42178482017261065</v>
      </c>
      <c r="J261" s="178" t="s">
        <v>590</v>
      </c>
    </row>
    <row r="262" spans="1:10" x14ac:dyDescent="0.45">
      <c r="A262" s="178" t="s">
        <v>8</v>
      </c>
      <c r="B262" s="178" t="s">
        <v>9</v>
      </c>
      <c r="C262" s="178">
        <v>2035</v>
      </c>
      <c r="D262" s="178" t="s">
        <v>336</v>
      </c>
      <c r="E262" s="178" t="s">
        <v>337</v>
      </c>
      <c r="F262" s="178" t="s">
        <v>13</v>
      </c>
      <c r="G262" s="178">
        <v>235</v>
      </c>
      <c r="H262" s="178">
        <v>0.16757634282112099</v>
      </c>
      <c r="I262" s="178">
        <v>0.14901923103220491</v>
      </c>
      <c r="J262" s="178" t="s">
        <v>590</v>
      </c>
    </row>
    <row r="263" spans="1:10" x14ac:dyDescent="0.45">
      <c r="A263" s="178" t="s">
        <v>8</v>
      </c>
      <c r="B263" s="178" t="s">
        <v>9</v>
      </c>
      <c r="C263" s="178">
        <v>2035</v>
      </c>
      <c r="D263" s="178" t="s">
        <v>336</v>
      </c>
      <c r="E263" s="178" t="s">
        <v>337</v>
      </c>
      <c r="F263" s="178" t="s">
        <v>13</v>
      </c>
      <c r="G263" s="178">
        <v>250</v>
      </c>
      <c r="H263" s="178">
        <v>2.78908666223288E-2</v>
      </c>
      <c r="I263" s="178">
        <v>2.480228072119843E-2</v>
      </c>
      <c r="J263" s="178" t="s">
        <v>590</v>
      </c>
    </row>
    <row r="264" spans="1:10" x14ac:dyDescent="0.45">
      <c r="A264" s="178" t="s">
        <v>8</v>
      </c>
      <c r="B264" s="178" t="s">
        <v>9</v>
      </c>
      <c r="C264" s="178">
        <v>2035</v>
      </c>
      <c r="D264" s="178" t="s">
        <v>336</v>
      </c>
      <c r="E264" s="178" t="s">
        <v>337</v>
      </c>
      <c r="F264" s="178" t="s">
        <v>12</v>
      </c>
      <c r="G264" s="178">
        <v>297</v>
      </c>
      <c r="H264" s="178">
        <v>0.18171943724155401</v>
      </c>
      <c r="I264" s="178">
        <v>0.16159614385574433</v>
      </c>
      <c r="J264" s="178" t="s">
        <v>590</v>
      </c>
    </row>
    <row r="265" spans="1:10" x14ac:dyDescent="0.45">
      <c r="A265" s="178" t="s">
        <v>8</v>
      </c>
      <c r="B265" s="178" t="s">
        <v>9</v>
      </c>
      <c r="C265" s="178">
        <v>2035</v>
      </c>
      <c r="D265" s="178" t="s">
        <v>336</v>
      </c>
      <c r="E265" s="178" t="s">
        <v>337</v>
      </c>
      <c r="F265" s="178" t="s">
        <v>15</v>
      </c>
      <c r="G265" s="178">
        <v>412</v>
      </c>
      <c r="H265" s="178">
        <v>6.5863518975675002E-3</v>
      </c>
      <c r="I265" s="178">
        <v>5.8569907813939177E-3</v>
      </c>
      <c r="J265" s="178" t="s">
        <v>590</v>
      </c>
    </row>
    <row r="266" spans="1:10" x14ac:dyDescent="0.45">
      <c r="A266" s="178" t="s">
        <v>8</v>
      </c>
      <c r="B266" s="178" t="s">
        <v>9</v>
      </c>
      <c r="C266" s="178">
        <v>2035</v>
      </c>
      <c r="D266" s="178" t="s">
        <v>336</v>
      </c>
      <c r="E266" s="178" t="s">
        <v>337</v>
      </c>
      <c r="F266" s="178" t="s">
        <v>12</v>
      </c>
      <c r="G266" s="178">
        <v>444</v>
      </c>
      <c r="H266" s="178">
        <v>4.1802451014518998E-3</v>
      </c>
      <c r="I266" s="178">
        <v>3.7173320533045416E-3</v>
      </c>
      <c r="J266" s="178" t="s">
        <v>590</v>
      </c>
    </row>
    <row r="267" spans="1:10" x14ac:dyDescent="0.45">
      <c r="A267" s="178" t="s">
        <v>8</v>
      </c>
      <c r="B267" s="178" t="s">
        <v>9</v>
      </c>
      <c r="C267" s="178">
        <v>2035</v>
      </c>
      <c r="D267" s="178" t="s">
        <v>336</v>
      </c>
      <c r="E267" s="178" t="s">
        <v>337</v>
      </c>
      <c r="F267" s="178" t="s">
        <v>15</v>
      </c>
      <c r="G267" s="178">
        <v>535</v>
      </c>
      <c r="H267" s="178">
        <v>0.12680211663246099</v>
      </c>
      <c r="I267" s="178">
        <v>0.11276027150202068</v>
      </c>
      <c r="J267" s="178" t="s">
        <v>590</v>
      </c>
    </row>
    <row r="268" spans="1:10" x14ac:dyDescent="0.45">
      <c r="A268" s="178" t="s">
        <v>8</v>
      </c>
      <c r="B268" s="178" t="s">
        <v>9</v>
      </c>
      <c r="C268" s="178">
        <v>2035</v>
      </c>
      <c r="D268" s="178" t="s">
        <v>336</v>
      </c>
      <c r="E268" s="178" t="s">
        <v>337</v>
      </c>
      <c r="F268" s="178" t="s">
        <v>13</v>
      </c>
      <c r="G268" s="178">
        <v>536</v>
      </c>
      <c r="H268" s="178">
        <v>1.3979750219733E-3</v>
      </c>
      <c r="I268" s="178">
        <v>1.2431657074594782E-3</v>
      </c>
      <c r="J268" s="178" t="s">
        <v>590</v>
      </c>
    </row>
    <row r="269" spans="1:10" x14ac:dyDescent="0.45">
      <c r="A269" s="178" t="s">
        <v>8</v>
      </c>
      <c r="B269" s="178" t="s">
        <v>9</v>
      </c>
      <c r="C269" s="178">
        <v>2035</v>
      </c>
      <c r="D269" s="178" t="s">
        <v>336</v>
      </c>
      <c r="E269" s="178" t="s">
        <v>337</v>
      </c>
      <c r="F269" s="178" t="s">
        <v>15</v>
      </c>
      <c r="G269" s="178">
        <v>551</v>
      </c>
      <c r="H269" s="178">
        <v>1.5011280775070201E-2</v>
      </c>
      <c r="I269" s="178">
        <v>1.3348957736220145E-2</v>
      </c>
      <c r="J269" s="178" t="s">
        <v>590</v>
      </c>
    </row>
    <row r="270" spans="1:10" x14ac:dyDescent="0.45">
      <c r="A270" s="178" t="s">
        <v>8</v>
      </c>
      <c r="B270" s="178" t="s">
        <v>9</v>
      </c>
      <c r="C270" s="178">
        <v>2035</v>
      </c>
      <c r="D270" s="178" t="s">
        <v>336</v>
      </c>
      <c r="E270" s="178" t="s">
        <v>337</v>
      </c>
      <c r="F270" s="178" t="s">
        <v>15</v>
      </c>
      <c r="G270" s="178">
        <v>566</v>
      </c>
      <c r="H270" s="178">
        <v>6.6148638725280996E-3</v>
      </c>
      <c r="I270" s="178">
        <v>5.8823453899998204E-3</v>
      </c>
      <c r="J270" s="178" t="s">
        <v>590</v>
      </c>
    </row>
    <row r="271" spans="1:10" x14ac:dyDescent="0.45">
      <c r="A271" s="178" t="s">
        <v>8</v>
      </c>
      <c r="B271" s="178" t="s">
        <v>9</v>
      </c>
      <c r="C271" s="178">
        <v>2035</v>
      </c>
      <c r="D271" s="178" t="s">
        <v>336</v>
      </c>
      <c r="E271" s="178" t="s">
        <v>337</v>
      </c>
      <c r="F271" s="178" t="s">
        <v>15</v>
      </c>
      <c r="G271" s="178">
        <v>623</v>
      </c>
      <c r="H271" s="178">
        <v>0.89065897464752197</v>
      </c>
      <c r="I271" s="178">
        <v>0.79202895396507822</v>
      </c>
      <c r="J271" s="178" t="s">
        <v>590</v>
      </c>
    </row>
    <row r="272" spans="1:10" x14ac:dyDescent="0.45">
      <c r="A272" s="178" t="s">
        <v>8</v>
      </c>
      <c r="B272" s="178" t="s">
        <v>9</v>
      </c>
      <c r="C272" s="178">
        <v>2035</v>
      </c>
      <c r="D272" s="178" t="s">
        <v>336</v>
      </c>
      <c r="E272" s="178" t="s">
        <v>337</v>
      </c>
      <c r="F272" s="178" t="s">
        <v>15</v>
      </c>
      <c r="G272" s="178">
        <v>640</v>
      </c>
      <c r="H272" s="178">
        <v>4.2647991329431499E-2</v>
      </c>
      <c r="I272" s="178">
        <v>3.7925227188923986E-2</v>
      </c>
      <c r="J272" s="178" t="s">
        <v>590</v>
      </c>
    </row>
    <row r="273" spans="1:10" x14ac:dyDescent="0.45">
      <c r="A273" s="178" t="s">
        <v>8</v>
      </c>
      <c r="B273" s="178" t="s">
        <v>9</v>
      </c>
      <c r="C273" s="178">
        <v>2035</v>
      </c>
      <c r="D273" s="178" t="s">
        <v>336</v>
      </c>
      <c r="E273" s="178" t="s">
        <v>337</v>
      </c>
      <c r="F273" s="178" t="s">
        <v>15</v>
      </c>
      <c r="G273" s="178">
        <v>661</v>
      </c>
      <c r="H273" s="178">
        <v>3.3202376216650002E-2</v>
      </c>
      <c r="I273" s="178">
        <v>2.9525603011450505E-2</v>
      </c>
      <c r="J273" s="178" t="s">
        <v>590</v>
      </c>
    </row>
    <row r="274" spans="1:10" x14ac:dyDescent="0.45">
      <c r="A274" s="178" t="s">
        <v>8</v>
      </c>
      <c r="B274" s="178" t="s">
        <v>9</v>
      </c>
      <c r="C274" s="178">
        <v>2035</v>
      </c>
      <c r="D274" s="178" t="s">
        <v>336</v>
      </c>
      <c r="E274" s="178" t="s">
        <v>337</v>
      </c>
      <c r="F274" s="178" t="s">
        <v>15</v>
      </c>
      <c r="G274" s="178">
        <v>677</v>
      </c>
      <c r="H274" s="178">
        <v>8.1600702833380004E-4</v>
      </c>
      <c r="I274" s="178">
        <v>7.256438339209967E-4</v>
      </c>
      <c r="J274" s="178" t="s">
        <v>590</v>
      </c>
    </row>
    <row r="275" spans="1:10" x14ac:dyDescent="0.45">
      <c r="A275" s="178" t="s">
        <v>8</v>
      </c>
      <c r="B275" s="178" t="s">
        <v>9</v>
      </c>
      <c r="C275" s="178">
        <v>2035</v>
      </c>
      <c r="D275" s="178" t="s">
        <v>336</v>
      </c>
      <c r="E275" s="178" t="s">
        <v>337</v>
      </c>
      <c r="F275" s="178" t="s">
        <v>15</v>
      </c>
      <c r="G275" s="178">
        <v>690</v>
      </c>
      <c r="H275" s="178">
        <v>0.44040226936340299</v>
      </c>
      <c r="I275" s="178">
        <v>0.3916328905412812</v>
      </c>
      <c r="J275" s="178" t="s">
        <v>590</v>
      </c>
    </row>
    <row r="276" spans="1:10" x14ac:dyDescent="0.45">
      <c r="A276" s="178" t="s">
        <v>8</v>
      </c>
      <c r="B276" s="178" t="s">
        <v>9</v>
      </c>
      <c r="C276" s="178">
        <v>2035</v>
      </c>
      <c r="D276" s="178" t="s">
        <v>336</v>
      </c>
      <c r="E276" s="178" t="s">
        <v>337</v>
      </c>
      <c r="F276" s="178" t="s">
        <v>15</v>
      </c>
      <c r="G276" s="178">
        <v>716</v>
      </c>
      <c r="H276" s="178">
        <v>1.2473349459469299E-2</v>
      </c>
      <c r="I276" s="178">
        <v>1.1092072505903907E-2</v>
      </c>
      <c r="J276" s="178" t="s">
        <v>590</v>
      </c>
    </row>
    <row r="277" spans="1:10" x14ac:dyDescent="0.45">
      <c r="A277" s="178" t="s">
        <v>8</v>
      </c>
      <c r="B277" s="178" t="s">
        <v>9</v>
      </c>
      <c r="C277" s="178">
        <v>2035</v>
      </c>
      <c r="D277" s="178" t="s">
        <v>336</v>
      </c>
      <c r="E277" s="178" t="s">
        <v>337</v>
      </c>
      <c r="F277" s="178" t="s">
        <v>13</v>
      </c>
      <c r="G277" s="178">
        <v>756</v>
      </c>
      <c r="H277" s="178">
        <v>2.1139960736036001E-3</v>
      </c>
      <c r="I277" s="178">
        <v>1.8798958372649465E-3</v>
      </c>
      <c r="J277" s="178" t="s">
        <v>590</v>
      </c>
    </row>
    <row r="278" spans="1:10" x14ac:dyDescent="0.45">
      <c r="A278" s="178" t="s">
        <v>8</v>
      </c>
      <c r="B278" s="178" t="s">
        <v>9</v>
      </c>
      <c r="C278" s="178">
        <v>2035</v>
      </c>
      <c r="D278" s="178" t="s">
        <v>336</v>
      </c>
      <c r="E278" s="178" t="s">
        <v>337</v>
      </c>
      <c r="F278" s="178" t="s">
        <v>15</v>
      </c>
      <c r="G278" s="178">
        <v>874</v>
      </c>
      <c r="H278" s="178">
        <v>1.0653750505298001E-3</v>
      </c>
      <c r="I278" s="178">
        <v>9.4739727647784235E-4</v>
      </c>
      <c r="J278" s="178" t="s">
        <v>590</v>
      </c>
    </row>
    <row r="279" spans="1:10" x14ac:dyDescent="0.45">
      <c r="A279" s="178" t="s">
        <v>8</v>
      </c>
      <c r="B279" s="178" t="s">
        <v>9</v>
      </c>
      <c r="C279" s="178">
        <v>2035</v>
      </c>
      <c r="D279" s="178" t="s">
        <v>336</v>
      </c>
      <c r="E279" s="178" t="s">
        <v>337</v>
      </c>
      <c r="F279" s="178" t="s">
        <v>13</v>
      </c>
      <c r="G279" s="178">
        <v>880</v>
      </c>
      <c r="H279" s="178">
        <v>9.1602317988872996E-3</v>
      </c>
      <c r="I279" s="178">
        <v>8.1458437137756183E-3</v>
      </c>
      <c r="J279" s="178" t="s">
        <v>590</v>
      </c>
    </row>
    <row r="280" spans="1:10" x14ac:dyDescent="0.45">
      <c r="A280" s="178" t="s">
        <v>8</v>
      </c>
      <c r="B280" s="178" t="s">
        <v>9</v>
      </c>
      <c r="C280" s="178">
        <v>2035</v>
      </c>
      <c r="D280" s="178" t="s">
        <v>336</v>
      </c>
      <c r="E280" s="178" t="s">
        <v>337</v>
      </c>
      <c r="F280" s="178" t="s">
        <v>13</v>
      </c>
      <c r="G280" s="178">
        <v>885</v>
      </c>
      <c r="H280" s="178">
        <v>1.28138558939099E-2</v>
      </c>
      <c r="I280" s="178">
        <v>1.1394871851966857E-2</v>
      </c>
      <c r="J280" s="178" t="s">
        <v>590</v>
      </c>
    </row>
    <row r="281" spans="1:10" x14ac:dyDescent="0.45">
      <c r="A281" s="178" t="s">
        <v>8</v>
      </c>
      <c r="B281" s="178" t="s">
        <v>9</v>
      </c>
      <c r="C281" s="178">
        <v>2035</v>
      </c>
      <c r="D281" s="178" t="s">
        <v>336</v>
      </c>
      <c r="E281" s="178" t="s">
        <v>337</v>
      </c>
      <c r="F281" s="178" t="s">
        <v>15</v>
      </c>
      <c r="G281" s="178">
        <v>1016</v>
      </c>
      <c r="H281" s="178">
        <v>2.6819898630489999E-4</v>
      </c>
      <c r="I281" s="178">
        <v>2.384990985597265E-4</v>
      </c>
      <c r="J281" s="178" t="s">
        <v>590</v>
      </c>
    </row>
    <row r="282" spans="1:10" x14ac:dyDescent="0.45">
      <c r="A282" s="178" t="s">
        <v>8</v>
      </c>
      <c r="B282" s="178" t="s">
        <v>9</v>
      </c>
      <c r="C282" s="178">
        <v>2035</v>
      </c>
      <c r="D282" s="178" t="s">
        <v>336</v>
      </c>
      <c r="E282" s="178" t="s">
        <v>337</v>
      </c>
      <c r="F282" s="178" t="s">
        <v>15</v>
      </c>
      <c r="G282" s="178">
        <v>1238</v>
      </c>
      <c r="H282" s="178">
        <v>7.0933610200882E-2</v>
      </c>
      <c r="I282" s="178">
        <v>6.3078545984005807E-2</v>
      </c>
      <c r="J282" s="178" t="s">
        <v>590</v>
      </c>
    </row>
    <row r="283" spans="1:10" x14ac:dyDescent="0.45">
      <c r="A283" s="178" t="s">
        <v>8</v>
      </c>
      <c r="B283" s="178" t="s">
        <v>9</v>
      </c>
      <c r="C283" s="178">
        <v>2035</v>
      </c>
      <c r="D283" s="178" t="s">
        <v>336</v>
      </c>
      <c r="E283" s="178" t="s">
        <v>337</v>
      </c>
      <c r="F283" s="178" t="s">
        <v>13</v>
      </c>
      <c r="G283" s="178">
        <v>1274</v>
      </c>
      <c r="H283" s="178">
        <v>3.5755700082519998E-4</v>
      </c>
      <c r="I283" s="178">
        <v>3.179617624787852E-4</v>
      </c>
      <c r="J283" s="178" t="s">
        <v>590</v>
      </c>
    </row>
    <row r="284" spans="1:10" x14ac:dyDescent="0.45">
      <c r="A284" s="178" t="s">
        <v>8</v>
      </c>
      <c r="B284" s="178" t="s">
        <v>9</v>
      </c>
      <c r="C284" s="178">
        <v>2035</v>
      </c>
      <c r="D284" s="178" t="s">
        <v>336</v>
      </c>
      <c r="E284" s="178" t="s">
        <v>337</v>
      </c>
      <c r="F284" s="178" t="s">
        <v>13</v>
      </c>
      <c r="G284" s="178">
        <v>1299</v>
      </c>
      <c r="H284" s="178">
        <v>2.9890095815062499E-2</v>
      </c>
      <c r="I284" s="178">
        <v>2.6580118761716651E-2</v>
      </c>
      <c r="J284" s="178" t="s">
        <v>590</v>
      </c>
    </row>
    <row r="285" spans="1:10" x14ac:dyDescent="0.45">
      <c r="A285" s="178" t="s">
        <v>8</v>
      </c>
      <c r="B285" s="178" t="s">
        <v>9</v>
      </c>
      <c r="C285" s="178">
        <v>2035</v>
      </c>
      <c r="D285" s="178" t="s">
        <v>336</v>
      </c>
      <c r="E285" s="178" t="s">
        <v>337</v>
      </c>
      <c r="F285" s="178" t="s">
        <v>15</v>
      </c>
      <c r="G285" s="178">
        <v>1452</v>
      </c>
      <c r="H285" s="178">
        <v>6.0030929744244003E-3</v>
      </c>
      <c r="I285" s="178">
        <v>5.3383209336324367E-3</v>
      </c>
      <c r="J285" s="178" t="s">
        <v>590</v>
      </c>
    </row>
    <row r="286" spans="1:10" x14ac:dyDescent="0.45">
      <c r="A286" s="178" t="s">
        <v>8</v>
      </c>
      <c r="B286" s="178" t="s">
        <v>9</v>
      </c>
      <c r="C286" s="178">
        <v>2035</v>
      </c>
      <c r="D286" s="178" t="s">
        <v>336</v>
      </c>
      <c r="E286" s="178" t="s">
        <v>337</v>
      </c>
      <c r="F286" s="178" t="s">
        <v>15</v>
      </c>
      <c r="G286" s="178">
        <v>100000</v>
      </c>
      <c r="H286" s="1">
        <v>9.9999999999999998E-13</v>
      </c>
      <c r="I286" s="178">
        <v>8.8926174496644289E-13</v>
      </c>
      <c r="J286" s="178" t="s">
        <v>590</v>
      </c>
    </row>
    <row r="287" spans="1:10" x14ac:dyDescent="0.45">
      <c r="A287" s="178" t="s">
        <v>8</v>
      </c>
      <c r="B287" s="178" t="s">
        <v>9</v>
      </c>
      <c r="C287" s="178">
        <v>2040</v>
      </c>
      <c r="D287" s="178" t="s">
        <v>336</v>
      </c>
      <c r="E287" s="178" t="s">
        <v>337</v>
      </c>
      <c r="F287" s="178" t="s">
        <v>11</v>
      </c>
      <c r="G287" s="178">
        <v>-100000</v>
      </c>
      <c r="H287" s="178">
        <v>0</v>
      </c>
      <c r="I287" s="178">
        <v>0</v>
      </c>
      <c r="J287" s="178" t="s">
        <v>590</v>
      </c>
    </row>
    <row r="288" spans="1:10" x14ac:dyDescent="0.45">
      <c r="A288" s="178" t="s">
        <v>8</v>
      </c>
      <c r="B288" s="178" t="s">
        <v>9</v>
      </c>
      <c r="C288" s="178">
        <v>2040</v>
      </c>
      <c r="D288" s="178" t="s">
        <v>336</v>
      </c>
      <c r="E288" s="178" t="s">
        <v>337</v>
      </c>
      <c r="F288" s="178" t="s">
        <v>11</v>
      </c>
      <c r="G288" s="178">
        <v>-7206</v>
      </c>
      <c r="H288" s="178">
        <v>1.4024799747859999E-4</v>
      </c>
      <c r="I288" s="178">
        <v>1.2471717896586911E-4</v>
      </c>
      <c r="J288" s="178" t="s">
        <v>590</v>
      </c>
    </row>
    <row r="289" spans="1:10" x14ac:dyDescent="0.45">
      <c r="A289" s="178" t="s">
        <v>8</v>
      </c>
      <c r="B289" s="178" t="s">
        <v>9</v>
      </c>
      <c r="C289" s="178">
        <v>2040</v>
      </c>
      <c r="D289" s="178" t="s">
        <v>336</v>
      </c>
      <c r="E289" s="178" t="s">
        <v>337</v>
      </c>
      <c r="F289" s="178" t="s">
        <v>11</v>
      </c>
      <c r="G289" s="178">
        <v>-7206</v>
      </c>
      <c r="H289" s="178">
        <v>0</v>
      </c>
      <c r="I289" s="178">
        <v>0</v>
      </c>
      <c r="J289" s="178" t="s">
        <v>590</v>
      </c>
    </row>
    <row r="290" spans="1:10" x14ac:dyDescent="0.45">
      <c r="A290" s="178" t="s">
        <v>8</v>
      </c>
      <c r="B290" s="178" t="s">
        <v>9</v>
      </c>
      <c r="C290" s="178">
        <v>2040</v>
      </c>
      <c r="D290" s="178" t="s">
        <v>336</v>
      </c>
      <c r="E290" s="178" t="s">
        <v>337</v>
      </c>
      <c r="F290" s="178" t="s">
        <v>12</v>
      </c>
      <c r="G290" s="178">
        <v>-1700</v>
      </c>
      <c r="H290" s="178">
        <v>1.3215989805757999E-2</v>
      </c>
      <c r="I290" s="178">
        <v>1.1752474156127081E-2</v>
      </c>
      <c r="J290" s="178" t="s">
        <v>590</v>
      </c>
    </row>
    <row r="291" spans="1:10" x14ac:dyDescent="0.45">
      <c r="A291" s="178" t="s">
        <v>8</v>
      </c>
      <c r="B291" s="178" t="s">
        <v>9</v>
      </c>
      <c r="C291" s="178">
        <v>2040</v>
      </c>
      <c r="D291" s="178" t="s">
        <v>336</v>
      </c>
      <c r="E291" s="178" t="s">
        <v>337</v>
      </c>
      <c r="F291" s="178" t="s">
        <v>13</v>
      </c>
      <c r="G291" s="178">
        <v>-1202</v>
      </c>
      <c r="H291" s="178">
        <v>4.7170389443636001E-3</v>
      </c>
      <c r="I291" s="178">
        <v>4.1946822827394429E-3</v>
      </c>
      <c r="J291" s="178" t="s">
        <v>590</v>
      </c>
    </row>
    <row r="292" spans="1:10" x14ac:dyDescent="0.45">
      <c r="A292" s="178" t="s">
        <v>8</v>
      </c>
      <c r="B292" s="178" t="s">
        <v>9</v>
      </c>
      <c r="C292" s="178">
        <v>2040</v>
      </c>
      <c r="D292" s="178" t="s">
        <v>336</v>
      </c>
      <c r="E292" s="178" t="s">
        <v>337</v>
      </c>
      <c r="F292" s="178" t="s">
        <v>12</v>
      </c>
      <c r="G292" s="178">
        <v>-1049</v>
      </c>
      <c r="H292" s="178">
        <v>0.286944419145584</v>
      </c>
      <c r="I292" s="178">
        <v>0.25516869487778443</v>
      </c>
      <c r="J292" s="178" t="s">
        <v>590</v>
      </c>
    </row>
    <row r="293" spans="1:10" x14ac:dyDescent="0.45">
      <c r="A293" s="178" t="s">
        <v>8</v>
      </c>
      <c r="B293" s="178" t="s">
        <v>9</v>
      </c>
      <c r="C293" s="178">
        <v>2040</v>
      </c>
      <c r="D293" s="178" t="s">
        <v>336</v>
      </c>
      <c r="E293" s="178" t="s">
        <v>337</v>
      </c>
      <c r="F293" s="178" t="s">
        <v>12</v>
      </c>
      <c r="G293" s="178">
        <v>-927</v>
      </c>
      <c r="H293" s="178">
        <v>4.8656303435564E-2</v>
      </c>
      <c r="I293" s="178">
        <v>4.3268189296726378E-2</v>
      </c>
      <c r="J293" s="178" t="s">
        <v>590</v>
      </c>
    </row>
    <row r="294" spans="1:10" x14ac:dyDescent="0.45">
      <c r="A294" s="178" t="s">
        <v>8</v>
      </c>
      <c r="B294" s="178" t="s">
        <v>9</v>
      </c>
      <c r="C294" s="178">
        <v>2040</v>
      </c>
      <c r="D294" s="178" t="s">
        <v>336</v>
      </c>
      <c r="E294" s="178" t="s">
        <v>337</v>
      </c>
      <c r="F294" s="178" t="s">
        <v>14</v>
      </c>
      <c r="G294" s="178">
        <v>-887</v>
      </c>
      <c r="H294" s="178">
        <v>1.3634005784988401</v>
      </c>
      <c r="I294" s="178">
        <v>1.2124199775241364</v>
      </c>
      <c r="J294" s="178" t="s">
        <v>590</v>
      </c>
    </row>
    <row r="295" spans="1:10" x14ac:dyDescent="0.45">
      <c r="A295" s="178" t="s">
        <v>8</v>
      </c>
      <c r="B295" s="178" t="s">
        <v>9</v>
      </c>
      <c r="C295" s="178">
        <v>2040</v>
      </c>
      <c r="D295" s="178" t="s">
        <v>336</v>
      </c>
      <c r="E295" s="178" t="s">
        <v>337</v>
      </c>
      <c r="F295" s="178" t="s">
        <v>13</v>
      </c>
      <c r="G295" s="178">
        <v>-886</v>
      </c>
      <c r="H295" s="178">
        <v>0.18346802890300701</v>
      </c>
      <c r="I295" s="178">
        <v>0.16315109952784179</v>
      </c>
      <c r="J295" s="178" t="s">
        <v>590</v>
      </c>
    </row>
    <row r="296" spans="1:10" x14ac:dyDescent="0.45">
      <c r="A296" s="178" t="s">
        <v>8</v>
      </c>
      <c r="B296" s="178" t="s">
        <v>9</v>
      </c>
      <c r="C296" s="178">
        <v>2040</v>
      </c>
      <c r="D296" s="178" t="s">
        <v>336</v>
      </c>
      <c r="E296" s="178" t="s">
        <v>337</v>
      </c>
      <c r="F296" s="178" t="s">
        <v>12</v>
      </c>
      <c r="G296" s="178">
        <v>-862</v>
      </c>
      <c r="H296" s="178">
        <v>5.02670034766197E-2</v>
      </c>
      <c r="I296" s="178">
        <v>4.4700523225853085E-2</v>
      </c>
      <c r="J296" s="178" t="s">
        <v>590</v>
      </c>
    </row>
    <row r="297" spans="1:10" x14ac:dyDescent="0.45">
      <c r="A297" s="178" t="s">
        <v>8</v>
      </c>
      <c r="B297" s="178" t="s">
        <v>9</v>
      </c>
      <c r="C297" s="178">
        <v>2040</v>
      </c>
      <c r="D297" s="178" t="s">
        <v>336</v>
      </c>
      <c r="E297" s="178" t="s">
        <v>337</v>
      </c>
      <c r="F297" s="178" t="s">
        <v>14</v>
      </c>
      <c r="G297" s="178">
        <v>-811</v>
      </c>
      <c r="H297" s="178">
        <v>0.80362844467162997</v>
      </c>
      <c r="I297" s="178">
        <v>0.7146360330133622</v>
      </c>
      <c r="J297" s="178" t="s">
        <v>590</v>
      </c>
    </row>
    <row r="298" spans="1:10" x14ac:dyDescent="0.45">
      <c r="A298" s="178" t="s">
        <v>8</v>
      </c>
      <c r="B298" s="178" t="s">
        <v>9</v>
      </c>
      <c r="C298" s="178">
        <v>2040</v>
      </c>
      <c r="D298" s="178" t="s">
        <v>336</v>
      </c>
      <c r="E298" s="178" t="s">
        <v>337</v>
      </c>
      <c r="F298" s="178" t="s">
        <v>12</v>
      </c>
      <c r="G298" s="178">
        <v>-727</v>
      </c>
      <c r="H298" s="178">
        <v>1.2662009336054301E-2</v>
      </c>
      <c r="I298" s="178">
        <v>1.125984051696104E-2</v>
      </c>
      <c r="J298" s="178" t="s">
        <v>590</v>
      </c>
    </row>
    <row r="299" spans="1:10" x14ac:dyDescent="0.45">
      <c r="A299" s="178" t="s">
        <v>8</v>
      </c>
      <c r="B299" s="178" t="s">
        <v>9</v>
      </c>
      <c r="C299" s="178">
        <v>2040</v>
      </c>
      <c r="D299" s="178" t="s">
        <v>336</v>
      </c>
      <c r="E299" s="178" t="s">
        <v>337</v>
      </c>
      <c r="F299" s="178" t="s">
        <v>14</v>
      </c>
      <c r="G299" s="178">
        <v>-619</v>
      </c>
      <c r="H299" s="178">
        <v>3.8517553359270103E-2</v>
      </c>
      <c r="I299" s="178">
        <v>3.425218671210261E-2</v>
      </c>
      <c r="J299" s="178" t="s">
        <v>590</v>
      </c>
    </row>
    <row r="300" spans="1:10" x14ac:dyDescent="0.45">
      <c r="A300" s="178" t="s">
        <v>8</v>
      </c>
      <c r="B300" s="178" t="s">
        <v>9</v>
      </c>
      <c r="C300" s="178">
        <v>2040</v>
      </c>
      <c r="D300" s="178" t="s">
        <v>336</v>
      </c>
      <c r="E300" s="178" t="s">
        <v>337</v>
      </c>
      <c r="F300" s="178" t="s">
        <v>12</v>
      </c>
      <c r="G300" s="178">
        <v>-594</v>
      </c>
      <c r="H300" s="178">
        <v>4.6305991709232001E-3</v>
      </c>
      <c r="I300" s="178">
        <v>4.117814698975329E-3</v>
      </c>
      <c r="J300" s="178" t="s">
        <v>590</v>
      </c>
    </row>
    <row r="301" spans="1:10" x14ac:dyDescent="0.45">
      <c r="A301" s="178" t="s">
        <v>8</v>
      </c>
      <c r="B301" s="178" t="s">
        <v>9</v>
      </c>
      <c r="C301" s="178">
        <v>2040</v>
      </c>
      <c r="D301" s="178" t="s">
        <v>336</v>
      </c>
      <c r="E301" s="178" t="s">
        <v>337</v>
      </c>
      <c r="F301" s="178" t="s">
        <v>12</v>
      </c>
      <c r="G301" s="178">
        <v>-451</v>
      </c>
      <c r="H301" s="178">
        <v>2.3620186373591399E-2</v>
      </c>
      <c r="I301" s="178">
        <v>2.1004528151012485E-2</v>
      </c>
      <c r="J301" s="178" t="s">
        <v>590</v>
      </c>
    </row>
    <row r="302" spans="1:10" x14ac:dyDescent="0.45">
      <c r="A302" s="178" t="s">
        <v>8</v>
      </c>
      <c r="B302" s="178" t="s">
        <v>9</v>
      </c>
      <c r="C302" s="178">
        <v>2040</v>
      </c>
      <c r="D302" s="178" t="s">
        <v>336</v>
      </c>
      <c r="E302" s="178" t="s">
        <v>337</v>
      </c>
      <c r="F302" s="178" t="s">
        <v>14</v>
      </c>
      <c r="G302" s="178">
        <v>-344</v>
      </c>
      <c r="H302" s="178">
        <v>0.29731181263923601</v>
      </c>
      <c r="I302" s="178">
        <v>0.26438802130670314</v>
      </c>
      <c r="J302" s="178" t="s">
        <v>590</v>
      </c>
    </row>
    <row r="303" spans="1:10" x14ac:dyDescent="0.45">
      <c r="A303" s="178" t="s">
        <v>8</v>
      </c>
      <c r="B303" s="178" t="s">
        <v>9</v>
      </c>
      <c r="C303" s="178">
        <v>2040</v>
      </c>
      <c r="D303" s="178" t="s">
        <v>336</v>
      </c>
      <c r="E303" s="178" t="s">
        <v>337</v>
      </c>
      <c r="F303" s="178" t="s">
        <v>12</v>
      </c>
      <c r="G303" s="178">
        <v>-320</v>
      </c>
      <c r="H303" s="178">
        <v>4.8782927915453998E-3</v>
      </c>
      <c r="I303" s="178">
        <v>4.3380791602668821E-3</v>
      </c>
      <c r="J303" s="178" t="s">
        <v>590</v>
      </c>
    </row>
    <row r="304" spans="1:10" x14ac:dyDescent="0.45">
      <c r="A304" s="178" t="s">
        <v>8</v>
      </c>
      <c r="B304" s="178" t="s">
        <v>9</v>
      </c>
      <c r="C304" s="178">
        <v>2040</v>
      </c>
      <c r="D304" s="178" t="s">
        <v>336</v>
      </c>
      <c r="E304" s="178" t="s">
        <v>337</v>
      </c>
      <c r="F304" s="178" t="s">
        <v>14</v>
      </c>
      <c r="G304" s="178">
        <v>-267</v>
      </c>
      <c r="H304" s="178">
        <v>0.41777858138084401</v>
      </c>
      <c r="I304" s="178">
        <v>0.37151451028833443</v>
      </c>
      <c r="J304" s="178" t="s">
        <v>590</v>
      </c>
    </row>
    <row r="305" spans="1:10" x14ac:dyDescent="0.45">
      <c r="A305" s="178" t="s">
        <v>8</v>
      </c>
      <c r="B305" s="178" t="s">
        <v>9</v>
      </c>
      <c r="C305" s="178">
        <v>2040</v>
      </c>
      <c r="D305" s="178" t="s">
        <v>336</v>
      </c>
      <c r="E305" s="178" t="s">
        <v>337</v>
      </c>
      <c r="F305" s="178" t="s">
        <v>12</v>
      </c>
      <c r="G305" s="178">
        <v>-241</v>
      </c>
      <c r="H305" s="178">
        <v>5.8880500728259995E-4</v>
      </c>
      <c r="I305" s="178">
        <v>5.2360176822110398E-4</v>
      </c>
      <c r="J305" s="178" t="s">
        <v>590</v>
      </c>
    </row>
    <row r="306" spans="1:10" x14ac:dyDescent="0.45">
      <c r="A306" s="178" t="s">
        <v>8</v>
      </c>
      <c r="B306" s="178" t="s">
        <v>9</v>
      </c>
      <c r="C306" s="178">
        <v>2040</v>
      </c>
      <c r="D306" s="178" t="s">
        <v>336</v>
      </c>
      <c r="E306" s="178" t="s">
        <v>337</v>
      </c>
      <c r="F306" s="178" t="s">
        <v>14</v>
      </c>
      <c r="G306" s="178">
        <v>-212</v>
      </c>
      <c r="H306" s="178">
        <v>1.83871705085039E-2</v>
      </c>
      <c r="I306" s="178">
        <v>1.6351007331387696E-2</v>
      </c>
      <c r="J306" s="178" t="s">
        <v>590</v>
      </c>
    </row>
    <row r="307" spans="1:10" x14ac:dyDescent="0.45">
      <c r="A307" s="178" t="s">
        <v>8</v>
      </c>
      <c r="B307" s="178" t="s">
        <v>9</v>
      </c>
      <c r="C307" s="178">
        <v>2040</v>
      </c>
      <c r="D307" s="178" t="s">
        <v>336</v>
      </c>
      <c r="E307" s="178" t="s">
        <v>337</v>
      </c>
      <c r="F307" s="178" t="s">
        <v>14</v>
      </c>
      <c r="G307" s="178">
        <v>-192</v>
      </c>
      <c r="H307" s="178">
        <v>7.9872487112879996E-3</v>
      </c>
      <c r="I307" s="178">
        <v>7.102754726480939E-3</v>
      </c>
      <c r="J307" s="178" t="s">
        <v>590</v>
      </c>
    </row>
    <row r="308" spans="1:10" x14ac:dyDescent="0.45">
      <c r="A308" s="178" t="s">
        <v>8</v>
      </c>
      <c r="B308" s="178" t="s">
        <v>9</v>
      </c>
      <c r="C308" s="178">
        <v>2040</v>
      </c>
      <c r="D308" s="178" t="s">
        <v>336</v>
      </c>
      <c r="E308" s="178" t="s">
        <v>337</v>
      </c>
      <c r="F308" s="178" t="s">
        <v>14</v>
      </c>
      <c r="G308" s="178">
        <v>-134</v>
      </c>
      <c r="H308" s="178">
        <v>9.8688684403896304E-2</v>
      </c>
      <c r="I308" s="178">
        <v>8.7760071701451406E-2</v>
      </c>
      <c r="J308" s="178" t="s">
        <v>590</v>
      </c>
    </row>
    <row r="309" spans="1:10" x14ac:dyDescent="0.45">
      <c r="A309" s="178" t="s">
        <v>8</v>
      </c>
      <c r="B309" s="178" t="s">
        <v>9</v>
      </c>
      <c r="C309" s="178">
        <v>2040</v>
      </c>
      <c r="D309" s="178" t="s">
        <v>336</v>
      </c>
      <c r="E309" s="178" t="s">
        <v>337</v>
      </c>
      <c r="F309" s="178" t="s">
        <v>14</v>
      </c>
      <c r="G309" s="178">
        <v>-125</v>
      </c>
      <c r="H309" s="178">
        <v>5.9257932007313E-3</v>
      </c>
      <c r="I309" s="178">
        <v>5.2695812019925986E-3</v>
      </c>
      <c r="J309" s="178" t="s">
        <v>590</v>
      </c>
    </row>
    <row r="310" spans="1:10" x14ac:dyDescent="0.45">
      <c r="A310" s="178" t="s">
        <v>8</v>
      </c>
      <c r="B310" s="178" t="s">
        <v>9</v>
      </c>
      <c r="C310" s="178">
        <v>2040</v>
      </c>
      <c r="D310" s="178" t="s">
        <v>336</v>
      </c>
      <c r="E310" s="178" t="s">
        <v>337</v>
      </c>
      <c r="F310" s="178" t="s">
        <v>12</v>
      </c>
      <c r="G310" s="178">
        <v>-113</v>
      </c>
      <c r="H310" s="178">
        <v>2.6356699527239999E-4</v>
      </c>
      <c r="I310" s="178">
        <v>2.3438004613149664E-4</v>
      </c>
      <c r="J310" s="178" t="s">
        <v>590</v>
      </c>
    </row>
    <row r="311" spans="1:10" x14ac:dyDescent="0.45">
      <c r="A311" s="178" t="s">
        <v>8</v>
      </c>
      <c r="B311" s="178" t="s">
        <v>9</v>
      </c>
      <c r="C311" s="178">
        <v>2040</v>
      </c>
      <c r="D311" s="178" t="s">
        <v>336</v>
      </c>
      <c r="E311" s="178" t="s">
        <v>337</v>
      </c>
      <c r="F311" s="178" t="s">
        <v>14</v>
      </c>
      <c r="G311" s="178">
        <v>-73</v>
      </c>
      <c r="H311" s="178">
        <v>7.2112008929252597E-2</v>
      </c>
      <c r="I311" s="178">
        <v>6.4126450893462875E-2</v>
      </c>
      <c r="J311" s="178" t="s">
        <v>590</v>
      </c>
    </row>
    <row r="312" spans="1:10" x14ac:dyDescent="0.45">
      <c r="A312" s="178" t="s">
        <v>8</v>
      </c>
      <c r="B312" s="178" t="s">
        <v>9</v>
      </c>
      <c r="C312" s="178">
        <v>2040</v>
      </c>
      <c r="D312" s="178" t="s">
        <v>336</v>
      </c>
      <c r="E312" s="178" t="s">
        <v>337</v>
      </c>
      <c r="F312" s="178" t="s">
        <v>14</v>
      </c>
      <c r="G312" s="178">
        <v>-66</v>
      </c>
      <c r="H312" s="178">
        <v>5.2803356200456598E-2</v>
      </c>
      <c r="I312" s="178">
        <v>4.6956004674902678E-2</v>
      </c>
      <c r="J312" s="178" t="s">
        <v>590</v>
      </c>
    </row>
    <row r="313" spans="1:10" x14ac:dyDescent="0.45">
      <c r="A313" s="178" t="s">
        <v>8</v>
      </c>
      <c r="B313" s="178" t="s">
        <v>9</v>
      </c>
      <c r="C313" s="178">
        <v>2040</v>
      </c>
      <c r="D313" s="178" t="s">
        <v>336</v>
      </c>
      <c r="E313" s="178" t="s">
        <v>337</v>
      </c>
      <c r="F313" s="178" t="s">
        <v>13</v>
      </c>
      <c r="G313" s="178">
        <v>0</v>
      </c>
      <c r="H313" s="178">
        <v>4.3403525352478001</v>
      </c>
      <c r="I313" s="178">
        <v>3.8597094692639833</v>
      </c>
      <c r="J313" s="178" t="s">
        <v>590</v>
      </c>
    </row>
    <row r="314" spans="1:10" x14ac:dyDescent="0.45">
      <c r="A314" s="178" t="s">
        <v>8</v>
      </c>
      <c r="B314" s="178" t="s">
        <v>9</v>
      </c>
      <c r="C314" s="178">
        <v>2040</v>
      </c>
      <c r="D314" s="178" t="s">
        <v>336</v>
      </c>
      <c r="E314" s="178" t="s">
        <v>337</v>
      </c>
      <c r="F314" s="178" t="s">
        <v>14</v>
      </c>
      <c r="G314" s="178">
        <v>91</v>
      </c>
      <c r="H314" s="178">
        <v>1.46703980863094E-2</v>
      </c>
      <c r="I314" s="178">
        <v>1.3045823801583862E-2</v>
      </c>
      <c r="J314" s="178" t="s">
        <v>590</v>
      </c>
    </row>
    <row r="315" spans="1:10" x14ac:dyDescent="0.45">
      <c r="A315" s="178" t="s">
        <v>8</v>
      </c>
      <c r="B315" s="178" t="s">
        <v>9</v>
      </c>
      <c r="C315" s="178">
        <v>2040</v>
      </c>
      <c r="D315" s="178" t="s">
        <v>336</v>
      </c>
      <c r="E315" s="178" t="s">
        <v>337</v>
      </c>
      <c r="F315" s="178" t="s">
        <v>14</v>
      </c>
      <c r="G315" s="178">
        <v>194</v>
      </c>
      <c r="H315" s="178">
        <v>7.9702102812009997E-4</v>
      </c>
      <c r="I315" s="178">
        <v>7.0876031024102852E-4</v>
      </c>
      <c r="J315" s="178" t="s">
        <v>590</v>
      </c>
    </row>
    <row r="316" spans="1:10" x14ac:dyDescent="0.45">
      <c r="A316" s="178" t="s">
        <v>8</v>
      </c>
      <c r="B316" s="178" t="s">
        <v>9</v>
      </c>
      <c r="C316" s="178">
        <v>2040</v>
      </c>
      <c r="D316" s="178" t="s">
        <v>336</v>
      </c>
      <c r="E316" s="178" t="s">
        <v>337</v>
      </c>
      <c r="F316" s="178" t="s">
        <v>13</v>
      </c>
      <c r="G316" s="178">
        <v>205</v>
      </c>
      <c r="H316" s="178">
        <v>0.45883083343505798</v>
      </c>
      <c r="I316" s="178">
        <v>0.40802070758486697</v>
      </c>
      <c r="J316" s="178" t="s">
        <v>590</v>
      </c>
    </row>
    <row r="317" spans="1:10" x14ac:dyDescent="0.45">
      <c r="A317" s="178" t="s">
        <v>8</v>
      </c>
      <c r="B317" s="178" t="s">
        <v>9</v>
      </c>
      <c r="C317" s="178">
        <v>2040</v>
      </c>
      <c r="D317" s="178" t="s">
        <v>336</v>
      </c>
      <c r="E317" s="178" t="s">
        <v>337</v>
      </c>
      <c r="F317" s="178" t="s">
        <v>14</v>
      </c>
      <c r="G317" s="178">
        <v>207</v>
      </c>
      <c r="H317" s="178">
        <v>2.1193320862948999E-3</v>
      </c>
      <c r="I317" s="178">
        <v>1.8846409492219746E-3</v>
      </c>
      <c r="J317" s="178" t="s">
        <v>590</v>
      </c>
    </row>
    <row r="318" spans="1:10" x14ac:dyDescent="0.45">
      <c r="A318" s="178" t="s">
        <v>8</v>
      </c>
      <c r="B318" s="178" t="s">
        <v>9</v>
      </c>
      <c r="C318" s="178">
        <v>2040</v>
      </c>
      <c r="D318" s="178" t="s">
        <v>336</v>
      </c>
      <c r="E318" s="178" t="s">
        <v>337</v>
      </c>
      <c r="F318" s="178" t="s">
        <v>13</v>
      </c>
      <c r="G318" s="178">
        <v>218</v>
      </c>
      <c r="H318" s="178">
        <v>0.13420841097831701</v>
      </c>
      <c r="I318" s="178">
        <v>0.1193464057357517</v>
      </c>
      <c r="J318" s="178" t="s">
        <v>590</v>
      </c>
    </row>
    <row r="319" spans="1:10" x14ac:dyDescent="0.45">
      <c r="A319" s="178" t="s">
        <v>8</v>
      </c>
      <c r="B319" s="178" t="s">
        <v>9</v>
      </c>
      <c r="C319" s="178">
        <v>2040</v>
      </c>
      <c r="D319" s="178" t="s">
        <v>336</v>
      </c>
      <c r="E319" s="178" t="s">
        <v>337</v>
      </c>
      <c r="F319" s="178" t="s">
        <v>13</v>
      </c>
      <c r="G319" s="178">
        <v>232</v>
      </c>
      <c r="H319" s="178">
        <v>0.47891342639923101</v>
      </c>
      <c r="I319" s="178">
        <v>0.4258793892476383</v>
      </c>
      <c r="J319" s="178" t="s">
        <v>590</v>
      </c>
    </row>
    <row r="320" spans="1:10" x14ac:dyDescent="0.45">
      <c r="A320" s="178" t="s">
        <v>8</v>
      </c>
      <c r="B320" s="178" t="s">
        <v>9</v>
      </c>
      <c r="C320" s="178">
        <v>2040</v>
      </c>
      <c r="D320" s="178" t="s">
        <v>336</v>
      </c>
      <c r="E320" s="178" t="s">
        <v>337</v>
      </c>
      <c r="F320" s="178" t="s">
        <v>13</v>
      </c>
      <c r="G320" s="178">
        <v>257</v>
      </c>
      <c r="H320" s="178">
        <v>0.164555683732032</v>
      </c>
      <c r="I320" s="178">
        <v>0.14633307445969287</v>
      </c>
      <c r="J320" s="178" t="s">
        <v>590</v>
      </c>
    </row>
    <row r="321" spans="1:10" x14ac:dyDescent="0.45">
      <c r="A321" s="178" t="s">
        <v>8</v>
      </c>
      <c r="B321" s="178" t="s">
        <v>9</v>
      </c>
      <c r="C321" s="178">
        <v>2040</v>
      </c>
      <c r="D321" s="178" t="s">
        <v>336</v>
      </c>
      <c r="E321" s="178" t="s">
        <v>337</v>
      </c>
      <c r="F321" s="178" t="s">
        <v>13</v>
      </c>
      <c r="G321" s="178">
        <v>261</v>
      </c>
      <c r="H321" s="178">
        <v>2.7614681050181399E-2</v>
      </c>
      <c r="I321" s="178">
        <v>2.4556679457376076E-2</v>
      </c>
      <c r="J321" s="178" t="s">
        <v>590</v>
      </c>
    </row>
    <row r="322" spans="1:10" x14ac:dyDescent="0.45">
      <c r="A322" s="178" t="s">
        <v>8</v>
      </c>
      <c r="B322" s="178" t="s">
        <v>9</v>
      </c>
      <c r="C322" s="178">
        <v>2040</v>
      </c>
      <c r="D322" s="178" t="s">
        <v>336</v>
      </c>
      <c r="E322" s="178" t="s">
        <v>337</v>
      </c>
      <c r="F322" s="178" t="s">
        <v>12</v>
      </c>
      <c r="G322" s="178">
        <v>315</v>
      </c>
      <c r="H322" s="178">
        <v>0.17512802779674499</v>
      </c>
      <c r="I322" s="178">
        <v>0.15573465559106517</v>
      </c>
      <c r="J322" s="178" t="s">
        <v>590</v>
      </c>
    </row>
    <row r="323" spans="1:10" x14ac:dyDescent="0.45">
      <c r="A323" s="178" t="s">
        <v>8</v>
      </c>
      <c r="B323" s="178" t="s">
        <v>9</v>
      </c>
      <c r="C323" s="178">
        <v>2040</v>
      </c>
      <c r="D323" s="178" t="s">
        <v>336</v>
      </c>
      <c r="E323" s="178" t="s">
        <v>337</v>
      </c>
      <c r="F323" s="178" t="s">
        <v>15</v>
      </c>
      <c r="G323" s="178">
        <v>426</v>
      </c>
      <c r="H323" s="178">
        <v>6.5786549821496001E-3</v>
      </c>
      <c r="I323" s="178">
        <v>5.8501462089585368E-3</v>
      </c>
      <c r="J323" s="178" t="s">
        <v>590</v>
      </c>
    </row>
    <row r="324" spans="1:10" x14ac:dyDescent="0.45">
      <c r="A324" s="178" t="s">
        <v>8</v>
      </c>
      <c r="B324" s="178" t="s">
        <v>9</v>
      </c>
      <c r="C324" s="178">
        <v>2040</v>
      </c>
      <c r="D324" s="178" t="s">
        <v>336</v>
      </c>
      <c r="E324" s="178" t="s">
        <v>337</v>
      </c>
      <c r="F324" s="178" t="s">
        <v>12</v>
      </c>
      <c r="G324" s="178">
        <v>481</v>
      </c>
      <c r="H324" s="178">
        <v>4.1858679614961E-3</v>
      </c>
      <c r="I324" s="178">
        <v>3.7223322476391493E-3</v>
      </c>
      <c r="J324" s="178" t="s">
        <v>590</v>
      </c>
    </row>
    <row r="325" spans="1:10" x14ac:dyDescent="0.45">
      <c r="A325" s="178" t="s">
        <v>8</v>
      </c>
      <c r="B325" s="178" t="s">
        <v>9</v>
      </c>
      <c r="C325" s="178">
        <v>2040</v>
      </c>
      <c r="D325" s="178" t="s">
        <v>336</v>
      </c>
      <c r="E325" s="178" t="s">
        <v>337</v>
      </c>
      <c r="F325" s="178" t="s">
        <v>15</v>
      </c>
      <c r="G325" s="178">
        <v>552</v>
      </c>
      <c r="H325" s="178">
        <v>0.127901270985603</v>
      </c>
      <c r="I325" s="178">
        <v>0.1137377074200832</v>
      </c>
      <c r="J325" s="178" t="s">
        <v>590</v>
      </c>
    </row>
    <row r="326" spans="1:10" x14ac:dyDescent="0.45">
      <c r="A326" s="178" t="s">
        <v>8</v>
      </c>
      <c r="B326" s="178" t="s">
        <v>9</v>
      </c>
      <c r="C326" s="178">
        <v>2040</v>
      </c>
      <c r="D326" s="178" t="s">
        <v>336</v>
      </c>
      <c r="E326" s="178" t="s">
        <v>337</v>
      </c>
      <c r="F326" s="178" t="s">
        <v>13</v>
      </c>
      <c r="G326" s="178">
        <v>559</v>
      </c>
      <c r="H326" s="178">
        <v>1.3855679426342E-3</v>
      </c>
      <c r="I326" s="178">
        <v>1.232132566436453E-3</v>
      </c>
      <c r="J326" s="178" t="s">
        <v>590</v>
      </c>
    </row>
    <row r="327" spans="1:10" x14ac:dyDescent="0.45">
      <c r="A327" s="178" t="s">
        <v>8</v>
      </c>
      <c r="B327" s="178" t="s">
        <v>9</v>
      </c>
      <c r="C327" s="178">
        <v>2040</v>
      </c>
      <c r="D327" s="178" t="s">
        <v>336</v>
      </c>
      <c r="E327" s="178" t="s">
        <v>337</v>
      </c>
      <c r="F327" s="178" t="s">
        <v>15</v>
      </c>
      <c r="G327" s="178">
        <v>564</v>
      </c>
      <c r="H327" s="178">
        <v>1.46004678681493E-2</v>
      </c>
      <c r="I327" s="178">
        <v>1.2983637533756927E-2</v>
      </c>
      <c r="J327" s="178" t="s">
        <v>590</v>
      </c>
    </row>
    <row r="328" spans="1:10" x14ac:dyDescent="0.45">
      <c r="A328" s="178" t="s">
        <v>8</v>
      </c>
      <c r="B328" s="178" t="s">
        <v>9</v>
      </c>
      <c r="C328" s="178">
        <v>2040</v>
      </c>
      <c r="D328" s="178" t="s">
        <v>336</v>
      </c>
      <c r="E328" s="178" t="s">
        <v>337</v>
      </c>
      <c r="F328" s="178" t="s">
        <v>15</v>
      </c>
      <c r="G328" s="178">
        <v>587</v>
      </c>
      <c r="H328" s="178">
        <v>6.4364811405539998E-3</v>
      </c>
      <c r="I328" s="178">
        <v>5.7237164504926512E-3</v>
      </c>
      <c r="J328" s="178" t="s">
        <v>590</v>
      </c>
    </row>
    <row r="329" spans="1:10" x14ac:dyDescent="0.45">
      <c r="A329" s="178" t="s">
        <v>8</v>
      </c>
      <c r="B329" s="178" t="s">
        <v>9</v>
      </c>
      <c r="C329" s="178">
        <v>2040</v>
      </c>
      <c r="D329" s="178" t="s">
        <v>336</v>
      </c>
      <c r="E329" s="178" t="s">
        <v>337</v>
      </c>
      <c r="F329" s="178" t="s">
        <v>15</v>
      </c>
      <c r="G329" s="178">
        <v>648</v>
      </c>
      <c r="H329" s="178">
        <v>0.901858210563659</v>
      </c>
      <c r="I329" s="178">
        <v>0.80198800603815312</v>
      </c>
      <c r="J329" s="178" t="s">
        <v>590</v>
      </c>
    </row>
    <row r="330" spans="1:10" x14ac:dyDescent="0.45">
      <c r="A330" s="178" t="s">
        <v>8</v>
      </c>
      <c r="B330" s="178" t="s">
        <v>9</v>
      </c>
      <c r="C330" s="178">
        <v>2040</v>
      </c>
      <c r="D330" s="178" t="s">
        <v>336</v>
      </c>
      <c r="E330" s="178" t="s">
        <v>337</v>
      </c>
      <c r="F330" s="178" t="s">
        <v>15</v>
      </c>
      <c r="G330" s="178">
        <v>662</v>
      </c>
      <c r="H330" s="178">
        <v>4.18456383049488E-2</v>
      </c>
      <c r="I330" s="178">
        <v>3.7211725338293394E-2</v>
      </c>
      <c r="J330" s="178" t="s">
        <v>590</v>
      </c>
    </row>
    <row r="331" spans="1:10" x14ac:dyDescent="0.45">
      <c r="A331" s="178" t="s">
        <v>8</v>
      </c>
      <c r="B331" s="178" t="s">
        <v>9</v>
      </c>
      <c r="C331" s="178">
        <v>2040</v>
      </c>
      <c r="D331" s="178" t="s">
        <v>336</v>
      </c>
      <c r="E331" s="178" t="s">
        <v>337</v>
      </c>
      <c r="F331" s="178" t="s">
        <v>15</v>
      </c>
      <c r="G331" s="178">
        <v>678</v>
      </c>
      <c r="H331" s="178">
        <v>3.3161312341690098E-2</v>
      </c>
      <c r="I331" s="178">
        <v>2.9489086478348577E-2</v>
      </c>
      <c r="J331" s="178" t="s">
        <v>590</v>
      </c>
    </row>
    <row r="332" spans="1:10" x14ac:dyDescent="0.45">
      <c r="A332" s="178" t="s">
        <v>8</v>
      </c>
      <c r="B332" s="178" t="s">
        <v>9</v>
      </c>
      <c r="C332" s="178">
        <v>2040</v>
      </c>
      <c r="D332" s="178" t="s">
        <v>336</v>
      </c>
      <c r="E332" s="178" t="s">
        <v>337</v>
      </c>
      <c r="F332" s="178" t="s">
        <v>15</v>
      </c>
      <c r="G332" s="178">
        <v>685</v>
      </c>
      <c r="H332" s="178">
        <v>8.0666999565439995E-4</v>
      </c>
      <c r="I332" s="178">
        <v>7.1734076794770468E-4</v>
      </c>
      <c r="J332" s="178" t="s">
        <v>590</v>
      </c>
    </row>
    <row r="333" spans="1:10" x14ac:dyDescent="0.45">
      <c r="A333" s="178" t="s">
        <v>8</v>
      </c>
      <c r="B333" s="178" t="s">
        <v>9</v>
      </c>
      <c r="C333" s="178">
        <v>2040</v>
      </c>
      <c r="D333" s="178" t="s">
        <v>336</v>
      </c>
      <c r="E333" s="178" t="s">
        <v>337</v>
      </c>
      <c r="F333" s="178" t="s">
        <v>15</v>
      </c>
      <c r="G333" s="178">
        <v>713</v>
      </c>
      <c r="H333" s="178">
        <v>0.42442780733108498</v>
      </c>
      <c r="I333" s="178">
        <v>0.37742741255952189</v>
      </c>
      <c r="J333" s="178" t="s">
        <v>590</v>
      </c>
    </row>
    <row r="334" spans="1:10" x14ac:dyDescent="0.45">
      <c r="A334" s="178" t="s">
        <v>8</v>
      </c>
      <c r="B334" s="178" t="s">
        <v>9</v>
      </c>
      <c r="C334" s="178">
        <v>2040</v>
      </c>
      <c r="D334" s="178" t="s">
        <v>336</v>
      </c>
      <c r="E334" s="178" t="s">
        <v>337</v>
      </c>
      <c r="F334" s="178" t="s">
        <v>15</v>
      </c>
      <c r="G334" s="178">
        <v>752</v>
      </c>
      <c r="H334" s="178">
        <v>1.24901281669736E-2</v>
      </c>
      <c r="I334" s="178">
        <v>1.1106993168617463E-2</v>
      </c>
      <c r="J334" s="178" t="s">
        <v>590</v>
      </c>
    </row>
    <row r="335" spans="1:10" x14ac:dyDescent="0.45">
      <c r="A335" s="178" t="s">
        <v>8</v>
      </c>
      <c r="B335" s="178" t="s">
        <v>9</v>
      </c>
      <c r="C335" s="178">
        <v>2040</v>
      </c>
      <c r="D335" s="178" t="s">
        <v>336</v>
      </c>
      <c r="E335" s="178" t="s">
        <v>337</v>
      </c>
      <c r="F335" s="178" t="s">
        <v>13</v>
      </c>
      <c r="G335" s="178">
        <v>811</v>
      </c>
      <c r="H335" s="178">
        <v>2.0949549507349998E-3</v>
      </c>
      <c r="I335" s="178">
        <v>1.8629632951166946E-3</v>
      </c>
      <c r="J335" s="178" t="s">
        <v>590</v>
      </c>
    </row>
    <row r="336" spans="1:10" x14ac:dyDescent="0.45">
      <c r="A336" s="178" t="s">
        <v>8</v>
      </c>
      <c r="B336" s="178" t="s">
        <v>9</v>
      </c>
      <c r="C336" s="178">
        <v>2040</v>
      </c>
      <c r="D336" s="178" t="s">
        <v>336</v>
      </c>
      <c r="E336" s="178" t="s">
        <v>337</v>
      </c>
      <c r="F336" s="178" t="s">
        <v>15</v>
      </c>
      <c r="G336" s="178">
        <v>901</v>
      </c>
      <c r="H336" s="178">
        <v>1.0521890362725E-3</v>
      </c>
      <c r="I336" s="178">
        <v>9.3567145843024332E-4</v>
      </c>
      <c r="J336" s="178" t="s">
        <v>590</v>
      </c>
    </row>
    <row r="337" spans="1:10" x14ac:dyDescent="0.45">
      <c r="A337" s="178" t="s">
        <v>8</v>
      </c>
      <c r="B337" s="178" t="s">
        <v>9</v>
      </c>
      <c r="C337" s="178">
        <v>2040</v>
      </c>
      <c r="D337" s="178" t="s">
        <v>336</v>
      </c>
      <c r="E337" s="178" t="s">
        <v>337</v>
      </c>
      <c r="F337" s="178" t="s">
        <v>13</v>
      </c>
      <c r="G337" s="178">
        <v>932</v>
      </c>
      <c r="H337" s="178">
        <v>9.1670611873268994E-3</v>
      </c>
      <c r="I337" s="178">
        <v>8.1519168276564715E-3</v>
      </c>
      <c r="J337" s="178" t="s">
        <v>590</v>
      </c>
    </row>
    <row r="338" spans="1:10" x14ac:dyDescent="0.45">
      <c r="A338" s="178" t="s">
        <v>8</v>
      </c>
      <c r="B338" s="178" t="s">
        <v>9</v>
      </c>
      <c r="C338" s="178">
        <v>2040</v>
      </c>
      <c r="D338" s="178" t="s">
        <v>336</v>
      </c>
      <c r="E338" s="178" t="s">
        <v>337</v>
      </c>
      <c r="F338" s="178" t="s">
        <v>13</v>
      </c>
      <c r="G338" s="178">
        <v>961</v>
      </c>
      <c r="H338" s="178">
        <v>1.24950418248773E-2</v>
      </c>
      <c r="I338" s="178">
        <v>1.1111362696619076E-2</v>
      </c>
      <c r="J338" s="178" t="s">
        <v>590</v>
      </c>
    </row>
    <row r="339" spans="1:10" x14ac:dyDescent="0.45">
      <c r="A339" s="178" t="s">
        <v>8</v>
      </c>
      <c r="B339" s="178" t="s">
        <v>9</v>
      </c>
      <c r="C339" s="178">
        <v>2040</v>
      </c>
      <c r="D339" s="178" t="s">
        <v>336</v>
      </c>
      <c r="E339" s="178" t="s">
        <v>337</v>
      </c>
      <c r="F339" s="178" t="s">
        <v>15</v>
      </c>
      <c r="G339" s="178">
        <v>1048</v>
      </c>
      <c r="H339" s="178">
        <v>2.6491700555199998E-4</v>
      </c>
      <c r="I339" s="178">
        <v>2.3558055862845636E-4</v>
      </c>
      <c r="J339" s="178" t="s">
        <v>590</v>
      </c>
    </row>
    <row r="340" spans="1:10" x14ac:dyDescent="0.45">
      <c r="A340" s="178" t="s">
        <v>8</v>
      </c>
      <c r="B340" s="178" t="s">
        <v>9</v>
      </c>
      <c r="C340" s="178">
        <v>2040</v>
      </c>
      <c r="D340" s="178" t="s">
        <v>336</v>
      </c>
      <c r="E340" s="178" t="s">
        <v>337</v>
      </c>
      <c r="F340" s="178" t="s">
        <v>15</v>
      </c>
      <c r="G340" s="178">
        <v>1259</v>
      </c>
      <c r="H340" s="178">
        <v>6.9567956030368805E-2</v>
      </c>
      <c r="I340" s="178">
        <v>6.1864121973314541E-2</v>
      </c>
      <c r="J340" s="178" t="s">
        <v>590</v>
      </c>
    </row>
    <row r="341" spans="1:10" x14ac:dyDescent="0.45">
      <c r="A341" s="178" t="s">
        <v>8</v>
      </c>
      <c r="B341" s="178" t="s">
        <v>9</v>
      </c>
      <c r="C341" s="178">
        <v>2040</v>
      </c>
      <c r="D341" s="178" t="s">
        <v>336</v>
      </c>
      <c r="E341" s="178" t="s">
        <v>337</v>
      </c>
      <c r="F341" s="178" t="s">
        <v>13</v>
      </c>
      <c r="G341" s="178">
        <v>1363</v>
      </c>
      <c r="H341" s="178">
        <v>3.5489699803289997E-4</v>
      </c>
      <c r="I341" s="178">
        <v>3.1559632375408888E-4</v>
      </c>
      <c r="J341" s="178" t="s">
        <v>590</v>
      </c>
    </row>
    <row r="342" spans="1:10" x14ac:dyDescent="0.45">
      <c r="A342" s="178" t="s">
        <v>8</v>
      </c>
      <c r="B342" s="178" t="s">
        <v>9</v>
      </c>
      <c r="C342" s="178">
        <v>2040</v>
      </c>
      <c r="D342" s="178" t="s">
        <v>336</v>
      </c>
      <c r="E342" s="178" t="s">
        <v>337</v>
      </c>
      <c r="F342" s="178" t="s">
        <v>13</v>
      </c>
      <c r="G342" s="178">
        <v>1408</v>
      </c>
      <c r="H342" s="178">
        <v>2.9180532321333899E-2</v>
      </c>
      <c r="I342" s="178">
        <v>2.5949131091119071E-2</v>
      </c>
      <c r="J342" s="178" t="s">
        <v>590</v>
      </c>
    </row>
    <row r="343" spans="1:10" x14ac:dyDescent="0.45">
      <c r="A343" s="178" t="s">
        <v>8</v>
      </c>
      <c r="B343" s="178" t="s">
        <v>9</v>
      </c>
      <c r="C343" s="178">
        <v>2040</v>
      </c>
      <c r="D343" s="178" t="s">
        <v>336</v>
      </c>
      <c r="E343" s="178" t="s">
        <v>337</v>
      </c>
      <c r="F343" s="178" t="s">
        <v>15</v>
      </c>
      <c r="G343" s="178">
        <v>1459</v>
      </c>
      <c r="H343" s="178">
        <v>5.9316898696124996E-3</v>
      </c>
      <c r="I343" s="178">
        <v>5.2748248840513842E-3</v>
      </c>
      <c r="J343" s="178" t="s">
        <v>590</v>
      </c>
    </row>
    <row r="344" spans="1:10" x14ac:dyDescent="0.45">
      <c r="A344" s="178" t="s">
        <v>8</v>
      </c>
      <c r="B344" s="178" t="s">
        <v>9</v>
      </c>
      <c r="C344" s="178">
        <v>2040</v>
      </c>
      <c r="D344" s="178" t="s">
        <v>336</v>
      </c>
      <c r="E344" s="178" t="s">
        <v>337</v>
      </c>
      <c r="F344" s="178" t="s">
        <v>15</v>
      </c>
      <c r="G344" s="178">
        <v>100000</v>
      </c>
      <c r="H344" s="1">
        <v>9.9999999999999998E-13</v>
      </c>
      <c r="I344" s="178">
        <v>8.8926174496644289E-13</v>
      </c>
      <c r="J344" s="178" t="s">
        <v>590</v>
      </c>
    </row>
    <row r="345" spans="1:10" x14ac:dyDescent="0.45">
      <c r="A345" s="178" t="s">
        <v>8</v>
      </c>
      <c r="B345" s="178" t="s">
        <v>9</v>
      </c>
      <c r="C345" s="178">
        <v>2045</v>
      </c>
      <c r="D345" s="178" t="s">
        <v>336</v>
      </c>
      <c r="E345" s="178" t="s">
        <v>337</v>
      </c>
      <c r="F345" s="178" t="s">
        <v>11</v>
      </c>
      <c r="G345" s="178">
        <v>-100000</v>
      </c>
      <c r="H345" s="178">
        <v>0</v>
      </c>
      <c r="I345" s="178">
        <v>0</v>
      </c>
      <c r="J345" s="178" t="s">
        <v>590</v>
      </c>
    </row>
    <row r="346" spans="1:10" x14ac:dyDescent="0.45">
      <c r="A346" s="178" t="s">
        <v>8</v>
      </c>
      <c r="B346" s="178" t="s">
        <v>9</v>
      </c>
      <c r="C346" s="178">
        <v>2045</v>
      </c>
      <c r="D346" s="178" t="s">
        <v>336</v>
      </c>
      <c r="E346" s="178" t="s">
        <v>337</v>
      </c>
      <c r="F346" s="178" t="s">
        <v>11</v>
      </c>
      <c r="G346" s="178">
        <v>-8039</v>
      </c>
      <c r="H346" s="178">
        <v>1.346549979644E-4</v>
      </c>
      <c r="I346" s="178">
        <v>1.1974353845827517E-4</v>
      </c>
      <c r="J346" s="178" t="s">
        <v>590</v>
      </c>
    </row>
    <row r="347" spans="1:10" x14ac:dyDescent="0.45">
      <c r="A347" s="178" t="s">
        <v>8</v>
      </c>
      <c r="B347" s="178" t="s">
        <v>9</v>
      </c>
      <c r="C347" s="178">
        <v>2045</v>
      </c>
      <c r="D347" s="178" t="s">
        <v>336</v>
      </c>
      <c r="E347" s="178" t="s">
        <v>337</v>
      </c>
      <c r="F347" s="178" t="s">
        <v>11</v>
      </c>
      <c r="G347" s="178">
        <v>-8039</v>
      </c>
      <c r="H347" s="178">
        <v>0</v>
      </c>
      <c r="I347" s="178">
        <v>0</v>
      </c>
      <c r="J347" s="178" t="s">
        <v>590</v>
      </c>
    </row>
    <row r="348" spans="1:10" x14ac:dyDescent="0.45">
      <c r="A348" s="178" t="s">
        <v>8</v>
      </c>
      <c r="B348" s="178" t="s">
        <v>9</v>
      </c>
      <c r="C348" s="178">
        <v>2045</v>
      </c>
      <c r="D348" s="178" t="s">
        <v>336</v>
      </c>
      <c r="E348" s="178" t="s">
        <v>337</v>
      </c>
      <c r="F348" s="178" t="s">
        <v>12</v>
      </c>
      <c r="G348" s="178">
        <v>-1807</v>
      </c>
      <c r="H348" s="178">
        <v>1.31759205833077E-2</v>
      </c>
      <c r="I348" s="178">
        <v>1.1716842129451477E-2</v>
      </c>
      <c r="J348" s="178" t="s">
        <v>590</v>
      </c>
    </row>
    <row r="349" spans="1:10" x14ac:dyDescent="0.45">
      <c r="A349" s="178" t="s">
        <v>8</v>
      </c>
      <c r="B349" s="178" t="s">
        <v>9</v>
      </c>
      <c r="C349" s="178">
        <v>2045</v>
      </c>
      <c r="D349" s="178" t="s">
        <v>336</v>
      </c>
      <c r="E349" s="178" t="s">
        <v>337</v>
      </c>
      <c r="F349" s="178" t="s">
        <v>13</v>
      </c>
      <c r="G349" s="178">
        <v>-1306</v>
      </c>
      <c r="H349" s="178">
        <v>4.7026881948112999E-3</v>
      </c>
      <c r="I349" s="178">
        <v>4.1819207101509879E-3</v>
      </c>
      <c r="J349" s="178" t="s">
        <v>590</v>
      </c>
    </row>
    <row r="350" spans="1:10" x14ac:dyDescent="0.45">
      <c r="A350" s="178" t="s">
        <v>8</v>
      </c>
      <c r="B350" s="178" t="s">
        <v>9</v>
      </c>
      <c r="C350" s="178">
        <v>2045</v>
      </c>
      <c r="D350" s="178" t="s">
        <v>336</v>
      </c>
      <c r="E350" s="178" t="s">
        <v>337</v>
      </c>
      <c r="F350" s="178" t="s">
        <v>12</v>
      </c>
      <c r="G350" s="178">
        <v>-1128</v>
      </c>
      <c r="H350" s="178">
        <v>0.28948664665222101</v>
      </c>
      <c r="I350" s="178">
        <v>0.25742940054643815</v>
      </c>
      <c r="J350" s="178" t="s">
        <v>590</v>
      </c>
    </row>
    <row r="351" spans="1:10" x14ac:dyDescent="0.45">
      <c r="A351" s="178" t="s">
        <v>8</v>
      </c>
      <c r="B351" s="178" t="s">
        <v>9</v>
      </c>
      <c r="C351" s="178">
        <v>2045</v>
      </c>
      <c r="D351" s="178" t="s">
        <v>336</v>
      </c>
      <c r="E351" s="178" t="s">
        <v>337</v>
      </c>
      <c r="F351" s="178" t="s">
        <v>12</v>
      </c>
      <c r="G351" s="178">
        <v>-990</v>
      </c>
      <c r="H351" s="178">
        <v>4.8895418643951402E-2</v>
      </c>
      <c r="I351" s="178">
        <v>4.348082530418497E-2</v>
      </c>
      <c r="J351" s="178" t="s">
        <v>590</v>
      </c>
    </row>
    <row r="352" spans="1:10" x14ac:dyDescent="0.45">
      <c r="A352" s="178" t="s">
        <v>8</v>
      </c>
      <c r="B352" s="178" t="s">
        <v>9</v>
      </c>
      <c r="C352" s="178">
        <v>2045</v>
      </c>
      <c r="D352" s="178" t="s">
        <v>336</v>
      </c>
      <c r="E352" s="178" t="s">
        <v>337</v>
      </c>
      <c r="F352" s="178" t="s">
        <v>14</v>
      </c>
      <c r="G352" s="178">
        <v>-966</v>
      </c>
      <c r="H352" s="178">
        <v>1.35625004768371</v>
      </c>
      <c r="I352" s="178">
        <v>1.2060612840140374</v>
      </c>
      <c r="J352" s="178" t="s">
        <v>590</v>
      </c>
    </row>
    <row r="353" spans="1:10" x14ac:dyDescent="0.45">
      <c r="A353" s="178" t="s">
        <v>8</v>
      </c>
      <c r="B353" s="178" t="s">
        <v>9</v>
      </c>
      <c r="C353" s="178">
        <v>2045</v>
      </c>
      <c r="D353" s="178" t="s">
        <v>336</v>
      </c>
      <c r="E353" s="178" t="s">
        <v>337</v>
      </c>
      <c r="F353" s="178" t="s">
        <v>12</v>
      </c>
      <c r="G353" s="178">
        <v>-959</v>
      </c>
      <c r="H353" s="178">
        <v>4.90301884710789E-2</v>
      </c>
      <c r="I353" s="178">
        <v>4.3600670955825198E-2</v>
      </c>
      <c r="J353" s="178" t="s">
        <v>590</v>
      </c>
    </row>
    <row r="354" spans="1:10" x14ac:dyDescent="0.45">
      <c r="A354" s="178" t="s">
        <v>8</v>
      </c>
      <c r="B354" s="178" t="s">
        <v>9</v>
      </c>
      <c r="C354" s="178">
        <v>2045</v>
      </c>
      <c r="D354" s="178" t="s">
        <v>336</v>
      </c>
      <c r="E354" s="178" t="s">
        <v>337</v>
      </c>
      <c r="F354" s="178" t="s">
        <v>13</v>
      </c>
      <c r="G354" s="178">
        <v>-943</v>
      </c>
      <c r="H354" s="178">
        <v>0.176112174987793</v>
      </c>
      <c r="I354" s="178">
        <v>0.15660982003948035</v>
      </c>
      <c r="J354" s="178" t="s">
        <v>590</v>
      </c>
    </row>
    <row r="355" spans="1:10" x14ac:dyDescent="0.45">
      <c r="A355" s="178" t="s">
        <v>8</v>
      </c>
      <c r="B355" s="178" t="s">
        <v>9</v>
      </c>
      <c r="C355" s="178">
        <v>2045</v>
      </c>
      <c r="D355" s="178" t="s">
        <v>336</v>
      </c>
      <c r="E355" s="178" t="s">
        <v>337</v>
      </c>
      <c r="F355" s="178" t="s">
        <v>14</v>
      </c>
      <c r="G355" s="178">
        <v>-863</v>
      </c>
      <c r="H355" s="178">
        <v>0.77140825986862105</v>
      </c>
      <c r="I355" s="178">
        <v>0.68598385525229721</v>
      </c>
      <c r="J355" s="178" t="s">
        <v>590</v>
      </c>
    </row>
    <row r="356" spans="1:10" x14ac:dyDescent="0.45">
      <c r="A356" s="178" t="s">
        <v>8</v>
      </c>
      <c r="B356" s="178" t="s">
        <v>9</v>
      </c>
      <c r="C356" s="178">
        <v>2045</v>
      </c>
      <c r="D356" s="178" t="s">
        <v>336</v>
      </c>
      <c r="E356" s="178" t="s">
        <v>337</v>
      </c>
      <c r="F356" s="178" t="s">
        <v>12</v>
      </c>
      <c r="G356" s="178">
        <v>-799</v>
      </c>
      <c r="H356" s="178">
        <v>1.22533049434423E-2</v>
      </c>
      <c r="I356" s="178">
        <v>1.0896395335611441E-2</v>
      </c>
      <c r="J356" s="178" t="s">
        <v>590</v>
      </c>
    </row>
    <row r="357" spans="1:10" x14ac:dyDescent="0.45">
      <c r="A357" s="178" t="s">
        <v>8</v>
      </c>
      <c r="B357" s="178" t="s">
        <v>9</v>
      </c>
      <c r="C357" s="178">
        <v>2045</v>
      </c>
      <c r="D357" s="178" t="s">
        <v>336</v>
      </c>
      <c r="E357" s="178" t="s">
        <v>337</v>
      </c>
      <c r="F357" s="178" t="s">
        <v>14</v>
      </c>
      <c r="G357" s="178">
        <v>-665</v>
      </c>
      <c r="H357" s="178">
        <v>3.79655621945858E-2</v>
      </c>
      <c r="I357" s="178">
        <v>3.3761322085789386E-2</v>
      </c>
      <c r="J357" s="178" t="s">
        <v>590</v>
      </c>
    </row>
    <row r="358" spans="1:10" x14ac:dyDescent="0.45">
      <c r="A358" s="178" t="s">
        <v>8</v>
      </c>
      <c r="B358" s="178" t="s">
        <v>9</v>
      </c>
      <c r="C358" s="178">
        <v>2045</v>
      </c>
      <c r="D358" s="178" t="s">
        <v>336</v>
      </c>
      <c r="E358" s="178" t="s">
        <v>337</v>
      </c>
      <c r="F358" s="178" t="s">
        <v>12</v>
      </c>
      <c r="G358" s="178">
        <v>-632</v>
      </c>
      <c r="H358" s="178">
        <v>4.6203830279409998E-3</v>
      </c>
      <c r="I358" s="178">
        <v>4.1087298738401506E-3</v>
      </c>
      <c r="J358" s="178" t="s">
        <v>590</v>
      </c>
    </row>
    <row r="359" spans="1:10" x14ac:dyDescent="0.45">
      <c r="A359" s="178" t="s">
        <v>8</v>
      </c>
      <c r="B359" s="178" t="s">
        <v>9</v>
      </c>
      <c r="C359" s="178">
        <v>2045</v>
      </c>
      <c r="D359" s="178" t="s">
        <v>336</v>
      </c>
      <c r="E359" s="178" t="s">
        <v>337</v>
      </c>
      <c r="F359" s="178" t="s">
        <v>12</v>
      </c>
      <c r="G359" s="178">
        <v>-501</v>
      </c>
      <c r="H359" s="178">
        <v>2.3066544905304898E-2</v>
      </c>
      <c r="I359" s="178">
        <v>2.0512195972838248E-2</v>
      </c>
      <c r="J359" s="178" t="s">
        <v>590</v>
      </c>
    </row>
    <row r="360" spans="1:10" x14ac:dyDescent="0.45">
      <c r="A360" s="178" t="s">
        <v>8</v>
      </c>
      <c r="B360" s="178" t="s">
        <v>9</v>
      </c>
      <c r="C360" s="178">
        <v>2045</v>
      </c>
      <c r="D360" s="178" t="s">
        <v>336</v>
      </c>
      <c r="E360" s="178" t="s">
        <v>337</v>
      </c>
      <c r="F360" s="178" t="s">
        <v>14</v>
      </c>
      <c r="G360" s="178">
        <v>-370</v>
      </c>
      <c r="H360" s="178">
        <v>0.29662075638771002</v>
      </c>
      <c r="I360" s="178">
        <v>0.26377349141860118</v>
      </c>
      <c r="J360" s="178" t="s">
        <v>590</v>
      </c>
    </row>
    <row r="361" spans="1:10" x14ac:dyDescent="0.45">
      <c r="A361" s="178" t="s">
        <v>8</v>
      </c>
      <c r="B361" s="178" t="s">
        <v>9</v>
      </c>
      <c r="C361" s="178">
        <v>2045</v>
      </c>
      <c r="D361" s="178" t="s">
        <v>336</v>
      </c>
      <c r="E361" s="178" t="s">
        <v>337</v>
      </c>
      <c r="F361" s="178" t="s">
        <v>12</v>
      </c>
      <c r="G361" s="178">
        <v>-351</v>
      </c>
      <c r="H361" s="178">
        <v>4.7253579832613E-3</v>
      </c>
      <c r="I361" s="178">
        <v>4.2020800857860557E-3</v>
      </c>
      <c r="J361" s="178" t="s">
        <v>590</v>
      </c>
    </row>
    <row r="362" spans="1:10" x14ac:dyDescent="0.45">
      <c r="A362" s="178" t="s">
        <v>8</v>
      </c>
      <c r="B362" s="178" t="s">
        <v>9</v>
      </c>
      <c r="C362" s="178">
        <v>2045</v>
      </c>
      <c r="D362" s="178" t="s">
        <v>336</v>
      </c>
      <c r="E362" s="178" t="s">
        <v>337</v>
      </c>
      <c r="F362" s="178" t="s">
        <v>14</v>
      </c>
      <c r="G362" s="178">
        <v>-300</v>
      </c>
      <c r="H362" s="178">
        <v>0.40442743897437999</v>
      </c>
      <c r="I362" s="178">
        <v>0.35964185009466676</v>
      </c>
      <c r="J362" s="178" t="s">
        <v>590</v>
      </c>
    </row>
    <row r="363" spans="1:10" x14ac:dyDescent="0.45">
      <c r="A363" s="178" t="s">
        <v>8</v>
      </c>
      <c r="B363" s="178" t="s">
        <v>9</v>
      </c>
      <c r="C363" s="178">
        <v>2045</v>
      </c>
      <c r="D363" s="178" t="s">
        <v>336</v>
      </c>
      <c r="E363" s="178" t="s">
        <v>337</v>
      </c>
      <c r="F363" s="178" t="s">
        <v>12</v>
      </c>
      <c r="G363" s="178">
        <v>-255</v>
      </c>
      <c r="H363" s="178">
        <v>5.8031000662599999E-4</v>
      </c>
      <c r="I363" s="178">
        <v>5.1604748911372484E-4</v>
      </c>
      <c r="J363" s="178" t="s">
        <v>590</v>
      </c>
    </row>
    <row r="364" spans="1:10" x14ac:dyDescent="0.45">
      <c r="A364" s="178" t="s">
        <v>8</v>
      </c>
      <c r="B364" s="178" t="s">
        <v>9</v>
      </c>
      <c r="C364" s="178">
        <v>2045</v>
      </c>
      <c r="D364" s="178" t="s">
        <v>336</v>
      </c>
      <c r="E364" s="178" t="s">
        <v>337</v>
      </c>
      <c r="F364" s="178" t="s">
        <v>14</v>
      </c>
      <c r="G364" s="178">
        <v>-230</v>
      </c>
      <c r="H364" s="178">
        <v>1.8331231549382199E-2</v>
      </c>
      <c r="I364" s="178">
        <v>1.6301262954987527E-2</v>
      </c>
      <c r="J364" s="178" t="s">
        <v>590</v>
      </c>
    </row>
    <row r="365" spans="1:10" x14ac:dyDescent="0.45">
      <c r="A365" s="178" t="s">
        <v>8</v>
      </c>
      <c r="B365" s="178" t="s">
        <v>9</v>
      </c>
      <c r="C365" s="178">
        <v>2045</v>
      </c>
      <c r="D365" s="178" t="s">
        <v>336</v>
      </c>
      <c r="E365" s="178" t="s">
        <v>337</v>
      </c>
      <c r="F365" s="178" t="s">
        <v>14</v>
      </c>
      <c r="G365" s="178">
        <v>-206</v>
      </c>
      <c r="H365" s="178">
        <v>7.9165734350680993E-3</v>
      </c>
      <c r="I365" s="178">
        <v>7.0399059070236454E-3</v>
      </c>
      <c r="J365" s="178" t="s">
        <v>590</v>
      </c>
    </row>
    <row r="366" spans="1:10" x14ac:dyDescent="0.45">
      <c r="A366" s="178" t="s">
        <v>8</v>
      </c>
      <c r="B366" s="178" t="s">
        <v>9</v>
      </c>
      <c r="C366" s="178">
        <v>2045</v>
      </c>
      <c r="D366" s="178" t="s">
        <v>336</v>
      </c>
      <c r="E366" s="178" t="s">
        <v>337</v>
      </c>
      <c r="F366" s="178" t="s">
        <v>14</v>
      </c>
      <c r="G366" s="178">
        <v>-151</v>
      </c>
      <c r="H366" s="178">
        <v>9.5537275075912503E-2</v>
      </c>
      <c r="I366" s="178">
        <v>8.4957643943345013E-2</v>
      </c>
      <c r="J366" s="178" t="s">
        <v>590</v>
      </c>
    </row>
    <row r="367" spans="1:10" x14ac:dyDescent="0.45">
      <c r="A367" s="178" t="s">
        <v>8</v>
      </c>
      <c r="B367" s="178" t="s">
        <v>9</v>
      </c>
      <c r="C367" s="178">
        <v>2045</v>
      </c>
      <c r="D367" s="178" t="s">
        <v>336</v>
      </c>
      <c r="E367" s="178" t="s">
        <v>337</v>
      </c>
      <c r="F367" s="178" t="s">
        <v>14</v>
      </c>
      <c r="G367" s="178">
        <v>-136</v>
      </c>
      <c r="H367" s="178">
        <v>5.8243838138877999E-3</v>
      </c>
      <c r="I367" s="178">
        <v>5.1794017136921706E-3</v>
      </c>
      <c r="J367" s="178" t="s">
        <v>590</v>
      </c>
    </row>
    <row r="368" spans="1:10" x14ac:dyDescent="0.45">
      <c r="A368" s="178" t="s">
        <v>8</v>
      </c>
      <c r="B368" s="178" t="s">
        <v>9</v>
      </c>
      <c r="C368" s="178">
        <v>2045</v>
      </c>
      <c r="D368" s="178" t="s">
        <v>336</v>
      </c>
      <c r="E368" s="178" t="s">
        <v>337</v>
      </c>
      <c r="F368" s="178" t="s">
        <v>12</v>
      </c>
      <c r="G368" s="178">
        <v>-123</v>
      </c>
      <c r="H368" s="178">
        <v>2.5954699958670002E-4</v>
      </c>
      <c r="I368" s="178">
        <v>2.308052177532735E-4</v>
      </c>
      <c r="J368" s="178" t="s">
        <v>590</v>
      </c>
    </row>
    <row r="369" spans="1:10" x14ac:dyDescent="0.45">
      <c r="A369" s="178" t="s">
        <v>8</v>
      </c>
      <c r="B369" s="178" t="s">
        <v>9</v>
      </c>
      <c r="C369" s="178">
        <v>2045</v>
      </c>
      <c r="D369" s="178" t="s">
        <v>336</v>
      </c>
      <c r="E369" s="178" t="s">
        <v>337</v>
      </c>
      <c r="F369" s="178" t="s">
        <v>14</v>
      </c>
      <c r="G369" s="178">
        <v>-78</v>
      </c>
      <c r="H369" s="178">
        <v>7.0847414433956105E-2</v>
      </c>
      <c r="I369" s="178">
        <v>6.3001895385900564E-2</v>
      </c>
      <c r="J369" s="178" t="s">
        <v>590</v>
      </c>
    </row>
    <row r="370" spans="1:10" x14ac:dyDescent="0.45">
      <c r="A370" s="178" t="s">
        <v>8</v>
      </c>
      <c r="B370" s="178" t="s">
        <v>9</v>
      </c>
      <c r="C370" s="178">
        <v>2045</v>
      </c>
      <c r="D370" s="178" t="s">
        <v>336</v>
      </c>
      <c r="E370" s="178" t="s">
        <v>337</v>
      </c>
      <c r="F370" s="178" t="s">
        <v>14</v>
      </c>
      <c r="G370" s="178">
        <v>-73</v>
      </c>
      <c r="H370" s="178">
        <v>5.07843308150768E-2</v>
      </c>
      <c r="I370" s="178">
        <v>4.5160562637568298E-2</v>
      </c>
      <c r="J370" s="178" t="s">
        <v>590</v>
      </c>
    </row>
    <row r="371" spans="1:10" x14ac:dyDescent="0.45">
      <c r="A371" s="178" t="s">
        <v>8</v>
      </c>
      <c r="B371" s="178" t="s">
        <v>9</v>
      </c>
      <c r="C371" s="178">
        <v>2045</v>
      </c>
      <c r="D371" s="178" t="s">
        <v>336</v>
      </c>
      <c r="E371" s="178" t="s">
        <v>337</v>
      </c>
      <c r="F371" s="178" t="s">
        <v>13</v>
      </c>
      <c r="G371" s="178">
        <v>0</v>
      </c>
      <c r="H371" s="178">
        <v>4.3854079246520996</v>
      </c>
      <c r="I371" s="178">
        <v>3.899775503465793</v>
      </c>
      <c r="J371" s="178" t="s">
        <v>590</v>
      </c>
    </row>
    <row r="372" spans="1:10" x14ac:dyDescent="0.45">
      <c r="A372" s="178" t="s">
        <v>8</v>
      </c>
      <c r="B372" s="178" t="s">
        <v>9</v>
      </c>
      <c r="C372" s="178">
        <v>2045</v>
      </c>
      <c r="D372" s="178" t="s">
        <v>336</v>
      </c>
      <c r="E372" s="178" t="s">
        <v>337</v>
      </c>
      <c r="F372" s="178" t="s">
        <v>14</v>
      </c>
      <c r="G372" s="178">
        <v>101</v>
      </c>
      <c r="H372" s="178">
        <v>1.40859000384808E-2</v>
      </c>
      <c r="I372" s="178">
        <v>1.2526052047642322E-2</v>
      </c>
      <c r="J372" s="178" t="s">
        <v>590</v>
      </c>
    </row>
    <row r="373" spans="1:10" x14ac:dyDescent="0.45">
      <c r="A373" s="178" t="s">
        <v>8</v>
      </c>
      <c r="B373" s="178" t="s">
        <v>9</v>
      </c>
      <c r="C373" s="178">
        <v>2045</v>
      </c>
      <c r="D373" s="178" t="s">
        <v>336</v>
      </c>
      <c r="E373" s="178" t="s">
        <v>337</v>
      </c>
      <c r="F373" s="178" t="s">
        <v>14</v>
      </c>
      <c r="G373" s="178">
        <v>213</v>
      </c>
      <c r="H373" s="178">
        <v>7.7926198719070001E-4</v>
      </c>
      <c r="I373" s="178">
        <v>6.9296787451521985E-4</v>
      </c>
      <c r="J373" s="178" t="s">
        <v>590</v>
      </c>
    </row>
    <row r="374" spans="1:10" x14ac:dyDescent="0.45">
      <c r="A374" s="178" t="s">
        <v>8</v>
      </c>
      <c r="B374" s="178" t="s">
        <v>9</v>
      </c>
      <c r="C374" s="178">
        <v>2045</v>
      </c>
      <c r="D374" s="178" t="s">
        <v>336</v>
      </c>
      <c r="E374" s="178" t="s">
        <v>337</v>
      </c>
      <c r="F374" s="178" t="s">
        <v>14</v>
      </c>
      <c r="G374" s="178">
        <v>220</v>
      </c>
      <c r="H374" s="178">
        <v>2.0747790113091E-3</v>
      </c>
      <c r="I374" s="178">
        <v>1.8450216040164817E-3</v>
      </c>
      <c r="J374" s="178" t="s">
        <v>590</v>
      </c>
    </row>
    <row r="375" spans="1:10" x14ac:dyDescent="0.45">
      <c r="A375" s="178" t="s">
        <v>8</v>
      </c>
      <c r="B375" s="178" t="s">
        <v>9</v>
      </c>
      <c r="C375" s="178">
        <v>2045</v>
      </c>
      <c r="D375" s="178" t="s">
        <v>336</v>
      </c>
      <c r="E375" s="178" t="s">
        <v>337</v>
      </c>
      <c r="F375" s="178" t="s">
        <v>13</v>
      </c>
      <c r="G375" s="178">
        <v>228</v>
      </c>
      <c r="H375" s="178">
        <v>0.448643028736114</v>
      </c>
      <c r="I375" s="178">
        <v>0.39896108260090674</v>
      </c>
      <c r="J375" s="178" t="s">
        <v>590</v>
      </c>
    </row>
    <row r="376" spans="1:10" x14ac:dyDescent="0.45">
      <c r="A376" s="178" t="s">
        <v>8</v>
      </c>
      <c r="B376" s="178" t="s">
        <v>9</v>
      </c>
      <c r="C376" s="178">
        <v>2045</v>
      </c>
      <c r="D376" s="178" t="s">
        <v>336</v>
      </c>
      <c r="E376" s="178" t="s">
        <v>337</v>
      </c>
      <c r="F376" s="178" t="s">
        <v>13</v>
      </c>
      <c r="G376" s="178">
        <v>232</v>
      </c>
      <c r="H376" s="178">
        <v>0.13402263820171301</v>
      </c>
      <c r="I376" s="178">
        <v>0.11918120511226156</v>
      </c>
      <c r="J376" s="178" t="s">
        <v>590</v>
      </c>
    </row>
    <row r="377" spans="1:10" x14ac:dyDescent="0.45">
      <c r="A377" s="178" t="s">
        <v>8</v>
      </c>
      <c r="B377" s="178" t="s">
        <v>9</v>
      </c>
      <c r="C377" s="178">
        <v>2045</v>
      </c>
      <c r="D377" s="178" t="s">
        <v>336</v>
      </c>
      <c r="E377" s="178" t="s">
        <v>337</v>
      </c>
      <c r="F377" s="178" t="s">
        <v>13</v>
      </c>
      <c r="G377" s="178">
        <v>247</v>
      </c>
      <c r="H377" s="178">
        <v>0.48234999179839999</v>
      </c>
      <c r="I377" s="178">
        <v>0.42893539539119463</v>
      </c>
      <c r="J377" s="178" t="s">
        <v>590</v>
      </c>
    </row>
    <row r="378" spans="1:10" x14ac:dyDescent="0.45">
      <c r="A378" s="178" t="s">
        <v>8</v>
      </c>
      <c r="B378" s="178" t="s">
        <v>9</v>
      </c>
      <c r="C378" s="178">
        <v>2045</v>
      </c>
      <c r="D378" s="178" t="s">
        <v>336</v>
      </c>
      <c r="E378" s="178" t="s">
        <v>337</v>
      </c>
      <c r="F378" s="178" t="s">
        <v>13</v>
      </c>
      <c r="G378" s="178">
        <v>276</v>
      </c>
      <c r="H378" s="178">
        <v>2.72706244140863E-2</v>
      </c>
      <c r="I378" s="178">
        <v>2.4250723052794864E-2</v>
      </c>
      <c r="J378" s="178" t="s">
        <v>590</v>
      </c>
    </row>
    <row r="379" spans="1:10" x14ac:dyDescent="0.45">
      <c r="A379" s="178" t="s">
        <v>8</v>
      </c>
      <c r="B379" s="178" t="s">
        <v>9</v>
      </c>
      <c r="C379" s="178">
        <v>2045</v>
      </c>
      <c r="D379" s="178" t="s">
        <v>336</v>
      </c>
      <c r="E379" s="178" t="s">
        <v>337</v>
      </c>
      <c r="F379" s="178" t="s">
        <v>13</v>
      </c>
      <c r="G379" s="178">
        <v>286</v>
      </c>
      <c r="H379" s="178">
        <v>0.160914257168769</v>
      </c>
      <c r="I379" s="178">
        <v>0.14309489311987847</v>
      </c>
      <c r="J379" s="178" t="s">
        <v>590</v>
      </c>
    </row>
    <row r="380" spans="1:10" x14ac:dyDescent="0.45">
      <c r="A380" s="178" t="s">
        <v>8</v>
      </c>
      <c r="B380" s="178" t="s">
        <v>9</v>
      </c>
      <c r="C380" s="178">
        <v>2045</v>
      </c>
      <c r="D380" s="178" t="s">
        <v>336</v>
      </c>
      <c r="E380" s="178" t="s">
        <v>337</v>
      </c>
      <c r="F380" s="178" t="s">
        <v>12</v>
      </c>
      <c r="G380" s="178">
        <v>335</v>
      </c>
      <c r="H380" s="178">
        <v>0.16810655593872001</v>
      </c>
      <c r="I380" s="178">
        <v>0.1494907292743651</v>
      </c>
      <c r="J380" s="178" t="s">
        <v>590</v>
      </c>
    </row>
    <row r="381" spans="1:10" x14ac:dyDescent="0.45">
      <c r="A381" s="178" t="s">
        <v>8</v>
      </c>
      <c r="B381" s="178" t="s">
        <v>9</v>
      </c>
      <c r="C381" s="178">
        <v>2045</v>
      </c>
      <c r="D381" s="178" t="s">
        <v>336</v>
      </c>
      <c r="E381" s="178" t="s">
        <v>337</v>
      </c>
      <c r="F381" s="178" t="s">
        <v>15</v>
      </c>
      <c r="G381" s="178">
        <v>441</v>
      </c>
      <c r="H381" s="178">
        <v>6.5649268217384997E-3</v>
      </c>
      <c r="I381" s="178">
        <v>5.8379382810761823E-3</v>
      </c>
      <c r="J381" s="178" t="s">
        <v>590</v>
      </c>
    </row>
    <row r="382" spans="1:10" x14ac:dyDescent="0.45">
      <c r="A382" s="178" t="s">
        <v>8</v>
      </c>
      <c r="B382" s="178" t="s">
        <v>9</v>
      </c>
      <c r="C382" s="178">
        <v>2045</v>
      </c>
      <c r="D382" s="178" t="s">
        <v>336</v>
      </c>
      <c r="E382" s="178" t="s">
        <v>337</v>
      </c>
      <c r="F382" s="178" t="s">
        <v>12</v>
      </c>
      <c r="G382" s="178">
        <v>523</v>
      </c>
      <c r="H382" s="178">
        <v>4.1731330566108001E-3</v>
      </c>
      <c r="I382" s="178">
        <v>3.711007583898866E-3</v>
      </c>
      <c r="J382" s="178" t="s">
        <v>590</v>
      </c>
    </row>
    <row r="383" spans="1:10" x14ac:dyDescent="0.45">
      <c r="A383" s="178" t="s">
        <v>8</v>
      </c>
      <c r="B383" s="178" t="s">
        <v>9</v>
      </c>
      <c r="C383" s="178">
        <v>2045</v>
      </c>
      <c r="D383" s="178" t="s">
        <v>336</v>
      </c>
      <c r="E383" s="178" t="s">
        <v>337</v>
      </c>
      <c r="F383" s="178" t="s">
        <v>15</v>
      </c>
      <c r="G383" s="178">
        <v>576</v>
      </c>
      <c r="H383" s="178">
        <v>0.128688484430313</v>
      </c>
      <c r="I383" s="178">
        <v>0.11443774622158706</v>
      </c>
      <c r="J383" s="178" t="s">
        <v>590</v>
      </c>
    </row>
    <row r="384" spans="1:10" x14ac:dyDescent="0.45">
      <c r="A384" s="178" t="s">
        <v>8</v>
      </c>
      <c r="B384" s="178" t="s">
        <v>9</v>
      </c>
      <c r="C384" s="178">
        <v>2045</v>
      </c>
      <c r="D384" s="178" t="s">
        <v>336</v>
      </c>
      <c r="E384" s="178" t="s">
        <v>337</v>
      </c>
      <c r="F384" s="178" t="s">
        <v>15</v>
      </c>
      <c r="G384" s="178">
        <v>581</v>
      </c>
      <c r="H384" s="178">
        <v>1.4141186140477701E-2</v>
      </c>
      <c r="I384" s="178">
        <v>1.2575215863176479E-2</v>
      </c>
      <c r="J384" s="178" t="s">
        <v>590</v>
      </c>
    </row>
    <row r="385" spans="1:10" x14ac:dyDescent="0.45">
      <c r="A385" s="178" t="s">
        <v>8</v>
      </c>
      <c r="B385" s="178" t="s">
        <v>9</v>
      </c>
      <c r="C385" s="178">
        <v>2045</v>
      </c>
      <c r="D385" s="178" t="s">
        <v>336</v>
      </c>
      <c r="E385" s="178" t="s">
        <v>337</v>
      </c>
      <c r="F385" s="178" t="s">
        <v>13</v>
      </c>
      <c r="G385" s="178">
        <v>590</v>
      </c>
      <c r="H385" s="178">
        <v>1.3696970418096001E-3</v>
      </c>
      <c r="I385" s="178">
        <v>1.2180191814749799E-3</v>
      </c>
      <c r="J385" s="178" t="s">
        <v>590</v>
      </c>
    </row>
    <row r="386" spans="1:10" x14ac:dyDescent="0.45">
      <c r="A386" s="178" t="s">
        <v>8</v>
      </c>
      <c r="B386" s="178" t="s">
        <v>9</v>
      </c>
      <c r="C386" s="178">
        <v>2045</v>
      </c>
      <c r="D386" s="178" t="s">
        <v>336</v>
      </c>
      <c r="E386" s="178" t="s">
        <v>337</v>
      </c>
      <c r="F386" s="178" t="s">
        <v>15</v>
      </c>
      <c r="G386" s="178">
        <v>612</v>
      </c>
      <c r="H386" s="178">
        <v>6.2365368939935996E-3</v>
      </c>
      <c r="I386" s="178">
        <v>5.5459136809003487E-3</v>
      </c>
      <c r="J386" s="178" t="s">
        <v>590</v>
      </c>
    </row>
    <row r="387" spans="1:10" x14ac:dyDescent="0.45">
      <c r="A387" s="178" t="s">
        <v>8</v>
      </c>
      <c r="B387" s="178" t="s">
        <v>9</v>
      </c>
      <c r="C387" s="178">
        <v>2045</v>
      </c>
      <c r="D387" s="178" t="s">
        <v>336</v>
      </c>
      <c r="E387" s="178" t="s">
        <v>337</v>
      </c>
      <c r="F387" s="178" t="s">
        <v>15</v>
      </c>
      <c r="G387" s="178">
        <v>679</v>
      </c>
      <c r="H387" s="178">
        <v>0.91091454029083196</v>
      </c>
      <c r="I387" s="178">
        <v>0.81004145361433044</v>
      </c>
      <c r="J387" s="178" t="s">
        <v>590</v>
      </c>
    </row>
    <row r="388" spans="1:10" x14ac:dyDescent="0.45">
      <c r="A388" s="178" t="s">
        <v>8</v>
      </c>
      <c r="B388" s="178" t="s">
        <v>9</v>
      </c>
      <c r="C388" s="178">
        <v>2045</v>
      </c>
      <c r="D388" s="178" t="s">
        <v>336</v>
      </c>
      <c r="E388" s="178" t="s">
        <v>337</v>
      </c>
      <c r="F388" s="178" t="s">
        <v>15</v>
      </c>
      <c r="G388" s="178">
        <v>691</v>
      </c>
      <c r="H388" s="178">
        <v>4.0887314826250097E-2</v>
      </c>
      <c r="I388" s="178">
        <v>3.6359524929383477E-2</v>
      </c>
      <c r="J388" s="178" t="s">
        <v>590</v>
      </c>
    </row>
    <row r="389" spans="1:10" x14ac:dyDescent="0.45">
      <c r="A389" s="178" t="s">
        <v>8</v>
      </c>
      <c r="B389" s="178" t="s">
        <v>9</v>
      </c>
      <c r="C389" s="178">
        <v>2045</v>
      </c>
      <c r="D389" s="178" t="s">
        <v>336</v>
      </c>
      <c r="E389" s="178" t="s">
        <v>337</v>
      </c>
      <c r="F389" s="178" t="s">
        <v>15</v>
      </c>
      <c r="G389" s="178">
        <v>697</v>
      </c>
      <c r="H389" s="178">
        <v>7.954000029713E-4</v>
      </c>
      <c r="I389" s="178">
        <v>7.073187945885721E-4</v>
      </c>
      <c r="J389" s="178" t="s">
        <v>590</v>
      </c>
    </row>
    <row r="390" spans="1:10" x14ac:dyDescent="0.45">
      <c r="A390" s="178" t="s">
        <v>8</v>
      </c>
      <c r="B390" s="178" t="s">
        <v>9</v>
      </c>
      <c r="C390" s="178">
        <v>2045</v>
      </c>
      <c r="D390" s="178" t="s">
        <v>336</v>
      </c>
      <c r="E390" s="178" t="s">
        <v>337</v>
      </c>
      <c r="F390" s="178" t="s">
        <v>15</v>
      </c>
      <c r="G390" s="178">
        <v>698</v>
      </c>
      <c r="H390" s="178">
        <v>3.3089887350797702E-2</v>
      </c>
      <c r="I390" s="178">
        <v>2.9425570966313392E-2</v>
      </c>
      <c r="J390" s="178" t="s">
        <v>590</v>
      </c>
    </row>
    <row r="391" spans="1:10" x14ac:dyDescent="0.45">
      <c r="A391" s="178" t="s">
        <v>8</v>
      </c>
      <c r="B391" s="178" t="s">
        <v>9</v>
      </c>
      <c r="C391" s="178">
        <v>2045</v>
      </c>
      <c r="D391" s="178" t="s">
        <v>336</v>
      </c>
      <c r="E391" s="178" t="s">
        <v>337</v>
      </c>
      <c r="F391" s="178" t="s">
        <v>15</v>
      </c>
      <c r="G391" s="178">
        <v>739</v>
      </c>
      <c r="H391" s="178">
        <v>0.407411068677902</v>
      </c>
      <c r="I391" s="178">
        <v>0.36229507785115445</v>
      </c>
      <c r="J391" s="178" t="s">
        <v>590</v>
      </c>
    </row>
    <row r="392" spans="1:10" x14ac:dyDescent="0.45">
      <c r="A392" s="178" t="s">
        <v>8</v>
      </c>
      <c r="B392" s="178" t="s">
        <v>9</v>
      </c>
      <c r="C392" s="178">
        <v>2045</v>
      </c>
      <c r="D392" s="178" t="s">
        <v>336</v>
      </c>
      <c r="E392" s="178" t="s">
        <v>337</v>
      </c>
      <c r="F392" s="178" t="s">
        <v>15</v>
      </c>
      <c r="G392" s="178">
        <v>793</v>
      </c>
      <c r="H392" s="178">
        <v>1.24521292746067E-2</v>
      </c>
      <c r="I392" s="178">
        <v>1.107320220728448E-2</v>
      </c>
      <c r="J392" s="178" t="s">
        <v>590</v>
      </c>
    </row>
    <row r="393" spans="1:10" x14ac:dyDescent="0.45">
      <c r="A393" s="178" t="s">
        <v>8</v>
      </c>
      <c r="B393" s="178" t="s">
        <v>9</v>
      </c>
      <c r="C393" s="178">
        <v>2045</v>
      </c>
      <c r="D393" s="178" t="s">
        <v>336</v>
      </c>
      <c r="E393" s="178" t="s">
        <v>337</v>
      </c>
      <c r="F393" s="178" t="s">
        <v>13</v>
      </c>
      <c r="G393" s="178">
        <v>879</v>
      </c>
      <c r="H393" s="178">
        <v>2.0700648892671E-3</v>
      </c>
      <c r="I393" s="178">
        <v>1.8408295156234278E-3</v>
      </c>
      <c r="J393" s="178" t="s">
        <v>590</v>
      </c>
    </row>
    <row r="394" spans="1:10" x14ac:dyDescent="0.45">
      <c r="A394" s="178" t="s">
        <v>8</v>
      </c>
      <c r="B394" s="178" t="s">
        <v>9</v>
      </c>
      <c r="C394" s="178">
        <v>2045</v>
      </c>
      <c r="D394" s="178" t="s">
        <v>336</v>
      </c>
      <c r="E394" s="178" t="s">
        <v>337</v>
      </c>
      <c r="F394" s="178" t="s">
        <v>15</v>
      </c>
      <c r="G394" s="178">
        <v>936</v>
      </c>
      <c r="H394" s="178">
        <v>1.0362169705331E-3</v>
      </c>
      <c r="I394" s="178">
        <v>9.2146811138010571E-4</v>
      </c>
      <c r="J394" s="178" t="s">
        <v>590</v>
      </c>
    </row>
    <row r="395" spans="1:10" x14ac:dyDescent="0.45">
      <c r="A395" s="178" t="s">
        <v>8</v>
      </c>
      <c r="B395" s="178" t="s">
        <v>9</v>
      </c>
      <c r="C395" s="178">
        <v>2045</v>
      </c>
      <c r="D395" s="178" t="s">
        <v>336</v>
      </c>
      <c r="E395" s="178" t="s">
        <v>337</v>
      </c>
      <c r="F395" s="178" t="s">
        <v>13</v>
      </c>
      <c r="G395" s="178">
        <v>989</v>
      </c>
      <c r="H395" s="178">
        <v>9.1651752591132996E-3</v>
      </c>
      <c r="I395" s="178">
        <v>8.1502397438423645E-3</v>
      </c>
      <c r="J395" s="178" t="s">
        <v>590</v>
      </c>
    </row>
    <row r="396" spans="1:10" x14ac:dyDescent="0.45">
      <c r="A396" s="178" t="s">
        <v>8</v>
      </c>
      <c r="B396" s="178" t="s">
        <v>9</v>
      </c>
      <c r="C396" s="178">
        <v>2045</v>
      </c>
      <c r="D396" s="178" t="s">
        <v>336</v>
      </c>
      <c r="E396" s="178" t="s">
        <v>337</v>
      </c>
      <c r="F396" s="178" t="s">
        <v>13</v>
      </c>
      <c r="G396" s="178">
        <v>1052</v>
      </c>
      <c r="H396" s="178">
        <v>1.2132423929870099E-2</v>
      </c>
      <c r="I396" s="178">
        <v>1.0788900474548913E-2</v>
      </c>
      <c r="J396" s="178" t="s">
        <v>590</v>
      </c>
    </row>
    <row r="397" spans="1:10" x14ac:dyDescent="0.45">
      <c r="A397" s="178" t="s">
        <v>8</v>
      </c>
      <c r="B397" s="178" t="s">
        <v>9</v>
      </c>
      <c r="C397" s="178">
        <v>2045</v>
      </c>
      <c r="D397" s="178" t="s">
        <v>336</v>
      </c>
      <c r="E397" s="178" t="s">
        <v>337</v>
      </c>
      <c r="F397" s="178" t="s">
        <v>15</v>
      </c>
      <c r="G397" s="178">
        <v>1089</v>
      </c>
      <c r="H397" s="178">
        <v>2.609319926705E-4</v>
      </c>
      <c r="I397" s="178">
        <v>2.3203683911973992E-4</v>
      </c>
      <c r="J397" s="178" t="s">
        <v>590</v>
      </c>
    </row>
    <row r="398" spans="1:10" x14ac:dyDescent="0.45">
      <c r="A398" s="178" t="s">
        <v>8</v>
      </c>
      <c r="B398" s="178" t="s">
        <v>9</v>
      </c>
      <c r="C398" s="178">
        <v>2045</v>
      </c>
      <c r="D398" s="178" t="s">
        <v>336</v>
      </c>
      <c r="E398" s="178" t="s">
        <v>337</v>
      </c>
      <c r="F398" s="178" t="s">
        <v>15</v>
      </c>
      <c r="G398" s="178">
        <v>1289</v>
      </c>
      <c r="H398" s="178">
        <v>6.7944765090942397E-2</v>
      </c>
      <c r="I398" s="178">
        <v>6.042068036610649E-2</v>
      </c>
      <c r="J398" s="178" t="s">
        <v>590</v>
      </c>
    </row>
    <row r="399" spans="1:10" x14ac:dyDescent="0.45">
      <c r="A399" s="178" t="s">
        <v>8</v>
      </c>
      <c r="B399" s="178" t="s">
        <v>9</v>
      </c>
      <c r="C399" s="178">
        <v>2045</v>
      </c>
      <c r="D399" s="178" t="s">
        <v>336</v>
      </c>
      <c r="E399" s="178" t="s">
        <v>337</v>
      </c>
      <c r="F399" s="178" t="s">
        <v>15</v>
      </c>
      <c r="G399" s="178">
        <v>1473</v>
      </c>
      <c r="H399" s="178">
        <v>5.8461870066822E-3</v>
      </c>
      <c r="I399" s="178">
        <v>5.1987904589623594E-3</v>
      </c>
      <c r="J399" s="178" t="s">
        <v>590</v>
      </c>
    </row>
    <row r="400" spans="1:10" x14ac:dyDescent="0.45">
      <c r="A400" s="178" t="s">
        <v>8</v>
      </c>
      <c r="B400" s="178" t="s">
        <v>9</v>
      </c>
      <c r="C400" s="178">
        <v>2045</v>
      </c>
      <c r="D400" s="178" t="s">
        <v>336</v>
      </c>
      <c r="E400" s="178" t="s">
        <v>337</v>
      </c>
      <c r="F400" s="178" t="s">
        <v>13</v>
      </c>
      <c r="G400" s="178">
        <v>1476</v>
      </c>
      <c r="H400" s="178">
        <v>3.5122199915349998E-4</v>
      </c>
      <c r="I400" s="178">
        <v>3.1232828783784395E-4</v>
      </c>
      <c r="J400" s="178" t="s">
        <v>590</v>
      </c>
    </row>
    <row r="401" spans="1:10" x14ac:dyDescent="0.45">
      <c r="A401" s="178" t="s">
        <v>8</v>
      </c>
      <c r="B401" s="178" t="s">
        <v>9</v>
      </c>
      <c r="C401" s="178">
        <v>2045</v>
      </c>
      <c r="D401" s="178" t="s">
        <v>336</v>
      </c>
      <c r="E401" s="178" t="s">
        <v>337</v>
      </c>
      <c r="F401" s="178" t="s">
        <v>13</v>
      </c>
      <c r="G401" s="178">
        <v>1539</v>
      </c>
      <c r="H401" s="178">
        <v>2.8366187587380399E-2</v>
      </c>
      <c r="I401" s="178">
        <v>2.5224965471999348E-2</v>
      </c>
      <c r="J401" s="178" t="s">
        <v>590</v>
      </c>
    </row>
    <row r="402" spans="1:10" x14ac:dyDescent="0.45">
      <c r="A402" s="178" t="s">
        <v>8</v>
      </c>
      <c r="B402" s="178" t="s">
        <v>9</v>
      </c>
      <c r="C402" s="178">
        <v>2045</v>
      </c>
      <c r="D402" s="178" t="s">
        <v>336</v>
      </c>
      <c r="E402" s="178" t="s">
        <v>337</v>
      </c>
      <c r="F402" s="178" t="s">
        <v>13</v>
      </c>
      <c r="G402" s="178">
        <v>100000</v>
      </c>
      <c r="H402" s="1">
        <v>9.9999999999999998E-13</v>
      </c>
      <c r="I402" s="178">
        <v>8.8926174496644289E-13</v>
      </c>
      <c r="J402" s="178" t="s">
        <v>590</v>
      </c>
    </row>
    <row r="403" spans="1:10" x14ac:dyDescent="0.45">
      <c r="A403" s="178" t="s">
        <v>8</v>
      </c>
      <c r="B403" s="178" t="s">
        <v>9</v>
      </c>
      <c r="C403" s="178">
        <v>2050</v>
      </c>
      <c r="D403" s="178" t="s">
        <v>336</v>
      </c>
      <c r="E403" s="178" t="s">
        <v>337</v>
      </c>
      <c r="F403" s="178" t="s">
        <v>11</v>
      </c>
      <c r="G403" s="178">
        <v>-100000</v>
      </c>
      <c r="H403" s="178">
        <v>0</v>
      </c>
      <c r="I403" s="178">
        <v>0</v>
      </c>
      <c r="J403" s="178" t="s">
        <v>590</v>
      </c>
    </row>
    <row r="404" spans="1:10" x14ac:dyDescent="0.45">
      <c r="A404" s="178" t="s">
        <v>8</v>
      </c>
      <c r="B404" s="178" t="s">
        <v>9</v>
      </c>
      <c r="C404" s="178">
        <v>2050</v>
      </c>
      <c r="D404" s="178" t="s">
        <v>336</v>
      </c>
      <c r="E404" s="178" t="s">
        <v>337</v>
      </c>
      <c r="F404" s="178" t="s">
        <v>11</v>
      </c>
      <c r="G404" s="178">
        <v>-8867</v>
      </c>
      <c r="H404" s="178">
        <v>0</v>
      </c>
      <c r="I404" s="178">
        <v>0</v>
      </c>
      <c r="J404" s="178" t="s">
        <v>590</v>
      </c>
    </row>
    <row r="405" spans="1:10" x14ac:dyDescent="0.45">
      <c r="A405" s="178" t="s">
        <v>8</v>
      </c>
      <c r="B405" s="178" t="s">
        <v>9</v>
      </c>
      <c r="C405" s="178">
        <v>2050</v>
      </c>
      <c r="D405" s="178" t="s">
        <v>336</v>
      </c>
      <c r="E405" s="178" t="s">
        <v>337</v>
      </c>
      <c r="F405" s="178" t="s">
        <v>11</v>
      </c>
      <c r="G405" s="178">
        <v>-8867</v>
      </c>
      <c r="H405" s="178">
        <v>1.2816800153810001E-4</v>
      </c>
      <c r="I405" s="178">
        <v>1.1397490069663256E-4</v>
      </c>
      <c r="J405" s="178" t="s">
        <v>590</v>
      </c>
    </row>
    <row r="406" spans="1:10" x14ac:dyDescent="0.45">
      <c r="A406" s="178" t="s">
        <v>8</v>
      </c>
      <c r="B406" s="178" t="s">
        <v>9</v>
      </c>
      <c r="C406" s="178">
        <v>2050</v>
      </c>
      <c r="D406" s="178" t="s">
        <v>336</v>
      </c>
      <c r="E406" s="178" t="s">
        <v>337</v>
      </c>
      <c r="F406" s="178" t="s">
        <v>12</v>
      </c>
      <c r="G406" s="178">
        <v>-1901</v>
      </c>
      <c r="H406" s="178">
        <v>1.30918165668845E-2</v>
      </c>
      <c r="I406" s="178">
        <v>1.1642051645048297E-2</v>
      </c>
      <c r="J406" s="178" t="s">
        <v>590</v>
      </c>
    </row>
    <row r="407" spans="1:10" x14ac:dyDescent="0.45">
      <c r="A407" s="178" t="s">
        <v>8</v>
      </c>
      <c r="B407" s="178" t="s">
        <v>9</v>
      </c>
      <c r="C407" s="178">
        <v>2050</v>
      </c>
      <c r="D407" s="178" t="s">
        <v>336</v>
      </c>
      <c r="E407" s="178" t="s">
        <v>337</v>
      </c>
      <c r="F407" s="178" t="s">
        <v>13</v>
      </c>
      <c r="G407" s="178">
        <v>-1429</v>
      </c>
      <c r="H407" s="178">
        <v>4.6821311116219001E-3</v>
      </c>
      <c r="I407" s="178">
        <v>4.1636400824825621E-3</v>
      </c>
      <c r="J407" s="178" t="s">
        <v>590</v>
      </c>
    </row>
    <row r="408" spans="1:10" x14ac:dyDescent="0.45">
      <c r="A408" s="178" t="s">
        <v>8</v>
      </c>
      <c r="B408" s="178" t="s">
        <v>9</v>
      </c>
      <c r="C408" s="178">
        <v>2050</v>
      </c>
      <c r="D408" s="178" t="s">
        <v>336</v>
      </c>
      <c r="E408" s="178" t="s">
        <v>337</v>
      </c>
      <c r="F408" s="178" t="s">
        <v>12</v>
      </c>
      <c r="G408" s="178">
        <v>-1206</v>
      </c>
      <c r="H408" s="178">
        <v>0.29001089930534302</v>
      </c>
      <c r="I408" s="178">
        <v>0.2578955983755567</v>
      </c>
      <c r="J408" s="178" t="s">
        <v>590</v>
      </c>
    </row>
    <row r="409" spans="1:10" x14ac:dyDescent="0.45">
      <c r="A409" s="178" t="s">
        <v>8</v>
      </c>
      <c r="B409" s="178" t="s">
        <v>9</v>
      </c>
      <c r="C409" s="178">
        <v>2050</v>
      </c>
      <c r="D409" s="178" t="s">
        <v>336</v>
      </c>
      <c r="E409" s="178" t="s">
        <v>337</v>
      </c>
      <c r="F409" s="178" t="s">
        <v>12</v>
      </c>
      <c r="G409" s="178">
        <v>-1071</v>
      </c>
      <c r="H409" s="178">
        <v>4.75200526416302E-2</v>
      </c>
      <c r="I409" s="178">
        <v>4.2257764932993297E-2</v>
      </c>
      <c r="J409" s="178" t="s">
        <v>590</v>
      </c>
    </row>
    <row r="410" spans="1:10" x14ac:dyDescent="0.45">
      <c r="A410" s="178" t="s">
        <v>8</v>
      </c>
      <c r="B410" s="178" t="s">
        <v>9</v>
      </c>
      <c r="C410" s="178">
        <v>2050</v>
      </c>
      <c r="D410" s="178" t="s">
        <v>336</v>
      </c>
      <c r="E410" s="178" t="s">
        <v>337</v>
      </c>
      <c r="F410" s="178" t="s">
        <v>12</v>
      </c>
      <c r="G410" s="178">
        <v>-1052</v>
      </c>
      <c r="H410" s="178">
        <v>4.8792883753776599E-2</v>
      </c>
      <c r="I410" s="178">
        <v>4.3389644948828181E-2</v>
      </c>
      <c r="J410" s="178" t="s">
        <v>590</v>
      </c>
    </row>
    <row r="411" spans="1:10" x14ac:dyDescent="0.45">
      <c r="A411" s="178" t="s">
        <v>8</v>
      </c>
      <c r="B411" s="178" t="s">
        <v>9</v>
      </c>
      <c r="C411" s="178">
        <v>2050</v>
      </c>
      <c r="D411" s="178" t="s">
        <v>336</v>
      </c>
      <c r="E411" s="178" t="s">
        <v>337</v>
      </c>
      <c r="F411" s="178" t="s">
        <v>14</v>
      </c>
      <c r="G411" s="178">
        <v>-1048</v>
      </c>
      <c r="H411" s="178">
        <v>1.3396786451339699</v>
      </c>
      <c r="I411" s="178">
        <v>1.1913249696661141</v>
      </c>
      <c r="J411" s="178" t="s">
        <v>590</v>
      </c>
    </row>
    <row r="412" spans="1:10" x14ac:dyDescent="0.45">
      <c r="A412" s="178" t="s">
        <v>8</v>
      </c>
      <c r="B412" s="178" t="s">
        <v>9</v>
      </c>
      <c r="C412" s="178">
        <v>2050</v>
      </c>
      <c r="D412" s="178" t="s">
        <v>336</v>
      </c>
      <c r="E412" s="178" t="s">
        <v>337</v>
      </c>
      <c r="F412" s="178" t="s">
        <v>13</v>
      </c>
      <c r="G412" s="178">
        <v>-1015</v>
      </c>
      <c r="H412" s="178">
        <v>0.16889174282550801</v>
      </c>
      <c r="I412" s="178">
        <v>0.15018896593543496</v>
      </c>
      <c r="J412" s="178" t="s">
        <v>590</v>
      </c>
    </row>
    <row r="413" spans="1:10" x14ac:dyDescent="0.45">
      <c r="A413" s="178" t="s">
        <v>8</v>
      </c>
      <c r="B413" s="178" t="s">
        <v>9</v>
      </c>
      <c r="C413" s="178">
        <v>2050</v>
      </c>
      <c r="D413" s="178" t="s">
        <v>336</v>
      </c>
      <c r="E413" s="178" t="s">
        <v>337</v>
      </c>
      <c r="F413" s="178" t="s">
        <v>14</v>
      </c>
      <c r="G413" s="178">
        <v>-928</v>
      </c>
      <c r="H413" s="178">
        <v>0.73978126049041704</v>
      </c>
      <c r="I413" s="178">
        <v>0.65785917459718291</v>
      </c>
      <c r="J413" s="178" t="s">
        <v>590</v>
      </c>
    </row>
    <row r="414" spans="1:10" x14ac:dyDescent="0.45">
      <c r="A414" s="178" t="s">
        <v>8</v>
      </c>
      <c r="B414" s="178" t="s">
        <v>9</v>
      </c>
      <c r="C414" s="178">
        <v>2050</v>
      </c>
      <c r="D414" s="178" t="s">
        <v>336</v>
      </c>
      <c r="E414" s="178" t="s">
        <v>337</v>
      </c>
      <c r="F414" s="178" t="s">
        <v>12</v>
      </c>
      <c r="G414" s="178">
        <v>-876</v>
      </c>
      <c r="H414" s="178">
        <v>1.17818862199783E-2</v>
      </c>
      <c r="I414" s="178">
        <v>1.0477180698973991E-2</v>
      </c>
      <c r="J414" s="178" t="s">
        <v>590</v>
      </c>
    </row>
    <row r="415" spans="1:10" x14ac:dyDescent="0.45">
      <c r="A415" s="178" t="s">
        <v>8</v>
      </c>
      <c r="B415" s="178" t="s">
        <v>9</v>
      </c>
      <c r="C415" s="178">
        <v>2050</v>
      </c>
      <c r="D415" s="178" t="s">
        <v>336</v>
      </c>
      <c r="E415" s="178" t="s">
        <v>337</v>
      </c>
      <c r="F415" s="178" t="s">
        <v>14</v>
      </c>
      <c r="G415" s="178">
        <v>-708</v>
      </c>
      <c r="H415" s="178">
        <v>3.7296283990144702E-2</v>
      </c>
      <c r="I415" s="178">
        <v>3.3166158581840084E-2</v>
      </c>
      <c r="J415" s="178" t="s">
        <v>590</v>
      </c>
    </row>
    <row r="416" spans="1:10" x14ac:dyDescent="0.45">
      <c r="A416" s="178" t="s">
        <v>8</v>
      </c>
      <c r="B416" s="178" t="s">
        <v>9</v>
      </c>
      <c r="C416" s="178">
        <v>2050</v>
      </c>
      <c r="D416" s="178" t="s">
        <v>336</v>
      </c>
      <c r="E416" s="178" t="s">
        <v>337</v>
      </c>
      <c r="F416" s="178" t="s">
        <v>12</v>
      </c>
      <c r="G416" s="178">
        <v>-665</v>
      </c>
      <c r="H416" s="178">
        <v>4.5946431346237998E-3</v>
      </c>
      <c r="I416" s="178">
        <v>4.085840371393647E-3</v>
      </c>
      <c r="J416" s="178" t="s">
        <v>590</v>
      </c>
    </row>
    <row r="417" spans="1:10" x14ac:dyDescent="0.45">
      <c r="A417" s="178" t="s">
        <v>8</v>
      </c>
      <c r="B417" s="178" t="s">
        <v>9</v>
      </c>
      <c r="C417" s="178">
        <v>2050</v>
      </c>
      <c r="D417" s="178" t="s">
        <v>336</v>
      </c>
      <c r="E417" s="178" t="s">
        <v>337</v>
      </c>
      <c r="F417" s="178" t="s">
        <v>12</v>
      </c>
      <c r="G417" s="178">
        <v>-559</v>
      </c>
      <c r="H417" s="178">
        <v>2.2382477298378899E-2</v>
      </c>
      <c r="I417" s="178">
        <v>1.9903880819028216E-2</v>
      </c>
      <c r="J417" s="178" t="s">
        <v>590</v>
      </c>
    </row>
    <row r="418" spans="1:10" x14ac:dyDescent="0.45">
      <c r="A418" s="178" t="s">
        <v>8</v>
      </c>
      <c r="B418" s="178" t="s">
        <v>9</v>
      </c>
      <c r="C418" s="178">
        <v>2050</v>
      </c>
      <c r="D418" s="178" t="s">
        <v>336</v>
      </c>
      <c r="E418" s="178" t="s">
        <v>337</v>
      </c>
      <c r="F418" s="178" t="s">
        <v>14</v>
      </c>
      <c r="G418" s="178">
        <v>-396</v>
      </c>
      <c r="H418" s="178">
        <v>0.29387691617012002</v>
      </c>
      <c r="I418" s="178">
        <v>0.26133349927879801</v>
      </c>
      <c r="J418" s="178" t="s">
        <v>590</v>
      </c>
    </row>
    <row r="419" spans="1:10" x14ac:dyDescent="0.45">
      <c r="A419" s="178" t="s">
        <v>8</v>
      </c>
      <c r="B419" s="178" t="s">
        <v>9</v>
      </c>
      <c r="C419" s="178">
        <v>2050</v>
      </c>
      <c r="D419" s="178" t="s">
        <v>336</v>
      </c>
      <c r="E419" s="178" t="s">
        <v>337</v>
      </c>
      <c r="F419" s="178" t="s">
        <v>12</v>
      </c>
      <c r="G419" s="178">
        <v>-384</v>
      </c>
      <c r="H419" s="178">
        <v>4.5478590764104999E-3</v>
      </c>
      <c r="I419" s="178">
        <v>4.044237098150277E-3</v>
      </c>
      <c r="J419" s="178" t="s">
        <v>590</v>
      </c>
    </row>
    <row r="420" spans="1:10" x14ac:dyDescent="0.45">
      <c r="A420" s="178" t="s">
        <v>8</v>
      </c>
      <c r="B420" s="178" t="s">
        <v>9</v>
      </c>
      <c r="C420" s="178">
        <v>2050</v>
      </c>
      <c r="D420" s="178" t="s">
        <v>336</v>
      </c>
      <c r="E420" s="178" t="s">
        <v>337</v>
      </c>
      <c r="F420" s="178" t="s">
        <v>14</v>
      </c>
      <c r="G420" s="178">
        <v>-338</v>
      </c>
      <c r="H420" s="178">
        <v>0.38902714848518299</v>
      </c>
      <c r="I420" s="178">
        <v>0.34594696090125332</v>
      </c>
      <c r="J420" s="178" t="s">
        <v>590</v>
      </c>
    </row>
    <row r="421" spans="1:10" x14ac:dyDescent="0.45">
      <c r="A421" s="178" t="s">
        <v>8</v>
      </c>
      <c r="B421" s="178" t="s">
        <v>9</v>
      </c>
      <c r="C421" s="178">
        <v>2050</v>
      </c>
      <c r="D421" s="178" t="s">
        <v>336</v>
      </c>
      <c r="E421" s="178" t="s">
        <v>337</v>
      </c>
      <c r="F421" s="178" t="s">
        <v>12</v>
      </c>
      <c r="G421" s="178">
        <v>-267</v>
      </c>
      <c r="H421" s="178">
        <v>5.6731601944190002E-4</v>
      </c>
      <c r="I421" s="178">
        <v>5.0449243339632051E-4</v>
      </c>
      <c r="J421" s="178" t="s">
        <v>590</v>
      </c>
    </row>
    <row r="422" spans="1:10" x14ac:dyDescent="0.45">
      <c r="A422" s="178" t="s">
        <v>8</v>
      </c>
      <c r="B422" s="178" t="s">
        <v>9</v>
      </c>
      <c r="C422" s="178">
        <v>2050</v>
      </c>
      <c r="D422" s="178" t="s">
        <v>336</v>
      </c>
      <c r="E422" s="178" t="s">
        <v>337</v>
      </c>
      <c r="F422" s="178" t="s">
        <v>14</v>
      </c>
      <c r="G422" s="178">
        <v>-252</v>
      </c>
      <c r="H422" s="178">
        <v>1.8251096829771999E-2</v>
      </c>
      <c r="I422" s="178">
        <v>1.6230002214394561E-2</v>
      </c>
      <c r="J422" s="178" t="s">
        <v>590</v>
      </c>
    </row>
    <row r="423" spans="1:10" x14ac:dyDescent="0.45">
      <c r="A423" s="178" t="s">
        <v>8</v>
      </c>
      <c r="B423" s="178" t="s">
        <v>9</v>
      </c>
      <c r="C423" s="178">
        <v>2050</v>
      </c>
      <c r="D423" s="178" t="s">
        <v>336</v>
      </c>
      <c r="E423" s="178" t="s">
        <v>337</v>
      </c>
      <c r="F423" s="178" t="s">
        <v>14</v>
      </c>
      <c r="G423" s="178">
        <v>-218</v>
      </c>
      <c r="H423" s="178">
        <v>7.8204628080130005E-3</v>
      </c>
      <c r="I423" s="178">
        <v>6.954438403098809E-3</v>
      </c>
      <c r="J423" s="178" t="s">
        <v>590</v>
      </c>
    </row>
    <row r="424" spans="1:10" x14ac:dyDescent="0.45">
      <c r="A424" s="178" t="s">
        <v>8</v>
      </c>
      <c r="B424" s="178" t="s">
        <v>9</v>
      </c>
      <c r="C424" s="178">
        <v>2050</v>
      </c>
      <c r="D424" s="178" t="s">
        <v>336</v>
      </c>
      <c r="E424" s="178" t="s">
        <v>337</v>
      </c>
      <c r="F424" s="178" t="s">
        <v>14</v>
      </c>
      <c r="G424" s="178">
        <v>-170</v>
      </c>
      <c r="H424" s="178">
        <v>9.1901637613773304E-2</v>
      </c>
      <c r="I424" s="178">
        <v>8.1724610629697741E-2</v>
      </c>
      <c r="J424" s="178" t="s">
        <v>590</v>
      </c>
    </row>
    <row r="425" spans="1:10" x14ac:dyDescent="0.45">
      <c r="A425" s="178" t="s">
        <v>8</v>
      </c>
      <c r="B425" s="178" t="s">
        <v>9</v>
      </c>
      <c r="C425" s="178">
        <v>2050</v>
      </c>
      <c r="D425" s="178" t="s">
        <v>336</v>
      </c>
      <c r="E425" s="178" t="s">
        <v>337</v>
      </c>
      <c r="F425" s="178" t="s">
        <v>14</v>
      </c>
      <c r="G425" s="178">
        <v>-146</v>
      </c>
      <c r="H425" s="178">
        <v>5.6769819930195999E-3</v>
      </c>
      <c r="I425" s="178">
        <v>5.0483229132556847E-3</v>
      </c>
      <c r="J425" s="178" t="s">
        <v>590</v>
      </c>
    </row>
    <row r="426" spans="1:10" x14ac:dyDescent="0.45">
      <c r="A426" s="178" t="s">
        <v>8</v>
      </c>
      <c r="B426" s="178" t="s">
        <v>9</v>
      </c>
      <c r="C426" s="178">
        <v>2050</v>
      </c>
      <c r="D426" s="178" t="s">
        <v>336</v>
      </c>
      <c r="E426" s="178" t="s">
        <v>337</v>
      </c>
      <c r="F426" s="178" t="s">
        <v>12</v>
      </c>
      <c r="G426" s="178">
        <v>-132</v>
      </c>
      <c r="H426" s="178">
        <v>2.534509985708E-4</v>
      </c>
      <c r="I426" s="178">
        <v>2.2538427725255704E-4</v>
      </c>
      <c r="J426" s="178" t="s">
        <v>590</v>
      </c>
    </row>
    <row r="427" spans="1:10" x14ac:dyDescent="0.45">
      <c r="A427" s="178" t="s">
        <v>8</v>
      </c>
      <c r="B427" s="178" t="s">
        <v>9</v>
      </c>
      <c r="C427" s="178">
        <v>2050</v>
      </c>
      <c r="D427" s="178" t="s">
        <v>336</v>
      </c>
      <c r="E427" s="178" t="s">
        <v>337</v>
      </c>
      <c r="F427" s="178" t="s">
        <v>14</v>
      </c>
      <c r="G427" s="178">
        <v>-82</v>
      </c>
      <c r="H427" s="178">
        <v>6.9044932723045294E-2</v>
      </c>
      <c r="I427" s="178">
        <v>6.1399017354385917E-2</v>
      </c>
      <c r="J427" s="178" t="s">
        <v>590</v>
      </c>
    </row>
    <row r="428" spans="1:10" x14ac:dyDescent="0.45">
      <c r="A428" s="178" t="s">
        <v>8</v>
      </c>
      <c r="B428" s="178" t="s">
        <v>9</v>
      </c>
      <c r="C428" s="178">
        <v>2050</v>
      </c>
      <c r="D428" s="178" t="s">
        <v>336</v>
      </c>
      <c r="E428" s="178" t="s">
        <v>337</v>
      </c>
      <c r="F428" s="178" t="s">
        <v>14</v>
      </c>
      <c r="G428" s="178">
        <v>-80</v>
      </c>
      <c r="H428" s="178">
        <v>4.8531655222177499E-2</v>
      </c>
      <c r="I428" s="178">
        <v>4.3157344408983347E-2</v>
      </c>
      <c r="J428" s="178" t="s">
        <v>590</v>
      </c>
    </row>
    <row r="429" spans="1:10" x14ac:dyDescent="0.45">
      <c r="A429" s="178" t="s">
        <v>8</v>
      </c>
      <c r="B429" s="178" t="s">
        <v>9</v>
      </c>
      <c r="C429" s="178">
        <v>2050</v>
      </c>
      <c r="D429" s="178" t="s">
        <v>336</v>
      </c>
      <c r="E429" s="178" t="s">
        <v>337</v>
      </c>
      <c r="F429" s="178" t="s">
        <v>13</v>
      </c>
      <c r="G429" s="178">
        <v>0</v>
      </c>
      <c r="H429" s="178">
        <v>4.3998813629150302</v>
      </c>
      <c r="I429" s="178">
        <v>3.9126461784311508</v>
      </c>
      <c r="J429" s="178" t="s">
        <v>590</v>
      </c>
    </row>
    <row r="430" spans="1:10" x14ac:dyDescent="0.45">
      <c r="A430" s="178" t="s">
        <v>8</v>
      </c>
      <c r="B430" s="178" t="s">
        <v>9</v>
      </c>
      <c r="C430" s="178">
        <v>2050</v>
      </c>
      <c r="D430" s="178" t="s">
        <v>336</v>
      </c>
      <c r="E430" s="178" t="s">
        <v>337</v>
      </c>
      <c r="F430" s="178" t="s">
        <v>14</v>
      </c>
      <c r="G430" s="178">
        <v>112</v>
      </c>
      <c r="H430" s="178">
        <v>1.34385749697685E-2</v>
      </c>
      <c r="I430" s="178">
        <v>1.1950410627478699E-2</v>
      </c>
      <c r="J430" s="178" t="s">
        <v>590</v>
      </c>
    </row>
    <row r="431" spans="1:10" x14ac:dyDescent="0.45">
      <c r="A431" s="178" t="s">
        <v>8</v>
      </c>
      <c r="B431" s="178" t="s">
        <v>9</v>
      </c>
      <c r="C431" s="178">
        <v>2050</v>
      </c>
      <c r="D431" s="178" t="s">
        <v>336</v>
      </c>
      <c r="E431" s="178" t="s">
        <v>337</v>
      </c>
      <c r="F431" s="178" t="s">
        <v>14</v>
      </c>
      <c r="G431" s="178">
        <v>230</v>
      </c>
      <c r="H431" s="178">
        <v>7.5556797673929997E-4</v>
      </c>
      <c r="I431" s="178">
        <v>6.7189769743595466E-4</v>
      </c>
      <c r="J431" s="178" t="s">
        <v>590</v>
      </c>
    </row>
    <row r="432" spans="1:10" x14ac:dyDescent="0.45">
      <c r="A432" s="178" t="s">
        <v>8</v>
      </c>
      <c r="B432" s="178" t="s">
        <v>9</v>
      </c>
      <c r="C432" s="178">
        <v>2050</v>
      </c>
      <c r="D432" s="178" t="s">
        <v>336</v>
      </c>
      <c r="E432" s="178" t="s">
        <v>337</v>
      </c>
      <c r="F432" s="178" t="s">
        <v>14</v>
      </c>
      <c r="G432" s="178">
        <v>232</v>
      </c>
      <c r="H432" s="178">
        <v>2.0148491021246E-3</v>
      </c>
      <c r="I432" s="178">
        <v>1.7917282283993925E-3</v>
      </c>
      <c r="J432" s="178" t="s">
        <v>590</v>
      </c>
    </row>
    <row r="433" spans="1:10" x14ac:dyDescent="0.45">
      <c r="A433" s="178" t="s">
        <v>8</v>
      </c>
      <c r="B433" s="178" t="s">
        <v>9</v>
      </c>
      <c r="C433" s="178">
        <v>2050</v>
      </c>
      <c r="D433" s="178" t="s">
        <v>336</v>
      </c>
      <c r="E433" s="178" t="s">
        <v>337</v>
      </c>
      <c r="F433" s="178" t="s">
        <v>13</v>
      </c>
      <c r="G433" s="178">
        <v>243</v>
      </c>
      <c r="H433" s="178">
        <v>0.133384078741073</v>
      </c>
      <c r="I433" s="178">
        <v>0.118613358612028</v>
      </c>
      <c r="J433" s="178" t="s">
        <v>590</v>
      </c>
    </row>
    <row r="434" spans="1:10" x14ac:dyDescent="0.45">
      <c r="A434" s="178" t="s">
        <v>8</v>
      </c>
      <c r="B434" s="178" t="s">
        <v>9</v>
      </c>
      <c r="C434" s="178">
        <v>2050</v>
      </c>
      <c r="D434" s="178" t="s">
        <v>336</v>
      </c>
      <c r="E434" s="178" t="s">
        <v>337</v>
      </c>
      <c r="F434" s="178" t="s">
        <v>13</v>
      </c>
      <c r="G434" s="178">
        <v>254</v>
      </c>
      <c r="H434" s="178">
        <v>0.43588054180145203</v>
      </c>
      <c r="I434" s="178">
        <v>0.3876118911992778</v>
      </c>
      <c r="J434" s="178" t="s">
        <v>590</v>
      </c>
    </row>
    <row r="435" spans="1:10" x14ac:dyDescent="0.45">
      <c r="A435" s="178" t="s">
        <v>8</v>
      </c>
      <c r="B435" s="178" t="s">
        <v>9</v>
      </c>
      <c r="C435" s="178">
        <v>2050</v>
      </c>
      <c r="D435" s="178" t="s">
        <v>336</v>
      </c>
      <c r="E435" s="178" t="s">
        <v>337</v>
      </c>
      <c r="F435" s="178" t="s">
        <v>13</v>
      </c>
      <c r="G435" s="178">
        <v>262</v>
      </c>
      <c r="H435" s="178">
        <v>0.48240619897842402</v>
      </c>
      <c r="I435" s="178">
        <v>0.42898537828618244</v>
      </c>
      <c r="J435" s="178" t="s">
        <v>590</v>
      </c>
    </row>
    <row r="436" spans="1:10" x14ac:dyDescent="0.45">
      <c r="A436" s="178" t="s">
        <v>8</v>
      </c>
      <c r="B436" s="178" t="s">
        <v>9</v>
      </c>
      <c r="C436" s="178">
        <v>2050</v>
      </c>
      <c r="D436" s="178" t="s">
        <v>336</v>
      </c>
      <c r="E436" s="178" t="s">
        <v>337</v>
      </c>
      <c r="F436" s="178" t="s">
        <v>13</v>
      </c>
      <c r="G436" s="178">
        <v>288</v>
      </c>
      <c r="H436" s="178">
        <v>2.67124101519585E-2</v>
      </c>
      <c r="I436" s="178">
        <v>2.375432446398994E-2</v>
      </c>
      <c r="J436" s="178" t="s">
        <v>590</v>
      </c>
    </row>
    <row r="437" spans="1:10" x14ac:dyDescent="0.45">
      <c r="A437" s="178" t="s">
        <v>8</v>
      </c>
      <c r="B437" s="178" t="s">
        <v>9</v>
      </c>
      <c r="C437" s="178">
        <v>2050</v>
      </c>
      <c r="D437" s="178" t="s">
        <v>336</v>
      </c>
      <c r="E437" s="178" t="s">
        <v>337</v>
      </c>
      <c r="F437" s="178" t="s">
        <v>13</v>
      </c>
      <c r="G437" s="178">
        <v>318</v>
      </c>
      <c r="H437" s="178">
        <v>0.156348556280136</v>
      </c>
      <c r="I437" s="178">
        <v>0.13903478998065785</v>
      </c>
      <c r="J437" s="178" t="s">
        <v>590</v>
      </c>
    </row>
    <row r="438" spans="1:10" x14ac:dyDescent="0.45">
      <c r="A438" s="178" t="s">
        <v>8</v>
      </c>
      <c r="B438" s="178" t="s">
        <v>9</v>
      </c>
      <c r="C438" s="178">
        <v>2050</v>
      </c>
      <c r="D438" s="178" t="s">
        <v>336</v>
      </c>
      <c r="E438" s="178" t="s">
        <v>337</v>
      </c>
      <c r="F438" s="178" t="s">
        <v>12</v>
      </c>
      <c r="G438" s="178">
        <v>361</v>
      </c>
      <c r="H438" s="178">
        <v>0.16121433675289101</v>
      </c>
      <c r="I438" s="178">
        <v>0.14336174241448363</v>
      </c>
      <c r="J438" s="178" t="s">
        <v>590</v>
      </c>
    </row>
    <row r="439" spans="1:10" x14ac:dyDescent="0.45">
      <c r="A439" s="178" t="s">
        <v>8</v>
      </c>
      <c r="B439" s="178" t="s">
        <v>9</v>
      </c>
      <c r="C439" s="178">
        <v>2050</v>
      </c>
      <c r="D439" s="178" t="s">
        <v>336</v>
      </c>
      <c r="E439" s="178" t="s">
        <v>337</v>
      </c>
      <c r="F439" s="178" t="s">
        <v>15</v>
      </c>
      <c r="G439" s="178">
        <v>454</v>
      </c>
      <c r="H439" s="178">
        <v>6.5291211940348001E-3</v>
      </c>
      <c r="I439" s="178">
        <v>5.8060977061047715E-3</v>
      </c>
      <c r="J439" s="178" t="s">
        <v>590</v>
      </c>
    </row>
    <row r="440" spans="1:10" x14ac:dyDescent="0.45">
      <c r="A440" s="178" t="s">
        <v>8</v>
      </c>
      <c r="B440" s="178" t="s">
        <v>9</v>
      </c>
      <c r="C440" s="178">
        <v>2050</v>
      </c>
      <c r="D440" s="178" t="s">
        <v>336</v>
      </c>
      <c r="E440" s="178" t="s">
        <v>337</v>
      </c>
      <c r="F440" s="178" t="s">
        <v>12</v>
      </c>
      <c r="G440" s="178">
        <v>572</v>
      </c>
      <c r="H440" s="178">
        <v>4.1548907756805004E-3</v>
      </c>
      <c r="I440" s="178">
        <v>3.6947854213266193E-3</v>
      </c>
      <c r="J440" s="178" t="s">
        <v>590</v>
      </c>
    </row>
    <row r="441" spans="1:10" x14ac:dyDescent="0.45">
      <c r="A441" s="178" t="s">
        <v>8</v>
      </c>
      <c r="B441" s="178" t="s">
        <v>9</v>
      </c>
      <c r="C441" s="178">
        <v>2050</v>
      </c>
      <c r="D441" s="178" t="s">
        <v>336</v>
      </c>
      <c r="E441" s="178" t="s">
        <v>337</v>
      </c>
      <c r="F441" s="178" t="s">
        <v>15</v>
      </c>
      <c r="G441" s="178">
        <v>600</v>
      </c>
      <c r="H441" s="178">
        <v>0.12857504189014399</v>
      </c>
      <c r="I441" s="178">
        <v>0.11433686611036294</v>
      </c>
      <c r="J441" s="178" t="s">
        <v>590</v>
      </c>
    </row>
    <row r="442" spans="1:10" x14ac:dyDescent="0.45">
      <c r="A442" s="178" t="s">
        <v>8</v>
      </c>
      <c r="B442" s="178" t="s">
        <v>9</v>
      </c>
      <c r="C442" s="178">
        <v>2050</v>
      </c>
      <c r="D442" s="178" t="s">
        <v>336</v>
      </c>
      <c r="E442" s="178" t="s">
        <v>337</v>
      </c>
      <c r="F442" s="178" t="s">
        <v>15</v>
      </c>
      <c r="G442" s="178">
        <v>601</v>
      </c>
      <c r="H442" s="178">
        <v>1.3608524575829501E-2</v>
      </c>
      <c r="I442" s="178">
        <v>1.2101540310720865E-2</v>
      </c>
      <c r="J442" s="178" t="s">
        <v>590</v>
      </c>
    </row>
    <row r="443" spans="1:10" x14ac:dyDescent="0.45">
      <c r="A443" s="178" t="s">
        <v>8</v>
      </c>
      <c r="B443" s="178" t="s">
        <v>9</v>
      </c>
      <c r="C443" s="178">
        <v>2050</v>
      </c>
      <c r="D443" s="178" t="s">
        <v>336</v>
      </c>
      <c r="E443" s="178" t="s">
        <v>337</v>
      </c>
      <c r="F443" s="178" t="s">
        <v>13</v>
      </c>
      <c r="G443" s="178">
        <v>616</v>
      </c>
      <c r="H443" s="178">
        <v>1.3430010294542001E-3</v>
      </c>
      <c r="I443" s="178">
        <v>1.1942794389441713E-3</v>
      </c>
      <c r="J443" s="178" t="s">
        <v>590</v>
      </c>
    </row>
    <row r="444" spans="1:10" x14ac:dyDescent="0.45">
      <c r="A444" s="178" t="s">
        <v>8</v>
      </c>
      <c r="B444" s="178" t="s">
        <v>9</v>
      </c>
      <c r="C444" s="178">
        <v>2050</v>
      </c>
      <c r="D444" s="178" t="s">
        <v>336</v>
      </c>
      <c r="E444" s="178" t="s">
        <v>337</v>
      </c>
      <c r="F444" s="178" t="s">
        <v>15</v>
      </c>
      <c r="G444" s="178">
        <v>641</v>
      </c>
      <c r="H444" s="178">
        <v>6.0040210373700003E-3</v>
      </c>
      <c r="I444" s="178">
        <v>5.3391462245068796E-3</v>
      </c>
      <c r="J444" s="178" t="s">
        <v>590</v>
      </c>
    </row>
    <row r="445" spans="1:10" x14ac:dyDescent="0.45">
      <c r="A445" s="178" t="s">
        <v>8</v>
      </c>
      <c r="B445" s="178" t="s">
        <v>9</v>
      </c>
      <c r="C445" s="178">
        <v>2050</v>
      </c>
      <c r="D445" s="178" t="s">
        <v>336</v>
      </c>
      <c r="E445" s="178" t="s">
        <v>337</v>
      </c>
      <c r="F445" s="178" t="s">
        <v>15</v>
      </c>
      <c r="G445" s="178">
        <v>707</v>
      </c>
      <c r="H445" s="178">
        <v>7.779460283928E-4</v>
      </c>
      <c r="I445" s="178">
        <v>6.9179764269829526E-4</v>
      </c>
      <c r="J445" s="178" t="s">
        <v>590</v>
      </c>
    </row>
    <row r="446" spans="1:10" x14ac:dyDescent="0.45">
      <c r="A446" s="178" t="s">
        <v>8</v>
      </c>
      <c r="B446" s="178" t="s">
        <v>9</v>
      </c>
      <c r="C446" s="178">
        <v>2050</v>
      </c>
      <c r="D446" s="178" t="s">
        <v>336</v>
      </c>
      <c r="E446" s="178" t="s">
        <v>337</v>
      </c>
      <c r="F446" s="178" t="s">
        <v>15</v>
      </c>
      <c r="G446" s="178">
        <v>710</v>
      </c>
      <c r="H446" s="178">
        <v>0.91361916065215998</v>
      </c>
      <c r="I446" s="178">
        <v>0.81244656903631673</v>
      </c>
      <c r="J446" s="178" t="s">
        <v>590</v>
      </c>
    </row>
    <row r="447" spans="1:10" x14ac:dyDescent="0.45">
      <c r="A447" s="178" t="s">
        <v>8</v>
      </c>
      <c r="B447" s="178" t="s">
        <v>9</v>
      </c>
      <c r="C447" s="178">
        <v>2050</v>
      </c>
      <c r="D447" s="178" t="s">
        <v>336</v>
      </c>
      <c r="E447" s="178" t="s">
        <v>337</v>
      </c>
      <c r="F447" s="178" t="s">
        <v>15</v>
      </c>
      <c r="G447" s="178">
        <v>714</v>
      </c>
      <c r="H447" s="178">
        <v>3.2907232642173802E-2</v>
      </c>
      <c r="I447" s="178">
        <v>2.9263143121396166E-2</v>
      </c>
      <c r="J447" s="178" t="s">
        <v>590</v>
      </c>
    </row>
    <row r="448" spans="1:10" x14ac:dyDescent="0.45">
      <c r="A448" s="178" t="s">
        <v>8</v>
      </c>
      <c r="B448" s="178" t="s">
        <v>9</v>
      </c>
      <c r="C448" s="178">
        <v>2050</v>
      </c>
      <c r="D448" s="178" t="s">
        <v>336</v>
      </c>
      <c r="E448" s="178" t="s">
        <v>337</v>
      </c>
      <c r="F448" s="178" t="s">
        <v>15</v>
      </c>
      <c r="G448" s="178">
        <v>726</v>
      </c>
      <c r="H448" s="178">
        <v>3.9696298539638498E-2</v>
      </c>
      <c r="I448" s="178">
        <v>3.5300399708067795E-2</v>
      </c>
      <c r="J448" s="178" t="s">
        <v>590</v>
      </c>
    </row>
    <row r="449" spans="1:10" x14ac:dyDescent="0.45">
      <c r="A449" s="178" t="s">
        <v>8</v>
      </c>
      <c r="B449" s="178" t="s">
        <v>9</v>
      </c>
      <c r="C449" s="178">
        <v>2050</v>
      </c>
      <c r="D449" s="178" t="s">
        <v>336</v>
      </c>
      <c r="E449" s="178" t="s">
        <v>337</v>
      </c>
      <c r="F449" s="178" t="s">
        <v>15</v>
      </c>
      <c r="G449" s="178">
        <v>772</v>
      </c>
      <c r="H449" s="178">
        <v>0.39070758223533603</v>
      </c>
      <c r="I449" s="178">
        <v>0.34744130635021492</v>
      </c>
      <c r="J449" s="178" t="s">
        <v>590</v>
      </c>
    </row>
    <row r="450" spans="1:10" x14ac:dyDescent="0.45">
      <c r="A450" s="178" t="s">
        <v>8</v>
      </c>
      <c r="B450" s="178" t="s">
        <v>9</v>
      </c>
      <c r="C450" s="178">
        <v>2050</v>
      </c>
      <c r="D450" s="178" t="s">
        <v>336</v>
      </c>
      <c r="E450" s="178" t="s">
        <v>337</v>
      </c>
      <c r="F450" s="178" t="s">
        <v>15</v>
      </c>
      <c r="G450" s="178">
        <v>842</v>
      </c>
      <c r="H450" s="178">
        <v>1.2397696264088201E-2</v>
      </c>
      <c r="I450" s="178">
        <v>1.1024797013367024E-2</v>
      </c>
      <c r="J450" s="178" t="s">
        <v>590</v>
      </c>
    </row>
    <row r="451" spans="1:10" x14ac:dyDescent="0.45">
      <c r="A451" s="178" t="s">
        <v>8</v>
      </c>
      <c r="B451" s="178" t="s">
        <v>9</v>
      </c>
      <c r="C451" s="178">
        <v>2050</v>
      </c>
      <c r="D451" s="178" t="s">
        <v>336</v>
      </c>
      <c r="E451" s="178" t="s">
        <v>337</v>
      </c>
      <c r="F451" s="178" t="s">
        <v>13</v>
      </c>
      <c r="G451" s="178">
        <v>941</v>
      </c>
      <c r="H451" s="178">
        <v>2.0282480400055998E-3</v>
      </c>
      <c r="I451" s="178">
        <v>1.8036433912801476E-3</v>
      </c>
      <c r="J451" s="178" t="s">
        <v>590</v>
      </c>
    </row>
    <row r="452" spans="1:10" x14ac:dyDescent="0.45">
      <c r="A452" s="178" t="s">
        <v>8</v>
      </c>
      <c r="B452" s="178" t="s">
        <v>9</v>
      </c>
      <c r="C452" s="178">
        <v>2050</v>
      </c>
      <c r="D452" s="178" t="s">
        <v>336</v>
      </c>
      <c r="E452" s="178" t="s">
        <v>337</v>
      </c>
      <c r="F452" s="178" t="s">
        <v>15</v>
      </c>
      <c r="G452" s="178">
        <v>969</v>
      </c>
      <c r="H452" s="178">
        <v>1.011952990666E-3</v>
      </c>
      <c r="I452" s="178">
        <v>8.998910823036577E-4</v>
      </c>
      <c r="J452" s="178" t="s">
        <v>590</v>
      </c>
    </row>
    <row r="453" spans="1:10" x14ac:dyDescent="0.45">
      <c r="A453" s="178" t="s">
        <v>8</v>
      </c>
      <c r="B453" s="178" t="s">
        <v>9</v>
      </c>
      <c r="C453" s="178">
        <v>2050</v>
      </c>
      <c r="D453" s="178" t="s">
        <v>336</v>
      </c>
      <c r="E453" s="178" t="s">
        <v>337</v>
      </c>
      <c r="F453" s="178" t="s">
        <v>13</v>
      </c>
      <c r="G453" s="178">
        <v>1038</v>
      </c>
      <c r="H453" s="178">
        <v>9.1320881620049008E-3</v>
      </c>
      <c r="I453" s="178">
        <v>8.1208166541318749E-3</v>
      </c>
      <c r="J453" s="178" t="s">
        <v>590</v>
      </c>
    </row>
    <row r="454" spans="1:10" x14ac:dyDescent="0.45">
      <c r="A454" s="178" t="s">
        <v>8</v>
      </c>
      <c r="B454" s="178" t="s">
        <v>9</v>
      </c>
      <c r="C454" s="178">
        <v>2050</v>
      </c>
      <c r="D454" s="178" t="s">
        <v>336</v>
      </c>
      <c r="E454" s="178" t="s">
        <v>337</v>
      </c>
      <c r="F454" s="178" t="s">
        <v>15</v>
      </c>
      <c r="G454" s="178">
        <v>1127</v>
      </c>
      <c r="H454" s="178">
        <v>2.5485700462009997E-4</v>
      </c>
      <c r="I454" s="178">
        <v>2.2663458464539091E-4</v>
      </c>
      <c r="J454" s="178" t="s">
        <v>590</v>
      </c>
    </row>
    <row r="455" spans="1:10" x14ac:dyDescent="0.45">
      <c r="A455" s="178" t="s">
        <v>8</v>
      </c>
      <c r="B455" s="178" t="s">
        <v>9</v>
      </c>
      <c r="C455" s="178">
        <v>2050</v>
      </c>
      <c r="D455" s="178" t="s">
        <v>336</v>
      </c>
      <c r="E455" s="178" t="s">
        <v>337</v>
      </c>
      <c r="F455" s="178" t="s">
        <v>13</v>
      </c>
      <c r="G455" s="178">
        <v>1150</v>
      </c>
      <c r="H455" s="178">
        <v>1.17043107748032E-2</v>
      </c>
      <c r="I455" s="178">
        <v>1.0408195823231034E-2</v>
      </c>
      <c r="J455" s="178" t="s">
        <v>590</v>
      </c>
    </row>
    <row r="456" spans="1:10" x14ac:dyDescent="0.45">
      <c r="A456" s="178" t="s">
        <v>8</v>
      </c>
      <c r="B456" s="178" t="s">
        <v>9</v>
      </c>
      <c r="C456" s="178">
        <v>2050</v>
      </c>
      <c r="D456" s="178" t="s">
        <v>336</v>
      </c>
      <c r="E456" s="178" t="s">
        <v>337</v>
      </c>
      <c r="F456" s="178" t="s">
        <v>15</v>
      </c>
      <c r="G456" s="178">
        <v>1326</v>
      </c>
      <c r="H456" s="178">
        <v>6.5936885774135603E-2</v>
      </c>
      <c r="I456" s="178">
        <v>5.8635150101160854E-2</v>
      </c>
      <c r="J456" s="178" t="s">
        <v>590</v>
      </c>
    </row>
    <row r="457" spans="1:10" x14ac:dyDescent="0.45">
      <c r="A457" s="178" t="s">
        <v>8</v>
      </c>
      <c r="B457" s="178" t="s">
        <v>9</v>
      </c>
      <c r="C457" s="178">
        <v>2050</v>
      </c>
      <c r="D457" s="178" t="s">
        <v>336</v>
      </c>
      <c r="E457" s="178" t="s">
        <v>337</v>
      </c>
      <c r="F457" s="178" t="s">
        <v>15</v>
      </c>
      <c r="G457" s="178">
        <v>1484</v>
      </c>
      <c r="H457" s="178">
        <v>5.7153590023517999E-3</v>
      </c>
      <c r="I457" s="178">
        <v>5.0824501195410304E-3</v>
      </c>
      <c r="J457" s="178" t="s">
        <v>590</v>
      </c>
    </row>
    <row r="458" spans="1:10" x14ac:dyDescent="0.45">
      <c r="A458" s="178" t="s">
        <v>8</v>
      </c>
      <c r="B458" s="178" t="s">
        <v>9</v>
      </c>
      <c r="C458" s="178">
        <v>2050</v>
      </c>
      <c r="D458" s="178" t="s">
        <v>336</v>
      </c>
      <c r="E458" s="178" t="s">
        <v>337</v>
      </c>
      <c r="F458" s="178" t="s">
        <v>13</v>
      </c>
      <c r="G458" s="178">
        <v>1579</v>
      </c>
      <c r="H458" s="178">
        <v>3.4464799682610003E-4</v>
      </c>
      <c r="I458" s="178">
        <v>3.064822790567668E-4</v>
      </c>
      <c r="J458" s="178" t="s">
        <v>590</v>
      </c>
    </row>
    <row r="459" spans="1:10" x14ac:dyDescent="0.45">
      <c r="A459" s="178" t="s">
        <v>8</v>
      </c>
      <c r="B459" s="178" t="s">
        <v>9</v>
      </c>
      <c r="C459" s="178">
        <v>2050</v>
      </c>
      <c r="D459" s="178" t="s">
        <v>336</v>
      </c>
      <c r="E459" s="178" t="s">
        <v>337</v>
      </c>
      <c r="F459" s="178" t="s">
        <v>13</v>
      </c>
      <c r="G459" s="178">
        <v>1681</v>
      </c>
      <c r="H459" s="178">
        <v>2.7396006509661699E-2</v>
      </c>
      <c r="I459" s="178">
        <v>2.4362220553893792E-2</v>
      </c>
      <c r="J459" s="178" t="s">
        <v>590</v>
      </c>
    </row>
    <row r="460" spans="1:10" x14ac:dyDescent="0.45">
      <c r="A460" s="178" t="s">
        <v>8</v>
      </c>
      <c r="B460" s="178" t="s">
        <v>9</v>
      </c>
      <c r="C460" s="178">
        <v>2050</v>
      </c>
      <c r="D460" s="178" t="s">
        <v>336</v>
      </c>
      <c r="E460" s="178" t="s">
        <v>337</v>
      </c>
      <c r="F460" s="178" t="s">
        <v>13</v>
      </c>
      <c r="G460" s="178">
        <v>100000</v>
      </c>
      <c r="H460" s="1">
        <v>9.9999999999999998E-13</v>
      </c>
      <c r="I460" s="178">
        <v>8.8926174496644289E-13</v>
      </c>
      <c r="J460" s="178" t="s">
        <v>590</v>
      </c>
    </row>
    <row r="461" spans="1:10" x14ac:dyDescent="0.45">
      <c r="A461" s="178" t="s">
        <v>8</v>
      </c>
      <c r="B461" s="178" t="s">
        <v>353</v>
      </c>
      <c r="C461" s="178">
        <v>2015</v>
      </c>
      <c r="D461" s="178" t="s">
        <v>336</v>
      </c>
      <c r="E461" s="178" t="s">
        <v>337</v>
      </c>
      <c r="F461" s="178" t="s">
        <v>357</v>
      </c>
      <c r="G461" s="178">
        <v>-100000</v>
      </c>
      <c r="H461" s="178">
        <v>0</v>
      </c>
      <c r="I461" s="178">
        <v>0</v>
      </c>
      <c r="J461" s="178" t="s">
        <v>589</v>
      </c>
    </row>
    <row r="462" spans="1:10" x14ac:dyDescent="0.45">
      <c r="A462" s="178" t="s">
        <v>8</v>
      </c>
      <c r="B462" s="178" t="s">
        <v>353</v>
      </c>
      <c r="C462" s="178">
        <v>2015</v>
      </c>
      <c r="D462" s="178" t="s">
        <v>336</v>
      </c>
      <c r="E462" s="178" t="s">
        <v>337</v>
      </c>
      <c r="F462" s="178" t="s">
        <v>357</v>
      </c>
      <c r="G462" s="178">
        <v>-1918</v>
      </c>
      <c r="H462" s="178">
        <v>0</v>
      </c>
      <c r="I462" s="178">
        <v>0</v>
      </c>
      <c r="J462" s="178" t="s">
        <v>589</v>
      </c>
    </row>
    <row r="463" spans="1:10" x14ac:dyDescent="0.45">
      <c r="A463" s="178" t="s">
        <v>8</v>
      </c>
      <c r="B463" s="178" t="s">
        <v>353</v>
      </c>
      <c r="C463" s="178">
        <v>2015</v>
      </c>
      <c r="D463" s="178" t="s">
        <v>336</v>
      </c>
      <c r="E463" s="178" t="s">
        <v>337</v>
      </c>
      <c r="F463" s="178" t="s">
        <v>357</v>
      </c>
      <c r="G463" s="178">
        <v>-1918</v>
      </c>
      <c r="H463" s="178">
        <v>0.40452499344883103</v>
      </c>
      <c r="I463" s="178">
        <v>0.40452499344883103</v>
      </c>
      <c r="J463" s="178" t="s">
        <v>589</v>
      </c>
    </row>
    <row r="464" spans="1:10" x14ac:dyDescent="0.45">
      <c r="A464" s="178" t="s">
        <v>8</v>
      </c>
      <c r="B464" s="178" t="s">
        <v>353</v>
      </c>
      <c r="C464" s="178">
        <v>2015</v>
      </c>
      <c r="D464" s="178" t="s">
        <v>336</v>
      </c>
      <c r="E464" s="178" t="s">
        <v>337</v>
      </c>
      <c r="F464" s="178" t="s">
        <v>355</v>
      </c>
      <c r="G464" s="178">
        <v>-59</v>
      </c>
      <c r="H464" s="178">
        <v>0.101473000306782</v>
      </c>
      <c r="I464" s="178">
        <v>0.101473000306782</v>
      </c>
      <c r="J464" s="178" t="s">
        <v>589</v>
      </c>
    </row>
    <row r="465" spans="1:10" x14ac:dyDescent="0.45">
      <c r="A465" s="178" t="s">
        <v>8</v>
      </c>
      <c r="B465" s="178" t="s">
        <v>353</v>
      </c>
      <c r="C465" s="178">
        <v>2015</v>
      </c>
      <c r="D465" s="178" t="s">
        <v>336</v>
      </c>
      <c r="E465" s="178" t="s">
        <v>337</v>
      </c>
      <c r="F465" s="178" t="s">
        <v>356</v>
      </c>
      <c r="G465" s="178">
        <v>-7</v>
      </c>
      <c r="H465" s="178">
        <v>5.9475670199230901</v>
      </c>
      <c r="I465" s="178">
        <v>5.9475670199230901</v>
      </c>
      <c r="J465" s="178" t="s">
        <v>589</v>
      </c>
    </row>
    <row r="466" spans="1:10" x14ac:dyDescent="0.45">
      <c r="A466" s="178" t="s">
        <v>8</v>
      </c>
      <c r="B466" s="178" t="s">
        <v>353</v>
      </c>
      <c r="C466" s="178">
        <v>2015</v>
      </c>
      <c r="D466" s="178" t="s">
        <v>336</v>
      </c>
      <c r="E466" s="178" t="s">
        <v>337</v>
      </c>
      <c r="F466" s="178" t="s">
        <v>361</v>
      </c>
      <c r="G466" s="178">
        <v>4</v>
      </c>
      <c r="H466" s="178">
        <v>5.2434628593364296</v>
      </c>
      <c r="I466" s="178">
        <v>5.2434628593364296</v>
      </c>
      <c r="J466" s="178" t="s">
        <v>589</v>
      </c>
    </row>
    <row r="467" spans="1:10" x14ac:dyDescent="0.45">
      <c r="A467" s="178" t="s">
        <v>8</v>
      </c>
      <c r="B467" s="178" t="s">
        <v>353</v>
      </c>
      <c r="C467" s="178">
        <v>2015</v>
      </c>
      <c r="D467" s="178" t="s">
        <v>336</v>
      </c>
      <c r="E467" s="178" t="s">
        <v>337</v>
      </c>
      <c r="F467" s="178" t="s">
        <v>360</v>
      </c>
      <c r="G467" s="178">
        <v>10</v>
      </c>
      <c r="H467" s="178">
        <v>5.2434628593364296</v>
      </c>
      <c r="I467" s="178">
        <v>5.2434628593364296</v>
      </c>
      <c r="J467" s="178" t="s">
        <v>589</v>
      </c>
    </row>
    <row r="468" spans="1:10" x14ac:dyDescent="0.45">
      <c r="A468" s="178" t="s">
        <v>8</v>
      </c>
      <c r="B468" s="178" t="s">
        <v>353</v>
      </c>
      <c r="C468" s="178">
        <v>2015</v>
      </c>
      <c r="D468" s="178" t="s">
        <v>336</v>
      </c>
      <c r="E468" s="178" t="s">
        <v>337</v>
      </c>
      <c r="F468" s="178" t="s">
        <v>367</v>
      </c>
      <c r="G468" s="178">
        <v>17</v>
      </c>
      <c r="H468" s="178">
        <v>5.2434628593364296</v>
      </c>
      <c r="I468" s="178">
        <v>5.2434628593364296</v>
      </c>
      <c r="J468" s="178" t="s">
        <v>589</v>
      </c>
    </row>
    <row r="469" spans="1:10" x14ac:dyDescent="0.45">
      <c r="A469" s="178" t="s">
        <v>8</v>
      </c>
      <c r="B469" s="178" t="s">
        <v>353</v>
      </c>
      <c r="C469" s="178">
        <v>2015</v>
      </c>
      <c r="D469" s="178" t="s">
        <v>336</v>
      </c>
      <c r="E469" s="178" t="s">
        <v>337</v>
      </c>
      <c r="F469" s="178" t="s">
        <v>360</v>
      </c>
      <c r="G469" s="178">
        <v>22</v>
      </c>
      <c r="H469" s="178">
        <v>3.2838150167874498</v>
      </c>
      <c r="I469" s="178">
        <v>3.2838150167874498</v>
      </c>
      <c r="J469" s="178" t="s">
        <v>589</v>
      </c>
    </row>
    <row r="470" spans="1:10" x14ac:dyDescent="0.45">
      <c r="A470" s="178" t="s">
        <v>8</v>
      </c>
      <c r="B470" s="178" t="s">
        <v>353</v>
      </c>
      <c r="C470" s="178">
        <v>2015</v>
      </c>
      <c r="D470" s="178" t="s">
        <v>336</v>
      </c>
      <c r="E470" s="178" t="s">
        <v>337</v>
      </c>
      <c r="F470" s="178" t="s">
        <v>357</v>
      </c>
      <c r="G470" s="178">
        <v>25</v>
      </c>
      <c r="H470" s="178">
        <v>2.9145200494676802</v>
      </c>
      <c r="I470" s="178">
        <v>2.9145200494676802</v>
      </c>
      <c r="J470" s="178" t="s">
        <v>589</v>
      </c>
    </row>
    <row r="471" spans="1:10" x14ac:dyDescent="0.45">
      <c r="A471" s="178" t="s">
        <v>8</v>
      </c>
      <c r="B471" s="178" t="s">
        <v>353</v>
      </c>
      <c r="C471" s="178">
        <v>2015</v>
      </c>
      <c r="D471" s="178" t="s">
        <v>336</v>
      </c>
      <c r="E471" s="178" t="s">
        <v>337</v>
      </c>
      <c r="F471" s="178" t="s">
        <v>361</v>
      </c>
      <c r="G471" s="178">
        <v>29</v>
      </c>
      <c r="H471" s="178">
        <v>3.2838150167874498</v>
      </c>
      <c r="I471" s="178">
        <v>3.2838150167874498</v>
      </c>
      <c r="J471" s="178" t="s">
        <v>589</v>
      </c>
    </row>
    <row r="472" spans="1:10" x14ac:dyDescent="0.45">
      <c r="A472" s="178" t="s">
        <v>8</v>
      </c>
      <c r="B472" s="178" t="s">
        <v>353</v>
      </c>
      <c r="C472" s="178">
        <v>2015</v>
      </c>
      <c r="D472" s="178" t="s">
        <v>336</v>
      </c>
      <c r="E472" s="178" t="s">
        <v>337</v>
      </c>
      <c r="F472" s="178" t="s">
        <v>362</v>
      </c>
      <c r="G472" s="178">
        <v>30</v>
      </c>
      <c r="H472" s="178">
        <v>3.2838150167874498</v>
      </c>
      <c r="I472" s="178">
        <v>3.2838150167874498</v>
      </c>
      <c r="J472" s="178" t="s">
        <v>589</v>
      </c>
    </row>
    <row r="473" spans="1:10" x14ac:dyDescent="0.45">
      <c r="A473" s="178" t="s">
        <v>8</v>
      </c>
      <c r="B473" s="178" t="s">
        <v>353</v>
      </c>
      <c r="C473" s="178">
        <v>2015</v>
      </c>
      <c r="D473" s="178" t="s">
        <v>336</v>
      </c>
      <c r="E473" s="178" t="s">
        <v>337</v>
      </c>
      <c r="F473" s="178" t="s">
        <v>364</v>
      </c>
      <c r="G473" s="178">
        <v>32</v>
      </c>
      <c r="H473" s="178">
        <v>5.2434628593364296</v>
      </c>
      <c r="I473" s="178">
        <v>5.2434628593364296</v>
      </c>
      <c r="J473" s="178" t="s">
        <v>589</v>
      </c>
    </row>
    <row r="474" spans="1:10" x14ac:dyDescent="0.45">
      <c r="A474" s="178" t="s">
        <v>8</v>
      </c>
      <c r="B474" s="178" t="s">
        <v>353</v>
      </c>
      <c r="C474" s="178">
        <v>2015</v>
      </c>
      <c r="D474" s="178" t="s">
        <v>336</v>
      </c>
      <c r="E474" s="178" t="s">
        <v>337</v>
      </c>
      <c r="F474" s="178" t="s">
        <v>363</v>
      </c>
      <c r="G474" s="178">
        <v>41</v>
      </c>
      <c r="H474" s="178">
        <v>5.2434628593364296</v>
      </c>
      <c r="I474" s="178">
        <v>5.2434628593364296</v>
      </c>
      <c r="J474" s="178" t="s">
        <v>589</v>
      </c>
    </row>
    <row r="475" spans="1:10" x14ac:dyDescent="0.45">
      <c r="A475" s="178" t="s">
        <v>8</v>
      </c>
      <c r="B475" s="178" t="s">
        <v>353</v>
      </c>
      <c r="C475" s="178">
        <v>2015</v>
      </c>
      <c r="D475" s="178" t="s">
        <v>336</v>
      </c>
      <c r="E475" s="178" t="s">
        <v>337</v>
      </c>
      <c r="F475" s="178" t="s">
        <v>368</v>
      </c>
      <c r="G475" s="178">
        <v>46</v>
      </c>
      <c r="H475" s="178">
        <v>5.2434628593364296</v>
      </c>
      <c r="I475" s="178">
        <v>5.2434628593364296</v>
      </c>
      <c r="J475" s="178" t="s">
        <v>589</v>
      </c>
    </row>
    <row r="476" spans="1:10" x14ac:dyDescent="0.45">
      <c r="A476" s="178" t="s">
        <v>8</v>
      </c>
      <c r="B476" s="178" t="s">
        <v>353</v>
      </c>
      <c r="C476" s="178">
        <v>2015</v>
      </c>
      <c r="D476" s="178" t="s">
        <v>336</v>
      </c>
      <c r="E476" s="178" t="s">
        <v>337</v>
      </c>
      <c r="F476" s="178" t="s">
        <v>355</v>
      </c>
      <c r="G476" s="178">
        <v>51</v>
      </c>
      <c r="H476" s="178">
        <v>5.9475670199230901</v>
      </c>
      <c r="I476" s="178">
        <v>5.9475670199230901</v>
      </c>
      <c r="J476" s="178" t="s">
        <v>589</v>
      </c>
    </row>
    <row r="477" spans="1:10" x14ac:dyDescent="0.45">
      <c r="A477" s="178" t="s">
        <v>8</v>
      </c>
      <c r="B477" s="178" t="s">
        <v>353</v>
      </c>
      <c r="C477" s="178">
        <v>2015</v>
      </c>
      <c r="D477" s="178" t="s">
        <v>336</v>
      </c>
      <c r="E477" s="178" t="s">
        <v>337</v>
      </c>
      <c r="F477" s="178" t="s">
        <v>356</v>
      </c>
      <c r="G477" s="178">
        <v>52</v>
      </c>
      <c r="H477" s="178">
        <v>4.2267459167605903</v>
      </c>
      <c r="I477" s="178">
        <v>4.2267459167605903</v>
      </c>
      <c r="J477" s="178" t="s">
        <v>589</v>
      </c>
    </row>
    <row r="478" spans="1:10" x14ac:dyDescent="0.45">
      <c r="A478" s="178" t="s">
        <v>8</v>
      </c>
      <c r="B478" s="178" t="s">
        <v>353</v>
      </c>
      <c r="C478" s="178">
        <v>2015</v>
      </c>
      <c r="D478" s="178" t="s">
        <v>336</v>
      </c>
      <c r="E478" s="178" t="s">
        <v>337</v>
      </c>
      <c r="F478" s="178" t="s">
        <v>363</v>
      </c>
      <c r="G478" s="178">
        <v>58</v>
      </c>
      <c r="H478" s="178">
        <v>3.2838150167874498</v>
      </c>
      <c r="I478" s="178">
        <v>3.2838150167874498</v>
      </c>
      <c r="J478" s="178" t="s">
        <v>589</v>
      </c>
    </row>
    <row r="479" spans="1:10" x14ac:dyDescent="0.45">
      <c r="A479" s="178" t="s">
        <v>8</v>
      </c>
      <c r="B479" s="178" t="s">
        <v>353</v>
      </c>
      <c r="C479" s="178">
        <v>2015</v>
      </c>
      <c r="D479" s="178" t="s">
        <v>336</v>
      </c>
      <c r="E479" s="178" t="s">
        <v>337</v>
      </c>
      <c r="F479" s="178" t="s">
        <v>364</v>
      </c>
      <c r="G479" s="178">
        <v>66</v>
      </c>
      <c r="H479" s="178">
        <v>3.2838150167874498</v>
      </c>
      <c r="I479" s="178">
        <v>3.2838150167874498</v>
      </c>
      <c r="J479" s="178" t="s">
        <v>589</v>
      </c>
    </row>
    <row r="480" spans="1:10" x14ac:dyDescent="0.45">
      <c r="A480" s="178" t="s">
        <v>8</v>
      </c>
      <c r="B480" s="178" t="s">
        <v>353</v>
      </c>
      <c r="C480" s="178">
        <v>2015</v>
      </c>
      <c r="D480" s="178" t="s">
        <v>336</v>
      </c>
      <c r="E480" s="178" t="s">
        <v>337</v>
      </c>
      <c r="F480" s="178" t="s">
        <v>365</v>
      </c>
      <c r="G480" s="178">
        <v>70</v>
      </c>
      <c r="H480" s="178">
        <v>3.2838150167874498</v>
      </c>
      <c r="I480" s="178">
        <v>3.2838150167874498</v>
      </c>
      <c r="J480" s="178" t="s">
        <v>589</v>
      </c>
    </row>
    <row r="481" spans="1:10" x14ac:dyDescent="0.45">
      <c r="A481" s="178" t="s">
        <v>8</v>
      </c>
      <c r="B481" s="178" t="s">
        <v>353</v>
      </c>
      <c r="C481" s="178">
        <v>2015</v>
      </c>
      <c r="D481" s="178" t="s">
        <v>336</v>
      </c>
      <c r="E481" s="178" t="s">
        <v>337</v>
      </c>
      <c r="F481" s="178" t="s">
        <v>359</v>
      </c>
      <c r="G481" s="178">
        <v>112</v>
      </c>
      <c r="H481" s="178">
        <v>3.1599800124797599</v>
      </c>
      <c r="I481" s="178">
        <v>3.1599800124797599</v>
      </c>
      <c r="J481" s="178" t="s">
        <v>589</v>
      </c>
    </row>
    <row r="482" spans="1:10" x14ac:dyDescent="0.45">
      <c r="A482" s="178" t="s">
        <v>8</v>
      </c>
      <c r="B482" s="178" t="s">
        <v>353</v>
      </c>
      <c r="C482" s="178">
        <v>2015</v>
      </c>
      <c r="D482" s="178" t="s">
        <v>336</v>
      </c>
      <c r="E482" s="178" t="s">
        <v>337</v>
      </c>
      <c r="F482" s="178" t="s">
        <v>355</v>
      </c>
      <c r="G482" s="178">
        <v>226</v>
      </c>
      <c r="H482" s="178">
        <v>2.0964669736009598</v>
      </c>
      <c r="I482" s="178">
        <v>2.0964669736009598</v>
      </c>
      <c r="J482" s="178" t="s">
        <v>589</v>
      </c>
    </row>
    <row r="483" spans="1:10" x14ac:dyDescent="0.45">
      <c r="A483" s="178" t="s">
        <v>8</v>
      </c>
      <c r="B483" s="178" t="s">
        <v>353</v>
      </c>
      <c r="C483" s="178">
        <v>2015</v>
      </c>
      <c r="D483" s="178" t="s">
        <v>336</v>
      </c>
      <c r="E483" s="178" t="s">
        <v>337</v>
      </c>
      <c r="F483" s="178" t="s">
        <v>354</v>
      </c>
      <c r="G483" s="178">
        <v>288</v>
      </c>
      <c r="H483" s="178">
        <v>1.08113298244745</v>
      </c>
      <c r="I483" s="178">
        <v>1.08113298244745</v>
      </c>
      <c r="J483" s="178" t="s">
        <v>589</v>
      </c>
    </row>
    <row r="484" spans="1:10" x14ac:dyDescent="0.45">
      <c r="A484" s="178" t="s">
        <v>8</v>
      </c>
      <c r="B484" s="178" t="s">
        <v>353</v>
      </c>
      <c r="C484" s="178">
        <v>2015</v>
      </c>
      <c r="D484" s="178" t="s">
        <v>336</v>
      </c>
      <c r="E484" s="178" t="s">
        <v>337</v>
      </c>
      <c r="F484" s="178" t="s">
        <v>355</v>
      </c>
      <c r="G484" s="178">
        <v>3916</v>
      </c>
      <c r="H484" s="178">
        <v>2.4865000101271999E-2</v>
      </c>
      <c r="I484" s="178">
        <v>2.4865000101271999E-2</v>
      </c>
      <c r="J484" s="178" t="s">
        <v>589</v>
      </c>
    </row>
    <row r="485" spans="1:10" x14ac:dyDescent="0.45">
      <c r="A485" s="178" t="s">
        <v>8</v>
      </c>
      <c r="B485" s="178" t="s">
        <v>353</v>
      </c>
      <c r="C485" s="178">
        <v>2015</v>
      </c>
      <c r="D485" s="178" t="s">
        <v>336</v>
      </c>
      <c r="E485" s="178" t="s">
        <v>337</v>
      </c>
      <c r="F485" s="178" t="s">
        <v>355</v>
      </c>
      <c r="G485" s="178">
        <v>100000</v>
      </c>
      <c r="H485" s="1">
        <v>9.9999999999999998E-13</v>
      </c>
      <c r="I485" s="178">
        <v>9.9999999999999998E-13</v>
      </c>
      <c r="J485" s="178" t="s">
        <v>589</v>
      </c>
    </row>
    <row r="486" spans="1:10" x14ac:dyDescent="0.45">
      <c r="A486" s="178" t="s">
        <v>8</v>
      </c>
      <c r="B486" s="178" t="s">
        <v>353</v>
      </c>
      <c r="C486" s="178">
        <v>2020</v>
      </c>
      <c r="D486" s="178" t="s">
        <v>336</v>
      </c>
      <c r="E486" s="178" t="s">
        <v>337</v>
      </c>
      <c r="F486" s="178" t="s">
        <v>357</v>
      </c>
      <c r="G486" s="178">
        <v>-100000</v>
      </c>
      <c r="H486" s="178">
        <v>0</v>
      </c>
      <c r="I486" s="178">
        <v>0</v>
      </c>
      <c r="J486" s="178" t="s">
        <v>589</v>
      </c>
    </row>
    <row r="487" spans="1:10" x14ac:dyDescent="0.45">
      <c r="A487" s="178" t="s">
        <v>8</v>
      </c>
      <c r="B487" s="178" t="s">
        <v>353</v>
      </c>
      <c r="C487" s="178">
        <v>2020</v>
      </c>
      <c r="D487" s="178" t="s">
        <v>336</v>
      </c>
      <c r="E487" s="178" t="s">
        <v>337</v>
      </c>
      <c r="F487" s="178" t="s">
        <v>357</v>
      </c>
      <c r="G487" s="178">
        <v>-2012</v>
      </c>
      <c r="H487" s="178">
        <v>0</v>
      </c>
      <c r="I487" s="178">
        <v>0</v>
      </c>
      <c r="J487" s="178" t="s">
        <v>589</v>
      </c>
    </row>
    <row r="488" spans="1:10" x14ac:dyDescent="0.45">
      <c r="A488" s="178" t="s">
        <v>8</v>
      </c>
      <c r="B488" s="178" t="s">
        <v>353</v>
      </c>
      <c r="C488" s="178">
        <v>2020</v>
      </c>
      <c r="D488" s="178" t="s">
        <v>336</v>
      </c>
      <c r="E488" s="178" t="s">
        <v>337</v>
      </c>
      <c r="F488" s="178" t="s">
        <v>357</v>
      </c>
      <c r="G488" s="178">
        <v>-2012</v>
      </c>
      <c r="H488" s="178">
        <v>0.41165399613146197</v>
      </c>
      <c r="I488" s="178">
        <v>0.41165399613146197</v>
      </c>
      <c r="J488" s="178" t="s">
        <v>589</v>
      </c>
    </row>
    <row r="489" spans="1:10" x14ac:dyDescent="0.45">
      <c r="A489" s="178" t="s">
        <v>8</v>
      </c>
      <c r="B489" s="178" t="s">
        <v>353</v>
      </c>
      <c r="C489" s="178">
        <v>2020</v>
      </c>
      <c r="D489" s="178" t="s">
        <v>336</v>
      </c>
      <c r="E489" s="178" t="s">
        <v>337</v>
      </c>
      <c r="F489" s="178" t="s">
        <v>355</v>
      </c>
      <c r="G489" s="178">
        <v>-54</v>
      </c>
      <c r="H489" s="178">
        <v>0.109733001473273</v>
      </c>
      <c r="I489" s="178">
        <v>0.109733001473273</v>
      </c>
      <c r="J489" s="178" t="s">
        <v>589</v>
      </c>
    </row>
    <row r="490" spans="1:10" x14ac:dyDescent="0.45">
      <c r="A490" s="178" t="s">
        <v>8</v>
      </c>
      <c r="B490" s="178" t="s">
        <v>353</v>
      </c>
      <c r="C490" s="178">
        <v>2020</v>
      </c>
      <c r="D490" s="178" t="s">
        <v>336</v>
      </c>
      <c r="E490" s="178" t="s">
        <v>337</v>
      </c>
      <c r="F490" s="178" t="s">
        <v>356</v>
      </c>
      <c r="G490" s="178">
        <v>-4</v>
      </c>
      <c r="H490" s="178">
        <v>6.2635390468003598</v>
      </c>
      <c r="I490" s="178">
        <v>6.2635390468003598</v>
      </c>
      <c r="J490" s="178" t="s">
        <v>589</v>
      </c>
    </row>
    <row r="491" spans="1:10" x14ac:dyDescent="0.45">
      <c r="A491" s="178" t="s">
        <v>8</v>
      </c>
      <c r="B491" s="178" t="s">
        <v>353</v>
      </c>
      <c r="C491" s="178">
        <v>2020</v>
      </c>
      <c r="D491" s="178" t="s">
        <v>336</v>
      </c>
      <c r="E491" s="178" t="s">
        <v>337</v>
      </c>
      <c r="F491" s="178" t="s">
        <v>361</v>
      </c>
      <c r="G491" s="178">
        <v>4</v>
      </c>
      <c r="H491" s="178">
        <v>5.3398819661560903</v>
      </c>
      <c r="I491" s="178">
        <v>5.3398819661560903</v>
      </c>
      <c r="J491" s="178" t="s">
        <v>589</v>
      </c>
    </row>
    <row r="492" spans="1:10" x14ac:dyDescent="0.45">
      <c r="A492" s="178" t="s">
        <v>8</v>
      </c>
      <c r="B492" s="178" t="s">
        <v>353</v>
      </c>
      <c r="C492" s="178">
        <v>2020</v>
      </c>
      <c r="D492" s="178" t="s">
        <v>336</v>
      </c>
      <c r="E492" s="178" t="s">
        <v>337</v>
      </c>
      <c r="F492" s="178" t="s">
        <v>360</v>
      </c>
      <c r="G492" s="178">
        <v>10</v>
      </c>
      <c r="H492" s="178">
        <v>5.3398819661560903</v>
      </c>
      <c r="I492" s="178">
        <v>5.3398819661560903</v>
      </c>
      <c r="J492" s="178" t="s">
        <v>589</v>
      </c>
    </row>
    <row r="493" spans="1:10" x14ac:dyDescent="0.45">
      <c r="A493" s="178" t="s">
        <v>8</v>
      </c>
      <c r="B493" s="178" t="s">
        <v>353</v>
      </c>
      <c r="C493" s="178">
        <v>2020</v>
      </c>
      <c r="D493" s="178" t="s">
        <v>336</v>
      </c>
      <c r="E493" s="178" t="s">
        <v>337</v>
      </c>
      <c r="F493" s="178" t="s">
        <v>367</v>
      </c>
      <c r="G493" s="178">
        <v>17</v>
      </c>
      <c r="H493" s="178">
        <v>5.3398819661560903</v>
      </c>
      <c r="I493" s="178">
        <v>5.3398819661560903</v>
      </c>
      <c r="J493" s="178" t="s">
        <v>589</v>
      </c>
    </row>
    <row r="494" spans="1:10" x14ac:dyDescent="0.45">
      <c r="A494" s="178" t="s">
        <v>8</v>
      </c>
      <c r="B494" s="178" t="s">
        <v>353</v>
      </c>
      <c r="C494" s="178">
        <v>2020</v>
      </c>
      <c r="D494" s="178" t="s">
        <v>336</v>
      </c>
      <c r="E494" s="178" t="s">
        <v>337</v>
      </c>
      <c r="F494" s="178" t="s">
        <v>357</v>
      </c>
      <c r="G494" s="178">
        <v>19</v>
      </c>
      <c r="H494" s="178">
        <v>3.0693570170551498</v>
      </c>
      <c r="I494" s="178">
        <v>3.0693570170551498</v>
      </c>
      <c r="J494" s="178" t="s">
        <v>589</v>
      </c>
    </row>
    <row r="495" spans="1:10" x14ac:dyDescent="0.45">
      <c r="A495" s="178" t="s">
        <v>8</v>
      </c>
      <c r="B495" s="178" t="s">
        <v>353</v>
      </c>
      <c r="C495" s="178">
        <v>2020</v>
      </c>
      <c r="D495" s="178" t="s">
        <v>336</v>
      </c>
      <c r="E495" s="178" t="s">
        <v>337</v>
      </c>
      <c r="F495" s="178" t="s">
        <v>360</v>
      </c>
      <c r="G495" s="178">
        <v>21</v>
      </c>
      <c r="H495" s="178">
        <v>3.3544110016002802</v>
      </c>
      <c r="I495" s="178">
        <v>3.3544110016002802</v>
      </c>
      <c r="J495" s="178" t="s">
        <v>589</v>
      </c>
    </row>
    <row r="496" spans="1:10" x14ac:dyDescent="0.45">
      <c r="A496" s="178" t="s">
        <v>8</v>
      </c>
      <c r="B496" s="178" t="s">
        <v>353</v>
      </c>
      <c r="C496" s="178">
        <v>2020</v>
      </c>
      <c r="D496" s="178" t="s">
        <v>336</v>
      </c>
      <c r="E496" s="178" t="s">
        <v>337</v>
      </c>
      <c r="F496" s="178" t="s">
        <v>361</v>
      </c>
      <c r="G496" s="178">
        <v>28</v>
      </c>
      <c r="H496" s="178">
        <v>3.3544110016002802</v>
      </c>
      <c r="I496" s="178">
        <v>3.3544110016002802</v>
      </c>
      <c r="J496" s="178" t="s">
        <v>589</v>
      </c>
    </row>
    <row r="497" spans="1:10" x14ac:dyDescent="0.45">
      <c r="A497" s="178" t="s">
        <v>8</v>
      </c>
      <c r="B497" s="178" t="s">
        <v>353</v>
      </c>
      <c r="C497" s="178">
        <v>2020</v>
      </c>
      <c r="D497" s="178" t="s">
        <v>336</v>
      </c>
      <c r="E497" s="178" t="s">
        <v>337</v>
      </c>
      <c r="F497" s="178" t="s">
        <v>362</v>
      </c>
      <c r="G497" s="178">
        <v>29</v>
      </c>
      <c r="H497" s="178">
        <v>3.3544110016002802</v>
      </c>
      <c r="I497" s="178">
        <v>3.3544110016002802</v>
      </c>
      <c r="J497" s="178" t="s">
        <v>589</v>
      </c>
    </row>
    <row r="498" spans="1:10" x14ac:dyDescent="0.45">
      <c r="A498" s="178" t="s">
        <v>8</v>
      </c>
      <c r="B498" s="178" t="s">
        <v>353</v>
      </c>
      <c r="C498" s="178">
        <v>2020</v>
      </c>
      <c r="D498" s="178" t="s">
        <v>336</v>
      </c>
      <c r="E498" s="178" t="s">
        <v>337</v>
      </c>
      <c r="F498" s="178" t="s">
        <v>364</v>
      </c>
      <c r="G498" s="178">
        <v>31</v>
      </c>
      <c r="H498" s="178">
        <v>5.3398819661560903</v>
      </c>
      <c r="I498" s="178">
        <v>5.3398819661560903</v>
      </c>
      <c r="J498" s="178" t="s">
        <v>589</v>
      </c>
    </row>
    <row r="499" spans="1:10" x14ac:dyDescent="0.45">
      <c r="A499" s="178" t="s">
        <v>8</v>
      </c>
      <c r="B499" s="178" t="s">
        <v>353</v>
      </c>
      <c r="C499" s="178">
        <v>2020</v>
      </c>
      <c r="D499" s="178" t="s">
        <v>336</v>
      </c>
      <c r="E499" s="178" t="s">
        <v>337</v>
      </c>
      <c r="F499" s="178" t="s">
        <v>363</v>
      </c>
      <c r="G499" s="178">
        <v>40</v>
      </c>
      <c r="H499" s="178">
        <v>5.3398819661560903</v>
      </c>
      <c r="I499" s="178">
        <v>5.3398819661560903</v>
      </c>
      <c r="J499" s="178" t="s">
        <v>589</v>
      </c>
    </row>
    <row r="500" spans="1:10" x14ac:dyDescent="0.45">
      <c r="A500" s="178" t="s">
        <v>8</v>
      </c>
      <c r="B500" s="178" t="s">
        <v>353</v>
      </c>
      <c r="C500" s="178">
        <v>2020</v>
      </c>
      <c r="D500" s="178" t="s">
        <v>336</v>
      </c>
      <c r="E500" s="178" t="s">
        <v>337</v>
      </c>
      <c r="F500" s="178" t="s">
        <v>368</v>
      </c>
      <c r="G500" s="178">
        <v>44</v>
      </c>
      <c r="H500" s="178">
        <v>5.3398819661560903</v>
      </c>
      <c r="I500" s="178">
        <v>5.3398819661560903</v>
      </c>
      <c r="J500" s="178" t="s">
        <v>589</v>
      </c>
    </row>
    <row r="501" spans="1:10" x14ac:dyDescent="0.45">
      <c r="A501" s="178" t="s">
        <v>8</v>
      </c>
      <c r="B501" s="178" t="s">
        <v>353</v>
      </c>
      <c r="C501" s="178">
        <v>2020</v>
      </c>
      <c r="D501" s="178" t="s">
        <v>336</v>
      </c>
      <c r="E501" s="178" t="s">
        <v>337</v>
      </c>
      <c r="F501" s="178" t="s">
        <v>355</v>
      </c>
      <c r="G501" s="178">
        <v>53</v>
      </c>
      <c r="H501" s="178">
        <v>6.2635390468003598</v>
      </c>
      <c r="I501" s="178">
        <v>6.2635390468003598</v>
      </c>
      <c r="J501" s="178" t="s">
        <v>589</v>
      </c>
    </row>
    <row r="502" spans="1:10" x14ac:dyDescent="0.45">
      <c r="A502" s="178" t="s">
        <v>8</v>
      </c>
      <c r="B502" s="178" t="s">
        <v>353</v>
      </c>
      <c r="C502" s="178">
        <v>2020</v>
      </c>
      <c r="D502" s="178" t="s">
        <v>336</v>
      </c>
      <c r="E502" s="178" t="s">
        <v>337</v>
      </c>
      <c r="F502" s="178" t="s">
        <v>363</v>
      </c>
      <c r="G502" s="178">
        <v>56</v>
      </c>
      <c r="H502" s="178">
        <v>3.3544110016002802</v>
      </c>
      <c r="I502" s="178">
        <v>3.3544110016002802</v>
      </c>
      <c r="J502" s="178" t="s">
        <v>589</v>
      </c>
    </row>
    <row r="503" spans="1:10" x14ac:dyDescent="0.45">
      <c r="A503" s="178" t="s">
        <v>8</v>
      </c>
      <c r="B503" s="178" t="s">
        <v>353</v>
      </c>
      <c r="C503" s="178">
        <v>2020</v>
      </c>
      <c r="D503" s="178" t="s">
        <v>336</v>
      </c>
      <c r="E503" s="178" t="s">
        <v>337</v>
      </c>
      <c r="F503" s="178" t="s">
        <v>356</v>
      </c>
      <c r="G503" s="178">
        <v>58</v>
      </c>
      <c r="H503" s="178">
        <v>4.3012319905583301</v>
      </c>
      <c r="I503" s="178">
        <v>4.3012319905583301</v>
      </c>
      <c r="J503" s="178" t="s">
        <v>589</v>
      </c>
    </row>
    <row r="504" spans="1:10" x14ac:dyDescent="0.45">
      <c r="A504" s="178" t="s">
        <v>8</v>
      </c>
      <c r="B504" s="178" t="s">
        <v>353</v>
      </c>
      <c r="C504" s="178">
        <v>2020</v>
      </c>
      <c r="D504" s="178" t="s">
        <v>336</v>
      </c>
      <c r="E504" s="178" t="s">
        <v>337</v>
      </c>
      <c r="F504" s="178" t="s">
        <v>364</v>
      </c>
      <c r="G504" s="178">
        <v>64</v>
      </c>
      <c r="H504" s="178">
        <v>3.3544110016002802</v>
      </c>
      <c r="I504" s="178">
        <v>3.3544110016002802</v>
      </c>
      <c r="J504" s="178" t="s">
        <v>589</v>
      </c>
    </row>
    <row r="505" spans="1:10" x14ac:dyDescent="0.45">
      <c r="A505" s="178" t="s">
        <v>8</v>
      </c>
      <c r="B505" s="178" t="s">
        <v>353</v>
      </c>
      <c r="C505" s="178">
        <v>2020</v>
      </c>
      <c r="D505" s="178" t="s">
        <v>336</v>
      </c>
      <c r="E505" s="178" t="s">
        <v>337</v>
      </c>
      <c r="F505" s="178" t="s">
        <v>365</v>
      </c>
      <c r="G505" s="178">
        <v>68</v>
      </c>
      <c r="H505" s="178">
        <v>3.3544110016002802</v>
      </c>
      <c r="I505" s="178">
        <v>3.3544110016002802</v>
      </c>
      <c r="J505" s="178" t="s">
        <v>589</v>
      </c>
    </row>
    <row r="506" spans="1:10" x14ac:dyDescent="0.45">
      <c r="A506" s="178" t="s">
        <v>8</v>
      </c>
      <c r="B506" s="178" t="s">
        <v>353</v>
      </c>
      <c r="C506" s="178">
        <v>2020</v>
      </c>
      <c r="D506" s="178" t="s">
        <v>336</v>
      </c>
      <c r="E506" s="178" t="s">
        <v>337</v>
      </c>
      <c r="F506" s="178" t="s">
        <v>359</v>
      </c>
      <c r="G506" s="178">
        <v>115</v>
      </c>
      <c r="H506" s="178">
        <v>3.3278549885337698</v>
      </c>
      <c r="I506" s="178">
        <v>3.3278549885337698</v>
      </c>
      <c r="J506" s="178" t="s">
        <v>589</v>
      </c>
    </row>
    <row r="507" spans="1:10" x14ac:dyDescent="0.45">
      <c r="A507" s="178" t="s">
        <v>8</v>
      </c>
      <c r="B507" s="178" t="s">
        <v>353</v>
      </c>
      <c r="C507" s="178">
        <v>2020</v>
      </c>
      <c r="D507" s="178" t="s">
        <v>336</v>
      </c>
      <c r="E507" s="178" t="s">
        <v>337</v>
      </c>
      <c r="F507" s="178" t="s">
        <v>355</v>
      </c>
      <c r="G507" s="178">
        <v>231</v>
      </c>
      <c r="H507" s="178">
        <v>2.1334109900077398</v>
      </c>
      <c r="I507" s="178">
        <v>2.1334109900077398</v>
      </c>
      <c r="J507" s="178" t="s">
        <v>589</v>
      </c>
    </row>
    <row r="508" spans="1:10" x14ac:dyDescent="0.45">
      <c r="A508" s="178" t="s">
        <v>8</v>
      </c>
      <c r="B508" s="178" t="s">
        <v>353</v>
      </c>
      <c r="C508" s="178">
        <v>2020</v>
      </c>
      <c r="D508" s="178" t="s">
        <v>336</v>
      </c>
      <c r="E508" s="178" t="s">
        <v>337</v>
      </c>
      <c r="F508" s="178" t="s">
        <v>354</v>
      </c>
      <c r="G508" s="178">
        <v>334</v>
      </c>
      <c r="H508" s="178">
        <v>1.1001850196599801</v>
      </c>
      <c r="I508" s="178">
        <v>1.1001850196599801</v>
      </c>
      <c r="J508" s="178" t="s">
        <v>589</v>
      </c>
    </row>
    <row r="509" spans="1:10" x14ac:dyDescent="0.45">
      <c r="A509" s="178" t="s">
        <v>8</v>
      </c>
      <c r="B509" s="178" t="s">
        <v>353</v>
      </c>
      <c r="C509" s="178">
        <v>2020</v>
      </c>
      <c r="D509" s="178" t="s">
        <v>336</v>
      </c>
      <c r="E509" s="178" t="s">
        <v>337</v>
      </c>
      <c r="F509" s="178" t="s">
        <v>355</v>
      </c>
      <c r="G509" s="178">
        <v>4014</v>
      </c>
      <c r="H509" s="178">
        <v>2.4715000094147399E-2</v>
      </c>
      <c r="I509" s="178">
        <v>2.4715000094147399E-2</v>
      </c>
      <c r="J509" s="178" t="s">
        <v>589</v>
      </c>
    </row>
    <row r="510" spans="1:10" x14ac:dyDescent="0.45">
      <c r="A510" s="178" t="s">
        <v>8</v>
      </c>
      <c r="B510" s="178" t="s">
        <v>353</v>
      </c>
      <c r="C510" s="178">
        <v>2020</v>
      </c>
      <c r="D510" s="178" t="s">
        <v>336</v>
      </c>
      <c r="E510" s="178" t="s">
        <v>337</v>
      </c>
      <c r="F510" s="178" t="s">
        <v>355</v>
      </c>
      <c r="G510" s="178">
        <v>100000</v>
      </c>
      <c r="H510" s="1">
        <v>9.9999999999999998E-13</v>
      </c>
      <c r="I510" s="178">
        <v>9.9999999999999998E-13</v>
      </c>
      <c r="J510" s="178" t="s">
        <v>589</v>
      </c>
    </row>
    <row r="511" spans="1:10" x14ac:dyDescent="0.45">
      <c r="A511" s="178" t="s">
        <v>8</v>
      </c>
      <c r="B511" s="178" t="s">
        <v>353</v>
      </c>
      <c r="C511" s="178">
        <v>2025</v>
      </c>
      <c r="D511" s="178" t="s">
        <v>336</v>
      </c>
      <c r="E511" s="178" t="s">
        <v>337</v>
      </c>
      <c r="F511" s="178" t="s">
        <v>357</v>
      </c>
      <c r="G511" s="178">
        <v>-100000</v>
      </c>
      <c r="H511" s="178">
        <v>0</v>
      </c>
      <c r="I511" s="178">
        <v>0</v>
      </c>
      <c r="J511" s="178" t="s">
        <v>589</v>
      </c>
    </row>
    <row r="512" spans="1:10" x14ac:dyDescent="0.45">
      <c r="A512" s="178" t="s">
        <v>8</v>
      </c>
      <c r="B512" s="178" t="s">
        <v>353</v>
      </c>
      <c r="C512" s="178">
        <v>2025</v>
      </c>
      <c r="D512" s="178" t="s">
        <v>336</v>
      </c>
      <c r="E512" s="178" t="s">
        <v>337</v>
      </c>
      <c r="F512" s="178" t="s">
        <v>357</v>
      </c>
      <c r="G512" s="178">
        <v>-2202</v>
      </c>
      <c r="H512" s="178">
        <v>0</v>
      </c>
      <c r="I512" s="178">
        <v>0</v>
      </c>
      <c r="J512" s="178" t="s">
        <v>589</v>
      </c>
    </row>
    <row r="513" spans="1:10" x14ac:dyDescent="0.45">
      <c r="A513" s="178" t="s">
        <v>8</v>
      </c>
      <c r="B513" s="178" t="s">
        <v>353</v>
      </c>
      <c r="C513" s="178">
        <v>2025</v>
      </c>
      <c r="D513" s="178" t="s">
        <v>336</v>
      </c>
      <c r="E513" s="178" t="s">
        <v>337</v>
      </c>
      <c r="F513" s="178" t="s">
        <v>357</v>
      </c>
      <c r="G513" s="178">
        <v>-2202</v>
      </c>
      <c r="H513" s="178">
        <v>0.40679800305861102</v>
      </c>
      <c r="I513" s="178">
        <v>0.40679800305861102</v>
      </c>
      <c r="J513" s="178" t="s">
        <v>589</v>
      </c>
    </row>
    <row r="514" spans="1:10" x14ac:dyDescent="0.45">
      <c r="A514" s="178" t="s">
        <v>8</v>
      </c>
      <c r="B514" s="178" t="s">
        <v>353</v>
      </c>
      <c r="C514" s="178">
        <v>2025</v>
      </c>
      <c r="D514" s="178" t="s">
        <v>336</v>
      </c>
      <c r="E514" s="178" t="s">
        <v>337</v>
      </c>
      <c r="F514" s="178" t="s">
        <v>355</v>
      </c>
      <c r="G514" s="178">
        <v>-49</v>
      </c>
      <c r="H514" s="178">
        <v>0.11473200026932701</v>
      </c>
      <c r="I514" s="178">
        <v>0.11473200026932701</v>
      </c>
      <c r="J514" s="178" t="s">
        <v>589</v>
      </c>
    </row>
    <row r="515" spans="1:10" x14ac:dyDescent="0.45">
      <c r="A515" s="178" t="s">
        <v>8</v>
      </c>
      <c r="B515" s="178" t="s">
        <v>353</v>
      </c>
      <c r="C515" s="178">
        <v>2025</v>
      </c>
      <c r="D515" s="178" t="s">
        <v>336</v>
      </c>
      <c r="E515" s="178" t="s">
        <v>337</v>
      </c>
      <c r="F515" s="178" t="s">
        <v>356</v>
      </c>
      <c r="G515" s="178">
        <v>0</v>
      </c>
      <c r="H515" s="178">
        <v>6.42279210457672</v>
      </c>
      <c r="I515" s="178">
        <v>6.42279210457672</v>
      </c>
      <c r="J515" s="178" t="s">
        <v>589</v>
      </c>
    </row>
    <row r="516" spans="1:10" x14ac:dyDescent="0.45">
      <c r="A516" s="178" t="s">
        <v>8</v>
      </c>
      <c r="B516" s="178" t="s">
        <v>353</v>
      </c>
      <c r="C516" s="178">
        <v>2025</v>
      </c>
      <c r="D516" s="178" t="s">
        <v>336</v>
      </c>
      <c r="E516" s="178" t="s">
        <v>337</v>
      </c>
      <c r="F516" s="178" t="s">
        <v>361</v>
      </c>
      <c r="G516" s="178">
        <v>4</v>
      </c>
      <c r="H516" s="178">
        <v>5.30791413374026</v>
      </c>
      <c r="I516" s="178">
        <v>5.30791413374026</v>
      </c>
      <c r="J516" s="178" t="s">
        <v>589</v>
      </c>
    </row>
    <row r="517" spans="1:10" x14ac:dyDescent="0.45">
      <c r="A517" s="178" t="s">
        <v>8</v>
      </c>
      <c r="B517" s="178" t="s">
        <v>353</v>
      </c>
      <c r="C517" s="178">
        <v>2025</v>
      </c>
      <c r="D517" s="178" t="s">
        <v>336</v>
      </c>
      <c r="E517" s="178" t="s">
        <v>337</v>
      </c>
      <c r="F517" s="178" t="s">
        <v>360</v>
      </c>
      <c r="G517" s="178">
        <v>10</v>
      </c>
      <c r="H517" s="178">
        <v>5.30791413374026</v>
      </c>
      <c r="I517" s="178">
        <v>5.30791413374026</v>
      </c>
      <c r="J517" s="178" t="s">
        <v>589</v>
      </c>
    </row>
    <row r="518" spans="1:10" x14ac:dyDescent="0.45">
      <c r="A518" s="178" t="s">
        <v>8</v>
      </c>
      <c r="B518" s="178" t="s">
        <v>353</v>
      </c>
      <c r="C518" s="178">
        <v>2025</v>
      </c>
      <c r="D518" s="178" t="s">
        <v>336</v>
      </c>
      <c r="E518" s="178" t="s">
        <v>337</v>
      </c>
      <c r="F518" s="178" t="s">
        <v>367</v>
      </c>
      <c r="G518" s="178">
        <v>17</v>
      </c>
      <c r="H518" s="178">
        <v>5.30791413374026</v>
      </c>
      <c r="I518" s="178">
        <v>5.30791413374026</v>
      </c>
      <c r="J518" s="178" t="s">
        <v>589</v>
      </c>
    </row>
    <row r="519" spans="1:10" x14ac:dyDescent="0.45">
      <c r="A519" s="178" t="s">
        <v>8</v>
      </c>
      <c r="B519" s="178" t="s">
        <v>353</v>
      </c>
      <c r="C519" s="178">
        <v>2025</v>
      </c>
      <c r="D519" s="178" t="s">
        <v>336</v>
      </c>
      <c r="E519" s="178" t="s">
        <v>337</v>
      </c>
      <c r="F519" s="178" t="s">
        <v>357</v>
      </c>
      <c r="G519" s="178">
        <v>17</v>
      </c>
      <c r="H519" s="178">
        <v>3.1473939772695299</v>
      </c>
      <c r="I519" s="178">
        <v>3.1473939772695299</v>
      </c>
      <c r="J519" s="178" t="s">
        <v>589</v>
      </c>
    </row>
    <row r="520" spans="1:10" x14ac:dyDescent="0.45">
      <c r="A520" s="178" t="s">
        <v>8</v>
      </c>
      <c r="B520" s="178" t="s">
        <v>353</v>
      </c>
      <c r="C520" s="178">
        <v>2025</v>
      </c>
      <c r="D520" s="178" t="s">
        <v>336</v>
      </c>
      <c r="E520" s="178" t="s">
        <v>337</v>
      </c>
      <c r="F520" s="178" t="s">
        <v>360</v>
      </c>
      <c r="G520" s="178">
        <v>21</v>
      </c>
      <c r="H520" s="178">
        <v>3.31578305170774</v>
      </c>
      <c r="I520" s="178">
        <v>3.31578305170774</v>
      </c>
      <c r="J520" s="178" t="s">
        <v>589</v>
      </c>
    </row>
    <row r="521" spans="1:10" x14ac:dyDescent="0.45">
      <c r="A521" s="178" t="s">
        <v>8</v>
      </c>
      <c r="B521" s="178" t="s">
        <v>353</v>
      </c>
      <c r="C521" s="178">
        <v>2025</v>
      </c>
      <c r="D521" s="178" t="s">
        <v>336</v>
      </c>
      <c r="E521" s="178" t="s">
        <v>337</v>
      </c>
      <c r="F521" s="178" t="s">
        <v>361</v>
      </c>
      <c r="G521" s="178">
        <v>28</v>
      </c>
      <c r="H521" s="178">
        <v>3.31578305170774</v>
      </c>
      <c r="I521" s="178">
        <v>3.31578305170774</v>
      </c>
      <c r="J521" s="178" t="s">
        <v>589</v>
      </c>
    </row>
    <row r="522" spans="1:10" x14ac:dyDescent="0.45">
      <c r="A522" s="178" t="s">
        <v>8</v>
      </c>
      <c r="B522" s="178" t="s">
        <v>353</v>
      </c>
      <c r="C522" s="178">
        <v>2025</v>
      </c>
      <c r="D522" s="178" t="s">
        <v>336</v>
      </c>
      <c r="E522" s="178" t="s">
        <v>337</v>
      </c>
      <c r="F522" s="178" t="s">
        <v>362</v>
      </c>
      <c r="G522" s="178">
        <v>29</v>
      </c>
      <c r="H522" s="178">
        <v>3.31578305170774</v>
      </c>
      <c r="I522" s="178">
        <v>3.31578305170774</v>
      </c>
      <c r="J522" s="178" t="s">
        <v>589</v>
      </c>
    </row>
    <row r="523" spans="1:10" x14ac:dyDescent="0.45">
      <c r="A523" s="178" t="s">
        <v>8</v>
      </c>
      <c r="B523" s="178" t="s">
        <v>353</v>
      </c>
      <c r="C523" s="178">
        <v>2025</v>
      </c>
      <c r="D523" s="178" t="s">
        <v>336</v>
      </c>
      <c r="E523" s="178" t="s">
        <v>337</v>
      </c>
      <c r="F523" s="178" t="s">
        <v>364</v>
      </c>
      <c r="G523" s="178">
        <v>30</v>
      </c>
      <c r="H523" s="178">
        <v>5.30791413374026</v>
      </c>
      <c r="I523" s="178">
        <v>5.30791413374026</v>
      </c>
      <c r="J523" s="178" t="s">
        <v>589</v>
      </c>
    </row>
    <row r="524" spans="1:10" x14ac:dyDescent="0.45">
      <c r="A524" s="178" t="s">
        <v>8</v>
      </c>
      <c r="B524" s="178" t="s">
        <v>353</v>
      </c>
      <c r="C524" s="178">
        <v>2025</v>
      </c>
      <c r="D524" s="178" t="s">
        <v>336</v>
      </c>
      <c r="E524" s="178" t="s">
        <v>337</v>
      </c>
      <c r="F524" s="178" t="s">
        <v>363</v>
      </c>
      <c r="G524" s="178">
        <v>39</v>
      </c>
      <c r="H524" s="178">
        <v>5.30791413374026</v>
      </c>
      <c r="I524" s="178">
        <v>5.30791413374026</v>
      </c>
      <c r="J524" s="178" t="s">
        <v>589</v>
      </c>
    </row>
    <row r="525" spans="1:10" x14ac:dyDescent="0.45">
      <c r="A525" s="178" t="s">
        <v>8</v>
      </c>
      <c r="B525" s="178" t="s">
        <v>353</v>
      </c>
      <c r="C525" s="178">
        <v>2025</v>
      </c>
      <c r="D525" s="178" t="s">
        <v>336</v>
      </c>
      <c r="E525" s="178" t="s">
        <v>337</v>
      </c>
      <c r="F525" s="178" t="s">
        <v>368</v>
      </c>
      <c r="G525" s="178">
        <v>44</v>
      </c>
      <c r="H525" s="178">
        <v>5.30791413374026</v>
      </c>
      <c r="I525" s="178">
        <v>5.30791413374026</v>
      </c>
      <c r="J525" s="178" t="s">
        <v>589</v>
      </c>
    </row>
    <row r="526" spans="1:10" x14ac:dyDescent="0.45">
      <c r="A526" s="178" t="s">
        <v>8</v>
      </c>
      <c r="B526" s="178" t="s">
        <v>353</v>
      </c>
      <c r="C526" s="178">
        <v>2025</v>
      </c>
      <c r="D526" s="178" t="s">
        <v>336</v>
      </c>
      <c r="E526" s="178" t="s">
        <v>337</v>
      </c>
      <c r="F526" s="178" t="s">
        <v>363</v>
      </c>
      <c r="G526" s="178">
        <v>55</v>
      </c>
      <c r="H526" s="178">
        <v>3.31578305170774</v>
      </c>
      <c r="I526" s="178">
        <v>3.31578305170774</v>
      </c>
      <c r="J526" s="178" t="s">
        <v>589</v>
      </c>
    </row>
    <row r="527" spans="1:10" x14ac:dyDescent="0.45">
      <c r="A527" s="178" t="s">
        <v>8</v>
      </c>
      <c r="B527" s="178" t="s">
        <v>353</v>
      </c>
      <c r="C527" s="178">
        <v>2025</v>
      </c>
      <c r="D527" s="178" t="s">
        <v>336</v>
      </c>
      <c r="E527" s="178" t="s">
        <v>337</v>
      </c>
      <c r="F527" s="178" t="s">
        <v>355</v>
      </c>
      <c r="G527" s="178">
        <v>58</v>
      </c>
      <c r="H527" s="178">
        <v>6.42279210457672</v>
      </c>
      <c r="I527" s="178">
        <v>6.42279210457672</v>
      </c>
      <c r="J527" s="178" t="s">
        <v>589</v>
      </c>
    </row>
    <row r="528" spans="1:10" x14ac:dyDescent="0.45">
      <c r="A528" s="178" t="s">
        <v>8</v>
      </c>
      <c r="B528" s="178" t="s">
        <v>353</v>
      </c>
      <c r="C528" s="178">
        <v>2025</v>
      </c>
      <c r="D528" s="178" t="s">
        <v>336</v>
      </c>
      <c r="E528" s="178" t="s">
        <v>337</v>
      </c>
      <c r="F528" s="178" t="s">
        <v>356</v>
      </c>
      <c r="G528" s="178">
        <v>63</v>
      </c>
      <c r="H528" s="178">
        <v>4.25049506639788</v>
      </c>
      <c r="I528" s="178">
        <v>4.25049506639788</v>
      </c>
      <c r="J528" s="178" t="s">
        <v>589</v>
      </c>
    </row>
    <row r="529" spans="1:10" x14ac:dyDescent="0.45">
      <c r="A529" s="178" t="s">
        <v>8</v>
      </c>
      <c r="B529" s="178" t="s">
        <v>353</v>
      </c>
      <c r="C529" s="178">
        <v>2025</v>
      </c>
      <c r="D529" s="178" t="s">
        <v>336</v>
      </c>
      <c r="E529" s="178" t="s">
        <v>337</v>
      </c>
      <c r="F529" s="178" t="s">
        <v>364</v>
      </c>
      <c r="G529" s="178">
        <v>63</v>
      </c>
      <c r="H529" s="178">
        <v>3.31578305170774</v>
      </c>
      <c r="I529" s="178">
        <v>3.31578305170774</v>
      </c>
      <c r="J529" s="178" t="s">
        <v>589</v>
      </c>
    </row>
    <row r="530" spans="1:10" x14ac:dyDescent="0.45">
      <c r="A530" s="178" t="s">
        <v>8</v>
      </c>
      <c r="B530" s="178" t="s">
        <v>353</v>
      </c>
      <c r="C530" s="178">
        <v>2025</v>
      </c>
      <c r="D530" s="178" t="s">
        <v>336</v>
      </c>
      <c r="E530" s="178" t="s">
        <v>337</v>
      </c>
      <c r="F530" s="178" t="s">
        <v>365</v>
      </c>
      <c r="G530" s="178">
        <v>67</v>
      </c>
      <c r="H530" s="178">
        <v>3.31578305170774</v>
      </c>
      <c r="I530" s="178">
        <v>3.31578305170774</v>
      </c>
      <c r="J530" s="178" t="s">
        <v>589</v>
      </c>
    </row>
    <row r="531" spans="1:10" x14ac:dyDescent="0.45">
      <c r="A531" s="178" t="s">
        <v>8</v>
      </c>
      <c r="B531" s="178" t="s">
        <v>353</v>
      </c>
      <c r="C531" s="178">
        <v>2025</v>
      </c>
      <c r="D531" s="178" t="s">
        <v>336</v>
      </c>
      <c r="E531" s="178" t="s">
        <v>337</v>
      </c>
      <c r="F531" s="178" t="s">
        <v>359</v>
      </c>
      <c r="G531" s="178">
        <v>123</v>
      </c>
      <c r="H531" s="178">
        <v>3.4124699840367598</v>
      </c>
      <c r="I531" s="178">
        <v>3.4124699840367598</v>
      </c>
      <c r="J531" s="178" t="s">
        <v>589</v>
      </c>
    </row>
    <row r="532" spans="1:10" x14ac:dyDescent="0.45">
      <c r="A532" s="178" t="s">
        <v>8</v>
      </c>
      <c r="B532" s="178" t="s">
        <v>353</v>
      </c>
      <c r="C532" s="178">
        <v>2025</v>
      </c>
      <c r="D532" s="178" t="s">
        <v>336</v>
      </c>
      <c r="E532" s="178" t="s">
        <v>337</v>
      </c>
      <c r="F532" s="178" t="s">
        <v>355</v>
      </c>
      <c r="G532" s="178">
        <v>240</v>
      </c>
      <c r="H532" s="178">
        <v>2.1082449535630299</v>
      </c>
      <c r="I532" s="178">
        <v>2.1082449535630299</v>
      </c>
      <c r="J532" s="178" t="s">
        <v>589</v>
      </c>
    </row>
    <row r="533" spans="1:10" x14ac:dyDescent="0.45">
      <c r="A533" s="178" t="s">
        <v>8</v>
      </c>
      <c r="B533" s="178" t="s">
        <v>353</v>
      </c>
      <c r="C533" s="178">
        <v>2025</v>
      </c>
      <c r="D533" s="178" t="s">
        <v>336</v>
      </c>
      <c r="E533" s="178" t="s">
        <v>337</v>
      </c>
      <c r="F533" s="178" t="s">
        <v>354</v>
      </c>
      <c r="G533" s="178">
        <v>386</v>
      </c>
      <c r="H533" s="178">
        <v>1.08720800775074</v>
      </c>
      <c r="I533" s="178">
        <v>1.08720800775074</v>
      </c>
      <c r="J533" s="178" t="s">
        <v>589</v>
      </c>
    </row>
    <row r="534" spans="1:10" x14ac:dyDescent="0.45">
      <c r="A534" s="178" t="s">
        <v>8</v>
      </c>
      <c r="B534" s="178" t="s">
        <v>353</v>
      </c>
      <c r="C534" s="178">
        <v>2025</v>
      </c>
      <c r="D534" s="178" t="s">
        <v>336</v>
      </c>
      <c r="E534" s="178" t="s">
        <v>337</v>
      </c>
      <c r="F534" s="178" t="s">
        <v>355</v>
      </c>
      <c r="G534" s="178">
        <v>4175</v>
      </c>
      <c r="H534" s="178">
        <v>2.4183999717934099E-2</v>
      </c>
      <c r="I534" s="178">
        <v>2.4183999717934099E-2</v>
      </c>
      <c r="J534" s="178" t="s">
        <v>589</v>
      </c>
    </row>
    <row r="535" spans="1:10" x14ac:dyDescent="0.45">
      <c r="A535" s="178" t="s">
        <v>8</v>
      </c>
      <c r="B535" s="178" t="s">
        <v>353</v>
      </c>
      <c r="C535" s="178">
        <v>2025</v>
      </c>
      <c r="D535" s="178" t="s">
        <v>336</v>
      </c>
      <c r="E535" s="178" t="s">
        <v>337</v>
      </c>
      <c r="F535" s="178" t="s">
        <v>355</v>
      </c>
      <c r="G535" s="178">
        <v>100000</v>
      </c>
      <c r="H535" s="1">
        <v>9.9999999999999998E-13</v>
      </c>
      <c r="I535" s="178">
        <v>9.9999999999999998E-13</v>
      </c>
      <c r="J535" s="178" t="s">
        <v>589</v>
      </c>
    </row>
    <row r="536" spans="1:10" x14ac:dyDescent="0.45">
      <c r="A536" s="178" t="s">
        <v>8</v>
      </c>
      <c r="B536" s="178" t="s">
        <v>353</v>
      </c>
      <c r="C536" s="178">
        <v>2030</v>
      </c>
      <c r="D536" s="178" t="s">
        <v>336</v>
      </c>
      <c r="E536" s="178" t="s">
        <v>337</v>
      </c>
      <c r="F536" s="178" t="s">
        <v>357</v>
      </c>
      <c r="G536" s="178">
        <v>-100000</v>
      </c>
      <c r="H536" s="178">
        <v>0</v>
      </c>
      <c r="I536" s="178">
        <v>0</v>
      </c>
      <c r="J536" s="178" t="s">
        <v>589</v>
      </c>
    </row>
    <row r="537" spans="1:10" x14ac:dyDescent="0.45">
      <c r="A537" s="178" t="s">
        <v>8</v>
      </c>
      <c r="B537" s="178" t="s">
        <v>353</v>
      </c>
      <c r="C537" s="178">
        <v>2030</v>
      </c>
      <c r="D537" s="178" t="s">
        <v>336</v>
      </c>
      <c r="E537" s="178" t="s">
        <v>337</v>
      </c>
      <c r="F537" s="178" t="s">
        <v>357</v>
      </c>
      <c r="G537" s="178">
        <v>-2370</v>
      </c>
      <c r="H537" s="178">
        <v>0.398120998251215</v>
      </c>
      <c r="I537" s="178">
        <v>0.398120998251215</v>
      </c>
      <c r="J537" s="178" t="s">
        <v>589</v>
      </c>
    </row>
    <row r="538" spans="1:10" x14ac:dyDescent="0.45">
      <c r="A538" s="178" t="s">
        <v>8</v>
      </c>
      <c r="B538" s="178" t="s">
        <v>353</v>
      </c>
      <c r="C538" s="178">
        <v>2030</v>
      </c>
      <c r="D538" s="178" t="s">
        <v>336</v>
      </c>
      <c r="E538" s="178" t="s">
        <v>337</v>
      </c>
      <c r="F538" s="178" t="s">
        <v>357</v>
      </c>
      <c r="G538" s="178">
        <v>-2370</v>
      </c>
      <c r="H538" s="178">
        <v>0</v>
      </c>
      <c r="I538" s="178">
        <v>0</v>
      </c>
      <c r="J538" s="178" t="s">
        <v>589</v>
      </c>
    </row>
    <row r="539" spans="1:10" x14ac:dyDescent="0.45">
      <c r="A539" s="178" t="s">
        <v>8</v>
      </c>
      <c r="B539" s="178" t="s">
        <v>353</v>
      </c>
      <c r="C539" s="178">
        <v>2030</v>
      </c>
      <c r="D539" s="178" t="s">
        <v>336</v>
      </c>
      <c r="E539" s="178" t="s">
        <v>337</v>
      </c>
      <c r="F539" s="178" t="s">
        <v>355</v>
      </c>
      <c r="G539" s="178">
        <v>-45</v>
      </c>
      <c r="H539" s="178">
        <v>0.118388999797502</v>
      </c>
      <c r="I539" s="178">
        <v>0.118388999797502</v>
      </c>
      <c r="J539" s="178" t="s">
        <v>589</v>
      </c>
    </row>
    <row r="540" spans="1:10" x14ac:dyDescent="0.45">
      <c r="A540" s="178" t="s">
        <v>8</v>
      </c>
      <c r="B540" s="178" t="s">
        <v>353</v>
      </c>
      <c r="C540" s="178">
        <v>2030</v>
      </c>
      <c r="D540" s="178" t="s">
        <v>336</v>
      </c>
      <c r="E540" s="178" t="s">
        <v>337</v>
      </c>
      <c r="F540" s="178" t="s">
        <v>361</v>
      </c>
      <c r="G540" s="178">
        <v>4</v>
      </c>
      <c r="H540" s="178">
        <v>5.2454341216107396</v>
      </c>
      <c r="I540" s="178">
        <v>5.2454341216107396</v>
      </c>
      <c r="J540" s="178" t="s">
        <v>589</v>
      </c>
    </row>
    <row r="541" spans="1:10" x14ac:dyDescent="0.45">
      <c r="A541" s="178" t="s">
        <v>8</v>
      </c>
      <c r="B541" s="178" t="s">
        <v>353</v>
      </c>
      <c r="C541" s="178">
        <v>2030</v>
      </c>
      <c r="D541" s="178" t="s">
        <v>336</v>
      </c>
      <c r="E541" s="178" t="s">
        <v>337</v>
      </c>
      <c r="F541" s="178" t="s">
        <v>356</v>
      </c>
      <c r="G541" s="178">
        <v>6</v>
      </c>
      <c r="H541" s="178">
        <v>6.5203619504263699</v>
      </c>
      <c r="I541" s="178">
        <v>6.5203619504263699</v>
      </c>
      <c r="J541" s="178" t="s">
        <v>589</v>
      </c>
    </row>
    <row r="542" spans="1:10" x14ac:dyDescent="0.45">
      <c r="A542" s="178" t="s">
        <v>8</v>
      </c>
      <c r="B542" s="178" t="s">
        <v>353</v>
      </c>
      <c r="C542" s="178">
        <v>2030</v>
      </c>
      <c r="D542" s="178" t="s">
        <v>336</v>
      </c>
      <c r="E542" s="178" t="s">
        <v>337</v>
      </c>
      <c r="F542" s="178" t="s">
        <v>360</v>
      </c>
      <c r="G542" s="178">
        <v>10</v>
      </c>
      <c r="H542" s="178">
        <v>5.2454341216107396</v>
      </c>
      <c r="I542" s="178">
        <v>5.2454341216107396</v>
      </c>
      <c r="J542" s="178" t="s">
        <v>589</v>
      </c>
    </row>
    <row r="543" spans="1:10" x14ac:dyDescent="0.45">
      <c r="A543" s="178" t="s">
        <v>8</v>
      </c>
      <c r="B543" s="178" t="s">
        <v>353</v>
      </c>
      <c r="C543" s="178">
        <v>2030</v>
      </c>
      <c r="D543" s="178" t="s">
        <v>336</v>
      </c>
      <c r="E543" s="178" t="s">
        <v>337</v>
      </c>
      <c r="F543" s="178" t="s">
        <v>357</v>
      </c>
      <c r="G543" s="178">
        <v>14</v>
      </c>
      <c r="H543" s="178">
        <v>3.1952089667320198</v>
      </c>
      <c r="I543" s="178">
        <v>3.1952089667320198</v>
      </c>
      <c r="J543" s="178" t="s">
        <v>589</v>
      </c>
    </row>
    <row r="544" spans="1:10" x14ac:dyDescent="0.45">
      <c r="A544" s="178" t="s">
        <v>8</v>
      </c>
      <c r="B544" s="178" t="s">
        <v>353</v>
      </c>
      <c r="C544" s="178">
        <v>2030</v>
      </c>
      <c r="D544" s="178" t="s">
        <v>336</v>
      </c>
      <c r="E544" s="178" t="s">
        <v>337</v>
      </c>
      <c r="F544" s="178" t="s">
        <v>367</v>
      </c>
      <c r="G544" s="178">
        <v>17</v>
      </c>
      <c r="H544" s="178">
        <v>5.2454341216107396</v>
      </c>
      <c r="I544" s="178">
        <v>5.2454341216107396</v>
      </c>
      <c r="J544" s="178" t="s">
        <v>589</v>
      </c>
    </row>
    <row r="545" spans="1:10" x14ac:dyDescent="0.45">
      <c r="A545" s="178" t="s">
        <v>8</v>
      </c>
      <c r="B545" s="178" t="s">
        <v>353</v>
      </c>
      <c r="C545" s="178">
        <v>2030</v>
      </c>
      <c r="D545" s="178" t="s">
        <v>336</v>
      </c>
      <c r="E545" s="178" t="s">
        <v>337</v>
      </c>
      <c r="F545" s="178" t="s">
        <v>360</v>
      </c>
      <c r="G545" s="178">
        <v>21</v>
      </c>
      <c r="H545" s="178">
        <v>3.24582801903966</v>
      </c>
      <c r="I545" s="178">
        <v>3.24582801903966</v>
      </c>
      <c r="J545" s="178" t="s">
        <v>589</v>
      </c>
    </row>
    <row r="546" spans="1:10" x14ac:dyDescent="0.45">
      <c r="A546" s="178" t="s">
        <v>8</v>
      </c>
      <c r="B546" s="178" t="s">
        <v>353</v>
      </c>
      <c r="C546" s="178">
        <v>2030</v>
      </c>
      <c r="D546" s="178" t="s">
        <v>336</v>
      </c>
      <c r="E546" s="178" t="s">
        <v>337</v>
      </c>
      <c r="F546" s="178" t="s">
        <v>361</v>
      </c>
      <c r="G546" s="178">
        <v>28</v>
      </c>
      <c r="H546" s="178">
        <v>3.24582801903966</v>
      </c>
      <c r="I546" s="178">
        <v>3.24582801903966</v>
      </c>
      <c r="J546" s="178" t="s">
        <v>589</v>
      </c>
    </row>
    <row r="547" spans="1:10" x14ac:dyDescent="0.45">
      <c r="A547" s="178" t="s">
        <v>8</v>
      </c>
      <c r="B547" s="178" t="s">
        <v>353</v>
      </c>
      <c r="C547" s="178">
        <v>2030</v>
      </c>
      <c r="D547" s="178" t="s">
        <v>336</v>
      </c>
      <c r="E547" s="178" t="s">
        <v>337</v>
      </c>
      <c r="F547" s="178" t="s">
        <v>362</v>
      </c>
      <c r="G547" s="178">
        <v>28</v>
      </c>
      <c r="H547" s="178">
        <v>3.24582801903966</v>
      </c>
      <c r="I547" s="178">
        <v>3.24582801903966</v>
      </c>
      <c r="J547" s="178" t="s">
        <v>589</v>
      </c>
    </row>
    <row r="548" spans="1:10" x14ac:dyDescent="0.45">
      <c r="A548" s="178" t="s">
        <v>8</v>
      </c>
      <c r="B548" s="178" t="s">
        <v>353</v>
      </c>
      <c r="C548" s="178">
        <v>2030</v>
      </c>
      <c r="D548" s="178" t="s">
        <v>336</v>
      </c>
      <c r="E548" s="178" t="s">
        <v>337</v>
      </c>
      <c r="F548" s="178" t="s">
        <v>364</v>
      </c>
      <c r="G548" s="178">
        <v>30</v>
      </c>
      <c r="H548" s="178">
        <v>5.2454341216107396</v>
      </c>
      <c r="I548" s="178">
        <v>5.2454341216107396</v>
      </c>
      <c r="J548" s="178" t="s">
        <v>589</v>
      </c>
    </row>
    <row r="549" spans="1:10" x14ac:dyDescent="0.45">
      <c r="A549" s="178" t="s">
        <v>8</v>
      </c>
      <c r="B549" s="178" t="s">
        <v>353</v>
      </c>
      <c r="C549" s="178">
        <v>2030</v>
      </c>
      <c r="D549" s="178" t="s">
        <v>336</v>
      </c>
      <c r="E549" s="178" t="s">
        <v>337</v>
      </c>
      <c r="F549" s="178" t="s">
        <v>363</v>
      </c>
      <c r="G549" s="178">
        <v>39</v>
      </c>
      <c r="H549" s="178">
        <v>5.2454341216107396</v>
      </c>
      <c r="I549" s="178">
        <v>5.2454341216107396</v>
      </c>
      <c r="J549" s="178" t="s">
        <v>589</v>
      </c>
    </row>
    <row r="550" spans="1:10" x14ac:dyDescent="0.45">
      <c r="A550" s="178" t="s">
        <v>8</v>
      </c>
      <c r="B550" s="178" t="s">
        <v>353</v>
      </c>
      <c r="C550" s="178">
        <v>2030</v>
      </c>
      <c r="D550" s="178" t="s">
        <v>336</v>
      </c>
      <c r="E550" s="178" t="s">
        <v>337</v>
      </c>
      <c r="F550" s="178" t="s">
        <v>368</v>
      </c>
      <c r="G550" s="178">
        <v>43</v>
      </c>
      <c r="H550" s="178">
        <v>5.2454341216107396</v>
      </c>
      <c r="I550" s="178">
        <v>5.2454341216107396</v>
      </c>
      <c r="J550" s="178" t="s">
        <v>589</v>
      </c>
    </row>
    <row r="551" spans="1:10" x14ac:dyDescent="0.45">
      <c r="A551" s="178" t="s">
        <v>8</v>
      </c>
      <c r="B551" s="178" t="s">
        <v>353</v>
      </c>
      <c r="C551" s="178">
        <v>2030</v>
      </c>
      <c r="D551" s="178" t="s">
        <v>336</v>
      </c>
      <c r="E551" s="178" t="s">
        <v>337</v>
      </c>
      <c r="F551" s="178" t="s">
        <v>363</v>
      </c>
      <c r="G551" s="178">
        <v>55</v>
      </c>
      <c r="H551" s="178">
        <v>3.24582801903966</v>
      </c>
      <c r="I551" s="178">
        <v>3.24582801903966</v>
      </c>
      <c r="J551" s="178" t="s">
        <v>589</v>
      </c>
    </row>
    <row r="552" spans="1:10" x14ac:dyDescent="0.45">
      <c r="A552" s="178" t="s">
        <v>8</v>
      </c>
      <c r="B552" s="178" t="s">
        <v>353</v>
      </c>
      <c r="C552" s="178">
        <v>2030</v>
      </c>
      <c r="D552" s="178" t="s">
        <v>336</v>
      </c>
      <c r="E552" s="178" t="s">
        <v>337</v>
      </c>
      <c r="F552" s="178" t="s">
        <v>364</v>
      </c>
      <c r="G552" s="178">
        <v>63</v>
      </c>
      <c r="H552" s="178">
        <v>3.24582801903966</v>
      </c>
      <c r="I552" s="178">
        <v>3.24582801903966</v>
      </c>
      <c r="J552" s="178" t="s">
        <v>589</v>
      </c>
    </row>
    <row r="553" spans="1:10" x14ac:dyDescent="0.45">
      <c r="A553" s="178" t="s">
        <v>8</v>
      </c>
      <c r="B553" s="178" t="s">
        <v>353</v>
      </c>
      <c r="C553" s="178">
        <v>2030</v>
      </c>
      <c r="D553" s="178" t="s">
        <v>336</v>
      </c>
      <c r="E553" s="178" t="s">
        <v>337</v>
      </c>
      <c r="F553" s="178" t="s">
        <v>355</v>
      </c>
      <c r="G553" s="178">
        <v>64</v>
      </c>
      <c r="H553" s="178">
        <v>6.5203619504263699</v>
      </c>
      <c r="I553" s="178">
        <v>6.5203619504263699</v>
      </c>
      <c r="J553" s="178" t="s">
        <v>589</v>
      </c>
    </row>
    <row r="554" spans="1:10" x14ac:dyDescent="0.45">
      <c r="A554" s="178" t="s">
        <v>8</v>
      </c>
      <c r="B554" s="178" t="s">
        <v>353</v>
      </c>
      <c r="C554" s="178">
        <v>2030</v>
      </c>
      <c r="D554" s="178" t="s">
        <v>336</v>
      </c>
      <c r="E554" s="178" t="s">
        <v>337</v>
      </c>
      <c r="F554" s="178" t="s">
        <v>365</v>
      </c>
      <c r="G554" s="178">
        <v>67</v>
      </c>
      <c r="H554" s="178">
        <v>3.24582801903966</v>
      </c>
      <c r="I554" s="178">
        <v>3.24582801903966</v>
      </c>
      <c r="J554" s="178" t="s">
        <v>589</v>
      </c>
    </row>
    <row r="555" spans="1:10" x14ac:dyDescent="0.45">
      <c r="A555" s="178" t="s">
        <v>8</v>
      </c>
      <c r="B555" s="178" t="s">
        <v>353</v>
      </c>
      <c r="C555" s="178">
        <v>2030</v>
      </c>
      <c r="D555" s="178" t="s">
        <v>336</v>
      </c>
      <c r="E555" s="178" t="s">
        <v>337</v>
      </c>
      <c r="F555" s="178" t="s">
        <v>356</v>
      </c>
      <c r="G555" s="178">
        <v>68</v>
      </c>
      <c r="H555" s="178">
        <v>4.1598190313643499</v>
      </c>
      <c r="I555" s="178">
        <v>4.1598190313643499</v>
      </c>
      <c r="J555" s="178" t="s">
        <v>589</v>
      </c>
    </row>
    <row r="556" spans="1:10" x14ac:dyDescent="0.45">
      <c r="A556" s="178" t="s">
        <v>8</v>
      </c>
      <c r="B556" s="178" t="s">
        <v>353</v>
      </c>
      <c r="C556" s="178">
        <v>2030</v>
      </c>
      <c r="D556" s="178" t="s">
        <v>336</v>
      </c>
      <c r="E556" s="178" t="s">
        <v>337</v>
      </c>
      <c r="F556" s="178" t="s">
        <v>359</v>
      </c>
      <c r="G556" s="178">
        <v>134</v>
      </c>
      <c r="H556" s="178">
        <v>3.4643059796699101</v>
      </c>
      <c r="I556" s="178">
        <v>3.4643059796699101</v>
      </c>
      <c r="J556" s="178" t="s">
        <v>589</v>
      </c>
    </row>
    <row r="557" spans="1:10" x14ac:dyDescent="0.45">
      <c r="A557" s="178" t="s">
        <v>8</v>
      </c>
      <c r="B557" s="178" t="s">
        <v>353</v>
      </c>
      <c r="C557" s="178">
        <v>2030</v>
      </c>
      <c r="D557" s="178" t="s">
        <v>336</v>
      </c>
      <c r="E557" s="178" t="s">
        <v>337</v>
      </c>
      <c r="F557" s="178" t="s">
        <v>355</v>
      </c>
      <c r="G557" s="178">
        <v>248</v>
      </c>
      <c r="H557" s="178">
        <v>2.0632689993968798</v>
      </c>
      <c r="I557" s="178">
        <v>2.0632689993968798</v>
      </c>
      <c r="J557" s="178" t="s">
        <v>589</v>
      </c>
    </row>
    <row r="558" spans="1:10" x14ac:dyDescent="0.45">
      <c r="A558" s="178" t="s">
        <v>8</v>
      </c>
      <c r="B558" s="178" t="s">
        <v>353</v>
      </c>
      <c r="C558" s="178">
        <v>2030</v>
      </c>
      <c r="D558" s="178" t="s">
        <v>336</v>
      </c>
      <c r="E558" s="178" t="s">
        <v>337</v>
      </c>
      <c r="F558" s="178" t="s">
        <v>354</v>
      </c>
      <c r="G558" s="178">
        <v>430</v>
      </c>
      <c r="H558" s="178">
        <v>1.06401400308561</v>
      </c>
      <c r="I558" s="178">
        <v>1.06401400308561</v>
      </c>
      <c r="J558" s="178" t="s">
        <v>589</v>
      </c>
    </row>
    <row r="559" spans="1:10" x14ac:dyDescent="0.45">
      <c r="A559" s="178" t="s">
        <v>8</v>
      </c>
      <c r="B559" s="178" t="s">
        <v>353</v>
      </c>
      <c r="C559" s="178">
        <v>2030</v>
      </c>
      <c r="D559" s="178" t="s">
        <v>336</v>
      </c>
      <c r="E559" s="178" t="s">
        <v>337</v>
      </c>
      <c r="F559" s="178" t="s">
        <v>355</v>
      </c>
      <c r="G559" s="178">
        <v>4326</v>
      </c>
      <c r="H559" s="178">
        <v>2.36650000151712E-2</v>
      </c>
      <c r="I559" s="178">
        <v>2.36650000151712E-2</v>
      </c>
      <c r="J559" s="178" t="s">
        <v>589</v>
      </c>
    </row>
    <row r="560" spans="1:10" x14ac:dyDescent="0.45">
      <c r="A560" s="178" t="s">
        <v>8</v>
      </c>
      <c r="B560" s="178" t="s">
        <v>353</v>
      </c>
      <c r="C560" s="178">
        <v>2030</v>
      </c>
      <c r="D560" s="178" t="s">
        <v>336</v>
      </c>
      <c r="E560" s="178" t="s">
        <v>337</v>
      </c>
      <c r="F560" s="178" t="s">
        <v>355</v>
      </c>
      <c r="G560" s="178">
        <v>100000</v>
      </c>
      <c r="H560" s="1">
        <v>9.9999999999999998E-13</v>
      </c>
      <c r="I560" s="178">
        <v>9.9999999999999998E-13</v>
      </c>
      <c r="J560" s="178" t="s">
        <v>589</v>
      </c>
    </row>
    <row r="561" spans="1:10" x14ac:dyDescent="0.45">
      <c r="A561" s="178" t="s">
        <v>8</v>
      </c>
      <c r="B561" s="178" t="s">
        <v>353</v>
      </c>
      <c r="C561" s="178">
        <v>2035</v>
      </c>
      <c r="D561" s="178" t="s">
        <v>336</v>
      </c>
      <c r="E561" s="178" t="s">
        <v>337</v>
      </c>
      <c r="F561" s="178" t="s">
        <v>357</v>
      </c>
      <c r="G561" s="178">
        <v>-100000</v>
      </c>
      <c r="H561" s="178">
        <v>0</v>
      </c>
      <c r="I561" s="178">
        <v>0</v>
      </c>
      <c r="J561" s="178" t="s">
        <v>589</v>
      </c>
    </row>
    <row r="562" spans="1:10" x14ac:dyDescent="0.45">
      <c r="A562" s="178" t="s">
        <v>8</v>
      </c>
      <c r="B562" s="178" t="s">
        <v>353</v>
      </c>
      <c r="C562" s="178">
        <v>2035</v>
      </c>
      <c r="D562" s="178" t="s">
        <v>336</v>
      </c>
      <c r="E562" s="178" t="s">
        <v>337</v>
      </c>
      <c r="F562" s="178" t="s">
        <v>357</v>
      </c>
      <c r="G562" s="178">
        <v>-4505</v>
      </c>
      <c r="H562" s="178">
        <v>0</v>
      </c>
      <c r="I562" s="178">
        <v>0</v>
      </c>
      <c r="J562" s="178" t="s">
        <v>589</v>
      </c>
    </row>
    <row r="563" spans="1:10" x14ac:dyDescent="0.45">
      <c r="A563" s="178" t="s">
        <v>8</v>
      </c>
      <c r="B563" s="178" t="s">
        <v>353</v>
      </c>
      <c r="C563" s="178">
        <v>2035</v>
      </c>
      <c r="D563" s="178" t="s">
        <v>336</v>
      </c>
      <c r="E563" s="178" t="s">
        <v>337</v>
      </c>
      <c r="F563" s="178" t="s">
        <v>357</v>
      </c>
      <c r="G563" s="178">
        <v>-4505</v>
      </c>
      <c r="H563" s="178">
        <v>0.38657300070099099</v>
      </c>
      <c r="I563" s="178">
        <v>0.38657300070099099</v>
      </c>
      <c r="J563" s="178" t="s">
        <v>589</v>
      </c>
    </row>
    <row r="564" spans="1:10" x14ac:dyDescent="0.45">
      <c r="A564" s="178" t="s">
        <v>8</v>
      </c>
      <c r="B564" s="178" t="s">
        <v>353</v>
      </c>
      <c r="C564" s="178">
        <v>2035</v>
      </c>
      <c r="D564" s="178" t="s">
        <v>336</v>
      </c>
      <c r="E564" s="178" t="s">
        <v>337</v>
      </c>
      <c r="F564" s="178" t="s">
        <v>357</v>
      </c>
      <c r="G564" s="178">
        <v>-37</v>
      </c>
      <c r="H564" s="178">
        <v>3.21827001310885</v>
      </c>
      <c r="I564" s="178">
        <v>3.21827001310885</v>
      </c>
      <c r="J564" s="178" t="s">
        <v>589</v>
      </c>
    </row>
    <row r="565" spans="1:10" x14ac:dyDescent="0.45">
      <c r="A565" s="178" t="s">
        <v>8</v>
      </c>
      <c r="B565" s="178" t="s">
        <v>353</v>
      </c>
      <c r="C565" s="178">
        <v>2035</v>
      </c>
      <c r="D565" s="178" t="s">
        <v>336</v>
      </c>
      <c r="E565" s="178" t="s">
        <v>337</v>
      </c>
      <c r="F565" s="178" t="s">
        <v>361</v>
      </c>
      <c r="G565" s="178">
        <v>4</v>
      </c>
      <c r="H565" s="178">
        <v>5.1517609020556803</v>
      </c>
      <c r="I565" s="178">
        <v>5.1517609020556803</v>
      </c>
      <c r="J565" s="178" t="s">
        <v>589</v>
      </c>
    </row>
    <row r="566" spans="1:10" x14ac:dyDescent="0.45">
      <c r="A566" s="178" t="s">
        <v>8</v>
      </c>
      <c r="B566" s="178" t="s">
        <v>353</v>
      </c>
      <c r="C566" s="178">
        <v>2035</v>
      </c>
      <c r="D566" s="178" t="s">
        <v>336</v>
      </c>
      <c r="E566" s="178" t="s">
        <v>337</v>
      </c>
      <c r="F566" s="178" t="s">
        <v>360</v>
      </c>
      <c r="G566" s="178">
        <v>10</v>
      </c>
      <c r="H566" s="178">
        <v>5.1517609020556803</v>
      </c>
      <c r="I566" s="178">
        <v>5.1517609020556803</v>
      </c>
      <c r="J566" s="178" t="s">
        <v>589</v>
      </c>
    </row>
    <row r="567" spans="1:10" x14ac:dyDescent="0.45">
      <c r="A567" s="178" t="s">
        <v>8</v>
      </c>
      <c r="B567" s="178" t="s">
        <v>353</v>
      </c>
      <c r="C567" s="178">
        <v>2035</v>
      </c>
      <c r="D567" s="178" t="s">
        <v>336</v>
      </c>
      <c r="E567" s="178" t="s">
        <v>337</v>
      </c>
      <c r="F567" s="178" t="s">
        <v>367</v>
      </c>
      <c r="G567" s="178">
        <v>16</v>
      </c>
      <c r="H567" s="178">
        <v>5.1517609020556803</v>
      </c>
      <c r="I567" s="178">
        <v>5.1517609020556803</v>
      </c>
      <c r="J567" s="178" t="s">
        <v>589</v>
      </c>
    </row>
    <row r="568" spans="1:10" x14ac:dyDescent="0.45">
      <c r="A568" s="178" t="s">
        <v>8</v>
      </c>
      <c r="B568" s="178" t="s">
        <v>353</v>
      </c>
      <c r="C568" s="178">
        <v>2035</v>
      </c>
      <c r="D568" s="178" t="s">
        <v>336</v>
      </c>
      <c r="E568" s="178" t="s">
        <v>337</v>
      </c>
      <c r="F568" s="178" t="s">
        <v>360</v>
      </c>
      <c r="G568" s="178">
        <v>21</v>
      </c>
      <c r="H568" s="178">
        <v>3.1524239711573001</v>
      </c>
      <c r="I568" s="178">
        <v>3.1524239711573001</v>
      </c>
      <c r="J568" s="178" t="s">
        <v>589</v>
      </c>
    </row>
    <row r="569" spans="1:10" x14ac:dyDescent="0.45">
      <c r="A569" s="178" t="s">
        <v>8</v>
      </c>
      <c r="B569" s="178" t="s">
        <v>353</v>
      </c>
      <c r="C569" s="178">
        <v>2035</v>
      </c>
      <c r="D569" s="178" t="s">
        <v>336</v>
      </c>
      <c r="E569" s="178" t="s">
        <v>337</v>
      </c>
      <c r="F569" s="178" t="s">
        <v>362</v>
      </c>
      <c r="G569" s="178">
        <v>28</v>
      </c>
      <c r="H569" s="178">
        <v>3.1524239711573001</v>
      </c>
      <c r="I569" s="178">
        <v>3.1524239711573001</v>
      </c>
      <c r="J569" s="178" t="s">
        <v>589</v>
      </c>
    </row>
    <row r="570" spans="1:10" x14ac:dyDescent="0.45">
      <c r="A570" s="178" t="s">
        <v>8</v>
      </c>
      <c r="B570" s="178" t="s">
        <v>353</v>
      </c>
      <c r="C570" s="178">
        <v>2035</v>
      </c>
      <c r="D570" s="178" t="s">
        <v>336</v>
      </c>
      <c r="E570" s="178" t="s">
        <v>337</v>
      </c>
      <c r="F570" s="178" t="s">
        <v>361</v>
      </c>
      <c r="G570" s="178">
        <v>28</v>
      </c>
      <c r="H570" s="178">
        <v>3.1524239711573001</v>
      </c>
      <c r="I570" s="178">
        <v>3.1524239711573001</v>
      </c>
      <c r="J570" s="178" t="s">
        <v>589</v>
      </c>
    </row>
    <row r="571" spans="1:10" x14ac:dyDescent="0.45">
      <c r="A571" s="178" t="s">
        <v>8</v>
      </c>
      <c r="B571" s="178" t="s">
        <v>353</v>
      </c>
      <c r="C571" s="178">
        <v>2035</v>
      </c>
      <c r="D571" s="178" t="s">
        <v>336</v>
      </c>
      <c r="E571" s="178" t="s">
        <v>337</v>
      </c>
      <c r="F571" s="178" t="s">
        <v>364</v>
      </c>
      <c r="G571" s="178">
        <v>29</v>
      </c>
      <c r="H571" s="178">
        <v>5.1517609020556803</v>
      </c>
      <c r="I571" s="178">
        <v>5.1517609020556803</v>
      </c>
      <c r="J571" s="178" t="s">
        <v>589</v>
      </c>
    </row>
    <row r="572" spans="1:10" x14ac:dyDescent="0.45">
      <c r="A572" s="178" t="s">
        <v>8</v>
      </c>
      <c r="B572" s="178" t="s">
        <v>353</v>
      </c>
      <c r="C572" s="178">
        <v>2035</v>
      </c>
      <c r="D572" s="178" t="s">
        <v>336</v>
      </c>
      <c r="E572" s="178" t="s">
        <v>337</v>
      </c>
      <c r="F572" s="178" t="s">
        <v>363</v>
      </c>
      <c r="G572" s="178">
        <v>38</v>
      </c>
      <c r="H572" s="178">
        <v>5.1517609020556803</v>
      </c>
      <c r="I572" s="178">
        <v>5.1517609020556803</v>
      </c>
      <c r="J572" s="178" t="s">
        <v>589</v>
      </c>
    </row>
    <row r="573" spans="1:10" x14ac:dyDescent="0.45">
      <c r="A573" s="178" t="s">
        <v>8</v>
      </c>
      <c r="B573" s="178" t="s">
        <v>353</v>
      </c>
      <c r="C573" s="178">
        <v>2035</v>
      </c>
      <c r="D573" s="178" t="s">
        <v>336</v>
      </c>
      <c r="E573" s="178" t="s">
        <v>337</v>
      </c>
      <c r="F573" s="178" t="s">
        <v>368</v>
      </c>
      <c r="G573" s="178">
        <v>43</v>
      </c>
      <c r="H573" s="178">
        <v>5.1517609020556803</v>
      </c>
      <c r="I573" s="178">
        <v>5.1517609020556803</v>
      </c>
      <c r="J573" s="178" t="s">
        <v>589</v>
      </c>
    </row>
    <row r="574" spans="1:10" x14ac:dyDescent="0.45">
      <c r="A574" s="178" t="s">
        <v>8</v>
      </c>
      <c r="B574" s="178" t="s">
        <v>353</v>
      </c>
      <c r="C574" s="178">
        <v>2035</v>
      </c>
      <c r="D574" s="178" t="s">
        <v>336</v>
      </c>
      <c r="E574" s="178" t="s">
        <v>337</v>
      </c>
      <c r="F574" s="178" t="s">
        <v>363</v>
      </c>
      <c r="G574" s="178">
        <v>55</v>
      </c>
      <c r="H574" s="178">
        <v>3.1524239711573001</v>
      </c>
      <c r="I574" s="178">
        <v>3.1524239711573001</v>
      </c>
      <c r="J574" s="178" t="s">
        <v>589</v>
      </c>
    </row>
    <row r="575" spans="1:10" x14ac:dyDescent="0.45">
      <c r="A575" s="178" t="s">
        <v>8</v>
      </c>
      <c r="B575" s="178" t="s">
        <v>353</v>
      </c>
      <c r="C575" s="178">
        <v>2035</v>
      </c>
      <c r="D575" s="178" t="s">
        <v>336</v>
      </c>
      <c r="E575" s="178" t="s">
        <v>337</v>
      </c>
      <c r="F575" s="178" t="s">
        <v>364</v>
      </c>
      <c r="G575" s="178">
        <v>62</v>
      </c>
      <c r="H575" s="178">
        <v>3.1524239711573001</v>
      </c>
      <c r="I575" s="178">
        <v>3.1524239711573001</v>
      </c>
      <c r="J575" s="178" t="s">
        <v>589</v>
      </c>
    </row>
    <row r="576" spans="1:10" x14ac:dyDescent="0.45">
      <c r="A576" s="178" t="s">
        <v>8</v>
      </c>
      <c r="B576" s="178" t="s">
        <v>353</v>
      </c>
      <c r="C576" s="178">
        <v>2035</v>
      </c>
      <c r="D576" s="178" t="s">
        <v>336</v>
      </c>
      <c r="E576" s="178" t="s">
        <v>337</v>
      </c>
      <c r="F576" s="178" t="s">
        <v>365</v>
      </c>
      <c r="G576" s="178">
        <v>67</v>
      </c>
      <c r="H576" s="178">
        <v>3.1524239711573001</v>
      </c>
      <c r="I576" s="178">
        <v>3.1524239711573001</v>
      </c>
      <c r="J576" s="178" t="s">
        <v>589</v>
      </c>
    </row>
    <row r="577" spans="1:10" x14ac:dyDescent="0.45">
      <c r="A577" s="178" t="s">
        <v>8</v>
      </c>
      <c r="B577" s="178" t="s">
        <v>353</v>
      </c>
      <c r="C577" s="178">
        <v>2035</v>
      </c>
      <c r="D577" s="178" t="s">
        <v>336</v>
      </c>
      <c r="E577" s="178" t="s">
        <v>337</v>
      </c>
      <c r="F577" s="178" t="s">
        <v>356</v>
      </c>
      <c r="G577" s="178">
        <v>86</v>
      </c>
      <c r="H577" s="178">
        <v>6.5674210421584496</v>
      </c>
      <c r="I577" s="178">
        <v>6.5674210421584496</v>
      </c>
      <c r="J577" s="178" t="s">
        <v>589</v>
      </c>
    </row>
    <row r="578" spans="1:10" x14ac:dyDescent="0.45">
      <c r="A578" s="178" t="s">
        <v>8</v>
      </c>
      <c r="B578" s="178" t="s">
        <v>353</v>
      </c>
      <c r="C578" s="178">
        <v>2035</v>
      </c>
      <c r="D578" s="178" t="s">
        <v>336</v>
      </c>
      <c r="E578" s="178" t="s">
        <v>337</v>
      </c>
      <c r="F578" s="178" t="s">
        <v>355</v>
      </c>
      <c r="G578" s="178">
        <v>86</v>
      </c>
      <c r="H578" s="178">
        <v>6.5674210421584496</v>
      </c>
      <c r="I578" s="178">
        <v>6.5674210421584496</v>
      </c>
      <c r="J578" s="178" t="s">
        <v>589</v>
      </c>
    </row>
    <row r="579" spans="1:10" x14ac:dyDescent="0.45">
      <c r="A579" s="178" t="s">
        <v>8</v>
      </c>
      <c r="B579" s="178" t="s">
        <v>353</v>
      </c>
      <c r="C579" s="178">
        <v>2035</v>
      </c>
      <c r="D579" s="178" t="s">
        <v>336</v>
      </c>
      <c r="E579" s="178" t="s">
        <v>337</v>
      </c>
      <c r="F579" s="178" t="s">
        <v>355</v>
      </c>
      <c r="G579" s="178">
        <v>107</v>
      </c>
      <c r="H579" s="178">
        <v>0.120962002101919</v>
      </c>
      <c r="I579" s="178">
        <v>0.120962002101919</v>
      </c>
      <c r="J579" s="178" t="s">
        <v>589</v>
      </c>
    </row>
    <row r="580" spans="1:10" x14ac:dyDescent="0.45">
      <c r="A580" s="178" t="s">
        <v>8</v>
      </c>
      <c r="B580" s="178" t="s">
        <v>353</v>
      </c>
      <c r="C580" s="178">
        <v>2035</v>
      </c>
      <c r="D580" s="178" t="s">
        <v>336</v>
      </c>
      <c r="E580" s="178" t="s">
        <v>337</v>
      </c>
      <c r="F580" s="178" t="s">
        <v>356</v>
      </c>
      <c r="G580" s="178">
        <v>133</v>
      </c>
      <c r="H580" s="178">
        <v>4.0391550576359796</v>
      </c>
      <c r="I580" s="178">
        <v>4.0391550576359796</v>
      </c>
      <c r="J580" s="178" t="s">
        <v>589</v>
      </c>
    </row>
    <row r="581" spans="1:10" x14ac:dyDescent="0.45">
      <c r="A581" s="178" t="s">
        <v>8</v>
      </c>
      <c r="B581" s="178" t="s">
        <v>353</v>
      </c>
      <c r="C581" s="178">
        <v>2035</v>
      </c>
      <c r="D581" s="178" t="s">
        <v>336</v>
      </c>
      <c r="E581" s="178" t="s">
        <v>337</v>
      </c>
      <c r="F581" s="178" t="s">
        <v>359</v>
      </c>
      <c r="G581" s="178">
        <v>161</v>
      </c>
      <c r="H581" s="178">
        <v>3.4893109902086499</v>
      </c>
      <c r="I581" s="178">
        <v>3.4893109902086499</v>
      </c>
      <c r="J581" s="178" t="s">
        <v>589</v>
      </c>
    </row>
    <row r="582" spans="1:10" x14ac:dyDescent="0.45">
      <c r="A582" s="178" t="s">
        <v>8</v>
      </c>
      <c r="B582" s="178" t="s">
        <v>353</v>
      </c>
      <c r="C582" s="178">
        <v>2035</v>
      </c>
      <c r="D582" s="178" t="s">
        <v>336</v>
      </c>
      <c r="E582" s="178" t="s">
        <v>337</v>
      </c>
      <c r="F582" s="178" t="s">
        <v>355</v>
      </c>
      <c r="G582" s="178">
        <v>267</v>
      </c>
      <c r="H582" s="178">
        <v>2.00342099136707</v>
      </c>
      <c r="I582" s="178">
        <v>2.00342099136707</v>
      </c>
      <c r="J582" s="178" t="s">
        <v>589</v>
      </c>
    </row>
    <row r="583" spans="1:10" x14ac:dyDescent="0.45">
      <c r="A583" s="178" t="s">
        <v>8</v>
      </c>
      <c r="B583" s="178" t="s">
        <v>353</v>
      </c>
      <c r="C583" s="178">
        <v>2035</v>
      </c>
      <c r="D583" s="178" t="s">
        <v>336</v>
      </c>
      <c r="E583" s="178" t="s">
        <v>337</v>
      </c>
      <c r="F583" s="178" t="s">
        <v>354</v>
      </c>
      <c r="G583" s="178">
        <v>1145</v>
      </c>
      <c r="H583" s="178">
        <v>1.0331520054288601</v>
      </c>
      <c r="I583" s="178">
        <v>1.0331520054288601</v>
      </c>
      <c r="J583" s="178" t="s">
        <v>589</v>
      </c>
    </row>
    <row r="584" spans="1:10" x14ac:dyDescent="0.45">
      <c r="A584" s="178" t="s">
        <v>8</v>
      </c>
      <c r="B584" s="178" t="s">
        <v>353</v>
      </c>
      <c r="C584" s="178">
        <v>2035</v>
      </c>
      <c r="D584" s="178" t="s">
        <v>336</v>
      </c>
      <c r="E584" s="178" t="s">
        <v>337</v>
      </c>
      <c r="F584" s="178" t="s">
        <v>355</v>
      </c>
      <c r="G584" s="178">
        <v>4737</v>
      </c>
      <c r="H584" s="178">
        <v>2.3157000134233399E-2</v>
      </c>
      <c r="I584" s="178">
        <v>2.3157000134233399E-2</v>
      </c>
      <c r="J584" s="178" t="s">
        <v>589</v>
      </c>
    </row>
    <row r="585" spans="1:10" x14ac:dyDescent="0.45">
      <c r="A585" s="178" t="s">
        <v>8</v>
      </c>
      <c r="B585" s="178" t="s">
        <v>353</v>
      </c>
      <c r="C585" s="178">
        <v>2035</v>
      </c>
      <c r="D585" s="178" t="s">
        <v>336</v>
      </c>
      <c r="E585" s="178" t="s">
        <v>337</v>
      </c>
      <c r="F585" s="178" t="s">
        <v>355</v>
      </c>
      <c r="G585" s="178">
        <v>100000</v>
      </c>
      <c r="H585" s="1">
        <v>9.9999999999999998E-13</v>
      </c>
      <c r="I585" s="178">
        <v>9.9999999999999998E-13</v>
      </c>
      <c r="J585" s="178" t="s">
        <v>589</v>
      </c>
    </row>
    <row r="586" spans="1:10" x14ac:dyDescent="0.45">
      <c r="A586" s="178" t="s">
        <v>8</v>
      </c>
      <c r="B586" s="178" t="s">
        <v>353</v>
      </c>
      <c r="C586" s="178">
        <v>2040</v>
      </c>
      <c r="D586" s="178" t="s">
        <v>336</v>
      </c>
      <c r="E586" s="178" t="s">
        <v>337</v>
      </c>
      <c r="F586" s="178" t="s">
        <v>357</v>
      </c>
      <c r="G586" s="178">
        <v>-100000</v>
      </c>
      <c r="H586" s="178">
        <v>0</v>
      </c>
      <c r="I586" s="178">
        <v>0</v>
      </c>
      <c r="J586" s="178" t="s">
        <v>589</v>
      </c>
    </row>
    <row r="587" spans="1:10" x14ac:dyDescent="0.45">
      <c r="A587" s="178" t="s">
        <v>8</v>
      </c>
      <c r="B587" s="178" t="s">
        <v>353</v>
      </c>
      <c r="C587" s="178">
        <v>2040</v>
      </c>
      <c r="D587" s="178" t="s">
        <v>336</v>
      </c>
      <c r="E587" s="178" t="s">
        <v>337</v>
      </c>
      <c r="F587" s="178" t="s">
        <v>357</v>
      </c>
      <c r="G587" s="178">
        <v>-4672</v>
      </c>
      <c r="H587" s="178">
        <v>0</v>
      </c>
      <c r="I587" s="178">
        <v>0</v>
      </c>
      <c r="J587" s="178" t="s">
        <v>589</v>
      </c>
    </row>
    <row r="588" spans="1:10" x14ac:dyDescent="0.45">
      <c r="A588" s="178" t="s">
        <v>8</v>
      </c>
      <c r="B588" s="178" t="s">
        <v>353</v>
      </c>
      <c r="C588" s="178">
        <v>2040</v>
      </c>
      <c r="D588" s="178" t="s">
        <v>336</v>
      </c>
      <c r="E588" s="178" t="s">
        <v>337</v>
      </c>
      <c r="F588" s="178" t="s">
        <v>357</v>
      </c>
      <c r="G588" s="178">
        <v>-4672</v>
      </c>
      <c r="H588" s="178">
        <v>0.37241099582684001</v>
      </c>
      <c r="I588" s="178">
        <v>0.37241099582684001</v>
      </c>
      <c r="J588" s="178" t="s">
        <v>589</v>
      </c>
    </row>
    <row r="589" spans="1:10" x14ac:dyDescent="0.45">
      <c r="A589" s="178" t="s">
        <v>8</v>
      </c>
      <c r="B589" s="178" t="s">
        <v>353</v>
      </c>
      <c r="C589" s="178">
        <v>2040</v>
      </c>
      <c r="D589" s="178" t="s">
        <v>336</v>
      </c>
      <c r="E589" s="178" t="s">
        <v>337</v>
      </c>
      <c r="F589" s="178" t="s">
        <v>357</v>
      </c>
      <c r="G589" s="178">
        <v>-40</v>
      </c>
      <c r="H589" s="178">
        <v>3.2260420862585302</v>
      </c>
      <c r="I589" s="178">
        <v>3.2260420862585302</v>
      </c>
      <c r="J589" s="178" t="s">
        <v>589</v>
      </c>
    </row>
    <row r="590" spans="1:10" x14ac:dyDescent="0.45">
      <c r="A590" s="178" t="s">
        <v>8</v>
      </c>
      <c r="B590" s="178" t="s">
        <v>353</v>
      </c>
      <c r="C590" s="178">
        <v>2040</v>
      </c>
      <c r="D590" s="178" t="s">
        <v>336</v>
      </c>
      <c r="E590" s="178" t="s">
        <v>337</v>
      </c>
      <c r="F590" s="178" t="s">
        <v>361</v>
      </c>
      <c r="G590" s="178">
        <v>4</v>
      </c>
      <c r="H590" s="178">
        <v>5.0416680418165898</v>
      </c>
      <c r="I590" s="178">
        <v>5.0416680418165898</v>
      </c>
      <c r="J590" s="178" t="s">
        <v>589</v>
      </c>
    </row>
    <row r="591" spans="1:10" x14ac:dyDescent="0.45">
      <c r="A591" s="178" t="s">
        <v>8</v>
      </c>
      <c r="B591" s="178" t="s">
        <v>353</v>
      </c>
      <c r="C591" s="178">
        <v>2040</v>
      </c>
      <c r="D591" s="178" t="s">
        <v>336</v>
      </c>
      <c r="E591" s="178" t="s">
        <v>337</v>
      </c>
      <c r="F591" s="178" t="s">
        <v>360</v>
      </c>
      <c r="G591" s="178">
        <v>10</v>
      </c>
      <c r="H591" s="178">
        <v>5.0416680418165898</v>
      </c>
      <c r="I591" s="178">
        <v>5.0416680418165898</v>
      </c>
      <c r="J591" s="178" t="s">
        <v>589</v>
      </c>
    </row>
    <row r="592" spans="1:10" x14ac:dyDescent="0.45">
      <c r="A592" s="178" t="s">
        <v>8</v>
      </c>
      <c r="B592" s="178" t="s">
        <v>353</v>
      </c>
      <c r="C592" s="178">
        <v>2040</v>
      </c>
      <c r="D592" s="178" t="s">
        <v>336</v>
      </c>
      <c r="E592" s="178" t="s">
        <v>337</v>
      </c>
      <c r="F592" s="178" t="s">
        <v>367</v>
      </c>
      <c r="G592" s="178">
        <v>16</v>
      </c>
      <c r="H592" s="178">
        <v>5.0416680418165898</v>
      </c>
      <c r="I592" s="178">
        <v>5.0416680418165898</v>
      </c>
      <c r="J592" s="178" t="s">
        <v>589</v>
      </c>
    </row>
    <row r="593" spans="1:10" x14ac:dyDescent="0.45">
      <c r="A593" s="178" t="s">
        <v>8</v>
      </c>
      <c r="B593" s="178" t="s">
        <v>353</v>
      </c>
      <c r="C593" s="178">
        <v>2040</v>
      </c>
      <c r="D593" s="178" t="s">
        <v>336</v>
      </c>
      <c r="E593" s="178" t="s">
        <v>337</v>
      </c>
      <c r="F593" s="178" t="s">
        <v>360</v>
      </c>
      <c r="G593" s="178">
        <v>21</v>
      </c>
      <c r="H593" s="178">
        <v>3.0377350215051102</v>
      </c>
      <c r="I593" s="178">
        <v>3.0377350215051102</v>
      </c>
      <c r="J593" s="178" t="s">
        <v>589</v>
      </c>
    </row>
    <row r="594" spans="1:10" x14ac:dyDescent="0.45">
      <c r="A594" s="178" t="s">
        <v>8</v>
      </c>
      <c r="B594" s="178" t="s">
        <v>353</v>
      </c>
      <c r="C594" s="178">
        <v>2040</v>
      </c>
      <c r="D594" s="178" t="s">
        <v>336</v>
      </c>
      <c r="E594" s="178" t="s">
        <v>337</v>
      </c>
      <c r="F594" s="178" t="s">
        <v>361</v>
      </c>
      <c r="G594" s="178">
        <v>28</v>
      </c>
      <c r="H594" s="178">
        <v>3.0377350215051102</v>
      </c>
      <c r="I594" s="178">
        <v>3.0377350215051102</v>
      </c>
      <c r="J594" s="178" t="s">
        <v>589</v>
      </c>
    </row>
    <row r="595" spans="1:10" x14ac:dyDescent="0.45">
      <c r="A595" s="178" t="s">
        <v>8</v>
      </c>
      <c r="B595" s="178" t="s">
        <v>353</v>
      </c>
      <c r="C595" s="178">
        <v>2040</v>
      </c>
      <c r="D595" s="178" t="s">
        <v>336</v>
      </c>
      <c r="E595" s="178" t="s">
        <v>337</v>
      </c>
      <c r="F595" s="178" t="s">
        <v>362</v>
      </c>
      <c r="G595" s="178">
        <v>28</v>
      </c>
      <c r="H595" s="178">
        <v>3.0377350215051102</v>
      </c>
      <c r="I595" s="178">
        <v>3.0377350215051102</v>
      </c>
      <c r="J595" s="178" t="s">
        <v>589</v>
      </c>
    </row>
    <row r="596" spans="1:10" x14ac:dyDescent="0.45">
      <c r="A596" s="178" t="s">
        <v>8</v>
      </c>
      <c r="B596" s="178" t="s">
        <v>353</v>
      </c>
      <c r="C596" s="178">
        <v>2040</v>
      </c>
      <c r="D596" s="178" t="s">
        <v>336</v>
      </c>
      <c r="E596" s="178" t="s">
        <v>337</v>
      </c>
      <c r="F596" s="178" t="s">
        <v>364</v>
      </c>
      <c r="G596" s="178">
        <v>29</v>
      </c>
      <c r="H596" s="178">
        <v>5.0416680418165898</v>
      </c>
      <c r="I596" s="178">
        <v>5.0416680418165898</v>
      </c>
      <c r="J596" s="178" t="s">
        <v>589</v>
      </c>
    </row>
    <row r="597" spans="1:10" x14ac:dyDescent="0.45">
      <c r="A597" s="178" t="s">
        <v>8</v>
      </c>
      <c r="B597" s="178" t="s">
        <v>353</v>
      </c>
      <c r="C597" s="178">
        <v>2040</v>
      </c>
      <c r="D597" s="178" t="s">
        <v>336</v>
      </c>
      <c r="E597" s="178" t="s">
        <v>337</v>
      </c>
      <c r="F597" s="178" t="s">
        <v>363</v>
      </c>
      <c r="G597" s="178">
        <v>38</v>
      </c>
      <c r="H597" s="178">
        <v>5.0416680418165898</v>
      </c>
      <c r="I597" s="178">
        <v>5.0416680418165898</v>
      </c>
      <c r="J597" s="178" t="s">
        <v>589</v>
      </c>
    </row>
    <row r="598" spans="1:10" x14ac:dyDescent="0.45">
      <c r="A598" s="178" t="s">
        <v>8</v>
      </c>
      <c r="B598" s="178" t="s">
        <v>353</v>
      </c>
      <c r="C598" s="178">
        <v>2040</v>
      </c>
      <c r="D598" s="178" t="s">
        <v>336</v>
      </c>
      <c r="E598" s="178" t="s">
        <v>337</v>
      </c>
      <c r="F598" s="178" t="s">
        <v>368</v>
      </c>
      <c r="G598" s="178">
        <v>42</v>
      </c>
      <c r="H598" s="178">
        <v>5.0416680418165898</v>
      </c>
      <c r="I598" s="178">
        <v>5.0416680418165898</v>
      </c>
      <c r="J598" s="178" t="s">
        <v>589</v>
      </c>
    </row>
    <row r="599" spans="1:10" x14ac:dyDescent="0.45">
      <c r="A599" s="178" t="s">
        <v>8</v>
      </c>
      <c r="B599" s="178" t="s">
        <v>353</v>
      </c>
      <c r="C599" s="178">
        <v>2040</v>
      </c>
      <c r="D599" s="178" t="s">
        <v>336</v>
      </c>
      <c r="E599" s="178" t="s">
        <v>337</v>
      </c>
      <c r="F599" s="178" t="s">
        <v>363</v>
      </c>
      <c r="G599" s="178">
        <v>54</v>
      </c>
      <c r="H599" s="178">
        <v>3.0377350215051102</v>
      </c>
      <c r="I599" s="178">
        <v>3.0377350215051102</v>
      </c>
      <c r="J599" s="178" t="s">
        <v>589</v>
      </c>
    </row>
    <row r="600" spans="1:10" x14ac:dyDescent="0.45">
      <c r="A600" s="178" t="s">
        <v>8</v>
      </c>
      <c r="B600" s="178" t="s">
        <v>353</v>
      </c>
      <c r="C600" s="178">
        <v>2040</v>
      </c>
      <c r="D600" s="178" t="s">
        <v>336</v>
      </c>
      <c r="E600" s="178" t="s">
        <v>337</v>
      </c>
      <c r="F600" s="178" t="s">
        <v>364</v>
      </c>
      <c r="G600" s="178">
        <v>62</v>
      </c>
      <c r="H600" s="178">
        <v>3.0377350215051102</v>
      </c>
      <c r="I600" s="178">
        <v>3.0377350215051102</v>
      </c>
      <c r="J600" s="178" t="s">
        <v>589</v>
      </c>
    </row>
    <row r="601" spans="1:10" x14ac:dyDescent="0.45">
      <c r="A601" s="178" t="s">
        <v>8</v>
      </c>
      <c r="B601" s="178" t="s">
        <v>353</v>
      </c>
      <c r="C601" s="178">
        <v>2040</v>
      </c>
      <c r="D601" s="178" t="s">
        <v>336</v>
      </c>
      <c r="E601" s="178" t="s">
        <v>337</v>
      </c>
      <c r="F601" s="178" t="s">
        <v>365</v>
      </c>
      <c r="G601" s="178">
        <v>67</v>
      </c>
      <c r="H601" s="178">
        <v>3.0377350215051102</v>
      </c>
      <c r="I601" s="178">
        <v>3.0377350215051102</v>
      </c>
      <c r="J601" s="178" t="s">
        <v>589</v>
      </c>
    </row>
    <row r="602" spans="1:10" x14ac:dyDescent="0.45">
      <c r="A602" s="178" t="s">
        <v>8</v>
      </c>
      <c r="B602" s="178" t="s">
        <v>353</v>
      </c>
      <c r="C602" s="178">
        <v>2040</v>
      </c>
      <c r="D602" s="178" t="s">
        <v>336</v>
      </c>
      <c r="E602" s="178" t="s">
        <v>337</v>
      </c>
      <c r="F602" s="178" t="s">
        <v>355</v>
      </c>
      <c r="G602" s="178">
        <v>92</v>
      </c>
      <c r="H602" s="178">
        <v>6.5832810167066702</v>
      </c>
      <c r="I602" s="178">
        <v>6.5832810167066702</v>
      </c>
      <c r="J602" s="178" t="s">
        <v>589</v>
      </c>
    </row>
    <row r="603" spans="1:10" x14ac:dyDescent="0.45">
      <c r="A603" s="178" t="s">
        <v>8</v>
      </c>
      <c r="B603" s="178" t="s">
        <v>353</v>
      </c>
      <c r="C603" s="178">
        <v>2040</v>
      </c>
      <c r="D603" s="178" t="s">
        <v>336</v>
      </c>
      <c r="E603" s="178" t="s">
        <v>337</v>
      </c>
      <c r="F603" s="178" t="s">
        <v>356</v>
      </c>
      <c r="G603" s="178">
        <v>92</v>
      </c>
      <c r="H603" s="178">
        <v>6.5832810167066702</v>
      </c>
      <c r="I603" s="178">
        <v>6.5832810167066702</v>
      </c>
      <c r="J603" s="178" t="s">
        <v>589</v>
      </c>
    </row>
    <row r="604" spans="1:10" x14ac:dyDescent="0.45">
      <c r="A604" s="178" t="s">
        <v>8</v>
      </c>
      <c r="B604" s="178" t="s">
        <v>353</v>
      </c>
      <c r="C604" s="178">
        <v>2040</v>
      </c>
      <c r="D604" s="178" t="s">
        <v>336</v>
      </c>
      <c r="E604" s="178" t="s">
        <v>337</v>
      </c>
      <c r="F604" s="178" t="s">
        <v>355</v>
      </c>
      <c r="G604" s="178">
        <v>119</v>
      </c>
      <c r="H604" s="178">
        <v>0.12271800144492299</v>
      </c>
      <c r="I604" s="178">
        <v>0.12271800144492299</v>
      </c>
      <c r="J604" s="178" t="s">
        <v>589</v>
      </c>
    </row>
    <row r="605" spans="1:10" x14ac:dyDescent="0.45">
      <c r="A605" s="178" t="s">
        <v>8</v>
      </c>
      <c r="B605" s="178" t="s">
        <v>353</v>
      </c>
      <c r="C605" s="178">
        <v>2040</v>
      </c>
      <c r="D605" s="178" t="s">
        <v>336</v>
      </c>
      <c r="E605" s="178" t="s">
        <v>337</v>
      </c>
      <c r="F605" s="178" t="s">
        <v>356</v>
      </c>
      <c r="G605" s="178">
        <v>138</v>
      </c>
      <c r="H605" s="178">
        <v>3.8911840731936902</v>
      </c>
      <c r="I605" s="178">
        <v>3.8911840731936902</v>
      </c>
      <c r="J605" s="178" t="s">
        <v>589</v>
      </c>
    </row>
    <row r="606" spans="1:10" x14ac:dyDescent="0.45">
      <c r="A606" s="178" t="s">
        <v>8</v>
      </c>
      <c r="B606" s="178" t="s">
        <v>353</v>
      </c>
      <c r="C606" s="178">
        <v>2040</v>
      </c>
      <c r="D606" s="178" t="s">
        <v>336</v>
      </c>
      <c r="E606" s="178" t="s">
        <v>337</v>
      </c>
      <c r="F606" s="178" t="s">
        <v>359</v>
      </c>
      <c r="G606" s="178">
        <v>173</v>
      </c>
      <c r="H606" s="178">
        <v>3.4977390315589201</v>
      </c>
      <c r="I606" s="178">
        <v>3.4977390315589201</v>
      </c>
      <c r="J606" s="178" t="s">
        <v>589</v>
      </c>
    </row>
    <row r="607" spans="1:10" x14ac:dyDescent="0.45">
      <c r="A607" s="178" t="s">
        <v>8</v>
      </c>
      <c r="B607" s="178" t="s">
        <v>353</v>
      </c>
      <c r="C607" s="178">
        <v>2040</v>
      </c>
      <c r="D607" s="178" t="s">
        <v>336</v>
      </c>
      <c r="E607" s="178" t="s">
        <v>337</v>
      </c>
      <c r="F607" s="178" t="s">
        <v>355</v>
      </c>
      <c r="G607" s="178">
        <v>277</v>
      </c>
      <c r="H607" s="178">
        <v>1.9300290046472801</v>
      </c>
      <c r="I607" s="178">
        <v>1.9300290046472801</v>
      </c>
      <c r="J607" s="178" t="s">
        <v>589</v>
      </c>
    </row>
    <row r="608" spans="1:10" x14ac:dyDescent="0.45">
      <c r="A608" s="178" t="s">
        <v>8</v>
      </c>
      <c r="B608" s="178" t="s">
        <v>353</v>
      </c>
      <c r="C608" s="178">
        <v>2040</v>
      </c>
      <c r="D608" s="178" t="s">
        <v>336</v>
      </c>
      <c r="E608" s="178" t="s">
        <v>337</v>
      </c>
      <c r="F608" s="178" t="s">
        <v>354</v>
      </c>
      <c r="G608" s="178">
        <v>1189</v>
      </c>
      <c r="H608" s="178">
        <v>0.99530299953505597</v>
      </c>
      <c r="I608" s="178">
        <v>0.99530299953505597</v>
      </c>
      <c r="J608" s="178" t="s">
        <v>589</v>
      </c>
    </row>
    <row r="609" spans="1:10" x14ac:dyDescent="0.45">
      <c r="A609" s="178" t="s">
        <v>8</v>
      </c>
      <c r="B609" s="178" t="s">
        <v>353</v>
      </c>
      <c r="C609" s="178">
        <v>2040</v>
      </c>
      <c r="D609" s="178" t="s">
        <v>336</v>
      </c>
      <c r="E609" s="178" t="s">
        <v>337</v>
      </c>
      <c r="F609" s="178" t="s">
        <v>355</v>
      </c>
      <c r="G609" s="178">
        <v>4913</v>
      </c>
      <c r="H609" s="178">
        <v>2.2660000133328102E-2</v>
      </c>
      <c r="I609" s="178">
        <v>2.2660000133328102E-2</v>
      </c>
      <c r="J609" s="178" t="s">
        <v>589</v>
      </c>
    </row>
    <row r="610" spans="1:10" x14ac:dyDescent="0.45">
      <c r="A610" s="178" t="s">
        <v>8</v>
      </c>
      <c r="B610" s="178" t="s">
        <v>353</v>
      </c>
      <c r="C610" s="178">
        <v>2040</v>
      </c>
      <c r="D610" s="178" t="s">
        <v>336</v>
      </c>
      <c r="E610" s="178" t="s">
        <v>337</v>
      </c>
      <c r="F610" s="178" t="s">
        <v>355</v>
      </c>
      <c r="G610" s="178">
        <v>100000</v>
      </c>
      <c r="H610" s="1">
        <v>9.9999999999999998E-13</v>
      </c>
      <c r="I610" s="178">
        <v>9.9999999999999998E-13</v>
      </c>
      <c r="J610" s="178" t="s">
        <v>589</v>
      </c>
    </row>
    <row r="611" spans="1:10" x14ac:dyDescent="0.45">
      <c r="A611" s="178" t="s">
        <v>8</v>
      </c>
      <c r="B611" s="178" t="s">
        <v>353</v>
      </c>
      <c r="C611" s="178">
        <v>2045</v>
      </c>
      <c r="D611" s="178" t="s">
        <v>336</v>
      </c>
      <c r="E611" s="178" t="s">
        <v>337</v>
      </c>
      <c r="F611" s="178" t="s">
        <v>357</v>
      </c>
      <c r="G611" s="178">
        <v>-100000</v>
      </c>
      <c r="H611" s="178">
        <v>0</v>
      </c>
      <c r="I611" s="178">
        <v>0</v>
      </c>
      <c r="J611" s="178" t="s">
        <v>589</v>
      </c>
    </row>
    <row r="612" spans="1:10" x14ac:dyDescent="0.45">
      <c r="A612" s="178" t="s">
        <v>8</v>
      </c>
      <c r="B612" s="178" t="s">
        <v>353</v>
      </c>
      <c r="C612" s="178">
        <v>2045</v>
      </c>
      <c r="D612" s="178" t="s">
        <v>336</v>
      </c>
      <c r="E612" s="178" t="s">
        <v>337</v>
      </c>
      <c r="F612" s="178" t="s">
        <v>357</v>
      </c>
      <c r="G612" s="178">
        <v>-4869</v>
      </c>
      <c r="H612" s="178">
        <v>0</v>
      </c>
      <c r="I612" s="178">
        <v>0</v>
      </c>
      <c r="J612" s="178" t="s">
        <v>589</v>
      </c>
    </row>
    <row r="613" spans="1:10" x14ac:dyDescent="0.45">
      <c r="A613" s="178" t="s">
        <v>8</v>
      </c>
      <c r="B613" s="178" t="s">
        <v>353</v>
      </c>
      <c r="C613" s="178">
        <v>2045</v>
      </c>
      <c r="D613" s="178" t="s">
        <v>336</v>
      </c>
      <c r="E613" s="178" t="s">
        <v>337</v>
      </c>
      <c r="F613" s="178" t="s">
        <v>357</v>
      </c>
      <c r="G613" s="178">
        <v>-4869</v>
      </c>
      <c r="H613" s="178">
        <v>0.35642599746574799</v>
      </c>
      <c r="I613" s="178">
        <v>0.35642599746574799</v>
      </c>
      <c r="J613" s="178" t="s">
        <v>589</v>
      </c>
    </row>
    <row r="614" spans="1:10" x14ac:dyDescent="0.45">
      <c r="A614" s="178" t="s">
        <v>8</v>
      </c>
      <c r="B614" s="178" t="s">
        <v>353</v>
      </c>
      <c r="C614" s="178">
        <v>2045</v>
      </c>
      <c r="D614" s="178" t="s">
        <v>336</v>
      </c>
      <c r="E614" s="178" t="s">
        <v>337</v>
      </c>
      <c r="F614" s="178" t="s">
        <v>357</v>
      </c>
      <c r="G614" s="178">
        <v>-43</v>
      </c>
      <c r="H614" s="178">
        <v>3.20141304098069</v>
      </c>
      <c r="I614" s="178">
        <v>3.20141304098069</v>
      </c>
      <c r="J614" s="178" t="s">
        <v>589</v>
      </c>
    </row>
    <row r="615" spans="1:10" x14ac:dyDescent="0.45">
      <c r="A615" s="178" t="s">
        <v>8</v>
      </c>
      <c r="B615" s="178" t="s">
        <v>353</v>
      </c>
      <c r="C615" s="178">
        <v>2045</v>
      </c>
      <c r="D615" s="178" t="s">
        <v>336</v>
      </c>
      <c r="E615" s="178" t="s">
        <v>337</v>
      </c>
      <c r="F615" s="178" t="s">
        <v>361</v>
      </c>
      <c r="G615" s="178">
        <v>4</v>
      </c>
      <c r="H615" s="178">
        <v>4.9038291037177197</v>
      </c>
      <c r="I615" s="178">
        <v>4.9038291037177197</v>
      </c>
      <c r="J615" s="178" t="s">
        <v>589</v>
      </c>
    </row>
    <row r="616" spans="1:10" x14ac:dyDescent="0.45">
      <c r="A616" s="178" t="s">
        <v>8</v>
      </c>
      <c r="B616" s="178" t="s">
        <v>353</v>
      </c>
      <c r="C616" s="178">
        <v>2045</v>
      </c>
      <c r="D616" s="178" t="s">
        <v>336</v>
      </c>
      <c r="E616" s="178" t="s">
        <v>337</v>
      </c>
      <c r="F616" s="178" t="s">
        <v>360</v>
      </c>
      <c r="G616" s="178">
        <v>10</v>
      </c>
      <c r="H616" s="178">
        <v>4.9038291037177197</v>
      </c>
      <c r="I616" s="178">
        <v>4.9038291037177197</v>
      </c>
      <c r="J616" s="178" t="s">
        <v>589</v>
      </c>
    </row>
    <row r="617" spans="1:10" x14ac:dyDescent="0.45">
      <c r="A617" s="178" t="s">
        <v>8</v>
      </c>
      <c r="B617" s="178" t="s">
        <v>353</v>
      </c>
      <c r="C617" s="178">
        <v>2045</v>
      </c>
      <c r="D617" s="178" t="s">
        <v>336</v>
      </c>
      <c r="E617" s="178" t="s">
        <v>337</v>
      </c>
      <c r="F617" s="178" t="s">
        <v>367</v>
      </c>
      <c r="G617" s="178">
        <v>16</v>
      </c>
      <c r="H617" s="178">
        <v>4.9038291037177197</v>
      </c>
      <c r="I617" s="178">
        <v>4.9038291037177197</v>
      </c>
      <c r="J617" s="178" t="s">
        <v>589</v>
      </c>
    </row>
    <row r="618" spans="1:10" x14ac:dyDescent="0.45">
      <c r="A618" s="178" t="s">
        <v>8</v>
      </c>
      <c r="B618" s="178" t="s">
        <v>353</v>
      </c>
      <c r="C618" s="178">
        <v>2045</v>
      </c>
      <c r="D618" s="178" t="s">
        <v>336</v>
      </c>
      <c r="E618" s="178" t="s">
        <v>337</v>
      </c>
      <c r="F618" s="178" t="s">
        <v>360</v>
      </c>
      <c r="G618" s="178">
        <v>21</v>
      </c>
      <c r="H618" s="178">
        <v>2.9079450169367602</v>
      </c>
      <c r="I618" s="178">
        <v>2.9079450169367602</v>
      </c>
      <c r="J618" s="178" t="s">
        <v>589</v>
      </c>
    </row>
    <row r="619" spans="1:10" x14ac:dyDescent="0.45">
      <c r="A619" s="178" t="s">
        <v>8</v>
      </c>
      <c r="B619" s="178" t="s">
        <v>353</v>
      </c>
      <c r="C619" s="178">
        <v>2045</v>
      </c>
      <c r="D619" s="178" t="s">
        <v>336</v>
      </c>
      <c r="E619" s="178" t="s">
        <v>337</v>
      </c>
      <c r="F619" s="178" t="s">
        <v>361</v>
      </c>
      <c r="G619" s="178">
        <v>28</v>
      </c>
      <c r="H619" s="178">
        <v>2.9079450169367602</v>
      </c>
      <c r="I619" s="178">
        <v>2.9079450169367602</v>
      </c>
      <c r="J619" s="178" t="s">
        <v>589</v>
      </c>
    </row>
    <row r="620" spans="1:10" x14ac:dyDescent="0.45">
      <c r="A620" s="178" t="s">
        <v>8</v>
      </c>
      <c r="B620" s="178" t="s">
        <v>353</v>
      </c>
      <c r="C620" s="178">
        <v>2045</v>
      </c>
      <c r="D620" s="178" t="s">
        <v>336</v>
      </c>
      <c r="E620" s="178" t="s">
        <v>337</v>
      </c>
      <c r="F620" s="178" t="s">
        <v>362</v>
      </c>
      <c r="G620" s="178">
        <v>28</v>
      </c>
      <c r="H620" s="178">
        <v>2.9079450169367602</v>
      </c>
      <c r="I620" s="178">
        <v>2.9079450169367602</v>
      </c>
      <c r="J620" s="178" t="s">
        <v>589</v>
      </c>
    </row>
    <row r="621" spans="1:10" x14ac:dyDescent="0.45">
      <c r="A621" s="178" t="s">
        <v>8</v>
      </c>
      <c r="B621" s="178" t="s">
        <v>353</v>
      </c>
      <c r="C621" s="178">
        <v>2045</v>
      </c>
      <c r="D621" s="178" t="s">
        <v>336</v>
      </c>
      <c r="E621" s="178" t="s">
        <v>337</v>
      </c>
      <c r="F621" s="178" t="s">
        <v>364</v>
      </c>
      <c r="G621" s="178">
        <v>28</v>
      </c>
      <c r="H621" s="178">
        <v>4.9038291037177197</v>
      </c>
      <c r="I621" s="178">
        <v>4.9038291037177197</v>
      </c>
      <c r="J621" s="178" t="s">
        <v>589</v>
      </c>
    </row>
    <row r="622" spans="1:10" x14ac:dyDescent="0.45">
      <c r="A622" s="178" t="s">
        <v>8</v>
      </c>
      <c r="B622" s="178" t="s">
        <v>353</v>
      </c>
      <c r="C622" s="178">
        <v>2045</v>
      </c>
      <c r="D622" s="178" t="s">
        <v>336</v>
      </c>
      <c r="E622" s="178" t="s">
        <v>337</v>
      </c>
      <c r="F622" s="178" t="s">
        <v>363</v>
      </c>
      <c r="G622" s="178">
        <v>38</v>
      </c>
      <c r="H622" s="178">
        <v>4.9038291037177197</v>
      </c>
      <c r="I622" s="178">
        <v>4.9038291037177197</v>
      </c>
      <c r="J622" s="178" t="s">
        <v>589</v>
      </c>
    </row>
    <row r="623" spans="1:10" x14ac:dyDescent="0.45">
      <c r="A623" s="178" t="s">
        <v>8</v>
      </c>
      <c r="B623" s="178" t="s">
        <v>353</v>
      </c>
      <c r="C623" s="178">
        <v>2045</v>
      </c>
      <c r="D623" s="178" t="s">
        <v>336</v>
      </c>
      <c r="E623" s="178" t="s">
        <v>337</v>
      </c>
      <c r="F623" s="178" t="s">
        <v>368</v>
      </c>
      <c r="G623" s="178">
        <v>42</v>
      </c>
      <c r="H623" s="178">
        <v>4.9038291037177197</v>
      </c>
      <c r="I623" s="178">
        <v>4.9038291037177197</v>
      </c>
      <c r="J623" s="178" t="s">
        <v>589</v>
      </c>
    </row>
    <row r="624" spans="1:10" x14ac:dyDescent="0.45">
      <c r="A624" s="178" t="s">
        <v>8</v>
      </c>
      <c r="B624" s="178" t="s">
        <v>353</v>
      </c>
      <c r="C624" s="178">
        <v>2045</v>
      </c>
      <c r="D624" s="178" t="s">
        <v>336</v>
      </c>
      <c r="E624" s="178" t="s">
        <v>337</v>
      </c>
      <c r="F624" s="178" t="s">
        <v>363</v>
      </c>
      <c r="G624" s="178">
        <v>54</v>
      </c>
      <c r="H624" s="178">
        <v>2.9079450169367602</v>
      </c>
      <c r="I624" s="178">
        <v>2.9079450169367602</v>
      </c>
      <c r="J624" s="178" t="s">
        <v>589</v>
      </c>
    </row>
    <row r="625" spans="1:10" x14ac:dyDescent="0.45">
      <c r="A625" s="178" t="s">
        <v>8</v>
      </c>
      <c r="B625" s="178" t="s">
        <v>353</v>
      </c>
      <c r="C625" s="178">
        <v>2045</v>
      </c>
      <c r="D625" s="178" t="s">
        <v>336</v>
      </c>
      <c r="E625" s="178" t="s">
        <v>337</v>
      </c>
      <c r="F625" s="178" t="s">
        <v>364</v>
      </c>
      <c r="G625" s="178">
        <v>62</v>
      </c>
      <c r="H625" s="178">
        <v>2.9079450169367602</v>
      </c>
      <c r="I625" s="178">
        <v>2.9079450169367602</v>
      </c>
      <c r="J625" s="178" t="s">
        <v>589</v>
      </c>
    </row>
    <row r="626" spans="1:10" x14ac:dyDescent="0.45">
      <c r="A626" s="178" t="s">
        <v>8</v>
      </c>
      <c r="B626" s="178" t="s">
        <v>353</v>
      </c>
      <c r="C626" s="178">
        <v>2045</v>
      </c>
      <c r="D626" s="178" t="s">
        <v>336</v>
      </c>
      <c r="E626" s="178" t="s">
        <v>337</v>
      </c>
      <c r="F626" s="178" t="s">
        <v>365</v>
      </c>
      <c r="G626" s="178">
        <v>66</v>
      </c>
      <c r="H626" s="178">
        <v>2.9079450169367602</v>
      </c>
      <c r="I626" s="178">
        <v>2.9079450169367602</v>
      </c>
      <c r="J626" s="178" t="s">
        <v>589</v>
      </c>
    </row>
    <row r="627" spans="1:10" x14ac:dyDescent="0.45">
      <c r="A627" s="178" t="s">
        <v>8</v>
      </c>
      <c r="B627" s="178" t="s">
        <v>353</v>
      </c>
      <c r="C627" s="178">
        <v>2045</v>
      </c>
      <c r="D627" s="178" t="s">
        <v>336</v>
      </c>
      <c r="E627" s="178" t="s">
        <v>337</v>
      </c>
      <c r="F627" s="178" t="s">
        <v>355</v>
      </c>
      <c r="G627" s="178">
        <v>100</v>
      </c>
      <c r="H627" s="178">
        <v>6.5330249667549598</v>
      </c>
      <c r="I627" s="178">
        <v>6.5330249667549598</v>
      </c>
      <c r="J627" s="178" t="s">
        <v>589</v>
      </c>
    </row>
    <row r="628" spans="1:10" x14ac:dyDescent="0.45">
      <c r="A628" s="178" t="s">
        <v>8</v>
      </c>
      <c r="B628" s="178" t="s">
        <v>353</v>
      </c>
      <c r="C628" s="178">
        <v>2045</v>
      </c>
      <c r="D628" s="178" t="s">
        <v>336</v>
      </c>
      <c r="E628" s="178" t="s">
        <v>337</v>
      </c>
      <c r="F628" s="178" t="s">
        <v>356</v>
      </c>
      <c r="G628" s="178">
        <v>100</v>
      </c>
      <c r="H628" s="178">
        <v>6.5330249667549598</v>
      </c>
      <c r="I628" s="178">
        <v>6.5330249667549598</v>
      </c>
      <c r="J628" s="178" t="s">
        <v>589</v>
      </c>
    </row>
    <row r="629" spans="1:10" x14ac:dyDescent="0.45">
      <c r="A629" s="178" t="s">
        <v>8</v>
      </c>
      <c r="B629" s="178" t="s">
        <v>353</v>
      </c>
      <c r="C629" s="178">
        <v>2045</v>
      </c>
      <c r="D629" s="178" t="s">
        <v>336</v>
      </c>
      <c r="E629" s="178" t="s">
        <v>337</v>
      </c>
      <c r="F629" s="178" t="s">
        <v>355</v>
      </c>
      <c r="G629" s="178">
        <v>130</v>
      </c>
      <c r="H629" s="178">
        <v>0.123307999883877</v>
      </c>
      <c r="I629" s="178">
        <v>0.123307999883877</v>
      </c>
      <c r="J629" s="178" t="s">
        <v>589</v>
      </c>
    </row>
    <row r="630" spans="1:10" x14ac:dyDescent="0.45">
      <c r="A630" s="178" t="s">
        <v>8</v>
      </c>
      <c r="B630" s="178" t="s">
        <v>353</v>
      </c>
      <c r="C630" s="178">
        <v>2045</v>
      </c>
      <c r="D630" s="178" t="s">
        <v>336</v>
      </c>
      <c r="E630" s="178" t="s">
        <v>337</v>
      </c>
      <c r="F630" s="178" t="s">
        <v>356</v>
      </c>
      <c r="G630" s="178">
        <v>144</v>
      </c>
      <c r="H630" s="178">
        <v>3.7241720207068698</v>
      </c>
      <c r="I630" s="178">
        <v>3.7241720207068698</v>
      </c>
      <c r="J630" s="178" t="s">
        <v>589</v>
      </c>
    </row>
    <row r="631" spans="1:10" x14ac:dyDescent="0.45">
      <c r="A631" s="178" t="s">
        <v>8</v>
      </c>
      <c r="B631" s="178" t="s">
        <v>353</v>
      </c>
      <c r="C631" s="178">
        <v>2045</v>
      </c>
      <c r="D631" s="178" t="s">
        <v>336</v>
      </c>
      <c r="E631" s="178" t="s">
        <v>337</v>
      </c>
      <c r="F631" s="178" t="s">
        <v>359</v>
      </c>
      <c r="G631" s="178">
        <v>187</v>
      </c>
      <c r="H631" s="178">
        <v>3.47103505279392</v>
      </c>
      <c r="I631" s="178">
        <v>3.47103505279392</v>
      </c>
      <c r="J631" s="178" t="s">
        <v>589</v>
      </c>
    </row>
    <row r="632" spans="1:10" x14ac:dyDescent="0.45">
      <c r="A632" s="178" t="s">
        <v>8</v>
      </c>
      <c r="B632" s="178" t="s">
        <v>353</v>
      </c>
      <c r="C632" s="178">
        <v>2045</v>
      </c>
      <c r="D632" s="178" t="s">
        <v>336</v>
      </c>
      <c r="E632" s="178" t="s">
        <v>337</v>
      </c>
      <c r="F632" s="178" t="s">
        <v>355</v>
      </c>
      <c r="G632" s="178">
        <v>289</v>
      </c>
      <c r="H632" s="178">
        <v>1.84719001794621</v>
      </c>
      <c r="I632" s="178">
        <v>1.84719001794621</v>
      </c>
      <c r="J632" s="178" t="s">
        <v>589</v>
      </c>
    </row>
    <row r="633" spans="1:10" x14ac:dyDescent="0.45">
      <c r="A633" s="178" t="s">
        <v>8</v>
      </c>
      <c r="B633" s="178" t="s">
        <v>353</v>
      </c>
      <c r="C633" s="178">
        <v>2045</v>
      </c>
      <c r="D633" s="178" t="s">
        <v>336</v>
      </c>
      <c r="E633" s="178" t="s">
        <v>337</v>
      </c>
      <c r="F633" s="178" t="s">
        <v>354</v>
      </c>
      <c r="G633" s="178">
        <v>1237</v>
      </c>
      <c r="H633" s="178">
        <v>0.95258400386012398</v>
      </c>
      <c r="I633" s="178">
        <v>0.95258400386012398</v>
      </c>
      <c r="J633" s="178" t="s">
        <v>589</v>
      </c>
    </row>
    <row r="634" spans="1:10" x14ac:dyDescent="0.45">
      <c r="A634" s="178" t="s">
        <v>8</v>
      </c>
      <c r="B634" s="178" t="s">
        <v>353</v>
      </c>
      <c r="C634" s="178">
        <v>2045</v>
      </c>
      <c r="D634" s="178" t="s">
        <v>336</v>
      </c>
      <c r="E634" s="178" t="s">
        <v>337</v>
      </c>
      <c r="F634" s="178" t="s">
        <v>355</v>
      </c>
      <c r="G634" s="178">
        <v>5121</v>
      </c>
      <c r="H634" s="178">
        <v>2.2176000114996E-2</v>
      </c>
      <c r="I634" s="178">
        <v>2.2176000114996E-2</v>
      </c>
      <c r="J634" s="178" t="s">
        <v>589</v>
      </c>
    </row>
    <row r="635" spans="1:10" x14ac:dyDescent="0.45">
      <c r="A635" s="178" t="s">
        <v>8</v>
      </c>
      <c r="B635" s="178" t="s">
        <v>353</v>
      </c>
      <c r="C635" s="178">
        <v>2045</v>
      </c>
      <c r="D635" s="178" t="s">
        <v>336</v>
      </c>
      <c r="E635" s="178" t="s">
        <v>337</v>
      </c>
      <c r="F635" s="178" t="s">
        <v>355</v>
      </c>
      <c r="G635" s="178">
        <v>100000</v>
      </c>
      <c r="H635" s="1">
        <v>9.9999999999999998E-13</v>
      </c>
      <c r="I635" s="178">
        <v>9.9999999999999998E-13</v>
      </c>
      <c r="J635" s="178" t="s">
        <v>589</v>
      </c>
    </row>
    <row r="636" spans="1:10" x14ac:dyDescent="0.45">
      <c r="A636" s="178" t="s">
        <v>8</v>
      </c>
      <c r="B636" s="178" t="s">
        <v>353</v>
      </c>
      <c r="C636" s="178">
        <v>2050</v>
      </c>
      <c r="D636" s="178" t="s">
        <v>336</v>
      </c>
      <c r="E636" s="178" t="s">
        <v>337</v>
      </c>
      <c r="F636" s="178" t="s">
        <v>357</v>
      </c>
      <c r="G636" s="178">
        <v>-100000</v>
      </c>
      <c r="H636" s="178">
        <v>0</v>
      </c>
      <c r="I636" s="178">
        <v>0</v>
      </c>
      <c r="J636" s="178" t="s">
        <v>589</v>
      </c>
    </row>
    <row r="637" spans="1:10" x14ac:dyDescent="0.45">
      <c r="A637" s="178" t="s">
        <v>8</v>
      </c>
      <c r="B637" s="178" t="s">
        <v>353</v>
      </c>
      <c r="C637" s="178">
        <v>2050</v>
      </c>
      <c r="D637" s="178" t="s">
        <v>336</v>
      </c>
      <c r="E637" s="178" t="s">
        <v>337</v>
      </c>
      <c r="F637" s="178" t="s">
        <v>357</v>
      </c>
      <c r="G637" s="178">
        <v>-5046</v>
      </c>
      <c r="H637" s="178">
        <v>0</v>
      </c>
      <c r="I637" s="178">
        <v>0</v>
      </c>
      <c r="J637" s="178" t="s">
        <v>589</v>
      </c>
    </row>
    <row r="638" spans="1:10" x14ac:dyDescent="0.45">
      <c r="A638" s="178" t="s">
        <v>8</v>
      </c>
      <c r="B638" s="178" t="s">
        <v>353</v>
      </c>
      <c r="C638" s="178">
        <v>2050</v>
      </c>
      <c r="D638" s="178" t="s">
        <v>336</v>
      </c>
      <c r="E638" s="178" t="s">
        <v>337</v>
      </c>
      <c r="F638" s="178" t="s">
        <v>357</v>
      </c>
      <c r="G638" s="178">
        <v>-5046</v>
      </c>
      <c r="H638" s="178">
        <v>0.33993800048415301</v>
      </c>
      <c r="I638" s="178">
        <v>0.33993800048415301</v>
      </c>
      <c r="J638" s="178" t="s">
        <v>589</v>
      </c>
    </row>
    <row r="639" spans="1:10" x14ac:dyDescent="0.45">
      <c r="A639" s="178" t="s">
        <v>8</v>
      </c>
      <c r="B639" s="178" t="s">
        <v>353</v>
      </c>
      <c r="C639" s="178">
        <v>2050</v>
      </c>
      <c r="D639" s="178" t="s">
        <v>336</v>
      </c>
      <c r="E639" s="178" t="s">
        <v>337</v>
      </c>
      <c r="F639" s="178" t="s">
        <v>357</v>
      </c>
      <c r="G639" s="178">
        <v>-47</v>
      </c>
      <c r="H639" s="178">
        <v>3.16230702213943</v>
      </c>
      <c r="I639" s="178">
        <v>3.16230702213943</v>
      </c>
      <c r="J639" s="178" t="s">
        <v>589</v>
      </c>
    </row>
    <row r="640" spans="1:10" x14ac:dyDescent="0.45">
      <c r="A640" s="178" t="s">
        <v>8</v>
      </c>
      <c r="B640" s="178" t="s">
        <v>353</v>
      </c>
      <c r="C640" s="178">
        <v>2050</v>
      </c>
      <c r="D640" s="178" t="s">
        <v>336</v>
      </c>
      <c r="E640" s="178" t="s">
        <v>337</v>
      </c>
      <c r="F640" s="178" t="s">
        <v>361</v>
      </c>
      <c r="G640" s="178">
        <v>4</v>
      </c>
      <c r="H640" s="178">
        <v>4.7494900334677297</v>
      </c>
      <c r="I640" s="178">
        <v>4.7494900334677297</v>
      </c>
      <c r="J640" s="178" t="s">
        <v>589</v>
      </c>
    </row>
    <row r="641" spans="1:10" x14ac:dyDescent="0.45">
      <c r="A641" s="178" t="s">
        <v>8</v>
      </c>
      <c r="B641" s="178" t="s">
        <v>353</v>
      </c>
      <c r="C641" s="178">
        <v>2050</v>
      </c>
      <c r="D641" s="178" t="s">
        <v>336</v>
      </c>
      <c r="E641" s="178" t="s">
        <v>337</v>
      </c>
      <c r="F641" s="178" t="s">
        <v>360</v>
      </c>
      <c r="G641" s="178">
        <v>10</v>
      </c>
      <c r="H641" s="178">
        <v>4.7494900334677297</v>
      </c>
      <c r="I641" s="178">
        <v>4.7494900334677297</v>
      </c>
      <c r="J641" s="178" t="s">
        <v>589</v>
      </c>
    </row>
    <row r="642" spans="1:10" x14ac:dyDescent="0.45">
      <c r="A642" s="178" t="s">
        <v>8</v>
      </c>
      <c r="B642" s="178" t="s">
        <v>353</v>
      </c>
      <c r="C642" s="178">
        <v>2050</v>
      </c>
      <c r="D642" s="178" t="s">
        <v>336</v>
      </c>
      <c r="E642" s="178" t="s">
        <v>337</v>
      </c>
      <c r="F642" s="178" t="s">
        <v>367</v>
      </c>
      <c r="G642" s="178">
        <v>16</v>
      </c>
      <c r="H642" s="178">
        <v>4.7494900334677297</v>
      </c>
      <c r="I642" s="178">
        <v>4.7494900334677297</v>
      </c>
      <c r="J642" s="178" t="s">
        <v>589</v>
      </c>
    </row>
    <row r="643" spans="1:10" x14ac:dyDescent="0.45">
      <c r="A643" s="178" t="s">
        <v>8</v>
      </c>
      <c r="B643" s="178" t="s">
        <v>353</v>
      </c>
      <c r="C643" s="178">
        <v>2050</v>
      </c>
      <c r="D643" s="178" t="s">
        <v>336</v>
      </c>
      <c r="E643" s="178" t="s">
        <v>337</v>
      </c>
      <c r="F643" s="178" t="s">
        <v>360</v>
      </c>
      <c r="G643" s="178">
        <v>21</v>
      </c>
      <c r="H643" s="178">
        <v>2.7739689767706701</v>
      </c>
      <c r="I643" s="178">
        <v>2.7739689767706701</v>
      </c>
      <c r="J643" s="178" t="s">
        <v>589</v>
      </c>
    </row>
    <row r="644" spans="1:10" x14ac:dyDescent="0.45">
      <c r="A644" s="178" t="s">
        <v>8</v>
      </c>
      <c r="B644" s="178" t="s">
        <v>353</v>
      </c>
      <c r="C644" s="178">
        <v>2050</v>
      </c>
      <c r="D644" s="178" t="s">
        <v>336</v>
      </c>
      <c r="E644" s="178" t="s">
        <v>337</v>
      </c>
      <c r="F644" s="178" t="s">
        <v>361</v>
      </c>
      <c r="G644" s="178">
        <v>27</v>
      </c>
      <c r="H644" s="178">
        <v>2.7739689767706701</v>
      </c>
      <c r="I644" s="178">
        <v>2.7739689767706701</v>
      </c>
      <c r="J644" s="178" t="s">
        <v>589</v>
      </c>
    </row>
    <row r="645" spans="1:10" x14ac:dyDescent="0.45">
      <c r="A645" s="178" t="s">
        <v>8</v>
      </c>
      <c r="B645" s="178" t="s">
        <v>353</v>
      </c>
      <c r="C645" s="178">
        <v>2050</v>
      </c>
      <c r="D645" s="178" t="s">
        <v>336</v>
      </c>
      <c r="E645" s="178" t="s">
        <v>337</v>
      </c>
      <c r="F645" s="178" t="s">
        <v>362</v>
      </c>
      <c r="G645" s="178">
        <v>28</v>
      </c>
      <c r="H645" s="178">
        <v>2.7739689767706701</v>
      </c>
      <c r="I645" s="178">
        <v>2.7739689767706701</v>
      </c>
      <c r="J645" s="178" t="s">
        <v>589</v>
      </c>
    </row>
    <row r="646" spans="1:10" x14ac:dyDescent="0.45">
      <c r="A646" s="178" t="s">
        <v>8</v>
      </c>
      <c r="B646" s="178" t="s">
        <v>353</v>
      </c>
      <c r="C646" s="178">
        <v>2050</v>
      </c>
      <c r="D646" s="178" t="s">
        <v>336</v>
      </c>
      <c r="E646" s="178" t="s">
        <v>337</v>
      </c>
      <c r="F646" s="178" t="s">
        <v>364</v>
      </c>
      <c r="G646" s="178">
        <v>28</v>
      </c>
      <c r="H646" s="178">
        <v>4.7494900334677297</v>
      </c>
      <c r="I646" s="178">
        <v>4.7494900334677297</v>
      </c>
      <c r="J646" s="178" t="s">
        <v>589</v>
      </c>
    </row>
    <row r="647" spans="1:10" x14ac:dyDescent="0.45">
      <c r="A647" s="178" t="s">
        <v>8</v>
      </c>
      <c r="B647" s="178" t="s">
        <v>353</v>
      </c>
      <c r="C647" s="178">
        <v>2050</v>
      </c>
      <c r="D647" s="178" t="s">
        <v>336</v>
      </c>
      <c r="E647" s="178" t="s">
        <v>337</v>
      </c>
      <c r="F647" s="178" t="s">
        <v>363</v>
      </c>
      <c r="G647" s="178">
        <v>37</v>
      </c>
      <c r="H647" s="178">
        <v>4.7494900334677297</v>
      </c>
      <c r="I647" s="178">
        <v>4.7494900334677297</v>
      </c>
      <c r="J647" s="178" t="s">
        <v>589</v>
      </c>
    </row>
    <row r="648" spans="1:10" x14ac:dyDescent="0.45">
      <c r="A648" s="178" t="s">
        <v>8</v>
      </c>
      <c r="B648" s="178" t="s">
        <v>353</v>
      </c>
      <c r="C648" s="178">
        <v>2050</v>
      </c>
      <c r="D648" s="178" t="s">
        <v>336</v>
      </c>
      <c r="E648" s="178" t="s">
        <v>337</v>
      </c>
      <c r="F648" s="178" t="s">
        <v>368</v>
      </c>
      <c r="G648" s="178">
        <v>42</v>
      </c>
      <c r="H648" s="178">
        <v>4.7494900334677297</v>
      </c>
      <c r="I648" s="178">
        <v>4.7494900334677297</v>
      </c>
      <c r="J648" s="178" t="s">
        <v>589</v>
      </c>
    </row>
    <row r="649" spans="1:10" x14ac:dyDescent="0.45">
      <c r="A649" s="178" t="s">
        <v>8</v>
      </c>
      <c r="B649" s="178" t="s">
        <v>353</v>
      </c>
      <c r="C649" s="178">
        <v>2050</v>
      </c>
      <c r="D649" s="178" t="s">
        <v>336</v>
      </c>
      <c r="E649" s="178" t="s">
        <v>337</v>
      </c>
      <c r="F649" s="178" t="s">
        <v>363</v>
      </c>
      <c r="G649" s="178">
        <v>54</v>
      </c>
      <c r="H649" s="178">
        <v>2.7739689767706701</v>
      </c>
      <c r="I649" s="178">
        <v>2.7739689767706701</v>
      </c>
      <c r="J649" s="178" t="s">
        <v>589</v>
      </c>
    </row>
    <row r="650" spans="1:10" x14ac:dyDescent="0.45">
      <c r="A650" s="178" t="s">
        <v>8</v>
      </c>
      <c r="B650" s="178" t="s">
        <v>353</v>
      </c>
      <c r="C650" s="178">
        <v>2050</v>
      </c>
      <c r="D650" s="178" t="s">
        <v>336</v>
      </c>
      <c r="E650" s="178" t="s">
        <v>337</v>
      </c>
      <c r="F650" s="178" t="s">
        <v>364</v>
      </c>
      <c r="G650" s="178">
        <v>62</v>
      </c>
      <c r="H650" s="178">
        <v>2.7739689767706701</v>
      </c>
      <c r="I650" s="178">
        <v>2.7739689767706701</v>
      </c>
      <c r="J650" s="178" t="s">
        <v>589</v>
      </c>
    </row>
    <row r="651" spans="1:10" x14ac:dyDescent="0.45">
      <c r="A651" s="178" t="s">
        <v>8</v>
      </c>
      <c r="B651" s="178" t="s">
        <v>353</v>
      </c>
      <c r="C651" s="178">
        <v>2050</v>
      </c>
      <c r="D651" s="178" t="s">
        <v>336</v>
      </c>
      <c r="E651" s="178" t="s">
        <v>337</v>
      </c>
      <c r="F651" s="178" t="s">
        <v>365</v>
      </c>
      <c r="G651" s="178">
        <v>66</v>
      </c>
      <c r="H651" s="178">
        <v>2.7739689767706701</v>
      </c>
      <c r="I651" s="178">
        <v>2.7739689767706701</v>
      </c>
      <c r="J651" s="178" t="s">
        <v>589</v>
      </c>
    </row>
    <row r="652" spans="1:10" x14ac:dyDescent="0.45">
      <c r="A652" s="178" t="s">
        <v>8</v>
      </c>
      <c r="B652" s="178" t="s">
        <v>353</v>
      </c>
      <c r="C652" s="178">
        <v>2050</v>
      </c>
      <c r="D652" s="178" t="s">
        <v>336</v>
      </c>
      <c r="E652" s="178" t="s">
        <v>337</v>
      </c>
      <c r="F652" s="178" t="s">
        <v>356</v>
      </c>
      <c r="G652" s="178">
        <v>108</v>
      </c>
      <c r="H652" s="178">
        <v>6.45322305270565</v>
      </c>
      <c r="I652" s="178">
        <v>6.45322305270565</v>
      </c>
      <c r="J652" s="178" t="s">
        <v>589</v>
      </c>
    </row>
    <row r="653" spans="1:10" x14ac:dyDescent="0.45">
      <c r="A653" s="178" t="s">
        <v>8</v>
      </c>
      <c r="B653" s="178" t="s">
        <v>353</v>
      </c>
      <c r="C653" s="178">
        <v>2050</v>
      </c>
      <c r="D653" s="178" t="s">
        <v>336</v>
      </c>
      <c r="E653" s="178" t="s">
        <v>337</v>
      </c>
      <c r="F653" s="178" t="s">
        <v>355</v>
      </c>
      <c r="G653" s="178">
        <v>108</v>
      </c>
      <c r="H653" s="178">
        <v>6.45322305270565</v>
      </c>
      <c r="I653" s="178">
        <v>6.45322305270565</v>
      </c>
      <c r="J653" s="178" t="s">
        <v>589</v>
      </c>
    </row>
    <row r="654" spans="1:10" x14ac:dyDescent="0.45">
      <c r="A654" s="178" t="s">
        <v>8</v>
      </c>
      <c r="B654" s="178" t="s">
        <v>353</v>
      </c>
      <c r="C654" s="178">
        <v>2050</v>
      </c>
      <c r="D654" s="178" t="s">
        <v>336</v>
      </c>
      <c r="E654" s="178" t="s">
        <v>337</v>
      </c>
      <c r="F654" s="178" t="s">
        <v>355</v>
      </c>
      <c r="G654" s="178">
        <v>140</v>
      </c>
      <c r="H654" s="178">
        <v>0.123059000316175</v>
      </c>
      <c r="I654" s="178">
        <v>0.123059000316175</v>
      </c>
      <c r="J654" s="178" t="s">
        <v>589</v>
      </c>
    </row>
    <row r="655" spans="1:10" x14ac:dyDescent="0.45">
      <c r="A655" s="178" t="s">
        <v>8</v>
      </c>
      <c r="B655" s="178" t="s">
        <v>353</v>
      </c>
      <c r="C655" s="178">
        <v>2050</v>
      </c>
      <c r="D655" s="178" t="s">
        <v>336</v>
      </c>
      <c r="E655" s="178" t="s">
        <v>337</v>
      </c>
      <c r="F655" s="178" t="s">
        <v>356</v>
      </c>
      <c r="G655" s="178">
        <v>149</v>
      </c>
      <c r="H655" s="178">
        <v>3.55188696206391</v>
      </c>
      <c r="I655" s="178">
        <v>3.55188696206391</v>
      </c>
      <c r="J655" s="178" t="s">
        <v>589</v>
      </c>
    </row>
    <row r="656" spans="1:10" x14ac:dyDescent="0.45">
      <c r="A656" s="178" t="s">
        <v>8</v>
      </c>
      <c r="B656" s="178" t="s">
        <v>353</v>
      </c>
      <c r="C656" s="178">
        <v>2050</v>
      </c>
      <c r="D656" s="178" t="s">
        <v>336</v>
      </c>
      <c r="E656" s="178" t="s">
        <v>337</v>
      </c>
      <c r="F656" s="178" t="s">
        <v>359</v>
      </c>
      <c r="G656" s="178">
        <v>203</v>
      </c>
      <c r="H656" s="178">
        <v>3.4286370180825498</v>
      </c>
      <c r="I656" s="178">
        <v>3.4286370180825498</v>
      </c>
      <c r="J656" s="178" t="s">
        <v>589</v>
      </c>
    </row>
    <row r="657" spans="1:10" x14ac:dyDescent="0.45">
      <c r="A657" s="178" t="s">
        <v>8</v>
      </c>
      <c r="B657" s="178" t="s">
        <v>353</v>
      </c>
      <c r="C657" s="178">
        <v>2050</v>
      </c>
      <c r="D657" s="178" t="s">
        <v>336</v>
      </c>
      <c r="E657" s="178" t="s">
        <v>337</v>
      </c>
      <c r="F657" s="178" t="s">
        <v>355</v>
      </c>
      <c r="G657" s="178">
        <v>299</v>
      </c>
      <c r="H657" s="178">
        <v>1.7617379931795001</v>
      </c>
      <c r="I657" s="178">
        <v>1.7617379931795001</v>
      </c>
      <c r="J657" s="178" t="s">
        <v>589</v>
      </c>
    </row>
    <row r="658" spans="1:10" x14ac:dyDescent="0.45">
      <c r="A658" s="178" t="s">
        <v>8</v>
      </c>
      <c r="B658" s="178" t="s">
        <v>353</v>
      </c>
      <c r="C658" s="178">
        <v>2050</v>
      </c>
      <c r="D658" s="178" t="s">
        <v>336</v>
      </c>
      <c r="E658" s="178" t="s">
        <v>337</v>
      </c>
      <c r="F658" s="178" t="s">
        <v>354</v>
      </c>
      <c r="G658" s="178">
        <v>1282</v>
      </c>
      <c r="H658" s="178">
        <v>0.90851599933159799</v>
      </c>
      <c r="I658" s="178">
        <v>0.90851599933159799</v>
      </c>
      <c r="J658" s="178" t="s">
        <v>589</v>
      </c>
    </row>
    <row r="659" spans="1:10" x14ac:dyDescent="0.45">
      <c r="A659" s="178" t="s">
        <v>8</v>
      </c>
      <c r="B659" s="178" t="s">
        <v>353</v>
      </c>
      <c r="C659" s="178">
        <v>2050</v>
      </c>
      <c r="D659" s="178" t="s">
        <v>336</v>
      </c>
      <c r="E659" s="178" t="s">
        <v>337</v>
      </c>
      <c r="F659" s="178" t="s">
        <v>355</v>
      </c>
      <c r="G659" s="178">
        <v>5304</v>
      </c>
      <c r="H659" s="178">
        <v>2.1698999917134601E-2</v>
      </c>
      <c r="I659" s="178">
        <v>2.1698999917134601E-2</v>
      </c>
      <c r="J659" s="178" t="s">
        <v>589</v>
      </c>
    </row>
    <row r="660" spans="1:10" x14ac:dyDescent="0.45">
      <c r="A660" s="178" t="s">
        <v>8</v>
      </c>
      <c r="B660" s="178" t="s">
        <v>353</v>
      </c>
      <c r="C660" s="178">
        <v>2050</v>
      </c>
      <c r="D660" s="178" t="s">
        <v>336</v>
      </c>
      <c r="E660" s="178" t="s">
        <v>337</v>
      </c>
      <c r="F660" s="178" t="s">
        <v>355</v>
      </c>
      <c r="G660" s="178">
        <v>100000</v>
      </c>
      <c r="H660" s="1">
        <v>9.9999999999999998E-13</v>
      </c>
      <c r="I660" s="178">
        <v>9.9999999999999998E-13</v>
      </c>
      <c r="J660" s="178" t="s">
        <v>589</v>
      </c>
    </row>
    <row r="661" spans="1:10" x14ac:dyDescent="0.45">
      <c r="A661" s="178" t="s">
        <v>8</v>
      </c>
      <c r="B661" s="178" t="s">
        <v>391</v>
      </c>
      <c r="C661" s="178">
        <v>2015</v>
      </c>
      <c r="D661" s="178" t="s">
        <v>336</v>
      </c>
      <c r="E661" s="178" t="s">
        <v>337</v>
      </c>
      <c r="F661" s="178" t="s">
        <v>393</v>
      </c>
      <c r="G661" s="178">
        <v>-100000</v>
      </c>
      <c r="H661" s="178">
        <v>0</v>
      </c>
      <c r="I661" s="178">
        <v>0</v>
      </c>
      <c r="J661" s="178" t="s">
        <v>590</v>
      </c>
    </row>
    <row r="662" spans="1:10" x14ac:dyDescent="0.45">
      <c r="A662" s="178" t="s">
        <v>8</v>
      </c>
      <c r="B662" s="178" t="s">
        <v>391</v>
      </c>
      <c r="C662" s="178">
        <v>2015</v>
      </c>
      <c r="D662" s="178" t="s">
        <v>336</v>
      </c>
      <c r="E662" s="178" t="s">
        <v>337</v>
      </c>
      <c r="F662" s="178" t="s">
        <v>393</v>
      </c>
      <c r="G662" s="178">
        <v>-47</v>
      </c>
      <c r="H662" s="178">
        <v>0</v>
      </c>
      <c r="I662" s="178">
        <v>0</v>
      </c>
      <c r="J662" s="178" t="s">
        <v>590</v>
      </c>
    </row>
    <row r="663" spans="1:10" x14ac:dyDescent="0.45">
      <c r="A663" s="178" t="s">
        <v>8</v>
      </c>
      <c r="B663" s="178" t="s">
        <v>391</v>
      </c>
      <c r="C663" s="178">
        <v>2015</v>
      </c>
      <c r="D663" s="178" t="s">
        <v>336</v>
      </c>
      <c r="E663" s="178" t="s">
        <v>337</v>
      </c>
      <c r="F663" s="178" t="s">
        <v>393</v>
      </c>
      <c r="G663" s="178">
        <v>-47</v>
      </c>
      <c r="H663" s="178">
        <v>4.9401998519897503E-2</v>
      </c>
      <c r="I663" s="178">
        <v>5.5330238342285211E-2</v>
      </c>
      <c r="J663" s="178" t="s">
        <v>590</v>
      </c>
    </row>
    <row r="664" spans="1:10" x14ac:dyDescent="0.45">
      <c r="A664" s="178" t="s">
        <v>8</v>
      </c>
      <c r="B664" s="178" t="s">
        <v>391</v>
      </c>
      <c r="C664" s="178">
        <v>2015</v>
      </c>
      <c r="D664" s="178" t="s">
        <v>336</v>
      </c>
      <c r="E664" s="178" t="s">
        <v>337</v>
      </c>
      <c r="F664" s="178" t="s">
        <v>414</v>
      </c>
      <c r="G664" s="178">
        <v>-11</v>
      </c>
      <c r="H664" s="178">
        <v>0.47660601139068598</v>
      </c>
      <c r="I664" s="178">
        <v>0.53379873275756839</v>
      </c>
      <c r="J664" s="178" t="s">
        <v>590</v>
      </c>
    </row>
    <row r="665" spans="1:10" x14ac:dyDescent="0.45">
      <c r="A665" s="178" t="s">
        <v>8</v>
      </c>
      <c r="B665" s="178" t="s">
        <v>391</v>
      </c>
      <c r="C665" s="178">
        <v>2015</v>
      </c>
      <c r="D665" s="178" t="s">
        <v>336</v>
      </c>
      <c r="E665" s="178" t="s">
        <v>337</v>
      </c>
      <c r="F665" s="178" t="s">
        <v>415</v>
      </c>
      <c r="G665" s="178">
        <v>-10</v>
      </c>
      <c r="H665" s="178">
        <v>0.55407100915908802</v>
      </c>
      <c r="I665" s="178">
        <v>0.62055953025817867</v>
      </c>
      <c r="J665" s="178" t="s">
        <v>590</v>
      </c>
    </row>
    <row r="666" spans="1:10" x14ac:dyDescent="0.45">
      <c r="A666" s="178" t="s">
        <v>8</v>
      </c>
      <c r="B666" s="178" t="s">
        <v>391</v>
      </c>
      <c r="C666" s="178">
        <v>2015</v>
      </c>
      <c r="D666" s="178" t="s">
        <v>336</v>
      </c>
      <c r="E666" s="178" t="s">
        <v>337</v>
      </c>
      <c r="F666" s="178" t="s">
        <v>392</v>
      </c>
      <c r="G666" s="178">
        <v>6</v>
      </c>
      <c r="H666" s="178">
        <v>8.4763996303081499E-2</v>
      </c>
      <c r="I666" s="178">
        <v>9.4935675859451285E-2</v>
      </c>
      <c r="J666" s="178" t="s">
        <v>590</v>
      </c>
    </row>
    <row r="667" spans="1:10" x14ac:dyDescent="0.45">
      <c r="A667" s="178" t="s">
        <v>8</v>
      </c>
      <c r="B667" s="178" t="s">
        <v>391</v>
      </c>
      <c r="C667" s="178">
        <v>2015</v>
      </c>
      <c r="D667" s="178" t="s">
        <v>336</v>
      </c>
      <c r="E667" s="178" t="s">
        <v>337</v>
      </c>
      <c r="F667" s="178" t="s">
        <v>397</v>
      </c>
      <c r="G667" s="178">
        <v>8</v>
      </c>
      <c r="H667" s="178">
        <v>0.19729599356651301</v>
      </c>
      <c r="I667" s="178">
        <v>0.22097151279449459</v>
      </c>
      <c r="J667" s="178" t="s">
        <v>590</v>
      </c>
    </row>
    <row r="668" spans="1:10" x14ac:dyDescent="0.45">
      <c r="A668" s="178" t="s">
        <v>8</v>
      </c>
      <c r="B668" s="178" t="s">
        <v>391</v>
      </c>
      <c r="C668" s="178">
        <v>2015</v>
      </c>
      <c r="D668" s="178" t="s">
        <v>336</v>
      </c>
      <c r="E668" s="178" t="s">
        <v>337</v>
      </c>
      <c r="F668" s="178" t="s">
        <v>395</v>
      </c>
      <c r="G668" s="178">
        <v>13</v>
      </c>
      <c r="H668" s="178">
        <v>8.8624000549316406E-2</v>
      </c>
      <c r="I668" s="178">
        <v>9.9258880615234385E-2</v>
      </c>
      <c r="J668" s="178" t="s">
        <v>590</v>
      </c>
    </row>
    <row r="669" spans="1:10" x14ac:dyDescent="0.45">
      <c r="A669" s="178" t="s">
        <v>8</v>
      </c>
      <c r="B669" s="178" t="s">
        <v>391</v>
      </c>
      <c r="C669" s="178">
        <v>2015</v>
      </c>
      <c r="D669" s="178" t="s">
        <v>336</v>
      </c>
      <c r="E669" s="178" t="s">
        <v>337</v>
      </c>
      <c r="F669" s="178" t="s">
        <v>415</v>
      </c>
      <c r="G669" s="178">
        <v>15</v>
      </c>
      <c r="H669" s="178">
        <v>0.133588001132011</v>
      </c>
      <c r="I669" s="178">
        <v>0.14961856126785233</v>
      </c>
      <c r="J669" s="178" t="s">
        <v>590</v>
      </c>
    </row>
    <row r="670" spans="1:10" x14ac:dyDescent="0.45">
      <c r="A670" s="178" t="s">
        <v>8</v>
      </c>
      <c r="B670" s="178" t="s">
        <v>391</v>
      </c>
      <c r="C670" s="178">
        <v>2015</v>
      </c>
      <c r="D670" s="178" t="s">
        <v>336</v>
      </c>
      <c r="E670" s="178" t="s">
        <v>337</v>
      </c>
      <c r="F670" s="178" t="s">
        <v>398</v>
      </c>
      <c r="G670" s="178">
        <v>16</v>
      </c>
      <c r="H670" s="178">
        <v>8.0559998750686992E-3</v>
      </c>
      <c r="I670" s="178">
        <v>9.0227198600769439E-3</v>
      </c>
      <c r="J670" s="178" t="s">
        <v>590</v>
      </c>
    </row>
    <row r="671" spans="1:10" x14ac:dyDescent="0.45">
      <c r="A671" s="178" t="s">
        <v>8</v>
      </c>
      <c r="B671" s="178" t="s">
        <v>391</v>
      </c>
      <c r="C671" s="178">
        <v>2015</v>
      </c>
      <c r="D671" s="178" t="s">
        <v>336</v>
      </c>
      <c r="E671" s="178" t="s">
        <v>337</v>
      </c>
      <c r="F671" s="178" t="s">
        <v>396</v>
      </c>
      <c r="G671" s="178">
        <v>17</v>
      </c>
      <c r="H671" s="178">
        <v>0.10012000054120999</v>
      </c>
      <c r="I671" s="178">
        <v>0.1121344006061552</v>
      </c>
      <c r="J671" s="178" t="s">
        <v>590</v>
      </c>
    </row>
    <row r="672" spans="1:10" x14ac:dyDescent="0.45">
      <c r="A672" s="178" t="s">
        <v>8</v>
      </c>
      <c r="B672" s="178" t="s">
        <v>391</v>
      </c>
      <c r="C672" s="178">
        <v>2015</v>
      </c>
      <c r="D672" s="178" t="s">
        <v>336</v>
      </c>
      <c r="E672" s="178" t="s">
        <v>337</v>
      </c>
      <c r="F672" s="178" t="s">
        <v>414</v>
      </c>
      <c r="G672" s="178">
        <v>17</v>
      </c>
      <c r="H672" s="178">
        <v>0.119030997157096</v>
      </c>
      <c r="I672" s="178">
        <v>0.13331471681594753</v>
      </c>
      <c r="J672" s="178" t="s">
        <v>590</v>
      </c>
    </row>
    <row r="673" spans="1:10" x14ac:dyDescent="0.45">
      <c r="A673" s="178" t="s">
        <v>8</v>
      </c>
      <c r="B673" s="178" t="s">
        <v>391</v>
      </c>
      <c r="C673" s="178">
        <v>2015</v>
      </c>
      <c r="D673" s="178" t="s">
        <v>336</v>
      </c>
      <c r="E673" s="178" t="s">
        <v>337</v>
      </c>
      <c r="F673" s="178" t="s">
        <v>401</v>
      </c>
      <c r="G673" s="178">
        <v>26</v>
      </c>
      <c r="H673" s="178">
        <v>8.9129000902175903E-2</v>
      </c>
      <c r="I673" s="178">
        <v>9.9824481010437019E-2</v>
      </c>
      <c r="J673" s="178" t="s">
        <v>590</v>
      </c>
    </row>
    <row r="674" spans="1:10" x14ac:dyDescent="0.45">
      <c r="A674" s="178" t="s">
        <v>8</v>
      </c>
      <c r="B674" s="178" t="s">
        <v>391</v>
      </c>
      <c r="C674" s="178">
        <v>2015</v>
      </c>
      <c r="D674" s="178" t="s">
        <v>336</v>
      </c>
      <c r="E674" s="178" t="s">
        <v>337</v>
      </c>
      <c r="F674" s="178" t="s">
        <v>402</v>
      </c>
      <c r="G674" s="178">
        <v>31</v>
      </c>
      <c r="H674" s="178">
        <v>1.6876000910997401E-2</v>
      </c>
      <c r="I674" s="178">
        <v>1.8901121020317092E-2</v>
      </c>
      <c r="J674" s="178" t="s">
        <v>590</v>
      </c>
    </row>
    <row r="675" spans="1:10" x14ac:dyDescent="0.45">
      <c r="A675" s="178" t="s">
        <v>8</v>
      </c>
      <c r="B675" s="178" t="s">
        <v>391</v>
      </c>
      <c r="C675" s="178">
        <v>2015</v>
      </c>
      <c r="D675" s="178" t="s">
        <v>336</v>
      </c>
      <c r="E675" s="178" t="s">
        <v>337</v>
      </c>
      <c r="F675" s="178" t="s">
        <v>397</v>
      </c>
      <c r="G675" s="178">
        <v>41</v>
      </c>
      <c r="H675" s="178">
        <v>6.4085997641086606E-2</v>
      </c>
      <c r="I675" s="178">
        <v>7.1776317358017011E-2</v>
      </c>
      <c r="J675" s="178" t="s">
        <v>590</v>
      </c>
    </row>
    <row r="676" spans="1:10" x14ac:dyDescent="0.45">
      <c r="A676" s="178" t="s">
        <v>8</v>
      </c>
      <c r="B676" s="178" t="s">
        <v>391</v>
      </c>
      <c r="C676" s="178">
        <v>2015</v>
      </c>
      <c r="D676" s="178" t="s">
        <v>336</v>
      </c>
      <c r="E676" s="178" t="s">
        <v>337</v>
      </c>
      <c r="F676" s="178" t="s">
        <v>393</v>
      </c>
      <c r="G676" s="178">
        <v>49</v>
      </c>
      <c r="H676" s="178">
        <v>3.2331999391317402E-2</v>
      </c>
      <c r="I676" s="178">
        <v>3.6211839318275492E-2</v>
      </c>
      <c r="J676" s="178" t="s">
        <v>590</v>
      </c>
    </row>
    <row r="677" spans="1:10" x14ac:dyDescent="0.45">
      <c r="A677" s="178" t="s">
        <v>8</v>
      </c>
      <c r="B677" s="178" t="s">
        <v>391</v>
      </c>
      <c r="C677" s="178">
        <v>2015</v>
      </c>
      <c r="D677" s="178" t="s">
        <v>336</v>
      </c>
      <c r="E677" s="178" t="s">
        <v>337</v>
      </c>
      <c r="F677" s="178" t="s">
        <v>392</v>
      </c>
      <c r="G677" s="178">
        <v>60</v>
      </c>
      <c r="H677" s="178">
        <v>4.0265001356601701E-2</v>
      </c>
      <c r="I677" s="178">
        <v>4.5096801519393909E-2</v>
      </c>
      <c r="J677" s="178" t="s">
        <v>590</v>
      </c>
    </row>
    <row r="678" spans="1:10" x14ac:dyDescent="0.45">
      <c r="A678" s="178" t="s">
        <v>8</v>
      </c>
      <c r="B678" s="178" t="s">
        <v>391</v>
      </c>
      <c r="C678" s="178">
        <v>2015</v>
      </c>
      <c r="D678" s="178" t="s">
        <v>336</v>
      </c>
      <c r="E678" s="178" t="s">
        <v>337</v>
      </c>
      <c r="F678" s="178" t="s">
        <v>399</v>
      </c>
      <c r="G678" s="178">
        <v>62</v>
      </c>
      <c r="H678" s="178">
        <v>0.31306299567222601</v>
      </c>
      <c r="I678" s="178">
        <v>0.35063055515289315</v>
      </c>
      <c r="J678" s="178" t="s">
        <v>590</v>
      </c>
    </row>
    <row r="679" spans="1:10" x14ac:dyDescent="0.45">
      <c r="A679" s="178" t="s">
        <v>8</v>
      </c>
      <c r="B679" s="178" t="s">
        <v>391</v>
      </c>
      <c r="C679" s="178">
        <v>2015</v>
      </c>
      <c r="D679" s="178" t="s">
        <v>336</v>
      </c>
      <c r="E679" s="178" t="s">
        <v>337</v>
      </c>
      <c r="F679" s="178" t="s">
        <v>396</v>
      </c>
      <c r="G679" s="178">
        <v>63</v>
      </c>
      <c r="H679" s="178">
        <v>4.29349988698959E-2</v>
      </c>
      <c r="I679" s="178">
        <v>4.808719873428341E-2</v>
      </c>
      <c r="J679" s="178" t="s">
        <v>590</v>
      </c>
    </row>
    <row r="680" spans="1:10" x14ac:dyDescent="0.45">
      <c r="A680" s="178" t="s">
        <v>8</v>
      </c>
      <c r="B680" s="178" t="s">
        <v>391</v>
      </c>
      <c r="C680" s="178">
        <v>2015</v>
      </c>
      <c r="D680" s="178" t="s">
        <v>336</v>
      </c>
      <c r="E680" s="178" t="s">
        <v>337</v>
      </c>
      <c r="F680" s="178" t="s">
        <v>395</v>
      </c>
      <c r="G680" s="178">
        <v>64</v>
      </c>
      <c r="H680" s="178">
        <v>4.0617000311613097E-2</v>
      </c>
      <c r="I680" s="178">
        <v>4.5491040349006674E-2</v>
      </c>
      <c r="J680" s="178" t="s">
        <v>590</v>
      </c>
    </row>
    <row r="681" spans="1:10" x14ac:dyDescent="0.45">
      <c r="A681" s="178" t="s">
        <v>8</v>
      </c>
      <c r="B681" s="178" t="s">
        <v>391</v>
      </c>
      <c r="C681" s="178">
        <v>2015</v>
      </c>
      <c r="D681" s="178" t="s">
        <v>336</v>
      </c>
      <c r="E681" s="178" t="s">
        <v>337</v>
      </c>
      <c r="F681" s="178" t="s">
        <v>406</v>
      </c>
      <c r="G681" s="178">
        <v>71</v>
      </c>
      <c r="H681" s="178">
        <v>9.24630016088486E-2</v>
      </c>
      <c r="I681" s="178">
        <v>0.10355856180191045</v>
      </c>
      <c r="J681" s="178" t="s">
        <v>590</v>
      </c>
    </row>
    <row r="682" spans="1:10" x14ac:dyDescent="0.45">
      <c r="A682" s="178" t="s">
        <v>8</v>
      </c>
      <c r="B682" s="178" t="s">
        <v>391</v>
      </c>
      <c r="C682" s="178">
        <v>2015</v>
      </c>
      <c r="D682" s="178" t="s">
        <v>336</v>
      </c>
      <c r="E682" s="178" t="s">
        <v>337</v>
      </c>
      <c r="F682" s="178" t="s">
        <v>401</v>
      </c>
      <c r="G682" s="178">
        <v>74</v>
      </c>
      <c r="H682" s="178">
        <v>3.9542000740766498E-2</v>
      </c>
      <c r="I682" s="178">
        <v>4.4287040829658481E-2</v>
      </c>
      <c r="J682" s="178" t="s">
        <v>590</v>
      </c>
    </row>
    <row r="683" spans="1:10" x14ac:dyDescent="0.45">
      <c r="A683" s="178" t="s">
        <v>8</v>
      </c>
      <c r="B683" s="178" t="s">
        <v>391</v>
      </c>
      <c r="C683" s="178">
        <v>2015</v>
      </c>
      <c r="D683" s="178" t="s">
        <v>336</v>
      </c>
      <c r="E683" s="178" t="s">
        <v>337</v>
      </c>
      <c r="F683" s="178" t="s">
        <v>404</v>
      </c>
      <c r="G683" s="178">
        <v>76</v>
      </c>
      <c r="H683" s="178">
        <v>0.153429999947547</v>
      </c>
      <c r="I683" s="178">
        <v>0.17184159994125264</v>
      </c>
      <c r="J683" s="178" t="s">
        <v>590</v>
      </c>
    </row>
    <row r="684" spans="1:10" x14ac:dyDescent="0.45">
      <c r="A684" s="178" t="s">
        <v>8</v>
      </c>
      <c r="B684" s="178" t="s">
        <v>391</v>
      </c>
      <c r="C684" s="178">
        <v>2015</v>
      </c>
      <c r="D684" s="178" t="s">
        <v>336</v>
      </c>
      <c r="E684" s="178" t="s">
        <v>337</v>
      </c>
      <c r="F684" s="178" t="s">
        <v>400</v>
      </c>
      <c r="G684" s="178">
        <v>93</v>
      </c>
      <c r="H684" s="178">
        <v>0.23089000582694999</v>
      </c>
      <c r="I684" s="178">
        <v>0.258596806526184</v>
      </c>
      <c r="J684" s="178" t="s">
        <v>590</v>
      </c>
    </row>
    <row r="685" spans="1:10" x14ac:dyDescent="0.45">
      <c r="A685" s="178" t="s">
        <v>8</v>
      </c>
      <c r="B685" s="178" t="s">
        <v>391</v>
      </c>
      <c r="C685" s="178">
        <v>2015</v>
      </c>
      <c r="D685" s="178" t="s">
        <v>336</v>
      </c>
      <c r="E685" s="178" t="s">
        <v>337</v>
      </c>
      <c r="F685" s="178" t="s">
        <v>411</v>
      </c>
      <c r="G685" s="178">
        <v>97</v>
      </c>
      <c r="H685" s="178">
        <v>3.8277998566627502E-2</v>
      </c>
      <c r="I685" s="178">
        <v>4.2871358394622805E-2</v>
      </c>
      <c r="J685" s="178" t="s">
        <v>590</v>
      </c>
    </row>
    <row r="686" spans="1:10" x14ac:dyDescent="0.45">
      <c r="A686" s="178" t="s">
        <v>8</v>
      </c>
      <c r="B686" s="178" t="s">
        <v>391</v>
      </c>
      <c r="C686" s="178">
        <v>2015</v>
      </c>
      <c r="D686" s="178" t="s">
        <v>336</v>
      </c>
      <c r="E686" s="178" t="s">
        <v>337</v>
      </c>
      <c r="F686" s="178" t="s">
        <v>399</v>
      </c>
      <c r="G686" s="178">
        <v>98</v>
      </c>
      <c r="H686" s="178">
        <v>7.7059000730514499E-2</v>
      </c>
      <c r="I686" s="178">
        <v>8.6306080818176242E-2</v>
      </c>
      <c r="J686" s="178" t="s">
        <v>590</v>
      </c>
    </row>
    <row r="687" spans="1:10" x14ac:dyDescent="0.45">
      <c r="A687" s="178" t="s">
        <v>8</v>
      </c>
      <c r="B687" s="178" t="s">
        <v>391</v>
      </c>
      <c r="C687" s="178">
        <v>2015</v>
      </c>
      <c r="D687" s="178" t="s">
        <v>336</v>
      </c>
      <c r="E687" s="178" t="s">
        <v>337</v>
      </c>
      <c r="F687" s="178" t="s">
        <v>406</v>
      </c>
      <c r="G687" s="178">
        <v>110</v>
      </c>
      <c r="H687" s="178">
        <v>3.7163998931646298E-2</v>
      </c>
      <c r="I687" s="178">
        <v>4.1623678803443857E-2</v>
      </c>
      <c r="J687" s="178" t="s">
        <v>590</v>
      </c>
    </row>
    <row r="688" spans="1:10" x14ac:dyDescent="0.45">
      <c r="A688" s="178" t="s">
        <v>8</v>
      </c>
      <c r="B688" s="178" t="s">
        <v>391</v>
      </c>
      <c r="C688" s="178">
        <v>2015</v>
      </c>
      <c r="D688" s="178" t="s">
        <v>336</v>
      </c>
      <c r="E688" s="178" t="s">
        <v>337</v>
      </c>
      <c r="F688" s="178" t="s">
        <v>404</v>
      </c>
      <c r="G688" s="178">
        <v>111</v>
      </c>
      <c r="H688" s="178">
        <v>4.82439994812012E-2</v>
      </c>
      <c r="I688" s="178">
        <v>5.4033279418945347E-2</v>
      </c>
      <c r="J688" s="178" t="s">
        <v>590</v>
      </c>
    </row>
    <row r="689" spans="1:10" x14ac:dyDescent="0.45">
      <c r="A689" s="178" t="s">
        <v>8</v>
      </c>
      <c r="B689" s="178" t="s">
        <v>391</v>
      </c>
      <c r="C689" s="178">
        <v>2015</v>
      </c>
      <c r="D689" s="178" t="s">
        <v>336</v>
      </c>
      <c r="E689" s="178" t="s">
        <v>337</v>
      </c>
      <c r="F689" s="178" t="s">
        <v>403</v>
      </c>
      <c r="G689" s="178">
        <v>119</v>
      </c>
      <c r="H689" s="178">
        <v>2.7870999649167099E-2</v>
      </c>
      <c r="I689" s="178">
        <v>3.1215519607067154E-2</v>
      </c>
      <c r="J689" s="178" t="s">
        <v>590</v>
      </c>
    </row>
    <row r="690" spans="1:10" x14ac:dyDescent="0.45">
      <c r="A690" s="178" t="s">
        <v>8</v>
      </c>
      <c r="B690" s="178" t="s">
        <v>391</v>
      </c>
      <c r="C690" s="178">
        <v>2015</v>
      </c>
      <c r="D690" s="178" t="s">
        <v>336</v>
      </c>
      <c r="E690" s="178" t="s">
        <v>337</v>
      </c>
      <c r="F690" s="178" t="s">
        <v>407</v>
      </c>
      <c r="G690" s="178">
        <v>128</v>
      </c>
      <c r="H690" s="178">
        <v>0.18914000689983301</v>
      </c>
      <c r="I690" s="178">
        <v>0.21183680772781299</v>
      </c>
      <c r="J690" s="178" t="s">
        <v>590</v>
      </c>
    </row>
    <row r="691" spans="1:10" x14ac:dyDescent="0.45">
      <c r="A691" s="178" t="s">
        <v>8</v>
      </c>
      <c r="B691" s="178" t="s">
        <v>391</v>
      </c>
      <c r="C691" s="178">
        <v>2015</v>
      </c>
      <c r="D691" s="178" t="s">
        <v>336</v>
      </c>
      <c r="E691" s="178" t="s">
        <v>337</v>
      </c>
      <c r="F691" s="178" t="s">
        <v>400</v>
      </c>
      <c r="G691" s="178">
        <v>143</v>
      </c>
      <c r="H691" s="178">
        <v>5.73589988052845E-2</v>
      </c>
      <c r="I691" s="178">
        <v>6.4242078661918653E-2</v>
      </c>
      <c r="J691" s="178" t="s">
        <v>590</v>
      </c>
    </row>
    <row r="692" spans="1:10" x14ac:dyDescent="0.45">
      <c r="A692" s="178" t="s">
        <v>8</v>
      </c>
      <c r="B692" s="178" t="s">
        <v>391</v>
      </c>
      <c r="C692" s="178">
        <v>2015</v>
      </c>
      <c r="D692" s="178" t="s">
        <v>336</v>
      </c>
      <c r="E692" s="178" t="s">
        <v>337</v>
      </c>
      <c r="F692" s="178" t="s">
        <v>408</v>
      </c>
      <c r="G692" s="178">
        <v>147</v>
      </c>
      <c r="H692" s="178">
        <v>9.4272002577781705E-2</v>
      </c>
      <c r="I692" s="178">
        <v>0.10558464288711553</v>
      </c>
      <c r="J692" s="178" t="s">
        <v>590</v>
      </c>
    </row>
    <row r="693" spans="1:10" x14ac:dyDescent="0.45">
      <c r="A693" s="178" t="s">
        <v>8</v>
      </c>
      <c r="B693" s="178" t="s">
        <v>391</v>
      </c>
      <c r="C693" s="178">
        <v>2015</v>
      </c>
      <c r="D693" s="178" t="s">
        <v>336</v>
      </c>
      <c r="E693" s="178" t="s">
        <v>337</v>
      </c>
      <c r="F693" s="178" t="s">
        <v>403</v>
      </c>
      <c r="G693" s="178">
        <v>159</v>
      </c>
      <c r="H693" s="178">
        <v>3.9879001677036299E-2</v>
      </c>
      <c r="I693" s="178">
        <v>4.4664481878280662E-2</v>
      </c>
      <c r="J693" s="178" t="s">
        <v>590</v>
      </c>
    </row>
    <row r="694" spans="1:10" x14ac:dyDescent="0.45">
      <c r="A694" s="178" t="s">
        <v>8</v>
      </c>
      <c r="B694" s="178" t="s">
        <v>391</v>
      </c>
      <c r="C694" s="178">
        <v>2015</v>
      </c>
      <c r="D694" s="178" t="s">
        <v>336</v>
      </c>
      <c r="E694" s="178" t="s">
        <v>337</v>
      </c>
      <c r="F694" s="178" t="s">
        <v>407</v>
      </c>
      <c r="G694" s="178">
        <v>183</v>
      </c>
      <c r="H694" s="178">
        <v>4.8280999064445503E-2</v>
      </c>
      <c r="I694" s="178">
        <v>5.4074718952178968E-2</v>
      </c>
      <c r="J694" s="178" t="s">
        <v>590</v>
      </c>
    </row>
    <row r="695" spans="1:10" x14ac:dyDescent="0.45">
      <c r="A695" s="178" t="s">
        <v>8</v>
      </c>
      <c r="B695" s="178" t="s">
        <v>391</v>
      </c>
      <c r="C695" s="178">
        <v>2015</v>
      </c>
      <c r="D695" s="178" t="s">
        <v>336</v>
      </c>
      <c r="E695" s="178" t="s">
        <v>337</v>
      </c>
      <c r="F695" s="178" t="s">
        <v>408</v>
      </c>
      <c r="G695" s="178">
        <v>185</v>
      </c>
      <c r="H695" s="178">
        <v>3.2605998218059498E-2</v>
      </c>
      <c r="I695" s="178">
        <v>3.6518718004226638E-2</v>
      </c>
      <c r="J695" s="178" t="s">
        <v>590</v>
      </c>
    </row>
    <row r="696" spans="1:10" x14ac:dyDescent="0.45">
      <c r="A696" s="178" t="s">
        <v>8</v>
      </c>
      <c r="B696" s="178" t="s">
        <v>391</v>
      </c>
      <c r="C696" s="178">
        <v>2015</v>
      </c>
      <c r="D696" s="178" t="s">
        <v>336</v>
      </c>
      <c r="E696" s="178" t="s">
        <v>337</v>
      </c>
      <c r="F696" s="178" t="s">
        <v>405</v>
      </c>
      <c r="G696" s="178">
        <v>197</v>
      </c>
      <c r="H696" s="178">
        <v>1.81879997253418E-2</v>
      </c>
      <c r="I696" s="178">
        <v>2.0370559692382818E-2</v>
      </c>
      <c r="J696" s="178" t="s">
        <v>590</v>
      </c>
    </row>
    <row r="697" spans="1:10" x14ac:dyDescent="0.45">
      <c r="A697" s="178" t="s">
        <v>8</v>
      </c>
      <c r="B697" s="178" t="s">
        <v>391</v>
      </c>
      <c r="C697" s="178">
        <v>2015</v>
      </c>
      <c r="D697" s="178" t="s">
        <v>336</v>
      </c>
      <c r="E697" s="178" t="s">
        <v>337</v>
      </c>
      <c r="F697" s="178" t="s">
        <v>411</v>
      </c>
      <c r="G697" s="178">
        <v>203</v>
      </c>
      <c r="H697" s="178">
        <v>2.2897999733686399E-2</v>
      </c>
      <c r="I697" s="178">
        <v>2.5645759701728769E-2</v>
      </c>
      <c r="J697" s="178" t="s">
        <v>590</v>
      </c>
    </row>
    <row r="698" spans="1:10" x14ac:dyDescent="0.45">
      <c r="A698" s="178" t="s">
        <v>8</v>
      </c>
      <c r="B698" s="178" t="s">
        <v>391</v>
      </c>
      <c r="C698" s="178">
        <v>2015</v>
      </c>
      <c r="D698" s="178" t="s">
        <v>336</v>
      </c>
      <c r="E698" s="178" t="s">
        <v>337</v>
      </c>
      <c r="F698" s="178" t="s">
        <v>409</v>
      </c>
      <c r="G698" s="178">
        <v>211</v>
      </c>
      <c r="H698" s="178">
        <v>7.3660001158714294E-2</v>
      </c>
      <c r="I698" s="178">
        <v>8.2499201297760019E-2</v>
      </c>
      <c r="J698" s="178" t="s">
        <v>590</v>
      </c>
    </row>
    <row r="699" spans="1:10" x14ac:dyDescent="0.45">
      <c r="A699" s="178" t="s">
        <v>8</v>
      </c>
      <c r="B699" s="178" t="s">
        <v>391</v>
      </c>
      <c r="C699" s="178">
        <v>2015</v>
      </c>
      <c r="D699" s="178" t="s">
        <v>336</v>
      </c>
      <c r="E699" s="178" t="s">
        <v>337</v>
      </c>
      <c r="F699" s="178" t="s">
        <v>409</v>
      </c>
      <c r="G699" s="178">
        <v>222</v>
      </c>
      <c r="H699" s="178">
        <v>2.8948999941348998E-2</v>
      </c>
      <c r="I699" s="178">
        <v>3.242287993431088E-2</v>
      </c>
      <c r="J699" s="178" t="s">
        <v>590</v>
      </c>
    </row>
    <row r="700" spans="1:10" x14ac:dyDescent="0.45">
      <c r="A700" s="178" t="s">
        <v>8</v>
      </c>
      <c r="B700" s="178" t="s">
        <v>391</v>
      </c>
      <c r="C700" s="178">
        <v>2015</v>
      </c>
      <c r="D700" s="178" t="s">
        <v>336</v>
      </c>
      <c r="E700" s="178" t="s">
        <v>337</v>
      </c>
      <c r="F700" s="178" t="s">
        <v>394</v>
      </c>
      <c r="G700" s="178">
        <v>248</v>
      </c>
      <c r="H700" s="178">
        <v>1.11090000718832E-2</v>
      </c>
      <c r="I700" s="178">
        <v>1.2442080080509186E-2</v>
      </c>
      <c r="J700" s="178" t="s">
        <v>590</v>
      </c>
    </row>
    <row r="701" spans="1:10" x14ac:dyDescent="0.45">
      <c r="A701" s="178" t="s">
        <v>8</v>
      </c>
      <c r="B701" s="178" t="s">
        <v>391</v>
      </c>
      <c r="C701" s="178">
        <v>2015</v>
      </c>
      <c r="D701" s="178" t="s">
        <v>336</v>
      </c>
      <c r="E701" s="178" t="s">
        <v>337</v>
      </c>
      <c r="F701" s="178" t="s">
        <v>419</v>
      </c>
      <c r="G701" s="178">
        <v>1460</v>
      </c>
      <c r="H701" s="178">
        <v>1.1380000505596E-3</v>
      </c>
      <c r="I701" s="178">
        <v>1.2745600566267522E-3</v>
      </c>
      <c r="J701" s="178" t="s">
        <v>590</v>
      </c>
    </row>
    <row r="702" spans="1:10" x14ac:dyDescent="0.45">
      <c r="A702" s="178" t="s">
        <v>8</v>
      </c>
      <c r="B702" s="178" t="s">
        <v>391</v>
      </c>
      <c r="C702" s="178">
        <v>2015</v>
      </c>
      <c r="D702" s="178" t="s">
        <v>336</v>
      </c>
      <c r="E702" s="178" t="s">
        <v>337</v>
      </c>
      <c r="F702" s="178" t="s">
        <v>419</v>
      </c>
      <c r="G702" s="178">
        <v>100000</v>
      </c>
      <c r="H702" s="1">
        <v>9.9999999999999998E-13</v>
      </c>
      <c r="I702" s="178">
        <v>1.1200000000000001E-12</v>
      </c>
      <c r="J702" s="178" t="s">
        <v>590</v>
      </c>
    </row>
    <row r="703" spans="1:10" x14ac:dyDescent="0.45">
      <c r="A703" s="178" t="s">
        <v>8</v>
      </c>
      <c r="B703" s="178" t="s">
        <v>391</v>
      </c>
      <c r="C703" s="178">
        <v>2020</v>
      </c>
      <c r="D703" s="178" t="s">
        <v>336</v>
      </c>
      <c r="E703" s="178" t="s">
        <v>337</v>
      </c>
      <c r="F703" s="178" t="s">
        <v>393</v>
      </c>
      <c r="G703" s="178">
        <v>-100000</v>
      </c>
      <c r="H703" s="178">
        <v>0</v>
      </c>
      <c r="I703" s="178">
        <v>0</v>
      </c>
      <c r="J703" s="178" t="s">
        <v>590</v>
      </c>
    </row>
    <row r="704" spans="1:10" x14ac:dyDescent="0.45">
      <c r="A704" s="178" t="s">
        <v>8</v>
      </c>
      <c r="B704" s="178" t="s">
        <v>391</v>
      </c>
      <c r="C704" s="178">
        <v>2020</v>
      </c>
      <c r="D704" s="178" t="s">
        <v>336</v>
      </c>
      <c r="E704" s="178" t="s">
        <v>337</v>
      </c>
      <c r="F704" s="178" t="s">
        <v>393</v>
      </c>
      <c r="G704" s="178">
        <v>-45</v>
      </c>
      <c r="H704" s="178">
        <v>4.9010999500751502E-2</v>
      </c>
      <c r="I704" s="178">
        <v>5.4892319440841685E-2</v>
      </c>
      <c r="J704" s="178" t="s">
        <v>590</v>
      </c>
    </row>
    <row r="705" spans="1:10" x14ac:dyDescent="0.45">
      <c r="A705" s="178" t="s">
        <v>8</v>
      </c>
      <c r="B705" s="178" t="s">
        <v>391</v>
      </c>
      <c r="C705" s="178">
        <v>2020</v>
      </c>
      <c r="D705" s="178" t="s">
        <v>336</v>
      </c>
      <c r="E705" s="178" t="s">
        <v>337</v>
      </c>
      <c r="F705" s="178" t="s">
        <v>393</v>
      </c>
      <c r="G705" s="178">
        <v>-45</v>
      </c>
      <c r="H705" s="178">
        <v>0</v>
      </c>
      <c r="I705" s="178">
        <v>0</v>
      </c>
      <c r="J705" s="178" t="s">
        <v>590</v>
      </c>
    </row>
    <row r="706" spans="1:10" x14ac:dyDescent="0.45">
      <c r="A706" s="178" t="s">
        <v>8</v>
      </c>
      <c r="B706" s="178" t="s">
        <v>391</v>
      </c>
      <c r="C706" s="178">
        <v>2020</v>
      </c>
      <c r="D706" s="178" t="s">
        <v>336</v>
      </c>
      <c r="E706" s="178" t="s">
        <v>337</v>
      </c>
      <c r="F706" s="178" t="s">
        <v>415</v>
      </c>
      <c r="G706" s="178">
        <v>-13</v>
      </c>
      <c r="H706" s="178">
        <v>0.54372799396514804</v>
      </c>
      <c r="I706" s="178">
        <v>0.60897535324096586</v>
      </c>
      <c r="J706" s="178" t="s">
        <v>590</v>
      </c>
    </row>
    <row r="707" spans="1:10" x14ac:dyDescent="0.45">
      <c r="A707" s="178" t="s">
        <v>8</v>
      </c>
      <c r="B707" s="178" t="s">
        <v>391</v>
      </c>
      <c r="C707" s="178">
        <v>2020</v>
      </c>
      <c r="D707" s="178" t="s">
        <v>336</v>
      </c>
      <c r="E707" s="178" t="s">
        <v>337</v>
      </c>
      <c r="F707" s="178" t="s">
        <v>414</v>
      </c>
      <c r="G707" s="178">
        <v>-13</v>
      </c>
      <c r="H707" s="178">
        <v>0.42943799495696999</v>
      </c>
      <c r="I707" s="178">
        <v>0.48097055435180641</v>
      </c>
      <c r="J707" s="178" t="s">
        <v>590</v>
      </c>
    </row>
    <row r="708" spans="1:10" x14ac:dyDescent="0.45">
      <c r="A708" s="178" t="s">
        <v>8</v>
      </c>
      <c r="B708" s="178" t="s">
        <v>391</v>
      </c>
      <c r="C708" s="178">
        <v>2020</v>
      </c>
      <c r="D708" s="178" t="s">
        <v>336</v>
      </c>
      <c r="E708" s="178" t="s">
        <v>337</v>
      </c>
      <c r="F708" s="178" t="s">
        <v>392</v>
      </c>
      <c r="G708" s="178">
        <v>5</v>
      </c>
      <c r="H708" s="178">
        <v>0.104332998394966</v>
      </c>
      <c r="I708" s="178">
        <v>0.11685295820236193</v>
      </c>
      <c r="J708" s="178" t="s">
        <v>590</v>
      </c>
    </row>
    <row r="709" spans="1:10" x14ac:dyDescent="0.45">
      <c r="A709" s="178" t="s">
        <v>8</v>
      </c>
      <c r="B709" s="178" t="s">
        <v>391</v>
      </c>
      <c r="C709" s="178">
        <v>2020</v>
      </c>
      <c r="D709" s="178" t="s">
        <v>336</v>
      </c>
      <c r="E709" s="178" t="s">
        <v>337</v>
      </c>
      <c r="F709" s="178" t="s">
        <v>397</v>
      </c>
      <c r="G709" s="178">
        <v>10</v>
      </c>
      <c r="H709" s="178">
        <v>0.19581900537013999</v>
      </c>
      <c r="I709" s="178">
        <v>0.2193172860145568</v>
      </c>
      <c r="J709" s="178" t="s">
        <v>590</v>
      </c>
    </row>
    <row r="710" spans="1:10" x14ac:dyDescent="0.45">
      <c r="A710" s="178" t="s">
        <v>8</v>
      </c>
      <c r="B710" s="178" t="s">
        <v>391</v>
      </c>
      <c r="C710" s="178">
        <v>2020</v>
      </c>
      <c r="D710" s="178" t="s">
        <v>336</v>
      </c>
      <c r="E710" s="178" t="s">
        <v>337</v>
      </c>
      <c r="F710" s="178" t="s">
        <v>395</v>
      </c>
      <c r="G710" s="178">
        <v>11</v>
      </c>
      <c r="H710" s="178">
        <v>0.10712099820375399</v>
      </c>
      <c r="I710" s="178">
        <v>0.11997551798820448</v>
      </c>
      <c r="J710" s="178" t="s">
        <v>590</v>
      </c>
    </row>
    <row r="711" spans="1:10" x14ac:dyDescent="0.45">
      <c r="A711" s="178" t="s">
        <v>8</v>
      </c>
      <c r="B711" s="178" t="s">
        <v>391</v>
      </c>
      <c r="C711" s="178">
        <v>2020</v>
      </c>
      <c r="D711" s="178" t="s">
        <v>336</v>
      </c>
      <c r="E711" s="178" t="s">
        <v>337</v>
      </c>
      <c r="F711" s="178" t="s">
        <v>398</v>
      </c>
      <c r="G711" s="178">
        <v>13</v>
      </c>
      <c r="H711" s="178">
        <v>9.7629996016622006E-3</v>
      </c>
      <c r="I711" s="178">
        <v>1.0934559553861667E-2</v>
      </c>
      <c r="J711" s="178" t="s">
        <v>590</v>
      </c>
    </row>
    <row r="712" spans="1:10" x14ac:dyDescent="0.45">
      <c r="A712" s="178" t="s">
        <v>8</v>
      </c>
      <c r="B712" s="178" t="s">
        <v>391</v>
      </c>
      <c r="C712" s="178">
        <v>2020</v>
      </c>
      <c r="D712" s="178" t="s">
        <v>336</v>
      </c>
      <c r="E712" s="178" t="s">
        <v>337</v>
      </c>
      <c r="F712" s="178" t="s">
        <v>396</v>
      </c>
      <c r="G712" s="178">
        <v>14</v>
      </c>
      <c r="H712" s="178">
        <v>0.12109799683094</v>
      </c>
      <c r="I712" s="178">
        <v>0.13562975645065281</v>
      </c>
      <c r="J712" s="178" t="s">
        <v>590</v>
      </c>
    </row>
    <row r="713" spans="1:10" x14ac:dyDescent="0.45">
      <c r="A713" s="178" t="s">
        <v>8</v>
      </c>
      <c r="B713" s="178" t="s">
        <v>391</v>
      </c>
      <c r="C713" s="178">
        <v>2020</v>
      </c>
      <c r="D713" s="178" t="s">
        <v>336</v>
      </c>
      <c r="E713" s="178" t="s">
        <v>337</v>
      </c>
      <c r="F713" s="178" t="s">
        <v>401</v>
      </c>
      <c r="G713" s="178">
        <v>16</v>
      </c>
      <c r="H713" s="178">
        <v>0.109200000762939</v>
      </c>
      <c r="I713" s="178">
        <v>0.12230400085449168</v>
      </c>
      <c r="J713" s="178" t="s">
        <v>590</v>
      </c>
    </row>
    <row r="714" spans="1:10" x14ac:dyDescent="0.45">
      <c r="A714" s="178" t="s">
        <v>8</v>
      </c>
      <c r="B714" s="178" t="s">
        <v>391</v>
      </c>
      <c r="C714" s="178">
        <v>2020</v>
      </c>
      <c r="D714" s="178" t="s">
        <v>336</v>
      </c>
      <c r="E714" s="178" t="s">
        <v>337</v>
      </c>
      <c r="F714" s="178" t="s">
        <v>415</v>
      </c>
      <c r="G714" s="178">
        <v>16</v>
      </c>
      <c r="H714" s="178">
        <v>0.13158600032329501</v>
      </c>
      <c r="I714" s="178">
        <v>0.14737632036209042</v>
      </c>
      <c r="J714" s="178" t="s">
        <v>590</v>
      </c>
    </row>
    <row r="715" spans="1:10" x14ac:dyDescent="0.45">
      <c r="A715" s="178" t="s">
        <v>8</v>
      </c>
      <c r="B715" s="178" t="s">
        <v>391</v>
      </c>
      <c r="C715" s="178">
        <v>2020</v>
      </c>
      <c r="D715" s="178" t="s">
        <v>336</v>
      </c>
      <c r="E715" s="178" t="s">
        <v>337</v>
      </c>
      <c r="F715" s="178" t="s">
        <v>414</v>
      </c>
      <c r="G715" s="178">
        <v>22</v>
      </c>
      <c r="H715" s="178">
        <v>0.10768000036478</v>
      </c>
      <c r="I715" s="178">
        <v>0.12060160040855361</v>
      </c>
      <c r="J715" s="178" t="s">
        <v>590</v>
      </c>
    </row>
    <row r="716" spans="1:10" x14ac:dyDescent="0.45">
      <c r="A716" s="178" t="s">
        <v>8</v>
      </c>
      <c r="B716" s="178" t="s">
        <v>391</v>
      </c>
      <c r="C716" s="178">
        <v>2020</v>
      </c>
      <c r="D716" s="178" t="s">
        <v>336</v>
      </c>
      <c r="E716" s="178" t="s">
        <v>337</v>
      </c>
      <c r="F716" s="178" t="s">
        <v>402</v>
      </c>
      <c r="G716" s="178">
        <v>40</v>
      </c>
      <c r="H716" s="178">
        <v>1.5522999688983E-2</v>
      </c>
      <c r="I716" s="178">
        <v>1.7385759651660962E-2</v>
      </c>
      <c r="J716" s="178" t="s">
        <v>590</v>
      </c>
    </row>
    <row r="717" spans="1:10" x14ac:dyDescent="0.45">
      <c r="A717" s="178" t="s">
        <v>8</v>
      </c>
      <c r="B717" s="178" t="s">
        <v>391</v>
      </c>
      <c r="C717" s="178">
        <v>2020</v>
      </c>
      <c r="D717" s="178" t="s">
        <v>336</v>
      </c>
      <c r="E717" s="178" t="s">
        <v>337</v>
      </c>
      <c r="F717" s="178" t="s">
        <v>406</v>
      </c>
      <c r="G717" s="178">
        <v>42</v>
      </c>
      <c r="H717" s="178">
        <v>0.111625999212265</v>
      </c>
      <c r="I717" s="178">
        <v>0.12502111911773681</v>
      </c>
      <c r="J717" s="178" t="s">
        <v>590</v>
      </c>
    </row>
    <row r="718" spans="1:10" x14ac:dyDescent="0.45">
      <c r="A718" s="178" t="s">
        <v>8</v>
      </c>
      <c r="B718" s="178" t="s">
        <v>391</v>
      </c>
      <c r="C718" s="178">
        <v>2020</v>
      </c>
      <c r="D718" s="178" t="s">
        <v>336</v>
      </c>
      <c r="E718" s="178" t="s">
        <v>337</v>
      </c>
      <c r="F718" s="178" t="s">
        <v>411</v>
      </c>
      <c r="G718" s="178">
        <v>52</v>
      </c>
      <c r="H718" s="178">
        <v>4.6874001622199998E-2</v>
      </c>
      <c r="I718" s="178">
        <v>5.2498881816864004E-2</v>
      </c>
      <c r="J718" s="178" t="s">
        <v>590</v>
      </c>
    </row>
    <row r="719" spans="1:10" x14ac:dyDescent="0.45">
      <c r="A719" s="178" t="s">
        <v>8</v>
      </c>
      <c r="B719" s="178" t="s">
        <v>391</v>
      </c>
      <c r="C719" s="178">
        <v>2020</v>
      </c>
      <c r="D719" s="178" t="s">
        <v>336</v>
      </c>
      <c r="E719" s="178" t="s">
        <v>337</v>
      </c>
      <c r="F719" s="178" t="s">
        <v>397</v>
      </c>
      <c r="G719" s="178">
        <v>53</v>
      </c>
      <c r="H719" s="178">
        <v>5.95760010182858E-2</v>
      </c>
      <c r="I719" s="178">
        <v>6.6725121140480098E-2</v>
      </c>
      <c r="J719" s="178" t="s">
        <v>590</v>
      </c>
    </row>
    <row r="720" spans="1:10" x14ac:dyDescent="0.45">
      <c r="A720" s="178" t="s">
        <v>8</v>
      </c>
      <c r="B720" s="178" t="s">
        <v>391</v>
      </c>
      <c r="C720" s="178">
        <v>2020</v>
      </c>
      <c r="D720" s="178" t="s">
        <v>336</v>
      </c>
      <c r="E720" s="178" t="s">
        <v>337</v>
      </c>
      <c r="F720" s="178" t="s">
        <v>404</v>
      </c>
      <c r="G720" s="178">
        <v>61</v>
      </c>
      <c r="H720" s="178">
        <v>0.15868499875068601</v>
      </c>
      <c r="I720" s="178">
        <v>0.17772719860076835</v>
      </c>
      <c r="J720" s="178" t="s">
        <v>590</v>
      </c>
    </row>
    <row r="721" spans="1:10" x14ac:dyDescent="0.45">
      <c r="A721" s="178" t="s">
        <v>8</v>
      </c>
      <c r="B721" s="178" t="s">
        <v>391</v>
      </c>
      <c r="C721" s="178">
        <v>2020</v>
      </c>
      <c r="D721" s="178" t="s">
        <v>336</v>
      </c>
      <c r="E721" s="178" t="s">
        <v>337</v>
      </c>
      <c r="F721" s="178" t="s">
        <v>399</v>
      </c>
      <c r="G721" s="178">
        <v>67</v>
      </c>
      <c r="H721" s="178">
        <v>0.31108599901199302</v>
      </c>
      <c r="I721" s="178">
        <v>0.34841631889343222</v>
      </c>
      <c r="J721" s="178" t="s">
        <v>590</v>
      </c>
    </row>
    <row r="722" spans="1:10" x14ac:dyDescent="0.45">
      <c r="A722" s="178" t="s">
        <v>8</v>
      </c>
      <c r="B722" s="178" t="s">
        <v>391</v>
      </c>
      <c r="C722" s="178">
        <v>2020</v>
      </c>
      <c r="D722" s="178" t="s">
        <v>336</v>
      </c>
      <c r="E722" s="178" t="s">
        <v>337</v>
      </c>
      <c r="F722" s="178" t="s">
        <v>392</v>
      </c>
      <c r="G722" s="178">
        <v>74</v>
      </c>
      <c r="H722" s="178">
        <v>3.9266999810934101E-2</v>
      </c>
      <c r="I722" s="178">
        <v>4.3979039788246195E-2</v>
      </c>
      <c r="J722" s="178" t="s">
        <v>590</v>
      </c>
    </row>
    <row r="723" spans="1:10" x14ac:dyDescent="0.45">
      <c r="A723" s="178" t="s">
        <v>8</v>
      </c>
      <c r="B723" s="178" t="s">
        <v>391</v>
      </c>
      <c r="C723" s="178">
        <v>2020</v>
      </c>
      <c r="D723" s="178" t="s">
        <v>336</v>
      </c>
      <c r="E723" s="178" t="s">
        <v>337</v>
      </c>
      <c r="F723" s="178" t="s">
        <v>396</v>
      </c>
      <c r="G723" s="178">
        <v>76</v>
      </c>
      <c r="H723" s="178">
        <v>4.24540005624294E-2</v>
      </c>
      <c r="I723" s="178">
        <v>4.7548480629920932E-2</v>
      </c>
      <c r="J723" s="178" t="s">
        <v>590</v>
      </c>
    </row>
    <row r="724" spans="1:10" x14ac:dyDescent="0.45">
      <c r="A724" s="178" t="s">
        <v>8</v>
      </c>
      <c r="B724" s="178" t="s">
        <v>391</v>
      </c>
      <c r="C724" s="178">
        <v>2020</v>
      </c>
      <c r="D724" s="178" t="s">
        <v>336</v>
      </c>
      <c r="E724" s="178" t="s">
        <v>337</v>
      </c>
      <c r="F724" s="178" t="s">
        <v>393</v>
      </c>
      <c r="G724" s="178">
        <v>76</v>
      </c>
      <c r="H724" s="178">
        <v>2.6678999885916699E-2</v>
      </c>
      <c r="I724" s="178">
        <v>2.9880479872226706E-2</v>
      </c>
      <c r="J724" s="178" t="s">
        <v>590</v>
      </c>
    </row>
    <row r="725" spans="1:10" x14ac:dyDescent="0.45">
      <c r="A725" s="178" t="s">
        <v>8</v>
      </c>
      <c r="B725" s="178" t="s">
        <v>391</v>
      </c>
      <c r="C725" s="178">
        <v>2020</v>
      </c>
      <c r="D725" s="178" t="s">
        <v>336</v>
      </c>
      <c r="E725" s="178" t="s">
        <v>337</v>
      </c>
      <c r="F725" s="178" t="s">
        <v>395</v>
      </c>
      <c r="G725" s="178">
        <v>78</v>
      </c>
      <c r="H725" s="178">
        <v>3.9491001516580602E-2</v>
      </c>
      <c r="I725" s="178">
        <v>4.4229921698570276E-2</v>
      </c>
      <c r="J725" s="178" t="s">
        <v>590</v>
      </c>
    </row>
    <row r="726" spans="1:10" x14ac:dyDescent="0.45">
      <c r="A726" s="178" t="s">
        <v>8</v>
      </c>
      <c r="B726" s="178" t="s">
        <v>391</v>
      </c>
      <c r="C726" s="178">
        <v>2020</v>
      </c>
      <c r="D726" s="178" t="s">
        <v>336</v>
      </c>
      <c r="E726" s="178" t="s">
        <v>337</v>
      </c>
      <c r="F726" s="178" t="s">
        <v>401</v>
      </c>
      <c r="G726" s="178">
        <v>83</v>
      </c>
      <c r="H726" s="178">
        <v>3.9158999919891399E-2</v>
      </c>
      <c r="I726" s="178">
        <v>4.3858079910278368E-2</v>
      </c>
      <c r="J726" s="178" t="s">
        <v>590</v>
      </c>
    </row>
    <row r="727" spans="1:10" x14ac:dyDescent="0.45">
      <c r="A727" s="178" t="s">
        <v>8</v>
      </c>
      <c r="B727" s="178" t="s">
        <v>391</v>
      </c>
      <c r="C727" s="178">
        <v>2020</v>
      </c>
      <c r="D727" s="178" t="s">
        <v>336</v>
      </c>
      <c r="E727" s="178" t="s">
        <v>337</v>
      </c>
      <c r="F727" s="178" t="s">
        <v>400</v>
      </c>
      <c r="G727" s="178">
        <v>95</v>
      </c>
      <c r="H727" s="178">
        <v>0.237593993544578</v>
      </c>
      <c r="I727" s="178">
        <v>0.2661052727699274</v>
      </c>
      <c r="J727" s="178" t="s">
        <v>590</v>
      </c>
    </row>
    <row r="728" spans="1:10" x14ac:dyDescent="0.45">
      <c r="A728" s="178" t="s">
        <v>8</v>
      </c>
      <c r="B728" s="178" t="s">
        <v>391</v>
      </c>
      <c r="C728" s="178">
        <v>2020</v>
      </c>
      <c r="D728" s="178" t="s">
        <v>336</v>
      </c>
      <c r="E728" s="178" t="s">
        <v>337</v>
      </c>
      <c r="F728" s="178" t="s">
        <v>408</v>
      </c>
      <c r="G728" s="178">
        <v>102</v>
      </c>
      <c r="H728" s="178">
        <v>0.113496996462345</v>
      </c>
      <c r="I728" s="178">
        <v>0.12711663603782641</v>
      </c>
      <c r="J728" s="178" t="s">
        <v>590</v>
      </c>
    </row>
    <row r="729" spans="1:10" x14ac:dyDescent="0.45">
      <c r="A729" s="178" t="s">
        <v>8</v>
      </c>
      <c r="B729" s="178" t="s">
        <v>391</v>
      </c>
      <c r="C729" s="178">
        <v>2020</v>
      </c>
      <c r="D729" s="178" t="s">
        <v>336</v>
      </c>
      <c r="E729" s="178" t="s">
        <v>337</v>
      </c>
      <c r="F729" s="178" t="s">
        <v>406</v>
      </c>
      <c r="G729" s="178">
        <v>110</v>
      </c>
      <c r="H729" s="178">
        <v>3.74809987843037E-2</v>
      </c>
      <c r="I729" s="178">
        <v>4.1978718638420148E-2</v>
      </c>
      <c r="J729" s="178" t="s">
        <v>590</v>
      </c>
    </row>
    <row r="730" spans="1:10" x14ac:dyDescent="0.45">
      <c r="A730" s="178" t="s">
        <v>8</v>
      </c>
      <c r="B730" s="178" t="s">
        <v>391</v>
      </c>
      <c r="C730" s="178">
        <v>2020</v>
      </c>
      <c r="D730" s="178" t="s">
        <v>336</v>
      </c>
      <c r="E730" s="178" t="s">
        <v>337</v>
      </c>
      <c r="F730" s="178" t="s">
        <v>407</v>
      </c>
      <c r="G730" s="178">
        <v>114</v>
      </c>
      <c r="H730" s="178">
        <v>0.20251299440860701</v>
      </c>
      <c r="I730" s="178">
        <v>0.22681455373763987</v>
      </c>
      <c r="J730" s="178" t="s">
        <v>590</v>
      </c>
    </row>
    <row r="731" spans="1:10" x14ac:dyDescent="0.45">
      <c r="A731" s="178" t="s">
        <v>8</v>
      </c>
      <c r="B731" s="178" t="s">
        <v>391</v>
      </c>
      <c r="C731" s="178">
        <v>2020</v>
      </c>
      <c r="D731" s="178" t="s">
        <v>336</v>
      </c>
      <c r="E731" s="178" t="s">
        <v>337</v>
      </c>
      <c r="F731" s="178" t="s">
        <v>404</v>
      </c>
      <c r="G731" s="178">
        <v>117</v>
      </c>
      <c r="H731" s="178">
        <v>4.6383999288082102E-2</v>
      </c>
      <c r="I731" s="178">
        <v>5.1950079202651961E-2</v>
      </c>
      <c r="J731" s="178" t="s">
        <v>590</v>
      </c>
    </row>
    <row r="732" spans="1:10" x14ac:dyDescent="0.45">
      <c r="A732" s="178" t="s">
        <v>8</v>
      </c>
      <c r="B732" s="178" t="s">
        <v>391</v>
      </c>
      <c r="C732" s="178">
        <v>2020</v>
      </c>
      <c r="D732" s="178" t="s">
        <v>336</v>
      </c>
      <c r="E732" s="178" t="s">
        <v>337</v>
      </c>
      <c r="F732" s="178" t="s">
        <v>399</v>
      </c>
      <c r="G732" s="178">
        <v>118</v>
      </c>
      <c r="H732" s="178">
        <v>7.3703996837139102E-2</v>
      </c>
      <c r="I732" s="178">
        <v>8.2548476457595804E-2</v>
      </c>
      <c r="J732" s="178" t="s">
        <v>590</v>
      </c>
    </row>
    <row r="733" spans="1:10" x14ac:dyDescent="0.45">
      <c r="A733" s="178" t="s">
        <v>8</v>
      </c>
      <c r="B733" s="178" t="s">
        <v>391</v>
      </c>
      <c r="C733" s="178">
        <v>2020</v>
      </c>
      <c r="D733" s="178" t="s">
        <v>336</v>
      </c>
      <c r="E733" s="178" t="s">
        <v>337</v>
      </c>
      <c r="F733" s="178" t="s">
        <v>403</v>
      </c>
      <c r="G733" s="178">
        <v>123</v>
      </c>
      <c r="H733" s="178">
        <v>3.3201001584529898E-2</v>
      </c>
      <c r="I733" s="178">
        <v>3.7185121774673487E-2</v>
      </c>
      <c r="J733" s="178" t="s">
        <v>590</v>
      </c>
    </row>
    <row r="734" spans="1:10" x14ac:dyDescent="0.45">
      <c r="A734" s="178" t="s">
        <v>8</v>
      </c>
      <c r="B734" s="178" t="s">
        <v>391</v>
      </c>
      <c r="C734" s="178">
        <v>2020</v>
      </c>
      <c r="D734" s="178" t="s">
        <v>336</v>
      </c>
      <c r="E734" s="178" t="s">
        <v>337</v>
      </c>
      <c r="F734" s="178" t="s">
        <v>403</v>
      </c>
      <c r="G734" s="178">
        <v>146</v>
      </c>
      <c r="H734" s="178">
        <v>2.2396000102162399E-2</v>
      </c>
      <c r="I734" s="178">
        <v>2.508352011442189E-2</v>
      </c>
      <c r="J734" s="178" t="s">
        <v>590</v>
      </c>
    </row>
    <row r="735" spans="1:10" x14ac:dyDescent="0.45">
      <c r="A735" s="178" t="s">
        <v>8</v>
      </c>
      <c r="B735" s="178" t="s">
        <v>391</v>
      </c>
      <c r="C735" s="178">
        <v>2020</v>
      </c>
      <c r="D735" s="178" t="s">
        <v>336</v>
      </c>
      <c r="E735" s="178" t="s">
        <v>337</v>
      </c>
      <c r="F735" s="178" t="s">
        <v>400</v>
      </c>
      <c r="G735" s="178">
        <v>168</v>
      </c>
      <c r="H735" s="178">
        <v>5.5365998297929798E-2</v>
      </c>
      <c r="I735" s="178">
        <v>6.2009918093681379E-2</v>
      </c>
      <c r="J735" s="178" t="s">
        <v>590</v>
      </c>
    </row>
    <row r="736" spans="1:10" x14ac:dyDescent="0.45">
      <c r="A736" s="178" t="s">
        <v>8</v>
      </c>
      <c r="B736" s="178" t="s">
        <v>391</v>
      </c>
      <c r="C736" s="178">
        <v>2020</v>
      </c>
      <c r="D736" s="178" t="s">
        <v>336</v>
      </c>
      <c r="E736" s="178" t="s">
        <v>337</v>
      </c>
      <c r="F736" s="178" t="s">
        <v>408</v>
      </c>
      <c r="G736" s="178">
        <v>181</v>
      </c>
      <c r="H736" s="178">
        <v>3.3548001199960702E-2</v>
      </c>
      <c r="I736" s="178">
        <v>3.7573761343955993E-2</v>
      </c>
      <c r="J736" s="178" t="s">
        <v>590</v>
      </c>
    </row>
    <row r="737" spans="1:10" x14ac:dyDescent="0.45">
      <c r="A737" s="178" t="s">
        <v>8</v>
      </c>
      <c r="B737" s="178" t="s">
        <v>391</v>
      </c>
      <c r="C737" s="178">
        <v>2020</v>
      </c>
      <c r="D737" s="178" t="s">
        <v>336</v>
      </c>
      <c r="E737" s="178" t="s">
        <v>337</v>
      </c>
      <c r="F737" s="178" t="s">
        <v>407</v>
      </c>
      <c r="G737" s="178">
        <v>194</v>
      </c>
      <c r="H737" s="178">
        <v>4.8457998782396303E-2</v>
      </c>
      <c r="I737" s="178">
        <v>5.4272958636283862E-2</v>
      </c>
      <c r="J737" s="178" t="s">
        <v>590</v>
      </c>
    </row>
    <row r="738" spans="1:10" x14ac:dyDescent="0.45">
      <c r="A738" s="178" t="s">
        <v>8</v>
      </c>
      <c r="B738" s="178" t="s">
        <v>391</v>
      </c>
      <c r="C738" s="178">
        <v>2020</v>
      </c>
      <c r="D738" s="178" t="s">
        <v>336</v>
      </c>
      <c r="E738" s="178" t="s">
        <v>337</v>
      </c>
      <c r="F738" s="178" t="s">
        <v>409</v>
      </c>
      <c r="G738" s="178">
        <v>210</v>
      </c>
      <c r="H738" s="178">
        <v>7.4954003095626803E-2</v>
      </c>
      <c r="I738" s="178">
        <v>8.3948483467102028E-2</v>
      </c>
      <c r="J738" s="178" t="s">
        <v>590</v>
      </c>
    </row>
    <row r="739" spans="1:10" x14ac:dyDescent="0.45">
      <c r="A739" s="178" t="s">
        <v>8</v>
      </c>
      <c r="B739" s="178" t="s">
        <v>391</v>
      </c>
      <c r="C739" s="178">
        <v>2020</v>
      </c>
      <c r="D739" s="178" t="s">
        <v>336</v>
      </c>
      <c r="E739" s="178" t="s">
        <v>337</v>
      </c>
      <c r="F739" s="178" t="s">
        <v>411</v>
      </c>
      <c r="G739" s="178">
        <v>238</v>
      </c>
      <c r="H739" s="178">
        <v>2.0470999181270599E-2</v>
      </c>
      <c r="I739" s="178">
        <v>2.2927519083023075E-2</v>
      </c>
      <c r="J739" s="178" t="s">
        <v>590</v>
      </c>
    </row>
    <row r="740" spans="1:10" x14ac:dyDescent="0.45">
      <c r="A740" s="178" t="s">
        <v>8</v>
      </c>
      <c r="B740" s="178" t="s">
        <v>391</v>
      </c>
      <c r="C740" s="178">
        <v>2020</v>
      </c>
      <c r="D740" s="178" t="s">
        <v>336</v>
      </c>
      <c r="E740" s="178" t="s">
        <v>337</v>
      </c>
      <c r="F740" s="178" t="s">
        <v>409</v>
      </c>
      <c r="G740" s="178">
        <v>294</v>
      </c>
      <c r="H740" s="178">
        <v>2.4512000381946598E-2</v>
      </c>
      <c r="I740" s="178">
        <v>2.7453440427780192E-2</v>
      </c>
      <c r="J740" s="178" t="s">
        <v>590</v>
      </c>
    </row>
    <row r="741" spans="1:10" x14ac:dyDescent="0.45">
      <c r="A741" s="178" t="s">
        <v>8</v>
      </c>
      <c r="B741" s="178" t="s">
        <v>391</v>
      </c>
      <c r="C741" s="178">
        <v>2020</v>
      </c>
      <c r="D741" s="178" t="s">
        <v>336</v>
      </c>
      <c r="E741" s="178" t="s">
        <v>337</v>
      </c>
      <c r="F741" s="178" t="s">
        <v>405</v>
      </c>
      <c r="G741" s="178">
        <v>334</v>
      </c>
      <c r="H741" s="178">
        <v>1.2388000264763801E-2</v>
      </c>
      <c r="I741" s="178">
        <v>1.3874560296535459E-2</v>
      </c>
      <c r="J741" s="178" t="s">
        <v>590</v>
      </c>
    </row>
    <row r="742" spans="1:10" x14ac:dyDescent="0.45">
      <c r="A742" s="178" t="s">
        <v>8</v>
      </c>
      <c r="B742" s="178" t="s">
        <v>391</v>
      </c>
      <c r="C742" s="178">
        <v>2020</v>
      </c>
      <c r="D742" s="178" t="s">
        <v>336</v>
      </c>
      <c r="E742" s="178" t="s">
        <v>337</v>
      </c>
      <c r="F742" s="178" t="s">
        <v>394</v>
      </c>
      <c r="G742" s="178">
        <v>398</v>
      </c>
      <c r="H742" s="178">
        <v>8.0660004168748994E-3</v>
      </c>
      <c r="I742" s="178">
        <v>9.0339204668998876E-3</v>
      </c>
      <c r="J742" s="178" t="s">
        <v>590</v>
      </c>
    </row>
    <row r="743" spans="1:10" x14ac:dyDescent="0.45">
      <c r="A743" s="178" t="s">
        <v>8</v>
      </c>
      <c r="B743" s="178" t="s">
        <v>391</v>
      </c>
      <c r="C743" s="178">
        <v>2020</v>
      </c>
      <c r="D743" s="178" t="s">
        <v>336</v>
      </c>
      <c r="E743" s="178" t="s">
        <v>337</v>
      </c>
      <c r="F743" s="178" t="s">
        <v>394</v>
      </c>
      <c r="G743" s="178">
        <v>100000</v>
      </c>
      <c r="H743" s="1">
        <v>9.9999999999999998E-13</v>
      </c>
      <c r="I743" s="178">
        <v>1.1200000000000001E-12</v>
      </c>
      <c r="J743" s="178" t="s">
        <v>590</v>
      </c>
    </row>
    <row r="744" spans="1:10" x14ac:dyDescent="0.45">
      <c r="A744" s="178" t="s">
        <v>8</v>
      </c>
      <c r="B744" s="178" t="s">
        <v>391</v>
      </c>
      <c r="C744" s="178">
        <v>2025</v>
      </c>
      <c r="D744" s="178" t="s">
        <v>336</v>
      </c>
      <c r="E744" s="178" t="s">
        <v>337</v>
      </c>
      <c r="F744" s="178" t="s">
        <v>393</v>
      </c>
      <c r="G744" s="178">
        <v>-100000</v>
      </c>
      <c r="H744" s="178">
        <v>0</v>
      </c>
      <c r="I744" s="178">
        <v>0</v>
      </c>
      <c r="J744" s="178" t="s">
        <v>590</v>
      </c>
    </row>
    <row r="745" spans="1:10" x14ac:dyDescent="0.45">
      <c r="A745" s="178" t="s">
        <v>8</v>
      </c>
      <c r="B745" s="178" t="s">
        <v>391</v>
      </c>
      <c r="C745" s="178">
        <v>2025</v>
      </c>
      <c r="D745" s="178" t="s">
        <v>336</v>
      </c>
      <c r="E745" s="178" t="s">
        <v>337</v>
      </c>
      <c r="F745" s="178" t="s">
        <v>393</v>
      </c>
      <c r="G745" s="178">
        <v>-46</v>
      </c>
      <c r="H745" s="178">
        <v>4.5756001025438302E-2</v>
      </c>
      <c r="I745" s="178">
        <v>5.1246721148490902E-2</v>
      </c>
      <c r="J745" s="178" t="s">
        <v>590</v>
      </c>
    </row>
    <row r="746" spans="1:10" x14ac:dyDescent="0.45">
      <c r="A746" s="178" t="s">
        <v>8</v>
      </c>
      <c r="B746" s="178" t="s">
        <v>391</v>
      </c>
      <c r="C746" s="178">
        <v>2025</v>
      </c>
      <c r="D746" s="178" t="s">
        <v>336</v>
      </c>
      <c r="E746" s="178" t="s">
        <v>337</v>
      </c>
      <c r="F746" s="178" t="s">
        <v>393</v>
      </c>
      <c r="G746" s="178">
        <v>-46</v>
      </c>
      <c r="H746" s="178">
        <v>0</v>
      </c>
      <c r="I746" s="178">
        <v>0</v>
      </c>
      <c r="J746" s="178" t="s">
        <v>590</v>
      </c>
    </row>
    <row r="747" spans="1:10" x14ac:dyDescent="0.45">
      <c r="A747" s="178" t="s">
        <v>8</v>
      </c>
      <c r="B747" s="178" t="s">
        <v>391</v>
      </c>
      <c r="C747" s="178">
        <v>2025</v>
      </c>
      <c r="D747" s="178" t="s">
        <v>336</v>
      </c>
      <c r="E747" s="178" t="s">
        <v>337</v>
      </c>
      <c r="F747" s="178" t="s">
        <v>414</v>
      </c>
      <c r="G747" s="178">
        <v>-14</v>
      </c>
      <c r="H747" s="178">
        <v>0.40533500909805298</v>
      </c>
      <c r="I747" s="178">
        <v>0.4539752101898194</v>
      </c>
      <c r="J747" s="178" t="s">
        <v>590</v>
      </c>
    </row>
    <row r="748" spans="1:10" x14ac:dyDescent="0.45">
      <c r="A748" s="178" t="s">
        <v>8</v>
      </c>
      <c r="B748" s="178" t="s">
        <v>391</v>
      </c>
      <c r="C748" s="178">
        <v>2025</v>
      </c>
      <c r="D748" s="178" t="s">
        <v>336</v>
      </c>
      <c r="E748" s="178" t="s">
        <v>337</v>
      </c>
      <c r="F748" s="178" t="s">
        <v>415</v>
      </c>
      <c r="G748" s="178">
        <v>-14</v>
      </c>
      <c r="H748" s="178">
        <v>0.53449302911758401</v>
      </c>
      <c r="I748" s="178">
        <v>0.59863219261169409</v>
      </c>
      <c r="J748" s="178" t="s">
        <v>590</v>
      </c>
    </row>
    <row r="749" spans="1:10" x14ac:dyDescent="0.45">
      <c r="A749" s="178" t="s">
        <v>8</v>
      </c>
      <c r="B749" s="178" t="s">
        <v>391</v>
      </c>
      <c r="C749" s="178">
        <v>2025</v>
      </c>
      <c r="D749" s="178" t="s">
        <v>336</v>
      </c>
      <c r="E749" s="178" t="s">
        <v>337</v>
      </c>
      <c r="F749" s="178" t="s">
        <v>392</v>
      </c>
      <c r="G749" s="178">
        <v>6</v>
      </c>
      <c r="H749" s="178">
        <v>0.11544500291347499</v>
      </c>
      <c r="I749" s="178">
        <v>0.129298403263092</v>
      </c>
      <c r="J749" s="178" t="s">
        <v>590</v>
      </c>
    </row>
    <row r="750" spans="1:10" x14ac:dyDescent="0.45">
      <c r="A750" s="178" t="s">
        <v>8</v>
      </c>
      <c r="B750" s="178" t="s">
        <v>391</v>
      </c>
      <c r="C750" s="178">
        <v>2025</v>
      </c>
      <c r="D750" s="178" t="s">
        <v>336</v>
      </c>
      <c r="E750" s="178" t="s">
        <v>337</v>
      </c>
      <c r="F750" s="178" t="s">
        <v>397</v>
      </c>
      <c r="G750" s="178">
        <v>11</v>
      </c>
      <c r="H750" s="178">
        <v>0.19299499690532601</v>
      </c>
      <c r="I750" s="178">
        <v>0.21615439653396515</v>
      </c>
      <c r="J750" s="178" t="s">
        <v>590</v>
      </c>
    </row>
    <row r="751" spans="1:10" x14ac:dyDescent="0.45">
      <c r="A751" s="178" t="s">
        <v>8</v>
      </c>
      <c r="B751" s="178" t="s">
        <v>391</v>
      </c>
      <c r="C751" s="178">
        <v>2025</v>
      </c>
      <c r="D751" s="178" t="s">
        <v>336</v>
      </c>
      <c r="E751" s="178" t="s">
        <v>337</v>
      </c>
      <c r="F751" s="178" t="s">
        <v>395</v>
      </c>
      <c r="G751" s="178">
        <v>11</v>
      </c>
      <c r="H751" s="178">
        <v>0.117836996912956</v>
      </c>
      <c r="I751" s="178">
        <v>0.13197743654251073</v>
      </c>
      <c r="J751" s="178" t="s">
        <v>590</v>
      </c>
    </row>
    <row r="752" spans="1:10" x14ac:dyDescent="0.45">
      <c r="A752" s="178" t="s">
        <v>8</v>
      </c>
      <c r="B752" s="178" t="s">
        <v>391</v>
      </c>
      <c r="C752" s="178">
        <v>2025</v>
      </c>
      <c r="D752" s="178" t="s">
        <v>336</v>
      </c>
      <c r="E752" s="178" t="s">
        <v>337</v>
      </c>
      <c r="F752" s="178" t="s">
        <v>398</v>
      </c>
      <c r="G752" s="178">
        <v>12</v>
      </c>
      <c r="H752" s="178">
        <v>1.0750000365078401E-2</v>
      </c>
      <c r="I752" s="178">
        <v>1.2040000408887809E-2</v>
      </c>
      <c r="J752" s="178" t="s">
        <v>590</v>
      </c>
    </row>
    <row r="753" spans="1:10" x14ac:dyDescent="0.45">
      <c r="A753" s="178" t="s">
        <v>8</v>
      </c>
      <c r="B753" s="178" t="s">
        <v>391</v>
      </c>
      <c r="C753" s="178">
        <v>2025</v>
      </c>
      <c r="D753" s="178" t="s">
        <v>336</v>
      </c>
      <c r="E753" s="178" t="s">
        <v>337</v>
      </c>
      <c r="F753" s="178" t="s">
        <v>396</v>
      </c>
      <c r="G753" s="178">
        <v>14</v>
      </c>
      <c r="H753" s="178">
        <v>0.131650000810623</v>
      </c>
      <c r="I753" s="178">
        <v>0.14744800090789778</v>
      </c>
      <c r="J753" s="178" t="s">
        <v>590</v>
      </c>
    </row>
    <row r="754" spans="1:10" x14ac:dyDescent="0.45">
      <c r="A754" s="178" t="s">
        <v>8</v>
      </c>
      <c r="B754" s="178" t="s">
        <v>391</v>
      </c>
      <c r="C754" s="178">
        <v>2025</v>
      </c>
      <c r="D754" s="178" t="s">
        <v>336</v>
      </c>
      <c r="E754" s="178" t="s">
        <v>337</v>
      </c>
      <c r="F754" s="178" t="s">
        <v>401</v>
      </c>
      <c r="G754" s="178">
        <v>14</v>
      </c>
      <c r="H754" s="178">
        <v>0.119787000119686</v>
      </c>
      <c r="I754" s="178">
        <v>0.13416144013404835</v>
      </c>
      <c r="J754" s="178" t="s">
        <v>590</v>
      </c>
    </row>
    <row r="755" spans="1:10" x14ac:dyDescent="0.45">
      <c r="A755" s="178" t="s">
        <v>8</v>
      </c>
      <c r="B755" s="178" t="s">
        <v>391</v>
      </c>
      <c r="C755" s="178">
        <v>2025</v>
      </c>
      <c r="D755" s="178" t="s">
        <v>336</v>
      </c>
      <c r="E755" s="178" t="s">
        <v>337</v>
      </c>
      <c r="F755" s="178" t="s">
        <v>415</v>
      </c>
      <c r="G755" s="178">
        <v>17</v>
      </c>
      <c r="H755" s="178">
        <v>0.12687200307846</v>
      </c>
      <c r="I755" s="178">
        <v>0.1420966434478752</v>
      </c>
      <c r="J755" s="178" t="s">
        <v>590</v>
      </c>
    </row>
    <row r="756" spans="1:10" x14ac:dyDescent="0.45">
      <c r="A756" s="178" t="s">
        <v>8</v>
      </c>
      <c r="B756" s="178" t="s">
        <v>391</v>
      </c>
      <c r="C756" s="178">
        <v>2025</v>
      </c>
      <c r="D756" s="178" t="s">
        <v>336</v>
      </c>
      <c r="E756" s="178" t="s">
        <v>337</v>
      </c>
      <c r="F756" s="178" t="s">
        <v>414</v>
      </c>
      <c r="G756" s="178">
        <v>26</v>
      </c>
      <c r="H756" s="178">
        <v>9.9586002528667394E-2</v>
      </c>
      <c r="I756" s="178">
        <v>0.11153632283210749</v>
      </c>
      <c r="J756" s="178" t="s">
        <v>590</v>
      </c>
    </row>
    <row r="757" spans="1:10" x14ac:dyDescent="0.45">
      <c r="A757" s="178" t="s">
        <v>8</v>
      </c>
      <c r="B757" s="178" t="s">
        <v>391</v>
      </c>
      <c r="C757" s="178">
        <v>2025</v>
      </c>
      <c r="D757" s="178" t="s">
        <v>336</v>
      </c>
      <c r="E757" s="178" t="s">
        <v>337</v>
      </c>
      <c r="F757" s="178" t="s">
        <v>406</v>
      </c>
      <c r="G757" s="178">
        <v>31</v>
      </c>
      <c r="H757" s="178">
        <v>0.122261002659797</v>
      </c>
      <c r="I757" s="178">
        <v>0.13693232297897265</v>
      </c>
      <c r="J757" s="178" t="s">
        <v>590</v>
      </c>
    </row>
    <row r="758" spans="1:10" x14ac:dyDescent="0.45">
      <c r="A758" s="178" t="s">
        <v>8</v>
      </c>
      <c r="B758" s="178" t="s">
        <v>391</v>
      </c>
      <c r="C758" s="178">
        <v>2025</v>
      </c>
      <c r="D758" s="178" t="s">
        <v>336</v>
      </c>
      <c r="E758" s="178" t="s">
        <v>337</v>
      </c>
      <c r="F758" s="178" t="s">
        <v>411</v>
      </c>
      <c r="G758" s="178">
        <v>39</v>
      </c>
      <c r="H758" s="178">
        <v>5.23700006306171E-2</v>
      </c>
      <c r="I758" s="178">
        <v>5.865440070629116E-2</v>
      </c>
      <c r="J758" s="178" t="s">
        <v>590</v>
      </c>
    </row>
    <row r="759" spans="1:10" x14ac:dyDescent="0.45">
      <c r="A759" s="178" t="s">
        <v>8</v>
      </c>
      <c r="B759" s="178" t="s">
        <v>391</v>
      </c>
      <c r="C759" s="178">
        <v>2025</v>
      </c>
      <c r="D759" s="178" t="s">
        <v>336</v>
      </c>
      <c r="E759" s="178" t="s">
        <v>337</v>
      </c>
      <c r="F759" s="178" t="s">
        <v>402</v>
      </c>
      <c r="G759" s="178">
        <v>53</v>
      </c>
      <c r="H759" s="178">
        <v>1.3420999981463001E-2</v>
      </c>
      <c r="I759" s="178">
        <v>1.5031519979238562E-2</v>
      </c>
      <c r="J759" s="178" t="s">
        <v>590</v>
      </c>
    </row>
    <row r="760" spans="1:10" x14ac:dyDescent="0.45">
      <c r="A760" s="178" t="s">
        <v>8</v>
      </c>
      <c r="B760" s="178" t="s">
        <v>391</v>
      </c>
      <c r="C760" s="178">
        <v>2025</v>
      </c>
      <c r="D760" s="178" t="s">
        <v>336</v>
      </c>
      <c r="E760" s="178" t="s">
        <v>337</v>
      </c>
      <c r="F760" s="178" t="s">
        <v>404</v>
      </c>
      <c r="G760" s="178">
        <v>53</v>
      </c>
      <c r="H760" s="178">
        <v>0.16028000414371399</v>
      </c>
      <c r="I760" s="178">
        <v>0.1795136046409597</v>
      </c>
      <c r="J760" s="178" t="s">
        <v>590</v>
      </c>
    </row>
    <row r="761" spans="1:10" x14ac:dyDescent="0.45">
      <c r="A761" s="178" t="s">
        <v>8</v>
      </c>
      <c r="B761" s="178" t="s">
        <v>391</v>
      </c>
      <c r="C761" s="178">
        <v>2025</v>
      </c>
      <c r="D761" s="178" t="s">
        <v>336</v>
      </c>
      <c r="E761" s="178" t="s">
        <v>337</v>
      </c>
      <c r="F761" s="178" t="s">
        <v>397</v>
      </c>
      <c r="G761" s="178">
        <v>61</v>
      </c>
      <c r="H761" s="178">
        <v>5.5916000157594702E-2</v>
      </c>
      <c r="I761" s="178">
        <v>6.2625920176506075E-2</v>
      </c>
      <c r="J761" s="178" t="s">
        <v>590</v>
      </c>
    </row>
    <row r="762" spans="1:10" x14ac:dyDescent="0.45">
      <c r="A762" s="178" t="s">
        <v>8</v>
      </c>
      <c r="B762" s="178" t="s">
        <v>391</v>
      </c>
      <c r="C762" s="178">
        <v>2025</v>
      </c>
      <c r="D762" s="178" t="s">
        <v>336</v>
      </c>
      <c r="E762" s="178" t="s">
        <v>337</v>
      </c>
      <c r="F762" s="178" t="s">
        <v>399</v>
      </c>
      <c r="G762" s="178">
        <v>70</v>
      </c>
      <c r="H762" s="178">
        <v>0.30605700612068099</v>
      </c>
      <c r="I762" s="178">
        <v>0.34278384685516272</v>
      </c>
      <c r="J762" s="178" t="s">
        <v>590</v>
      </c>
    </row>
    <row r="763" spans="1:10" x14ac:dyDescent="0.45">
      <c r="A763" s="178" t="s">
        <v>8</v>
      </c>
      <c r="B763" s="178" t="s">
        <v>391</v>
      </c>
      <c r="C763" s="178">
        <v>2025</v>
      </c>
      <c r="D763" s="178" t="s">
        <v>336</v>
      </c>
      <c r="E763" s="178" t="s">
        <v>337</v>
      </c>
      <c r="F763" s="178" t="s">
        <v>392</v>
      </c>
      <c r="G763" s="178">
        <v>81</v>
      </c>
      <c r="H763" s="178">
        <v>3.8612999022007002E-2</v>
      </c>
      <c r="I763" s="178">
        <v>4.3246558904647847E-2</v>
      </c>
      <c r="J763" s="178" t="s">
        <v>590</v>
      </c>
    </row>
    <row r="764" spans="1:10" x14ac:dyDescent="0.45">
      <c r="A764" s="178" t="s">
        <v>8</v>
      </c>
      <c r="B764" s="178" t="s">
        <v>391</v>
      </c>
      <c r="C764" s="178">
        <v>2025</v>
      </c>
      <c r="D764" s="178" t="s">
        <v>336</v>
      </c>
      <c r="E764" s="178" t="s">
        <v>337</v>
      </c>
      <c r="F764" s="178" t="s">
        <v>408</v>
      </c>
      <c r="G764" s="178">
        <v>82</v>
      </c>
      <c r="H764" s="178">
        <v>0.12405999749898899</v>
      </c>
      <c r="I764" s="178">
        <v>0.13894719719886769</v>
      </c>
      <c r="J764" s="178" t="s">
        <v>590</v>
      </c>
    </row>
    <row r="765" spans="1:10" x14ac:dyDescent="0.45">
      <c r="A765" s="178" t="s">
        <v>8</v>
      </c>
      <c r="B765" s="178" t="s">
        <v>391</v>
      </c>
      <c r="C765" s="178">
        <v>2025</v>
      </c>
      <c r="D765" s="178" t="s">
        <v>336</v>
      </c>
      <c r="E765" s="178" t="s">
        <v>337</v>
      </c>
      <c r="F765" s="178" t="s">
        <v>396</v>
      </c>
      <c r="G765" s="178">
        <v>83</v>
      </c>
      <c r="H765" s="178">
        <v>4.1719999164342901E-2</v>
      </c>
      <c r="I765" s="178">
        <v>4.6726399064064054E-2</v>
      </c>
      <c r="J765" s="178" t="s">
        <v>590</v>
      </c>
    </row>
    <row r="766" spans="1:10" x14ac:dyDescent="0.45">
      <c r="A766" s="178" t="s">
        <v>8</v>
      </c>
      <c r="B766" s="178" t="s">
        <v>391</v>
      </c>
      <c r="C766" s="178">
        <v>2025</v>
      </c>
      <c r="D766" s="178" t="s">
        <v>336</v>
      </c>
      <c r="E766" s="178" t="s">
        <v>337</v>
      </c>
      <c r="F766" s="178" t="s">
        <v>395</v>
      </c>
      <c r="G766" s="178">
        <v>86</v>
      </c>
      <c r="H766" s="178">
        <v>3.8789000362157801E-2</v>
      </c>
      <c r="I766" s="178">
        <v>4.344368040561674E-2</v>
      </c>
      <c r="J766" s="178" t="s">
        <v>590</v>
      </c>
    </row>
    <row r="767" spans="1:10" x14ac:dyDescent="0.45">
      <c r="A767" s="178" t="s">
        <v>8</v>
      </c>
      <c r="B767" s="178" t="s">
        <v>391</v>
      </c>
      <c r="C767" s="178">
        <v>2025</v>
      </c>
      <c r="D767" s="178" t="s">
        <v>336</v>
      </c>
      <c r="E767" s="178" t="s">
        <v>337</v>
      </c>
      <c r="F767" s="178" t="s">
        <v>401</v>
      </c>
      <c r="G767" s="178">
        <v>89</v>
      </c>
      <c r="H767" s="178">
        <v>3.8559999316930799E-2</v>
      </c>
      <c r="I767" s="178">
        <v>4.3187199234962496E-2</v>
      </c>
      <c r="J767" s="178" t="s">
        <v>590</v>
      </c>
    </row>
    <row r="768" spans="1:10" x14ac:dyDescent="0.45">
      <c r="A768" s="178" t="s">
        <v>8</v>
      </c>
      <c r="B768" s="178" t="s">
        <v>391</v>
      </c>
      <c r="C768" s="178">
        <v>2025</v>
      </c>
      <c r="D768" s="178" t="s">
        <v>336</v>
      </c>
      <c r="E768" s="178" t="s">
        <v>337</v>
      </c>
      <c r="F768" s="178" t="s">
        <v>400</v>
      </c>
      <c r="G768" s="178">
        <v>97</v>
      </c>
      <c r="H768" s="178">
        <v>0.24003300070762601</v>
      </c>
      <c r="I768" s="178">
        <v>0.26883696079254116</v>
      </c>
      <c r="J768" s="178" t="s">
        <v>590</v>
      </c>
    </row>
    <row r="769" spans="1:10" x14ac:dyDescent="0.45">
      <c r="A769" s="178" t="s">
        <v>8</v>
      </c>
      <c r="B769" s="178" t="s">
        <v>391</v>
      </c>
      <c r="C769" s="178">
        <v>2025</v>
      </c>
      <c r="D769" s="178" t="s">
        <v>336</v>
      </c>
      <c r="E769" s="178" t="s">
        <v>337</v>
      </c>
      <c r="F769" s="178" t="s">
        <v>393</v>
      </c>
      <c r="G769" s="178">
        <v>97</v>
      </c>
      <c r="H769" s="178">
        <v>2.29880008846521E-2</v>
      </c>
      <c r="I769" s="178">
        <v>2.5746560990810356E-2</v>
      </c>
      <c r="J769" s="178" t="s">
        <v>590</v>
      </c>
    </row>
    <row r="770" spans="1:10" x14ac:dyDescent="0.45">
      <c r="A770" s="178" t="s">
        <v>8</v>
      </c>
      <c r="B770" s="178" t="s">
        <v>391</v>
      </c>
      <c r="C770" s="178">
        <v>2025</v>
      </c>
      <c r="D770" s="178" t="s">
        <v>336</v>
      </c>
      <c r="E770" s="178" t="s">
        <v>337</v>
      </c>
      <c r="F770" s="178" t="s">
        <v>403</v>
      </c>
      <c r="G770" s="178">
        <v>98</v>
      </c>
      <c r="H770" s="178">
        <v>2.6881000027060498E-2</v>
      </c>
      <c r="I770" s="178">
        <v>3.010672003030776E-2</v>
      </c>
      <c r="J770" s="178" t="s">
        <v>590</v>
      </c>
    </row>
    <row r="771" spans="1:10" x14ac:dyDescent="0.45">
      <c r="A771" s="178" t="s">
        <v>8</v>
      </c>
      <c r="B771" s="178" t="s">
        <v>391</v>
      </c>
      <c r="C771" s="178">
        <v>2025</v>
      </c>
      <c r="D771" s="178" t="s">
        <v>336</v>
      </c>
      <c r="E771" s="178" t="s">
        <v>337</v>
      </c>
      <c r="F771" s="178" t="s">
        <v>406</v>
      </c>
      <c r="G771" s="178">
        <v>108</v>
      </c>
      <c r="H771" s="178">
        <v>3.7494998425245299E-2</v>
      </c>
      <c r="I771" s="178">
        <v>4.1994398236274738E-2</v>
      </c>
      <c r="J771" s="178" t="s">
        <v>590</v>
      </c>
    </row>
    <row r="772" spans="1:10" x14ac:dyDescent="0.45">
      <c r="A772" s="178" t="s">
        <v>8</v>
      </c>
      <c r="B772" s="178" t="s">
        <v>391</v>
      </c>
      <c r="C772" s="178">
        <v>2025</v>
      </c>
      <c r="D772" s="178" t="s">
        <v>336</v>
      </c>
      <c r="E772" s="178" t="s">
        <v>337</v>
      </c>
      <c r="F772" s="178" t="s">
        <v>407</v>
      </c>
      <c r="G772" s="178">
        <v>108</v>
      </c>
      <c r="H772" s="178">
        <v>0.208700001239776</v>
      </c>
      <c r="I772" s="178">
        <v>0.23374400138854914</v>
      </c>
      <c r="J772" s="178" t="s">
        <v>590</v>
      </c>
    </row>
    <row r="773" spans="1:10" x14ac:dyDescent="0.45">
      <c r="A773" s="178" t="s">
        <v>8</v>
      </c>
      <c r="B773" s="178" t="s">
        <v>391</v>
      </c>
      <c r="C773" s="178">
        <v>2025</v>
      </c>
      <c r="D773" s="178" t="s">
        <v>336</v>
      </c>
      <c r="E773" s="178" t="s">
        <v>337</v>
      </c>
      <c r="F773" s="178" t="s">
        <v>404</v>
      </c>
      <c r="G773" s="178">
        <v>119</v>
      </c>
      <c r="H773" s="178">
        <v>4.4647000730037703E-2</v>
      </c>
      <c r="I773" s="178">
        <v>5.0004640817642235E-2</v>
      </c>
      <c r="J773" s="178" t="s">
        <v>590</v>
      </c>
    </row>
    <row r="774" spans="1:10" x14ac:dyDescent="0.45">
      <c r="A774" s="178" t="s">
        <v>8</v>
      </c>
      <c r="B774" s="178" t="s">
        <v>391</v>
      </c>
      <c r="C774" s="178">
        <v>2025</v>
      </c>
      <c r="D774" s="178" t="s">
        <v>336</v>
      </c>
      <c r="E774" s="178" t="s">
        <v>337</v>
      </c>
      <c r="F774" s="178" t="s">
        <v>399</v>
      </c>
      <c r="G774" s="178">
        <v>131</v>
      </c>
      <c r="H774" s="178">
        <v>6.9830998778343201E-2</v>
      </c>
      <c r="I774" s="178">
        <v>7.8210718631744391E-2</v>
      </c>
      <c r="J774" s="178" t="s">
        <v>590</v>
      </c>
    </row>
    <row r="775" spans="1:10" x14ac:dyDescent="0.45">
      <c r="A775" s="178" t="s">
        <v>8</v>
      </c>
      <c r="B775" s="178" t="s">
        <v>391</v>
      </c>
      <c r="C775" s="178">
        <v>2025</v>
      </c>
      <c r="D775" s="178" t="s">
        <v>336</v>
      </c>
      <c r="E775" s="178" t="s">
        <v>337</v>
      </c>
      <c r="F775" s="178" t="s">
        <v>403</v>
      </c>
      <c r="G775" s="178">
        <v>164</v>
      </c>
      <c r="H775" s="178">
        <v>1.89650002866983E-2</v>
      </c>
      <c r="I775" s="178">
        <v>2.1240800321102097E-2</v>
      </c>
      <c r="J775" s="178" t="s">
        <v>590</v>
      </c>
    </row>
    <row r="776" spans="1:10" x14ac:dyDescent="0.45">
      <c r="A776" s="178" t="s">
        <v>8</v>
      </c>
      <c r="B776" s="178" t="s">
        <v>391</v>
      </c>
      <c r="C776" s="178">
        <v>2025</v>
      </c>
      <c r="D776" s="178" t="s">
        <v>336</v>
      </c>
      <c r="E776" s="178" t="s">
        <v>337</v>
      </c>
      <c r="F776" s="178" t="s">
        <v>408</v>
      </c>
      <c r="G776" s="178">
        <v>174</v>
      </c>
      <c r="H776" s="178">
        <v>3.3982001245021799E-2</v>
      </c>
      <c r="I776" s="178">
        <v>3.8059841394424421E-2</v>
      </c>
      <c r="J776" s="178" t="s">
        <v>590</v>
      </c>
    </row>
    <row r="777" spans="1:10" x14ac:dyDescent="0.45">
      <c r="A777" s="178" t="s">
        <v>8</v>
      </c>
      <c r="B777" s="178" t="s">
        <v>391</v>
      </c>
      <c r="C777" s="178">
        <v>2025</v>
      </c>
      <c r="D777" s="178" t="s">
        <v>336</v>
      </c>
      <c r="E777" s="178" t="s">
        <v>337</v>
      </c>
      <c r="F777" s="178" t="s">
        <v>400</v>
      </c>
      <c r="G777" s="178">
        <v>183</v>
      </c>
      <c r="H777" s="178">
        <v>5.3229998797178303E-2</v>
      </c>
      <c r="I777" s="178">
        <v>5.9617598652839707E-2</v>
      </c>
      <c r="J777" s="178" t="s">
        <v>590</v>
      </c>
    </row>
    <row r="778" spans="1:10" x14ac:dyDescent="0.45">
      <c r="A778" s="178" t="s">
        <v>8</v>
      </c>
      <c r="B778" s="178" t="s">
        <v>391</v>
      </c>
      <c r="C778" s="178">
        <v>2025</v>
      </c>
      <c r="D778" s="178" t="s">
        <v>336</v>
      </c>
      <c r="E778" s="178" t="s">
        <v>337</v>
      </c>
      <c r="F778" s="178" t="s">
        <v>407</v>
      </c>
      <c r="G778" s="178">
        <v>199</v>
      </c>
      <c r="H778" s="178">
        <v>4.7759000211954103E-2</v>
      </c>
      <c r="I778" s="178">
        <v>5.3490080237388597E-2</v>
      </c>
      <c r="J778" s="178" t="s">
        <v>590</v>
      </c>
    </row>
    <row r="779" spans="1:10" x14ac:dyDescent="0.45">
      <c r="A779" s="178" t="s">
        <v>8</v>
      </c>
      <c r="B779" s="178" t="s">
        <v>391</v>
      </c>
      <c r="C779" s="178">
        <v>2025</v>
      </c>
      <c r="D779" s="178" t="s">
        <v>336</v>
      </c>
      <c r="E779" s="178" t="s">
        <v>337</v>
      </c>
      <c r="F779" s="178" t="s">
        <v>409</v>
      </c>
      <c r="G779" s="178">
        <v>205</v>
      </c>
      <c r="H779" s="178">
        <v>7.8754998743534102E-2</v>
      </c>
      <c r="I779" s="178">
        <v>8.82055985927582E-2</v>
      </c>
      <c r="J779" s="178" t="s">
        <v>590</v>
      </c>
    </row>
    <row r="780" spans="1:10" x14ac:dyDescent="0.45">
      <c r="A780" s="178" t="s">
        <v>8</v>
      </c>
      <c r="B780" s="178" t="s">
        <v>391</v>
      </c>
      <c r="C780" s="178">
        <v>2025</v>
      </c>
      <c r="D780" s="178" t="s">
        <v>336</v>
      </c>
      <c r="E780" s="178" t="s">
        <v>337</v>
      </c>
      <c r="F780" s="178" t="s">
        <v>411</v>
      </c>
      <c r="G780" s="178">
        <v>259</v>
      </c>
      <c r="H780" s="178">
        <v>1.92120000720024E-2</v>
      </c>
      <c r="I780" s="178">
        <v>2.1517440080642689E-2</v>
      </c>
      <c r="J780" s="178" t="s">
        <v>590</v>
      </c>
    </row>
    <row r="781" spans="1:10" x14ac:dyDescent="0.45">
      <c r="A781" s="178" t="s">
        <v>8</v>
      </c>
      <c r="B781" s="178" t="s">
        <v>391</v>
      </c>
      <c r="C781" s="178">
        <v>2025</v>
      </c>
      <c r="D781" s="178" t="s">
        <v>336</v>
      </c>
      <c r="E781" s="178" t="s">
        <v>337</v>
      </c>
      <c r="F781" s="178" t="s">
        <v>409</v>
      </c>
      <c r="G781" s="178">
        <v>331</v>
      </c>
      <c r="H781" s="178">
        <v>2.2686000913381601E-2</v>
      </c>
      <c r="I781" s="178">
        <v>2.5408321022987394E-2</v>
      </c>
      <c r="J781" s="178" t="s">
        <v>590</v>
      </c>
    </row>
    <row r="782" spans="1:10" x14ac:dyDescent="0.45">
      <c r="A782" s="178" t="s">
        <v>8</v>
      </c>
      <c r="B782" s="178" t="s">
        <v>391</v>
      </c>
      <c r="C782" s="178">
        <v>2025</v>
      </c>
      <c r="D782" s="178" t="s">
        <v>336</v>
      </c>
      <c r="E782" s="178" t="s">
        <v>337</v>
      </c>
      <c r="F782" s="178" t="s">
        <v>394</v>
      </c>
      <c r="G782" s="178">
        <v>385</v>
      </c>
      <c r="H782" s="178">
        <v>8.9480001479387006E-3</v>
      </c>
      <c r="I782" s="178">
        <v>1.0021760165691345E-2</v>
      </c>
      <c r="J782" s="178" t="s">
        <v>590</v>
      </c>
    </row>
    <row r="783" spans="1:10" x14ac:dyDescent="0.45">
      <c r="A783" s="178" t="s">
        <v>8</v>
      </c>
      <c r="B783" s="178" t="s">
        <v>391</v>
      </c>
      <c r="C783" s="178">
        <v>2025</v>
      </c>
      <c r="D783" s="178" t="s">
        <v>336</v>
      </c>
      <c r="E783" s="178" t="s">
        <v>337</v>
      </c>
      <c r="F783" s="178" t="s">
        <v>405</v>
      </c>
      <c r="G783" s="178">
        <v>456</v>
      </c>
      <c r="H783" s="178">
        <v>9.5739997923374003E-3</v>
      </c>
      <c r="I783" s="178">
        <v>1.0722879767417889E-2</v>
      </c>
      <c r="J783" s="178" t="s">
        <v>590</v>
      </c>
    </row>
    <row r="784" spans="1:10" x14ac:dyDescent="0.45">
      <c r="A784" s="178" t="s">
        <v>8</v>
      </c>
      <c r="B784" s="178" t="s">
        <v>391</v>
      </c>
      <c r="C784" s="178">
        <v>2025</v>
      </c>
      <c r="D784" s="178" t="s">
        <v>336</v>
      </c>
      <c r="E784" s="178" t="s">
        <v>337</v>
      </c>
      <c r="F784" s="178" t="s">
        <v>405</v>
      </c>
      <c r="G784" s="178">
        <v>100000</v>
      </c>
      <c r="H784" s="1">
        <v>9.9999999999999998E-13</v>
      </c>
      <c r="I784" s="178">
        <v>1.1200000000000001E-12</v>
      </c>
      <c r="J784" s="178" t="s">
        <v>590</v>
      </c>
    </row>
    <row r="785" spans="1:10" x14ac:dyDescent="0.45">
      <c r="A785" s="178" t="s">
        <v>8</v>
      </c>
      <c r="B785" s="178" t="s">
        <v>391</v>
      </c>
      <c r="C785" s="178">
        <v>2030</v>
      </c>
      <c r="D785" s="178" t="s">
        <v>336</v>
      </c>
      <c r="E785" s="178" t="s">
        <v>337</v>
      </c>
      <c r="F785" s="178" t="s">
        <v>393</v>
      </c>
      <c r="G785" s="178">
        <v>-100000</v>
      </c>
      <c r="H785" s="178">
        <v>0</v>
      </c>
      <c r="I785" s="178">
        <v>0</v>
      </c>
      <c r="J785" s="178" t="s">
        <v>590</v>
      </c>
    </row>
    <row r="786" spans="1:10" x14ac:dyDescent="0.45">
      <c r="A786" s="178" t="s">
        <v>8</v>
      </c>
      <c r="B786" s="178" t="s">
        <v>391</v>
      </c>
      <c r="C786" s="178">
        <v>2030</v>
      </c>
      <c r="D786" s="178" t="s">
        <v>336</v>
      </c>
      <c r="E786" s="178" t="s">
        <v>337</v>
      </c>
      <c r="F786" s="178" t="s">
        <v>393</v>
      </c>
      <c r="G786" s="178">
        <v>-49</v>
      </c>
      <c r="H786" s="178">
        <v>4.1983000934124E-2</v>
      </c>
      <c r="I786" s="178">
        <v>4.7020961046218883E-2</v>
      </c>
      <c r="J786" s="178" t="s">
        <v>590</v>
      </c>
    </row>
    <row r="787" spans="1:10" x14ac:dyDescent="0.45">
      <c r="A787" s="178" t="s">
        <v>8</v>
      </c>
      <c r="B787" s="178" t="s">
        <v>391</v>
      </c>
      <c r="C787" s="178">
        <v>2030</v>
      </c>
      <c r="D787" s="178" t="s">
        <v>336</v>
      </c>
      <c r="E787" s="178" t="s">
        <v>337</v>
      </c>
      <c r="F787" s="178" t="s">
        <v>393</v>
      </c>
      <c r="G787" s="178">
        <v>-49</v>
      </c>
      <c r="H787" s="178">
        <v>0</v>
      </c>
      <c r="I787" s="178">
        <v>0</v>
      </c>
      <c r="J787" s="178" t="s">
        <v>590</v>
      </c>
    </row>
    <row r="788" spans="1:10" x14ac:dyDescent="0.45">
      <c r="A788" s="178" t="s">
        <v>8</v>
      </c>
      <c r="B788" s="178" t="s">
        <v>391</v>
      </c>
      <c r="C788" s="178">
        <v>2030</v>
      </c>
      <c r="D788" s="178" t="s">
        <v>336</v>
      </c>
      <c r="E788" s="178" t="s">
        <v>337</v>
      </c>
      <c r="F788" s="178" t="s">
        <v>414</v>
      </c>
      <c r="G788" s="178">
        <v>-15</v>
      </c>
      <c r="H788" s="178">
        <v>0.386081993579864</v>
      </c>
      <c r="I788" s="178">
        <v>0.43241183280944773</v>
      </c>
      <c r="J788" s="178" t="s">
        <v>590</v>
      </c>
    </row>
    <row r="789" spans="1:10" x14ac:dyDescent="0.45">
      <c r="A789" s="178" t="s">
        <v>8</v>
      </c>
      <c r="B789" s="178" t="s">
        <v>391</v>
      </c>
      <c r="C789" s="178">
        <v>2030</v>
      </c>
      <c r="D789" s="178" t="s">
        <v>336</v>
      </c>
      <c r="E789" s="178" t="s">
        <v>337</v>
      </c>
      <c r="F789" s="178" t="s">
        <v>415</v>
      </c>
      <c r="G789" s="178">
        <v>-15</v>
      </c>
      <c r="H789" s="178">
        <v>0.51742899417877197</v>
      </c>
      <c r="I789" s="178">
        <v>0.57952047348022462</v>
      </c>
      <c r="J789" s="178" t="s">
        <v>590</v>
      </c>
    </row>
    <row r="790" spans="1:10" x14ac:dyDescent="0.45">
      <c r="A790" s="178" t="s">
        <v>8</v>
      </c>
      <c r="B790" s="178" t="s">
        <v>391</v>
      </c>
      <c r="C790" s="178">
        <v>2030</v>
      </c>
      <c r="D790" s="178" t="s">
        <v>336</v>
      </c>
      <c r="E790" s="178" t="s">
        <v>337</v>
      </c>
      <c r="F790" s="178" t="s">
        <v>392</v>
      </c>
      <c r="G790" s="178">
        <v>6</v>
      </c>
      <c r="H790" s="178">
        <v>0.121118001639843</v>
      </c>
      <c r="I790" s="178">
        <v>0.13565216183662418</v>
      </c>
      <c r="J790" s="178" t="s">
        <v>590</v>
      </c>
    </row>
    <row r="791" spans="1:10" x14ac:dyDescent="0.45">
      <c r="A791" s="178" t="s">
        <v>8</v>
      </c>
      <c r="B791" s="178" t="s">
        <v>391</v>
      </c>
      <c r="C791" s="178">
        <v>2030</v>
      </c>
      <c r="D791" s="178" t="s">
        <v>336</v>
      </c>
      <c r="E791" s="178" t="s">
        <v>337</v>
      </c>
      <c r="F791" s="178" t="s">
        <v>398</v>
      </c>
      <c r="G791" s="178">
        <v>11</v>
      </c>
      <c r="H791" s="178">
        <v>1.1184999719262101E-2</v>
      </c>
      <c r="I791" s="178">
        <v>1.2527199685573554E-2</v>
      </c>
      <c r="J791" s="178" t="s">
        <v>590</v>
      </c>
    </row>
    <row r="792" spans="1:10" x14ac:dyDescent="0.45">
      <c r="A792" s="178" t="s">
        <v>8</v>
      </c>
      <c r="B792" s="178" t="s">
        <v>391</v>
      </c>
      <c r="C792" s="178">
        <v>2030</v>
      </c>
      <c r="D792" s="178" t="s">
        <v>336</v>
      </c>
      <c r="E792" s="178" t="s">
        <v>337</v>
      </c>
      <c r="F792" s="178" t="s">
        <v>395</v>
      </c>
      <c r="G792" s="178">
        <v>11</v>
      </c>
      <c r="H792" s="178">
        <v>0.122231997549533</v>
      </c>
      <c r="I792" s="178">
        <v>0.13689983725547697</v>
      </c>
      <c r="J792" s="178" t="s">
        <v>590</v>
      </c>
    </row>
    <row r="793" spans="1:10" x14ac:dyDescent="0.45">
      <c r="A793" s="178" t="s">
        <v>8</v>
      </c>
      <c r="B793" s="178" t="s">
        <v>391</v>
      </c>
      <c r="C793" s="178">
        <v>2030</v>
      </c>
      <c r="D793" s="178" t="s">
        <v>336</v>
      </c>
      <c r="E793" s="178" t="s">
        <v>337</v>
      </c>
      <c r="F793" s="178" t="s">
        <v>397</v>
      </c>
      <c r="G793" s="178">
        <v>11</v>
      </c>
      <c r="H793" s="178">
        <v>0.19150699675083099</v>
      </c>
      <c r="I793" s="178">
        <v>0.21448783636093074</v>
      </c>
      <c r="J793" s="178" t="s">
        <v>590</v>
      </c>
    </row>
    <row r="794" spans="1:10" x14ac:dyDescent="0.45">
      <c r="A794" s="178" t="s">
        <v>8</v>
      </c>
      <c r="B794" s="178" t="s">
        <v>391</v>
      </c>
      <c r="C794" s="178">
        <v>2030</v>
      </c>
      <c r="D794" s="178" t="s">
        <v>336</v>
      </c>
      <c r="E794" s="178" t="s">
        <v>337</v>
      </c>
      <c r="F794" s="178" t="s">
        <v>401</v>
      </c>
      <c r="G794" s="178">
        <v>13</v>
      </c>
      <c r="H794" s="178">
        <v>0.124268002808094</v>
      </c>
      <c r="I794" s="178">
        <v>0.13918016314506529</v>
      </c>
      <c r="J794" s="178" t="s">
        <v>590</v>
      </c>
    </row>
    <row r="795" spans="1:10" x14ac:dyDescent="0.45">
      <c r="A795" s="178" t="s">
        <v>8</v>
      </c>
      <c r="B795" s="178" t="s">
        <v>391</v>
      </c>
      <c r="C795" s="178">
        <v>2030</v>
      </c>
      <c r="D795" s="178" t="s">
        <v>336</v>
      </c>
      <c r="E795" s="178" t="s">
        <v>337</v>
      </c>
      <c r="F795" s="178" t="s">
        <v>396</v>
      </c>
      <c r="G795" s="178">
        <v>14</v>
      </c>
      <c r="H795" s="178">
        <v>0.134928002953529</v>
      </c>
      <c r="I795" s="178">
        <v>0.1511193633079525</v>
      </c>
      <c r="J795" s="178" t="s">
        <v>590</v>
      </c>
    </row>
    <row r="796" spans="1:10" x14ac:dyDescent="0.45">
      <c r="A796" s="178" t="s">
        <v>8</v>
      </c>
      <c r="B796" s="178" t="s">
        <v>391</v>
      </c>
      <c r="C796" s="178">
        <v>2030</v>
      </c>
      <c r="D796" s="178" t="s">
        <v>336</v>
      </c>
      <c r="E796" s="178" t="s">
        <v>337</v>
      </c>
      <c r="F796" s="178" t="s">
        <v>415</v>
      </c>
      <c r="G796" s="178">
        <v>18</v>
      </c>
      <c r="H796" s="178">
        <v>0.121812000870704</v>
      </c>
      <c r="I796" s="178">
        <v>0.1364294409751885</v>
      </c>
      <c r="J796" s="178" t="s">
        <v>590</v>
      </c>
    </row>
    <row r="797" spans="1:10" x14ac:dyDescent="0.45">
      <c r="A797" s="178" t="s">
        <v>8</v>
      </c>
      <c r="B797" s="178" t="s">
        <v>391</v>
      </c>
      <c r="C797" s="178">
        <v>2030</v>
      </c>
      <c r="D797" s="178" t="s">
        <v>336</v>
      </c>
      <c r="E797" s="178" t="s">
        <v>337</v>
      </c>
      <c r="F797" s="178" t="s">
        <v>406</v>
      </c>
      <c r="G797" s="178">
        <v>24</v>
      </c>
      <c r="H797" s="178">
        <v>0.127094000577926</v>
      </c>
      <c r="I797" s="178">
        <v>0.14234528064727714</v>
      </c>
      <c r="J797" s="178" t="s">
        <v>590</v>
      </c>
    </row>
    <row r="798" spans="1:10" x14ac:dyDescent="0.45">
      <c r="A798" s="178" t="s">
        <v>8</v>
      </c>
      <c r="B798" s="178" t="s">
        <v>391</v>
      </c>
      <c r="C798" s="178">
        <v>2030</v>
      </c>
      <c r="D798" s="178" t="s">
        <v>336</v>
      </c>
      <c r="E798" s="178" t="s">
        <v>337</v>
      </c>
      <c r="F798" s="178" t="s">
        <v>414</v>
      </c>
      <c r="G798" s="178">
        <v>28</v>
      </c>
      <c r="H798" s="178">
        <v>9.4024002552032498E-2</v>
      </c>
      <c r="I798" s="178">
        <v>0.10530688285827641</v>
      </c>
      <c r="J798" s="178" t="s">
        <v>590</v>
      </c>
    </row>
    <row r="799" spans="1:10" x14ac:dyDescent="0.45">
      <c r="A799" s="178" t="s">
        <v>8</v>
      </c>
      <c r="B799" s="178" t="s">
        <v>391</v>
      </c>
      <c r="C799" s="178">
        <v>2030</v>
      </c>
      <c r="D799" s="178" t="s">
        <v>336</v>
      </c>
      <c r="E799" s="178" t="s">
        <v>337</v>
      </c>
      <c r="F799" s="178" t="s">
        <v>411</v>
      </c>
      <c r="G799" s="178">
        <v>35</v>
      </c>
      <c r="H799" s="178">
        <v>5.4110001772642101E-2</v>
      </c>
      <c r="I799" s="178">
        <v>6.0603201985359158E-2</v>
      </c>
      <c r="J799" s="178" t="s">
        <v>590</v>
      </c>
    </row>
    <row r="800" spans="1:10" x14ac:dyDescent="0.45">
      <c r="A800" s="178" t="s">
        <v>8</v>
      </c>
      <c r="B800" s="178" t="s">
        <v>391</v>
      </c>
      <c r="C800" s="178">
        <v>2030</v>
      </c>
      <c r="D800" s="178" t="s">
        <v>336</v>
      </c>
      <c r="E800" s="178" t="s">
        <v>337</v>
      </c>
      <c r="F800" s="178" t="s">
        <v>404</v>
      </c>
      <c r="G800" s="178">
        <v>49</v>
      </c>
      <c r="H800" s="178">
        <v>0.159693002700805</v>
      </c>
      <c r="I800" s="178">
        <v>0.17885616302490162</v>
      </c>
      <c r="J800" s="178" t="s">
        <v>590</v>
      </c>
    </row>
    <row r="801" spans="1:10" x14ac:dyDescent="0.45">
      <c r="A801" s="178" t="s">
        <v>8</v>
      </c>
      <c r="B801" s="178" t="s">
        <v>391</v>
      </c>
      <c r="C801" s="178">
        <v>2030</v>
      </c>
      <c r="D801" s="178" t="s">
        <v>336</v>
      </c>
      <c r="E801" s="178" t="s">
        <v>337</v>
      </c>
      <c r="F801" s="178" t="s">
        <v>402</v>
      </c>
      <c r="G801" s="178">
        <v>62</v>
      </c>
      <c r="H801" s="178">
        <v>1.19449999183416E-2</v>
      </c>
      <c r="I801" s="178">
        <v>1.3378399908542593E-2</v>
      </c>
      <c r="J801" s="178" t="s">
        <v>590</v>
      </c>
    </row>
    <row r="802" spans="1:10" x14ac:dyDescent="0.45">
      <c r="A802" s="178" t="s">
        <v>8</v>
      </c>
      <c r="B802" s="178" t="s">
        <v>391</v>
      </c>
      <c r="C802" s="178">
        <v>2030</v>
      </c>
      <c r="D802" s="178" t="s">
        <v>336</v>
      </c>
      <c r="E802" s="178" t="s">
        <v>337</v>
      </c>
      <c r="F802" s="178" t="s">
        <v>397</v>
      </c>
      <c r="G802" s="178">
        <v>65</v>
      </c>
      <c r="H802" s="178">
        <v>5.4058000445365899E-2</v>
      </c>
      <c r="I802" s="178">
        <v>6.0544960498809815E-2</v>
      </c>
      <c r="J802" s="178" t="s">
        <v>590</v>
      </c>
    </row>
    <row r="803" spans="1:10" x14ac:dyDescent="0.45">
      <c r="A803" s="178" t="s">
        <v>8</v>
      </c>
      <c r="B803" s="178" t="s">
        <v>391</v>
      </c>
      <c r="C803" s="178">
        <v>2030</v>
      </c>
      <c r="D803" s="178" t="s">
        <v>336</v>
      </c>
      <c r="E803" s="178" t="s">
        <v>337</v>
      </c>
      <c r="F803" s="178" t="s">
        <v>408</v>
      </c>
      <c r="G803" s="178">
        <v>71</v>
      </c>
      <c r="H803" s="178">
        <v>0.128599002957344</v>
      </c>
      <c r="I803" s="178">
        <v>0.1440308833122253</v>
      </c>
      <c r="J803" s="178" t="s">
        <v>590</v>
      </c>
    </row>
    <row r="804" spans="1:10" x14ac:dyDescent="0.45">
      <c r="A804" s="178" t="s">
        <v>8</v>
      </c>
      <c r="B804" s="178" t="s">
        <v>391</v>
      </c>
      <c r="C804" s="178">
        <v>2030</v>
      </c>
      <c r="D804" s="178" t="s">
        <v>336</v>
      </c>
      <c r="E804" s="178" t="s">
        <v>337</v>
      </c>
      <c r="F804" s="178" t="s">
        <v>399</v>
      </c>
      <c r="G804" s="178">
        <v>73</v>
      </c>
      <c r="H804" s="178">
        <v>0.29858198761940002</v>
      </c>
      <c r="I804" s="178">
        <v>0.33441182613372805</v>
      </c>
      <c r="J804" s="178" t="s">
        <v>590</v>
      </c>
    </row>
    <row r="805" spans="1:10" x14ac:dyDescent="0.45">
      <c r="A805" s="178" t="s">
        <v>8</v>
      </c>
      <c r="B805" s="178" t="s">
        <v>391</v>
      </c>
      <c r="C805" s="178">
        <v>2030</v>
      </c>
      <c r="D805" s="178" t="s">
        <v>336</v>
      </c>
      <c r="E805" s="178" t="s">
        <v>337</v>
      </c>
      <c r="F805" s="178" t="s">
        <v>403</v>
      </c>
      <c r="G805" s="178">
        <v>80</v>
      </c>
      <c r="H805" s="178">
        <v>2.1655000746250201E-2</v>
      </c>
      <c r="I805" s="178">
        <v>2.4253600835800228E-2</v>
      </c>
      <c r="J805" s="178" t="s">
        <v>590</v>
      </c>
    </row>
    <row r="806" spans="1:10" x14ac:dyDescent="0.45">
      <c r="A806" s="178" t="s">
        <v>8</v>
      </c>
      <c r="B806" s="178" t="s">
        <v>391</v>
      </c>
      <c r="C806" s="178">
        <v>2030</v>
      </c>
      <c r="D806" s="178" t="s">
        <v>336</v>
      </c>
      <c r="E806" s="178" t="s">
        <v>337</v>
      </c>
      <c r="F806" s="178" t="s">
        <v>392</v>
      </c>
      <c r="G806" s="178">
        <v>84</v>
      </c>
      <c r="H806" s="178">
        <v>3.8309998810291297E-2</v>
      </c>
      <c r="I806" s="178">
        <v>4.2907198667526257E-2</v>
      </c>
      <c r="J806" s="178" t="s">
        <v>590</v>
      </c>
    </row>
    <row r="807" spans="1:10" x14ac:dyDescent="0.45">
      <c r="A807" s="178" t="s">
        <v>8</v>
      </c>
      <c r="B807" s="178" t="s">
        <v>391</v>
      </c>
      <c r="C807" s="178">
        <v>2030</v>
      </c>
      <c r="D807" s="178" t="s">
        <v>336</v>
      </c>
      <c r="E807" s="178" t="s">
        <v>337</v>
      </c>
      <c r="F807" s="178" t="s">
        <v>396</v>
      </c>
      <c r="G807" s="178">
        <v>86</v>
      </c>
      <c r="H807" s="178">
        <v>4.0929999202489901E-2</v>
      </c>
      <c r="I807" s="178">
        <v>4.5841599106788693E-2</v>
      </c>
      <c r="J807" s="178" t="s">
        <v>590</v>
      </c>
    </row>
    <row r="808" spans="1:10" x14ac:dyDescent="0.45">
      <c r="A808" s="178" t="s">
        <v>8</v>
      </c>
      <c r="B808" s="178" t="s">
        <v>391</v>
      </c>
      <c r="C808" s="178">
        <v>2030</v>
      </c>
      <c r="D808" s="178" t="s">
        <v>336</v>
      </c>
      <c r="E808" s="178" t="s">
        <v>337</v>
      </c>
      <c r="F808" s="178" t="s">
        <v>395</v>
      </c>
      <c r="G808" s="178">
        <v>88</v>
      </c>
      <c r="H808" s="178">
        <v>3.8240000605583198E-2</v>
      </c>
      <c r="I808" s="178">
        <v>4.2828800678253183E-2</v>
      </c>
      <c r="J808" s="178" t="s">
        <v>590</v>
      </c>
    </row>
    <row r="809" spans="1:10" x14ac:dyDescent="0.45">
      <c r="A809" s="178" t="s">
        <v>8</v>
      </c>
      <c r="B809" s="178" t="s">
        <v>391</v>
      </c>
      <c r="C809" s="178">
        <v>2030</v>
      </c>
      <c r="D809" s="178" t="s">
        <v>336</v>
      </c>
      <c r="E809" s="178" t="s">
        <v>337</v>
      </c>
      <c r="F809" s="178" t="s">
        <v>401</v>
      </c>
      <c r="G809" s="178">
        <v>92</v>
      </c>
      <c r="H809" s="178">
        <v>3.8077000528573997E-2</v>
      </c>
      <c r="I809" s="178">
        <v>4.2646240592002879E-2</v>
      </c>
      <c r="J809" s="178" t="s">
        <v>590</v>
      </c>
    </row>
    <row r="810" spans="1:10" x14ac:dyDescent="0.45">
      <c r="A810" s="178" t="s">
        <v>8</v>
      </c>
      <c r="B810" s="178" t="s">
        <v>391</v>
      </c>
      <c r="C810" s="178">
        <v>2030</v>
      </c>
      <c r="D810" s="178" t="s">
        <v>336</v>
      </c>
      <c r="E810" s="178" t="s">
        <v>337</v>
      </c>
      <c r="F810" s="178" t="s">
        <v>400</v>
      </c>
      <c r="G810" s="178">
        <v>99</v>
      </c>
      <c r="H810" s="178">
        <v>0.23887799680232999</v>
      </c>
      <c r="I810" s="178">
        <v>0.2675433564186096</v>
      </c>
      <c r="J810" s="178" t="s">
        <v>590</v>
      </c>
    </row>
    <row r="811" spans="1:10" x14ac:dyDescent="0.45">
      <c r="A811" s="178" t="s">
        <v>8</v>
      </c>
      <c r="B811" s="178" t="s">
        <v>391</v>
      </c>
      <c r="C811" s="178">
        <v>2030</v>
      </c>
      <c r="D811" s="178" t="s">
        <v>336</v>
      </c>
      <c r="E811" s="178" t="s">
        <v>337</v>
      </c>
      <c r="F811" s="178" t="s">
        <v>407</v>
      </c>
      <c r="G811" s="178">
        <v>105</v>
      </c>
      <c r="H811" s="178">
        <v>0.209740996360778</v>
      </c>
      <c r="I811" s="178">
        <v>0.2349099159240714</v>
      </c>
      <c r="J811" s="178" t="s">
        <v>590</v>
      </c>
    </row>
    <row r="812" spans="1:10" x14ac:dyDescent="0.45">
      <c r="A812" s="178" t="s">
        <v>8</v>
      </c>
      <c r="B812" s="178" t="s">
        <v>391</v>
      </c>
      <c r="C812" s="178">
        <v>2030</v>
      </c>
      <c r="D812" s="178" t="s">
        <v>336</v>
      </c>
      <c r="E812" s="178" t="s">
        <v>337</v>
      </c>
      <c r="F812" s="178" t="s">
        <v>406</v>
      </c>
      <c r="G812" s="178">
        <v>105</v>
      </c>
      <c r="H812" s="178">
        <v>3.7452999502420398E-2</v>
      </c>
      <c r="I812" s="178">
        <v>4.1947359442710851E-2</v>
      </c>
      <c r="J812" s="178" t="s">
        <v>590</v>
      </c>
    </row>
    <row r="813" spans="1:10" x14ac:dyDescent="0.45">
      <c r="A813" s="178" t="s">
        <v>8</v>
      </c>
      <c r="B813" s="178" t="s">
        <v>391</v>
      </c>
      <c r="C813" s="178">
        <v>2030</v>
      </c>
      <c r="D813" s="178" t="s">
        <v>336</v>
      </c>
      <c r="E813" s="178" t="s">
        <v>337</v>
      </c>
      <c r="F813" s="178" t="s">
        <v>393</v>
      </c>
      <c r="G813" s="178">
        <v>111</v>
      </c>
      <c r="H813" s="178">
        <v>2.07020007073879E-2</v>
      </c>
      <c r="I813" s="178">
        <v>2.3186240792274451E-2</v>
      </c>
      <c r="J813" s="178" t="s">
        <v>590</v>
      </c>
    </row>
    <row r="814" spans="1:10" x14ac:dyDescent="0.45">
      <c r="A814" s="178" t="s">
        <v>8</v>
      </c>
      <c r="B814" s="178" t="s">
        <v>391</v>
      </c>
      <c r="C814" s="178">
        <v>2030</v>
      </c>
      <c r="D814" s="178" t="s">
        <v>336</v>
      </c>
      <c r="E814" s="178" t="s">
        <v>337</v>
      </c>
      <c r="F814" s="178" t="s">
        <v>404</v>
      </c>
      <c r="G814" s="178">
        <v>118</v>
      </c>
      <c r="H814" s="178">
        <v>4.3572999536991099E-2</v>
      </c>
      <c r="I814" s="178">
        <v>4.8801759481430035E-2</v>
      </c>
      <c r="J814" s="178" t="s">
        <v>590</v>
      </c>
    </row>
    <row r="815" spans="1:10" x14ac:dyDescent="0.45">
      <c r="A815" s="178" t="s">
        <v>8</v>
      </c>
      <c r="B815" s="178" t="s">
        <v>391</v>
      </c>
      <c r="C815" s="178">
        <v>2030</v>
      </c>
      <c r="D815" s="178" t="s">
        <v>336</v>
      </c>
      <c r="E815" s="178" t="s">
        <v>337</v>
      </c>
      <c r="F815" s="178" t="s">
        <v>399</v>
      </c>
      <c r="G815" s="178">
        <v>139</v>
      </c>
      <c r="H815" s="178">
        <v>6.6950000822544098E-2</v>
      </c>
      <c r="I815" s="178">
        <v>7.4984000921249391E-2</v>
      </c>
      <c r="J815" s="178" t="s">
        <v>590</v>
      </c>
    </row>
    <row r="816" spans="1:10" x14ac:dyDescent="0.45">
      <c r="A816" s="178" t="s">
        <v>8</v>
      </c>
      <c r="B816" s="178" t="s">
        <v>391</v>
      </c>
      <c r="C816" s="178">
        <v>2030</v>
      </c>
      <c r="D816" s="178" t="s">
        <v>336</v>
      </c>
      <c r="E816" s="178" t="s">
        <v>337</v>
      </c>
      <c r="F816" s="178" t="s">
        <v>408</v>
      </c>
      <c r="G816" s="178">
        <v>166</v>
      </c>
      <c r="H816" s="178">
        <v>3.4201998263597502E-2</v>
      </c>
      <c r="I816" s="178">
        <v>3.8306238055229209E-2</v>
      </c>
      <c r="J816" s="178" t="s">
        <v>590</v>
      </c>
    </row>
    <row r="817" spans="1:10" x14ac:dyDescent="0.45">
      <c r="A817" s="178" t="s">
        <v>8</v>
      </c>
      <c r="B817" s="178" t="s">
        <v>391</v>
      </c>
      <c r="C817" s="178">
        <v>2030</v>
      </c>
      <c r="D817" s="178" t="s">
        <v>336</v>
      </c>
      <c r="E817" s="178" t="s">
        <v>337</v>
      </c>
      <c r="F817" s="178" t="s">
        <v>403</v>
      </c>
      <c r="G817" s="178">
        <v>174</v>
      </c>
      <c r="H817" s="178">
        <v>1.6876000910997401E-2</v>
      </c>
      <c r="I817" s="178">
        <v>1.8901121020317092E-2</v>
      </c>
      <c r="J817" s="178" t="s">
        <v>590</v>
      </c>
    </row>
    <row r="818" spans="1:10" x14ac:dyDescent="0.45">
      <c r="A818" s="178" t="s">
        <v>8</v>
      </c>
      <c r="B818" s="178" t="s">
        <v>391</v>
      </c>
      <c r="C818" s="178">
        <v>2030</v>
      </c>
      <c r="D818" s="178" t="s">
        <v>336</v>
      </c>
      <c r="E818" s="178" t="s">
        <v>337</v>
      </c>
      <c r="F818" s="178" t="s">
        <v>400</v>
      </c>
      <c r="G818" s="178">
        <v>191</v>
      </c>
      <c r="H818" s="178">
        <v>5.1784999668598203E-2</v>
      </c>
      <c r="I818" s="178">
        <v>5.7999199628829989E-2</v>
      </c>
      <c r="J818" s="178" t="s">
        <v>590</v>
      </c>
    </row>
    <row r="819" spans="1:10" x14ac:dyDescent="0.45">
      <c r="A819" s="178" t="s">
        <v>8</v>
      </c>
      <c r="B819" s="178" t="s">
        <v>391</v>
      </c>
      <c r="C819" s="178">
        <v>2030</v>
      </c>
      <c r="D819" s="178" t="s">
        <v>336</v>
      </c>
      <c r="E819" s="178" t="s">
        <v>337</v>
      </c>
      <c r="F819" s="178" t="s">
        <v>409</v>
      </c>
      <c r="G819" s="178">
        <v>200</v>
      </c>
      <c r="H819" s="178">
        <v>8.1338003277778598E-2</v>
      </c>
      <c r="I819" s="178">
        <v>9.1098563671112034E-2</v>
      </c>
      <c r="J819" s="178" t="s">
        <v>590</v>
      </c>
    </row>
    <row r="820" spans="1:10" x14ac:dyDescent="0.45">
      <c r="A820" s="178" t="s">
        <v>8</v>
      </c>
      <c r="B820" s="178" t="s">
        <v>391</v>
      </c>
      <c r="C820" s="178">
        <v>2030</v>
      </c>
      <c r="D820" s="178" t="s">
        <v>336</v>
      </c>
      <c r="E820" s="178" t="s">
        <v>337</v>
      </c>
      <c r="F820" s="178" t="s">
        <v>407</v>
      </c>
      <c r="G820" s="178">
        <v>200</v>
      </c>
      <c r="H820" s="178">
        <v>4.7088999301195103E-2</v>
      </c>
      <c r="I820" s="178">
        <v>5.273967921733852E-2</v>
      </c>
      <c r="J820" s="178" t="s">
        <v>590</v>
      </c>
    </row>
    <row r="821" spans="1:10" x14ac:dyDescent="0.45">
      <c r="A821" s="178" t="s">
        <v>8</v>
      </c>
      <c r="B821" s="178" t="s">
        <v>391</v>
      </c>
      <c r="C821" s="178">
        <v>2030</v>
      </c>
      <c r="D821" s="178" t="s">
        <v>336</v>
      </c>
      <c r="E821" s="178" t="s">
        <v>337</v>
      </c>
      <c r="F821" s="178" t="s">
        <v>411</v>
      </c>
      <c r="G821" s="178">
        <v>273</v>
      </c>
      <c r="H821" s="178">
        <v>1.8366999924182899E-2</v>
      </c>
      <c r="I821" s="178">
        <v>2.0571039915084847E-2</v>
      </c>
      <c r="J821" s="178" t="s">
        <v>590</v>
      </c>
    </row>
    <row r="822" spans="1:10" x14ac:dyDescent="0.45">
      <c r="A822" s="178" t="s">
        <v>8</v>
      </c>
      <c r="B822" s="178" t="s">
        <v>391</v>
      </c>
      <c r="C822" s="178">
        <v>2030</v>
      </c>
      <c r="D822" s="178" t="s">
        <v>336</v>
      </c>
      <c r="E822" s="178" t="s">
        <v>337</v>
      </c>
      <c r="F822" s="178" t="s">
        <v>409</v>
      </c>
      <c r="G822" s="178">
        <v>346</v>
      </c>
      <c r="H822" s="178">
        <v>2.1991999819874802E-2</v>
      </c>
      <c r="I822" s="178">
        <v>2.4631039798259782E-2</v>
      </c>
      <c r="J822" s="178" t="s">
        <v>590</v>
      </c>
    </row>
    <row r="823" spans="1:10" x14ac:dyDescent="0.45">
      <c r="A823" s="178" t="s">
        <v>8</v>
      </c>
      <c r="B823" s="178" t="s">
        <v>391</v>
      </c>
      <c r="C823" s="178">
        <v>2030</v>
      </c>
      <c r="D823" s="178" t="s">
        <v>336</v>
      </c>
      <c r="E823" s="178" t="s">
        <v>337</v>
      </c>
      <c r="F823" s="178" t="s">
        <v>394</v>
      </c>
      <c r="G823" s="178">
        <v>351</v>
      </c>
      <c r="H823" s="178">
        <v>1.00370002910495E-2</v>
      </c>
      <c r="I823" s="178">
        <v>1.1241440325975441E-2</v>
      </c>
      <c r="J823" s="178" t="s">
        <v>590</v>
      </c>
    </row>
    <row r="824" spans="1:10" x14ac:dyDescent="0.45">
      <c r="A824" s="178" t="s">
        <v>8</v>
      </c>
      <c r="B824" s="178" t="s">
        <v>391</v>
      </c>
      <c r="C824" s="178">
        <v>2030</v>
      </c>
      <c r="D824" s="178" t="s">
        <v>336</v>
      </c>
      <c r="E824" s="178" t="s">
        <v>337</v>
      </c>
      <c r="F824" s="178" t="s">
        <v>405</v>
      </c>
      <c r="G824" s="178">
        <v>538</v>
      </c>
      <c r="H824" s="178">
        <v>8.2289995625614999E-3</v>
      </c>
      <c r="I824" s="178">
        <v>9.2164795100688809E-3</v>
      </c>
      <c r="J824" s="178" t="s">
        <v>590</v>
      </c>
    </row>
    <row r="825" spans="1:10" x14ac:dyDescent="0.45">
      <c r="A825" s="178" t="s">
        <v>8</v>
      </c>
      <c r="B825" s="178" t="s">
        <v>391</v>
      </c>
      <c r="C825" s="178">
        <v>2030</v>
      </c>
      <c r="D825" s="178" t="s">
        <v>336</v>
      </c>
      <c r="E825" s="178" t="s">
        <v>337</v>
      </c>
      <c r="F825" s="178" t="s">
        <v>405</v>
      </c>
      <c r="G825" s="178">
        <v>100000</v>
      </c>
      <c r="H825" s="1">
        <v>9.9999999999999998E-13</v>
      </c>
      <c r="I825" s="178">
        <v>1.1200000000000001E-12</v>
      </c>
      <c r="J825" s="178" t="s">
        <v>590</v>
      </c>
    </row>
    <row r="826" spans="1:10" x14ac:dyDescent="0.45">
      <c r="A826" s="178" t="s">
        <v>8</v>
      </c>
      <c r="B826" s="178" t="s">
        <v>391</v>
      </c>
      <c r="C826" s="178">
        <v>2035</v>
      </c>
      <c r="D826" s="178" t="s">
        <v>336</v>
      </c>
      <c r="E826" s="178" t="s">
        <v>337</v>
      </c>
      <c r="F826" s="178" t="s">
        <v>393</v>
      </c>
      <c r="G826" s="178">
        <v>-100000</v>
      </c>
      <c r="H826" s="178">
        <v>0</v>
      </c>
      <c r="I826" s="178">
        <v>0</v>
      </c>
      <c r="J826" s="178" t="s">
        <v>590</v>
      </c>
    </row>
    <row r="827" spans="1:10" x14ac:dyDescent="0.45">
      <c r="A827" s="178" t="s">
        <v>8</v>
      </c>
      <c r="B827" s="178" t="s">
        <v>391</v>
      </c>
      <c r="C827" s="178">
        <v>2035</v>
      </c>
      <c r="D827" s="178" t="s">
        <v>336</v>
      </c>
      <c r="E827" s="178" t="s">
        <v>337</v>
      </c>
      <c r="F827" s="178" t="s">
        <v>393</v>
      </c>
      <c r="G827" s="178">
        <v>-50</v>
      </c>
      <c r="H827" s="178">
        <v>0</v>
      </c>
      <c r="I827" s="178">
        <v>0</v>
      </c>
      <c r="J827" s="178" t="s">
        <v>590</v>
      </c>
    </row>
    <row r="828" spans="1:10" x14ac:dyDescent="0.45">
      <c r="A828" s="178" t="s">
        <v>8</v>
      </c>
      <c r="B828" s="178" t="s">
        <v>391</v>
      </c>
      <c r="C828" s="178">
        <v>2035</v>
      </c>
      <c r="D828" s="178" t="s">
        <v>336</v>
      </c>
      <c r="E828" s="178" t="s">
        <v>337</v>
      </c>
      <c r="F828" s="178" t="s">
        <v>393</v>
      </c>
      <c r="G828" s="178">
        <v>-50</v>
      </c>
      <c r="H828" s="178">
        <v>4.1186999529600102E-2</v>
      </c>
      <c r="I828" s="178">
        <v>4.6129439473152116E-2</v>
      </c>
      <c r="J828" s="178" t="s">
        <v>590</v>
      </c>
    </row>
    <row r="829" spans="1:10" x14ac:dyDescent="0.45">
      <c r="A829" s="178" t="s">
        <v>8</v>
      </c>
      <c r="B829" s="178" t="s">
        <v>391</v>
      </c>
      <c r="C829" s="178">
        <v>2035</v>
      </c>
      <c r="D829" s="178" t="s">
        <v>336</v>
      </c>
      <c r="E829" s="178" t="s">
        <v>337</v>
      </c>
      <c r="F829" s="178" t="s">
        <v>414</v>
      </c>
      <c r="G829" s="178">
        <v>-15</v>
      </c>
      <c r="H829" s="178">
        <v>0.378769010305404</v>
      </c>
      <c r="I829" s="178">
        <v>0.42422129154205251</v>
      </c>
      <c r="J829" s="178" t="s">
        <v>590</v>
      </c>
    </row>
    <row r="830" spans="1:10" x14ac:dyDescent="0.45">
      <c r="A830" s="178" t="s">
        <v>8</v>
      </c>
      <c r="B830" s="178" t="s">
        <v>391</v>
      </c>
      <c r="C830" s="178">
        <v>2035</v>
      </c>
      <c r="D830" s="178" t="s">
        <v>336</v>
      </c>
      <c r="E830" s="178" t="s">
        <v>337</v>
      </c>
      <c r="F830" s="178" t="s">
        <v>415</v>
      </c>
      <c r="G830" s="178">
        <v>-15</v>
      </c>
      <c r="H830" s="178">
        <v>0.50762802362442005</v>
      </c>
      <c r="I830" s="178">
        <v>0.56854338645935054</v>
      </c>
      <c r="J830" s="178" t="s">
        <v>590</v>
      </c>
    </row>
    <row r="831" spans="1:10" x14ac:dyDescent="0.45">
      <c r="A831" s="178" t="s">
        <v>8</v>
      </c>
      <c r="B831" s="178" t="s">
        <v>391</v>
      </c>
      <c r="C831" s="178">
        <v>2035</v>
      </c>
      <c r="D831" s="178" t="s">
        <v>336</v>
      </c>
      <c r="E831" s="178" t="s">
        <v>337</v>
      </c>
      <c r="F831" s="178" t="s">
        <v>392</v>
      </c>
      <c r="G831" s="178">
        <v>7</v>
      </c>
      <c r="H831" s="178">
        <v>0.118823997676372</v>
      </c>
      <c r="I831" s="178">
        <v>0.13308287739753666</v>
      </c>
      <c r="J831" s="178" t="s">
        <v>590</v>
      </c>
    </row>
    <row r="832" spans="1:10" x14ac:dyDescent="0.45">
      <c r="A832" s="178" t="s">
        <v>8</v>
      </c>
      <c r="B832" s="178" t="s">
        <v>391</v>
      </c>
      <c r="C832" s="178">
        <v>2035</v>
      </c>
      <c r="D832" s="178" t="s">
        <v>336</v>
      </c>
      <c r="E832" s="178" t="s">
        <v>337</v>
      </c>
      <c r="F832" s="178" t="s">
        <v>397</v>
      </c>
      <c r="G832" s="178">
        <v>11</v>
      </c>
      <c r="H832" s="178">
        <v>0.187879994511604</v>
      </c>
      <c r="I832" s="178">
        <v>0.2104255938529965</v>
      </c>
      <c r="J832" s="178" t="s">
        <v>590</v>
      </c>
    </row>
    <row r="833" spans="1:10" x14ac:dyDescent="0.45">
      <c r="A833" s="178" t="s">
        <v>8</v>
      </c>
      <c r="B833" s="178" t="s">
        <v>391</v>
      </c>
      <c r="C833" s="178">
        <v>2035</v>
      </c>
      <c r="D833" s="178" t="s">
        <v>336</v>
      </c>
      <c r="E833" s="178" t="s">
        <v>337</v>
      </c>
      <c r="F833" s="178" t="s">
        <v>398</v>
      </c>
      <c r="G833" s="178">
        <v>11</v>
      </c>
      <c r="H833" s="178">
        <v>1.09729999676347E-2</v>
      </c>
      <c r="I833" s="178">
        <v>1.2289759963750866E-2</v>
      </c>
      <c r="J833" s="178" t="s">
        <v>590</v>
      </c>
    </row>
    <row r="834" spans="1:10" x14ac:dyDescent="0.45">
      <c r="A834" s="178" t="s">
        <v>8</v>
      </c>
      <c r="B834" s="178" t="s">
        <v>391</v>
      </c>
      <c r="C834" s="178">
        <v>2035</v>
      </c>
      <c r="D834" s="178" t="s">
        <v>336</v>
      </c>
      <c r="E834" s="178" t="s">
        <v>337</v>
      </c>
      <c r="F834" s="178" t="s">
        <v>395</v>
      </c>
      <c r="G834" s="178">
        <v>12</v>
      </c>
      <c r="H834" s="178">
        <v>0.119916997849941</v>
      </c>
      <c r="I834" s="178">
        <v>0.13430703759193394</v>
      </c>
      <c r="J834" s="178" t="s">
        <v>590</v>
      </c>
    </row>
    <row r="835" spans="1:10" x14ac:dyDescent="0.45">
      <c r="A835" s="178" t="s">
        <v>8</v>
      </c>
      <c r="B835" s="178" t="s">
        <v>391</v>
      </c>
      <c r="C835" s="178">
        <v>2035</v>
      </c>
      <c r="D835" s="178" t="s">
        <v>336</v>
      </c>
      <c r="E835" s="178" t="s">
        <v>337</v>
      </c>
      <c r="F835" s="178" t="s">
        <v>401</v>
      </c>
      <c r="G835" s="178">
        <v>13</v>
      </c>
      <c r="H835" s="178">
        <v>0.121914997696876</v>
      </c>
      <c r="I835" s="178">
        <v>0.13654479742050113</v>
      </c>
      <c r="J835" s="178" t="s">
        <v>590</v>
      </c>
    </row>
    <row r="836" spans="1:10" x14ac:dyDescent="0.45">
      <c r="A836" s="178" t="s">
        <v>8</v>
      </c>
      <c r="B836" s="178" t="s">
        <v>391</v>
      </c>
      <c r="C836" s="178">
        <v>2035</v>
      </c>
      <c r="D836" s="178" t="s">
        <v>336</v>
      </c>
      <c r="E836" s="178" t="s">
        <v>337</v>
      </c>
      <c r="F836" s="178" t="s">
        <v>396</v>
      </c>
      <c r="G836" s="178">
        <v>14</v>
      </c>
      <c r="H836" s="178">
        <v>0.132372006773948</v>
      </c>
      <c r="I836" s="178">
        <v>0.14825664758682178</v>
      </c>
      <c r="J836" s="178" t="s">
        <v>590</v>
      </c>
    </row>
    <row r="837" spans="1:10" x14ac:dyDescent="0.45">
      <c r="A837" s="178" t="s">
        <v>8</v>
      </c>
      <c r="B837" s="178" t="s">
        <v>391</v>
      </c>
      <c r="C837" s="178">
        <v>2035</v>
      </c>
      <c r="D837" s="178" t="s">
        <v>336</v>
      </c>
      <c r="E837" s="178" t="s">
        <v>337</v>
      </c>
      <c r="F837" s="178" t="s">
        <v>415</v>
      </c>
      <c r="G837" s="178">
        <v>18</v>
      </c>
      <c r="H837" s="178">
        <v>0.119505003094673</v>
      </c>
      <c r="I837" s="178">
        <v>0.13384560346603377</v>
      </c>
      <c r="J837" s="178" t="s">
        <v>590</v>
      </c>
    </row>
    <row r="838" spans="1:10" x14ac:dyDescent="0.45">
      <c r="A838" s="178" t="s">
        <v>8</v>
      </c>
      <c r="B838" s="178" t="s">
        <v>391</v>
      </c>
      <c r="C838" s="178">
        <v>2035</v>
      </c>
      <c r="D838" s="178" t="s">
        <v>336</v>
      </c>
      <c r="E838" s="178" t="s">
        <v>337</v>
      </c>
      <c r="F838" s="178" t="s">
        <v>406</v>
      </c>
      <c r="G838" s="178">
        <v>25</v>
      </c>
      <c r="H838" s="178">
        <v>0.12468700110912299</v>
      </c>
      <c r="I838" s="178">
        <v>0.13964944124221776</v>
      </c>
      <c r="J838" s="178" t="s">
        <v>590</v>
      </c>
    </row>
    <row r="839" spans="1:10" x14ac:dyDescent="0.45">
      <c r="A839" s="178" t="s">
        <v>8</v>
      </c>
      <c r="B839" s="178" t="s">
        <v>391</v>
      </c>
      <c r="C839" s="178">
        <v>2035</v>
      </c>
      <c r="D839" s="178" t="s">
        <v>336</v>
      </c>
      <c r="E839" s="178" t="s">
        <v>337</v>
      </c>
      <c r="F839" s="178" t="s">
        <v>414</v>
      </c>
      <c r="G839" s="178">
        <v>29</v>
      </c>
      <c r="H839" s="178">
        <v>9.2243000864982605E-2</v>
      </c>
      <c r="I839" s="178">
        <v>0.10331216096878053</v>
      </c>
      <c r="J839" s="178" t="s">
        <v>590</v>
      </c>
    </row>
    <row r="840" spans="1:10" x14ac:dyDescent="0.45">
      <c r="A840" s="178" t="s">
        <v>8</v>
      </c>
      <c r="B840" s="178" t="s">
        <v>391</v>
      </c>
      <c r="C840" s="178">
        <v>2035</v>
      </c>
      <c r="D840" s="178" t="s">
        <v>336</v>
      </c>
      <c r="E840" s="178" t="s">
        <v>337</v>
      </c>
      <c r="F840" s="178" t="s">
        <v>411</v>
      </c>
      <c r="G840" s="178">
        <v>36</v>
      </c>
      <c r="H840" s="178">
        <v>5.3084999322891201E-2</v>
      </c>
      <c r="I840" s="178">
        <v>5.9455199241638147E-2</v>
      </c>
      <c r="J840" s="178" t="s">
        <v>590</v>
      </c>
    </row>
    <row r="841" spans="1:10" x14ac:dyDescent="0.45">
      <c r="A841" s="178" t="s">
        <v>8</v>
      </c>
      <c r="B841" s="178" t="s">
        <v>391</v>
      </c>
      <c r="C841" s="178">
        <v>2035</v>
      </c>
      <c r="D841" s="178" t="s">
        <v>336</v>
      </c>
      <c r="E841" s="178" t="s">
        <v>337</v>
      </c>
      <c r="F841" s="178" t="s">
        <v>404</v>
      </c>
      <c r="G841" s="178">
        <v>49</v>
      </c>
      <c r="H841" s="178">
        <v>0.15666800737380901</v>
      </c>
      <c r="I841" s="178">
        <v>0.1754681682586661</v>
      </c>
      <c r="J841" s="178" t="s">
        <v>590</v>
      </c>
    </row>
    <row r="842" spans="1:10" x14ac:dyDescent="0.45">
      <c r="A842" s="178" t="s">
        <v>8</v>
      </c>
      <c r="B842" s="178" t="s">
        <v>391</v>
      </c>
      <c r="C842" s="178">
        <v>2035</v>
      </c>
      <c r="D842" s="178" t="s">
        <v>336</v>
      </c>
      <c r="E842" s="178" t="s">
        <v>337</v>
      </c>
      <c r="F842" s="178" t="s">
        <v>402</v>
      </c>
      <c r="G842" s="178">
        <v>63</v>
      </c>
      <c r="H842" s="178">
        <v>1.17180002853274E-2</v>
      </c>
      <c r="I842" s="178">
        <v>1.3124160319566688E-2</v>
      </c>
      <c r="J842" s="178" t="s">
        <v>590</v>
      </c>
    </row>
    <row r="843" spans="1:10" x14ac:dyDescent="0.45">
      <c r="A843" s="178" t="s">
        <v>8</v>
      </c>
      <c r="B843" s="178" t="s">
        <v>391</v>
      </c>
      <c r="C843" s="178">
        <v>2035</v>
      </c>
      <c r="D843" s="178" t="s">
        <v>336</v>
      </c>
      <c r="E843" s="178" t="s">
        <v>337</v>
      </c>
      <c r="F843" s="178" t="s">
        <v>397</v>
      </c>
      <c r="G843" s="178">
        <v>66</v>
      </c>
      <c r="H843" s="178">
        <v>5.3034000098705299E-2</v>
      </c>
      <c r="I843" s="178">
        <v>5.9398080110549943E-2</v>
      </c>
      <c r="J843" s="178" t="s">
        <v>590</v>
      </c>
    </row>
    <row r="844" spans="1:10" x14ac:dyDescent="0.45">
      <c r="A844" s="178" t="s">
        <v>8</v>
      </c>
      <c r="B844" s="178" t="s">
        <v>391</v>
      </c>
      <c r="C844" s="178">
        <v>2035</v>
      </c>
      <c r="D844" s="178" t="s">
        <v>336</v>
      </c>
      <c r="E844" s="178" t="s">
        <v>337</v>
      </c>
      <c r="F844" s="178" t="s">
        <v>408</v>
      </c>
      <c r="G844" s="178">
        <v>73</v>
      </c>
      <c r="H844" s="178">
        <v>0.12616400420665699</v>
      </c>
      <c r="I844" s="178">
        <v>0.14130368471145585</v>
      </c>
      <c r="J844" s="178" t="s">
        <v>590</v>
      </c>
    </row>
    <row r="845" spans="1:10" x14ac:dyDescent="0.45">
      <c r="A845" s="178" t="s">
        <v>8</v>
      </c>
      <c r="B845" s="178" t="s">
        <v>391</v>
      </c>
      <c r="C845" s="178">
        <v>2035</v>
      </c>
      <c r="D845" s="178" t="s">
        <v>336</v>
      </c>
      <c r="E845" s="178" t="s">
        <v>337</v>
      </c>
      <c r="F845" s="178" t="s">
        <v>399</v>
      </c>
      <c r="G845" s="178">
        <v>75</v>
      </c>
      <c r="H845" s="178">
        <v>0.29292699694633401</v>
      </c>
      <c r="I845" s="178">
        <v>0.3280782365798941</v>
      </c>
      <c r="J845" s="178" t="s">
        <v>590</v>
      </c>
    </row>
    <row r="846" spans="1:10" x14ac:dyDescent="0.45">
      <c r="A846" s="178" t="s">
        <v>8</v>
      </c>
      <c r="B846" s="178" t="s">
        <v>391</v>
      </c>
      <c r="C846" s="178">
        <v>2035</v>
      </c>
      <c r="D846" s="178" t="s">
        <v>336</v>
      </c>
      <c r="E846" s="178" t="s">
        <v>337</v>
      </c>
      <c r="F846" s="178" t="s">
        <v>403</v>
      </c>
      <c r="G846" s="178">
        <v>80</v>
      </c>
      <c r="H846" s="178">
        <v>2.1245000883936899E-2</v>
      </c>
      <c r="I846" s="178">
        <v>2.3794400990009328E-2</v>
      </c>
      <c r="J846" s="178" t="s">
        <v>590</v>
      </c>
    </row>
    <row r="847" spans="1:10" x14ac:dyDescent="0.45">
      <c r="A847" s="178" t="s">
        <v>8</v>
      </c>
      <c r="B847" s="178" t="s">
        <v>391</v>
      </c>
      <c r="C847" s="178">
        <v>2035</v>
      </c>
      <c r="D847" s="178" t="s">
        <v>336</v>
      </c>
      <c r="E847" s="178" t="s">
        <v>337</v>
      </c>
      <c r="F847" s="178" t="s">
        <v>392</v>
      </c>
      <c r="G847" s="178">
        <v>86</v>
      </c>
      <c r="H847" s="178">
        <v>3.7583999335765797E-2</v>
      </c>
      <c r="I847" s="178">
        <v>4.2094079256057695E-2</v>
      </c>
      <c r="J847" s="178" t="s">
        <v>590</v>
      </c>
    </row>
    <row r="848" spans="1:10" x14ac:dyDescent="0.45">
      <c r="A848" s="178" t="s">
        <v>8</v>
      </c>
      <c r="B848" s="178" t="s">
        <v>391</v>
      </c>
      <c r="C848" s="178">
        <v>2035</v>
      </c>
      <c r="D848" s="178" t="s">
        <v>336</v>
      </c>
      <c r="E848" s="178" t="s">
        <v>337</v>
      </c>
      <c r="F848" s="178" t="s">
        <v>396</v>
      </c>
      <c r="G848" s="178">
        <v>88</v>
      </c>
      <c r="H848" s="178">
        <v>4.0155000984668697E-2</v>
      </c>
      <c r="I848" s="178">
        <v>4.4973601102828942E-2</v>
      </c>
      <c r="J848" s="178" t="s">
        <v>590</v>
      </c>
    </row>
    <row r="849" spans="1:10" x14ac:dyDescent="0.45">
      <c r="A849" s="178" t="s">
        <v>8</v>
      </c>
      <c r="B849" s="178" t="s">
        <v>391</v>
      </c>
      <c r="C849" s="178">
        <v>2035</v>
      </c>
      <c r="D849" s="178" t="s">
        <v>336</v>
      </c>
      <c r="E849" s="178" t="s">
        <v>337</v>
      </c>
      <c r="F849" s="178" t="s">
        <v>395</v>
      </c>
      <c r="G849" s="178">
        <v>90</v>
      </c>
      <c r="H849" s="178">
        <v>3.7516001611947999E-2</v>
      </c>
      <c r="I849" s="178">
        <v>4.2017921805381761E-2</v>
      </c>
      <c r="J849" s="178" t="s">
        <v>590</v>
      </c>
    </row>
    <row r="850" spans="1:10" x14ac:dyDescent="0.45">
      <c r="A850" s="178" t="s">
        <v>8</v>
      </c>
      <c r="B850" s="178" t="s">
        <v>391</v>
      </c>
      <c r="C850" s="178">
        <v>2035</v>
      </c>
      <c r="D850" s="178" t="s">
        <v>336</v>
      </c>
      <c r="E850" s="178" t="s">
        <v>337</v>
      </c>
      <c r="F850" s="178" t="s">
        <v>401</v>
      </c>
      <c r="G850" s="178">
        <v>94</v>
      </c>
      <c r="H850" s="178">
        <v>3.7354998290538802E-2</v>
      </c>
      <c r="I850" s="178">
        <v>4.1837598085403459E-2</v>
      </c>
      <c r="J850" s="178" t="s">
        <v>590</v>
      </c>
    </row>
    <row r="851" spans="1:10" x14ac:dyDescent="0.45">
      <c r="A851" s="178" t="s">
        <v>8</v>
      </c>
      <c r="B851" s="178" t="s">
        <v>391</v>
      </c>
      <c r="C851" s="178">
        <v>2035</v>
      </c>
      <c r="D851" s="178" t="s">
        <v>336</v>
      </c>
      <c r="E851" s="178" t="s">
        <v>337</v>
      </c>
      <c r="F851" s="178" t="s">
        <v>400</v>
      </c>
      <c r="G851" s="178">
        <v>101</v>
      </c>
      <c r="H851" s="178">
        <v>0.23435300588607699</v>
      </c>
      <c r="I851" s="178">
        <v>0.26247536659240628</v>
      </c>
      <c r="J851" s="178" t="s">
        <v>590</v>
      </c>
    </row>
    <row r="852" spans="1:10" x14ac:dyDescent="0.45">
      <c r="A852" s="178" t="s">
        <v>8</v>
      </c>
      <c r="B852" s="178" t="s">
        <v>391</v>
      </c>
      <c r="C852" s="178">
        <v>2035</v>
      </c>
      <c r="D852" s="178" t="s">
        <v>336</v>
      </c>
      <c r="E852" s="178" t="s">
        <v>337</v>
      </c>
      <c r="F852" s="178" t="s">
        <v>406</v>
      </c>
      <c r="G852" s="178">
        <v>107</v>
      </c>
      <c r="H852" s="178">
        <v>3.6743998527526897E-2</v>
      </c>
      <c r="I852" s="178">
        <v>4.115327835083013E-2</v>
      </c>
      <c r="J852" s="178" t="s">
        <v>590</v>
      </c>
    </row>
    <row r="853" spans="1:10" x14ac:dyDescent="0.45">
      <c r="A853" s="178" t="s">
        <v>8</v>
      </c>
      <c r="B853" s="178" t="s">
        <v>391</v>
      </c>
      <c r="C853" s="178">
        <v>2035</v>
      </c>
      <c r="D853" s="178" t="s">
        <v>336</v>
      </c>
      <c r="E853" s="178" t="s">
        <v>337</v>
      </c>
      <c r="F853" s="178" t="s">
        <v>407</v>
      </c>
      <c r="G853" s="178">
        <v>108</v>
      </c>
      <c r="H853" s="178">
        <v>0.205769002437591</v>
      </c>
      <c r="I853" s="178">
        <v>0.23046128273010194</v>
      </c>
      <c r="J853" s="178" t="s">
        <v>590</v>
      </c>
    </row>
    <row r="854" spans="1:10" x14ac:dyDescent="0.45">
      <c r="A854" s="178" t="s">
        <v>8</v>
      </c>
      <c r="B854" s="178" t="s">
        <v>391</v>
      </c>
      <c r="C854" s="178">
        <v>2035</v>
      </c>
      <c r="D854" s="178" t="s">
        <v>336</v>
      </c>
      <c r="E854" s="178" t="s">
        <v>337</v>
      </c>
      <c r="F854" s="178" t="s">
        <v>393</v>
      </c>
      <c r="G854" s="178">
        <v>114</v>
      </c>
      <c r="H854" s="178">
        <v>2.03099995851517E-2</v>
      </c>
      <c r="I854" s="178">
        <v>2.2747199535369907E-2</v>
      </c>
      <c r="J854" s="178" t="s">
        <v>590</v>
      </c>
    </row>
    <row r="855" spans="1:10" x14ac:dyDescent="0.45">
      <c r="A855" s="178" t="s">
        <v>8</v>
      </c>
      <c r="B855" s="178" t="s">
        <v>391</v>
      </c>
      <c r="C855" s="178">
        <v>2035</v>
      </c>
      <c r="D855" s="178" t="s">
        <v>336</v>
      </c>
      <c r="E855" s="178" t="s">
        <v>337</v>
      </c>
      <c r="F855" s="178" t="s">
        <v>404</v>
      </c>
      <c r="G855" s="178">
        <v>121</v>
      </c>
      <c r="H855" s="178">
        <v>4.2748000472784001E-2</v>
      </c>
      <c r="I855" s="178">
        <v>4.7877760529518087E-2</v>
      </c>
      <c r="J855" s="178" t="s">
        <v>590</v>
      </c>
    </row>
    <row r="856" spans="1:10" x14ac:dyDescent="0.45">
      <c r="A856" s="178" t="s">
        <v>8</v>
      </c>
      <c r="B856" s="178" t="s">
        <v>391</v>
      </c>
      <c r="C856" s="178">
        <v>2035</v>
      </c>
      <c r="D856" s="178" t="s">
        <v>336</v>
      </c>
      <c r="E856" s="178" t="s">
        <v>337</v>
      </c>
      <c r="F856" s="178" t="s">
        <v>399</v>
      </c>
      <c r="G856" s="178">
        <v>142</v>
      </c>
      <c r="H856" s="178">
        <v>6.5682001411914798E-2</v>
      </c>
      <c r="I856" s="178">
        <v>7.3563841581344575E-2</v>
      </c>
      <c r="J856" s="178" t="s">
        <v>590</v>
      </c>
    </row>
    <row r="857" spans="1:10" x14ac:dyDescent="0.45">
      <c r="A857" s="178" t="s">
        <v>8</v>
      </c>
      <c r="B857" s="178" t="s">
        <v>391</v>
      </c>
      <c r="C857" s="178">
        <v>2035</v>
      </c>
      <c r="D857" s="178" t="s">
        <v>336</v>
      </c>
      <c r="E857" s="178" t="s">
        <v>337</v>
      </c>
      <c r="F857" s="178" t="s">
        <v>408</v>
      </c>
      <c r="G857" s="178">
        <v>170</v>
      </c>
      <c r="H857" s="178">
        <v>3.3553998917341198E-2</v>
      </c>
      <c r="I857" s="178">
        <v>3.7580478787422142E-2</v>
      </c>
      <c r="J857" s="178" t="s">
        <v>590</v>
      </c>
    </row>
    <row r="858" spans="1:10" x14ac:dyDescent="0.45">
      <c r="A858" s="178" t="s">
        <v>8</v>
      </c>
      <c r="B858" s="178" t="s">
        <v>391</v>
      </c>
      <c r="C858" s="178">
        <v>2035</v>
      </c>
      <c r="D858" s="178" t="s">
        <v>336</v>
      </c>
      <c r="E858" s="178" t="s">
        <v>337</v>
      </c>
      <c r="F858" s="178" t="s">
        <v>403</v>
      </c>
      <c r="G858" s="178">
        <v>178</v>
      </c>
      <c r="H858" s="178">
        <v>1.65560003370047E-2</v>
      </c>
      <c r="I858" s="178">
        <v>1.8542720377445265E-2</v>
      </c>
      <c r="J858" s="178" t="s">
        <v>590</v>
      </c>
    </row>
    <row r="859" spans="1:10" x14ac:dyDescent="0.45">
      <c r="A859" s="178" t="s">
        <v>8</v>
      </c>
      <c r="B859" s="178" t="s">
        <v>391</v>
      </c>
      <c r="C859" s="178">
        <v>2035</v>
      </c>
      <c r="D859" s="178" t="s">
        <v>336</v>
      </c>
      <c r="E859" s="178" t="s">
        <v>337</v>
      </c>
      <c r="F859" s="178" t="s">
        <v>400</v>
      </c>
      <c r="G859" s="178">
        <v>196</v>
      </c>
      <c r="H859" s="178">
        <v>5.08040003478527E-2</v>
      </c>
      <c r="I859" s="178">
        <v>5.6900480389595026E-2</v>
      </c>
      <c r="J859" s="178" t="s">
        <v>590</v>
      </c>
    </row>
    <row r="860" spans="1:10" x14ac:dyDescent="0.45">
      <c r="A860" s="178" t="s">
        <v>8</v>
      </c>
      <c r="B860" s="178" t="s">
        <v>391</v>
      </c>
      <c r="C860" s="178">
        <v>2035</v>
      </c>
      <c r="D860" s="178" t="s">
        <v>336</v>
      </c>
      <c r="E860" s="178" t="s">
        <v>337</v>
      </c>
      <c r="F860" s="178" t="s">
        <v>409</v>
      </c>
      <c r="G860" s="178">
        <v>204</v>
      </c>
      <c r="H860" s="178">
        <v>7.97979980707169E-2</v>
      </c>
      <c r="I860" s="178">
        <v>8.9373757839202941E-2</v>
      </c>
      <c r="J860" s="178" t="s">
        <v>590</v>
      </c>
    </row>
    <row r="861" spans="1:10" x14ac:dyDescent="0.45">
      <c r="A861" s="178" t="s">
        <v>8</v>
      </c>
      <c r="B861" s="178" t="s">
        <v>391</v>
      </c>
      <c r="C861" s="178">
        <v>2035</v>
      </c>
      <c r="D861" s="178" t="s">
        <v>336</v>
      </c>
      <c r="E861" s="178" t="s">
        <v>337</v>
      </c>
      <c r="F861" s="178" t="s">
        <v>407</v>
      </c>
      <c r="G861" s="178">
        <v>205</v>
      </c>
      <c r="H861" s="178">
        <v>4.6197000890970202E-2</v>
      </c>
      <c r="I861" s="178">
        <v>5.1740640997886632E-2</v>
      </c>
      <c r="J861" s="178" t="s">
        <v>590</v>
      </c>
    </row>
    <row r="862" spans="1:10" x14ac:dyDescent="0.45">
      <c r="A862" s="178" t="s">
        <v>8</v>
      </c>
      <c r="B862" s="178" t="s">
        <v>391</v>
      </c>
      <c r="C862" s="178">
        <v>2035</v>
      </c>
      <c r="D862" s="178" t="s">
        <v>336</v>
      </c>
      <c r="E862" s="178" t="s">
        <v>337</v>
      </c>
      <c r="F862" s="178" t="s">
        <v>411</v>
      </c>
      <c r="G862" s="178">
        <v>279</v>
      </c>
      <c r="H862" s="178">
        <v>1.8019000068306899E-2</v>
      </c>
      <c r="I862" s="178">
        <v>2.018128007650373E-2</v>
      </c>
      <c r="J862" s="178" t="s">
        <v>590</v>
      </c>
    </row>
    <row r="863" spans="1:10" x14ac:dyDescent="0.45">
      <c r="A863" s="178" t="s">
        <v>8</v>
      </c>
      <c r="B863" s="178" t="s">
        <v>391</v>
      </c>
      <c r="C863" s="178">
        <v>2035</v>
      </c>
      <c r="D863" s="178" t="s">
        <v>336</v>
      </c>
      <c r="E863" s="178" t="s">
        <v>337</v>
      </c>
      <c r="F863" s="178" t="s">
        <v>409</v>
      </c>
      <c r="G863" s="178">
        <v>354</v>
      </c>
      <c r="H863" s="178">
        <v>2.1576000377535799E-2</v>
      </c>
      <c r="I863" s="178">
        <v>2.4165120422840098E-2</v>
      </c>
      <c r="J863" s="178" t="s">
        <v>590</v>
      </c>
    </row>
    <row r="864" spans="1:10" x14ac:dyDescent="0.45">
      <c r="A864" s="178" t="s">
        <v>8</v>
      </c>
      <c r="B864" s="178" t="s">
        <v>391</v>
      </c>
      <c r="C864" s="178">
        <v>2035</v>
      </c>
      <c r="D864" s="178" t="s">
        <v>336</v>
      </c>
      <c r="E864" s="178" t="s">
        <v>337</v>
      </c>
      <c r="F864" s="178" t="s">
        <v>394</v>
      </c>
      <c r="G864" s="178">
        <v>360</v>
      </c>
      <c r="H864" s="178">
        <v>9.8470002412796003E-3</v>
      </c>
      <c r="I864" s="178">
        <v>1.1028640270233153E-2</v>
      </c>
      <c r="J864" s="178" t="s">
        <v>590</v>
      </c>
    </row>
    <row r="865" spans="1:10" x14ac:dyDescent="0.45">
      <c r="A865" s="178" t="s">
        <v>8</v>
      </c>
      <c r="B865" s="178" t="s">
        <v>391</v>
      </c>
      <c r="C865" s="178">
        <v>2035</v>
      </c>
      <c r="D865" s="178" t="s">
        <v>336</v>
      </c>
      <c r="E865" s="178" t="s">
        <v>337</v>
      </c>
      <c r="F865" s="178" t="s">
        <v>405</v>
      </c>
      <c r="G865" s="178">
        <v>550</v>
      </c>
      <c r="H865" s="178">
        <v>8.0730002373457007E-3</v>
      </c>
      <c r="I865" s="178">
        <v>9.041760265827186E-3</v>
      </c>
      <c r="J865" s="178" t="s">
        <v>590</v>
      </c>
    </row>
    <row r="866" spans="1:10" x14ac:dyDescent="0.45">
      <c r="A866" s="178" t="s">
        <v>8</v>
      </c>
      <c r="B866" s="178" t="s">
        <v>391</v>
      </c>
      <c r="C866" s="178">
        <v>2035</v>
      </c>
      <c r="D866" s="178" t="s">
        <v>336</v>
      </c>
      <c r="E866" s="178" t="s">
        <v>337</v>
      </c>
      <c r="F866" s="178" t="s">
        <v>405</v>
      </c>
      <c r="G866" s="178">
        <v>100000</v>
      </c>
      <c r="H866" s="1">
        <v>9.9999999999999998E-13</v>
      </c>
      <c r="I866" s="178">
        <v>1.1200000000000001E-12</v>
      </c>
      <c r="J866" s="178" t="s">
        <v>590</v>
      </c>
    </row>
    <row r="867" spans="1:10" x14ac:dyDescent="0.45">
      <c r="A867" s="178" t="s">
        <v>8</v>
      </c>
      <c r="B867" s="178" t="s">
        <v>391</v>
      </c>
      <c r="C867" s="178">
        <v>2040</v>
      </c>
      <c r="D867" s="178" t="s">
        <v>336</v>
      </c>
      <c r="E867" s="178" t="s">
        <v>337</v>
      </c>
      <c r="F867" s="178" t="s">
        <v>393</v>
      </c>
      <c r="G867" s="178">
        <v>-100000</v>
      </c>
      <c r="H867" s="178">
        <v>0</v>
      </c>
      <c r="I867" s="178">
        <v>0</v>
      </c>
      <c r="J867" s="178" t="s">
        <v>590</v>
      </c>
    </row>
    <row r="868" spans="1:10" x14ac:dyDescent="0.45">
      <c r="A868" s="178" t="s">
        <v>8</v>
      </c>
      <c r="B868" s="178" t="s">
        <v>391</v>
      </c>
      <c r="C868" s="178">
        <v>2040</v>
      </c>
      <c r="D868" s="178" t="s">
        <v>336</v>
      </c>
      <c r="E868" s="178" t="s">
        <v>337</v>
      </c>
      <c r="F868" s="178" t="s">
        <v>393</v>
      </c>
      <c r="G868" s="178">
        <v>-51</v>
      </c>
      <c r="H868" s="178">
        <v>0</v>
      </c>
      <c r="I868" s="178">
        <v>0</v>
      </c>
      <c r="J868" s="178" t="s">
        <v>590</v>
      </c>
    </row>
    <row r="869" spans="1:10" x14ac:dyDescent="0.45">
      <c r="A869" s="178" t="s">
        <v>8</v>
      </c>
      <c r="B869" s="178" t="s">
        <v>391</v>
      </c>
      <c r="C869" s="178">
        <v>2040</v>
      </c>
      <c r="D869" s="178" t="s">
        <v>336</v>
      </c>
      <c r="E869" s="178" t="s">
        <v>337</v>
      </c>
      <c r="F869" s="178" t="s">
        <v>393</v>
      </c>
      <c r="G869" s="178">
        <v>-51</v>
      </c>
      <c r="H869" s="178">
        <v>4.0228001773357398E-2</v>
      </c>
      <c r="I869" s="178">
        <v>4.5055361986160287E-2</v>
      </c>
      <c r="J869" s="178" t="s">
        <v>590</v>
      </c>
    </row>
    <row r="870" spans="1:10" x14ac:dyDescent="0.45">
      <c r="A870" s="178" t="s">
        <v>8</v>
      </c>
      <c r="B870" s="178" t="s">
        <v>391</v>
      </c>
      <c r="C870" s="178">
        <v>2040</v>
      </c>
      <c r="D870" s="178" t="s">
        <v>336</v>
      </c>
      <c r="E870" s="178" t="s">
        <v>337</v>
      </c>
      <c r="F870" s="178" t="s">
        <v>414</v>
      </c>
      <c r="G870" s="178">
        <v>-16</v>
      </c>
      <c r="H870" s="178">
        <v>0.36994698643684298</v>
      </c>
      <c r="I870" s="178">
        <v>0.4143406248092642</v>
      </c>
      <c r="J870" s="178" t="s">
        <v>590</v>
      </c>
    </row>
    <row r="871" spans="1:10" x14ac:dyDescent="0.45">
      <c r="A871" s="178" t="s">
        <v>8</v>
      </c>
      <c r="B871" s="178" t="s">
        <v>391</v>
      </c>
      <c r="C871" s="178">
        <v>2040</v>
      </c>
      <c r="D871" s="178" t="s">
        <v>336</v>
      </c>
      <c r="E871" s="178" t="s">
        <v>337</v>
      </c>
      <c r="F871" s="178" t="s">
        <v>415</v>
      </c>
      <c r="G871" s="178">
        <v>-15</v>
      </c>
      <c r="H871" s="178">
        <v>0.49580499529838501</v>
      </c>
      <c r="I871" s="178">
        <v>0.55530159473419127</v>
      </c>
      <c r="J871" s="178" t="s">
        <v>590</v>
      </c>
    </row>
    <row r="872" spans="1:10" x14ac:dyDescent="0.45">
      <c r="A872" s="178" t="s">
        <v>8</v>
      </c>
      <c r="B872" s="178" t="s">
        <v>391</v>
      </c>
      <c r="C872" s="178">
        <v>2040</v>
      </c>
      <c r="D872" s="178" t="s">
        <v>336</v>
      </c>
      <c r="E872" s="178" t="s">
        <v>337</v>
      </c>
      <c r="F872" s="178" t="s">
        <v>392</v>
      </c>
      <c r="G872" s="178">
        <v>7</v>
      </c>
      <c r="H872" s="178">
        <v>0.116056002676487</v>
      </c>
      <c r="I872" s="178">
        <v>0.12998272299766545</v>
      </c>
      <c r="J872" s="178" t="s">
        <v>590</v>
      </c>
    </row>
    <row r="873" spans="1:10" x14ac:dyDescent="0.45">
      <c r="A873" s="178" t="s">
        <v>8</v>
      </c>
      <c r="B873" s="178" t="s">
        <v>391</v>
      </c>
      <c r="C873" s="178">
        <v>2040</v>
      </c>
      <c r="D873" s="178" t="s">
        <v>336</v>
      </c>
      <c r="E873" s="178" t="s">
        <v>337</v>
      </c>
      <c r="F873" s="178" t="s">
        <v>397</v>
      </c>
      <c r="G873" s="178">
        <v>11</v>
      </c>
      <c r="H873" s="178">
        <v>0.18350400030612901</v>
      </c>
      <c r="I873" s="178">
        <v>0.20552448034286452</v>
      </c>
      <c r="J873" s="178" t="s">
        <v>590</v>
      </c>
    </row>
    <row r="874" spans="1:10" x14ac:dyDescent="0.45">
      <c r="A874" s="178" t="s">
        <v>8</v>
      </c>
      <c r="B874" s="178" t="s">
        <v>391</v>
      </c>
      <c r="C874" s="178">
        <v>2040</v>
      </c>
      <c r="D874" s="178" t="s">
        <v>336</v>
      </c>
      <c r="E874" s="178" t="s">
        <v>337</v>
      </c>
      <c r="F874" s="178" t="s">
        <v>395</v>
      </c>
      <c r="G874" s="178">
        <v>12</v>
      </c>
      <c r="H874" s="178">
        <v>0.117123998701572</v>
      </c>
      <c r="I874" s="178">
        <v>0.13117887854576066</v>
      </c>
      <c r="J874" s="178" t="s">
        <v>590</v>
      </c>
    </row>
    <row r="875" spans="1:10" x14ac:dyDescent="0.45">
      <c r="A875" s="178" t="s">
        <v>8</v>
      </c>
      <c r="B875" s="178" t="s">
        <v>391</v>
      </c>
      <c r="C875" s="178">
        <v>2040</v>
      </c>
      <c r="D875" s="178" t="s">
        <v>336</v>
      </c>
      <c r="E875" s="178" t="s">
        <v>337</v>
      </c>
      <c r="F875" s="178" t="s">
        <v>398</v>
      </c>
      <c r="G875" s="178">
        <v>12</v>
      </c>
      <c r="H875" s="178">
        <v>1.07180001214147E-2</v>
      </c>
      <c r="I875" s="178">
        <v>1.2004160135984465E-2</v>
      </c>
      <c r="J875" s="178" t="s">
        <v>590</v>
      </c>
    </row>
    <row r="876" spans="1:10" x14ac:dyDescent="0.45">
      <c r="A876" s="178" t="s">
        <v>8</v>
      </c>
      <c r="B876" s="178" t="s">
        <v>391</v>
      </c>
      <c r="C876" s="178">
        <v>2040</v>
      </c>
      <c r="D876" s="178" t="s">
        <v>336</v>
      </c>
      <c r="E876" s="178" t="s">
        <v>337</v>
      </c>
      <c r="F876" s="178" t="s">
        <v>401</v>
      </c>
      <c r="G876" s="178">
        <v>14</v>
      </c>
      <c r="H876" s="178">
        <v>0.119075000286102</v>
      </c>
      <c r="I876" s="178">
        <v>0.13336400032043425</v>
      </c>
      <c r="J876" s="178" t="s">
        <v>590</v>
      </c>
    </row>
    <row r="877" spans="1:10" x14ac:dyDescent="0.45">
      <c r="A877" s="178" t="s">
        <v>8</v>
      </c>
      <c r="B877" s="178" t="s">
        <v>391</v>
      </c>
      <c r="C877" s="178">
        <v>2040</v>
      </c>
      <c r="D877" s="178" t="s">
        <v>336</v>
      </c>
      <c r="E877" s="178" t="s">
        <v>337</v>
      </c>
      <c r="F877" s="178" t="s">
        <v>396</v>
      </c>
      <c r="G877" s="178">
        <v>15</v>
      </c>
      <c r="H877" s="178">
        <v>0.129289001226425</v>
      </c>
      <c r="I877" s="178">
        <v>0.144803681373596</v>
      </c>
      <c r="J877" s="178" t="s">
        <v>590</v>
      </c>
    </row>
    <row r="878" spans="1:10" x14ac:dyDescent="0.45">
      <c r="A878" s="178" t="s">
        <v>8</v>
      </c>
      <c r="B878" s="178" t="s">
        <v>391</v>
      </c>
      <c r="C878" s="178">
        <v>2040</v>
      </c>
      <c r="D878" s="178" t="s">
        <v>336</v>
      </c>
      <c r="E878" s="178" t="s">
        <v>337</v>
      </c>
      <c r="F878" s="178" t="s">
        <v>415</v>
      </c>
      <c r="G878" s="178">
        <v>19</v>
      </c>
      <c r="H878" s="178">
        <v>0.116720996797084</v>
      </c>
      <c r="I878" s="178">
        <v>0.13072751641273408</v>
      </c>
      <c r="J878" s="178" t="s">
        <v>590</v>
      </c>
    </row>
    <row r="879" spans="1:10" x14ac:dyDescent="0.45">
      <c r="A879" s="178" t="s">
        <v>8</v>
      </c>
      <c r="B879" s="178" t="s">
        <v>391</v>
      </c>
      <c r="C879" s="178">
        <v>2040</v>
      </c>
      <c r="D879" s="178" t="s">
        <v>336</v>
      </c>
      <c r="E879" s="178" t="s">
        <v>337</v>
      </c>
      <c r="F879" s="178" t="s">
        <v>406</v>
      </c>
      <c r="G879" s="178">
        <v>25</v>
      </c>
      <c r="H879" s="178">
        <v>0.12178300321102099</v>
      </c>
      <c r="I879" s="178">
        <v>0.13639696359634351</v>
      </c>
      <c r="J879" s="178" t="s">
        <v>590</v>
      </c>
    </row>
    <row r="880" spans="1:10" x14ac:dyDescent="0.45">
      <c r="A880" s="178" t="s">
        <v>8</v>
      </c>
      <c r="B880" s="178" t="s">
        <v>391</v>
      </c>
      <c r="C880" s="178">
        <v>2040</v>
      </c>
      <c r="D880" s="178" t="s">
        <v>336</v>
      </c>
      <c r="E880" s="178" t="s">
        <v>337</v>
      </c>
      <c r="F880" s="178" t="s">
        <v>414</v>
      </c>
      <c r="G880" s="178">
        <v>29</v>
      </c>
      <c r="H880" s="178">
        <v>9.0094000101089505E-2</v>
      </c>
      <c r="I880" s="178">
        <v>0.10090528011322025</v>
      </c>
      <c r="J880" s="178" t="s">
        <v>590</v>
      </c>
    </row>
    <row r="881" spans="1:10" x14ac:dyDescent="0.45">
      <c r="A881" s="178" t="s">
        <v>8</v>
      </c>
      <c r="B881" s="178" t="s">
        <v>391</v>
      </c>
      <c r="C881" s="178">
        <v>2040</v>
      </c>
      <c r="D881" s="178" t="s">
        <v>336</v>
      </c>
      <c r="E881" s="178" t="s">
        <v>337</v>
      </c>
      <c r="F881" s="178" t="s">
        <v>411</v>
      </c>
      <c r="G881" s="178">
        <v>37</v>
      </c>
      <c r="H881" s="178">
        <v>5.1848001778125798E-2</v>
      </c>
      <c r="I881" s="178">
        <v>5.80697619915009E-2</v>
      </c>
      <c r="J881" s="178" t="s">
        <v>590</v>
      </c>
    </row>
    <row r="882" spans="1:10" x14ac:dyDescent="0.45">
      <c r="A882" s="178" t="s">
        <v>8</v>
      </c>
      <c r="B882" s="178" t="s">
        <v>391</v>
      </c>
      <c r="C882" s="178">
        <v>2040</v>
      </c>
      <c r="D882" s="178" t="s">
        <v>336</v>
      </c>
      <c r="E882" s="178" t="s">
        <v>337</v>
      </c>
      <c r="F882" s="178" t="s">
        <v>404</v>
      </c>
      <c r="G882" s="178">
        <v>50</v>
      </c>
      <c r="H882" s="178">
        <v>0.15301899611949901</v>
      </c>
      <c r="I882" s="178">
        <v>0.1713812756538389</v>
      </c>
      <c r="J882" s="178" t="s">
        <v>590</v>
      </c>
    </row>
    <row r="883" spans="1:10" x14ac:dyDescent="0.45">
      <c r="A883" s="178" t="s">
        <v>8</v>
      </c>
      <c r="B883" s="178" t="s">
        <v>391</v>
      </c>
      <c r="C883" s="178">
        <v>2040</v>
      </c>
      <c r="D883" s="178" t="s">
        <v>336</v>
      </c>
      <c r="E883" s="178" t="s">
        <v>337</v>
      </c>
      <c r="F883" s="178" t="s">
        <v>402</v>
      </c>
      <c r="G883" s="178">
        <v>64</v>
      </c>
      <c r="H883" s="178">
        <v>1.14449998363853E-2</v>
      </c>
      <c r="I883" s="178">
        <v>1.2818399816751537E-2</v>
      </c>
      <c r="J883" s="178" t="s">
        <v>590</v>
      </c>
    </row>
    <row r="884" spans="1:10" x14ac:dyDescent="0.45">
      <c r="A884" s="178" t="s">
        <v>8</v>
      </c>
      <c r="B884" s="178" t="s">
        <v>391</v>
      </c>
      <c r="C884" s="178">
        <v>2040</v>
      </c>
      <c r="D884" s="178" t="s">
        <v>336</v>
      </c>
      <c r="E884" s="178" t="s">
        <v>337</v>
      </c>
      <c r="F884" s="178" t="s">
        <v>397</v>
      </c>
      <c r="G884" s="178">
        <v>68</v>
      </c>
      <c r="H884" s="178">
        <v>5.1798999309539802E-2</v>
      </c>
      <c r="I884" s="178">
        <v>5.8014879226684586E-2</v>
      </c>
      <c r="J884" s="178" t="s">
        <v>590</v>
      </c>
    </row>
    <row r="885" spans="1:10" x14ac:dyDescent="0.45">
      <c r="A885" s="178" t="s">
        <v>8</v>
      </c>
      <c r="B885" s="178" t="s">
        <v>391</v>
      </c>
      <c r="C885" s="178">
        <v>2040</v>
      </c>
      <c r="D885" s="178" t="s">
        <v>336</v>
      </c>
      <c r="E885" s="178" t="s">
        <v>337</v>
      </c>
      <c r="F885" s="178" t="s">
        <v>408</v>
      </c>
      <c r="G885" s="178">
        <v>75</v>
      </c>
      <c r="H885" s="178">
        <v>0.12322500348091101</v>
      </c>
      <c r="I885" s="178">
        <v>0.13801200389862034</v>
      </c>
      <c r="J885" s="178" t="s">
        <v>590</v>
      </c>
    </row>
    <row r="886" spans="1:10" x14ac:dyDescent="0.45">
      <c r="A886" s="178" t="s">
        <v>8</v>
      </c>
      <c r="B886" s="178" t="s">
        <v>391</v>
      </c>
      <c r="C886" s="178">
        <v>2040</v>
      </c>
      <c r="D886" s="178" t="s">
        <v>336</v>
      </c>
      <c r="E886" s="178" t="s">
        <v>337</v>
      </c>
      <c r="F886" s="178" t="s">
        <v>399</v>
      </c>
      <c r="G886" s="178">
        <v>76</v>
      </c>
      <c r="H886" s="178">
        <v>0.28610399365425099</v>
      </c>
      <c r="I886" s="178">
        <v>0.32043647289276112</v>
      </c>
      <c r="J886" s="178" t="s">
        <v>590</v>
      </c>
    </row>
    <row r="887" spans="1:10" x14ac:dyDescent="0.45">
      <c r="A887" s="178" t="s">
        <v>8</v>
      </c>
      <c r="B887" s="178" t="s">
        <v>391</v>
      </c>
      <c r="C887" s="178">
        <v>2040</v>
      </c>
      <c r="D887" s="178" t="s">
        <v>336</v>
      </c>
      <c r="E887" s="178" t="s">
        <v>337</v>
      </c>
      <c r="F887" s="178" t="s">
        <v>403</v>
      </c>
      <c r="G887" s="178">
        <v>82</v>
      </c>
      <c r="H887" s="178">
        <v>2.0749999210238498E-2</v>
      </c>
      <c r="I887" s="178">
        <v>2.3239999115467119E-2</v>
      </c>
      <c r="J887" s="178" t="s">
        <v>590</v>
      </c>
    </row>
    <row r="888" spans="1:10" x14ac:dyDescent="0.45">
      <c r="A888" s="178" t="s">
        <v>8</v>
      </c>
      <c r="B888" s="178" t="s">
        <v>391</v>
      </c>
      <c r="C888" s="178">
        <v>2040</v>
      </c>
      <c r="D888" s="178" t="s">
        <v>336</v>
      </c>
      <c r="E888" s="178" t="s">
        <v>337</v>
      </c>
      <c r="F888" s="178" t="s">
        <v>392</v>
      </c>
      <c r="G888" s="178">
        <v>88</v>
      </c>
      <c r="H888" s="178">
        <v>3.6708999425172799E-2</v>
      </c>
      <c r="I888" s="178">
        <v>4.1114079356193538E-2</v>
      </c>
      <c r="J888" s="178" t="s">
        <v>590</v>
      </c>
    </row>
    <row r="889" spans="1:10" x14ac:dyDescent="0.45">
      <c r="A889" s="178" t="s">
        <v>8</v>
      </c>
      <c r="B889" s="178" t="s">
        <v>391</v>
      </c>
      <c r="C889" s="178">
        <v>2040</v>
      </c>
      <c r="D889" s="178" t="s">
        <v>336</v>
      </c>
      <c r="E889" s="178" t="s">
        <v>337</v>
      </c>
      <c r="F889" s="178" t="s">
        <v>396</v>
      </c>
      <c r="G889" s="178">
        <v>90</v>
      </c>
      <c r="H889" s="178">
        <v>3.9220001548528699E-2</v>
      </c>
      <c r="I889" s="178">
        <v>4.3926401734352145E-2</v>
      </c>
      <c r="J889" s="178" t="s">
        <v>590</v>
      </c>
    </row>
    <row r="890" spans="1:10" x14ac:dyDescent="0.45">
      <c r="A890" s="178" t="s">
        <v>8</v>
      </c>
      <c r="B890" s="178" t="s">
        <v>391</v>
      </c>
      <c r="C890" s="178">
        <v>2040</v>
      </c>
      <c r="D890" s="178" t="s">
        <v>336</v>
      </c>
      <c r="E890" s="178" t="s">
        <v>337</v>
      </c>
      <c r="F890" s="178" t="s">
        <v>395</v>
      </c>
      <c r="G890" s="178">
        <v>93</v>
      </c>
      <c r="H890" s="178">
        <v>3.6642000079155003E-2</v>
      </c>
      <c r="I890" s="178">
        <v>4.1039040088653604E-2</v>
      </c>
      <c r="J890" s="178" t="s">
        <v>590</v>
      </c>
    </row>
    <row r="891" spans="1:10" x14ac:dyDescent="0.45">
      <c r="A891" s="178" t="s">
        <v>8</v>
      </c>
      <c r="B891" s="178" t="s">
        <v>391</v>
      </c>
      <c r="C891" s="178">
        <v>2040</v>
      </c>
      <c r="D891" s="178" t="s">
        <v>336</v>
      </c>
      <c r="E891" s="178" t="s">
        <v>337</v>
      </c>
      <c r="F891" s="178" t="s">
        <v>401</v>
      </c>
      <c r="G891" s="178">
        <v>96</v>
      </c>
      <c r="H891" s="178">
        <v>3.6485001444816603E-2</v>
      </c>
      <c r="I891" s="178">
        <v>4.0863201618194601E-2</v>
      </c>
      <c r="J891" s="178" t="s">
        <v>590</v>
      </c>
    </row>
    <row r="892" spans="1:10" x14ac:dyDescent="0.45">
      <c r="A892" s="178" t="s">
        <v>8</v>
      </c>
      <c r="B892" s="178" t="s">
        <v>391</v>
      </c>
      <c r="C892" s="178">
        <v>2040</v>
      </c>
      <c r="D892" s="178" t="s">
        <v>336</v>
      </c>
      <c r="E892" s="178" t="s">
        <v>337</v>
      </c>
      <c r="F892" s="178" t="s">
        <v>400</v>
      </c>
      <c r="G892" s="178">
        <v>103</v>
      </c>
      <c r="H892" s="178">
        <v>0.228894993662834</v>
      </c>
      <c r="I892" s="178">
        <v>0.25636239290237411</v>
      </c>
      <c r="J892" s="178" t="s">
        <v>590</v>
      </c>
    </row>
    <row r="893" spans="1:10" x14ac:dyDescent="0.45">
      <c r="A893" s="178" t="s">
        <v>8</v>
      </c>
      <c r="B893" s="178" t="s">
        <v>391</v>
      </c>
      <c r="C893" s="178">
        <v>2040</v>
      </c>
      <c r="D893" s="178" t="s">
        <v>336</v>
      </c>
      <c r="E893" s="178" t="s">
        <v>337</v>
      </c>
      <c r="F893" s="178" t="s">
        <v>406</v>
      </c>
      <c r="G893" s="178">
        <v>110</v>
      </c>
      <c r="H893" s="178">
        <v>3.5888001322746298E-2</v>
      </c>
      <c r="I893" s="178">
        <v>4.0194561481475856E-2</v>
      </c>
      <c r="J893" s="178" t="s">
        <v>590</v>
      </c>
    </row>
    <row r="894" spans="1:10" x14ac:dyDescent="0.45">
      <c r="A894" s="178" t="s">
        <v>8</v>
      </c>
      <c r="B894" s="178" t="s">
        <v>391</v>
      </c>
      <c r="C894" s="178">
        <v>2040</v>
      </c>
      <c r="D894" s="178" t="s">
        <v>336</v>
      </c>
      <c r="E894" s="178" t="s">
        <v>337</v>
      </c>
      <c r="F894" s="178" t="s">
        <v>407</v>
      </c>
      <c r="G894" s="178">
        <v>110</v>
      </c>
      <c r="H894" s="178">
        <v>0.20097599923610601</v>
      </c>
      <c r="I894" s="178">
        <v>0.22509311914443875</v>
      </c>
      <c r="J894" s="178" t="s">
        <v>590</v>
      </c>
    </row>
    <row r="895" spans="1:10" x14ac:dyDescent="0.45">
      <c r="A895" s="178" t="s">
        <v>8</v>
      </c>
      <c r="B895" s="178" t="s">
        <v>391</v>
      </c>
      <c r="C895" s="178">
        <v>2040</v>
      </c>
      <c r="D895" s="178" t="s">
        <v>336</v>
      </c>
      <c r="E895" s="178" t="s">
        <v>337</v>
      </c>
      <c r="F895" s="178" t="s">
        <v>393</v>
      </c>
      <c r="G895" s="178">
        <v>117</v>
      </c>
      <c r="H895" s="178">
        <v>1.9836999475956001E-2</v>
      </c>
      <c r="I895" s="178">
        <v>2.2217439413070722E-2</v>
      </c>
      <c r="J895" s="178" t="s">
        <v>590</v>
      </c>
    </row>
    <row r="896" spans="1:10" x14ac:dyDescent="0.45">
      <c r="A896" s="178" t="s">
        <v>8</v>
      </c>
      <c r="B896" s="178" t="s">
        <v>391</v>
      </c>
      <c r="C896" s="178">
        <v>2040</v>
      </c>
      <c r="D896" s="178" t="s">
        <v>336</v>
      </c>
      <c r="E896" s="178" t="s">
        <v>337</v>
      </c>
      <c r="F896" s="178" t="s">
        <v>404</v>
      </c>
      <c r="G896" s="178">
        <v>124</v>
      </c>
      <c r="H896" s="178">
        <v>4.1751999408006703E-2</v>
      </c>
      <c r="I896" s="178">
        <v>4.6762239336967514E-2</v>
      </c>
      <c r="J896" s="178" t="s">
        <v>590</v>
      </c>
    </row>
    <row r="897" spans="1:10" x14ac:dyDescent="0.45">
      <c r="A897" s="178" t="s">
        <v>8</v>
      </c>
      <c r="B897" s="178" t="s">
        <v>391</v>
      </c>
      <c r="C897" s="178">
        <v>2040</v>
      </c>
      <c r="D897" s="178" t="s">
        <v>336</v>
      </c>
      <c r="E897" s="178" t="s">
        <v>337</v>
      </c>
      <c r="F897" s="178" t="s">
        <v>399</v>
      </c>
      <c r="G897" s="178">
        <v>145</v>
      </c>
      <c r="H897" s="178">
        <v>6.4152002334594699E-2</v>
      </c>
      <c r="I897" s="178">
        <v>7.1850242614746068E-2</v>
      </c>
      <c r="J897" s="178" t="s">
        <v>590</v>
      </c>
    </row>
    <row r="898" spans="1:10" x14ac:dyDescent="0.45">
      <c r="A898" s="178" t="s">
        <v>8</v>
      </c>
      <c r="B898" s="178" t="s">
        <v>391</v>
      </c>
      <c r="C898" s="178">
        <v>2040</v>
      </c>
      <c r="D898" s="178" t="s">
        <v>336</v>
      </c>
      <c r="E898" s="178" t="s">
        <v>337</v>
      </c>
      <c r="F898" s="178" t="s">
        <v>408</v>
      </c>
      <c r="G898" s="178">
        <v>174</v>
      </c>
      <c r="H898" s="178">
        <v>3.2772999256849303E-2</v>
      </c>
      <c r="I898" s="178">
        <v>3.6705759167671222E-2</v>
      </c>
      <c r="J898" s="178" t="s">
        <v>590</v>
      </c>
    </row>
    <row r="899" spans="1:10" x14ac:dyDescent="0.45">
      <c r="A899" s="178" t="s">
        <v>8</v>
      </c>
      <c r="B899" s="178" t="s">
        <v>391</v>
      </c>
      <c r="C899" s="178">
        <v>2040</v>
      </c>
      <c r="D899" s="178" t="s">
        <v>336</v>
      </c>
      <c r="E899" s="178" t="s">
        <v>337</v>
      </c>
      <c r="F899" s="178" t="s">
        <v>403</v>
      </c>
      <c r="G899" s="178">
        <v>182</v>
      </c>
      <c r="H899" s="178">
        <v>1.61710008978844E-2</v>
      </c>
      <c r="I899" s="178">
        <v>1.8111521005630529E-2</v>
      </c>
      <c r="J899" s="178" t="s">
        <v>590</v>
      </c>
    </row>
    <row r="900" spans="1:10" x14ac:dyDescent="0.45">
      <c r="A900" s="178" t="s">
        <v>8</v>
      </c>
      <c r="B900" s="178" t="s">
        <v>391</v>
      </c>
      <c r="C900" s="178">
        <v>2040</v>
      </c>
      <c r="D900" s="178" t="s">
        <v>336</v>
      </c>
      <c r="E900" s="178" t="s">
        <v>337</v>
      </c>
      <c r="F900" s="178" t="s">
        <v>400</v>
      </c>
      <c r="G900" s="178">
        <v>200</v>
      </c>
      <c r="H900" s="178">
        <v>4.9621000885963398E-2</v>
      </c>
      <c r="I900" s="178">
        <v>5.5575520992279012E-2</v>
      </c>
      <c r="J900" s="178" t="s">
        <v>590</v>
      </c>
    </row>
    <row r="901" spans="1:10" x14ac:dyDescent="0.45">
      <c r="A901" s="178" t="s">
        <v>8</v>
      </c>
      <c r="B901" s="178" t="s">
        <v>391</v>
      </c>
      <c r="C901" s="178">
        <v>2040</v>
      </c>
      <c r="D901" s="178" t="s">
        <v>336</v>
      </c>
      <c r="E901" s="178" t="s">
        <v>337</v>
      </c>
      <c r="F901" s="178" t="s">
        <v>409</v>
      </c>
      <c r="G901" s="178">
        <v>209</v>
      </c>
      <c r="H901" s="178">
        <v>7.7939003705978394E-2</v>
      </c>
      <c r="I901" s="178">
        <v>8.7291684150695811E-2</v>
      </c>
      <c r="J901" s="178" t="s">
        <v>590</v>
      </c>
    </row>
    <row r="902" spans="1:10" x14ac:dyDescent="0.45">
      <c r="A902" s="178" t="s">
        <v>8</v>
      </c>
      <c r="B902" s="178" t="s">
        <v>391</v>
      </c>
      <c r="C902" s="178">
        <v>2040</v>
      </c>
      <c r="D902" s="178" t="s">
        <v>336</v>
      </c>
      <c r="E902" s="178" t="s">
        <v>337</v>
      </c>
      <c r="F902" s="178" t="s">
        <v>407</v>
      </c>
      <c r="G902" s="178">
        <v>210</v>
      </c>
      <c r="H902" s="178">
        <v>4.51209992170334E-2</v>
      </c>
      <c r="I902" s="178">
        <v>5.053551912307741E-2</v>
      </c>
      <c r="J902" s="178" t="s">
        <v>590</v>
      </c>
    </row>
    <row r="903" spans="1:10" x14ac:dyDescent="0.45">
      <c r="A903" s="178" t="s">
        <v>8</v>
      </c>
      <c r="B903" s="178" t="s">
        <v>391</v>
      </c>
      <c r="C903" s="178">
        <v>2040</v>
      </c>
      <c r="D903" s="178" t="s">
        <v>336</v>
      </c>
      <c r="E903" s="178" t="s">
        <v>337</v>
      </c>
      <c r="F903" s="178" t="s">
        <v>411</v>
      </c>
      <c r="G903" s="178">
        <v>285</v>
      </c>
      <c r="H903" s="178">
        <v>1.75989996641874E-2</v>
      </c>
      <c r="I903" s="178">
        <v>1.9710879623889892E-2</v>
      </c>
      <c r="J903" s="178" t="s">
        <v>590</v>
      </c>
    </row>
    <row r="904" spans="1:10" x14ac:dyDescent="0.45">
      <c r="A904" s="178" t="s">
        <v>8</v>
      </c>
      <c r="B904" s="178" t="s">
        <v>391</v>
      </c>
      <c r="C904" s="178">
        <v>2040</v>
      </c>
      <c r="D904" s="178" t="s">
        <v>336</v>
      </c>
      <c r="E904" s="178" t="s">
        <v>337</v>
      </c>
      <c r="F904" s="178" t="s">
        <v>409</v>
      </c>
      <c r="G904" s="178">
        <v>362</v>
      </c>
      <c r="H904" s="178">
        <v>2.10730005055666E-2</v>
      </c>
      <c r="I904" s="178">
        <v>2.3601760566234593E-2</v>
      </c>
      <c r="J904" s="178" t="s">
        <v>590</v>
      </c>
    </row>
    <row r="905" spans="1:10" x14ac:dyDescent="0.45">
      <c r="A905" s="178" t="s">
        <v>8</v>
      </c>
      <c r="B905" s="178" t="s">
        <v>391</v>
      </c>
      <c r="C905" s="178">
        <v>2040</v>
      </c>
      <c r="D905" s="178" t="s">
        <v>336</v>
      </c>
      <c r="E905" s="178" t="s">
        <v>337</v>
      </c>
      <c r="F905" s="178" t="s">
        <v>394</v>
      </c>
      <c r="G905" s="178">
        <v>368</v>
      </c>
      <c r="H905" s="178">
        <v>9.6169998869299993E-3</v>
      </c>
      <c r="I905" s="178">
        <v>1.07710398733616E-2</v>
      </c>
      <c r="J905" s="178" t="s">
        <v>590</v>
      </c>
    </row>
    <row r="906" spans="1:10" x14ac:dyDescent="0.45">
      <c r="A906" s="178" t="s">
        <v>8</v>
      </c>
      <c r="B906" s="178" t="s">
        <v>391</v>
      </c>
      <c r="C906" s="178">
        <v>2040</v>
      </c>
      <c r="D906" s="178" t="s">
        <v>336</v>
      </c>
      <c r="E906" s="178" t="s">
        <v>337</v>
      </c>
      <c r="F906" s="178" t="s">
        <v>405</v>
      </c>
      <c r="G906" s="178">
        <v>563</v>
      </c>
      <c r="H906" s="178">
        <v>7.8849997371434992E-3</v>
      </c>
      <c r="I906" s="178">
        <v>8.8311997056007199E-3</v>
      </c>
      <c r="J906" s="178" t="s">
        <v>590</v>
      </c>
    </row>
    <row r="907" spans="1:10" x14ac:dyDescent="0.45">
      <c r="A907" s="178" t="s">
        <v>8</v>
      </c>
      <c r="B907" s="178" t="s">
        <v>391</v>
      </c>
      <c r="C907" s="178">
        <v>2040</v>
      </c>
      <c r="D907" s="178" t="s">
        <v>336</v>
      </c>
      <c r="E907" s="178" t="s">
        <v>337</v>
      </c>
      <c r="F907" s="178" t="s">
        <v>405</v>
      </c>
      <c r="G907" s="178">
        <v>100000</v>
      </c>
      <c r="H907" s="1">
        <v>9.9999999999999998E-13</v>
      </c>
      <c r="I907" s="178">
        <v>1.1200000000000001E-12</v>
      </c>
      <c r="J907" s="178" t="s">
        <v>590</v>
      </c>
    </row>
    <row r="908" spans="1:10" x14ac:dyDescent="0.45">
      <c r="A908" s="178" t="s">
        <v>8</v>
      </c>
      <c r="B908" s="178" t="s">
        <v>391</v>
      </c>
      <c r="C908" s="178">
        <v>2045</v>
      </c>
      <c r="D908" s="178" t="s">
        <v>336</v>
      </c>
      <c r="E908" s="178" t="s">
        <v>337</v>
      </c>
      <c r="F908" s="178" t="s">
        <v>393</v>
      </c>
      <c r="G908" s="178">
        <v>-100000</v>
      </c>
      <c r="H908" s="178">
        <v>0</v>
      </c>
      <c r="I908" s="178">
        <v>0</v>
      </c>
      <c r="J908" s="178" t="s">
        <v>590</v>
      </c>
    </row>
    <row r="909" spans="1:10" x14ac:dyDescent="0.45">
      <c r="A909" s="178" t="s">
        <v>8</v>
      </c>
      <c r="B909" s="178" t="s">
        <v>391</v>
      </c>
      <c r="C909" s="178">
        <v>2045</v>
      </c>
      <c r="D909" s="178" t="s">
        <v>336</v>
      </c>
      <c r="E909" s="178" t="s">
        <v>337</v>
      </c>
      <c r="F909" s="178" t="s">
        <v>393</v>
      </c>
      <c r="G909" s="178">
        <v>-52</v>
      </c>
      <c r="H909" s="178">
        <v>3.9158999919891399E-2</v>
      </c>
      <c r="I909" s="178">
        <v>4.3858079910278368E-2</v>
      </c>
      <c r="J909" s="178" t="s">
        <v>590</v>
      </c>
    </row>
    <row r="910" spans="1:10" x14ac:dyDescent="0.45">
      <c r="A910" s="178" t="s">
        <v>8</v>
      </c>
      <c r="B910" s="178" t="s">
        <v>391</v>
      </c>
      <c r="C910" s="178">
        <v>2045</v>
      </c>
      <c r="D910" s="178" t="s">
        <v>336</v>
      </c>
      <c r="E910" s="178" t="s">
        <v>337</v>
      </c>
      <c r="F910" s="178" t="s">
        <v>393</v>
      </c>
      <c r="G910" s="178">
        <v>-52</v>
      </c>
      <c r="H910" s="178">
        <v>0</v>
      </c>
      <c r="I910" s="178">
        <v>0</v>
      </c>
      <c r="J910" s="178" t="s">
        <v>590</v>
      </c>
    </row>
    <row r="911" spans="1:10" x14ac:dyDescent="0.45">
      <c r="A911" s="178" t="s">
        <v>8</v>
      </c>
      <c r="B911" s="178" t="s">
        <v>391</v>
      </c>
      <c r="C911" s="178">
        <v>2045</v>
      </c>
      <c r="D911" s="178" t="s">
        <v>336</v>
      </c>
      <c r="E911" s="178" t="s">
        <v>337</v>
      </c>
      <c r="F911" s="178" t="s">
        <v>414</v>
      </c>
      <c r="G911" s="178">
        <v>-16</v>
      </c>
      <c r="H911" s="178">
        <v>0.360119998455047</v>
      </c>
      <c r="I911" s="178">
        <v>0.40333439826965267</v>
      </c>
      <c r="J911" s="178" t="s">
        <v>590</v>
      </c>
    </row>
    <row r="912" spans="1:10" x14ac:dyDescent="0.45">
      <c r="A912" s="178" t="s">
        <v>8</v>
      </c>
      <c r="B912" s="178" t="s">
        <v>391</v>
      </c>
      <c r="C912" s="178">
        <v>2045</v>
      </c>
      <c r="D912" s="178" t="s">
        <v>336</v>
      </c>
      <c r="E912" s="178" t="s">
        <v>337</v>
      </c>
      <c r="F912" s="178" t="s">
        <v>415</v>
      </c>
      <c r="G912" s="178">
        <v>-16</v>
      </c>
      <c r="H912" s="178">
        <v>0.48263499140739402</v>
      </c>
      <c r="I912" s="178">
        <v>0.54055119037628141</v>
      </c>
      <c r="J912" s="178" t="s">
        <v>590</v>
      </c>
    </row>
    <row r="913" spans="1:10" x14ac:dyDescent="0.45">
      <c r="A913" s="178" t="s">
        <v>8</v>
      </c>
      <c r="B913" s="178" t="s">
        <v>391</v>
      </c>
      <c r="C913" s="178">
        <v>2045</v>
      </c>
      <c r="D913" s="178" t="s">
        <v>336</v>
      </c>
      <c r="E913" s="178" t="s">
        <v>337</v>
      </c>
      <c r="F913" s="178" t="s">
        <v>392</v>
      </c>
      <c r="G913" s="178">
        <v>7</v>
      </c>
      <c r="H913" s="178">
        <v>0.112972997128963</v>
      </c>
      <c r="I913" s="178">
        <v>0.12652975678443856</v>
      </c>
      <c r="J913" s="178" t="s">
        <v>590</v>
      </c>
    </row>
    <row r="914" spans="1:10" x14ac:dyDescent="0.45">
      <c r="A914" s="178" t="s">
        <v>8</v>
      </c>
      <c r="B914" s="178" t="s">
        <v>391</v>
      </c>
      <c r="C914" s="178">
        <v>2045</v>
      </c>
      <c r="D914" s="178" t="s">
        <v>336</v>
      </c>
      <c r="E914" s="178" t="s">
        <v>337</v>
      </c>
      <c r="F914" s="178" t="s">
        <v>397</v>
      </c>
      <c r="G914" s="178">
        <v>11</v>
      </c>
      <c r="H914" s="178">
        <v>0.17862999439239499</v>
      </c>
      <c r="I914" s="178">
        <v>0.2000655937194824</v>
      </c>
      <c r="J914" s="178" t="s">
        <v>590</v>
      </c>
    </row>
    <row r="915" spans="1:10" x14ac:dyDescent="0.45">
      <c r="A915" s="178" t="s">
        <v>8</v>
      </c>
      <c r="B915" s="178" t="s">
        <v>391</v>
      </c>
      <c r="C915" s="178">
        <v>2045</v>
      </c>
      <c r="D915" s="178" t="s">
        <v>336</v>
      </c>
      <c r="E915" s="178" t="s">
        <v>337</v>
      </c>
      <c r="F915" s="178" t="s">
        <v>398</v>
      </c>
      <c r="G915" s="178">
        <v>12</v>
      </c>
      <c r="H915" s="178">
        <v>1.04329995810986E-2</v>
      </c>
      <c r="I915" s="178">
        <v>1.1684959530830433E-2</v>
      </c>
      <c r="J915" s="178" t="s">
        <v>590</v>
      </c>
    </row>
    <row r="916" spans="1:10" x14ac:dyDescent="0.45">
      <c r="A916" s="178" t="s">
        <v>8</v>
      </c>
      <c r="B916" s="178" t="s">
        <v>391</v>
      </c>
      <c r="C916" s="178">
        <v>2045</v>
      </c>
      <c r="D916" s="178" t="s">
        <v>336</v>
      </c>
      <c r="E916" s="178" t="s">
        <v>337</v>
      </c>
      <c r="F916" s="178" t="s">
        <v>395</v>
      </c>
      <c r="G916" s="178">
        <v>12</v>
      </c>
      <c r="H916" s="178">
        <v>0.114013001322746</v>
      </c>
      <c r="I916" s="178">
        <v>0.12769456148147554</v>
      </c>
      <c r="J916" s="178" t="s">
        <v>590</v>
      </c>
    </row>
    <row r="917" spans="1:10" x14ac:dyDescent="0.45">
      <c r="A917" s="178" t="s">
        <v>8</v>
      </c>
      <c r="B917" s="178" t="s">
        <v>391</v>
      </c>
      <c r="C917" s="178">
        <v>2045</v>
      </c>
      <c r="D917" s="178" t="s">
        <v>336</v>
      </c>
      <c r="E917" s="178" t="s">
        <v>337</v>
      </c>
      <c r="F917" s="178" t="s">
        <v>401</v>
      </c>
      <c r="G917" s="178">
        <v>14</v>
      </c>
      <c r="H917" s="178">
        <v>0.115911997854709</v>
      </c>
      <c r="I917" s="178">
        <v>0.1298214375972741</v>
      </c>
      <c r="J917" s="178" t="s">
        <v>590</v>
      </c>
    </row>
    <row r="918" spans="1:10" x14ac:dyDescent="0.45">
      <c r="A918" s="178" t="s">
        <v>8</v>
      </c>
      <c r="B918" s="178" t="s">
        <v>391</v>
      </c>
      <c r="C918" s="178">
        <v>2045</v>
      </c>
      <c r="D918" s="178" t="s">
        <v>336</v>
      </c>
      <c r="E918" s="178" t="s">
        <v>337</v>
      </c>
      <c r="F918" s="178" t="s">
        <v>396</v>
      </c>
      <c r="G918" s="178">
        <v>15</v>
      </c>
      <c r="H918" s="178">
        <v>0.12585499882698001</v>
      </c>
      <c r="I918" s="178">
        <v>0.14095759868621763</v>
      </c>
      <c r="J918" s="178" t="s">
        <v>590</v>
      </c>
    </row>
    <row r="919" spans="1:10" x14ac:dyDescent="0.45">
      <c r="A919" s="178" t="s">
        <v>8</v>
      </c>
      <c r="B919" s="178" t="s">
        <v>391</v>
      </c>
      <c r="C919" s="178">
        <v>2045</v>
      </c>
      <c r="D919" s="178" t="s">
        <v>336</v>
      </c>
      <c r="E919" s="178" t="s">
        <v>337</v>
      </c>
      <c r="F919" s="178" t="s">
        <v>415</v>
      </c>
      <c r="G919" s="178">
        <v>19</v>
      </c>
      <c r="H919" s="178">
        <v>0.113620996475219</v>
      </c>
      <c r="I919" s="178">
        <v>0.1272555160522453</v>
      </c>
      <c r="J919" s="178" t="s">
        <v>590</v>
      </c>
    </row>
    <row r="920" spans="1:10" x14ac:dyDescent="0.45">
      <c r="A920" s="178" t="s">
        <v>8</v>
      </c>
      <c r="B920" s="178" t="s">
        <v>391</v>
      </c>
      <c r="C920" s="178">
        <v>2045</v>
      </c>
      <c r="D920" s="178" t="s">
        <v>336</v>
      </c>
      <c r="E920" s="178" t="s">
        <v>337</v>
      </c>
      <c r="F920" s="178" t="s">
        <v>406</v>
      </c>
      <c r="G920" s="178">
        <v>26</v>
      </c>
      <c r="H920" s="178">
        <v>0.11854799836874</v>
      </c>
      <c r="I920" s="178">
        <v>0.13277375817298881</v>
      </c>
      <c r="J920" s="178" t="s">
        <v>590</v>
      </c>
    </row>
    <row r="921" spans="1:10" x14ac:dyDescent="0.45">
      <c r="A921" s="178" t="s">
        <v>8</v>
      </c>
      <c r="B921" s="178" t="s">
        <v>391</v>
      </c>
      <c r="C921" s="178">
        <v>2045</v>
      </c>
      <c r="D921" s="178" t="s">
        <v>336</v>
      </c>
      <c r="E921" s="178" t="s">
        <v>337</v>
      </c>
      <c r="F921" s="178" t="s">
        <v>414</v>
      </c>
      <c r="G921" s="178">
        <v>30</v>
      </c>
      <c r="H921" s="178">
        <v>8.7701000273227706E-2</v>
      </c>
      <c r="I921" s="178">
        <v>9.8225120306015046E-2</v>
      </c>
      <c r="J921" s="178" t="s">
        <v>590</v>
      </c>
    </row>
    <row r="922" spans="1:10" x14ac:dyDescent="0.45">
      <c r="A922" s="178" t="s">
        <v>8</v>
      </c>
      <c r="B922" s="178" t="s">
        <v>391</v>
      </c>
      <c r="C922" s="178">
        <v>2045</v>
      </c>
      <c r="D922" s="178" t="s">
        <v>336</v>
      </c>
      <c r="E922" s="178" t="s">
        <v>337</v>
      </c>
      <c r="F922" s="178" t="s">
        <v>411</v>
      </c>
      <c r="G922" s="178">
        <v>38</v>
      </c>
      <c r="H922" s="178">
        <v>5.0471000373363502E-2</v>
      </c>
      <c r="I922" s="178">
        <v>5.6527520418167131E-2</v>
      </c>
      <c r="J922" s="178" t="s">
        <v>590</v>
      </c>
    </row>
    <row r="923" spans="1:10" x14ac:dyDescent="0.45">
      <c r="A923" s="178" t="s">
        <v>8</v>
      </c>
      <c r="B923" s="178" t="s">
        <v>391</v>
      </c>
      <c r="C923" s="178">
        <v>2045</v>
      </c>
      <c r="D923" s="178" t="s">
        <v>336</v>
      </c>
      <c r="E923" s="178" t="s">
        <v>337</v>
      </c>
      <c r="F923" s="178" t="s">
        <v>404</v>
      </c>
      <c r="G923" s="178">
        <v>51</v>
      </c>
      <c r="H923" s="178">
        <v>0.148955002427101</v>
      </c>
      <c r="I923" s="178">
        <v>0.16682960271835312</v>
      </c>
      <c r="J923" s="178" t="s">
        <v>590</v>
      </c>
    </row>
    <row r="924" spans="1:10" x14ac:dyDescent="0.45">
      <c r="A924" s="178" t="s">
        <v>8</v>
      </c>
      <c r="B924" s="178" t="s">
        <v>391</v>
      </c>
      <c r="C924" s="178">
        <v>2045</v>
      </c>
      <c r="D924" s="178" t="s">
        <v>336</v>
      </c>
      <c r="E924" s="178" t="s">
        <v>337</v>
      </c>
      <c r="F924" s="178" t="s">
        <v>402</v>
      </c>
      <c r="G924" s="178">
        <v>65</v>
      </c>
      <c r="H924" s="178">
        <v>1.1141000315547E-2</v>
      </c>
      <c r="I924" s="178">
        <v>1.2477920353412641E-2</v>
      </c>
      <c r="J924" s="178" t="s">
        <v>590</v>
      </c>
    </row>
    <row r="925" spans="1:10" x14ac:dyDescent="0.45">
      <c r="A925" s="178" t="s">
        <v>8</v>
      </c>
      <c r="B925" s="178" t="s">
        <v>391</v>
      </c>
      <c r="C925" s="178">
        <v>2045</v>
      </c>
      <c r="D925" s="178" t="s">
        <v>336</v>
      </c>
      <c r="E925" s="178" t="s">
        <v>337</v>
      </c>
      <c r="F925" s="178" t="s">
        <v>397</v>
      </c>
      <c r="G925" s="178">
        <v>69</v>
      </c>
      <c r="H925" s="178">
        <v>5.0423000007867799E-2</v>
      </c>
      <c r="I925" s="178">
        <v>5.6473760008811942E-2</v>
      </c>
      <c r="J925" s="178" t="s">
        <v>590</v>
      </c>
    </row>
    <row r="926" spans="1:10" x14ac:dyDescent="0.45">
      <c r="A926" s="178" t="s">
        <v>8</v>
      </c>
      <c r="B926" s="178" t="s">
        <v>391</v>
      </c>
      <c r="C926" s="178">
        <v>2045</v>
      </c>
      <c r="D926" s="178" t="s">
        <v>336</v>
      </c>
      <c r="E926" s="178" t="s">
        <v>337</v>
      </c>
      <c r="F926" s="178" t="s">
        <v>408</v>
      </c>
      <c r="G926" s="178">
        <v>76</v>
      </c>
      <c r="H926" s="178">
        <v>0.11995200067758501</v>
      </c>
      <c r="I926" s="178">
        <v>0.13434624075889523</v>
      </c>
      <c r="J926" s="178" t="s">
        <v>590</v>
      </c>
    </row>
    <row r="927" spans="1:10" x14ac:dyDescent="0.45">
      <c r="A927" s="178" t="s">
        <v>8</v>
      </c>
      <c r="B927" s="178" t="s">
        <v>391</v>
      </c>
      <c r="C927" s="178">
        <v>2045</v>
      </c>
      <c r="D927" s="178" t="s">
        <v>336</v>
      </c>
      <c r="E927" s="178" t="s">
        <v>337</v>
      </c>
      <c r="F927" s="178" t="s">
        <v>399</v>
      </c>
      <c r="G927" s="178">
        <v>78</v>
      </c>
      <c r="H927" s="178">
        <v>0.27850401401519698</v>
      </c>
      <c r="I927" s="178">
        <v>0.31192449569702063</v>
      </c>
      <c r="J927" s="178" t="s">
        <v>590</v>
      </c>
    </row>
    <row r="928" spans="1:10" x14ac:dyDescent="0.45">
      <c r="A928" s="178" t="s">
        <v>8</v>
      </c>
      <c r="B928" s="178" t="s">
        <v>391</v>
      </c>
      <c r="C928" s="178">
        <v>2045</v>
      </c>
      <c r="D928" s="178" t="s">
        <v>336</v>
      </c>
      <c r="E928" s="178" t="s">
        <v>337</v>
      </c>
      <c r="F928" s="178" t="s">
        <v>403</v>
      </c>
      <c r="G928" s="178">
        <v>81</v>
      </c>
      <c r="H928" s="178">
        <v>2.0199000835418701E-2</v>
      </c>
      <c r="I928" s="178">
        <v>2.2622880935668947E-2</v>
      </c>
      <c r="J928" s="178" t="s">
        <v>590</v>
      </c>
    </row>
    <row r="929" spans="1:10" x14ac:dyDescent="0.45">
      <c r="A929" s="178" t="s">
        <v>8</v>
      </c>
      <c r="B929" s="178" t="s">
        <v>391</v>
      </c>
      <c r="C929" s="178">
        <v>2045</v>
      </c>
      <c r="D929" s="178" t="s">
        <v>336</v>
      </c>
      <c r="E929" s="178" t="s">
        <v>337</v>
      </c>
      <c r="F929" s="178" t="s">
        <v>392</v>
      </c>
      <c r="G929" s="178">
        <v>90</v>
      </c>
      <c r="H929" s="178">
        <v>3.5734001547098201E-2</v>
      </c>
      <c r="I929" s="178">
        <v>4.0022081732749987E-2</v>
      </c>
      <c r="J929" s="178" t="s">
        <v>590</v>
      </c>
    </row>
    <row r="930" spans="1:10" x14ac:dyDescent="0.45">
      <c r="A930" s="178" t="s">
        <v>8</v>
      </c>
      <c r="B930" s="178" t="s">
        <v>391</v>
      </c>
      <c r="C930" s="178">
        <v>2045</v>
      </c>
      <c r="D930" s="178" t="s">
        <v>336</v>
      </c>
      <c r="E930" s="178" t="s">
        <v>337</v>
      </c>
      <c r="F930" s="178" t="s">
        <v>396</v>
      </c>
      <c r="G930" s="178">
        <v>92</v>
      </c>
      <c r="H930" s="178">
        <v>3.8178000599145903E-2</v>
      </c>
      <c r="I930" s="178">
        <v>4.2759360671043418E-2</v>
      </c>
      <c r="J930" s="178" t="s">
        <v>590</v>
      </c>
    </row>
    <row r="931" spans="1:10" x14ac:dyDescent="0.45">
      <c r="A931" s="178" t="s">
        <v>8</v>
      </c>
      <c r="B931" s="178" t="s">
        <v>391</v>
      </c>
      <c r="C931" s="178">
        <v>2045</v>
      </c>
      <c r="D931" s="178" t="s">
        <v>336</v>
      </c>
      <c r="E931" s="178" t="s">
        <v>337</v>
      </c>
      <c r="F931" s="178" t="s">
        <v>395</v>
      </c>
      <c r="G931" s="178">
        <v>95</v>
      </c>
      <c r="H931" s="178">
        <v>3.5668998956680298E-2</v>
      </c>
      <c r="I931" s="178">
        <v>3.9949278831481937E-2</v>
      </c>
      <c r="J931" s="178" t="s">
        <v>590</v>
      </c>
    </row>
    <row r="932" spans="1:10" x14ac:dyDescent="0.45">
      <c r="A932" s="178" t="s">
        <v>8</v>
      </c>
      <c r="B932" s="178" t="s">
        <v>391</v>
      </c>
      <c r="C932" s="178">
        <v>2045</v>
      </c>
      <c r="D932" s="178" t="s">
        <v>336</v>
      </c>
      <c r="E932" s="178" t="s">
        <v>337</v>
      </c>
      <c r="F932" s="178" t="s">
        <v>401</v>
      </c>
      <c r="G932" s="178">
        <v>98</v>
      </c>
      <c r="H932" s="178">
        <v>3.5516001284122502E-2</v>
      </c>
      <c r="I932" s="178">
        <v>3.9777921438217206E-2</v>
      </c>
      <c r="J932" s="178" t="s">
        <v>590</v>
      </c>
    </row>
    <row r="933" spans="1:10" x14ac:dyDescent="0.45">
      <c r="A933" s="178" t="s">
        <v>8</v>
      </c>
      <c r="B933" s="178" t="s">
        <v>391</v>
      </c>
      <c r="C933" s="178">
        <v>2045</v>
      </c>
      <c r="D933" s="178" t="s">
        <v>336</v>
      </c>
      <c r="E933" s="178" t="s">
        <v>337</v>
      </c>
      <c r="F933" s="178" t="s">
        <v>400</v>
      </c>
      <c r="G933" s="178">
        <v>106</v>
      </c>
      <c r="H933" s="178">
        <v>0.222815006971359</v>
      </c>
      <c r="I933" s="178">
        <v>0.24955280780792211</v>
      </c>
      <c r="J933" s="178" t="s">
        <v>590</v>
      </c>
    </row>
    <row r="934" spans="1:10" x14ac:dyDescent="0.45">
      <c r="A934" s="178" t="s">
        <v>8</v>
      </c>
      <c r="B934" s="178" t="s">
        <v>391</v>
      </c>
      <c r="C934" s="178">
        <v>2045</v>
      </c>
      <c r="D934" s="178" t="s">
        <v>336</v>
      </c>
      <c r="E934" s="178" t="s">
        <v>337</v>
      </c>
      <c r="F934" s="178" t="s">
        <v>407</v>
      </c>
      <c r="G934" s="178">
        <v>112</v>
      </c>
      <c r="H934" s="178">
        <v>0.19563800096511799</v>
      </c>
      <c r="I934" s="178">
        <v>0.21911456108093216</v>
      </c>
      <c r="J934" s="178" t="s">
        <v>590</v>
      </c>
    </row>
    <row r="935" spans="1:10" x14ac:dyDescent="0.45">
      <c r="A935" s="178" t="s">
        <v>8</v>
      </c>
      <c r="B935" s="178" t="s">
        <v>391</v>
      </c>
      <c r="C935" s="178">
        <v>2045</v>
      </c>
      <c r="D935" s="178" t="s">
        <v>336</v>
      </c>
      <c r="E935" s="178" t="s">
        <v>337</v>
      </c>
      <c r="F935" s="178" t="s">
        <v>406</v>
      </c>
      <c r="G935" s="178">
        <v>112</v>
      </c>
      <c r="H935" s="178">
        <v>3.4935001283884E-2</v>
      </c>
      <c r="I935" s="178">
        <v>3.9127201437950086E-2</v>
      </c>
      <c r="J935" s="178" t="s">
        <v>590</v>
      </c>
    </row>
    <row r="936" spans="1:10" x14ac:dyDescent="0.45">
      <c r="A936" s="178" t="s">
        <v>8</v>
      </c>
      <c r="B936" s="178" t="s">
        <v>391</v>
      </c>
      <c r="C936" s="178">
        <v>2045</v>
      </c>
      <c r="D936" s="178" t="s">
        <v>336</v>
      </c>
      <c r="E936" s="178" t="s">
        <v>337</v>
      </c>
      <c r="F936" s="178" t="s">
        <v>393</v>
      </c>
      <c r="G936" s="178">
        <v>120</v>
      </c>
      <c r="H936" s="178">
        <v>1.9309999421238899E-2</v>
      </c>
      <c r="I936" s="178">
        <v>2.1627199351787568E-2</v>
      </c>
      <c r="J936" s="178" t="s">
        <v>590</v>
      </c>
    </row>
    <row r="937" spans="1:10" x14ac:dyDescent="0.45">
      <c r="A937" s="178" t="s">
        <v>8</v>
      </c>
      <c r="B937" s="178" t="s">
        <v>391</v>
      </c>
      <c r="C937" s="178">
        <v>2045</v>
      </c>
      <c r="D937" s="178" t="s">
        <v>336</v>
      </c>
      <c r="E937" s="178" t="s">
        <v>337</v>
      </c>
      <c r="F937" s="178" t="s">
        <v>404</v>
      </c>
      <c r="G937" s="178">
        <v>126</v>
      </c>
      <c r="H937" s="178">
        <v>4.0642999112606E-2</v>
      </c>
      <c r="I937" s="178">
        <v>4.5520159006118721E-2</v>
      </c>
      <c r="J937" s="178" t="s">
        <v>590</v>
      </c>
    </row>
    <row r="938" spans="1:10" x14ac:dyDescent="0.45">
      <c r="A938" s="178" t="s">
        <v>8</v>
      </c>
      <c r="B938" s="178" t="s">
        <v>391</v>
      </c>
      <c r="C938" s="178">
        <v>2045</v>
      </c>
      <c r="D938" s="178" t="s">
        <v>336</v>
      </c>
      <c r="E938" s="178" t="s">
        <v>337</v>
      </c>
      <c r="F938" s="178" t="s">
        <v>399</v>
      </c>
      <c r="G938" s="178">
        <v>149</v>
      </c>
      <c r="H938" s="178">
        <v>6.2447998672723798E-2</v>
      </c>
      <c r="I938" s="178">
        <v>6.9941758513450664E-2</v>
      </c>
      <c r="J938" s="178" t="s">
        <v>590</v>
      </c>
    </row>
    <row r="939" spans="1:10" x14ac:dyDescent="0.45">
      <c r="A939" s="178" t="s">
        <v>8</v>
      </c>
      <c r="B939" s="178" t="s">
        <v>391</v>
      </c>
      <c r="C939" s="178">
        <v>2045</v>
      </c>
      <c r="D939" s="178" t="s">
        <v>336</v>
      </c>
      <c r="E939" s="178" t="s">
        <v>337</v>
      </c>
      <c r="F939" s="178" t="s">
        <v>408</v>
      </c>
      <c r="G939" s="178">
        <v>178</v>
      </c>
      <c r="H939" s="178">
        <v>3.1902000308036797E-2</v>
      </c>
      <c r="I939" s="178">
        <v>3.5730240345001218E-2</v>
      </c>
      <c r="J939" s="178" t="s">
        <v>590</v>
      </c>
    </row>
    <row r="940" spans="1:10" x14ac:dyDescent="0.45">
      <c r="A940" s="178" t="s">
        <v>8</v>
      </c>
      <c r="B940" s="178" t="s">
        <v>391</v>
      </c>
      <c r="C940" s="178">
        <v>2045</v>
      </c>
      <c r="D940" s="178" t="s">
        <v>336</v>
      </c>
      <c r="E940" s="178" t="s">
        <v>337</v>
      </c>
      <c r="F940" s="178" t="s">
        <v>403</v>
      </c>
      <c r="G940" s="178">
        <v>185</v>
      </c>
      <c r="H940" s="178">
        <v>1.5740999951958701E-2</v>
      </c>
      <c r="I940" s="178">
        <v>1.7629919946193746E-2</v>
      </c>
      <c r="J940" s="178" t="s">
        <v>590</v>
      </c>
    </row>
    <row r="941" spans="1:10" x14ac:dyDescent="0.45">
      <c r="A941" s="178" t="s">
        <v>8</v>
      </c>
      <c r="B941" s="178" t="s">
        <v>391</v>
      </c>
      <c r="C941" s="178">
        <v>2045</v>
      </c>
      <c r="D941" s="178" t="s">
        <v>336</v>
      </c>
      <c r="E941" s="178" t="s">
        <v>337</v>
      </c>
      <c r="F941" s="178" t="s">
        <v>400</v>
      </c>
      <c r="G941" s="178">
        <v>205</v>
      </c>
      <c r="H941" s="178">
        <v>4.8301998525857898E-2</v>
      </c>
      <c r="I941" s="178">
        <v>5.4098238348960853E-2</v>
      </c>
      <c r="J941" s="178" t="s">
        <v>590</v>
      </c>
    </row>
    <row r="942" spans="1:10" x14ac:dyDescent="0.45">
      <c r="A942" s="178" t="s">
        <v>8</v>
      </c>
      <c r="B942" s="178" t="s">
        <v>391</v>
      </c>
      <c r="C942" s="178">
        <v>2045</v>
      </c>
      <c r="D942" s="178" t="s">
        <v>336</v>
      </c>
      <c r="E942" s="178" t="s">
        <v>337</v>
      </c>
      <c r="F942" s="178" t="s">
        <v>407</v>
      </c>
      <c r="G942" s="178">
        <v>214</v>
      </c>
      <c r="H942" s="178">
        <v>4.3923001736402498E-2</v>
      </c>
      <c r="I942" s="178">
        <v>4.9193761944770799E-2</v>
      </c>
      <c r="J942" s="178" t="s">
        <v>590</v>
      </c>
    </row>
    <row r="943" spans="1:10" x14ac:dyDescent="0.45">
      <c r="A943" s="178" t="s">
        <v>8</v>
      </c>
      <c r="B943" s="178" t="s">
        <v>391</v>
      </c>
      <c r="C943" s="178">
        <v>2045</v>
      </c>
      <c r="D943" s="178" t="s">
        <v>336</v>
      </c>
      <c r="E943" s="178" t="s">
        <v>337</v>
      </c>
      <c r="F943" s="178" t="s">
        <v>409</v>
      </c>
      <c r="G943" s="178">
        <v>214</v>
      </c>
      <c r="H943" s="178">
        <v>7.5869001448154394E-2</v>
      </c>
      <c r="I943" s="178">
        <v>8.4973281621932933E-2</v>
      </c>
      <c r="J943" s="178" t="s">
        <v>590</v>
      </c>
    </row>
    <row r="944" spans="1:10" x14ac:dyDescent="0.45">
      <c r="A944" s="178" t="s">
        <v>8</v>
      </c>
      <c r="B944" s="178" t="s">
        <v>391</v>
      </c>
      <c r="C944" s="178">
        <v>2045</v>
      </c>
      <c r="D944" s="178" t="s">
        <v>336</v>
      </c>
      <c r="E944" s="178" t="s">
        <v>337</v>
      </c>
      <c r="F944" s="178" t="s">
        <v>411</v>
      </c>
      <c r="G944" s="178">
        <v>292</v>
      </c>
      <c r="H944" s="178">
        <v>1.7131999135017398E-2</v>
      </c>
      <c r="I944" s="178">
        <v>1.9187839031219487E-2</v>
      </c>
      <c r="J944" s="178" t="s">
        <v>590</v>
      </c>
    </row>
    <row r="945" spans="1:10" x14ac:dyDescent="0.45">
      <c r="A945" s="178" t="s">
        <v>8</v>
      </c>
      <c r="B945" s="178" t="s">
        <v>391</v>
      </c>
      <c r="C945" s="178">
        <v>2045</v>
      </c>
      <c r="D945" s="178" t="s">
        <v>336</v>
      </c>
      <c r="E945" s="178" t="s">
        <v>337</v>
      </c>
      <c r="F945" s="178" t="s">
        <v>409</v>
      </c>
      <c r="G945" s="178">
        <v>371</v>
      </c>
      <c r="H945" s="178">
        <v>2.05140002071857E-2</v>
      </c>
      <c r="I945" s="178">
        <v>2.2975680232047987E-2</v>
      </c>
      <c r="J945" s="178" t="s">
        <v>590</v>
      </c>
    </row>
    <row r="946" spans="1:10" x14ac:dyDescent="0.45">
      <c r="A946" s="178" t="s">
        <v>8</v>
      </c>
      <c r="B946" s="178" t="s">
        <v>391</v>
      </c>
      <c r="C946" s="178">
        <v>2045</v>
      </c>
      <c r="D946" s="178" t="s">
        <v>336</v>
      </c>
      <c r="E946" s="178" t="s">
        <v>337</v>
      </c>
      <c r="F946" s="178" t="s">
        <v>394</v>
      </c>
      <c r="G946" s="178">
        <v>376</v>
      </c>
      <c r="H946" s="178">
        <v>9.3620000407100001E-3</v>
      </c>
      <c r="I946" s="178">
        <v>1.0485440045595202E-2</v>
      </c>
      <c r="J946" s="178" t="s">
        <v>590</v>
      </c>
    </row>
    <row r="947" spans="1:10" x14ac:dyDescent="0.45">
      <c r="A947" s="178" t="s">
        <v>8</v>
      </c>
      <c r="B947" s="178" t="s">
        <v>391</v>
      </c>
      <c r="C947" s="178">
        <v>2045</v>
      </c>
      <c r="D947" s="178" t="s">
        <v>336</v>
      </c>
      <c r="E947" s="178" t="s">
        <v>337</v>
      </c>
      <c r="F947" s="178" t="s">
        <v>405</v>
      </c>
      <c r="G947" s="178">
        <v>576</v>
      </c>
      <c r="H947" s="178">
        <v>7.6759997755289E-3</v>
      </c>
      <c r="I947" s="178">
        <v>8.5971197485923689E-3</v>
      </c>
      <c r="J947" s="178" t="s">
        <v>590</v>
      </c>
    </row>
    <row r="948" spans="1:10" x14ac:dyDescent="0.45">
      <c r="A948" s="178" t="s">
        <v>8</v>
      </c>
      <c r="B948" s="178" t="s">
        <v>391</v>
      </c>
      <c r="C948" s="178">
        <v>2045</v>
      </c>
      <c r="D948" s="178" t="s">
        <v>336</v>
      </c>
      <c r="E948" s="178" t="s">
        <v>337</v>
      </c>
      <c r="F948" s="178" t="s">
        <v>405</v>
      </c>
      <c r="G948" s="178">
        <v>100000</v>
      </c>
      <c r="H948" s="1">
        <v>9.9999999999999998E-13</v>
      </c>
      <c r="I948" s="178">
        <v>1.1200000000000001E-12</v>
      </c>
      <c r="J948" s="178" t="s">
        <v>590</v>
      </c>
    </row>
    <row r="949" spans="1:10" x14ac:dyDescent="0.45">
      <c r="A949" s="178" t="s">
        <v>8</v>
      </c>
      <c r="B949" s="178" t="s">
        <v>391</v>
      </c>
      <c r="C949" s="178">
        <v>2050</v>
      </c>
      <c r="D949" s="178" t="s">
        <v>336</v>
      </c>
      <c r="E949" s="178" t="s">
        <v>337</v>
      </c>
      <c r="F949" s="178" t="s">
        <v>393</v>
      </c>
      <c r="G949" s="178">
        <v>-100000</v>
      </c>
      <c r="H949" s="178">
        <v>0</v>
      </c>
      <c r="I949" s="178">
        <v>0</v>
      </c>
      <c r="J949" s="178" t="s">
        <v>590</v>
      </c>
    </row>
    <row r="950" spans="1:10" x14ac:dyDescent="0.45">
      <c r="A950" s="178" t="s">
        <v>8</v>
      </c>
      <c r="B950" s="178" t="s">
        <v>391</v>
      </c>
      <c r="C950" s="178">
        <v>2050</v>
      </c>
      <c r="D950" s="178" t="s">
        <v>336</v>
      </c>
      <c r="E950" s="178" t="s">
        <v>337</v>
      </c>
      <c r="F950" s="178" t="s">
        <v>393</v>
      </c>
      <c r="G950" s="178">
        <v>-53</v>
      </c>
      <c r="H950" s="178">
        <v>3.7914998829364797E-2</v>
      </c>
      <c r="I950" s="178">
        <v>4.2464798688888576E-2</v>
      </c>
      <c r="J950" s="178" t="s">
        <v>590</v>
      </c>
    </row>
    <row r="951" spans="1:10" x14ac:dyDescent="0.45">
      <c r="A951" s="178" t="s">
        <v>8</v>
      </c>
      <c r="B951" s="178" t="s">
        <v>391</v>
      </c>
      <c r="C951" s="178">
        <v>2050</v>
      </c>
      <c r="D951" s="178" t="s">
        <v>336</v>
      </c>
      <c r="E951" s="178" t="s">
        <v>337</v>
      </c>
      <c r="F951" s="178" t="s">
        <v>393</v>
      </c>
      <c r="G951" s="178">
        <v>-53</v>
      </c>
      <c r="H951" s="178">
        <v>0</v>
      </c>
      <c r="I951" s="178">
        <v>0</v>
      </c>
      <c r="J951" s="178" t="s">
        <v>590</v>
      </c>
    </row>
    <row r="952" spans="1:10" x14ac:dyDescent="0.45">
      <c r="A952" s="178" t="s">
        <v>8</v>
      </c>
      <c r="B952" s="178" t="s">
        <v>391</v>
      </c>
      <c r="C952" s="178">
        <v>2050</v>
      </c>
      <c r="D952" s="178" t="s">
        <v>336</v>
      </c>
      <c r="E952" s="178" t="s">
        <v>337</v>
      </c>
      <c r="F952" s="178" t="s">
        <v>414</v>
      </c>
      <c r="G952" s="178">
        <v>-17</v>
      </c>
      <c r="H952" s="178">
        <v>0.34867900609969998</v>
      </c>
      <c r="I952" s="178">
        <v>0.39052048683166402</v>
      </c>
      <c r="J952" s="178" t="s">
        <v>590</v>
      </c>
    </row>
    <row r="953" spans="1:10" x14ac:dyDescent="0.45">
      <c r="A953" s="178" t="s">
        <v>8</v>
      </c>
      <c r="B953" s="178" t="s">
        <v>391</v>
      </c>
      <c r="C953" s="178">
        <v>2050</v>
      </c>
      <c r="D953" s="178" t="s">
        <v>336</v>
      </c>
      <c r="E953" s="178" t="s">
        <v>337</v>
      </c>
      <c r="F953" s="178" t="s">
        <v>415</v>
      </c>
      <c r="G953" s="178">
        <v>-16</v>
      </c>
      <c r="H953" s="178">
        <v>0.46730101108550998</v>
      </c>
      <c r="I953" s="178">
        <v>0.52337713241577122</v>
      </c>
      <c r="J953" s="178" t="s">
        <v>590</v>
      </c>
    </row>
    <row r="954" spans="1:10" x14ac:dyDescent="0.45">
      <c r="A954" s="178" t="s">
        <v>8</v>
      </c>
      <c r="B954" s="178" t="s">
        <v>391</v>
      </c>
      <c r="C954" s="178">
        <v>2050</v>
      </c>
      <c r="D954" s="178" t="s">
        <v>336</v>
      </c>
      <c r="E954" s="178" t="s">
        <v>337</v>
      </c>
      <c r="F954" s="178" t="s">
        <v>392</v>
      </c>
      <c r="G954" s="178">
        <v>7</v>
      </c>
      <c r="H954" s="178">
        <v>0.109384000301361</v>
      </c>
      <c r="I954" s="178">
        <v>0.12251008033752434</v>
      </c>
      <c r="J954" s="178" t="s">
        <v>590</v>
      </c>
    </row>
    <row r="955" spans="1:10" x14ac:dyDescent="0.45">
      <c r="A955" s="178" t="s">
        <v>8</v>
      </c>
      <c r="B955" s="178" t="s">
        <v>391</v>
      </c>
      <c r="C955" s="178">
        <v>2050</v>
      </c>
      <c r="D955" s="178" t="s">
        <v>336</v>
      </c>
      <c r="E955" s="178" t="s">
        <v>337</v>
      </c>
      <c r="F955" s="178" t="s">
        <v>395</v>
      </c>
      <c r="G955" s="178">
        <v>12</v>
      </c>
      <c r="H955" s="178">
        <v>0.110390998423099</v>
      </c>
      <c r="I955" s="178">
        <v>0.12363791823387089</v>
      </c>
      <c r="J955" s="178" t="s">
        <v>590</v>
      </c>
    </row>
    <row r="956" spans="1:10" x14ac:dyDescent="0.45">
      <c r="A956" s="178" t="s">
        <v>8</v>
      </c>
      <c r="B956" s="178" t="s">
        <v>391</v>
      </c>
      <c r="C956" s="178">
        <v>2050</v>
      </c>
      <c r="D956" s="178" t="s">
        <v>336</v>
      </c>
      <c r="E956" s="178" t="s">
        <v>337</v>
      </c>
      <c r="F956" s="178" t="s">
        <v>398</v>
      </c>
      <c r="G956" s="178">
        <v>12</v>
      </c>
      <c r="H956" s="178">
        <v>1.0100999847054501E-2</v>
      </c>
      <c r="I956" s="178">
        <v>1.1313119828701042E-2</v>
      </c>
      <c r="J956" s="178" t="s">
        <v>590</v>
      </c>
    </row>
    <row r="957" spans="1:10" x14ac:dyDescent="0.45">
      <c r="A957" s="178" t="s">
        <v>8</v>
      </c>
      <c r="B957" s="178" t="s">
        <v>391</v>
      </c>
      <c r="C957" s="178">
        <v>2050</v>
      </c>
      <c r="D957" s="178" t="s">
        <v>336</v>
      </c>
      <c r="E957" s="178" t="s">
        <v>337</v>
      </c>
      <c r="F957" s="178" t="s">
        <v>397</v>
      </c>
      <c r="G957" s="178">
        <v>12</v>
      </c>
      <c r="H957" s="178">
        <v>0.172955006361007</v>
      </c>
      <c r="I957" s="178">
        <v>0.19370960712432786</v>
      </c>
      <c r="J957" s="178" t="s">
        <v>590</v>
      </c>
    </row>
    <row r="958" spans="1:10" x14ac:dyDescent="0.45">
      <c r="A958" s="178" t="s">
        <v>8</v>
      </c>
      <c r="B958" s="178" t="s">
        <v>391</v>
      </c>
      <c r="C958" s="178">
        <v>2050</v>
      </c>
      <c r="D958" s="178" t="s">
        <v>336</v>
      </c>
      <c r="E958" s="178" t="s">
        <v>337</v>
      </c>
      <c r="F958" s="178" t="s">
        <v>401</v>
      </c>
      <c r="G958" s="178">
        <v>14</v>
      </c>
      <c r="H958" s="178">
        <v>0.112228997051715</v>
      </c>
      <c r="I958" s="178">
        <v>0.12569647669792081</v>
      </c>
      <c r="J958" s="178" t="s">
        <v>590</v>
      </c>
    </row>
    <row r="959" spans="1:10" x14ac:dyDescent="0.45">
      <c r="A959" s="178" t="s">
        <v>8</v>
      </c>
      <c r="B959" s="178" t="s">
        <v>391</v>
      </c>
      <c r="C959" s="178">
        <v>2050</v>
      </c>
      <c r="D959" s="178" t="s">
        <v>336</v>
      </c>
      <c r="E959" s="178" t="s">
        <v>337</v>
      </c>
      <c r="F959" s="178" t="s">
        <v>396</v>
      </c>
      <c r="G959" s="178">
        <v>15</v>
      </c>
      <c r="H959" s="178">
        <v>0.121855996549129</v>
      </c>
      <c r="I959" s="178">
        <v>0.13647871613502449</v>
      </c>
      <c r="J959" s="178" t="s">
        <v>590</v>
      </c>
    </row>
    <row r="960" spans="1:10" x14ac:dyDescent="0.45">
      <c r="A960" s="178" t="s">
        <v>8</v>
      </c>
      <c r="B960" s="178" t="s">
        <v>391</v>
      </c>
      <c r="C960" s="178">
        <v>2050</v>
      </c>
      <c r="D960" s="178" t="s">
        <v>336</v>
      </c>
      <c r="E960" s="178" t="s">
        <v>337</v>
      </c>
      <c r="F960" s="178" t="s">
        <v>415</v>
      </c>
      <c r="G960" s="178">
        <v>19</v>
      </c>
      <c r="H960" s="178">
        <v>0.110010996460914</v>
      </c>
      <c r="I960" s="178">
        <v>0.12321231603622369</v>
      </c>
      <c r="J960" s="178" t="s">
        <v>590</v>
      </c>
    </row>
    <row r="961" spans="1:10" x14ac:dyDescent="0.45">
      <c r="A961" s="178" t="s">
        <v>8</v>
      </c>
      <c r="B961" s="178" t="s">
        <v>391</v>
      </c>
      <c r="C961" s="178">
        <v>2050</v>
      </c>
      <c r="D961" s="178" t="s">
        <v>336</v>
      </c>
      <c r="E961" s="178" t="s">
        <v>337</v>
      </c>
      <c r="F961" s="178" t="s">
        <v>406</v>
      </c>
      <c r="G961" s="178">
        <v>27</v>
      </c>
      <c r="H961" s="178">
        <v>0.11478099972009601</v>
      </c>
      <c r="I961" s="178">
        <v>0.12855471968650753</v>
      </c>
      <c r="J961" s="178" t="s">
        <v>590</v>
      </c>
    </row>
    <row r="962" spans="1:10" x14ac:dyDescent="0.45">
      <c r="A962" s="178" t="s">
        <v>8</v>
      </c>
      <c r="B962" s="178" t="s">
        <v>391</v>
      </c>
      <c r="C962" s="178">
        <v>2050</v>
      </c>
      <c r="D962" s="178" t="s">
        <v>336</v>
      </c>
      <c r="E962" s="178" t="s">
        <v>337</v>
      </c>
      <c r="F962" s="178" t="s">
        <v>414</v>
      </c>
      <c r="G962" s="178">
        <v>31</v>
      </c>
      <c r="H962" s="178">
        <v>8.4914997220039395E-2</v>
      </c>
      <c r="I962" s="178">
        <v>9.5104796886444132E-2</v>
      </c>
      <c r="J962" s="178" t="s">
        <v>590</v>
      </c>
    </row>
    <row r="963" spans="1:10" x14ac:dyDescent="0.45">
      <c r="A963" s="178" t="s">
        <v>8</v>
      </c>
      <c r="B963" s="178" t="s">
        <v>391</v>
      </c>
      <c r="C963" s="178">
        <v>2050</v>
      </c>
      <c r="D963" s="178" t="s">
        <v>336</v>
      </c>
      <c r="E963" s="178" t="s">
        <v>337</v>
      </c>
      <c r="F963" s="178" t="s">
        <v>411</v>
      </c>
      <c r="G963" s="178">
        <v>39</v>
      </c>
      <c r="H963" s="178">
        <v>4.8868000507354702E-2</v>
      </c>
      <c r="I963" s="178">
        <v>5.4732160568237272E-2</v>
      </c>
      <c r="J963" s="178" t="s">
        <v>590</v>
      </c>
    </row>
    <row r="964" spans="1:10" x14ac:dyDescent="0.45">
      <c r="A964" s="178" t="s">
        <v>8</v>
      </c>
      <c r="B964" s="178" t="s">
        <v>391</v>
      </c>
      <c r="C964" s="178">
        <v>2050</v>
      </c>
      <c r="D964" s="178" t="s">
        <v>336</v>
      </c>
      <c r="E964" s="178" t="s">
        <v>337</v>
      </c>
      <c r="F964" s="178" t="s">
        <v>404</v>
      </c>
      <c r="G964" s="178">
        <v>52</v>
      </c>
      <c r="H964" s="178">
        <v>0.144222006201744</v>
      </c>
      <c r="I964" s="178">
        <v>0.16152864694595329</v>
      </c>
      <c r="J964" s="178" t="s">
        <v>590</v>
      </c>
    </row>
    <row r="965" spans="1:10" x14ac:dyDescent="0.45">
      <c r="A965" s="178" t="s">
        <v>8</v>
      </c>
      <c r="B965" s="178" t="s">
        <v>391</v>
      </c>
      <c r="C965" s="178">
        <v>2050</v>
      </c>
      <c r="D965" s="178" t="s">
        <v>336</v>
      </c>
      <c r="E965" s="178" t="s">
        <v>337</v>
      </c>
      <c r="F965" s="178" t="s">
        <v>402</v>
      </c>
      <c r="G965" s="178">
        <v>66</v>
      </c>
      <c r="H965" s="178">
        <v>1.0786999948322801E-2</v>
      </c>
      <c r="I965" s="178">
        <v>1.2081439942121538E-2</v>
      </c>
      <c r="J965" s="178" t="s">
        <v>590</v>
      </c>
    </row>
    <row r="966" spans="1:10" x14ac:dyDescent="0.45">
      <c r="A966" s="178" t="s">
        <v>8</v>
      </c>
      <c r="B966" s="178" t="s">
        <v>391</v>
      </c>
      <c r="C966" s="178">
        <v>2050</v>
      </c>
      <c r="D966" s="178" t="s">
        <v>336</v>
      </c>
      <c r="E966" s="178" t="s">
        <v>337</v>
      </c>
      <c r="F966" s="178" t="s">
        <v>397</v>
      </c>
      <c r="G966" s="178">
        <v>71</v>
      </c>
      <c r="H966" s="178">
        <v>4.8820998519659001E-2</v>
      </c>
      <c r="I966" s="178">
        <v>5.4679518342018084E-2</v>
      </c>
      <c r="J966" s="178" t="s">
        <v>590</v>
      </c>
    </row>
    <row r="967" spans="1:10" x14ac:dyDescent="0.45">
      <c r="A967" s="178" t="s">
        <v>8</v>
      </c>
      <c r="B967" s="178" t="s">
        <v>391</v>
      </c>
      <c r="C967" s="178">
        <v>2050</v>
      </c>
      <c r="D967" s="178" t="s">
        <v>336</v>
      </c>
      <c r="E967" s="178" t="s">
        <v>337</v>
      </c>
      <c r="F967" s="178" t="s">
        <v>408</v>
      </c>
      <c r="G967" s="178">
        <v>78</v>
      </c>
      <c r="H967" s="178">
        <v>0.116140998899936</v>
      </c>
      <c r="I967" s="178">
        <v>0.13007791876792832</v>
      </c>
      <c r="J967" s="178" t="s">
        <v>590</v>
      </c>
    </row>
    <row r="968" spans="1:10" x14ac:dyDescent="0.45">
      <c r="A968" s="178" t="s">
        <v>8</v>
      </c>
      <c r="B968" s="178" t="s">
        <v>391</v>
      </c>
      <c r="C968" s="178">
        <v>2050</v>
      </c>
      <c r="D968" s="178" t="s">
        <v>336</v>
      </c>
      <c r="E968" s="178" t="s">
        <v>337</v>
      </c>
      <c r="F968" s="178" t="s">
        <v>399</v>
      </c>
      <c r="G968" s="178">
        <v>80</v>
      </c>
      <c r="H968" s="178">
        <v>0.269656002521514</v>
      </c>
      <c r="I968" s="178">
        <v>0.30201472282409569</v>
      </c>
      <c r="J968" s="178" t="s">
        <v>590</v>
      </c>
    </row>
    <row r="969" spans="1:10" x14ac:dyDescent="0.45">
      <c r="A969" s="178" t="s">
        <v>8</v>
      </c>
      <c r="B969" s="178" t="s">
        <v>391</v>
      </c>
      <c r="C969" s="178">
        <v>2050</v>
      </c>
      <c r="D969" s="178" t="s">
        <v>336</v>
      </c>
      <c r="E969" s="178" t="s">
        <v>337</v>
      </c>
      <c r="F969" s="178" t="s">
        <v>403</v>
      </c>
      <c r="G969" s="178">
        <v>82</v>
      </c>
      <c r="H969" s="178">
        <v>1.9556999206543E-2</v>
      </c>
      <c r="I969" s="178">
        <v>2.1903839111328163E-2</v>
      </c>
      <c r="J969" s="178" t="s">
        <v>590</v>
      </c>
    </row>
    <row r="970" spans="1:10" x14ac:dyDescent="0.45">
      <c r="A970" s="178" t="s">
        <v>8</v>
      </c>
      <c r="B970" s="178" t="s">
        <v>391</v>
      </c>
      <c r="C970" s="178">
        <v>2050</v>
      </c>
      <c r="D970" s="178" t="s">
        <v>336</v>
      </c>
      <c r="E970" s="178" t="s">
        <v>337</v>
      </c>
      <c r="F970" s="178" t="s">
        <v>392</v>
      </c>
      <c r="G970" s="178">
        <v>92</v>
      </c>
      <c r="H970" s="178">
        <v>3.4598000347614302E-2</v>
      </c>
      <c r="I970" s="178">
        <v>3.8749760389328022E-2</v>
      </c>
      <c r="J970" s="178" t="s">
        <v>590</v>
      </c>
    </row>
    <row r="971" spans="1:10" x14ac:dyDescent="0.45">
      <c r="A971" s="178" t="s">
        <v>8</v>
      </c>
      <c r="B971" s="178" t="s">
        <v>391</v>
      </c>
      <c r="C971" s="178">
        <v>2050</v>
      </c>
      <c r="D971" s="178" t="s">
        <v>336</v>
      </c>
      <c r="E971" s="178" t="s">
        <v>337</v>
      </c>
      <c r="F971" s="178" t="s">
        <v>396</v>
      </c>
      <c r="G971" s="178">
        <v>94</v>
      </c>
      <c r="H971" s="178">
        <v>3.6965001374483102E-2</v>
      </c>
      <c r="I971" s="178">
        <v>4.1400801539421078E-2</v>
      </c>
      <c r="J971" s="178" t="s">
        <v>590</v>
      </c>
    </row>
    <row r="972" spans="1:10" x14ac:dyDescent="0.45">
      <c r="A972" s="178" t="s">
        <v>8</v>
      </c>
      <c r="B972" s="178" t="s">
        <v>391</v>
      </c>
      <c r="C972" s="178">
        <v>2050</v>
      </c>
      <c r="D972" s="178" t="s">
        <v>336</v>
      </c>
      <c r="E972" s="178" t="s">
        <v>337</v>
      </c>
      <c r="F972" s="178" t="s">
        <v>395</v>
      </c>
      <c r="G972" s="178">
        <v>97</v>
      </c>
      <c r="H972" s="178">
        <v>3.45349982380867E-2</v>
      </c>
      <c r="I972" s="178">
        <v>3.8679198026657105E-2</v>
      </c>
      <c r="J972" s="178" t="s">
        <v>590</v>
      </c>
    </row>
    <row r="973" spans="1:10" x14ac:dyDescent="0.45">
      <c r="A973" s="178" t="s">
        <v>8</v>
      </c>
      <c r="B973" s="178" t="s">
        <v>391</v>
      </c>
      <c r="C973" s="178">
        <v>2050</v>
      </c>
      <c r="D973" s="178" t="s">
        <v>336</v>
      </c>
      <c r="E973" s="178" t="s">
        <v>337</v>
      </c>
      <c r="F973" s="178" t="s">
        <v>401</v>
      </c>
      <c r="G973" s="178">
        <v>100</v>
      </c>
      <c r="H973" s="178">
        <v>3.43879982829094E-2</v>
      </c>
      <c r="I973" s="178">
        <v>3.8514558076858531E-2</v>
      </c>
      <c r="J973" s="178" t="s">
        <v>590</v>
      </c>
    </row>
    <row r="974" spans="1:10" x14ac:dyDescent="0.45">
      <c r="A974" s="178" t="s">
        <v>8</v>
      </c>
      <c r="B974" s="178" t="s">
        <v>391</v>
      </c>
      <c r="C974" s="178">
        <v>2050</v>
      </c>
      <c r="D974" s="178" t="s">
        <v>336</v>
      </c>
      <c r="E974" s="178" t="s">
        <v>337</v>
      </c>
      <c r="F974" s="178" t="s">
        <v>400</v>
      </c>
      <c r="G974" s="178">
        <v>108</v>
      </c>
      <c r="H974" s="178">
        <v>0.21573600172996499</v>
      </c>
      <c r="I974" s="178">
        <v>0.24162432193756081</v>
      </c>
      <c r="J974" s="178" t="s">
        <v>590</v>
      </c>
    </row>
    <row r="975" spans="1:10" x14ac:dyDescent="0.45">
      <c r="A975" s="178" t="s">
        <v>8</v>
      </c>
      <c r="B975" s="178" t="s">
        <v>391</v>
      </c>
      <c r="C975" s="178">
        <v>2050</v>
      </c>
      <c r="D975" s="178" t="s">
        <v>336</v>
      </c>
      <c r="E975" s="178" t="s">
        <v>337</v>
      </c>
      <c r="F975" s="178" t="s">
        <v>406</v>
      </c>
      <c r="G975" s="178">
        <v>115</v>
      </c>
      <c r="H975" s="178">
        <v>3.3824998885393101E-2</v>
      </c>
      <c r="I975" s="178">
        <v>3.788399875164028E-2</v>
      </c>
      <c r="J975" s="178" t="s">
        <v>590</v>
      </c>
    </row>
    <row r="976" spans="1:10" x14ac:dyDescent="0.45">
      <c r="A976" s="178" t="s">
        <v>8</v>
      </c>
      <c r="B976" s="178" t="s">
        <v>391</v>
      </c>
      <c r="C976" s="178">
        <v>2050</v>
      </c>
      <c r="D976" s="178" t="s">
        <v>336</v>
      </c>
      <c r="E976" s="178" t="s">
        <v>337</v>
      </c>
      <c r="F976" s="178" t="s">
        <v>407</v>
      </c>
      <c r="G976" s="178">
        <v>115</v>
      </c>
      <c r="H976" s="178">
        <v>0.189421996474266</v>
      </c>
      <c r="I976" s="178">
        <v>0.21215263605117793</v>
      </c>
      <c r="J976" s="178" t="s">
        <v>590</v>
      </c>
    </row>
    <row r="977" spans="1:10" x14ac:dyDescent="0.45">
      <c r="A977" s="178" t="s">
        <v>8</v>
      </c>
      <c r="B977" s="178" t="s">
        <v>391</v>
      </c>
      <c r="C977" s="178">
        <v>2050</v>
      </c>
      <c r="D977" s="178" t="s">
        <v>336</v>
      </c>
      <c r="E977" s="178" t="s">
        <v>337</v>
      </c>
      <c r="F977" s="178" t="s">
        <v>393</v>
      </c>
      <c r="G977" s="178">
        <v>122</v>
      </c>
      <c r="H977" s="178">
        <v>1.8696000799536702E-2</v>
      </c>
      <c r="I977" s="178">
        <v>2.0939520895481109E-2</v>
      </c>
      <c r="J977" s="178" t="s">
        <v>590</v>
      </c>
    </row>
    <row r="978" spans="1:10" x14ac:dyDescent="0.45">
      <c r="A978" s="178" t="s">
        <v>8</v>
      </c>
      <c r="B978" s="178" t="s">
        <v>391</v>
      </c>
      <c r="C978" s="178">
        <v>2050</v>
      </c>
      <c r="D978" s="178" t="s">
        <v>336</v>
      </c>
      <c r="E978" s="178" t="s">
        <v>337</v>
      </c>
      <c r="F978" s="178" t="s">
        <v>404</v>
      </c>
      <c r="G978" s="178">
        <v>129</v>
      </c>
      <c r="H978" s="178">
        <v>3.93519997596741E-2</v>
      </c>
      <c r="I978" s="178">
        <v>4.4074239730834998E-2</v>
      </c>
      <c r="J978" s="178" t="s">
        <v>590</v>
      </c>
    </row>
    <row r="979" spans="1:10" x14ac:dyDescent="0.45">
      <c r="A979" s="178" t="s">
        <v>8</v>
      </c>
      <c r="B979" s="178" t="s">
        <v>391</v>
      </c>
      <c r="C979" s="178">
        <v>2050</v>
      </c>
      <c r="D979" s="178" t="s">
        <v>336</v>
      </c>
      <c r="E979" s="178" t="s">
        <v>337</v>
      </c>
      <c r="F979" s="178" t="s">
        <v>399</v>
      </c>
      <c r="G979" s="178">
        <v>152</v>
      </c>
      <c r="H979" s="178">
        <v>6.0463998466730097E-2</v>
      </c>
      <c r="I979" s="178">
        <v>6.7719678282737714E-2</v>
      </c>
      <c r="J979" s="178" t="s">
        <v>590</v>
      </c>
    </row>
    <row r="980" spans="1:10" x14ac:dyDescent="0.45">
      <c r="A980" s="178" t="s">
        <v>8</v>
      </c>
      <c r="B980" s="178" t="s">
        <v>391</v>
      </c>
      <c r="C980" s="178">
        <v>2050</v>
      </c>
      <c r="D980" s="178" t="s">
        <v>336</v>
      </c>
      <c r="E980" s="178" t="s">
        <v>337</v>
      </c>
      <c r="F980" s="178" t="s">
        <v>408</v>
      </c>
      <c r="G980" s="178">
        <v>182</v>
      </c>
      <c r="H980" s="178">
        <v>3.0888000503182401E-2</v>
      </c>
      <c r="I980" s="178">
        <v>3.4594560563564289E-2</v>
      </c>
      <c r="J980" s="178" t="s">
        <v>590</v>
      </c>
    </row>
    <row r="981" spans="1:10" x14ac:dyDescent="0.45">
      <c r="A981" s="178" t="s">
        <v>8</v>
      </c>
      <c r="B981" s="178" t="s">
        <v>391</v>
      </c>
      <c r="C981" s="178">
        <v>2050</v>
      </c>
      <c r="D981" s="178" t="s">
        <v>336</v>
      </c>
      <c r="E981" s="178" t="s">
        <v>337</v>
      </c>
      <c r="F981" s="178" t="s">
        <v>403</v>
      </c>
      <c r="G981" s="178">
        <v>189</v>
      </c>
      <c r="H981" s="178">
        <v>1.5240999870002299E-2</v>
      </c>
      <c r="I981" s="178">
        <v>1.7069919854402576E-2</v>
      </c>
      <c r="J981" s="178" t="s">
        <v>590</v>
      </c>
    </row>
    <row r="982" spans="1:10" x14ac:dyDescent="0.45">
      <c r="A982" s="178" t="s">
        <v>8</v>
      </c>
      <c r="B982" s="178" t="s">
        <v>391</v>
      </c>
      <c r="C982" s="178">
        <v>2050</v>
      </c>
      <c r="D982" s="178" t="s">
        <v>336</v>
      </c>
      <c r="E982" s="178" t="s">
        <v>337</v>
      </c>
      <c r="F982" s="178" t="s">
        <v>400</v>
      </c>
      <c r="G982" s="178">
        <v>210</v>
      </c>
      <c r="H982" s="178">
        <v>4.6767998486757299E-2</v>
      </c>
      <c r="I982" s="178">
        <v>5.2380158305168179E-2</v>
      </c>
      <c r="J982" s="178" t="s">
        <v>590</v>
      </c>
    </row>
    <row r="983" spans="1:10" x14ac:dyDescent="0.45">
      <c r="A983" s="178" t="s">
        <v>8</v>
      </c>
      <c r="B983" s="178" t="s">
        <v>391</v>
      </c>
      <c r="C983" s="178">
        <v>2050</v>
      </c>
      <c r="D983" s="178" t="s">
        <v>336</v>
      </c>
      <c r="E983" s="178" t="s">
        <v>337</v>
      </c>
      <c r="F983" s="178" t="s">
        <v>407</v>
      </c>
      <c r="G983" s="178">
        <v>219</v>
      </c>
      <c r="H983" s="178">
        <v>4.2527001351118102E-2</v>
      </c>
      <c r="I983" s="178">
        <v>4.7630241513252278E-2</v>
      </c>
      <c r="J983" s="178" t="s">
        <v>590</v>
      </c>
    </row>
    <row r="984" spans="1:10" x14ac:dyDescent="0.45">
      <c r="A984" s="178" t="s">
        <v>8</v>
      </c>
      <c r="B984" s="178" t="s">
        <v>391</v>
      </c>
      <c r="C984" s="178">
        <v>2050</v>
      </c>
      <c r="D984" s="178" t="s">
        <v>336</v>
      </c>
      <c r="E984" s="178" t="s">
        <v>337</v>
      </c>
      <c r="F984" s="178" t="s">
        <v>409</v>
      </c>
      <c r="G984" s="178">
        <v>219</v>
      </c>
      <c r="H984" s="178">
        <v>7.3458999395370497E-2</v>
      </c>
      <c r="I984" s="178">
        <v>8.2274079322814969E-2</v>
      </c>
      <c r="J984" s="178" t="s">
        <v>590</v>
      </c>
    </row>
    <row r="985" spans="1:10" x14ac:dyDescent="0.45">
      <c r="A985" s="178" t="s">
        <v>8</v>
      </c>
      <c r="B985" s="178" t="s">
        <v>391</v>
      </c>
      <c r="C985" s="178">
        <v>2050</v>
      </c>
      <c r="D985" s="178" t="s">
        <v>336</v>
      </c>
      <c r="E985" s="178" t="s">
        <v>337</v>
      </c>
      <c r="F985" s="178" t="s">
        <v>411</v>
      </c>
      <c r="G985" s="178">
        <v>299</v>
      </c>
      <c r="H985" s="178">
        <v>1.6587000340223299E-2</v>
      </c>
      <c r="I985" s="178">
        <v>1.8577440381050095E-2</v>
      </c>
      <c r="J985" s="178" t="s">
        <v>590</v>
      </c>
    </row>
    <row r="986" spans="1:10" x14ac:dyDescent="0.45">
      <c r="A986" s="178" t="s">
        <v>8</v>
      </c>
      <c r="B986" s="178" t="s">
        <v>391</v>
      </c>
      <c r="C986" s="178">
        <v>2050</v>
      </c>
      <c r="D986" s="178" t="s">
        <v>336</v>
      </c>
      <c r="E986" s="178" t="s">
        <v>337</v>
      </c>
      <c r="F986" s="178" t="s">
        <v>409</v>
      </c>
      <c r="G986" s="178">
        <v>379</v>
      </c>
      <c r="H986" s="178">
        <v>1.9861999899148899E-2</v>
      </c>
      <c r="I986" s="178">
        <v>2.2245439887046768E-2</v>
      </c>
      <c r="J986" s="178" t="s">
        <v>590</v>
      </c>
    </row>
    <row r="987" spans="1:10" x14ac:dyDescent="0.45">
      <c r="A987" s="178" t="s">
        <v>8</v>
      </c>
      <c r="B987" s="178" t="s">
        <v>391</v>
      </c>
      <c r="C987" s="178">
        <v>2050</v>
      </c>
      <c r="D987" s="178" t="s">
        <v>336</v>
      </c>
      <c r="E987" s="178" t="s">
        <v>337</v>
      </c>
      <c r="F987" s="178" t="s">
        <v>394</v>
      </c>
      <c r="G987" s="178">
        <v>385</v>
      </c>
      <c r="H987" s="178">
        <v>9.0640000998974003E-3</v>
      </c>
      <c r="I987" s="178">
        <v>1.0151680111885089E-2</v>
      </c>
      <c r="J987" s="178" t="s">
        <v>590</v>
      </c>
    </row>
    <row r="988" spans="1:10" x14ac:dyDescent="0.45">
      <c r="A988" s="178" t="s">
        <v>8</v>
      </c>
      <c r="B988" s="178" t="s">
        <v>391</v>
      </c>
      <c r="C988" s="178">
        <v>2050</v>
      </c>
      <c r="D988" s="178" t="s">
        <v>336</v>
      </c>
      <c r="E988" s="178" t="s">
        <v>337</v>
      </c>
      <c r="F988" s="178" t="s">
        <v>405</v>
      </c>
      <c r="G988" s="178">
        <v>590</v>
      </c>
      <c r="H988" s="178">
        <v>7.4319997802376999E-3</v>
      </c>
      <c r="I988" s="178">
        <v>8.3238397538662242E-3</v>
      </c>
      <c r="J988" s="178" t="s">
        <v>590</v>
      </c>
    </row>
    <row r="989" spans="1:10" x14ac:dyDescent="0.45">
      <c r="A989" s="178" t="s">
        <v>8</v>
      </c>
      <c r="B989" s="178" t="s">
        <v>391</v>
      </c>
      <c r="C989" s="178">
        <v>2050</v>
      </c>
      <c r="D989" s="178" t="s">
        <v>336</v>
      </c>
      <c r="E989" s="178" t="s">
        <v>337</v>
      </c>
      <c r="F989" s="178" t="s">
        <v>405</v>
      </c>
      <c r="G989" s="178">
        <v>100000</v>
      </c>
      <c r="H989" s="1">
        <v>9.9999999999999998E-13</v>
      </c>
      <c r="I989" s="178">
        <v>1.1200000000000001E-12</v>
      </c>
      <c r="J989" s="178" t="s">
        <v>590</v>
      </c>
    </row>
    <row r="990" spans="1:10" x14ac:dyDescent="0.45">
      <c r="A990" s="178" t="s">
        <v>425</v>
      </c>
      <c r="B990" s="178" t="s">
        <v>85</v>
      </c>
      <c r="C990" s="178">
        <v>2015</v>
      </c>
      <c r="D990" s="178" t="s">
        <v>336</v>
      </c>
      <c r="E990" s="178" t="s">
        <v>337</v>
      </c>
      <c r="F990" s="178" t="s">
        <v>426</v>
      </c>
      <c r="G990" s="178">
        <v>-100000</v>
      </c>
      <c r="H990" s="178">
        <v>0</v>
      </c>
      <c r="I990" s="178">
        <v>0</v>
      </c>
      <c r="J990" s="178" t="s">
        <v>623</v>
      </c>
    </row>
    <row r="991" spans="1:10" x14ac:dyDescent="0.45">
      <c r="A991" s="178" t="s">
        <v>425</v>
      </c>
      <c r="B991" s="178" t="s">
        <v>85</v>
      </c>
      <c r="C991" s="178">
        <v>2015</v>
      </c>
      <c r="D991" s="178" t="s">
        <v>336</v>
      </c>
      <c r="E991" s="178" t="s">
        <v>337</v>
      </c>
      <c r="F991" s="178" t="s">
        <v>426</v>
      </c>
      <c r="G991" s="178">
        <v>-11</v>
      </c>
      <c r="H991" s="178">
        <v>1.65684962272644</v>
      </c>
      <c r="I991" s="178">
        <v>1.855671577453613</v>
      </c>
      <c r="J991" s="178" t="s">
        <v>623</v>
      </c>
    </row>
    <row r="992" spans="1:10" x14ac:dyDescent="0.45">
      <c r="A992" s="178" t="s">
        <v>425</v>
      </c>
      <c r="B992" s="178" t="s">
        <v>85</v>
      </c>
      <c r="C992" s="178">
        <v>2015</v>
      </c>
      <c r="D992" s="178" t="s">
        <v>336</v>
      </c>
      <c r="E992" s="178" t="s">
        <v>337</v>
      </c>
      <c r="F992" s="178" t="s">
        <v>426</v>
      </c>
      <c r="G992" s="178">
        <v>-11</v>
      </c>
      <c r="H992" s="178">
        <v>0</v>
      </c>
      <c r="I992" s="178">
        <v>0</v>
      </c>
      <c r="J992" s="178" t="s">
        <v>623</v>
      </c>
    </row>
    <row r="993" spans="1:10" x14ac:dyDescent="0.45">
      <c r="A993" s="178" t="s">
        <v>425</v>
      </c>
      <c r="B993" s="178" t="s">
        <v>85</v>
      </c>
      <c r="C993" s="178">
        <v>2015</v>
      </c>
      <c r="D993" s="178" t="s">
        <v>336</v>
      </c>
      <c r="E993" s="178" t="s">
        <v>337</v>
      </c>
      <c r="F993" s="178" t="s">
        <v>426</v>
      </c>
      <c r="G993" s="178">
        <v>-10</v>
      </c>
      <c r="H993" s="178">
        <v>2.0491062402725202</v>
      </c>
      <c r="I993" s="178">
        <v>2.2949989891052227</v>
      </c>
      <c r="J993" s="178" t="s">
        <v>623</v>
      </c>
    </row>
    <row r="994" spans="1:10" x14ac:dyDescent="0.45">
      <c r="A994" s="178" t="s">
        <v>425</v>
      </c>
      <c r="B994" s="178" t="s">
        <v>85</v>
      </c>
      <c r="C994" s="178">
        <v>2015</v>
      </c>
      <c r="D994" s="178" t="s">
        <v>336</v>
      </c>
      <c r="E994" s="178" t="s">
        <v>337</v>
      </c>
      <c r="F994" s="178" t="s">
        <v>426</v>
      </c>
      <c r="G994" s="178">
        <v>-9</v>
      </c>
      <c r="H994" s="178">
        <v>0.45251962542533802</v>
      </c>
      <c r="I994" s="178">
        <v>0.50682198047637861</v>
      </c>
      <c r="J994" s="178" t="s">
        <v>623</v>
      </c>
    </row>
    <row r="995" spans="1:10" x14ac:dyDescent="0.45">
      <c r="A995" s="178" t="s">
        <v>425</v>
      </c>
      <c r="B995" s="178" t="s">
        <v>85</v>
      </c>
      <c r="C995" s="178">
        <v>2015</v>
      </c>
      <c r="D995" s="178" t="s">
        <v>336</v>
      </c>
      <c r="E995" s="178" t="s">
        <v>337</v>
      </c>
      <c r="F995" s="178" t="s">
        <v>426</v>
      </c>
      <c r="G995" s="178">
        <v>-8</v>
      </c>
      <c r="H995" s="178">
        <v>0.65759281814098303</v>
      </c>
      <c r="I995" s="178">
        <v>0.73650395631790111</v>
      </c>
      <c r="J995" s="178" t="s">
        <v>623</v>
      </c>
    </row>
    <row r="996" spans="1:10" x14ac:dyDescent="0.45">
      <c r="A996" s="178" t="s">
        <v>425</v>
      </c>
      <c r="B996" s="178" t="s">
        <v>85</v>
      </c>
      <c r="C996" s="178">
        <v>2015</v>
      </c>
      <c r="D996" s="178" t="s">
        <v>336</v>
      </c>
      <c r="E996" s="178" t="s">
        <v>337</v>
      </c>
      <c r="F996" s="178" t="s">
        <v>426</v>
      </c>
      <c r="G996" s="178">
        <v>-7</v>
      </c>
      <c r="H996" s="178">
        <v>0.27879232168197599</v>
      </c>
      <c r="I996" s="178">
        <v>0.31224740028381315</v>
      </c>
      <c r="J996" s="178" t="s">
        <v>623</v>
      </c>
    </row>
    <row r="997" spans="1:10" x14ac:dyDescent="0.45">
      <c r="A997" s="178" t="s">
        <v>425</v>
      </c>
      <c r="B997" s="178" t="s">
        <v>85</v>
      </c>
      <c r="C997" s="178">
        <v>2015</v>
      </c>
      <c r="D997" s="178" t="s">
        <v>336</v>
      </c>
      <c r="E997" s="178" t="s">
        <v>337</v>
      </c>
      <c r="F997" s="178" t="s">
        <v>426</v>
      </c>
      <c r="G997" s="178">
        <v>-6</v>
      </c>
      <c r="H997" s="178">
        <v>0.56954617053270296</v>
      </c>
      <c r="I997" s="178">
        <v>0.63789171099662734</v>
      </c>
      <c r="J997" s="178" t="s">
        <v>623</v>
      </c>
    </row>
    <row r="998" spans="1:10" x14ac:dyDescent="0.45">
      <c r="A998" s="178" t="s">
        <v>425</v>
      </c>
      <c r="B998" s="178" t="s">
        <v>85</v>
      </c>
      <c r="C998" s="178">
        <v>2015</v>
      </c>
      <c r="D998" s="178" t="s">
        <v>336</v>
      </c>
      <c r="E998" s="178" t="s">
        <v>337</v>
      </c>
      <c r="F998" s="178" t="s">
        <v>426</v>
      </c>
      <c r="G998" s="178">
        <v>-5</v>
      </c>
      <c r="H998" s="178">
        <v>0.19329860061407</v>
      </c>
      <c r="I998" s="178">
        <v>0.21649443268775842</v>
      </c>
      <c r="J998" s="178" t="s">
        <v>623</v>
      </c>
    </row>
    <row r="999" spans="1:10" x14ac:dyDescent="0.45">
      <c r="A999" s="178" t="s">
        <v>425</v>
      </c>
      <c r="B999" s="178" t="s">
        <v>85</v>
      </c>
      <c r="C999" s="178">
        <v>2015</v>
      </c>
      <c r="D999" s="178" t="s">
        <v>336</v>
      </c>
      <c r="E999" s="178" t="s">
        <v>337</v>
      </c>
      <c r="F999" s="178" t="s">
        <v>427</v>
      </c>
      <c r="G999" s="178">
        <v>-5</v>
      </c>
      <c r="H999" s="178">
        <v>0.113839237019419</v>
      </c>
      <c r="I999" s="178">
        <v>0.12749994546174931</v>
      </c>
      <c r="J999" s="178" t="s">
        <v>623</v>
      </c>
    </row>
    <row r="1000" spans="1:10" x14ac:dyDescent="0.45">
      <c r="A1000" s="178" t="s">
        <v>425</v>
      </c>
      <c r="B1000" s="178" t="s">
        <v>85</v>
      </c>
      <c r="C1000" s="178">
        <v>2015</v>
      </c>
      <c r="D1000" s="178" t="s">
        <v>336</v>
      </c>
      <c r="E1000" s="178" t="s">
        <v>337</v>
      </c>
      <c r="F1000" s="178" t="s">
        <v>426</v>
      </c>
      <c r="G1000" s="178">
        <v>-4</v>
      </c>
      <c r="H1000" s="178">
        <v>0.361848674714565</v>
      </c>
      <c r="I1000" s="178">
        <v>0.40527051568031286</v>
      </c>
      <c r="J1000" s="178" t="s">
        <v>623</v>
      </c>
    </row>
    <row r="1001" spans="1:10" x14ac:dyDescent="0.45">
      <c r="A1001" s="178" t="s">
        <v>425</v>
      </c>
      <c r="B1001" s="178" t="s">
        <v>85</v>
      </c>
      <c r="C1001" s="178">
        <v>2015</v>
      </c>
      <c r="D1001" s="178" t="s">
        <v>336</v>
      </c>
      <c r="E1001" s="178" t="s">
        <v>337</v>
      </c>
      <c r="F1001" s="178" t="s">
        <v>427</v>
      </c>
      <c r="G1001" s="178">
        <v>-4</v>
      </c>
      <c r="H1001" s="178">
        <v>6.7962150089442702E-2</v>
      </c>
      <c r="I1001" s="178">
        <v>7.6117608100175829E-2</v>
      </c>
      <c r="J1001" s="178" t="s">
        <v>623</v>
      </c>
    </row>
    <row r="1002" spans="1:10" x14ac:dyDescent="0.45">
      <c r="A1002" s="178" t="s">
        <v>425</v>
      </c>
      <c r="B1002" s="178" t="s">
        <v>85</v>
      </c>
      <c r="C1002" s="178">
        <v>2015</v>
      </c>
      <c r="D1002" s="178" t="s">
        <v>336</v>
      </c>
      <c r="E1002" s="178" t="s">
        <v>337</v>
      </c>
      <c r="F1002" s="178" t="s">
        <v>426</v>
      </c>
      <c r="G1002" s="178">
        <v>-3</v>
      </c>
      <c r="H1002" s="178">
        <v>7.5731784105300903E-2</v>
      </c>
      <c r="I1002" s="178">
        <v>8.4819598197937024E-2</v>
      </c>
      <c r="J1002" s="178" t="s">
        <v>623</v>
      </c>
    </row>
    <row r="1003" spans="1:10" x14ac:dyDescent="0.45">
      <c r="A1003" s="178" t="s">
        <v>425</v>
      </c>
      <c r="B1003" s="178" t="s">
        <v>85</v>
      </c>
      <c r="C1003" s="178">
        <v>2015</v>
      </c>
      <c r="D1003" s="178" t="s">
        <v>336</v>
      </c>
      <c r="E1003" s="178" t="s">
        <v>337</v>
      </c>
      <c r="F1003" s="178" t="s">
        <v>427</v>
      </c>
      <c r="G1003" s="178">
        <v>-3</v>
      </c>
      <c r="H1003" s="178">
        <v>6.8388964049518094E-2</v>
      </c>
      <c r="I1003" s="178">
        <v>7.6595639735460269E-2</v>
      </c>
      <c r="J1003" s="178" t="s">
        <v>623</v>
      </c>
    </row>
    <row r="1004" spans="1:10" x14ac:dyDescent="0.45">
      <c r="A1004" s="178" t="s">
        <v>425</v>
      </c>
      <c r="B1004" s="178" t="s">
        <v>85</v>
      </c>
      <c r="C1004" s="178">
        <v>2015</v>
      </c>
      <c r="D1004" s="178" t="s">
        <v>336</v>
      </c>
      <c r="E1004" s="178" t="s">
        <v>337</v>
      </c>
      <c r="F1004" s="178" t="s">
        <v>427</v>
      </c>
      <c r="G1004" s="178">
        <v>-2</v>
      </c>
      <c r="H1004" s="178">
        <v>0.44814297370612599</v>
      </c>
      <c r="I1004" s="178">
        <v>0.50192013055086115</v>
      </c>
      <c r="J1004" s="178" t="s">
        <v>623</v>
      </c>
    </row>
    <row r="1005" spans="1:10" x14ac:dyDescent="0.45">
      <c r="A1005" s="178" t="s">
        <v>425</v>
      </c>
      <c r="B1005" s="178" t="s">
        <v>85</v>
      </c>
      <c r="C1005" s="178">
        <v>2015</v>
      </c>
      <c r="D1005" s="178" t="s">
        <v>336</v>
      </c>
      <c r="E1005" s="178" t="s">
        <v>337</v>
      </c>
      <c r="F1005" s="178" t="s">
        <v>426</v>
      </c>
      <c r="G1005" s="178">
        <v>-2</v>
      </c>
      <c r="H1005" s="178">
        <v>0.35465040057897501</v>
      </c>
      <c r="I1005" s="178">
        <v>0.39720844864845206</v>
      </c>
      <c r="J1005" s="178" t="s">
        <v>623</v>
      </c>
    </row>
    <row r="1006" spans="1:10" x14ac:dyDescent="0.45">
      <c r="A1006" s="178" t="s">
        <v>425</v>
      </c>
      <c r="B1006" s="178" t="s">
        <v>85</v>
      </c>
      <c r="C1006" s="178">
        <v>2015</v>
      </c>
      <c r="D1006" s="178" t="s">
        <v>336</v>
      </c>
      <c r="E1006" s="178" t="s">
        <v>337</v>
      </c>
      <c r="F1006" s="178" t="s">
        <v>427</v>
      </c>
      <c r="G1006" s="178">
        <v>-1</v>
      </c>
      <c r="H1006" s="178">
        <v>0.17722770990803799</v>
      </c>
      <c r="I1006" s="178">
        <v>0.19849503509700256</v>
      </c>
      <c r="J1006" s="178" t="s">
        <v>623</v>
      </c>
    </row>
    <row r="1007" spans="1:10" x14ac:dyDescent="0.45">
      <c r="A1007" s="178" t="s">
        <v>425</v>
      </c>
      <c r="B1007" s="178" t="s">
        <v>85</v>
      </c>
      <c r="C1007" s="178">
        <v>2015</v>
      </c>
      <c r="D1007" s="178" t="s">
        <v>336</v>
      </c>
      <c r="E1007" s="178" t="s">
        <v>337</v>
      </c>
      <c r="F1007" s="178" t="s">
        <v>426</v>
      </c>
      <c r="G1007" s="178">
        <v>-1</v>
      </c>
      <c r="H1007" s="178">
        <v>6.2243763357400901E-2</v>
      </c>
      <c r="I1007" s="178">
        <v>6.9713014960289019E-2</v>
      </c>
      <c r="J1007" s="178" t="s">
        <v>623</v>
      </c>
    </row>
    <row r="1008" spans="1:10" x14ac:dyDescent="0.45">
      <c r="A1008" s="178" t="s">
        <v>425</v>
      </c>
      <c r="B1008" s="178" t="s">
        <v>85</v>
      </c>
      <c r="C1008" s="178">
        <v>2015</v>
      </c>
      <c r="D1008" s="178" t="s">
        <v>336</v>
      </c>
      <c r="E1008" s="178" t="s">
        <v>337</v>
      </c>
      <c r="F1008" s="178" t="s">
        <v>426</v>
      </c>
      <c r="G1008" s="178">
        <v>0</v>
      </c>
      <c r="H1008" s="178">
        <v>0.17455171048641199</v>
      </c>
      <c r="I1008" s="178">
        <v>0.19549791574478145</v>
      </c>
      <c r="J1008" s="178" t="s">
        <v>623</v>
      </c>
    </row>
    <row r="1009" spans="1:10" x14ac:dyDescent="0.45">
      <c r="A1009" s="178" t="s">
        <v>425</v>
      </c>
      <c r="B1009" s="178" t="s">
        <v>85</v>
      </c>
      <c r="C1009" s="178">
        <v>2015</v>
      </c>
      <c r="D1009" s="178" t="s">
        <v>336</v>
      </c>
      <c r="E1009" s="178" t="s">
        <v>337</v>
      </c>
      <c r="F1009" s="178" t="s">
        <v>427</v>
      </c>
      <c r="G1009" s="178">
        <v>0</v>
      </c>
      <c r="H1009" s="178">
        <v>8.2118900027126102E-2</v>
      </c>
      <c r="I1009" s="178">
        <v>9.1973168030381247E-2</v>
      </c>
      <c r="J1009" s="178" t="s">
        <v>623</v>
      </c>
    </row>
    <row r="1010" spans="1:10" x14ac:dyDescent="0.45">
      <c r="A1010" s="178" t="s">
        <v>425</v>
      </c>
      <c r="B1010" s="178" t="s">
        <v>85</v>
      </c>
      <c r="C1010" s="178">
        <v>2015</v>
      </c>
      <c r="D1010" s="178" t="s">
        <v>336</v>
      </c>
      <c r="E1010" s="178" t="s">
        <v>337</v>
      </c>
      <c r="F1010" s="178" t="s">
        <v>428</v>
      </c>
      <c r="G1010" s="178">
        <v>1</v>
      </c>
      <c r="H1010" s="178">
        <v>9.2047203332185704E-2</v>
      </c>
      <c r="I1010" s="178">
        <v>0.103092867732048</v>
      </c>
      <c r="J1010" s="178" t="s">
        <v>624</v>
      </c>
    </row>
    <row r="1011" spans="1:10" x14ac:dyDescent="0.45">
      <c r="A1011" s="178" t="s">
        <v>425</v>
      </c>
      <c r="B1011" s="178" t="s">
        <v>85</v>
      </c>
      <c r="C1011" s="178">
        <v>2015</v>
      </c>
      <c r="D1011" s="178" t="s">
        <v>336</v>
      </c>
      <c r="E1011" s="178" t="s">
        <v>337</v>
      </c>
      <c r="F1011" s="178" t="s">
        <v>429</v>
      </c>
      <c r="G1011" s="178">
        <v>1</v>
      </c>
      <c r="H1011" s="178">
        <v>7.5359938591718603</v>
      </c>
      <c r="I1011" s="178">
        <v>8.4403131222724834</v>
      </c>
      <c r="J1011" s="178" t="s">
        <v>624</v>
      </c>
    </row>
    <row r="1012" spans="1:10" x14ac:dyDescent="0.45">
      <c r="A1012" s="178" t="s">
        <v>425</v>
      </c>
      <c r="B1012" s="178" t="s">
        <v>85</v>
      </c>
      <c r="C1012" s="178">
        <v>2015</v>
      </c>
      <c r="D1012" s="178" t="s">
        <v>336</v>
      </c>
      <c r="E1012" s="178" t="s">
        <v>337</v>
      </c>
      <c r="F1012" s="178" t="s">
        <v>426</v>
      </c>
      <c r="G1012" s="178">
        <v>1</v>
      </c>
      <c r="H1012" s="178">
        <v>0.107944343239069</v>
      </c>
      <c r="I1012" s="178">
        <v>0.12089766442775729</v>
      </c>
      <c r="J1012" s="178" t="s">
        <v>623</v>
      </c>
    </row>
    <row r="1013" spans="1:10" x14ac:dyDescent="0.45">
      <c r="A1013" s="178" t="s">
        <v>425</v>
      </c>
      <c r="B1013" s="178" t="s">
        <v>85</v>
      </c>
      <c r="C1013" s="178">
        <v>2015</v>
      </c>
      <c r="D1013" s="178" t="s">
        <v>336</v>
      </c>
      <c r="E1013" s="178" t="s">
        <v>337</v>
      </c>
      <c r="F1013" s="178" t="s">
        <v>430</v>
      </c>
      <c r="G1013" s="178">
        <v>1</v>
      </c>
      <c r="H1013" s="178">
        <v>0.118081278633326</v>
      </c>
      <c r="I1013" s="178">
        <v>0.13225103206932512</v>
      </c>
      <c r="J1013" s="178" t="s">
        <v>623</v>
      </c>
    </row>
    <row r="1014" spans="1:10" x14ac:dyDescent="0.45">
      <c r="A1014" s="178" t="s">
        <v>425</v>
      </c>
      <c r="B1014" s="178" t="s">
        <v>85</v>
      </c>
      <c r="C1014" s="178">
        <v>2015</v>
      </c>
      <c r="D1014" s="178" t="s">
        <v>336</v>
      </c>
      <c r="E1014" s="178" t="s">
        <v>337</v>
      </c>
      <c r="F1014" s="178" t="s">
        <v>426</v>
      </c>
      <c r="G1014" s="178">
        <v>2</v>
      </c>
      <c r="H1014" s="178">
        <v>0.14790038391947699</v>
      </c>
      <c r="I1014" s="178">
        <v>0.16564842998981424</v>
      </c>
      <c r="J1014" s="178" t="s">
        <v>623</v>
      </c>
    </row>
    <row r="1015" spans="1:10" x14ac:dyDescent="0.45">
      <c r="A1015" s="178" t="s">
        <v>425</v>
      </c>
      <c r="B1015" s="178" t="s">
        <v>85</v>
      </c>
      <c r="C1015" s="178">
        <v>2015</v>
      </c>
      <c r="D1015" s="178" t="s">
        <v>336</v>
      </c>
      <c r="E1015" s="178" t="s">
        <v>337</v>
      </c>
      <c r="F1015" s="178" t="s">
        <v>429</v>
      </c>
      <c r="G1015" s="178">
        <v>2</v>
      </c>
      <c r="H1015" s="178">
        <v>11.028630234301</v>
      </c>
      <c r="I1015" s="178">
        <v>12.35206586241712</v>
      </c>
      <c r="J1015" s="178" t="s">
        <v>624</v>
      </c>
    </row>
    <row r="1016" spans="1:10" x14ac:dyDescent="0.45">
      <c r="A1016" s="178" t="s">
        <v>425</v>
      </c>
      <c r="B1016" s="178" t="s">
        <v>85</v>
      </c>
      <c r="C1016" s="178">
        <v>2015</v>
      </c>
      <c r="D1016" s="178" t="s">
        <v>336</v>
      </c>
      <c r="E1016" s="178" t="s">
        <v>337</v>
      </c>
      <c r="F1016" s="178" t="s">
        <v>428</v>
      </c>
      <c r="G1016" s="178">
        <v>2</v>
      </c>
      <c r="H1016" s="178">
        <v>0.205820707604289</v>
      </c>
      <c r="I1016" s="178">
        <v>0.23051919251680369</v>
      </c>
      <c r="J1016" s="178" t="s">
        <v>624</v>
      </c>
    </row>
    <row r="1017" spans="1:10" x14ac:dyDescent="0.45">
      <c r="A1017" s="178" t="s">
        <v>425</v>
      </c>
      <c r="B1017" s="178" t="s">
        <v>85</v>
      </c>
      <c r="C1017" s="178">
        <v>2015</v>
      </c>
      <c r="D1017" s="178" t="s">
        <v>336</v>
      </c>
      <c r="E1017" s="178" t="s">
        <v>337</v>
      </c>
      <c r="F1017" s="178" t="s">
        <v>430</v>
      </c>
      <c r="G1017" s="178">
        <v>2</v>
      </c>
      <c r="H1017" s="178">
        <v>2.09944650996476E-2</v>
      </c>
      <c r="I1017" s="178">
        <v>2.3513800911605313E-2</v>
      </c>
      <c r="J1017" s="178" t="s">
        <v>623</v>
      </c>
    </row>
    <row r="1018" spans="1:10" x14ac:dyDescent="0.45">
      <c r="A1018" s="178" t="s">
        <v>425</v>
      </c>
      <c r="B1018" s="178" t="s">
        <v>85</v>
      </c>
      <c r="C1018" s="178">
        <v>2015</v>
      </c>
      <c r="D1018" s="178" t="s">
        <v>336</v>
      </c>
      <c r="E1018" s="178" t="s">
        <v>337</v>
      </c>
      <c r="F1018" s="178" t="s">
        <v>430</v>
      </c>
      <c r="G1018" s="178">
        <v>3</v>
      </c>
      <c r="H1018" s="178">
        <v>1.42135962378234E-2</v>
      </c>
      <c r="I1018" s="178">
        <v>1.5919227786362209E-2</v>
      </c>
      <c r="J1018" s="178" t="s">
        <v>623</v>
      </c>
    </row>
    <row r="1019" spans="1:10" x14ac:dyDescent="0.45">
      <c r="A1019" s="178" t="s">
        <v>425</v>
      </c>
      <c r="B1019" s="178" t="s">
        <v>85</v>
      </c>
      <c r="C1019" s="178">
        <v>2015</v>
      </c>
      <c r="D1019" s="178" t="s">
        <v>336</v>
      </c>
      <c r="E1019" s="178" t="s">
        <v>337</v>
      </c>
      <c r="F1019" s="178" t="s">
        <v>428</v>
      </c>
      <c r="G1019" s="178">
        <v>3</v>
      </c>
      <c r="H1019" s="178">
        <v>0.172481986694037</v>
      </c>
      <c r="I1019" s="178">
        <v>0.19317982509732146</v>
      </c>
      <c r="J1019" s="178" t="s">
        <v>624</v>
      </c>
    </row>
    <row r="1020" spans="1:10" x14ac:dyDescent="0.45">
      <c r="A1020" s="178" t="s">
        <v>425</v>
      </c>
      <c r="B1020" s="178" t="s">
        <v>85</v>
      </c>
      <c r="C1020" s="178">
        <v>2015</v>
      </c>
      <c r="D1020" s="178" t="s">
        <v>336</v>
      </c>
      <c r="E1020" s="178" t="s">
        <v>337</v>
      </c>
      <c r="F1020" s="178" t="s">
        <v>426</v>
      </c>
      <c r="G1020" s="178">
        <v>3</v>
      </c>
      <c r="H1020" s="178">
        <v>0.23720679804682701</v>
      </c>
      <c r="I1020" s="178">
        <v>0.26567161381244625</v>
      </c>
      <c r="J1020" s="178" t="s">
        <v>623</v>
      </c>
    </row>
    <row r="1021" spans="1:10" x14ac:dyDescent="0.45">
      <c r="A1021" s="178" t="s">
        <v>425</v>
      </c>
      <c r="B1021" s="178" t="s">
        <v>85</v>
      </c>
      <c r="C1021" s="178">
        <v>2015</v>
      </c>
      <c r="D1021" s="178" t="s">
        <v>336</v>
      </c>
      <c r="E1021" s="178" t="s">
        <v>337</v>
      </c>
      <c r="F1021" s="178" t="s">
        <v>429</v>
      </c>
      <c r="G1021" s="178">
        <v>3</v>
      </c>
      <c r="H1021" s="178">
        <v>4.2238793969154296</v>
      </c>
      <c r="I1021" s="178">
        <v>4.7307449245452817</v>
      </c>
      <c r="J1021" s="178" t="s">
        <v>624</v>
      </c>
    </row>
    <row r="1022" spans="1:10" x14ac:dyDescent="0.45">
      <c r="A1022" s="178" t="s">
        <v>425</v>
      </c>
      <c r="B1022" s="178" t="s">
        <v>85</v>
      </c>
      <c r="C1022" s="178">
        <v>2015</v>
      </c>
      <c r="D1022" s="178" t="s">
        <v>336</v>
      </c>
      <c r="E1022" s="178" t="s">
        <v>337</v>
      </c>
      <c r="F1022" s="178" t="s">
        <v>431</v>
      </c>
      <c r="G1022" s="178">
        <v>3</v>
      </c>
      <c r="H1022" s="178">
        <v>4.3955884873867E-2</v>
      </c>
      <c r="I1022" s="178">
        <v>4.9230591058731045E-2</v>
      </c>
      <c r="J1022" s="178" t="s">
        <v>624</v>
      </c>
    </row>
    <row r="1023" spans="1:10" x14ac:dyDescent="0.45">
      <c r="A1023" s="178" t="s">
        <v>425</v>
      </c>
      <c r="B1023" s="178" t="s">
        <v>85</v>
      </c>
      <c r="C1023" s="178">
        <v>2015</v>
      </c>
      <c r="D1023" s="178" t="s">
        <v>336</v>
      </c>
      <c r="E1023" s="178" t="s">
        <v>337</v>
      </c>
      <c r="F1023" s="178" t="s">
        <v>429</v>
      </c>
      <c r="G1023" s="178">
        <v>4</v>
      </c>
      <c r="H1023" s="178">
        <v>0.48731955885887102</v>
      </c>
      <c r="I1023" s="178">
        <v>0.54579790592193556</v>
      </c>
      <c r="J1023" s="178" t="s">
        <v>624</v>
      </c>
    </row>
    <row r="1024" spans="1:10" x14ac:dyDescent="0.45">
      <c r="A1024" s="178" t="s">
        <v>425</v>
      </c>
      <c r="B1024" s="178" t="s">
        <v>85</v>
      </c>
      <c r="C1024" s="178">
        <v>2015</v>
      </c>
      <c r="D1024" s="178" t="s">
        <v>336</v>
      </c>
      <c r="E1024" s="178" t="s">
        <v>337</v>
      </c>
      <c r="F1024" s="178" t="s">
        <v>430</v>
      </c>
      <c r="G1024" s="178">
        <v>4</v>
      </c>
      <c r="H1024" s="178">
        <v>1.3178155524656201E-2</v>
      </c>
      <c r="I1024" s="178">
        <v>1.4759534187614946E-2</v>
      </c>
      <c r="J1024" s="178" t="s">
        <v>623</v>
      </c>
    </row>
    <row r="1025" spans="1:10" x14ac:dyDescent="0.45">
      <c r="A1025" s="178" t="s">
        <v>425</v>
      </c>
      <c r="B1025" s="178" t="s">
        <v>85</v>
      </c>
      <c r="C1025" s="178">
        <v>2015</v>
      </c>
      <c r="D1025" s="178" t="s">
        <v>336</v>
      </c>
      <c r="E1025" s="178" t="s">
        <v>337</v>
      </c>
      <c r="F1025" s="178" t="s">
        <v>428</v>
      </c>
      <c r="G1025" s="178">
        <v>4</v>
      </c>
      <c r="H1025" s="178">
        <v>0.259957582689821</v>
      </c>
      <c r="I1025" s="178">
        <v>0.29115249261259957</v>
      </c>
      <c r="J1025" s="178" t="s">
        <v>624</v>
      </c>
    </row>
    <row r="1026" spans="1:10" x14ac:dyDescent="0.45">
      <c r="A1026" s="178" t="s">
        <v>425</v>
      </c>
      <c r="B1026" s="178" t="s">
        <v>85</v>
      </c>
      <c r="C1026" s="178">
        <v>2015</v>
      </c>
      <c r="D1026" s="178" t="s">
        <v>336</v>
      </c>
      <c r="E1026" s="178" t="s">
        <v>337</v>
      </c>
      <c r="F1026" s="178" t="s">
        <v>431</v>
      </c>
      <c r="G1026" s="178">
        <v>5</v>
      </c>
      <c r="H1026" s="178">
        <v>0.141014695167541</v>
      </c>
      <c r="I1026" s="178">
        <v>0.15793645858764593</v>
      </c>
      <c r="J1026" s="178" t="s">
        <v>624</v>
      </c>
    </row>
    <row r="1027" spans="1:10" x14ac:dyDescent="0.45">
      <c r="A1027" s="178" t="s">
        <v>425</v>
      </c>
      <c r="B1027" s="178" t="s">
        <v>85</v>
      </c>
      <c r="C1027" s="178">
        <v>2015</v>
      </c>
      <c r="D1027" s="178" t="s">
        <v>336</v>
      </c>
      <c r="E1027" s="178" t="s">
        <v>337</v>
      </c>
      <c r="F1027" s="178" t="s">
        <v>426</v>
      </c>
      <c r="G1027" s="178">
        <v>5</v>
      </c>
      <c r="H1027" s="178">
        <v>4.0958538651466397E-2</v>
      </c>
      <c r="I1027" s="178">
        <v>4.5873563289642372E-2</v>
      </c>
      <c r="J1027" s="178" t="s">
        <v>623</v>
      </c>
    </row>
    <row r="1028" spans="1:10" x14ac:dyDescent="0.45">
      <c r="A1028" s="178" t="s">
        <v>425</v>
      </c>
      <c r="B1028" s="178" t="s">
        <v>85</v>
      </c>
      <c r="C1028" s="178">
        <v>2015</v>
      </c>
      <c r="D1028" s="178" t="s">
        <v>336</v>
      </c>
      <c r="E1028" s="178" t="s">
        <v>337</v>
      </c>
      <c r="F1028" s="178" t="s">
        <v>428</v>
      </c>
      <c r="G1028" s="178">
        <v>5</v>
      </c>
      <c r="H1028" s="178">
        <v>0.13901383290067301</v>
      </c>
      <c r="I1028" s="178">
        <v>0.15569549284875378</v>
      </c>
      <c r="J1028" s="178" t="s">
        <v>624</v>
      </c>
    </row>
    <row r="1029" spans="1:10" x14ac:dyDescent="0.45">
      <c r="A1029" s="178" t="s">
        <v>425</v>
      </c>
      <c r="B1029" s="178" t="s">
        <v>85</v>
      </c>
      <c r="C1029" s="178">
        <v>2015</v>
      </c>
      <c r="D1029" s="178" t="s">
        <v>336</v>
      </c>
      <c r="E1029" s="178" t="s">
        <v>337</v>
      </c>
      <c r="F1029" s="178" t="s">
        <v>430</v>
      </c>
      <c r="G1029" s="178">
        <v>5</v>
      </c>
      <c r="H1029" s="178">
        <v>2.2754743695258999E-3</v>
      </c>
      <c r="I1029" s="178">
        <v>2.5485312938690083E-3</v>
      </c>
      <c r="J1029" s="178" t="s">
        <v>623</v>
      </c>
    </row>
    <row r="1030" spans="1:10" x14ac:dyDescent="0.45">
      <c r="A1030" s="178" t="s">
        <v>425</v>
      </c>
      <c r="B1030" s="178" t="s">
        <v>85</v>
      </c>
      <c r="C1030" s="178">
        <v>2015</v>
      </c>
      <c r="D1030" s="178" t="s">
        <v>336</v>
      </c>
      <c r="E1030" s="178" t="s">
        <v>337</v>
      </c>
      <c r="F1030" s="178" t="s">
        <v>430</v>
      </c>
      <c r="G1030" s="178">
        <v>6</v>
      </c>
      <c r="H1030" s="178">
        <v>2.1600842010229999E-3</v>
      </c>
      <c r="I1030" s="178">
        <v>2.41929430514576E-3</v>
      </c>
      <c r="J1030" s="178" t="s">
        <v>623</v>
      </c>
    </row>
    <row r="1031" spans="1:10" x14ac:dyDescent="0.45">
      <c r="A1031" s="178" t="s">
        <v>425</v>
      </c>
      <c r="B1031" s="178" t="s">
        <v>85</v>
      </c>
      <c r="C1031" s="178">
        <v>2015</v>
      </c>
      <c r="D1031" s="178" t="s">
        <v>336</v>
      </c>
      <c r="E1031" s="178" t="s">
        <v>337</v>
      </c>
      <c r="F1031" s="178" t="s">
        <v>426</v>
      </c>
      <c r="G1031" s="178">
        <v>6</v>
      </c>
      <c r="H1031" s="178">
        <v>3.8881514221429797E-2</v>
      </c>
      <c r="I1031" s="178">
        <v>4.3547295928001377E-2</v>
      </c>
      <c r="J1031" s="178" t="s">
        <v>623</v>
      </c>
    </row>
    <row r="1032" spans="1:10" x14ac:dyDescent="0.45">
      <c r="A1032" s="178" t="s">
        <v>425</v>
      </c>
      <c r="B1032" s="178" t="s">
        <v>85</v>
      </c>
      <c r="C1032" s="178">
        <v>2015</v>
      </c>
      <c r="D1032" s="178" t="s">
        <v>336</v>
      </c>
      <c r="E1032" s="178" t="s">
        <v>337</v>
      </c>
      <c r="F1032" s="178" t="s">
        <v>428</v>
      </c>
      <c r="G1032" s="178">
        <v>6</v>
      </c>
      <c r="H1032" s="178">
        <v>0.114176896400749</v>
      </c>
      <c r="I1032" s="178">
        <v>0.12787812396883891</v>
      </c>
      <c r="J1032" s="178" t="s">
        <v>624</v>
      </c>
    </row>
    <row r="1033" spans="1:10" x14ac:dyDescent="0.45">
      <c r="A1033" s="178" t="s">
        <v>425</v>
      </c>
      <c r="B1033" s="178" t="s">
        <v>85</v>
      </c>
      <c r="C1033" s="178">
        <v>2015</v>
      </c>
      <c r="D1033" s="178" t="s">
        <v>336</v>
      </c>
      <c r="E1033" s="178" t="s">
        <v>337</v>
      </c>
      <c r="F1033" s="178" t="s">
        <v>429</v>
      </c>
      <c r="G1033" s="178">
        <v>6</v>
      </c>
      <c r="H1033" s="178">
        <v>0.82940751314163197</v>
      </c>
      <c r="I1033" s="178">
        <v>0.92893641471862787</v>
      </c>
      <c r="J1033" s="178" t="s">
        <v>624</v>
      </c>
    </row>
    <row r="1034" spans="1:10" x14ac:dyDescent="0.45">
      <c r="A1034" s="178" t="s">
        <v>425</v>
      </c>
      <c r="B1034" s="178" t="s">
        <v>85</v>
      </c>
      <c r="C1034" s="178">
        <v>2015</v>
      </c>
      <c r="D1034" s="178" t="s">
        <v>336</v>
      </c>
      <c r="E1034" s="178" t="s">
        <v>337</v>
      </c>
      <c r="F1034" s="178" t="s">
        <v>429</v>
      </c>
      <c r="G1034" s="178">
        <v>7</v>
      </c>
      <c r="H1034" s="178">
        <v>0.14077261090278601</v>
      </c>
      <c r="I1034" s="178">
        <v>0.15766532421112034</v>
      </c>
      <c r="J1034" s="178" t="s">
        <v>624</v>
      </c>
    </row>
    <row r="1035" spans="1:10" x14ac:dyDescent="0.45">
      <c r="A1035" s="178" t="s">
        <v>425</v>
      </c>
      <c r="B1035" s="178" t="s">
        <v>85</v>
      </c>
      <c r="C1035" s="178">
        <v>2015</v>
      </c>
      <c r="D1035" s="178" t="s">
        <v>336</v>
      </c>
      <c r="E1035" s="178" t="s">
        <v>337</v>
      </c>
      <c r="F1035" s="178" t="s">
        <v>430</v>
      </c>
      <c r="G1035" s="178">
        <v>7</v>
      </c>
      <c r="H1035" s="178">
        <v>2.0104784052819001E-3</v>
      </c>
      <c r="I1035" s="178">
        <v>2.2517358139157282E-3</v>
      </c>
      <c r="J1035" s="178" t="s">
        <v>623</v>
      </c>
    </row>
    <row r="1036" spans="1:10" x14ac:dyDescent="0.45">
      <c r="A1036" s="178" t="s">
        <v>425</v>
      </c>
      <c r="B1036" s="178" t="s">
        <v>85</v>
      </c>
      <c r="C1036" s="178">
        <v>2015</v>
      </c>
      <c r="D1036" s="178" t="s">
        <v>336</v>
      </c>
      <c r="E1036" s="178" t="s">
        <v>337</v>
      </c>
      <c r="F1036" s="178" t="s">
        <v>428</v>
      </c>
      <c r="G1036" s="178">
        <v>7</v>
      </c>
      <c r="H1036" s="178">
        <v>3.9898461662232897E-2</v>
      </c>
      <c r="I1036" s="178">
        <v>4.4686277061700849E-2</v>
      </c>
      <c r="J1036" s="178" t="s">
        <v>624</v>
      </c>
    </row>
    <row r="1037" spans="1:10" x14ac:dyDescent="0.45">
      <c r="A1037" s="178" t="s">
        <v>425</v>
      </c>
      <c r="B1037" s="178" t="s">
        <v>85</v>
      </c>
      <c r="C1037" s="178">
        <v>2015</v>
      </c>
      <c r="D1037" s="178" t="s">
        <v>336</v>
      </c>
      <c r="E1037" s="178" t="s">
        <v>337</v>
      </c>
      <c r="F1037" s="178" t="s">
        <v>426</v>
      </c>
      <c r="G1037" s="178">
        <v>8</v>
      </c>
      <c r="H1037" s="178">
        <v>7.0863593369722394E-2</v>
      </c>
      <c r="I1037" s="178">
        <v>7.9367224574089096E-2</v>
      </c>
      <c r="J1037" s="178" t="s">
        <v>623</v>
      </c>
    </row>
    <row r="1038" spans="1:10" x14ac:dyDescent="0.45">
      <c r="A1038" s="178" t="s">
        <v>425</v>
      </c>
      <c r="B1038" s="178" t="s">
        <v>85</v>
      </c>
      <c r="C1038" s="178">
        <v>2015</v>
      </c>
      <c r="D1038" s="178" t="s">
        <v>336</v>
      </c>
      <c r="E1038" s="178" t="s">
        <v>337</v>
      </c>
      <c r="F1038" s="178" t="s">
        <v>429</v>
      </c>
      <c r="G1038" s="178">
        <v>8</v>
      </c>
      <c r="H1038" s="178">
        <v>0.72735476493835405</v>
      </c>
      <c r="I1038" s="178">
        <v>0.81463733673095662</v>
      </c>
      <c r="J1038" s="178" t="s">
        <v>624</v>
      </c>
    </row>
    <row r="1039" spans="1:10" x14ac:dyDescent="0.45">
      <c r="A1039" s="178" t="s">
        <v>425</v>
      </c>
      <c r="B1039" s="178" t="s">
        <v>85</v>
      </c>
      <c r="C1039" s="178">
        <v>2015</v>
      </c>
      <c r="D1039" s="178" t="s">
        <v>336</v>
      </c>
      <c r="E1039" s="178" t="s">
        <v>337</v>
      </c>
      <c r="F1039" s="178" t="s">
        <v>428</v>
      </c>
      <c r="G1039" s="178">
        <v>8</v>
      </c>
      <c r="H1039" s="178">
        <v>1.6341545153409201E-2</v>
      </c>
      <c r="I1039" s="178">
        <v>1.8302530571818305E-2</v>
      </c>
      <c r="J1039" s="178" t="s">
        <v>624</v>
      </c>
    </row>
    <row r="1040" spans="1:10" x14ac:dyDescent="0.45">
      <c r="A1040" s="178" t="s">
        <v>425</v>
      </c>
      <c r="B1040" s="178" t="s">
        <v>85</v>
      </c>
      <c r="C1040" s="178">
        <v>2015</v>
      </c>
      <c r="D1040" s="178" t="s">
        <v>336</v>
      </c>
      <c r="E1040" s="178" t="s">
        <v>337</v>
      </c>
      <c r="F1040" s="178" t="s">
        <v>430</v>
      </c>
      <c r="G1040" s="178">
        <v>8</v>
      </c>
      <c r="H1040" s="178">
        <v>7.6418850803747999E-3</v>
      </c>
      <c r="I1040" s="178">
        <v>8.5589112900197762E-3</v>
      </c>
      <c r="J1040" s="178" t="s">
        <v>623</v>
      </c>
    </row>
    <row r="1041" spans="1:10" x14ac:dyDescent="0.45">
      <c r="A1041" s="178" t="s">
        <v>425</v>
      </c>
      <c r="B1041" s="178" t="s">
        <v>85</v>
      </c>
      <c r="C1041" s="178">
        <v>2015</v>
      </c>
      <c r="D1041" s="178" t="s">
        <v>336</v>
      </c>
      <c r="E1041" s="178" t="s">
        <v>337</v>
      </c>
      <c r="F1041" s="178" t="s">
        <v>430</v>
      </c>
      <c r="G1041" s="178">
        <v>9</v>
      </c>
      <c r="H1041" s="178">
        <v>1.8553327536209999E-3</v>
      </c>
      <c r="I1041" s="178">
        <v>2.0779726840555201E-3</v>
      </c>
      <c r="J1041" s="178" t="s">
        <v>623</v>
      </c>
    </row>
    <row r="1042" spans="1:10" x14ac:dyDescent="0.45">
      <c r="A1042" s="178" t="s">
        <v>425</v>
      </c>
      <c r="B1042" s="178" t="s">
        <v>85</v>
      </c>
      <c r="C1042" s="178">
        <v>2015</v>
      </c>
      <c r="D1042" s="178" t="s">
        <v>336</v>
      </c>
      <c r="E1042" s="178" t="s">
        <v>337</v>
      </c>
      <c r="F1042" s="178" t="s">
        <v>428</v>
      </c>
      <c r="G1042" s="178">
        <v>9</v>
      </c>
      <c r="H1042" s="178">
        <v>3.9480983978137402E-2</v>
      </c>
      <c r="I1042" s="178">
        <v>4.4218702055513891E-2</v>
      </c>
      <c r="J1042" s="178" t="s">
        <v>624</v>
      </c>
    </row>
    <row r="1043" spans="1:10" x14ac:dyDescent="0.45">
      <c r="A1043" s="178" t="s">
        <v>425</v>
      </c>
      <c r="B1043" s="178" t="s">
        <v>85</v>
      </c>
      <c r="C1043" s="178">
        <v>2015</v>
      </c>
      <c r="D1043" s="178" t="s">
        <v>336</v>
      </c>
      <c r="E1043" s="178" t="s">
        <v>337</v>
      </c>
      <c r="F1043" s="178" t="s">
        <v>426</v>
      </c>
      <c r="G1043" s="178">
        <v>9</v>
      </c>
      <c r="H1043" s="178">
        <v>0.136274933815002</v>
      </c>
      <c r="I1043" s="178">
        <v>0.15262792587280224</v>
      </c>
      <c r="J1043" s="178" t="s">
        <v>623</v>
      </c>
    </row>
    <row r="1044" spans="1:10" x14ac:dyDescent="0.45">
      <c r="A1044" s="178" t="s">
        <v>425</v>
      </c>
      <c r="B1044" s="178" t="s">
        <v>85</v>
      </c>
      <c r="C1044" s="178">
        <v>2015</v>
      </c>
      <c r="D1044" s="178" t="s">
        <v>336</v>
      </c>
      <c r="E1044" s="178" t="s">
        <v>337</v>
      </c>
      <c r="F1044" s="178" t="s">
        <v>429</v>
      </c>
      <c r="G1044" s="178">
        <v>9</v>
      </c>
      <c r="H1044" s="178">
        <v>3.1154725700616798E-2</v>
      </c>
      <c r="I1044" s="178">
        <v>3.4893292784690819E-2</v>
      </c>
      <c r="J1044" s="178" t="s">
        <v>624</v>
      </c>
    </row>
    <row r="1045" spans="1:10" x14ac:dyDescent="0.45">
      <c r="A1045" s="178" t="s">
        <v>425</v>
      </c>
      <c r="B1045" s="178" t="s">
        <v>85</v>
      </c>
      <c r="C1045" s="178">
        <v>2015</v>
      </c>
      <c r="D1045" s="178" t="s">
        <v>336</v>
      </c>
      <c r="E1045" s="178" t="s">
        <v>337</v>
      </c>
      <c r="F1045" s="178" t="s">
        <v>428</v>
      </c>
      <c r="G1045" s="178">
        <v>10</v>
      </c>
      <c r="H1045" s="178">
        <v>9.6973171457648E-3</v>
      </c>
      <c r="I1045" s="178">
        <v>1.0860995203256577E-2</v>
      </c>
      <c r="J1045" s="178" t="s">
        <v>624</v>
      </c>
    </row>
    <row r="1046" spans="1:10" x14ac:dyDescent="0.45">
      <c r="A1046" s="178" t="s">
        <v>425</v>
      </c>
      <c r="B1046" s="178" t="s">
        <v>85</v>
      </c>
      <c r="C1046" s="178">
        <v>2015</v>
      </c>
      <c r="D1046" s="178" t="s">
        <v>336</v>
      </c>
      <c r="E1046" s="178" t="s">
        <v>337</v>
      </c>
      <c r="F1046" s="178" t="s">
        <v>426</v>
      </c>
      <c r="G1046" s="178">
        <v>10</v>
      </c>
      <c r="H1046" s="178">
        <v>3.1695079058408702E-2</v>
      </c>
      <c r="I1046" s="178">
        <v>3.5498488545417747E-2</v>
      </c>
      <c r="J1046" s="178" t="s">
        <v>623</v>
      </c>
    </row>
    <row r="1047" spans="1:10" x14ac:dyDescent="0.45">
      <c r="A1047" s="178" t="s">
        <v>425</v>
      </c>
      <c r="B1047" s="178" t="s">
        <v>85</v>
      </c>
      <c r="C1047" s="178">
        <v>2015</v>
      </c>
      <c r="D1047" s="178" t="s">
        <v>336</v>
      </c>
      <c r="E1047" s="178" t="s">
        <v>337</v>
      </c>
      <c r="F1047" s="178" t="s">
        <v>430</v>
      </c>
      <c r="G1047" s="178">
        <v>10</v>
      </c>
      <c r="H1047" s="178">
        <v>1.7608377384022E-3</v>
      </c>
      <c r="I1047" s="178">
        <v>1.9721382670104641E-3</v>
      </c>
      <c r="J1047" s="178" t="s">
        <v>623</v>
      </c>
    </row>
    <row r="1048" spans="1:10" x14ac:dyDescent="0.45">
      <c r="A1048" s="178" t="s">
        <v>425</v>
      </c>
      <c r="B1048" s="178" t="s">
        <v>85</v>
      </c>
      <c r="C1048" s="178">
        <v>2015</v>
      </c>
      <c r="D1048" s="178" t="s">
        <v>336</v>
      </c>
      <c r="E1048" s="178" t="s">
        <v>337</v>
      </c>
      <c r="F1048" s="178" t="s">
        <v>429</v>
      </c>
      <c r="G1048" s="178">
        <v>10</v>
      </c>
      <c r="H1048" s="178">
        <v>1.09243044257164</v>
      </c>
      <c r="I1048" s="178">
        <v>1.2235220956802368</v>
      </c>
      <c r="J1048" s="178" t="s">
        <v>624</v>
      </c>
    </row>
    <row r="1049" spans="1:10" x14ac:dyDescent="0.45">
      <c r="A1049" s="178" t="s">
        <v>425</v>
      </c>
      <c r="B1049" s="178" t="s">
        <v>85</v>
      </c>
      <c r="C1049" s="178">
        <v>2015</v>
      </c>
      <c r="D1049" s="178" t="s">
        <v>336</v>
      </c>
      <c r="E1049" s="178" t="s">
        <v>337</v>
      </c>
      <c r="F1049" s="178" t="s">
        <v>430</v>
      </c>
      <c r="G1049" s="178">
        <v>11</v>
      </c>
      <c r="H1049" s="178">
        <v>1.7008846625686E-3</v>
      </c>
      <c r="I1049" s="178">
        <v>1.9049908220768322E-3</v>
      </c>
      <c r="J1049" s="178" t="s">
        <v>623</v>
      </c>
    </row>
    <row r="1050" spans="1:10" x14ac:dyDescent="0.45">
      <c r="A1050" s="178" t="s">
        <v>425</v>
      </c>
      <c r="B1050" s="178" t="s">
        <v>85</v>
      </c>
      <c r="C1050" s="178">
        <v>2015</v>
      </c>
      <c r="D1050" s="178" t="s">
        <v>336</v>
      </c>
      <c r="E1050" s="178" t="s">
        <v>337</v>
      </c>
      <c r="F1050" s="178" t="s">
        <v>429</v>
      </c>
      <c r="G1050" s="178">
        <v>11</v>
      </c>
      <c r="H1050" s="178">
        <v>0.91972297430038397</v>
      </c>
      <c r="I1050" s="178">
        <v>1.0300897312164301</v>
      </c>
      <c r="J1050" s="178" t="s">
        <v>624</v>
      </c>
    </row>
    <row r="1051" spans="1:10" x14ac:dyDescent="0.45">
      <c r="A1051" s="178" t="s">
        <v>425</v>
      </c>
      <c r="B1051" s="178" t="s">
        <v>85</v>
      </c>
      <c r="C1051" s="178">
        <v>2015</v>
      </c>
      <c r="D1051" s="178" t="s">
        <v>336</v>
      </c>
      <c r="E1051" s="178" t="s">
        <v>337</v>
      </c>
      <c r="F1051" s="178" t="s">
        <v>428</v>
      </c>
      <c r="G1051" s="178">
        <v>11</v>
      </c>
      <c r="H1051" s="178">
        <v>5.9969080612063E-3</v>
      </c>
      <c r="I1051" s="178">
        <v>6.7165370285510563E-3</v>
      </c>
      <c r="J1051" s="178" t="s">
        <v>624</v>
      </c>
    </row>
    <row r="1052" spans="1:10" x14ac:dyDescent="0.45">
      <c r="A1052" s="178" t="s">
        <v>425</v>
      </c>
      <c r="B1052" s="178" t="s">
        <v>85</v>
      </c>
      <c r="C1052" s="178">
        <v>2015</v>
      </c>
      <c r="D1052" s="178" t="s">
        <v>336</v>
      </c>
      <c r="E1052" s="178" t="s">
        <v>337</v>
      </c>
      <c r="F1052" s="178" t="s">
        <v>426</v>
      </c>
      <c r="G1052" s="178">
        <v>11</v>
      </c>
      <c r="H1052" s="178">
        <v>3.06159239262342E-2</v>
      </c>
      <c r="I1052" s="178">
        <v>3.4289834797382304E-2</v>
      </c>
      <c r="J1052" s="178" t="s">
        <v>623</v>
      </c>
    </row>
    <row r="1053" spans="1:10" x14ac:dyDescent="0.45">
      <c r="A1053" s="178" t="s">
        <v>425</v>
      </c>
      <c r="B1053" s="178" t="s">
        <v>85</v>
      </c>
      <c r="C1053" s="178">
        <v>2015</v>
      </c>
      <c r="D1053" s="178" t="s">
        <v>336</v>
      </c>
      <c r="E1053" s="178" t="s">
        <v>337</v>
      </c>
      <c r="F1053" s="178" t="s">
        <v>429</v>
      </c>
      <c r="G1053" s="178">
        <v>12</v>
      </c>
      <c r="H1053" s="178">
        <v>0.86547362804412797</v>
      </c>
      <c r="I1053" s="178">
        <v>0.96933046340942342</v>
      </c>
      <c r="J1053" s="178" t="s">
        <v>624</v>
      </c>
    </row>
    <row r="1054" spans="1:10" x14ac:dyDescent="0.45">
      <c r="A1054" s="178" t="s">
        <v>425</v>
      </c>
      <c r="B1054" s="178" t="s">
        <v>85</v>
      </c>
      <c r="C1054" s="178">
        <v>2015</v>
      </c>
      <c r="D1054" s="178" t="s">
        <v>336</v>
      </c>
      <c r="E1054" s="178" t="s">
        <v>337</v>
      </c>
      <c r="F1054" s="178" t="s">
        <v>430</v>
      </c>
      <c r="G1054" s="178">
        <v>12</v>
      </c>
      <c r="H1054" s="178">
        <v>4.8361629014834996E-3</v>
      </c>
      <c r="I1054" s="178">
        <v>5.4165024496615199E-3</v>
      </c>
      <c r="J1054" s="178" t="s">
        <v>623</v>
      </c>
    </row>
    <row r="1055" spans="1:10" x14ac:dyDescent="0.45">
      <c r="A1055" s="178" t="s">
        <v>425</v>
      </c>
      <c r="B1055" s="178" t="s">
        <v>85</v>
      </c>
      <c r="C1055" s="178">
        <v>2015</v>
      </c>
      <c r="D1055" s="178" t="s">
        <v>336</v>
      </c>
      <c r="E1055" s="178" t="s">
        <v>337</v>
      </c>
      <c r="F1055" s="178" t="s">
        <v>428</v>
      </c>
      <c r="G1055" s="178">
        <v>12</v>
      </c>
      <c r="H1055" s="178">
        <v>1.8852936802431899E-2</v>
      </c>
      <c r="I1055" s="178">
        <v>2.1115289218723729E-2</v>
      </c>
      <c r="J1055" s="178" t="s">
        <v>624</v>
      </c>
    </row>
    <row r="1056" spans="1:10" x14ac:dyDescent="0.45">
      <c r="A1056" s="178" t="s">
        <v>425</v>
      </c>
      <c r="B1056" s="178" t="s">
        <v>85</v>
      </c>
      <c r="C1056" s="178">
        <v>2015</v>
      </c>
      <c r="D1056" s="178" t="s">
        <v>336</v>
      </c>
      <c r="E1056" s="178" t="s">
        <v>337</v>
      </c>
      <c r="F1056" s="178" t="s">
        <v>426</v>
      </c>
      <c r="G1056" s="178">
        <v>12</v>
      </c>
      <c r="H1056" s="178">
        <v>2.9107529670000101E-2</v>
      </c>
      <c r="I1056" s="178">
        <v>3.2600433230400114E-2</v>
      </c>
      <c r="J1056" s="178" t="s">
        <v>623</v>
      </c>
    </row>
    <row r="1057" spans="1:10" x14ac:dyDescent="0.45">
      <c r="A1057" s="178" t="s">
        <v>425</v>
      </c>
      <c r="B1057" s="178" t="s">
        <v>85</v>
      </c>
      <c r="C1057" s="178">
        <v>2015</v>
      </c>
      <c r="D1057" s="178" t="s">
        <v>336</v>
      </c>
      <c r="E1057" s="178" t="s">
        <v>337</v>
      </c>
      <c r="F1057" s="178" t="s">
        <v>429</v>
      </c>
      <c r="G1057" s="178">
        <v>13</v>
      </c>
      <c r="H1057" s="178">
        <v>3.8252820856869199</v>
      </c>
      <c r="I1057" s="178">
        <v>4.2843159359693503</v>
      </c>
      <c r="J1057" s="178" t="s">
        <v>624</v>
      </c>
    </row>
    <row r="1058" spans="1:10" x14ac:dyDescent="0.45">
      <c r="A1058" s="178" t="s">
        <v>425</v>
      </c>
      <c r="B1058" s="178" t="s">
        <v>85</v>
      </c>
      <c r="C1058" s="178">
        <v>2015</v>
      </c>
      <c r="D1058" s="178" t="s">
        <v>336</v>
      </c>
      <c r="E1058" s="178" t="s">
        <v>337</v>
      </c>
      <c r="F1058" s="178" t="s">
        <v>428</v>
      </c>
      <c r="G1058" s="178">
        <v>13</v>
      </c>
      <c r="H1058" s="178">
        <v>2.5419068988413E-3</v>
      </c>
      <c r="I1058" s="178">
        <v>2.8469357267022562E-3</v>
      </c>
      <c r="J1058" s="178" t="s">
        <v>624</v>
      </c>
    </row>
    <row r="1059" spans="1:10" x14ac:dyDescent="0.45">
      <c r="A1059" s="178" t="s">
        <v>425</v>
      </c>
      <c r="B1059" s="178" t="s">
        <v>85</v>
      </c>
      <c r="C1059" s="178">
        <v>2015</v>
      </c>
      <c r="D1059" s="178" t="s">
        <v>336</v>
      </c>
      <c r="E1059" s="178" t="s">
        <v>337</v>
      </c>
      <c r="F1059" s="178" t="s">
        <v>426</v>
      </c>
      <c r="G1059" s="178">
        <v>13</v>
      </c>
      <c r="H1059" s="178">
        <v>5.7943401858210598E-2</v>
      </c>
      <c r="I1059" s="178">
        <v>6.4896610081195877E-2</v>
      </c>
      <c r="J1059" s="178" t="s">
        <v>623</v>
      </c>
    </row>
    <row r="1060" spans="1:10" x14ac:dyDescent="0.45">
      <c r="A1060" s="178" t="s">
        <v>425</v>
      </c>
      <c r="B1060" s="178" t="s">
        <v>85</v>
      </c>
      <c r="C1060" s="178">
        <v>2015</v>
      </c>
      <c r="D1060" s="178" t="s">
        <v>336</v>
      </c>
      <c r="E1060" s="178" t="s">
        <v>337</v>
      </c>
      <c r="F1060" s="178" t="s">
        <v>428</v>
      </c>
      <c r="G1060" s="178">
        <v>14</v>
      </c>
      <c r="H1060" s="178">
        <v>2.2754743695258999E-3</v>
      </c>
      <c r="I1060" s="178">
        <v>2.5485312938690083E-3</v>
      </c>
      <c r="J1060" s="178" t="s">
        <v>624</v>
      </c>
    </row>
    <row r="1061" spans="1:10" x14ac:dyDescent="0.45">
      <c r="A1061" s="178" t="s">
        <v>425</v>
      </c>
      <c r="B1061" s="178" t="s">
        <v>85</v>
      </c>
      <c r="C1061" s="178">
        <v>2015</v>
      </c>
      <c r="D1061" s="178" t="s">
        <v>336</v>
      </c>
      <c r="E1061" s="178" t="s">
        <v>337</v>
      </c>
      <c r="F1061" s="178" t="s">
        <v>426</v>
      </c>
      <c r="G1061" s="178">
        <v>14</v>
      </c>
      <c r="H1061" s="178">
        <v>2.7513882145285599E-2</v>
      </c>
      <c r="I1061" s="178">
        <v>3.0815548002719875E-2</v>
      </c>
      <c r="J1061" s="178" t="s">
        <v>623</v>
      </c>
    </row>
    <row r="1062" spans="1:10" x14ac:dyDescent="0.45">
      <c r="A1062" s="178" t="s">
        <v>425</v>
      </c>
      <c r="B1062" s="178" t="s">
        <v>85</v>
      </c>
      <c r="C1062" s="178">
        <v>2015</v>
      </c>
      <c r="D1062" s="178" t="s">
        <v>336</v>
      </c>
      <c r="E1062" s="178" t="s">
        <v>337</v>
      </c>
      <c r="F1062" s="178" t="s">
        <v>430</v>
      </c>
      <c r="G1062" s="178">
        <v>14</v>
      </c>
      <c r="H1062" s="178">
        <v>3.0161833856254998E-3</v>
      </c>
      <c r="I1062" s="178">
        <v>3.3781253919005602E-3</v>
      </c>
      <c r="J1062" s="178" t="s">
        <v>623</v>
      </c>
    </row>
    <row r="1063" spans="1:10" x14ac:dyDescent="0.45">
      <c r="A1063" s="178" t="s">
        <v>425</v>
      </c>
      <c r="B1063" s="178" t="s">
        <v>85</v>
      </c>
      <c r="C1063" s="178">
        <v>2015</v>
      </c>
      <c r="D1063" s="178" t="s">
        <v>336</v>
      </c>
      <c r="E1063" s="178" t="s">
        <v>337</v>
      </c>
      <c r="F1063" s="178" t="s">
        <v>426</v>
      </c>
      <c r="G1063" s="178">
        <v>15</v>
      </c>
      <c r="H1063" s="178">
        <v>7.9126220196485506E-2</v>
      </c>
      <c r="I1063" s="178">
        <v>8.8621366620063771E-2</v>
      </c>
      <c r="J1063" s="178" t="s">
        <v>623</v>
      </c>
    </row>
    <row r="1064" spans="1:10" x14ac:dyDescent="0.45">
      <c r="A1064" s="178" t="s">
        <v>425</v>
      </c>
      <c r="B1064" s="178" t="s">
        <v>85</v>
      </c>
      <c r="C1064" s="178">
        <v>2015</v>
      </c>
      <c r="D1064" s="178" t="s">
        <v>336</v>
      </c>
      <c r="E1064" s="178" t="s">
        <v>337</v>
      </c>
      <c r="F1064" s="178" t="s">
        <v>428</v>
      </c>
      <c r="G1064" s="178">
        <v>15</v>
      </c>
      <c r="H1064" s="178">
        <v>2.1600842010229999E-3</v>
      </c>
      <c r="I1064" s="178">
        <v>2.41929430514576E-3</v>
      </c>
      <c r="J1064" s="178" t="s">
        <v>624</v>
      </c>
    </row>
    <row r="1065" spans="1:10" x14ac:dyDescent="0.45">
      <c r="A1065" s="178" t="s">
        <v>425</v>
      </c>
      <c r="B1065" s="178" t="s">
        <v>85</v>
      </c>
      <c r="C1065" s="178">
        <v>2015</v>
      </c>
      <c r="D1065" s="178" t="s">
        <v>336</v>
      </c>
      <c r="E1065" s="178" t="s">
        <v>337</v>
      </c>
      <c r="F1065" s="178" t="s">
        <v>430</v>
      </c>
      <c r="G1065" s="178">
        <v>15</v>
      </c>
      <c r="H1065" s="178">
        <v>2.9082668479531999E-3</v>
      </c>
      <c r="I1065" s="178">
        <v>3.257258869707584E-3</v>
      </c>
      <c r="J1065" s="178" t="s">
        <v>623</v>
      </c>
    </row>
    <row r="1066" spans="1:10" x14ac:dyDescent="0.45">
      <c r="A1066" s="178" t="s">
        <v>425</v>
      </c>
      <c r="B1066" s="178" t="s">
        <v>85</v>
      </c>
      <c r="C1066" s="178">
        <v>2015</v>
      </c>
      <c r="D1066" s="178" t="s">
        <v>336</v>
      </c>
      <c r="E1066" s="178" t="s">
        <v>337</v>
      </c>
      <c r="F1066" s="178" t="s">
        <v>429</v>
      </c>
      <c r="G1066" s="178">
        <v>15</v>
      </c>
      <c r="H1066" s="178">
        <v>8.7817259132862105E-2</v>
      </c>
      <c r="I1066" s="178">
        <v>9.8355330228805563E-2</v>
      </c>
      <c r="J1066" s="178" t="s">
        <v>624</v>
      </c>
    </row>
    <row r="1067" spans="1:10" x14ac:dyDescent="0.45">
      <c r="A1067" s="178" t="s">
        <v>425</v>
      </c>
      <c r="B1067" s="178" t="s">
        <v>85</v>
      </c>
      <c r="C1067" s="178">
        <v>2015</v>
      </c>
      <c r="D1067" s="178" t="s">
        <v>336</v>
      </c>
      <c r="E1067" s="178" t="s">
        <v>337</v>
      </c>
      <c r="F1067" s="178" t="s">
        <v>430</v>
      </c>
      <c r="G1067" s="178">
        <v>16</v>
      </c>
      <c r="H1067" s="178">
        <v>2.8559119673445999E-3</v>
      </c>
      <c r="I1067" s="178">
        <v>3.1986214034259519E-3</v>
      </c>
      <c r="J1067" s="178" t="s">
        <v>623</v>
      </c>
    </row>
    <row r="1068" spans="1:10" x14ac:dyDescent="0.45">
      <c r="A1068" s="178" t="s">
        <v>425</v>
      </c>
      <c r="B1068" s="178" t="s">
        <v>85</v>
      </c>
      <c r="C1068" s="178">
        <v>2015</v>
      </c>
      <c r="D1068" s="178" t="s">
        <v>336</v>
      </c>
      <c r="E1068" s="178" t="s">
        <v>337</v>
      </c>
      <c r="F1068" s="178" t="s">
        <v>428</v>
      </c>
      <c r="G1068" s="178">
        <v>16</v>
      </c>
      <c r="H1068" s="178">
        <v>1.17760273860767E-2</v>
      </c>
      <c r="I1068" s="178">
        <v>1.3189150672405905E-2</v>
      </c>
      <c r="J1068" s="178" t="s">
        <v>624</v>
      </c>
    </row>
    <row r="1069" spans="1:10" x14ac:dyDescent="0.45">
      <c r="A1069" s="178" t="s">
        <v>425</v>
      </c>
      <c r="B1069" s="178" t="s">
        <v>85</v>
      </c>
      <c r="C1069" s="178">
        <v>2015</v>
      </c>
      <c r="D1069" s="178" t="s">
        <v>336</v>
      </c>
      <c r="E1069" s="178" t="s">
        <v>337</v>
      </c>
      <c r="F1069" s="178" t="s">
        <v>426</v>
      </c>
      <c r="G1069" s="178">
        <v>16</v>
      </c>
      <c r="H1069" s="178">
        <v>5.1406417042016997E-2</v>
      </c>
      <c r="I1069" s="178">
        <v>5.757518708705904E-2</v>
      </c>
      <c r="J1069" s="178" t="s">
        <v>623</v>
      </c>
    </row>
    <row r="1070" spans="1:10" x14ac:dyDescent="0.45">
      <c r="A1070" s="178" t="s">
        <v>425</v>
      </c>
      <c r="B1070" s="178" t="s">
        <v>85</v>
      </c>
      <c r="C1070" s="178">
        <v>2015</v>
      </c>
      <c r="D1070" s="178" t="s">
        <v>336</v>
      </c>
      <c r="E1070" s="178" t="s">
        <v>337</v>
      </c>
      <c r="F1070" s="178" t="s">
        <v>428</v>
      </c>
      <c r="G1070" s="178">
        <v>17</v>
      </c>
      <c r="H1070" s="178">
        <v>7.5708298245444998E-3</v>
      </c>
      <c r="I1070" s="178">
        <v>8.4793294034898412E-3</v>
      </c>
      <c r="J1070" s="178" t="s">
        <v>624</v>
      </c>
    </row>
    <row r="1071" spans="1:10" x14ac:dyDescent="0.45">
      <c r="A1071" s="178" t="s">
        <v>425</v>
      </c>
      <c r="B1071" s="178" t="s">
        <v>85</v>
      </c>
      <c r="C1071" s="178">
        <v>2015</v>
      </c>
      <c r="D1071" s="178" t="s">
        <v>336</v>
      </c>
      <c r="E1071" s="178" t="s">
        <v>337</v>
      </c>
      <c r="F1071" s="178" t="s">
        <v>426</v>
      </c>
      <c r="G1071" s="178">
        <v>18</v>
      </c>
      <c r="H1071" s="178">
        <v>2.3957783356308899E-2</v>
      </c>
      <c r="I1071" s="178">
        <v>2.683271735906597E-2</v>
      </c>
      <c r="J1071" s="178" t="s">
        <v>623</v>
      </c>
    </row>
    <row r="1072" spans="1:10" x14ac:dyDescent="0.45">
      <c r="A1072" s="178" t="s">
        <v>425</v>
      </c>
      <c r="B1072" s="178" t="s">
        <v>85</v>
      </c>
      <c r="C1072" s="178">
        <v>2015</v>
      </c>
      <c r="D1072" s="178" t="s">
        <v>336</v>
      </c>
      <c r="E1072" s="178" t="s">
        <v>337</v>
      </c>
      <c r="F1072" s="178" t="s">
        <v>429</v>
      </c>
      <c r="G1072" s="178">
        <v>18</v>
      </c>
      <c r="H1072" s="178">
        <v>2.78342962265015E-2</v>
      </c>
      <c r="I1072" s="178">
        <v>3.1174411773681684E-2</v>
      </c>
      <c r="J1072" s="178" t="s">
        <v>624</v>
      </c>
    </row>
    <row r="1073" spans="1:10" x14ac:dyDescent="0.45">
      <c r="A1073" s="178" t="s">
        <v>425</v>
      </c>
      <c r="B1073" s="178" t="s">
        <v>85</v>
      </c>
      <c r="C1073" s="178">
        <v>2015</v>
      </c>
      <c r="D1073" s="178" t="s">
        <v>336</v>
      </c>
      <c r="E1073" s="178" t="s">
        <v>337</v>
      </c>
      <c r="F1073" s="178" t="s">
        <v>428</v>
      </c>
      <c r="G1073" s="178">
        <v>18</v>
      </c>
      <c r="H1073" s="178">
        <v>1.7608377384022E-3</v>
      </c>
      <c r="I1073" s="178">
        <v>1.9721382670104641E-3</v>
      </c>
      <c r="J1073" s="178" t="s">
        <v>624</v>
      </c>
    </row>
    <row r="1074" spans="1:10" x14ac:dyDescent="0.45">
      <c r="A1074" s="178" t="s">
        <v>425</v>
      </c>
      <c r="B1074" s="178" t="s">
        <v>85</v>
      </c>
      <c r="C1074" s="178">
        <v>2015</v>
      </c>
      <c r="D1074" s="178" t="s">
        <v>336</v>
      </c>
      <c r="E1074" s="178" t="s">
        <v>337</v>
      </c>
      <c r="F1074" s="178" t="s">
        <v>430</v>
      </c>
      <c r="G1074" s="178">
        <v>19</v>
      </c>
      <c r="H1074" s="178">
        <v>1.3309880159795E-3</v>
      </c>
      <c r="I1074" s="178">
        <v>1.4907065778970402E-3</v>
      </c>
      <c r="J1074" s="178" t="s">
        <v>623</v>
      </c>
    </row>
    <row r="1075" spans="1:10" x14ac:dyDescent="0.45">
      <c r="A1075" s="178" t="s">
        <v>425</v>
      </c>
      <c r="B1075" s="178" t="s">
        <v>85</v>
      </c>
      <c r="C1075" s="178">
        <v>2015</v>
      </c>
      <c r="D1075" s="178" t="s">
        <v>336</v>
      </c>
      <c r="E1075" s="178" t="s">
        <v>337</v>
      </c>
      <c r="F1075" s="178" t="s">
        <v>426</v>
      </c>
      <c r="G1075" s="178">
        <v>19</v>
      </c>
      <c r="H1075" s="178">
        <v>9.1840401291847201E-2</v>
      </c>
      <c r="I1075" s="178">
        <v>0.10286124944686888</v>
      </c>
      <c r="J1075" s="178" t="s">
        <v>623</v>
      </c>
    </row>
    <row r="1076" spans="1:10" x14ac:dyDescent="0.45">
      <c r="A1076" s="178" t="s">
        <v>425</v>
      </c>
      <c r="B1076" s="178" t="s">
        <v>85</v>
      </c>
      <c r="C1076" s="178">
        <v>2015</v>
      </c>
      <c r="D1076" s="178" t="s">
        <v>336</v>
      </c>
      <c r="E1076" s="178" t="s">
        <v>337</v>
      </c>
      <c r="F1076" s="178" t="s">
        <v>428</v>
      </c>
      <c r="G1076" s="178">
        <v>19</v>
      </c>
      <c r="H1076" s="178">
        <v>3.3179696183651998E-3</v>
      </c>
      <c r="I1076" s="178">
        <v>3.7161259725690243E-3</v>
      </c>
      <c r="J1076" s="178" t="s">
        <v>624</v>
      </c>
    </row>
    <row r="1077" spans="1:10" x14ac:dyDescent="0.45">
      <c r="A1077" s="178" t="s">
        <v>425</v>
      </c>
      <c r="B1077" s="178" t="s">
        <v>85</v>
      </c>
      <c r="C1077" s="178">
        <v>2015</v>
      </c>
      <c r="D1077" s="178" t="s">
        <v>336</v>
      </c>
      <c r="E1077" s="178" t="s">
        <v>337</v>
      </c>
      <c r="F1077" s="178" t="s">
        <v>430</v>
      </c>
      <c r="G1077" s="178">
        <v>20</v>
      </c>
      <c r="H1077" s="178">
        <v>3.8424250669776999E-3</v>
      </c>
      <c r="I1077" s="178">
        <v>4.303516075015024E-3</v>
      </c>
      <c r="J1077" s="178" t="s">
        <v>623</v>
      </c>
    </row>
    <row r="1078" spans="1:10" x14ac:dyDescent="0.45">
      <c r="A1078" s="178" t="s">
        <v>425</v>
      </c>
      <c r="B1078" s="178" t="s">
        <v>85</v>
      </c>
      <c r="C1078" s="178">
        <v>2015</v>
      </c>
      <c r="D1078" s="178" t="s">
        <v>336</v>
      </c>
      <c r="E1078" s="178" t="s">
        <v>337</v>
      </c>
      <c r="F1078" s="178" t="s">
        <v>428</v>
      </c>
      <c r="G1078" s="178">
        <v>20</v>
      </c>
      <c r="H1078" s="178">
        <v>3.2190779456869002E-3</v>
      </c>
      <c r="I1078" s="178">
        <v>3.6053672991693286E-3</v>
      </c>
      <c r="J1078" s="178" t="s">
        <v>624</v>
      </c>
    </row>
    <row r="1079" spans="1:10" x14ac:dyDescent="0.45">
      <c r="A1079" s="178" t="s">
        <v>425</v>
      </c>
      <c r="B1079" s="178" t="s">
        <v>85</v>
      </c>
      <c r="C1079" s="178">
        <v>2015</v>
      </c>
      <c r="D1079" s="178" t="s">
        <v>336</v>
      </c>
      <c r="E1079" s="178" t="s">
        <v>337</v>
      </c>
      <c r="F1079" s="178" t="s">
        <v>429</v>
      </c>
      <c r="G1079" s="178">
        <v>20</v>
      </c>
      <c r="H1079" s="178">
        <v>9.1429077088832897E-2</v>
      </c>
      <c r="I1079" s="178">
        <v>0.10240056633949285</v>
      </c>
      <c r="J1079" s="178" t="s">
        <v>624</v>
      </c>
    </row>
    <row r="1080" spans="1:10" x14ac:dyDescent="0.45">
      <c r="A1080" s="178" t="s">
        <v>425</v>
      </c>
      <c r="B1080" s="178" t="s">
        <v>85</v>
      </c>
      <c r="C1080" s="178">
        <v>2015</v>
      </c>
      <c r="D1080" s="178" t="s">
        <v>336</v>
      </c>
      <c r="E1080" s="178" t="s">
        <v>337</v>
      </c>
      <c r="F1080" s="178" t="s">
        <v>430</v>
      </c>
      <c r="G1080" s="178">
        <v>21</v>
      </c>
      <c r="H1080" s="178">
        <v>1.2598194880411001E-3</v>
      </c>
      <c r="I1080" s="178">
        <v>1.4109978266060323E-3</v>
      </c>
      <c r="J1080" s="178" t="s">
        <v>623</v>
      </c>
    </row>
    <row r="1081" spans="1:10" x14ac:dyDescent="0.45">
      <c r="A1081" s="178" t="s">
        <v>425</v>
      </c>
      <c r="B1081" s="178" t="s">
        <v>85</v>
      </c>
      <c r="C1081" s="178">
        <v>2015</v>
      </c>
      <c r="D1081" s="178" t="s">
        <v>336</v>
      </c>
      <c r="E1081" s="178" t="s">
        <v>337</v>
      </c>
      <c r="F1081" s="178" t="s">
        <v>428</v>
      </c>
      <c r="G1081" s="178">
        <v>21</v>
      </c>
      <c r="H1081" s="178">
        <v>3.0161833856254998E-3</v>
      </c>
      <c r="I1081" s="178">
        <v>3.3781253919005602E-3</v>
      </c>
      <c r="J1081" s="178" t="s">
        <v>624</v>
      </c>
    </row>
    <row r="1082" spans="1:10" x14ac:dyDescent="0.45">
      <c r="A1082" s="178" t="s">
        <v>425</v>
      </c>
      <c r="B1082" s="178" t="s">
        <v>85</v>
      </c>
      <c r="C1082" s="178">
        <v>2015</v>
      </c>
      <c r="D1082" s="178" t="s">
        <v>336</v>
      </c>
      <c r="E1082" s="178" t="s">
        <v>337</v>
      </c>
      <c r="F1082" s="178" t="s">
        <v>426</v>
      </c>
      <c r="G1082" s="178">
        <v>21</v>
      </c>
      <c r="H1082" s="178">
        <v>2.1723693236708599E-2</v>
      </c>
      <c r="I1082" s="178">
        <v>2.4330536425113635E-2</v>
      </c>
      <c r="J1082" s="178" t="s">
        <v>623</v>
      </c>
    </row>
    <row r="1083" spans="1:10" x14ac:dyDescent="0.45">
      <c r="A1083" s="178" t="s">
        <v>425</v>
      </c>
      <c r="B1083" s="178" t="s">
        <v>85</v>
      </c>
      <c r="C1083" s="178">
        <v>2015</v>
      </c>
      <c r="D1083" s="178" t="s">
        <v>336</v>
      </c>
      <c r="E1083" s="178" t="s">
        <v>337</v>
      </c>
      <c r="F1083" s="178" t="s">
        <v>426</v>
      </c>
      <c r="G1083" s="178">
        <v>22</v>
      </c>
      <c r="H1083" s="178">
        <v>2.10719630122185E-2</v>
      </c>
      <c r="I1083" s="178">
        <v>2.3600598573684722E-2</v>
      </c>
      <c r="J1083" s="178" t="s">
        <v>623</v>
      </c>
    </row>
    <row r="1084" spans="1:10" x14ac:dyDescent="0.45">
      <c r="A1084" s="178" t="s">
        <v>425</v>
      </c>
      <c r="B1084" s="178" t="s">
        <v>85</v>
      </c>
      <c r="C1084" s="178">
        <v>2015</v>
      </c>
      <c r="D1084" s="178" t="s">
        <v>336</v>
      </c>
      <c r="E1084" s="178" t="s">
        <v>337</v>
      </c>
      <c r="F1084" s="178" t="s">
        <v>428</v>
      </c>
      <c r="G1084" s="178">
        <v>22</v>
      </c>
      <c r="H1084" s="178">
        <v>5.7641788152977998E-3</v>
      </c>
      <c r="I1084" s="178">
        <v>6.4558802731335364E-3</v>
      </c>
      <c r="J1084" s="178" t="s">
        <v>624</v>
      </c>
    </row>
    <row r="1085" spans="1:10" x14ac:dyDescent="0.45">
      <c r="A1085" s="178" t="s">
        <v>425</v>
      </c>
      <c r="B1085" s="178" t="s">
        <v>85</v>
      </c>
      <c r="C1085" s="178">
        <v>2015</v>
      </c>
      <c r="D1085" s="178" t="s">
        <v>336</v>
      </c>
      <c r="E1085" s="178" t="s">
        <v>337</v>
      </c>
      <c r="F1085" s="178" t="s">
        <v>426</v>
      </c>
      <c r="G1085" s="178">
        <v>23</v>
      </c>
      <c r="H1085" s="178">
        <v>2.04832199960947E-2</v>
      </c>
      <c r="I1085" s="178">
        <v>2.2941206395626065E-2</v>
      </c>
      <c r="J1085" s="178" t="s">
        <v>623</v>
      </c>
    </row>
    <row r="1086" spans="1:10" x14ac:dyDescent="0.45">
      <c r="A1086" s="178" t="s">
        <v>425</v>
      </c>
      <c r="B1086" s="178" t="s">
        <v>85</v>
      </c>
      <c r="C1086" s="178">
        <v>2015</v>
      </c>
      <c r="D1086" s="178" t="s">
        <v>336</v>
      </c>
      <c r="E1086" s="178" t="s">
        <v>337</v>
      </c>
      <c r="F1086" s="178" t="s">
        <v>430</v>
      </c>
      <c r="G1086" s="178">
        <v>23</v>
      </c>
      <c r="H1086" s="178">
        <v>1.2068718206137E-3</v>
      </c>
      <c r="I1086" s="178">
        <v>1.3516964390873441E-3</v>
      </c>
      <c r="J1086" s="178" t="s">
        <v>623</v>
      </c>
    </row>
    <row r="1087" spans="1:10" x14ac:dyDescent="0.45">
      <c r="A1087" s="178" t="s">
        <v>425</v>
      </c>
      <c r="B1087" s="178" t="s">
        <v>85</v>
      </c>
      <c r="C1087" s="178">
        <v>2015</v>
      </c>
      <c r="D1087" s="178" t="s">
        <v>336</v>
      </c>
      <c r="E1087" s="178" t="s">
        <v>337</v>
      </c>
      <c r="F1087" s="178" t="s">
        <v>428</v>
      </c>
      <c r="G1087" s="178">
        <v>24</v>
      </c>
      <c r="H1087" s="178">
        <v>3.9003968704492001E-3</v>
      </c>
      <c r="I1087" s="178">
        <v>4.3684444949031046E-3</v>
      </c>
      <c r="J1087" s="178" t="s">
        <v>624</v>
      </c>
    </row>
    <row r="1088" spans="1:10" x14ac:dyDescent="0.45">
      <c r="A1088" s="178" t="s">
        <v>425</v>
      </c>
      <c r="B1088" s="178" t="s">
        <v>85</v>
      </c>
      <c r="C1088" s="178">
        <v>2015</v>
      </c>
      <c r="D1088" s="178" t="s">
        <v>336</v>
      </c>
      <c r="E1088" s="178" t="s">
        <v>337</v>
      </c>
      <c r="F1088" s="178" t="s">
        <v>426</v>
      </c>
      <c r="G1088" s="178">
        <v>24</v>
      </c>
      <c r="H1088" s="178">
        <v>2.0041638985276201E-2</v>
      </c>
      <c r="I1088" s="178">
        <v>2.2446635663509348E-2</v>
      </c>
      <c r="J1088" s="178" t="s">
        <v>623</v>
      </c>
    </row>
    <row r="1089" spans="1:10" x14ac:dyDescent="0.45">
      <c r="A1089" s="178" t="s">
        <v>425</v>
      </c>
      <c r="B1089" s="178" t="s">
        <v>85</v>
      </c>
      <c r="C1089" s="178">
        <v>2015</v>
      </c>
      <c r="D1089" s="178" t="s">
        <v>336</v>
      </c>
      <c r="E1089" s="178" t="s">
        <v>337</v>
      </c>
      <c r="F1089" s="178" t="s">
        <v>428</v>
      </c>
      <c r="G1089" s="178">
        <v>25</v>
      </c>
      <c r="H1089" s="178">
        <v>2.5328357005492E-3</v>
      </c>
      <c r="I1089" s="178">
        <v>2.8367759846151044E-3</v>
      </c>
      <c r="J1089" s="178" t="s">
        <v>624</v>
      </c>
    </row>
    <row r="1090" spans="1:10" x14ac:dyDescent="0.45">
      <c r="A1090" s="178" t="s">
        <v>425</v>
      </c>
      <c r="B1090" s="178" t="s">
        <v>85</v>
      </c>
      <c r="C1090" s="178">
        <v>2015</v>
      </c>
      <c r="D1090" s="178" t="s">
        <v>336</v>
      </c>
      <c r="E1090" s="178" t="s">
        <v>337</v>
      </c>
      <c r="F1090" s="178" t="s">
        <v>426</v>
      </c>
      <c r="G1090" s="178">
        <v>25</v>
      </c>
      <c r="H1090" s="178">
        <v>1.9411267712712298E-2</v>
      </c>
      <c r="I1090" s="178">
        <v>2.1740619838237777E-2</v>
      </c>
      <c r="J1090" s="178" t="s">
        <v>623</v>
      </c>
    </row>
    <row r="1091" spans="1:10" x14ac:dyDescent="0.45">
      <c r="A1091" s="178" t="s">
        <v>425</v>
      </c>
      <c r="B1091" s="178" t="s">
        <v>85</v>
      </c>
      <c r="C1091" s="178">
        <v>2015</v>
      </c>
      <c r="D1091" s="178" t="s">
        <v>336</v>
      </c>
      <c r="E1091" s="178" t="s">
        <v>337</v>
      </c>
      <c r="F1091" s="178" t="s">
        <v>430</v>
      </c>
      <c r="G1091" s="178">
        <v>25</v>
      </c>
      <c r="H1091" s="178">
        <v>1.1706646764650999E-3</v>
      </c>
      <c r="I1091" s="178">
        <v>1.311144437640912E-3</v>
      </c>
      <c r="J1091" s="178" t="s">
        <v>623</v>
      </c>
    </row>
    <row r="1092" spans="1:10" x14ac:dyDescent="0.45">
      <c r="A1092" s="178" t="s">
        <v>425</v>
      </c>
      <c r="B1092" s="178" t="s">
        <v>85</v>
      </c>
      <c r="C1092" s="178">
        <v>2015</v>
      </c>
      <c r="D1092" s="178" t="s">
        <v>336</v>
      </c>
      <c r="E1092" s="178" t="s">
        <v>337</v>
      </c>
      <c r="F1092" s="178" t="s">
        <v>430</v>
      </c>
      <c r="G1092" s="178">
        <v>26</v>
      </c>
      <c r="H1092" s="178">
        <v>1.1379566276446E-3</v>
      </c>
      <c r="I1092" s="178">
        <v>1.2745114229619522E-3</v>
      </c>
      <c r="J1092" s="178" t="s">
        <v>623</v>
      </c>
    </row>
    <row r="1093" spans="1:10" x14ac:dyDescent="0.45">
      <c r="A1093" s="178" t="s">
        <v>425</v>
      </c>
      <c r="B1093" s="178" t="s">
        <v>85</v>
      </c>
      <c r="C1093" s="178">
        <v>2015</v>
      </c>
      <c r="D1093" s="178" t="s">
        <v>336</v>
      </c>
      <c r="E1093" s="178" t="s">
        <v>337</v>
      </c>
      <c r="F1093" s="178" t="s">
        <v>428</v>
      </c>
      <c r="G1093" s="178">
        <v>26</v>
      </c>
      <c r="H1093" s="178">
        <v>1.2068718206137E-3</v>
      </c>
      <c r="I1093" s="178">
        <v>1.3516964390873441E-3</v>
      </c>
      <c r="J1093" s="178" t="s">
        <v>624</v>
      </c>
    </row>
    <row r="1094" spans="1:10" x14ac:dyDescent="0.45">
      <c r="A1094" s="178" t="s">
        <v>425</v>
      </c>
      <c r="B1094" s="178" t="s">
        <v>85</v>
      </c>
      <c r="C1094" s="178">
        <v>2015</v>
      </c>
      <c r="D1094" s="178" t="s">
        <v>336</v>
      </c>
      <c r="E1094" s="178" t="s">
        <v>337</v>
      </c>
      <c r="F1094" s="178" t="s">
        <v>426</v>
      </c>
      <c r="G1094" s="178">
        <v>26</v>
      </c>
      <c r="H1094" s="178">
        <v>1.8678370863199199E-2</v>
      </c>
      <c r="I1094" s="178">
        <v>2.0919775366783105E-2</v>
      </c>
      <c r="J1094" s="178" t="s">
        <v>623</v>
      </c>
    </row>
    <row r="1095" spans="1:10" x14ac:dyDescent="0.45">
      <c r="A1095" s="178" t="s">
        <v>425</v>
      </c>
      <c r="B1095" s="178" t="s">
        <v>85</v>
      </c>
      <c r="C1095" s="178">
        <v>2015</v>
      </c>
      <c r="D1095" s="178" t="s">
        <v>336</v>
      </c>
      <c r="E1095" s="178" t="s">
        <v>337</v>
      </c>
      <c r="F1095" s="178" t="s">
        <v>428</v>
      </c>
      <c r="G1095" s="178">
        <v>27</v>
      </c>
      <c r="H1095" s="178">
        <v>2.3086213041096999E-3</v>
      </c>
      <c r="I1095" s="178">
        <v>2.5856558606028642E-3</v>
      </c>
      <c r="J1095" s="178" t="s">
        <v>624</v>
      </c>
    </row>
    <row r="1096" spans="1:10" x14ac:dyDescent="0.45">
      <c r="A1096" s="178" t="s">
        <v>425</v>
      </c>
      <c r="B1096" s="178" t="s">
        <v>85</v>
      </c>
      <c r="C1096" s="178">
        <v>2015</v>
      </c>
      <c r="D1096" s="178" t="s">
        <v>336</v>
      </c>
      <c r="E1096" s="178" t="s">
        <v>337</v>
      </c>
      <c r="F1096" s="178" t="s">
        <v>426</v>
      </c>
      <c r="G1096" s="178">
        <v>27</v>
      </c>
      <c r="H1096" s="178">
        <v>3.6698700860142701E-2</v>
      </c>
      <c r="I1096" s="178">
        <v>4.1102544963359827E-2</v>
      </c>
      <c r="J1096" s="178" t="s">
        <v>623</v>
      </c>
    </row>
    <row r="1097" spans="1:10" x14ac:dyDescent="0.45">
      <c r="A1097" s="178" t="s">
        <v>425</v>
      </c>
      <c r="B1097" s="178" t="s">
        <v>85</v>
      </c>
      <c r="C1097" s="178">
        <v>2015</v>
      </c>
      <c r="D1097" s="178" t="s">
        <v>336</v>
      </c>
      <c r="E1097" s="178" t="s">
        <v>337</v>
      </c>
      <c r="F1097" s="178" t="s">
        <v>430</v>
      </c>
      <c r="G1097" s="178">
        <v>28</v>
      </c>
      <c r="H1097" s="178">
        <v>1.1134244268760001E-3</v>
      </c>
      <c r="I1097" s="178">
        <v>1.2470353581011202E-3</v>
      </c>
      <c r="J1097" s="178" t="s">
        <v>623</v>
      </c>
    </row>
    <row r="1098" spans="1:10" x14ac:dyDescent="0.45">
      <c r="A1098" s="178" t="s">
        <v>425</v>
      </c>
      <c r="B1098" s="178" t="s">
        <v>85</v>
      </c>
      <c r="C1098" s="178">
        <v>2015</v>
      </c>
      <c r="D1098" s="178" t="s">
        <v>336</v>
      </c>
      <c r="E1098" s="178" t="s">
        <v>337</v>
      </c>
      <c r="F1098" s="178" t="s">
        <v>428</v>
      </c>
      <c r="G1098" s="178">
        <v>28</v>
      </c>
      <c r="H1098" s="178">
        <v>1.1134244268760001E-3</v>
      </c>
      <c r="I1098" s="178">
        <v>1.2470353581011202E-3</v>
      </c>
      <c r="J1098" s="178" t="s">
        <v>624</v>
      </c>
    </row>
    <row r="1099" spans="1:10" x14ac:dyDescent="0.45">
      <c r="A1099" s="178" t="s">
        <v>425</v>
      </c>
      <c r="B1099" s="178" t="s">
        <v>85</v>
      </c>
      <c r="C1099" s="178">
        <v>2015</v>
      </c>
      <c r="D1099" s="178" t="s">
        <v>336</v>
      </c>
      <c r="E1099" s="178" t="s">
        <v>337</v>
      </c>
      <c r="F1099" s="178" t="s">
        <v>426</v>
      </c>
      <c r="G1099" s="178">
        <v>28</v>
      </c>
      <c r="H1099" s="178">
        <v>1.7904426902532598E-2</v>
      </c>
      <c r="I1099" s="178">
        <v>2.0052958130836511E-2</v>
      </c>
      <c r="J1099" s="178" t="s">
        <v>623</v>
      </c>
    </row>
    <row r="1100" spans="1:10" x14ac:dyDescent="0.45">
      <c r="A1100" s="178" t="s">
        <v>425</v>
      </c>
      <c r="B1100" s="178" t="s">
        <v>85</v>
      </c>
      <c r="C1100" s="178">
        <v>2015</v>
      </c>
      <c r="D1100" s="178" t="s">
        <v>336</v>
      </c>
      <c r="E1100" s="178" t="s">
        <v>337</v>
      </c>
      <c r="F1100" s="178" t="s">
        <v>428</v>
      </c>
      <c r="G1100" s="178">
        <v>29</v>
      </c>
      <c r="H1100" s="178">
        <v>1.0784037876874E-3</v>
      </c>
      <c r="I1100" s="178">
        <v>1.2078122422098882E-3</v>
      </c>
      <c r="J1100" s="178" t="s">
        <v>624</v>
      </c>
    </row>
    <row r="1101" spans="1:10" x14ac:dyDescent="0.45">
      <c r="A1101" s="178" t="s">
        <v>425</v>
      </c>
      <c r="B1101" s="178" t="s">
        <v>85</v>
      </c>
      <c r="C1101" s="178">
        <v>2015</v>
      </c>
      <c r="D1101" s="178" t="s">
        <v>336</v>
      </c>
      <c r="E1101" s="178" t="s">
        <v>337</v>
      </c>
      <c r="F1101" s="178" t="s">
        <v>426</v>
      </c>
      <c r="G1101" s="178">
        <v>29</v>
      </c>
      <c r="H1101" s="178">
        <v>1.7503971233964001E-2</v>
      </c>
      <c r="I1101" s="178">
        <v>1.9604447782039684E-2</v>
      </c>
      <c r="J1101" s="178" t="s">
        <v>623</v>
      </c>
    </row>
    <row r="1102" spans="1:10" x14ac:dyDescent="0.45">
      <c r="A1102" s="178" t="s">
        <v>425</v>
      </c>
      <c r="B1102" s="178" t="s">
        <v>85</v>
      </c>
      <c r="C1102" s="178">
        <v>2015</v>
      </c>
      <c r="D1102" s="178" t="s">
        <v>336</v>
      </c>
      <c r="E1102" s="178" t="s">
        <v>337</v>
      </c>
      <c r="F1102" s="178" t="s">
        <v>430</v>
      </c>
      <c r="G1102" s="178">
        <v>30</v>
      </c>
      <c r="H1102" s="178">
        <v>1.0784037876874E-3</v>
      </c>
      <c r="I1102" s="178">
        <v>1.2078122422098882E-3</v>
      </c>
      <c r="J1102" s="178" t="s">
        <v>623</v>
      </c>
    </row>
    <row r="1103" spans="1:10" x14ac:dyDescent="0.45">
      <c r="A1103" s="178" t="s">
        <v>425</v>
      </c>
      <c r="B1103" s="178" t="s">
        <v>85</v>
      </c>
      <c r="C1103" s="178">
        <v>2015</v>
      </c>
      <c r="D1103" s="178" t="s">
        <v>336</v>
      </c>
      <c r="E1103" s="178" t="s">
        <v>337</v>
      </c>
      <c r="F1103" s="178" t="s">
        <v>428</v>
      </c>
      <c r="G1103" s="178">
        <v>30</v>
      </c>
      <c r="H1103" s="178">
        <v>2.0598291885107999E-3</v>
      </c>
      <c r="I1103" s="178">
        <v>2.3070086911320961E-3</v>
      </c>
      <c r="J1103" s="178" t="s">
        <v>624</v>
      </c>
    </row>
    <row r="1104" spans="1:10" x14ac:dyDescent="0.45">
      <c r="A1104" s="178" t="s">
        <v>425</v>
      </c>
      <c r="B1104" s="178" t="s">
        <v>85</v>
      </c>
      <c r="C1104" s="178">
        <v>2015</v>
      </c>
      <c r="D1104" s="178" t="s">
        <v>336</v>
      </c>
      <c r="E1104" s="178" t="s">
        <v>337</v>
      </c>
      <c r="F1104" s="178" t="s">
        <v>428</v>
      </c>
      <c r="G1104" s="178">
        <v>31</v>
      </c>
      <c r="H1104" s="178">
        <v>2.0113652572036002E-3</v>
      </c>
      <c r="I1104" s="178">
        <v>2.2527290880680322E-3</v>
      </c>
      <c r="J1104" s="178" t="s">
        <v>624</v>
      </c>
    </row>
    <row r="1105" spans="1:10" x14ac:dyDescent="0.45">
      <c r="A1105" s="178" t="s">
        <v>425</v>
      </c>
      <c r="B1105" s="178" t="s">
        <v>85</v>
      </c>
      <c r="C1105" s="178">
        <v>2015</v>
      </c>
      <c r="D1105" s="178" t="s">
        <v>336</v>
      </c>
      <c r="E1105" s="178" t="s">
        <v>337</v>
      </c>
      <c r="F1105" s="178" t="s">
        <v>427</v>
      </c>
      <c r="G1105" s="178">
        <v>31</v>
      </c>
      <c r="H1105" s="178">
        <v>1.0376872960478E-3</v>
      </c>
      <c r="I1105" s="178">
        <v>1.1622097715735362E-3</v>
      </c>
      <c r="J1105" s="178" t="s">
        <v>623</v>
      </c>
    </row>
    <row r="1106" spans="1:10" x14ac:dyDescent="0.45">
      <c r="A1106" s="178" t="s">
        <v>425</v>
      </c>
      <c r="B1106" s="178" t="s">
        <v>85</v>
      </c>
      <c r="C1106" s="178">
        <v>2015</v>
      </c>
      <c r="D1106" s="178" t="s">
        <v>336</v>
      </c>
      <c r="E1106" s="178" t="s">
        <v>337</v>
      </c>
      <c r="F1106" s="178" t="s">
        <v>430</v>
      </c>
      <c r="G1106" s="178">
        <v>31</v>
      </c>
      <c r="H1106" s="178">
        <v>1.0376872960478E-3</v>
      </c>
      <c r="I1106" s="178">
        <v>1.1622097715735362E-3</v>
      </c>
      <c r="J1106" s="178" t="s">
        <v>623</v>
      </c>
    </row>
    <row r="1107" spans="1:10" x14ac:dyDescent="0.45">
      <c r="A1107" s="178" t="s">
        <v>425</v>
      </c>
      <c r="B1107" s="178" t="s">
        <v>85</v>
      </c>
      <c r="C1107" s="178">
        <v>2015</v>
      </c>
      <c r="D1107" s="178" t="s">
        <v>336</v>
      </c>
      <c r="E1107" s="178" t="s">
        <v>337</v>
      </c>
      <c r="F1107" s="178" t="s">
        <v>427</v>
      </c>
      <c r="G1107" s="178">
        <v>32</v>
      </c>
      <c r="H1107" s="178">
        <v>2.0388166885822998E-3</v>
      </c>
      <c r="I1107" s="178">
        <v>2.2834746912121762E-3</v>
      </c>
      <c r="J1107" s="178" t="s">
        <v>623</v>
      </c>
    </row>
    <row r="1108" spans="1:10" x14ac:dyDescent="0.45">
      <c r="A1108" s="178" t="s">
        <v>425</v>
      </c>
      <c r="B1108" s="178" t="s">
        <v>85</v>
      </c>
      <c r="C1108" s="178">
        <v>2015</v>
      </c>
      <c r="D1108" s="178" t="s">
        <v>336</v>
      </c>
      <c r="E1108" s="178" t="s">
        <v>337</v>
      </c>
      <c r="F1108" s="178" t="s">
        <v>430</v>
      </c>
      <c r="G1108" s="178">
        <v>32</v>
      </c>
      <c r="H1108" s="178">
        <v>2.0388166885822998E-3</v>
      </c>
      <c r="I1108" s="178">
        <v>2.2834746912121762E-3</v>
      </c>
      <c r="J1108" s="178" t="s">
        <v>623</v>
      </c>
    </row>
    <row r="1109" spans="1:10" x14ac:dyDescent="0.45">
      <c r="A1109" s="178" t="s">
        <v>425</v>
      </c>
      <c r="B1109" s="178" t="s">
        <v>85</v>
      </c>
      <c r="C1109" s="178">
        <v>2015</v>
      </c>
      <c r="D1109" s="178" t="s">
        <v>336</v>
      </c>
      <c r="E1109" s="178" t="s">
        <v>337</v>
      </c>
      <c r="F1109" s="178" t="s">
        <v>428</v>
      </c>
      <c r="G1109" s="178">
        <v>32</v>
      </c>
      <c r="H1109" s="178">
        <v>9.7244279459120003E-4</v>
      </c>
      <c r="I1109" s="178">
        <v>1.0891359299421441E-3</v>
      </c>
      <c r="J1109" s="178" t="s">
        <v>624</v>
      </c>
    </row>
    <row r="1110" spans="1:10" x14ac:dyDescent="0.45">
      <c r="A1110" s="178" t="s">
        <v>425</v>
      </c>
      <c r="B1110" s="178" t="s">
        <v>85</v>
      </c>
      <c r="C1110" s="178">
        <v>2015</v>
      </c>
      <c r="D1110" s="178" t="s">
        <v>336</v>
      </c>
      <c r="E1110" s="178" t="s">
        <v>337</v>
      </c>
      <c r="F1110" s="178" t="s">
        <v>427</v>
      </c>
      <c r="G1110" s="178">
        <v>33</v>
      </c>
      <c r="H1110" s="178">
        <v>9.9469046108420001E-4</v>
      </c>
      <c r="I1110" s="178">
        <v>1.1140533164143041E-3</v>
      </c>
      <c r="J1110" s="178" t="s">
        <v>623</v>
      </c>
    </row>
    <row r="1111" spans="1:10" x14ac:dyDescent="0.45">
      <c r="A1111" s="178" t="s">
        <v>425</v>
      </c>
      <c r="B1111" s="178" t="s">
        <v>85</v>
      </c>
      <c r="C1111" s="178">
        <v>2015</v>
      </c>
      <c r="D1111" s="178" t="s">
        <v>336</v>
      </c>
      <c r="E1111" s="178" t="s">
        <v>337</v>
      </c>
      <c r="F1111" s="178" t="s">
        <v>430</v>
      </c>
      <c r="G1111" s="178">
        <v>33</v>
      </c>
      <c r="H1111" s="178">
        <v>9.9469046108420001E-4</v>
      </c>
      <c r="I1111" s="178">
        <v>1.1140533164143041E-3</v>
      </c>
      <c r="J1111" s="178" t="s">
        <v>623</v>
      </c>
    </row>
    <row r="1112" spans="1:10" x14ac:dyDescent="0.45">
      <c r="A1112" s="178" t="s">
        <v>425</v>
      </c>
      <c r="B1112" s="178" t="s">
        <v>85</v>
      </c>
      <c r="C1112" s="178">
        <v>2015</v>
      </c>
      <c r="D1112" s="178" t="s">
        <v>336</v>
      </c>
      <c r="E1112" s="178" t="s">
        <v>337</v>
      </c>
      <c r="F1112" s="178" t="s">
        <v>427</v>
      </c>
      <c r="G1112" s="178">
        <v>34</v>
      </c>
      <c r="H1112" s="178">
        <v>9.7244279459120003E-4</v>
      </c>
      <c r="I1112" s="178">
        <v>1.0891359299421441E-3</v>
      </c>
      <c r="J1112" s="178" t="s">
        <v>623</v>
      </c>
    </row>
    <row r="1113" spans="1:10" x14ac:dyDescent="0.45">
      <c r="A1113" s="178" t="s">
        <v>425</v>
      </c>
      <c r="B1113" s="178" t="s">
        <v>85</v>
      </c>
      <c r="C1113" s="178">
        <v>2015</v>
      </c>
      <c r="D1113" s="178" t="s">
        <v>336</v>
      </c>
      <c r="E1113" s="178" t="s">
        <v>337</v>
      </c>
      <c r="F1113" s="178" t="s">
        <v>430</v>
      </c>
      <c r="G1113" s="178">
        <v>34</v>
      </c>
      <c r="H1113" s="178">
        <v>9.7244279459120003E-4</v>
      </c>
      <c r="I1113" s="178">
        <v>1.0891359299421441E-3</v>
      </c>
      <c r="J1113" s="178" t="s">
        <v>623</v>
      </c>
    </row>
    <row r="1114" spans="1:10" x14ac:dyDescent="0.45">
      <c r="A1114" s="178" t="s">
        <v>425</v>
      </c>
      <c r="B1114" s="178" t="s">
        <v>85</v>
      </c>
      <c r="C1114" s="178">
        <v>2015</v>
      </c>
      <c r="D1114" s="178" t="s">
        <v>336</v>
      </c>
      <c r="E1114" s="178" t="s">
        <v>337</v>
      </c>
      <c r="F1114" s="178" t="s">
        <v>426</v>
      </c>
      <c r="G1114" s="178">
        <v>35</v>
      </c>
      <c r="H1114" s="178">
        <v>3.0321013182401699E-2</v>
      </c>
      <c r="I1114" s="178">
        <v>3.3959534764289909E-2</v>
      </c>
      <c r="J1114" s="178" t="s">
        <v>623</v>
      </c>
    </row>
    <row r="1115" spans="1:10" x14ac:dyDescent="0.45">
      <c r="A1115" s="178" t="s">
        <v>425</v>
      </c>
      <c r="B1115" s="178" t="s">
        <v>85</v>
      </c>
      <c r="C1115" s="178">
        <v>2015</v>
      </c>
      <c r="D1115" s="178" t="s">
        <v>336</v>
      </c>
      <c r="E1115" s="178" t="s">
        <v>337</v>
      </c>
      <c r="F1115" s="178" t="s">
        <v>428</v>
      </c>
      <c r="G1115" s="178">
        <v>37</v>
      </c>
      <c r="H1115" s="178">
        <v>1.6845007194205999E-3</v>
      </c>
      <c r="I1115" s="178">
        <v>1.8866408057510722E-3</v>
      </c>
      <c r="J1115" s="178" t="s">
        <v>624</v>
      </c>
    </row>
    <row r="1116" spans="1:10" x14ac:dyDescent="0.45">
      <c r="A1116" s="178" t="s">
        <v>425</v>
      </c>
      <c r="B1116" s="178" t="s">
        <v>85</v>
      </c>
      <c r="C1116" s="178">
        <v>2015</v>
      </c>
      <c r="D1116" s="178" t="s">
        <v>336</v>
      </c>
      <c r="E1116" s="178" t="s">
        <v>337</v>
      </c>
      <c r="F1116" s="178" t="s">
        <v>426</v>
      </c>
      <c r="G1116" s="178">
        <v>38</v>
      </c>
      <c r="H1116" s="178">
        <v>1.41634456813335E-2</v>
      </c>
      <c r="I1116" s="178">
        <v>1.586305916309352E-2</v>
      </c>
      <c r="J1116" s="178" t="s">
        <v>623</v>
      </c>
    </row>
    <row r="1117" spans="1:10" x14ac:dyDescent="0.45">
      <c r="A1117" s="178" t="s">
        <v>425</v>
      </c>
      <c r="B1117" s="178" t="s">
        <v>85</v>
      </c>
      <c r="C1117" s="178">
        <v>2015</v>
      </c>
      <c r="D1117" s="178" t="s">
        <v>336</v>
      </c>
      <c r="E1117" s="178" t="s">
        <v>337</v>
      </c>
      <c r="F1117" s="178" t="s">
        <v>426</v>
      </c>
      <c r="G1117" s="178">
        <v>39</v>
      </c>
      <c r="H1117" s="178">
        <v>1.3908905908465399E-2</v>
      </c>
      <c r="I1117" s="178">
        <v>1.5577974617481248E-2</v>
      </c>
      <c r="J1117" s="178" t="s">
        <v>623</v>
      </c>
    </row>
    <row r="1118" spans="1:10" x14ac:dyDescent="0.45">
      <c r="A1118" s="178" t="s">
        <v>425</v>
      </c>
      <c r="B1118" s="178" t="s">
        <v>85</v>
      </c>
      <c r="C1118" s="178">
        <v>2015</v>
      </c>
      <c r="D1118" s="178" t="s">
        <v>336</v>
      </c>
      <c r="E1118" s="178" t="s">
        <v>337</v>
      </c>
      <c r="F1118" s="178" t="s">
        <v>428</v>
      </c>
      <c r="G1118" s="178">
        <v>39</v>
      </c>
      <c r="H1118" s="178">
        <v>7.8685808693990003E-4</v>
      </c>
      <c r="I1118" s="178">
        <v>8.8128105737268812E-4</v>
      </c>
      <c r="J1118" s="178" t="s">
        <v>624</v>
      </c>
    </row>
    <row r="1119" spans="1:10" x14ac:dyDescent="0.45">
      <c r="A1119" s="178" t="s">
        <v>425</v>
      </c>
      <c r="B1119" s="178" t="s">
        <v>85</v>
      </c>
      <c r="C1119" s="178">
        <v>2015</v>
      </c>
      <c r="D1119" s="178" t="s">
        <v>336</v>
      </c>
      <c r="E1119" s="178" t="s">
        <v>337</v>
      </c>
      <c r="F1119" s="178" t="s">
        <v>430</v>
      </c>
      <c r="G1119" s="178">
        <v>40</v>
      </c>
      <c r="H1119" s="178">
        <v>8.4729254012930004E-4</v>
      </c>
      <c r="I1119" s="178">
        <v>9.4896764494481619E-4</v>
      </c>
      <c r="J1119" s="178" t="s">
        <v>623</v>
      </c>
    </row>
    <row r="1120" spans="1:10" x14ac:dyDescent="0.45">
      <c r="A1120" s="178" t="s">
        <v>425</v>
      </c>
      <c r="B1120" s="178" t="s">
        <v>85</v>
      </c>
      <c r="C1120" s="178">
        <v>2015</v>
      </c>
      <c r="D1120" s="178" t="s">
        <v>336</v>
      </c>
      <c r="E1120" s="178" t="s">
        <v>337</v>
      </c>
      <c r="F1120" s="178" t="s">
        <v>428</v>
      </c>
      <c r="G1120" s="178">
        <v>40</v>
      </c>
      <c r="H1120" s="178">
        <v>7.727170013823E-4</v>
      </c>
      <c r="I1120" s="178">
        <v>8.6544304154817606E-4</v>
      </c>
      <c r="J1120" s="178" t="s">
        <v>624</v>
      </c>
    </row>
    <row r="1121" spans="1:10" x14ac:dyDescent="0.45">
      <c r="A1121" s="178" t="s">
        <v>425</v>
      </c>
      <c r="B1121" s="178" t="s">
        <v>85</v>
      </c>
      <c r="C1121" s="178">
        <v>2015</v>
      </c>
      <c r="D1121" s="178" t="s">
        <v>336</v>
      </c>
      <c r="E1121" s="178" t="s">
        <v>337</v>
      </c>
      <c r="F1121" s="178" t="s">
        <v>427</v>
      </c>
      <c r="G1121" s="178">
        <v>40</v>
      </c>
      <c r="H1121" s="178">
        <v>8.4729254012930004E-4</v>
      </c>
      <c r="I1121" s="178">
        <v>9.4896764494481619E-4</v>
      </c>
      <c r="J1121" s="178" t="s">
        <v>623</v>
      </c>
    </row>
    <row r="1122" spans="1:10" x14ac:dyDescent="0.45">
      <c r="A1122" s="178" t="s">
        <v>425</v>
      </c>
      <c r="B1122" s="178" t="s">
        <v>85</v>
      </c>
      <c r="C1122" s="178">
        <v>2015</v>
      </c>
      <c r="D1122" s="178" t="s">
        <v>336</v>
      </c>
      <c r="E1122" s="178" t="s">
        <v>337</v>
      </c>
      <c r="F1122" s="178" t="s">
        <v>430</v>
      </c>
      <c r="G1122" s="178">
        <v>41</v>
      </c>
      <c r="H1122" s="178">
        <v>8.372081792913E-4</v>
      </c>
      <c r="I1122" s="178">
        <v>9.3767316080625609E-4</v>
      </c>
      <c r="J1122" s="178" t="s">
        <v>623</v>
      </c>
    </row>
    <row r="1123" spans="1:10" x14ac:dyDescent="0.45">
      <c r="A1123" s="178" t="s">
        <v>425</v>
      </c>
      <c r="B1123" s="178" t="s">
        <v>85</v>
      </c>
      <c r="C1123" s="178">
        <v>2015</v>
      </c>
      <c r="D1123" s="178" t="s">
        <v>336</v>
      </c>
      <c r="E1123" s="178" t="s">
        <v>337</v>
      </c>
      <c r="F1123" s="178" t="s">
        <v>427</v>
      </c>
      <c r="G1123" s="178">
        <v>41</v>
      </c>
      <c r="H1123" s="178">
        <v>8.372081792913E-4</v>
      </c>
      <c r="I1123" s="178">
        <v>9.3767316080625609E-4</v>
      </c>
      <c r="J1123" s="178" t="s">
        <v>623</v>
      </c>
    </row>
    <row r="1124" spans="1:10" x14ac:dyDescent="0.45">
      <c r="A1124" s="178" t="s">
        <v>425</v>
      </c>
      <c r="B1124" s="178" t="s">
        <v>85</v>
      </c>
      <c r="C1124" s="178">
        <v>2015</v>
      </c>
      <c r="D1124" s="178" t="s">
        <v>336</v>
      </c>
      <c r="E1124" s="178" t="s">
        <v>337</v>
      </c>
      <c r="F1124" s="178" t="s">
        <v>426</v>
      </c>
      <c r="G1124" s="178">
        <v>43</v>
      </c>
      <c r="H1124" s="178">
        <v>2.6004267856478702E-2</v>
      </c>
      <c r="I1124" s="178">
        <v>2.912477999925615E-2</v>
      </c>
      <c r="J1124" s="178" t="s">
        <v>623</v>
      </c>
    </row>
    <row r="1125" spans="1:10" x14ac:dyDescent="0.45">
      <c r="A1125" s="178" t="s">
        <v>425</v>
      </c>
      <c r="B1125" s="178" t="s">
        <v>85</v>
      </c>
      <c r="C1125" s="178">
        <v>2015</v>
      </c>
      <c r="D1125" s="178" t="s">
        <v>336</v>
      </c>
      <c r="E1125" s="178" t="s">
        <v>337</v>
      </c>
      <c r="F1125" s="178" t="s">
        <v>428</v>
      </c>
      <c r="G1125" s="178">
        <v>43</v>
      </c>
      <c r="H1125" s="178">
        <v>1.4446815475821001E-3</v>
      </c>
      <c r="I1125" s="178">
        <v>1.6180433332919522E-3</v>
      </c>
      <c r="J1125" s="178" t="s">
        <v>624</v>
      </c>
    </row>
    <row r="1126" spans="1:10" x14ac:dyDescent="0.45">
      <c r="A1126" s="178" t="s">
        <v>425</v>
      </c>
      <c r="B1126" s="178" t="s">
        <v>85</v>
      </c>
      <c r="C1126" s="178">
        <v>2015</v>
      </c>
      <c r="D1126" s="178" t="s">
        <v>336</v>
      </c>
      <c r="E1126" s="178" t="s">
        <v>337</v>
      </c>
      <c r="F1126" s="178" t="s">
        <v>427</v>
      </c>
      <c r="G1126" s="178">
        <v>44</v>
      </c>
      <c r="H1126" s="178">
        <v>7.8685808693990003E-4</v>
      </c>
      <c r="I1126" s="178">
        <v>8.8128105737268812E-4</v>
      </c>
      <c r="J1126" s="178" t="s">
        <v>623</v>
      </c>
    </row>
    <row r="1127" spans="1:10" x14ac:dyDescent="0.45">
      <c r="A1127" s="178" t="s">
        <v>425</v>
      </c>
      <c r="B1127" s="178" t="s">
        <v>85</v>
      </c>
      <c r="C1127" s="178">
        <v>2015</v>
      </c>
      <c r="D1127" s="178" t="s">
        <v>336</v>
      </c>
      <c r="E1127" s="178" t="s">
        <v>337</v>
      </c>
      <c r="F1127" s="178" t="s">
        <v>430</v>
      </c>
      <c r="G1127" s="178">
        <v>44</v>
      </c>
      <c r="H1127" s="178">
        <v>7.8685808693990003E-4</v>
      </c>
      <c r="I1127" s="178">
        <v>8.8128105737268812E-4</v>
      </c>
      <c r="J1127" s="178" t="s">
        <v>623</v>
      </c>
    </row>
    <row r="1128" spans="1:10" x14ac:dyDescent="0.45">
      <c r="A1128" s="178" t="s">
        <v>425</v>
      </c>
      <c r="B1128" s="178" t="s">
        <v>85</v>
      </c>
      <c r="C1128" s="178">
        <v>2015</v>
      </c>
      <c r="D1128" s="178" t="s">
        <v>336</v>
      </c>
      <c r="E1128" s="178" t="s">
        <v>337</v>
      </c>
      <c r="F1128" s="178" t="s">
        <v>428</v>
      </c>
      <c r="G1128" s="178">
        <v>45</v>
      </c>
      <c r="H1128" s="178">
        <v>6.800344563089E-4</v>
      </c>
      <c r="I1128" s="178">
        <v>7.6163859106596812E-4</v>
      </c>
      <c r="J1128" s="178" t="s">
        <v>624</v>
      </c>
    </row>
    <row r="1129" spans="1:10" x14ac:dyDescent="0.45">
      <c r="A1129" s="178" t="s">
        <v>425</v>
      </c>
      <c r="B1129" s="178" t="s">
        <v>85</v>
      </c>
      <c r="C1129" s="178">
        <v>2015</v>
      </c>
      <c r="D1129" s="178" t="s">
        <v>336</v>
      </c>
      <c r="E1129" s="178" t="s">
        <v>337</v>
      </c>
      <c r="F1129" s="178" t="s">
        <v>427</v>
      </c>
      <c r="G1129" s="178">
        <v>45</v>
      </c>
      <c r="H1129" s="178">
        <v>7.727170013823E-4</v>
      </c>
      <c r="I1129" s="178">
        <v>8.6544304154817606E-4</v>
      </c>
      <c r="J1129" s="178" t="s">
        <v>623</v>
      </c>
    </row>
    <row r="1130" spans="1:10" x14ac:dyDescent="0.45">
      <c r="A1130" s="178" t="s">
        <v>425</v>
      </c>
      <c r="B1130" s="178" t="s">
        <v>85</v>
      </c>
      <c r="C1130" s="178">
        <v>2015</v>
      </c>
      <c r="D1130" s="178" t="s">
        <v>336</v>
      </c>
      <c r="E1130" s="178" t="s">
        <v>337</v>
      </c>
      <c r="F1130" s="178" t="s">
        <v>430</v>
      </c>
      <c r="G1130" s="178">
        <v>45</v>
      </c>
      <c r="H1130" s="178">
        <v>7.727170013823E-4</v>
      </c>
      <c r="I1130" s="178">
        <v>8.6544304154817606E-4</v>
      </c>
      <c r="J1130" s="178" t="s">
        <v>623</v>
      </c>
    </row>
    <row r="1131" spans="1:10" x14ac:dyDescent="0.45">
      <c r="A1131" s="178" t="s">
        <v>425</v>
      </c>
      <c r="B1131" s="178" t="s">
        <v>85</v>
      </c>
      <c r="C1131" s="178">
        <v>2015</v>
      </c>
      <c r="D1131" s="178" t="s">
        <v>336</v>
      </c>
      <c r="E1131" s="178" t="s">
        <v>337</v>
      </c>
      <c r="F1131" s="178" t="s">
        <v>426</v>
      </c>
      <c r="G1131" s="178">
        <v>46</v>
      </c>
      <c r="H1131" s="178">
        <v>1.2240620329976099E-2</v>
      </c>
      <c r="I1131" s="178">
        <v>1.3709494769573232E-2</v>
      </c>
      <c r="J1131" s="178" t="s">
        <v>623</v>
      </c>
    </row>
    <row r="1132" spans="1:10" x14ac:dyDescent="0.45">
      <c r="A1132" s="178" t="s">
        <v>425</v>
      </c>
      <c r="B1132" s="178" t="s">
        <v>85</v>
      </c>
      <c r="C1132" s="178">
        <v>2015</v>
      </c>
      <c r="D1132" s="178" t="s">
        <v>336</v>
      </c>
      <c r="E1132" s="178" t="s">
        <v>337</v>
      </c>
      <c r="F1132" s="178" t="s">
        <v>430</v>
      </c>
      <c r="G1132" s="178">
        <v>48</v>
      </c>
      <c r="H1132" s="178">
        <v>1.4446815475821001E-3</v>
      </c>
      <c r="I1132" s="178">
        <v>1.6180433332919522E-3</v>
      </c>
      <c r="J1132" s="178" t="s">
        <v>623</v>
      </c>
    </row>
    <row r="1133" spans="1:10" x14ac:dyDescent="0.45">
      <c r="A1133" s="178" t="s">
        <v>425</v>
      </c>
      <c r="B1133" s="178" t="s">
        <v>85</v>
      </c>
      <c r="C1133" s="178">
        <v>2015</v>
      </c>
      <c r="D1133" s="178" t="s">
        <v>336</v>
      </c>
      <c r="E1133" s="178" t="s">
        <v>337</v>
      </c>
      <c r="F1133" s="178" t="s">
        <v>428</v>
      </c>
      <c r="G1133" s="178">
        <v>48</v>
      </c>
      <c r="H1133" s="178">
        <v>6.4442498842249998E-4</v>
      </c>
      <c r="I1133" s="178">
        <v>7.217559870332001E-4</v>
      </c>
      <c r="J1133" s="178" t="s">
        <v>624</v>
      </c>
    </row>
    <row r="1134" spans="1:10" x14ac:dyDescent="0.45">
      <c r="A1134" s="178" t="s">
        <v>425</v>
      </c>
      <c r="B1134" s="178" t="s">
        <v>85</v>
      </c>
      <c r="C1134" s="178">
        <v>2015</v>
      </c>
      <c r="D1134" s="178" t="s">
        <v>336</v>
      </c>
      <c r="E1134" s="178" t="s">
        <v>337</v>
      </c>
      <c r="F1134" s="178" t="s">
        <v>427</v>
      </c>
      <c r="G1134" s="178">
        <v>48</v>
      </c>
      <c r="H1134" s="178">
        <v>1.4446815475821001E-3</v>
      </c>
      <c r="I1134" s="178">
        <v>1.6180433332919522E-3</v>
      </c>
      <c r="J1134" s="178" t="s">
        <v>623</v>
      </c>
    </row>
    <row r="1135" spans="1:10" x14ac:dyDescent="0.45">
      <c r="A1135" s="178" t="s">
        <v>425</v>
      </c>
      <c r="B1135" s="178" t="s">
        <v>85</v>
      </c>
      <c r="C1135" s="178">
        <v>2015</v>
      </c>
      <c r="D1135" s="178" t="s">
        <v>336</v>
      </c>
      <c r="E1135" s="178" t="s">
        <v>337</v>
      </c>
      <c r="F1135" s="178" t="s">
        <v>426</v>
      </c>
      <c r="G1135" s="178">
        <v>50</v>
      </c>
      <c r="H1135" s="178">
        <v>1.15996496751904E-2</v>
      </c>
      <c r="I1135" s="178">
        <v>1.2991607636213249E-2</v>
      </c>
      <c r="J1135" s="178" t="s">
        <v>623</v>
      </c>
    </row>
    <row r="1136" spans="1:10" x14ac:dyDescent="0.45">
      <c r="A1136" s="178" t="s">
        <v>425</v>
      </c>
      <c r="B1136" s="178" t="s">
        <v>85</v>
      </c>
      <c r="C1136" s="178">
        <v>2015</v>
      </c>
      <c r="D1136" s="178" t="s">
        <v>336</v>
      </c>
      <c r="E1136" s="178" t="s">
        <v>337</v>
      </c>
      <c r="F1136" s="178" t="s">
        <v>428</v>
      </c>
      <c r="G1136" s="178">
        <v>51</v>
      </c>
      <c r="H1136" s="178">
        <v>6.0073786880820003E-4</v>
      </c>
      <c r="I1136" s="178">
        <v>6.7282641306518412E-4</v>
      </c>
      <c r="J1136" s="178" t="s">
        <v>624</v>
      </c>
    </row>
    <row r="1137" spans="1:10" x14ac:dyDescent="0.45">
      <c r="A1137" s="178" t="s">
        <v>425</v>
      </c>
      <c r="B1137" s="178" t="s">
        <v>85</v>
      </c>
      <c r="C1137" s="178">
        <v>2015</v>
      </c>
      <c r="D1137" s="178" t="s">
        <v>336</v>
      </c>
      <c r="E1137" s="178" t="s">
        <v>337</v>
      </c>
      <c r="F1137" s="178" t="s">
        <v>430</v>
      </c>
      <c r="G1137" s="178">
        <v>52</v>
      </c>
      <c r="H1137" s="178">
        <v>6.800344563089E-4</v>
      </c>
      <c r="I1137" s="178">
        <v>7.6163859106596812E-4</v>
      </c>
      <c r="J1137" s="178" t="s">
        <v>623</v>
      </c>
    </row>
    <row r="1138" spans="1:10" x14ac:dyDescent="0.45">
      <c r="A1138" s="178" t="s">
        <v>425</v>
      </c>
      <c r="B1138" s="178" t="s">
        <v>85</v>
      </c>
      <c r="C1138" s="178">
        <v>2015</v>
      </c>
      <c r="D1138" s="178" t="s">
        <v>336</v>
      </c>
      <c r="E1138" s="178" t="s">
        <v>337</v>
      </c>
      <c r="F1138" s="178" t="s">
        <v>427</v>
      </c>
      <c r="G1138" s="178">
        <v>52</v>
      </c>
      <c r="H1138" s="178">
        <v>6.800344563089E-4</v>
      </c>
      <c r="I1138" s="178">
        <v>7.6163859106596812E-4</v>
      </c>
      <c r="J1138" s="178" t="s">
        <v>623</v>
      </c>
    </row>
    <row r="1139" spans="1:10" x14ac:dyDescent="0.45">
      <c r="A1139" s="178" t="s">
        <v>425</v>
      </c>
      <c r="B1139" s="178" t="s">
        <v>85</v>
      </c>
      <c r="C1139" s="178">
        <v>2015</v>
      </c>
      <c r="D1139" s="178" t="s">
        <v>336</v>
      </c>
      <c r="E1139" s="178" t="s">
        <v>337</v>
      </c>
      <c r="F1139" s="178" t="s">
        <v>428</v>
      </c>
      <c r="G1139" s="178">
        <v>54</v>
      </c>
      <c r="H1139" s="178">
        <v>5.7513901265340004E-4</v>
      </c>
      <c r="I1139" s="178">
        <v>6.4415569417180813E-4</v>
      </c>
      <c r="J1139" s="178" t="s">
        <v>624</v>
      </c>
    </row>
    <row r="1140" spans="1:10" x14ac:dyDescent="0.45">
      <c r="A1140" s="178" t="s">
        <v>425</v>
      </c>
      <c r="B1140" s="178" t="s">
        <v>85</v>
      </c>
      <c r="C1140" s="178">
        <v>2015</v>
      </c>
      <c r="D1140" s="178" t="s">
        <v>336</v>
      </c>
      <c r="E1140" s="178" t="s">
        <v>337</v>
      </c>
      <c r="F1140" s="178" t="s">
        <v>426</v>
      </c>
      <c r="G1140" s="178">
        <v>54</v>
      </c>
      <c r="H1140" s="178">
        <v>1.0813281871378399E-2</v>
      </c>
      <c r="I1140" s="178">
        <v>1.2110875695943808E-2</v>
      </c>
      <c r="J1140" s="178" t="s">
        <v>623</v>
      </c>
    </row>
    <row r="1141" spans="1:10" x14ac:dyDescent="0.45">
      <c r="A1141" s="178" t="s">
        <v>425</v>
      </c>
      <c r="B1141" s="178" t="s">
        <v>85</v>
      </c>
      <c r="C1141" s="178">
        <v>2015</v>
      </c>
      <c r="D1141" s="178" t="s">
        <v>336</v>
      </c>
      <c r="E1141" s="178" t="s">
        <v>337</v>
      </c>
      <c r="F1141" s="178" t="s">
        <v>430</v>
      </c>
      <c r="G1141" s="178">
        <v>55</v>
      </c>
      <c r="H1141" s="178">
        <v>6.4442498842249998E-4</v>
      </c>
      <c r="I1141" s="178">
        <v>7.217559870332001E-4</v>
      </c>
      <c r="J1141" s="178" t="s">
        <v>623</v>
      </c>
    </row>
    <row r="1142" spans="1:10" x14ac:dyDescent="0.45">
      <c r="A1142" s="178" t="s">
        <v>425</v>
      </c>
      <c r="B1142" s="178" t="s">
        <v>85</v>
      </c>
      <c r="C1142" s="178">
        <v>2015</v>
      </c>
      <c r="D1142" s="178" t="s">
        <v>336</v>
      </c>
      <c r="E1142" s="178" t="s">
        <v>337</v>
      </c>
      <c r="F1142" s="178" t="s">
        <v>428</v>
      </c>
      <c r="G1142" s="178">
        <v>55</v>
      </c>
      <c r="H1142" s="178">
        <v>1.1156274704263E-3</v>
      </c>
      <c r="I1142" s="178">
        <v>1.2495027668774561E-3</v>
      </c>
      <c r="J1142" s="178" t="s">
        <v>624</v>
      </c>
    </row>
    <row r="1143" spans="1:10" x14ac:dyDescent="0.45">
      <c r="A1143" s="178" t="s">
        <v>425</v>
      </c>
      <c r="B1143" s="178" t="s">
        <v>85</v>
      </c>
      <c r="C1143" s="178">
        <v>2015</v>
      </c>
      <c r="D1143" s="178" t="s">
        <v>336</v>
      </c>
      <c r="E1143" s="178" t="s">
        <v>337</v>
      </c>
      <c r="F1143" s="178" t="s">
        <v>427</v>
      </c>
      <c r="G1143" s="178">
        <v>55</v>
      </c>
      <c r="H1143" s="178">
        <v>6.4442498842249998E-4</v>
      </c>
      <c r="I1143" s="178">
        <v>7.217559870332001E-4</v>
      </c>
      <c r="J1143" s="178" t="s">
        <v>623</v>
      </c>
    </row>
    <row r="1144" spans="1:10" x14ac:dyDescent="0.45">
      <c r="A1144" s="178" t="s">
        <v>425</v>
      </c>
      <c r="B1144" s="178" t="s">
        <v>85</v>
      </c>
      <c r="C1144" s="178">
        <v>2015</v>
      </c>
      <c r="D1144" s="178" t="s">
        <v>336</v>
      </c>
      <c r="E1144" s="178" t="s">
        <v>337</v>
      </c>
      <c r="F1144" s="178" t="s">
        <v>426</v>
      </c>
      <c r="G1144" s="178">
        <v>57</v>
      </c>
      <c r="H1144" s="178">
        <v>1.03525025770068E-2</v>
      </c>
      <c r="I1144" s="178">
        <v>1.1594802886247616E-2</v>
      </c>
      <c r="J1144" s="178" t="s">
        <v>623</v>
      </c>
    </row>
    <row r="1145" spans="1:10" x14ac:dyDescent="0.45">
      <c r="A1145" s="178" t="s">
        <v>425</v>
      </c>
      <c r="B1145" s="178" t="s">
        <v>85</v>
      </c>
      <c r="C1145" s="178">
        <v>2015</v>
      </c>
      <c r="D1145" s="178" t="s">
        <v>336</v>
      </c>
      <c r="E1145" s="178" t="s">
        <v>337</v>
      </c>
      <c r="F1145" s="178" t="s">
        <v>428</v>
      </c>
      <c r="G1145" s="178">
        <v>58</v>
      </c>
      <c r="H1145" s="178">
        <v>5.3414760623129998E-4</v>
      </c>
      <c r="I1145" s="178">
        <v>5.9824531897905602E-4</v>
      </c>
      <c r="J1145" s="178" t="s">
        <v>624</v>
      </c>
    </row>
    <row r="1146" spans="1:10" x14ac:dyDescent="0.45">
      <c r="A1146" s="178" t="s">
        <v>425</v>
      </c>
      <c r="B1146" s="178" t="s">
        <v>85</v>
      </c>
      <c r="C1146" s="178">
        <v>2015</v>
      </c>
      <c r="D1146" s="178" t="s">
        <v>336</v>
      </c>
      <c r="E1146" s="178" t="s">
        <v>337</v>
      </c>
      <c r="F1146" s="178" t="s">
        <v>426</v>
      </c>
      <c r="G1146" s="178">
        <v>59</v>
      </c>
      <c r="H1146" s="178">
        <v>2.0081294700503301E-2</v>
      </c>
      <c r="I1146" s="178">
        <v>2.24910500645637E-2</v>
      </c>
      <c r="J1146" s="178" t="s">
        <v>623</v>
      </c>
    </row>
    <row r="1147" spans="1:10" x14ac:dyDescent="0.45">
      <c r="A1147" s="178" t="s">
        <v>425</v>
      </c>
      <c r="B1147" s="178" t="s">
        <v>85</v>
      </c>
      <c r="C1147" s="178">
        <v>2015</v>
      </c>
      <c r="D1147" s="178" t="s">
        <v>336</v>
      </c>
      <c r="E1147" s="178" t="s">
        <v>337</v>
      </c>
      <c r="F1147" s="178" t="s">
        <v>430</v>
      </c>
      <c r="G1147" s="178">
        <v>59</v>
      </c>
      <c r="H1147" s="178">
        <v>6.0073786880820003E-4</v>
      </c>
      <c r="I1147" s="178">
        <v>6.7282641306518412E-4</v>
      </c>
      <c r="J1147" s="178" t="s">
        <v>623</v>
      </c>
    </row>
    <row r="1148" spans="1:10" x14ac:dyDescent="0.45">
      <c r="A1148" s="178" t="s">
        <v>425</v>
      </c>
      <c r="B1148" s="178" t="s">
        <v>85</v>
      </c>
      <c r="C1148" s="178">
        <v>2015</v>
      </c>
      <c r="D1148" s="178" t="s">
        <v>336</v>
      </c>
      <c r="E1148" s="178" t="s">
        <v>337</v>
      </c>
      <c r="F1148" s="178" t="s">
        <v>427</v>
      </c>
      <c r="G1148" s="178">
        <v>59</v>
      </c>
      <c r="H1148" s="178">
        <v>6.0073786880820003E-4</v>
      </c>
      <c r="I1148" s="178">
        <v>6.7282641306518412E-4</v>
      </c>
      <c r="J1148" s="178" t="s">
        <v>623</v>
      </c>
    </row>
    <row r="1149" spans="1:10" x14ac:dyDescent="0.45">
      <c r="A1149" s="178" t="s">
        <v>425</v>
      </c>
      <c r="B1149" s="178" t="s">
        <v>85</v>
      </c>
      <c r="C1149" s="178">
        <v>2015</v>
      </c>
      <c r="D1149" s="178" t="s">
        <v>336</v>
      </c>
      <c r="E1149" s="178" t="s">
        <v>337</v>
      </c>
      <c r="F1149" s="178" t="s">
        <v>428</v>
      </c>
      <c r="G1149" s="178">
        <v>59</v>
      </c>
      <c r="H1149" s="178">
        <v>5.1853357581419998E-4</v>
      </c>
      <c r="I1149" s="178">
        <v>5.8075760491190398E-4</v>
      </c>
      <c r="J1149" s="178" t="s">
        <v>624</v>
      </c>
    </row>
    <row r="1150" spans="1:10" x14ac:dyDescent="0.45">
      <c r="A1150" s="178" t="s">
        <v>425</v>
      </c>
      <c r="B1150" s="178" t="s">
        <v>85</v>
      </c>
      <c r="C1150" s="178">
        <v>2015</v>
      </c>
      <c r="D1150" s="178" t="s">
        <v>336</v>
      </c>
      <c r="E1150" s="178" t="s">
        <v>337</v>
      </c>
      <c r="F1150" s="178" t="s">
        <v>428</v>
      </c>
      <c r="G1150" s="178">
        <v>60</v>
      </c>
      <c r="H1150" s="178">
        <v>5.0996185746039996E-4</v>
      </c>
      <c r="I1150" s="178">
        <v>5.7115728035564796E-4</v>
      </c>
      <c r="J1150" s="178" t="s">
        <v>624</v>
      </c>
    </row>
    <row r="1151" spans="1:10" x14ac:dyDescent="0.45">
      <c r="A1151" s="178" t="s">
        <v>425</v>
      </c>
      <c r="B1151" s="178" t="s">
        <v>85</v>
      </c>
      <c r="C1151" s="178">
        <v>2015</v>
      </c>
      <c r="D1151" s="178" t="s">
        <v>336</v>
      </c>
      <c r="E1151" s="178" t="s">
        <v>337</v>
      </c>
      <c r="F1151" s="178" t="s">
        <v>426</v>
      </c>
      <c r="G1151" s="178">
        <v>62</v>
      </c>
      <c r="H1151" s="178">
        <v>9.6146566793322997E-3</v>
      </c>
      <c r="I1151" s="178">
        <v>1.0768415480852177E-2</v>
      </c>
      <c r="J1151" s="178" t="s">
        <v>623</v>
      </c>
    </row>
    <row r="1152" spans="1:10" x14ac:dyDescent="0.45">
      <c r="A1152" s="178" t="s">
        <v>425</v>
      </c>
      <c r="B1152" s="178" t="s">
        <v>85</v>
      </c>
      <c r="C1152" s="178">
        <v>2015</v>
      </c>
      <c r="D1152" s="178" t="s">
        <v>336</v>
      </c>
      <c r="E1152" s="178" t="s">
        <v>337</v>
      </c>
      <c r="F1152" s="178" t="s">
        <v>430</v>
      </c>
      <c r="G1152" s="178">
        <v>62</v>
      </c>
      <c r="H1152" s="178">
        <v>5.7513901265340004E-4</v>
      </c>
      <c r="I1152" s="178">
        <v>6.4415569417180813E-4</v>
      </c>
      <c r="J1152" s="178" t="s">
        <v>623</v>
      </c>
    </row>
    <row r="1153" spans="1:10" x14ac:dyDescent="0.45">
      <c r="A1153" s="178" t="s">
        <v>425</v>
      </c>
      <c r="B1153" s="178" t="s">
        <v>85</v>
      </c>
      <c r="C1153" s="178">
        <v>2015</v>
      </c>
      <c r="D1153" s="178" t="s">
        <v>336</v>
      </c>
      <c r="E1153" s="178" t="s">
        <v>337</v>
      </c>
      <c r="F1153" s="178" t="s">
        <v>429</v>
      </c>
      <c r="G1153" s="178">
        <v>62</v>
      </c>
      <c r="H1153" s="178">
        <v>0.37330371141433699</v>
      </c>
      <c r="I1153" s="178">
        <v>0.41810015678405749</v>
      </c>
      <c r="J1153" s="178" t="s">
        <v>624</v>
      </c>
    </row>
    <row r="1154" spans="1:10" x14ac:dyDescent="0.45">
      <c r="A1154" s="178" t="s">
        <v>425</v>
      </c>
      <c r="B1154" s="178" t="s">
        <v>85</v>
      </c>
      <c r="C1154" s="178">
        <v>2015</v>
      </c>
      <c r="D1154" s="178" t="s">
        <v>336</v>
      </c>
      <c r="E1154" s="178" t="s">
        <v>337</v>
      </c>
      <c r="F1154" s="178" t="s">
        <v>427</v>
      </c>
      <c r="G1154" s="178">
        <v>62</v>
      </c>
      <c r="H1154" s="178">
        <v>5.7513901265340004E-4</v>
      </c>
      <c r="I1154" s="178">
        <v>6.4415569417180813E-4</v>
      </c>
      <c r="J1154" s="178" t="s">
        <v>623</v>
      </c>
    </row>
    <row r="1155" spans="1:10" x14ac:dyDescent="0.45">
      <c r="A1155" s="178" t="s">
        <v>425</v>
      </c>
      <c r="B1155" s="178" t="s">
        <v>85</v>
      </c>
      <c r="C1155" s="178">
        <v>2015</v>
      </c>
      <c r="D1155" s="178" t="s">
        <v>336</v>
      </c>
      <c r="E1155" s="178" t="s">
        <v>337</v>
      </c>
      <c r="F1155" s="178" t="s">
        <v>427</v>
      </c>
      <c r="G1155" s="178">
        <v>64</v>
      </c>
      <c r="H1155" s="178">
        <v>5.5916554993020004E-4</v>
      </c>
      <c r="I1155" s="178">
        <v>6.2626541592182409E-4</v>
      </c>
      <c r="J1155" s="178" t="s">
        <v>623</v>
      </c>
    </row>
    <row r="1156" spans="1:10" x14ac:dyDescent="0.45">
      <c r="A1156" s="178" t="s">
        <v>425</v>
      </c>
      <c r="B1156" s="178" t="s">
        <v>85</v>
      </c>
      <c r="C1156" s="178">
        <v>2015</v>
      </c>
      <c r="D1156" s="178" t="s">
        <v>336</v>
      </c>
      <c r="E1156" s="178" t="s">
        <v>337</v>
      </c>
      <c r="F1156" s="178" t="s">
        <v>428</v>
      </c>
      <c r="G1156" s="178">
        <v>64</v>
      </c>
      <c r="H1156" s="178">
        <v>9.6245630993510003E-4</v>
      </c>
      <c r="I1156" s="178">
        <v>1.0779510671273121E-3</v>
      </c>
      <c r="J1156" s="178" t="s">
        <v>624</v>
      </c>
    </row>
    <row r="1157" spans="1:10" x14ac:dyDescent="0.45">
      <c r="A1157" s="178" t="s">
        <v>425</v>
      </c>
      <c r="B1157" s="178" t="s">
        <v>85</v>
      </c>
      <c r="C1157" s="178">
        <v>2015</v>
      </c>
      <c r="D1157" s="178" t="s">
        <v>336</v>
      </c>
      <c r="E1157" s="178" t="s">
        <v>337</v>
      </c>
      <c r="F1157" s="178" t="s">
        <v>430</v>
      </c>
      <c r="G1157" s="178">
        <v>64</v>
      </c>
      <c r="H1157" s="178">
        <v>5.5916554993020004E-4</v>
      </c>
      <c r="I1157" s="178">
        <v>6.2626541592182409E-4</v>
      </c>
      <c r="J1157" s="178" t="s">
        <v>623</v>
      </c>
    </row>
    <row r="1158" spans="1:10" x14ac:dyDescent="0.45">
      <c r="A1158" s="178" t="s">
        <v>425</v>
      </c>
      <c r="B1158" s="178" t="s">
        <v>85</v>
      </c>
      <c r="C1158" s="178">
        <v>2015</v>
      </c>
      <c r="D1158" s="178" t="s">
        <v>336</v>
      </c>
      <c r="E1158" s="178" t="s">
        <v>337</v>
      </c>
      <c r="F1158" s="178" t="s">
        <v>426</v>
      </c>
      <c r="G1158" s="178">
        <v>65</v>
      </c>
      <c r="H1158" s="178">
        <v>9.3336040154098996E-3</v>
      </c>
      <c r="I1158" s="178">
        <v>1.0453636497259089E-2</v>
      </c>
      <c r="J1158" s="178" t="s">
        <v>623</v>
      </c>
    </row>
    <row r="1159" spans="1:10" x14ac:dyDescent="0.45">
      <c r="A1159" s="178" t="s">
        <v>425</v>
      </c>
      <c r="B1159" s="178" t="s">
        <v>85</v>
      </c>
      <c r="C1159" s="178">
        <v>2015</v>
      </c>
      <c r="D1159" s="178" t="s">
        <v>336</v>
      </c>
      <c r="E1159" s="178" t="s">
        <v>337</v>
      </c>
      <c r="F1159" s="178" t="s">
        <v>427</v>
      </c>
      <c r="G1159" s="178">
        <v>65</v>
      </c>
      <c r="H1159" s="178">
        <v>5.5646192049609998E-4</v>
      </c>
      <c r="I1159" s="178">
        <v>6.2323735095563208E-4</v>
      </c>
      <c r="J1159" s="178" t="s">
        <v>623</v>
      </c>
    </row>
    <row r="1160" spans="1:10" x14ac:dyDescent="0.45">
      <c r="A1160" s="178" t="s">
        <v>425</v>
      </c>
      <c r="B1160" s="178" t="s">
        <v>85</v>
      </c>
      <c r="C1160" s="178">
        <v>2015</v>
      </c>
      <c r="D1160" s="178" t="s">
        <v>336</v>
      </c>
      <c r="E1160" s="178" t="s">
        <v>337</v>
      </c>
      <c r="F1160" s="178" t="s">
        <v>430</v>
      </c>
      <c r="G1160" s="178">
        <v>65</v>
      </c>
      <c r="H1160" s="178">
        <v>5.5646192049609998E-4</v>
      </c>
      <c r="I1160" s="178">
        <v>6.2323735095563208E-4</v>
      </c>
      <c r="J1160" s="178" t="s">
        <v>623</v>
      </c>
    </row>
    <row r="1161" spans="1:10" x14ac:dyDescent="0.45">
      <c r="A1161" s="178" t="s">
        <v>425</v>
      </c>
      <c r="B1161" s="178" t="s">
        <v>85</v>
      </c>
      <c r="C1161" s="178">
        <v>2015</v>
      </c>
      <c r="D1161" s="178" t="s">
        <v>336</v>
      </c>
      <c r="E1161" s="178" t="s">
        <v>337</v>
      </c>
      <c r="F1161" s="178" t="s">
        <v>428</v>
      </c>
      <c r="G1161" s="178">
        <v>66</v>
      </c>
      <c r="H1161" s="178">
        <v>4.6491785906259999E-4</v>
      </c>
      <c r="I1161" s="178">
        <v>5.2070800215011205E-4</v>
      </c>
      <c r="J1161" s="178" t="s">
        <v>624</v>
      </c>
    </row>
    <row r="1162" spans="1:10" x14ac:dyDescent="0.45">
      <c r="A1162" s="178" t="s">
        <v>425</v>
      </c>
      <c r="B1162" s="178" t="s">
        <v>85</v>
      </c>
      <c r="C1162" s="178">
        <v>2015</v>
      </c>
      <c r="D1162" s="178" t="s">
        <v>336</v>
      </c>
      <c r="E1162" s="178" t="s">
        <v>337</v>
      </c>
      <c r="F1162" s="178" t="s">
        <v>426</v>
      </c>
      <c r="G1162" s="178">
        <v>66</v>
      </c>
      <c r="H1162" s="178">
        <v>9.1793127357960008E-3</v>
      </c>
      <c r="I1162" s="178">
        <v>1.0280830264091522E-2</v>
      </c>
      <c r="J1162" s="178" t="s">
        <v>623</v>
      </c>
    </row>
    <row r="1163" spans="1:10" x14ac:dyDescent="0.45">
      <c r="A1163" s="178" t="s">
        <v>425</v>
      </c>
      <c r="B1163" s="178" t="s">
        <v>85</v>
      </c>
      <c r="C1163" s="178">
        <v>2015</v>
      </c>
      <c r="D1163" s="178" t="s">
        <v>336</v>
      </c>
      <c r="E1163" s="178" t="s">
        <v>337</v>
      </c>
      <c r="F1163" s="178" t="s">
        <v>430</v>
      </c>
      <c r="G1163" s="178">
        <v>68</v>
      </c>
      <c r="H1163" s="178">
        <v>5.3414760623129998E-4</v>
      </c>
      <c r="I1163" s="178">
        <v>5.9824531897905602E-4</v>
      </c>
      <c r="J1163" s="178" t="s">
        <v>623</v>
      </c>
    </row>
    <row r="1164" spans="1:10" x14ac:dyDescent="0.45">
      <c r="A1164" s="178" t="s">
        <v>425</v>
      </c>
      <c r="B1164" s="178" t="s">
        <v>85</v>
      </c>
      <c r="C1164" s="178">
        <v>2015</v>
      </c>
      <c r="D1164" s="178" t="s">
        <v>336</v>
      </c>
      <c r="E1164" s="178" t="s">
        <v>337</v>
      </c>
      <c r="F1164" s="178" t="s">
        <v>427</v>
      </c>
      <c r="G1164" s="178">
        <v>68</v>
      </c>
      <c r="H1164" s="178">
        <v>5.3414760623129998E-4</v>
      </c>
      <c r="I1164" s="178">
        <v>5.9824531897905602E-4</v>
      </c>
      <c r="J1164" s="178" t="s">
        <v>623</v>
      </c>
    </row>
    <row r="1165" spans="1:10" x14ac:dyDescent="0.45">
      <c r="A1165" s="178" t="s">
        <v>425</v>
      </c>
      <c r="B1165" s="178" t="s">
        <v>85</v>
      </c>
      <c r="C1165" s="178">
        <v>2015</v>
      </c>
      <c r="D1165" s="178" t="s">
        <v>336</v>
      </c>
      <c r="E1165" s="178" t="s">
        <v>337</v>
      </c>
      <c r="F1165" s="178" t="s">
        <v>428</v>
      </c>
      <c r="G1165" s="178">
        <v>68</v>
      </c>
      <c r="H1165" s="178">
        <v>4.5195550774219999E-4</v>
      </c>
      <c r="I1165" s="178">
        <v>5.0619016867126403E-4</v>
      </c>
      <c r="J1165" s="178" t="s">
        <v>624</v>
      </c>
    </row>
    <row r="1166" spans="1:10" x14ac:dyDescent="0.45">
      <c r="A1166" s="178" t="s">
        <v>425</v>
      </c>
      <c r="B1166" s="178" t="s">
        <v>85</v>
      </c>
      <c r="C1166" s="178">
        <v>2015</v>
      </c>
      <c r="D1166" s="178" t="s">
        <v>336</v>
      </c>
      <c r="E1166" s="178" t="s">
        <v>337</v>
      </c>
      <c r="F1166" s="178" t="s">
        <v>430</v>
      </c>
      <c r="G1166" s="178">
        <v>70</v>
      </c>
      <c r="H1166" s="178">
        <v>5.1853357581419998E-4</v>
      </c>
      <c r="I1166" s="178">
        <v>5.8075760491190398E-4</v>
      </c>
      <c r="J1166" s="178" t="s">
        <v>623</v>
      </c>
    </row>
    <row r="1167" spans="1:10" x14ac:dyDescent="0.45">
      <c r="A1167" s="178" t="s">
        <v>425</v>
      </c>
      <c r="B1167" s="178" t="s">
        <v>85</v>
      </c>
      <c r="C1167" s="178">
        <v>2015</v>
      </c>
      <c r="D1167" s="178" t="s">
        <v>336</v>
      </c>
      <c r="E1167" s="178" t="s">
        <v>337</v>
      </c>
      <c r="F1167" s="178" t="s">
        <v>427</v>
      </c>
      <c r="G1167" s="178">
        <v>70</v>
      </c>
      <c r="H1167" s="178">
        <v>5.1853357581419998E-4</v>
      </c>
      <c r="I1167" s="178">
        <v>5.8075760491190398E-4</v>
      </c>
      <c r="J1167" s="178" t="s">
        <v>623</v>
      </c>
    </row>
    <row r="1168" spans="1:10" x14ac:dyDescent="0.45">
      <c r="A1168" s="178" t="s">
        <v>425</v>
      </c>
      <c r="B1168" s="178" t="s">
        <v>85</v>
      </c>
      <c r="C1168" s="178">
        <v>2015</v>
      </c>
      <c r="D1168" s="178" t="s">
        <v>336</v>
      </c>
      <c r="E1168" s="178" t="s">
        <v>337</v>
      </c>
      <c r="F1168" s="178" t="s">
        <v>426</v>
      </c>
      <c r="G1168" s="178">
        <v>70</v>
      </c>
      <c r="H1168" s="178">
        <v>8.6792297661304006E-3</v>
      </c>
      <c r="I1168" s="178">
        <v>9.7207373380660492E-3</v>
      </c>
      <c r="J1168" s="178" t="s">
        <v>623</v>
      </c>
    </row>
    <row r="1169" spans="1:10" x14ac:dyDescent="0.45">
      <c r="A1169" s="178" t="s">
        <v>425</v>
      </c>
      <c r="B1169" s="178" t="s">
        <v>85</v>
      </c>
      <c r="C1169" s="178">
        <v>2015</v>
      </c>
      <c r="D1169" s="178" t="s">
        <v>336</v>
      </c>
      <c r="E1169" s="178" t="s">
        <v>337</v>
      </c>
      <c r="F1169" s="178" t="s">
        <v>426</v>
      </c>
      <c r="G1169" s="178">
        <v>71</v>
      </c>
      <c r="H1169" s="178">
        <v>8.6449841037392998E-3</v>
      </c>
      <c r="I1169" s="178">
        <v>9.682382196188017E-3</v>
      </c>
      <c r="J1169" s="178" t="s">
        <v>623</v>
      </c>
    </row>
    <row r="1170" spans="1:10" x14ac:dyDescent="0.45">
      <c r="A1170" s="178" t="s">
        <v>425</v>
      </c>
      <c r="B1170" s="178" t="s">
        <v>85</v>
      </c>
      <c r="C1170" s="178">
        <v>2015</v>
      </c>
      <c r="D1170" s="178" t="s">
        <v>336</v>
      </c>
      <c r="E1170" s="178" t="s">
        <v>337</v>
      </c>
      <c r="F1170" s="178" t="s">
        <v>427</v>
      </c>
      <c r="G1170" s="178">
        <v>71</v>
      </c>
      <c r="H1170" s="178">
        <v>5.0996185746039996E-4</v>
      </c>
      <c r="I1170" s="178">
        <v>5.7115728035564796E-4</v>
      </c>
      <c r="J1170" s="178" t="s">
        <v>623</v>
      </c>
    </row>
    <row r="1171" spans="1:10" x14ac:dyDescent="0.45">
      <c r="A1171" s="178" t="s">
        <v>425</v>
      </c>
      <c r="B1171" s="178" t="s">
        <v>85</v>
      </c>
      <c r="C1171" s="178">
        <v>2015</v>
      </c>
      <c r="D1171" s="178" t="s">
        <v>336</v>
      </c>
      <c r="E1171" s="178" t="s">
        <v>337</v>
      </c>
      <c r="F1171" s="178" t="s">
        <v>430</v>
      </c>
      <c r="G1171" s="178">
        <v>71</v>
      </c>
      <c r="H1171" s="178">
        <v>5.0996185746039996E-4</v>
      </c>
      <c r="I1171" s="178">
        <v>5.7115728035564796E-4</v>
      </c>
      <c r="J1171" s="178" t="s">
        <v>623</v>
      </c>
    </row>
    <row r="1172" spans="1:10" x14ac:dyDescent="0.45">
      <c r="A1172" s="178" t="s">
        <v>425</v>
      </c>
      <c r="B1172" s="178" t="s">
        <v>85</v>
      </c>
      <c r="C1172" s="178">
        <v>2015</v>
      </c>
      <c r="D1172" s="178" t="s">
        <v>336</v>
      </c>
      <c r="E1172" s="178" t="s">
        <v>337</v>
      </c>
      <c r="F1172" s="178" t="s">
        <v>426</v>
      </c>
      <c r="G1172" s="178">
        <v>74</v>
      </c>
      <c r="H1172" s="178">
        <v>8.3685209974647002E-3</v>
      </c>
      <c r="I1172" s="178">
        <v>9.3727435171604648E-3</v>
      </c>
      <c r="J1172" s="178" t="s">
        <v>623</v>
      </c>
    </row>
    <row r="1173" spans="1:10" x14ac:dyDescent="0.45">
      <c r="A1173" s="178" t="s">
        <v>425</v>
      </c>
      <c r="B1173" s="178" t="s">
        <v>85</v>
      </c>
      <c r="C1173" s="178">
        <v>2015</v>
      </c>
      <c r="D1173" s="178" t="s">
        <v>336</v>
      </c>
      <c r="E1173" s="178" t="s">
        <v>337</v>
      </c>
      <c r="F1173" s="178" t="s">
        <v>427</v>
      </c>
      <c r="G1173" s="178">
        <v>76</v>
      </c>
      <c r="H1173" s="178">
        <v>9.6245630993510003E-4</v>
      </c>
      <c r="I1173" s="178">
        <v>1.0779510671273121E-3</v>
      </c>
      <c r="J1173" s="178" t="s">
        <v>623</v>
      </c>
    </row>
    <row r="1174" spans="1:10" x14ac:dyDescent="0.45">
      <c r="A1174" s="178" t="s">
        <v>425</v>
      </c>
      <c r="B1174" s="178" t="s">
        <v>85</v>
      </c>
      <c r="C1174" s="178">
        <v>2015</v>
      </c>
      <c r="D1174" s="178" t="s">
        <v>336</v>
      </c>
      <c r="E1174" s="178" t="s">
        <v>337</v>
      </c>
      <c r="F1174" s="178" t="s">
        <v>426</v>
      </c>
      <c r="G1174" s="178">
        <v>76</v>
      </c>
      <c r="H1174" s="178">
        <v>8.1351995468139995E-3</v>
      </c>
      <c r="I1174" s="178">
        <v>9.1114234924316809E-3</v>
      </c>
      <c r="J1174" s="178" t="s">
        <v>623</v>
      </c>
    </row>
    <row r="1175" spans="1:10" x14ac:dyDescent="0.45">
      <c r="A1175" s="178" t="s">
        <v>425</v>
      </c>
      <c r="B1175" s="178" t="s">
        <v>85</v>
      </c>
      <c r="C1175" s="178">
        <v>2015</v>
      </c>
      <c r="D1175" s="178" t="s">
        <v>336</v>
      </c>
      <c r="E1175" s="178" t="s">
        <v>337</v>
      </c>
      <c r="F1175" s="178" t="s">
        <v>430</v>
      </c>
      <c r="G1175" s="178">
        <v>76</v>
      </c>
      <c r="H1175" s="178">
        <v>9.6245630993510003E-4</v>
      </c>
      <c r="I1175" s="178">
        <v>1.0779510671273121E-3</v>
      </c>
      <c r="J1175" s="178" t="s">
        <v>623</v>
      </c>
    </row>
    <row r="1176" spans="1:10" x14ac:dyDescent="0.45">
      <c r="A1176" s="178" t="s">
        <v>425</v>
      </c>
      <c r="B1176" s="178" t="s">
        <v>85</v>
      </c>
      <c r="C1176" s="178">
        <v>2015</v>
      </c>
      <c r="D1176" s="178" t="s">
        <v>336</v>
      </c>
      <c r="E1176" s="178" t="s">
        <v>337</v>
      </c>
      <c r="F1176" s="178" t="s">
        <v>430</v>
      </c>
      <c r="G1176" s="178">
        <v>79</v>
      </c>
      <c r="H1176" s="178">
        <v>4.6491785906259999E-4</v>
      </c>
      <c r="I1176" s="178">
        <v>5.2070800215011205E-4</v>
      </c>
      <c r="J1176" s="178" t="s">
        <v>623</v>
      </c>
    </row>
    <row r="1177" spans="1:10" x14ac:dyDescent="0.45">
      <c r="A1177" s="178" t="s">
        <v>425</v>
      </c>
      <c r="B1177" s="178" t="s">
        <v>85</v>
      </c>
      <c r="C1177" s="178">
        <v>2015</v>
      </c>
      <c r="D1177" s="178" t="s">
        <v>336</v>
      </c>
      <c r="E1177" s="178" t="s">
        <v>337</v>
      </c>
      <c r="F1177" s="178" t="s">
        <v>427</v>
      </c>
      <c r="G1177" s="178">
        <v>79</v>
      </c>
      <c r="H1177" s="178">
        <v>4.6491785906259999E-4</v>
      </c>
      <c r="I1177" s="178">
        <v>5.2070800215011205E-4</v>
      </c>
      <c r="J1177" s="178" t="s">
        <v>623</v>
      </c>
    </row>
    <row r="1178" spans="1:10" x14ac:dyDescent="0.45">
      <c r="A1178" s="178" t="s">
        <v>425</v>
      </c>
      <c r="B1178" s="178" t="s">
        <v>85</v>
      </c>
      <c r="C1178" s="178">
        <v>2015</v>
      </c>
      <c r="D1178" s="178" t="s">
        <v>336</v>
      </c>
      <c r="E1178" s="178" t="s">
        <v>337</v>
      </c>
      <c r="F1178" s="178" t="s">
        <v>427</v>
      </c>
      <c r="G1178" s="178">
        <v>81</v>
      </c>
      <c r="H1178" s="178">
        <v>4.5195550774219999E-4</v>
      </c>
      <c r="I1178" s="178">
        <v>5.0619016867126403E-4</v>
      </c>
      <c r="J1178" s="178" t="s">
        <v>623</v>
      </c>
    </row>
    <row r="1179" spans="1:10" x14ac:dyDescent="0.45">
      <c r="A1179" s="178" t="s">
        <v>425</v>
      </c>
      <c r="B1179" s="178" t="s">
        <v>85</v>
      </c>
      <c r="C1179" s="178">
        <v>2015</v>
      </c>
      <c r="D1179" s="178" t="s">
        <v>336</v>
      </c>
      <c r="E1179" s="178" t="s">
        <v>337</v>
      </c>
      <c r="F1179" s="178" t="s">
        <v>430</v>
      </c>
      <c r="G1179" s="178">
        <v>81</v>
      </c>
      <c r="H1179" s="178">
        <v>4.5195550774219999E-4</v>
      </c>
      <c r="I1179" s="178">
        <v>5.0619016867126403E-4</v>
      </c>
      <c r="J1179" s="178" t="s">
        <v>623</v>
      </c>
    </row>
    <row r="1180" spans="1:10" x14ac:dyDescent="0.45">
      <c r="A1180" s="178" t="s">
        <v>425</v>
      </c>
      <c r="B1180" s="178" t="s">
        <v>85</v>
      </c>
      <c r="C1180" s="178">
        <v>2015</v>
      </c>
      <c r="D1180" s="178" t="s">
        <v>336</v>
      </c>
      <c r="E1180" s="178" t="s">
        <v>337</v>
      </c>
      <c r="F1180" s="178" t="s">
        <v>427</v>
      </c>
      <c r="G1180" s="178">
        <v>100000</v>
      </c>
      <c r="H1180" s="1">
        <v>9.9999999999999998E-13</v>
      </c>
      <c r="I1180" s="178">
        <v>1.1200000000000001E-12</v>
      </c>
      <c r="J1180" s="178" t="s">
        <v>623</v>
      </c>
    </row>
    <row r="1181" spans="1:10" x14ac:dyDescent="0.45">
      <c r="A1181" s="178" t="s">
        <v>425</v>
      </c>
      <c r="B1181" s="178" t="s">
        <v>85</v>
      </c>
      <c r="C1181" s="178">
        <v>2020</v>
      </c>
      <c r="D1181" s="178" t="s">
        <v>336</v>
      </c>
      <c r="E1181" s="178" t="s">
        <v>337</v>
      </c>
      <c r="F1181" s="178" t="s">
        <v>426</v>
      </c>
      <c r="G1181" s="178">
        <v>-100000</v>
      </c>
      <c r="H1181" s="178">
        <v>0</v>
      </c>
      <c r="I1181" s="178">
        <v>0</v>
      </c>
      <c r="J1181" s="178" t="s">
        <v>623</v>
      </c>
    </row>
    <row r="1182" spans="1:10" x14ac:dyDescent="0.45">
      <c r="A1182" s="178" t="s">
        <v>425</v>
      </c>
      <c r="B1182" s="178" t="s">
        <v>85</v>
      </c>
      <c r="C1182" s="178">
        <v>2020</v>
      </c>
      <c r="D1182" s="178" t="s">
        <v>336</v>
      </c>
      <c r="E1182" s="178" t="s">
        <v>337</v>
      </c>
      <c r="F1182" s="178" t="s">
        <v>426</v>
      </c>
      <c r="G1182" s="178">
        <v>-8</v>
      </c>
      <c r="H1182" s="178">
        <v>0</v>
      </c>
      <c r="I1182" s="178">
        <v>0</v>
      </c>
      <c r="J1182" s="178" t="s">
        <v>623</v>
      </c>
    </row>
    <row r="1183" spans="1:10" x14ac:dyDescent="0.45">
      <c r="A1183" s="178" t="s">
        <v>425</v>
      </c>
      <c r="B1183" s="178" t="s">
        <v>85</v>
      </c>
      <c r="C1183" s="178">
        <v>2020</v>
      </c>
      <c r="D1183" s="178" t="s">
        <v>336</v>
      </c>
      <c r="E1183" s="178" t="s">
        <v>337</v>
      </c>
      <c r="F1183" s="178" t="s">
        <v>426</v>
      </c>
      <c r="G1183" s="178">
        <v>-8</v>
      </c>
      <c r="H1183" s="178">
        <v>1.4547571539878801</v>
      </c>
      <c r="I1183" s="178">
        <v>1.6293280124664258</v>
      </c>
      <c r="J1183" s="178" t="s">
        <v>623</v>
      </c>
    </row>
    <row r="1184" spans="1:10" x14ac:dyDescent="0.45">
      <c r="A1184" s="178" t="s">
        <v>425</v>
      </c>
      <c r="B1184" s="178" t="s">
        <v>85</v>
      </c>
      <c r="C1184" s="178">
        <v>2020</v>
      </c>
      <c r="D1184" s="178" t="s">
        <v>336</v>
      </c>
      <c r="E1184" s="178" t="s">
        <v>337</v>
      </c>
      <c r="F1184" s="178" t="s">
        <v>426</v>
      </c>
      <c r="G1184" s="178">
        <v>-7</v>
      </c>
      <c r="H1184" s="178">
        <v>1.79916867613792</v>
      </c>
      <c r="I1184" s="178">
        <v>2.0150689172744705</v>
      </c>
      <c r="J1184" s="178" t="s">
        <v>623</v>
      </c>
    </row>
    <row r="1185" spans="1:10" x14ac:dyDescent="0.45">
      <c r="A1185" s="178" t="s">
        <v>425</v>
      </c>
      <c r="B1185" s="178" t="s">
        <v>85</v>
      </c>
      <c r="C1185" s="178">
        <v>2020</v>
      </c>
      <c r="D1185" s="178" t="s">
        <v>336</v>
      </c>
      <c r="E1185" s="178" t="s">
        <v>337</v>
      </c>
      <c r="F1185" s="178" t="s">
        <v>426</v>
      </c>
      <c r="G1185" s="178">
        <v>-6</v>
      </c>
      <c r="H1185" s="178">
        <v>0.39732402563094998</v>
      </c>
      <c r="I1185" s="178">
        <v>0.44500290870666404</v>
      </c>
      <c r="J1185" s="178" t="s">
        <v>623</v>
      </c>
    </row>
    <row r="1186" spans="1:10" x14ac:dyDescent="0.45">
      <c r="A1186" s="178" t="s">
        <v>425</v>
      </c>
      <c r="B1186" s="178" t="s">
        <v>85</v>
      </c>
      <c r="C1186" s="178">
        <v>2020</v>
      </c>
      <c r="D1186" s="178" t="s">
        <v>336</v>
      </c>
      <c r="E1186" s="178" t="s">
        <v>337</v>
      </c>
      <c r="F1186" s="178" t="s">
        <v>426</v>
      </c>
      <c r="G1186" s="178">
        <v>-5</v>
      </c>
      <c r="H1186" s="178">
        <v>0.57738363742828303</v>
      </c>
      <c r="I1186" s="178">
        <v>0.646669673919677</v>
      </c>
      <c r="J1186" s="178" t="s">
        <v>623</v>
      </c>
    </row>
    <row r="1187" spans="1:10" x14ac:dyDescent="0.45">
      <c r="A1187" s="178" t="s">
        <v>425</v>
      </c>
      <c r="B1187" s="178" t="s">
        <v>85</v>
      </c>
      <c r="C1187" s="178">
        <v>2020</v>
      </c>
      <c r="D1187" s="178" t="s">
        <v>336</v>
      </c>
      <c r="E1187" s="178" t="s">
        <v>337</v>
      </c>
      <c r="F1187" s="178" t="s">
        <v>426</v>
      </c>
      <c r="G1187" s="178">
        <v>-4</v>
      </c>
      <c r="H1187" s="178">
        <v>0.24478691816329901</v>
      </c>
      <c r="I1187" s="178">
        <v>0.27416134834289491</v>
      </c>
      <c r="J1187" s="178" t="s">
        <v>623</v>
      </c>
    </row>
    <row r="1188" spans="1:10" x14ac:dyDescent="0.45">
      <c r="A1188" s="178" t="s">
        <v>425</v>
      </c>
      <c r="B1188" s="178" t="s">
        <v>85</v>
      </c>
      <c r="C1188" s="178">
        <v>2020</v>
      </c>
      <c r="D1188" s="178" t="s">
        <v>336</v>
      </c>
      <c r="E1188" s="178" t="s">
        <v>337</v>
      </c>
      <c r="F1188" s="178" t="s">
        <v>426</v>
      </c>
      <c r="G1188" s="178">
        <v>-3</v>
      </c>
      <c r="H1188" s="178">
        <v>0.50007637590169896</v>
      </c>
      <c r="I1188" s="178">
        <v>0.56008554100990293</v>
      </c>
      <c r="J1188" s="178" t="s">
        <v>623</v>
      </c>
    </row>
    <row r="1189" spans="1:10" x14ac:dyDescent="0.45">
      <c r="A1189" s="178" t="s">
        <v>425</v>
      </c>
      <c r="B1189" s="178" t="s">
        <v>85</v>
      </c>
      <c r="C1189" s="178">
        <v>2020</v>
      </c>
      <c r="D1189" s="178" t="s">
        <v>336</v>
      </c>
      <c r="E1189" s="178" t="s">
        <v>337</v>
      </c>
      <c r="F1189" s="178" t="s">
        <v>427</v>
      </c>
      <c r="G1189" s="178">
        <v>-3</v>
      </c>
      <c r="H1189" s="178">
        <v>0.137552799656987</v>
      </c>
      <c r="I1189" s="178">
        <v>0.15405913561582546</v>
      </c>
      <c r="J1189" s="178" t="s">
        <v>623</v>
      </c>
    </row>
    <row r="1190" spans="1:10" x14ac:dyDescent="0.45">
      <c r="A1190" s="178" t="s">
        <v>425</v>
      </c>
      <c r="B1190" s="178" t="s">
        <v>85</v>
      </c>
      <c r="C1190" s="178">
        <v>2020</v>
      </c>
      <c r="D1190" s="178" t="s">
        <v>336</v>
      </c>
      <c r="E1190" s="178" t="s">
        <v>337</v>
      </c>
      <c r="F1190" s="178" t="s">
        <v>426</v>
      </c>
      <c r="G1190" s="178">
        <v>-2</v>
      </c>
      <c r="H1190" s="178">
        <v>8.7330169975757599E-2</v>
      </c>
      <c r="I1190" s="178">
        <v>9.7809790372848524E-2</v>
      </c>
      <c r="J1190" s="178" t="s">
        <v>623</v>
      </c>
    </row>
    <row r="1191" spans="1:10" x14ac:dyDescent="0.45">
      <c r="A1191" s="178" t="s">
        <v>425</v>
      </c>
      <c r="B1191" s="178" t="s">
        <v>85</v>
      </c>
      <c r="C1191" s="178">
        <v>2020</v>
      </c>
      <c r="D1191" s="178" t="s">
        <v>336</v>
      </c>
      <c r="E1191" s="178" t="s">
        <v>337</v>
      </c>
      <c r="F1191" s="178" t="s">
        <v>427</v>
      </c>
      <c r="G1191" s="178">
        <v>-2</v>
      </c>
      <c r="H1191" s="178">
        <v>6.5294419415295096E-2</v>
      </c>
      <c r="I1191" s="178">
        <v>7.3129749745130521E-2</v>
      </c>
      <c r="J1191" s="178" t="s">
        <v>623</v>
      </c>
    </row>
    <row r="1192" spans="1:10" x14ac:dyDescent="0.45">
      <c r="A1192" s="178" t="s">
        <v>425</v>
      </c>
      <c r="B1192" s="178" t="s">
        <v>85</v>
      </c>
      <c r="C1192" s="178">
        <v>2020</v>
      </c>
      <c r="D1192" s="178" t="s">
        <v>336</v>
      </c>
      <c r="E1192" s="178" t="s">
        <v>337</v>
      </c>
      <c r="F1192" s="178" t="s">
        <v>427</v>
      </c>
      <c r="G1192" s="178">
        <v>-1</v>
      </c>
      <c r="H1192" s="178">
        <v>0.32670291513204502</v>
      </c>
      <c r="I1192" s="178">
        <v>0.36590726494789044</v>
      </c>
      <c r="J1192" s="178" t="s">
        <v>623</v>
      </c>
    </row>
    <row r="1193" spans="1:10" x14ac:dyDescent="0.45">
      <c r="A1193" s="178" t="s">
        <v>425</v>
      </c>
      <c r="B1193" s="178" t="s">
        <v>85</v>
      </c>
      <c r="C1193" s="178">
        <v>2020</v>
      </c>
      <c r="D1193" s="178" t="s">
        <v>336</v>
      </c>
      <c r="E1193" s="178" t="s">
        <v>337</v>
      </c>
      <c r="F1193" s="178" t="s">
        <v>426</v>
      </c>
      <c r="G1193" s="178">
        <v>-1</v>
      </c>
      <c r="H1193" s="178">
        <v>0.40010361373424502</v>
      </c>
      <c r="I1193" s="178">
        <v>0.44811604738235444</v>
      </c>
      <c r="J1193" s="178" t="s">
        <v>623</v>
      </c>
    </row>
    <row r="1194" spans="1:10" x14ac:dyDescent="0.45">
      <c r="A1194" s="178" t="s">
        <v>425</v>
      </c>
      <c r="B1194" s="178" t="s">
        <v>85</v>
      </c>
      <c r="C1194" s="178">
        <v>2020</v>
      </c>
      <c r="D1194" s="178" t="s">
        <v>336</v>
      </c>
      <c r="E1194" s="178" t="s">
        <v>337</v>
      </c>
      <c r="F1194" s="178" t="s">
        <v>427</v>
      </c>
      <c r="G1194" s="178">
        <v>0</v>
      </c>
      <c r="H1194" s="178">
        <v>0.164366847835481</v>
      </c>
      <c r="I1194" s="178">
        <v>0.18409086957573872</v>
      </c>
      <c r="J1194" s="178" t="s">
        <v>623</v>
      </c>
    </row>
    <row r="1195" spans="1:10" x14ac:dyDescent="0.45">
      <c r="A1195" s="178" t="s">
        <v>425</v>
      </c>
      <c r="B1195" s="178" t="s">
        <v>85</v>
      </c>
      <c r="C1195" s="178">
        <v>2020</v>
      </c>
      <c r="D1195" s="178" t="s">
        <v>336</v>
      </c>
      <c r="E1195" s="178" t="s">
        <v>337</v>
      </c>
      <c r="F1195" s="178" t="s">
        <v>426</v>
      </c>
      <c r="G1195" s="178">
        <v>0</v>
      </c>
      <c r="H1195" s="178">
        <v>6.64944797754288E-2</v>
      </c>
      <c r="I1195" s="178">
        <v>7.4473817348480256E-2</v>
      </c>
      <c r="J1195" s="178" t="s">
        <v>623</v>
      </c>
    </row>
    <row r="1196" spans="1:10" x14ac:dyDescent="0.45">
      <c r="A1196" s="178" t="s">
        <v>425</v>
      </c>
      <c r="B1196" s="178" t="s">
        <v>85</v>
      </c>
      <c r="C1196" s="178">
        <v>2020</v>
      </c>
      <c r="D1196" s="178" t="s">
        <v>336</v>
      </c>
      <c r="E1196" s="178" t="s">
        <v>337</v>
      </c>
      <c r="F1196" s="178" t="s">
        <v>427</v>
      </c>
      <c r="G1196" s="178">
        <v>1</v>
      </c>
      <c r="H1196" s="178">
        <v>6.2635522335767998E-3</v>
      </c>
      <c r="I1196" s="178">
        <v>7.0151785016060167E-3</v>
      </c>
      <c r="J1196" s="178" t="s">
        <v>623</v>
      </c>
    </row>
    <row r="1197" spans="1:10" x14ac:dyDescent="0.45">
      <c r="A1197" s="178" t="s">
        <v>425</v>
      </c>
      <c r="B1197" s="178" t="s">
        <v>85</v>
      </c>
      <c r="C1197" s="178">
        <v>2020</v>
      </c>
      <c r="D1197" s="178" t="s">
        <v>336</v>
      </c>
      <c r="E1197" s="178" t="s">
        <v>337</v>
      </c>
      <c r="F1197" s="178" t="s">
        <v>426</v>
      </c>
      <c r="G1197" s="178">
        <v>1</v>
      </c>
      <c r="H1197" s="178">
        <v>0.19177496433258001</v>
      </c>
      <c r="I1197" s="178">
        <v>0.21478796005248962</v>
      </c>
      <c r="J1197" s="178" t="s">
        <v>623</v>
      </c>
    </row>
    <row r="1198" spans="1:10" x14ac:dyDescent="0.45">
      <c r="A1198" s="178" t="s">
        <v>425</v>
      </c>
      <c r="B1198" s="178" t="s">
        <v>85</v>
      </c>
      <c r="C1198" s="178">
        <v>2020</v>
      </c>
      <c r="D1198" s="178" t="s">
        <v>336</v>
      </c>
      <c r="E1198" s="178" t="s">
        <v>337</v>
      </c>
      <c r="F1198" s="178" t="s">
        <v>429</v>
      </c>
      <c r="G1198" s="178">
        <v>1</v>
      </c>
      <c r="H1198" s="178">
        <v>6.66339460760355</v>
      </c>
      <c r="I1198" s="178">
        <v>7.4630019605159763</v>
      </c>
      <c r="J1198" s="178" t="s">
        <v>624</v>
      </c>
    </row>
    <row r="1199" spans="1:10" x14ac:dyDescent="0.45">
      <c r="A1199" s="178" t="s">
        <v>425</v>
      </c>
      <c r="B1199" s="178" t="s">
        <v>85</v>
      </c>
      <c r="C1199" s="178">
        <v>2020</v>
      </c>
      <c r="D1199" s="178" t="s">
        <v>336</v>
      </c>
      <c r="E1199" s="178" t="s">
        <v>337</v>
      </c>
      <c r="F1199" s="178" t="s">
        <v>430</v>
      </c>
      <c r="G1199" s="178">
        <v>1</v>
      </c>
      <c r="H1199" s="178">
        <v>0.22337212879210699</v>
      </c>
      <c r="I1199" s="178">
        <v>0.25017678424715983</v>
      </c>
      <c r="J1199" s="178" t="s">
        <v>623</v>
      </c>
    </row>
    <row r="1200" spans="1:10" x14ac:dyDescent="0.45">
      <c r="A1200" s="178" t="s">
        <v>425</v>
      </c>
      <c r="B1200" s="178" t="s">
        <v>85</v>
      </c>
      <c r="C1200" s="178">
        <v>2020</v>
      </c>
      <c r="D1200" s="178" t="s">
        <v>336</v>
      </c>
      <c r="E1200" s="178" t="s">
        <v>337</v>
      </c>
      <c r="F1200" s="178" t="s">
        <v>428</v>
      </c>
      <c r="G1200" s="178">
        <v>1</v>
      </c>
      <c r="H1200" s="178">
        <v>8.0819845199585003E-2</v>
      </c>
      <c r="I1200" s="178">
        <v>9.0518226623535217E-2</v>
      </c>
      <c r="J1200" s="178" t="s">
        <v>624</v>
      </c>
    </row>
    <row r="1201" spans="1:10" x14ac:dyDescent="0.45">
      <c r="A1201" s="178" t="s">
        <v>425</v>
      </c>
      <c r="B1201" s="178" t="s">
        <v>85</v>
      </c>
      <c r="C1201" s="178">
        <v>2020</v>
      </c>
      <c r="D1201" s="178" t="s">
        <v>336</v>
      </c>
      <c r="E1201" s="178" t="s">
        <v>337</v>
      </c>
      <c r="F1201" s="178" t="s">
        <v>429</v>
      </c>
      <c r="G1201" s="178">
        <v>2</v>
      </c>
      <c r="H1201" s="178">
        <v>9.7516155578195995</v>
      </c>
      <c r="I1201" s="178">
        <v>10.921809424757953</v>
      </c>
      <c r="J1201" s="178" t="s">
        <v>624</v>
      </c>
    </row>
    <row r="1202" spans="1:10" x14ac:dyDescent="0.45">
      <c r="A1202" s="178" t="s">
        <v>425</v>
      </c>
      <c r="B1202" s="178" t="s">
        <v>85</v>
      </c>
      <c r="C1202" s="178">
        <v>2020</v>
      </c>
      <c r="D1202" s="178" t="s">
        <v>336</v>
      </c>
      <c r="E1202" s="178" t="s">
        <v>337</v>
      </c>
      <c r="F1202" s="178" t="s">
        <v>428</v>
      </c>
      <c r="G1202" s="178">
        <v>2</v>
      </c>
      <c r="H1202" s="178">
        <v>0.180715942755341</v>
      </c>
      <c r="I1202" s="178">
        <v>0.20240185588598195</v>
      </c>
      <c r="J1202" s="178" t="s">
        <v>624</v>
      </c>
    </row>
    <row r="1203" spans="1:10" x14ac:dyDescent="0.45">
      <c r="A1203" s="178" t="s">
        <v>425</v>
      </c>
      <c r="B1203" s="178" t="s">
        <v>85</v>
      </c>
      <c r="C1203" s="178">
        <v>2020</v>
      </c>
      <c r="D1203" s="178" t="s">
        <v>336</v>
      </c>
      <c r="E1203" s="178" t="s">
        <v>337</v>
      </c>
      <c r="F1203" s="178" t="s">
        <v>426</v>
      </c>
      <c r="G1203" s="178">
        <v>2</v>
      </c>
      <c r="H1203" s="178">
        <v>0.119617324322462</v>
      </c>
      <c r="I1203" s="178">
        <v>0.13397140324115744</v>
      </c>
      <c r="J1203" s="178" t="s">
        <v>623</v>
      </c>
    </row>
    <row r="1204" spans="1:10" x14ac:dyDescent="0.45">
      <c r="A1204" s="178" t="s">
        <v>425</v>
      </c>
      <c r="B1204" s="178" t="s">
        <v>85</v>
      </c>
      <c r="C1204" s="178">
        <v>2020</v>
      </c>
      <c r="D1204" s="178" t="s">
        <v>336</v>
      </c>
      <c r="E1204" s="178" t="s">
        <v>337</v>
      </c>
      <c r="F1204" s="178" t="s">
        <v>430</v>
      </c>
      <c r="G1204" s="178">
        <v>2</v>
      </c>
      <c r="H1204" s="178">
        <v>2.0993709564209002E-2</v>
      </c>
      <c r="I1204" s="178">
        <v>2.3512954711914086E-2</v>
      </c>
      <c r="J1204" s="178" t="s">
        <v>623</v>
      </c>
    </row>
    <row r="1205" spans="1:10" x14ac:dyDescent="0.45">
      <c r="A1205" s="178" t="s">
        <v>425</v>
      </c>
      <c r="B1205" s="178" t="s">
        <v>85</v>
      </c>
      <c r="C1205" s="178">
        <v>2020</v>
      </c>
      <c r="D1205" s="178" t="s">
        <v>336</v>
      </c>
      <c r="E1205" s="178" t="s">
        <v>337</v>
      </c>
      <c r="F1205" s="178" t="s">
        <v>431</v>
      </c>
      <c r="G1205" s="178">
        <v>3</v>
      </c>
      <c r="H1205" s="178">
        <v>3.8866195827722501E-2</v>
      </c>
      <c r="I1205" s="178">
        <v>4.3530139327049203E-2</v>
      </c>
      <c r="J1205" s="178" t="s">
        <v>624</v>
      </c>
    </row>
    <row r="1206" spans="1:10" x14ac:dyDescent="0.45">
      <c r="A1206" s="178" t="s">
        <v>425</v>
      </c>
      <c r="B1206" s="178" t="s">
        <v>85</v>
      </c>
      <c r="C1206" s="178">
        <v>2020</v>
      </c>
      <c r="D1206" s="178" t="s">
        <v>336</v>
      </c>
      <c r="E1206" s="178" t="s">
        <v>337</v>
      </c>
      <c r="F1206" s="178" t="s">
        <v>426</v>
      </c>
      <c r="G1206" s="178">
        <v>3</v>
      </c>
      <c r="H1206" s="178">
        <v>0.15812582895159699</v>
      </c>
      <c r="I1206" s="178">
        <v>0.17710092842578865</v>
      </c>
      <c r="J1206" s="178" t="s">
        <v>623</v>
      </c>
    </row>
    <row r="1207" spans="1:10" x14ac:dyDescent="0.45">
      <c r="A1207" s="178" t="s">
        <v>425</v>
      </c>
      <c r="B1207" s="178" t="s">
        <v>85</v>
      </c>
      <c r="C1207" s="178">
        <v>2020</v>
      </c>
      <c r="D1207" s="178" t="s">
        <v>336</v>
      </c>
      <c r="E1207" s="178" t="s">
        <v>337</v>
      </c>
      <c r="F1207" s="178" t="s">
        <v>430</v>
      </c>
      <c r="G1207" s="178">
        <v>3</v>
      </c>
      <c r="H1207" s="178">
        <v>2.1082012448459898E-2</v>
      </c>
      <c r="I1207" s="178">
        <v>2.361185394227509E-2</v>
      </c>
      <c r="J1207" s="178" t="s">
        <v>623</v>
      </c>
    </row>
    <row r="1208" spans="1:10" x14ac:dyDescent="0.45">
      <c r="A1208" s="178" t="s">
        <v>425</v>
      </c>
      <c r="B1208" s="178" t="s">
        <v>85</v>
      </c>
      <c r="C1208" s="178">
        <v>2020</v>
      </c>
      <c r="D1208" s="178" t="s">
        <v>336</v>
      </c>
      <c r="E1208" s="178" t="s">
        <v>337</v>
      </c>
      <c r="F1208" s="178" t="s">
        <v>429</v>
      </c>
      <c r="G1208" s="178">
        <v>3</v>
      </c>
      <c r="H1208" s="178">
        <v>3.7347928285598702</v>
      </c>
      <c r="I1208" s="178">
        <v>4.1829679679870546</v>
      </c>
      <c r="J1208" s="178" t="s">
        <v>624</v>
      </c>
    </row>
    <row r="1209" spans="1:10" x14ac:dyDescent="0.45">
      <c r="A1209" s="178" t="s">
        <v>425</v>
      </c>
      <c r="B1209" s="178" t="s">
        <v>85</v>
      </c>
      <c r="C1209" s="178">
        <v>2020</v>
      </c>
      <c r="D1209" s="178" t="s">
        <v>336</v>
      </c>
      <c r="E1209" s="178" t="s">
        <v>337</v>
      </c>
      <c r="F1209" s="178" t="s">
        <v>428</v>
      </c>
      <c r="G1209" s="178">
        <v>3</v>
      </c>
      <c r="H1209" s="178">
        <v>0.15144367609173001</v>
      </c>
      <c r="I1209" s="178">
        <v>0.16961691722273764</v>
      </c>
      <c r="J1209" s="178" t="s">
        <v>624</v>
      </c>
    </row>
    <row r="1210" spans="1:10" x14ac:dyDescent="0.45">
      <c r="A1210" s="178" t="s">
        <v>425</v>
      </c>
      <c r="B1210" s="178" t="s">
        <v>85</v>
      </c>
      <c r="C1210" s="178">
        <v>2020</v>
      </c>
      <c r="D1210" s="178" t="s">
        <v>336</v>
      </c>
      <c r="E1210" s="178" t="s">
        <v>337</v>
      </c>
      <c r="F1210" s="178" t="s">
        <v>428</v>
      </c>
      <c r="G1210" s="178">
        <v>4</v>
      </c>
      <c r="H1210" s="178">
        <v>0.228249534033238</v>
      </c>
      <c r="I1210" s="178">
        <v>0.25563947811722659</v>
      </c>
      <c r="J1210" s="178" t="s">
        <v>624</v>
      </c>
    </row>
    <row r="1211" spans="1:10" x14ac:dyDescent="0.45">
      <c r="A1211" s="178" t="s">
        <v>425</v>
      </c>
      <c r="B1211" s="178" t="s">
        <v>85</v>
      </c>
      <c r="C1211" s="178">
        <v>2020</v>
      </c>
      <c r="D1211" s="178" t="s">
        <v>336</v>
      </c>
      <c r="E1211" s="178" t="s">
        <v>337</v>
      </c>
      <c r="F1211" s="178" t="s">
        <v>429</v>
      </c>
      <c r="G1211" s="178">
        <v>4</v>
      </c>
      <c r="H1211" s="178">
        <v>0.43089242279529499</v>
      </c>
      <c r="I1211" s="178">
        <v>0.48259951353073044</v>
      </c>
      <c r="J1211" s="178" t="s">
        <v>624</v>
      </c>
    </row>
    <row r="1212" spans="1:10" x14ac:dyDescent="0.45">
      <c r="A1212" s="178" t="s">
        <v>425</v>
      </c>
      <c r="B1212" s="178" t="s">
        <v>85</v>
      </c>
      <c r="C1212" s="178">
        <v>2020</v>
      </c>
      <c r="D1212" s="178" t="s">
        <v>336</v>
      </c>
      <c r="E1212" s="178" t="s">
        <v>337</v>
      </c>
      <c r="F1212" s="178" t="s">
        <v>426</v>
      </c>
      <c r="G1212" s="178">
        <v>4</v>
      </c>
      <c r="H1212" s="178">
        <v>0.14456471800804099</v>
      </c>
      <c r="I1212" s="178">
        <v>0.16191248416900592</v>
      </c>
      <c r="J1212" s="178" t="s">
        <v>623</v>
      </c>
    </row>
    <row r="1213" spans="1:10" x14ac:dyDescent="0.45">
      <c r="A1213" s="178" t="s">
        <v>425</v>
      </c>
      <c r="B1213" s="178" t="s">
        <v>85</v>
      </c>
      <c r="C1213" s="178">
        <v>2020</v>
      </c>
      <c r="D1213" s="178" t="s">
        <v>336</v>
      </c>
      <c r="E1213" s="178" t="s">
        <v>337</v>
      </c>
      <c r="F1213" s="178" t="s">
        <v>430</v>
      </c>
      <c r="G1213" s="178">
        <v>4</v>
      </c>
      <c r="H1213" s="178">
        <v>1.45452814176679E-2</v>
      </c>
      <c r="I1213" s="178">
        <v>1.629071518778805E-2</v>
      </c>
      <c r="J1213" s="178" t="s">
        <v>623</v>
      </c>
    </row>
    <row r="1214" spans="1:10" x14ac:dyDescent="0.45">
      <c r="A1214" s="178" t="s">
        <v>425</v>
      </c>
      <c r="B1214" s="178" t="s">
        <v>85</v>
      </c>
      <c r="C1214" s="178">
        <v>2020</v>
      </c>
      <c r="D1214" s="178" t="s">
        <v>336</v>
      </c>
      <c r="E1214" s="178" t="s">
        <v>337</v>
      </c>
      <c r="F1214" s="178" t="s">
        <v>430</v>
      </c>
      <c r="G1214" s="178">
        <v>5</v>
      </c>
      <c r="H1214" s="178">
        <v>6.8570654839276999E-3</v>
      </c>
      <c r="I1214" s="178">
        <v>7.6799133419990246E-3</v>
      </c>
      <c r="J1214" s="178" t="s">
        <v>623</v>
      </c>
    </row>
    <row r="1215" spans="1:10" x14ac:dyDescent="0.45">
      <c r="A1215" s="178" t="s">
        <v>425</v>
      </c>
      <c r="B1215" s="178" t="s">
        <v>85</v>
      </c>
      <c r="C1215" s="178">
        <v>2020</v>
      </c>
      <c r="D1215" s="178" t="s">
        <v>336</v>
      </c>
      <c r="E1215" s="178" t="s">
        <v>337</v>
      </c>
      <c r="F1215" s="178" t="s">
        <v>431</v>
      </c>
      <c r="G1215" s="178">
        <v>5</v>
      </c>
      <c r="H1215" s="178">
        <v>0.124686479568481</v>
      </c>
      <c r="I1215" s="178">
        <v>0.13964885711669872</v>
      </c>
      <c r="J1215" s="178" t="s">
        <v>624</v>
      </c>
    </row>
    <row r="1216" spans="1:10" x14ac:dyDescent="0.45">
      <c r="A1216" s="178" t="s">
        <v>425</v>
      </c>
      <c r="B1216" s="178" t="s">
        <v>85</v>
      </c>
      <c r="C1216" s="178">
        <v>2020</v>
      </c>
      <c r="D1216" s="178" t="s">
        <v>336</v>
      </c>
      <c r="E1216" s="178" t="s">
        <v>337</v>
      </c>
      <c r="F1216" s="178" t="s">
        <v>428</v>
      </c>
      <c r="G1216" s="178">
        <v>5</v>
      </c>
      <c r="H1216" s="178">
        <v>0.12205776432529</v>
      </c>
      <c r="I1216" s="178">
        <v>0.13670469604432481</v>
      </c>
      <c r="J1216" s="178" t="s">
        <v>624</v>
      </c>
    </row>
    <row r="1217" spans="1:10" x14ac:dyDescent="0.45">
      <c r="A1217" s="178" t="s">
        <v>425</v>
      </c>
      <c r="B1217" s="178" t="s">
        <v>85</v>
      </c>
      <c r="C1217" s="178">
        <v>2020</v>
      </c>
      <c r="D1217" s="178" t="s">
        <v>336</v>
      </c>
      <c r="E1217" s="178" t="s">
        <v>337</v>
      </c>
      <c r="F1217" s="178" t="s">
        <v>430</v>
      </c>
      <c r="G1217" s="178">
        <v>6</v>
      </c>
      <c r="H1217" s="178">
        <v>1.9979258067905998E-3</v>
      </c>
      <c r="I1217" s="178">
        <v>2.2376769036054722E-3</v>
      </c>
      <c r="J1217" s="178" t="s">
        <v>623</v>
      </c>
    </row>
    <row r="1218" spans="1:10" x14ac:dyDescent="0.45">
      <c r="A1218" s="178" t="s">
        <v>425</v>
      </c>
      <c r="B1218" s="178" t="s">
        <v>85</v>
      </c>
      <c r="C1218" s="178">
        <v>2020</v>
      </c>
      <c r="D1218" s="178" t="s">
        <v>336</v>
      </c>
      <c r="E1218" s="178" t="s">
        <v>337</v>
      </c>
      <c r="F1218" s="178" t="s">
        <v>428</v>
      </c>
      <c r="G1218" s="178">
        <v>6</v>
      </c>
      <c r="H1218" s="178">
        <v>0.10025028651580201</v>
      </c>
      <c r="I1218" s="178">
        <v>0.11228032089769825</v>
      </c>
      <c r="J1218" s="178" t="s">
        <v>624</v>
      </c>
    </row>
    <row r="1219" spans="1:10" x14ac:dyDescent="0.45">
      <c r="A1219" s="178" t="s">
        <v>425</v>
      </c>
      <c r="B1219" s="178" t="s">
        <v>85</v>
      </c>
      <c r="C1219" s="178">
        <v>2020</v>
      </c>
      <c r="D1219" s="178" t="s">
        <v>336</v>
      </c>
      <c r="E1219" s="178" t="s">
        <v>337</v>
      </c>
      <c r="F1219" s="178" t="s">
        <v>426</v>
      </c>
      <c r="G1219" s="178">
        <v>6</v>
      </c>
      <c r="H1219" s="178">
        <v>0.29796065390109999</v>
      </c>
      <c r="I1219" s="178">
        <v>0.33371593236923203</v>
      </c>
      <c r="J1219" s="178" t="s">
        <v>623</v>
      </c>
    </row>
    <row r="1220" spans="1:10" x14ac:dyDescent="0.45">
      <c r="A1220" s="178" t="s">
        <v>425</v>
      </c>
      <c r="B1220" s="178" t="s">
        <v>85</v>
      </c>
      <c r="C1220" s="178">
        <v>2020</v>
      </c>
      <c r="D1220" s="178" t="s">
        <v>336</v>
      </c>
      <c r="E1220" s="178" t="s">
        <v>337</v>
      </c>
      <c r="F1220" s="178" t="s">
        <v>429</v>
      </c>
      <c r="G1220" s="178">
        <v>6</v>
      </c>
      <c r="H1220" s="178">
        <v>0.73336964845657304</v>
      </c>
      <c r="I1220" s="178">
        <v>0.82137400627136192</v>
      </c>
      <c r="J1220" s="178" t="s">
        <v>624</v>
      </c>
    </row>
    <row r="1221" spans="1:10" x14ac:dyDescent="0.45">
      <c r="A1221" s="178" t="s">
        <v>425</v>
      </c>
      <c r="B1221" s="178" t="s">
        <v>85</v>
      </c>
      <c r="C1221" s="178">
        <v>2020</v>
      </c>
      <c r="D1221" s="178" t="s">
        <v>336</v>
      </c>
      <c r="E1221" s="178" t="s">
        <v>337</v>
      </c>
      <c r="F1221" s="178" t="s">
        <v>426</v>
      </c>
      <c r="G1221" s="178">
        <v>7</v>
      </c>
      <c r="H1221" s="178">
        <v>4.01734858751297E-2</v>
      </c>
      <c r="I1221" s="178">
        <v>4.4994304180145266E-2</v>
      </c>
      <c r="J1221" s="178" t="s">
        <v>623</v>
      </c>
    </row>
    <row r="1222" spans="1:10" x14ac:dyDescent="0.45">
      <c r="A1222" s="178" t="s">
        <v>425</v>
      </c>
      <c r="B1222" s="178" t="s">
        <v>85</v>
      </c>
      <c r="C1222" s="178">
        <v>2020</v>
      </c>
      <c r="D1222" s="178" t="s">
        <v>336</v>
      </c>
      <c r="E1222" s="178" t="s">
        <v>337</v>
      </c>
      <c r="F1222" s="178" t="s">
        <v>428</v>
      </c>
      <c r="G1222" s="178">
        <v>7</v>
      </c>
      <c r="H1222" s="178">
        <v>3.5031889565289E-2</v>
      </c>
      <c r="I1222" s="178">
        <v>3.9235716313123684E-2</v>
      </c>
      <c r="J1222" s="178" t="s">
        <v>624</v>
      </c>
    </row>
    <row r="1223" spans="1:10" x14ac:dyDescent="0.45">
      <c r="A1223" s="178" t="s">
        <v>425</v>
      </c>
      <c r="B1223" s="178" t="s">
        <v>85</v>
      </c>
      <c r="C1223" s="178">
        <v>2020</v>
      </c>
      <c r="D1223" s="178" t="s">
        <v>336</v>
      </c>
      <c r="E1223" s="178" t="s">
        <v>337</v>
      </c>
      <c r="F1223" s="178" t="s">
        <v>429</v>
      </c>
      <c r="G1223" s="178">
        <v>7</v>
      </c>
      <c r="H1223" s="178">
        <v>0.124472431838512</v>
      </c>
      <c r="I1223" s="178">
        <v>0.13940912365913347</v>
      </c>
      <c r="J1223" s="178" t="s">
        <v>624</v>
      </c>
    </row>
    <row r="1224" spans="1:10" x14ac:dyDescent="0.45">
      <c r="A1224" s="178" t="s">
        <v>425</v>
      </c>
      <c r="B1224" s="178" t="s">
        <v>85</v>
      </c>
      <c r="C1224" s="178">
        <v>2020</v>
      </c>
      <c r="D1224" s="178" t="s">
        <v>336</v>
      </c>
      <c r="E1224" s="178" t="s">
        <v>337</v>
      </c>
      <c r="F1224" s="178" t="s">
        <v>430</v>
      </c>
      <c r="G1224" s="178">
        <v>7</v>
      </c>
      <c r="H1224" s="178">
        <v>1.8966101342812001E-3</v>
      </c>
      <c r="I1224" s="178">
        <v>2.1242033503949443E-3</v>
      </c>
      <c r="J1224" s="178" t="s">
        <v>623</v>
      </c>
    </row>
    <row r="1225" spans="1:10" x14ac:dyDescent="0.45">
      <c r="A1225" s="178" t="s">
        <v>425</v>
      </c>
      <c r="B1225" s="178" t="s">
        <v>85</v>
      </c>
      <c r="C1225" s="178">
        <v>2020</v>
      </c>
      <c r="D1225" s="178" t="s">
        <v>336</v>
      </c>
      <c r="E1225" s="178" t="s">
        <v>337</v>
      </c>
      <c r="F1225" s="178" t="s">
        <v>429</v>
      </c>
      <c r="G1225" s="178">
        <v>8</v>
      </c>
      <c r="H1225" s="178">
        <v>0.64313369989395097</v>
      </c>
      <c r="I1225" s="178">
        <v>0.72030974388122515</v>
      </c>
      <c r="J1225" s="178" t="s">
        <v>624</v>
      </c>
    </row>
    <row r="1226" spans="1:10" x14ac:dyDescent="0.45">
      <c r="A1226" s="178" t="s">
        <v>425</v>
      </c>
      <c r="B1226" s="178" t="s">
        <v>85</v>
      </c>
      <c r="C1226" s="178">
        <v>2020</v>
      </c>
      <c r="D1226" s="178" t="s">
        <v>336</v>
      </c>
      <c r="E1226" s="178" t="s">
        <v>337</v>
      </c>
      <c r="F1226" s="178" t="s">
        <v>430</v>
      </c>
      <c r="G1226" s="178">
        <v>8</v>
      </c>
      <c r="H1226" s="178">
        <v>1.7652523238212E-3</v>
      </c>
      <c r="I1226" s="178">
        <v>1.977082602679744E-3</v>
      </c>
      <c r="J1226" s="178" t="s">
        <v>623</v>
      </c>
    </row>
    <row r="1227" spans="1:10" x14ac:dyDescent="0.45">
      <c r="A1227" s="178" t="s">
        <v>425</v>
      </c>
      <c r="B1227" s="178" t="s">
        <v>85</v>
      </c>
      <c r="C1227" s="178">
        <v>2020</v>
      </c>
      <c r="D1227" s="178" t="s">
        <v>336</v>
      </c>
      <c r="E1227" s="178" t="s">
        <v>337</v>
      </c>
      <c r="F1227" s="178" t="s">
        <v>428</v>
      </c>
      <c r="G1227" s="178">
        <v>8</v>
      </c>
      <c r="H1227" s="178">
        <v>1.43483027350157E-2</v>
      </c>
      <c r="I1227" s="178">
        <v>1.6070099063217585E-2</v>
      </c>
      <c r="J1227" s="178" t="s">
        <v>624</v>
      </c>
    </row>
    <row r="1228" spans="1:10" x14ac:dyDescent="0.45">
      <c r="A1228" s="178" t="s">
        <v>425</v>
      </c>
      <c r="B1228" s="178" t="s">
        <v>85</v>
      </c>
      <c r="C1228" s="178">
        <v>2020</v>
      </c>
      <c r="D1228" s="178" t="s">
        <v>336</v>
      </c>
      <c r="E1228" s="178" t="s">
        <v>337</v>
      </c>
      <c r="F1228" s="178" t="s">
        <v>430</v>
      </c>
      <c r="G1228" s="178">
        <v>9</v>
      </c>
      <c r="H1228" s="178">
        <v>5.0498630153014996E-3</v>
      </c>
      <c r="I1228" s="178">
        <v>5.6558465771376805E-3</v>
      </c>
      <c r="J1228" s="178" t="s">
        <v>623</v>
      </c>
    </row>
    <row r="1229" spans="1:10" x14ac:dyDescent="0.45">
      <c r="A1229" s="178" t="s">
        <v>425</v>
      </c>
      <c r="B1229" s="178" t="s">
        <v>85</v>
      </c>
      <c r="C1229" s="178">
        <v>2020</v>
      </c>
      <c r="D1229" s="178" t="s">
        <v>336</v>
      </c>
      <c r="E1229" s="178" t="s">
        <v>337</v>
      </c>
      <c r="F1229" s="178" t="s">
        <v>426</v>
      </c>
      <c r="G1229" s="178">
        <v>9</v>
      </c>
      <c r="H1229" s="178">
        <v>3.5962663590908099E-2</v>
      </c>
      <c r="I1229" s="178">
        <v>4.0278183221817074E-2</v>
      </c>
      <c r="J1229" s="178" t="s">
        <v>623</v>
      </c>
    </row>
    <row r="1230" spans="1:10" x14ac:dyDescent="0.45">
      <c r="A1230" s="178" t="s">
        <v>425</v>
      </c>
      <c r="B1230" s="178" t="s">
        <v>85</v>
      </c>
      <c r="C1230" s="178">
        <v>2020</v>
      </c>
      <c r="D1230" s="178" t="s">
        <v>336</v>
      </c>
      <c r="E1230" s="178" t="s">
        <v>337</v>
      </c>
      <c r="F1230" s="178" t="s">
        <v>429</v>
      </c>
      <c r="G1230" s="178">
        <v>9</v>
      </c>
      <c r="H1230" s="178">
        <v>2.75472924113274E-2</v>
      </c>
      <c r="I1230" s="178">
        <v>3.0852967500686692E-2</v>
      </c>
      <c r="J1230" s="178" t="s">
        <v>624</v>
      </c>
    </row>
    <row r="1231" spans="1:10" x14ac:dyDescent="0.45">
      <c r="A1231" s="178" t="s">
        <v>425</v>
      </c>
      <c r="B1231" s="178" t="s">
        <v>85</v>
      </c>
      <c r="C1231" s="178">
        <v>2020</v>
      </c>
      <c r="D1231" s="178" t="s">
        <v>336</v>
      </c>
      <c r="E1231" s="178" t="s">
        <v>337</v>
      </c>
      <c r="F1231" s="178" t="s">
        <v>428</v>
      </c>
      <c r="G1231" s="178">
        <v>9</v>
      </c>
      <c r="H1231" s="178">
        <v>3.4665334038436399E-2</v>
      </c>
      <c r="I1231" s="178">
        <v>3.882517412304877E-2</v>
      </c>
      <c r="J1231" s="178" t="s">
        <v>624</v>
      </c>
    </row>
    <row r="1232" spans="1:10" x14ac:dyDescent="0.45">
      <c r="A1232" s="178" t="s">
        <v>425</v>
      </c>
      <c r="B1232" s="178" t="s">
        <v>85</v>
      </c>
      <c r="C1232" s="178">
        <v>2020</v>
      </c>
      <c r="D1232" s="178" t="s">
        <v>336</v>
      </c>
      <c r="E1232" s="178" t="s">
        <v>337</v>
      </c>
      <c r="F1232" s="178" t="s">
        <v>428</v>
      </c>
      <c r="G1232" s="178">
        <v>10</v>
      </c>
      <c r="H1232" s="178">
        <v>8.5144971963018005E-3</v>
      </c>
      <c r="I1232" s="178">
        <v>9.5362368598580181E-3</v>
      </c>
      <c r="J1232" s="178" t="s">
        <v>624</v>
      </c>
    </row>
    <row r="1233" spans="1:10" x14ac:dyDescent="0.45">
      <c r="A1233" s="178" t="s">
        <v>425</v>
      </c>
      <c r="B1233" s="178" t="s">
        <v>85</v>
      </c>
      <c r="C1233" s="178">
        <v>2020</v>
      </c>
      <c r="D1233" s="178" t="s">
        <v>336</v>
      </c>
      <c r="E1233" s="178" t="s">
        <v>337</v>
      </c>
      <c r="F1233" s="178" t="s">
        <v>426</v>
      </c>
      <c r="G1233" s="178">
        <v>10</v>
      </c>
      <c r="H1233" s="178">
        <v>3.41389812529087E-2</v>
      </c>
      <c r="I1233" s="178">
        <v>3.8235659003257746E-2</v>
      </c>
      <c r="J1233" s="178" t="s">
        <v>623</v>
      </c>
    </row>
    <row r="1234" spans="1:10" x14ac:dyDescent="0.45">
      <c r="A1234" s="178" t="s">
        <v>425</v>
      </c>
      <c r="B1234" s="178" t="s">
        <v>85</v>
      </c>
      <c r="C1234" s="178">
        <v>2020</v>
      </c>
      <c r="D1234" s="178" t="s">
        <v>336</v>
      </c>
      <c r="E1234" s="178" t="s">
        <v>337</v>
      </c>
      <c r="F1234" s="178" t="s">
        <v>430</v>
      </c>
      <c r="G1234" s="178">
        <v>10</v>
      </c>
      <c r="H1234" s="178">
        <v>3.2889418071136E-3</v>
      </c>
      <c r="I1234" s="178">
        <v>3.6836148239672325E-3</v>
      </c>
      <c r="J1234" s="178" t="s">
        <v>623</v>
      </c>
    </row>
    <row r="1235" spans="1:10" x14ac:dyDescent="0.45">
      <c r="A1235" s="178" t="s">
        <v>425</v>
      </c>
      <c r="B1235" s="178" t="s">
        <v>85</v>
      </c>
      <c r="C1235" s="178">
        <v>2020</v>
      </c>
      <c r="D1235" s="178" t="s">
        <v>336</v>
      </c>
      <c r="E1235" s="178" t="s">
        <v>337</v>
      </c>
      <c r="F1235" s="178" t="s">
        <v>429</v>
      </c>
      <c r="G1235" s="178">
        <v>10</v>
      </c>
      <c r="H1235" s="178">
        <v>0.96593689918518</v>
      </c>
      <c r="I1235" s="178">
        <v>1.0818493270874017</v>
      </c>
      <c r="J1235" s="178" t="s">
        <v>624</v>
      </c>
    </row>
    <row r="1236" spans="1:10" x14ac:dyDescent="0.45">
      <c r="A1236" s="178" t="s">
        <v>425</v>
      </c>
      <c r="B1236" s="178" t="s">
        <v>85</v>
      </c>
      <c r="C1236" s="178">
        <v>2020</v>
      </c>
      <c r="D1236" s="178" t="s">
        <v>336</v>
      </c>
      <c r="E1236" s="178" t="s">
        <v>337</v>
      </c>
      <c r="F1236" s="178" t="s">
        <v>426</v>
      </c>
      <c r="G1236" s="178">
        <v>11</v>
      </c>
      <c r="H1236" s="178">
        <v>3.1774543225765201E-2</v>
      </c>
      <c r="I1236" s="178">
        <v>3.5587488412857027E-2</v>
      </c>
      <c r="J1236" s="178" t="s">
        <v>623</v>
      </c>
    </row>
    <row r="1237" spans="1:10" x14ac:dyDescent="0.45">
      <c r="A1237" s="178" t="s">
        <v>425</v>
      </c>
      <c r="B1237" s="178" t="s">
        <v>85</v>
      </c>
      <c r="C1237" s="178">
        <v>2020</v>
      </c>
      <c r="D1237" s="178" t="s">
        <v>336</v>
      </c>
      <c r="E1237" s="178" t="s">
        <v>337</v>
      </c>
      <c r="F1237" s="178" t="s">
        <v>429</v>
      </c>
      <c r="G1237" s="178">
        <v>11</v>
      </c>
      <c r="H1237" s="178">
        <v>0.81322747468948298</v>
      </c>
      <c r="I1237" s="178">
        <v>0.91081477165222102</v>
      </c>
      <c r="J1237" s="178" t="s">
        <v>624</v>
      </c>
    </row>
    <row r="1238" spans="1:10" x14ac:dyDescent="0.45">
      <c r="A1238" s="178" t="s">
        <v>425</v>
      </c>
      <c r="B1238" s="178" t="s">
        <v>85</v>
      </c>
      <c r="C1238" s="178">
        <v>2020</v>
      </c>
      <c r="D1238" s="178" t="s">
        <v>336</v>
      </c>
      <c r="E1238" s="178" t="s">
        <v>337</v>
      </c>
      <c r="F1238" s="178" t="s">
        <v>428</v>
      </c>
      <c r="G1238" s="178">
        <v>11</v>
      </c>
      <c r="H1238" s="178">
        <v>5.2654417231678997E-3</v>
      </c>
      <c r="I1238" s="178">
        <v>5.8972947299480482E-3</v>
      </c>
      <c r="J1238" s="178" t="s">
        <v>624</v>
      </c>
    </row>
    <row r="1239" spans="1:10" x14ac:dyDescent="0.45">
      <c r="A1239" s="178" t="s">
        <v>425</v>
      </c>
      <c r="B1239" s="178" t="s">
        <v>85</v>
      </c>
      <c r="C1239" s="178">
        <v>2020</v>
      </c>
      <c r="D1239" s="178" t="s">
        <v>336</v>
      </c>
      <c r="E1239" s="178" t="s">
        <v>337</v>
      </c>
      <c r="F1239" s="178" t="s">
        <v>430</v>
      </c>
      <c r="G1239" s="178">
        <v>11</v>
      </c>
      <c r="H1239" s="178">
        <v>1.5460614813491999E-3</v>
      </c>
      <c r="I1239" s="178">
        <v>1.7315888591111041E-3</v>
      </c>
      <c r="J1239" s="178" t="s">
        <v>623</v>
      </c>
    </row>
    <row r="1240" spans="1:10" x14ac:dyDescent="0.45">
      <c r="A1240" s="178" t="s">
        <v>425</v>
      </c>
      <c r="B1240" s="178" t="s">
        <v>85</v>
      </c>
      <c r="C1240" s="178">
        <v>2020</v>
      </c>
      <c r="D1240" s="178" t="s">
        <v>336</v>
      </c>
      <c r="E1240" s="178" t="s">
        <v>337</v>
      </c>
      <c r="F1240" s="178" t="s">
        <v>428</v>
      </c>
      <c r="G1240" s="178">
        <v>12</v>
      </c>
      <c r="H1240" s="178">
        <v>1.6553369816392698E-2</v>
      </c>
      <c r="I1240" s="178">
        <v>1.8539774194359825E-2</v>
      </c>
      <c r="J1240" s="178" t="s">
        <v>624</v>
      </c>
    </row>
    <row r="1241" spans="1:10" x14ac:dyDescent="0.45">
      <c r="A1241" s="178" t="s">
        <v>425</v>
      </c>
      <c r="B1241" s="178" t="s">
        <v>85</v>
      </c>
      <c r="C1241" s="178">
        <v>2020</v>
      </c>
      <c r="D1241" s="178" t="s">
        <v>336</v>
      </c>
      <c r="E1241" s="178" t="s">
        <v>337</v>
      </c>
      <c r="F1241" s="178" t="s">
        <v>429</v>
      </c>
      <c r="G1241" s="178">
        <v>12</v>
      </c>
      <c r="H1241" s="178">
        <v>4.14760894235223</v>
      </c>
      <c r="I1241" s="178">
        <v>4.6453220154344983</v>
      </c>
      <c r="J1241" s="178" t="s">
        <v>624</v>
      </c>
    </row>
    <row r="1242" spans="1:10" x14ac:dyDescent="0.45">
      <c r="A1242" s="178" t="s">
        <v>425</v>
      </c>
      <c r="B1242" s="178" t="s">
        <v>85</v>
      </c>
      <c r="C1242" s="178">
        <v>2020</v>
      </c>
      <c r="D1242" s="178" t="s">
        <v>336</v>
      </c>
      <c r="E1242" s="178" t="s">
        <v>337</v>
      </c>
      <c r="F1242" s="178" t="s">
        <v>426</v>
      </c>
      <c r="G1242" s="178">
        <v>12</v>
      </c>
      <c r="H1242" s="178">
        <v>0.12077593803405701</v>
      </c>
      <c r="I1242" s="178">
        <v>0.13526905059814387</v>
      </c>
      <c r="J1242" s="178" t="s">
        <v>623</v>
      </c>
    </row>
    <row r="1243" spans="1:10" x14ac:dyDescent="0.45">
      <c r="A1243" s="178" t="s">
        <v>425</v>
      </c>
      <c r="B1243" s="178" t="s">
        <v>85</v>
      </c>
      <c r="C1243" s="178">
        <v>2020</v>
      </c>
      <c r="D1243" s="178" t="s">
        <v>336</v>
      </c>
      <c r="E1243" s="178" t="s">
        <v>337</v>
      </c>
      <c r="F1243" s="178" t="s">
        <v>430</v>
      </c>
      <c r="G1243" s="178">
        <v>12</v>
      </c>
      <c r="H1243" s="178">
        <v>1.4934210339561001E-3</v>
      </c>
      <c r="I1243" s="178">
        <v>1.6726315580308322E-3</v>
      </c>
      <c r="J1243" s="178" t="s">
        <v>623</v>
      </c>
    </row>
    <row r="1244" spans="1:10" x14ac:dyDescent="0.45">
      <c r="A1244" s="178" t="s">
        <v>425</v>
      </c>
      <c r="B1244" s="178" t="s">
        <v>85</v>
      </c>
      <c r="C1244" s="178">
        <v>2020</v>
      </c>
      <c r="D1244" s="178" t="s">
        <v>336</v>
      </c>
      <c r="E1244" s="178" t="s">
        <v>337</v>
      </c>
      <c r="F1244" s="178" t="s">
        <v>428</v>
      </c>
      <c r="G1244" s="178">
        <v>13</v>
      </c>
      <c r="H1244" s="178">
        <v>2.2318605333567E-3</v>
      </c>
      <c r="I1244" s="178">
        <v>2.4996837973595043E-3</v>
      </c>
      <c r="J1244" s="178" t="s">
        <v>624</v>
      </c>
    </row>
    <row r="1245" spans="1:10" x14ac:dyDescent="0.45">
      <c r="A1245" s="178" t="s">
        <v>425</v>
      </c>
      <c r="B1245" s="178" t="s">
        <v>85</v>
      </c>
      <c r="C1245" s="178">
        <v>2020</v>
      </c>
      <c r="D1245" s="178" t="s">
        <v>336</v>
      </c>
      <c r="E1245" s="178" t="s">
        <v>337</v>
      </c>
      <c r="F1245" s="178" t="s">
        <v>426</v>
      </c>
      <c r="G1245" s="178">
        <v>13</v>
      </c>
      <c r="H1245" s="178">
        <v>2.9322547838091899E-2</v>
      </c>
      <c r="I1245" s="178">
        <v>3.2841253578662931E-2</v>
      </c>
      <c r="J1245" s="178" t="s">
        <v>623</v>
      </c>
    </row>
    <row r="1246" spans="1:10" x14ac:dyDescent="0.45">
      <c r="A1246" s="178" t="s">
        <v>425</v>
      </c>
      <c r="B1246" s="178" t="s">
        <v>85</v>
      </c>
      <c r="C1246" s="178">
        <v>2020</v>
      </c>
      <c r="D1246" s="178" t="s">
        <v>336</v>
      </c>
      <c r="E1246" s="178" t="s">
        <v>337</v>
      </c>
      <c r="F1246" s="178" t="s">
        <v>426</v>
      </c>
      <c r="G1246" s="178">
        <v>14</v>
      </c>
      <c r="H1246" s="178">
        <v>2.78291050344706E-2</v>
      </c>
      <c r="I1246" s="178">
        <v>3.1168597638607076E-2</v>
      </c>
      <c r="J1246" s="178" t="s">
        <v>623</v>
      </c>
    </row>
    <row r="1247" spans="1:10" x14ac:dyDescent="0.45">
      <c r="A1247" s="178" t="s">
        <v>425</v>
      </c>
      <c r="B1247" s="178" t="s">
        <v>85</v>
      </c>
      <c r="C1247" s="178">
        <v>2020</v>
      </c>
      <c r="D1247" s="178" t="s">
        <v>336</v>
      </c>
      <c r="E1247" s="178" t="s">
        <v>337</v>
      </c>
      <c r="F1247" s="178" t="s">
        <v>428</v>
      </c>
      <c r="G1247" s="178">
        <v>14</v>
      </c>
      <c r="H1247" s="178">
        <v>1.9979258067905998E-3</v>
      </c>
      <c r="I1247" s="178">
        <v>2.2376769036054722E-3</v>
      </c>
      <c r="J1247" s="178" t="s">
        <v>624</v>
      </c>
    </row>
    <row r="1248" spans="1:10" x14ac:dyDescent="0.45">
      <c r="A1248" s="178" t="s">
        <v>425</v>
      </c>
      <c r="B1248" s="178" t="s">
        <v>85</v>
      </c>
      <c r="C1248" s="178">
        <v>2020</v>
      </c>
      <c r="D1248" s="178" t="s">
        <v>336</v>
      </c>
      <c r="E1248" s="178" t="s">
        <v>337</v>
      </c>
      <c r="F1248" s="178" t="s">
        <v>430</v>
      </c>
      <c r="G1248" s="178">
        <v>14</v>
      </c>
      <c r="H1248" s="178">
        <v>4.2462771525606999E-3</v>
      </c>
      <c r="I1248" s="178">
        <v>4.7558304108679846E-3</v>
      </c>
      <c r="J1248" s="178" t="s">
        <v>623</v>
      </c>
    </row>
    <row r="1249" spans="1:10" x14ac:dyDescent="0.45">
      <c r="A1249" s="178" t="s">
        <v>425</v>
      </c>
      <c r="B1249" s="178" t="s">
        <v>85</v>
      </c>
      <c r="C1249" s="178">
        <v>2020</v>
      </c>
      <c r="D1249" s="178" t="s">
        <v>336</v>
      </c>
      <c r="E1249" s="178" t="s">
        <v>337</v>
      </c>
      <c r="F1249" s="178" t="s">
        <v>428</v>
      </c>
      <c r="G1249" s="178">
        <v>15</v>
      </c>
      <c r="H1249" s="178">
        <v>1.8966101342812001E-3</v>
      </c>
      <c r="I1249" s="178">
        <v>2.1242033503949443E-3</v>
      </c>
      <c r="J1249" s="178" t="s">
        <v>624</v>
      </c>
    </row>
    <row r="1250" spans="1:10" x14ac:dyDescent="0.45">
      <c r="A1250" s="178" t="s">
        <v>425</v>
      </c>
      <c r="B1250" s="178" t="s">
        <v>85</v>
      </c>
      <c r="C1250" s="178">
        <v>2020</v>
      </c>
      <c r="D1250" s="178" t="s">
        <v>336</v>
      </c>
      <c r="E1250" s="178" t="s">
        <v>337</v>
      </c>
      <c r="F1250" s="178" t="s">
        <v>429</v>
      </c>
      <c r="G1250" s="178">
        <v>15</v>
      </c>
      <c r="H1250" s="178">
        <v>7.7648818492889404E-2</v>
      </c>
      <c r="I1250" s="178">
        <v>8.6966676712036145E-2</v>
      </c>
      <c r="J1250" s="178" t="s">
        <v>624</v>
      </c>
    </row>
    <row r="1251" spans="1:10" x14ac:dyDescent="0.45">
      <c r="A1251" s="178" t="s">
        <v>425</v>
      </c>
      <c r="B1251" s="178" t="s">
        <v>85</v>
      </c>
      <c r="C1251" s="178">
        <v>2020</v>
      </c>
      <c r="D1251" s="178" t="s">
        <v>336</v>
      </c>
      <c r="E1251" s="178" t="s">
        <v>337</v>
      </c>
      <c r="F1251" s="178" t="s">
        <v>430</v>
      </c>
      <c r="G1251" s="178">
        <v>15</v>
      </c>
      <c r="H1251" s="178">
        <v>1.3421059120445999E-3</v>
      </c>
      <c r="I1251" s="178">
        <v>1.503158621489952E-3</v>
      </c>
      <c r="J1251" s="178" t="s">
        <v>623</v>
      </c>
    </row>
    <row r="1252" spans="1:10" x14ac:dyDescent="0.45">
      <c r="A1252" s="178" t="s">
        <v>425</v>
      </c>
      <c r="B1252" s="178" t="s">
        <v>85</v>
      </c>
      <c r="C1252" s="178">
        <v>2020</v>
      </c>
      <c r="D1252" s="178" t="s">
        <v>336</v>
      </c>
      <c r="E1252" s="178" t="s">
        <v>337</v>
      </c>
      <c r="F1252" s="178" t="s">
        <v>426</v>
      </c>
      <c r="G1252" s="178">
        <v>15</v>
      </c>
      <c r="H1252" s="178">
        <v>2.6881579309701899E-2</v>
      </c>
      <c r="I1252" s="178">
        <v>3.010736882686613E-2</v>
      </c>
      <c r="J1252" s="178" t="s">
        <v>623</v>
      </c>
    </row>
    <row r="1253" spans="1:10" x14ac:dyDescent="0.45">
      <c r="A1253" s="178" t="s">
        <v>425</v>
      </c>
      <c r="B1253" s="178" t="s">
        <v>85</v>
      </c>
      <c r="C1253" s="178">
        <v>2020</v>
      </c>
      <c r="D1253" s="178" t="s">
        <v>336</v>
      </c>
      <c r="E1253" s="178" t="s">
        <v>337</v>
      </c>
      <c r="F1253" s="178" t="s">
        <v>426</v>
      </c>
      <c r="G1253" s="178">
        <v>16</v>
      </c>
      <c r="H1253" s="178">
        <v>7.6432986184954602E-2</v>
      </c>
      <c r="I1253" s="178">
        <v>8.560494452714916E-2</v>
      </c>
      <c r="J1253" s="178" t="s">
        <v>623</v>
      </c>
    </row>
    <row r="1254" spans="1:10" x14ac:dyDescent="0.45">
      <c r="A1254" s="178" t="s">
        <v>425</v>
      </c>
      <c r="B1254" s="178" t="s">
        <v>85</v>
      </c>
      <c r="C1254" s="178">
        <v>2020</v>
      </c>
      <c r="D1254" s="178" t="s">
        <v>336</v>
      </c>
      <c r="E1254" s="178" t="s">
        <v>337</v>
      </c>
      <c r="F1254" s="178" t="s">
        <v>430</v>
      </c>
      <c r="G1254" s="178">
        <v>16</v>
      </c>
      <c r="H1254" s="178">
        <v>1.3061817735433999E-3</v>
      </c>
      <c r="I1254" s="178">
        <v>1.4629235863686081E-3</v>
      </c>
      <c r="J1254" s="178" t="s">
        <v>623</v>
      </c>
    </row>
    <row r="1255" spans="1:10" x14ac:dyDescent="0.45">
      <c r="A1255" s="178" t="s">
        <v>425</v>
      </c>
      <c r="B1255" s="178" t="s">
        <v>85</v>
      </c>
      <c r="C1255" s="178">
        <v>2020</v>
      </c>
      <c r="D1255" s="178" t="s">
        <v>336</v>
      </c>
      <c r="E1255" s="178" t="s">
        <v>337</v>
      </c>
      <c r="F1255" s="178" t="s">
        <v>428</v>
      </c>
      <c r="G1255" s="178">
        <v>16</v>
      </c>
      <c r="H1255" s="178">
        <v>1.03396587073803E-2</v>
      </c>
      <c r="I1255" s="178">
        <v>1.1580417752265938E-2</v>
      </c>
      <c r="J1255" s="178" t="s">
        <v>624</v>
      </c>
    </row>
    <row r="1256" spans="1:10" x14ac:dyDescent="0.45">
      <c r="A1256" s="178" t="s">
        <v>425</v>
      </c>
      <c r="B1256" s="178" t="s">
        <v>85</v>
      </c>
      <c r="C1256" s="178">
        <v>2020</v>
      </c>
      <c r="D1256" s="178" t="s">
        <v>336</v>
      </c>
      <c r="E1256" s="178" t="s">
        <v>337</v>
      </c>
      <c r="F1256" s="178" t="s">
        <v>426</v>
      </c>
      <c r="G1256" s="178">
        <v>17</v>
      </c>
      <c r="H1256" s="178">
        <v>2.4157905951142301E-2</v>
      </c>
      <c r="I1256" s="178">
        <v>2.7056854665279378E-2</v>
      </c>
      <c r="J1256" s="178" t="s">
        <v>623</v>
      </c>
    </row>
    <row r="1257" spans="1:10" x14ac:dyDescent="0.45">
      <c r="A1257" s="178" t="s">
        <v>425</v>
      </c>
      <c r="B1257" s="178" t="s">
        <v>85</v>
      </c>
      <c r="C1257" s="178">
        <v>2020</v>
      </c>
      <c r="D1257" s="178" t="s">
        <v>336</v>
      </c>
      <c r="E1257" s="178" t="s">
        <v>337</v>
      </c>
      <c r="F1257" s="178" t="s">
        <v>428</v>
      </c>
      <c r="G1257" s="178">
        <v>17</v>
      </c>
      <c r="H1257" s="178">
        <v>6.6473858896643001E-3</v>
      </c>
      <c r="I1257" s="178">
        <v>7.4450721964240164E-3</v>
      </c>
      <c r="J1257" s="178" t="s">
        <v>624</v>
      </c>
    </row>
    <row r="1258" spans="1:10" x14ac:dyDescent="0.45">
      <c r="A1258" s="178" t="s">
        <v>425</v>
      </c>
      <c r="B1258" s="178" t="s">
        <v>85</v>
      </c>
      <c r="C1258" s="178">
        <v>2020</v>
      </c>
      <c r="D1258" s="178" t="s">
        <v>336</v>
      </c>
      <c r="E1258" s="178" t="s">
        <v>337</v>
      </c>
      <c r="F1258" s="178" t="s">
        <v>430</v>
      </c>
      <c r="G1258" s="178">
        <v>17</v>
      </c>
      <c r="H1258" s="178">
        <v>3.8168034516274998E-3</v>
      </c>
      <c r="I1258" s="178">
        <v>4.2748198658228006E-3</v>
      </c>
      <c r="J1258" s="178" t="s">
        <v>623</v>
      </c>
    </row>
    <row r="1259" spans="1:10" x14ac:dyDescent="0.45">
      <c r="A1259" s="178" t="s">
        <v>425</v>
      </c>
      <c r="B1259" s="178" t="s">
        <v>85</v>
      </c>
      <c r="C1259" s="178">
        <v>2020</v>
      </c>
      <c r="D1259" s="178" t="s">
        <v>336</v>
      </c>
      <c r="E1259" s="178" t="s">
        <v>337</v>
      </c>
      <c r="F1259" s="178" t="s">
        <v>426</v>
      </c>
      <c r="G1259" s="178">
        <v>18</v>
      </c>
      <c r="H1259" s="178">
        <v>2.3511270061135299E-2</v>
      </c>
      <c r="I1259" s="178">
        <v>2.6332622468471536E-2</v>
      </c>
      <c r="J1259" s="178" t="s">
        <v>623</v>
      </c>
    </row>
    <row r="1260" spans="1:10" x14ac:dyDescent="0.45">
      <c r="A1260" s="178" t="s">
        <v>425</v>
      </c>
      <c r="B1260" s="178" t="s">
        <v>85</v>
      </c>
      <c r="C1260" s="178">
        <v>2020</v>
      </c>
      <c r="D1260" s="178" t="s">
        <v>336</v>
      </c>
      <c r="E1260" s="178" t="s">
        <v>337</v>
      </c>
      <c r="F1260" s="178" t="s">
        <v>428</v>
      </c>
      <c r="G1260" s="178">
        <v>18</v>
      </c>
      <c r="H1260" s="178">
        <v>1.5460614813491999E-3</v>
      </c>
      <c r="I1260" s="178">
        <v>1.7315888591111041E-3</v>
      </c>
      <c r="J1260" s="178" t="s">
        <v>624</v>
      </c>
    </row>
    <row r="1261" spans="1:10" x14ac:dyDescent="0.45">
      <c r="A1261" s="178" t="s">
        <v>425</v>
      </c>
      <c r="B1261" s="178" t="s">
        <v>85</v>
      </c>
      <c r="C1261" s="178">
        <v>2020</v>
      </c>
      <c r="D1261" s="178" t="s">
        <v>336</v>
      </c>
      <c r="E1261" s="178" t="s">
        <v>337</v>
      </c>
      <c r="F1261" s="178" t="s">
        <v>429</v>
      </c>
      <c r="G1261" s="178">
        <v>18</v>
      </c>
      <c r="H1261" s="178">
        <v>2.46113371104002E-2</v>
      </c>
      <c r="I1261" s="178">
        <v>2.7564697563648228E-2</v>
      </c>
      <c r="J1261" s="178" t="s">
        <v>624</v>
      </c>
    </row>
    <row r="1262" spans="1:10" x14ac:dyDescent="0.45">
      <c r="A1262" s="178" t="s">
        <v>425</v>
      </c>
      <c r="B1262" s="178" t="s">
        <v>85</v>
      </c>
      <c r="C1262" s="178">
        <v>2020</v>
      </c>
      <c r="D1262" s="178" t="s">
        <v>336</v>
      </c>
      <c r="E1262" s="178" t="s">
        <v>337</v>
      </c>
      <c r="F1262" s="178" t="s">
        <v>430</v>
      </c>
      <c r="G1262" s="178">
        <v>18</v>
      </c>
      <c r="H1262" s="178">
        <v>1.2442957377061001E-3</v>
      </c>
      <c r="I1262" s="178">
        <v>1.3936112262308321E-3</v>
      </c>
      <c r="J1262" s="178" t="s">
        <v>623</v>
      </c>
    </row>
    <row r="1263" spans="1:10" x14ac:dyDescent="0.45">
      <c r="A1263" s="178" t="s">
        <v>425</v>
      </c>
      <c r="B1263" s="178" t="s">
        <v>85</v>
      </c>
      <c r="C1263" s="178">
        <v>2020</v>
      </c>
      <c r="D1263" s="178" t="s">
        <v>336</v>
      </c>
      <c r="E1263" s="178" t="s">
        <v>337</v>
      </c>
      <c r="F1263" s="178" t="s">
        <v>428</v>
      </c>
      <c r="G1263" s="178">
        <v>19</v>
      </c>
      <c r="H1263" s="178">
        <v>4.3299996759742004E-3</v>
      </c>
      <c r="I1263" s="178">
        <v>4.8495996370911051E-3</v>
      </c>
      <c r="J1263" s="178" t="s">
        <v>624</v>
      </c>
    </row>
    <row r="1264" spans="1:10" x14ac:dyDescent="0.45">
      <c r="A1264" s="178" t="s">
        <v>425</v>
      </c>
      <c r="B1264" s="178" t="s">
        <v>85</v>
      </c>
      <c r="C1264" s="178">
        <v>2020</v>
      </c>
      <c r="D1264" s="178" t="s">
        <v>336</v>
      </c>
      <c r="E1264" s="178" t="s">
        <v>337</v>
      </c>
      <c r="F1264" s="178" t="s">
        <v>426</v>
      </c>
      <c r="G1264" s="178">
        <v>19</v>
      </c>
      <c r="H1264" s="178">
        <v>6.8702463060617405E-2</v>
      </c>
      <c r="I1264" s="178">
        <v>7.6946758627891507E-2</v>
      </c>
      <c r="J1264" s="178" t="s">
        <v>623</v>
      </c>
    </row>
    <row r="1265" spans="1:10" x14ac:dyDescent="0.45">
      <c r="A1265" s="178" t="s">
        <v>425</v>
      </c>
      <c r="B1265" s="178" t="s">
        <v>85</v>
      </c>
      <c r="C1265" s="178">
        <v>2020</v>
      </c>
      <c r="D1265" s="178" t="s">
        <v>336</v>
      </c>
      <c r="E1265" s="178" t="s">
        <v>337</v>
      </c>
      <c r="F1265" s="178" t="s">
        <v>426</v>
      </c>
      <c r="G1265" s="178">
        <v>20</v>
      </c>
      <c r="H1265" s="178">
        <v>2.2397324442863499E-2</v>
      </c>
      <c r="I1265" s="178">
        <v>2.5085003376007123E-2</v>
      </c>
      <c r="J1265" s="178" t="s">
        <v>623</v>
      </c>
    </row>
    <row r="1266" spans="1:10" x14ac:dyDescent="0.45">
      <c r="A1266" s="178" t="s">
        <v>425</v>
      </c>
      <c r="B1266" s="178" t="s">
        <v>85</v>
      </c>
      <c r="C1266" s="178">
        <v>2020</v>
      </c>
      <c r="D1266" s="178" t="s">
        <v>336</v>
      </c>
      <c r="E1266" s="178" t="s">
        <v>337</v>
      </c>
      <c r="F1266" s="178" t="s">
        <v>429</v>
      </c>
      <c r="G1266" s="178">
        <v>20</v>
      </c>
      <c r="H1266" s="178">
        <v>8.0842420458793599E-2</v>
      </c>
      <c r="I1266" s="178">
        <v>9.0543510913848838E-2</v>
      </c>
      <c r="J1266" s="178" t="s">
        <v>624</v>
      </c>
    </row>
    <row r="1267" spans="1:10" x14ac:dyDescent="0.45">
      <c r="A1267" s="178" t="s">
        <v>425</v>
      </c>
      <c r="B1267" s="178" t="s">
        <v>85</v>
      </c>
      <c r="C1267" s="178">
        <v>2020</v>
      </c>
      <c r="D1267" s="178" t="s">
        <v>336</v>
      </c>
      <c r="E1267" s="178" t="s">
        <v>337</v>
      </c>
      <c r="F1267" s="178" t="s">
        <v>428</v>
      </c>
      <c r="G1267" s="178">
        <v>20</v>
      </c>
      <c r="H1267" s="178">
        <v>1.4096985105425E-3</v>
      </c>
      <c r="I1267" s="178">
        <v>1.5788623318076002E-3</v>
      </c>
      <c r="J1267" s="178" t="s">
        <v>624</v>
      </c>
    </row>
    <row r="1268" spans="1:10" x14ac:dyDescent="0.45">
      <c r="A1268" s="178" t="s">
        <v>425</v>
      </c>
      <c r="B1268" s="178" t="s">
        <v>85</v>
      </c>
      <c r="C1268" s="178">
        <v>2020</v>
      </c>
      <c r="D1268" s="178" t="s">
        <v>336</v>
      </c>
      <c r="E1268" s="178" t="s">
        <v>337</v>
      </c>
      <c r="F1268" s="178" t="s">
        <v>430</v>
      </c>
      <c r="G1268" s="178">
        <v>21</v>
      </c>
      <c r="H1268" s="178">
        <v>1.168642193079E-3</v>
      </c>
      <c r="I1268" s="178">
        <v>1.3088792562484801E-3</v>
      </c>
      <c r="J1268" s="178" t="s">
        <v>623</v>
      </c>
    </row>
    <row r="1269" spans="1:10" x14ac:dyDescent="0.45">
      <c r="A1269" s="178" t="s">
        <v>425</v>
      </c>
      <c r="B1269" s="178" t="s">
        <v>85</v>
      </c>
      <c r="C1269" s="178">
        <v>2020</v>
      </c>
      <c r="D1269" s="178" t="s">
        <v>336</v>
      </c>
      <c r="E1269" s="178" t="s">
        <v>337</v>
      </c>
      <c r="F1269" s="178" t="s">
        <v>428</v>
      </c>
      <c r="G1269" s="178">
        <v>21</v>
      </c>
      <c r="H1269" s="178">
        <v>2.648287685588E-3</v>
      </c>
      <c r="I1269" s="178">
        <v>2.9660822078585603E-3</v>
      </c>
      <c r="J1269" s="178" t="s">
        <v>624</v>
      </c>
    </row>
    <row r="1270" spans="1:10" x14ac:dyDescent="0.45">
      <c r="A1270" s="178" t="s">
        <v>425</v>
      </c>
      <c r="B1270" s="178" t="s">
        <v>85</v>
      </c>
      <c r="C1270" s="178">
        <v>2020</v>
      </c>
      <c r="D1270" s="178" t="s">
        <v>336</v>
      </c>
      <c r="E1270" s="178" t="s">
        <v>337</v>
      </c>
      <c r="F1270" s="178" t="s">
        <v>426</v>
      </c>
      <c r="G1270" s="178">
        <v>21</v>
      </c>
      <c r="H1270" s="178">
        <v>2.1035559475421899E-2</v>
      </c>
      <c r="I1270" s="178">
        <v>2.355982661247253E-2</v>
      </c>
      <c r="J1270" s="178" t="s">
        <v>623</v>
      </c>
    </row>
    <row r="1271" spans="1:10" x14ac:dyDescent="0.45">
      <c r="A1271" s="178" t="s">
        <v>425</v>
      </c>
      <c r="B1271" s="178" t="s">
        <v>85</v>
      </c>
      <c r="C1271" s="178">
        <v>2020</v>
      </c>
      <c r="D1271" s="178" t="s">
        <v>336</v>
      </c>
      <c r="E1271" s="178" t="s">
        <v>337</v>
      </c>
      <c r="F1271" s="178" t="s">
        <v>430</v>
      </c>
      <c r="G1271" s="178">
        <v>22</v>
      </c>
      <c r="H1271" s="178">
        <v>2.2560078650713002E-3</v>
      </c>
      <c r="I1271" s="178">
        <v>2.5267288088798565E-3</v>
      </c>
      <c r="J1271" s="178" t="s">
        <v>623</v>
      </c>
    </row>
    <row r="1272" spans="1:10" x14ac:dyDescent="0.45">
      <c r="A1272" s="178" t="s">
        <v>425</v>
      </c>
      <c r="B1272" s="178" t="s">
        <v>85</v>
      </c>
      <c r="C1272" s="178">
        <v>2020</v>
      </c>
      <c r="D1272" s="178" t="s">
        <v>336</v>
      </c>
      <c r="E1272" s="178" t="s">
        <v>337</v>
      </c>
      <c r="F1272" s="178" t="s">
        <v>428</v>
      </c>
      <c r="G1272" s="178">
        <v>22</v>
      </c>
      <c r="H1272" s="178">
        <v>5.0610991893336003E-3</v>
      </c>
      <c r="I1272" s="178">
        <v>5.6684310920536328E-3</v>
      </c>
      <c r="J1272" s="178" t="s">
        <v>624</v>
      </c>
    </row>
    <row r="1273" spans="1:10" x14ac:dyDescent="0.45">
      <c r="A1273" s="178" t="s">
        <v>425</v>
      </c>
      <c r="B1273" s="178" t="s">
        <v>85</v>
      </c>
      <c r="C1273" s="178">
        <v>2020</v>
      </c>
      <c r="D1273" s="178" t="s">
        <v>336</v>
      </c>
      <c r="E1273" s="178" t="s">
        <v>337</v>
      </c>
      <c r="F1273" s="178" t="s">
        <v>426</v>
      </c>
      <c r="G1273" s="178">
        <v>23</v>
      </c>
      <c r="H1273" s="178">
        <v>8.0638267099857303E-2</v>
      </c>
      <c r="I1273" s="178">
        <v>9.0314859151840191E-2</v>
      </c>
      <c r="J1273" s="178" t="s">
        <v>623</v>
      </c>
    </row>
    <row r="1274" spans="1:10" x14ac:dyDescent="0.45">
      <c r="A1274" s="178" t="s">
        <v>425</v>
      </c>
      <c r="B1274" s="178" t="s">
        <v>85</v>
      </c>
      <c r="C1274" s="178">
        <v>2020</v>
      </c>
      <c r="D1274" s="178" t="s">
        <v>336</v>
      </c>
      <c r="E1274" s="178" t="s">
        <v>337</v>
      </c>
      <c r="F1274" s="178" t="s">
        <v>430</v>
      </c>
      <c r="G1274" s="178">
        <v>23</v>
      </c>
      <c r="H1274" s="178">
        <v>2.2238957462832002E-3</v>
      </c>
      <c r="I1274" s="178">
        <v>2.4907632358371844E-3</v>
      </c>
      <c r="J1274" s="178" t="s">
        <v>623</v>
      </c>
    </row>
    <row r="1275" spans="1:10" x14ac:dyDescent="0.45">
      <c r="A1275" s="178" t="s">
        <v>425</v>
      </c>
      <c r="B1275" s="178" t="s">
        <v>85</v>
      </c>
      <c r="C1275" s="178">
        <v>2020</v>
      </c>
      <c r="D1275" s="178" t="s">
        <v>336</v>
      </c>
      <c r="E1275" s="178" t="s">
        <v>337</v>
      </c>
      <c r="F1275" s="178" t="s">
        <v>428</v>
      </c>
      <c r="G1275" s="178">
        <v>23</v>
      </c>
      <c r="H1275" s="178">
        <v>1.168642193079E-3</v>
      </c>
      <c r="I1275" s="178">
        <v>1.3088792562484801E-3</v>
      </c>
      <c r="J1275" s="178" t="s">
        <v>624</v>
      </c>
    </row>
    <row r="1276" spans="1:10" x14ac:dyDescent="0.45">
      <c r="A1276" s="178" t="s">
        <v>425</v>
      </c>
      <c r="B1276" s="178" t="s">
        <v>85</v>
      </c>
      <c r="C1276" s="178">
        <v>2020</v>
      </c>
      <c r="D1276" s="178" t="s">
        <v>336</v>
      </c>
      <c r="E1276" s="178" t="s">
        <v>337</v>
      </c>
      <c r="F1276" s="178" t="s">
        <v>428</v>
      </c>
      <c r="G1276" s="178">
        <v>24</v>
      </c>
      <c r="H1276" s="178">
        <v>2.2560078650713002E-3</v>
      </c>
      <c r="I1276" s="178">
        <v>2.5267288088798565E-3</v>
      </c>
      <c r="J1276" s="178" t="s">
        <v>624</v>
      </c>
    </row>
    <row r="1277" spans="1:10" x14ac:dyDescent="0.45">
      <c r="A1277" s="178" t="s">
        <v>425</v>
      </c>
      <c r="B1277" s="178" t="s">
        <v>85</v>
      </c>
      <c r="C1277" s="178">
        <v>2020</v>
      </c>
      <c r="D1277" s="178" t="s">
        <v>336</v>
      </c>
      <c r="E1277" s="178" t="s">
        <v>337</v>
      </c>
      <c r="F1277" s="178" t="s">
        <v>426</v>
      </c>
      <c r="G1277" s="178">
        <v>25</v>
      </c>
      <c r="H1277" s="178">
        <v>1.9073968753218699E-2</v>
      </c>
      <c r="I1277" s="178">
        <v>2.1362845003604945E-2</v>
      </c>
      <c r="J1277" s="178" t="s">
        <v>623</v>
      </c>
    </row>
    <row r="1278" spans="1:10" x14ac:dyDescent="0.45">
      <c r="A1278" s="178" t="s">
        <v>425</v>
      </c>
      <c r="B1278" s="178" t="s">
        <v>85</v>
      </c>
      <c r="C1278" s="178">
        <v>2020</v>
      </c>
      <c r="D1278" s="178" t="s">
        <v>336</v>
      </c>
      <c r="E1278" s="178" t="s">
        <v>337</v>
      </c>
      <c r="F1278" s="178" t="s">
        <v>430</v>
      </c>
      <c r="G1278" s="178">
        <v>25</v>
      </c>
      <c r="H1278" s="178">
        <v>1.0596649954094999E-3</v>
      </c>
      <c r="I1278" s="178">
        <v>1.18682479485864E-3</v>
      </c>
      <c r="J1278" s="178" t="s">
        <v>623</v>
      </c>
    </row>
    <row r="1279" spans="1:10" x14ac:dyDescent="0.45">
      <c r="A1279" s="178" t="s">
        <v>425</v>
      </c>
      <c r="B1279" s="178" t="s">
        <v>85</v>
      </c>
      <c r="C1279" s="178">
        <v>2020</v>
      </c>
      <c r="D1279" s="178" t="s">
        <v>336</v>
      </c>
      <c r="E1279" s="178" t="s">
        <v>337</v>
      </c>
      <c r="F1279" s="178" t="s">
        <v>428</v>
      </c>
      <c r="G1279" s="178">
        <v>25</v>
      </c>
      <c r="H1279" s="178">
        <v>2.2238957462832002E-3</v>
      </c>
      <c r="I1279" s="178">
        <v>2.4907632358371844E-3</v>
      </c>
      <c r="J1279" s="178" t="s">
        <v>624</v>
      </c>
    </row>
    <row r="1280" spans="1:10" x14ac:dyDescent="0.45">
      <c r="A1280" s="178" t="s">
        <v>425</v>
      </c>
      <c r="B1280" s="178" t="s">
        <v>85</v>
      </c>
      <c r="C1280" s="178">
        <v>2020</v>
      </c>
      <c r="D1280" s="178" t="s">
        <v>336</v>
      </c>
      <c r="E1280" s="178" t="s">
        <v>337</v>
      </c>
      <c r="F1280" s="178" t="s">
        <v>426</v>
      </c>
      <c r="G1280" s="178">
        <v>26</v>
      </c>
      <c r="H1280" s="178">
        <v>1.8501732498407399E-2</v>
      </c>
      <c r="I1280" s="178">
        <v>2.0721940398216288E-2</v>
      </c>
      <c r="J1280" s="178" t="s">
        <v>623</v>
      </c>
    </row>
    <row r="1281" spans="1:10" x14ac:dyDescent="0.45">
      <c r="A1281" s="178" t="s">
        <v>425</v>
      </c>
      <c r="B1281" s="178" t="s">
        <v>85</v>
      </c>
      <c r="C1281" s="178">
        <v>2020</v>
      </c>
      <c r="D1281" s="178" t="s">
        <v>336</v>
      </c>
      <c r="E1281" s="178" t="s">
        <v>337</v>
      </c>
      <c r="F1281" s="178" t="s">
        <v>428</v>
      </c>
      <c r="G1281" s="178">
        <v>26</v>
      </c>
      <c r="H1281" s="178">
        <v>1.0596649954094999E-3</v>
      </c>
      <c r="I1281" s="178">
        <v>1.18682479485864E-3</v>
      </c>
      <c r="J1281" s="178" t="s">
        <v>624</v>
      </c>
    </row>
    <row r="1282" spans="1:10" x14ac:dyDescent="0.45">
      <c r="A1282" s="178" t="s">
        <v>425</v>
      </c>
      <c r="B1282" s="178" t="s">
        <v>85</v>
      </c>
      <c r="C1282" s="178">
        <v>2020</v>
      </c>
      <c r="D1282" s="178" t="s">
        <v>336</v>
      </c>
      <c r="E1282" s="178" t="s">
        <v>337</v>
      </c>
      <c r="F1282" s="178" t="s">
        <v>430</v>
      </c>
      <c r="G1282" s="178">
        <v>27</v>
      </c>
      <c r="H1282" s="178">
        <v>1.0278740664944001E-3</v>
      </c>
      <c r="I1282" s="178">
        <v>1.1512189544737282E-3</v>
      </c>
      <c r="J1282" s="178" t="s">
        <v>623</v>
      </c>
    </row>
    <row r="1283" spans="1:10" x14ac:dyDescent="0.45">
      <c r="A1283" s="178" t="s">
        <v>425</v>
      </c>
      <c r="B1283" s="178" t="s">
        <v>85</v>
      </c>
      <c r="C1283" s="178">
        <v>2020</v>
      </c>
      <c r="D1283" s="178" t="s">
        <v>336</v>
      </c>
      <c r="E1283" s="178" t="s">
        <v>337</v>
      </c>
      <c r="F1283" s="178" t="s">
        <v>426</v>
      </c>
      <c r="G1283" s="178">
        <v>27</v>
      </c>
      <c r="H1283" s="178">
        <v>3.5581883043050801E-2</v>
      </c>
      <c r="I1283" s="178">
        <v>3.9851709008216898E-2</v>
      </c>
      <c r="J1283" s="178" t="s">
        <v>623</v>
      </c>
    </row>
    <row r="1284" spans="1:10" x14ac:dyDescent="0.45">
      <c r="A1284" s="178" t="s">
        <v>425</v>
      </c>
      <c r="B1284" s="178" t="s">
        <v>85</v>
      </c>
      <c r="C1284" s="178">
        <v>2020</v>
      </c>
      <c r="D1284" s="178" t="s">
        <v>336</v>
      </c>
      <c r="E1284" s="178" t="s">
        <v>337</v>
      </c>
      <c r="F1284" s="178" t="s">
        <v>428</v>
      </c>
      <c r="G1284" s="178">
        <v>27</v>
      </c>
      <c r="H1284" s="178">
        <v>2.0270296372473001E-3</v>
      </c>
      <c r="I1284" s="178">
        <v>2.2702731937169762E-3</v>
      </c>
      <c r="J1284" s="178" t="s">
        <v>624</v>
      </c>
    </row>
    <row r="1285" spans="1:10" x14ac:dyDescent="0.45">
      <c r="A1285" s="178" t="s">
        <v>425</v>
      </c>
      <c r="B1285" s="178" t="s">
        <v>85</v>
      </c>
      <c r="C1285" s="178">
        <v>2020</v>
      </c>
      <c r="D1285" s="178" t="s">
        <v>336</v>
      </c>
      <c r="E1285" s="178" t="s">
        <v>337</v>
      </c>
      <c r="F1285" s="178" t="s">
        <v>428</v>
      </c>
      <c r="G1285" s="178">
        <v>28</v>
      </c>
      <c r="H1285" s="178">
        <v>9.7761559300120005E-4</v>
      </c>
      <c r="I1285" s="178">
        <v>1.0949294641613443E-3</v>
      </c>
      <c r="J1285" s="178" t="s">
        <v>624</v>
      </c>
    </row>
    <row r="1286" spans="1:10" x14ac:dyDescent="0.45">
      <c r="A1286" s="178" t="s">
        <v>425</v>
      </c>
      <c r="B1286" s="178" t="s">
        <v>85</v>
      </c>
      <c r="C1286" s="178">
        <v>2020</v>
      </c>
      <c r="D1286" s="178" t="s">
        <v>336</v>
      </c>
      <c r="E1286" s="178" t="s">
        <v>337</v>
      </c>
      <c r="F1286" s="178" t="s">
        <v>426</v>
      </c>
      <c r="G1286" s="178">
        <v>29</v>
      </c>
      <c r="H1286" s="178">
        <v>1.7043599858880001E-2</v>
      </c>
      <c r="I1286" s="178">
        <v>1.9088831841945604E-2</v>
      </c>
      <c r="J1286" s="178" t="s">
        <v>623</v>
      </c>
    </row>
    <row r="1287" spans="1:10" x14ac:dyDescent="0.45">
      <c r="A1287" s="178" t="s">
        <v>425</v>
      </c>
      <c r="B1287" s="178" t="s">
        <v>85</v>
      </c>
      <c r="C1287" s="178">
        <v>2020</v>
      </c>
      <c r="D1287" s="178" t="s">
        <v>336</v>
      </c>
      <c r="E1287" s="178" t="s">
        <v>337</v>
      </c>
      <c r="F1287" s="178" t="s">
        <v>428</v>
      </c>
      <c r="G1287" s="178">
        <v>29</v>
      </c>
      <c r="H1287" s="178">
        <v>9.4686663942410002E-4</v>
      </c>
      <c r="I1287" s="178">
        <v>1.0604906361549921E-3</v>
      </c>
      <c r="J1287" s="178" t="s">
        <v>624</v>
      </c>
    </row>
    <row r="1288" spans="1:10" x14ac:dyDescent="0.45">
      <c r="A1288" s="178" t="s">
        <v>425</v>
      </c>
      <c r="B1288" s="178" t="s">
        <v>85</v>
      </c>
      <c r="C1288" s="178">
        <v>2020</v>
      </c>
      <c r="D1288" s="178" t="s">
        <v>336</v>
      </c>
      <c r="E1288" s="178" t="s">
        <v>337</v>
      </c>
      <c r="F1288" s="178" t="s">
        <v>430</v>
      </c>
      <c r="G1288" s="178">
        <v>29</v>
      </c>
      <c r="H1288" s="178">
        <v>9.9915557075290007E-4</v>
      </c>
      <c r="I1288" s="178">
        <v>1.1190542392432482E-3</v>
      </c>
      <c r="J1288" s="178" t="s">
        <v>623</v>
      </c>
    </row>
    <row r="1289" spans="1:10" x14ac:dyDescent="0.45">
      <c r="A1289" s="178" t="s">
        <v>425</v>
      </c>
      <c r="B1289" s="178" t="s">
        <v>85</v>
      </c>
      <c r="C1289" s="178">
        <v>2020</v>
      </c>
      <c r="D1289" s="178" t="s">
        <v>336</v>
      </c>
      <c r="E1289" s="178" t="s">
        <v>337</v>
      </c>
      <c r="F1289" s="178" t="s">
        <v>428</v>
      </c>
      <c r="G1289" s="178">
        <v>30</v>
      </c>
      <c r="H1289" s="178">
        <v>1.8085836782119999E-3</v>
      </c>
      <c r="I1289" s="178">
        <v>2.0256137195974401E-3</v>
      </c>
      <c r="J1289" s="178" t="s">
        <v>624</v>
      </c>
    </row>
    <row r="1290" spans="1:10" x14ac:dyDescent="0.45">
      <c r="A1290" s="178" t="s">
        <v>425</v>
      </c>
      <c r="B1290" s="178" t="s">
        <v>85</v>
      </c>
      <c r="C1290" s="178">
        <v>2020</v>
      </c>
      <c r="D1290" s="178" t="s">
        <v>336</v>
      </c>
      <c r="E1290" s="178" t="s">
        <v>337</v>
      </c>
      <c r="F1290" s="178" t="s">
        <v>426</v>
      </c>
      <c r="G1290" s="178">
        <v>30</v>
      </c>
      <c r="H1290" s="178">
        <v>1.6400095075368899E-2</v>
      </c>
      <c r="I1290" s="178">
        <v>1.8368106484413168E-2</v>
      </c>
      <c r="J1290" s="178" t="s">
        <v>623</v>
      </c>
    </row>
    <row r="1291" spans="1:10" x14ac:dyDescent="0.45">
      <c r="A1291" s="178" t="s">
        <v>425</v>
      </c>
      <c r="B1291" s="178" t="s">
        <v>85</v>
      </c>
      <c r="C1291" s="178">
        <v>2020</v>
      </c>
      <c r="D1291" s="178" t="s">
        <v>336</v>
      </c>
      <c r="E1291" s="178" t="s">
        <v>337</v>
      </c>
      <c r="F1291" s="178" t="s">
        <v>430</v>
      </c>
      <c r="G1291" s="178">
        <v>30</v>
      </c>
      <c r="H1291" s="178">
        <v>9.7761559300120005E-4</v>
      </c>
      <c r="I1291" s="178">
        <v>1.0949294641613443E-3</v>
      </c>
      <c r="J1291" s="178" t="s">
        <v>623</v>
      </c>
    </row>
    <row r="1292" spans="1:10" x14ac:dyDescent="0.45">
      <c r="A1292" s="178" t="s">
        <v>425</v>
      </c>
      <c r="B1292" s="178" t="s">
        <v>85</v>
      </c>
      <c r="C1292" s="178">
        <v>2020</v>
      </c>
      <c r="D1292" s="178" t="s">
        <v>336</v>
      </c>
      <c r="E1292" s="178" t="s">
        <v>337</v>
      </c>
      <c r="F1292" s="178" t="s">
        <v>428</v>
      </c>
      <c r="G1292" s="178">
        <v>31</v>
      </c>
      <c r="H1292" s="178">
        <v>1.7660310259089E-3</v>
      </c>
      <c r="I1292" s="178">
        <v>1.977954749017968E-3</v>
      </c>
      <c r="J1292" s="178" t="s">
        <v>624</v>
      </c>
    </row>
    <row r="1293" spans="1:10" x14ac:dyDescent="0.45">
      <c r="A1293" s="178" t="s">
        <v>425</v>
      </c>
      <c r="B1293" s="178" t="s">
        <v>85</v>
      </c>
      <c r="C1293" s="178">
        <v>2020</v>
      </c>
      <c r="D1293" s="178" t="s">
        <v>336</v>
      </c>
      <c r="E1293" s="178" t="s">
        <v>337</v>
      </c>
      <c r="F1293" s="178" t="s">
        <v>426</v>
      </c>
      <c r="G1293" s="178">
        <v>31</v>
      </c>
      <c r="H1293" s="178">
        <v>3.2222414389252697E-2</v>
      </c>
      <c r="I1293" s="178">
        <v>3.6089104115963028E-2</v>
      </c>
      <c r="J1293" s="178" t="s">
        <v>623</v>
      </c>
    </row>
    <row r="1294" spans="1:10" x14ac:dyDescent="0.45">
      <c r="A1294" s="178" t="s">
        <v>425</v>
      </c>
      <c r="B1294" s="178" t="s">
        <v>85</v>
      </c>
      <c r="C1294" s="178">
        <v>2020</v>
      </c>
      <c r="D1294" s="178" t="s">
        <v>336</v>
      </c>
      <c r="E1294" s="178" t="s">
        <v>337</v>
      </c>
      <c r="F1294" s="178" t="s">
        <v>426</v>
      </c>
      <c r="G1294" s="178">
        <v>32</v>
      </c>
      <c r="H1294" s="178">
        <v>1.57205536961555E-2</v>
      </c>
      <c r="I1294" s="178">
        <v>1.760702013969416E-2</v>
      </c>
      <c r="J1294" s="178" t="s">
        <v>623</v>
      </c>
    </row>
    <row r="1295" spans="1:10" x14ac:dyDescent="0.45">
      <c r="A1295" s="178" t="s">
        <v>425</v>
      </c>
      <c r="B1295" s="178" t="s">
        <v>85</v>
      </c>
      <c r="C1295" s="178">
        <v>2020</v>
      </c>
      <c r="D1295" s="178" t="s">
        <v>336</v>
      </c>
      <c r="E1295" s="178" t="s">
        <v>337</v>
      </c>
      <c r="F1295" s="178" t="s">
        <v>428</v>
      </c>
      <c r="G1295" s="178">
        <v>32</v>
      </c>
      <c r="H1295" s="178">
        <v>8.5383013356480004E-4</v>
      </c>
      <c r="I1295" s="178">
        <v>9.5628974959257609E-4</v>
      </c>
      <c r="J1295" s="178" t="s">
        <v>624</v>
      </c>
    </row>
    <row r="1296" spans="1:10" x14ac:dyDescent="0.45">
      <c r="A1296" s="178" t="s">
        <v>425</v>
      </c>
      <c r="B1296" s="178" t="s">
        <v>85</v>
      </c>
      <c r="C1296" s="178">
        <v>2020</v>
      </c>
      <c r="D1296" s="178" t="s">
        <v>336</v>
      </c>
      <c r="E1296" s="178" t="s">
        <v>337</v>
      </c>
      <c r="F1296" s="178" t="s">
        <v>430</v>
      </c>
      <c r="G1296" s="178">
        <v>32</v>
      </c>
      <c r="H1296" s="178">
        <v>9.4686663942410002E-4</v>
      </c>
      <c r="I1296" s="178">
        <v>1.0604906361549921E-3</v>
      </c>
      <c r="J1296" s="178" t="s">
        <v>623</v>
      </c>
    </row>
    <row r="1297" spans="1:10" x14ac:dyDescent="0.45">
      <c r="A1297" s="178" t="s">
        <v>425</v>
      </c>
      <c r="B1297" s="178" t="s">
        <v>85</v>
      </c>
      <c r="C1297" s="178">
        <v>2020</v>
      </c>
      <c r="D1297" s="178" t="s">
        <v>336</v>
      </c>
      <c r="E1297" s="178" t="s">
        <v>337</v>
      </c>
      <c r="F1297" s="178" t="s">
        <v>426</v>
      </c>
      <c r="G1297" s="178">
        <v>33</v>
      </c>
      <c r="H1297" s="178">
        <v>1.53689421713352E-2</v>
      </c>
      <c r="I1297" s="178">
        <v>1.7213215231895423E-2</v>
      </c>
      <c r="J1297" s="178" t="s">
        <v>623</v>
      </c>
    </row>
    <row r="1298" spans="1:10" x14ac:dyDescent="0.45">
      <c r="A1298" s="178" t="s">
        <v>425</v>
      </c>
      <c r="B1298" s="178" t="s">
        <v>85</v>
      </c>
      <c r="C1298" s="178">
        <v>2020</v>
      </c>
      <c r="D1298" s="178" t="s">
        <v>336</v>
      </c>
      <c r="E1298" s="178" t="s">
        <v>337</v>
      </c>
      <c r="F1298" s="178" t="s">
        <v>427</v>
      </c>
      <c r="G1298" s="178">
        <v>34</v>
      </c>
      <c r="H1298" s="178">
        <v>9.1111642541359997E-4</v>
      </c>
      <c r="I1298" s="178">
        <v>1.020450396463232E-3</v>
      </c>
      <c r="J1298" s="178" t="s">
        <v>623</v>
      </c>
    </row>
    <row r="1299" spans="1:10" x14ac:dyDescent="0.45">
      <c r="A1299" s="178" t="s">
        <v>425</v>
      </c>
      <c r="B1299" s="178" t="s">
        <v>85</v>
      </c>
      <c r="C1299" s="178">
        <v>2020</v>
      </c>
      <c r="D1299" s="178" t="s">
        <v>336</v>
      </c>
      <c r="E1299" s="178" t="s">
        <v>337</v>
      </c>
      <c r="F1299" s="178" t="s">
        <v>430</v>
      </c>
      <c r="G1299" s="178">
        <v>34</v>
      </c>
      <c r="H1299" s="178">
        <v>9.1111642541359997E-4</v>
      </c>
      <c r="I1299" s="178">
        <v>1.020450396463232E-3</v>
      </c>
      <c r="J1299" s="178" t="s">
        <v>623</v>
      </c>
    </row>
    <row r="1300" spans="1:10" x14ac:dyDescent="0.45">
      <c r="A1300" s="178" t="s">
        <v>425</v>
      </c>
      <c r="B1300" s="178" t="s">
        <v>85</v>
      </c>
      <c r="C1300" s="178">
        <v>2020</v>
      </c>
      <c r="D1300" s="178" t="s">
        <v>336</v>
      </c>
      <c r="E1300" s="178" t="s">
        <v>337</v>
      </c>
      <c r="F1300" s="178" t="s">
        <v>427</v>
      </c>
      <c r="G1300" s="178">
        <v>35</v>
      </c>
      <c r="H1300" s="178">
        <v>1.7901341780089E-3</v>
      </c>
      <c r="I1300" s="178">
        <v>2.0049502793699683E-3</v>
      </c>
      <c r="J1300" s="178" t="s">
        <v>623</v>
      </c>
    </row>
    <row r="1301" spans="1:10" x14ac:dyDescent="0.45">
      <c r="A1301" s="178" t="s">
        <v>425</v>
      </c>
      <c r="B1301" s="178" t="s">
        <v>85</v>
      </c>
      <c r="C1301" s="178">
        <v>2020</v>
      </c>
      <c r="D1301" s="178" t="s">
        <v>336</v>
      </c>
      <c r="E1301" s="178" t="s">
        <v>337</v>
      </c>
      <c r="F1301" s="178" t="s">
        <v>430</v>
      </c>
      <c r="G1301" s="178">
        <v>35</v>
      </c>
      <c r="H1301" s="178">
        <v>1.7901341780089E-3</v>
      </c>
      <c r="I1301" s="178">
        <v>2.0049502793699683E-3</v>
      </c>
      <c r="J1301" s="178" t="s">
        <v>623</v>
      </c>
    </row>
    <row r="1302" spans="1:10" x14ac:dyDescent="0.45">
      <c r="A1302" s="178" t="s">
        <v>425</v>
      </c>
      <c r="B1302" s="178" t="s">
        <v>85</v>
      </c>
      <c r="C1302" s="178">
        <v>2020</v>
      </c>
      <c r="D1302" s="178" t="s">
        <v>336</v>
      </c>
      <c r="E1302" s="178" t="s">
        <v>337</v>
      </c>
      <c r="F1302" s="178" t="s">
        <v>430</v>
      </c>
      <c r="G1302" s="178">
        <v>36</v>
      </c>
      <c r="H1302" s="178">
        <v>8.7336410069839999E-4</v>
      </c>
      <c r="I1302" s="178">
        <v>9.7816779278220799E-4</v>
      </c>
      <c r="J1302" s="178" t="s">
        <v>623</v>
      </c>
    </row>
    <row r="1303" spans="1:10" x14ac:dyDescent="0.45">
      <c r="A1303" s="178" t="s">
        <v>425</v>
      </c>
      <c r="B1303" s="178" t="s">
        <v>85</v>
      </c>
      <c r="C1303" s="178">
        <v>2020</v>
      </c>
      <c r="D1303" s="178" t="s">
        <v>336</v>
      </c>
      <c r="E1303" s="178" t="s">
        <v>337</v>
      </c>
      <c r="F1303" s="178" t="s">
        <v>427</v>
      </c>
      <c r="G1303" s="178">
        <v>36</v>
      </c>
      <c r="H1303" s="178">
        <v>8.7336410069839999E-4</v>
      </c>
      <c r="I1303" s="178">
        <v>9.7816779278220799E-4</v>
      </c>
      <c r="J1303" s="178" t="s">
        <v>623</v>
      </c>
    </row>
    <row r="1304" spans="1:10" x14ac:dyDescent="0.45">
      <c r="A1304" s="178" t="s">
        <v>425</v>
      </c>
      <c r="B1304" s="178" t="s">
        <v>85</v>
      </c>
      <c r="C1304" s="178">
        <v>2020</v>
      </c>
      <c r="D1304" s="178" t="s">
        <v>336</v>
      </c>
      <c r="E1304" s="178" t="s">
        <v>337</v>
      </c>
      <c r="F1304" s="178" t="s">
        <v>427</v>
      </c>
      <c r="G1304" s="178">
        <v>37</v>
      </c>
      <c r="H1304" s="178">
        <v>8.5383013356480004E-4</v>
      </c>
      <c r="I1304" s="178">
        <v>9.5628974959257609E-4</v>
      </c>
      <c r="J1304" s="178" t="s">
        <v>623</v>
      </c>
    </row>
    <row r="1305" spans="1:10" x14ac:dyDescent="0.45">
      <c r="A1305" s="178" t="s">
        <v>425</v>
      </c>
      <c r="B1305" s="178" t="s">
        <v>85</v>
      </c>
      <c r="C1305" s="178">
        <v>2020</v>
      </c>
      <c r="D1305" s="178" t="s">
        <v>336</v>
      </c>
      <c r="E1305" s="178" t="s">
        <v>337</v>
      </c>
      <c r="F1305" s="178" t="s">
        <v>430</v>
      </c>
      <c r="G1305" s="178">
        <v>37</v>
      </c>
      <c r="H1305" s="178">
        <v>8.5383013356480004E-4</v>
      </c>
      <c r="I1305" s="178">
        <v>9.5628974959257609E-4</v>
      </c>
      <c r="J1305" s="178" t="s">
        <v>623</v>
      </c>
    </row>
    <row r="1306" spans="1:10" x14ac:dyDescent="0.45">
      <c r="A1306" s="178" t="s">
        <v>425</v>
      </c>
      <c r="B1306" s="178" t="s">
        <v>85</v>
      </c>
      <c r="C1306" s="178">
        <v>2020</v>
      </c>
      <c r="D1306" s="178" t="s">
        <v>336</v>
      </c>
      <c r="E1306" s="178" t="s">
        <v>337</v>
      </c>
      <c r="F1306" s="178" t="s">
        <v>428</v>
      </c>
      <c r="G1306" s="178">
        <v>37</v>
      </c>
      <c r="H1306" s="178">
        <v>1.4790355344303E-3</v>
      </c>
      <c r="I1306" s="178">
        <v>1.6565197985619362E-3</v>
      </c>
      <c r="J1306" s="178" t="s">
        <v>624</v>
      </c>
    </row>
    <row r="1307" spans="1:10" x14ac:dyDescent="0.45">
      <c r="A1307" s="178" t="s">
        <v>425</v>
      </c>
      <c r="B1307" s="178" t="s">
        <v>85</v>
      </c>
      <c r="C1307" s="178">
        <v>2020</v>
      </c>
      <c r="D1307" s="178" t="s">
        <v>336</v>
      </c>
      <c r="E1307" s="178" t="s">
        <v>337</v>
      </c>
      <c r="F1307" s="178" t="s">
        <v>428</v>
      </c>
      <c r="G1307" s="178">
        <v>39</v>
      </c>
      <c r="H1307" s="178">
        <v>6.9088191958140003E-4</v>
      </c>
      <c r="I1307" s="178">
        <v>7.7378774993116812E-4</v>
      </c>
      <c r="J1307" s="178" t="s">
        <v>624</v>
      </c>
    </row>
    <row r="1308" spans="1:10" x14ac:dyDescent="0.45">
      <c r="A1308" s="178" t="s">
        <v>425</v>
      </c>
      <c r="B1308" s="178" t="s">
        <v>85</v>
      </c>
      <c r="C1308" s="178">
        <v>2020</v>
      </c>
      <c r="D1308" s="178" t="s">
        <v>336</v>
      </c>
      <c r="E1308" s="178" t="s">
        <v>337</v>
      </c>
      <c r="F1308" s="178" t="s">
        <v>426</v>
      </c>
      <c r="G1308" s="178">
        <v>39</v>
      </c>
      <c r="H1308" s="178">
        <v>1.3391008600592599E-2</v>
      </c>
      <c r="I1308" s="178">
        <v>1.4997929632663713E-2</v>
      </c>
      <c r="J1308" s="178" t="s">
        <v>623</v>
      </c>
    </row>
    <row r="1309" spans="1:10" x14ac:dyDescent="0.45">
      <c r="A1309" s="178" t="s">
        <v>425</v>
      </c>
      <c r="B1309" s="178" t="s">
        <v>85</v>
      </c>
      <c r="C1309" s="178">
        <v>2020</v>
      </c>
      <c r="D1309" s="178" t="s">
        <v>336</v>
      </c>
      <c r="E1309" s="178" t="s">
        <v>337</v>
      </c>
      <c r="F1309" s="178" t="s">
        <v>426</v>
      </c>
      <c r="G1309" s="178">
        <v>40</v>
      </c>
      <c r="H1309" s="178">
        <v>1.32316304370761E-2</v>
      </c>
      <c r="I1309" s="178">
        <v>1.4819426089525235E-2</v>
      </c>
      <c r="J1309" s="178" t="s">
        <v>623</v>
      </c>
    </row>
    <row r="1310" spans="1:10" x14ac:dyDescent="0.45">
      <c r="A1310" s="178" t="s">
        <v>425</v>
      </c>
      <c r="B1310" s="178" t="s">
        <v>85</v>
      </c>
      <c r="C1310" s="178">
        <v>2020</v>
      </c>
      <c r="D1310" s="178" t="s">
        <v>336</v>
      </c>
      <c r="E1310" s="178" t="s">
        <v>337</v>
      </c>
      <c r="F1310" s="178" t="s">
        <v>428</v>
      </c>
      <c r="G1310" s="178">
        <v>40</v>
      </c>
      <c r="H1310" s="178">
        <v>6.7846570163969996E-4</v>
      </c>
      <c r="I1310" s="178">
        <v>7.5988158583646399E-4</v>
      </c>
      <c r="J1310" s="178" t="s">
        <v>624</v>
      </c>
    </row>
    <row r="1311" spans="1:10" x14ac:dyDescent="0.45">
      <c r="A1311" s="178" t="s">
        <v>425</v>
      </c>
      <c r="B1311" s="178" t="s">
        <v>85</v>
      </c>
      <c r="C1311" s="178">
        <v>2020</v>
      </c>
      <c r="D1311" s="178" t="s">
        <v>336</v>
      </c>
      <c r="E1311" s="178" t="s">
        <v>337</v>
      </c>
      <c r="F1311" s="178" t="s">
        <v>428</v>
      </c>
      <c r="G1311" s="178">
        <v>43</v>
      </c>
      <c r="H1311" s="178">
        <v>1.2684680405073E-3</v>
      </c>
      <c r="I1311" s="178">
        <v>1.4206842053681762E-3</v>
      </c>
      <c r="J1311" s="178" t="s">
        <v>624</v>
      </c>
    </row>
    <row r="1312" spans="1:10" x14ac:dyDescent="0.45">
      <c r="A1312" s="178" t="s">
        <v>425</v>
      </c>
      <c r="B1312" s="178" t="s">
        <v>85</v>
      </c>
      <c r="C1312" s="178">
        <v>2020</v>
      </c>
      <c r="D1312" s="178" t="s">
        <v>336</v>
      </c>
      <c r="E1312" s="178" t="s">
        <v>337</v>
      </c>
      <c r="F1312" s="178" t="s">
        <v>426</v>
      </c>
      <c r="G1312" s="178">
        <v>43</v>
      </c>
      <c r="H1312" s="178">
        <v>1.2435874901711899E-2</v>
      </c>
      <c r="I1312" s="178">
        <v>1.3928179889917328E-2</v>
      </c>
      <c r="J1312" s="178" t="s">
        <v>623</v>
      </c>
    </row>
    <row r="1313" spans="1:10" x14ac:dyDescent="0.45">
      <c r="A1313" s="178" t="s">
        <v>425</v>
      </c>
      <c r="B1313" s="178" t="s">
        <v>85</v>
      </c>
      <c r="C1313" s="178">
        <v>2020</v>
      </c>
      <c r="D1313" s="178" t="s">
        <v>336</v>
      </c>
      <c r="E1313" s="178" t="s">
        <v>337</v>
      </c>
      <c r="F1313" s="178" t="s">
        <v>430</v>
      </c>
      <c r="G1313" s="178">
        <v>43</v>
      </c>
      <c r="H1313" s="178">
        <v>7.4394495459269999E-4</v>
      </c>
      <c r="I1313" s="178">
        <v>8.3321834914382403E-4</v>
      </c>
      <c r="J1313" s="178" t="s">
        <v>623</v>
      </c>
    </row>
    <row r="1314" spans="1:10" x14ac:dyDescent="0.45">
      <c r="A1314" s="178" t="s">
        <v>425</v>
      </c>
      <c r="B1314" s="178" t="s">
        <v>85</v>
      </c>
      <c r="C1314" s="178">
        <v>2020</v>
      </c>
      <c r="D1314" s="178" t="s">
        <v>336</v>
      </c>
      <c r="E1314" s="178" t="s">
        <v>337</v>
      </c>
      <c r="F1314" s="178" t="s">
        <v>427</v>
      </c>
      <c r="G1314" s="178">
        <v>43</v>
      </c>
      <c r="H1314" s="178">
        <v>7.4394495459269999E-4</v>
      </c>
      <c r="I1314" s="178">
        <v>8.3321834914382403E-4</v>
      </c>
      <c r="J1314" s="178" t="s">
        <v>623</v>
      </c>
    </row>
    <row r="1315" spans="1:10" x14ac:dyDescent="0.45">
      <c r="A1315" s="178" t="s">
        <v>425</v>
      </c>
      <c r="B1315" s="178" t="s">
        <v>85</v>
      </c>
      <c r="C1315" s="178">
        <v>2020</v>
      </c>
      <c r="D1315" s="178" t="s">
        <v>336</v>
      </c>
      <c r="E1315" s="178" t="s">
        <v>337</v>
      </c>
      <c r="F1315" s="178" t="s">
        <v>427</v>
      </c>
      <c r="G1315" s="178">
        <v>44</v>
      </c>
      <c r="H1315" s="178">
        <v>7.3509057983760001E-4</v>
      </c>
      <c r="I1315" s="178">
        <v>8.2330144941811212E-4</v>
      </c>
      <c r="J1315" s="178" t="s">
        <v>623</v>
      </c>
    </row>
    <row r="1316" spans="1:10" x14ac:dyDescent="0.45">
      <c r="A1316" s="178" t="s">
        <v>425</v>
      </c>
      <c r="B1316" s="178" t="s">
        <v>85</v>
      </c>
      <c r="C1316" s="178">
        <v>2020</v>
      </c>
      <c r="D1316" s="178" t="s">
        <v>336</v>
      </c>
      <c r="E1316" s="178" t="s">
        <v>337</v>
      </c>
      <c r="F1316" s="178" t="s">
        <v>426</v>
      </c>
      <c r="G1316" s="178">
        <v>44</v>
      </c>
      <c r="H1316" s="178">
        <v>1.2212382629513701E-2</v>
      </c>
      <c r="I1316" s="178">
        <v>1.3677868545055346E-2</v>
      </c>
      <c r="J1316" s="178" t="s">
        <v>623</v>
      </c>
    </row>
    <row r="1317" spans="1:10" x14ac:dyDescent="0.45">
      <c r="A1317" s="178" t="s">
        <v>425</v>
      </c>
      <c r="B1317" s="178" t="s">
        <v>85</v>
      </c>
      <c r="C1317" s="178">
        <v>2020</v>
      </c>
      <c r="D1317" s="178" t="s">
        <v>336</v>
      </c>
      <c r="E1317" s="178" t="s">
        <v>337</v>
      </c>
      <c r="F1317" s="178" t="s">
        <v>430</v>
      </c>
      <c r="G1317" s="178">
        <v>44</v>
      </c>
      <c r="H1317" s="178">
        <v>7.3509057983760001E-4</v>
      </c>
      <c r="I1317" s="178">
        <v>8.2330144941811212E-4</v>
      </c>
      <c r="J1317" s="178" t="s">
        <v>623</v>
      </c>
    </row>
    <row r="1318" spans="1:10" x14ac:dyDescent="0.45">
      <c r="A1318" s="178" t="s">
        <v>425</v>
      </c>
      <c r="B1318" s="178" t="s">
        <v>85</v>
      </c>
      <c r="C1318" s="178">
        <v>2020</v>
      </c>
      <c r="D1318" s="178" t="s">
        <v>336</v>
      </c>
      <c r="E1318" s="178" t="s">
        <v>337</v>
      </c>
      <c r="F1318" s="178" t="s">
        <v>428</v>
      </c>
      <c r="G1318" s="178">
        <v>45</v>
      </c>
      <c r="H1318" s="178">
        <v>5.9708795743060002E-4</v>
      </c>
      <c r="I1318" s="178">
        <v>6.6873851232227206E-4</v>
      </c>
      <c r="J1318" s="178" t="s">
        <v>624</v>
      </c>
    </row>
    <row r="1319" spans="1:10" x14ac:dyDescent="0.45">
      <c r="A1319" s="178" t="s">
        <v>425</v>
      </c>
      <c r="B1319" s="178" t="s">
        <v>85</v>
      </c>
      <c r="C1319" s="178">
        <v>2020</v>
      </c>
      <c r="D1319" s="178" t="s">
        <v>336</v>
      </c>
      <c r="E1319" s="178" t="s">
        <v>337</v>
      </c>
      <c r="F1319" s="178" t="s">
        <v>426</v>
      </c>
      <c r="G1319" s="178">
        <v>47</v>
      </c>
      <c r="H1319" s="178">
        <v>2.2832425311207799E-2</v>
      </c>
      <c r="I1319" s="178">
        <v>2.5572316348552736E-2</v>
      </c>
      <c r="J1319" s="178" t="s">
        <v>623</v>
      </c>
    </row>
    <row r="1320" spans="1:10" x14ac:dyDescent="0.45">
      <c r="A1320" s="178" t="s">
        <v>425</v>
      </c>
      <c r="B1320" s="178" t="s">
        <v>85</v>
      </c>
      <c r="C1320" s="178">
        <v>2020</v>
      </c>
      <c r="D1320" s="178" t="s">
        <v>336</v>
      </c>
      <c r="E1320" s="178" t="s">
        <v>337</v>
      </c>
      <c r="F1320" s="178" t="s">
        <v>430</v>
      </c>
      <c r="G1320" s="178">
        <v>47</v>
      </c>
      <c r="H1320" s="178">
        <v>6.9088191958140003E-4</v>
      </c>
      <c r="I1320" s="178">
        <v>7.7378774993116812E-4</v>
      </c>
      <c r="J1320" s="178" t="s">
        <v>623</v>
      </c>
    </row>
    <row r="1321" spans="1:10" x14ac:dyDescent="0.45">
      <c r="A1321" s="178" t="s">
        <v>425</v>
      </c>
      <c r="B1321" s="178" t="s">
        <v>85</v>
      </c>
      <c r="C1321" s="178">
        <v>2020</v>
      </c>
      <c r="D1321" s="178" t="s">
        <v>336</v>
      </c>
      <c r="E1321" s="178" t="s">
        <v>337</v>
      </c>
      <c r="F1321" s="178" t="s">
        <v>427</v>
      </c>
      <c r="G1321" s="178">
        <v>47</v>
      </c>
      <c r="H1321" s="178">
        <v>6.9088191958140003E-4</v>
      </c>
      <c r="I1321" s="178">
        <v>7.7378774993116812E-4</v>
      </c>
      <c r="J1321" s="178" t="s">
        <v>623</v>
      </c>
    </row>
    <row r="1322" spans="1:10" x14ac:dyDescent="0.45">
      <c r="A1322" s="178" t="s">
        <v>425</v>
      </c>
      <c r="B1322" s="178" t="s">
        <v>85</v>
      </c>
      <c r="C1322" s="178">
        <v>2020</v>
      </c>
      <c r="D1322" s="178" t="s">
        <v>336</v>
      </c>
      <c r="E1322" s="178" t="s">
        <v>337</v>
      </c>
      <c r="F1322" s="178" t="s">
        <v>427</v>
      </c>
      <c r="G1322" s="178">
        <v>48</v>
      </c>
      <c r="H1322" s="178">
        <v>6.7846570163969996E-4</v>
      </c>
      <c r="I1322" s="178">
        <v>7.5988158583646399E-4</v>
      </c>
      <c r="J1322" s="178" t="s">
        <v>623</v>
      </c>
    </row>
    <row r="1323" spans="1:10" x14ac:dyDescent="0.45">
      <c r="A1323" s="178" t="s">
        <v>425</v>
      </c>
      <c r="B1323" s="178" t="s">
        <v>85</v>
      </c>
      <c r="C1323" s="178">
        <v>2020</v>
      </c>
      <c r="D1323" s="178" t="s">
        <v>336</v>
      </c>
      <c r="E1323" s="178" t="s">
        <v>337</v>
      </c>
      <c r="F1323" s="178" t="s">
        <v>428</v>
      </c>
      <c r="G1323" s="178">
        <v>48</v>
      </c>
      <c r="H1323" s="178">
        <v>5.6582194520160003E-4</v>
      </c>
      <c r="I1323" s="178">
        <v>6.3372057862579208E-4</v>
      </c>
      <c r="J1323" s="178" t="s">
        <v>624</v>
      </c>
    </row>
    <row r="1324" spans="1:10" x14ac:dyDescent="0.45">
      <c r="A1324" s="178" t="s">
        <v>425</v>
      </c>
      <c r="B1324" s="178" t="s">
        <v>85</v>
      </c>
      <c r="C1324" s="178">
        <v>2020</v>
      </c>
      <c r="D1324" s="178" t="s">
        <v>336</v>
      </c>
      <c r="E1324" s="178" t="s">
        <v>337</v>
      </c>
      <c r="F1324" s="178" t="s">
        <v>430</v>
      </c>
      <c r="G1324" s="178">
        <v>48</v>
      </c>
      <c r="H1324" s="178">
        <v>6.7846570163969996E-4</v>
      </c>
      <c r="I1324" s="178">
        <v>7.5988158583646399E-4</v>
      </c>
      <c r="J1324" s="178" t="s">
        <v>623</v>
      </c>
    </row>
    <row r="1325" spans="1:10" x14ac:dyDescent="0.45">
      <c r="A1325" s="178" t="s">
        <v>425</v>
      </c>
      <c r="B1325" s="178" t="s">
        <v>85</v>
      </c>
      <c r="C1325" s="178">
        <v>2020</v>
      </c>
      <c r="D1325" s="178" t="s">
        <v>336</v>
      </c>
      <c r="E1325" s="178" t="s">
        <v>337</v>
      </c>
      <c r="F1325" s="178" t="s">
        <v>426</v>
      </c>
      <c r="G1325" s="178">
        <v>51</v>
      </c>
      <c r="H1325" s="178">
        <v>1.07475835829973E-2</v>
      </c>
      <c r="I1325" s="178">
        <v>1.2037293612956976E-2</v>
      </c>
      <c r="J1325" s="178" t="s">
        <v>623</v>
      </c>
    </row>
    <row r="1326" spans="1:10" x14ac:dyDescent="0.45">
      <c r="A1326" s="178" t="s">
        <v>425</v>
      </c>
      <c r="B1326" s="178" t="s">
        <v>85</v>
      </c>
      <c r="C1326" s="178">
        <v>2020</v>
      </c>
      <c r="D1326" s="178" t="s">
        <v>336</v>
      </c>
      <c r="E1326" s="178" t="s">
        <v>337</v>
      </c>
      <c r="F1326" s="178" t="s">
        <v>427</v>
      </c>
      <c r="G1326" s="178">
        <v>51</v>
      </c>
      <c r="H1326" s="178">
        <v>6.3515471993009999E-4</v>
      </c>
      <c r="I1326" s="178">
        <v>7.1137328632171206E-4</v>
      </c>
      <c r="J1326" s="178" t="s">
        <v>623</v>
      </c>
    </row>
    <row r="1327" spans="1:10" x14ac:dyDescent="0.45">
      <c r="A1327" s="178" t="s">
        <v>425</v>
      </c>
      <c r="B1327" s="178" t="s">
        <v>85</v>
      </c>
      <c r="C1327" s="178">
        <v>2020</v>
      </c>
      <c r="D1327" s="178" t="s">
        <v>336</v>
      </c>
      <c r="E1327" s="178" t="s">
        <v>337</v>
      </c>
      <c r="F1327" s="178" t="s">
        <v>428</v>
      </c>
      <c r="G1327" s="178">
        <v>51</v>
      </c>
      <c r="H1327" s="178">
        <v>5.2746350411329997E-4</v>
      </c>
      <c r="I1327" s="178">
        <v>5.9075912460689604E-4</v>
      </c>
      <c r="J1327" s="178" t="s">
        <v>624</v>
      </c>
    </row>
    <row r="1328" spans="1:10" x14ac:dyDescent="0.45">
      <c r="A1328" s="178" t="s">
        <v>425</v>
      </c>
      <c r="B1328" s="178" t="s">
        <v>85</v>
      </c>
      <c r="C1328" s="178">
        <v>2020</v>
      </c>
      <c r="D1328" s="178" t="s">
        <v>336</v>
      </c>
      <c r="E1328" s="178" t="s">
        <v>337</v>
      </c>
      <c r="F1328" s="178" t="s">
        <v>430</v>
      </c>
      <c r="G1328" s="178">
        <v>51</v>
      </c>
      <c r="H1328" s="178">
        <v>6.3515471993009999E-4</v>
      </c>
      <c r="I1328" s="178">
        <v>7.1137328632171206E-4</v>
      </c>
      <c r="J1328" s="178" t="s">
        <v>623</v>
      </c>
    </row>
    <row r="1329" spans="1:10" x14ac:dyDescent="0.45">
      <c r="A1329" s="178" t="s">
        <v>425</v>
      </c>
      <c r="B1329" s="178" t="s">
        <v>85</v>
      </c>
      <c r="C1329" s="178">
        <v>2020</v>
      </c>
      <c r="D1329" s="178" t="s">
        <v>336</v>
      </c>
      <c r="E1329" s="178" t="s">
        <v>337</v>
      </c>
      <c r="F1329" s="178" t="s">
        <v>427</v>
      </c>
      <c r="G1329" s="178">
        <v>52</v>
      </c>
      <c r="H1329" s="178">
        <v>6.3331332057709995E-4</v>
      </c>
      <c r="I1329" s="178">
        <v>7.0931091904635204E-4</v>
      </c>
      <c r="J1329" s="178" t="s">
        <v>623</v>
      </c>
    </row>
    <row r="1330" spans="1:10" x14ac:dyDescent="0.45">
      <c r="A1330" s="178" t="s">
        <v>425</v>
      </c>
      <c r="B1330" s="178" t="s">
        <v>85</v>
      </c>
      <c r="C1330" s="178">
        <v>2020</v>
      </c>
      <c r="D1330" s="178" t="s">
        <v>336</v>
      </c>
      <c r="E1330" s="178" t="s">
        <v>337</v>
      </c>
      <c r="F1330" s="178" t="s">
        <v>430</v>
      </c>
      <c r="G1330" s="178">
        <v>52</v>
      </c>
      <c r="H1330" s="178">
        <v>6.3331332057709995E-4</v>
      </c>
      <c r="I1330" s="178">
        <v>7.0931091904635204E-4</v>
      </c>
      <c r="J1330" s="178" t="s">
        <v>623</v>
      </c>
    </row>
    <row r="1331" spans="1:10" x14ac:dyDescent="0.45">
      <c r="A1331" s="178" t="s">
        <v>425</v>
      </c>
      <c r="B1331" s="178" t="s">
        <v>85</v>
      </c>
      <c r="C1331" s="178">
        <v>2020</v>
      </c>
      <c r="D1331" s="178" t="s">
        <v>336</v>
      </c>
      <c r="E1331" s="178" t="s">
        <v>337</v>
      </c>
      <c r="F1331" s="178" t="s">
        <v>428</v>
      </c>
      <c r="G1331" s="178">
        <v>53</v>
      </c>
      <c r="H1331" s="178">
        <v>5.0498702330509996E-4</v>
      </c>
      <c r="I1331" s="178">
        <v>5.6558546610171198E-4</v>
      </c>
      <c r="J1331" s="178" t="s">
        <v>624</v>
      </c>
    </row>
    <row r="1332" spans="1:10" x14ac:dyDescent="0.45">
      <c r="A1332" s="178" t="s">
        <v>425</v>
      </c>
      <c r="B1332" s="178" t="s">
        <v>85</v>
      </c>
      <c r="C1332" s="178">
        <v>2020</v>
      </c>
      <c r="D1332" s="178" t="s">
        <v>336</v>
      </c>
      <c r="E1332" s="178" t="s">
        <v>337</v>
      </c>
      <c r="F1332" s="178" t="s">
        <v>426</v>
      </c>
      <c r="G1332" s="178">
        <v>54</v>
      </c>
      <c r="H1332" s="178">
        <v>1.01847946643829E-2</v>
      </c>
      <c r="I1332" s="178">
        <v>1.1406970024108849E-2</v>
      </c>
      <c r="J1332" s="178" t="s">
        <v>623</v>
      </c>
    </row>
    <row r="1333" spans="1:10" x14ac:dyDescent="0.45">
      <c r="A1333" s="178" t="s">
        <v>425</v>
      </c>
      <c r="B1333" s="178" t="s">
        <v>85</v>
      </c>
      <c r="C1333" s="178">
        <v>2020</v>
      </c>
      <c r="D1333" s="178" t="s">
        <v>336</v>
      </c>
      <c r="E1333" s="178" t="s">
        <v>337</v>
      </c>
      <c r="F1333" s="178" t="s">
        <v>428</v>
      </c>
      <c r="G1333" s="178">
        <v>55</v>
      </c>
      <c r="H1333" s="178">
        <v>9.7955000819639998E-4</v>
      </c>
      <c r="I1333" s="178">
        <v>1.0970960091799681E-3</v>
      </c>
      <c r="J1333" s="178" t="s">
        <v>624</v>
      </c>
    </row>
    <row r="1334" spans="1:10" x14ac:dyDescent="0.45">
      <c r="A1334" s="178" t="s">
        <v>425</v>
      </c>
      <c r="B1334" s="178" t="s">
        <v>85</v>
      </c>
      <c r="C1334" s="178">
        <v>2020</v>
      </c>
      <c r="D1334" s="178" t="s">
        <v>336</v>
      </c>
      <c r="E1334" s="178" t="s">
        <v>337</v>
      </c>
      <c r="F1334" s="178" t="s">
        <v>430</v>
      </c>
      <c r="G1334" s="178">
        <v>55</v>
      </c>
      <c r="H1334" s="178">
        <v>5.9708795743060002E-4</v>
      </c>
      <c r="I1334" s="178">
        <v>6.6873851232227206E-4</v>
      </c>
      <c r="J1334" s="178" t="s">
        <v>623</v>
      </c>
    </row>
    <row r="1335" spans="1:10" x14ac:dyDescent="0.45">
      <c r="A1335" s="178" t="s">
        <v>425</v>
      </c>
      <c r="B1335" s="178" t="s">
        <v>85</v>
      </c>
      <c r="C1335" s="178">
        <v>2020</v>
      </c>
      <c r="D1335" s="178" t="s">
        <v>336</v>
      </c>
      <c r="E1335" s="178" t="s">
        <v>337</v>
      </c>
      <c r="F1335" s="178" t="s">
        <v>427</v>
      </c>
      <c r="G1335" s="178">
        <v>55</v>
      </c>
      <c r="H1335" s="178">
        <v>5.9708795743060002E-4</v>
      </c>
      <c r="I1335" s="178">
        <v>6.6873851232227206E-4</v>
      </c>
      <c r="J1335" s="178" t="s">
        <v>623</v>
      </c>
    </row>
    <row r="1336" spans="1:10" x14ac:dyDescent="0.45">
      <c r="A1336" s="178" t="s">
        <v>425</v>
      </c>
      <c r="B1336" s="178" t="s">
        <v>85</v>
      </c>
      <c r="C1336" s="178">
        <v>2020</v>
      </c>
      <c r="D1336" s="178" t="s">
        <v>336</v>
      </c>
      <c r="E1336" s="178" t="s">
        <v>337</v>
      </c>
      <c r="F1336" s="178" t="s">
        <v>427</v>
      </c>
      <c r="G1336" s="178">
        <v>58</v>
      </c>
      <c r="H1336" s="178">
        <v>5.6582194520160003E-4</v>
      </c>
      <c r="I1336" s="178">
        <v>6.3372057862579208E-4</v>
      </c>
      <c r="J1336" s="178" t="s">
        <v>623</v>
      </c>
    </row>
    <row r="1337" spans="1:10" x14ac:dyDescent="0.45">
      <c r="A1337" s="178" t="s">
        <v>425</v>
      </c>
      <c r="B1337" s="178" t="s">
        <v>85</v>
      </c>
      <c r="C1337" s="178">
        <v>2020</v>
      </c>
      <c r="D1337" s="178" t="s">
        <v>336</v>
      </c>
      <c r="E1337" s="178" t="s">
        <v>337</v>
      </c>
      <c r="F1337" s="178" t="s">
        <v>430</v>
      </c>
      <c r="G1337" s="178">
        <v>58</v>
      </c>
      <c r="H1337" s="178">
        <v>5.6582194520160003E-4</v>
      </c>
      <c r="I1337" s="178">
        <v>6.3372057862579208E-4</v>
      </c>
      <c r="J1337" s="178" t="s">
        <v>623</v>
      </c>
    </row>
    <row r="1338" spans="1:10" x14ac:dyDescent="0.45">
      <c r="A1338" s="178" t="s">
        <v>425</v>
      </c>
      <c r="B1338" s="178" t="s">
        <v>85</v>
      </c>
      <c r="C1338" s="178">
        <v>2020</v>
      </c>
      <c r="D1338" s="178" t="s">
        <v>336</v>
      </c>
      <c r="E1338" s="178" t="s">
        <v>337</v>
      </c>
      <c r="F1338" s="178" t="s">
        <v>428</v>
      </c>
      <c r="G1338" s="178">
        <v>58</v>
      </c>
      <c r="H1338" s="178">
        <v>4.6899550943640001E-4</v>
      </c>
      <c r="I1338" s="178">
        <v>5.252749705687681E-4</v>
      </c>
      <c r="J1338" s="178" t="s">
        <v>624</v>
      </c>
    </row>
    <row r="1339" spans="1:10" x14ac:dyDescent="0.45">
      <c r="A1339" s="178" t="s">
        <v>425</v>
      </c>
      <c r="B1339" s="178" t="s">
        <v>85</v>
      </c>
      <c r="C1339" s="178">
        <v>2020</v>
      </c>
      <c r="D1339" s="178" t="s">
        <v>336</v>
      </c>
      <c r="E1339" s="178" t="s">
        <v>337</v>
      </c>
      <c r="F1339" s="178" t="s">
        <v>426</v>
      </c>
      <c r="G1339" s="178">
        <v>59</v>
      </c>
      <c r="H1339" s="178">
        <v>9.4943428412080002E-3</v>
      </c>
      <c r="I1339" s="178">
        <v>1.0633663982152961E-2</v>
      </c>
      <c r="J1339" s="178" t="s">
        <v>623</v>
      </c>
    </row>
    <row r="1340" spans="1:10" x14ac:dyDescent="0.45">
      <c r="A1340" s="178" t="s">
        <v>425</v>
      </c>
      <c r="B1340" s="178" t="s">
        <v>85</v>
      </c>
      <c r="C1340" s="178">
        <v>2020</v>
      </c>
      <c r="D1340" s="178" t="s">
        <v>336</v>
      </c>
      <c r="E1340" s="178" t="s">
        <v>337</v>
      </c>
      <c r="F1340" s="178" t="s">
        <v>428</v>
      </c>
      <c r="G1340" s="178">
        <v>59</v>
      </c>
      <c r="H1340" s="178">
        <v>4.5528600458060001E-4</v>
      </c>
      <c r="I1340" s="178">
        <v>5.0992032513027207E-4</v>
      </c>
      <c r="J1340" s="178" t="s">
        <v>624</v>
      </c>
    </row>
    <row r="1341" spans="1:10" x14ac:dyDescent="0.45">
      <c r="A1341" s="178" t="s">
        <v>425</v>
      </c>
      <c r="B1341" s="178" t="s">
        <v>85</v>
      </c>
      <c r="C1341" s="178">
        <v>2020</v>
      </c>
      <c r="D1341" s="178" t="s">
        <v>336</v>
      </c>
      <c r="E1341" s="178" t="s">
        <v>337</v>
      </c>
      <c r="F1341" s="178" t="s">
        <v>428</v>
      </c>
      <c r="G1341" s="178">
        <v>60</v>
      </c>
      <c r="H1341" s="178">
        <v>4.4775978312829999E-4</v>
      </c>
      <c r="I1341" s="178">
        <v>5.0149095710369605E-4</v>
      </c>
      <c r="J1341" s="178" t="s">
        <v>624</v>
      </c>
    </row>
    <row r="1342" spans="1:10" x14ac:dyDescent="0.45">
      <c r="A1342" s="178" t="s">
        <v>425</v>
      </c>
      <c r="B1342" s="178" t="s">
        <v>85</v>
      </c>
      <c r="C1342" s="178">
        <v>2020</v>
      </c>
      <c r="D1342" s="178" t="s">
        <v>336</v>
      </c>
      <c r="E1342" s="178" t="s">
        <v>337</v>
      </c>
      <c r="F1342" s="178" t="s">
        <v>429</v>
      </c>
      <c r="G1342" s="178">
        <v>61</v>
      </c>
      <c r="H1342" s="178">
        <v>0.33007854223251298</v>
      </c>
      <c r="I1342" s="178">
        <v>0.36968796730041459</v>
      </c>
      <c r="J1342" s="178" t="s">
        <v>624</v>
      </c>
    </row>
    <row r="1343" spans="1:10" x14ac:dyDescent="0.45">
      <c r="A1343" s="178" t="s">
        <v>425</v>
      </c>
      <c r="B1343" s="178" t="s">
        <v>85</v>
      </c>
      <c r="C1343" s="178">
        <v>2020</v>
      </c>
      <c r="D1343" s="178" t="s">
        <v>336</v>
      </c>
      <c r="E1343" s="178" t="s">
        <v>337</v>
      </c>
      <c r="F1343" s="178" t="s">
        <v>426</v>
      </c>
      <c r="G1343" s="178">
        <v>62</v>
      </c>
      <c r="H1343" s="178">
        <v>9.0897670015693006E-3</v>
      </c>
      <c r="I1343" s="178">
        <v>1.0180539041757617E-2</v>
      </c>
      <c r="J1343" s="178" t="s">
        <v>623</v>
      </c>
    </row>
    <row r="1344" spans="1:10" x14ac:dyDescent="0.45">
      <c r="A1344" s="178" t="s">
        <v>425</v>
      </c>
      <c r="B1344" s="178" t="s">
        <v>85</v>
      </c>
      <c r="C1344" s="178">
        <v>2020</v>
      </c>
      <c r="D1344" s="178" t="s">
        <v>336</v>
      </c>
      <c r="E1344" s="178" t="s">
        <v>337</v>
      </c>
      <c r="F1344" s="178" t="s">
        <v>430</v>
      </c>
      <c r="G1344" s="178">
        <v>63</v>
      </c>
      <c r="H1344" s="178">
        <v>5.2746350411329997E-4</v>
      </c>
      <c r="I1344" s="178">
        <v>5.9075912460689604E-4</v>
      </c>
      <c r="J1344" s="178" t="s">
        <v>623</v>
      </c>
    </row>
    <row r="1345" spans="1:10" x14ac:dyDescent="0.45">
      <c r="A1345" s="178" t="s">
        <v>425</v>
      </c>
      <c r="B1345" s="178" t="s">
        <v>85</v>
      </c>
      <c r="C1345" s="178">
        <v>2020</v>
      </c>
      <c r="D1345" s="178" t="s">
        <v>336</v>
      </c>
      <c r="E1345" s="178" t="s">
        <v>337</v>
      </c>
      <c r="F1345" s="178" t="s">
        <v>427</v>
      </c>
      <c r="G1345" s="178">
        <v>63</v>
      </c>
      <c r="H1345" s="178">
        <v>5.2746350411329997E-4</v>
      </c>
      <c r="I1345" s="178">
        <v>5.9075912460689604E-4</v>
      </c>
      <c r="J1345" s="178" t="s">
        <v>623</v>
      </c>
    </row>
    <row r="1346" spans="1:10" x14ac:dyDescent="0.45">
      <c r="A1346" s="178" t="s">
        <v>425</v>
      </c>
      <c r="B1346" s="178" t="s">
        <v>85</v>
      </c>
      <c r="C1346" s="178">
        <v>2020</v>
      </c>
      <c r="D1346" s="178" t="s">
        <v>336</v>
      </c>
      <c r="E1346" s="178" t="s">
        <v>337</v>
      </c>
      <c r="F1346" s="178" t="s">
        <v>428</v>
      </c>
      <c r="G1346" s="178">
        <v>64</v>
      </c>
      <c r="H1346" s="178">
        <v>8.4506173152479997E-4</v>
      </c>
      <c r="I1346" s="178">
        <v>9.4646913930777606E-4</v>
      </c>
      <c r="J1346" s="178" t="s">
        <v>624</v>
      </c>
    </row>
    <row r="1347" spans="1:10" x14ac:dyDescent="0.45">
      <c r="A1347" s="178" t="s">
        <v>425</v>
      </c>
      <c r="B1347" s="178" t="s">
        <v>85</v>
      </c>
      <c r="C1347" s="178">
        <v>2020</v>
      </c>
      <c r="D1347" s="178" t="s">
        <v>336</v>
      </c>
      <c r="E1347" s="178" t="s">
        <v>337</v>
      </c>
      <c r="F1347" s="178" t="s">
        <v>426</v>
      </c>
      <c r="G1347" s="178">
        <v>64</v>
      </c>
      <c r="H1347" s="178">
        <v>1.7631899565458301E-2</v>
      </c>
      <c r="I1347" s="178">
        <v>1.9747727513313298E-2</v>
      </c>
      <c r="J1347" s="178" t="s">
        <v>623</v>
      </c>
    </row>
    <row r="1348" spans="1:10" x14ac:dyDescent="0.45">
      <c r="A1348" s="178" t="s">
        <v>425</v>
      </c>
      <c r="B1348" s="178" t="s">
        <v>85</v>
      </c>
      <c r="C1348" s="178">
        <v>2020</v>
      </c>
      <c r="D1348" s="178" t="s">
        <v>336</v>
      </c>
      <c r="E1348" s="178" t="s">
        <v>337</v>
      </c>
      <c r="F1348" s="178" t="s">
        <v>428</v>
      </c>
      <c r="G1348" s="178">
        <v>66</v>
      </c>
      <c r="H1348" s="178">
        <v>4.0820997674019999E-4</v>
      </c>
      <c r="I1348" s="178">
        <v>4.5719517394902405E-4</v>
      </c>
      <c r="J1348" s="178" t="s">
        <v>624</v>
      </c>
    </row>
    <row r="1349" spans="1:10" x14ac:dyDescent="0.45">
      <c r="A1349" s="178" t="s">
        <v>425</v>
      </c>
      <c r="B1349" s="178" t="s">
        <v>85</v>
      </c>
      <c r="C1349" s="178">
        <v>2020</v>
      </c>
      <c r="D1349" s="178" t="s">
        <v>336</v>
      </c>
      <c r="E1349" s="178" t="s">
        <v>337</v>
      </c>
      <c r="F1349" s="178" t="s">
        <v>427</v>
      </c>
      <c r="G1349" s="178">
        <v>66</v>
      </c>
      <c r="H1349" s="178">
        <v>5.0498702330509996E-4</v>
      </c>
      <c r="I1349" s="178">
        <v>5.6558546610171198E-4</v>
      </c>
      <c r="J1349" s="178" t="s">
        <v>623</v>
      </c>
    </row>
    <row r="1350" spans="1:10" x14ac:dyDescent="0.45">
      <c r="A1350" s="178" t="s">
        <v>425</v>
      </c>
      <c r="B1350" s="178" t="s">
        <v>85</v>
      </c>
      <c r="C1350" s="178">
        <v>2020</v>
      </c>
      <c r="D1350" s="178" t="s">
        <v>336</v>
      </c>
      <c r="E1350" s="178" t="s">
        <v>337</v>
      </c>
      <c r="F1350" s="178" t="s">
        <v>430</v>
      </c>
      <c r="G1350" s="178">
        <v>66</v>
      </c>
      <c r="H1350" s="178">
        <v>5.0498702330509996E-4</v>
      </c>
      <c r="I1350" s="178">
        <v>5.6558546610171198E-4</v>
      </c>
      <c r="J1350" s="178" t="s">
        <v>623</v>
      </c>
    </row>
    <row r="1351" spans="1:10" x14ac:dyDescent="0.45">
      <c r="A1351" s="178" t="s">
        <v>425</v>
      </c>
      <c r="B1351" s="178" t="s">
        <v>85</v>
      </c>
      <c r="C1351" s="178">
        <v>2020</v>
      </c>
      <c r="D1351" s="178" t="s">
        <v>336</v>
      </c>
      <c r="E1351" s="178" t="s">
        <v>337</v>
      </c>
      <c r="F1351" s="178" t="s">
        <v>426</v>
      </c>
      <c r="G1351" s="178">
        <v>67</v>
      </c>
      <c r="H1351" s="178">
        <v>8.4419194608926999E-3</v>
      </c>
      <c r="I1351" s="178">
        <v>9.4549497961998255E-3</v>
      </c>
      <c r="J1351" s="178" t="s">
        <v>623</v>
      </c>
    </row>
    <row r="1352" spans="1:10" x14ac:dyDescent="0.45">
      <c r="A1352" s="178" t="s">
        <v>425</v>
      </c>
      <c r="B1352" s="178" t="s">
        <v>85</v>
      </c>
      <c r="C1352" s="178">
        <v>2020</v>
      </c>
      <c r="D1352" s="178" t="s">
        <v>336</v>
      </c>
      <c r="E1352" s="178" t="s">
        <v>337</v>
      </c>
      <c r="F1352" s="178" t="s">
        <v>430</v>
      </c>
      <c r="G1352" s="178">
        <v>68</v>
      </c>
      <c r="H1352" s="178">
        <v>9.7955000819639998E-4</v>
      </c>
      <c r="I1352" s="178">
        <v>1.0970960091799681E-3</v>
      </c>
      <c r="J1352" s="178" t="s">
        <v>623</v>
      </c>
    </row>
    <row r="1353" spans="1:10" x14ac:dyDescent="0.45">
      <c r="A1353" s="178" t="s">
        <v>425</v>
      </c>
      <c r="B1353" s="178" t="s">
        <v>85</v>
      </c>
      <c r="C1353" s="178">
        <v>2020</v>
      </c>
      <c r="D1353" s="178" t="s">
        <v>336</v>
      </c>
      <c r="E1353" s="178" t="s">
        <v>337</v>
      </c>
      <c r="F1353" s="178" t="s">
        <v>428</v>
      </c>
      <c r="G1353" s="178">
        <v>68</v>
      </c>
      <c r="H1353" s="178">
        <v>3.9682872011329999E-4</v>
      </c>
      <c r="I1353" s="178">
        <v>4.4444816652689602E-4</v>
      </c>
      <c r="J1353" s="178" t="s">
        <v>624</v>
      </c>
    </row>
    <row r="1354" spans="1:10" x14ac:dyDescent="0.45">
      <c r="A1354" s="178" t="s">
        <v>425</v>
      </c>
      <c r="B1354" s="178" t="s">
        <v>85</v>
      </c>
      <c r="C1354" s="178">
        <v>2020</v>
      </c>
      <c r="D1354" s="178" t="s">
        <v>336</v>
      </c>
      <c r="E1354" s="178" t="s">
        <v>337</v>
      </c>
      <c r="F1354" s="178" t="s">
        <v>427</v>
      </c>
      <c r="G1354" s="178">
        <v>68</v>
      </c>
      <c r="H1354" s="178">
        <v>9.7955000819639998E-4</v>
      </c>
      <c r="I1354" s="178">
        <v>1.0970960091799681E-3</v>
      </c>
      <c r="J1354" s="178" t="s">
        <v>623</v>
      </c>
    </row>
    <row r="1355" spans="1:10" x14ac:dyDescent="0.45">
      <c r="A1355" s="178" t="s">
        <v>425</v>
      </c>
      <c r="B1355" s="178" t="s">
        <v>85</v>
      </c>
      <c r="C1355" s="178">
        <v>2020</v>
      </c>
      <c r="D1355" s="178" t="s">
        <v>336</v>
      </c>
      <c r="E1355" s="178" t="s">
        <v>337</v>
      </c>
      <c r="F1355" s="178" t="s">
        <v>426</v>
      </c>
      <c r="G1355" s="178">
        <v>70</v>
      </c>
      <c r="H1355" s="178">
        <v>8.1951478496194007E-3</v>
      </c>
      <c r="I1355" s="178">
        <v>9.1785655915737289E-3</v>
      </c>
      <c r="J1355" s="178" t="s">
        <v>623</v>
      </c>
    </row>
    <row r="1356" spans="1:10" x14ac:dyDescent="0.45">
      <c r="A1356" s="178" t="s">
        <v>425</v>
      </c>
      <c r="B1356" s="178" t="s">
        <v>85</v>
      </c>
      <c r="C1356" s="178">
        <v>2020</v>
      </c>
      <c r="D1356" s="178" t="s">
        <v>336</v>
      </c>
      <c r="E1356" s="178" t="s">
        <v>337</v>
      </c>
      <c r="F1356" s="178" t="s">
        <v>430</v>
      </c>
      <c r="G1356" s="178">
        <v>71</v>
      </c>
      <c r="H1356" s="178">
        <v>4.6899550943640001E-4</v>
      </c>
      <c r="I1356" s="178">
        <v>5.252749705687681E-4</v>
      </c>
      <c r="J1356" s="178" t="s">
        <v>623</v>
      </c>
    </row>
    <row r="1357" spans="1:10" x14ac:dyDescent="0.45">
      <c r="A1357" s="178" t="s">
        <v>425</v>
      </c>
      <c r="B1357" s="178" t="s">
        <v>85</v>
      </c>
      <c r="C1357" s="178">
        <v>2020</v>
      </c>
      <c r="D1357" s="178" t="s">
        <v>336</v>
      </c>
      <c r="E1357" s="178" t="s">
        <v>337</v>
      </c>
      <c r="F1357" s="178" t="s">
        <v>426</v>
      </c>
      <c r="G1357" s="178">
        <v>71</v>
      </c>
      <c r="H1357" s="178">
        <v>8.0596758052706996E-3</v>
      </c>
      <c r="I1357" s="178">
        <v>9.026836901903184E-3</v>
      </c>
      <c r="J1357" s="178" t="s">
        <v>623</v>
      </c>
    </row>
    <row r="1358" spans="1:10" x14ac:dyDescent="0.45">
      <c r="A1358" s="178" t="s">
        <v>425</v>
      </c>
      <c r="B1358" s="178" t="s">
        <v>85</v>
      </c>
      <c r="C1358" s="178">
        <v>2020</v>
      </c>
      <c r="D1358" s="178" t="s">
        <v>336</v>
      </c>
      <c r="E1358" s="178" t="s">
        <v>337</v>
      </c>
      <c r="F1358" s="178" t="s">
        <v>427</v>
      </c>
      <c r="G1358" s="178">
        <v>71</v>
      </c>
      <c r="H1358" s="178">
        <v>4.6899550943640001E-4</v>
      </c>
      <c r="I1358" s="178">
        <v>5.252749705687681E-4</v>
      </c>
      <c r="J1358" s="178" t="s">
        <v>623</v>
      </c>
    </row>
    <row r="1359" spans="1:10" x14ac:dyDescent="0.45">
      <c r="A1359" s="178" t="s">
        <v>425</v>
      </c>
      <c r="B1359" s="178" t="s">
        <v>85</v>
      </c>
      <c r="C1359" s="178">
        <v>2020</v>
      </c>
      <c r="D1359" s="178" t="s">
        <v>336</v>
      </c>
      <c r="E1359" s="178" t="s">
        <v>337</v>
      </c>
      <c r="F1359" s="178" t="s">
        <v>430</v>
      </c>
      <c r="G1359" s="178">
        <v>74</v>
      </c>
      <c r="H1359" s="178">
        <v>4.5528600458060001E-4</v>
      </c>
      <c r="I1359" s="178">
        <v>5.0992032513027207E-4</v>
      </c>
      <c r="J1359" s="178" t="s">
        <v>623</v>
      </c>
    </row>
    <row r="1360" spans="1:10" x14ac:dyDescent="0.45">
      <c r="A1360" s="178" t="s">
        <v>425</v>
      </c>
      <c r="B1360" s="178" t="s">
        <v>85</v>
      </c>
      <c r="C1360" s="178">
        <v>2020</v>
      </c>
      <c r="D1360" s="178" t="s">
        <v>336</v>
      </c>
      <c r="E1360" s="178" t="s">
        <v>337</v>
      </c>
      <c r="F1360" s="178" t="s">
        <v>427</v>
      </c>
      <c r="G1360" s="178">
        <v>74</v>
      </c>
      <c r="H1360" s="178">
        <v>4.5528600458060001E-4</v>
      </c>
      <c r="I1360" s="178">
        <v>5.0992032513027207E-4</v>
      </c>
      <c r="J1360" s="178" t="s">
        <v>623</v>
      </c>
    </row>
    <row r="1361" spans="1:10" x14ac:dyDescent="0.45">
      <c r="A1361" s="178" t="s">
        <v>425</v>
      </c>
      <c r="B1361" s="178" t="s">
        <v>85</v>
      </c>
      <c r="C1361" s="178">
        <v>2020</v>
      </c>
      <c r="D1361" s="178" t="s">
        <v>336</v>
      </c>
      <c r="E1361" s="178" t="s">
        <v>337</v>
      </c>
      <c r="F1361" s="178" t="s">
        <v>430</v>
      </c>
      <c r="G1361" s="178">
        <v>75</v>
      </c>
      <c r="H1361" s="178">
        <v>4.4775978312829999E-4</v>
      </c>
      <c r="I1361" s="178">
        <v>5.0149095710369605E-4</v>
      </c>
      <c r="J1361" s="178" t="s">
        <v>623</v>
      </c>
    </row>
    <row r="1362" spans="1:10" x14ac:dyDescent="0.45">
      <c r="A1362" s="178" t="s">
        <v>425</v>
      </c>
      <c r="B1362" s="178" t="s">
        <v>85</v>
      </c>
      <c r="C1362" s="178">
        <v>2020</v>
      </c>
      <c r="D1362" s="178" t="s">
        <v>336</v>
      </c>
      <c r="E1362" s="178" t="s">
        <v>337</v>
      </c>
      <c r="F1362" s="178" t="s">
        <v>427</v>
      </c>
      <c r="G1362" s="178">
        <v>75</v>
      </c>
      <c r="H1362" s="178">
        <v>4.4775978312829999E-4</v>
      </c>
      <c r="I1362" s="178">
        <v>5.0149095710369605E-4</v>
      </c>
      <c r="J1362" s="178" t="s">
        <v>623</v>
      </c>
    </row>
    <row r="1363" spans="1:10" x14ac:dyDescent="0.45">
      <c r="A1363" s="178" t="s">
        <v>425</v>
      </c>
      <c r="B1363" s="178" t="s">
        <v>85</v>
      </c>
      <c r="C1363" s="178">
        <v>2020</v>
      </c>
      <c r="D1363" s="178" t="s">
        <v>336</v>
      </c>
      <c r="E1363" s="178" t="s">
        <v>337</v>
      </c>
      <c r="F1363" s="178" t="s">
        <v>426</v>
      </c>
      <c r="G1363" s="178">
        <v>76</v>
      </c>
      <c r="H1363" s="178">
        <v>1.52111109346151E-2</v>
      </c>
      <c r="I1363" s="178">
        <v>1.7036444246768916E-2</v>
      </c>
      <c r="J1363" s="178" t="s">
        <v>623</v>
      </c>
    </row>
    <row r="1364" spans="1:10" x14ac:dyDescent="0.45">
      <c r="A1364" s="178" t="s">
        <v>425</v>
      </c>
      <c r="B1364" s="178" t="s">
        <v>85</v>
      </c>
      <c r="C1364" s="178">
        <v>2020</v>
      </c>
      <c r="D1364" s="178" t="s">
        <v>336</v>
      </c>
      <c r="E1364" s="178" t="s">
        <v>337</v>
      </c>
      <c r="F1364" s="178" t="s">
        <v>426</v>
      </c>
      <c r="G1364" s="178">
        <v>79</v>
      </c>
      <c r="H1364" s="178">
        <v>7.3477798141539001E-3</v>
      </c>
      <c r="I1364" s="178">
        <v>8.2295133918523691E-3</v>
      </c>
      <c r="J1364" s="178" t="s">
        <v>623</v>
      </c>
    </row>
    <row r="1365" spans="1:10" x14ac:dyDescent="0.45">
      <c r="A1365" s="178" t="s">
        <v>425</v>
      </c>
      <c r="B1365" s="178" t="s">
        <v>85</v>
      </c>
      <c r="C1365" s="178">
        <v>2020</v>
      </c>
      <c r="D1365" s="178" t="s">
        <v>336</v>
      </c>
      <c r="E1365" s="178" t="s">
        <v>337</v>
      </c>
      <c r="F1365" s="178" t="s">
        <v>430</v>
      </c>
      <c r="G1365" s="178">
        <v>80</v>
      </c>
      <c r="H1365" s="178">
        <v>8.4506173152479997E-4</v>
      </c>
      <c r="I1365" s="178">
        <v>9.4646913930777606E-4</v>
      </c>
      <c r="J1365" s="178" t="s">
        <v>623</v>
      </c>
    </row>
    <row r="1366" spans="1:10" x14ac:dyDescent="0.45">
      <c r="A1366" s="178" t="s">
        <v>425</v>
      </c>
      <c r="B1366" s="178" t="s">
        <v>85</v>
      </c>
      <c r="C1366" s="178">
        <v>2020</v>
      </c>
      <c r="D1366" s="178" t="s">
        <v>336</v>
      </c>
      <c r="E1366" s="178" t="s">
        <v>337</v>
      </c>
      <c r="F1366" s="178" t="s">
        <v>427</v>
      </c>
      <c r="G1366" s="178">
        <v>80</v>
      </c>
      <c r="H1366" s="178">
        <v>8.4506173152479997E-4</v>
      </c>
      <c r="I1366" s="178">
        <v>9.4646913930777606E-4</v>
      </c>
      <c r="J1366" s="178" t="s">
        <v>623</v>
      </c>
    </row>
    <row r="1367" spans="1:10" x14ac:dyDescent="0.45">
      <c r="A1367" s="178" t="s">
        <v>425</v>
      </c>
      <c r="B1367" s="178" t="s">
        <v>85</v>
      </c>
      <c r="C1367" s="178">
        <v>2020</v>
      </c>
      <c r="D1367" s="178" t="s">
        <v>336</v>
      </c>
      <c r="E1367" s="178" t="s">
        <v>337</v>
      </c>
      <c r="F1367" s="178" t="s">
        <v>426</v>
      </c>
      <c r="G1367" s="178">
        <v>81</v>
      </c>
      <c r="H1367" s="178">
        <v>7.1429167874157004E-3</v>
      </c>
      <c r="I1367" s="178">
        <v>8.0000668019055855E-3</v>
      </c>
      <c r="J1367" s="178" t="s">
        <v>623</v>
      </c>
    </row>
    <row r="1368" spans="1:10" x14ac:dyDescent="0.45">
      <c r="A1368" s="178" t="s">
        <v>425</v>
      </c>
      <c r="B1368" s="178" t="s">
        <v>85</v>
      </c>
      <c r="C1368" s="178">
        <v>2020</v>
      </c>
      <c r="D1368" s="178" t="s">
        <v>336</v>
      </c>
      <c r="E1368" s="178" t="s">
        <v>337</v>
      </c>
      <c r="F1368" s="178" t="s">
        <v>430</v>
      </c>
      <c r="G1368" s="178">
        <v>83</v>
      </c>
      <c r="H1368" s="178">
        <v>4.0820997674019999E-4</v>
      </c>
      <c r="I1368" s="178">
        <v>4.5719517394902405E-4</v>
      </c>
      <c r="J1368" s="178" t="s">
        <v>623</v>
      </c>
    </row>
    <row r="1369" spans="1:10" x14ac:dyDescent="0.45">
      <c r="A1369" s="178" t="s">
        <v>425</v>
      </c>
      <c r="B1369" s="178" t="s">
        <v>85</v>
      </c>
      <c r="C1369" s="178">
        <v>2020</v>
      </c>
      <c r="D1369" s="178" t="s">
        <v>336</v>
      </c>
      <c r="E1369" s="178" t="s">
        <v>337</v>
      </c>
      <c r="F1369" s="178" t="s">
        <v>427</v>
      </c>
      <c r="G1369" s="178">
        <v>83</v>
      </c>
      <c r="H1369" s="178">
        <v>4.0820997674019999E-4</v>
      </c>
      <c r="I1369" s="178">
        <v>4.5719517394902405E-4</v>
      </c>
      <c r="J1369" s="178" t="s">
        <v>623</v>
      </c>
    </row>
    <row r="1370" spans="1:10" x14ac:dyDescent="0.45">
      <c r="A1370" s="178" t="s">
        <v>425</v>
      </c>
      <c r="B1370" s="178" t="s">
        <v>85</v>
      </c>
      <c r="C1370" s="178">
        <v>2020</v>
      </c>
      <c r="D1370" s="178" t="s">
        <v>336</v>
      </c>
      <c r="E1370" s="178" t="s">
        <v>337</v>
      </c>
      <c r="F1370" s="178" t="s">
        <v>430</v>
      </c>
      <c r="G1370" s="178">
        <v>85</v>
      </c>
      <c r="H1370" s="178">
        <v>3.9682872011329999E-4</v>
      </c>
      <c r="I1370" s="178">
        <v>4.4444816652689602E-4</v>
      </c>
      <c r="J1370" s="178" t="s">
        <v>623</v>
      </c>
    </row>
    <row r="1371" spans="1:10" x14ac:dyDescent="0.45">
      <c r="A1371" s="178" t="s">
        <v>425</v>
      </c>
      <c r="B1371" s="178" t="s">
        <v>85</v>
      </c>
      <c r="C1371" s="178">
        <v>2020</v>
      </c>
      <c r="D1371" s="178" t="s">
        <v>336</v>
      </c>
      <c r="E1371" s="178" t="s">
        <v>337</v>
      </c>
      <c r="F1371" s="178" t="s">
        <v>427</v>
      </c>
      <c r="G1371" s="178">
        <v>85</v>
      </c>
      <c r="H1371" s="178">
        <v>3.9682872011329999E-4</v>
      </c>
      <c r="I1371" s="178">
        <v>4.4444816652689602E-4</v>
      </c>
      <c r="J1371" s="178" t="s">
        <v>623</v>
      </c>
    </row>
    <row r="1372" spans="1:10" x14ac:dyDescent="0.45">
      <c r="A1372" s="178" t="s">
        <v>425</v>
      </c>
      <c r="B1372" s="178" t="s">
        <v>85</v>
      </c>
      <c r="C1372" s="178">
        <v>2020</v>
      </c>
      <c r="D1372" s="178" t="s">
        <v>336</v>
      </c>
      <c r="E1372" s="178" t="s">
        <v>337</v>
      </c>
      <c r="F1372" s="178" t="s">
        <v>430</v>
      </c>
      <c r="G1372" s="178">
        <v>100000</v>
      </c>
      <c r="H1372" s="1">
        <v>9.9999999999999998E-13</v>
      </c>
      <c r="I1372" s="178">
        <v>1.1200000000000001E-12</v>
      </c>
      <c r="J1372" s="178" t="s">
        <v>623</v>
      </c>
    </row>
    <row r="1373" spans="1:10" x14ac:dyDescent="0.45">
      <c r="A1373" s="178" t="s">
        <v>425</v>
      </c>
      <c r="B1373" s="178" t="s">
        <v>85</v>
      </c>
      <c r="C1373" s="178">
        <v>2025</v>
      </c>
      <c r="D1373" s="178" t="s">
        <v>336</v>
      </c>
      <c r="E1373" s="178" t="s">
        <v>337</v>
      </c>
      <c r="F1373" s="178" t="s">
        <v>426</v>
      </c>
      <c r="G1373" s="178">
        <v>-100000</v>
      </c>
      <c r="H1373" s="178">
        <v>0</v>
      </c>
      <c r="I1373" s="178">
        <v>0</v>
      </c>
      <c r="J1373" s="178" t="s">
        <v>623</v>
      </c>
    </row>
    <row r="1374" spans="1:10" x14ac:dyDescent="0.45">
      <c r="A1374" s="178" t="s">
        <v>425</v>
      </c>
      <c r="B1374" s="178" t="s">
        <v>85</v>
      </c>
      <c r="C1374" s="178">
        <v>2025</v>
      </c>
      <c r="D1374" s="178" t="s">
        <v>336</v>
      </c>
      <c r="E1374" s="178" t="s">
        <v>337</v>
      </c>
      <c r="F1374" s="178" t="s">
        <v>426</v>
      </c>
      <c r="G1374" s="178">
        <v>-8</v>
      </c>
      <c r="H1374" s="178">
        <v>1.2932817935943599</v>
      </c>
      <c r="I1374" s="178">
        <v>1.4484756088256832</v>
      </c>
      <c r="J1374" s="178" t="s">
        <v>623</v>
      </c>
    </row>
    <row r="1375" spans="1:10" x14ac:dyDescent="0.45">
      <c r="A1375" s="178" t="s">
        <v>425</v>
      </c>
      <c r="B1375" s="178" t="s">
        <v>85</v>
      </c>
      <c r="C1375" s="178">
        <v>2025</v>
      </c>
      <c r="D1375" s="178" t="s">
        <v>336</v>
      </c>
      <c r="E1375" s="178" t="s">
        <v>337</v>
      </c>
      <c r="F1375" s="178" t="s">
        <v>426</v>
      </c>
      <c r="G1375" s="178">
        <v>-8</v>
      </c>
      <c r="H1375" s="178">
        <v>0</v>
      </c>
      <c r="I1375" s="178">
        <v>0</v>
      </c>
      <c r="J1375" s="178" t="s">
        <v>623</v>
      </c>
    </row>
    <row r="1376" spans="1:10" x14ac:dyDescent="0.45">
      <c r="A1376" s="178" t="s">
        <v>425</v>
      </c>
      <c r="B1376" s="178" t="s">
        <v>85</v>
      </c>
      <c r="C1376" s="178">
        <v>2025</v>
      </c>
      <c r="D1376" s="178" t="s">
        <v>336</v>
      </c>
      <c r="E1376" s="178" t="s">
        <v>337</v>
      </c>
      <c r="F1376" s="178" t="s">
        <v>426</v>
      </c>
      <c r="G1376" s="178">
        <v>-7</v>
      </c>
      <c r="H1376" s="178">
        <v>0.87464353442192</v>
      </c>
      <c r="I1376" s="178">
        <v>0.97960075855255047</v>
      </c>
      <c r="J1376" s="178" t="s">
        <v>623</v>
      </c>
    </row>
    <row r="1377" spans="1:10" x14ac:dyDescent="0.45">
      <c r="A1377" s="178" t="s">
        <v>425</v>
      </c>
      <c r="B1377" s="178" t="s">
        <v>85</v>
      </c>
      <c r="C1377" s="178">
        <v>2025</v>
      </c>
      <c r="D1377" s="178" t="s">
        <v>336</v>
      </c>
      <c r="E1377" s="178" t="s">
        <v>337</v>
      </c>
      <c r="F1377" s="178" t="s">
        <v>426</v>
      </c>
      <c r="G1377" s="178">
        <v>-6</v>
      </c>
      <c r="H1377" s="178">
        <v>0.91572019457817</v>
      </c>
      <c r="I1377" s="178">
        <v>1.0256066179275505</v>
      </c>
      <c r="J1377" s="178" t="s">
        <v>623</v>
      </c>
    </row>
    <row r="1378" spans="1:10" x14ac:dyDescent="0.45">
      <c r="A1378" s="178" t="s">
        <v>425</v>
      </c>
      <c r="B1378" s="178" t="s">
        <v>85</v>
      </c>
      <c r="C1378" s="178">
        <v>2025</v>
      </c>
      <c r="D1378" s="178" t="s">
        <v>336</v>
      </c>
      <c r="E1378" s="178" t="s">
        <v>337</v>
      </c>
      <c r="F1378" s="178" t="s">
        <v>426</v>
      </c>
      <c r="G1378" s="178">
        <v>-5</v>
      </c>
      <c r="H1378" s="178">
        <v>0.30373123288154602</v>
      </c>
      <c r="I1378" s="178">
        <v>0.34017898082733156</v>
      </c>
      <c r="J1378" s="178" t="s">
        <v>623</v>
      </c>
    </row>
    <row r="1379" spans="1:10" x14ac:dyDescent="0.45">
      <c r="A1379" s="178" t="s">
        <v>425</v>
      </c>
      <c r="B1379" s="178" t="s">
        <v>85</v>
      </c>
      <c r="C1379" s="178">
        <v>2025</v>
      </c>
      <c r="D1379" s="178" t="s">
        <v>336</v>
      </c>
      <c r="E1379" s="178" t="s">
        <v>337</v>
      </c>
      <c r="F1379" s="178" t="s">
        <v>426</v>
      </c>
      <c r="G1379" s="178">
        <v>-4</v>
      </c>
      <c r="H1379" s="178">
        <v>0.48927271366119301</v>
      </c>
      <c r="I1379" s="178">
        <v>0.54798543930053623</v>
      </c>
      <c r="J1379" s="178" t="s">
        <v>623</v>
      </c>
    </row>
    <row r="1380" spans="1:10" x14ac:dyDescent="0.45">
      <c r="A1380" s="178" t="s">
        <v>425</v>
      </c>
      <c r="B1380" s="178" t="s">
        <v>85</v>
      </c>
      <c r="C1380" s="178">
        <v>2025</v>
      </c>
      <c r="D1380" s="178" t="s">
        <v>336</v>
      </c>
      <c r="E1380" s="178" t="s">
        <v>337</v>
      </c>
      <c r="F1380" s="178" t="s">
        <v>427</v>
      </c>
      <c r="G1380" s="178">
        <v>-3</v>
      </c>
      <c r="H1380" s="178">
        <v>0.12228468712419201</v>
      </c>
      <c r="I1380" s="178">
        <v>0.13695884957909507</v>
      </c>
      <c r="J1380" s="178" t="s">
        <v>623</v>
      </c>
    </row>
    <row r="1381" spans="1:10" x14ac:dyDescent="0.45">
      <c r="A1381" s="178" t="s">
        <v>425</v>
      </c>
      <c r="B1381" s="178" t="s">
        <v>85</v>
      </c>
      <c r="C1381" s="178">
        <v>2025</v>
      </c>
      <c r="D1381" s="178" t="s">
        <v>336</v>
      </c>
      <c r="E1381" s="178" t="s">
        <v>337</v>
      </c>
      <c r="F1381" s="178" t="s">
        <v>426</v>
      </c>
      <c r="G1381" s="178">
        <v>-3</v>
      </c>
      <c r="H1381" s="178">
        <v>0.10022957623004899</v>
      </c>
      <c r="I1381" s="178">
        <v>0.11225712537765488</v>
      </c>
      <c r="J1381" s="178" t="s">
        <v>623</v>
      </c>
    </row>
    <row r="1382" spans="1:10" x14ac:dyDescent="0.45">
      <c r="A1382" s="178" t="s">
        <v>425</v>
      </c>
      <c r="B1382" s="178" t="s">
        <v>85</v>
      </c>
      <c r="C1382" s="178">
        <v>2025</v>
      </c>
      <c r="D1382" s="178" t="s">
        <v>336</v>
      </c>
      <c r="E1382" s="178" t="s">
        <v>337</v>
      </c>
      <c r="F1382" s="178" t="s">
        <v>427</v>
      </c>
      <c r="G1382" s="178">
        <v>-2</v>
      </c>
      <c r="H1382" s="178">
        <v>5.8046859689056901E-2</v>
      </c>
      <c r="I1382" s="178">
        <v>6.5012482851743741E-2</v>
      </c>
      <c r="J1382" s="178" t="s">
        <v>623</v>
      </c>
    </row>
    <row r="1383" spans="1:10" x14ac:dyDescent="0.45">
      <c r="A1383" s="178" t="s">
        <v>425</v>
      </c>
      <c r="B1383" s="178" t="s">
        <v>85</v>
      </c>
      <c r="C1383" s="178">
        <v>2025</v>
      </c>
      <c r="D1383" s="178" t="s">
        <v>336</v>
      </c>
      <c r="E1383" s="178" t="s">
        <v>337</v>
      </c>
      <c r="F1383" s="178" t="s">
        <v>426</v>
      </c>
      <c r="G1383" s="178">
        <v>-2</v>
      </c>
      <c r="H1383" s="178">
        <v>0.44456882029771799</v>
      </c>
      <c r="I1383" s="178">
        <v>0.49791707873344421</v>
      </c>
      <c r="J1383" s="178" t="s">
        <v>623</v>
      </c>
    </row>
    <row r="1384" spans="1:10" x14ac:dyDescent="0.45">
      <c r="A1384" s="178" t="s">
        <v>425</v>
      </c>
      <c r="B1384" s="178" t="s">
        <v>85</v>
      </c>
      <c r="C1384" s="178">
        <v>2025</v>
      </c>
      <c r="D1384" s="178" t="s">
        <v>336</v>
      </c>
      <c r="E1384" s="178" t="s">
        <v>337</v>
      </c>
      <c r="F1384" s="178" t="s">
        <v>426</v>
      </c>
      <c r="G1384" s="178">
        <v>-1</v>
      </c>
      <c r="H1384" s="178">
        <v>0.29549495875835402</v>
      </c>
      <c r="I1384" s="178">
        <v>0.33095435380935656</v>
      </c>
      <c r="J1384" s="178" t="s">
        <v>623</v>
      </c>
    </row>
    <row r="1385" spans="1:10" x14ac:dyDescent="0.45">
      <c r="A1385" s="178" t="s">
        <v>425</v>
      </c>
      <c r="B1385" s="178" t="s">
        <v>85</v>
      </c>
      <c r="C1385" s="178">
        <v>2025</v>
      </c>
      <c r="D1385" s="178" t="s">
        <v>336</v>
      </c>
      <c r="E1385" s="178" t="s">
        <v>337</v>
      </c>
      <c r="F1385" s="178" t="s">
        <v>427</v>
      </c>
      <c r="G1385" s="178">
        <v>-1</v>
      </c>
      <c r="H1385" s="178">
        <v>0.325543441344052</v>
      </c>
      <c r="I1385" s="178">
        <v>0.36460865430533829</v>
      </c>
      <c r="J1385" s="178" t="s">
        <v>623</v>
      </c>
    </row>
    <row r="1386" spans="1:10" x14ac:dyDescent="0.45">
      <c r="A1386" s="178" t="s">
        <v>425</v>
      </c>
      <c r="B1386" s="178" t="s">
        <v>85</v>
      </c>
      <c r="C1386" s="178">
        <v>2025</v>
      </c>
      <c r="D1386" s="178" t="s">
        <v>336</v>
      </c>
      <c r="E1386" s="178" t="s">
        <v>337</v>
      </c>
      <c r="F1386" s="178" t="s">
        <v>427</v>
      </c>
      <c r="G1386" s="178">
        <v>0</v>
      </c>
      <c r="H1386" s="178">
        <v>0.11101848911494</v>
      </c>
      <c r="I1386" s="178">
        <v>0.12434070780873281</v>
      </c>
      <c r="J1386" s="178" t="s">
        <v>623</v>
      </c>
    </row>
    <row r="1387" spans="1:10" x14ac:dyDescent="0.45">
      <c r="A1387" s="178" t="s">
        <v>425</v>
      </c>
      <c r="B1387" s="178" t="s">
        <v>85</v>
      </c>
      <c r="C1387" s="178">
        <v>2025</v>
      </c>
      <c r="D1387" s="178" t="s">
        <v>336</v>
      </c>
      <c r="E1387" s="178" t="s">
        <v>337</v>
      </c>
      <c r="F1387" s="178" t="s">
        <v>426</v>
      </c>
      <c r="G1387" s="178">
        <v>0</v>
      </c>
      <c r="H1387" s="178">
        <v>0.13783457130193699</v>
      </c>
      <c r="I1387" s="178">
        <v>0.15437471985816945</v>
      </c>
      <c r="J1387" s="178" t="s">
        <v>623</v>
      </c>
    </row>
    <row r="1388" spans="1:10" x14ac:dyDescent="0.45">
      <c r="A1388" s="178" t="s">
        <v>425</v>
      </c>
      <c r="B1388" s="178" t="s">
        <v>85</v>
      </c>
      <c r="C1388" s="178">
        <v>2025</v>
      </c>
      <c r="D1388" s="178" t="s">
        <v>336</v>
      </c>
      <c r="E1388" s="178" t="s">
        <v>337</v>
      </c>
      <c r="F1388" s="178" t="s">
        <v>429</v>
      </c>
      <c r="G1388" s="178">
        <v>1</v>
      </c>
      <c r="H1388" s="178">
        <v>5.96423295512795</v>
      </c>
      <c r="I1388" s="178">
        <v>6.6799409097433049</v>
      </c>
      <c r="J1388" s="178" t="s">
        <v>624</v>
      </c>
    </row>
    <row r="1389" spans="1:10" x14ac:dyDescent="0.45">
      <c r="A1389" s="178" t="s">
        <v>425</v>
      </c>
      <c r="B1389" s="178" t="s">
        <v>85</v>
      </c>
      <c r="C1389" s="178">
        <v>2025</v>
      </c>
      <c r="D1389" s="178" t="s">
        <v>336</v>
      </c>
      <c r="E1389" s="178" t="s">
        <v>337</v>
      </c>
      <c r="F1389" s="178" t="s">
        <v>428</v>
      </c>
      <c r="G1389" s="178">
        <v>1</v>
      </c>
      <c r="H1389" s="178">
        <v>7.1848988533020006E-2</v>
      </c>
      <c r="I1389" s="178">
        <v>8.0470867156982415E-2</v>
      </c>
      <c r="J1389" s="178" t="s">
        <v>624</v>
      </c>
    </row>
    <row r="1390" spans="1:10" x14ac:dyDescent="0.45">
      <c r="A1390" s="178" t="s">
        <v>425</v>
      </c>
      <c r="B1390" s="178" t="s">
        <v>85</v>
      </c>
      <c r="C1390" s="178">
        <v>2025</v>
      </c>
      <c r="D1390" s="178" t="s">
        <v>336</v>
      </c>
      <c r="E1390" s="178" t="s">
        <v>337</v>
      </c>
      <c r="F1390" s="178" t="s">
        <v>426</v>
      </c>
      <c r="G1390" s="178">
        <v>1</v>
      </c>
      <c r="H1390" s="178">
        <v>5.9113714843988398E-2</v>
      </c>
      <c r="I1390" s="178">
        <v>6.6207360625267012E-2</v>
      </c>
      <c r="J1390" s="178" t="s">
        <v>623</v>
      </c>
    </row>
    <row r="1391" spans="1:10" x14ac:dyDescent="0.45">
      <c r="A1391" s="178" t="s">
        <v>425</v>
      </c>
      <c r="B1391" s="178" t="s">
        <v>85</v>
      </c>
      <c r="C1391" s="178">
        <v>2025</v>
      </c>
      <c r="D1391" s="178" t="s">
        <v>336</v>
      </c>
      <c r="E1391" s="178" t="s">
        <v>337</v>
      </c>
      <c r="F1391" s="178" t="s">
        <v>430</v>
      </c>
      <c r="G1391" s="178">
        <v>1</v>
      </c>
      <c r="H1391" s="178">
        <v>0.198578235227614</v>
      </c>
      <c r="I1391" s="178">
        <v>0.22240762345492771</v>
      </c>
      <c r="J1391" s="178" t="s">
        <v>623</v>
      </c>
    </row>
    <row r="1392" spans="1:10" x14ac:dyDescent="0.45">
      <c r="A1392" s="178" t="s">
        <v>425</v>
      </c>
      <c r="B1392" s="178" t="s">
        <v>85</v>
      </c>
      <c r="C1392" s="178">
        <v>2025</v>
      </c>
      <c r="D1392" s="178" t="s">
        <v>336</v>
      </c>
      <c r="E1392" s="178" t="s">
        <v>337</v>
      </c>
      <c r="F1392" s="178" t="s">
        <v>427</v>
      </c>
      <c r="G1392" s="178">
        <v>1</v>
      </c>
      <c r="H1392" s="178">
        <v>5.568309687078E-3</v>
      </c>
      <c r="I1392" s="178">
        <v>6.236506849527361E-3</v>
      </c>
      <c r="J1392" s="178" t="s">
        <v>623</v>
      </c>
    </row>
    <row r="1393" spans="1:10" x14ac:dyDescent="0.45">
      <c r="A1393" s="178" t="s">
        <v>425</v>
      </c>
      <c r="B1393" s="178" t="s">
        <v>85</v>
      </c>
      <c r="C1393" s="178">
        <v>2025</v>
      </c>
      <c r="D1393" s="178" t="s">
        <v>336</v>
      </c>
      <c r="E1393" s="178" t="s">
        <v>337</v>
      </c>
      <c r="F1393" s="178" t="s">
        <v>426</v>
      </c>
      <c r="G1393" s="178">
        <v>2</v>
      </c>
      <c r="H1393" s="178">
        <v>0.27682831883430398</v>
      </c>
      <c r="I1393" s="178">
        <v>0.31004771709442047</v>
      </c>
      <c r="J1393" s="178" t="s">
        <v>623</v>
      </c>
    </row>
    <row r="1394" spans="1:10" x14ac:dyDescent="0.45">
      <c r="A1394" s="178" t="s">
        <v>425</v>
      </c>
      <c r="B1394" s="178" t="s">
        <v>85</v>
      </c>
      <c r="C1394" s="178">
        <v>2025</v>
      </c>
      <c r="D1394" s="178" t="s">
        <v>336</v>
      </c>
      <c r="E1394" s="178" t="s">
        <v>337</v>
      </c>
      <c r="F1394" s="178" t="s">
        <v>428</v>
      </c>
      <c r="G1394" s="178">
        <v>2</v>
      </c>
      <c r="H1394" s="178">
        <v>0.16065680142492</v>
      </c>
      <c r="I1394" s="178">
        <v>0.17993561759591042</v>
      </c>
      <c r="J1394" s="178" t="s">
        <v>624</v>
      </c>
    </row>
    <row r="1395" spans="1:10" x14ac:dyDescent="0.45">
      <c r="A1395" s="178" t="s">
        <v>425</v>
      </c>
      <c r="B1395" s="178" t="s">
        <v>85</v>
      </c>
      <c r="C1395" s="178">
        <v>2025</v>
      </c>
      <c r="D1395" s="178" t="s">
        <v>336</v>
      </c>
      <c r="E1395" s="178" t="s">
        <v>337</v>
      </c>
      <c r="F1395" s="178" t="s">
        <v>429</v>
      </c>
      <c r="G1395" s="178">
        <v>2</v>
      </c>
      <c r="H1395" s="178">
        <v>8.7284201979637093</v>
      </c>
      <c r="I1395" s="178">
        <v>9.775830621719356</v>
      </c>
      <c r="J1395" s="178" t="s">
        <v>624</v>
      </c>
    </row>
    <row r="1396" spans="1:10" x14ac:dyDescent="0.45">
      <c r="A1396" s="178" t="s">
        <v>425</v>
      </c>
      <c r="B1396" s="178" t="s">
        <v>85</v>
      </c>
      <c r="C1396" s="178">
        <v>2025</v>
      </c>
      <c r="D1396" s="178" t="s">
        <v>336</v>
      </c>
      <c r="E1396" s="178" t="s">
        <v>337</v>
      </c>
      <c r="F1396" s="178" t="s">
        <v>430</v>
      </c>
      <c r="G1396" s="178">
        <v>2</v>
      </c>
      <c r="H1396" s="178">
        <v>1.8663446651771699E-2</v>
      </c>
      <c r="I1396" s="178">
        <v>2.0903060249984305E-2</v>
      </c>
      <c r="J1396" s="178" t="s">
        <v>623</v>
      </c>
    </row>
    <row r="1397" spans="1:10" x14ac:dyDescent="0.45">
      <c r="A1397" s="178" t="s">
        <v>425</v>
      </c>
      <c r="B1397" s="178" t="s">
        <v>85</v>
      </c>
      <c r="C1397" s="178">
        <v>2025</v>
      </c>
      <c r="D1397" s="178" t="s">
        <v>336</v>
      </c>
      <c r="E1397" s="178" t="s">
        <v>337</v>
      </c>
      <c r="F1397" s="178" t="s">
        <v>428</v>
      </c>
      <c r="G1397" s="178">
        <v>3</v>
      </c>
      <c r="H1397" s="178">
        <v>0.13463370967656299</v>
      </c>
      <c r="I1397" s="178">
        <v>0.15078975483775056</v>
      </c>
      <c r="J1397" s="178" t="s">
        <v>624</v>
      </c>
    </row>
    <row r="1398" spans="1:10" x14ac:dyDescent="0.45">
      <c r="A1398" s="178" t="s">
        <v>425</v>
      </c>
      <c r="B1398" s="178" t="s">
        <v>85</v>
      </c>
      <c r="C1398" s="178">
        <v>2025</v>
      </c>
      <c r="D1398" s="178" t="s">
        <v>336</v>
      </c>
      <c r="E1398" s="178" t="s">
        <v>337</v>
      </c>
      <c r="F1398" s="178" t="s">
        <v>429</v>
      </c>
      <c r="G1398" s="178">
        <v>3</v>
      </c>
      <c r="H1398" s="178">
        <v>3.3429169356822901</v>
      </c>
      <c r="I1398" s="178">
        <v>3.7440669679641654</v>
      </c>
      <c r="J1398" s="178" t="s">
        <v>624</v>
      </c>
    </row>
    <row r="1399" spans="1:10" x14ac:dyDescent="0.45">
      <c r="A1399" s="178" t="s">
        <v>425</v>
      </c>
      <c r="B1399" s="178" t="s">
        <v>85</v>
      </c>
      <c r="C1399" s="178">
        <v>2025</v>
      </c>
      <c r="D1399" s="178" t="s">
        <v>336</v>
      </c>
      <c r="E1399" s="178" t="s">
        <v>337</v>
      </c>
      <c r="F1399" s="178" t="s">
        <v>426</v>
      </c>
      <c r="G1399" s="178">
        <v>3</v>
      </c>
      <c r="H1399" s="178">
        <v>4.8585414886474602E-2</v>
      </c>
      <c r="I1399" s="178">
        <v>5.4415664672851562E-2</v>
      </c>
      <c r="J1399" s="178" t="s">
        <v>623</v>
      </c>
    </row>
    <row r="1400" spans="1:10" x14ac:dyDescent="0.45">
      <c r="A1400" s="178" t="s">
        <v>425</v>
      </c>
      <c r="B1400" s="178" t="s">
        <v>85</v>
      </c>
      <c r="C1400" s="178">
        <v>2025</v>
      </c>
      <c r="D1400" s="178" t="s">
        <v>336</v>
      </c>
      <c r="E1400" s="178" t="s">
        <v>337</v>
      </c>
      <c r="F1400" s="178" t="s">
        <v>430</v>
      </c>
      <c r="G1400" s="178">
        <v>3</v>
      </c>
      <c r="H1400" s="178">
        <v>1.8741948297247301E-2</v>
      </c>
      <c r="I1400" s="178">
        <v>2.0990982092916978E-2</v>
      </c>
      <c r="J1400" s="178" t="s">
        <v>623</v>
      </c>
    </row>
    <row r="1401" spans="1:10" x14ac:dyDescent="0.45">
      <c r="A1401" s="178" t="s">
        <v>425</v>
      </c>
      <c r="B1401" s="178" t="s">
        <v>85</v>
      </c>
      <c r="C1401" s="178">
        <v>2025</v>
      </c>
      <c r="D1401" s="178" t="s">
        <v>336</v>
      </c>
      <c r="E1401" s="178" t="s">
        <v>337</v>
      </c>
      <c r="F1401" s="178" t="s">
        <v>431</v>
      </c>
      <c r="G1401" s="178">
        <v>3</v>
      </c>
      <c r="H1401" s="178">
        <v>3.4788131713867201E-2</v>
      </c>
      <c r="I1401" s="178">
        <v>3.8962707519531271E-2</v>
      </c>
      <c r="J1401" s="178" t="s">
        <v>624</v>
      </c>
    </row>
    <row r="1402" spans="1:10" x14ac:dyDescent="0.45">
      <c r="A1402" s="178" t="s">
        <v>425</v>
      </c>
      <c r="B1402" s="178" t="s">
        <v>85</v>
      </c>
      <c r="C1402" s="178">
        <v>2025</v>
      </c>
      <c r="D1402" s="178" t="s">
        <v>336</v>
      </c>
      <c r="E1402" s="178" t="s">
        <v>337</v>
      </c>
      <c r="F1402" s="178" t="s">
        <v>426</v>
      </c>
      <c r="G1402" s="178">
        <v>4</v>
      </c>
      <c r="H1402" s="178">
        <v>9.1988738626241698E-2</v>
      </c>
      <c r="I1402" s="178">
        <v>0.10302738726139071</v>
      </c>
      <c r="J1402" s="178" t="s">
        <v>623</v>
      </c>
    </row>
    <row r="1403" spans="1:10" x14ac:dyDescent="0.45">
      <c r="A1403" s="178" t="s">
        <v>425</v>
      </c>
      <c r="B1403" s="178" t="s">
        <v>85</v>
      </c>
      <c r="C1403" s="178">
        <v>2025</v>
      </c>
      <c r="D1403" s="178" t="s">
        <v>336</v>
      </c>
      <c r="E1403" s="178" t="s">
        <v>337</v>
      </c>
      <c r="F1403" s="178" t="s">
        <v>430</v>
      </c>
      <c r="G1403" s="178">
        <v>4</v>
      </c>
      <c r="H1403" s="178">
        <v>8.7402954231948007E-3</v>
      </c>
      <c r="I1403" s="178">
        <v>9.7891308739781781E-3</v>
      </c>
      <c r="J1403" s="178" t="s">
        <v>623</v>
      </c>
    </row>
    <row r="1404" spans="1:10" x14ac:dyDescent="0.45">
      <c r="A1404" s="178" t="s">
        <v>425</v>
      </c>
      <c r="B1404" s="178" t="s">
        <v>85</v>
      </c>
      <c r="C1404" s="178">
        <v>2025</v>
      </c>
      <c r="D1404" s="178" t="s">
        <v>336</v>
      </c>
      <c r="E1404" s="178" t="s">
        <v>337</v>
      </c>
      <c r="F1404" s="178" t="s">
        <v>429</v>
      </c>
      <c r="G1404" s="178">
        <v>4</v>
      </c>
      <c r="H1404" s="178">
        <v>0.385680712759494</v>
      </c>
      <c r="I1404" s="178">
        <v>0.43196239829063332</v>
      </c>
      <c r="J1404" s="178" t="s">
        <v>624</v>
      </c>
    </row>
    <row r="1405" spans="1:10" x14ac:dyDescent="0.45">
      <c r="A1405" s="178" t="s">
        <v>425</v>
      </c>
      <c r="B1405" s="178" t="s">
        <v>85</v>
      </c>
      <c r="C1405" s="178">
        <v>2025</v>
      </c>
      <c r="D1405" s="178" t="s">
        <v>336</v>
      </c>
      <c r="E1405" s="178" t="s">
        <v>337</v>
      </c>
      <c r="F1405" s="178" t="s">
        <v>428</v>
      </c>
      <c r="G1405" s="178">
        <v>4</v>
      </c>
      <c r="H1405" s="178">
        <v>0.20291426172479901</v>
      </c>
      <c r="I1405" s="178">
        <v>0.2272639731317749</v>
      </c>
      <c r="J1405" s="178" t="s">
        <v>624</v>
      </c>
    </row>
    <row r="1406" spans="1:10" x14ac:dyDescent="0.45">
      <c r="A1406" s="178" t="s">
        <v>425</v>
      </c>
      <c r="B1406" s="178" t="s">
        <v>85</v>
      </c>
      <c r="C1406" s="178">
        <v>2025</v>
      </c>
      <c r="D1406" s="178" t="s">
        <v>336</v>
      </c>
      <c r="E1406" s="178" t="s">
        <v>337</v>
      </c>
      <c r="F1406" s="178" t="s">
        <v>430</v>
      </c>
      <c r="G1406" s="178">
        <v>5</v>
      </c>
      <c r="H1406" s="178">
        <v>1.0286430362612E-2</v>
      </c>
      <c r="I1406" s="178">
        <v>1.1520802006125442E-2</v>
      </c>
      <c r="J1406" s="178" t="s">
        <v>623</v>
      </c>
    </row>
    <row r="1407" spans="1:10" x14ac:dyDescent="0.45">
      <c r="A1407" s="178" t="s">
        <v>425</v>
      </c>
      <c r="B1407" s="178" t="s">
        <v>85</v>
      </c>
      <c r="C1407" s="178">
        <v>2025</v>
      </c>
      <c r="D1407" s="178" t="s">
        <v>336</v>
      </c>
      <c r="E1407" s="178" t="s">
        <v>337</v>
      </c>
      <c r="F1407" s="178" t="s">
        <v>428</v>
      </c>
      <c r="G1407" s="178">
        <v>5</v>
      </c>
      <c r="H1407" s="178">
        <v>0.108509579673409</v>
      </c>
      <c r="I1407" s="178">
        <v>0.12153072923421809</v>
      </c>
      <c r="J1407" s="178" t="s">
        <v>624</v>
      </c>
    </row>
    <row r="1408" spans="1:10" x14ac:dyDescent="0.45">
      <c r="A1408" s="178" t="s">
        <v>425</v>
      </c>
      <c r="B1408" s="178" t="s">
        <v>85</v>
      </c>
      <c r="C1408" s="178">
        <v>2025</v>
      </c>
      <c r="D1408" s="178" t="s">
        <v>336</v>
      </c>
      <c r="E1408" s="178" t="s">
        <v>337</v>
      </c>
      <c r="F1408" s="178" t="s">
        <v>426</v>
      </c>
      <c r="G1408" s="178">
        <v>5</v>
      </c>
      <c r="H1408" s="178">
        <v>0.12851829826831801</v>
      </c>
      <c r="I1408" s="178">
        <v>0.14394049406051618</v>
      </c>
      <c r="J1408" s="178" t="s">
        <v>623</v>
      </c>
    </row>
    <row r="1409" spans="1:10" x14ac:dyDescent="0.45">
      <c r="A1409" s="178" t="s">
        <v>425</v>
      </c>
      <c r="B1409" s="178" t="s">
        <v>85</v>
      </c>
      <c r="C1409" s="178">
        <v>2025</v>
      </c>
      <c r="D1409" s="178" t="s">
        <v>336</v>
      </c>
      <c r="E1409" s="178" t="s">
        <v>337</v>
      </c>
      <c r="F1409" s="178" t="s">
        <v>431</v>
      </c>
      <c r="G1409" s="178">
        <v>5</v>
      </c>
      <c r="H1409" s="178">
        <v>0.11160365492105399</v>
      </c>
      <c r="I1409" s="178">
        <v>0.12499609351158049</v>
      </c>
      <c r="J1409" s="178" t="s">
        <v>624</v>
      </c>
    </row>
    <row r="1410" spans="1:10" x14ac:dyDescent="0.45">
      <c r="A1410" s="178" t="s">
        <v>425</v>
      </c>
      <c r="B1410" s="178" t="s">
        <v>85</v>
      </c>
      <c r="C1410" s="178">
        <v>2025</v>
      </c>
      <c r="D1410" s="178" t="s">
        <v>336</v>
      </c>
      <c r="E1410" s="178" t="s">
        <v>337</v>
      </c>
      <c r="F1410" s="178" t="s">
        <v>429</v>
      </c>
      <c r="G1410" s="178">
        <v>6</v>
      </c>
      <c r="H1410" s="178">
        <v>0.65642035007476796</v>
      </c>
      <c r="I1410" s="178">
        <v>0.73519079208374016</v>
      </c>
      <c r="J1410" s="178" t="s">
        <v>624</v>
      </c>
    </row>
    <row r="1411" spans="1:10" x14ac:dyDescent="0.45">
      <c r="A1411" s="178" t="s">
        <v>425</v>
      </c>
      <c r="B1411" s="178" t="s">
        <v>85</v>
      </c>
      <c r="C1411" s="178">
        <v>2025</v>
      </c>
      <c r="D1411" s="178" t="s">
        <v>336</v>
      </c>
      <c r="E1411" s="178" t="s">
        <v>337</v>
      </c>
      <c r="F1411" s="178" t="s">
        <v>426</v>
      </c>
      <c r="G1411" s="178">
        <v>6</v>
      </c>
      <c r="H1411" s="178">
        <v>3.8786195218563101E-2</v>
      </c>
      <c r="I1411" s="178">
        <v>4.344053864479068E-2</v>
      </c>
      <c r="J1411" s="178" t="s">
        <v>623</v>
      </c>
    </row>
    <row r="1412" spans="1:10" x14ac:dyDescent="0.45">
      <c r="A1412" s="178" t="s">
        <v>425</v>
      </c>
      <c r="B1412" s="178" t="s">
        <v>85</v>
      </c>
      <c r="C1412" s="178">
        <v>2025</v>
      </c>
      <c r="D1412" s="178" t="s">
        <v>336</v>
      </c>
      <c r="E1412" s="178" t="s">
        <v>337</v>
      </c>
      <c r="F1412" s="178" t="s">
        <v>428</v>
      </c>
      <c r="G1412" s="178">
        <v>6</v>
      </c>
      <c r="H1412" s="178">
        <v>8.9122690260410295E-2</v>
      </c>
      <c r="I1412" s="178">
        <v>9.9817413091659535E-2</v>
      </c>
      <c r="J1412" s="178" t="s">
        <v>624</v>
      </c>
    </row>
    <row r="1413" spans="1:10" x14ac:dyDescent="0.45">
      <c r="A1413" s="178" t="s">
        <v>425</v>
      </c>
      <c r="B1413" s="178" t="s">
        <v>85</v>
      </c>
      <c r="C1413" s="178">
        <v>2025</v>
      </c>
      <c r="D1413" s="178" t="s">
        <v>336</v>
      </c>
      <c r="E1413" s="178" t="s">
        <v>337</v>
      </c>
      <c r="F1413" s="178" t="s">
        <v>428</v>
      </c>
      <c r="G1413" s="178">
        <v>7</v>
      </c>
      <c r="H1413" s="178">
        <v>3.1143414322286799E-2</v>
      </c>
      <c r="I1413" s="178">
        <v>3.4880624040961219E-2</v>
      </c>
      <c r="J1413" s="178" t="s">
        <v>624</v>
      </c>
    </row>
    <row r="1414" spans="1:10" x14ac:dyDescent="0.45">
      <c r="A1414" s="178" t="s">
        <v>425</v>
      </c>
      <c r="B1414" s="178" t="s">
        <v>85</v>
      </c>
      <c r="C1414" s="178">
        <v>2025</v>
      </c>
      <c r="D1414" s="178" t="s">
        <v>336</v>
      </c>
      <c r="E1414" s="178" t="s">
        <v>337</v>
      </c>
      <c r="F1414" s="178" t="s">
        <v>429</v>
      </c>
      <c r="G1414" s="178">
        <v>7</v>
      </c>
      <c r="H1414" s="178">
        <v>0.111412070691585</v>
      </c>
      <c r="I1414" s="178">
        <v>0.12478151917457521</v>
      </c>
      <c r="J1414" s="178" t="s">
        <v>624</v>
      </c>
    </row>
    <row r="1415" spans="1:10" x14ac:dyDescent="0.45">
      <c r="A1415" s="178" t="s">
        <v>425</v>
      </c>
      <c r="B1415" s="178" t="s">
        <v>85</v>
      </c>
      <c r="C1415" s="178">
        <v>2025</v>
      </c>
      <c r="D1415" s="178" t="s">
        <v>336</v>
      </c>
      <c r="E1415" s="178" t="s">
        <v>337</v>
      </c>
      <c r="F1415" s="178" t="s">
        <v>426</v>
      </c>
      <c r="G1415" s="178">
        <v>7</v>
      </c>
      <c r="H1415" s="178">
        <v>0.226101383566856</v>
      </c>
      <c r="I1415" s="178">
        <v>0.25323354959487876</v>
      </c>
      <c r="J1415" s="178" t="s">
        <v>623</v>
      </c>
    </row>
    <row r="1416" spans="1:10" x14ac:dyDescent="0.45">
      <c r="A1416" s="178" t="s">
        <v>425</v>
      </c>
      <c r="B1416" s="178" t="s">
        <v>85</v>
      </c>
      <c r="C1416" s="178">
        <v>2025</v>
      </c>
      <c r="D1416" s="178" t="s">
        <v>336</v>
      </c>
      <c r="E1416" s="178" t="s">
        <v>337</v>
      </c>
      <c r="F1416" s="178" t="s">
        <v>430</v>
      </c>
      <c r="G1416" s="178">
        <v>7</v>
      </c>
      <c r="H1416" s="178">
        <v>3.4622495295480002E-3</v>
      </c>
      <c r="I1416" s="178">
        <v>3.8777194730937607E-3</v>
      </c>
      <c r="J1416" s="178" t="s">
        <v>623</v>
      </c>
    </row>
    <row r="1417" spans="1:10" x14ac:dyDescent="0.45">
      <c r="A1417" s="178" t="s">
        <v>425</v>
      </c>
      <c r="B1417" s="178" t="s">
        <v>85</v>
      </c>
      <c r="C1417" s="178">
        <v>2025</v>
      </c>
      <c r="D1417" s="178" t="s">
        <v>336</v>
      </c>
      <c r="E1417" s="178" t="s">
        <v>337</v>
      </c>
      <c r="F1417" s="178" t="s">
        <v>428</v>
      </c>
      <c r="G1417" s="178">
        <v>8</v>
      </c>
      <c r="H1417" s="178">
        <v>1.2755667557939899E-2</v>
      </c>
      <c r="I1417" s="178">
        <v>1.4286347664892689E-2</v>
      </c>
      <c r="J1417" s="178" t="s">
        <v>624</v>
      </c>
    </row>
    <row r="1418" spans="1:10" x14ac:dyDescent="0.45">
      <c r="A1418" s="178" t="s">
        <v>425</v>
      </c>
      <c r="B1418" s="178" t="s">
        <v>85</v>
      </c>
      <c r="C1418" s="178">
        <v>2025</v>
      </c>
      <c r="D1418" s="178" t="s">
        <v>336</v>
      </c>
      <c r="E1418" s="178" t="s">
        <v>337</v>
      </c>
      <c r="F1418" s="178" t="s">
        <v>426</v>
      </c>
      <c r="G1418" s="178">
        <v>8</v>
      </c>
      <c r="H1418" s="178">
        <v>3.5714305937290199E-2</v>
      </c>
      <c r="I1418" s="178">
        <v>4.000002264976503E-2</v>
      </c>
      <c r="J1418" s="178" t="s">
        <v>623</v>
      </c>
    </row>
    <row r="1419" spans="1:10" x14ac:dyDescent="0.45">
      <c r="A1419" s="178" t="s">
        <v>425</v>
      </c>
      <c r="B1419" s="178" t="s">
        <v>85</v>
      </c>
      <c r="C1419" s="178">
        <v>2025</v>
      </c>
      <c r="D1419" s="178" t="s">
        <v>336</v>
      </c>
      <c r="E1419" s="178" t="s">
        <v>337</v>
      </c>
      <c r="F1419" s="178" t="s">
        <v>429</v>
      </c>
      <c r="G1419" s="178">
        <v>8</v>
      </c>
      <c r="H1419" s="178">
        <v>0.57565242052078203</v>
      </c>
      <c r="I1419" s="178">
        <v>0.64473071098327595</v>
      </c>
      <c r="J1419" s="178" t="s">
        <v>624</v>
      </c>
    </row>
    <row r="1420" spans="1:10" x14ac:dyDescent="0.45">
      <c r="A1420" s="178" t="s">
        <v>425</v>
      </c>
      <c r="B1420" s="178" t="s">
        <v>85</v>
      </c>
      <c r="C1420" s="178">
        <v>2025</v>
      </c>
      <c r="D1420" s="178" t="s">
        <v>336</v>
      </c>
      <c r="E1420" s="178" t="s">
        <v>337</v>
      </c>
      <c r="F1420" s="178" t="s">
        <v>428</v>
      </c>
      <c r="G1420" s="178">
        <v>9</v>
      </c>
      <c r="H1420" s="178">
        <v>3.0817545484751501E-2</v>
      </c>
      <c r="I1420" s="178">
        <v>3.4515650942921687E-2</v>
      </c>
      <c r="J1420" s="178" t="s">
        <v>624</v>
      </c>
    </row>
    <row r="1421" spans="1:10" x14ac:dyDescent="0.45">
      <c r="A1421" s="178" t="s">
        <v>425</v>
      </c>
      <c r="B1421" s="178" t="s">
        <v>85</v>
      </c>
      <c r="C1421" s="178">
        <v>2025</v>
      </c>
      <c r="D1421" s="178" t="s">
        <v>336</v>
      </c>
      <c r="E1421" s="178" t="s">
        <v>337</v>
      </c>
      <c r="F1421" s="178" t="s">
        <v>429</v>
      </c>
      <c r="G1421" s="178">
        <v>9</v>
      </c>
      <c r="H1421" s="178">
        <v>2.46568713337183E-2</v>
      </c>
      <c r="I1421" s="178">
        <v>2.7615695893764499E-2</v>
      </c>
      <c r="J1421" s="178" t="s">
        <v>624</v>
      </c>
    </row>
    <row r="1422" spans="1:10" x14ac:dyDescent="0.45">
      <c r="A1422" s="178" t="s">
        <v>425</v>
      </c>
      <c r="B1422" s="178" t="s">
        <v>85</v>
      </c>
      <c r="C1422" s="178">
        <v>2025</v>
      </c>
      <c r="D1422" s="178" t="s">
        <v>336</v>
      </c>
      <c r="E1422" s="178" t="s">
        <v>337</v>
      </c>
      <c r="F1422" s="178" t="s">
        <v>430</v>
      </c>
      <c r="G1422" s="178">
        <v>9</v>
      </c>
      <c r="H1422" s="178">
        <v>3.0729871941729998E-3</v>
      </c>
      <c r="I1422" s="178">
        <v>3.4417456574737603E-3</v>
      </c>
      <c r="J1422" s="178" t="s">
        <v>623</v>
      </c>
    </row>
    <row r="1423" spans="1:10" x14ac:dyDescent="0.45">
      <c r="A1423" s="178" t="s">
        <v>425</v>
      </c>
      <c r="B1423" s="178" t="s">
        <v>85</v>
      </c>
      <c r="C1423" s="178">
        <v>2025</v>
      </c>
      <c r="D1423" s="178" t="s">
        <v>336</v>
      </c>
      <c r="E1423" s="178" t="s">
        <v>337</v>
      </c>
      <c r="F1423" s="178" t="s">
        <v>428</v>
      </c>
      <c r="G1423" s="178">
        <v>10</v>
      </c>
      <c r="H1423" s="178">
        <v>7.5694038532674E-3</v>
      </c>
      <c r="I1423" s="178">
        <v>8.4777323156594881E-3</v>
      </c>
      <c r="J1423" s="178" t="s">
        <v>624</v>
      </c>
    </row>
    <row r="1424" spans="1:10" x14ac:dyDescent="0.45">
      <c r="A1424" s="178" t="s">
        <v>425</v>
      </c>
      <c r="B1424" s="178" t="s">
        <v>85</v>
      </c>
      <c r="C1424" s="178">
        <v>2025</v>
      </c>
      <c r="D1424" s="178" t="s">
        <v>336</v>
      </c>
      <c r="E1424" s="178" t="s">
        <v>337</v>
      </c>
      <c r="F1424" s="178" t="s">
        <v>429</v>
      </c>
      <c r="G1424" s="178">
        <v>10</v>
      </c>
      <c r="H1424" s="178">
        <v>0.864585280418396</v>
      </c>
      <c r="I1424" s="178">
        <v>0.96833551406860363</v>
      </c>
      <c r="J1424" s="178" t="s">
        <v>624</v>
      </c>
    </row>
    <row r="1425" spans="1:10" x14ac:dyDescent="0.45">
      <c r="A1425" s="178" t="s">
        <v>425</v>
      </c>
      <c r="B1425" s="178" t="s">
        <v>85</v>
      </c>
      <c r="C1425" s="178">
        <v>2025</v>
      </c>
      <c r="D1425" s="178" t="s">
        <v>336</v>
      </c>
      <c r="E1425" s="178" t="s">
        <v>337</v>
      </c>
      <c r="F1425" s="178" t="s">
        <v>426</v>
      </c>
      <c r="G1425" s="178">
        <v>10</v>
      </c>
      <c r="H1425" s="178">
        <v>3.1970873475074803E-2</v>
      </c>
      <c r="I1425" s="178">
        <v>3.5807378292083782E-2</v>
      </c>
      <c r="J1425" s="178" t="s">
        <v>623</v>
      </c>
    </row>
    <row r="1426" spans="1:10" x14ac:dyDescent="0.45">
      <c r="A1426" s="178" t="s">
        <v>425</v>
      </c>
      <c r="B1426" s="178" t="s">
        <v>85</v>
      </c>
      <c r="C1426" s="178">
        <v>2025</v>
      </c>
      <c r="D1426" s="178" t="s">
        <v>336</v>
      </c>
      <c r="E1426" s="178" t="s">
        <v>337</v>
      </c>
      <c r="F1426" s="178" t="s">
        <v>430</v>
      </c>
      <c r="G1426" s="178">
        <v>10</v>
      </c>
      <c r="H1426" s="178">
        <v>5.9095383621752002E-3</v>
      </c>
      <c r="I1426" s="178">
        <v>6.6186829656362245E-3</v>
      </c>
      <c r="J1426" s="178" t="s">
        <v>623</v>
      </c>
    </row>
    <row r="1427" spans="1:10" x14ac:dyDescent="0.45">
      <c r="A1427" s="178" t="s">
        <v>425</v>
      </c>
      <c r="B1427" s="178" t="s">
        <v>85</v>
      </c>
      <c r="C1427" s="178">
        <v>2025</v>
      </c>
      <c r="D1427" s="178" t="s">
        <v>336</v>
      </c>
      <c r="E1427" s="178" t="s">
        <v>337</v>
      </c>
      <c r="F1427" s="178" t="s">
        <v>429</v>
      </c>
      <c r="G1427" s="178">
        <v>11</v>
      </c>
      <c r="H1427" s="178">
        <v>0.72789895534515303</v>
      </c>
      <c r="I1427" s="178">
        <v>0.8152468299865715</v>
      </c>
      <c r="J1427" s="178" t="s">
        <v>624</v>
      </c>
    </row>
    <row r="1428" spans="1:10" x14ac:dyDescent="0.45">
      <c r="A1428" s="178" t="s">
        <v>425</v>
      </c>
      <c r="B1428" s="178" t="s">
        <v>85</v>
      </c>
      <c r="C1428" s="178">
        <v>2025</v>
      </c>
      <c r="D1428" s="178" t="s">
        <v>336</v>
      </c>
      <c r="E1428" s="178" t="s">
        <v>337</v>
      </c>
      <c r="F1428" s="178" t="s">
        <v>428</v>
      </c>
      <c r="G1428" s="178">
        <v>11</v>
      </c>
      <c r="H1428" s="178">
        <v>4.6809874475002003E-3</v>
      </c>
      <c r="I1428" s="178">
        <v>5.2427059412002248E-3</v>
      </c>
      <c r="J1428" s="178" t="s">
        <v>624</v>
      </c>
    </row>
    <row r="1429" spans="1:10" x14ac:dyDescent="0.45">
      <c r="A1429" s="178" t="s">
        <v>425</v>
      </c>
      <c r="B1429" s="178" t="s">
        <v>85</v>
      </c>
      <c r="C1429" s="178">
        <v>2025</v>
      </c>
      <c r="D1429" s="178" t="s">
        <v>336</v>
      </c>
      <c r="E1429" s="178" t="s">
        <v>337</v>
      </c>
      <c r="F1429" s="178" t="s">
        <v>426</v>
      </c>
      <c r="G1429" s="178">
        <v>11</v>
      </c>
      <c r="H1429" s="178">
        <v>3.03496178239584E-2</v>
      </c>
      <c r="I1429" s="178">
        <v>3.3991571962833408E-2</v>
      </c>
      <c r="J1429" s="178" t="s">
        <v>623</v>
      </c>
    </row>
    <row r="1430" spans="1:10" x14ac:dyDescent="0.45">
      <c r="A1430" s="178" t="s">
        <v>425</v>
      </c>
      <c r="B1430" s="178" t="s">
        <v>85</v>
      </c>
      <c r="C1430" s="178">
        <v>2025</v>
      </c>
      <c r="D1430" s="178" t="s">
        <v>336</v>
      </c>
      <c r="E1430" s="178" t="s">
        <v>337</v>
      </c>
      <c r="F1430" s="178" t="s">
        <v>430</v>
      </c>
      <c r="G1430" s="178">
        <v>12</v>
      </c>
      <c r="H1430" s="178">
        <v>2.702105557546E-3</v>
      </c>
      <c r="I1430" s="178">
        <v>3.0263582244515201E-3</v>
      </c>
      <c r="J1430" s="178" t="s">
        <v>623</v>
      </c>
    </row>
    <row r="1431" spans="1:10" x14ac:dyDescent="0.45">
      <c r="A1431" s="178" t="s">
        <v>425</v>
      </c>
      <c r="B1431" s="178" t="s">
        <v>85</v>
      </c>
      <c r="C1431" s="178">
        <v>2025</v>
      </c>
      <c r="D1431" s="178" t="s">
        <v>336</v>
      </c>
      <c r="E1431" s="178" t="s">
        <v>337</v>
      </c>
      <c r="F1431" s="178" t="s">
        <v>426</v>
      </c>
      <c r="G1431" s="178">
        <v>12</v>
      </c>
      <c r="H1431" s="178">
        <v>2.8247626498341599E-2</v>
      </c>
      <c r="I1431" s="178">
        <v>3.163734167814259E-2</v>
      </c>
      <c r="J1431" s="178" t="s">
        <v>623</v>
      </c>
    </row>
    <row r="1432" spans="1:10" x14ac:dyDescent="0.45">
      <c r="A1432" s="178" t="s">
        <v>425</v>
      </c>
      <c r="B1432" s="178" t="s">
        <v>85</v>
      </c>
      <c r="C1432" s="178">
        <v>2025</v>
      </c>
      <c r="D1432" s="178" t="s">
        <v>336</v>
      </c>
      <c r="E1432" s="178" t="s">
        <v>337</v>
      </c>
      <c r="F1432" s="178" t="s">
        <v>429</v>
      </c>
      <c r="G1432" s="178">
        <v>12</v>
      </c>
      <c r="H1432" s="178">
        <v>3.7124180607497599</v>
      </c>
      <c r="I1432" s="178">
        <v>4.157908228039731</v>
      </c>
      <c r="J1432" s="178" t="s">
        <v>624</v>
      </c>
    </row>
    <row r="1433" spans="1:10" x14ac:dyDescent="0.45">
      <c r="A1433" s="178" t="s">
        <v>425</v>
      </c>
      <c r="B1433" s="178" t="s">
        <v>85</v>
      </c>
      <c r="C1433" s="178">
        <v>2025</v>
      </c>
      <c r="D1433" s="178" t="s">
        <v>336</v>
      </c>
      <c r="E1433" s="178" t="s">
        <v>337</v>
      </c>
      <c r="F1433" s="178" t="s">
        <v>428</v>
      </c>
      <c r="G1433" s="178">
        <v>12</v>
      </c>
      <c r="H1433" s="178">
        <v>1.4715976314619199E-2</v>
      </c>
      <c r="I1433" s="178">
        <v>1.6481893472373506E-2</v>
      </c>
      <c r="J1433" s="178" t="s">
        <v>624</v>
      </c>
    </row>
    <row r="1434" spans="1:10" x14ac:dyDescent="0.45">
      <c r="A1434" s="178" t="s">
        <v>425</v>
      </c>
      <c r="B1434" s="178" t="s">
        <v>85</v>
      </c>
      <c r="C1434" s="178">
        <v>2025</v>
      </c>
      <c r="D1434" s="178" t="s">
        <v>336</v>
      </c>
      <c r="E1434" s="178" t="s">
        <v>337</v>
      </c>
      <c r="F1434" s="178" t="s">
        <v>426</v>
      </c>
      <c r="G1434" s="178">
        <v>13</v>
      </c>
      <c r="H1434" s="178">
        <v>0.10737003386020599</v>
      </c>
      <c r="I1434" s="178">
        <v>0.12025443792343073</v>
      </c>
      <c r="J1434" s="178" t="s">
        <v>623</v>
      </c>
    </row>
    <row r="1435" spans="1:10" x14ac:dyDescent="0.45">
      <c r="A1435" s="178" t="s">
        <v>425</v>
      </c>
      <c r="B1435" s="178" t="s">
        <v>85</v>
      </c>
      <c r="C1435" s="178">
        <v>2025</v>
      </c>
      <c r="D1435" s="178" t="s">
        <v>336</v>
      </c>
      <c r="E1435" s="178" t="s">
        <v>337</v>
      </c>
      <c r="F1435" s="178" t="s">
        <v>428</v>
      </c>
      <c r="G1435" s="178">
        <v>13</v>
      </c>
      <c r="H1435" s="178">
        <v>1.9841280300170001E-3</v>
      </c>
      <c r="I1435" s="178">
        <v>2.2222233936190403E-3</v>
      </c>
      <c r="J1435" s="178" t="s">
        <v>624</v>
      </c>
    </row>
    <row r="1436" spans="1:10" x14ac:dyDescent="0.45">
      <c r="A1436" s="178" t="s">
        <v>425</v>
      </c>
      <c r="B1436" s="178" t="s">
        <v>85</v>
      </c>
      <c r="C1436" s="178">
        <v>2025</v>
      </c>
      <c r="D1436" s="178" t="s">
        <v>336</v>
      </c>
      <c r="E1436" s="178" t="s">
        <v>337</v>
      </c>
      <c r="F1436" s="178" t="s">
        <v>430</v>
      </c>
      <c r="G1436" s="178">
        <v>14</v>
      </c>
      <c r="H1436" s="178">
        <v>3.7749481853097998E-3</v>
      </c>
      <c r="I1436" s="178">
        <v>4.2279419675469764E-3</v>
      </c>
      <c r="J1436" s="178" t="s">
        <v>623</v>
      </c>
    </row>
    <row r="1437" spans="1:10" x14ac:dyDescent="0.45">
      <c r="A1437" s="178" t="s">
        <v>425</v>
      </c>
      <c r="B1437" s="178" t="s">
        <v>85</v>
      </c>
      <c r="C1437" s="178">
        <v>2025</v>
      </c>
      <c r="D1437" s="178" t="s">
        <v>336</v>
      </c>
      <c r="E1437" s="178" t="s">
        <v>337</v>
      </c>
      <c r="F1437" s="178" t="s">
        <v>426</v>
      </c>
      <c r="G1437" s="178">
        <v>14</v>
      </c>
      <c r="H1437" s="178">
        <v>2.6067798957228699E-2</v>
      </c>
      <c r="I1437" s="178">
        <v>2.9195934832096145E-2</v>
      </c>
      <c r="J1437" s="178" t="s">
        <v>623</v>
      </c>
    </row>
    <row r="1438" spans="1:10" x14ac:dyDescent="0.45">
      <c r="A1438" s="178" t="s">
        <v>425</v>
      </c>
      <c r="B1438" s="178" t="s">
        <v>85</v>
      </c>
      <c r="C1438" s="178">
        <v>2025</v>
      </c>
      <c r="D1438" s="178" t="s">
        <v>336</v>
      </c>
      <c r="E1438" s="178" t="s">
        <v>337</v>
      </c>
      <c r="F1438" s="178" t="s">
        <v>428</v>
      </c>
      <c r="G1438" s="178">
        <v>14</v>
      </c>
      <c r="H1438" s="178">
        <v>1.7761596245691E-3</v>
      </c>
      <c r="I1438" s="178">
        <v>1.9892987795173921E-3</v>
      </c>
      <c r="J1438" s="178" t="s">
        <v>624</v>
      </c>
    </row>
    <row r="1439" spans="1:10" x14ac:dyDescent="0.45">
      <c r="A1439" s="178" t="s">
        <v>425</v>
      </c>
      <c r="B1439" s="178" t="s">
        <v>85</v>
      </c>
      <c r="C1439" s="178">
        <v>2025</v>
      </c>
      <c r="D1439" s="178" t="s">
        <v>336</v>
      </c>
      <c r="E1439" s="178" t="s">
        <v>337</v>
      </c>
      <c r="F1439" s="178" t="s">
        <v>429</v>
      </c>
      <c r="G1439" s="178">
        <v>15</v>
      </c>
      <c r="H1439" s="178">
        <v>6.9501459598541301E-2</v>
      </c>
      <c r="I1439" s="178">
        <v>7.7841634750366262E-2</v>
      </c>
      <c r="J1439" s="178" t="s">
        <v>624</v>
      </c>
    </row>
    <row r="1440" spans="1:10" x14ac:dyDescent="0.45">
      <c r="A1440" s="178" t="s">
        <v>425</v>
      </c>
      <c r="B1440" s="178" t="s">
        <v>85</v>
      </c>
      <c r="C1440" s="178">
        <v>2025</v>
      </c>
      <c r="D1440" s="178" t="s">
        <v>336</v>
      </c>
      <c r="E1440" s="178" t="s">
        <v>337</v>
      </c>
      <c r="F1440" s="178" t="s">
        <v>428</v>
      </c>
      <c r="G1440" s="178">
        <v>15</v>
      </c>
      <c r="H1440" s="178">
        <v>1.6860899049789E-3</v>
      </c>
      <c r="I1440" s="178">
        <v>1.8884206935763682E-3</v>
      </c>
      <c r="J1440" s="178" t="s">
        <v>624</v>
      </c>
    </row>
    <row r="1441" spans="1:10" x14ac:dyDescent="0.45">
      <c r="A1441" s="178" t="s">
        <v>425</v>
      </c>
      <c r="B1441" s="178" t="s">
        <v>85</v>
      </c>
      <c r="C1441" s="178">
        <v>2025</v>
      </c>
      <c r="D1441" s="178" t="s">
        <v>336</v>
      </c>
      <c r="E1441" s="178" t="s">
        <v>337</v>
      </c>
      <c r="F1441" s="178" t="s">
        <v>426</v>
      </c>
      <c r="G1441" s="178">
        <v>15</v>
      </c>
      <c r="H1441" s="178">
        <v>2.47401259839535E-2</v>
      </c>
      <c r="I1441" s="178">
        <v>2.7708941102027922E-2</v>
      </c>
      <c r="J1441" s="178" t="s">
        <v>623</v>
      </c>
    </row>
    <row r="1442" spans="1:10" x14ac:dyDescent="0.45">
      <c r="A1442" s="178" t="s">
        <v>425</v>
      </c>
      <c r="B1442" s="178" t="s">
        <v>85</v>
      </c>
      <c r="C1442" s="178">
        <v>2025</v>
      </c>
      <c r="D1442" s="178" t="s">
        <v>336</v>
      </c>
      <c r="E1442" s="178" t="s">
        <v>337</v>
      </c>
      <c r="F1442" s="178" t="s">
        <v>428</v>
      </c>
      <c r="G1442" s="178">
        <v>16</v>
      </c>
      <c r="H1442" s="178">
        <v>9.1919758124276996E-3</v>
      </c>
      <c r="I1442" s="178">
        <v>1.0295012909919025E-2</v>
      </c>
      <c r="J1442" s="178" t="s">
        <v>624</v>
      </c>
    </row>
    <row r="1443" spans="1:10" x14ac:dyDescent="0.45">
      <c r="A1443" s="178" t="s">
        <v>425</v>
      </c>
      <c r="B1443" s="178" t="s">
        <v>85</v>
      </c>
      <c r="C1443" s="178">
        <v>2025</v>
      </c>
      <c r="D1443" s="178" t="s">
        <v>336</v>
      </c>
      <c r="E1443" s="178" t="s">
        <v>337</v>
      </c>
      <c r="F1443" s="178" t="s">
        <v>426</v>
      </c>
      <c r="G1443" s="178">
        <v>16</v>
      </c>
      <c r="H1443" s="178">
        <v>2.3897772654891E-2</v>
      </c>
      <c r="I1443" s="178">
        <v>2.6765505373477924E-2</v>
      </c>
      <c r="J1443" s="178" t="s">
        <v>623</v>
      </c>
    </row>
    <row r="1444" spans="1:10" x14ac:dyDescent="0.45">
      <c r="A1444" s="178" t="s">
        <v>425</v>
      </c>
      <c r="B1444" s="178" t="s">
        <v>85</v>
      </c>
      <c r="C1444" s="178">
        <v>2025</v>
      </c>
      <c r="D1444" s="178" t="s">
        <v>336</v>
      </c>
      <c r="E1444" s="178" t="s">
        <v>337</v>
      </c>
      <c r="F1444" s="178" t="s">
        <v>430</v>
      </c>
      <c r="G1444" s="178">
        <v>16</v>
      </c>
      <c r="H1444" s="178">
        <v>1.1931345798075E-3</v>
      </c>
      <c r="I1444" s="178">
        <v>1.3363107293844002E-3</v>
      </c>
      <c r="J1444" s="178" t="s">
        <v>623</v>
      </c>
    </row>
    <row r="1445" spans="1:10" x14ac:dyDescent="0.45">
      <c r="A1445" s="178" t="s">
        <v>425</v>
      </c>
      <c r="B1445" s="178" t="s">
        <v>85</v>
      </c>
      <c r="C1445" s="178">
        <v>2025</v>
      </c>
      <c r="D1445" s="178" t="s">
        <v>336</v>
      </c>
      <c r="E1445" s="178" t="s">
        <v>337</v>
      </c>
      <c r="F1445" s="178" t="s">
        <v>426</v>
      </c>
      <c r="G1445" s="178">
        <v>17</v>
      </c>
      <c r="H1445" s="178">
        <v>6.7949067801237106E-2</v>
      </c>
      <c r="I1445" s="178">
        <v>7.6102955937385572E-2</v>
      </c>
      <c r="J1445" s="178" t="s">
        <v>623</v>
      </c>
    </row>
    <row r="1446" spans="1:10" x14ac:dyDescent="0.45">
      <c r="A1446" s="178" t="s">
        <v>425</v>
      </c>
      <c r="B1446" s="178" t="s">
        <v>85</v>
      </c>
      <c r="C1446" s="178">
        <v>2025</v>
      </c>
      <c r="D1446" s="178" t="s">
        <v>336</v>
      </c>
      <c r="E1446" s="178" t="s">
        <v>337</v>
      </c>
      <c r="F1446" s="178" t="s">
        <v>430</v>
      </c>
      <c r="G1446" s="178">
        <v>17</v>
      </c>
      <c r="H1446" s="178">
        <v>2.2982116788625999E-3</v>
      </c>
      <c r="I1446" s="178">
        <v>2.5739970803261123E-3</v>
      </c>
      <c r="J1446" s="178" t="s">
        <v>623</v>
      </c>
    </row>
    <row r="1447" spans="1:10" x14ac:dyDescent="0.45">
      <c r="A1447" s="178" t="s">
        <v>425</v>
      </c>
      <c r="B1447" s="178" t="s">
        <v>85</v>
      </c>
      <c r="C1447" s="178">
        <v>2025</v>
      </c>
      <c r="D1447" s="178" t="s">
        <v>336</v>
      </c>
      <c r="E1447" s="178" t="s">
        <v>337</v>
      </c>
      <c r="F1447" s="178" t="s">
        <v>428</v>
      </c>
      <c r="G1447" s="178">
        <v>17</v>
      </c>
      <c r="H1447" s="178">
        <v>5.9095383621752002E-3</v>
      </c>
      <c r="I1447" s="178">
        <v>6.6186829656362245E-3</v>
      </c>
      <c r="J1447" s="178" t="s">
        <v>624</v>
      </c>
    </row>
    <row r="1448" spans="1:10" x14ac:dyDescent="0.45">
      <c r="A1448" s="178" t="s">
        <v>425</v>
      </c>
      <c r="B1448" s="178" t="s">
        <v>85</v>
      </c>
      <c r="C1448" s="178">
        <v>2025</v>
      </c>
      <c r="D1448" s="178" t="s">
        <v>336</v>
      </c>
      <c r="E1448" s="178" t="s">
        <v>337</v>
      </c>
      <c r="F1448" s="178" t="s">
        <v>429</v>
      </c>
      <c r="G1448" s="178">
        <v>18</v>
      </c>
      <c r="H1448" s="178">
        <v>2.2028975188732099E-2</v>
      </c>
      <c r="I1448" s="178">
        <v>2.4672452211379953E-2</v>
      </c>
      <c r="J1448" s="178" t="s">
        <v>624</v>
      </c>
    </row>
    <row r="1449" spans="1:10" x14ac:dyDescent="0.45">
      <c r="A1449" s="178" t="s">
        <v>425</v>
      </c>
      <c r="B1449" s="178" t="s">
        <v>85</v>
      </c>
      <c r="C1449" s="178">
        <v>2025</v>
      </c>
      <c r="D1449" s="178" t="s">
        <v>336</v>
      </c>
      <c r="E1449" s="178" t="s">
        <v>337</v>
      </c>
      <c r="F1449" s="178" t="s">
        <v>428</v>
      </c>
      <c r="G1449" s="178">
        <v>18</v>
      </c>
      <c r="H1449" s="178">
        <v>2.702105557546E-3</v>
      </c>
      <c r="I1449" s="178">
        <v>3.0263582244515201E-3</v>
      </c>
      <c r="J1449" s="178" t="s">
        <v>624</v>
      </c>
    </row>
    <row r="1450" spans="1:10" x14ac:dyDescent="0.45">
      <c r="A1450" s="178" t="s">
        <v>425</v>
      </c>
      <c r="B1450" s="178" t="s">
        <v>85</v>
      </c>
      <c r="C1450" s="178">
        <v>2025</v>
      </c>
      <c r="D1450" s="178" t="s">
        <v>336</v>
      </c>
      <c r="E1450" s="178" t="s">
        <v>337</v>
      </c>
      <c r="F1450" s="178" t="s">
        <v>430</v>
      </c>
      <c r="G1450" s="178">
        <v>18</v>
      </c>
      <c r="H1450" s="178">
        <v>3.3623130293563E-3</v>
      </c>
      <c r="I1450" s="178">
        <v>3.7657905928790564E-3</v>
      </c>
      <c r="J1450" s="178" t="s">
        <v>623</v>
      </c>
    </row>
    <row r="1451" spans="1:10" x14ac:dyDescent="0.45">
      <c r="A1451" s="178" t="s">
        <v>425</v>
      </c>
      <c r="B1451" s="178" t="s">
        <v>85</v>
      </c>
      <c r="C1451" s="178">
        <v>2025</v>
      </c>
      <c r="D1451" s="178" t="s">
        <v>336</v>
      </c>
      <c r="E1451" s="178" t="s">
        <v>337</v>
      </c>
      <c r="F1451" s="178" t="s">
        <v>428</v>
      </c>
      <c r="G1451" s="178">
        <v>19</v>
      </c>
      <c r="H1451" s="178">
        <v>2.5217236252502002E-3</v>
      </c>
      <c r="I1451" s="178">
        <v>2.8243304602802244E-3</v>
      </c>
      <c r="J1451" s="178" t="s">
        <v>624</v>
      </c>
    </row>
    <row r="1452" spans="1:10" x14ac:dyDescent="0.45">
      <c r="A1452" s="178" t="s">
        <v>425</v>
      </c>
      <c r="B1452" s="178" t="s">
        <v>85</v>
      </c>
      <c r="C1452" s="178">
        <v>2025</v>
      </c>
      <c r="D1452" s="178" t="s">
        <v>336</v>
      </c>
      <c r="E1452" s="178" t="s">
        <v>337</v>
      </c>
      <c r="F1452" s="178" t="s">
        <v>426</v>
      </c>
      <c r="G1452" s="178">
        <v>19</v>
      </c>
      <c r="H1452" s="178">
        <v>4.2377986013889299E-2</v>
      </c>
      <c r="I1452" s="178">
        <v>4.7463344335556018E-2</v>
      </c>
      <c r="J1452" s="178" t="s">
        <v>623</v>
      </c>
    </row>
    <row r="1453" spans="1:10" x14ac:dyDescent="0.45">
      <c r="A1453" s="178" t="s">
        <v>425</v>
      </c>
      <c r="B1453" s="178" t="s">
        <v>85</v>
      </c>
      <c r="C1453" s="178">
        <v>2025</v>
      </c>
      <c r="D1453" s="178" t="s">
        <v>336</v>
      </c>
      <c r="E1453" s="178" t="s">
        <v>337</v>
      </c>
      <c r="F1453" s="178" t="s">
        <v>428</v>
      </c>
      <c r="G1453" s="178">
        <v>20</v>
      </c>
      <c r="H1453" s="178">
        <v>1.2532245600596001E-3</v>
      </c>
      <c r="I1453" s="178">
        <v>1.4036115072667522E-3</v>
      </c>
      <c r="J1453" s="178" t="s">
        <v>624</v>
      </c>
    </row>
    <row r="1454" spans="1:10" x14ac:dyDescent="0.45">
      <c r="A1454" s="178" t="s">
        <v>425</v>
      </c>
      <c r="B1454" s="178" t="s">
        <v>85</v>
      </c>
      <c r="C1454" s="178">
        <v>2025</v>
      </c>
      <c r="D1454" s="178" t="s">
        <v>336</v>
      </c>
      <c r="E1454" s="178" t="s">
        <v>337</v>
      </c>
      <c r="F1454" s="178" t="s">
        <v>426</v>
      </c>
      <c r="G1454" s="178">
        <v>20</v>
      </c>
      <c r="H1454" s="178">
        <v>6.1076615005731603E-2</v>
      </c>
      <c r="I1454" s="178">
        <v>6.8405808806419402E-2</v>
      </c>
      <c r="J1454" s="178" t="s">
        <v>623</v>
      </c>
    </row>
    <row r="1455" spans="1:10" x14ac:dyDescent="0.45">
      <c r="A1455" s="178" t="s">
        <v>425</v>
      </c>
      <c r="B1455" s="178" t="s">
        <v>85</v>
      </c>
      <c r="C1455" s="178">
        <v>2025</v>
      </c>
      <c r="D1455" s="178" t="s">
        <v>336</v>
      </c>
      <c r="E1455" s="178" t="s">
        <v>337</v>
      </c>
      <c r="F1455" s="178" t="s">
        <v>429</v>
      </c>
      <c r="G1455" s="178">
        <v>20</v>
      </c>
      <c r="H1455" s="178">
        <v>7.2359971702098805E-2</v>
      </c>
      <c r="I1455" s="178">
        <v>8.1043168306350666E-2</v>
      </c>
      <c r="J1455" s="178" t="s">
        <v>624</v>
      </c>
    </row>
    <row r="1456" spans="1:10" x14ac:dyDescent="0.45">
      <c r="A1456" s="178" t="s">
        <v>425</v>
      </c>
      <c r="B1456" s="178" t="s">
        <v>85</v>
      </c>
      <c r="C1456" s="178">
        <v>2025</v>
      </c>
      <c r="D1456" s="178" t="s">
        <v>336</v>
      </c>
      <c r="E1456" s="178" t="s">
        <v>337</v>
      </c>
      <c r="F1456" s="178" t="s">
        <v>426</v>
      </c>
      <c r="G1456" s="178">
        <v>21</v>
      </c>
      <c r="H1456" s="178">
        <v>1.9911263138055801E-2</v>
      </c>
      <c r="I1456" s="178">
        <v>2.23006147146225E-2</v>
      </c>
      <c r="J1456" s="178" t="s">
        <v>623</v>
      </c>
    </row>
    <row r="1457" spans="1:10" x14ac:dyDescent="0.45">
      <c r="A1457" s="178" t="s">
        <v>425</v>
      </c>
      <c r="B1457" s="178" t="s">
        <v>85</v>
      </c>
      <c r="C1457" s="178">
        <v>2025</v>
      </c>
      <c r="D1457" s="178" t="s">
        <v>336</v>
      </c>
      <c r="E1457" s="178" t="s">
        <v>337</v>
      </c>
      <c r="F1457" s="178" t="s">
        <v>430</v>
      </c>
      <c r="G1457" s="178">
        <v>21</v>
      </c>
      <c r="H1457" s="178">
        <v>1.0389250237495E-3</v>
      </c>
      <c r="I1457" s="178">
        <v>1.1635960265994401E-3</v>
      </c>
      <c r="J1457" s="178" t="s">
        <v>623</v>
      </c>
    </row>
    <row r="1458" spans="1:10" x14ac:dyDescent="0.45">
      <c r="A1458" s="178" t="s">
        <v>425</v>
      </c>
      <c r="B1458" s="178" t="s">
        <v>85</v>
      </c>
      <c r="C1458" s="178">
        <v>2025</v>
      </c>
      <c r="D1458" s="178" t="s">
        <v>336</v>
      </c>
      <c r="E1458" s="178" t="s">
        <v>337</v>
      </c>
      <c r="F1458" s="178" t="s">
        <v>428</v>
      </c>
      <c r="G1458" s="178">
        <v>21</v>
      </c>
      <c r="H1458" s="178">
        <v>3.4913462586700999E-3</v>
      </c>
      <c r="I1458" s="178">
        <v>3.9103078097105122E-3</v>
      </c>
      <c r="J1458" s="178" t="s">
        <v>624</v>
      </c>
    </row>
    <row r="1459" spans="1:10" x14ac:dyDescent="0.45">
      <c r="A1459" s="178" t="s">
        <v>425</v>
      </c>
      <c r="B1459" s="178" t="s">
        <v>85</v>
      </c>
      <c r="C1459" s="178">
        <v>2025</v>
      </c>
      <c r="D1459" s="178" t="s">
        <v>336</v>
      </c>
      <c r="E1459" s="178" t="s">
        <v>337</v>
      </c>
      <c r="F1459" s="178" t="s">
        <v>428</v>
      </c>
      <c r="G1459" s="178">
        <v>22</v>
      </c>
      <c r="H1459" s="178">
        <v>3.3623130293563E-3</v>
      </c>
      <c r="I1459" s="178">
        <v>3.7657905928790564E-3</v>
      </c>
      <c r="J1459" s="178" t="s">
        <v>624</v>
      </c>
    </row>
    <row r="1460" spans="1:10" x14ac:dyDescent="0.45">
      <c r="A1460" s="178" t="s">
        <v>425</v>
      </c>
      <c r="B1460" s="178" t="s">
        <v>85</v>
      </c>
      <c r="C1460" s="178">
        <v>2025</v>
      </c>
      <c r="D1460" s="178" t="s">
        <v>336</v>
      </c>
      <c r="E1460" s="178" t="s">
        <v>337</v>
      </c>
      <c r="F1460" s="178" t="s">
        <v>430</v>
      </c>
      <c r="G1460" s="178">
        <v>23</v>
      </c>
      <c r="H1460" s="178">
        <v>2.9992694035171998E-3</v>
      </c>
      <c r="I1460" s="178">
        <v>3.3591817319392641E-3</v>
      </c>
      <c r="J1460" s="178" t="s">
        <v>623</v>
      </c>
    </row>
    <row r="1461" spans="1:10" x14ac:dyDescent="0.45">
      <c r="A1461" s="178" t="s">
        <v>425</v>
      </c>
      <c r="B1461" s="178" t="s">
        <v>85</v>
      </c>
      <c r="C1461" s="178">
        <v>2025</v>
      </c>
      <c r="D1461" s="178" t="s">
        <v>336</v>
      </c>
      <c r="E1461" s="178" t="s">
        <v>337</v>
      </c>
      <c r="F1461" s="178" t="s">
        <v>428</v>
      </c>
      <c r="G1461" s="178">
        <v>23</v>
      </c>
      <c r="H1461" s="178">
        <v>1.0389250237495E-3</v>
      </c>
      <c r="I1461" s="178">
        <v>1.1635960265994401E-3</v>
      </c>
      <c r="J1461" s="178" t="s">
        <v>624</v>
      </c>
    </row>
    <row r="1462" spans="1:10" x14ac:dyDescent="0.45">
      <c r="A1462" s="178" t="s">
        <v>425</v>
      </c>
      <c r="B1462" s="178" t="s">
        <v>85</v>
      </c>
      <c r="C1462" s="178">
        <v>2025</v>
      </c>
      <c r="D1462" s="178" t="s">
        <v>336</v>
      </c>
      <c r="E1462" s="178" t="s">
        <v>337</v>
      </c>
      <c r="F1462" s="178" t="s">
        <v>426</v>
      </c>
      <c r="G1462" s="178">
        <v>23</v>
      </c>
      <c r="H1462" s="178">
        <v>1.8700649961829199E-2</v>
      </c>
      <c r="I1462" s="178">
        <v>2.0944727957248704E-2</v>
      </c>
      <c r="J1462" s="178" t="s">
        <v>623</v>
      </c>
    </row>
    <row r="1463" spans="1:10" x14ac:dyDescent="0.45">
      <c r="A1463" s="178" t="s">
        <v>425</v>
      </c>
      <c r="B1463" s="178" t="s">
        <v>85</v>
      </c>
      <c r="C1463" s="178">
        <v>2025</v>
      </c>
      <c r="D1463" s="178" t="s">
        <v>336</v>
      </c>
      <c r="E1463" s="178" t="s">
        <v>337</v>
      </c>
      <c r="F1463" s="178" t="s">
        <v>428</v>
      </c>
      <c r="G1463" s="178">
        <v>24</v>
      </c>
      <c r="H1463" s="178">
        <v>2.9992694035171998E-3</v>
      </c>
      <c r="I1463" s="178">
        <v>3.3591817319392641E-3</v>
      </c>
      <c r="J1463" s="178" t="s">
        <v>624</v>
      </c>
    </row>
    <row r="1464" spans="1:10" x14ac:dyDescent="0.45">
      <c r="A1464" s="178" t="s">
        <v>425</v>
      </c>
      <c r="B1464" s="178" t="s">
        <v>85</v>
      </c>
      <c r="C1464" s="178">
        <v>2025</v>
      </c>
      <c r="D1464" s="178" t="s">
        <v>336</v>
      </c>
      <c r="E1464" s="178" t="s">
        <v>337</v>
      </c>
      <c r="F1464" s="178" t="s">
        <v>426</v>
      </c>
      <c r="G1464" s="178">
        <v>24</v>
      </c>
      <c r="H1464" s="178">
        <v>5.3986849263310398E-2</v>
      </c>
      <c r="I1464" s="178">
        <v>6.0465271174907652E-2</v>
      </c>
      <c r="J1464" s="178" t="s">
        <v>623</v>
      </c>
    </row>
    <row r="1465" spans="1:10" x14ac:dyDescent="0.45">
      <c r="A1465" s="178" t="s">
        <v>425</v>
      </c>
      <c r="B1465" s="178" t="s">
        <v>85</v>
      </c>
      <c r="C1465" s="178">
        <v>2025</v>
      </c>
      <c r="D1465" s="178" t="s">
        <v>336</v>
      </c>
      <c r="E1465" s="178" t="s">
        <v>337</v>
      </c>
      <c r="F1465" s="178" t="s">
        <v>430</v>
      </c>
      <c r="G1465" s="178">
        <v>24</v>
      </c>
      <c r="H1465" s="178">
        <v>9.8337326198820007E-4</v>
      </c>
      <c r="I1465" s="178">
        <v>1.1013780534267841E-3</v>
      </c>
      <c r="J1465" s="178" t="s">
        <v>623</v>
      </c>
    </row>
    <row r="1466" spans="1:10" x14ac:dyDescent="0.45">
      <c r="A1466" s="178" t="s">
        <v>425</v>
      </c>
      <c r="B1466" s="178" t="s">
        <v>85</v>
      </c>
      <c r="C1466" s="178">
        <v>2025</v>
      </c>
      <c r="D1466" s="178" t="s">
        <v>336</v>
      </c>
      <c r="E1466" s="178" t="s">
        <v>337</v>
      </c>
      <c r="F1466" s="178" t="s">
        <v>426</v>
      </c>
      <c r="G1466" s="178">
        <v>25</v>
      </c>
      <c r="H1466" s="178">
        <v>1.7700718715786899E-2</v>
      </c>
      <c r="I1466" s="178">
        <v>1.982480496168133E-2</v>
      </c>
      <c r="J1466" s="178" t="s">
        <v>623</v>
      </c>
    </row>
    <row r="1467" spans="1:10" x14ac:dyDescent="0.45">
      <c r="A1467" s="178" t="s">
        <v>425</v>
      </c>
      <c r="B1467" s="178" t="s">
        <v>85</v>
      </c>
      <c r="C1467" s="178">
        <v>2025</v>
      </c>
      <c r="D1467" s="178" t="s">
        <v>336</v>
      </c>
      <c r="E1467" s="178" t="s">
        <v>337</v>
      </c>
      <c r="F1467" s="178" t="s">
        <v>428</v>
      </c>
      <c r="G1467" s="178">
        <v>25</v>
      </c>
      <c r="H1467" s="178">
        <v>9.8337326198820007E-4</v>
      </c>
      <c r="I1467" s="178">
        <v>1.1013780534267841E-3</v>
      </c>
      <c r="J1467" s="178" t="s">
        <v>624</v>
      </c>
    </row>
    <row r="1468" spans="1:10" x14ac:dyDescent="0.45">
      <c r="A1468" s="178" t="s">
        <v>425</v>
      </c>
      <c r="B1468" s="178" t="s">
        <v>85</v>
      </c>
      <c r="C1468" s="178">
        <v>2025</v>
      </c>
      <c r="D1468" s="178" t="s">
        <v>336</v>
      </c>
      <c r="E1468" s="178" t="s">
        <v>337</v>
      </c>
      <c r="F1468" s="178" t="s">
        <v>426</v>
      </c>
      <c r="G1468" s="178">
        <v>26</v>
      </c>
      <c r="H1468" s="178">
        <v>1.6956793144345301E-2</v>
      </c>
      <c r="I1468" s="178">
        <v>1.8991608321666738E-2</v>
      </c>
      <c r="J1468" s="178" t="s">
        <v>623</v>
      </c>
    </row>
    <row r="1469" spans="1:10" x14ac:dyDescent="0.45">
      <c r="A1469" s="178" t="s">
        <v>425</v>
      </c>
      <c r="B1469" s="178" t="s">
        <v>85</v>
      </c>
      <c r="C1469" s="178">
        <v>2025</v>
      </c>
      <c r="D1469" s="178" t="s">
        <v>336</v>
      </c>
      <c r="E1469" s="178" t="s">
        <v>337</v>
      </c>
      <c r="F1469" s="178" t="s">
        <v>430</v>
      </c>
      <c r="G1469" s="178">
        <v>26</v>
      </c>
      <c r="H1469" s="178">
        <v>9.4204407650979997E-4</v>
      </c>
      <c r="I1469" s="178">
        <v>1.0550893656909761E-3</v>
      </c>
      <c r="J1469" s="178" t="s">
        <v>623</v>
      </c>
    </row>
    <row r="1470" spans="1:10" x14ac:dyDescent="0.45">
      <c r="A1470" s="178" t="s">
        <v>425</v>
      </c>
      <c r="B1470" s="178" t="s">
        <v>85</v>
      </c>
      <c r="C1470" s="178">
        <v>2025</v>
      </c>
      <c r="D1470" s="178" t="s">
        <v>336</v>
      </c>
      <c r="E1470" s="178" t="s">
        <v>337</v>
      </c>
      <c r="F1470" s="178" t="s">
        <v>428</v>
      </c>
      <c r="G1470" s="178">
        <v>26</v>
      </c>
      <c r="H1470" s="178">
        <v>9.4204407650979997E-4</v>
      </c>
      <c r="I1470" s="178">
        <v>1.0550893656909761E-3</v>
      </c>
      <c r="J1470" s="178" t="s">
        <v>624</v>
      </c>
    </row>
    <row r="1471" spans="1:10" x14ac:dyDescent="0.45">
      <c r="A1471" s="178" t="s">
        <v>425</v>
      </c>
      <c r="B1471" s="178" t="s">
        <v>85</v>
      </c>
      <c r="C1471" s="178">
        <v>2025</v>
      </c>
      <c r="D1471" s="178" t="s">
        <v>336</v>
      </c>
      <c r="E1471" s="178" t="s">
        <v>337</v>
      </c>
      <c r="F1471" s="178" t="s">
        <v>428</v>
      </c>
      <c r="G1471" s="178">
        <v>27</v>
      </c>
      <c r="H1471" s="178">
        <v>1.8020331044680999E-3</v>
      </c>
      <c r="I1471" s="178">
        <v>2.0182770770042721E-3</v>
      </c>
      <c r="J1471" s="178" t="s">
        <v>624</v>
      </c>
    </row>
    <row r="1472" spans="1:10" x14ac:dyDescent="0.45">
      <c r="A1472" s="178" t="s">
        <v>425</v>
      </c>
      <c r="B1472" s="178" t="s">
        <v>85</v>
      </c>
      <c r="C1472" s="178">
        <v>2025</v>
      </c>
      <c r="D1472" s="178" t="s">
        <v>336</v>
      </c>
      <c r="E1472" s="178" t="s">
        <v>337</v>
      </c>
      <c r="F1472" s="178" t="s">
        <v>426</v>
      </c>
      <c r="G1472" s="178">
        <v>27</v>
      </c>
      <c r="H1472" s="178">
        <v>1.6448074951767901E-2</v>
      </c>
      <c r="I1472" s="178">
        <v>1.8421843945980051E-2</v>
      </c>
      <c r="J1472" s="178" t="s">
        <v>623</v>
      </c>
    </row>
    <row r="1473" spans="1:10" x14ac:dyDescent="0.45">
      <c r="A1473" s="178" t="s">
        <v>425</v>
      </c>
      <c r="B1473" s="178" t="s">
        <v>85</v>
      </c>
      <c r="C1473" s="178">
        <v>2025</v>
      </c>
      <c r="D1473" s="178" t="s">
        <v>336</v>
      </c>
      <c r="E1473" s="178" t="s">
        <v>337</v>
      </c>
      <c r="F1473" s="178" t="s">
        <v>426</v>
      </c>
      <c r="G1473" s="178">
        <v>28</v>
      </c>
      <c r="H1473" s="178">
        <v>1.59885212779045E-2</v>
      </c>
      <c r="I1473" s="178">
        <v>1.7907143831253042E-2</v>
      </c>
      <c r="J1473" s="178" t="s">
        <v>623</v>
      </c>
    </row>
    <row r="1474" spans="1:10" x14ac:dyDescent="0.45">
      <c r="A1474" s="178" t="s">
        <v>425</v>
      </c>
      <c r="B1474" s="178" t="s">
        <v>85</v>
      </c>
      <c r="C1474" s="178">
        <v>2025</v>
      </c>
      <c r="D1474" s="178" t="s">
        <v>336</v>
      </c>
      <c r="E1474" s="178" t="s">
        <v>337</v>
      </c>
      <c r="F1474" s="178" t="s">
        <v>430</v>
      </c>
      <c r="G1474" s="178">
        <v>28</v>
      </c>
      <c r="H1474" s="178">
        <v>9.1378192882979998E-4</v>
      </c>
      <c r="I1474" s="178">
        <v>1.023435760289376E-3</v>
      </c>
      <c r="J1474" s="178" t="s">
        <v>623</v>
      </c>
    </row>
    <row r="1475" spans="1:10" x14ac:dyDescent="0.45">
      <c r="A1475" s="178" t="s">
        <v>425</v>
      </c>
      <c r="B1475" s="178" t="s">
        <v>85</v>
      </c>
      <c r="C1475" s="178">
        <v>2025</v>
      </c>
      <c r="D1475" s="178" t="s">
        <v>336</v>
      </c>
      <c r="E1475" s="178" t="s">
        <v>337</v>
      </c>
      <c r="F1475" s="178" t="s">
        <v>428</v>
      </c>
      <c r="G1475" s="178">
        <v>28</v>
      </c>
      <c r="H1475" s="178">
        <v>8.6910213576629996E-4</v>
      </c>
      <c r="I1475" s="178">
        <v>9.7339439205825602E-4</v>
      </c>
      <c r="J1475" s="178" t="s">
        <v>624</v>
      </c>
    </row>
    <row r="1476" spans="1:10" x14ac:dyDescent="0.45">
      <c r="A1476" s="178" t="s">
        <v>425</v>
      </c>
      <c r="B1476" s="178" t="s">
        <v>85</v>
      </c>
      <c r="C1476" s="178">
        <v>2025</v>
      </c>
      <c r="D1476" s="178" t="s">
        <v>336</v>
      </c>
      <c r="E1476" s="178" t="s">
        <v>337</v>
      </c>
      <c r="F1476" s="178" t="s">
        <v>426</v>
      </c>
      <c r="G1476" s="178">
        <v>29</v>
      </c>
      <c r="H1476" s="178">
        <v>1.5643838793039301E-2</v>
      </c>
      <c r="I1476" s="178">
        <v>1.7521099448204017E-2</v>
      </c>
      <c r="J1476" s="178" t="s">
        <v>623</v>
      </c>
    </row>
    <row r="1477" spans="1:10" x14ac:dyDescent="0.45">
      <c r="A1477" s="178" t="s">
        <v>425</v>
      </c>
      <c r="B1477" s="178" t="s">
        <v>85</v>
      </c>
      <c r="C1477" s="178">
        <v>2025</v>
      </c>
      <c r="D1477" s="178" t="s">
        <v>336</v>
      </c>
      <c r="E1477" s="178" t="s">
        <v>337</v>
      </c>
      <c r="F1477" s="178" t="s">
        <v>428</v>
      </c>
      <c r="G1477" s="178">
        <v>29</v>
      </c>
      <c r="H1477" s="178">
        <v>8.4176618838679995E-4</v>
      </c>
      <c r="I1477" s="178">
        <v>9.4277813099321608E-4</v>
      </c>
      <c r="J1477" s="178" t="s">
        <v>624</v>
      </c>
    </row>
    <row r="1478" spans="1:10" x14ac:dyDescent="0.45">
      <c r="A1478" s="178" t="s">
        <v>425</v>
      </c>
      <c r="B1478" s="178" t="s">
        <v>85</v>
      </c>
      <c r="C1478" s="178">
        <v>2025</v>
      </c>
      <c r="D1478" s="178" t="s">
        <v>336</v>
      </c>
      <c r="E1478" s="178" t="s">
        <v>337</v>
      </c>
      <c r="F1478" s="178" t="s">
        <v>430</v>
      </c>
      <c r="G1478" s="178">
        <v>30</v>
      </c>
      <c r="H1478" s="178">
        <v>8.8825117563829997E-4</v>
      </c>
      <c r="I1478" s="178">
        <v>9.9484131671489606E-4</v>
      </c>
      <c r="J1478" s="178" t="s">
        <v>623</v>
      </c>
    </row>
    <row r="1479" spans="1:10" x14ac:dyDescent="0.45">
      <c r="A1479" s="178" t="s">
        <v>425</v>
      </c>
      <c r="B1479" s="178" t="s">
        <v>85</v>
      </c>
      <c r="C1479" s="178">
        <v>2025</v>
      </c>
      <c r="D1479" s="178" t="s">
        <v>336</v>
      </c>
      <c r="E1479" s="178" t="s">
        <v>337</v>
      </c>
      <c r="F1479" s="178" t="s">
        <v>426</v>
      </c>
      <c r="G1479" s="178">
        <v>30</v>
      </c>
      <c r="H1479" s="178">
        <v>1.5151791274547599E-2</v>
      </c>
      <c r="I1479" s="178">
        <v>1.6970006227493312E-2</v>
      </c>
      <c r="J1479" s="178" t="s">
        <v>623</v>
      </c>
    </row>
    <row r="1480" spans="1:10" x14ac:dyDescent="0.45">
      <c r="A1480" s="178" t="s">
        <v>425</v>
      </c>
      <c r="B1480" s="178" t="s">
        <v>85</v>
      </c>
      <c r="C1480" s="178">
        <v>2025</v>
      </c>
      <c r="D1480" s="178" t="s">
        <v>336</v>
      </c>
      <c r="E1480" s="178" t="s">
        <v>337</v>
      </c>
      <c r="F1480" s="178" t="s">
        <v>428</v>
      </c>
      <c r="G1480" s="178">
        <v>30</v>
      </c>
      <c r="H1480" s="178">
        <v>1.6078342450782999E-3</v>
      </c>
      <c r="I1480" s="178">
        <v>1.8007743544876961E-3</v>
      </c>
      <c r="J1480" s="178" t="s">
        <v>624</v>
      </c>
    </row>
    <row r="1481" spans="1:10" x14ac:dyDescent="0.45">
      <c r="A1481" s="178" t="s">
        <v>425</v>
      </c>
      <c r="B1481" s="178" t="s">
        <v>85</v>
      </c>
      <c r="C1481" s="178">
        <v>2025</v>
      </c>
      <c r="D1481" s="178" t="s">
        <v>336</v>
      </c>
      <c r="E1481" s="178" t="s">
        <v>337</v>
      </c>
      <c r="F1481" s="178" t="s">
        <v>430</v>
      </c>
      <c r="G1481" s="178">
        <v>31</v>
      </c>
      <c r="H1481" s="178">
        <v>8.6910213576629996E-4</v>
      </c>
      <c r="I1481" s="178">
        <v>9.7339439205825602E-4</v>
      </c>
      <c r="J1481" s="178" t="s">
        <v>623</v>
      </c>
    </row>
    <row r="1482" spans="1:10" x14ac:dyDescent="0.45">
      <c r="A1482" s="178" t="s">
        <v>425</v>
      </c>
      <c r="B1482" s="178" t="s">
        <v>85</v>
      </c>
      <c r="C1482" s="178">
        <v>2025</v>
      </c>
      <c r="D1482" s="178" t="s">
        <v>336</v>
      </c>
      <c r="E1482" s="178" t="s">
        <v>337</v>
      </c>
      <c r="F1482" s="178" t="s">
        <v>428</v>
      </c>
      <c r="G1482" s="178">
        <v>31</v>
      </c>
      <c r="H1482" s="178">
        <v>1.5700048534200001E-3</v>
      </c>
      <c r="I1482" s="178">
        <v>1.7584054358304002E-3</v>
      </c>
      <c r="J1482" s="178" t="s">
        <v>624</v>
      </c>
    </row>
    <row r="1483" spans="1:10" x14ac:dyDescent="0.45">
      <c r="A1483" s="178" t="s">
        <v>425</v>
      </c>
      <c r="B1483" s="178" t="s">
        <v>85</v>
      </c>
      <c r="C1483" s="178">
        <v>2025</v>
      </c>
      <c r="D1483" s="178" t="s">
        <v>336</v>
      </c>
      <c r="E1483" s="178" t="s">
        <v>337</v>
      </c>
      <c r="F1483" s="178" t="s">
        <v>428</v>
      </c>
      <c r="G1483" s="178">
        <v>32</v>
      </c>
      <c r="H1483" s="178">
        <v>7.5905653648080003E-4</v>
      </c>
      <c r="I1483" s="178">
        <v>8.5014332085849617E-4</v>
      </c>
      <c r="J1483" s="178" t="s">
        <v>624</v>
      </c>
    </row>
    <row r="1484" spans="1:10" x14ac:dyDescent="0.45">
      <c r="A1484" s="178" t="s">
        <v>425</v>
      </c>
      <c r="B1484" s="178" t="s">
        <v>85</v>
      </c>
      <c r="C1484" s="178">
        <v>2025</v>
      </c>
      <c r="D1484" s="178" t="s">
        <v>336</v>
      </c>
      <c r="E1484" s="178" t="s">
        <v>337</v>
      </c>
      <c r="F1484" s="178" t="s">
        <v>426</v>
      </c>
      <c r="G1484" s="178">
        <v>32</v>
      </c>
      <c r="H1484" s="178">
        <v>2.8941016644239401E-2</v>
      </c>
      <c r="I1484" s="178">
        <v>3.241393864154813E-2</v>
      </c>
      <c r="J1484" s="178" t="s">
        <v>623</v>
      </c>
    </row>
    <row r="1485" spans="1:10" x14ac:dyDescent="0.45">
      <c r="A1485" s="178" t="s">
        <v>425</v>
      </c>
      <c r="B1485" s="178" t="s">
        <v>85</v>
      </c>
      <c r="C1485" s="178">
        <v>2025</v>
      </c>
      <c r="D1485" s="178" t="s">
        <v>336</v>
      </c>
      <c r="E1485" s="178" t="s">
        <v>337</v>
      </c>
      <c r="F1485" s="178" t="s">
        <v>426</v>
      </c>
      <c r="G1485" s="178">
        <v>33</v>
      </c>
      <c r="H1485" s="178">
        <v>2.8260087594389902E-2</v>
      </c>
      <c r="I1485" s="178">
        <v>3.1651298105716694E-2</v>
      </c>
      <c r="J1485" s="178" t="s">
        <v>623</v>
      </c>
    </row>
    <row r="1486" spans="1:10" x14ac:dyDescent="0.45">
      <c r="A1486" s="178" t="s">
        <v>425</v>
      </c>
      <c r="B1486" s="178" t="s">
        <v>85</v>
      </c>
      <c r="C1486" s="178">
        <v>2025</v>
      </c>
      <c r="D1486" s="178" t="s">
        <v>336</v>
      </c>
      <c r="E1486" s="178" t="s">
        <v>337</v>
      </c>
      <c r="F1486" s="178" t="s">
        <v>430</v>
      </c>
      <c r="G1486" s="178">
        <v>33</v>
      </c>
      <c r="H1486" s="178">
        <v>8.4176618838679995E-4</v>
      </c>
      <c r="I1486" s="178">
        <v>9.4277813099321608E-4</v>
      </c>
      <c r="J1486" s="178" t="s">
        <v>623</v>
      </c>
    </row>
    <row r="1487" spans="1:10" x14ac:dyDescent="0.45">
      <c r="A1487" s="178" t="s">
        <v>425</v>
      </c>
      <c r="B1487" s="178" t="s">
        <v>85</v>
      </c>
      <c r="C1487" s="178">
        <v>2025</v>
      </c>
      <c r="D1487" s="178" t="s">
        <v>336</v>
      </c>
      <c r="E1487" s="178" t="s">
        <v>337</v>
      </c>
      <c r="F1487" s="178" t="s">
        <v>426</v>
      </c>
      <c r="G1487" s="178">
        <v>34</v>
      </c>
      <c r="H1487" s="178">
        <v>1.36630181223154E-2</v>
      </c>
      <c r="I1487" s="178">
        <v>1.5302580296993249E-2</v>
      </c>
      <c r="J1487" s="178" t="s">
        <v>623</v>
      </c>
    </row>
    <row r="1488" spans="1:10" x14ac:dyDescent="0.45">
      <c r="A1488" s="178" t="s">
        <v>425</v>
      </c>
      <c r="B1488" s="178" t="s">
        <v>85</v>
      </c>
      <c r="C1488" s="178">
        <v>2025</v>
      </c>
      <c r="D1488" s="178" t="s">
        <v>336</v>
      </c>
      <c r="E1488" s="178" t="s">
        <v>337</v>
      </c>
      <c r="F1488" s="178" t="s">
        <v>430</v>
      </c>
      <c r="G1488" s="178">
        <v>35</v>
      </c>
      <c r="H1488" s="178">
        <v>8.0998422345149995E-4</v>
      </c>
      <c r="I1488" s="178">
        <v>9.0718233026568001E-4</v>
      </c>
      <c r="J1488" s="178" t="s">
        <v>623</v>
      </c>
    </row>
    <row r="1489" spans="1:10" x14ac:dyDescent="0.45">
      <c r="A1489" s="178" t="s">
        <v>425</v>
      </c>
      <c r="B1489" s="178" t="s">
        <v>85</v>
      </c>
      <c r="C1489" s="178">
        <v>2025</v>
      </c>
      <c r="D1489" s="178" t="s">
        <v>336</v>
      </c>
      <c r="E1489" s="178" t="s">
        <v>337</v>
      </c>
      <c r="F1489" s="178" t="s">
        <v>427</v>
      </c>
      <c r="G1489" s="178">
        <v>35</v>
      </c>
      <c r="H1489" s="178">
        <v>8.0998422345149995E-4</v>
      </c>
      <c r="I1489" s="178">
        <v>9.0718233026568001E-4</v>
      </c>
      <c r="J1489" s="178" t="s">
        <v>623</v>
      </c>
    </row>
    <row r="1490" spans="1:10" x14ac:dyDescent="0.45">
      <c r="A1490" s="178" t="s">
        <v>425</v>
      </c>
      <c r="B1490" s="178" t="s">
        <v>85</v>
      </c>
      <c r="C1490" s="178">
        <v>2025</v>
      </c>
      <c r="D1490" s="178" t="s">
        <v>336</v>
      </c>
      <c r="E1490" s="178" t="s">
        <v>337</v>
      </c>
      <c r="F1490" s="178" t="s">
        <v>430</v>
      </c>
      <c r="G1490" s="178">
        <v>36</v>
      </c>
      <c r="H1490" s="178">
        <v>1.5914325485937E-3</v>
      </c>
      <c r="I1490" s="178">
        <v>1.7824044544249443E-3</v>
      </c>
      <c r="J1490" s="178" t="s">
        <v>623</v>
      </c>
    </row>
    <row r="1491" spans="1:10" x14ac:dyDescent="0.45">
      <c r="A1491" s="178" t="s">
        <v>425</v>
      </c>
      <c r="B1491" s="178" t="s">
        <v>85</v>
      </c>
      <c r="C1491" s="178">
        <v>2025</v>
      </c>
      <c r="D1491" s="178" t="s">
        <v>336</v>
      </c>
      <c r="E1491" s="178" t="s">
        <v>337</v>
      </c>
      <c r="F1491" s="178" t="s">
        <v>428</v>
      </c>
      <c r="G1491" s="178">
        <v>36</v>
      </c>
      <c r="H1491" s="178">
        <v>6.6136842360719995E-4</v>
      </c>
      <c r="I1491" s="178">
        <v>7.4073263444006398E-4</v>
      </c>
      <c r="J1491" s="178" t="s">
        <v>624</v>
      </c>
    </row>
    <row r="1492" spans="1:10" x14ac:dyDescent="0.45">
      <c r="A1492" s="178" t="s">
        <v>425</v>
      </c>
      <c r="B1492" s="178" t="s">
        <v>85</v>
      </c>
      <c r="C1492" s="178">
        <v>2025</v>
      </c>
      <c r="D1492" s="178" t="s">
        <v>336</v>
      </c>
      <c r="E1492" s="178" t="s">
        <v>337</v>
      </c>
      <c r="F1492" s="178" t="s">
        <v>427</v>
      </c>
      <c r="G1492" s="178">
        <v>36</v>
      </c>
      <c r="H1492" s="178">
        <v>1.5914325485937E-3</v>
      </c>
      <c r="I1492" s="178">
        <v>1.7824044544249443E-3</v>
      </c>
      <c r="J1492" s="178" t="s">
        <v>623</v>
      </c>
    </row>
    <row r="1493" spans="1:10" x14ac:dyDescent="0.45">
      <c r="A1493" s="178" t="s">
        <v>425</v>
      </c>
      <c r="B1493" s="178" t="s">
        <v>85</v>
      </c>
      <c r="C1493" s="178">
        <v>2025</v>
      </c>
      <c r="D1493" s="178" t="s">
        <v>336</v>
      </c>
      <c r="E1493" s="178" t="s">
        <v>337</v>
      </c>
      <c r="F1493" s="178" t="s">
        <v>428</v>
      </c>
      <c r="G1493" s="178">
        <v>37</v>
      </c>
      <c r="H1493" s="178">
        <v>6.5349688520660002E-4</v>
      </c>
      <c r="I1493" s="178">
        <v>7.3191651143139213E-4</v>
      </c>
      <c r="J1493" s="178" t="s">
        <v>624</v>
      </c>
    </row>
    <row r="1494" spans="1:10" x14ac:dyDescent="0.45">
      <c r="A1494" s="178" t="s">
        <v>425</v>
      </c>
      <c r="B1494" s="178" t="s">
        <v>85</v>
      </c>
      <c r="C1494" s="178">
        <v>2025</v>
      </c>
      <c r="D1494" s="178" t="s">
        <v>336</v>
      </c>
      <c r="E1494" s="178" t="s">
        <v>337</v>
      </c>
      <c r="F1494" s="178" t="s">
        <v>427</v>
      </c>
      <c r="G1494" s="178">
        <v>37</v>
      </c>
      <c r="H1494" s="178">
        <v>7.7642232645299997E-4</v>
      </c>
      <c r="I1494" s="178">
        <v>8.6959300562736001E-4</v>
      </c>
      <c r="J1494" s="178" t="s">
        <v>623</v>
      </c>
    </row>
    <row r="1495" spans="1:10" x14ac:dyDescent="0.45">
      <c r="A1495" s="178" t="s">
        <v>425</v>
      </c>
      <c r="B1495" s="178" t="s">
        <v>85</v>
      </c>
      <c r="C1495" s="178">
        <v>2025</v>
      </c>
      <c r="D1495" s="178" t="s">
        <v>336</v>
      </c>
      <c r="E1495" s="178" t="s">
        <v>337</v>
      </c>
      <c r="F1495" s="178" t="s">
        <v>430</v>
      </c>
      <c r="G1495" s="178">
        <v>37</v>
      </c>
      <c r="H1495" s="178">
        <v>7.7642232645299997E-4</v>
      </c>
      <c r="I1495" s="178">
        <v>8.6959300562736001E-4</v>
      </c>
      <c r="J1495" s="178" t="s">
        <v>623</v>
      </c>
    </row>
    <row r="1496" spans="1:10" x14ac:dyDescent="0.45">
      <c r="A1496" s="178" t="s">
        <v>425</v>
      </c>
      <c r="B1496" s="178" t="s">
        <v>85</v>
      </c>
      <c r="C1496" s="178">
        <v>2025</v>
      </c>
      <c r="D1496" s="178" t="s">
        <v>336</v>
      </c>
      <c r="E1496" s="178" t="s">
        <v>337</v>
      </c>
      <c r="F1496" s="178" t="s">
        <v>427</v>
      </c>
      <c r="G1496" s="178">
        <v>38</v>
      </c>
      <c r="H1496" s="178">
        <v>7.5905653648080003E-4</v>
      </c>
      <c r="I1496" s="178">
        <v>8.5014332085849617E-4</v>
      </c>
      <c r="J1496" s="178" t="s">
        <v>623</v>
      </c>
    </row>
    <row r="1497" spans="1:10" x14ac:dyDescent="0.45">
      <c r="A1497" s="178" t="s">
        <v>425</v>
      </c>
      <c r="B1497" s="178" t="s">
        <v>85</v>
      </c>
      <c r="C1497" s="178">
        <v>2025</v>
      </c>
      <c r="D1497" s="178" t="s">
        <v>336</v>
      </c>
      <c r="E1497" s="178" t="s">
        <v>337</v>
      </c>
      <c r="F1497" s="178" t="s">
        <v>430</v>
      </c>
      <c r="G1497" s="178">
        <v>38</v>
      </c>
      <c r="H1497" s="178">
        <v>7.5905653648080003E-4</v>
      </c>
      <c r="I1497" s="178">
        <v>8.5014332085849617E-4</v>
      </c>
      <c r="J1497" s="178" t="s">
        <v>623</v>
      </c>
    </row>
    <row r="1498" spans="1:10" x14ac:dyDescent="0.45">
      <c r="A1498" s="178" t="s">
        <v>425</v>
      </c>
      <c r="B1498" s="178" t="s">
        <v>85</v>
      </c>
      <c r="C1498" s="178">
        <v>2025</v>
      </c>
      <c r="D1498" s="178" t="s">
        <v>336</v>
      </c>
      <c r="E1498" s="178" t="s">
        <v>337</v>
      </c>
      <c r="F1498" s="178" t="s">
        <v>428</v>
      </c>
      <c r="G1498" s="178">
        <v>39</v>
      </c>
      <c r="H1498" s="178">
        <v>6.141953053884E-4</v>
      </c>
      <c r="I1498" s="178">
        <v>6.8789874203500803E-4</v>
      </c>
      <c r="J1498" s="178" t="s">
        <v>624</v>
      </c>
    </row>
    <row r="1499" spans="1:10" x14ac:dyDescent="0.45">
      <c r="A1499" s="178" t="s">
        <v>425</v>
      </c>
      <c r="B1499" s="178" t="s">
        <v>85</v>
      </c>
      <c r="C1499" s="178">
        <v>2025</v>
      </c>
      <c r="D1499" s="178" t="s">
        <v>336</v>
      </c>
      <c r="E1499" s="178" t="s">
        <v>337</v>
      </c>
      <c r="F1499" s="178" t="s">
        <v>428</v>
      </c>
      <c r="G1499" s="178">
        <v>40</v>
      </c>
      <c r="H1499" s="178">
        <v>6.0315727023409996E-4</v>
      </c>
      <c r="I1499" s="178">
        <v>6.7553614266219197E-4</v>
      </c>
      <c r="J1499" s="178" t="s">
        <v>624</v>
      </c>
    </row>
    <row r="1500" spans="1:10" x14ac:dyDescent="0.45">
      <c r="A1500" s="178" t="s">
        <v>425</v>
      </c>
      <c r="B1500" s="178" t="s">
        <v>85</v>
      </c>
      <c r="C1500" s="178">
        <v>2025</v>
      </c>
      <c r="D1500" s="178" t="s">
        <v>336</v>
      </c>
      <c r="E1500" s="178" t="s">
        <v>337</v>
      </c>
      <c r="F1500" s="178" t="s">
        <v>426</v>
      </c>
      <c r="G1500" s="178">
        <v>41</v>
      </c>
      <c r="H1500" s="178">
        <v>2.3667575791478199E-2</v>
      </c>
      <c r="I1500" s="178">
        <v>2.6507684886455586E-2</v>
      </c>
      <c r="J1500" s="178" t="s">
        <v>623</v>
      </c>
    </row>
    <row r="1501" spans="1:10" x14ac:dyDescent="0.45">
      <c r="A1501" s="178" t="s">
        <v>425</v>
      </c>
      <c r="B1501" s="178" t="s">
        <v>85</v>
      </c>
      <c r="C1501" s="178">
        <v>2025</v>
      </c>
      <c r="D1501" s="178" t="s">
        <v>336</v>
      </c>
      <c r="E1501" s="178" t="s">
        <v>337</v>
      </c>
      <c r="F1501" s="178" t="s">
        <v>428</v>
      </c>
      <c r="G1501" s="178">
        <v>43</v>
      </c>
      <c r="H1501" s="178">
        <v>1.1276704026386001E-3</v>
      </c>
      <c r="I1501" s="178">
        <v>1.2629908509552321E-3</v>
      </c>
      <c r="J1501" s="178" t="s">
        <v>624</v>
      </c>
    </row>
    <row r="1502" spans="1:10" x14ac:dyDescent="0.45">
      <c r="A1502" s="178" t="s">
        <v>425</v>
      </c>
      <c r="B1502" s="178" t="s">
        <v>85</v>
      </c>
      <c r="C1502" s="178">
        <v>2025</v>
      </c>
      <c r="D1502" s="178" t="s">
        <v>336</v>
      </c>
      <c r="E1502" s="178" t="s">
        <v>337</v>
      </c>
      <c r="F1502" s="178" t="s">
        <v>427</v>
      </c>
      <c r="G1502" s="178">
        <v>44</v>
      </c>
      <c r="H1502" s="178">
        <v>6.6136842360719995E-4</v>
      </c>
      <c r="I1502" s="178">
        <v>7.4073263444006398E-4</v>
      </c>
      <c r="J1502" s="178" t="s">
        <v>623</v>
      </c>
    </row>
    <row r="1503" spans="1:10" x14ac:dyDescent="0.45">
      <c r="A1503" s="178" t="s">
        <v>425</v>
      </c>
      <c r="B1503" s="178" t="s">
        <v>85</v>
      </c>
      <c r="C1503" s="178">
        <v>2025</v>
      </c>
      <c r="D1503" s="178" t="s">
        <v>336</v>
      </c>
      <c r="E1503" s="178" t="s">
        <v>337</v>
      </c>
      <c r="F1503" s="178" t="s">
        <v>430</v>
      </c>
      <c r="G1503" s="178">
        <v>44</v>
      </c>
      <c r="H1503" s="178">
        <v>6.6136842360719995E-4</v>
      </c>
      <c r="I1503" s="178">
        <v>7.4073263444006398E-4</v>
      </c>
      <c r="J1503" s="178" t="s">
        <v>623</v>
      </c>
    </row>
    <row r="1504" spans="1:10" x14ac:dyDescent="0.45">
      <c r="A1504" s="178" t="s">
        <v>425</v>
      </c>
      <c r="B1504" s="178" t="s">
        <v>85</v>
      </c>
      <c r="C1504" s="178">
        <v>2025</v>
      </c>
      <c r="D1504" s="178" t="s">
        <v>336</v>
      </c>
      <c r="E1504" s="178" t="s">
        <v>337</v>
      </c>
      <c r="F1504" s="178" t="s">
        <v>427</v>
      </c>
      <c r="G1504" s="178">
        <v>45</v>
      </c>
      <c r="H1504" s="178">
        <v>6.5349688520660002E-4</v>
      </c>
      <c r="I1504" s="178">
        <v>7.3191651143139213E-4</v>
      </c>
      <c r="J1504" s="178" t="s">
        <v>623</v>
      </c>
    </row>
    <row r="1505" spans="1:10" x14ac:dyDescent="0.45">
      <c r="A1505" s="178" t="s">
        <v>425</v>
      </c>
      <c r="B1505" s="178" t="s">
        <v>85</v>
      </c>
      <c r="C1505" s="178">
        <v>2025</v>
      </c>
      <c r="D1505" s="178" t="s">
        <v>336</v>
      </c>
      <c r="E1505" s="178" t="s">
        <v>337</v>
      </c>
      <c r="F1505" s="178" t="s">
        <v>426</v>
      </c>
      <c r="G1505" s="178">
        <v>45</v>
      </c>
      <c r="H1505" s="178">
        <v>1.1055515147745601E-2</v>
      </c>
      <c r="I1505" s="178">
        <v>1.2382176965475073E-2</v>
      </c>
      <c r="J1505" s="178" t="s">
        <v>623</v>
      </c>
    </row>
    <row r="1506" spans="1:10" x14ac:dyDescent="0.45">
      <c r="A1506" s="178" t="s">
        <v>425</v>
      </c>
      <c r="B1506" s="178" t="s">
        <v>85</v>
      </c>
      <c r="C1506" s="178">
        <v>2025</v>
      </c>
      <c r="D1506" s="178" t="s">
        <v>336</v>
      </c>
      <c r="E1506" s="178" t="s">
        <v>337</v>
      </c>
      <c r="F1506" s="178" t="s">
        <v>428</v>
      </c>
      <c r="G1506" s="178">
        <v>45</v>
      </c>
      <c r="H1506" s="178">
        <v>5.3081230726089996E-4</v>
      </c>
      <c r="I1506" s="178">
        <v>5.9450978413220807E-4</v>
      </c>
      <c r="J1506" s="178" t="s">
        <v>624</v>
      </c>
    </row>
    <row r="1507" spans="1:10" x14ac:dyDescent="0.45">
      <c r="A1507" s="178" t="s">
        <v>425</v>
      </c>
      <c r="B1507" s="178" t="s">
        <v>85</v>
      </c>
      <c r="C1507" s="178">
        <v>2025</v>
      </c>
      <c r="D1507" s="178" t="s">
        <v>336</v>
      </c>
      <c r="E1507" s="178" t="s">
        <v>337</v>
      </c>
      <c r="F1507" s="178" t="s">
        <v>430</v>
      </c>
      <c r="G1507" s="178">
        <v>45</v>
      </c>
      <c r="H1507" s="178">
        <v>6.5349688520660002E-4</v>
      </c>
      <c r="I1507" s="178">
        <v>7.3191651143139213E-4</v>
      </c>
      <c r="J1507" s="178" t="s">
        <v>623</v>
      </c>
    </row>
    <row r="1508" spans="1:10" x14ac:dyDescent="0.45">
      <c r="A1508" s="178" t="s">
        <v>425</v>
      </c>
      <c r="B1508" s="178" t="s">
        <v>85</v>
      </c>
      <c r="C1508" s="178">
        <v>2025</v>
      </c>
      <c r="D1508" s="178" t="s">
        <v>336</v>
      </c>
      <c r="E1508" s="178" t="s">
        <v>337</v>
      </c>
      <c r="F1508" s="178" t="s">
        <v>426</v>
      </c>
      <c r="G1508" s="178">
        <v>46</v>
      </c>
      <c r="H1508" s="178">
        <v>1.08568305149674E-2</v>
      </c>
      <c r="I1508" s="178">
        <v>1.2159650176763489E-2</v>
      </c>
      <c r="J1508" s="178" t="s">
        <v>623</v>
      </c>
    </row>
    <row r="1509" spans="1:10" x14ac:dyDescent="0.45">
      <c r="A1509" s="178" t="s">
        <v>425</v>
      </c>
      <c r="B1509" s="178" t="s">
        <v>85</v>
      </c>
      <c r="C1509" s="178">
        <v>2025</v>
      </c>
      <c r="D1509" s="178" t="s">
        <v>336</v>
      </c>
      <c r="E1509" s="178" t="s">
        <v>337</v>
      </c>
      <c r="F1509" s="178" t="s">
        <v>428</v>
      </c>
      <c r="G1509" s="178">
        <v>48</v>
      </c>
      <c r="H1509" s="178">
        <v>5.0301675219089996E-4</v>
      </c>
      <c r="I1509" s="178">
        <v>5.63378762453808E-4</v>
      </c>
      <c r="J1509" s="178" t="s">
        <v>624</v>
      </c>
    </row>
    <row r="1510" spans="1:10" x14ac:dyDescent="0.45">
      <c r="A1510" s="178" t="s">
        <v>425</v>
      </c>
      <c r="B1510" s="178" t="s">
        <v>85</v>
      </c>
      <c r="C1510" s="178">
        <v>2025</v>
      </c>
      <c r="D1510" s="178" t="s">
        <v>336</v>
      </c>
      <c r="E1510" s="178" t="s">
        <v>337</v>
      </c>
      <c r="F1510" s="178" t="s">
        <v>430</v>
      </c>
      <c r="G1510" s="178">
        <v>48</v>
      </c>
      <c r="H1510" s="178">
        <v>6.141953053884E-4</v>
      </c>
      <c r="I1510" s="178">
        <v>6.8789874203500803E-4</v>
      </c>
      <c r="J1510" s="178" t="s">
        <v>623</v>
      </c>
    </row>
    <row r="1511" spans="1:10" x14ac:dyDescent="0.45">
      <c r="A1511" s="178" t="s">
        <v>425</v>
      </c>
      <c r="B1511" s="178" t="s">
        <v>85</v>
      </c>
      <c r="C1511" s="178">
        <v>2025</v>
      </c>
      <c r="D1511" s="178" t="s">
        <v>336</v>
      </c>
      <c r="E1511" s="178" t="s">
        <v>337</v>
      </c>
      <c r="F1511" s="178" t="s">
        <v>427</v>
      </c>
      <c r="G1511" s="178">
        <v>48</v>
      </c>
      <c r="H1511" s="178">
        <v>6.141953053884E-4</v>
      </c>
      <c r="I1511" s="178">
        <v>6.8789874203500803E-4</v>
      </c>
      <c r="J1511" s="178" t="s">
        <v>623</v>
      </c>
    </row>
    <row r="1512" spans="1:10" x14ac:dyDescent="0.45">
      <c r="A1512" s="178" t="s">
        <v>425</v>
      </c>
      <c r="B1512" s="178" t="s">
        <v>85</v>
      </c>
      <c r="C1512" s="178">
        <v>2025</v>
      </c>
      <c r="D1512" s="178" t="s">
        <v>336</v>
      </c>
      <c r="E1512" s="178" t="s">
        <v>337</v>
      </c>
      <c r="F1512" s="178" t="s">
        <v>426</v>
      </c>
      <c r="G1512" s="178">
        <v>49</v>
      </c>
      <c r="H1512" s="178">
        <v>1.0163767263293299E-2</v>
      </c>
      <c r="I1512" s="178">
        <v>1.1383419334888496E-2</v>
      </c>
      <c r="J1512" s="178" t="s">
        <v>623</v>
      </c>
    </row>
    <row r="1513" spans="1:10" x14ac:dyDescent="0.45">
      <c r="A1513" s="178" t="s">
        <v>425</v>
      </c>
      <c r="B1513" s="178" t="s">
        <v>85</v>
      </c>
      <c r="C1513" s="178">
        <v>2025</v>
      </c>
      <c r="D1513" s="178" t="s">
        <v>336</v>
      </c>
      <c r="E1513" s="178" t="s">
        <v>337</v>
      </c>
      <c r="F1513" s="178" t="s">
        <v>427</v>
      </c>
      <c r="G1513" s="178">
        <v>49</v>
      </c>
      <c r="H1513" s="178">
        <v>6.0315727023409996E-4</v>
      </c>
      <c r="I1513" s="178">
        <v>6.7553614266219197E-4</v>
      </c>
      <c r="J1513" s="178" t="s">
        <v>623</v>
      </c>
    </row>
    <row r="1514" spans="1:10" x14ac:dyDescent="0.45">
      <c r="A1514" s="178" t="s">
        <v>425</v>
      </c>
      <c r="B1514" s="178" t="s">
        <v>85</v>
      </c>
      <c r="C1514" s="178">
        <v>2025</v>
      </c>
      <c r="D1514" s="178" t="s">
        <v>336</v>
      </c>
      <c r="E1514" s="178" t="s">
        <v>337</v>
      </c>
      <c r="F1514" s="178" t="s">
        <v>430</v>
      </c>
      <c r="G1514" s="178">
        <v>49</v>
      </c>
      <c r="H1514" s="178">
        <v>6.0315727023409996E-4</v>
      </c>
      <c r="I1514" s="178">
        <v>6.7553614266219197E-4</v>
      </c>
      <c r="J1514" s="178" t="s">
        <v>623</v>
      </c>
    </row>
    <row r="1515" spans="1:10" x14ac:dyDescent="0.45">
      <c r="A1515" s="178" t="s">
        <v>425</v>
      </c>
      <c r="B1515" s="178" t="s">
        <v>85</v>
      </c>
      <c r="C1515" s="178">
        <v>2025</v>
      </c>
      <c r="D1515" s="178" t="s">
        <v>336</v>
      </c>
      <c r="E1515" s="178" t="s">
        <v>337</v>
      </c>
      <c r="F1515" s="178" t="s">
        <v>426</v>
      </c>
      <c r="G1515" s="178">
        <v>50</v>
      </c>
      <c r="H1515" s="178">
        <v>1.0134301148355E-2</v>
      </c>
      <c r="I1515" s="178">
        <v>1.1350417286157601E-2</v>
      </c>
      <c r="J1515" s="178" t="s">
        <v>623</v>
      </c>
    </row>
    <row r="1516" spans="1:10" x14ac:dyDescent="0.45">
      <c r="A1516" s="178" t="s">
        <v>425</v>
      </c>
      <c r="B1516" s="178" t="s">
        <v>85</v>
      </c>
      <c r="C1516" s="178">
        <v>2025</v>
      </c>
      <c r="D1516" s="178" t="s">
        <v>336</v>
      </c>
      <c r="E1516" s="178" t="s">
        <v>337</v>
      </c>
      <c r="F1516" s="178" t="s">
        <v>428</v>
      </c>
      <c r="G1516" s="178">
        <v>51</v>
      </c>
      <c r="H1516" s="178">
        <v>4.689160559792E-4</v>
      </c>
      <c r="I1516" s="178">
        <v>5.2518598269670402E-4</v>
      </c>
      <c r="J1516" s="178" t="s">
        <v>624</v>
      </c>
    </row>
    <row r="1517" spans="1:10" x14ac:dyDescent="0.45">
      <c r="A1517" s="178" t="s">
        <v>425</v>
      </c>
      <c r="B1517" s="178" t="s">
        <v>85</v>
      </c>
      <c r="C1517" s="178">
        <v>2025</v>
      </c>
      <c r="D1517" s="178" t="s">
        <v>336</v>
      </c>
      <c r="E1517" s="178" t="s">
        <v>337</v>
      </c>
      <c r="F1517" s="178" t="s">
        <v>428</v>
      </c>
      <c r="G1517" s="178">
        <v>53</v>
      </c>
      <c r="H1517" s="178">
        <v>4.4893441372549999E-4</v>
      </c>
      <c r="I1517" s="178">
        <v>5.0280654337256001E-4</v>
      </c>
      <c r="J1517" s="178" t="s">
        <v>624</v>
      </c>
    </row>
    <row r="1518" spans="1:10" x14ac:dyDescent="0.45">
      <c r="A1518" s="178" t="s">
        <v>425</v>
      </c>
      <c r="B1518" s="178" t="s">
        <v>85</v>
      </c>
      <c r="C1518" s="178">
        <v>2025</v>
      </c>
      <c r="D1518" s="178" t="s">
        <v>336</v>
      </c>
      <c r="E1518" s="178" t="s">
        <v>337</v>
      </c>
      <c r="F1518" s="178" t="s">
        <v>426</v>
      </c>
      <c r="G1518" s="178">
        <v>53</v>
      </c>
      <c r="H1518" s="178">
        <v>9.5546217635274003E-3</v>
      </c>
      <c r="I1518" s="178">
        <v>1.070117637515069E-2</v>
      </c>
      <c r="J1518" s="178" t="s">
        <v>623</v>
      </c>
    </row>
    <row r="1519" spans="1:10" x14ac:dyDescent="0.45">
      <c r="A1519" s="178" t="s">
        <v>425</v>
      </c>
      <c r="B1519" s="178" t="s">
        <v>85</v>
      </c>
      <c r="C1519" s="178">
        <v>2025</v>
      </c>
      <c r="D1519" s="178" t="s">
        <v>336</v>
      </c>
      <c r="E1519" s="178" t="s">
        <v>337</v>
      </c>
      <c r="F1519" s="178" t="s">
        <v>430</v>
      </c>
      <c r="G1519" s="178">
        <v>53</v>
      </c>
      <c r="H1519" s="178">
        <v>1.1276704026386001E-3</v>
      </c>
      <c r="I1519" s="178">
        <v>1.2629908509552321E-3</v>
      </c>
      <c r="J1519" s="178" t="s">
        <v>623</v>
      </c>
    </row>
    <row r="1520" spans="1:10" x14ac:dyDescent="0.45">
      <c r="A1520" s="178" t="s">
        <v>425</v>
      </c>
      <c r="B1520" s="178" t="s">
        <v>85</v>
      </c>
      <c r="C1520" s="178">
        <v>2025</v>
      </c>
      <c r="D1520" s="178" t="s">
        <v>336</v>
      </c>
      <c r="E1520" s="178" t="s">
        <v>337</v>
      </c>
      <c r="F1520" s="178" t="s">
        <v>427</v>
      </c>
      <c r="G1520" s="178">
        <v>53</v>
      </c>
      <c r="H1520" s="178">
        <v>1.1276704026386001E-3</v>
      </c>
      <c r="I1520" s="178">
        <v>1.2629908509552321E-3</v>
      </c>
      <c r="J1520" s="178" t="s">
        <v>623</v>
      </c>
    </row>
    <row r="1521" spans="1:10" x14ac:dyDescent="0.45">
      <c r="A1521" s="178" t="s">
        <v>425</v>
      </c>
      <c r="B1521" s="178" t="s">
        <v>85</v>
      </c>
      <c r="C1521" s="178">
        <v>2025</v>
      </c>
      <c r="D1521" s="178" t="s">
        <v>336</v>
      </c>
      <c r="E1521" s="178" t="s">
        <v>337</v>
      </c>
      <c r="F1521" s="178" t="s">
        <v>428</v>
      </c>
      <c r="G1521" s="178">
        <v>55</v>
      </c>
      <c r="H1521" s="178">
        <v>8.7082176469270003E-4</v>
      </c>
      <c r="I1521" s="178">
        <v>9.7532037645582409E-4</v>
      </c>
      <c r="J1521" s="178" t="s">
        <v>624</v>
      </c>
    </row>
    <row r="1522" spans="1:10" x14ac:dyDescent="0.45">
      <c r="A1522" s="178" t="s">
        <v>425</v>
      </c>
      <c r="B1522" s="178" t="s">
        <v>85</v>
      </c>
      <c r="C1522" s="178">
        <v>2025</v>
      </c>
      <c r="D1522" s="178" t="s">
        <v>336</v>
      </c>
      <c r="E1522" s="178" t="s">
        <v>337</v>
      </c>
      <c r="F1522" s="178" t="s">
        <v>426</v>
      </c>
      <c r="G1522" s="178">
        <v>56</v>
      </c>
      <c r="H1522" s="178">
        <v>9.0543013066052992E-3</v>
      </c>
      <c r="I1522" s="178">
        <v>1.0140817463397936E-2</v>
      </c>
      <c r="J1522" s="178" t="s">
        <v>623</v>
      </c>
    </row>
    <row r="1523" spans="1:10" x14ac:dyDescent="0.45">
      <c r="A1523" s="178" t="s">
        <v>425</v>
      </c>
      <c r="B1523" s="178" t="s">
        <v>85</v>
      </c>
      <c r="C1523" s="178">
        <v>2025</v>
      </c>
      <c r="D1523" s="178" t="s">
        <v>336</v>
      </c>
      <c r="E1523" s="178" t="s">
        <v>337</v>
      </c>
      <c r="F1523" s="178" t="s">
        <v>428</v>
      </c>
      <c r="G1523" s="178">
        <v>57</v>
      </c>
      <c r="H1523" s="178">
        <v>4.1693789535199999E-4</v>
      </c>
      <c r="I1523" s="178">
        <v>4.6697044279424E-4</v>
      </c>
      <c r="J1523" s="178" t="s">
        <v>624</v>
      </c>
    </row>
    <row r="1524" spans="1:10" x14ac:dyDescent="0.45">
      <c r="A1524" s="178" t="s">
        <v>425</v>
      </c>
      <c r="B1524" s="178" t="s">
        <v>85</v>
      </c>
      <c r="C1524" s="178">
        <v>2025</v>
      </c>
      <c r="D1524" s="178" t="s">
        <v>336</v>
      </c>
      <c r="E1524" s="178" t="s">
        <v>337</v>
      </c>
      <c r="F1524" s="178" t="s">
        <v>427</v>
      </c>
      <c r="G1524" s="178">
        <v>57</v>
      </c>
      <c r="H1524" s="178">
        <v>5.3081230726089996E-4</v>
      </c>
      <c r="I1524" s="178">
        <v>5.9450978413220807E-4</v>
      </c>
      <c r="J1524" s="178" t="s">
        <v>623</v>
      </c>
    </row>
    <row r="1525" spans="1:10" x14ac:dyDescent="0.45">
      <c r="A1525" s="178" t="s">
        <v>425</v>
      </c>
      <c r="B1525" s="178" t="s">
        <v>85</v>
      </c>
      <c r="C1525" s="178">
        <v>2025</v>
      </c>
      <c r="D1525" s="178" t="s">
        <v>336</v>
      </c>
      <c r="E1525" s="178" t="s">
        <v>337</v>
      </c>
      <c r="F1525" s="178" t="s">
        <v>430</v>
      </c>
      <c r="G1525" s="178">
        <v>57</v>
      </c>
      <c r="H1525" s="178">
        <v>5.3081230726089996E-4</v>
      </c>
      <c r="I1525" s="178">
        <v>5.9450978413220807E-4</v>
      </c>
      <c r="J1525" s="178" t="s">
        <v>623</v>
      </c>
    </row>
    <row r="1526" spans="1:10" x14ac:dyDescent="0.45">
      <c r="A1526" s="178" t="s">
        <v>425</v>
      </c>
      <c r="B1526" s="178" t="s">
        <v>85</v>
      </c>
      <c r="C1526" s="178">
        <v>2025</v>
      </c>
      <c r="D1526" s="178" t="s">
        <v>336</v>
      </c>
      <c r="E1526" s="178" t="s">
        <v>337</v>
      </c>
      <c r="F1526" s="178" t="s">
        <v>428</v>
      </c>
      <c r="G1526" s="178">
        <v>59</v>
      </c>
      <c r="H1526" s="178">
        <v>4.0475008427170002E-4</v>
      </c>
      <c r="I1526" s="178">
        <v>4.5332009438430409E-4</v>
      </c>
      <c r="J1526" s="178" t="s">
        <v>624</v>
      </c>
    </row>
    <row r="1527" spans="1:10" x14ac:dyDescent="0.45">
      <c r="A1527" s="178" t="s">
        <v>425</v>
      </c>
      <c r="B1527" s="178" t="s">
        <v>85</v>
      </c>
      <c r="C1527" s="178">
        <v>2025</v>
      </c>
      <c r="D1527" s="178" t="s">
        <v>336</v>
      </c>
      <c r="E1527" s="178" t="s">
        <v>337</v>
      </c>
      <c r="F1527" s="178" t="s">
        <v>430</v>
      </c>
      <c r="G1527" s="178">
        <v>60</v>
      </c>
      <c r="H1527" s="178">
        <v>5.0301675219089996E-4</v>
      </c>
      <c r="I1527" s="178">
        <v>5.63378762453808E-4</v>
      </c>
      <c r="J1527" s="178" t="s">
        <v>623</v>
      </c>
    </row>
    <row r="1528" spans="1:10" x14ac:dyDescent="0.45">
      <c r="A1528" s="178" t="s">
        <v>425</v>
      </c>
      <c r="B1528" s="178" t="s">
        <v>85</v>
      </c>
      <c r="C1528" s="178">
        <v>2025</v>
      </c>
      <c r="D1528" s="178" t="s">
        <v>336</v>
      </c>
      <c r="E1528" s="178" t="s">
        <v>337</v>
      </c>
      <c r="F1528" s="178" t="s">
        <v>428</v>
      </c>
      <c r="G1528" s="178">
        <v>60</v>
      </c>
      <c r="H1528" s="178">
        <v>3.9805925916880001E-4</v>
      </c>
      <c r="I1528" s="178">
        <v>4.4582637026905605E-4</v>
      </c>
      <c r="J1528" s="178" t="s">
        <v>624</v>
      </c>
    </row>
    <row r="1529" spans="1:10" x14ac:dyDescent="0.45">
      <c r="A1529" s="178" t="s">
        <v>425</v>
      </c>
      <c r="B1529" s="178" t="s">
        <v>85</v>
      </c>
      <c r="C1529" s="178">
        <v>2025</v>
      </c>
      <c r="D1529" s="178" t="s">
        <v>336</v>
      </c>
      <c r="E1529" s="178" t="s">
        <v>337</v>
      </c>
      <c r="F1529" s="178" t="s">
        <v>427</v>
      </c>
      <c r="G1529" s="178">
        <v>60</v>
      </c>
      <c r="H1529" s="178">
        <v>5.0301675219089996E-4</v>
      </c>
      <c r="I1529" s="178">
        <v>5.63378762453808E-4</v>
      </c>
      <c r="J1529" s="178" t="s">
        <v>623</v>
      </c>
    </row>
    <row r="1530" spans="1:10" x14ac:dyDescent="0.45">
      <c r="A1530" s="178" t="s">
        <v>425</v>
      </c>
      <c r="B1530" s="178" t="s">
        <v>85</v>
      </c>
      <c r="C1530" s="178">
        <v>2025</v>
      </c>
      <c r="D1530" s="178" t="s">
        <v>336</v>
      </c>
      <c r="E1530" s="178" t="s">
        <v>337</v>
      </c>
      <c r="F1530" s="178" t="s">
        <v>426</v>
      </c>
      <c r="G1530" s="178">
        <v>61</v>
      </c>
      <c r="H1530" s="178">
        <v>8.4404889494180992E-3</v>
      </c>
      <c r="I1530" s="178">
        <v>9.4533476233482714E-3</v>
      </c>
      <c r="J1530" s="178" t="s">
        <v>623</v>
      </c>
    </row>
    <row r="1531" spans="1:10" x14ac:dyDescent="0.45">
      <c r="A1531" s="178" t="s">
        <v>425</v>
      </c>
      <c r="B1531" s="178" t="s">
        <v>85</v>
      </c>
      <c r="C1531" s="178">
        <v>2025</v>
      </c>
      <c r="D1531" s="178" t="s">
        <v>336</v>
      </c>
      <c r="E1531" s="178" t="s">
        <v>337</v>
      </c>
      <c r="F1531" s="178" t="s">
        <v>429</v>
      </c>
      <c r="G1531" s="178">
        <v>61</v>
      </c>
      <c r="H1531" s="178">
        <v>0.295444816350936</v>
      </c>
      <c r="I1531" s="178">
        <v>0.33089819431304834</v>
      </c>
      <c r="J1531" s="178" t="s">
        <v>624</v>
      </c>
    </row>
    <row r="1532" spans="1:10" x14ac:dyDescent="0.45">
      <c r="A1532" s="178" t="s">
        <v>425</v>
      </c>
      <c r="B1532" s="178" t="s">
        <v>85</v>
      </c>
      <c r="C1532" s="178">
        <v>2025</v>
      </c>
      <c r="D1532" s="178" t="s">
        <v>336</v>
      </c>
      <c r="E1532" s="178" t="s">
        <v>337</v>
      </c>
      <c r="F1532" s="178" t="s">
        <v>428</v>
      </c>
      <c r="G1532" s="178">
        <v>64</v>
      </c>
      <c r="H1532" s="178">
        <v>7.512614538427E-4</v>
      </c>
      <c r="I1532" s="178">
        <v>8.4141282830382412E-4</v>
      </c>
      <c r="J1532" s="178" t="s">
        <v>624</v>
      </c>
    </row>
    <row r="1533" spans="1:10" x14ac:dyDescent="0.45">
      <c r="A1533" s="178" t="s">
        <v>425</v>
      </c>
      <c r="B1533" s="178" t="s">
        <v>85</v>
      </c>
      <c r="C1533" s="178">
        <v>2025</v>
      </c>
      <c r="D1533" s="178" t="s">
        <v>336</v>
      </c>
      <c r="E1533" s="178" t="s">
        <v>337</v>
      </c>
      <c r="F1533" s="178" t="s">
        <v>426</v>
      </c>
      <c r="G1533" s="178">
        <v>64</v>
      </c>
      <c r="H1533" s="178">
        <v>8.0808196216822E-3</v>
      </c>
      <c r="I1533" s="178">
        <v>9.050517976284065E-3</v>
      </c>
      <c r="J1533" s="178" t="s">
        <v>623</v>
      </c>
    </row>
    <row r="1534" spans="1:10" x14ac:dyDescent="0.45">
      <c r="A1534" s="178" t="s">
        <v>425</v>
      </c>
      <c r="B1534" s="178" t="s">
        <v>85</v>
      </c>
      <c r="C1534" s="178">
        <v>2025</v>
      </c>
      <c r="D1534" s="178" t="s">
        <v>336</v>
      </c>
      <c r="E1534" s="178" t="s">
        <v>337</v>
      </c>
      <c r="F1534" s="178" t="s">
        <v>430</v>
      </c>
      <c r="G1534" s="178">
        <v>65</v>
      </c>
      <c r="H1534" s="178">
        <v>4.689160559792E-4</v>
      </c>
      <c r="I1534" s="178">
        <v>5.2518598269670402E-4</v>
      </c>
      <c r="J1534" s="178" t="s">
        <v>623</v>
      </c>
    </row>
    <row r="1535" spans="1:10" x14ac:dyDescent="0.45">
      <c r="A1535" s="178" t="s">
        <v>425</v>
      </c>
      <c r="B1535" s="178" t="s">
        <v>85</v>
      </c>
      <c r="C1535" s="178">
        <v>2025</v>
      </c>
      <c r="D1535" s="178" t="s">
        <v>336</v>
      </c>
      <c r="E1535" s="178" t="s">
        <v>337</v>
      </c>
      <c r="F1535" s="178" t="s">
        <v>427</v>
      </c>
      <c r="G1535" s="178">
        <v>65</v>
      </c>
      <c r="H1535" s="178">
        <v>4.689160559792E-4</v>
      </c>
      <c r="I1535" s="178">
        <v>5.2518598269670402E-4</v>
      </c>
      <c r="J1535" s="178" t="s">
        <v>623</v>
      </c>
    </row>
    <row r="1536" spans="1:10" x14ac:dyDescent="0.45">
      <c r="A1536" s="178" t="s">
        <v>425</v>
      </c>
      <c r="B1536" s="178" t="s">
        <v>85</v>
      </c>
      <c r="C1536" s="178">
        <v>2025</v>
      </c>
      <c r="D1536" s="178" t="s">
        <v>336</v>
      </c>
      <c r="E1536" s="178" t="s">
        <v>337</v>
      </c>
      <c r="F1536" s="178" t="s">
        <v>426</v>
      </c>
      <c r="G1536" s="178">
        <v>66</v>
      </c>
      <c r="H1536" s="178">
        <v>7.8563885763287995E-3</v>
      </c>
      <c r="I1536" s="178">
        <v>8.7991552054882561E-3</v>
      </c>
      <c r="J1536" s="178" t="s">
        <v>623</v>
      </c>
    </row>
    <row r="1537" spans="1:10" x14ac:dyDescent="0.45">
      <c r="A1537" s="178" t="s">
        <v>425</v>
      </c>
      <c r="B1537" s="178" t="s">
        <v>85</v>
      </c>
      <c r="C1537" s="178">
        <v>2025</v>
      </c>
      <c r="D1537" s="178" t="s">
        <v>336</v>
      </c>
      <c r="E1537" s="178" t="s">
        <v>337</v>
      </c>
      <c r="F1537" s="178" t="s">
        <v>428</v>
      </c>
      <c r="G1537" s="178">
        <v>66</v>
      </c>
      <c r="H1537" s="178">
        <v>3.6289944546300001E-4</v>
      </c>
      <c r="I1537" s="178">
        <v>4.0644737891856004E-4</v>
      </c>
      <c r="J1537" s="178" t="s">
        <v>624</v>
      </c>
    </row>
    <row r="1538" spans="1:10" x14ac:dyDescent="0.45">
      <c r="A1538" s="178" t="s">
        <v>425</v>
      </c>
      <c r="B1538" s="178" t="s">
        <v>85</v>
      </c>
      <c r="C1538" s="178">
        <v>2025</v>
      </c>
      <c r="D1538" s="178" t="s">
        <v>336</v>
      </c>
      <c r="E1538" s="178" t="s">
        <v>337</v>
      </c>
      <c r="F1538" s="178" t="s">
        <v>426</v>
      </c>
      <c r="G1538" s="178">
        <v>67</v>
      </c>
      <c r="H1538" s="178">
        <v>7.8184027224779008E-3</v>
      </c>
      <c r="I1538" s="178">
        <v>8.7566110491752499E-3</v>
      </c>
      <c r="J1538" s="178" t="s">
        <v>623</v>
      </c>
    </row>
    <row r="1539" spans="1:10" x14ac:dyDescent="0.45">
      <c r="A1539" s="178" t="s">
        <v>425</v>
      </c>
      <c r="B1539" s="178" t="s">
        <v>85</v>
      </c>
      <c r="C1539" s="178">
        <v>2025</v>
      </c>
      <c r="D1539" s="178" t="s">
        <v>336</v>
      </c>
      <c r="E1539" s="178" t="s">
        <v>337</v>
      </c>
      <c r="F1539" s="178" t="s">
        <v>427</v>
      </c>
      <c r="G1539" s="178">
        <v>68</v>
      </c>
      <c r="H1539" s="178">
        <v>4.4893441372549999E-4</v>
      </c>
      <c r="I1539" s="178">
        <v>5.0280654337256001E-4</v>
      </c>
      <c r="J1539" s="178" t="s">
        <v>623</v>
      </c>
    </row>
    <row r="1540" spans="1:10" x14ac:dyDescent="0.45">
      <c r="A1540" s="178" t="s">
        <v>425</v>
      </c>
      <c r="B1540" s="178" t="s">
        <v>85</v>
      </c>
      <c r="C1540" s="178">
        <v>2025</v>
      </c>
      <c r="D1540" s="178" t="s">
        <v>336</v>
      </c>
      <c r="E1540" s="178" t="s">
        <v>337</v>
      </c>
      <c r="F1540" s="178" t="s">
        <v>428</v>
      </c>
      <c r="G1540" s="178">
        <v>68</v>
      </c>
      <c r="H1540" s="178">
        <v>3.5278146970090001E-4</v>
      </c>
      <c r="I1540" s="178">
        <v>3.9511524606500802E-4</v>
      </c>
      <c r="J1540" s="178" t="s">
        <v>624</v>
      </c>
    </row>
    <row r="1541" spans="1:10" x14ac:dyDescent="0.45">
      <c r="A1541" s="178" t="s">
        <v>425</v>
      </c>
      <c r="B1541" s="178" t="s">
        <v>85</v>
      </c>
      <c r="C1541" s="178">
        <v>2025</v>
      </c>
      <c r="D1541" s="178" t="s">
        <v>336</v>
      </c>
      <c r="E1541" s="178" t="s">
        <v>337</v>
      </c>
      <c r="F1541" s="178" t="s">
        <v>430</v>
      </c>
      <c r="G1541" s="178">
        <v>68</v>
      </c>
      <c r="H1541" s="178">
        <v>4.4893441372549999E-4</v>
      </c>
      <c r="I1541" s="178">
        <v>5.0280654337256001E-4</v>
      </c>
      <c r="J1541" s="178" t="s">
        <v>623</v>
      </c>
    </row>
    <row r="1542" spans="1:10" x14ac:dyDescent="0.45">
      <c r="A1542" s="178" t="s">
        <v>425</v>
      </c>
      <c r="B1542" s="178" t="s">
        <v>85</v>
      </c>
      <c r="C1542" s="178">
        <v>2025</v>
      </c>
      <c r="D1542" s="178" t="s">
        <v>336</v>
      </c>
      <c r="E1542" s="178" t="s">
        <v>337</v>
      </c>
      <c r="F1542" s="178" t="s">
        <v>430</v>
      </c>
      <c r="G1542" s="178">
        <v>70</v>
      </c>
      <c r="H1542" s="178">
        <v>8.7082176469270003E-4</v>
      </c>
      <c r="I1542" s="178">
        <v>9.7532037645582409E-4</v>
      </c>
      <c r="J1542" s="178" t="s">
        <v>623</v>
      </c>
    </row>
    <row r="1543" spans="1:10" x14ac:dyDescent="0.45">
      <c r="A1543" s="178" t="s">
        <v>425</v>
      </c>
      <c r="B1543" s="178" t="s">
        <v>85</v>
      </c>
      <c r="C1543" s="178">
        <v>2025</v>
      </c>
      <c r="D1543" s="178" t="s">
        <v>336</v>
      </c>
      <c r="E1543" s="178" t="s">
        <v>337</v>
      </c>
      <c r="F1543" s="178" t="s">
        <v>426</v>
      </c>
      <c r="G1543" s="178">
        <v>70</v>
      </c>
      <c r="H1543" s="178">
        <v>7.5048818252981004E-3</v>
      </c>
      <c r="I1543" s="178">
        <v>8.4054676443338725E-3</v>
      </c>
      <c r="J1543" s="178" t="s">
        <v>623</v>
      </c>
    </row>
    <row r="1544" spans="1:10" x14ac:dyDescent="0.45">
      <c r="A1544" s="178" t="s">
        <v>425</v>
      </c>
      <c r="B1544" s="178" t="s">
        <v>85</v>
      </c>
      <c r="C1544" s="178">
        <v>2025</v>
      </c>
      <c r="D1544" s="178" t="s">
        <v>336</v>
      </c>
      <c r="E1544" s="178" t="s">
        <v>337</v>
      </c>
      <c r="F1544" s="178" t="s">
        <v>427</v>
      </c>
      <c r="G1544" s="178">
        <v>70</v>
      </c>
      <c r="H1544" s="178">
        <v>8.7082176469270003E-4</v>
      </c>
      <c r="I1544" s="178">
        <v>9.7532037645582409E-4</v>
      </c>
      <c r="J1544" s="178" t="s">
        <v>623</v>
      </c>
    </row>
    <row r="1545" spans="1:10" x14ac:dyDescent="0.45">
      <c r="A1545" s="178" t="s">
        <v>425</v>
      </c>
      <c r="B1545" s="178" t="s">
        <v>85</v>
      </c>
      <c r="C1545" s="178">
        <v>2025</v>
      </c>
      <c r="D1545" s="178" t="s">
        <v>336</v>
      </c>
      <c r="E1545" s="178" t="s">
        <v>337</v>
      </c>
      <c r="F1545" s="178" t="s">
        <v>426</v>
      </c>
      <c r="G1545" s="178">
        <v>72</v>
      </c>
      <c r="H1545" s="178">
        <v>7.2855018079281001E-3</v>
      </c>
      <c r="I1545" s="178">
        <v>8.1597620248794727E-3</v>
      </c>
      <c r="J1545" s="178" t="s">
        <v>623</v>
      </c>
    </row>
    <row r="1546" spans="1:10" x14ac:dyDescent="0.45">
      <c r="A1546" s="178" t="s">
        <v>425</v>
      </c>
      <c r="B1546" s="178" t="s">
        <v>85</v>
      </c>
      <c r="C1546" s="178">
        <v>2025</v>
      </c>
      <c r="D1546" s="178" t="s">
        <v>336</v>
      </c>
      <c r="E1546" s="178" t="s">
        <v>337</v>
      </c>
      <c r="F1546" s="178" t="s">
        <v>430</v>
      </c>
      <c r="G1546" s="178">
        <v>73</v>
      </c>
      <c r="H1546" s="178">
        <v>4.1693789535199999E-4</v>
      </c>
      <c r="I1546" s="178">
        <v>4.6697044279424E-4</v>
      </c>
      <c r="J1546" s="178" t="s">
        <v>623</v>
      </c>
    </row>
    <row r="1547" spans="1:10" x14ac:dyDescent="0.45">
      <c r="A1547" s="178" t="s">
        <v>425</v>
      </c>
      <c r="B1547" s="178" t="s">
        <v>85</v>
      </c>
      <c r="C1547" s="178">
        <v>2025</v>
      </c>
      <c r="D1547" s="178" t="s">
        <v>336</v>
      </c>
      <c r="E1547" s="178" t="s">
        <v>337</v>
      </c>
      <c r="F1547" s="178" t="s">
        <v>427</v>
      </c>
      <c r="G1547" s="178">
        <v>73</v>
      </c>
      <c r="H1547" s="178">
        <v>4.1693789535199999E-4</v>
      </c>
      <c r="I1547" s="178">
        <v>4.6697044279424E-4</v>
      </c>
      <c r="J1547" s="178" t="s">
        <v>623</v>
      </c>
    </row>
    <row r="1548" spans="1:10" x14ac:dyDescent="0.45">
      <c r="A1548" s="178" t="s">
        <v>425</v>
      </c>
      <c r="B1548" s="178" t="s">
        <v>85</v>
      </c>
      <c r="C1548" s="178">
        <v>2025</v>
      </c>
      <c r="D1548" s="178" t="s">
        <v>336</v>
      </c>
      <c r="E1548" s="178" t="s">
        <v>337</v>
      </c>
      <c r="F1548" s="178" t="s">
        <v>426</v>
      </c>
      <c r="G1548" s="178">
        <v>74</v>
      </c>
      <c r="H1548" s="178">
        <v>7.1650668978690997E-3</v>
      </c>
      <c r="I1548" s="178">
        <v>8.0248749256133928E-3</v>
      </c>
      <c r="J1548" s="178" t="s">
        <v>623</v>
      </c>
    </row>
    <row r="1549" spans="1:10" x14ac:dyDescent="0.45">
      <c r="A1549" s="178" t="s">
        <v>425</v>
      </c>
      <c r="B1549" s="178" t="s">
        <v>85</v>
      </c>
      <c r="C1549" s="178">
        <v>2025</v>
      </c>
      <c r="D1549" s="178" t="s">
        <v>336</v>
      </c>
      <c r="E1549" s="178" t="s">
        <v>337</v>
      </c>
      <c r="F1549" s="178" t="s">
        <v>430</v>
      </c>
      <c r="G1549" s="178">
        <v>76</v>
      </c>
      <c r="H1549" s="178">
        <v>4.0475008427170002E-4</v>
      </c>
      <c r="I1549" s="178">
        <v>4.5332009438430409E-4</v>
      </c>
      <c r="J1549" s="178" t="s">
        <v>623</v>
      </c>
    </row>
    <row r="1550" spans="1:10" x14ac:dyDescent="0.45">
      <c r="A1550" s="178" t="s">
        <v>425</v>
      </c>
      <c r="B1550" s="178" t="s">
        <v>85</v>
      </c>
      <c r="C1550" s="178">
        <v>2025</v>
      </c>
      <c r="D1550" s="178" t="s">
        <v>336</v>
      </c>
      <c r="E1550" s="178" t="s">
        <v>337</v>
      </c>
      <c r="F1550" s="178" t="s">
        <v>427</v>
      </c>
      <c r="G1550" s="178">
        <v>76</v>
      </c>
      <c r="H1550" s="178">
        <v>4.0475008427170002E-4</v>
      </c>
      <c r="I1550" s="178">
        <v>4.5332009438430409E-4</v>
      </c>
      <c r="J1550" s="178" t="s">
        <v>623</v>
      </c>
    </row>
    <row r="1551" spans="1:10" x14ac:dyDescent="0.45">
      <c r="A1551" s="178" t="s">
        <v>425</v>
      </c>
      <c r="B1551" s="178" t="s">
        <v>85</v>
      </c>
      <c r="C1551" s="178">
        <v>2025</v>
      </c>
      <c r="D1551" s="178" t="s">
        <v>336</v>
      </c>
      <c r="E1551" s="178" t="s">
        <v>337</v>
      </c>
      <c r="F1551" s="178" t="s">
        <v>430</v>
      </c>
      <c r="G1551" s="178">
        <v>77</v>
      </c>
      <c r="H1551" s="178">
        <v>3.9805925916880001E-4</v>
      </c>
      <c r="I1551" s="178">
        <v>4.4582637026905605E-4</v>
      </c>
      <c r="J1551" s="178" t="s">
        <v>623</v>
      </c>
    </row>
    <row r="1552" spans="1:10" x14ac:dyDescent="0.45">
      <c r="A1552" s="178" t="s">
        <v>425</v>
      </c>
      <c r="B1552" s="178" t="s">
        <v>85</v>
      </c>
      <c r="C1552" s="178">
        <v>2025</v>
      </c>
      <c r="D1552" s="178" t="s">
        <v>336</v>
      </c>
      <c r="E1552" s="178" t="s">
        <v>337</v>
      </c>
      <c r="F1552" s="178" t="s">
        <v>427</v>
      </c>
      <c r="G1552" s="178">
        <v>77</v>
      </c>
      <c r="H1552" s="178">
        <v>3.9805925916880001E-4</v>
      </c>
      <c r="I1552" s="178">
        <v>4.4582637026905605E-4</v>
      </c>
      <c r="J1552" s="178" t="s">
        <v>623</v>
      </c>
    </row>
    <row r="1553" spans="1:10" x14ac:dyDescent="0.45">
      <c r="A1553" s="178" t="s">
        <v>425</v>
      </c>
      <c r="B1553" s="178" t="s">
        <v>85</v>
      </c>
      <c r="C1553" s="178">
        <v>2025</v>
      </c>
      <c r="D1553" s="178" t="s">
        <v>336</v>
      </c>
      <c r="E1553" s="178" t="s">
        <v>337</v>
      </c>
      <c r="F1553" s="178" t="s">
        <v>426</v>
      </c>
      <c r="G1553" s="178">
        <v>78</v>
      </c>
      <c r="H1553" s="178">
        <v>6.7747184075415004E-3</v>
      </c>
      <c r="I1553" s="178">
        <v>7.5876846164464815E-3</v>
      </c>
      <c r="J1553" s="178" t="s">
        <v>623</v>
      </c>
    </row>
    <row r="1554" spans="1:10" x14ac:dyDescent="0.45">
      <c r="A1554" s="178" t="s">
        <v>425</v>
      </c>
      <c r="B1554" s="178" t="s">
        <v>85</v>
      </c>
      <c r="C1554" s="178">
        <v>2025</v>
      </c>
      <c r="D1554" s="178" t="s">
        <v>336</v>
      </c>
      <c r="E1554" s="178" t="s">
        <v>337</v>
      </c>
      <c r="F1554" s="178" t="s">
        <v>426</v>
      </c>
      <c r="G1554" s="178">
        <v>79</v>
      </c>
      <c r="H1554" s="178">
        <v>6.7479875870049E-3</v>
      </c>
      <c r="I1554" s="178">
        <v>7.5577460974454889E-3</v>
      </c>
      <c r="J1554" s="178" t="s">
        <v>623</v>
      </c>
    </row>
    <row r="1555" spans="1:10" x14ac:dyDescent="0.45">
      <c r="A1555" s="178" t="s">
        <v>425</v>
      </c>
      <c r="B1555" s="178" t="s">
        <v>85</v>
      </c>
      <c r="C1555" s="178">
        <v>2025</v>
      </c>
      <c r="D1555" s="178" t="s">
        <v>336</v>
      </c>
      <c r="E1555" s="178" t="s">
        <v>337</v>
      </c>
      <c r="F1555" s="178" t="s">
        <v>427</v>
      </c>
      <c r="G1555" s="178">
        <v>82</v>
      </c>
      <c r="H1555" s="178">
        <v>7.512614538427E-4</v>
      </c>
      <c r="I1555" s="178">
        <v>8.4141282830382412E-4</v>
      </c>
      <c r="J1555" s="178" t="s">
        <v>623</v>
      </c>
    </row>
    <row r="1556" spans="1:10" x14ac:dyDescent="0.45">
      <c r="A1556" s="178" t="s">
        <v>425</v>
      </c>
      <c r="B1556" s="178" t="s">
        <v>85</v>
      </c>
      <c r="C1556" s="178">
        <v>2025</v>
      </c>
      <c r="D1556" s="178" t="s">
        <v>336</v>
      </c>
      <c r="E1556" s="178" t="s">
        <v>337</v>
      </c>
      <c r="F1556" s="178" t="s">
        <v>426</v>
      </c>
      <c r="G1556" s="178">
        <v>82</v>
      </c>
      <c r="H1556" s="178">
        <v>6.5321899019181997E-3</v>
      </c>
      <c r="I1556" s="178">
        <v>7.3160526901483846E-3</v>
      </c>
      <c r="J1556" s="178" t="s">
        <v>623</v>
      </c>
    </row>
    <row r="1557" spans="1:10" x14ac:dyDescent="0.45">
      <c r="A1557" s="178" t="s">
        <v>425</v>
      </c>
      <c r="B1557" s="178" t="s">
        <v>85</v>
      </c>
      <c r="C1557" s="178">
        <v>2025</v>
      </c>
      <c r="D1557" s="178" t="s">
        <v>336</v>
      </c>
      <c r="E1557" s="178" t="s">
        <v>337</v>
      </c>
      <c r="F1557" s="178" t="s">
        <v>430</v>
      </c>
      <c r="G1557" s="178">
        <v>82</v>
      </c>
      <c r="H1557" s="178">
        <v>7.512614538427E-4</v>
      </c>
      <c r="I1557" s="178">
        <v>8.4141282830382412E-4</v>
      </c>
      <c r="J1557" s="178" t="s">
        <v>623</v>
      </c>
    </row>
    <row r="1558" spans="1:10" x14ac:dyDescent="0.45">
      <c r="A1558" s="178" t="s">
        <v>425</v>
      </c>
      <c r="B1558" s="178" t="s">
        <v>85</v>
      </c>
      <c r="C1558" s="178">
        <v>2025</v>
      </c>
      <c r="D1558" s="178" t="s">
        <v>336</v>
      </c>
      <c r="E1558" s="178" t="s">
        <v>337</v>
      </c>
      <c r="F1558" s="178" t="s">
        <v>426</v>
      </c>
      <c r="G1558" s="178">
        <v>84</v>
      </c>
      <c r="H1558" s="178">
        <v>6.3500665128230997E-3</v>
      </c>
      <c r="I1558" s="178">
        <v>7.1120744943618721E-3</v>
      </c>
      <c r="J1558" s="178" t="s">
        <v>623</v>
      </c>
    </row>
    <row r="1559" spans="1:10" x14ac:dyDescent="0.45">
      <c r="A1559" s="178" t="s">
        <v>425</v>
      </c>
      <c r="B1559" s="178" t="s">
        <v>85</v>
      </c>
      <c r="C1559" s="178">
        <v>2025</v>
      </c>
      <c r="D1559" s="178" t="s">
        <v>336</v>
      </c>
      <c r="E1559" s="178" t="s">
        <v>337</v>
      </c>
      <c r="F1559" s="178" t="s">
        <v>430</v>
      </c>
      <c r="G1559" s="178">
        <v>85</v>
      </c>
      <c r="H1559" s="178">
        <v>3.6289944546300001E-4</v>
      </c>
      <c r="I1559" s="178">
        <v>4.0644737891856004E-4</v>
      </c>
      <c r="J1559" s="178" t="s">
        <v>623</v>
      </c>
    </row>
    <row r="1560" spans="1:10" x14ac:dyDescent="0.45">
      <c r="A1560" s="178" t="s">
        <v>425</v>
      </c>
      <c r="B1560" s="178" t="s">
        <v>85</v>
      </c>
      <c r="C1560" s="178">
        <v>2025</v>
      </c>
      <c r="D1560" s="178" t="s">
        <v>336</v>
      </c>
      <c r="E1560" s="178" t="s">
        <v>337</v>
      </c>
      <c r="F1560" s="178" t="s">
        <v>427</v>
      </c>
      <c r="G1560" s="178">
        <v>85</v>
      </c>
      <c r="H1560" s="178">
        <v>3.6289944546300001E-4</v>
      </c>
      <c r="I1560" s="178">
        <v>4.0644737891856004E-4</v>
      </c>
      <c r="J1560" s="178" t="s">
        <v>623</v>
      </c>
    </row>
    <row r="1561" spans="1:10" x14ac:dyDescent="0.45">
      <c r="A1561" s="178" t="s">
        <v>425</v>
      </c>
      <c r="B1561" s="178" t="s">
        <v>85</v>
      </c>
      <c r="C1561" s="178">
        <v>2025</v>
      </c>
      <c r="D1561" s="178" t="s">
        <v>336</v>
      </c>
      <c r="E1561" s="178" t="s">
        <v>337</v>
      </c>
      <c r="F1561" s="178" t="s">
        <v>427</v>
      </c>
      <c r="G1561" s="178">
        <v>88</v>
      </c>
      <c r="H1561" s="178">
        <v>3.5278146970090001E-4</v>
      </c>
      <c r="I1561" s="178">
        <v>3.9511524606500802E-4</v>
      </c>
      <c r="J1561" s="178" t="s">
        <v>623</v>
      </c>
    </row>
    <row r="1562" spans="1:10" x14ac:dyDescent="0.45">
      <c r="A1562" s="178" t="s">
        <v>425</v>
      </c>
      <c r="B1562" s="178" t="s">
        <v>85</v>
      </c>
      <c r="C1562" s="178">
        <v>2025</v>
      </c>
      <c r="D1562" s="178" t="s">
        <v>336</v>
      </c>
      <c r="E1562" s="178" t="s">
        <v>337</v>
      </c>
      <c r="F1562" s="178" t="s">
        <v>430</v>
      </c>
      <c r="G1562" s="178">
        <v>88</v>
      </c>
      <c r="H1562" s="178">
        <v>3.5278146970090001E-4</v>
      </c>
      <c r="I1562" s="178">
        <v>3.9511524606500802E-4</v>
      </c>
      <c r="J1562" s="178" t="s">
        <v>623</v>
      </c>
    </row>
    <row r="1563" spans="1:10" x14ac:dyDescent="0.45">
      <c r="A1563" s="178" t="s">
        <v>425</v>
      </c>
      <c r="B1563" s="178" t="s">
        <v>85</v>
      </c>
      <c r="C1563" s="178">
        <v>2025</v>
      </c>
      <c r="D1563" s="178" t="s">
        <v>336</v>
      </c>
      <c r="E1563" s="178" t="s">
        <v>337</v>
      </c>
      <c r="F1563" s="178" t="s">
        <v>430</v>
      </c>
      <c r="G1563" s="178">
        <v>100000</v>
      </c>
      <c r="H1563" s="1">
        <v>9.9999999999999998E-13</v>
      </c>
      <c r="I1563" s="178">
        <v>1.1200000000000001E-12</v>
      </c>
      <c r="J1563" s="178" t="s">
        <v>623</v>
      </c>
    </row>
    <row r="1564" spans="1:10" x14ac:dyDescent="0.45">
      <c r="A1564" s="178" t="s">
        <v>425</v>
      </c>
      <c r="B1564" s="178" t="s">
        <v>85</v>
      </c>
      <c r="C1564" s="178">
        <v>2030</v>
      </c>
      <c r="D1564" s="178" t="s">
        <v>336</v>
      </c>
      <c r="E1564" s="178" t="s">
        <v>337</v>
      </c>
      <c r="F1564" s="178" t="s">
        <v>432</v>
      </c>
      <c r="G1564" s="178">
        <v>-100000</v>
      </c>
      <c r="H1564" s="178">
        <v>0</v>
      </c>
      <c r="I1564" s="178">
        <v>0</v>
      </c>
      <c r="J1564" s="178" t="s">
        <v>623</v>
      </c>
    </row>
    <row r="1565" spans="1:10" x14ac:dyDescent="0.45">
      <c r="A1565" s="178" t="s">
        <v>425</v>
      </c>
      <c r="B1565" s="178" t="s">
        <v>85</v>
      </c>
      <c r="C1565" s="178">
        <v>2030</v>
      </c>
      <c r="D1565" s="178" t="s">
        <v>336</v>
      </c>
      <c r="E1565" s="178" t="s">
        <v>337</v>
      </c>
      <c r="F1565" s="178" t="s">
        <v>432</v>
      </c>
      <c r="G1565" s="178">
        <v>-9</v>
      </c>
      <c r="H1565" s="178">
        <v>0</v>
      </c>
      <c r="I1565" s="178">
        <v>0</v>
      </c>
      <c r="J1565" s="178" t="s">
        <v>623</v>
      </c>
    </row>
    <row r="1566" spans="1:10" x14ac:dyDescent="0.45">
      <c r="A1566" s="178" t="s">
        <v>425</v>
      </c>
      <c r="B1566" s="178" t="s">
        <v>85</v>
      </c>
      <c r="C1566" s="178">
        <v>2030</v>
      </c>
      <c r="D1566" s="178" t="s">
        <v>336</v>
      </c>
      <c r="E1566" s="178" t="s">
        <v>337</v>
      </c>
      <c r="F1566" s="178" t="s">
        <v>432</v>
      </c>
      <c r="G1566" s="178">
        <v>-9</v>
      </c>
      <c r="H1566" s="178">
        <v>0.88073667883872897</v>
      </c>
      <c r="I1566" s="178">
        <v>0.98642508029937659</v>
      </c>
      <c r="J1566" s="178" t="s">
        <v>623</v>
      </c>
    </row>
    <row r="1567" spans="1:10" x14ac:dyDescent="0.45">
      <c r="A1567" s="178" t="s">
        <v>425</v>
      </c>
      <c r="B1567" s="178" t="s">
        <v>85</v>
      </c>
      <c r="C1567" s="178">
        <v>2030</v>
      </c>
      <c r="D1567" s="178" t="s">
        <v>336</v>
      </c>
      <c r="E1567" s="178" t="s">
        <v>337</v>
      </c>
      <c r="F1567" s="178" t="s">
        <v>426</v>
      </c>
      <c r="G1567" s="178">
        <v>-6</v>
      </c>
      <c r="H1567" s="178">
        <v>1.3637366145849199</v>
      </c>
      <c r="I1567" s="178">
        <v>1.5273850083351104</v>
      </c>
      <c r="J1567" s="178" t="s">
        <v>623</v>
      </c>
    </row>
    <row r="1568" spans="1:10" x14ac:dyDescent="0.45">
      <c r="A1568" s="178" t="s">
        <v>425</v>
      </c>
      <c r="B1568" s="178" t="s">
        <v>85</v>
      </c>
      <c r="C1568" s="178">
        <v>2030</v>
      </c>
      <c r="D1568" s="178" t="s">
        <v>336</v>
      </c>
      <c r="E1568" s="178" t="s">
        <v>337</v>
      </c>
      <c r="F1568" s="178" t="s">
        <v>426</v>
      </c>
      <c r="G1568" s="178">
        <v>-5</v>
      </c>
      <c r="H1568" s="178">
        <v>0.30116426944732599</v>
      </c>
      <c r="I1568" s="178">
        <v>0.33730398178100512</v>
      </c>
      <c r="J1568" s="178" t="s">
        <v>623</v>
      </c>
    </row>
    <row r="1569" spans="1:10" x14ac:dyDescent="0.45">
      <c r="A1569" s="178" t="s">
        <v>425</v>
      </c>
      <c r="B1569" s="178" t="s">
        <v>85</v>
      </c>
      <c r="C1569" s="178">
        <v>2030</v>
      </c>
      <c r="D1569" s="178" t="s">
        <v>336</v>
      </c>
      <c r="E1569" s="178" t="s">
        <v>337</v>
      </c>
      <c r="F1569" s="178" t="s">
        <v>426</v>
      </c>
      <c r="G1569" s="178">
        <v>-4</v>
      </c>
      <c r="H1569" s="178">
        <v>0.22957424074411301</v>
      </c>
      <c r="I1569" s="178">
        <v>0.2571231496334066</v>
      </c>
      <c r="J1569" s="178" t="s">
        <v>623</v>
      </c>
    </row>
    <row r="1570" spans="1:10" x14ac:dyDescent="0.45">
      <c r="A1570" s="178" t="s">
        <v>425</v>
      </c>
      <c r="B1570" s="178" t="s">
        <v>85</v>
      </c>
      <c r="C1570" s="178">
        <v>2030</v>
      </c>
      <c r="D1570" s="178" t="s">
        <v>336</v>
      </c>
      <c r="E1570" s="178" t="s">
        <v>337</v>
      </c>
      <c r="F1570" s="178" t="s">
        <v>427</v>
      </c>
      <c r="G1570" s="178">
        <v>-3</v>
      </c>
      <c r="H1570" s="178">
        <v>0.104262479580938</v>
      </c>
      <c r="I1570" s="178">
        <v>0.11677397713065057</v>
      </c>
      <c r="J1570" s="178" t="s">
        <v>623</v>
      </c>
    </row>
    <row r="1571" spans="1:10" x14ac:dyDescent="0.45">
      <c r="A1571" s="178" t="s">
        <v>425</v>
      </c>
      <c r="B1571" s="178" t="s">
        <v>85</v>
      </c>
      <c r="C1571" s="178">
        <v>2030</v>
      </c>
      <c r="D1571" s="178" t="s">
        <v>336</v>
      </c>
      <c r="E1571" s="178" t="s">
        <v>337</v>
      </c>
      <c r="F1571" s="178" t="s">
        <v>426</v>
      </c>
      <c r="G1571" s="178">
        <v>-3</v>
      </c>
      <c r="H1571" s="178">
        <v>0.30815803259611102</v>
      </c>
      <c r="I1571" s="178">
        <v>0.3451369965076444</v>
      </c>
      <c r="J1571" s="178" t="s">
        <v>623</v>
      </c>
    </row>
    <row r="1572" spans="1:10" x14ac:dyDescent="0.45">
      <c r="A1572" s="178" t="s">
        <v>425</v>
      </c>
      <c r="B1572" s="178" t="s">
        <v>85</v>
      </c>
      <c r="C1572" s="178">
        <v>2030</v>
      </c>
      <c r="D1572" s="178" t="s">
        <v>336</v>
      </c>
      <c r="E1572" s="178" t="s">
        <v>337</v>
      </c>
      <c r="F1572" s="178" t="s">
        <v>426</v>
      </c>
      <c r="G1572" s="178">
        <v>-2</v>
      </c>
      <c r="H1572" s="178">
        <v>0.31646881997585302</v>
      </c>
      <c r="I1572" s="178">
        <v>0.35444507837295541</v>
      </c>
      <c r="J1572" s="178" t="s">
        <v>623</v>
      </c>
    </row>
    <row r="1573" spans="1:10" x14ac:dyDescent="0.45">
      <c r="A1573" s="178" t="s">
        <v>425</v>
      </c>
      <c r="B1573" s="178" t="s">
        <v>85</v>
      </c>
      <c r="C1573" s="178">
        <v>2030</v>
      </c>
      <c r="D1573" s="178" t="s">
        <v>336</v>
      </c>
      <c r="E1573" s="178" t="s">
        <v>337</v>
      </c>
      <c r="F1573" s="178" t="s">
        <v>427</v>
      </c>
      <c r="G1573" s="178">
        <v>-2</v>
      </c>
      <c r="H1573" s="178">
        <v>4.9491961020976298E-2</v>
      </c>
      <c r="I1573" s="178">
        <v>5.5430996343493459E-2</v>
      </c>
      <c r="J1573" s="178" t="s">
        <v>623</v>
      </c>
    </row>
    <row r="1574" spans="1:10" x14ac:dyDescent="0.45">
      <c r="A1574" s="178" t="s">
        <v>425</v>
      </c>
      <c r="B1574" s="178" t="s">
        <v>85</v>
      </c>
      <c r="C1574" s="178">
        <v>2030</v>
      </c>
      <c r="D1574" s="178" t="s">
        <v>336</v>
      </c>
      <c r="E1574" s="178" t="s">
        <v>337</v>
      </c>
      <c r="F1574" s="178" t="s">
        <v>426</v>
      </c>
      <c r="G1574" s="178">
        <v>-1</v>
      </c>
      <c r="H1574" s="178">
        <v>0.21423231065273199</v>
      </c>
      <c r="I1574" s="178">
        <v>0.23994018793105984</v>
      </c>
      <c r="J1574" s="178" t="s">
        <v>623</v>
      </c>
    </row>
    <row r="1575" spans="1:10" x14ac:dyDescent="0.45">
      <c r="A1575" s="178" t="s">
        <v>425</v>
      </c>
      <c r="B1575" s="178" t="s">
        <v>85</v>
      </c>
      <c r="C1575" s="178">
        <v>2030</v>
      </c>
      <c r="D1575" s="178" t="s">
        <v>336</v>
      </c>
      <c r="E1575" s="178" t="s">
        <v>337</v>
      </c>
      <c r="F1575" s="178" t="s">
        <v>427</v>
      </c>
      <c r="G1575" s="178">
        <v>-1</v>
      </c>
      <c r="H1575" s="178">
        <v>0.22307249018922401</v>
      </c>
      <c r="I1575" s="178">
        <v>0.24984118901193092</v>
      </c>
      <c r="J1575" s="178" t="s">
        <v>623</v>
      </c>
    </row>
    <row r="1576" spans="1:10" x14ac:dyDescent="0.45">
      <c r="A1576" s="178" t="s">
        <v>425</v>
      </c>
      <c r="B1576" s="178" t="s">
        <v>85</v>
      </c>
      <c r="C1576" s="178">
        <v>2030</v>
      </c>
      <c r="D1576" s="178" t="s">
        <v>336</v>
      </c>
      <c r="E1576" s="178" t="s">
        <v>337</v>
      </c>
      <c r="F1576" s="178" t="s">
        <v>426</v>
      </c>
      <c r="G1576" s="178">
        <v>0</v>
      </c>
      <c r="H1576" s="178">
        <v>0.30327114835381502</v>
      </c>
      <c r="I1576" s="178">
        <v>0.33966368615627285</v>
      </c>
      <c r="J1576" s="178" t="s">
        <v>623</v>
      </c>
    </row>
    <row r="1577" spans="1:10" x14ac:dyDescent="0.45">
      <c r="A1577" s="178" t="s">
        <v>425</v>
      </c>
      <c r="B1577" s="178" t="s">
        <v>85</v>
      </c>
      <c r="C1577" s="178">
        <v>2030</v>
      </c>
      <c r="D1577" s="178" t="s">
        <v>336</v>
      </c>
      <c r="E1577" s="178" t="s">
        <v>337</v>
      </c>
      <c r="F1577" s="178" t="s">
        <v>427</v>
      </c>
      <c r="G1577" s="178">
        <v>0</v>
      </c>
      <c r="H1577" s="178">
        <v>0.14914932148530999</v>
      </c>
      <c r="I1577" s="178">
        <v>0.16704724006354721</v>
      </c>
      <c r="J1577" s="178" t="s">
        <v>623</v>
      </c>
    </row>
    <row r="1578" spans="1:10" x14ac:dyDescent="0.45">
      <c r="A1578" s="178" t="s">
        <v>425</v>
      </c>
      <c r="B1578" s="178" t="s">
        <v>85</v>
      </c>
      <c r="C1578" s="178">
        <v>2030</v>
      </c>
      <c r="D1578" s="178" t="s">
        <v>336</v>
      </c>
      <c r="E1578" s="178" t="s">
        <v>337</v>
      </c>
      <c r="F1578" s="178" t="s">
        <v>430</v>
      </c>
      <c r="G1578" s="178">
        <v>1</v>
      </c>
      <c r="H1578" s="178">
        <v>0.174059605924412</v>
      </c>
      <c r="I1578" s="178">
        <v>0.19494675863534144</v>
      </c>
      <c r="J1578" s="178" t="s">
        <v>623</v>
      </c>
    </row>
    <row r="1579" spans="1:10" x14ac:dyDescent="0.45">
      <c r="A1579" s="178" t="s">
        <v>425</v>
      </c>
      <c r="B1579" s="178" t="s">
        <v>85</v>
      </c>
      <c r="C1579" s="178">
        <v>2030</v>
      </c>
      <c r="D1579" s="178" t="s">
        <v>336</v>
      </c>
      <c r="E1579" s="178" t="s">
        <v>337</v>
      </c>
      <c r="F1579" s="178" t="s">
        <v>429</v>
      </c>
      <c r="G1579" s="178">
        <v>1</v>
      </c>
      <c r="H1579" s="178">
        <v>5.1189299114048401</v>
      </c>
      <c r="I1579" s="178">
        <v>5.7332015007734212</v>
      </c>
      <c r="J1579" s="178" t="s">
        <v>624</v>
      </c>
    </row>
    <row r="1580" spans="1:10" x14ac:dyDescent="0.45">
      <c r="A1580" s="178" t="s">
        <v>425</v>
      </c>
      <c r="B1580" s="178" t="s">
        <v>85</v>
      </c>
      <c r="C1580" s="178">
        <v>2030</v>
      </c>
      <c r="D1580" s="178" t="s">
        <v>336</v>
      </c>
      <c r="E1580" s="178" t="s">
        <v>337</v>
      </c>
      <c r="F1580" s="178" t="s">
        <v>428</v>
      </c>
      <c r="G1580" s="178">
        <v>1</v>
      </c>
      <c r="H1580" s="178">
        <v>6.1259945854544598E-2</v>
      </c>
      <c r="I1580" s="178">
        <v>6.8611139357089956E-2</v>
      </c>
      <c r="J1580" s="178" t="s">
        <v>624</v>
      </c>
    </row>
    <row r="1581" spans="1:10" x14ac:dyDescent="0.45">
      <c r="A1581" s="178" t="s">
        <v>425</v>
      </c>
      <c r="B1581" s="178" t="s">
        <v>85</v>
      </c>
      <c r="C1581" s="178">
        <v>2030</v>
      </c>
      <c r="D1581" s="178" t="s">
        <v>336</v>
      </c>
      <c r="E1581" s="178" t="s">
        <v>337</v>
      </c>
      <c r="F1581" s="178" t="s">
        <v>429</v>
      </c>
      <c r="G1581" s="178">
        <v>2</v>
      </c>
      <c r="H1581" s="178">
        <v>7.80538945272564</v>
      </c>
      <c r="I1581" s="178">
        <v>8.742036187052717</v>
      </c>
      <c r="J1581" s="178" t="s">
        <v>624</v>
      </c>
    </row>
    <row r="1582" spans="1:10" x14ac:dyDescent="0.45">
      <c r="A1582" s="178" t="s">
        <v>425</v>
      </c>
      <c r="B1582" s="178" t="s">
        <v>85</v>
      </c>
      <c r="C1582" s="178">
        <v>2030</v>
      </c>
      <c r="D1582" s="178" t="s">
        <v>336</v>
      </c>
      <c r="E1582" s="178" t="s">
        <v>337</v>
      </c>
      <c r="F1582" s="178" t="s">
        <v>426</v>
      </c>
      <c r="G1582" s="178">
        <v>2</v>
      </c>
      <c r="H1582" s="178">
        <v>0.19576346874236999</v>
      </c>
      <c r="I1582" s="178">
        <v>0.21925508499145441</v>
      </c>
      <c r="J1582" s="178" t="s">
        <v>623</v>
      </c>
    </row>
    <row r="1583" spans="1:10" x14ac:dyDescent="0.45">
      <c r="A1583" s="178" t="s">
        <v>425</v>
      </c>
      <c r="B1583" s="178" t="s">
        <v>85</v>
      </c>
      <c r="C1583" s="178">
        <v>2030</v>
      </c>
      <c r="D1583" s="178" t="s">
        <v>336</v>
      </c>
      <c r="E1583" s="178" t="s">
        <v>337</v>
      </c>
      <c r="F1583" s="178" t="s">
        <v>428</v>
      </c>
      <c r="G1583" s="178">
        <v>2</v>
      </c>
      <c r="H1583" s="178">
        <v>0.13697934430092501</v>
      </c>
      <c r="I1583" s="178">
        <v>0.15341686561703602</v>
      </c>
      <c r="J1583" s="178" t="s">
        <v>624</v>
      </c>
    </row>
    <row r="1584" spans="1:10" x14ac:dyDescent="0.45">
      <c r="A1584" s="178" t="s">
        <v>425</v>
      </c>
      <c r="B1584" s="178" t="s">
        <v>85</v>
      </c>
      <c r="C1584" s="178">
        <v>2030</v>
      </c>
      <c r="D1584" s="178" t="s">
        <v>336</v>
      </c>
      <c r="E1584" s="178" t="s">
        <v>337</v>
      </c>
      <c r="F1584" s="178" t="s">
        <v>430</v>
      </c>
      <c r="G1584" s="178">
        <v>2</v>
      </c>
      <c r="H1584" s="178">
        <v>1.5912844100967001E-2</v>
      </c>
      <c r="I1584" s="178">
        <v>1.7822385393083041E-2</v>
      </c>
      <c r="J1584" s="178" t="s">
        <v>623</v>
      </c>
    </row>
    <row r="1585" spans="1:10" x14ac:dyDescent="0.45">
      <c r="A1585" s="178" t="s">
        <v>425</v>
      </c>
      <c r="B1585" s="178" t="s">
        <v>85</v>
      </c>
      <c r="C1585" s="178">
        <v>2030</v>
      </c>
      <c r="D1585" s="178" t="s">
        <v>336</v>
      </c>
      <c r="E1585" s="178" t="s">
        <v>337</v>
      </c>
      <c r="F1585" s="178" t="s">
        <v>429</v>
      </c>
      <c r="G1585" s="178">
        <v>3</v>
      </c>
      <c r="H1585" s="178">
        <v>2.55509243160486</v>
      </c>
      <c r="I1585" s="178">
        <v>2.8617035233974435</v>
      </c>
      <c r="J1585" s="178" t="s">
        <v>624</v>
      </c>
    </row>
    <row r="1586" spans="1:10" x14ac:dyDescent="0.45">
      <c r="A1586" s="178" t="s">
        <v>425</v>
      </c>
      <c r="B1586" s="178" t="s">
        <v>85</v>
      </c>
      <c r="C1586" s="178">
        <v>2030</v>
      </c>
      <c r="D1586" s="178" t="s">
        <v>336</v>
      </c>
      <c r="E1586" s="178" t="s">
        <v>337</v>
      </c>
      <c r="F1586" s="178" t="s">
        <v>426</v>
      </c>
      <c r="G1586" s="178">
        <v>3</v>
      </c>
      <c r="H1586" s="178">
        <v>9.0667720884084702E-2</v>
      </c>
      <c r="I1586" s="178">
        <v>0.10154784739017488</v>
      </c>
      <c r="J1586" s="178" t="s">
        <v>623</v>
      </c>
    </row>
    <row r="1587" spans="1:10" x14ac:dyDescent="0.45">
      <c r="A1587" s="178" t="s">
        <v>425</v>
      </c>
      <c r="B1587" s="178" t="s">
        <v>85</v>
      </c>
      <c r="C1587" s="178">
        <v>2030</v>
      </c>
      <c r="D1587" s="178" t="s">
        <v>336</v>
      </c>
      <c r="E1587" s="178" t="s">
        <v>337</v>
      </c>
      <c r="F1587" s="178" t="s">
        <v>430</v>
      </c>
      <c r="G1587" s="178">
        <v>3</v>
      </c>
      <c r="H1587" s="178">
        <v>1.3972394401207599E-2</v>
      </c>
      <c r="I1587" s="178">
        <v>1.5649081729352511E-2</v>
      </c>
      <c r="J1587" s="178" t="s">
        <v>623</v>
      </c>
    </row>
    <row r="1588" spans="1:10" x14ac:dyDescent="0.45">
      <c r="A1588" s="178" t="s">
        <v>425</v>
      </c>
      <c r="B1588" s="178" t="s">
        <v>85</v>
      </c>
      <c r="C1588" s="178">
        <v>2030</v>
      </c>
      <c r="D1588" s="178" t="s">
        <v>336</v>
      </c>
      <c r="E1588" s="178" t="s">
        <v>337</v>
      </c>
      <c r="F1588" s="178" t="s">
        <v>431</v>
      </c>
      <c r="G1588" s="178">
        <v>3</v>
      </c>
      <c r="H1588" s="178">
        <v>2.9857654124498399E-2</v>
      </c>
      <c r="I1588" s="178">
        <v>3.3440572619438211E-2</v>
      </c>
      <c r="J1588" s="178" t="s">
        <v>624</v>
      </c>
    </row>
    <row r="1589" spans="1:10" x14ac:dyDescent="0.45">
      <c r="A1589" s="178" t="s">
        <v>425</v>
      </c>
      <c r="B1589" s="178" t="s">
        <v>85</v>
      </c>
      <c r="C1589" s="178">
        <v>2030</v>
      </c>
      <c r="D1589" s="178" t="s">
        <v>336</v>
      </c>
      <c r="E1589" s="178" t="s">
        <v>337</v>
      </c>
      <c r="F1589" s="178" t="s">
        <v>428</v>
      </c>
      <c r="G1589" s="178">
        <v>3</v>
      </c>
      <c r="H1589" s="178">
        <v>0.114791509229689</v>
      </c>
      <c r="I1589" s="178">
        <v>0.1285664903372517</v>
      </c>
      <c r="J1589" s="178" t="s">
        <v>624</v>
      </c>
    </row>
    <row r="1590" spans="1:10" x14ac:dyDescent="0.45">
      <c r="A1590" s="178" t="s">
        <v>425</v>
      </c>
      <c r="B1590" s="178" t="s">
        <v>85</v>
      </c>
      <c r="C1590" s="178">
        <v>2030</v>
      </c>
      <c r="D1590" s="178" t="s">
        <v>336</v>
      </c>
      <c r="E1590" s="178" t="s">
        <v>337</v>
      </c>
      <c r="F1590" s="178" t="s">
        <v>429</v>
      </c>
      <c r="G1590" s="178">
        <v>4</v>
      </c>
      <c r="H1590" s="178">
        <v>0.33101867884397501</v>
      </c>
      <c r="I1590" s="178">
        <v>0.37074092030525208</v>
      </c>
      <c r="J1590" s="178" t="s">
        <v>624</v>
      </c>
    </row>
    <row r="1591" spans="1:10" x14ac:dyDescent="0.45">
      <c r="A1591" s="178" t="s">
        <v>425</v>
      </c>
      <c r="B1591" s="178" t="s">
        <v>85</v>
      </c>
      <c r="C1591" s="178">
        <v>2030</v>
      </c>
      <c r="D1591" s="178" t="s">
        <v>336</v>
      </c>
      <c r="E1591" s="178" t="s">
        <v>337</v>
      </c>
      <c r="F1591" s="178" t="s">
        <v>430</v>
      </c>
      <c r="G1591" s="178">
        <v>4</v>
      </c>
      <c r="H1591" s="178">
        <v>7.6525186887011001E-3</v>
      </c>
      <c r="I1591" s="178">
        <v>8.5708209313452334E-3</v>
      </c>
      <c r="J1591" s="178" t="s">
        <v>623</v>
      </c>
    </row>
    <row r="1592" spans="1:10" x14ac:dyDescent="0.45">
      <c r="A1592" s="178" t="s">
        <v>425</v>
      </c>
      <c r="B1592" s="178" t="s">
        <v>85</v>
      </c>
      <c r="C1592" s="178">
        <v>2030</v>
      </c>
      <c r="D1592" s="178" t="s">
        <v>336</v>
      </c>
      <c r="E1592" s="178" t="s">
        <v>337</v>
      </c>
      <c r="F1592" s="178" t="s">
        <v>426</v>
      </c>
      <c r="G1592" s="178">
        <v>4</v>
      </c>
      <c r="H1592" s="178">
        <v>4.1424937546253197E-2</v>
      </c>
      <c r="I1592" s="178">
        <v>4.6395930051803584E-2</v>
      </c>
      <c r="J1592" s="178" t="s">
        <v>623</v>
      </c>
    </row>
    <row r="1593" spans="1:10" x14ac:dyDescent="0.45">
      <c r="A1593" s="178" t="s">
        <v>425</v>
      </c>
      <c r="B1593" s="178" t="s">
        <v>85</v>
      </c>
      <c r="C1593" s="178">
        <v>2030</v>
      </c>
      <c r="D1593" s="178" t="s">
        <v>336</v>
      </c>
      <c r="E1593" s="178" t="s">
        <v>337</v>
      </c>
      <c r="F1593" s="178" t="s">
        <v>428</v>
      </c>
      <c r="G1593" s="178">
        <v>4</v>
      </c>
      <c r="H1593" s="178">
        <v>0.17300893273204501</v>
      </c>
      <c r="I1593" s="178">
        <v>0.19377000465989044</v>
      </c>
      <c r="J1593" s="178" t="s">
        <v>624</v>
      </c>
    </row>
    <row r="1594" spans="1:10" x14ac:dyDescent="0.45">
      <c r="A1594" s="178" t="s">
        <v>425</v>
      </c>
      <c r="B1594" s="178" t="s">
        <v>85</v>
      </c>
      <c r="C1594" s="178">
        <v>2030</v>
      </c>
      <c r="D1594" s="178" t="s">
        <v>336</v>
      </c>
      <c r="E1594" s="178" t="s">
        <v>337</v>
      </c>
      <c r="F1594" s="178" t="s">
        <v>428</v>
      </c>
      <c r="G1594" s="178">
        <v>5</v>
      </c>
      <c r="H1594" s="178">
        <v>9.2517532873898703E-2</v>
      </c>
      <c r="I1594" s="178">
        <v>0.10361963681876656</v>
      </c>
      <c r="J1594" s="178" t="s">
        <v>624</v>
      </c>
    </row>
    <row r="1595" spans="1:10" x14ac:dyDescent="0.45">
      <c r="A1595" s="178" t="s">
        <v>425</v>
      </c>
      <c r="B1595" s="178" t="s">
        <v>85</v>
      </c>
      <c r="C1595" s="178">
        <v>2030</v>
      </c>
      <c r="D1595" s="178" t="s">
        <v>336</v>
      </c>
      <c r="E1595" s="178" t="s">
        <v>337</v>
      </c>
      <c r="F1595" s="178" t="s">
        <v>426</v>
      </c>
      <c r="G1595" s="178">
        <v>5</v>
      </c>
      <c r="H1595" s="178">
        <v>0.11616897210478699</v>
      </c>
      <c r="I1595" s="178">
        <v>0.13010924875736143</v>
      </c>
      <c r="J1595" s="178" t="s">
        <v>623</v>
      </c>
    </row>
    <row r="1596" spans="1:10" x14ac:dyDescent="0.45">
      <c r="A1596" s="178" t="s">
        <v>425</v>
      </c>
      <c r="B1596" s="178" t="s">
        <v>85</v>
      </c>
      <c r="C1596" s="178">
        <v>2030</v>
      </c>
      <c r="D1596" s="178" t="s">
        <v>336</v>
      </c>
      <c r="E1596" s="178" t="s">
        <v>337</v>
      </c>
      <c r="F1596" s="178" t="s">
        <v>430</v>
      </c>
      <c r="G1596" s="178">
        <v>5</v>
      </c>
      <c r="H1596" s="178">
        <v>1.0577446199022201E-2</v>
      </c>
      <c r="I1596" s="178">
        <v>1.1846739742904866E-2</v>
      </c>
      <c r="J1596" s="178" t="s">
        <v>623</v>
      </c>
    </row>
    <row r="1597" spans="1:10" x14ac:dyDescent="0.45">
      <c r="A1597" s="178" t="s">
        <v>425</v>
      </c>
      <c r="B1597" s="178" t="s">
        <v>85</v>
      </c>
      <c r="C1597" s="178">
        <v>2030</v>
      </c>
      <c r="D1597" s="178" t="s">
        <v>336</v>
      </c>
      <c r="E1597" s="178" t="s">
        <v>337</v>
      </c>
      <c r="F1597" s="178" t="s">
        <v>431</v>
      </c>
      <c r="G1597" s="178">
        <v>5</v>
      </c>
      <c r="H1597" s="178">
        <v>9.5786213874816895E-2</v>
      </c>
      <c r="I1597" s="178">
        <v>0.10728055953979493</v>
      </c>
      <c r="J1597" s="178" t="s">
        <v>624</v>
      </c>
    </row>
    <row r="1598" spans="1:10" x14ac:dyDescent="0.45">
      <c r="A1598" s="178" t="s">
        <v>425</v>
      </c>
      <c r="B1598" s="178" t="s">
        <v>85</v>
      </c>
      <c r="C1598" s="178">
        <v>2030</v>
      </c>
      <c r="D1598" s="178" t="s">
        <v>336</v>
      </c>
      <c r="E1598" s="178" t="s">
        <v>337</v>
      </c>
      <c r="F1598" s="178" t="s">
        <v>428</v>
      </c>
      <c r="G1598" s="178">
        <v>6</v>
      </c>
      <c r="H1598" s="178">
        <v>7.5987867079675198E-2</v>
      </c>
      <c r="I1598" s="178">
        <v>8.5106411129236226E-2</v>
      </c>
      <c r="J1598" s="178" t="s">
        <v>624</v>
      </c>
    </row>
    <row r="1599" spans="1:10" x14ac:dyDescent="0.45">
      <c r="A1599" s="178" t="s">
        <v>425</v>
      </c>
      <c r="B1599" s="178" t="s">
        <v>85</v>
      </c>
      <c r="C1599" s="178">
        <v>2030</v>
      </c>
      <c r="D1599" s="178" t="s">
        <v>336</v>
      </c>
      <c r="E1599" s="178" t="s">
        <v>337</v>
      </c>
      <c r="F1599" s="178" t="s">
        <v>426</v>
      </c>
      <c r="G1599" s="178">
        <v>6</v>
      </c>
      <c r="H1599" s="178">
        <v>7.1839936077594799E-2</v>
      </c>
      <c r="I1599" s="178">
        <v>8.0460728406906185E-2</v>
      </c>
      <c r="J1599" s="178" t="s">
        <v>623</v>
      </c>
    </row>
    <row r="1600" spans="1:10" x14ac:dyDescent="0.45">
      <c r="A1600" s="178" t="s">
        <v>425</v>
      </c>
      <c r="B1600" s="178" t="s">
        <v>85</v>
      </c>
      <c r="C1600" s="178">
        <v>2030</v>
      </c>
      <c r="D1600" s="178" t="s">
        <v>336</v>
      </c>
      <c r="E1600" s="178" t="s">
        <v>337</v>
      </c>
      <c r="F1600" s="178" t="s">
        <v>429</v>
      </c>
      <c r="G1600" s="178">
        <v>6</v>
      </c>
      <c r="H1600" s="178">
        <v>0.56338667869567804</v>
      </c>
      <c r="I1600" s="178">
        <v>0.63099308013915945</v>
      </c>
      <c r="J1600" s="178" t="s">
        <v>624</v>
      </c>
    </row>
    <row r="1601" spans="1:10" x14ac:dyDescent="0.45">
      <c r="A1601" s="178" t="s">
        <v>425</v>
      </c>
      <c r="B1601" s="178" t="s">
        <v>85</v>
      </c>
      <c r="C1601" s="178">
        <v>2030</v>
      </c>
      <c r="D1601" s="178" t="s">
        <v>336</v>
      </c>
      <c r="E1601" s="178" t="s">
        <v>337</v>
      </c>
      <c r="F1601" s="178" t="s">
        <v>430</v>
      </c>
      <c r="G1601" s="178">
        <v>7</v>
      </c>
      <c r="H1601" s="178">
        <v>1.5143908094615E-3</v>
      </c>
      <c r="I1601" s="178">
        <v>1.6961177065968802E-3</v>
      </c>
      <c r="J1601" s="178" t="s">
        <v>623</v>
      </c>
    </row>
    <row r="1602" spans="1:10" x14ac:dyDescent="0.45">
      <c r="A1602" s="178" t="s">
        <v>425</v>
      </c>
      <c r="B1602" s="178" t="s">
        <v>85</v>
      </c>
      <c r="C1602" s="178">
        <v>2030</v>
      </c>
      <c r="D1602" s="178" t="s">
        <v>336</v>
      </c>
      <c r="E1602" s="178" t="s">
        <v>337</v>
      </c>
      <c r="F1602" s="178" t="s">
        <v>429</v>
      </c>
      <c r="G1602" s="178">
        <v>7</v>
      </c>
      <c r="H1602" s="178">
        <v>9.56217795610428E-2</v>
      </c>
      <c r="I1602" s="178">
        <v>0.10709639310836795</v>
      </c>
      <c r="J1602" s="178" t="s">
        <v>624</v>
      </c>
    </row>
    <row r="1603" spans="1:10" x14ac:dyDescent="0.45">
      <c r="A1603" s="178" t="s">
        <v>425</v>
      </c>
      <c r="B1603" s="178" t="s">
        <v>85</v>
      </c>
      <c r="C1603" s="178">
        <v>2030</v>
      </c>
      <c r="D1603" s="178" t="s">
        <v>336</v>
      </c>
      <c r="E1603" s="178" t="s">
        <v>337</v>
      </c>
      <c r="F1603" s="178" t="s">
        <v>426</v>
      </c>
      <c r="G1603" s="178">
        <v>7</v>
      </c>
      <c r="H1603" s="178">
        <v>6.5905403345823302E-2</v>
      </c>
      <c r="I1603" s="178">
        <v>7.3814051747322099E-2</v>
      </c>
      <c r="J1603" s="178" t="s">
        <v>623</v>
      </c>
    </row>
    <row r="1604" spans="1:10" x14ac:dyDescent="0.45">
      <c r="A1604" s="178" t="s">
        <v>425</v>
      </c>
      <c r="B1604" s="178" t="s">
        <v>85</v>
      </c>
      <c r="C1604" s="178">
        <v>2030</v>
      </c>
      <c r="D1604" s="178" t="s">
        <v>336</v>
      </c>
      <c r="E1604" s="178" t="s">
        <v>337</v>
      </c>
      <c r="F1604" s="178" t="s">
        <v>428</v>
      </c>
      <c r="G1604" s="178">
        <v>7</v>
      </c>
      <c r="H1604" s="178">
        <v>2.6553524890914601E-2</v>
      </c>
      <c r="I1604" s="178">
        <v>2.9739947877824358E-2</v>
      </c>
      <c r="J1604" s="178" t="s">
        <v>624</v>
      </c>
    </row>
    <row r="1605" spans="1:10" x14ac:dyDescent="0.45">
      <c r="A1605" s="178" t="s">
        <v>425</v>
      </c>
      <c r="B1605" s="178" t="s">
        <v>85</v>
      </c>
      <c r="C1605" s="178">
        <v>2030</v>
      </c>
      <c r="D1605" s="178" t="s">
        <v>336</v>
      </c>
      <c r="E1605" s="178" t="s">
        <v>337</v>
      </c>
      <c r="F1605" s="178" t="s">
        <v>429</v>
      </c>
      <c r="G1605" s="178">
        <v>8</v>
      </c>
      <c r="H1605" s="178">
        <v>0.49406594038009599</v>
      </c>
      <c r="I1605" s="178">
        <v>0.55335385322570751</v>
      </c>
      <c r="J1605" s="178" t="s">
        <v>624</v>
      </c>
    </row>
    <row r="1606" spans="1:10" x14ac:dyDescent="0.45">
      <c r="A1606" s="178" t="s">
        <v>425</v>
      </c>
      <c r="B1606" s="178" t="s">
        <v>85</v>
      </c>
      <c r="C1606" s="178">
        <v>2030</v>
      </c>
      <c r="D1606" s="178" t="s">
        <v>336</v>
      </c>
      <c r="E1606" s="178" t="s">
        <v>337</v>
      </c>
      <c r="F1606" s="178" t="s">
        <v>428</v>
      </c>
      <c r="G1606" s="178">
        <v>8</v>
      </c>
      <c r="H1606" s="178">
        <v>1.0875748470425601E-2</v>
      </c>
      <c r="I1606" s="178">
        <v>1.2180838286876675E-2</v>
      </c>
      <c r="J1606" s="178" t="s">
        <v>624</v>
      </c>
    </row>
    <row r="1607" spans="1:10" x14ac:dyDescent="0.45">
      <c r="A1607" s="178" t="s">
        <v>425</v>
      </c>
      <c r="B1607" s="178" t="s">
        <v>85</v>
      </c>
      <c r="C1607" s="178">
        <v>2030</v>
      </c>
      <c r="D1607" s="178" t="s">
        <v>336</v>
      </c>
      <c r="E1607" s="178" t="s">
        <v>337</v>
      </c>
      <c r="F1607" s="178" t="s">
        <v>426</v>
      </c>
      <c r="G1607" s="178">
        <v>8</v>
      </c>
      <c r="H1607" s="178">
        <v>0.159943267703056</v>
      </c>
      <c r="I1607" s="178">
        <v>0.17913645982742274</v>
      </c>
      <c r="J1607" s="178" t="s">
        <v>623</v>
      </c>
    </row>
    <row r="1608" spans="1:10" x14ac:dyDescent="0.45">
      <c r="A1608" s="178" t="s">
        <v>425</v>
      </c>
      <c r="B1608" s="178" t="s">
        <v>85</v>
      </c>
      <c r="C1608" s="178">
        <v>2030</v>
      </c>
      <c r="D1608" s="178" t="s">
        <v>336</v>
      </c>
      <c r="E1608" s="178" t="s">
        <v>337</v>
      </c>
      <c r="F1608" s="178" t="s">
        <v>430</v>
      </c>
      <c r="G1608" s="178">
        <v>8</v>
      </c>
      <c r="H1608" s="178">
        <v>1.4375954633579001E-3</v>
      </c>
      <c r="I1608" s="178">
        <v>1.6101069189608482E-3</v>
      </c>
      <c r="J1608" s="178" t="s">
        <v>623</v>
      </c>
    </row>
    <row r="1609" spans="1:10" x14ac:dyDescent="0.45">
      <c r="A1609" s="178" t="s">
        <v>425</v>
      </c>
      <c r="B1609" s="178" t="s">
        <v>85</v>
      </c>
      <c r="C1609" s="178">
        <v>2030</v>
      </c>
      <c r="D1609" s="178" t="s">
        <v>336</v>
      </c>
      <c r="E1609" s="178" t="s">
        <v>337</v>
      </c>
      <c r="F1609" s="178" t="s">
        <v>428</v>
      </c>
      <c r="G1609" s="178">
        <v>9</v>
      </c>
      <c r="H1609" s="178">
        <v>2.6275682263076298E-2</v>
      </c>
      <c r="I1609" s="178">
        <v>2.9428764134645458E-2</v>
      </c>
      <c r="J1609" s="178" t="s">
        <v>624</v>
      </c>
    </row>
    <row r="1610" spans="1:10" x14ac:dyDescent="0.45">
      <c r="A1610" s="178" t="s">
        <v>425</v>
      </c>
      <c r="B1610" s="178" t="s">
        <v>85</v>
      </c>
      <c r="C1610" s="178">
        <v>2030</v>
      </c>
      <c r="D1610" s="178" t="s">
        <v>336</v>
      </c>
      <c r="E1610" s="178" t="s">
        <v>337</v>
      </c>
      <c r="F1610" s="178" t="s">
        <v>429</v>
      </c>
      <c r="G1610" s="178">
        <v>9</v>
      </c>
      <c r="H1610" s="178">
        <v>0.17653409950435101</v>
      </c>
      <c r="I1610" s="178">
        <v>0.19771819144487315</v>
      </c>
      <c r="J1610" s="178" t="s">
        <v>624</v>
      </c>
    </row>
    <row r="1611" spans="1:10" x14ac:dyDescent="0.45">
      <c r="A1611" s="178" t="s">
        <v>425</v>
      </c>
      <c r="B1611" s="178" t="s">
        <v>85</v>
      </c>
      <c r="C1611" s="178">
        <v>2030</v>
      </c>
      <c r="D1611" s="178" t="s">
        <v>336</v>
      </c>
      <c r="E1611" s="178" t="s">
        <v>337</v>
      </c>
      <c r="F1611" s="178" t="s">
        <v>426</v>
      </c>
      <c r="G1611" s="178">
        <v>9</v>
      </c>
      <c r="H1611" s="178">
        <v>3.0450761318206801E-2</v>
      </c>
      <c r="I1611" s="178">
        <v>3.4104852676391621E-2</v>
      </c>
      <c r="J1611" s="178" t="s">
        <v>623</v>
      </c>
    </row>
    <row r="1612" spans="1:10" x14ac:dyDescent="0.45">
      <c r="A1612" s="178" t="s">
        <v>425</v>
      </c>
      <c r="B1612" s="178" t="s">
        <v>85</v>
      </c>
      <c r="C1612" s="178">
        <v>2030</v>
      </c>
      <c r="D1612" s="178" t="s">
        <v>336</v>
      </c>
      <c r="E1612" s="178" t="s">
        <v>337</v>
      </c>
      <c r="F1612" s="178" t="s">
        <v>430</v>
      </c>
      <c r="G1612" s="178">
        <v>9</v>
      </c>
      <c r="H1612" s="178">
        <v>1.3380286982283001E-3</v>
      </c>
      <c r="I1612" s="178">
        <v>1.4985921420156963E-3</v>
      </c>
      <c r="J1612" s="178" t="s">
        <v>623</v>
      </c>
    </row>
    <row r="1613" spans="1:10" x14ac:dyDescent="0.45">
      <c r="A1613" s="178" t="s">
        <v>425</v>
      </c>
      <c r="B1613" s="178" t="s">
        <v>85</v>
      </c>
      <c r="C1613" s="178">
        <v>2030</v>
      </c>
      <c r="D1613" s="178" t="s">
        <v>336</v>
      </c>
      <c r="E1613" s="178" t="s">
        <v>337</v>
      </c>
      <c r="F1613" s="178" t="s">
        <v>428</v>
      </c>
      <c r="G1613" s="178">
        <v>10</v>
      </c>
      <c r="H1613" s="178">
        <v>6.4538316801190003E-3</v>
      </c>
      <c r="I1613" s="178">
        <v>7.2282914817332813E-3</v>
      </c>
      <c r="J1613" s="178" t="s">
        <v>624</v>
      </c>
    </row>
    <row r="1614" spans="1:10" x14ac:dyDescent="0.45">
      <c r="A1614" s="178" t="s">
        <v>425</v>
      </c>
      <c r="B1614" s="178" t="s">
        <v>85</v>
      </c>
      <c r="C1614" s="178">
        <v>2030</v>
      </c>
      <c r="D1614" s="178" t="s">
        <v>336</v>
      </c>
      <c r="E1614" s="178" t="s">
        <v>337</v>
      </c>
      <c r="F1614" s="178" t="s">
        <v>430</v>
      </c>
      <c r="G1614" s="178">
        <v>10</v>
      </c>
      <c r="H1614" s="178">
        <v>5.0858849426730999E-3</v>
      </c>
      <c r="I1614" s="178">
        <v>5.6961911357938724E-3</v>
      </c>
      <c r="J1614" s="178" t="s">
        <v>623</v>
      </c>
    </row>
    <row r="1615" spans="1:10" x14ac:dyDescent="0.45">
      <c r="A1615" s="178" t="s">
        <v>425</v>
      </c>
      <c r="B1615" s="178" t="s">
        <v>85</v>
      </c>
      <c r="C1615" s="178">
        <v>2030</v>
      </c>
      <c r="D1615" s="178" t="s">
        <v>336</v>
      </c>
      <c r="E1615" s="178" t="s">
        <v>337</v>
      </c>
      <c r="F1615" s="178" t="s">
        <v>429</v>
      </c>
      <c r="G1615" s="178">
        <v>10</v>
      </c>
      <c r="H1615" s="178">
        <v>0.58667691051959903</v>
      </c>
      <c r="I1615" s="178">
        <v>0.65707813978195095</v>
      </c>
      <c r="J1615" s="178" t="s">
        <v>624</v>
      </c>
    </row>
    <row r="1616" spans="1:10" x14ac:dyDescent="0.45">
      <c r="A1616" s="178" t="s">
        <v>425</v>
      </c>
      <c r="B1616" s="178" t="s">
        <v>85</v>
      </c>
      <c r="C1616" s="178">
        <v>2030</v>
      </c>
      <c r="D1616" s="178" t="s">
        <v>336</v>
      </c>
      <c r="E1616" s="178" t="s">
        <v>337</v>
      </c>
      <c r="F1616" s="178" t="s">
        <v>430</v>
      </c>
      <c r="G1616" s="178">
        <v>11</v>
      </c>
      <c r="H1616" s="178">
        <v>1.2347749434412001E-3</v>
      </c>
      <c r="I1616" s="178">
        <v>1.3829479366541443E-3</v>
      </c>
      <c r="J1616" s="178" t="s">
        <v>623</v>
      </c>
    </row>
    <row r="1617" spans="1:10" x14ac:dyDescent="0.45">
      <c r="A1617" s="178" t="s">
        <v>425</v>
      </c>
      <c r="B1617" s="178" t="s">
        <v>85</v>
      </c>
      <c r="C1617" s="178">
        <v>2030</v>
      </c>
      <c r="D1617" s="178" t="s">
        <v>336</v>
      </c>
      <c r="E1617" s="178" t="s">
        <v>337</v>
      </c>
      <c r="F1617" s="178" t="s">
        <v>429</v>
      </c>
      <c r="G1617" s="178">
        <v>11</v>
      </c>
      <c r="H1617" s="178">
        <v>0.62473475933074896</v>
      </c>
      <c r="I1617" s="178">
        <v>0.69970293045043885</v>
      </c>
      <c r="J1617" s="178" t="s">
        <v>624</v>
      </c>
    </row>
    <row r="1618" spans="1:10" x14ac:dyDescent="0.45">
      <c r="A1618" s="178" t="s">
        <v>425</v>
      </c>
      <c r="B1618" s="178" t="s">
        <v>85</v>
      </c>
      <c r="C1618" s="178">
        <v>2030</v>
      </c>
      <c r="D1618" s="178" t="s">
        <v>336</v>
      </c>
      <c r="E1618" s="178" t="s">
        <v>337</v>
      </c>
      <c r="F1618" s="178" t="s">
        <v>428</v>
      </c>
      <c r="G1618" s="178">
        <v>11</v>
      </c>
      <c r="H1618" s="178">
        <v>3.9911074563860997E-3</v>
      </c>
      <c r="I1618" s="178">
        <v>4.4700403511524324E-3</v>
      </c>
      <c r="J1618" s="178" t="s">
        <v>624</v>
      </c>
    </row>
    <row r="1619" spans="1:10" x14ac:dyDescent="0.45">
      <c r="A1619" s="178" t="s">
        <v>425</v>
      </c>
      <c r="B1619" s="178" t="s">
        <v>85</v>
      </c>
      <c r="C1619" s="178">
        <v>2030</v>
      </c>
      <c r="D1619" s="178" t="s">
        <v>336</v>
      </c>
      <c r="E1619" s="178" t="s">
        <v>337</v>
      </c>
      <c r="F1619" s="178" t="s">
        <v>426</v>
      </c>
      <c r="G1619" s="178">
        <v>11</v>
      </c>
      <c r="H1619" s="178">
        <v>2.7259035035967799E-2</v>
      </c>
      <c r="I1619" s="178">
        <v>3.0530119240283937E-2</v>
      </c>
      <c r="J1619" s="178" t="s">
        <v>623</v>
      </c>
    </row>
    <row r="1620" spans="1:10" x14ac:dyDescent="0.45">
      <c r="A1620" s="178" t="s">
        <v>425</v>
      </c>
      <c r="B1620" s="178" t="s">
        <v>85</v>
      </c>
      <c r="C1620" s="178">
        <v>2030</v>
      </c>
      <c r="D1620" s="178" t="s">
        <v>336</v>
      </c>
      <c r="E1620" s="178" t="s">
        <v>337</v>
      </c>
      <c r="F1620" s="178" t="s">
        <v>430</v>
      </c>
      <c r="G1620" s="178">
        <v>12</v>
      </c>
      <c r="H1620" s="178">
        <v>1.1718859896064E-3</v>
      </c>
      <c r="I1620" s="178">
        <v>1.3125123083591681E-3</v>
      </c>
      <c r="J1620" s="178" t="s">
        <v>623</v>
      </c>
    </row>
    <row r="1621" spans="1:10" x14ac:dyDescent="0.45">
      <c r="A1621" s="178" t="s">
        <v>425</v>
      </c>
      <c r="B1621" s="178" t="s">
        <v>85</v>
      </c>
      <c r="C1621" s="178">
        <v>2030</v>
      </c>
      <c r="D1621" s="178" t="s">
        <v>336</v>
      </c>
      <c r="E1621" s="178" t="s">
        <v>337</v>
      </c>
      <c r="F1621" s="178" t="s">
        <v>428</v>
      </c>
      <c r="G1621" s="178">
        <v>12</v>
      </c>
      <c r="H1621" s="178">
        <v>1.25471485080197E-2</v>
      </c>
      <c r="I1621" s="178">
        <v>1.4052806328982065E-2</v>
      </c>
      <c r="J1621" s="178" t="s">
        <v>624</v>
      </c>
    </row>
    <row r="1622" spans="1:10" x14ac:dyDescent="0.45">
      <c r="A1622" s="178" t="s">
        <v>425</v>
      </c>
      <c r="B1622" s="178" t="s">
        <v>85</v>
      </c>
      <c r="C1622" s="178">
        <v>2030</v>
      </c>
      <c r="D1622" s="178" t="s">
        <v>336</v>
      </c>
      <c r="E1622" s="178" t="s">
        <v>337</v>
      </c>
      <c r="F1622" s="178" t="s">
        <v>429</v>
      </c>
      <c r="G1622" s="178">
        <v>12</v>
      </c>
      <c r="H1622" s="178">
        <v>3.1862617991864601</v>
      </c>
      <c r="I1622" s="178">
        <v>3.5686132150888357</v>
      </c>
      <c r="J1622" s="178" t="s">
        <v>624</v>
      </c>
    </row>
    <row r="1623" spans="1:10" x14ac:dyDescent="0.45">
      <c r="A1623" s="178" t="s">
        <v>425</v>
      </c>
      <c r="B1623" s="178" t="s">
        <v>85</v>
      </c>
      <c r="C1623" s="178">
        <v>2030</v>
      </c>
      <c r="D1623" s="178" t="s">
        <v>336</v>
      </c>
      <c r="E1623" s="178" t="s">
        <v>337</v>
      </c>
      <c r="F1623" s="178" t="s">
        <v>426</v>
      </c>
      <c r="G1623" s="178">
        <v>12</v>
      </c>
      <c r="H1623" s="178">
        <v>2.5876717641949699E-2</v>
      </c>
      <c r="I1623" s="178">
        <v>2.8981923758983664E-2</v>
      </c>
      <c r="J1623" s="178" t="s">
        <v>623</v>
      </c>
    </row>
    <row r="1624" spans="1:10" x14ac:dyDescent="0.45">
      <c r="A1624" s="178" t="s">
        <v>425</v>
      </c>
      <c r="B1624" s="178" t="s">
        <v>85</v>
      </c>
      <c r="C1624" s="178">
        <v>2030</v>
      </c>
      <c r="D1624" s="178" t="s">
        <v>336</v>
      </c>
      <c r="E1624" s="178" t="s">
        <v>337</v>
      </c>
      <c r="F1624" s="178" t="s">
        <v>428</v>
      </c>
      <c r="G1624" s="178">
        <v>13</v>
      </c>
      <c r="H1624" s="178">
        <v>1.6917089233175E-3</v>
      </c>
      <c r="I1624" s="178">
        <v>1.8947139941156003E-3</v>
      </c>
      <c r="J1624" s="178" t="s">
        <v>624</v>
      </c>
    </row>
    <row r="1625" spans="1:10" x14ac:dyDescent="0.45">
      <c r="A1625" s="178" t="s">
        <v>425</v>
      </c>
      <c r="B1625" s="178" t="s">
        <v>85</v>
      </c>
      <c r="C1625" s="178">
        <v>2030</v>
      </c>
      <c r="D1625" s="178" t="s">
        <v>336</v>
      </c>
      <c r="E1625" s="178" t="s">
        <v>337</v>
      </c>
      <c r="F1625" s="178" t="s">
        <v>430</v>
      </c>
      <c r="G1625" s="178">
        <v>13</v>
      </c>
      <c r="H1625" s="178">
        <v>1.1319855693728001E-3</v>
      </c>
      <c r="I1625" s="178">
        <v>1.2678238376975363E-3</v>
      </c>
      <c r="J1625" s="178" t="s">
        <v>623</v>
      </c>
    </row>
    <row r="1626" spans="1:10" x14ac:dyDescent="0.45">
      <c r="A1626" s="178" t="s">
        <v>425</v>
      </c>
      <c r="B1626" s="178" t="s">
        <v>85</v>
      </c>
      <c r="C1626" s="178">
        <v>2030</v>
      </c>
      <c r="D1626" s="178" t="s">
        <v>336</v>
      </c>
      <c r="E1626" s="178" t="s">
        <v>337</v>
      </c>
      <c r="F1626" s="178" t="s">
        <v>426</v>
      </c>
      <c r="G1626" s="178">
        <v>13</v>
      </c>
      <c r="H1626" s="178">
        <v>2.40845158696175E-2</v>
      </c>
      <c r="I1626" s="178">
        <v>2.6974657773971601E-2</v>
      </c>
      <c r="J1626" s="178" t="s">
        <v>623</v>
      </c>
    </row>
    <row r="1627" spans="1:10" x14ac:dyDescent="0.45">
      <c r="A1627" s="178" t="s">
        <v>425</v>
      </c>
      <c r="B1627" s="178" t="s">
        <v>85</v>
      </c>
      <c r="C1627" s="178">
        <v>2030</v>
      </c>
      <c r="D1627" s="178" t="s">
        <v>336</v>
      </c>
      <c r="E1627" s="178" t="s">
        <v>337</v>
      </c>
      <c r="F1627" s="178" t="s">
        <v>428</v>
      </c>
      <c r="G1627" s="178">
        <v>14</v>
      </c>
      <c r="H1627" s="178">
        <v>1.5143908094615E-3</v>
      </c>
      <c r="I1627" s="178">
        <v>1.6961177065968802E-3</v>
      </c>
      <c r="J1627" s="178" t="s">
        <v>624</v>
      </c>
    </row>
    <row r="1628" spans="1:10" x14ac:dyDescent="0.45">
      <c r="A1628" s="178" t="s">
        <v>425</v>
      </c>
      <c r="B1628" s="178" t="s">
        <v>85</v>
      </c>
      <c r="C1628" s="178">
        <v>2030</v>
      </c>
      <c r="D1628" s="178" t="s">
        <v>336</v>
      </c>
      <c r="E1628" s="178" t="s">
        <v>337</v>
      </c>
      <c r="F1628" s="178" t="s">
        <v>426</v>
      </c>
      <c r="G1628" s="178">
        <v>14</v>
      </c>
      <c r="H1628" s="178">
        <v>9.1545928269624696E-2</v>
      </c>
      <c r="I1628" s="178">
        <v>0.10253143966197967</v>
      </c>
      <c r="J1628" s="178" t="s">
        <v>623</v>
      </c>
    </row>
    <row r="1629" spans="1:10" x14ac:dyDescent="0.45">
      <c r="A1629" s="178" t="s">
        <v>425</v>
      </c>
      <c r="B1629" s="178" t="s">
        <v>85</v>
      </c>
      <c r="C1629" s="178">
        <v>2030</v>
      </c>
      <c r="D1629" s="178" t="s">
        <v>336</v>
      </c>
      <c r="E1629" s="178" t="s">
        <v>337</v>
      </c>
      <c r="F1629" s="178" t="s">
        <v>430</v>
      </c>
      <c r="G1629" s="178">
        <v>14</v>
      </c>
      <c r="H1629" s="178">
        <v>2.1500741131604E-3</v>
      </c>
      <c r="I1629" s="178">
        <v>2.408083006739648E-3</v>
      </c>
      <c r="J1629" s="178" t="s">
        <v>623</v>
      </c>
    </row>
    <row r="1630" spans="1:10" x14ac:dyDescent="0.45">
      <c r="A1630" s="178" t="s">
        <v>425</v>
      </c>
      <c r="B1630" s="178" t="s">
        <v>85</v>
      </c>
      <c r="C1630" s="178">
        <v>2030</v>
      </c>
      <c r="D1630" s="178" t="s">
        <v>336</v>
      </c>
      <c r="E1630" s="178" t="s">
        <v>337</v>
      </c>
      <c r="F1630" s="178" t="s">
        <v>426</v>
      </c>
      <c r="G1630" s="178">
        <v>15</v>
      </c>
      <c r="H1630" s="178">
        <v>2.22259499132633E-2</v>
      </c>
      <c r="I1630" s="178">
        <v>2.4893063902854898E-2</v>
      </c>
      <c r="J1630" s="178" t="s">
        <v>623</v>
      </c>
    </row>
    <row r="1631" spans="1:10" x14ac:dyDescent="0.45">
      <c r="A1631" s="178" t="s">
        <v>425</v>
      </c>
      <c r="B1631" s="178" t="s">
        <v>85</v>
      </c>
      <c r="C1631" s="178">
        <v>2030</v>
      </c>
      <c r="D1631" s="178" t="s">
        <v>336</v>
      </c>
      <c r="E1631" s="178" t="s">
        <v>337</v>
      </c>
      <c r="F1631" s="178" t="s">
        <v>430</v>
      </c>
      <c r="G1631" s="178">
        <v>15</v>
      </c>
      <c r="H1631" s="178">
        <v>1.0685254819690999E-3</v>
      </c>
      <c r="I1631" s="178">
        <v>1.1967485398053921E-3</v>
      </c>
      <c r="J1631" s="178" t="s">
        <v>623</v>
      </c>
    </row>
    <row r="1632" spans="1:10" x14ac:dyDescent="0.45">
      <c r="A1632" s="178" t="s">
        <v>425</v>
      </c>
      <c r="B1632" s="178" t="s">
        <v>85</v>
      </c>
      <c r="C1632" s="178">
        <v>2030</v>
      </c>
      <c r="D1632" s="178" t="s">
        <v>336</v>
      </c>
      <c r="E1632" s="178" t="s">
        <v>337</v>
      </c>
      <c r="F1632" s="178" t="s">
        <v>429</v>
      </c>
      <c r="G1632" s="178">
        <v>15</v>
      </c>
      <c r="H1632" s="178">
        <v>5.9651106595993E-2</v>
      </c>
      <c r="I1632" s="178">
        <v>6.6809239387512168E-2</v>
      </c>
      <c r="J1632" s="178" t="s">
        <v>624</v>
      </c>
    </row>
    <row r="1633" spans="1:10" x14ac:dyDescent="0.45">
      <c r="A1633" s="178" t="s">
        <v>425</v>
      </c>
      <c r="B1633" s="178" t="s">
        <v>85</v>
      </c>
      <c r="C1633" s="178">
        <v>2030</v>
      </c>
      <c r="D1633" s="178" t="s">
        <v>336</v>
      </c>
      <c r="E1633" s="178" t="s">
        <v>337</v>
      </c>
      <c r="F1633" s="178" t="s">
        <v>428</v>
      </c>
      <c r="G1633" s="178">
        <v>15</v>
      </c>
      <c r="H1633" s="178">
        <v>1.4375954633579001E-3</v>
      </c>
      <c r="I1633" s="178">
        <v>1.6101069189608482E-3</v>
      </c>
      <c r="J1633" s="178" t="s">
        <v>624</v>
      </c>
    </row>
    <row r="1634" spans="1:10" x14ac:dyDescent="0.45">
      <c r="A1634" s="178" t="s">
        <v>425</v>
      </c>
      <c r="B1634" s="178" t="s">
        <v>85</v>
      </c>
      <c r="C1634" s="178">
        <v>2030</v>
      </c>
      <c r="D1634" s="178" t="s">
        <v>336</v>
      </c>
      <c r="E1634" s="178" t="s">
        <v>337</v>
      </c>
      <c r="F1634" s="178" t="s">
        <v>428</v>
      </c>
      <c r="G1634" s="178">
        <v>16</v>
      </c>
      <c r="H1634" s="178">
        <v>9.1117249103263003E-3</v>
      </c>
      <c r="I1634" s="178">
        <v>1.0205131899565458E-2</v>
      </c>
      <c r="J1634" s="178" t="s">
        <v>624</v>
      </c>
    </row>
    <row r="1635" spans="1:10" x14ac:dyDescent="0.45">
      <c r="A1635" s="178" t="s">
        <v>425</v>
      </c>
      <c r="B1635" s="178" t="s">
        <v>85</v>
      </c>
      <c r="C1635" s="178">
        <v>2030</v>
      </c>
      <c r="D1635" s="178" t="s">
        <v>336</v>
      </c>
      <c r="E1635" s="178" t="s">
        <v>337</v>
      </c>
      <c r="F1635" s="178" t="s">
        <v>430</v>
      </c>
      <c r="G1635" s="178">
        <v>16</v>
      </c>
      <c r="H1635" s="178">
        <v>1.0172914480789999E-3</v>
      </c>
      <c r="I1635" s="178">
        <v>1.1393664218484799E-3</v>
      </c>
      <c r="J1635" s="178" t="s">
        <v>623</v>
      </c>
    </row>
    <row r="1636" spans="1:10" x14ac:dyDescent="0.45">
      <c r="A1636" s="178" t="s">
        <v>425</v>
      </c>
      <c r="B1636" s="178" t="s">
        <v>85</v>
      </c>
      <c r="C1636" s="178">
        <v>2030</v>
      </c>
      <c r="D1636" s="178" t="s">
        <v>336</v>
      </c>
      <c r="E1636" s="178" t="s">
        <v>337</v>
      </c>
      <c r="F1636" s="178" t="s">
        <v>426</v>
      </c>
      <c r="G1636" s="178">
        <v>16</v>
      </c>
      <c r="H1636" s="178">
        <v>2.10939478129148E-2</v>
      </c>
      <c r="I1636" s="178">
        <v>2.3625221550464579E-2</v>
      </c>
      <c r="J1636" s="178" t="s">
        <v>623</v>
      </c>
    </row>
    <row r="1637" spans="1:10" x14ac:dyDescent="0.45">
      <c r="A1637" s="178" t="s">
        <v>425</v>
      </c>
      <c r="B1637" s="178" t="s">
        <v>85</v>
      </c>
      <c r="C1637" s="178">
        <v>2030</v>
      </c>
      <c r="D1637" s="178" t="s">
        <v>336</v>
      </c>
      <c r="E1637" s="178" t="s">
        <v>337</v>
      </c>
      <c r="F1637" s="178" t="s">
        <v>426</v>
      </c>
      <c r="G1637" s="178">
        <v>17</v>
      </c>
      <c r="H1637" s="178">
        <v>2.0375739783048599E-2</v>
      </c>
      <c r="I1637" s="178">
        <v>2.2820828557014432E-2</v>
      </c>
      <c r="J1637" s="178" t="s">
        <v>623</v>
      </c>
    </row>
    <row r="1638" spans="1:10" x14ac:dyDescent="0.45">
      <c r="A1638" s="178" t="s">
        <v>425</v>
      </c>
      <c r="B1638" s="178" t="s">
        <v>85</v>
      </c>
      <c r="C1638" s="178">
        <v>2030</v>
      </c>
      <c r="D1638" s="178" t="s">
        <v>336</v>
      </c>
      <c r="E1638" s="178" t="s">
        <v>337</v>
      </c>
      <c r="F1638" s="178" t="s">
        <v>430</v>
      </c>
      <c r="G1638" s="178">
        <v>17</v>
      </c>
      <c r="H1638" s="178">
        <v>9.9006155505780005E-4</v>
      </c>
      <c r="I1638" s="178">
        <v>1.1088689416647363E-3</v>
      </c>
      <c r="J1638" s="178" t="s">
        <v>623</v>
      </c>
    </row>
    <row r="1639" spans="1:10" x14ac:dyDescent="0.45">
      <c r="A1639" s="178" t="s">
        <v>425</v>
      </c>
      <c r="B1639" s="178" t="s">
        <v>85</v>
      </c>
      <c r="C1639" s="178">
        <v>2030</v>
      </c>
      <c r="D1639" s="178" t="s">
        <v>336</v>
      </c>
      <c r="E1639" s="178" t="s">
        <v>337</v>
      </c>
      <c r="F1639" s="178" t="s">
        <v>428</v>
      </c>
      <c r="G1639" s="178">
        <v>17</v>
      </c>
      <c r="H1639" s="178">
        <v>3.7641410017386001E-3</v>
      </c>
      <c r="I1639" s="178">
        <v>4.2158379219472322E-3</v>
      </c>
      <c r="J1639" s="178" t="s">
        <v>624</v>
      </c>
    </row>
    <row r="1640" spans="1:10" x14ac:dyDescent="0.45">
      <c r="A1640" s="178" t="s">
        <v>425</v>
      </c>
      <c r="B1640" s="178" t="s">
        <v>85</v>
      </c>
      <c r="C1640" s="178">
        <v>2030</v>
      </c>
      <c r="D1640" s="178" t="s">
        <v>336</v>
      </c>
      <c r="E1640" s="178" t="s">
        <v>337</v>
      </c>
      <c r="F1640" s="178" t="s">
        <v>430</v>
      </c>
      <c r="G1640" s="178">
        <v>18</v>
      </c>
      <c r="H1640" s="178">
        <v>1.9355316180736E-3</v>
      </c>
      <c r="I1640" s="178">
        <v>2.1677954122424322E-3</v>
      </c>
      <c r="J1640" s="178" t="s">
        <v>623</v>
      </c>
    </row>
    <row r="1641" spans="1:10" x14ac:dyDescent="0.45">
      <c r="A1641" s="178" t="s">
        <v>425</v>
      </c>
      <c r="B1641" s="178" t="s">
        <v>85</v>
      </c>
      <c r="C1641" s="178">
        <v>2030</v>
      </c>
      <c r="D1641" s="178" t="s">
        <v>336</v>
      </c>
      <c r="E1641" s="178" t="s">
        <v>337</v>
      </c>
      <c r="F1641" s="178" t="s">
        <v>426</v>
      </c>
      <c r="G1641" s="178">
        <v>18</v>
      </c>
      <c r="H1641" s="178">
        <v>3.8701334968209301E-2</v>
      </c>
      <c r="I1641" s="178">
        <v>4.3345495164394419E-2</v>
      </c>
      <c r="J1641" s="178" t="s">
        <v>623</v>
      </c>
    </row>
    <row r="1642" spans="1:10" x14ac:dyDescent="0.45">
      <c r="A1642" s="178" t="s">
        <v>425</v>
      </c>
      <c r="B1642" s="178" t="s">
        <v>85</v>
      </c>
      <c r="C1642" s="178">
        <v>2030</v>
      </c>
      <c r="D1642" s="178" t="s">
        <v>336</v>
      </c>
      <c r="E1642" s="178" t="s">
        <v>337</v>
      </c>
      <c r="F1642" s="178" t="s">
        <v>429</v>
      </c>
      <c r="G1642" s="178">
        <v>18</v>
      </c>
      <c r="H1642" s="178">
        <v>1.8906837329268501E-2</v>
      </c>
      <c r="I1642" s="178">
        <v>2.1175657808780723E-2</v>
      </c>
      <c r="J1642" s="178" t="s">
        <v>624</v>
      </c>
    </row>
    <row r="1643" spans="1:10" x14ac:dyDescent="0.45">
      <c r="A1643" s="178" t="s">
        <v>425</v>
      </c>
      <c r="B1643" s="178" t="s">
        <v>85</v>
      </c>
      <c r="C1643" s="178">
        <v>2030</v>
      </c>
      <c r="D1643" s="178" t="s">
        <v>336</v>
      </c>
      <c r="E1643" s="178" t="s">
        <v>337</v>
      </c>
      <c r="F1643" s="178" t="s">
        <v>428</v>
      </c>
      <c r="G1643" s="178">
        <v>18</v>
      </c>
      <c r="H1643" s="178">
        <v>2.3038715589792E-3</v>
      </c>
      <c r="I1643" s="178">
        <v>2.5803361460567044E-3</v>
      </c>
      <c r="J1643" s="178" t="s">
        <v>624</v>
      </c>
    </row>
    <row r="1644" spans="1:10" x14ac:dyDescent="0.45">
      <c r="A1644" s="178" t="s">
        <v>425</v>
      </c>
      <c r="B1644" s="178" t="s">
        <v>85</v>
      </c>
      <c r="C1644" s="178">
        <v>2030</v>
      </c>
      <c r="D1644" s="178" t="s">
        <v>336</v>
      </c>
      <c r="E1644" s="178" t="s">
        <v>337</v>
      </c>
      <c r="F1644" s="178" t="s">
        <v>430</v>
      </c>
      <c r="G1644" s="178">
        <v>19</v>
      </c>
      <c r="H1644" s="178">
        <v>1.9006881047972E-3</v>
      </c>
      <c r="I1644" s="178">
        <v>2.1287706773728643E-3</v>
      </c>
      <c r="J1644" s="178" t="s">
        <v>623</v>
      </c>
    </row>
    <row r="1645" spans="1:10" x14ac:dyDescent="0.45">
      <c r="A1645" s="178" t="s">
        <v>425</v>
      </c>
      <c r="B1645" s="178" t="s">
        <v>85</v>
      </c>
      <c r="C1645" s="178">
        <v>2030</v>
      </c>
      <c r="D1645" s="178" t="s">
        <v>336</v>
      </c>
      <c r="E1645" s="178" t="s">
        <v>337</v>
      </c>
      <c r="F1645" s="178" t="s">
        <v>428</v>
      </c>
      <c r="G1645" s="178">
        <v>19</v>
      </c>
      <c r="H1645" s="178">
        <v>2.1500741131604E-3</v>
      </c>
      <c r="I1645" s="178">
        <v>2.408083006739648E-3</v>
      </c>
      <c r="J1645" s="178" t="s">
        <v>624</v>
      </c>
    </row>
    <row r="1646" spans="1:10" x14ac:dyDescent="0.45">
      <c r="A1646" s="178" t="s">
        <v>425</v>
      </c>
      <c r="B1646" s="178" t="s">
        <v>85</v>
      </c>
      <c r="C1646" s="178">
        <v>2030</v>
      </c>
      <c r="D1646" s="178" t="s">
        <v>336</v>
      </c>
      <c r="E1646" s="178" t="s">
        <v>337</v>
      </c>
      <c r="F1646" s="178" t="s">
        <v>426</v>
      </c>
      <c r="G1646" s="178">
        <v>19</v>
      </c>
      <c r="H1646" s="178">
        <v>1.92334577441216E-2</v>
      </c>
      <c r="I1646" s="178">
        <v>2.1541472673416193E-2</v>
      </c>
      <c r="J1646" s="178" t="s">
        <v>623</v>
      </c>
    </row>
    <row r="1647" spans="1:10" x14ac:dyDescent="0.45">
      <c r="A1647" s="178" t="s">
        <v>425</v>
      </c>
      <c r="B1647" s="178" t="s">
        <v>85</v>
      </c>
      <c r="C1647" s="178">
        <v>2030</v>
      </c>
      <c r="D1647" s="178" t="s">
        <v>336</v>
      </c>
      <c r="E1647" s="178" t="s">
        <v>337</v>
      </c>
      <c r="F1647" s="178" t="s">
        <v>426</v>
      </c>
      <c r="G1647" s="178">
        <v>20</v>
      </c>
      <c r="H1647" s="178">
        <v>1.8311245366931E-2</v>
      </c>
      <c r="I1647" s="178">
        <v>2.0508594810962722E-2</v>
      </c>
      <c r="J1647" s="178" t="s">
        <v>623</v>
      </c>
    </row>
    <row r="1648" spans="1:10" x14ac:dyDescent="0.45">
      <c r="A1648" s="178" t="s">
        <v>425</v>
      </c>
      <c r="B1648" s="178" t="s">
        <v>85</v>
      </c>
      <c r="C1648" s="178">
        <v>2030</v>
      </c>
      <c r="D1648" s="178" t="s">
        <v>336</v>
      </c>
      <c r="E1648" s="178" t="s">
        <v>337</v>
      </c>
      <c r="F1648" s="178" t="s">
        <v>429</v>
      </c>
      <c r="G1648" s="178">
        <v>20</v>
      </c>
      <c r="H1648" s="178">
        <v>6.2104485929012299E-2</v>
      </c>
      <c r="I1648" s="178">
        <v>6.9557024240493787E-2</v>
      </c>
      <c r="J1648" s="178" t="s">
        <v>624</v>
      </c>
    </row>
    <row r="1649" spans="1:10" x14ac:dyDescent="0.45">
      <c r="A1649" s="178" t="s">
        <v>425</v>
      </c>
      <c r="B1649" s="178" t="s">
        <v>85</v>
      </c>
      <c r="C1649" s="178">
        <v>2030</v>
      </c>
      <c r="D1649" s="178" t="s">
        <v>336</v>
      </c>
      <c r="E1649" s="178" t="s">
        <v>337</v>
      </c>
      <c r="F1649" s="178" t="s">
        <v>428</v>
      </c>
      <c r="G1649" s="178">
        <v>20</v>
      </c>
      <c r="H1649" s="178">
        <v>2.0858169300481998E-3</v>
      </c>
      <c r="I1649" s="178">
        <v>2.3361149616539841E-3</v>
      </c>
      <c r="J1649" s="178" t="s">
        <v>624</v>
      </c>
    </row>
    <row r="1650" spans="1:10" x14ac:dyDescent="0.45">
      <c r="A1650" s="178" t="s">
        <v>425</v>
      </c>
      <c r="B1650" s="178" t="s">
        <v>85</v>
      </c>
      <c r="C1650" s="178">
        <v>2030</v>
      </c>
      <c r="D1650" s="178" t="s">
        <v>336</v>
      </c>
      <c r="E1650" s="178" t="s">
        <v>337</v>
      </c>
      <c r="F1650" s="178" t="s">
        <v>428</v>
      </c>
      <c r="G1650" s="178">
        <v>21</v>
      </c>
      <c r="H1650" s="178">
        <v>1.9595031044446001E-3</v>
      </c>
      <c r="I1650" s="178">
        <v>2.1946434769779524E-3</v>
      </c>
      <c r="J1650" s="178" t="s">
        <v>624</v>
      </c>
    </row>
    <row r="1651" spans="1:10" x14ac:dyDescent="0.45">
      <c r="A1651" s="178" t="s">
        <v>425</v>
      </c>
      <c r="B1651" s="178" t="s">
        <v>85</v>
      </c>
      <c r="C1651" s="178">
        <v>2030</v>
      </c>
      <c r="D1651" s="178" t="s">
        <v>336</v>
      </c>
      <c r="E1651" s="178" t="s">
        <v>337</v>
      </c>
      <c r="F1651" s="178" t="s">
        <v>426</v>
      </c>
      <c r="G1651" s="178">
        <v>21</v>
      </c>
      <c r="H1651" s="178">
        <v>5.2660679444670698E-2</v>
      </c>
      <c r="I1651" s="178">
        <v>5.8979960978031189E-2</v>
      </c>
      <c r="J1651" s="178" t="s">
        <v>623</v>
      </c>
    </row>
    <row r="1652" spans="1:10" x14ac:dyDescent="0.45">
      <c r="A1652" s="178" t="s">
        <v>425</v>
      </c>
      <c r="B1652" s="178" t="s">
        <v>85</v>
      </c>
      <c r="C1652" s="178">
        <v>2030</v>
      </c>
      <c r="D1652" s="178" t="s">
        <v>336</v>
      </c>
      <c r="E1652" s="178" t="s">
        <v>337</v>
      </c>
      <c r="F1652" s="178" t="s">
        <v>430</v>
      </c>
      <c r="G1652" s="178">
        <v>22</v>
      </c>
      <c r="H1652" s="178">
        <v>8.8580918963999998E-4</v>
      </c>
      <c r="I1652" s="178">
        <v>9.9210629239680011E-4</v>
      </c>
      <c r="J1652" s="178" t="s">
        <v>623</v>
      </c>
    </row>
    <row r="1653" spans="1:10" x14ac:dyDescent="0.45">
      <c r="A1653" s="178" t="s">
        <v>425</v>
      </c>
      <c r="B1653" s="178" t="s">
        <v>85</v>
      </c>
      <c r="C1653" s="178">
        <v>2030</v>
      </c>
      <c r="D1653" s="178" t="s">
        <v>336</v>
      </c>
      <c r="E1653" s="178" t="s">
        <v>337</v>
      </c>
      <c r="F1653" s="178" t="s">
        <v>428</v>
      </c>
      <c r="G1653" s="178">
        <v>22</v>
      </c>
      <c r="H1653" s="178">
        <v>2.8667781734838999E-3</v>
      </c>
      <c r="I1653" s="178">
        <v>3.2107915543019682E-3</v>
      </c>
      <c r="J1653" s="178" t="s">
        <v>624</v>
      </c>
    </row>
    <row r="1654" spans="1:10" x14ac:dyDescent="0.45">
      <c r="A1654" s="178" t="s">
        <v>425</v>
      </c>
      <c r="B1654" s="178" t="s">
        <v>85</v>
      </c>
      <c r="C1654" s="178">
        <v>2030</v>
      </c>
      <c r="D1654" s="178" t="s">
        <v>336</v>
      </c>
      <c r="E1654" s="178" t="s">
        <v>337</v>
      </c>
      <c r="F1654" s="178" t="s">
        <v>426</v>
      </c>
      <c r="G1654" s="178">
        <v>22</v>
      </c>
      <c r="H1654" s="178">
        <v>3.42123843729496E-2</v>
      </c>
      <c r="I1654" s="178">
        <v>3.8317870497703556E-2</v>
      </c>
      <c r="J1654" s="178" t="s">
        <v>623</v>
      </c>
    </row>
    <row r="1655" spans="1:10" x14ac:dyDescent="0.45">
      <c r="A1655" s="178" t="s">
        <v>425</v>
      </c>
      <c r="B1655" s="178" t="s">
        <v>85</v>
      </c>
      <c r="C1655" s="178">
        <v>2030</v>
      </c>
      <c r="D1655" s="178" t="s">
        <v>336</v>
      </c>
      <c r="E1655" s="178" t="s">
        <v>337</v>
      </c>
      <c r="F1655" s="178" t="s">
        <v>428</v>
      </c>
      <c r="G1655" s="178">
        <v>23</v>
      </c>
      <c r="H1655" s="178">
        <v>8.8580918963999998E-4</v>
      </c>
      <c r="I1655" s="178">
        <v>9.9210629239680011E-4</v>
      </c>
      <c r="J1655" s="178" t="s">
        <v>624</v>
      </c>
    </row>
    <row r="1656" spans="1:10" x14ac:dyDescent="0.45">
      <c r="A1656" s="178" t="s">
        <v>425</v>
      </c>
      <c r="B1656" s="178" t="s">
        <v>85</v>
      </c>
      <c r="C1656" s="178">
        <v>2030</v>
      </c>
      <c r="D1656" s="178" t="s">
        <v>336</v>
      </c>
      <c r="E1656" s="178" t="s">
        <v>337</v>
      </c>
      <c r="F1656" s="178" t="s">
        <v>428</v>
      </c>
      <c r="G1656" s="178">
        <v>24</v>
      </c>
      <c r="H1656" s="178">
        <v>2.5572396698407998E-3</v>
      </c>
      <c r="I1656" s="178">
        <v>2.8641084302216961E-3</v>
      </c>
      <c r="J1656" s="178" t="s">
        <v>624</v>
      </c>
    </row>
    <row r="1657" spans="1:10" x14ac:dyDescent="0.45">
      <c r="A1657" s="178" t="s">
        <v>425</v>
      </c>
      <c r="B1657" s="178" t="s">
        <v>85</v>
      </c>
      <c r="C1657" s="178">
        <v>2030</v>
      </c>
      <c r="D1657" s="178" t="s">
        <v>336</v>
      </c>
      <c r="E1657" s="178" t="s">
        <v>337</v>
      </c>
      <c r="F1657" s="178" t="s">
        <v>426</v>
      </c>
      <c r="G1657" s="178">
        <v>24</v>
      </c>
      <c r="H1657" s="178">
        <v>1.5944564715027799E-2</v>
      </c>
      <c r="I1657" s="178">
        <v>1.7857912480831135E-2</v>
      </c>
      <c r="J1657" s="178" t="s">
        <v>623</v>
      </c>
    </row>
    <row r="1658" spans="1:10" x14ac:dyDescent="0.45">
      <c r="A1658" s="178" t="s">
        <v>425</v>
      </c>
      <c r="B1658" s="178" t="s">
        <v>85</v>
      </c>
      <c r="C1658" s="178">
        <v>2030</v>
      </c>
      <c r="D1658" s="178" t="s">
        <v>336</v>
      </c>
      <c r="E1658" s="178" t="s">
        <v>337</v>
      </c>
      <c r="F1658" s="178" t="s">
        <v>430</v>
      </c>
      <c r="G1658" s="178">
        <v>24</v>
      </c>
      <c r="H1658" s="178">
        <v>2.5572396698407998E-3</v>
      </c>
      <c r="I1658" s="178">
        <v>2.8641084302216961E-3</v>
      </c>
      <c r="J1658" s="178" t="s">
        <v>623</v>
      </c>
    </row>
    <row r="1659" spans="1:10" x14ac:dyDescent="0.45">
      <c r="A1659" s="178" t="s">
        <v>425</v>
      </c>
      <c r="B1659" s="178" t="s">
        <v>85</v>
      </c>
      <c r="C1659" s="178">
        <v>2030</v>
      </c>
      <c r="D1659" s="178" t="s">
        <v>336</v>
      </c>
      <c r="E1659" s="178" t="s">
        <v>337</v>
      </c>
      <c r="F1659" s="178" t="s">
        <v>426</v>
      </c>
      <c r="G1659" s="178">
        <v>25</v>
      </c>
      <c r="H1659" s="178">
        <v>3.07802213355899E-2</v>
      </c>
      <c r="I1659" s="178">
        <v>3.4473847895860693E-2</v>
      </c>
      <c r="J1659" s="178" t="s">
        <v>623</v>
      </c>
    </row>
    <row r="1660" spans="1:10" x14ac:dyDescent="0.45">
      <c r="A1660" s="178" t="s">
        <v>425</v>
      </c>
      <c r="B1660" s="178" t="s">
        <v>85</v>
      </c>
      <c r="C1660" s="178">
        <v>2030</v>
      </c>
      <c r="D1660" s="178" t="s">
        <v>336</v>
      </c>
      <c r="E1660" s="178" t="s">
        <v>337</v>
      </c>
      <c r="F1660" s="178" t="s">
        <v>428</v>
      </c>
      <c r="G1660" s="178">
        <v>25</v>
      </c>
      <c r="H1660" s="178">
        <v>8.3844456821680004E-4</v>
      </c>
      <c r="I1660" s="178">
        <v>9.3905791640281613E-4</v>
      </c>
      <c r="J1660" s="178" t="s">
        <v>624</v>
      </c>
    </row>
    <row r="1661" spans="1:10" x14ac:dyDescent="0.45">
      <c r="A1661" s="178" t="s">
        <v>425</v>
      </c>
      <c r="B1661" s="178" t="s">
        <v>85</v>
      </c>
      <c r="C1661" s="178">
        <v>2030</v>
      </c>
      <c r="D1661" s="178" t="s">
        <v>336</v>
      </c>
      <c r="E1661" s="178" t="s">
        <v>337</v>
      </c>
      <c r="F1661" s="178" t="s">
        <v>430</v>
      </c>
      <c r="G1661" s="178">
        <v>25</v>
      </c>
      <c r="H1661" s="178">
        <v>8.3844456821680004E-4</v>
      </c>
      <c r="I1661" s="178">
        <v>9.3905791640281613E-4</v>
      </c>
      <c r="J1661" s="178" t="s">
        <v>623</v>
      </c>
    </row>
    <row r="1662" spans="1:10" x14ac:dyDescent="0.45">
      <c r="A1662" s="178" t="s">
        <v>425</v>
      </c>
      <c r="B1662" s="178" t="s">
        <v>85</v>
      </c>
      <c r="C1662" s="178">
        <v>2030</v>
      </c>
      <c r="D1662" s="178" t="s">
        <v>336</v>
      </c>
      <c r="E1662" s="178" t="s">
        <v>337</v>
      </c>
      <c r="F1662" s="178" t="s">
        <v>426</v>
      </c>
      <c r="G1662" s="178">
        <v>26</v>
      </c>
      <c r="H1662" s="178">
        <v>3.0342093668878099E-2</v>
      </c>
      <c r="I1662" s="178">
        <v>3.3983144909143476E-2</v>
      </c>
      <c r="J1662" s="178" t="s">
        <v>623</v>
      </c>
    </row>
    <row r="1663" spans="1:10" x14ac:dyDescent="0.45">
      <c r="A1663" s="178" t="s">
        <v>425</v>
      </c>
      <c r="B1663" s="178" t="s">
        <v>85</v>
      </c>
      <c r="C1663" s="178">
        <v>2030</v>
      </c>
      <c r="D1663" s="178" t="s">
        <v>336</v>
      </c>
      <c r="E1663" s="178" t="s">
        <v>337</v>
      </c>
      <c r="F1663" s="178" t="s">
        <v>428</v>
      </c>
      <c r="G1663" s="178">
        <v>26</v>
      </c>
      <c r="H1663" s="178">
        <v>8.0320646520699998E-4</v>
      </c>
      <c r="I1663" s="178">
        <v>8.9959124103184004E-4</v>
      </c>
      <c r="J1663" s="178" t="s">
        <v>624</v>
      </c>
    </row>
    <row r="1664" spans="1:10" x14ac:dyDescent="0.45">
      <c r="A1664" s="178" t="s">
        <v>425</v>
      </c>
      <c r="B1664" s="178" t="s">
        <v>85</v>
      </c>
      <c r="C1664" s="178">
        <v>2030</v>
      </c>
      <c r="D1664" s="178" t="s">
        <v>336</v>
      </c>
      <c r="E1664" s="178" t="s">
        <v>337</v>
      </c>
      <c r="F1664" s="178" t="s">
        <v>430</v>
      </c>
      <c r="G1664" s="178">
        <v>27</v>
      </c>
      <c r="H1664" s="178">
        <v>8.0320646520699998E-4</v>
      </c>
      <c r="I1664" s="178">
        <v>8.9959124103184004E-4</v>
      </c>
      <c r="J1664" s="178" t="s">
        <v>623</v>
      </c>
    </row>
    <row r="1665" spans="1:10" x14ac:dyDescent="0.45">
      <c r="A1665" s="178" t="s">
        <v>425</v>
      </c>
      <c r="B1665" s="178" t="s">
        <v>85</v>
      </c>
      <c r="C1665" s="178">
        <v>2030</v>
      </c>
      <c r="D1665" s="178" t="s">
        <v>336</v>
      </c>
      <c r="E1665" s="178" t="s">
        <v>337</v>
      </c>
      <c r="F1665" s="178" t="s">
        <v>428</v>
      </c>
      <c r="G1665" s="178">
        <v>27</v>
      </c>
      <c r="H1665" s="178">
        <v>1.5364510472863999E-3</v>
      </c>
      <c r="I1665" s="178">
        <v>1.7208251729607681E-3</v>
      </c>
      <c r="J1665" s="178" t="s">
        <v>624</v>
      </c>
    </row>
    <row r="1666" spans="1:10" x14ac:dyDescent="0.45">
      <c r="A1666" s="178" t="s">
        <v>425</v>
      </c>
      <c r="B1666" s="178" t="s">
        <v>85</v>
      </c>
      <c r="C1666" s="178">
        <v>2030</v>
      </c>
      <c r="D1666" s="178" t="s">
        <v>336</v>
      </c>
      <c r="E1666" s="178" t="s">
        <v>337</v>
      </c>
      <c r="F1666" s="178" t="s">
        <v>426</v>
      </c>
      <c r="G1666" s="178">
        <v>27</v>
      </c>
      <c r="H1666" s="178">
        <v>1.44577156752348E-2</v>
      </c>
      <c r="I1666" s="178">
        <v>1.6192641556262977E-2</v>
      </c>
      <c r="J1666" s="178" t="s">
        <v>623</v>
      </c>
    </row>
    <row r="1667" spans="1:10" x14ac:dyDescent="0.45">
      <c r="A1667" s="178" t="s">
        <v>425</v>
      </c>
      <c r="B1667" s="178" t="s">
        <v>85</v>
      </c>
      <c r="C1667" s="178">
        <v>2030</v>
      </c>
      <c r="D1667" s="178" t="s">
        <v>336</v>
      </c>
      <c r="E1667" s="178" t="s">
        <v>337</v>
      </c>
      <c r="F1667" s="178" t="s">
        <v>428</v>
      </c>
      <c r="G1667" s="178">
        <v>28</v>
      </c>
      <c r="H1667" s="178">
        <v>7.4101460631939998E-4</v>
      </c>
      <c r="I1667" s="178">
        <v>8.2993635907772803E-4</v>
      </c>
      <c r="J1667" s="178" t="s">
        <v>624</v>
      </c>
    </row>
    <row r="1668" spans="1:10" x14ac:dyDescent="0.45">
      <c r="A1668" s="178" t="s">
        <v>425</v>
      </c>
      <c r="B1668" s="178" t="s">
        <v>85</v>
      </c>
      <c r="C1668" s="178">
        <v>2030</v>
      </c>
      <c r="D1668" s="178" t="s">
        <v>336</v>
      </c>
      <c r="E1668" s="178" t="s">
        <v>337</v>
      </c>
      <c r="F1668" s="178" t="s">
        <v>428</v>
      </c>
      <c r="G1668" s="178">
        <v>29</v>
      </c>
      <c r="H1668" s="178">
        <v>7.1770738577469999E-4</v>
      </c>
      <c r="I1668" s="178">
        <v>8.0383227206766406E-4</v>
      </c>
      <c r="J1668" s="178" t="s">
        <v>624</v>
      </c>
    </row>
    <row r="1669" spans="1:10" x14ac:dyDescent="0.45">
      <c r="A1669" s="178" t="s">
        <v>425</v>
      </c>
      <c r="B1669" s="178" t="s">
        <v>85</v>
      </c>
      <c r="C1669" s="178">
        <v>2030</v>
      </c>
      <c r="D1669" s="178" t="s">
        <v>336</v>
      </c>
      <c r="E1669" s="178" t="s">
        <v>337</v>
      </c>
      <c r="F1669" s="178" t="s">
        <v>430</v>
      </c>
      <c r="G1669" s="178">
        <v>29</v>
      </c>
      <c r="H1669" s="178">
        <v>7.7910954132679995E-4</v>
      </c>
      <c r="I1669" s="178">
        <v>8.7260268628601607E-4</v>
      </c>
      <c r="J1669" s="178" t="s">
        <v>623</v>
      </c>
    </row>
    <row r="1670" spans="1:10" x14ac:dyDescent="0.45">
      <c r="A1670" s="178" t="s">
        <v>425</v>
      </c>
      <c r="B1670" s="178" t="s">
        <v>85</v>
      </c>
      <c r="C1670" s="178">
        <v>2030</v>
      </c>
      <c r="D1670" s="178" t="s">
        <v>336</v>
      </c>
      <c r="E1670" s="178" t="s">
        <v>337</v>
      </c>
      <c r="F1670" s="178" t="s">
        <v>426</v>
      </c>
      <c r="G1670" s="178">
        <v>29</v>
      </c>
      <c r="H1670" s="178">
        <v>1.4023971743881701E-2</v>
      </c>
      <c r="I1670" s="178">
        <v>1.5706848353147507E-2</v>
      </c>
      <c r="J1670" s="178" t="s">
        <v>623</v>
      </c>
    </row>
    <row r="1671" spans="1:10" x14ac:dyDescent="0.45">
      <c r="A1671" s="178" t="s">
        <v>425</v>
      </c>
      <c r="B1671" s="178" t="s">
        <v>85</v>
      </c>
      <c r="C1671" s="178">
        <v>2030</v>
      </c>
      <c r="D1671" s="178" t="s">
        <v>336</v>
      </c>
      <c r="E1671" s="178" t="s">
        <v>337</v>
      </c>
      <c r="F1671" s="178" t="s">
        <v>426</v>
      </c>
      <c r="G1671" s="178">
        <v>30</v>
      </c>
      <c r="H1671" s="178">
        <v>2.6970409788191301E-2</v>
      </c>
      <c r="I1671" s="178">
        <v>3.0206858962774259E-2</v>
      </c>
      <c r="J1671" s="178" t="s">
        <v>623</v>
      </c>
    </row>
    <row r="1672" spans="1:10" x14ac:dyDescent="0.45">
      <c r="A1672" s="178" t="s">
        <v>425</v>
      </c>
      <c r="B1672" s="178" t="s">
        <v>85</v>
      </c>
      <c r="C1672" s="178">
        <v>2030</v>
      </c>
      <c r="D1672" s="178" t="s">
        <v>336</v>
      </c>
      <c r="E1672" s="178" t="s">
        <v>337</v>
      </c>
      <c r="F1672" s="178" t="s">
        <v>428</v>
      </c>
      <c r="G1672" s="178">
        <v>30</v>
      </c>
      <c r="H1672" s="178">
        <v>2.0474980701691999E-3</v>
      </c>
      <c r="I1672" s="178">
        <v>2.2931978385895041E-3</v>
      </c>
      <c r="J1672" s="178" t="s">
        <v>624</v>
      </c>
    </row>
    <row r="1673" spans="1:10" x14ac:dyDescent="0.45">
      <c r="A1673" s="178" t="s">
        <v>425</v>
      </c>
      <c r="B1673" s="178" t="s">
        <v>85</v>
      </c>
      <c r="C1673" s="178">
        <v>2030</v>
      </c>
      <c r="D1673" s="178" t="s">
        <v>336</v>
      </c>
      <c r="E1673" s="178" t="s">
        <v>337</v>
      </c>
      <c r="F1673" s="178" t="s">
        <v>430</v>
      </c>
      <c r="G1673" s="178">
        <v>31</v>
      </c>
      <c r="H1673" s="178">
        <v>7.5734150595959998E-4</v>
      </c>
      <c r="I1673" s="178">
        <v>8.4822248667475208E-4</v>
      </c>
      <c r="J1673" s="178" t="s">
        <v>623</v>
      </c>
    </row>
    <row r="1674" spans="1:10" x14ac:dyDescent="0.45">
      <c r="A1674" s="178" t="s">
        <v>425</v>
      </c>
      <c r="B1674" s="178" t="s">
        <v>85</v>
      </c>
      <c r="C1674" s="178">
        <v>2030</v>
      </c>
      <c r="D1674" s="178" t="s">
        <v>336</v>
      </c>
      <c r="E1674" s="178" t="s">
        <v>337</v>
      </c>
      <c r="F1674" s="178" t="s">
        <v>428</v>
      </c>
      <c r="G1674" s="178">
        <v>31</v>
      </c>
      <c r="H1674" s="178">
        <v>6.6199386492369998E-4</v>
      </c>
      <c r="I1674" s="178">
        <v>7.4143312871454402E-4</v>
      </c>
      <c r="J1674" s="178" t="s">
        <v>624</v>
      </c>
    </row>
    <row r="1675" spans="1:10" x14ac:dyDescent="0.45">
      <c r="A1675" s="178" t="s">
        <v>425</v>
      </c>
      <c r="B1675" s="178" t="s">
        <v>85</v>
      </c>
      <c r="C1675" s="178">
        <v>2030</v>
      </c>
      <c r="D1675" s="178" t="s">
        <v>336</v>
      </c>
      <c r="E1675" s="178" t="s">
        <v>337</v>
      </c>
      <c r="F1675" s="178" t="s">
        <v>428</v>
      </c>
      <c r="G1675" s="178">
        <v>32</v>
      </c>
      <c r="H1675" s="178">
        <v>6.4718746580180004E-4</v>
      </c>
      <c r="I1675" s="178">
        <v>7.248499616980161E-4</v>
      </c>
      <c r="J1675" s="178" t="s">
        <v>624</v>
      </c>
    </row>
    <row r="1676" spans="1:10" x14ac:dyDescent="0.45">
      <c r="A1676" s="178" t="s">
        <v>425</v>
      </c>
      <c r="B1676" s="178" t="s">
        <v>85</v>
      </c>
      <c r="C1676" s="178">
        <v>2030</v>
      </c>
      <c r="D1676" s="178" t="s">
        <v>336</v>
      </c>
      <c r="E1676" s="178" t="s">
        <v>337</v>
      </c>
      <c r="F1676" s="178" t="s">
        <v>430</v>
      </c>
      <c r="G1676" s="178">
        <v>32</v>
      </c>
      <c r="H1676" s="178">
        <v>7.4101460631939998E-4</v>
      </c>
      <c r="I1676" s="178">
        <v>8.2993635907772803E-4</v>
      </c>
      <c r="J1676" s="178" t="s">
        <v>623</v>
      </c>
    </row>
    <row r="1677" spans="1:10" x14ac:dyDescent="0.45">
      <c r="A1677" s="178" t="s">
        <v>425</v>
      </c>
      <c r="B1677" s="178" t="s">
        <v>85</v>
      </c>
      <c r="C1677" s="178">
        <v>2030</v>
      </c>
      <c r="D1677" s="178" t="s">
        <v>336</v>
      </c>
      <c r="E1677" s="178" t="s">
        <v>337</v>
      </c>
      <c r="F1677" s="178" t="s">
        <v>426</v>
      </c>
      <c r="G1677" s="178">
        <v>32</v>
      </c>
      <c r="H1677" s="178">
        <v>1.291873306036E-2</v>
      </c>
      <c r="I1677" s="178">
        <v>1.4468981027603202E-2</v>
      </c>
      <c r="J1677" s="178" t="s">
        <v>623</v>
      </c>
    </row>
    <row r="1678" spans="1:10" x14ac:dyDescent="0.45">
      <c r="A1678" s="178" t="s">
        <v>425</v>
      </c>
      <c r="B1678" s="178" t="s">
        <v>85</v>
      </c>
      <c r="C1678" s="178">
        <v>2030</v>
      </c>
      <c r="D1678" s="178" t="s">
        <v>336</v>
      </c>
      <c r="E1678" s="178" t="s">
        <v>337</v>
      </c>
      <c r="F1678" s="178" t="s">
        <v>426</v>
      </c>
      <c r="G1678" s="178">
        <v>33</v>
      </c>
      <c r="H1678" s="178">
        <v>1.2430969625711399E-2</v>
      </c>
      <c r="I1678" s="178">
        <v>1.3922685980796769E-2</v>
      </c>
      <c r="J1678" s="178" t="s">
        <v>623</v>
      </c>
    </row>
    <row r="1679" spans="1:10" x14ac:dyDescent="0.45">
      <c r="A1679" s="178" t="s">
        <v>425</v>
      </c>
      <c r="B1679" s="178" t="s">
        <v>85</v>
      </c>
      <c r="C1679" s="178">
        <v>2030</v>
      </c>
      <c r="D1679" s="178" t="s">
        <v>336</v>
      </c>
      <c r="E1679" s="178" t="s">
        <v>337</v>
      </c>
      <c r="F1679" s="178" t="s">
        <v>430</v>
      </c>
      <c r="G1679" s="178">
        <v>34</v>
      </c>
      <c r="H1679" s="178">
        <v>7.1770738577469999E-4</v>
      </c>
      <c r="I1679" s="178">
        <v>8.0383227206766406E-4</v>
      </c>
      <c r="J1679" s="178" t="s">
        <v>623</v>
      </c>
    </row>
    <row r="1680" spans="1:10" x14ac:dyDescent="0.45">
      <c r="A1680" s="178" t="s">
        <v>425</v>
      </c>
      <c r="B1680" s="178" t="s">
        <v>85</v>
      </c>
      <c r="C1680" s="178">
        <v>2030</v>
      </c>
      <c r="D1680" s="178" t="s">
        <v>336</v>
      </c>
      <c r="E1680" s="178" t="s">
        <v>337</v>
      </c>
      <c r="F1680" s="178" t="s">
        <v>426</v>
      </c>
      <c r="G1680" s="178">
        <v>34</v>
      </c>
      <c r="H1680" s="178">
        <v>2.4423995055258298E-2</v>
      </c>
      <c r="I1680" s="178">
        <v>2.7354874461889295E-2</v>
      </c>
      <c r="J1680" s="178" t="s">
        <v>623</v>
      </c>
    </row>
    <row r="1681" spans="1:10" x14ac:dyDescent="0.45">
      <c r="A1681" s="178" t="s">
        <v>425</v>
      </c>
      <c r="B1681" s="178" t="s">
        <v>85</v>
      </c>
      <c r="C1681" s="178">
        <v>2030</v>
      </c>
      <c r="D1681" s="178" t="s">
        <v>336</v>
      </c>
      <c r="E1681" s="178" t="s">
        <v>337</v>
      </c>
      <c r="F1681" s="178" t="s">
        <v>426</v>
      </c>
      <c r="G1681" s="178">
        <v>35</v>
      </c>
      <c r="H1681" s="178">
        <v>1.19158895686269E-2</v>
      </c>
      <c r="I1681" s="178">
        <v>1.3345796316862129E-2</v>
      </c>
      <c r="J1681" s="178" t="s">
        <v>623</v>
      </c>
    </row>
    <row r="1682" spans="1:10" x14ac:dyDescent="0.45">
      <c r="A1682" s="178" t="s">
        <v>425</v>
      </c>
      <c r="B1682" s="178" t="s">
        <v>85</v>
      </c>
      <c r="C1682" s="178">
        <v>2030</v>
      </c>
      <c r="D1682" s="178" t="s">
        <v>336</v>
      </c>
      <c r="E1682" s="178" t="s">
        <v>337</v>
      </c>
      <c r="F1682" s="178" t="s">
        <v>428</v>
      </c>
      <c r="G1682" s="178">
        <v>36</v>
      </c>
      <c r="H1682" s="178">
        <v>5.6389655219390002E-4</v>
      </c>
      <c r="I1682" s="178">
        <v>6.3156413845716808E-4</v>
      </c>
      <c r="J1682" s="178" t="s">
        <v>624</v>
      </c>
    </row>
    <row r="1683" spans="1:10" x14ac:dyDescent="0.45">
      <c r="A1683" s="178" t="s">
        <v>425</v>
      </c>
      <c r="B1683" s="178" t="s">
        <v>85</v>
      </c>
      <c r="C1683" s="178">
        <v>2030</v>
      </c>
      <c r="D1683" s="178" t="s">
        <v>336</v>
      </c>
      <c r="E1683" s="178" t="s">
        <v>337</v>
      </c>
      <c r="F1683" s="178" t="s">
        <v>426</v>
      </c>
      <c r="G1683" s="178">
        <v>36</v>
      </c>
      <c r="H1683" s="178">
        <v>1.16493739187717E-2</v>
      </c>
      <c r="I1683" s="178">
        <v>1.3047298789024307E-2</v>
      </c>
      <c r="J1683" s="178" t="s">
        <v>623</v>
      </c>
    </row>
    <row r="1684" spans="1:10" x14ac:dyDescent="0.45">
      <c r="A1684" s="178" t="s">
        <v>425</v>
      </c>
      <c r="B1684" s="178" t="s">
        <v>85</v>
      </c>
      <c r="C1684" s="178">
        <v>2030</v>
      </c>
      <c r="D1684" s="178" t="s">
        <v>336</v>
      </c>
      <c r="E1684" s="178" t="s">
        <v>337</v>
      </c>
      <c r="F1684" s="178" t="s">
        <v>427</v>
      </c>
      <c r="G1684" s="178">
        <v>36</v>
      </c>
      <c r="H1684" s="178">
        <v>6.9060944952069997E-4</v>
      </c>
      <c r="I1684" s="178">
        <v>7.7348258346318405E-4</v>
      </c>
      <c r="J1684" s="178" t="s">
        <v>623</v>
      </c>
    </row>
    <row r="1685" spans="1:10" x14ac:dyDescent="0.45">
      <c r="A1685" s="178" t="s">
        <v>425</v>
      </c>
      <c r="B1685" s="178" t="s">
        <v>85</v>
      </c>
      <c r="C1685" s="178">
        <v>2030</v>
      </c>
      <c r="D1685" s="178" t="s">
        <v>336</v>
      </c>
      <c r="E1685" s="178" t="s">
        <v>337</v>
      </c>
      <c r="F1685" s="178" t="s">
        <v>430</v>
      </c>
      <c r="G1685" s="178">
        <v>36</v>
      </c>
      <c r="H1685" s="178">
        <v>6.9060944952069997E-4</v>
      </c>
      <c r="I1685" s="178">
        <v>7.7348258346318405E-4</v>
      </c>
      <c r="J1685" s="178" t="s">
        <v>623</v>
      </c>
    </row>
    <row r="1686" spans="1:10" x14ac:dyDescent="0.45">
      <c r="A1686" s="178" t="s">
        <v>425</v>
      </c>
      <c r="B1686" s="178" t="s">
        <v>85</v>
      </c>
      <c r="C1686" s="178">
        <v>2030</v>
      </c>
      <c r="D1686" s="178" t="s">
        <v>336</v>
      </c>
      <c r="E1686" s="178" t="s">
        <v>337</v>
      </c>
      <c r="F1686" s="178" t="s">
        <v>427</v>
      </c>
      <c r="G1686" s="178">
        <v>37</v>
      </c>
      <c r="H1686" s="178">
        <v>1.3568886206484999E-3</v>
      </c>
      <c r="I1686" s="178">
        <v>1.5197152551263201E-3</v>
      </c>
      <c r="J1686" s="178" t="s">
        <v>623</v>
      </c>
    </row>
    <row r="1687" spans="1:10" x14ac:dyDescent="0.45">
      <c r="A1687" s="178" t="s">
        <v>425</v>
      </c>
      <c r="B1687" s="178" t="s">
        <v>85</v>
      </c>
      <c r="C1687" s="178">
        <v>2030</v>
      </c>
      <c r="D1687" s="178" t="s">
        <v>336</v>
      </c>
      <c r="E1687" s="178" t="s">
        <v>337</v>
      </c>
      <c r="F1687" s="178" t="s">
        <v>428</v>
      </c>
      <c r="G1687" s="178">
        <v>37</v>
      </c>
      <c r="H1687" s="178">
        <v>5.5718509247529996E-4</v>
      </c>
      <c r="I1687" s="178">
        <v>6.2404730357233597E-4</v>
      </c>
      <c r="J1687" s="178" t="s">
        <v>624</v>
      </c>
    </row>
    <row r="1688" spans="1:10" x14ac:dyDescent="0.45">
      <c r="A1688" s="178" t="s">
        <v>425</v>
      </c>
      <c r="B1688" s="178" t="s">
        <v>85</v>
      </c>
      <c r="C1688" s="178">
        <v>2030</v>
      </c>
      <c r="D1688" s="178" t="s">
        <v>336</v>
      </c>
      <c r="E1688" s="178" t="s">
        <v>337</v>
      </c>
      <c r="F1688" s="178" t="s">
        <v>430</v>
      </c>
      <c r="G1688" s="178">
        <v>37</v>
      </c>
      <c r="H1688" s="178">
        <v>1.3568886206484999E-3</v>
      </c>
      <c r="I1688" s="178">
        <v>1.5197152551263201E-3</v>
      </c>
      <c r="J1688" s="178" t="s">
        <v>623</v>
      </c>
    </row>
    <row r="1689" spans="1:10" x14ac:dyDescent="0.45">
      <c r="A1689" s="178" t="s">
        <v>425</v>
      </c>
      <c r="B1689" s="178" t="s">
        <v>85</v>
      </c>
      <c r="C1689" s="178">
        <v>2030</v>
      </c>
      <c r="D1689" s="178" t="s">
        <v>336</v>
      </c>
      <c r="E1689" s="178" t="s">
        <v>337</v>
      </c>
      <c r="F1689" s="178" t="s">
        <v>430</v>
      </c>
      <c r="G1689" s="178">
        <v>38</v>
      </c>
      <c r="H1689" s="178">
        <v>6.6199386492369998E-4</v>
      </c>
      <c r="I1689" s="178">
        <v>7.4143312871454402E-4</v>
      </c>
      <c r="J1689" s="178" t="s">
        <v>623</v>
      </c>
    </row>
    <row r="1690" spans="1:10" x14ac:dyDescent="0.45">
      <c r="A1690" s="178" t="s">
        <v>425</v>
      </c>
      <c r="B1690" s="178" t="s">
        <v>85</v>
      </c>
      <c r="C1690" s="178">
        <v>2030</v>
      </c>
      <c r="D1690" s="178" t="s">
        <v>336</v>
      </c>
      <c r="E1690" s="178" t="s">
        <v>337</v>
      </c>
      <c r="F1690" s="178" t="s">
        <v>427</v>
      </c>
      <c r="G1690" s="178">
        <v>38</v>
      </c>
      <c r="H1690" s="178">
        <v>6.6199386492369998E-4</v>
      </c>
      <c r="I1690" s="178">
        <v>7.4143312871454402E-4</v>
      </c>
      <c r="J1690" s="178" t="s">
        <v>623</v>
      </c>
    </row>
    <row r="1691" spans="1:10" x14ac:dyDescent="0.45">
      <c r="A1691" s="178" t="s">
        <v>425</v>
      </c>
      <c r="B1691" s="178" t="s">
        <v>85</v>
      </c>
      <c r="C1691" s="178">
        <v>2030</v>
      </c>
      <c r="D1691" s="178" t="s">
        <v>336</v>
      </c>
      <c r="E1691" s="178" t="s">
        <v>337</v>
      </c>
      <c r="F1691" s="178" t="s">
        <v>430</v>
      </c>
      <c r="G1691" s="178">
        <v>39</v>
      </c>
      <c r="H1691" s="178">
        <v>6.4718746580180004E-4</v>
      </c>
      <c r="I1691" s="178">
        <v>7.248499616980161E-4</v>
      </c>
      <c r="J1691" s="178" t="s">
        <v>623</v>
      </c>
    </row>
    <row r="1692" spans="1:10" x14ac:dyDescent="0.45">
      <c r="A1692" s="178" t="s">
        <v>425</v>
      </c>
      <c r="B1692" s="178" t="s">
        <v>85</v>
      </c>
      <c r="C1692" s="178">
        <v>2030</v>
      </c>
      <c r="D1692" s="178" t="s">
        <v>336</v>
      </c>
      <c r="E1692" s="178" t="s">
        <v>337</v>
      </c>
      <c r="F1692" s="178" t="s">
        <v>428</v>
      </c>
      <c r="G1692" s="178">
        <v>39</v>
      </c>
      <c r="H1692" s="178">
        <v>5.2367575699459996E-4</v>
      </c>
      <c r="I1692" s="178">
        <v>5.8651684783395206E-4</v>
      </c>
      <c r="J1692" s="178" t="s">
        <v>624</v>
      </c>
    </row>
    <row r="1693" spans="1:10" x14ac:dyDescent="0.45">
      <c r="A1693" s="178" t="s">
        <v>425</v>
      </c>
      <c r="B1693" s="178" t="s">
        <v>85</v>
      </c>
      <c r="C1693" s="178">
        <v>2030</v>
      </c>
      <c r="D1693" s="178" t="s">
        <v>336</v>
      </c>
      <c r="E1693" s="178" t="s">
        <v>337</v>
      </c>
      <c r="F1693" s="178" t="s">
        <v>427</v>
      </c>
      <c r="G1693" s="178">
        <v>39</v>
      </c>
      <c r="H1693" s="178">
        <v>6.4718746580180004E-4</v>
      </c>
      <c r="I1693" s="178">
        <v>7.248499616980161E-4</v>
      </c>
      <c r="J1693" s="178" t="s">
        <v>623</v>
      </c>
    </row>
    <row r="1694" spans="1:10" x14ac:dyDescent="0.45">
      <c r="A1694" s="178" t="s">
        <v>425</v>
      </c>
      <c r="B1694" s="178" t="s">
        <v>85</v>
      </c>
      <c r="C1694" s="178">
        <v>2030</v>
      </c>
      <c r="D1694" s="178" t="s">
        <v>336</v>
      </c>
      <c r="E1694" s="178" t="s">
        <v>337</v>
      </c>
      <c r="F1694" s="178" t="s">
        <v>428</v>
      </c>
      <c r="G1694" s="178">
        <v>40</v>
      </c>
      <c r="H1694" s="178">
        <v>5.1426445133980001E-4</v>
      </c>
      <c r="I1694" s="178">
        <v>5.7597618550057612E-4</v>
      </c>
      <c r="J1694" s="178" t="s">
        <v>624</v>
      </c>
    </row>
    <row r="1695" spans="1:10" x14ac:dyDescent="0.45">
      <c r="A1695" s="178" t="s">
        <v>425</v>
      </c>
      <c r="B1695" s="178" t="s">
        <v>85</v>
      </c>
      <c r="C1695" s="178">
        <v>2030</v>
      </c>
      <c r="D1695" s="178" t="s">
        <v>336</v>
      </c>
      <c r="E1695" s="178" t="s">
        <v>337</v>
      </c>
      <c r="F1695" s="178" t="s">
        <v>426</v>
      </c>
      <c r="G1695" s="178">
        <v>43</v>
      </c>
      <c r="H1695" s="178">
        <v>2.01794691383839E-2</v>
      </c>
      <c r="I1695" s="178">
        <v>2.2601005434989972E-2</v>
      </c>
      <c r="J1695" s="178" t="s">
        <v>623</v>
      </c>
    </row>
    <row r="1696" spans="1:10" x14ac:dyDescent="0.45">
      <c r="A1696" s="178" t="s">
        <v>425</v>
      </c>
      <c r="B1696" s="178" t="s">
        <v>85</v>
      </c>
      <c r="C1696" s="178">
        <v>2030</v>
      </c>
      <c r="D1696" s="178" t="s">
        <v>336</v>
      </c>
      <c r="E1696" s="178" t="s">
        <v>337</v>
      </c>
      <c r="F1696" s="178" t="s">
        <v>428</v>
      </c>
      <c r="G1696" s="178">
        <v>43</v>
      </c>
      <c r="H1696" s="178">
        <v>9.6147536532949999E-4</v>
      </c>
      <c r="I1696" s="178">
        <v>1.0768524091690401E-3</v>
      </c>
      <c r="J1696" s="178" t="s">
        <v>624</v>
      </c>
    </row>
    <row r="1697" spans="1:10" x14ac:dyDescent="0.45">
      <c r="A1697" s="178" t="s">
        <v>425</v>
      </c>
      <c r="B1697" s="178" t="s">
        <v>85</v>
      </c>
      <c r="C1697" s="178">
        <v>2030</v>
      </c>
      <c r="D1697" s="178" t="s">
        <v>336</v>
      </c>
      <c r="E1697" s="178" t="s">
        <v>337</v>
      </c>
      <c r="F1697" s="178" t="s">
        <v>428</v>
      </c>
      <c r="G1697" s="178">
        <v>45</v>
      </c>
      <c r="H1697" s="178">
        <v>4.5258164755069999E-4</v>
      </c>
      <c r="I1697" s="178">
        <v>5.0689144525678401E-4</v>
      </c>
      <c r="J1697" s="178" t="s">
        <v>624</v>
      </c>
    </row>
    <row r="1698" spans="1:10" x14ac:dyDescent="0.45">
      <c r="A1698" s="178" t="s">
        <v>425</v>
      </c>
      <c r="B1698" s="178" t="s">
        <v>85</v>
      </c>
      <c r="C1698" s="178">
        <v>2030</v>
      </c>
      <c r="D1698" s="178" t="s">
        <v>336</v>
      </c>
      <c r="E1698" s="178" t="s">
        <v>337</v>
      </c>
      <c r="F1698" s="178" t="s">
        <v>427</v>
      </c>
      <c r="G1698" s="178">
        <v>46</v>
      </c>
      <c r="H1698" s="178">
        <v>1.1210816446692001E-3</v>
      </c>
      <c r="I1698" s="178">
        <v>1.2556114420295042E-3</v>
      </c>
      <c r="J1698" s="178" t="s">
        <v>623</v>
      </c>
    </row>
    <row r="1699" spans="1:10" x14ac:dyDescent="0.45">
      <c r="A1699" s="178" t="s">
        <v>425</v>
      </c>
      <c r="B1699" s="178" t="s">
        <v>85</v>
      </c>
      <c r="C1699" s="178">
        <v>2030</v>
      </c>
      <c r="D1699" s="178" t="s">
        <v>336</v>
      </c>
      <c r="E1699" s="178" t="s">
        <v>337</v>
      </c>
      <c r="F1699" s="178" t="s">
        <v>430</v>
      </c>
      <c r="G1699" s="178">
        <v>46</v>
      </c>
      <c r="H1699" s="178">
        <v>1.1210816446692001E-3</v>
      </c>
      <c r="I1699" s="178">
        <v>1.2556114420295042E-3</v>
      </c>
      <c r="J1699" s="178" t="s">
        <v>623</v>
      </c>
    </row>
    <row r="1700" spans="1:10" x14ac:dyDescent="0.45">
      <c r="A1700" s="178" t="s">
        <v>425</v>
      </c>
      <c r="B1700" s="178" t="s">
        <v>85</v>
      </c>
      <c r="C1700" s="178">
        <v>2030</v>
      </c>
      <c r="D1700" s="178" t="s">
        <v>336</v>
      </c>
      <c r="E1700" s="178" t="s">
        <v>337</v>
      </c>
      <c r="F1700" s="178" t="s">
        <v>426</v>
      </c>
      <c r="G1700" s="178">
        <v>47</v>
      </c>
      <c r="H1700" s="178">
        <v>9.4261635094881006E-3</v>
      </c>
      <c r="I1700" s="178">
        <v>1.0557303130626673E-2</v>
      </c>
      <c r="J1700" s="178" t="s">
        <v>623</v>
      </c>
    </row>
    <row r="1701" spans="1:10" x14ac:dyDescent="0.45">
      <c r="A1701" s="178" t="s">
        <v>425</v>
      </c>
      <c r="B1701" s="178" t="s">
        <v>85</v>
      </c>
      <c r="C1701" s="178">
        <v>2030</v>
      </c>
      <c r="D1701" s="178" t="s">
        <v>336</v>
      </c>
      <c r="E1701" s="178" t="s">
        <v>337</v>
      </c>
      <c r="F1701" s="178" t="s">
        <v>426</v>
      </c>
      <c r="G1701" s="178">
        <v>48</v>
      </c>
      <c r="H1701" s="178">
        <v>9.2567596584558001E-3</v>
      </c>
      <c r="I1701" s="178">
        <v>1.0367570817470497E-2</v>
      </c>
      <c r="J1701" s="178" t="s">
        <v>623</v>
      </c>
    </row>
    <row r="1702" spans="1:10" x14ac:dyDescent="0.45">
      <c r="A1702" s="178" t="s">
        <v>425</v>
      </c>
      <c r="B1702" s="178" t="s">
        <v>85</v>
      </c>
      <c r="C1702" s="178">
        <v>2030</v>
      </c>
      <c r="D1702" s="178" t="s">
        <v>336</v>
      </c>
      <c r="E1702" s="178" t="s">
        <v>337</v>
      </c>
      <c r="F1702" s="178" t="s">
        <v>428</v>
      </c>
      <c r="G1702" s="178">
        <v>48</v>
      </c>
      <c r="H1702" s="178">
        <v>4.2888257303279998E-4</v>
      </c>
      <c r="I1702" s="178">
        <v>4.8034848179673604E-4</v>
      </c>
      <c r="J1702" s="178" t="s">
        <v>624</v>
      </c>
    </row>
    <row r="1703" spans="1:10" x14ac:dyDescent="0.45">
      <c r="A1703" s="178" t="s">
        <v>425</v>
      </c>
      <c r="B1703" s="178" t="s">
        <v>85</v>
      </c>
      <c r="C1703" s="178">
        <v>2030</v>
      </c>
      <c r="D1703" s="178" t="s">
        <v>336</v>
      </c>
      <c r="E1703" s="178" t="s">
        <v>337</v>
      </c>
      <c r="F1703" s="178" t="s">
        <v>430</v>
      </c>
      <c r="G1703" s="178">
        <v>50</v>
      </c>
      <c r="H1703" s="178">
        <v>5.2367575699459996E-4</v>
      </c>
      <c r="I1703" s="178">
        <v>5.8651684783395206E-4</v>
      </c>
      <c r="J1703" s="178" t="s">
        <v>623</v>
      </c>
    </row>
    <row r="1704" spans="1:10" x14ac:dyDescent="0.45">
      <c r="A1704" s="178" t="s">
        <v>425</v>
      </c>
      <c r="B1704" s="178" t="s">
        <v>85</v>
      </c>
      <c r="C1704" s="178">
        <v>2030</v>
      </c>
      <c r="D1704" s="178" t="s">
        <v>336</v>
      </c>
      <c r="E1704" s="178" t="s">
        <v>337</v>
      </c>
      <c r="F1704" s="178" t="s">
        <v>427</v>
      </c>
      <c r="G1704" s="178">
        <v>50</v>
      </c>
      <c r="H1704" s="178">
        <v>5.2367575699459996E-4</v>
      </c>
      <c r="I1704" s="178">
        <v>5.8651684783395206E-4</v>
      </c>
      <c r="J1704" s="178" t="s">
        <v>623</v>
      </c>
    </row>
    <row r="1705" spans="1:10" x14ac:dyDescent="0.45">
      <c r="A1705" s="178" t="s">
        <v>425</v>
      </c>
      <c r="B1705" s="178" t="s">
        <v>85</v>
      </c>
      <c r="C1705" s="178">
        <v>2030</v>
      </c>
      <c r="D1705" s="178" t="s">
        <v>336</v>
      </c>
      <c r="E1705" s="178" t="s">
        <v>337</v>
      </c>
      <c r="F1705" s="178" t="s">
        <v>426</v>
      </c>
      <c r="G1705" s="178">
        <v>51</v>
      </c>
      <c r="H1705" s="178">
        <v>8.6658401414752007E-3</v>
      </c>
      <c r="I1705" s="178">
        <v>9.7057409584522265E-3</v>
      </c>
      <c r="J1705" s="178" t="s">
        <v>623</v>
      </c>
    </row>
    <row r="1706" spans="1:10" x14ac:dyDescent="0.45">
      <c r="A1706" s="178" t="s">
        <v>425</v>
      </c>
      <c r="B1706" s="178" t="s">
        <v>85</v>
      </c>
      <c r="C1706" s="178">
        <v>2030</v>
      </c>
      <c r="D1706" s="178" t="s">
        <v>336</v>
      </c>
      <c r="E1706" s="178" t="s">
        <v>337</v>
      </c>
      <c r="F1706" s="178" t="s">
        <v>430</v>
      </c>
      <c r="G1706" s="178">
        <v>51</v>
      </c>
      <c r="H1706" s="178">
        <v>5.1426445133980001E-4</v>
      </c>
      <c r="I1706" s="178">
        <v>5.7597618550057612E-4</v>
      </c>
      <c r="J1706" s="178" t="s">
        <v>623</v>
      </c>
    </row>
    <row r="1707" spans="1:10" x14ac:dyDescent="0.45">
      <c r="A1707" s="178" t="s">
        <v>425</v>
      </c>
      <c r="B1707" s="178" t="s">
        <v>85</v>
      </c>
      <c r="C1707" s="178">
        <v>2030</v>
      </c>
      <c r="D1707" s="178" t="s">
        <v>336</v>
      </c>
      <c r="E1707" s="178" t="s">
        <v>337</v>
      </c>
      <c r="F1707" s="178" t="s">
        <v>428</v>
      </c>
      <c r="G1707" s="178">
        <v>51</v>
      </c>
      <c r="H1707" s="178">
        <v>3.9980761357579999E-4</v>
      </c>
      <c r="I1707" s="178">
        <v>4.4778452720489601E-4</v>
      </c>
      <c r="J1707" s="178" t="s">
        <v>624</v>
      </c>
    </row>
    <row r="1708" spans="1:10" x14ac:dyDescent="0.45">
      <c r="A1708" s="178" t="s">
        <v>425</v>
      </c>
      <c r="B1708" s="178" t="s">
        <v>85</v>
      </c>
      <c r="C1708" s="178">
        <v>2030</v>
      </c>
      <c r="D1708" s="178" t="s">
        <v>336</v>
      </c>
      <c r="E1708" s="178" t="s">
        <v>337</v>
      </c>
      <c r="F1708" s="178" t="s">
        <v>427</v>
      </c>
      <c r="G1708" s="178">
        <v>51</v>
      </c>
      <c r="H1708" s="178">
        <v>5.1426445133980001E-4</v>
      </c>
      <c r="I1708" s="178">
        <v>5.7597618550057612E-4</v>
      </c>
      <c r="J1708" s="178" t="s">
        <v>623</v>
      </c>
    </row>
    <row r="1709" spans="1:10" x14ac:dyDescent="0.45">
      <c r="A1709" s="178" t="s">
        <v>425</v>
      </c>
      <c r="B1709" s="178" t="s">
        <v>85</v>
      </c>
      <c r="C1709" s="178">
        <v>2030</v>
      </c>
      <c r="D1709" s="178" t="s">
        <v>336</v>
      </c>
      <c r="E1709" s="178" t="s">
        <v>337</v>
      </c>
      <c r="F1709" s="178" t="s">
        <v>426</v>
      </c>
      <c r="G1709" s="178">
        <v>52</v>
      </c>
      <c r="H1709" s="178">
        <v>8.6407158523798006E-3</v>
      </c>
      <c r="I1709" s="178">
        <v>9.677601754665378E-3</v>
      </c>
      <c r="J1709" s="178" t="s">
        <v>623</v>
      </c>
    </row>
    <row r="1710" spans="1:10" x14ac:dyDescent="0.45">
      <c r="A1710" s="178" t="s">
        <v>425</v>
      </c>
      <c r="B1710" s="178" t="s">
        <v>85</v>
      </c>
      <c r="C1710" s="178">
        <v>2030</v>
      </c>
      <c r="D1710" s="178" t="s">
        <v>336</v>
      </c>
      <c r="E1710" s="178" t="s">
        <v>337</v>
      </c>
      <c r="F1710" s="178" t="s">
        <v>428</v>
      </c>
      <c r="G1710" s="178">
        <v>53</v>
      </c>
      <c r="H1710" s="178">
        <v>3.8277084240689998E-4</v>
      </c>
      <c r="I1710" s="178">
        <v>4.2870334349572801E-4</v>
      </c>
      <c r="J1710" s="178" t="s">
        <v>624</v>
      </c>
    </row>
    <row r="1711" spans="1:10" x14ac:dyDescent="0.45">
      <c r="A1711" s="178" t="s">
        <v>425</v>
      </c>
      <c r="B1711" s="178" t="s">
        <v>85</v>
      </c>
      <c r="C1711" s="178">
        <v>2030</v>
      </c>
      <c r="D1711" s="178" t="s">
        <v>336</v>
      </c>
      <c r="E1711" s="178" t="s">
        <v>337</v>
      </c>
      <c r="F1711" s="178" t="s">
        <v>428</v>
      </c>
      <c r="G1711" s="178">
        <v>55</v>
      </c>
      <c r="H1711" s="178">
        <v>7.4248079909009998E-4</v>
      </c>
      <c r="I1711" s="178">
        <v>8.3157849498091208E-4</v>
      </c>
      <c r="J1711" s="178" t="s">
        <v>624</v>
      </c>
    </row>
    <row r="1712" spans="1:10" x14ac:dyDescent="0.45">
      <c r="A1712" s="178" t="s">
        <v>425</v>
      </c>
      <c r="B1712" s="178" t="s">
        <v>85</v>
      </c>
      <c r="C1712" s="178">
        <v>2030</v>
      </c>
      <c r="D1712" s="178" t="s">
        <v>336</v>
      </c>
      <c r="E1712" s="178" t="s">
        <v>337</v>
      </c>
      <c r="F1712" s="178" t="s">
        <v>426</v>
      </c>
      <c r="G1712" s="178">
        <v>55</v>
      </c>
      <c r="H1712" s="178">
        <v>8.1464694812894006E-3</v>
      </c>
      <c r="I1712" s="178">
        <v>9.1240458190441302E-3</v>
      </c>
      <c r="J1712" s="178" t="s">
        <v>623</v>
      </c>
    </row>
    <row r="1713" spans="1:10" x14ac:dyDescent="0.45">
      <c r="A1713" s="178" t="s">
        <v>425</v>
      </c>
      <c r="B1713" s="178" t="s">
        <v>85</v>
      </c>
      <c r="C1713" s="178">
        <v>2030</v>
      </c>
      <c r="D1713" s="178" t="s">
        <v>336</v>
      </c>
      <c r="E1713" s="178" t="s">
        <v>337</v>
      </c>
      <c r="F1713" s="178" t="s">
        <v>427</v>
      </c>
      <c r="G1713" s="178">
        <v>55</v>
      </c>
      <c r="H1713" s="178">
        <v>9.6147536532949999E-4</v>
      </c>
      <c r="I1713" s="178">
        <v>1.0768524091690401E-3</v>
      </c>
      <c r="J1713" s="178" t="s">
        <v>623</v>
      </c>
    </row>
    <row r="1714" spans="1:10" x14ac:dyDescent="0.45">
      <c r="A1714" s="178" t="s">
        <v>425</v>
      </c>
      <c r="B1714" s="178" t="s">
        <v>85</v>
      </c>
      <c r="C1714" s="178">
        <v>2030</v>
      </c>
      <c r="D1714" s="178" t="s">
        <v>336</v>
      </c>
      <c r="E1714" s="178" t="s">
        <v>337</v>
      </c>
      <c r="F1714" s="178" t="s">
        <v>430</v>
      </c>
      <c r="G1714" s="178">
        <v>55</v>
      </c>
      <c r="H1714" s="178">
        <v>9.6147536532949999E-4</v>
      </c>
      <c r="I1714" s="178">
        <v>1.0768524091690401E-3</v>
      </c>
      <c r="J1714" s="178" t="s">
        <v>623</v>
      </c>
    </row>
    <row r="1715" spans="1:10" x14ac:dyDescent="0.45">
      <c r="A1715" s="178" t="s">
        <v>425</v>
      </c>
      <c r="B1715" s="178" t="s">
        <v>85</v>
      </c>
      <c r="C1715" s="178">
        <v>2030</v>
      </c>
      <c r="D1715" s="178" t="s">
        <v>336</v>
      </c>
      <c r="E1715" s="178" t="s">
        <v>337</v>
      </c>
      <c r="F1715" s="178" t="s">
        <v>428</v>
      </c>
      <c r="G1715" s="178">
        <v>57</v>
      </c>
      <c r="H1715" s="178">
        <v>3.554899303708E-4</v>
      </c>
      <c r="I1715" s="178">
        <v>3.9814872201529604E-4</v>
      </c>
      <c r="J1715" s="178" t="s">
        <v>624</v>
      </c>
    </row>
    <row r="1716" spans="1:10" x14ac:dyDescent="0.45">
      <c r="A1716" s="178" t="s">
        <v>425</v>
      </c>
      <c r="B1716" s="178" t="s">
        <v>85</v>
      </c>
      <c r="C1716" s="178">
        <v>2030</v>
      </c>
      <c r="D1716" s="178" t="s">
        <v>336</v>
      </c>
      <c r="E1716" s="178" t="s">
        <v>337</v>
      </c>
      <c r="F1716" s="178" t="s">
        <v>427</v>
      </c>
      <c r="G1716" s="178">
        <v>58</v>
      </c>
      <c r="H1716" s="178">
        <v>4.5258164755069999E-4</v>
      </c>
      <c r="I1716" s="178">
        <v>5.0689144525678401E-4</v>
      </c>
      <c r="J1716" s="178" t="s">
        <v>623</v>
      </c>
    </row>
    <row r="1717" spans="1:10" x14ac:dyDescent="0.45">
      <c r="A1717" s="178" t="s">
        <v>425</v>
      </c>
      <c r="B1717" s="178" t="s">
        <v>85</v>
      </c>
      <c r="C1717" s="178">
        <v>2030</v>
      </c>
      <c r="D1717" s="178" t="s">
        <v>336</v>
      </c>
      <c r="E1717" s="178" t="s">
        <v>337</v>
      </c>
      <c r="F1717" s="178" t="s">
        <v>430</v>
      </c>
      <c r="G1717" s="178">
        <v>58</v>
      </c>
      <c r="H1717" s="178">
        <v>4.5258164755069999E-4</v>
      </c>
      <c r="I1717" s="178">
        <v>5.0689144525678401E-4</v>
      </c>
      <c r="J1717" s="178" t="s">
        <v>623</v>
      </c>
    </row>
    <row r="1718" spans="1:10" x14ac:dyDescent="0.45">
      <c r="A1718" s="178" t="s">
        <v>425</v>
      </c>
      <c r="B1718" s="178" t="s">
        <v>85</v>
      </c>
      <c r="C1718" s="178">
        <v>2030</v>
      </c>
      <c r="D1718" s="178" t="s">
        <v>336</v>
      </c>
      <c r="E1718" s="178" t="s">
        <v>337</v>
      </c>
      <c r="F1718" s="178" t="s">
        <v>426</v>
      </c>
      <c r="G1718" s="178">
        <v>59</v>
      </c>
      <c r="H1718" s="178">
        <v>7.7198860235511996E-3</v>
      </c>
      <c r="I1718" s="178">
        <v>8.6462723463773452E-3</v>
      </c>
      <c r="J1718" s="178" t="s">
        <v>623</v>
      </c>
    </row>
    <row r="1719" spans="1:10" x14ac:dyDescent="0.45">
      <c r="A1719" s="178" t="s">
        <v>425</v>
      </c>
      <c r="B1719" s="178" t="s">
        <v>85</v>
      </c>
      <c r="C1719" s="178">
        <v>2030</v>
      </c>
      <c r="D1719" s="178" t="s">
        <v>336</v>
      </c>
      <c r="E1719" s="178" t="s">
        <v>337</v>
      </c>
      <c r="F1719" s="178" t="s">
        <v>428</v>
      </c>
      <c r="G1719" s="178">
        <v>59</v>
      </c>
      <c r="H1719" s="178">
        <v>3.4509837860239998E-4</v>
      </c>
      <c r="I1719" s="178">
        <v>3.86510184034688E-4</v>
      </c>
      <c r="J1719" s="178" t="s">
        <v>624</v>
      </c>
    </row>
    <row r="1720" spans="1:10" x14ac:dyDescent="0.45">
      <c r="A1720" s="178" t="s">
        <v>425</v>
      </c>
      <c r="B1720" s="178" t="s">
        <v>85</v>
      </c>
      <c r="C1720" s="178">
        <v>2030</v>
      </c>
      <c r="D1720" s="178" t="s">
        <v>336</v>
      </c>
      <c r="E1720" s="178" t="s">
        <v>337</v>
      </c>
      <c r="F1720" s="178" t="s">
        <v>428</v>
      </c>
      <c r="G1720" s="178">
        <v>60</v>
      </c>
      <c r="H1720" s="178">
        <v>3.3939364948310001E-4</v>
      </c>
      <c r="I1720" s="178">
        <v>3.8012088742107208E-4</v>
      </c>
      <c r="J1720" s="178" t="s">
        <v>624</v>
      </c>
    </row>
    <row r="1721" spans="1:10" x14ac:dyDescent="0.45">
      <c r="A1721" s="178" t="s">
        <v>425</v>
      </c>
      <c r="B1721" s="178" t="s">
        <v>85</v>
      </c>
      <c r="C1721" s="178">
        <v>2030</v>
      </c>
      <c r="D1721" s="178" t="s">
        <v>336</v>
      </c>
      <c r="E1721" s="178" t="s">
        <v>337</v>
      </c>
      <c r="F1721" s="178" t="s">
        <v>429</v>
      </c>
      <c r="G1721" s="178">
        <v>61</v>
      </c>
      <c r="H1721" s="178">
        <v>0.25357180833816501</v>
      </c>
      <c r="I1721" s="178">
        <v>0.28400042533874481</v>
      </c>
      <c r="J1721" s="178" t="s">
        <v>624</v>
      </c>
    </row>
    <row r="1722" spans="1:10" x14ac:dyDescent="0.45">
      <c r="A1722" s="178" t="s">
        <v>425</v>
      </c>
      <c r="B1722" s="178" t="s">
        <v>85</v>
      </c>
      <c r="C1722" s="178">
        <v>2030</v>
      </c>
      <c r="D1722" s="178" t="s">
        <v>336</v>
      </c>
      <c r="E1722" s="178" t="s">
        <v>337</v>
      </c>
      <c r="F1722" s="178" t="s">
        <v>427</v>
      </c>
      <c r="G1722" s="178">
        <v>62</v>
      </c>
      <c r="H1722" s="178">
        <v>4.2888257303279998E-4</v>
      </c>
      <c r="I1722" s="178">
        <v>4.8034848179673604E-4</v>
      </c>
      <c r="J1722" s="178" t="s">
        <v>623</v>
      </c>
    </row>
    <row r="1723" spans="1:10" x14ac:dyDescent="0.45">
      <c r="A1723" s="178" t="s">
        <v>425</v>
      </c>
      <c r="B1723" s="178" t="s">
        <v>85</v>
      </c>
      <c r="C1723" s="178">
        <v>2030</v>
      </c>
      <c r="D1723" s="178" t="s">
        <v>336</v>
      </c>
      <c r="E1723" s="178" t="s">
        <v>337</v>
      </c>
      <c r="F1723" s="178" t="s">
        <v>430</v>
      </c>
      <c r="G1723" s="178">
        <v>62</v>
      </c>
      <c r="H1723" s="178">
        <v>4.2888257303279998E-4</v>
      </c>
      <c r="I1723" s="178">
        <v>4.8034848179673604E-4</v>
      </c>
      <c r="J1723" s="178" t="s">
        <v>623</v>
      </c>
    </row>
    <row r="1724" spans="1:10" x14ac:dyDescent="0.45">
      <c r="A1724" s="178" t="s">
        <v>425</v>
      </c>
      <c r="B1724" s="178" t="s">
        <v>85</v>
      </c>
      <c r="C1724" s="178">
        <v>2030</v>
      </c>
      <c r="D1724" s="178" t="s">
        <v>336</v>
      </c>
      <c r="E1724" s="178" t="s">
        <v>337</v>
      </c>
      <c r="F1724" s="178" t="s">
        <v>426</v>
      </c>
      <c r="G1724" s="178">
        <v>64</v>
      </c>
      <c r="H1724" s="178">
        <v>7.1965367533267004E-3</v>
      </c>
      <c r="I1724" s="178">
        <v>8.060121163725906E-3</v>
      </c>
      <c r="J1724" s="178" t="s">
        <v>623</v>
      </c>
    </row>
    <row r="1725" spans="1:10" x14ac:dyDescent="0.45">
      <c r="A1725" s="178" t="s">
        <v>425</v>
      </c>
      <c r="B1725" s="178" t="s">
        <v>85</v>
      </c>
      <c r="C1725" s="178">
        <v>2030</v>
      </c>
      <c r="D1725" s="178" t="s">
        <v>336</v>
      </c>
      <c r="E1725" s="178" t="s">
        <v>337</v>
      </c>
      <c r="F1725" s="178" t="s">
        <v>428</v>
      </c>
      <c r="G1725" s="178">
        <v>64</v>
      </c>
      <c r="H1725" s="178">
        <v>6.4054116955959998E-4</v>
      </c>
      <c r="I1725" s="178">
        <v>7.1740610990675207E-4</v>
      </c>
      <c r="J1725" s="178" t="s">
        <v>624</v>
      </c>
    </row>
    <row r="1726" spans="1:10" x14ac:dyDescent="0.45">
      <c r="A1726" s="178" t="s">
        <v>425</v>
      </c>
      <c r="B1726" s="178" t="s">
        <v>85</v>
      </c>
      <c r="C1726" s="178">
        <v>2030</v>
      </c>
      <c r="D1726" s="178" t="s">
        <v>336</v>
      </c>
      <c r="E1726" s="178" t="s">
        <v>337</v>
      </c>
      <c r="F1726" s="178" t="s">
        <v>428</v>
      </c>
      <c r="G1726" s="178">
        <v>66</v>
      </c>
      <c r="H1726" s="178">
        <v>3.0941562727089999E-4</v>
      </c>
      <c r="I1726" s="178">
        <v>3.4654550254340801E-4</v>
      </c>
      <c r="J1726" s="178" t="s">
        <v>624</v>
      </c>
    </row>
    <row r="1727" spans="1:10" x14ac:dyDescent="0.45">
      <c r="A1727" s="178" t="s">
        <v>425</v>
      </c>
      <c r="B1727" s="178" t="s">
        <v>85</v>
      </c>
      <c r="C1727" s="178">
        <v>2030</v>
      </c>
      <c r="D1727" s="178" t="s">
        <v>336</v>
      </c>
      <c r="E1727" s="178" t="s">
        <v>337</v>
      </c>
      <c r="F1727" s="178" t="s">
        <v>426</v>
      </c>
      <c r="G1727" s="178">
        <v>67</v>
      </c>
      <c r="H1727" s="178">
        <v>6.8898750469088997E-3</v>
      </c>
      <c r="I1727" s="178">
        <v>7.7166600525379681E-3</v>
      </c>
      <c r="J1727" s="178" t="s">
        <v>623</v>
      </c>
    </row>
    <row r="1728" spans="1:10" x14ac:dyDescent="0.45">
      <c r="A1728" s="178" t="s">
        <v>425</v>
      </c>
      <c r="B1728" s="178" t="s">
        <v>85</v>
      </c>
      <c r="C1728" s="178">
        <v>2030</v>
      </c>
      <c r="D1728" s="178" t="s">
        <v>336</v>
      </c>
      <c r="E1728" s="178" t="s">
        <v>337</v>
      </c>
      <c r="F1728" s="178" t="s">
        <v>427</v>
      </c>
      <c r="G1728" s="178">
        <v>67</v>
      </c>
      <c r="H1728" s="178">
        <v>3.9980761357579999E-4</v>
      </c>
      <c r="I1728" s="178">
        <v>4.4778452720489601E-4</v>
      </c>
      <c r="J1728" s="178" t="s">
        <v>623</v>
      </c>
    </row>
    <row r="1729" spans="1:10" x14ac:dyDescent="0.45">
      <c r="A1729" s="178" t="s">
        <v>425</v>
      </c>
      <c r="B1729" s="178" t="s">
        <v>85</v>
      </c>
      <c r="C1729" s="178">
        <v>2030</v>
      </c>
      <c r="D1729" s="178" t="s">
        <v>336</v>
      </c>
      <c r="E1729" s="178" t="s">
        <v>337</v>
      </c>
      <c r="F1729" s="178" t="s">
        <v>430</v>
      </c>
      <c r="G1729" s="178">
        <v>67</v>
      </c>
      <c r="H1729" s="178">
        <v>3.9980761357579999E-4</v>
      </c>
      <c r="I1729" s="178">
        <v>4.4778452720489601E-4</v>
      </c>
      <c r="J1729" s="178" t="s">
        <v>623</v>
      </c>
    </row>
    <row r="1730" spans="1:10" x14ac:dyDescent="0.45">
      <c r="A1730" s="178" t="s">
        <v>425</v>
      </c>
      <c r="B1730" s="178" t="s">
        <v>85</v>
      </c>
      <c r="C1730" s="178">
        <v>2030</v>
      </c>
      <c r="D1730" s="178" t="s">
        <v>336</v>
      </c>
      <c r="E1730" s="178" t="s">
        <v>337</v>
      </c>
      <c r="F1730" s="178" t="s">
        <v>428</v>
      </c>
      <c r="G1730" s="178">
        <v>68</v>
      </c>
      <c r="H1730" s="178">
        <v>3.0078884446990001E-4</v>
      </c>
      <c r="I1730" s="178">
        <v>3.3688350580628803E-4</v>
      </c>
      <c r="J1730" s="178" t="s">
        <v>624</v>
      </c>
    </row>
    <row r="1731" spans="1:10" x14ac:dyDescent="0.45">
      <c r="A1731" s="178" t="s">
        <v>425</v>
      </c>
      <c r="B1731" s="178" t="s">
        <v>85</v>
      </c>
      <c r="C1731" s="178">
        <v>2030</v>
      </c>
      <c r="D1731" s="178" t="s">
        <v>336</v>
      </c>
      <c r="E1731" s="178" t="s">
        <v>337</v>
      </c>
      <c r="F1731" s="178" t="s">
        <v>426</v>
      </c>
      <c r="G1731" s="178">
        <v>69</v>
      </c>
      <c r="H1731" s="178">
        <v>1.33646545000374E-2</v>
      </c>
      <c r="I1731" s="178">
        <v>1.496841304004189E-2</v>
      </c>
      <c r="J1731" s="178" t="s">
        <v>623</v>
      </c>
    </row>
    <row r="1732" spans="1:10" x14ac:dyDescent="0.45">
      <c r="A1732" s="178" t="s">
        <v>425</v>
      </c>
      <c r="B1732" s="178" t="s">
        <v>85</v>
      </c>
      <c r="C1732" s="178">
        <v>2030</v>
      </c>
      <c r="D1732" s="178" t="s">
        <v>336</v>
      </c>
      <c r="E1732" s="178" t="s">
        <v>337</v>
      </c>
      <c r="F1732" s="178" t="s">
        <v>430</v>
      </c>
      <c r="G1732" s="178">
        <v>70</v>
      </c>
      <c r="H1732" s="178">
        <v>3.8277084240689998E-4</v>
      </c>
      <c r="I1732" s="178">
        <v>4.2870334349572801E-4</v>
      </c>
      <c r="J1732" s="178" t="s">
        <v>623</v>
      </c>
    </row>
    <row r="1733" spans="1:10" x14ac:dyDescent="0.45">
      <c r="A1733" s="178" t="s">
        <v>425</v>
      </c>
      <c r="B1733" s="178" t="s">
        <v>85</v>
      </c>
      <c r="C1733" s="178">
        <v>2030</v>
      </c>
      <c r="D1733" s="178" t="s">
        <v>336</v>
      </c>
      <c r="E1733" s="178" t="s">
        <v>337</v>
      </c>
      <c r="F1733" s="178" t="s">
        <v>427</v>
      </c>
      <c r="G1733" s="178">
        <v>70</v>
      </c>
      <c r="H1733" s="178">
        <v>3.8277084240689998E-4</v>
      </c>
      <c r="I1733" s="178">
        <v>4.2870334349572801E-4</v>
      </c>
      <c r="J1733" s="178" t="s">
        <v>623</v>
      </c>
    </row>
    <row r="1734" spans="1:10" x14ac:dyDescent="0.45">
      <c r="A1734" s="178" t="s">
        <v>425</v>
      </c>
      <c r="B1734" s="178" t="s">
        <v>85</v>
      </c>
      <c r="C1734" s="178">
        <v>2030</v>
      </c>
      <c r="D1734" s="178" t="s">
        <v>336</v>
      </c>
      <c r="E1734" s="178" t="s">
        <v>337</v>
      </c>
      <c r="F1734" s="178" t="s">
        <v>430</v>
      </c>
      <c r="G1734" s="178">
        <v>72</v>
      </c>
      <c r="H1734" s="178">
        <v>3.7214005715210003E-4</v>
      </c>
      <c r="I1734" s="178">
        <v>4.1679686401035207E-4</v>
      </c>
      <c r="J1734" s="178" t="s">
        <v>623</v>
      </c>
    </row>
    <row r="1735" spans="1:10" x14ac:dyDescent="0.45">
      <c r="A1735" s="178" t="s">
        <v>425</v>
      </c>
      <c r="B1735" s="178" t="s">
        <v>85</v>
      </c>
      <c r="C1735" s="178">
        <v>2030</v>
      </c>
      <c r="D1735" s="178" t="s">
        <v>336</v>
      </c>
      <c r="E1735" s="178" t="s">
        <v>337</v>
      </c>
      <c r="F1735" s="178" t="s">
        <v>427</v>
      </c>
      <c r="G1735" s="178">
        <v>72</v>
      </c>
      <c r="H1735" s="178">
        <v>3.7214005715210003E-4</v>
      </c>
      <c r="I1735" s="178">
        <v>4.1679686401035207E-4</v>
      </c>
      <c r="J1735" s="178" t="s">
        <v>623</v>
      </c>
    </row>
    <row r="1736" spans="1:10" x14ac:dyDescent="0.45">
      <c r="A1736" s="178" t="s">
        <v>425</v>
      </c>
      <c r="B1736" s="178" t="s">
        <v>85</v>
      </c>
      <c r="C1736" s="178">
        <v>2030</v>
      </c>
      <c r="D1736" s="178" t="s">
        <v>336</v>
      </c>
      <c r="E1736" s="178" t="s">
        <v>337</v>
      </c>
      <c r="F1736" s="178" t="s">
        <v>426</v>
      </c>
      <c r="G1736" s="178">
        <v>73</v>
      </c>
      <c r="H1736" s="178">
        <v>6.3988189212977999E-3</v>
      </c>
      <c r="I1736" s="178">
        <v>7.1666771918535363E-3</v>
      </c>
      <c r="J1736" s="178" t="s">
        <v>623</v>
      </c>
    </row>
    <row r="1737" spans="1:10" x14ac:dyDescent="0.45">
      <c r="A1737" s="178" t="s">
        <v>425</v>
      </c>
      <c r="B1737" s="178" t="s">
        <v>85</v>
      </c>
      <c r="C1737" s="178">
        <v>2030</v>
      </c>
      <c r="D1737" s="178" t="s">
        <v>336</v>
      </c>
      <c r="E1737" s="178" t="s">
        <v>337</v>
      </c>
      <c r="F1737" s="178" t="s">
        <v>430</v>
      </c>
      <c r="G1737" s="178">
        <v>73</v>
      </c>
      <c r="H1737" s="178">
        <v>3.7034074193800001E-4</v>
      </c>
      <c r="I1737" s="178">
        <v>4.1478163097056006E-4</v>
      </c>
      <c r="J1737" s="178" t="s">
        <v>623</v>
      </c>
    </row>
    <row r="1738" spans="1:10" x14ac:dyDescent="0.45">
      <c r="A1738" s="178" t="s">
        <v>425</v>
      </c>
      <c r="B1738" s="178" t="s">
        <v>85</v>
      </c>
      <c r="C1738" s="178">
        <v>2030</v>
      </c>
      <c r="D1738" s="178" t="s">
        <v>336</v>
      </c>
      <c r="E1738" s="178" t="s">
        <v>337</v>
      </c>
      <c r="F1738" s="178" t="s">
        <v>427</v>
      </c>
      <c r="G1738" s="178">
        <v>73</v>
      </c>
      <c r="H1738" s="178">
        <v>3.7034074193800001E-4</v>
      </c>
      <c r="I1738" s="178">
        <v>4.1478163097056006E-4</v>
      </c>
      <c r="J1738" s="178" t="s">
        <v>623</v>
      </c>
    </row>
    <row r="1739" spans="1:10" x14ac:dyDescent="0.45">
      <c r="A1739" s="178" t="s">
        <v>425</v>
      </c>
      <c r="B1739" s="178" t="s">
        <v>85</v>
      </c>
      <c r="C1739" s="178">
        <v>2030</v>
      </c>
      <c r="D1739" s="178" t="s">
        <v>336</v>
      </c>
      <c r="E1739" s="178" t="s">
        <v>337</v>
      </c>
      <c r="F1739" s="178" t="s">
        <v>426</v>
      </c>
      <c r="G1739" s="178">
        <v>75</v>
      </c>
      <c r="H1739" s="178">
        <v>6.2117706984282E-3</v>
      </c>
      <c r="I1739" s="178">
        <v>6.957183182239585E-3</v>
      </c>
      <c r="J1739" s="178" t="s">
        <v>623</v>
      </c>
    </row>
    <row r="1740" spans="1:10" x14ac:dyDescent="0.45">
      <c r="A1740" s="178" t="s">
        <v>425</v>
      </c>
      <c r="B1740" s="178" t="s">
        <v>85</v>
      </c>
      <c r="C1740" s="178">
        <v>2030</v>
      </c>
      <c r="D1740" s="178" t="s">
        <v>336</v>
      </c>
      <c r="E1740" s="178" t="s">
        <v>337</v>
      </c>
      <c r="F1740" s="178" t="s">
        <v>430</v>
      </c>
      <c r="G1740" s="178">
        <v>76</v>
      </c>
      <c r="H1740" s="178">
        <v>3.554899303708E-4</v>
      </c>
      <c r="I1740" s="178">
        <v>3.9814872201529604E-4</v>
      </c>
      <c r="J1740" s="178" t="s">
        <v>623</v>
      </c>
    </row>
    <row r="1741" spans="1:10" x14ac:dyDescent="0.45">
      <c r="A1741" s="178" t="s">
        <v>425</v>
      </c>
      <c r="B1741" s="178" t="s">
        <v>85</v>
      </c>
      <c r="C1741" s="178">
        <v>2030</v>
      </c>
      <c r="D1741" s="178" t="s">
        <v>336</v>
      </c>
      <c r="E1741" s="178" t="s">
        <v>337</v>
      </c>
      <c r="F1741" s="178" t="s">
        <v>427</v>
      </c>
      <c r="G1741" s="178">
        <v>76</v>
      </c>
      <c r="H1741" s="178">
        <v>3.554899303708E-4</v>
      </c>
      <c r="I1741" s="178">
        <v>3.9814872201529604E-4</v>
      </c>
      <c r="J1741" s="178" t="s">
        <v>623</v>
      </c>
    </row>
    <row r="1742" spans="1:10" x14ac:dyDescent="0.45">
      <c r="A1742" s="178" t="s">
        <v>425</v>
      </c>
      <c r="B1742" s="178" t="s">
        <v>85</v>
      </c>
      <c r="C1742" s="178">
        <v>2030</v>
      </c>
      <c r="D1742" s="178" t="s">
        <v>336</v>
      </c>
      <c r="E1742" s="178" t="s">
        <v>337</v>
      </c>
      <c r="F1742" s="178" t="s">
        <v>426</v>
      </c>
      <c r="G1742" s="178">
        <v>77</v>
      </c>
      <c r="H1742" s="178">
        <v>6.1090853996575E-3</v>
      </c>
      <c r="I1742" s="178">
        <v>6.8421756476164004E-3</v>
      </c>
      <c r="J1742" s="178" t="s">
        <v>623</v>
      </c>
    </row>
    <row r="1743" spans="1:10" x14ac:dyDescent="0.45">
      <c r="A1743" s="178" t="s">
        <v>425</v>
      </c>
      <c r="B1743" s="178" t="s">
        <v>85</v>
      </c>
      <c r="C1743" s="178">
        <v>2030</v>
      </c>
      <c r="D1743" s="178" t="s">
        <v>336</v>
      </c>
      <c r="E1743" s="178" t="s">
        <v>337</v>
      </c>
      <c r="F1743" s="178" t="s">
        <v>427</v>
      </c>
      <c r="G1743" s="178">
        <v>78</v>
      </c>
      <c r="H1743" s="178">
        <v>3.4509837860239998E-4</v>
      </c>
      <c r="I1743" s="178">
        <v>3.86510184034688E-4</v>
      </c>
      <c r="J1743" s="178" t="s">
        <v>623</v>
      </c>
    </row>
    <row r="1744" spans="1:10" x14ac:dyDescent="0.45">
      <c r="A1744" s="178" t="s">
        <v>425</v>
      </c>
      <c r="B1744" s="178" t="s">
        <v>85</v>
      </c>
      <c r="C1744" s="178">
        <v>2030</v>
      </c>
      <c r="D1744" s="178" t="s">
        <v>336</v>
      </c>
      <c r="E1744" s="178" t="s">
        <v>337</v>
      </c>
      <c r="F1744" s="178" t="s">
        <v>430</v>
      </c>
      <c r="G1744" s="178">
        <v>78</v>
      </c>
      <c r="H1744" s="178">
        <v>3.4509837860239998E-4</v>
      </c>
      <c r="I1744" s="178">
        <v>3.86510184034688E-4</v>
      </c>
      <c r="J1744" s="178" t="s">
        <v>623</v>
      </c>
    </row>
    <row r="1745" spans="1:10" x14ac:dyDescent="0.45">
      <c r="A1745" s="178" t="s">
        <v>425</v>
      </c>
      <c r="B1745" s="178" t="s">
        <v>85</v>
      </c>
      <c r="C1745" s="178">
        <v>2030</v>
      </c>
      <c r="D1745" s="178" t="s">
        <v>336</v>
      </c>
      <c r="E1745" s="178" t="s">
        <v>337</v>
      </c>
      <c r="F1745" s="178" t="s">
        <v>430</v>
      </c>
      <c r="G1745" s="178">
        <v>80</v>
      </c>
      <c r="H1745" s="178">
        <v>3.3939364948310001E-4</v>
      </c>
      <c r="I1745" s="178">
        <v>3.8012088742107208E-4</v>
      </c>
      <c r="J1745" s="178" t="s">
        <v>623</v>
      </c>
    </row>
    <row r="1746" spans="1:10" x14ac:dyDescent="0.45">
      <c r="A1746" s="178" t="s">
        <v>425</v>
      </c>
      <c r="B1746" s="178" t="s">
        <v>85</v>
      </c>
      <c r="C1746" s="178">
        <v>2030</v>
      </c>
      <c r="D1746" s="178" t="s">
        <v>336</v>
      </c>
      <c r="E1746" s="178" t="s">
        <v>337</v>
      </c>
      <c r="F1746" s="178" t="s">
        <v>427</v>
      </c>
      <c r="G1746" s="178">
        <v>80</v>
      </c>
      <c r="H1746" s="178">
        <v>3.3939364948310001E-4</v>
      </c>
      <c r="I1746" s="178">
        <v>3.8012088742107208E-4</v>
      </c>
      <c r="J1746" s="178" t="s">
        <v>623</v>
      </c>
    </row>
    <row r="1747" spans="1:10" x14ac:dyDescent="0.45">
      <c r="A1747" s="178" t="s">
        <v>425</v>
      </c>
      <c r="B1747" s="178" t="s">
        <v>85</v>
      </c>
      <c r="C1747" s="178">
        <v>2030</v>
      </c>
      <c r="D1747" s="178" t="s">
        <v>336</v>
      </c>
      <c r="E1747" s="178" t="s">
        <v>337</v>
      </c>
      <c r="F1747" s="178" t="s">
        <v>426</v>
      </c>
      <c r="G1747" s="178">
        <v>81</v>
      </c>
      <c r="H1747" s="178">
        <v>5.7762661017477998E-3</v>
      </c>
      <c r="I1747" s="178">
        <v>6.4694180339575367E-3</v>
      </c>
      <c r="J1747" s="178" t="s">
        <v>623</v>
      </c>
    </row>
    <row r="1748" spans="1:10" x14ac:dyDescent="0.45">
      <c r="A1748" s="178" t="s">
        <v>425</v>
      </c>
      <c r="B1748" s="178" t="s">
        <v>85</v>
      </c>
      <c r="C1748" s="178">
        <v>2030</v>
      </c>
      <c r="D1748" s="178" t="s">
        <v>336</v>
      </c>
      <c r="E1748" s="178" t="s">
        <v>337</v>
      </c>
      <c r="F1748" s="178" t="s">
        <v>426</v>
      </c>
      <c r="G1748" s="178">
        <v>82</v>
      </c>
      <c r="H1748" s="178">
        <v>5.753475241363E-3</v>
      </c>
      <c r="I1748" s="178">
        <v>6.4438922703265603E-3</v>
      </c>
      <c r="J1748" s="178" t="s">
        <v>623</v>
      </c>
    </row>
    <row r="1749" spans="1:10" x14ac:dyDescent="0.45">
      <c r="A1749" s="178" t="s">
        <v>425</v>
      </c>
      <c r="B1749" s="178" t="s">
        <v>85</v>
      </c>
      <c r="C1749" s="178">
        <v>2030</v>
      </c>
      <c r="D1749" s="178" t="s">
        <v>336</v>
      </c>
      <c r="E1749" s="178" t="s">
        <v>337</v>
      </c>
      <c r="F1749" s="178" t="s">
        <v>426</v>
      </c>
      <c r="G1749" s="178">
        <v>85</v>
      </c>
      <c r="H1749" s="178">
        <v>5.5694812908769001E-3</v>
      </c>
      <c r="I1749" s="178">
        <v>6.2378190457821284E-3</v>
      </c>
      <c r="J1749" s="178" t="s">
        <v>623</v>
      </c>
    </row>
    <row r="1750" spans="1:10" x14ac:dyDescent="0.45">
      <c r="A1750" s="178" t="s">
        <v>425</v>
      </c>
      <c r="B1750" s="178" t="s">
        <v>85</v>
      </c>
      <c r="C1750" s="178">
        <v>2030</v>
      </c>
      <c r="D1750" s="178" t="s">
        <v>336</v>
      </c>
      <c r="E1750" s="178" t="s">
        <v>337</v>
      </c>
      <c r="F1750" s="178" t="s">
        <v>427</v>
      </c>
      <c r="G1750" s="178">
        <v>85</v>
      </c>
      <c r="H1750" s="178">
        <v>6.4054116955959998E-4</v>
      </c>
      <c r="I1750" s="178">
        <v>7.1740610990675207E-4</v>
      </c>
      <c r="J1750" s="178" t="s">
        <v>623</v>
      </c>
    </row>
    <row r="1751" spans="1:10" x14ac:dyDescent="0.45">
      <c r="A1751" s="178" t="s">
        <v>425</v>
      </c>
      <c r="B1751" s="178" t="s">
        <v>85</v>
      </c>
      <c r="C1751" s="178">
        <v>2030</v>
      </c>
      <c r="D1751" s="178" t="s">
        <v>336</v>
      </c>
      <c r="E1751" s="178" t="s">
        <v>337</v>
      </c>
      <c r="F1751" s="178" t="s">
        <v>430</v>
      </c>
      <c r="G1751" s="178">
        <v>85</v>
      </c>
      <c r="H1751" s="178">
        <v>6.4054116955959998E-4</v>
      </c>
      <c r="I1751" s="178">
        <v>7.1740610990675207E-4</v>
      </c>
      <c r="J1751" s="178" t="s">
        <v>623</v>
      </c>
    </row>
    <row r="1752" spans="1:10" x14ac:dyDescent="0.45">
      <c r="A1752" s="178" t="s">
        <v>425</v>
      </c>
      <c r="B1752" s="178" t="s">
        <v>85</v>
      </c>
      <c r="C1752" s="178">
        <v>2030</v>
      </c>
      <c r="D1752" s="178" t="s">
        <v>336</v>
      </c>
      <c r="E1752" s="178" t="s">
        <v>337</v>
      </c>
      <c r="F1752" s="178" t="s">
        <v>426</v>
      </c>
      <c r="G1752" s="178">
        <v>87</v>
      </c>
      <c r="H1752" s="178">
        <v>5.4141990840435002E-3</v>
      </c>
      <c r="I1752" s="178">
        <v>6.0639029741287208E-3</v>
      </c>
      <c r="J1752" s="178" t="s">
        <v>623</v>
      </c>
    </row>
    <row r="1753" spans="1:10" x14ac:dyDescent="0.45">
      <c r="A1753" s="178" t="s">
        <v>425</v>
      </c>
      <c r="B1753" s="178" t="s">
        <v>85</v>
      </c>
      <c r="C1753" s="178">
        <v>2030</v>
      </c>
      <c r="D1753" s="178" t="s">
        <v>336</v>
      </c>
      <c r="E1753" s="178" t="s">
        <v>337</v>
      </c>
      <c r="F1753" s="178" t="s">
        <v>427</v>
      </c>
      <c r="G1753" s="178">
        <v>88</v>
      </c>
      <c r="H1753" s="178">
        <v>3.0941562727089999E-4</v>
      </c>
      <c r="I1753" s="178">
        <v>3.4654550254340801E-4</v>
      </c>
      <c r="J1753" s="178" t="s">
        <v>623</v>
      </c>
    </row>
    <row r="1754" spans="1:10" x14ac:dyDescent="0.45">
      <c r="A1754" s="178" t="s">
        <v>425</v>
      </c>
      <c r="B1754" s="178" t="s">
        <v>85</v>
      </c>
      <c r="C1754" s="178">
        <v>2030</v>
      </c>
      <c r="D1754" s="178" t="s">
        <v>336</v>
      </c>
      <c r="E1754" s="178" t="s">
        <v>337</v>
      </c>
      <c r="F1754" s="178" t="s">
        <v>430</v>
      </c>
      <c r="G1754" s="178">
        <v>88</v>
      </c>
      <c r="H1754" s="178">
        <v>3.0941562727089999E-4</v>
      </c>
      <c r="I1754" s="178">
        <v>3.4654550254340801E-4</v>
      </c>
      <c r="J1754" s="178" t="s">
        <v>623</v>
      </c>
    </row>
    <row r="1755" spans="1:10" x14ac:dyDescent="0.45">
      <c r="A1755" s="178" t="s">
        <v>425</v>
      </c>
      <c r="B1755" s="178" t="s">
        <v>85</v>
      </c>
      <c r="C1755" s="178">
        <v>2030</v>
      </c>
      <c r="D1755" s="178" t="s">
        <v>336</v>
      </c>
      <c r="E1755" s="178" t="s">
        <v>337</v>
      </c>
      <c r="F1755" s="178" t="s">
        <v>430</v>
      </c>
      <c r="G1755" s="178">
        <v>91</v>
      </c>
      <c r="H1755" s="178">
        <v>3.0078884446990001E-4</v>
      </c>
      <c r="I1755" s="178">
        <v>3.3688350580628803E-4</v>
      </c>
      <c r="J1755" s="178" t="s">
        <v>623</v>
      </c>
    </row>
    <row r="1756" spans="1:10" x14ac:dyDescent="0.45">
      <c r="A1756" s="178" t="s">
        <v>425</v>
      </c>
      <c r="B1756" s="178" t="s">
        <v>85</v>
      </c>
      <c r="C1756" s="178">
        <v>2030</v>
      </c>
      <c r="D1756" s="178" t="s">
        <v>336</v>
      </c>
      <c r="E1756" s="178" t="s">
        <v>337</v>
      </c>
      <c r="F1756" s="178" t="s">
        <v>427</v>
      </c>
      <c r="G1756" s="178">
        <v>91</v>
      </c>
      <c r="H1756" s="178">
        <v>3.0078884446990001E-4</v>
      </c>
      <c r="I1756" s="178">
        <v>3.3688350580628803E-4</v>
      </c>
      <c r="J1756" s="178" t="s">
        <v>623</v>
      </c>
    </row>
    <row r="1757" spans="1:10" x14ac:dyDescent="0.45">
      <c r="A1757" s="178" t="s">
        <v>425</v>
      </c>
      <c r="B1757" s="178" t="s">
        <v>85</v>
      </c>
      <c r="C1757" s="178">
        <v>2030</v>
      </c>
      <c r="D1757" s="178" t="s">
        <v>336</v>
      </c>
      <c r="E1757" s="178" t="s">
        <v>337</v>
      </c>
      <c r="F1757" s="178" t="s">
        <v>430</v>
      </c>
      <c r="G1757" s="178">
        <v>100000</v>
      </c>
      <c r="H1757" s="1">
        <v>9.9999999999999998E-13</v>
      </c>
      <c r="I1757" s="178">
        <v>1.1200000000000001E-12</v>
      </c>
      <c r="J1757" s="178" t="s">
        <v>623</v>
      </c>
    </row>
    <row r="1758" spans="1:10" x14ac:dyDescent="0.45">
      <c r="A1758" s="178" t="s">
        <v>425</v>
      </c>
      <c r="B1758" s="178" t="s">
        <v>85</v>
      </c>
      <c r="C1758" s="178">
        <v>2035</v>
      </c>
      <c r="D1758" s="178" t="s">
        <v>336</v>
      </c>
      <c r="E1758" s="178" t="s">
        <v>337</v>
      </c>
      <c r="F1758" s="178" t="s">
        <v>432</v>
      </c>
      <c r="G1758" s="178">
        <v>-100000</v>
      </c>
      <c r="H1758" s="178">
        <v>0</v>
      </c>
      <c r="I1758" s="178">
        <v>0</v>
      </c>
      <c r="J1758" s="178" t="s">
        <v>623</v>
      </c>
    </row>
    <row r="1759" spans="1:10" x14ac:dyDescent="0.45">
      <c r="A1759" s="178" t="s">
        <v>425</v>
      </c>
      <c r="B1759" s="178" t="s">
        <v>85</v>
      </c>
      <c r="C1759" s="178">
        <v>2035</v>
      </c>
      <c r="D1759" s="178" t="s">
        <v>336</v>
      </c>
      <c r="E1759" s="178" t="s">
        <v>337</v>
      </c>
      <c r="F1759" s="178" t="s">
        <v>432</v>
      </c>
      <c r="G1759" s="178">
        <v>-13</v>
      </c>
      <c r="H1759" s="178">
        <v>0.85375300049781799</v>
      </c>
      <c r="I1759" s="178">
        <v>0.95620336055755628</v>
      </c>
      <c r="J1759" s="178" t="s">
        <v>623</v>
      </c>
    </row>
    <row r="1760" spans="1:10" x14ac:dyDescent="0.45">
      <c r="A1760" s="178" t="s">
        <v>425</v>
      </c>
      <c r="B1760" s="178" t="s">
        <v>85</v>
      </c>
      <c r="C1760" s="178">
        <v>2035</v>
      </c>
      <c r="D1760" s="178" t="s">
        <v>336</v>
      </c>
      <c r="E1760" s="178" t="s">
        <v>337</v>
      </c>
      <c r="F1760" s="178" t="s">
        <v>432</v>
      </c>
      <c r="G1760" s="178">
        <v>-13</v>
      </c>
      <c r="H1760" s="178">
        <v>0</v>
      </c>
      <c r="I1760" s="178">
        <v>0</v>
      </c>
      <c r="J1760" s="178" t="s">
        <v>623</v>
      </c>
    </row>
    <row r="1761" spans="1:10" x14ac:dyDescent="0.45">
      <c r="A1761" s="178" t="s">
        <v>425</v>
      </c>
      <c r="B1761" s="178" t="s">
        <v>85</v>
      </c>
      <c r="C1761" s="178">
        <v>2035</v>
      </c>
      <c r="D1761" s="178" t="s">
        <v>336</v>
      </c>
      <c r="E1761" s="178" t="s">
        <v>337</v>
      </c>
      <c r="F1761" s="178" t="s">
        <v>432</v>
      </c>
      <c r="G1761" s="178">
        <v>-10</v>
      </c>
      <c r="H1761" s="178">
        <v>0.38034594058990401</v>
      </c>
      <c r="I1761" s="178">
        <v>0.42598745346069256</v>
      </c>
      <c r="J1761" s="178" t="s">
        <v>623</v>
      </c>
    </row>
    <row r="1762" spans="1:10" x14ac:dyDescent="0.45">
      <c r="A1762" s="178" t="s">
        <v>425</v>
      </c>
      <c r="B1762" s="178" t="s">
        <v>85</v>
      </c>
      <c r="C1762" s="178">
        <v>2035</v>
      </c>
      <c r="D1762" s="178" t="s">
        <v>336</v>
      </c>
      <c r="E1762" s="178" t="s">
        <v>337</v>
      </c>
      <c r="F1762" s="178" t="s">
        <v>432</v>
      </c>
      <c r="G1762" s="178">
        <v>-9</v>
      </c>
      <c r="H1762" s="178">
        <v>0.51890504360198897</v>
      </c>
      <c r="I1762" s="178">
        <v>0.58117364883422773</v>
      </c>
      <c r="J1762" s="178" t="s">
        <v>623</v>
      </c>
    </row>
    <row r="1763" spans="1:10" x14ac:dyDescent="0.45">
      <c r="A1763" s="178" t="s">
        <v>425</v>
      </c>
      <c r="B1763" s="178" t="s">
        <v>85</v>
      </c>
      <c r="C1763" s="178">
        <v>2035</v>
      </c>
      <c r="D1763" s="178" t="s">
        <v>336</v>
      </c>
      <c r="E1763" s="178" t="s">
        <v>337</v>
      </c>
      <c r="F1763" s="178" t="s">
        <v>432</v>
      </c>
      <c r="G1763" s="178">
        <v>-7</v>
      </c>
      <c r="H1763" s="178">
        <v>0.28264795243739999</v>
      </c>
      <c r="I1763" s="178">
        <v>0.31656570672988804</v>
      </c>
      <c r="J1763" s="178" t="s">
        <v>623</v>
      </c>
    </row>
    <row r="1764" spans="1:10" x14ac:dyDescent="0.45">
      <c r="A1764" s="178" t="s">
        <v>425</v>
      </c>
      <c r="B1764" s="178" t="s">
        <v>85</v>
      </c>
      <c r="C1764" s="178">
        <v>2035</v>
      </c>
      <c r="D1764" s="178" t="s">
        <v>336</v>
      </c>
      <c r="E1764" s="178" t="s">
        <v>337</v>
      </c>
      <c r="F1764" s="178" t="s">
        <v>432</v>
      </c>
      <c r="G1764" s="178">
        <v>-6</v>
      </c>
      <c r="H1764" s="178">
        <v>0.107156231999397</v>
      </c>
      <c r="I1764" s="178">
        <v>0.12001497983932465</v>
      </c>
      <c r="J1764" s="178" t="s">
        <v>623</v>
      </c>
    </row>
    <row r="1765" spans="1:10" x14ac:dyDescent="0.45">
      <c r="A1765" s="178" t="s">
        <v>425</v>
      </c>
      <c r="B1765" s="178" t="s">
        <v>85</v>
      </c>
      <c r="C1765" s="178">
        <v>2035</v>
      </c>
      <c r="D1765" s="178" t="s">
        <v>336</v>
      </c>
      <c r="E1765" s="178" t="s">
        <v>337</v>
      </c>
      <c r="F1765" s="178" t="s">
        <v>427</v>
      </c>
      <c r="G1765" s="178">
        <v>-4</v>
      </c>
      <c r="H1765" s="178">
        <v>1.3535602949559701E-2</v>
      </c>
      <c r="I1765" s="178">
        <v>1.5159875303506867E-2</v>
      </c>
      <c r="J1765" s="178" t="s">
        <v>623</v>
      </c>
    </row>
    <row r="1766" spans="1:10" x14ac:dyDescent="0.45">
      <c r="A1766" s="178" t="s">
        <v>425</v>
      </c>
      <c r="B1766" s="178" t="s">
        <v>85</v>
      </c>
      <c r="C1766" s="178">
        <v>2035</v>
      </c>
      <c r="D1766" s="178" t="s">
        <v>336</v>
      </c>
      <c r="E1766" s="178" t="s">
        <v>337</v>
      </c>
      <c r="F1766" s="178" t="s">
        <v>432</v>
      </c>
      <c r="G1766" s="178">
        <v>-4</v>
      </c>
      <c r="H1766" s="178">
        <v>0.17774863541126201</v>
      </c>
      <c r="I1766" s="178">
        <v>0.19907847166061346</v>
      </c>
      <c r="J1766" s="178" t="s">
        <v>623</v>
      </c>
    </row>
    <row r="1767" spans="1:10" x14ac:dyDescent="0.45">
      <c r="A1767" s="178" t="s">
        <v>425</v>
      </c>
      <c r="B1767" s="178" t="s">
        <v>85</v>
      </c>
      <c r="C1767" s="178">
        <v>2035</v>
      </c>
      <c r="D1767" s="178" t="s">
        <v>336</v>
      </c>
      <c r="E1767" s="178" t="s">
        <v>337</v>
      </c>
      <c r="F1767" s="178" t="s">
        <v>427</v>
      </c>
      <c r="G1767" s="178">
        <v>-3</v>
      </c>
      <c r="H1767" s="178">
        <v>0.11764239706099</v>
      </c>
      <c r="I1767" s="178">
        <v>0.13175948470830881</v>
      </c>
      <c r="J1767" s="178" t="s">
        <v>623</v>
      </c>
    </row>
    <row r="1768" spans="1:10" x14ac:dyDescent="0.45">
      <c r="A1768" s="178" t="s">
        <v>425</v>
      </c>
      <c r="B1768" s="178" t="s">
        <v>85</v>
      </c>
      <c r="C1768" s="178">
        <v>2035</v>
      </c>
      <c r="D1768" s="178" t="s">
        <v>336</v>
      </c>
      <c r="E1768" s="178" t="s">
        <v>337</v>
      </c>
      <c r="F1768" s="178" t="s">
        <v>426</v>
      </c>
      <c r="G1768" s="178">
        <v>-3</v>
      </c>
      <c r="H1768" s="178">
        <v>0.19513253867626101</v>
      </c>
      <c r="I1768" s="178">
        <v>0.21854844331741236</v>
      </c>
      <c r="J1768" s="178" t="s">
        <v>623</v>
      </c>
    </row>
    <row r="1769" spans="1:10" x14ac:dyDescent="0.45">
      <c r="A1769" s="178" t="s">
        <v>425</v>
      </c>
      <c r="B1769" s="178" t="s">
        <v>85</v>
      </c>
      <c r="C1769" s="178">
        <v>2035</v>
      </c>
      <c r="D1769" s="178" t="s">
        <v>336</v>
      </c>
      <c r="E1769" s="178" t="s">
        <v>337</v>
      </c>
      <c r="F1769" s="178" t="s">
        <v>432</v>
      </c>
      <c r="G1769" s="178">
        <v>-3</v>
      </c>
      <c r="H1769" s="178">
        <v>8.0778382718563094E-2</v>
      </c>
      <c r="I1769" s="178">
        <v>9.0471788644790677E-2</v>
      </c>
      <c r="J1769" s="178" t="s">
        <v>623</v>
      </c>
    </row>
    <row r="1770" spans="1:10" x14ac:dyDescent="0.45">
      <c r="A1770" s="178" t="s">
        <v>425</v>
      </c>
      <c r="B1770" s="178" t="s">
        <v>85</v>
      </c>
      <c r="C1770" s="178">
        <v>2035</v>
      </c>
      <c r="D1770" s="178" t="s">
        <v>336</v>
      </c>
      <c r="E1770" s="178" t="s">
        <v>337</v>
      </c>
      <c r="F1770" s="178" t="s">
        <v>427</v>
      </c>
      <c r="G1770" s="178">
        <v>-2</v>
      </c>
      <c r="H1770" s="178">
        <v>1.60176269710064E-2</v>
      </c>
      <c r="I1770" s="178">
        <v>1.7939742207527171E-2</v>
      </c>
      <c r="J1770" s="178" t="s">
        <v>623</v>
      </c>
    </row>
    <row r="1771" spans="1:10" x14ac:dyDescent="0.45">
      <c r="A1771" s="178" t="s">
        <v>425</v>
      </c>
      <c r="B1771" s="178" t="s">
        <v>85</v>
      </c>
      <c r="C1771" s="178">
        <v>2035</v>
      </c>
      <c r="D1771" s="178" t="s">
        <v>336</v>
      </c>
      <c r="E1771" s="178" t="s">
        <v>337</v>
      </c>
      <c r="F1771" s="178" t="s">
        <v>426</v>
      </c>
      <c r="G1771" s="178">
        <v>-2</v>
      </c>
      <c r="H1771" s="178">
        <v>8.1812389194965404E-2</v>
      </c>
      <c r="I1771" s="178">
        <v>9.162987589836126E-2</v>
      </c>
      <c r="J1771" s="178" t="s">
        <v>623</v>
      </c>
    </row>
    <row r="1772" spans="1:10" x14ac:dyDescent="0.45">
      <c r="A1772" s="178" t="s">
        <v>425</v>
      </c>
      <c r="B1772" s="178" t="s">
        <v>85</v>
      </c>
      <c r="C1772" s="178">
        <v>2035</v>
      </c>
      <c r="D1772" s="178" t="s">
        <v>336</v>
      </c>
      <c r="E1772" s="178" t="s">
        <v>337</v>
      </c>
      <c r="F1772" s="178" t="s">
        <v>427</v>
      </c>
      <c r="G1772" s="178">
        <v>-1</v>
      </c>
      <c r="H1772" s="178">
        <v>0.26572483545169201</v>
      </c>
      <c r="I1772" s="178">
        <v>0.29761181570589507</v>
      </c>
      <c r="J1772" s="178" t="s">
        <v>623</v>
      </c>
    </row>
    <row r="1773" spans="1:10" x14ac:dyDescent="0.45">
      <c r="A1773" s="178" t="s">
        <v>425</v>
      </c>
      <c r="B1773" s="178" t="s">
        <v>85</v>
      </c>
      <c r="C1773" s="178">
        <v>2035</v>
      </c>
      <c r="D1773" s="178" t="s">
        <v>336</v>
      </c>
      <c r="E1773" s="178" t="s">
        <v>337</v>
      </c>
      <c r="F1773" s="178" t="s">
        <v>426</v>
      </c>
      <c r="G1773" s="178">
        <v>-1</v>
      </c>
      <c r="H1773" s="178">
        <v>0.362879298627376</v>
      </c>
      <c r="I1773" s="178">
        <v>0.40642481446266115</v>
      </c>
      <c r="J1773" s="178" t="s">
        <v>623</v>
      </c>
    </row>
    <row r="1774" spans="1:10" x14ac:dyDescent="0.45">
      <c r="A1774" s="178" t="s">
        <v>425</v>
      </c>
      <c r="B1774" s="178" t="s">
        <v>85</v>
      </c>
      <c r="C1774" s="178">
        <v>2035</v>
      </c>
      <c r="D1774" s="178" t="s">
        <v>336</v>
      </c>
      <c r="E1774" s="178" t="s">
        <v>337</v>
      </c>
      <c r="F1774" s="178" t="s">
        <v>427</v>
      </c>
      <c r="G1774" s="178">
        <v>0</v>
      </c>
      <c r="H1774" s="178">
        <v>9.0618838556110901E-2</v>
      </c>
      <c r="I1774" s="178">
        <v>0.10149309918284422</v>
      </c>
      <c r="J1774" s="178" t="s">
        <v>623</v>
      </c>
    </row>
    <row r="1775" spans="1:10" x14ac:dyDescent="0.45">
      <c r="A1775" s="178" t="s">
        <v>425</v>
      </c>
      <c r="B1775" s="178" t="s">
        <v>85</v>
      </c>
      <c r="C1775" s="178">
        <v>2035</v>
      </c>
      <c r="D1775" s="178" t="s">
        <v>336</v>
      </c>
      <c r="E1775" s="178" t="s">
        <v>337</v>
      </c>
      <c r="F1775" s="178" t="s">
        <v>426</v>
      </c>
      <c r="G1775" s="178">
        <v>0</v>
      </c>
      <c r="H1775" s="178">
        <v>6.3370943069457994E-2</v>
      </c>
      <c r="I1775" s="178">
        <v>7.0975456237792958E-2</v>
      </c>
      <c r="J1775" s="178" t="s">
        <v>623</v>
      </c>
    </row>
    <row r="1776" spans="1:10" x14ac:dyDescent="0.45">
      <c r="A1776" s="178" t="s">
        <v>425</v>
      </c>
      <c r="B1776" s="178" t="s">
        <v>85</v>
      </c>
      <c r="C1776" s="178">
        <v>2035</v>
      </c>
      <c r="D1776" s="178" t="s">
        <v>336</v>
      </c>
      <c r="E1776" s="178" t="s">
        <v>337</v>
      </c>
      <c r="F1776" s="178" t="s">
        <v>429</v>
      </c>
      <c r="G1776" s="178">
        <v>1</v>
      </c>
      <c r="H1776" s="178">
        <v>4.93208407238125</v>
      </c>
      <c r="I1776" s="178">
        <v>5.5239341610670003</v>
      </c>
      <c r="J1776" s="178" t="s">
        <v>624</v>
      </c>
    </row>
    <row r="1777" spans="1:10" x14ac:dyDescent="0.45">
      <c r="A1777" s="178" t="s">
        <v>425</v>
      </c>
      <c r="B1777" s="178" t="s">
        <v>85</v>
      </c>
      <c r="C1777" s="178">
        <v>2035</v>
      </c>
      <c r="D1777" s="178" t="s">
        <v>336</v>
      </c>
      <c r="E1777" s="178" t="s">
        <v>337</v>
      </c>
      <c r="F1777" s="178" t="s">
        <v>426</v>
      </c>
      <c r="G1777" s="178">
        <v>1</v>
      </c>
      <c r="H1777" s="178">
        <v>0.29033428803086198</v>
      </c>
      <c r="I1777" s="178">
        <v>0.32517440259456543</v>
      </c>
      <c r="J1777" s="178" t="s">
        <v>623</v>
      </c>
    </row>
    <row r="1778" spans="1:10" x14ac:dyDescent="0.45">
      <c r="A1778" s="178" t="s">
        <v>425</v>
      </c>
      <c r="B1778" s="178" t="s">
        <v>85</v>
      </c>
      <c r="C1778" s="178">
        <v>2035</v>
      </c>
      <c r="D1778" s="178" t="s">
        <v>336</v>
      </c>
      <c r="E1778" s="178" t="s">
        <v>337</v>
      </c>
      <c r="F1778" s="178" t="s">
        <v>430</v>
      </c>
      <c r="G1778" s="178">
        <v>1</v>
      </c>
      <c r="H1778" s="178">
        <v>0.16663461783900799</v>
      </c>
      <c r="I1778" s="178">
        <v>0.18663077197968897</v>
      </c>
      <c r="J1778" s="178" t="s">
        <v>623</v>
      </c>
    </row>
    <row r="1779" spans="1:10" x14ac:dyDescent="0.45">
      <c r="A1779" s="178" t="s">
        <v>425</v>
      </c>
      <c r="B1779" s="178" t="s">
        <v>85</v>
      </c>
      <c r="C1779" s="178">
        <v>2035</v>
      </c>
      <c r="D1779" s="178" t="s">
        <v>336</v>
      </c>
      <c r="E1779" s="178" t="s">
        <v>337</v>
      </c>
      <c r="F1779" s="178" t="s">
        <v>428</v>
      </c>
      <c r="G1779" s="178">
        <v>1</v>
      </c>
      <c r="H1779" s="178">
        <v>5.8646738529205301E-2</v>
      </c>
      <c r="I1779" s="178">
        <v>6.5684347152709946E-2</v>
      </c>
      <c r="J1779" s="178" t="s">
        <v>624</v>
      </c>
    </row>
    <row r="1780" spans="1:10" x14ac:dyDescent="0.45">
      <c r="A1780" s="178" t="s">
        <v>425</v>
      </c>
      <c r="B1780" s="178" t="s">
        <v>85</v>
      </c>
      <c r="C1780" s="178">
        <v>2035</v>
      </c>
      <c r="D1780" s="178" t="s">
        <v>336</v>
      </c>
      <c r="E1780" s="178" t="s">
        <v>337</v>
      </c>
      <c r="F1780" s="178" t="s">
        <v>428</v>
      </c>
      <c r="G1780" s="178">
        <v>2</v>
      </c>
      <c r="H1780" s="178">
        <v>0.131136116571724</v>
      </c>
      <c r="I1780" s="178">
        <v>0.14687245056033088</v>
      </c>
      <c r="J1780" s="178" t="s">
        <v>624</v>
      </c>
    </row>
    <row r="1781" spans="1:10" x14ac:dyDescent="0.45">
      <c r="A1781" s="178" t="s">
        <v>425</v>
      </c>
      <c r="B1781" s="178" t="s">
        <v>85</v>
      </c>
      <c r="C1781" s="178">
        <v>2035</v>
      </c>
      <c r="D1781" s="178" t="s">
        <v>336</v>
      </c>
      <c r="E1781" s="178" t="s">
        <v>337</v>
      </c>
      <c r="F1781" s="178" t="s">
        <v>430</v>
      </c>
      <c r="G1781" s="178">
        <v>2</v>
      </c>
      <c r="H1781" s="178">
        <v>1.5234038233757E-2</v>
      </c>
      <c r="I1781" s="178">
        <v>1.7062122821807843E-2</v>
      </c>
      <c r="J1781" s="178" t="s">
        <v>623</v>
      </c>
    </row>
    <row r="1782" spans="1:10" x14ac:dyDescent="0.45">
      <c r="A1782" s="178" t="s">
        <v>425</v>
      </c>
      <c r="B1782" s="178" t="s">
        <v>85</v>
      </c>
      <c r="C1782" s="178">
        <v>2035</v>
      </c>
      <c r="D1782" s="178" t="s">
        <v>336</v>
      </c>
      <c r="E1782" s="178" t="s">
        <v>337</v>
      </c>
      <c r="F1782" s="178" t="s">
        <v>429</v>
      </c>
      <c r="G1782" s="178">
        <v>2</v>
      </c>
      <c r="H1782" s="178">
        <v>7.5204852968454299</v>
      </c>
      <c r="I1782" s="178">
        <v>8.4229435324668831</v>
      </c>
      <c r="J1782" s="178" t="s">
        <v>624</v>
      </c>
    </row>
    <row r="1783" spans="1:10" x14ac:dyDescent="0.45">
      <c r="A1783" s="178" t="s">
        <v>425</v>
      </c>
      <c r="B1783" s="178" t="s">
        <v>85</v>
      </c>
      <c r="C1783" s="178">
        <v>2035</v>
      </c>
      <c r="D1783" s="178" t="s">
        <v>336</v>
      </c>
      <c r="E1783" s="178" t="s">
        <v>337</v>
      </c>
      <c r="F1783" s="178" t="s">
        <v>431</v>
      </c>
      <c r="G1783" s="178">
        <v>3</v>
      </c>
      <c r="H1783" s="178">
        <v>2.87678204476833E-2</v>
      </c>
      <c r="I1783" s="178">
        <v>3.2219958901405298E-2</v>
      </c>
      <c r="J1783" s="178" t="s">
        <v>624</v>
      </c>
    </row>
    <row r="1784" spans="1:10" x14ac:dyDescent="0.45">
      <c r="A1784" s="178" t="s">
        <v>425</v>
      </c>
      <c r="B1784" s="178" t="s">
        <v>85</v>
      </c>
      <c r="C1784" s="178">
        <v>2035</v>
      </c>
      <c r="D1784" s="178" t="s">
        <v>336</v>
      </c>
      <c r="E1784" s="178" t="s">
        <v>337</v>
      </c>
      <c r="F1784" s="178" t="s">
        <v>430</v>
      </c>
      <c r="G1784" s="178">
        <v>3</v>
      </c>
      <c r="H1784" s="178">
        <v>1.33763642515987E-2</v>
      </c>
      <c r="I1784" s="178">
        <v>1.4981527961790546E-2</v>
      </c>
      <c r="J1784" s="178" t="s">
        <v>623</v>
      </c>
    </row>
    <row r="1785" spans="1:10" x14ac:dyDescent="0.45">
      <c r="A1785" s="178" t="s">
        <v>425</v>
      </c>
      <c r="B1785" s="178" t="s">
        <v>85</v>
      </c>
      <c r="C1785" s="178">
        <v>2035</v>
      </c>
      <c r="D1785" s="178" t="s">
        <v>336</v>
      </c>
      <c r="E1785" s="178" t="s">
        <v>337</v>
      </c>
      <c r="F1785" s="178" t="s">
        <v>428</v>
      </c>
      <c r="G1785" s="178">
        <v>3</v>
      </c>
      <c r="H1785" s="178">
        <v>0.10989476554095701</v>
      </c>
      <c r="I1785" s="178">
        <v>0.12308213740587186</v>
      </c>
      <c r="J1785" s="178" t="s">
        <v>624</v>
      </c>
    </row>
    <row r="1786" spans="1:10" x14ac:dyDescent="0.45">
      <c r="A1786" s="178" t="s">
        <v>425</v>
      </c>
      <c r="B1786" s="178" t="s">
        <v>85</v>
      </c>
      <c r="C1786" s="178">
        <v>2035</v>
      </c>
      <c r="D1786" s="178" t="s">
        <v>336</v>
      </c>
      <c r="E1786" s="178" t="s">
        <v>337</v>
      </c>
      <c r="F1786" s="178" t="s">
        <v>429</v>
      </c>
      <c r="G1786" s="178">
        <v>3</v>
      </c>
      <c r="H1786" s="178">
        <v>2.46182909607887</v>
      </c>
      <c r="I1786" s="178">
        <v>2.7572485876083346</v>
      </c>
      <c r="J1786" s="178" t="s">
        <v>624</v>
      </c>
    </row>
    <row r="1787" spans="1:10" x14ac:dyDescent="0.45">
      <c r="A1787" s="178" t="s">
        <v>425</v>
      </c>
      <c r="B1787" s="178" t="s">
        <v>85</v>
      </c>
      <c r="C1787" s="178">
        <v>2035</v>
      </c>
      <c r="D1787" s="178" t="s">
        <v>336</v>
      </c>
      <c r="E1787" s="178" t="s">
        <v>337</v>
      </c>
      <c r="F1787" s="178" t="s">
        <v>426</v>
      </c>
      <c r="G1787" s="178">
        <v>3</v>
      </c>
      <c r="H1787" s="178">
        <v>0.187412649393081</v>
      </c>
      <c r="I1787" s="178">
        <v>0.20990216732025074</v>
      </c>
      <c r="J1787" s="178" t="s">
        <v>623</v>
      </c>
    </row>
    <row r="1788" spans="1:10" x14ac:dyDescent="0.45">
      <c r="A1788" s="178" t="s">
        <v>425</v>
      </c>
      <c r="B1788" s="178" t="s">
        <v>85</v>
      </c>
      <c r="C1788" s="178">
        <v>2035</v>
      </c>
      <c r="D1788" s="178" t="s">
        <v>336</v>
      </c>
      <c r="E1788" s="178" t="s">
        <v>337</v>
      </c>
      <c r="F1788" s="178" t="s">
        <v>430</v>
      </c>
      <c r="G1788" s="178">
        <v>4</v>
      </c>
      <c r="H1788" s="178">
        <v>3.8208558689803002E-3</v>
      </c>
      <c r="I1788" s="178">
        <v>4.2793585732579364E-3</v>
      </c>
      <c r="J1788" s="178" t="s">
        <v>623</v>
      </c>
    </row>
    <row r="1789" spans="1:10" x14ac:dyDescent="0.45">
      <c r="A1789" s="178" t="s">
        <v>425</v>
      </c>
      <c r="B1789" s="178" t="s">
        <v>85</v>
      </c>
      <c r="C1789" s="178">
        <v>2035</v>
      </c>
      <c r="D1789" s="178" t="s">
        <v>336</v>
      </c>
      <c r="E1789" s="178" t="s">
        <v>337</v>
      </c>
      <c r="F1789" s="178" t="s">
        <v>429</v>
      </c>
      <c r="G1789" s="178">
        <v>4</v>
      </c>
      <c r="H1789" s="178">
        <v>0.318936187773942</v>
      </c>
      <c r="I1789" s="178">
        <v>0.3572085303068151</v>
      </c>
      <c r="J1789" s="178" t="s">
        <v>624</v>
      </c>
    </row>
    <row r="1790" spans="1:10" x14ac:dyDescent="0.45">
      <c r="A1790" s="178" t="s">
        <v>425</v>
      </c>
      <c r="B1790" s="178" t="s">
        <v>85</v>
      </c>
      <c r="C1790" s="178">
        <v>2035</v>
      </c>
      <c r="D1790" s="178" t="s">
        <v>336</v>
      </c>
      <c r="E1790" s="178" t="s">
        <v>337</v>
      </c>
      <c r="F1790" s="178" t="s">
        <v>426</v>
      </c>
      <c r="G1790" s="178">
        <v>4</v>
      </c>
      <c r="H1790" s="178">
        <v>8.6800042539835004E-2</v>
      </c>
      <c r="I1790" s="178">
        <v>9.7216047644615208E-2</v>
      </c>
      <c r="J1790" s="178" t="s">
        <v>623</v>
      </c>
    </row>
    <row r="1791" spans="1:10" x14ac:dyDescent="0.45">
      <c r="A1791" s="178" t="s">
        <v>425</v>
      </c>
      <c r="B1791" s="178" t="s">
        <v>85</v>
      </c>
      <c r="C1791" s="178">
        <v>2035</v>
      </c>
      <c r="D1791" s="178" t="s">
        <v>336</v>
      </c>
      <c r="E1791" s="178" t="s">
        <v>337</v>
      </c>
      <c r="F1791" s="178" t="s">
        <v>428</v>
      </c>
      <c r="G1791" s="178">
        <v>4</v>
      </c>
      <c r="H1791" s="178">
        <v>0.16562876338139099</v>
      </c>
      <c r="I1791" s="178">
        <v>0.18550421498715791</v>
      </c>
      <c r="J1791" s="178" t="s">
        <v>624</v>
      </c>
    </row>
    <row r="1792" spans="1:10" x14ac:dyDescent="0.45">
      <c r="A1792" s="178" t="s">
        <v>425</v>
      </c>
      <c r="B1792" s="178" t="s">
        <v>85</v>
      </c>
      <c r="C1792" s="178">
        <v>2035</v>
      </c>
      <c r="D1792" s="178" t="s">
        <v>336</v>
      </c>
      <c r="E1792" s="178" t="s">
        <v>337</v>
      </c>
      <c r="F1792" s="178" t="s">
        <v>426</v>
      </c>
      <c r="G1792" s="178">
        <v>5</v>
      </c>
      <c r="H1792" s="178">
        <v>7.7957239001989406E-2</v>
      </c>
      <c r="I1792" s="178">
        <v>8.7312107682228149E-2</v>
      </c>
      <c r="J1792" s="178" t="s">
        <v>623</v>
      </c>
    </row>
    <row r="1793" spans="1:10" x14ac:dyDescent="0.45">
      <c r="A1793" s="178" t="s">
        <v>425</v>
      </c>
      <c r="B1793" s="178" t="s">
        <v>85</v>
      </c>
      <c r="C1793" s="178">
        <v>2035</v>
      </c>
      <c r="D1793" s="178" t="s">
        <v>336</v>
      </c>
      <c r="E1793" s="178" t="s">
        <v>337</v>
      </c>
      <c r="F1793" s="178" t="s">
        <v>428</v>
      </c>
      <c r="G1793" s="178">
        <v>5</v>
      </c>
      <c r="H1793" s="178">
        <v>8.8570942636579303E-2</v>
      </c>
      <c r="I1793" s="178">
        <v>9.9199455752968832E-2</v>
      </c>
      <c r="J1793" s="178" t="s">
        <v>624</v>
      </c>
    </row>
    <row r="1794" spans="1:10" x14ac:dyDescent="0.45">
      <c r="A1794" s="178" t="s">
        <v>425</v>
      </c>
      <c r="B1794" s="178" t="s">
        <v>85</v>
      </c>
      <c r="C1794" s="178">
        <v>2035</v>
      </c>
      <c r="D1794" s="178" t="s">
        <v>336</v>
      </c>
      <c r="E1794" s="178" t="s">
        <v>337</v>
      </c>
      <c r="F1794" s="178" t="s">
        <v>431</v>
      </c>
      <c r="G1794" s="178">
        <v>5</v>
      </c>
      <c r="H1794" s="178">
        <v>9.2289924621582003E-2</v>
      </c>
      <c r="I1794" s="178">
        <v>0.10336471557617186</v>
      </c>
      <c r="J1794" s="178" t="s">
        <v>624</v>
      </c>
    </row>
    <row r="1795" spans="1:10" x14ac:dyDescent="0.45">
      <c r="A1795" s="178" t="s">
        <v>425</v>
      </c>
      <c r="B1795" s="178" t="s">
        <v>85</v>
      </c>
      <c r="C1795" s="178">
        <v>2035</v>
      </c>
      <c r="D1795" s="178" t="s">
        <v>336</v>
      </c>
      <c r="E1795" s="178" t="s">
        <v>337</v>
      </c>
      <c r="F1795" s="178" t="s">
        <v>430</v>
      </c>
      <c r="G1795" s="178">
        <v>5</v>
      </c>
      <c r="H1795" s="178">
        <v>1.36314601404592E-2</v>
      </c>
      <c r="I1795" s="178">
        <v>1.5267235357314305E-2</v>
      </c>
      <c r="J1795" s="178" t="s">
        <v>623</v>
      </c>
    </row>
    <row r="1796" spans="1:10" x14ac:dyDescent="0.45">
      <c r="A1796" s="178" t="s">
        <v>425</v>
      </c>
      <c r="B1796" s="178" t="s">
        <v>85</v>
      </c>
      <c r="C1796" s="178">
        <v>2035</v>
      </c>
      <c r="D1796" s="178" t="s">
        <v>336</v>
      </c>
      <c r="E1796" s="178" t="s">
        <v>337</v>
      </c>
      <c r="F1796" s="178" t="s">
        <v>429</v>
      </c>
      <c r="G1796" s="178">
        <v>6</v>
      </c>
      <c r="H1796" s="178">
        <v>0.54282253980636597</v>
      </c>
      <c r="I1796" s="178">
        <v>0.60796124458312994</v>
      </c>
      <c r="J1796" s="178" t="s">
        <v>624</v>
      </c>
    </row>
    <row r="1797" spans="1:10" x14ac:dyDescent="0.45">
      <c r="A1797" s="178" t="s">
        <v>425</v>
      </c>
      <c r="B1797" s="178" t="s">
        <v>85</v>
      </c>
      <c r="C1797" s="178">
        <v>2035</v>
      </c>
      <c r="D1797" s="178" t="s">
        <v>336</v>
      </c>
      <c r="E1797" s="178" t="s">
        <v>337</v>
      </c>
      <c r="F1797" s="178" t="s">
        <v>426</v>
      </c>
      <c r="G1797" s="178">
        <v>6</v>
      </c>
      <c r="H1797" s="178">
        <v>7.2914071381092099E-2</v>
      </c>
      <c r="I1797" s="178">
        <v>8.1663759946823164E-2</v>
      </c>
      <c r="J1797" s="178" t="s">
        <v>623</v>
      </c>
    </row>
    <row r="1798" spans="1:10" x14ac:dyDescent="0.45">
      <c r="A1798" s="178" t="s">
        <v>425</v>
      </c>
      <c r="B1798" s="178" t="s">
        <v>85</v>
      </c>
      <c r="C1798" s="178">
        <v>2035</v>
      </c>
      <c r="D1798" s="178" t="s">
        <v>336</v>
      </c>
      <c r="E1798" s="178" t="s">
        <v>337</v>
      </c>
      <c r="F1798" s="178" t="s">
        <v>428</v>
      </c>
      <c r="G1798" s="178">
        <v>6</v>
      </c>
      <c r="H1798" s="178">
        <v>7.2746396996080903E-2</v>
      </c>
      <c r="I1798" s="178">
        <v>8.1475964635610618E-2</v>
      </c>
      <c r="J1798" s="178" t="s">
        <v>624</v>
      </c>
    </row>
    <row r="1799" spans="1:10" x14ac:dyDescent="0.45">
      <c r="A1799" s="178" t="s">
        <v>425</v>
      </c>
      <c r="B1799" s="178" t="s">
        <v>85</v>
      </c>
      <c r="C1799" s="178">
        <v>2035</v>
      </c>
      <c r="D1799" s="178" t="s">
        <v>336</v>
      </c>
      <c r="E1799" s="178" t="s">
        <v>337</v>
      </c>
      <c r="F1799" s="178" t="s">
        <v>426</v>
      </c>
      <c r="G1799" s="178">
        <v>7</v>
      </c>
      <c r="H1799" s="178">
        <v>6.8775407969951602E-2</v>
      </c>
      <c r="I1799" s="178">
        <v>7.7028456926345801E-2</v>
      </c>
      <c r="J1799" s="178" t="s">
        <v>623</v>
      </c>
    </row>
    <row r="1800" spans="1:10" x14ac:dyDescent="0.45">
      <c r="A1800" s="178" t="s">
        <v>425</v>
      </c>
      <c r="B1800" s="178" t="s">
        <v>85</v>
      </c>
      <c r="C1800" s="178">
        <v>2035</v>
      </c>
      <c r="D1800" s="178" t="s">
        <v>336</v>
      </c>
      <c r="E1800" s="178" t="s">
        <v>337</v>
      </c>
      <c r="F1800" s="178" t="s">
        <v>428</v>
      </c>
      <c r="G1800" s="178">
        <v>7</v>
      </c>
      <c r="H1800" s="178">
        <v>2.5420811958611001E-2</v>
      </c>
      <c r="I1800" s="178">
        <v>2.8471309393644326E-2</v>
      </c>
      <c r="J1800" s="178" t="s">
        <v>624</v>
      </c>
    </row>
    <row r="1801" spans="1:10" x14ac:dyDescent="0.45">
      <c r="A1801" s="178" t="s">
        <v>425</v>
      </c>
      <c r="B1801" s="178" t="s">
        <v>85</v>
      </c>
      <c r="C1801" s="178">
        <v>2035</v>
      </c>
      <c r="D1801" s="178" t="s">
        <v>336</v>
      </c>
      <c r="E1801" s="178" t="s">
        <v>337</v>
      </c>
      <c r="F1801" s="178" t="s">
        <v>430</v>
      </c>
      <c r="G1801" s="178">
        <v>7</v>
      </c>
      <c r="H1801" s="178">
        <v>1.4497903175651999E-3</v>
      </c>
      <c r="I1801" s="178">
        <v>1.6237651556730241E-3</v>
      </c>
      <c r="J1801" s="178" t="s">
        <v>623</v>
      </c>
    </row>
    <row r="1802" spans="1:10" x14ac:dyDescent="0.45">
      <c r="A1802" s="178" t="s">
        <v>425</v>
      </c>
      <c r="B1802" s="178" t="s">
        <v>85</v>
      </c>
      <c r="C1802" s="178">
        <v>2035</v>
      </c>
      <c r="D1802" s="178" t="s">
        <v>336</v>
      </c>
      <c r="E1802" s="178" t="s">
        <v>337</v>
      </c>
      <c r="F1802" s="178" t="s">
        <v>429</v>
      </c>
      <c r="G1802" s="178">
        <v>7</v>
      </c>
      <c r="H1802" s="178">
        <v>9.2131495475769001E-2</v>
      </c>
      <c r="I1802" s="178">
        <v>0.1031872749328613</v>
      </c>
      <c r="J1802" s="178" t="s">
        <v>624</v>
      </c>
    </row>
    <row r="1803" spans="1:10" x14ac:dyDescent="0.45">
      <c r="A1803" s="178" t="s">
        <v>425</v>
      </c>
      <c r="B1803" s="178" t="s">
        <v>85</v>
      </c>
      <c r="C1803" s="178">
        <v>2035</v>
      </c>
      <c r="D1803" s="178" t="s">
        <v>336</v>
      </c>
      <c r="E1803" s="178" t="s">
        <v>337</v>
      </c>
      <c r="F1803" s="178" t="s">
        <v>430</v>
      </c>
      <c r="G1803" s="178">
        <v>8</v>
      </c>
      <c r="H1803" s="178">
        <v>1.3762708986177999E-3</v>
      </c>
      <c r="I1803" s="178">
        <v>1.541423406451936E-3</v>
      </c>
      <c r="J1803" s="178" t="s">
        <v>623</v>
      </c>
    </row>
    <row r="1804" spans="1:10" x14ac:dyDescent="0.45">
      <c r="A1804" s="178" t="s">
        <v>425</v>
      </c>
      <c r="B1804" s="178" t="s">
        <v>85</v>
      </c>
      <c r="C1804" s="178">
        <v>2035</v>
      </c>
      <c r="D1804" s="178" t="s">
        <v>336</v>
      </c>
      <c r="E1804" s="178" t="s">
        <v>337</v>
      </c>
      <c r="F1804" s="178" t="s">
        <v>429</v>
      </c>
      <c r="G1804" s="178">
        <v>8</v>
      </c>
      <c r="H1804" s="178">
        <v>0.47603207826614302</v>
      </c>
      <c r="I1804" s="178">
        <v>0.53315592765808029</v>
      </c>
      <c r="J1804" s="178" t="s">
        <v>624</v>
      </c>
    </row>
    <row r="1805" spans="1:10" x14ac:dyDescent="0.45">
      <c r="A1805" s="178" t="s">
        <v>425</v>
      </c>
      <c r="B1805" s="178" t="s">
        <v>85</v>
      </c>
      <c r="C1805" s="178">
        <v>2035</v>
      </c>
      <c r="D1805" s="178" t="s">
        <v>336</v>
      </c>
      <c r="E1805" s="178" t="s">
        <v>337</v>
      </c>
      <c r="F1805" s="178" t="s">
        <v>428</v>
      </c>
      <c r="G1805" s="178">
        <v>8</v>
      </c>
      <c r="H1805" s="178">
        <v>1.04118136223406E-2</v>
      </c>
      <c r="I1805" s="178">
        <v>1.1661231257021473E-2</v>
      </c>
      <c r="J1805" s="178" t="s">
        <v>624</v>
      </c>
    </row>
    <row r="1806" spans="1:10" x14ac:dyDescent="0.45">
      <c r="A1806" s="178" t="s">
        <v>425</v>
      </c>
      <c r="B1806" s="178" t="s">
        <v>85</v>
      </c>
      <c r="C1806" s="178">
        <v>2035</v>
      </c>
      <c r="D1806" s="178" t="s">
        <v>336</v>
      </c>
      <c r="E1806" s="178" t="s">
        <v>337</v>
      </c>
      <c r="F1806" s="178" t="s">
        <v>426</v>
      </c>
      <c r="G1806" s="178">
        <v>8</v>
      </c>
      <c r="H1806" s="178">
        <v>9.4232903793454198E-2</v>
      </c>
      <c r="I1806" s="178">
        <v>0.10554085224866872</v>
      </c>
      <c r="J1806" s="178" t="s">
        <v>623</v>
      </c>
    </row>
    <row r="1807" spans="1:10" x14ac:dyDescent="0.45">
      <c r="A1807" s="178" t="s">
        <v>425</v>
      </c>
      <c r="B1807" s="178" t="s">
        <v>85</v>
      </c>
      <c r="C1807" s="178">
        <v>2035</v>
      </c>
      <c r="D1807" s="178" t="s">
        <v>336</v>
      </c>
      <c r="E1807" s="178" t="s">
        <v>337</v>
      </c>
      <c r="F1807" s="178" t="s">
        <v>430</v>
      </c>
      <c r="G1807" s="178">
        <v>9</v>
      </c>
      <c r="H1807" s="178">
        <v>1.2809514300897999E-3</v>
      </c>
      <c r="I1807" s="178">
        <v>1.434665601700576E-3</v>
      </c>
      <c r="J1807" s="178" t="s">
        <v>623</v>
      </c>
    </row>
    <row r="1808" spans="1:10" x14ac:dyDescent="0.45">
      <c r="A1808" s="178" t="s">
        <v>425</v>
      </c>
      <c r="B1808" s="178" t="s">
        <v>85</v>
      </c>
      <c r="C1808" s="178">
        <v>2035</v>
      </c>
      <c r="D1808" s="178" t="s">
        <v>336</v>
      </c>
      <c r="E1808" s="178" t="s">
        <v>337</v>
      </c>
      <c r="F1808" s="178" t="s">
        <v>426</v>
      </c>
      <c r="G1808" s="178">
        <v>9</v>
      </c>
      <c r="H1808" s="178">
        <v>0.12198157981038001</v>
      </c>
      <c r="I1808" s="178">
        <v>0.13661936938762562</v>
      </c>
      <c r="J1808" s="178" t="s">
        <v>623</v>
      </c>
    </row>
    <row r="1809" spans="1:10" x14ac:dyDescent="0.45">
      <c r="A1809" s="178" t="s">
        <v>425</v>
      </c>
      <c r="B1809" s="178" t="s">
        <v>85</v>
      </c>
      <c r="C1809" s="178">
        <v>2035</v>
      </c>
      <c r="D1809" s="178" t="s">
        <v>336</v>
      </c>
      <c r="E1809" s="178" t="s">
        <v>337</v>
      </c>
      <c r="F1809" s="178" t="s">
        <v>428</v>
      </c>
      <c r="G1809" s="178">
        <v>9</v>
      </c>
      <c r="H1809" s="178">
        <v>2.51548213418573E-2</v>
      </c>
      <c r="I1809" s="178">
        <v>2.8173399902880179E-2</v>
      </c>
      <c r="J1809" s="178" t="s">
        <v>624</v>
      </c>
    </row>
    <row r="1810" spans="1:10" x14ac:dyDescent="0.45">
      <c r="A1810" s="178" t="s">
        <v>425</v>
      </c>
      <c r="B1810" s="178" t="s">
        <v>85</v>
      </c>
      <c r="C1810" s="178">
        <v>2035</v>
      </c>
      <c r="D1810" s="178" t="s">
        <v>336</v>
      </c>
      <c r="E1810" s="178" t="s">
        <v>337</v>
      </c>
      <c r="F1810" s="178" t="s">
        <v>429</v>
      </c>
      <c r="G1810" s="178">
        <v>9</v>
      </c>
      <c r="H1810" s="178">
        <v>0.17009043879807001</v>
      </c>
      <c r="I1810" s="178">
        <v>0.19050129145383843</v>
      </c>
      <c r="J1810" s="178" t="s">
        <v>624</v>
      </c>
    </row>
    <row r="1811" spans="1:10" x14ac:dyDescent="0.45">
      <c r="A1811" s="178" t="s">
        <v>425</v>
      </c>
      <c r="B1811" s="178" t="s">
        <v>85</v>
      </c>
      <c r="C1811" s="178">
        <v>2035</v>
      </c>
      <c r="D1811" s="178" t="s">
        <v>336</v>
      </c>
      <c r="E1811" s="178" t="s">
        <v>337</v>
      </c>
      <c r="F1811" s="178" t="s">
        <v>426</v>
      </c>
      <c r="G1811" s="178">
        <v>10</v>
      </c>
      <c r="H1811" s="178">
        <v>2.9151801019907001E-2</v>
      </c>
      <c r="I1811" s="178">
        <v>3.2650017142295845E-2</v>
      </c>
      <c r="J1811" s="178" t="s">
        <v>623</v>
      </c>
    </row>
    <row r="1812" spans="1:10" x14ac:dyDescent="0.45">
      <c r="A1812" s="178" t="s">
        <v>425</v>
      </c>
      <c r="B1812" s="178" t="s">
        <v>85</v>
      </c>
      <c r="C1812" s="178">
        <v>2035</v>
      </c>
      <c r="D1812" s="178" t="s">
        <v>336</v>
      </c>
      <c r="E1812" s="178" t="s">
        <v>337</v>
      </c>
      <c r="F1812" s="178" t="s">
        <v>430</v>
      </c>
      <c r="G1812" s="178">
        <v>10</v>
      </c>
      <c r="H1812" s="178">
        <v>3.6644217325373998E-3</v>
      </c>
      <c r="I1812" s="178">
        <v>4.104152340441888E-3</v>
      </c>
      <c r="J1812" s="178" t="s">
        <v>623</v>
      </c>
    </row>
    <row r="1813" spans="1:10" x14ac:dyDescent="0.45">
      <c r="A1813" s="178" t="s">
        <v>425</v>
      </c>
      <c r="B1813" s="178" t="s">
        <v>85</v>
      </c>
      <c r="C1813" s="178">
        <v>2035</v>
      </c>
      <c r="D1813" s="178" t="s">
        <v>336</v>
      </c>
      <c r="E1813" s="178" t="s">
        <v>337</v>
      </c>
      <c r="F1813" s="178" t="s">
        <v>429</v>
      </c>
      <c r="G1813" s="178">
        <v>10</v>
      </c>
      <c r="H1813" s="178">
        <v>0.56526265293359701</v>
      </c>
      <c r="I1813" s="178">
        <v>0.63309417128562873</v>
      </c>
      <c r="J1813" s="178" t="s">
        <v>624</v>
      </c>
    </row>
    <row r="1814" spans="1:10" x14ac:dyDescent="0.45">
      <c r="A1814" s="178" t="s">
        <v>425</v>
      </c>
      <c r="B1814" s="178" t="s">
        <v>85</v>
      </c>
      <c r="C1814" s="178">
        <v>2035</v>
      </c>
      <c r="D1814" s="178" t="s">
        <v>336</v>
      </c>
      <c r="E1814" s="178" t="s">
        <v>337</v>
      </c>
      <c r="F1814" s="178" t="s">
        <v>428</v>
      </c>
      <c r="G1814" s="178">
        <v>10</v>
      </c>
      <c r="H1814" s="178">
        <v>6.1785259749739998E-3</v>
      </c>
      <c r="I1814" s="178">
        <v>6.9199490919708805E-3</v>
      </c>
      <c r="J1814" s="178" t="s">
        <v>624</v>
      </c>
    </row>
    <row r="1815" spans="1:10" x14ac:dyDescent="0.45">
      <c r="A1815" s="178" t="s">
        <v>425</v>
      </c>
      <c r="B1815" s="178" t="s">
        <v>85</v>
      </c>
      <c r="C1815" s="178">
        <v>2035</v>
      </c>
      <c r="D1815" s="178" t="s">
        <v>336</v>
      </c>
      <c r="E1815" s="178" t="s">
        <v>337</v>
      </c>
      <c r="F1815" s="178" t="s">
        <v>430</v>
      </c>
      <c r="G1815" s="178">
        <v>11</v>
      </c>
      <c r="H1815" s="178">
        <v>2.3866131668909998E-3</v>
      </c>
      <c r="I1815" s="178">
        <v>2.6730067469179202E-3</v>
      </c>
      <c r="J1815" s="178" t="s">
        <v>623</v>
      </c>
    </row>
    <row r="1816" spans="1:10" x14ac:dyDescent="0.45">
      <c r="A1816" s="178" t="s">
        <v>425</v>
      </c>
      <c r="B1816" s="178" t="s">
        <v>85</v>
      </c>
      <c r="C1816" s="178">
        <v>2035</v>
      </c>
      <c r="D1816" s="178" t="s">
        <v>336</v>
      </c>
      <c r="E1816" s="178" t="s">
        <v>337</v>
      </c>
      <c r="F1816" s="178" t="s">
        <v>429</v>
      </c>
      <c r="G1816" s="178">
        <v>11</v>
      </c>
      <c r="H1816" s="178">
        <v>0.60193133354187001</v>
      </c>
      <c r="I1816" s="178">
        <v>0.67416309356689452</v>
      </c>
      <c r="J1816" s="178" t="s">
        <v>624</v>
      </c>
    </row>
    <row r="1817" spans="1:10" x14ac:dyDescent="0.45">
      <c r="A1817" s="178" t="s">
        <v>425</v>
      </c>
      <c r="B1817" s="178" t="s">
        <v>85</v>
      </c>
      <c r="C1817" s="178">
        <v>2035</v>
      </c>
      <c r="D1817" s="178" t="s">
        <v>336</v>
      </c>
      <c r="E1817" s="178" t="s">
        <v>337</v>
      </c>
      <c r="F1817" s="178" t="s">
        <v>428</v>
      </c>
      <c r="G1817" s="178">
        <v>11</v>
      </c>
      <c r="H1817" s="178">
        <v>3.8208558689803002E-3</v>
      </c>
      <c r="I1817" s="178">
        <v>4.2793585732579364E-3</v>
      </c>
      <c r="J1817" s="178" t="s">
        <v>624</v>
      </c>
    </row>
    <row r="1818" spans="1:10" x14ac:dyDescent="0.45">
      <c r="A1818" s="178" t="s">
        <v>425</v>
      </c>
      <c r="B1818" s="178" t="s">
        <v>85</v>
      </c>
      <c r="C1818" s="178">
        <v>2035</v>
      </c>
      <c r="D1818" s="178" t="s">
        <v>336</v>
      </c>
      <c r="E1818" s="178" t="s">
        <v>337</v>
      </c>
      <c r="F1818" s="178" t="s">
        <v>429</v>
      </c>
      <c r="G1818" s="178">
        <v>12</v>
      </c>
      <c r="H1818" s="178">
        <v>3.06996017508208</v>
      </c>
      <c r="I1818" s="178">
        <v>3.43835539609193</v>
      </c>
      <c r="J1818" s="178" t="s">
        <v>624</v>
      </c>
    </row>
    <row r="1819" spans="1:10" x14ac:dyDescent="0.45">
      <c r="A1819" s="178" t="s">
        <v>425</v>
      </c>
      <c r="B1819" s="178" t="s">
        <v>85</v>
      </c>
      <c r="C1819" s="178">
        <v>2035</v>
      </c>
      <c r="D1819" s="178" t="s">
        <v>336</v>
      </c>
      <c r="E1819" s="178" t="s">
        <v>337</v>
      </c>
      <c r="F1819" s="178" t="s">
        <v>430</v>
      </c>
      <c r="G1819" s="178">
        <v>12</v>
      </c>
      <c r="H1819" s="178">
        <v>1.1218959698454001E-3</v>
      </c>
      <c r="I1819" s="178">
        <v>1.2565234862268481E-3</v>
      </c>
      <c r="J1819" s="178" t="s">
        <v>623</v>
      </c>
    </row>
    <row r="1820" spans="1:10" x14ac:dyDescent="0.45">
      <c r="A1820" s="178" t="s">
        <v>425</v>
      </c>
      <c r="B1820" s="178" t="s">
        <v>85</v>
      </c>
      <c r="C1820" s="178">
        <v>2035</v>
      </c>
      <c r="D1820" s="178" t="s">
        <v>336</v>
      </c>
      <c r="E1820" s="178" t="s">
        <v>337</v>
      </c>
      <c r="F1820" s="178" t="s">
        <v>426</v>
      </c>
      <c r="G1820" s="178">
        <v>12</v>
      </c>
      <c r="H1820" s="178">
        <v>2.6096226647496199E-2</v>
      </c>
      <c r="I1820" s="178">
        <v>2.9227773845195745E-2</v>
      </c>
      <c r="J1820" s="178" t="s">
        <v>623</v>
      </c>
    </row>
    <row r="1821" spans="1:10" x14ac:dyDescent="0.45">
      <c r="A1821" s="178" t="s">
        <v>425</v>
      </c>
      <c r="B1821" s="178" t="s">
        <v>85</v>
      </c>
      <c r="C1821" s="178">
        <v>2035</v>
      </c>
      <c r="D1821" s="178" t="s">
        <v>336</v>
      </c>
      <c r="E1821" s="178" t="s">
        <v>337</v>
      </c>
      <c r="F1821" s="178" t="s">
        <v>428</v>
      </c>
      <c r="G1821" s="178">
        <v>12</v>
      </c>
      <c r="H1821" s="178">
        <v>1.2011915678158401E-2</v>
      </c>
      <c r="I1821" s="178">
        <v>1.345334555953741E-2</v>
      </c>
      <c r="J1821" s="178" t="s">
        <v>624</v>
      </c>
    </row>
    <row r="1822" spans="1:10" x14ac:dyDescent="0.45">
      <c r="A1822" s="178" t="s">
        <v>425</v>
      </c>
      <c r="B1822" s="178" t="s">
        <v>85</v>
      </c>
      <c r="C1822" s="178">
        <v>2035</v>
      </c>
      <c r="D1822" s="178" t="s">
        <v>336</v>
      </c>
      <c r="E1822" s="178" t="s">
        <v>337</v>
      </c>
      <c r="F1822" s="178" t="s">
        <v>426</v>
      </c>
      <c r="G1822" s="178">
        <v>13</v>
      </c>
      <c r="H1822" s="178">
        <v>2.47728750109673E-2</v>
      </c>
      <c r="I1822" s="178">
        <v>2.7745620012283378E-2</v>
      </c>
      <c r="J1822" s="178" t="s">
        <v>623</v>
      </c>
    </row>
    <row r="1823" spans="1:10" x14ac:dyDescent="0.45">
      <c r="A1823" s="178" t="s">
        <v>425</v>
      </c>
      <c r="B1823" s="178" t="s">
        <v>85</v>
      </c>
      <c r="C1823" s="178">
        <v>2035</v>
      </c>
      <c r="D1823" s="178" t="s">
        <v>336</v>
      </c>
      <c r="E1823" s="178" t="s">
        <v>337</v>
      </c>
      <c r="F1823" s="178" t="s">
        <v>430</v>
      </c>
      <c r="G1823" s="178">
        <v>13</v>
      </c>
      <c r="H1823" s="178">
        <v>1.0836976580321999E-3</v>
      </c>
      <c r="I1823" s="178">
        <v>1.2137413769960641E-3</v>
      </c>
      <c r="J1823" s="178" t="s">
        <v>623</v>
      </c>
    </row>
    <row r="1824" spans="1:10" x14ac:dyDescent="0.45">
      <c r="A1824" s="178" t="s">
        <v>425</v>
      </c>
      <c r="B1824" s="178" t="s">
        <v>85</v>
      </c>
      <c r="C1824" s="178">
        <v>2035</v>
      </c>
      <c r="D1824" s="178" t="s">
        <v>336</v>
      </c>
      <c r="E1824" s="178" t="s">
        <v>337</v>
      </c>
      <c r="F1824" s="178" t="s">
        <v>428</v>
      </c>
      <c r="G1824" s="178">
        <v>13</v>
      </c>
      <c r="H1824" s="178">
        <v>1.6195444623008E-3</v>
      </c>
      <c r="I1824" s="178">
        <v>1.8138897977768961E-3</v>
      </c>
      <c r="J1824" s="178" t="s">
        <v>624</v>
      </c>
    </row>
    <row r="1825" spans="1:10" x14ac:dyDescent="0.45">
      <c r="A1825" s="178" t="s">
        <v>425</v>
      </c>
      <c r="B1825" s="178" t="s">
        <v>85</v>
      </c>
      <c r="C1825" s="178">
        <v>2035</v>
      </c>
      <c r="D1825" s="178" t="s">
        <v>336</v>
      </c>
      <c r="E1825" s="178" t="s">
        <v>337</v>
      </c>
      <c r="F1825" s="178" t="s">
        <v>428</v>
      </c>
      <c r="G1825" s="178">
        <v>14</v>
      </c>
      <c r="H1825" s="178">
        <v>1.4497903175651999E-3</v>
      </c>
      <c r="I1825" s="178">
        <v>1.6237651556730241E-3</v>
      </c>
      <c r="J1825" s="178" t="s">
        <v>624</v>
      </c>
    </row>
    <row r="1826" spans="1:10" x14ac:dyDescent="0.45">
      <c r="A1826" s="178" t="s">
        <v>425</v>
      </c>
      <c r="B1826" s="178" t="s">
        <v>85</v>
      </c>
      <c r="C1826" s="178">
        <v>2035</v>
      </c>
      <c r="D1826" s="178" t="s">
        <v>336</v>
      </c>
      <c r="E1826" s="178" t="s">
        <v>337</v>
      </c>
      <c r="F1826" s="178" t="s">
        <v>426</v>
      </c>
      <c r="G1826" s="178">
        <v>14</v>
      </c>
      <c r="H1826" s="178">
        <v>2.3057125508785199E-2</v>
      </c>
      <c r="I1826" s="178">
        <v>2.5823980569839425E-2</v>
      </c>
      <c r="J1826" s="178" t="s">
        <v>623</v>
      </c>
    </row>
    <row r="1827" spans="1:10" x14ac:dyDescent="0.45">
      <c r="A1827" s="178" t="s">
        <v>425</v>
      </c>
      <c r="B1827" s="178" t="s">
        <v>85</v>
      </c>
      <c r="C1827" s="178">
        <v>2035</v>
      </c>
      <c r="D1827" s="178" t="s">
        <v>336</v>
      </c>
      <c r="E1827" s="178" t="s">
        <v>337</v>
      </c>
      <c r="F1827" s="178" t="s">
        <v>429</v>
      </c>
      <c r="G1827" s="178">
        <v>14</v>
      </c>
      <c r="H1827" s="178">
        <v>5.7473786175251E-2</v>
      </c>
      <c r="I1827" s="178">
        <v>6.4370640516281122E-2</v>
      </c>
      <c r="J1827" s="178" t="s">
        <v>624</v>
      </c>
    </row>
    <row r="1828" spans="1:10" x14ac:dyDescent="0.45">
      <c r="A1828" s="178" t="s">
        <v>425</v>
      </c>
      <c r="B1828" s="178" t="s">
        <v>85</v>
      </c>
      <c r="C1828" s="178">
        <v>2035</v>
      </c>
      <c r="D1828" s="178" t="s">
        <v>336</v>
      </c>
      <c r="E1828" s="178" t="s">
        <v>337</v>
      </c>
      <c r="F1828" s="178" t="s">
        <v>428</v>
      </c>
      <c r="G1828" s="178">
        <v>15</v>
      </c>
      <c r="H1828" s="178">
        <v>1.3762708986177999E-3</v>
      </c>
      <c r="I1828" s="178">
        <v>1.541423406451936E-3</v>
      </c>
      <c r="J1828" s="178" t="s">
        <v>624</v>
      </c>
    </row>
    <row r="1829" spans="1:10" x14ac:dyDescent="0.45">
      <c r="A1829" s="178" t="s">
        <v>425</v>
      </c>
      <c r="B1829" s="178" t="s">
        <v>85</v>
      </c>
      <c r="C1829" s="178">
        <v>2035</v>
      </c>
      <c r="D1829" s="178" t="s">
        <v>336</v>
      </c>
      <c r="E1829" s="178" t="s">
        <v>337</v>
      </c>
      <c r="F1829" s="178" t="s">
        <v>426</v>
      </c>
      <c r="G1829" s="178">
        <v>15</v>
      </c>
      <c r="H1829" s="178">
        <v>6.5959591418504701E-2</v>
      </c>
      <c r="I1829" s="178">
        <v>7.3874742388725267E-2</v>
      </c>
      <c r="J1829" s="178" t="s">
        <v>623</v>
      </c>
    </row>
    <row r="1830" spans="1:10" x14ac:dyDescent="0.45">
      <c r="A1830" s="178" t="s">
        <v>425</v>
      </c>
      <c r="B1830" s="178" t="s">
        <v>85</v>
      </c>
      <c r="C1830" s="178">
        <v>2035</v>
      </c>
      <c r="D1830" s="178" t="s">
        <v>336</v>
      </c>
      <c r="E1830" s="178" t="s">
        <v>337</v>
      </c>
      <c r="F1830" s="178" t="s">
        <v>430</v>
      </c>
      <c r="G1830" s="178">
        <v>15</v>
      </c>
      <c r="H1830" s="178">
        <v>3.0813014600426002E-3</v>
      </c>
      <c r="I1830" s="178">
        <v>3.4510576352477125E-3</v>
      </c>
      <c r="J1830" s="178" t="s">
        <v>623</v>
      </c>
    </row>
    <row r="1831" spans="1:10" x14ac:dyDescent="0.45">
      <c r="A1831" s="178" t="s">
        <v>425</v>
      </c>
      <c r="B1831" s="178" t="s">
        <v>85</v>
      </c>
      <c r="C1831" s="178">
        <v>2035</v>
      </c>
      <c r="D1831" s="178" t="s">
        <v>336</v>
      </c>
      <c r="E1831" s="178" t="s">
        <v>337</v>
      </c>
      <c r="F1831" s="178" t="s">
        <v>428</v>
      </c>
      <c r="G1831" s="178">
        <v>16</v>
      </c>
      <c r="H1831" s="178">
        <v>8.7230397621169999E-3</v>
      </c>
      <c r="I1831" s="178">
        <v>9.7698045335710415E-3</v>
      </c>
      <c r="J1831" s="178" t="s">
        <v>624</v>
      </c>
    </row>
    <row r="1832" spans="1:10" x14ac:dyDescent="0.45">
      <c r="A1832" s="178" t="s">
        <v>425</v>
      </c>
      <c r="B1832" s="178" t="s">
        <v>85</v>
      </c>
      <c r="C1832" s="178">
        <v>2035</v>
      </c>
      <c r="D1832" s="178" t="s">
        <v>336</v>
      </c>
      <c r="E1832" s="178" t="s">
        <v>337</v>
      </c>
      <c r="F1832" s="178" t="s">
        <v>426</v>
      </c>
      <c r="G1832" s="178">
        <v>16</v>
      </c>
      <c r="H1832" s="178">
        <v>4.2959038168191903E-2</v>
      </c>
      <c r="I1832" s="178">
        <v>4.8114122748374934E-2</v>
      </c>
      <c r="J1832" s="178" t="s">
        <v>623</v>
      </c>
    </row>
    <row r="1833" spans="1:10" x14ac:dyDescent="0.45">
      <c r="A1833" s="178" t="s">
        <v>425</v>
      </c>
      <c r="B1833" s="178" t="s">
        <v>85</v>
      </c>
      <c r="C1833" s="178">
        <v>2035</v>
      </c>
      <c r="D1833" s="178" t="s">
        <v>336</v>
      </c>
      <c r="E1833" s="178" t="s">
        <v>337</v>
      </c>
      <c r="F1833" s="178" t="s">
        <v>430</v>
      </c>
      <c r="G1833" s="178">
        <v>17</v>
      </c>
      <c r="H1833" s="178">
        <v>9.7389612346889995E-4</v>
      </c>
      <c r="I1833" s="178">
        <v>1.0907636582851681E-3</v>
      </c>
      <c r="J1833" s="178" t="s">
        <v>623</v>
      </c>
    </row>
    <row r="1834" spans="1:10" x14ac:dyDescent="0.45">
      <c r="A1834" s="178" t="s">
        <v>425</v>
      </c>
      <c r="B1834" s="178" t="s">
        <v>85</v>
      </c>
      <c r="C1834" s="178">
        <v>2035</v>
      </c>
      <c r="D1834" s="178" t="s">
        <v>336</v>
      </c>
      <c r="E1834" s="178" t="s">
        <v>337</v>
      </c>
      <c r="F1834" s="178" t="s">
        <v>428</v>
      </c>
      <c r="G1834" s="178">
        <v>17</v>
      </c>
      <c r="H1834" s="178">
        <v>3.6035713274031999E-3</v>
      </c>
      <c r="I1834" s="178">
        <v>4.0359998866915841E-3</v>
      </c>
      <c r="J1834" s="178" t="s">
        <v>624</v>
      </c>
    </row>
    <row r="1835" spans="1:10" x14ac:dyDescent="0.45">
      <c r="A1835" s="178" t="s">
        <v>425</v>
      </c>
      <c r="B1835" s="178" t="s">
        <v>85</v>
      </c>
      <c r="C1835" s="178">
        <v>2035</v>
      </c>
      <c r="D1835" s="178" t="s">
        <v>336</v>
      </c>
      <c r="E1835" s="178" t="s">
        <v>337</v>
      </c>
      <c r="F1835" s="178" t="s">
        <v>426</v>
      </c>
      <c r="G1835" s="178">
        <v>17</v>
      </c>
      <c r="H1835" s="178">
        <v>2.0194128155708299E-2</v>
      </c>
      <c r="I1835" s="178">
        <v>2.2617423534393298E-2</v>
      </c>
      <c r="J1835" s="178" t="s">
        <v>623</v>
      </c>
    </row>
    <row r="1836" spans="1:10" x14ac:dyDescent="0.45">
      <c r="A1836" s="178" t="s">
        <v>425</v>
      </c>
      <c r="B1836" s="178" t="s">
        <v>85</v>
      </c>
      <c r="C1836" s="178">
        <v>2035</v>
      </c>
      <c r="D1836" s="178" t="s">
        <v>336</v>
      </c>
      <c r="E1836" s="178" t="s">
        <v>337</v>
      </c>
      <c r="F1836" s="178" t="s">
        <v>429</v>
      </c>
      <c r="G1836" s="178">
        <v>17</v>
      </c>
      <c r="H1836" s="178">
        <v>1.8216719850897799E-2</v>
      </c>
      <c r="I1836" s="178">
        <v>2.0402726233005538E-2</v>
      </c>
      <c r="J1836" s="178" t="s">
        <v>624</v>
      </c>
    </row>
    <row r="1837" spans="1:10" x14ac:dyDescent="0.45">
      <c r="A1837" s="178" t="s">
        <v>425</v>
      </c>
      <c r="B1837" s="178" t="s">
        <v>85</v>
      </c>
      <c r="C1837" s="178">
        <v>2035</v>
      </c>
      <c r="D1837" s="178" t="s">
        <v>336</v>
      </c>
      <c r="E1837" s="178" t="s">
        <v>337</v>
      </c>
      <c r="F1837" s="178" t="s">
        <v>430</v>
      </c>
      <c r="G1837" s="178">
        <v>18</v>
      </c>
      <c r="H1837" s="178">
        <v>9.478278225288E-4</v>
      </c>
      <c r="I1837" s="178">
        <v>1.0615671612322561E-3</v>
      </c>
      <c r="J1837" s="178" t="s">
        <v>623</v>
      </c>
    </row>
    <row r="1838" spans="1:10" x14ac:dyDescent="0.45">
      <c r="A1838" s="178" t="s">
        <v>425</v>
      </c>
      <c r="B1838" s="178" t="s">
        <v>85</v>
      </c>
      <c r="C1838" s="178">
        <v>2035</v>
      </c>
      <c r="D1838" s="178" t="s">
        <v>336</v>
      </c>
      <c r="E1838" s="178" t="s">
        <v>337</v>
      </c>
      <c r="F1838" s="178" t="s">
        <v>426</v>
      </c>
      <c r="G1838" s="178">
        <v>18</v>
      </c>
      <c r="H1838" s="178">
        <v>1.95065569132566E-2</v>
      </c>
      <c r="I1838" s="178">
        <v>2.1847343742847393E-2</v>
      </c>
      <c r="J1838" s="178" t="s">
        <v>623</v>
      </c>
    </row>
    <row r="1839" spans="1:10" x14ac:dyDescent="0.45">
      <c r="A1839" s="178" t="s">
        <v>425</v>
      </c>
      <c r="B1839" s="178" t="s">
        <v>85</v>
      </c>
      <c r="C1839" s="178">
        <v>2035</v>
      </c>
      <c r="D1839" s="178" t="s">
        <v>336</v>
      </c>
      <c r="E1839" s="178" t="s">
        <v>337</v>
      </c>
      <c r="F1839" s="178" t="s">
        <v>428</v>
      </c>
      <c r="G1839" s="178">
        <v>18</v>
      </c>
      <c r="H1839" s="178">
        <v>2.2055936278775E-3</v>
      </c>
      <c r="I1839" s="178">
        <v>2.4702648632228003E-3</v>
      </c>
      <c r="J1839" s="178" t="s">
        <v>624</v>
      </c>
    </row>
    <row r="1840" spans="1:10" x14ac:dyDescent="0.45">
      <c r="A1840" s="178" t="s">
        <v>425</v>
      </c>
      <c r="B1840" s="178" t="s">
        <v>85</v>
      </c>
      <c r="C1840" s="178">
        <v>2035</v>
      </c>
      <c r="D1840" s="178" t="s">
        <v>336</v>
      </c>
      <c r="E1840" s="178" t="s">
        <v>337</v>
      </c>
      <c r="F1840" s="178" t="s">
        <v>429</v>
      </c>
      <c r="G1840" s="178">
        <v>19</v>
      </c>
      <c r="H1840" s="178">
        <v>5.9837613254785503E-2</v>
      </c>
      <c r="I1840" s="178">
        <v>6.7018126845359766E-2</v>
      </c>
      <c r="J1840" s="178" t="s">
        <v>624</v>
      </c>
    </row>
    <row r="1841" spans="1:10" x14ac:dyDescent="0.45">
      <c r="A1841" s="178" t="s">
        <v>425</v>
      </c>
      <c r="B1841" s="178" t="s">
        <v>85</v>
      </c>
      <c r="C1841" s="178">
        <v>2035</v>
      </c>
      <c r="D1841" s="178" t="s">
        <v>336</v>
      </c>
      <c r="E1841" s="178" t="s">
        <v>337</v>
      </c>
      <c r="F1841" s="178" t="s">
        <v>428</v>
      </c>
      <c r="G1841" s="178">
        <v>19</v>
      </c>
      <c r="H1841" s="178">
        <v>2.0583568839356E-3</v>
      </c>
      <c r="I1841" s="178">
        <v>2.3053597100078723E-3</v>
      </c>
      <c r="J1841" s="178" t="s">
        <v>624</v>
      </c>
    </row>
    <row r="1842" spans="1:10" x14ac:dyDescent="0.45">
      <c r="A1842" s="178" t="s">
        <v>425</v>
      </c>
      <c r="B1842" s="178" t="s">
        <v>85</v>
      </c>
      <c r="C1842" s="178">
        <v>2035</v>
      </c>
      <c r="D1842" s="178" t="s">
        <v>336</v>
      </c>
      <c r="E1842" s="178" t="s">
        <v>337</v>
      </c>
      <c r="F1842" s="178" t="s">
        <v>430</v>
      </c>
      <c r="G1842" s="178">
        <v>19</v>
      </c>
      <c r="H1842" s="178">
        <v>2.7696548495442E-3</v>
      </c>
      <c r="I1842" s="178">
        <v>3.1020134314895045E-3</v>
      </c>
      <c r="J1842" s="178" t="s">
        <v>623</v>
      </c>
    </row>
    <row r="1843" spans="1:10" x14ac:dyDescent="0.45">
      <c r="A1843" s="178" t="s">
        <v>425</v>
      </c>
      <c r="B1843" s="178" t="s">
        <v>85</v>
      </c>
      <c r="C1843" s="178">
        <v>2035</v>
      </c>
      <c r="D1843" s="178" t="s">
        <v>336</v>
      </c>
      <c r="E1843" s="178" t="s">
        <v>337</v>
      </c>
      <c r="F1843" s="178" t="s">
        <v>430</v>
      </c>
      <c r="G1843" s="178">
        <v>20</v>
      </c>
      <c r="H1843" s="178">
        <v>9.0292043751110003E-4</v>
      </c>
      <c r="I1843" s="178">
        <v>1.0112708900124321E-3</v>
      </c>
      <c r="J1843" s="178" t="s">
        <v>623</v>
      </c>
    </row>
    <row r="1844" spans="1:10" x14ac:dyDescent="0.45">
      <c r="A1844" s="178" t="s">
        <v>425</v>
      </c>
      <c r="B1844" s="178" t="s">
        <v>85</v>
      </c>
      <c r="C1844" s="178">
        <v>2035</v>
      </c>
      <c r="D1844" s="178" t="s">
        <v>336</v>
      </c>
      <c r="E1844" s="178" t="s">
        <v>337</v>
      </c>
      <c r="F1844" s="178" t="s">
        <v>428</v>
      </c>
      <c r="G1844" s="178">
        <v>20</v>
      </c>
      <c r="H1844" s="178">
        <v>1.9968406995757998E-3</v>
      </c>
      <c r="I1844" s="178">
        <v>2.2364615835248959E-3</v>
      </c>
      <c r="J1844" s="178" t="s">
        <v>624</v>
      </c>
    </row>
    <row r="1845" spans="1:10" x14ac:dyDescent="0.45">
      <c r="A1845" s="178" t="s">
        <v>425</v>
      </c>
      <c r="B1845" s="178" t="s">
        <v>85</v>
      </c>
      <c r="C1845" s="178">
        <v>2035</v>
      </c>
      <c r="D1845" s="178" t="s">
        <v>336</v>
      </c>
      <c r="E1845" s="178" t="s">
        <v>337</v>
      </c>
      <c r="F1845" s="178" t="s">
        <v>426</v>
      </c>
      <c r="G1845" s="178">
        <v>20</v>
      </c>
      <c r="H1845" s="178">
        <v>5.5463425815105397E-2</v>
      </c>
      <c r="I1845" s="178">
        <v>6.2119036912918049E-2</v>
      </c>
      <c r="J1845" s="178" t="s">
        <v>623</v>
      </c>
    </row>
    <row r="1846" spans="1:10" x14ac:dyDescent="0.45">
      <c r="A1846" s="178" t="s">
        <v>425</v>
      </c>
      <c r="B1846" s="178" t="s">
        <v>85</v>
      </c>
      <c r="C1846" s="178">
        <v>2035</v>
      </c>
      <c r="D1846" s="178" t="s">
        <v>336</v>
      </c>
      <c r="E1846" s="178" t="s">
        <v>337</v>
      </c>
      <c r="F1846" s="178" t="s">
        <v>428</v>
      </c>
      <c r="G1846" s="178">
        <v>21</v>
      </c>
      <c r="H1846" s="178">
        <v>1.8759152153507001E-3</v>
      </c>
      <c r="I1846" s="178">
        <v>2.1010250411927843E-3</v>
      </c>
      <c r="J1846" s="178" t="s">
        <v>624</v>
      </c>
    </row>
    <row r="1847" spans="1:10" x14ac:dyDescent="0.45">
      <c r="A1847" s="178" t="s">
        <v>425</v>
      </c>
      <c r="B1847" s="178" t="s">
        <v>85</v>
      </c>
      <c r="C1847" s="178">
        <v>2035</v>
      </c>
      <c r="D1847" s="178" t="s">
        <v>336</v>
      </c>
      <c r="E1847" s="178" t="s">
        <v>337</v>
      </c>
      <c r="F1847" s="178" t="s">
        <v>426</v>
      </c>
      <c r="G1847" s="178">
        <v>21</v>
      </c>
      <c r="H1847" s="178">
        <v>1.7530130222439801E-2</v>
      </c>
      <c r="I1847" s="178">
        <v>1.9633745849132578E-2</v>
      </c>
      <c r="J1847" s="178" t="s">
        <v>623</v>
      </c>
    </row>
    <row r="1848" spans="1:10" x14ac:dyDescent="0.45">
      <c r="A1848" s="178" t="s">
        <v>425</v>
      </c>
      <c r="B1848" s="178" t="s">
        <v>85</v>
      </c>
      <c r="C1848" s="178">
        <v>2035</v>
      </c>
      <c r="D1848" s="178" t="s">
        <v>336</v>
      </c>
      <c r="E1848" s="178" t="s">
        <v>337</v>
      </c>
      <c r="F1848" s="178" t="s">
        <v>426</v>
      </c>
      <c r="G1848" s="178">
        <v>22</v>
      </c>
      <c r="H1848" s="178">
        <v>1.7060901969671201E-2</v>
      </c>
      <c r="I1848" s="178">
        <v>1.9108210206031748E-2</v>
      </c>
      <c r="J1848" s="178" t="s">
        <v>623</v>
      </c>
    </row>
    <row r="1849" spans="1:10" x14ac:dyDescent="0.45">
      <c r="A1849" s="178" t="s">
        <v>425</v>
      </c>
      <c r="B1849" s="178" t="s">
        <v>85</v>
      </c>
      <c r="C1849" s="178">
        <v>2035</v>
      </c>
      <c r="D1849" s="178" t="s">
        <v>336</v>
      </c>
      <c r="E1849" s="178" t="s">
        <v>337</v>
      </c>
      <c r="F1849" s="178" t="s">
        <v>428</v>
      </c>
      <c r="G1849" s="178">
        <v>22</v>
      </c>
      <c r="H1849" s="178">
        <v>2.7444878942333001E-3</v>
      </c>
      <c r="I1849" s="178">
        <v>3.0738264415412966E-3</v>
      </c>
      <c r="J1849" s="178" t="s">
        <v>624</v>
      </c>
    </row>
    <row r="1850" spans="1:10" x14ac:dyDescent="0.45">
      <c r="A1850" s="178" t="s">
        <v>425</v>
      </c>
      <c r="B1850" s="178" t="s">
        <v>85</v>
      </c>
      <c r="C1850" s="178">
        <v>2035</v>
      </c>
      <c r="D1850" s="178" t="s">
        <v>336</v>
      </c>
      <c r="E1850" s="178" t="s">
        <v>337</v>
      </c>
      <c r="F1850" s="178" t="s">
        <v>428</v>
      </c>
      <c r="G1850" s="178">
        <v>23</v>
      </c>
      <c r="H1850" s="178">
        <v>8.4802258061249995E-4</v>
      </c>
      <c r="I1850" s="178">
        <v>9.4978529028600007E-4</v>
      </c>
      <c r="J1850" s="178" t="s">
        <v>624</v>
      </c>
    </row>
    <row r="1851" spans="1:10" x14ac:dyDescent="0.45">
      <c r="A1851" s="178" t="s">
        <v>425</v>
      </c>
      <c r="B1851" s="178" t="s">
        <v>85</v>
      </c>
      <c r="C1851" s="178">
        <v>2035</v>
      </c>
      <c r="D1851" s="178" t="s">
        <v>336</v>
      </c>
      <c r="E1851" s="178" t="s">
        <v>337</v>
      </c>
      <c r="F1851" s="178" t="s">
        <v>430</v>
      </c>
      <c r="G1851" s="178">
        <v>23</v>
      </c>
      <c r="H1851" s="178">
        <v>8.4802258061249995E-4</v>
      </c>
      <c r="I1851" s="178">
        <v>9.4978529028600007E-4</v>
      </c>
      <c r="J1851" s="178" t="s">
        <v>623</v>
      </c>
    </row>
    <row r="1852" spans="1:10" x14ac:dyDescent="0.45">
      <c r="A1852" s="178" t="s">
        <v>425</v>
      </c>
      <c r="B1852" s="178" t="s">
        <v>85</v>
      </c>
      <c r="C1852" s="178">
        <v>2035</v>
      </c>
      <c r="D1852" s="178" t="s">
        <v>336</v>
      </c>
      <c r="E1852" s="178" t="s">
        <v>337</v>
      </c>
      <c r="F1852" s="178" t="s">
        <v>426</v>
      </c>
      <c r="G1852" s="178">
        <v>23</v>
      </c>
      <c r="H1852" s="178">
        <v>4.98537868261337E-2</v>
      </c>
      <c r="I1852" s="178">
        <v>5.5836241245269751E-2</v>
      </c>
      <c r="J1852" s="178" t="s">
        <v>623</v>
      </c>
    </row>
    <row r="1853" spans="1:10" x14ac:dyDescent="0.45">
      <c r="A1853" s="178" t="s">
        <v>425</v>
      </c>
      <c r="B1853" s="178" t="s">
        <v>85</v>
      </c>
      <c r="C1853" s="178">
        <v>2035</v>
      </c>
      <c r="D1853" s="178" t="s">
        <v>336</v>
      </c>
      <c r="E1853" s="178" t="s">
        <v>337</v>
      </c>
      <c r="F1853" s="178" t="s">
        <v>430</v>
      </c>
      <c r="G1853" s="178">
        <v>24</v>
      </c>
      <c r="H1853" s="178">
        <v>1.6370670637116001E-3</v>
      </c>
      <c r="I1853" s="178">
        <v>1.8335151113569922E-3</v>
      </c>
      <c r="J1853" s="178" t="s">
        <v>623</v>
      </c>
    </row>
    <row r="1854" spans="1:10" x14ac:dyDescent="0.45">
      <c r="A1854" s="178" t="s">
        <v>425</v>
      </c>
      <c r="B1854" s="178" t="s">
        <v>85</v>
      </c>
      <c r="C1854" s="178">
        <v>2035</v>
      </c>
      <c r="D1854" s="178" t="s">
        <v>336</v>
      </c>
      <c r="E1854" s="178" t="s">
        <v>337</v>
      </c>
      <c r="F1854" s="178" t="s">
        <v>426</v>
      </c>
      <c r="G1854" s="178">
        <v>24</v>
      </c>
      <c r="H1854" s="178">
        <v>1.62525679916143E-2</v>
      </c>
      <c r="I1854" s="178">
        <v>1.8202876150608019E-2</v>
      </c>
      <c r="J1854" s="178" t="s">
        <v>623</v>
      </c>
    </row>
    <row r="1855" spans="1:10" x14ac:dyDescent="0.45">
      <c r="A1855" s="178" t="s">
        <v>425</v>
      </c>
      <c r="B1855" s="178" t="s">
        <v>85</v>
      </c>
      <c r="C1855" s="178">
        <v>2035</v>
      </c>
      <c r="D1855" s="178" t="s">
        <v>336</v>
      </c>
      <c r="E1855" s="178" t="s">
        <v>337</v>
      </c>
      <c r="F1855" s="178" t="s">
        <v>428</v>
      </c>
      <c r="G1855" s="178">
        <v>24</v>
      </c>
      <c r="H1855" s="178">
        <v>2.4481536238454E-3</v>
      </c>
      <c r="I1855" s="178">
        <v>2.7419320587068483E-3</v>
      </c>
      <c r="J1855" s="178" t="s">
        <v>624</v>
      </c>
    </row>
    <row r="1856" spans="1:10" x14ac:dyDescent="0.45">
      <c r="A1856" s="178" t="s">
        <v>425</v>
      </c>
      <c r="B1856" s="178" t="s">
        <v>85</v>
      </c>
      <c r="C1856" s="178">
        <v>2035</v>
      </c>
      <c r="D1856" s="178" t="s">
        <v>336</v>
      </c>
      <c r="E1856" s="178" t="s">
        <v>337</v>
      </c>
      <c r="F1856" s="178" t="s">
        <v>430</v>
      </c>
      <c r="G1856" s="178">
        <v>25</v>
      </c>
      <c r="H1856" s="178">
        <v>1.6137650236487E-3</v>
      </c>
      <c r="I1856" s="178">
        <v>1.8074168264865442E-3</v>
      </c>
      <c r="J1856" s="178" t="s">
        <v>623</v>
      </c>
    </row>
    <row r="1857" spans="1:10" x14ac:dyDescent="0.45">
      <c r="A1857" s="178" t="s">
        <v>425</v>
      </c>
      <c r="B1857" s="178" t="s">
        <v>85</v>
      </c>
      <c r="C1857" s="178">
        <v>2035</v>
      </c>
      <c r="D1857" s="178" t="s">
        <v>336</v>
      </c>
      <c r="E1857" s="178" t="s">
        <v>337</v>
      </c>
      <c r="F1857" s="178" t="s">
        <v>428</v>
      </c>
      <c r="G1857" s="178">
        <v>25</v>
      </c>
      <c r="H1857" s="178">
        <v>8.0267846351489999E-4</v>
      </c>
      <c r="I1857" s="178">
        <v>8.9899987913668808E-4</v>
      </c>
      <c r="J1857" s="178" t="s">
        <v>624</v>
      </c>
    </row>
    <row r="1858" spans="1:10" x14ac:dyDescent="0.45">
      <c r="A1858" s="178" t="s">
        <v>425</v>
      </c>
      <c r="B1858" s="178" t="s">
        <v>85</v>
      </c>
      <c r="C1858" s="178">
        <v>2035</v>
      </c>
      <c r="D1858" s="178" t="s">
        <v>336</v>
      </c>
      <c r="E1858" s="178" t="s">
        <v>337</v>
      </c>
      <c r="F1858" s="178" t="s">
        <v>426</v>
      </c>
      <c r="G1858" s="178">
        <v>26</v>
      </c>
      <c r="H1858" s="178">
        <v>1.5264405868947501E-2</v>
      </c>
      <c r="I1858" s="178">
        <v>1.7096134573221202E-2</v>
      </c>
      <c r="J1858" s="178" t="s">
        <v>623</v>
      </c>
    </row>
    <row r="1859" spans="1:10" x14ac:dyDescent="0.45">
      <c r="A1859" s="178" t="s">
        <v>425</v>
      </c>
      <c r="B1859" s="178" t="s">
        <v>85</v>
      </c>
      <c r="C1859" s="178">
        <v>2035</v>
      </c>
      <c r="D1859" s="178" t="s">
        <v>336</v>
      </c>
      <c r="E1859" s="178" t="s">
        <v>337</v>
      </c>
      <c r="F1859" s="178" t="s">
        <v>428</v>
      </c>
      <c r="G1859" s="178">
        <v>26</v>
      </c>
      <c r="H1859" s="178">
        <v>7.689435151406E-4</v>
      </c>
      <c r="I1859" s="178">
        <v>8.6121673695747209E-4</v>
      </c>
      <c r="J1859" s="178" t="s">
        <v>624</v>
      </c>
    </row>
    <row r="1860" spans="1:10" x14ac:dyDescent="0.45">
      <c r="A1860" s="178" t="s">
        <v>425</v>
      </c>
      <c r="B1860" s="178" t="s">
        <v>85</v>
      </c>
      <c r="C1860" s="178">
        <v>2035</v>
      </c>
      <c r="D1860" s="178" t="s">
        <v>336</v>
      </c>
      <c r="E1860" s="178" t="s">
        <v>337</v>
      </c>
      <c r="F1860" s="178" t="s">
        <v>428</v>
      </c>
      <c r="G1860" s="178">
        <v>27</v>
      </c>
      <c r="H1860" s="178">
        <v>1.4709095121361001E-3</v>
      </c>
      <c r="I1860" s="178">
        <v>1.6474186535924322E-3</v>
      </c>
      <c r="J1860" s="178" t="s">
        <v>624</v>
      </c>
    </row>
    <row r="1861" spans="1:10" x14ac:dyDescent="0.45">
      <c r="A1861" s="178" t="s">
        <v>425</v>
      </c>
      <c r="B1861" s="178" t="s">
        <v>85</v>
      </c>
      <c r="C1861" s="178">
        <v>2035</v>
      </c>
      <c r="D1861" s="178" t="s">
        <v>336</v>
      </c>
      <c r="E1861" s="178" t="s">
        <v>337</v>
      </c>
      <c r="F1861" s="178" t="s">
        <v>426</v>
      </c>
      <c r="G1861" s="178">
        <v>27</v>
      </c>
      <c r="H1861" s="178">
        <v>5.8514976873993901E-2</v>
      </c>
      <c r="I1861" s="178">
        <v>6.553677409887318E-2</v>
      </c>
      <c r="J1861" s="178" t="s">
        <v>623</v>
      </c>
    </row>
    <row r="1862" spans="1:10" x14ac:dyDescent="0.45">
      <c r="A1862" s="178" t="s">
        <v>425</v>
      </c>
      <c r="B1862" s="178" t="s">
        <v>85</v>
      </c>
      <c r="C1862" s="178">
        <v>2035</v>
      </c>
      <c r="D1862" s="178" t="s">
        <v>336</v>
      </c>
      <c r="E1862" s="178" t="s">
        <v>337</v>
      </c>
      <c r="F1862" s="178" t="s">
        <v>428</v>
      </c>
      <c r="G1862" s="178">
        <v>28</v>
      </c>
      <c r="H1862" s="178">
        <v>7.0940458681430002E-4</v>
      </c>
      <c r="I1862" s="178">
        <v>7.9453313723201605E-4</v>
      </c>
      <c r="J1862" s="178" t="s">
        <v>624</v>
      </c>
    </row>
    <row r="1863" spans="1:10" x14ac:dyDescent="0.45">
      <c r="A1863" s="178" t="s">
        <v>425</v>
      </c>
      <c r="B1863" s="178" t="s">
        <v>85</v>
      </c>
      <c r="C1863" s="178">
        <v>2035</v>
      </c>
      <c r="D1863" s="178" t="s">
        <v>336</v>
      </c>
      <c r="E1863" s="178" t="s">
        <v>337</v>
      </c>
      <c r="F1863" s="178" t="s">
        <v>430</v>
      </c>
      <c r="G1863" s="178">
        <v>28</v>
      </c>
      <c r="H1863" s="178">
        <v>7.689435151406E-4</v>
      </c>
      <c r="I1863" s="178">
        <v>8.6121673695747209E-4</v>
      </c>
      <c r="J1863" s="178" t="s">
        <v>623</v>
      </c>
    </row>
    <row r="1864" spans="1:10" x14ac:dyDescent="0.45">
      <c r="A1864" s="178" t="s">
        <v>425</v>
      </c>
      <c r="B1864" s="178" t="s">
        <v>85</v>
      </c>
      <c r="C1864" s="178">
        <v>2035</v>
      </c>
      <c r="D1864" s="178" t="s">
        <v>336</v>
      </c>
      <c r="E1864" s="178" t="s">
        <v>337</v>
      </c>
      <c r="F1864" s="178" t="s">
        <v>428</v>
      </c>
      <c r="G1864" s="178">
        <v>29</v>
      </c>
      <c r="H1864" s="178">
        <v>6.8709166953339999E-4</v>
      </c>
      <c r="I1864" s="178">
        <v>7.6954266987740811E-4</v>
      </c>
      <c r="J1864" s="178" t="s">
        <v>624</v>
      </c>
    </row>
    <row r="1865" spans="1:10" x14ac:dyDescent="0.45">
      <c r="A1865" s="178" t="s">
        <v>425</v>
      </c>
      <c r="B1865" s="178" t="s">
        <v>85</v>
      </c>
      <c r="C1865" s="178">
        <v>2035</v>
      </c>
      <c r="D1865" s="178" t="s">
        <v>336</v>
      </c>
      <c r="E1865" s="178" t="s">
        <v>337</v>
      </c>
      <c r="F1865" s="178" t="s">
        <v>426</v>
      </c>
      <c r="G1865" s="178">
        <v>29</v>
      </c>
      <c r="H1865" s="178">
        <v>1.38409826904535E-2</v>
      </c>
      <c r="I1865" s="178">
        <v>1.5501900613307921E-2</v>
      </c>
      <c r="J1865" s="178" t="s">
        <v>623</v>
      </c>
    </row>
    <row r="1866" spans="1:10" x14ac:dyDescent="0.45">
      <c r="A1866" s="178" t="s">
        <v>425</v>
      </c>
      <c r="B1866" s="178" t="s">
        <v>85</v>
      </c>
      <c r="C1866" s="178">
        <v>2035</v>
      </c>
      <c r="D1866" s="178" t="s">
        <v>336</v>
      </c>
      <c r="E1866" s="178" t="s">
        <v>337</v>
      </c>
      <c r="F1866" s="178" t="s">
        <v>426</v>
      </c>
      <c r="G1866" s="178">
        <v>30</v>
      </c>
      <c r="H1866" s="178">
        <v>1.34257413446903E-2</v>
      </c>
      <c r="I1866" s="178">
        <v>1.5036830306053137E-2</v>
      </c>
      <c r="J1866" s="178" t="s">
        <v>623</v>
      </c>
    </row>
    <row r="1867" spans="1:10" x14ac:dyDescent="0.45">
      <c r="A1867" s="178" t="s">
        <v>425</v>
      </c>
      <c r="B1867" s="178" t="s">
        <v>85</v>
      </c>
      <c r="C1867" s="178">
        <v>2035</v>
      </c>
      <c r="D1867" s="178" t="s">
        <v>336</v>
      </c>
      <c r="E1867" s="178" t="s">
        <v>337</v>
      </c>
      <c r="F1867" s="178" t="s">
        <v>428</v>
      </c>
      <c r="G1867" s="178">
        <v>30</v>
      </c>
      <c r="H1867" s="178">
        <v>1.9601564272306998E-3</v>
      </c>
      <c r="I1867" s="178">
        <v>2.1953751984983838E-3</v>
      </c>
      <c r="J1867" s="178" t="s">
        <v>624</v>
      </c>
    </row>
    <row r="1868" spans="1:10" x14ac:dyDescent="0.45">
      <c r="A1868" s="178" t="s">
        <v>425</v>
      </c>
      <c r="B1868" s="178" t="s">
        <v>85</v>
      </c>
      <c r="C1868" s="178">
        <v>2035</v>
      </c>
      <c r="D1868" s="178" t="s">
        <v>336</v>
      </c>
      <c r="E1868" s="178" t="s">
        <v>337</v>
      </c>
      <c r="F1868" s="178" t="s">
        <v>430</v>
      </c>
      <c r="G1868" s="178">
        <v>30</v>
      </c>
      <c r="H1868" s="178">
        <v>7.4587448034439999E-4</v>
      </c>
      <c r="I1868" s="178">
        <v>8.3537941798572809E-4</v>
      </c>
      <c r="J1868" s="178" t="s">
        <v>623</v>
      </c>
    </row>
    <row r="1869" spans="1:10" x14ac:dyDescent="0.45">
      <c r="A1869" s="178" t="s">
        <v>425</v>
      </c>
      <c r="B1869" s="178" t="s">
        <v>85</v>
      </c>
      <c r="C1869" s="178">
        <v>2035</v>
      </c>
      <c r="D1869" s="178" t="s">
        <v>336</v>
      </c>
      <c r="E1869" s="178" t="s">
        <v>337</v>
      </c>
      <c r="F1869" s="178" t="s">
        <v>426</v>
      </c>
      <c r="G1869" s="178">
        <v>31</v>
      </c>
      <c r="H1869" s="178">
        <v>1.3050630688667301E-2</v>
      </c>
      <c r="I1869" s="178">
        <v>1.4616706371307379E-2</v>
      </c>
      <c r="J1869" s="178" t="s">
        <v>623</v>
      </c>
    </row>
    <row r="1870" spans="1:10" x14ac:dyDescent="0.45">
      <c r="A1870" s="178" t="s">
        <v>425</v>
      </c>
      <c r="B1870" s="178" t="s">
        <v>85</v>
      </c>
      <c r="C1870" s="178">
        <v>2035</v>
      </c>
      <c r="D1870" s="178" t="s">
        <v>336</v>
      </c>
      <c r="E1870" s="178" t="s">
        <v>337</v>
      </c>
      <c r="F1870" s="178" t="s">
        <v>428</v>
      </c>
      <c r="G1870" s="178">
        <v>31</v>
      </c>
      <c r="H1870" s="178">
        <v>6.3375470926990002E-4</v>
      </c>
      <c r="I1870" s="178">
        <v>7.0980527438228814E-4</v>
      </c>
      <c r="J1870" s="178" t="s">
        <v>624</v>
      </c>
    </row>
    <row r="1871" spans="1:10" x14ac:dyDescent="0.45">
      <c r="A1871" s="178" t="s">
        <v>425</v>
      </c>
      <c r="B1871" s="178" t="s">
        <v>85</v>
      </c>
      <c r="C1871" s="178">
        <v>2035</v>
      </c>
      <c r="D1871" s="178" t="s">
        <v>336</v>
      </c>
      <c r="E1871" s="178" t="s">
        <v>337</v>
      </c>
      <c r="F1871" s="178" t="s">
        <v>426</v>
      </c>
      <c r="G1871" s="178">
        <v>32</v>
      </c>
      <c r="H1871" s="178">
        <v>1.27692827954888E-2</v>
      </c>
      <c r="I1871" s="178">
        <v>1.4301596730947457E-2</v>
      </c>
      <c r="J1871" s="178" t="s">
        <v>623</v>
      </c>
    </row>
    <row r="1872" spans="1:10" x14ac:dyDescent="0.45">
      <c r="A1872" s="178" t="s">
        <v>425</v>
      </c>
      <c r="B1872" s="178" t="s">
        <v>85</v>
      </c>
      <c r="C1872" s="178">
        <v>2035</v>
      </c>
      <c r="D1872" s="178" t="s">
        <v>336</v>
      </c>
      <c r="E1872" s="178" t="s">
        <v>337</v>
      </c>
      <c r="F1872" s="178" t="s">
        <v>430</v>
      </c>
      <c r="G1872" s="178">
        <v>32</v>
      </c>
      <c r="H1872" s="178">
        <v>7.2503503179179995E-4</v>
      </c>
      <c r="I1872" s="178">
        <v>8.1203923560681603E-4</v>
      </c>
      <c r="J1872" s="178" t="s">
        <v>623</v>
      </c>
    </row>
    <row r="1873" spans="1:10" x14ac:dyDescent="0.45">
      <c r="A1873" s="178" t="s">
        <v>425</v>
      </c>
      <c r="B1873" s="178" t="s">
        <v>85</v>
      </c>
      <c r="C1873" s="178">
        <v>2035</v>
      </c>
      <c r="D1873" s="178" t="s">
        <v>336</v>
      </c>
      <c r="E1873" s="178" t="s">
        <v>337</v>
      </c>
      <c r="F1873" s="178" t="s">
        <v>428</v>
      </c>
      <c r="G1873" s="178">
        <v>32</v>
      </c>
      <c r="H1873" s="178">
        <v>6.1957992147650002E-4</v>
      </c>
      <c r="I1873" s="178">
        <v>6.9392951205368009E-4</v>
      </c>
      <c r="J1873" s="178" t="s">
        <v>624</v>
      </c>
    </row>
    <row r="1874" spans="1:10" x14ac:dyDescent="0.45">
      <c r="A1874" s="178" t="s">
        <v>425</v>
      </c>
      <c r="B1874" s="178" t="s">
        <v>85</v>
      </c>
      <c r="C1874" s="178">
        <v>2035</v>
      </c>
      <c r="D1874" s="178" t="s">
        <v>336</v>
      </c>
      <c r="E1874" s="178" t="s">
        <v>337</v>
      </c>
      <c r="F1874" s="178" t="s">
        <v>430</v>
      </c>
      <c r="G1874" s="178">
        <v>33</v>
      </c>
      <c r="H1874" s="178">
        <v>7.0940458681430002E-4</v>
      </c>
      <c r="I1874" s="178">
        <v>7.9453313723201605E-4</v>
      </c>
      <c r="J1874" s="178" t="s">
        <v>623</v>
      </c>
    </row>
    <row r="1875" spans="1:10" x14ac:dyDescent="0.45">
      <c r="A1875" s="178" t="s">
        <v>425</v>
      </c>
      <c r="B1875" s="178" t="s">
        <v>85</v>
      </c>
      <c r="C1875" s="178">
        <v>2035</v>
      </c>
      <c r="D1875" s="178" t="s">
        <v>336</v>
      </c>
      <c r="E1875" s="178" t="s">
        <v>337</v>
      </c>
      <c r="F1875" s="178" t="s">
        <v>426</v>
      </c>
      <c r="G1875" s="178">
        <v>33</v>
      </c>
      <c r="H1875" s="178">
        <v>1.2367649935185901E-2</v>
      </c>
      <c r="I1875" s="178">
        <v>1.385176792740821E-2</v>
      </c>
      <c r="J1875" s="178" t="s">
        <v>623</v>
      </c>
    </row>
    <row r="1876" spans="1:10" x14ac:dyDescent="0.45">
      <c r="A1876" s="178" t="s">
        <v>425</v>
      </c>
      <c r="B1876" s="178" t="s">
        <v>85</v>
      </c>
      <c r="C1876" s="178">
        <v>2035</v>
      </c>
      <c r="D1876" s="178" t="s">
        <v>336</v>
      </c>
      <c r="E1876" s="178" t="s">
        <v>337</v>
      </c>
      <c r="F1876" s="178" t="s">
        <v>430</v>
      </c>
      <c r="G1876" s="178">
        <v>35</v>
      </c>
      <c r="H1876" s="178">
        <v>6.8709166953339999E-4</v>
      </c>
      <c r="I1876" s="178">
        <v>7.6954266987740811E-4</v>
      </c>
      <c r="J1876" s="178" t="s">
        <v>623</v>
      </c>
    </row>
    <row r="1877" spans="1:10" x14ac:dyDescent="0.45">
      <c r="A1877" s="178" t="s">
        <v>425</v>
      </c>
      <c r="B1877" s="178" t="s">
        <v>85</v>
      </c>
      <c r="C1877" s="178">
        <v>2035</v>
      </c>
      <c r="D1877" s="178" t="s">
        <v>336</v>
      </c>
      <c r="E1877" s="178" t="s">
        <v>337</v>
      </c>
      <c r="F1877" s="178" t="s">
        <v>426</v>
      </c>
      <c r="G1877" s="178">
        <v>35</v>
      </c>
      <c r="H1877" s="178">
        <v>1.1900693178176901E-2</v>
      </c>
      <c r="I1877" s="178">
        <v>1.332877635955813E-2</v>
      </c>
      <c r="J1877" s="178" t="s">
        <v>623</v>
      </c>
    </row>
    <row r="1878" spans="1:10" x14ac:dyDescent="0.45">
      <c r="A1878" s="178" t="s">
        <v>425</v>
      </c>
      <c r="B1878" s="178" t="s">
        <v>85</v>
      </c>
      <c r="C1878" s="178">
        <v>2035</v>
      </c>
      <c r="D1878" s="178" t="s">
        <v>336</v>
      </c>
      <c r="E1878" s="178" t="s">
        <v>337</v>
      </c>
      <c r="F1878" s="178" t="s">
        <v>426</v>
      </c>
      <c r="G1878" s="178">
        <v>36</v>
      </c>
      <c r="H1878" s="178">
        <v>2.3382122628390799E-2</v>
      </c>
      <c r="I1878" s="178">
        <v>2.6187977343797696E-2</v>
      </c>
      <c r="J1878" s="178" t="s">
        <v>623</v>
      </c>
    </row>
    <row r="1879" spans="1:10" x14ac:dyDescent="0.45">
      <c r="A1879" s="178" t="s">
        <v>425</v>
      </c>
      <c r="B1879" s="178" t="s">
        <v>85</v>
      </c>
      <c r="C1879" s="178">
        <v>2035</v>
      </c>
      <c r="D1879" s="178" t="s">
        <v>336</v>
      </c>
      <c r="E1879" s="178" t="s">
        <v>337</v>
      </c>
      <c r="F1879" s="178" t="s">
        <v>428</v>
      </c>
      <c r="G1879" s="178">
        <v>36</v>
      </c>
      <c r="H1879" s="178">
        <v>5.398420034908E-4</v>
      </c>
      <c r="I1879" s="178">
        <v>6.0462304390969607E-4</v>
      </c>
      <c r="J1879" s="178" t="s">
        <v>624</v>
      </c>
    </row>
    <row r="1880" spans="1:10" x14ac:dyDescent="0.45">
      <c r="A1880" s="178" t="s">
        <v>425</v>
      </c>
      <c r="B1880" s="178" t="s">
        <v>85</v>
      </c>
      <c r="C1880" s="178">
        <v>2035</v>
      </c>
      <c r="D1880" s="178" t="s">
        <v>336</v>
      </c>
      <c r="E1880" s="178" t="s">
        <v>337</v>
      </c>
      <c r="F1880" s="178" t="s">
        <v>426</v>
      </c>
      <c r="G1880" s="178">
        <v>37</v>
      </c>
      <c r="H1880" s="178">
        <v>1.1407584883272599E-2</v>
      </c>
      <c r="I1880" s="178">
        <v>1.2776495069265313E-2</v>
      </c>
      <c r="J1880" s="178" t="s">
        <v>623</v>
      </c>
    </row>
    <row r="1881" spans="1:10" x14ac:dyDescent="0.45">
      <c r="A1881" s="178" t="s">
        <v>425</v>
      </c>
      <c r="B1881" s="178" t="s">
        <v>85</v>
      </c>
      <c r="C1881" s="178">
        <v>2035</v>
      </c>
      <c r="D1881" s="178" t="s">
        <v>336</v>
      </c>
      <c r="E1881" s="178" t="s">
        <v>337</v>
      </c>
      <c r="F1881" s="178" t="s">
        <v>428</v>
      </c>
      <c r="G1881" s="178">
        <v>37</v>
      </c>
      <c r="H1881" s="178">
        <v>5.3341680904849995E-4</v>
      </c>
      <c r="I1881" s="178">
        <v>5.9742682613431999E-4</v>
      </c>
      <c r="J1881" s="178" t="s">
        <v>624</v>
      </c>
    </row>
    <row r="1882" spans="1:10" x14ac:dyDescent="0.45">
      <c r="A1882" s="178" t="s">
        <v>425</v>
      </c>
      <c r="B1882" s="178" t="s">
        <v>85</v>
      </c>
      <c r="C1882" s="178">
        <v>2035</v>
      </c>
      <c r="D1882" s="178" t="s">
        <v>336</v>
      </c>
      <c r="E1882" s="178" t="s">
        <v>337</v>
      </c>
      <c r="F1882" s="178" t="s">
        <v>427</v>
      </c>
      <c r="G1882" s="178">
        <v>38</v>
      </c>
      <c r="H1882" s="178">
        <v>1.9601564272306998E-3</v>
      </c>
      <c r="I1882" s="178">
        <v>2.1953751984983838E-3</v>
      </c>
      <c r="J1882" s="178" t="s">
        <v>623</v>
      </c>
    </row>
    <row r="1883" spans="1:10" x14ac:dyDescent="0.45">
      <c r="A1883" s="178" t="s">
        <v>425</v>
      </c>
      <c r="B1883" s="178" t="s">
        <v>85</v>
      </c>
      <c r="C1883" s="178">
        <v>2035</v>
      </c>
      <c r="D1883" s="178" t="s">
        <v>336</v>
      </c>
      <c r="E1883" s="178" t="s">
        <v>337</v>
      </c>
      <c r="F1883" s="178" t="s">
        <v>426</v>
      </c>
      <c r="G1883" s="178">
        <v>38</v>
      </c>
      <c r="H1883" s="178">
        <v>1.1152438819408399E-2</v>
      </c>
      <c r="I1883" s="178">
        <v>1.2490731477737408E-2</v>
      </c>
      <c r="J1883" s="178" t="s">
        <v>623</v>
      </c>
    </row>
    <row r="1884" spans="1:10" x14ac:dyDescent="0.45">
      <c r="A1884" s="178" t="s">
        <v>425</v>
      </c>
      <c r="B1884" s="178" t="s">
        <v>85</v>
      </c>
      <c r="C1884" s="178">
        <v>2035</v>
      </c>
      <c r="D1884" s="178" t="s">
        <v>336</v>
      </c>
      <c r="E1884" s="178" t="s">
        <v>337</v>
      </c>
      <c r="F1884" s="178" t="s">
        <v>430</v>
      </c>
      <c r="G1884" s="178">
        <v>38</v>
      </c>
      <c r="H1884" s="178">
        <v>1.9601564272306998E-3</v>
      </c>
      <c r="I1884" s="178">
        <v>2.1953751984983838E-3</v>
      </c>
      <c r="J1884" s="178" t="s">
        <v>623</v>
      </c>
    </row>
    <row r="1885" spans="1:10" x14ac:dyDescent="0.45">
      <c r="A1885" s="178" t="s">
        <v>425</v>
      </c>
      <c r="B1885" s="178" t="s">
        <v>85</v>
      </c>
      <c r="C1885" s="178">
        <v>2035</v>
      </c>
      <c r="D1885" s="178" t="s">
        <v>336</v>
      </c>
      <c r="E1885" s="178" t="s">
        <v>337</v>
      </c>
      <c r="F1885" s="178" t="s">
        <v>428</v>
      </c>
      <c r="G1885" s="178">
        <v>39</v>
      </c>
      <c r="H1885" s="178">
        <v>5.0133693730460005E-4</v>
      </c>
      <c r="I1885" s="178">
        <v>5.6149736978115209E-4</v>
      </c>
      <c r="J1885" s="178" t="s">
        <v>624</v>
      </c>
    </row>
    <row r="1886" spans="1:10" x14ac:dyDescent="0.45">
      <c r="A1886" s="178" t="s">
        <v>425</v>
      </c>
      <c r="B1886" s="178" t="s">
        <v>85</v>
      </c>
      <c r="C1886" s="178">
        <v>2035</v>
      </c>
      <c r="D1886" s="178" t="s">
        <v>336</v>
      </c>
      <c r="E1886" s="178" t="s">
        <v>337</v>
      </c>
      <c r="F1886" s="178" t="s">
        <v>430</v>
      </c>
      <c r="G1886" s="178">
        <v>39</v>
      </c>
      <c r="H1886" s="178">
        <v>6.3375470926990002E-4</v>
      </c>
      <c r="I1886" s="178">
        <v>7.0980527438228814E-4</v>
      </c>
      <c r="J1886" s="178" t="s">
        <v>623</v>
      </c>
    </row>
    <row r="1887" spans="1:10" x14ac:dyDescent="0.45">
      <c r="A1887" s="178" t="s">
        <v>425</v>
      </c>
      <c r="B1887" s="178" t="s">
        <v>85</v>
      </c>
      <c r="C1887" s="178">
        <v>2035</v>
      </c>
      <c r="D1887" s="178" t="s">
        <v>336</v>
      </c>
      <c r="E1887" s="178" t="s">
        <v>337</v>
      </c>
      <c r="F1887" s="178" t="s">
        <v>427</v>
      </c>
      <c r="G1887" s="178">
        <v>39</v>
      </c>
      <c r="H1887" s="178">
        <v>6.3375470926990002E-4</v>
      </c>
      <c r="I1887" s="178">
        <v>7.0980527438228814E-4</v>
      </c>
      <c r="J1887" s="178" t="s">
        <v>623</v>
      </c>
    </row>
    <row r="1888" spans="1:10" x14ac:dyDescent="0.45">
      <c r="A1888" s="178" t="s">
        <v>425</v>
      </c>
      <c r="B1888" s="178" t="s">
        <v>85</v>
      </c>
      <c r="C1888" s="178">
        <v>2035</v>
      </c>
      <c r="D1888" s="178" t="s">
        <v>336</v>
      </c>
      <c r="E1888" s="178" t="s">
        <v>337</v>
      </c>
      <c r="F1888" s="178" t="s">
        <v>427</v>
      </c>
      <c r="G1888" s="178">
        <v>40</v>
      </c>
      <c r="H1888" s="178">
        <v>6.1957992147650002E-4</v>
      </c>
      <c r="I1888" s="178">
        <v>6.9392951205368009E-4</v>
      </c>
      <c r="J1888" s="178" t="s">
        <v>623</v>
      </c>
    </row>
    <row r="1889" spans="1:10" x14ac:dyDescent="0.45">
      <c r="A1889" s="178" t="s">
        <v>425</v>
      </c>
      <c r="B1889" s="178" t="s">
        <v>85</v>
      </c>
      <c r="C1889" s="178">
        <v>2035</v>
      </c>
      <c r="D1889" s="178" t="s">
        <v>336</v>
      </c>
      <c r="E1889" s="178" t="s">
        <v>337</v>
      </c>
      <c r="F1889" s="178" t="s">
        <v>428</v>
      </c>
      <c r="G1889" s="178">
        <v>40</v>
      </c>
      <c r="H1889" s="178">
        <v>4.9232708988710002E-4</v>
      </c>
      <c r="I1889" s="178">
        <v>5.5140634067355203E-4</v>
      </c>
      <c r="J1889" s="178" t="s">
        <v>624</v>
      </c>
    </row>
    <row r="1890" spans="1:10" x14ac:dyDescent="0.45">
      <c r="A1890" s="178" t="s">
        <v>425</v>
      </c>
      <c r="B1890" s="178" t="s">
        <v>85</v>
      </c>
      <c r="C1890" s="178">
        <v>2035</v>
      </c>
      <c r="D1890" s="178" t="s">
        <v>336</v>
      </c>
      <c r="E1890" s="178" t="s">
        <v>337</v>
      </c>
      <c r="F1890" s="178" t="s">
        <v>430</v>
      </c>
      <c r="G1890" s="178">
        <v>40</v>
      </c>
      <c r="H1890" s="178">
        <v>6.1957992147650002E-4</v>
      </c>
      <c r="I1890" s="178">
        <v>6.9392951205368009E-4</v>
      </c>
      <c r="J1890" s="178" t="s">
        <v>623</v>
      </c>
    </row>
    <row r="1891" spans="1:10" x14ac:dyDescent="0.45">
      <c r="A1891" s="178" t="s">
        <v>425</v>
      </c>
      <c r="B1891" s="178" t="s">
        <v>85</v>
      </c>
      <c r="C1891" s="178">
        <v>2035</v>
      </c>
      <c r="D1891" s="178" t="s">
        <v>336</v>
      </c>
      <c r="E1891" s="178" t="s">
        <v>337</v>
      </c>
      <c r="F1891" s="178" t="s">
        <v>428</v>
      </c>
      <c r="G1891" s="178">
        <v>43</v>
      </c>
      <c r="H1891" s="178">
        <v>9.2046099598520003E-4</v>
      </c>
      <c r="I1891" s="178">
        <v>1.0309163155034242E-3</v>
      </c>
      <c r="J1891" s="178" t="s">
        <v>624</v>
      </c>
    </row>
    <row r="1892" spans="1:10" x14ac:dyDescent="0.45">
      <c r="A1892" s="178" t="s">
        <v>425</v>
      </c>
      <c r="B1892" s="178" t="s">
        <v>85</v>
      </c>
      <c r="C1892" s="178">
        <v>2035</v>
      </c>
      <c r="D1892" s="178" t="s">
        <v>336</v>
      </c>
      <c r="E1892" s="178" t="s">
        <v>337</v>
      </c>
      <c r="F1892" s="178" t="s">
        <v>426</v>
      </c>
      <c r="G1892" s="178">
        <v>45</v>
      </c>
      <c r="H1892" s="178">
        <v>1.9318657927215099E-2</v>
      </c>
      <c r="I1892" s="178">
        <v>2.1636896878480912E-2</v>
      </c>
      <c r="J1892" s="178" t="s">
        <v>623</v>
      </c>
    </row>
    <row r="1893" spans="1:10" x14ac:dyDescent="0.45">
      <c r="A1893" s="178" t="s">
        <v>425</v>
      </c>
      <c r="B1893" s="178" t="s">
        <v>85</v>
      </c>
      <c r="C1893" s="178">
        <v>2035</v>
      </c>
      <c r="D1893" s="178" t="s">
        <v>336</v>
      </c>
      <c r="E1893" s="178" t="s">
        <v>337</v>
      </c>
      <c r="F1893" s="178" t="s">
        <v>428</v>
      </c>
      <c r="G1893" s="178">
        <v>45</v>
      </c>
      <c r="H1893" s="178">
        <v>4.3327556340960001E-4</v>
      </c>
      <c r="I1893" s="178">
        <v>4.8526863101875208E-4</v>
      </c>
      <c r="J1893" s="178" t="s">
        <v>624</v>
      </c>
    </row>
    <row r="1894" spans="1:10" x14ac:dyDescent="0.45">
      <c r="A1894" s="178" t="s">
        <v>425</v>
      </c>
      <c r="B1894" s="178" t="s">
        <v>85</v>
      </c>
      <c r="C1894" s="178">
        <v>2035</v>
      </c>
      <c r="D1894" s="178" t="s">
        <v>336</v>
      </c>
      <c r="E1894" s="178" t="s">
        <v>337</v>
      </c>
      <c r="F1894" s="178" t="s">
        <v>430</v>
      </c>
      <c r="G1894" s="178">
        <v>47</v>
      </c>
      <c r="H1894" s="178">
        <v>5.398420034908E-4</v>
      </c>
      <c r="I1894" s="178">
        <v>6.0462304390969607E-4</v>
      </c>
      <c r="J1894" s="178" t="s">
        <v>623</v>
      </c>
    </row>
    <row r="1895" spans="1:10" x14ac:dyDescent="0.45">
      <c r="A1895" s="178" t="s">
        <v>425</v>
      </c>
      <c r="B1895" s="178" t="s">
        <v>85</v>
      </c>
      <c r="C1895" s="178">
        <v>2035</v>
      </c>
      <c r="D1895" s="178" t="s">
        <v>336</v>
      </c>
      <c r="E1895" s="178" t="s">
        <v>337</v>
      </c>
      <c r="F1895" s="178" t="s">
        <v>427</v>
      </c>
      <c r="G1895" s="178">
        <v>47</v>
      </c>
      <c r="H1895" s="178">
        <v>5.398420034908E-4</v>
      </c>
      <c r="I1895" s="178">
        <v>6.0462304390969607E-4</v>
      </c>
      <c r="J1895" s="178" t="s">
        <v>623</v>
      </c>
    </row>
    <row r="1896" spans="1:10" x14ac:dyDescent="0.45">
      <c r="A1896" s="178" t="s">
        <v>425</v>
      </c>
      <c r="B1896" s="178" t="s">
        <v>85</v>
      </c>
      <c r="C1896" s="178">
        <v>2035</v>
      </c>
      <c r="D1896" s="178" t="s">
        <v>336</v>
      </c>
      <c r="E1896" s="178" t="s">
        <v>337</v>
      </c>
      <c r="F1896" s="178" t="s">
        <v>427</v>
      </c>
      <c r="G1896" s="178">
        <v>48</v>
      </c>
      <c r="H1896" s="178">
        <v>5.3341680904849995E-4</v>
      </c>
      <c r="I1896" s="178">
        <v>5.9742682613431999E-4</v>
      </c>
      <c r="J1896" s="178" t="s">
        <v>623</v>
      </c>
    </row>
    <row r="1897" spans="1:10" x14ac:dyDescent="0.45">
      <c r="A1897" s="178" t="s">
        <v>425</v>
      </c>
      <c r="B1897" s="178" t="s">
        <v>85</v>
      </c>
      <c r="C1897" s="178">
        <v>2035</v>
      </c>
      <c r="D1897" s="178" t="s">
        <v>336</v>
      </c>
      <c r="E1897" s="178" t="s">
        <v>337</v>
      </c>
      <c r="F1897" s="178" t="s">
        <v>430</v>
      </c>
      <c r="G1897" s="178">
        <v>48</v>
      </c>
      <c r="H1897" s="178">
        <v>5.3341680904849995E-4</v>
      </c>
      <c r="I1897" s="178">
        <v>5.9742682613431999E-4</v>
      </c>
      <c r="J1897" s="178" t="s">
        <v>623</v>
      </c>
    </row>
    <row r="1898" spans="1:10" x14ac:dyDescent="0.45">
      <c r="A1898" s="178" t="s">
        <v>425</v>
      </c>
      <c r="B1898" s="178" t="s">
        <v>85</v>
      </c>
      <c r="C1898" s="178">
        <v>2035</v>
      </c>
      <c r="D1898" s="178" t="s">
        <v>336</v>
      </c>
      <c r="E1898" s="178" t="s">
        <v>337</v>
      </c>
      <c r="F1898" s="178" t="s">
        <v>428</v>
      </c>
      <c r="G1898" s="178">
        <v>48</v>
      </c>
      <c r="H1898" s="178">
        <v>4.1058741044249999E-4</v>
      </c>
      <c r="I1898" s="178">
        <v>4.5985789969560002E-4</v>
      </c>
      <c r="J1898" s="178" t="s">
        <v>624</v>
      </c>
    </row>
    <row r="1899" spans="1:10" x14ac:dyDescent="0.45">
      <c r="A1899" s="178" t="s">
        <v>425</v>
      </c>
      <c r="B1899" s="178" t="s">
        <v>85</v>
      </c>
      <c r="C1899" s="178">
        <v>2035</v>
      </c>
      <c r="D1899" s="178" t="s">
        <v>336</v>
      </c>
      <c r="E1899" s="178" t="s">
        <v>337</v>
      </c>
      <c r="F1899" s="178" t="s">
        <v>426</v>
      </c>
      <c r="G1899" s="178">
        <v>49</v>
      </c>
      <c r="H1899" s="178">
        <v>9.0240640565753E-3</v>
      </c>
      <c r="I1899" s="178">
        <v>1.0106951743364337E-2</v>
      </c>
      <c r="J1899" s="178" t="s">
        <v>623</v>
      </c>
    </row>
    <row r="1900" spans="1:10" x14ac:dyDescent="0.45">
      <c r="A1900" s="178" t="s">
        <v>425</v>
      </c>
      <c r="B1900" s="178" t="s">
        <v>85</v>
      </c>
      <c r="C1900" s="178">
        <v>2035</v>
      </c>
      <c r="D1900" s="178" t="s">
        <v>336</v>
      </c>
      <c r="E1900" s="178" t="s">
        <v>337</v>
      </c>
      <c r="F1900" s="178" t="s">
        <v>426</v>
      </c>
      <c r="G1900" s="178">
        <v>50</v>
      </c>
      <c r="H1900" s="178">
        <v>8.8618882000446007E-3</v>
      </c>
      <c r="I1900" s="178">
        <v>9.9253147840499545E-3</v>
      </c>
      <c r="J1900" s="178" t="s">
        <v>623</v>
      </c>
    </row>
    <row r="1901" spans="1:10" x14ac:dyDescent="0.45">
      <c r="A1901" s="178" t="s">
        <v>425</v>
      </c>
      <c r="B1901" s="178" t="s">
        <v>85</v>
      </c>
      <c r="C1901" s="178">
        <v>2035</v>
      </c>
      <c r="D1901" s="178" t="s">
        <v>336</v>
      </c>
      <c r="E1901" s="178" t="s">
        <v>337</v>
      </c>
      <c r="F1901" s="178" t="s">
        <v>430</v>
      </c>
      <c r="G1901" s="178">
        <v>51</v>
      </c>
      <c r="H1901" s="178">
        <v>5.0133693730460005E-4</v>
      </c>
      <c r="I1901" s="178">
        <v>5.6149736978115209E-4</v>
      </c>
      <c r="J1901" s="178" t="s">
        <v>623</v>
      </c>
    </row>
    <row r="1902" spans="1:10" x14ac:dyDescent="0.45">
      <c r="A1902" s="178" t="s">
        <v>425</v>
      </c>
      <c r="B1902" s="178" t="s">
        <v>85</v>
      </c>
      <c r="C1902" s="178">
        <v>2035</v>
      </c>
      <c r="D1902" s="178" t="s">
        <v>336</v>
      </c>
      <c r="E1902" s="178" t="s">
        <v>337</v>
      </c>
      <c r="F1902" s="178" t="s">
        <v>428</v>
      </c>
      <c r="G1902" s="178">
        <v>51</v>
      </c>
      <c r="H1902" s="178">
        <v>3.8275271072050001E-4</v>
      </c>
      <c r="I1902" s="178">
        <v>4.2868303600696007E-4</v>
      </c>
      <c r="J1902" s="178" t="s">
        <v>624</v>
      </c>
    </row>
    <row r="1903" spans="1:10" x14ac:dyDescent="0.45">
      <c r="A1903" s="178" t="s">
        <v>425</v>
      </c>
      <c r="B1903" s="178" t="s">
        <v>85</v>
      </c>
      <c r="C1903" s="178">
        <v>2035</v>
      </c>
      <c r="D1903" s="178" t="s">
        <v>336</v>
      </c>
      <c r="E1903" s="178" t="s">
        <v>337</v>
      </c>
      <c r="F1903" s="178" t="s">
        <v>427</v>
      </c>
      <c r="G1903" s="178">
        <v>51</v>
      </c>
      <c r="H1903" s="178">
        <v>5.0133693730460005E-4</v>
      </c>
      <c r="I1903" s="178">
        <v>5.6149736978115209E-4</v>
      </c>
      <c r="J1903" s="178" t="s">
        <v>623</v>
      </c>
    </row>
    <row r="1904" spans="1:10" x14ac:dyDescent="0.45">
      <c r="A1904" s="178" t="s">
        <v>425</v>
      </c>
      <c r="B1904" s="178" t="s">
        <v>85</v>
      </c>
      <c r="C1904" s="178">
        <v>2035</v>
      </c>
      <c r="D1904" s="178" t="s">
        <v>336</v>
      </c>
      <c r="E1904" s="178" t="s">
        <v>337</v>
      </c>
      <c r="F1904" s="178" t="s">
        <v>430</v>
      </c>
      <c r="G1904" s="178">
        <v>52</v>
      </c>
      <c r="H1904" s="178">
        <v>4.9232708988710002E-4</v>
      </c>
      <c r="I1904" s="178">
        <v>5.5140634067355203E-4</v>
      </c>
      <c r="J1904" s="178" t="s">
        <v>623</v>
      </c>
    </row>
    <row r="1905" spans="1:10" x14ac:dyDescent="0.45">
      <c r="A1905" s="178" t="s">
        <v>425</v>
      </c>
      <c r="B1905" s="178" t="s">
        <v>85</v>
      </c>
      <c r="C1905" s="178">
        <v>2035</v>
      </c>
      <c r="D1905" s="178" t="s">
        <v>336</v>
      </c>
      <c r="E1905" s="178" t="s">
        <v>337</v>
      </c>
      <c r="F1905" s="178" t="s">
        <v>427</v>
      </c>
      <c r="G1905" s="178">
        <v>52</v>
      </c>
      <c r="H1905" s="178">
        <v>4.9232708988710002E-4</v>
      </c>
      <c r="I1905" s="178">
        <v>5.5140634067355203E-4</v>
      </c>
      <c r="J1905" s="178" t="s">
        <v>623</v>
      </c>
    </row>
    <row r="1906" spans="1:10" x14ac:dyDescent="0.45">
      <c r="A1906" s="178" t="s">
        <v>425</v>
      </c>
      <c r="B1906" s="178" t="s">
        <v>85</v>
      </c>
      <c r="C1906" s="178">
        <v>2035</v>
      </c>
      <c r="D1906" s="178" t="s">
        <v>336</v>
      </c>
      <c r="E1906" s="178" t="s">
        <v>337</v>
      </c>
      <c r="F1906" s="178" t="s">
        <v>428</v>
      </c>
      <c r="G1906" s="178">
        <v>53</v>
      </c>
      <c r="H1906" s="178">
        <v>3.6644272040579998E-4</v>
      </c>
      <c r="I1906" s="178">
        <v>4.10415846854496E-4</v>
      </c>
      <c r="J1906" s="178" t="s">
        <v>624</v>
      </c>
    </row>
    <row r="1907" spans="1:10" x14ac:dyDescent="0.45">
      <c r="A1907" s="178" t="s">
        <v>425</v>
      </c>
      <c r="B1907" s="178" t="s">
        <v>85</v>
      </c>
      <c r="C1907" s="178">
        <v>2035</v>
      </c>
      <c r="D1907" s="178" t="s">
        <v>336</v>
      </c>
      <c r="E1907" s="178" t="s">
        <v>337</v>
      </c>
      <c r="F1907" s="178" t="s">
        <v>426</v>
      </c>
      <c r="G1907" s="178">
        <v>54</v>
      </c>
      <c r="H1907" s="178">
        <v>1.6568297520279902E-2</v>
      </c>
      <c r="I1907" s="178">
        <v>1.855649322271349E-2</v>
      </c>
      <c r="J1907" s="178" t="s">
        <v>623</v>
      </c>
    </row>
    <row r="1908" spans="1:10" x14ac:dyDescent="0.45">
      <c r="A1908" s="178" t="s">
        <v>425</v>
      </c>
      <c r="B1908" s="178" t="s">
        <v>85</v>
      </c>
      <c r="C1908" s="178">
        <v>2035</v>
      </c>
      <c r="D1908" s="178" t="s">
        <v>336</v>
      </c>
      <c r="E1908" s="178" t="s">
        <v>337</v>
      </c>
      <c r="F1908" s="178" t="s">
        <v>428</v>
      </c>
      <c r="G1908" s="178">
        <v>55</v>
      </c>
      <c r="H1908" s="178">
        <v>7.1080826455729995E-4</v>
      </c>
      <c r="I1908" s="178">
        <v>7.9610525630417598E-4</v>
      </c>
      <c r="J1908" s="178" t="s">
        <v>624</v>
      </c>
    </row>
    <row r="1909" spans="1:10" x14ac:dyDescent="0.45">
      <c r="A1909" s="178" t="s">
        <v>425</v>
      </c>
      <c r="B1909" s="178" t="s">
        <v>85</v>
      </c>
      <c r="C1909" s="178">
        <v>2035</v>
      </c>
      <c r="D1909" s="178" t="s">
        <v>336</v>
      </c>
      <c r="E1909" s="178" t="s">
        <v>337</v>
      </c>
      <c r="F1909" s="178" t="s">
        <v>430</v>
      </c>
      <c r="G1909" s="178">
        <v>56</v>
      </c>
      <c r="H1909" s="178">
        <v>9.2046099598520003E-4</v>
      </c>
      <c r="I1909" s="178">
        <v>1.0309163155034242E-3</v>
      </c>
      <c r="J1909" s="178" t="s">
        <v>623</v>
      </c>
    </row>
    <row r="1910" spans="1:10" x14ac:dyDescent="0.45">
      <c r="A1910" s="178" t="s">
        <v>425</v>
      </c>
      <c r="B1910" s="178" t="s">
        <v>85</v>
      </c>
      <c r="C1910" s="178">
        <v>2035</v>
      </c>
      <c r="D1910" s="178" t="s">
        <v>336</v>
      </c>
      <c r="E1910" s="178" t="s">
        <v>337</v>
      </c>
      <c r="F1910" s="178" t="s">
        <v>427</v>
      </c>
      <c r="G1910" s="178">
        <v>56</v>
      </c>
      <c r="H1910" s="178">
        <v>9.2046099598520003E-4</v>
      </c>
      <c r="I1910" s="178">
        <v>1.0309163155034242E-3</v>
      </c>
      <c r="J1910" s="178" t="s">
        <v>623</v>
      </c>
    </row>
    <row r="1911" spans="1:10" x14ac:dyDescent="0.45">
      <c r="A1911" s="178" t="s">
        <v>425</v>
      </c>
      <c r="B1911" s="178" t="s">
        <v>85</v>
      </c>
      <c r="C1911" s="178">
        <v>2035</v>
      </c>
      <c r="D1911" s="178" t="s">
        <v>336</v>
      </c>
      <c r="E1911" s="178" t="s">
        <v>337</v>
      </c>
      <c r="F1911" s="178" t="s">
        <v>428</v>
      </c>
      <c r="G1911" s="178">
        <v>57</v>
      </c>
      <c r="H1911" s="178">
        <v>3.4032555413430002E-4</v>
      </c>
      <c r="I1911" s="178">
        <v>3.8116462063041606E-4</v>
      </c>
      <c r="J1911" s="178" t="s">
        <v>624</v>
      </c>
    </row>
    <row r="1912" spans="1:10" x14ac:dyDescent="0.45">
      <c r="A1912" s="178" t="s">
        <v>425</v>
      </c>
      <c r="B1912" s="178" t="s">
        <v>85</v>
      </c>
      <c r="C1912" s="178">
        <v>2035</v>
      </c>
      <c r="D1912" s="178" t="s">
        <v>336</v>
      </c>
      <c r="E1912" s="178" t="s">
        <v>337</v>
      </c>
      <c r="F1912" s="178" t="s">
        <v>426</v>
      </c>
      <c r="G1912" s="178">
        <v>58</v>
      </c>
      <c r="H1912" s="178">
        <v>7.7989599667489997E-3</v>
      </c>
      <c r="I1912" s="178">
        <v>8.7348351627588808E-3</v>
      </c>
      <c r="J1912" s="178" t="s">
        <v>623</v>
      </c>
    </row>
    <row r="1913" spans="1:10" x14ac:dyDescent="0.45">
      <c r="A1913" s="178" t="s">
        <v>425</v>
      </c>
      <c r="B1913" s="178" t="s">
        <v>85</v>
      </c>
      <c r="C1913" s="178">
        <v>2035</v>
      </c>
      <c r="D1913" s="178" t="s">
        <v>336</v>
      </c>
      <c r="E1913" s="178" t="s">
        <v>337</v>
      </c>
      <c r="F1913" s="178" t="s">
        <v>428</v>
      </c>
      <c r="G1913" s="178">
        <v>59</v>
      </c>
      <c r="H1913" s="178">
        <v>3.3037725370380002E-4</v>
      </c>
      <c r="I1913" s="178">
        <v>3.7002252414825606E-4</v>
      </c>
      <c r="J1913" s="178" t="s">
        <v>624</v>
      </c>
    </row>
    <row r="1914" spans="1:10" x14ac:dyDescent="0.45">
      <c r="A1914" s="178" t="s">
        <v>425</v>
      </c>
      <c r="B1914" s="178" t="s">
        <v>85</v>
      </c>
      <c r="C1914" s="178">
        <v>2035</v>
      </c>
      <c r="D1914" s="178" t="s">
        <v>336</v>
      </c>
      <c r="E1914" s="178" t="s">
        <v>337</v>
      </c>
      <c r="F1914" s="178" t="s">
        <v>427</v>
      </c>
      <c r="G1914" s="178">
        <v>60</v>
      </c>
      <c r="H1914" s="178">
        <v>4.3327556340960001E-4</v>
      </c>
      <c r="I1914" s="178">
        <v>4.8526863101875208E-4</v>
      </c>
      <c r="J1914" s="178" t="s">
        <v>623</v>
      </c>
    </row>
    <row r="1915" spans="1:10" x14ac:dyDescent="0.45">
      <c r="A1915" s="178" t="s">
        <v>425</v>
      </c>
      <c r="B1915" s="178" t="s">
        <v>85</v>
      </c>
      <c r="C1915" s="178">
        <v>2035</v>
      </c>
      <c r="D1915" s="178" t="s">
        <v>336</v>
      </c>
      <c r="E1915" s="178" t="s">
        <v>337</v>
      </c>
      <c r="F1915" s="178" t="s">
        <v>429</v>
      </c>
      <c r="G1915" s="178">
        <v>60</v>
      </c>
      <c r="H1915" s="178">
        <v>0.244316190481185</v>
      </c>
      <c r="I1915" s="178">
        <v>0.27363413333892722</v>
      </c>
      <c r="J1915" s="178" t="s">
        <v>624</v>
      </c>
    </row>
    <row r="1916" spans="1:10" x14ac:dyDescent="0.45">
      <c r="A1916" s="178" t="s">
        <v>425</v>
      </c>
      <c r="B1916" s="178" t="s">
        <v>85</v>
      </c>
      <c r="C1916" s="178">
        <v>2035</v>
      </c>
      <c r="D1916" s="178" t="s">
        <v>336</v>
      </c>
      <c r="E1916" s="178" t="s">
        <v>337</v>
      </c>
      <c r="F1916" s="178" t="s">
        <v>428</v>
      </c>
      <c r="G1916" s="178">
        <v>60</v>
      </c>
      <c r="H1916" s="178">
        <v>3.249158908147E-4</v>
      </c>
      <c r="I1916" s="178">
        <v>3.6390579771246404E-4</v>
      </c>
      <c r="J1916" s="178" t="s">
        <v>624</v>
      </c>
    </row>
    <row r="1917" spans="1:10" x14ac:dyDescent="0.45">
      <c r="A1917" s="178" t="s">
        <v>425</v>
      </c>
      <c r="B1917" s="178" t="s">
        <v>85</v>
      </c>
      <c r="C1917" s="178">
        <v>2035</v>
      </c>
      <c r="D1917" s="178" t="s">
        <v>336</v>
      </c>
      <c r="E1917" s="178" t="s">
        <v>337</v>
      </c>
      <c r="F1917" s="178" t="s">
        <v>430</v>
      </c>
      <c r="G1917" s="178">
        <v>60</v>
      </c>
      <c r="H1917" s="178">
        <v>4.3327556340960001E-4</v>
      </c>
      <c r="I1917" s="178">
        <v>4.8526863101875208E-4</v>
      </c>
      <c r="J1917" s="178" t="s">
        <v>623</v>
      </c>
    </row>
    <row r="1918" spans="1:10" x14ac:dyDescent="0.45">
      <c r="A1918" s="178" t="s">
        <v>425</v>
      </c>
      <c r="B1918" s="178" t="s">
        <v>85</v>
      </c>
      <c r="C1918" s="178">
        <v>2035</v>
      </c>
      <c r="D1918" s="178" t="s">
        <v>336</v>
      </c>
      <c r="E1918" s="178" t="s">
        <v>337</v>
      </c>
      <c r="F1918" s="178" t="s">
        <v>426</v>
      </c>
      <c r="G1918" s="178">
        <v>61</v>
      </c>
      <c r="H1918" s="178">
        <v>7.3905736207962001E-3</v>
      </c>
      <c r="I1918" s="178">
        <v>8.2774424552917447E-3</v>
      </c>
      <c r="J1918" s="178" t="s">
        <v>623</v>
      </c>
    </row>
    <row r="1919" spans="1:10" x14ac:dyDescent="0.45">
      <c r="A1919" s="178" t="s">
        <v>425</v>
      </c>
      <c r="B1919" s="178" t="s">
        <v>85</v>
      </c>
      <c r="C1919" s="178">
        <v>2035</v>
      </c>
      <c r="D1919" s="178" t="s">
        <v>336</v>
      </c>
      <c r="E1919" s="178" t="s">
        <v>337</v>
      </c>
      <c r="F1919" s="178" t="s">
        <v>428</v>
      </c>
      <c r="G1919" s="178">
        <v>63</v>
      </c>
      <c r="H1919" s="178">
        <v>3.0721465009260002E-4</v>
      </c>
      <c r="I1919" s="178">
        <v>3.4408040810371204E-4</v>
      </c>
      <c r="J1919" s="178" t="s">
        <v>624</v>
      </c>
    </row>
    <row r="1920" spans="1:10" x14ac:dyDescent="0.45">
      <c r="A1920" s="178" t="s">
        <v>425</v>
      </c>
      <c r="B1920" s="178" t="s">
        <v>85</v>
      </c>
      <c r="C1920" s="178">
        <v>2035</v>
      </c>
      <c r="D1920" s="178" t="s">
        <v>336</v>
      </c>
      <c r="E1920" s="178" t="s">
        <v>337</v>
      </c>
      <c r="F1920" s="178" t="s">
        <v>430</v>
      </c>
      <c r="G1920" s="178">
        <v>64</v>
      </c>
      <c r="H1920" s="178">
        <v>4.1058741044249999E-4</v>
      </c>
      <c r="I1920" s="178">
        <v>4.5985789969560002E-4</v>
      </c>
      <c r="J1920" s="178" t="s">
        <v>623</v>
      </c>
    </row>
    <row r="1921" spans="1:10" x14ac:dyDescent="0.45">
      <c r="A1921" s="178" t="s">
        <v>425</v>
      </c>
      <c r="B1921" s="178" t="s">
        <v>85</v>
      </c>
      <c r="C1921" s="178">
        <v>2035</v>
      </c>
      <c r="D1921" s="178" t="s">
        <v>336</v>
      </c>
      <c r="E1921" s="178" t="s">
        <v>337</v>
      </c>
      <c r="F1921" s="178" t="s">
        <v>428</v>
      </c>
      <c r="G1921" s="178">
        <v>64</v>
      </c>
      <c r="H1921" s="178">
        <v>3.06002504658E-4</v>
      </c>
      <c r="I1921" s="178">
        <v>3.4272280521696006E-4</v>
      </c>
      <c r="J1921" s="178" t="s">
        <v>624</v>
      </c>
    </row>
    <row r="1922" spans="1:10" x14ac:dyDescent="0.45">
      <c r="A1922" s="178" t="s">
        <v>425</v>
      </c>
      <c r="B1922" s="178" t="s">
        <v>85</v>
      </c>
      <c r="C1922" s="178">
        <v>2035</v>
      </c>
      <c r="D1922" s="178" t="s">
        <v>336</v>
      </c>
      <c r="E1922" s="178" t="s">
        <v>337</v>
      </c>
      <c r="F1922" s="178" t="s">
        <v>427</v>
      </c>
      <c r="G1922" s="178">
        <v>64</v>
      </c>
      <c r="H1922" s="178">
        <v>4.1058741044249999E-4</v>
      </c>
      <c r="I1922" s="178">
        <v>4.5985789969560002E-4</v>
      </c>
      <c r="J1922" s="178" t="s">
        <v>623</v>
      </c>
    </row>
    <row r="1923" spans="1:10" x14ac:dyDescent="0.45">
      <c r="A1923" s="178" t="s">
        <v>425</v>
      </c>
      <c r="B1923" s="178" t="s">
        <v>85</v>
      </c>
      <c r="C1923" s="178">
        <v>2035</v>
      </c>
      <c r="D1923" s="178" t="s">
        <v>336</v>
      </c>
      <c r="E1923" s="178" t="s">
        <v>337</v>
      </c>
      <c r="F1923" s="178" t="s">
        <v>428</v>
      </c>
      <c r="G1923" s="178">
        <v>66</v>
      </c>
      <c r="H1923" s="178">
        <v>2.9621666180899999E-4</v>
      </c>
      <c r="I1923" s="178">
        <v>3.3176266122608001E-4</v>
      </c>
      <c r="J1923" s="178" t="s">
        <v>624</v>
      </c>
    </row>
    <row r="1924" spans="1:10" x14ac:dyDescent="0.45">
      <c r="A1924" s="178" t="s">
        <v>425</v>
      </c>
      <c r="B1924" s="178" t="s">
        <v>85</v>
      </c>
      <c r="C1924" s="178">
        <v>2035</v>
      </c>
      <c r="D1924" s="178" t="s">
        <v>336</v>
      </c>
      <c r="E1924" s="178" t="s">
        <v>337</v>
      </c>
      <c r="F1924" s="178" t="s">
        <v>426</v>
      </c>
      <c r="G1924" s="178">
        <v>66</v>
      </c>
      <c r="H1924" s="178">
        <v>6.8895490840077001E-3</v>
      </c>
      <c r="I1924" s="178">
        <v>7.7162949740886251E-3</v>
      </c>
      <c r="J1924" s="178" t="s">
        <v>623</v>
      </c>
    </row>
    <row r="1925" spans="1:10" x14ac:dyDescent="0.45">
      <c r="A1925" s="178" t="s">
        <v>425</v>
      </c>
      <c r="B1925" s="178" t="s">
        <v>85</v>
      </c>
      <c r="C1925" s="178">
        <v>2035</v>
      </c>
      <c r="D1925" s="178" t="s">
        <v>336</v>
      </c>
      <c r="E1925" s="178" t="s">
        <v>337</v>
      </c>
      <c r="F1925" s="178" t="s">
        <v>428</v>
      </c>
      <c r="G1925" s="178">
        <v>68</v>
      </c>
      <c r="H1925" s="178">
        <v>2.8795786784029998E-4</v>
      </c>
      <c r="I1925" s="178">
        <v>3.2251281198113603E-4</v>
      </c>
      <c r="J1925" s="178" t="s">
        <v>624</v>
      </c>
    </row>
    <row r="1926" spans="1:10" x14ac:dyDescent="0.45">
      <c r="A1926" s="178" t="s">
        <v>425</v>
      </c>
      <c r="B1926" s="178" t="s">
        <v>85</v>
      </c>
      <c r="C1926" s="178">
        <v>2035</v>
      </c>
      <c r="D1926" s="178" t="s">
        <v>336</v>
      </c>
      <c r="E1926" s="178" t="s">
        <v>337</v>
      </c>
      <c r="F1926" s="178" t="s">
        <v>430</v>
      </c>
      <c r="G1926" s="178">
        <v>69</v>
      </c>
      <c r="H1926" s="178">
        <v>3.8275271072050001E-4</v>
      </c>
      <c r="I1926" s="178">
        <v>4.2868303600696007E-4</v>
      </c>
      <c r="J1926" s="178" t="s">
        <v>623</v>
      </c>
    </row>
    <row r="1927" spans="1:10" x14ac:dyDescent="0.45">
      <c r="A1927" s="178" t="s">
        <v>425</v>
      </c>
      <c r="B1927" s="178" t="s">
        <v>85</v>
      </c>
      <c r="C1927" s="178">
        <v>2035</v>
      </c>
      <c r="D1927" s="178" t="s">
        <v>336</v>
      </c>
      <c r="E1927" s="178" t="s">
        <v>337</v>
      </c>
      <c r="F1927" s="178" t="s">
        <v>427</v>
      </c>
      <c r="G1927" s="178">
        <v>69</v>
      </c>
      <c r="H1927" s="178">
        <v>3.8275271072050001E-4</v>
      </c>
      <c r="I1927" s="178">
        <v>4.2868303600696007E-4</v>
      </c>
      <c r="J1927" s="178" t="s">
        <v>623</v>
      </c>
    </row>
    <row r="1928" spans="1:10" x14ac:dyDescent="0.45">
      <c r="A1928" s="178" t="s">
        <v>425</v>
      </c>
      <c r="B1928" s="178" t="s">
        <v>85</v>
      </c>
      <c r="C1928" s="178">
        <v>2035</v>
      </c>
      <c r="D1928" s="178" t="s">
        <v>336</v>
      </c>
      <c r="E1928" s="178" t="s">
        <v>337</v>
      </c>
      <c r="F1928" s="178" t="s">
        <v>426</v>
      </c>
      <c r="G1928" s="178">
        <v>70</v>
      </c>
      <c r="H1928" s="178">
        <v>6.5959687344729996E-3</v>
      </c>
      <c r="I1928" s="178">
        <v>7.3874849826097606E-3</v>
      </c>
      <c r="J1928" s="178" t="s">
        <v>623</v>
      </c>
    </row>
    <row r="1929" spans="1:10" x14ac:dyDescent="0.45">
      <c r="A1929" s="178" t="s">
        <v>425</v>
      </c>
      <c r="B1929" s="178" t="s">
        <v>85</v>
      </c>
      <c r="C1929" s="178">
        <v>2035</v>
      </c>
      <c r="D1929" s="178" t="s">
        <v>336</v>
      </c>
      <c r="E1929" s="178" t="s">
        <v>337</v>
      </c>
      <c r="F1929" s="178" t="s">
        <v>427</v>
      </c>
      <c r="G1929" s="178">
        <v>72</v>
      </c>
      <c r="H1929" s="178">
        <v>3.6644272040579998E-4</v>
      </c>
      <c r="I1929" s="178">
        <v>4.10415846854496E-4</v>
      </c>
      <c r="J1929" s="178" t="s">
        <v>623</v>
      </c>
    </row>
    <row r="1930" spans="1:10" x14ac:dyDescent="0.45">
      <c r="A1930" s="178" t="s">
        <v>425</v>
      </c>
      <c r="B1930" s="178" t="s">
        <v>85</v>
      </c>
      <c r="C1930" s="178">
        <v>2035</v>
      </c>
      <c r="D1930" s="178" t="s">
        <v>336</v>
      </c>
      <c r="E1930" s="178" t="s">
        <v>337</v>
      </c>
      <c r="F1930" s="178" t="s">
        <v>426</v>
      </c>
      <c r="G1930" s="178">
        <v>72</v>
      </c>
      <c r="H1930" s="178">
        <v>1.27945486456156E-2</v>
      </c>
      <c r="I1930" s="178">
        <v>1.4329894483089474E-2</v>
      </c>
      <c r="J1930" s="178" t="s">
        <v>623</v>
      </c>
    </row>
    <row r="1931" spans="1:10" x14ac:dyDescent="0.45">
      <c r="A1931" s="178" t="s">
        <v>425</v>
      </c>
      <c r="B1931" s="178" t="s">
        <v>85</v>
      </c>
      <c r="C1931" s="178">
        <v>2035</v>
      </c>
      <c r="D1931" s="178" t="s">
        <v>336</v>
      </c>
      <c r="E1931" s="178" t="s">
        <v>337</v>
      </c>
      <c r="F1931" s="178" t="s">
        <v>430</v>
      </c>
      <c r="G1931" s="178">
        <v>72</v>
      </c>
      <c r="H1931" s="178">
        <v>3.6644272040579998E-4</v>
      </c>
      <c r="I1931" s="178">
        <v>4.10415846854496E-4</v>
      </c>
      <c r="J1931" s="178" t="s">
        <v>623</v>
      </c>
    </row>
    <row r="1932" spans="1:10" x14ac:dyDescent="0.45">
      <c r="A1932" s="178" t="s">
        <v>425</v>
      </c>
      <c r="B1932" s="178" t="s">
        <v>85</v>
      </c>
      <c r="C1932" s="178">
        <v>2035</v>
      </c>
      <c r="D1932" s="178" t="s">
        <v>336</v>
      </c>
      <c r="E1932" s="178" t="s">
        <v>337</v>
      </c>
      <c r="F1932" s="178" t="s">
        <v>427</v>
      </c>
      <c r="G1932" s="178">
        <v>74</v>
      </c>
      <c r="H1932" s="178">
        <v>3.562654310372E-4</v>
      </c>
      <c r="I1932" s="178">
        <v>3.9901728276166401E-4</v>
      </c>
      <c r="J1932" s="178" t="s">
        <v>623</v>
      </c>
    </row>
    <row r="1933" spans="1:10" x14ac:dyDescent="0.45">
      <c r="A1933" s="178" t="s">
        <v>425</v>
      </c>
      <c r="B1933" s="178" t="s">
        <v>85</v>
      </c>
      <c r="C1933" s="178">
        <v>2035</v>
      </c>
      <c r="D1933" s="178" t="s">
        <v>336</v>
      </c>
      <c r="E1933" s="178" t="s">
        <v>337</v>
      </c>
      <c r="F1933" s="178" t="s">
        <v>430</v>
      </c>
      <c r="G1933" s="178">
        <v>74</v>
      </c>
      <c r="H1933" s="178">
        <v>3.562654310372E-4</v>
      </c>
      <c r="I1933" s="178">
        <v>3.9901728276166401E-4</v>
      </c>
      <c r="J1933" s="178" t="s">
        <v>623</v>
      </c>
    </row>
    <row r="1934" spans="1:10" x14ac:dyDescent="0.45">
      <c r="A1934" s="178" t="s">
        <v>425</v>
      </c>
      <c r="B1934" s="178" t="s">
        <v>85</v>
      </c>
      <c r="C1934" s="178">
        <v>2035</v>
      </c>
      <c r="D1934" s="178" t="s">
        <v>336</v>
      </c>
      <c r="E1934" s="178" t="s">
        <v>337</v>
      </c>
      <c r="F1934" s="178" t="s">
        <v>427</v>
      </c>
      <c r="G1934" s="178">
        <v>75</v>
      </c>
      <c r="H1934" s="178">
        <v>3.5454283352010001E-4</v>
      </c>
      <c r="I1934" s="178">
        <v>3.9708797354251203E-4</v>
      </c>
      <c r="J1934" s="178" t="s">
        <v>623</v>
      </c>
    </row>
    <row r="1935" spans="1:10" x14ac:dyDescent="0.45">
      <c r="A1935" s="178" t="s">
        <v>425</v>
      </c>
      <c r="B1935" s="178" t="s">
        <v>85</v>
      </c>
      <c r="C1935" s="178">
        <v>2035</v>
      </c>
      <c r="D1935" s="178" t="s">
        <v>336</v>
      </c>
      <c r="E1935" s="178" t="s">
        <v>337</v>
      </c>
      <c r="F1935" s="178" t="s">
        <v>430</v>
      </c>
      <c r="G1935" s="178">
        <v>75</v>
      </c>
      <c r="H1935" s="178">
        <v>3.5454283352010001E-4</v>
      </c>
      <c r="I1935" s="178">
        <v>3.9708797354251203E-4</v>
      </c>
      <c r="J1935" s="178" t="s">
        <v>623</v>
      </c>
    </row>
    <row r="1936" spans="1:10" x14ac:dyDescent="0.45">
      <c r="A1936" s="178" t="s">
        <v>425</v>
      </c>
      <c r="B1936" s="178" t="s">
        <v>85</v>
      </c>
      <c r="C1936" s="178">
        <v>2035</v>
      </c>
      <c r="D1936" s="178" t="s">
        <v>336</v>
      </c>
      <c r="E1936" s="178" t="s">
        <v>337</v>
      </c>
      <c r="F1936" s="178" t="s">
        <v>426</v>
      </c>
      <c r="G1936" s="178">
        <v>76</v>
      </c>
      <c r="H1936" s="178">
        <v>6.1258599162101997E-3</v>
      </c>
      <c r="I1936" s="178">
        <v>6.8609631061554242E-3</v>
      </c>
      <c r="J1936" s="178" t="s">
        <v>623</v>
      </c>
    </row>
    <row r="1937" spans="1:10" x14ac:dyDescent="0.45">
      <c r="A1937" s="178" t="s">
        <v>425</v>
      </c>
      <c r="B1937" s="178" t="s">
        <v>85</v>
      </c>
      <c r="C1937" s="178">
        <v>2035</v>
      </c>
      <c r="D1937" s="178" t="s">
        <v>336</v>
      </c>
      <c r="E1937" s="178" t="s">
        <v>337</v>
      </c>
      <c r="F1937" s="178" t="s">
        <v>426</v>
      </c>
      <c r="G1937" s="178">
        <v>78</v>
      </c>
      <c r="H1937" s="178">
        <v>5.9467907994985997E-3</v>
      </c>
      <c r="I1937" s="178">
        <v>6.660405695438432E-3</v>
      </c>
      <c r="J1937" s="178" t="s">
        <v>623</v>
      </c>
    </row>
    <row r="1938" spans="1:10" x14ac:dyDescent="0.45">
      <c r="A1938" s="178" t="s">
        <v>425</v>
      </c>
      <c r="B1938" s="178" t="s">
        <v>85</v>
      </c>
      <c r="C1938" s="178">
        <v>2035</v>
      </c>
      <c r="D1938" s="178" t="s">
        <v>336</v>
      </c>
      <c r="E1938" s="178" t="s">
        <v>337</v>
      </c>
      <c r="F1938" s="178" t="s">
        <v>430</v>
      </c>
      <c r="G1938" s="178">
        <v>78</v>
      </c>
      <c r="H1938" s="178">
        <v>3.4032555413430002E-4</v>
      </c>
      <c r="I1938" s="178">
        <v>3.8116462063041606E-4</v>
      </c>
      <c r="J1938" s="178" t="s">
        <v>623</v>
      </c>
    </row>
    <row r="1939" spans="1:10" x14ac:dyDescent="0.45">
      <c r="A1939" s="178" t="s">
        <v>425</v>
      </c>
      <c r="B1939" s="178" t="s">
        <v>85</v>
      </c>
      <c r="C1939" s="178">
        <v>2035</v>
      </c>
      <c r="D1939" s="178" t="s">
        <v>336</v>
      </c>
      <c r="E1939" s="178" t="s">
        <v>337</v>
      </c>
      <c r="F1939" s="178" t="s">
        <v>427</v>
      </c>
      <c r="G1939" s="178">
        <v>78</v>
      </c>
      <c r="H1939" s="178">
        <v>3.4032555413430002E-4</v>
      </c>
      <c r="I1939" s="178">
        <v>3.8116462063041606E-4</v>
      </c>
      <c r="J1939" s="178" t="s">
        <v>623</v>
      </c>
    </row>
    <row r="1940" spans="1:10" x14ac:dyDescent="0.45">
      <c r="A1940" s="178" t="s">
        <v>425</v>
      </c>
      <c r="B1940" s="178" t="s">
        <v>85</v>
      </c>
      <c r="C1940" s="178">
        <v>2035</v>
      </c>
      <c r="D1940" s="178" t="s">
        <v>336</v>
      </c>
      <c r="E1940" s="178" t="s">
        <v>337</v>
      </c>
      <c r="F1940" s="178" t="s">
        <v>426</v>
      </c>
      <c r="G1940" s="178">
        <v>80</v>
      </c>
      <c r="H1940" s="178">
        <v>5.8484859764576002E-3</v>
      </c>
      <c r="I1940" s="178">
        <v>6.5503042936325131E-3</v>
      </c>
      <c r="J1940" s="178" t="s">
        <v>623</v>
      </c>
    </row>
    <row r="1941" spans="1:10" x14ac:dyDescent="0.45">
      <c r="A1941" s="178" t="s">
        <v>425</v>
      </c>
      <c r="B1941" s="178" t="s">
        <v>85</v>
      </c>
      <c r="C1941" s="178">
        <v>2035</v>
      </c>
      <c r="D1941" s="178" t="s">
        <v>336</v>
      </c>
      <c r="E1941" s="178" t="s">
        <v>337</v>
      </c>
      <c r="F1941" s="178" t="s">
        <v>427</v>
      </c>
      <c r="G1941" s="178">
        <v>81</v>
      </c>
      <c r="H1941" s="178">
        <v>3.3037725370380002E-4</v>
      </c>
      <c r="I1941" s="178">
        <v>3.7002252414825606E-4</v>
      </c>
      <c r="J1941" s="178" t="s">
        <v>623</v>
      </c>
    </row>
    <row r="1942" spans="1:10" x14ac:dyDescent="0.45">
      <c r="A1942" s="178" t="s">
        <v>425</v>
      </c>
      <c r="B1942" s="178" t="s">
        <v>85</v>
      </c>
      <c r="C1942" s="178">
        <v>2035</v>
      </c>
      <c r="D1942" s="178" t="s">
        <v>336</v>
      </c>
      <c r="E1942" s="178" t="s">
        <v>337</v>
      </c>
      <c r="F1942" s="178" t="s">
        <v>430</v>
      </c>
      <c r="G1942" s="178">
        <v>81</v>
      </c>
      <c r="H1942" s="178">
        <v>3.3037725370380002E-4</v>
      </c>
      <c r="I1942" s="178">
        <v>3.7002252414825606E-4</v>
      </c>
      <c r="J1942" s="178" t="s">
        <v>623</v>
      </c>
    </row>
    <row r="1943" spans="1:10" x14ac:dyDescent="0.45">
      <c r="A1943" s="178" t="s">
        <v>425</v>
      </c>
      <c r="B1943" s="178" t="s">
        <v>85</v>
      </c>
      <c r="C1943" s="178">
        <v>2035</v>
      </c>
      <c r="D1943" s="178" t="s">
        <v>336</v>
      </c>
      <c r="E1943" s="178" t="s">
        <v>337</v>
      </c>
      <c r="F1943" s="178" t="s">
        <v>427</v>
      </c>
      <c r="G1943" s="178">
        <v>82</v>
      </c>
      <c r="H1943" s="178">
        <v>3.249158908147E-4</v>
      </c>
      <c r="I1943" s="178">
        <v>3.6390579771246404E-4</v>
      </c>
      <c r="J1943" s="178" t="s">
        <v>623</v>
      </c>
    </row>
    <row r="1944" spans="1:10" x14ac:dyDescent="0.45">
      <c r="A1944" s="178" t="s">
        <v>425</v>
      </c>
      <c r="B1944" s="178" t="s">
        <v>85</v>
      </c>
      <c r="C1944" s="178">
        <v>2035</v>
      </c>
      <c r="D1944" s="178" t="s">
        <v>336</v>
      </c>
      <c r="E1944" s="178" t="s">
        <v>337</v>
      </c>
      <c r="F1944" s="178" t="s">
        <v>430</v>
      </c>
      <c r="G1944" s="178">
        <v>82</v>
      </c>
      <c r="H1944" s="178">
        <v>3.249158908147E-4</v>
      </c>
      <c r="I1944" s="178">
        <v>3.6390579771246404E-4</v>
      </c>
      <c r="J1944" s="178" t="s">
        <v>623</v>
      </c>
    </row>
    <row r="1945" spans="1:10" x14ac:dyDescent="0.45">
      <c r="A1945" s="178" t="s">
        <v>425</v>
      </c>
      <c r="B1945" s="178" t="s">
        <v>85</v>
      </c>
      <c r="C1945" s="178">
        <v>2035</v>
      </c>
      <c r="D1945" s="178" t="s">
        <v>336</v>
      </c>
      <c r="E1945" s="178" t="s">
        <v>337</v>
      </c>
      <c r="F1945" s="178" t="s">
        <v>426</v>
      </c>
      <c r="G1945" s="178">
        <v>85</v>
      </c>
      <c r="H1945" s="178">
        <v>1.10379089601338E-2</v>
      </c>
      <c r="I1945" s="178">
        <v>1.2362458035349857E-2</v>
      </c>
      <c r="J1945" s="178" t="s">
        <v>623</v>
      </c>
    </row>
    <row r="1946" spans="1:10" x14ac:dyDescent="0.45">
      <c r="A1946" s="178" t="s">
        <v>425</v>
      </c>
      <c r="B1946" s="178" t="s">
        <v>85</v>
      </c>
      <c r="C1946" s="178">
        <v>2035</v>
      </c>
      <c r="D1946" s="178" t="s">
        <v>336</v>
      </c>
      <c r="E1946" s="178" t="s">
        <v>337</v>
      </c>
      <c r="F1946" s="178" t="s">
        <v>430</v>
      </c>
      <c r="G1946" s="178">
        <v>87</v>
      </c>
      <c r="H1946" s="178">
        <v>3.0721465009260002E-4</v>
      </c>
      <c r="I1946" s="178">
        <v>3.4408040810371204E-4</v>
      </c>
      <c r="J1946" s="178" t="s">
        <v>623</v>
      </c>
    </row>
    <row r="1947" spans="1:10" x14ac:dyDescent="0.45">
      <c r="A1947" s="178" t="s">
        <v>425</v>
      </c>
      <c r="B1947" s="178" t="s">
        <v>85</v>
      </c>
      <c r="C1947" s="178">
        <v>2035</v>
      </c>
      <c r="D1947" s="178" t="s">
        <v>336</v>
      </c>
      <c r="E1947" s="178" t="s">
        <v>337</v>
      </c>
      <c r="F1947" s="178" t="s">
        <v>427</v>
      </c>
      <c r="G1947" s="178">
        <v>87</v>
      </c>
      <c r="H1947" s="178">
        <v>3.0721465009260002E-4</v>
      </c>
      <c r="I1947" s="178">
        <v>3.4408040810371204E-4</v>
      </c>
      <c r="J1947" s="178" t="s">
        <v>623</v>
      </c>
    </row>
    <row r="1948" spans="1:10" x14ac:dyDescent="0.45">
      <c r="A1948" s="178" t="s">
        <v>425</v>
      </c>
      <c r="B1948" s="178" t="s">
        <v>85</v>
      </c>
      <c r="C1948" s="178">
        <v>2035</v>
      </c>
      <c r="D1948" s="178" t="s">
        <v>336</v>
      </c>
      <c r="E1948" s="178" t="s">
        <v>337</v>
      </c>
      <c r="F1948" s="178" t="s">
        <v>426</v>
      </c>
      <c r="G1948" s="178">
        <v>88</v>
      </c>
      <c r="H1948" s="178">
        <v>5.3318999707699004E-3</v>
      </c>
      <c r="I1948" s="178">
        <v>5.971727967262289E-3</v>
      </c>
      <c r="J1948" s="178" t="s">
        <v>623</v>
      </c>
    </row>
    <row r="1949" spans="1:10" x14ac:dyDescent="0.45">
      <c r="A1949" s="178" t="s">
        <v>425</v>
      </c>
      <c r="B1949" s="178" t="s">
        <v>85</v>
      </c>
      <c r="C1949" s="178">
        <v>2035</v>
      </c>
      <c r="D1949" s="178" t="s">
        <v>336</v>
      </c>
      <c r="E1949" s="178" t="s">
        <v>337</v>
      </c>
      <c r="F1949" s="178" t="s">
        <v>430</v>
      </c>
      <c r="G1949" s="178">
        <v>88</v>
      </c>
      <c r="H1949" s="178">
        <v>3.06002504658E-4</v>
      </c>
      <c r="I1949" s="178">
        <v>3.4272280521696006E-4</v>
      </c>
      <c r="J1949" s="178" t="s">
        <v>623</v>
      </c>
    </row>
    <row r="1950" spans="1:10" x14ac:dyDescent="0.45">
      <c r="A1950" s="178" t="s">
        <v>425</v>
      </c>
      <c r="B1950" s="178" t="s">
        <v>85</v>
      </c>
      <c r="C1950" s="178">
        <v>2035</v>
      </c>
      <c r="D1950" s="178" t="s">
        <v>336</v>
      </c>
      <c r="E1950" s="178" t="s">
        <v>337</v>
      </c>
      <c r="F1950" s="178" t="s">
        <v>427</v>
      </c>
      <c r="G1950" s="178">
        <v>88</v>
      </c>
      <c r="H1950" s="178">
        <v>3.06002504658E-4</v>
      </c>
      <c r="I1950" s="178">
        <v>3.4272280521696006E-4</v>
      </c>
      <c r="J1950" s="178" t="s">
        <v>623</v>
      </c>
    </row>
    <row r="1951" spans="1:10" x14ac:dyDescent="0.45">
      <c r="A1951" s="178" t="s">
        <v>425</v>
      </c>
      <c r="B1951" s="178" t="s">
        <v>85</v>
      </c>
      <c r="C1951" s="178">
        <v>2035</v>
      </c>
      <c r="D1951" s="178" t="s">
        <v>336</v>
      </c>
      <c r="E1951" s="178" t="s">
        <v>337</v>
      </c>
      <c r="F1951" s="178" t="s">
        <v>426</v>
      </c>
      <c r="G1951" s="178">
        <v>91</v>
      </c>
      <c r="H1951" s="178">
        <v>5.1832417957485E-3</v>
      </c>
      <c r="I1951" s="178">
        <v>5.8052308112383202E-3</v>
      </c>
      <c r="J1951" s="178" t="s">
        <v>623</v>
      </c>
    </row>
    <row r="1952" spans="1:10" x14ac:dyDescent="0.45">
      <c r="A1952" s="178" t="s">
        <v>425</v>
      </c>
      <c r="B1952" s="178" t="s">
        <v>85</v>
      </c>
      <c r="C1952" s="178">
        <v>2035</v>
      </c>
      <c r="D1952" s="178" t="s">
        <v>336</v>
      </c>
      <c r="E1952" s="178" t="s">
        <v>337</v>
      </c>
      <c r="F1952" s="178" t="s">
        <v>430</v>
      </c>
      <c r="G1952" s="178">
        <v>91</v>
      </c>
      <c r="H1952" s="178">
        <v>2.9621666180899999E-4</v>
      </c>
      <c r="I1952" s="178">
        <v>3.3176266122608001E-4</v>
      </c>
      <c r="J1952" s="178" t="s">
        <v>623</v>
      </c>
    </row>
    <row r="1953" spans="1:10" x14ac:dyDescent="0.45">
      <c r="A1953" s="178" t="s">
        <v>425</v>
      </c>
      <c r="B1953" s="178" t="s">
        <v>85</v>
      </c>
      <c r="C1953" s="178">
        <v>2035</v>
      </c>
      <c r="D1953" s="178" t="s">
        <v>336</v>
      </c>
      <c r="E1953" s="178" t="s">
        <v>337</v>
      </c>
      <c r="F1953" s="178" t="s">
        <v>427</v>
      </c>
      <c r="G1953" s="178">
        <v>91</v>
      </c>
      <c r="H1953" s="178">
        <v>2.9621666180899999E-4</v>
      </c>
      <c r="I1953" s="178">
        <v>3.3176266122608001E-4</v>
      </c>
      <c r="J1953" s="178" t="s">
        <v>623</v>
      </c>
    </row>
    <row r="1954" spans="1:10" x14ac:dyDescent="0.45">
      <c r="A1954" s="178" t="s">
        <v>425</v>
      </c>
      <c r="B1954" s="178" t="s">
        <v>85</v>
      </c>
      <c r="C1954" s="178">
        <v>2035</v>
      </c>
      <c r="D1954" s="178" t="s">
        <v>336</v>
      </c>
      <c r="E1954" s="178" t="s">
        <v>337</v>
      </c>
      <c r="F1954" s="178" t="s">
        <v>430</v>
      </c>
      <c r="G1954" s="178">
        <v>93</v>
      </c>
      <c r="H1954" s="178">
        <v>2.8795786784029998E-4</v>
      </c>
      <c r="I1954" s="178">
        <v>3.2251281198113603E-4</v>
      </c>
      <c r="J1954" s="178" t="s">
        <v>623</v>
      </c>
    </row>
    <row r="1955" spans="1:10" x14ac:dyDescent="0.45">
      <c r="A1955" s="178" t="s">
        <v>425</v>
      </c>
      <c r="B1955" s="178" t="s">
        <v>85</v>
      </c>
      <c r="C1955" s="178">
        <v>2035</v>
      </c>
      <c r="D1955" s="178" t="s">
        <v>336</v>
      </c>
      <c r="E1955" s="178" t="s">
        <v>337</v>
      </c>
      <c r="F1955" s="178" t="s">
        <v>427</v>
      </c>
      <c r="G1955" s="178">
        <v>93</v>
      </c>
      <c r="H1955" s="178">
        <v>2.8795786784029998E-4</v>
      </c>
      <c r="I1955" s="178">
        <v>3.2251281198113603E-4</v>
      </c>
      <c r="J1955" s="178" t="s">
        <v>623</v>
      </c>
    </row>
    <row r="1956" spans="1:10" x14ac:dyDescent="0.45">
      <c r="A1956" s="178" t="s">
        <v>425</v>
      </c>
      <c r="B1956" s="178" t="s">
        <v>85</v>
      </c>
      <c r="C1956" s="178">
        <v>2035</v>
      </c>
      <c r="D1956" s="178" t="s">
        <v>336</v>
      </c>
      <c r="E1956" s="178" t="s">
        <v>337</v>
      </c>
      <c r="F1956" s="178" t="s">
        <v>430</v>
      </c>
      <c r="G1956" s="178">
        <v>100000</v>
      </c>
      <c r="H1956" s="1">
        <v>9.9999999999999998E-13</v>
      </c>
      <c r="I1956" s="178">
        <v>1.1200000000000001E-12</v>
      </c>
      <c r="J1956" s="178" t="s">
        <v>623</v>
      </c>
    </row>
    <row r="1957" spans="1:10" x14ac:dyDescent="0.45">
      <c r="A1957" s="178" t="s">
        <v>425</v>
      </c>
      <c r="B1957" s="178" t="s">
        <v>85</v>
      </c>
      <c r="C1957" s="178">
        <v>2040</v>
      </c>
      <c r="D1957" s="178" t="s">
        <v>336</v>
      </c>
      <c r="E1957" s="178" t="s">
        <v>337</v>
      </c>
      <c r="F1957" s="178" t="s">
        <v>432</v>
      </c>
      <c r="G1957" s="178">
        <v>-100000</v>
      </c>
      <c r="H1957" s="178">
        <v>0</v>
      </c>
      <c r="I1957" s="178">
        <v>0</v>
      </c>
      <c r="J1957" s="178" t="s">
        <v>623</v>
      </c>
    </row>
    <row r="1958" spans="1:10" x14ac:dyDescent="0.45">
      <c r="A1958" s="178" t="s">
        <v>425</v>
      </c>
      <c r="B1958" s="178" t="s">
        <v>85</v>
      </c>
      <c r="C1958" s="178">
        <v>2040</v>
      </c>
      <c r="D1958" s="178" t="s">
        <v>336</v>
      </c>
      <c r="E1958" s="178" t="s">
        <v>337</v>
      </c>
      <c r="F1958" s="178" t="s">
        <v>432</v>
      </c>
      <c r="G1958" s="178">
        <v>-17</v>
      </c>
      <c r="H1958" s="178">
        <v>0</v>
      </c>
      <c r="I1958" s="178">
        <v>0</v>
      </c>
      <c r="J1958" s="178" t="s">
        <v>623</v>
      </c>
    </row>
    <row r="1959" spans="1:10" x14ac:dyDescent="0.45">
      <c r="A1959" s="178" t="s">
        <v>425</v>
      </c>
      <c r="B1959" s="178" t="s">
        <v>85</v>
      </c>
      <c r="C1959" s="178">
        <v>2040</v>
      </c>
      <c r="D1959" s="178" t="s">
        <v>336</v>
      </c>
      <c r="E1959" s="178" t="s">
        <v>337</v>
      </c>
      <c r="F1959" s="178" t="s">
        <v>432</v>
      </c>
      <c r="G1959" s="178">
        <v>-17</v>
      </c>
      <c r="H1959" s="178">
        <v>0.44130718708038302</v>
      </c>
      <c r="I1959" s="178">
        <v>0.49426404953002906</v>
      </c>
      <c r="J1959" s="178" t="s">
        <v>623</v>
      </c>
    </row>
    <row r="1960" spans="1:10" x14ac:dyDescent="0.45">
      <c r="A1960" s="178" t="s">
        <v>425</v>
      </c>
      <c r="B1960" s="178" t="s">
        <v>85</v>
      </c>
      <c r="C1960" s="178">
        <v>2040</v>
      </c>
      <c r="D1960" s="178" t="s">
        <v>336</v>
      </c>
      <c r="E1960" s="178" t="s">
        <v>337</v>
      </c>
      <c r="F1960" s="178" t="s">
        <v>432</v>
      </c>
      <c r="G1960" s="178">
        <v>-16</v>
      </c>
      <c r="H1960" s="178">
        <v>0.38390490412712103</v>
      </c>
      <c r="I1960" s="178">
        <v>0.42997349262237561</v>
      </c>
      <c r="J1960" s="178" t="s">
        <v>623</v>
      </c>
    </row>
    <row r="1961" spans="1:10" x14ac:dyDescent="0.45">
      <c r="A1961" s="178" t="s">
        <v>425</v>
      </c>
      <c r="B1961" s="178" t="s">
        <v>85</v>
      </c>
      <c r="C1961" s="178">
        <v>2040</v>
      </c>
      <c r="D1961" s="178" t="s">
        <v>336</v>
      </c>
      <c r="E1961" s="178" t="s">
        <v>337</v>
      </c>
      <c r="F1961" s="178" t="s">
        <v>432</v>
      </c>
      <c r="G1961" s="178">
        <v>-14</v>
      </c>
      <c r="H1961" s="178">
        <v>0.36763098835945102</v>
      </c>
      <c r="I1961" s="178">
        <v>0.4117467069625852</v>
      </c>
      <c r="J1961" s="178" t="s">
        <v>623</v>
      </c>
    </row>
    <row r="1962" spans="1:10" x14ac:dyDescent="0.45">
      <c r="A1962" s="178" t="s">
        <v>425</v>
      </c>
      <c r="B1962" s="178" t="s">
        <v>85</v>
      </c>
      <c r="C1962" s="178">
        <v>2040</v>
      </c>
      <c r="D1962" s="178" t="s">
        <v>336</v>
      </c>
      <c r="E1962" s="178" t="s">
        <v>337</v>
      </c>
      <c r="F1962" s="178" t="s">
        <v>432</v>
      </c>
      <c r="G1962" s="178">
        <v>-13</v>
      </c>
      <c r="H1962" s="178">
        <v>0.35281075537204698</v>
      </c>
      <c r="I1962" s="178">
        <v>0.39514804601669268</v>
      </c>
      <c r="J1962" s="178" t="s">
        <v>623</v>
      </c>
    </row>
    <row r="1963" spans="1:10" x14ac:dyDescent="0.45">
      <c r="A1963" s="178" t="s">
        <v>425</v>
      </c>
      <c r="B1963" s="178" t="s">
        <v>85</v>
      </c>
      <c r="C1963" s="178">
        <v>2040</v>
      </c>
      <c r="D1963" s="178" t="s">
        <v>336</v>
      </c>
      <c r="E1963" s="178" t="s">
        <v>337</v>
      </c>
      <c r="F1963" s="178" t="s">
        <v>432</v>
      </c>
      <c r="G1963" s="178">
        <v>-12</v>
      </c>
      <c r="H1963" s="178">
        <v>0.14874732494354201</v>
      </c>
      <c r="I1963" s="178">
        <v>0.16659700393676707</v>
      </c>
      <c r="J1963" s="178" t="s">
        <v>623</v>
      </c>
    </row>
    <row r="1964" spans="1:10" x14ac:dyDescent="0.45">
      <c r="A1964" s="178" t="s">
        <v>425</v>
      </c>
      <c r="B1964" s="178" t="s">
        <v>85</v>
      </c>
      <c r="C1964" s="178">
        <v>2040</v>
      </c>
      <c r="D1964" s="178" t="s">
        <v>336</v>
      </c>
      <c r="E1964" s="178" t="s">
        <v>337</v>
      </c>
      <c r="F1964" s="178" t="s">
        <v>432</v>
      </c>
      <c r="G1964" s="178">
        <v>-10</v>
      </c>
      <c r="H1964" s="178">
        <v>0.27319904416799501</v>
      </c>
      <c r="I1964" s="178">
        <v>0.30598292946815442</v>
      </c>
      <c r="J1964" s="178" t="s">
        <v>623</v>
      </c>
    </row>
    <row r="1965" spans="1:10" x14ac:dyDescent="0.45">
      <c r="A1965" s="178" t="s">
        <v>425</v>
      </c>
      <c r="B1965" s="178" t="s">
        <v>85</v>
      </c>
      <c r="C1965" s="178">
        <v>2040</v>
      </c>
      <c r="D1965" s="178" t="s">
        <v>336</v>
      </c>
      <c r="E1965" s="178" t="s">
        <v>337</v>
      </c>
      <c r="F1965" s="178" t="s">
        <v>432</v>
      </c>
      <c r="G1965" s="178">
        <v>-9</v>
      </c>
      <c r="H1965" s="178">
        <v>0.103574000298976</v>
      </c>
      <c r="I1965" s="178">
        <v>0.11600288033485312</v>
      </c>
      <c r="J1965" s="178" t="s">
        <v>623</v>
      </c>
    </row>
    <row r="1966" spans="1:10" x14ac:dyDescent="0.45">
      <c r="A1966" s="178" t="s">
        <v>425</v>
      </c>
      <c r="B1966" s="178" t="s">
        <v>85</v>
      </c>
      <c r="C1966" s="178">
        <v>2040</v>
      </c>
      <c r="D1966" s="178" t="s">
        <v>336</v>
      </c>
      <c r="E1966" s="178" t="s">
        <v>337</v>
      </c>
      <c r="F1966" s="178" t="s">
        <v>432</v>
      </c>
      <c r="G1966" s="178">
        <v>-8</v>
      </c>
      <c r="H1966" s="178">
        <v>9.0229608118534102E-2</v>
      </c>
      <c r="I1966" s="178">
        <v>0.10105716109275821</v>
      </c>
      <c r="J1966" s="178" t="s">
        <v>623</v>
      </c>
    </row>
    <row r="1967" spans="1:10" x14ac:dyDescent="0.45">
      <c r="A1967" s="178" t="s">
        <v>425</v>
      </c>
      <c r="B1967" s="178" t="s">
        <v>85</v>
      </c>
      <c r="C1967" s="178">
        <v>2040</v>
      </c>
      <c r="D1967" s="178" t="s">
        <v>336</v>
      </c>
      <c r="E1967" s="178" t="s">
        <v>337</v>
      </c>
      <c r="F1967" s="178" t="s">
        <v>432</v>
      </c>
      <c r="G1967" s="178">
        <v>-7</v>
      </c>
      <c r="H1967" s="178">
        <v>8.1576898694038405E-2</v>
      </c>
      <c r="I1967" s="178">
        <v>9.1366126537323025E-2</v>
      </c>
      <c r="J1967" s="178" t="s">
        <v>623</v>
      </c>
    </row>
    <row r="1968" spans="1:10" x14ac:dyDescent="0.45">
      <c r="A1968" s="178" t="s">
        <v>425</v>
      </c>
      <c r="B1968" s="178" t="s">
        <v>85</v>
      </c>
      <c r="C1968" s="178">
        <v>2040</v>
      </c>
      <c r="D1968" s="178" t="s">
        <v>336</v>
      </c>
      <c r="E1968" s="178" t="s">
        <v>337</v>
      </c>
      <c r="F1968" s="178" t="s">
        <v>432</v>
      </c>
      <c r="G1968" s="178">
        <v>-6</v>
      </c>
      <c r="H1968" s="178">
        <v>0.230616264045238</v>
      </c>
      <c r="I1968" s="178">
        <v>0.25829021573066657</v>
      </c>
      <c r="J1968" s="178" t="s">
        <v>623</v>
      </c>
    </row>
    <row r="1969" spans="1:10" x14ac:dyDescent="0.45">
      <c r="A1969" s="178" t="s">
        <v>425</v>
      </c>
      <c r="B1969" s="178" t="s">
        <v>85</v>
      </c>
      <c r="C1969" s="178">
        <v>2040</v>
      </c>
      <c r="D1969" s="178" t="s">
        <v>336</v>
      </c>
      <c r="E1969" s="178" t="s">
        <v>337</v>
      </c>
      <c r="F1969" s="178" t="s">
        <v>427</v>
      </c>
      <c r="G1969" s="178">
        <v>-4</v>
      </c>
      <c r="H1969" s="178">
        <v>3.7890661507844897E-2</v>
      </c>
      <c r="I1969" s="178">
        <v>4.243754088878629E-2</v>
      </c>
      <c r="J1969" s="178" t="s">
        <v>623</v>
      </c>
    </row>
    <row r="1970" spans="1:10" x14ac:dyDescent="0.45">
      <c r="A1970" s="178" t="s">
        <v>425</v>
      </c>
      <c r="B1970" s="178" t="s">
        <v>85</v>
      </c>
      <c r="C1970" s="178">
        <v>2040</v>
      </c>
      <c r="D1970" s="178" t="s">
        <v>336</v>
      </c>
      <c r="E1970" s="178" t="s">
        <v>337</v>
      </c>
      <c r="F1970" s="178" t="s">
        <v>427</v>
      </c>
      <c r="G1970" s="178">
        <v>-3</v>
      </c>
      <c r="H1970" s="178">
        <v>9.5696756616234793E-2</v>
      </c>
      <c r="I1970" s="178">
        <v>0.10718036741018298</v>
      </c>
      <c r="J1970" s="178" t="s">
        <v>623</v>
      </c>
    </row>
    <row r="1971" spans="1:10" x14ac:dyDescent="0.45">
      <c r="A1971" s="178" t="s">
        <v>425</v>
      </c>
      <c r="B1971" s="178" t="s">
        <v>85</v>
      </c>
      <c r="C1971" s="178">
        <v>2040</v>
      </c>
      <c r="D1971" s="178" t="s">
        <v>336</v>
      </c>
      <c r="E1971" s="178" t="s">
        <v>337</v>
      </c>
      <c r="F1971" s="178" t="s">
        <v>427</v>
      </c>
      <c r="G1971" s="178">
        <v>-2</v>
      </c>
      <c r="H1971" s="178">
        <v>7.0320097729563999E-3</v>
      </c>
      <c r="I1971" s="178">
        <v>7.8758509457111693E-3</v>
      </c>
      <c r="J1971" s="178" t="s">
        <v>623</v>
      </c>
    </row>
    <row r="1972" spans="1:10" x14ac:dyDescent="0.45">
      <c r="A1972" s="178" t="s">
        <v>425</v>
      </c>
      <c r="B1972" s="178" t="s">
        <v>85</v>
      </c>
      <c r="C1972" s="178">
        <v>2040</v>
      </c>
      <c r="D1972" s="178" t="s">
        <v>336</v>
      </c>
      <c r="E1972" s="178" t="s">
        <v>337</v>
      </c>
      <c r="F1972" s="178" t="s">
        <v>432</v>
      </c>
      <c r="G1972" s="178">
        <v>-2</v>
      </c>
      <c r="H1972" s="178">
        <v>0.178638260811567</v>
      </c>
      <c r="I1972" s="178">
        <v>0.20007485210895506</v>
      </c>
      <c r="J1972" s="178" t="s">
        <v>623</v>
      </c>
    </row>
    <row r="1973" spans="1:10" x14ac:dyDescent="0.45">
      <c r="A1973" s="178" t="s">
        <v>425</v>
      </c>
      <c r="B1973" s="178" t="s">
        <v>85</v>
      </c>
      <c r="C1973" s="178">
        <v>2040</v>
      </c>
      <c r="D1973" s="178" t="s">
        <v>336</v>
      </c>
      <c r="E1973" s="178" t="s">
        <v>337</v>
      </c>
      <c r="F1973" s="178" t="s">
        <v>432</v>
      </c>
      <c r="G1973" s="178">
        <v>-1</v>
      </c>
      <c r="H1973" s="178">
        <v>0.114137265831232</v>
      </c>
      <c r="I1973" s="178">
        <v>0.12783373773097986</v>
      </c>
      <c r="J1973" s="178" t="s">
        <v>623</v>
      </c>
    </row>
    <row r="1974" spans="1:10" x14ac:dyDescent="0.45">
      <c r="A1974" s="178" t="s">
        <v>425</v>
      </c>
      <c r="B1974" s="178" t="s">
        <v>85</v>
      </c>
      <c r="C1974" s="178">
        <v>2040</v>
      </c>
      <c r="D1974" s="178" t="s">
        <v>336</v>
      </c>
      <c r="E1974" s="178" t="s">
        <v>337</v>
      </c>
      <c r="F1974" s="178" t="s">
        <v>427</v>
      </c>
      <c r="G1974" s="178">
        <v>-1</v>
      </c>
      <c r="H1974" s="178">
        <v>0.25912419846281398</v>
      </c>
      <c r="I1974" s="178">
        <v>0.29021910227835168</v>
      </c>
      <c r="J1974" s="178" t="s">
        <v>623</v>
      </c>
    </row>
    <row r="1975" spans="1:10" x14ac:dyDescent="0.45">
      <c r="A1975" s="178" t="s">
        <v>425</v>
      </c>
      <c r="B1975" s="178" t="s">
        <v>85</v>
      </c>
      <c r="C1975" s="178">
        <v>2040</v>
      </c>
      <c r="D1975" s="178" t="s">
        <v>336</v>
      </c>
      <c r="E1975" s="178" t="s">
        <v>337</v>
      </c>
      <c r="F1975" s="178" t="s">
        <v>427</v>
      </c>
      <c r="G1975" s="178">
        <v>0</v>
      </c>
      <c r="H1975" s="178">
        <v>8.1299257464706898E-2</v>
      </c>
      <c r="I1975" s="178">
        <v>9.1055168360471728E-2</v>
      </c>
      <c r="J1975" s="178" t="s">
        <v>623</v>
      </c>
    </row>
    <row r="1976" spans="1:10" x14ac:dyDescent="0.45">
      <c r="A1976" s="178" t="s">
        <v>425</v>
      </c>
      <c r="B1976" s="178" t="s">
        <v>85</v>
      </c>
      <c r="C1976" s="178">
        <v>2040</v>
      </c>
      <c r="D1976" s="178" t="s">
        <v>336</v>
      </c>
      <c r="E1976" s="178" t="s">
        <v>337</v>
      </c>
      <c r="F1976" s="178" t="s">
        <v>432</v>
      </c>
      <c r="G1976" s="178">
        <v>0</v>
      </c>
      <c r="H1976" s="178">
        <v>5.4847255349159199E-2</v>
      </c>
      <c r="I1976" s="178">
        <v>6.1428925991058307E-2</v>
      </c>
      <c r="J1976" s="178" t="s">
        <v>623</v>
      </c>
    </row>
    <row r="1977" spans="1:10" x14ac:dyDescent="0.45">
      <c r="A1977" s="178" t="s">
        <v>425</v>
      </c>
      <c r="B1977" s="178" t="s">
        <v>85</v>
      </c>
      <c r="C1977" s="178">
        <v>2040</v>
      </c>
      <c r="D1977" s="178" t="s">
        <v>336</v>
      </c>
      <c r="E1977" s="178" t="s">
        <v>337</v>
      </c>
      <c r="F1977" s="178" t="s">
        <v>432</v>
      </c>
      <c r="G1977" s="178">
        <v>1</v>
      </c>
      <c r="H1977" s="178">
        <v>4.9538102000951802E-2</v>
      </c>
      <c r="I1977" s="178">
        <v>5.5482674241066024E-2</v>
      </c>
      <c r="J1977" s="178" t="s">
        <v>623</v>
      </c>
    </row>
    <row r="1978" spans="1:10" x14ac:dyDescent="0.45">
      <c r="A1978" s="178" t="s">
        <v>425</v>
      </c>
      <c r="B1978" s="178" t="s">
        <v>85</v>
      </c>
      <c r="C1978" s="178">
        <v>2040</v>
      </c>
      <c r="D1978" s="178" t="s">
        <v>336</v>
      </c>
      <c r="E1978" s="178" t="s">
        <v>337</v>
      </c>
      <c r="F1978" s="178" t="s">
        <v>428</v>
      </c>
      <c r="G1978" s="178">
        <v>1</v>
      </c>
      <c r="H1978" s="178">
        <v>5.6026600301265703E-2</v>
      </c>
      <c r="I1978" s="178">
        <v>6.2749792337417593E-2</v>
      </c>
      <c r="J1978" s="178" t="s">
        <v>624</v>
      </c>
    </row>
    <row r="1979" spans="1:10" x14ac:dyDescent="0.45">
      <c r="A1979" s="178" t="s">
        <v>425</v>
      </c>
      <c r="B1979" s="178" t="s">
        <v>85</v>
      </c>
      <c r="C1979" s="178">
        <v>2040</v>
      </c>
      <c r="D1979" s="178" t="s">
        <v>336</v>
      </c>
      <c r="E1979" s="178" t="s">
        <v>337</v>
      </c>
      <c r="F1979" s="178" t="s">
        <v>430</v>
      </c>
      <c r="G1979" s="178">
        <v>1</v>
      </c>
      <c r="H1979" s="178">
        <v>0.15484788152389201</v>
      </c>
      <c r="I1979" s="178">
        <v>0.17342962730675907</v>
      </c>
      <c r="J1979" s="178" t="s">
        <v>623</v>
      </c>
    </row>
    <row r="1980" spans="1:10" x14ac:dyDescent="0.45">
      <c r="A1980" s="178" t="s">
        <v>425</v>
      </c>
      <c r="B1980" s="178" t="s">
        <v>85</v>
      </c>
      <c r="C1980" s="178">
        <v>2040</v>
      </c>
      <c r="D1980" s="178" t="s">
        <v>336</v>
      </c>
      <c r="E1980" s="178" t="s">
        <v>337</v>
      </c>
      <c r="F1980" s="178" t="s">
        <v>427</v>
      </c>
      <c r="G1980" s="178">
        <v>1</v>
      </c>
      <c r="H1980" s="178">
        <v>4.3420717120171001E-3</v>
      </c>
      <c r="I1980" s="178">
        <v>4.8631203174591521E-3</v>
      </c>
      <c r="J1980" s="178" t="s">
        <v>623</v>
      </c>
    </row>
    <row r="1981" spans="1:10" x14ac:dyDescent="0.45">
      <c r="A1981" s="178" t="s">
        <v>425</v>
      </c>
      <c r="B1981" s="178" t="s">
        <v>85</v>
      </c>
      <c r="C1981" s="178">
        <v>2040</v>
      </c>
      <c r="D1981" s="178" t="s">
        <v>336</v>
      </c>
      <c r="E1981" s="178" t="s">
        <v>337</v>
      </c>
      <c r="F1981" s="178" t="s">
        <v>429</v>
      </c>
      <c r="G1981" s="178">
        <v>1</v>
      </c>
      <c r="H1981" s="178">
        <v>4.7411470673978302</v>
      </c>
      <c r="I1981" s="178">
        <v>5.3100847154855702</v>
      </c>
      <c r="J1981" s="178" t="s">
        <v>624</v>
      </c>
    </row>
    <row r="1982" spans="1:10" x14ac:dyDescent="0.45">
      <c r="A1982" s="178" t="s">
        <v>425</v>
      </c>
      <c r="B1982" s="178" t="s">
        <v>85</v>
      </c>
      <c r="C1982" s="178">
        <v>2040</v>
      </c>
      <c r="D1982" s="178" t="s">
        <v>336</v>
      </c>
      <c r="E1982" s="178" t="s">
        <v>337</v>
      </c>
      <c r="F1982" s="178" t="s">
        <v>428</v>
      </c>
      <c r="G1982" s="178">
        <v>2</v>
      </c>
      <c r="H1982" s="178">
        <v>0.12527740374207499</v>
      </c>
      <c r="I1982" s="178">
        <v>0.14031069219112402</v>
      </c>
      <c r="J1982" s="178" t="s">
        <v>624</v>
      </c>
    </row>
    <row r="1983" spans="1:10" x14ac:dyDescent="0.45">
      <c r="A1983" s="178" t="s">
        <v>425</v>
      </c>
      <c r="B1983" s="178" t="s">
        <v>85</v>
      </c>
      <c r="C1983" s="178">
        <v>2040</v>
      </c>
      <c r="D1983" s="178" t="s">
        <v>336</v>
      </c>
      <c r="E1983" s="178" t="s">
        <v>337</v>
      </c>
      <c r="F1983" s="178" t="s">
        <v>430</v>
      </c>
      <c r="G1983" s="178">
        <v>2</v>
      </c>
      <c r="H1983" s="178">
        <v>1.4553433284163499E-2</v>
      </c>
      <c r="I1983" s="178">
        <v>1.6299845278263121E-2</v>
      </c>
      <c r="J1983" s="178" t="s">
        <v>623</v>
      </c>
    </row>
    <row r="1984" spans="1:10" x14ac:dyDescent="0.45">
      <c r="A1984" s="178" t="s">
        <v>425</v>
      </c>
      <c r="B1984" s="178" t="s">
        <v>85</v>
      </c>
      <c r="C1984" s="178">
        <v>2040</v>
      </c>
      <c r="D1984" s="178" t="s">
        <v>336</v>
      </c>
      <c r="E1984" s="178" t="s">
        <v>337</v>
      </c>
      <c r="F1984" s="178" t="s">
        <v>426</v>
      </c>
      <c r="G1984" s="178">
        <v>2</v>
      </c>
      <c r="H1984" s="178">
        <v>0.27736314758658398</v>
      </c>
      <c r="I1984" s="178">
        <v>0.31064672529697407</v>
      </c>
      <c r="J1984" s="178" t="s">
        <v>623</v>
      </c>
    </row>
    <row r="1985" spans="1:10" x14ac:dyDescent="0.45">
      <c r="A1985" s="178" t="s">
        <v>425</v>
      </c>
      <c r="B1985" s="178" t="s">
        <v>85</v>
      </c>
      <c r="C1985" s="178">
        <v>2040</v>
      </c>
      <c r="D1985" s="178" t="s">
        <v>336</v>
      </c>
      <c r="E1985" s="178" t="s">
        <v>337</v>
      </c>
      <c r="F1985" s="178" t="s">
        <v>429</v>
      </c>
      <c r="G1985" s="178">
        <v>2</v>
      </c>
      <c r="H1985" s="178">
        <v>7.2293428666889596</v>
      </c>
      <c r="I1985" s="178">
        <v>8.0968640106916361</v>
      </c>
      <c r="J1985" s="178" t="s">
        <v>624</v>
      </c>
    </row>
    <row r="1986" spans="1:10" x14ac:dyDescent="0.45">
      <c r="A1986" s="178" t="s">
        <v>425</v>
      </c>
      <c r="B1986" s="178" t="s">
        <v>85</v>
      </c>
      <c r="C1986" s="178">
        <v>2040</v>
      </c>
      <c r="D1986" s="178" t="s">
        <v>336</v>
      </c>
      <c r="E1986" s="178" t="s">
        <v>337</v>
      </c>
      <c r="F1986" s="178" t="s">
        <v>428</v>
      </c>
      <c r="G1986" s="178">
        <v>3</v>
      </c>
      <c r="H1986" s="178">
        <v>0.104985044337809</v>
      </c>
      <c r="I1986" s="178">
        <v>0.1175832496583461</v>
      </c>
      <c r="J1986" s="178" t="s">
        <v>624</v>
      </c>
    </row>
    <row r="1987" spans="1:10" x14ac:dyDescent="0.45">
      <c r="A1987" s="178" t="s">
        <v>425</v>
      </c>
      <c r="B1987" s="178" t="s">
        <v>85</v>
      </c>
      <c r="C1987" s="178">
        <v>2040</v>
      </c>
      <c r="D1987" s="178" t="s">
        <v>336</v>
      </c>
      <c r="E1987" s="178" t="s">
        <v>337</v>
      </c>
      <c r="F1987" s="178" t="s">
        <v>429</v>
      </c>
      <c r="G1987" s="178">
        <v>3</v>
      </c>
      <c r="H1987" s="178">
        <v>2.3665236607193898</v>
      </c>
      <c r="I1987" s="178">
        <v>2.6505065000057169</v>
      </c>
      <c r="J1987" s="178" t="s">
        <v>624</v>
      </c>
    </row>
    <row r="1988" spans="1:10" x14ac:dyDescent="0.45">
      <c r="A1988" s="178" t="s">
        <v>425</v>
      </c>
      <c r="B1988" s="178" t="s">
        <v>85</v>
      </c>
      <c r="C1988" s="178">
        <v>2040</v>
      </c>
      <c r="D1988" s="178" t="s">
        <v>336</v>
      </c>
      <c r="E1988" s="178" t="s">
        <v>337</v>
      </c>
      <c r="F1988" s="178" t="s">
        <v>430</v>
      </c>
      <c r="G1988" s="178">
        <v>3</v>
      </c>
      <c r="H1988" s="178">
        <v>1.27787535311654E-2</v>
      </c>
      <c r="I1988" s="178">
        <v>1.4312203954905249E-2</v>
      </c>
      <c r="J1988" s="178" t="s">
        <v>623</v>
      </c>
    </row>
    <row r="1989" spans="1:10" x14ac:dyDescent="0.45">
      <c r="A1989" s="178" t="s">
        <v>425</v>
      </c>
      <c r="B1989" s="178" t="s">
        <v>85</v>
      </c>
      <c r="C1989" s="178">
        <v>2040</v>
      </c>
      <c r="D1989" s="178" t="s">
        <v>336</v>
      </c>
      <c r="E1989" s="178" t="s">
        <v>337</v>
      </c>
      <c r="F1989" s="178" t="s">
        <v>431</v>
      </c>
      <c r="G1989" s="178">
        <v>3</v>
      </c>
      <c r="H1989" s="178">
        <v>2.76541244238615E-2</v>
      </c>
      <c r="I1989" s="178">
        <v>3.0972619354724885E-2</v>
      </c>
      <c r="J1989" s="178" t="s">
        <v>624</v>
      </c>
    </row>
    <row r="1990" spans="1:10" x14ac:dyDescent="0.45">
      <c r="A1990" s="178" t="s">
        <v>425</v>
      </c>
      <c r="B1990" s="178" t="s">
        <v>85</v>
      </c>
      <c r="C1990" s="178">
        <v>2040</v>
      </c>
      <c r="D1990" s="178" t="s">
        <v>336</v>
      </c>
      <c r="E1990" s="178" t="s">
        <v>337</v>
      </c>
      <c r="F1990" s="178" t="s">
        <v>428</v>
      </c>
      <c r="G1990" s="178">
        <v>4</v>
      </c>
      <c r="H1990" s="178">
        <v>0.15822903485968701</v>
      </c>
      <c r="I1990" s="178">
        <v>0.17721651904284946</v>
      </c>
      <c r="J1990" s="178" t="s">
        <v>624</v>
      </c>
    </row>
    <row r="1991" spans="1:10" x14ac:dyDescent="0.45">
      <c r="A1991" s="178" t="s">
        <v>425</v>
      </c>
      <c r="B1991" s="178" t="s">
        <v>85</v>
      </c>
      <c r="C1991" s="178">
        <v>2040</v>
      </c>
      <c r="D1991" s="178" t="s">
        <v>336</v>
      </c>
      <c r="E1991" s="178" t="s">
        <v>337</v>
      </c>
      <c r="F1991" s="178" t="s">
        <v>426</v>
      </c>
      <c r="G1991" s="178">
        <v>4</v>
      </c>
      <c r="H1991" s="178">
        <v>0.17903969064354899</v>
      </c>
      <c r="I1991" s="178">
        <v>0.20052445352077489</v>
      </c>
      <c r="J1991" s="178" t="s">
        <v>623</v>
      </c>
    </row>
    <row r="1992" spans="1:10" x14ac:dyDescent="0.45">
      <c r="A1992" s="178" t="s">
        <v>425</v>
      </c>
      <c r="B1992" s="178" t="s">
        <v>85</v>
      </c>
      <c r="C1992" s="178">
        <v>2040</v>
      </c>
      <c r="D1992" s="178" t="s">
        <v>336</v>
      </c>
      <c r="E1992" s="178" t="s">
        <v>337</v>
      </c>
      <c r="F1992" s="178" t="s">
        <v>429</v>
      </c>
      <c r="G1992" s="178">
        <v>4</v>
      </c>
      <c r="H1992" s="178">
        <v>0.30658912658691401</v>
      </c>
      <c r="I1992" s="178">
        <v>0.34337982177734372</v>
      </c>
      <c r="J1992" s="178" t="s">
        <v>624</v>
      </c>
    </row>
    <row r="1993" spans="1:10" x14ac:dyDescent="0.45">
      <c r="A1993" s="178" t="s">
        <v>425</v>
      </c>
      <c r="B1993" s="178" t="s">
        <v>85</v>
      </c>
      <c r="C1993" s="178">
        <v>2040</v>
      </c>
      <c r="D1993" s="178" t="s">
        <v>336</v>
      </c>
      <c r="E1993" s="178" t="s">
        <v>337</v>
      </c>
      <c r="F1993" s="178" t="s">
        <v>430</v>
      </c>
      <c r="G1993" s="178">
        <v>4</v>
      </c>
      <c r="H1993" s="178">
        <v>3.6501530557870999E-3</v>
      </c>
      <c r="I1993" s="178">
        <v>4.0881714224815522E-3</v>
      </c>
      <c r="J1993" s="178" t="s">
        <v>623</v>
      </c>
    </row>
    <row r="1994" spans="1:10" x14ac:dyDescent="0.45">
      <c r="A1994" s="178" t="s">
        <v>425</v>
      </c>
      <c r="B1994" s="178" t="s">
        <v>85</v>
      </c>
      <c r="C1994" s="178">
        <v>2040</v>
      </c>
      <c r="D1994" s="178" t="s">
        <v>336</v>
      </c>
      <c r="E1994" s="178" t="s">
        <v>337</v>
      </c>
      <c r="F1994" s="178" t="s">
        <v>428</v>
      </c>
      <c r="G1994" s="178">
        <v>5</v>
      </c>
      <c r="H1994" s="178">
        <v>8.4613895276561393E-2</v>
      </c>
      <c r="I1994" s="178">
        <v>9.4767562709748773E-2</v>
      </c>
      <c r="J1994" s="178" t="s">
        <v>624</v>
      </c>
    </row>
    <row r="1995" spans="1:10" x14ac:dyDescent="0.45">
      <c r="A1995" s="178" t="s">
        <v>425</v>
      </c>
      <c r="B1995" s="178" t="s">
        <v>85</v>
      </c>
      <c r="C1995" s="178">
        <v>2040</v>
      </c>
      <c r="D1995" s="178" t="s">
        <v>336</v>
      </c>
      <c r="E1995" s="178" t="s">
        <v>337</v>
      </c>
      <c r="F1995" s="178" t="s">
        <v>426</v>
      </c>
      <c r="G1995" s="178">
        <v>5</v>
      </c>
      <c r="H1995" s="178">
        <v>8.2922112196683898E-2</v>
      </c>
      <c r="I1995" s="178">
        <v>9.2872765660285975E-2</v>
      </c>
      <c r="J1995" s="178" t="s">
        <v>623</v>
      </c>
    </row>
    <row r="1996" spans="1:10" x14ac:dyDescent="0.45">
      <c r="A1996" s="178" t="s">
        <v>425</v>
      </c>
      <c r="B1996" s="178" t="s">
        <v>85</v>
      </c>
      <c r="C1996" s="178">
        <v>2040</v>
      </c>
      <c r="D1996" s="178" t="s">
        <v>336</v>
      </c>
      <c r="E1996" s="178" t="s">
        <v>337</v>
      </c>
      <c r="F1996" s="178" t="s">
        <v>430</v>
      </c>
      <c r="G1996" s="178">
        <v>5</v>
      </c>
      <c r="H1996" s="178">
        <v>1.14752643276006E-2</v>
      </c>
      <c r="I1996" s="178">
        <v>1.2852296046912673E-2</v>
      </c>
      <c r="J1996" s="178" t="s">
        <v>623</v>
      </c>
    </row>
    <row r="1997" spans="1:10" x14ac:dyDescent="0.45">
      <c r="A1997" s="178" t="s">
        <v>425</v>
      </c>
      <c r="B1997" s="178" t="s">
        <v>85</v>
      </c>
      <c r="C1997" s="178">
        <v>2040</v>
      </c>
      <c r="D1997" s="178" t="s">
        <v>336</v>
      </c>
      <c r="E1997" s="178" t="s">
        <v>337</v>
      </c>
      <c r="F1997" s="178" t="s">
        <v>431</v>
      </c>
      <c r="G1997" s="178">
        <v>5</v>
      </c>
      <c r="H1997" s="178">
        <v>8.8717080652713803E-2</v>
      </c>
      <c r="I1997" s="178">
        <v>9.9363130331039468E-2</v>
      </c>
      <c r="J1997" s="178" t="s">
        <v>624</v>
      </c>
    </row>
    <row r="1998" spans="1:10" x14ac:dyDescent="0.45">
      <c r="A1998" s="178" t="s">
        <v>425</v>
      </c>
      <c r="B1998" s="178" t="s">
        <v>85</v>
      </c>
      <c r="C1998" s="178">
        <v>2040</v>
      </c>
      <c r="D1998" s="178" t="s">
        <v>336</v>
      </c>
      <c r="E1998" s="178" t="s">
        <v>337</v>
      </c>
      <c r="F1998" s="178" t="s">
        <v>426</v>
      </c>
      <c r="G1998" s="178">
        <v>6</v>
      </c>
      <c r="H1998" s="178">
        <v>7.44743756949902E-2</v>
      </c>
      <c r="I1998" s="178">
        <v>8.3411300778389028E-2</v>
      </c>
      <c r="J1998" s="178" t="s">
        <v>623</v>
      </c>
    </row>
    <row r="1999" spans="1:10" x14ac:dyDescent="0.45">
      <c r="A1999" s="178" t="s">
        <v>425</v>
      </c>
      <c r="B1999" s="178" t="s">
        <v>85</v>
      </c>
      <c r="C1999" s="178">
        <v>2040</v>
      </c>
      <c r="D1999" s="178" t="s">
        <v>336</v>
      </c>
      <c r="E1999" s="178" t="s">
        <v>337</v>
      </c>
      <c r="F1999" s="178" t="s">
        <v>430</v>
      </c>
      <c r="G1999" s="178">
        <v>6</v>
      </c>
      <c r="H1999" s="178">
        <v>1.5471888473257E-3</v>
      </c>
      <c r="I1999" s="178">
        <v>1.7328515090047842E-3</v>
      </c>
      <c r="J1999" s="178" t="s">
        <v>623</v>
      </c>
    </row>
    <row r="2000" spans="1:10" x14ac:dyDescent="0.45">
      <c r="A2000" s="178" t="s">
        <v>425</v>
      </c>
      <c r="B2000" s="178" t="s">
        <v>85</v>
      </c>
      <c r="C2000" s="178">
        <v>2040</v>
      </c>
      <c r="D2000" s="178" t="s">
        <v>336</v>
      </c>
      <c r="E2000" s="178" t="s">
        <v>337</v>
      </c>
      <c r="F2000" s="178" t="s">
        <v>429</v>
      </c>
      <c r="G2000" s="178">
        <v>6</v>
      </c>
      <c r="H2000" s="178">
        <v>0.52180814743041903</v>
      </c>
      <c r="I2000" s="178">
        <v>0.58442512512206934</v>
      </c>
      <c r="J2000" s="178" t="s">
        <v>624</v>
      </c>
    </row>
    <row r="2001" spans="1:10" x14ac:dyDescent="0.45">
      <c r="A2001" s="178" t="s">
        <v>425</v>
      </c>
      <c r="B2001" s="178" t="s">
        <v>85</v>
      </c>
      <c r="C2001" s="178">
        <v>2040</v>
      </c>
      <c r="D2001" s="178" t="s">
        <v>336</v>
      </c>
      <c r="E2001" s="178" t="s">
        <v>337</v>
      </c>
      <c r="F2001" s="178" t="s">
        <v>428</v>
      </c>
      <c r="G2001" s="178">
        <v>6</v>
      </c>
      <c r="H2001" s="178">
        <v>6.9496337091550203E-2</v>
      </c>
      <c r="I2001" s="178">
        <v>7.7835897542536239E-2</v>
      </c>
      <c r="J2001" s="178" t="s">
        <v>624</v>
      </c>
    </row>
    <row r="2002" spans="1:10" x14ac:dyDescent="0.45">
      <c r="A2002" s="178" t="s">
        <v>425</v>
      </c>
      <c r="B2002" s="178" t="s">
        <v>85</v>
      </c>
      <c r="C2002" s="178">
        <v>2040</v>
      </c>
      <c r="D2002" s="178" t="s">
        <v>336</v>
      </c>
      <c r="E2002" s="178" t="s">
        <v>337</v>
      </c>
      <c r="F2002" s="178" t="s">
        <v>428</v>
      </c>
      <c r="G2002" s="178">
        <v>7</v>
      </c>
      <c r="H2002" s="178">
        <v>2.42850964423269E-2</v>
      </c>
      <c r="I2002" s="178">
        <v>2.719930801540613E-2</v>
      </c>
      <c r="J2002" s="178" t="s">
        <v>624</v>
      </c>
    </row>
    <row r="2003" spans="1:10" x14ac:dyDescent="0.45">
      <c r="A2003" s="178" t="s">
        <v>425</v>
      </c>
      <c r="B2003" s="178" t="s">
        <v>85</v>
      </c>
      <c r="C2003" s="178">
        <v>2040</v>
      </c>
      <c r="D2003" s="178" t="s">
        <v>336</v>
      </c>
      <c r="E2003" s="178" t="s">
        <v>337</v>
      </c>
      <c r="F2003" s="178" t="s">
        <v>429</v>
      </c>
      <c r="G2003" s="178">
        <v>7</v>
      </c>
      <c r="H2003" s="178">
        <v>8.8564783334732097E-2</v>
      </c>
      <c r="I2003" s="178">
        <v>9.9192557334899956E-2</v>
      </c>
      <c r="J2003" s="178" t="s">
        <v>624</v>
      </c>
    </row>
    <row r="2004" spans="1:10" x14ac:dyDescent="0.45">
      <c r="A2004" s="178" t="s">
        <v>425</v>
      </c>
      <c r="B2004" s="178" t="s">
        <v>85</v>
      </c>
      <c r="C2004" s="178">
        <v>2040</v>
      </c>
      <c r="D2004" s="178" t="s">
        <v>336</v>
      </c>
      <c r="E2004" s="178" t="s">
        <v>337</v>
      </c>
      <c r="F2004" s="178" t="s">
        <v>426</v>
      </c>
      <c r="G2004" s="178">
        <v>7</v>
      </c>
      <c r="H2004" s="178">
        <v>6.9656517356634098E-2</v>
      </c>
      <c r="I2004" s="178">
        <v>7.8015299439430197E-2</v>
      </c>
      <c r="J2004" s="178" t="s">
        <v>623</v>
      </c>
    </row>
    <row r="2005" spans="1:10" x14ac:dyDescent="0.45">
      <c r="A2005" s="178" t="s">
        <v>425</v>
      </c>
      <c r="B2005" s="178" t="s">
        <v>85</v>
      </c>
      <c r="C2005" s="178">
        <v>2040</v>
      </c>
      <c r="D2005" s="178" t="s">
        <v>336</v>
      </c>
      <c r="E2005" s="178" t="s">
        <v>337</v>
      </c>
      <c r="F2005" s="178" t="s">
        <v>430</v>
      </c>
      <c r="G2005" s="178">
        <v>7</v>
      </c>
      <c r="H2005" s="178">
        <v>1.3850186951458001E-3</v>
      </c>
      <c r="I2005" s="178">
        <v>1.5512209385632962E-3</v>
      </c>
      <c r="J2005" s="178" t="s">
        <v>623</v>
      </c>
    </row>
    <row r="2006" spans="1:10" x14ac:dyDescent="0.45">
      <c r="A2006" s="178" t="s">
        <v>425</v>
      </c>
      <c r="B2006" s="178" t="s">
        <v>85</v>
      </c>
      <c r="C2006" s="178">
        <v>2040</v>
      </c>
      <c r="D2006" s="178" t="s">
        <v>336</v>
      </c>
      <c r="E2006" s="178" t="s">
        <v>337</v>
      </c>
      <c r="F2006" s="178" t="s">
        <v>429</v>
      </c>
      <c r="G2006" s="178">
        <v>8</v>
      </c>
      <c r="H2006" s="178">
        <v>0.45760330557823098</v>
      </c>
      <c r="I2006" s="178">
        <v>0.51251570224761878</v>
      </c>
      <c r="J2006" s="178" t="s">
        <v>624</v>
      </c>
    </row>
    <row r="2007" spans="1:10" x14ac:dyDescent="0.45">
      <c r="A2007" s="178" t="s">
        <v>425</v>
      </c>
      <c r="B2007" s="178" t="s">
        <v>85</v>
      </c>
      <c r="C2007" s="178">
        <v>2040</v>
      </c>
      <c r="D2007" s="178" t="s">
        <v>336</v>
      </c>
      <c r="E2007" s="178" t="s">
        <v>337</v>
      </c>
      <c r="F2007" s="178" t="s">
        <v>428</v>
      </c>
      <c r="G2007" s="178">
        <v>8</v>
      </c>
      <c r="H2007" s="178">
        <v>9.9466491956264006E-3</v>
      </c>
      <c r="I2007" s="178">
        <v>1.114024709910157E-2</v>
      </c>
      <c r="J2007" s="178" t="s">
        <v>624</v>
      </c>
    </row>
    <row r="2008" spans="1:10" x14ac:dyDescent="0.45">
      <c r="A2008" s="178" t="s">
        <v>425</v>
      </c>
      <c r="B2008" s="178" t="s">
        <v>85</v>
      </c>
      <c r="C2008" s="178">
        <v>2040</v>
      </c>
      <c r="D2008" s="178" t="s">
        <v>336</v>
      </c>
      <c r="E2008" s="178" t="s">
        <v>337</v>
      </c>
      <c r="F2008" s="178" t="s">
        <v>426</v>
      </c>
      <c r="G2008" s="178">
        <v>8</v>
      </c>
      <c r="H2008" s="178">
        <v>6.5702755004167598E-2</v>
      </c>
      <c r="I2008" s="178">
        <v>7.3587085604667715E-2</v>
      </c>
      <c r="J2008" s="178" t="s">
        <v>623</v>
      </c>
    </row>
    <row r="2009" spans="1:10" x14ac:dyDescent="0.45">
      <c r="A2009" s="178" t="s">
        <v>425</v>
      </c>
      <c r="B2009" s="178" t="s">
        <v>85</v>
      </c>
      <c r="C2009" s="178">
        <v>2040</v>
      </c>
      <c r="D2009" s="178" t="s">
        <v>336</v>
      </c>
      <c r="E2009" s="178" t="s">
        <v>337</v>
      </c>
      <c r="F2009" s="178" t="s">
        <v>430</v>
      </c>
      <c r="G2009" s="178">
        <v>8</v>
      </c>
      <c r="H2009" s="178">
        <v>1.3147838180885001E-3</v>
      </c>
      <c r="I2009" s="178">
        <v>1.4725578762591202E-3</v>
      </c>
      <c r="J2009" s="178" t="s">
        <v>623</v>
      </c>
    </row>
    <row r="2010" spans="1:10" x14ac:dyDescent="0.45">
      <c r="A2010" s="178" t="s">
        <v>425</v>
      </c>
      <c r="B2010" s="178" t="s">
        <v>85</v>
      </c>
      <c r="C2010" s="178">
        <v>2040</v>
      </c>
      <c r="D2010" s="178" t="s">
        <v>336</v>
      </c>
      <c r="E2010" s="178" t="s">
        <v>337</v>
      </c>
      <c r="F2010" s="178" t="s">
        <v>426</v>
      </c>
      <c r="G2010" s="178">
        <v>9</v>
      </c>
      <c r="H2010" s="178">
        <v>3.0244806781411199E-2</v>
      </c>
      <c r="I2010" s="178">
        <v>3.3874183595180546E-2</v>
      </c>
      <c r="J2010" s="178" t="s">
        <v>623</v>
      </c>
    </row>
    <row r="2011" spans="1:10" x14ac:dyDescent="0.45">
      <c r="A2011" s="178" t="s">
        <v>425</v>
      </c>
      <c r="B2011" s="178" t="s">
        <v>85</v>
      </c>
      <c r="C2011" s="178">
        <v>2040</v>
      </c>
      <c r="D2011" s="178" t="s">
        <v>336</v>
      </c>
      <c r="E2011" s="178" t="s">
        <v>337</v>
      </c>
      <c r="F2011" s="178" t="s">
        <v>428</v>
      </c>
      <c r="G2011" s="178">
        <v>9</v>
      </c>
      <c r="H2011" s="178">
        <v>2.40309906657785E-2</v>
      </c>
      <c r="I2011" s="178">
        <v>2.6914709545671923E-2</v>
      </c>
      <c r="J2011" s="178" t="s">
        <v>624</v>
      </c>
    </row>
    <row r="2012" spans="1:10" x14ac:dyDescent="0.45">
      <c r="A2012" s="178" t="s">
        <v>425</v>
      </c>
      <c r="B2012" s="178" t="s">
        <v>85</v>
      </c>
      <c r="C2012" s="178">
        <v>2040</v>
      </c>
      <c r="D2012" s="178" t="s">
        <v>336</v>
      </c>
      <c r="E2012" s="178" t="s">
        <v>337</v>
      </c>
      <c r="F2012" s="178" t="s">
        <v>430</v>
      </c>
      <c r="G2012" s="178">
        <v>9</v>
      </c>
      <c r="H2012" s="178">
        <v>1.2237229384482E-3</v>
      </c>
      <c r="I2012" s="178">
        <v>1.3705696910619842E-3</v>
      </c>
      <c r="J2012" s="178" t="s">
        <v>623</v>
      </c>
    </row>
    <row r="2013" spans="1:10" x14ac:dyDescent="0.45">
      <c r="A2013" s="178" t="s">
        <v>425</v>
      </c>
      <c r="B2013" s="178" t="s">
        <v>85</v>
      </c>
      <c r="C2013" s="178">
        <v>2040</v>
      </c>
      <c r="D2013" s="178" t="s">
        <v>336</v>
      </c>
      <c r="E2013" s="178" t="s">
        <v>337</v>
      </c>
      <c r="F2013" s="178" t="s">
        <v>429</v>
      </c>
      <c r="G2013" s="178">
        <v>9</v>
      </c>
      <c r="H2013" s="178">
        <v>0.16350567713379799</v>
      </c>
      <c r="I2013" s="178">
        <v>0.18312635838985378</v>
      </c>
      <c r="J2013" s="178" t="s">
        <v>624</v>
      </c>
    </row>
    <row r="2014" spans="1:10" x14ac:dyDescent="0.45">
      <c r="A2014" s="178" t="s">
        <v>425</v>
      </c>
      <c r="B2014" s="178" t="s">
        <v>85</v>
      </c>
      <c r="C2014" s="178">
        <v>2040</v>
      </c>
      <c r="D2014" s="178" t="s">
        <v>336</v>
      </c>
      <c r="E2014" s="178" t="s">
        <v>337</v>
      </c>
      <c r="F2014" s="178" t="s">
        <v>428</v>
      </c>
      <c r="G2014" s="178">
        <v>10</v>
      </c>
      <c r="H2014" s="178">
        <v>5.9024902293458997E-3</v>
      </c>
      <c r="I2014" s="178">
        <v>6.6107890568674081E-3</v>
      </c>
      <c r="J2014" s="178" t="s">
        <v>624</v>
      </c>
    </row>
    <row r="2015" spans="1:10" x14ac:dyDescent="0.45">
      <c r="A2015" s="178" t="s">
        <v>425</v>
      </c>
      <c r="B2015" s="178" t="s">
        <v>85</v>
      </c>
      <c r="C2015" s="178">
        <v>2040</v>
      </c>
      <c r="D2015" s="178" t="s">
        <v>336</v>
      </c>
      <c r="E2015" s="178" t="s">
        <v>337</v>
      </c>
      <c r="F2015" s="178" t="s">
        <v>430</v>
      </c>
      <c r="G2015" s="178">
        <v>10</v>
      </c>
      <c r="H2015" s="178">
        <v>1.1725394288078E-3</v>
      </c>
      <c r="I2015" s="178">
        <v>1.3132441602647362E-3</v>
      </c>
      <c r="J2015" s="178" t="s">
        <v>623</v>
      </c>
    </row>
    <row r="2016" spans="1:10" x14ac:dyDescent="0.45">
      <c r="A2016" s="178" t="s">
        <v>425</v>
      </c>
      <c r="B2016" s="178" t="s">
        <v>85</v>
      </c>
      <c r="C2016" s="178">
        <v>2040</v>
      </c>
      <c r="D2016" s="178" t="s">
        <v>336</v>
      </c>
      <c r="E2016" s="178" t="s">
        <v>337</v>
      </c>
      <c r="F2016" s="178" t="s">
        <v>429</v>
      </c>
      <c r="G2016" s="178">
        <v>10</v>
      </c>
      <c r="H2016" s="178">
        <v>0.54337948560714699</v>
      </c>
      <c r="I2016" s="178">
        <v>0.60858502388000468</v>
      </c>
      <c r="J2016" s="178" t="s">
        <v>624</v>
      </c>
    </row>
    <row r="2017" spans="1:10" x14ac:dyDescent="0.45">
      <c r="A2017" s="178" t="s">
        <v>425</v>
      </c>
      <c r="B2017" s="178" t="s">
        <v>85</v>
      </c>
      <c r="C2017" s="178">
        <v>2040</v>
      </c>
      <c r="D2017" s="178" t="s">
        <v>336</v>
      </c>
      <c r="E2017" s="178" t="s">
        <v>337</v>
      </c>
      <c r="F2017" s="178" t="s">
        <v>426</v>
      </c>
      <c r="G2017" s="178">
        <v>10</v>
      </c>
      <c r="H2017" s="178">
        <v>0.17630995064973801</v>
      </c>
      <c r="I2017" s="178">
        <v>0.19746714472770657</v>
      </c>
      <c r="J2017" s="178" t="s">
        <v>623</v>
      </c>
    </row>
    <row r="2018" spans="1:10" x14ac:dyDescent="0.45">
      <c r="A2018" s="178" t="s">
        <v>425</v>
      </c>
      <c r="B2018" s="178" t="s">
        <v>85</v>
      </c>
      <c r="C2018" s="178">
        <v>2040</v>
      </c>
      <c r="D2018" s="178" t="s">
        <v>336</v>
      </c>
      <c r="E2018" s="178" t="s">
        <v>337</v>
      </c>
      <c r="F2018" s="178" t="s">
        <v>426</v>
      </c>
      <c r="G2018" s="178">
        <v>11</v>
      </c>
      <c r="H2018" s="178">
        <v>2.7849398553371402E-2</v>
      </c>
      <c r="I2018" s="178">
        <v>3.1191326379775973E-2</v>
      </c>
      <c r="J2018" s="178" t="s">
        <v>623</v>
      </c>
    </row>
    <row r="2019" spans="1:10" x14ac:dyDescent="0.45">
      <c r="A2019" s="178" t="s">
        <v>425</v>
      </c>
      <c r="B2019" s="178" t="s">
        <v>85</v>
      </c>
      <c r="C2019" s="178">
        <v>2040</v>
      </c>
      <c r="D2019" s="178" t="s">
        <v>336</v>
      </c>
      <c r="E2019" s="178" t="s">
        <v>337</v>
      </c>
      <c r="F2019" s="178" t="s">
        <v>428</v>
      </c>
      <c r="G2019" s="178">
        <v>11</v>
      </c>
      <c r="H2019" s="178">
        <v>3.6501530557870999E-3</v>
      </c>
      <c r="I2019" s="178">
        <v>4.0881714224815522E-3</v>
      </c>
      <c r="J2019" s="178" t="s">
        <v>624</v>
      </c>
    </row>
    <row r="2020" spans="1:10" x14ac:dyDescent="0.45">
      <c r="A2020" s="178" t="s">
        <v>425</v>
      </c>
      <c r="B2020" s="178" t="s">
        <v>85</v>
      </c>
      <c r="C2020" s="178">
        <v>2040</v>
      </c>
      <c r="D2020" s="178" t="s">
        <v>336</v>
      </c>
      <c r="E2020" s="178" t="s">
        <v>337</v>
      </c>
      <c r="F2020" s="178" t="s">
        <v>430</v>
      </c>
      <c r="G2020" s="178">
        <v>11</v>
      </c>
      <c r="H2020" s="178">
        <v>4.6081559266895004E-3</v>
      </c>
      <c r="I2020" s="178">
        <v>5.1611346378922411E-3</v>
      </c>
      <c r="J2020" s="178" t="s">
        <v>623</v>
      </c>
    </row>
    <row r="2021" spans="1:10" x14ac:dyDescent="0.45">
      <c r="A2021" s="178" t="s">
        <v>425</v>
      </c>
      <c r="B2021" s="178" t="s">
        <v>85</v>
      </c>
      <c r="C2021" s="178">
        <v>2040</v>
      </c>
      <c r="D2021" s="178" t="s">
        <v>336</v>
      </c>
      <c r="E2021" s="178" t="s">
        <v>337</v>
      </c>
      <c r="F2021" s="178" t="s">
        <v>429</v>
      </c>
      <c r="G2021" s="178">
        <v>11</v>
      </c>
      <c r="H2021" s="178">
        <v>0.57862865924835205</v>
      </c>
      <c r="I2021" s="178">
        <v>0.64806409835815437</v>
      </c>
      <c r="J2021" s="178" t="s">
        <v>624</v>
      </c>
    </row>
    <row r="2022" spans="1:10" x14ac:dyDescent="0.45">
      <c r="A2022" s="178" t="s">
        <v>425</v>
      </c>
      <c r="B2022" s="178" t="s">
        <v>85</v>
      </c>
      <c r="C2022" s="178">
        <v>2040</v>
      </c>
      <c r="D2022" s="178" t="s">
        <v>336</v>
      </c>
      <c r="E2022" s="178" t="s">
        <v>337</v>
      </c>
      <c r="F2022" s="178" t="s">
        <v>429</v>
      </c>
      <c r="G2022" s="178">
        <v>12</v>
      </c>
      <c r="H2022" s="178">
        <v>2.9511120696552098</v>
      </c>
      <c r="I2022" s="178">
        <v>3.3052455180138351</v>
      </c>
      <c r="J2022" s="178" t="s">
        <v>624</v>
      </c>
    </row>
    <row r="2023" spans="1:10" x14ac:dyDescent="0.45">
      <c r="A2023" s="178" t="s">
        <v>425</v>
      </c>
      <c r="B2023" s="178" t="s">
        <v>85</v>
      </c>
      <c r="C2023" s="178">
        <v>2040</v>
      </c>
      <c r="D2023" s="178" t="s">
        <v>336</v>
      </c>
      <c r="E2023" s="178" t="s">
        <v>337</v>
      </c>
      <c r="F2023" s="178" t="s">
        <v>428</v>
      </c>
      <c r="G2023" s="178">
        <v>12</v>
      </c>
      <c r="H2023" s="178">
        <v>1.14752643276006E-2</v>
      </c>
      <c r="I2023" s="178">
        <v>1.2852296046912673E-2</v>
      </c>
      <c r="J2023" s="178" t="s">
        <v>624</v>
      </c>
    </row>
    <row r="2024" spans="1:10" x14ac:dyDescent="0.45">
      <c r="A2024" s="178" t="s">
        <v>425</v>
      </c>
      <c r="B2024" s="178" t="s">
        <v>85</v>
      </c>
      <c r="C2024" s="178">
        <v>2040</v>
      </c>
      <c r="D2024" s="178" t="s">
        <v>336</v>
      </c>
      <c r="E2024" s="178" t="s">
        <v>337</v>
      </c>
      <c r="F2024" s="178" t="s">
        <v>430</v>
      </c>
      <c r="G2024" s="178">
        <v>13</v>
      </c>
      <c r="H2024" s="178">
        <v>1.0717734694481E-3</v>
      </c>
      <c r="I2024" s="178">
        <v>1.200386285781872E-3</v>
      </c>
      <c r="J2024" s="178" t="s">
        <v>623</v>
      </c>
    </row>
    <row r="2025" spans="1:10" x14ac:dyDescent="0.45">
      <c r="A2025" s="178" t="s">
        <v>425</v>
      </c>
      <c r="B2025" s="178" t="s">
        <v>85</v>
      </c>
      <c r="C2025" s="178">
        <v>2040</v>
      </c>
      <c r="D2025" s="178" t="s">
        <v>336</v>
      </c>
      <c r="E2025" s="178" t="s">
        <v>337</v>
      </c>
      <c r="F2025" s="178" t="s">
        <v>428</v>
      </c>
      <c r="G2025" s="178">
        <v>13</v>
      </c>
      <c r="H2025" s="178">
        <v>1.5471888473257E-3</v>
      </c>
      <c r="I2025" s="178">
        <v>1.7328515090047842E-3</v>
      </c>
      <c r="J2025" s="178" t="s">
        <v>624</v>
      </c>
    </row>
    <row r="2026" spans="1:10" x14ac:dyDescent="0.45">
      <c r="A2026" s="178" t="s">
        <v>425</v>
      </c>
      <c r="B2026" s="178" t="s">
        <v>85</v>
      </c>
      <c r="C2026" s="178">
        <v>2040</v>
      </c>
      <c r="D2026" s="178" t="s">
        <v>336</v>
      </c>
      <c r="E2026" s="178" t="s">
        <v>337</v>
      </c>
      <c r="F2026" s="178" t="s">
        <v>426</v>
      </c>
      <c r="G2026" s="178">
        <v>13</v>
      </c>
      <c r="H2026" s="178">
        <v>2.4930335581302601E-2</v>
      </c>
      <c r="I2026" s="178">
        <v>2.7921975851058916E-2</v>
      </c>
      <c r="J2026" s="178" t="s">
        <v>623</v>
      </c>
    </row>
    <row r="2027" spans="1:10" x14ac:dyDescent="0.45">
      <c r="A2027" s="178" t="s">
        <v>425</v>
      </c>
      <c r="B2027" s="178" t="s">
        <v>85</v>
      </c>
      <c r="C2027" s="178">
        <v>2040</v>
      </c>
      <c r="D2027" s="178" t="s">
        <v>336</v>
      </c>
      <c r="E2027" s="178" t="s">
        <v>337</v>
      </c>
      <c r="F2027" s="178" t="s">
        <v>429</v>
      </c>
      <c r="G2027" s="178">
        <v>14</v>
      </c>
      <c r="H2027" s="178">
        <v>5.5248785763979E-2</v>
      </c>
      <c r="I2027" s="178">
        <v>6.1878640055656485E-2</v>
      </c>
      <c r="J2027" s="178" t="s">
        <v>624</v>
      </c>
    </row>
    <row r="2028" spans="1:10" x14ac:dyDescent="0.45">
      <c r="A2028" s="178" t="s">
        <v>425</v>
      </c>
      <c r="B2028" s="178" t="s">
        <v>85</v>
      </c>
      <c r="C2028" s="178">
        <v>2040</v>
      </c>
      <c r="D2028" s="178" t="s">
        <v>336</v>
      </c>
      <c r="E2028" s="178" t="s">
        <v>337</v>
      </c>
      <c r="F2028" s="178" t="s">
        <v>430</v>
      </c>
      <c r="G2028" s="178">
        <v>14</v>
      </c>
      <c r="H2028" s="178">
        <v>1.0352816898375999E-3</v>
      </c>
      <c r="I2028" s="178">
        <v>1.159515492618112E-3</v>
      </c>
      <c r="J2028" s="178" t="s">
        <v>623</v>
      </c>
    </row>
    <row r="2029" spans="1:10" x14ac:dyDescent="0.45">
      <c r="A2029" s="178" t="s">
        <v>425</v>
      </c>
      <c r="B2029" s="178" t="s">
        <v>85</v>
      </c>
      <c r="C2029" s="178">
        <v>2040</v>
      </c>
      <c r="D2029" s="178" t="s">
        <v>336</v>
      </c>
      <c r="E2029" s="178" t="s">
        <v>337</v>
      </c>
      <c r="F2029" s="178" t="s">
        <v>428</v>
      </c>
      <c r="G2029" s="178">
        <v>14</v>
      </c>
      <c r="H2029" s="178">
        <v>1.3850186951458001E-3</v>
      </c>
      <c r="I2029" s="178">
        <v>1.5512209385632962E-3</v>
      </c>
      <c r="J2029" s="178" t="s">
        <v>624</v>
      </c>
    </row>
    <row r="2030" spans="1:10" x14ac:dyDescent="0.45">
      <c r="A2030" s="178" t="s">
        <v>425</v>
      </c>
      <c r="B2030" s="178" t="s">
        <v>85</v>
      </c>
      <c r="C2030" s="178">
        <v>2040</v>
      </c>
      <c r="D2030" s="178" t="s">
        <v>336</v>
      </c>
      <c r="E2030" s="178" t="s">
        <v>337</v>
      </c>
      <c r="F2030" s="178" t="s">
        <v>426</v>
      </c>
      <c r="G2030" s="178">
        <v>14</v>
      </c>
      <c r="H2030" s="178">
        <v>2.3666108027100601E-2</v>
      </c>
      <c r="I2030" s="178">
        <v>2.6506040990352676E-2</v>
      </c>
      <c r="J2030" s="178" t="s">
        <v>623</v>
      </c>
    </row>
    <row r="2031" spans="1:10" x14ac:dyDescent="0.45">
      <c r="A2031" s="178" t="s">
        <v>425</v>
      </c>
      <c r="B2031" s="178" t="s">
        <v>85</v>
      </c>
      <c r="C2031" s="178">
        <v>2040</v>
      </c>
      <c r="D2031" s="178" t="s">
        <v>336</v>
      </c>
      <c r="E2031" s="178" t="s">
        <v>337</v>
      </c>
      <c r="F2031" s="178" t="s">
        <v>430</v>
      </c>
      <c r="G2031" s="178">
        <v>15</v>
      </c>
      <c r="H2031" s="178">
        <v>1.9663964631036002E-3</v>
      </c>
      <c r="I2031" s="178">
        <v>2.2023640386760325E-3</v>
      </c>
      <c r="J2031" s="178" t="s">
        <v>623</v>
      </c>
    </row>
    <row r="2032" spans="1:10" x14ac:dyDescent="0.45">
      <c r="A2032" s="178" t="s">
        <v>425</v>
      </c>
      <c r="B2032" s="178" t="s">
        <v>85</v>
      </c>
      <c r="C2032" s="178">
        <v>2040</v>
      </c>
      <c r="D2032" s="178" t="s">
        <v>336</v>
      </c>
      <c r="E2032" s="178" t="s">
        <v>337</v>
      </c>
      <c r="F2032" s="178" t="s">
        <v>428</v>
      </c>
      <c r="G2032" s="178">
        <v>15</v>
      </c>
      <c r="H2032" s="178">
        <v>1.3147838180885001E-3</v>
      </c>
      <c r="I2032" s="178">
        <v>1.4725578762591202E-3</v>
      </c>
      <c r="J2032" s="178" t="s">
        <v>624</v>
      </c>
    </row>
    <row r="2033" spans="1:10" x14ac:dyDescent="0.45">
      <c r="A2033" s="178" t="s">
        <v>425</v>
      </c>
      <c r="B2033" s="178" t="s">
        <v>85</v>
      </c>
      <c r="C2033" s="178">
        <v>2040</v>
      </c>
      <c r="D2033" s="178" t="s">
        <v>336</v>
      </c>
      <c r="E2033" s="178" t="s">
        <v>337</v>
      </c>
      <c r="F2033" s="178" t="s">
        <v>430</v>
      </c>
      <c r="G2033" s="178">
        <v>16</v>
      </c>
      <c r="H2033" s="178">
        <v>9.772429475560999E-4</v>
      </c>
      <c r="I2033" s="178">
        <v>1.0945121012628321E-3</v>
      </c>
      <c r="J2033" s="178" t="s">
        <v>623</v>
      </c>
    </row>
    <row r="2034" spans="1:10" x14ac:dyDescent="0.45">
      <c r="A2034" s="178" t="s">
        <v>425</v>
      </c>
      <c r="B2034" s="178" t="s">
        <v>85</v>
      </c>
      <c r="C2034" s="178">
        <v>2040</v>
      </c>
      <c r="D2034" s="178" t="s">
        <v>336</v>
      </c>
      <c r="E2034" s="178" t="s">
        <v>337</v>
      </c>
      <c r="F2034" s="178" t="s">
        <v>428</v>
      </c>
      <c r="G2034" s="178">
        <v>16</v>
      </c>
      <c r="H2034" s="178">
        <v>8.3333239890634996E-3</v>
      </c>
      <c r="I2034" s="178">
        <v>9.3333228677511208E-3</v>
      </c>
      <c r="J2034" s="178" t="s">
        <v>624</v>
      </c>
    </row>
    <row r="2035" spans="1:10" x14ac:dyDescent="0.45">
      <c r="A2035" s="178" t="s">
        <v>425</v>
      </c>
      <c r="B2035" s="178" t="s">
        <v>85</v>
      </c>
      <c r="C2035" s="178">
        <v>2040</v>
      </c>
      <c r="D2035" s="178" t="s">
        <v>336</v>
      </c>
      <c r="E2035" s="178" t="s">
        <v>337</v>
      </c>
      <c r="F2035" s="178" t="s">
        <v>426</v>
      </c>
      <c r="G2035" s="178">
        <v>16</v>
      </c>
      <c r="H2035" s="178">
        <v>2.2027011960744899E-2</v>
      </c>
      <c r="I2035" s="178">
        <v>2.4670253396034288E-2</v>
      </c>
      <c r="J2035" s="178" t="s">
        <v>623</v>
      </c>
    </row>
    <row r="2036" spans="1:10" x14ac:dyDescent="0.45">
      <c r="A2036" s="178" t="s">
        <v>425</v>
      </c>
      <c r="B2036" s="178" t="s">
        <v>85</v>
      </c>
      <c r="C2036" s="178">
        <v>2040</v>
      </c>
      <c r="D2036" s="178" t="s">
        <v>336</v>
      </c>
      <c r="E2036" s="178" t="s">
        <v>337</v>
      </c>
      <c r="F2036" s="178" t="s">
        <v>429</v>
      </c>
      <c r="G2036" s="178">
        <v>17</v>
      </c>
      <c r="H2036" s="178">
        <v>1.7511490732431401E-2</v>
      </c>
      <c r="I2036" s="178">
        <v>1.9612869620323173E-2</v>
      </c>
      <c r="J2036" s="178" t="s">
        <v>624</v>
      </c>
    </row>
    <row r="2037" spans="1:10" x14ac:dyDescent="0.45">
      <c r="A2037" s="178" t="s">
        <v>425</v>
      </c>
      <c r="B2037" s="178" t="s">
        <v>85</v>
      </c>
      <c r="C2037" s="178">
        <v>2040</v>
      </c>
      <c r="D2037" s="178" t="s">
        <v>336</v>
      </c>
      <c r="E2037" s="178" t="s">
        <v>337</v>
      </c>
      <c r="F2037" s="178" t="s">
        <v>426</v>
      </c>
      <c r="G2037" s="178">
        <v>17</v>
      </c>
      <c r="H2037" s="178">
        <v>8.3725297823548303E-2</v>
      </c>
      <c r="I2037" s="178">
        <v>9.3772333562374105E-2</v>
      </c>
      <c r="J2037" s="178" t="s">
        <v>623</v>
      </c>
    </row>
    <row r="2038" spans="1:10" x14ac:dyDescent="0.45">
      <c r="A2038" s="178" t="s">
        <v>425</v>
      </c>
      <c r="B2038" s="178" t="s">
        <v>85</v>
      </c>
      <c r="C2038" s="178">
        <v>2040</v>
      </c>
      <c r="D2038" s="178" t="s">
        <v>336</v>
      </c>
      <c r="E2038" s="178" t="s">
        <v>337</v>
      </c>
      <c r="F2038" s="178" t="s">
        <v>430</v>
      </c>
      <c r="G2038" s="178">
        <v>17</v>
      </c>
      <c r="H2038" s="178">
        <v>9.3038578052069998E-4</v>
      </c>
      <c r="I2038" s="178">
        <v>1.0420320741831841E-3</v>
      </c>
      <c r="J2038" s="178" t="s">
        <v>623</v>
      </c>
    </row>
    <row r="2039" spans="1:10" x14ac:dyDescent="0.45">
      <c r="A2039" s="178" t="s">
        <v>425</v>
      </c>
      <c r="B2039" s="178" t="s">
        <v>85</v>
      </c>
      <c r="C2039" s="178">
        <v>2040</v>
      </c>
      <c r="D2039" s="178" t="s">
        <v>336</v>
      </c>
      <c r="E2039" s="178" t="s">
        <v>337</v>
      </c>
      <c r="F2039" s="178" t="s">
        <v>428</v>
      </c>
      <c r="G2039" s="178">
        <v>17</v>
      </c>
      <c r="H2039" s="178">
        <v>3.4425760386512E-3</v>
      </c>
      <c r="I2039" s="178">
        <v>3.8556851632893445E-3</v>
      </c>
      <c r="J2039" s="178" t="s">
        <v>624</v>
      </c>
    </row>
    <row r="2040" spans="1:10" x14ac:dyDescent="0.45">
      <c r="A2040" s="178" t="s">
        <v>425</v>
      </c>
      <c r="B2040" s="178" t="s">
        <v>85</v>
      </c>
      <c r="C2040" s="178">
        <v>2040</v>
      </c>
      <c r="D2040" s="178" t="s">
        <v>336</v>
      </c>
      <c r="E2040" s="178" t="s">
        <v>337</v>
      </c>
      <c r="F2040" s="178" t="s">
        <v>426</v>
      </c>
      <c r="G2040" s="178">
        <v>18</v>
      </c>
      <c r="H2040" s="178">
        <v>2.0327219739556299E-2</v>
      </c>
      <c r="I2040" s="178">
        <v>2.2766486108303056E-2</v>
      </c>
      <c r="J2040" s="178" t="s">
        <v>623</v>
      </c>
    </row>
    <row r="2041" spans="1:10" x14ac:dyDescent="0.45">
      <c r="A2041" s="178" t="s">
        <v>425</v>
      </c>
      <c r="B2041" s="178" t="s">
        <v>85</v>
      </c>
      <c r="C2041" s="178">
        <v>2040</v>
      </c>
      <c r="D2041" s="178" t="s">
        <v>336</v>
      </c>
      <c r="E2041" s="178" t="s">
        <v>337</v>
      </c>
      <c r="F2041" s="178" t="s">
        <v>428</v>
      </c>
      <c r="G2041" s="178">
        <v>18</v>
      </c>
      <c r="H2041" s="178">
        <v>2.1070551592857001E-3</v>
      </c>
      <c r="I2041" s="178">
        <v>2.3599017783999844E-3</v>
      </c>
      <c r="J2041" s="178" t="s">
        <v>624</v>
      </c>
    </row>
    <row r="2042" spans="1:10" x14ac:dyDescent="0.45">
      <c r="A2042" s="178" t="s">
        <v>425</v>
      </c>
      <c r="B2042" s="178" t="s">
        <v>85</v>
      </c>
      <c r="C2042" s="178">
        <v>2040</v>
      </c>
      <c r="D2042" s="178" t="s">
        <v>336</v>
      </c>
      <c r="E2042" s="178" t="s">
        <v>337</v>
      </c>
      <c r="F2042" s="178" t="s">
        <v>430</v>
      </c>
      <c r="G2042" s="178">
        <v>18</v>
      </c>
      <c r="H2042" s="178">
        <v>9.0548209846020005E-4</v>
      </c>
      <c r="I2042" s="178">
        <v>1.0141399502754242E-3</v>
      </c>
      <c r="J2042" s="178" t="s">
        <v>623</v>
      </c>
    </row>
    <row r="2043" spans="1:10" x14ac:dyDescent="0.45">
      <c r="A2043" s="178" t="s">
        <v>425</v>
      </c>
      <c r="B2043" s="178" t="s">
        <v>85</v>
      </c>
      <c r="C2043" s="178">
        <v>2040</v>
      </c>
      <c r="D2043" s="178" t="s">
        <v>336</v>
      </c>
      <c r="E2043" s="178" t="s">
        <v>337</v>
      </c>
      <c r="F2043" s="178" t="s">
        <v>428</v>
      </c>
      <c r="G2043" s="178">
        <v>19</v>
      </c>
      <c r="H2043" s="178">
        <v>1.9663964631036002E-3</v>
      </c>
      <c r="I2043" s="178">
        <v>2.2023640386760325E-3</v>
      </c>
      <c r="J2043" s="178" t="s">
        <v>624</v>
      </c>
    </row>
    <row r="2044" spans="1:10" x14ac:dyDescent="0.45">
      <c r="A2044" s="178" t="s">
        <v>425</v>
      </c>
      <c r="B2044" s="178" t="s">
        <v>85</v>
      </c>
      <c r="C2044" s="178">
        <v>2040</v>
      </c>
      <c r="D2044" s="178" t="s">
        <v>336</v>
      </c>
      <c r="E2044" s="178" t="s">
        <v>337</v>
      </c>
      <c r="F2044" s="178" t="s">
        <v>429</v>
      </c>
      <c r="G2044" s="178">
        <v>19</v>
      </c>
      <c r="H2044" s="178">
        <v>5.7521104812622098E-2</v>
      </c>
      <c r="I2044" s="178">
        <v>6.4423637390136762E-2</v>
      </c>
      <c r="J2044" s="178" t="s">
        <v>624</v>
      </c>
    </row>
    <row r="2045" spans="1:10" x14ac:dyDescent="0.45">
      <c r="A2045" s="178" t="s">
        <v>425</v>
      </c>
      <c r="B2045" s="178" t="s">
        <v>85</v>
      </c>
      <c r="C2045" s="178">
        <v>2040</v>
      </c>
      <c r="D2045" s="178" t="s">
        <v>336</v>
      </c>
      <c r="E2045" s="178" t="s">
        <v>337</v>
      </c>
      <c r="F2045" s="178" t="s">
        <v>430</v>
      </c>
      <c r="G2045" s="178">
        <v>19</v>
      </c>
      <c r="H2045" s="178">
        <v>1.7701820470393001E-3</v>
      </c>
      <c r="I2045" s="178">
        <v>1.9826038926840164E-3</v>
      </c>
      <c r="J2045" s="178" t="s">
        <v>623</v>
      </c>
    </row>
    <row r="2046" spans="1:10" x14ac:dyDescent="0.45">
      <c r="A2046" s="178" t="s">
        <v>425</v>
      </c>
      <c r="B2046" s="178" t="s">
        <v>85</v>
      </c>
      <c r="C2046" s="178">
        <v>2040</v>
      </c>
      <c r="D2046" s="178" t="s">
        <v>336</v>
      </c>
      <c r="E2046" s="178" t="s">
        <v>337</v>
      </c>
      <c r="F2046" s="178" t="s">
        <v>426</v>
      </c>
      <c r="G2046" s="178">
        <v>19</v>
      </c>
      <c r="H2046" s="178">
        <v>1.92919243127108E-2</v>
      </c>
      <c r="I2046" s="178">
        <v>2.1606955230236098E-2</v>
      </c>
      <c r="J2046" s="178" t="s">
        <v>623</v>
      </c>
    </row>
    <row r="2047" spans="1:10" x14ac:dyDescent="0.45">
      <c r="A2047" s="178" t="s">
        <v>425</v>
      </c>
      <c r="B2047" s="178" t="s">
        <v>85</v>
      </c>
      <c r="C2047" s="178">
        <v>2040</v>
      </c>
      <c r="D2047" s="178" t="s">
        <v>336</v>
      </c>
      <c r="E2047" s="178" t="s">
        <v>337</v>
      </c>
      <c r="F2047" s="178" t="s">
        <v>428</v>
      </c>
      <c r="G2047" s="178">
        <v>20</v>
      </c>
      <c r="H2047" s="178">
        <v>1.9076287280768E-3</v>
      </c>
      <c r="I2047" s="178">
        <v>2.136544175446016E-3</v>
      </c>
      <c r="J2047" s="178" t="s">
        <v>624</v>
      </c>
    </row>
    <row r="2048" spans="1:10" x14ac:dyDescent="0.45">
      <c r="A2048" s="178" t="s">
        <v>425</v>
      </c>
      <c r="B2048" s="178" t="s">
        <v>85</v>
      </c>
      <c r="C2048" s="178">
        <v>2040</v>
      </c>
      <c r="D2048" s="178" t="s">
        <v>336</v>
      </c>
      <c r="E2048" s="178" t="s">
        <v>337</v>
      </c>
      <c r="F2048" s="178" t="s">
        <v>430</v>
      </c>
      <c r="G2048" s="178">
        <v>20</v>
      </c>
      <c r="H2048" s="178">
        <v>1.738315098919E-3</v>
      </c>
      <c r="I2048" s="178">
        <v>1.9469129107892802E-3</v>
      </c>
      <c r="J2048" s="178" t="s">
        <v>623</v>
      </c>
    </row>
    <row r="2049" spans="1:10" x14ac:dyDescent="0.45">
      <c r="A2049" s="178" t="s">
        <v>425</v>
      </c>
      <c r="B2049" s="178" t="s">
        <v>85</v>
      </c>
      <c r="C2049" s="178">
        <v>2040</v>
      </c>
      <c r="D2049" s="178" t="s">
        <v>336</v>
      </c>
      <c r="E2049" s="178" t="s">
        <v>337</v>
      </c>
      <c r="F2049" s="178" t="s">
        <v>426</v>
      </c>
      <c r="G2049" s="178">
        <v>20</v>
      </c>
      <c r="H2049" s="178">
        <v>1.86350699514151E-2</v>
      </c>
      <c r="I2049" s="178">
        <v>2.0871278345584915E-2</v>
      </c>
      <c r="J2049" s="178" t="s">
        <v>623</v>
      </c>
    </row>
    <row r="2050" spans="1:10" x14ac:dyDescent="0.45">
      <c r="A2050" s="178" t="s">
        <v>425</v>
      </c>
      <c r="B2050" s="178" t="s">
        <v>85</v>
      </c>
      <c r="C2050" s="178">
        <v>2040</v>
      </c>
      <c r="D2050" s="178" t="s">
        <v>336</v>
      </c>
      <c r="E2050" s="178" t="s">
        <v>337</v>
      </c>
      <c r="F2050" s="178" t="s">
        <v>426</v>
      </c>
      <c r="G2050" s="178">
        <v>21</v>
      </c>
      <c r="H2050" s="178">
        <v>3.5395137965679203E-2</v>
      </c>
      <c r="I2050" s="178">
        <v>3.9642554521560715E-2</v>
      </c>
      <c r="J2050" s="178" t="s">
        <v>623</v>
      </c>
    </row>
    <row r="2051" spans="1:10" x14ac:dyDescent="0.45">
      <c r="A2051" s="178" t="s">
        <v>425</v>
      </c>
      <c r="B2051" s="178" t="s">
        <v>85</v>
      </c>
      <c r="C2051" s="178">
        <v>2040</v>
      </c>
      <c r="D2051" s="178" t="s">
        <v>336</v>
      </c>
      <c r="E2051" s="178" t="s">
        <v>337</v>
      </c>
      <c r="F2051" s="178" t="s">
        <v>428</v>
      </c>
      <c r="G2051" s="178">
        <v>21</v>
      </c>
      <c r="H2051" s="178">
        <v>1.7921057296917001E-3</v>
      </c>
      <c r="I2051" s="178">
        <v>2.0071584172547041E-3</v>
      </c>
      <c r="J2051" s="178" t="s">
        <v>624</v>
      </c>
    </row>
    <row r="2052" spans="1:10" x14ac:dyDescent="0.45">
      <c r="A2052" s="178" t="s">
        <v>425</v>
      </c>
      <c r="B2052" s="178" t="s">
        <v>85</v>
      </c>
      <c r="C2052" s="178">
        <v>2040</v>
      </c>
      <c r="D2052" s="178" t="s">
        <v>336</v>
      </c>
      <c r="E2052" s="178" t="s">
        <v>337</v>
      </c>
      <c r="F2052" s="178" t="s">
        <v>428</v>
      </c>
      <c r="G2052" s="178">
        <v>22</v>
      </c>
      <c r="H2052" s="178">
        <v>2.6218735147268001E-3</v>
      </c>
      <c r="I2052" s="178">
        <v>2.9364983364940163E-3</v>
      </c>
      <c r="J2052" s="178" t="s">
        <v>624</v>
      </c>
    </row>
    <row r="2053" spans="1:10" x14ac:dyDescent="0.45">
      <c r="A2053" s="178" t="s">
        <v>425</v>
      </c>
      <c r="B2053" s="178" t="s">
        <v>85</v>
      </c>
      <c r="C2053" s="178">
        <v>2040</v>
      </c>
      <c r="D2053" s="178" t="s">
        <v>336</v>
      </c>
      <c r="E2053" s="178" t="s">
        <v>337</v>
      </c>
      <c r="F2053" s="178" t="s">
        <v>426</v>
      </c>
      <c r="G2053" s="178">
        <v>22</v>
      </c>
      <c r="H2053" s="178">
        <v>1.75903718918562E-2</v>
      </c>
      <c r="I2053" s="178">
        <v>1.9701216518878947E-2</v>
      </c>
      <c r="J2053" s="178" t="s">
        <v>623</v>
      </c>
    </row>
    <row r="2054" spans="1:10" x14ac:dyDescent="0.45">
      <c r="A2054" s="178" t="s">
        <v>425</v>
      </c>
      <c r="B2054" s="178" t="s">
        <v>85</v>
      </c>
      <c r="C2054" s="178">
        <v>2040</v>
      </c>
      <c r="D2054" s="178" t="s">
        <v>336</v>
      </c>
      <c r="E2054" s="178" t="s">
        <v>337</v>
      </c>
      <c r="F2054" s="178" t="s">
        <v>426</v>
      </c>
      <c r="G2054" s="178">
        <v>23</v>
      </c>
      <c r="H2054" s="178">
        <v>1.6746943816542601E-2</v>
      </c>
      <c r="I2054" s="178">
        <v>1.8756577074527714E-2</v>
      </c>
      <c r="J2054" s="178" t="s">
        <v>623</v>
      </c>
    </row>
    <row r="2055" spans="1:10" x14ac:dyDescent="0.45">
      <c r="A2055" s="178" t="s">
        <v>425</v>
      </c>
      <c r="B2055" s="178" t="s">
        <v>85</v>
      </c>
      <c r="C2055" s="178">
        <v>2040</v>
      </c>
      <c r="D2055" s="178" t="s">
        <v>336</v>
      </c>
      <c r="E2055" s="178" t="s">
        <v>337</v>
      </c>
      <c r="F2055" s="178" t="s">
        <v>428</v>
      </c>
      <c r="G2055" s="178">
        <v>23</v>
      </c>
      <c r="H2055" s="178">
        <v>8.1013579620049998E-4</v>
      </c>
      <c r="I2055" s="178">
        <v>9.0735209174456002E-4</v>
      </c>
      <c r="J2055" s="178" t="s">
        <v>624</v>
      </c>
    </row>
    <row r="2056" spans="1:10" x14ac:dyDescent="0.45">
      <c r="A2056" s="178" t="s">
        <v>425</v>
      </c>
      <c r="B2056" s="178" t="s">
        <v>85</v>
      </c>
      <c r="C2056" s="178">
        <v>2040</v>
      </c>
      <c r="D2056" s="178" t="s">
        <v>336</v>
      </c>
      <c r="E2056" s="178" t="s">
        <v>337</v>
      </c>
      <c r="F2056" s="178" t="s">
        <v>430</v>
      </c>
      <c r="G2056" s="178">
        <v>23</v>
      </c>
      <c r="H2056" s="178">
        <v>8.1013579620049998E-4</v>
      </c>
      <c r="I2056" s="178">
        <v>9.0735209174456002E-4</v>
      </c>
      <c r="J2056" s="178" t="s">
        <v>623</v>
      </c>
    </row>
    <row r="2057" spans="1:10" x14ac:dyDescent="0.45">
      <c r="A2057" s="178" t="s">
        <v>425</v>
      </c>
      <c r="B2057" s="178" t="s">
        <v>85</v>
      </c>
      <c r="C2057" s="178">
        <v>2040</v>
      </c>
      <c r="D2057" s="178" t="s">
        <v>336</v>
      </c>
      <c r="E2057" s="178" t="s">
        <v>337</v>
      </c>
      <c r="F2057" s="178" t="s">
        <v>428</v>
      </c>
      <c r="G2057" s="178">
        <v>24</v>
      </c>
      <c r="H2057" s="178">
        <v>2.3387784603982999E-3</v>
      </c>
      <c r="I2057" s="178">
        <v>2.6194318756460962E-3</v>
      </c>
      <c r="J2057" s="178" t="s">
        <v>624</v>
      </c>
    </row>
    <row r="2058" spans="1:10" x14ac:dyDescent="0.45">
      <c r="A2058" s="178" t="s">
        <v>425</v>
      </c>
      <c r="B2058" s="178" t="s">
        <v>85</v>
      </c>
      <c r="C2058" s="178">
        <v>2040</v>
      </c>
      <c r="D2058" s="178" t="s">
        <v>336</v>
      </c>
      <c r="E2058" s="178" t="s">
        <v>337</v>
      </c>
      <c r="F2058" s="178" t="s">
        <v>426</v>
      </c>
      <c r="G2058" s="178">
        <v>24</v>
      </c>
      <c r="H2058" s="178">
        <v>3.2257903367281002E-2</v>
      </c>
      <c r="I2058" s="178">
        <v>3.6128851771354727E-2</v>
      </c>
      <c r="J2058" s="178" t="s">
        <v>623</v>
      </c>
    </row>
    <row r="2059" spans="1:10" x14ac:dyDescent="0.45">
      <c r="A2059" s="178" t="s">
        <v>425</v>
      </c>
      <c r="B2059" s="178" t="s">
        <v>85</v>
      </c>
      <c r="C2059" s="178">
        <v>2040</v>
      </c>
      <c r="D2059" s="178" t="s">
        <v>336</v>
      </c>
      <c r="E2059" s="178" t="s">
        <v>337</v>
      </c>
      <c r="F2059" s="178" t="s">
        <v>430</v>
      </c>
      <c r="G2059" s="178">
        <v>25</v>
      </c>
      <c r="H2059" s="178">
        <v>1.5639284974894999E-3</v>
      </c>
      <c r="I2059" s="178">
        <v>1.75159991718824E-3</v>
      </c>
      <c r="J2059" s="178" t="s">
        <v>623</v>
      </c>
    </row>
    <row r="2060" spans="1:10" x14ac:dyDescent="0.45">
      <c r="A2060" s="178" t="s">
        <v>425</v>
      </c>
      <c r="B2060" s="178" t="s">
        <v>85</v>
      </c>
      <c r="C2060" s="178">
        <v>2040</v>
      </c>
      <c r="D2060" s="178" t="s">
        <v>336</v>
      </c>
      <c r="E2060" s="178" t="s">
        <v>337</v>
      </c>
      <c r="F2060" s="178" t="s">
        <v>426</v>
      </c>
      <c r="G2060" s="178">
        <v>25</v>
      </c>
      <c r="H2060" s="178">
        <v>4.7193724662065499E-2</v>
      </c>
      <c r="I2060" s="178">
        <v>5.2856971621513364E-2</v>
      </c>
      <c r="J2060" s="178" t="s">
        <v>623</v>
      </c>
    </row>
    <row r="2061" spans="1:10" x14ac:dyDescent="0.45">
      <c r="A2061" s="178" t="s">
        <v>425</v>
      </c>
      <c r="B2061" s="178" t="s">
        <v>85</v>
      </c>
      <c r="C2061" s="178">
        <v>2040</v>
      </c>
      <c r="D2061" s="178" t="s">
        <v>336</v>
      </c>
      <c r="E2061" s="178" t="s">
        <v>337</v>
      </c>
      <c r="F2061" s="178" t="s">
        <v>428</v>
      </c>
      <c r="G2061" s="178">
        <v>25</v>
      </c>
      <c r="H2061" s="178">
        <v>7.6681748032570005E-4</v>
      </c>
      <c r="I2061" s="178">
        <v>8.5883557796478417E-4</v>
      </c>
      <c r="J2061" s="178" t="s">
        <v>624</v>
      </c>
    </row>
    <row r="2062" spans="1:10" x14ac:dyDescent="0.45">
      <c r="A2062" s="178" t="s">
        <v>425</v>
      </c>
      <c r="B2062" s="178" t="s">
        <v>85</v>
      </c>
      <c r="C2062" s="178">
        <v>2040</v>
      </c>
      <c r="D2062" s="178" t="s">
        <v>336</v>
      </c>
      <c r="E2062" s="178" t="s">
        <v>337</v>
      </c>
      <c r="F2062" s="178" t="s">
        <v>428</v>
      </c>
      <c r="G2062" s="178">
        <v>26</v>
      </c>
      <c r="H2062" s="178">
        <v>7.3458970291540005E-4</v>
      </c>
      <c r="I2062" s="178">
        <v>8.2274046726524817E-4</v>
      </c>
      <c r="J2062" s="178" t="s">
        <v>624</v>
      </c>
    </row>
    <row r="2063" spans="1:10" x14ac:dyDescent="0.45">
      <c r="A2063" s="178" t="s">
        <v>425</v>
      </c>
      <c r="B2063" s="178" t="s">
        <v>85</v>
      </c>
      <c r="C2063" s="178">
        <v>2040</v>
      </c>
      <c r="D2063" s="178" t="s">
        <v>336</v>
      </c>
      <c r="E2063" s="178" t="s">
        <v>337</v>
      </c>
      <c r="F2063" s="178" t="s">
        <v>430</v>
      </c>
      <c r="G2063" s="178">
        <v>26</v>
      </c>
      <c r="H2063" s="178">
        <v>1.5416674432344999E-3</v>
      </c>
      <c r="I2063" s="178">
        <v>1.7266675364226401E-3</v>
      </c>
      <c r="J2063" s="178" t="s">
        <v>623</v>
      </c>
    </row>
    <row r="2064" spans="1:10" x14ac:dyDescent="0.45">
      <c r="A2064" s="178" t="s">
        <v>425</v>
      </c>
      <c r="B2064" s="178" t="s">
        <v>85</v>
      </c>
      <c r="C2064" s="178">
        <v>2040</v>
      </c>
      <c r="D2064" s="178" t="s">
        <v>336</v>
      </c>
      <c r="E2064" s="178" t="s">
        <v>337</v>
      </c>
      <c r="F2064" s="178" t="s">
        <v>428</v>
      </c>
      <c r="G2064" s="178">
        <v>27</v>
      </c>
      <c r="H2064" s="178">
        <v>1.4051942853256999E-3</v>
      </c>
      <c r="I2064" s="178">
        <v>1.573817599564784E-3</v>
      </c>
      <c r="J2064" s="178" t="s">
        <v>624</v>
      </c>
    </row>
    <row r="2065" spans="1:10" x14ac:dyDescent="0.45">
      <c r="A2065" s="178" t="s">
        <v>425</v>
      </c>
      <c r="B2065" s="178" t="s">
        <v>85</v>
      </c>
      <c r="C2065" s="178">
        <v>2040</v>
      </c>
      <c r="D2065" s="178" t="s">
        <v>336</v>
      </c>
      <c r="E2065" s="178" t="s">
        <v>337</v>
      </c>
      <c r="F2065" s="178" t="s">
        <v>426</v>
      </c>
      <c r="G2065" s="178">
        <v>27</v>
      </c>
      <c r="H2065" s="178">
        <v>1.4582444913685299E-2</v>
      </c>
      <c r="I2065" s="178">
        <v>1.6332338303327535E-2</v>
      </c>
      <c r="J2065" s="178" t="s">
        <v>623</v>
      </c>
    </row>
    <row r="2066" spans="1:10" x14ac:dyDescent="0.45">
      <c r="A2066" s="178" t="s">
        <v>425</v>
      </c>
      <c r="B2066" s="178" t="s">
        <v>85</v>
      </c>
      <c r="C2066" s="178">
        <v>2040</v>
      </c>
      <c r="D2066" s="178" t="s">
        <v>336</v>
      </c>
      <c r="E2066" s="178" t="s">
        <v>337</v>
      </c>
      <c r="F2066" s="178" t="s">
        <v>428</v>
      </c>
      <c r="G2066" s="178">
        <v>28</v>
      </c>
      <c r="H2066" s="178">
        <v>6.7771080648529997E-4</v>
      </c>
      <c r="I2066" s="178">
        <v>7.59036103263536E-4</v>
      </c>
      <c r="J2066" s="178" t="s">
        <v>624</v>
      </c>
    </row>
    <row r="2067" spans="1:10" x14ac:dyDescent="0.45">
      <c r="A2067" s="178" t="s">
        <v>425</v>
      </c>
      <c r="B2067" s="178" t="s">
        <v>85</v>
      </c>
      <c r="C2067" s="178">
        <v>2040</v>
      </c>
      <c r="D2067" s="178" t="s">
        <v>336</v>
      </c>
      <c r="E2067" s="178" t="s">
        <v>337</v>
      </c>
      <c r="F2067" s="178" t="s">
        <v>426</v>
      </c>
      <c r="G2067" s="178">
        <v>29</v>
      </c>
      <c r="H2067" s="178">
        <v>5.5900726467371001E-2</v>
      </c>
      <c r="I2067" s="178">
        <v>6.2608813643455524E-2</v>
      </c>
      <c r="J2067" s="178" t="s">
        <v>623</v>
      </c>
    </row>
    <row r="2068" spans="1:10" x14ac:dyDescent="0.45">
      <c r="A2068" s="178" t="s">
        <v>425</v>
      </c>
      <c r="B2068" s="178" t="s">
        <v>85</v>
      </c>
      <c r="C2068" s="178">
        <v>2040</v>
      </c>
      <c r="D2068" s="178" t="s">
        <v>336</v>
      </c>
      <c r="E2068" s="178" t="s">
        <v>337</v>
      </c>
      <c r="F2068" s="178" t="s">
        <v>428</v>
      </c>
      <c r="G2068" s="178">
        <v>29</v>
      </c>
      <c r="H2068" s="178">
        <v>6.5639475360510001E-4</v>
      </c>
      <c r="I2068" s="178">
        <v>7.351621240377121E-4</v>
      </c>
      <c r="J2068" s="178" t="s">
        <v>624</v>
      </c>
    </row>
    <row r="2069" spans="1:10" x14ac:dyDescent="0.45">
      <c r="A2069" s="178" t="s">
        <v>425</v>
      </c>
      <c r="B2069" s="178" t="s">
        <v>85</v>
      </c>
      <c r="C2069" s="178">
        <v>2040</v>
      </c>
      <c r="D2069" s="178" t="s">
        <v>336</v>
      </c>
      <c r="E2069" s="178" t="s">
        <v>337</v>
      </c>
      <c r="F2069" s="178" t="s">
        <v>430</v>
      </c>
      <c r="G2069" s="178">
        <v>29</v>
      </c>
      <c r="H2069" s="178">
        <v>7.3458970291540005E-4</v>
      </c>
      <c r="I2069" s="178">
        <v>8.2274046726524817E-4</v>
      </c>
      <c r="J2069" s="178" t="s">
        <v>623</v>
      </c>
    </row>
    <row r="2070" spans="1:10" x14ac:dyDescent="0.45">
      <c r="A2070" s="178" t="s">
        <v>425</v>
      </c>
      <c r="B2070" s="178" t="s">
        <v>85</v>
      </c>
      <c r="C2070" s="178">
        <v>2040</v>
      </c>
      <c r="D2070" s="178" t="s">
        <v>336</v>
      </c>
      <c r="E2070" s="178" t="s">
        <v>337</v>
      </c>
      <c r="F2070" s="178" t="s">
        <v>428</v>
      </c>
      <c r="G2070" s="178">
        <v>30</v>
      </c>
      <c r="H2070" s="178">
        <v>1.8725833506323E-3</v>
      </c>
      <c r="I2070" s="178">
        <v>2.0972933527081761E-3</v>
      </c>
      <c r="J2070" s="178" t="s">
        <v>624</v>
      </c>
    </row>
    <row r="2071" spans="1:10" x14ac:dyDescent="0.45">
      <c r="A2071" s="178" t="s">
        <v>425</v>
      </c>
      <c r="B2071" s="178" t="s">
        <v>85</v>
      </c>
      <c r="C2071" s="178">
        <v>2040</v>
      </c>
      <c r="D2071" s="178" t="s">
        <v>336</v>
      </c>
      <c r="E2071" s="178" t="s">
        <v>337</v>
      </c>
      <c r="F2071" s="178" t="s">
        <v>426</v>
      </c>
      <c r="G2071" s="178">
        <v>31</v>
      </c>
      <c r="H2071" s="178">
        <v>1.32226152345538E-2</v>
      </c>
      <c r="I2071" s="178">
        <v>1.4809329062700258E-2</v>
      </c>
      <c r="J2071" s="178" t="s">
        <v>623</v>
      </c>
    </row>
    <row r="2072" spans="1:10" x14ac:dyDescent="0.45">
      <c r="A2072" s="178" t="s">
        <v>425</v>
      </c>
      <c r="B2072" s="178" t="s">
        <v>85</v>
      </c>
      <c r="C2072" s="178">
        <v>2040</v>
      </c>
      <c r="D2072" s="178" t="s">
        <v>336</v>
      </c>
      <c r="E2072" s="178" t="s">
        <v>337</v>
      </c>
      <c r="F2072" s="178" t="s">
        <v>428</v>
      </c>
      <c r="G2072" s="178">
        <v>31</v>
      </c>
      <c r="H2072" s="178">
        <v>6.0544069856409996E-4</v>
      </c>
      <c r="I2072" s="178">
        <v>6.7809358239179207E-4</v>
      </c>
      <c r="J2072" s="178" t="s">
        <v>624</v>
      </c>
    </row>
    <row r="2073" spans="1:10" x14ac:dyDescent="0.45">
      <c r="A2073" s="178" t="s">
        <v>425</v>
      </c>
      <c r="B2073" s="178" t="s">
        <v>85</v>
      </c>
      <c r="C2073" s="178">
        <v>2040</v>
      </c>
      <c r="D2073" s="178" t="s">
        <v>336</v>
      </c>
      <c r="E2073" s="178" t="s">
        <v>337</v>
      </c>
      <c r="F2073" s="178" t="s">
        <v>430</v>
      </c>
      <c r="G2073" s="178">
        <v>31</v>
      </c>
      <c r="H2073" s="178">
        <v>7.1255135117100001E-4</v>
      </c>
      <c r="I2073" s="178">
        <v>7.9805751331152005E-4</v>
      </c>
      <c r="J2073" s="178" t="s">
        <v>623</v>
      </c>
    </row>
    <row r="2074" spans="1:10" x14ac:dyDescent="0.45">
      <c r="A2074" s="178" t="s">
        <v>425</v>
      </c>
      <c r="B2074" s="178" t="s">
        <v>85</v>
      </c>
      <c r="C2074" s="178">
        <v>2040</v>
      </c>
      <c r="D2074" s="178" t="s">
        <v>336</v>
      </c>
      <c r="E2074" s="178" t="s">
        <v>337</v>
      </c>
      <c r="F2074" s="178" t="s">
        <v>428</v>
      </c>
      <c r="G2074" s="178">
        <v>32</v>
      </c>
      <c r="H2074" s="178">
        <v>5.9189921012149996E-4</v>
      </c>
      <c r="I2074" s="178">
        <v>6.6292711533607999E-4</v>
      </c>
      <c r="J2074" s="178" t="s">
        <v>624</v>
      </c>
    </row>
    <row r="2075" spans="1:10" x14ac:dyDescent="0.45">
      <c r="A2075" s="178" t="s">
        <v>425</v>
      </c>
      <c r="B2075" s="178" t="s">
        <v>85</v>
      </c>
      <c r="C2075" s="178">
        <v>2040</v>
      </c>
      <c r="D2075" s="178" t="s">
        <v>336</v>
      </c>
      <c r="E2075" s="178" t="s">
        <v>337</v>
      </c>
      <c r="F2075" s="178" t="s">
        <v>426</v>
      </c>
      <c r="G2075" s="178">
        <v>32</v>
      </c>
      <c r="H2075" s="178">
        <v>1.2825924903154399E-2</v>
      </c>
      <c r="I2075" s="178">
        <v>1.4365035891532929E-2</v>
      </c>
      <c r="J2075" s="178" t="s">
        <v>623</v>
      </c>
    </row>
    <row r="2076" spans="1:10" x14ac:dyDescent="0.45">
      <c r="A2076" s="178" t="s">
        <v>425</v>
      </c>
      <c r="B2076" s="178" t="s">
        <v>85</v>
      </c>
      <c r="C2076" s="178">
        <v>2040</v>
      </c>
      <c r="D2076" s="178" t="s">
        <v>336</v>
      </c>
      <c r="E2076" s="178" t="s">
        <v>337</v>
      </c>
      <c r="F2076" s="178" t="s">
        <v>430</v>
      </c>
      <c r="G2076" s="178">
        <v>33</v>
      </c>
      <c r="H2076" s="178">
        <v>6.9264293415470003E-4</v>
      </c>
      <c r="I2076" s="178">
        <v>7.7576008625326409E-4</v>
      </c>
      <c r="J2076" s="178" t="s">
        <v>623</v>
      </c>
    </row>
    <row r="2077" spans="1:10" x14ac:dyDescent="0.45">
      <c r="A2077" s="178" t="s">
        <v>425</v>
      </c>
      <c r="B2077" s="178" t="s">
        <v>85</v>
      </c>
      <c r="C2077" s="178">
        <v>2040</v>
      </c>
      <c r="D2077" s="178" t="s">
        <v>336</v>
      </c>
      <c r="E2077" s="178" t="s">
        <v>337</v>
      </c>
      <c r="F2077" s="178" t="s">
        <v>426</v>
      </c>
      <c r="G2077" s="178">
        <v>33</v>
      </c>
      <c r="H2077" s="178">
        <v>1.24675733968616E-2</v>
      </c>
      <c r="I2077" s="178">
        <v>1.3963682204484993E-2</v>
      </c>
      <c r="J2077" s="178" t="s">
        <v>623</v>
      </c>
    </row>
    <row r="2078" spans="1:10" x14ac:dyDescent="0.45">
      <c r="A2078" s="178" t="s">
        <v>425</v>
      </c>
      <c r="B2078" s="178" t="s">
        <v>85</v>
      </c>
      <c r="C2078" s="178">
        <v>2040</v>
      </c>
      <c r="D2078" s="178" t="s">
        <v>336</v>
      </c>
      <c r="E2078" s="178" t="s">
        <v>337</v>
      </c>
      <c r="F2078" s="178" t="s">
        <v>426</v>
      </c>
      <c r="G2078" s="178">
        <v>34</v>
      </c>
      <c r="H2078" s="178">
        <v>1.2198794633150101E-2</v>
      </c>
      <c r="I2078" s="178">
        <v>1.3662649989128113E-2</v>
      </c>
      <c r="J2078" s="178" t="s">
        <v>623</v>
      </c>
    </row>
    <row r="2079" spans="1:10" x14ac:dyDescent="0.45">
      <c r="A2079" s="178" t="s">
        <v>425</v>
      </c>
      <c r="B2079" s="178" t="s">
        <v>85</v>
      </c>
      <c r="C2079" s="178">
        <v>2040</v>
      </c>
      <c r="D2079" s="178" t="s">
        <v>336</v>
      </c>
      <c r="E2079" s="178" t="s">
        <v>337</v>
      </c>
      <c r="F2079" s="178" t="s">
        <v>430</v>
      </c>
      <c r="G2079" s="178">
        <v>34</v>
      </c>
      <c r="H2079" s="178">
        <v>6.7771080648529997E-4</v>
      </c>
      <c r="I2079" s="178">
        <v>7.59036103263536E-4</v>
      </c>
      <c r="J2079" s="178" t="s">
        <v>623</v>
      </c>
    </row>
    <row r="2080" spans="1:10" x14ac:dyDescent="0.45">
      <c r="A2080" s="178" t="s">
        <v>425</v>
      </c>
      <c r="B2080" s="178" t="s">
        <v>85</v>
      </c>
      <c r="C2080" s="178">
        <v>2040</v>
      </c>
      <c r="D2080" s="178" t="s">
        <v>336</v>
      </c>
      <c r="E2080" s="178" t="s">
        <v>337</v>
      </c>
      <c r="F2080" s="178" t="s">
        <v>428</v>
      </c>
      <c r="G2080" s="178">
        <v>36</v>
      </c>
      <c r="H2080" s="178">
        <v>5.1572365919130001E-4</v>
      </c>
      <c r="I2080" s="178">
        <v>5.7761049829425611E-4</v>
      </c>
      <c r="J2080" s="178" t="s">
        <v>624</v>
      </c>
    </row>
    <row r="2081" spans="1:10" x14ac:dyDescent="0.45">
      <c r="A2081" s="178" t="s">
        <v>425</v>
      </c>
      <c r="B2081" s="178" t="s">
        <v>85</v>
      </c>
      <c r="C2081" s="178">
        <v>2040</v>
      </c>
      <c r="D2081" s="178" t="s">
        <v>336</v>
      </c>
      <c r="E2081" s="178" t="s">
        <v>337</v>
      </c>
      <c r="F2081" s="178" t="s">
        <v>426</v>
      </c>
      <c r="G2081" s="178">
        <v>36</v>
      </c>
      <c r="H2081" s="178">
        <v>1.1815105564892301E-2</v>
      </c>
      <c r="I2081" s="178">
        <v>1.3232918232679377E-2</v>
      </c>
      <c r="J2081" s="178" t="s">
        <v>623</v>
      </c>
    </row>
    <row r="2082" spans="1:10" x14ac:dyDescent="0.45">
      <c r="A2082" s="178" t="s">
        <v>425</v>
      </c>
      <c r="B2082" s="178" t="s">
        <v>85</v>
      </c>
      <c r="C2082" s="178">
        <v>2040</v>
      </c>
      <c r="D2082" s="178" t="s">
        <v>336</v>
      </c>
      <c r="E2082" s="178" t="s">
        <v>337</v>
      </c>
      <c r="F2082" s="178" t="s">
        <v>426</v>
      </c>
      <c r="G2082" s="178">
        <v>37</v>
      </c>
      <c r="H2082" s="178">
        <v>1.1369010433554601E-2</v>
      </c>
      <c r="I2082" s="178">
        <v>1.2733291685581153E-2</v>
      </c>
      <c r="J2082" s="178" t="s">
        <v>623</v>
      </c>
    </row>
    <row r="2083" spans="1:10" x14ac:dyDescent="0.45">
      <c r="A2083" s="178" t="s">
        <v>425</v>
      </c>
      <c r="B2083" s="178" t="s">
        <v>85</v>
      </c>
      <c r="C2083" s="178">
        <v>2040</v>
      </c>
      <c r="D2083" s="178" t="s">
        <v>336</v>
      </c>
      <c r="E2083" s="178" t="s">
        <v>337</v>
      </c>
      <c r="F2083" s="178" t="s">
        <v>430</v>
      </c>
      <c r="G2083" s="178">
        <v>37</v>
      </c>
      <c r="H2083" s="178">
        <v>6.5639475360510001E-4</v>
      </c>
      <c r="I2083" s="178">
        <v>7.351621240377121E-4</v>
      </c>
      <c r="J2083" s="178" t="s">
        <v>623</v>
      </c>
    </row>
    <row r="2084" spans="1:10" x14ac:dyDescent="0.45">
      <c r="A2084" s="178" t="s">
        <v>425</v>
      </c>
      <c r="B2084" s="178" t="s">
        <v>85</v>
      </c>
      <c r="C2084" s="178">
        <v>2040</v>
      </c>
      <c r="D2084" s="178" t="s">
        <v>336</v>
      </c>
      <c r="E2084" s="178" t="s">
        <v>337</v>
      </c>
      <c r="F2084" s="178" t="s">
        <v>428</v>
      </c>
      <c r="G2084" s="178">
        <v>37</v>
      </c>
      <c r="H2084" s="178">
        <v>5.0958560314029997E-4</v>
      </c>
      <c r="I2084" s="178">
        <v>5.7073587551713606E-4</v>
      </c>
      <c r="J2084" s="178" t="s">
        <v>624</v>
      </c>
    </row>
    <row r="2085" spans="1:10" x14ac:dyDescent="0.45">
      <c r="A2085" s="178" t="s">
        <v>425</v>
      </c>
      <c r="B2085" s="178" t="s">
        <v>85</v>
      </c>
      <c r="C2085" s="178">
        <v>2040</v>
      </c>
      <c r="D2085" s="178" t="s">
        <v>336</v>
      </c>
      <c r="E2085" s="178" t="s">
        <v>337</v>
      </c>
      <c r="F2085" s="178" t="s">
        <v>426</v>
      </c>
      <c r="G2085" s="178">
        <v>38</v>
      </c>
      <c r="H2085" s="178">
        <v>2.2337489761412099E-2</v>
      </c>
      <c r="I2085" s="178">
        <v>2.5017988532781553E-2</v>
      </c>
      <c r="J2085" s="178" t="s">
        <v>623</v>
      </c>
    </row>
    <row r="2086" spans="1:10" x14ac:dyDescent="0.45">
      <c r="A2086" s="178" t="s">
        <v>425</v>
      </c>
      <c r="B2086" s="178" t="s">
        <v>85</v>
      </c>
      <c r="C2086" s="178">
        <v>2040</v>
      </c>
      <c r="D2086" s="178" t="s">
        <v>336</v>
      </c>
      <c r="E2086" s="178" t="s">
        <v>337</v>
      </c>
      <c r="F2086" s="178" t="s">
        <v>428</v>
      </c>
      <c r="G2086" s="178">
        <v>39</v>
      </c>
      <c r="H2086" s="178">
        <v>4.7893889131959998E-4</v>
      </c>
      <c r="I2086" s="178">
        <v>5.3641155827795206E-4</v>
      </c>
      <c r="J2086" s="178" t="s">
        <v>624</v>
      </c>
    </row>
    <row r="2087" spans="1:10" x14ac:dyDescent="0.45">
      <c r="A2087" s="178" t="s">
        <v>425</v>
      </c>
      <c r="B2087" s="178" t="s">
        <v>85</v>
      </c>
      <c r="C2087" s="178">
        <v>2040</v>
      </c>
      <c r="D2087" s="178" t="s">
        <v>336</v>
      </c>
      <c r="E2087" s="178" t="s">
        <v>337</v>
      </c>
      <c r="F2087" s="178" t="s">
        <v>426</v>
      </c>
      <c r="G2087" s="178">
        <v>39</v>
      </c>
      <c r="H2087" s="178">
        <v>1.08979325741529E-2</v>
      </c>
      <c r="I2087" s="178">
        <v>1.2205684483051248E-2</v>
      </c>
      <c r="J2087" s="178" t="s">
        <v>623</v>
      </c>
    </row>
    <row r="2088" spans="1:10" x14ac:dyDescent="0.45">
      <c r="A2088" s="178" t="s">
        <v>425</v>
      </c>
      <c r="B2088" s="178" t="s">
        <v>85</v>
      </c>
      <c r="C2088" s="178">
        <v>2040</v>
      </c>
      <c r="D2088" s="178" t="s">
        <v>336</v>
      </c>
      <c r="E2088" s="178" t="s">
        <v>337</v>
      </c>
      <c r="F2088" s="178" t="s">
        <v>427</v>
      </c>
      <c r="G2088" s="178">
        <v>39</v>
      </c>
      <c r="H2088" s="178">
        <v>1.2537613511086E-3</v>
      </c>
      <c r="I2088" s="178">
        <v>1.4042127132416322E-3</v>
      </c>
      <c r="J2088" s="178" t="s">
        <v>623</v>
      </c>
    </row>
    <row r="2089" spans="1:10" x14ac:dyDescent="0.45">
      <c r="A2089" s="178" t="s">
        <v>425</v>
      </c>
      <c r="B2089" s="178" t="s">
        <v>85</v>
      </c>
      <c r="C2089" s="178">
        <v>2040</v>
      </c>
      <c r="D2089" s="178" t="s">
        <v>336</v>
      </c>
      <c r="E2089" s="178" t="s">
        <v>337</v>
      </c>
      <c r="F2089" s="178" t="s">
        <v>430</v>
      </c>
      <c r="G2089" s="178">
        <v>39</v>
      </c>
      <c r="H2089" s="178">
        <v>1.2537613511086E-3</v>
      </c>
      <c r="I2089" s="178">
        <v>1.4042127132416322E-3</v>
      </c>
      <c r="J2089" s="178" t="s">
        <v>623</v>
      </c>
    </row>
    <row r="2090" spans="1:10" x14ac:dyDescent="0.45">
      <c r="A2090" s="178" t="s">
        <v>425</v>
      </c>
      <c r="B2090" s="178" t="s">
        <v>85</v>
      </c>
      <c r="C2090" s="178">
        <v>2040</v>
      </c>
      <c r="D2090" s="178" t="s">
        <v>336</v>
      </c>
      <c r="E2090" s="178" t="s">
        <v>337</v>
      </c>
      <c r="F2090" s="178" t="s">
        <v>426</v>
      </c>
      <c r="G2090" s="178">
        <v>40</v>
      </c>
      <c r="H2090" s="178">
        <v>1.0654185898602E-2</v>
      </c>
      <c r="I2090" s="178">
        <v>1.1932688206434242E-2</v>
      </c>
      <c r="J2090" s="178" t="s">
        <v>623</v>
      </c>
    </row>
    <row r="2091" spans="1:10" x14ac:dyDescent="0.45">
      <c r="A2091" s="178" t="s">
        <v>425</v>
      </c>
      <c r="B2091" s="178" t="s">
        <v>85</v>
      </c>
      <c r="C2091" s="178">
        <v>2040</v>
      </c>
      <c r="D2091" s="178" t="s">
        <v>336</v>
      </c>
      <c r="E2091" s="178" t="s">
        <v>337</v>
      </c>
      <c r="F2091" s="178" t="s">
        <v>430</v>
      </c>
      <c r="G2091" s="178">
        <v>40</v>
      </c>
      <c r="H2091" s="178">
        <v>6.1882199952379997E-4</v>
      </c>
      <c r="I2091" s="178">
        <v>6.9308063946665606E-4</v>
      </c>
      <c r="J2091" s="178" t="s">
        <v>623</v>
      </c>
    </row>
    <row r="2092" spans="1:10" x14ac:dyDescent="0.45">
      <c r="A2092" s="178" t="s">
        <v>425</v>
      </c>
      <c r="B2092" s="178" t="s">
        <v>85</v>
      </c>
      <c r="C2092" s="178">
        <v>2040</v>
      </c>
      <c r="D2092" s="178" t="s">
        <v>336</v>
      </c>
      <c r="E2092" s="178" t="s">
        <v>337</v>
      </c>
      <c r="F2092" s="178" t="s">
        <v>428</v>
      </c>
      <c r="G2092" s="178">
        <v>40</v>
      </c>
      <c r="H2092" s="178">
        <v>4.7033160808499999E-4</v>
      </c>
      <c r="I2092" s="178">
        <v>5.267714010552E-4</v>
      </c>
      <c r="J2092" s="178" t="s">
        <v>624</v>
      </c>
    </row>
    <row r="2093" spans="1:10" x14ac:dyDescent="0.45">
      <c r="A2093" s="178" t="s">
        <v>425</v>
      </c>
      <c r="B2093" s="178" t="s">
        <v>85</v>
      </c>
      <c r="C2093" s="178">
        <v>2040</v>
      </c>
      <c r="D2093" s="178" t="s">
        <v>336</v>
      </c>
      <c r="E2093" s="178" t="s">
        <v>337</v>
      </c>
      <c r="F2093" s="178" t="s">
        <v>427</v>
      </c>
      <c r="G2093" s="178">
        <v>40</v>
      </c>
      <c r="H2093" s="178">
        <v>6.1882199952379997E-4</v>
      </c>
      <c r="I2093" s="178">
        <v>6.9308063946665606E-4</v>
      </c>
      <c r="J2093" s="178" t="s">
        <v>623</v>
      </c>
    </row>
    <row r="2094" spans="1:10" x14ac:dyDescent="0.45">
      <c r="A2094" s="178" t="s">
        <v>425</v>
      </c>
      <c r="B2094" s="178" t="s">
        <v>85</v>
      </c>
      <c r="C2094" s="178">
        <v>2040</v>
      </c>
      <c r="D2094" s="178" t="s">
        <v>336</v>
      </c>
      <c r="E2094" s="178" t="s">
        <v>337</v>
      </c>
      <c r="F2094" s="178" t="s">
        <v>430</v>
      </c>
      <c r="G2094" s="178">
        <v>41</v>
      </c>
      <c r="H2094" s="178">
        <v>6.0544069856409996E-4</v>
      </c>
      <c r="I2094" s="178">
        <v>6.7809358239179207E-4</v>
      </c>
      <c r="J2094" s="178" t="s">
        <v>623</v>
      </c>
    </row>
    <row r="2095" spans="1:10" x14ac:dyDescent="0.45">
      <c r="A2095" s="178" t="s">
        <v>425</v>
      </c>
      <c r="B2095" s="178" t="s">
        <v>85</v>
      </c>
      <c r="C2095" s="178">
        <v>2040</v>
      </c>
      <c r="D2095" s="178" t="s">
        <v>336</v>
      </c>
      <c r="E2095" s="178" t="s">
        <v>337</v>
      </c>
      <c r="F2095" s="178" t="s">
        <v>427</v>
      </c>
      <c r="G2095" s="178">
        <v>41</v>
      </c>
      <c r="H2095" s="178">
        <v>6.0544069856409996E-4</v>
      </c>
      <c r="I2095" s="178">
        <v>6.7809358239179207E-4</v>
      </c>
      <c r="J2095" s="178" t="s">
        <v>623</v>
      </c>
    </row>
    <row r="2096" spans="1:10" x14ac:dyDescent="0.45">
      <c r="A2096" s="178" t="s">
        <v>425</v>
      </c>
      <c r="B2096" s="178" t="s">
        <v>85</v>
      </c>
      <c r="C2096" s="178">
        <v>2040</v>
      </c>
      <c r="D2096" s="178" t="s">
        <v>336</v>
      </c>
      <c r="E2096" s="178" t="s">
        <v>337</v>
      </c>
      <c r="F2096" s="178" t="s">
        <v>427</v>
      </c>
      <c r="G2096" s="178">
        <v>42</v>
      </c>
      <c r="H2096" s="178">
        <v>5.9189921012149996E-4</v>
      </c>
      <c r="I2096" s="178">
        <v>6.6292711533607999E-4</v>
      </c>
      <c r="J2096" s="178" t="s">
        <v>623</v>
      </c>
    </row>
    <row r="2097" spans="1:10" x14ac:dyDescent="0.45">
      <c r="A2097" s="178" t="s">
        <v>425</v>
      </c>
      <c r="B2097" s="178" t="s">
        <v>85</v>
      </c>
      <c r="C2097" s="178">
        <v>2040</v>
      </c>
      <c r="D2097" s="178" t="s">
        <v>336</v>
      </c>
      <c r="E2097" s="178" t="s">
        <v>337</v>
      </c>
      <c r="F2097" s="178" t="s">
        <v>430</v>
      </c>
      <c r="G2097" s="178">
        <v>42</v>
      </c>
      <c r="H2097" s="178">
        <v>5.9189921012149996E-4</v>
      </c>
      <c r="I2097" s="178">
        <v>6.6292711533607999E-4</v>
      </c>
      <c r="J2097" s="178" t="s">
        <v>623</v>
      </c>
    </row>
    <row r="2098" spans="1:10" x14ac:dyDescent="0.45">
      <c r="A2098" s="178" t="s">
        <v>425</v>
      </c>
      <c r="B2098" s="178" t="s">
        <v>85</v>
      </c>
      <c r="C2098" s="178">
        <v>2040</v>
      </c>
      <c r="D2098" s="178" t="s">
        <v>336</v>
      </c>
      <c r="E2098" s="178" t="s">
        <v>337</v>
      </c>
      <c r="F2098" s="178" t="s">
        <v>428</v>
      </c>
      <c r="G2098" s="178">
        <v>42</v>
      </c>
      <c r="H2098" s="178">
        <v>4.4030722347090001E-4</v>
      </c>
      <c r="I2098" s="178">
        <v>4.9314409028740802E-4</v>
      </c>
      <c r="J2098" s="178" t="s">
        <v>624</v>
      </c>
    </row>
    <row r="2099" spans="1:10" x14ac:dyDescent="0.45">
      <c r="A2099" s="178" t="s">
        <v>425</v>
      </c>
      <c r="B2099" s="178" t="s">
        <v>85</v>
      </c>
      <c r="C2099" s="178">
        <v>2040</v>
      </c>
      <c r="D2099" s="178" t="s">
        <v>336</v>
      </c>
      <c r="E2099" s="178" t="s">
        <v>337</v>
      </c>
      <c r="F2099" s="178" t="s">
        <v>428</v>
      </c>
      <c r="G2099" s="178">
        <v>43</v>
      </c>
      <c r="H2099" s="178">
        <v>4.3903070036319997E-4</v>
      </c>
      <c r="I2099" s="178">
        <v>4.9171438440678405E-4</v>
      </c>
      <c r="J2099" s="178" t="s">
        <v>624</v>
      </c>
    </row>
    <row r="2100" spans="1:10" x14ac:dyDescent="0.45">
      <c r="A2100" s="178" t="s">
        <v>425</v>
      </c>
      <c r="B2100" s="178" t="s">
        <v>85</v>
      </c>
      <c r="C2100" s="178">
        <v>2040</v>
      </c>
      <c r="D2100" s="178" t="s">
        <v>336</v>
      </c>
      <c r="E2100" s="178" t="s">
        <v>337</v>
      </c>
      <c r="F2100" s="178" t="s">
        <v>428</v>
      </c>
      <c r="G2100" s="178">
        <v>45</v>
      </c>
      <c r="H2100" s="178">
        <v>4.139182856306E-4</v>
      </c>
      <c r="I2100" s="178">
        <v>4.6358847990627202E-4</v>
      </c>
      <c r="J2100" s="178" t="s">
        <v>624</v>
      </c>
    </row>
    <row r="2101" spans="1:10" x14ac:dyDescent="0.45">
      <c r="A2101" s="178" t="s">
        <v>425</v>
      </c>
      <c r="B2101" s="178" t="s">
        <v>85</v>
      </c>
      <c r="C2101" s="178">
        <v>2040</v>
      </c>
      <c r="D2101" s="178" t="s">
        <v>336</v>
      </c>
      <c r="E2101" s="178" t="s">
        <v>337</v>
      </c>
      <c r="F2101" s="178" t="s">
        <v>426</v>
      </c>
      <c r="G2101" s="178">
        <v>47</v>
      </c>
      <c r="H2101" s="178">
        <v>9.2830266803503002E-3</v>
      </c>
      <c r="I2101" s="178">
        <v>1.0396989881992337E-2</v>
      </c>
      <c r="J2101" s="178" t="s">
        <v>623</v>
      </c>
    </row>
    <row r="2102" spans="1:10" x14ac:dyDescent="0.45">
      <c r="A2102" s="178" t="s">
        <v>425</v>
      </c>
      <c r="B2102" s="178" t="s">
        <v>85</v>
      </c>
      <c r="C2102" s="178">
        <v>2040</v>
      </c>
      <c r="D2102" s="178" t="s">
        <v>336</v>
      </c>
      <c r="E2102" s="178" t="s">
        <v>337</v>
      </c>
      <c r="F2102" s="178" t="s">
        <v>428</v>
      </c>
      <c r="G2102" s="178">
        <v>48</v>
      </c>
      <c r="H2102" s="178">
        <v>3.9224376087079998E-4</v>
      </c>
      <c r="I2102" s="178">
        <v>4.3931301217529602E-4</v>
      </c>
      <c r="J2102" s="178" t="s">
        <v>624</v>
      </c>
    </row>
    <row r="2103" spans="1:10" x14ac:dyDescent="0.45">
      <c r="A2103" s="178" t="s">
        <v>425</v>
      </c>
      <c r="B2103" s="178" t="s">
        <v>85</v>
      </c>
      <c r="C2103" s="178">
        <v>2040</v>
      </c>
      <c r="D2103" s="178" t="s">
        <v>336</v>
      </c>
      <c r="E2103" s="178" t="s">
        <v>337</v>
      </c>
      <c r="F2103" s="178" t="s">
        <v>426</v>
      </c>
      <c r="G2103" s="178">
        <v>48</v>
      </c>
      <c r="H2103" s="178">
        <v>9.1725410893559005E-3</v>
      </c>
      <c r="I2103" s="178">
        <v>1.0273246020078609E-2</v>
      </c>
      <c r="J2103" s="178" t="s">
        <v>623</v>
      </c>
    </row>
    <row r="2104" spans="1:10" x14ac:dyDescent="0.45">
      <c r="A2104" s="178" t="s">
        <v>425</v>
      </c>
      <c r="B2104" s="178" t="s">
        <v>85</v>
      </c>
      <c r="C2104" s="178">
        <v>2040</v>
      </c>
      <c r="D2104" s="178" t="s">
        <v>336</v>
      </c>
      <c r="E2104" s="178" t="s">
        <v>337</v>
      </c>
      <c r="F2104" s="178" t="s">
        <v>430</v>
      </c>
      <c r="G2104" s="178">
        <v>49</v>
      </c>
      <c r="H2104" s="178">
        <v>1.0253092623316001E-3</v>
      </c>
      <c r="I2104" s="178">
        <v>1.1483463738113922E-3</v>
      </c>
      <c r="J2104" s="178" t="s">
        <v>623</v>
      </c>
    </row>
    <row r="2105" spans="1:10" x14ac:dyDescent="0.45">
      <c r="A2105" s="178" t="s">
        <v>425</v>
      </c>
      <c r="B2105" s="178" t="s">
        <v>85</v>
      </c>
      <c r="C2105" s="178">
        <v>2040</v>
      </c>
      <c r="D2105" s="178" t="s">
        <v>336</v>
      </c>
      <c r="E2105" s="178" t="s">
        <v>337</v>
      </c>
      <c r="F2105" s="178" t="s">
        <v>427</v>
      </c>
      <c r="G2105" s="178">
        <v>49</v>
      </c>
      <c r="H2105" s="178">
        <v>1.0253092623316001E-3</v>
      </c>
      <c r="I2105" s="178">
        <v>1.1483463738113922E-3</v>
      </c>
      <c r="J2105" s="178" t="s">
        <v>623</v>
      </c>
    </row>
    <row r="2106" spans="1:10" x14ac:dyDescent="0.45">
      <c r="A2106" s="178" t="s">
        <v>425</v>
      </c>
      <c r="B2106" s="178" t="s">
        <v>85</v>
      </c>
      <c r="C2106" s="178">
        <v>2040</v>
      </c>
      <c r="D2106" s="178" t="s">
        <v>336</v>
      </c>
      <c r="E2106" s="178" t="s">
        <v>337</v>
      </c>
      <c r="F2106" s="178" t="s">
        <v>428</v>
      </c>
      <c r="G2106" s="178">
        <v>51</v>
      </c>
      <c r="H2106" s="178">
        <v>3.6565263872030001E-4</v>
      </c>
      <c r="I2106" s="178">
        <v>4.0953095536673604E-4</v>
      </c>
      <c r="J2106" s="178" t="s">
        <v>624</v>
      </c>
    </row>
    <row r="2107" spans="1:10" x14ac:dyDescent="0.45">
      <c r="A2107" s="178" t="s">
        <v>425</v>
      </c>
      <c r="B2107" s="178" t="s">
        <v>85</v>
      </c>
      <c r="C2107" s="178">
        <v>2040</v>
      </c>
      <c r="D2107" s="178" t="s">
        <v>336</v>
      </c>
      <c r="E2107" s="178" t="s">
        <v>337</v>
      </c>
      <c r="F2107" s="178" t="s">
        <v>426</v>
      </c>
      <c r="G2107" s="178">
        <v>52</v>
      </c>
      <c r="H2107" s="178">
        <v>8.6209001019597001E-3</v>
      </c>
      <c r="I2107" s="178">
        <v>9.6554081141948644E-3</v>
      </c>
      <c r="J2107" s="178" t="s">
        <v>623</v>
      </c>
    </row>
    <row r="2108" spans="1:10" x14ac:dyDescent="0.45">
      <c r="A2108" s="178" t="s">
        <v>425</v>
      </c>
      <c r="B2108" s="178" t="s">
        <v>85</v>
      </c>
      <c r="C2108" s="178">
        <v>2040</v>
      </c>
      <c r="D2108" s="178" t="s">
        <v>336</v>
      </c>
      <c r="E2108" s="178" t="s">
        <v>337</v>
      </c>
      <c r="F2108" s="178" t="s">
        <v>428</v>
      </c>
      <c r="G2108" s="178">
        <v>53</v>
      </c>
      <c r="H2108" s="178">
        <v>3.5007129190490002E-4</v>
      </c>
      <c r="I2108" s="178">
        <v>3.9207984693348806E-4</v>
      </c>
      <c r="J2108" s="178" t="s">
        <v>624</v>
      </c>
    </row>
    <row r="2109" spans="1:10" x14ac:dyDescent="0.45">
      <c r="A2109" s="178" t="s">
        <v>425</v>
      </c>
      <c r="B2109" s="178" t="s">
        <v>85</v>
      </c>
      <c r="C2109" s="178">
        <v>2040</v>
      </c>
      <c r="D2109" s="178" t="s">
        <v>336</v>
      </c>
      <c r="E2109" s="178" t="s">
        <v>337</v>
      </c>
      <c r="F2109" s="178" t="s">
        <v>430</v>
      </c>
      <c r="G2109" s="178">
        <v>53</v>
      </c>
      <c r="H2109" s="178">
        <v>4.7893889131959998E-4</v>
      </c>
      <c r="I2109" s="178">
        <v>5.3641155827795206E-4</v>
      </c>
      <c r="J2109" s="178" t="s">
        <v>623</v>
      </c>
    </row>
    <row r="2110" spans="1:10" x14ac:dyDescent="0.45">
      <c r="A2110" s="178" t="s">
        <v>425</v>
      </c>
      <c r="B2110" s="178" t="s">
        <v>85</v>
      </c>
      <c r="C2110" s="178">
        <v>2040</v>
      </c>
      <c r="D2110" s="178" t="s">
        <v>336</v>
      </c>
      <c r="E2110" s="178" t="s">
        <v>337</v>
      </c>
      <c r="F2110" s="178" t="s">
        <v>426</v>
      </c>
      <c r="G2110" s="178">
        <v>53</v>
      </c>
      <c r="H2110" s="178">
        <v>8.4659690037370006E-3</v>
      </c>
      <c r="I2110" s="178">
        <v>9.4818852841854415E-3</v>
      </c>
      <c r="J2110" s="178" t="s">
        <v>623</v>
      </c>
    </row>
    <row r="2111" spans="1:10" x14ac:dyDescent="0.45">
      <c r="A2111" s="178" t="s">
        <v>425</v>
      </c>
      <c r="B2111" s="178" t="s">
        <v>85</v>
      </c>
      <c r="C2111" s="178">
        <v>2040</v>
      </c>
      <c r="D2111" s="178" t="s">
        <v>336</v>
      </c>
      <c r="E2111" s="178" t="s">
        <v>337</v>
      </c>
      <c r="F2111" s="178" t="s">
        <v>427</v>
      </c>
      <c r="G2111" s="178">
        <v>53</v>
      </c>
      <c r="H2111" s="178">
        <v>4.7893889131959998E-4</v>
      </c>
      <c r="I2111" s="178">
        <v>5.3641155827795206E-4</v>
      </c>
      <c r="J2111" s="178" t="s">
        <v>623</v>
      </c>
    </row>
    <row r="2112" spans="1:10" x14ac:dyDescent="0.45">
      <c r="A2112" s="178" t="s">
        <v>425</v>
      </c>
      <c r="B2112" s="178" t="s">
        <v>85</v>
      </c>
      <c r="C2112" s="178">
        <v>2040</v>
      </c>
      <c r="D2112" s="178" t="s">
        <v>336</v>
      </c>
      <c r="E2112" s="178" t="s">
        <v>337</v>
      </c>
      <c r="F2112" s="178" t="s">
        <v>430</v>
      </c>
      <c r="G2112" s="178">
        <v>54</v>
      </c>
      <c r="H2112" s="178">
        <v>4.7033160808499999E-4</v>
      </c>
      <c r="I2112" s="178">
        <v>5.267714010552E-4</v>
      </c>
      <c r="J2112" s="178" t="s">
        <v>623</v>
      </c>
    </row>
    <row r="2113" spans="1:10" x14ac:dyDescent="0.45">
      <c r="A2113" s="178" t="s">
        <v>425</v>
      </c>
      <c r="B2113" s="178" t="s">
        <v>85</v>
      </c>
      <c r="C2113" s="178">
        <v>2040</v>
      </c>
      <c r="D2113" s="178" t="s">
        <v>336</v>
      </c>
      <c r="E2113" s="178" t="s">
        <v>337</v>
      </c>
      <c r="F2113" s="178" t="s">
        <v>427</v>
      </c>
      <c r="G2113" s="178">
        <v>54</v>
      </c>
      <c r="H2113" s="178">
        <v>4.7033160808499999E-4</v>
      </c>
      <c r="I2113" s="178">
        <v>5.267714010552E-4</v>
      </c>
      <c r="J2113" s="178" t="s">
        <v>623</v>
      </c>
    </row>
    <row r="2114" spans="1:10" x14ac:dyDescent="0.45">
      <c r="A2114" s="178" t="s">
        <v>425</v>
      </c>
      <c r="B2114" s="178" t="s">
        <v>85</v>
      </c>
      <c r="C2114" s="178">
        <v>2040</v>
      </c>
      <c r="D2114" s="178" t="s">
        <v>336</v>
      </c>
      <c r="E2114" s="178" t="s">
        <v>337</v>
      </c>
      <c r="F2114" s="178" t="s">
        <v>428</v>
      </c>
      <c r="G2114" s="178">
        <v>55</v>
      </c>
      <c r="H2114" s="178">
        <v>6.7905176547360005E-4</v>
      </c>
      <c r="I2114" s="178">
        <v>7.6053797733043212E-4</v>
      </c>
      <c r="J2114" s="178" t="s">
        <v>624</v>
      </c>
    </row>
    <row r="2115" spans="1:10" x14ac:dyDescent="0.45">
      <c r="A2115" s="178" t="s">
        <v>425</v>
      </c>
      <c r="B2115" s="178" t="s">
        <v>85</v>
      </c>
      <c r="C2115" s="178">
        <v>2040</v>
      </c>
      <c r="D2115" s="178" t="s">
        <v>336</v>
      </c>
      <c r="E2115" s="178" t="s">
        <v>337</v>
      </c>
      <c r="F2115" s="178" t="s">
        <v>426</v>
      </c>
      <c r="G2115" s="178">
        <v>57</v>
      </c>
      <c r="H2115" s="178">
        <v>1.5828082337975499E-2</v>
      </c>
      <c r="I2115" s="178">
        <v>1.7727452218532561E-2</v>
      </c>
      <c r="J2115" s="178" t="s">
        <v>623</v>
      </c>
    </row>
    <row r="2116" spans="1:10" x14ac:dyDescent="0.45">
      <c r="A2116" s="178" t="s">
        <v>425</v>
      </c>
      <c r="B2116" s="178" t="s">
        <v>85</v>
      </c>
      <c r="C2116" s="178">
        <v>2040</v>
      </c>
      <c r="D2116" s="178" t="s">
        <v>336</v>
      </c>
      <c r="E2116" s="178" t="s">
        <v>337</v>
      </c>
      <c r="F2116" s="178" t="s">
        <v>428</v>
      </c>
      <c r="G2116" s="178">
        <v>57</v>
      </c>
      <c r="H2116" s="178">
        <v>3.2512095640409999E-4</v>
      </c>
      <c r="I2116" s="178">
        <v>3.6413547117259201E-4</v>
      </c>
      <c r="J2116" s="178" t="s">
        <v>624</v>
      </c>
    </row>
    <row r="2117" spans="1:10" x14ac:dyDescent="0.45">
      <c r="A2117" s="178" t="s">
        <v>425</v>
      </c>
      <c r="B2117" s="178" t="s">
        <v>85</v>
      </c>
      <c r="C2117" s="178">
        <v>2040</v>
      </c>
      <c r="D2117" s="178" t="s">
        <v>336</v>
      </c>
      <c r="E2117" s="178" t="s">
        <v>337</v>
      </c>
      <c r="F2117" s="178" t="s">
        <v>430</v>
      </c>
      <c r="G2117" s="178">
        <v>58</v>
      </c>
      <c r="H2117" s="178">
        <v>8.7933792383410004E-4</v>
      </c>
      <c r="I2117" s="178">
        <v>9.8485847469419207E-4</v>
      </c>
      <c r="J2117" s="178" t="s">
        <v>623</v>
      </c>
    </row>
    <row r="2118" spans="1:10" x14ac:dyDescent="0.45">
      <c r="A2118" s="178" t="s">
        <v>425</v>
      </c>
      <c r="B2118" s="178" t="s">
        <v>85</v>
      </c>
      <c r="C2118" s="178">
        <v>2040</v>
      </c>
      <c r="D2118" s="178" t="s">
        <v>336</v>
      </c>
      <c r="E2118" s="178" t="s">
        <v>337</v>
      </c>
      <c r="F2118" s="178" t="s">
        <v>427</v>
      </c>
      <c r="G2118" s="178">
        <v>58</v>
      </c>
      <c r="H2118" s="178">
        <v>8.7933792383410004E-4</v>
      </c>
      <c r="I2118" s="178">
        <v>9.8485847469419207E-4</v>
      </c>
      <c r="J2118" s="178" t="s">
        <v>623</v>
      </c>
    </row>
    <row r="2119" spans="1:10" x14ac:dyDescent="0.45">
      <c r="A2119" s="178" t="s">
        <v>425</v>
      </c>
      <c r="B2119" s="178" t="s">
        <v>85</v>
      </c>
      <c r="C2119" s="178">
        <v>2040</v>
      </c>
      <c r="D2119" s="178" t="s">
        <v>336</v>
      </c>
      <c r="E2119" s="178" t="s">
        <v>337</v>
      </c>
      <c r="F2119" s="178" t="s">
        <v>428</v>
      </c>
      <c r="G2119" s="178">
        <v>59</v>
      </c>
      <c r="H2119" s="178">
        <v>3.1561712967229999E-4</v>
      </c>
      <c r="I2119" s="178">
        <v>3.5349118523297603E-4</v>
      </c>
      <c r="J2119" s="178" t="s">
        <v>624</v>
      </c>
    </row>
    <row r="2120" spans="1:10" x14ac:dyDescent="0.45">
      <c r="A2120" s="178" t="s">
        <v>425</v>
      </c>
      <c r="B2120" s="178" t="s">
        <v>85</v>
      </c>
      <c r="C2120" s="178">
        <v>2040</v>
      </c>
      <c r="D2120" s="178" t="s">
        <v>336</v>
      </c>
      <c r="E2120" s="178" t="s">
        <v>337</v>
      </c>
      <c r="F2120" s="178" t="s">
        <v>428</v>
      </c>
      <c r="G2120" s="178">
        <v>60</v>
      </c>
      <c r="H2120" s="178">
        <v>3.1039974419399998E-4</v>
      </c>
      <c r="I2120" s="178">
        <v>3.4764771349728E-4</v>
      </c>
      <c r="J2120" s="178" t="s">
        <v>624</v>
      </c>
    </row>
    <row r="2121" spans="1:10" x14ac:dyDescent="0.45">
      <c r="A2121" s="178" t="s">
        <v>425</v>
      </c>
      <c r="B2121" s="178" t="s">
        <v>85</v>
      </c>
      <c r="C2121" s="178">
        <v>2040</v>
      </c>
      <c r="D2121" s="178" t="s">
        <v>336</v>
      </c>
      <c r="E2121" s="178" t="s">
        <v>337</v>
      </c>
      <c r="F2121" s="178" t="s">
        <v>429</v>
      </c>
      <c r="G2121" s="178">
        <v>60</v>
      </c>
      <c r="H2121" s="178">
        <v>0.23485791683196999</v>
      </c>
      <c r="I2121" s="178">
        <v>0.26304086685180644</v>
      </c>
      <c r="J2121" s="178" t="s">
        <v>624</v>
      </c>
    </row>
    <row r="2122" spans="1:10" x14ac:dyDescent="0.45">
      <c r="A2122" s="178" t="s">
        <v>425</v>
      </c>
      <c r="B2122" s="178" t="s">
        <v>85</v>
      </c>
      <c r="C2122" s="178">
        <v>2040</v>
      </c>
      <c r="D2122" s="178" t="s">
        <v>336</v>
      </c>
      <c r="E2122" s="178" t="s">
        <v>337</v>
      </c>
      <c r="F2122" s="178" t="s">
        <v>426</v>
      </c>
      <c r="G2122" s="178">
        <v>61</v>
      </c>
      <c r="H2122" s="178">
        <v>7.4505289085208997E-3</v>
      </c>
      <c r="I2122" s="178">
        <v>8.3445923775434076E-3</v>
      </c>
      <c r="J2122" s="178" t="s">
        <v>623</v>
      </c>
    </row>
    <row r="2123" spans="1:10" x14ac:dyDescent="0.45">
      <c r="A2123" s="178" t="s">
        <v>425</v>
      </c>
      <c r="B2123" s="178" t="s">
        <v>85</v>
      </c>
      <c r="C2123" s="178">
        <v>2040</v>
      </c>
      <c r="D2123" s="178" t="s">
        <v>336</v>
      </c>
      <c r="E2123" s="178" t="s">
        <v>337</v>
      </c>
      <c r="F2123" s="178" t="s">
        <v>430</v>
      </c>
      <c r="G2123" s="178">
        <v>62</v>
      </c>
      <c r="H2123" s="178">
        <v>4.139182856306E-4</v>
      </c>
      <c r="I2123" s="178">
        <v>4.6358847990627202E-4</v>
      </c>
      <c r="J2123" s="178" t="s">
        <v>623</v>
      </c>
    </row>
    <row r="2124" spans="1:10" x14ac:dyDescent="0.45">
      <c r="A2124" s="178" t="s">
        <v>425</v>
      </c>
      <c r="B2124" s="178" t="s">
        <v>85</v>
      </c>
      <c r="C2124" s="178">
        <v>2040</v>
      </c>
      <c r="D2124" s="178" t="s">
        <v>336</v>
      </c>
      <c r="E2124" s="178" t="s">
        <v>337</v>
      </c>
      <c r="F2124" s="178" t="s">
        <v>427</v>
      </c>
      <c r="G2124" s="178">
        <v>62</v>
      </c>
      <c r="H2124" s="178">
        <v>4.139182856306E-4</v>
      </c>
      <c r="I2124" s="178">
        <v>4.6358847990627202E-4</v>
      </c>
      <c r="J2124" s="178" t="s">
        <v>623</v>
      </c>
    </row>
    <row r="2125" spans="1:10" x14ac:dyDescent="0.45">
      <c r="A2125" s="178" t="s">
        <v>425</v>
      </c>
      <c r="B2125" s="178" t="s">
        <v>85</v>
      </c>
      <c r="C2125" s="178">
        <v>2040</v>
      </c>
      <c r="D2125" s="178" t="s">
        <v>336</v>
      </c>
      <c r="E2125" s="178" t="s">
        <v>337</v>
      </c>
      <c r="F2125" s="178" t="s">
        <v>428</v>
      </c>
      <c r="G2125" s="178">
        <v>63</v>
      </c>
      <c r="H2125" s="178">
        <v>2.9348934185690001E-4</v>
      </c>
      <c r="I2125" s="178">
        <v>3.2870806287972805E-4</v>
      </c>
      <c r="J2125" s="178" t="s">
        <v>624</v>
      </c>
    </row>
    <row r="2126" spans="1:10" x14ac:dyDescent="0.45">
      <c r="A2126" s="178" t="s">
        <v>425</v>
      </c>
      <c r="B2126" s="178" t="s">
        <v>85</v>
      </c>
      <c r="C2126" s="178">
        <v>2040</v>
      </c>
      <c r="D2126" s="178" t="s">
        <v>336</v>
      </c>
      <c r="E2126" s="178" t="s">
        <v>337</v>
      </c>
      <c r="F2126" s="178" t="s">
        <v>428</v>
      </c>
      <c r="G2126" s="178">
        <v>64</v>
      </c>
      <c r="H2126" s="178">
        <v>2.9233135865070002E-4</v>
      </c>
      <c r="I2126" s="178">
        <v>3.2741112168878405E-4</v>
      </c>
      <c r="J2126" s="178" t="s">
        <v>624</v>
      </c>
    </row>
    <row r="2127" spans="1:10" x14ac:dyDescent="0.45">
      <c r="A2127" s="178" t="s">
        <v>425</v>
      </c>
      <c r="B2127" s="178" t="s">
        <v>85</v>
      </c>
      <c r="C2127" s="178">
        <v>2040</v>
      </c>
      <c r="D2127" s="178" t="s">
        <v>336</v>
      </c>
      <c r="E2127" s="178" t="s">
        <v>337</v>
      </c>
      <c r="F2127" s="178" t="s">
        <v>426</v>
      </c>
      <c r="G2127" s="178">
        <v>65</v>
      </c>
      <c r="H2127" s="178">
        <v>7.0603876374662001E-3</v>
      </c>
      <c r="I2127" s="178">
        <v>7.9076341539621453E-3</v>
      </c>
      <c r="J2127" s="178" t="s">
        <v>623</v>
      </c>
    </row>
    <row r="2128" spans="1:10" x14ac:dyDescent="0.45">
      <c r="A2128" s="178" t="s">
        <v>425</v>
      </c>
      <c r="B2128" s="178" t="s">
        <v>85</v>
      </c>
      <c r="C2128" s="178">
        <v>2040</v>
      </c>
      <c r="D2128" s="178" t="s">
        <v>336</v>
      </c>
      <c r="E2128" s="178" t="s">
        <v>337</v>
      </c>
      <c r="F2128" s="178" t="s">
        <v>428</v>
      </c>
      <c r="G2128" s="178">
        <v>66</v>
      </c>
      <c r="H2128" s="178">
        <v>2.8298271354289999E-4</v>
      </c>
      <c r="I2128" s="178">
        <v>3.1694063916804801E-4</v>
      </c>
      <c r="J2128" s="178" t="s">
        <v>624</v>
      </c>
    </row>
    <row r="2129" spans="1:10" x14ac:dyDescent="0.45">
      <c r="A2129" s="178" t="s">
        <v>425</v>
      </c>
      <c r="B2129" s="178" t="s">
        <v>85</v>
      </c>
      <c r="C2129" s="178">
        <v>2040</v>
      </c>
      <c r="D2129" s="178" t="s">
        <v>336</v>
      </c>
      <c r="E2129" s="178" t="s">
        <v>337</v>
      </c>
      <c r="F2129" s="178" t="s">
        <v>427</v>
      </c>
      <c r="G2129" s="178">
        <v>66</v>
      </c>
      <c r="H2129" s="178">
        <v>3.9224376087079998E-4</v>
      </c>
      <c r="I2129" s="178">
        <v>4.3931301217529602E-4</v>
      </c>
      <c r="J2129" s="178" t="s">
        <v>623</v>
      </c>
    </row>
    <row r="2130" spans="1:10" x14ac:dyDescent="0.45">
      <c r="A2130" s="178" t="s">
        <v>425</v>
      </c>
      <c r="B2130" s="178" t="s">
        <v>85</v>
      </c>
      <c r="C2130" s="178">
        <v>2040</v>
      </c>
      <c r="D2130" s="178" t="s">
        <v>336</v>
      </c>
      <c r="E2130" s="178" t="s">
        <v>337</v>
      </c>
      <c r="F2130" s="178" t="s">
        <v>430</v>
      </c>
      <c r="G2130" s="178">
        <v>66</v>
      </c>
      <c r="H2130" s="178">
        <v>3.9224376087079998E-4</v>
      </c>
      <c r="I2130" s="178">
        <v>4.3931301217529602E-4</v>
      </c>
      <c r="J2130" s="178" t="s">
        <v>623</v>
      </c>
    </row>
    <row r="2131" spans="1:10" x14ac:dyDescent="0.45">
      <c r="A2131" s="178" t="s">
        <v>425</v>
      </c>
      <c r="B2131" s="178" t="s">
        <v>85</v>
      </c>
      <c r="C2131" s="178">
        <v>2040</v>
      </c>
      <c r="D2131" s="178" t="s">
        <v>336</v>
      </c>
      <c r="E2131" s="178" t="s">
        <v>337</v>
      </c>
      <c r="F2131" s="178" t="s">
        <v>428</v>
      </c>
      <c r="G2131" s="178">
        <v>68</v>
      </c>
      <c r="H2131" s="178">
        <v>2.7509289793669999E-4</v>
      </c>
      <c r="I2131" s="178">
        <v>3.0810404568910399E-4</v>
      </c>
      <c r="J2131" s="178" t="s">
        <v>624</v>
      </c>
    </row>
    <row r="2132" spans="1:10" x14ac:dyDescent="0.45">
      <c r="A2132" s="178" t="s">
        <v>425</v>
      </c>
      <c r="B2132" s="178" t="s">
        <v>85</v>
      </c>
      <c r="C2132" s="178">
        <v>2040</v>
      </c>
      <c r="D2132" s="178" t="s">
        <v>336</v>
      </c>
      <c r="E2132" s="178" t="s">
        <v>337</v>
      </c>
      <c r="F2132" s="178" t="s">
        <v>426</v>
      </c>
      <c r="G2132" s="178">
        <v>70</v>
      </c>
      <c r="H2132" s="178">
        <v>6.5817474387586004E-3</v>
      </c>
      <c r="I2132" s="178">
        <v>7.3715571314096331E-3</v>
      </c>
      <c r="J2132" s="178" t="s">
        <v>623</v>
      </c>
    </row>
    <row r="2133" spans="1:10" x14ac:dyDescent="0.45">
      <c r="A2133" s="178" t="s">
        <v>425</v>
      </c>
      <c r="B2133" s="178" t="s">
        <v>85</v>
      </c>
      <c r="C2133" s="178">
        <v>2040</v>
      </c>
      <c r="D2133" s="178" t="s">
        <v>336</v>
      </c>
      <c r="E2133" s="178" t="s">
        <v>337</v>
      </c>
      <c r="F2133" s="178" t="s">
        <v>427</v>
      </c>
      <c r="G2133" s="178">
        <v>71</v>
      </c>
      <c r="H2133" s="178">
        <v>3.6565263872030001E-4</v>
      </c>
      <c r="I2133" s="178">
        <v>4.0953095536673604E-4</v>
      </c>
      <c r="J2133" s="178" t="s">
        <v>623</v>
      </c>
    </row>
    <row r="2134" spans="1:10" x14ac:dyDescent="0.45">
      <c r="A2134" s="178" t="s">
        <v>425</v>
      </c>
      <c r="B2134" s="178" t="s">
        <v>85</v>
      </c>
      <c r="C2134" s="178">
        <v>2040</v>
      </c>
      <c r="D2134" s="178" t="s">
        <v>336</v>
      </c>
      <c r="E2134" s="178" t="s">
        <v>337</v>
      </c>
      <c r="F2134" s="178" t="s">
        <v>430</v>
      </c>
      <c r="G2134" s="178">
        <v>71</v>
      </c>
      <c r="H2134" s="178">
        <v>3.6565263872030001E-4</v>
      </c>
      <c r="I2134" s="178">
        <v>4.0953095536673604E-4</v>
      </c>
      <c r="J2134" s="178" t="s">
        <v>623</v>
      </c>
    </row>
    <row r="2135" spans="1:10" x14ac:dyDescent="0.45">
      <c r="A2135" s="178" t="s">
        <v>425</v>
      </c>
      <c r="B2135" s="178" t="s">
        <v>85</v>
      </c>
      <c r="C2135" s="178">
        <v>2040</v>
      </c>
      <c r="D2135" s="178" t="s">
        <v>336</v>
      </c>
      <c r="E2135" s="178" t="s">
        <v>337</v>
      </c>
      <c r="F2135" s="178" t="s">
        <v>426</v>
      </c>
      <c r="G2135" s="178">
        <v>73</v>
      </c>
      <c r="H2135" s="178">
        <v>6.3012833707035004E-3</v>
      </c>
      <c r="I2135" s="178">
        <v>7.0574373751879213E-3</v>
      </c>
      <c r="J2135" s="178" t="s">
        <v>623</v>
      </c>
    </row>
    <row r="2136" spans="1:10" x14ac:dyDescent="0.45">
      <c r="A2136" s="178" t="s">
        <v>425</v>
      </c>
      <c r="B2136" s="178" t="s">
        <v>85</v>
      </c>
      <c r="C2136" s="178">
        <v>2040</v>
      </c>
      <c r="D2136" s="178" t="s">
        <v>336</v>
      </c>
      <c r="E2136" s="178" t="s">
        <v>337</v>
      </c>
      <c r="F2136" s="178" t="s">
        <v>427</v>
      </c>
      <c r="G2136" s="178">
        <v>75</v>
      </c>
      <c r="H2136" s="178">
        <v>3.5007129190490002E-4</v>
      </c>
      <c r="I2136" s="178">
        <v>3.9207984693348806E-4</v>
      </c>
      <c r="J2136" s="178" t="s">
        <v>623</v>
      </c>
    </row>
    <row r="2137" spans="1:10" x14ac:dyDescent="0.45">
      <c r="A2137" s="178" t="s">
        <v>425</v>
      </c>
      <c r="B2137" s="178" t="s">
        <v>85</v>
      </c>
      <c r="C2137" s="178">
        <v>2040</v>
      </c>
      <c r="D2137" s="178" t="s">
        <v>336</v>
      </c>
      <c r="E2137" s="178" t="s">
        <v>337</v>
      </c>
      <c r="F2137" s="178" t="s">
        <v>430</v>
      </c>
      <c r="G2137" s="178">
        <v>75</v>
      </c>
      <c r="H2137" s="178">
        <v>3.5007129190490002E-4</v>
      </c>
      <c r="I2137" s="178">
        <v>3.9207984693348806E-4</v>
      </c>
      <c r="J2137" s="178" t="s">
        <v>623</v>
      </c>
    </row>
    <row r="2138" spans="1:10" x14ac:dyDescent="0.45">
      <c r="A2138" s="178" t="s">
        <v>425</v>
      </c>
      <c r="B2138" s="178" t="s">
        <v>85</v>
      </c>
      <c r="C2138" s="178">
        <v>2040</v>
      </c>
      <c r="D2138" s="178" t="s">
        <v>336</v>
      </c>
      <c r="E2138" s="178" t="s">
        <v>337</v>
      </c>
      <c r="F2138" s="178" t="s">
        <v>426</v>
      </c>
      <c r="G2138" s="178">
        <v>76</v>
      </c>
      <c r="H2138" s="178">
        <v>1.2222932185977701E-2</v>
      </c>
      <c r="I2138" s="178">
        <v>1.3689684048295027E-2</v>
      </c>
      <c r="J2138" s="178" t="s">
        <v>623</v>
      </c>
    </row>
    <row r="2139" spans="1:10" x14ac:dyDescent="0.45">
      <c r="A2139" s="178" t="s">
        <v>425</v>
      </c>
      <c r="B2139" s="178" t="s">
        <v>85</v>
      </c>
      <c r="C2139" s="178">
        <v>2040</v>
      </c>
      <c r="D2139" s="178" t="s">
        <v>336</v>
      </c>
      <c r="E2139" s="178" t="s">
        <v>337</v>
      </c>
      <c r="F2139" s="178" t="s">
        <v>430</v>
      </c>
      <c r="G2139" s="178">
        <v>77</v>
      </c>
      <c r="H2139" s="178">
        <v>6.7905176547360005E-4</v>
      </c>
      <c r="I2139" s="178">
        <v>7.6053797733043212E-4</v>
      </c>
      <c r="J2139" s="178" t="s">
        <v>623</v>
      </c>
    </row>
    <row r="2140" spans="1:10" x14ac:dyDescent="0.45">
      <c r="A2140" s="178" t="s">
        <v>425</v>
      </c>
      <c r="B2140" s="178" t="s">
        <v>85</v>
      </c>
      <c r="C2140" s="178">
        <v>2040</v>
      </c>
      <c r="D2140" s="178" t="s">
        <v>336</v>
      </c>
      <c r="E2140" s="178" t="s">
        <v>337</v>
      </c>
      <c r="F2140" s="178" t="s">
        <v>427</v>
      </c>
      <c r="G2140" s="178">
        <v>77</v>
      </c>
      <c r="H2140" s="178">
        <v>6.7905176547360005E-4</v>
      </c>
      <c r="I2140" s="178">
        <v>7.6053797733043212E-4</v>
      </c>
      <c r="J2140" s="178" t="s">
        <v>623</v>
      </c>
    </row>
    <row r="2141" spans="1:10" x14ac:dyDescent="0.45">
      <c r="A2141" s="178" t="s">
        <v>425</v>
      </c>
      <c r="B2141" s="178" t="s">
        <v>85</v>
      </c>
      <c r="C2141" s="178">
        <v>2040</v>
      </c>
      <c r="D2141" s="178" t="s">
        <v>336</v>
      </c>
      <c r="E2141" s="178" t="s">
        <v>337</v>
      </c>
      <c r="F2141" s="178" t="s">
        <v>426</v>
      </c>
      <c r="G2141" s="178">
        <v>79</v>
      </c>
      <c r="H2141" s="178">
        <v>5.8521772734820999E-3</v>
      </c>
      <c r="I2141" s="178">
        <v>6.5544385462999524E-3</v>
      </c>
      <c r="J2141" s="178" t="s">
        <v>623</v>
      </c>
    </row>
    <row r="2142" spans="1:10" x14ac:dyDescent="0.45">
      <c r="A2142" s="178" t="s">
        <v>425</v>
      </c>
      <c r="B2142" s="178" t="s">
        <v>85</v>
      </c>
      <c r="C2142" s="178">
        <v>2040</v>
      </c>
      <c r="D2142" s="178" t="s">
        <v>336</v>
      </c>
      <c r="E2142" s="178" t="s">
        <v>337</v>
      </c>
      <c r="F2142" s="178" t="s">
        <v>427</v>
      </c>
      <c r="G2142" s="178">
        <v>81</v>
      </c>
      <c r="H2142" s="178">
        <v>3.2512095640409999E-4</v>
      </c>
      <c r="I2142" s="178">
        <v>3.6413547117259201E-4</v>
      </c>
      <c r="J2142" s="178" t="s">
        <v>623</v>
      </c>
    </row>
    <row r="2143" spans="1:10" x14ac:dyDescent="0.45">
      <c r="A2143" s="178" t="s">
        <v>425</v>
      </c>
      <c r="B2143" s="178" t="s">
        <v>85</v>
      </c>
      <c r="C2143" s="178">
        <v>2040</v>
      </c>
      <c r="D2143" s="178" t="s">
        <v>336</v>
      </c>
      <c r="E2143" s="178" t="s">
        <v>337</v>
      </c>
      <c r="F2143" s="178" t="s">
        <v>430</v>
      </c>
      <c r="G2143" s="178">
        <v>81</v>
      </c>
      <c r="H2143" s="178">
        <v>3.2512095640409999E-4</v>
      </c>
      <c r="I2143" s="178">
        <v>3.6413547117259201E-4</v>
      </c>
      <c r="J2143" s="178" t="s">
        <v>623</v>
      </c>
    </row>
    <row r="2144" spans="1:10" x14ac:dyDescent="0.45">
      <c r="A2144" s="178" t="s">
        <v>425</v>
      </c>
      <c r="B2144" s="178" t="s">
        <v>85</v>
      </c>
      <c r="C2144" s="178">
        <v>2040</v>
      </c>
      <c r="D2144" s="178" t="s">
        <v>336</v>
      </c>
      <c r="E2144" s="178" t="s">
        <v>337</v>
      </c>
      <c r="F2144" s="178" t="s">
        <v>426</v>
      </c>
      <c r="G2144" s="178">
        <v>82</v>
      </c>
      <c r="H2144" s="178">
        <v>5.6811082176864E-3</v>
      </c>
      <c r="I2144" s="178">
        <v>6.3628412038087686E-3</v>
      </c>
      <c r="J2144" s="178" t="s">
        <v>623</v>
      </c>
    </row>
    <row r="2145" spans="1:10" x14ac:dyDescent="0.45">
      <c r="A2145" s="178" t="s">
        <v>425</v>
      </c>
      <c r="B2145" s="178" t="s">
        <v>85</v>
      </c>
      <c r="C2145" s="178">
        <v>2040</v>
      </c>
      <c r="D2145" s="178" t="s">
        <v>336</v>
      </c>
      <c r="E2145" s="178" t="s">
        <v>337</v>
      </c>
      <c r="F2145" s="178" t="s">
        <v>426</v>
      </c>
      <c r="G2145" s="178">
        <v>84</v>
      </c>
      <c r="H2145" s="178">
        <v>5.5871955119073001E-3</v>
      </c>
      <c r="I2145" s="178">
        <v>6.2576589733361766E-3</v>
      </c>
      <c r="J2145" s="178" t="s">
        <v>623</v>
      </c>
    </row>
    <row r="2146" spans="1:10" x14ac:dyDescent="0.45">
      <c r="A2146" s="178" t="s">
        <v>425</v>
      </c>
      <c r="B2146" s="178" t="s">
        <v>85</v>
      </c>
      <c r="C2146" s="178">
        <v>2040</v>
      </c>
      <c r="D2146" s="178" t="s">
        <v>336</v>
      </c>
      <c r="E2146" s="178" t="s">
        <v>337</v>
      </c>
      <c r="F2146" s="178" t="s">
        <v>430</v>
      </c>
      <c r="G2146" s="178">
        <v>84</v>
      </c>
      <c r="H2146" s="178">
        <v>3.1561712967229999E-4</v>
      </c>
      <c r="I2146" s="178">
        <v>3.5349118523297603E-4</v>
      </c>
      <c r="J2146" s="178" t="s">
        <v>623</v>
      </c>
    </row>
    <row r="2147" spans="1:10" x14ac:dyDescent="0.45">
      <c r="A2147" s="178" t="s">
        <v>425</v>
      </c>
      <c r="B2147" s="178" t="s">
        <v>85</v>
      </c>
      <c r="C2147" s="178">
        <v>2040</v>
      </c>
      <c r="D2147" s="178" t="s">
        <v>336</v>
      </c>
      <c r="E2147" s="178" t="s">
        <v>337</v>
      </c>
      <c r="F2147" s="178" t="s">
        <v>427</v>
      </c>
      <c r="G2147" s="178">
        <v>84</v>
      </c>
      <c r="H2147" s="178">
        <v>3.1561712967229999E-4</v>
      </c>
      <c r="I2147" s="178">
        <v>3.5349118523297603E-4</v>
      </c>
      <c r="J2147" s="178" t="s">
        <v>623</v>
      </c>
    </row>
    <row r="2148" spans="1:10" x14ac:dyDescent="0.45">
      <c r="A2148" s="178" t="s">
        <v>425</v>
      </c>
      <c r="B2148" s="178" t="s">
        <v>85</v>
      </c>
      <c r="C2148" s="178">
        <v>2040</v>
      </c>
      <c r="D2148" s="178" t="s">
        <v>336</v>
      </c>
      <c r="E2148" s="178" t="s">
        <v>337</v>
      </c>
      <c r="F2148" s="178" t="s">
        <v>430</v>
      </c>
      <c r="G2148" s="178">
        <v>85</v>
      </c>
      <c r="H2148" s="178">
        <v>3.1039974419399998E-4</v>
      </c>
      <c r="I2148" s="178">
        <v>3.4764771349728E-4</v>
      </c>
      <c r="J2148" s="178" t="s">
        <v>623</v>
      </c>
    </row>
    <row r="2149" spans="1:10" x14ac:dyDescent="0.45">
      <c r="A2149" s="178" t="s">
        <v>425</v>
      </c>
      <c r="B2149" s="178" t="s">
        <v>85</v>
      </c>
      <c r="C2149" s="178">
        <v>2040</v>
      </c>
      <c r="D2149" s="178" t="s">
        <v>336</v>
      </c>
      <c r="E2149" s="178" t="s">
        <v>337</v>
      </c>
      <c r="F2149" s="178" t="s">
        <v>427</v>
      </c>
      <c r="G2149" s="178">
        <v>85</v>
      </c>
      <c r="H2149" s="178">
        <v>3.1039974419399998E-4</v>
      </c>
      <c r="I2149" s="178">
        <v>3.4764771349728E-4</v>
      </c>
      <c r="J2149" s="178" t="s">
        <v>623</v>
      </c>
    </row>
    <row r="2150" spans="1:10" x14ac:dyDescent="0.45">
      <c r="A2150" s="178" t="s">
        <v>425</v>
      </c>
      <c r="B2150" s="178" t="s">
        <v>85</v>
      </c>
      <c r="C2150" s="178">
        <v>2040</v>
      </c>
      <c r="D2150" s="178" t="s">
        <v>336</v>
      </c>
      <c r="E2150" s="178" t="s">
        <v>337</v>
      </c>
      <c r="F2150" s="178" t="s">
        <v>426</v>
      </c>
      <c r="G2150" s="178">
        <v>89</v>
      </c>
      <c r="H2150" s="178">
        <v>1.0544772259891E-2</v>
      </c>
      <c r="I2150" s="178">
        <v>1.1810144931077921E-2</v>
      </c>
      <c r="J2150" s="178" t="s">
        <v>623</v>
      </c>
    </row>
    <row r="2151" spans="1:10" x14ac:dyDescent="0.45">
      <c r="A2151" s="178" t="s">
        <v>425</v>
      </c>
      <c r="B2151" s="178" t="s">
        <v>85</v>
      </c>
      <c r="C2151" s="178">
        <v>2040</v>
      </c>
      <c r="D2151" s="178" t="s">
        <v>336</v>
      </c>
      <c r="E2151" s="178" t="s">
        <v>337</v>
      </c>
      <c r="F2151" s="178" t="s">
        <v>427</v>
      </c>
      <c r="G2151" s="178">
        <v>90</v>
      </c>
      <c r="H2151" s="178">
        <v>2.9348934185690001E-4</v>
      </c>
      <c r="I2151" s="178">
        <v>3.2870806287972805E-4</v>
      </c>
      <c r="J2151" s="178" t="s">
        <v>623</v>
      </c>
    </row>
    <row r="2152" spans="1:10" x14ac:dyDescent="0.45">
      <c r="A2152" s="178" t="s">
        <v>425</v>
      </c>
      <c r="B2152" s="178" t="s">
        <v>85</v>
      </c>
      <c r="C2152" s="178">
        <v>2040</v>
      </c>
      <c r="D2152" s="178" t="s">
        <v>336</v>
      </c>
      <c r="E2152" s="178" t="s">
        <v>337</v>
      </c>
      <c r="F2152" s="178" t="s">
        <v>430</v>
      </c>
      <c r="G2152" s="178">
        <v>90</v>
      </c>
      <c r="H2152" s="178">
        <v>2.9348934185690001E-4</v>
      </c>
      <c r="I2152" s="178">
        <v>3.2870806287972805E-4</v>
      </c>
      <c r="J2152" s="178" t="s">
        <v>623</v>
      </c>
    </row>
    <row r="2153" spans="1:10" x14ac:dyDescent="0.45">
      <c r="A2153" s="178" t="s">
        <v>425</v>
      </c>
      <c r="B2153" s="178" t="s">
        <v>85</v>
      </c>
      <c r="C2153" s="178">
        <v>2040</v>
      </c>
      <c r="D2153" s="178" t="s">
        <v>336</v>
      </c>
      <c r="E2153" s="178" t="s">
        <v>337</v>
      </c>
      <c r="F2153" s="178" t="s">
        <v>430</v>
      </c>
      <c r="G2153" s="178">
        <v>91</v>
      </c>
      <c r="H2153" s="178">
        <v>2.9233135865070002E-4</v>
      </c>
      <c r="I2153" s="178">
        <v>3.2741112168878405E-4</v>
      </c>
      <c r="J2153" s="178" t="s">
        <v>623</v>
      </c>
    </row>
    <row r="2154" spans="1:10" x14ac:dyDescent="0.45">
      <c r="A2154" s="178" t="s">
        <v>425</v>
      </c>
      <c r="B2154" s="178" t="s">
        <v>85</v>
      </c>
      <c r="C2154" s="178">
        <v>2040</v>
      </c>
      <c r="D2154" s="178" t="s">
        <v>336</v>
      </c>
      <c r="E2154" s="178" t="s">
        <v>337</v>
      </c>
      <c r="F2154" s="178" t="s">
        <v>427</v>
      </c>
      <c r="G2154" s="178">
        <v>91</v>
      </c>
      <c r="H2154" s="178">
        <v>2.9233135865070002E-4</v>
      </c>
      <c r="I2154" s="178">
        <v>3.2741112168878405E-4</v>
      </c>
      <c r="J2154" s="178" t="s">
        <v>623</v>
      </c>
    </row>
    <row r="2155" spans="1:10" x14ac:dyDescent="0.45">
      <c r="A2155" s="178" t="s">
        <v>425</v>
      </c>
      <c r="B2155" s="178" t="s">
        <v>85</v>
      </c>
      <c r="C2155" s="178">
        <v>2040</v>
      </c>
      <c r="D2155" s="178" t="s">
        <v>336</v>
      </c>
      <c r="E2155" s="178" t="s">
        <v>337</v>
      </c>
      <c r="F2155" s="178" t="s">
        <v>426</v>
      </c>
      <c r="G2155" s="178">
        <v>92</v>
      </c>
      <c r="H2155" s="178">
        <v>5.0936890766024997E-3</v>
      </c>
      <c r="I2155" s="178">
        <v>5.7049317657947999E-3</v>
      </c>
      <c r="J2155" s="178" t="s">
        <v>623</v>
      </c>
    </row>
    <row r="2156" spans="1:10" x14ac:dyDescent="0.45">
      <c r="A2156" s="178" t="s">
        <v>425</v>
      </c>
      <c r="B2156" s="178" t="s">
        <v>85</v>
      </c>
      <c r="C2156" s="178">
        <v>2040</v>
      </c>
      <c r="D2156" s="178" t="s">
        <v>336</v>
      </c>
      <c r="E2156" s="178" t="s">
        <v>337</v>
      </c>
      <c r="F2156" s="178" t="s">
        <v>430</v>
      </c>
      <c r="G2156" s="178">
        <v>94</v>
      </c>
      <c r="H2156" s="178">
        <v>2.8298271354289999E-4</v>
      </c>
      <c r="I2156" s="178">
        <v>3.1694063916804801E-4</v>
      </c>
      <c r="J2156" s="178" t="s">
        <v>623</v>
      </c>
    </row>
    <row r="2157" spans="1:10" x14ac:dyDescent="0.45">
      <c r="A2157" s="178" t="s">
        <v>425</v>
      </c>
      <c r="B2157" s="178" t="s">
        <v>85</v>
      </c>
      <c r="C2157" s="178">
        <v>2040</v>
      </c>
      <c r="D2157" s="178" t="s">
        <v>336</v>
      </c>
      <c r="E2157" s="178" t="s">
        <v>337</v>
      </c>
      <c r="F2157" s="178" t="s">
        <v>427</v>
      </c>
      <c r="G2157" s="178">
        <v>94</v>
      </c>
      <c r="H2157" s="178">
        <v>2.8298271354289999E-4</v>
      </c>
      <c r="I2157" s="178">
        <v>3.1694063916804801E-4</v>
      </c>
      <c r="J2157" s="178" t="s">
        <v>623</v>
      </c>
    </row>
    <row r="2158" spans="1:10" x14ac:dyDescent="0.45">
      <c r="A2158" s="178" t="s">
        <v>425</v>
      </c>
      <c r="B2158" s="178" t="s">
        <v>85</v>
      </c>
      <c r="C2158" s="178">
        <v>2040</v>
      </c>
      <c r="D2158" s="178" t="s">
        <v>336</v>
      </c>
      <c r="E2158" s="178" t="s">
        <v>337</v>
      </c>
      <c r="F2158" s="178" t="s">
        <v>426</v>
      </c>
      <c r="G2158" s="178">
        <v>95</v>
      </c>
      <c r="H2158" s="178">
        <v>4.9516721628605999E-3</v>
      </c>
      <c r="I2158" s="178">
        <v>5.5458728224038727E-3</v>
      </c>
      <c r="J2158" s="178" t="s">
        <v>623</v>
      </c>
    </row>
    <row r="2159" spans="1:10" x14ac:dyDescent="0.45">
      <c r="A2159" s="178" t="s">
        <v>425</v>
      </c>
      <c r="B2159" s="178" t="s">
        <v>85</v>
      </c>
      <c r="C2159" s="178">
        <v>2040</v>
      </c>
      <c r="D2159" s="178" t="s">
        <v>336</v>
      </c>
      <c r="E2159" s="178" t="s">
        <v>337</v>
      </c>
      <c r="F2159" s="178" t="s">
        <v>427</v>
      </c>
      <c r="G2159" s="178">
        <v>97</v>
      </c>
      <c r="H2159" s="178">
        <v>2.7509289793669999E-4</v>
      </c>
      <c r="I2159" s="178">
        <v>3.0810404568910399E-4</v>
      </c>
      <c r="J2159" s="178" t="s">
        <v>623</v>
      </c>
    </row>
    <row r="2160" spans="1:10" x14ac:dyDescent="0.45">
      <c r="A2160" s="178" t="s">
        <v>425</v>
      </c>
      <c r="B2160" s="178" t="s">
        <v>85</v>
      </c>
      <c r="C2160" s="178">
        <v>2040</v>
      </c>
      <c r="D2160" s="178" t="s">
        <v>336</v>
      </c>
      <c r="E2160" s="178" t="s">
        <v>337</v>
      </c>
      <c r="F2160" s="178" t="s">
        <v>430</v>
      </c>
      <c r="G2160" s="178">
        <v>97</v>
      </c>
      <c r="H2160" s="178">
        <v>2.7509289793669999E-4</v>
      </c>
      <c r="I2160" s="178">
        <v>3.0810404568910399E-4</v>
      </c>
      <c r="J2160" s="178" t="s">
        <v>623</v>
      </c>
    </row>
    <row r="2161" spans="1:10" x14ac:dyDescent="0.45">
      <c r="A2161" s="178" t="s">
        <v>425</v>
      </c>
      <c r="B2161" s="178" t="s">
        <v>85</v>
      </c>
      <c r="C2161" s="178">
        <v>2040</v>
      </c>
      <c r="D2161" s="178" t="s">
        <v>336</v>
      </c>
      <c r="E2161" s="178" t="s">
        <v>337</v>
      </c>
      <c r="F2161" s="178" t="s">
        <v>427</v>
      </c>
      <c r="G2161" s="178">
        <v>100000</v>
      </c>
      <c r="H2161" s="1">
        <v>9.9999999999999998E-13</v>
      </c>
      <c r="I2161" s="178">
        <v>1.1200000000000001E-12</v>
      </c>
      <c r="J2161" s="178" t="s">
        <v>623</v>
      </c>
    </row>
    <row r="2162" spans="1:10" x14ac:dyDescent="0.45">
      <c r="A2162" s="178" t="s">
        <v>425</v>
      </c>
      <c r="B2162" s="178" t="s">
        <v>85</v>
      </c>
      <c r="C2162" s="178">
        <v>2045</v>
      </c>
      <c r="D2162" s="178" t="s">
        <v>336</v>
      </c>
      <c r="E2162" s="178" t="s">
        <v>337</v>
      </c>
      <c r="F2162" s="178" t="s">
        <v>432</v>
      </c>
      <c r="G2162" s="178">
        <v>-100000</v>
      </c>
      <c r="H2162" s="178">
        <v>0</v>
      </c>
      <c r="I2162" s="178">
        <v>0</v>
      </c>
      <c r="J2162" s="178" t="s">
        <v>623</v>
      </c>
    </row>
    <row r="2163" spans="1:10" x14ac:dyDescent="0.45">
      <c r="A2163" s="178" t="s">
        <v>425</v>
      </c>
      <c r="B2163" s="178" t="s">
        <v>85</v>
      </c>
      <c r="C2163" s="178">
        <v>2045</v>
      </c>
      <c r="D2163" s="178" t="s">
        <v>336</v>
      </c>
      <c r="E2163" s="178" t="s">
        <v>337</v>
      </c>
      <c r="F2163" s="178" t="s">
        <v>432</v>
      </c>
      <c r="G2163" s="178">
        <v>-21</v>
      </c>
      <c r="H2163" s="178">
        <v>0</v>
      </c>
      <c r="I2163" s="178">
        <v>0</v>
      </c>
      <c r="J2163" s="178" t="s">
        <v>623</v>
      </c>
    </row>
    <row r="2164" spans="1:10" x14ac:dyDescent="0.45">
      <c r="A2164" s="178" t="s">
        <v>425</v>
      </c>
      <c r="B2164" s="178" t="s">
        <v>85</v>
      </c>
      <c r="C2164" s="178">
        <v>2045</v>
      </c>
      <c r="D2164" s="178" t="s">
        <v>336</v>
      </c>
      <c r="E2164" s="178" t="s">
        <v>337</v>
      </c>
      <c r="F2164" s="178" t="s">
        <v>432</v>
      </c>
      <c r="G2164" s="178">
        <v>-21</v>
      </c>
      <c r="H2164" s="178">
        <v>0.81111860275268499</v>
      </c>
      <c r="I2164" s="178">
        <v>0.90845283508300723</v>
      </c>
      <c r="J2164" s="178" t="s">
        <v>623</v>
      </c>
    </row>
    <row r="2165" spans="1:10" x14ac:dyDescent="0.45">
      <c r="A2165" s="178" t="s">
        <v>425</v>
      </c>
      <c r="B2165" s="178" t="s">
        <v>85</v>
      </c>
      <c r="C2165" s="178">
        <v>2045</v>
      </c>
      <c r="D2165" s="178" t="s">
        <v>336</v>
      </c>
      <c r="E2165" s="178" t="s">
        <v>337</v>
      </c>
      <c r="F2165" s="178" t="s">
        <v>432</v>
      </c>
      <c r="G2165" s="178">
        <v>-18</v>
      </c>
      <c r="H2165" s="178">
        <v>0.36135235428810097</v>
      </c>
      <c r="I2165" s="178">
        <v>0.40471463680267311</v>
      </c>
      <c r="J2165" s="178" t="s">
        <v>623</v>
      </c>
    </row>
    <row r="2166" spans="1:10" x14ac:dyDescent="0.45">
      <c r="A2166" s="178" t="s">
        <v>425</v>
      </c>
      <c r="B2166" s="178" t="s">
        <v>85</v>
      </c>
      <c r="C2166" s="178">
        <v>2045</v>
      </c>
      <c r="D2166" s="178" t="s">
        <v>336</v>
      </c>
      <c r="E2166" s="178" t="s">
        <v>337</v>
      </c>
      <c r="F2166" s="178" t="s">
        <v>432</v>
      </c>
      <c r="G2166" s="178">
        <v>-17</v>
      </c>
      <c r="H2166" s="178">
        <v>0.492992162704467</v>
      </c>
      <c r="I2166" s="178">
        <v>0.55215122222900304</v>
      </c>
      <c r="J2166" s="178" t="s">
        <v>623</v>
      </c>
    </row>
    <row r="2167" spans="1:10" x14ac:dyDescent="0.45">
      <c r="A2167" s="178" t="s">
        <v>425</v>
      </c>
      <c r="B2167" s="178" t="s">
        <v>85</v>
      </c>
      <c r="C2167" s="178">
        <v>2045</v>
      </c>
      <c r="D2167" s="178" t="s">
        <v>336</v>
      </c>
      <c r="E2167" s="178" t="s">
        <v>337</v>
      </c>
      <c r="F2167" s="178" t="s">
        <v>432</v>
      </c>
      <c r="G2167" s="178">
        <v>-15</v>
      </c>
      <c r="H2167" s="178">
        <v>0.268533185124397</v>
      </c>
      <c r="I2167" s="178">
        <v>0.30075716733932467</v>
      </c>
      <c r="J2167" s="178" t="s">
        <v>623</v>
      </c>
    </row>
    <row r="2168" spans="1:10" x14ac:dyDescent="0.45">
      <c r="A2168" s="178" t="s">
        <v>425</v>
      </c>
      <c r="B2168" s="178" t="s">
        <v>85</v>
      </c>
      <c r="C2168" s="178">
        <v>2045</v>
      </c>
      <c r="D2168" s="178" t="s">
        <v>336</v>
      </c>
      <c r="E2168" s="178" t="s">
        <v>337</v>
      </c>
      <c r="F2168" s="178" t="s">
        <v>432</v>
      </c>
      <c r="G2168" s="178">
        <v>-14</v>
      </c>
      <c r="H2168" s="178">
        <v>0.10180510580539701</v>
      </c>
      <c r="I2168" s="178">
        <v>0.11402171850204466</v>
      </c>
      <c r="J2168" s="178" t="s">
        <v>623</v>
      </c>
    </row>
    <row r="2169" spans="1:10" x14ac:dyDescent="0.45">
      <c r="A2169" s="178" t="s">
        <v>425</v>
      </c>
      <c r="B2169" s="178" t="s">
        <v>85</v>
      </c>
      <c r="C2169" s="178">
        <v>2045</v>
      </c>
      <c r="D2169" s="178" t="s">
        <v>336</v>
      </c>
      <c r="E2169" s="178" t="s">
        <v>337</v>
      </c>
      <c r="F2169" s="178" t="s">
        <v>432</v>
      </c>
      <c r="G2169" s="178">
        <v>-12</v>
      </c>
      <c r="H2169" s="178">
        <v>0.16887228935956899</v>
      </c>
      <c r="I2169" s="178">
        <v>0.1891369640827173</v>
      </c>
      <c r="J2169" s="178" t="s">
        <v>623</v>
      </c>
    </row>
    <row r="2170" spans="1:10" x14ac:dyDescent="0.45">
      <c r="A2170" s="178" t="s">
        <v>425</v>
      </c>
      <c r="B2170" s="178" t="s">
        <v>85</v>
      </c>
      <c r="C2170" s="178">
        <v>2045</v>
      </c>
      <c r="D2170" s="178" t="s">
        <v>336</v>
      </c>
      <c r="E2170" s="178" t="s">
        <v>337</v>
      </c>
      <c r="F2170" s="178" t="s">
        <v>432</v>
      </c>
      <c r="G2170" s="178">
        <v>-11</v>
      </c>
      <c r="H2170" s="178">
        <v>7.6744504272937802E-2</v>
      </c>
      <c r="I2170" s="178">
        <v>8.5953844785690348E-2</v>
      </c>
      <c r="J2170" s="178" t="s">
        <v>623</v>
      </c>
    </row>
    <row r="2171" spans="1:10" x14ac:dyDescent="0.45">
      <c r="A2171" s="178" t="s">
        <v>425</v>
      </c>
      <c r="B2171" s="178" t="s">
        <v>85</v>
      </c>
      <c r="C2171" s="178">
        <v>2045</v>
      </c>
      <c r="D2171" s="178" t="s">
        <v>336</v>
      </c>
      <c r="E2171" s="178" t="s">
        <v>337</v>
      </c>
      <c r="F2171" s="178" t="s">
        <v>432</v>
      </c>
      <c r="G2171" s="178">
        <v>-10</v>
      </c>
      <c r="H2171" s="178">
        <v>0.14993315935134799</v>
      </c>
      <c r="I2171" s="178">
        <v>0.16792513847350976</v>
      </c>
      <c r="J2171" s="178" t="s">
        <v>623</v>
      </c>
    </row>
    <row r="2172" spans="1:10" x14ac:dyDescent="0.45">
      <c r="A2172" s="178" t="s">
        <v>425</v>
      </c>
      <c r="B2172" s="178" t="s">
        <v>85</v>
      </c>
      <c r="C2172" s="178">
        <v>2045</v>
      </c>
      <c r="D2172" s="178" t="s">
        <v>336</v>
      </c>
      <c r="E2172" s="178" t="s">
        <v>337</v>
      </c>
      <c r="F2172" s="178" t="s">
        <v>432</v>
      </c>
      <c r="G2172" s="178">
        <v>-7</v>
      </c>
      <c r="H2172" s="178">
        <v>6.2861837446689606E-2</v>
      </c>
      <c r="I2172" s="178">
        <v>7.0405257940292371E-2</v>
      </c>
      <c r="J2172" s="178" t="s">
        <v>623</v>
      </c>
    </row>
    <row r="2173" spans="1:10" x14ac:dyDescent="0.45">
      <c r="A2173" s="178" t="s">
        <v>425</v>
      </c>
      <c r="B2173" s="178" t="s">
        <v>85</v>
      </c>
      <c r="C2173" s="178">
        <v>2045</v>
      </c>
      <c r="D2173" s="178" t="s">
        <v>336</v>
      </c>
      <c r="E2173" s="178" t="s">
        <v>337</v>
      </c>
      <c r="F2173" s="178" t="s">
        <v>432</v>
      </c>
      <c r="G2173" s="178">
        <v>-6</v>
      </c>
      <c r="H2173" s="178">
        <v>0.11272552609443599</v>
      </c>
      <c r="I2173" s="178">
        <v>0.12625258922576832</v>
      </c>
      <c r="J2173" s="178" t="s">
        <v>623</v>
      </c>
    </row>
    <row r="2174" spans="1:10" x14ac:dyDescent="0.45">
      <c r="A2174" s="178" t="s">
        <v>425</v>
      </c>
      <c r="B2174" s="178" t="s">
        <v>85</v>
      </c>
      <c r="C2174" s="178">
        <v>2045</v>
      </c>
      <c r="D2174" s="178" t="s">
        <v>336</v>
      </c>
      <c r="E2174" s="178" t="s">
        <v>337</v>
      </c>
      <c r="F2174" s="178" t="s">
        <v>432</v>
      </c>
      <c r="G2174" s="178">
        <v>-5</v>
      </c>
      <c r="H2174" s="178">
        <v>0.112187962979078</v>
      </c>
      <c r="I2174" s="178">
        <v>0.12565051853656736</v>
      </c>
      <c r="J2174" s="178" t="s">
        <v>623</v>
      </c>
    </row>
    <row r="2175" spans="1:10" x14ac:dyDescent="0.45">
      <c r="A2175" s="178" t="s">
        <v>425</v>
      </c>
      <c r="B2175" s="178" t="s">
        <v>85</v>
      </c>
      <c r="C2175" s="178">
        <v>2045</v>
      </c>
      <c r="D2175" s="178" t="s">
        <v>336</v>
      </c>
      <c r="E2175" s="178" t="s">
        <v>337</v>
      </c>
      <c r="F2175" s="178" t="s">
        <v>432</v>
      </c>
      <c r="G2175" s="178">
        <v>-4</v>
      </c>
      <c r="H2175" s="178">
        <v>5.3910538554191603E-2</v>
      </c>
      <c r="I2175" s="178">
        <v>6.0379803180694601E-2</v>
      </c>
      <c r="J2175" s="178" t="s">
        <v>623</v>
      </c>
    </row>
    <row r="2176" spans="1:10" x14ac:dyDescent="0.45">
      <c r="A2176" s="178" t="s">
        <v>425</v>
      </c>
      <c r="B2176" s="178" t="s">
        <v>85</v>
      </c>
      <c r="C2176" s="178">
        <v>2045</v>
      </c>
      <c r="D2176" s="178" t="s">
        <v>336</v>
      </c>
      <c r="E2176" s="178" t="s">
        <v>337</v>
      </c>
      <c r="F2176" s="178" t="s">
        <v>427</v>
      </c>
      <c r="G2176" s="178">
        <v>-4</v>
      </c>
      <c r="H2176" s="178">
        <v>4.75526442751288E-2</v>
      </c>
      <c r="I2176" s="178">
        <v>5.3258961588144263E-2</v>
      </c>
      <c r="J2176" s="178" t="s">
        <v>623</v>
      </c>
    </row>
    <row r="2177" spans="1:10" x14ac:dyDescent="0.45">
      <c r="A2177" s="178" t="s">
        <v>425</v>
      </c>
      <c r="B2177" s="178" t="s">
        <v>85</v>
      </c>
      <c r="C2177" s="178">
        <v>2045</v>
      </c>
      <c r="D2177" s="178" t="s">
        <v>336</v>
      </c>
      <c r="E2177" s="178" t="s">
        <v>337</v>
      </c>
      <c r="F2177" s="178" t="s">
        <v>427</v>
      </c>
      <c r="G2177" s="178">
        <v>-3</v>
      </c>
      <c r="H2177" s="178">
        <v>8.2318498753011199E-2</v>
      </c>
      <c r="I2177" s="178">
        <v>9.2196718603372557E-2</v>
      </c>
      <c r="J2177" s="178" t="s">
        <v>623</v>
      </c>
    </row>
    <row r="2178" spans="1:10" x14ac:dyDescent="0.45">
      <c r="A2178" s="178" t="s">
        <v>425</v>
      </c>
      <c r="B2178" s="178" t="s">
        <v>85</v>
      </c>
      <c r="C2178" s="178">
        <v>2045</v>
      </c>
      <c r="D2178" s="178" t="s">
        <v>336</v>
      </c>
      <c r="E2178" s="178" t="s">
        <v>337</v>
      </c>
      <c r="F2178" s="178" t="s">
        <v>432</v>
      </c>
      <c r="G2178" s="178">
        <v>-3</v>
      </c>
      <c r="H2178" s="178">
        <v>4.8692062497138998E-2</v>
      </c>
      <c r="I2178" s="178">
        <v>5.4535109996795686E-2</v>
      </c>
      <c r="J2178" s="178" t="s">
        <v>623</v>
      </c>
    </row>
    <row r="2179" spans="1:10" x14ac:dyDescent="0.45">
      <c r="A2179" s="178" t="s">
        <v>425</v>
      </c>
      <c r="B2179" s="178" t="s">
        <v>85</v>
      </c>
      <c r="C2179" s="178">
        <v>2045</v>
      </c>
      <c r="D2179" s="178" t="s">
        <v>336</v>
      </c>
      <c r="E2179" s="178" t="s">
        <v>337</v>
      </c>
      <c r="F2179" s="178" t="s">
        <v>432</v>
      </c>
      <c r="G2179" s="178">
        <v>-2</v>
      </c>
      <c r="H2179" s="178">
        <v>4.53099682927132E-2</v>
      </c>
      <c r="I2179" s="178">
        <v>5.0747164487838788E-2</v>
      </c>
      <c r="J2179" s="178" t="s">
        <v>623</v>
      </c>
    </row>
    <row r="2180" spans="1:10" x14ac:dyDescent="0.45">
      <c r="A2180" s="178" t="s">
        <v>425</v>
      </c>
      <c r="B2180" s="178" t="s">
        <v>85</v>
      </c>
      <c r="C2180" s="178">
        <v>2045</v>
      </c>
      <c r="D2180" s="178" t="s">
        <v>336</v>
      </c>
      <c r="E2180" s="178" t="s">
        <v>337</v>
      </c>
      <c r="F2180" s="178" t="s">
        <v>427</v>
      </c>
      <c r="G2180" s="178">
        <v>-2</v>
      </c>
      <c r="H2180" s="178">
        <v>6.8363859318196999E-3</v>
      </c>
      <c r="I2180" s="178">
        <v>7.6567522436380648E-3</v>
      </c>
      <c r="J2180" s="178" t="s">
        <v>623</v>
      </c>
    </row>
    <row r="2181" spans="1:10" x14ac:dyDescent="0.45">
      <c r="A2181" s="178" t="s">
        <v>425</v>
      </c>
      <c r="B2181" s="178" t="s">
        <v>85</v>
      </c>
      <c r="C2181" s="178">
        <v>2045</v>
      </c>
      <c r="D2181" s="178" t="s">
        <v>336</v>
      </c>
      <c r="E2181" s="178" t="s">
        <v>337</v>
      </c>
      <c r="F2181" s="178" t="s">
        <v>427</v>
      </c>
      <c r="G2181" s="178">
        <v>-1</v>
      </c>
      <c r="H2181" s="178">
        <v>0.25191560760140402</v>
      </c>
      <c r="I2181" s="178">
        <v>0.28214548051357252</v>
      </c>
      <c r="J2181" s="178" t="s">
        <v>623</v>
      </c>
    </row>
    <row r="2182" spans="1:10" x14ac:dyDescent="0.45">
      <c r="A2182" s="178" t="s">
        <v>425</v>
      </c>
      <c r="B2182" s="178" t="s">
        <v>85</v>
      </c>
      <c r="C2182" s="178">
        <v>2045</v>
      </c>
      <c r="D2182" s="178" t="s">
        <v>336</v>
      </c>
      <c r="E2182" s="178" t="s">
        <v>337</v>
      </c>
      <c r="F2182" s="178" t="s">
        <v>432</v>
      </c>
      <c r="G2182" s="178">
        <v>-1</v>
      </c>
      <c r="H2182" s="178">
        <v>4.3314673006534597E-2</v>
      </c>
      <c r="I2182" s="178">
        <v>4.8512433767318751E-2</v>
      </c>
      <c r="J2182" s="178" t="s">
        <v>623</v>
      </c>
    </row>
    <row r="2183" spans="1:10" x14ac:dyDescent="0.45">
      <c r="A2183" s="178" t="s">
        <v>425</v>
      </c>
      <c r="B2183" s="178" t="s">
        <v>85</v>
      </c>
      <c r="C2183" s="178">
        <v>2045</v>
      </c>
      <c r="D2183" s="178" t="s">
        <v>336</v>
      </c>
      <c r="E2183" s="178" t="s">
        <v>337</v>
      </c>
      <c r="F2183" s="178" t="s">
        <v>427</v>
      </c>
      <c r="G2183" s="178">
        <v>0</v>
      </c>
      <c r="H2183" s="178">
        <v>7.9037591349333497E-2</v>
      </c>
      <c r="I2183" s="178">
        <v>8.8522102311253528E-2</v>
      </c>
      <c r="J2183" s="178" t="s">
        <v>623</v>
      </c>
    </row>
    <row r="2184" spans="1:10" x14ac:dyDescent="0.45">
      <c r="A2184" s="178" t="s">
        <v>425</v>
      </c>
      <c r="B2184" s="178" t="s">
        <v>85</v>
      </c>
      <c r="C2184" s="178">
        <v>2045</v>
      </c>
      <c r="D2184" s="178" t="s">
        <v>336</v>
      </c>
      <c r="E2184" s="178" t="s">
        <v>337</v>
      </c>
      <c r="F2184" s="178" t="s">
        <v>432</v>
      </c>
      <c r="G2184" s="178">
        <v>0</v>
      </c>
      <c r="H2184" s="178">
        <v>4.5387886464595802E-2</v>
      </c>
      <c r="I2184" s="178">
        <v>5.0834432840347304E-2</v>
      </c>
      <c r="J2184" s="178" t="s">
        <v>623</v>
      </c>
    </row>
    <row r="2185" spans="1:10" x14ac:dyDescent="0.45">
      <c r="A2185" s="178" t="s">
        <v>425</v>
      </c>
      <c r="B2185" s="178" t="s">
        <v>85</v>
      </c>
      <c r="C2185" s="178">
        <v>2045</v>
      </c>
      <c r="D2185" s="178" t="s">
        <v>336</v>
      </c>
      <c r="E2185" s="178" t="s">
        <v>337</v>
      </c>
      <c r="F2185" s="178" t="s">
        <v>432</v>
      </c>
      <c r="G2185" s="178">
        <v>1</v>
      </c>
      <c r="H2185" s="178">
        <v>4.5938186347484603E-2</v>
      </c>
      <c r="I2185" s="178">
        <v>5.1450768709182762E-2</v>
      </c>
      <c r="J2185" s="178" t="s">
        <v>623</v>
      </c>
    </row>
    <row r="2186" spans="1:10" x14ac:dyDescent="0.45">
      <c r="A2186" s="178" t="s">
        <v>425</v>
      </c>
      <c r="B2186" s="178" t="s">
        <v>85</v>
      </c>
      <c r="C2186" s="178">
        <v>2045</v>
      </c>
      <c r="D2186" s="178" t="s">
        <v>336</v>
      </c>
      <c r="E2186" s="178" t="s">
        <v>337</v>
      </c>
      <c r="F2186" s="178" t="s">
        <v>429</v>
      </c>
      <c r="G2186" s="178">
        <v>1</v>
      </c>
      <c r="H2186" s="178">
        <v>4.6371852867305199</v>
      </c>
      <c r="I2186" s="178">
        <v>5.1936475211381827</v>
      </c>
      <c r="J2186" s="178" t="s">
        <v>624</v>
      </c>
    </row>
    <row r="2187" spans="1:10" x14ac:dyDescent="0.45">
      <c r="A2187" s="178" t="s">
        <v>425</v>
      </c>
      <c r="B2187" s="178" t="s">
        <v>85</v>
      </c>
      <c r="C2187" s="178">
        <v>2045</v>
      </c>
      <c r="D2187" s="178" t="s">
        <v>336</v>
      </c>
      <c r="E2187" s="178" t="s">
        <v>337</v>
      </c>
      <c r="F2187" s="178" t="s">
        <v>428</v>
      </c>
      <c r="G2187" s="178">
        <v>1</v>
      </c>
      <c r="H2187" s="178">
        <v>5.4467994719743701E-2</v>
      </c>
      <c r="I2187" s="178">
        <v>6.1004154086112948E-2</v>
      </c>
      <c r="J2187" s="178" t="s">
        <v>624</v>
      </c>
    </row>
    <row r="2188" spans="1:10" x14ac:dyDescent="0.45">
      <c r="A2188" s="178" t="s">
        <v>425</v>
      </c>
      <c r="B2188" s="178" t="s">
        <v>85</v>
      </c>
      <c r="C2188" s="178">
        <v>2045</v>
      </c>
      <c r="D2188" s="178" t="s">
        <v>336</v>
      </c>
      <c r="E2188" s="178" t="s">
        <v>337</v>
      </c>
      <c r="F2188" s="178" t="s">
        <v>427</v>
      </c>
      <c r="G2188" s="178">
        <v>1</v>
      </c>
      <c r="H2188" s="178">
        <v>4.2212791740893997E-3</v>
      </c>
      <c r="I2188" s="178">
        <v>4.7278326749801277E-3</v>
      </c>
      <c r="J2188" s="178" t="s">
        <v>623</v>
      </c>
    </row>
    <row r="2189" spans="1:10" x14ac:dyDescent="0.45">
      <c r="A2189" s="178" t="s">
        <v>425</v>
      </c>
      <c r="B2189" s="178" t="s">
        <v>85</v>
      </c>
      <c r="C2189" s="178">
        <v>2045</v>
      </c>
      <c r="D2189" s="178" t="s">
        <v>336</v>
      </c>
      <c r="E2189" s="178" t="s">
        <v>337</v>
      </c>
      <c r="F2189" s="178" t="s">
        <v>430</v>
      </c>
      <c r="G2189" s="178">
        <v>1</v>
      </c>
      <c r="H2189" s="178">
        <v>0.15054015954956401</v>
      </c>
      <c r="I2189" s="178">
        <v>0.16860497869551172</v>
      </c>
      <c r="J2189" s="178" t="s">
        <v>623</v>
      </c>
    </row>
    <row r="2190" spans="1:10" x14ac:dyDescent="0.45">
      <c r="A2190" s="178" t="s">
        <v>425</v>
      </c>
      <c r="B2190" s="178" t="s">
        <v>85</v>
      </c>
      <c r="C2190" s="178">
        <v>2045</v>
      </c>
      <c r="D2190" s="178" t="s">
        <v>336</v>
      </c>
      <c r="E2190" s="178" t="s">
        <v>337</v>
      </c>
      <c r="F2190" s="178" t="s">
        <v>430</v>
      </c>
      <c r="G2190" s="178">
        <v>2</v>
      </c>
      <c r="H2190" s="178">
        <v>1.4148570830002399E-2</v>
      </c>
      <c r="I2190" s="178">
        <v>1.5846399329602689E-2</v>
      </c>
      <c r="J2190" s="178" t="s">
        <v>623</v>
      </c>
    </row>
    <row r="2191" spans="1:10" x14ac:dyDescent="0.45">
      <c r="A2191" s="178" t="s">
        <v>425</v>
      </c>
      <c r="B2191" s="178" t="s">
        <v>85</v>
      </c>
      <c r="C2191" s="178">
        <v>2045</v>
      </c>
      <c r="D2191" s="178" t="s">
        <v>336</v>
      </c>
      <c r="E2191" s="178" t="s">
        <v>337</v>
      </c>
      <c r="F2191" s="178" t="s">
        <v>428</v>
      </c>
      <c r="G2191" s="178">
        <v>2</v>
      </c>
      <c r="H2191" s="178">
        <v>0.121792302466929</v>
      </c>
      <c r="I2191" s="178">
        <v>0.1364073787629605</v>
      </c>
      <c r="J2191" s="178" t="s">
        <v>624</v>
      </c>
    </row>
    <row r="2192" spans="1:10" x14ac:dyDescent="0.45">
      <c r="A2192" s="178" t="s">
        <v>425</v>
      </c>
      <c r="B2192" s="178" t="s">
        <v>85</v>
      </c>
      <c r="C2192" s="178">
        <v>2045</v>
      </c>
      <c r="D2192" s="178" t="s">
        <v>336</v>
      </c>
      <c r="E2192" s="178" t="s">
        <v>337</v>
      </c>
      <c r="F2192" s="178" t="s">
        <v>429</v>
      </c>
      <c r="G2192" s="178">
        <v>2</v>
      </c>
      <c r="H2192" s="178">
        <v>7.0708208829164496</v>
      </c>
      <c r="I2192" s="178">
        <v>7.9193193888664242</v>
      </c>
      <c r="J2192" s="178" t="s">
        <v>624</v>
      </c>
    </row>
    <row r="2193" spans="1:10" x14ac:dyDescent="0.45">
      <c r="A2193" s="178" t="s">
        <v>425</v>
      </c>
      <c r="B2193" s="178" t="s">
        <v>85</v>
      </c>
      <c r="C2193" s="178">
        <v>2045</v>
      </c>
      <c r="D2193" s="178" t="s">
        <v>336</v>
      </c>
      <c r="E2193" s="178" t="s">
        <v>337</v>
      </c>
      <c r="F2193" s="178" t="s">
        <v>426</v>
      </c>
      <c r="G2193" s="178">
        <v>3</v>
      </c>
      <c r="H2193" s="178">
        <v>5.2135225385427503E-2</v>
      </c>
      <c r="I2193" s="178">
        <v>5.8391452431678807E-2</v>
      </c>
      <c r="J2193" s="178" t="s">
        <v>623</v>
      </c>
    </row>
    <row r="2194" spans="1:10" x14ac:dyDescent="0.45">
      <c r="A2194" s="178" t="s">
        <v>425</v>
      </c>
      <c r="B2194" s="178" t="s">
        <v>85</v>
      </c>
      <c r="C2194" s="178">
        <v>2045</v>
      </c>
      <c r="D2194" s="178" t="s">
        <v>336</v>
      </c>
      <c r="E2194" s="178" t="s">
        <v>337</v>
      </c>
      <c r="F2194" s="178" t="s">
        <v>431</v>
      </c>
      <c r="G2194" s="178">
        <v>3</v>
      </c>
      <c r="H2194" s="178">
        <v>2.7047736570239098E-2</v>
      </c>
      <c r="I2194" s="178">
        <v>3.0293464958667794E-2</v>
      </c>
      <c r="J2194" s="178" t="s">
        <v>624</v>
      </c>
    </row>
    <row r="2195" spans="1:10" x14ac:dyDescent="0.45">
      <c r="A2195" s="178" t="s">
        <v>425</v>
      </c>
      <c r="B2195" s="178" t="s">
        <v>85</v>
      </c>
      <c r="C2195" s="178">
        <v>2045</v>
      </c>
      <c r="D2195" s="178" t="s">
        <v>336</v>
      </c>
      <c r="E2195" s="178" t="s">
        <v>337</v>
      </c>
      <c r="F2195" s="178" t="s">
        <v>428</v>
      </c>
      <c r="G2195" s="178">
        <v>3</v>
      </c>
      <c r="H2195" s="178">
        <v>0.10206445911899199</v>
      </c>
      <c r="I2195" s="178">
        <v>0.11431219421327105</v>
      </c>
      <c r="J2195" s="178" t="s">
        <v>624</v>
      </c>
    </row>
    <row r="2196" spans="1:10" x14ac:dyDescent="0.45">
      <c r="A2196" s="178" t="s">
        <v>425</v>
      </c>
      <c r="B2196" s="178" t="s">
        <v>85</v>
      </c>
      <c r="C2196" s="178">
        <v>2045</v>
      </c>
      <c r="D2196" s="178" t="s">
        <v>336</v>
      </c>
      <c r="E2196" s="178" t="s">
        <v>337</v>
      </c>
      <c r="F2196" s="178" t="s">
        <v>429</v>
      </c>
      <c r="G2196" s="178">
        <v>3</v>
      </c>
      <c r="H2196" s="178">
        <v>2.3146316185593601</v>
      </c>
      <c r="I2196" s="178">
        <v>2.5923874127864837</v>
      </c>
      <c r="J2196" s="178" t="s">
        <v>624</v>
      </c>
    </row>
    <row r="2197" spans="1:10" x14ac:dyDescent="0.45">
      <c r="A2197" s="178" t="s">
        <v>425</v>
      </c>
      <c r="B2197" s="178" t="s">
        <v>85</v>
      </c>
      <c r="C2197" s="178">
        <v>2045</v>
      </c>
      <c r="D2197" s="178" t="s">
        <v>336</v>
      </c>
      <c r="E2197" s="178" t="s">
        <v>337</v>
      </c>
      <c r="F2197" s="178" t="s">
        <v>430</v>
      </c>
      <c r="G2197" s="178">
        <v>3</v>
      </c>
      <c r="H2197" s="178">
        <v>1.05591795872897E-2</v>
      </c>
      <c r="I2197" s="178">
        <v>1.1826281137764464E-2</v>
      </c>
      <c r="J2197" s="178" t="s">
        <v>623</v>
      </c>
    </row>
    <row r="2198" spans="1:10" x14ac:dyDescent="0.45">
      <c r="A2198" s="178" t="s">
        <v>425</v>
      </c>
      <c r="B2198" s="178" t="s">
        <v>85</v>
      </c>
      <c r="C2198" s="178">
        <v>2045</v>
      </c>
      <c r="D2198" s="178" t="s">
        <v>336</v>
      </c>
      <c r="E2198" s="178" t="s">
        <v>337</v>
      </c>
      <c r="F2198" s="178" t="s">
        <v>432</v>
      </c>
      <c r="G2198" s="178">
        <v>3</v>
      </c>
      <c r="H2198" s="178">
        <v>3.6028105765581103E-2</v>
      </c>
      <c r="I2198" s="178">
        <v>4.0351478457450837E-2</v>
      </c>
      <c r="J2198" s="178" t="s">
        <v>623</v>
      </c>
    </row>
    <row r="2199" spans="1:10" x14ac:dyDescent="0.45">
      <c r="A2199" s="178" t="s">
        <v>425</v>
      </c>
      <c r="B2199" s="178" t="s">
        <v>85</v>
      </c>
      <c r="C2199" s="178">
        <v>2045</v>
      </c>
      <c r="D2199" s="178" t="s">
        <v>336</v>
      </c>
      <c r="E2199" s="178" t="s">
        <v>337</v>
      </c>
      <c r="F2199" s="178" t="s">
        <v>429</v>
      </c>
      <c r="G2199" s="178">
        <v>4</v>
      </c>
      <c r="H2199" s="178">
        <v>0.29986636713147102</v>
      </c>
      <c r="I2199" s="178">
        <v>0.33585033118724755</v>
      </c>
      <c r="J2199" s="178" t="s">
        <v>624</v>
      </c>
    </row>
    <row r="2200" spans="1:10" x14ac:dyDescent="0.45">
      <c r="A2200" s="178" t="s">
        <v>425</v>
      </c>
      <c r="B2200" s="178" t="s">
        <v>85</v>
      </c>
      <c r="C2200" s="178">
        <v>2045</v>
      </c>
      <c r="D2200" s="178" t="s">
        <v>336</v>
      </c>
      <c r="E2200" s="178" t="s">
        <v>337</v>
      </c>
      <c r="F2200" s="178" t="s">
        <v>430</v>
      </c>
      <c r="G2200" s="178">
        <v>4</v>
      </c>
      <c r="H2200" s="178">
        <v>5.4126904578878999E-3</v>
      </c>
      <c r="I2200" s="178">
        <v>6.0622133128344488E-3</v>
      </c>
      <c r="J2200" s="178" t="s">
        <v>623</v>
      </c>
    </row>
    <row r="2201" spans="1:10" x14ac:dyDescent="0.45">
      <c r="A2201" s="178" t="s">
        <v>425</v>
      </c>
      <c r="B2201" s="178" t="s">
        <v>85</v>
      </c>
      <c r="C2201" s="178">
        <v>2045</v>
      </c>
      <c r="D2201" s="178" t="s">
        <v>336</v>
      </c>
      <c r="E2201" s="178" t="s">
        <v>337</v>
      </c>
      <c r="F2201" s="178" t="s">
        <v>428</v>
      </c>
      <c r="G2201" s="178">
        <v>4</v>
      </c>
      <c r="H2201" s="178">
        <v>0.153827255126088</v>
      </c>
      <c r="I2201" s="178">
        <v>0.17228652574121858</v>
      </c>
      <c r="J2201" s="178" t="s">
        <v>624</v>
      </c>
    </row>
    <row r="2202" spans="1:10" x14ac:dyDescent="0.45">
      <c r="A2202" s="178" t="s">
        <v>425</v>
      </c>
      <c r="B2202" s="178" t="s">
        <v>85</v>
      </c>
      <c r="C2202" s="178">
        <v>2045</v>
      </c>
      <c r="D2202" s="178" t="s">
        <v>336</v>
      </c>
      <c r="E2202" s="178" t="s">
        <v>337</v>
      </c>
      <c r="F2202" s="178" t="s">
        <v>431</v>
      </c>
      <c r="G2202" s="178">
        <v>5</v>
      </c>
      <c r="H2202" s="178">
        <v>8.6771734058857006E-2</v>
      </c>
      <c r="I2202" s="178">
        <v>9.7184342145919853E-2</v>
      </c>
      <c r="J2202" s="178" t="s">
        <v>624</v>
      </c>
    </row>
    <row r="2203" spans="1:10" x14ac:dyDescent="0.45">
      <c r="A2203" s="178" t="s">
        <v>425</v>
      </c>
      <c r="B2203" s="178" t="s">
        <v>85</v>
      </c>
      <c r="C2203" s="178">
        <v>2045</v>
      </c>
      <c r="D2203" s="178" t="s">
        <v>336</v>
      </c>
      <c r="E2203" s="178" t="s">
        <v>337</v>
      </c>
      <c r="F2203" s="178" t="s">
        <v>426</v>
      </c>
      <c r="G2203" s="178">
        <v>5</v>
      </c>
      <c r="H2203" s="178">
        <v>0.130510699003934</v>
      </c>
      <c r="I2203" s="178">
        <v>0.14617198288440608</v>
      </c>
      <c r="J2203" s="178" t="s">
        <v>623</v>
      </c>
    </row>
    <row r="2204" spans="1:10" x14ac:dyDescent="0.45">
      <c r="A2204" s="178" t="s">
        <v>425</v>
      </c>
      <c r="B2204" s="178" t="s">
        <v>85</v>
      </c>
      <c r="C2204" s="178">
        <v>2045</v>
      </c>
      <c r="D2204" s="178" t="s">
        <v>336</v>
      </c>
      <c r="E2204" s="178" t="s">
        <v>337</v>
      </c>
      <c r="F2204" s="178" t="s">
        <v>430</v>
      </c>
      <c r="G2204" s="178">
        <v>5</v>
      </c>
      <c r="H2204" s="178">
        <v>1.11560333753005E-2</v>
      </c>
      <c r="I2204" s="178">
        <v>1.2494757380336561E-2</v>
      </c>
      <c r="J2204" s="178" t="s">
        <v>623</v>
      </c>
    </row>
    <row r="2205" spans="1:10" x14ac:dyDescent="0.45">
      <c r="A2205" s="178" t="s">
        <v>425</v>
      </c>
      <c r="B2205" s="178" t="s">
        <v>85</v>
      </c>
      <c r="C2205" s="178">
        <v>2045</v>
      </c>
      <c r="D2205" s="178" t="s">
        <v>336</v>
      </c>
      <c r="E2205" s="178" t="s">
        <v>337</v>
      </c>
      <c r="F2205" s="178" t="s">
        <v>428</v>
      </c>
      <c r="G2205" s="178">
        <v>5</v>
      </c>
      <c r="H2205" s="178">
        <v>8.22600189130753E-2</v>
      </c>
      <c r="I2205" s="178">
        <v>9.2131221182644343E-2</v>
      </c>
      <c r="J2205" s="178" t="s">
        <v>624</v>
      </c>
    </row>
    <row r="2206" spans="1:10" x14ac:dyDescent="0.45">
      <c r="A2206" s="178" t="s">
        <v>425</v>
      </c>
      <c r="B2206" s="178" t="s">
        <v>85</v>
      </c>
      <c r="C2206" s="178">
        <v>2045</v>
      </c>
      <c r="D2206" s="178" t="s">
        <v>336</v>
      </c>
      <c r="E2206" s="178" t="s">
        <v>337</v>
      </c>
      <c r="F2206" s="178" t="s">
        <v>426</v>
      </c>
      <c r="G2206" s="178">
        <v>6</v>
      </c>
      <c r="H2206" s="178">
        <v>8.0615296959877E-2</v>
      </c>
      <c r="I2206" s="178">
        <v>9.0289132595062244E-2</v>
      </c>
      <c r="J2206" s="178" t="s">
        <v>623</v>
      </c>
    </row>
    <row r="2207" spans="1:10" x14ac:dyDescent="0.45">
      <c r="A2207" s="178" t="s">
        <v>425</v>
      </c>
      <c r="B2207" s="178" t="s">
        <v>85</v>
      </c>
      <c r="C2207" s="178">
        <v>2045</v>
      </c>
      <c r="D2207" s="178" t="s">
        <v>336</v>
      </c>
      <c r="E2207" s="178" t="s">
        <v>337</v>
      </c>
      <c r="F2207" s="178" t="s">
        <v>430</v>
      </c>
      <c r="G2207" s="178">
        <v>6</v>
      </c>
      <c r="H2207" s="178">
        <v>1.5041474252939001E-3</v>
      </c>
      <c r="I2207" s="178">
        <v>1.6846451163291683E-3</v>
      </c>
      <c r="J2207" s="178" t="s">
        <v>623</v>
      </c>
    </row>
    <row r="2208" spans="1:10" x14ac:dyDescent="0.45">
      <c r="A2208" s="178" t="s">
        <v>425</v>
      </c>
      <c r="B2208" s="178" t="s">
        <v>85</v>
      </c>
      <c r="C2208" s="178">
        <v>2045</v>
      </c>
      <c r="D2208" s="178" t="s">
        <v>336</v>
      </c>
      <c r="E2208" s="178" t="s">
        <v>337</v>
      </c>
      <c r="F2208" s="178" t="s">
        <v>429</v>
      </c>
      <c r="G2208" s="178">
        <v>6</v>
      </c>
      <c r="H2208" s="178">
        <v>0.51036614179611195</v>
      </c>
      <c r="I2208" s="178">
        <v>0.57161007881164538</v>
      </c>
      <c r="J2208" s="178" t="s">
        <v>624</v>
      </c>
    </row>
    <row r="2209" spans="1:10" x14ac:dyDescent="0.45">
      <c r="A2209" s="178" t="s">
        <v>425</v>
      </c>
      <c r="B2209" s="178" t="s">
        <v>85</v>
      </c>
      <c r="C2209" s="178">
        <v>2045</v>
      </c>
      <c r="D2209" s="178" t="s">
        <v>336</v>
      </c>
      <c r="E2209" s="178" t="s">
        <v>337</v>
      </c>
      <c r="F2209" s="178" t="s">
        <v>428</v>
      </c>
      <c r="G2209" s="178">
        <v>6</v>
      </c>
      <c r="H2209" s="178">
        <v>6.7563013173639802E-2</v>
      </c>
      <c r="I2209" s="178">
        <v>7.5670574754476583E-2</v>
      </c>
      <c r="J2209" s="178" t="s">
        <v>624</v>
      </c>
    </row>
    <row r="2210" spans="1:10" x14ac:dyDescent="0.45">
      <c r="A2210" s="178" t="s">
        <v>425</v>
      </c>
      <c r="B2210" s="178" t="s">
        <v>85</v>
      </c>
      <c r="C2210" s="178">
        <v>2045</v>
      </c>
      <c r="D2210" s="178" t="s">
        <v>336</v>
      </c>
      <c r="E2210" s="178" t="s">
        <v>337</v>
      </c>
      <c r="F2210" s="178" t="s">
        <v>429</v>
      </c>
      <c r="G2210" s="178">
        <v>7</v>
      </c>
      <c r="H2210" s="178">
        <v>8.6622774600982694E-2</v>
      </c>
      <c r="I2210" s="178">
        <v>9.7017507553100624E-2</v>
      </c>
      <c r="J2210" s="178" t="s">
        <v>624</v>
      </c>
    </row>
    <row r="2211" spans="1:10" x14ac:dyDescent="0.45">
      <c r="A2211" s="178" t="s">
        <v>425</v>
      </c>
      <c r="B2211" s="178" t="s">
        <v>85</v>
      </c>
      <c r="C2211" s="178">
        <v>2045</v>
      </c>
      <c r="D2211" s="178" t="s">
        <v>336</v>
      </c>
      <c r="E2211" s="178" t="s">
        <v>337</v>
      </c>
      <c r="F2211" s="178" t="s">
        <v>428</v>
      </c>
      <c r="G2211" s="178">
        <v>7</v>
      </c>
      <c r="H2211" s="178">
        <v>2.3609508527442799E-2</v>
      </c>
      <c r="I2211" s="178">
        <v>2.6442649550735938E-2</v>
      </c>
      <c r="J2211" s="178" t="s">
        <v>624</v>
      </c>
    </row>
    <row r="2212" spans="1:10" x14ac:dyDescent="0.45">
      <c r="A2212" s="178" t="s">
        <v>425</v>
      </c>
      <c r="B2212" s="178" t="s">
        <v>85</v>
      </c>
      <c r="C2212" s="178">
        <v>2045</v>
      </c>
      <c r="D2212" s="178" t="s">
        <v>336</v>
      </c>
      <c r="E2212" s="178" t="s">
        <v>337</v>
      </c>
      <c r="F2212" s="178" t="s">
        <v>430</v>
      </c>
      <c r="G2212" s="178">
        <v>7</v>
      </c>
      <c r="H2212" s="178">
        <v>1.3464887160808E-3</v>
      </c>
      <c r="I2212" s="178">
        <v>1.5080673620104961E-3</v>
      </c>
      <c r="J2212" s="178" t="s">
        <v>623</v>
      </c>
    </row>
    <row r="2213" spans="1:10" x14ac:dyDescent="0.45">
      <c r="A2213" s="178" t="s">
        <v>425</v>
      </c>
      <c r="B2213" s="178" t="s">
        <v>85</v>
      </c>
      <c r="C2213" s="178">
        <v>2045</v>
      </c>
      <c r="D2213" s="178" t="s">
        <v>336</v>
      </c>
      <c r="E2213" s="178" t="s">
        <v>337</v>
      </c>
      <c r="F2213" s="178" t="s">
        <v>426</v>
      </c>
      <c r="G2213" s="178">
        <v>7</v>
      </c>
      <c r="H2213" s="178">
        <v>3.6832112818956403E-2</v>
      </c>
      <c r="I2213" s="178">
        <v>4.1251966357231176E-2</v>
      </c>
      <c r="J2213" s="178" t="s">
        <v>623</v>
      </c>
    </row>
    <row r="2214" spans="1:10" x14ac:dyDescent="0.45">
      <c r="A2214" s="178" t="s">
        <v>425</v>
      </c>
      <c r="B2214" s="178" t="s">
        <v>85</v>
      </c>
      <c r="C2214" s="178">
        <v>2045</v>
      </c>
      <c r="D2214" s="178" t="s">
        <v>336</v>
      </c>
      <c r="E2214" s="178" t="s">
        <v>337</v>
      </c>
      <c r="F2214" s="178" t="s">
        <v>430</v>
      </c>
      <c r="G2214" s="178">
        <v>8</v>
      </c>
      <c r="H2214" s="178">
        <v>1.2782077537850001E-3</v>
      </c>
      <c r="I2214" s="178">
        <v>1.4315926842392002E-3</v>
      </c>
      <c r="J2214" s="178" t="s">
        <v>623</v>
      </c>
    </row>
    <row r="2215" spans="1:10" x14ac:dyDescent="0.45">
      <c r="A2215" s="178" t="s">
        <v>425</v>
      </c>
      <c r="B2215" s="178" t="s">
        <v>85</v>
      </c>
      <c r="C2215" s="178">
        <v>2045</v>
      </c>
      <c r="D2215" s="178" t="s">
        <v>336</v>
      </c>
      <c r="E2215" s="178" t="s">
        <v>337</v>
      </c>
      <c r="F2215" s="178" t="s">
        <v>426</v>
      </c>
      <c r="G2215" s="178">
        <v>8</v>
      </c>
      <c r="H2215" s="178">
        <v>6.9735735654830905E-2</v>
      </c>
      <c r="I2215" s="178">
        <v>7.8104023933410621E-2</v>
      </c>
      <c r="J2215" s="178" t="s">
        <v>623</v>
      </c>
    </row>
    <row r="2216" spans="1:10" x14ac:dyDescent="0.45">
      <c r="A2216" s="178" t="s">
        <v>425</v>
      </c>
      <c r="B2216" s="178" t="s">
        <v>85</v>
      </c>
      <c r="C2216" s="178">
        <v>2045</v>
      </c>
      <c r="D2216" s="178" t="s">
        <v>336</v>
      </c>
      <c r="E2216" s="178" t="s">
        <v>337</v>
      </c>
      <c r="F2216" s="178" t="s">
        <v>429</v>
      </c>
      <c r="G2216" s="178">
        <v>8</v>
      </c>
      <c r="H2216" s="178">
        <v>0.44756919145584101</v>
      </c>
      <c r="I2216" s="178">
        <v>0.50127749443054193</v>
      </c>
      <c r="J2216" s="178" t="s">
        <v>624</v>
      </c>
    </row>
    <row r="2217" spans="1:10" x14ac:dyDescent="0.45">
      <c r="A2217" s="178" t="s">
        <v>425</v>
      </c>
      <c r="B2217" s="178" t="s">
        <v>85</v>
      </c>
      <c r="C2217" s="178">
        <v>2045</v>
      </c>
      <c r="D2217" s="178" t="s">
        <v>336</v>
      </c>
      <c r="E2217" s="178" t="s">
        <v>337</v>
      </c>
      <c r="F2217" s="178" t="s">
        <v>428</v>
      </c>
      <c r="G2217" s="178">
        <v>8</v>
      </c>
      <c r="H2217" s="178">
        <v>9.6699430141598004E-3</v>
      </c>
      <c r="I2217" s="178">
        <v>1.0830336175858978E-2</v>
      </c>
      <c r="J2217" s="178" t="s">
        <v>624</v>
      </c>
    </row>
    <row r="2218" spans="1:10" x14ac:dyDescent="0.45">
      <c r="A2218" s="178" t="s">
        <v>425</v>
      </c>
      <c r="B2218" s="178" t="s">
        <v>85</v>
      </c>
      <c r="C2218" s="178">
        <v>2045</v>
      </c>
      <c r="D2218" s="178" t="s">
        <v>336</v>
      </c>
      <c r="E2218" s="178" t="s">
        <v>337</v>
      </c>
      <c r="F2218" s="178" t="s">
        <v>429</v>
      </c>
      <c r="G2218" s="178">
        <v>9</v>
      </c>
      <c r="H2218" s="178">
        <v>0.15992040187120399</v>
      </c>
      <c r="I2218" s="178">
        <v>0.17911085009574848</v>
      </c>
      <c r="J2218" s="178" t="s">
        <v>624</v>
      </c>
    </row>
    <row r="2219" spans="1:10" x14ac:dyDescent="0.45">
      <c r="A2219" s="178" t="s">
        <v>425</v>
      </c>
      <c r="B2219" s="178" t="s">
        <v>85</v>
      </c>
      <c r="C2219" s="178">
        <v>2045</v>
      </c>
      <c r="D2219" s="178" t="s">
        <v>336</v>
      </c>
      <c r="E2219" s="178" t="s">
        <v>337</v>
      </c>
      <c r="F2219" s="178" t="s">
        <v>428</v>
      </c>
      <c r="G2219" s="178">
        <v>9</v>
      </c>
      <c r="H2219" s="178">
        <v>2.3362471023574499E-2</v>
      </c>
      <c r="I2219" s="178">
        <v>2.6165967546403442E-2</v>
      </c>
      <c r="J2219" s="178" t="s">
        <v>624</v>
      </c>
    </row>
    <row r="2220" spans="1:10" x14ac:dyDescent="0.45">
      <c r="A2220" s="178" t="s">
        <v>425</v>
      </c>
      <c r="B2220" s="178" t="s">
        <v>85</v>
      </c>
      <c r="C2220" s="178">
        <v>2045</v>
      </c>
      <c r="D2220" s="178" t="s">
        <v>336</v>
      </c>
      <c r="E2220" s="178" t="s">
        <v>337</v>
      </c>
      <c r="F2220" s="178" t="s">
        <v>426</v>
      </c>
      <c r="G2220" s="178">
        <v>9</v>
      </c>
      <c r="H2220" s="178">
        <v>6.5680243074894007E-2</v>
      </c>
      <c r="I2220" s="178">
        <v>7.3561872243881291E-2</v>
      </c>
      <c r="J2220" s="178" t="s">
        <v>623</v>
      </c>
    </row>
    <row r="2221" spans="1:10" x14ac:dyDescent="0.45">
      <c r="A2221" s="178" t="s">
        <v>425</v>
      </c>
      <c r="B2221" s="178" t="s">
        <v>85</v>
      </c>
      <c r="C2221" s="178">
        <v>2045</v>
      </c>
      <c r="D2221" s="178" t="s">
        <v>336</v>
      </c>
      <c r="E2221" s="178" t="s">
        <v>337</v>
      </c>
      <c r="F2221" s="178" t="s">
        <v>426</v>
      </c>
      <c r="G2221" s="178">
        <v>10</v>
      </c>
      <c r="H2221" s="178">
        <v>3.1748186796903603E-2</v>
      </c>
      <c r="I2221" s="178">
        <v>3.5557969212532042E-2</v>
      </c>
      <c r="J2221" s="178" t="s">
        <v>623</v>
      </c>
    </row>
    <row r="2222" spans="1:10" x14ac:dyDescent="0.45">
      <c r="A2222" s="178" t="s">
        <v>425</v>
      </c>
      <c r="B2222" s="178" t="s">
        <v>85</v>
      </c>
      <c r="C2222" s="178">
        <v>2045</v>
      </c>
      <c r="D2222" s="178" t="s">
        <v>336</v>
      </c>
      <c r="E2222" s="178" t="s">
        <v>337</v>
      </c>
      <c r="F2222" s="178" t="s">
        <v>428</v>
      </c>
      <c r="G2222" s="178">
        <v>10</v>
      </c>
      <c r="H2222" s="178">
        <v>5.7382885133848002E-3</v>
      </c>
      <c r="I2222" s="178">
        <v>6.4268831349909772E-3</v>
      </c>
      <c r="J2222" s="178" t="s">
        <v>624</v>
      </c>
    </row>
    <row r="2223" spans="1:10" x14ac:dyDescent="0.45">
      <c r="A2223" s="178" t="s">
        <v>425</v>
      </c>
      <c r="B2223" s="178" t="s">
        <v>85</v>
      </c>
      <c r="C2223" s="178">
        <v>2045</v>
      </c>
      <c r="D2223" s="178" t="s">
        <v>336</v>
      </c>
      <c r="E2223" s="178" t="s">
        <v>337</v>
      </c>
      <c r="F2223" s="178" t="s">
        <v>430</v>
      </c>
      <c r="G2223" s="178">
        <v>10</v>
      </c>
      <c r="H2223" s="178">
        <v>1.1896800715475999E-3</v>
      </c>
      <c r="I2223" s="178">
        <v>1.332441680133312E-3</v>
      </c>
      <c r="J2223" s="178" t="s">
        <v>623</v>
      </c>
    </row>
    <row r="2224" spans="1:10" x14ac:dyDescent="0.45">
      <c r="A2224" s="178" t="s">
        <v>425</v>
      </c>
      <c r="B2224" s="178" t="s">
        <v>85</v>
      </c>
      <c r="C2224" s="178">
        <v>2045</v>
      </c>
      <c r="D2224" s="178" t="s">
        <v>336</v>
      </c>
      <c r="E2224" s="178" t="s">
        <v>337</v>
      </c>
      <c r="F2224" s="178" t="s">
        <v>429</v>
      </c>
      <c r="G2224" s="178">
        <v>10</v>
      </c>
      <c r="H2224" s="178">
        <v>0.53146448731422402</v>
      </c>
      <c r="I2224" s="178">
        <v>0.59524022579193092</v>
      </c>
      <c r="J2224" s="178" t="s">
        <v>624</v>
      </c>
    </row>
    <row r="2225" spans="1:10" x14ac:dyDescent="0.45">
      <c r="A2225" s="178" t="s">
        <v>425</v>
      </c>
      <c r="B2225" s="178" t="s">
        <v>85</v>
      </c>
      <c r="C2225" s="178">
        <v>2045</v>
      </c>
      <c r="D2225" s="178" t="s">
        <v>336</v>
      </c>
      <c r="E2225" s="178" t="s">
        <v>337</v>
      </c>
      <c r="F2225" s="178" t="s">
        <v>428</v>
      </c>
      <c r="G2225" s="178">
        <v>11</v>
      </c>
      <c r="H2225" s="178">
        <v>3.5486093256623E-3</v>
      </c>
      <c r="I2225" s="178">
        <v>3.9744424447417763E-3</v>
      </c>
      <c r="J2225" s="178" t="s">
        <v>624</v>
      </c>
    </row>
    <row r="2226" spans="1:10" x14ac:dyDescent="0.45">
      <c r="A2226" s="178" t="s">
        <v>425</v>
      </c>
      <c r="B2226" s="178" t="s">
        <v>85</v>
      </c>
      <c r="C2226" s="178">
        <v>2045</v>
      </c>
      <c r="D2226" s="178" t="s">
        <v>336</v>
      </c>
      <c r="E2226" s="178" t="s">
        <v>337</v>
      </c>
      <c r="F2226" s="178" t="s">
        <v>430</v>
      </c>
      <c r="G2226" s="178">
        <v>11</v>
      </c>
      <c r="H2226" s="178">
        <v>4.5220075407996999E-3</v>
      </c>
      <c r="I2226" s="178">
        <v>5.0646484456956641E-3</v>
      </c>
      <c r="J2226" s="178" t="s">
        <v>623</v>
      </c>
    </row>
    <row r="2227" spans="1:10" x14ac:dyDescent="0.45">
      <c r="A2227" s="178" t="s">
        <v>425</v>
      </c>
      <c r="B2227" s="178" t="s">
        <v>85</v>
      </c>
      <c r="C2227" s="178">
        <v>2045</v>
      </c>
      <c r="D2227" s="178" t="s">
        <v>336</v>
      </c>
      <c r="E2227" s="178" t="s">
        <v>337</v>
      </c>
      <c r="F2227" s="178" t="s">
        <v>426</v>
      </c>
      <c r="G2227" s="178">
        <v>11</v>
      </c>
      <c r="H2227" s="178">
        <v>0.14470032975077601</v>
      </c>
      <c r="I2227" s="178">
        <v>0.16206436932086915</v>
      </c>
      <c r="J2227" s="178" t="s">
        <v>623</v>
      </c>
    </row>
    <row r="2228" spans="1:10" x14ac:dyDescent="0.45">
      <c r="A2228" s="178" t="s">
        <v>425</v>
      </c>
      <c r="B2228" s="178" t="s">
        <v>85</v>
      </c>
      <c r="C2228" s="178">
        <v>2045</v>
      </c>
      <c r="D2228" s="178" t="s">
        <v>336</v>
      </c>
      <c r="E2228" s="178" t="s">
        <v>337</v>
      </c>
      <c r="F2228" s="178" t="s">
        <v>429</v>
      </c>
      <c r="G2228" s="178">
        <v>11</v>
      </c>
      <c r="H2228" s="178">
        <v>0.56594073772430398</v>
      </c>
      <c r="I2228" s="178">
        <v>0.63385362625122055</v>
      </c>
      <c r="J2228" s="178" t="s">
        <v>624</v>
      </c>
    </row>
    <row r="2229" spans="1:10" x14ac:dyDescent="0.45">
      <c r="A2229" s="178" t="s">
        <v>425</v>
      </c>
      <c r="B2229" s="178" t="s">
        <v>85</v>
      </c>
      <c r="C2229" s="178">
        <v>2045</v>
      </c>
      <c r="D2229" s="178" t="s">
        <v>336</v>
      </c>
      <c r="E2229" s="178" t="s">
        <v>337</v>
      </c>
      <c r="F2229" s="178" t="s">
        <v>428</v>
      </c>
      <c r="G2229" s="178">
        <v>12</v>
      </c>
      <c r="H2229" s="178">
        <v>1.11560333753005E-2</v>
      </c>
      <c r="I2229" s="178">
        <v>1.2494757380336561E-2</v>
      </c>
      <c r="J2229" s="178" t="s">
        <v>624</v>
      </c>
    </row>
    <row r="2230" spans="1:10" x14ac:dyDescent="0.45">
      <c r="A2230" s="178" t="s">
        <v>425</v>
      </c>
      <c r="B2230" s="178" t="s">
        <v>85</v>
      </c>
      <c r="C2230" s="178">
        <v>2045</v>
      </c>
      <c r="D2230" s="178" t="s">
        <v>336</v>
      </c>
      <c r="E2230" s="178" t="s">
        <v>337</v>
      </c>
      <c r="F2230" s="178" t="s">
        <v>430</v>
      </c>
      <c r="G2230" s="178">
        <v>12</v>
      </c>
      <c r="H2230" s="178">
        <v>1.097874250263E-3</v>
      </c>
      <c r="I2230" s="178">
        <v>1.2296191602945601E-3</v>
      </c>
      <c r="J2230" s="178" t="s">
        <v>623</v>
      </c>
    </row>
    <row r="2231" spans="1:10" x14ac:dyDescent="0.45">
      <c r="A2231" s="178" t="s">
        <v>425</v>
      </c>
      <c r="B2231" s="178" t="s">
        <v>85</v>
      </c>
      <c r="C2231" s="178">
        <v>2045</v>
      </c>
      <c r="D2231" s="178" t="s">
        <v>336</v>
      </c>
      <c r="E2231" s="178" t="s">
        <v>337</v>
      </c>
      <c r="F2231" s="178" t="s">
        <v>426</v>
      </c>
      <c r="G2231" s="178">
        <v>12</v>
      </c>
      <c r="H2231" s="178">
        <v>8.3182923495769501E-2</v>
      </c>
      <c r="I2231" s="178">
        <v>9.3164874315261853E-2</v>
      </c>
      <c r="J2231" s="178" t="s">
        <v>623</v>
      </c>
    </row>
    <row r="2232" spans="1:10" x14ac:dyDescent="0.45">
      <c r="A2232" s="178" t="s">
        <v>425</v>
      </c>
      <c r="B2232" s="178" t="s">
        <v>85</v>
      </c>
      <c r="C2232" s="178">
        <v>2045</v>
      </c>
      <c r="D2232" s="178" t="s">
        <v>336</v>
      </c>
      <c r="E2232" s="178" t="s">
        <v>337</v>
      </c>
      <c r="F2232" s="178" t="s">
        <v>429</v>
      </c>
      <c r="G2232" s="178">
        <v>12</v>
      </c>
      <c r="H2232" s="178">
        <v>2.8864013622514899</v>
      </c>
      <c r="I2232" s="178">
        <v>3.2327695257216691</v>
      </c>
      <c r="J2232" s="178" t="s">
        <v>624</v>
      </c>
    </row>
    <row r="2233" spans="1:10" x14ac:dyDescent="0.45">
      <c r="A2233" s="178" t="s">
        <v>425</v>
      </c>
      <c r="B2233" s="178" t="s">
        <v>85</v>
      </c>
      <c r="C2233" s="178">
        <v>2045</v>
      </c>
      <c r="D2233" s="178" t="s">
        <v>336</v>
      </c>
      <c r="E2233" s="178" t="s">
        <v>337</v>
      </c>
      <c r="F2233" s="178" t="s">
        <v>428</v>
      </c>
      <c r="G2233" s="178">
        <v>13</v>
      </c>
      <c r="H2233" s="178">
        <v>1.5041474252939001E-3</v>
      </c>
      <c r="I2233" s="178">
        <v>1.6846451163291683E-3</v>
      </c>
      <c r="J2233" s="178" t="s">
        <v>624</v>
      </c>
    </row>
    <row r="2234" spans="1:10" x14ac:dyDescent="0.45">
      <c r="A2234" s="178" t="s">
        <v>425</v>
      </c>
      <c r="B2234" s="178" t="s">
        <v>85</v>
      </c>
      <c r="C2234" s="178">
        <v>2045</v>
      </c>
      <c r="D2234" s="178" t="s">
        <v>336</v>
      </c>
      <c r="E2234" s="178" t="s">
        <v>337</v>
      </c>
      <c r="F2234" s="178" t="s">
        <v>430</v>
      </c>
      <c r="G2234" s="178">
        <v>13</v>
      </c>
      <c r="H2234" s="178">
        <v>1.0419577592984E-3</v>
      </c>
      <c r="I2234" s="178">
        <v>1.1669926904142082E-3</v>
      </c>
      <c r="J2234" s="178" t="s">
        <v>623</v>
      </c>
    </row>
    <row r="2235" spans="1:10" x14ac:dyDescent="0.45">
      <c r="A2235" s="178" t="s">
        <v>425</v>
      </c>
      <c r="B2235" s="178" t="s">
        <v>85</v>
      </c>
      <c r="C2235" s="178">
        <v>2045</v>
      </c>
      <c r="D2235" s="178" t="s">
        <v>336</v>
      </c>
      <c r="E2235" s="178" t="s">
        <v>337</v>
      </c>
      <c r="F2235" s="178" t="s">
        <v>430</v>
      </c>
      <c r="G2235" s="178">
        <v>14</v>
      </c>
      <c r="H2235" s="178">
        <v>1.0064811212942E-3</v>
      </c>
      <c r="I2235" s="178">
        <v>1.127258855849504E-3</v>
      </c>
      <c r="J2235" s="178" t="s">
        <v>623</v>
      </c>
    </row>
    <row r="2236" spans="1:10" x14ac:dyDescent="0.45">
      <c r="A2236" s="178" t="s">
        <v>425</v>
      </c>
      <c r="B2236" s="178" t="s">
        <v>85</v>
      </c>
      <c r="C2236" s="178">
        <v>2045</v>
      </c>
      <c r="D2236" s="178" t="s">
        <v>336</v>
      </c>
      <c r="E2236" s="178" t="s">
        <v>337</v>
      </c>
      <c r="F2236" s="178" t="s">
        <v>429</v>
      </c>
      <c r="G2236" s="178">
        <v>14</v>
      </c>
      <c r="H2236" s="178">
        <v>5.4037317633628797E-2</v>
      </c>
      <c r="I2236" s="178">
        <v>6.0521795749664258E-2</v>
      </c>
      <c r="J2236" s="178" t="s">
        <v>624</v>
      </c>
    </row>
    <row r="2237" spans="1:10" x14ac:dyDescent="0.45">
      <c r="A2237" s="178" t="s">
        <v>425</v>
      </c>
      <c r="B2237" s="178" t="s">
        <v>85</v>
      </c>
      <c r="C2237" s="178">
        <v>2045</v>
      </c>
      <c r="D2237" s="178" t="s">
        <v>336</v>
      </c>
      <c r="E2237" s="178" t="s">
        <v>337</v>
      </c>
      <c r="F2237" s="178" t="s">
        <v>428</v>
      </c>
      <c r="G2237" s="178">
        <v>14</v>
      </c>
      <c r="H2237" s="178">
        <v>1.3464887160808E-3</v>
      </c>
      <c r="I2237" s="178">
        <v>1.5080673620104961E-3</v>
      </c>
      <c r="J2237" s="178" t="s">
        <v>624</v>
      </c>
    </row>
    <row r="2238" spans="1:10" x14ac:dyDescent="0.45">
      <c r="A2238" s="178" t="s">
        <v>425</v>
      </c>
      <c r="B2238" s="178" t="s">
        <v>85</v>
      </c>
      <c r="C2238" s="178">
        <v>2045</v>
      </c>
      <c r="D2238" s="178" t="s">
        <v>336</v>
      </c>
      <c r="E2238" s="178" t="s">
        <v>337</v>
      </c>
      <c r="F2238" s="178" t="s">
        <v>426</v>
      </c>
      <c r="G2238" s="178">
        <v>15</v>
      </c>
      <c r="H2238" s="178">
        <v>2.4236796423792801E-2</v>
      </c>
      <c r="I2238" s="178">
        <v>2.7145211994647939E-2</v>
      </c>
      <c r="J2238" s="178" t="s">
        <v>623</v>
      </c>
    </row>
    <row r="2239" spans="1:10" x14ac:dyDescent="0.45">
      <c r="A2239" s="178" t="s">
        <v>425</v>
      </c>
      <c r="B2239" s="178" t="s">
        <v>85</v>
      </c>
      <c r="C2239" s="178">
        <v>2045</v>
      </c>
      <c r="D2239" s="178" t="s">
        <v>336</v>
      </c>
      <c r="E2239" s="178" t="s">
        <v>337</v>
      </c>
      <c r="F2239" s="178" t="s">
        <v>428</v>
      </c>
      <c r="G2239" s="178">
        <v>15</v>
      </c>
      <c r="H2239" s="178">
        <v>1.2782077537850001E-3</v>
      </c>
      <c r="I2239" s="178">
        <v>1.4315926842392002E-3</v>
      </c>
      <c r="J2239" s="178" t="s">
        <v>624</v>
      </c>
    </row>
    <row r="2240" spans="1:10" x14ac:dyDescent="0.45">
      <c r="A2240" s="178" t="s">
        <v>425</v>
      </c>
      <c r="B2240" s="178" t="s">
        <v>85</v>
      </c>
      <c r="C2240" s="178">
        <v>2045</v>
      </c>
      <c r="D2240" s="178" t="s">
        <v>336</v>
      </c>
      <c r="E2240" s="178" t="s">
        <v>337</v>
      </c>
      <c r="F2240" s="178" t="s">
        <v>430</v>
      </c>
      <c r="G2240" s="178">
        <v>16</v>
      </c>
      <c r="H2240" s="178">
        <v>2.8617501957341998E-3</v>
      </c>
      <c r="I2240" s="178">
        <v>3.2051602192223042E-3</v>
      </c>
      <c r="J2240" s="178" t="s">
        <v>623</v>
      </c>
    </row>
    <row r="2241" spans="1:10" x14ac:dyDescent="0.45">
      <c r="A2241" s="178" t="s">
        <v>425</v>
      </c>
      <c r="B2241" s="178" t="s">
        <v>85</v>
      </c>
      <c r="C2241" s="178">
        <v>2045</v>
      </c>
      <c r="D2241" s="178" t="s">
        <v>336</v>
      </c>
      <c r="E2241" s="178" t="s">
        <v>337</v>
      </c>
      <c r="F2241" s="178" t="s">
        <v>426</v>
      </c>
      <c r="G2241" s="178">
        <v>16</v>
      </c>
      <c r="H2241" s="178">
        <v>2.30077393352985E-2</v>
      </c>
      <c r="I2241" s="178">
        <v>2.5768668055534322E-2</v>
      </c>
      <c r="J2241" s="178" t="s">
        <v>623</v>
      </c>
    </row>
    <row r="2242" spans="1:10" x14ac:dyDescent="0.45">
      <c r="A2242" s="178" t="s">
        <v>425</v>
      </c>
      <c r="B2242" s="178" t="s">
        <v>85</v>
      </c>
      <c r="C2242" s="178">
        <v>2045</v>
      </c>
      <c r="D2242" s="178" t="s">
        <v>336</v>
      </c>
      <c r="E2242" s="178" t="s">
        <v>337</v>
      </c>
      <c r="F2242" s="178" t="s">
        <v>428</v>
      </c>
      <c r="G2242" s="178">
        <v>16</v>
      </c>
      <c r="H2242" s="178">
        <v>9.2317450325935992E-3</v>
      </c>
      <c r="I2242" s="178">
        <v>1.0339554436504831E-2</v>
      </c>
      <c r="J2242" s="178" t="s">
        <v>624</v>
      </c>
    </row>
    <row r="2243" spans="1:10" x14ac:dyDescent="0.45">
      <c r="A2243" s="178" t="s">
        <v>425</v>
      </c>
      <c r="B2243" s="178" t="s">
        <v>85</v>
      </c>
      <c r="C2243" s="178">
        <v>2045</v>
      </c>
      <c r="D2243" s="178" t="s">
        <v>336</v>
      </c>
      <c r="E2243" s="178" t="s">
        <v>337</v>
      </c>
      <c r="F2243" s="178" t="s">
        <v>426</v>
      </c>
      <c r="G2243" s="178">
        <v>17</v>
      </c>
      <c r="H2243" s="178">
        <v>2.1414240822196E-2</v>
      </c>
      <c r="I2243" s="178">
        <v>2.3983949720859522E-2</v>
      </c>
      <c r="J2243" s="178" t="s">
        <v>623</v>
      </c>
    </row>
    <row r="2244" spans="1:10" x14ac:dyDescent="0.45">
      <c r="A2244" s="178" t="s">
        <v>425</v>
      </c>
      <c r="B2244" s="178" t="s">
        <v>85</v>
      </c>
      <c r="C2244" s="178">
        <v>2045</v>
      </c>
      <c r="D2244" s="178" t="s">
        <v>336</v>
      </c>
      <c r="E2244" s="178" t="s">
        <v>337</v>
      </c>
      <c r="F2244" s="178" t="s">
        <v>428</v>
      </c>
      <c r="G2244" s="178">
        <v>17</v>
      </c>
      <c r="H2244" s="178">
        <v>2.2165604168548998E-3</v>
      </c>
      <c r="I2244" s="178">
        <v>2.482547666877488E-3</v>
      </c>
      <c r="J2244" s="178" t="s">
        <v>624</v>
      </c>
    </row>
    <row r="2245" spans="1:10" x14ac:dyDescent="0.45">
      <c r="A2245" s="178" t="s">
        <v>425</v>
      </c>
      <c r="B2245" s="178" t="s">
        <v>85</v>
      </c>
      <c r="C2245" s="178">
        <v>2045</v>
      </c>
      <c r="D2245" s="178" t="s">
        <v>336</v>
      </c>
      <c r="E2245" s="178" t="s">
        <v>337</v>
      </c>
      <c r="F2245" s="178" t="s">
        <v>429</v>
      </c>
      <c r="G2245" s="178">
        <v>17</v>
      </c>
      <c r="H2245" s="178">
        <v>1.7127506434917401E-2</v>
      </c>
      <c r="I2245" s="178">
        <v>1.9182807207107491E-2</v>
      </c>
      <c r="J2245" s="178" t="s">
        <v>624</v>
      </c>
    </row>
    <row r="2246" spans="1:10" x14ac:dyDescent="0.45">
      <c r="A2246" s="178" t="s">
        <v>425</v>
      </c>
      <c r="B2246" s="178" t="s">
        <v>85</v>
      </c>
      <c r="C2246" s="178">
        <v>2045</v>
      </c>
      <c r="D2246" s="178" t="s">
        <v>336</v>
      </c>
      <c r="E2246" s="178" t="s">
        <v>337</v>
      </c>
      <c r="F2246" s="178" t="s">
        <v>428</v>
      </c>
      <c r="G2246" s="178">
        <v>18</v>
      </c>
      <c r="H2246" s="178">
        <v>2.0484388805925998E-3</v>
      </c>
      <c r="I2246" s="178">
        <v>2.294251546263712E-3</v>
      </c>
      <c r="J2246" s="178" t="s">
        <v>624</v>
      </c>
    </row>
    <row r="2247" spans="1:10" x14ac:dyDescent="0.45">
      <c r="A2247" s="178" t="s">
        <v>425</v>
      </c>
      <c r="B2247" s="178" t="s">
        <v>85</v>
      </c>
      <c r="C2247" s="178">
        <v>2045</v>
      </c>
      <c r="D2247" s="178" t="s">
        <v>336</v>
      </c>
      <c r="E2247" s="178" t="s">
        <v>337</v>
      </c>
      <c r="F2247" s="178" t="s">
        <v>426</v>
      </c>
      <c r="G2247" s="178">
        <v>18</v>
      </c>
      <c r="H2247" s="178">
        <v>2.0518569275736798E-2</v>
      </c>
      <c r="I2247" s="178">
        <v>2.2980797588825215E-2</v>
      </c>
      <c r="J2247" s="178" t="s">
        <v>623</v>
      </c>
    </row>
    <row r="2248" spans="1:10" x14ac:dyDescent="0.45">
      <c r="A2248" s="178" t="s">
        <v>425</v>
      </c>
      <c r="B2248" s="178" t="s">
        <v>85</v>
      </c>
      <c r="C2248" s="178">
        <v>2045</v>
      </c>
      <c r="D2248" s="178" t="s">
        <v>336</v>
      </c>
      <c r="E2248" s="178" t="s">
        <v>337</v>
      </c>
      <c r="F2248" s="178" t="s">
        <v>430</v>
      </c>
      <c r="G2248" s="178">
        <v>18</v>
      </c>
      <c r="H2248" s="178">
        <v>9.045032784343E-4</v>
      </c>
      <c r="I2248" s="178">
        <v>1.0130436718464161E-3</v>
      </c>
      <c r="J2248" s="178" t="s">
        <v>623</v>
      </c>
    </row>
    <row r="2249" spans="1:10" x14ac:dyDescent="0.45">
      <c r="A2249" s="178" t="s">
        <v>425</v>
      </c>
      <c r="B2249" s="178" t="s">
        <v>85</v>
      </c>
      <c r="C2249" s="178">
        <v>2045</v>
      </c>
      <c r="D2249" s="178" t="s">
        <v>336</v>
      </c>
      <c r="E2249" s="178" t="s">
        <v>337</v>
      </c>
      <c r="F2249" s="178" t="s">
        <v>429</v>
      </c>
      <c r="G2249" s="178">
        <v>19</v>
      </c>
      <c r="H2249" s="178">
        <v>5.6259807199239703E-2</v>
      </c>
      <c r="I2249" s="178">
        <v>6.3010984063148479E-2</v>
      </c>
      <c r="J2249" s="178" t="s">
        <v>624</v>
      </c>
    </row>
    <row r="2250" spans="1:10" x14ac:dyDescent="0.45">
      <c r="A2250" s="178" t="s">
        <v>425</v>
      </c>
      <c r="B2250" s="178" t="s">
        <v>85</v>
      </c>
      <c r="C2250" s="178">
        <v>2045</v>
      </c>
      <c r="D2250" s="178" t="s">
        <v>336</v>
      </c>
      <c r="E2250" s="178" t="s">
        <v>337</v>
      </c>
      <c r="F2250" s="178" t="s">
        <v>430</v>
      </c>
      <c r="G2250" s="178">
        <v>19</v>
      </c>
      <c r="H2250" s="178">
        <v>8.8029244216160005E-4</v>
      </c>
      <c r="I2250" s="178">
        <v>9.8592753522099225E-4</v>
      </c>
      <c r="J2250" s="178" t="s">
        <v>623</v>
      </c>
    </row>
    <row r="2251" spans="1:10" x14ac:dyDescent="0.45">
      <c r="A2251" s="178" t="s">
        <v>425</v>
      </c>
      <c r="B2251" s="178" t="s">
        <v>85</v>
      </c>
      <c r="C2251" s="178">
        <v>2045</v>
      </c>
      <c r="D2251" s="178" t="s">
        <v>336</v>
      </c>
      <c r="E2251" s="178" t="s">
        <v>337</v>
      </c>
      <c r="F2251" s="178" t="s">
        <v>428</v>
      </c>
      <c r="G2251" s="178">
        <v>19</v>
      </c>
      <c r="H2251" s="178">
        <v>2.8617501957341998E-3</v>
      </c>
      <c r="I2251" s="178">
        <v>3.2051602192223042E-3</v>
      </c>
      <c r="J2251" s="178" t="s">
        <v>624</v>
      </c>
    </row>
    <row r="2252" spans="1:10" x14ac:dyDescent="0.45">
      <c r="A2252" s="178" t="s">
        <v>425</v>
      </c>
      <c r="B2252" s="178" t="s">
        <v>85</v>
      </c>
      <c r="C2252" s="178">
        <v>2045</v>
      </c>
      <c r="D2252" s="178" t="s">
        <v>336</v>
      </c>
      <c r="E2252" s="178" t="s">
        <v>337</v>
      </c>
      <c r="F2252" s="178" t="s">
        <v>426</v>
      </c>
      <c r="G2252" s="178">
        <v>19</v>
      </c>
      <c r="H2252" s="178">
        <v>8.0639304593205494E-2</v>
      </c>
      <c r="I2252" s="178">
        <v>9.0316021144390163E-2</v>
      </c>
      <c r="J2252" s="178" t="s">
        <v>623</v>
      </c>
    </row>
    <row r="2253" spans="1:10" x14ac:dyDescent="0.45">
      <c r="A2253" s="178" t="s">
        <v>425</v>
      </c>
      <c r="B2253" s="178" t="s">
        <v>85</v>
      </c>
      <c r="C2253" s="178">
        <v>2045</v>
      </c>
      <c r="D2253" s="178" t="s">
        <v>336</v>
      </c>
      <c r="E2253" s="178" t="s">
        <v>337</v>
      </c>
      <c r="F2253" s="178" t="s">
        <v>428</v>
      </c>
      <c r="G2253" s="178">
        <v>20</v>
      </c>
      <c r="H2253" s="178">
        <v>9.045032784343E-4</v>
      </c>
      <c r="I2253" s="178">
        <v>1.0130436718464161E-3</v>
      </c>
      <c r="J2253" s="178" t="s">
        <v>624</v>
      </c>
    </row>
    <row r="2254" spans="1:10" x14ac:dyDescent="0.45">
      <c r="A2254" s="178" t="s">
        <v>425</v>
      </c>
      <c r="B2254" s="178" t="s">
        <v>85</v>
      </c>
      <c r="C2254" s="178">
        <v>2045</v>
      </c>
      <c r="D2254" s="178" t="s">
        <v>336</v>
      </c>
      <c r="E2254" s="178" t="s">
        <v>337</v>
      </c>
      <c r="F2254" s="178" t="s">
        <v>430</v>
      </c>
      <c r="G2254" s="178">
        <v>20</v>
      </c>
      <c r="H2254" s="178">
        <v>2.5723092257977E-3</v>
      </c>
      <c r="I2254" s="178">
        <v>2.8809863328934245E-3</v>
      </c>
      <c r="J2254" s="178" t="s">
        <v>623</v>
      </c>
    </row>
    <row r="2255" spans="1:10" x14ac:dyDescent="0.45">
      <c r="A2255" s="178" t="s">
        <v>425</v>
      </c>
      <c r="B2255" s="178" t="s">
        <v>85</v>
      </c>
      <c r="C2255" s="178">
        <v>2045</v>
      </c>
      <c r="D2255" s="178" t="s">
        <v>336</v>
      </c>
      <c r="E2255" s="178" t="s">
        <v>337</v>
      </c>
      <c r="F2255" s="178" t="s">
        <v>426</v>
      </c>
      <c r="G2255" s="178">
        <v>21</v>
      </c>
      <c r="H2255" s="178">
        <v>1.8755240365862801E-2</v>
      </c>
      <c r="I2255" s="178">
        <v>2.100586920976634E-2</v>
      </c>
      <c r="J2255" s="178" t="s">
        <v>623</v>
      </c>
    </row>
    <row r="2256" spans="1:10" x14ac:dyDescent="0.45">
      <c r="A2256" s="178" t="s">
        <v>425</v>
      </c>
      <c r="B2256" s="178" t="s">
        <v>85</v>
      </c>
      <c r="C2256" s="178">
        <v>2045</v>
      </c>
      <c r="D2256" s="178" t="s">
        <v>336</v>
      </c>
      <c r="E2256" s="178" t="s">
        <v>337</v>
      </c>
      <c r="F2256" s="178" t="s">
        <v>428</v>
      </c>
      <c r="G2256" s="178">
        <v>21</v>
      </c>
      <c r="H2256" s="178">
        <v>2.6012297021224999E-3</v>
      </c>
      <c r="I2256" s="178">
        <v>2.9133772663772002E-3</v>
      </c>
      <c r="J2256" s="178" t="s">
        <v>624</v>
      </c>
    </row>
    <row r="2257" spans="1:10" x14ac:dyDescent="0.45">
      <c r="A2257" s="178" t="s">
        <v>425</v>
      </c>
      <c r="B2257" s="178" t="s">
        <v>85</v>
      </c>
      <c r="C2257" s="178">
        <v>2045</v>
      </c>
      <c r="D2257" s="178" t="s">
        <v>336</v>
      </c>
      <c r="E2257" s="178" t="s">
        <v>337</v>
      </c>
      <c r="F2257" s="178" t="s">
        <v>430</v>
      </c>
      <c r="G2257" s="178">
        <v>21</v>
      </c>
      <c r="H2257" s="178">
        <v>8.3858484867959998E-4</v>
      </c>
      <c r="I2257" s="178">
        <v>9.3921503052115209E-4</v>
      </c>
      <c r="J2257" s="178" t="s">
        <v>623</v>
      </c>
    </row>
    <row r="2258" spans="1:10" x14ac:dyDescent="0.45">
      <c r="A2258" s="178" t="s">
        <v>425</v>
      </c>
      <c r="B2258" s="178" t="s">
        <v>85</v>
      </c>
      <c r="C2258" s="178">
        <v>2045</v>
      </c>
      <c r="D2258" s="178" t="s">
        <v>336</v>
      </c>
      <c r="E2258" s="178" t="s">
        <v>337</v>
      </c>
      <c r="F2258" s="178" t="s">
        <v>428</v>
      </c>
      <c r="G2258" s="178">
        <v>22</v>
      </c>
      <c r="H2258" s="178">
        <v>1.6899568145162999E-3</v>
      </c>
      <c r="I2258" s="178">
        <v>1.8927516322582562E-3</v>
      </c>
      <c r="J2258" s="178" t="s">
        <v>624</v>
      </c>
    </row>
    <row r="2259" spans="1:10" x14ac:dyDescent="0.45">
      <c r="A2259" s="178" t="s">
        <v>425</v>
      </c>
      <c r="B2259" s="178" t="s">
        <v>85</v>
      </c>
      <c r="C2259" s="178">
        <v>2045</v>
      </c>
      <c r="D2259" s="178" t="s">
        <v>336</v>
      </c>
      <c r="E2259" s="178" t="s">
        <v>337</v>
      </c>
      <c r="F2259" s="178" t="s">
        <v>426</v>
      </c>
      <c r="G2259" s="178">
        <v>22</v>
      </c>
      <c r="H2259" s="178">
        <v>1.81166604161263E-2</v>
      </c>
      <c r="I2259" s="178">
        <v>2.0290659666061459E-2</v>
      </c>
      <c r="J2259" s="178" t="s">
        <v>623</v>
      </c>
    </row>
    <row r="2260" spans="1:10" x14ac:dyDescent="0.45">
      <c r="A2260" s="178" t="s">
        <v>425</v>
      </c>
      <c r="B2260" s="178" t="s">
        <v>85</v>
      </c>
      <c r="C2260" s="178">
        <v>2045</v>
      </c>
      <c r="D2260" s="178" t="s">
        <v>336</v>
      </c>
      <c r="E2260" s="178" t="s">
        <v>337</v>
      </c>
      <c r="F2260" s="178" t="s">
        <v>426</v>
      </c>
      <c r="G2260" s="178">
        <v>23</v>
      </c>
      <c r="H2260" s="178">
        <v>5.1511503756046302E-2</v>
      </c>
      <c r="I2260" s="178">
        <v>5.7692884206771863E-2</v>
      </c>
      <c r="J2260" s="178" t="s">
        <v>623</v>
      </c>
    </row>
    <row r="2261" spans="1:10" x14ac:dyDescent="0.45">
      <c r="A2261" s="178" t="s">
        <v>425</v>
      </c>
      <c r="B2261" s="178" t="s">
        <v>85</v>
      </c>
      <c r="C2261" s="178">
        <v>2045</v>
      </c>
      <c r="D2261" s="178" t="s">
        <v>336</v>
      </c>
      <c r="E2261" s="178" t="s">
        <v>337</v>
      </c>
      <c r="F2261" s="178" t="s">
        <v>428</v>
      </c>
      <c r="G2261" s="178">
        <v>23</v>
      </c>
      <c r="H2261" s="178">
        <v>7.8759860480199996E-4</v>
      </c>
      <c r="I2261" s="178">
        <v>8.8211043737824004E-4</v>
      </c>
      <c r="J2261" s="178" t="s">
        <v>624</v>
      </c>
    </row>
    <row r="2262" spans="1:10" x14ac:dyDescent="0.45">
      <c r="A2262" s="178" t="s">
        <v>425</v>
      </c>
      <c r="B2262" s="178" t="s">
        <v>85</v>
      </c>
      <c r="C2262" s="178">
        <v>2045</v>
      </c>
      <c r="D2262" s="178" t="s">
        <v>336</v>
      </c>
      <c r="E2262" s="178" t="s">
        <v>337</v>
      </c>
      <c r="F2262" s="178" t="s">
        <v>428</v>
      </c>
      <c r="G2262" s="178">
        <v>24</v>
      </c>
      <c r="H2262" s="178">
        <v>2.2737159160897001E-3</v>
      </c>
      <c r="I2262" s="178">
        <v>2.5465618260204644E-3</v>
      </c>
      <c r="J2262" s="178" t="s">
        <v>624</v>
      </c>
    </row>
    <row r="2263" spans="1:10" x14ac:dyDescent="0.45">
      <c r="A2263" s="178" t="s">
        <v>425</v>
      </c>
      <c r="B2263" s="178" t="s">
        <v>85</v>
      </c>
      <c r="C2263" s="178">
        <v>2045</v>
      </c>
      <c r="D2263" s="178" t="s">
        <v>336</v>
      </c>
      <c r="E2263" s="178" t="s">
        <v>337</v>
      </c>
      <c r="F2263" s="178" t="s">
        <v>430</v>
      </c>
      <c r="G2263" s="178">
        <v>24</v>
      </c>
      <c r="H2263" s="178">
        <v>7.8759860480199996E-4</v>
      </c>
      <c r="I2263" s="178">
        <v>8.8211043737824004E-4</v>
      </c>
      <c r="J2263" s="178" t="s">
        <v>623</v>
      </c>
    </row>
    <row r="2264" spans="1:10" x14ac:dyDescent="0.45">
      <c r="A2264" s="178" t="s">
        <v>425</v>
      </c>
      <c r="B2264" s="178" t="s">
        <v>85</v>
      </c>
      <c r="C2264" s="178">
        <v>2045</v>
      </c>
      <c r="D2264" s="178" t="s">
        <v>336</v>
      </c>
      <c r="E2264" s="178" t="s">
        <v>337</v>
      </c>
      <c r="F2264" s="178" t="s">
        <v>428</v>
      </c>
      <c r="G2264" s="178">
        <v>25</v>
      </c>
      <c r="H2264" s="178">
        <v>7.454853621311E-4</v>
      </c>
      <c r="I2264" s="178">
        <v>8.3494360558683208E-4</v>
      </c>
      <c r="J2264" s="178" t="s">
        <v>624</v>
      </c>
    </row>
    <row r="2265" spans="1:10" x14ac:dyDescent="0.45">
      <c r="A2265" s="178" t="s">
        <v>425</v>
      </c>
      <c r="B2265" s="178" t="s">
        <v>85</v>
      </c>
      <c r="C2265" s="178">
        <v>2045</v>
      </c>
      <c r="D2265" s="178" t="s">
        <v>336</v>
      </c>
      <c r="E2265" s="178" t="s">
        <v>337</v>
      </c>
      <c r="F2265" s="178" t="s">
        <v>426</v>
      </c>
      <c r="G2265" s="178">
        <v>25</v>
      </c>
      <c r="H2265" s="178">
        <v>1.6281059011816999E-2</v>
      </c>
      <c r="I2265" s="178">
        <v>1.8234786093235041E-2</v>
      </c>
      <c r="J2265" s="178" t="s">
        <v>623</v>
      </c>
    </row>
    <row r="2266" spans="1:10" x14ac:dyDescent="0.45">
      <c r="A2266" s="178" t="s">
        <v>425</v>
      </c>
      <c r="B2266" s="178" t="s">
        <v>85</v>
      </c>
      <c r="C2266" s="178">
        <v>2045</v>
      </c>
      <c r="D2266" s="178" t="s">
        <v>336</v>
      </c>
      <c r="E2266" s="178" t="s">
        <v>337</v>
      </c>
      <c r="F2266" s="178" t="s">
        <v>428</v>
      </c>
      <c r="G2266" s="178">
        <v>26</v>
      </c>
      <c r="H2266" s="178">
        <v>1.4068830059841E-3</v>
      </c>
      <c r="I2266" s="178">
        <v>1.5757089667021921E-3</v>
      </c>
      <c r="J2266" s="178" t="s">
        <v>624</v>
      </c>
    </row>
    <row r="2267" spans="1:10" x14ac:dyDescent="0.45">
      <c r="A2267" s="178" t="s">
        <v>425</v>
      </c>
      <c r="B2267" s="178" t="s">
        <v>85</v>
      </c>
      <c r="C2267" s="178">
        <v>2045</v>
      </c>
      <c r="D2267" s="178" t="s">
        <v>336</v>
      </c>
      <c r="E2267" s="178" t="s">
        <v>337</v>
      </c>
      <c r="F2267" s="178" t="s">
        <v>430</v>
      </c>
      <c r="G2267" s="178">
        <v>26</v>
      </c>
      <c r="H2267" s="178">
        <v>1.5204215305857E-3</v>
      </c>
      <c r="I2267" s="178">
        <v>1.7028721142559843E-3</v>
      </c>
      <c r="J2267" s="178" t="s">
        <v>623</v>
      </c>
    </row>
    <row r="2268" spans="1:10" x14ac:dyDescent="0.45">
      <c r="A2268" s="178" t="s">
        <v>425</v>
      </c>
      <c r="B2268" s="178" t="s">
        <v>85</v>
      </c>
      <c r="C2268" s="178">
        <v>2045</v>
      </c>
      <c r="D2268" s="178" t="s">
        <v>336</v>
      </c>
      <c r="E2268" s="178" t="s">
        <v>337</v>
      </c>
      <c r="F2268" s="178" t="s">
        <v>426</v>
      </c>
      <c r="G2268" s="178">
        <v>26</v>
      </c>
      <c r="H2268" s="178">
        <v>3.1360520049929598E-2</v>
      </c>
      <c r="I2268" s="178">
        <v>3.5123782455921154E-2</v>
      </c>
      <c r="J2268" s="178" t="s">
        <v>623</v>
      </c>
    </row>
    <row r="2269" spans="1:10" x14ac:dyDescent="0.45">
      <c r="A2269" s="178" t="s">
        <v>425</v>
      </c>
      <c r="B2269" s="178" t="s">
        <v>85</v>
      </c>
      <c r="C2269" s="178">
        <v>2045</v>
      </c>
      <c r="D2269" s="178" t="s">
        <v>336</v>
      </c>
      <c r="E2269" s="178" t="s">
        <v>337</v>
      </c>
      <c r="F2269" s="178" t="s">
        <v>428</v>
      </c>
      <c r="G2269" s="178">
        <v>27</v>
      </c>
      <c r="H2269" s="178">
        <v>6.7337427753960005E-4</v>
      </c>
      <c r="I2269" s="178">
        <v>7.5417919084435215E-4</v>
      </c>
      <c r="J2269" s="178" t="s">
        <v>624</v>
      </c>
    </row>
    <row r="2270" spans="1:10" x14ac:dyDescent="0.45">
      <c r="A2270" s="178" t="s">
        <v>425</v>
      </c>
      <c r="B2270" s="178" t="s">
        <v>85</v>
      </c>
      <c r="C2270" s="178">
        <v>2045</v>
      </c>
      <c r="D2270" s="178" t="s">
        <v>336</v>
      </c>
      <c r="E2270" s="178" t="s">
        <v>337</v>
      </c>
      <c r="F2270" s="178" t="s">
        <v>430</v>
      </c>
      <c r="G2270" s="178">
        <v>27</v>
      </c>
      <c r="H2270" s="178">
        <v>1.4987797476351001E-3</v>
      </c>
      <c r="I2270" s="178">
        <v>1.6786333173513122E-3</v>
      </c>
      <c r="J2270" s="178" t="s">
        <v>623</v>
      </c>
    </row>
    <row r="2271" spans="1:10" x14ac:dyDescent="0.45">
      <c r="A2271" s="178" t="s">
        <v>425</v>
      </c>
      <c r="B2271" s="178" t="s">
        <v>85</v>
      </c>
      <c r="C2271" s="178">
        <v>2045</v>
      </c>
      <c r="D2271" s="178" t="s">
        <v>336</v>
      </c>
      <c r="E2271" s="178" t="s">
        <v>337</v>
      </c>
      <c r="F2271" s="178" t="s">
        <v>426</v>
      </c>
      <c r="G2271" s="178">
        <v>27</v>
      </c>
      <c r="H2271" s="178">
        <v>4.5880839228630101E-2</v>
      </c>
      <c r="I2271" s="178">
        <v>5.138653993606572E-2</v>
      </c>
      <c r="J2271" s="178" t="s">
        <v>623</v>
      </c>
    </row>
    <row r="2272" spans="1:10" x14ac:dyDescent="0.45">
      <c r="A2272" s="178" t="s">
        <v>425</v>
      </c>
      <c r="B2272" s="178" t="s">
        <v>85</v>
      </c>
      <c r="C2272" s="178">
        <v>2045</v>
      </c>
      <c r="D2272" s="178" t="s">
        <v>336</v>
      </c>
      <c r="E2272" s="178" t="s">
        <v>337</v>
      </c>
      <c r="F2272" s="178" t="s">
        <v>428</v>
      </c>
      <c r="G2272" s="178">
        <v>28</v>
      </c>
      <c r="H2272" s="178">
        <v>6.5885751973839999E-4</v>
      </c>
      <c r="I2272" s="178">
        <v>7.3792042210700807E-4</v>
      </c>
      <c r="J2272" s="178" t="s">
        <v>624</v>
      </c>
    </row>
    <row r="2273" spans="1:10" x14ac:dyDescent="0.45">
      <c r="A2273" s="178" t="s">
        <v>425</v>
      </c>
      <c r="B2273" s="178" t="s">
        <v>85</v>
      </c>
      <c r="C2273" s="178">
        <v>2045</v>
      </c>
      <c r="D2273" s="178" t="s">
        <v>336</v>
      </c>
      <c r="E2273" s="178" t="s">
        <v>337</v>
      </c>
      <c r="F2273" s="178" t="s">
        <v>428</v>
      </c>
      <c r="G2273" s="178">
        <v>29</v>
      </c>
      <c r="H2273" s="178">
        <v>6.3813442830000001E-4</v>
      </c>
      <c r="I2273" s="178">
        <v>7.1471055969600007E-4</v>
      </c>
      <c r="J2273" s="178" t="s">
        <v>624</v>
      </c>
    </row>
    <row r="2274" spans="1:10" x14ac:dyDescent="0.45">
      <c r="A2274" s="178" t="s">
        <v>425</v>
      </c>
      <c r="B2274" s="178" t="s">
        <v>85</v>
      </c>
      <c r="C2274" s="178">
        <v>2045</v>
      </c>
      <c r="D2274" s="178" t="s">
        <v>336</v>
      </c>
      <c r="E2274" s="178" t="s">
        <v>337</v>
      </c>
      <c r="F2274" s="178" t="s">
        <v>428</v>
      </c>
      <c r="G2274" s="178">
        <v>30</v>
      </c>
      <c r="H2274" s="178">
        <v>1.8204898224211999E-3</v>
      </c>
      <c r="I2274" s="178">
        <v>2.0389486011117442E-3</v>
      </c>
      <c r="J2274" s="178" t="s">
        <v>624</v>
      </c>
    </row>
    <row r="2275" spans="1:10" x14ac:dyDescent="0.45">
      <c r="A2275" s="178" t="s">
        <v>425</v>
      </c>
      <c r="B2275" s="178" t="s">
        <v>85</v>
      </c>
      <c r="C2275" s="178">
        <v>2045</v>
      </c>
      <c r="D2275" s="178" t="s">
        <v>336</v>
      </c>
      <c r="E2275" s="178" t="s">
        <v>337</v>
      </c>
      <c r="F2275" s="178" t="s">
        <v>426</v>
      </c>
      <c r="G2275" s="178">
        <v>30</v>
      </c>
      <c r="H2275" s="178">
        <v>1.41767747700214E-2</v>
      </c>
      <c r="I2275" s="178">
        <v>1.5877987742423969E-2</v>
      </c>
      <c r="J2275" s="178" t="s">
        <v>623</v>
      </c>
    </row>
    <row r="2276" spans="1:10" x14ac:dyDescent="0.45">
      <c r="A2276" s="178" t="s">
        <v>425</v>
      </c>
      <c r="B2276" s="178" t="s">
        <v>85</v>
      </c>
      <c r="C2276" s="178">
        <v>2045</v>
      </c>
      <c r="D2276" s="178" t="s">
        <v>336</v>
      </c>
      <c r="E2276" s="178" t="s">
        <v>337</v>
      </c>
      <c r="F2276" s="178" t="s">
        <v>430</v>
      </c>
      <c r="G2276" s="178">
        <v>30</v>
      </c>
      <c r="H2276" s="178">
        <v>7.1415415732190002E-4</v>
      </c>
      <c r="I2276" s="178">
        <v>7.9985265620052814E-4</v>
      </c>
      <c r="J2276" s="178" t="s">
        <v>623</v>
      </c>
    </row>
    <row r="2277" spans="1:10" x14ac:dyDescent="0.45">
      <c r="A2277" s="178" t="s">
        <v>425</v>
      </c>
      <c r="B2277" s="178" t="s">
        <v>85</v>
      </c>
      <c r="C2277" s="178">
        <v>2045</v>
      </c>
      <c r="D2277" s="178" t="s">
        <v>336</v>
      </c>
      <c r="E2277" s="178" t="s">
        <v>337</v>
      </c>
      <c r="F2277" s="178" t="s">
        <v>428</v>
      </c>
      <c r="G2277" s="178">
        <v>31</v>
      </c>
      <c r="H2277" s="178">
        <v>5.8859790442509997E-4</v>
      </c>
      <c r="I2277" s="178">
        <v>6.5922965295611203E-4</v>
      </c>
      <c r="J2277" s="178" t="s">
        <v>624</v>
      </c>
    </row>
    <row r="2278" spans="1:10" x14ac:dyDescent="0.45">
      <c r="A2278" s="178" t="s">
        <v>425</v>
      </c>
      <c r="B2278" s="178" t="s">
        <v>85</v>
      </c>
      <c r="C2278" s="178">
        <v>2045</v>
      </c>
      <c r="D2278" s="178" t="s">
        <v>336</v>
      </c>
      <c r="E2278" s="178" t="s">
        <v>337</v>
      </c>
      <c r="F2278" s="178" t="s">
        <v>426</v>
      </c>
      <c r="G2278" s="178">
        <v>31</v>
      </c>
      <c r="H2278" s="178">
        <v>4.0926884859800297E-2</v>
      </c>
      <c r="I2278" s="178">
        <v>4.5838111042976339E-2</v>
      </c>
      <c r="J2278" s="178" t="s">
        <v>623</v>
      </c>
    </row>
    <row r="2279" spans="1:10" x14ac:dyDescent="0.45">
      <c r="A2279" s="178" t="s">
        <v>425</v>
      </c>
      <c r="B2279" s="178" t="s">
        <v>85</v>
      </c>
      <c r="C2279" s="178">
        <v>2045</v>
      </c>
      <c r="D2279" s="178" t="s">
        <v>336</v>
      </c>
      <c r="E2279" s="178" t="s">
        <v>337</v>
      </c>
      <c r="F2279" s="178" t="s">
        <v>426</v>
      </c>
      <c r="G2279" s="178">
        <v>32</v>
      </c>
      <c r="H2279" s="178">
        <v>1.34187368676066E-2</v>
      </c>
      <c r="I2279" s="178">
        <v>1.5028985291719393E-2</v>
      </c>
      <c r="J2279" s="178" t="s">
        <v>623</v>
      </c>
    </row>
    <row r="2280" spans="1:10" x14ac:dyDescent="0.45">
      <c r="A2280" s="178" t="s">
        <v>425</v>
      </c>
      <c r="B2280" s="178" t="s">
        <v>85</v>
      </c>
      <c r="C2280" s="178">
        <v>2045</v>
      </c>
      <c r="D2280" s="178" t="s">
        <v>336</v>
      </c>
      <c r="E2280" s="178" t="s">
        <v>337</v>
      </c>
      <c r="F2280" s="178" t="s">
        <v>430</v>
      </c>
      <c r="G2280" s="178">
        <v>32</v>
      </c>
      <c r="H2280" s="178">
        <v>6.9272884866219996E-4</v>
      </c>
      <c r="I2280" s="178">
        <v>7.7585631050166399E-4</v>
      </c>
      <c r="J2280" s="178" t="s">
        <v>623</v>
      </c>
    </row>
    <row r="2281" spans="1:10" x14ac:dyDescent="0.45">
      <c r="A2281" s="178" t="s">
        <v>425</v>
      </c>
      <c r="B2281" s="178" t="s">
        <v>85</v>
      </c>
      <c r="C2281" s="178">
        <v>2045</v>
      </c>
      <c r="D2281" s="178" t="s">
        <v>336</v>
      </c>
      <c r="E2281" s="178" t="s">
        <v>337</v>
      </c>
      <c r="F2281" s="178" t="s">
        <v>428</v>
      </c>
      <c r="G2281" s="178">
        <v>32</v>
      </c>
      <c r="H2281" s="178">
        <v>5.7543313596400002E-4</v>
      </c>
      <c r="I2281" s="178">
        <v>6.4448511227968011E-4</v>
      </c>
      <c r="J2281" s="178" t="s">
        <v>624</v>
      </c>
    </row>
    <row r="2282" spans="1:10" x14ac:dyDescent="0.45">
      <c r="A2282" s="178" t="s">
        <v>425</v>
      </c>
      <c r="B2282" s="178" t="s">
        <v>85</v>
      </c>
      <c r="C2282" s="178">
        <v>2045</v>
      </c>
      <c r="D2282" s="178" t="s">
        <v>336</v>
      </c>
      <c r="E2282" s="178" t="s">
        <v>337</v>
      </c>
      <c r="F2282" s="178" t="s">
        <v>426</v>
      </c>
      <c r="G2282" s="178">
        <v>33</v>
      </c>
      <c r="H2282" s="178">
        <v>1.28547744825482E-2</v>
      </c>
      <c r="I2282" s="178">
        <v>1.4397347420453985E-2</v>
      </c>
      <c r="J2282" s="178" t="s">
        <v>623</v>
      </c>
    </row>
    <row r="2283" spans="1:10" x14ac:dyDescent="0.45">
      <c r="A2283" s="178" t="s">
        <v>425</v>
      </c>
      <c r="B2283" s="178" t="s">
        <v>85</v>
      </c>
      <c r="C2283" s="178">
        <v>2045</v>
      </c>
      <c r="D2283" s="178" t="s">
        <v>336</v>
      </c>
      <c r="E2283" s="178" t="s">
        <v>337</v>
      </c>
      <c r="F2283" s="178" t="s">
        <v>430</v>
      </c>
      <c r="G2283" s="178">
        <v>34</v>
      </c>
      <c r="H2283" s="178">
        <v>6.7337427753960005E-4</v>
      </c>
      <c r="I2283" s="178">
        <v>7.5417919084435215E-4</v>
      </c>
      <c r="J2283" s="178" t="s">
        <v>623</v>
      </c>
    </row>
    <row r="2284" spans="1:10" x14ac:dyDescent="0.45">
      <c r="A2284" s="178" t="s">
        <v>425</v>
      </c>
      <c r="B2284" s="178" t="s">
        <v>85</v>
      </c>
      <c r="C2284" s="178">
        <v>2045</v>
      </c>
      <c r="D2284" s="178" t="s">
        <v>336</v>
      </c>
      <c r="E2284" s="178" t="s">
        <v>337</v>
      </c>
      <c r="F2284" s="178" t="s">
        <v>430</v>
      </c>
      <c r="G2284" s="178">
        <v>35</v>
      </c>
      <c r="H2284" s="178">
        <v>6.5885751973839999E-4</v>
      </c>
      <c r="I2284" s="178">
        <v>7.3792042210700807E-4</v>
      </c>
      <c r="J2284" s="178" t="s">
        <v>623</v>
      </c>
    </row>
    <row r="2285" spans="1:10" x14ac:dyDescent="0.45">
      <c r="A2285" s="178" t="s">
        <v>425</v>
      </c>
      <c r="B2285" s="178" t="s">
        <v>85</v>
      </c>
      <c r="C2285" s="178">
        <v>2045</v>
      </c>
      <c r="D2285" s="178" t="s">
        <v>336</v>
      </c>
      <c r="E2285" s="178" t="s">
        <v>337</v>
      </c>
      <c r="F2285" s="178" t="s">
        <v>426</v>
      </c>
      <c r="G2285" s="178">
        <v>35</v>
      </c>
      <c r="H2285" s="178">
        <v>1.2469119392335399E-2</v>
      </c>
      <c r="I2285" s="178">
        <v>1.3965413719415648E-2</v>
      </c>
      <c r="J2285" s="178" t="s">
        <v>623</v>
      </c>
    </row>
    <row r="2286" spans="1:10" x14ac:dyDescent="0.45">
      <c r="A2286" s="178" t="s">
        <v>425</v>
      </c>
      <c r="B2286" s="178" t="s">
        <v>85</v>
      </c>
      <c r="C2286" s="178">
        <v>2045</v>
      </c>
      <c r="D2286" s="178" t="s">
        <v>336</v>
      </c>
      <c r="E2286" s="178" t="s">
        <v>337</v>
      </c>
      <c r="F2286" s="178" t="s">
        <v>426</v>
      </c>
      <c r="G2286" s="178">
        <v>36</v>
      </c>
      <c r="H2286" s="178">
        <v>1.21207367628813E-2</v>
      </c>
      <c r="I2286" s="178">
        <v>1.3575225174427058E-2</v>
      </c>
      <c r="J2286" s="178" t="s">
        <v>623</v>
      </c>
    </row>
    <row r="2287" spans="1:10" x14ac:dyDescent="0.45">
      <c r="A2287" s="178" t="s">
        <v>425</v>
      </c>
      <c r="B2287" s="178" t="s">
        <v>85</v>
      </c>
      <c r="C2287" s="178">
        <v>2045</v>
      </c>
      <c r="D2287" s="178" t="s">
        <v>336</v>
      </c>
      <c r="E2287" s="178" t="s">
        <v>337</v>
      </c>
      <c r="F2287" s="178" t="s">
        <v>428</v>
      </c>
      <c r="G2287" s="178">
        <v>36</v>
      </c>
      <c r="H2287" s="178">
        <v>5.0137675134469999E-4</v>
      </c>
      <c r="I2287" s="178">
        <v>5.6154196150606404E-4</v>
      </c>
      <c r="J2287" s="178" t="s">
        <v>624</v>
      </c>
    </row>
    <row r="2288" spans="1:10" x14ac:dyDescent="0.45">
      <c r="A2288" s="178" t="s">
        <v>425</v>
      </c>
      <c r="B2288" s="178" t="s">
        <v>85</v>
      </c>
      <c r="C2288" s="178">
        <v>2045</v>
      </c>
      <c r="D2288" s="178" t="s">
        <v>336</v>
      </c>
      <c r="E2288" s="178" t="s">
        <v>337</v>
      </c>
      <c r="F2288" s="178" t="s">
        <v>426</v>
      </c>
      <c r="G2288" s="178">
        <v>37</v>
      </c>
      <c r="H2288" s="178">
        <v>1.18594355881214E-2</v>
      </c>
      <c r="I2288" s="178">
        <v>1.3282567858695969E-2</v>
      </c>
      <c r="J2288" s="178" t="s">
        <v>623</v>
      </c>
    </row>
    <row r="2289" spans="1:10" x14ac:dyDescent="0.45">
      <c r="A2289" s="178" t="s">
        <v>425</v>
      </c>
      <c r="B2289" s="178" t="s">
        <v>85</v>
      </c>
      <c r="C2289" s="178">
        <v>2045</v>
      </c>
      <c r="D2289" s="178" t="s">
        <v>336</v>
      </c>
      <c r="E2289" s="178" t="s">
        <v>337</v>
      </c>
      <c r="F2289" s="178" t="s">
        <v>428</v>
      </c>
      <c r="G2289" s="178">
        <v>37</v>
      </c>
      <c r="H2289" s="178">
        <v>4.9540941836309995E-4</v>
      </c>
      <c r="I2289" s="178">
        <v>5.5485854856667199E-4</v>
      </c>
      <c r="J2289" s="178" t="s">
        <v>624</v>
      </c>
    </row>
    <row r="2290" spans="1:10" x14ac:dyDescent="0.45">
      <c r="A2290" s="178" t="s">
        <v>425</v>
      </c>
      <c r="B2290" s="178" t="s">
        <v>85</v>
      </c>
      <c r="C2290" s="178">
        <v>2045</v>
      </c>
      <c r="D2290" s="178" t="s">
        <v>336</v>
      </c>
      <c r="E2290" s="178" t="s">
        <v>337</v>
      </c>
      <c r="F2290" s="178" t="s">
        <v>430</v>
      </c>
      <c r="G2290" s="178">
        <v>38</v>
      </c>
      <c r="H2290" s="178">
        <v>6.3813442830000001E-4</v>
      </c>
      <c r="I2290" s="178">
        <v>7.1471055969600007E-4</v>
      </c>
      <c r="J2290" s="178" t="s">
        <v>623</v>
      </c>
    </row>
    <row r="2291" spans="1:10" x14ac:dyDescent="0.45">
      <c r="A2291" s="178" t="s">
        <v>425</v>
      </c>
      <c r="B2291" s="178" t="s">
        <v>85</v>
      </c>
      <c r="C2291" s="178">
        <v>2045</v>
      </c>
      <c r="D2291" s="178" t="s">
        <v>336</v>
      </c>
      <c r="E2291" s="178" t="s">
        <v>337</v>
      </c>
      <c r="F2291" s="178" t="s">
        <v>426</v>
      </c>
      <c r="G2291" s="178">
        <v>38</v>
      </c>
      <c r="H2291" s="178">
        <v>1.14864204078913E-2</v>
      </c>
      <c r="I2291" s="178">
        <v>1.2864790856838258E-2</v>
      </c>
      <c r="J2291" s="178" t="s">
        <v>623</v>
      </c>
    </row>
    <row r="2292" spans="1:10" x14ac:dyDescent="0.45">
      <c r="A2292" s="178" t="s">
        <v>425</v>
      </c>
      <c r="B2292" s="178" t="s">
        <v>85</v>
      </c>
      <c r="C2292" s="178">
        <v>2045</v>
      </c>
      <c r="D2292" s="178" t="s">
        <v>336</v>
      </c>
      <c r="E2292" s="178" t="s">
        <v>337</v>
      </c>
      <c r="F2292" s="178" t="s">
        <v>428</v>
      </c>
      <c r="G2292" s="178">
        <v>39</v>
      </c>
      <c r="H2292" s="178">
        <v>4.6561527415180001E-4</v>
      </c>
      <c r="I2292" s="178">
        <v>5.2148910705001608E-4</v>
      </c>
      <c r="J2292" s="178" t="s">
        <v>624</v>
      </c>
    </row>
    <row r="2293" spans="1:10" x14ac:dyDescent="0.45">
      <c r="A2293" s="178" t="s">
        <v>425</v>
      </c>
      <c r="B2293" s="178" t="s">
        <v>85</v>
      </c>
      <c r="C2293" s="178">
        <v>2045</v>
      </c>
      <c r="D2293" s="178" t="s">
        <v>336</v>
      </c>
      <c r="E2293" s="178" t="s">
        <v>337</v>
      </c>
      <c r="F2293" s="178" t="s">
        <v>428</v>
      </c>
      <c r="G2293" s="178">
        <v>40</v>
      </c>
      <c r="H2293" s="178">
        <v>4.5724742813039998E-4</v>
      </c>
      <c r="I2293" s="178">
        <v>5.1211711950604805E-4</v>
      </c>
      <c r="J2293" s="178" t="s">
        <v>624</v>
      </c>
    </row>
    <row r="2294" spans="1:10" x14ac:dyDescent="0.45">
      <c r="A2294" s="178" t="s">
        <v>425</v>
      </c>
      <c r="B2294" s="178" t="s">
        <v>85</v>
      </c>
      <c r="C2294" s="178">
        <v>2045</v>
      </c>
      <c r="D2294" s="178" t="s">
        <v>336</v>
      </c>
      <c r="E2294" s="178" t="s">
        <v>337</v>
      </c>
      <c r="F2294" s="178" t="s">
        <v>426</v>
      </c>
      <c r="G2294" s="178">
        <v>40</v>
      </c>
      <c r="H2294" s="178">
        <v>2.1939892321825E-2</v>
      </c>
      <c r="I2294" s="178">
        <v>2.4572679400444001E-2</v>
      </c>
      <c r="J2294" s="178" t="s">
        <v>623</v>
      </c>
    </row>
    <row r="2295" spans="1:10" x14ac:dyDescent="0.45">
      <c r="A2295" s="178" t="s">
        <v>425</v>
      </c>
      <c r="B2295" s="178" t="s">
        <v>85</v>
      </c>
      <c r="C2295" s="178">
        <v>2045</v>
      </c>
      <c r="D2295" s="178" t="s">
        <v>336</v>
      </c>
      <c r="E2295" s="178" t="s">
        <v>337</v>
      </c>
      <c r="F2295" s="178" t="s">
        <v>427</v>
      </c>
      <c r="G2295" s="178">
        <v>40</v>
      </c>
      <c r="H2295" s="178">
        <v>6.1404088046400004E-4</v>
      </c>
      <c r="I2295" s="178">
        <v>6.8772578611968013E-4</v>
      </c>
      <c r="J2295" s="178" t="s">
        <v>623</v>
      </c>
    </row>
    <row r="2296" spans="1:10" x14ac:dyDescent="0.45">
      <c r="A2296" s="178" t="s">
        <v>425</v>
      </c>
      <c r="B2296" s="178" t="s">
        <v>85</v>
      </c>
      <c r="C2296" s="178">
        <v>2045</v>
      </c>
      <c r="D2296" s="178" t="s">
        <v>336</v>
      </c>
      <c r="E2296" s="178" t="s">
        <v>337</v>
      </c>
      <c r="F2296" s="178" t="s">
        <v>430</v>
      </c>
      <c r="G2296" s="178">
        <v>40</v>
      </c>
      <c r="H2296" s="178">
        <v>6.1404088046400004E-4</v>
      </c>
      <c r="I2296" s="178">
        <v>6.8772578611968013E-4</v>
      </c>
      <c r="J2296" s="178" t="s">
        <v>623</v>
      </c>
    </row>
    <row r="2297" spans="1:10" x14ac:dyDescent="0.45">
      <c r="A2297" s="178" t="s">
        <v>425</v>
      </c>
      <c r="B2297" s="178" t="s">
        <v>85</v>
      </c>
      <c r="C2297" s="178">
        <v>2045</v>
      </c>
      <c r="D2297" s="178" t="s">
        <v>336</v>
      </c>
      <c r="E2297" s="178" t="s">
        <v>337</v>
      </c>
      <c r="F2297" s="178" t="s">
        <v>430</v>
      </c>
      <c r="G2297" s="178">
        <v>41</v>
      </c>
      <c r="H2297" s="178">
        <v>1.2064489419571999E-3</v>
      </c>
      <c r="I2297" s="178">
        <v>1.3512228149920641E-3</v>
      </c>
      <c r="J2297" s="178" t="s">
        <v>623</v>
      </c>
    </row>
    <row r="2298" spans="1:10" x14ac:dyDescent="0.45">
      <c r="A2298" s="178" t="s">
        <v>425</v>
      </c>
      <c r="B2298" s="178" t="s">
        <v>85</v>
      </c>
      <c r="C2298" s="178">
        <v>2045</v>
      </c>
      <c r="D2298" s="178" t="s">
        <v>336</v>
      </c>
      <c r="E2298" s="178" t="s">
        <v>337</v>
      </c>
      <c r="F2298" s="178" t="s">
        <v>426</v>
      </c>
      <c r="G2298" s="178">
        <v>41</v>
      </c>
      <c r="H2298" s="178">
        <v>1.08289243653417E-2</v>
      </c>
      <c r="I2298" s="178">
        <v>1.2128395289182706E-2</v>
      </c>
      <c r="J2298" s="178" t="s">
        <v>623</v>
      </c>
    </row>
    <row r="2299" spans="1:10" x14ac:dyDescent="0.45">
      <c r="A2299" s="178" t="s">
        <v>425</v>
      </c>
      <c r="B2299" s="178" t="s">
        <v>85</v>
      </c>
      <c r="C2299" s="178">
        <v>2045</v>
      </c>
      <c r="D2299" s="178" t="s">
        <v>336</v>
      </c>
      <c r="E2299" s="178" t="s">
        <v>337</v>
      </c>
      <c r="F2299" s="178" t="s">
        <v>427</v>
      </c>
      <c r="G2299" s="178">
        <v>41</v>
      </c>
      <c r="H2299" s="178">
        <v>1.2064489419571999E-3</v>
      </c>
      <c r="I2299" s="178">
        <v>1.3512228149920641E-3</v>
      </c>
      <c r="J2299" s="178" t="s">
        <v>623</v>
      </c>
    </row>
    <row r="2300" spans="1:10" x14ac:dyDescent="0.45">
      <c r="A2300" s="178" t="s">
        <v>425</v>
      </c>
      <c r="B2300" s="178" t="s">
        <v>85</v>
      </c>
      <c r="C2300" s="178">
        <v>2045</v>
      </c>
      <c r="D2300" s="178" t="s">
        <v>336</v>
      </c>
      <c r="E2300" s="178" t="s">
        <v>337</v>
      </c>
      <c r="F2300" s="178" t="s">
        <v>427</v>
      </c>
      <c r="G2300" s="178">
        <v>42</v>
      </c>
      <c r="H2300" s="178">
        <v>5.8859790442509997E-4</v>
      </c>
      <c r="I2300" s="178">
        <v>6.5922965295611203E-4</v>
      </c>
      <c r="J2300" s="178" t="s">
        <v>623</v>
      </c>
    </row>
    <row r="2301" spans="1:10" x14ac:dyDescent="0.45">
      <c r="A2301" s="178" t="s">
        <v>425</v>
      </c>
      <c r="B2301" s="178" t="s">
        <v>85</v>
      </c>
      <c r="C2301" s="178">
        <v>2045</v>
      </c>
      <c r="D2301" s="178" t="s">
        <v>336</v>
      </c>
      <c r="E2301" s="178" t="s">
        <v>337</v>
      </c>
      <c r="F2301" s="178" t="s">
        <v>430</v>
      </c>
      <c r="G2301" s="178">
        <v>42</v>
      </c>
      <c r="H2301" s="178">
        <v>5.8859790442509997E-4</v>
      </c>
      <c r="I2301" s="178">
        <v>6.5922965295611203E-4</v>
      </c>
      <c r="J2301" s="178" t="s">
        <v>623</v>
      </c>
    </row>
    <row r="2302" spans="1:10" x14ac:dyDescent="0.45">
      <c r="A2302" s="178" t="s">
        <v>425</v>
      </c>
      <c r="B2302" s="178" t="s">
        <v>85</v>
      </c>
      <c r="C2302" s="178">
        <v>2045</v>
      </c>
      <c r="D2302" s="178" t="s">
        <v>336</v>
      </c>
      <c r="E2302" s="178" t="s">
        <v>337</v>
      </c>
      <c r="F2302" s="178" t="s">
        <v>428</v>
      </c>
      <c r="G2302" s="178">
        <v>42</v>
      </c>
      <c r="H2302" s="178">
        <v>4.2805829434659998E-4</v>
      </c>
      <c r="I2302" s="178">
        <v>4.7942528966819201E-4</v>
      </c>
      <c r="J2302" s="178" t="s">
        <v>624</v>
      </c>
    </row>
    <row r="2303" spans="1:10" x14ac:dyDescent="0.45">
      <c r="A2303" s="178" t="s">
        <v>425</v>
      </c>
      <c r="B2303" s="178" t="s">
        <v>85</v>
      </c>
      <c r="C2303" s="178">
        <v>2045</v>
      </c>
      <c r="D2303" s="178" t="s">
        <v>336</v>
      </c>
      <c r="E2303" s="178" t="s">
        <v>337</v>
      </c>
      <c r="F2303" s="178" t="s">
        <v>426</v>
      </c>
      <c r="G2303" s="178">
        <v>42</v>
      </c>
      <c r="H2303" s="178">
        <v>1.0594762861728699E-2</v>
      </c>
      <c r="I2303" s="178">
        <v>1.1866134405136144E-2</v>
      </c>
      <c r="J2303" s="178" t="s">
        <v>623</v>
      </c>
    </row>
    <row r="2304" spans="1:10" x14ac:dyDescent="0.45">
      <c r="A2304" s="178" t="s">
        <v>425</v>
      </c>
      <c r="B2304" s="178" t="s">
        <v>85</v>
      </c>
      <c r="C2304" s="178">
        <v>2045</v>
      </c>
      <c r="D2304" s="178" t="s">
        <v>336</v>
      </c>
      <c r="E2304" s="178" t="s">
        <v>337</v>
      </c>
      <c r="F2304" s="178" t="s">
        <v>426</v>
      </c>
      <c r="G2304" s="178">
        <v>43</v>
      </c>
      <c r="H2304" s="178">
        <v>1.03577962145209E-2</v>
      </c>
      <c r="I2304" s="178">
        <v>1.1600731760263409E-2</v>
      </c>
      <c r="J2304" s="178" t="s">
        <v>623</v>
      </c>
    </row>
    <row r="2305" spans="1:10" x14ac:dyDescent="0.45">
      <c r="A2305" s="178" t="s">
        <v>425</v>
      </c>
      <c r="B2305" s="178" t="s">
        <v>85</v>
      </c>
      <c r="C2305" s="178">
        <v>2045</v>
      </c>
      <c r="D2305" s="178" t="s">
        <v>336</v>
      </c>
      <c r="E2305" s="178" t="s">
        <v>337</v>
      </c>
      <c r="F2305" s="178" t="s">
        <v>427</v>
      </c>
      <c r="G2305" s="178">
        <v>43</v>
      </c>
      <c r="H2305" s="178">
        <v>5.7543313596400002E-4</v>
      </c>
      <c r="I2305" s="178">
        <v>6.4448511227968011E-4</v>
      </c>
      <c r="J2305" s="178" t="s">
        <v>623</v>
      </c>
    </row>
    <row r="2306" spans="1:10" x14ac:dyDescent="0.45">
      <c r="A2306" s="178" t="s">
        <v>425</v>
      </c>
      <c r="B2306" s="178" t="s">
        <v>85</v>
      </c>
      <c r="C2306" s="178">
        <v>2045</v>
      </c>
      <c r="D2306" s="178" t="s">
        <v>336</v>
      </c>
      <c r="E2306" s="178" t="s">
        <v>337</v>
      </c>
      <c r="F2306" s="178" t="s">
        <v>428</v>
      </c>
      <c r="G2306" s="178">
        <v>43</v>
      </c>
      <c r="H2306" s="178">
        <v>4.2681727791209998E-4</v>
      </c>
      <c r="I2306" s="178">
        <v>4.7803535126155204E-4</v>
      </c>
      <c r="J2306" s="178" t="s">
        <v>624</v>
      </c>
    </row>
    <row r="2307" spans="1:10" x14ac:dyDescent="0.45">
      <c r="A2307" s="178" t="s">
        <v>425</v>
      </c>
      <c r="B2307" s="178" t="s">
        <v>85</v>
      </c>
      <c r="C2307" s="178">
        <v>2045</v>
      </c>
      <c r="D2307" s="178" t="s">
        <v>336</v>
      </c>
      <c r="E2307" s="178" t="s">
        <v>337</v>
      </c>
      <c r="F2307" s="178" t="s">
        <v>430</v>
      </c>
      <c r="G2307" s="178">
        <v>43</v>
      </c>
      <c r="H2307" s="178">
        <v>5.7543313596400002E-4</v>
      </c>
      <c r="I2307" s="178">
        <v>6.4448511227968011E-4</v>
      </c>
      <c r="J2307" s="178" t="s">
        <v>623</v>
      </c>
    </row>
    <row r="2308" spans="1:10" x14ac:dyDescent="0.45">
      <c r="A2308" s="178" t="s">
        <v>425</v>
      </c>
      <c r="B2308" s="178" t="s">
        <v>85</v>
      </c>
      <c r="C2308" s="178">
        <v>2045</v>
      </c>
      <c r="D2308" s="178" t="s">
        <v>336</v>
      </c>
      <c r="E2308" s="178" t="s">
        <v>337</v>
      </c>
      <c r="F2308" s="178" t="s">
        <v>428</v>
      </c>
      <c r="G2308" s="178">
        <v>45</v>
      </c>
      <c r="H2308" s="178">
        <v>4.0240347152579998E-4</v>
      </c>
      <c r="I2308" s="178">
        <v>4.5069188810889602E-4</v>
      </c>
      <c r="J2308" s="178" t="s">
        <v>624</v>
      </c>
    </row>
    <row r="2309" spans="1:10" x14ac:dyDescent="0.45">
      <c r="A2309" s="178" t="s">
        <v>425</v>
      </c>
      <c r="B2309" s="178" t="s">
        <v>85</v>
      </c>
      <c r="C2309" s="178">
        <v>2045</v>
      </c>
      <c r="D2309" s="178" t="s">
        <v>336</v>
      </c>
      <c r="E2309" s="178" t="s">
        <v>337</v>
      </c>
      <c r="F2309" s="178" t="s">
        <v>428</v>
      </c>
      <c r="G2309" s="178">
        <v>48</v>
      </c>
      <c r="H2309" s="178">
        <v>3.813319199253E-4</v>
      </c>
      <c r="I2309" s="178">
        <v>4.2709175031633602E-4</v>
      </c>
      <c r="J2309" s="178" t="s">
        <v>624</v>
      </c>
    </row>
    <row r="2310" spans="1:10" x14ac:dyDescent="0.45">
      <c r="A2310" s="178" t="s">
        <v>425</v>
      </c>
      <c r="B2310" s="178" t="s">
        <v>85</v>
      </c>
      <c r="C2310" s="178">
        <v>2045</v>
      </c>
      <c r="D2310" s="178" t="s">
        <v>336</v>
      </c>
      <c r="E2310" s="178" t="s">
        <v>337</v>
      </c>
      <c r="F2310" s="178" t="s">
        <v>426</v>
      </c>
      <c r="G2310" s="178">
        <v>50</v>
      </c>
      <c r="H2310" s="178">
        <v>9.0247811749578008E-3</v>
      </c>
      <c r="I2310" s="178">
        <v>1.0107754915952737E-2</v>
      </c>
      <c r="J2310" s="178" t="s">
        <v>623</v>
      </c>
    </row>
    <row r="2311" spans="1:10" x14ac:dyDescent="0.45">
      <c r="A2311" s="178" t="s">
        <v>425</v>
      </c>
      <c r="B2311" s="178" t="s">
        <v>85</v>
      </c>
      <c r="C2311" s="178">
        <v>2045</v>
      </c>
      <c r="D2311" s="178" t="s">
        <v>336</v>
      </c>
      <c r="E2311" s="178" t="s">
        <v>337</v>
      </c>
      <c r="F2311" s="178" t="s">
        <v>426</v>
      </c>
      <c r="G2311" s="178">
        <v>51</v>
      </c>
      <c r="H2311" s="178">
        <v>8.9173689484595992E-3</v>
      </c>
      <c r="I2311" s="178">
        <v>9.9874532222747527E-3</v>
      </c>
      <c r="J2311" s="178" t="s">
        <v>623</v>
      </c>
    </row>
    <row r="2312" spans="1:10" x14ac:dyDescent="0.45">
      <c r="A2312" s="178" t="s">
        <v>425</v>
      </c>
      <c r="B2312" s="178" t="s">
        <v>85</v>
      </c>
      <c r="C2312" s="178">
        <v>2045</v>
      </c>
      <c r="D2312" s="178" t="s">
        <v>336</v>
      </c>
      <c r="E2312" s="178" t="s">
        <v>337</v>
      </c>
      <c r="F2312" s="178" t="s">
        <v>427</v>
      </c>
      <c r="G2312" s="178">
        <v>51</v>
      </c>
      <c r="H2312" s="178">
        <v>9.9678616970780005E-4</v>
      </c>
      <c r="I2312" s="178">
        <v>1.1164005100727362E-3</v>
      </c>
      <c r="J2312" s="178" t="s">
        <v>623</v>
      </c>
    </row>
    <row r="2313" spans="1:10" x14ac:dyDescent="0.45">
      <c r="A2313" s="178" t="s">
        <v>425</v>
      </c>
      <c r="B2313" s="178" t="s">
        <v>85</v>
      </c>
      <c r="C2313" s="178">
        <v>2045</v>
      </c>
      <c r="D2313" s="178" t="s">
        <v>336</v>
      </c>
      <c r="E2313" s="178" t="s">
        <v>337</v>
      </c>
      <c r="F2313" s="178" t="s">
        <v>430</v>
      </c>
      <c r="G2313" s="178">
        <v>51</v>
      </c>
      <c r="H2313" s="178">
        <v>9.9678616970780005E-4</v>
      </c>
      <c r="I2313" s="178">
        <v>1.1164005100727362E-3</v>
      </c>
      <c r="J2313" s="178" t="s">
        <v>623</v>
      </c>
    </row>
    <row r="2314" spans="1:10" x14ac:dyDescent="0.45">
      <c r="A2314" s="178" t="s">
        <v>425</v>
      </c>
      <c r="B2314" s="178" t="s">
        <v>85</v>
      </c>
      <c r="C2314" s="178">
        <v>2045</v>
      </c>
      <c r="D2314" s="178" t="s">
        <v>336</v>
      </c>
      <c r="E2314" s="178" t="s">
        <v>337</v>
      </c>
      <c r="F2314" s="178" t="s">
        <v>428</v>
      </c>
      <c r="G2314" s="178">
        <v>51</v>
      </c>
      <c r="H2314" s="178">
        <v>3.5548052983359999E-4</v>
      </c>
      <c r="I2314" s="178">
        <v>3.9813819341363204E-4</v>
      </c>
      <c r="J2314" s="178" t="s">
        <v>624</v>
      </c>
    </row>
    <row r="2315" spans="1:10" x14ac:dyDescent="0.45">
      <c r="A2315" s="178" t="s">
        <v>425</v>
      </c>
      <c r="B2315" s="178" t="s">
        <v>85</v>
      </c>
      <c r="C2315" s="178">
        <v>2045</v>
      </c>
      <c r="D2315" s="178" t="s">
        <v>336</v>
      </c>
      <c r="E2315" s="178" t="s">
        <v>337</v>
      </c>
      <c r="F2315" s="178" t="s">
        <v>428</v>
      </c>
      <c r="G2315" s="178">
        <v>53</v>
      </c>
      <c r="H2315" s="178">
        <v>3.4033265546899998E-4</v>
      </c>
      <c r="I2315" s="178">
        <v>3.8117257412528002E-4</v>
      </c>
      <c r="J2315" s="178" t="s">
        <v>624</v>
      </c>
    </row>
    <row r="2316" spans="1:10" x14ac:dyDescent="0.45">
      <c r="A2316" s="178" t="s">
        <v>425</v>
      </c>
      <c r="B2316" s="178" t="s">
        <v>85</v>
      </c>
      <c r="C2316" s="178">
        <v>2045</v>
      </c>
      <c r="D2316" s="178" t="s">
        <v>336</v>
      </c>
      <c r="E2316" s="178" t="s">
        <v>337</v>
      </c>
      <c r="F2316" s="178" t="s">
        <v>430</v>
      </c>
      <c r="G2316" s="178">
        <v>55</v>
      </c>
      <c r="H2316" s="178">
        <v>4.6561527415180001E-4</v>
      </c>
      <c r="I2316" s="178">
        <v>5.2148910705001608E-4</v>
      </c>
      <c r="J2316" s="178" t="s">
        <v>623</v>
      </c>
    </row>
    <row r="2317" spans="1:10" x14ac:dyDescent="0.45">
      <c r="A2317" s="178" t="s">
        <v>425</v>
      </c>
      <c r="B2317" s="178" t="s">
        <v>85</v>
      </c>
      <c r="C2317" s="178">
        <v>2045</v>
      </c>
      <c r="D2317" s="178" t="s">
        <v>336</v>
      </c>
      <c r="E2317" s="178" t="s">
        <v>337</v>
      </c>
      <c r="F2317" s="178" t="s">
        <v>428</v>
      </c>
      <c r="G2317" s="178">
        <v>55</v>
      </c>
      <c r="H2317" s="178">
        <v>6.6016119671989996E-4</v>
      </c>
      <c r="I2317" s="178">
        <v>7.3938054032628804E-4</v>
      </c>
      <c r="J2317" s="178" t="s">
        <v>624</v>
      </c>
    </row>
    <row r="2318" spans="1:10" x14ac:dyDescent="0.45">
      <c r="A2318" s="178" t="s">
        <v>425</v>
      </c>
      <c r="B2318" s="178" t="s">
        <v>85</v>
      </c>
      <c r="C2318" s="178">
        <v>2045</v>
      </c>
      <c r="D2318" s="178" t="s">
        <v>336</v>
      </c>
      <c r="E2318" s="178" t="s">
        <v>337</v>
      </c>
      <c r="F2318" s="178" t="s">
        <v>427</v>
      </c>
      <c r="G2318" s="178">
        <v>55</v>
      </c>
      <c r="H2318" s="178">
        <v>4.6561527415180001E-4</v>
      </c>
      <c r="I2318" s="178">
        <v>5.2148910705001608E-4</v>
      </c>
      <c r="J2318" s="178" t="s">
        <v>623</v>
      </c>
    </row>
    <row r="2319" spans="1:10" x14ac:dyDescent="0.45">
      <c r="A2319" s="178" t="s">
        <v>425</v>
      </c>
      <c r="B2319" s="178" t="s">
        <v>85</v>
      </c>
      <c r="C2319" s="178">
        <v>2045</v>
      </c>
      <c r="D2319" s="178" t="s">
        <v>336</v>
      </c>
      <c r="E2319" s="178" t="s">
        <v>337</v>
      </c>
      <c r="F2319" s="178" t="s">
        <v>426</v>
      </c>
      <c r="G2319" s="178">
        <v>55</v>
      </c>
      <c r="H2319" s="178">
        <v>8.3810752257704995E-3</v>
      </c>
      <c r="I2319" s="178">
        <v>9.3868042528629601E-3</v>
      </c>
      <c r="J2319" s="178" t="s">
        <v>623</v>
      </c>
    </row>
    <row r="2320" spans="1:10" x14ac:dyDescent="0.45">
      <c r="A2320" s="178" t="s">
        <v>425</v>
      </c>
      <c r="B2320" s="178" t="s">
        <v>85</v>
      </c>
      <c r="C2320" s="178">
        <v>2045</v>
      </c>
      <c r="D2320" s="178" t="s">
        <v>336</v>
      </c>
      <c r="E2320" s="178" t="s">
        <v>337</v>
      </c>
      <c r="F2320" s="178" t="s">
        <v>426</v>
      </c>
      <c r="G2320" s="178">
        <v>56</v>
      </c>
      <c r="H2320" s="178">
        <v>8.2304533571005006E-3</v>
      </c>
      <c r="I2320" s="178">
        <v>9.2181077599525624E-3</v>
      </c>
      <c r="J2320" s="178" t="s">
        <v>623</v>
      </c>
    </row>
    <row r="2321" spans="1:10" x14ac:dyDescent="0.45">
      <c r="A2321" s="178" t="s">
        <v>425</v>
      </c>
      <c r="B2321" s="178" t="s">
        <v>85</v>
      </c>
      <c r="C2321" s="178">
        <v>2045</v>
      </c>
      <c r="D2321" s="178" t="s">
        <v>336</v>
      </c>
      <c r="E2321" s="178" t="s">
        <v>337</v>
      </c>
      <c r="F2321" s="178" t="s">
        <v>427</v>
      </c>
      <c r="G2321" s="178">
        <v>56</v>
      </c>
      <c r="H2321" s="178">
        <v>4.5724742813039998E-4</v>
      </c>
      <c r="I2321" s="178">
        <v>5.1211711950604805E-4</v>
      </c>
      <c r="J2321" s="178" t="s">
        <v>623</v>
      </c>
    </row>
    <row r="2322" spans="1:10" x14ac:dyDescent="0.45">
      <c r="A2322" s="178" t="s">
        <v>425</v>
      </c>
      <c r="B2322" s="178" t="s">
        <v>85</v>
      </c>
      <c r="C2322" s="178">
        <v>2045</v>
      </c>
      <c r="D2322" s="178" t="s">
        <v>336</v>
      </c>
      <c r="E2322" s="178" t="s">
        <v>337</v>
      </c>
      <c r="F2322" s="178" t="s">
        <v>430</v>
      </c>
      <c r="G2322" s="178">
        <v>56</v>
      </c>
      <c r="H2322" s="178">
        <v>4.5724742813039998E-4</v>
      </c>
      <c r="I2322" s="178">
        <v>5.1211711950604805E-4</v>
      </c>
      <c r="J2322" s="178" t="s">
        <v>623</v>
      </c>
    </row>
    <row r="2323" spans="1:10" x14ac:dyDescent="0.45">
      <c r="A2323" s="178" t="s">
        <v>425</v>
      </c>
      <c r="B2323" s="178" t="s">
        <v>85</v>
      </c>
      <c r="C2323" s="178">
        <v>2045</v>
      </c>
      <c r="D2323" s="178" t="s">
        <v>336</v>
      </c>
      <c r="E2323" s="178" t="s">
        <v>337</v>
      </c>
      <c r="F2323" s="178" t="s">
        <v>428</v>
      </c>
      <c r="G2323" s="178">
        <v>57</v>
      </c>
      <c r="H2323" s="178">
        <v>3.160764172208E-4</v>
      </c>
      <c r="I2323" s="178">
        <v>3.5400558728729601E-4</v>
      </c>
      <c r="J2323" s="178" t="s">
        <v>624</v>
      </c>
    </row>
    <row r="2324" spans="1:10" x14ac:dyDescent="0.45">
      <c r="A2324" s="178" t="s">
        <v>425</v>
      </c>
      <c r="B2324" s="178" t="s">
        <v>85</v>
      </c>
      <c r="C2324" s="178">
        <v>2045</v>
      </c>
      <c r="D2324" s="178" t="s">
        <v>336</v>
      </c>
      <c r="E2324" s="178" t="s">
        <v>337</v>
      </c>
      <c r="F2324" s="178" t="s">
        <v>428</v>
      </c>
      <c r="G2324" s="178">
        <v>59</v>
      </c>
      <c r="H2324" s="178">
        <v>3.0683696968480001E-4</v>
      </c>
      <c r="I2324" s="178">
        <v>3.4365740604697602E-4</v>
      </c>
      <c r="J2324" s="178" t="s">
        <v>624</v>
      </c>
    </row>
    <row r="2325" spans="1:10" x14ac:dyDescent="0.45">
      <c r="A2325" s="178" t="s">
        <v>425</v>
      </c>
      <c r="B2325" s="178" t="s">
        <v>85</v>
      </c>
      <c r="C2325" s="178">
        <v>2045</v>
      </c>
      <c r="D2325" s="178" t="s">
        <v>336</v>
      </c>
      <c r="E2325" s="178" t="s">
        <v>337</v>
      </c>
      <c r="F2325" s="178" t="s">
        <v>429</v>
      </c>
      <c r="G2325" s="178">
        <v>60</v>
      </c>
      <c r="H2325" s="178">
        <v>0.22970804572105399</v>
      </c>
      <c r="I2325" s="178">
        <v>0.2572730112075805</v>
      </c>
      <c r="J2325" s="178" t="s">
        <v>624</v>
      </c>
    </row>
    <row r="2326" spans="1:10" x14ac:dyDescent="0.45">
      <c r="A2326" s="178" t="s">
        <v>425</v>
      </c>
      <c r="B2326" s="178" t="s">
        <v>85</v>
      </c>
      <c r="C2326" s="178">
        <v>2045</v>
      </c>
      <c r="D2326" s="178" t="s">
        <v>336</v>
      </c>
      <c r="E2326" s="178" t="s">
        <v>337</v>
      </c>
      <c r="F2326" s="178" t="s">
        <v>427</v>
      </c>
      <c r="G2326" s="178">
        <v>60</v>
      </c>
      <c r="H2326" s="178">
        <v>4.2805829434659998E-4</v>
      </c>
      <c r="I2326" s="178">
        <v>4.7942528966819201E-4</v>
      </c>
      <c r="J2326" s="178" t="s">
        <v>623</v>
      </c>
    </row>
    <row r="2327" spans="1:10" x14ac:dyDescent="0.45">
      <c r="A2327" s="178" t="s">
        <v>425</v>
      </c>
      <c r="B2327" s="178" t="s">
        <v>85</v>
      </c>
      <c r="C2327" s="178">
        <v>2045</v>
      </c>
      <c r="D2327" s="178" t="s">
        <v>336</v>
      </c>
      <c r="E2327" s="178" t="s">
        <v>337</v>
      </c>
      <c r="F2327" s="178" t="s">
        <v>426</v>
      </c>
      <c r="G2327" s="178">
        <v>60</v>
      </c>
      <c r="H2327" s="178">
        <v>1.53877609409392E-2</v>
      </c>
      <c r="I2327" s="178">
        <v>1.7234292253851907E-2</v>
      </c>
      <c r="J2327" s="178" t="s">
        <v>623</v>
      </c>
    </row>
    <row r="2328" spans="1:10" x14ac:dyDescent="0.45">
      <c r="A2328" s="178" t="s">
        <v>425</v>
      </c>
      <c r="B2328" s="178" t="s">
        <v>85</v>
      </c>
      <c r="C2328" s="178">
        <v>2045</v>
      </c>
      <c r="D2328" s="178" t="s">
        <v>336</v>
      </c>
      <c r="E2328" s="178" t="s">
        <v>337</v>
      </c>
      <c r="F2328" s="178" t="s">
        <v>428</v>
      </c>
      <c r="G2328" s="178">
        <v>60</v>
      </c>
      <c r="H2328" s="178">
        <v>3.0176472500899999E-4</v>
      </c>
      <c r="I2328" s="178">
        <v>3.3797649201008001E-4</v>
      </c>
      <c r="J2328" s="178" t="s">
        <v>624</v>
      </c>
    </row>
    <row r="2329" spans="1:10" x14ac:dyDescent="0.45">
      <c r="A2329" s="178" t="s">
        <v>425</v>
      </c>
      <c r="B2329" s="178" t="s">
        <v>85</v>
      </c>
      <c r="C2329" s="178">
        <v>2045</v>
      </c>
      <c r="D2329" s="178" t="s">
        <v>336</v>
      </c>
      <c r="E2329" s="178" t="s">
        <v>337</v>
      </c>
      <c r="F2329" s="178" t="s">
        <v>430</v>
      </c>
      <c r="G2329" s="178">
        <v>60</v>
      </c>
      <c r="H2329" s="178">
        <v>4.2805829434659998E-4</v>
      </c>
      <c r="I2329" s="178">
        <v>4.7942528966819201E-4</v>
      </c>
      <c r="J2329" s="178" t="s">
        <v>623</v>
      </c>
    </row>
    <row r="2330" spans="1:10" x14ac:dyDescent="0.45">
      <c r="A2330" s="178" t="s">
        <v>425</v>
      </c>
      <c r="B2330" s="178" t="s">
        <v>85</v>
      </c>
      <c r="C2330" s="178">
        <v>2045</v>
      </c>
      <c r="D2330" s="178" t="s">
        <v>336</v>
      </c>
      <c r="E2330" s="178" t="s">
        <v>337</v>
      </c>
      <c r="F2330" s="178" t="s">
        <v>427</v>
      </c>
      <c r="G2330" s="178">
        <v>61</v>
      </c>
      <c r="H2330" s="178">
        <v>4.2681727791209998E-4</v>
      </c>
      <c r="I2330" s="178">
        <v>4.7803535126155204E-4</v>
      </c>
      <c r="J2330" s="178" t="s">
        <v>623</v>
      </c>
    </row>
    <row r="2331" spans="1:10" x14ac:dyDescent="0.45">
      <c r="A2331" s="178" t="s">
        <v>425</v>
      </c>
      <c r="B2331" s="178" t="s">
        <v>85</v>
      </c>
      <c r="C2331" s="178">
        <v>2045</v>
      </c>
      <c r="D2331" s="178" t="s">
        <v>336</v>
      </c>
      <c r="E2331" s="178" t="s">
        <v>337</v>
      </c>
      <c r="F2331" s="178" t="s">
        <v>430</v>
      </c>
      <c r="G2331" s="178">
        <v>61</v>
      </c>
      <c r="H2331" s="178">
        <v>4.2681727791209998E-4</v>
      </c>
      <c r="I2331" s="178">
        <v>4.7803535126155204E-4</v>
      </c>
      <c r="J2331" s="178" t="s">
        <v>623</v>
      </c>
    </row>
    <row r="2332" spans="1:10" x14ac:dyDescent="0.45">
      <c r="A2332" s="178" t="s">
        <v>425</v>
      </c>
      <c r="B2332" s="178" t="s">
        <v>85</v>
      </c>
      <c r="C2332" s="178">
        <v>2045</v>
      </c>
      <c r="D2332" s="178" t="s">
        <v>336</v>
      </c>
      <c r="E2332" s="178" t="s">
        <v>337</v>
      </c>
      <c r="F2332" s="178" t="s">
        <v>428</v>
      </c>
      <c r="G2332" s="178">
        <v>63</v>
      </c>
      <c r="H2332" s="178">
        <v>2.853247569874E-4</v>
      </c>
      <c r="I2332" s="178">
        <v>3.1956372782588802E-4</v>
      </c>
      <c r="J2332" s="178" t="s">
        <v>624</v>
      </c>
    </row>
    <row r="2333" spans="1:10" x14ac:dyDescent="0.45">
      <c r="A2333" s="178" t="s">
        <v>425</v>
      </c>
      <c r="B2333" s="178" t="s">
        <v>85</v>
      </c>
      <c r="C2333" s="178">
        <v>2045</v>
      </c>
      <c r="D2333" s="178" t="s">
        <v>336</v>
      </c>
      <c r="E2333" s="178" t="s">
        <v>337</v>
      </c>
      <c r="F2333" s="178" t="s">
        <v>428</v>
      </c>
      <c r="G2333" s="178">
        <v>64</v>
      </c>
      <c r="H2333" s="178">
        <v>2.8419896261770001E-4</v>
      </c>
      <c r="I2333" s="178">
        <v>3.1830283813182405E-4</v>
      </c>
      <c r="J2333" s="178" t="s">
        <v>624</v>
      </c>
    </row>
    <row r="2334" spans="1:10" x14ac:dyDescent="0.45">
      <c r="A2334" s="178" t="s">
        <v>425</v>
      </c>
      <c r="B2334" s="178" t="s">
        <v>85</v>
      </c>
      <c r="C2334" s="178">
        <v>2045</v>
      </c>
      <c r="D2334" s="178" t="s">
        <v>336</v>
      </c>
      <c r="E2334" s="178" t="s">
        <v>337</v>
      </c>
      <c r="F2334" s="178" t="s">
        <v>426</v>
      </c>
      <c r="G2334" s="178">
        <v>64</v>
      </c>
      <c r="H2334" s="178">
        <v>7.2432621382176997E-3</v>
      </c>
      <c r="I2334" s="178">
        <v>8.1124535948038246E-3</v>
      </c>
      <c r="J2334" s="178" t="s">
        <v>623</v>
      </c>
    </row>
    <row r="2335" spans="1:10" x14ac:dyDescent="0.45">
      <c r="A2335" s="178" t="s">
        <v>425</v>
      </c>
      <c r="B2335" s="178" t="s">
        <v>85</v>
      </c>
      <c r="C2335" s="178">
        <v>2045</v>
      </c>
      <c r="D2335" s="178" t="s">
        <v>336</v>
      </c>
      <c r="E2335" s="178" t="s">
        <v>337</v>
      </c>
      <c r="F2335" s="178" t="s">
        <v>430</v>
      </c>
      <c r="G2335" s="178">
        <v>65</v>
      </c>
      <c r="H2335" s="178">
        <v>4.0240347152579998E-4</v>
      </c>
      <c r="I2335" s="178">
        <v>4.5069188810889602E-4</v>
      </c>
      <c r="J2335" s="178" t="s">
        <v>623</v>
      </c>
    </row>
    <row r="2336" spans="1:10" x14ac:dyDescent="0.45">
      <c r="A2336" s="178" t="s">
        <v>425</v>
      </c>
      <c r="B2336" s="178" t="s">
        <v>85</v>
      </c>
      <c r="C2336" s="178">
        <v>2045</v>
      </c>
      <c r="D2336" s="178" t="s">
        <v>336</v>
      </c>
      <c r="E2336" s="178" t="s">
        <v>337</v>
      </c>
      <c r="F2336" s="178" t="s">
        <v>427</v>
      </c>
      <c r="G2336" s="178">
        <v>65</v>
      </c>
      <c r="H2336" s="178">
        <v>4.0240347152579998E-4</v>
      </c>
      <c r="I2336" s="178">
        <v>4.5069188810889602E-4</v>
      </c>
      <c r="J2336" s="178" t="s">
        <v>623</v>
      </c>
    </row>
    <row r="2337" spans="1:10" x14ac:dyDescent="0.45">
      <c r="A2337" s="178" t="s">
        <v>425</v>
      </c>
      <c r="B2337" s="178" t="s">
        <v>85</v>
      </c>
      <c r="C2337" s="178">
        <v>2045</v>
      </c>
      <c r="D2337" s="178" t="s">
        <v>336</v>
      </c>
      <c r="E2337" s="178" t="s">
        <v>337</v>
      </c>
      <c r="F2337" s="178" t="s">
        <v>428</v>
      </c>
      <c r="G2337" s="178">
        <v>66</v>
      </c>
      <c r="H2337" s="178">
        <v>2.7511038933879998E-4</v>
      </c>
      <c r="I2337" s="178">
        <v>3.0812363605945602E-4</v>
      </c>
      <c r="J2337" s="178" t="s">
        <v>624</v>
      </c>
    </row>
    <row r="2338" spans="1:10" x14ac:dyDescent="0.45">
      <c r="A2338" s="178" t="s">
        <v>425</v>
      </c>
      <c r="B2338" s="178" t="s">
        <v>85</v>
      </c>
      <c r="C2338" s="178">
        <v>2045</v>
      </c>
      <c r="D2338" s="178" t="s">
        <v>336</v>
      </c>
      <c r="E2338" s="178" t="s">
        <v>337</v>
      </c>
      <c r="F2338" s="178" t="s">
        <v>426</v>
      </c>
      <c r="G2338" s="178">
        <v>68</v>
      </c>
      <c r="H2338" s="178">
        <v>6.8639745004475004E-3</v>
      </c>
      <c r="I2338" s="178">
        <v>7.6876514405012008E-3</v>
      </c>
      <c r="J2338" s="178" t="s">
        <v>623</v>
      </c>
    </row>
    <row r="2339" spans="1:10" x14ac:dyDescent="0.45">
      <c r="A2339" s="178" t="s">
        <v>425</v>
      </c>
      <c r="B2339" s="178" t="s">
        <v>85</v>
      </c>
      <c r="C2339" s="178">
        <v>2045</v>
      </c>
      <c r="D2339" s="178" t="s">
        <v>336</v>
      </c>
      <c r="E2339" s="178" t="s">
        <v>337</v>
      </c>
      <c r="F2339" s="178" t="s">
        <v>428</v>
      </c>
      <c r="G2339" s="178">
        <v>68</v>
      </c>
      <c r="H2339" s="178">
        <v>2.6744007482190001E-4</v>
      </c>
      <c r="I2339" s="178">
        <v>2.9953288380052802E-4</v>
      </c>
      <c r="J2339" s="178" t="s">
        <v>624</v>
      </c>
    </row>
    <row r="2340" spans="1:10" x14ac:dyDescent="0.45">
      <c r="A2340" s="178" t="s">
        <v>425</v>
      </c>
      <c r="B2340" s="178" t="s">
        <v>85</v>
      </c>
      <c r="C2340" s="178">
        <v>2045</v>
      </c>
      <c r="D2340" s="178" t="s">
        <v>336</v>
      </c>
      <c r="E2340" s="178" t="s">
        <v>337</v>
      </c>
      <c r="F2340" s="178" t="s">
        <v>427</v>
      </c>
      <c r="G2340" s="178">
        <v>69</v>
      </c>
      <c r="H2340" s="178">
        <v>3.813319199253E-4</v>
      </c>
      <c r="I2340" s="178">
        <v>4.2709175031633602E-4</v>
      </c>
      <c r="J2340" s="178" t="s">
        <v>623</v>
      </c>
    </row>
    <row r="2341" spans="1:10" x14ac:dyDescent="0.45">
      <c r="A2341" s="178" t="s">
        <v>425</v>
      </c>
      <c r="B2341" s="178" t="s">
        <v>85</v>
      </c>
      <c r="C2341" s="178">
        <v>2045</v>
      </c>
      <c r="D2341" s="178" t="s">
        <v>336</v>
      </c>
      <c r="E2341" s="178" t="s">
        <v>337</v>
      </c>
      <c r="F2341" s="178" t="s">
        <v>430</v>
      </c>
      <c r="G2341" s="178">
        <v>69</v>
      </c>
      <c r="H2341" s="178">
        <v>3.813319199253E-4</v>
      </c>
      <c r="I2341" s="178">
        <v>4.2709175031633602E-4</v>
      </c>
      <c r="J2341" s="178" t="s">
        <v>623</v>
      </c>
    </row>
    <row r="2342" spans="1:10" x14ac:dyDescent="0.45">
      <c r="A2342" s="178" t="s">
        <v>425</v>
      </c>
      <c r="B2342" s="178" t="s">
        <v>85</v>
      </c>
      <c r="C2342" s="178">
        <v>2045</v>
      </c>
      <c r="D2342" s="178" t="s">
        <v>336</v>
      </c>
      <c r="E2342" s="178" t="s">
        <v>337</v>
      </c>
      <c r="F2342" s="178" t="s">
        <v>430</v>
      </c>
      <c r="G2342" s="178">
        <v>74</v>
      </c>
      <c r="H2342" s="178">
        <v>3.5548052983359999E-4</v>
      </c>
      <c r="I2342" s="178">
        <v>3.9813819341363204E-4</v>
      </c>
      <c r="J2342" s="178" t="s">
        <v>623</v>
      </c>
    </row>
    <row r="2343" spans="1:10" x14ac:dyDescent="0.45">
      <c r="A2343" s="178" t="s">
        <v>425</v>
      </c>
      <c r="B2343" s="178" t="s">
        <v>85</v>
      </c>
      <c r="C2343" s="178">
        <v>2045</v>
      </c>
      <c r="D2343" s="178" t="s">
        <v>336</v>
      </c>
      <c r="E2343" s="178" t="s">
        <v>337</v>
      </c>
      <c r="F2343" s="178" t="s">
        <v>426</v>
      </c>
      <c r="G2343" s="178">
        <v>74</v>
      </c>
      <c r="H2343" s="178">
        <v>6.3986494205891999E-3</v>
      </c>
      <c r="I2343" s="178">
        <v>7.1664873510599043E-3</v>
      </c>
      <c r="J2343" s="178" t="s">
        <v>623</v>
      </c>
    </row>
    <row r="2344" spans="1:10" x14ac:dyDescent="0.45">
      <c r="A2344" s="178" t="s">
        <v>425</v>
      </c>
      <c r="B2344" s="178" t="s">
        <v>85</v>
      </c>
      <c r="C2344" s="178">
        <v>2045</v>
      </c>
      <c r="D2344" s="178" t="s">
        <v>336</v>
      </c>
      <c r="E2344" s="178" t="s">
        <v>337</v>
      </c>
      <c r="F2344" s="178" t="s">
        <v>427</v>
      </c>
      <c r="G2344" s="178">
        <v>74</v>
      </c>
      <c r="H2344" s="178">
        <v>3.5548052983359999E-4</v>
      </c>
      <c r="I2344" s="178">
        <v>3.9813819341363204E-4</v>
      </c>
      <c r="J2344" s="178" t="s">
        <v>623</v>
      </c>
    </row>
    <row r="2345" spans="1:10" x14ac:dyDescent="0.45">
      <c r="A2345" s="178" t="s">
        <v>425</v>
      </c>
      <c r="B2345" s="178" t="s">
        <v>85</v>
      </c>
      <c r="C2345" s="178">
        <v>2045</v>
      </c>
      <c r="D2345" s="178" t="s">
        <v>336</v>
      </c>
      <c r="E2345" s="178" t="s">
        <v>337</v>
      </c>
      <c r="F2345" s="178" t="s">
        <v>426</v>
      </c>
      <c r="G2345" s="178">
        <v>77</v>
      </c>
      <c r="H2345" s="178">
        <v>6.1259875074029004E-3</v>
      </c>
      <c r="I2345" s="178">
        <v>6.8611060082912493E-3</v>
      </c>
      <c r="J2345" s="178" t="s">
        <v>623</v>
      </c>
    </row>
    <row r="2346" spans="1:10" x14ac:dyDescent="0.45">
      <c r="A2346" s="178" t="s">
        <v>425</v>
      </c>
      <c r="B2346" s="178" t="s">
        <v>85</v>
      </c>
      <c r="C2346" s="178">
        <v>2045</v>
      </c>
      <c r="D2346" s="178" t="s">
        <v>336</v>
      </c>
      <c r="E2346" s="178" t="s">
        <v>337</v>
      </c>
      <c r="F2346" s="178" t="s">
        <v>430</v>
      </c>
      <c r="G2346" s="178">
        <v>78</v>
      </c>
      <c r="H2346" s="178">
        <v>3.4033265546899998E-4</v>
      </c>
      <c r="I2346" s="178">
        <v>3.8117257412528002E-4</v>
      </c>
      <c r="J2346" s="178" t="s">
        <v>623</v>
      </c>
    </row>
    <row r="2347" spans="1:10" x14ac:dyDescent="0.45">
      <c r="A2347" s="178" t="s">
        <v>425</v>
      </c>
      <c r="B2347" s="178" t="s">
        <v>85</v>
      </c>
      <c r="C2347" s="178">
        <v>2045</v>
      </c>
      <c r="D2347" s="178" t="s">
        <v>336</v>
      </c>
      <c r="E2347" s="178" t="s">
        <v>337</v>
      </c>
      <c r="F2347" s="178" t="s">
        <v>427</v>
      </c>
      <c r="G2347" s="178">
        <v>78</v>
      </c>
      <c r="H2347" s="178">
        <v>3.4033265546899998E-4</v>
      </c>
      <c r="I2347" s="178">
        <v>3.8117257412528002E-4</v>
      </c>
      <c r="J2347" s="178" t="s">
        <v>623</v>
      </c>
    </row>
    <row r="2348" spans="1:10" x14ac:dyDescent="0.45">
      <c r="A2348" s="178" t="s">
        <v>425</v>
      </c>
      <c r="B2348" s="178" t="s">
        <v>85</v>
      </c>
      <c r="C2348" s="178">
        <v>2045</v>
      </c>
      <c r="D2348" s="178" t="s">
        <v>336</v>
      </c>
      <c r="E2348" s="178" t="s">
        <v>337</v>
      </c>
      <c r="F2348" s="178" t="s">
        <v>430</v>
      </c>
      <c r="G2348" s="178">
        <v>80</v>
      </c>
      <c r="H2348" s="178">
        <v>6.6016119671989996E-4</v>
      </c>
      <c r="I2348" s="178">
        <v>7.3938054032628804E-4</v>
      </c>
      <c r="J2348" s="178" t="s">
        <v>623</v>
      </c>
    </row>
    <row r="2349" spans="1:10" x14ac:dyDescent="0.45">
      <c r="A2349" s="178" t="s">
        <v>425</v>
      </c>
      <c r="B2349" s="178" t="s">
        <v>85</v>
      </c>
      <c r="C2349" s="178">
        <v>2045</v>
      </c>
      <c r="D2349" s="178" t="s">
        <v>336</v>
      </c>
      <c r="E2349" s="178" t="s">
        <v>337</v>
      </c>
      <c r="F2349" s="178" t="s">
        <v>427</v>
      </c>
      <c r="G2349" s="178">
        <v>80</v>
      </c>
      <c r="H2349" s="178">
        <v>6.6016119671989996E-4</v>
      </c>
      <c r="I2349" s="178">
        <v>7.3938054032628804E-4</v>
      </c>
      <c r="J2349" s="178" t="s">
        <v>623</v>
      </c>
    </row>
    <row r="2350" spans="1:10" x14ac:dyDescent="0.45">
      <c r="A2350" s="178" t="s">
        <v>425</v>
      </c>
      <c r="B2350" s="178" t="s">
        <v>85</v>
      </c>
      <c r="C2350" s="178">
        <v>2045</v>
      </c>
      <c r="D2350" s="178" t="s">
        <v>336</v>
      </c>
      <c r="E2350" s="178" t="s">
        <v>337</v>
      </c>
      <c r="F2350" s="178" t="s">
        <v>426</v>
      </c>
      <c r="G2350" s="178">
        <v>80</v>
      </c>
      <c r="H2350" s="178">
        <v>1.1882901657372699E-2</v>
      </c>
      <c r="I2350" s="178">
        <v>1.3308849856257424E-2</v>
      </c>
      <c r="J2350" s="178" t="s">
        <v>623</v>
      </c>
    </row>
    <row r="2351" spans="1:10" x14ac:dyDescent="0.45">
      <c r="A2351" s="178" t="s">
        <v>425</v>
      </c>
      <c r="B2351" s="178" t="s">
        <v>85</v>
      </c>
      <c r="C2351" s="178">
        <v>2045</v>
      </c>
      <c r="D2351" s="178" t="s">
        <v>336</v>
      </c>
      <c r="E2351" s="178" t="s">
        <v>337</v>
      </c>
      <c r="F2351" s="178" t="s">
        <v>426</v>
      </c>
      <c r="G2351" s="178">
        <v>84</v>
      </c>
      <c r="H2351" s="178">
        <v>5.6893751025200003E-3</v>
      </c>
      <c r="I2351" s="178">
        <v>6.3721001148224011E-3</v>
      </c>
      <c r="J2351" s="178" t="s">
        <v>623</v>
      </c>
    </row>
    <row r="2352" spans="1:10" x14ac:dyDescent="0.45">
      <c r="A2352" s="178" t="s">
        <v>425</v>
      </c>
      <c r="B2352" s="178" t="s">
        <v>85</v>
      </c>
      <c r="C2352" s="178">
        <v>2045</v>
      </c>
      <c r="D2352" s="178" t="s">
        <v>336</v>
      </c>
      <c r="E2352" s="178" t="s">
        <v>337</v>
      </c>
      <c r="F2352" s="178" t="s">
        <v>427</v>
      </c>
      <c r="G2352" s="178">
        <v>84</v>
      </c>
      <c r="H2352" s="178">
        <v>3.160764172208E-4</v>
      </c>
      <c r="I2352" s="178">
        <v>3.5400558728729601E-4</v>
      </c>
      <c r="J2352" s="178" t="s">
        <v>623</v>
      </c>
    </row>
    <row r="2353" spans="1:10" x14ac:dyDescent="0.45">
      <c r="A2353" s="178" t="s">
        <v>425</v>
      </c>
      <c r="B2353" s="178" t="s">
        <v>85</v>
      </c>
      <c r="C2353" s="178">
        <v>2045</v>
      </c>
      <c r="D2353" s="178" t="s">
        <v>336</v>
      </c>
      <c r="E2353" s="178" t="s">
        <v>337</v>
      </c>
      <c r="F2353" s="178" t="s">
        <v>430</v>
      </c>
      <c r="G2353" s="178">
        <v>84</v>
      </c>
      <c r="H2353" s="178">
        <v>3.160764172208E-4</v>
      </c>
      <c r="I2353" s="178">
        <v>3.5400558728729601E-4</v>
      </c>
      <c r="J2353" s="178" t="s">
        <v>623</v>
      </c>
    </row>
    <row r="2354" spans="1:10" x14ac:dyDescent="0.45">
      <c r="A2354" s="178" t="s">
        <v>425</v>
      </c>
      <c r="B2354" s="178" t="s">
        <v>85</v>
      </c>
      <c r="C2354" s="178">
        <v>2045</v>
      </c>
      <c r="D2354" s="178" t="s">
        <v>336</v>
      </c>
      <c r="E2354" s="178" t="s">
        <v>337</v>
      </c>
      <c r="F2354" s="178" t="s">
        <v>426</v>
      </c>
      <c r="G2354" s="178">
        <v>86</v>
      </c>
      <c r="H2354" s="178">
        <v>5.5230655707418997E-3</v>
      </c>
      <c r="I2354" s="178">
        <v>6.1858334392309285E-3</v>
      </c>
      <c r="J2354" s="178" t="s">
        <v>623</v>
      </c>
    </row>
    <row r="2355" spans="1:10" x14ac:dyDescent="0.45">
      <c r="A2355" s="178" t="s">
        <v>425</v>
      </c>
      <c r="B2355" s="178" t="s">
        <v>85</v>
      </c>
      <c r="C2355" s="178">
        <v>2045</v>
      </c>
      <c r="D2355" s="178" t="s">
        <v>336</v>
      </c>
      <c r="E2355" s="178" t="s">
        <v>337</v>
      </c>
      <c r="F2355" s="178" t="s">
        <v>430</v>
      </c>
      <c r="G2355" s="178">
        <v>87</v>
      </c>
      <c r="H2355" s="178">
        <v>3.0683696968480001E-4</v>
      </c>
      <c r="I2355" s="178">
        <v>3.4365740604697602E-4</v>
      </c>
      <c r="J2355" s="178" t="s">
        <v>623</v>
      </c>
    </row>
    <row r="2356" spans="1:10" x14ac:dyDescent="0.45">
      <c r="A2356" s="178" t="s">
        <v>425</v>
      </c>
      <c r="B2356" s="178" t="s">
        <v>85</v>
      </c>
      <c r="C2356" s="178">
        <v>2045</v>
      </c>
      <c r="D2356" s="178" t="s">
        <v>336</v>
      </c>
      <c r="E2356" s="178" t="s">
        <v>337</v>
      </c>
      <c r="F2356" s="178" t="s">
        <v>427</v>
      </c>
      <c r="G2356" s="178">
        <v>87</v>
      </c>
      <c r="H2356" s="178">
        <v>3.0683696968480001E-4</v>
      </c>
      <c r="I2356" s="178">
        <v>3.4365740604697602E-4</v>
      </c>
      <c r="J2356" s="178" t="s">
        <v>623</v>
      </c>
    </row>
    <row r="2357" spans="1:10" x14ac:dyDescent="0.45">
      <c r="A2357" s="178" t="s">
        <v>425</v>
      </c>
      <c r="B2357" s="178" t="s">
        <v>85</v>
      </c>
      <c r="C2357" s="178">
        <v>2045</v>
      </c>
      <c r="D2357" s="178" t="s">
        <v>336</v>
      </c>
      <c r="E2357" s="178" t="s">
        <v>337</v>
      </c>
      <c r="F2357" s="178" t="s">
        <v>430</v>
      </c>
      <c r="G2357" s="178">
        <v>88</v>
      </c>
      <c r="H2357" s="178">
        <v>3.0176472500899999E-4</v>
      </c>
      <c r="I2357" s="178">
        <v>3.3797649201008001E-4</v>
      </c>
      <c r="J2357" s="178" t="s">
        <v>623</v>
      </c>
    </row>
    <row r="2358" spans="1:10" x14ac:dyDescent="0.45">
      <c r="A2358" s="178" t="s">
        <v>425</v>
      </c>
      <c r="B2358" s="178" t="s">
        <v>85</v>
      </c>
      <c r="C2358" s="178">
        <v>2045</v>
      </c>
      <c r="D2358" s="178" t="s">
        <v>336</v>
      </c>
      <c r="E2358" s="178" t="s">
        <v>337</v>
      </c>
      <c r="F2358" s="178" t="s">
        <v>426</v>
      </c>
      <c r="G2358" s="178">
        <v>88</v>
      </c>
      <c r="H2358" s="178">
        <v>5.4317647591233002E-3</v>
      </c>
      <c r="I2358" s="178">
        <v>6.0835765302180971E-3</v>
      </c>
      <c r="J2358" s="178" t="s">
        <v>623</v>
      </c>
    </row>
    <row r="2359" spans="1:10" x14ac:dyDescent="0.45">
      <c r="A2359" s="178" t="s">
        <v>425</v>
      </c>
      <c r="B2359" s="178" t="s">
        <v>85</v>
      </c>
      <c r="C2359" s="178">
        <v>2045</v>
      </c>
      <c r="D2359" s="178" t="s">
        <v>336</v>
      </c>
      <c r="E2359" s="178" t="s">
        <v>337</v>
      </c>
      <c r="F2359" s="178" t="s">
        <v>427</v>
      </c>
      <c r="G2359" s="178">
        <v>88</v>
      </c>
      <c r="H2359" s="178">
        <v>3.0176472500899999E-4</v>
      </c>
      <c r="I2359" s="178">
        <v>3.3797649201008001E-4</v>
      </c>
      <c r="J2359" s="178" t="s">
        <v>623</v>
      </c>
    </row>
    <row r="2360" spans="1:10" x14ac:dyDescent="0.45">
      <c r="A2360" s="178" t="s">
        <v>425</v>
      </c>
      <c r="B2360" s="178" t="s">
        <v>85</v>
      </c>
      <c r="C2360" s="178">
        <v>2045</v>
      </c>
      <c r="D2360" s="178" t="s">
        <v>336</v>
      </c>
      <c r="E2360" s="178" t="s">
        <v>337</v>
      </c>
      <c r="F2360" s="178" t="s">
        <v>426</v>
      </c>
      <c r="G2360" s="178">
        <v>93</v>
      </c>
      <c r="H2360" s="178">
        <v>5.1358453929424E-3</v>
      </c>
      <c r="I2360" s="178">
        <v>5.7521468400954885E-3</v>
      </c>
      <c r="J2360" s="178" t="s">
        <v>623</v>
      </c>
    </row>
    <row r="2361" spans="1:10" x14ac:dyDescent="0.45">
      <c r="A2361" s="178" t="s">
        <v>425</v>
      </c>
      <c r="B2361" s="178" t="s">
        <v>85</v>
      </c>
      <c r="C2361" s="178">
        <v>2045</v>
      </c>
      <c r="D2361" s="178" t="s">
        <v>336</v>
      </c>
      <c r="E2361" s="178" t="s">
        <v>337</v>
      </c>
      <c r="F2361" s="178" t="s">
        <v>427</v>
      </c>
      <c r="G2361" s="178">
        <v>94</v>
      </c>
      <c r="H2361" s="178">
        <v>5.6952371960509996E-4</v>
      </c>
      <c r="I2361" s="178">
        <v>6.3786656595771196E-4</v>
      </c>
      <c r="J2361" s="178" t="s">
        <v>623</v>
      </c>
    </row>
    <row r="2362" spans="1:10" x14ac:dyDescent="0.45">
      <c r="A2362" s="178" t="s">
        <v>425</v>
      </c>
      <c r="B2362" s="178" t="s">
        <v>85</v>
      </c>
      <c r="C2362" s="178">
        <v>2045</v>
      </c>
      <c r="D2362" s="178" t="s">
        <v>336</v>
      </c>
      <c r="E2362" s="178" t="s">
        <v>337</v>
      </c>
      <c r="F2362" s="178" t="s">
        <v>430</v>
      </c>
      <c r="G2362" s="178">
        <v>94</v>
      </c>
      <c r="H2362" s="178">
        <v>5.6952371960509996E-4</v>
      </c>
      <c r="I2362" s="178">
        <v>6.3786656595771196E-4</v>
      </c>
      <c r="J2362" s="178" t="s">
        <v>623</v>
      </c>
    </row>
    <row r="2363" spans="1:10" x14ac:dyDescent="0.45">
      <c r="A2363" s="178" t="s">
        <v>425</v>
      </c>
      <c r="B2363" s="178" t="s">
        <v>85</v>
      </c>
      <c r="C2363" s="178">
        <v>2045</v>
      </c>
      <c r="D2363" s="178" t="s">
        <v>336</v>
      </c>
      <c r="E2363" s="178" t="s">
        <v>337</v>
      </c>
      <c r="F2363" s="178" t="s">
        <v>426</v>
      </c>
      <c r="G2363" s="178">
        <v>94</v>
      </c>
      <c r="H2363" s="178">
        <v>5.1155816763638999E-3</v>
      </c>
      <c r="I2363" s="178">
        <v>5.7294514775275687E-3</v>
      </c>
      <c r="J2363" s="178" t="s">
        <v>623</v>
      </c>
    </row>
    <row r="2364" spans="1:10" x14ac:dyDescent="0.45">
      <c r="A2364" s="178" t="s">
        <v>425</v>
      </c>
      <c r="B2364" s="178" t="s">
        <v>85</v>
      </c>
      <c r="C2364" s="178">
        <v>2045</v>
      </c>
      <c r="D2364" s="178" t="s">
        <v>336</v>
      </c>
      <c r="E2364" s="178" t="s">
        <v>337</v>
      </c>
      <c r="F2364" s="178" t="s">
        <v>430</v>
      </c>
      <c r="G2364" s="178">
        <v>97</v>
      </c>
      <c r="H2364" s="178">
        <v>2.7511038933879998E-4</v>
      </c>
      <c r="I2364" s="178">
        <v>3.0812363605945602E-4</v>
      </c>
      <c r="J2364" s="178" t="s">
        <v>623</v>
      </c>
    </row>
    <row r="2365" spans="1:10" x14ac:dyDescent="0.45">
      <c r="A2365" s="178" t="s">
        <v>425</v>
      </c>
      <c r="B2365" s="178" t="s">
        <v>85</v>
      </c>
      <c r="C2365" s="178">
        <v>2045</v>
      </c>
      <c r="D2365" s="178" t="s">
        <v>336</v>
      </c>
      <c r="E2365" s="178" t="s">
        <v>337</v>
      </c>
      <c r="F2365" s="178" t="s">
        <v>426</v>
      </c>
      <c r="G2365" s="178">
        <v>97</v>
      </c>
      <c r="H2365" s="178">
        <v>4.9519874155521003E-3</v>
      </c>
      <c r="I2365" s="178">
        <v>5.5462259054183524E-3</v>
      </c>
      <c r="J2365" s="178" t="s">
        <v>623</v>
      </c>
    </row>
    <row r="2366" spans="1:10" x14ac:dyDescent="0.45">
      <c r="A2366" s="178" t="s">
        <v>425</v>
      </c>
      <c r="B2366" s="178" t="s">
        <v>85</v>
      </c>
      <c r="C2366" s="178">
        <v>2045</v>
      </c>
      <c r="D2366" s="178" t="s">
        <v>336</v>
      </c>
      <c r="E2366" s="178" t="s">
        <v>337</v>
      </c>
      <c r="F2366" s="178" t="s">
        <v>427</v>
      </c>
      <c r="G2366" s="178">
        <v>97</v>
      </c>
      <c r="H2366" s="178">
        <v>2.7511038933879998E-4</v>
      </c>
      <c r="I2366" s="178">
        <v>3.0812363605945602E-4</v>
      </c>
      <c r="J2366" s="178" t="s">
        <v>623</v>
      </c>
    </row>
    <row r="2367" spans="1:10" x14ac:dyDescent="0.45">
      <c r="A2367" s="178" t="s">
        <v>425</v>
      </c>
      <c r="B2367" s="178" t="s">
        <v>85</v>
      </c>
      <c r="C2367" s="178">
        <v>2045</v>
      </c>
      <c r="D2367" s="178" t="s">
        <v>336</v>
      </c>
      <c r="E2367" s="178" t="s">
        <v>337</v>
      </c>
      <c r="F2367" s="178" t="s">
        <v>426</v>
      </c>
      <c r="G2367" s="178">
        <v>100</v>
      </c>
      <c r="H2367" s="178">
        <v>4.8139211721717999E-3</v>
      </c>
      <c r="I2367" s="178">
        <v>5.3915917128324166E-3</v>
      </c>
      <c r="J2367" s="178" t="s">
        <v>623</v>
      </c>
    </row>
    <row r="2368" spans="1:10" x14ac:dyDescent="0.45">
      <c r="A2368" s="178" t="s">
        <v>425</v>
      </c>
      <c r="B2368" s="178" t="s">
        <v>85</v>
      </c>
      <c r="C2368" s="178">
        <v>2045</v>
      </c>
      <c r="D2368" s="178" t="s">
        <v>336</v>
      </c>
      <c r="E2368" s="178" t="s">
        <v>337</v>
      </c>
      <c r="F2368" s="178" t="s">
        <v>427</v>
      </c>
      <c r="G2368" s="178">
        <v>100</v>
      </c>
      <c r="H2368" s="178">
        <v>2.6744007482190001E-4</v>
      </c>
      <c r="I2368" s="178">
        <v>2.9953288380052802E-4</v>
      </c>
      <c r="J2368" s="178" t="s">
        <v>623</v>
      </c>
    </row>
    <row r="2369" spans="1:10" x14ac:dyDescent="0.45">
      <c r="A2369" s="178" t="s">
        <v>425</v>
      </c>
      <c r="B2369" s="178" t="s">
        <v>85</v>
      </c>
      <c r="C2369" s="178">
        <v>2045</v>
      </c>
      <c r="D2369" s="178" t="s">
        <v>336</v>
      </c>
      <c r="E2369" s="178" t="s">
        <v>337</v>
      </c>
      <c r="F2369" s="178" t="s">
        <v>430</v>
      </c>
      <c r="G2369" s="178">
        <v>100</v>
      </c>
      <c r="H2369" s="178">
        <v>2.6744007482190001E-4</v>
      </c>
      <c r="I2369" s="178">
        <v>2.9953288380052802E-4</v>
      </c>
      <c r="J2369" s="178" t="s">
        <v>623</v>
      </c>
    </row>
    <row r="2370" spans="1:10" x14ac:dyDescent="0.45">
      <c r="A2370" s="178" t="s">
        <v>425</v>
      </c>
      <c r="B2370" s="178" t="s">
        <v>85</v>
      </c>
      <c r="C2370" s="178">
        <v>2045</v>
      </c>
      <c r="D2370" s="178" t="s">
        <v>336</v>
      </c>
      <c r="E2370" s="178" t="s">
        <v>337</v>
      </c>
      <c r="F2370" s="178" t="s">
        <v>430</v>
      </c>
      <c r="G2370" s="178">
        <v>100000</v>
      </c>
      <c r="H2370" s="1">
        <v>9.9999999999999998E-13</v>
      </c>
      <c r="I2370" s="178">
        <v>1.1200000000000001E-12</v>
      </c>
      <c r="J2370" s="178" t="s">
        <v>623</v>
      </c>
    </row>
    <row r="2371" spans="1:10" x14ac:dyDescent="0.45">
      <c r="A2371" s="178" t="s">
        <v>425</v>
      </c>
      <c r="B2371" s="178" t="s">
        <v>85</v>
      </c>
      <c r="C2371" s="178">
        <v>2050</v>
      </c>
      <c r="D2371" s="178" t="s">
        <v>336</v>
      </c>
      <c r="E2371" s="178" t="s">
        <v>337</v>
      </c>
      <c r="F2371" s="178" t="s">
        <v>432</v>
      </c>
      <c r="G2371" s="178">
        <v>-100000</v>
      </c>
      <c r="H2371" s="178">
        <v>0</v>
      </c>
      <c r="I2371" s="178">
        <v>0</v>
      </c>
      <c r="J2371" s="178" t="s">
        <v>623</v>
      </c>
    </row>
    <row r="2372" spans="1:10" x14ac:dyDescent="0.45">
      <c r="A2372" s="178" t="s">
        <v>425</v>
      </c>
      <c r="B2372" s="178" t="s">
        <v>85</v>
      </c>
      <c r="C2372" s="178">
        <v>2050</v>
      </c>
      <c r="D2372" s="178" t="s">
        <v>336</v>
      </c>
      <c r="E2372" s="178" t="s">
        <v>337</v>
      </c>
      <c r="F2372" s="178" t="s">
        <v>432</v>
      </c>
      <c r="G2372" s="178">
        <v>-29</v>
      </c>
      <c r="H2372" s="178">
        <v>0</v>
      </c>
      <c r="I2372" s="178">
        <v>0</v>
      </c>
      <c r="J2372" s="178" t="s">
        <v>623</v>
      </c>
    </row>
    <row r="2373" spans="1:10" x14ac:dyDescent="0.45">
      <c r="A2373" s="178" t="s">
        <v>425</v>
      </c>
      <c r="B2373" s="178" t="s">
        <v>85</v>
      </c>
      <c r="C2373" s="178">
        <v>2050</v>
      </c>
      <c r="D2373" s="178" t="s">
        <v>336</v>
      </c>
      <c r="E2373" s="178" t="s">
        <v>337</v>
      </c>
      <c r="F2373" s="178" t="s">
        <v>432</v>
      </c>
      <c r="G2373" s="178">
        <v>-29</v>
      </c>
      <c r="H2373" s="178">
        <v>0.421393781900405</v>
      </c>
      <c r="I2373" s="178">
        <v>0.47196103572845366</v>
      </c>
      <c r="J2373" s="178" t="s">
        <v>623</v>
      </c>
    </row>
    <row r="2374" spans="1:10" x14ac:dyDescent="0.45">
      <c r="A2374" s="178" t="s">
        <v>425</v>
      </c>
      <c r="B2374" s="178" t="s">
        <v>85</v>
      </c>
      <c r="C2374" s="178">
        <v>2050</v>
      </c>
      <c r="D2374" s="178" t="s">
        <v>336</v>
      </c>
      <c r="E2374" s="178" t="s">
        <v>337</v>
      </c>
      <c r="F2374" s="178" t="s">
        <v>432</v>
      </c>
      <c r="G2374" s="178">
        <v>-28</v>
      </c>
      <c r="H2374" s="178">
        <v>0.36658170819282498</v>
      </c>
      <c r="I2374" s="178">
        <v>0.41057151317596402</v>
      </c>
      <c r="J2374" s="178" t="s">
        <v>623</v>
      </c>
    </row>
    <row r="2375" spans="1:10" x14ac:dyDescent="0.45">
      <c r="A2375" s="178" t="s">
        <v>425</v>
      </c>
      <c r="B2375" s="178" t="s">
        <v>85</v>
      </c>
      <c r="C2375" s="178">
        <v>2050</v>
      </c>
      <c r="D2375" s="178" t="s">
        <v>336</v>
      </c>
      <c r="E2375" s="178" t="s">
        <v>337</v>
      </c>
      <c r="F2375" s="178" t="s">
        <v>432</v>
      </c>
      <c r="G2375" s="178">
        <v>-25</v>
      </c>
      <c r="H2375" s="178">
        <v>0.50606888532638505</v>
      </c>
      <c r="I2375" s="178">
        <v>0.56679715156555133</v>
      </c>
      <c r="J2375" s="178" t="s">
        <v>623</v>
      </c>
    </row>
    <row r="2376" spans="1:10" x14ac:dyDescent="0.45">
      <c r="A2376" s="178" t="s">
        <v>425</v>
      </c>
      <c r="B2376" s="178" t="s">
        <v>85</v>
      </c>
      <c r="C2376" s="178">
        <v>2050</v>
      </c>
      <c r="D2376" s="178" t="s">
        <v>336</v>
      </c>
      <c r="E2376" s="178" t="s">
        <v>337</v>
      </c>
      <c r="F2376" s="178" t="s">
        <v>432</v>
      </c>
      <c r="G2376" s="178">
        <v>-24</v>
      </c>
      <c r="H2376" s="178">
        <v>0.32389917969703602</v>
      </c>
      <c r="I2376" s="178">
        <v>0.36276708126068036</v>
      </c>
      <c r="J2376" s="178" t="s">
        <v>623</v>
      </c>
    </row>
    <row r="2377" spans="1:10" x14ac:dyDescent="0.45">
      <c r="A2377" s="178" t="s">
        <v>425</v>
      </c>
      <c r="B2377" s="178" t="s">
        <v>85</v>
      </c>
      <c r="C2377" s="178">
        <v>2050</v>
      </c>
      <c r="D2377" s="178" t="s">
        <v>336</v>
      </c>
      <c r="E2377" s="178" t="s">
        <v>337</v>
      </c>
      <c r="F2377" s="178" t="s">
        <v>432</v>
      </c>
      <c r="G2377" s="178">
        <v>-22</v>
      </c>
      <c r="H2377" s="178">
        <v>0.26087129861116398</v>
      </c>
      <c r="I2377" s="178">
        <v>0.29217585444450367</v>
      </c>
      <c r="J2377" s="178" t="s">
        <v>623</v>
      </c>
    </row>
    <row r="2378" spans="1:10" x14ac:dyDescent="0.45">
      <c r="A2378" s="178" t="s">
        <v>425</v>
      </c>
      <c r="B2378" s="178" t="s">
        <v>85</v>
      </c>
      <c r="C2378" s="178">
        <v>2050</v>
      </c>
      <c r="D2378" s="178" t="s">
        <v>336</v>
      </c>
      <c r="E2378" s="178" t="s">
        <v>337</v>
      </c>
      <c r="F2378" s="178" t="s">
        <v>432</v>
      </c>
      <c r="G2378" s="178">
        <v>-21</v>
      </c>
      <c r="H2378" s="178">
        <v>9.8900362849235507E-2</v>
      </c>
      <c r="I2378" s="178">
        <v>0.11076840639114378</v>
      </c>
      <c r="J2378" s="178" t="s">
        <v>623</v>
      </c>
    </row>
    <row r="2379" spans="1:10" x14ac:dyDescent="0.45">
      <c r="A2379" s="178" t="s">
        <v>425</v>
      </c>
      <c r="B2379" s="178" t="s">
        <v>85</v>
      </c>
      <c r="C2379" s="178">
        <v>2050</v>
      </c>
      <c r="D2379" s="178" t="s">
        <v>336</v>
      </c>
      <c r="E2379" s="178" t="s">
        <v>337</v>
      </c>
      <c r="F2379" s="178" t="s">
        <v>432</v>
      </c>
      <c r="G2379" s="178">
        <v>-19</v>
      </c>
      <c r="H2379" s="178">
        <v>0.16405396908521599</v>
      </c>
      <c r="I2379" s="178">
        <v>0.18374044537544193</v>
      </c>
      <c r="J2379" s="178" t="s">
        <v>623</v>
      </c>
    </row>
    <row r="2380" spans="1:10" x14ac:dyDescent="0.45">
      <c r="A2380" s="178" t="s">
        <v>425</v>
      </c>
      <c r="B2380" s="178" t="s">
        <v>85</v>
      </c>
      <c r="C2380" s="178">
        <v>2050</v>
      </c>
      <c r="D2380" s="178" t="s">
        <v>336</v>
      </c>
      <c r="E2380" s="178" t="s">
        <v>337</v>
      </c>
      <c r="F2380" s="178" t="s">
        <v>432</v>
      </c>
      <c r="G2380" s="178">
        <v>-18</v>
      </c>
      <c r="H2380" s="178">
        <v>7.4554800987243694E-2</v>
      </c>
      <c r="I2380" s="178">
        <v>8.350137710571294E-2</v>
      </c>
      <c r="J2380" s="178" t="s">
        <v>623</v>
      </c>
    </row>
    <row r="2381" spans="1:10" x14ac:dyDescent="0.45">
      <c r="A2381" s="178" t="s">
        <v>425</v>
      </c>
      <c r="B2381" s="178" t="s">
        <v>85</v>
      </c>
      <c r="C2381" s="178">
        <v>2050</v>
      </c>
      <c r="D2381" s="178" t="s">
        <v>336</v>
      </c>
      <c r="E2381" s="178" t="s">
        <v>337</v>
      </c>
      <c r="F2381" s="178" t="s">
        <v>432</v>
      </c>
      <c r="G2381" s="178">
        <v>-17</v>
      </c>
      <c r="H2381" s="178">
        <v>0.14565521478652901</v>
      </c>
      <c r="I2381" s="178">
        <v>0.16313384056091251</v>
      </c>
      <c r="J2381" s="178" t="s">
        <v>623</v>
      </c>
    </row>
    <row r="2382" spans="1:10" x14ac:dyDescent="0.45">
      <c r="A2382" s="178" t="s">
        <v>425</v>
      </c>
      <c r="B2382" s="178" t="s">
        <v>85</v>
      </c>
      <c r="C2382" s="178">
        <v>2050</v>
      </c>
      <c r="D2382" s="178" t="s">
        <v>336</v>
      </c>
      <c r="E2382" s="178" t="s">
        <v>337</v>
      </c>
      <c r="F2382" s="178" t="s">
        <v>432</v>
      </c>
      <c r="G2382" s="178">
        <v>-13</v>
      </c>
      <c r="H2382" s="178">
        <v>0.17057744413614201</v>
      </c>
      <c r="I2382" s="178">
        <v>0.19104673743247907</v>
      </c>
      <c r="J2382" s="178" t="s">
        <v>623</v>
      </c>
    </row>
    <row r="2383" spans="1:10" x14ac:dyDescent="0.45">
      <c r="A2383" s="178" t="s">
        <v>425</v>
      </c>
      <c r="B2383" s="178" t="s">
        <v>85</v>
      </c>
      <c r="C2383" s="178">
        <v>2050</v>
      </c>
      <c r="D2383" s="178" t="s">
        <v>336</v>
      </c>
      <c r="E2383" s="178" t="s">
        <v>337</v>
      </c>
      <c r="F2383" s="178" t="s">
        <v>432</v>
      </c>
      <c r="G2383" s="178">
        <v>-12</v>
      </c>
      <c r="H2383" s="178">
        <v>0.10898697003722101</v>
      </c>
      <c r="I2383" s="178">
        <v>0.12206540644168754</v>
      </c>
      <c r="J2383" s="178" t="s">
        <v>623</v>
      </c>
    </row>
    <row r="2384" spans="1:10" x14ac:dyDescent="0.45">
      <c r="A2384" s="178" t="s">
        <v>425</v>
      </c>
      <c r="B2384" s="178" t="s">
        <v>85</v>
      </c>
      <c r="C2384" s="178">
        <v>2050</v>
      </c>
      <c r="D2384" s="178" t="s">
        <v>336</v>
      </c>
      <c r="E2384" s="178" t="s">
        <v>337</v>
      </c>
      <c r="F2384" s="178" t="s">
        <v>432</v>
      </c>
      <c r="G2384" s="178">
        <v>-11</v>
      </c>
      <c r="H2384" s="178">
        <v>5.2372343838214902E-2</v>
      </c>
      <c r="I2384" s="178">
        <v>5.8657025098800698E-2</v>
      </c>
      <c r="J2384" s="178" t="s">
        <v>623</v>
      </c>
    </row>
    <row r="2385" spans="1:10" x14ac:dyDescent="0.45">
      <c r="A2385" s="178" t="s">
        <v>425</v>
      </c>
      <c r="B2385" s="178" t="s">
        <v>85</v>
      </c>
      <c r="C2385" s="178">
        <v>2050</v>
      </c>
      <c r="D2385" s="178" t="s">
        <v>336</v>
      </c>
      <c r="E2385" s="178" t="s">
        <v>337</v>
      </c>
      <c r="F2385" s="178" t="s">
        <v>432</v>
      </c>
      <c r="G2385" s="178">
        <v>-10</v>
      </c>
      <c r="H2385" s="178">
        <v>4.7302760183811202E-2</v>
      </c>
      <c r="I2385" s="178">
        <v>5.2979091405868553E-2</v>
      </c>
      <c r="J2385" s="178" t="s">
        <v>623</v>
      </c>
    </row>
    <row r="2386" spans="1:10" x14ac:dyDescent="0.45">
      <c r="A2386" s="178" t="s">
        <v>425</v>
      </c>
      <c r="B2386" s="178" t="s">
        <v>85</v>
      </c>
      <c r="C2386" s="178">
        <v>2050</v>
      </c>
      <c r="D2386" s="178" t="s">
        <v>336</v>
      </c>
      <c r="E2386" s="178" t="s">
        <v>337</v>
      </c>
      <c r="F2386" s="178" t="s">
        <v>432</v>
      </c>
      <c r="G2386" s="178">
        <v>-8</v>
      </c>
      <c r="H2386" s="178">
        <v>8.6095973849296598E-2</v>
      </c>
      <c r="I2386" s="178">
        <v>9.6427490711212205E-2</v>
      </c>
      <c r="J2386" s="178" t="s">
        <v>623</v>
      </c>
    </row>
    <row r="2387" spans="1:10" x14ac:dyDescent="0.45">
      <c r="A2387" s="178" t="s">
        <v>425</v>
      </c>
      <c r="B2387" s="178" t="s">
        <v>85</v>
      </c>
      <c r="C2387" s="178">
        <v>2050</v>
      </c>
      <c r="D2387" s="178" t="s">
        <v>336</v>
      </c>
      <c r="E2387" s="178" t="s">
        <v>337</v>
      </c>
      <c r="F2387" s="178" t="s">
        <v>432</v>
      </c>
      <c r="G2387" s="178">
        <v>-7</v>
      </c>
      <c r="H2387" s="178">
        <v>4.4092860072851202E-2</v>
      </c>
      <c r="I2387" s="178">
        <v>4.9384003281593349E-2</v>
      </c>
      <c r="J2387" s="178" t="s">
        <v>623</v>
      </c>
    </row>
    <row r="2388" spans="1:10" x14ac:dyDescent="0.45">
      <c r="A2388" s="178" t="s">
        <v>425</v>
      </c>
      <c r="B2388" s="178" t="s">
        <v>85</v>
      </c>
      <c r="C2388" s="178">
        <v>2050</v>
      </c>
      <c r="D2388" s="178" t="s">
        <v>336</v>
      </c>
      <c r="E2388" s="178" t="s">
        <v>337</v>
      </c>
      <c r="F2388" s="178" t="s">
        <v>432</v>
      </c>
      <c r="G2388" s="178">
        <v>-6</v>
      </c>
      <c r="H2388" s="178">
        <v>4.4627461582422298E-2</v>
      </c>
      <c r="I2388" s="178">
        <v>4.9982756972312976E-2</v>
      </c>
      <c r="J2388" s="178" t="s">
        <v>623</v>
      </c>
    </row>
    <row r="2389" spans="1:10" x14ac:dyDescent="0.45">
      <c r="A2389" s="178" t="s">
        <v>425</v>
      </c>
      <c r="B2389" s="178" t="s">
        <v>85</v>
      </c>
      <c r="C2389" s="178">
        <v>2050</v>
      </c>
      <c r="D2389" s="178" t="s">
        <v>336</v>
      </c>
      <c r="E2389" s="178" t="s">
        <v>337</v>
      </c>
      <c r="F2389" s="178" t="s">
        <v>427</v>
      </c>
      <c r="G2389" s="178">
        <v>-4</v>
      </c>
      <c r="H2389" s="178">
        <v>4.5721455477178097E-2</v>
      </c>
      <c r="I2389" s="178">
        <v>5.1208030134439475E-2</v>
      </c>
      <c r="J2389" s="178" t="s">
        <v>623</v>
      </c>
    </row>
    <row r="2390" spans="1:10" x14ac:dyDescent="0.45">
      <c r="A2390" s="178" t="s">
        <v>425</v>
      </c>
      <c r="B2390" s="178" t="s">
        <v>85</v>
      </c>
      <c r="C2390" s="178">
        <v>2050</v>
      </c>
      <c r="D2390" s="178" t="s">
        <v>336</v>
      </c>
      <c r="E2390" s="178" t="s">
        <v>337</v>
      </c>
      <c r="F2390" s="178" t="s">
        <v>432</v>
      </c>
      <c r="G2390" s="178">
        <v>-3</v>
      </c>
      <c r="H2390" s="178">
        <v>7.6901685446500806E-2</v>
      </c>
      <c r="I2390" s="178">
        <v>8.6129887700080912E-2</v>
      </c>
      <c r="J2390" s="178" t="s">
        <v>623</v>
      </c>
    </row>
    <row r="2391" spans="1:10" x14ac:dyDescent="0.45">
      <c r="A2391" s="178" t="s">
        <v>425</v>
      </c>
      <c r="B2391" s="178" t="s">
        <v>85</v>
      </c>
      <c r="C2391" s="178">
        <v>2050</v>
      </c>
      <c r="D2391" s="178" t="s">
        <v>336</v>
      </c>
      <c r="E2391" s="178" t="s">
        <v>337</v>
      </c>
      <c r="F2391" s="178" t="s">
        <v>427</v>
      </c>
      <c r="G2391" s="178">
        <v>-3</v>
      </c>
      <c r="H2391" s="178">
        <v>7.9148523509502397E-2</v>
      </c>
      <c r="I2391" s="178">
        <v>8.8646346330642695E-2</v>
      </c>
      <c r="J2391" s="178" t="s">
        <v>623</v>
      </c>
    </row>
    <row r="2392" spans="1:10" x14ac:dyDescent="0.45">
      <c r="A2392" s="178" t="s">
        <v>425</v>
      </c>
      <c r="B2392" s="178" t="s">
        <v>85</v>
      </c>
      <c r="C2392" s="178">
        <v>2050</v>
      </c>
      <c r="D2392" s="178" t="s">
        <v>336</v>
      </c>
      <c r="E2392" s="178" t="s">
        <v>337</v>
      </c>
      <c r="F2392" s="178" t="s">
        <v>427</v>
      </c>
      <c r="G2392" s="178">
        <v>-2</v>
      </c>
      <c r="H2392" s="178">
        <v>6.5731257200241002E-3</v>
      </c>
      <c r="I2392" s="178">
        <v>7.3619008064269931E-3</v>
      </c>
      <c r="J2392" s="178" t="s">
        <v>623</v>
      </c>
    </row>
    <row r="2393" spans="1:10" x14ac:dyDescent="0.45">
      <c r="A2393" s="178" t="s">
        <v>425</v>
      </c>
      <c r="B2393" s="178" t="s">
        <v>85</v>
      </c>
      <c r="C2393" s="178">
        <v>2050</v>
      </c>
      <c r="D2393" s="178" t="s">
        <v>336</v>
      </c>
      <c r="E2393" s="178" t="s">
        <v>337</v>
      </c>
      <c r="F2393" s="178" t="s">
        <v>427</v>
      </c>
      <c r="G2393" s="178">
        <v>-1</v>
      </c>
      <c r="H2393" s="178">
        <v>0.24221467785537201</v>
      </c>
      <c r="I2393" s="178">
        <v>0.2712804391980167</v>
      </c>
      <c r="J2393" s="178" t="s">
        <v>623</v>
      </c>
    </row>
    <row r="2394" spans="1:10" x14ac:dyDescent="0.45">
      <c r="A2394" s="178" t="s">
        <v>425</v>
      </c>
      <c r="B2394" s="178" t="s">
        <v>85</v>
      </c>
      <c r="C2394" s="178">
        <v>2050</v>
      </c>
      <c r="D2394" s="178" t="s">
        <v>336</v>
      </c>
      <c r="E2394" s="178" t="s">
        <v>337</v>
      </c>
      <c r="F2394" s="178" t="s">
        <v>432</v>
      </c>
      <c r="G2394" s="178">
        <v>-1</v>
      </c>
      <c r="H2394" s="178">
        <v>3.4768596291542102E-2</v>
      </c>
      <c r="I2394" s="178">
        <v>3.8940827846527158E-2</v>
      </c>
      <c r="J2394" s="178" t="s">
        <v>623</v>
      </c>
    </row>
    <row r="2395" spans="1:10" x14ac:dyDescent="0.45">
      <c r="A2395" s="178" t="s">
        <v>425</v>
      </c>
      <c r="B2395" s="178" t="s">
        <v>85</v>
      </c>
      <c r="C2395" s="178">
        <v>2050</v>
      </c>
      <c r="D2395" s="178" t="s">
        <v>336</v>
      </c>
      <c r="E2395" s="178" t="s">
        <v>337</v>
      </c>
      <c r="F2395" s="178" t="s">
        <v>427</v>
      </c>
      <c r="G2395" s="178">
        <v>0</v>
      </c>
      <c r="H2395" s="178">
        <v>7.5993957929313197E-2</v>
      </c>
      <c r="I2395" s="178">
        <v>8.5113232880830794E-2</v>
      </c>
      <c r="J2395" s="178" t="s">
        <v>623</v>
      </c>
    </row>
    <row r="2396" spans="1:10" x14ac:dyDescent="0.45">
      <c r="A2396" s="178" t="s">
        <v>425</v>
      </c>
      <c r="B2396" s="178" t="s">
        <v>85</v>
      </c>
      <c r="C2396" s="178">
        <v>2050</v>
      </c>
      <c r="D2396" s="178" t="s">
        <v>336</v>
      </c>
      <c r="E2396" s="178" t="s">
        <v>337</v>
      </c>
      <c r="F2396" s="178" t="s">
        <v>430</v>
      </c>
      <c r="G2396" s="178">
        <v>1</v>
      </c>
      <c r="H2396" s="178">
        <v>0.14474306046031399</v>
      </c>
      <c r="I2396" s="178">
        <v>0.16211222771555167</v>
      </c>
      <c r="J2396" s="178" t="s">
        <v>623</v>
      </c>
    </row>
    <row r="2397" spans="1:10" x14ac:dyDescent="0.45">
      <c r="A2397" s="178" t="s">
        <v>425</v>
      </c>
      <c r="B2397" s="178" t="s">
        <v>85</v>
      </c>
      <c r="C2397" s="178">
        <v>2050</v>
      </c>
      <c r="D2397" s="178" t="s">
        <v>336</v>
      </c>
      <c r="E2397" s="178" t="s">
        <v>337</v>
      </c>
      <c r="F2397" s="178" t="s">
        <v>427</v>
      </c>
      <c r="G2397" s="178">
        <v>1</v>
      </c>
      <c r="H2397" s="178">
        <v>4.0587238036096001E-3</v>
      </c>
      <c r="I2397" s="178">
        <v>4.5457706600427524E-3</v>
      </c>
      <c r="J2397" s="178" t="s">
        <v>623</v>
      </c>
    </row>
    <row r="2398" spans="1:10" x14ac:dyDescent="0.45">
      <c r="A2398" s="178" t="s">
        <v>425</v>
      </c>
      <c r="B2398" s="178" t="s">
        <v>85</v>
      </c>
      <c r="C2398" s="178">
        <v>2050</v>
      </c>
      <c r="D2398" s="178" t="s">
        <v>336</v>
      </c>
      <c r="E2398" s="178" t="s">
        <v>337</v>
      </c>
      <c r="F2398" s="178" t="s">
        <v>432</v>
      </c>
      <c r="G2398" s="178">
        <v>1</v>
      </c>
      <c r="H2398" s="178">
        <v>6.8399712443351704E-2</v>
      </c>
      <c r="I2398" s="178">
        <v>7.6607677936553917E-2</v>
      </c>
      <c r="J2398" s="178" t="s">
        <v>623</v>
      </c>
    </row>
    <row r="2399" spans="1:10" x14ac:dyDescent="0.45">
      <c r="A2399" s="178" t="s">
        <v>425</v>
      </c>
      <c r="B2399" s="178" t="s">
        <v>85</v>
      </c>
      <c r="C2399" s="178">
        <v>2050</v>
      </c>
      <c r="D2399" s="178" t="s">
        <v>336</v>
      </c>
      <c r="E2399" s="178" t="s">
        <v>337</v>
      </c>
      <c r="F2399" s="178" t="s">
        <v>429</v>
      </c>
      <c r="G2399" s="178">
        <v>1</v>
      </c>
      <c r="H2399" s="178">
        <v>4.4848496951162797</v>
      </c>
      <c r="I2399" s="178">
        <v>5.0230316585302335</v>
      </c>
      <c r="J2399" s="178" t="s">
        <v>624</v>
      </c>
    </row>
    <row r="2400" spans="1:10" x14ac:dyDescent="0.45">
      <c r="A2400" s="178" t="s">
        <v>425</v>
      </c>
      <c r="B2400" s="178" t="s">
        <v>85</v>
      </c>
      <c r="C2400" s="178">
        <v>2050</v>
      </c>
      <c r="D2400" s="178" t="s">
        <v>336</v>
      </c>
      <c r="E2400" s="178" t="s">
        <v>337</v>
      </c>
      <c r="F2400" s="178" t="s">
        <v>428</v>
      </c>
      <c r="G2400" s="178">
        <v>1</v>
      </c>
      <c r="H2400" s="178">
        <v>5.2370505407452597E-2</v>
      </c>
      <c r="I2400" s="178">
        <v>5.8654966056346916E-2</v>
      </c>
      <c r="J2400" s="178" t="s">
        <v>624</v>
      </c>
    </row>
    <row r="2401" spans="1:10" x14ac:dyDescent="0.45">
      <c r="A2401" s="178" t="s">
        <v>425</v>
      </c>
      <c r="B2401" s="178" t="s">
        <v>85</v>
      </c>
      <c r="C2401" s="178">
        <v>2050</v>
      </c>
      <c r="D2401" s="178" t="s">
        <v>336</v>
      </c>
      <c r="E2401" s="178" t="s">
        <v>337</v>
      </c>
      <c r="F2401" s="178" t="s">
        <v>432</v>
      </c>
      <c r="G2401" s="178">
        <v>2</v>
      </c>
      <c r="H2401" s="178">
        <v>3.2408546656370198E-2</v>
      </c>
      <c r="I2401" s="178">
        <v>3.6297572255134622E-2</v>
      </c>
      <c r="J2401" s="178" t="s">
        <v>623</v>
      </c>
    </row>
    <row r="2402" spans="1:10" x14ac:dyDescent="0.45">
      <c r="A2402" s="178" t="s">
        <v>425</v>
      </c>
      <c r="B2402" s="178" t="s">
        <v>85</v>
      </c>
      <c r="C2402" s="178">
        <v>2050</v>
      </c>
      <c r="D2402" s="178" t="s">
        <v>336</v>
      </c>
      <c r="E2402" s="178" t="s">
        <v>337</v>
      </c>
      <c r="F2402" s="178" t="s">
        <v>428</v>
      </c>
      <c r="G2402" s="178">
        <v>2</v>
      </c>
      <c r="H2402" s="178">
        <v>0.117102245800197</v>
      </c>
      <c r="I2402" s="178">
        <v>0.13115451529622066</v>
      </c>
      <c r="J2402" s="178" t="s">
        <v>624</v>
      </c>
    </row>
    <row r="2403" spans="1:10" x14ac:dyDescent="0.45">
      <c r="A2403" s="178" t="s">
        <v>425</v>
      </c>
      <c r="B2403" s="178" t="s">
        <v>85</v>
      </c>
      <c r="C2403" s="178">
        <v>2050</v>
      </c>
      <c r="D2403" s="178" t="s">
        <v>336</v>
      </c>
      <c r="E2403" s="178" t="s">
        <v>337</v>
      </c>
      <c r="F2403" s="178" t="s">
        <v>429</v>
      </c>
      <c r="G2403" s="178">
        <v>2</v>
      </c>
      <c r="H2403" s="178">
        <v>6.8385382704436699</v>
      </c>
      <c r="I2403" s="178">
        <v>7.6591628628969106</v>
      </c>
      <c r="J2403" s="178" t="s">
        <v>624</v>
      </c>
    </row>
    <row r="2404" spans="1:10" x14ac:dyDescent="0.45">
      <c r="A2404" s="178" t="s">
        <v>425</v>
      </c>
      <c r="B2404" s="178" t="s">
        <v>85</v>
      </c>
      <c r="C2404" s="178">
        <v>2050</v>
      </c>
      <c r="D2404" s="178" t="s">
        <v>336</v>
      </c>
      <c r="E2404" s="178" t="s">
        <v>337</v>
      </c>
      <c r="F2404" s="178" t="s">
        <v>430</v>
      </c>
      <c r="G2404" s="178">
        <v>2</v>
      </c>
      <c r="H2404" s="178">
        <v>1.3603728031739599E-2</v>
      </c>
      <c r="I2404" s="178">
        <v>1.5236175395548352E-2</v>
      </c>
      <c r="J2404" s="178" t="s">
        <v>623</v>
      </c>
    </row>
    <row r="2405" spans="1:10" x14ac:dyDescent="0.45">
      <c r="A2405" s="178" t="s">
        <v>425</v>
      </c>
      <c r="B2405" s="178" t="s">
        <v>85</v>
      </c>
      <c r="C2405" s="178">
        <v>2050</v>
      </c>
      <c r="D2405" s="178" t="s">
        <v>336</v>
      </c>
      <c r="E2405" s="178" t="s">
        <v>337</v>
      </c>
      <c r="F2405" s="178" t="s">
        <v>431</v>
      </c>
      <c r="G2405" s="178">
        <v>3</v>
      </c>
      <c r="H2405" s="178">
        <v>2.6159195229411101E-2</v>
      </c>
      <c r="I2405" s="178">
        <v>2.9298298656940436E-2</v>
      </c>
      <c r="J2405" s="178" t="s">
        <v>624</v>
      </c>
    </row>
    <row r="2406" spans="1:10" x14ac:dyDescent="0.45">
      <c r="A2406" s="178" t="s">
        <v>425</v>
      </c>
      <c r="B2406" s="178" t="s">
        <v>85</v>
      </c>
      <c r="C2406" s="178">
        <v>2050</v>
      </c>
      <c r="D2406" s="178" t="s">
        <v>336</v>
      </c>
      <c r="E2406" s="178" t="s">
        <v>337</v>
      </c>
      <c r="F2406" s="178" t="s">
        <v>429</v>
      </c>
      <c r="G2406" s="178">
        <v>3</v>
      </c>
      <c r="H2406" s="178">
        <v>2.23859390616416</v>
      </c>
      <c r="I2406" s="178">
        <v>2.5072251749038594</v>
      </c>
      <c r="J2406" s="178" t="s">
        <v>624</v>
      </c>
    </row>
    <row r="2407" spans="1:10" x14ac:dyDescent="0.45">
      <c r="A2407" s="178" t="s">
        <v>425</v>
      </c>
      <c r="B2407" s="178" t="s">
        <v>85</v>
      </c>
      <c r="C2407" s="178">
        <v>2050</v>
      </c>
      <c r="D2407" s="178" t="s">
        <v>336</v>
      </c>
      <c r="E2407" s="178" t="s">
        <v>337</v>
      </c>
      <c r="F2407" s="178" t="s">
        <v>432</v>
      </c>
      <c r="G2407" s="178">
        <v>3</v>
      </c>
      <c r="H2407" s="178">
        <v>3.4107003360986703E-2</v>
      </c>
      <c r="I2407" s="178">
        <v>3.8199843764305109E-2</v>
      </c>
      <c r="J2407" s="178" t="s">
        <v>623</v>
      </c>
    </row>
    <row r="2408" spans="1:10" x14ac:dyDescent="0.45">
      <c r="A2408" s="178" t="s">
        <v>425</v>
      </c>
      <c r="B2408" s="178" t="s">
        <v>85</v>
      </c>
      <c r="C2408" s="178">
        <v>2050</v>
      </c>
      <c r="D2408" s="178" t="s">
        <v>336</v>
      </c>
      <c r="E2408" s="178" t="s">
        <v>337</v>
      </c>
      <c r="F2408" s="178" t="s">
        <v>428</v>
      </c>
      <c r="G2408" s="178">
        <v>3</v>
      </c>
      <c r="H2408" s="178">
        <v>9.8134092986583696E-2</v>
      </c>
      <c r="I2408" s="178">
        <v>0.10991018414497375</v>
      </c>
      <c r="J2408" s="178" t="s">
        <v>624</v>
      </c>
    </row>
    <row r="2409" spans="1:10" x14ac:dyDescent="0.45">
      <c r="A2409" s="178" t="s">
        <v>425</v>
      </c>
      <c r="B2409" s="178" t="s">
        <v>85</v>
      </c>
      <c r="C2409" s="178">
        <v>2050</v>
      </c>
      <c r="D2409" s="178" t="s">
        <v>336</v>
      </c>
      <c r="E2409" s="178" t="s">
        <v>337</v>
      </c>
      <c r="F2409" s="178" t="s">
        <v>430</v>
      </c>
      <c r="G2409" s="178">
        <v>3</v>
      </c>
      <c r="H2409" s="178">
        <v>8.3275808719917993E-3</v>
      </c>
      <c r="I2409" s="178">
        <v>9.3268905766308169E-3</v>
      </c>
      <c r="J2409" s="178" t="s">
        <v>623</v>
      </c>
    </row>
    <row r="2410" spans="1:10" x14ac:dyDescent="0.45">
      <c r="A2410" s="178" t="s">
        <v>425</v>
      </c>
      <c r="B2410" s="178" t="s">
        <v>85</v>
      </c>
      <c r="C2410" s="178">
        <v>2050</v>
      </c>
      <c r="D2410" s="178" t="s">
        <v>336</v>
      </c>
      <c r="E2410" s="178" t="s">
        <v>337</v>
      </c>
      <c r="F2410" s="178" t="s">
        <v>428</v>
      </c>
      <c r="G2410" s="178">
        <v>4</v>
      </c>
      <c r="H2410" s="178">
        <v>0.14790357369929499</v>
      </c>
      <c r="I2410" s="178">
        <v>0.16565200254321041</v>
      </c>
      <c r="J2410" s="178" t="s">
        <v>624</v>
      </c>
    </row>
    <row r="2411" spans="1:10" x14ac:dyDescent="0.45">
      <c r="A2411" s="178" t="s">
        <v>425</v>
      </c>
      <c r="B2411" s="178" t="s">
        <v>85</v>
      </c>
      <c r="C2411" s="178">
        <v>2050</v>
      </c>
      <c r="D2411" s="178" t="s">
        <v>336</v>
      </c>
      <c r="E2411" s="178" t="s">
        <v>337</v>
      </c>
      <c r="F2411" s="178" t="s">
        <v>429</v>
      </c>
      <c r="G2411" s="178">
        <v>4</v>
      </c>
      <c r="H2411" s="178">
        <v>0.29001549631357099</v>
      </c>
      <c r="I2411" s="178">
        <v>0.32481735587119953</v>
      </c>
      <c r="J2411" s="178" t="s">
        <v>624</v>
      </c>
    </row>
    <row r="2412" spans="1:10" x14ac:dyDescent="0.45">
      <c r="A2412" s="178" t="s">
        <v>425</v>
      </c>
      <c r="B2412" s="178" t="s">
        <v>85</v>
      </c>
      <c r="C2412" s="178">
        <v>2050</v>
      </c>
      <c r="D2412" s="178" t="s">
        <v>336</v>
      </c>
      <c r="E2412" s="178" t="s">
        <v>337</v>
      </c>
      <c r="F2412" s="178" t="s">
        <v>430</v>
      </c>
      <c r="G2412" s="178">
        <v>4</v>
      </c>
      <c r="H2412" s="178">
        <v>7.0292339660227004E-3</v>
      </c>
      <c r="I2412" s="178">
        <v>7.8727420419454248E-3</v>
      </c>
      <c r="J2412" s="178" t="s">
        <v>623</v>
      </c>
    </row>
    <row r="2413" spans="1:10" x14ac:dyDescent="0.45">
      <c r="A2413" s="178" t="s">
        <v>425</v>
      </c>
      <c r="B2413" s="178" t="s">
        <v>85</v>
      </c>
      <c r="C2413" s="178">
        <v>2050</v>
      </c>
      <c r="D2413" s="178" t="s">
        <v>336</v>
      </c>
      <c r="E2413" s="178" t="s">
        <v>337</v>
      </c>
      <c r="F2413" s="178" t="s">
        <v>432</v>
      </c>
      <c r="G2413" s="178">
        <v>4</v>
      </c>
      <c r="H2413" s="178">
        <v>5.6047236546873998E-2</v>
      </c>
      <c r="I2413" s="178">
        <v>6.2772904932498888E-2</v>
      </c>
      <c r="J2413" s="178" t="s">
        <v>623</v>
      </c>
    </row>
    <row r="2414" spans="1:10" x14ac:dyDescent="0.45">
      <c r="A2414" s="178" t="s">
        <v>425</v>
      </c>
      <c r="B2414" s="178" t="s">
        <v>85</v>
      </c>
      <c r="C2414" s="178">
        <v>2050</v>
      </c>
      <c r="D2414" s="178" t="s">
        <v>336</v>
      </c>
      <c r="E2414" s="178" t="s">
        <v>337</v>
      </c>
      <c r="F2414" s="178" t="s">
        <v>428</v>
      </c>
      <c r="G2414" s="178">
        <v>5</v>
      </c>
      <c r="H2414" s="178">
        <v>7.9092294676229399E-2</v>
      </c>
      <c r="I2414" s="178">
        <v>8.8583370037376929E-2</v>
      </c>
      <c r="J2414" s="178" t="s">
        <v>624</v>
      </c>
    </row>
    <row r="2415" spans="1:10" x14ac:dyDescent="0.45">
      <c r="A2415" s="178" t="s">
        <v>425</v>
      </c>
      <c r="B2415" s="178" t="s">
        <v>85</v>
      </c>
      <c r="C2415" s="178">
        <v>2050</v>
      </c>
      <c r="D2415" s="178" t="s">
        <v>336</v>
      </c>
      <c r="E2415" s="178" t="s">
        <v>337</v>
      </c>
      <c r="F2415" s="178" t="s">
        <v>431</v>
      </c>
      <c r="G2415" s="178">
        <v>5</v>
      </c>
      <c r="H2415" s="178">
        <v>8.3921208977699294E-2</v>
      </c>
      <c r="I2415" s="178">
        <v>9.3991754055023219E-2</v>
      </c>
      <c r="J2415" s="178" t="s">
        <v>624</v>
      </c>
    </row>
    <row r="2416" spans="1:10" x14ac:dyDescent="0.45">
      <c r="A2416" s="178" t="s">
        <v>425</v>
      </c>
      <c r="B2416" s="178" t="s">
        <v>85</v>
      </c>
      <c r="C2416" s="178">
        <v>2050</v>
      </c>
      <c r="D2416" s="178" t="s">
        <v>336</v>
      </c>
      <c r="E2416" s="178" t="s">
        <v>337</v>
      </c>
      <c r="F2416" s="178" t="s">
        <v>432</v>
      </c>
      <c r="G2416" s="178">
        <v>5</v>
      </c>
      <c r="H2416" s="178">
        <v>5.6569518521428101E-2</v>
      </c>
      <c r="I2416" s="178">
        <v>6.3357860743999475E-2</v>
      </c>
      <c r="J2416" s="178" t="s">
        <v>623</v>
      </c>
    </row>
    <row r="2417" spans="1:10" x14ac:dyDescent="0.45">
      <c r="A2417" s="178" t="s">
        <v>425</v>
      </c>
      <c r="B2417" s="178" t="s">
        <v>85</v>
      </c>
      <c r="C2417" s="178">
        <v>2050</v>
      </c>
      <c r="D2417" s="178" t="s">
        <v>336</v>
      </c>
      <c r="E2417" s="178" t="s">
        <v>337</v>
      </c>
      <c r="F2417" s="178" t="s">
        <v>430</v>
      </c>
      <c r="G2417" s="178">
        <v>5</v>
      </c>
      <c r="H2417" s="178">
        <v>9.2352547217159995E-3</v>
      </c>
      <c r="I2417" s="178">
        <v>1.034348528832192E-2</v>
      </c>
      <c r="J2417" s="178" t="s">
        <v>623</v>
      </c>
    </row>
    <row r="2418" spans="1:10" x14ac:dyDescent="0.45">
      <c r="A2418" s="178" t="s">
        <v>425</v>
      </c>
      <c r="B2418" s="178" t="s">
        <v>85</v>
      </c>
      <c r="C2418" s="178">
        <v>2050</v>
      </c>
      <c r="D2418" s="178" t="s">
        <v>336</v>
      </c>
      <c r="E2418" s="178" t="s">
        <v>337</v>
      </c>
      <c r="F2418" s="178" t="s">
        <v>430</v>
      </c>
      <c r="G2418" s="178">
        <v>6</v>
      </c>
      <c r="H2418" s="178">
        <v>2.9373994329944001E-3</v>
      </c>
      <c r="I2418" s="178">
        <v>3.2898873649537283E-3</v>
      </c>
      <c r="J2418" s="178" t="s">
        <v>623</v>
      </c>
    </row>
    <row r="2419" spans="1:10" x14ac:dyDescent="0.45">
      <c r="A2419" s="178" t="s">
        <v>425</v>
      </c>
      <c r="B2419" s="178" t="s">
        <v>85</v>
      </c>
      <c r="C2419" s="178">
        <v>2050</v>
      </c>
      <c r="D2419" s="178" t="s">
        <v>336</v>
      </c>
      <c r="E2419" s="178" t="s">
        <v>337</v>
      </c>
      <c r="F2419" s="178" t="s">
        <v>428</v>
      </c>
      <c r="G2419" s="178">
        <v>6</v>
      </c>
      <c r="H2419" s="178">
        <v>6.4961253665387603E-2</v>
      </c>
      <c r="I2419" s="178">
        <v>7.2756604105234116E-2</v>
      </c>
      <c r="J2419" s="178" t="s">
        <v>624</v>
      </c>
    </row>
    <row r="2420" spans="1:10" x14ac:dyDescent="0.45">
      <c r="A2420" s="178" t="s">
        <v>425</v>
      </c>
      <c r="B2420" s="178" t="s">
        <v>85</v>
      </c>
      <c r="C2420" s="178">
        <v>2050</v>
      </c>
      <c r="D2420" s="178" t="s">
        <v>336</v>
      </c>
      <c r="E2420" s="178" t="s">
        <v>337</v>
      </c>
      <c r="F2420" s="178" t="s">
        <v>429</v>
      </c>
      <c r="G2420" s="178">
        <v>6</v>
      </c>
      <c r="H2420" s="178">
        <v>0.49360015988349898</v>
      </c>
      <c r="I2420" s="178">
        <v>0.55283217906951887</v>
      </c>
      <c r="J2420" s="178" t="s">
        <v>624</v>
      </c>
    </row>
    <row r="2421" spans="1:10" x14ac:dyDescent="0.45">
      <c r="A2421" s="178" t="s">
        <v>425</v>
      </c>
      <c r="B2421" s="178" t="s">
        <v>85</v>
      </c>
      <c r="C2421" s="178">
        <v>2050</v>
      </c>
      <c r="D2421" s="178" t="s">
        <v>336</v>
      </c>
      <c r="E2421" s="178" t="s">
        <v>337</v>
      </c>
      <c r="F2421" s="178" t="s">
        <v>429</v>
      </c>
      <c r="G2421" s="178">
        <v>7</v>
      </c>
      <c r="H2421" s="178">
        <v>8.3777137100696605E-2</v>
      </c>
      <c r="I2421" s="178">
        <v>9.3830393552780209E-2</v>
      </c>
      <c r="J2421" s="178" t="s">
        <v>624</v>
      </c>
    </row>
    <row r="2422" spans="1:10" x14ac:dyDescent="0.45">
      <c r="A2422" s="178" t="s">
        <v>425</v>
      </c>
      <c r="B2422" s="178" t="s">
        <v>85</v>
      </c>
      <c r="C2422" s="178">
        <v>2050</v>
      </c>
      <c r="D2422" s="178" t="s">
        <v>336</v>
      </c>
      <c r="E2422" s="178" t="s">
        <v>337</v>
      </c>
      <c r="F2422" s="178" t="s">
        <v>428</v>
      </c>
      <c r="G2422" s="178">
        <v>7</v>
      </c>
      <c r="H2422" s="178">
        <v>2.2700338158756501E-2</v>
      </c>
      <c r="I2422" s="178">
        <v>2.5424378737807285E-2</v>
      </c>
      <c r="J2422" s="178" t="s">
        <v>624</v>
      </c>
    </row>
    <row r="2423" spans="1:10" x14ac:dyDescent="0.45">
      <c r="A2423" s="178" t="s">
        <v>425</v>
      </c>
      <c r="B2423" s="178" t="s">
        <v>85</v>
      </c>
      <c r="C2423" s="178">
        <v>2050</v>
      </c>
      <c r="D2423" s="178" t="s">
        <v>336</v>
      </c>
      <c r="E2423" s="178" t="s">
        <v>337</v>
      </c>
      <c r="F2423" s="178" t="s">
        <v>432</v>
      </c>
      <c r="G2423" s="178">
        <v>7</v>
      </c>
      <c r="H2423" s="178">
        <v>2.5516303256154099E-2</v>
      </c>
      <c r="I2423" s="178">
        <v>2.8578259646892593E-2</v>
      </c>
      <c r="J2423" s="178" t="s">
        <v>623</v>
      </c>
    </row>
    <row r="2424" spans="1:10" x14ac:dyDescent="0.45">
      <c r="A2424" s="178" t="s">
        <v>425</v>
      </c>
      <c r="B2424" s="178" t="s">
        <v>85</v>
      </c>
      <c r="C2424" s="178">
        <v>2050</v>
      </c>
      <c r="D2424" s="178" t="s">
        <v>336</v>
      </c>
      <c r="E2424" s="178" t="s">
        <v>337</v>
      </c>
      <c r="F2424" s="178" t="s">
        <v>430</v>
      </c>
      <c r="G2424" s="178">
        <v>8</v>
      </c>
      <c r="H2424" s="178">
        <v>1.2946372153237E-3</v>
      </c>
      <c r="I2424" s="178">
        <v>1.4499936811625442E-3</v>
      </c>
      <c r="J2424" s="178" t="s">
        <v>623</v>
      </c>
    </row>
    <row r="2425" spans="1:10" x14ac:dyDescent="0.45">
      <c r="A2425" s="178" t="s">
        <v>425</v>
      </c>
      <c r="B2425" s="178" t="s">
        <v>85</v>
      </c>
      <c r="C2425" s="178">
        <v>2050</v>
      </c>
      <c r="D2425" s="178" t="s">
        <v>336</v>
      </c>
      <c r="E2425" s="178" t="s">
        <v>337</v>
      </c>
      <c r="F2425" s="178" t="s">
        <v>428</v>
      </c>
      <c r="G2425" s="178">
        <v>8</v>
      </c>
      <c r="H2425" s="178">
        <v>9.2975662555546002E-3</v>
      </c>
      <c r="I2425" s="178">
        <v>1.0413274206221153E-2</v>
      </c>
      <c r="J2425" s="178" t="s">
        <v>624</v>
      </c>
    </row>
    <row r="2426" spans="1:10" x14ac:dyDescent="0.45">
      <c r="A2426" s="178" t="s">
        <v>425</v>
      </c>
      <c r="B2426" s="178" t="s">
        <v>85</v>
      </c>
      <c r="C2426" s="178">
        <v>2050</v>
      </c>
      <c r="D2426" s="178" t="s">
        <v>336</v>
      </c>
      <c r="E2426" s="178" t="s">
        <v>337</v>
      </c>
      <c r="F2426" s="178" t="s">
        <v>429</v>
      </c>
      <c r="G2426" s="178">
        <v>8</v>
      </c>
      <c r="H2426" s="178">
        <v>0.43286615610122597</v>
      </c>
      <c r="I2426" s="178">
        <v>0.48481009483337312</v>
      </c>
      <c r="J2426" s="178" t="s">
        <v>624</v>
      </c>
    </row>
    <row r="2427" spans="1:10" x14ac:dyDescent="0.45">
      <c r="A2427" s="178" t="s">
        <v>425</v>
      </c>
      <c r="B2427" s="178" t="s">
        <v>85</v>
      </c>
      <c r="C2427" s="178">
        <v>2050</v>
      </c>
      <c r="D2427" s="178" t="s">
        <v>336</v>
      </c>
      <c r="E2427" s="178" t="s">
        <v>337</v>
      </c>
      <c r="F2427" s="178" t="s">
        <v>430</v>
      </c>
      <c r="G2427" s="178">
        <v>9</v>
      </c>
      <c r="H2427" s="178">
        <v>1.2289857259019999E-3</v>
      </c>
      <c r="I2427" s="178">
        <v>1.37646401301024E-3</v>
      </c>
      <c r="J2427" s="178" t="s">
        <v>623</v>
      </c>
    </row>
    <row r="2428" spans="1:10" x14ac:dyDescent="0.45">
      <c r="A2428" s="178" t="s">
        <v>425</v>
      </c>
      <c r="B2428" s="178" t="s">
        <v>85</v>
      </c>
      <c r="C2428" s="178">
        <v>2050</v>
      </c>
      <c r="D2428" s="178" t="s">
        <v>336</v>
      </c>
      <c r="E2428" s="178" t="s">
        <v>337</v>
      </c>
      <c r="F2428" s="178" t="s">
        <v>432</v>
      </c>
      <c r="G2428" s="178">
        <v>9</v>
      </c>
      <c r="H2428" s="178">
        <v>2.58205812424421E-2</v>
      </c>
      <c r="I2428" s="178">
        <v>2.8919050991535154E-2</v>
      </c>
      <c r="J2428" s="178" t="s">
        <v>623</v>
      </c>
    </row>
    <row r="2429" spans="1:10" x14ac:dyDescent="0.45">
      <c r="A2429" s="178" t="s">
        <v>425</v>
      </c>
      <c r="B2429" s="178" t="s">
        <v>85</v>
      </c>
      <c r="C2429" s="178">
        <v>2050</v>
      </c>
      <c r="D2429" s="178" t="s">
        <v>336</v>
      </c>
      <c r="E2429" s="178" t="s">
        <v>337</v>
      </c>
      <c r="F2429" s="178" t="s">
        <v>429</v>
      </c>
      <c r="G2429" s="178">
        <v>9</v>
      </c>
      <c r="H2429" s="178">
        <v>0.15466687083244299</v>
      </c>
      <c r="I2429" s="178">
        <v>0.17322689533233615</v>
      </c>
      <c r="J2429" s="178" t="s">
        <v>624</v>
      </c>
    </row>
    <row r="2430" spans="1:10" x14ac:dyDescent="0.45">
      <c r="A2430" s="178" t="s">
        <v>425</v>
      </c>
      <c r="B2430" s="178" t="s">
        <v>85</v>
      </c>
      <c r="C2430" s="178">
        <v>2050</v>
      </c>
      <c r="D2430" s="178" t="s">
        <v>336</v>
      </c>
      <c r="E2430" s="178" t="s">
        <v>337</v>
      </c>
      <c r="F2430" s="178" t="s">
        <v>428</v>
      </c>
      <c r="G2430" s="178">
        <v>9</v>
      </c>
      <c r="H2430" s="178">
        <v>2.24628131836653E-2</v>
      </c>
      <c r="I2430" s="178">
        <v>2.5158350765705138E-2</v>
      </c>
      <c r="J2430" s="178" t="s">
        <v>624</v>
      </c>
    </row>
    <row r="2431" spans="1:10" x14ac:dyDescent="0.45">
      <c r="A2431" s="178" t="s">
        <v>425</v>
      </c>
      <c r="B2431" s="178" t="s">
        <v>85</v>
      </c>
      <c r="C2431" s="178">
        <v>2050</v>
      </c>
      <c r="D2431" s="178" t="s">
        <v>336</v>
      </c>
      <c r="E2431" s="178" t="s">
        <v>337</v>
      </c>
      <c r="F2431" s="178" t="s">
        <v>428</v>
      </c>
      <c r="G2431" s="178">
        <v>10</v>
      </c>
      <c r="H2431" s="178">
        <v>5.5173148866742997E-3</v>
      </c>
      <c r="I2431" s="178">
        <v>6.1793926730752159E-3</v>
      </c>
      <c r="J2431" s="178" t="s">
        <v>624</v>
      </c>
    </row>
    <row r="2432" spans="1:10" x14ac:dyDescent="0.45">
      <c r="A2432" s="178" t="s">
        <v>425</v>
      </c>
      <c r="B2432" s="178" t="s">
        <v>85</v>
      </c>
      <c r="C2432" s="178">
        <v>2050</v>
      </c>
      <c r="D2432" s="178" t="s">
        <v>336</v>
      </c>
      <c r="E2432" s="178" t="s">
        <v>337</v>
      </c>
      <c r="F2432" s="178" t="s">
        <v>430</v>
      </c>
      <c r="G2432" s="178">
        <v>10</v>
      </c>
      <c r="H2432" s="178">
        <v>1.1438670335338001E-3</v>
      </c>
      <c r="I2432" s="178">
        <v>1.2811310775578562E-3</v>
      </c>
      <c r="J2432" s="178" t="s">
        <v>623</v>
      </c>
    </row>
    <row r="2433" spans="1:10" x14ac:dyDescent="0.45">
      <c r="A2433" s="178" t="s">
        <v>425</v>
      </c>
      <c r="B2433" s="178" t="s">
        <v>85</v>
      </c>
      <c r="C2433" s="178">
        <v>2050</v>
      </c>
      <c r="D2433" s="178" t="s">
        <v>336</v>
      </c>
      <c r="E2433" s="178" t="s">
        <v>337</v>
      </c>
      <c r="F2433" s="178" t="s">
        <v>429</v>
      </c>
      <c r="G2433" s="178">
        <v>10</v>
      </c>
      <c r="H2433" s="178">
        <v>0.51400542259216297</v>
      </c>
      <c r="I2433" s="178">
        <v>0.57568607330322263</v>
      </c>
      <c r="J2433" s="178" t="s">
        <v>624</v>
      </c>
    </row>
    <row r="2434" spans="1:10" x14ac:dyDescent="0.45">
      <c r="A2434" s="178" t="s">
        <v>425</v>
      </c>
      <c r="B2434" s="178" t="s">
        <v>85</v>
      </c>
      <c r="C2434" s="178">
        <v>2050</v>
      </c>
      <c r="D2434" s="178" t="s">
        <v>336</v>
      </c>
      <c r="E2434" s="178" t="s">
        <v>337</v>
      </c>
      <c r="F2434" s="178" t="s">
        <v>430</v>
      </c>
      <c r="G2434" s="178">
        <v>11</v>
      </c>
      <c r="H2434" s="178">
        <v>3.2722642645239999E-3</v>
      </c>
      <c r="I2434" s="178">
        <v>3.6649359762668801E-3</v>
      </c>
      <c r="J2434" s="178" t="s">
        <v>623</v>
      </c>
    </row>
    <row r="2435" spans="1:10" x14ac:dyDescent="0.45">
      <c r="A2435" s="178" t="s">
        <v>425</v>
      </c>
      <c r="B2435" s="178" t="s">
        <v>85</v>
      </c>
      <c r="C2435" s="178">
        <v>2050</v>
      </c>
      <c r="D2435" s="178" t="s">
        <v>336</v>
      </c>
      <c r="E2435" s="178" t="s">
        <v>337</v>
      </c>
      <c r="F2435" s="178" t="s">
        <v>429</v>
      </c>
      <c r="G2435" s="178">
        <v>11</v>
      </c>
      <c r="H2435" s="178">
        <v>0.54734909534454301</v>
      </c>
      <c r="I2435" s="178">
        <v>0.61303098678588819</v>
      </c>
      <c r="J2435" s="178" t="s">
        <v>624</v>
      </c>
    </row>
    <row r="2436" spans="1:10" x14ac:dyDescent="0.45">
      <c r="A2436" s="178" t="s">
        <v>425</v>
      </c>
      <c r="B2436" s="178" t="s">
        <v>85</v>
      </c>
      <c r="C2436" s="178">
        <v>2050</v>
      </c>
      <c r="D2436" s="178" t="s">
        <v>336</v>
      </c>
      <c r="E2436" s="178" t="s">
        <v>337</v>
      </c>
      <c r="F2436" s="178" t="s">
        <v>428</v>
      </c>
      <c r="G2436" s="178">
        <v>11</v>
      </c>
      <c r="H2436" s="178">
        <v>3.4119571791962002E-3</v>
      </c>
      <c r="I2436" s="178">
        <v>3.8213920406997446E-3</v>
      </c>
      <c r="J2436" s="178" t="s">
        <v>624</v>
      </c>
    </row>
    <row r="2437" spans="1:10" x14ac:dyDescent="0.45">
      <c r="A2437" s="178" t="s">
        <v>425</v>
      </c>
      <c r="B2437" s="178" t="s">
        <v>85</v>
      </c>
      <c r="C2437" s="178">
        <v>2050</v>
      </c>
      <c r="D2437" s="178" t="s">
        <v>336</v>
      </c>
      <c r="E2437" s="178" t="s">
        <v>337</v>
      </c>
      <c r="F2437" s="178" t="s">
        <v>432</v>
      </c>
      <c r="G2437" s="178">
        <v>11</v>
      </c>
      <c r="H2437" s="178">
        <v>2.34642662107944E-2</v>
      </c>
      <c r="I2437" s="178">
        <v>2.627997815608973E-2</v>
      </c>
      <c r="J2437" s="178" t="s">
        <v>623</v>
      </c>
    </row>
    <row r="2438" spans="1:10" x14ac:dyDescent="0.45">
      <c r="A2438" s="178" t="s">
        <v>425</v>
      </c>
      <c r="B2438" s="178" t="s">
        <v>85</v>
      </c>
      <c r="C2438" s="178">
        <v>2050</v>
      </c>
      <c r="D2438" s="178" t="s">
        <v>336</v>
      </c>
      <c r="E2438" s="178" t="s">
        <v>337</v>
      </c>
      <c r="F2438" s="178" t="s">
        <v>426</v>
      </c>
      <c r="G2438" s="178">
        <v>12</v>
      </c>
      <c r="H2438" s="178">
        <v>5.5381176993250798E-2</v>
      </c>
      <c r="I2438" s="178">
        <v>6.20269182324409E-2</v>
      </c>
      <c r="J2438" s="178" t="s">
        <v>623</v>
      </c>
    </row>
    <row r="2439" spans="1:10" x14ac:dyDescent="0.45">
      <c r="A2439" s="178" t="s">
        <v>425</v>
      </c>
      <c r="B2439" s="178" t="s">
        <v>85</v>
      </c>
      <c r="C2439" s="178">
        <v>2050</v>
      </c>
      <c r="D2439" s="178" t="s">
        <v>336</v>
      </c>
      <c r="E2439" s="178" t="s">
        <v>337</v>
      </c>
      <c r="F2439" s="178" t="s">
        <v>432</v>
      </c>
      <c r="G2439" s="178">
        <v>12</v>
      </c>
      <c r="H2439" s="178">
        <v>4.6290047466754899E-2</v>
      </c>
      <c r="I2439" s="178">
        <v>5.1844853162765492E-2</v>
      </c>
      <c r="J2439" s="178" t="s">
        <v>623</v>
      </c>
    </row>
    <row r="2440" spans="1:10" x14ac:dyDescent="0.45">
      <c r="A2440" s="178" t="s">
        <v>425</v>
      </c>
      <c r="B2440" s="178" t="s">
        <v>85</v>
      </c>
      <c r="C2440" s="178">
        <v>2050</v>
      </c>
      <c r="D2440" s="178" t="s">
        <v>336</v>
      </c>
      <c r="E2440" s="178" t="s">
        <v>337</v>
      </c>
      <c r="F2440" s="178" t="s">
        <v>428</v>
      </c>
      <c r="G2440" s="178">
        <v>12</v>
      </c>
      <c r="H2440" s="178">
        <v>1.07264294056222E-2</v>
      </c>
      <c r="I2440" s="178">
        <v>1.2013600934296865E-2</v>
      </c>
      <c r="J2440" s="178" t="s">
        <v>624</v>
      </c>
    </row>
    <row r="2441" spans="1:10" x14ac:dyDescent="0.45">
      <c r="A2441" s="178" t="s">
        <v>425</v>
      </c>
      <c r="B2441" s="178" t="s">
        <v>85</v>
      </c>
      <c r="C2441" s="178">
        <v>2050</v>
      </c>
      <c r="D2441" s="178" t="s">
        <v>336</v>
      </c>
      <c r="E2441" s="178" t="s">
        <v>337</v>
      </c>
      <c r="F2441" s="178" t="s">
        <v>430</v>
      </c>
      <c r="G2441" s="178">
        <v>12</v>
      </c>
      <c r="H2441" s="178">
        <v>2.1312036551534999E-3</v>
      </c>
      <c r="I2441" s="178">
        <v>2.3869480937719202E-3</v>
      </c>
      <c r="J2441" s="178" t="s">
        <v>623</v>
      </c>
    </row>
    <row r="2442" spans="1:10" x14ac:dyDescent="0.45">
      <c r="A2442" s="178" t="s">
        <v>425</v>
      </c>
      <c r="B2442" s="178" t="s">
        <v>85</v>
      </c>
      <c r="C2442" s="178">
        <v>2050</v>
      </c>
      <c r="D2442" s="178" t="s">
        <v>336</v>
      </c>
      <c r="E2442" s="178" t="s">
        <v>337</v>
      </c>
      <c r="F2442" s="178" t="s">
        <v>429</v>
      </c>
      <c r="G2442" s="178">
        <v>12</v>
      </c>
      <c r="H2442" s="178">
        <v>2.7915805503726001</v>
      </c>
      <c r="I2442" s="178">
        <v>3.1265702164173126</v>
      </c>
      <c r="J2442" s="178" t="s">
        <v>624</v>
      </c>
    </row>
    <row r="2443" spans="1:10" x14ac:dyDescent="0.45">
      <c r="A2443" s="178" t="s">
        <v>425</v>
      </c>
      <c r="B2443" s="178" t="s">
        <v>85</v>
      </c>
      <c r="C2443" s="178">
        <v>2050</v>
      </c>
      <c r="D2443" s="178" t="s">
        <v>336</v>
      </c>
      <c r="E2443" s="178" t="s">
        <v>337</v>
      </c>
      <c r="F2443" s="178" t="s">
        <v>428</v>
      </c>
      <c r="G2443" s="178">
        <v>13</v>
      </c>
      <c r="H2443" s="178">
        <v>1.4462247490882999E-3</v>
      </c>
      <c r="I2443" s="178">
        <v>1.6197717189788961E-3</v>
      </c>
      <c r="J2443" s="178" t="s">
        <v>624</v>
      </c>
    </row>
    <row r="2444" spans="1:10" x14ac:dyDescent="0.45">
      <c r="A2444" s="178" t="s">
        <v>425</v>
      </c>
      <c r="B2444" s="178" t="s">
        <v>85</v>
      </c>
      <c r="C2444" s="178">
        <v>2050</v>
      </c>
      <c r="D2444" s="178" t="s">
        <v>336</v>
      </c>
      <c r="E2444" s="178" t="s">
        <v>337</v>
      </c>
      <c r="F2444" s="178" t="s">
        <v>426</v>
      </c>
      <c r="G2444" s="178">
        <v>13</v>
      </c>
      <c r="H2444" s="178">
        <v>5.42462263256311E-2</v>
      </c>
      <c r="I2444" s="178">
        <v>6.0755773484706836E-2</v>
      </c>
      <c r="J2444" s="178" t="s">
        <v>623</v>
      </c>
    </row>
    <row r="2445" spans="1:10" x14ac:dyDescent="0.45">
      <c r="A2445" s="178" t="s">
        <v>425</v>
      </c>
      <c r="B2445" s="178" t="s">
        <v>85</v>
      </c>
      <c r="C2445" s="178">
        <v>2050</v>
      </c>
      <c r="D2445" s="178" t="s">
        <v>336</v>
      </c>
      <c r="E2445" s="178" t="s">
        <v>337</v>
      </c>
      <c r="F2445" s="178" t="s">
        <v>429</v>
      </c>
      <c r="G2445" s="178">
        <v>14</v>
      </c>
      <c r="H2445" s="178">
        <v>5.2262142300605802E-2</v>
      </c>
      <c r="I2445" s="178">
        <v>5.8533599376678506E-2</v>
      </c>
      <c r="J2445" s="178" t="s">
        <v>624</v>
      </c>
    </row>
    <row r="2446" spans="1:10" x14ac:dyDescent="0.45">
      <c r="A2446" s="178" t="s">
        <v>425</v>
      </c>
      <c r="B2446" s="178" t="s">
        <v>85</v>
      </c>
      <c r="C2446" s="178">
        <v>2050</v>
      </c>
      <c r="D2446" s="178" t="s">
        <v>336</v>
      </c>
      <c r="E2446" s="178" t="s">
        <v>337</v>
      </c>
      <c r="F2446" s="178" t="s">
        <v>428</v>
      </c>
      <c r="G2446" s="178">
        <v>14</v>
      </c>
      <c r="H2446" s="178">
        <v>1.2946372153237E-3</v>
      </c>
      <c r="I2446" s="178">
        <v>1.4499936811625442E-3</v>
      </c>
      <c r="J2446" s="178" t="s">
        <v>624</v>
      </c>
    </row>
    <row r="2447" spans="1:10" x14ac:dyDescent="0.45">
      <c r="A2447" s="178" t="s">
        <v>425</v>
      </c>
      <c r="B2447" s="178" t="s">
        <v>85</v>
      </c>
      <c r="C2447" s="178">
        <v>2050</v>
      </c>
      <c r="D2447" s="178" t="s">
        <v>336</v>
      </c>
      <c r="E2447" s="178" t="s">
        <v>337</v>
      </c>
      <c r="F2447" s="178" t="s">
        <v>426</v>
      </c>
      <c r="G2447" s="178">
        <v>14</v>
      </c>
      <c r="H2447" s="178">
        <v>2.60320454835892E-2</v>
      </c>
      <c r="I2447" s="178">
        <v>2.9155890941619907E-2</v>
      </c>
      <c r="J2447" s="178" t="s">
        <v>623</v>
      </c>
    </row>
    <row r="2448" spans="1:10" x14ac:dyDescent="0.45">
      <c r="A2448" s="178" t="s">
        <v>425</v>
      </c>
      <c r="B2448" s="178" t="s">
        <v>85</v>
      </c>
      <c r="C2448" s="178">
        <v>2050</v>
      </c>
      <c r="D2448" s="178" t="s">
        <v>336</v>
      </c>
      <c r="E2448" s="178" t="s">
        <v>337</v>
      </c>
      <c r="F2448" s="178" t="s">
        <v>430</v>
      </c>
      <c r="G2448" s="178">
        <v>14</v>
      </c>
      <c r="H2448" s="178">
        <v>1.0018333559856001E-3</v>
      </c>
      <c r="I2448" s="178">
        <v>1.1220533587038722E-3</v>
      </c>
      <c r="J2448" s="178" t="s">
        <v>623</v>
      </c>
    </row>
    <row r="2449" spans="1:10" x14ac:dyDescent="0.45">
      <c r="A2449" s="178" t="s">
        <v>425</v>
      </c>
      <c r="B2449" s="178" t="s">
        <v>85</v>
      </c>
      <c r="C2449" s="178">
        <v>2050</v>
      </c>
      <c r="D2449" s="178" t="s">
        <v>336</v>
      </c>
      <c r="E2449" s="178" t="s">
        <v>337</v>
      </c>
      <c r="F2449" s="178" t="s">
        <v>430</v>
      </c>
      <c r="G2449" s="178">
        <v>15</v>
      </c>
      <c r="H2449" s="178">
        <v>9.6772290999070005E-4</v>
      </c>
      <c r="I2449" s="178">
        <v>1.0838496591895842E-3</v>
      </c>
      <c r="J2449" s="178" t="s">
        <v>623</v>
      </c>
    </row>
    <row r="2450" spans="1:10" x14ac:dyDescent="0.45">
      <c r="A2450" s="178" t="s">
        <v>425</v>
      </c>
      <c r="B2450" s="178" t="s">
        <v>85</v>
      </c>
      <c r="C2450" s="178">
        <v>2050</v>
      </c>
      <c r="D2450" s="178" t="s">
        <v>336</v>
      </c>
      <c r="E2450" s="178" t="s">
        <v>337</v>
      </c>
      <c r="F2450" s="178" t="s">
        <v>428</v>
      </c>
      <c r="G2450" s="178">
        <v>15</v>
      </c>
      <c r="H2450" s="178">
        <v>1.2289857259019999E-3</v>
      </c>
      <c r="I2450" s="178">
        <v>1.37646401301024E-3</v>
      </c>
      <c r="J2450" s="178" t="s">
        <v>624</v>
      </c>
    </row>
    <row r="2451" spans="1:10" x14ac:dyDescent="0.45">
      <c r="A2451" s="178" t="s">
        <v>425</v>
      </c>
      <c r="B2451" s="178" t="s">
        <v>85</v>
      </c>
      <c r="C2451" s="178">
        <v>2050</v>
      </c>
      <c r="D2451" s="178" t="s">
        <v>336</v>
      </c>
      <c r="E2451" s="178" t="s">
        <v>337</v>
      </c>
      <c r="F2451" s="178" t="s">
        <v>428</v>
      </c>
      <c r="G2451" s="178">
        <v>16</v>
      </c>
      <c r="H2451" s="178">
        <v>8.8762430241331007E-3</v>
      </c>
      <c r="I2451" s="178">
        <v>9.9413921870290731E-3</v>
      </c>
      <c r="J2451" s="178" t="s">
        <v>624</v>
      </c>
    </row>
    <row r="2452" spans="1:10" x14ac:dyDescent="0.45">
      <c r="A2452" s="178" t="s">
        <v>425</v>
      </c>
      <c r="B2452" s="178" t="s">
        <v>85</v>
      </c>
      <c r="C2452" s="178">
        <v>2050</v>
      </c>
      <c r="D2452" s="178" t="s">
        <v>336</v>
      </c>
      <c r="E2452" s="178" t="s">
        <v>337</v>
      </c>
      <c r="F2452" s="178" t="s">
        <v>430</v>
      </c>
      <c r="G2452" s="178">
        <v>16</v>
      </c>
      <c r="H2452" s="178">
        <v>9.200448985212E-4</v>
      </c>
      <c r="I2452" s="178">
        <v>1.0304502863437441E-3</v>
      </c>
      <c r="J2452" s="178" t="s">
        <v>623</v>
      </c>
    </row>
    <row r="2453" spans="1:10" x14ac:dyDescent="0.45">
      <c r="A2453" s="178" t="s">
        <v>425</v>
      </c>
      <c r="B2453" s="178" t="s">
        <v>85</v>
      </c>
      <c r="C2453" s="178">
        <v>2050</v>
      </c>
      <c r="D2453" s="178" t="s">
        <v>336</v>
      </c>
      <c r="E2453" s="178" t="s">
        <v>337</v>
      </c>
      <c r="F2453" s="178" t="s">
        <v>426</v>
      </c>
      <c r="G2453" s="178">
        <v>16</v>
      </c>
      <c r="H2453" s="178">
        <v>2.3303471505641899E-2</v>
      </c>
      <c r="I2453" s="178">
        <v>2.6099888086318929E-2</v>
      </c>
      <c r="J2453" s="178" t="s">
        <v>623</v>
      </c>
    </row>
    <row r="2454" spans="1:10" x14ac:dyDescent="0.45">
      <c r="A2454" s="178" t="s">
        <v>425</v>
      </c>
      <c r="B2454" s="178" t="s">
        <v>85</v>
      </c>
      <c r="C2454" s="178">
        <v>2050</v>
      </c>
      <c r="D2454" s="178" t="s">
        <v>336</v>
      </c>
      <c r="E2454" s="178" t="s">
        <v>337</v>
      </c>
      <c r="F2454" s="178" t="s">
        <v>429</v>
      </c>
      <c r="G2454" s="178">
        <v>17</v>
      </c>
      <c r="H2454" s="178">
        <v>1.6564853489399001E-2</v>
      </c>
      <c r="I2454" s="178">
        <v>1.8552635908126884E-2</v>
      </c>
      <c r="J2454" s="178" t="s">
        <v>624</v>
      </c>
    </row>
    <row r="2455" spans="1:10" x14ac:dyDescent="0.45">
      <c r="A2455" s="178" t="s">
        <v>425</v>
      </c>
      <c r="B2455" s="178" t="s">
        <v>85</v>
      </c>
      <c r="C2455" s="178">
        <v>2050</v>
      </c>
      <c r="D2455" s="178" t="s">
        <v>336</v>
      </c>
      <c r="E2455" s="178" t="s">
        <v>337</v>
      </c>
      <c r="F2455" s="178" t="s">
        <v>426</v>
      </c>
      <c r="G2455" s="178">
        <v>17</v>
      </c>
      <c r="H2455" s="178">
        <v>2.2121742367744401E-2</v>
      </c>
      <c r="I2455" s="178">
        <v>2.4776351451873731E-2</v>
      </c>
      <c r="J2455" s="178" t="s">
        <v>623</v>
      </c>
    </row>
    <row r="2456" spans="1:10" x14ac:dyDescent="0.45">
      <c r="A2456" s="178" t="s">
        <v>425</v>
      </c>
      <c r="B2456" s="178" t="s">
        <v>85</v>
      </c>
      <c r="C2456" s="178">
        <v>2050</v>
      </c>
      <c r="D2456" s="178" t="s">
        <v>336</v>
      </c>
      <c r="E2456" s="178" t="s">
        <v>337</v>
      </c>
      <c r="F2456" s="178" t="s">
        <v>430</v>
      </c>
      <c r="G2456" s="178">
        <v>17</v>
      </c>
      <c r="H2456" s="178">
        <v>1.831503061112E-3</v>
      </c>
      <c r="I2456" s="178">
        <v>2.0512834284454402E-3</v>
      </c>
      <c r="J2456" s="178" t="s">
        <v>623</v>
      </c>
    </row>
    <row r="2457" spans="1:10" x14ac:dyDescent="0.45">
      <c r="A2457" s="178" t="s">
        <v>425</v>
      </c>
      <c r="B2457" s="178" t="s">
        <v>85</v>
      </c>
      <c r="C2457" s="178">
        <v>2050</v>
      </c>
      <c r="D2457" s="178" t="s">
        <v>336</v>
      </c>
      <c r="E2457" s="178" t="s">
        <v>337</v>
      </c>
      <c r="F2457" s="178" t="s">
        <v>428</v>
      </c>
      <c r="G2457" s="178">
        <v>17</v>
      </c>
      <c r="H2457" s="178">
        <v>2.1312036551534999E-3</v>
      </c>
      <c r="I2457" s="178">
        <v>2.3869480937719202E-3</v>
      </c>
      <c r="J2457" s="178" t="s">
        <v>624</v>
      </c>
    </row>
    <row r="2458" spans="1:10" x14ac:dyDescent="0.45">
      <c r="A2458" s="178" t="s">
        <v>425</v>
      </c>
      <c r="B2458" s="178" t="s">
        <v>85</v>
      </c>
      <c r="C2458" s="178">
        <v>2050</v>
      </c>
      <c r="D2458" s="178" t="s">
        <v>336</v>
      </c>
      <c r="E2458" s="178" t="s">
        <v>337</v>
      </c>
      <c r="F2458" s="178" t="s">
        <v>428</v>
      </c>
      <c r="G2458" s="178">
        <v>18</v>
      </c>
      <c r="H2458" s="178">
        <v>1.9695562659762999E-3</v>
      </c>
      <c r="I2458" s="178">
        <v>2.2059030178934562E-3</v>
      </c>
      <c r="J2458" s="178" t="s">
        <v>624</v>
      </c>
    </row>
    <row r="2459" spans="1:10" x14ac:dyDescent="0.45">
      <c r="A2459" s="178" t="s">
        <v>425</v>
      </c>
      <c r="B2459" s="178" t="s">
        <v>85</v>
      </c>
      <c r="C2459" s="178">
        <v>2050</v>
      </c>
      <c r="D2459" s="178" t="s">
        <v>336</v>
      </c>
      <c r="E2459" s="178" t="s">
        <v>337</v>
      </c>
      <c r="F2459" s="178" t="s">
        <v>428</v>
      </c>
      <c r="G2459" s="178">
        <v>19</v>
      </c>
      <c r="H2459" s="178">
        <v>2.7515479596332002E-3</v>
      </c>
      <c r="I2459" s="178">
        <v>3.0817337147891846E-3</v>
      </c>
      <c r="J2459" s="178" t="s">
        <v>624</v>
      </c>
    </row>
    <row r="2460" spans="1:10" x14ac:dyDescent="0.45">
      <c r="A2460" s="178" t="s">
        <v>425</v>
      </c>
      <c r="B2460" s="178" t="s">
        <v>85</v>
      </c>
      <c r="C2460" s="178">
        <v>2050</v>
      </c>
      <c r="D2460" s="178" t="s">
        <v>336</v>
      </c>
      <c r="E2460" s="178" t="s">
        <v>337</v>
      </c>
      <c r="F2460" s="178" t="s">
        <v>430</v>
      </c>
      <c r="G2460" s="178">
        <v>19</v>
      </c>
      <c r="H2460" s="178">
        <v>8.6967210518199998E-4</v>
      </c>
      <c r="I2460" s="178">
        <v>9.7403275780384008E-4</v>
      </c>
      <c r="J2460" s="178" t="s">
        <v>623</v>
      </c>
    </row>
    <row r="2461" spans="1:10" x14ac:dyDescent="0.45">
      <c r="A2461" s="178" t="s">
        <v>425</v>
      </c>
      <c r="B2461" s="178" t="s">
        <v>85</v>
      </c>
      <c r="C2461" s="178">
        <v>2050</v>
      </c>
      <c r="D2461" s="178" t="s">
        <v>336</v>
      </c>
      <c r="E2461" s="178" t="s">
        <v>337</v>
      </c>
      <c r="F2461" s="178" t="s">
        <v>429</v>
      </c>
      <c r="G2461" s="178">
        <v>19</v>
      </c>
      <c r="H2461" s="178">
        <v>5.4411623626947403E-2</v>
      </c>
      <c r="I2461" s="178">
        <v>6.0941018462181099E-2</v>
      </c>
      <c r="J2461" s="178" t="s">
        <v>624</v>
      </c>
    </row>
    <row r="2462" spans="1:10" x14ac:dyDescent="0.45">
      <c r="A2462" s="178" t="s">
        <v>425</v>
      </c>
      <c r="B2462" s="178" t="s">
        <v>85</v>
      </c>
      <c r="C2462" s="178">
        <v>2050</v>
      </c>
      <c r="D2462" s="178" t="s">
        <v>336</v>
      </c>
      <c r="E2462" s="178" t="s">
        <v>337</v>
      </c>
      <c r="F2462" s="178" t="s">
        <v>426</v>
      </c>
      <c r="G2462" s="178">
        <v>19</v>
      </c>
      <c r="H2462" s="178">
        <v>2.05896068364382E-2</v>
      </c>
      <c r="I2462" s="178">
        <v>2.3060359656810785E-2</v>
      </c>
      <c r="J2462" s="178" t="s">
        <v>623</v>
      </c>
    </row>
    <row r="2463" spans="1:10" x14ac:dyDescent="0.45">
      <c r="A2463" s="178" t="s">
        <v>425</v>
      </c>
      <c r="B2463" s="178" t="s">
        <v>85</v>
      </c>
      <c r="C2463" s="178">
        <v>2050</v>
      </c>
      <c r="D2463" s="178" t="s">
        <v>336</v>
      </c>
      <c r="E2463" s="178" t="s">
        <v>337</v>
      </c>
      <c r="F2463" s="178" t="s">
        <v>428</v>
      </c>
      <c r="G2463" s="178">
        <v>20</v>
      </c>
      <c r="H2463" s="178">
        <v>8.6967210518199998E-4</v>
      </c>
      <c r="I2463" s="178">
        <v>9.7403275780384008E-4</v>
      </c>
      <c r="J2463" s="178" t="s">
        <v>624</v>
      </c>
    </row>
    <row r="2464" spans="1:10" x14ac:dyDescent="0.45">
      <c r="A2464" s="178" t="s">
        <v>425</v>
      </c>
      <c r="B2464" s="178" t="s">
        <v>85</v>
      </c>
      <c r="C2464" s="178">
        <v>2050</v>
      </c>
      <c r="D2464" s="178" t="s">
        <v>336</v>
      </c>
      <c r="E2464" s="178" t="s">
        <v>337</v>
      </c>
      <c r="F2464" s="178" t="s">
        <v>430</v>
      </c>
      <c r="G2464" s="178">
        <v>20</v>
      </c>
      <c r="H2464" s="178">
        <v>8.4639358101409998E-4</v>
      </c>
      <c r="I2464" s="178">
        <v>9.4796081073579206E-4</v>
      </c>
      <c r="J2464" s="178" t="s">
        <v>623</v>
      </c>
    </row>
    <row r="2465" spans="1:10" x14ac:dyDescent="0.45">
      <c r="A2465" s="178" t="s">
        <v>425</v>
      </c>
      <c r="B2465" s="178" t="s">
        <v>85</v>
      </c>
      <c r="C2465" s="178">
        <v>2050</v>
      </c>
      <c r="D2465" s="178" t="s">
        <v>336</v>
      </c>
      <c r="E2465" s="178" t="s">
        <v>337</v>
      </c>
      <c r="F2465" s="178" t="s">
        <v>426</v>
      </c>
      <c r="G2465" s="178">
        <v>20</v>
      </c>
      <c r="H2465" s="178">
        <v>7.8261682763695703E-2</v>
      </c>
      <c r="I2465" s="178">
        <v>8.7653084695339195E-2</v>
      </c>
      <c r="J2465" s="178" t="s">
        <v>623</v>
      </c>
    </row>
    <row r="2466" spans="1:10" x14ac:dyDescent="0.45">
      <c r="A2466" s="178" t="s">
        <v>425</v>
      </c>
      <c r="B2466" s="178" t="s">
        <v>85</v>
      </c>
      <c r="C2466" s="178">
        <v>2050</v>
      </c>
      <c r="D2466" s="178" t="s">
        <v>336</v>
      </c>
      <c r="E2466" s="178" t="s">
        <v>337</v>
      </c>
      <c r="F2466" s="178" t="s">
        <v>430</v>
      </c>
      <c r="G2466" s="178">
        <v>21</v>
      </c>
      <c r="H2466" s="178">
        <v>2.4732531164772999E-3</v>
      </c>
      <c r="I2466" s="178">
        <v>2.7700434904545761E-3</v>
      </c>
      <c r="J2466" s="178" t="s">
        <v>623</v>
      </c>
    </row>
    <row r="2467" spans="1:10" x14ac:dyDescent="0.45">
      <c r="A2467" s="178" t="s">
        <v>425</v>
      </c>
      <c r="B2467" s="178" t="s">
        <v>85</v>
      </c>
      <c r="C2467" s="178">
        <v>2050</v>
      </c>
      <c r="D2467" s="178" t="s">
        <v>336</v>
      </c>
      <c r="E2467" s="178" t="s">
        <v>337</v>
      </c>
      <c r="F2467" s="178" t="s">
        <v>426</v>
      </c>
      <c r="G2467" s="178">
        <v>21</v>
      </c>
      <c r="H2467" s="178">
        <v>1.9000738859176601E-2</v>
      </c>
      <c r="I2467" s="178">
        <v>2.1280827522277796E-2</v>
      </c>
      <c r="J2467" s="178" t="s">
        <v>623</v>
      </c>
    </row>
    <row r="2468" spans="1:10" x14ac:dyDescent="0.45">
      <c r="A2468" s="178" t="s">
        <v>425</v>
      </c>
      <c r="B2468" s="178" t="s">
        <v>85</v>
      </c>
      <c r="C2468" s="178">
        <v>2050</v>
      </c>
      <c r="D2468" s="178" t="s">
        <v>336</v>
      </c>
      <c r="E2468" s="178" t="s">
        <v>337</v>
      </c>
      <c r="F2468" s="178" t="s">
        <v>428</v>
      </c>
      <c r="G2468" s="178">
        <v>21</v>
      </c>
      <c r="H2468" s="178">
        <v>2.5010599056259001E-3</v>
      </c>
      <c r="I2468" s="178">
        <v>2.8011870943010085E-3</v>
      </c>
      <c r="J2468" s="178" t="s">
        <v>624</v>
      </c>
    </row>
    <row r="2469" spans="1:10" x14ac:dyDescent="0.45">
      <c r="A2469" s="178" t="s">
        <v>425</v>
      </c>
      <c r="B2469" s="178" t="s">
        <v>85</v>
      </c>
      <c r="C2469" s="178">
        <v>2050</v>
      </c>
      <c r="D2469" s="178" t="s">
        <v>336</v>
      </c>
      <c r="E2469" s="178" t="s">
        <v>337</v>
      </c>
      <c r="F2469" s="178" t="s">
        <v>428</v>
      </c>
      <c r="G2469" s="178">
        <v>22</v>
      </c>
      <c r="H2469" s="178">
        <v>1.6248788451776E-3</v>
      </c>
      <c r="I2469" s="178">
        <v>1.8198643065989121E-3</v>
      </c>
      <c r="J2469" s="178" t="s">
        <v>624</v>
      </c>
    </row>
    <row r="2470" spans="1:10" x14ac:dyDescent="0.45">
      <c r="A2470" s="178" t="s">
        <v>425</v>
      </c>
      <c r="B2470" s="178" t="s">
        <v>85</v>
      </c>
      <c r="C2470" s="178">
        <v>2050</v>
      </c>
      <c r="D2470" s="178" t="s">
        <v>336</v>
      </c>
      <c r="E2470" s="178" t="s">
        <v>337</v>
      </c>
      <c r="F2470" s="178" t="s">
        <v>430</v>
      </c>
      <c r="G2470" s="178">
        <v>22</v>
      </c>
      <c r="H2470" s="178">
        <v>8.0629205331209997E-4</v>
      </c>
      <c r="I2470" s="178">
        <v>9.0304709970955206E-4</v>
      </c>
      <c r="J2470" s="178" t="s">
        <v>623</v>
      </c>
    </row>
    <row r="2471" spans="1:10" x14ac:dyDescent="0.45">
      <c r="A2471" s="178" t="s">
        <v>425</v>
      </c>
      <c r="B2471" s="178" t="s">
        <v>85</v>
      </c>
      <c r="C2471" s="178">
        <v>2050</v>
      </c>
      <c r="D2471" s="178" t="s">
        <v>336</v>
      </c>
      <c r="E2471" s="178" t="s">
        <v>337</v>
      </c>
      <c r="F2471" s="178" t="s">
        <v>426</v>
      </c>
      <c r="G2471" s="178">
        <v>22</v>
      </c>
      <c r="H2471" s="178">
        <v>1.8033001571893699E-2</v>
      </c>
      <c r="I2471" s="178">
        <v>2.0196961760520944E-2</v>
      </c>
      <c r="J2471" s="178" t="s">
        <v>623</v>
      </c>
    </row>
    <row r="2472" spans="1:10" x14ac:dyDescent="0.45">
      <c r="A2472" s="178" t="s">
        <v>425</v>
      </c>
      <c r="B2472" s="178" t="s">
        <v>85</v>
      </c>
      <c r="C2472" s="178">
        <v>2050</v>
      </c>
      <c r="D2472" s="178" t="s">
        <v>336</v>
      </c>
      <c r="E2472" s="178" t="s">
        <v>337</v>
      </c>
      <c r="F2472" s="178" t="s">
        <v>426</v>
      </c>
      <c r="G2472" s="178">
        <v>23</v>
      </c>
      <c r="H2472" s="178">
        <v>1.7419012263417199E-2</v>
      </c>
      <c r="I2472" s="178">
        <v>1.9509293735027265E-2</v>
      </c>
      <c r="J2472" s="178" t="s">
        <v>623</v>
      </c>
    </row>
    <row r="2473" spans="1:10" x14ac:dyDescent="0.45">
      <c r="A2473" s="178" t="s">
        <v>425</v>
      </c>
      <c r="B2473" s="178" t="s">
        <v>85</v>
      </c>
      <c r="C2473" s="178">
        <v>2050</v>
      </c>
      <c r="D2473" s="178" t="s">
        <v>336</v>
      </c>
      <c r="E2473" s="178" t="s">
        <v>337</v>
      </c>
      <c r="F2473" s="178" t="s">
        <v>428</v>
      </c>
      <c r="G2473" s="178">
        <v>23</v>
      </c>
      <c r="H2473" s="178">
        <v>7.5726921204479999E-4</v>
      </c>
      <c r="I2473" s="178">
        <v>8.481415174901761E-4</v>
      </c>
      <c r="J2473" s="178" t="s">
        <v>624</v>
      </c>
    </row>
    <row r="2474" spans="1:10" x14ac:dyDescent="0.45">
      <c r="A2474" s="178" t="s">
        <v>425</v>
      </c>
      <c r="B2474" s="178" t="s">
        <v>85</v>
      </c>
      <c r="C2474" s="178">
        <v>2050</v>
      </c>
      <c r="D2474" s="178" t="s">
        <v>336</v>
      </c>
      <c r="E2474" s="178" t="s">
        <v>337</v>
      </c>
      <c r="F2474" s="178" t="s">
        <v>428</v>
      </c>
      <c r="G2474" s="178">
        <v>24</v>
      </c>
      <c r="H2474" s="178">
        <v>2.1861581481062002E-3</v>
      </c>
      <c r="I2474" s="178">
        <v>2.4484971258789444E-3</v>
      </c>
      <c r="J2474" s="178" t="s">
        <v>624</v>
      </c>
    </row>
    <row r="2475" spans="1:10" x14ac:dyDescent="0.45">
      <c r="A2475" s="178" t="s">
        <v>425</v>
      </c>
      <c r="B2475" s="178" t="s">
        <v>85</v>
      </c>
      <c r="C2475" s="178">
        <v>2050</v>
      </c>
      <c r="D2475" s="178" t="s">
        <v>336</v>
      </c>
      <c r="E2475" s="178" t="s">
        <v>337</v>
      </c>
      <c r="F2475" s="178" t="s">
        <v>428</v>
      </c>
      <c r="G2475" s="178">
        <v>25</v>
      </c>
      <c r="H2475" s="178">
        <v>7.1677775122230001E-4</v>
      </c>
      <c r="I2475" s="178">
        <v>8.0279108136897608E-4</v>
      </c>
      <c r="J2475" s="178" t="s">
        <v>624</v>
      </c>
    </row>
    <row r="2476" spans="1:10" x14ac:dyDescent="0.45">
      <c r="A2476" s="178" t="s">
        <v>425</v>
      </c>
      <c r="B2476" s="178" t="s">
        <v>85</v>
      </c>
      <c r="C2476" s="178">
        <v>2050</v>
      </c>
      <c r="D2476" s="178" t="s">
        <v>336</v>
      </c>
      <c r="E2476" s="178" t="s">
        <v>337</v>
      </c>
      <c r="F2476" s="178" t="s">
        <v>426</v>
      </c>
      <c r="G2476" s="178">
        <v>25</v>
      </c>
      <c r="H2476" s="178">
        <v>4.9527863040566403E-2</v>
      </c>
      <c r="I2476" s="178">
        <v>5.5471206605434378E-2</v>
      </c>
      <c r="J2476" s="178" t="s">
        <v>623</v>
      </c>
    </row>
    <row r="2477" spans="1:10" x14ac:dyDescent="0.45">
      <c r="A2477" s="178" t="s">
        <v>425</v>
      </c>
      <c r="B2477" s="178" t="s">
        <v>85</v>
      </c>
      <c r="C2477" s="178">
        <v>2050</v>
      </c>
      <c r="D2477" s="178" t="s">
        <v>336</v>
      </c>
      <c r="E2477" s="178" t="s">
        <v>337</v>
      </c>
      <c r="F2477" s="178" t="s">
        <v>430</v>
      </c>
      <c r="G2477" s="178">
        <v>25</v>
      </c>
      <c r="H2477" s="178">
        <v>7.5726921204479999E-4</v>
      </c>
      <c r="I2477" s="178">
        <v>8.481415174901761E-4</v>
      </c>
      <c r="J2477" s="178" t="s">
        <v>623</v>
      </c>
    </row>
    <row r="2478" spans="1:10" x14ac:dyDescent="0.45">
      <c r="A2478" s="178" t="s">
        <v>425</v>
      </c>
      <c r="B2478" s="178" t="s">
        <v>85</v>
      </c>
      <c r="C2478" s="178">
        <v>2050</v>
      </c>
      <c r="D2478" s="178" t="s">
        <v>336</v>
      </c>
      <c r="E2478" s="178" t="s">
        <v>337</v>
      </c>
      <c r="F2478" s="178" t="s">
        <v>428</v>
      </c>
      <c r="G2478" s="178">
        <v>26</v>
      </c>
      <c r="H2478" s="178">
        <v>1.3527058181353E-3</v>
      </c>
      <c r="I2478" s="178">
        <v>1.5150305163115362E-3</v>
      </c>
      <c r="J2478" s="178" t="s">
        <v>624</v>
      </c>
    </row>
    <row r="2479" spans="1:10" x14ac:dyDescent="0.45">
      <c r="A2479" s="178" t="s">
        <v>425</v>
      </c>
      <c r="B2479" s="178" t="s">
        <v>85</v>
      </c>
      <c r="C2479" s="178">
        <v>2050</v>
      </c>
      <c r="D2479" s="178" t="s">
        <v>336</v>
      </c>
      <c r="E2479" s="178" t="s">
        <v>337</v>
      </c>
      <c r="F2479" s="178" t="s">
        <v>428</v>
      </c>
      <c r="G2479" s="178">
        <v>27</v>
      </c>
      <c r="H2479" s="178">
        <v>6.4744352130220002E-4</v>
      </c>
      <c r="I2479" s="178">
        <v>7.2513674385846411E-4</v>
      </c>
      <c r="J2479" s="178" t="s">
        <v>624</v>
      </c>
    </row>
    <row r="2480" spans="1:10" x14ac:dyDescent="0.45">
      <c r="A2480" s="178" t="s">
        <v>425</v>
      </c>
      <c r="B2480" s="178" t="s">
        <v>85</v>
      </c>
      <c r="C2480" s="178">
        <v>2050</v>
      </c>
      <c r="D2480" s="178" t="s">
        <v>336</v>
      </c>
      <c r="E2480" s="178" t="s">
        <v>337</v>
      </c>
      <c r="F2480" s="178" t="s">
        <v>430</v>
      </c>
      <c r="G2480" s="178">
        <v>27</v>
      </c>
      <c r="H2480" s="178">
        <v>1.4618721324949999E-3</v>
      </c>
      <c r="I2480" s="178">
        <v>1.6372967883944E-3</v>
      </c>
      <c r="J2480" s="178" t="s">
        <v>623</v>
      </c>
    </row>
    <row r="2481" spans="1:10" x14ac:dyDescent="0.45">
      <c r="A2481" s="178" t="s">
        <v>425</v>
      </c>
      <c r="B2481" s="178" t="s">
        <v>85</v>
      </c>
      <c r="C2481" s="178">
        <v>2050</v>
      </c>
      <c r="D2481" s="178" t="s">
        <v>336</v>
      </c>
      <c r="E2481" s="178" t="s">
        <v>337</v>
      </c>
      <c r="F2481" s="178" t="s">
        <v>426</v>
      </c>
      <c r="G2481" s="178">
        <v>27</v>
      </c>
      <c r="H2481" s="178">
        <v>1.56540982425213E-2</v>
      </c>
      <c r="I2481" s="178">
        <v>1.7532590031623857E-2</v>
      </c>
      <c r="J2481" s="178" t="s">
        <v>623</v>
      </c>
    </row>
    <row r="2482" spans="1:10" x14ac:dyDescent="0.45">
      <c r="A2482" s="178" t="s">
        <v>425</v>
      </c>
      <c r="B2482" s="178" t="s">
        <v>85</v>
      </c>
      <c r="C2482" s="178">
        <v>2050</v>
      </c>
      <c r="D2482" s="178" t="s">
        <v>336</v>
      </c>
      <c r="E2482" s="178" t="s">
        <v>337</v>
      </c>
      <c r="F2482" s="178" t="s">
        <v>430</v>
      </c>
      <c r="G2482" s="178">
        <v>28</v>
      </c>
      <c r="H2482" s="178">
        <v>1.4410637668334E-3</v>
      </c>
      <c r="I2482" s="178">
        <v>1.6139914188534081E-3</v>
      </c>
      <c r="J2482" s="178" t="s">
        <v>623</v>
      </c>
    </row>
    <row r="2483" spans="1:10" x14ac:dyDescent="0.45">
      <c r="A2483" s="178" t="s">
        <v>425</v>
      </c>
      <c r="B2483" s="178" t="s">
        <v>85</v>
      </c>
      <c r="C2483" s="178">
        <v>2050</v>
      </c>
      <c r="D2483" s="178" t="s">
        <v>336</v>
      </c>
      <c r="E2483" s="178" t="s">
        <v>337</v>
      </c>
      <c r="F2483" s="178" t="s">
        <v>426</v>
      </c>
      <c r="G2483" s="178">
        <v>28</v>
      </c>
      <c r="H2483" s="178">
        <v>4.5019078068435199E-2</v>
      </c>
      <c r="I2483" s="178">
        <v>5.0421367436647428E-2</v>
      </c>
      <c r="J2483" s="178" t="s">
        <v>623</v>
      </c>
    </row>
    <row r="2484" spans="1:10" x14ac:dyDescent="0.45">
      <c r="A2484" s="178" t="s">
        <v>425</v>
      </c>
      <c r="B2484" s="178" t="s">
        <v>85</v>
      </c>
      <c r="C2484" s="178">
        <v>2050</v>
      </c>
      <c r="D2484" s="178" t="s">
        <v>336</v>
      </c>
      <c r="E2484" s="178" t="s">
        <v>337</v>
      </c>
      <c r="F2484" s="178" t="s">
        <v>428</v>
      </c>
      <c r="G2484" s="178">
        <v>28</v>
      </c>
      <c r="H2484" s="178">
        <v>6.3348584808409995E-4</v>
      </c>
      <c r="I2484" s="178">
        <v>7.0950414985419201E-4</v>
      </c>
      <c r="J2484" s="178" t="s">
        <v>624</v>
      </c>
    </row>
    <row r="2485" spans="1:10" x14ac:dyDescent="0.45">
      <c r="A2485" s="178" t="s">
        <v>425</v>
      </c>
      <c r="B2485" s="178" t="s">
        <v>85</v>
      </c>
      <c r="C2485" s="178">
        <v>2050</v>
      </c>
      <c r="D2485" s="178" t="s">
        <v>336</v>
      </c>
      <c r="E2485" s="178" t="s">
        <v>337</v>
      </c>
      <c r="F2485" s="178" t="s">
        <v>428</v>
      </c>
      <c r="G2485" s="178">
        <v>29</v>
      </c>
      <c r="H2485" s="178">
        <v>6.1356078367679997E-4</v>
      </c>
      <c r="I2485" s="178">
        <v>6.8718807771801598E-4</v>
      </c>
      <c r="J2485" s="178" t="s">
        <v>624</v>
      </c>
    </row>
    <row r="2486" spans="1:10" x14ac:dyDescent="0.45">
      <c r="A2486" s="178" t="s">
        <v>425</v>
      </c>
      <c r="B2486" s="178" t="s">
        <v>85</v>
      </c>
      <c r="C2486" s="178">
        <v>2050</v>
      </c>
      <c r="D2486" s="178" t="s">
        <v>336</v>
      </c>
      <c r="E2486" s="178" t="s">
        <v>337</v>
      </c>
      <c r="F2486" s="178" t="s">
        <v>426</v>
      </c>
      <c r="G2486" s="178">
        <v>29</v>
      </c>
      <c r="H2486" s="178">
        <v>2.92478194460273E-2</v>
      </c>
      <c r="I2486" s="178">
        <v>3.2757557779550577E-2</v>
      </c>
      <c r="J2486" s="178" t="s">
        <v>623</v>
      </c>
    </row>
    <row r="2487" spans="1:10" x14ac:dyDescent="0.45">
      <c r="A2487" s="178" t="s">
        <v>425</v>
      </c>
      <c r="B2487" s="178" t="s">
        <v>85</v>
      </c>
      <c r="C2487" s="178">
        <v>2050</v>
      </c>
      <c r="D2487" s="178" t="s">
        <v>336</v>
      </c>
      <c r="E2487" s="178" t="s">
        <v>337</v>
      </c>
      <c r="F2487" s="178" t="s">
        <v>428</v>
      </c>
      <c r="G2487" s="178">
        <v>30</v>
      </c>
      <c r="H2487" s="178">
        <v>1.750385214109E-3</v>
      </c>
      <c r="I2487" s="178">
        <v>1.9604314398020801E-3</v>
      </c>
      <c r="J2487" s="178" t="s">
        <v>624</v>
      </c>
    </row>
    <row r="2488" spans="1:10" x14ac:dyDescent="0.45">
      <c r="A2488" s="178" t="s">
        <v>425</v>
      </c>
      <c r="B2488" s="178" t="s">
        <v>85</v>
      </c>
      <c r="C2488" s="178">
        <v>2050</v>
      </c>
      <c r="D2488" s="178" t="s">
        <v>336</v>
      </c>
      <c r="E2488" s="178" t="s">
        <v>337</v>
      </c>
      <c r="F2488" s="178" t="s">
        <v>428</v>
      </c>
      <c r="G2488" s="178">
        <v>31</v>
      </c>
      <c r="H2488" s="178">
        <v>5.6593184126539999E-4</v>
      </c>
      <c r="I2488" s="178">
        <v>6.3384366221724809E-4</v>
      </c>
      <c r="J2488" s="178" t="s">
        <v>624</v>
      </c>
    </row>
    <row r="2489" spans="1:10" x14ac:dyDescent="0.45">
      <c r="A2489" s="178" t="s">
        <v>425</v>
      </c>
      <c r="B2489" s="178" t="s">
        <v>85</v>
      </c>
      <c r="C2489" s="178">
        <v>2050</v>
      </c>
      <c r="D2489" s="178" t="s">
        <v>336</v>
      </c>
      <c r="E2489" s="178" t="s">
        <v>337</v>
      </c>
      <c r="F2489" s="178" t="s">
        <v>430</v>
      </c>
      <c r="G2489" s="178">
        <v>31</v>
      </c>
      <c r="H2489" s="178">
        <v>6.8665301660080001E-4</v>
      </c>
      <c r="I2489" s="178">
        <v>7.6905137859289605E-4</v>
      </c>
      <c r="J2489" s="178" t="s">
        <v>623</v>
      </c>
    </row>
    <row r="2490" spans="1:10" x14ac:dyDescent="0.45">
      <c r="A2490" s="178" t="s">
        <v>425</v>
      </c>
      <c r="B2490" s="178" t="s">
        <v>85</v>
      </c>
      <c r="C2490" s="178">
        <v>2050</v>
      </c>
      <c r="D2490" s="178" t="s">
        <v>336</v>
      </c>
      <c r="E2490" s="178" t="s">
        <v>337</v>
      </c>
      <c r="F2490" s="178" t="s">
        <v>428</v>
      </c>
      <c r="G2490" s="178">
        <v>32</v>
      </c>
      <c r="H2490" s="178">
        <v>5.5327394511550004E-4</v>
      </c>
      <c r="I2490" s="178">
        <v>6.1966681852936012E-4</v>
      </c>
      <c r="J2490" s="178" t="s">
        <v>624</v>
      </c>
    </row>
    <row r="2491" spans="1:10" x14ac:dyDescent="0.45">
      <c r="A2491" s="178" t="s">
        <v>425</v>
      </c>
      <c r="B2491" s="178" t="s">
        <v>85</v>
      </c>
      <c r="C2491" s="178">
        <v>2050</v>
      </c>
      <c r="D2491" s="178" t="s">
        <v>336</v>
      </c>
      <c r="E2491" s="178" t="s">
        <v>337</v>
      </c>
      <c r="F2491" s="178" t="s">
        <v>426</v>
      </c>
      <c r="G2491" s="178">
        <v>32</v>
      </c>
      <c r="H2491" s="178">
        <v>1.36308465152979E-2</v>
      </c>
      <c r="I2491" s="178">
        <v>1.526654809713365E-2</v>
      </c>
      <c r="J2491" s="178" t="s">
        <v>623</v>
      </c>
    </row>
    <row r="2492" spans="1:10" x14ac:dyDescent="0.45">
      <c r="A2492" s="178" t="s">
        <v>425</v>
      </c>
      <c r="B2492" s="178" t="s">
        <v>85</v>
      </c>
      <c r="C2492" s="178">
        <v>2050</v>
      </c>
      <c r="D2492" s="178" t="s">
        <v>336</v>
      </c>
      <c r="E2492" s="178" t="s">
        <v>337</v>
      </c>
      <c r="F2492" s="178" t="s">
        <v>426</v>
      </c>
      <c r="G2492" s="178">
        <v>33</v>
      </c>
      <c r="H2492" s="178">
        <v>3.9350845851004103E-2</v>
      </c>
      <c r="I2492" s="178">
        <v>4.40729473531246E-2</v>
      </c>
      <c r="J2492" s="178" t="s">
        <v>623</v>
      </c>
    </row>
    <row r="2493" spans="1:10" x14ac:dyDescent="0.45">
      <c r="A2493" s="178" t="s">
        <v>425</v>
      </c>
      <c r="B2493" s="178" t="s">
        <v>85</v>
      </c>
      <c r="C2493" s="178">
        <v>2050</v>
      </c>
      <c r="D2493" s="178" t="s">
        <v>336</v>
      </c>
      <c r="E2493" s="178" t="s">
        <v>337</v>
      </c>
      <c r="F2493" s="178" t="s">
        <v>430</v>
      </c>
      <c r="G2493" s="178">
        <v>33</v>
      </c>
      <c r="H2493" s="178">
        <v>6.660528015345E-4</v>
      </c>
      <c r="I2493" s="178">
        <v>7.4597913771864012E-4</v>
      </c>
      <c r="J2493" s="178" t="s">
        <v>623</v>
      </c>
    </row>
    <row r="2494" spans="1:10" x14ac:dyDescent="0.45">
      <c r="A2494" s="178" t="s">
        <v>425</v>
      </c>
      <c r="B2494" s="178" t="s">
        <v>85</v>
      </c>
      <c r="C2494" s="178">
        <v>2050</v>
      </c>
      <c r="D2494" s="178" t="s">
        <v>336</v>
      </c>
      <c r="E2494" s="178" t="s">
        <v>337</v>
      </c>
      <c r="F2494" s="178" t="s">
        <v>426</v>
      </c>
      <c r="G2494" s="178">
        <v>34</v>
      </c>
      <c r="H2494" s="178">
        <v>1.29019990563393E-2</v>
      </c>
      <c r="I2494" s="178">
        <v>1.4450238943100017E-2</v>
      </c>
      <c r="J2494" s="178" t="s">
        <v>623</v>
      </c>
    </row>
    <row r="2495" spans="1:10" x14ac:dyDescent="0.45">
      <c r="A2495" s="178" t="s">
        <v>425</v>
      </c>
      <c r="B2495" s="178" t="s">
        <v>85</v>
      </c>
      <c r="C2495" s="178">
        <v>2050</v>
      </c>
      <c r="D2495" s="178" t="s">
        <v>336</v>
      </c>
      <c r="E2495" s="178" t="s">
        <v>337</v>
      </c>
      <c r="F2495" s="178" t="s">
        <v>430</v>
      </c>
      <c r="G2495" s="178">
        <v>35</v>
      </c>
      <c r="H2495" s="178">
        <v>6.4744352130220002E-4</v>
      </c>
      <c r="I2495" s="178">
        <v>7.2513674385846411E-4</v>
      </c>
      <c r="J2495" s="178" t="s">
        <v>623</v>
      </c>
    </row>
    <row r="2496" spans="1:10" x14ac:dyDescent="0.45">
      <c r="A2496" s="178" t="s">
        <v>425</v>
      </c>
      <c r="B2496" s="178" t="s">
        <v>85</v>
      </c>
      <c r="C2496" s="178">
        <v>2050</v>
      </c>
      <c r="D2496" s="178" t="s">
        <v>336</v>
      </c>
      <c r="E2496" s="178" t="s">
        <v>337</v>
      </c>
      <c r="F2496" s="178" t="s">
        <v>426</v>
      </c>
      <c r="G2496" s="178">
        <v>35</v>
      </c>
      <c r="H2496" s="178">
        <v>1.23597541823983E-2</v>
      </c>
      <c r="I2496" s="178">
        <v>1.3842924684286098E-2</v>
      </c>
      <c r="J2496" s="178" t="s">
        <v>623</v>
      </c>
    </row>
    <row r="2497" spans="1:10" x14ac:dyDescent="0.45">
      <c r="A2497" s="178" t="s">
        <v>425</v>
      </c>
      <c r="B2497" s="178" t="s">
        <v>85</v>
      </c>
      <c r="C2497" s="178">
        <v>2050</v>
      </c>
      <c r="D2497" s="178" t="s">
        <v>336</v>
      </c>
      <c r="E2497" s="178" t="s">
        <v>337</v>
      </c>
      <c r="F2497" s="178" t="s">
        <v>428</v>
      </c>
      <c r="G2497" s="178">
        <v>36</v>
      </c>
      <c r="H2497" s="178">
        <v>4.8206938663500001E-4</v>
      </c>
      <c r="I2497" s="178">
        <v>5.3991771303120006E-4</v>
      </c>
      <c r="J2497" s="178" t="s">
        <v>624</v>
      </c>
    </row>
    <row r="2498" spans="1:10" x14ac:dyDescent="0.45">
      <c r="A2498" s="178" t="s">
        <v>425</v>
      </c>
      <c r="B2498" s="178" t="s">
        <v>85</v>
      </c>
      <c r="C2498" s="178">
        <v>2050</v>
      </c>
      <c r="D2498" s="178" t="s">
        <v>336</v>
      </c>
      <c r="E2498" s="178" t="s">
        <v>337</v>
      </c>
      <c r="F2498" s="178" t="s">
        <v>428</v>
      </c>
      <c r="G2498" s="178">
        <v>37</v>
      </c>
      <c r="H2498" s="178">
        <v>4.7633185749870001E-4</v>
      </c>
      <c r="I2498" s="178">
        <v>5.3349168039854402E-4</v>
      </c>
      <c r="J2498" s="178" t="s">
        <v>624</v>
      </c>
    </row>
    <row r="2499" spans="1:10" x14ac:dyDescent="0.45">
      <c r="A2499" s="178" t="s">
        <v>425</v>
      </c>
      <c r="B2499" s="178" t="s">
        <v>85</v>
      </c>
      <c r="C2499" s="178">
        <v>2050</v>
      </c>
      <c r="D2499" s="178" t="s">
        <v>336</v>
      </c>
      <c r="E2499" s="178" t="s">
        <v>337</v>
      </c>
      <c r="F2499" s="178" t="s">
        <v>426</v>
      </c>
      <c r="G2499" s="178">
        <v>37</v>
      </c>
      <c r="H2499" s="178">
        <v>1.1988950893282901E-2</v>
      </c>
      <c r="I2499" s="178">
        <v>1.342762500047685E-2</v>
      </c>
      <c r="J2499" s="178" t="s">
        <v>623</v>
      </c>
    </row>
    <row r="2500" spans="1:10" x14ac:dyDescent="0.45">
      <c r="A2500" s="178" t="s">
        <v>425</v>
      </c>
      <c r="B2500" s="178" t="s">
        <v>85</v>
      </c>
      <c r="C2500" s="178">
        <v>2050</v>
      </c>
      <c r="D2500" s="178" t="s">
        <v>336</v>
      </c>
      <c r="E2500" s="178" t="s">
        <v>337</v>
      </c>
      <c r="F2500" s="178" t="s">
        <v>430</v>
      </c>
      <c r="G2500" s="178">
        <v>37</v>
      </c>
      <c r="H2500" s="178">
        <v>6.3348584808409995E-4</v>
      </c>
      <c r="I2500" s="178">
        <v>7.0950414985419201E-4</v>
      </c>
      <c r="J2500" s="178" t="s">
        <v>623</v>
      </c>
    </row>
    <row r="2501" spans="1:10" x14ac:dyDescent="0.45">
      <c r="A2501" s="178" t="s">
        <v>425</v>
      </c>
      <c r="B2501" s="178" t="s">
        <v>85</v>
      </c>
      <c r="C2501" s="178">
        <v>2050</v>
      </c>
      <c r="D2501" s="178" t="s">
        <v>336</v>
      </c>
      <c r="E2501" s="178" t="s">
        <v>337</v>
      </c>
      <c r="F2501" s="178" t="s">
        <v>426</v>
      </c>
      <c r="G2501" s="178">
        <v>38</v>
      </c>
      <c r="H2501" s="178">
        <v>1.1653983965516101E-2</v>
      </c>
      <c r="I2501" s="178">
        <v>1.3052462041378034E-2</v>
      </c>
      <c r="J2501" s="178" t="s">
        <v>623</v>
      </c>
    </row>
    <row r="2502" spans="1:10" x14ac:dyDescent="0.45">
      <c r="A2502" s="178" t="s">
        <v>425</v>
      </c>
      <c r="B2502" s="178" t="s">
        <v>85</v>
      </c>
      <c r="C2502" s="178">
        <v>2050</v>
      </c>
      <c r="D2502" s="178" t="s">
        <v>336</v>
      </c>
      <c r="E2502" s="178" t="s">
        <v>337</v>
      </c>
      <c r="F2502" s="178" t="s">
        <v>426</v>
      </c>
      <c r="G2502" s="178">
        <v>39</v>
      </c>
      <c r="H2502" s="178">
        <v>1.1402744799852401E-2</v>
      </c>
      <c r="I2502" s="178">
        <v>1.2771074175834691E-2</v>
      </c>
      <c r="J2502" s="178" t="s">
        <v>623</v>
      </c>
    </row>
    <row r="2503" spans="1:10" x14ac:dyDescent="0.45">
      <c r="A2503" s="178" t="s">
        <v>425</v>
      </c>
      <c r="B2503" s="178" t="s">
        <v>85</v>
      </c>
      <c r="C2503" s="178">
        <v>2050</v>
      </c>
      <c r="D2503" s="178" t="s">
        <v>336</v>
      </c>
      <c r="E2503" s="178" t="s">
        <v>337</v>
      </c>
      <c r="F2503" s="178" t="s">
        <v>430</v>
      </c>
      <c r="G2503" s="178">
        <v>39</v>
      </c>
      <c r="H2503" s="178">
        <v>6.1356078367679997E-4</v>
      </c>
      <c r="I2503" s="178">
        <v>6.8718807771801598E-4</v>
      </c>
      <c r="J2503" s="178" t="s">
        <v>623</v>
      </c>
    </row>
    <row r="2504" spans="1:10" x14ac:dyDescent="0.45">
      <c r="A2504" s="178" t="s">
        <v>425</v>
      </c>
      <c r="B2504" s="178" t="s">
        <v>85</v>
      </c>
      <c r="C2504" s="178">
        <v>2050</v>
      </c>
      <c r="D2504" s="178" t="s">
        <v>336</v>
      </c>
      <c r="E2504" s="178" t="s">
        <v>337</v>
      </c>
      <c r="F2504" s="178" t="s">
        <v>428</v>
      </c>
      <c r="G2504" s="178">
        <v>39</v>
      </c>
      <c r="H2504" s="178">
        <v>4.476850444917E-4</v>
      </c>
      <c r="I2504" s="178">
        <v>5.0140724983070402E-4</v>
      </c>
      <c r="J2504" s="178" t="s">
        <v>624</v>
      </c>
    </row>
    <row r="2505" spans="1:10" x14ac:dyDescent="0.45">
      <c r="A2505" s="178" t="s">
        <v>425</v>
      </c>
      <c r="B2505" s="178" t="s">
        <v>85</v>
      </c>
      <c r="C2505" s="178">
        <v>2050</v>
      </c>
      <c r="D2505" s="178" t="s">
        <v>336</v>
      </c>
      <c r="E2505" s="178" t="s">
        <v>337</v>
      </c>
      <c r="F2505" s="178" t="s">
        <v>426</v>
      </c>
      <c r="G2505" s="178">
        <v>40</v>
      </c>
      <c r="H2505" s="178">
        <v>1.1044093407690501E-2</v>
      </c>
      <c r="I2505" s="178">
        <v>1.2369384616613362E-2</v>
      </c>
      <c r="J2505" s="178" t="s">
        <v>623</v>
      </c>
    </row>
    <row r="2506" spans="1:10" x14ac:dyDescent="0.45">
      <c r="A2506" s="178" t="s">
        <v>425</v>
      </c>
      <c r="B2506" s="178" t="s">
        <v>85</v>
      </c>
      <c r="C2506" s="178">
        <v>2050</v>
      </c>
      <c r="D2506" s="178" t="s">
        <v>336</v>
      </c>
      <c r="E2506" s="178" t="s">
        <v>337</v>
      </c>
      <c r="F2506" s="178" t="s">
        <v>428</v>
      </c>
      <c r="G2506" s="178">
        <v>40</v>
      </c>
      <c r="H2506" s="178">
        <v>4.3963943608110002E-4</v>
      </c>
      <c r="I2506" s="178">
        <v>4.9239616841083203E-4</v>
      </c>
      <c r="J2506" s="178" t="s">
        <v>624</v>
      </c>
    </row>
    <row r="2507" spans="1:10" x14ac:dyDescent="0.45">
      <c r="A2507" s="178" t="s">
        <v>425</v>
      </c>
      <c r="B2507" s="178" t="s">
        <v>85</v>
      </c>
      <c r="C2507" s="178">
        <v>2050</v>
      </c>
      <c r="D2507" s="178" t="s">
        <v>336</v>
      </c>
      <c r="E2507" s="178" t="s">
        <v>337</v>
      </c>
      <c r="F2507" s="178" t="s">
        <v>427</v>
      </c>
      <c r="G2507" s="178">
        <v>42</v>
      </c>
      <c r="H2507" s="178">
        <v>5.9039494954049999E-4</v>
      </c>
      <c r="I2507" s="178">
        <v>6.6124234348536009E-4</v>
      </c>
      <c r="J2507" s="178" t="s">
        <v>623</v>
      </c>
    </row>
    <row r="2508" spans="1:10" x14ac:dyDescent="0.45">
      <c r="A2508" s="178" t="s">
        <v>425</v>
      </c>
      <c r="B2508" s="178" t="s">
        <v>85</v>
      </c>
      <c r="C2508" s="178">
        <v>2050</v>
      </c>
      <c r="D2508" s="178" t="s">
        <v>336</v>
      </c>
      <c r="E2508" s="178" t="s">
        <v>337</v>
      </c>
      <c r="F2508" s="178" t="s">
        <v>430</v>
      </c>
      <c r="G2508" s="178">
        <v>42</v>
      </c>
      <c r="H2508" s="178">
        <v>5.9039494954049999E-4</v>
      </c>
      <c r="I2508" s="178">
        <v>6.6124234348536009E-4</v>
      </c>
      <c r="J2508" s="178" t="s">
        <v>623</v>
      </c>
    </row>
    <row r="2509" spans="1:10" x14ac:dyDescent="0.45">
      <c r="A2509" s="178" t="s">
        <v>425</v>
      </c>
      <c r="B2509" s="178" t="s">
        <v>85</v>
      </c>
      <c r="C2509" s="178">
        <v>2050</v>
      </c>
      <c r="D2509" s="178" t="s">
        <v>336</v>
      </c>
      <c r="E2509" s="178" t="s">
        <v>337</v>
      </c>
      <c r="F2509" s="178" t="s">
        <v>428</v>
      </c>
      <c r="G2509" s="178">
        <v>42</v>
      </c>
      <c r="H2509" s="178">
        <v>4.1157435043710002E-4</v>
      </c>
      <c r="I2509" s="178">
        <v>4.6096327248955208E-4</v>
      </c>
      <c r="J2509" s="178" t="s">
        <v>624</v>
      </c>
    </row>
    <row r="2510" spans="1:10" x14ac:dyDescent="0.45">
      <c r="A2510" s="178" t="s">
        <v>425</v>
      </c>
      <c r="B2510" s="178" t="s">
        <v>85</v>
      </c>
      <c r="C2510" s="178">
        <v>2050</v>
      </c>
      <c r="D2510" s="178" t="s">
        <v>336</v>
      </c>
      <c r="E2510" s="178" t="s">
        <v>337</v>
      </c>
      <c r="F2510" s="178" t="s">
        <v>426</v>
      </c>
      <c r="G2510" s="178">
        <v>42</v>
      </c>
      <c r="H2510" s="178">
        <v>1.0627109557390199E-2</v>
      </c>
      <c r="I2510" s="178">
        <v>1.1902362704277024E-2</v>
      </c>
      <c r="J2510" s="178" t="s">
        <v>623</v>
      </c>
    </row>
    <row r="2511" spans="1:10" x14ac:dyDescent="0.45">
      <c r="A2511" s="178" t="s">
        <v>425</v>
      </c>
      <c r="B2511" s="178" t="s">
        <v>85</v>
      </c>
      <c r="C2511" s="178">
        <v>2050</v>
      </c>
      <c r="D2511" s="178" t="s">
        <v>336</v>
      </c>
      <c r="E2511" s="178" t="s">
        <v>337</v>
      </c>
      <c r="F2511" s="178" t="s">
        <v>430</v>
      </c>
      <c r="G2511" s="178">
        <v>43</v>
      </c>
      <c r="H2511" s="178">
        <v>1.1599902645685E-3</v>
      </c>
      <c r="I2511" s="178">
        <v>1.2991890963167201E-3</v>
      </c>
      <c r="J2511" s="178" t="s">
        <v>623</v>
      </c>
    </row>
    <row r="2512" spans="1:10" x14ac:dyDescent="0.45">
      <c r="A2512" s="178" t="s">
        <v>425</v>
      </c>
      <c r="B2512" s="178" t="s">
        <v>85</v>
      </c>
      <c r="C2512" s="178">
        <v>2050</v>
      </c>
      <c r="D2512" s="178" t="s">
        <v>336</v>
      </c>
      <c r="E2512" s="178" t="s">
        <v>337</v>
      </c>
      <c r="F2512" s="178" t="s">
        <v>428</v>
      </c>
      <c r="G2512" s="178">
        <v>43</v>
      </c>
      <c r="H2512" s="178">
        <v>4.1038112249230002E-4</v>
      </c>
      <c r="I2512" s="178">
        <v>4.5962685719137607E-4</v>
      </c>
      <c r="J2512" s="178" t="s">
        <v>624</v>
      </c>
    </row>
    <row r="2513" spans="1:10" x14ac:dyDescent="0.45">
      <c r="A2513" s="178" t="s">
        <v>425</v>
      </c>
      <c r="B2513" s="178" t="s">
        <v>85</v>
      </c>
      <c r="C2513" s="178">
        <v>2050</v>
      </c>
      <c r="D2513" s="178" t="s">
        <v>336</v>
      </c>
      <c r="E2513" s="178" t="s">
        <v>337</v>
      </c>
      <c r="F2513" s="178" t="s">
        <v>426</v>
      </c>
      <c r="G2513" s="178">
        <v>43</v>
      </c>
      <c r="H2513" s="178">
        <v>2.0879824645817301E-2</v>
      </c>
      <c r="I2513" s="178">
        <v>2.3385403603315379E-2</v>
      </c>
      <c r="J2513" s="178" t="s">
        <v>623</v>
      </c>
    </row>
    <row r="2514" spans="1:10" x14ac:dyDescent="0.45">
      <c r="A2514" s="178" t="s">
        <v>425</v>
      </c>
      <c r="B2514" s="178" t="s">
        <v>85</v>
      </c>
      <c r="C2514" s="178">
        <v>2050</v>
      </c>
      <c r="D2514" s="178" t="s">
        <v>336</v>
      </c>
      <c r="E2514" s="178" t="s">
        <v>337</v>
      </c>
      <c r="F2514" s="178" t="s">
        <v>427</v>
      </c>
      <c r="G2514" s="178">
        <v>43</v>
      </c>
      <c r="H2514" s="178">
        <v>1.1599902645685E-3</v>
      </c>
      <c r="I2514" s="178">
        <v>1.2991890963167201E-3</v>
      </c>
      <c r="J2514" s="178" t="s">
        <v>623</v>
      </c>
    </row>
    <row r="2515" spans="1:10" x14ac:dyDescent="0.45">
      <c r="A2515" s="178" t="s">
        <v>425</v>
      </c>
      <c r="B2515" s="178" t="s">
        <v>85</v>
      </c>
      <c r="C2515" s="178">
        <v>2050</v>
      </c>
      <c r="D2515" s="178" t="s">
        <v>336</v>
      </c>
      <c r="E2515" s="178" t="s">
        <v>337</v>
      </c>
      <c r="F2515" s="178" t="s">
        <v>430</v>
      </c>
      <c r="G2515" s="178">
        <v>44</v>
      </c>
      <c r="H2515" s="178">
        <v>5.6593184126539999E-4</v>
      </c>
      <c r="I2515" s="178">
        <v>6.3384366221724809E-4</v>
      </c>
      <c r="J2515" s="178" t="s">
        <v>623</v>
      </c>
    </row>
    <row r="2516" spans="1:10" x14ac:dyDescent="0.45">
      <c r="A2516" s="178" t="s">
        <v>425</v>
      </c>
      <c r="B2516" s="178" t="s">
        <v>85</v>
      </c>
      <c r="C2516" s="178">
        <v>2050</v>
      </c>
      <c r="D2516" s="178" t="s">
        <v>336</v>
      </c>
      <c r="E2516" s="178" t="s">
        <v>337</v>
      </c>
      <c r="F2516" s="178" t="s">
        <v>426</v>
      </c>
      <c r="G2516" s="178">
        <v>44</v>
      </c>
      <c r="H2516" s="178">
        <v>1.01867727935314E-2</v>
      </c>
      <c r="I2516" s="178">
        <v>1.140918552875517E-2</v>
      </c>
      <c r="J2516" s="178" t="s">
        <v>623</v>
      </c>
    </row>
    <row r="2517" spans="1:10" x14ac:dyDescent="0.45">
      <c r="A2517" s="178" t="s">
        <v>425</v>
      </c>
      <c r="B2517" s="178" t="s">
        <v>85</v>
      </c>
      <c r="C2517" s="178">
        <v>2050</v>
      </c>
      <c r="D2517" s="178" t="s">
        <v>336</v>
      </c>
      <c r="E2517" s="178" t="s">
        <v>337</v>
      </c>
      <c r="F2517" s="178" t="s">
        <v>427</v>
      </c>
      <c r="G2517" s="178">
        <v>44</v>
      </c>
      <c r="H2517" s="178">
        <v>5.6593184126539999E-4</v>
      </c>
      <c r="I2517" s="178">
        <v>6.3384366221724809E-4</v>
      </c>
      <c r="J2517" s="178" t="s">
        <v>623</v>
      </c>
    </row>
    <row r="2518" spans="1:10" x14ac:dyDescent="0.45">
      <c r="A2518" s="178" t="s">
        <v>425</v>
      </c>
      <c r="B2518" s="178" t="s">
        <v>85</v>
      </c>
      <c r="C2518" s="178">
        <v>2050</v>
      </c>
      <c r="D2518" s="178" t="s">
        <v>336</v>
      </c>
      <c r="E2518" s="178" t="s">
        <v>337</v>
      </c>
      <c r="F2518" s="178" t="s">
        <v>428</v>
      </c>
      <c r="G2518" s="178">
        <v>45</v>
      </c>
      <c r="H2518" s="178">
        <v>3.8690745714119998E-4</v>
      </c>
      <c r="I2518" s="178">
        <v>4.33336351998144E-4</v>
      </c>
      <c r="J2518" s="178" t="s">
        <v>624</v>
      </c>
    </row>
    <row r="2519" spans="1:10" x14ac:dyDescent="0.45">
      <c r="A2519" s="178" t="s">
        <v>425</v>
      </c>
      <c r="B2519" s="178" t="s">
        <v>85</v>
      </c>
      <c r="C2519" s="178">
        <v>2050</v>
      </c>
      <c r="D2519" s="178" t="s">
        <v>336</v>
      </c>
      <c r="E2519" s="178" t="s">
        <v>337</v>
      </c>
      <c r="F2519" s="178" t="s">
        <v>430</v>
      </c>
      <c r="G2519" s="178">
        <v>45</v>
      </c>
      <c r="H2519" s="178">
        <v>5.5327394511550004E-4</v>
      </c>
      <c r="I2519" s="178">
        <v>6.1966681852936012E-4</v>
      </c>
      <c r="J2519" s="178" t="s">
        <v>623</v>
      </c>
    </row>
    <row r="2520" spans="1:10" x14ac:dyDescent="0.45">
      <c r="A2520" s="178" t="s">
        <v>425</v>
      </c>
      <c r="B2520" s="178" t="s">
        <v>85</v>
      </c>
      <c r="C2520" s="178">
        <v>2050</v>
      </c>
      <c r="D2520" s="178" t="s">
        <v>336</v>
      </c>
      <c r="E2520" s="178" t="s">
        <v>337</v>
      </c>
      <c r="F2520" s="178" t="s">
        <v>427</v>
      </c>
      <c r="G2520" s="178">
        <v>45</v>
      </c>
      <c r="H2520" s="178">
        <v>5.5327394511550004E-4</v>
      </c>
      <c r="I2520" s="178">
        <v>6.1966681852936012E-4</v>
      </c>
      <c r="J2520" s="178" t="s">
        <v>623</v>
      </c>
    </row>
    <row r="2521" spans="1:10" x14ac:dyDescent="0.45">
      <c r="A2521" s="178" t="s">
        <v>425</v>
      </c>
      <c r="B2521" s="178" t="s">
        <v>85</v>
      </c>
      <c r="C2521" s="178">
        <v>2050</v>
      </c>
      <c r="D2521" s="178" t="s">
        <v>336</v>
      </c>
      <c r="E2521" s="178" t="s">
        <v>337</v>
      </c>
      <c r="F2521" s="178" t="s">
        <v>426</v>
      </c>
      <c r="G2521" s="178">
        <v>45</v>
      </c>
      <c r="H2521" s="178">
        <v>9.9589312449097998E-3</v>
      </c>
      <c r="I2521" s="178">
        <v>1.1154002994298976E-2</v>
      </c>
      <c r="J2521" s="178" t="s">
        <v>623</v>
      </c>
    </row>
    <row r="2522" spans="1:10" x14ac:dyDescent="0.45">
      <c r="A2522" s="178" t="s">
        <v>425</v>
      </c>
      <c r="B2522" s="178" t="s">
        <v>85</v>
      </c>
      <c r="C2522" s="178">
        <v>2050</v>
      </c>
      <c r="D2522" s="178" t="s">
        <v>336</v>
      </c>
      <c r="E2522" s="178" t="s">
        <v>337</v>
      </c>
      <c r="F2522" s="178" t="s">
        <v>428</v>
      </c>
      <c r="G2522" s="178">
        <v>48</v>
      </c>
      <c r="H2522" s="178">
        <v>3.6664734943770002E-4</v>
      </c>
      <c r="I2522" s="178">
        <v>4.1064503137022408E-4</v>
      </c>
      <c r="J2522" s="178" t="s">
        <v>624</v>
      </c>
    </row>
    <row r="2523" spans="1:10" x14ac:dyDescent="0.45">
      <c r="A2523" s="178" t="s">
        <v>425</v>
      </c>
      <c r="B2523" s="178" t="s">
        <v>85</v>
      </c>
      <c r="C2523" s="178">
        <v>2050</v>
      </c>
      <c r="D2523" s="178" t="s">
        <v>336</v>
      </c>
      <c r="E2523" s="178" t="s">
        <v>337</v>
      </c>
      <c r="F2523" s="178" t="s">
        <v>428</v>
      </c>
      <c r="G2523" s="178">
        <v>51</v>
      </c>
      <c r="H2523" s="178">
        <v>3.4179145586680002E-4</v>
      </c>
      <c r="I2523" s="178">
        <v>3.8280643057081606E-4</v>
      </c>
      <c r="J2523" s="178" t="s">
        <v>624</v>
      </c>
    </row>
    <row r="2524" spans="1:10" x14ac:dyDescent="0.45">
      <c r="A2524" s="178" t="s">
        <v>425</v>
      </c>
      <c r="B2524" s="178" t="s">
        <v>85</v>
      </c>
      <c r="C2524" s="178">
        <v>2050</v>
      </c>
      <c r="D2524" s="178" t="s">
        <v>336</v>
      </c>
      <c r="E2524" s="178" t="s">
        <v>337</v>
      </c>
      <c r="F2524" s="178" t="s">
        <v>430</v>
      </c>
      <c r="G2524" s="178">
        <v>53</v>
      </c>
      <c r="H2524" s="178">
        <v>9.5840124413370002E-4</v>
      </c>
      <c r="I2524" s="178">
        <v>1.0734093934297441E-3</v>
      </c>
      <c r="J2524" s="178" t="s">
        <v>623</v>
      </c>
    </row>
    <row r="2525" spans="1:10" x14ac:dyDescent="0.45">
      <c r="A2525" s="178" t="s">
        <v>425</v>
      </c>
      <c r="B2525" s="178" t="s">
        <v>85</v>
      </c>
      <c r="C2525" s="178">
        <v>2050</v>
      </c>
      <c r="D2525" s="178" t="s">
        <v>336</v>
      </c>
      <c r="E2525" s="178" t="s">
        <v>337</v>
      </c>
      <c r="F2525" s="178" t="s">
        <v>428</v>
      </c>
      <c r="G2525" s="178">
        <v>53</v>
      </c>
      <c r="H2525" s="178">
        <v>3.2722690957599998E-4</v>
      </c>
      <c r="I2525" s="178">
        <v>3.6649413872512002E-4</v>
      </c>
      <c r="J2525" s="178" t="s">
        <v>624</v>
      </c>
    </row>
    <row r="2526" spans="1:10" x14ac:dyDescent="0.45">
      <c r="A2526" s="178" t="s">
        <v>425</v>
      </c>
      <c r="B2526" s="178" t="s">
        <v>85</v>
      </c>
      <c r="C2526" s="178">
        <v>2050</v>
      </c>
      <c r="D2526" s="178" t="s">
        <v>336</v>
      </c>
      <c r="E2526" s="178" t="s">
        <v>337</v>
      </c>
      <c r="F2526" s="178" t="s">
        <v>427</v>
      </c>
      <c r="G2526" s="178">
        <v>53</v>
      </c>
      <c r="H2526" s="178">
        <v>9.5840124413370002E-4</v>
      </c>
      <c r="I2526" s="178">
        <v>1.0734093934297441E-3</v>
      </c>
      <c r="J2526" s="178" t="s">
        <v>623</v>
      </c>
    </row>
    <row r="2527" spans="1:10" x14ac:dyDescent="0.45">
      <c r="A2527" s="178" t="s">
        <v>425</v>
      </c>
      <c r="B2527" s="178" t="s">
        <v>85</v>
      </c>
      <c r="C2527" s="178">
        <v>2050</v>
      </c>
      <c r="D2527" s="178" t="s">
        <v>336</v>
      </c>
      <c r="E2527" s="178" t="s">
        <v>337</v>
      </c>
      <c r="F2527" s="178" t="s">
        <v>426</v>
      </c>
      <c r="G2527" s="178">
        <v>53</v>
      </c>
      <c r="H2527" s="178">
        <v>8.6772488430142004E-3</v>
      </c>
      <c r="I2527" s="178">
        <v>9.7185187041759057E-3</v>
      </c>
      <c r="J2527" s="178" t="s">
        <v>623</v>
      </c>
    </row>
    <row r="2528" spans="1:10" x14ac:dyDescent="0.45">
      <c r="A2528" s="178" t="s">
        <v>425</v>
      </c>
      <c r="B2528" s="178" t="s">
        <v>85</v>
      </c>
      <c r="C2528" s="178">
        <v>2050</v>
      </c>
      <c r="D2528" s="178" t="s">
        <v>336</v>
      </c>
      <c r="E2528" s="178" t="s">
        <v>337</v>
      </c>
      <c r="F2528" s="178" t="s">
        <v>426</v>
      </c>
      <c r="G2528" s="178">
        <v>54</v>
      </c>
      <c r="H2528" s="178">
        <v>8.5739735513926003E-3</v>
      </c>
      <c r="I2528" s="178">
        <v>9.602850377559714E-3</v>
      </c>
      <c r="J2528" s="178" t="s">
        <v>623</v>
      </c>
    </row>
    <row r="2529" spans="1:10" x14ac:dyDescent="0.45">
      <c r="A2529" s="178" t="s">
        <v>425</v>
      </c>
      <c r="B2529" s="178" t="s">
        <v>85</v>
      </c>
      <c r="C2529" s="178">
        <v>2050</v>
      </c>
      <c r="D2529" s="178" t="s">
        <v>336</v>
      </c>
      <c r="E2529" s="178" t="s">
        <v>337</v>
      </c>
      <c r="F2529" s="178" t="s">
        <v>428</v>
      </c>
      <c r="G2529" s="178">
        <v>55</v>
      </c>
      <c r="H2529" s="178">
        <v>6.3473926275040005E-4</v>
      </c>
      <c r="I2529" s="178">
        <v>7.1090797428044808E-4</v>
      </c>
      <c r="J2529" s="178" t="s">
        <v>624</v>
      </c>
    </row>
    <row r="2530" spans="1:10" x14ac:dyDescent="0.45">
      <c r="A2530" s="178" t="s">
        <v>425</v>
      </c>
      <c r="B2530" s="178" t="s">
        <v>85</v>
      </c>
      <c r="C2530" s="178">
        <v>2050</v>
      </c>
      <c r="D2530" s="178" t="s">
        <v>336</v>
      </c>
      <c r="E2530" s="178" t="s">
        <v>337</v>
      </c>
      <c r="F2530" s="178" t="s">
        <v>430</v>
      </c>
      <c r="G2530" s="178">
        <v>57</v>
      </c>
      <c r="H2530" s="178">
        <v>4.476850444917E-4</v>
      </c>
      <c r="I2530" s="178">
        <v>5.0140724983070402E-4</v>
      </c>
      <c r="J2530" s="178" t="s">
        <v>623</v>
      </c>
    </row>
    <row r="2531" spans="1:10" x14ac:dyDescent="0.45">
      <c r="A2531" s="178" t="s">
        <v>425</v>
      </c>
      <c r="B2531" s="178" t="s">
        <v>85</v>
      </c>
      <c r="C2531" s="178">
        <v>2050</v>
      </c>
      <c r="D2531" s="178" t="s">
        <v>336</v>
      </c>
      <c r="E2531" s="178" t="s">
        <v>337</v>
      </c>
      <c r="F2531" s="178" t="s">
        <v>427</v>
      </c>
      <c r="G2531" s="178">
        <v>57</v>
      </c>
      <c r="H2531" s="178">
        <v>4.476850444917E-4</v>
      </c>
      <c r="I2531" s="178">
        <v>5.0140724983070402E-4</v>
      </c>
      <c r="J2531" s="178" t="s">
        <v>623</v>
      </c>
    </row>
    <row r="2532" spans="1:10" x14ac:dyDescent="0.45">
      <c r="A2532" s="178" t="s">
        <v>425</v>
      </c>
      <c r="B2532" s="178" t="s">
        <v>85</v>
      </c>
      <c r="C2532" s="178">
        <v>2050</v>
      </c>
      <c r="D2532" s="178" t="s">
        <v>336</v>
      </c>
      <c r="E2532" s="178" t="s">
        <v>337</v>
      </c>
      <c r="F2532" s="178" t="s">
        <v>428</v>
      </c>
      <c r="G2532" s="178">
        <v>57</v>
      </c>
      <c r="H2532" s="178">
        <v>3.0390472966249999E-4</v>
      </c>
      <c r="I2532" s="178">
        <v>3.4037329722200004E-4</v>
      </c>
      <c r="J2532" s="178" t="s">
        <v>624</v>
      </c>
    </row>
    <row r="2533" spans="1:10" x14ac:dyDescent="0.45">
      <c r="A2533" s="178" t="s">
        <v>425</v>
      </c>
      <c r="B2533" s="178" t="s">
        <v>85</v>
      </c>
      <c r="C2533" s="178">
        <v>2050</v>
      </c>
      <c r="D2533" s="178" t="s">
        <v>336</v>
      </c>
      <c r="E2533" s="178" t="s">
        <v>337</v>
      </c>
      <c r="F2533" s="178" t="s">
        <v>426</v>
      </c>
      <c r="G2533" s="178">
        <v>58</v>
      </c>
      <c r="H2533" s="178">
        <v>8.0583309754728993E-3</v>
      </c>
      <c r="I2533" s="178">
        <v>9.025330692529648E-3</v>
      </c>
      <c r="J2533" s="178" t="s">
        <v>623</v>
      </c>
    </row>
    <row r="2534" spans="1:10" x14ac:dyDescent="0.45">
      <c r="A2534" s="178" t="s">
        <v>425</v>
      </c>
      <c r="B2534" s="178" t="s">
        <v>85</v>
      </c>
      <c r="C2534" s="178">
        <v>2050</v>
      </c>
      <c r="D2534" s="178" t="s">
        <v>336</v>
      </c>
      <c r="E2534" s="178" t="s">
        <v>337</v>
      </c>
      <c r="F2534" s="178" t="s">
        <v>427</v>
      </c>
      <c r="G2534" s="178">
        <v>58</v>
      </c>
      <c r="H2534" s="178">
        <v>4.3963943608110002E-4</v>
      </c>
      <c r="I2534" s="178">
        <v>4.9239616841083203E-4</v>
      </c>
      <c r="J2534" s="178" t="s">
        <v>623</v>
      </c>
    </row>
    <row r="2535" spans="1:10" x14ac:dyDescent="0.45">
      <c r="A2535" s="178" t="s">
        <v>425</v>
      </c>
      <c r="B2535" s="178" t="s">
        <v>85</v>
      </c>
      <c r="C2535" s="178">
        <v>2050</v>
      </c>
      <c r="D2535" s="178" t="s">
        <v>336</v>
      </c>
      <c r="E2535" s="178" t="s">
        <v>337</v>
      </c>
      <c r="F2535" s="178" t="s">
        <v>430</v>
      </c>
      <c r="G2535" s="178">
        <v>58</v>
      </c>
      <c r="H2535" s="178">
        <v>4.3963943608110002E-4</v>
      </c>
      <c r="I2535" s="178">
        <v>4.9239616841083203E-4</v>
      </c>
      <c r="J2535" s="178" t="s">
        <v>623</v>
      </c>
    </row>
    <row r="2536" spans="1:10" x14ac:dyDescent="0.45">
      <c r="A2536" s="178" t="s">
        <v>425</v>
      </c>
      <c r="B2536" s="178" t="s">
        <v>85</v>
      </c>
      <c r="C2536" s="178">
        <v>2050</v>
      </c>
      <c r="D2536" s="178" t="s">
        <v>336</v>
      </c>
      <c r="E2536" s="178" t="s">
        <v>337</v>
      </c>
      <c r="F2536" s="178" t="s">
        <v>426</v>
      </c>
      <c r="G2536" s="178">
        <v>59</v>
      </c>
      <c r="H2536" s="178">
        <v>7.9135103151201994E-3</v>
      </c>
      <c r="I2536" s="178">
        <v>8.863131552934625E-3</v>
      </c>
      <c r="J2536" s="178" t="s">
        <v>623</v>
      </c>
    </row>
    <row r="2537" spans="1:10" x14ac:dyDescent="0.45">
      <c r="A2537" s="178" t="s">
        <v>425</v>
      </c>
      <c r="B2537" s="178" t="s">
        <v>85</v>
      </c>
      <c r="C2537" s="178">
        <v>2050</v>
      </c>
      <c r="D2537" s="178" t="s">
        <v>336</v>
      </c>
      <c r="E2537" s="178" t="s">
        <v>337</v>
      </c>
      <c r="F2537" s="178" t="s">
        <v>428</v>
      </c>
      <c r="G2537" s="178">
        <v>59</v>
      </c>
      <c r="H2537" s="178">
        <v>2.9502107645380002E-4</v>
      </c>
      <c r="I2537" s="178">
        <v>3.3042360562825603E-4</v>
      </c>
      <c r="J2537" s="178" t="s">
        <v>624</v>
      </c>
    </row>
    <row r="2538" spans="1:10" x14ac:dyDescent="0.45">
      <c r="A2538" s="178" t="s">
        <v>425</v>
      </c>
      <c r="B2538" s="178" t="s">
        <v>85</v>
      </c>
      <c r="C2538" s="178">
        <v>2050</v>
      </c>
      <c r="D2538" s="178" t="s">
        <v>336</v>
      </c>
      <c r="E2538" s="178" t="s">
        <v>337</v>
      </c>
      <c r="F2538" s="178" t="s">
        <v>428</v>
      </c>
      <c r="G2538" s="178">
        <v>60</v>
      </c>
      <c r="H2538" s="178">
        <v>2.90144176688E-4</v>
      </c>
      <c r="I2538" s="178">
        <v>3.2496147789056005E-4</v>
      </c>
      <c r="J2538" s="178" t="s">
        <v>624</v>
      </c>
    </row>
    <row r="2539" spans="1:10" x14ac:dyDescent="0.45">
      <c r="A2539" s="178" t="s">
        <v>425</v>
      </c>
      <c r="B2539" s="178" t="s">
        <v>85</v>
      </c>
      <c r="C2539" s="178">
        <v>2050</v>
      </c>
      <c r="D2539" s="178" t="s">
        <v>336</v>
      </c>
      <c r="E2539" s="178" t="s">
        <v>337</v>
      </c>
      <c r="F2539" s="178" t="s">
        <v>429</v>
      </c>
      <c r="G2539" s="178">
        <v>60</v>
      </c>
      <c r="H2539" s="178">
        <v>0.22216193377971599</v>
      </c>
      <c r="I2539" s="178">
        <v>0.24882136583328193</v>
      </c>
      <c r="J2539" s="178" t="s">
        <v>624</v>
      </c>
    </row>
    <row r="2540" spans="1:10" x14ac:dyDescent="0.45">
      <c r="A2540" s="178" t="s">
        <v>425</v>
      </c>
      <c r="B2540" s="178" t="s">
        <v>85</v>
      </c>
      <c r="C2540" s="178">
        <v>2050</v>
      </c>
      <c r="D2540" s="178" t="s">
        <v>336</v>
      </c>
      <c r="E2540" s="178" t="s">
        <v>337</v>
      </c>
      <c r="F2540" s="178" t="s">
        <v>430</v>
      </c>
      <c r="G2540" s="178">
        <v>63</v>
      </c>
      <c r="H2540" s="178">
        <v>8.2195547292940004E-4</v>
      </c>
      <c r="I2540" s="178">
        <v>9.205901296809281E-4</v>
      </c>
      <c r="J2540" s="178" t="s">
        <v>623</v>
      </c>
    </row>
    <row r="2541" spans="1:10" x14ac:dyDescent="0.45">
      <c r="A2541" s="178" t="s">
        <v>425</v>
      </c>
      <c r="B2541" s="178" t="s">
        <v>85</v>
      </c>
      <c r="C2541" s="178">
        <v>2050</v>
      </c>
      <c r="D2541" s="178" t="s">
        <v>336</v>
      </c>
      <c r="E2541" s="178" t="s">
        <v>337</v>
      </c>
      <c r="F2541" s="178" t="s">
        <v>428</v>
      </c>
      <c r="G2541" s="178">
        <v>63</v>
      </c>
      <c r="H2541" s="178">
        <v>2.743372751866E-4</v>
      </c>
      <c r="I2541" s="178">
        <v>3.0725774820899201E-4</v>
      </c>
      <c r="J2541" s="178" t="s">
        <v>624</v>
      </c>
    </row>
    <row r="2542" spans="1:10" x14ac:dyDescent="0.45">
      <c r="A2542" s="178" t="s">
        <v>425</v>
      </c>
      <c r="B2542" s="178" t="s">
        <v>85</v>
      </c>
      <c r="C2542" s="178">
        <v>2050</v>
      </c>
      <c r="D2542" s="178" t="s">
        <v>336</v>
      </c>
      <c r="E2542" s="178" t="s">
        <v>337</v>
      </c>
      <c r="F2542" s="178" t="s">
        <v>426</v>
      </c>
      <c r="G2542" s="178">
        <v>63</v>
      </c>
      <c r="H2542" s="178">
        <v>1.4795198570936899E-2</v>
      </c>
      <c r="I2542" s="178">
        <v>1.6570622399449328E-2</v>
      </c>
      <c r="J2542" s="178" t="s">
        <v>623</v>
      </c>
    </row>
    <row r="2543" spans="1:10" x14ac:dyDescent="0.45">
      <c r="A2543" s="178" t="s">
        <v>425</v>
      </c>
      <c r="B2543" s="178" t="s">
        <v>85</v>
      </c>
      <c r="C2543" s="178">
        <v>2050</v>
      </c>
      <c r="D2543" s="178" t="s">
        <v>336</v>
      </c>
      <c r="E2543" s="178" t="s">
        <v>337</v>
      </c>
      <c r="F2543" s="178" t="s">
        <v>427</v>
      </c>
      <c r="G2543" s="178">
        <v>63</v>
      </c>
      <c r="H2543" s="178">
        <v>8.2195547292940004E-4</v>
      </c>
      <c r="I2543" s="178">
        <v>9.205901296809281E-4</v>
      </c>
      <c r="J2543" s="178" t="s">
        <v>623</v>
      </c>
    </row>
    <row r="2544" spans="1:10" x14ac:dyDescent="0.45">
      <c r="A2544" s="178" t="s">
        <v>425</v>
      </c>
      <c r="B2544" s="178" t="s">
        <v>85</v>
      </c>
      <c r="C2544" s="178">
        <v>2050</v>
      </c>
      <c r="D2544" s="178" t="s">
        <v>336</v>
      </c>
      <c r="E2544" s="178" t="s">
        <v>337</v>
      </c>
      <c r="F2544" s="178" t="s">
        <v>428</v>
      </c>
      <c r="G2544" s="178">
        <v>64</v>
      </c>
      <c r="H2544" s="178">
        <v>2.7325484552419998E-4</v>
      </c>
      <c r="I2544" s="178">
        <v>3.06045426987104E-4</v>
      </c>
      <c r="J2544" s="178" t="s">
        <v>624</v>
      </c>
    </row>
    <row r="2545" spans="1:10" x14ac:dyDescent="0.45">
      <c r="A2545" s="178" t="s">
        <v>425</v>
      </c>
      <c r="B2545" s="178" t="s">
        <v>85</v>
      </c>
      <c r="C2545" s="178">
        <v>2050</v>
      </c>
      <c r="D2545" s="178" t="s">
        <v>336</v>
      </c>
      <c r="E2545" s="178" t="s">
        <v>337</v>
      </c>
      <c r="F2545" s="178" t="s">
        <v>428</v>
      </c>
      <c r="G2545" s="178">
        <v>66</v>
      </c>
      <c r="H2545" s="178">
        <v>2.6451627491040001E-4</v>
      </c>
      <c r="I2545" s="178">
        <v>2.9625822789964803E-4</v>
      </c>
      <c r="J2545" s="178" t="s">
        <v>624</v>
      </c>
    </row>
    <row r="2546" spans="1:10" x14ac:dyDescent="0.45">
      <c r="A2546" s="178" t="s">
        <v>425</v>
      </c>
      <c r="B2546" s="178" t="s">
        <v>85</v>
      </c>
      <c r="C2546" s="178">
        <v>2050</v>
      </c>
      <c r="D2546" s="178" t="s">
        <v>336</v>
      </c>
      <c r="E2546" s="178" t="s">
        <v>337</v>
      </c>
      <c r="F2546" s="178" t="s">
        <v>430</v>
      </c>
      <c r="G2546" s="178">
        <v>67</v>
      </c>
      <c r="H2546" s="178">
        <v>3.8690745714119998E-4</v>
      </c>
      <c r="I2546" s="178">
        <v>4.33336351998144E-4</v>
      </c>
      <c r="J2546" s="178" t="s">
        <v>623</v>
      </c>
    </row>
    <row r="2547" spans="1:10" x14ac:dyDescent="0.45">
      <c r="A2547" s="178" t="s">
        <v>425</v>
      </c>
      <c r="B2547" s="178" t="s">
        <v>85</v>
      </c>
      <c r="C2547" s="178">
        <v>2050</v>
      </c>
      <c r="D2547" s="178" t="s">
        <v>336</v>
      </c>
      <c r="E2547" s="178" t="s">
        <v>337</v>
      </c>
      <c r="F2547" s="178" t="s">
        <v>427</v>
      </c>
      <c r="G2547" s="178">
        <v>67</v>
      </c>
      <c r="H2547" s="178">
        <v>3.8690745714119998E-4</v>
      </c>
      <c r="I2547" s="178">
        <v>4.33336351998144E-4</v>
      </c>
      <c r="J2547" s="178" t="s">
        <v>623</v>
      </c>
    </row>
    <row r="2548" spans="1:10" x14ac:dyDescent="0.45">
      <c r="A2548" s="178" t="s">
        <v>425</v>
      </c>
      <c r="B2548" s="178" t="s">
        <v>85</v>
      </c>
      <c r="C2548" s="178">
        <v>2050</v>
      </c>
      <c r="D2548" s="178" t="s">
        <v>336</v>
      </c>
      <c r="E2548" s="178" t="s">
        <v>337</v>
      </c>
      <c r="F2548" s="178" t="s">
        <v>428</v>
      </c>
      <c r="G2548" s="178">
        <v>68</v>
      </c>
      <c r="H2548" s="178">
        <v>2.5714130606500001E-4</v>
      </c>
      <c r="I2548" s="178">
        <v>2.8799826279280003E-4</v>
      </c>
      <c r="J2548" s="178" t="s">
        <v>624</v>
      </c>
    </row>
    <row r="2549" spans="1:10" x14ac:dyDescent="0.45">
      <c r="A2549" s="178" t="s">
        <v>425</v>
      </c>
      <c r="B2549" s="178" t="s">
        <v>85</v>
      </c>
      <c r="C2549" s="178">
        <v>2050</v>
      </c>
      <c r="D2549" s="178" t="s">
        <v>336</v>
      </c>
      <c r="E2549" s="178" t="s">
        <v>337</v>
      </c>
      <c r="F2549" s="178" t="s">
        <v>426</v>
      </c>
      <c r="G2549" s="178">
        <v>68</v>
      </c>
      <c r="H2549" s="178">
        <v>6.9643338210880999E-3</v>
      </c>
      <c r="I2549" s="178">
        <v>7.8000538796186725E-3</v>
      </c>
      <c r="J2549" s="178" t="s">
        <v>623</v>
      </c>
    </row>
    <row r="2550" spans="1:10" x14ac:dyDescent="0.45">
      <c r="A2550" s="178" t="s">
        <v>425</v>
      </c>
      <c r="B2550" s="178" t="s">
        <v>85</v>
      </c>
      <c r="C2550" s="178">
        <v>2050</v>
      </c>
      <c r="D2550" s="178" t="s">
        <v>336</v>
      </c>
      <c r="E2550" s="178" t="s">
        <v>337</v>
      </c>
      <c r="F2550" s="178" t="s">
        <v>427</v>
      </c>
      <c r="G2550" s="178">
        <v>71</v>
      </c>
      <c r="H2550" s="178">
        <v>3.6664734943770002E-4</v>
      </c>
      <c r="I2550" s="178">
        <v>4.1064503137022408E-4</v>
      </c>
      <c r="J2550" s="178" t="s">
        <v>623</v>
      </c>
    </row>
    <row r="2551" spans="1:10" x14ac:dyDescent="0.45">
      <c r="A2551" s="178" t="s">
        <v>425</v>
      </c>
      <c r="B2551" s="178" t="s">
        <v>85</v>
      </c>
      <c r="C2551" s="178">
        <v>2050</v>
      </c>
      <c r="D2551" s="178" t="s">
        <v>336</v>
      </c>
      <c r="E2551" s="178" t="s">
        <v>337</v>
      </c>
      <c r="F2551" s="178" t="s">
        <v>430</v>
      </c>
      <c r="G2551" s="178">
        <v>71</v>
      </c>
      <c r="H2551" s="178">
        <v>3.6664734943770002E-4</v>
      </c>
      <c r="I2551" s="178">
        <v>4.1064503137022408E-4</v>
      </c>
      <c r="J2551" s="178" t="s">
        <v>623</v>
      </c>
    </row>
    <row r="2552" spans="1:10" x14ac:dyDescent="0.45">
      <c r="A2552" s="178" t="s">
        <v>425</v>
      </c>
      <c r="B2552" s="178" t="s">
        <v>85</v>
      </c>
      <c r="C2552" s="178">
        <v>2050</v>
      </c>
      <c r="D2552" s="178" t="s">
        <v>336</v>
      </c>
      <c r="E2552" s="178" t="s">
        <v>337</v>
      </c>
      <c r="F2552" s="178" t="s">
        <v>426</v>
      </c>
      <c r="G2552" s="178">
        <v>72</v>
      </c>
      <c r="H2552" s="178">
        <v>6.5996521152556003E-3</v>
      </c>
      <c r="I2552" s="178">
        <v>7.3916103690862727E-3</v>
      </c>
      <c r="J2552" s="178" t="s">
        <v>623</v>
      </c>
    </row>
    <row r="2553" spans="1:10" x14ac:dyDescent="0.45">
      <c r="A2553" s="178" t="s">
        <v>425</v>
      </c>
      <c r="B2553" s="178" t="s">
        <v>85</v>
      </c>
      <c r="C2553" s="178">
        <v>2050</v>
      </c>
      <c r="D2553" s="178" t="s">
        <v>336</v>
      </c>
      <c r="E2553" s="178" t="s">
        <v>337</v>
      </c>
      <c r="F2553" s="178" t="s">
        <v>427</v>
      </c>
      <c r="G2553" s="178">
        <v>77</v>
      </c>
      <c r="H2553" s="178">
        <v>3.4179145586680002E-4</v>
      </c>
      <c r="I2553" s="178">
        <v>3.8280643057081606E-4</v>
      </c>
      <c r="J2553" s="178" t="s">
        <v>623</v>
      </c>
    </row>
    <row r="2554" spans="1:10" x14ac:dyDescent="0.45">
      <c r="A2554" s="178" t="s">
        <v>425</v>
      </c>
      <c r="B2554" s="178" t="s">
        <v>85</v>
      </c>
      <c r="C2554" s="178">
        <v>2050</v>
      </c>
      <c r="D2554" s="178" t="s">
        <v>336</v>
      </c>
      <c r="E2554" s="178" t="s">
        <v>337</v>
      </c>
      <c r="F2554" s="178" t="s">
        <v>430</v>
      </c>
      <c r="G2554" s="178">
        <v>77</v>
      </c>
      <c r="H2554" s="178">
        <v>3.4179145586680002E-4</v>
      </c>
      <c r="I2554" s="178">
        <v>3.8280643057081606E-4</v>
      </c>
      <c r="J2554" s="178" t="s">
        <v>623</v>
      </c>
    </row>
    <row r="2555" spans="1:10" x14ac:dyDescent="0.45">
      <c r="A2555" s="178" t="s">
        <v>425</v>
      </c>
      <c r="B2555" s="178" t="s">
        <v>85</v>
      </c>
      <c r="C2555" s="178">
        <v>2050</v>
      </c>
      <c r="D2555" s="178" t="s">
        <v>336</v>
      </c>
      <c r="E2555" s="178" t="s">
        <v>337</v>
      </c>
      <c r="F2555" s="178" t="s">
        <v>426</v>
      </c>
      <c r="G2555" s="178">
        <v>77</v>
      </c>
      <c r="H2555" s="178">
        <v>6.1522461473942002E-3</v>
      </c>
      <c r="I2555" s="178">
        <v>6.8905156850815052E-3</v>
      </c>
      <c r="J2555" s="178" t="s">
        <v>623</v>
      </c>
    </row>
    <row r="2556" spans="1:10" x14ac:dyDescent="0.45">
      <c r="A2556" s="178" t="s">
        <v>425</v>
      </c>
      <c r="B2556" s="178" t="s">
        <v>85</v>
      </c>
      <c r="C2556" s="178">
        <v>2050</v>
      </c>
      <c r="D2556" s="178" t="s">
        <v>336</v>
      </c>
      <c r="E2556" s="178" t="s">
        <v>337</v>
      </c>
      <c r="F2556" s="178" t="s">
        <v>427</v>
      </c>
      <c r="G2556" s="178">
        <v>81</v>
      </c>
      <c r="H2556" s="178">
        <v>3.2722690957599998E-4</v>
      </c>
      <c r="I2556" s="178">
        <v>3.6649413872512002E-4</v>
      </c>
      <c r="J2556" s="178" t="s">
        <v>623</v>
      </c>
    </row>
    <row r="2557" spans="1:10" x14ac:dyDescent="0.45">
      <c r="A2557" s="178" t="s">
        <v>425</v>
      </c>
      <c r="B2557" s="178" t="s">
        <v>85</v>
      </c>
      <c r="C2557" s="178">
        <v>2050</v>
      </c>
      <c r="D2557" s="178" t="s">
        <v>336</v>
      </c>
      <c r="E2557" s="178" t="s">
        <v>337</v>
      </c>
      <c r="F2557" s="178" t="s">
        <v>426</v>
      </c>
      <c r="G2557" s="178">
        <v>81</v>
      </c>
      <c r="H2557" s="178">
        <v>5.8900839649141E-3</v>
      </c>
      <c r="I2557" s="178">
        <v>6.5968940407037926E-3</v>
      </c>
      <c r="J2557" s="178" t="s">
        <v>623</v>
      </c>
    </row>
    <row r="2558" spans="1:10" x14ac:dyDescent="0.45">
      <c r="A2558" s="178" t="s">
        <v>425</v>
      </c>
      <c r="B2558" s="178" t="s">
        <v>85</v>
      </c>
      <c r="C2558" s="178">
        <v>2050</v>
      </c>
      <c r="D2558" s="178" t="s">
        <v>336</v>
      </c>
      <c r="E2558" s="178" t="s">
        <v>337</v>
      </c>
      <c r="F2558" s="178" t="s">
        <v>430</v>
      </c>
      <c r="G2558" s="178">
        <v>81</v>
      </c>
      <c r="H2558" s="178">
        <v>3.2722690957599998E-4</v>
      </c>
      <c r="I2558" s="178">
        <v>3.6649413872512002E-4</v>
      </c>
      <c r="J2558" s="178" t="s">
        <v>623</v>
      </c>
    </row>
    <row r="2559" spans="1:10" x14ac:dyDescent="0.45">
      <c r="A2559" s="178" t="s">
        <v>425</v>
      </c>
      <c r="B2559" s="178" t="s">
        <v>85</v>
      </c>
      <c r="C2559" s="178">
        <v>2050</v>
      </c>
      <c r="D2559" s="178" t="s">
        <v>336</v>
      </c>
      <c r="E2559" s="178" t="s">
        <v>337</v>
      </c>
      <c r="F2559" s="178" t="s">
        <v>427</v>
      </c>
      <c r="G2559" s="178">
        <v>83</v>
      </c>
      <c r="H2559" s="178">
        <v>3.1813874375080002E-4</v>
      </c>
      <c r="I2559" s="178">
        <v>3.5631539300089605E-4</v>
      </c>
      <c r="J2559" s="178" t="s">
        <v>623</v>
      </c>
    </row>
    <row r="2560" spans="1:10" x14ac:dyDescent="0.45">
      <c r="A2560" s="178" t="s">
        <v>425</v>
      </c>
      <c r="B2560" s="178" t="s">
        <v>85</v>
      </c>
      <c r="C2560" s="178">
        <v>2050</v>
      </c>
      <c r="D2560" s="178" t="s">
        <v>336</v>
      </c>
      <c r="E2560" s="178" t="s">
        <v>337</v>
      </c>
      <c r="F2560" s="178" t="s">
        <v>430</v>
      </c>
      <c r="G2560" s="178">
        <v>83</v>
      </c>
      <c r="H2560" s="178">
        <v>3.1813874375080002E-4</v>
      </c>
      <c r="I2560" s="178">
        <v>3.5631539300089605E-4</v>
      </c>
      <c r="J2560" s="178" t="s">
        <v>623</v>
      </c>
    </row>
    <row r="2561" spans="1:10" x14ac:dyDescent="0.45">
      <c r="A2561" s="178" t="s">
        <v>425</v>
      </c>
      <c r="B2561" s="178" t="s">
        <v>85</v>
      </c>
      <c r="C2561" s="178">
        <v>2050</v>
      </c>
      <c r="D2561" s="178" t="s">
        <v>336</v>
      </c>
      <c r="E2561" s="178" t="s">
        <v>337</v>
      </c>
      <c r="F2561" s="178" t="s">
        <v>427</v>
      </c>
      <c r="G2561" s="178">
        <v>84</v>
      </c>
      <c r="H2561" s="178">
        <v>3.1660051899960002E-4</v>
      </c>
      <c r="I2561" s="178">
        <v>3.5459258127955204E-4</v>
      </c>
      <c r="J2561" s="178" t="s">
        <v>623</v>
      </c>
    </row>
    <row r="2562" spans="1:10" x14ac:dyDescent="0.45">
      <c r="A2562" s="178" t="s">
        <v>425</v>
      </c>
      <c r="B2562" s="178" t="s">
        <v>85</v>
      </c>
      <c r="C2562" s="178">
        <v>2050</v>
      </c>
      <c r="D2562" s="178" t="s">
        <v>336</v>
      </c>
      <c r="E2562" s="178" t="s">
        <v>337</v>
      </c>
      <c r="F2562" s="178" t="s">
        <v>430</v>
      </c>
      <c r="G2562" s="178">
        <v>84</v>
      </c>
      <c r="H2562" s="178">
        <v>3.1660051899960002E-4</v>
      </c>
      <c r="I2562" s="178">
        <v>3.5459258127955204E-4</v>
      </c>
      <c r="J2562" s="178" t="s">
        <v>623</v>
      </c>
    </row>
    <row r="2563" spans="1:10" x14ac:dyDescent="0.45">
      <c r="A2563" s="178" t="s">
        <v>425</v>
      </c>
      <c r="B2563" s="178" t="s">
        <v>85</v>
      </c>
      <c r="C2563" s="178">
        <v>2050</v>
      </c>
      <c r="D2563" s="178" t="s">
        <v>336</v>
      </c>
      <c r="E2563" s="178" t="s">
        <v>337</v>
      </c>
      <c r="F2563" s="178" t="s">
        <v>426</v>
      </c>
      <c r="G2563" s="178">
        <v>84</v>
      </c>
      <c r="H2563" s="178">
        <v>1.1425307020545001E-2</v>
      </c>
      <c r="I2563" s="178">
        <v>1.2796343863010403E-2</v>
      </c>
      <c r="J2563" s="178" t="s">
        <v>623</v>
      </c>
    </row>
    <row r="2564" spans="1:10" x14ac:dyDescent="0.45">
      <c r="A2564" s="178" t="s">
        <v>425</v>
      </c>
      <c r="B2564" s="178" t="s">
        <v>85</v>
      </c>
      <c r="C2564" s="178">
        <v>2050</v>
      </c>
      <c r="D2564" s="178" t="s">
        <v>336</v>
      </c>
      <c r="E2564" s="178" t="s">
        <v>337</v>
      </c>
      <c r="F2564" s="178" t="s">
        <v>430</v>
      </c>
      <c r="G2564" s="178">
        <v>88</v>
      </c>
      <c r="H2564" s="178">
        <v>3.0390472966249999E-4</v>
      </c>
      <c r="I2564" s="178">
        <v>3.4037329722200004E-4</v>
      </c>
      <c r="J2564" s="178" t="s">
        <v>623</v>
      </c>
    </row>
    <row r="2565" spans="1:10" x14ac:dyDescent="0.45">
      <c r="A2565" s="178" t="s">
        <v>425</v>
      </c>
      <c r="B2565" s="178" t="s">
        <v>85</v>
      </c>
      <c r="C2565" s="178">
        <v>2050</v>
      </c>
      <c r="D2565" s="178" t="s">
        <v>336</v>
      </c>
      <c r="E2565" s="178" t="s">
        <v>337</v>
      </c>
      <c r="F2565" s="178" t="s">
        <v>427</v>
      </c>
      <c r="G2565" s="178">
        <v>88</v>
      </c>
      <c r="H2565" s="178">
        <v>3.0390472966249999E-4</v>
      </c>
      <c r="I2565" s="178">
        <v>3.4037329722200004E-4</v>
      </c>
      <c r="J2565" s="178" t="s">
        <v>623</v>
      </c>
    </row>
    <row r="2566" spans="1:10" x14ac:dyDescent="0.45">
      <c r="A2566" s="178" t="s">
        <v>425</v>
      </c>
      <c r="B2566" s="178" t="s">
        <v>85</v>
      </c>
      <c r="C2566" s="178">
        <v>2050</v>
      </c>
      <c r="D2566" s="178" t="s">
        <v>336</v>
      </c>
      <c r="E2566" s="178" t="s">
        <v>337</v>
      </c>
      <c r="F2566" s="178" t="s">
        <v>426</v>
      </c>
      <c r="G2566" s="178">
        <v>88</v>
      </c>
      <c r="H2566" s="178">
        <v>5.4702851921319996E-3</v>
      </c>
      <c r="I2566" s="178">
        <v>6.1267194151878399E-3</v>
      </c>
      <c r="J2566" s="178" t="s">
        <v>623</v>
      </c>
    </row>
    <row r="2567" spans="1:10" x14ac:dyDescent="0.45">
      <c r="A2567" s="178" t="s">
        <v>425</v>
      </c>
      <c r="B2567" s="178" t="s">
        <v>85</v>
      </c>
      <c r="C2567" s="178">
        <v>2050</v>
      </c>
      <c r="D2567" s="178" t="s">
        <v>336</v>
      </c>
      <c r="E2567" s="178" t="s">
        <v>337</v>
      </c>
      <c r="F2567" s="178" t="s">
        <v>430</v>
      </c>
      <c r="G2567" s="178">
        <v>90</v>
      </c>
      <c r="H2567" s="178">
        <v>2.9502107645380002E-4</v>
      </c>
      <c r="I2567" s="178">
        <v>3.3042360562825603E-4</v>
      </c>
      <c r="J2567" s="178" t="s">
        <v>623</v>
      </c>
    </row>
    <row r="2568" spans="1:10" x14ac:dyDescent="0.45">
      <c r="A2568" s="178" t="s">
        <v>425</v>
      </c>
      <c r="B2568" s="178" t="s">
        <v>85</v>
      </c>
      <c r="C2568" s="178">
        <v>2050</v>
      </c>
      <c r="D2568" s="178" t="s">
        <v>336</v>
      </c>
      <c r="E2568" s="178" t="s">
        <v>337</v>
      </c>
      <c r="F2568" s="178" t="s">
        <v>427</v>
      </c>
      <c r="G2568" s="178">
        <v>90</v>
      </c>
      <c r="H2568" s="178">
        <v>2.9502107645380002E-4</v>
      </c>
      <c r="I2568" s="178">
        <v>3.3042360562825603E-4</v>
      </c>
      <c r="J2568" s="178" t="s">
        <v>623</v>
      </c>
    </row>
    <row r="2569" spans="1:10" x14ac:dyDescent="0.45">
      <c r="A2569" s="178" t="s">
        <v>425</v>
      </c>
      <c r="B2569" s="178" t="s">
        <v>85</v>
      </c>
      <c r="C2569" s="178">
        <v>2050</v>
      </c>
      <c r="D2569" s="178" t="s">
        <v>336</v>
      </c>
      <c r="E2569" s="178" t="s">
        <v>337</v>
      </c>
      <c r="F2569" s="178" t="s">
        <v>426</v>
      </c>
      <c r="G2569" s="178">
        <v>91</v>
      </c>
      <c r="H2569" s="178">
        <v>5.3103794343770001E-3</v>
      </c>
      <c r="I2569" s="178">
        <v>5.9476249665022405E-3</v>
      </c>
      <c r="J2569" s="178" t="s">
        <v>623</v>
      </c>
    </row>
    <row r="2570" spans="1:10" x14ac:dyDescent="0.45">
      <c r="A2570" s="178" t="s">
        <v>425</v>
      </c>
      <c r="B2570" s="178" t="s">
        <v>85</v>
      </c>
      <c r="C2570" s="178">
        <v>2050</v>
      </c>
      <c r="D2570" s="178" t="s">
        <v>336</v>
      </c>
      <c r="E2570" s="178" t="s">
        <v>337</v>
      </c>
      <c r="F2570" s="178" t="s">
        <v>430</v>
      </c>
      <c r="G2570" s="178">
        <v>92</v>
      </c>
      <c r="H2570" s="178">
        <v>2.90144176688E-4</v>
      </c>
      <c r="I2570" s="178">
        <v>3.2496147789056005E-4</v>
      </c>
      <c r="J2570" s="178" t="s">
        <v>623</v>
      </c>
    </row>
    <row r="2571" spans="1:10" x14ac:dyDescent="0.45">
      <c r="A2571" s="178" t="s">
        <v>425</v>
      </c>
      <c r="B2571" s="178" t="s">
        <v>85</v>
      </c>
      <c r="C2571" s="178">
        <v>2050</v>
      </c>
      <c r="D2571" s="178" t="s">
        <v>336</v>
      </c>
      <c r="E2571" s="178" t="s">
        <v>337</v>
      </c>
      <c r="F2571" s="178" t="s">
        <v>426</v>
      </c>
      <c r="G2571" s="178">
        <v>92</v>
      </c>
      <c r="H2571" s="178">
        <v>5.2225948311387998E-3</v>
      </c>
      <c r="I2571" s="178">
        <v>5.8493062108754563E-3</v>
      </c>
      <c r="J2571" s="178" t="s">
        <v>623</v>
      </c>
    </row>
    <row r="2572" spans="1:10" x14ac:dyDescent="0.45">
      <c r="A2572" s="178" t="s">
        <v>425</v>
      </c>
      <c r="B2572" s="178" t="s">
        <v>85</v>
      </c>
      <c r="C2572" s="178">
        <v>2050</v>
      </c>
      <c r="D2572" s="178" t="s">
        <v>336</v>
      </c>
      <c r="E2572" s="178" t="s">
        <v>337</v>
      </c>
      <c r="F2572" s="178" t="s">
        <v>427</v>
      </c>
      <c r="G2572" s="178">
        <v>92</v>
      </c>
      <c r="H2572" s="178">
        <v>2.90144176688E-4</v>
      </c>
      <c r="I2572" s="178">
        <v>3.2496147789056005E-4</v>
      </c>
      <c r="J2572" s="178" t="s">
        <v>623</v>
      </c>
    </row>
    <row r="2573" spans="1:10" x14ac:dyDescent="0.45">
      <c r="A2573" s="178" t="s">
        <v>425</v>
      </c>
      <c r="B2573" s="178" t="s">
        <v>85</v>
      </c>
      <c r="C2573" s="178">
        <v>2050</v>
      </c>
      <c r="D2573" s="178" t="s">
        <v>336</v>
      </c>
      <c r="E2573" s="178" t="s">
        <v>337</v>
      </c>
      <c r="F2573" s="178" t="s">
        <v>426</v>
      </c>
      <c r="G2573" s="178">
        <v>98</v>
      </c>
      <c r="H2573" s="178">
        <v>9.8566585220397004E-3</v>
      </c>
      <c r="I2573" s="178">
        <v>1.1039457544684465E-2</v>
      </c>
      <c r="J2573" s="178" t="s">
        <v>623</v>
      </c>
    </row>
    <row r="2574" spans="1:10" x14ac:dyDescent="0.45">
      <c r="A2574" s="178" t="s">
        <v>425</v>
      </c>
      <c r="B2574" s="178" t="s">
        <v>85</v>
      </c>
      <c r="C2574" s="178">
        <v>2050</v>
      </c>
      <c r="D2574" s="178" t="s">
        <v>336</v>
      </c>
      <c r="E2574" s="178" t="s">
        <v>337</v>
      </c>
      <c r="F2574" s="178" t="s">
        <v>430</v>
      </c>
      <c r="G2574" s="178">
        <v>98</v>
      </c>
      <c r="H2574" s="178">
        <v>5.4759212071080004E-4</v>
      </c>
      <c r="I2574" s="178">
        <v>6.1330317519609607E-4</v>
      </c>
      <c r="J2574" s="178" t="s">
        <v>623</v>
      </c>
    </row>
    <row r="2575" spans="1:10" x14ac:dyDescent="0.45">
      <c r="A2575" s="178" t="s">
        <v>425</v>
      </c>
      <c r="B2575" s="178" t="s">
        <v>85</v>
      </c>
      <c r="C2575" s="178">
        <v>2050</v>
      </c>
      <c r="D2575" s="178" t="s">
        <v>336</v>
      </c>
      <c r="E2575" s="178" t="s">
        <v>337</v>
      </c>
      <c r="F2575" s="178" t="s">
        <v>427</v>
      </c>
      <c r="G2575" s="178">
        <v>98</v>
      </c>
      <c r="H2575" s="178">
        <v>5.4759212071080004E-4</v>
      </c>
      <c r="I2575" s="178">
        <v>6.1330317519609607E-4</v>
      </c>
      <c r="J2575" s="178" t="s">
        <v>623</v>
      </c>
    </row>
    <row r="2576" spans="1:10" x14ac:dyDescent="0.45">
      <c r="A2576" s="178" t="s">
        <v>425</v>
      </c>
      <c r="B2576" s="178" t="s">
        <v>85</v>
      </c>
      <c r="C2576" s="178">
        <v>2050</v>
      </c>
      <c r="D2576" s="178" t="s">
        <v>336</v>
      </c>
      <c r="E2576" s="178" t="s">
        <v>337</v>
      </c>
      <c r="F2576" s="178" t="s">
        <v>427</v>
      </c>
      <c r="G2576" s="178">
        <v>101</v>
      </c>
      <c r="H2576" s="178">
        <v>2.6451627491040001E-4</v>
      </c>
      <c r="I2576" s="178">
        <v>2.9625822789964803E-4</v>
      </c>
      <c r="J2576" s="178" t="s">
        <v>623</v>
      </c>
    </row>
    <row r="2577" spans="1:10" x14ac:dyDescent="0.45">
      <c r="A2577" s="178" t="s">
        <v>425</v>
      </c>
      <c r="B2577" s="178" t="s">
        <v>85</v>
      </c>
      <c r="C2577" s="178">
        <v>2050</v>
      </c>
      <c r="D2577" s="178" t="s">
        <v>336</v>
      </c>
      <c r="E2577" s="178" t="s">
        <v>337</v>
      </c>
      <c r="F2577" s="178" t="s">
        <v>430</v>
      </c>
      <c r="G2577" s="178">
        <v>101</v>
      </c>
      <c r="H2577" s="178">
        <v>2.6451627491040001E-4</v>
      </c>
      <c r="I2577" s="178">
        <v>2.9625822789964803E-4</v>
      </c>
      <c r="J2577" s="178" t="s">
        <v>623</v>
      </c>
    </row>
    <row r="2578" spans="1:10" x14ac:dyDescent="0.45">
      <c r="A2578" s="178" t="s">
        <v>425</v>
      </c>
      <c r="B2578" s="178" t="s">
        <v>85</v>
      </c>
      <c r="C2578" s="178">
        <v>2050</v>
      </c>
      <c r="D2578" s="178" t="s">
        <v>336</v>
      </c>
      <c r="E2578" s="178" t="s">
        <v>337</v>
      </c>
      <c r="F2578" s="178" t="s">
        <v>426</v>
      </c>
      <c r="G2578" s="178">
        <v>102</v>
      </c>
      <c r="H2578" s="178">
        <v>4.7612930648028998E-3</v>
      </c>
      <c r="I2578" s="178">
        <v>5.3326482325792481E-3</v>
      </c>
      <c r="J2578" s="178" t="s">
        <v>623</v>
      </c>
    </row>
    <row r="2579" spans="1:10" x14ac:dyDescent="0.45">
      <c r="A2579" s="178" t="s">
        <v>425</v>
      </c>
      <c r="B2579" s="178" t="s">
        <v>85</v>
      </c>
      <c r="C2579" s="178">
        <v>2050</v>
      </c>
      <c r="D2579" s="178" t="s">
        <v>336</v>
      </c>
      <c r="E2579" s="178" t="s">
        <v>337</v>
      </c>
      <c r="F2579" s="178" t="s">
        <v>430</v>
      </c>
      <c r="G2579" s="178">
        <v>105</v>
      </c>
      <c r="H2579" s="178">
        <v>2.5714130606500001E-4</v>
      </c>
      <c r="I2579" s="178">
        <v>2.8799826279280003E-4</v>
      </c>
      <c r="J2579" s="178" t="s">
        <v>623</v>
      </c>
    </row>
    <row r="2580" spans="1:10" x14ac:dyDescent="0.45">
      <c r="A2580" s="178" t="s">
        <v>425</v>
      </c>
      <c r="B2580" s="178" t="s">
        <v>85</v>
      </c>
      <c r="C2580" s="178">
        <v>2050</v>
      </c>
      <c r="D2580" s="178" t="s">
        <v>336</v>
      </c>
      <c r="E2580" s="178" t="s">
        <v>337</v>
      </c>
      <c r="F2580" s="178" t="s">
        <v>427</v>
      </c>
      <c r="G2580" s="178">
        <v>105</v>
      </c>
      <c r="H2580" s="178">
        <v>2.5714130606500001E-4</v>
      </c>
      <c r="I2580" s="178">
        <v>2.8799826279280003E-4</v>
      </c>
      <c r="J2580" s="178" t="s">
        <v>623</v>
      </c>
    </row>
    <row r="2581" spans="1:10" x14ac:dyDescent="0.45">
      <c r="A2581" s="178" t="s">
        <v>425</v>
      </c>
      <c r="B2581" s="178" t="s">
        <v>85</v>
      </c>
      <c r="C2581" s="178">
        <v>2050</v>
      </c>
      <c r="D2581" s="178" t="s">
        <v>336</v>
      </c>
      <c r="E2581" s="178" t="s">
        <v>337</v>
      </c>
      <c r="F2581" s="178" t="s">
        <v>426</v>
      </c>
      <c r="G2581" s="178">
        <v>105</v>
      </c>
      <c r="H2581" s="178">
        <v>4.6285437420011E-3</v>
      </c>
      <c r="I2581" s="178">
        <v>5.1839689910412323E-3</v>
      </c>
      <c r="J2581" s="178" t="s">
        <v>623</v>
      </c>
    </row>
    <row r="2582" spans="1:10" x14ac:dyDescent="0.45">
      <c r="A2582" s="178" t="s">
        <v>425</v>
      </c>
      <c r="B2582" s="178" t="s">
        <v>85</v>
      </c>
      <c r="C2582" s="178">
        <v>2050</v>
      </c>
      <c r="D2582" s="178" t="s">
        <v>336</v>
      </c>
      <c r="E2582" s="178" t="s">
        <v>337</v>
      </c>
      <c r="F2582" s="178" t="s">
        <v>426</v>
      </c>
      <c r="G2582" s="178">
        <v>100000</v>
      </c>
      <c r="H2582" s="1">
        <v>9.9999999999999998E-13</v>
      </c>
      <c r="I2582" s="178">
        <v>1.1200000000000001E-12</v>
      </c>
      <c r="J2582" s="178" t="s">
        <v>623</v>
      </c>
    </row>
    <row r="2583" spans="1:10" x14ac:dyDescent="0.45">
      <c r="A2583" s="178" t="s">
        <v>425</v>
      </c>
      <c r="B2583" s="178" t="s">
        <v>433</v>
      </c>
      <c r="C2583" s="178">
        <v>2015</v>
      </c>
      <c r="D2583" s="178" t="s">
        <v>336</v>
      </c>
      <c r="E2583" s="178" t="s">
        <v>337</v>
      </c>
      <c r="F2583" s="178" t="s">
        <v>434</v>
      </c>
      <c r="G2583" s="178">
        <v>-100000</v>
      </c>
      <c r="H2583" s="178">
        <v>0</v>
      </c>
      <c r="I2583" s="178">
        <v>0</v>
      </c>
      <c r="J2583" s="178" t="s">
        <v>720</v>
      </c>
    </row>
    <row r="2584" spans="1:10" x14ac:dyDescent="0.45">
      <c r="A2584" s="178" t="s">
        <v>425</v>
      </c>
      <c r="B2584" s="178" t="s">
        <v>433</v>
      </c>
      <c r="C2584" s="178">
        <v>2015</v>
      </c>
      <c r="D2584" s="178" t="s">
        <v>336</v>
      </c>
      <c r="E2584" s="178" t="s">
        <v>337</v>
      </c>
      <c r="F2584" s="178" t="s">
        <v>434</v>
      </c>
      <c r="G2584" s="178">
        <v>-150</v>
      </c>
      <c r="H2584" s="178">
        <v>2.8734543323516801</v>
      </c>
      <c r="I2584" s="178">
        <v>3.2182688522338823</v>
      </c>
      <c r="J2584" s="178" t="s">
        <v>720</v>
      </c>
    </row>
    <row r="2585" spans="1:10" x14ac:dyDescent="0.45">
      <c r="A2585" s="178" t="s">
        <v>425</v>
      </c>
      <c r="B2585" s="178" t="s">
        <v>433</v>
      </c>
      <c r="C2585" s="178">
        <v>2015</v>
      </c>
      <c r="D2585" s="178" t="s">
        <v>336</v>
      </c>
      <c r="E2585" s="178" t="s">
        <v>337</v>
      </c>
      <c r="F2585" s="178" t="s">
        <v>434</v>
      </c>
      <c r="G2585" s="178">
        <v>-150</v>
      </c>
      <c r="H2585" s="178">
        <v>0</v>
      </c>
      <c r="I2585" s="178">
        <v>0</v>
      </c>
      <c r="J2585" s="178" t="s">
        <v>720</v>
      </c>
    </row>
    <row r="2586" spans="1:10" x14ac:dyDescent="0.45">
      <c r="A2586" s="178" t="s">
        <v>425</v>
      </c>
      <c r="B2586" s="178" t="s">
        <v>433</v>
      </c>
      <c r="C2586" s="178">
        <v>2015</v>
      </c>
      <c r="D2586" s="178" t="s">
        <v>336</v>
      </c>
      <c r="E2586" s="178" t="s">
        <v>337</v>
      </c>
      <c r="F2586" s="178" t="s">
        <v>435</v>
      </c>
      <c r="G2586" s="178">
        <v>-14</v>
      </c>
      <c r="H2586" s="178">
        <v>1.1270996183157E-2</v>
      </c>
      <c r="I2586" s="178">
        <v>1.2623515725135842E-2</v>
      </c>
      <c r="J2586" s="178" t="s">
        <v>720</v>
      </c>
    </row>
    <row r="2587" spans="1:10" x14ac:dyDescent="0.45">
      <c r="A2587" s="178" t="s">
        <v>425</v>
      </c>
      <c r="B2587" s="178" t="s">
        <v>433</v>
      </c>
      <c r="C2587" s="178">
        <v>2015</v>
      </c>
      <c r="D2587" s="178" t="s">
        <v>336</v>
      </c>
      <c r="E2587" s="178" t="s">
        <v>337</v>
      </c>
      <c r="F2587" s="178" t="s">
        <v>436</v>
      </c>
      <c r="G2587" s="178">
        <v>-10</v>
      </c>
      <c r="H2587" s="178">
        <v>4.4645154774189004</v>
      </c>
      <c r="I2587" s="178">
        <v>5.0002573347091692</v>
      </c>
      <c r="J2587" s="178" t="s">
        <v>722</v>
      </c>
    </row>
    <row r="2588" spans="1:10" x14ac:dyDescent="0.45">
      <c r="A2588" s="178" t="s">
        <v>425</v>
      </c>
      <c r="B2588" s="178" t="s">
        <v>433</v>
      </c>
      <c r="C2588" s="178">
        <v>2015</v>
      </c>
      <c r="D2588" s="178" t="s">
        <v>336</v>
      </c>
      <c r="E2588" s="178" t="s">
        <v>337</v>
      </c>
      <c r="F2588" s="178" t="s">
        <v>437</v>
      </c>
      <c r="G2588" s="178">
        <v>-7</v>
      </c>
      <c r="H2588" s="178">
        <v>10.019533008337</v>
      </c>
      <c r="I2588" s="178">
        <v>11.22187696933744</v>
      </c>
      <c r="J2588" s="178" t="s">
        <v>721</v>
      </c>
    </row>
    <row r="2589" spans="1:10" x14ac:dyDescent="0.45">
      <c r="A2589" s="178" t="s">
        <v>425</v>
      </c>
      <c r="B2589" s="178" t="s">
        <v>433</v>
      </c>
      <c r="C2589" s="178">
        <v>2015</v>
      </c>
      <c r="D2589" s="178" t="s">
        <v>336</v>
      </c>
      <c r="E2589" s="178" t="s">
        <v>337</v>
      </c>
      <c r="F2589" s="178" t="s">
        <v>438</v>
      </c>
      <c r="G2589" s="178">
        <v>-7</v>
      </c>
      <c r="H2589" s="178">
        <v>1.57847017981112E-2</v>
      </c>
      <c r="I2589" s="178">
        <v>1.7678866013884548E-2</v>
      </c>
      <c r="J2589" s="178" t="s">
        <v>720</v>
      </c>
    </row>
    <row r="2590" spans="1:10" x14ac:dyDescent="0.45">
      <c r="A2590" s="178" t="s">
        <v>425</v>
      </c>
      <c r="B2590" s="178" t="s">
        <v>433</v>
      </c>
      <c r="C2590" s="178">
        <v>2015</v>
      </c>
      <c r="D2590" s="178" t="s">
        <v>336</v>
      </c>
      <c r="E2590" s="178" t="s">
        <v>337</v>
      </c>
      <c r="F2590" s="178" t="s">
        <v>435</v>
      </c>
      <c r="G2590" s="178">
        <v>-7</v>
      </c>
      <c r="H2590" s="178">
        <v>1.0941077955067199E-2</v>
      </c>
      <c r="I2590" s="178">
        <v>1.2254007309675264E-2</v>
      </c>
      <c r="J2590" s="178" t="s">
        <v>720</v>
      </c>
    </row>
    <row r="2591" spans="1:10" x14ac:dyDescent="0.45">
      <c r="A2591" s="178" t="s">
        <v>425</v>
      </c>
      <c r="B2591" s="178" t="s">
        <v>433</v>
      </c>
      <c r="C2591" s="178">
        <v>2015</v>
      </c>
      <c r="D2591" s="178" t="s">
        <v>336</v>
      </c>
      <c r="E2591" s="178" t="s">
        <v>337</v>
      </c>
      <c r="F2591" s="178" t="s">
        <v>439</v>
      </c>
      <c r="G2591" s="178">
        <v>-7</v>
      </c>
      <c r="H2591" s="178">
        <v>1.69985175132751</v>
      </c>
      <c r="I2591" s="178">
        <v>1.9038339614868114</v>
      </c>
      <c r="J2591" s="178" t="s">
        <v>721</v>
      </c>
    </row>
    <row r="2592" spans="1:10" x14ac:dyDescent="0.45">
      <c r="A2592" s="178" t="s">
        <v>425</v>
      </c>
      <c r="B2592" s="178" t="s">
        <v>433</v>
      </c>
      <c r="C2592" s="178">
        <v>2015</v>
      </c>
      <c r="D2592" s="178" t="s">
        <v>336</v>
      </c>
      <c r="E2592" s="178" t="s">
        <v>337</v>
      </c>
      <c r="F2592" s="178" t="s">
        <v>435</v>
      </c>
      <c r="G2592" s="178">
        <v>-6</v>
      </c>
      <c r="H2592" s="178">
        <v>0.89885547757148698</v>
      </c>
      <c r="I2592" s="178">
        <v>1.0067181348800656</v>
      </c>
      <c r="J2592" s="178" t="s">
        <v>720</v>
      </c>
    </row>
    <row r="2593" spans="1:10" x14ac:dyDescent="0.45">
      <c r="A2593" s="178" t="s">
        <v>425</v>
      </c>
      <c r="B2593" s="178" t="s">
        <v>433</v>
      </c>
      <c r="C2593" s="178">
        <v>2015</v>
      </c>
      <c r="D2593" s="178" t="s">
        <v>336</v>
      </c>
      <c r="E2593" s="178" t="s">
        <v>337</v>
      </c>
      <c r="F2593" s="178" t="s">
        <v>439</v>
      </c>
      <c r="G2593" s="178">
        <v>-6</v>
      </c>
      <c r="H2593" s="178">
        <v>6.7860345840454102</v>
      </c>
      <c r="I2593" s="178">
        <v>7.6003587341308601</v>
      </c>
      <c r="J2593" s="178" t="s">
        <v>721</v>
      </c>
    </row>
    <row r="2594" spans="1:10" x14ac:dyDescent="0.45">
      <c r="A2594" s="178" t="s">
        <v>425</v>
      </c>
      <c r="B2594" s="178" t="s">
        <v>433</v>
      </c>
      <c r="C2594" s="178">
        <v>2015</v>
      </c>
      <c r="D2594" s="178" t="s">
        <v>336</v>
      </c>
      <c r="E2594" s="178" t="s">
        <v>337</v>
      </c>
      <c r="F2594" s="178" t="s">
        <v>441</v>
      </c>
      <c r="G2594" s="178">
        <v>-5</v>
      </c>
      <c r="H2594" s="178">
        <v>3.7642741203308101</v>
      </c>
      <c r="I2594" s="178">
        <v>4.2159870147705076</v>
      </c>
      <c r="J2594" s="178" t="s">
        <v>720</v>
      </c>
    </row>
    <row r="2595" spans="1:10" x14ac:dyDescent="0.45">
      <c r="A2595" s="178" t="s">
        <v>425</v>
      </c>
      <c r="B2595" s="178" t="s">
        <v>433</v>
      </c>
      <c r="C2595" s="178">
        <v>2015</v>
      </c>
      <c r="D2595" s="178" t="s">
        <v>336</v>
      </c>
      <c r="E2595" s="178" t="s">
        <v>337</v>
      </c>
      <c r="F2595" s="178" t="s">
        <v>458</v>
      </c>
      <c r="G2595" s="178">
        <v>-4</v>
      </c>
      <c r="H2595" s="178">
        <v>0.198580726981163</v>
      </c>
      <c r="I2595" s="178">
        <v>0.22241041421890259</v>
      </c>
      <c r="J2595" s="178" t="s">
        <v>720</v>
      </c>
    </row>
    <row r="2596" spans="1:10" x14ac:dyDescent="0.45">
      <c r="A2596" s="178" t="s">
        <v>425</v>
      </c>
      <c r="B2596" s="178" t="s">
        <v>433</v>
      </c>
      <c r="C2596" s="178">
        <v>2015</v>
      </c>
      <c r="D2596" s="178" t="s">
        <v>336</v>
      </c>
      <c r="E2596" s="178" t="s">
        <v>337</v>
      </c>
      <c r="F2596" s="178" t="s">
        <v>442</v>
      </c>
      <c r="G2596" s="178">
        <v>-4</v>
      </c>
      <c r="H2596" s="178">
        <v>0.627563416957855</v>
      </c>
      <c r="I2596" s="178">
        <v>0.70287102699279769</v>
      </c>
      <c r="J2596" s="178" t="s">
        <v>720</v>
      </c>
    </row>
    <row r="2597" spans="1:10" x14ac:dyDescent="0.45">
      <c r="A2597" s="178" t="s">
        <v>425</v>
      </c>
      <c r="B2597" s="178" t="s">
        <v>433</v>
      </c>
      <c r="C2597" s="178">
        <v>2015</v>
      </c>
      <c r="D2597" s="178" t="s">
        <v>336</v>
      </c>
      <c r="E2597" s="178" t="s">
        <v>337</v>
      </c>
      <c r="F2597" s="178" t="s">
        <v>441</v>
      </c>
      <c r="G2597" s="178">
        <v>-4</v>
      </c>
      <c r="H2597" s="178">
        <v>2.3990449905395499</v>
      </c>
      <c r="I2597" s="178">
        <v>2.6869303894042962</v>
      </c>
      <c r="J2597" s="178" t="s">
        <v>720</v>
      </c>
    </row>
    <row r="2598" spans="1:10" x14ac:dyDescent="0.45">
      <c r="A2598" s="178" t="s">
        <v>425</v>
      </c>
      <c r="B2598" s="178" t="s">
        <v>433</v>
      </c>
      <c r="C2598" s="178">
        <v>2015</v>
      </c>
      <c r="D2598" s="178" t="s">
        <v>336</v>
      </c>
      <c r="E2598" s="178" t="s">
        <v>337</v>
      </c>
      <c r="F2598" s="178" t="s">
        <v>444</v>
      </c>
      <c r="G2598" s="178">
        <v>-1</v>
      </c>
      <c r="H2598" s="178">
        <v>1.8959954380988999</v>
      </c>
      <c r="I2598" s="178">
        <v>2.1235148906707679</v>
      </c>
      <c r="J2598" s="178" t="s">
        <v>721</v>
      </c>
    </row>
    <row r="2599" spans="1:10" x14ac:dyDescent="0.45">
      <c r="A2599" s="178" t="s">
        <v>425</v>
      </c>
      <c r="B2599" s="178" t="s">
        <v>433</v>
      </c>
      <c r="C2599" s="178">
        <v>2015</v>
      </c>
      <c r="D2599" s="178" t="s">
        <v>336</v>
      </c>
      <c r="E2599" s="178" t="s">
        <v>337</v>
      </c>
      <c r="F2599" s="178" t="s">
        <v>441</v>
      </c>
      <c r="G2599" s="178">
        <v>-1</v>
      </c>
      <c r="H2599" s="178">
        <v>3.8272616863250701</v>
      </c>
      <c r="I2599" s="178">
        <v>4.2865330886840791</v>
      </c>
      <c r="J2599" s="178" t="s">
        <v>720</v>
      </c>
    </row>
    <row r="2600" spans="1:10" x14ac:dyDescent="0.45">
      <c r="A2600" s="178" t="s">
        <v>425</v>
      </c>
      <c r="B2600" s="178" t="s">
        <v>433</v>
      </c>
      <c r="C2600" s="178">
        <v>2015</v>
      </c>
      <c r="D2600" s="178" t="s">
        <v>336</v>
      </c>
      <c r="E2600" s="178" t="s">
        <v>337</v>
      </c>
      <c r="F2600" s="178" t="s">
        <v>446</v>
      </c>
      <c r="G2600" s="178">
        <v>0</v>
      </c>
      <c r="H2600" s="178">
        <v>8.4120759740471798E-2</v>
      </c>
      <c r="I2600" s="178">
        <v>9.4215250909328419E-2</v>
      </c>
      <c r="J2600" s="178" t="s">
        <v>720</v>
      </c>
    </row>
    <row r="2601" spans="1:10" x14ac:dyDescent="0.45">
      <c r="A2601" s="178" t="s">
        <v>425</v>
      </c>
      <c r="B2601" s="178" t="s">
        <v>433</v>
      </c>
      <c r="C2601" s="178">
        <v>2015</v>
      </c>
      <c r="D2601" s="178" t="s">
        <v>336</v>
      </c>
      <c r="E2601" s="178" t="s">
        <v>337</v>
      </c>
      <c r="F2601" s="178" t="s">
        <v>445</v>
      </c>
      <c r="G2601" s="178">
        <v>1</v>
      </c>
      <c r="H2601" s="178">
        <v>3.7449548244476301</v>
      </c>
      <c r="I2601" s="178">
        <v>4.194349403381346</v>
      </c>
      <c r="J2601" s="178" t="s">
        <v>724</v>
      </c>
    </row>
    <row r="2602" spans="1:10" x14ac:dyDescent="0.45">
      <c r="A2602" s="178" t="s">
        <v>425</v>
      </c>
      <c r="B2602" s="178" t="s">
        <v>433</v>
      </c>
      <c r="C2602" s="178">
        <v>2015</v>
      </c>
      <c r="D2602" s="178" t="s">
        <v>336</v>
      </c>
      <c r="E2602" s="178" t="s">
        <v>337</v>
      </c>
      <c r="F2602" s="178" t="s">
        <v>434</v>
      </c>
      <c r="G2602" s="178">
        <v>5</v>
      </c>
      <c r="H2602" s="178">
        <v>2.1813035011291499</v>
      </c>
      <c r="I2602" s="178">
        <v>2.443059921264648</v>
      </c>
      <c r="J2602" s="178" t="s">
        <v>720</v>
      </c>
    </row>
    <row r="2603" spans="1:10" x14ac:dyDescent="0.45">
      <c r="A2603" s="178" t="s">
        <v>425</v>
      </c>
      <c r="B2603" s="178" t="s">
        <v>433</v>
      </c>
      <c r="C2603" s="178">
        <v>2015</v>
      </c>
      <c r="D2603" s="178" t="s">
        <v>336</v>
      </c>
      <c r="E2603" s="178" t="s">
        <v>337</v>
      </c>
      <c r="F2603" s="178" t="s">
        <v>442</v>
      </c>
      <c r="G2603" s="178">
        <v>6</v>
      </c>
      <c r="H2603" s="178">
        <v>2.4871125221252401</v>
      </c>
      <c r="I2603" s="178">
        <v>2.7855660247802692</v>
      </c>
      <c r="J2603" s="178" t="s">
        <v>720</v>
      </c>
    </row>
    <row r="2604" spans="1:10" x14ac:dyDescent="0.45">
      <c r="A2604" s="178" t="s">
        <v>425</v>
      </c>
      <c r="B2604" s="178" t="s">
        <v>433</v>
      </c>
      <c r="C2604" s="178">
        <v>2015</v>
      </c>
      <c r="D2604" s="178" t="s">
        <v>336</v>
      </c>
      <c r="E2604" s="178" t="s">
        <v>337</v>
      </c>
      <c r="F2604" s="178" t="s">
        <v>447</v>
      </c>
      <c r="G2604" s="178">
        <v>7</v>
      </c>
      <c r="H2604" s="178">
        <v>0.80051466822624195</v>
      </c>
      <c r="I2604" s="178">
        <v>0.89657642841339102</v>
      </c>
      <c r="J2604" s="178" t="s">
        <v>722</v>
      </c>
    </row>
    <row r="2605" spans="1:10" x14ac:dyDescent="0.45">
      <c r="A2605" s="178" t="s">
        <v>425</v>
      </c>
      <c r="B2605" s="178" t="s">
        <v>433</v>
      </c>
      <c r="C2605" s="178">
        <v>2015</v>
      </c>
      <c r="D2605" s="178" t="s">
        <v>336</v>
      </c>
      <c r="E2605" s="178" t="s">
        <v>337</v>
      </c>
      <c r="F2605" s="178" t="s">
        <v>441</v>
      </c>
      <c r="G2605" s="178">
        <v>8</v>
      </c>
      <c r="H2605" s="178">
        <v>1.4693975448608401</v>
      </c>
      <c r="I2605" s="178">
        <v>1.6457252502441411</v>
      </c>
      <c r="J2605" s="178" t="s">
        <v>720</v>
      </c>
    </row>
    <row r="2606" spans="1:10" x14ac:dyDescent="0.45">
      <c r="A2606" s="178" t="s">
        <v>425</v>
      </c>
      <c r="B2606" s="178" t="s">
        <v>433</v>
      </c>
      <c r="C2606" s="178">
        <v>2015</v>
      </c>
      <c r="D2606" s="178" t="s">
        <v>336</v>
      </c>
      <c r="E2606" s="178" t="s">
        <v>337</v>
      </c>
      <c r="F2606" s="178" t="s">
        <v>445</v>
      </c>
      <c r="G2606" s="178">
        <v>8</v>
      </c>
      <c r="H2606" s="178">
        <v>0.12800894677638999</v>
      </c>
      <c r="I2606" s="178">
        <v>0.14337002038955682</v>
      </c>
      <c r="J2606" s="178" t="s">
        <v>724</v>
      </c>
    </row>
    <row r="2607" spans="1:10" x14ac:dyDescent="0.45">
      <c r="A2607" s="178" t="s">
        <v>425</v>
      </c>
      <c r="B2607" s="178" t="s">
        <v>433</v>
      </c>
      <c r="C2607" s="178">
        <v>2015</v>
      </c>
      <c r="D2607" s="178" t="s">
        <v>336</v>
      </c>
      <c r="E2607" s="178" t="s">
        <v>337</v>
      </c>
      <c r="F2607" s="178" t="s">
        <v>445</v>
      </c>
      <c r="G2607" s="178">
        <v>9</v>
      </c>
      <c r="H2607" s="178">
        <v>5.8918616771697998</v>
      </c>
      <c r="I2607" s="178">
        <v>6.5988850784301762</v>
      </c>
      <c r="J2607" s="178" t="s">
        <v>724</v>
      </c>
    </row>
    <row r="2608" spans="1:10" x14ac:dyDescent="0.45">
      <c r="A2608" s="178" t="s">
        <v>425</v>
      </c>
      <c r="B2608" s="178" t="s">
        <v>433</v>
      </c>
      <c r="C2608" s="178">
        <v>2015</v>
      </c>
      <c r="D2608" s="178" t="s">
        <v>336</v>
      </c>
      <c r="E2608" s="178" t="s">
        <v>337</v>
      </c>
      <c r="F2608" s="178" t="s">
        <v>445</v>
      </c>
      <c r="G2608" s="178">
        <v>10</v>
      </c>
      <c r="H2608" s="178">
        <v>1.1281383037567101</v>
      </c>
      <c r="I2608" s="178">
        <v>1.2635149002075154</v>
      </c>
      <c r="J2608" s="178" t="s">
        <v>724</v>
      </c>
    </row>
    <row r="2609" spans="1:10" x14ac:dyDescent="0.45">
      <c r="A2609" s="178" t="s">
        <v>425</v>
      </c>
      <c r="B2609" s="178" t="s">
        <v>433</v>
      </c>
      <c r="C2609" s="178">
        <v>2015</v>
      </c>
      <c r="D2609" s="178" t="s">
        <v>336</v>
      </c>
      <c r="E2609" s="178" t="s">
        <v>337</v>
      </c>
      <c r="F2609" s="178" t="s">
        <v>435</v>
      </c>
      <c r="G2609" s="178">
        <v>11</v>
      </c>
      <c r="H2609" s="178">
        <v>1.15017248317599E-2</v>
      </c>
      <c r="I2609" s="178">
        <v>1.2881931811571089E-2</v>
      </c>
      <c r="J2609" s="178" t="s">
        <v>720</v>
      </c>
    </row>
    <row r="2610" spans="1:10" x14ac:dyDescent="0.45">
      <c r="A2610" s="178" t="s">
        <v>425</v>
      </c>
      <c r="B2610" s="178" t="s">
        <v>433</v>
      </c>
      <c r="C2610" s="178">
        <v>2015</v>
      </c>
      <c r="D2610" s="178" t="s">
        <v>336</v>
      </c>
      <c r="E2610" s="178" t="s">
        <v>337</v>
      </c>
      <c r="F2610" s="178" t="s">
        <v>448</v>
      </c>
      <c r="G2610" s="178">
        <v>11</v>
      </c>
      <c r="H2610" s="178">
        <v>7.1769967675209004E-2</v>
      </c>
      <c r="I2610" s="178">
        <v>8.0382363796234091E-2</v>
      </c>
      <c r="J2610" s="178" t="s">
        <v>720</v>
      </c>
    </row>
    <row r="2611" spans="1:10" x14ac:dyDescent="0.45">
      <c r="A2611" s="178" t="s">
        <v>425</v>
      </c>
      <c r="B2611" s="178" t="s">
        <v>433</v>
      </c>
      <c r="C2611" s="178">
        <v>2015</v>
      </c>
      <c r="D2611" s="178" t="s">
        <v>336</v>
      </c>
      <c r="E2611" s="178" t="s">
        <v>337</v>
      </c>
      <c r="F2611" s="178" t="s">
        <v>447</v>
      </c>
      <c r="G2611" s="178">
        <v>13</v>
      </c>
      <c r="H2611" s="178">
        <v>3.38412784039974E-2</v>
      </c>
      <c r="I2611" s="178">
        <v>3.7902231812477094E-2</v>
      </c>
      <c r="J2611" s="178" t="s">
        <v>722</v>
      </c>
    </row>
    <row r="2612" spans="1:10" x14ac:dyDescent="0.45">
      <c r="A2612" s="178" t="s">
        <v>425</v>
      </c>
      <c r="B2612" s="178" t="s">
        <v>433</v>
      </c>
      <c r="C2612" s="178">
        <v>2015</v>
      </c>
      <c r="D2612" s="178" t="s">
        <v>336</v>
      </c>
      <c r="E2612" s="178" t="s">
        <v>337</v>
      </c>
      <c r="F2612" s="178" t="s">
        <v>447</v>
      </c>
      <c r="G2612" s="178">
        <v>14</v>
      </c>
      <c r="H2612" s="178">
        <v>4.6441920101642602E-2</v>
      </c>
      <c r="I2612" s="178">
        <v>5.2014950513839718E-2</v>
      </c>
      <c r="J2612" s="178" t="s">
        <v>722</v>
      </c>
    </row>
    <row r="2613" spans="1:10" x14ac:dyDescent="0.45">
      <c r="A2613" s="178" t="s">
        <v>425</v>
      </c>
      <c r="B2613" s="178" t="s">
        <v>433</v>
      </c>
      <c r="C2613" s="178">
        <v>2015</v>
      </c>
      <c r="D2613" s="178" t="s">
        <v>336</v>
      </c>
      <c r="E2613" s="178" t="s">
        <v>337</v>
      </c>
      <c r="F2613" s="178" t="s">
        <v>445</v>
      </c>
      <c r="G2613" s="178">
        <v>15</v>
      </c>
      <c r="H2613" s="178">
        <v>0.32928377389907798</v>
      </c>
      <c r="I2613" s="178">
        <v>0.36879782676696737</v>
      </c>
      <c r="J2613" s="178" t="s">
        <v>724</v>
      </c>
    </row>
    <row r="2614" spans="1:10" x14ac:dyDescent="0.45">
      <c r="A2614" s="178" t="s">
        <v>425</v>
      </c>
      <c r="B2614" s="178" t="s">
        <v>433</v>
      </c>
      <c r="C2614" s="178">
        <v>2015</v>
      </c>
      <c r="D2614" s="178" t="s">
        <v>336</v>
      </c>
      <c r="E2614" s="178" t="s">
        <v>337</v>
      </c>
      <c r="F2614" s="178" t="s">
        <v>442</v>
      </c>
      <c r="G2614" s="178">
        <v>15</v>
      </c>
      <c r="H2614" s="178">
        <v>2.8639972209930402</v>
      </c>
      <c r="I2614" s="178">
        <v>3.2076768875122053</v>
      </c>
      <c r="J2614" s="178" t="s">
        <v>720</v>
      </c>
    </row>
    <row r="2615" spans="1:10" x14ac:dyDescent="0.45">
      <c r="A2615" s="178" t="s">
        <v>425</v>
      </c>
      <c r="B2615" s="178" t="s">
        <v>433</v>
      </c>
      <c r="C2615" s="178">
        <v>2015</v>
      </c>
      <c r="D2615" s="178" t="s">
        <v>336</v>
      </c>
      <c r="E2615" s="178" t="s">
        <v>337</v>
      </c>
      <c r="F2615" s="178" t="s">
        <v>445</v>
      </c>
      <c r="G2615" s="178">
        <v>25</v>
      </c>
      <c r="H2615" s="178">
        <v>3.2817240804433802E-2</v>
      </c>
      <c r="I2615" s="178">
        <v>3.6755309700965862E-2</v>
      </c>
      <c r="J2615" s="178" t="s">
        <v>724</v>
      </c>
    </row>
    <row r="2616" spans="1:10" x14ac:dyDescent="0.45">
      <c r="A2616" s="178" t="s">
        <v>425</v>
      </c>
      <c r="B2616" s="178" t="s">
        <v>433</v>
      </c>
      <c r="C2616" s="178">
        <v>2015</v>
      </c>
      <c r="D2616" s="178" t="s">
        <v>336</v>
      </c>
      <c r="E2616" s="178" t="s">
        <v>337</v>
      </c>
      <c r="F2616" s="178" t="s">
        <v>445</v>
      </c>
      <c r="G2616" s="178">
        <v>27</v>
      </c>
      <c r="H2616" s="178">
        <v>4.8212395049632003E-3</v>
      </c>
      <c r="I2616" s="178">
        <v>5.3997882455587851E-3</v>
      </c>
      <c r="J2616" s="178" t="s">
        <v>724</v>
      </c>
    </row>
    <row r="2617" spans="1:10" x14ac:dyDescent="0.45">
      <c r="A2617" s="178" t="s">
        <v>425</v>
      </c>
      <c r="B2617" s="178" t="s">
        <v>433</v>
      </c>
      <c r="C2617" s="178">
        <v>2015</v>
      </c>
      <c r="D2617" s="178" t="s">
        <v>336</v>
      </c>
      <c r="E2617" s="178" t="s">
        <v>337</v>
      </c>
      <c r="F2617" s="178" t="s">
        <v>449</v>
      </c>
      <c r="G2617" s="178">
        <v>27</v>
      </c>
      <c r="H2617" s="178">
        <v>0.35415545105934099</v>
      </c>
      <c r="I2617" s="178">
        <v>0.39665410518646194</v>
      </c>
      <c r="J2617" s="178" t="s">
        <v>722</v>
      </c>
    </row>
    <row r="2618" spans="1:10" x14ac:dyDescent="0.45">
      <c r="A2618" s="178" t="s">
        <v>425</v>
      </c>
      <c r="B2618" s="178" t="s">
        <v>433</v>
      </c>
      <c r="C2618" s="178">
        <v>2015</v>
      </c>
      <c r="D2618" s="178" t="s">
        <v>336</v>
      </c>
      <c r="E2618" s="178" t="s">
        <v>337</v>
      </c>
      <c r="F2618" s="178" t="s">
        <v>435</v>
      </c>
      <c r="G2618" s="178">
        <v>29</v>
      </c>
      <c r="H2618" s="178">
        <v>7.1418815059590005E-4</v>
      </c>
      <c r="I2618" s="178">
        <v>7.9989072866740814E-4</v>
      </c>
      <c r="J2618" s="178" t="s">
        <v>720</v>
      </c>
    </row>
    <row r="2619" spans="1:10" x14ac:dyDescent="0.45">
      <c r="A2619" s="178" t="s">
        <v>425</v>
      </c>
      <c r="B2619" s="178" t="s">
        <v>433</v>
      </c>
      <c r="C2619" s="178">
        <v>2015</v>
      </c>
      <c r="D2619" s="178" t="s">
        <v>336</v>
      </c>
      <c r="E2619" s="178" t="s">
        <v>337</v>
      </c>
      <c r="F2619" s="178" t="s">
        <v>445</v>
      </c>
      <c r="G2619" s="178">
        <v>30</v>
      </c>
      <c r="H2619" s="178">
        <v>3.6770552396774299E-2</v>
      </c>
      <c r="I2619" s="178">
        <v>4.1183018684387215E-2</v>
      </c>
      <c r="J2619" s="178" t="s">
        <v>724</v>
      </c>
    </row>
    <row r="2620" spans="1:10" x14ac:dyDescent="0.45">
      <c r="A2620" s="178" t="s">
        <v>425</v>
      </c>
      <c r="B2620" s="178" t="s">
        <v>433</v>
      </c>
      <c r="C2620" s="178">
        <v>2015</v>
      </c>
      <c r="D2620" s="178" t="s">
        <v>336</v>
      </c>
      <c r="E2620" s="178" t="s">
        <v>337</v>
      </c>
      <c r="F2620" s="178" t="s">
        <v>446</v>
      </c>
      <c r="G2620" s="178">
        <v>33</v>
      </c>
      <c r="H2620" s="178">
        <v>1.53873634338378</v>
      </c>
      <c r="I2620" s="178">
        <v>1.7233847045898336</v>
      </c>
      <c r="J2620" s="178" t="s">
        <v>720</v>
      </c>
    </row>
    <row r="2621" spans="1:10" x14ac:dyDescent="0.45">
      <c r="A2621" s="178" t="s">
        <v>425</v>
      </c>
      <c r="B2621" s="178" t="s">
        <v>433</v>
      </c>
      <c r="C2621" s="178">
        <v>2015</v>
      </c>
      <c r="D2621" s="178" t="s">
        <v>336</v>
      </c>
      <c r="E2621" s="178" t="s">
        <v>337</v>
      </c>
      <c r="F2621" s="178" t="s">
        <v>447</v>
      </c>
      <c r="G2621" s="178">
        <v>34</v>
      </c>
      <c r="H2621" s="178">
        <v>0.45025292038917503</v>
      </c>
      <c r="I2621" s="178">
        <v>0.5042832708358761</v>
      </c>
      <c r="J2621" s="178" t="s">
        <v>722</v>
      </c>
    </row>
    <row r="2622" spans="1:10" x14ac:dyDescent="0.45">
      <c r="A2622" s="178" t="s">
        <v>425</v>
      </c>
      <c r="B2622" s="178" t="s">
        <v>433</v>
      </c>
      <c r="C2622" s="178">
        <v>2015</v>
      </c>
      <c r="D2622" s="178" t="s">
        <v>336</v>
      </c>
      <c r="E2622" s="178" t="s">
        <v>337</v>
      </c>
      <c r="F2622" s="178" t="s">
        <v>448</v>
      </c>
      <c r="G2622" s="178">
        <v>34</v>
      </c>
      <c r="H2622" s="178">
        <v>2.2607538998126899</v>
      </c>
      <c r="I2622" s="178">
        <v>2.5320443677902129</v>
      </c>
      <c r="J2622" s="178" t="s">
        <v>720</v>
      </c>
    </row>
    <row r="2623" spans="1:10" x14ac:dyDescent="0.45">
      <c r="A2623" s="178" t="s">
        <v>425</v>
      </c>
      <c r="B2623" s="178" t="s">
        <v>433</v>
      </c>
      <c r="C2623" s="178">
        <v>2015</v>
      </c>
      <c r="D2623" s="178" t="s">
        <v>336</v>
      </c>
      <c r="E2623" s="178" t="s">
        <v>337</v>
      </c>
      <c r="F2623" s="178" t="s">
        <v>448</v>
      </c>
      <c r="G2623" s="178">
        <v>37</v>
      </c>
      <c r="H2623" s="178">
        <v>0.620722115039825</v>
      </c>
      <c r="I2623" s="178">
        <v>0.69520876884460403</v>
      </c>
      <c r="J2623" s="178" t="s">
        <v>720</v>
      </c>
    </row>
    <row r="2624" spans="1:10" x14ac:dyDescent="0.45">
      <c r="A2624" s="178" t="s">
        <v>425</v>
      </c>
      <c r="B2624" s="178" t="s">
        <v>433</v>
      </c>
      <c r="C2624" s="178">
        <v>2015</v>
      </c>
      <c r="D2624" s="178" t="s">
        <v>336</v>
      </c>
      <c r="E2624" s="178" t="s">
        <v>337</v>
      </c>
      <c r="F2624" s="178" t="s">
        <v>450</v>
      </c>
      <c r="G2624" s="178">
        <v>43</v>
      </c>
      <c r="H2624" s="178">
        <v>0.128385439515113</v>
      </c>
      <c r="I2624" s="178">
        <v>0.14379169225692656</v>
      </c>
      <c r="J2624" s="178" t="s">
        <v>721</v>
      </c>
    </row>
    <row r="2625" spans="1:10" x14ac:dyDescent="0.45">
      <c r="A2625" s="178" t="s">
        <v>425</v>
      </c>
      <c r="B2625" s="178" t="s">
        <v>433</v>
      </c>
      <c r="C2625" s="178">
        <v>2015</v>
      </c>
      <c r="D2625" s="178" t="s">
        <v>336</v>
      </c>
      <c r="E2625" s="178" t="s">
        <v>337</v>
      </c>
      <c r="F2625" s="178" t="s">
        <v>447</v>
      </c>
      <c r="G2625" s="178">
        <v>45</v>
      </c>
      <c r="H2625" s="178">
        <v>2.1441767215728702</v>
      </c>
      <c r="I2625" s="178">
        <v>2.401477928161615</v>
      </c>
      <c r="J2625" s="178" t="s">
        <v>722</v>
      </c>
    </row>
    <row r="2626" spans="1:10" x14ac:dyDescent="0.45">
      <c r="A2626" s="178" t="s">
        <v>425</v>
      </c>
      <c r="B2626" s="178" t="s">
        <v>433</v>
      </c>
      <c r="C2626" s="178">
        <v>2015</v>
      </c>
      <c r="D2626" s="178" t="s">
        <v>336</v>
      </c>
      <c r="E2626" s="178" t="s">
        <v>337</v>
      </c>
      <c r="F2626" s="178" t="s">
        <v>451</v>
      </c>
      <c r="G2626" s="178">
        <v>92</v>
      </c>
      <c r="H2626" s="178">
        <v>4.0578479766845703</v>
      </c>
      <c r="I2626" s="178">
        <v>4.5447897338867191</v>
      </c>
      <c r="J2626" s="178" t="s">
        <v>720</v>
      </c>
    </row>
    <row r="2627" spans="1:10" x14ac:dyDescent="0.45">
      <c r="A2627" s="178" t="s">
        <v>425</v>
      </c>
      <c r="B2627" s="178" t="s">
        <v>433</v>
      </c>
      <c r="C2627" s="178">
        <v>2015</v>
      </c>
      <c r="D2627" s="178" t="s">
        <v>336</v>
      </c>
      <c r="E2627" s="178" t="s">
        <v>337</v>
      </c>
      <c r="F2627" s="178" t="s">
        <v>440</v>
      </c>
      <c r="G2627" s="178">
        <v>148</v>
      </c>
      <c r="H2627" s="178">
        <v>1.4646942727268E-3</v>
      </c>
      <c r="I2627" s="178">
        <v>1.6404575854540161E-3</v>
      </c>
      <c r="J2627" s="178" t="s">
        <v>720</v>
      </c>
    </row>
    <row r="2628" spans="1:10" x14ac:dyDescent="0.45">
      <c r="A2628" s="178" t="s">
        <v>425</v>
      </c>
      <c r="B2628" s="178" t="s">
        <v>433</v>
      </c>
      <c r="C2628" s="178">
        <v>2015</v>
      </c>
      <c r="D2628" s="178" t="s">
        <v>336</v>
      </c>
      <c r="E2628" s="178" t="s">
        <v>337</v>
      </c>
      <c r="F2628" s="178" t="s">
        <v>452</v>
      </c>
      <c r="G2628" s="178">
        <v>181</v>
      </c>
      <c r="H2628" s="178">
        <v>2.9506258666515399E-2</v>
      </c>
      <c r="I2628" s="178">
        <v>3.3047009706497252E-2</v>
      </c>
      <c r="J2628" s="178" t="s">
        <v>721</v>
      </c>
    </row>
    <row r="2629" spans="1:10" x14ac:dyDescent="0.45">
      <c r="A2629" s="178" t="s">
        <v>425</v>
      </c>
      <c r="B2629" s="178" t="s">
        <v>433</v>
      </c>
      <c r="C2629" s="178">
        <v>2015</v>
      </c>
      <c r="D2629" s="178" t="s">
        <v>336</v>
      </c>
      <c r="E2629" s="178" t="s">
        <v>337</v>
      </c>
      <c r="F2629" s="178" t="s">
        <v>452</v>
      </c>
      <c r="G2629" s="178">
        <v>231</v>
      </c>
      <c r="H2629" s="178">
        <v>0.14087009429931599</v>
      </c>
      <c r="I2629" s="178">
        <v>0.15777450561523393</v>
      </c>
      <c r="J2629" s="178" t="s">
        <v>721</v>
      </c>
    </row>
    <row r="2630" spans="1:10" x14ac:dyDescent="0.45">
      <c r="A2630" s="178" t="s">
        <v>425</v>
      </c>
      <c r="B2630" s="178" t="s">
        <v>433</v>
      </c>
      <c r="C2630" s="178">
        <v>2015</v>
      </c>
      <c r="D2630" s="178" t="s">
        <v>336</v>
      </c>
      <c r="E2630" s="178" t="s">
        <v>337</v>
      </c>
      <c r="F2630" s="178" t="s">
        <v>445</v>
      </c>
      <c r="G2630" s="178">
        <v>238</v>
      </c>
      <c r="H2630" s="178">
        <v>2.9901211382819999E-4</v>
      </c>
      <c r="I2630" s="178">
        <v>3.34893567487584E-4</v>
      </c>
      <c r="J2630" s="178" t="s">
        <v>724</v>
      </c>
    </row>
    <row r="2631" spans="1:10" x14ac:dyDescent="0.45">
      <c r="A2631" s="178" t="s">
        <v>425</v>
      </c>
      <c r="B2631" s="178" t="s">
        <v>433</v>
      </c>
      <c r="C2631" s="178">
        <v>2015</v>
      </c>
      <c r="D2631" s="178" t="s">
        <v>336</v>
      </c>
      <c r="E2631" s="178" t="s">
        <v>337</v>
      </c>
      <c r="F2631" s="178" t="s">
        <v>449</v>
      </c>
      <c r="G2631" s="178">
        <v>249</v>
      </c>
      <c r="H2631" s="178">
        <v>4.83565554022789E-2</v>
      </c>
      <c r="I2631" s="178">
        <v>5.4159342050552374E-2</v>
      </c>
      <c r="J2631" s="178" t="s">
        <v>722</v>
      </c>
    </row>
    <row r="2632" spans="1:10" x14ac:dyDescent="0.45">
      <c r="A2632" s="178" t="s">
        <v>425</v>
      </c>
      <c r="B2632" s="178" t="s">
        <v>433</v>
      </c>
      <c r="C2632" s="178">
        <v>2015</v>
      </c>
      <c r="D2632" s="178" t="s">
        <v>336</v>
      </c>
      <c r="E2632" s="178" t="s">
        <v>337</v>
      </c>
      <c r="F2632" s="178" t="s">
        <v>441</v>
      </c>
      <c r="G2632" s="178">
        <v>256</v>
      </c>
      <c r="H2632" s="178">
        <v>4.2562633752822897E-2</v>
      </c>
      <c r="I2632" s="178">
        <v>4.767014980316165E-2</v>
      </c>
      <c r="J2632" s="178" t="s">
        <v>720</v>
      </c>
    </row>
    <row r="2633" spans="1:10" x14ac:dyDescent="0.45">
      <c r="A2633" s="178" t="s">
        <v>425</v>
      </c>
      <c r="B2633" s="178" t="s">
        <v>433</v>
      </c>
      <c r="C2633" s="178">
        <v>2015</v>
      </c>
      <c r="D2633" s="178" t="s">
        <v>336</v>
      </c>
      <c r="E2633" s="178" t="s">
        <v>337</v>
      </c>
      <c r="F2633" s="178" t="s">
        <v>442</v>
      </c>
      <c r="G2633" s="178">
        <v>288</v>
      </c>
      <c r="H2633" s="178">
        <v>1.4142547845840401</v>
      </c>
      <c r="I2633" s="178">
        <v>1.5839653587341251</v>
      </c>
      <c r="J2633" s="178" t="s">
        <v>720</v>
      </c>
    </row>
    <row r="2634" spans="1:10" x14ac:dyDescent="0.45">
      <c r="A2634" s="178" t="s">
        <v>425</v>
      </c>
      <c r="B2634" s="178" t="s">
        <v>433</v>
      </c>
      <c r="C2634" s="178">
        <v>2015</v>
      </c>
      <c r="D2634" s="178" t="s">
        <v>336</v>
      </c>
      <c r="E2634" s="178" t="s">
        <v>337</v>
      </c>
      <c r="F2634" s="178" t="s">
        <v>446</v>
      </c>
      <c r="G2634" s="178">
        <v>309</v>
      </c>
      <c r="H2634" s="178">
        <v>2.3530058562755599E-2</v>
      </c>
      <c r="I2634" s="178">
        <v>2.6353665590286273E-2</v>
      </c>
      <c r="J2634" s="178" t="s">
        <v>720</v>
      </c>
    </row>
    <row r="2635" spans="1:10" x14ac:dyDescent="0.45">
      <c r="A2635" s="178" t="s">
        <v>425</v>
      </c>
      <c r="B2635" s="178" t="s">
        <v>433</v>
      </c>
      <c r="C2635" s="178">
        <v>2015</v>
      </c>
      <c r="D2635" s="178" t="s">
        <v>336</v>
      </c>
      <c r="E2635" s="178" t="s">
        <v>337</v>
      </c>
      <c r="F2635" s="178" t="s">
        <v>442</v>
      </c>
      <c r="G2635" s="178">
        <v>373</v>
      </c>
      <c r="H2635" s="178">
        <v>0.63034528493881203</v>
      </c>
      <c r="I2635" s="178">
        <v>0.7059867191314696</v>
      </c>
      <c r="J2635" s="178" t="s">
        <v>720</v>
      </c>
    </row>
    <row r="2636" spans="1:10" x14ac:dyDescent="0.45">
      <c r="A2636" s="178" t="s">
        <v>425</v>
      </c>
      <c r="B2636" s="178" t="s">
        <v>433</v>
      </c>
      <c r="C2636" s="178">
        <v>2015</v>
      </c>
      <c r="D2636" s="178" t="s">
        <v>336</v>
      </c>
      <c r="E2636" s="178" t="s">
        <v>337</v>
      </c>
      <c r="F2636" s="178" t="s">
        <v>442</v>
      </c>
      <c r="G2636" s="178">
        <v>386</v>
      </c>
      <c r="H2636" s="178">
        <v>0.52914863824844305</v>
      </c>
      <c r="I2636" s="178">
        <v>0.59264647483825628</v>
      </c>
      <c r="J2636" s="178" t="s">
        <v>720</v>
      </c>
    </row>
    <row r="2637" spans="1:10" x14ac:dyDescent="0.45">
      <c r="A2637" s="178" t="s">
        <v>425</v>
      </c>
      <c r="B2637" s="178" t="s">
        <v>433</v>
      </c>
      <c r="C2637" s="178">
        <v>2015</v>
      </c>
      <c r="D2637" s="178" t="s">
        <v>336</v>
      </c>
      <c r="E2637" s="178" t="s">
        <v>337</v>
      </c>
      <c r="F2637" s="178" t="s">
        <v>442</v>
      </c>
      <c r="G2637" s="178">
        <v>395</v>
      </c>
      <c r="H2637" s="178">
        <v>0.42161941528320301</v>
      </c>
      <c r="I2637" s="178">
        <v>0.47221374511718744</v>
      </c>
      <c r="J2637" s="178" t="s">
        <v>720</v>
      </c>
    </row>
    <row r="2638" spans="1:10" x14ac:dyDescent="0.45">
      <c r="A2638" s="178" t="s">
        <v>425</v>
      </c>
      <c r="B2638" s="178" t="s">
        <v>433</v>
      </c>
      <c r="C2638" s="178">
        <v>2015</v>
      </c>
      <c r="D2638" s="178" t="s">
        <v>336</v>
      </c>
      <c r="E2638" s="178" t="s">
        <v>337</v>
      </c>
      <c r="F2638" s="178" t="s">
        <v>440</v>
      </c>
      <c r="G2638" s="178">
        <v>551</v>
      </c>
      <c r="H2638" s="178">
        <v>1.695248065516E-4</v>
      </c>
      <c r="I2638" s="178">
        <v>1.8986778333779201E-4</v>
      </c>
      <c r="J2638" s="178" t="s">
        <v>720</v>
      </c>
    </row>
    <row r="2639" spans="1:10" x14ac:dyDescent="0.45">
      <c r="A2639" s="178" t="s">
        <v>425</v>
      </c>
      <c r="B2639" s="178" t="s">
        <v>433</v>
      </c>
      <c r="C2639" s="178">
        <v>2015</v>
      </c>
      <c r="D2639" s="178" t="s">
        <v>336</v>
      </c>
      <c r="E2639" s="178" t="s">
        <v>337</v>
      </c>
      <c r="F2639" s="178" t="s">
        <v>441</v>
      </c>
      <c r="G2639" s="178">
        <v>564</v>
      </c>
      <c r="H2639" s="178">
        <v>8.0309305340051998E-3</v>
      </c>
      <c r="I2639" s="178">
        <v>8.9946421980858244E-3</v>
      </c>
      <c r="J2639" s="178" t="s">
        <v>720</v>
      </c>
    </row>
    <row r="2640" spans="1:10" x14ac:dyDescent="0.45">
      <c r="A2640" s="178" t="s">
        <v>425</v>
      </c>
      <c r="B2640" s="178" t="s">
        <v>433</v>
      </c>
      <c r="C2640" s="178">
        <v>2015</v>
      </c>
      <c r="D2640" s="178" t="s">
        <v>336</v>
      </c>
      <c r="E2640" s="178" t="s">
        <v>337</v>
      </c>
      <c r="F2640" s="178" t="s">
        <v>442</v>
      </c>
      <c r="G2640" s="178">
        <v>775</v>
      </c>
      <c r="H2640" s="178">
        <v>0.33033788204193099</v>
      </c>
      <c r="I2640" s="178">
        <v>0.36997842788696272</v>
      </c>
      <c r="J2640" s="178" t="s">
        <v>720</v>
      </c>
    </row>
    <row r="2641" spans="1:10" x14ac:dyDescent="0.45">
      <c r="A2641" s="178" t="s">
        <v>425</v>
      </c>
      <c r="B2641" s="178" t="s">
        <v>433</v>
      </c>
      <c r="C2641" s="178">
        <v>2015</v>
      </c>
      <c r="D2641" s="178" t="s">
        <v>336</v>
      </c>
      <c r="E2641" s="178" t="s">
        <v>337</v>
      </c>
      <c r="F2641" s="178" t="s">
        <v>454</v>
      </c>
      <c r="G2641" s="178">
        <v>785</v>
      </c>
      <c r="H2641" s="178">
        <v>3.2966933250427202</v>
      </c>
      <c r="I2641" s="178">
        <v>3.6922965240478471</v>
      </c>
      <c r="J2641" s="178" t="s">
        <v>722</v>
      </c>
    </row>
    <row r="2642" spans="1:10" x14ac:dyDescent="0.45">
      <c r="A2642" s="178" t="s">
        <v>425</v>
      </c>
      <c r="B2642" s="178" t="s">
        <v>433</v>
      </c>
      <c r="C2642" s="178">
        <v>2015</v>
      </c>
      <c r="D2642" s="178" t="s">
        <v>336</v>
      </c>
      <c r="E2642" s="178" t="s">
        <v>337</v>
      </c>
      <c r="F2642" s="178" t="s">
        <v>441</v>
      </c>
      <c r="G2642" s="178">
        <v>1084</v>
      </c>
      <c r="H2642" s="178">
        <v>5.2261959761381101E-2</v>
      </c>
      <c r="I2642" s="178">
        <v>5.8533394932746841E-2</v>
      </c>
      <c r="J2642" s="178" t="s">
        <v>720</v>
      </c>
    </row>
    <row r="2643" spans="1:10" x14ac:dyDescent="0.45">
      <c r="A2643" s="178" t="s">
        <v>425</v>
      </c>
      <c r="B2643" s="178" t="s">
        <v>433</v>
      </c>
      <c r="C2643" s="178">
        <v>2015</v>
      </c>
      <c r="D2643" s="178" t="s">
        <v>336</v>
      </c>
      <c r="E2643" s="178" t="s">
        <v>337</v>
      </c>
      <c r="F2643" s="178" t="s">
        <v>440</v>
      </c>
      <c r="G2643" s="178">
        <v>1133</v>
      </c>
      <c r="H2643" s="178">
        <v>9.9495158792699999E-5</v>
      </c>
      <c r="I2643" s="178">
        <v>1.1143457784782401E-4</v>
      </c>
      <c r="J2643" s="178" t="s">
        <v>720</v>
      </c>
    </row>
    <row r="2644" spans="1:10" x14ac:dyDescent="0.45">
      <c r="A2644" s="178" t="s">
        <v>425</v>
      </c>
      <c r="B2644" s="178" t="s">
        <v>433</v>
      </c>
      <c r="C2644" s="178">
        <v>2015</v>
      </c>
      <c r="D2644" s="178" t="s">
        <v>336</v>
      </c>
      <c r="E2644" s="178" t="s">
        <v>337</v>
      </c>
      <c r="F2644" s="178" t="s">
        <v>454</v>
      </c>
      <c r="G2644" s="178">
        <v>1709</v>
      </c>
      <c r="H2644" s="178">
        <v>2.9858133792877202</v>
      </c>
      <c r="I2644" s="178">
        <v>3.344110984802247</v>
      </c>
      <c r="J2644" s="178" t="s">
        <v>722</v>
      </c>
    </row>
    <row r="2645" spans="1:10" x14ac:dyDescent="0.45">
      <c r="A2645" s="178" t="s">
        <v>425</v>
      </c>
      <c r="B2645" s="178" t="s">
        <v>433</v>
      </c>
      <c r="C2645" s="178">
        <v>2015</v>
      </c>
      <c r="D2645" s="178" t="s">
        <v>336</v>
      </c>
      <c r="E2645" s="178" t="s">
        <v>337</v>
      </c>
      <c r="F2645" s="178" t="s">
        <v>455</v>
      </c>
      <c r="G2645" s="178">
        <v>1928</v>
      </c>
      <c r="H2645" s="178">
        <v>0.110539533197879</v>
      </c>
      <c r="I2645" s="178">
        <v>0.1238042771816245</v>
      </c>
      <c r="J2645" s="178" t="s">
        <v>720</v>
      </c>
    </row>
    <row r="2646" spans="1:10" x14ac:dyDescent="0.45">
      <c r="A2646" s="178" t="s">
        <v>425</v>
      </c>
      <c r="B2646" s="178" t="s">
        <v>433</v>
      </c>
      <c r="C2646" s="178">
        <v>2015</v>
      </c>
      <c r="D2646" s="178" t="s">
        <v>336</v>
      </c>
      <c r="E2646" s="178" t="s">
        <v>337</v>
      </c>
      <c r="F2646" s="178" t="s">
        <v>440</v>
      </c>
      <c r="G2646" s="178">
        <v>4097</v>
      </c>
      <c r="H2646" s="178">
        <v>1.15156435641E-5</v>
      </c>
      <c r="I2646" s="178">
        <v>1.2897520791792001E-5</v>
      </c>
      <c r="J2646" s="178" t="s">
        <v>720</v>
      </c>
    </row>
    <row r="2647" spans="1:10" x14ac:dyDescent="0.45">
      <c r="A2647" s="178" t="s">
        <v>425</v>
      </c>
      <c r="B2647" s="178" t="s">
        <v>433</v>
      </c>
      <c r="C2647" s="178">
        <v>2015</v>
      </c>
      <c r="D2647" s="178" t="s">
        <v>336</v>
      </c>
      <c r="E2647" s="178" t="s">
        <v>337</v>
      </c>
      <c r="F2647" s="178" t="s">
        <v>441</v>
      </c>
      <c r="G2647" s="178">
        <v>4702</v>
      </c>
      <c r="H2647" s="178">
        <v>2.2571808658540002E-3</v>
      </c>
      <c r="I2647" s="178">
        <v>2.5280425697564806E-3</v>
      </c>
      <c r="J2647" s="178" t="s">
        <v>720</v>
      </c>
    </row>
    <row r="2648" spans="1:10" x14ac:dyDescent="0.45">
      <c r="A2648" s="178" t="s">
        <v>425</v>
      </c>
      <c r="B2648" s="178" t="s">
        <v>433</v>
      </c>
      <c r="C2648" s="178">
        <v>2015</v>
      </c>
      <c r="D2648" s="178" t="s">
        <v>336</v>
      </c>
      <c r="E2648" s="178" t="s">
        <v>337</v>
      </c>
      <c r="F2648" s="178" t="s">
        <v>459</v>
      </c>
      <c r="G2648" s="178">
        <v>7344</v>
      </c>
      <c r="H2648" s="178">
        <v>4.0301923751831001</v>
      </c>
      <c r="I2648" s="178">
        <v>4.5138154602050724</v>
      </c>
      <c r="J2648" s="178" t="s">
        <v>723</v>
      </c>
    </row>
    <row r="2649" spans="1:10" x14ac:dyDescent="0.45">
      <c r="A2649" s="178" t="s">
        <v>425</v>
      </c>
      <c r="B2649" s="178" t="s">
        <v>433</v>
      </c>
      <c r="C2649" s="178">
        <v>2015</v>
      </c>
      <c r="D2649" s="178" t="s">
        <v>336</v>
      </c>
      <c r="E2649" s="178" t="s">
        <v>337</v>
      </c>
      <c r="F2649" s="178" t="s">
        <v>441</v>
      </c>
      <c r="G2649" s="178">
        <v>8724</v>
      </c>
      <c r="H2649" s="178">
        <v>2.7700844220816998E-3</v>
      </c>
      <c r="I2649" s="178">
        <v>3.1024945527315041E-3</v>
      </c>
      <c r="J2649" s="178" t="s">
        <v>720</v>
      </c>
    </row>
    <row r="2650" spans="1:10" x14ac:dyDescent="0.45">
      <c r="A2650" s="178" t="s">
        <v>425</v>
      </c>
      <c r="B2650" s="178" t="s">
        <v>433</v>
      </c>
      <c r="C2650" s="178">
        <v>2015</v>
      </c>
      <c r="D2650" s="178" t="s">
        <v>336</v>
      </c>
      <c r="E2650" s="178" t="s">
        <v>337</v>
      </c>
      <c r="F2650" s="178" t="s">
        <v>451</v>
      </c>
      <c r="G2650" s="178">
        <v>10779</v>
      </c>
      <c r="H2650" s="178">
        <v>5.28119802474976E-2</v>
      </c>
      <c r="I2650" s="178">
        <v>5.9149417877197318E-2</v>
      </c>
      <c r="J2650" s="178" t="s">
        <v>720</v>
      </c>
    </row>
    <row r="2651" spans="1:10" x14ac:dyDescent="0.45">
      <c r="A2651" s="178" t="s">
        <v>425</v>
      </c>
      <c r="B2651" s="178" t="s">
        <v>433</v>
      </c>
      <c r="C2651" s="178">
        <v>2015</v>
      </c>
      <c r="D2651" s="178" t="s">
        <v>336</v>
      </c>
      <c r="E2651" s="178" t="s">
        <v>337</v>
      </c>
      <c r="F2651" s="178" t="s">
        <v>441</v>
      </c>
      <c r="G2651" s="178">
        <v>12605</v>
      </c>
      <c r="H2651" s="178">
        <v>4.0106317028402996E-3</v>
      </c>
      <c r="I2651" s="178">
        <v>4.4919075071811363E-3</v>
      </c>
      <c r="J2651" s="178" t="s">
        <v>720</v>
      </c>
    </row>
    <row r="2652" spans="1:10" x14ac:dyDescent="0.45">
      <c r="A2652" s="178" t="s">
        <v>425</v>
      </c>
      <c r="B2652" s="178" t="s">
        <v>433</v>
      </c>
      <c r="C2652" s="178">
        <v>2015</v>
      </c>
      <c r="D2652" s="178" t="s">
        <v>336</v>
      </c>
      <c r="E2652" s="178" t="s">
        <v>337</v>
      </c>
      <c r="F2652" s="178" t="s">
        <v>440</v>
      </c>
      <c r="G2652" s="178">
        <v>13684</v>
      </c>
      <c r="H2652" s="178">
        <v>2.6925478778100001E-5</v>
      </c>
      <c r="I2652" s="178">
        <v>3.0156536231472004E-5</v>
      </c>
      <c r="J2652" s="178" t="s">
        <v>720</v>
      </c>
    </row>
    <row r="2653" spans="1:10" x14ac:dyDescent="0.45">
      <c r="A2653" s="178" t="s">
        <v>425</v>
      </c>
      <c r="B2653" s="178" t="s">
        <v>433</v>
      </c>
      <c r="C2653" s="178">
        <v>2015</v>
      </c>
      <c r="D2653" s="178" t="s">
        <v>336</v>
      </c>
      <c r="E2653" s="178" t="s">
        <v>337</v>
      </c>
      <c r="F2653" s="178" t="s">
        <v>442</v>
      </c>
      <c r="G2653" s="178">
        <v>38665</v>
      </c>
      <c r="H2653" s="178">
        <v>8.202695171349E-4</v>
      </c>
      <c r="I2653" s="178">
        <v>9.1870185919108813E-4</v>
      </c>
      <c r="J2653" s="178" t="s">
        <v>720</v>
      </c>
    </row>
    <row r="2654" spans="1:10" x14ac:dyDescent="0.45">
      <c r="A2654" s="178" t="s">
        <v>425</v>
      </c>
      <c r="B2654" s="178" t="s">
        <v>433</v>
      </c>
      <c r="C2654" s="178">
        <v>2015</v>
      </c>
      <c r="D2654" s="178" t="s">
        <v>336</v>
      </c>
      <c r="E2654" s="178" t="s">
        <v>337</v>
      </c>
      <c r="F2654" s="178" t="s">
        <v>453</v>
      </c>
      <c r="G2654" s="178">
        <v>40552</v>
      </c>
      <c r="H2654" s="178">
        <v>6.1028930358588999E-3</v>
      </c>
      <c r="I2654" s="178">
        <v>6.8352402001619688E-3</v>
      </c>
      <c r="J2654" s="178" t="s">
        <v>720</v>
      </c>
    </row>
    <row r="2655" spans="1:10" x14ac:dyDescent="0.45">
      <c r="A2655" s="178" t="s">
        <v>425</v>
      </c>
      <c r="B2655" s="178" t="s">
        <v>433</v>
      </c>
      <c r="C2655" s="178">
        <v>2015</v>
      </c>
      <c r="D2655" s="178" t="s">
        <v>336</v>
      </c>
      <c r="E2655" s="178" t="s">
        <v>337</v>
      </c>
      <c r="F2655" s="178" t="s">
        <v>448</v>
      </c>
      <c r="G2655" s="178">
        <v>45483</v>
      </c>
      <c r="H2655" s="178">
        <v>3.2940611243248E-2</v>
      </c>
      <c r="I2655" s="178">
        <v>3.6893484592437763E-2</v>
      </c>
      <c r="J2655" s="178" t="s">
        <v>720</v>
      </c>
    </row>
    <row r="2656" spans="1:10" x14ac:dyDescent="0.45">
      <c r="A2656" s="178" t="s">
        <v>425</v>
      </c>
      <c r="B2656" s="178" t="s">
        <v>433</v>
      </c>
      <c r="C2656" s="178">
        <v>2015</v>
      </c>
      <c r="D2656" s="178" t="s">
        <v>336</v>
      </c>
      <c r="E2656" s="178" t="s">
        <v>337</v>
      </c>
      <c r="F2656" s="178" t="s">
        <v>453</v>
      </c>
      <c r="G2656" s="178">
        <v>48682</v>
      </c>
      <c r="H2656" s="178">
        <v>4.0685953572392004E-3</v>
      </c>
      <c r="I2656" s="178">
        <v>4.5568268001079052E-3</v>
      </c>
      <c r="J2656" s="178" t="s">
        <v>720</v>
      </c>
    </row>
    <row r="2657" spans="1:10" x14ac:dyDescent="0.45">
      <c r="A2657" s="178" t="s">
        <v>425</v>
      </c>
      <c r="B2657" s="178" t="s">
        <v>433</v>
      </c>
      <c r="C2657" s="178">
        <v>2015</v>
      </c>
      <c r="D2657" s="178" t="s">
        <v>336</v>
      </c>
      <c r="E2657" s="178" t="s">
        <v>337</v>
      </c>
      <c r="F2657" s="178" t="s">
        <v>440</v>
      </c>
      <c r="G2657" s="178">
        <v>49279</v>
      </c>
      <c r="H2657" s="1">
        <v>3.1163749554299999E-6</v>
      </c>
      <c r="I2657" s="178">
        <v>3.4903399500816003E-6</v>
      </c>
      <c r="J2657" s="178" t="s">
        <v>720</v>
      </c>
    </row>
    <row r="2658" spans="1:10" x14ac:dyDescent="0.45">
      <c r="A2658" s="178" t="s">
        <v>425</v>
      </c>
      <c r="B2658" s="178" t="s">
        <v>433</v>
      </c>
      <c r="C2658" s="178">
        <v>2015</v>
      </c>
      <c r="D2658" s="178" t="s">
        <v>336</v>
      </c>
      <c r="E2658" s="178" t="s">
        <v>337</v>
      </c>
      <c r="F2658" s="178" t="s">
        <v>453</v>
      </c>
      <c r="G2658" s="178">
        <v>58854</v>
      </c>
      <c r="H2658" s="178">
        <v>6.7809922620649997E-4</v>
      </c>
      <c r="I2658" s="178">
        <v>7.5947113335128006E-4</v>
      </c>
      <c r="J2658" s="178" t="s">
        <v>720</v>
      </c>
    </row>
    <row r="2659" spans="1:10" x14ac:dyDescent="0.45">
      <c r="A2659" s="178" t="s">
        <v>425</v>
      </c>
      <c r="B2659" s="178" t="s">
        <v>433</v>
      </c>
      <c r="C2659" s="178">
        <v>2015</v>
      </c>
      <c r="D2659" s="178" t="s">
        <v>336</v>
      </c>
      <c r="E2659" s="178" t="s">
        <v>337</v>
      </c>
      <c r="F2659" s="178" t="s">
        <v>460</v>
      </c>
      <c r="G2659" s="178">
        <v>92014</v>
      </c>
      <c r="H2659" s="178">
        <v>5.1603442989290003E-3</v>
      </c>
      <c r="I2659" s="178">
        <v>5.7795856148004808E-3</v>
      </c>
      <c r="J2659" s="178" t="s">
        <v>720</v>
      </c>
    </row>
    <row r="2660" spans="1:10" x14ac:dyDescent="0.45">
      <c r="A2660" s="178" t="s">
        <v>425</v>
      </c>
      <c r="B2660" s="178" t="s">
        <v>433</v>
      </c>
      <c r="C2660" s="178">
        <v>2015</v>
      </c>
      <c r="D2660" s="178" t="s">
        <v>336</v>
      </c>
      <c r="E2660" s="178" t="s">
        <v>337</v>
      </c>
      <c r="F2660" s="178" t="s">
        <v>453</v>
      </c>
      <c r="G2660" s="178">
        <v>100000</v>
      </c>
      <c r="H2660" s="1">
        <v>9.9999999999999998E-13</v>
      </c>
      <c r="I2660" s="178">
        <v>1.1200000000000001E-12</v>
      </c>
      <c r="J2660" s="178" t="s">
        <v>720</v>
      </c>
    </row>
    <row r="2661" spans="1:10" x14ac:dyDescent="0.45">
      <c r="A2661" s="178" t="s">
        <v>425</v>
      </c>
      <c r="B2661" s="178" t="s">
        <v>433</v>
      </c>
      <c r="C2661" s="178">
        <v>2015</v>
      </c>
      <c r="D2661" s="178" t="s">
        <v>336</v>
      </c>
      <c r="E2661" s="178" t="s">
        <v>337</v>
      </c>
      <c r="F2661" s="178" t="s">
        <v>454</v>
      </c>
      <c r="G2661" s="178">
        <v>124533</v>
      </c>
      <c r="H2661" s="178">
        <v>2.7873361110687198</v>
      </c>
      <c r="I2661" s="178">
        <v>3.1218164443969667</v>
      </c>
      <c r="J2661" s="178" t="s">
        <v>722</v>
      </c>
    </row>
    <row r="2662" spans="1:10" x14ac:dyDescent="0.45">
      <c r="A2662" s="178" t="s">
        <v>425</v>
      </c>
      <c r="B2662" s="178" t="s">
        <v>433</v>
      </c>
      <c r="C2662" s="178">
        <v>2015</v>
      </c>
      <c r="D2662" s="178" t="s">
        <v>336</v>
      </c>
      <c r="E2662" s="178" t="s">
        <v>337</v>
      </c>
      <c r="F2662" s="178" t="s">
        <v>453</v>
      </c>
      <c r="G2662" s="178">
        <v>298533</v>
      </c>
      <c r="H2662" s="178">
        <v>4.1456316830589999E-4</v>
      </c>
      <c r="I2662" s="178">
        <v>4.6431074850260804E-4</v>
      </c>
      <c r="J2662" s="178" t="s">
        <v>720</v>
      </c>
    </row>
    <row r="2663" spans="1:10" x14ac:dyDescent="0.45">
      <c r="A2663" s="178" t="s">
        <v>425</v>
      </c>
      <c r="B2663" s="178" t="s">
        <v>433</v>
      </c>
      <c r="C2663" s="178">
        <v>2015</v>
      </c>
      <c r="D2663" s="178" t="s">
        <v>336</v>
      </c>
      <c r="E2663" s="178" t="s">
        <v>337</v>
      </c>
      <c r="F2663" s="178" t="s">
        <v>453</v>
      </c>
      <c r="G2663" s="178">
        <v>358376</v>
      </c>
      <c r="H2663" s="178">
        <v>2.7637544553730002E-4</v>
      </c>
      <c r="I2663" s="178">
        <v>3.0954049900177606E-4</v>
      </c>
      <c r="J2663" s="178" t="s">
        <v>720</v>
      </c>
    </row>
    <row r="2664" spans="1:10" x14ac:dyDescent="0.45">
      <c r="A2664" s="178" t="s">
        <v>425</v>
      </c>
      <c r="B2664" s="178" t="s">
        <v>433</v>
      </c>
      <c r="C2664" s="178">
        <v>2015</v>
      </c>
      <c r="D2664" s="178" t="s">
        <v>336</v>
      </c>
      <c r="E2664" s="178" t="s">
        <v>337</v>
      </c>
      <c r="F2664" s="178" t="s">
        <v>453</v>
      </c>
      <c r="G2664" s="178">
        <v>433244</v>
      </c>
      <c r="H2664" s="178">
        <v>4.60625742562E-5</v>
      </c>
      <c r="I2664" s="178">
        <v>5.1590083166944007E-5</v>
      </c>
      <c r="J2664" s="178" t="s">
        <v>720</v>
      </c>
    </row>
    <row r="2665" spans="1:10" x14ac:dyDescent="0.45">
      <c r="A2665" s="178" t="s">
        <v>425</v>
      </c>
      <c r="B2665" s="178" t="s">
        <v>433</v>
      </c>
      <c r="C2665" s="178">
        <v>2015</v>
      </c>
      <c r="D2665" s="178" t="s">
        <v>336</v>
      </c>
      <c r="E2665" s="178" t="s">
        <v>337</v>
      </c>
      <c r="F2665" s="178" t="s">
        <v>460</v>
      </c>
      <c r="G2665" s="178">
        <v>702640</v>
      </c>
      <c r="H2665" s="178">
        <v>2.7797820512204998E-3</v>
      </c>
      <c r="I2665" s="178">
        <v>3.1133558973669602E-3</v>
      </c>
      <c r="J2665" s="178" t="s">
        <v>720</v>
      </c>
    </row>
    <row r="2666" spans="1:10" x14ac:dyDescent="0.45">
      <c r="A2666" s="178" t="s">
        <v>425</v>
      </c>
      <c r="B2666" s="178" t="s">
        <v>433</v>
      </c>
      <c r="C2666" s="178">
        <v>2015</v>
      </c>
      <c r="D2666" s="178" t="s">
        <v>336</v>
      </c>
      <c r="E2666" s="178" t="s">
        <v>337</v>
      </c>
      <c r="F2666" s="178" t="s">
        <v>448</v>
      </c>
      <c r="G2666" s="178">
        <v>2195529</v>
      </c>
      <c r="H2666" s="178">
        <v>8.4214080125092992E-3</v>
      </c>
      <c r="I2666" s="178">
        <v>9.4319769740104156E-3</v>
      </c>
      <c r="J2666" s="178" t="s">
        <v>720</v>
      </c>
    </row>
    <row r="2667" spans="1:10" x14ac:dyDescent="0.45">
      <c r="A2667" s="178" t="s">
        <v>425</v>
      </c>
      <c r="B2667" s="178" t="s">
        <v>433</v>
      </c>
      <c r="C2667" s="178">
        <v>2015</v>
      </c>
      <c r="D2667" s="178" t="s">
        <v>336</v>
      </c>
      <c r="E2667" s="178" t="s">
        <v>337</v>
      </c>
      <c r="F2667" s="178" t="s">
        <v>453</v>
      </c>
      <c r="G2667" s="178">
        <v>3585283</v>
      </c>
      <c r="H2667" s="178">
        <v>1.121894965763E-4</v>
      </c>
      <c r="I2667" s="178">
        <v>1.25652236165456E-4</v>
      </c>
      <c r="J2667" s="178" t="s">
        <v>720</v>
      </c>
    </row>
    <row r="2668" spans="1:10" x14ac:dyDescent="0.45">
      <c r="A2668" s="178" t="s">
        <v>425</v>
      </c>
      <c r="B2668" s="178" t="s">
        <v>433</v>
      </c>
      <c r="C2668" s="178">
        <v>2015</v>
      </c>
      <c r="D2668" s="178" t="s">
        <v>336</v>
      </c>
      <c r="E2668" s="178" t="s">
        <v>337</v>
      </c>
      <c r="F2668" s="178" t="s">
        <v>453</v>
      </c>
      <c r="G2668" s="178">
        <v>4303967</v>
      </c>
      <c r="H2668" s="178">
        <v>7.4793002568199993E-5</v>
      </c>
      <c r="I2668" s="178">
        <v>8.3768162876383999E-5</v>
      </c>
      <c r="J2668" s="178" t="s">
        <v>720</v>
      </c>
    </row>
    <row r="2669" spans="1:10" x14ac:dyDescent="0.45">
      <c r="A2669" s="178" t="s">
        <v>425</v>
      </c>
      <c r="B2669" s="178" t="s">
        <v>433</v>
      </c>
      <c r="C2669" s="178">
        <v>2015</v>
      </c>
      <c r="D2669" s="178" t="s">
        <v>336</v>
      </c>
      <c r="E2669" s="178" t="s">
        <v>337</v>
      </c>
      <c r="F2669" s="178" t="s">
        <v>453</v>
      </c>
      <c r="G2669" s="178">
        <v>5203080</v>
      </c>
      <c r="H2669" s="178">
        <v>1.2465499821699999E-5</v>
      </c>
      <c r="I2669" s="178">
        <v>1.3961359800304001E-5</v>
      </c>
      <c r="J2669" s="178" t="s">
        <v>720</v>
      </c>
    </row>
    <row r="2670" spans="1:10" x14ac:dyDescent="0.45">
      <c r="A2670" s="178" t="s">
        <v>425</v>
      </c>
      <c r="B2670" s="178" t="s">
        <v>433</v>
      </c>
      <c r="C2670" s="178">
        <v>2020</v>
      </c>
      <c r="D2670" s="178" t="s">
        <v>336</v>
      </c>
      <c r="E2670" s="178" t="s">
        <v>337</v>
      </c>
      <c r="F2670" s="178" t="s">
        <v>434</v>
      </c>
      <c r="G2670" s="178">
        <v>-100000</v>
      </c>
      <c r="H2670" s="178">
        <v>0</v>
      </c>
      <c r="I2670" s="178">
        <v>0</v>
      </c>
      <c r="J2670" s="178" t="s">
        <v>720</v>
      </c>
    </row>
    <row r="2671" spans="1:10" x14ac:dyDescent="0.45">
      <c r="A2671" s="178" t="s">
        <v>425</v>
      </c>
      <c r="B2671" s="178" t="s">
        <v>433</v>
      </c>
      <c r="C2671" s="178">
        <v>2020</v>
      </c>
      <c r="D2671" s="178" t="s">
        <v>336</v>
      </c>
      <c r="E2671" s="178" t="s">
        <v>337</v>
      </c>
      <c r="F2671" s="178" t="s">
        <v>434</v>
      </c>
      <c r="G2671" s="178">
        <v>-146</v>
      </c>
      <c r="H2671" s="178">
        <v>0</v>
      </c>
      <c r="I2671" s="178">
        <v>0</v>
      </c>
      <c r="J2671" s="178" t="s">
        <v>720</v>
      </c>
    </row>
    <row r="2672" spans="1:10" x14ac:dyDescent="0.45">
      <c r="A2672" s="178" t="s">
        <v>425</v>
      </c>
      <c r="B2672" s="178" t="s">
        <v>433</v>
      </c>
      <c r="C2672" s="178">
        <v>2020</v>
      </c>
      <c r="D2672" s="178" t="s">
        <v>336</v>
      </c>
      <c r="E2672" s="178" t="s">
        <v>337</v>
      </c>
      <c r="F2672" s="178" t="s">
        <v>434</v>
      </c>
      <c r="G2672" s="178">
        <v>-146</v>
      </c>
      <c r="H2672" s="178">
        <v>3.18717265129089</v>
      </c>
      <c r="I2672" s="178">
        <v>3.5696333694457971</v>
      </c>
      <c r="J2672" s="178" t="s">
        <v>720</v>
      </c>
    </row>
    <row r="2673" spans="1:10" x14ac:dyDescent="0.45">
      <c r="A2673" s="178" t="s">
        <v>425</v>
      </c>
      <c r="B2673" s="178" t="s">
        <v>433</v>
      </c>
      <c r="C2673" s="178">
        <v>2020</v>
      </c>
      <c r="D2673" s="178" t="s">
        <v>336</v>
      </c>
      <c r="E2673" s="178" t="s">
        <v>337</v>
      </c>
      <c r="F2673" s="178" t="s">
        <v>435</v>
      </c>
      <c r="G2673" s="178">
        <v>-10</v>
      </c>
      <c r="H2673" s="178">
        <v>1.4075240120291699E-2</v>
      </c>
      <c r="I2673" s="178">
        <v>1.5764268934726704E-2</v>
      </c>
      <c r="J2673" s="178" t="s">
        <v>720</v>
      </c>
    </row>
    <row r="2674" spans="1:10" x14ac:dyDescent="0.45">
      <c r="A2674" s="178" t="s">
        <v>425</v>
      </c>
      <c r="B2674" s="178" t="s">
        <v>433</v>
      </c>
      <c r="C2674" s="178">
        <v>2020</v>
      </c>
      <c r="D2674" s="178" t="s">
        <v>336</v>
      </c>
      <c r="E2674" s="178" t="s">
        <v>337</v>
      </c>
      <c r="F2674" s="178" t="s">
        <v>436</v>
      </c>
      <c r="G2674" s="178">
        <v>-7</v>
      </c>
      <c r="H2674" s="178">
        <v>5.1191647052764804</v>
      </c>
      <c r="I2674" s="178">
        <v>5.7334644699096584</v>
      </c>
      <c r="J2674" s="178" t="s">
        <v>722</v>
      </c>
    </row>
    <row r="2675" spans="1:10" x14ac:dyDescent="0.45">
      <c r="A2675" s="178" t="s">
        <v>425</v>
      </c>
      <c r="B2675" s="178" t="s">
        <v>433</v>
      </c>
      <c r="C2675" s="178">
        <v>2020</v>
      </c>
      <c r="D2675" s="178" t="s">
        <v>336</v>
      </c>
      <c r="E2675" s="178" t="s">
        <v>337</v>
      </c>
      <c r="F2675" s="178" t="s">
        <v>438</v>
      </c>
      <c r="G2675" s="178">
        <v>-5</v>
      </c>
      <c r="H2675" s="178">
        <v>1.67831555008888E-2</v>
      </c>
      <c r="I2675" s="178">
        <v>1.8797134160995457E-2</v>
      </c>
      <c r="J2675" s="178" t="s">
        <v>720</v>
      </c>
    </row>
    <row r="2676" spans="1:10" x14ac:dyDescent="0.45">
      <c r="A2676" s="178" t="s">
        <v>425</v>
      </c>
      <c r="B2676" s="178" t="s">
        <v>433</v>
      </c>
      <c r="C2676" s="178">
        <v>2020</v>
      </c>
      <c r="D2676" s="178" t="s">
        <v>336</v>
      </c>
      <c r="E2676" s="178" t="s">
        <v>337</v>
      </c>
      <c r="F2676" s="178" t="s">
        <v>435</v>
      </c>
      <c r="G2676" s="178">
        <v>-5</v>
      </c>
      <c r="H2676" s="178">
        <v>1.2343720532953699E-2</v>
      </c>
      <c r="I2676" s="178">
        <v>1.3824966996908144E-2</v>
      </c>
      <c r="J2676" s="178" t="s">
        <v>720</v>
      </c>
    </row>
    <row r="2677" spans="1:10" x14ac:dyDescent="0.45">
      <c r="A2677" s="178" t="s">
        <v>425</v>
      </c>
      <c r="B2677" s="178" t="s">
        <v>433</v>
      </c>
      <c r="C2677" s="178">
        <v>2020</v>
      </c>
      <c r="D2677" s="178" t="s">
        <v>336</v>
      </c>
      <c r="E2677" s="178" t="s">
        <v>337</v>
      </c>
      <c r="F2677" s="178" t="s">
        <v>437</v>
      </c>
      <c r="G2677" s="178">
        <v>-5</v>
      </c>
      <c r="H2677" s="178">
        <v>11.3141032159328</v>
      </c>
      <c r="I2677" s="178">
        <v>12.671795601844737</v>
      </c>
      <c r="J2677" s="178" t="s">
        <v>721</v>
      </c>
    </row>
    <row r="2678" spans="1:10" x14ac:dyDescent="0.45">
      <c r="A2678" s="178" t="s">
        <v>425</v>
      </c>
      <c r="B2678" s="178" t="s">
        <v>433</v>
      </c>
      <c r="C2678" s="178">
        <v>2020</v>
      </c>
      <c r="D2678" s="178" t="s">
        <v>336</v>
      </c>
      <c r="E2678" s="178" t="s">
        <v>337</v>
      </c>
      <c r="F2678" s="178" t="s">
        <v>439</v>
      </c>
      <c r="G2678" s="178">
        <v>-4</v>
      </c>
      <c r="H2678" s="178">
        <v>10.400300025939901</v>
      </c>
      <c r="I2678" s="178">
        <v>11.64833602905269</v>
      </c>
      <c r="J2678" s="178" t="s">
        <v>721</v>
      </c>
    </row>
    <row r="2679" spans="1:10" x14ac:dyDescent="0.45">
      <c r="A2679" s="178" t="s">
        <v>425</v>
      </c>
      <c r="B2679" s="178" t="s">
        <v>433</v>
      </c>
      <c r="C2679" s="178">
        <v>2020</v>
      </c>
      <c r="D2679" s="178" t="s">
        <v>336</v>
      </c>
      <c r="E2679" s="178" t="s">
        <v>337</v>
      </c>
      <c r="F2679" s="178" t="s">
        <v>435</v>
      </c>
      <c r="G2679" s="178">
        <v>-4</v>
      </c>
      <c r="H2679" s="178">
        <v>1.1161546558141699</v>
      </c>
      <c r="I2679" s="178">
        <v>1.2500932145118704</v>
      </c>
      <c r="J2679" s="178" t="s">
        <v>720</v>
      </c>
    </row>
    <row r="2680" spans="1:10" x14ac:dyDescent="0.45">
      <c r="A2680" s="178" t="s">
        <v>425</v>
      </c>
      <c r="B2680" s="178" t="s">
        <v>433</v>
      </c>
      <c r="C2680" s="178">
        <v>2020</v>
      </c>
      <c r="D2680" s="178" t="s">
        <v>336</v>
      </c>
      <c r="E2680" s="178" t="s">
        <v>337</v>
      </c>
      <c r="F2680" s="178" t="s">
        <v>441</v>
      </c>
      <c r="G2680" s="178">
        <v>-2</v>
      </c>
      <c r="H2680" s="178">
        <v>6.9934196472167898</v>
      </c>
      <c r="I2680" s="178">
        <v>7.8326300048828053</v>
      </c>
      <c r="J2680" s="178" t="s">
        <v>720</v>
      </c>
    </row>
    <row r="2681" spans="1:10" x14ac:dyDescent="0.45">
      <c r="A2681" s="178" t="s">
        <v>425</v>
      </c>
      <c r="B2681" s="178" t="s">
        <v>433</v>
      </c>
      <c r="C2681" s="178">
        <v>2020</v>
      </c>
      <c r="D2681" s="178" t="s">
        <v>336</v>
      </c>
      <c r="E2681" s="178" t="s">
        <v>337</v>
      </c>
      <c r="F2681" s="178" t="s">
        <v>442</v>
      </c>
      <c r="G2681" s="178">
        <v>-2</v>
      </c>
      <c r="H2681" s="178">
        <v>0.70237857103347701</v>
      </c>
      <c r="I2681" s="178">
        <v>0.78666399955749433</v>
      </c>
      <c r="J2681" s="178" t="s">
        <v>720</v>
      </c>
    </row>
    <row r="2682" spans="1:10" x14ac:dyDescent="0.45">
      <c r="A2682" s="178" t="s">
        <v>425</v>
      </c>
      <c r="B2682" s="178" t="s">
        <v>433</v>
      </c>
      <c r="C2682" s="178">
        <v>2020</v>
      </c>
      <c r="D2682" s="178" t="s">
        <v>336</v>
      </c>
      <c r="E2682" s="178" t="s">
        <v>337</v>
      </c>
      <c r="F2682" s="178" t="s">
        <v>458</v>
      </c>
      <c r="G2682" s="178">
        <v>-2</v>
      </c>
      <c r="H2682" s="178">
        <v>0.224238276481628</v>
      </c>
      <c r="I2682" s="178">
        <v>0.2511468696594234</v>
      </c>
      <c r="J2682" s="178" t="s">
        <v>720</v>
      </c>
    </row>
    <row r="2683" spans="1:10" x14ac:dyDescent="0.45">
      <c r="A2683" s="178" t="s">
        <v>425</v>
      </c>
      <c r="B2683" s="178" t="s">
        <v>433</v>
      </c>
      <c r="C2683" s="178">
        <v>2020</v>
      </c>
      <c r="D2683" s="178" t="s">
        <v>336</v>
      </c>
      <c r="E2683" s="178" t="s">
        <v>337</v>
      </c>
      <c r="F2683" s="178" t="s">
        <v>444</v>
      </c>
      <c r="G2683" s="178">
        <v>0</v>
      </c>
      <c r="H2683" s="178">
        <v>3.1351549625396702</v>
      </c>
      <c r="I2683" s="178">
        <v>3.511373558044431</v>
      </c>
      <c r="J2683" s="178" t="s">
        <v>721</v>
      </c>
    </row>
    <row r="2684" spans="1:10" x14ac:dyDescent="0.45">
      <c r="A2684" s="178" t="s">
        <v>425</v>
      </c>
      <c r="B2684" s="178" t="s">
        <v>433</v>
      </c>
      <c r="C2684" s="178">
        <v>2020</v>
      </c>
      <c r="D2684" s="178" t="s">
        <v>336</v>
      </c>
      <c r="E2684" s="178" t="s">
        <v>337</v>
      </c>
      <c r="F2684" s="178" t="s">
        <v>446</v>
      </c>
      <c r="G2684" s="178">
        <v>1</v>
      </c>
      <c r="H2684" s="178">
        <v>9.4905007630586596E-2</v>
      </c>
      <c r="I2684" s="178">
        <v>0.106293608546257</v>
      </c>
      <c r="J2684" s="178" t="s">
        <v>720</v>
      </c>
    </row>
    <row r="2685" spans="1:10" x14ac:dyDescent="0.45">
      <c r="A2685" s="178" t="s">
        <v>425</v>
      </c>
      <c r="B2685" s="178" t="s">
        <v>433</v>
      </c>
      <c r="C2685" s="178">
        <v>2020</v>
      </c>
      <c r="D2685" s="178" t="s">
        <v>336</v>
      </c>
      <c r="E2685" s="178" t="s">
        <v>337</v>
      </c>
      <c r="F2685" s="178" t="s">
        <v>441</v>
      </c>
      <c r="G2685" s="178">
        <v>1</v>
      </c>
      <c r="H2685" s="178">
        <v>4.4304170608520499</v>
      </c>
      <c r="I2685" s="178">
        <v>4.9620671081542964</v>
      </c>
      <c r="J2685" s="178" t="s">
        <v>720</v>
      </c>
    </row>
    <row r="2686" spans="1:10" x14ac:dyDescent="0.45">
      <c r="A2686" s="178" t="s">
        <v>425</v>
      </c>
      <c r="B2686" s="178" t="s">
        <v>433</v>
      </c>
      <c r="C2686" s="178">
        <v>2020</v>
      </c>
      <c r="D2686" s="178" t="s">
        <v>336</v>
      </c>
      <c r="E2686" s="178" t="s">
        <v>337</v>
      </c>
      <c r="F2686" s="178" t="s">
        <v>445</v>
      </c>
      <c r="G2686" s="178">
        <v>1</v>
      </c>
      <c r="H2686" s="178">
        <v>4.1782975196838299</v>
      </c>
      <c r="I2686" s="178">
        <v>4.6796932220458896</v>
      </c>
      <c r="J2686" s="178" t="s">
        <v>724</v>
      </c>
    </row>
    <row r="2687" spans="1:10" x14ac:dyDescent="0.45">
      <c r="A2687" s="178" t="s">
        <v>425</v>
      </c>
      <c r="B2687" s="178" t="s">
        <v>433</v>
      </c>
      <c r="C2687" s="178">
        <v>2020</v>
      </c>
      <c r="D2687" s="178" t="s">
        <v>336</v>
      </c>
      <c r="E2687" s="178" t="s">
        <v>337</v>
      </c>
      <c r="F2687" s="178" t="s">
        <v>444</v>
      </c>
      <c r="G2687" s="178">
        <v>1</v>
      </c>
      <c r="H2687" s="178">
        <v>0.60181325674056996</v>
      </c>
      <c r="I2687" s="178">
        <v>0.67403084754943843</v>
      </c>
      <c r="J2687" s="178" t="s">
        <v>721</v>
      </c>
    </row>
    <row r="2688" spans="1:10" x14ac:dyDescent="0.45">
      <c r="A2688" s="178" t="s">
        <v>425</v>
      </c>
      <c r="B2688" s="178" t="s">
        <v>433</v>
      </c>
      <c r="C2688" s="178">
        <v>2020</v>
      </c>
      <c r="D2688" s="178" t="s">
        <v>336</v>
      </c>
      <c r="E2688" s="178" t="s">
        <v>337</v>
      </c>
      <c r="F2688" s="178" t="s">
        <v>447</v>
      </c>
      <c r="G2688" s="178">
        <v>6</v>
      </c>
      <c r="H2688" s="178">
        <v>1.3198241814970899</v>
      </c>
      <c r="I2688" s="178">
        <v>1.4782030832767408</v>
      </c>
      <c r="J2688" s="178" t="s">
        <v>722</v>
      </c>
    </row>
    <row r="2689" spans="1:10" x14ac:dyDescent="0.45">
      <c r="A2689" s="178" t="s">
        <v>425</v>
      </c>
      <c r="B2689" s="178" t="s">
        <v>433</v>
      </c>
      <c r="C2689" s="178">
        <v>2020</v>
      </c>
      <c r="D2689" s="178" t="s">
        <v>336</v>
      </c>
      <c r="E2689" s="178" t="s">
        <v>337</v>
      </c>
      <c r="F2689" s="178" t="s">
        <v>434</v>
      </c>
      <c r="G2689" s="178">
        <v>7</v>
      </c>
      <c r="H2689" s="178">
        <v>2.4194540977478001</v>
      </c>
      <c r="I2689" s="178">
        <v>2.7097885894775362</v>
      </c>
      <c r="J2689" s="178" t="s">
        <v>720</v>
      </c>
    </row>
    <row r="2690" spans="1:10" x14ac:dyDescent="0.45">
      <c r="A2690" s="178" t="s">
        <v>425</v>
      </c>
      <c r="B2690" s="178" t="s">
        <v>433</v>
      </c>
      <c r="C2690" s="178">
        <v>2020</v>
      </c>
      <c r="D2690" s="178" t="s">
        <v>336</v>
      </c>
      <c r="E2690" s="178" t="s">
        <v>337</v>
      </c>
      <c r="F2690" s="178" t="s">
        <v>450</v>
      </c>
      <c r="G2690" s="178">
        <v>8</v>
      </c>
      <c r="H2690" s="178">
        <v>0.86969465017318703</v>
      </c>
      <c r="I2690" s="178">
        <v>0.97405800819396959</v>
      </c>
      <c r="J2690" s="178" t="s">
        <v>721</v>
      </c>
    </row>
    <row r="2691" spans="1:10" x14ac:dyDescent="0.45">
      <c r="A2691" s="178" t="s">
        <v>425</v>
      </c>
      <c r="B2691" s="178" t="s">
        <v>433</v>
      </c>
      <c r="C2691" s="178">
        <v>2020</v>
      </c>
      <c r="D2691" s="178" t="s">
        <v>336</v>
      </c>
      <c r="E2691" s="178" t="s">
        <v>337</v>
      </c>
      <c r="F2691" s="178" t="s">
        <v>445</v>
      </c>
      <c r="G2691" s="178">
        <v>8</v>
      </c>
      <c r="H2691" s="178">
        <v>0.14282132685184401</v>
      </c>
      <c r="I2691" s="178">
        <v>0.15995988607406531</v>
      </c>
      <c r="J2691" s="178" t="s">
        <v>724</v>
      </c>
    </row>
    <row r="2692" spans="1:10" x14ac:dyDescent="0.45">
      <c r="A2692" s="178" t="s">
        <v>425</v>
      </c>
      <c r="B2692" s="178" t="s">
        <v>433</v>
      </c>
      <c r="C2692" s="178">
        <v>2020</v>
      </c>
      <c r="D2692" s="178" t="s">
        <v>336</v>
      </c>
      <c r="E2692" s="178" t="s">
        <v>337</v>
      </c>
      <c r="F2692" s="178" t="s">
        <v>442</v>
      </c>
      <c r="G2692" s="178">
        <v>8</v>
      </c>
      <c r="H2692" s="178">
        <v>2.9040749073028498</v>
      </c>
      <c r="I2692" s="178">
        <v>3.2525638961791921</v>
      </c>
      <c r="J2692" s="178" t="s">
        <v>720</v>
      </c>
    </row>
    <row r="2693" spans="1:10" x14ac:dyDescent="0.45">
      <c r="A2693" s="178" t="s">
        <v>425</v>
      </c>
      <c r="B2693" s="178" t="s">
        <v>433</v>
      </c>
      <c r="C2693" s="178">
        <v>2020</v>
      </c>
      <c r="D2693" s="178" t="s">
        <v>336</v>
      </c>
      <c r="E2693" s="178" t="s">
        <v>337</v>
      </c>
      <c r="F2693" s="178" t="s">
        <v>445</v>
      </c>
      <c r="G2693" s="178">
        <v>9</v>
      </c>
      <c r="H2693" s="178">
        <v>6.5736310482025102</v>
      </c>
      <c r="I2693" s="178">
        <v>7.3624667739868119</v>
      </c>
      <c r="J2693" s="178" t="s">
        <v>724</v>
      </c>
    </row>
    <row r="2694" spans="1:10" x14ac:dyDescent="0.45">
      <c r="A2694" s="178" t="s">
        <v>425</v>
      </c>
      <c r="B2694" s="178" t="s">
        <v>433</v>
      </c>
      <c r="C2694" s="178">
        <v>2020</v>
      </c>
      <c r="D2694" s="178" t="s">
        <v>336</v>
      </c>
      <c r="E2694" s="178" t="s">
        <v>337</v>
      </c>
      <c r="F2694" s="178" t="s">
        <v>445</v>
      </c>
      <c r="G2694" s="178">
        <v>10</v>
      </c>
      <c r="H2694" s="178">
        <v>1.25867938995361</v>
      </c>
      <c r="I2694" s="178">
        <v>1.4097209167480433</v>
      </c>
      <c r="J2694" s="178" t="s">
        <v>724</v>
      </c>
    </row>
    <row r="2695" spans="1:10" x14ac:dyDescent="0.45">
      <c r="A2695" s="178" t="s">
        <v>425</v>
      </c>
      <c r="B2695" s="178" t="s">
        <v>433</v>
      </c>
      <c r="C2695" s="178">
        <v>2020</v>
      </c>
      <c r="D2695" s="178" t="s">
        <v>336</v>
      </c>
      <c r="E2695" s="178" t="s">
        <v>337</v>
      </c>
      <c r="F2695" s="178" t="s">
        <v>441</v>
      </c>
      <c r="G2695" s="178">
        <v>10</v>
      </c>
      <c r="H2695" s="178">
        <v>1.7009664773941</v>
      </c>
      <c r="I2695" s="178">
        <v>1.9050824546813923</v>
      </c>
      <c r="J2695" s="178" t="s">
        <v>720</v>
      </c>
    </row>
    <row r="2696" spans="1:10" x14ac:dyDescent="0.45">
      <c r="A2696" s="178" t="s">
        <v>425</v>
      </c>
      <c r="B2696" s="178" t="s">
        <v>433</v>
      </c>
      <c r="C2696" s="178">
        <v>2020</v>
      </c>
      <c r="D2696" s="178" t="s">
        <v>336</v>
      </c>
      <c r="E2696" s="178" t="s">
        <v>337</v>
      </c>
      <c r="F2696" s="178" t="s">
        <v>447</v>
      </c>
      <c r="G2696" s="178">
        <v>10</v>
      </c>
      <c r="H2696" s="178">
        <v>5.4475992918014499E-2</v>
      </c>
      <c r="I2696" s="178">
        <v>6.1013112068176244E-2</v>
      </c>
      <c r="J2696" s="178" t="s">
        <v>722</v>
      </c>
    </row>
    <row r="2697" spans="1:10" x14ac:dyDescent="0.45">
      <c r="A2697" s="178" t="s">
        <v>425</v>
      </c>
      <c r="B2697" s="178" t="s">
        <v>433</v>
      </c>
      <c r="C2697" s="178">
        <v>2020</v>
      </c>
      <c r="D2697" s="178" t="s">
        <v>336</v>
      </c>
      <c r="E2697" s="178" t="s">
        <v>337</v>
      </c>
      <c r="F2697" s="178" t="s">
        <v>435</v>
      </c>
      <c r="G2697" s="178">
        <v>11</v>
      </c>
      <c r="H2697" s="178">
        <v>1.4363375492394E-2</v>
      </c>
      <c r="I2697" s="178">
        <v>1.6086980551481282E-2</v>
      </c>
      <c r="J2697" s="178" t="s">
        <v>720</v>
      </c>
    </row>
    <row r="2698" spans="1:10" x14ac:dyDescent="0.45">
      <c r="A2698" s="178" t="s">
        <v>425</v>
      </c>
      <c r="B2698" s="178" t="s">
        <v>433</v>
      </c>
      <c r="C2698" s="178">
        <v>2020</v>
      </c>
      <c r="D2698" s="178" t="s">
        <v>336</v>
      </c>
      <c r="E2698" s="178" t="s">
        <v>337</v>
      </c>
      <c r="F2698" s="178" t="s">
        <v>447</v>
      </c>
      <c r="G2698" s="178">
        <v>11</v>
      </c>
      <c r="H2698" s="178">
        <v>7.6782912015914903E-2</v>
      </c>
      <c r="I2698" s="178">
        <v>8.5996861457824703E-2</v>
      </c>
      <c r="J2698" s="178" t="s">
        <v>722</v>
      </c>
    </row>
    <row r="2699" spans="1:10" x14ac:dyDescent="0.45">
      <c r="A2699" s="178" t="s">
        <v>425</v>
      </c>
      <c r="B2699" s="178" t="s">
        <v>433</v>
      </c>
      <c r="C2699" s="178">
        <v>2020</v>
      </c>
      <c r="D2699" s="178" t="s">
        <v>336</v>
      </c>
      <c r="E2699" s="178" t="s">
        <v>337</v>
      </c>
      <c r="F2699" s="178" t="s">
        <v>448</v>
      </c>
      <c r="G2699" s="178">
        <v>12</v>
      </c>
      <c r="H2699" s="178">
        <v>8.3827197551727295E-2</v>
      </c>
      <c r="I2699" s="178">
        <v>9.3886461257934581E-2</v>
      </c>
      <c r="J2699" s="178" t="s">
        <v>720</v>
      </c>
    </row>
    <row r="2700" spans="1:10" x14ac:dyDescent="0.45">
      <c r="A2700" s="178" t="s">
        <v>425</v>
      </c>
      <c r="B2700" s="178" t="s">
        <v>433</v>
      </c>
      <c r="C2700" s="178">
        <v>2020</v>
      </c>
      <c r="D2700" s="178" t="s">
        <v>336</v>
      </c>
      <c r="E2700" s="178" t="s">
        <v>337</v>
      </c>
      <c r="F2700" s="178" t="s">
        <v>445</v>
      </c>
      <c r="G2700" s="178">
        <v>15</v>
      </c>
      <c r="H2700" s="178">
        <v>0.36738643050193698</v>
      </c>
      <c r="I2700" s="178">
        <v>0.41147280216216947</v>
      </c>
      <c r="J2700" s="178" t="s">
        <v>724</v>
      </c>
    </row>
    <row r="2701" spans="1:10" x14ac:dyDescent="0.45">
      <c r="A2701" s="178" t="s">
        <v>425</v>
      </c>
      <c r="B2701" s="178" t="s">
        <v>433</v>
      </c>
      <c r="C2701" s="178">
        <v>2020</v>
      </c>
      <c r="D2701" s="178" t="s">
        <v>336</v>
      </c>
      <c r="E2701" s="178" t="s">
        <v>337</v>
      </c>
      <c r="F2701" s="178" t="s">
        <v>442</v>
      </c>
      <c r="G2701" s="178">
        <v>17</v>
      </c>
      <c r="H2701" s="178">
        <v>3.2054293155670099</v>
      </c>
      <c r="I2701" s="178">
        <v>3.5900808334350516</v>
      </c>
      <c r="J2701" s="178" t="s">
        <v>720</v>
      </c>
    </row>
    <row r="2702" spans="1:10" x14ac:dyDescent="0.45">
      <c r="A2702" s="178" t="s">
        <v>425</v>
      </c>
      <c r="B2702" s="178" t="s">
        <v>433</v>
      </c>
      <c r="C2702" s="178">
        <v>2020</v>
      </c>
      <c r="D2702" s="178" t="s">
        <v>336</v>
      </c>
      <c r="E2702" s="178" t="s">
        <v>337</v>
      </c>
      <c r="F2702" s="178" t="s">
        <v>447</v>
      </c>
      <c r="G2702" s="178">
        <v>22</v>
      </c>
      <c r="H2702" s="178">
        <v>0.80697017908096302</v>
      </c>
      <c r="I2702" s="178">
        <v>0.90380660057067863</v>
      </c>
      <c r="J2702" s="178" t="s">
        <v>722</v>
      </c>
    </row>
    <row r="2703" spans="1:10" x14ac:dyDescent="0.45">
      <c r="A2703" s="178" t="s">
        <v>425</v>
      </c>
      <c r="B2703" s="178" t="s">
        <v>433</v>
      </c>
      <c r="C2703" s="178">
        <v>2020</v>
      </c>
      <c r="D2703" s="178" t="s">
        <v>336</v>
      </c>
      <c r="E2703" s="178" t="s">
        <v>337</v>
      </c>
      <c r="F2703" s="178" t="s">
        <v>445</v>
      </c>
      <c r="G2703" s="178">
        <v>25</v>
      </c>
      <c r="H2703" s="178">
        <v>3.6614645272493397E-2</v>
      </c>
      <c r="I2703" s="178">
        <v>4.1008402705192612E-2</v>
      </c>
      <c r="J2703" s="178" t="s">
        <v>724</v>
      </c>
    </row>
    <row r="2704" spans="1:10" x14ac:dyDescent="0.45">
      <c r="A2704" s="178" t="s">
        <v>425</v>
      </c>
      <c r="B2704" s="178" t="s">
        <v>433</v>
      </c>
      <c r="C2704" s="178">
        <v>2020</v>
      </c>
      <c r="D2704" s="178" t="s">
        <v>336</v>
      </c>
      <c r="E2704" s="178" t="s">
        <v>337</v>
      </c>
      <c r="F2704" s="178" t="s">
        <v>445</v>
      </c>
      <c r="G2704" s="178">
        <v>27</v>
      </c>
      <c r="H2704" s="178">
        <v>5.3791231475769996E-3</v>
      </c>
      <c r="I2704" s="178">
        <v>6.0246179252862403E-3</v>
      </c>
      <c r="J2704" s="178" t="s">
        <v>724</v>
      </c>
    </row>
    <row r="2705" spans="1:10" x14ac:dyDescent="0.45">
      <c r="A2705" s="178" t="s">
        <v>425</v>
      </c>
      <c r="B2705" s="178" t="s">
        <v>433</v>
      </c>
      <c r="C2705" s="178">
        <v>2020</v>
      </c>
      <c r="D2705" s="178" t="s">
        <v>336</v>
      </c>
      <c r="E2705" s="178" t="s">
        <v>337</v>
      </c>
      <c r="F2705" s="178" t="s">
        <v>449</v>
      </c>
      <c r="G2705" s="178">
        <v>28</v>
      </c>
      <c r="H2705" s="178">
        <v>0.396376192569732</v>
      </c>
      <c r="I2705" s="178">
        <v>0.4439413356780999</v>
      </c>
      <c r="J2705" s="178" t="s">
        <v>722</v>
      </c>
    </row>
    <row r="2706" spans="1:10" x14ac:dyDescent="0.45">
      <c r="A2706" s="178" t="s">
        <v>425</v>
      </c>
      <c r="B2706" s="178" t="s">
        <v>433</v>
      </c>
      <c r="C2706" s="178">
        <v>2020</v>
      </c>
      <c r="D2706" s="178" t="s">
        <v>336</v>
      </c>
      <c r="E2706" s="178" t="s">
        <v>337</v>
      </c>
      <c r="F2706" s="178" t="s">
        <v>445</v>
      </c>
      <c r="G2706" s="178">
        <v>29</v>
      </c>
      <c r="H2706" s="178">
        <v>4.1025407612323803E-2</v>
      </c>
      <c r="I2706" s="178">
        <v>4.5948456525802664E-2</v>
      </c>
      <c r="J2706" s="178" t="s">
        <v>724</v>
      </c>
    </row>
    <row r="2707" spans="1:10" x14ac:dyDescent="0.45">
      <c r="A2707" s="178" t="s">
        <v>425</v>
      </c>
      <c r="B2707" s="178" t="s">
        <v>433</v>
      </c>
      <c r="C2707" s="178">
        <v>2020</v>
      </c>
      <c r="D2707" s="178" t="s">
        <v>336</v>
      </c>
      <c r="E2707" s="178" t="s">
        <v>337</v>
      </c>
      <c r="F2707" s="178" t="s">
        <v>447</v>
      </c>
      <c r="G2707" s="178">
        <v>29</v>
      </c>
      <c r="H2707" s="178">
        <v>3.7031345367431601</v>
      </c>
      <c r="I2707" s="178">
        <v>4.1475106811523395</v>
      </c>
      <c r="J2707" s="178" t="s">
        <v>722</v>
      </c>
    </row>
    <row r="2708" spans="1:10" x14ac:dyDescent="0.45">
      <c r="A2708" s="178" t="s">
        <v>425</v>
      </c>
      <c r="B2708" s="178" t="s">
        <v>433</v>
      </c>
      <c r="C2708" s="178">
        <v>2020</v>
      </c>
      <c r="D2708" s="178" t="s">
        <v>336</v>
      </c>
      <c r="E2708" s="178" t="s">
        <v>337</v>
      </c>
      <c r="F2708" s="178" t="s">
        <v>452</v>
      </c>
      <c r="G2708" s="178">
        <v>30</v>
      </c>
      <c r="H2708" s="178">
        <v>0.19987808167934401</v>
      </c>
      <c r="I2708" s="178">
        <v>0.22386345148086531</v>
      </c>
      <c r="J2708" s="178" t="s">
        <v>721</v>
      </c>
    </row>
    <row r="2709" spans="1:10" x14ac:dyDescent="0.45">
      <c r="A2709" s="178" t="s">
        <v>425</v>
      </c>
      <c r="B2709" s="178" t="s">
        <v>433</v>
      </c>
      <c r="C2709" s="178">
        <v>2020</v>
      </c>
      <c r="D2709" s="178" t="s">
        <v>336</v>
      </c>
      <c r="E2709" s="178" t="s">
        <v>337</v>
      </c>
      <c r="F2709" s="178" t="s">
        <v>435</v>
      </c>
      <c r="G2709" s="178">
        <v>30</v>
      </c>
      <c r="H2709" s="178">
        <v>8.057468221523E-4</v>
      </c>
      <c r="I2709" s="178">
        <v>9.0243644081057603E-4</v>
      </c>
      <c r="J2709" s="178" t="s">
        <v>720</v>
      </c>
    </row>
    <row r="2710" spans="1:10" x14ac:dyDescent="0.45">
      <c r="A2710" s="178" t="s">
        <v>425</v>
      </c>
      <c r="B2710" s="178" t="s">
        <v>433</v>
      </c>
      <c r="C2710" s="178">
        <v>2020</v>
      </c>
      <c r="D2710" s="178" t="s">
        <v>336</v>
      </c>
      <c r="E2710" s="178" t="s">
        <v>337</v>
      </c>
      <c r="F2710" s="178" t="s">
        <v>446</v>
      </c>
      <c r="G2710" s="178">
        <v>33</v>
      </c>
      <c r="H2710" s="178">
        <v>1.7570153474807699</v>
      </c>
      <c r="I2710" s="178">
        <v>1.9678571891784624</v>
      </c>
      <c r="J2710" s="178" t="s">
        <v>720</v>
      </c>
    </row>
    <row r="2711" spans="1:10" x14ac:dyDescent="0.45">
      <c r="A2711" s="178" t="s">
        <v>425</v>
      </c>
      <c r="B2711" s="178" t="s">
        <v>433</v>
      </c>
      <c r="C2711" s="178">
        <v>2020</v>
      </c>
      <c r="D2711" s="178" t="s">
        <v>336</v>
      </c>
      <c r="E2711" s="178" t="s">
        <v>337</v>
      </c>
      <c r="F2711" s="178" t="s">
        <v>448</v>
      </c>
      <c r="G2711" s="178">
        <v>34</v>
      </c>
      <c r="H2711" s="178">
        <v>2.6405568122863698</v>
      </c>
      <c r="I2711" s="178">
        <v>2.9574236297607346</v>
      </c>
      <c r="J2711" s="178" t="s">
        <v>720</v>
      </c>
    </row>
    <row r="2712" spans="1:10" x14ac:dyDescent="0.45">
      <c r="A2712" s="178" t="s">
        <v>425</v>
      </c>
      <c r="B2712" s="178" t="s">
        <v>433</v>
      </c>
      <c r="C2712" s="178">
        <v>2020</v>
      </c>
      <c r="D2712" s="178" t="s">
        <v>336</v>
      </c>
      <c r="E2712" s="178" t="s">
        <v>337</v>
      </c>
      <c r="F2712" s="178" t="s">
        <v>448</v>
      </c>
      <c r="G2712" s="178">
        <v>37</v>
      </c>
      <c r="H2712" s="178">
        <v>0.72500240802764804</v>
      </c>
      <c r="I2712" s="178">
        <v>0.81200269699096583</v>
      </c>
      <c r="J2712" s="178" t="s">
        <v>720</v>
      </c>
    </row>
    <row r="2713" spans="1:10" x14ac:dyDescent="0.45">
      <c r="A2713" s="178" t="s">
        <v>425</v>
      </c>
      <c r="B2713" s="178" t="s">
        <v>433</v>
      </c>
      <c r="C2713" s="178">
        <v>2020</v>
      </c>
      <c r="D2713" s="178" t="s">
        <v>336</v>
      </c>
      <c r="E2713" s="178" t="s">
        <v>337</v>
      </c>
      <c r="F2713" s="178" t="s">
        <v>452</v>
      </c>
      <c r="G2713" s="178">
        <v>41</v>
      </c>
      <c r="H2713" s="178">
        <v>0.88231843709945601</v>
      </c>
      <c r="I2713" s="178">
        <v>0.98819664955139086</v>
      </c>
      <c r="J2713" s="178" t="s">
        <v>721</v>
      </c>
    </row>
    <row r="2714" spans="1:10" x14ac:dyDescent="0.45">
      <c r="A2714" s="178" t="s">
        <v>425</v>
      </c>
      <c r="B2714" s="178" t="s">
        <v>433</v>
      </c>
      <c r="C2714" s="178">
        <v>2020</v>
      </c>
      <c r="D2714" s="178" t="s">
        <v>336</v>
      </c>
      <c r="E2714" s="178" t="s">
        <v>337</v>
      </c>
      <c r="F2714" s="178" t="s">
        <v>440</v>
      </c>
      <c r="G2714" s="178">
        <v>87</v>
      </c>
      <c r="H2714" s="178">
        <v>1.0340127628297E-3</v>
      </c>
      <c r="I2714" s="178">
        <v>1.1580942943692641E-3</v>
      </c>
      <c r="J2714" s="178" t="s">
        <v>720</v>
      </c>
    </row>
    <row r="2715" spans="1:10" x14ac:dyDescent="0.45">
      <c r="A2715" s="178" t="s">
        <v>425</v>
      </c>
      <c r="B2715" s="178" t="s">
        <v>433</v>
      </c>
      <c r="C2715" s="178">
        <v>2020</v>
      </c>
      <c r="D2715" s="178" t="s">
        <v>336</v>
      </c>
      <c r="E2715" s="178" t="s">
        <v>337</v>
      </c>
      <c r="F2715" s="178" t="s">
        <v>451</v>
      </c>
      <c r="G2715" s="178">
        <v>93</v>
      </c>
      <c r="H2715" s="178">
        <v>4.4566755294799796</v>
      </c>
      <c r="I2715" s="178">
        <v>4.9914765930175777</v>
      </c>
      <c r="J2715" s="178" t="s">
        <v>720</v>
      </c>
    </row>
    <row r="2716" spans="1:10" x14ac:dyDescent="0.45">
      <c r="A2716" s="178" t="s">
        <v>425</v>
      </c>
      <c r="B2716" s="178" t="s">
        <v>433</v>
      </c>
      <c r="C2716" s="178">
        <v>2020</v>
      </c>
      <c r="D2716" s="178" t="s">
        <v>336</v>
      </c>
      <c r="E2716" s="178" t="s">
        <v>337</v>
      </c>
      <c r="F2716" s="178" t="s">
        <v>440</v>
      </c>
      <c r="G2716" s="178">
        <v>120</v>
      </c>
      <c r="H2716" s="178">
        <v>1.2447234475985E-3</v>
      </c>
      <c r="I2716" s="178">
        <v>1.3940902613103201E-3</v>
      </c>
      <c r="J2716" s="178" t="s">
        <v>720</v>
      </c>
    </row>
    <row r="2717" spans="1:10" x14ac:dyDescent="0.45">
      <c r="A2717" s="178" t="s">
        <v>425</v>
      </c>
      <c r="B2717" s="178" t="s">
        <v>433</v>
      </c>
      <c r="C2717" s="178">
        <v>2020</v>
      </c>
      <c r="D2717" s="178" t="s">
        <v>336</v>
      </c>
      <c r="E2717" s="178" t="s">
        <v>337</v>
      </c>
      <c r="F2717" s="178" t="s">
        <v>441</v>
      </c>
      <c r="G2717" s="178">
        <v>211</v>
      </c>
      <c r="H2717" s="178">
        <v>5.5261652916669797E-2</v>
      </c>
      <c r="I2717" s="178">
        <v>6.1893051266670177E-2</v>
      </c>
      <c r="J2717" s="178" t="s">
        <v>720</v>
      </c>
    </row>
    <row r="2718" spans="1:10" x14ac:dyDescent="0.45">
      <c r="A2718" s="178" t="s">
        <v>425</v>
      </c>
      <c r="B2718" s="178" t="s">
        <v>433</v>
      </c>
      <c r="C2718" s="178">
        <v>2020</v>
      </c>
      <c r="D2718" s="178" t="s">
        <v>336</v>
      </c>
      <c r="E2718" s="178" t="s">
        <v>337</v>
      </c>
      <c r="F2718" s="178" t="s">
        <v>449</v>
      </c>
      <c r="G2718" s="178">
        <v>229</v>
      </c>
      <c r="H2718" s="178">
        <v>5.6463494896888698E-2</v>
      </c>
      <c r="I2718" s="178">
        <v>6.3239114284515355E-2</v>
      </c>
      <c r="J2718" s="178" t="s">
        <v>722</v>
      </c>
    </row>
    <row r="2719" spans="1:10" x14ac:dyDescent="0.45">
      <c r="A2719" s="178" t="s">
        <v>425</v>
      </c>
      <c r="B2719" s="178" t="s">
        <v>433</v>
      </c>
      <c r="C2719" s="178">
        <v>2020</v>
      </c>
      <c r="D2719" s="178" t="s">
        <v>336</v>
      </c>
      <c r="E2719" s="178" t="s">
        <v>337</v>
      </c>
      <c r="F2719" s="178" t="s">
        <v>445</v>
      </c>
      <c r="G2719" s="178">
        <v>233</v>
      </c>
      <c r="H2719" s="178">
        <v>3.3361191162839998E-4</v>
      </c>
      <c r="I2719" s="178">
        <v>3.7364534102380802E-4</v>
      </c>
      <c r="J2719" s="178" t="s">
        <v>724</v>
      </c>
    </row>
    <row r="2720" spans="1:10" x14ac:dyDescent="0.45">
      <c r="A2720" s="178" t="s">
        <v>425</v>
      </c>
      <c r="B2720" s="178" t="s">
        <v>433</v>
      </c>
      <c r="C2720" s="178">
        <v>2020</v>
      </c>
      <c r="D2720" s="178" t="s">
        <v>336</v>
      </c>
      <c r="E2720" s="178" t="s">
        <v>337</v>
      </c>
      <c r="F2720" s="178" t="s">
        <v>446</v>
      </c>
      <c r="G2720" s="178">
        <v>267</v>
      </c>
      <c r="H2720" s="178">
        <v>2.9943590983748401E-2</v>
      </c>
      <c r="I2720" s="178">
        <v>3.3536821901798214E-2</v>
      </c>
      <c r="J2720" s="178" t="s">
        <v>720</v>
      </c>
    </row>
    <row r="2721" spans="1:10" x14ac:dyDescent="0.45">
      <c r="A2721" s="178" t="s">
        <v>425</v>
      </c>
      <c r="B2721" s="178" t="s">
        <v>433</v>
      </c>
      <c r="C2721" s="178">
        <v>2020</v>
      </c>
      <c r="D2721" s="178" t="s">
        <v>336</v>
      </c>
      <c r="E2721" s="178" t="s">
        <v>337</v>
      </c>
      <c r="F2721" s="178" t="s">
        <v>442</v>
      </c>
      <c r="G2721" s="178">
        <v>276</v>
      </c>
      <c r="H2721" s="178">
        <v>1.5828555822372401</v>
      </c>
      <c r="I2721" s="178">
        <v>1.7727982521057091</v>
      </c>
      <c r="J2721" s="178" t="s">
        <v>720</v>
      </c>
    </row>
    <row r="2722" spans="1:10" x14ac:dyDescent="0.45">
      <c r="A2722" s="178" t="s">
        <v>425</v>
      </c>
      <c r="B2722" s="178" t="s">
        <v>433</v>
      </c>
      <c r="C2722" s="178">
        <v>2020</v>
      </c>
      <c r="D2722" s="178" t="s">
        <v>336</v>
      </c>
      <c r="E2722" s="178" t="s">
        <v>337</v>
      </c>
      <c r="F2722" s="178" t="s">
        <v>442</v>
      </c>
      <c r="G2722" s="178">
        <v>324</v>
      </c>
      <c r="H2722" s="178">
        <v>0.777218878269195</v>
      </c>
      <c r="I2722" s="178">
        <v>0.87048514366149854</v>
      </c>
      <c r="J2722" s="178" t="s">
        <v>720</v>
      </c>
    </row>
    <row r="2723" spans="1:10" x14ac:dyDescent="0.45">
      <c r="A2723" s="178" t="s">
        <v>425</v>
      </c>
      <c r="B2723" s="178" t="s">
        <v>433</v>
      </c>
      <c r="C2723" s="178">
        <v>2020</v>
      </c>
      <c r="D2723" s="178" t="s">
        <v>336</v>
      </c>
      <c r="E2723" s="178" t="s">
        <v>337</v>
      </c>
      <c r="F2723" s="178" t="s">
        <v>442</v>
      </c>
      <c r="G2723" s="178">
        <v>335</v>
      </c>
      <c r="H2723" s="178">
        <v>0.65244293212890603</v>
      </c>
      <c r="I2723" s="178">
        <v>0.73073608398437484</v>
      </c>
      <c r="J2723" s="178" t="s">
        <v>720</v>
      </c>
    </row>
    <row r="2724" spans="1:10" x14ac:dyDescent="0.45">
      <c r="A2724" s="178" t="s">
        <v>425</v>
      </c>
      <c r="B2724" s="178" t="s">
        <v>433</v>
      </c>
      <c r="C2724" s="178">
        <v>2020</v>
      </c>
      <c r="D2724" s="178" t="s">
        <v>336</v>
      </c>
      <c r="E2724" s="178" t="s">
        <v>337</v>
      </c>
      <c r="F2724" s="178" t="s">
        <v>442</v>
      </c>
      <c r="G2724" s="178">
        <v>378</v>
      </c>
      <c r="H2724" s="178">
        <v>0.47188290953636097</v>
      </c>
      <c r="I2724" s="178">
        <v>0.52850885868072439</v>
      </c>
      <c r="J2724" s="178" t="s">
        <v>720</v>
      </c>
    </row>
    <row r="2725" spans="1:10" x14ac:dyDescent="0.45">
      <c r="A2725" s="178" t="s">
        <v>425</v>
      </c>
      <c r="B2725" s="178" t="s">
        <v>433</v>
      </c>
      <c r="C2725" s="178">
        <v>2020</v>
      </c>
      <c r="D2725" s="178" t="s">
        <v>336</v>
      </c>
      <c r="E2725" s="178" t="s">
        <v>337</v>
      </c>
      <c r="F2725" s="178" t="s">
        <v>440</v>
      </c>
      <c r="G2725" s="178">
        <v>455</v>
      </c>
      <c r="H2725" s="178">
        <v>2.245953073725E-4</v>
      </c>
      <c r="I2725" s="178">
        <v>2.5154674425720004E-4</v>
      </c>
      <c r="J2725" s="178" t="s">
        <v>720</v>
      </c>
    </row>
    <row r="2726" spans="1:10" x14ac:dyDescent="0.45">
      <c r="A2726" s="178" t="s">
        <v>425</v>
      </c>
      <c r="B2726" s="178" t="s">
        <v>433</v>
      </c>
      <c r="C2726" s="178">
        <v>2020</v>
      </c>
      <c r="D2726" s="178" t="s">
        <v>336</v>
      </c>
      <c r="E2726" s="178" t="s">
        <v>337</v>
      </c>
      <c r="F2726" s="178" t="s">
        <v>441</v>
      </c>
      <c r="G2726" s="178">
        <v>513</v>
      </c>
      <c r="H2726" s="178">
        <v>9.4325589016080007E-3</v>
      </c>
      <c r="I2726" s="178">
        <v>1.0564465969800962E-2</v>
      </c>
      <c r="J2726" s="178" t="s">
        <v>720</v>
      </c>
    </row>
    <row r="2727" spans="1:10" x14ac:dyDescent="0.45">
      <c r="A2727" s="178" t="s">
        <v>425</v>
      </c>
      <c r="B2727" s="178" t="s">
        <v>433</v>
      </c>
      <c r="C2727" s="178">
        <v>2020</v>
      </c>
      <c r="D2727" s="178" t="s">
        <v>336</v>
      </c>
      <c r="E2727" s="178" t="s">
        <v>337</v>
      </c>
      <c r="F2727" s="178" t="s">
        <v>440</v>
      </c>
      <c r="G2727" s="178">
        <v>659</v>
      </c>
      <c r="H2727" s="178">
        <v>7.0239409978999998E-5</v>
      </c>
      <c r="I2727" s="178">
        <v>7.8668139176480006E-5</v>
      </c>
      <c r="J2727" s="178" t="s">
        <v>720</v>
      </c>
    </row>
    <row r="2728" spans="1:10" x14ac:dyDescent="0.45">
      <c r="A2728" s="178" t="s">
        <v>425</v>
      </c>
      <c r="B2728" s="178" t="s">
        <v>433</v>
      </c>
      <c r="C2728" s="178">
        <v>2020</v>
      </c>
      <c r="D2728" s="178" t="s">
        <v>336</v>
      </c>
      <c r="E2728" s="178" t="s">
        <v>337</v>
      </c>
      <c r="F2728" s="178" t="s">
        <v>442</v>
      </c>
      <c r="G2728" s="178">
        <v>738</v>
      </c>
      <c r="H2728" s="178">
        <v>0.369719207286834</v>
      </c>
      <c r="I2728" s="178">
        <v>0.41408551216125411</v>
      </c>
      <c r="J2728" s="178" t="s">
        <v>720</v>
      </c>
    </row>
    <row r="2729" spans="1:10" x14ac:dyDescent="0.45">
      <c r="A2729" s="178" t="s">
        <v>425</v>
      </c>
      <c r="B2729" s="178" t="s">
        <v>433</v>
      </c>
      <c r="C2729" s="178">
        <v>2020</v>
      </c>
      <c r="D2729" s="178" t="s">
        <v>336</v>
      </c>
      <c r="E2729" s="178" t="s">
        <v>337</v>
      </c>
      <c r="F2729" s="178" t="s">
        <v>454</v>
      </c>
      <c r="G2729" s="178">
        <v>786</v>
      </c>
      <c r="H2729" s="178">
        <v>3.60559058189392</v>
      </c>
      <c r="I2729" s="178">
        <v>4.0382614517211906</v>
      </c>
      <c r="J2729" s="178" t="s">
        <v>722</v>
      </c>
    </row>
    <row r="2730" spans="1:10" x14ac:dyDescent="0.45">
      <c r="A2730" s="178" t="s">
        <v>425</v>
      </c>
      <c r="B2730" s="178" t="s">
        <v>433</v>
      </c>
      <c r="C2730" s="178">
        <v>2020</v>
      </c>
      <c r="D2730" s="178" t="s">
        <v>336</v>
      </c>
      <c r="E2730" s="178" t="s">
        <v>337</v>
      </c>
      <c r="F2730" s="178" t="s">
        <v>441</v>
      </c>
      <c r="G2730" s="178">
        <v>889</v>
      </c>
      <c r="H2730" s="178">
        <v>6.7854881286621094E-2</v>
      </c>
      <c r="I2730" s="178">
        <v>7.5997467041015634E-2</v>
      </c>
      <c r="J2730" s="178" t="s">
        <v>720</v>
      </c>
    </row>
    <row r="2731" spans="1:10" x14ac:dyDescent="0.45">
      <c r="A2731" s="178" t="s">
        <v>425</v>
      </c>
      <c r="B2731" s="178" t="s">
        <v>433</v>
      </c>
      <c r="C2731" s="178">
        <v>2020</v>
      </c>
      <c r="D2731" s="178" t="s">
        <v>336</v>
      </c>
      <c r="E2731" s="178" t="s">
        <v>337</v>
      </c>
      <c r="F2731" s="178" t="s">
        <v>440</v>
      </c>
      <c r="G2731" s="178">
        <v>912</v>
      </c>
      <c r="H2731" s="178">
        <v>8.4552768384999995E-5</v>
      </c>
      <c r="I2731" s="178">
        <v>9.4699100591199998E-5</v>
      </c>
      <c r="J2731" s="178" t="s">
        <v>720</v>
      </c>
    </row>
    <row r="2732" spans="1:10" x14ac:dyDescent="0.45">
      <c r="A2732" s="178" t="s">
        <v>425</v>
      </c>
      <c r="B2732" s="178" t="s">
        <v>433</v>
      </c>
      <c r="C2732" s="178">
        <v>2020</v>
      </c>
      <c r="D2732" s="178" t="s">
        <v>336</v>
      </c>
      <c r="E2732" s="178" t="s">
        <v>337</v>
      </c>
      <c r="F2732" s="178" t="s">
        <v>454</v>
      </c>
      <c r="G2732" s="178">
        <v>1708</v>
      </c>
      <c r="H2732" s="178">
        <v>3.2655816078186</v>
      </c>
      <c r="I2732" s="178">
        <v>3.6574514007568322</v>
      </c>
      <c r="J2732" s="178" t="s">
        <v>722</v>
      </c>
    </row>
    <row r="2733" spans="1:10" x14ac:dyDescent="0.45">
      <c r="A2733" s="178" t="s">
        <v>425</v>
      </c>
      <c r="B2733" s="178" t="s">
        <v>433</v>
      </c>
      <c r="C2733" s="178">
        <v>2020</v>
      </c>
      <c r="D2733" s="178" t="s">
        <v>336</v>
      </c>
      <c r="E2733" s="178" t="s">
        <v>337</v>
      </c>
      <c r="F2733" s="178" t="s">
        <v>455</v>
      </c>
      <c r="G2733" s="178">
        <v>1889</v>
      </c>
      <c r="H2733" s="178">
        <v>0.123330473899841</v>
      </c>
      <c r="I2733" s="178">
        <v>0.13813013076782193</v>
      </c>
      <c r="J2733" s="178" t="s">
        <v>720</v>
      </c>
    </row>
    <row r="2734" spans="1:10" x14ac:dyDescent="0.45">
      <c r="A2734" s="178" t="s">
        <v>425</v>
      </c>
      <c r="B2734" s="178" t="s">
        <v>433</v>
      </c>
      <c r="C2734" s="178">
        <v>2020</v>
      </c>
      <c r="D2734" s="178" t="s">
        <v>336</v>
      </c>
      <c r="E2734" s="178" t="s">
        <v>337</v>
      </c>
      <c r="F2734" s="178" t="s">
        <v>440</v>
      </c>
      <c r="G2734" s="178">
        <v>3380</v>
      </c>
      <c r="H2734" s="178">
        <v>1.52565262397E-5</v>
      </c>
      <c r="I2734" s="178">
        <v>1.7087309388464003E-5</v>
      </c>
      <c r="J2734" s="178" t="s">
        <v>720</v>
      </c>
    </row>
    <row r="2735" spans="1:10" x14ac:dyDescent="0.45">
      <c r="A2735" s="178" t="s">
        <v>425</v>
      </c>
      <c r="B2735" s="178" t="s">
        <v>433</v>
      </c>
      <c r="C2735" s="178">
        <v>2020</v>
      </c>
      <c r="D2735" s="178" t="s">
        <v>336</v>
      </c>
      <c r="E2735" s="178" t="s">
        <v>337</v>
      </c>
      <c r="F2735" s="178" t="s">
        <v>441</v>
      </c>
      <c r="G2735" s="178">
        <v>4190</v>
      </c>
      <c r="H2735" s="178">
        <v>2.6946035213768001E-3</v>
      </c>
      <c r="I2735" s="178">
        <v>3.0179559439420162E-3</v>
      </c>
      <c r="J2735" s="178" t="s">
        <v>720</v>
      </c>
    </row>
    <row r="2736" spans="1:10" x14ac:dyDescent="0.45">
      <c r="A2736" s="178" t="s">
        <v>425</v>
      </c>
      <c r="B2736" s="178" t="s">
        <v>433</v>
      </c>
      <c r="C2736" s="178">
        <v>2020</v>
      </c>
      <c r="D2736" s="178" t="s">
        <v>336</v>
      </c>
      <c r="E2736" s="178" t="s">
        <v>337</v>
      </c>
      <c r="F2736" s="178" t="s">
        <v>441</v>
      </c>
      <c r="G2736" s="178">
        <v>7146</v>
      </c>
      <c r="H2736" s="178">
        <v>3.5965689457952998E-3</v>
      </c>
      <c r="I2736" s="178">
        <v>4.0281572192907358E-3</v>
      </c>
      <c r="J2736" s="178" t="s">
        <v>720</v>
      </c>
    </row>
    <row r="2737" spans="1:10" x14ac:dyDescent="0.45">
      <c r="A2737" s="178" t="s">
        <v>425</v>
      </c>
      <c r="B2737" s="178" t="s">
        <v>433</v>
      </c>
      <c r="C2737" s="178">
        <v>2020</v>
      </c>
      <c r="D2737" s="178" t="s">
        <v>336</v>
      </c>
      <c r="E2737" s="178" t="s">
        <v>337</v>
      </c>
      <c r="F2737" s="178" t="s">
        <v>459</v>
      </c>
      <c r="G2737" s="178">
        <v>7395</v>
      </c>
      <c r="H2737" s="178">
        <v>4.3725714683532697</v>
      </c>
      <c r="I2737" s="178">
        <v>4.8972800445556626</v>
      </c>
      <c r="J2737" s="178" t="s">
        <v>723</v>
      </c>
    </row>
    <row r="2738" spans="1:10" x14ac:dyDescent="0.45">
      <c r="A2738" s="178" t="s">
        <v>425</v>
      </c>
      <c r="B2738" s="178" t="s">
        <v>433</v>
      </c>
      <c r="C2738" s="178">
        <v>2020</v>
      </c>
      <c r="D2738" s="178" t="s">
        <v>336</v>
      </c>
      <c r="E2738" s="178" t="s">
        <v>337</v>
      </c>
      <c r="F2738" s="178" t="s">
        <v>440</v>
      </c>
      <c r="G2738" s="178">
        <v>7941</v>
      </c>
      <c r="H2738" s="178">
        <v>1.90082591871E-5</v>
      </c>
      <c r="I2738" s="178">
        <v>2.1289250289552002E-5</v>
      </c>
      <c r="J2738" s="178" t="s">
        <v>720</v>
      </c>
    </row>
    <row r="2739" spans="1:10" x14ac:dyDescent="0.45">
      <c r="A2739" s="178" t="s">
        <v>425</v>
      </c>
      <c r="B2739" s="178" t="s">
        <v>433</v>
      </c>
      <c r="C2739" s="178">
        <v>2020</v>
      </c>
      <c r="D2739" s="178" t="s">
        <v>336</v>
      </c>
      <c r="E2739" s="178" t="s">
        <v>337</v>
      </c>
      <c r="F2739" s="178" t="s">
        <v>441</v>
      </c>
      <c r="G2739" s="178">
        <v>10325</v>
      </c>
      <c r="H2739" s="178">
        <v>5.2072466351092001E-3</v>
      </c>
      <c r="I2739" s="178">
        <v>5.8321162313223042E-3</v>
      </c>
      <c r="J2739" s="178" t="s">
        <v>720</v>
      </c>
    </row>
    <row r="2740" spans="1:10" x14ac:dyDescent="0.45">
      <c r="A2740" s="178" t="s">
        <v>425</v>
      </c>
      <c r="B2740" s="178" t="s">
        <v>433</v>
      </c>
      <c r="C2740" s="178">
        <v>2020</v>
      </c>
      <c r="D2740" s="178" t="s">
        <v>336</v>
      </c>
      <c r="E2740" s="178" t="s">
        <v>337</v>
      </c>
      <c r="F2740" s="178" t="s">
        <v>451</v>
      </c>
      <c r="G2740" s="178">
        <v>10617</v>
      </c>
      <c r="H2740" s="178">
        <v>5.8577891439199399E-2</v>
      </c>
      <c r="I2740" s="178">
        <v>6.5607238411903329E-2</v>
      </c>
      <c r="J2740" s="178" t="s">
        <v>720</v>
      </c>
    </row>
    <row r="2741" spans="1:10" x14ac:dyDescent="0.45">
      <c r="A2741" s="178" t="s">
        <v>425</v>
      </c>
      <c r="B2741" s="178" t="s">
        <v>433</v>
      </c>
      <c r="C2741" s="178">
        <v>2020</v>
      </c>
      <c r="D2741" s="178" t="s">
        <v>336</v>
      </c>
      <c r="E2741" s="178" t="s">
        <v>337</v>
      </c>
      <c r="F2741" s="178" t="s">
        <v>440</v>
      </c>
      <c r="G2741" s="178">
        <v>10995</v>
      </c>
      <c r="H2741" s="178">
        <v>2.2881753466199998E-5</v>
      </c>
      <c r="I2741" s="178">
        <v>2.5627563882144002E-5</v>
      </c>
      <c r="J2741" s="178" t="s">
        <v>720</v>
      </c>
    </row>
    <row r="2742" spans="1:10" x14ac:dyDescent="0.45">
      <c r="A2742" s="178" t="s">
        <v>425</v>
      </c>
      <c r="B2742" s="178" t="s">
        <v>433</v>
      </c>
      <c r="C2742" s="178">
        <v>2020</v>
      </c>
      <c r="D2742" s="178" t="s">
        <v>336</v>
      </c>
      <c r="E2742" s="178" t="s">
        <v>337</v>
      </c>
      <c r="F2742" s="178" t="s">
        <v>442</v>
      </c>
      <c r="G2742" s="178">
        <v>36734</v>
      </c>
      <c r="H2742" s="178">
        <v>9.1805815463890002E-4</v>
      </c>
      <c r="I2742" s="178">
        <v>1.0282251331955681E-3</v>
      </c>
      <c r="J2742" s="178" t="s">
        <v>720</v>
      </c>
    </row>
    <row r="2743" spans="1:10" x14ac:dyDescent="0.45">
      <c r="A2743" s="178" t="s">
        <v>425</v>
      </c>
      <c r="B2743" s="178" t="s">
        <v>433</v>
      </c>
      <c r="C2743" s="178">
        <v>2020</v>
      </c>
      <c r="D2743" s="178" t="s">
        <v>336</v>
      </c>
      <c r="E2743" s="178" t="s">
        <v>337</v>
      </c>
      <c r="F2743" s="178" t="s">
        <v>440</v>
      </c>
      <c r="G2743" s="178">
        <v>40633</v>
      </c>
      <c r="H2743" s="1">
        <v>4.1287362364500003E-6</v>
      </c>
      <c r="I2743" s="178">
        <v>4.624184584824001E-6</v>
      </c>
      <c r="J2743" s="178" t="s">
        <v>720</v>
      </c>
    </row>
    <row r="2744" spans="1:10" x14ac:dyDescent="0.45">
      <c r="A2744" s="178" t="s">
        <v>425</v>
      </c>
      <c r="B2744" s="178" t="s">
        <v>433</v>
      </c>
      <c r="C2744" s="178">
        <v>2020</v>
      </c>
      <c r="D2744" s="178" t="s">
        <v>336</v>
      </c>
      <c r="E2744" s="178" t="s">
        <v>337</v>
      </c>
      <c r="F2744" s="178" t="s">
        <v>453</v>
      </c>
      <c r="G2744" s="178">
        <v>41664</v>
      </c>
      <c r="H2744" s="178">
        <v>6.4889285713434003E-3</v>
      </c>
      <c r="I2744" s="178">
        <v>7.2675999999046092E-3</v>
      </c>
      <c r="J2744" s="178" t="s">
        <v>720</v>
      </c>
    </row>
    <row r="2745" spans="1:10" x14ac:dyDescent="0.45">
      <c r="A2745" s="178" t="s">
        <v>425</v>
      </c>
      <c r="B2745" s="178" t="s">
        <v>433</v>
      </c>
      <c r="C2745" s="178">
        <v>2020</v>
      </c>
      <c r="D2745" s="178" t="s">
        <v>336</v>
      </c>
      <c r="E2745" s="178" t="s">
        <v>337</v>
      </c>
      <c r="F2745" s="178" t="s">
        <v>448</v>
      </c>
      <c r="G2745" s="178">
        <v>42540</v>
      </c>
      <c r="H2745" s="178">
        <v>3.8474582135677303E-2</v>
      </c>
      <c r="I2745" s="178">
        <v>4.309153199195858E-2</v>
      </c>
      <c r="J2745" s="178" t="s">
        <v>720</v>
      </c>
    </row>
    <row r="2746" spans="1:10" x14ac:dyDescent="0.45">
      <c r="A2746" s="178" t="s">
        <v>425</v>
      </c>
      <c r="B2746" s="178" t="s">
        <v>433</v>
      </c>
      <c r="C2746" s="178">
        <v>2020</v>
      </c>
      <c r="D2746" s="178" t="s">
        <v>336</v>
      </c>
      <c r="E2746" s="178" t="s">
        <v>337</v>
      </c>
      <c r="F2746" s="178" t="s">
        <v>453</v>
      </c>
      <c r="G2746" s="178">
        <v>50017</v>
      </c>
      <c r="H2746" s="178">
        <v>4.3259523808955999E-3</v>
      </c>
      <c r="I2746" s="178">
        <v>4.8450666666030725E-3</v>
      </c>
      <c r="J2746" s="178" t="s">
        <v>720</v>
      </c>
    </row>
    <row r="2747" spans="1:10" x14ac:dyDescent="0.45">
      <c r="A2747" s="178" t="s">
        <v>425</v>
      </c>
      <c r="B2747" s="178" t="s">
        <v>433</v>
      </c>
      <c r="C2747" s="178">
        <v>2020</v>
      </c>
      <c r="D2747" s="178" t="s">
        <v>336</v>
      </c>
      <c r="E2747" s="178" t="s">
        <v>337</v>
      </c>
      <c r="F2747" s="178" t="s">
        <v>453</v>
      </c>
      <c r="G2747" s="178">
        <v>60466</v>
      </c>
      <c r="H2747" s="178">
        <v>7.2099204408000001E-4</v>
      </c>
      <c r="I2747" s="178">
        <v>8.0751108936960006E-4</v>
      </c>
      <c r="J2747" s="178" t="s">
        <v>720</v>
      </c>
    </row>
    <row r="2748" spans="1:10" x14ac:dyDescent="0.45">
      <c r="A2748" s="178" t="s">
        <v>425</v>
      </c>
      <c r="B2748" s="178" t="s">
        <v>433</v>
      </c>
      <c r="C2748" s="178">
        <v>2020</v>
      </c>
      <c r="D2748" s="178" t="s">
        <v>336</v>
      </c>
      <c r="E2748" s="178" t="s">
        <v>337</v>
      </c>
      <c r="F2748" s="178" t="s">
        <v>460</v>
      </c>
      <c r="G2748" s="178">
        <v>87415</v>
      </c>
      <c r="H2748" s="178">
        <v>5.7755364105105001E-3</v>
      </c>
      <c r="I2748" s="178">
        <v>6.4686007797717607E-3</v>
      </c>
      <c r="J2748" s="178" t="s">
        <v>720</v>
      </c>
    </row>
    <row r="2749" spans="1:10" x14ac:dyDescent="0.45">
      <c r="A2749" s="178" t="s">
        <v>425</v>
      </c>
      <c r="B2749" s="178" t="s">
        <v>433</v>
      </c>
      <c r="C2749" s="178">
        <v>2020</v>
      </c>
      <c r="D2749" s="178" t="s">
        <v>336</v>
      </c>
      <c r="E2749" s="178" t="s">
        <v>337</v>
      </c>
      <c r="F2749" s="178" t="s">
        <v>453</v>
      </c>
      <c r="G2749" s="178">
        <v>100000</v>
      </c>
      <c r="H2749" s="1">
        <v>9.9999999999999998E-13</v>
      </c>
      <c r="I2749" s="178">
        <v>1.1200000000000001E-12</v>
      </c>
      <c r="J2749" s="178" t="s">
        <v>720</v>
      </c>
    </row>
    <row r="2750" spans="1:10" x14ac:dyDescent="0.45">
      <c r="A2750" s="178" t="s">
        <v>425</v>
      </c>
      <c r="B2750" s="178" t="s">
        <v>433</v>
      </c>
      <c r="C2750" s="178">
        <v>2020</v>
      </c>
      <c r="D2750" s="178" t="s">
        <v>336</v>
      </c>
      <c r="E2750" s="178" t="s">
        <v>337</v>
      </c>
      <c r="F2750" s="178" t="s">
        <v>454</v>
      </c>
      <c r="G2750" s="178">
        <v>124383</v>
      </c>
      <c r="H2750" s="178">
        <v>3.04850721359252</v>
      </c>
      <c r="I2750" s="178">
        <v>3.4143280792236226</v>
      </c>
      <c r="J2750" s="178" t="s">
        <v>722</v>
      </c>
    </row>
    <row r="2751" spans="1:10" x14ac:dyDescent="0.45">
      <c r="A2751" s="178" t="s">
        <v>425</v>
      </c>
      <c r="B2751" s="178" t="s">
        <v>433</v>
      </c>
      <c r="C2751" s="178">
        <v>2020</v>
      </c>
      <c r="D2751" s="178" t="s">
        <v>336</v>
      </c>
      <c r="E2751" s="178" t="s">
        <v>337</v>
      </c>
      <c r="F2751" s="178" t="s">
        <v>453</v>
      </c>
      <c r="G2751" s="178">
        <v>306707</v>
      </c>
      <c r="H2751" s="178">
        <v>4.4078618520870002E-4</v>
      </c>
      <c r="I2751" s="178">
        <v>4.9368052743374406E-4</v>
      </c>
      <c r="J2751" s="178" t="s">
        <v>720</v>
      </c>
    </row>
    <row r="2752" spans="1:10" x14ac:dyDescent="0.45">
      <c r="A2752" s="178" t="s">
        <v>425</v>
      </c>
      <c r="B2752" s="178" t="s">
        <v>433</v>
      </c>
      <c r="C2752" s="178">
        <v>2020</v>
      </c>
      <c r="D2752" s="178" t="s">
        <v>336</v>
      </c>
      <c r="E2752" s="178" t="s">
        <v>337</v>
      </c>
      <c r="F2752" s="178" t="s">
        <v>453</v>
      </c>
      <c r="G2752" s="178">
        <v>368189</v>
      </c>
      <c r="H2752" s="178">
        <v>2.9385744710449998E-4</v>
      </c>
      <c r="I2752" s="178">
        <v>3.2912034075704001E-4</v>
      </c>
      <c r="J2752" s="178" t="s">
        <v>720</v>
      </c>
    </row>
    <row r="2753" spans="1:10" x14ac:dyDescent="0.45">
      <c r="A2753" s="178" t="s">
        <v>425</v>
      </c>
      <c r="B2753" s="178" t="s">
        <v>433</v>
      </c>
      <c r="C2753" s="178">
        <v>2020</v>
      </c>
      <c r="D2753" s="178" t="s">
        <v>336</v>
      </c>
      <c r="E2753" s="178" t="s">
        <v>337</v>
      </c>
      <c r="F2753" s="178" t="s">
        <v>453</v>
      </c>
      <c r="G2753" s="178">
        <v>445106</v>
      </c>
      <c r="H2753" s="178">
        <v>4.8976242396700002E-5</v>
      </c>
      <c r="I2753" s="178">
        <v>5.4853391484304004E-5</v>
      </c>
      <c r="J2753" s="178" t="s">
        <v>720</v>
      </c>
    </row>
    <row r="2754" spans="1:10" x14ac:dyDescent="0.45">
      <c r="A2754" s="178" t="s">
        <v>425</v>
      </c>
      <c r="B2754" s="178" t="s">
        <v>433</v>
      </c>
      <c r="C2754" s="178">
        <v>2020</v>
      </c>
      <c r="D2754" s="178" t="s">
        <v>336</v>
      </c>
      <c r="E2754" s="178" t="s">
        <v>337</v>
      </c>
      <c r="F2754" s="178" t="s">
        <v>460</v>
      </c>
      <c r="G2754" s="178">
        <v>667511</v>
      </c>
      <c r="H2754" s="178">
        <v>3.1111745629460001E-3</v>
      </c>
      <c r="I2754" s="178">
        <v>3.4845155104995204E-3</v>
      </c>
      <c r="J2754" s="178" t="s">
        <v>720</v>
      </c>
    </row>
    <row r="2755" spans="1:10" x14ac:dyDescent="0.45">
      <c r="A2755" s="178" t="s">
        <v>425</v>
      </c>
      <c r="B2755" s="178" t="s">
        <v>433</v>
      </c>
      <c r="C2755" s="178">
        <v>2020</v>
      </c>
      <c r="D2755" s="178" t="s">
        <v>336</v>
      </c>
      <c r="E2755" s="178" t="s">
        <v>337</v>
      </c>
      <c r="F2755" s="178" t="s">
        <v>448</v>
      </c>
      <c r="G2755" s="178">
        <v>2053355</v>
      </c>
      <c r="H2755" s="178">
        <v>9.8361903801560003E-3</v>
      </c>
      <c r="I2755" s="178">
        <v>1.1016533225774722E-2</v>
      </c>
      <c r="J2755" s="178" t="s">
        <v>720</v>
      </c>
    </row>
    <row r="2756" spans="1:10" x14ac:dyDescent="0.45">
      <c r="A2756" s="178" t="s">
        <v>425</v>
      </c>
      <c r="B2756" s="178" t="s">
        <v>433</v>
      </c>
      <c r="C2756" s="178">
        <v>2020</v>
      </c>
      <c r="D2756" s="178" t="s">
        <v>336</v>
      </c>
      <c r="E2756" s="178" t="s">
        <v>337</v>
      </c>
      <c r="F2756" s="178" t="s">
        <v>453</v>
      </c>
      <c r="G2756" s="178">
        <v>3683435</v>
      </c>
      <c r="H2756" s="178">
        <v>1.192859926959E-4</v>
      </c>
      <c r="I2756" s="178">
        <v>1.3360031181940802E-4</v>
      </c>
      <c r="J2756" s="178" t="s">
        <v>720</v>
      </c>
    </row>
    <row r="2757" spans="1:10" x14ac:dyDescent="0.45">
      <c r="A2757" s="178" t="s">
        <v>425</v>
      </c>
      <c r="B2757" s="178" t="s">
        <v>433</v>
      </c>
      <c r="C2757" s="178">
        <v>2020</v>
      </c>
      <c r="D2757" s="178" t="s">
        <v>336</v>
      </c>
      <c r="E2757" s="178" t="s">
        <v>337</v>
      </c>
      <c r="F2757" s="178" t="s">
        <v>453</v>
      </c>
      <c r="G2757" s="178">
        <v>4421794</v>
      </c>
      <c r="H2757" s="178">
        <v>7.9523997555999994E-5</v>
      </c>
      <c r="I2757" s="178">
        <v>8.9066877262720004E-5</v>
      </c>
      <c r="J2757" s="178" t="s">
        <v>720</v>
      </c>
    </row>
    <row r="2758" spans="1:10" x14ac:dyDescent="0.45">
      <c r="A2758" s="178" t="s">
        <v>425</v>
      </c>
      <c r="B2758" s="178" t="s">
        <v>433</v>
      </c>
      <c r="C2758" s="178">
        <v>2020</v>
      </c>
      <c r="D2758" s="178" t="s">
        <v>336</v>
      </c>
      <c r="E2758" s="178" t="s">
        <v>337</v>
      </c>
      <c r="F2758" s="178" t="s">
        <v>453</v>
      </c>
      <c r="G2758" s="178">
        <v>5345521</v>
      </c>
      <c r="H2758" s="178">
        <v>1.32539989863E-5</v>
      </c>
      <c r="I2758" s="178">
        <v>1.4844478864656001E-5</v>
      </c>
      <c r="J2758" s="178" t="s">
        <v>720</v>
      </c>
    </row>
    <row r="2759" spans="1:10" x14ac:dyDescent="0.45">
      <c r="A2759" s="178" t="s">
        <v>425</v>
      </c>
      <c r="B2759" s="178" t="s">
        <v>433</v>
      </c>
      <c r="C2759" s="178">
        <v>2025</v>
      </c>
      <c r="D2759" s="178" t="s">
        <v>336</v>
      </c>
      <c r="E2759" s="178" t="s">
        <v>337</v>
      </c>
      <c r="F2759" s="178" t="s">
        <v>434</v>
      </c>
      <c r="G2759" s="178">
        <v>-100000</v>
      </c>
      <c r="H2759" s="178">
        <v>0</v>
      </c>
      <c r="I2759" s="178">
        <v>0</v>
      </c>
      <c r="J2759" s="178" t="s">
        <v>720</v>
      </c>
    </row>
    <row r="2760" spans="1:10" x14ac:dyDescent="0.45">
      <c r="A2760" s="178" t="s">
        <v>425</v>
      </c>
      <c r="B2760" s="178" t="s">
        <v>433</v>
      </c>
      <c r="C2760" s="178">
        <v>2025</v>
      </c>
      <c r="D2760" s="178" t="s">
        <v>336</v>
      </c>
      <c r="E2760" s="178" t="s">
        <v>337</v>
      </c>
      <c r="F2760" s="178" t="s">
        <v>434</v>
      </c>
      <c r="G2760" s="178">
        <v>-146</v>
      </c>
      <c r="H2760" s="178">
        <v>3.4524474143981898</v>
      </c>
      <c r="I2760" s="178">
        <v>3.8667411041259729</v>
      </c>
      <c r="J2760" s="178" t="s">
        <v>720</v>
      </c>
    </row>
    <row r="2761" spans="1:10" x14ac:dyDescent="0.45">
      <c r="A2761" s="178" t="s">
        <v>425</v>
      </c>
      <c r="B2761" s="178" t="s">
        <v>433</v>
      </c>
      <c r="C2761" s="178">
        <v>2025</v>
      </c>
      <c r="D2761" s="178" t="s">
        <v>336</v>
      </c>
      <c r="E2761" s="178" t="s">
        <v>337</v>
      </c>
      <c r="F2761" s="178" t="s">
        <v>434</v>
      </c>
      <c r="G2761" s="178">
        <v>-146</v>
      </c>
      <c r="H2761" s="178">
        <v>0</v>
      </c>
      <c r="I2761" s="178">
        <v>0</v>
      </c>
      <c r="J2761" s="178" t="s">
        <v>720</v>
      </c>
    </row>
    <row r="2762" spans="1:10" x14ac:dyDescent="0.45">
      <c r="A2762" s="178" t="s">
        <v>425</v>
      </c>
      <c r="B2762" s="178" t="s">
        <v>433</v>
      </c>
      <c r="C2762" s="178">
        <v>2025</v>
      </c>
      <c r="D2762" s="178" t="s">
        <v>336</v>
      </c>
      <c r="E2762" s="178" t="s">
        <v>337</v>
      </c>
      <c r="F2762" s="178" t="s">
        <v>435</v>
      </c>
      <c r="G2762" s="178">
        <v>-11</v>
      </c>
      <c r="H2762" s="178">
        <v>1.6753023490309701E-2</v>
      </c>
      <c r="I2762" s="178">
        <v>1.8763386309146868E-2</v>
      </c>
      <c r="J2762" s="178" t="s">
        <v>720</v>
      </c>
    </row>
    <row r="2763" spans="1:10" x14ac:dyDescent="0.45">
      <c r="A2763" s="178" t="s">
        <v>425</v>
      </c>
      <c r="B2763" s="178" t="s">
        <v>433</v>
      </c>
      <c r="C2763" s="178">
        <v>2025</v>
      </c>
      <c r="D2763" s="178" t="s">
        <v>336</v>
      </c>
      <c r="E2763" s="178" t="s">
        <v>337</v>
      </c>
      <c r="F2763" s="178" t="s">
        <v>436</v>
      </c>
      <c r="G2763" s="178">
        <v>-8</v>
      </c>
      <c r="H2763" s="178">
        <v>5.7013554573059002</v>
      </c>
      <c r="I2763" s="178">
        <v>6.3855181121826092</v>
      </c>
      <c r="J2763" s="178" t="s">
        <v>722</v>
      </c>
    </row>
    <row r="2764" spans="1:10" x14ac:dyDescent="0.45">
      <c r="A2764" s="178" t="s">
        <v>425</v>
      </c>
      <c r="B2764" s="178" t="s">
        <v>433</v>
      </c>
      <c r="C2764" s="178">
        <v>2025</v>
      </c>
      <c r="D2764" s="178" t="s">
        <v>336</v>
      </c>
      <c r="E2764" s="178" t="s">
        <v>337</v>
      </c>
      <c r="F2764" s="178" t="s">
        <v>438</v>
      </c>
      <c r="G2764" s="178">
        <v>-7</v>
      </c>
      <c r="H2764" s="178">
        <v>1.74792455509305E-2</v>
      </c>
      <c r="I2764" s="178">
        <v>1.9576755017042161E-2</v>
      </c>
      <c r="J2764" s="178" t="s">
        <v>720</v>
      </c>
    </row>
    <row r="2765" spans="1:10" x14ac:dyDescent="0.45">
      <c r="A2765" s="178" t="s">
        <v>425</v>
      </c>
      <c r="B2765" s="178" t="s">
        <v>433</v>
      </c>
      <c r="C2765" s="178">
        <v>2025</v>
      </c>
      <c r="D2765" s="178" t="s">
        <v>336</v>
      </c>
      <c r="E2765" s="178" t="s">
        <v>337</v>
      </c>
      <c r="F2765" s="178" t="s">
        <v>435</v>
      </c>
      <c r="G2765" s="178">
        <v>-6</v>
      </c>
      <c r="H2765" s="178">
        <v>1.35703114792705E-2</v>
      </c>
      <c r="I2765" s="178">
        <v>1.5198748856782962E-2</v>
      </c>
      <c r="J2765" s="178" t="s">
        <v>720</v>
      </c>
    </row>
    <row r="2766" spans="1:10" x14ac:dyDescent="0.45">
      <c r="A2766" s="178" t="s">
        <v>425</v>
      </c>
      <c r="B2766" s="178" t="s">
        <v>433</v>
      </c>
      <c r="C2766" s="178">
        <v>2025</v>
      </c>
      <c r="D2766" s="178" t="s">
        <v>336</v>
      </c>
      <c r="E2766" s="178" t="s">
        <v>337</v>
      </c>
      <c r="F2766" s="178" t="s">
        <v>437</v>
      </c>
      <c r="G2766" s="178">
        <v>-6</v>
      </c>
      <c r="H2766" s="178">
        <v>12.439004361629401</v>
      </c>
      <c r="I2766" s="178">
        <v>13.93168488502493</v>
      </c>
      <c r="J2766" s="178" t="s">
        <v>721</v>
      </c>
    </row>
    <row r="2767" spans="1:10" x14ac:dyDescent="0.45">
      <c r="A2767" s="178" t="s">
        <v>425</v>
      </c>
      <c r="B2767" s="178" t="s">
        <v>433</v>
      </c>
      <c r="C2767" s="178">
        <v>2025</v>
      </c>
      <c r="D2767" s="178" t="s">
        <v>336</v>
      </c>
      <c r="E2767" s="178" t="s">
        <v>337</v>
      </c>
      <c r="F2767" s="178" t="s">
        <v>439</v>
      </c>
      <c r="G2767" s="178">
        <v>-5</v>
      </c>
      <c r="H2767" s="178">
        <v>12.211549043655401</v>
      </c>
      <c r="I2767" s="178">
        <v>13.676934928894051</v>
      </c>
      <c r="J2767" s="178" t="s">
        <v>721</v>
      </c>
    </row>
    <row r="2768" spans="1:10" x14ac:dyDescent="0.45">
      <c r="A2768" s="178" t="s">
        <v>425</v>
      </c>
      <c r="B2768" s="178" t="s">
        <v>433</v>
      </c>
      <c r="C2768" s="178">
        <v>2025</v>
      </c>
      <c r="D2768" s="178" t="s">
        <v>336</v>
      </c>
      <c r="E2768" s="178" t="s">
        <v>337</v>
      </c>
      <c r="F2768" s="178" t="s">
        <v>435</v>
      </c>
      <c r="G2768" s="178">
        <v>-5</v>
      </c>
      <c r="H2768" s="178">
        <v>1.32311263680458</v>
      </c>
      <c r="I2768" s="178">
        <v>1.4818861532211298</v>
      </c>
      <c r="J2768" s="178" t="s">
        <v>720</v>
      </c>
    </row>
    <row r="2769" spans="1:10" x14ac:dyDescent="0.45">
      <c r="A2769" s="178" t="s">
        <v>425</v>
      </c>
      <c r="B2769" s="178" t="s">
        <v>433</v>
      </c>
      <c r="C2769" s="178">
        <v>2025</v>
      </c>
      <c r="D2769" s="178" t="s">
        <v>336</v>
      </c>
      <c r="E2769" s="178" t="s">
        <v>337</v>
      </c>
      <c r="F2769" s="178" t="s">
        <v>458</v>
      </c>
      <c r="G2769" s="178">
        <v>-3</v>
      </c>
      <c r="H2769" s="178">
        <v>0.24653311073779999</v>
      </c>
      <c r="I2769" s="178">
        <v>0.276117084026336</v>
      </c>
      <c r="J2769" s="178" t="s">
        <v>720</v>
      </c>
    </row>
    <row r="2770" spans="1:10" x14ac:dyDescent="0.45">
      <c r="A2770" s="178" t="s">
        <v>425</v>
      </c>
      <c r="B2770" s="178" t="s">
        <v>433</v>
      </c>
      <c r="C2770" s="178">
        <v>2025</v>
      </c>
      <c r="D2770" s="178" t="s">
        <v>336</v>
      </c>
      <c r="E2770" s="178" t="s">
        <v>337</v>
      </c>
      <c r="F2770" s="178" t="s">
        <v>442</v>
      </c>
      <c r="G2770" s="178">
        <v>-3</v>
      </c>
      <c r="H2770" s="178">
        <v>0.73151016235351496</v>
      </c>
      <c r="I2770" s="178">
        <v>0.81929138183593686</v>
      </c>
      <c r="J2770" s="178" t="s">
        <v>720</v>
      </c>
    </row>
    <row r="2771" spans="1:10" x14ac:dyDescent="0.45">
      <c r="A2771" s="178" t="s">
        <v>425</v>
      </c>
      <c r="B2771" s="178" t="s">
        <v>433</v>
      </c>
      <c r="C2771" s="178">
        <v>2025</v>
      </c>
      <c r="D2771" s="178" t="s">
        <v>336</v>
      </c>
      <c r="E2771" s="178" t="s">
        <v>337</v>
      </c>
      <c r="F2771" s="178" t="s">
        <v>441</v>
      </c>
      <c r="G2771" s="178">
        <v>-3</v>
      </c>
      <c r="H2771" s="178">
        <v>7.72051548957824</v>
      </c>
      <c r="I2771" s="178">
        <v>8.6469773483276295</v>
      </c>
      <c r="J2771" s="178" t="s">
        <v>720</v>
      </c>
    </row>
    <row r="2772" spans="1:10" x14ac:dyDescent="0.45">
      <c r="A2772" s="178" t="s">
        <v>425</v>
      </c>
      <c r="B2772" s="178" t="s">
        <v>433</v>
      </c>
      <c r="C2772" s="178">
        <v>2025</v>
      </c>
      <c r="D2772" s="178" t="s">
        <v>336</v>
      </c>
      <c r="E2772" s="178" t="s">
        <v>337</v>
      </c>
      <c r="F2772" s="178" t="s">
        <v>441</v>
      </c>
      <c r="G2772" s="178">
        <v>0</v>
      </c>
      <c r="H2772" s="178">
        <v>4.9731502532958896</v>
      </c>
      <c r="I2772" s="178">
        <v>5.5699282836913966</v>
      </c>
      <c r="J2772" s="178" t="s">
        <v>720</v>
      </c>
    </row>
    <row r="2773" spans="1:10" x14ac:dyDescent="0.45">
      <c r="A2773" s="178" t="s">
        <v>425</v>
      </c>
      <c r="B2773" s="178" t="s">
        <v>433</v>
      </c>
      <c r="C2773" s="178">
        <v>2025</v>
      </c>
      <c r="D2773" s="178" t="s">
        <v>336</v>
      </c>
      <c r="E2773" s="178" t="s">
        <v>337</v>
      </c>
      <c r="F2773" s="178" t="s">
        <v>444</v>
      </c>
      <c r="G2773" s="178">
        <v>0</v>
      </c>
      <c r="H2773" s="178">
        <v>5.6119664311408997</v>
      </c>
      <c r="I2773" s="178">
        <v>6.2854024028778079</v>
      </c>
      <c r="J2773" s="178" t="s">
        <v>721</v>
      </c>
    </row>
    <row r="2774" spans="1:10" x14ac:dyDescent="0.45">
      <c r="A2774" s="178" t="s">
        <v>425</v>
      </c>
      <c r="B2774" s="178" t="s">
        <v>433</v>
      </c>
      <c r="C2774" s="178">
        <v>2025</v>
      </c>
      <c r="D2774" s="178" t="s">
        <v>336</v>
      </c>
      <c r="E2774" s="178" t="s">
        <v>337</v>
      </c>
      <c r="F2774" s="178" t="s">
        <v>446</v>
      </c>
      <c r="G2774" s="178">
        <v>0</v>
      </c>
      <c r="H2774" s="178">
        <v>0.10433568619191599</v>
      </c>
      <c r="I2774" s="178">
        <v>0.11685596853494593</v>
      </c>
      <c r="J2774" s="178" t="s">
        <v>720</v>
      </c>
    </row>
    <row r="2775" spans="1:10" x14ac:dyDescent="0.45">
      <c r="A2775" s="178" t="s">
        <v>425</v>
      </c>
      <c r="B2775" s="178" t="s">
        <v>433</v>
      </c>
      <c r="C2775" s="178">
        <v>2025</v>
      </c>
      <c r="D2775" s="178" t="s">
        <v>336</v>
      </c>
      <c r="E2775" s="178" t="s">
        <v>337</v>
      </c>
      <c r="F2775" s="178" t="s">
        <v>445</v>
      </c>
      <c r="G2775" s="178">
        <v>1</v>
      </c>
      <c r="H2775" s="178">
        <v>4.5494923591613698</v>
      </c>
      <c r="I2775" s="178">
        <v>5.0954314422607343</v>
      </c>
      <c r="J2775" s="178" t="s">
        <v>724</v>
      </c>
    </row>
    <row r="2776" spans="1:10" x14ac:dyDescent="0.45">
      <c r="A2776" s="178" t="s">
        <v>425</v>
      </c>
      <c r="B2776" s="178" t="s">
        <v>433</v>
      </c>
      <c r="C2776" s="178">
        <v>2025</v>
      </c>
      <c r="D2776" s="178" t="s">
        <v>336</v>
      </c>
      <c r="E2776" s="178" t="s">
        <v>337</v>
      </c>
      <c r="F2776" s="178" t="s">
        <v>450</v>
      </c>
      <c r="G2776" s="178">
        <v>4</v>
      </c>
      <c r="H2776" s="178">
        <v>1.6382120847702</v>
      </c>
      <c r="I2776" s="178">
        <v>1.8347975349426242</v>
      </c>
      <c r="J2776" s="178" t="s">
        <v>721</v>
      </c>
    </row>
    <row r="2777" spans="1:10" x14ac:dyDescent="0.45">
      <c r="A2777" s="178" t="s">
        <v>425</v>
      </c>
      <c r="B2777" s="178" t="s">
        <v>433</v>
      </c>
      <c r="C2777" s="178">
        <v>2025</v>
      </c>
      <c r="D2777" s="178" t="s">
        <v>336</v>
      </c>
      <c r="E2777" s="178" t="s">
        <v>337</v>
      </c>
      <c r="F2777" s="178" t="s">
        <v>447</v>
      </c>
      <c r="G2777" s="178">
        <v>4</v>
      </c>
      <c r="H2777" s="178">
        <v>1.8423737138509699</v>
      </c>
      <c r="I2777" s="178">
        <v>2.0634585595130863</v>
      </c>
      <c r="J2777" s="178" t="s">
        <v>722</v>
      </c>
    </row>
    <row r="2778" spans="1:10" x14ac:dyDescent="0.45">
      <c r="A2778" s="178" t="s">
        <v>425</v>
      </c>
      <c r="B2778" s="178" t="s">
        <v>433</v>
      </c>
      <c r="C2778" s="178">
        <v>2025</v>
      </c>
      <c r="D2778" s="178" t="s">
        <v>336</v>
      </c>
      <c r="E2778" s="178" t="s">
        <v>337</v>
      </c>
      <c r="F2778" s="178" t="s">
        <v>434</v>
      </c>
      <c r="G2778" s="178">
        <v>5</v>
      </c>
      <c r="H2778" s="178">
        <v>2.6208300590515101</v>
      </c>
      <c r="I2778" s="178">
        <v>2.9353296661376915</v>
      </c>
      <c r="J2778" s="178" t="s">
        <v>720</v>
      </c>
    </row>
    <row r="2779" spans="1:10" x14ac:dyDescent="0.45">
      <c r="A2779" s="178" t="s">
        <v>425</v>
      </c>
      <c r="B2779" s="178" t="s">
        <v>433</v>
      </c>
      <c r="C2779" s="178">
        <v>2025</v>
      </c>
      <c r="D2779" s="178" t="s">
        <v>336</v>
      </c>
      <c r="E2779" s="178" t="s">
        <v>337</v>
      </c>
      <c r="F2779" s="178" t="s">
        <v>442</v>
      </c>
      <c r="G2779" s="178">
        <v>6</v>
      </c>
      <c r="H2779" s="178">
        <v>3.2827827930450399</v>
      </c>
      <c r="I2779" s="178">
        <v>3.6767167282104452</v>
      </c>
      <c r="J2779" s="178" t="s">
        <v>720</v>
      </c>
    </row>
    <row r="2780" spans="1:10" x14ac:dyDescent="0.45">
      <c r="A2780" s="178" t="s">
        <v>425</v>
      </c>
      <c r="B2780" s="178" t="s">
        <v>433</v>
      </c>
      <c r="C2780" s="178">
        <v>2025</v>
      </c>
      <c r="D2780" s="178" t="s">
        <v>336</v>
      </c>
      <c r="E2780" s="178" t="s">
        <v>337</v>
      </c>
      <c r="F2780" s="178" t="s">
        <v>447</v>
      </c>
      <c r="G2780" s="178">
        <v>7</v>
      </c>
      <c r="H2780" s="178">
        <v>7.5194425880908994E-2</v>
      </c>
      <c r="I2780" s="178">
        <v>8.4217756986618084E-2</v>
      </c>
      <c r="J2780" s="178" t="s">
        <v>722</v>
      </c>
    </row>
    <row r="2781" spans="1:10" x14ac:dyDescent="0.45">
      <c r="A2781" s="178" t="s">
        <v>425</v>
      </c>
      <c r="B2781" s="178" t="s">
        <v>433</v>
      </c>
      <c r="C2781" s="178">
        <v>2025</v>
      </c>
      <c r="D2781" s="178" t="s">
        <v>336</v>
      </c>
      <c r="E2781" s="178" t="s">
        <v>337</v>
      </c>
      <c r="F2781" s="178" t="s">
        <v>445</v>
      </c>
      <c r="G2781" s="178">
        <v>8</v>
      </c>
      <c r="H2781" s="178">
        <v>0.15550939738750399</v>
      </c>
      <c r="I2781" s="178">
        <v>0.17417052507400449</v>
      </c>
      <c r="J2781" s="178" t="s">
        <v>724</v>
      </c>
    </row>
    <row r="2782" spans="1:10" x14ac:dyDescent="0.45">
      <c r="A2782" s="178" t="s">
        <v>425</v>
      </c>
      <c r="B2782" s="178" t="s">
        <v>433</v>
      </c>
      <c r="C2782" s="178">
        <v>2025</v>
      </c>
      <c r="D2782" s="178" t="s">
        <v>336</v>
      </c>
      <c r="E2782" s="178" t="s">
        <v>337</v>
      </c>
      <c r="F2782" s="178" t="s">
        <v>441</v>
      </c>
      <c r="G2782" s="178">
        <v>8</v>
      </c>
      <c r="H2782" s="178">
        <v>1.9093377590179399</v>
      </c>
      <c r="I2782" s="178">
        <v>2.1384582901000928</v>
      </c>
      <c r="J2782" s="178" t="s">
        <v>720</v>
      </c>
    </row>
    <row r="2783" spans="1:10" x14ac:dyDescent="0.45">
      <c r="A2783" s="178" t="s">
        <v>425</v>
      </c>
      <c r="B2783" s="178" t="s">
        <v>433</v>
      </c>
      <c r="C2783" s="178">
        <v>2025</v>
      </c>
      <c r="D2783" s="178" t="s">
        <v>336</v>
      </c>
      <c r="E2783" s="178" t="s">
        <v>337</v>
      </c>
      <c r="F2783" s="178" t="s">
        <v>447</v>
      </c>
      <c r="G2783" s="178">
        <v>8</v>
      </c>
      <c r="H2783" s="178">
        <v>0.10732048004865601</v>
      </c>
      <c r="I2783" s="178">
        <v>0.12019893765449474</v>
      </c>
      <c r="J2783" s="178" t="s">
        <v>722</v>
      </c>
    </row>
    <row r="2784" spans="1:10" x14ac:dyDescent="0.45">
      <c r="A2784" s="178" t="s">
        <v>425</v>
      </c>
      <c r="B2784" s="178" t="s">
        <v>433</v>
      </c>
      <c r="C2784" s="178">
        <v>2025</v>
      </c>
      <c r="D2784" s="178" t="s">
        <v>336</v>
      </c>
      <c r="E2784" s="178" t="s">
        <v>337</v>
      </c>
      <c r="F2784" s="178" t="s">
        <v>445</v>
      </c>
      <c r="G2784" s="178">
        <v>9</v>
      </c>
      <c r="H2784" s="178">
        <v>7.1576242446899396</v>
      </c>
      <c r="I2784" s="178">
        <v>8.0165391540527331</v>
      </c>
      <c r="J2784" s="178" t="s">
        <v>724</v>
      </c>
    </row>
    <row r="2785" spans="1:10" x14ac:dyDescent="0.45">
      <c r="A2785" s="178" t="s">
        <v>425</v>
      </c>
      <c r="B2785" s="178" t="s">
        <v>433</v>
      </c>
      <c r="C2785" s="178">
        <v>2025</v>
      </c>
      <c r="D2785" s="178" t="s">
        <v>336</v>
      </c>
      <c r="E2785" s="178" t="s">
        <v>337</v>
      </c>
      <c r="F2785" s="178" t="s">
        <v>435</v>
      </c>
      <c r="G2785" s="178">
        <v>9</v>
      </c>
      <c r="H2785" s="178">
        <v>1.70959755778313E-2</v>
      </c>
      <c r="I2785" s="178">
        <v>1.9147492647171058E-2</v>
      </c>
      <c r="J2785" s="178" t="s">
        <v>720</v>
      </c>
    </row>
    <row r="2786" spans="1:10" x14ac:dyDescent="0.45">
      <c r="A2786" s="178" t="s">
        <v>425</v>
      </c>
      <c r="B2786" s="178" t="s">
        <v>433</v>
      </c>
      <c r="C2786" s="178">
        <v>2025</v>
      </c>
      <c r="D2786" s="178" t="s">
        <v>336</v>
      </c>
      <c r="E2786" s="178" t="s">
        <v>337</v>
      </c>
      <c r="F2786" s="178" t="s">
        <v>445</v>
      </c>
      <c r="G2786" s="178">
        <v>10</v>
      </c>
      <c r="H2786" s="178">
        <v>1.37049901485443</v>
      </c>
      <c r="I2786" s="178">
        <v>1.5349588966369618</v>
      </c>
      <c r="J2786" s="178" t="s">
        <v>724</v>
      </c>
    </row>
    <row r="2787" spans="1:10" x14ac:dyDescent="0.45">
      <c r="A2787" s="178" t="s">
        <v>425</v>
      </c>
      <c r="B2787" s="178" t="s">
        <v>433</v>
      </c>
      <c r="C2787" s="178">
        <v>2025</v>
      </c>
      <c r="D2787" s="178" t="s">
        <v>336</v>
      </c>
      <c r="E2787" s="178" t="s">
        <v>337</v>
      </c>
      <c r="F2787" s="178" t="s">
        <v>448</v>
      </c>
      <c r="G2787" s="178">
        <v>10</v>
      </c>
      <c r="H2787" s="178">
        <v>9.4844952225685106E-2</v>
      </c>
      <c r="I2787" s="178">
        <v>0.10622634649276733</v>
      </c>
      <c r="J2787" s="178" t="s">
        <v>720</v>
      </c>
    </row>
    <row r="2788" spans="1:10" x14ac:dyDescent="0.45">
      <c r="A2788" s="178" t="s">
        <v>425</v>
      </c>
      <c r="B2788" s="178" t="s">
        <v>433</v>
      </c>
      <c r="C2788" s="178">
        <v>2025</v>
      </c>
      <c r="D2788" s="178" t="s">
        <v>336</v>
      </c>
      <c r="E2788" s="178" t="s">
        <v>337</v>
      </c>
      <c r="F2788" s="178" t="s">
        <v>445</v>
      </c>
      <c r="G2788" s="178">
        <v>14</v>
      </c>
      <c r="H2788" s="178">
        <v>0.40002459287643399</v>
      </c>
      <c r="I2788" s="178">
        <v>0.44802754402160611</v>
      </c>
      <c r="J2788" s="178" t="s">
        <v>724</v>
      </c>
    </row>
    <row r="2789" spans="1:10" x14ac:dyDescent="0.45">
      <c r="A2789" s="178" t="s">
        <v>425</v>
      </c>
      <c r="B2789" s="178" t="s">
        <v>433</v>
      </c>
      <c r="C2789" s="178">
        <v>2025</v>
      </c>
      <c r="D2789" s="178" t="s">
        <v>336</v>
      </c>
      <c r="E2789" s="178" t="s">
        <v>337</v>
      </c>
      <c r="F2789" s="178" t="s">
        <v>447</v>
      </c>
      <c r="G2789" s="178">
        <v>16</v>
      </c>
      <c r="H2789" s="178">
        <v>1.1681200265884399</v>
      </c>
      <c r="I2789" s="178">
        <v>1.3082944297790529</v>
      </c>
      <c r="J2789" s="178" t="s">
        <v>722</v>
      </c>
    </row>
    <row r="2790" spans="1:10" x14ac:dyDescent="0.45">
      <c r="A2790" s="178" t="s">
        <v>425</v>
      </c>
      <c r="B2790" s="178" t="s">
        <v>433</v>
      </c>
      <c r="C2790" s="178">
        <v>2025</v>
      </c>
      <c r="D2790" s="178" t="s">
        <v>336</v>
      </c>
      <c r="E2790" s="178" t="s">
        <v>337</v>
      </c>
      <c r="F2790" s="178" t="s">
        <v>442</v>
      </c>
      <c r="G2790" s="178">
        <v>16</v>
      </c>
      <c r="H2790" s="178">
        <v>3.3383762836456299</v>
      </c>
      <c r="I2790" s="178">
        <v>3.7389814376831056</v>
      </c>
      <c r="J2790" s="178" t="s">
        <v>720</v>
      </c>
    </row>
    <row r="2791" spans="1:10" x14ac:dyDescent="0.45">
      <c r="A2791" s="178" t="s">
        <v>425</v>
      </c>
      <c r="B2791" s="178" t="s">
        <v>433</v>
      </c>
      <c r="C2791" s="178">
        <v>2025</v>
      </c>
      <c r="D2791" s="178" t="s">
        <v>336</v>
      </c>
      <c r="E2791" s="178" t="s">
        <v>337</v>
      </c>
      <c r="F2791" s="178" t="s">
        <v>452</v>
      </c>
      <c r="G2791" s="178">
        <v>17</v>
      </c>
      <c r="H2791" s="178">
        <v>0.37650302052497803</v>
      </c>
      <c r="I2791" s="178">
        <v>0.42168338298797542</v>
      </c>
      <c r="J2791" s="178" t="s">
        <v>721</v>
      </c>
    </row>
    <row r="2792" spans="1:10" x14ac:dyDescent="0.45">
      <c r="A2792" s="178" t="s">
        <v>425</v>
      </c>
      <c r="B2792" s="178" t="s">
        <v>433</v>
      </c>
      <c r="C2792" s="178">
        <v>2025</v>
      </c>
      <c r="D2792" s="178" t="s">
        <v>336</v>
      </c>
      <c r="E2792" s="178" t="s">
        <v>337</v>
      </c>
      <c r="F2792" s="178" t="s">
        <v>447</v>
      </c>
      <c r="G2792" s="178">
        <v>22</v>
      </c>
      <c r="H2792" s="178">
        <v>5.2775554656982404</v>
      </c>
      <c r="I2792" s="178">
        <v>5.9108621215820296</v>
      </c>
      <c r="J2792" s="178" t="s">
        <v>722</v>
      </c>
    </row>
    <row r="2793" spans="1:10" x14ac:dyDescent="0.45">
      <c r="A2793" s="178" t="s">
        <v>425</v>
      </c>
      <c r="B2793" s="178" t="s">
        <v>433</v>
      </c>
      <c r="C2793" s="178">
        <v>2025</v>
      </c>
      <c r="D2793" s="178" t="s">
        <v>336</v>
      </c>
      <c r="E2793" s="178" t="s">
        <v>337</v>
      </c>
      <c r="F2793" s="178" t="s">
        <v>445</v>
      </c>
      <c r="G2793" s="178">
        <v>24</v>
      </c>
      <c r="H2793" s="178">
        <v>3.9867445826530498E-2</v>
      </c>
      <c r="I2793" s="178">
        <v>4.4651539325714161E-2</v>
      </c>
      <c r="J2793" s="178" t="s">
        <v>724</v>
      </c>
    </row>
    <row r="2794" spans="1:10" x14ac:dyDescent="0.45">
      <c r="A2794" s="178" t="s">
        <v>425</v>
      </c>
      <c r="B2794" s="178" t="s">
        <v>433</v>
      </c>
      <c r="C2794" s="178">
        <v>2025</v>
      </c>
      <c r="D2794" s="178" t="s">
        <v>336</v>
      </c>
      <c r="E2794" s="178" t="s">
        <v>337</v>
      </c>
      <c r="F2794" s="178" t="s">
        <v>452</v>
      </c>
      <c r="G2794" s="178">
        <v>24</v>
      </c>
      <c r="H2794" s="178">
        <v>1.6507151126861499</v>
      </c>
      <c r="I2794" s="178">
        <v>1.8488009262084881</v>
      </c>
      <c r="J2794" s="178" t="s">
        <v>721</v>
      </c>
    </row>
    <row r="2795" spans="1:10" x14ac:dyDescent="0.45">
      <c r="A2795" s="178" t="s">
        <v>425</v>
      </c>
      <c r="B2795" s="178" t="s">
        <v>433</v>
      </c>
      <c r="C2795" s="178">
        <v>2025</v>
      </c>
      <c r="D2795" s="178" t="s">
        <v>336</v>
      </c>
      <c r="E2795" s="178" t="s">
        <v>337</v>
      </c>
      <c r="F2795" s="178" t="s">
        <v>445</v>
      </c>
      <c r="G2795" s="178">
        <v>27</v>
      </c>
      <c r="H2795" s="178">
        <v>5.8569977991283001E-3</v>
      </c>
      <c r="I2795" s="178">
        <v>6.559837535023697E-3</v>
      </c>
      <c r="J2795" s="178" t="s">
        <v>724</v>
      </c>
    </row>
    <row r="2796" spans="1:10" x14ac:dyDescent="0.45">
      <c r="A2796" s="178" t="s">
        <v>425</v>
      </c>
      <c r="B2796" s="178" t="s">
        <v>433</v>
      </c>
      <c r="C2796" s="178">
        <v>2025</v>
      </c>
      <c r="D2796" s="178" t="s">
        <v>336</v>
      </c>
      <c r="E2796" s="178" t="s">
        <v>337</v>
      </c>
      <c r="F2796" s="178" t="s">
        <v>435</v>
      </c>
      <c r="G2796" s="178">
        <v>28</v>
      </c>
      <c r="H2796" s="178">
        <v>8.8581355521460004E-4</v>
      </c>
      <c r="I2796" s="178">
        <v>9.9211118184035219E-4</v>
      </c>
      <c r="J2796" s="178" t="s">
        <v>720</v>
      </c>
    </row>
    <row r="2797" spans="1:10" x14ac:dyDescent="0.45">
      <c r="A2797" s="178" t="s">
        <v>425</v>
      </c>
      <c r="B2797" s="178" t="s">
        <v>433</v>
      </c>
      <c r="C2797" s="178">
        <v>2025</v>
      </c>
      <c r="D2797" s="178" t="s">
        <v>336</v>
      </c>
      <c r="E2797" s="178" t="s">
        <v>337</v>
      </c>
      <c r="F2797" s="178" t="s">
        <v>449</v>
      </c>
      <c r="G2797" s="178">
        <v>28</v>
      </c>
      <c r="H2797" s="178">
        <v>0.41281610727310097</v>
      </c>
      <c r="I2797" s="178">
        <v>0.46235404014587311</v>
      </c>
      <c r="J2797" s="178" t="s">
        <v>722</v>
      </c>
    </row>
    <row r="2798" spans="1:10" x14ac:dyDescent="0.45">
      <c r="A2798" s="178" t="s">
        <v>425</v>
      </c>
      <c r="B2798" s="178" t="s">
        <v>433</v>
      </c>
      <c r="C2798" s="178">
        <v>2025</v>
      </c>
      <c r="D2798" s="178" t="s">
        <v>336</v>
      </c>
      <c r="E2798" s="178" t="s">
        <v>337</v>
      </c>
      <c r="F2798" s="178" t="s">
        <v>445</v>
      </c>
      <c r="G2798" s="178">
        <v>29</v>
      </c>
      <c r="H2798" s="178">
        <v>4.4670056551694898E-2</v>
      </c>
      <c r="I2798" s="178">
        <v>5.003046333789829E-2</v>
      </c>
      <c r="J2798" s="178" t="s">
        <v>724</v>
      </c>
    </row>
    <row r="2799" spans="1:10" x14ac:dyDescent="0.45">
      <c r="A2799" s="178" t="s">
        <v>425</v>
      </c>
      <c r="B2799" s="178" t="s">
        <v>433</v>
      </c>
      <c r="C2799" s="178">
        <v>2025</v>
      </c>
      <c r="D2799" s="178" t="s">
        <v>336</v>
      </c>
      <c r="E2799" s="178" t="s">
        <v>337</v>
      </c>
      <c r="F2799" s="178" t="s">
        <v>446</v>
      </c>
      <c r="G2799" s="178">
        <v>30</v>
      </c>
      <c r="H2799" s="178">
        <v>1.95138359069824</v>
      </c>
      <c r="I2799" s="178">
        <v>2.1855496215820289</v>
      </c>
      <c r="J2799" s="178" t="s">
        <v>720</v>
      </c>
    </row>
    <row r="2800" spans="1:10" x14ac:dyDescent="0.45">
      <c r="A2800" s="178" t="s">
        <v>425</v>
      </c>
      <c r="B2800" s="178" t="s">
        <v>433</v>
      </c>
      <c r="C2800" s="178">
        <v>2025</v>
      </c>
      <c r="D2800" s="178" t="s">
        <v>336</v>
      </c>
      <c r="E2800" s="178" t="s">
        <v>337</v>
      </c>
      <c r="F2800" s="178" t="s">
        <v>448</v>
      </c>
      <c r="G2800" s="178">
        <v>31</v>
      </c>
      <c r="H2800" s="178">
        <v>2.9876160025596601</v>
      </c>
      <c r="I2800" s="178">
        <v>3.3461299228668198</v>
      </c>
      <c r="J2800" s="178" t="s">
        <v>720</v>
      </c>
    </row>
    <row r="2801" spans="1:10" x14ac:dyDescent="0.45">
      <c r="A2801" s="178" t="s">
        <v>425</v>
      </c>
      <c r="B2801" s="178" t="s">
        <v>433</v>
      </c>
      <c r="C2801" s="178">
        <v>2025</v>
      </c>
      <c r="D2801" s="178" t="s">
        <v>336</v>
      </c>
      <c r="E2801" s="178" t="s">
        <v>337</v>
      </c>
      <c r="F2801" s="178" t="s">
        <v>448</v>
      </c>
      <c r="G2801" s="178">
        <v>34</v>
      </c>
      <c r="H2801" s="178">
        <v>0.82029247283935502</v>
      </c>
      <c r="I2801" s="178">
        <v>0.91872756958007773</v>
      </c>
      <c r="J2801" s="178" t="s">
        <v>720</v>
      </c>
    </row>
    <row r="2802" spans="1:10" x14ac:dyDescent="0.45">
      <c r="A2802" s="178" t="s">
        <v>425</v>
      </c>
      <c r="B2802" s="178" t="s">
        <v>433</v>
      </c>
      <c r="C2802" s="178">
        <v>2025</v>
      </c>
      <c r="D2802" s="178" t="s">
        <v>336</v>
      </c>
      <c r="E2802" s="178" t="s">
        <v>337</v>
      </c>
      <c r="F2802" s="178" t="s">
        <v>440</v>
      </c>
      <c r="G2802" s="178">
        <v>63</v>
      </c>
      <c r="H2802" s="178">
        <v>1.5266606351361E-3</v>
      </c>
      <c r="I2802" s="178">
        <v>1.7098599113524321E-3</v>
      </c>
      <c r="J2802" s="178" t="s">
        <v>720</v>
      </c>
    </row>
    <row r="2803" spans="1:10" x14ac:dyDescent="0.45">
      <c r="A2803" s="178" t="s">
        <v>425</v>
      </c>
      <c r="B2803" s="178" t="s">
        <v>433</v>
      </c>
      <c r="C2803" s="178">
        <v>2025</v>
      </c>
      <c r="D2803" s="178" t="s">
        <v>336</v>
      </c>
      <c r="E2803" s="178" t="s">
        <v>337</v>
      </c>
      <c r="F2803" s="178" t="s">
        <v>451</v>
      </c>
      <c r="G2803" s="178">
        <v>91</v>
      </c>
      <c r="H2803" s="178">
        <v>4.7853069305419904</v>
      </c>
      <c r="I2803" s="178">
        <v>5.3595437622070294</v>
      </c>
      <c r="J2803" s="178" t="s">
        <v>720</v>
      </c>
    </row>
    <row r="2804" spans="1:10" x14ac:dyDescent="0.45">
      <c r="A2804" s="178" t="s">
        <v>425</v>
      </c>
      <c r="B2804" s="178" t="s">
        <v>433</v>
      </c>
      <c r="C2804" s="178">
        <v>2025</v>
      </c>
      <c r="D2804" s="178" t="s">
        <v>336</v>
      </c>
      <c r="E2804" s="178" t="s">
        <v>337</v>
      </c>
      <c r="F2804" s="178" t="s">
        <v>440</v>
      </c>
      <c r="G2804" s="178">
        <v>102</v>
      </c>
      <c r="H2804" s="178">
        <v>1.5678418567403999E-3</v>
      </c>
      <c r="I2804" s="178">
        <v>1.755982879549248E-3</v>
      </c>
      <c r="J2804" s="178" t="s">
        <v>720</v>
      </c>
    </row>
    <row r="2805" spans="1:10" x14ac:dyDescent="0.45">
      <c r="A2805" s="178" t="s">
        <v>425</v>
      </c>
      <c r="B2805" s="178" t="s">
        <v>433</v>
      </c>
      <c r="C2805" s="178">
        <v>2025</v>
      </c>
      <c r="D2805" s="178" t="s">
        <v>336</v>
      </c>
      <c r="E2805" s="178" t="s">
        <v>337</v>
      </c>
      <c r="F2805" s="178" t="s">
        <v>441</v>
      </c>
      <c r="G2805" s="178">
        <v>184</v>
      </c>
      <c r="H2805" s="178">
        <v>6.7530699074268299E-2</v>
      </c>
      <c r="I2805" s="178">
        <v>7.5634382963180508E-2</v>
      </c>
      <c r="J2805" s="178" t="s">
        <v>720</v>
      </c>
    </row>
    <row r="2806" spans="1:10" x14ac:dyDescent="0.45">
      <c r="A2806" s="178" t="s">
        <v>425</v>
      </c>
      <c r="B2806" s="178" t="s">
        <v>433</v>
      </c>
      <c r="C2806" s="178">
        <v>2025</v>
      </c>
      <c r="D2806" s="178" t="s">
        <v>336</v>
      </c>
      <c r="E2806" s="178" t="s">
        <v>337</v>
      </c>
      <c r="F2806" s="178" t="s">
        <v>449</v>
      </c>
      <c r="G2806" s="178">
        <v>216</v>
      </c>
      <c r="H2806" s="178">
        <v>6.3826650381088298E-2</v>
      </c>
      <c r="I2806" s="178">
        <v>7.1485848426818904E-2</v>
      </c>
      <c r="J2806" s="178" t="s">
        <v>722</v>
      </c>
    </row>
    <row r="2807" spans="1:10" x14ac:dyDescent="0.45">
      <c r="A2807" s="178" t="s">
        <v>425</v>
      </c>
      <c r="B2807" s="178" t="s">
        <v>433</v>
      </c>
      <c r="C2807" s="178">
        <v>2025</v>
      </c>
      <c r="D2807" s="178" t="s">
        <v>336</v>
      </c>
      <c r="E2807" s="178" t="s">
        <v>337</v>
      </c>
      <c r="F2807" s="178" t="s">
        <v>445</v>
      </c>
      <c r="G2807" s="178">
        <v>230</v>
      </c>
      <c r="H2807" s="178">
        <v>3.6324959364719998E-4</v>
      </c>
      <c r="I2807" s="178">
        <v>4.0683954488486399E-4</v>
      </c>
      <c r="J2807" s="178" t="s">
        <v>724</v>
      </c>
    </row>
    <row r="2808" spans="1:10" x14ac:dyDescent="0.45">
      <c r="A2808" s="178" t="s">
        <v>425</v>
      </c>
      <c r="B2808" s="178" t="s">
        <v>433</v>
      </c>
      <c r="C2808" s="178">
        <v>2025</v>
      </c>
      <c r="D2808" s="178" t="s">
        <v>336</v>
      </c>
      <c r="E2808" s="178" t="s">
        <v>337</v>
      </c>
      <c r="F2808" s="178" t="s">
        <v>446</v>
      </c>
      <c r="G2808" s="178">
        <v>236</v>
      </c>
      <c r="H2808" s="178">
        <v>3.6115694791078602E-2</v>
      </c>
      <c r="I2808" s="178">
        <v>4.0449578166008041E-2</v>
      </c>
      <c r="J2808" s="178" t="s">
        <v>720</v>
      </c>
    </row>
    <row r="2809" spans="1:10" x14ac:dyDescent="0.45">
      <c r="A2809" s="178" t="s">
        <v>425</v>
      </c>
      <c r="B2809" s="178" t="s">
        <v>433</v>
      </c>
      <c r="C2809" s="178">
        <v>2025</v>
      </c>
      <c r="D2809" s="178" t="s">
        <v>336</v>
      </c>
      <c r="E2809" s="178" t="s">
        <v>337</v>
      </c>
      <c r="F2809" s="178" t="s">
        <v>442</v>
      </c>
      <c r="G2809" s="178">
        <v>283</v>
      </c>
      <c r="H2809" s="178">
        <v>1.64850533008575</v>
      </c>
      <c r="I2809" s="178">
        <v>1.8463259696960401</v>
      </c>
      <c r="J2809" s="178" t="s">
        <v>720</v>
      </c>
    </row>
    <row r="2810" spans="1:10" x14ac:dyDescent="0.45">
      <c r="A2810" s="178" t="s">
        <v>425</v>
      </c>
      <c r="B2810" s="178" t="s">
        <v>433</v>
      </c>
      <c r="C2810" s="178">
        <v>2025</v>
      </c>
      <c r="D2810" s="178" t="s">
        <v>336</v>
      </c>
      <c r="E2810" s="178" t="s">
        <v>337</v>
      </c>
      <c r="F2810" s="178" t="s">
        <v>442</v>
      </c>
      <c r="G2810" s="178">
        <v>293</v>
      </c>
      <c r="H2810" s="178">
        <v>0.91606080532073897</v>
      </c>
      <c r="I2810" s="178">
        <v>1.0259881019592278</v>
      </c>
      <c r="J2810" s="178" t="s">
        <v>720</v>
      </c>
    </row>
    <row r="2811" spans="1:10" x14ac:dyDescent="0.45">
      <c r="A2811" s="178" t="s">
        <v>425</v>
      </c>
      <c r="B2811" s="178" t="s">
        <v>433</v>
      </c>
      <c r="C2811" s="178">
        <v>2025</v>
      </c>
      <c r="D2811" s="178" t="s">
        <v>336</v>
      </c>
      <c r="E2811" s="178" t="s">
        <v>337</v>
      </c>
      <c r="F2811" s="178" t="s">
        <v>442</v>
      </c>
      <c r="G2811" s="178">
        <v>303</v>
      </c>
      <c r="H2811" s="178">
        <v>0.76899492740631104</v>
      </c>
      <c r="I2811" s="178">
        <v>0.86127431869506843</v>
      </c>
      <c r="J2811" s="178" t="s">
        <v>720</v>
      </c>
    </row>
    <row r="2812" spans="1:10" x14ac:dyDescent="0.45">
      <c r="A2812" s="178" t="s">
        <v>425</v>
      </c>
      <c r="B2812" s="178" t="s">
        <v>433</v>
      </c>
      <c r="C2812" s="178">
        <v>2025</v>
      </c>
      <c r="D2812" s="178" t="s">
        <v>336</v>
      </c>
      <c r="E2812" s="178" t="s">
        <v>337</v>
      </c>
      <c r="F2812" s="178" t="s">
        <v>442</v>
      </c>
      <c r="G2812" s="178">
        <v>388</v>
      </c>
      <c r="H2812" s="178">
        <v>0.49145448207855202</v>
      </c>
      <c r="I2812" s="178">
        <v>0.55042901992797832</v>
      </c>
      <c r="J2812" s="178" t="s">
        <v>720</v>
      </c>
    </row>
    <row r="2813" spans="1:10" x14ac:dyDescent="0.45">
      <c r="A2813" s="178" t="s">
        <v>425</v>
      </c>
      <c r="B2813" s="178" t="s">
        <v>433</v>
      </c>
      <c r="C2813" s="178">
        <v>2025</v>
      </c>
      <c r="D2813" s="178" t="s">
        <v>336</v>
      </c>
      <c r="E2813" s="178" t="s">
        <v>337</v>
      </c>
      <c r="F2813" s="178" t="s">
        <v>440</v>
      </c>
      <c r="G2813" s="178">
        <v>393</v>
      </c>
      <c r="H2813" s="178">
        <v>2.782843948808E-4</v>
      </c>
      <c r="I2813" s="178">
        <v>3.1167852226649602E-4</v>
      </c>
      <c r="J2813" s="178" t="s">
        <v>720</v>
      </c>
    </row>
    <row r="2814" spans="1:10" x14ac:dyDescent="0.45">
      <c r="A2814" s="178" t="s">
        <v>425</v>
      </c>
      <c r="B2814" s="178" t="s">
        <v>433</v>
      </c>
      <c r="C2814" s="178">
        <v>2025</v>
      </c>
      <c r="D2814" s="178" t="s">
        <v>336</v>
      </c>
      <c r="E2814" s="178" t="s">
        <v>337</v>
      </c>
      <c r="F2814" s="178" t="s">
        <v>440</v>
      </c>
      <c r="G2814" s="178">
        <v>478</v>
      </c>
      <c r="H2814" s="178">
        <v>1.037044639816E-4</v>
      </c>
      <c r="I2814" s="178">
        <v>1.1614899965939201E-4</v>
      </c>
      <c r="J2814" s="178" t="s">
        <v>720</v>
      </c>
    </row>
    <row r="2815" spans="1:10" x14ac:dyDescent="0.45">
      <c r="A2815" s="178" t="s">
        <v>425</v>
      </c>
      <c r="B2815" s="178" t="s">
        <v>433</v>
      </c>
      <c r="C2815" s="178">
        <v>2025</v>
      </c>
      <c r="D2815" s="178" t="s">
        <v>336</v>
      </c>
      <c r="E2815" s="178" t="s">
        <v>337</v>
      </c>
      <c r="F2815" s="178" t="s">
        <v>441</v>
      </c>
      <c r="G2815" s="178">
        <v>483</v>
      </c>
      <c r="H2815" s="178">
        <v>1.0712893679738E-2</v>
      </c>
      <c r="I2815" s="178">
        <v>1.1998440921306561E-2</v>
      </c>
      <c r="J2815" s="178" t="s">
        <v>720</v>
      </c>
    </row>
    <row r="2816" spans="1:10" x14ac:dyDescent="0.45">
      <c r="A2816" s="178" t="s">
        <v>425</v>
      </c>
      <c r="B2816" s="178" t="s">
        <v>433</v>
      </c>
      <c r="C2816" s="178">
        <v>2025</v>
      </c>
      <c r="D2816" s="178" t="s">
        <v>336</v>
      </c>
      <c r="E2816" s="178" t="s">
        <v>337</v>
      </c>
      <c r="F2816" s="178" t="s">
        <v>442</v>
      </c>
      <c r="G2816" s="178">
        <v>759</v>
      </c>
      <c r="H2816" s="178">
        <v>0.38505351543426503</v>
      </c>
      <c r="I2816" s="178">
        <v>0.43125993728637685</v>
      </c>
      <c r="J2816" s="178" t="s">
        <v>720</v>
      </c>
    </row>
    <row r="2817" spans="1:10" x14ac:dyDescent="0.45">
      <c r="A2817" s="178" t="s">
        <v>425</v>
      </c>
      <c r="B2817" s="178" t="s">
        <v>433</v>
      </c>
      <c r="C2817" s="178">
        <v>2025</v>
      </c>
      <c r="D2817" s="178" t="s">
        <v>336</v>
      </c>
      <c r="E2817" s="178" t="s">
        <v>337</v>
      </c>
      <c r="F2817" s="178" t="s">
        <v>440</v>
      </c>
      <c r="G2817" s="178">
        <v>775</v>
      </c>
      <c r="H2817" s="178">
        <v>1.0650187323339999E-4</v>
      </c>
      <c r="I2817" s="178">
        <v>1.1928209802140801E-4</v>
      </c>
      <c r="J2817" s="178" t="s">
        <v>720</v>
      </c>
    </row>
    <row r="2818" spans="1:10" x14ac:dyDescent="0.45">
      <c r="A2818" s="178" t="s">
        <v>425</v>
      </c>
      <c r="B2818" s="178" t="s">
        <v>433</v>
      </c>
      <c r="C2818" s="178">
        <v>2025</v>
      </c>
      <c r="D2818" s="178" t="s">
        <v>336</v>
      </c>
      <c r="E2818" s="178" t="s">
        <v>337</v>
      </c>
      <c r="F2818" s="178" t="s">
        <v>441</v>
      </c>
      <c r="G2818" s="178">
        <v>780</v>
      </c>
      <c r="H2818" s="178">
        <v>8.2919836044311496E-2</v>
      </c>
      <c r="I2818" s="178">
        <v>9.2870216369628888E-2</v>
      </c>
      <c r="J2818" s="178" t="s">
        <v>720</v>
      </c>
    </row>
    <row r="2819" spans="1:10" x14ac:dyDescent="0.45">
      <c r="A2819" s="178" t="s">
        <v>425</v>
      </c>
      <c r="B2819" s="178" t="s">
        <v>433</v>
      </c>
      <c r="C2819" s="178">
        <v>2025</v>
      </c>
      <c r="D2819" s="178" t="s">
        <v>336</v>
      </c>
      <c r="E2819" s="178" t="s">
        <v>337</v>
      </c>
      <c r="F2819" s="178" t="s">
        <v>454</v>
      </c>
      <c r="G2819" s="178">
        <v>789</v>
      </c>
      <c r="H2819" s="178">
        <v>3.8427422046661301</v>
      </c>
      <c r="I2819" s="178">
        <v>4.3038712692260663</v>
      </c>
      <c r="J2819" s="178" t="s">
        <v>722</v>
      </c>
    </row>
    <row r="2820" spans="1:10" x14ac:dyDescent="0.45">
      <c r="A2820" s="178" t="s">
        <v>425</v>
      </c>
      <c r="B2820" s="178" t="s">
        <v>433</v>
      </c>
      <c r="C2820" s="178">
        <v>2025</v>
      </c>
      <c r="D2820" s="178" t="s">
        <v>336</v>
      </c>
      <c r="E2820" s="178" t="s">
        <v>337</v>
      </c>
      <c r="F2820" s="178" t="s">
        <v>454</v>
      </c>
      <c r="G2820" s="178">
        <v>1717</v>
      </c>
      <c r="H2820" s="178">
        <v>3.4803698062896702</v>
      </c>
      <c r="I2820" s="178">
        <v>3.898014183044431</v>
      </c>
      <c r="J2820" s="178" t="s">
        <v>722</v>
      </c>
    </row>
    <row r="2821" spans="1:10" x14ac:dyDescent="0.45">
      <c r="A2821" s="178" t="s">
        <v>425</v>
      </c>
      <c r="B2821" s="178" t="s">
        <v>433</v>
      </c>
      <c r="C2821" s="178">
        <v>2025</v>
      </c>
      <c r="D2821" s="178" t="s">
        <v>336</v>
      </c>
      <c r="E2821" s="178" t="s">
        <v>337</v>
      </c>
      <c r="F2821" s="178" t="s">
        <v>455</v>
      </c>
      <c r="G2821" s="178">
        <v>1859</v>
      </c>
      <c r="H2821" s="178">
        <v>0.134286999702453</v>
      </c>
      <c r="I2821" s="178">
        <v>0.15040143966674738</v>
      </c>
      <c r="J2821" s="178" t="s">
        <v>720</v>
      </c>
    </row>
    <row r="2822" spans="1:10" x14ac:dyDescent="0.45">
      <c r="A2822" s="178" t="s">
        <v>425</v>
      </c>
      <c r="B2822" s="178" t="s">
        <v>433</v>
      </c>
      <c r="C2822" s="178">
        <v>2025</v>
      </c>
      <c r="D2822" s="178" t="s">
        <v>336</v>
      </c>
      <c r="E2822" s="178" t="s">
        <v>337</v>
      </c>
      <c r="F2822" s="178" t="s">
        <v>440</v>
      </c>
      <c r="G2822" s="178">
        <v>2924</v>
      </c>
      <c r="H2822" s="178">
        <v>1.8903569071000001E-5</v>
      </c>
      <c r="I2822" s="178">
        <v>2.1171997359520002E-5</v>
      </c>
      <c r="J2822" s="178" t="s">
        <v>720</v>
      </c>
    </row>
    <row r="2823" spans="1:10" x14ac:dyDescent="0.45">
      <c r="A2823" s="178" t="s">
        <v>425</v>
      </c>
      <c r="B2823" s="178" t="s">
        <v>433</v>
      </c>
      <c r="C2823" s="178">
        <v>2025</v>
      </c>
      <c r="D2823" s="178" t="s">
        <v>336</v>
      </c>
      <c r="E2823" s="178" t="s">
        <v>337</v>
      </c>
      <c r="F2823" s="178" t="s">
        <v>441</v>
      </c>
      <c r="G2823" s="178">
        <v>3905</v>
      </c>
      <c r="H2823" s="178">
        <v>3.0996911227702999E-3</v>
      </c>
      <c r="I2823" s="178">
        <v>3.4716540575027363E-3</v>
      </c>
      <c r="J2823" s="178" t="s">
        <v>720</v>
      </c>
    </row>
    <row r="2824" spans="1:10" x14ac:dyDescent="0.45">
      <c r="A2824" s="178" t="s">
        <v>425</v>
      </c>
      <c r="B2824" s="178" t="s">
        <v>433</v>
      </c>
      <c r="C2824" s="178">
        <v>2025</v>
      </c>
      <c r="D2824" s="178" t="s">
        <v>336</v>
      </c>
      <c r="E2824" s="178" t="s">
        <v>337</v>
      </c>
      <c r="F2824" s="178" t="s">
        <v>440</v>
      </c>
      <c r="G2824" s="178">
        <v>5767</v>
      </c>
      <c r="H2824" s="178">
        <v>2.80646054307E-5</v>
      </c>
      <c r="I2824" s="178">
        <v>3.1432358082384003E-5</v>
      </c>
      <c r="J2824" s="178" t="s">
        <v>720</v>
      </c>
    </row>
    <row r="2825" spans="1:10" x14ac:dyDescent="0.45">
      <c r="A2825" s="178" t="s">
        <v>425</v>
      </c>
      <c r="B2825" s="178" t="s">
        <v>433</v>
      </c>
      <c r="C2825" s="178">
        <v>2025</v>
      </c>
      <c r="D2825" s="178" t="s">
        <v>336</v>
      </c>
      <c r="E2825" s="178" t="s">
        <v>337</v>
      </c>
      <c r="F2825" s="178" t="s">
        <v>441</v>
      </c>
      <c r="G2825" s="178">
        <v>6270</v>
      </c>
      <c r="H2825" s="178">
        <v>4.3950695544481E-3</v>
      </c>
      <c r="I2825" s="178">
        <v>4.9224779009818722E-3</v>
      </c>
      <c r="J2825" s="178" t="s">
        <v>720</v>
      </c>
    </row>
    <row r="2826" spans="1:10" x14ac:dyDescent="0.45">
      <c r="A2826" s="178" t="s">
        <v>425</v>
      </c>
      <c r="B2826" s="178" t="s">
        <v>433</v>
      </c>
      <c r="C2826" s="178">
        <v>2025</v>
      </c>
      <c r="D2826" s="178" t="s">
        <v>336</v>
      </c>
      <c r="E2826" s="178" t="s">
        <v>337</v>
      </c>
      <c r="F2826" s="178" t="s">
        <v>459</v>
      </c>
      <c r="G2826" s="178">
        <v>7613</v>
      </c>
      <c r="H2826" s="178">
        <v>4.5539264678954998</v>
      </c>
      <c r="I2826" s="178">
        <v>5.1003976440429604</v>
      </c>
      <c r="J2826" s="178" t="s">
        <v>723</v>
      </c>
    </row>
    <row r="2827" spans="1:10" x14ac:dyDescent="0.45">
      <c r="A2827" s="178" t="s">
        <v>425</v>
      </c>
      <c r="B2827" s="178" t="s">
        <v>433</v>
      </c>
      <c r="C2827" s="178">
        <v>2025</v>
      </c>
      <c r="D2827" s="178" t="s">
        <v>336</v>
      </c>
      <c r="E2827" s="178" t="s">
        <v>337</v>
      </c>
      <c r="F2827" s="178" t="s">
        <v>441</v>
      </c>
      <c r="G2827" s="178">
        <v>9058</v>
      </c>
      <c r="H2827" s="178">
        <v>6.3633453100920001E-3</v>
      </c>
      <c r="I2827" s="178">
        <v>7.126946747303041E-3</v>
      </c>
      <c r="J2827" s="178" t="s">
        <v>720</v>
      </c>
    </row>
    <row r="2828" spans="1:10" x14ac:dyDescent="0.45">
      <c r="A2828" s="178" t="s">
        <v>425</v>
      </c>
      <c r="B2828" s="178" t="s">
        <v>433</v>
      </c>
      <c r="C2828" s="178">
        <v>2025</v>
      </c>
      <c r="D2828" s="178" t="s">
        <v>336</v>
      </c>
      <c r="E2828" s="178" t="s">
        <v>337</v>
      </c>
      <c r="F2828" s="178" t="s">
        <v>440</v>
      </c>
      <c r="G2828" s="178">
        <v>9359</v>
      </c>
      <c r="H2828" s="178">
        <v>2.8821643354599999E-5</v>
      </c>
      <c r="I2828" s="178">
        <v>3.2280240557152E-5</v>
      </c>
      <c r="J2828" s="178" t="s">
        <v>720</v>
      </c>
    </row>
    <row r="2829" spans="1:10" x14ac:dyDescent="0.45">
      <c r="A2829" s="178" t="s">
        <v>425</v>
      </c>
      <c r="B2829" s="178" t="s">
        <v>433</v>
      </c>
      <c r="C2829" s="178">
        <v>2025</v>
      </c>
      <c r="D2829" s="178" t="s">
        <v>336</v>
      </c>
      <c r="E2829" s="178" t="s">
        <v>337</v>
      </c>
      <c r="F2829" s="178" t="s">
        <v>451</v>
      </c>
      <c r="G2829" s="178">
        <v>10508</v>
      </c>
      <c r="H2829" s="178">
        <v>6.3453450798988301E-2</v>
      </c>
      <c r="I2829" s="178">
        <v>7.1067864894866897E-2</v>
      </c>
      <c r="J2829" s="178" t="s">
        <v>720</v>
      </c>
    </row>
    <row r="2830" spans="1:10" x14ac:dyDescent="0.45">
      <c r="A2830" s="178" t="s">
        <v>425</v>
      </c>
      <c r="B2830" s="178" t="s">
        <v>433</v>
      </c>
      <c r="C2830" s="178">
        <v>2025</v>
      </c>
      <c r="D2830" s="178" t="s">
        <v>336</v>
      </c>
      <c r="E2830" s="178" t="s">
        <v>337</v>
      </c>
      <c r="F2830" s="178" t="s">
        <v>440</v>
      </c>
      <c r="G2830" s="178">
        <v>35163</v>
      </c>
      <c r="H2830" s="1">
        <v>5.1157030611600003E-6</v>
      </c>
      <c r="I2830" s="178">
        <v>5.7295874284992004E-6</v>
      </c>
      <c r="J2830" s="178" t="s">
        <v>720</v>
      </c>
    </row>
    <row r="2831" spans="1:10" x14ac:dyDescent="0.45">
      <c r="A2831" s="178" t="s">
        <v>425</v>
      </c>
      <c r="B2831" s="178" t="s">
        <v>433</v>
      </c>
      <c r="C2831" s="178">
        <v>2025</v>
      </c>
      <c r="D2831" s="178" t="s">
        <v>336</v>
      </c>
      <c r="E2831" s="178" t="s">
        <v>337</v>
      </c>
      <c r="F2831" s="178" t="s">
        <v>442</v>
      </c>
      <c r="G2831" s="178">
        <v>37818</v>
      </c>
      <c r="H2831" s="178">
        <v>9.5613510347899999E-4</v>
      </c>
      <c r="I2831" s="178">
        <v>1.0708713158964801E-3</v>
      </c>
      <c r="J2831" s="178" t="s">
        <v>720</v>
      </c>
    </row>
    <row r="2832" spans="1:10" x14ac:dyDescent="0.45">
      <c r="A2832" s="178" t="s">
        <v>425</v>
      </c>
      <c r="B2832" s="178" t="s">
        <v>433</v>
      </c>
      <c r="C2832" s="178">
        <v>2025</v>
      </c>
      <c r="D2832" s="178" t="s">
        <v>336</v>
      </c>
      <c r="E2832" s="178" t="s">
        <v>337</v>
      </c>
      <c r="F2832" s="178" t="s">
        <v>448</v>
      </c>
      <c r="G2832" s="178">
        <v>40314</v>
      </c>
      <c r="H2832" s="178">
        <v>4.35314550995827E-2</v>
      </c>
      <c r="I2832" s="178">
        <v>4.8755229711532629E-2</v>
      </c>
      <c r="J2832" s="178" t="s">
        <v>720</v>
      </c>
    </row>
    <row r="2833" spans="1:10" x14ac:dyDescent="0.45">
      <c r="A2833" s="178" t="s">
        <v>425</v>
      </c>
      <c r="B2833" s="178" t="s">
        <v>433</v>
      </c>
      <c r="C2833" s="178">
        <v>2025</v>
      </c>
      <c r="D2833" s="178" t="s">
        <v>336</v>
      </c>
      <c r="E2833" s="178" t="s">
        <v>337</v>
      </c>
      <c r="F2833" s="178" t="s">
        <v>453</v>
      </c>
      <c r="G2833" s="178">
        <v>42894</v>
      </c>
      <c r="H2833" s="178">
        <v>6.7580603063106997E-3</v>
      </c>
      <c r="I2833" s="178">
        <v>7.5690275430679846E-3</v>
      </c>
      <c r="J2833" s="178" t="s">
        <v>720</v>
      </c>
    </row>
    <row r="2834" spans="1:10" x14ac:dyDescent="0.45">
      <c r="A2834" s="178" t="s">
        <v>425</v>
      </c>
      <c r="B2834" s="178" t="s">
        <v>433</v>
      </c>
      <c r="C2834" s="178">
        <v>2025</v>
      </c>
      <c r="D2834" s="178" t="s">
        <v>336</v>
      </c>
      <c r="E2834" s="178" t="s">
        <v>337</v>
      </c>
      <c r="F2834" s="178" t="s">
        <v>453</v>
      </c>
      <c r="G2834" s="178">
        <v>51494</v>
      </c>
      <c r="H2834" s="178">
        <v>4.5053735375404002E-3</v>
      </c>
      <c r="I2834" s="178">
        <v>5.046018362045249E-3</v>
      </c>
      <c r="J2834" s="178" t="s">
        <v>720</v>
      </c>
    </row>
    <row r="2835" spans="1:10" x14ac:dyDescent="0.45">
      <c r="A2835" s="178" t="s">
        <v>425</v>
      </c>
      <c r="B2835" s="178" t="s">
        <v>433</v>
      </c>
      <c r="C2835" s="178">
        <v>2025</v>
      </c>
      <c r="D2835" s="178" t="s">
        <v>336</v>
      </c>
      <c r="E2835" s="178" t="s">
        <v>337</v>
      </c>
      <c r="F2835" s="178" t="s">
        <v>453</v>
      </c>
      <c r="G2835" s="178">
        <v>62253</v>
      </c>
      <c r="H2835" s="178">
        <v>7.5089558959009995E-4</v>
      </c>
      <c r="I2835" s="178">
        <v>8.4100306034091206E-4</v>
      </c>
      <c r="J2835" s="178" t="s">
        <v>720</v>
      </c>
    </row>
    <row r="2836" spans="1:10" x14ac:dyDescent="0.45">
      <c r="A2836" s="178" t="s">
        <v>425</v>
      </c>
      <c r="B2836" s="178" t="s">
        <v>433</v>
      </c>
      <c r="C2836" s="178">
        <v>2025</v>
      </c>
      <c r="D2836" s="178" t="s">
        <v>336</v>
      </c>
      <c r="E2836" s="178" t="s">
        <v>337</v>
      </c>
      <c r="F2836" s="178" t="s">
        <v>460</v>
      </c>
      <c r="G2836" s="178">
        <v>89998</v>
      </c>
      <c r="H2836" s="178">
        <v>6.0150795616210001E-3</v>
      </c>
      <c r="I2836" s="178">
        <v>6.7368891090155208E-3</v>
      </c>
      <c r="J2836" s="178" t="s">
        <v>720</v>
      </c>
    </row>
    <row r="2837" spans="1:10" x14ac:dyDescent="0.45">
      <c r="A2837" s="178" t="s">
        <v>425</v>
      </c>
      <c r="B2837" s="178" t="s">
        <v>433</v>
      </c>
      <c r="C2837" s="178">
        <v>2025</v>
      </c>
      <c r="D2837" s="178" t="s">
        <v>336</v>
      </c>
      <c r="E2837" s="178" t="s">
        <v>337</v>
      </c>
      <c r="F2837" s="178" t="s">
        <v>453</v>
      </c>
      <c r="G2837" s="178">
        <v>100000</v>
      </c>
      <c r="H2837" s="1">
        <v>9.9999999999999998E-13</v>
      </c>
      <c r="I2837" s="178">
        <v>1.1200000000000001E-12</v>
      </c>
      <c r="J2837" s="178" t="s">
        <v>720</v>
      </c>
    </row>
    <row r="2838" spans="1:10" x14ac:dyDescent="0.45">
      <c r="A2838" s="178" t="s">
        <v>425</v>
      </c>
      <c r="B2838" s="178" t="s">
        <v>433</v>
      </c>
      <c r="C2838" s="178">
        <v>2025</v>
      </c>
      <c r="D2838" s="178" t="s">
        <v>336</v>
      </c>
      <c r="E2838" s="178" t="s">
        <v>337</v>
      </c>
      <c r="F2838" s="178" t="s">
        <v>454</v>
      </c>
      <c r="G2838" s="178">
        <v>125139</v>
      </c>
      <c r="H2838" s="178">
        <v>3.2490177154540998</v>
      </c>
      <c r="I2838" s="178">
        <v>3.638899841308592</v>
      </c>
      <c r="J2838" s="178" t="s">
        <v>722</v>
      </c>
    </row>
    <row r="2839" spans="1:10" x14ac:dyDescent="0.45">
      <c r="A2839" s="178" t="s">
        <v>425</v>
      </c>
      <c r="B2839" s="178" t="s">
        <v>433</v>
      </c>
      <c r="C2839" s="178">
        <v>2025</v>
      </c>
      <c r="D2839" s="178" t="s">
        <v>336</v>
      </c>
      <c r="E2839" s="178" t="s">
        <v>337</v>
      </c>
      <c r="F2839" s="178" t="s">
        <v>453</v>
      </c>
      <c r="G2839" s="178">
        <v>315773</v>
      </c>
      <c r="H2839" s="178">
        <v>4.5906801824459998E-4</v>
      </c>
      <c r="I2839" s="178">
        <v>5.1415618043395206E-4</v>
      </c>
      <c r="J2839" s="178" t="s">
        <v>720</v>
      </c>
    </row>
    <row r="2840" spans="1:10" x14ac:dyDescent="0.45">
      <c r="A2840" s="178" t="s">
        <v>425</v>
      </c>
      <c r="B2840" s="178" t="s">
        <v>433</v>
      </c>
      <c r="C2840" s="178">
        <v>2025</v>
      </c>
      <c r="D2840" s="178" t="s">
        <v>336</v>
      </c>
      <c r="E2840" s="178" t="s">
        <v>337</v>
      </c>
      <c r="F2840" s="178" t="s">
        <v>453</v>
      </c>
      <c r="G2840" s="178">
        <v>379073</v>
      </c>
      <c r="H2840" s="178">
        <v>3.060453454964E-4</v>
      </c>
      <c r="I2840" s="178">
        <v>3.4277078695596806E-4</v>
      </c>
      <c r="J2840" s="178" t="s">
        <v>720</v>
      </c>
    </row>
    <row r="2841" spans="1:10" x14ac:dyDescent="0.45">
      <c r="A2841" s="178" t="s">
        <v>425</v>
      </c>
      <c r="B2841" s="178" t="s">
        <v>433</v>
      </c>
      <c r="C2841" s="178">
        <v>2025</v>
      </c>
      <c r="D2841" s="178" t="s">
        <v>336</v>
      </c>
      <c r="E2841" s="178" t="s">
        <v>337</v>
      </c>
      <c r="F2841" s="178" t="s">
        <v>453</v>
      </c>
      <c r="G2841" s="178">
        <v>458264</v>
      </c>
      <c r="H2841" s="178">
        <v>5.1007558795400002E-5</v>
      </c>
      <c r="I2841" s="178">
        <v>5.7128465850848009E-5</v>
      </c>
      <c r="J2841" s="178" t="s">
        <v>720</v>
      </c>
    </row>
    <row r="2842" spans="1:10" x14ac:dyDescent="0.45">
      <c r="A2842" s="178" t="s">
        <v>425</v>
      </c>
      <c r="B2842" s="178" t="s">
        <v>433</v>
      </c>
      <c r="C2842" s="178">
        <v>2025</v>
      </c>
      <c r="D2842" s="178" t="s">
        <v>336</v>
      </c>
      <c r="E2842" s="178" t="s">
        <v>337</v>
      </c>
      <c r="F2842" s="178" t="s">
        <v>460</v>
      </c>
      <c r="G2842" s="178">
        <v>687244</v>
      </c>
      <c r="H2842" s="178">
        <v>3.2402123324573001E-3</v>
      </c>
      <c r="I2842" s="178">
        <v>3.6290378123521763E-3</v>
      </c>
      <c r="J2842" s="178" t="s">
        <v>720</v>
      </c>
    </row>
    <row r="2843" spans="1:10" x14ac:dyDescent="0.45">
      <c r="A2843" s="178" t="s">
        <v>425</v>
      </c>
      <c r="B2843" s="178" t="s">
        <v>433</v>
      </c>
      <c r="C2843" s="178">
        <v>2025</v>
      </c>
      <c r="D2843" s="178" t="s">
        <v>336</v>
      </c>
      <c r="E2843" s="178" t="s">
        <v>337</v>
      </c>
      <c r="F2843" s="178" t="s">
        <v>448</v>
      </c>
      <c r="G2843" s="178">
        <v>1945974</v>
      </c>
      <c r="H2843" s="178">
        <v>1.1129002086818199E-2</v>
      </c>
      <c r="I2843" s="178">
        <v>1.2464482337236384E-2</v>
      </c>
      <c r="J2843" s="178" t="s">
        <v>720</v>
      </c>
    </row>
    <row r="2844" spans="1:10" x14ac:dyDescent="0.45">
      <c r="A2844" s="178" t="s">
        <v>425</v>
      </c>
      <c r="B2844" s="178" t="s">
        <v>433</v>
      </c>
      <c r="C2844" s="178">
        <v>2025</v>
      </c>
      <c r="D2844" s="178" t="s">
        <v>336</v>
      </c>
      <c r="E2844" s="178" t="s">
        <v>337</v>
      </c>
      <c r="F2844" s="178" t="s">
        <v>453</v>
      </c>
      <c r="G2844" s="178">
        <v>3792332</v>
      </c>
      <c r="H2844" s="178">
        <v>1.2423344014679999E-4</v>
      </c>
      <c r="I2844" s="178">
        <v>1.3914145296441599E-4</v>
      </c>
      <c r="J2844" s="178" t="s">
        <v>720</v>
      </c>
    </row>
    <row r="2845" spans="1:10" x14ac:dyDescent="0.45">
      <c r="A2845" s="178" t="s">
        <v>425</v>
      </c>
      <c r="B2845" s="178" t="s">
        <v>433</v>
      </c>
      <c r="C2845" s="178">
        <v>2025</v>
      </c>
      <c r="D2845" s="178" t="s">
        <v>336</v>
      </c>
      <c r="E2845" s="178" t="s">
        <v>337</v>
      </c>
      <c r="F2845" s="178" t="s">
        <v>453</v>
      </c>
      <c r="G2845" s="178">
        <v>4552520</v>
      </c>
      <c r="H2845" s="178">
        <v>8.2822298281800004E-5</v>
      </c>
      <c r="I2845" s="178">
        <v>9.2760974075616011E-5</v>
      </c>
      <c r="J2845" s="178" t="s">
        <v>720</v>
      </c>
    </row>
    <row r="2846" spans="1:10" x14ac:dyDescent="0.45">
      <c r="A2846" s="178" t="s">
        <v>425</v>
      </c>
      <c r="B2846" s="178" t="s">
        <v>433</v>
      </c>
      <c r="C2846" s="178">
        <v>2025</v>
      </c>
      <c r="D2846" s="178" t="s">
        <v>336</v>
      </c>
      <c r="E2846" s="178" t="s">
        <v>337</v>
      </c>
      <c r="F2846" s="178" t="s">
        <v>453</v>
      </c>
      <c r="G2846" s="178">
        <v>5503556</v>
      </c>
      <c r="H2846" s="178">
        <v>1.3803715774E-5</v>
      </c>
      <c r="I2846" s="178">
        <v>1.5460161666880001E-5</v>
      </c>
      <c r="J2846" s="178" t="s">
        <v>720</v>
      </c>
    </row>
    <row r="2847" spans="1:10" x14ac:dyDescent="0.45">
      <c r="A2847" s="178" t="s">
        <v>425</v>
      </c>
      <c r="B2847" s="178" t="s">
        <v>433</v>
      </c>
      <c r="C2847" s="178">
        <v>2030</v>
      </c>
      <c r="D2847" s="178" t="s">
        <v>336</v>
      </c>
      <c r="E2847" s="178" t="s">
        <v>337</v>
      </c>
      <c r="F2847" s="178" t="s">
        <v>434</v>
      </c>
      <c r="G2847" s="178">
        <v>-100000</v>
      </c>
      <c r="H2847" s="178">
        <v>0</v>
      </c>
      <c r="I2847" s="178">
        <v>0</v>
      </c>
      <c r="J2847" s="178" t="s">
        <v>720</v>
      </c>
    </row>
    <row r="2848" spans="1:10" x14ac:dyDescent="0.45">
      <c r="A2848" s="178" t="s">
        <v>425</v>
      </c>
      <c r="B2848" s="178" t="s">
        <v>433</v>
      </c>
      <c r="C2848" s="178">
        <v>2030</v>
      </c>
      <c r="D2848" s="178" t="s">
        <v>336</v>
      </c>
      <c r="E2848" s="178" t="s">
        <v>337</v>
      </c>
      <c r="F2848" s="178" t="s">
        <v>434</v>
      </c>
      <c r="G2848" s="178">
        <v>-146</v>
      </c>
      <c r="H2848" s="178">
        <v>0</v>
      </c>
      <c r="I2848" s="178">
        <v>0</v>
      </c>
      <c r="J2848" s="178" t="s">
        <v>720</v>
      </c>
    </row>
    <row r="2849" spans="1:10" x14ac:dyDescent="0.45">
      <c r="A2849" s="178" t="s">
        <v>425</v>
      </c>
      <c r="B2849" s="178" t="s">
        <v>433</v>
      </c>
      <c r="C2849" s="178">
        <v>2030</v>
      </c>
      <c r="D2849" s="178" t="s">
        <v>336</v>
      </c>
      <c r="E2849" s="178" t="s">
        <v>337</v>
      </c>
      <c r="F2849" s="178" t="s">
        <v>434</v>
      </c>
      <c r="G2849" s="178">
        <v>-146</v>
      </c>
      <c r="H2849" s="178">
        <v>3.64941382408142</v>
      </c>
      <c r="I2849" s="178">
        <v>4.0873434829711908</v>
      </c>
      <c r="J2849" s="178" t="s">
        <v>720</v>
      </c>
    </row>
    <row r="2850" spans="1:10" x14ac:dyDescent="0.45">
      <c r="A2850" s="178" t="s">
        <v>425</v>
      </c>
      <c r="B2850" s="178" t="s">
        <v>433</v>
      </c>
      <c r="C2850" s="178">
        <v>2030</v>
      </c>
      <c r="D2850" s="178" t="s">
        <v>336</v>
      </c>
      <c r="E2850" s="178" t="s">
        <v>337</v>
      </c>
      <c r="F2850" s="178" t="s">
        <v>435</v>
      </c>
      <c r="G2850" s="178">
        <v>-11</v>
      </c>
      <c r="H2850" s="178">
        <v>1.9123263657093E-2</v>
      </c>
      <c r="I2850" s="178">
        <v>2.141805529594416E-2</v>
      </c>
      <c r="J2850" s="178" t="s">
        <v>720</v>
      </c>
    </row>
    <row r="2851" spans="1:10" x14ac:dyDescent="0.45">
      <c r="A2851" s="178" t="s">
        <v>425</v>
      </c>
      <c r="B2851" s="178" t="s">
        <v>433</v>
      </c>
      <c r="C2851" s="178">
        <v>2030</v>
      </c>
      <c r="D2851" s="178" t="s">
        <v>336</v>
      </c>
      <c r="E2851" s="178" t="s">
        <v>337</v>
      </c>
      <c r="F2851" s="178" t="s">
        <v>436</v>
      </c>
      <c r="G2851" s="178">
        <v>-9</v>
      </c>
      <c r="H2851" s="178">
        <v>6.16933250427246</v>
      </c>
      <c r="I2851" s="178">
        <v>6.909652404785156</v>
      </c>
      <c r="J2851" s="178" t="s">
        <v>722</v>
      </c>
    </row>
    <row r="2852" spans="1:10" x14ac:dyDescent="0.45">
      <c r="A2852" s="178" t="s">
        <v>425</v>
      </c>
      <c r="B2852" s="178" t="s">
        <v>433</v>
      </c>
      <c r="C2852" s="178">
        <v>2030</v>
      </c>
      <c r="D2852" s="178" t="s">
        <v>336</v>
      </c>
      <c r="E2852" s="178" t="s">
        <v>337</v>
      </c>
      <c r="F2852" s="178" t="s">
        <v>438</v>
      </c>
      <c r="G2852" s="178">
        <v>-8</v>
      </c>
      <c r="H2852" s="178">
        <v>1.7811493948102001E-2</v>
      </c>
      <c r="I2852" s="178">
        <v>1.9948873221874244E-2</v>
      </c>
      <c r="J2852" s="178" t="s">
        <v>720</v>
      </c>
    </row>
    <row r="2853" spans="1:10" x14ac:dyDescent="0.45">
      <c r="A2853" s="178" t="s">
        <v>425</v>
      </c>
      <c r="B2853" s="178" t="s">
        <v>433</v>
      </c>
      <c r="C2853" s="178">
        <v>2030</v>
      </c>
      <c r="D2853" s="178" t="s">
        <v>336</v>
      </c>
      <c r="E2853" s="178" t="s">
        <v>337</v>
      </c>
      <c r="F2853" s="178" t="s">
        <v>437</v>
      </c>
      <c r="G2853" s="178">
        <v>-7</v>
      </c>
      <c r="H2853" s="178">
        <v>13.3012525439262</v>
      </c>
      <c r="I2853" s="178">
        <v>14.897402849197345</v>
      </c>
      <c r="J2853" s="178" t="s">
        <v>721</v>
      </c>
    </row>
    <row r="2854" spans="1:10" x14ac:dyDescent="0.45">
      <c r="A2854" s="178" t="s">
        <v>425</v>
      </c>
      <c r="B2854" s="178" t="s">
        <v>433</v>
      </c>
      <c r="C2854" s="178">
        <v>2030</v>
      </c>
      <c r="D2854" s="178" t="s">
        <v>336</v>
      </c>
      <c r="E2854" s="178" t="s">
        <v>337</v>
      </c>
      <c r="F2854" s="178" t="s">
        <v>435</v>
      </c>
      <c r="G2854" s="178">
        <v>-7</v>
      </c>
      <c r="H2854" s="178">
        <v>1.4531570486724399E-2</v>
      </c>
      <c r="I2854" s="178">
        <v>1.6275358945131328E-2</v>
      </c>
      <c r="J2854" s="178" t="s">
        <v>720</v>
      </c>
    </row>
    <row r="2855" spans="1:10" x14ac:dyDescent="0.45">
      <c r="A2855" s="178" t="s">
        <v>425</v>
      </c>
      <c r="B2855" s="178" t="s">
        <v>433</v>
      </c>
      <c r="C2855" s="178">
        <v>2030</v>
      </c>
      <c r="D2855" s="178" t="s">
        <v>336</v>
      </c>
      <c r="E2855" s="178" t="s">
        <v>337</v>
      </c>
      <c r="F2855" s="178" t="s">
        <v>435</v>
      </c>
      <c r="G2855" s="178">
        <v>-6</v>
      </c>
      <c r="H2855" s="178">
        <v>6.9795750081539196E-2</v>
      </c>
      <c r="I2855" s="178">
        <v>7.817124009132391E-2</v>
      </c>
      <c r="J2855" s="178" t="s">
        <v>720</v>
      </c>
    </row>
    <row r="2856" spans="1:10" x14ac:dyDescent="0.45">
      <c r="A2856" s="178" t="s">
        <v>425</v>
      </c>
      <c r="B2856" s="178" t="s">
        <v>433</v>
      </c>
      <c r="C2856" s="178">
        <v>2030</v>
      </c>
      <c r="D2856" s="178" t="s">
        <v>336</v>
      </c>
      <c r="E2856" s="178" t="s">
        <v>337</v>
      </c>
      <c r="F2856" s="178" t="s">
        <v>442</v>
      </c>
      <c r="G2856" s="178">
        <v>-5</v>
      </c>
      <c r="H2856" s="178">
        <v>0.74541479349136297</v>
      </c>
      <c r="I2856" s="178">
        <v>0.83486456871032666</v>
      </c>
      <c r="J2856" s="178" t="s">
        <v>720</v>
      </c>
    </row>
    <row r="2857" spans="1:10" x14ac:dyDescent="0.45">
      <c r="A2857" s="178" t="s">
        <v>425</v>
      </c>
      <c r="B2857" s="178" t="s">
        <v>433</v>
      </c>
      <c r="C2857" s="178">
        <v>2030</v>
      </c>
      <c r="D2857" s="178" t="s">
        <v>336</v>
      </c>
      <c r="E2857" s="178" t="s">
        <v>337</v>
      </c>
      <c r="F2857" s="178" t="s">
        <v>435</v>
      </c>
      <c r="G2857" s="178">
        <v>-5</v>
      </c>
      <c r="H2857" s="178">
        <v>1.43590807914733</v>
      </c>
      <c r="I2857" s="178">
        <v>1.6082170486450098</v>
      </c>
      <c r="J2857" s="178" t="s">
        <v>720</v>
      </c>
    </row>
    <row r="2858" spans="1:10" x14ac:dyDescent="0.45">
      <c r="A2858" s="178" t="s">
        <v>425</v>
      </c>
      <c r="B2858" s="178" t="s">
        <v>433</v>
      </c>
      <c r="C2858" s="178">
        <v>2030</v>
      </c>
      <c r="D2858" s="178" t="s">
        <v>336</v>
      </c>
      <c r="E2858" s="178" t="s">
        <v>337</v>
      </c>
      <c r="F2858" s="178" t="s">
        <v>439</v>
      </c>
      <c r="G2858" s="178">
        <v>-5</v>
      </c>
      <c r="H2858" s="178">
        <v>13.7962067127227</v>
      </c>
      <c r="I2858" s="178">
        <v>15.451751518249425</v>
      </c>
      <c r="J2858" s="178" t="s">
        <v>721</v>
      </c>
    </row>
    <row r="2859" spans="1:10" x14ac:dyDescent="0.45">
      <c r="A2859" s="178" t="s">
        <v>425</v>
      </c>
      <c r="B2859" s="178" t="s">
        <v>433</v>
      </c>
      <c r="C2859" s="178">
        <v>2030</v>
      </c>
      <c r="D2859" s="178" t="s">
        <v>336</v>
      </c>
      <c r="E2859" s="178" t="s">
        <v>337</v>
      </c>
      <c r="F2859" s="178" t="s">
        <v>441</v>
      </c>
      <c r="G2859" s="178">
        <v>-4</v>
      </c>
      <c r="H2859" s="178">
        <v>8.2917921543121302</v>
      </c>
      <c r="I2859" s="178">
        <v>9.2868072128295864</v>
      </c>
      <c r="J2859" s="178" t="s">
        <v>720</v>
      </c>
    </row>
    <row r="2860" spans="1:10" x14ac:dyDescent="0.45">
      <c r="A2860" s="178" t="s">
        <v>425</v>
      </c>
      <c r="B2860" s="178" t="s">
        <v>433</v>
      </c>
      <c r="C2860" s="178">
        <v>2030</v>
      </c>
      <c r="D2860" s="178" t="s">
        <v>336</v>
      </c>
      <c r="E2860" s="178" t="s">
        <v>337</v>
      </c>
      <c r="F2860" s="178" t="s">
        <v>458</v>
      </c>
      <c r="G2860" s="178">
        <v>-4</v>
      </c>
      <c r="H2860" s="178">
        <v>0.26362228393554599</v>
      </c>
      <c r="I2860" s="178">
        <v>0.29525695800781154</v>
      </c>
      <c r="J2860" s="178" t="s">
        <v>720</v>
      </c>
    </row>
    <row r="2861" spans="1:10" x14ac:dyDescent="0.45">
      <c r="A2861" s="178" t="s">
        <v>425</v>
      </c>
      <c r="B2861" s="178" t="s">
        <v>433</v>
      </c>
      <c r="C2861" s="178">
        <v>2030</v>
      </c>
      <c r="D2861" s="178" t="s">
        <v>336</v>
      </c>
      <c r="E2861" s="178" t="s">
        <v>337</v>
      </c>
      <c r="F2861" s="178" t="s">
        <v>441</v>
      </c>
      <c r="G2861" s="178">
        <v>-1</v>
      </c>
      <c r="H2861" s="178">
        <v>5.4169173240661603</v>
      </c>
      <c r="I2861" s="178">
        <v>6.0669474029541002</v>
      </c>
      <c r="J2861" s="178" t="s">
        <v>720</v>
      </c>
    </row>
    <row r="2862" spans="1:10" x14ac:dyDescent="0.45">
      <c r="A2862" s="178" t="s">
        <v>425</v>
      </c>
      <c r="B2862" s="178" t="s">
        <v>433</v>
      </c>
      <c r="C2862" s="178">
        <v>2030</v>
      </c>
      <c r="D2862" s="178" t="s">
        <v>336</v>
      </c>
      <c r="E2862" s="178" t="s">
        <v>337</v>
      </c>
      <c r="F2862" s="178" t="s">
        <v>446</v>
      </c>
      <c r="G2862" s="178">
        <v>-1</v>
      </c>
      <c r="H2862" s="178">
        <v>0.11172635294497001</v>
      </c>
      <c r="I2862" s="178">
        <v>0.12513351529836642</v>
      </c>
      <c r="J2862" s="178" t="s">
        <v>720</v>
      </c>
    </row>
    <row r="2863" spans="1:10" x14ac:dyDescent="0.45">
      <c r="A2863" s="178" t="s">
        <v>425</v>
      </c>
      <c r="B2863" s="178" t="s">
        <v>433</v>
      </c>
      <c r="C2863" s="178">
        <v>2030</v>
      </c>
      <c r="D2863" s="178" t="s">
        <v>336</v>
      </c>
      <c r="E2863" s="178" t="s">
        <v>337</v>
      </c>
      <c r="F2863" s="178" t="s">
        <v>444</v>
      </c>
      <c r="G2863" s="178">
        <v>0</v>
      </c>
      <c r="H2863" s="178">
        <v>7.4007713794708199</v>
      </c>
      <c r="I2863" s="178">
        <v>8.2888639450073196</v>
      </c>
      <c r="J2863" s="178" t="s">
        <v>721</v>
      </c>
    </row>
    <row r="2864" spans="1:10" x14ac:dyDescent="0.45">
      <c r="A2864" s="178" t="s">
        <v>425</v>
      </c>
      <c r="B2864" s="178" t="s">
        <v>433</v>
      </c>
      <c r="C2864" s="178">
        <v>2030</v>
      </c>
      <c r="D2864" s="178" t="s">
        <v>336</v>
      </c>
      <c r="E2864" s="178" t="s">
        <v>337</v>
      </c>
      <c r="F2864" s="178" t="s">
        <v>445</v>
      </c>
      <c r="G2864" s="178">
        <v>1</v>
      </c>
      <c r="H2864" s="178">
        <v>4.8310451507568297</v>
      </c>
      <c r="I2864" s="178">
        <v>5.4107705688476502</v>
      </c>
      <c r="J2864" s="178" t="s">
        <v>724</v>
      </c>
    </row>
    <row r="2865" spans="1:10" x14ac:dyDescent="0.45">
      <c r="A2865" s="178" t="s">
        <v>425</v>
      </c>
      <c r="B2865" s="178" t="s">
        <v>433</v>
      </c>
      <c r="C2865" s="178">
        <v>2030</v>
      </c>
      <c r="D2865" s="178" t="s">
        <v>336</v>
      </c>
      <c r="E2865" s="178" t="s">
        <v>337</v>
      </c>
      <c r="F2865" s="178" t="s">
        <v>450</v>
      </c>
      <c r="G2865" s="178">
        <v>3</v>
      </c>
      <c r="H2865" s="178">
        <v>2.3853743076324401</v>
      </c>
      <c r="I2865" s="178">
        <v>2.671619224548333</v>
      </c>
      <c r="J2865" s="178" t="s">
        <v>721</v>
      </c>
    </row>
    <row r="2866" spans="1:10" x14ac:dyDescent="0.45">
      <c r="A2866" s="178" t="s">
        <v>425</v>
      </c>
      <c r="B2866" s="178" t="s">
        <v>433</v>
      </c>
      <c r="C2866" s="178">
        <v>2030</v>
      </c>
      <c r="D2866" s="178" t="s">
        <v>336</v>
      </c>
      <c r="E2866" s="178" t="s">
        <v>337</v>
      </c>
      <c r="F2866" s="178" t="s">
        <v>447</v>
      </c>
      <c r="G2866" s="178">
        <v>3</v>
      </c>
      <c r="H2866" s="178">
        <v>2.3343292772769901</v>
      </c>
      <c r="I2866" s="178">
        <v>2.6144487905502292</v>
      </c>
      <c r="J2866" s="178" t="s">
        <v>722</v>
      </c>
    </row>
    <row r="2867" spans="1:10" x14ac:dyDescent="0.45">
      <c r="A2867" s="178" t="s">
        <v>425</v>
      </c>
      <c r="B2867" s="178" t="s">
        <v>433</v>
      </c>
      <c r="C2867" s="178">
        <v>2030</v>
      </c>
      <c r="D2867" s="178" t="s">
        <v>336</v>
      </c>
      <c r="E2867" s="178" t="s">
        <v>337</v>
      </c>
      <c r="F2867" s="178" t="s">
        <v>434</v>
      </c>
      <c r="G2867" s="178">
        <v>4</v>
      </c>
      <c r="H2867" s="178">
        <v>2.77035164833068</v>
      </c>
      <c r="I2867" s="178">
        <v>3.1027938461303619</v>
      </c>
      <c r="J2867" s="178" t="s">
        <v>720</v>
      </c>
    </row>
    <row r="2868" spans="1:10" x14ac:dyDescent="0.45">
      <c r="A2868" s="178" t="s">
        <v>425</v>
      </c>
      <c r="B2868" s="178" t="s">
        <v>433</v>
      </c>
      <c r="C2868" s="178">
        <v>2030</v>
      </c>
      <c r="D2868" s="178" t="s">
        <v>336</v>
      </c>
      <c r="E2868" s="178" t="s">
        <v>337</v>
      </c>
      <c r="F2868" s="178" t="s">
        <v>442</v>
      </c>
      <c r="G2868" s="178">
        <v>5</v>
      </c>
      <c r="H2868" s="178">
        <v>3.5965487957000701</v>
      </c>
      <c r="I2868" s="178">
        <v>4.0281346511840788</v>
      </c>
      <c r="J2868" s="178" t="s">
        <v>720</v>
      </c>
    </row>
    <row r="2869" spans="1:10" x14ac:dyDescent="0.45">
      <c r="A2869" s="178" t="s">
        <v>425</v>
      </c>
      <c r="B2869" s="178" t="s">
        <v>433</v>
      </c>
      <c r="C2869" s="178">
        <v>2030</v>
      </c>
      <c r="D2869" s="178" t="s">
        <v>336</v>
      </c>
      <c r="E2869" s="178" t="s">
        <v>337</v>
      </c>
      <c r="F2869" s="178" t="s">
        <v>447</v>
      </c>
      <c r="G2869" s="178">
        <v>6</v>
      </c>
      <c r="H2869" s="178">
        <v>0.230730466544628</v>
      </c>
      <c r="I2869" s="178">
        <v>0.25841812252998336</v>
      </c>
      <c r="J2869" s="178" t="s">
        <v>722</v>
      </c>
    </row>
    <row r="2870" spans="1:10" x14ac:dyDescent="0.45">
      <c r="A2870" s="178" t="s">
        <v>425</v>
      </c>
      <c r="B2870" s="178" t="s">
        <v>433</v>
      </c>
      <c r="C2870" s="178">
        <v>2030</v>
      </c>
      <c r="D2870" s="178" t="s">
        <v>336</v>
      </c>
      <c r="E2870" s="178" t="s">
        <v>337</v>
      </c>
      <c r="F2870" s="178" t="s">
        <v>441</v>
      </c>
      <c r="G2870" s="178">
        <v>7</v>
      </c>
      <c r="H2870" s="178">
        <v>2.0797128677368102</v>
      </c>
      <c r="I2870" s="178">
        <v>2.3292784118652277</v>
      </c>
      <c r="J2870" s="178" t="s">
        <v>720</v>
      </c>
    </row>
    <row r="2871" spans="1:10" x14ac:dyDescent="0.45">
      <c r="A2871" s="178" t="s">
        <v>425</v>
      </c>
      <c r="B2871" s="178" t="s">
        <v>433</v>
      </c>
      <c r="C2871" s="178">
        <v>2030</v>
      </c>
      <c r="D2871" s="178" t="s">
        <v>336</v>
      </c>
      <c r="E2871" s="178" t="s">
        <v>337</v>
      </c>
      <c r="F2871" s="178" t="s">
        <v>445</v>
      </c>
      <c r="G2871" s="178">
        <v>8</v>
      </c>
      <c r="H2871" s="178">
        <v>0.165133357048034</v>
      </c>
      <c r="I2871" s="178">
        <v>0.1849493598937981</v>
      </c>
      <c r="J2871" s="178" t="s">
        <v>724</v>
      </c>
    </row>
    <row r="2872" spans="1:10" x14ac:dyDescent="0.45">
      <c r="A2872" s="178" t="s">
        <v>425</v>
      </c>
      <c r="B2872" s="178" t="s">
        <v>433</v>
      </c>
      <c r="C2872" s="178">
        <v>2030</v>
      </c>
      <c r="D2872" s="178" t="s">
        <v>336</v>
      </c>
      <c r="E2872" s="178" t="s">
        <v>337</v>
      </c>
      <c r="F2872" s="178" t="s">
        <v>435</v>
      </c>
      <c r="G2872" s="178">
        <v>8</v>
      </c>
      <c r="H2872" s="178">
        <v>1.9514737650752099E-2</v>
      </c>
      <c r="I2872" s="178">
        <v>2.1856506168842351E-2</v>
      </c>
      <c r="J2872" s="178" t="s">
        <v>720</v>
      </c>
    </row>
    <row r="2873" spans="1:10" x14ac:dyDescent="0.45">
      <c r="A2873" s="178" t="s">
        <v>425</v>
      </c>
      <c r="B2873" s="178" t="s">
        <v>433</v>
      </c>
      <c r="C2873" s="178">
        <v>2030</v>
      </c>
      <c r="D2873" s="178" t="s">
        <v>336</v>
      </c>
      <c r="E2873" s="178" t="s">
        <v>337</v>
      </c>
      <c r="F2873" s="178" t="s">
        <v>448</v>
      </c>
      <c r="G2873" s="178">
        <v>9</v>
      </c>
      <c r="H2873" s="178">
        <v>0.10405033826828</v>
      </c>
      <c r="I2873" s="178">
        <v>0.11653637886047362</v>
      </c>
      <c r="J2873" s="178" t="s">
        <v>720</v>
      </c>
    </row>
    <row r="2874" spans="1:10" x14ac:dyDescent="0.45">
      <c r="A2874" s="178" t="s">
        <v>425</v>
      </c>
      <c r="B2874" s="178" t="s">
        <v>433</v>
      </c>
      <c r="C2874" s="178">
        <v>2030</v>
      </c>
      <c r="D2874" s="178" t="s">
        <v>336</v>
      </c>
      <c r="E2874" s="178" t="s">
        <v>337</v>
      </c>
      <c r="F2874" s="178" t="s">
        <v>445</v>
      </c>
      <c r="G2874" s="178">
        <v>9</v>
      </c>
      <c r="H2874" s="178">
        <v>7.6005859375</v>
      </c>
      <c r="I2874" s="178">
        <v>8.5126562500000009</v>
      </c>
      <c r="J2874" s="178" t="s">
        <v>724</v>
      </c>
    </row>
    <row r="2875" spans="1:10" x14ac:dyDescent="0.45">
      <c r="A2875" s="178" t="s">
        <v>425</v>
      </c>
      <c r="B2875" s="178" t="s">
        <v>433</v>
      </c>
      <c r="C2875" s="178">
        <v>2030</v>
      </c>
      <c r="D2875" s="178" t="s">
        <v>336</v>
      </c>
      <c r="E2875" s="178" t="s">
        <v>337</v>
      </c>
      <c r="F2875" s="178" t="s">
        <v>445</v>
      </c>
      <c r="G2875" s="178">
        <v>10</v>
      </c>
      <c r="H2875" s="178">
        <v>1.4553145170211701</v>
      </c>
      <c r="I2875" s="178">
        <v>1.6299522590637106</v>
      </c>
      <c r="J2875" s="178" t="s">
        <v>724</v>
      </c>
    </row>
    <row r="2876" spans="1:10" x14ac:dyDescent="0.45">
      <c r="A2876" s="178" t="s">
        <v>425</v>
      </c>
      <c r="B2876" s="178" t="s">
        <v>433</v>
      </c>
      <c r="C2876" s="178">
        <v>2030</v>
      </c>
      <c r="D2876" s="178" t="s">
        <v>336</v>
      </c>
      <c r="E2876" s="178" t="s">
        <v>337</v>
      </c>
      <c r="F2876" s="178" t="s">
        <v>447</v>
      </c>
      <c r="G2876" s="178">
        <v>12</v>
      </c>
      <c r="H2876" s="178">
        <v>1.5104355812072701</v>
      </c>
      <c r="I2876" s="178">
        <v>1.6916878509521427</v>
      </c>
      <c r="J2876" s="178" t="s">
        <v>722</v>
      </c>
    </row>
    <row r="2877" spans="1:10" x14ac:dyDescent="0.45">
      <c r="A2877" s="178" t="s">
        <v>425</v>
      </c>
      <c r="B2877" s="178" t="s">
        <v>433</v>
      </c>
      <c r="C2877" s="178">
        <v>2030</v>
      </c>
      <c r="D2877" s="178" t="s">
        <v>336</v>
      </c>
      <c r="E2877" s="178" t="s">
        <v>337</v>
      </c>
      <c r="F2877" s="178" t="s">
        <v>452</v>
      </c>
      <c r="G2877" s="178">
        <v>12</v>
      </c>
      <c r="H2877" s="178">
        <v>0.54822003841400102</v>
      </c>
      <c r="I2877" s="178">
        <v>0.61400644302368124</v>
      </c>
      <c r="J2877" s="178" t="s">
        <v>721</v>
      </c>
    </row>
    <row r="2878" spans="1:10" x14ac:dyDescent="0.45">
      <c r="A2878" s="178" t="s">
        <v>425</v>
      </c>
      <c r="B2878" s="178" t="s">
        <v>433</v>
      </c>
      <c r="C2878" s="178">
        <v>2030</v>
      </c>
      <c r="D2878" s="178" t="s">
        <v>336</v>
      </c>
      <c r="E2878" s="178" t="s">
        <v>337</v>
      </c>
      <c r="F2878" s="178" t="s">
        <v>445</v>
      </c>
      <c r="G2878" s="178">
        <v>14</v>
      </c>
      <c r="H2878" s="178">
        <v>0.42478078603744501</v>
      </c>
      <c r="I2878" s="178">
        <v>0.47575448036193846</v>
      </c>
      <c r="J2878" s="178" t="s">
        <v>724</v>
      </c>
    </row>
    <row r="2879" spans="1:10" x14ac:dyDescent="0.45">
      <c r="A2879" s="178" t="s">
        <v>425</v>
      </c>
      <c r="B2879" s="178" t="s">
        <v>433</v>
      </c>
      <c r="C2879" s="178">
        <v>2030</v>
      </c>
      <c r="D2879" s="178" t="s">
        <v>336</v>
      </c>
      <c r="E2879" s="178" t="s">
        <v>337</v>
      </c>
      <c r="F2879" s="178" t="s">
        <v>442</v>
      </c>
      <c r="G2879" s="178">
        <v>15</v>
      </c>
      <c r="H2879" s="178">
        <v>3.4018325805664</v>
      </c>
      <c r="I2879" s="178">
        <v>3.8100524902343684</v>
      </c>
      <c r="J2879" s="178" t="s">
        <v>720</v>
      </c>
    </row>
    <row r="2880" spans="1:10" x14ac:dyDescent="0.45">
      <c r="A2880" s="178" t="s">
        <v>425</v>
      </c>
      <c r="B2880" s="178" t="s">
        <v>433</v>
      </c>
      <c r="C2880" s="178">
        <v>2030</v>
      </c>
      <c r="D2880" s="178" t="s">
        <v>336</v>
      </c>
      <c r="E2880" s="178" t="s">
        <v>337</v>
      </c>
      <c r="F2880" s="178" t="s">
        <v>447</v>
      </c>
      <c r="G2880" s="178">
        <v>17</v>
      </c>
      <c r="H2880" s="178">
        <v>6.7658023834228498</v>
      </c>
      <c r="I2880" s="178">
        <v>7.5776986694335928</v>
      </c>
      <c r="J2880" s="178" t="s">
        <v>722</v>
      </c>
    </row>
    <row r="2881" spans="1:10" x14ac:dyDescent="0.45">
      <c r="A2881" s="178" t="s">
        <v>425</v>
      </c>
      <c r="B2881" s="178" t="s">
        <v>433</v>
      </c>
      <c r="C2881" s="178">
        <v>2030</v>
      </c>
      <c r="D2881" s="178" t="s">
        <v>336</v>
      </c>
      <c r="E2881" s="178" t="s">
        <v>337</v>
      </c>
      <c r="F2881" s="178" t="s">
        <v>452</v>
      </c>
      <c r="G2881" s="178">
        <v>17</v>
      </c>
      <c r="H2881" s="178">
        <v>2.3974905014038002</v>
      </c>
      <c r="I2881" s="178">
        <v>2.6851893615722564</v>
      </c>
      <c r="J2881" s="178" t="s">
        <v>721</v>
      </c>
    </row>
    <row r="2882" spans="1:10" x14ac:dyDescent="0.45">
      <c r="A2882" s="178" t="s">
        <v>425</v>
      </c>
      <c r="B2882" s="178" t="s">
        <v>433</v>
      </c>
      <c r="C2882" s="178">
        <v>2030</v>
      </c>
      <c r="D2882" s="178" t="s">
        <v>336</v>
      </c>
      <c r="E2882" s="178" t="s">
        <v>337</v>
      </c>
      <c r="F2882" s="178" t="s">
        <v>445</v>
      </c>
      <c r="G2882" s="178">
        <v>24</v>
      </c>
      <c r="H2882" s="178">
        <v>4.2334709316492102E-2</v>
      </c>
      <c r="I2882" s="178">
        <v>4.7414874434471156E-2</v>
      </c>
      <c r="J2882" s="178" t="s">
        <v>724</v>
      </c>
    </row>
    <row r="2883" spans="1:10" x14ac:dyDescent="0.45">
      <c r="A2883" s="178" t="s">
        <v>425</v>
      </c>
      <c r="B2883" s="178" t="s">
        <v>433</v>
      </c>
      <c r="C2883" s="178">
        <v>2030</v>
      </c>
      <c r="D2883" s="178" t="s">
        <v>336</v>
      </c>
      <c r="E2883" s="178" t="s">
        <v>337</v>
      </c>
      <c r="F2883" s="178" t="s">
        <v>445</v>
      </c>
      <c r="G2883" s="178">
        <v>26</v>
      </c>
      <c r="H2883" s="178">
        <v>6.2194680795074004E-3</v>
      </c>
      <c r="I2883" s="178">
        <v>6.9658042490482889E-3</v>
      </c>
      <c r="J2883" s="178" t="s">
        <v>724</v>
      </c>
    </row>
    <row r="2884" spans="1:10" x14ac:dyDescent="0.45">
      <c r="A2884" s="178" t="s">
        <v>425</v>
      </c>
      <c r="B2884" s="178" t="s">
        <v>433</v>
      </c>
      <c r="C2884" s="178">
        <v>2030</v>
      </c>
      <c r="D2884" s="178" t="s">
        <v>336</v>
      </c>
      <c r="E2884" s="178" t="s">
        <v>337</v>
      </c>
      <c r="F2884" s="178" t="s">
        <v>449</v>
      </c>
      <c r="G2884" s="178">
        <v>27</v>
      </c>
      <c r="H2884" s="178">
        <v>0.42066296935081399</v>
      </c>
      <c r="I2884" s="178">
        <v>0.47114252567291171</v>
      </c>
      <c r="J2884" s="178" t="s">
        <v>722</v>
      </c>
    </row>
    <row r="2885" spans="1:10" x14ac:dyDescent="0.45">
      <c r="A2885" s="178" t="s">
        <v>425</v>
      </c>
      <c r="B2885" s="178" t="s">
        <v>433</v>
      </c>
      <c r="C2885" s="178">
        <v>2030</v>
      </c>
      <c r="D2885" s="178" t="s">
        <v>336</v>
      </c>
      <c r="E2885" s="178" t="s">
        <v>337</v>
      </c>
      <c r="F2885" s="178" t="s">
        <v>435</v>
      </c>
      <c r="G2885" s="178">
        <v>27</v>
      </c>
      <c r="H2885" s="178">
        <v>9.4856059877199996E-4</v>
      </c>
      <c r="I2885" s="178">
        <v>1.06238787062464E-3</v>
      </c>
      <c r="J2885" s="178" t="s">
        <v>720</v>
      </c>
    </row>
    <row r="2886" spans="1:10" x14ac:dyDescent="0.45">
      <c r="A2886" s="178" t="s">
        <v>425</v>
      </c>
      <c r="B2886" s="178" t="s">
        <v>433</v>
      </c>
      <c r="C2886" s="178">
        <v>2030</v>
      </c>
      <c r="D2886" s="178" t="s">
        <v>336</v>
      </c>
      <c r="E2886" s="178" t="s">
        <v>337</v>
      </c>
      <c r="F2886" s="178" t="s">
        <v>445</v>
      </c>
      <c r="G2886" s="178">
        <v>28</v>
      </c>
      <c r="H2886" s="178">
        <v>4.7434538602829E-2</v>
      </c>
      <c r="I2886" s="178">
        <v>5.3126683235168483E-2</v>
      </c>
      <c r="J2886" s="178" t="s">
        <v>724</v>
      </c>
    </row>
    <row r="2887" spans="1:10" x14ac:dyDescent="0.45">
      <c r="A2887" s="178" t="s">
        <v>425</v>
      </c>
      <c r="B2887" s="178" t="s">
        <v>433</v>
      </c>
      <c r="C2887" s="178">
        <v>2030</v>
      </c>
      <c r="D2887" s="178" t="s">
        <v>336</v>
      </c>
      <c r="E2887" s="178" t="s">
        <v>337</v>
      </c>
      <c r="F2887" s="178" t="s">
        <v>446</v>
      </c>
      <c r="G2887" s="178">
        <v>29</v>
      </c>
      <c r="H2887" s="178">
        <v>2.1079070568084699</v>
      </c>
      <c r="I2887" s="178">
        <v>2.3608559036254864</v>
      </c>
      <c r="J2887" s="178" t="s">
        <v>720</v>
      </c>
    </row>
    <row r="2888" spans="1:10" x14ac:dyDescent="0.45">
      <c r="A2888" s="178" t="s">
        <v>425</v>
      </c>
      <c r="B2888" s="178" t="s">
        <v>433</v>
      </c>
      <c r="C2888" s="178">
        <v>2030</v>
      </c>
      <c r="D2888" s="178" t="s">
        <v>336</v>
      </c>
      <c r="E2888" s="178" t="s">
        <v>337</v>
      </c>
      <c r="F2888" s="178" t="s">
        <v>448</v>
      </c>
      <c r="G2888" s="178">
        <v>29</v>
      </c>
      <c r="H2888" s="178">
        <v>3.2775855660438502</v>
      </c>
      <c r="I2888" s="178">
        <v>3.6708958339691127</v>
      </c>
      <c r="J2888" s="178" t="s">
        <v>720</v>
      </c>
    </row>
    <row r="2889" spans="1:10" x14ac:dyDescent="0.45">
      <c r="A2889" s="178" t="s">
        <v>425</v>
      </c>
      <c r="B2889" s="178" t="s">
        <v>433</v>
      </c>
      <c r="C2889" s="178">
        <v>2030</v>
      </c>
      <c r="D2889" s="178" t="s">
        <v>336</v>
      </c>
      <c r="E2889" s="178" t="s">
        <v>337</v>
      </c>
      <c r="F2889" s="178" t="s">
        <v>448</v>
      </c>
      <c r="G2889" s="178">
        <v>31</v>
      </c>
      <c r="H2889" s="178">
        <v>0.89990770816802901</v>
      </c>
      <c r="I2889" s="178">
        <v>1.0078966331481927</v>
      </c>
      <c r="J2889" s="178" t="s">
        <v>720</v>
      </c>
    </row>
    <row r="2890" spans="1:10" x14ac:dyDescent="0.45">
      <c r="A2890" s="178" t="s">
        <v>425</v>
      </c>
      <c r="B2890" s="178" t="s">
        <v>433</v>
      </c>
      <c r="C2890" s="178">
        <v>2030</v>
      </c>
      <c r="D2890" s="178" t="s">
        <v>336</v>
      </c>
      <c r="E2890" s="178" t="s">
        <v>337</v>
      </c>
      <c r="F2890" s="178" t="s">
        <v>440</v>
      </c>
      <c r="G2890" s="178">
        <v>50</v>
      </c>
      <c r="H2890" s="178">
        <v>1.9955611787736E-3</v>
      </c>
      <c r="I2890" s="178">
        <v>2.2350285202264323E-3</v>
      </c>
      <c r="J2890" s="178" t="s">
        <v>720</v>
      </c>
    </row>
    <row r="2891" spans="1:10" x14ac:dyDescent="0.45">
      <c r="A2891" s="178" t="s">
        <v>425</v>
      </c>
      <c r="B2891" s="178" t="s">
        <v>433</v>
      </c>
      <c r="C2891" s="178">
        <v>2030</v>
      </c>
      <c r="D2891" s="178" t="s">
        <v>336</v>
      </c>
      <c r="E2891" s="178" t="s">
        <v>337</v>
      </c>
      <c r="F2891" s="178" t="s">
        <v>440</v>
      </c>
      <c r="G2891" s="178">
        <v>89</v>
      </c>
      <c r="H2891" s="178">
        <v>1.8634267617017E-3</v>
      </c>
      <c r="I2891" s="178">
        <v>2.0870379731059044E-3</v>
      </c>
      <c r="J2891" s="178" t="s">
        <v>720</v>
      </c>
    </row>
    <row r="2892" spans="1:10" x14ac:dyDescent="0.45">
      <c r="A2892" s="178" t="s">
        <v>425</v>
      </c>
      <c r="B2892" s="178" t="s">
        <v>433</v>
      </c>
      <c r="C2892" s="178">
        <v>2030</v>
      </c>
      <c r="D2892" s="178" t="s">
        <v>336</v>
      </c>
      <c r="E2892" s="178" t="s">
        <v>337</v>
      </c>
      <c r="F2892" s="178" t="s">
        <v>451</v>
      </c>
      <c r="G2892" s="178">
        <v>91</v>
      </c>
      <c r="H2892" s="178">
        <v>5.0185861587524396</v>
      </c>
      <c r="I2892" s="178">
        <v>5.6208164978027328</v>
      </c>
      <c r="J2892" s="178" t="s">
        <v>720</v>
      </c>
    </row>
    <row r="2893" spans="1:10" x14ac:dyDescent="0.45">
      <c r="A2893" s="178" t="s">
        <v>425</v>
      </c>
      <c r="B2893" s="178" t="s">
        <v>433</v>
      </c>
      <c r="C2893" s="178">
        <v>2030</v>
      </c>
      <c r="D2893" s="178" t="s">
        <v>336</v>
      </c>
      <c r="E2893" s="178" t="s">
        <v>337</v>
      </c>
      <c r="F2893" s="178" t="s">
        <v>441</v>
      </c>
      <c r="G2893" s="178">
        <v>166</v>
      </c>
      <c r="H2893" s="178">
        <v>7.8548364341259003E-2</v>
      </c>
      <c r="I2893" s="178">
        <v>8.797416806221009E-2</v>
      </c>
      <c r="J2893" s="178" t="s">
        <v>720</v>
      </c>
    </row>
    <row r="2894" spans="1:10" x14ac:dyDescent="0.45">
      <c r="A2894" s="178" t="s">
        <v>425</v>
      </c>
      <c r="B2894" s="178" t="s">
        <v>433</v>
      </c>
      <c r="C2894" s="178">
        <v>2030</v>
      </c>
      <c r="D2894" s="178" t="s">
        <v>336</v>
      </c>
      <c r="E2894" s="178" t="s">
        <v>337</v>
      </c>
      <c r="F2894" s="178" t="s">
        <v>449</v>
      </c>
      <c r="G2894" s="178">
        <v>206</v>
      </c>
      <c r="H2894" s="178">
        <v>6.99271559715271E-2</v>
      </c>
      <c r="I2894" s="178">
        <v>7.8318414688110363E-2</v>
      </c>
      <c r="J2894" s="178" t="s">
        <v>722</v>
      </c>
    </row>
    <row r="2895" spans="1:10" x14ac:dyDescent="0.45">
      <c r="A2895" s="178" t="s">
        <v>425</v>
      </c>
      <c r="B2895" s="178" t="s">
        <v>433</v>
      </c>
      <c r="C2895" s="178">
        <v>2030</v>
      </c>
      <c r="D2895" s="178" t="s">
        <v>336</v>
      </c>
      <c r="E2895" s="178" t="s">
        <v>337</v>
      </c>
      <c r="F2895" s="178" t="s">
        <v>446</v>
      </c>
      <c r="G2895" s="178">
        <v>215</v>
      </c>
      <c r="H2895" s="178">
        <v>4.1631683707237202E-2</v>
      </c>
      <c r="I2895" s="178">
        <v>4.6627485752105673E-2</v>
      </c>
      <c r="J2895" s="178" t="s">
        <v>720</v>
      </c>
    </row>
    <row r="2896" spans="1:10" x14ac:dyDescent="0.45">
      <c r="A2896" s="178" t="s">
        <v>425</v>
      </c>
      <c r="B2896" s="178" t="s">
        <v>433</v>
      </c>
      <c r="C2896" s="178">
        <v>2030</v>
      </c>
      <c r="D2896" s="178" t="s">
        <v>336</v>
      </c>
      <c r="E2896" s="178" t="s">
        <v>337</v>
      </c>
      <c r="F2896" s="178" t="s">
        <v>445</v>
      </c>
      <c r="G2896" s="178">
        <v>228</v>
      </c>
      <c r="H2896" s="178">
        <v>3.8572988705709999E-4</v>
      </c>
      <c r="I2896" s="178">
        <v>4.3201747350395201E-4</v>
      </c>
      <c r="J2896" s="178" t="s">
        <v>724</v>
      </c>
    </row>
    <row r="2897" spans="1:10" x14ac:dyDescent="0.45">
      <c r="A2897" s="178" t="s">
        <v>425</v>
      </c>
      <c r="B2897" s="178" t="s">
        <v>433</v>
      </c>
      <c r="C2897" s="178">
        <v>2030</v>
      </c>
      <c r="D2897" s="178" t="s">
        <v>336</v>
      </c>
      <c r="E2897" s="178" t="s">
        <v>337</v>
      </c>
      <c r="F2897" s="178" t="s">
        <v>442</v>
      </c>
      <c r="G2897" s="178">
        <v>272</v>
      </c>
      <c r="H2897" s="178">
        <v>1.0374069213867101</v>
      </c>
      <c r="I2897" s="178">
        <v>1.1618957519531155</v>
      </c>
      <c r="J2897" s="178" t="s">
        <v>720</v>
      </c>
    </row>
    <row r="2898" spans="1:10" x14ac:dyDescent="0.45">
      <c r="A2898" s="178" t="s">
        <v>425</v>
      </c>
      <c r="B2898" s="178" t="s">
        <v>433</v>
      </c>
      <c r="C2898" s="178">
        <v>2030</v>
      </c>
      <c r="D2898" s="178" t="s">
        <v>336</v>
      </c>
      <c r="E2898" s="178" t="s">
        <v>337</v>
      </c>
      <c r="F2898" s="178" t="s">
        <v>442</v>
      </c>
      <c r="G2898" s="178">
        <v>281</v>
      </c>
      <c r="H2898" s="178">
        <v>0.87085992097854603</v>
      </c>
      <c r="I2898" s="178">
        <v>0.97536311149597166</v>
      </c>
      <c r="J2898" s="178" t="s">
        <v>720</v>
      </c>
    </row>
    <row r="2899" spans="1:10" x14ac:dyDescent="0.45">
      <c r="A2899" s="178" t="s">
        <v>425</v>
      </c>
      <c r="B2899" s="178" t="s">
        <v>433</v>
      </c>
      <c r="C2899" s="178">
        <v>2030</v>
      </c>
      <c r="D2899" s="178" t="s">
        <v>336</v>
      </c>
      <c r="E2899" s="178" t="s">
        <v>337</v>
      </c>
      <c r="F2899" s="178" t="s">
        <v>442</v>
      </c>
      <c r="G2899" s="178">
        <v>291</v>
      </c>
      <c r="H2899" s="178">
        <v>1.6798403263092001</v>
      </c>
      <c r="I2899" s="178">
        <v>1.8814211654663042</v>
      </c>
      <c r="J2899" s="178" t="s">
        <v>720</v>
      </c>
    </row>
    <row r="2900" spans="1:10" x14ac:dyDescent="0.45">
      <c r="A2900" s="178" t="s">
        <v>425</v>
      </c>
      <c r="B2900" s="178" t="s">
        <v>433</v>
      </c>
      <c r="C2900" s="178">
        <v>2030</v>
      </c>
      <c r="D2900" s="178" t="s">
        <v>336</v>
      </c>
      <c r="E2900" s="178" t="s">
        <v>337</v>
      </c>
      <c r="F2900" s="178" t="s">
        <v>440</v>
      </c>
      <c r="G2900" s="178">
        <v>351</v>
      </c>
      <c r="H2900" s="178">
        <v>3.2702335738580001E-4</v>
      </c>
      <c r="I2900" s="178">
        <v>3.6626616027209602E-4</v>
      </c>
      <c r="J2900" s="178" t="s">
        <v>720</v>
      </c>
    </row>
    <row r="2901" spans="1:10" x14ac:dyDescent="0.45">
      <c r="A2901" s="178" t="s">
        <v>425</v>
      </c>
      <c r="B2901" s="178" t="s">
        <v>433</v>
      </c>
      <c r="C2901" s="178">
        <v>2030</v>
      </c>
      <c r="D2901" s="178" t="s">
        <v>336</v>
      </c>
      <c r="E2901" s="178" t="s">
        <v>337</v>
      </c>
      <c r="F2901" s="178" t="s">
        <v>440</v>
      </c>
      <c r="G2901" s="178">
        <v>384</v>
      </c>
      <c r="H2901" s="178">
        <v>1.355563872494E-4</v>
      </c>
      <c r="I2901" s="178">
        <v>1.5182315371932802E-4</v>
      </c>
      <c r="J2901" s="178" t="s">
        <v>720</v>
      </c>
    </row>
    <row r="2902" spans="1:10" x14ac:dyDescent="0.45">
      <c r="A2902" s="178" t="s">
        <v>425</v>
      </c>
      <c r="B2902" s="178" t="s">
        <v>433</v>
      </c>
      <c r="C2902" s="178">
        <v>2030</v>
      </c>
      <c r="D2902" s="178" t="s">
        <v>336</v>
      </c>
      <c r="E2902" s="178" t="s">
        <v>337</v>
      </c>
      <c r="F2902" s="178" t="s">
        <v>442</v>
      </c>
      <c r="G2902" s="178">
        <v>399</v>
      </c>
      <c r="H2902" s="178">
        <v>0.500796139240264</v>
      </c>
      <c r="I2902" s="178">
        <v>0.56089167594909572</v>
      </c>
      <c r="J2902" s="178" t="s">
        <v>720</v>
      </c>
    </row>
    <row r="2903" spans="1:10" x14ac:dyDescent="0.45">
      <c r="A2903" s="178" t="s">
        <v>425</v>
      </c>
      <c r="B2903" s="178" t="s">
        <v>433</v>
      </c>
      <c r="C2903" s="178">
        <v>2030</v>
      </c>
      <c r="D2903" s="178" t="s">
        <v>336</v>
      </c>
      <c r="E2903" s="178" t="s">
        <v>337</v>
      </c>
      <c r="F2903" s="178" t="s">
        <v>441</v>
      </c>
      <c r="G2903" s="178">
        <v>461</v>
      </c>
      <c r="H2903" s="178">
        <v>1.1782140471041201E-2</v>
      </c>
      <c r="I2903" s="178">
        <v>1.3195997327566145E-2</v>
      </c>
      <c r="J2903" s="178" t="s">
        <v>720</v>
      </c>
    </row>
    <row r="2904" spans="1:10" x14ac:dyDescent="0.45">
      <c r="A2904" s="178" t="s">
        <v>425</v>
      </c>
      <c r="B2904" s="178" t="s">
        <v>433</v>
      </c>
      <c r="C2904" s="178">
        <v>2030</v>
      </c>
      <c r="D2904" s="178" t="s">
        <v>336</v>
      </c>
      <c r="E2904" s="178" t="s">
        <v>337</v>
      </c>
      <c r="F2904" s="178" t="s">
        <v>440</v>
      </c>
      <c r="G2904" s="178">
        <v>685</v>
      </c>
      <c r="H2904" s="178">
        <v>1.2658064952120001E-4</v>
      </c>
      <c r="I2904" s="178">
        <v>1.4177032746374402E-4</v>
      </c>
      <c r="J2904" s="178" t="s">
        <v>720</v>
      </c>
    </row>
    <row r="2905" spans="1:10" x14ac:dyDescent="0.45">
      <c r="A2905" s="178" t="s">
        <v>425</v>
      </c>
      <c r="B2905" s="178" t="s">
        <v>433</v>
      </c>
      <c r="C2905" s="178">
        <v>2030</v>
      </c>
      <c r="D2905" s="178" t="s">
        <v>336</v>
      </c>
      <c r="E2905" s="178" t="s">
        <v>337</v>
      </c>
      <c r="F2905" s="178" t="s">
        <v>441</v>
      </c>
      <c r="G2905" s="178">
        <v>704</v>
      </c>
      <c r="H2905" s="178">
        <v>9.6448250114917797E-2</v>
      </c>
      <c r="I2905" s="178">
        <v>0.10802204012870795</v>
      </c>
      <c r="J2905" s="178" t="s">
        <v>720</v>
      </c>
    </row>
    <row r="2906" spans="1:10" x14ac:dyDescent="0.45">
      <c r="A2906" s="178" t="s">
        <v>425</v>
      </c>
      <c r="B2906" s="178" t="s">
        <v>433</v>
      </c>
      <c r="C2906" s="178">
        <v>2030</v>
      </c>
      <c r="D2906" s="178" t="s">
        <v>336</v>
      </c>
      <c r="E2906" s="178" t="s">
        <v>337</v>
      </c>
      <c r="F2906" s="178" t="s">
        <v>442</v>
      </c>
      <c r="G2906" s="178">
        <v>782</v>
      </c>
      <c r="H2906" s="178">
        <v>0.39237266778945901</v>
      </c>
      <c r="I2906" s="178">
        <v>0.43945738792419414</v>
      </c>
      <c r="J2906" s="178" t="s">
        <v>720</v>
      </c>
    </row>
    <row r="2907" spans="1:10" x14ac:dyDescent="0.45">
      <c r="A2907" s="178" t="s">
        <v>425</v>
      </c>
      <c r="B2907" s="178" t="s">
        <v>433</v>
      </c>
      <c r="C2907" s="178">
        <v>2030</v>
      </c>
      <c r="D2907" s="178" t="s">
        <v>336</v>
      </c>
      <c r="E2907" s="178" t="s">
        <v>337</v>
      </c>
      <c r="F2907" s="178" t="s">
        <v>454</v>
      </c>
      <c r="G2907" s="178">
        <v>813</v>
      </c>
      <c r="H2907" s="178">
        <v>3.9157855510711599</v>
      </c>
      <c r="I2907" s="178">
        <v>4.3856798171996996</v>
      </c>
      <c r="J2907" s="178" t="s">
        <v>722</v>
      </c>
    </row>
    <row r="2908" spans="1:10" x14ac:dyDescent="0.45">
      <c r="A2908" s="178" t="s">
        <v>425</v>
      </c>
      <c r="B2908" s="178" t="s">
        <v>433</v>
      </c>
      <c r="C2908" s="178">
        <v>2030</v>
      </c>
      <c r="D2908" s="178" t="s">
        <v>336</v>
      </c>
      <c r="E2908" s="178" t="s">
        <v>337</v>
      </c>
      <c r="F2908" s="178" t="s">
        <v>454</v>
      </c>
      <c r="G2908" s="178">
        <v>1771</v>
      </c>
      <c r="H2908" s="178">
        <v>3.54652500152587</v>
      </c>
      <c r="I2908" s="178">
        <v>3.9721080017089747</v>
      </c>
      <c r="J2908" s="178" t="s">
        <v>722</v>
      </c>
    </row>
    <row r="2909" spans="1:10" x14ac:dyDescent="0.45">
      <c r="A2909" s="178" t="s">
        <v>425</v>
      </c>
      <c r="B2909" s="178" t="s">
        <v>433</v>
      </c>
      <c r="C2909" s="178">
        <v>2030</v>
      </c>
      <c r="D2909" s="178" t="s">
        <v>336</v>
      </c>
      <c r="E2909" s="178" t="s">
        <v>337</v>
      </c>
      <c r="F2909" s="178" t="s">
        <v>455</v>
      </c>
      <c r="G2909" s="178">
        <v>1840</v>
      </c>
      <c r="H2909" s="178">
        <v>0.142597585916519</v>
      </c>
      <c r="I2909" s="178">
        <v>0.15970929622650129</v>
      </c>
      <c r="J2909" s="178" t="s">
        <v>720</v>
      </c>
    </row>
    <row r="2910" spans="1:10" x14ac:dyDescent="0.45">
      <c r="A2910" s="178" t="s">
        <v>425</v>
      </c>
      <c r="B2910" s="178" t="s">
        <v>433</v>
      </c>
      <c r="C2910" s="178">
        <v>2030</v>
      </c>
      <c r="D2910" s="178" t="s">
        <v>336</v>
      </c>
      <c r="E2910" s="178" t="s">
        <v>337</v>
      </c>
      <c r="F2910" s="178" t="s">
        <v>440</v>
      </c>
      <c r="G2910" s="178">
        <v>2615</v>
      </c>
      <c r="H2910" s="178">
        <v>2.2214357159099999E-5</v>
      </c>
      <c r="I2910" s="178">
        <v>2.4880080018192002E-5</v>
      </c>
      <c r="J2910" s="178" t="s">
        <v>720</v>
      </c>
    </row>
    <row r="2911" spans="1:10" x14ac:dyDescent="0.45">
      <c r="A2911" s="178" t="s">
        <v>425</v>
      </c>
      <c r="B2911" s="178" t="s">
        <v>433</v>
      </c>
      <c r="C2911" s="178">
        <v>2030</v>
      </c>
      <c r="D2911" s="178" t="s">
        <v>336</v>
      </c>
      <c r="E2911" s="178" t="s">
        <v>337</v>
      </c>
      <c r="F2911" s="178" t="s">
        <v>441</v>
      </c>
      <c r="G2911" s="178">
        <v>3694</v>
      </c>
      <c r="H2911" s="178">
        <v>3.4443556796758998E-3</v>
      </c>
      <c r="I2911" s="178">
        <v>3.857678361237008E-3</v>
      </c>
      <c r="J2911" s="178" t="s">
        <v>720</v>
      </c>
    </row>
    <row r="2912" spans="1:10" x14ac:dyDescent="0.45">
      <c r="A2912" s="178" t="s">
        <v>425</v>
      </c>
      <c r="B2912" s="178" t="s">
        <v>433</v>
      </c>
      <c r="C2912" s="178">
        <v>2030</v>
      </c>
      <c r="D2912" s="178" t="s">
        <v>336</v>
      </c>
      <c r="E2912" s="178" t="s">
        <v>337</v>
      </c>
      <c r="F2912" s="178" t="s">
        <v>440</v>
      </c>
      <c r="G2912" s="178">
        <v>4639</v>
      </c>
      <c r="H2912" s="178">
        <v>3.6684406950399997E-5</v>
      </c>
      <c r="I2912" s="178">
        <v>4.1086535784448003E-5</v>
      </c>
      <c r="J2912" s="178" t="s">
        <v>720</v>
      </c>
    </row>
    <row r="2913" spans="1:10" x14ac:dyDescent="0.45">
      <c r="A2913" s="178" t="s">
        <v>425</v>
      </c>
      <c r="B2913" s="178" t="s">
        <v>433</v>
      </c>
      <c r="C2913" s="178">
        <v>2030</v>
      </c>
      <c r="D2913" s="178" t="s">
        <v>336</v>
      </c>
      <c r="E2913" s="178" t="s">
        <v>337</v>
      </c>
      <c r="F2913" s="178" t="s">
        <v>441</v>
      </c>
      <c r="G2913" s="178">
        <v>5667</v>
      </c>
      <c r="H2913" s="178">
        <v>5.1121274009346997E-3</v>
      </c>
      <c r="I2913" s="178">
        <v>5.7255826890468646E-3</v>
      </c>
      <c r="J2913" s="178" t="s">
        <v>720</v>
      </c>
    </row>
    <row r="2914" spans="1:10" x14ac:dyDescent="0.45">
      <c r="A2914" s="178" t="s">
        <v>425</v>
      </c>
      <c r="B2914" s="178" t="s">
        <v>433</v>
      </c>
      <c r="C2914" s="178">
        <v>2030</v>
      </c>
      <c r="D2914" s="178" t="s">
        <v>336</v>
      </c>
      <c r="E2914" s="178" t="s">
        <v>337</v>
      </c>
      <c r="F2914" s="178" t="s">
        <v>459</v>
      </c>
      <c r="G2914" s="178">
        <v>7854</v>
      </c>
      <c r="H2914" s="178">
        <v>4.6404881477355904</v>
      </c>
      <c r="I2914" s="178">
        <v>5.1973467254638619</v>
      </c>
      <c r="J2914" s="178" t="s">
        <v>723</v>
      </c>
    </row>
    <row r="2915" spans="1:10" x14ac:dyDescent="0.45">
      <c r="A2915" s="178" t="s">
        <v>425</v>
      </c>
      <c r="B2915" s="178" t="s">
        <v>433</v>
      </c>
      <c r="C2915" s="178">
        <v>2030</v>
      </c>
      <c r="D2915" s="178" t="s">
        <v>336</v>
      </c>
      <c r="E2915" s="178" t="s">
        <v>337</v>
      </c>
      <c r="F2915" s="178" t="s">
        <v>441</v>
      </c>
      <c r="G2915" s="178">
        <v>8188</v>
      </c>
      <c r="H2915" s="178">
        <v>7.4015283025801E-3</v>
      </c>
      <c r="I2915" s="178">
        <v>8.2897116988897134E-3</v>
      </c>
      <c r="J2915" s="178" t="s">
        <v>720</v>
      </c>
    </row>
    <row r="2916" spans="1:10" x14ac:dyDescent="0.45">
      <c r="A2916" s="178" t="s">
        <v>425</v>
      </c>
      <c r="B2916" s="178" t="s">
        <v>433</v>
      </c>
      <c r="C2916" s="178">
        <v>2030</v>
      </c>
      <c r="D2916" s="178" t="s">
        <v>336</v>
      </c>
      <c r="E2916" s="178" t="s">
        <v>337</v>
      </c>
      <c r="F2916" s="178" t="s">
        <v>440</v>
      </c>
      <c r="G2916" s="178">
        <v>8279</v>
      </c>
      <c r="H2916" s="178">
        <v>3.4255379432600001E-5</v>
      </c>
      <c r="I2916" s="178">
        <v>3.8366024964512003E-5</v>
      </c>
      <c r="J2916" s="178" t="s">
        <v>720</v>
      </c>
    </row>
    <row r="2917" spans="1:10" x14ac:dyDescent="0.45">
      <c r="A2917" s="178" t="s">
        <v>425</v>
      </c>
      <c r="B2917" s="178" t="s">
        <v>433</v>
      </c>
      <c r="C2917" s="178">
        <v>2030</v>
      </c>
      <c r="D2917" s="178" t="s">
        <v>336</v>
      </c>
      <c r="E2917" s="178" t="s">
        <v>337</v>
      </c>
      <c r="F2917" s="178" t="s">
        <v>451</v>
      </c>
      <c r="G2917" s="178">
        <v>10452</v>
      </c>
      <c r="H2917" s="178">
        <v>6.7073546350002303E-2</v>
      </c>
      <c r="I2917" s="178">
        <v>7.5122371912002592E-2</v>
      </c>
      <c r="J2917" s="178" t="s">
        <v>720</v>
      </c>
    </row>
    <row r="2918" spans="1:10" x14ac:dyDescent="0.45">
      <c r="A2918" s="178" t="s">
        <v>425</v>
      </c>
      <c r="B2918" s="178" t="s">
        <v>433</v>
      </c>
      <c r="C2918" s="178">
        <v>2030</v>
      </c>
      <c r="D2918" s="178" t="s">
        <v>336</v>
      </c>
      <c r="E2918" s="178" t="s">
        <v>337</v>
      </c>
      <c r="F2918" s="178" t="s">
        <v>440</v>
      </c>
      <c r="G2918" s="178">
        <v>31462</v>
      </c>
      <c r="H2918" s="1">
        <v>6.0116717577299996E-6</v>
      </c>
      <c r="I2918" s="178">
        <v>6.7330723686576005E-6</v>
      </c>
      <c r="J2918" s="178" t="s">
        <v>720</v>
      </c>
    </row>
    <row r="2919" spans="1:10" x14ac:dyDescent="0.45">
      <c r="A2919" s="178" t="s">
        <v>425</v>
      </c>
      <c r="B2919" s="178" t="s">
        <v>433</v>
      </c>
      <c r="C2919" s="178">
        <v>2030</v>
      </c>
      <c r="D2919" s="178" t="s">
        <v>336</v>
      </c>
      <c r="E2919" s="178" t="s">
        <v>337</v>
      </c>
      <c r="F2919" s="178" t="s">
        <v>448</v>
      </c>
      <c r="G2919" s="178">
        <v>38638</v>
      </c>
      <c r="H2919" s="178">
        <v>4.7756493091583301E-2</v>
      </c>
      <c r="I2919" s="178">
        <v>5.3487272262573299E-2</v>
      </c>
      <c r="J2919" s="178" t="s">
        <v>720</v>
      </c>
    </row>
    <row r="2920" spans="1:10" x14ac:dyDescent="0.45">
      <c r="A2920" s="178" t="s">
        <v>425</v>
      </c>
      <c r="B2920" s="178" t="s">
        <v>433</v>
      </c>
      <c r="C2920" s="178">
        <v>2030</v>
      </c>
      <c r="D2920" s="178" t="s">
        <v>336</v>
      </c>
      <c r="E2920" s="178" t="s">
        <v>337</v>
      </c>
      <c r="F2920" s="178" t="s">
        <v>442</v>
      </c>
      <c r="G2920" s="178">
        <v>39022</v>
      </c>
      <c r="H2920" s="178">
        <v>9.7430945606899997E-4</v>
      </c>
      <c r="I2920" s="178">
        <v>1.0912265907972801E-3</v>
      </c>
      <c r="J2920" s="178" t="s">
        <v>720</v>
      </c>
    </row>
    <row r="2921" spans="1:10" x14ac:dyDescent="0.45">
      <c r="A2921" s="178" t="s">
        <v>425</v>
      </c>
      <c r="B2921" s="178" t="s">
        <v>433</v>
      </c>
      <c r="C2921" s="178">
        <v>2030</v>
      </c>
      <c r="D2921" s="178" t="s">
        <v>336</v>
      </c>
      <c r="E2921" s="178" t="s">
        <v>337</v>
      </c>
      <c r="F2921" s="178" t="s">
        <v>453</v>
      </c>
      <c r="G2921" s="178">
        <v>44260</v>
      </c>
      <c r="H2921" s="178">
        <v>6.8865185603498996E-3</v>
      </c>
      <c r="I2921" s="178">
        <v>7.7129007875918884E-3</v>
      </c>
      <c r="J2921" s="178" t="s">
        <v>720</v>
      </c>
    </row>
    <row r="2922" spans="1:10" x14ac:dyDescent="0.45">
      <c r="A2922" s="178" t="s">
        <v>425</v>
      </c>
      <c r="B2922" s="178" t="s">
        <v>433</v>
      </c>
      <c r="C2922" s="178">
        <v>2030</v>
      </c>
      <c r="D2922" s="178" t="s">
        <v>336</v>
      </c>
      <c r="E2922" s="178" t="s">
        <v>337</v>
      </c>
      <c r="F2922" s="178" t="s">
        <v>453</v>
      </c>
      <c r="G2922" s="178">
        <v>53133</v>
      </c>
      <c r="H2922" s="178">
        <v>4.5910123735665997E-3</v>
      </c>
      <c r="I2922" s="178">
        <v>5.141933858394592E-3</v>
      </c>
      <c r="J2922" s="178" t="s">
        <v>720</v>
      </c>
    </row>
    <row r="2923" spans="1:10" x14ac:dyDescent="0.45">
      <c r="A2923" s="178" t="s">
        <v>425</v>
      </c>
      <c r="B2923" s="178" t="s">
        <v>433</v>
      </c>
      <c r="C2923" s="178">
        <v>2030</v>
      </c>
      <c r="D2923" s="178" t="s">
        <v>336</v>
      </c>
      <c r="E2923" s="178" t="s">
        <v>337</v>
      </c>
      <c r="F2923" s="178" t="s">
        <v>453</v>
      </c>
      <c r="G2923" s="178">
        <v>64235</v>
      </c>
      <c r="H2923" s="178">
        <v>7.6516874833029995E-4</v>
      </c>
      <c r="I2923" s="178">
        <v>8.5698899812993606E-4</v>
      </c>
      <c r="J2923" s="178" t="s">
        <v>720</v>
      </c>
    </row>
    <row r="2924" spans="1:10" x14ac:dyDescent="0.45">
      <c r="A2924" s="178" t="s">
        <v>425</v>
      </c>
      <c r="B2924" s="178" t="s">
        <v>433</v>
      </c>
      <c r="C2924" s="178">
        <v>2030</v>
      </c>
      <c r="D2924" s="178" t="s">
        <v>336</v>
      </c>
      <c r="E2924" s="178" t="s">
        <v>337</v>
      </c>
      <c r="F2924" s="178" t="s">
        <v>460</v>
      </c>
      <c r="G2924" s="178">
        <v>92864</v>
      </c>
      <c r="H2924" s="178">
        <v>6.1294152401388004E-3</v>
      </c>
      <c r="I2924" s="178">
        <v>6.8649450689554567E-3</v>
      </c>
      <c r="J2924" s="178" t="s">
        <v>720</v>
      </c>
    </row>
    <row r="2925" spans="1:10" x14ac:dyDescent="0.45">
      <c r="A2925" s="178" t="s">
        <v>425</v>
      </c>
      <c r="B2925" s="178" t="s">
        <v>433</v>
      </c>
      <c r="C2925" s="178">
        <v>2030</v>
      </c>
      <c r="D2925" s="178" t="s">
        <v>336</v>
      </c>
      <c r="E2925" s="178" t="s">
        <v>337</v>
      </c>
      <c r="F2925" s="178" t="s">
        <v>453</v>
      </c>
      <c r="G2925" s="178">
        <v>100000</v>
      </c>
      <c r="H2925" s="1">
        <v>9.9999999999999998E-13</v>
      </c>
      <c r="I2925" s="178">
        <v>1.1200000000000001E-12</v>
      </c>
      <c r="J2925" s="178" t="s">
        <v>720</v>
      </c>
    </row>
    <row r="2926" spans="1:10" x14ac:dyDescent="0.45">
      <c r="A2926" s="178" t="s">
        <v>425</v>
      </c>
      <c r="B2926" s="178" t="s">
        <v>433</v>
      </c>
      <c r="C2926" s="178">
        <v>2030</v>
      </c>
      <c r="D2926" s="178" t="s">
        <v>336</v>
      </c>
      <c r="E2926" s="178" t="s">
        <v>337</v>
      </c>
      <c r="F2926" s="178" t="s">
        <v>454</v>
      </c>
      <c r="G2926" s="178">
        <v>129125</v>
      </c>
      <c r="H2926" s="178">
        <v>3.31077551841735</v>
      </c>
      <c r="I2926" s="178">
        <v>3.7080685806274323</v>
      </c>
      <c r="J2926" s="178" t="s">
        <v>722</v>
      </c>
    </row>
    <row r="2927" spans="1:10" x14ac:dyDescent="0.45">
      <c r="A2927" s="178" t="s">
        <v>425</v>
      </c>
      <c r="B2927" s="178" t="s">
        <v>433</v>
      </c>
      <c r="C2927" s="178">
        <v>2030</v>
      </c>
      <c r="D2927" s="178" t="s">
        <v>336</v>
      </c>
      <c r="E2927" s="178" t="s">
        <v>337</v>
      </c>
      <c r="F2927" s="178" t="s">
        <v>453</v>
      </c>
      <c r="G2927" s="178">
        <v>325833</v>
      </c>
      <c r="H2927" s="178">
        <v>4.6779404510740002E-4</v>
      </c>
      <c r="I2927" s="178">
        <v>5.2392933052028802E-4</v>
      </c>
      <c r="J2927" s="178" t="s">
        <v>720</v>
      </c>
    </row>
    <row r="2928" spans="1:10" x14ac:dyDescent="0.45">
      <c r="A2928" s="178" t="s">
        <v>425</v>
      </c>
      <c r="B2928" s="178" t="s">
        <v>433</v>
      </c>
      <c r="C2928" s="178">
        <v>2030</v>
      </c>
      <c r="D2928" s="178" t="s">
        <v>336</v>
      </c>
      <c r="E2928" s="178" t="s">
        <v>337</v>
      </c>
      <c r="F2928" s="178" t="s">
        <v>453</v>
      </c>
      <c r="G2928" s="178">
        <v>391149</v>
      </c>
      <c r="H2928" s="178">
        <v>3.118627064396E-4</v>
      </c>
      <c r="I2928" s="178">
        <v>3.4928623121235203E-4</v>
      </c>
      <c r="J2928" s="178" t="s">
        <v>720</v>
      </c>
    </row>
    <row r="2929" spans="1:10" x14ac:dyDescent="0.45">
      <c r="A2929" s="178" t="s">
        <v>425</v>
      </c>
      <c r="B2929" s="178" t="s">
        <v>433</v>
      </c>
      <c r="C2929" s="178">
        <v>2030</v>
      </c>
      <c r="D2929" s="178" t="s">
        <v>336</v>
      </c>
      <c r="E2929" s="178" t="s">
        <v>337</v>
      </c>
      <c r="F2929" s="178" t="s">
        <v>453</v>
      </c>
      <c r="G2929" s="178">
        <v>472863</v>
      </c>
      <c r="H2929" s="178">
        <v>5.1977116527300003E-5</v>
      </c>
      <c r="I2929" s="178">
        <v>5.8214370510576012E-5</v>
      </c>
      <c r="J2929" s="178" t="s">
        <v>720</v>
      </c>
    </row>
    <row r="2930" spans="1:10" x14ac:dyDescent="0.45">
      <c r="A2930" s="178" t="s">
        <v>425</v>
      </c>
      <c r="B2930" s="178" t="s">
        <v>433</v>
      </c>
      <c r="C2930" s="178">
        <v>2030</v>
      </c>
      <c r="D2930" s="178" t="s">
        <v>336</v>
      </c>
      <c r="E2930" s="178" t="s">
        <v>337</v>
      </c>
      <c r="F2930" s="178" t="s">
        <v>460</v>
      </c>
      <c r="G2930" s="178">
        <v>709138</v>
      </c>
      <c r="H2930" s="178">
        <v>3.3018025569618E-3</v>
      </c>
      <c r="I2930" s="178">
        <v>3.6980188637972164E-3</v>
      </c>
      <c r="J2930" s="178" t="s">
        <v>720</v>
      </c>
    </row>
    <row r="2931" spans="1:10" x14ac:dyDescent="0.45">
      <c r="A2931" s="178" t="s">
        <v>425</v>
      </c>
      <c r="B2931" s="178" t="s">
        <v>433</v>
      </c>
      <c r="C2931" s="178">
        <v>2030</v>
      </c>
      <c r="D2931" s="178" t="s">
        <v>336</v>
      </c>
      <c r="E2931" s="178" t="s">
        <v>337</v>
      </c>
      <c r="F2931" s="178" t="s">
        <v>448</v>
      </c>
      <c r="G2931" s="178">
        <v>1865116</v>
      </c>
      <c r="H2931" s="178">
        <v>1.2209150940179801E-2</v>
      </c>
      <c r="I2931" s="178">
        <v>1.3674249053001379E-2</v>
      </c>
      <c r="J2931" s="178" t="s">
        <v>720</v>
      </c>
    </row>
    <row r="2932" spans="1:10" x14ac:dyDescent="0.45">
      <c r="A2932" s="178" t="s">
        <v>425</v>
      </c>
      <c r="B2932" s="178" t="s">
        <v>433</v>
      </c>
      <c r="C2932" s="178">
        <v>2030</v>
      </c>
      <c r="D2932" s="178" t="s">
        <v>336</v>
      </c>
      <c r="E2932" s="178" t="s">
        <v>337</v>
      </c>
      <c r="F2932" s="178" t="s">
        <v>453</v>
      </c>
      <c r="G2932" s="178">
        <v>3913154</v>
      </c>
      <c r="H2932" s="178">
        <v>1.2659489584620001E-4</v>
      </c>
      <c r="I2932" s="178">
        <v>1.4178628334774403E-4</v>
      </c>
      <c r="J2932" s="178" t="s">
        <v>720</v>
      </c>
    </row>
    <row r="2933" spans="1:10" x14ac:dyDescent="0.45">
      <c r="A2933" s="178" t="s">
        <v>425</v>
      </c>
      <c r="B2933" s="178" t="s">
        <v>433</v>
      </c>
      <c r="C2933" s="178">
        <v>2030</v>
      </c>
      <c r="D2933" s="178" t="s">
        <v>336</v>
      </c>
      <c r="E2933" s="178" t="s">
        <v>337</v>
      </c>
      <c r="F2933" s="178" t="s">
        <v>453</v>
      </c>
      <c r="G2933" s="178">
        <v>4697561</v>
      </c>
      <c r="H2933" s="178">
        <v>8.4396597230799994E-5</v>
      </c>
      <c r="I2933" s="178">
        <v>9.4524188898495999E-5</v>
      </c>
      <c r="J2933" s="178" t="s">
        <v>720</v>
      </c>
    </row>
    <row r="2934" spans="1:10" x14ac:dyDescent="0.45">
      <c r="A2934" s="178" t="s">
        <v>425</v>
      </c>
      <c r="B2934" s="178" t="s">
        <v>433</v>
      </c>
      <c r="C2934" s="178">
        <v>2030</v>
      </c>
      <c r="D2934" s="178" t="s">
        <v>336</v>
      </c>
      <c r="E2934" s="178" t="s">
        <v>337</v>
      </c>
      <c r="F2934" s="178" t="s">
        <v>453</v>
      </c>
      <c r="G2934" s="178">
        <v>5678897</v>
      </c>
      <c r="H2934" s="178">
        <v>1.4066098629000001E-5</v>
      </c>
      <c r="I2934" s="178">
        <v>1.5754030464480001E-5</v>
      </c>
      <c r="J2934" s="178" t="s">
        <v>720</v>
      </c>
    </row>
    <row r="2935" spans="1:10" x14ac:dyDescent="0.45">
      <c r="A2935" s="178" t="s">
        <v>425</v>
      </c>
      <c r="B2935" s="178" t="s">
        <v>433</v>
      </c>
      <c r="C2935" s="178">
        <v>2035</v>
      </c>
      <c r="D2935" s="178" t="s">
        <v>336</v>
      </c>
      <c r="E2935" s="178" t="s">
        <v>337</v>
      </c>
      <c r="F2935" s="178" t="s">
        <v>434</v>
      </c>
      <c r="G2935" s="178">
        <v>-100000</v>
      </c>
      <c r="H2935" s="178">
        <v>0</v>
      </c>
      <c r="I2935" s="178">
        <v>0</v>
      </c>
      <c r="J2935" s="178" t="s">
        <v>720</v>
      </c>
    </row>
    <row r="2936" spans="1:10" x14ac:dyDescent="0.45">
      <c r="A2936" s="178" t="s">
        <v>425</v>
      </c>
      <c r="B2936" s="178" t="s">
        <v>433</v>
      </c>
      <c r="C2936" s="178">
        <v>2035</v>
      </c>
      <c r="D2936" s="178" t="s">
        <v>336</v>
      </c>
      <c r="E2936" s="178" t="s">
        <v>337</v>
      </c>
      <c r="F2936" s="178" t="s">
        <v>434</v>
      </c>
      <c r="G2936" s="178">
        <v>-147</v>
      </c>
      <c r="H2936" s="178">
        <v>0</v>
      </c>
      <c r="I2936" s="178">
        <v>0</v>
      </c>
      <c r="J2936" s="178" t="s">
        <v>720</v>
      </c>
    </row>
    <row r="2937" spans="1:10" x14ac:dyDescent="0.45">
      <c r="A2937" s="178" t="s">
        <v>425</v>
      </c>
      <c r="B2937" s="178" t="s">
        <v>433</v>
      </c>
      <c r="C2937" s="178">
        <v>2035</v>
      </c>
      <c r="D2937" s="178" t="s">
        <v>336</v>
      </c>
      <c r="E2937" s="178" t="s">
        <v>337</v>
      </c>
      <c r="F2937" s="178" t="s">
        <v>434</v>
      </c>
      <c r="G2937" s="178">
        <v>-147</v>
      </c>
      <c r="H2937" s="178">
        <v>3.7680408954620299</v>
      </c>
      <c r="I2937" s="178">
        <v>4.2202058029174738</v>
      </c>
      <c r="J2937" s="178" t="s">
        <v>720</v>
      </c>
    </row>
    <row r="2938" spans="1:10" x14ac:dyDescent="0.45">
      <c r="A2938" s="178" t="s">
        <v>425</v>
      </c>
      <c r="B2938" s="178" t="s">
        <v>433</v>
      </c>
      <c r="C2938" s="178">
        <v>2035</v>
      </c>
      <c r="D2938" s="178" t="s">
        <v>336</v>
      </c>
      <c r="E2938" s="178" t="s">
        <v>337</v>
      </c>
      <c r="F2938" s="178" t="s">
        <v>435</v>
      </c>
      <c r="G2938" s="178">
        <v>-12</v>
      </c>
      <c r="H2938" s="178">
        <v>2.1048517897725098E-2</v>
      </c>
      <c r="I2938" s="178">
        <v>2.3574340045452113E-2</v>
      </c>
      <c r="J2938" s="178" t="s">
        <v>720</v>
      </c>
    </row>
    <row r="2939" spans="1:10" x14ac:dyDescent="0.45">
      <c r="A2939" s="178" t="s">
        <v>425</v>
      </c>
      <c r="B2939" s="178" t="s">
        <v>433</v>
      </c>
      <c r="C2939" s="178">
        <v>2035</v>
      </c>
      <c r="D2939" s="178" t="s">
        <v>336</v>
      </c>
      <c r="E2939" s="178" t="s">
        <v>337</v>
      </c>
      <c r="F2939" s="178" t="s">
        <v>436</v>
      </c>
      <c r="G2939" s="178">
        <v>-10</v>
      </c>
      <c r="H2939" s="178">
        <v>6.4976447224617004</v>
      </c>
      <c r="I2939" s="178">
        <v>7.2773620891571049</v>
      </c>
      <c r="J2939" s="178" t="s">
        <v>722</v>
      </c>
    </row>
    <row r="2940" spans="1:10" x14ac:dyDescent="0.45">
      <c r="A2940" s="178" t="s">
        <v>425</v>
      </c>
      <c r="B2940" s="178" t="s">
        <v>433</v>
      </c>
      <c r="C2940" s="178">
        <v>2035</v>
      </c>
      <c r="D2940" s="178" t="s">
        <v>336</v>
      </c>
      <c r="E2940" s="178" t="s">
        <v>337</v>
      </c>
      <c r="F2940" s="178" t="s">
        <v>438</v>
      </c>
      <c r="G2940" s="178">
        <v>-10</v>
      </c>
      <c r="H2940" s="178">
        <v>1.7770972102880499E-2</v>
      </c>
      <c r="I2940" s="178">
        <v>1.990348875522616E-2</v>
      </c>
      <c r="J2940" s="178" t="s">
        <v>720</v>
      </c>
    </row>
    <row r="2941" spans="1:10" x14ac:dyDescent="0.45">
      <c r="A2941" s="178" t="s">
        <v>425</v>
      </c>
      <c r="B2941" s="178" t="s">
        <v>433</v>
      </c>
      <c r="C2941" s="178">
        <v>2035</v>
      </c>
      <c r="D2941" s="178" t="s">
        <v>336</v>
      </c>
      <c r="E2941" s="178" t="s">
        <v>337</v>
      </c>
      <c r="F2941" s="178" t="s">
        <v>437</v>
      </c>
      <c r="G2941" s="178">
        <v>-8</v>
      </c>
      <c r="H2941" s="178">
        <v>13.27099147439</v>
      </c>
      <c r="I2941" s="178">
        <v>14.863510451316801</v>
      </c>
      <c r="J2941" s="178" t="s">
        <v>721</v>
      </c>
    </row>
    <row r="2942" spans="1:10" x14ac:dyDescent="0.45">
      <c r="A2942" s="178" t="s">
        <v>425</v>
      </c>
      <c r="B2942" s="178" t="s">
        <v>433</v>
      </c>
      <c r="C2942" s="178">
        <v>2035</v>
      </c>
      <c r="D2942" s="178" t="s">
        <v>336</v>
      </c>
      <c r="E2942" s="178" t="s">
        <v>337</v>
      </c>
      <c r="F2942" s="178" t="s">
        <v>435</v>
      </c>
      <c r="G2942" s="178">
        <v>-8</v>
      </c>
      <c r="H2942" s="178">
        <v>1.51763316243887E-2</v>
      </c>
      <c r="I2942" s="178">
        <v>1.6997491419315346E-2</v>
      </c>
      <c r="J2942" s="178" t="s">
        <v>720</v>
      </c>
    </row>
    <row r="2943" spans="1:10" x14ac:dyDescent="0.45">
      <c r="A2943" s="178" t="s">
        <v>425</v>
      </c>
      <c r="B2943" s="178" t="s">
        <v>433</v>
      </c>
      <c r="C2943" s="178">
        <v>2035</v>
      </c>
      <c r="D2943" s="178" t="s">
        <v>336</v>
      </c>
      <c r="E2943" s="178" t="s">
        <v>337</v>
      </c>
      <c r="F2943" s="178" t="s">
        <v>435</v>
      </c>
      <c r="G2943" s="178">
        <v>-7</v>
      </c>
      <c r="H2943" s="178">
        <v>7.2892569005489294E-2</v>
      </c>
      <c r="I2943" s="178">
        <v>8.1639677286148016E-2</v>
      </c>
      <c r="J2943" s="178" t="s">
        <v>720</v>
      </c>
    </row>
    <row r="2944" spans="1:10" x14ac:dyDescent="0.45">
      <c r="A2944" s="178" t="s">
        <v>425</v>
      </c>
      <c r="B2944" s="178" t="s">
        <v>433</v>
      </c>
      <c r="C2944" s="178">
        <v>2035</v>
      </c>
      <c r="D2944" s="178" t="s">
        <v>336</v>
      </c>
      <c r="E2944" s="178" t="s">
        <v>337</v>
      </c>
      <c r="F2944" s="178" t="s">
        <v>439</v>
      </c>
      <c r="G2944" s="178">
        <v>-6</v>
      </c>
      <c r="H2944" s="178">
        <v>15.0630643367767</v>
      </c>
      <c r="I2944" s="178">
        <v>16.870632057189905</v>
      </c>
      <c r="J2944" s="178" t="s">
        <v>721</v>
      </c>
    </row>
    <row r="2945" spans="1:10" x14ac:dyDescent="0.45">
      <c r="A2945" s="178" t="s">
        <v>425</v>
      </c>
      <c r="B2945" s="178" t="s">
        <v>433</v>
      </c>
      <c r="C2945" s="178">
        <v>2035</v>
      </c>
      <c r="D2945" s="178" t="s">
        <v>336</v>
      </c>
      <c r="E2945" s="178" t="s">
        <v>337</v>
      </c>
      <c r="F2945" s="178" t="s">
        <v>442</v>
      </c>
      <c r="G2945" s="178">
        <v>-6</v>
      </c>
      <c r="H2945" s="178">
        <v>0.743718922138214</v>
      </c>
      <c r="I2945" s="178">
        <v>0.83296519279479975</v>
      </c>
      <c r="J2945" s="178" t="s">
        <v>720</v>
      </c>
    </row>
    <row r="2946" spans="1:10" x14ac:dyDescent="0.45">
      <c r="A2946" s="178" t="s">
        <v>425</v>
      </c>
      <c r="B2946" s="178" t="s">
        <v>433</v>
      </c>
      <c r="C2946" s="178">
        <v>2035</v>
      </c>
      <c r="D2946" s="178" t="s">
        <v>336</v>
      </c>
      <c r="E2946" s="178" t="s">
        <v>337</v>
      </c>
      <c r="F2946" s="178" t="s">
        <v>435</v>
      </c>
      <c r="G2946" s="178">
        <v>-5</v>
      </c>
      <c r="H2946" s="178">
        <v>1.5804694890975901</v>
      </c>
      <c r="I2946" s="178">
        <v>1.7701258277893011</v>
      </c>
      <c r="J2946" s="178" t="s">
        <v>720</v>
      </c>
    </row>
    <row r="2947" spans="1:10" x14ac:dyDescent="0.45">
      <c r="A2947" s="178" t="s">
        <v>425</v>
      </c>
      <c r="B2947" s="178" t="s">
        <v>433</v>
      </c>
      <c r="C2947" s="178">
        <v>2035</v>
      </c>
      <c r="D2947" s="178" t="s">
        <v>336</v>
      </c>
      <c r="E2947" s="178" t="s">
        <v>337</v>
      </c>
      <c r="F2947" s="178" t="s">
        <v>441</v>
      </c>
      <c r="G2947" s="178">
        <v>-5</v>
      </c>
      <c r="H2947" s="178">
        <v>8.6481788158416695</v>
      </c>
      <c r="I2947" s="178">
        <v>9.6859602737426709</v>
      </c>
      <c r="J2947" s="178" t="s">
        <v>720</v>
      </c>
    </row>
    <row r="2948" spans="1:10" x14ac:dyDescent="0.45">
      <c r="A2948" s="178" t="s">
        <v>425</v>
      </c>
      <c r="B2948" s="178" t="s">
        <v>433</v>
      </c>
      <c r="C2948" s="178">
        <v>2035</v>
      </c>
      <c r="D2948" s="178" t="s">
        <v>336</v>
      </c>
      <c r="E2948" s="178" t="s">
        <v>337</v>
      </c>
      <c r="F2948" s="178" t="s">
        <v>458</v>
      </c>
      <c r="G2948" s="178">
        <v>-5</v>
      </c>
      <c r="H2948" s="178">
        <v>0.26302254199981601</v>
      </c>
      <c r="I2948" s="178">
        <v>0.29458524703979394</v>
      </c>
      <c r="J2948" s="178" t="s">
        <v>720</v>
      </c>
    </row>
    <row r="2949" spans="1:10" x14ac:dyDescent="0.45">
      <c r="A2949" s="178" t="s">
        <v>425</v>
      </c>
      <c r="B2949" s="178" t="s">
        <v>433</v>
      </c>
      <c r="C2949" s="178">
        <v>2035</v>
      </c>
      <c r="D2949" s="178" t="s">
        <v>336</v>
      </c>
      <c r="E2949" s="178" t="s">
        <v>337</v>
      </c>
      <c r="F2949" s="178" t="s">
        <v>441</v>
      </c>
      <c r="G2949" s="178">
        <v>-2</v>
      </c>
      <c r="H2949" s="178">
        <v>5.7372837066650302</v>
      </c>
      <c r="I2949" s="178">
        <v>6.4257577514648343</v>
      </c>
      <c r="J2949" s="178" t="s">
        <v>720</v>
      </c>
    </row>
    <row r="2950" spans="1:10" x14ac:dyDescent="0.45">
      <c r="A2950" s="178" t="s">
        <v>425</v>
      </c>
      <c r="B2950" s="178" t="s">
        <v>433</v>
      </c>
      <c r="C2950" s="178">
        <v>2035</v>
      </c>
      <c r="D2950" s="178" t="s">
        <v>336</v>
      </c>
      <c r="E2950" s="178" t="s">
        <v>337</v>
      </c>
      <c r="F2950" s="178" t="s">
        <v>446</v>
      </c>
      <c r="G2950" s="178">
        <v>-2</v>
      </c>
      <c r="H2950" s="178">
        <v>0.11668361350893899</v>
      </c>
      <c r="I2950" s="178">
        <v>0.13068564713001168</v>
      </c>
      <c r="J2950" s="178" t="s">
        <v>720</v>
      </c>
    </row>
    <row r="2951" spans="1:10" x14ac:dyDescent="0.45">
      <c r="A2951" s="178" t="s">
        <v>425</v>
      </c>
      <c r="B2951" s="178" t="s">
        <v>433</v>
      </c>
      <c r="C2951" s="178">
        <v>2035</v>
      </c>
      <c r="D2951" s="178" t="s">
        <v>336</v>
      </c>
      <c r="E2951" s="178" t="s">
        <v>337</v>
      </c>
      <c r="F2951" s="178" t="s">
        <v>444</v>
      </c>
      <c r="G2951" s="178">
        <v>-1</v>
      </c>
      <c r="H2951" s="178">
        <v>7.4018836021423304</v>
      </c>
      <c r="I2951" s="178">
        <v>8.2901096343994105</v>
      </c>
      <c r="J2951" s="178" t="s">
        <v>721</v>
      </c>
    </row>
    <row r="2952" spans="1:10" x14ac:dyDescent="0.45">
      <c r="A2952" s="178" t="s">
        <v>425</v>
      </c>
      <c r="B2952" s="178" t="s">
        <v>433</v>
      </c>
      <c r="C2952" s="178">
        <v>2035</v>
      </c>
      <c r="D2952" s="178" t="s">
        <v>336</v>
      </c>
      <c r="E2952" s="178" t="s">
        <v>337</v>
      </c>
      <c r="F2952" s="178" t="s">
        <v>444</v>
      </c>
      <c r="G2952" s="178">
        <v>0</v>
      </c>
      <c r="H2952" s="178">
        <v>1.5930213928222601</v>
      </c>
      <c r="I2952" s="178">
        <v>1.7841839599609315</v>
      </c>
      <c r="J2952" s="178" t="s">
        <v>721</v>
      </c>
    </row>
    <row r="2953" spans="1:10" x14ac:dyDescent="0.45">
      <c r="A2953" s="178" t="s">
        <v>425</v>
      </c>
      <c r="B2953" s="178" t="s">
        <v>433</v>
      </c>
      <c r="C2953" s="178">
        <v>2035</v>
      </c>
      <c r="D2953" s="178" t="s">
        <v>336</v>
      </c>
      <c r="E2953" s="178" t="s">
        <v>337</v>
      </c>
      <c r="F2953" s="178" t="s">
        <v>445</v>
      </c>
      <c r="G2953" s="178">
        <v>1</v>
      </c>
      <c r="H2953" s="178">
        <v>5.00835752487182</v>
      </c>
      <c r="I2953" s="178">
        <v>5.6093604278564388</v>
      </c>
      <c r="J2953" s="178" t="s">
        <v>724</v>
      </c>
    </row>
    <row r="2954" spans="1:10" x14ac:dyDescent="0.45">
      <c r="A2954" s="178" t="s">
        <v>425</v>
      </c>
      <c r="B2954" s="178" t="s">
        <v>433</v>
      </c>
      <c r="C2954" s="178">
        <v>2035</v>
      </c>
      <c r="D2954" s="178" t="s">
        <v>336</v>
      </c>
      <c r="E2954" s="178" t="s">
        <v>337</v>
      </c>
      <c r="F2954" s="178" t="s">
        <v>447</v>
      </c>
      <c r="G2954" s="178">
        <v>2</v>
      </c>
      <c r="H2954" s="178">
        <v>2.7660713195800701</v>
      </c>
      <c r="I2954" s="178">
        <v>3.0979998779296789</v>
      </c>
      <c r="J2954" s="178" t="s">
        <v>722</v>
      </c>
    </row>
    <row r="2955" spans="1:10" x14ac:dyDescent="0.45">
      <c r="A2955" s="178" t="s">
        <v>425</v>
      </c>
      <c r="B2955" s="178" t="s">
        <v>433</v>
      </c>
      <c r="C2955" s="178">
        <v>2035</v>
      </c>
      <c r="D2955" s="178" t="s">
        <v>336</v>
      </c>
      <c r="E2955" s="178" t="s">
        <v>337</v>
      </c>
      <c r="F2955" s="178" t="s">
        <v>434</v>
      </c>
      <c r="G2955" s="178">
        <v>3</v>
      </c>
      <c r="H2955" s="178">
        <v>2.8604042530059801</v>
      </c>
      <c r="I2955" s="178">
        <v>3.2036527633666982</v>
      </c>
      <c r="J2955" s="178" t="s">
        <v>720</v>
      </c>
    </row>
    <row r="2956" spans="1:10" x14ac:dyDescent="0.45">
      <c r="A2956" s="178" t="s">
        <v>425</v>
      </c>
      <c r="B2956" s="178" t="s">
        <v>433</v>
      </c>
      <c r="C2956" s="178">
        <v>2035</v>
      </c>
      <c r="D2956" s="178" t="s">
        <v>336</v>
      </c>
      <c r="E2956" s="178" t="s">
        <v>337</v>
      </c>
      <c r="F2956" s="178" t="s">
        <v>450</v>
      </c>
      <c r="G2956" s="178">
        <v>3</v>
      </c>
      <c r="H2956" s="178">
        <v>3.0653944015502899</v>
      </c>
      <c r="I2956" s="178">
        <v>3.4332417297363249</v>
      </c>
      <c r="J2956" s="178" t="s">
        <v>721</v>
      </c>
    </row>
    <row r="2957" spans="1:10" x14ac:dyDescent="0.45">
      <c r="A2957" s="178" t="s">
        <v>425</v>
      </c>
      <c r="B2957" s="178" t="s">
        <v>433</v>
      </c>
      <c r="C2957" s="178">
        <v>2035</v>
      </c>
      <c r="D2957" s="178" t="s">
        <v>336</v>
      </c>
      <c r="E2957" s="178" t="s">
        <v>337</v>
      </c>
      <c r="F2957" s="178" t="s">
        <v>442</v>
      </c>
      <c r="G2957" s="178">
        <v>4</v>
      </c>
      <c r="H2957" s="178">
        <v>3.8279356956481898</v>
      </c>
      <c r="I2957" s="178">
        <v>4.2872879791259733</v>
      </c>
      <c r="J2957" s="178" t="s">
        <v>720</v>
      </c>
    </row>
    <row r="2958" spans="1:10" x14ac:dyDescent="0.45">
      <c r="A2958" s="178" t="s">
        <v>425</v>
      </c>
      <c r="B2958" s="178" t="s">
        <v>433</v>
      </c>
      <c r="C2958" s="178">
        <v>2035</v>
      </c>
      <c r="D2958" s="178" t="s">
        <v>336</v>
      </c>
      <c r="E2958" s="178" t="s">
        <v>337</v>
      </c>
      <c r="F2958" s="178" t="s">
        <v>447</v>
      </c>
      <c r="G2958" s="178">
        <v>5</v>
      </c>
      <c r="H2958" s="178">
        <v>0.27300398796796799</v>
      </c>
      <c r="I2958" s="178">
        <v>0.3057644665241242</v>
      </c>
      <c r="J2958" s="178" t="s">
        <v>722</v>
      </c>
    </row>
    <row r="2959" spans="1:10" x14ac:dyDescent="0.45">
      <c r="A2959" s="178" t="s">
        <v>425</v>
      </c>
      <c r="B2959" s="178" t="s">
        <v>433</v>
      </c>
      <c r="C2959" s="178">
        <v>2035</v>
      </c>
      <c r="D2959" s="178" t="s">
        <v>336</v>
      </c>
      <c r="E2959" s="178" t="s">
        <v>337</v>
      </c>
      <c r="F2959" s="178" t="s">
        <v>441</v>
      </c>
      <c r="G2959" s="178">
        <v>6</v>
      </c>
      <c r="H2959" s="178">
        <v>2.2027108669281001</v>
      </c>
      <c r="I2959" s="178">
        <v>2.4670361709594726</v>
      </c>
      <c r="J2959" s="178" t="s">
        <v>720</v>
      </c>
    </row>
    <row r="2960" spans="1:10" x14ac:dyDescent="0.45">
      <c r="A2960" s="178" t="s">
        <v>425</v>
      </c>
      <c r="B2960" s="178" t="s">
        <v>433</v>
      </c>
      <c r="C2960" s="178">
        <v>2035</v>
      </c>
      <c r="D2960" s="178" t="s">
        <v>336</v>
      </c>
      <c r="E2960" s="178" t="s">
        <v>337</v>
      </c>
      <c r="F2960" s="178" t="s">
        <v>435</v>
      </c>
      <c r="G2960" s="178">
        <v>7</v>
      </c>
      <c r="H2960" s="178">
        <v>2.1479401737451598E-2</v>
      </c>
      <c r="I2960" s="178">
        <v>2.4056929945945792E-2</v>
      </c>
      <c r="J2960" s="178" t="s">
        <v>720</v>
      </c>
    </row>
    <row r="2961" spans="1:10" x14ac:dyDescent="0.45">
      <c r="A2961" s="178" t="s">
        <v>425</v>
      </c>
      <c r="B2961" s="178" t="s">
        <v>433</v>
      </c>
      <c r="C2961" s="178">
        <v>2035</v>
      </c>
      <c r="D2961" s="178" t="s">
        <v>336</v>
      </c>
      <c r="E2961" s="178" t="s">
        <v>337</v>
      </c>
      <c r="F2961" s="178" t="s">
        <v>448</v>
      </c>
      <c r="G2961" s="178">
        <v>7</v>
      </c>
      <c r="H2961" s="178">
        <v>0.110929645597934</v>
      </c>
      <c r="I2961" s="178">
        <v>0.1242412030696861</v>
      </c>
      <c r="J2961" s="178" t="s">
        <v>720</v>
      </c>
    </row>
    <row r="2962" spans="1:10" x14ac:dyDescent="0.45">
      <c r="A2962" s="178" t="s">
        <v>425</v>
      </c>
      <c r="B2962" s="178" t="s">
        <v>433</v>
      </c>
      <c r="C2962" s="178">
        <v>2035</v>
      </c>
      <c r="D2962" s="178" t="s">
        <v>336</v>
      </c>
      <c r="E2962" s="178" t="s">
        <v>337</v>
      </c>
      <c r="F2962" s="178" t="s">
        <v>445</v>
      </c>
      <c r="G2962" s="178">
        <v>8</v>
      </c>
      <c r="H2962" s="178">
        <v>0.17119419574737499</v>
      </c>
      <c r="I2962" s="178">
        <v>0.19173749923706002</v>
      </c>
      <c r="J2962" s="178" t="s">
        <v>724</v>
      </c>
    </row>
    <row r="2963" spans="1:10" x14ac:dyDescent="0.45">
      <c r="A2963" s="178" t="s">
        <v>425</v>
      </c>
      <c r="B2963" s="178" t="s">
        <v>433</v>
      </c>
      <c r="C2963" s="178">
        <v>2035</v>
      </c>
      <c r="D2963" s="178" t="s">
        <v>336</v>
      </c>
      <c r="E2963" s="178" t="s">
        <v>337</v>
      </c>
      <c r="F2963" s="178" t="s">
        <v>445</v>
      </c>
      <c r="G2963" s="178">
        <v>9</v>
      </c>
      <c r="H2963" s="178">
        <v>7.8795478343963596</v>
      </c>
      <c r="I2963" s="178">
        <v>8.8250935745239243</v>
      </c>
      <c r="J2963" s="178" t="s">
        <v>724</v>
      </c>
    </row>
    <row r="2964" spans="1:10" x14ac:dyDescent="0.45">
      <c r="A2964" s="178" t="s">
        <v>425</v>
      </c>
      <c r="B2964" s="178" t="s">
        <v>433</v>
      </c>
      <c r="C2964" s="178">
        <v>2035</v>
      </c>
      <c r="D2964" s="178" t="s">
        <v>336</v>
      </c>
      <c r="E2964" s="178" t="s">
        <v>337</v>
      </c>
      <c r="F2964" s="178" t="s">
        <v>447</v>
      </c>
      <c r="G2964" s="178">
        <v>10</v>
      </c>
      <c r="H2964" s="178">
        <v>1.8132283687591499</v>
      </c>
      <c r="I2964" s="178">
        <v>2.0308157730102483</v>
      </c>
      <c r="J2964" s="178" t="s">
        <v>722</v>
      </c>
    </row>
    <row r="2965" spans="1:10" x14ac:dyDescent="0.45">
      <c r="A2965" s="178" t="s">
        <v>425</v>
      </c>
      <c r="B2965" s="178" t="s">
        <v>433</v>
      </c>
      <c r="C2965" s="178">
        <v>2035</v>
      </c>
      <c r="D2965" s="178" t="s">
        <v>336</v>
      </c>
      <c r="E2965" s="178" t="s">
        <v>337</v>
      </c>
      <c r="F2965" s="178" t="s">
        <v>445</v>
      </c>
      <c r="G2965" s="178">
        <v>10</v>
      </c>
      <c r="H2965" s="178">
        <v>1.5087285041809</v>
      </c>
      <c r="I2965" s="178">
        <v>1.6897759246826081</v>
      </c>
      <c r="J2965" s="178" t="s">
        <v>724</v>
      </c>
    </row>
    <row r="2966" spans="1:10" x14ac:dyDescent="0.45">
      <c r="A2966" s="178" t="s">
        <v>425</v>
      </c>
      <c r="B2966" s="178" t="s">
        <v>433</v>
      </c>
      <c r="C2966" s="178">
        <v>2035</v>
      </c>
      <c r="D2966" s="178" t="s">
        <v>336</v>
      </c>
      <c r="E2966" s="178" t="s">
        <v>337</v>
      </c>
      <c r="F2966" s="178" t="s">
        <v>452</v>
      </c>
      <c r="G2966" s="178">
        <v>10</v>
      </c>
      <c r="H2966" s="178">
        <v>0.70450603961944502</v>
      </c>
      <c r="I2966" s="178">
        <v>0.78904676437377852</v>
      </c>
      <c r="J2966" s="178" t="s">
        <v>721</v>
      </c>
    </row>
    <row r="2967" spans="1:10" x14ac:dyDescent="0.45">
      <c r="A2967" s="178" t="s">
        <v>425</v>
      </c>
      <c r="B2967" s="178" t="s">
        <v>433</v>
      </c>
      <c r="C2967" s="178">
        <v>2035</v>
      </c>
      <c r="D2967" s="178" t="s">
        <v>336</v>
      </c>
      <c r="E2967" s="178" t="s">
        <v>337</v>
      </c>
      <c r="F2967" s="178" t="s">
        <v>452</v>
      </c>
      <c r="G2967" s="178">
        <v>14</v>
      </c>
      <c r="H2967" s="178">
        <v>3.0768907070159899</v>
      </c>
      <c r="I2967" s="178">
        <v>3.446117591857909</v>
      </c>
      <c r="J2967" s="178" t="s">
        <v>721</v>
      </c>
    </row>
    <row r="2968" spans="1:10" x14ac:dyDescent="0.45">
      <c r="A2968" s="178" t="s">
        <v>425</v>
      </c>
      <c r="B2968" s="178" t="s">
        <v>433</v>
      </c>
      <c r="C2968" s="178">
        <v>2035</v>
      </c>
      <c r="D2968" s="178" t="s">
        <v>336</v>
      </c>
      <c r="E2968" s="178" t="s">
        <v>337</v>
      </c>
      <c r="F2968" s="178" t="s">
        <v>445</v>
      </c>
      <c r="G2968" s="178">
        <v>14</v>
      </c>
      <c r="H2968" s="178">
        <v>0.440371394157409</v>
      </c>
      <c r="I2968" s="178">
        <v>0.49321596145629815</v>
      </c>
      <c r="J2968" s="178" t="s">
        <v>724</v>
      </c>
    </row>
    <row r="2969" spans="1:10" x14ac:dyDescent="0.45">
      <c r="A2969" s="178" t="s">
        <v>425</v>
      </c>
      <c r="B2969" s="178" t="s">
        <v>433</v>
      </c>
      <c r="C2969" s="178">
        <v>2035</v>
      </c>
      <c r="D2969" s="178" t="s">
        <v>336</v>
      </c>
      <c r="E2969" s="178" t="s">
        <v>337</v>
      </c>
      <c r="F2969" s="178" t="s">
        <v>442</v>
      </c>
      <c r="G2969" s="178">
        <v>15</v>
      </c>
      <c r="H2969" s="178">
        <v>3.39409327507019</v>
      </c>
      <c r="I2969" s="178">
        <v>3.8013844680786133</v>
      </c>
      <c r="J2969" s="178" t="s">
        <v>720</v>
      </c>
    </row>
    <row r="2970" spans="1:10" x14ac:dyDescent="0.45">
      <c r="A2970" s="178" t="s">
        <v>425</v>
      </c>
      <c r="B2970" s="178" t="s">
        <v>433</v>
      </c>
      <c r="C2970" s="178">
        <v>2035</v>
      </c>
      <c r="D2970" s="178" t="s">
        <v>336</v>
      </c>
      <c r="E2970" s="178" t="s">
        <v>337</v>
      </c>
      <c r="F2970" s="178" t="s">
        <v>447</v>
      </c>
      <c r="G2970" s="178">
        <v>15</v>
      </c>
      <c r="H2970" s="178">
        <v>8.0780677795410103</v>
      </c>
      <c r="I2970" s="178">
        <v>9.0474359130859323</v>
      </c>
      <c r="J2970" s="178" t="s">
        <v>722</v>
      </c>
    </row>
    <row r="2971" spans="1:10" x14ac:dyDescent="0.45">
      <c r="A2971" s="178" t="s">
        <v>425</v>
      </c>
      <c r="B2971" s="178" t="s">
        <v>433</v>
      </c>
      <c r="C2971" s="178">
        <v>2035</v>
      </c>
      <c r="D2971" s="178" t="s">
        <v>336</v>
      </c>
      <c r="E2971" s="178" t="s">
        <v>337</v>
      </c>
      <c r="F2971" s="178" t="s">
        <v>445</v>
      </c>
      <c r="G2971" s="178">
        <v>24</v>
      </c>
      <c r="H2971" s="178">
        <v>4.3888509273529101E-2</v>
      </c>
      <c r="I2971" s="178">
        <v>4.9155130386352601E-2</v>
      </c>
      <c r="J2971" s="178" t="s">
        <v>724</v>
      </c>
    </row>
    <row r="2972" spans="1:10" x14ac:dyDescent="0.45">
      <c r="A2972" s="178" t="s">
        <v>425</v>
      </c>
      <c r="B2972" s="178" t="s">
        <v>433</v>
      </c>
      <c r="C2972" s="178">
        <v>2035</v>
      </c>
      <c r="D2972" s="178" t="s">
        <v>336</v>
      </c>
      <c r="E2972" s="178" t="s">
        <v>337</v>
      </c>
      <c r="F2972" s="178" t="s">
        <v>435</v>
      </c>
      <c r="G2972" s="178">
        <v>25</v>
      </c>
      <c r="H2972" s="178">
        <v>9.9064793903380004E-4</v>
      </c>
      <c r="I2972" s="178">
        <v>1.109525691717856E-3</v>
      </c>
      <c r="J2972" s="178" t="s">
        <v>720</v>
      </c>
    </row>
    <row r="2973" spans="1:10" x14ac:dyDescent="0.45">
      <c r="A2973" s="178" t="s">
        <v>425</v>
      </c>
      <c r="B2973" s="178" t="s">
        <v>433</v>
      </c>
      <c r="C2973" s="178">
        <v>2035</v>
      </c>
      <c r="D2973" s="178" t="s">
        <v>336</v>
      </c>
      <c r="E2973" s="178" t="s">
        <v>337</v>
      </c>
      <c r="F2973" s="178" t="s">
        <v>445</v>
      </c>
      <c r="G2973" s="178">
        <v>26</v>
      </c>
      <c r="H2973" s="178">
        <v>6.4477389678358997E-3</v>
      </c>
      <c r="I2973" s="178">
        <v>7.2214676439762079E-3</v>
      </c>
      <c r="J2973" s="178" t="s">
        <v>724</v>
      </c>
    </row>
    <row r="2974" spans="1:10" x14ac:dyDescent="0.45">
      <c r="A2974" s="178" t="s">
        <v>425</v>
      </c>
      <c r="B2974" s="178" t="s">
        <v>433</v>
      </c>
      <c r="C2974" s="178">
        <v>2035</v>
      </c>
      <c r="D2974" s="178" t="s">
        <v>336</v>
      </c>
      <c r="E2974" s="178" t="s">
        <v>337</v>
      </c>
      <c r="F2974" s="178" t="s">
        <v>446</v>
      </c>
      <c r="G2974" s="178">
        <v>27</v>
      </c>
      <c r="H2974" s="178">
        <v>2.2180800437927202</v>
      </c>
      <c r="I2974" s="178">
        <v>2.4842496490478467</v>
      </c>
      <c r="J2974" s="178" t="s">
        <v>720</v>
      </c>
    </row>
    <row r="2975" spans="1:10" x14ac:dyDescent="0.45">
      <c r="A2975" s="178" t="s">
        <v>425</v>
      </c>
      <c r="B2975" s="178" t="s">
        <v>433</v>
      </c>
      <c r="C2975" s="178">
        <v>2035</v>
      </c>
      <c r="D2975" s="178" t="s">
        <v>336</v>
      </c>
      <c r="E2975" s="178" t="s">
        <v>337</v>
      </c>
      <c r="F2975" s="178" t="s">
        <v>448</v>
      </c>
      <c r="G2975" s="178">
        <v>27</v>
      </c>
      <c r="H2975" s="178">
        <v>3.4942837357520999</v>
      </c>
      <c r="I2975" s="178">
        <v>3.9135977840423521</v>
      </c>
      <c r="J2975" s="178" t="s">
        <v>720</v>
      </c>
    </row>
    <row r="2976" spans="1:10" x14ac:dyDescent="0.45">
      <c r="A2976" s="178" t="s">
        <v>425</v>
      </c>
      <c r="B2976" s="178" t="s">
        <v>433</v>
      </c>
      <c r="C2976" s="178">
        <v>2035</v>
      </c>
      <c r="D2976" s="178" t="s">
        <v>336</v>
      </c>
      <c r="E2976" s="178" t="s">
        <v>337</v>
      </c>
      <c r="F2976" s="178" t="s">
        <v>449</v>
      </c>
      <c r="G2976" s="178">
        <v>27</v>
      </c>
      <c r="H2976" s="178">
        <v>0.41970595717430098</v>
      </c>
      <c r="I2976" s="178">
        <v>0.47007067203521713</v>
      </c>
      <c r="J2976" s="178" t="s">
        <v>722</v>
      </c>
    </row>
    <row r="2977" spans="1:10" x14ac:dyDescent="0.45">
      <c r="A2977" s="178" t="s">
        <v>425</v>
      </c>
      <c r="B2977" s="178" t="s">
        <v>433</v>
      </c>
      <c r="C2977" s="178">
        <v>2035</v>
      </c>
      <c r="D2977" s="178" t="s">
        <v>336</v>
      </c>
      <c r="E2977" s="178" t="s">
        <v>337</v>
      </c>
      <c r="F2977" s="178" t="s">
        <v>445</v>
      </c>
      <c r="G2977" s="178">
        <v>28</v>
      </c>
      <c r="H2977" s="178">
        <v>4.91755120456219E-2</v>
      </c>
      <c r="I2977" s="178">
        <v>5.5076573491096535E-2</v>
      </c>
      <c r="J2977" s="178" t="s">
        <v>724</v>
      </c>
    </row>
    <row r="2978" spans="1:10" x14ac:dyDescent="0.45">
      <c r="A2978" s="178" t="s">
        <v>425</v>
      </c>
      <c r="B2978" s="178" t="s">
        <v>433</v>
      </c>
      <c r="C2978" s="178">
        <v>2035</v>
      </c>
      <c r="D2978" s="178" t="s">
        <v>336</v>
      </c>
      <c r="E2978" s="178" t="s">
        <v>337</v>
      </c>
      <c r="F2978" s="178" t="s">
        <v>448</v>
      </c>
      <c r="G2978" s="178">
        <v>29</v>
      </c>
      <c r="H2978" s="178">
        <v>0.95940530300140303</v>
      </c>
      <c r="I2978" s="178">
        <v>1.0745339393615716</v>
      </c>
      <c r="J2978" s="178" t="s">
        <v>720</v>
      </c>
    </row>
    <row r="2979" spans="1:10" x14ac:dyDescent="0.45">
      <c r="A2979" s="178" t="s">
        <v>425</v>
      </c>
      <c r="B2979" s="178" t="s">
        <v>433</v>
      </c>
      <c r="C2979" s="178">
        <v>2035</v>
      </c>
      <c r="D2979" s="178" t="s">
        <v>336</v>
      </c>
      <c r="E2979" s="178" t="s">
        <v>337</v>
      </c>
      <c r="F2979" s="178" t="s">
        <v>440</v>
      </c>
      <c r="G2979" s="178">
        <v>43</v>
      </c>
      <c r="H2979" s="178">
        <v>2.4123161565511998E-3</v>
      </c>
      <c r="I2979" s="178">
        <v>2.7017940953373439E-3</v>
      </c>
      <c r="J2979" s="178" t="s">
        <v>720</v>
      </c>
    </row>
    <row r="2980" spans="1:10" x14ac:dyDescent="0.45">
      <c r="A2980" s="178" t="s">
        <v>425</v>
      </c>
      <c r="B2980" s="178" t="s">
        <v>433</v>
      </c>
      <c r="C2980" s="178">
        <v>2035</v>
      </c>
      <c r="D2980" s="178" t="s">
        <v>336</v>
      </c>
      <c r="E2980" s="178" t="s">
        <v>337</v>
      </c>
      <c r="F2980" s="178" t="s">
        <v>440</v>
      </c>
      <c r="G2980" s="178">
        <v>81</v>
      </c>
      <c r="H2980" s="178">
        <v>2.1139853633939999E-3</v>
      </c>
      <c r="I2980" s="178">
        <v>2.3676636070012803E-3</v>
      </c>
      <c r="J2980" s="178" t="s">
        <v>720</v>
      </c>
    </row>
    <row r="2981" spans="1:10" x14ac:dyDescent="0.45">
      <c r="A2981" s="178" t="s">
        <v>425</v>
      </c>
      <c r="B2981" s="178" t="s">
        <v>433</v>
      </c>
      <c r="C2981" s="178">
        <v>2035</v>
      </c>
      <c r="D2981" s="178" t="s">
        <v>336</v>
      </c>
      <c r="E2981" s="178" t="s">
        <v>337</v>
      </c>
      <c r="F2981" s="178" t="s">
        <v>451</v>
      </c>
      <c r="G2981" s="178">
        <v>91</v>
      </c>
      <c r="H2981" s="178">
        <v>5.0760755538940403</v>
      </c>
      <c r="I2981" s="178">
        <v>5.6852046203613256</v>
      </c>
      <c r="J2981" s="178" t="s">
        <v>720</v>
      </c>
    </row>
    <row r="2982" spans="1:10" x14ac:dyDescent="0.45">
      <c r="A2982" s="178" t="s">
        <v>425</v>
      </c>
      <c r="B2982" s="178" t="s">
        <v>433</v>
      </c>
      <c r="C2982" s="178">
        <v>2035</v>
      </c>
      <c r="D2982" s="178" t="s">
        <v>336</v>
      </c>
      <c r="E2982" s="178" t="s">
        <v>337</v>
      </c>
      <c r="F2982" s="178" t="s">
        <v>441</v>
      </c>
      <c r="G2982" s="178">
        <v>153</v>
      </c>
      <c r="H2982" s="178">
        <v>8.7669432163238498E-2</v>
      </c>
      <c r="I2982" s="178">
        <v>9.8189764022827128E-2</v>
      </c>
      <c r="J2982" s="178" t="s">
        <v>720</v>
      </c>
    </row>
    <row r="2983" spans="1:10" x14ac:dyDescent="0.45">
      <c r="A2983" s="178" t="s">
        <v>425</v>
      </c>
      <c r="B2983" s="178" t="s">
        <v>433</v>
      </c>
      <c r="C2983" s="178">
        <v>2035</v>
      </c>
      <c r="D2983" s="178" t="s">
        <v>336</v>
      </c>
      <c r="E2983" s="178" t="s">
        <v>337</v>
      </c>
      <c r="F2983" s="178" t="s">
        <v>446</v>
      </c>
      <c r="G2983" s="178">
        <v>199</v>
      </c>
      <c r="H2983" s="178">
        <v>4.61697541177273E-2</v>
      </c>
      <c r="I2983" s="178">
        <v>5.1710124611854584E-2</v>
      </c>
      <c r="J2983" s="178" t="s">
        <v>720</v>
      </c>
    </row>
    <row r="2984" spans="1:10" x14ac:dyDescent="0.45">
      <c r="A2984" s="178" t="s">
        <v>425</v>
      </c>
      <c r="B2984" s="178" t="s">
        <v>433</v>
      </c>
      <c r="C2984" s="178">
        <v>2035</v>
      </c>
      <c r="D2984" s="178" t="s">
        <v>336</v>
      </c>
      <c r="E2984" s="178" t="s">
        <v>337</v>
      </c>
      <c r="F2984" s="178" t="s">
        <v>449</v>
      </c>
      <c r="G2984" s="178">
        <v>199</v>
      </c>
      <c r="H2984" s="178">
        <v>7.4425980448722798E-2</v>
      </c>
      <c r="I2984" s="178">
        <v>8.3357098102569541E-2</v>
      </c>
      <c r="J2984" s="178" t="s">
        <v>722</v>
      </c>
    </row>
    <row r="2985" spans="1:10" x14ac:dyDescent="0.45">
      <c r="A2985" s="178" t="s">
        <v>425</v>
      </c>
      <c r="B2985" s="178" t="s">
        <v>433</v>
      </c>
      <c r="C2985" s="178">
        <v>2035</v>
      </c>
      <c r="D2985" s="178" t="s">
        <v>336</v>
      </c>
      <c r="E2985" s="178" t="s">
        <v>337</v>
      </c>
      <c r="F2985" s="178" t="s">
        <v>445</v>
      </c>
      <c r="G2985" s="178">
        <v>227</v>
      </c>
      <c r="H2985" s="178">
        <v>3.9988721255209997E-4</v>
      </c>
      <c r="I2985" s="178">
        <v>4.4787367805835203E-4</v>
      </c>
      <c r="J2985" s="178" t="s">
        <v>724</v>
      </c>
    </row>
    <row r="2986" spans="1:10" x14ac:dyDescent="0.45">
      <c r="A2986" s="178" t="s">
        <v>425</v>
      </c>
      <c r="B2986" s="178" t="s">
        <v>433</v>
      </c>
      <c r="C2986" s="178">
        <v>2035</v>
      </c>
      <c r="D2986" s="178" t="s">
        <v>336</v>
      </c>
      <c r="E2986" s="178" t="s">
        <v>337</v>
      </c>
      <c r="F2986" s="178" t="s">
        <v>442</v>
      </c>
      <c r="G2986" s="178">
        <v>256</v>
      </c>
      <c r="H2986" s="178">
        <v>1.1342694759368901</v>
      </c>
      <c r="I2986" s="178">
        <v>1.270381813049317</v>
      </c>
      <c r="J2986" s="178" t="s">
        <v>720</v>
      </c>
    </row>
    <row r="2987" spans="1:10" x14ac:dyDescent="0.45">
      <c r="A2987" s="178" t="s">
        <v>425</v>
      </c>
      <c r="B2987" s="178" t="s">
        <v>433</v>
      </c>
      <c r="C2987" s="178">
        <v>2035</v>
      </c>
      <c r="D2987" s="178" t="s">
        <v>336</v>
      </c>
      <c r="E2987" s="178" t="s">
        <v>337</v>
      </c>
      <c r="F2987" s="178" t="s">
        <v>442</v>
      </c>
      <c r="G2987" s="178">
        <v>264</v>
      </c>
      <c r="H2987" s="178">
        <v>0.95217198133468595</v>
      </c>
      <c r="I2987" s="178">
        <v>1.0664326190948483</v>
      </c>
      <c r="J2987" s="178" t="s">
        <v>720</v>
      </c>
    </row>
    <row r="2988" spans="1:10" x14ac:dyDescent="0.45">
      <c r="A2988" s="178" t="s">
        <v>425</v>
      </c>
      <c r="B2988" s="178" t="s">
        <v>433</v>
      </c>
      <c r="C2988" s="178">
        <v>2035</v>
      </c>
      <c r="D2988" s="178" t="s">
        <v>336</v>
      </c>
      <c r="E2988" s="178" t="s">
        <v>337</v>
      </c>
      <c r="F2988" s="178" t="s">
        <v>442</v>
      </c>
      <c r="G2988" s="178">
        <v>299</v>
      </c>
      <c r="H2988" s="178">
        <v>1.67601871490478</v>
      </c>
      <c r="I2988" s="178">
        <v>1.8771409606933538</v>
      </c>
      <c r="J2988" s="178" t="s">
        <v>720</v>
      </c>
    </row>
    <row r="2989" spans="1:10" x14ac:dyDescent="0.45">
      <c r="A2989" s="178" t="s">
        <v>425</v>
      </c>
      <c r="B2989" s="178" t="s">
        <v>433</v>
      </c>
      <c r="C2989" s="178">
        <v>2035</v>
      </c>
      <c r="D2989" s="178" t="s">
        <v>336</v>
      </c>
      <c r="E2989" s="178" t="s">
        <v>337</v>
      </c>
      <c r="F2989" s="178" t="s">
        <v>440</v>
      </c>
      <c r="G2989" s="178">
        <v>322</v>
      </c>
      <c r="H2989" s="178">
        <v>3.6794121842830002E-4</v>
      </c>
      <c r="I2989" s="178">
        <v>4.1209416463969608E-4</v>
      </c>
      <c r="J2989" s="178" t="s">
        <v>720</v>
      </c>
    </row>
    <row r="2990" spans="1:10" x14ac:dyDescent="0.45">
      <c r="A2990" s="178" t="s">
        <v>425</v>
      </c>
      <c r="B2990" s="178" t="s">
        <v>433</v>
      </c>
      <c r="C2990" s="178">
        <v>2035</v>
      </c>
      <c r="D2990" s="178" t="s">
        <v>336</v>
      </c>
      <c r="E2990" s="178" t="s">
        <v>337</v>
      </c>
      <c r="F2990" s="178" t="s">
        <v>440</v>
      </c>
      <c r="G2990" s="178">
        <v>328</v>
      </c>
      <c r="H2990" s="178">
        <v>1.6386613424400001E-4</v>
      </c>
      <c r="I2990" s="178">
        <v>1.8353007035328003E-4</v>
      </c>
      <c r="J2990" s="178" t="s">
        <v>720</v>
      </c>
    </row>
    <row r="2991" spans="1:10" x14ac:dyDescent="0.45">
      <c r="A2991" s="178" t="s">
        <v>425</v>
      </c>
      <c r="B2991" s="178" t="s">
        <v>433</v>
      </c>
      <c r="C2991" s="178">
        <v>2035</v>
      </c>
      <c r="D2991" s="178" t="s">
        <v>336</v>
      </c>
      <c r="E2991" s="178" t="s">
        <v>337</v>
      </c>
      <c r="F2991" s="178" t="s">
        <v>442</v>
      </c>
      <c r="G2991" s="178">
        <v>411</v>
      </c>
      <c r="H2991" s="178">
        <v>0.49965679645538302</v>
      </c>
      <c r="I2991" s="178">
        <v>0.55961561203002907</v>
      </c>
      <c r="J2991" s="178" t="s">
        <v>720</v>
      </c>
    </row>
    <row r="2992" spans="1:10" x14ac:dyDescent="0.45">
      <c r="A2992" s="178" t="s">
        <v>425</v>
      </c>
      <c r="B2992" s="178" t="s">
        <v>433</v>
      </c>
      <c r="C2992" s="178">
        <v>2035</v>
      </c>
      <c r="D2992" s="178" t="s">
        <v>336</v>
      </c>
      <c r="E2992" s="178" t="s">
        <v>337</v>
      </c>
      <c r="F2992" s="178" t="s">
        <v>441</v>
      </c>
      <c r="G2992" s="178">
        <v>445</v>
      </c>
      <c r="H2992" s="178">
        <v>1.25805484130979E-2</v>
      </c>
      <c r="I2992" s="178">
        <v>1.4090214222669649E-2</v>
      </c>
      <c r="J2992" s="178" t="s">
        <v>720</v>
      </c>
    </row>
    <row r="2993" spans="1:10" x14ac:dyDescent="0.45">
      <c r="A2993" s="178" t="s">
        <v>425</v>
      </c>
      <c r="B2993" s="178" t="s">
        <v>433</v>
      </c>
      <c r="C2993" s="178">
        <v>2035</v>
      </c>
      <c r="D2993" s="178" t="s">
        <v>336</v>
      </c>
      <c r="E2993" s="178" t="s">
        <v>337</v>
      </c>
      <c r="F2993" s="178" t="s">
        <v>440</v>
      </c>
      <c r="G2993" s="178">
        <v>623</v>
      </c>
      <c r="H2993" s="178">
        <v>1.4360083150680001E-4</v>
      </c>
      <c r="I2993" s="178">
        <v>1.6083293128761603E-4</v>
      </c>
      <c r="J2993" s="178" t="s">
        <v>720</v>
      </c>
    </row>
    <row r="2994" spans="1:10" x14ac:dyDescent="0.45">
      <c r="A2994" s="178" t="s">
        <v>425</v>
      </c>
      <c r="B2994" s="178" t="s">
        <v>433</v>
      </c>
      <c r="C2994" s="178">
        <v>2035</v>
      </c>
      <c r="D2994" s="178" t="s">
        <v>336</v>
      </c>
      <c r="E2994" s="178" t="s">
        <v>337</v>
      </c>
      <c r="F2994" s="178" t="s">
        <v>441</v>
      </c>
      <c r="G2994" s="178">
        <v>650</v>
      </c>
      <c r="H2994" s="178">
        <v>0.10764785110950401</v>
      </c>
      <c r="I2994" s="178">
        <v>0.1205655932426445</v>
      </c>
      <c r="J2994" s="178" t="s">
        <v>720</v>
      </c>
    </row>
    <row r="2995" spans="1:10" x14ac:dyDescent="0.45">
      <c r="A2995" s="178" t="s">
        <v>425</v>
      </c>
      <c r="B2995" s="178" t="s">
        <v>433</v>
      </c>
      <c r="C2995" s="178">
        <v>2035</v>
      </c>
      <c r="D2995" s="178" t="s">
        <v>336</v>
      </c>
      <c r="E2995" s="178" t="s">
        <v>337</v>
      </c>
      <c r="F2995" s="178" t="s">
        <v>442</v>
      </c>
      <c r="G2995" s="178">
        <v>807</v>
      </c>
      <c r="H2995" s="178">
        <v>0.39148002862930298</v>
      </c>
      <c r="I2995" s="178">
        <v>0.43845763206481936</v>
      </c>
      <c r="J2995" s="178" t="s">
        <v>720</v>
      </c>
    </row>
    <row r="2996" spans="1:10" x14ac:dyDescent="0.45">
      <c r="A2996" s="178" t="s">
        <v>425</v>
      </c>
      <c r="B2996" s="178" t="s">
        <v>433</v>
      </c>
      <c r="C2996" s="178">
        <v>2035</v>
      </c>
      <c r="D2996" s="178" t="s">
        <v>336</v>
      </c>
      <c r="E2996" s="178" t="s">
        <v>337</v>
      </c>
      <c r="F2996" s="178" t="s">
        <v>454</v>
      </c>
      <c r="G2996" s="178">
        <v>840</v>
      </c>
      <c r="H2996" s="178">
        <v>3.90687704086303</v>
      </c>
      <c r="I2996" s="178">
        <v>4.3757022857665939</v>
      </c>
      <c r="J2996" s="178" t="s">
        <v>722</v>
      </c>
    </row>
    <row r="2997" spans="1:10" x14ac:dyDescent="0.45">
      <c r="A2997" s="178" t="s">
        <v>425</v>
      </c>
      <c r="B2997" s="178" t="s">
        <v>433</v>
      </c>
      <c r="C2997" s="178">
        <v>2035</v>
      </c>
      <c r="D2997" s="178" t="s">
        <v>336</v>
      </c>
      <c r="E2997" s="178" t="s">
        <v>337</v>
      </c>
      <c r="F2997" s="178" t="s">
        <v>455</v>
      </c>
      <c r="G2997" s="178">
        <v>1830</v>
      </c>
      <c r="H2997" s="178">
        <v>0.147831290960311</v>
      </c>
      <c r="I2997" s="178">
        <v>0.16557104587554833</v>
      </c>
      <c r="J2997" s="178" t="s">
        <v>720</v>
      </c>
    </row>
    <row r="2998" spans="1:10" x14ac:dyDescent="0.45">
      <c r="A2998" s="178" t="s">
        <v>425</v>
      </c>
      <c r="B2998" s="178" t="s">
        <v>433</v>
      </c>
      <c r="C2998" s="178">
        <v>2035</v>
      </c>
      <c r="D2998" s="178" t="s">
        <v>336</v>
      </c>
      <c r="E2998" s="178" t="s">
        <v>337</v>
      </c>
      <c r="F2998" s="178" t="s">
        <v>454</v>
      </c>
      <c r="G2998" s="178">
        <v>1830</v>
      </c>
      <c r="H2998" s="178">
        <v>3.5384566783904998</v>
      </c>
      <c r="I2998" s="178">
        <v>3.9630714797973603</v>
      </c>
      <c r="J2998" s="178" t="s">
        <v>722</v>
      </c>
    </row>
    <row r="2999" spans="1:10" x14ac:dyDescent="0.45">
      <c r="A2999" s="178" t="s">
        <v>425</v>
      </c>
      <c r="B2999" s="178" t="s">
        <v>433</v>
      </c>
      <c r="C2999" s="178">
        <v>2035</v>
      </c>
      <c r="D2999" s="178" t="s">
        <v>336</v>
      </c>
      <c r="E2999" s="178" t="s">
        <v>337</v>
      </c>
      <c r="F2999" s="178" t="s">
        <v>440</v>
      </c>
      <c r="G2999" s="178">
        <v>2398</v>
      </c>
      <c r="H2999" s="178">
        <v>2.4993863917200001E-5</v>
      </c>
      <c r="I2999" s="178">
        <v>2.7993127587264004E-5</v>
      </c>
      <c r="J2999" s="178" t="s">
        <v>720</v>
      </c>
    </row>
    <row r="3000" spans="1:10" x14ac:dyDescent="0.45">
      <c r="A3000" s="178" t="s">
        <v>425</v>
      </c>
      <c r="B3000" s="178" t="s">
        <v>433</v>
      </c>
      <c r="C3000" s="178">
        <v>2035</v>
      </c>
      <c r="D3000" s="178" t="s">
        <v>336</v>
      </c>
      <c r="E3000" s="178" t="s">
        <v>337</v>
      </c>
      <c r="F3000" s="178" t="s">
        <v>441</v>
      </c>
      <c r="G3000" s="178">
        <v>3539</v>
      </c>
      <c r="H3000" s="178">
        <v>3.7090936675668001E-3</v>
      </c>
      <c r="I3000" s="178">
        <v>4.1541849076748164E-3</v>
      </c>
      <c r="J3000" s="178" t="s">
        <v>720</v>
      </c>
    </row>
    <row r="3001" spans="1:10" x14ac:dyDescent="0.45">
      <c r="A3001" s="178" t="s">
        <v>425</v>
      </c>
      <c r="B3001" s="178" t="s">
        <v>433</v>
      </c>
      <c r="C3001" s="178">
        <v>2035</v>
      </c>
      <c r="D3001" s="178" t="s">
        <v>336</v>
      </c>
      <c r="E3001" s="178" t="s">
        <v>337</v>
      </c>
      <c r="F3001" s="178" t="s">
        <v>440</v>
      </c>
      <c r="G3001" s="178">
        <v>3959</v>
      </c>
      <c r="H3001" s="178">
        <v>4.4345615606300002E-5</v>
      </c>
      <c r="I3001" s="178">
        <v>4.9667089479056005E-5</v>
      </c>
      <c r="J3001" s="178" t="s">
        <v>720</v>
      </c>
    </row>
    <row r="3002" spans="1:10" x14ac:dyDescent="0.45">
      <c r="A3002" s="178" t="s">
        <v>425</v>
      </c>
      <c r="B3002" s="178" t="s">
        <v>433</v>
      </c>
      <c r="C3002" s="178">
        <v>2035</v>
      </c>
      <c r="D3002" s="178" t="s">
        <v>336</v>
      </c>
      <c r="E3002" s="178" t="s">
        <v>337</v>
      </c>
      <c r="F3002" s="178" t="s">
        <v>441</v>
      </c>
      <c r="G3002" s="178">
        <v>5239</v>
      </c>
      <c r="H3002" s="178">
        <v>5.7057491503655997E-3</v>
      </c>
      <c r="I3002" s="178">
        <v>6.3904390484094721E-3</v>
      </c>
      <c r="J3002" s="178" t="s">
        <v>720</v>
      </c>
    </row>
    <row r="3003" spans="1:10" x14ac:dyDescent="0.45">
      <c r="A3003" s="178" t="s">
        <v>425</v>
      </c>
      <c r="B3003" s="178" t="s">
        <v>433</v>
      </c>
      <c r="C3003" s="178">
        <v>2035</v>
      </c>
      <c r="D3003" s="178" t="s">
        <v>336</v>
      </c>
      <c r="E3003" s="178" t="s">
        <v>337</v>
      </c>
      <c r="F3003" s="178" t="s">
        <v>440</v>
      </c>
      <c r="G3003" s="178">
        <v>7530</v>
      </c>
      <c r="H3003" s="178">
        <v>3.8861398934399999E-5</v>
      </c>
      <c r="I3003" s="178">
        <v>4.3524766806528002E-5</v>
      </c>
      <c r="J3003" s="178" t="s">
        <v>720</v>
      </c>
    </row>
    <row r="3004" spans="1:10" x14ac:dyDescent="0.45">
      <c r="A3004" s="178" t="s">
        <v>425</v>
      </c>
      <c r="B3004" s="178" t="s">
        <v>433</v>
      </c>
      <c r="C3004" s="178">
        <v>2035</v>
      </c>
      <c r="D3004" s="178" t="s">
        <v>336</v>
      </c>
      <c r="E3004" s="178" t="s">
        <v>337</v>
      </c>
      <c r="F3004" s="178" t="s">
        <v>441</v>
      </c>
      <c r="G3004" s="178">
        <v>7570</v>
      </c>
      <c r="H3004" s="178">
        <v>8.2609960809349996E-3</v>
      </c>
      <c r="I3004" s="178">
        <v>9.2523156106472E-3</v>
      </c>
      <c r="J3004" s="178" t="s">
        <v>720</v>
      </c>
    </row>
    <row r="3005" spans="1:10" x14ac:dyDescent="0.45">
      <c r="A3005" s="178" t="s">
        <v>425</v>
      </c>
      <c r="B3005" s="178" t="s">
        <v>433</v>
      </c>
      <c r="C3005" s="178">
        <v>2035</v>
      </c>
      <c r="D3005" s="178" t="s">
        <v>336</v>
      </c>
      <c r="E3005" s="178" t="s">
        <v>337</v>
      </c>
      <c r="F3005" s="178" t="s">
        <v>459</v>
      </c>
      <c r="G3005" s="178">
        <v>8122</v>
      </c>
      <c r="H3005" s="178">
        <v>4.6299309730529696</v>
      </c>
      <c r="I3005" s="178">
        <v>5.1855226898193267</v>
      </c>
      <c r="J3005" s="178" t="s">
        <v>723</v>
      </c>
    </row>
    <row r="3006" spans="1:10" x14ac:dyDescent="0.45">
      <c r="A3006" s="178" t="s">
        <v>425</v>
      </c>
      <c r="B3006" s="178" t="s">
        <v>433</v>
      </c>
      <c r="C3006" s="178">
        <v>2035</v>
      </c>
      <c r="D3006" s="178" t="s">
        <v>336</v>
      </c>
      <c r="E3006" s="178" t="s">
        <v>337</v>
      </c>
      <c r="F3006" s="178" t="s">
        <v>451</v>
      </c>
      <c r="G3006" s="178">
        <v>10444</v>
      </c>
      <c r="H3006" s="178">
        <v>6.9253824651241302E-2</v>
      </c>
      <c r="I3006" s="178">
        <v>7.7564283609390272E-2</v>
      </c>
      <c r="J3006" s="178" t="s">
        <v>720</v>
      </c>
    </row>
    <row r="3007" spans="1:10" x14ac:dyDescent="0.45">
      <c r="A3007" s="178" t="s">
        <v>425</v>
      </c>
      <c r="B3007" s="178" t="s">
        <v>433</v>
      </c>
      <c r="C3007" s="178">
        <v>2035</v>
      </c>
      <c r="D3007" s="178" t="s">
        <v>336</v>
      </c>
      <c r="E3007" s="178" t="s">
        <v>337</v>
      </c>
      <c r="F3007" s="178" t="s">
        <v>440</v>
      </c>
      <c r="G3007" s="178">
        <v>28854</v>
      </c>
      <c r="H3007" s="1">
        <v>6.7638643486099997E-6</v>
      </c>
      <c r="I3007" s="178">
        <v>7.5755280704431999E-6</v>
      </c>
      <c r="J3007" s="178" t="s">
        <v>720</v>
      </c>
    </row>
    <row r="3008" spans="1:10" x14ac:dyDescent="0.45">
      <c r="A3008" s="178" t="s">
        <v>425</v>
      </c>
      <c r="B3008" s="178" t="s">
        <v>433</v>
      </c>
      <c r="C3008" s="178">
        <v>2035</v>
      </c>
      <c r="D3008" s="178" t="s">
        <v>336</v>
      </c>
      <c r="E3008" s="178" t="s">
        <v>337</v>
      </c>
      <c r="F3008" s="178" t="s">
        <v>448</v>
      </c>
      <c r="G3008" s="178">
        <v>37397</v>
      </c>
      <c r="H3008" s="178">
        <v>5.0913922488689402E-2</v>
      </c>
      <c r="I3008" s="178">
        <v>5.7023593187332133E-2</v>
      </c>
      <c r="J3008" s="178" t="s">
        <v>720</v>
      </c>
    </row>
    <row r="3009" spans="1:10" x14ac:dyDescent="0.45">
      <c r="A3009" s="178" t="s">
        <v>425</v>
      </c>
      <c r="B3009" s="178" t="s">
        <v>433</v>
      </c>
      <c r="C3009" s="178">
        <v>2035</v>
      </c>
      <c r="D3009" s="178" t="s">
        <v>336</v>
      </c>
      <c r="E3009" s="178" t="s">
        <v>337</v>
      </c>
      <c r="F3009" s="178" t="s">
        <v>442</v>
      </c>
      <c r="G3009" s="178">
        <v>40357</v>
      </c>
      <c r="H3009" s="178">
        <v>9.7209290834139996E-4</v>
      </c>
      <c r="I3009" s="178">
        <v>1.088744057342368E-3</v>
      </c>
      <c r="J3009" s="178" t="s">
        <v>720</v>
      </c>
    </row>
    <row r="3010" spans="1:10" x14ac:dyDescent="0.45">
      <c r="A3010" s="178" t="s">
        <v>425</v>
      </c>
      <c r="B3010" s="178" t="s">
        <v>433</v>
      </c>
      <c r="C3010" s="178">
        <v>2035</v>
      </c>
      <c r="D3010" s="178" t="s">
        <v>336</v>
      </c>
      <c r="E3010" s="178" t="s">
        <v>337</v>
      </c>
      <c r="F3010" s="178" t="s">
        <v>453</v>
      </c>
      <c r="G3010" s="178">
        <v>45775</v>
      </c>
      <c r="H3010" s="178">
        <v>6.8708513863385001E-3</v>
      </c>
      <c r="I3010" s="178">
        <v>7.6953535526991211E-3</v>
      </c>
      <c r="J3010" s="178" t="s">
        <v>720</v>
      </c>
    </row>
    <row r="3011" spans="1:10" x14ac:dyDescent="0.45">
      <c r="A3011" s="178" t="s">
        <v>425</v>
      </c>
      <c r="B3011" s="178" t="s">
        <v>433</v>
      </c>
      <c r="C3011" s="178">
        <v>2035</v>
      </c>
      <c r="D3011" s="178" t="s">
        <v>336</v>
      </c>
      <c r="E3011" s="178" t="s">
        <v>337</v>
      </c>
      <c r="F3011" s="178" t="s">
        <v>453</v>
      </c>
      <c r="G3011" s="178">
        <v>54952</v>
      </c>
      <c r="H3011" s="178">
        <v>4.5805675908923002E-3</v>
      </c>
      <c r="I3011" s="178">
        <v>5.1302357017993768E-3</v>
      </c>
      <c r="J3011" s="178" t="s">
        <v>720</v>
      </c>
    </row>
    <row r="3012" spans="1:10" x14ac:dyDescent="0.45">
      <c r="A3012" s="178" t="s">
        <v>425</v>
      </c>
      <c r="B3012" s="178" t="s">
        <v>433</v>
      </c>
      <c r="C3012" s="178">
        <v>2035</v>
      </c>
      <c r="D3012" s="178" t="s">
        <v>336</v>
      </c>
      <c r="E3012" s="178" t="s">
        <v>337</v>
      </c>
      <c r="F3012" s="178" t="s">
        <v>453</v>
      </c>
      <c r="G3012" s="178">
        <v>66434</v>
      </c>
      <c r="H3012" s="178">
        <v>7.6342793181540002E-4</v>
      </c>
      <c r="I3012" s="178">
        <v>8.5503928363324811E-4</v>
      </c>
      <c r="J3012" s="178" t="s">
        <v>720</v>
      </c>
    </row>
    <row r="3013" spans="1:10" x14ac:dyDescent="0.45">
      <c r="A3013" s="178" t="s">
        <v>425</v>
      </c>
      <c r="B3013" s="178" t="s">
        <v>433</v>
      </c>
      <c r="C3013" s="178">
        <v>2035</v>
      </c>
      <c r="D3013" s="178" t="s">
        <v>336</v>
      </c>
      <c r="E3013" s="178" t="s">
        <v>337</v>
      </c>
      <c r="F3013" s="178" t="s">
        <v>460</v>
      </c>
      <c r="G3013" s="178">
        <v>96044</v>
      </c>
      <c r="H3013" s="178">
        <v>6.1154705472291002E-3</v>
      </c>
      <c r="I3013" s="178">
        <v>6.8493270128965932E-3</v>
      </c>
      <c r="J3013" s="178" t="s">
        <v>720</v>
      </c>
    </row>
    <row r="3014" spans="1:10" x14ac:dyDescent="0.45">
      <c r="A3014" s="178" t="s">
        <v>425</v>
      </c>
      <c r="B3014" s="178" t="s">
        <v>433</v>
      </c>
      <c r="C3014" s="178">
        <v>2035</v>
      </c>
      <c r="D3014" s="178" t="s">
        <v>336</v>
      </c>
      <c r="E3014" s="178" t="s">
        <v>337</v>
      </c>
      <c r="F3014" s="178" t="s">
        <v>453</v>
      </c>
      <c r="G3014" s="178">
        <v>100000</v>
      </c>
      <c r="H3014" s="1">
        <v>9.9999999999999998E-13</v>
      </c>
      <c r="I3014" s="178">
        <v>1.1200000000000001E-12</v>
      </c>
      <c r="J3014" s="178" t="s">
        <v>720</v>
      </c>
    </row>
    <row r="3015" spans="1:10" x14ac:dyDescent="0.45">
      <c r="A3015" s="178" t="s">
        <v>425</v>
      </c>
      <c r="B3015" s="178" t="s">
        <v>433</v>
      </c>
      <c r="C3015" s="178">
        <v>2035</v>
      </c>
      <c r="D3015" s="178" t="s">
        <v>336</v>
      </c>
      <c r="E3015" s="178" t="s">
        <v>337</v>
      </c>
      <c r="F3015" s="178" t="s">
        <v>454</v>
      </c>
      <c r="G3015" s="178">
        <v>133547</v>
      </c>
      <c r="H3015" s="178">
        <v>3.3032433986663801</v>
      </c>
      <c r="I3015" s="178">
        <v>3.6996326065063458</v>
      </c>
      <c r="J3015" s="178" t="s">
        <v>722</v>
      </c>
    </row>
    <row r="3016" spans="1:10" x14ac:dyDescent="0.45">
      <c r="A3016" s="178" t="s">
        <v>425</v>
      </c>
      <c r="B3016" s="178" t="s">
        <v>433</v>
      </c>
      <c r="C3016" s="178">
        <v>2035</v>
      </c>
      <c r="D3016" s="178" t="s">
        <v>336</v>
      </c>
      <c r="E3016" s="178" t="s">
        <v>337</v>
      </c>
      <c r="F3016" s="178" t="s">
        <v>453</v>
      </c>
      <c r="G3016" s="178">
        <v>336994</v>
      </c>
      <c r="H3016" s="178">
        <v>4.6672980533910002E-4</v>
      </c>
      <c r="I3016" s="178">
        <v>5.227373819797921E-4</v>
      </c>
      <c r="J3016" s="178" t="s">
        <v>720</v>
      </c>
    </row>
    <row r="3017" spans="1:10" x14ac:dyDescent="0.45">
      <c r="A3017" s="178" t="s">
        <v>425</v>
      </c>
      <c r="B3017" s="178" t="s">
        <v>433</v>
      </c>
      <c r="C3017" s="178">
        <v>2035</v>
      </c>
      <c r="D3017" s="178" t="s">
        <v>336</v>
      </c>
      <c r="E3017" s="178" t="s">
        <v>337</v>
      </c>
      <c r="F3017" s="178" t="s">
        <v>453</v>
      </c>
      <c r="G3017" s="178">
        <v>404547</v>
      </c>
      <c r="H3017" s="178">
        <v>3.111532132607E-4</v>
      </c>
      <c r="I3017" s="178">
        <v>3.4849159885198404E-4</v>
      </c>
      <c r="J3017" s="178" t="s">
        <v>720</v>
      </c>
    </row>
    <row r="3018" spans="1:10" x14ac:dyDescent="0.45">
      <c r="A3018" s="178" t="s">
        <v>425</v>
      </c>
      <c r="B3018" s="178" t="s">
        <v>433</v>
      </c>
      <c r="C3018" s="178">
        <v>2035</v>
      </c>
      <c r="D3018" s="178" t="s">
        <v>336</v>
      </c>
      <c r="E3018" s="178" t="s">
        <v>337</v>
      </c>
      <c r="F3018" s="178" t="s">
        <v>453</v>
      </c>
      <c r="G3018" s="178">
        <v>489060</v>
      </c>
      <c r="H3018" s="178">
        <v>5.1858867664100003E-5</v>
      </c>
      <c r="I3018" s="178">
        <v>5.8081931783792006E-5</v>
      </c>
      <c r="J3018" s="178" t="s">
        <v>720</v>
      </c>
    </row>
    <row r="3019" spans="1:10" x14ac:dyDescent="0.45">
      <c r="A3019" s="178" t="s">
        <v>425</v>
      </c>
      <c r="B3019" s="178" t="s">
        <v>433</v>
      </c>
      <c r="C3019" s="178">
        <v>2035</v>
      </c>
      <c r="D3019" s="178" t="s">
        <v>336</v>
      </c>
      <c r="E3019" s="178" t="s">
        <v>337</v>
      </c>
      <c r="F3019" s="178" t="s">
        <v>460</v>
      </c>
      <c r="G3019" s="178">
        <v>733430</v>
      </c>
      <c r="H3019" s="178">
        <v>3.2942909747361998E-3</v>
      </c>
      <c r="I3019" s="178">
        <v>3.6896058917045443E-3</v>
      </c>
      <c r="J3019" s="178" t="s">
        <v>720</v>
      </c>
    </row>
    <row r="3020" spans="1:10" x14ac:dyDescent="0.45">
      <c r="A3020" s="178" t="s">
        <v>425</v>
      </c>
      <c r="B3020" s="178" t="s">
        <v>433</v>
      </c>
      <c r="C3020" s="178">
        <v>2035</v>
      </c>
      <c r="D3020" s="178" t="s">
        <v>336</v>
      </c>
      <c r="E3020" s="178" t="s">
        <v>337</v>
      </c>
      <c r="F3020" s="178" t="s">
        <v>448</v>
      </c>
      <c r="G3020" s="178">
        <v>1805265</v>
      </c>
      <c r="H3020" s="178">
        <v>1.3016361743211699E-2</v>
      </c>
      <c r="I3020" s="178">
        <v>1.4578325152397105E-2</v>
      </c>
      <c r="J3020" s="178" t="s">
        <v>720</v>
      </c>
    </row>
    <row r="3021" spans="1:10" x14ac:dyDescent="0.45">
      <c r="A3021" s="178" t="s">
        <v>425</v>
      </c>
      <c r="B3021" s="178" t="s">
        <v>433</v>
      </c>
      <c r="C3021" s="178">
        <v>2035</v>
      </c>
      <c r="D3021" s="178" t="s">
        <v>336</v>
      </c>
      <c r="E3021" s="178" t="s">
        <v>337</v>
      </c>
      <c r="F3021" s="178" t="s">
        <v>453</v>
      </c>
      <c r="G3021" s="178">
        <v>4047206</v>
      </c>
      <c r="H3021" s="178">
        <v>1.2630688434000001E-4</v>
      </c>
      <c r="I3021" s="178">
        <v>1.4146371046080004E-4</v>
      </c>
      <c r="J3021" s="178" t="s">
        <v>720</v>
      </c>
    </row>
    <row r="3022" spans="1:10" x14ac:dyDescent="0.45">
      <c r="A3022" s="178" t="s">
        <v>425</v>
      </c>
      <c r="B3022" s="178" t="s">
        <v>433</v>
      </c>
      <c r="C3022" s="178">
        <v>2035</v>
      </c>
      <c r="D3022" s="178" t="s">
        <v>336</v>
      </c>
      <c r="E3022" s="178" t="s">
        <v>337</v>
      </c>
      <c r="F3022" s="178" t="s">
        <v>453</v>
      </c>
      <c r="G3022" s="178">
        <v>4858485</v>
      </c>
      <c r="H3022" s="178">
        <v>8.4204591985299996E-5</v>
      </c>
      <c r="I3022" s="178">
        <v>9.4309143023536002E-5</v>
      </c>
      <c r="J3022" s="178" t="s">
        <v>720</v>
      </c>
    </row>
    <row r="3023" spans="1:10" x14ac:dyDescent="0.45">
      <c r="A3023" s="178" t="s">
        <v>425</v>
      </c>
      <c r="B3023" s="178" t="s">
        <v>433</v>
      </c>
      <c r="C3023" s="178">
        <v>2035</v>
      </c>
      <c r="D3023" s="178" t="s">
        <v>336</v>
      </c>
      <c r="E3023" s="178" t="s">
        <v>337</v>
      </c>
      <c r="F3023" s="178" t="s">
        <v>453</v>
      </c>
      <c r="G3023" s="178">
        <v>5873439</v>
      </c>
      <c r="H3023" s="178">
        <v>1.4034098057900001E-5</v>
      </c>
      <c r="I3023" s="178">
        <v>1.5718189824848004E-5</v>
      </c>
      <c r="J3023" s="178" t="s">
        <v>720</v>
      </c>
    </row>
    <row r="3024" spans="1:10" x14ac:dyDescent="0.45">
      <c r="A3024" s="178" t="s">
        <v>425</v>
      </c>
      <c r="B3024" s="178" t="s">
        <v>433</v>
      </c>
      <c r="C3024" s="178">
        <v>2040</v>
      </c>
      <c r="D3024" s="178" t="s">
        <v>336</v>
      </c>
      <c r="E3024" s="178" t="s">
        <v>337</v>
      </c>
      <c r="F3024" s="178" t="s">
        <v>434</v>
      </c>
      <c r="G3024" s="178">
        <v>-100000</v>
      </c>
      <c r="H3024" s="178">
        <v>0</v>
      </c>
      <c r="I3024" s="178">
        <v>0</v>
      </c>
      <c r="J3024" s="178" t="s">
        <v>720</v>
      </c>
    </row>
    <row r="3025" spans="1:10" x14ac:dyDescent="0.45">
      <c r="A3025" s="178" t="s">
        <v>425</v>
      </c>
      <c r="B3025" s="178" t="s">
        <v>433</v>
      </c>
      <c r="C3025" s="178">
        <v>2040</v>
      </c>
      <c r="D3025" s="178" t="s">
        <v>336</v>
      </c>
      <c r="E3025" s="178" t="s">
        <v>337</v>
      </c>
      <c r="F3025" s="178" t="s">
        <v>434</v>
      </c>
      <c r="G3025" s="178">
        <v>-149</v>
      </c>
      <c r="H3025" s="178">
        <v>0</v>
      </c>
      <c r="I3025" s="178">
        <v>0</v>
      </c>
      <c r="J3025" s="178" t="s">
        <v>720</v>
      </c>
    </row>
    <row r="3026" spans="1:10" x14ac:dyDescent="0.45">
      <c r="A3026" s="178" t="s">
        <v>425</v>
      </c>
      <c r="B3026" s="178" t="s">
        <v>433</v>
      </c>
      <c r="C3026" s="178">
        <v>2040</v>
      </c>
      <c r="D3026" s="178" t="s">
        <v>336</v>
      </c>
      <c r="E3026" s="178" t="s">
        <v>337</v>
      </c>
      <c r="F3026" s="178" t="s">
        <v>434</v>
      </c>
      <c r="G3026" s="178">
        <v>-149</v>
      </c>
      <c r="H3026" s="178">
        <v>3.9656074047088601</v>
      </c>
      <c r="I3026" s="178">
        <v>4.4414802932739237</v>
      </c>
      <c r="J3026" s="178" t="s">
        <v>720</v>
      </c>
    </row>
    <row r="3027" spans="1:10" x14ac:dyDescent="0.45">
      <c r="A3027" s="178" t="s">
        <v>425</v>
      </c>
      <c r="B3027" s="178" t="s">
        <v>433</v>
      </c>
      <c r="C3027" s="178">
        <v>2040</v>
      </c>
      <c r="D3027" s="178" t="s">
        <v>336</v>
      </c>
      <c r="E3027" s="178" t="s">
        <v>337</v>
      </c>
      <c r="F3027" s="178" t="s">
        <v>435</v>
      </c>
      <c r="G3027" s="178">
        <v>-13</v>
      </c>
      <c r="H3027" s="178">
        <v>2.3382093757391E-2</v>
      </c>
      <c r="I3027" s="178">
        <v>2.6187945008277924E-2</v>
      </c>
      <c r="J3027" s="178" t="s">
        <v>720</v>
      </c>
    </row>
    <row r="3028" spans="1:10" x14ac:dyDescent="0.45">
      <c r="A3028" s="178" t="s">
        <v>425</v>
      </c>
      <c r="B3028" s="178" t="s">
        <v>433</v>
      </c>
      <c r="C3028" s="178">
        <v>2040</v>
      </c>
      <c r="D3028" s="178" t="s">
        <v>336</v>
      </c>
      <c r="E3028" s="178" t="s">
        <v>337</v>
      </c>
      <c r="F3028" s="178" t="s">
        <v>436</v>
      </c>
      <c r="G3028" s="178">
        <v>-11</v>
      </c>
      <c r="H3028" s="178">
        <v>6.9413328170776296</v>
      </c>
      <c r="I3028" s="178">
        <v>7.7742927551269458</v>
      </c>
      <c r="J3028" s="178" t="s">
        <v>722</v>
      </c>
    </row>
    <row r="3029" spans="1:10" x14ac:dyDescent="0.45">
      <c r="A3029" s="178" t="s">
        <v>425</v>
      </c>
      <c r="B3029" s="178" t="s">
        <v>433</v>
      </c>
      <c r="C3029" s="178">
        <v>2040</v>
      </c>
      <c r="D3029" s="178" t="s">
        <v>336</v>
      </c>
      <c r="E3029" s="178" t="s">
        <v>337</v>
      </c>
      <c r="F3029" s="178" t="s">
        <v>438</v>
      </c>
      <c r="G3029" s="178">
        <v>-11</v>
      </c>
      <c r="H3029" s="178">
        <v>1.8111710436642201E-2</v>
      </c>
      <c r="I3029" s="178">
        <v>2.0285115689039266E-2</v>
      </c>
      <c r="J3029" s="178" t="s">
        <v>720</v>
      </c>
    </row>
    <row r="3030" spans="1:10" x14ac:dyDescent="0.45">
      <c r="A3030" s="178" t="s">
        <v>425</v>
      </c>
      <c r="B3030" s="178" t="s">
        <v>433</v>
      </c>
      <c r="C3030" s="178">
        <v>2040</v>
      </c>
      <c r="D3030" s="178" t="s">
        <v>336</v>
      </c>
      <c r="E3030" s="178" t="s">
        <v>337</v>
      </c>
      <c r="F3030" s="178" t="s">
        <v>437</v>
      </c>
      <c r="G3030" s="178">
        <v>-10</v>
      </c>
      <c r="H3030" s="178">
        <v>13.5254474878311</v>
      </c>
      <c r="I3030" s="178">
        <v>15.148501186370833</v>
      </c>
      <c r="J3030" s="178" t="s">
        <v>721</v>
      </c>
    </row>
    <row r="3031" spans="1:10" x14ac:dyDescent="0.45">
      <c r="A3031" s="178" t="s">
        <v>425</v>
      </c>
      <c r="B3031" s="178" t="s">
        <v>433</v>
      </c>
      <c r="C3031" s="178">
        <v>2040</v>
      </c>
      <c r="D3031" s="178" t="s">
        <v>336</v>
      </c>
      <c r="E3031" s="178" t="s">
        <v>337</v>
      </c>
      <c r="F3031" s="178" t="s">
        <v>435</v>
      </c>
      <c r="G3031" s="178">
        <v>-9</v>
      </c>
      <c r="H3031" s="178">
        <v>1.6134716570377301E-2</v>
      </c>
      <c r="I3031" s="178">
        <v>1.8070882558822578E-2</v>
      </c>
      <c r="J3031" s="178" t="s">
        <v>720</v>
      </c>
    </row>
    <row r="3032" spans="1:10" x14ac:dyDescent="0.45">
      <c r="A3032" s="178" t="s">
        <v>425</v>
      </c>
      <c r="B3032" s="178" t="s">
        <v>433</v>
      </c>
      <c r="C3032" s="178">
        <v>2040</v>
      </c>
      <c r="D3032" s="178" t="s">
        <v>336</v>
      </c>
      <c r="E3032" s="178" t="s">
        <v>337</v>
      </c>
      <c r="F3032" s="178" t="s">
        <v>435</v>
      </c>
      <c r="G3032" s="178">
        <v>-8</v>
      </c>
      <c r="H3032" s="178">
        <v>7.7495731413364397E-2</v>
      </c>
      <c r="I3032" s="178">
        <v>8.6795219182968134E-2</v>
      </c>
      <c r="J3032" s="178" t="s">
        <v>720</v>
      </c>
    </row>
    <row r="3033" spans="1:10" x14ac:dyDescent="0.45">
      <c r="A3033" s="178" t="s">
        <v>425</v>
      </c>
      <c r="B3033" s="178" t="s">
        <v>433</v>
      </c>
      <c r="C3033" s="178">
        <v>2040</v>
      </c>
      <c r="D3033" s="178" t="s">
        <v>336</v>
      </c>
      <c r="E3033" s="178" t="s">
        <v>337</v>
      </c>
      <c r="F3033" s="178" t="s">
        <v>442</v>
      </c>
      <c r="G3033" s="178">
        <v>-8</v>
      </c>
      <c r="H3033" s="178">
        <v>0.757978856563568</v>
      </c>
      <c r="I3033" s="178">
        <v>0.84893631935119629</v>
      </c>
      <c r="J3033" s="178" t="s">
        <v>720</v>
      </c>
    </row>
    <row r="3034" spans="1:10" x14ac:dyDescent="0.45">
      <c r="A3034" s="178" t="s">
        <v>425</v>
      </c>
      <c r="B3034" s="178" t="s">
        <v>433</v>
      </c>
      <c r="C3034" s="178">
        <v>2040</v>
      </c>
      <c r="D3034" s="178" t="s">
        <v>336</v>
      </c>
      <c r="E3034" s="178" t="s">
        <v>337</v>
      </c>
      <c r="F3034" s="178" t="s">
        <v>439</v>
      </c>
      <c r="G3034" s="178">
        <v>-7</v>
      </c>
      <c r="H3034" s="178">
        <v>3.2086007595062198</v>
      </c>
      <c r="I3034" s="178">
        <v>3.5936328506469666</v>
      </c>
      <c r="J3034" s="178" t="s">
        <v>721</v>
      </c>
    </row>
    <row r="3035" spans="1:10" x14ac:dyDescent="0.45">
      <c r="A3035" s="178" t="s">
        <v>425</v>
      </c>
      <c r="B3035" s="178" t="s">
        <v>433</v>
      </c>
      <c r="C3035" s="178">
        <v>2040</v>
      </c>
      <c r="D3035" s="178" t="s">
        <v>336</v>
      </c>
      <c r="E3035" s="178" t="s">
        <v>337</v>
      </c>
      <c r="F3035" s="178" t="s">
        <v>441</v>
      </c>
      <c r="G3035" s="178">
        <v>-7</v>
      </c>
      <c r="H3035" s="178">
        <v>3.4814374446868901</v>
      </c>
      <c r="I3035" s="178">
        <v>3.8992099380493173</v>
      </c>
      <c r="J3035" s="178" t="s">
        <v>720</v>
      </c>
    </row>
    <row r="3036" spans="1:10" x14ac:dyDescent="0.45">
      <c r="A3036" s="178" t="s">
        <v>425</v>
      </c>
      <c r="B3036" s="178" t="s">
        <v>433</v>
      </c>
      <c r="C3036" s="178">
        <v>2040</v>
      </c>
      <c r="D3036" s="178" t="s">
        <v>336</v>
      </c>
      <c r="E3036" s="178" t="s">
        <v>337</v>
      </c>
      <c r="F3036" s="178" t="s">
        <v>441</v>
      </c>
      <c r="G3036" s="178">
        <v>-6</v>
      </c>
      <c r="H3036" s="178">
        <v>5.3325603008270201</v>
      </c>
      <c r="I3036" s="178">
        <v>5.9724675369262634</v>
      </c>
      <c r="J3036" s="178" t="s">
        <v>720</v>
      </c>
    </row>
    <row r="3037" spans="1:10" x14ac:dyDescent="0.45">
      <c r="A3037" s="178" t="s">
        <v>425</v>
      </c>
      <c r="B3037" s="178" t="s">
        <v>433</v>
      </c>
      <c r="C3037" s="178">
        <v>2040</v>
      </c>
      <c r="D3037" s="178" t="s">
        <v>336</v>
      </c>
      <c r="E3037" s="178" t="s">
        <v>337</v>
      </c>
      <c r="F3037" s="178" t="s">
        <v>439</v>
      </c>
      <c r="G3037" s="178">
        <v>-6</v>
      </c>
      <c r="H3037" s="178">
        <v>13.416398048400801</v>
      </c>
      <c r="I3037" s="178">
        <v>15.026365814208898</v>
      </c>
      <c r="J3037" s="178" t="s">
        <v>721</v>
      </c>
    </row>
    <row r="3038" spans="1:10" x14ac:dyDescent="0.45">
      <c r="A3038" s="178" t="s">
        <v>425</v>
      </c>
      <c r="B3038" s="178" t="s">
        <v>433</v>
      </c>
      <c r="C3038" s="178">
        <v>2040</v>
      </c>
      <c r="D3038" s="178" t="s">
        <v>336</v>
      </c>
      <c r="E3038" s="178" t="s">
        <v>337</v>
      </c>
      <c r="F3038" s="178" t="s">
        <v>458</v>
      </c>
      <c r="G3038" s="178">
        <v>-6</v>
      </c>
      <c r="H3038" s="178">
        <v>0.26806569099426197</v>
      </c>
      <c r="I3038" s="178">
        <v>0.30023357391357341</v>
      </c>
      <c r="J3038" s="178" t="s">
        <v>720</v>
      </c>
    </row>
    <row r="3039" spans="1:10" x14ac:dyDescent="0.45">
      <c r="A3039" s="178" t="s">
        <v>425</v>
      </c>
      <c r="B3039" s="178" t="s">
        <v>433</v>
      </c>
      <c r="C3039" s="178">
        <v>2040</v>
      </c>
      <c r="D3039" s="178" t="s">
        <v>336</v>
      </c>
      <c r="E3039" s="178" t="s">
        <v>337</v>
      </c>
      <c r="F3039" s="178" t="s">
        <v>435</v>
      </c>
      <c r="G3039" s="178">
        <v>-6</v>
      </c>
      <c r="H3039" s="178">
        <v>1.7556906938552801</v>
      </c>
      <c r="I3039" s="178">
        <v>1.9663735771179138</v>
      </c>
      <c r="J3039" s="178" t="s">
        <v>720</v>
      </c>
    </row>
    <row r="3040" spans="1:10" x14ac:dyDescent="0.45">
      <c r="A3040" s="178" t="s">
        <v>425</v>
      </c>
      <c r="B3040" s="178" t="s">
        <v>433</v>
      </c>
      <c r="C3040" s="178">
        <v>2040</v>
      </c>
      <c r="D3040" s="178" t="s">
        <v>336</v>
      </c>
      <c r="E3040" s="178" t="s">
        <v>337</v>
      </c>
      <c r="F3040" s="178" t="s">
        <v>446</v>
      </c>
      <c r="G3040" s="178">
        <v>-3</v>
      </c>
      <c r="H3040" s="178">
        <v>0.124052181839942</v>
      </c>
      <c r="I3040" s="178">
        <v>0.13893844366073504</v>
      </c>
      <c r="J3040" s="178" t="s">
        <v>720</v>
      </c>
    </row>
    <row r="3041" spans="1:10" x14ac:dyDescent="0.45">
      <c r="A3041" s="178" t="s">
        <v>425</v>
      </c>
      <c r="B3041" s="178" t="s">
        <v>433</v>
      </c>
      <c r="C3041" s="178">
        <v>2040</v>
      </c>
      <c r="D3041" s="178" t="s">
        <v>336</v>
      </c>
      <c r="E3041" s="178" t="s">
        <v>337</v>
      </c>
      <c r="F3041" s="178" t="s">
        <v>441</v>
      </c>
      <c r="G3041" s="178">
        <v>-3</v>
      </c>
      <c r="H3041" s="178">
        <v>6.1710577011108398</v>
      </c>
      <c r="I3041" s="178">
        <v>6.9115846252441413</v>
      </c>
      <c r="J3041" s="178" t="s">
        <v>720</v>
      </c>
    </row>
    <row r="3042" spans="1:10" x14ac:dyDescent="0.45">
      <c r="A3042" s="178" t="s">
        <v>425</v>
      </c>
      <c r="B3042" s="178" t="s">
        <v>433</v>
      </c>
      <c r="C3042" s="178">
        <v>2040</v>
      </c>
      <c r="D3042" s="178" t="s">
        <v>336</v>
      </c>
      <c r="E3042" s="178" t="s">
        <v>337</v>
      </c>
      <c r="F3042" s="178" t="s">
        <v>444</v>
      </c>
      <c r="G3042" s="178">
        <v>-1</v>
      </c>
      <c r="H3042" s="178">
        <v>8.8210763931274396</v>
      </c>
      <c r="I3042" s="178">
        <v>9.8796055603027337</v>
      </c>
      <c r="J3042" s="178" t="s">
        <v>721</v>
      </c>
    </row>
    <row r="3043" spans="1:10" x14ac:dyDescent="0.45">
      <c r="A3043" s="178" t="s">
        <v>425</v>
      </c>
      <c r="B3043" s="178" t="s">
        <v>433</v>
      </c>
      <c r="C3043" s="178">
        <v>2040</v>
      </c>
      <c r="D3043" s="178" t="s">
        <v>336</v>
      </c>
      <c r="E3043" s="178" t="s">
        <v>337</v>
      </c>
      <c r="F3043" s="178" t="s">
        <v>444</v>
      </c>
      <c r="G3043" s="178">
        <v>0</v>
      </c>
      <c r="H3043" s="178">
        <v>1.9225156307220399</v>
      </c>
      <c r="I3043" s="178">
        <v>2.1532175064086849</v>
      </c>
      <c r="J3043" s="178" t="s">
        <v>721</v>
      </c>
    </row>
    <row r="3044" spans="1:10" x14ac:dyDescent="0.45">
      <c r="A3044" s="178" t="s">
        <v>425</v>
      </c>
      <c r="B3044" s="178" t="s">
        <v>433</v>
      </c>
      <c r="C3044" s="178">
        <v>2040</v>
      </c>
      <c r="D3044" s="178" t="s">
        <v>336</v>
      </c>
      <c r="E3044" s="178" t="s">
        <v>337</v>
      </c>
      <c r="F3044" s="178" t="s">
        <v>445</v>
      </c>
      <c r="G3044" s="178">
        <v>1</v>
      </c>
      <c r="H3044" s="178">
        <v>5.2900857925415004</v>
      </c>
      <c r="I3044" s="178">
        <v>5.9248960876464807</v>
      </c>
      <c r="J3044" s="178" t="s">
        <v>724</v>
      </c>
    </row>
    <row r="3045" spans="1:10" x14ac:dyDescent="0.45">
      <c r="A3045" s="178" t="s">
        <v>425</v>
      </c>
      <c r="B3045" s="178" t="s">
        <v>433</v>
      </c>
      <c r="C3045" s="178">
        <v>2040</v>
      </c>
      <c r="D3045" s="178" t="s">
        <v>336</v>
      </c>
      <c r="E3045" s="178" t="s">
        <v>337</v>
      </c>
      <c r="F3045" s="178" t="s">
        <v>447</v>
      </c>
      <c r="G3045" s="178">
        <v>2</v>
      </c>
      <c r="H3045" s="178">
        <v>3.24618837237358</v>
      </c>
      <c r="I3045" s="178">
        <v>3.6357309770584099</v>
      </c>
      <c r="J3045" s="178" t="s">
        <v>722</v>
      </c>
    </row>
    <row r="3046" spans="1:10" x14ac:dyDescent="0.45">
      <c r="A3046" s="178" t="s">
        <v>425</v>
      </c>
      <c r="B3046" s="178" t="s">
        <v>433</v>
      </c>
      <c r="C3046" s="178">
        <v>2040</v>
      </c>
      <c r="D3046" s="178" t="s">
        <v>336</v>
      </c>
      <c r="E3046" s="178" t="s">
        <v>337</v>
      </c>
      <c r="F3046" s="178" t="s">
        <v>434</v>
      </c>
      <c r="G3046" s="178">
        <v>2</v>
      </c>
      <c r="H3046" s="178">
        <v>3.01038146018981</v>
      </c>
      <c r="I3046" s="178">
        <v>3.3716272354125874</v>
      </c>
      <c r="J3046" s="178" t="s">
        <v>720</v>
      </c>
    </row>
    <row r="3047" spans="1:10" x14ac:dyDescent="0.45">
      <c r="A3047" s="178" t="s">
        <v>425</v>
      </c>
      <c r="B3047" s="178" t="s">
        <v>433</v>
      </c>
      <c r="C3047" s="178">
        <v>2040</v>
      </c>
      <c r="D3047" s="178" t="s">
        <v>336</v>
      </c>
      <c r="E3047" s="178" t="s">
        <v>337</v>
      </c>
      <c r="F3047" s="178" t="s">
        <v>450</v>
      </c>
      <c r="G3047" s="178">
        <v>2</v>
      </c>
      <c r="H3047" s="178">
        <v>3.7945504188537602</v>
      </c>
      <c r="I3047" s="178">
        <v>4.2498964691162122</v>
      </c>
      <c r="J3047" s="178" t="s">
        <v>721</v>
      </c>
    </row>
    <row r="3048" spans="1:10" x14ac:dyDescent="0.45">
      <c r="A3048" s="178" t="s">
        <v>425</v>
      </c>
      <c r="B3048" s="178" t="s">
        <v>433</v>
      </c>
      <c r="C3048" s="178">
        <v>2040</v>
      </c>
      <c r="D3048" s="178" t="s">
        <v>336</v>
      </c>
      <c r="E3048" s="178" t="s">
        <v>337</v>
      </c>
      <c r="F3048" s="178" t="s">
        <v>442</v>
      </c>
      <c r="G3048" s="178">
        <v>3</v>
      </c>
      <c r="H3048" s="178">
        <v>4.1345877647399902</v>
      </c>
      <c r="I3048" s="178">
        <v>4.6307382965087891</v>
      </c>
      <c r="J3048" s="178" t="s">
        <v>720</v>
      </c>
    </row>
    <row r="3049" spans="1:10" x14ac:dyDescent="0.45">
      <c r="A3049" s="178" t="s">
        <v>425</v>
      </c>
      <c r="B3049" s="178" t="s">
        <v>433</v>
      </c>
      <c r="C3049" s="178">
        <v>2040</v>
      </c>
      <c r="D3049" s="178" t="s">
        <v>336</v>
      </c>
      <c r="E3049" s="178" t="s">
        <v>337</v>
      </c>
      <c r="F3049" s="178" t="s">
        <v>447</v>
      </c>
      <c r="G3049" s="178">
        <v>4</v>
      </c>
      <c r="H3049" s="178">
        <v>0.32005968689918501</v>
      </c>
      <c r="I3049" s="178">
        <v>0.35846684932708722</v>
      </c>
      <c r="J3049" s="178" t="s">
        <v>722</v>
      </c>
    </row>
    <row r="3050" spans="1:10" x14ac:dyDescent="0.45">
      <c r="A3050" s="178" t="s">
        <v>425</v>
      </c>
      <c r="B3050" s="178" t="s">
        <v>433</v>
      </c>
      <c r="C3050" s="178">
        <v>2040</v>
      </c>
      <c r="D3050" s="178" t="s">
        <v>336</v>
      </c>
      <c r="E3050" s="178" t="s">
        <v>337</v>
      </c>
      <c r="F3050" s="178" t="s">
        <v>441</v>
      </c>
      <c r="G3050" s="178">
        <v>5</v>
      </c>
      <c r="H3050" s="178">
        <v>2.3692493438720699</v>
      </c>
      <c r="I3050" s="178">
        <v>2.6535592651367184</v>
      </c>
      <c r="J3050" s="178" t="s">
        <v>720</v>
      </c>
    </row>
    <row r="3051" spans="1:10" x14ac:dyDescent="0.45">
      <c r="A3051" s="178" t="s">
        <v>425</v>
      </c>
      <c r="B3051" s="178" t="s">
        <v>433</v>
      </c>
      <c r="C3051" s="178">
        <v>2040</v>
      </c>
      <c r="D3051" s="178" t="s">
        <v>336</v>
      </c>
      <c r="E3051" s="178" t="s">
        <v>337</v>
      </c>
      <c r="F3051" s="178" t="s">
        <v>448</v>
      </c>
      <c r="G3051" s="178">
        <v>6</v>
      </c>
      <c r="H3051" s="178">
        <v>0.120045349001884</v>
      </c>
      <c r="I3051" s="178">
        <v>0.13445079088211009</v>
      </c>
      <c r="J3051" s="178" t="s">
        <v>720</v>
      </c>
    </row>
    <row r="3052" spans="1:10" x14ac:dyDescent="0.45">
      <c r="A3052" s="178" t="s">
        <v>425</v>
      </c>
      <c r="B3052" s="178" t="s">
        <v>433</v>
      </c>
      <c r="C3052" s="178">
        <v>2040</v>
      </c>
      <c r="D3052" s="178" t="s">
        <v>336</v>
      </c>
      <c r="E3052" s="178" t="s">
        <v>337</v>
      </c>
      <c r="F3052" s="178" t="s">
        <v>435</v>
      </c>
      <c r="G3052" s="178">
        <v>6</v>
      </c>
      <c r="H3052" s="178">
        <v>2.3860748857259799E-2</v>
      </c>
      <c r="I3052" s="178">
        <v>2.6724038720130978E-2</v>
      </c>
      <c r="J3052" s="178" t="s">
        <v>720</v>
      </c>
    </row>
    <row r="3053" spans="1:10" x14ac:dyDescent="0.45">
      <c r="A3053" s="178" t="s">
        <v>425</v>
      </c>
      <c r="B3053" s="178" t="s">
        <v>433</v>
      </c>
      <c r="C3053" s="178">
        <v>2040</v>
      </c>
      <c r="D3053" s="178" t="s">
        <v>336</v>
      </c>
      <c r="E3053" s="178" t="s">
        <v>337</v>
      </c>
      <c r="F3053" s="178" t="s">
        <v>445</v>
      </c>
      <c r="G3053" s="178">
        <v>8</v>
      </c>
      <c r="H3053" s="178">
        <v>0.18082414567470501</v>
      </c>
      <c r="I3053" s="178">
        <v>0.20252304315566963</v>
      </c>
      <c r="J3053" s="178" t="s">
        <v>724</v>
      </c>
    </row>
    <row r="3054" spans="1:10" x14ac:dyDescent="0.45">
      <c r="A3054" s="178" t="s">
        <v>425</v>
      </c>
      <c r="B3054" s="178" t="s">
        <v>433</v>
      </c>
      <c r="C3054" s="178">
        <v>2040</v>
      </c>
      <c r="D3054" s="178" t="s">
        <v>336</v>
      </c>
      <c r="E3054" s="178" t="s">
        <v>337</v>
      </c>
      <c r="F3054" s="178" t="s">
        <v>452</v>
      </c>
      <c r="G3054" s="178">
        <v>9</v>
      </c>
      <c r="H3054" s="178">
        <v>0.87208473682403498</v>
      </c>
      <c r="I3054" s="178">
        <v>0.97673490524291928</v>
      </c>
      <c r="J3054" s="178" t="s">
        <v>721</v>
      </c>
    </row>
    <row r="3055" spans="1:10" x14ac:dyDescent="0.45">
      <c r="A3055" s="178" t="s">
        <v>425</v>
      </c>
      <c r="B3055" s="178" t="s">
        <v>433</v>
      </c>
      <c r="C3055" s="178">
        <v>2040</v>
      </c>
      <c r="D3055" s="178" t="s">
        <v>336</v>
      </c>
      <c r="E3055" s="178" t="s">
        <v>337</v>
      </c>
      <c r="F3055" s="178" t="s">
        <v>447</v>
      </c>
      <c r="G3055" s="178">
        <v>9</v>
      </c>
      <c r="H3055" s="178">
        <v>2.1472828388214098</v>
      </c>
      <c r="I3055" s="178">
        <v>2.4049567794799791</v>
      </c>
      <c r="J3055" s="178" t="s">
        <v>722</v>
      </c>
    </row>
    <row r="3056" spans="1:10" x14ac:dyDescent="0.45">
      <c r="A3056" s="178" t="s">
        <v>425</v>
      </c>
      <c r="B3056" s="178" t="s">
        <v>433</v>
      </c>
      <c r="C3056" s="178">
        <v>2040</v>
      </c>
      <c r="D3056" s="178" t="s">
        <v>336</v>
      </c>
      <c r="E3056" s="178" t="s">
        <v>337</v>
      </c>
      <c r="F3056" s="178" t="s">
        <v>445</v>
      </c>
      <c r="G3056" s="178">
        <v>9</v>
      </c>
      <c r="H3056" s="178">
        <v>8.3227849006652797</v>
      </c>
      <c r="I3056" s="178">
        <v>9.3215190887451147</v>
      </c>
      <c r="J3056" s="178" t="s">
        <v>724</v>
      </c>
    </row>
    <row r="3057" spans="1:10" x14ac:dyDescent="0.45">
      <c r="A3057" s="178" t="s">
        <v>425</v>
      </c>
      <c r="B3057" s="178" t="s">
        <v>433</v>
      </c>
      <c r="C3057" s="178">
        <v>2040</v>
      </c>
      <c r="D3057" s="178" t="s">
        <v>336</v>
      </c>
      <c r="E3057" s="178" t="s">
        <v>337</v>
      </c>
      <c r="F3057" s="178" t="s">
        <v>445</v>
      </c>
      <c r="G3057" s="178">
        <v>10</v>
      </c>
      <c r="H3057" s="178">
        <v>1.5935969352722099</v>
      </c>
      <c r="I3057" s="178">
        <v>1.7848285675048752</v>
      </c>
      <c r="J3057" s="178" t="s">
        <v>724</v>
      </c>
    </row>
    <row r="3058" spans="1:10" x14ac:dyDescent="0.45">
      <c r="A3058" s="178" t="s">
        <v>425</v>
      </c>
      <c r="B3058" s="178" t="s">
        <v>433</v>
      </c>
      <c r="C3058" s="178">
        <v>2040</v>
      </c>
      <c r="D3058" s="178" t="s">
        <v>336</v>
      </c>
      <c r="E3058" s="178" t="s">
        <v>337</v>
      </c>
      <c r="F3058" s="178" t="s">
        <v>452</v>
      </c>
      <c r="G3058" s="178">
        <v>12</v>
      </c>
      <c r="H3058" s="178">
        <v>3.80569291114807</v>
      </c>
      <c r="I3058" s="178">
        <v>4.2623760604858392</v>
      </c>
      <c r="J3058" s="178" t="s">
        <v>721</v>
      </c>
    </row>
    <row r="3059" spans="1:10" x14ac:dyDescent="0.45">
      <c r="A3059" s="178" t="s">
        <v>425</v>
      </c>
      <c r="B3059" s="178" t="s">
        <v>433</v>
      </c>
      <c r="C3059" s="178">
        <v>2040</v>
      </c>
      <c r="D3059" s="178" t="s">
        <v>336</v>
      </c>
      <c r="E3059" s="178" t="s">
        <v>337</v>
      </c>
      <c r="F3059" s="178" t="s">
        <v>447</v>
      </c>
      <c r="G3059" s="178">
        <v>13</v>
      </c>
      <c r="H3059" s="178">
        <v>9.5304403305053693</v>
      </c>
      <c r="I3059" s="178">
        <v>10.674093170166014</v>
      </c>
      <c r="J3059" s="178" t="s">
        <v>722</v>
      </c>
    </row>
    <row r="3060" spans="1:10" x14ac:dyDescent="0.45">
      <c r="A3060" s="178" t="s">
        <v>425</v>
      </c>
      <c r="B3060" s="178" t="s">
        <v>433</v>
      </c>
      <c r="C3060" s="178">
        <v>2040</v>
      </c>
      <c r="D3060" s="178" t="s">
        <v>336</v>
      </c>
      <c r="E3060" s="178" t="s">
        <v>337</v>
      </c>
      <c r="F3060" s="178" t="s">
        <v>442</v>
      </c>
      <c r="G3060" s="178">
        <v>14</v>
      </c>
      <c r="H3060" s="178">
        <v>3.4591710567474299</v>
      </c>
      <c r="I3060" s="178">
        <v>3.874271583557122</v>
      </c>
      <c r="J3060" s="178" t="s">
        <v>720</v>
      </c>
    </row>
    <row r="3061" spans="1:10" x14ac:dyDescent="0.45">
      <c r="A3061" s="178" t="s">
        <v>425</v>
      </c>
      <c r="B3061" s="178" t="s">
        <v>433</v>
      </c>
      <c r="C3061" s="178">
        <v>2040</v>
      </c>
      <c r="D3061" s="178" t="s">
        <v>336</v>
      </c>
      <c r="E3061" s="178" t="s">
        <v>337</v>
      </c>
      <c r="F3061" s="178" t="s">
        <v>445</v>
      </c>
      <c r="G3061" s="178">
        <v>14</v>
      </c>
      <c r="H3061" s="178">
        <v>0.46514299511909402</v>
      </c>
      <c r="I3061" s="178">
        <v>0.5209601545333854</v>
      </c>
      <c r="J3061" s="178" t="s">
        <v>724</v>
      </c>
    </row>
    <row r="3062" spans="1:10" x14ac:dyDescent="0.45">
      <c r="A3062" s="178" t="s">
        <v>425</v>
      </c>
      <c r="B3062" s="178" t="s">
        <v>433</v>
      </c>
      <c r="C3062" s="178">
        <v>2040</v>
      </c>
      <c r="D3062" s="178" t="s">
        <v>336</v>
      </c>
      <c r="E3062" s="178" t="s">
        <v>337</v>
      </c>
      <c r="F3062" s="178" t="s">
        <v>435</v>
      </c>
      <c r="G3062" s="178">
        <v>24</v>
      </c>
      <c r="H3062" s="178">
        <v>1.0532073210925E-3</v>
      </c>
      <c r="I3062" s="178">
        <v>1.1795921996236001E-3</v>
      </c>
      <c r="J3062" s="178" t="s">
        <v>720</v>
      </c>
    </row>
    <row r="3063" spans="1:10" x14ac:dyDescent="0.45">
      <c r="A3063" s="178" t="s">
        <v>425</v>
      </c>
      <c r="B3063" s="178" t="s">
        <v>433</v>
      </c>
      <c r="C3063" s="178">
        <v>2040</v>
      </c>
      <c r="D3063" s="178" t="s">
        <v>336</v>
      </c>
      <c r="E3063" s="178" t="s">
        <v>337</v>
      </c>
      <c r="F3063" s="178" t="s">
        <v>445</v>
      </c>
      <c r="G3063" s="178">
        <v>24</v>
      </c>
      <c r="H3063" s="178">
        <v>4.6357307583093602E-2</v>
      </c>
      <c r="I3063" s="178">
        <v>5.192018449306484E-2</v>
      </c>
      <c r="J3063" s="178" t="s">
        <v>724</v>
      </c>
    </row>
    <row r="3064" spans="1:10" x14ac:dyDescent="0.45">
      <c r="A3064" s="178" t="s">
        <v>425</v>
      </c>
      <c r="B3064" s="178" t="s">
        <v>433</v>
      </c>
      <c r="C3064" s="178">
        <v>2040</v>
      </c>
      <c r="D3064" s="178" t="s">
        <v>336</v>
      </c>
      <c r="E3064" s="178" t="s">
        <v>337</v>
      </c>
      <c r="F3064" s="178" t="s">
        <v>448</v>
      </c>
      <c r="G3064" s="178">
        <v>25</v>
      </c>
      <c r="H3064" s="178">
        <v>3.7814285159111001</v>
      </c>
      <c r="I3064" s="178">
        <v>4.2351999378204326</v>
      </c>
      <c r="J3064" s="178" t="s">
        <v>720</v>
      </c>
    </row>
    <row r="3065" spans="1:10" x14ac:dyDescent="0.45">
      <c r="A3065" s="178" t="s">
        <v>425</v>
      </c>
      <c r="B3065" s="178" t="s">
        <v>433</v>
      </c>
      <c r="C3065" s="178">
        <v>2040</v>
      </c>
      <c r="D3065" s="178" t="s">
        <v>336</v>
      </c>
      <c r="E3065" s="178" t="s">
        <v>337</v>
      </c>
      <c r="F3065" s="178" t="s">
        <v>446</v>
      </c>
      <c r="G3065" s="178">
        <v>26</v>
      </c>
      <c r="H3065" s="178">
        <v>2.37367820739746</v>
      </c>
      <c r="I3065" s="178">
        <v>2.6585195922851557</v>
      </c>
      <c r="J3065" s="178" t="s">
        <v>720</v>
      </c>
    </row>
    <row r="3066" spans="1:10" x14ac:dyDescent="0.45">
      <c r="A3066" s="178" t="s">
        <v>425</v>
      </c>
      <c r="B3066" s="178" t="s">
        <v>433</v>
      </c>
      <c r="C3066" s="178">
        <v>2040</v>
      </c>
      <c r="D3066" s="178" t="s">
        <v>336</v>
      </c>
      <c r="E3066" s="178" t="s">
        <v>337</v>
      </c>
      <c r="F3066" s="178" t="s">
        <v>445</v>
      </c>
      <c r="G3066" s="178">
        <v>26</v>
      </c>
      <c r="H3066" s="178">
        <v>6.8104350939393E-3</v>
      </c>
      <c r="I3066" s="178">
        <v>7.6276873052120164E-3</v>
      </c>
      <c r="J3066" s="178" t="s">
        <v>724</v>
      </c>
    </row>
    <row r="3067" spans="1:10" x14ac:dyDescent="0.45">
      <c r="A3067" s="178" t="s">
        <v>425</v>
      </c>
      <c r="B3067" s="178" t="s">
        <v>433</v>
      </c>
      <c r="C3067" s="178">
        <v>2040</v>
      </c>
      <c r="D3067" s="178" t="s">
        <v>336</v>
      </c>
      <c r="E3067" s="178" t="s">
        <v>337</v>
      </c>
      <c r="F3067" s="178" t="s">
        <v>449</v>
      </c>
      <c r="G3067" s="178">
        <v>27</v>
      </c>
      <c r="H3067" s="178">
        <v>0.42775332927703802</v>
      </c>
      <c r="I3067" s="178">
        <v>0.4790837287902826</v>
      </c>
      <c r="J3067" s="178" t="s">
        <v>722</v>
      </c>
    </row>
    <row r="3068" spans="1:10" x14ac:dyDescent="0.45">
      <c r="A3068" s="178" t="s">
        <v>425</v>
      </c>
      <c r="B3068" s="178" t="s">
        <v>433</v>
      </c>
      <c r="C3068" s="178">
        <v>2040</v>
      </c>
      <c r="D3068" s="178" t="s">
        <v>336</v>
      </c>
      <c r="E3068" s="178" t="s">
        <v>337</v>
      </c>
      <c r="F3068" s="178" t="s">
        <v>448</v>
      </c>
      <c r="G3068" s="178">
        <v>28</v>
      </c>
      <c r="H3068" s="178">
        <v>1.0382449626922601</v>
      </c>
      <c r="I3068" s="178">
        <v>1.1628343582153313</v>
      </c>
      <c r="J3068" s="178" t="s">
        <v>720</v>
      </c>
    </row>
    <row r="3069" spans="1:10" x14ac:dyDescent="0.45">
      <c r="A3069" s="178" t="s">
        <v>425</v>
      </c>
      <c r="B3069" s="178" t="s">
        <v>433</v>
      </c>
      <c r="C3069" s="178">
        <v>2040</v>
      </c>
      <c r="D3069" s="178" t="s">
        <v>336</v>
      </c>
      <c r="E3069" s="178" t="s">
        <v>337</v>
      </c>
      <c r="F3069" s="178" t="s">
        <v>445</v>
      </c>
      <c r="G3069" s="178">
        <v>28</v>
      </c>
      <c r="H3069" s="178">
        <v>5.1941715180873899E-2</v>
      </c>
      <c r="I3069" s="178">
        <v>5.8174721002578769E-2</v>
      </c>
      <c r="J3069" s="178" t="s">
        <v>724</v>
      </c>
    </row>
    <row r="3070" spans="1:10" x14ac:dyDescent="0.45">
      <c r="A3070" s="178" t="s">
        <v>425</v>
      </c>
      <c r="B3070" s="178" t="s">
        <v>433</v>
      </c>
      <c r="C3070" s="178">
        <v>2040</v>
      </c>
      <c r="D3070" s="178" t="s">
        <v>336</v>
      </c>
      <c r="E3070" s="178" t="s">
        <v>337</v>
      </c>
      <c r="F3070" s="178" t="s">
        <v>440</v>
      </c>
      <c r="G3070" s="178">
        <v>38</v>
      </c>
      <c r="H3070" s="178">
        <v>2.8707988094537999E-3</v>
      </c>
      <c r="I3070" s="178">
        <v>3.2152946665882564E-3</v>
      </c>
      <c r="J3070" s="178" t="s">
        <v>720</v>
      </c>
    </row>
    <row r="3071" spans="1:10" x14ac:dyDescent="0.45">
      <c r="A3071" s="178" t="s">
        <v>425</v>
      </c>
      <c r="B3071" s="178" t="s">
        <v>433</v>
      </c>
      <c r="C3071" s="178">
        <v>2040</v>
      </c>
      <c r="D3071" s="178" t="s">
        <v>336</v>
      </c>
      <c r="E3071" s="178" t="s">
        <v>337</v>
      </c>
      <c r="F3071" s="178" t="s">
        <v>440</v>
      </c>
      <c r="G3071" s="178">
        <v>74</v>
      </c>
      <c r="H3071" s="178">
        <v>2.4040748830884999E-3</v>
      </c>
      <c r="I3071" s="178">
        <v>2.6925638690591201E-3</v>
      </c>
      <c r="J3071" s="178" t="s">
        <v>720</v>
      </c>
    </row>
    <row r="3072" spans="1:10" x14ac:dyDescent="0.45">
      <c r="A3072" s="178" t="s">
        <v>425</v>
      </c>
      <c r="B3072" s="178" t="s">
        <v>433</v>
      </c>
      <c r="C3072" s="178">
        <v>2040</v>
      </c>
      <c r="D3072" s="178" t="s">
        <v>336</v>
      </c>
      <c r="E3072" s="178" t="s">
        <v>337</v>
      </c>
      <c r="F3072" s="178" t="s">
        <v>451</v>
      </c>
      <c r="G3072" s="178">
        <v>93</v>
      </c>
      <c r="H3072" s="178">
        <v>5.1734032630920401</v>
      </c>
      <c r="I3072" s="178">
        <v>5.7942116546630853</v>
      </c>
      <c r="J3072" s="178" t="s">
        <v>720</v>
      </c>
    </row>
    <row r="3073" spans="1:10" x14ac:dyDescent="0.45">
      <c r="A3073" s="178" t="s">
        <v>425</v>
      </c>
      <c r="B3073" s="178" t="s">
        <v>433</v>
      </c>
      <c r="C3073" s="178">
        <v>2040</v>
      </c>
      <c r="D3073" s="178" t="s">
        <v>336</v>
      </c>
      <c r="E3073" s="178" t="s">
        <v>337</v>
      </c>
      <c r="F3073" s="178" t="s">
        <v>441</v>
      </c>
      <c r="G3073" s="178">
        <v>143</v>
      </c>
      <c r="H3073" s="178">
        <v>9.8427407443523393E-2</v>
      </c>
      <c r="I3073" s="178">
        <v>0.11023869633674621</v>
      </c>
      <c r="J3073" s="178" t="s">
        <v>720</v>
      </c>
    </row>
    <row r="3074" spans="1:10" x14ac:dyDescent="0.45">
      <c r="A3074" s="178" t="s">
        <v>425</v>
      </c>
      <c r="B3074" s="178" t="s">
        <v>433</v>
      </c>
      <c r="C3074" s="178">
        <v>2040</v>
      </c>
      <c r="D3074" s="178" t="s">
        <v>336</v>
      </c>
      <c r="E3074" s="178" t="s">
        <v>337</v>
      </c>
      <c r="F3074" s="178" t="s">
        <v>446</v>
      </c>
      <c r="G3074" s="178">
        <v>188</v>
      </c>
      <c r="H3074" s="178">
        <v>5.1595333963632597E-2</v>
      </c>
      <c r="I3074" s="178">
        <v>5.7786774039268518E-2</v>
      </c>
      <c r="J3074" s="178" t="s">
        <v>720</v>
      </c>
    </row>
    <row r="3075" spans="1:10" x14ac:dyDescent="0.45">
      <c r="A3075" s="178" t="s">
        <v>425</v>
      </c>
      <c r="B3075" s="178" t="s">
        <v>433</v>
      </c>
      <c r="C3075" s="178">
        <v>2040</v>
      </c>
      <c r="D3075" s="178" t="s">
        <v>336</v>
      </c>
      <c r="E3075" s="178" t="s">
        <v>337</v>
      </c>
      <c r="F3075" s="178" t="s">
        <v>449</v>
      </c>
      <c r="G3075" s="178">
        <v>194</v>
      </c>
      <c r="H3075" s="178">
        <v>8.0388166010379805E-2</v>
      </c>
      <c r="I3075" s="178">
        <v>9.0034745931625387E-2</v>
      </c>
      <c r="J3075" s="178" t="s">
        <v>722</v>
      </c>
    </row>
    <row r="3076" spans="1:10" x14ac:dyDescent="0.45">
      <c r="A3076" s="178" t="s">
        <v>425</v>
      </c>
      <c r="B3076" s="178" t="s">
        <v>433</v>
      </c>
      <c r="C3076" s="178">
        <v>2040</v>
      </c>
      <c r="D3076" s="178" t="s">
        <v>336</v>
      </c>
      <c r="E3076" s="178" t="s">
        <v>337</v>
      </c>
      <c r="F3076" s="178" t="s">
        <v>445</v>
      </c>
      <c r="G3076" s="178">
        <v>227</v>
      </c>
      <c r="H3076" s="178">
        <v>4.2238153400829998E-4</v>
      </c>
      <c r="I3076" s="178">
        <v>4.7306731808929604E-4</v>
      </c>
      <c r="J3076" s="178" t="s">
        <v>724</v>
      </c>
    </row>
    <row r="3077" spans="1:10" x14ac:dyDescent="0.45">
      <c r="A3077" s="178" t="s">
        <v>425</v>
      </c>
      <c r="B3077" s="178" t="s">
        <v>433</v>
      </c>
      <c r="C3077" s="178">
        <v>2040</v>
      </c>
      <c r="D3077" s="178" t="s">
        <v>336</v>
      </c>
      <c r="E3077" s="178" t="s">
        <v>337</v>
      </c>
      <c r="F3077" s="178" t="s">
        <v>442</v>
      </c>
      <c r="G3077" s="178">
        <v>244</v>
      </c>
      <c r="H3077" s="178">
        <v>1.25279104709625</v>
      </c>
      <c r="I3077" s="178">
        <v>1.4031259727478</v>
      </c>
      <c r="J3077" s="178" t="s">
        <v>720</v>
      </c>
    </row>
    <row r="3078" spans="1:10" x14ac:dyDescent="0.45">
      <c r="A3078" s="178" t="s">
        <v>425</v>
      </c>
      <c r="B3078" s="178" t="s">
        <v>433</v>
      </c>
      <c r="C3078" s="178">
        <v>2040</v>
      </c>
      <c r="D3078" s="178" t="s">
        <v>336</v>
      </c>
      <c r="E3078" s="178" t="s">
        <v>337</v>
      </c>
      <c r="F3078" s="178" t="s">
        <v>442</v>
      </c>
      <c r="G3078" s="178">
        <v>252</v>
      </c>
      <c r="H3078" s="178">
        <v>1.0516659021377499</v>
      </c>
      <c r="I3078" s="178">
        <v>1.1778658103942801</v>
      </c>
      <c r="J3078" s="178" t="s">
        <v>720</v>
      </c>
    </row>
    <row r="3079" spans="1:10" x14ac:dyDescent="0.45">
      <c r="A3079" s="178" t="s">
        <v>425</v>
      </c>
      <c r="B3079" s="178" t="s">
        <v>433</v>
      </c>
      <c r="C3079" s="178">
        <v>2040</v>
      </c>
      <c r="D3079" s="178" t="s">
        <v>336</v>
      </c>
      <c r="E3079" s="178" t="s">
        <v>337</v>
      </c>
      <c r="F3079" s="178" t="s">
        <v>440</v>
      </c>
      <c r="G3079" s="178">
        <v>291</v>
      </c>
      <c r="H3079" s="178">
        <v>1.9501039059830001E-4</v>
      </c>
      <c r="I3079" s="178">
        <v>2.1841163747009603E-4</v>
      </c>
      <c r="J3079" s="178" t="s">
        <v>720</v>
      </c>
    </row>
    <row r="3080" spans="1:10" x14ac:dyDescent="0.45">
      <c r="A3080" s="178" t="s">
        <v>425</v>
      </c>
      <c r="B3080" s="178" t="s">
        <v>433</v>
      </c>
      <c r="C3080" s="178">
        <v>2040</v>
      </c>
      <c r="D3080" s="178" t="s">
        <v>336</v>
      </c>
      <c r="E3080" s="178" t="s">
        <v>337</v>
      </c>
      <c r="F3080" s="178" t="s">
        <v>440</v>
      </c>
      <c r="G3080" s="178">
        <v>300</v>
      </c>
      <c r="H3080" s="178">
        <v>4.1580904508009997E-4</v>
      </c>
      <c r="I3080" s="178">
        <v>4.65706130489712E-4</v>
      </c>
      <c r="J3080" s="178" t="s">
        <v>720</v>
      </c>
    </row>
    <row r="3081" spans="1:10" x14ac:dyDescent="0.45">
      <c r="A3081" s="178" t="s">
        <v>425</v>
      </c>
      <c r="B3081" s="178" t="s">
        <v>433</v>
      </c>
      <c r="C3081" s="178">
        <v>2040</v>
      </c>
      <c r="D3081" s="178" t="s">
        <v>336</v>
      </c>
      <c r="E3081" s="178" t="s">
        <v>337</v>
      </c>
      <c r="F3081" s="178" t="s">
        <v>442</v>
      </c>
      <c r="G3081" s="178">
        <v>309</v>
      </c>
      <c r="H3081" s="178">
        <v>1.7081543207168499</v>
      </c>
      <c r="I3081" s="178">
        <v>1.9131328392028721</v>
      </c>
      <c r="J3081" s="178" t="s">
        <v>720</v>
      </c>
    </row>
    <row r="3082" spans="1:10" x14ac:dyDescent="0.45">
      <c r="A3082" s="178" t="s">
        <v>425</v>
      </c>
      <c r="B3082" s="178" t="s">
        <v>433</v>
      </c>
      <c r="C3082" s="178">
        <v>2040</v>
      </c>
      <c r="D3082" s="178" t="s">
        <v>336</v>
      </c>
      <c r="E3082" s="178" t="s">
        <v>337</v>
      </c>
      <c r="F3082" s="178" t="s">
        <v>442</v>
      </c>
      <c r="G3082" s="178">
        <v>425</v>
      </c>
      <c r="H3082" s="178">
        <v>0.50923711061477595</v>
      </c>
      <c r="I3082" s="178">
        <v>0.57034556388854907</v>
      </c>
      <c r="J3082" s="178" t="s">
        <v>720</v>
      </c>
    </row>
    <row r="3083" spans="1:10" x14ac:dyDescent="0.45">
      <c r="A3083" s="178" t="s">
        <v>425</v>
      </c>
      <c r="B3083" s="178" t="s">
        <v>433</v>
      </c>
      <c r="C3083" s="178">
        <v>2040</v>
      </c>
      <c r="D3083" s="178" t="s">
        <v>336</v>
      </c>
      <c r="E3083" s="178" t="s">
        <v>337</v>
      </c>
      <c r="F3083" s="178" t="s">
        <v>441</v>
      </c>
      <c r="G3083" s="178">
        <v>433</v>
      </c>
      <c r="H3083" s="178">
        <v>1.36254532262683E-2</v>
      </c>
      <c r="I3083" s="178">
        <v>1.5260507613420498E-2</v>
      </c>
      <c r="J3083" s="178" t="s">
        <v>720</v>
      </c>
    </row>
    <row r="3084" spans="1:10" x14ac:dyDescent="0.45">
      <c r="A3084" s="178" t="s">
        <v>425</v>
      </c>
      <c r="B3084" s="178" t="s">
        <v>433</v>
      </c>
      <c r="C3084" s="178">
        <v>2040</v>
      </c>
      <c r="D3084" s="178" t="s">
        <v>336</v>
      </c>
      <c r="E3084" s="178" t="s">
        <v>337</v>
      </c>
      <c r="F3084" s="178" t="s">
        <v>440</v>
      </c>
      <c r="G3084" s="178">
        <v>578</v>
      </c>
      <c r="H3084" s="178">
        <v>1.6330630751330001E-4</v>
      </c>
      <c r="I3084" s="178">
        <v>1.8290306441489602E-4</v>
      </c>
      <c r="J3084" s="178" t="s">
        <v>720</v>
      </c>
    </row>
    <row r="3085" spans="1:10" x14ac:dyDescent="0.45">
      <c r="A3085" s="178" t="s">
        <v>425</v>
      </c>
      <c r="B3085" s="178" t="s">
        <v>433</v>
      </c>
      <c r="C3085" s="178">
        <v>2040</v>
      </c>
      <c r="D3085" s="178" t="s">
        <v>336</v>
      </c>
      <c r="E3085" s="178" t="s">
        <v>337</v>
      </c>
      <c r="F3085" s="178" t="s">
        <v>441</v>
      </c>
      <c r="G3085" s="178">
        <v>611</v>
      </c>
      <c r="H3085" s="178">
        <v>0.12085739523172299</v>
      </c>
      <c r="I3085" s="178">
        <v>0.13536028265952976</v>
      </c>
      <c r="J3085" s="178" t="s">
        <v>720</v>
      </c>
    </row>
    <row r="3086" spans="1:10" x14ac:dyDescent="0.45">
      <c r="A3086" s="178" t="s">
        <v>425</v>
      </c>
      <c r="B3086" s="178" t="s">
        <v>433</v>
      </c>
      <c r="C3086" s="178">
        <v>2040</v>
      </c>
      <c r="D3086" s="178" t="s">
        <v>336</v>
      </c>
      <c r="E3086" s="178" t="s">
        <v>337</v>
      </c>
      <c r="F3086" s="178" t="s">
        <v>442</v>
      </c>
      <c r="G3086" s="178">
        <v>836</v>
      </c>
      <c r="H3086" s="178">
        <v>0.39898619055747903</v>
      </c>
      <c r="I3086" s="178">
        <v>0.44686453342437654</v>
      </c>
      <c r="J3086" s="178" t="s">
        <v>720</v>
      </c>
    </row>
    <row r="3087" spans="1:10" x14ac:dyDescent="0.45">
      <c r="A3087" s="178" t="s">
        <v>425</v>
      </c>
      <c r="B3087" s="178" t="s">
        <v>433</v>
      </c>
      <c r="C3087" s="178">
        <v>2040</v>
      </c>
      <c r="D3087" s="178" t="s">
        <v>336</v>
      </c>
      <c r="E3087" s="178" t="s">
        <v>337</v>
      </c>
      <c r="F3087" s="178" t="s">
        <v>454</v>
      </c>
      <c r="G3087" s="178">
        <v>869</v>
      </c>
      <c r="H3087" s="178">
        <v>3.9817869663238499</v>
      </c>
      <c r="I3087" s="178">
        <v>4.4596014022827122</v>
      </c>
      <c r="J3087" s="178" t="s">
        <v>722</v>
      </c>
    </row>
    <row r="3088" spans="1:10" x14ac:dyDescent="0.45">
      <c r="A3088" s="178" t="s">
        <v>425</v>
      </c>
      <c r="B3088" s="178" t="s">
        <v>433</v>
      </c>
      <c r="C3088" s="178">
        <v>2040</v>
      </c>
      <c r="D3088" s="178" t="s">
        <v>336</v>
      </c>
      <c r="E3088" s="178" t="s">
        <v>337</v>
      </c>
      <c r="F3088" s="178" t="s">
        <v>455</v>
      </c>
      <c r="G3088" s="178">
        <v>1830</v>
      </c>
      <c r="H3088" s="178">
        <v>0.15614704787731101</v>
      </c>
      <c r="I3088" s="178">
        <v>0.17488469362258835</v>
      </c>
      <c r="J3088" s="178" t="s">
        <v>720</v>
      </c>
    </row>
    <row r="3089" spans="1:10" x14ac:dyDescent="0.45">
      <c r="A3089" s="178" t="s">
        <v>425</v>
      </c>
      <c r="B3089" s="178" t="s">
        <v>433</v>
      </c>
      <c r="C3089" s="178">
        <v>2040</v>
      </c>
      <c r="D3089" s="178" t="s">
        <v>336</v>
      </c>
      <c r="E3089" s="178" t="s">
        <v>337</v>
      </c>
      <c r="F3089" s="178" t="s">
        <v>454</v>
      </c>
      <c r="G3089" s="178">
        <v>1896</v>
      </c>
      <c r="H3089" s="178">
        <v>3.6063022613525302</v>
      </c>
      <c r="I3089" s="178">
        <v>4.0390585327148338</v>
      </c>
      <c r="J3089" s="178" t="s">
        <v>722</v>
      </c>
    </row>
    <row r="3090" spans="1:10" x14ac:dyDescent="0.45">
      <c r="A3090" s="178" t="s">
        <v>425</v>
      </c>
      <c r="B3090" s="178" t="s">
        <v>433</v>
      </c>
      <c r="C3090" s="178">
        <v>2040</v>
      </c>
      <c r="D3090" s="178" t="s">
        <v>336</v>
      </c>
      <c r="E3090" s="178" t="s">
        <v>337</v>
      </c>
      <c r="F3090" s="178" t="s">
        <v>440</v>
      </c>
      <c r="G3090" s="178">
        <v>2242</v>
      </c>
      <c r="H3090" s="178">
        <v>2.8245476642E-5</v>
      </c>
      <c r="I3090" s="178">
        <v>3.163493383904E-5</v>
      </c>
      <c r="J3090" s="178" t="s">
        <v>720</v>
      </c>
    </row>
    <row r="3091" spans="1:10" x14ac:dyDescent="0.45">
      <c r="A3091" s="178" t="s">
        <v>425</v>
      </c>
      <c r="B3091" s="178" t="s">
        <v>433</v>
      </c>
      <c r="C3091" s="178">
        <v>2040</v>
      </c>
      <c r="D3091" s="178" t="s">
        <v>336</v>
      </c>
      <c r="E3091" s="178" t="s">
        <v>337</v>
      </c>
      <c r="F3091" s="178" t="s">
        <v>441</v>
      </c>
      <c r="G3091" s="178">
        <v>3427</v>
      </c>
      <c r="H3091" s="178">
        <v>4.0458389557898001E-3</v>
      </c>
      <c r="I3091" s="178">
        <v>4.5313396304845766E-3</v>
      </c>
      <c r="J3091" s="178" t="s">
        <v>720</v>
      </c>
    </row>
    <row r="3092" spans="1:10" x14ac:dyDescent="0.45">
      <c r="A3092" s="178" t="s">
        <v>425</v>
      </c>
      <c r="B3092" s="178" t="s">
        <v>433</v>
      </c>
      <c r="C3092" s="178">
        <v>2040</v>
      </c>
      <c r="D3092" s="178" t="s">
        <v>336</v>
      </c>
      <c r="E3092" s="178" t="s">
        <v>337</v>
      </c>
      <c r="F3092" s="178" t="s">
        <v>440</v>
      </c>
      <c r="G3092" s="178">
        <v>3515</v>
      </c>
      <c r="H3092" s="178">
        <v>5.2773903007600001E-5</v>
      </c>
      <c r="I3092" s="178">
        <v>5.9106771368512006E-5</v>
      </c>
      <c r="J3092" s="178" t="s">
        <v>720</v>
      </c>
    </row>
    <row r="3093" spans="1:10" x14ac:dyDescent="0.45">
      <c r="A3093" s="178" t="s">
        <v>425</v>
      </c>
      <c r="B3093" s="178" t="s">
        <v>433</v>
      </c>
      <c r="C3093" s="178">
        <v>2040</v>
      </c>
      <c r="D3093" s="178" t="s">
        <v>336</v>
      </c>
      <c r="E3093" s="178" t="s">
        <v>337</v>
      </c>
      <c r="F3093" s="178" t="s">
        <v>441</v>
      </c>
      <c r="G3093" s="178">
        <v>4930</v>
      </c>
      <c r="H3093" s="178">
        <v>6.4059058204293E-3</v>
      </c>
      <c r="I3093" s="178">
        <v>7.174614518880817E-3</v>
      </c>
      <c r="J3093" s="178" t="s">
        <v>720</v>
      </c>
    </row>
    <row r="3094" spans="1:10" x14ac:dyDescent="0.45">
      <c r="A3094" s="178" t="s">
        <v>425</v>
      </c>
      <c r="B3094" s="178" t="s">
        <v>433</v>
      </c>
      <c r="C3094" s="178">
        <v>2040</v>
      </c>
      <c r="D3094" s="178" t="s">
        <v>336</v>
      </c>
      <c r="E3094" s="178" t="s">
        <v>337</v>
      </c>
      <c r="F3094" s="178" t="s">
        <v>440</v>
      </c>
      <c r="G3094" s="178">
        <v>6996</v>
      </c>
      <c r="H3094" s="178">
        <v>4.4194115616799999E-5</v>
      </c>
      <c r="I3094" s="178">
        <v>4.9497409490816002E-5</v>
      </c>
      <c r="J3094" s="178" t="s">
        <v>720</v>
      </c>
    </row>
    <row r="3095" spans="1:10" x14ac:dyDescent="0.45">
      <c r="A3095" s="178" t="s">
        <v>425</v>
      </c>
      <c r="B3095" s="178" t="s">
        <v>433</v>
      </c>
      <c r="C3095" s="178">
        <v>2040</v>
      </c>
      <c r="D3095" s="178" t="s">
        <v>336</v>
      </c>
      <c r="E3095" s="178" t="s">
        <v>337</v>
      </c>
      <c r="F3095" s="178" t="s">
        <v>441</v>
      </c>
      <c r="G3095" s="178">
        <v>7123</v>
      </c>
      <c r="H3095" s="178">
        <v>9.2747090384364007E-3</v>
      </c>
      <c r="I3095" s="178">
        <v>1.038767412304877E-2</v>
      </c>
      <c r="J3095" s="178" t="s">
        <v>720</v>
      </c>
    </row>
    <row r="3096" spans="1:10" x14ac:dyDescent="0.45">
      <c r="A3096" s="178" t="s">
        <v>425</v>
      </c>
      <c r="B3096" s="178" t="s">
        <v>433</v>
      </c>
      <c r="C3096" s="178">
        <v>2040</v>
      </c>
      <c r="D3096" s="178" t="s">
        <v>336</v>
      </c>
      <c r="E3096" s="178" t="s">
        <v>337</v>
      </c>
      <c r="F3096" s="178" t="s">
        <v>459</v>
      </c>
      <c r="G3096" s="178">
        <v>8419</v>
      </c>
      <c r="H3096" s="178">
        <v>4.7187042236328098</v>
      </c>
      <c r="I3096" s="178">
        <v>5.2849487304687477</v>
      </c>
      <c r="J3096" s="178" t="s">
        <v>723</v>
      </c>
    </row>
    <row r="3097" spans="1:10" x14ac:dyDescent="0.45">
      <c r="A3097" s="178" t="s">
        <v>425</v>
      </c>
      <c r="B3097" s="178" t="s">
        <v>433</v>
      </c>
      <c r="C3097" s="178">
        <v>2040</v>
      </c>
      <c r="D3097" s="178" t="s">
        <v>336</v>
      </c>
      <c r="E3097" s="178" t="s">
        <v>337</v>
      </c>
      <c r="F3097" s="178" t="s">
        <v>451</v>
      </c>
      <c r="G3097" s="178">
        <v>10485</v>
      </c>
      <c r="H3097" s="178">
        <v>7.2884954512119293E-2</v>
      </c>
      <c r="I3097" s="178">
        <v>8.1631149053573618E-2</v>
      </c>
      <c r="J3097" s="178" t="s">
        <v>720</v>
      </c>
    </row>
    <row r="3098" spans="1:10" x14ac:dyDescent="0.45">
      <c r="A3098" s="178" t="s">
        <v>425</v>
      </c>
      <c r="B3098" s="178" t="s">
        <v>433</v>
      </c>
      <c r="C3098" s="178">
        <v>2040</v>
      </c>
      <c r="D3098" s="178" t="s">
        <v>336</v>
      </c>
      <c r="E3098" s="178" t="s">
        <v>337</v>
      </c>
      <c r="F3098" s="178" t="s">
        <v>440</v>
      </c>
      <c r="G3098" s="178">
        <v>26978</v>
      </c>
      <c r="H3098" s="1">
        <v>7.6438191172200001E-6</v>
      </c>
      <c r="I3098" s="178">
        <v>8.5610774112864009E-6</v>
      </c>
      <c r="J3098" s="178" t="s">
        <v>720</v>
      </c>
    </row>
    <row r="3099" spans="1:10" x14ac:dyDescent="0.45">
      <c r="A3099" s="178" t="s">
        <v>425</v>
      </c>
      <c r="B3099" s="178" t="s">
        <v>433</v>
      </c>
      <c r="C3099" s="178">
        <v>2040</v>
      </c>
      <c r="D3099" s="178" t="s">
        <v>336</v>
      </c>
      <c r="E3099" s="178" t="s">
        <v>337</v>
      </c>
      <c r="F3099" s="178" t="s">
        <v>448</v>
      </c>
      <c r="G3099" s="178">
        <v>36513</v>
      </c>
      <c r="H3099" s="178">
        <v>5.5097799748182297E-2</v>
      </c>
      <c r="I3099" s="178">
        <v>6.1709535717964177E-2</v>
      </c>
      <c r="J3099" s="178" t="s">
        <v>720</v>
      </c>
    </row>
    <row r="3100" spans="1:10" x14ac:dyDescent="0.45">
      <c r="A3100" s="178" t="s">
        <v>425</v>
      </c>
      <c r="B3100" s="178" t="s">
        <v>433</v>
      </c>
      <c r="C3100" s="178">
        <v>2040</v>
      </c>
      <c r="D3100" s="178" t="s">
        <v>336</v>
      </c>
      <c r="E3100" s="178" t="s">
        <v>337</v>
      </c>
      <c r="F3100" s="178" t="s">
        <v>442</v>
      </c>
      <c r="G3100" s="178">
        <v>41839</v>
      </c>
      <c r="H3100" s="178">
        <v>9.9073164165020011E-4</v>
      </c>
      <c r="I3100" s="178">
        <v>1.1096194386482241E-3</v>
      </c>
      <c r="J3100" s="178" t="s">
        <v>720</v>
      </c>
    </row>
    <row r="3101" spans="1:10" x14ac:dyDescent="0.45">
      <c r="A3101" s="178" t="s">
        <v>425</v>
      </c>
      <c r="B3101" s="178" t="s">
        <v>433</v>
      </c>
      <c r="C3101" s="178">
        <v>2040</v>
      </c>
      <c r="D3101" s="178" t="s">
        <v>336</v>
      </c>
      <c r="E3101" s="178" t="s">
        <v>337</v>
      </c>
      <c r="F3101" s="178" t="s">
        <v>453</v>
      </c>
      <c r="G3101" s="178">
        <v>47455</v>
      </c>
      <c r="H3101" s="178">
        <v>7.002592086792E-3</v>
      </c>
      <c r="I3101" s="178">
        <v>7.8429031372070409E-3</v>
      </c>
      <c r="J3101" s="178" t="s">
        <v>720</v>
      </c>
    </row>
    <row r="3102" spans="1:10" x14ac:dyDescent="0.45">
      <c r="A3102" s="178" t="s">
        <v>425</v>
      </c>
      <c r="B3102" s="178" t="s">
        <v>433</v>
      </c>
      <c r="C3102" s="178">
        <v>2040</v>
      </c>
      <c r="D3102" s="178" t="s">
        <v>336</v>
      </c>
      <c r="E3102" s="178" t="s">
        <v>337</v>
      </c>
      <c r="F3102" s="178" t="s">
        <v>453</v>
      </c>
      <c r="G3102" s="178">
        <v>56970</v>
      </c>
      <c r="H3102" s="178">
        <v>4.6683945693076004E-3</v>
      </c>
      <c r="I3102" s="178">
        <v>5.2286019176245131E-3</v>
      </c>
      <c r="J3102" s="178" t="s">
        <v>720</v>
      </c>
    </row>
    <row r="3103" spans="1:10" x14ac:dyDescent="0.45">
      <c r="A3103" s="178" t="s">
        <v>425</v>
      </c>
      <c r="B3103" s="178" t="s">
        <v>433</v>
      </c>
      <c r="C3103" s="178">
        <v>2040</v>
      </c>
      <c r="D3103" s="178" t="s">
        <v>336</v>
      </c>
      <c r="E3103" s="178" t="s">
        <v>337</v>
      </c>
      <c r="F3103" s="178" t="s">
        <v>453</v>
      </c>
      <c r="G3103" s="178">
        <v>68874</v>
      </c>
      <c r="H3103" s="178">
        <v>7.7806576155129998E-4</v>
      </c>
      <c r="I3103" s="178">
        <v>8.7143365293745607E-4</v>
      </c>
      <c r="J3103" s="178" t="s">
        <v>720</v>
      </c>
    </row>
    <row r="3104" spans="1:10" x14ac:dyDescent="0.45">
      <c r="A3104" s="178" t="s">
        <v>425</v>
      </c>
      <c r="B3104" s="178" t="s">
        <v>433</v>
      </c>
      <c r="C3104" s="178">
        <v>2040</v>
      </c>
      <c r="D3104" s="178" t="s">
        <v>336</v>
      </c>
      <c r="E3104" s="178" t="s">
        <v>337</v>
      </c>
      <c r="F3104" s="178" t="s">
        <v>460</v>
      </c>
      <c r="G3104" s="178">
        <v>99573</v>
      </c>
      <c r="H3104" s="178">
        <v>6.2327273190022001E-3</v>
      </c>
      <c r="I3104" s="178">
        <v>6.980654597282465E-3</v>
      </c>
      <c r="J3104" s="178" t="s">
        <v>720</v>
      </c>
    </row>
    <row r="3105" spans="1:10" x14ac:dyDescent="0.45">
      <c r="A3105" s="178" t="s">
        <v>425</v>
      </c>
      <c r="B3105" s="178" t="s">
        <v>433</v>
      </c>
      <c r="C3105" s="178">
        <v>2040</v>
      </c>
      <c r="D3105" s="178" t="s">
        <v>336</v>
      </c>
      <c r="E3105" s="178" t="s">
        <v>337</v>
      </c>
      <c r="F3105" s="178" t="s">
        <v>453</v>
      </c>
      <c r="G3105" s="178">
        <v>100000</v>
      </c>
      <c r="H3105" s="1">
        <v>9.9999999999999998E-13</v>
      </c>
      <c r="I3105" s="178">
        <v>1.1200000000000001E-12</v>
      </c>
      <c r="J3105" s="178" t="s">
        <v>720</v>
      </c>
    </row>
    <row r="3106" spans="1:10" x14ac:dyDescent="0.45">
      <c r="A3106" s="178" t="s">
        <v>425</v>
      </c>
      <c r="B3106" s="178" t="s">
        <v>433</v>
      </c>
      <c r="C3106" s="178">
        <v>2040</v>
      </c>
      <c r="D3106" s="178" t="s">
        <v>336</v>
      </c>
      <c r="E3106" s="178" t="s">
        <v>337</v>
      </c>
      <c r="F3106" s="178" t="s">
        <v>454</v>
      </c>
      <c r="G3106" s="178">
        <v>138454</v>
      </c>
      <c r="H3106" s="178">
        <v>3.3665790557861301</v>
      </c>
      <c r="I3106" s="178">
        <v>3.7705685424804662</v>
      </c>
      <c r="J3106" s="178" t="s">
        <v>722</v>
      </c>
    </row>
    <row r="3107" spans="1:10" x14ac:dyDescent="0.45">
      <c r="A3107" s="178" t="s">
        <v>425</v>
      </c>
      <c r="B3107" s="178" t="s">
        <v>433</v>
      </c>
      <c r="C3107" s="178">
        <v>2040</v>
      </c>
      <c r="D3107" s="178" t="s">
        <v>336</v>
      </c>
      <c r="E3107" s="178" t="s">
        <v>337</v>
      </c>
      <c r="F3107" s="178" t="s">
        <v>453</v>
      </c>
      <c r="G3107" s="178">
        <v>349377</v>
      </c>
      <c r="H3107" s="178">
        <v>4.7567879664710001E-4</v>
      </c>
      <c r="I3107" s="178">
        <v>5.3276025224475207E-4</v>
      </c>
      <c r="J3107" s="178" t="s">
        <v>720</v>
      </c>
    </row>
    <row r="3108" spans="1:10" x14ac:dyDescent="0.45">
      <c r="A3108" s="178" t="s">
        <v>425</v>
      </c>
      <c r="B3108" s="178" t="s">
        <v>433</v>
      </c>
      <c r="C3108" s="178">
        <v>2040</v>
      </c>
      <c r="D3108" s="178" t="s">
        <v>336</v>
      </c>
      <c r="E3108" s="178" t="s">
        <v>337</v>
      </c>
      <c r="F3108" s="178" t="s">
        <v>453</v>
      </c>
      <c r="G3108" s="178">
        <v>419413</v>
      </c>
      <c r="H3108" s="178">
        <v>3.1711920746599998E-4</v>
      </c>
      <c r="I3108" s="178">
        <v>3.5517351236192E-4</v>
      </c>
      <c r="J3108" s="178" t="s">
        <v>720</v>
      </c>
    </row>
    <row r="3109" spans="1:10" x14ac:dyDescent="0.45">
      <c r="A3109" s="178" t="s">
        <v>425</v>
      </c>
      <c r="B3109" s="178" t="s">
        <v>433</v>
      </c>
      <c r="C3109" s="178">
        <v>2040</v>
      </c>
      <c r="D3109" s="178" t="s">
        <v>336</v>
      </c>
      <c r="E3109" s="178" t="s">
        <v>337</v>
      </c>
      <c r="F3109" s="178" t="s">
        <v>453</v>
      </c>
      <c r="G3109" s="178">
        <v>507032</v>
      </c>
      <c r="H3109" s="178">
        <v>5.2853200031700002E-5</v>
      </c>
      <c r="I3109" s="178">
        <v>5.9195584035504005E-5</v>
      </c>
      <c r="J3109" s="178" t="s">
        <v>720</v>
      </c>
    </row>
    <row r="3110" spans="1:10" x14ac:dyDescent="0.45">
      <c r="A3110" s="178" t="s">
        <v>425</v>
      </c>
      <c r="B3110" s="178" t="s">
        <v>433</v>
      </c>
      <c r="C3110" s="178">
        <v>2040</v>
      </c>
      <c r="D3110" s="178" t="s">
        <v>336</v>
      </c>
      <c r="E3110" s="178" t="s">
        <v>337</v>
      </c>
      <c r="F3110" s="178" t="s">
        <v>460</v>
      </c>
      <c r="G3110" s="178">
        <v>760382</v>
      </c>
      <c r="H3110" s="178">
        <v>3.3574551343917998E-3</v>
      </c>
      <c r="I3110" s="178">
        <v>3.760349750518816E-3</v>
      </c>
      <c r="J3110" s="178" t="s">
        <v>720</v>
      </c>
    </row>
    <row r="3111" spans="1:10" x14ac:dyDescent="0.45">
      <c r="A3111" s="178" t="s">
        <v>425</v>
      </c>
      <c r="B3111" s="178" t="s">
        <v>433</v>
      </c>
      <c r="C3111" s="178">
        <v>2040</v>
      </c>
      <c r="D3111" s="178" t="s">
        <v>336</v>
      </c>
      <c r="E3111" s="178" t="s">
        <v>337</v>
      </c>
      <c r="F3111" s="178" t="s">
        <v>448</v>
      </c>
      <c r="G3111" s="178">
        <v>1762646</v>
      </c>
      <c r="H3111" s="178">
        <v>1.40859875828028E-2</v>
      </c>
      <c r="I3111" s="178">
        <v>1.5776306092739136E-2</v>
      </c>
      <c r="J3111" s="178" t="s">
        <v>720</v>
      </c>
    </row>
    <row r="3112" spans="1:10" x14ac:dyDescent="0.45">
      <c r="A3112" s="178" t="s">
        <v>425</v>
      </c>
      <c r="B3112" s="178" t="s">
        <v>433</v>
      </c>
      <c r="C3112" s="178">
        <v>2040</v>
      </c>
      <c r="D3112" s="178" t="s">
        <v>336</v>
      </c>
      <c r="E3112" s="178" t="s">
        <v>337</v>
      </c>
      <c r="F3112" s="178" t="s">
        <v>453</v>
      </c>
      <c r="G3112" s="178">
        <v>4195937</v>
      </c>
      <c r="H3112" s="178">
        <v>1.2872867228E-4</v>
      </c>
      <c r="I3112" s="178">
        <v>1.4417611295360002E-4</v>
      </c>
      <c r="J3112" s="178" t="s">
        <v>720</v>
      </c>
    </row>
    <row r="3113" spans="1:10" x14ac:dyDescent="0.45">
      <c r="A3113" s="178" t="s">
        <v>425</v>
      </c>
      <c r="B3113" s="178" t="s">
        <v>433</v>
      </c>
      <c r="C3113" s="178">
        <v>2040</v>
      </c>
      <c r="D3113" s="178" t="s">
        <v>336</v>
      </c>
      <c r="E3113" s="178" t="s">
        <v>337</v>
      </c>
      <c r="F3113" s="178" t="s">
        <v>453</v>
      </c>
      <c r="G3113" s="178">
        <v>5037030</v>
      </c>
      <c r="H3113" s="178">
        <v>8.5819112428000001E-5</v>
      </c>
      <c r="I3113" s="178">
        <v>9.6117405919360016E-5</v>
      </c>
      <c r="J3113" s="178" t="s">
        <v>720</v>
      </c>
    </row>
    <row r="3114" spans="1:10" x14ac:dyDescent="0.45">
      <c r="A3114" s="178" t="s">
        <v>425</v>
      </c>
      <c r="B3114" s="178" t="s">
        <v>433</v>
      </c>
      <c r="C3114" s="178">
        <v>2040</v>
      </c>
      <c r="D3114" s="178" t="s">
        <v>336</v>
      </c>
      <c r="E3114" s="178" t="s">
        <v>337</v>
      </c>
      <c r="F3114" s="178" t="s">
        <v>453</v>
      </c>
      <c r="G3114" s="178">
        <v>6089283</v>
      </c>
      <c r="H3114" s="178">
        <v>1.43031857078E-5</v>
      </c>
      <c r="I3114" s="178">
        <v>1.6019567992736002E-5</v>
      </c>
      <c r="J3114" s="178" t="s">
        <v>720</v>
      </c>
    </row>
    <row r="3115" spans="1:10" x14ac:dyDescent="0.45">
      <c r="A3115" s="178" t="s">
        <v>425</v>
      </c>
      <c r="B3115" s="178" t="s">
        <v>433</v>
      </c>
      <c r="C3115" s="178">
        <v>2045</v>
      </c>
      <c r="D3115" s="178" t="s">
        <v>336</v>
      </c>
      <c r="E3115" s="178" t="s">
        <v>337</v>
      </c>
      <c r="F3115" s="178" t="s">
        <v>434</v>
      </c>
      <c r="G3115" s="178">
        <v>-100000</v>
      </c>
      <c r="H3115" s="178">
        <v>0</v>
      </c>
      <c r="I3115" s="178">
        <v>0</v>
      </c>
      <c r="J3115" s="178" t="s">
        <v>720</v>
      </c>
    </row>
    <row r="3116" spans="1:10" x14ac:dyDescent="0.45">
      <c r="A3116" s="178" t="s">
        <v>425</v>
      </c>
      <c r="B3116" s="178" t="s">
        <v>433</v>
      </c>
      <c r="C3116" s="178">
        <v>2045</v>
      </c>
      <c r="D3116" s="178" t="s">
        <v>336</v>
      </c>
      <c r="E3116" s="178" t="s">
        <v>337</v>
      </c>
      <c r="F3116" s="178" t="s">
        <v>434</v>
      </c>
      <c r="G3116" s="178">
        <v>-152</v>
      </c>
      <c r="H3116" s="178">
        <v>0</v>
      </c>
      <c r="I3116" s="178">
        <v>0</v>
      </c>
      <c r="J3116" s="178" t="s">
        <v>720</v>
      </c>
    </row>
    <row r="3117" spans="1:10" x14ac:dyDescent="0.45">
      <c r="A3117" s="178" t="s">
        <v>425</v>
      </c>
      <c r="B3117" s="178" t="s">
        <v>433</v>
      </c>
      <c r="C3117" s="178">
        <v>2045</v>
      </c>
      <c r="D3117" s="178" t="s">
        <v>336</v>
      </c>
      <c r="E3117" s="178" t="s">
        <v>337</v>
      </c>
      <c r="F3117" s="178" t="s">
        <v>434</v>
      </c>
      <c r="G3117" s="178">
        <v>-152</v>
      </c>
      <c r="H3117" s="178">
        <v>4.1030898094177202</v>
      </c>
      <c r="I3117" s="178">
        <v>4.5954605865478468</v>
      </c>
      <c r="J3117" s="178" t="s">
        <v>720</v>
      </c>
    </row>
    <row r="3118" spans="1:10" x14ac:dyDescent="0.45">
      <c r="A3118" s="178" t="s">
        <v>425</v>
      </c>
      <c r="B3118" s="178" t="s">
        <v>433</v>
      </c>
      <c r="C3118" s="178">
        <v>2045</v>
      </c>
      <c r="D3118" s="178" t="s">
        <v>336</v>
      </c>
      <c r="E3118" s="178" t="s">
        <v>337</v>
      </c>
      <c r="F3118" s="178" t="s">
        <v>435</v>
      </c>
      <c r="G3118" s="178">
        <v>-14</v>
      </c>
      <c r="H3118" s="178">
        <v>2.5338005274534201E-2</v>
      </c>
      <c r="I3118" s="178">
        <v>2.8378565907478309E-2</v>
      </c>
      <c r="J3118" s="178" t="s">
        <v>720</v>
      </c>
    </row>
    <row r="3119" spans="1:10" x14ac:dyDescent="0.45">
      <c r="A3119" s="178" t="s">
        <v>425</v>
      </c>
      <c r="B3119" s="178" t="s">
        <v>433</v>
      </c>
      <c r="C3119" s="178">
        <v>2045</v>
      </c>
      <c r="D3119" s="178" t="s">
        <v>336</v>
      </c>
      <c r="E3119" s="178" t="s">
        <v>337</v>
      </c>
      <c r="F3119" s="178" t="s">
        <v>438</v>
      </c>
      <c r="G3119" s="178">
        <v>-14</v>
      </c>
      <c r="H3119" s="178">
        <v>1.8182910978794101E-2</v>
      </c>
      <c r="I3119" s="178">
        <v>2.0364860296249395E-2</v>
      </c>
      <c r="J3119" s="178" t="s">
        <v>720</v>
      </c>
    </row>
    <row r="3120" spans="1:10" x14ac:dyDescent="0.45">
      <c r="A3120" s="178" t="s">
        <v>425</v>
      </c>
      <c r="B3120" s="178" t="s">
        <v>433</v>
      </c>
      <c r="C3120" s="178">
        <v>2045</v>
      </c>
      <c r="D3120" s="178" t="s">
        <v>336</v>
      </c>
      <c r="E3120" s="178" t="s">
        <v>337</v>
      </c>
      <c r="F3120" s="178" t="s">
        <v>436</v>
      </c>
      <c r="G3120" s="178">
        <v>-13</v>
      </c>
      <c r="H3120" s="178">
        <v>0.64712488651275601</v>
      </c>
      <c r="I3120" s="178">
        <v>0.7247798728942868</v>
      </c>
      <c r="J3120" s="178" t="s">
        <v>722</v>
      </c>
    </row>
    <row r="3121" spans="1:10" x14ac:dyDescent="0.45">
      <c r="A3121" s="178" t="s">
        <v>425</v>
      </c>
      <c r="B3121" s="178" t="s">
        <v>433</v>
      </c>
      <c r="C3121" s="178">
        <v>2045</v>
      </c>
      <c r="D3121" s="178" t="s">
        <v>336</v>
      </c>
      <c r="E3121" s="178" t="s">
        <v>337</v>
      </c>
      <c r="F3121" s="178" t="s">
        <v>436</v>
      </c>
      <c r="G3121" s="178">
        <v>-12</v>
      </c>
      <c r="H3121" s="178">
        <v>6.5461678504943803</v>
      </c>
      <c r="I3121" s="178">
        <v>7.3317079925537065</v>
      </c>
      <c r="J3121" s="178" t="s">
        <v>722</v>
      </c>
    </row>
    <row r="3122" spans="1:10" x14ac:dyDescent="0.45">
      <c r="A3122" s="178" t="s">
        <v>425</v>
      </c>
      <c r="B3122" s="178" t="s">
        <v>433</v>
      </c>
      <c r="C3122" s="178">
        <v>2045</v>
      </c>
      <c r="D3122" s="178" t="s">
        <v>336</v>
      </c>
      <c r="E3122" s="178" t="s">
        <v>337</v>
      </c>
      <c r="F3122" s="178" t="s">
        <v>437</v>
      </c>
      <c r="G3122" s="178">
        <v>-11</v>
      </c>
      <c r="H3122" s="178">
        <v>13.5786188840866</v>
      </c>
      <c r="I3122" s="178">
        <v>15.208053150176994</v>
      </c>
      <c r="J3122" s="178" t="s">
        <v>721</v>
      </c>
    </row>
    <row r="3123" spans="1:10" x14ac:dyDescent="0.45">
      <c r="A3123" s="178" t="s">
        <v>425</v>
      </c>
      <c r="B3123" s="178" t="s">
        <v>433</v>
      </c>
      <c r="C3123" s="178">
        <v>2045</v>
      </c>
      <c r="D3123" s="178" t="s">
        <v>336</v>
      </c>
      <c r="E3123" s="178" t="s">
        <v>337</v>
      </c>
      <c r="F3123" s="178" t="s">
        <v>435</v>
      </c>
      <c r="G3123" s="178">
        <v>-10</v>
      </c>
      <c r="H3123" s="178">
        <v>1.6845544800162301E-2</v>
      </c>
      <c r="I3123" s="178">
        <v>1.8867010176181781E-2</v>
      </c>
      <c r="J3123" s="178" t="s">
        <v>720</v>
      </c>
    </row>
    <row r="3124" spans="1:10" x14ac:dyDescent="0.45">
      <c r="A3124" s="178" t="s">
        <v>425</v>
      </c>
      <c r="B3124" s="178" t="s">
        <v>433</v>
      </c>
      <c r="C3124" s="178">
        <v>2045</v>
      </c>
      <c r="D3124" s="178" t="s">
        <v>336</v>
      </c>
      <c r="E3124" s="178" t="s">
        <v>337</v>
      </c>
      <c r="F3124" s="178" t="s">
        <v>442</v>
      </c>
      <c r="G3124" s="178">
        <v>-9</v>
      </c>
      <c r="H3124" s="178">
        <v>0.760958671569824</v>
      </c>
      <c r="I3124" s="178">
        <v>0.85227371215820291</v>
      </c>
      <c r="J3124" s="178" t="s">
        <v>720</v>
      </c>
    </row>
    <row r="3125" spans="1:10" x14ac:dyDescent="0.45">
      <c r="A3125" s="178" t="s">
        <v>425</v>
      </c>
      <c r="B3125" s="178" t="s">
        <v>433</v>
      </c>
      <c r="C3125" s="178">
        <v>2045</v>
      </c>
      <c r="D3125" s="178" t="s">
        <v>336</v>
      </c>
      <c r="E3125" s="178" t="s">
        <v>337</v>
      </c>
      <c r="F3125" s="178" t="s">
        <v>435</v>
      </c>
      <c r="G3125" s="178">
        <v>-9</v>
      </c>
      <c r="H3125" s="178">
        <v>8.0909870564937605E-2</v>
      </c>
      <c r="I3125" s="178">
        <v>9.0619055032730128E-2</v>
      </c>
      <c r="J3125" s="178" t="s">
        <v>720</v>
      </c>
    </row>
    <row r="3126" spans="1:10" x14ac:dyDescent="0.45">
      <c r="A3126" s="178" t="s">
        <v>425</v>
      </c>
      <c r="B3126" s="178" t="s">
        <v>433</v>
      </c>
      <c r="C3126" s="178">
        <v>2045</v>
      </c>
      <c r="D3126" s="178" t="s">
        <v>336</v>
      </c>
      <c r="E3126" s="178" t="s">
        <v>337</v>
      </c>
      <c r="F3126" s="178" t="s">
        <v>441</v>
      </c>
      <c r="G3126" s="178">
        <v>-8</v>
      </c>
      <c r="H3126" s="178">
        <v>8.8486473560333199</v>
      </c>
      <c r="I3126" s="178">
        <v>9.9104850387573187</v>
      </c>
      <c r="J3126" s="178" t="s">
        <v>720</v>
      </c>
    </row>
    <row r="3127" spans="1:10" x14ac:dyDescent="0.45">
      <c r="A3127" s="178" t="s">
        <v>425</v>
      </c>
      <c r="B3127" s="178" t="s">
        <v>433</v>
      </c>
      <c r="C3127" s="178">
        <v>2045</v>
      </c>
      <c r="D3127" s="178" t="s">
        <v>336</v>
      </c>
      <c r="E3127" s="178" t="s">
        <v>337</v>
      </c>
      <c r="F3127" s="178" t="s">
        <v>458</v>
      </c>
      <c r="G3127" s="178">
        <v>-8</v>
      </c>
      <c r="H3127" s="178">
        <v>0.26911953091621399</v>
      </c>
      <c r="I3127" s="178">
        <v>0.30141387462615971</v>
      </c>
      <c r="J3127" s="178" t="s">
        <v>720</v>
      </c>
    </row>
    <row r="3128" spans="1:10" x14ac:dyDescent="0.45">
      <c r="A3128" s="178" t="s">
        <v>425</v>
      </c>
      <c r="B3128" s="178" t="s">
        <v>433</v>
      </c>
      <c r="C3128" s="178">
        <v>2045</v>
      </c>
      <c r="D3128" s="178" t="s">
        <v>336</v>
      </c>
      <c r="E3128" s="178" t="s">
        <v>337</v>
      </c>
      <c r="F3128" s="178" t="s">
        <v>439</v>
      </c>
      <c r="G3128" s="178">
        <v>-7</v>
      </c>
      <c r="H3128" s="178">
        <v>17.920355796813901</v>
      </c>
      <c r="I3128" s="178">
        <v>20.070798492431571</v>
      </c>
      <c r="J3128" s="178" t="s">
        <v>721</v>
      </c>
    </row>
    <row r="3129" spans="1:10" x14ac:dyDescent="0.45">
      <c r="A3129" s="178" t="s">
        <v>425</v>
      </c>
      <c r="B3129" s="178" t="s">
        <v>433</v>
      </c>
      <c r="C3129" s="178">
        <v>2045</v>
      </c>
      <c r="D3129" s="178" t="s">
        <v>336</v>
      </c>
      <c r="E3129" s="178" t="s">
        <v>337</v>
      </c>
      <c r="F3129" s="178" t="s">
        <v>435</v>
      </c>
      <c r="G3129" s="178">
        <v>-7</v>
      </c>
      <c r="H3129" s="178">
        <v>1.90255415439605</v>
      </c>
      <c r="I3129" s="178">
        <v>2.1308606529235763</v>
      </c>
      <c r="J3129" s="178" t="s">
        <v>720</v>
      </c>
    </row>
    <row r="3130" spans="1:10" x14ac:dyDescent="0.45">
      <c r="A3130" s="178" t="s">
        <v>425</v>
      </c>
      <c r="B3130" s="178" t="s">
        <v>433</v>
      </c>
      <c r="C3130" s="178">
        <v>2045</v>
      </c>
      <c r="D3130" s="178" t="s">
        <v>336</v>
      </c>
      <c r="E3130" s="178" t="s">
        <v>337</v>
      </c>
      <c r="F3130" s="178" t="s">
        <v>446</v>
      </c>
      <c r="G3130" s="178">
        <v>-4</v>
      </c>
      <c r="H3130" s="178">
        <v>0.129517402499914</v>
      </c>
      <c r="I3130" s="178">
        <v>0.14505949079990368</v>
      </c>
      <c r="J3130" s="178" t="s">
        <v>720</v>
      </c>
    </row>
    <row r="3131" spans="1:10" x14ac:dyDescent="0.45">
      <c r="A3131" s="178" t="s">
        <v>425</v>
      </c>
      <c r="B3131" s="178" t="s">
        <v>433</v>
      </c>
      <c r="C3131" s="178">
        <v>2045</v>
      </c>
      <c r="D3131" s="178" t="s">
        <v>336</v>
      </c>
      <c r="E3131" s="178" t="s">
        <v>337</v>
      </c>
      <c r="F3131" s="178" t="s">
        <v>441</v>
      </c>
      <c r="G3131" s="178">
        <v>-4</v>
      </c>
      <c r="H3131" s="178">
        <v>6.5057177543640101</v>
      </c>
      <c r="I3131" s="178">
        <v>7.286403884887692</v>
      </c>
      <c r="J3131" s="178" t="s">
        <v>720</v>
      </c>
    </row>
    <row r="3132" spans="1:10" x14ac:dyDescent="0.45">
      <c r="A3132" s="178" t="s">
        <v>425</v>
      </c>
      <c r="B3132" s="178" t="s">
        <v>433</v>
      </c>
      <c r="C3132" s="178">
        <v>2045</v>
      </c>
      <c r="D3132" s="178" t="s">
        <v>336</v>
      </c>
      <c r="E3132" s="178" t="s">
        <v>337</v>
      </c>
      <c r="F3132" s="178" t="s">
        <v>444</v>
      </c>
      <c r="G3132" s="178">
        <v>-1</v>
      </c>
      <c r="H3132" s="178">
        <v>10.0870056152343</v>
      </c>
      <c r="I3132" s="178">
        <v>11.297446289062417</v>
      </c>
      <c r="J3132" s="178" t="s">
        <v>721</v>
      </c>
    </row>
    <row r="3133" spans="1:10" x14ac:dyDescent="0.45">
      <c r="A3133" s="178" t="s">
        <v>425</v>
      </c>
      <c r="B3133" s="178" t="s">
        <v>433</v>
      </c>
      <c r="C3133" s="178">
        <v>2045</v>
      </c>
      <c r="D3133" s="178" t="s">
        <v>336</v>
      </c>
      <c r="E3133" s="178" t="s">
        <v>337</v>
      </c>
      <c r="F3133" s="178" t="s">
        <v>444</v>
      </c>
      <c r="G3133" s="178">
        <v>0</v>
      </c>
      <c r="H3133" s="178">
        <v>2.2182028293609601</v>
      </c>
      <c r="I3133" s="178">
        <v>2.4843871688842758</v>
      </c>
      <c r="J3133" s="178" t="s">
        <v>721</v>
      </c>
    </row>
    <row r="3134" spans="1:10" x14ac:dyDescent="0.45">
      <c r="A3134" s="178" t="s">
        <v>425</v>
      </c>
      <c r="B3134" s="178" t="s">
        <v>433</v>
      </c>
      <c r="C3134" s="178">
        <v>2045</v>
      </c>
      <c r="D3134" s="178" t="s">
        <v>336</v>
      </c>
      <c r="E3134" s="178" t="s">
        <v>337</v>
      </c>
      <c r="F3134" s="178" t="s">
        <v>434</v>
      </c>
      <c r="G3134" s="178">
        <v>1</v>
      </c>
      <c r="H3134" s="178">
        <v>3.1147472858428902</v>
      </c>
      <c r="I3134" s="178">
        <v>3.4885169601440373</v>
      </c>
      <c r="J3134" s="178" t="s">
        <v>720</v>
      </c>
    </row>
    <row r="3135" spans="1:10" x14ac:dyDescent="0.45">
      <c r="A3135" s="178" t="s">
        <v>425</v>
      </c>
      <c r="B3135" s="178" t="s">
        <v>433</v>
      </c>
      <c r="C3135" s="178">
        <v>2045</v>
      </c>
      <c r="D3135" s="178" t="s">
        <v>336</v>
      </c>
      <c r="E3135" s="178" t="s">
        <v>337</v>
      </c>
      <c r="F3135" s="178" t="s">
        <v>447</v>
      </c>
      <c r="G3135" s="178">
        <v>1</v>
      </c>
      <c r="H3135" s="178">
        <v>3.6701023876667001</v>
      </c>
      <c r="I3135" s="178">
        <v>4.110514674186704</v>
      </c>
      <c r="J3135" s="178" t="s">
        <v>722</v>
      </c>
    </row>
    <row r="3136" spans="1:10" x14ac:dyDescent="0.45">
      <c r="A3136" s="178" t="s">
        <v>425</v>
      </c>
      <c r="B3136" s="178" t="s">
        <v>433</v>
      </c>
      <c r="C3136" s="178">
        <v>2045</v>
      </c>
      <c r="D3136" s="178" t="s">
        <v>336</v>
      </c>
      <c r="E3136" s="178" t="s">
        <v>337</v>
      </c>
      <c r="F3136" s="178" t="s">
        <v>445</v>
      </c>
      <c r="G3136" s="178">
        <v>1</v>
      </c>
      <c r="H3136" s="178">
        <v>5.4912981986999503</v>
      </c>
      <c r="I3136" s="178">
        <v>6.1502539825439451</v>
      </c>
      <c r="J3136" s="178" t="s">
        <v>724</v>
      </c>
    </row>
    <row r="3137" spans="1:10" x14ac:dyDescent="0.45">
      <c r="A3137" s="178" t="s">
        <v>425</v>
      </c>
      <c r="B3137" s="178" t="s">
        <v>433</v>
      </c>
      <c r="C3137" s="178">
        <v>2045</v>
      </c>
      <c r="D3137" s="178" t="s">
        <v>336</v>
      </c>
      <c r="E3137" s="178" t="s">
        <v>337</v>
      </c>
      <c r="F3137" s="178" t="s">
        <v>450</v>
      </c>
      <c r="G3137" s="178">
        <v>2</v>
      </c>
      <c r="H3137" s="178">
        <v>4.4554018974304199</v>
      </c>
      <c r="I3137" s="178">
        <v>4.990050125122071</v>
      </c>
      <c r="J3137" s="178" t="s">
        <v>721</v>
      </c>
    </row>
    <row r="3138" spans="1:10" x14ac:dyDescent="0.45">
      <c r="A3138" s="178" t="s">
        <v>425</v>
      </c>
      <c r="B3138" s="178" t="s">
        <v>433</v>
      </c>
      <c r="C3138" s="178">
        <v>2045</v>
      </c>
      <c r="D3138" s="178" t="s">
        <v>336</v>
      </c>
      <c r="E3138" s="178" t="s">
        <v>337</v>
      </c>
      <c r="F3138" s="178" t="s">
        <v>442</v>
      </c>
      <c r="G3138" s="178">
        <v>2</v>
      </c>
      <c r="H3138" s="178">
        <v>4.3745751380920401</v>
      </c>
      <c r="I3138" s="178">
        <v>4.8995241546630854</v>
      </c>
      <c r="J3138" s="178" t="s">
        <v>720</v>
      </c>
    </row>
    <row r="3139" spans="1:10" x14ac:dyDescent="0.45">
      <c r="A3139" s="178" t="s">
        <v>425</v>
      </c>
      <c r="B3139" s="178" t="s">
        <v>433</v>
      </c>
      <c r="C3139" s="178">
        <v>2045</v>
      </c>
      <c r="D3139" s="178" t="s">
        <v>336</v>
      </c>
      <c r="E3139" s="178" t="s">
        <v>337</v>
      </c>
      <c r="F3139" s="178" t="s">
        <v>447</v>
      </c>
      <c r="G3139" s="178">
        <v>3</v>
      </c>
      <c r="H3139" s="178">
        <v>0.361578568816185</v>
      </c>
      <c r="I3139" s="178">
        <v>0.40496799707412723</v>
      </c>
      <c r="J3139" s="178" t="s">
        <v>722</v>
      </c>
    </row>
    <row r="3140" spans="1:10" x14ac:dyDescent="0.45">
      <c r="A3140" s="178" t="s">
        <v>425</v>
      </c>
      <c r="B3140" s="178" t="s">
        <v>433</v>
      </c>
      <c r="C3140" s="178">
        <v>2045</v>
      </c>
      <c r="D3140" s="178" t="s">
        <v>336</v>
      </c>
      <c r="E3140" s="178" t="s">
        <v>337</v>
      </c>
      <c r="F3140" s="178" t="s">
        <v>441</v>
      </c>
      <c r="G3140" s="178">
        <v>4</v>
      </c>
      <c r="H3140" s="178">
        <v>2.4977350234985298</v>
      </c>
      <c r="I3140" s="178">
        <v>2.7974632263183539</v>
      </c>
      <c r="J3140" s="178" t="s">
        <v>720</v>
      </c>
    </row>
    <row r="3141" spans="1:10" x14ac:dyDescent="0.45">
      <c r="A3141" s="178" t="s">
        <v>425</v>
      </c>
      <c r="B3141" s="178" t="s">
        <v>433</v>
      </c>
      <c r="C3141" s="178">
        <v>2045</v>
      </c>
      <c r="D3141" s="178" t="s">
        <v>336</v>
      </c>
      <c r="E3141" s="178" t="s">
        <v>337</v>
      </c>
      <c r="F3141" s="178" t="s">
        <v>448</v>
      </c>
      <c r="G3141" s="178">
        <v>5</v>
      </c>
      <c r="H3141" s="178">
        <v>0.12727944552898399</v>
      </c>
      <c r="I3141" s="178">
        <v>0.14255297899246208</v>
      </c>
      <c r="J3141" s="178" t="s">
        <v>720</v>
      </c>
    </row>
    <row r="3142" spans="1:10" x14ac:dyDescent="0.45">
      <c r="A3142" s="178" t="s">
        <v>425</v>
      </c>
      <c r="B3142" s="178" t="s">
        <v>433</v>
      </c>
      <c r="C3142" s="178">
        <v>2045</v>
      </c>
      <c r="D3142" s="178" t="s">
        <v>336</v>
      </c>
      <c r="E3142" s="178" t="s">
        <v>337</v>
      </c>
      <c r="F3142" s="178" t="s">
        <v>435</v>
      </c>
      <c r="G3142" s="178">
        <v>5</v>
      </c>
      <c r="H3142" s="178">
        <v>2.58566997945309E-2</v>
      </c>
      <c r="I3142" s="178">
        <v>2.895950376987461E-2</v>
      </c>
      <c r="J3142" s="178" t="s">
        <v>720</v>
      </c>
    </row>
    <row r="3143" spans="1:10" x14ac:dyDescent="0.45">
      <c r="A3143" s="178" t="s">
        <v>425</v>
      </c>
      <c r="B3143" s="178" t="s">
        <v>433</v>
      </c>
      <c r="C3143" s="178">
        <v>2045</v>
      </c>
      <c r="D3143" s="178" t="s">
        <v>336</v>
      </c>
      <c r="E3143" s="178" t="s">
        <v>337</v>
      </c>
      <c r="F3143" s="178" t="s">
        <v>447</v>
      </c>
      <c r="G3143" s="178">
        <v>8</v>
      </c>
      <c r="H3143" s="178">
        <v>2.4438946247100799</v>
      </c>
      <c r="I3143" s="178">
        <v>2.7371619796752897</v>
      </c>
      <c r="J3143" s="178" t="s">
        <v>722</v>
      </c>
    </row>
    <row r="3144" spans="1:10" x14ac:dyDescent="0.45">
      <c r="A3144" s="178" t="s">
        <v>425</v>
      </c>
      <c r="B3144" s="178" t="s">
        <v>433</v>
      </c>
      <c r="C3144" s="178">
        <v>2045</v>
      </c>
      <c r="D3144" s="178" t="s">
        <v>336</v>
      </c>
      <c r="E3144" s="178" t="s">
        <v>337</v>
      </c>
      <c r="F3144" s="178" t="s">
        <v>445</v>
      </c>
      <c r="G3144" s="178">
        <v>8</v>
      </c>
      <c r="H3144" s="178">
        <v>0.187701940536499</v>
      </c>
      <c r="I3144" s="178">
        <v>0.2102261734008789</v>
      </c>
      <c r="J3144" s="178" t="s">
        <v>724</v>
      </c>
    </row>
    <row r="3145" spans="1:10" x14ac:dyDescent="0.45">
      <c r="A3145" s="178" t="s">
        <v>425</v>
      </c>
      <c r="B3145" s="178" t="s">
        <v>433</v>
      </c>
      <c r="C3145" s="178">
        <v>2045</v>
      </c>
      <c r="D3145" s="178" t="s">
        <v>336</v>
      </c>
      <c r="E3145" s="178" t="s">
        <v>337</v>
      </c>
      <c r="F3145" s="178" t="s">
        <v>452</v>
      </c>
      <c r="G3145" s="178">
        <v>8</v>
      </c>
      <c r="H3145" s="178">
        <v>1.02396523952484</v>
      </c>
      <c r="I3145" s="178">
        <v>1.146841068267821</v>
      </c>
      <c r="J3145" s="178" t="s">
        <v>721</v>
      </c>
    </row>
    <row r="3146" spans="1:10" x14ac:dyDescent="0.45">
      <c r="A3146" s="178" t="s">
        <v>425</v>
      </c>
      <c r="B3146" s="178" t="s">
        <v>433</v>
      </c>
      <c r="C3146" s="178">
        <v>2045</v>
      </c>
      <c r="D3146" s="178" t="s">
        <v>336</v>
      </c>
      <c r="E3146" s="178" t="s">
        <v>337</v>
      </c>
      <c r="F3146" s="178" t="s">
        <v>445</v>
      </c>
      <c r="G3146" s="178">
        <v>9</v>
      </c>
      <c r="H3146" s="178">
        <v>8.6393489837646396</v>
      </c>
      <c r="I3146" s="178">
        <v>9.6760708618163971</v>
      </c>
      <c r="J3146" s="178" t="s">
        <v>724</v>
      </c>
    </row>
    <row r="3147" spans="1:10" x14ac:dyDescent="0.45">
      <c r="A3147" s="178" t="s">
        <v>425</v>
      </c>
      <c r="B3147" s="178" t="s">
        <v>433</v>
      </c>
      <c r="C3147" s="178">
        <v>2045</v>
      </c>
      <c r="D3147" s="178" t="s">
        <v>336</v>
      </c>
      <c r="E3147" s="178" t="s">
        <v>337</v>
      </c>
      <c r="F3147" s="178" t="s">
        <v>445</v>
      </c>
      <c r="G3147" s="178">
        <v>10</v>
      </c>
      <c r="H3147" s="178">
        <v>1.6542106866836499</v>
      </c>
      <c r="I3147" s="178">
        <v>1.852715969085688</v>
      </c>
      <c r="J3147" s="178" t="s">
        <v>724</v>
      </c>
    </row>
    <row r="3148" spans="1:10" x14ac:dyDescent="0.45">
      <c r="A3148" s="178" t="s">
        <v>425</v>
      </c>
      <c r="B3148" s="178" t="s">
        <v>433</v>
      </c>
      <c r="C3148" s="178">
        <v>2045</v>
      </c>
      <c r="D3148" s="178" t="s">
        <v>336</v>
      </c>
      <c r="E3148" s="178" t="s">
        <v>337</v>
      </c>
      <c r="F3148" s="178" t="s">
        <v>452</v>
      </c>
      <c r="G3148" s="178">
        <v>10</v>
      </c>
      <c r="H3148" s="178">
        <v>4.4660396575927699</v>
      </c>
      <c r="I3148" s="178">
        <v>5.0019644165039026</v>
      </c>
      <c r="J3148" s="178" t="s">
        <v>721</v>
      </c>
    </row>
    <row r="3149" spans="1:10" x14ac:dyDescent="0.45">
      <c r="A3149" s="178" t="s">
        <v>425</v>
      </c>
      <c r="B3149" s="178" t="s">
        <v>433</v>
      </c>
      <c r="C3149" s="178">
        <v>2045</v>
      </c>
      <c r="D3149" s="178" t="s">
        <v>336</v>
      </c>
      <c r="E3149" s="178" t="s">
        <v>337</v>
      </c>
      <c r="F3149" s="178" t="s">
        <v>447</v>
      </c>
      <c r="G3149" s="178">
        <v>11</v>
      </c>
      <c r="H3149" s="178">
        <v>10.817115783691399</v>
      </c>
      <c r="I3149" s="178">
        <v>12.115169677734368</v>
      </c>
      <c r="J3149" s="178" t="s">
        <v>722</v>
      </c>
    </row>
    <row r="3150" spans="1:10" x14ac:dyDescent="0.45">
      <c r="A3150" s="178" t="s">
        <v>425</v>
      </c>
      <c r="B3150" s="178" t="s">
        <v>433</v>
      </c>
      <c r="C3150" s="178">
        <v>2045</v>
      </c>
      <c r="D3150" s="178" t="s">
        <v>336</v>
      </c>
      <c r="E3150" s="178" t="s">
        <v>337</v>
      </c>
      <c r="F3150" s="178" t="s">
        <v>442</v>
      </c>
      <c r="G3150" s="178">
        <v>13</v>
      </c>
      <c r="H3150" s="178">
        <v>3.4727699756622301</v>
      </c>
      <c r="I3150" s="178">
        <v>3.8895023727416982</v>
      </c>
      <c r="J3150" s="178" t="s">
        <v>720</v>
      </c>
    </row>
    <row r="3151" spans="1:10" x14ac:dyDescent="0.45">
      <c r="A3151" s="178" t="s">
        <v>425</v>
      </c>
      <c r="B3151" s="178" t="s">
        <v>433</v>
      </c>
      <c r="C3151" s="178">
        <v>2045</v>
      </c>
      <c r="D3151" s="178" t="s">
        <v>336</v>
      </c>
      <c r="E3151" s="178" t="s">
        <v>337</v>
      </c>
      <c r="F3151" s="178" t="s">
        <v>445</v>
      </c>
      <c r="G3151" s="178">
        <v>14</v>
      </c>
      <c r="H3151" s="178">
        <v>0.48283508419990501</v>
      </c>
      <c r="I3151" s="178">
        <v>0.54077529430389371</v>
      </c>
      <c r="J3151" s="178" t="s">
        <v>724</v>
      </c>
    </row>
    <row r="3152" spans="1:10" x14ac:dyDescent="0.45">
      <c r="A3152" s="178" t="s">
        <v>425</v>
      </c>
      <c r="B3152" s="178" t="s">
        <v>433</v>
      </c>
      <c r="C3152" s="178">
        <v>2045</v>
      </c>
      <c r="D3152" s="178" t="s">
        <v>336</v>
      </c>
      <c r="E3152" s="178" t="s">
        <v>337</v>
      </c>
      <c r="F3152" s="178" t="s">
        <v>435</v>
      </c>
      <c r="G3152" s="178">
        <v>23</v>
      </c>
      <c r="H3152" s="178">
        <v>1.0996072087436999E-3</v>
      </c>
      <c r="I3152" s="178">
        <v>1.231560073792944E-3</v>
      </c>
      <c r="J3152" s="178" t="s">
        <v>720</v>
      </c>
    </row>
    <row r="3153" spans="1:10" x14ac:dyDescent="0.45">
      <c r="A3153" s="178" t="s">
        <v>425</v>
      </c>
      <c r="B3153" s="178" t="s">
        <v>433</v>
      </c>
      <c r="C3153" s="178">
        <v>2045</v>
      </c>
      <c r="D3153" s="178" t="s">
        <v>336</v>
      </c>
      <c r="E3153" s="178" t="s">
        <v>337</v>
      </c>
      <c r="F3153" s="178" t="s">
        <v>445</v>
      </c>
      <c r="G3153" s="178">
        <v>24</v>
      </c>
      <c r="H3153" s="178">
        <v>4.8120543360710102E-2</v>
      </c>
      <c r="I3153" s="178">
        <v>5.3895008563995317E-2</v>
      </c>
      <c r="J3153" s="178" t="s">
        <v>724</v>
      </c>
    </row>
    <row r="3154" spans="1:10" x14ac:dyDescent="0.45">
      <c r="A3154" s="178" t="s">
        <v>425</v>
      </c>
      <c r="B3154" s="178" t="s">
        <v>433</v>
      </c>
      <c r="C3154" s="178">
        <v>2045</v>
      </c>
      <c r="D3154" s="178" t="s">
        <v>336</v>
      </c>
      <c r="E3154" s="178" t="s">
        <v>337</v>
      </c>
      <c r="F3154" s="178" t="s">
        <v>448</v>
      </c>
      <c r="G3154" s="178">
        <v>24</v>
      </c>
      <c r="H3154" s="178">
        <v>4.00930255651474</v>
      </c>
      <c r="I3154" s="178">
        <v>4.490418863296509</v>
      </c>
      <c r="J3154" s="178" t="s">
        <v>720</v>
      </c>
    </row>
    <row r="3155" spans="1:10" x14ac:dyDescent="0.45">
      <c r="A3155" s="178" t="s">
        <v>425</v>
      </c>
      <c r="B3155" s="178" t="s">
        <v>433</v>
      </c>
      <c r="C3155" s="178">
        <v>2045</v>
      </c>
      <c r="D3155" s="178" t="s">
        <v>336</v>
      </c>
      <c r="E3155" s="178" t="s">
        <v>337</v>
      </c>
      <c r="F3155" s="178" t="s">
        <v>446</v>
      </c>
      <c r="G3155" s="178">
        <v>24</v>
      </c>
      <c r="H3155" s="178">
        <v>2.49256443977356</v>
      </c>
      <c r="I3155" s="178">
        <v>2.7916721725463876</v>
      </c>
      <c r="J3155" s="178" t="s">
        <v>720</v>
      </c>
    </row>
    <row r="3156" spans="1:10" x14ac:dyDescent="0.45">
      <c r="A3156" s="178" t="s">
        <v>425</v>
      </c>
      <c r="B3156" s="178" t="s">
        <v>433</v>
      </c>
      <c r="C3156" s="178">
        <v>2045</v>
      </c>
      <c r="D3156" s="178" t="s">
        <v>336</v>
      </c>
      <c r="E3156" s="178" t="s">
        <v>337</v>
      </c>
      <c r="F3156" s="178" t="s">
        <v>445</v>
      </c>
      <c r="G3156" s="178">
        <v>26</v>
      </c>
      <c r="H3156" s="178">
        <v>7.0694754831492996E-3</v>
      </c>
      <c r="I3156" s="178">
        <v>7.9178125411272157E-3</v>
      </c>
      <c r="J3156" s="178" t="s">
        <v>724</v>
      </c>
    </row>
    <row r="3157" spans="1:10" x14ac:dyDescent="0.45">
      <c r="A3157" s="178" t="s">
        <v>425</v>
      </c>
      <c r="B3157" s="178" t="s">
        <v>433</v>
      </c>
      <c r="C3157" s="178">
        <v>2045</v>
      </c>
      <c r="D3157" s="178" t="s">
        <v>336</v>
      </c>
      <c r="E3157" s="178" t="s">
        <v>337</v>
      </c>
      <c r="F3157" s="178" t="s">
        <v>448</v>
      </c>
      <c r="G3157" s="178">
        <v>26</v>
      </c>
      <c r="H3157" s="178">
        <v>1.1008110046386701</v>
      </c>
      <c r="I3157" s="178">
        <v>1.2329083251953106</v>
      </c>
      <c r="J3157" s="178" t="s">
        <v>720</v>
      </c>
    </row>
    <row r="3158" spans="1:10" x14ac:dyDescent="0.45">
      <c r="A3158" s="178" t="s">
        <v>425</v>
      </c>
      <c r="B3158" s="178" t="s">
        <v>433</v>
      </c>
      <c r="C3158" s="178">
        <v>2045</v>
      </c>
      <c r="D3158" s="178" t="s">
        <v>336</v>
      </c>
      <c r="E3158" s="178" t="s">
        <v>337</v>
      </c>
      <c r="F3158" s="178" t="s">
        <v>449</v>
      </c>
      <c r="G3158" s="178">
        <v>26</v>
      </c>
      <c r="H3158" s="178">
        <v>0.42943489551544101</v>
      </c>
      <c r="I3158" s="178">
        <v>0.48096708297729396</v>
      </c>
      <c r="J3158" s="178" t="s">
        <v>722</v>
      </c>
    </row>
    <row r="3159" spans="1:10" x14ac:dyDescent="0.45">
      <c r="A3159" s="178" t="s">
        <v>425</v>
      </c>
      <c r="B3159" s="178" t="s">
        <v>433</v>
      </c>
      <c r="C3159" s="178">
        <v>2045</v>
      </c>
      <c r="D3159" s="178" t="s">
        <v>336</v>
      </c>
      <c r="E3159" s="178" t="s">
        <v>337</v>
      </c>
      <c r="F3159" s="178" t="s">
        <v>445</v>
      </c>
      <c r="G3159" s="178">
        <v>28</v>
      </c>
      <c r="H3159" s="178">
        <v>5.3917359560728101E-2</v>
      </c>
      <c r="I3159" s="178">
        <v>6.0387442708015479E-2</v>
      </c>
      <c r="J3159" s="178" t="s">
        <v>724</v>
      </c>
    </row>
    <row r="3160" spans="1:10" x14ac:dyDescent="0.45">
      <c r="A3160" s="178" t="s">
        <v>425</v>
      </c>
      <c r="B3160" s="178" t="s">
        <v>433</v>
      </c>
      <c r="C3160" s="178">
        <v>2045</v>
      </c>
      <c r="D3160" s="178" t="s">
        <v>336</v>
      </c>
      <c r="E3160" s="178" t="s">
        <v>337</v>
      </c>
      <c r="F3160" s="178" t="s">
        <v>440</v>
      </c>
      <c r="G3160" s="178">
        <v>34</v>
      </c>
      <c r="H3160" s="178">
        <v>3.2794701401144002E-3</v>
      </c>
      <c r="I3160" s="178">
        <v>3.6730065569281285E-3</v>
      </c>
      <c r="J3160" s="178" t="s">
        <v>720</v>
      </c>
    </row>
    <row r="3161" spans="1:10" x14ac:dyDescent="0.45">
      <c r="A3161" s="178" t="s">
        <v>425</v>
      </c>
      <c r="B3161" s="178" t="s">
        <v>433</v>
      </c>
      <c r="C3161" s="178">
        <v>2045</v>
      </c>
      <c r="D3161" s="178" t="s">
        <v>336</v>
      </c>
      <c r="E3161" s="178" t="s">
        <v>337</v>
      </c>
      <c r="F3161" s="178" t="s">
        <v>440</v>
      </c>
      <c r="G3161" s="178">
        <v>70</v>
      </c>
      <c r="H3161" s="178">
        <v>2.6543298736215002E-3</v>
      </c>
      <c r="I3161" s="178">
        <v>2.9728494584560805E-3</v>
      </c>
      <c r="J3161" s="178" t="s">
        <v>720</v>
      </c>
    </row>
    <row r="3162" spans="1:10" x14ac:dyDescent="0.45">
      <c r="A3162" s="178" t="s">
        <v>425</v>
      </c>
      <c r="B3162" s="178" t="s">
        <v>433</v>
      </c>
      <c r="C3162" s="178">
        <v>2045</v>
      </c>
      <c r="D3162" s="178" t="s">
        <v>336</v>
      </c>
      <c r="E3162" s="178" t="s">
        <v>337</v>
      </c>
      <c r="F3162" s="178" t="s">
        <v>451</v>
      </c>
      <c r="G3162" s="178">
        <v>95</v>
      </c>
      <c r="H3162" s="178">
        <v>5.1937408447265598</v>
      </c>
      <c r="I3162" s="178">
        <v>5.8169897460937472</v>
      </c>
      <c r="J3162" s="178" t="s">
        <v>720</v>
      </c>
    </row>
    <row r="3163" spans="1:10" x14ac:dyDescent="0.45">
      <c r="A3163" s="178" t="s">
        <v>425</v>
      </c>
      <c r="B3163" s="178" t="s">
        <v>433</v>
      </c>
      <c r="C3163" s="178">
        <v>2045</v>
      </c>
      <c r="D3163" s="178" t="s">
        <v>336</v>
      </c>
      <c r="E3163" s="178" t="s">
        <v>337</v>
      </c>
      <c r="F3163" s="178" t="s">
        <v>441</v>
      </c>
      <c r="G3163" s="178">
        <v>136</v>
      </c>
      <c r="H3163" s="178">
        <v>0.10754257440567</v>
      </c>
      <c r="I3163" s="178">
        <v>0.12044768333435041</v>
      </c>
      <c r="J3163" s="178" t="s">
        <v>720</v>
      </c>
    </row>
    <row r="3164" spans="1:10" x14ac:dyDescent="0.45">
      <c r="A3164" s="178" t="s">
        <v>425</v>
      </c>
      <c r="B3164" s="178" t="s">
        <v>433</v>
      </c>
      <c r="C3164" s="178">
        <v>2045</v>
      </c>
      <c r="D3164" s="178" t="s">
        <v>336</v>
      </c>
      <c r="E3164" s="178" t="s">
        <v>337</v>
      </c>
      <c r="F3164" s="178" t="s">
        <v>446</v>
      </c>
      <c r="G3164" s="178">
        <v>179</v>
      </c>
      <c r="H3164" s="178">
        <v>5.6182019412517499E-2</v>
      </c>
      <c r="I3164" s="178">
        <v>6.292386174201961E-2</v>
      </c>
      <c r="J3164" s="178" t="s">
        <v>720</v>
      </c>
    </row>
    <row r="3165" spans="1:10" x14ac:dyDescent="0.45">
      <c r="A3165" s="178" t="s">
        <v>425</v>
      </c>
      <c r="B3165" s="178" t="s">
        <v>433</v>
      </c>
      <c r="C3165" s="178">
        <v>2045</v>
      </c>
      <c r="D3165" s="178" t="s">
        <v>336</v>
      </c>
      <c r="E3165" s="178" t="s">
        <v>337</v>
      </c>
      <c r="F3165" s="178" t="s">
        <v>449</v>
      </c>
      <c r="G3165" s="178">
        <v>190</v>
      </c>
      <c r="H3165" s="178">
        <v>8.5054211318492903E-2</v>
      </c>
      <c r="I3165" s="178">
        <v>9.5260716676712057E-2</v>
      </c>
      <c r="J3165" s="178" t="s">
        <v>722</v>
      </c>
    </row>
    <row r="3166" spans="1:10" x14ac:dyDescent="0.45">
      <c r="A3166" s="178" t="s">
        <v>425</v>
      </c>
      <c r="B3166" s="178" t="s">
        <v>433</v>
      </c>
      <c r="C3166" s="178">
        <v>2045</v>
      </c>
      <c r="D3166" s="178" t="s">
        <v>336</v>
      </c>
      <c r="E3166" s="178" t="s">
        <v>337</v>
      </c>
      <c r="F3166" s="178" t="s">
        <v>445</v>
      </c>
      <c r="G3166" s="178">
        <v>228</v>
      </c>
      <c r="H3166" s="178">
        <v>4.3844713945870003E-4</v>
      </c>
      <c r="I3166" s="178">
        <v>4.9106079619374405E-4</v>
      </c>
      <c r="J3166" s="178" t="s">
        <v>724</v>
      </c>
    </row>
    <row r="3167" spans="1:10" x14ac:dyDescent="0.45">
      <c r="A3167" s="178" t="s">
        <v>425</v>
      </c>
      <c r="B3167" s="178" t="s">
        <v>433</v>
      </c>
      <c r="C3167" s="178">
        <v>2045</v>
      </c>
      <c r="D3167" s="178" t="s">
        <v>336</v>
      </c>
      <c r="E3167" s="178" t="s">
        <v>337</v>
      </c>
      <c r="F3167" s="178" t="s">
        <v>442</v>
      </c>
      <c r="G3167" s="178">
        <v>235</v>
      </c>
      <c r="H3167" s="178">
        <v>1.3506997823715201</v>
      </c>
      <c r="I3167" s="178">
        <v>1.5127837562561026</v>
      </c>
      <c r="J3167" s="178" t="s">
        <v>720</v>
      </c>
    </row>
    <row r="3168" spans="1:10" x14ac:dyDescent="0.45">
      <c r="A3168" s="178" t="s">
        <v>425</v>
      </c>
      <c r="B3168" s="178" t="s">
        <v>433</v>
      </c>
      <c r="C3168" s="178">
        <v>2045</v>
      </c>
      <c r="D3168" s="178" t="s">
        <v>336</v>
      </c>
      <c r="E3168" s="178" t="s">
        <v>337</v>
      </c>
      <c r="F3168" s="178" t="s">
        <v>442</v>
      </c>
      <c r="G3168" s="178">
        <v>243</v>
      </c>
      <c r="H3168" s="178">
        <v>1.1338562965393</v>
      </c>
      <c r="I3168" s="178">
        <v>1.269919052124016</v>
      </c>
      <c r="J3168" s="178" t="s">
        <v>720</v>
      </c>
    </row>
    <row r="3169" spans="1:10" x14ac:dyDescent="0.45">
      <c r="A3169" s="178" t="s">
        <v>425</v>
      </c>
      <c r="B3169" s="178" t="s">
        <v>433</v>
      </c>
      <c r="C3169" s="178">
        <v>2045</v>
      </c>
      <c r="D3169" s="178" t="s">
        <v>336</v>
      </c>
      <c r="E3169" s="178" t="s">
        <v>337</v>
      </c>
      <c r="F3169" s="178" t="s">
        <v>440</v>
      </c>
      <c r="G3169" s="178">
        <v>265</v>
      </c>
      <c r="H3169" s="178">
        <v>2.2277100651989999E-4</v>
      </c>
      <c r="I3169" s="178">
        <v>2.4950352730228803E-4</v>
      </c>
      <c r="J3169" s="178" t="s">
        <v>720</v>
      </c>
    </row>
    <row r="3170" spans="1:10" x14ac:dyDescent="0.45">
      <c r="A3170" s="178" t="s">
        <v>425</v>
      </c>
      <c r="B3170" s="178" t="s">
        <v>433</v>
      </c>
      <c r="C3170" s="178">
        <v>2045</v>
      </c>
      <c r="D3170" s="178" t="s">
        <v>336</v>
      </c>
      <c r="E3170" s="178" t="s">
        <v>337</v>
      </c>
      <c r="F3170" s="178" t="s">
        <v>440</v>
      </c>
      <c r="G3170" s="178">
        <v>284</v>
      </c>
      <c r="H3170" s="178">
        <v>4.5683328062300001E-4</v>
      </c>
      <c r="I3170" s="178">
        <v>5.1165327429776011E-4</v>
      </c>
      <c r="J3170" s="178" t="s">
        <v>720</v>
      </c>
    </row>
    <row r="3171" spans="1:10" x14ac:dyDescent="0.45">
      <c r="A3171" s="178" t="s">
        <v>425</v>
      </c>
      <c r="B3171" s="178" t="s">
        <v>433</v>
      </c>
      <c r="C3171" s="178">
        <v>2045</v>
      </c>
      <c r="D3171" s="178" t="s">
        <v>336</v>
      </c>
      <c r="E3171" s="178" t="s">
        <v>337</v>
      </c>
      <c r="F3171" s="178" t="s">
        <v>442</v>
      </c>
      <c r="G3171" s="178">
        <v>319</v>
      </c>
      <c r="H3171" s="178">
        <v>1.7148694992065401</v>
      </c>
      <c r="I3171" s="178">
        <v>1.920653839111325</v>
      </c>
      <c r="J3171" s="178" t="s">
        <v>720</v>
      </c>
    </row>
    <row r="3172" spans="1:10" x14ac:dyDescent="0.45">
      <c r="A3172" s="178" t="s">
        <v>425</v>
      </c>
      <c r="B3172" s="178" t="s">
        <v>433</v>
      </c>
      <c r="C3172" s="178">
        <v>2045</v>
      </c>
      <c r="D3172" s="178" t="s">
        <v>336</v>
      </c>
      <c r="E3172" s="178" t="s">
        <v>337</v>
      </c>
      <c r="F3172" s="178" t="s">
        <v>441</v>
      </c>
      <c r="G3172" s="178">
        <v>425</v>
      </c>
      <c r="H3172" s="178">
        <v>1.4450112357735599E-2</v>
      </c>
      <c r="I3172" s="178">
        <v>1.6184125840663872E-2</v>
      </c>
      <c r="J3172" s="178" t="s">
        <v>720</v>
      </c>
    </row>
    <row r="3173" spans="1:10" x14ac:dyDescent="0.45">
      <c r="A3173" s="178" t="s">
        <v>425</v>
      </c>
      <c r="B3173" s="178" t="s">
        <v>433</v>
      </c>
      <c r="C3173" s="178">
        <v>2045</v>
      </c>
      <c r="D3173" s="178" t="s">
        <v>336</v>
      </c>
      <c r="E3173" s="178" t="s">
        <v>337</v>
      </c>
      <c r="F3173" s="178" t="s">
        <v>442</v>
      </c>
      <c r="G3173" s="178">
        <v>440</v>
      </c>
      <c r="H3173" s="178">
        <v>0.51123905181884699</v>
      </c>
      <c r="I3173" s="178">
        <v>0.57258773803710872</v>
      </c>
      <c r="J3173" s="178" t="s">
        <v>720</v>
      </c>
    </row>
    <row r="3174" spans="1:10" x14ac:dyDescent="0.45">
      <c r="A3174" s="178" t="s">
        <v>425</v>
      </c>
      <c r="B3174" s="178" t="s">
        <v>433</v>
      </c>
      <c r="C3174" s="178">
        <v>2045</v>
      </c>
      <c r="D3174" s="178" t="s">
        <v>336</v>
      </c>
      <c r="E3174" s="178" t="s">
        <v>337</v>
      </c>
      <c r="F3174" s="178" t="s">
        <v>440</v>
      </c>
      <c r="G3174" s="178">
        <v>546</v>
      </c>
      <c r="H3174" s="178">
        <v>1.80305869435E-4</v>
      </c>
      <c r="I3174" s="178">
        <v>2.0194257376720002E-4</v>
      </c>
      <c r="J3174" s="178" t="s">
        <v>720</v>
      </c>
    </row>
    <row r="3175" spans="1:10" x14ac:dyDescent="0.45">
      <c r="A3175" s="178" t="s">
        <v>425</v>
      </c>
      <c r="B3175" s="178" t="s">
        <v>433</v>
      </c>
      <c r="C3175" s="178">
        <v>2045</v>
      </c>
      <c r="D3175" s="178" t="s">
        <v>336</v>
      </c>
      <c r="E3175" s="178" t="s">
        <v>337</v>
      </c>
      <c r="F3175" s="178" t="s">
        <v>441</v>
      </c>
      <c r="G3175" s="178">
        <v>583</v>
      </c>
      <c r="H3175" s="178">
        <v>0.13204976916313099</v>
      </c>
      <c r="I3175" s="178">
        <v>0.14789574146270673</v>
      </c>
      <c r="J3175" s="178" t="s">
        <v>720</v>
      </c>
    </row>
    <row r="3176" spans="1:10" x14ac:dyDescent="0.45">
      <c r="A3176" s="178" t="s">
        <v>425</v>
      </c>
      <c r="B3176" s="178" t="s">
        <v>433</v>
      </c>
      <c r="C3176" s="178">
        <v>2045</v>
      </c>
      <c r="D3176" s="178" t="s">
        <v>336</v>
      </c>
      <c r="E3176" s="178" t="s">
        <v>337</v>
      </c>
      <c r="F3176" s="178" t="s">
        <v>442</v>
      </c>
      <c r="G3176" s="178">
        <v>867</v>
      </c>
      <c r="H3176" s="178">
        <v>0.40055468678474399</v>
      </c>
      <c r="I3176" s="178">
        <v>0.44862124919891333</v>
      </c>
      <c r="J3176" s="178" t="s">
        <v>720</v>
      </c>
    </row>
    <row r="3177" spans="1:10" x14ac:dyDescent="0.45">
      <c r="A3177" s="178" t="s">
        <v>425</v>
      </c>
      <c r="B3177" s="178" t="s">
        <v>433</v>
      </c>
      <c r="C3177" s="178">
        <v>2045</v>
      </c>
      <c r="D3177" s="178" t="s">
        <v>336</v>
      </c>
      <c r="E3177" s="178" t="s">
        <v>337</v>
      </c>
      <c r="F3177" s="178" t="s">
        <v>454</v>
      </c>
      <c r="G3177" s="178">
        <v>902</v>
      </c>
      <c r="H3177" s="178">
        <v>3.9974400997161799</v>
      </c>
      <c r="I3177" s="178">
        <v>4.4771329116821219</v>
      </c>
      <c r="J3177" s="178" t="s">
        <v>722</v>
      </c>
    </row>
    <row r="3178" spans="1:10" x14ac:dyDescent="0.45">
      <c r="A3178" s="178" t="s">
        <v>425</v>
      </c>
      <c r="B3178" s="178" t="s">
        <v>433</v>
      </c>
      <c r="C3178" s="178">
        <v>2045</v>
      </c>
      <c r="D3178" s="178" t="s">
        <v>336</v>
      </c>
      <c r="E3178" s="178" t="s">
        <v>337</v>
      </c>
      <c r="F3178" s="178" t="s">
        <v>455</v>
      </c>
      <c r="G3178" s="178">
        <v>1838</v>
      </c>
      <c r="H3178" s="178">
        <v>0.16208621859550401</v>
      </c>
      <c r="I3178" s="178">
        <v>0.18153656482696451</v>
      </c>
      <c r="J3178" s="178" t="s">
        <v>720</v>
      </c>
    </row>
    <row r="3179" spans="1:10" x14ac:dyDescent="0.45">
      <c r="A3179" s="178" t="s">
        <v>425</v>
      </c>
      <c r="B3179" s="178" t="s">
        <v>433</v>
      </c>
      <c r="C3179" s="178">
        <v>2045</v>
      </c>
      <c r="D3179" s="178" t="s">
        <v>336</v>
      </c>
      <c r="E3179" s="178" t="s">
        <v>337</v>
      </c>
      <c r="F3179" s="178" t="s">
        <v>454</v>
      </c>
      <c r="G3179" s="178">
        <v>1969</v>
      </c>
      <c r="H3179" s="178">
        <v>3.6204795837402299</v>
      </c>
      <c r="I3179" s="178">
        <v>4.0549371337890578</v>
      </c>
      <c r="J3179" s="178" t="s">
        <v>722</v>
      </c>
    </row>
    <row r="3180" spans="1:10" x14ac:dyDescent="0.45">
      <c r="A3180" s="178" t="s">
        <v>425</v>
      </c>
      <c r="B3180" s="178" t="s">
        <v>433</v>
      </c>
      <c r="C3180" s="178">
        <v>2045</v>
      </c>
      <c r="D3180" s="178" t="s">
        <v>336</v>
      </c>
      <c r="E3180" s="178" t="s">
        <v>337</v>
      </c>
      <c r="F3180" s="178" t="s">
        <v>440</v>
      </c>
      <c r="G3180" s="178">
        <v>2128</v>
      </c>
      <c r="H3180" s="178">
        <v>3.1032210245000002E-5</v>
      </c>
      <c r="I3180" s="178">
        <v>3.4756075474400009E-5</v>
      </c>
      <c r="J3180" s="178" t="s">
        <v>720</v>
      </c>
    </row>
    <row r="3181" spans="1:10" x14ac:dyDescent="0.45">
      <c r="A3181" s="178" t="s">
        <v>425</v>
      </c>
      <c r="B3181" s="178" t="s">
        <v>433</v>
      </c>
      <c r="C3181" s="178">
        <v>2045</v>
      </c>
      <c r="D3181" s="178" t="s">
        <v>336</v>
      </c>
      <c r="E3181" s="178" t="s">
        <v>337</v>
      </c>
      <c r="F3181" s="178" t="s">
        <v>440</v>
      </c>
      <c r="G3181" s="178">
        <v>3211</v>
      </c>
      <c r="H3181" s="178">
        <v>6.0286511143200003E-5</v>
      </c>
      <c r="I3181" s="178">
        <v>6.7520892480384007E-5</v>
      </c>
      <c r="J3181" s="178" t="s">
        <v>720</v>
      </c>
    </row>
    <row r="3182" spans="1:10" x14ac:dyDescent="0.45">
      <c r="A3182" s="178" t="s">
        <v>425</v>
      </c>
      <c r="B3182" s="178" t="s">
        <v>433</v>
      </c>
      <c r="C3182" s="178">
        <v>2045</v>
      </c>
      <c r="D3182" s="178" t="s">
        <v>336</v>
      </c>
      <c r="E3182" s="178" t="s">
        <v>337</v>
      </c>
      <c r="F3182" s="178" t="s">
        <v>441</v>
      </c>
      <c r="G3182" s="178">
        <v>3351</v>
      </c>
      <c r="H3182" s="178">
        <v>4.3167583644390002E-3</v>
      </c>
      <c r="I3182" s="178">
        <v>4.8347693681716807E-3</v>
      </c>
      <c r="J3182" s="178" t="s">
        <v>720</v>
      </c>
    </row>
    <row r="3183" spans="1:10" x14ac:dyDescent="0.45">
      <c r="A3183" s="178" t="s">
        <v>425</v>
      </c>
      <c r="B3183" s="178" t="s">
        <v>433</v>
      </c>
      <c r="C3183" s="178">
        <v>2045</v>
      </c>
      <c r="D3183" s="178" t="s">
        <v>336</v>
      </c>
      <c r="E3183" s="178" t="s">
        <v>337</v>
      </c>
      <c r="F3183" s="178" t="s">
        <v>441</v>
      </c>
      <c r="G3183" s="178">
        <v>4707</v>
      </c>
      <c r="H3183" s="178">
        <v>6.9991443306208004E-3</v>
      </c>
      <c r="I3183" s="178">
        <v>7.8390416502952965E-3</v>
      </c>
      <c r="J3183" s="178" t="s">
        <v>720</v>
      </c>
    </row>
    <row r="3184" spans="1:10" x14ac:dyDescent="0.45">
      <c r="A3184" s="178" t="s">
        <v>425</v>
      </c>
      <c r="B3184" s="178" t="s">
        <v>433</v>
      </c>
      <c r="C3184" s="178">
        <v>2045</v>
      </c>
      <c r="D3184" s="178" t="s">
        <v>336</v>
      </c>
      <c r="E3184" s="178" t="s">
        <v>337</v>
      </c>
      <c r="F3184" s="178" t="s">
        <v>440</v>
      </c>
      <c r="G3184" s="178">
        <v>6611</v>
      </c>
      <c r="H3184" s="178">
        <v>4.8794554459200003E-5</v>
      </c>
      <c r="I3184" s="178">
        <v>5.4649900994304011E-5</v>
      </c>
      <c r="J3184" s="178" t="s">
        <v>720</v>
      </c>
    </row>
    <row r="3185" spans="1:10" x14ac:dyDescent="0.45">
      <c r="A3185" s="178" t="s">
        <v>425</v>
      </c>
      <c r="B3185" s="178" t="s">
        <v>433</v>
      </c>
      <c r="C3185" s="178">
        <v>2045</v>
      </c>
      <c r="D3185" s="178" t="s">
        <v>336</v>
      </c>
      <c r="E3185" s="178" t="s">
        <v>337</v>
      </c>
      <c r="F3185" s="178" t="s">
        <v>441</v>
      </c>
      <c r="G3185" s="178">
        <v>6802</v>
      </c>
      <c r="H3185" s="178">
        <v>1.01336222141981E-2</v>
      </c>
      <c r="I3185" s="178">
        <v>1.1349656879901873E-2</v>
      </c>
      <c r="J3185" s="178" t="s">
        <v>720</v>
      </c>
    </row>
    <row r="3186" spans="1:10" x14ac:dyDescent="0.45">
      <c r="A3186" s="178" t="s">
        <v>425</v>
      </c>
      <c r="B3186" s="178" t="s">
        <v>433</v>
      </c>
      <c r="C3186" s="178">
        <v>2045</v>
      </c>
      <c r="D3186" s="178" t="s">
        <v>336</v>
      </c>
      <c r="E3186" s="178" t="s">
        <v>337</v>
      </c>
      <c r="F3186" s="178" t="s">
        <v>459</v>
      </c>
      <c r="G3186" s="178">
        <v>8748</v>
      </c>
      <c r="H3186" s="178">
        <v>4.7372546195983798</v>
      </c>
      <c r="I3186" s="178">
        <v>5.3057251739501856</v>
      </c>
      <c r="J3186" s="178" t="s">
        <v>723</v>
      </c>
    </row>
    <row r="3187" spans="1:10" x14ac:dyDescent="0.45">
      <c r="A3187" s="178" t="s">
        <v>425</v>
      </c>
      <c r="B3187" s="178" t="s">
        <v>433</v>
      </c>
      <c r="C3187" s="178">
        <v>2045</v>
      </c>
      <c r="D3187" s="178" t="s">
        <v>336</v>
      </c>
      <c r="E3187" s="178" t="s">
        <v>337</v>
      </c>
      <c r="F3187" s="178" t="s">
        <v>451</v>
      </c>
      <c r="G3187" s="178">
        <v>10572</v>
      </c>
      <c r="H3187" s="178">
        <v>7.54117742180824E-2</v>
      </c>
      <c r="I3187" s="178">
        <v>8.4461187124252296E-2</v>
      </c>
      <c r="J3187" s="178" t="s">
        <v>720</v>
      </c>
    </row>
    <row r="3188" spans="1:10" x14ac:dyDescent="0.45">
      <c r="A3188" s="178" t="s">
        <v>425</v>
      </c>
      <c r="B3188" s="178" t="s">
        <v>433</v>
      </c>
      <c r="C3188" s="178">
        <v>2045</v>
      </c>
      <c r="D3188" s="178" t="s">
        <v>336</v>
      </c>
      <c r="E3188" s="178" t="s">
        <v>337</v>
      </c>
      <c r="F3188" s="178" t="s">
        <v>440</v>
      </c>
      <c r="G3188" s="178">
        <v>25621</v>
      </c>
      <c r="H3188" s="1">
        <v>8.3979675764599999E-6</v>
      </c>
      <c r="I3188" s="178">
        <v>9.4057236856352E-6</v>
      </c>
      <c r="J3188" s="178" t="s">
        <v>720</v>
      </c>
    </row>
    <row r="3189" spans="1:10" x14ac:dyDescent="0.45">
      <c r="A3189" s="178" t="s">
        <v>425</v>
      </c>
      <c r="B3189" s="178" t="s">
        <v>433</v>
      </c>
      <c r="C3189" s="178">
        <v>2045</v>
      </c>
      <c r="D3189" s="178" t="s">
        <v>336</v>
      </c>
      <c r="E3189" s="178" t="s">
        <v>337</v>
      </c>
      <c r="F3189" s="178" t="s">
        <v>448</v>
      </c>
      <c r="G3189" s="178">
        <v>35932</v>
      </c>
      <c r="H3189" s="178">
        <v>5.84180690348148E-2</v>
      </c>
      <c r="I3189" s="178">
        <v>6.5428237318992583E-2</v>
      </c>
      <c r="J3189" s="178" t="s">
        <v>720</v>
      </c>
    </row>
    <row r="3190" spans="1:10" x14ac:dyDescent="0.45">
      <c r="A3190" s="178" t="s">
        <v>425</v>
      </c>
      <c r="B3190" s="178" t="s">
        <v>433</v>
      </c>
      <c r="C3190" s="178">
        <v>2045</v>
      </c>
      <c r="D3190" s="178" t="s">
        <v>336</v>
      </c>
      <c r="E3190" s="178" t="s">
        <v>337</v>
      </c>
      <c r="F3190" s="178" t="s">
        <v>442</v>
      </c>
      <c r="G3190" s="178">
        <v>43483</v>
      </c>
      <c r="H3190" s="178">
        <v>9.9462643265719997E-4</v>
      </c>
      <c r="I3190" s="178">
        <v>1.1139816045760641E-3</v>
      </c>
      <c r="J3190" s="178" t="s">
        <v>720</v>
      </c>
    </row>
    <row r="3191" spans="1:10" x14ac:dyDescent="0.45">
      <c r="A3191" s="178" t="s">
        <v>425</v>
      </c>
      <c r="B3191" s="178" t="s">
        <v>433</v>
      </c>
      <c r="C3191" s="178">
        <v>2045</v>
      </c>
      <c r="D3191" s="178" t="s">
        <v>336</v>
      </c>
      <c r="E3191" s="178" t="s">
        <v>337</v>
      </c>
      <c r="F3191" s="178" t="s">
        <v>453</v>
      </c>
      <c r="G3191" s="178">
        <v>49320</v>
      </c>
      <c r="H3191" s="178">
        <v>7.0301205851138002E-3</v>
      </c>
      <c r="I3191" s="178">
        <v>7.8737350553274577E-3</v>
      </c>
      <c r="J3191" s="178" t="s">
        <v>720</v>
      </c>
    </row>
    <row r="3192" spans="1:10" x14ac:dyDescent="0.45">
      <c r="A3192" s="178" t="s">
        <v>425</v>
      </c>
      <c r="B3192" s="178" t="s">
        <v>433</v>
      </c>
      <c r="C3192" s="178">
        <v>2045</v>
      </c>
      <c r="D3192" s="178" t="s">
        <v>336</v>
      </c>
      <c r="E3192" s="178" t="s">
        <v>337</v>
      </c>
      <c r="F3192" s="178" t="s">
        <v>453</v>
      </c>
      <c r="G3192" s="178">
        <v>59209</v>
      </c>
      <c r="H3192" s="178">
        <v>4.6867472119629001E-3</v>
      </c>
      <c r="I3192" s="178">
        <v>5.2491568773984486E-3</v>
      </c>
      <c r="J3192" s="178" t="s">
        <v>720</v>
      </c>
    </row>
    <row r="3193" spans="1:10" x14ac:dyDescent="0.45">
      <c r="A3193" s="178" t="s">
        <v>425</v>
      </c>
      <c r="B3193" s="178" t="s">
        <v>433</v>
      </c>
      <c r="C3193" s="178">
        <v>2045</v>
      </c>
      <c r="D3193" s="178" t="s">
        <v>336</v>
      </c>
      <c r="E3193" s="178" t="s">
        <v>337</v>
      </c>
      <c r="F3193" s="178" t="s">
        <v>453</v>
      </c>
      <c r="G3193" s="178">
        <v>71581</v>
      </c>
      <c r="H3193" s="178">
        <v>7.8112451592460004E-4</v>
      </c>
      <c r="I3193" s="178">
        <v>8.748594578355521E-4</v>
      </c>
      <c r="J3193" s="178" t="s">
        <v>720</v>
      </c>
    </row>
    <row r="3194" spans="1:10" x14ac:dyDescent="0.45">
      <c r="A3194" s="178" t="s">
        <v>425</v>
      </c>
      <c r="B3194" s="178" t="s">
        <v>433</v>
      </c>
      <c r="C3194" s="178">
        <v>2045</v>
      </c>
      <c r="D3194" s="178" t="s">
        <v>336</v>
      </c>
      <c r="E3194" s="178" t="s">
        <v>337</v>
      </c>
      <c r="F3194" s="178" t="s">
        <v>453</v>
      </c>
      <c r="G3194" s="178">
        <v>100000</v>
      </c>
      <c r="H3194" s="1">
        <v>9.9999999999999998E-13</v>
      </c>
      <c r="I3194" s="178">
        <v>1.1200000000000001E-12</v>
      </c>
      <c r="J3194" s="178" t="s">
        <v>720</v>
      </c>
    </row>
    <row r="3195" spans="1:10" x14ac:dyDescent="0.45">
      <c r="A3195" s="178" t="s">
        <v>425</v>
      </c>
      <c r="B3195" s="178" t="s">
        <v>433</v>
      </c>
      <c r="C3195" s="178">
        <v>2045</v>
      </c>
      <c r="D3195" s="178" t="s">
        <v>336</v>
      </c>
      <c r="E3195" s="178" t="s">
        <v>337</v>
      </c>
      <c r="F3195" s="178" t="s">
        <v>460</v>
      </c>
      <c r="G3195" s="178">
        <v>103487</v>
      </c>
      <c r="H3195" s="178">
        <v>6.2572294846176997E-3</v>
      </c>
      <c r="I3195" s="178">
        <v>7.0080970227718239E-3</v>
      </c>
      <c r="J3195" s="178" t="s">
        <v>720</v>
      </c>
    </row>
    <row r="3196" spans="1:10" x14ac:dyDescent="0.45">
      <c r="A3196" s="178" t="s">
        <v>425</v>
      </c>
      <c r="B3196" s="178" t="s">
        <v>433</v>
      </c>
      <c r="C3196" s="178">
        <v>2045</v>
      </c>
      <c r="D3196" s="178" t="s">
        <v>336</v>
      </c>
      <c r="E3196" s="178" t="s">
        <v>337</v>
      </c>
      <c r="F3196" s="178" t="s">
        <v>454</v>
      </c>
      <c r="G3196" s="178">
        <v>143897</v>
      </c>
      <c r="H3196" s="178">
        <v>3.3798139095306401</v>
      </c>
      <c r="I3196" s="178">
        <v>3.7853915786743171</v>
      </c>
      <c r="J3196" s="178" t="s">
        <v>722</v>
      </c>
    </row>
    <row r="3197" spans="1:10" x14ac:dyDescent="0.45">
      <c r="A3197" s="178" t="s">
        <v>425</v>
      </c>
      <c r="B3197" s="178" t="s">
        <v>433</v>
      </c>
      <c r="C3197" s="178">
        <v>2045</v>
      </c>
      <c r="D3197" s="178" t="s">
        <v>336</v>
      </c>
      <c r="E3197" s="178" t="s">
        <v>337</v>
      </c>
      <c r="F3197" s="178" t="s">
        <v>453</v>
      </c>
      <c r="G3197" s="178">
        <v>363115</v>
      </c>
      <c r="H3197" s="178">
        <v>4.775488050655E-4</v>
      </c>
      <c r="I3197" s="178">
        <v>5.3485466167336006E-4</v>
      </c>
      <c r="J3197" s="178" t="s">
        <v>720</v>
      </c>
    </row>
    <row r="3198" spans="1:10" x14ac:dyDescent="0.45">
      <c r="A3198" s="178" t="s">
        <v>425</v>
      </c>
      <c r="B3198" s="178" t="s">
        <v>433</v>
      </c>
      <c r="C3198" s="178">
        <v>2045</v>
      </c>
      <c r="D3198" s="178" t="s">
        <v>336</v>
      </c>
      <c r="E3198" s="178" t="s">
        <v>337</v>
      </c>
      <c r="F3198" s="178" t="s">
        <v>453</v>
      </c>
      <c r="G3198" s="178">
        <v>435906</v>
      </c>
      <c r="H3198" s="178">
        <v>3.1836587004360002E-4</v>
      </c>
      <c r="I3198" s="178">
        <v>3.5656977444883204E-4</v>
      </c>
      <c r="J3198" s="178" t="s">
        <v>720</v>
      </c>
    </row>
    <row r="3199" spans="1:10" x14ac:dyDescent="0.45">
      <c r="A3199" s="178" t="s">
        <v>425</v>
      </c>
      <c r="B3199" s="178" t="s">
        <v>433</v>
      </c>
      <c r="C3199" s="178">
        <v>2045</v>
      </c>
      <c r="D3199" s="178" t="s">
        <v>336</v>
      </c>
      <c r="E3199" s="178" t="s">
        <v>337</v>
      </c>
      <c r="F3199" s="178" t="s">
        <v>453</v>
      </c>
      <c r="G3199" s="178">
        <v>526971</v>
      </c>
      <c r="H3199" s="178">
        <v>5.3060975915299999E-5</v>
      </c>
      <c r="I3199" s="178">
        <v>5.9428293025136003E-5</v>
      </c>
      <c r="J3199" s="178" t="s">
        <v>720</v>
      </c>
    </row>
    <row r="3200" spans="1:10" x14ac:dyDescent="0.45">
      <c r="A3200" s="178" t="s">
        <v>425</v>
      </c>
      <c r="B3200" s="178" t="s">
        <v>433</v>
      </c>
      <c r="C3200" s="178">
        <v>2045</v>
      </c>
      <c r="D3200" s="178" t="s">
        <v>336</v>
      </c>
      <c r="E3200" s="178" t="s">
        <v>337</v>
      </c>
      <c r="F3200" s="178" t="s">
        <v>460</v>
      </c>
      <c r="G3200" s="178">
        <v>790285</v>
      </c>
      <c r="H3200" s="178">
        <v>3.3706540707499001E-3</v>
      </c>
      <c r="I3200" s="178">
        <v>3.7751325592398884E-3</v>
      </c>
      <c r="J3200" s="178" t="s">
        <v>720</v>
      </c>
    </row>
    <row r="3201" spans="1:10" x14ac:dyDescent="0.45">
      <c r="A3201" s="178" t="s">
        <v>425</v>
      </c>
      <c r="B3201" s="178" t="s">
        <v>433</v>
      </c>
      <c r="C3201" s="178">
        <v>2045</v>
      </c>
      <c r="D3201" s="178" t="s">
        <v>336</v>
      </c>
      <c r="E3201" s="178" t="s">
        <v>337</v>
      </c>
      <c r="F3201" s="178" t="s">
        <v>448</v>
      </c>
      <c r="G3201" s="178">
        <v>1734637</v>
      </c>
      <c r="H3201" s="178">
        <v>1.4934829436242599E-2</v>
      </c>
      <c r="I3201" s="178">
        <v>1.6727008968591712E-2</v>
      </c>
      <c r="J3201" s="178" t="s">
        <v>720</v>
      </c>
    </row>
    <row r="3202" spans="1:10" x14ac:dyDescent="0.45">
      <c r="A3202" s="178" t="s">
        <v>425</v>
      </c>
      <c r="B3202" s="178" t="s">
        <v>433</v>
      </c>
      <c r="C3202" s="178">
        <v>2045</v>
      </c>
      <c r="D3202" s="178" t="s">
        <v>336</v>
      </c>
      <c r="E3202" s="178" t="s">
        <v>337</v>
      </c>
      <c r="F3202" s="178" t="s">
        <v>453</v>
      </c>
      <c r="G3202" s="178">
        <v>4360955</v>
      </c>
      <c r="H3202" s="178">
        <v>1.2923472968400001E-4</v>
      </c>
      <c r="I3202" s="178">
        <v>1.4474289724608001E-4</v>
      </c>
      <c r="J3202" s="178" t="s">
        <v>720</v>
      </c>
    </row>
    <row r="3203" spans="1:10" x14ac:dyDescent="0.45">
      <c r="A3203" s="178" t="s">
        <v>425</v>
      </c>
      <c r="B3203" s="178" t="s">
        <v>433</v>
      </c>
      <c r="C3203" s="178">
        <v>2045</v>
      </c>
      <c r="D3203" s="178" t="s">
        <v>336</v>
      </c>
      <c r="E3203" s="178" t="s">
        <v>337</v>
      </c>
      <c r="F3203" s="178" t="s">
        <v>453</v>
      </c>
      <c r="G3203" s="178">
        <v>5235126</v>
      </c>
      <c r="H3203" s="178">
        <v>8.6156484030699995E-5</v>
      </c>
      <c r="I3203" s="178">
        <v>9.6495262114384007E-5</v>
      </c>
      <c r="J3203" s="178" t="s">
        <v>720</v>
      </c>
    </row>
    <row r="3204" spans="1:10" x14ac:dyDescent="0.45">
      <c r="A3204" s="178" t="s">
        <v>425</v>
      </c>
      <c r="B3204" s="178" t="s">
        <v>433</v>
      </c>
      <c r="C3204" s="178">
        <v>2045</v>
      </c>
      <c r="D3204" s="178" t="s">
        <v>336</v>
      </c>
      <c r="E3204" s="178" t="s">
        <v>337</v>
      </c>
      <c r="F3204" s="178" t="s">
        <v>453</v>
      </c>
      <c r="G3204" s="178">
        <v>6328763</v>
      </c>
      <c r="H3204" s="178">
        <v>1.43594143083E-5</v>
      </c>
      <c r="I3204" s="178">
        <v>1.6082544025296E-5</v>
      </c>
      <c r="J3204" s="178" t="s">
        <v>720</v>
      </c>
    </row>
    <row r="3205" spans="1:10" x14ac:dyDescent="0.45">
      <c r="A3205" s="178" t="s">
        <v>425</v>
      </c>
      <c r="B3205" s="178" t="s">
        <v>433</v>
      </c>
      <c r="C3205" s="178">
        <v>2050</v>
      </c>
      <c r="D3205" s="178" t="s">
        <v>336</v>
      </c>
      <c r="E3205" s="178" t="s">
        <v>337</v>
      </c>
      <c r="F3205" s="178" t="s">
        <v>434</v>
      </c>
      <c r="G3205" s="178">
        <v>-100000</v>
      </c>
      <c r="H3205" s="178">
        <v>0</v>
      </c>
      <c r="I3205" s="178">
        <v>0</v>
      </c>
      <c r="J3205" s="178" t="s">
        <v>720</v>
      </c>
    </row>
    <row r="3206" spans="1:10" x14ac:dyDescent="0.45">
      <c r="A3206" s="178" t="s">
        <v>425</v>
      </c>
      <c r="B3206" s="178" t="s">
        <v>433</v>
      </c>
      <c r="C3206" s="178">
        <v>2050</v>
      </c>
      <c r="D3206" s="178" t="s">
        <v>336</v>
      </c>
      <c r="E3206" s="178" t="s">
        <v>337</v>
      </c>
      <c r="F3206" s="178" t="s">
        <v>434</v>
      </c>
      <c r="G3206" s="178">
        <v>-159</v>
      </c>
      <c r="H3206" s="178">
        <v>4.1275906562805096</v>
      </c>
      <c r="I3206" s="178">
        <v>4.6229015350341713</v>
      </c>
      <c r="J3206" s="178" t="s">
        <v>720</v>
      </c>
    </row>
    <row r="3207" spans="1:10" x14ac:dyDescent="0.45">
      <c r="A3207" s="178" t="s">
        <v>425</v>
      </c>
      <c r="B3207" s="178" t="s">
        <v>433</v>
      </c>
      <c r="C3207" s="178">
        <v>2050</v>
      </c>
      <c r="D3207" s="178" t="s">
        <v>336</v>
      </c>
      <c r="E3207" s="178" t="s">
        <v>337</v>
      </c>
      <c r="F3207" s="178" t="s">
        <v>434</v>
      </c>
      <c r="G3207" s="178">
        <v>-159</v>
      </c>
      <c r="H3207" s="178">
        <v>0</v>
      </c>
      <c r="I3207" s="178">
        <v>0</v>
      </c>
      <c r="J3207" s="178" t="s">
        <v>720</v>
      </c>
    </row>
    <row r="3208" spans="1:10" x14ac:dyDescent="0.45">
      <c r="A3208" s="178" t="s">
        <v>425</v>
      </c>
      <c r="B3208" s="178" t="s">
        <v>433</v>
      </c>
      <c r="C3208" s="178">
        <v>2050</v>
      </c>
      <c r="D3208" s="178" t="s">
        <v>336</v>
      </c>
      <c r="E3208" s="178" t="s">
        <v>337</v>
      </c>
      <c r="F3208" s="178" t="s">
        <v>438</v>
      </c>
      <c r="G3208" s="178">
        <v>-17</v>
      </c>
      <c r="H3208" s="178">
        <v>1.8139223568141499E-2</v>
      </c>
      <c r="I3208" s="178">
        <v>2.0315930396318481E-2</v>
      </c>
      <c r="J3208" s="178" t="s">
        <v>720</v>
      </c>
    </row>
    <row r="3209" spans="1:10" x14ac:dyDescent="0.45">
      <c r="A3209" s="178" t="s">
        <v>425</v>
      </c>
      <c r="B3209" s="178" t="s">
        <v>433</v>
      </c>
      <c r="C3209" s="178">
        <v>2050</v>
      </c>
      <c r="D3209" s="178" t="s">
        <v>336</v>
      </c>
      <c r="E3209" s="178" t="s">
        <v>337</v>
      </c>
      <c r="F3209" s="178" t="s">
        <v>435</v>
      </c>
      <c r="G3209" s="178">
        <v>-16</v>
      </c>
      <c r="H3209" s="178">
        <v>2.7066295966506001E-2</v>
      </c>
      <c r="I3209" s="178">
        <v>3.0314251482486725E-2</v>
      </c>
      <c r="J3209" s="178" t="s">
        <v>720</v>
      </c>
    </row>
    <row r="3210" spans="1:10" x14ac:dyDescent="0.45">
      <c r="A3210" s="178" t="s">
        <v>425</v>
      </c>
      <c r="B3210" s="178" t="s">
        <v>433</v>
      </c>
      <c r="C3210" s="178">
        <v>2050</v>
      </c>
      <c r="D3210" s="178" t="s">
        <v>336</v>
      </c>
      <c r="E3210" s="178" t="s">
        <v>337</v>
      </c>
      <c r="F3210" s="178" t="s">
        <v>436</v>
      </c>
      <c r="G3210" s="178">
        <v>-15</v>
      </c>
      <c r="H3210" s="178">
        <v>0.64557003974914495</v>
      </c>
      <c r="I3210" s="178">
        <v>0.72303844451904242</v>
      </c>
      <c r="J3210" s="178" t="s">
        <v>722</v>
      </c>
    </row>
    <row r="3211" spans="1:10" x14ac:dyDescent="0.45">
      <c r="A3211" s="178" t="s">
        <v>425</v>
      </c>
      <c r="B3211" s="178" t="s">
        <v>433</v>
      </c>
      <c r="C3211" s="178">
        <v>2050</v>
      </c>
      <c r="D3211" s="178" t="s">
        <v>336</v>
      </c>
      <c r="E3211" s="178" t="s">
        <v>337</v>
      </c>
      <c r="F3211" s="178" t="s">
        <v>437</v>
      </c>
      <c r="G3211" s="178">
        <v>-14</v>
      </c>
      <c r="H3211" s="178">
        <v>13.545993745326999</v>
      </c>
      <c r="I3211" s="178">
        <v>15.171512994766241</v>
      </c>
      <c r="J3211" s="178" t="s">
        <v>721</v>
      </c>
    </row>
    <row r="3212" spans="1:10" x14ac:dyDescent="0.45">
      <c r="A3212" s="178" t="s">
        <v>425</v>
      </c>
      <c r="B3212" s="178" t="s">
        <v>433</v>
      </c>
      <c r="C3212" s="178">
        <v>2050</v>
      </c>
      <c r="D3212" s="178" t="s">
        <v>336</v>
      </c>
      <c r="E3212" s="178" t="s">
        <v>337</v>
      </c>
      <c r="F3212" s="178" t="s">
        <v>436</v>
      </c>
      <c r="G3212" s="178">
        <v>-14</v>
      </c>
      <c r="H3212" s="178">
        <v>6.5304393768310502</v>
      </c>
      <c r="I3212" s="178">
        <v>7.3140921020507772</v>
      </c>
      <c r="J3212" s="178" t="s">
        <v>722</v>
      </c>
    </row>
    <row r="3213" spans="1:10" x14ac:dyDescent="0.45">
      <c r="A3213" s="178" t="s">
        <v>425</v>
      </c>
      <c r="B3213" s="178" t="s">
        <v>433</v>
      </c>
      <c r="C3213" s="178">
        <v>2050</v>
      </c>
      <c r="D3213" s="178" t="s">
        <v>336</v>
      </c>
      <c r="E3213" s="178" t="s">
        <v>337</v>
      </c>
      <c r="F3213" s="178" t="s">
        <v>442</v>
      </c>
      <c r="G3213" s="178">
        <v>-12</v>
      </c>
      <c r="H3213" s="178">
        <v>0.759130299091339</v>
      </c>
      <c r="I3213" s="178">
        <v>0.85022593498229981</v>
      </c>
      <c r="J3213" s="178" t="s">
        <v>720</v>
      </c>
    </row>
    <row r="3214" spans="1:10" x14ac:dyDescent="0.45">
      <c r="A3214" s="178" t="s">
        <v>425</v>
      </c>
      <c r="B3214" s="178" t="s">
        <v>433</v>
      </c>
      <c r="C3214" s="178">
        <v>2050</v>
      </c>
      <c r="D3214" s="178" t="s">
        <v>336</v>
      </c>
      <c r="E3214" s="178" t="s">
        <v>337</v>
      </c>
      <c r="F3214" s="178" t="s">
        <v>435</v>
      </c>
      <c r="G3214" s="178">
        <v>-12</v>
      </c>
      <c r="H3214" s="178">
        <v>1.74292027950287E-2</v>
      </c>
      <c r="I3214" s="178">
        <v>1.9520707130432146E-2</v>
      </c>
      <c r="J3214" s="178" t="s">
        <v>720</v>
      </c>
    </row>
    <row r="3215" spans="1:10" x14ac:dyDescent="0.45">
      <c r="A3215" s="178" t="s">
        <v>425</v>
      </c>
      <c r="B3215" s="178" t="s">
        <v>433</v>
      </c>
      <c r="C3215" s="178">
        <v>2050</v>
      </c>
      <c r="D3215" s="178" t="s">
        <v>336</v>
      </c>
      <c r="E3215" s="178" t="s">
        <v>337</v>
      </c>
      <c r="F3215" s="178" t="s">
        <v>435</v>
      </c>
      <c r="G3215" s="178">
        <v>-11</v>
      </c>
      <c r="H3215" s="178">
        <v>8.3713203668594402E-2</v>
      </c>
      <c r="I3215" s="178">
        <v>9.3758788108825736E-2</v>
      </c>
      <c r="J3215" s="178" t="s">
        <v>720</v>
      </c>
    </row>
    <row r="3216" spans="1:10" x14ac:dyDescent="0.45">
      <c r="A3216" s="178" t="s">
        <v>425</v>
      </c>
      <c r="B3216" s="178" t="s">
        <v>433</v>
      </c>
      <c r="C3216" s="178">
        <v>2050</v>
      </c>
      <c r="D3216" s="178" t="s">
        <v>336</v>
      </c>
      <c r="E3216" s="178" t="s">
        <v>337</v>
      </c>
      <c r="F3216" s="178" t="s">
        <v>458</v>
      </c>
      <c r="G3216" s="178">
        <v>-11</v>
      </c>
      <c r="H3216" s="178">
        <v>0.268472909927368</v>
      </c>
      <c r="I3216" s="178">
        <v>0.3006896591186522</v>
      </c>
      <c r="J3216" s="178" t="s">
        <v>720</v>
      </c>
    </row>
    <row r="3217" spans="1:10" x14ac:dyDescent="0.45">
      <c r="A3217" s="178" t="s">
        <v>425</v>
      </c>
      <c r="B3217" s="178" t="s">
        <v>433</v>
      </c>
      <c r="C3217" s="178">
        <v>2050</v>
      </c>
      <c r="D3217" s="178" t="s">
        <v>336</v>
      </c>
      <c r="E3217" s="178" t="s">
        <v>337</v>
      </c>
      <c r="F3217" s="178" t="s">
        <v>441</v>
      </c>
      <c r="G3217" s="178">
        <v>-11</v>
      </c>
      <c r="H3217" s="178">
        <v>5.3941389322280804</v>
      </c>
      <c r="I3217" s="178">
        <v>6.0414356040954509</v>
      </c>
      <c r="J3217" s="178" t="s">
        <v>720</v>
      </c>
    </row>
    <row r="3218" spans="1:10" x14ac:dyDescent="0.45">
      <c r="A3218" s="178" t="s">
        <v>425</v>
      </c>
      <c r="B3218" s="178" t="s">
        <v>433</v>
      </c>
      <c r="C3218" s="178">
        <v>2050</v>
      </c>
      <c r="D3218" s="178" t="s">
        <v>336</v>
      </c>
      <c r="E3218" s="178" t="s">
        <v>337</v>
      </c>
      <c r="F3218" s="178" t="s">
        <v>441</v>
      </c>
      <c r="G3218" s="178">
        <v>-10</v>
      </c>
      <c r="H3218" s="178">
        <v>3.4332480430603001</v>
      </c>
      <c r="I3218" s="178">
        <v>3.8452378082275365</v>
      </c>
      <c r="J3218" s="178" t="s">
        <v>720</v>
      </c>
    </row>
    <row r="3219" spans="1:10" x14ac:dyDescent="0.45">
      <c r="A3219" s="178" t="s">
        <v>425</v>
      </c>
      <c r="B3219" s="178" t="s">
        <v>433</v>
      </c>
      <c r="C3219" s="178">
        <v>2050</v>
      </c>
      <c r="D3219" s="178" t="s">
        <v>336</v>
      </c>
      <c r="E3219" s="178" t="s">
        <v>337</v>
      </c>
      <c r="F3219" s="178" t="s">
        <v>439</v>
      </c>
      <c r="G3219" s="178">
        <v>-9</v>
      </c>
      <c r="H3219" s="178">
        <v>3.6537415981292698</v>
      </c>
      <c r="I3219" s="178">
        <v>4.0921905899047823</v>
      </c>
      <c r="J3219" s="178" t="s">
        <v>721</v>
      </c>
    </row>
    <row r="3220" spans="1:10" x14ac:dyDescent="0.45">
      <c r="A3220" s="178" t="s">
        <v>425</v>
      </c>
      <c r="B3220" s="178" t="s">
        <v>433</v>
      </c>
      <c r="C3220" s="178">
        <v>2050</v>
      </c>
      <c r="D3220" s="178" t="s">
        <v>336</v>
      </c>
      <c r="E3220" s="178" t="s">
        <v>337</v>
      </c>
      <c r="F3220" s="178" t="s">
        <v>435</v>
      </c>
      <c r="G3220" s="178">
        <v>-8</v>
      </c>
      <c r="H3220" s="178">
        <v>2.03232622146606</v>
      </c>
      <c r="I3220" s="178">
        <v>2.2762053680419876</v>
      </c>
      <c r="J3220" s="178" t="s">
        <v>720</v>
      </c>
    </row>
    <row r="3221" spans="1:10" x14ac:dyDescent="0.45">
      <c r="A3221" s="178" t="s">
        <v>425</v>
      </c>
      <c r="B3221" s="178" t="s">
        <v>433</v>
      </c>
      <c r="C3221" s="178">
        <v>2050</v>
      </c>
      <c r="D3221" s="178" t="s">
        <v>336</v>
      </c>
      <c r="E3221" s="178" t="s">
        <v>337</v>
      </c>
      <c r="F3221" s="178" t="s">
        <v>439</v>
      </c>
      <c r="G3221" s="178">
        <v>-8</v>
      </c>
      <c r="H3221" s="178">
        <v>15.404589653015099</v>
      </c>
      <c r="I3221" s="178">
        <v>17.253140411376911</v>
      </c>
      <c r="J3221" s="178" t="s">
        <v>721</v>
      </c>
    </row>
    <row r="3222" spans="1:10" x14ac:dyDescent="0.45">
      <c r="A3222" s="178" t="s">
        <v>425</v>
      </c>
      <c r="B3222" s="178" t="s">
        <v>433</v>
      </c>
      <c r="C3222" s="178">
        <v>2050</v>
      </c>
      <c r="D3222" s="178" t="s">
        <v>336</v>
      </c>
      <c r="E3222" s="178" t="s">
        <v>337</v>
      </c>
      <c r="F3222" s="178" t="s">
        <v>446</v>
      </c>
      <c r="G3222" s="178">
        <v>-6</v>
      </c>
      <c r="H3222" s="178">
        <v>0.13400487229228</v>
      </c>
      <c r="I3222" s="178">
        <v>0.15008545696735362</v>
      </c>
      <c r="J3222" s="178" t="s">
        <v>720</v>
      </c>
    </row>
    <row r="3223" spans="1:10" x14ac:dyDescent="0.45">
      <c r="A3223" s="178" t="s">
        <v>425</v>
      </c>
      <c r="B3223" s="178" t="s">
        <v>433</v>
      </c>
      <c r="C3223" s="178">
        <v>2050</v>
      </c>
      <c r="D3223" s="178" t="s">
        <v>336</v>
      </c>
      <c r="E3223" s="178" t="s">
        <v>337</v>
      </c>
      <c r="F3223" s="178" t="s">
        <v>441</v>
      </c>
      <c r="G3223" s="178">
        <v>-5</v>
      </c>
      <c r="H3223" s="178">
        <v>6.7663912773132298</v>
      </c>
      <c r="I3223" s="178">
        <v>7.5783582305908181</v>
      </c>
      <c r="J3223" s="178" t="s">
        <v>720</v>
      </c>
    </row>
    <row r="3224" spans="1:10" x14ac:dyDescent="0.45">
      <c r="A3224" s="178" t="s">
        <v>425</v>
      </c>
      <c r="B3224" s="178" t="s">
        <v>433</v>
      </c>
      <c r="C3224" s="178">
        <v>2050</v>
      </c>
      <c r="D3224" s="178" t="s">
        <v>336</v>
      </c>
      <c r="E3224" s="178" t="s">
        <v>337</v>
      </c>
      <c r="F3224" s="178" t="s">
        <v>444</v>
      </c>
      <c r="G3224" s="178">
        <v>-1</v>
      </c>
      <c r="H3224" s="178">
        <v>13.7312130928039</v>
      </c>
      <c r="I3224" s="178">
        <v>15.37895866394037</v>
      </c>
      <c r="J3224" s="178" t="s">
        <v>721</v>
      </c>
    </row>
    <row r="3225" spans="1:10" x14ac:dyDescent="0.45">
      <c r="A3225" s="178" t="s">
        <v>425</v>
      </c>
      <c r="B3225" s="178" t="s">
        <v>433</v>
      </c>
      <c r="C3225" s="178">
        <v>2050</v>
      </c>
      <c r="D3225" s="178" t="s">
        <v>336</v>
      </c>
      <c r="E3225" s="178" t="s">
        <v>337</v>
      </c>
      <c r="F3225" s="178" t="s">
        <v>434</v>
      </c>
      <c r="G3225" s="178">
        <v>-1</v>
      </c>
      <c r="H3225" s="178">
        <v>3.1333463191986</v>
      </c>
      <c r="I3225" s="178">
        <v>3.5093478775024325</v>
      </c>
      <c r="J3225" s="178" t="s">
        <v>720</v>
      </c>
    </row>
    <row r="3226" spans="1:10" x14ac:dyDescent="0.45">
      <c r="A3226" s="178" t="s">
        <v>425</v>
      </c>
      <c r="B3226" s="178" t="s">
        <v>433</v>
      </c>
      <c r="C3226" s="178">
        <v>2050</v>
      </c>
      <c r="D3226" s="178" t="s">
        <v>336</v>
      </c>
      <c r="E3226" s="178" t="s">
        <v>337</v>
      </c>
      <c r="F3226" s="178" t="s">
        <v>447</v>
      </c>
      <c r="G3226" s="178">
        <v>0</v>
      </c>
      <c r="H3226" s="178">
        <v>3.6846625804901101</v>
      </c>
      <c r="I3226" s="178">
        <v>4.1268220901489236</v>
      </c>
      <c r="J3226" s="178" t="s">
        <v>722</v>
      </c>
    </row>
    <row r="3227" spans="1:10" x14ac:dyDescent="0.45">
      <c r="A3227" s="178" t="s">
        <v>425</v>
      </c>
      <c r="B3227" s="178" t="s">
        <v>433</v>
      </c>
      <c r="C3227" s="178">
        <v>2050</v>
      </c>
      <c r="D3227" s="178" t="s">
        <v>336</v>
      </c>
      <c r="E3227" s="178" t="s">
        <v>337</v>
      </c>
      <c r="F3227" s="178" t="s">
        <v>442</v>
      </c>
      <c r="G3227" s="178">
        <v>0</v>
      </c>
      <c r="H3227" s="178">
        <v>4.57733058929443</v>
      </c>
      <c r="I3227" s="178">
        <v>5.1266102600097625</v>
      </c>
      <c r="J3227" s="178" t="s">
        <v>720</v>
      </c>
    </row>
    <row r="3228" spans="1:10" x14ac:dyDescent="0.45">
      <c r="A3228" s="178" t="s">
        <v>425</v>
      </c>
      <c r="B3228" s="178" t="s">
        <v>433</v>
      </c>
      <c r="C3228" s="178">
        <v>2050</v>
      </c>
      <c r="D3228" s="178" t="s">
        <v>336</v>
      </c>
      <c r="E3228" s="178" t="s">
        <v>337</v>
      </c>
      <c r="F3228" s="178" t="s">
        <v>445</v>
      </c>
      <c r="G3228" s="178">
        <v>1</v>
      </c>
      <c r="H3228" s="178">
        <v>5.6523060798645002</v>
      </c>
      <c r="I3228" s="178">
        <v>6.3305828094482406</v>
      </c>
      <c r="J3228" s="178" t="s">
        <v>724</v>
      </c>
    </row>
    <row r="3229" spans="1:10" x14ac:dyDescent="0.45">
      <c r="A3229" s="178" t="s">
        <v>425</v>
      </c>
      <c r="B3229" s="178" t="s">
        <v>433</v>
      </c>
      <c r="C3229" s="178">
        <v>2050</v>
      </c>
      <c r="D3229" s="178" t="s">
        <v>336</v>
      </c>
      <c r="E3229" s="178" t="s">
        <v>337</v>
      </c>
      <c r="F3229" s="178" t="s">
        <v>447</v>
      </c>
      <c r="G3229" s="178">
        <v>1</v>
      </c>
      <c r="H3229" s="178">
        <v>0.36999845504760698</v>
      </c>
      <c r="I3229" s="178">
        <v>0.41439826965331983</v>
      </c>
      <c r="J3229" s="178" t="s">
        <v>722</v>
      </c>
    </row>
    <row r="3230" spans="1:10" x14ac:dyDescent="0.45">
      <c r="A3230" s="178" t="s">
        <v>425</v>
      </c>
      <c r="B3230" s="178" t="s">
        <v>433</v>
      </c>
      <c r="C3230" s="178">
        <v>2050</v>
      </c>
      <c r="D3230" s="178" t="s">
        <v>336</v>
      </c>
      <c r="E3230" s="178" t="s">
        <v>337</v>
      </c>
      <c r="F3230" s="178" t="s">
        <v>450</v>
      </c>
      <c r="G3230" s="178">
        <v>2</v>
      </c>
      <c r="H3230" s="178">
        <v>5.0632405281066797</v>
      </c>
      <c r="I3230" s="178">
        <v>5.6708293914794821</v>
      </c>
      <c r="J3230" s="178" t="s">
        <v>721</v>
      </c>
    </row>
    <row r="3231" spans="1:10" x14ac:dyDescent="0.45">
      <c r="A3231" s="178" t="s">
        <v>425</v>
      </c>
      <c r="B3231" s="178" t="s">
        <v>433</v>
      </c>
      <c r="C3231" s="178">
        <v>2050</v>
      </c>
      <c r="D3231" s="178" t="s">
        <v>336</v>
      </c>
      <c r="E3231" s="178" t="s">
        <v>337</v>
      </c>
      <c r="F3231" s="178" t="s">
        <v>447</v>
      </c>
      <c r="G3231" s="178">
        <v>2</v>
      </c>
      <c r="H3231" s="178">
        <v>0.162568479776382</v>
      </c>
      <c r="I3231" s="178">
        <v>0.18207669734954787</v>
      </c>
      <c r="J3231" s="178" t="s">
        <v>722</v>
      </c>
    </row>
    <row r="3232" spans="1:10" x14ac:dyDescent="0.45">
      <c r="A3232" s="178" t="s">
        <v>425</v>
      </c>
      <c r="B3232" s="178" t="s">
        <v>433</v>
      </c>
      <c r="C3232" s="178">
        <v>2050</v>
      </c>
      <c r="D3232" s="178" t="s">
        <v>336</v>
      </c>
      <c r="E3232" s="178" t="s">
        <v>337</v>
      </c>
      <c r="F3232" s="178" t="s">
        <v>441</v>
      </c>
      <c r="G3232" s="178">
        <v>2</v>
      </c>
      <c r="H3232" s="178">
        <v>2.5978152751922599</v>
      </c>
      <c r="I3232" s="178">
        <v>2.9095531082153312</v>
      </c>
      <c r="J3232" s="178" t="s">
        <v>720</v>
      </c>
    </row>
    <row r="3233" spans="1:10" x14ac:dyDescent="0.45">
      <c r="A3233" s="178" t="s">
        <v>425</v>
      </c>
      <c r="B3233" s="178" t="s">
        <v>433</v>
      </c>
      <c r="C3233" s="178">
        <v>2050</v>
      </c>
      <c r="D3233" s="178" t="s">
        <v>336</v>
      </c>
      <c r="E3233" s="178" t="s">
        <v>337</v>
      </c>
      <c r="F3233" s="178" t="s">
        <v>435</v>
      </c>
      <c r="G3233" s="178">
        <v>3</v>
      </c>
      <c r="H3233" s="178">
        <v>2.76203714311123E-2</v>
      </c>
      <c r="I3233" s="178">
        <v>3.093481600284578E-2</v>
      </c>
      <c r="J3233" s="178" t="s">
        <v>720</v>
      </c>
    </row>
    <row r="3234" spans="1:10" x14ac:dyDescent="0.45">
      <c r="A3234" s="178" t="s">
        <v>425</v>
      </c>
      <c r="B3234" s="178" t="s">
        <v>433</v>
      </c>
      <c r="C3234" s="178">
        <v>2050</v>
      </c>
      <c r="D3234" s="178" t="s">
        <v>336</v>
      </c>
      <c r="E3234" s="178" t="s">
        <v>337</v>
      </c>
      <c r="F3234" s="178" t="s">
        <v>447</v>
      </c>
      <c r="G3234" s="178">
        <v>3</v>
      </c>
      <c r="H3234" s="178">
        <v>0.23666061460971799</v>
      </c>
      <c r="I3234" s="178">
        <v>0.26505988836288419</v>
      </c>
      <c r="J3234" s="178" t="s">
        <v>722</v>
      </c>
    </row>
    <row r="3235" spans="1:10" x14ac:dyDescent="0.45">
      <c r="A3235" s="178" t="s">
        <v>425</v>
      </c>
      <c r="B3235" s="178" t="s">
        <v>433</v>
      </c>
      <c r="C3235" s="178">
        <v>2050</v>
      </c>
      <c r="D3235" s="178" t="s">
        <v>336</v>
      </c>
      <c r="E3235" s="178" t="s">
        <v>337</v>
      </c>
      <c r="F3235" s="178" t="s">
        <v>448</v>
      </c>
      <c r="G3235" s="178">
        <v>4</v>
      </c>
      <c r="H3235" s="178">
        <v>0.133476316928863</v>
      </c>
      <c r="I3235" s="178">
        <v>0.14949347496032658</v>
      </c>
      <c r="J3235" s="178" t="s">
        <v>720</v>
      </c>
    </row>
    <row r="3236" spans="1:10" x14ac:dyDescent="0.45">
      <c r="A3236" s="178" t="s">
        <v>425</v>
      </c>
      <c r="B3236" s="178" t="s">
        <v>433</v>
      </c>
      <c r="C3236" s="178">
        <v>2050</v>
      </c>
      <c r="D3236" s="178" t="s">
        <v>336</v>
      </c>
      <c r="E3236" s="178" t="s">
        <v>337</v>
      </c>
      <c r="F3236" s="178" t="s">
        <v>452</v>
      </c>
      <c r="G3236" s="178">
        <v>7</v>
      </c>
      <c r="H3236" s="178">
        <v>1.16366219520568</v>
      </c>
      <c r="I3236" s="178">
        <v>1.3033016586303618</v>
      </c>
      <c r="J3236" s="178" t="s">
        <v>721</v>
      </c>
    </row>
    <row r="3237" spans="1:10" x14ac:dyDescent="0.45">
      <c r="A3237" s="178" t="s">
        <v>425</v>
      </c>
      <c r="B3237" s="178" t="s">
        <v>433</v>
      </c>
      <c r="C3237" s="178">
        <v>2050</v>
      </c>
      <c r="D3237" s="178" t="s">
        <v>336</v>
      </c>
      <c r="E3237" s="178" t="s">
        <v>337</v>
      </c>
      <c r="F3237" s="178" t="s">
        <v>447</v>
      </c>
      <c r="G3237" s="178">
        <v>7</v>
      </c>
      <c r="H3237" s="178">
        <v>2.7137768268585201</v>
      </c>
      <c r="I3237" s="178">
        <v>3.0394300460815429</v>
      </c>
      <c r="J3237" s="178" t="s">
        <v>722</v>
      </c>
    </row>
    <row r="3238" spans="1:10" x14ac:dyDescent="0.45">
      <c r="A3238" s="178" t="s">
        <v>425</v>
      </c>
      <c r="B3238" s="178" t="s">
        <v>433</v>
      </c>
      <c r="C3238" s="178">
        <v>2050</v>
      </c>
      <c r="D3238" s="178" t="s">
        <v>336</v>
      </c>
      <c r="E3238" s="178" t="s">
        <v>337</v>
      </c>
      <c r="F3238" s="178" t="s">
        <v>445</v>
      </c>
      <c r="G3238" s="178">
        <v>8</v>
      </c>
      <c r="H3238" s="178">
        <v>0.193205460906028</v>
      </c>
      <c r="I3238" s="178">
        <v>0.21639011621475138</v>
      </c>
      <c r="J3238" s="178" t="s">
        <v>724</v>
      </c>
    </row>
    <row r="3239" spans="1:10" x14ac:dyDescent="0.45">
      <c r="A3239" s="178" t="s">
        <v>425</v>
      </c>
      <c r="B3239" s="178" t="s">
        <v>433</v>
      </c>
      <c r="C3239" s="178">
        <v>2050</v>
      </c>
      <c r="D3239" s="178" t="s">
        <v>336</v>
      </c>
      <c r="E3239" s="178" t="s">
        <v>337</v>
      </c>
      <c r="F3239" s="178" t="s">
        <v>445</v>
      </c>
      <c r="G3239" s="178">
        <v>9</v>
      </c>
      <c r="H3239" s="178">
        <v>8.8926591873168892</v>
      </c>
      <c r="I3239" s="178">
        <v>9.959778289794917</v>
      </c>
      <c r="J3239" s="178" t="s">
        <v>724</v>
      </c>
    </row>
    <row r="3240" spans="1:10" x14ac:dyDescent="0.45">
      <c r="A3240" s="178" t="s">
        <v>425</v>
      </c>
      <c r="B3240" s="178" t="s">
        <v>433</v>
      </c>
      <c r="C3240" s="178">
        <v>2050</v>
      </c>
      <c r="D3240" s="178" t="s">
        <v>336</v>
      </c>
      <c r="E3240" s="178" t="s">
        <v>337</v>
      </c>
      <c r="F3240" s="178" t="s">
        <v>452</v>
      </c>
      <c r="G3240" s="178">
        <v>10</v>
      </c>
      <c r="H3240" s="178">
        <v>5.0733327865600497</v>
      </c>
      <c r="I3240" s="178">
        <v>5.6821327209472559</v>
      </c>
      <c r="J3240" s="178" t="s">
        <v>721</v>
      </c>
    </row>
    <row r="3241" spans="1:10" x14ac:dyDescent="0.45">
      <c r="A3241" s="178" t="s">
        <v>425</v>
      </c>
      <c r="B3241" s="178" t="s">
        <v>433</v>
      </c>
      <c r="C3241" s="178">
        <v>2050</v>
      </c>
      <c r="D3241" s="178" t="s">
        <v>336</v>
      </c>
      <c r="E3241" s="178" t="s">
        <v>337</v>
      </c>
      <c r="F3241" s="178" t="s">
        <v>447</v>
      </c>
      <c r="G3241" s="178">
        <v>10</v>
      </c>
      <c r="H3241" s="178">
        <v>11.9864387512207</v>
      </c>
      <c r="I3241" s="178">
        <v>13.424811401367185</v>
      </c>
      <c r="J3241" s="178" t="s">
        <v>722</v>
      </c>
    </row>
    <row r="3242" spans="1:10" x14ac:dyDescent="0.45">
      <c r="A3242" s="178" t="s">
        <v>425</v>
      </c>
      <c r="B3242" s="178" t="s">
        <v>433</v>
      </c>
      <c r="C3242" s="178">
        <v>2050</v>
      </c>
      <c r="D3242" s="178" t="s">
        <v>336</v>
      </c>
      <c r="E3242" s="178" t="s">
        <v>337</v>
      </c>
      <c r="F3242" s="178" t="s">
        <v>445</v>
      </c>
      <c r="G3242" s="178">
        <v>10</v>
      </c>
      <c r="H3242" s="178">
        <v>1.7027128934860201</v>
      </c>
      <c r="I3242" s="178">
        <v>1.9070384407043426</v>
      </c>
      <c r="J3242" s="178" t="s">
        <v>724</v>
      </c>
    </row>
    <row r="3243" spans="1:10" x14ac:dyDescent="0.45">
      <c r="A3243" s="178" t="s">
        <v>425</v>
      </c>
      <c r="B3243" s="178" t="s">
        <v>433</v>
      </c>
      <c r="C3243" s="178">
        <v>2050</v>
      </c>
      <c r="D3243" s="178" t="s">
        <v>336</v>
      </c>
      <c r="E3243" s="178" t="s">
        <v>337</v>
      </c>
      <c r="F3243" s="178" t="s">
        <v>442</v>
      </c>
      <c r="G3243" s="178">
        <v>11</v>
      </c>
      <c r="H3243" s="178">
        <v>3.4644260406494101</v>
      </c>
      <c r="I3243" s="178">
        <v>3.8801571655273395</v>
      </c>
      <c r="J3243" s="178" t="s">
        <v>720</v>
      </c>
    </row>
    <row r="3244" spans="1:10" x14ac:dyDescent="0.45">
      <c r="A3244" s="178" t="s">
        <v>425</v>
      </c>
      <c r="B3244" s="178" t="s">
        <v>433</v>
      </c>
      <c r="C3244" s="178">
        <v>2050</v>
      </c>
      <c r="D3244" s="178" t="s">
        <v>336</v>
      </c>
      <c r="E3244" s="178" t="s">
        <v>337</v>
      </c>
      <c r="F3244" s="178" t="s">
        <v>445</v>
      </c>
      <c r="G3244" s="178">
        <v>14</v>
      </c>
      <c r="H3244" s="178">
        <v>0.49699205160140902</v>
      </c>
      <c r="I3244" s="178">
        <v>0.55663109779357811</v>
      </c>
      <c r="J3244" s="178" t="s">
        <v>724</v>
      </c>
    </row>
    <row r="3245" spans="1:10" x14ac:dyDescent="0.45">
      <c r="A3245" s="178" t="s">
        <v>425</v>
      </c>
      <c r="B3245" s="178" t="s">
        <v>433</v>
      </c>
      <c r="C3245" s="178">
        <v>2050</v>
      </c>
      <c r="D3245" s="178" t="s">
        <v>336</v>
      </c>
      <c r="E3245" s="178" t="s">
        <v>337</v>
      </c>
      <c r="F3245" s="178" t="s">
        <v>435</v>
      </c>
      <c r="G3245" s="178">
        <v>21</v>
      </c>
      <c r="H3245" s="178">
        <v>1.1377059854567001E-3</v>
      </c>
      <c r="I3245" s="178">
        <v>1.2742307037115043E-3</v>
      </c>
      <c r="J3245" s="178" t="s">
        <v>720</v>
      </c>
    </row>
    <row r="3246" spans="1:10" x14ac:dyDescent="0.45">
      <c r="A3246" s="178" t="s">
        <v>425</v>
      </c>
      <c r="B3246" s="178" t="s">
        <v>433</v>
      </c>
      <c r="C3246" s="178">
        <v>2050</v>
      </c>
      <c r="D3246" s="178" t="s">
        <v>336</v>
      </c>
      <c r="E3246" s="178" t="s">
        <v>337</v>
      </c>
      <c r="F3246" s="178" t="s">
        <v>448</v>
      </c>
      <c r="G3246" s="178">
        <v>22</v>
      </c>
      <c r="H3246" s="178">
        <v>4.2045040726661602</v>
      </c>
      <c r="I3246" s="178">
        <v>4.7090445613860998</v>
      </c>
      <c r="J3246" s="178" t="s">
        <v>720</v>
      </c>
    </row>
    <row r="3247" spans="1:10" x14ac:dyDescent="0.45">
      <c r="A3247" s="178" t="s">
        <v>425</v>
      </c>
      <c r="B3247" s="178" t="s">
        <v>433</v>
      </c>
      <c r="C3247" s="178">
        <v>2050</v>
      </c>
      <c r="D3247" s="178" t="s">
        <v>336</v>
      </c>
      <c r="E3247" s="178" t="s">
        <v>337</v>
      </c>
      <c r="F3247" s="178" t="s">
        <v>446</v>
      </c>
      <c r="G3247" s="178">
        <v>23</v>
      </c>
      <c r="H3247" s="178">
        <v>2.5920720100402801</v>
      </c>
      <c r="I3247" s="178">
        <v>2.9031206512451142</v>
      </c>
      <c r="J3247" s="178" t="s">
        <v>720</v>
      </c>
    </row>
    <row r="3248" spans="1:10" x14ac:dyDescent="0.45">
      <c r="A3248" s="178" t="s">
        <v>425</v>
      </c>
      <c r="B3248" s="178" t="s">
        <v>433</v>
      </c>
      <c r="C3248" s="178">
        <v>2050</v>
      </c>
      <c r="D3248" s="178" t="s">
        <v>336</v>
      </c>
      <c r="E3248" s="178" t="s">
        <v>337</v>
      </c>
      <c r="F3248" s="178" t="s">
        <v>448</v>
      </c>
      <c r="G3248" s="178">
        <v>24</v>
      </c>
      <c r="H3248" s="178">
        <v>1.1544063091278001</v>
      </c>
      <c r="I3248" s="178">
        <v>1.2929350662231363</v>
      </c>
      <c r="J3248" s="178" t="s">
        <v>720</v>
      </c>
    </row>
    <row r="3249" spans="1:10" x14ac:dyDescent="0.45">
      <c r="A3249" s="178" t="s">
        <v>425</v>
      </c>
      <c r="B3249" s="178" t="s">
        <v>433</v>
      </c>
      <c r="C3249" s="178">
        <v>2050</v>
      </c>
      <c r="D3249" s="178" t="s">
        <v>336</v>
      </c>
      <c r="E3249" s="178" t="s">
        <v>337</v>
      </c>
      <c r="F3249" s="178" t="s">
        <v>445</v>
      </c>
      <c r="G3249" s="178">
        <v>24</v>
      </c>
      <c r="H3249" s="178">
        <v>4.9531463533639901E-2</v>
      </c>
      <c r="I3249" s="178">
        <v>5.5475239157676694E-2</v>
      </c>
      <c r="J3249" s="178" t="s">
        <v>724</v>
      </c>
    </row>
    <row r="3250" spans="1:10" x14ac:dyDescent="0.45">
      <c r="A3250" s="178" t="s">
        <v>425</v>
      </c>
      <c r="B3250" s="178" t="s">
        <v>433</v>
      </c>
      <c r="C3250" s="178">
        <v>2050</v>
      </c>
      <c r="D3250" s="178" t="s">
        <v>336</v>
      </c>
      <c r="E3250" s="178" t="s">
        <v>337</v>
      </c>
      <c r="F3250" s="178" t="s">
        <v>449</v>
      </c>
      <c r="G3250" s="178">
        <v>25</v>
      </c>
      <c r="H3250" s="178">
        <v>0.428403109312057</v>
      </c>
      <c r="I3250" s="178">
        <v>0.47981148242950389</v>
      </c>
      <c r="J3250" s="178" t="s">
        <v>722</v>
      </c>
    </row>
    <row r="3251" spans="1:10" x14ac:dyDescent="0.45">
      <c r="A3251" s="178" t="s">
        <v>425</v>
      </c>
      <c r="B3251" s="178" t="s">
        <v>433</v>
      </c>
      <c r="C3251" s="178">
        <v>2050</v>
      </c>
      <c r="D3251" s="178" t="s">
        <v>336</v>
      </c>
      <c r="E3251" s="178" t="s">
        <v>337</v>
      </c>
      <c r="F3251" s="178" t="s">
        <v>445</v>
      </c>
      <c r="G3251" s="178">
        <v>27</v>
      </c>
      <c r="H3251" s="178">
        <v>7.2767557576299E-3</v>
      </c>
      <c r="I3251" s="178">
        <v>8.1499664485454888E-3</v>
      </c>
      <c r="J3251" s="178" t="s">
        <v>724</v>
      </c>
    </row>
    <row r="3252" spans="1:10" x14ac:dyDescent="0.45">
      <c r="A3252" s="178" t="s">
        <v>425</v>
      </c>
      <c r="B3252" s="178" t="s">
        <v>433</v>
      </c>
      <c r="C3252" s="178">
        <v>2050</v>
      </c>
      <c r="D3252" s="178" t="s">
        <v>336</v>
      </c>
      <c r="E3252" s="178" t="s">
        <v>337</v>
      </c>
      <c r="F3252" s="178" t="s">
        <v>445</v>
      </c>
      <c r="G3252" s="178">
        <v>29</v>
      </c>
      <c r="H3252" s="178">
        <v>5.5498242378234898E-2</v>
      </c>
      <c r="I3252" s="178">
        <v>6.2158031463623094E-2</v>
      </c>
      <c r="J3252" s="178" t="s">
        <v>724</v>
      </c>
    </row>
    <row r="3253" spans="1:10" x14ac:dyDescent="0.45">
      <c r="A3253" s="178" t="s">
        <v>425</v>
      </c>
      <c r="B3253" s="178" t="s">
        <v>433</v>
      </c>
      <c r="C3253" s="178">
        <v>2050</v>
      </c>
      <c r="D3253" s="178" t="s">
        <v>336</v>
      </c>
      <c r="E3253" s="178" t="s">
        <v>337</v>
      </c>
      <c r="F3253" s="178" t="s">
        <v>440</v>
      </c>
      <c r="G3253" s="178">
        <v>31</v>
      </c>
      <c r="H3253" s="178">
        <v>3.6523074377328001E-3</v>
      </c>
      <c r="I3253" s="178">
        <v>4.0905843302607367E-3</v>
      </c>
      <c r="J3253" s="178" t="s">
        <v>720</v>
      </c>
    </row>
    <row r="3254" spans="1:10" x14ac:dyDescent="0.45">
      <c r="A3254" s="178" t="s">
        <v>425</v>
      </c>
      <c r="B3254" s="178" t="s">
        <v>433</v>
      </c>
      <c r="C3254" s="178">
        <v>2050</v>
      </c>
      <c r="D3254" s="178" t="s">
        <v>336</v>
      </c>
      <c r="E3254" s="178" t="s">
        <v>337</v>
      </c>
      <c r="F3254" s="178" t="s">
        <v>440</v>
      </c>
      <c r="G3254" s="178">
        <v>66</v>
      </c>
      <c r="H3254" s="178">
        <v>2.8788812924175999E-3</v>
      </c>
      <c r="I3254" s="178">
        <v>3.2243470475077124E-3</v>
      </c>
      <c r="J3254" s="178" t="s">
        <v>720</v>
      </c>
    </row>
    <row r="3255" spans="1:10" x14ac:dyDescent="0.45">
      <c r="A3255" s="178" t="s">
        <v>425</v>
      </c>
      <c r="B3255" s="178" t="s">
        <v>433</v>
      </c>
      <c r="C3255" s="178">
        <v>2050</v>
      </c>
      <c r="D3255" s="178" t="s">
        <v>336</v>
      </c>
      <c r="E3255" s="178" t="s">
        <v>337</v>
      </c>
      <c r="F3255" s="178" t="s">
        <v>451</v>
      </c>
      <c r="G3255" s="178">
        <v>97</v>
      </c>
      <c r="H3255" s="178">
        <v>5.1812620162963796</v>
      </c>
      <c r="I3255" s="178">
        <v>5.8030134582519457</v>
      </c>
      <c r="J3255" s="178" t="s">
        <v>720</v>
      </c>
    </row>
    <row r="3256" spans="1:10" x14ac:dyDescent="0.45">
      <c r="A3256" s="178" t="s">
        <v>425</v>
      </c>
      <c r="B3256" s="178" t="s">
        <v>433</v>
      </c>
      <c r="C3256" s="178">
        <v>2050</v>
      </c>
      <c r="D3256" s="178" t="s">
        <v>336</v>
      </c>
      <c r="E3256" s="178" t="s">
        <v>337</v>
      </c>
      <c r="F3256" s="178" t="s">
        <v>441</v>
      </c>
      <c r="G3256" s="178">
        <v>130</v>
      </c>
      <c r="H3256" s="178">
        <v>0.115625157952308</v>
      </c>
      <c r="I3256" s="178">
        <v>0.12950017690658497</v>
      </c>
      <c r="J3256" s="178" t="s">
        <v>720</v>
      </c>
    </row>
    <row r="3257" spans="1:10" x14ac:dyDescent="0.45">
      <c r="A3257" s="178" t="s">
        <v>425</v>
      </c>
      <c r="B3257" s="178" t="s">
        <v>433</v>
      </c>
      <c r="C3257" s="178">
        <v>2050</v>
      </c>
      <c r="D3257" s="178" t="s">
        <v>336</v>
      </c>
      <c r="E3257" s="178" t="s">
        <v>337</v>
      </c>
      <c r="F3257" s="178" t="s">
        <v>446</v>
      </c>
      <c r="G3257" s="178">
        <v>172</v>
      </c>
      <c r="H3257" s="178">
        <v>6.0253765434026697E-2</v>
      </c>
      <c r="I3257" s="178">
        <v>6.7484217286109913E-2</v>
      </c>
      <c r="J3257" s="178" t="s">
        <v>720</v>
      </c>
    </row>
    <row r="3258" spans="1:10" x14ac:dyDescent="0.45">
      <c r="A3258" s="178" t="s">
        <v>425</v>
      </c>
      <c r="B3258" s="178" t="s">
        <v>433</v>
      </c>
      <c r="C3258" s="178">
        <v>2050</v>
      </c>
      <c r="D3258" s="178" t="s">
        <v>336</v>
      </c>
      <c r="E3258" s="178" t="s">
        <v>337</v>
      </c>
      <c r="F3258" s="178" t="s">
        <v>449</v>
      </c>
      <c r="G3258" s="178">
        <v>187</v>
      </c>
      <c r="H3258" s="178">
        <v>8.8996358215808896E-2</v>
      </c>
      <c r="I3258" s="178">
        <v>9.9675921201705972E-2</v>
      </c>
      <c r="J3258" s="178" t="s">
        <v>722</v>
      </c>
    </row>
    <row r="3259" spans="1:10" x14ac:dyDescent="0.45">
      <c r="A3259" s="178" t="s">
        <v>425</v>
      </c>
      <c r="B3259" s="178" t="s">
        <v>433</v>
      </c>
      <c r="C3259" s="178">
        <v>2050</v>
      </c>
      <c r="D3259" s="178" t="s">
        <v>336</v>
      </c>
      <c r="E3259" s="178" t="s">
        <v>337</v>
      </c>
      <c r="F3259" s="178" t="s">
        <v>442</v>
      </c>
      <c r="G3259" s="178">
        <v>228</v>
      </c>
      <c r="H3259" s="178">
        <v>1.4362442493438701</v>
      </c>
      <c r="I3259" s="178">
        <v>1.6085935592651346</v>
      </c>
      <c r="J3259" s="178" t="s">
        <v>720</v>
      </c>
    </row>
    <row r="3260" spans="1:10" x14ac:dyDescent="0.45">
      <c r="A3260" s="178" t="s">
        <v>425</v>
      </c>
      <c r="B3260" s="178" t="s">
        <v>433</v>
      </c>
      <c r="C3260" s="178">
        <v>2050</v>
      </c>
      <c r="D3260" s="178" t="s">
        <v>336</v>
      </c>
      <c r="E3260" s="178" t="s">
        <v>337</v>
      </c>
      <c r="F3260" s="178" t="s">
        <v>445</v>
      </c>
      <c r="G3260" s="178">
        <v>230</v>
      </c>
      <c r="H3260" s="178">
        <v>4.5130265061740001E-4</v>
      </c>
      <c r="I3260" s="178">
        <v>5.0545896869148811E-4</v>
      </c>
      <c r="J3260" s="178" t="s">
        <v>724</v>
      </c>
    </row>
    <row r="3261" spans="1:10" x14ac:dyDescent="0.45">
      <c r="A3261" s="178" t="s">
        <v>425</v>
      </c>
      <c r="B3261" s="178" t="s">
        <v>433</v>
      </c>
      <c r="C3261" s="178">
        <v>2050</v>
      </c>
      <c r="D3261" s="178" t="s">
        <v>336</v>
      </c>
      <c r="E3261" s="178" t="s">
        <v>337</v>
      </c>
      <c r="F3261" s="178" t="s">
        <v>442</v>
      </c>
      <c r="G3261" s="178">
        <v>236</v>
      </c>
      <c r="H3261" s="178">
        <v>1.20566725730896</v>
      </c>
      <c r="I3261" s="178">
        <v>1.3503473281860352</v>
      </c>
      <c r="J3261" s="178" t="s">
        <v>720</v>
      </c>
    </row>
    <row r="3262" spans="1:10" x14ac:dyDescent="0.45">
      <c r="A3262" s="178" t="s">
        <v>425</v>
      </c>
      <c r="B3262" s="178" t="s">
        <v>433</v>
      </c>
      <c r="C3262" s="178">
        <v>2050</v>
      </c>
      <c r="D3262" s="178" t="s">
        <v>336</v>
      </c>
      <c r="E3262" s="178" t="s">
        <v>337</v>
      </c>
      <c r="F3262" s="178" t="s">
        <v>440</v>
      </c>
      <c r="G3262" s="178">
        <v>247</v>
      </c>
      <c r="H3262" s="178">
        <v>2.4809746537359997E-4</v>
      </c>
      <c r="I3262" s="178">
        <v>2.7786916121843197E-4</v>
      </c>
      <c r="J3262" s="178" t="s">
        <v>720</v>
      </c>
    </row>
    <row r="3263" spans="1:10" x14ac:dyDescent="0.45">
      <c r="A3263" s="178" t="s">
        <v>425</v>
      </c>
      <c r="B3263" s="178" t="s">
        <v>433</v>
      </c>
      <c r="C3263" s="178">
        <v>2050</v>
      </c>
      <c r="D3263" s="178" t="s">
        <v>336</v>
      </c>
      <c r="E3263" s="178" t="s">
        <v>337</v>
      </c>
      <c r="F3263" s="178" t="s">
        <v>440</v>
      </c>
      <c r="G3263" s="178">
        <v>272</v>
      </c>
      <c r="H3263" s="178">
        <v>4.9351755296809998E-4</v>
      </c>
      <c r="I3263" s="178">
        <v>5.5273965932427205E-4</v>
      </c>
      <c r="J3263" s="178" t="s">
        <v>720</v>
      </c>
    </row>
    <row r="3264" spans="1:10" x14ac:dyDescent="0.45">
      <c r="A3264" s="178" t="s">
        <v>425</v>
      </c>
      <c r="B3264" s="178" t="s">
        <v>433</v>
      </c>
      <c r="C3264" s="178">
        <v>2050</v>
      </c>
      <c r="D3264" s="178" t="s">
        <v>336</v>
      </c>
      <c r="E3264" s="178" t="s">
        <v>337</v>
      </c>
      <c r="F3264" s="178" t="s">
        <v>442</v>
      </c>
      <c r="G3264" s="178">
        <v>330</v>
      </c>
      <c r="H3264" s="178">
        <v>1.71074914932251</v>
      </c>
      <c r="I3264" s="178">
        <v>1.9160390472412114</v>
      </c>
      <c r="J3264" s="178" t="s">
        <v>720</v>
      </c>
    </row>
    <row r="3265" spans="1:10" x14ac:dyDescent="0.45">
      <c r="A3265" s="178" t="s">
        <v>425</v>
      </c>
      <c r="B3265" s="178" t="s">
        <v>433</v>
      </c>
      <c r="C3265" s="178">
        <v>2050</v>
      </c>
      <c r="D3265" s="178" t="s">
        <v>336</v>
      </c>
      <c r="E3265" s="178" t="s">
        <v>337</v>
      </c>
      <c r="F3265" s="178" t="s">
        <v>441</v>
      </c>
      <c r="G3265" s="178">
        <v>420</v>
      </c>
      <c r="H3265" s="178">
        <v>1.51506224647164E-2</v>
      </c>
      <c r="I3265" s="178">
        <v>1.6968697160482368E-2</v>
      </c>
      <c r="J3265" s="178" t="s">
        <v>720</v>
      </c>
    </row>
    <row r="3266" spans="1:10" x14ac:dyDescent="0.45">
      <c r="A3266" s="178" t="s">
        <v>425</v>
      </c>
      <c r="B3266" s="178" t="s">
        <v>433</v>
      </c>
      <c r="C3266" s="178">
        <v>2050</v>
      </c>
      <c r="D3266" s="178" t="s">
        <v>336</v>
      </c>
      <c r="E3266" s="178" t="s">
        <v>337</v>
      </c>
      <c r="F3266" s="178" t="s">
        <v>442</v>
      </c>
      <c r="G3266" s="178">
        <v>456</v>
      </c>
      <c r="H3266" s="178">
        <v>0.51001071929931596</v>
      </c>
      <c r="I3266" s="178">
        <v>0.57121200561523389</v>
      </c>
      <c r="J3266" s="178" t="s">
        <v>720</v>
      </c>
    </row>
    <row r="3267" spans="1:10" x14ac:dyDescent="0.45">
      <c r="A3267" s="178" t="s">
        <v>425</v>
      </c>
      <c r="B3267" s="178" t="s">
        <v>433</v>
      </c>
      <c r="C3267" s="178">
        <v>2050</v>
      </c>
      <c r="D3267" s="178" t="s">
        <v>336</v>
      </c>
      <c r="E3267" s="178" t="s">
        <v>337</v>
      </c>
      <c r="F3267" s="178" t="s">
        <v>440</v>
      </c>
      <c r="G3267" s="178">
        <v>522</v>
      </c>
      <c r="H3267" s="178">
        <v>1.9555941980800001E-4</v>
      </c>
      <c r="I3267" s="178">
        <v>2.1902655018496002E-4</v>
      </c>
      <c r="J3267" s="178" t="s">
        <v>720</v>
      </c>
    </row>
    <row r="3268" spans="1:10" x14ac:dyDescent="0.45">
      <c r="A3268" s="178" t="s">
        <v>425</v>
      </c>
      <c r="B3268" s="178" t="s">
        <v>433</v>
      </c>
      <c r="C3268" s="178">
        <v>2050</v>
      </c>
      <c r="D3268" s="178" t="s">
        <v>336</v>
      </c>
      <c r="E3268" s="178" t="s">
        <v>337</v>
      </c>
      <c r="F3268" s="178" t="s">
        <v>441</v>
      </c>
      <c r="G3268" s="178">
        <v>563</v>
      </c>
      <c r="H3268" s="178">
        <v>0.14197422564029599</v>
      </c>
      <c r="I3268" s="178">
        <v>0.15901113271713152</v>
      </c>
      <c r="J3268" s="178" t="s">
        <v>720</v>
      </c>
    </row>
    <row r="3269" spans="1:10" x14ac:dyDescent="0.45">
      <c r="A3269" s="178" t="s">
        <v>425</v>
      </c>
      <c r="B3269" s="178" t="s">
        <v>433</v>
      </c>
      <c r="C3269" s="178">
        <v>2050</v>
      </c>
      <c r="D3269" s="178" t="s">
        <v>336</v>
      </c>
      <c r="E3269" s="178" t="s">
        <v>337</v>
      </c>
      <c r="F3269" s="178" t="s">
        <v>442</v>
      </c>
      <c r="G3269" s="178">
        <v>901</v>
      </c>
      <c r="H3269" s="178">
        <v>0.39959228038787797</v>
      </c>
      <c r="I3269" s="178">
        <v>0.44754335403442336</v>
      </c>
      <c r="J3269" s="178" t="s">
        <v>720</v>
      </c>
    </row>
    <row r="3270" spans="1:10" x14ac:dyDescent="0.45">
      <c r="A3270" s="178" t="s">
        <v>425</v>
      </c>
      <c r="B3270" s="178" t="s">
        <v>433</v>
      </c>
      <c r="C3270" s="178">
        <v>2050</v>
      </c>
      <c r="D3270" s="178" t="s">
        <v>336</v>
      </c>
      <c r="E3270" s="178" t="s">
        <v>337</v>
      </c>
      <c r="F3270" s="178" t="s">
        <v>454</v>
      </c>
      <c r="G3270" s="178">
        <v>937</v>
      </c>
      <c r="H3270" s="178">
        <v>3.9878356456756499</v>
      </c>
      <c r="I3270" s="178">
        <v>4.4663759231567282</v>
      </c>
      <c r="J3270" s="178" t="s">
        <v>722</v>
      </c>
    </row>
    <row r="3271" spans="1:10" x14ac:dyDescent="0.45">
      <c r="A3271" s="178" t="s">
        <v>425</v>
      </c>
      <c r="B3271" s="178" t="s">
        <v>433</v>
      </c>
      <c r="C3271" s="178">
        <v>2050</v>
      </c>
      <c r="D3271" s="178" t="s">
        <v>336</v>
      </c>
      <c r="E3271" s="178" t="s">
        <v>337</v>
      </c>
      <c r="F3271" s="178" t="s">
        <v>455</v>
      </c>
      <c r="G3271" s="178">
        <v>1854</v>
      </c>
      <c r="H3271" s="178">
        <v>0.16683867573738101</v>
      </c>
      <c r="I3271" s="178">
        <v>0.18685931682586676</v>
      </c>
      <c r="J3271" s="178" t="s">
        <v>720</v>
      </c>
    </row>
    <row r="3272" spans="1:10" x14ac:dyDescent="0.45">
      <c r="A3272" s="178" t="s">
        <v>425</v>
      </c>
      <c r="B3272" s="178" t="s">
        <v>433</v>
      </c>
      <c r="C3272" s="178">
        <v>2050</v>
      </c>
      <c r="D3272" s="178" t="s">
        <v>336</v>
      </c>
      <c r="E3272" s="178" t="s">
        <v>337</v>
      </c>
      <c r="F3272" s="178" t="s">
        <v>440</v>
      </c>
      <c r="G3272" s="178">
        <v>2047</v>
      </c>
      <c r="H3272" s="178">
        <v>3.3524134778400001E-5</v>
      </c>
      <c r="I3272" s="178">
        <v>3.7547030951808002E-5</v>
      </c>
      <c r="J3272" s="178" t="s">
        <v>720</v>
      </c>
    </row>
    <row r="3273" spans="1:10" x14ac:dyDescent="0.45">
      <c r="A3273" s="178" t="s">
        <v>425</v>
      </c>
      <c r="B3273" s="178" t="s">
        <v>433</v>
      </c>
      <c r="C3273" s="178">
        <v>2050</v>
      </c>
      <c r="D3273" s="178" t="s">
        <v>336</v>
      </c>
      <c r="E3273" s="178" t="s">
        <v>337</v>
      </c>
      <c r="F3273" s="178" t="s">
        <v>454</v>
      </c>
      <c r="G3273" s="178">
        <v>2049</v>
      </c>
      <c r="H3273" s="178">
        <v>3.6117806434631299</v>
      </c>
      <c r="I3273" s="178">
        <v>4.0451943206787062</v>
      </c>
      <c r="J3273" s="178" t="s">
        <v>722</v>
      </c>
    </row>
    <row r="3274" spans="1:10" x14ac:dyDescent="0.45">
      <c r="A3274" s="178" t="s">
        <v>425</v>
      </c>
      <c r="B3274" s="178" t="s">
        <v>433</v>
      </c>
      <c r="C3274" s="178">
        <v>2050</v>
      </c>
      <c r="D3274" s="178" t="s">
        <v>336</v>
      </c>
      <c r="E3274" s="178" t="s">
        <v>337</v>
      </c>
      <c r="F3274" s="178" t="s">
        <v>440</v>
      </c>
      <c r="G3274" s="178">
        <v>2996</v>
      </c>
      <c r="H3274" s="178">
        <v>6.7140383180199997E-5</v>
      </c>
      <c r="I3274" s="178">
        <v>7.5197229161824003E-5</v>
      </c>
      <c r="J3274" s="178" t="s">
        <v>720</v>
      </c>
    </row>
    <row r="3275" spans="1:10" x14ac:dyDescent="0.45">
      <c r="A3275" s="178" t="s">
        <v>425</v>
      </c>
      <c r="B3275" s="178" t="s">
        <v>433</v>
      </c>
      <c r="C3275" s="178">
        <v>2050</v>
      </c>
      <c r="D3275" s="178" t="s">
        <v>336</v>
      </c>
      <c r="E3275" s="178" t="s">
        <v>337</v>
      </c>
      <c r="F3275" s="178" t="s">
        <v>441</v>
      </c>
      <c r="G3275" s="178">
        <v>3303</v>
      </c>
      <c r="H3275" s="178">
        <v>4.5496947132051E-3</v>
      </c>
      <c r="I3275" s="178">
        <v>5.095658078789712E-3</v>
      </c>
      <c r="J3275" s="178" t="s">
        <v>720</v>
      </c>
    </row>
    <row r="3276" spans="1:10" x14ac:dyDescent="0.45">
      <c r="A3276" s="178" t="s">
        <v>425</v>
      </c>
      <c r="B3276" s="178" t="s">
        <v>433</v>
      </c>
      <c r="C3276" s="178">
        <v>2050</v>
      </c>
      <c r="D3276" s="178" t="s">
        <v>336</v>
      </c>
      <c r="E3276" s="178" t="s">
        <v>337</v>
      </c>
      <c r="F3276" s="178" t="s">
        <v>441</v>
      </c>
      <c r="G3276" s="178">
        <v>4550</v>
      </c>
      <c r="H3276" s="178">
        <v>7.5251790694891999E-3</v>
      </c>
      <c r="I3276" s="178">
        <v>8.4282005578279039E-3</v>
      </c>
      <c r="J3276" s="178" t="s">
        <v>720</v>
      </c>
    </row>
    <row r="3277" spans="1:10" x14ac:dyDescent="0.45">
      <c r="A3277" s="178" t="s">
        <v>425</v>
      </c>
      <c r="B3277" s="178" t="s">
        <v>433</v>
      </c>
      <c r="C3277" s="178">
        <v>2050</v>
      </c>
      <c r="D3277" s="178" t="s">
        <v>336</v>
      </c>
      <c r="E3277" s="178" t="s">
        <v>337</v>
      </c>
      <c r="F3277" s="178" t="s">
        <v>440</v>
      </c>
      <c r="G3277" s="178">
        <v>6335</v>
      </c>
      <c r="H3277" s="178">
        <v>5.2922485338099997E-5</v>
      </c>
      <c r="I3277" s="178">
        <v>5.9273183578672005E-5</v>
      </c>
      <c r="J3277" s="178" t="s">
        <v>720</v>
      </c>
    </row>
    <row r="3278" spans="1:10" x14ac:dyDescent="0.45">
      <c r="A3278" s="178" t="s">
        <v>425</v>
      </c>
      <c r="B3278" s="178" t="s">
        <v>433</v>
      </c>
      <c r="C3278" s="178">
        <v>2050</v>
      </c>
      <c r="D3278" s="178" t="s">
        <v>336</v>
      </c>
      <c r="E3278" s="178" t="s">
        <v>337</v>
      </c>
      <c r="F3278" s="178" t="s">
        <v>441</v>
      </c>
      <c r="G3278" s="178">
        <v>6575</v>
      </c>
      <c r="H3278" s="178">
        <v>1.0895234532654299E-2</v>
      </c>
      <c r="I3278" s="178">
        <v>1.2202662676572816E-2</v>
      </c>
      <c r="J3278" s="178" t="s">
        <v>720</v>
      </c>
    </row>
    <row r="3279" spans="1:10" x14ac:dyDescent="0.45">
      <c r="A3279" s="178" t="s">
        <v>425</v>
      </c>
      <c r="B3279" s="178" t="s">
        <v>433</v>
      </c>
      <c r="C3279" s="178">
        <v>2050</v>
      </c>
      <c r="D3279" s="178" t="s">
        <v>336</v>
      </c>
      <c r="E3279" s="178" t="s">
        <v>337</v>
      </c>
      <c r="F3279" s="178" t="s">
        <v>459</v>
      </c>
      <c r="G3279" s="178">
        <v>9113</v>
      </c>
      <c r="H3279" s="178">
        <v>4.7258725166320801</v>
      </c>
      <c r="I3279" s="178">
        <v>5.2929772186279305</v>
      </c>
      <c r="J3279" s="178" t="s">
        <v>723</v>
      </c>
    </row>
    <row r="3280" spans="1:10" x14ac:dyDescent="0.45">
      <c r="A3280" s="178" t="s">
        <v>425</v>
      </c>
      <c r="B3280" s="178" t="s">
        <v>433</v>
      </c>
      <c r="C3280" s="178">
        <v>2050</v>
      </c>
      <c r="D3280" s="178" t="s">
        <v>336</v>
      </c>
      <c r="E3280" s="178" t="s">
        <v>337</v>
      </c>
      <c r="F3280" s="178" t="s">
        <v>451</v>
      </c>
      <c r="G3280" s="178">
        <v>10922</v>
      </c>
      <c r="H3280" s="178">
        <v>7.5862079858779893E-2</v>
      </c>
      <c r="I3280" s="178">
        <v>8.4965529441833484E-2</v>
      </c>
      <c r="J3280" s="178" t="s">
        <v>720</v>
      </c>
    </row>
    <row r="3281" spans="1:10" x14ac:dyDescent="0.45">
      <c r="A3281" s="178" t="s">
        <v>425</v>
      </c>
      <c r="B3281" s="178" t="s">
        <v>433</v>
      </c>
      <c r="C3281" s="178">
        <v>2050</v>
      </c>
      <c r="D3281" s="178" t="s">
        <v>336</v>
      </c>
      <c r="E3281" s="178" t="s">
        <v>337</v>
      </c>
      <c r="F3281" s="178" t="s">
        <v>440</v>
      </c>
      <c r="G3281" s="178">
        <v>24652</v>
      </c>
      <c r="H3281" s="1">
        <v>9.0723342509599999E-6</v>
      </c>
      <c r="I3281" s="178">
        <v>1.01610143610752E-5</v>
      </c>
      <c r="J3281" s="178" t="s">
        <v>720</v>
      </c>
    </row>
    <row r="3282" spans="1:10" x14ac:dyDescent="0.45">
      <c r="A3282" s="178" t="s">
        <v>425</v>
      </c>
      <c r="B3282" s="178" t="s">
        <v>433</v>
      </c>
      <c r="C3282" s="178">
        <v>2050</v>
      </c>
      <c r="D3282" s="178" t="s">
        <v>336</v>
      </c>
      <c r="E3282" s="178" t="s">
        <v>337</v>
      </c>
      <c r="F3282" s="178" t="s">
        <v>448</v>
      </c>
      <c r="G3282" s="178">
        <v>35615</v>
      </c>
      <c r="H3282" s="178">
        <v>6.1262279748916598E-2</v>
      </c>
      <c r="I3282" s="178">
        <v>6.8613753318786594E-2</v>
      </c>
      <c r="J3282" s="178" t="s">
        <v>720</v>
      </c>
    </row>
    <row r="3283" spans="1:10" x14ac:dyDescent="0.45">
      <c r="A3283" s="178" t="s">
        <v>425</v>
      </c>
      <c r="B3283" s="178" t="s">
        <v>433</v>
      </c>
      <c r="C3283" s="178">
        <v>2050</v>
      </c>
      <c r="D3283" s="178" t="s">
        <v>336</v>
      </c>
      <c r="E3283" s="178" t="s">
        <v>337</v>
      </c>
      <c r="F3283" s="178" t="s">
        <v>442</v>
      </c>
      <c r="G3283" s="178">
        <v>45306</v>
      </c>
      <c r="H3283" s="178">
        <v>9.9223665893079997E-4</v>
      </c>
      <c r="I3283" s="178">
        <v>1.111305058002496E-3</v>
      </c>
      <c r="J3283" s="178" t="s">
        <v>720</v>
      </c>
    </row>
    <row r="3284" spans="1:10" x14ac:dyDescent="0.45">
      <c r="A3284" s="178" t="s">
        <v>425</v>
      </c>
      <c r="B3284" s="178" t="s">
        <v>433</v>
      </c>
      <c r="C3284" s="178">
        <v>2050</v>
      </c>
      <c r="D3284" s="178" t="s">
        <v>336</v>
      </c>
      <c r="E3284" s="178" t="s">
        <v>337</v>
      </c>
      <c r="F3284" s="178" t="s">
        <v>453</v>
      </c>
      <c r="G3284" s="178">
        <v>51388</v>
      </c>
      <c r="H3284" s="178">
        <v>7.0132296532392996E-3</v>
      </c>
      <c r="I3284" s="178">
        <v>7.8548172116280155E-3</v>
      </c>
      <c r="J3284" s="178" t="s">
        <v>720</v>
      </c>
    </row>
    <row r="3285" spans="1:10" x14ac:dyDescent="0.45">
      <c r="A3285" s="178" t="s">
        <v>425</v>
      </c>
      <c r="B3285" s="178" t="s">
        <v>433</v>
      </c>
      <c r="C3285" s="178">
        <v>2050</v>
      </c>
      <c r="D3285" s="178" t="s">
        <v>336</v>
      </c>
      <c r="E3285" s="178" t="s">
        <v>337</v>
      </c>
      <c r="F3285" s="178" t="s">
        <v>453</v>
      </c>
      <c r="G3285" s="178">
        <v>61692</v>
      </c>
      <c r="H3285" s="178">
        <v>4.6754865907132999E-3</v>
      </c>
      <c r="I3285" s="178">
        <v>5.236544981598896E-3</v>
      </c>
      <c r="J3285" s="178" t="s">
        <v>720</v>
      </c>
    </row>
    <row r="3286" spans="1:10" x14ac:dyDescent="0.45">
      <c r="A3286" s="178" t="s">
        <v>425</v>
      </c>
      <c r="B3286" s="178" t="s">
        <v>433</v>
      </c>
      <c r="C3286" s="178">
        <v>2050</v>
      </c>
      <c r="D3286" s="178" t="s">
        <v>336</v>
      </c>
      <c r="E3286" s="178" t="s">
        <v>337</v>
      </c>
      <c r="F3286" s="178" t="s">
        <v>453</v>
      </c>
      <c r="G3286" s="178">
        <v>74584</v>
      </c>
      <c r="H3286" s="178">
        <v>7.7924772631379996E-4</v>
      </c>
      <c r="I3286" s="178">
        <v>8.7275745347145607E-4</v>
      </c>
      <c r="J3286" s="178" t="s">
        <v>720</v>
      </c>
    </row>
    <row r="3287" spans="1:10" x14ac:dyDescent="0.45">
      <c r="A3287" s="178" t="s">
        <v>425</v>
      </c>
      <c r="B3287" s="178" t="s">
        <v>433</v>
      </c>
      <c r="C3287" s="178">
        <v>2050</v>
      </c>
      <c r="D3287" s="178" t="s">
        <v>336</v>
      </c>
      <c r="E3287" s="178" t="s">
        <v>337</v>
      </c>
      <c r="F3287" s="178" t="s">
        <v>453</v>
      </c>
      <c r="G3287" s="178">
        <v>100000</v>
      </c>
      <c r="H3287" s="1">
        <v>9.9999999999999998E-13</v>
      </c>
      <c r="I3287" s="178">
        <v>1.1200000000000001E-12</v>
      </c>
      <c r="J3287" s="178" t="s">
        <v>720</v>
      </c>
    </row>
    <row r="3288" spans="1:10" x14ac:dyDescent="0.45">
      <c r="A3288" s="178" t="s">
        <v>425</v>
      </c>
      <c r="B3288" s="178" t="s">
        <v>433</v>
      </c>
      <c r="C3288" s="178">
        <v>2050</v>
      </c>
      <c r="D3288" s="178" t="s">
        <v>336</v>
      </c>
      <c r="E3288" s="178" t="s">
        <v>337</v>
      </c>
      <c r="F3288" s="178" t="s">
        <v>460</v>
      </c>
      <c r="G3288" s="178">
        <v>107829</v>
      </c>
      <c r="H3288" s="178">
        <v>6.2421956099569997E-3</v>
      </c>
      <c r="I3288" s="178">
        <v>6.9912590831518401E-3</v>
      </c>
      <c r="J3288" s="178" t="s">
        <v>720</v>
      </c>
    </row>
    <row r="3289" spans="1:10" x14ac:dyDescent="0.45">
      <c r="A3289" s="178" t="s">
        <v>425</v>
      </c>
      <c r="B3289" s="178" t="s">
        <v>433</v>
      </c>
      <c r="C3289" s="178">
        <v>2050</v>
      </c>
      <c r="D3289" s="178" t="s">
        <v>336</v>
      </c>
      <c r="E3289" s="178" t="s">
        <v>337</v>
      </c>
      <c r="F3289" s="178" t="s">
        <v>454</v>
      </c>
      <c r="G3289" s="178">
        <v>149936</v>
      </c>
      <c r="H3289" s="178">
        <v>3.37169337272644</v>
      </c>
      <c r="I3289" s="178">
        <v>3.7762965774536132</v>
      </c>
      <c r="J3289" s="178" t="s">
        <v>722</v>
      </c>
    </row>
    <row r="3290" spans="1:10" x14ac:dyDescent="0.45">
      <c r="A3290" s="178" t="s">
        <v>425</v>
      </c>
      <c r="B3290" s="178" t="s">
        <v>433</v>
      </c>
      <c r="C3290" s="178">
        <v>2050</v>
      </c>
      <c r="D3290" s="178" t="s">
        <v>336</v>
      </c>
      <c r="E3290" s="178" t="s">
        <v>337</v>
      </c>
      <c r="F3290" s="178" t="s">
        <v>453</v>
      </c>
      <c r="G3290" s="178">
        <v>378358</v>
      </c>
      <c r="H3290" s="178">
        <v>4.7640138654970001E-4</v>
      </c>
      <c r="I3290" s="178">
        <v>5.3356955293566407E-4</v>
      </c>
      <c r="J3290" s="178" t="s">
        <v>720</v>
      </c>
    </row>
    <row r="3291" spans="1:10" x14ac:dyDescent="0.45">
      <c r="A3291" s="178" t="s">
        <v>425</v>
      </c>
      <c r="B3291" s="178" t="s">
        <v>433</v>
      </c>
      <c r="C3291" s="178">
        <v>2050</v>
      </c>
      <c r="D3291" s="178" t="s">
        <v>336</v>
      </c>
      <c r="E3291" s="178" t="s">
        <v>337</v>
      </c>
      <c r="F3291" s="178" t="s">
        <v>453</v>
      </c>
      <c r="G3291" s="178">
        <v>454204</v>
      </c>
      <c r="H3291" s="178">
        <v>3.176009340677E-4</v>
      </c>
      <c r="I3291" s="178">
        <v>3.5571304615582402E-4</v>
      </c>
      <c r="J3291" s="178" t="s">
        <v>720</v>
      </c>
    </row>
    <row r="3292" spans="1:10" x14ac:dyDescent="0.45">
      <c r="A3292" s="178" t="s">
        <v>425</v>
      </c>
      <c r="B3292" s="178" t="s">
        <v>433</v>
      </c>
      <c r="C3292" s="178">
        <v>2050</v>
      </c>
      <c r="D3292" s="178" t="s">
        <v>336</v>
      </c>
      <c r="E3292" s="178" t="s">
        <v>337</v>
      </c>
      <c r="F3292" s="178" t="s">
        <v>453</v>
      </c>
      <c r="G3292" s="178">
        <v>549092</v>
      </c>
      <c r="H3292" s="178">
        <v>5.2933490223899997E-5</v>
      </c>
      <c r="I3292" s="178">
        <v>5.9285509050768002E-5</v>
      </c>
      <c r="J3292" s="178" t="s">
        <v>720</v>
      </c>
    </row>
    <row r="3293" spans="1:10" x14ac:dyDescent="0.45">
      <c r="A3293" s="178" t="s">
        <v>425</v>
      </c>
      <c r="B3293" s="178" t="s">
        <v>433</v>
      </c>
      <c r="C3293" s="178">
        <v>2050</v>
      </c>
      <c r="D3293" s="178" t="s">
        <v>336</v>
      </c>
      <c r="E3293" s="178" t="s">
        <v>337</v>
      </c>
      <c r="F3293" s="178" t="s">
        <v>460</v>
      </c>
      <c r="G3293" s="178">
        <v>823461</v>
      </c>
      <c r="H3293" s="178">
        <v>3.3625552896410001E-3</v>
      </c>
      <c r="I3293" s="178">
        <v>3.7660619243979204E-3</v>
      </c>
      <c r="J3293" s="178" t="s">
        <v>720</v>
      </c>
    </row>
    <row r="3294" spans="1:10" x14ac:dyDescent="0.45">
      <c r="A3294" s="178" t="s">
        <v>425</v>
      </c>
      <c r="B3294" s="178" t="s">
        <v>433</v>
      </c>
      <c r="C3294" s="178">
        <v>2050</v>
      </c>
      <c r="D3294" s="178" t="s">
        <v>336</v>
      </c>
      <c r="E3294" s="178" t="s">
        <v>337</v>
      </c>
      <c r="F3294" s="178" t="s">
        <v>448</v>
      </c>
      <c r="G3294" s="178">
        <v>1719406</v>
      </c>
      <c r="H3294" s="178">
        <v>1.5661964192986499E-2</v>
      </c>
      <c r="I3294" s="178">
        <v>1.754139989614488E-2</v>
      </c>
      <c r="J3294" s="178" t="s">
        <v>720</v>
      </c>
    </row>
    <row r="3295" spans="1:10" x14ac:dyDescent="0.45">
      <c r="A3295" s="178" t="s">
        <v>425</v>
      </c>
      <c r="B3295" s="178" t="s">
        <v>433</v>
      </c>
      <c r="C3295" s="178">
        <v>2050</v>
      </c>
      <c r="D3295" s="178" t="s">
        <v>336</v>
      </c>
      <c r="E3295" s="178" t="s">
        <v>337</v>
      </c>
      <c r="F3295" s="178" t="s">
        <v>453</v>
      </c>
      <c r="G3295" s="178">
        <v>4544042</v>
      </c>
      <c r="H3295" s="178">
        <v>1.289242209168E-4</v>
      </c>
      <c r="I3295" s="178">
        <v>1.4439512742681602E-4</v>
      </c>
      <c r="J3295" s="178" t="s">
        <v>720</v>
      </c>
    </row>
    <row r="3296" spans="1:10" x14ac:dyDescent="0.45">
      <c r="A3296" s="178" t="s">
        <v>425</v>
      </c>
      <c r="B3296" s="178" t="s">
        <v>433</v>
      </c>
      <c r="C3296" s="178">
        <v>2050</v>
      </c>
      <c r="D3296" s="178" t="s">
        <v>336</v>
      </c>
      <c r="E3296" s="178" t="s">
        <v>337</v>
      </c>
      <c r="F3296" s="178" t="s">
        <v>453</v>
      </c>
      <c r="G3296" s="178">
        <v>5454914</v>
      </c>
      <c r="H3296" s="178">
        <v>8.5949483036499999E-5</v>
      </c>
      <c r="I3296" s="178">
        <v>9.6263421000880014E-5</v>
      </c>
      <c r="J3296" s="178" t="s">
        <v>720</v>
      </c>
    </row>
    <row r="3297" spans="1:10" x14ac:dyDescent="0.45">
      <c r="A3297" s="178" t="s">
        <v>425</v>
      </c>
      <c r="B3297" s="178" t="s">
        <v>433</v>
      </c>
      <c r="C3297" s="178">
        <v>2050</v>
      </c>
      <c r="D3297" s="178" t="s">
        <v>336</v>
      </c>
      <c r="E3297" s="178" t="s">
        <v>337</v>
      </c>
      <c r="F3297" s="178" t="s">
        <v>453</v>
      </c>
      <c r="G3297" s="178">
        <v>6594466</v>
      </c>
      <c r="H3297" s="178">
        <v>1.4324913536299999E-5</v>
      </c>
      <c r="I3297" s="178">
        <v>1.6043903160655999E-5</v>
      </c>
      <c r="J3297" s="178" t="s">
        <v>720</v>
      </c>
    </row>
    <row r="3298" spans="1:10" x14ac:dyDescent="0.45">
      <c r="A3298" s="178" t="s">
        <v>465</v>
      </c>
      <c r="B3298" s="178" t="s">
        <v>466</v>
      </c>
      <c r="C3298" s="178">
        <v>2015</v>
      </c>
      <c r="D3298" s="178" t="s">
        <v>336</v>
      </c>
      <c r="G3298" s="178">
        <v>-100000</v>
      </c>
      <c r="H3298" s="178">
        <v>0</v>
      </c>
      <c r="I3298" s="178">
        <v>0</v>
      </c>
      <c r="J3298" s="178" t="e">
        <v>#N/A</v>
      </c>
    </row>
    <row r="3299" spans="1:10" x14ac:dyDescent="0.45">
      <c r="A3299" s="178" t="s">
        <v>465</v>
      </c>
      <c r="B3299" s="178" t="s">
        <v>466</v>
      </c>
      <c r="C3299" s="178">
        <v>2015</v>
      </c>
      <c r="D3299" s="178" t="s">
        <v>336</v>
      </c>
      <c r="G3299" s="178">
        <v>100000</v>
      </c>
      <c r="H3299" s="1">
        <v>9.9999999999999998E-13</v>
      </c>
      <c r="I3299" s="178">
        <v>9.9999999999999998E-13</v>
      </c>
      <c r="J3299" s="178" t="e">
        <v>#N/A</v>
      </c>
    </row>
    <row r="3300" spans="1:10" x14ac:dyDescent="0.45">
      <c r="A3300" s="178" t="s">
        <v>465</v>
      </c>
      <c r="B3300" s="178" t="s">
        <v>466</v>
      </c>
      <c r="C3300" s="178">
        <v>2020</v>
      </c>
      <c r="D3300" s="178" t="s">
        <v>336</v>
      </c>
      <c r="E3300" s="178" t="s">
        <v>337</v>
      </c>
      <c r="F3300" s="178" t="s">
        <v>467</v>
      </c>
      <c r="G3300" s="178">
        <v>-100000</v>
      </c>
      <c r="H3300" s="178">
        <v>0</v>
      </c>
      <c r="I3300" s="178">
        <v>0</v>
      </c>
      <c r="J3300" s="178" t="s">
        <v>714</v>
      </c>
    </row>
    <row r="3301" spans="1:10" x14ac:dyDescent="0.45">
      <c r="A3301" s="178" t="s">
        <v>465</v>
      </c>
      <c r="B3301" s="178" t="s">
        <v>466</v>
      </c>
      <c r="C3301" s="178">
        <v>2020</v>
      </c>
      <c r="D3301" s="178" t="s">
        <v>336</v>
      </c>
      <c r="E3301" s="178" t="s">
        <v>337</v>
      </c>
      <c r="F3301" s="178" t="s">
        <v>467</v>
      </c>
      <c r="G3301" s="178">
        <v>-20</v>
      </c>
      <c r="H3301" s="178">
        <v>0.76406842470169001</v>
      </c>
      <c r="I3301" s="178">
        <v>0.76406842470169001</v>
      </c>
      <c r="J3301" s="178" t="s">
        <v>714</v>
      </c>
    </row>
    <row r="3302" spans="1:10" x14ac:dyDescent="0.45">
      <c r="A3302" s="178" t="s">
        <v>465</v>
      </c>
      <c r="B3302" s="178" t="s">
        <v>466</v>
      </c>
      <c r="C3302" s="178">
        <v>2020</v>
      </c>
      <c r="D3302" s="178" t="s">
        <v>336</v>
      </c>
      <c r="E3302" s="178" t="s">
        <v>337</v>
      </c>
      <c r="F3302" s="178" t="s">
        <v>467</v>
      </c>
      <c r="G3302" s="178">
        <v>-20</v>
      </c>
      <c r="H3302" s="178">
        <v>0</v>
      </c>
      <c r="I3302" s="178">
        <v>0</v>
      </c>
      <c r="J3302" s="178" t="s">
        <v>714</v>
      </c>
    </row>
    <row r="3303" spans="1:10" x14ac:dyDescent="0.45">
      <c r="A3303" s="178" t="s">
        <v>465</v>
      </c>
      <c r="B3303" s="178" t="s">
        <v>466</v>
      </c>
      <c r="C3303" s="178">
        <v>2020</v>
      </c>
      <c r="D3303" s="178" t="s">
        <v>336</v>
      </c>
      <c r="E3303" s="178" t="s">
        <v>337</v>
      </c>
      <c r="F3303" s="178" t="s">
        <v>468</v>
      </c>
      <c r="G3303" s="178">
        <v>-4</v>
      </c>
      <c r="H3303" s="178">
        <v>0.51840984821319502</v>
      </c>
      <c r="I3303" s="178">
        <v>0.51840984821319502</v>
      </c>
      <c r="J3303" s="178" t="s">
        <v>714</v>
      </c>
    </row>
    <row r="3304" spans="1:10" x14ac:dyDescent="0.45">
      <c r="A3304" s="178" t="s">
        <v>465</v>
      </c>
      <c r="B3304" s="178" t="s">
        <v>466</v>
      </c>
      <c r="C3304" s="178">
        <v>2020</v>
      </c>
      <c r="D3304" s="178" t="s">
        <v>336</v>
      </c>
      <c r="E3304" s="178" t="s">
        <v>337</v>
      </c>
      <c r="F3304" s="178" t="s">
        <v>469</v>
      </c>
      <c r="G3304" s="178">
        <v>1</v>
      </c>
      <c r="H3304" s="178">
        <v>0.17138215899467399</v>
      </c>
      <c r="I3304" s="178">
        <v>0.17138215899467399</v>
      </c>
      <c r="J3304" s="178" t="s">
        <v>714</v>
      </c>
    </row>
    <row r="3305" spans="1:10" x14ac:dyDescent="0.45">
      <c r="A3305" s="178" t="s">
        <v>465</v>
      </c>
      <c r="B3305" s="178" t="s">
        <v>466</v>
      </c>
      <c r="C3305" s="178">
        <v>2020</v>
      </c>
      <c r="D3305" s="178" t="s">
        <v>336</v>
      </c>
      <c r="E3305" s="178" t="s">
        <v>337</v>
      </c>
      <c r="F3305" s="178" t="s">
        <v>470</v>
      </c>
      <c r="G3305" s="178">
        <v>6</v>
      </c>
      <c r="H3305" s="178">
        <v>0.18436953425407401</v>
      </c>
      <c r="I3305" s="178">
        <v>0.18436953425407401</v>
      </c>
      <c r="J3305" s="178" t="s">
        <v>714</v>
      </c>
    </row>
    <row r="3306" spans="1:10" x14ac:dyDescent="0.45">
      <c r="A3306" s="178" t="s">
        <v>465</v>
      </c>
      <c r="B3306" s="178" t="s">
        <v>466</v>
      </c>
      <c r="C3306" s="178">
        <v>2020</v>
      </c>
      <c r="D3306" s="178" t="s">
        <v>336</v>
      </c>
      <c r="E3306" s="178" t="s">
        <v>337</v>
      </c>
      <c r="F3306" s="178" t="s">
        <v>471</v>
      </c>
      <c r="G3306" s="178">
        <v>103</v>
      </c>
      <c r="H3306" s="178">
        <v>0.15980161726474701</v>
      </c>
      <c r="I3306" s="178">
        <v>0.15980161726474701</v>
      </c>
      <c r="J3306" s="178" t="s">
        <v>714</v>
      </c>
    </row>
    <row r="3307" spans="1:10" x14ac:dyDescent="0.45">
      <c r="A3307" s="178" t="s">
        <v>465</v>
      </c>
      <c r="B3307" s="178" t="s">
        <v>466</v>
      </c>
      <c r="C3307" s="178">
        <v>2020</v>
      </c>
      <c r="D3307" s="178" t="s">
        <v>336</v>
      </c>
      <c r="E3307" s="178" t="s">
        <v>337</v>
      </c>
      <c r="F3307" s="178" t="s">
        <v>472</v>
      </c>
      <c r="G3307" s="178">
        <v>490</v>
      </c>
      <c r="H3307" s="178">
        <v>0.72571700811386097</v>
      </c>
      <c r="I3307" s="178">
        <v>0.72571700811386097</v>
      </c>
      <c r="J3307" s="178" t="s">
        <v>714</v>
      </c>
    </row>
    <row r="3308" spans="1:10" x14ac:dyDescent="0.45">
      <c r="A3308" s="178" t="s">
        <v>465</v>
      </c>
      <c r="B3308" s="178" t="s">
        <v>466</v>
      </c>
      <c r="C3308" s="178">
        <v>2020</v>
      </c>
      <c r="D3308" s="178" t="s">
        <v>336</v>
      </c>
      <c r="E3308" s="178" t="s">
        <v>337</v>
      </c>
      <c r="F3308" s="178" t="s">
        <v>472</v>
      </c>
      <c r="G3308" s="178">
        <v>100000</v>
      </c>
      <c r="H3308" s="1">
        <v>9.9999999999999998E-13</v>
      </c>
      <c r="I3308" s="178">
        <v>9.9999999999999998E-13</v>
      </c>
      <c r="J3308" s="178" t="s">
        <v>714</v>
      </c>
    </row>
    <row r="3309" spans="1:10" x14ac:dyDescent="0.45">
      <c r="A3309" s="178" t="s">
        <v>465</v>
      </c>
      <c r="B3309" s="178" t="s">
        <v>466</v>
      </c>
      <c r="C3309" s="178">
        <v>2025</v>
      </c>
      <c r="D3309" s="178" t="s">
        <v>336</v>
      </c>
      <c r="E3309" s="178" t="s">
        <v>337</v>
      </c>
      <c r="F3309" s="178" t="s">
        <v>467</v>
      </c>
      <c r="G3309" s="178">
        <v>-100000</v>
      </c>
      <c r="H3309" s="178">
        <v>0</v>
      </c>
      <c r="I3309" s="178">
        <v>0</v>
      </c>
      <c r="J3309" s="178" t="s">
        <v>714</v>
      </c>
    </row>
    <row r="3310" spans="1:10" x14ac:dyDescent="0.45">
      <c r="A3310" s="178" t="s">
        <v>465</v>
      </c>
      <c r="B3310" s="178" t="s">
        <v>466</v>
      </c>
      <c r="C3310" s="178">
        <v>2025</v>
      </c>
      <c r="D3310" s="178" t="s">
        <v>336</v>
      </c>
      <c r="E3310" s="178" t="s">
        <v>337</v>
      </c>
      <c r="F3310" s="178" t="s">
        <v>467</v>
      </c>
      <c r="G3310" s="178">
        <v>-20</v>
      </c>
      <c r="H3310" s="178">
        <v>1.0382524728775</v>
      </c>
      <c r="I3310" s="178">
        <v>1.0382524728775</v>
      </c>
      <c r="J3310" s="178" t="s">
        <v>714</v>
      </c>
    </row>
    <row r="3311" spans="1:10" x14ac:dyDescent="0.45">
      <c r="A3311" s="178" t="s">
        <v>465</v>
      </c>
      <c r="B3311" s="178" t="s">
        <v>466</v>
      </c>
      <c r="C3311" s="178">
        <v>2025</v>
      </c>
      <c r="D3311" s="178" t="s">
        <v>336</v>
      </c>
      <c r="E3311" s="178" t="s">
        <v>337</v>
      </c>
      <c r="F3311" s="178" t="s">
        <v>467</v>
      </c>
      <c r="G3311" s="178">
        <v>-20</v>
      </c>
      <c r="H3311" s="178">
        <v>0</v>
      </c>
      <c r="I3311" s="178">
        <v>0</v>
      </c>
      <c r="J3311" s="178" t="s">
        <v>714</v>
      </c>
    </row>
    <row r="3312" spans="1:10" x14ac:dyDescent="0.45">
      <c r="A3312" s="178" t="s">
        <v>465</v>
      </c>
      <c r="B3312" s="178" t="s">
        <v>466</v>
      </c>
      <c r="C3312" s="178">
        <v>2025</v>
      </c>
      <c r="D3312" s="178" t="s">
        <v>336</v>
      </c>
      <c r="E3312" s="178" t="s">
        <v>337</v>
      </c>
      <c r="F3312" s="178" t="s">
        <v>468</v>
      </c>
      <c r="G3312" s="178">
        <v>-4</v>
      </c>
      <c r="H3312" s="178">
        <v>0.572357177734375</v>
      </c>
      <c r="I3312" s="178">
        <v>0.572357177734375</v>
      </c>
      <c r="J3312" s="178" t="s">
        <v>714</v>
      </c>
    </row>
    <row r="3313" spans="1:10" x14ac:dyDescent="0.45">
      <c r="A3313" s="178" t="s">
        <v>465</v>
      </c>
      <c r="B3313" s="178" t="s">
        <v>466</v>
      </c>
      <c r="C3313" s="178">
        <v>2025</v>
      </c>
      <c r="D3313" s="178" t="s">
        <v>336</v>
      </c>
      <c r="E3313" s="178" t="s">
        <v>337</v>
      </c>
      <c r="F3313" s="178" t="s">
        <v>473</v>
      </c>
      <c r="G3313" s="178">
        <v>-3</v>
      </c>
      <c r="H3313" s="178">
        <v>0.57096636295318604</v>
      </c>
      <c r="I3313" s="178">
        <v>0.57096636295318604</v>
      </c>
      <c r="J3313" s="178" t="s">
        <v>714</v>
      </c>
    </row>
    <row r="3314" spans="1:10" x14ac:dyDescent="0.45">
      <c r="A3314" s="178" t="s">
        <v>465</v>
      </c>
      <c r="B3314" s="178" t="s">
        <v>466</v>
      </c>
      <c r="C3314" s="178">
        <v>2025</v>
      </c>
      <c r="D3314" s="178" t="s">
        <v>336</v>
      </c>
      <c r="E3314" s="178" t="s">
        <v>337</v>
      </c>
      <c r="F3314" s="178" t="s">
        <v>474</v>
      </c>
      <c r="G3314" s="178">
        <v>-3</v>
      </c>
      <c r="H3314" s="178">
        <v>0.26136311888694702</v>
      </c>
      <c r="I3314" s="178">
        <v>0.26136311888694702</v>
      </c>
      <c r="J3314" s="178" t="s">
        <v>714</v>
      </c>
    </row>
    <row r="3315" spans="1:10" x14ac:dyDescent="0.45">
      <c r="A3315" s="178" t="s">
        <v>465</v>
      </c>
      <c r="B3315" s="178" t="s">
        <v>466</v>
      </c>
      <c r="C3315" s="178">
        <v>2025</v>
      </c>
      <c r="D3315" s="178" t="s">
        <v>336</v>
      </c>
      <c r="E3315" s="178" t="s">
        <v>337</v>
      </c>
      <c r="F3315" s="178" t="s">
        <v>469</v>
      </c>
      <c r="G3315" s="178">
        <v>1</v>
      </c>
      <c r="H3315" s="178">
        <v>0.45412033796310403</v>
      </c>
      <c r="I3315" s="178">
        <v>0.45412033796310403</v>
      </c>
      <c r="J3315" s="178" t="s">
        <v>714</v>
      </c>
    </row>
    <row r="3316" spans="1:10" x14ac:dyDescent="0.45">
      <c r="A3316" s="178" t="s">
        <v>465</v>
      </c>
      <c r="B3316" s="178" t="s">
        <v>466</v>
      </c>
      <c r="C3316" s="178">
        <v>2025</v>
      </c>
      <c r="D3316" s="178" t="s">
        <v>336</v>
      </c>
      <c r="E3316" s="178" t="s">
        <v>337</v>
      </c>
      <c r="F3316" s="178" t="s">
        <v>470</v>
      </c>
      <c r="G3316" s="178">
        <v>6</v>
      </c>
      <c r="H3316" s="178">
        <v>0.35622230172157199</v>
      </c>
      <c r="I3316" s="178">
        <v>0.35622230172157199</v>
      </c>
      <c r="J3316" s="178" t="s">
        <v>714</v>
      </c>
    </row>
    <row r="3317" spans="1:10" x14ac:dyDescent="0.45">
      <c r="A3317" s="178" t="s">
        <v>465</v>
      </c>
      <c r="B3317" s="178" t="s">
        <v>466</v>
      </c>
      <c r="C3317" s="178">
        <v>2025</v>
      </c>
      <c r="D3317" s="178" t="s">
        <v>336</v>
      </c>
      <c r="E3317" s="178" t="s">
        <v>337</v>
      </c>
      <c r="F3317" s="178" t="s">
        <v>471</v>
      </c>
      <c r="G3317" s="178">
        <v>103</v>
      </c>
      <c r="H3317" s="178">
        <v>0.30875450372695901</v>
      </c>
      <c r="I3317" s="178">
        <v>0.30875450372695901</v>
      </c>
      <c r="J3317" s="178" t="s">
        <v>714</v>
      </c>
    </row>
    <row r="3318" spans="1:10" x14ac:dyDescent="0.45">
      <c r="A3318" s="178" t="s">
        <v>465</v>
      </c>
      <c r="B3318" s="178" t="s">
        <v>466</v>
      </c>
      <c r="C3318" s="178">
        <v>2025</v>
      </c>
      <c r="D3318" s="178" t="s">
        <v>336</v>
      </c>
      <c r="E3318" s="178" t="s">
        <v>337</v>
      </c>
      <c r="F3318" s="178" t="s">
        <v>472</v>
      </c>
      <c r="G3318" s="178">
        <v>490</v>
      </c>
      <c r="H3318" s="178">
        <v>0.75985705852508501</v>
      </c>
      <c r="I3318" s="178">
        <v>0.75985705852508501</v>
      </c>
      <c r="J3318" s="178" t="s">
        <v>714</v>
      </c>
    </row>
    <row r="3319" spans="1:10" x14ac:dyDescent="0.45">
      <c r="A3319" s="178" t="s">
        <v>465</v>
      </c>
      <c r="B3319" s="178" t="s">
        <v>466</v>
      </c>
      <c r="C3319" s="178">
        <v>2025</v>
      </c>
      <c r="D3319" s="178" t="s">
        <v>336</v>
      </c>
      <c r="E3319" s="178" t="s">
        <v>337</v>
      </c>
      <c r="F3319" s="178" t="s">
        <v>472</v>
      </c>
      <c r="G3319" s="178">
        <v>100000</v>
      </c>
      <c r="H3319" s="1">
        <v>9.9999999999999998E-13</v>
      </c>
      <c r="I3319" s="178">
        <v>9.9999999999999998E-13</v>
      </c>
      <c r="J3319" s="178" t="s">
        <v>714</v>
      </c>
    </row>
    <row r="3320" spans="1:10" x14ac:dyDescent="0.45">
      <c r="A3320" s="178" t="s">
        <v>465</v>
      </c>
      <c r="B3320" s="178" t="s">
        <v>466</v>
      </c>
      <c r="C3320" s="178">
        <v>2030</v>
      </c>
      <c r="D3320" s="178" t="s">
        <v>336</v>
      </c>
      <c r="E3320" s="178" t="s">
        <v>337</v>
      </c>
      <c r="F3320" s="178" t="s">
        <v>467</v>
      </c>
      <c r="G3320" s="178">
        <v>-100000</v>
      </c>
      <c r="H3320" s="178">
        <v>0</v>
      </c>
      <c r="I3320" s="178">
        <v>0</v>
      </c>
      <c r="J3320" s="178" t="s">
        <v>714</v>
      </c>
    </row>
    <row r="3321" spans="1:10" x14ac:dyDescent="0.45">
      <c r="A3321" s="178" t="s">
        <v>465</v>
      </c>
      <c r="B3321" s="178" t="s">
        <v>466</v>
      </c>
      <c r="C3321" s="178">
        <v>2030</v>
      </c>
      <c r="D3321" s="178" t="s">
        <v>336</v>
      </c>
      <c r="E3321" s="178" t="s">
        <v>337</v>
      </c>
      <c r="F3321" s="178" t="s">
        <v>467</v>
      </c>
      <c r="G3321" s="178">
        <v>-20</v>
      </c>
      <c r="H3321" s="178">
        <v>1.14629638195037</v>
      </c>
      <c r="I3321" s="178">
        <v>1.14629638195037</v>
      </c>
      <c r="J3321" s="178" t="s">
        <v>714</v>
      </c>
    </row>
    <row r="3322" spans="1:10" x14ac:dyDescent="0.45">
      <c r="A3322" s="178" t="s">
        <v>465</v>
      </c>
      <c r="B3322" s="178" t="s">
        <v>466</v>
      </c>
      <c r="C3322" s="178">
        <v>2030</v>
      </c>
      <c r="D3322" s="178" t="s">
        <v>336</v>
      </c>
      <c r="E3322" s="178" t="s">
        <v>337</v>
      </c>
      <c r="F3322" s="178" t="s">
        <v>467</v>
      </c>
      <c r="G3322" s="178">
        <v>-20</v>
      </c>
      <c r="H3322" s="178">
        <v>0</v>
      </c>
      <c r="I3322" s="178">
        <v>0</v>
      </c>
      <c r="J3322" s="178" t="s">
        <v>714</v>
      </c>
    </row>
    <row r="3323" spans="1:10" x14ac:dyDescent="0.45">
      <c r="A3323" s="178" t="s">
        <v>465</v>
      </c>
      <c r="B3323" s="178" t="s">
        <v>466</v>
      </c>
      <c r="C3323" s="178">
        <v>2030</v>
      </c>
      <c r="D3323" s="178" t="s">
        <v>336</v>
      </c>
      <c r="E3323" s="178" t="s">
        <v>337</v>
      </c>
      <c r="F3323" s="178" t="s">
        <v>468</v>
      </c>
      <c r="G3323" s="178">
        <v>-4</v>
      </c>
      <c r="H3323" s="178">
        <v>0.63191962242126398</v>
      </c>
      <c r="I3323" s="178">
        <v>0.63191962242126398</v>
      </c>
      <c r="J3323" s="178" t="s">
        <v>714</v>
      </c>
    </row>
    <row r="3324" spans="1:10" x14ac:dyDescent="0.45">
      <c r="A3324" s="178" t="s">
        <v>465</v>
      </c>
      <c r="B3324" s="178" t="s">
        <v>466</v>
      </c>
      <c r="C3324" s="178">
        <v>2030</v>
      </c>
      <c r="D3324" s="178" t="s">
        <v>336</v>
      </c>
      <c r="E3324" s="178" t="s">
        <v>337</v>
      </c>
      <c r="F3324" s="178" t="s">
        <v>474</v>
      </c>
      <c r="G3324" s="178">
        <v>-3</v>
      </c>
      <c r="H3324" s="178">
        <v>0.28856191039085299</v>
      </c>
      <c r="I3324" s="178">
        <v>0.28856191039085299</v>
      </c>
      <c r="J3324" s="178" t="s">
        <v>714</v>
      </c>
    </row>
    <row r="3325" spans="1:10" x14ac:dyDescent="0.45">
      <c r="A3325" s="178" t="s">
        <v>465</v>
      </c>
      <c r="B3325" s="178" t="s">
        <v>466</v>
      </c>
      <c r="C3325" s="178">
        <v>2030</v>
      </c>
      <c r="D3325" s="178" t="s">
        <v>336</v>
      </c>
      <c r="E3325" s="178" t="s">
        <v>337</v>
      </c>
      <c r="F3325" s="178" t="s">
        <v>473</v>
      </c>
      <c r="G3325" s="178">
        <v>-3</v>
      </c>
      <c r="H3325" s="178">
        <v>0.63038402795791604</v>
      </c>
      <c r="I3325" s="178">
        <v>0.63038402795791604</v>
      </c>
      <c r="J3325" s="178" t="s">
        <v>714</v>
      </c>
    </row>
    <row r="3326" spans="1:10" x14ac:dyDescent="0.45">
      <c r="A3326" s="178" t="s">
        <v>465</v>
      </c>
      <c r="B3326" s="178" t="s">
        <v>466</v>
      </c>
      <c r="C3326" s="178">
        <v>2030</v>
      </c>
      <c r="D3326" s="178" t="s">
        <v>336</v>
      </c>
      <c r="E3326" s="178" t="s">
        <v>337</v>
      </c>
      <c r="F3326" s="178" t="s">
        <v>469</v>
      </c>
      <c r="G3326" s="178">
        <v>1</v>
      </c>
      <c r="H3326" s="178">
        <v>0.55708616971969604</v>
      </c>
      <c r="I3326" s="178">
        <v>0.55708616971969604</v>
      </c>
      <c r="J3326" s="178" t="s">
        <v>714</v>
      </c>
    </row>
    <row r="3327" spans="1:10" x14ac:dyDescent="0.45">
      <c r="A3327" s="178" t="s">
        <v>465</v>
      </c>
      <c r="B3327" s="178" t="s">
        <v>466</v>
      </c>
      <c r="C3327" s="178">
        <v>2030</v>
      </c>
      <c r="D3327" s="178" t="s">
        <v>336</v>
      </c>
      <c r="E3327" s="178" t="s">
        <v>337</v>
      </c>
      <c r="F3327" s="178" t="s">
        <v>470</v>
      </c>
      <c r="G3327" s="178">
        <v>6</v>
      </c>
      <c r="H3327" s="178">
        <v>0.56184661388397195</v>
      </c>
      <c r="I3327" s="178">
        <v>0.56184661388397195</v>
      </c>
      <c r="J3327" s="178" t="s">
        <v>714</v>
      </c>
    </row>
    <row r="3328" spans="1:10" x14ac:dyDescent="0.45">
      <c r="A3328" s="178" t="s">
        <v>465</v>
      </c>
      <c r="B3328" s="178" t="s">
        <v>466</v>
      </c>
      <c r="C3328" s="178">
        <v>2030</v>
      </c>
      <c r="D3328" s="178" t="s">
        <v>336</v>
      </c>
      <c r="E3328" s="178" t="s">
        <v>337</v>
      </c>
      <c r="F3328" s="178" t="s">
        <v>471</v>
      </c>
      <c r="G3328" s="178">
        <v>103</v>
      </c>
      <c r="H3328" s="178">
        <v>0.48697787523269598</v>
      </c>
      <c r="I3328" s="178">
        <v>0.48697787523269598</v>
      </c>
      <c r="J3328" s="178" t="s">
        <v>714</v>
      </c>
    </row>
    <row r="3329" spans="1:10" x14ac:dyDescent="0.45">
      <c r="A3329" s="178" t="s">
        <v>465</v>
      </c>
      <c r="B3329" s="178" t="s">
        <v>466</v>
      </c>
      <c r="C3329" s="178">
        <v>2030</v>
      </c>
      <c r="D3329" s="178" t="s">
        <v>336</v>
      </c>
      <c r="E3329" s="178" t="s">
        <v>337</v>
      </c>
      <c r="F3329" s="178" t="s">
        <v>472</v>
      </c>
      <c r="G3329" s="178">
        <v>490</v>
      </c>
      <c r="H3329" s="178">
        <v>0.79396378993988004</v>
      </c>
      <c r="I3329" s="178">
        <v>0.79396378993988004</v>
      </c>
      <c r="J3329" s="178" t="s">
        <v>714</v>
      </c>
    </row>
    <row r="3330" spans="1:10" x14ac:dyDescent="0.45">
      <c r="A3330" s="178" t="s">
        <v>465</v>
      </c>
      <c r="B3330" s="178" t="s">
        <v>466</v>
      </c>
      <c r="C3330" s="178">
        <v>2030</v>
      </c>
      <c r="D3330" s="178" t="s">
        <v>336</v>
      </c>
      <c r="E3330" s="178" t="s">
        <v>337</v>
      </c>
      <c r="F3330" s="178" t="s">
        <v>472</v>
      </c>
      <c r="G3330" s="178">
        <v>100000</v>
      </c>
      <c r="H3330" s="1">
        <v>9.9999999999999998E-13</v>
      </c>
      <c r="I3330" s="178">
        <v>9.9999999999999998E-13</v>
      </c>
      <c r="J3330" s="178" t="s">
        <v>714</v>
      </c>
    </row>
    <row r="3331" spans="1:10" x14ac:dyDescent="0.45">
      <c r="A3331" s="178" t="s">
        <v>465</v>
      </c>
      <c r="B3331" s="178" t="s">
        <v>466</v>
      </c>
      <c r="C3331" s="178">
        <v>2035</v>
      </c>
      <c r="D3331" s="178" t="s">
        <v>336</v>
      </c>
      <c r="E3331" s="178" t="s">
        <v>337</v>
      </c>
      <c r="F3331" s="178" t="s">
        <v>467</v>
      </c>
      <c r="G3331" s="178">
        <v>-100000</v>
      </c>
      <c r="H3331" s="178">
        <v>0</v>
      </c>
      <c r="I3331" s="178">
        <v>0</v>
      </c>
      <c r="J3331" s="178" t="s">
        <v>714</v>
      </c>
    </row>
    <row r="3332" spans="1:10" x14ac:dyDescent="0.45">
      <c r="A3332" s="178" t="s">
        <v>465</v>
      </c>
      <c r="B3332" s="178" t="s">
        <v>466</v>
      </c>
      <c r="C3332" s="178">
        <v>2035</v>
      </c>
      <c r="D3332" s="178" t="s">
        <v>336</v>
      </c>
      <c r="E3332" s="178" t="s">
        <v>337</v>
      </c>
      <c r="F3332" s="178" t="s">
        <v>467</v>
      </c>
      <c r="G3332" s="178">
        <v>-20</v>
      </c>
      <c r="H3332" s="178">
        <v>1.19288790225982</v>
      </c>
      <c r="I3332" s="178">
        <v>1.19288790225982</v>
      </c>
      <c r="J3332" s="178" t="s">
        <v>714</v>
      </c>
    </row>
    <row r="3333" spans="1:10" x14ac:dyDescent="0.45">
      <c r="A3333" s="178" t="s">
        <v>465</v>
      </c>
      <c r="B3333" s="178" t="s">
        <v>466</v>
      </c>
      <c r="C3333" s="178">
        <v>2035</v>
      </c>
      <c r="D3333" s="178" t="s">
        <v>336</v>
      </c>
      <c r="E3333" s="178" t="s">
        <v>337</v>
      </c>
      <c r="F3333" s="178" t="s">
        <v>467</v>
      </c>
      <c r="G3333" s="178">
        <v>-20</v>
      </c>
      <c r="H3333" s="178">
        <v>0</v>
      </c>
      <c r="I3333" s="178">
        <v>0</v>
      </c>
      <c r="J3333" s="178" t="s">
        <v>714</v>
      </c>
    </row>
    <row r="3334" spans="1:10" x14ac:dyDescent="0.45">
      <c r="A3334" s="178" t="s">
        <v>465</v>
      </c>
      <c r="B3334" s="178" t="s">
        <v>466</v>
      </c>
      <c r="C3334" s="178">
        <v>2035</v>
      </c>
      <c r="D3334" s="178" t="s">
        <v>336</v>
      </c>
      <c r="E3334" s="178" t="s">
        <v>337</v>
      </c>
      <c r="F3334" s="178" t="s">
        <v>468</v>
      </c>
      <c r="G3334" s="178">
        <v>-4</v>
      </c>
      <c r="H3334" s="178">
        <v>0.657603919506073</v>
      </c>
      <c r="I3334" s="178">
        <v>0.657603919506073</v>
      </c>
      <c r="J3334" s="178" t="s">
        <v>714</v>
      </c>
    </row>
    <row r="3335" spans="1:10" x14ac:dyDescent="0.45">
      <c r="A3335" s="178" t="s">
        <v>465</v>
      </c>
      <c r="B3335" s="178" t="s">
        <v>466</v>
      </c>
      <c r="C3335" s="178">
        <v>2035</v>
      </c>
      <c r="D3335" s="178" t="s">
        <v>336</v>
      </c>
      <c r="E3335" s="178" t="s">
        <v>337</v>
      </c>
      <c r="F3335" s="178" t="s">
        <v>473</v>
      </c>
      <c r="G3335" s="178">
        <v>-3</v>
      </c>
      <c r="H3335" s="178">
        <v>0.656005918979644</v>
      </c>
      <c r="I3335" s="178">
        <v>0.656005918979644</v>
      </c>
      <c r="J3335" s="178" t="s">
        <v>714</v>
      </c>
    </row>
    <row r="3336" spans="1:10" x14ac:dyDescent="0.45">
      <c r="A3336" s="178" t="s">
        <v>465</v>
      </c>
      <c r="B3336" s="178" t="s">
        <v>466</v>
      </c>
      <c r="C3336" s="178">
        <v>2035</v>
      </c>
      <c r="D3336" s="178" t="s">
        <v>336</v>
      </c>
      <c r="E3336" s="178" t="s">
        <v>337</v>
      </c>
      <c r="F3336" s="178" t="s">
        <v>474</v>
      </c>
      <c r="G3336" s="178">
        <v>-3</v>
      </c>
      <c r="H3336" s="178">
        <v>0.30029046535491899</v>
      </c>
      <c r="I3336" s="178">
        <v>0.30029046535491899</v>
      </c>
      <c r="J3336" s="178" t="s">
        <v>714</v>
      </c>
    </row>
    <row r="3337" spans="1:10" x14ac:dyDescent="0.45">
      <c r="A3337" s="178" t="s">
        <v>465</v>
      </c>
      <c r="B3337" s="178" t="s">
        <v>466</v>
      </c>
      <c r="C3337" s="178">
        <v>2035</v>
      </c>
      <c r="D3337" s="178" t="s">
        <v>336</v>
      </c>
      <c r="E3337" s="178" t="s">
        <v>337</v>
      </c>
      <c r="F3337" s="178" t="s">
        <v>469</v>
      </c>
      <c r="G3337" s="178">
        <v>1</v>
      </c>
      <c r="H3337" s="178">
        <v>0.57972908020019498</v>
      </c>
      <c r="I3337" s="178">
        <v>0.57972908020019498</v>
      </c>
      <c r="J3337" s="178" t="s">
        <v>714</v>
      </c>
    </row>
    <row r="3338" spans="1:10" x14ac:dyDescent="0.45">
      <c r="A3338" s="178" t="s">
        <v>465</v>
      </c>
      <c r="B3338" s="178" t="s">
        <v>466</v>
      </c>
      <c r="C3338" s="178">
        <v>2035</v>
      </c>
      <c r="D3338" s="178" t="s">
        <v>336</v>
      </c>
      <c r="E3338" s="178" t="s">
        <v>337</v>
      </c>
      <c r="F3338" s="178" t="s">
        <v>470</v>
      </c>
      <c r="G3338" s="178">
        <v>6</v>
      </c>
      <c r="H3338" s="178">
        <v>0.65484476089477495</v>
      </c>
      <c r="I3338" s="178">
        <v>0.65484476089477495</v>
      </c>
      <c r="J3338" s="178" t="s">
        <v>714</v>
      </c>
    </row>
    <row r="3339" spans="1:10" x14ac:dyDescent="0.45">
      <c r="A3339" s="178" t="s">
        <v>465</v>
      </c>
      <c r="B3339" s="178" t="s">
        <v>466</v>
      </c>
      <c r="C3339" s="178">
        <v>2035</v>
      </c>
      <c r="D3339" s="178" t="s">
        <v>336</v>
      </c>
      <c r="E3339" s="178" t="s">
        <v>337</v>
      </c>
      <c r="F3339" s="178" t="s">
        <v>471</v>
      </c>
      <c r="G3339" s="178">
        <v>103</v>
      </c>
      <c r="H3339" s="178">
        <v>0.56758373975753695</v>
      </c>
      <c r="I3339" s="178">
        <v>0.56758373975753695</v>
      </c>
      <c r="J3339" s="178" t="s">
        <v>714</v>
      </c>
    </row>
    <row r="3340" spans="1:10" x14ac:dyDescent="0.45">
      <c r="A3340" s="178" t="s">
        <v>465</v>
      </c>
      <c r="B3340" s="178" t="s">
        <v>466</v>
      </c>
      <c r="C3340" s="178">
        <v>2035</v>
      </c>
      <c r="D3340" s="178" t="s">
        <v>336</v>
      </c>
      <c r="E3340" s="178" t="s">
        <v>337</v>
      </c>
      <c r="F3340" s="178" t="s">
        <v>472</v>
      </c>
      <c r="G3340" s="178">
        <v>490</v>
      </c>
      <c r="H3340" s="178">
        <v>0.82623797655105502</v>
      </c>
      <c r="I3340" s="178">
        <v>0.82623797655105502</v>
      </c>
      <c r="J3340" s="178" t="s">
        <v>714</v>
      </c>
    </row>
    <row r="3341" spans="1:10" x14ac:dyDescent="0.45">
      <c r="A3341" s="178" t="s">
        <v>465</v>
      </c>
      <c r="B3341" s="178" t="s">
        <v>466</v>
      </c>
      <c r="C3341" s="178">
        <v>2035</v>
      </c>
      <c r="D3341" s="178" t="s">
        <v>336</v>
      </c>
      <c r="E3341" s="178" t="s">
        <v>337</v>
      </c>
      <c r="F3341" s="178" t="s">
        <v>472</v>
      </c>
      <c r="G3341" s="178">
        <v>100000</v>
      </c>
      <c r="H3341" s="1">
        <v>9.9999999999999998E-13</v>
      </c>
      <c r="I3341" s="178">
        <v>9.9999999999999998E-13</v>
      </c>
      <c r="J3341" s="178" t="s">
        <v>714</v>
      </c>
    </row>
    <row r="3342" spans="1:10" x14ac:dyDescent="0.45">
      <c r="A3342" s="178" t="s">
        <v>465</v>
      </c>
      <c r="B3342" s="178" t="s">
        <v>466</v>
      </c>
      <c r="C3342" s="178">
        <v>2040</v>
      </c>
      <c r="D3342" s="178" t="s">
        <v>336</v>
      </c>
      <c r="E3342" s="178" t="s">
        <v>337</v>
      </c>
      <c r="F3342" s="178" t="s">
        <v>467</v>
      </c>
      <c r="G3342" s="178">
        <v>-100000</v>
      </c>
      <c r="H3342" s="178">
        <v>0</v>
      </c>
      <c r="I3342" s="178">
        <v>0</v>
      </c>
      <c r="J3342" s="178" t="s">
        <v>714</v>
      </c>
    </row>
    <row r="3343" spans="1:10" x14ac:dyDescent="0.45">
      <c r="A3343" s="178" t="s">
        <v>465</v>
      </c>
      <c r="B3343" s="178" t="s">
        <v>466</v>
      </c>
      <c r="C3343" s="178">
        <v>2040</v>
      </c>
      <c r="D3343" s="178" t="s">
        <v>336</v>
      </c>
      <c r="E3343" s="178" t="s">
        <v>337</v>
      </c>
      <c r="F3343" s="178" t="s">
        <v>467</v>
      </c>
      <c r="G3343" s="178">
        <v>-20</v>
      </c>
      <c r="H3343" s="178">
        <v>1.24137270450592</v>
      </c>
      <c r="I3343" s="178">
        <v>1.24137270450592</v>
      </c>
      <c r="J3343" s="178" t="s">
        <v>714</v>
      </c>
    </row>
    <row r="3344" spans="1:10" x14ac:dyDescent="0.45">
      <c r="A3344" s="178" t="s">
        <v>465</v>
      </c>
      <c r="B3344" s="178" t="s">
        <v>466</v>
      </c>
      <c r="C3344" s="178">
        <v>2040</v>
      </c>
      <c r="D3344" s="178" t="s">
        <v>336</v>
      </c>
      <c r="E3344" s="178" t="s">
        <v>337</v>
      </c>
      <c r="F3344" s="178" t="s">
        <v>467</v>
      </c>
      <c r="G3344" s="178">
        <v>-20</v>
      </c>
      <c r="H3344" s="178">
        <v>0</v>
      </c>
      <c r="I3344" s="178">
        <v>0</v>
      </c>
      <c r="J3344" s="178" t="s">
        <v>714</v>
      </c>
    </row>
    <row r="3345" spans="1:10" x14ac:dyDescent="0.45">
      <c r="A3345" s="178" t="s">
        <v>465</v>
      </c>
      <c r="B3345" s="178" t="s">
        <v>466</v>
      </c>
      <c r="C3345" s="178">
        <v>2040</v>
      </c>
      <c r="D3345" s="178" t="s">
        <v>336</v>
      </c>
      <c r="E3345" s="178" t="s">
        <v>337</v>
      </c>
      <c r="F3345" s="178" t="s">
        <v>468</v>
      </c>
      <c r="G3345" s="178">
        <v>-4</v>
      </c>
      <c r="H3345" s="178">
        <v>0.68433225154876698</v>
      </c>
      <c r="I3345" s="178">
        <v>0.68433225154876698</v>
      </c>
      <c r="J3345" s="178" t="s">
        <v>714</v>
      </c>
    </row>
    <row r="3346" spans="1:10" x14ac:dyDescent="0.45">
      <c r="A3346" s="178" t="s">
        <v>465</v>
      </c>
      <c r="B3346" s="178" t="s">
        <v>466</v>
      </c>
      <c r="C3346" s="178">
        <v>2040</v>
      </c>
      <c r="D3346" s="178" t="s">
        <v>336</v>
      </c>
      <c r="E3346" s="178" t="s">
        <v>337</v>
      </c>
      <c r="F3346" s="178" t="s">
        <v>473</v>
      </c>
      <c r="G3346" s="178">
        <v>-3</v>
      </c>
      <c r="H3346" s="178">
        <v>0.68266928195953303</v>
      </c>
      <c r="I3346" s="178">
        <v>0.68266928195953303</v>
      </c>
      <c r="J3346" s="178" t="s">
        <v>714</v>
      </c>
    </row>
    <row r="3347" spans="1:10" x14ac:dyDescent="0.45">
      <c r="A3347" s="178" t="s">
        <v>465</v>
      </c>
      <c r="B3347" s="178" t="s">
        <v>466</v>
      </c>
      <c r="C3347" s="178">
        <v>2040</v>
      </c>
      <c r="D3347" s="178" t="s">
        <v>336</v>
      </c>
      <c r="E3347" s="178" t="s">
        <v>337</v>
      </c>
      <c r="F3347" s="178" t="s">
        <v>474</v>
      </c>
      <c r="G3347" s="178">
        <v>-3</v>
      </c>
      <c r="H3347" s="178">
        <v>0.31249576807022</v>
      </c>
      <c r="I3347" s="178">
        <v>0.31249576807022</v>
      </c>
      <c r="J3347" s="178" t="s">
        <v>714</v>
      </c>
    </row>
    <row r="3348" spans="1:10" x14ac:dyDescent="0.45">
      <c r="A3348" s="178" t="s">
        <v>465</v>
      </c>
      <c r="B3348" s="178" t="s">
        <v>466</v>
      </c>
      <c r="C3348" s="178">
        <v>2040</v>
      </c>
      <c r="D3348" s="178" t="s">
        <v>336</v>
      </c>
      <c r="E3348" s="178" t="s">
        <v>337</v>
      </c>
      <c r="F3348" s="178" t="s">
        <v>469</v>
      </c>
      <c r="G3348" s="178">
        <v>1</v>
      </c>
      <c r="H3348" s="178">
        <v>0.60329216718673695</v>
      </c>
      <c r="I3348" s="178">
        <v>0.60329216718673695</v>
      </c>
      <c r="J3348" s="178" t="s">
        <v>714</v>
      </c>
    </row>
    <row r="3349" spans="1:10" x14ac:dyDescent="0.45">
      <c r="A3349" s="178" t="s">
        <v>465</v>
      </c>
      <c r="B3349" s="178" t="s">
        <v>466</v>
      </c>
      <c r="C3349" s="178">
        <v>2040</v>
      </c>
      <c r="D3349" s="178" t="s">
        <v>336</v>
      </c>
      <c r="E3349" s="178" t="s">
        <v>337</v>
      </c>
      <c r="F3349" s="178" t="s">
        <v>470</v>
      </c>
      <c r="G3349" s="178">
        <v>6</v>
      </c>
      <c r="H3349" s="178">
        <v>0.68146091699600198</v>
      </c>
      <c r="I3349" s="178">
        <v>0.68146091699600198</v>
      </c>
      <c r="J3349" s="178" t="s">
        <v>714</v>
      </c>
    </row>
    <row r="3350" spans="1:10" x14ac:dyDescent="0.45">
      <c r="A3350" s="178" t="s">
        <v>465</v>
      </c>
      <c r="B3350" s="178" t="s">
        <v>466</v>
      </c>
      <c r="C3350" s="178">
        <v>2040</v>
      </c>
      <c r="D3350" s="178" t="s">
        <v>336</v>
      </c>
      <c r="E3350" s="178" t="s">
        <v>337</v>
      </c>
      <c r="F3350" s="178" t="s">
        <v>471</v>
      </c>
      <c r="G3350" s="178">
        <v>103</v>
      </c>
      <c r="H3350" s="178">
        <v>0.59065318107604903</v>
      </c>
      <c r="I3350" s="178">
        <v>0.59065318107604903</v>
      </c>
      <c r="J3350" s="178" t="s">
        <v>714</v>
      </c>
    </row>
    <row r="3351" spans="1:10" x14ac:dyDescent="0.45">
      <c r="A3351" s="178" t="s">
        <v>465</v>
      </c>
      <c r="B3351" s="178" t="s">
        <v>466</v>
      </c>
      <c r="C3351" s="178">
        <v>2040</v>
      </c>
      <c r="D3351" s="178" t="s">
        <v>336</v>
      </c>
      <c r="E3351" s="178" t="s">
        <v>337</v>
      </c>
      <c r="F3351" s="178" t="s">
        <v>472</v>
      </c>
      <c r="G3351" s="178">
        <v>490</v>
      </c>
      <c r="H3351" s="178">
        <v>0.85981559753417902</v>
      </c>
      <c r="I3351" s="178">
        <v>0.85981559753417902</v>
      </c>
      <c r="J3351" s="178" t="s">
        <v>714</v>
      </c>
    </row>
    <row r="3352" spans="1:10" x14ac:dyDescent="0.45">
      <c r="A3352" s="178" t="s">
        <v>465</v>
      </c>
      <c r="B3352" s="178" t="s">
        <v>466</v>
      </c>
      <c r="C3352" s="178">
        <v>2040</v>
      </c>
      <c r="D3352" s="178" t="s">
        <v>336</v>
      </c>
      <c r="E3352" s="178" t="s">
        <v>337</v>
      </c>
      <c r="F3352" s="178" t="s">
        <v>472</v>
      </c>
      <c r="G3352" s="178">
        <v>100000</v>
      </c>
      <c r="H3352" s="1">
        <v>9.9999999999999998E-13</v>
      </c>
      <c r="I3352" s="178">
        <v>9.9999999999999998E-13</v>
      </c>
      <c r="J3352" s="178" t="s">
        <v>714</v>
      </c>
    </row>
    <row r="3353" spans="1:10" x14ac:dyDescent="0.45">
      <c r="A3353" s="178" t="s">
        <v>465</v>
      </c>
      <c r="B3353" s="178" t="s">
        <v>466</v>
      </c>
      <c r="C3353" s="178">
        <v>2045</v>
      </c>
      <c r="D3353" s="178" t="s">
        <v>336</v>
      </c>
      <c r="E3353" s="178" t="s">
        <v>337</v>
      </c>
      <c r="F3353" s="178" t="s">
        <v>467</v>
      </c>
      <c r="G3353" s="178">
        <v>-100000</v>
      </c>
      <c r="H3353" s="178">
        <v>0</v>
      </c>
      <c r="I3353" s="178">
        <v>0</v>
      </c>
      <c r="J3353" s="178" t="s">
        <v>714</v>
      </c>
    </row>
    <row r="3354" spans="1:10" x14ac:dyDescent="0.45">
      <c r="A3354" s="178" t="s">
        <v>465</v>
      </c>
      <c r="B3354" s="178" t="s">
        <v>466</v>
      </c>
      <c r="C3354" s="178">
        <v>2045</v>
      </c>
      <c r="D3354" s="178" t="s">
        <v>336</v>
      </c>
      <c r="E3354" s="178" t="s">
        <v>337</v>
      </c>
      <c r="F3354" s="178" t="s">
        <v>467</v>
      </c>
      <c r="G3354" s="178">
        <v>-20</v>
      </c>
      <c r="H3354" s="178">
        <v>1.2918293476104701</v>
      </c>
      <c r="I3354" s="178">
        <v>1.2918293476104701</v>
      </c>
      <c r="J3354" s="178" t="s">
        <v>714</v>
      </c>
    </row>
    <row r="3355" spans="1:10" x14ac:dyDescent="0.45">
      <c r="A3355" s="178" t="s">
        <v>465</v>
      </c>
      <c r="B3355" s="178" t="s">
        <v>466</v>
      </c>
      <c r="C3355" s="178">
        <v>2045</v>
      </c>
      <c r="D3355" s="178" t="s">
        <v>336</v>
      </c>
      <c r="E3355" s="178" t="s">
        <v>337</v>
      </c>
      <c r="F3355" s="178" t="s">
        <v>467</v>
      </c>
      <c r="G3355" s="178">
        <v>-20</v>
      </c>
      <c r="H3355" s="178">
        <v>0</v>
      </c>
      <c r="I3355" s="178">
        <v>0</v>
      </c>
      <c r="J3355" s="178" t="s">
        <v>714</v>
      </c>
    </row>
    <row r="3356" spans="1:10" x14ac:dyDescent="0.45">
      <c r="A3356" s="178" t="s">
        <v>465</v>
      </c>
      <c r="B3356" s="178" t="s">
        <v>466</v>
      </c>
      <c r="C3356" s="178">
        <v>2045</v>
      </c>
      <c r="D3356" s="178" t="s">
        <v>336</v>
      </c>
      <c r="E3356" s="178" t="s">
        <v>337</v>
      </c>
      <c r="F3356" s="178" t="s">
        <v>468</v>
      </c>
      <c r="G3356" s="178">
        <v>-4</v>
      </c>
      <c r="H3356" s="178">
        <v>0.71214747428893999</v>
      </c>
      <c r="I3356" s="178">
        <v>0.71214747428893999</v>
      </c>
      <c r="J3356" s="178" t="s">
        <v>714</v>
      </c>
    </row>
    <row r="3357" spans="1:10" x14ac:dyDescent="0.45">
      <c r="A3357" s="178" t="s">
        <v>465</v>
      </c>
      <c r="B3357" s="178" t="s">
        <v>466</v>
      </c>
      <c r="C3357" s="178">
        <v>2045</v>
      </c>
      <c r="D3357" s="178" t="s">
        <v>336</v>
      </c>
      <c r="E3357" s="178" t="s">
        <v>337</v>
      </c>
      <c r="F3357" s="178" t="s">
        <v>473</v>
      </c>
      <c r="G3357" s="178">
        <v>-3</v>
      </c>
      <c r="H3357" s="178">
        <v>0.71041691303253096</v>
      </c>
      <c r="I3357" s="178">
        <v>0.71041691303253096</v>
      </c>
      <c r="J3357" s="178" t="s">
        <v>714</v>
      </c>
    </row>
    <row r="3358" spans="1:10" x14ac:dyDescent="0.45">
      <c r="A3358" s="178" t="s">
        <v>465</v>
      </c>
      <c r="B3358" s="178" t="s">
        <v>466</v>
      </c>
      <c r="C3358" s="178">
        <v>2045</v>
      </c>
      <c r="D3358" s="178" t="s">
        <v>336</v>
      </c>
      <c r="E3358" s="178" t="s">
        <v>337</v>
      </c>
      <c r="F3358" s="178" t="s">
        <v>474</v>
      </c>
      <c r="G3358" s="178">
        <v>-3</v>
      </c>
      <c r="H3358" s="178">
        <v>0.32519742846488903</v>
      </c>
      <c r="I3358" s="178">
        <v>0.32519742846488903</v>
      </c>
      <c r="J3358" s="178" t="s">
        <v>714</v>
      </c>
    </row>
    <row r="3359" spans="1:10" x14ac:dyDescent="0.45">
      <c r="A3359" s="178" t="s">
        <v>465</v>
      </c>
      <c r="B3359" s="178" t="s">
        <v>466</v>
      </c>
      <c r="C3359" s="178">
        <v>2045</v>
      </c>
      <c r="D3359" s="178" t="s">
        <v>336</v>
      </c>
      <c r="E3359" s="178" t="s">
        <v>337</v>
      </c>
      <c r="F3359" s="178" t="s">
        <v>469</v>
      </c>
      <c r="G3359" s="178">
        <v>1</v>
      </c>
      <c r="H3359" s="178">
        <v>0.62781345844268799</v>
      </c>
      <c r="I3359" s="178">
        <v>0.62781345844268799</v>
      </c>
      <c r="J3359" s="178" t="s">
        <v>714</v>
      </c>
    </row>
    <row r="3360" spans="1:10" x14ac:dyDescent="0.45">
      <c r="A3360" s="178" t="s">
        <v>465</v>
      </c>
      <c r="B3360" s="178" t="s">
        <v>466</v>
      </c>
      <c r="C3360" s="178">
        <v>2045</v>
      </c>
      <c r="D3360" s="178" t="s">
        <v>336</v>
      </c>
      <c r="E3360" s="178" t="s">
        <v>337</v>
      </c>
      <c r="F3360" s="178" t="s">
        <v>470</v>
      </c>
      <c r="G3360" s="178">
        <v>6</v>
      </c>
      <c r="H3360" s="178">
        <v>0.70915943384170499</v>
      </c>
      <c r="I3360" s="178">
        <v>0.70915943384170499</v>
      </c>
      <c r="J3360" s="178" t="s">
        <v>714</v>
      </c>
    </row>
    <row r="3361" spans="1:10" x14ac:dyDescent="0.45">
      <c r="A3361" s="178" t="s">
        <v>465</v>
      </c>
      <c r="B3361" s="178" t="s">
        <v>466</v>
      </c>
      <c r="C3361" s="178">
        <v>2045</v>
      </c>
      <c r="D3361" s="178" t="s">
        <v>336</v>
      </c>
      <c r="E3361" s="178" t="s">
        <v>337</v>
      </c>
      <c r="F3361" s="178" t="s">
        <v>471</v>
      </c>
      <c r="G3361" s="178">
        <v>103</v>
      </c>
      <c r="H3361" s="178">
        <v>0.61466073989868097</v>
      </c>
      <c r="I3361" s="178">
        <v>0.61466073989868097</v>
      </c>
      <c r="J3361" s="178" t="s">
        <v>714</v>
      </c>
    </row>
    <row r="3362" spans="1:10" x14ac:dyDescent="0.45">
      <c r="A3362" s="178" t="s">
        <v>465</v>
      </c>
      <c r="B3362" s="178" t="s">
        <v>466</v>
      </c>
      <c r="C3362" s="178">
        <v>2045</v>
      </c>
      <c r="D3362" s="178" t="s">
        <v>336</v>
      </c>
      <c r="E3362" s="178" t="s">
        <v>337</v>
      </c>
      <c r="F3362" s="178" t="s">
        <v>472</v>
      </c>
      <c r="G3362" s="178">
        <v>490</v>
      </c>
      <c r="H3362" s="178">
        <v>0.89476358890533403</v>
      </c>
      <c r="I3362" s="178">
        <v>0.89476358890533403</v>
      </c>
      <c r="J3362" s="178" t="s">
        <v>714</v>
      </c>
    </row>
    <row r="3363" spans="1:10" x14ac:dyDescent="0.45">
      <c r="A3363" s="178" t="s">
        <v>465</v>
      </c>
      <c r="B3363" s="178" t="s">
        <v>466</v>
      </c>
      <c r="C3363" s="178">
        <v>2045</v>
      </c>
      <c r="D3363" s="178" t="s">
        <v>336</v>
      </c>
      <c r="E3363" s="178" t="s">
        <v>337</v>
      </c>
      <c r="F3363" s="178" t="s">
        <v>472</v>
      </c>
      <c r="G3363" s="178">
        <v>100000</v>
      </c>
      <c r="H3363" s="1">
        <v>9.9999999999999998E-13</v>
      </c>
      <c r="I3363" s="178">
        <v>9.9999999999999998E-13</v>
      </c>
      <c r="J3363" s="178" t="s">
        <v>714</v>
      </c>
    </row>
    <row r="3364" spans="1:10" x14ac:dyDescent="0.45">
      <c r="A3364" s="178" t="s">
        <v>465</v>
      </c>
      <c r="B3364" s="178" t="s">
        <v>466</v>
      </c>
      <c r="C3364" s="178">
        <v>2050</v>
      </c>
      <c r="D3364" s="178" t="s">
        <v>336</v>
      </c>
      <c r="E3364" s="178" t="s">
        <v>337</v>
      </c>
      <c r="F3364" s="178" t="s">
        <v>467</v>
      </c>
      <c r="G3364" s="178">
        <v>-100000</v>
      </c>
      <c r="H3364" s="178">
        <v>0</v>
      </c>
      <c r="I3364" s="178">
        <v>0</v>
      </c>
      <c r="J3364" s="178" t="s">
        <v>714</v>
      </c>
    </row>
    <row r="3365" spans="1:10" x14ac:dyDescent="0.45">
      <c r="A3365" s="178" t="s">
        <v>465</v>
      </c>
      <c r="B3365" s="178" t="s">
        <v>466</v>
      </c>
      <c r="C3365" s="178">
        <v>2050</v>
      </c>
      <c r="D3365" s="178" t="s">
        <v>336</v>
      </c>
      <c r="E3365" s="178" t="s">
        <v>337</v>
      </c>
      <c r="F3365" s="178" t="s">
        <v>467</v>
      </c>
      <c r="G3365" s="178">
        <v>-20</v>
      </c>
      <c r="H3365" s="178">
        <v>1.3443346023559499</v>
      </c>
      <c r="I3365" s="178">
        <v>1.3443346023559499</v>
      </c>
      <c r="J3365" s="178" t="s">
        <v>714</v>
      </c>
    </row>
    <row r="3366" spans="1:10" x14ac:dyDescent="0.45">
      <c r="A3366" s="178" t="s">
        <v>465</v>
      </c>
      <c r="B3366" s="178" t="s">
        <v>466</v>
      </c>
      <c r="C3366" s="178">
        <v>2050</v>
      </c>
      <c r="D3366" s="178" t="s">
        <v>336</v>
      </c>
      <c r="E3366" s="178" t="s">
        <v>337</v>
      </c>
      <c r="F3366" s="178" t="s">
        <v>467</v>
      </c>
      <c r="G3366" s="178">
        <v>-20</v>
      </c>
      <c r="H3366" s="178">
        <v>0</v>
      </c>
      <c r="I3366" s="178">
        <v>0</v>
      </c>
      <c r="J3366" s="178" t="s">
        <v>714</v>
      </c>
    </row>
    <row r="3367" spans="1:10" x14ac:dyDescent="0.45">
      <c r="A3367" s="178" t="s">
        <v>465</v>
      </c>
      <c r="B3367" s="178" t="s">
        <v>466</v>
      </c>
      <c r="C3367" s="178">
        <v>2050</v>
      </c>
      <c r="D3367" s="178" t="s">
        <v>336</v>
      </c>
      <c r="E3367" s="178" t="s">
        <v>337</v>
      </c>
      <c r="F3367" s="178" t="s">
        <v>468</v>
      </c>
      <c r="G3367" s="178">
        <v>-4</v>
      </c>
      <c r="H3367" s="178">
        <v>0.74109208583831698</v>
      </c>
      <c r="I3367" s="178">
        <v>0.74109208583831698</v>
      </c>
      <c r="J3367" s="178" t="s">
        <v>714</v>
      </c>
    </row>
    <row r="3368" spans="1:10" x14ac:dyDescent="0.45">
      <c r="A3368" s="178" t="s">
        <v>465</v>
      </c>
      <c r="B3368" s="178" t="s">
        <v>466</v>
      </c>
      <c r="C3368" s="178">
        <v>2050</v>
      </c>
      <c r="D3368" s="178" t="s">
        <v>336</v>
      </c>
      <c r="E3368" s="178" t="s">
        <v>337</v>
      </c>
      <c r="F3368" s="178" t="s">
        <v>474</v>
      </c>
      <c r="G3368" s="178">
        <v>-3</v>
      </c>
      <c r="H3368" s="178">
        <v>0.33841478824615401</v>
      </c>
      <c r="I3368" s="178">
        <v>0.33841478824615401</v>
      </c>
      <c r="J3368" s="178" t="s">
        <v>714</v>
      </c>
    </row>
    <row r="3369" spans="1:10" x14ac:dyDescent="0.45">
      <c r="A3369" s="178" t="s">
        <v>465</v>
      </c>
      <c r="B3369" s="178" t="s">
        <v>466</v>
      </c>
      <c r="C3369" s="178">
        <v>2050</v>
      </c>
      <c r="D3369" s="178" t="s">
        <v>336</v>
      </c>
      <c r="E3369" s="178" t="s">
        <v>337</v>
      </c>
      <c r="F3369" s="178" t="s">
        <v>473</v>
      </c>
      <c r="G3369" s="178">
        <v>-3</v>
      </c>
      <c r="H3369" s="178">
        <v>0.739291191101074</v>
      </c>
      <c r="I3369" s="178">
        <v>0.739291191101074</v>
      </c>
      <c r="J3369" s="178" t="s">
        <v>714</v>
      </c>
    </row>
    <row r="3370" spans="1:10" x14ac:dyDescent="0.45">
      <c r="A3370" s="178" t="s">
        <v>465</v>
      </c>
      <c r="B3370" s="178" t="s">
        <v>466</v>
      </c>
      <c r="C3370" s="178">
        <v>2050</v>
      </c>
      <c r="D3370" s="178" t="s">
        <v>336</v>
      </c>
      <c r="E3370" s="178" t="s">
        <v>337</v>
      </c>
      <c r="F3370" s="178" t="s">
        <v>469</v>
      </c>
      <c r="G3370" s="178">
        <v>1</v>
      </c>
      <c r="H3370" s="178">
        <v>0.65333032608032204</v>
      </c>
      <c r="I3370" s="178">
        <v>0.65333032608032204</v>
      </c>
      <c r="J3370" s="178" t="s">
        <v>714</v>
      </c>
    </row>
    <row r="3371" spans="1:10" x14ac:dyDescent="0.45">
      <c r="A3371" s="178" t="s">
        <v>465</v>
      </c>
      <c r="B3371" s="178" t="s">
        <v>466</v>
      </c>
      <c r="C3371" s="178">
        <v>2050</v>
      </c>
      <c r="D3371" s="178" t="s">
        <v>336</v>
      </c>
      <c r="E3371" s="178" t="s">
        <v>337</v>
      </c>
      <c r="F3371" s="178" t="s">
        <v>470</v>
      </c>
      <c r="G3371" s="178">
        <v>6</v>
      </c>
      <c r="H3371" s="178">
        <v>0.73798263072967496</v>
      </c>
      <c r="I3371" s="178">
        <v>0.73798263072967496</v>
      </c>
      <c r="J3371" s="178" t="s">
        <v>714</v>
      </c>
    </row>
    <row r="3372" spans="1:10" x14ac:dyDescent="0.45">
      <c r="A3372" s="178" t="s">
        <v>465</v>
      </c>
      <c r="B3372" s="178" t="s">
        <v>466</v>
      </c>
      <c r="C3372" s="178">
        <v>2050</v>
      </c>
      <c r="D3372" s="178" t="s">
        <v>336</v>
      </c>
      <c r="E3372" s="178" t="s">
        <v>337</v>
      </c>
      <c r="F3372" s="178" t="s">
        <v>471</v>
      </c>
      <c r="G3372" s="178">
        <v>103</v>
      </c>
      <c r="H3372" s="178">
        <v>0.63964307308196999</v>
      </c>
      <c r="I3372" s="178">
        <v>0.63964307308196999</v>
      </c>
      <c r="J3372" s="178" t="s">
        <v>714</v>
      </c>
    </row>
    <row r="3373" spans="1:10" x14ac:dyDescent="0.45">
      <c r="A3373" s="178" t="s">
        <v>465</v>
      </c>
      <c r="B3373" s="178" t="s">
        <v>466</v>
      </c>
      <c r="C3373" s="178">
        <v>2050</v>
      </c>
      <c r="D3373" s="178" t="s">
        <v>336</v>
      </c>
      <c r="E3373" s="178" t="s">
        <v>337</v>
      </c>
      <c r="F3373" s="178" t="s">
        <v>472</v>
      </c>
      <c r="G3373" s="178">
        <v>490</v>
      </c>
      <c r="H3373" s="178">
        <v>0.931132853031158</v>
      </c>
      <c r="I3373" s="178">
        <v>0.931132853031158</v>
      </c>
      <c r="J3373" s="178" t="s">
        <v>714</v>
      </c>
    </row>
    <row r="3374" spans="1:10" x14ac:dyDescent="0.45">
      <c r="A3374" s="178" t="s">
        <v>465</v>
      </c>
      <c r="B3374" s="178" t="s">
        <v>466</v>
      </c>
      <c r="C3374" s="178">
        <v>2050</v>
      </c>
      <c r="D3374" s="178" t="s">
        <v>336</v>
      </c>
      <c r="E3374" s="178" t="s">
        <v>337</v>
      </c>
      <c r="F3374" s="178" t="s">
        <v>472</v>
      </c>
      <c r="G3374" s="178">
        <v>100000</v>
      </c>
      <c r="H3374" s="1">
        <v>9.9999999999999998E-13</v>
      </c>
      <c r="I3374" s="178">
        <v>9.9999999999999998E-13</v>
      </c>
      <c r="J3374" s="178" t="s">
        <v>714</v>
      </c>
    </row>
    <row r="3375" spans="1:10" x14ac:dyDescent="0.45">
      <c r="A3375" s="178" t="s">
        <v>465</v>
      </c>
      <c r="B3375" s="178" t="s">
        <v>492</v>
      </c>
      <c r="C3375" s="178">
        <v>2015</v>
      </c>
      <c r="D3375" s="178" t="s">
        <v>336</v>
      </c>
      <c r="E3375" s="178" t="s">
        <v>337</v>
      </c>
      <c r="F3375" s="178" t="s">
        <v>493</v>
      </c>
      <c r="G3375" s="178">
        <v>-100000</v>
      </c>
      <c r="H3375" s="178">
        <v>0</v>
      </c>
      <c r="I3375" s="178">
        <v>0</v>
      </c>
      <c r="J3375" s="178" t="s">
        <v>973</v>
      </c>
    </row>
    <row r="3376" spans="1:10" x14ac:dyDescent="0.45">
      <c r="A3376" s="178" t="s">
        <v>465</v>
      </c>
      <c r="B3376" s="178" t="s">
        <v>492</v>
      </c>
      <c r="C3376" s="178">
        <v>2015</v>
      </c>
      <c r="D3376" s="178" t="s">
        <v>336</v>
      </c>
      <c r="E3376" s="178" t="s">
        <v>337</v>
      </c>
      <c r="F3376" s="178" t="s">
        <v>493</v>
      </c>
      <c r="G3376" s="178">
        <v>-3</v>
      </c>
      <c r="H3376" s="178">
        <v>0</v>
      </c>
      <c r="I3376" s="178">
        <v>0</v>
      </c>
      <c r="J3376" s="178" t="s">
        <v>973</v>
      </c>
    </row>
    <row r="3377" spans="1:10" x14ac:dyDescent="0.45">
      <c r="A3377" s="178" t="s">
        <v>465</v>
      </c>
      <c r="B3377" s="178" t="s">
        <v>492</v>
      </c>
      <c r="C3377" s="178">
        <v>2015</v>
      </c>
      <c r="D3377" s="178" t="s">
        <v>336</v>
      </c>
      <c r="E3377" s="178" t="s">
        <v>337</v>
      </c>
      <c r="F3377" s="178" t="s">
        <v>493</v>
      </c>
      <c r="G3377" s="178">
        <v>-3</v>
      </c>
      <c r="H3377" s="178">
        <v>6.6482745110988603E-2</v>
      </c>
      <c r="I3377" s="178">
        <v>6.6482745110988603E-2</v>
      </c>
      <c r="J3377" s="178" t="s">
        <v>973</v>
      </c>
    </row>
    <row r="3378" spans="1:10" x14ac:dyDescent="0.45">
      <c r="A3378" s="178" t="s">
        <v>465</v>
      </c>
      <c r="B3378" s="178" t="s">
        <v>492</v>
      </c>
      <c r="C3378" s="178">
        <v>2015</v>
      </c>
      <c r="D3378" s="178" t="s">
        <v>336</v>
      </c>
      <c r="E3378" s="178" t="s">
        <v>337</v>
      </c>
      <c r="F3378" s="178" t="s">
        <v>494</v>
      </c>
      <c r="G3378" s="178">
        <v>2</v>
      </c>
      <c r="H3378" s="178">
        <v>0.10807397961616499</v>
      </c>
      <c r="I3378" s="178">
        <v>0.10807397961616499</v>
      </c>
      <c r="J3378" s="178" t="s">
        <v>973</v>
      </c>
    </row>
    <row r="3379" spans="1:10" x14ac:dyDescent="0.45">
      <c r="A3379" s="178" t="s">
        <v>465</v>
      </c>
      <c r="B3379" s="178" t="s">
        <v>492</v>
      </c>
      <c r="C3379" s="178">
        <v>2015</v>
      </c>
      <c r="D3379" s="178" t="s">
        <v>336</v>
      </c>
      <c r="E3379" s="178" t="s">
        <v>337</v>
      </c>
      <c r="F3379" s="178" t="s">
        <v>493</v>
      </c>
      <c r="G3379" s="178">
        <v>11</v>
      </c>
      <c r="H3379" s="178">
        <v>2.7018494904041301E-2</v>
      </c>
      <c r="I3379" s="178">
        <v>2.7018494904041301E-2</v>
      </c>
      <c r="J3379" s="178" t="s">
        <v>973</v>
      </c>
    </row>
    <row r="3380" spans="1:10" x14ac:dyDescent="0.45">
      <c r="A3380" s="178" t="s">
        <v>465</v>
      </c>
      <c r="B3380" s="178" t="s">
        <v>492</v>
      </c>
      <c r="C3380" s="178">
        <v>2015</v>
      </c>
      <c r="D3380" s="178" t="s">
        <v>336</v>
      </c>
      <c r="E3380" s="178" t="s">
        <v>337</v>
      </c>
      <c r="F3380" s="178" t="s">
        <v>493</v>
      </c>
      <c r="G3380" s="178">
        <v>15</v>
      </c>
      <c r="H3380" s="178">
        <v>1.0427045635879E-2</v>
      </c>
      <c r="I3380" s="178">
        <v>1.0427045635879E-2</v>
      </c>
      <c r="J3380" s="178" t="s">
        <v>973</v>
      </c>
    </row>
    <row r="3381" spans="1:10" x14ac:dyDescent="0.45">
      <c r="A3381" s="178" t="s">
        <v>465</v>
      </c>
      <c r="B3381" s="178" t="s">
        <v>492</v>
      </c>
      <c r="C3381" s="178">
        <v>2015</v>
      </c>
      <c r="D3381" s="178" t="s">
        <v>336</v>
      </c>
      <c r="E3381" s="178" t="s">
        <v>337</v>
      </c>
      <c r="F3381" s="178" t="s">
        <v>494</v>
      </c>
      <c r="G3381" s="178">
        <v>130</v>
      </c>
      <c r="H3381" s="178">
        <v>2.08540912717581E-2</v>
      </c>
      <c r="I3381" s="178">
        <v>2.08540912717581E-2</v>
      </c>
      <c r="J3381" s="178" t="s">
        <v>973</v>
      </c>
    </row>
    <row r="3382" spans="1:10" x14ac:dyDescent="0.45">
      <c r="A3382" s="178" t="s">
        <v>465</v>
      </c>
      <c r="B3382" s="178" t="s">
        <v>492</v>
      </c>
      <c r="C3382" s="178">
        <v>2015</v>
      </c>
      <c r="D3382" s="178" t="s">
        <v>336</v>
      </c>
      <c r="E3382" s="178" t="s">
        <v>337</v>
      </c>
      <c r="F3382" s="178" t="s">
        <v>494</v>
      </c>
      <c r="G3382" s="178">
        <v>215</v>
      </c>
      <c r="H3382" s="178">
        <v>9.6566505730152102E-2</v>
      </c>
      <c r="I3382" s="178">
        <v>9.6566505730152102E-2</v>
      </c>
      <c r="J3382" s="178" t="s">
        <v>973</v>
      </c>
    </row>
    <row r="3383" spans="1:10" x14ac:dyDescent="0.45">
      <c r="A3383" s="178" t="s">
        <v>465</v>
      </c>
      <c r="B3383" s="178" t="s">
        <v>492</v>
      </c>
      <c r="C3383" s="178">
        <v>2015</v>
      </c>
      <c r="D3383" s="178" t="s">
        <v>336</v>
      </c>
      <c r="E3383" s="178" t="s">
        <v>337</v>
      </c>
      <c r="F3383" s="178" t="s">
        <v>493</v>
      </c>
      <c r="G3383" s="178">
        <v>343</v>
      </c>
      <c r="H3383" s="178">
        <v>0.14092418551444999</v>
      </c>
      <c r="I3383" s="178">
        <v>0.14092418551444999</v>
      </c>
      <c r="J3383" s="178" t="s">
        <v>973</v>
      </c>
    </row>
    <row r="3384" spans="1:10" x14ac:dyDescent="0.45">
      <c r="A3384" s="178" t="s">
        <v>465</v>
      </c>
      <c r="B3384" s="178" t="s">
        <v>492</v>
      </c>
      <c r="C3384" s="178">
        <v>2015</v>
      </c>
      <c r="D3384" s="178" t="s">
        <v>336</v>
      </c>
      <c r="E3384" s="178" t="s">
        <v>337</v>
      </c>
      <c r="F3384" s="178" t="s">
        <v>493</v>
      </c>
      <c r="G3384" s="178">
        <v>100000</v>
      </c>
      <c r="H3384" s="1">
        <v>9.9999999999999998E-13</v>
      </c>
      <c r="I3384" s="178">
        <v>9.9999999999999998E-13</v>
      </c>
      <c r="J3384" s="178" t="s">
        <v>973</v>
      </c>
    </row>
    <row r="3385" spans="1:10" x14ac:dyDescent="0.45">
      <c r="A3385" s="178" t="s">
        <v>465</v>
      </c>
      <c r="B3385" s="178" t="s">
        <v>492</v>
      </c>
      <c r="C3385" s="178">
        <v>2020</v>
      </c>
      <c r="D3385" s="178" t="s">
        <v>336</v>
      </c>
      <c r="E3385" s="178" t="s">
        <v>337</v>
      </c>
      <c r="F3385" s="178" t="s">
        <v>493</v>
      </c>
      <c r="G3385" s="178">
        <v>-100000</v>
      </c>
      <c r="H3385" s="178">
        <v>0</v>
      </c>
      <c r="I3385" s="178">
        <v>0</v>
      </c>
      <c r="J3385" s="178" t="s">
        <v>973</v>
      </c>
    </row>
    <row r="3386" spans="1:10" x14ac:dyDescent="0.45">
      <c r="A3386" s="178" t="s">
        <v>465</v>
      </c>
      <c r="B3386" s="178" t="s">
        <v>492</v>
      </c>
      <c r="C3386" s="178">
        <v>2020</v>
      </c>
      <c r="D3386" s="178" t="s">
        <v>336</v>
      </c>
      <c r="E3386" s="178" t="s">
        <v>337</v>
      </c>
      <c r="F3386" s="178" t="s">
        <v>493</v>
      </c>
      <c r="G3386" s="178">
        <v>-2</v>
      </c>
      <c r="H3386" s="178">
        <v>0</v>
      </c>
      <c r="I3386" s="178">
        <v>0</v>
      </c>
      <c r="J3386" s="178" t="s">
        <v>973</v>
      </c>
    </row>
    <row r="3387" spans="1:10" x14ac:dyDescent="0.45">
      <c r="A3387" s="178" t="s">
        <v>465</v>
      </c>
      <c r="B3387" s="178" t="s">
        <v>492</v>
      </c>
      <c r="C3387" s="178">
        <v>2020</v>
      </c>
      <c r="D3387" s="178" t="s">
        <v>336</v>
      </c>
      <c r="E3387" s="178" t="s">
        <v>337</v>
      </c>
      <c r="F3387" s="178" t="s">
        <v>493</v>
      </c>
      <c r="G3387" s="178">
        <v>-2</v>
      </c>
      <c r="H3387" s="178">
        <v>5.7106796652078601E-2</v>
      </c>
      <c r="I3387" s="178">
        <v>5.7106796652078601E-2</v>
      </c>
      <c r="J3387" s="178" t="s">
        <v>973</v>
      </c>
    </row>
    <row r="3388" spans="1:10" x14ac:dyDescent="0.45">
      <c r="A3388" s="178" t="s">
        <v>465</v>
      </c>
      <c r="B3388" s="178" t="s">
        <v>492</v>
      </c>
      <c r="C3388" s="178">
        <v>2020</v>
      </c>
      <c r="D3388" s="178" t="s">
        <v>336</v>
      </c>
      <c r="E3388" s="178" t="s">
        <v>337</v>
      </c>
      <c r="F3388" s="178" t="s">
        <v>494</v>
      </c>
      <c r="G3388" s="178">
        <v>2</v>
      </c>
      <c r="H3388" s="178">
        <v>8.7305553257465404E-2</v>
      </c>
      <c r="I3388" s="178">
        <v>8.7305553257465404E-2</v>
      </c>
      <c r="J3388" s="178" t="s">
        <v>973</v>
      </c>
    </row>
    <row r="3389" spans="1:10" x14ac:dyDescent="0.45">
      <c r="A3389" s="178" t="s">
        <v>465</v>
      </c>
      <c r="B3389" s="178" t="s">
        <v>492</v>
      </c>
      <c r="C3389" s="178">
        <v>2020</v>
      </c>
      <c r="D3389" s="178" t="s">
        <v>336</v>
      </c>
      <c r="E3389" s="178" t="s">
        <v>337</v>
      </c>
      <c r="F3389" s="178" t="s">
        <v>493</v>
      </c>
      <c r="G3389" s="178">
        <v>9</v>
      </c>
      <c r="H3389" s="178">
        <v>2.5201039388775801E-2</v>
      </c>
      <c r="I3389" s="178">
        <v>2.5201039388775801E-2</v>
      </c>
      <c r="J3389" s="178" t="s">
        <v>973</v>
      </c>
    </row>
    <row r="3390" spans="1:10" x14ac:dyDescent="0.45">
      <c r="A3390" s="178" t="s">
        <v>465</v>
      </c>
      <c r="B3390" s="178" t="s">
        <v>492</v>
      </c>
      <c r="C3390" s="178">
        <v>2020</v>
      </c>
      <c r="D3390" s="178" t="s">
        <v>336</v>
      </c>
      <c r="E3390" s="178" t="s">
        <v>337</v>
      </c>
      <c r="F3390" s="178" t="s">
        <v>493</v>
      </c>
      <c r="G3390" s="178">
        <v>15</v>
      </c>
      <c r="H3390" s="178">
        <v>8.9351302012800997E-3</v>
      </c>
      <c r="I3390" s="178">
        <v>8.9351302012800997E-3</v>
      </c>
      <c r="J3390" s="178" t="s">
        <v>973</v>
      </c>
    </row>
    <row r="3391" spans="1:10" x14ac:dyDescent="0.45">
      <c r="A3391" s="178" t="s">
        <v>465</v>
      </c>
      <c r="B3391" s="178" t="s">
        <v>492</v>
      </c>
      <c r="C3391" s="178">
        <v>2020</v>
      </c>
      <c r="D3391" s="178" t="s">
        <v>336</v>
      </c>
      <c r="E3391" s="178" t="s">
        <v>337</v>
      </c>
      <c r="F3391" s="178" t="s">
        <v>494</v>
      </c>
      <c r="G3391" s="178">
        <v>129</v>
      </c>
      <c r="H3391" s="178">
        <v>1.6924306750297501E-2</v>
      </c>
      <c r="I3391" s="178">
        <v>1.6924306750297501E-2</v>
      </c>
      <c r="J3391" s="178" t="s">
        <v>973</v>
      </c>
    </row>
    <row r="3392" spans="1:10" x14ac:dyDescent="0.45">
      <c r="A3392" s="178" t="s">
        <v>465</v>
      </c>
      <c r="B3392" s="178" t="s">
        <v>492</v>
      </c>
      <c r="C3392" s="178">
        <v>2020</v>
      </c>
      <c r="D3392" s="178" t="s">
        <v>336</v>
      </c>
      <c r="E3392" s="178" t="s">
        <v>337</v>
      </c>
      <c r="F3392" s="178" t="s">
        <v>494</v>
      </c>
      <c r="G3392" s="178">
        <v>214</v>
      </c>
      <c r="H3392" s="178">
        <v>7.8468456864356995E-2</v>
      </c>
      <c r="I3392" s="178">
        <v>7.8468456864356995E-2</v>
      </c>
      <c r="J3392" s="178" t="s">
        <v>973</v>
      </c>
    </row>
    <row r="3393" spans="1:10" x14ac:dyDescent="0.45">
      <c r="A3393" s="178" t="s">
        <v>465</v>
      </c>
      <c r="B3393" s="178" t="s">
        <v>492</v>
      </c>
      <c r="C3393" s="178">
        <v>2020</v>
      </c>
      <c r="D3393" s="178" t="s">
        <v>336</v>
      </c>
      <c r="E3393" s="178" t="s">
        <v>337</v>
      </c>
      <c r="F3393" s="178" t="s">
        <v>493</v>
      </c>
      <c r="G3393" s="178">
        <v>239</v>
      </c>
      <c r="H3393" s="178">
        <v>0.16362184286117501</v>
      </c>
      <c r="I3393" s="178">
        <v>0.16362184286117501</v>
      </c>
      <c r="J3393" s="178" t="s">
        <v>973</v>
      </c>
    </row>
    <row r="3394" spans="1:10" x14ac:dyDescent="0.45">
      <c r="A3394" s="178" t="s">
        <v>465</v>
      </c>
      <c r="B3394" s="178" t="s">
        <v>492</v>
      </c>
      <c r="C3394" s="178">
        <v>2020</v>
      </c>
      <c r="D3394" s="178" t="s">
        <v>336</v>
      </c>
      <c r="E3394" s="178" t="s">
        <v>337</v>
      </c>
      <c r="F3394" s="178" t="s">
        <v>493</v>
      </c>
      <c r="G3394" s="178">
        <v>100000</v>
      </c>
      <c r="H3394" s="1">
        <v>9.9999999999999998E-13</v>
      </c>
      <c r="I3394" s="178">
        <v>9.9999999999999998E-13</v>
      </c>
      <c r="J3394" s="178" t="s">
        <v>973</v>
      </c>
    </row>
    <row r="3395" spans="1:10" x14ac:dyDescent="0.45">
      <c r="A3395" s="178" t="s">
        <v>465</v>
      </c>
      <c r="B3395" s="178" t="s">
        <v>492</v>
      </c>
      <c r="C3395" s="178">
        <v>2025</v>
      </c>
      <c r="D3395" s="178" t="s">
        <v>336</v>
      </c>
      <c r="E3395" s="178" t="s">
        <v>337</v>
      </c>
      <c r="F3395" s="178" t="s">
        <v>493</v>
      </c>
      <c r="G3395" s="178">
        <v>-100000</v>
      </c>
      <c r="H3395" s="178">
        <v>0</v>
      </c>
      <c r="I3395" s="178">
        <v>0</v>
      </c>
      <c r="J3395" s="178" t="s">
        <v>973</v>
      </c>
    </row>
    <row r="3396" spans="1:10" x14ac:dyDescent="0.45">
      <c r="A3396" s="178" t="s">
        <v>465</v>
      </c>
      <c r="B3396" s="178" t="s">
        <v>492</v>
      </c>
      <c r="C3396" s="178">
        <v>2025</v>
      </c>
      <c r="D3396" s="178" t="s">
        <v>336</v>
      </c>
      <c r="E3396" s="178" t="s">
        <v>337</v>
      </c>
      <c r="F3396" s="178" t="s">
        <v>493</v>
      </c>
      <c r="G3396" s="178">
        <v>-2</v>
      </c>
      <c r="H3396" s="178">
        <v>0</v>
      </c>
      <c r="I3396" s="178">
        <v>0</v>
      </c>
      <c r="J3396" s="178" t="s">
        <v>973</v>
      </c>
    </row>
    <row r="3397" spans="1:10" x14ac:dyDescent="0.45">
      <c r="A3397" s="178" t="s">
        <v>465</v>
      </c>
      <c r="B3397" s="178" t="s">
        <v>492</v>
      </c>
      <c r="C3397" s="178">
        <v>2025</v>
      </c>
      <c r="D3397" s="178" t="s">
        <v>336</v>
      </c>
      <c r="E3397" s="178" t="s">
        <v>337</v>
      </c>
      <c r="F3397" s="178" t="s">
        <v>493</v>
      </c>
      <c r="G3397" s="178">
        <v>-2</v>
      </c>
      <c r="H3397" s="178">
        <v>6.9368280470371205E-2</v>
      </c>
      <c r="I3397" s="178">
        <v>6.9368280470371205E-2</v>
      </c>
      <c r="J3397" s="178" t="s">
        <v>973</v>
      </c>
    </row>
    <row r="3398" spans="1:10" x14ac:dyDescent="0.45">
      <c r="A3398" s="178" t="s">
        <v>465</v>
      </c>
      <c r="B3398" s="178" t="s">
        <v>492</v>
      </c>
      <c r="C3398" s="178">
        <v>2025</v>
      </c>
      <c r="D3398" s="178" t="s">
        <v>336</v>
      </c>
      <c r="E3398" s="178" t="s">
        <v>337</v>
      </c>
      <c r="F3398" s="178" t="s">
        <v>494</v>
      </c>
      <c r="G3398" s="178">
        <v>2</v>
      </c>
      <c r="H3398" s="178">
        <v>0.100396148860454</v>
      </c>
      <c r="I3398" s="178">
        <v>0.100396148860454</v>
      </c>
      <c r="J3398" s="178" t="s">
        <v>973</v>
      </c>
    </row>
    <row r="3399" spans="1:10" x14ac:dyDescent="0.45">
      <c r="A3399" s="178" t="s">
        <v>465</v>
      </c>
      <c r="B3399" s="178" t="s">
        <v>492</v>
      </c>
      <c r="C3399" s="178">
        <v>2025</v>
      </c>
      <c r="D3399" s="178" t="s">
        <v>336</v>
      </c>
      <c r="E3399" s="178" t="s">
        <v>337</v>
      </c>
      <c r="F3399" s="178" t="s">
        <v>493</v>
      </c>
      <c r="G3399" s="178">
        <v>9</v>
      </c>
      <c r="H3399" s="178">
        <v>3.2651048153638798E-2</v>
      </c>
      <c r="I3399" s="178">
        <v>3.2651048153638798E-2</v>
      </c>
      <c r="J3399" s="178" t="s">
        <v>973</v>
      </c>
    </row>
    <row r="3400" spans="1:10" x14ac:dyDescent="0.45">
      <c r="A3400" s="178" t="s">
        <v>465</v>
      </c>
      <c r="B3400" s="178" t="s">
        <v>492</v>
      </c>
      <c r="C3400" s="178">
        <v>2025</v>
      </c>
      <c r="D3400" s="178" t="s">
        <v>336</v>
      </c>
      <c r="E3400" s="178" t="s">
        <v>337</v>
      </c>
      <c r="F3400" s="178" t="s">
        <v>493</v>
      </c>
      <c r="G3400" s="178">
        <v>14</v>
      </c>
      <c r="H3400" s="178">
        <v>1.08317015692592E-2</v>
      </c>
      <c r="I3400" s="178">
        <v>1.08317015692592E-2</v>
      </c>
      <c r="J3400" s="178" t="s">
        <v>973</v>
      </c>
    </row>
    <row r="3401" spans="1:10" x14ac:dyDescent="0.45">
      <c r="A3401" s="178" t="s">
        <v>465</v>
      </c>
      <c r="B3401" s="178" t="s">
        <v>492</v>
      </c>
      <c r="C3401" s="178">
        <v>2025</v>
      </c>
      <c r="D3401" s="178" t="s">
        <v>336</v>
      </c>
      <c r="E3401" s="178" t="s">
        <v>337</v>
      </c>
      <c r="F3401" s="178" t="s">
        <v>494</v>
      </c>
      <c r="G3401" s="178">
        <v>128</v>
      </c>
      <c r="H3401" s="178">
        <v>1.95464882999659E-2</v>
      </c>
      <c r="I3401" s="178">
        <v>1.95464882999659E-2</v>
      </c>
      <c r="J3401" s="178" t="s">
        <v>973</v>
      </c>
    </row>
    <row r="3402" spans="1:10" x14ac:dyDescent="0.45">
      <c r="A3402" s="178" t="s">
        <v>465</v>
      </c>
      <c r="B3402" s="178" t="s">
        <v>492</v>
      </c>
      <c r="C3402" s="178">
        <v>2025</v>
      </c>
      <c r="D3402" s="178" t="s">
        <v>336</v>
      </c>
      <c r="E3402" s="178" t="s">
        <v>337</v>
      </c>
      <c r="F3402" s="178" t="s">
        <v>493</v>
      </c>
      <c r="G3402" s="178">
        <v>187</v>
      </c>
      <c r="H3402" s="178">
        <v>0.242310956120491</v>
      </c>
      <c r="I3402" s="178">
        <v>0.242310956120491</v>
      </c>
      <c r="J3402" s="178" t="s">
        <v>973</v>
      </c>
    </row>
    <row r="3403" spans="1:10" x14ac:dyDescent="0.45">
      <c r="A3403" s="178" t="s">
        <v>465</v>
      </c>
      <c r="B3403" s="178" t="s">
        <v>492</v>
      </c>
      <c r="C3403" s="178">
        <v>2025</v>
      </c>
      <c r="D3403" s="178" t="s">
        <v>336</v>
      </c>
      <c r="E3403" s="178" t="s">
        <v>337</v>
      </c>
      <c r="F3403" s="178" t="s">
        <v>494</v>
      </c>
      <c r="G3403" s="178">
        <v>212</v>
      </c>
      <c r="H3403" s="178">
        <v>9.0733379125595107E-2</v>
      </c>
      <c r="I3403" s="178">
        <v>9.0733379125595107E-2</v>
      </c>
      <c r="J3403" s="178" t="s">
        <v>973</v>
      </c>
    </row>
    <row r="3404" spans="1:10" x14ac:dyDescent="0.45">
      <c r="A3404" s="178" t="s">
        <v>465</v>
      </c>
      <c r="B3404" s="178" t="s">
        <v>492</v>
      </c>
      <c r="C3404" s="178">
        <v>2025</v>
      </c>
      <c r="D3404" s="178" t="s">
        <v>336</v>
      </c>
      <c r="E3404" s="178" t="s">
        <v>337</v>
      </c>
      <c r="F3404" s="178" t="s">
        <v>494</v>
      </c>
      <c r="G3404" s="178">
        <v>100000</v>
      </c>
      <c r="H3404" s="1">
        <v>9.9999999999999998E-13</v>
      </c>
      <c r="I3404" s="178">
        <v>9.9999999999999998E-13</v>
      </c>
      <c r="J3404" s="178" t="s">
        <v>973</v>
      </c>
    </row>
    <row r="3405" spans="1:10" x14ac:dyDescent="0.45">
      <c r="A3405" s="178" t="s">
        <v>465</v>
      </c>
      <c r="B3405" s="178" t="s">
        <v>492</v>
      </c>
      <c r="C3405" s="178">
        <v>2030</v>
      </c>
      <c r="D3405" s="178" t="s">
        <v>336</v>
      </c>
      <c r="E3405" s="178" t="s">
        <v>337</v>
      </c>
      <c r="F3405" s="178" t="s">
        <v>493</v>
      </c>
      <c r="G3405" s="178">
        <v>-100000</v>
      </c>
      <c r="H3405" s="178">
        <v>0</v>
      </c>
      <c r="I3405" s="178">
        <v>0</v>
      </c>
      <c r="J3405" s="178" t="s">
        <v>973</v>
      </c>
    </row>
    <row r="3406" spans="1:10" x14ac:dyDescent="0.45">
      <c r="A3406" s="178" t="s">
        <v>465</v>
      </c>
      <c r="B3406" s="178" t="s">
        <v>492</v>
      </c>
      <c r="C3406" s="178">
        <v>2030</v>
      </c>
      <c r="D3406" s="178" t="s">
        <v>336</v>
      </c>
      <c r="E3406" s="178" t="s">
        <v>337</v>
      </c>
      <c r="F3406" s="178" t="s">
        <v>493</v>
      </c>
      <c r="G3406" s="178">
        <v>-2</v>
      </c>
      <c r="H3406" s="178">
        <v>0</v>
      </c>
      <c r="I3406" s="178">
        <v>0</v>
      </c>
      <c r="J3406" s="178" t="s">
        <v>973</v>
      </c>
    </row>
    <row r="3407" spans="1:10" x14ac:dyDescent="0.45">
      <c r="A3407" s="178" t="s">
        <v>465</v>
      </c>
      <c r="B3407" s="178" t="s">
        <v>492</v>
      </c>
      <c r="C3407" s="178">
        <v>2030</v>
      </c>
      <c r="D3407" s="178" t="s">
        <v>336</v>
      </c>
      <c r="E3407" s="178" t="s">
        <v>337</v>
      </c>
      <c r="F3407" s="178" t="s">
        <v>493</v>
      </c>
      <c r="G3407" s="178">
        <v>-2</v>
      </c>
      <c r="H3407" s="178">
        <v>8.3336070179939298E-2</v>
      </c>
      <c r="I3407" s="178">
        <v>8.3336070179939298E-2</v>
      </c>
      <c r="J3407" s="178" t="s">
        <v>973</v>
      </c>
    </row>
    <row r="3408" spans="1:10" x14ac:dyDescent="0.45">
      <c r="A3408" s="178" t="s">
        <v>465</v>
      </c>
      <c r="B3408" s="178" t="s">
        <v>492</v>
      </c>
      <c r="C3408" s="178">
        <v>2030</v>
      </c>
      <c r="D3408" s="178" t="s">
        <v>336</v>
      </c>
      <c r="E3408" s="178" t="s">
        <v>337</v>
      </c>
      <c r="F3408" s="178" t="s">
        <v>494</v>
      </c>
      <c r="G3408" s="178">
        <v>2</v>
      </c>
      <c r="H3408" s="178">
        <v>0.11481787264347</v>
      </c>
      <c r="I3408" s="178">
        <v>0.11481787264347</v>
      </c>
      <c r="J3408" s="178" t="s">
        <v>973</v>
      </c>
    </row>
    <row r="3409" spans="1:10" x14ac:dyDescent="0.45">
      <c r="A3409" s="178" t="s">
        <v>465</v>
      </c>
      <c r="B3409" s="178" t="s">
        <v>492</v>
      </c>
      <c r="C3409" s="178">
        <v>2030</v>
      </c>
      <c r="D3409" s="178" t="s">
        <v>336</v>
      </c>
      <c r="E3409" s="178" t="s">
        <v>337</v>
      </c>
      <c r="F3409" s="178" t="s">
        <v>493</v>
      </c>
      <c r="G3409" s="178">
        <v>8</v>
      </c>
      <c r="H3409" s="178">
        <v>4.1314687579870203E-2</v>
      </c>
      <c r="I3409" s="178">
        <v>4.1314687579870203E-2</v>
      </c>
      <c r="J3409" s="178" t="s">
        <v>973</v>
      </c>
    </row>
    <row r="3410" spans="1:10" x14ac:dyDescent="0.45">
      <c r="A3410" s="178" t="s">
        <v>465</v>
      </c>
      <c r="B3410" s="178" t="s">
        <v>492</v>
      </c>
      <c r="C3410" s="178">
        <v>2030</v>
      </c>
      <c r="D3410" s="178" t="s">
        <v>336</v>
      </c>
      <c r="E3410" s="178" t="s">
        <v>337</v>
      </c>
      <c r="F3410" s="178" t="s">
        <v>493</v>
      </c>
      <c r="G3410" s="178">
        <v>13</v>
      </c>
      <c r="H3410" s="178">
        <v>1.29903005436063E-2</v>
      </c>
      <c r="I3410" s="178">
        <v>1.29903005436063E-2</v>
      </c>
      <c r="J3410" s="178" t="s">
        <v>973</v>
      </c>
    </row>
    <row r="3411" spans="1:10" x14ac:dyDescent="0.45">
      <c r="A3411" s="178" t="s">
        <v>465</v>
      </c>
      <c r="B3411" s="178" t="s">
        <v>492</v>
      </c>
      <c r="C3411" s="178">
        <v>2030</v>
      </c>
      <c r="D3411" s="178" t="s">
        <v>336</v>
      </c>
      <c r="E3411" s="178" t="s">
        <v>337</v>
      </c>
      <c r="F3411" s="178" t="s">
        <v>494</v>
      </c>
      <c r="G3411" s="178">
        <v>127</v>
      </c>
      <c r="H3411" s="178">
        <v>2.2445810958743099E-2</v>
      </c>
      <c r="I3411" s="178">
        <v>2.2445810958743099E-2</v>
      </c>
      <c r="J3411" s="178" t="s">
        <v>973</v>
      </c>
    </row>
    <row r="3412" spans="1:10" x14ac:dyDescent="0.45">
      <c r="A3412" s="178" t="s">
        <v>465</v>
      </c>
      <c r="B3412" s="178" t="s">
        <v>492</v>
      </c>
      <c r="C3412" s="178">
        <v>2030</v>
      </c>
      <c r="D3412" s="178" t="s">
        <v>336</v>
      </c>
      <c r="E3412" s="178" t="s">
        <v>337</v>
      </c>
      <c r="F3412" s="178" t="s">
        <v>493</v>
      </c>
      <c r="G3412" s="178">
        <v>155</v>
      </c>
      <c r="H3412" s="178">
        <v>0.33572903275489802</v>
      </c>
      <c r="I3412" s="178">
        <v>0.33572903275489802</v>
      </c>
      <c r="J3412" s="178" t="s">
        <v>973</v>
      </c>
    </row>
    <row r="3413" spans="1:10" x14ac:dyDescent="0.45">
      <c r="A3413" s="178" t="s">
        <v>465</v>
      </c>
      <c r="B3413" s="178" t="s">
        <v>492</v>
      </c>
      <c r="C3413" s="178">
        <v>2030</v>
      </c>
      <c r="D3413" s="178" t="s">
        <v>336</v>
      </c>
      <c r="E3413" s="178" t="s">
        <v>337</v>
      </c>
      <c r="F3413" s="178" t="s">
        <v>494</v>
      </c>
      <c r="G3413" s="178">
        <v>211</v>
      </c>
      <c r="H3413" s="178">
        <v>0.10430750995874399</v>
      </c>
      <c r="I3413" s="178">
        <v>0.10430750995874399</v>
      </c>
      <c r="J3413" s="178" t="s">
        <v>973</v>
      </c>
    </row>
    <row r="3414" spans="1:10" x14ac:dyDescent="0.45">
      <c r="A3414" s="178" t="s">
        <v>465</v>
      </c>
      <c r="B3414" s="178" t="s">
        <v>492</v>
      </c>
      <c r="C3414" s="178">
        <v>2030</v>
      </c>
      <c r="D3414" s="178" t="s">
        <v>336</v>
      </c>
      <c r="E3414" s="178" t="s">
        <v>337</v>
      </c>
      <c r="F3414" s="178" t="s">
        <v>494</v>
      </c>
      <c r="G3414" s="178">
        <v>100000</v>
      </c>
      <c r="H3414" s="1">
        <v>9.9999999999999998E-13</v>
      </c>
      <c r="I3414" s="178">
        <v>9.9999999999999998E-13</v>
      </c>
      <c r="J3414" s="178" t="s">
        <v>973</v>
      </c>
    </row>
    <row r="3415" spans="1:10" x14ac:dyDescent="0.45">
      <c r="A3415" s="178" t="s">
        <v>465</v>
      </c>
      <c r="B3415" s="178" t="s">
        <v>492</v>
      </c>
      <c r="C3415" s="178">
        <v>2035</v>
      </c>
      <c r="D3415" s="178" t="s">
        <v>336</v>
      </c>
      <c r="E3415" s="178" t="s">
        <v>337</v>
      </c>
      <c r="F3415" s="178" t="s">
        <v>493</v>
      </c>
      <c r="G3415" s="178">
        <v>-100000</v>
      </c>
      <c r="H3415" s="178">
        <v>0</v>
      </c>
      <c r="I3415" s="178">
        <v>0</v>
      </c>
      <c r="J3415" s="178" t="s">
        <v>973</v>
      </c>
    </row>
    <row r="3416" spans="1:10" x14ac:dyDescent="0.45">
      <c r="A3416" s="178" t="s">
        <v>465</v>
      </c>
      <c r="B3416" s="178" t="s">
        <v>492</v>
      </c>
      <c r="C3416" s="178">
        <v>2035</v>
      </c>
      <c r="D3416" s="178" t="s">
        <v>336</v>
      </c>
      <c r="E3416" s="178" t="s">
        <v>337</v>
      </c>
      <c r="F3416" s="178" t="s">
        <v>493</v>
      </c>
      <c r="G3416" s="178">
        <v>-2</v>
      </c>
      <c r="H3416" s="178">
        <v>9.2105276882648496E-2</v>
      </c>
      <c r="I3416" s="178">
        <v>9.2105276882648496E-2</v>
      </c>
      <c r="J3416" s="178" t="s">
        <v>973</v>
      </c>
    </row>
    <row r="3417" spans="1:10" x14ac:dyDescent="0.45">
      <c r="A3417" s="178" t="s">
        <v>465</v>
      </c>
      <c r="B3417" s="178" t="s">
        <v>492</v>
      </c>
      <c r="C3417" s="178">
        <v>2035</v>
      </c>
      <c r="D3417" s="178" t="s">
        <v>336</v>
      </c>
      <c r="E3417" s="178" t="s">
        <v>337</v>
      </c>
      <c r="F3417" s="178" t="s">
        <v>493</v>
      </c>
      <c r="G3417" s="178">
        <v>-2</v>
      </c>
      <c r="H3417" s="178">
        <v>0</v>
      </c>
      <c r="I3417" s="178">
        <v>0</v>
      </c>
      <c r="J3417" s="178" t="s">
        <v>973</v>
      </c>
    </row>
    <row r="3418" spans="1:10" x14ac:dyDescent="0.45">
      <c r="A3418" s="178" t="s">
        <v>465</v>
      </c>
      <c r="B3418" s="178" t="s">
        <v>492</v>
      </c>
      <c r="C3418" s="178">
        <v>2035</v>
      </c>
      <c r="D3418" s="178" t="s">
        <v>336</v>
      </c>
      <c r="E3418" s="178" t="s">
        <v>337</v>
      </c>
      <c r="F3418" s="178" t="s">
        <v>494</v>
      </c>
      <c r="G3418" s="178">
        <v>2</v>
      </c>
      <c r="H3418" s="178">
        <v>0.12138070166110899</v>
      </c>
      <c r="I3418" s="178">
        <v>0.12138070166110899</v>
      </c>
      <c r="J3418" s="178" t="s">
        <v>973</v>
      </c>
    </row>
    <row r="3419" spans="1:10" x14ac:dyDescent="0.45">
      <c r="A3419" s="178" t="s">
        <v>465</v>
      </c>
      <c r="B3419" s="178" t="s">
        <v>492</v>
      </c>
      <c r="C3419" s="178">
        <v>2035</v>
      </c>
      <c r="D3419" s="178" t="s">
        <v>336</v>
      </c>
      <c r="E3419" s="178" t="s">
        <v>337</v>
      </c>
      <c r="F3419" s="178" t="s">
        <v>493</v>
      </c>
      <c r="G3419" s="178">
        <v>7</v>
      </c>
      <c r="H3419" s="178">
        <v>4.76521961390972E-2</v>
      </c>
      <c r="I3419" s="178">
        <v>4.76521961390972E-2</v>
      </c>
      <c r="J3419" s="178" t="s">
        <v>973</v>
      </c>
    </row>
    <row r="3420" spans="1:10" x14ac:dyDescent="0.45">
      <c r="A3420" s="178" t="s">
        <v>465</v>
      </c>
      <c r="B3420" s="178" t="s">
        <v>492</v>
      </c>
      <c r="C3420" s="178">
        <v>2035</v>
      </c>
      <c r="D3420" s="178" t="s">
        <v>336</v>
      </c>
      <c r="E3420" s="178" t="s">
        <v>337</v>
      </c>
      <c r="F3420" s="178" t="s">
        <v>493</v>
      </c>
      <c r="G3420" s="178">
        <v>13</v>
      </c>
      <c r="H3420" s="178">
        <v>1.4335853047668899E-2</v>
      </c>
      <c r="I3420" s="178">
        <v>1.4335853047668899E-2</v>
      </c>
      <c r="J3420" s="178" t="s">
        <v>973</v>
      </c>
    </row>
    <row r="3421" spans="1:10" x14ac:dyDescent="0.45">
      <c r="A3421" s="178" t="s">
        <v>465</v>
      </c>
      <c r="B3421" s="178" t="s">
        <v>492</v>
      </c>
      <c r="C3421" s="178">
        <v>2035</v>
      </c>
      <c r="D3421" s="178" t="s">
        <v>336</v>
      </c>
      <c r="E3421" s="178" t="s">
        <v>337</v>
      </c>
      <c r="F3421" s="178" t="s">
        <v>494</v>
      </c>
      <c r="G3421" s="178">
        <v>127</v>
      </c>
      <c r="H3421" s="178">
        <v>2.3820349946618101E-2</v>
      </c>
      <c r="I3421" s="178">
        <v>2.3820349946618101E-2</v>
      </c>
      <c r="J3421" s="178" t="s">
        <v>973</v>
      </c>
    </row>
    <row r="3422" spans="1:10" x14ac:dyDescent="0.45">
      <c r="A3422" s="178" t="s">
        <v>465</v>
      </c>
      <c r="B3422" s="178" t="s">
        <v>492</v>
      </c>
      <c r="C3422" s="178">
        <v>2035</v>
      </c>
      <c r="D3422" s="178" t="s">
        <v>336</v>
      </c>
      <c r="E3422" s="178" t="s">
        <v>337</v>
      </c>
      <c r="F3422" s="178" t="s">
        <v>493</v>
      </c>
      <c r="G3422" s="178">
        <v>133</v>
      </c>
      <c r="H3422" s="178">
        <v>0.41356837749481201</v>
      </c>
      <c r="I3422" s="178">
        <v>0.41356837749481201</v>
      </c>
      <c r="J3422" s="178" t="s">
        <v>973</v>
      </c>
    </row>
    <row r="3423" spans="1:10" x14ac:dyDescent="0.45">
      <c r="A3423" s="178" t="s">
        <v>465</v>
      </c>
      <c r="B3423" s="178" t="s">
        <v>492</v>
      </c>
      <c r="C3423" s="178">
        <v>2035</v>
      </c>
      <c r="D3423" s="178" t="s">
        <v>336</v>
      </c>
      <c r="E3423" s="178" t="s">
        <v>337</v>
      </c>
      <c r="F3423" s="178" t="s">
        <v>494</v>
      </c>
      <c r="G3423" s="178">
        <v>210</v>
      </c>
      <c r="H3423" s="178">
        <v>0.110810384154319</v>
      </c>
      <c r="I3423" s="178">
        <v>0.110810384154319</v>
      </c>
      <c r="J3423" s="178" t="s">
        <v>973</v>
      </c>
    </row>
    <row r="3424" spans="1:10" x14ac:dyDescent="0.45">
      <c r="A3424" s="178" t="s">
        <v>465</v>
      </c>
      <c r="B3424" s="178" t="s">
        <v>492</v>
      </c>
      <c r="C3424" s="178">
        <v>2035</v>
      </c>
      <c r="D3424" s="178" t="s">
        <v>336</v>
      </c>
      <c r="E3424" s="178" t="s">
        <v>337</v>
      </c>
      <c r="F3424" s="178" t="s">
        <v>494</v>
      </c>
      <c r="G3424" s="178">
        <v>100000</v>
      </c>
      <c r="H3424" s="1">
        <v>9.9999999999999998E-13</v>
      </c>
      <c r="I3424" s="178">
        <v>9.9999999999999998E-13</v>
      </c>
      <c r="J3424" s="178" t="s">
        <v>973</v>
      </c>
    </row>
    <row r="3425" spans="1:10" x14ac:dyDescent="0.45">
      <c r="A3425" s="178" t="s">
        <v>465</v>
      </c>
      <c r="B3425" s="178" t="s">
        <v>492</v>
      </c>
      <c r="C3425" s="178">
        <v>2040</v>
      </c>
      <c r="D3425" s="178" t="s">
        <v>336</v>
      </c>
      <c r="E3425" s="178" t="s">
        <v>337</v>
      </c>
      <c r="F3425" s="178" t="s">
        <v>493</v>
      </c>
      <c r="G3425" s="178">
        <v>-100000</v>
      </c>
      <c r="H3425" s="178">
        <v>0</v>
      </c>
      <c r="I3425" s="178">
        <v>0</v>
      </c>
      <c r="J3425" s="178" t="s">
        <v>973</v>
      </c>
    </row>
    <row r="3426" spans="1:10" x14ac:dyDescent="0.45">
      <c r="A3426" s="178" t="s">
        <v>465</v>
      </c>
      <c r="B3426" s="178" t="s">
        <v>492</v>
      </c>
      <c r="C3426" s="178">
        <v>2040</v>
      </c>
      <c r="D3426" s="178" t="s">
        <v>336</v>
      </c>
      <c r="E3426" s="178" t="s">
        <v>337</v>
      </c>
      <c r="F3426" s="178" t="s">
        <v>493</v>
      </c>
      <c r="G3426" s="178">
        <v>-2</v>
      </c>
      <c r="H3426" s="178">
        <v>0.10312081873416901</v>
      </c>
      <c r="I3426" s="178">
        <v>0.10312081873416901</v>
      </c>
      <c r="J3426" s="178" t="s">
        <v>973</v>
      </c>
    </row>
    <row r="3427" spans="1:10" x14ac:dyDescent="0.45">
      <c r="A3427" s="178" t="s">
        <v>465</v>
      </c>
      <c r="B3427" s="178" t="s">
        <v>492</v>
      </c>
      <c r="C3427" s="178">
        <v>2040</v>
      </c>
      <c r="D3427" s="178" t="s">
        <v>336</v>
      </c>
      <c r="E3427" s="178" t="s">
        <v>337</v>
      </c>
      <c r="F3427" s="178" t="s">
        <v>493</v>
      </c>
      <c r="G3427" s="178">
        <v>-2</v>
      </c>
      <c r="H3427" s="178">
        <v>0</v>
      </c>
      <c r="I3427" s="178">
        <v>0</v>
      </c>
      <c r="J3427" s="178" t="s">
        <v>973</v>
      </c>
    </row>
    <row r="3428" spans="1:10" x14ac:dyDescent="0.45">
      <c r="A3428" s="178" t="s">
        <v>465</v>
      </c>
      <c r="B3428" s="178" t="s">
        <v>492</v>
      </c>
      <c r="C3428" s="178">
        <v>2040</v>
      </c>
      <c r="D3428" s="178" t="s">
        <v>336</v>
      </c>
      <c r="E3428" s="178" t="s">
        <v>337</v>
      </c>
      <c r="F3428" s="178" t="s">
        <v>494</v>
      </c>
      <c r="G3428" s="178">
        <v>2</v>
      </c>
      <c r="H3428" s="178">
        <v>0.130522891879081</v>
      </c>
      <c r="I3428" s="178">
        <v>0.130522891879081</v>
      </c>
      <c r="J3428" s="178" t="s">
        <v>973</v>
      </c>
    </row>
    <row r="3429" spans="1:10" x14ac:dyDescent="0.45">
      <c r="A3429" s="178" t="s">
        <v>465</v>
      </c>
      <c r="B3429" s="178" t="s">
        <v>492</v>
      </c>
      <c r="C3429" s="178">
        <v>2040</v>
      </c>
      <c r="D3429" s="178" t="s">
        <v>336</v>
      </c>
      <c r="E3429" s="178" t="s">
        <v>337</v>
      </c>
      <c r="F3429" s="178" t="s">
        <v>493</v>
      </c>
      <c r="G3429" s="178">
        <v>7</v>
      </c>
      <c r="H3429" s="178">
        <v>5.5289264768361997E-2</v>
      </c>
      <c r="I3429" s="178">
        <v>5.5289264768361997E-2</v>
      </c>
      <c r="J3429" s="178" t="s">
        <v>973</v>
      </c>
    </row>
    <row r="3430" spans="1:10" x14ac:dyDescent="0.45">
      <c r="A3430" s="178" t="s">
        <v>465</v>
      </c>
      <c r="B3430" s="178" t="s">
        <v>492</v>
      </c>
      <c r="C3430" s="178">
        <v>2040</v>
      </c>
      <c r="D3430" s="178" t="s">
        <v>336</v>
      </c>
      <c r="E3430" s="178" t="s">
        <v>337</v>
      </c>
      <c r="F3430" s="178" t="s">
        <v>493</v>
      </c>
      <c r="G3430" s="178">
        <v>12</v>
      </c>
      <c r="H3430" s="178">
        <v>1.6029566526412999E-2</v>
      </c>
      <c r="I3430" s="178">
        <v>1.6029566526412999E-2</v>
      </c>
      <c r="J3430" s="178" t="s">
        <v>973</v>
      </c>
    </row>
    <row r="3431" spans="1:10" x14ac:dyDescent="0.45">
      <c r="A3431" s="178" t="s">
        <v>465</v>
      </c>
      <c r="B3431" s="178" t="s">
        <v>492</v>
      </c>
      <c r="C3431" s="178">
        <v>2040</v>
      </c>
      <c r="D3431" s="178" t="s">
        <v>336</v>
      </c>
      <c r="E3431" s="178" t="s">
        <v>337</v>
      </c>
      <c r="F3431" s="178" t="s">
        <v>493</v>
      </c>
      <c r="G3431" s="178">
        <v>118</v>
      </c>
      <c r="H3431" s="178">
        <v>0.50442868471145597</v>
      </c>
      <c r="I3431" s="178">
        <v>0.50442868471145597</v>
      </c>
      <c r="J3431" s="178" t="s">
        <v>973</v>
      </c>
    </row>
    <row r="3432" spans="1:10" x14ac:dyDescent="0.45">
      <c r="A3432" s="178" t="s">
        <v>465</v>
      </c>
      <c r="B3432" s="178" t="s">
        <v>492</v>
      </c>
      <c r="C3432" s="178">
        <v>2040</v>
      </c>
      <c r="D3432" s="178" t="s">
        <v>336</v>
      </c>
      <c r="E3432" s="178" t="s">
        <v>337</v>
      </c>
      <c r="F3432" s="178" t="s">
        <v>494</v>
      </c>
      <c r="G3432" s="178">
        <v>126</v>
      </c>
      <c r="H3432" s="178">
        <v>2.5707682594656899E-2</v>
      </c>
      <c r="I3432" s="178">
        <v>2.5707682594656899E-2</v>
      </c>
      <c r="J3432" s="178" t="s">
        <v>973</v>
      </c>
    </row>
    <row r="3433" spans="1:10" x14ac:dyDescent="0.45">
      <c r="A3433" s="178" t="s">
        <v>465</v>
      </c>
      <c r="B3433" s="178" t="s">
        <v>492</v>
      </c>
      <c r="C3433" s="178">
        <v>2040</v>
      </c>
      <c r="D3433" s="178" t="s">
        <v>336</v>
      </c>
      <c r="E3433" s="178" t="s">
        <v>337</v>
      </c>
      <c r="F3433" s="178" t="s">
        <v>494</v>
      </c>
      <c r="G3433" s="178">
        <v>209</v>
      </c>
      <c r="H3433" s="178">
        <v>0.119707025587558</v>
      </c>
      <c r="I3433" s="178">
        <v>0.119707025587558</v>
      </c>
      <c r="J3433" s="178" t="s">
        <v>973</v>
      </c>
    </row>
    <row r="3434" spans="1:10" x14ac:dyDescent="0.45">
      <c r="A3434" s="178" t="s">
        <v>465</v>
      </c>
      <c r="B3434" s="178" t="s">
        <v>492</v>
      </c>
      <c r="C3434" s="178">
        <v>2040</v>
      </c>
      <c r="D3434" s="178" t="s">
        <v>336</v>
      </c>
      <c r="E3434" s="178" t="s">
        <v>337</v>
      </c>
      <c r="F3434" s="178" t="s">
        <v>494</v>
      </c>
      <c r="G3434" s="178">
        <v>100000</v>
      </c>
      <c r="H3434" s="1">
        <v>9.9999999999999998E-13</v>
      </c>
      <c r="I3434" s="178">
        <v>9.9999999999999998E-13</v>
      </c>
      <c r="J3434" s="178" t="s">
        <v>973</v>
      </c>
    </row>
    <row r="3435" spans="1:10" x14ac:dyDescent="0.45">
      <c r="A3435" s="178" t="s">
        <v>465</v>
      </c>
      <c r="B3435" s="178" t="s">
        <v>492</v>
      </c>
      <c r="C3435" s="178">
        <v>2045</v>
      </c>
      <c r="D3435" s="178" t="s">
        <v>336</v>
      </c>
      <c r="E3435" s="178" t="s">
        <v>337</v>
      </c>
      <c r="F3435" s="178" t="s">
        <v>493</v>
      </c>
      <c r="G3435" s="178">
        <v>-100000</v>
      </c>
      <c r="H3435" s="178">
        <v>0</v>
      </c>
      <c r="I3435" s="178">
        <v>0</v>
      </c>
      <c r="J3435" s="178" t="s">
        <v>973</v>
      </c>
    </row>
    <row r="3436" spans="1:10" x14ac:dyDescent="0.45">
      <c r="A3436" s="178" t="s">
        <v>465</v>
      </c>
      <c r="B3436" s="178" t="s">
        <v>492</v>
      </c>
      <c r="C3436" s="178">
        <v>2045</v>
      </c>
      <c r="D3436" s="178" t="s">
        <v>336</v>
      </c>
      <c r="E3436" s="178" t="s">
        <v>337</v>
      </c>
      <c r="F3436" s="178" t="s">
        <v>493</v>
      </c>
      <c r="G3436" s="178">
        <v>-2</v>
      </c>
      <c r="H3436" s="178">
        <v>0.116904407739639</v>
      </c>
      <c r="I3436" s="178">
        <v>0.116904407739639</v>
      </c>
      <c r="J3436" s="178" t="s">
        <v>973</v>
      </c>
    </row>
    <row r="3437" spans="1:10" x14ac:dyDescent="0.45">
      <c r="A3437" s="178" t="s">
        <v>465</v>
      </c>
      <c r="B3437" s="178" t="s">
        <v>492</v>
      </c>
      <c r="C3437" s="178">
        <v>2045</v>
      </c>
      <c r="D3437" s="178" t="s">
        <v>336</v>
      </c>
      <c r="E3437" s="178" t="s">
        <v>337</v>
      </c>
      <c r="F3437" s="178" t="s">
        <v>493</v>
      </c>
      <c r="G3437" s="178">
        <v>-2</v>
      </c>
      <c r="H3437" s="178">
        <v>0</v>
      </c>
      <c r="I3437" s="178">
        <v>0</v>
      </c>
      <c r="J3437" s="178" t="s">
        <v>973</v>
      </c>
    </row>
    <row r="3438" spans="1:10" x14ac:dyDescent="0.45">
      <c r="A3438" s="178" t="s">
        <v>465</v>
      </c>
      <c r="B3438" s="178" t="s">
        <v>492</v>
      </c>
      <c r="C3438" s="178">
        <v>2045</v>
      </c>
      <c r="D3438" s="178" t="s">
        <v>336</v>
      </c>
      <c r="E3438" s="178" t="s">
        <v>337</v>
      </c>
      <c r="F3438" s="178" t="s">
        <v>494</v>
      </c>
      <c r="G3438" s="178">
        <v>2</v>
      </c>
      <c r="H3438" s="178">
        <v>0.142627343535423</v>
      </c>
      <c r="I3438" s="178">
        <v>0.142627343535423</v>
      </c>
      <c r="J3438" s="178" t="s">
        <v>973</v>
      </c>
    </row>
    <row r="3439" spans="1:10" x14ac:dyDescent="0.45">
      <c r="A3439" s="178" t="s">
        <v>465</v>
      </c>
      <c r="B3439" s="178" t="s">
        <v>492</v>
      </c>
      <c r="C3439" s="178">
        <v>2045</v>
      </c>
      <c r="D3439" s="178" t="s">
        <v>336</v>
      </c>
      <c r="E3439" s="178" t="s">
        <v>337</v>
      </c>
      <c r="F3439" s="178" t="s">
        <v>493</v>
      </c>
      <c r="G3439" s="178">
        <v>6</v>
      </c>
      <c r="H3439" s="178">
        <v>6.4605638384819003E-2</v>
      </c>
      <c r="I3439" s="178">
        <v>6.4605638384819003E-2</v>
      </c>
      <c r="J3439" s="178" t="s">
        <v>973</v>
      </c>
    </row>
    <row r="3440" spans="1:10" x14ac:dyDescent="0.45">
      <c r="A3440" s="178" t="s">
        <v>465</v>
      </c>
      <c r="B3440" s="178" t="s">
        <v>492</v>
      </c>
      <c r="C3440" s="178">
        <v>2045</v>
      </c>
      <c r="D3440" s="178" t="s">
        <v>336</v>
      </c>
      <c r="E3440" s="178" t="s">
        <v>337</v>
      </c>
      <c r="F3440" s="178" t="s">
        <v>493</v>
      </c>
      <c r="G3440" s="178">
        <v>12</v>
      </c>
      <c r="H3440" s="178">
        <v>1.8151458352804201E-2</v>
      </c>
      <c r="I3440" s="178">
        <v>1.8151458352804201E-2</v>
      </c>
      <c r="J3440" s="178" t="s">
        <v>973</v>
      </c>
    </row>
    <row r="3441" spans="1:10" x14ac:dyDescent="0.45">
      <c r="A3441" s="178" t="s">
        <v>465</v>
      </c>
      <c r="B3441" s="178" t="s">
        <v>492</v>
      </c>
      <c r="C3441" s="178">
        <v>2045</v>
      </c>
      <c r="D3441" s="178" t="s">
        <v>336</v>
      </c>
      <c r="E3441" s="178" t="s">
        <v>337</v>
      </c>
      <c r="F3441" s="178" t="s">
        <v>493</v>
      </c>
      <c r="G3441" s="178">
        <v>107</v>
      </c>
      <c r="H3441" s="178">
        <v>0.61299896240234297</v>
      </c>
      <c r="I3441" s="178">
        <v>0.61299896240234297</v>
      </c>
      <c r="J3441" s="178" t="s">
        <v>973</v>
      </c>
    </row>
    <row r="3442" spans="1:10" x14ac:dyDescent="0.45">
      <c r="A3442" s="178" t="s">
        <v>465</v>
      </c>
      <c r="B3442" s="178" t="s">
        <v>492</v>
      </c>
      <c r="C3442" s="178">
        <v>2045</v>
      </c>
      <c r="D3442" s="178" t="s">
        <v>336</v>
      </c>
      <c r="E3442" s="178" t="s">
        <v>337</v>
      </c>
      <c r="F3442" s="178" t="s">
        <v>494</v>
      </c>
      <c r="G3442" s="178">
        <v>126</v>
      </c>
      <c r="H3442" s="178">
        <v>2.81882360577583E-2</v>
      </c>
      <c r="I3442" s="178">
        <v>2.81882360577583E-2</v>
      </c>
      <c r="J3442" s="178" t="s">
        <v>973</v>
      </c>
    </row>
    <row r="3443" spans="1:10" x14ac:dyDescent="0.45">
      <c r="A3443" s="178" t="s">
        <v>465</v>
      </c>
      <c r="B3443" s="178" t="s">
        <v>492</v>
      </c>
      <c r="C3443" s="178">
        <v>2045</v>
      </c>
      <c r="D3443" s="178" t="s">
        <v>336</v>
      </c>
      <c r="E3443" s="178" t="s">
        <v>337</v>
      </c>
      <c r="F3443" s="178" t="s">
        <v>494</v>
      </c>
      <c r="G3443" s="178">
        <v>208</v>
      </c>
      <c r="H3443" s="178">
        <v>0.131378188729286</v>
      </c>
      <c r="I3443" s="178">
        <v>0.131378188729286</v>
      </c>
      <c r="J3443" s="178" t="s">
        <v>973</v>
      </c>
    </row>
    <row r="3444" spans="1:10" x14ac:dyDescent="0.45">
      <c r="A3444" s="178" t="s">
        <v>465</v>
      </c>
      <c r="B3444" s="178" t="s">
        <v>492</v>
      </c>
      <c r="C3444" s="178">
        <v>2045</v>
      </c>
      <c r="D3444" s="178" t="s">
        <v>336</v>
      </c>
      <c r="E3444" s="178" t="s">
        <v>337</v>
      </c>
      <c r="F3444" s="178" t="s">
        <v>494</v>
      </c>
      <c r="G3444" s="178">
        <v>100000</v>
      </c>
      <c r="H3444" s="1">
        <v>9.9999999999999998E-13</v>
      </c>
      <c r="I3444" s="178">
        <v>9.9999999999999998E-13</v>
      </c>
      <c r="J3444" s="178" t="s">
        <v>973</v>
      </c>
    </row>
    <row r="3445" spans="1:10" x14ac:dyDescent="0.45">
      <c r="A3445" s="178" t="s">
        <v>465</v>
      </c>
      <c r="B3445" s="178" t="s">
        <v>492</v>
      </c>
      <c r="C3445" s="178">
        <v>2050</v>
      </c>
      <c r="D3445" s="178" t="s">
        <v>336</v>
      </c>
      <c r="E3445" s="178" t="s">
        <v>337</v>
      </c>
      <c r="F3445" s="178" t="s">
        <v>493</v>
      </c>
      <c r="G3445" s="178">
        <v>-100000</v>
      </c>
      <c r="H3445" s="178">
        <v>0</v>
      </c>
      <c r="I3445" s="178">
        <v>0</v>
      </c>
      <c r="J3445" s="178" t="s">
        <v>973</v>
      </c>
    </row>
    <row r="3446" spans="1:10" x14ac:dyDescent="0.45">
      <c r="A3446" s="178" t="s">
        <v>465</v>
      </c>
      <c r="B3446" s="178" t="s">
        <v>492</v>
      </c>
      <c r="C3446" s="178">
        <v>2050</v>
      </c>
      <c r="D3446" s="178" t="s">
        <v>336</v>
      </c>
      <c r="E3446" s="178" t="s">
        <v>337</v>
      </c>
      <c r="F3446" s="178" t="s">
        <v>493</v>
      </c>
      <c r="G3446" s="178">
        <v>-1</v>
      </c>
      <c r="H3446" s="178">
        <v>0.134049966931343</v>
      </c>
      <c r="I3446" s="178">
        <v>0.134049966931343</v>
      </c>
      <c r="J3446" s="178" t="s">
        <v>973</v>
      </c>
    </row>
    <row r="3447" spans="1:10" x14ac:dyDescent="0.45">
      <c r="A3447" s="178" t="s">
        <v>465</v>
      </c>
      <c r="B3447" s="178" t="s">
        <v>492</v>
      </c>
      <c r="C3447" s="178">
        <v>2050</v>
      </c>
      <c r="D3447" s="178" t="s">
        <v>336</v>
      </c>
      <c r="E3447" s="178" t="s">
        <v>337</v>
      </c>
      <c r="F3447" s="178" t="s">
        <v>493</v>
      </c>
      <c r="G3447" s="178">
        <v>-1</v>
      </c>
      <c r="H3447" s="178">
        <v>0</v>
      </c>
      <c r="I3447" s="178">
        <v>0</v>
      </c>
      <c r="J3447" s="178" t="s">
        <v>973</v>
      </c>
    </row>
    <row r="3448" spans="1:10" x14ac:dyDescent="0.45">
      <c r="A3448" s="178" t="s">
        <v>465</v>
      </c>
      <c r="B3448" s="178" t="s">
        <v>492</v>
      </c>
      <c r="C3448" s="178">
        <v>2050</v>
      </c>
      <c r="D3448" s="178" t="s">
        <v>336</v>
      </c>
      <c r="E3448" s="178" t="s">
        <v>337</v>
      </c>
      <c r="F3448" s="178" t="s">
        <v>494</v>
      </c>
      <c r="G3448" s="178">
        <v>2</v>
      </c>
      <c r="H3448" s="178">
        <v>0.15813797712326</v>
      </c>
      <c r="I3448" s="178">
        <v>0.15813797712326</v>
      </c>
      <c r="J3448" s="178" t="s">
        <v>973</v>
      </c>
    </row>
    <row r="3449" spans="1:10" x14ac:dyDescent="0.45">
      <c r="A3449" s="178" t="s">
        <v>465</v>
      </c>
      <c r="B3449" s="178" t="s">
        <v>492</v>
      </c>
      <c r="C3449" s="178">
        <v>2050</v>
      </c>
      <c r="D3449" s="178" t="s">
        <v>336</v>
      </c>
      <c r="E3449" s="178" t="s">
        <v>337</v>
      </c>
      <c r="F3449" s="178" t="s">
        <v>493</v>
      </c>
      <c r="G3449" s="178">
        <v>6</v>
      </c>
      <c r="H3449" s="178">
        <v>7.6030753552913694E-2</v>
      </c>
      <c r="I3449" s="178">
        <v>7.6030753552913694E-2</v>
      </c>
      <c r="J3449" s="178" t="s">
        <v>973</v>
      </c>
    </row>
    <row r="3450" spans="1:10" x14ac:dyDescent="0.45">
      <c r="A3450" s="178" t="s">
        <v>465</v>
      </c>
      <c r="B3450" s="178" t="s">
        <v>492</v>
      </c>
      <c r="C3450" s="178">
        <v>2050</v>
      </c>
      <c r="D3450" s="178" t="s">
        <v>336</v>
      </c>
      <c r="E3450" s="178" t="s">
        <v>337</v>
      </c>
      <c r="F3450" s="178" t="s">
        <v>493</v>
      </c>
      <c r="G3450" s="178">
        <v>11</v>
      </c>
      <c r="H3450" s="178">
        <v>2.0792661234736401E-2</v>
      </c>
      <c r="I3450" s="178">
        <v>2.0792661234736401E-2</v>
      </c>
      <c r="J3450" s="178" t="s">
        <v>973</v>
      </c>
    </row>
    <row r="3451" spans="1:10" x14ac:dyDescent="0.45">
      <c r="A3451" s="178" t="s">
        <v>465</v>
      </c>
      <c r="B3451" s="178" t="s">
        <v>492</v>
      </c>
      <c r="C3451" s="178">
        <v>2050</v>
      </c>
      <c r="D3451" s="178" t="s">
        <v>336</v>
      </c>
      <c r="E3451" s="178" t="s">
        <v>337</v>
      </c>
      <c r="F3451" s="178" t="s">
        <v>493</v>
      </c>
      <c r="G3451" s="178">
        <v>98</v>
      </c>
      <c r="H3451" s="178">
        <v>0.74455535411834695</v>
      </c>
      <c r="I3451" s="178">
        <v>0.74455535411834695</v>
      </c>
      <c r="J3451" s="178" t="s">
        <v>973</v>
      </c>
    </row>
    <row r="3452" spans="1:10" x14ac:dyDescent="0.45">
      <c r="A3452" s="178" t="s">
        <v>465</v>
      </c>
      <c r="B3452" s="178" t="s">
        <v>492</v>
      </c>
      <c r="C3452" s="178">
        <v>2050</v>
      </c>
      <c r="D3452" s="178" t="s">
        <v>336</v>
      </c>
      <c r="E3452" s="178" t="s">
        <v>337</v>
      </c>
      <c r="F3452" s="178" t="s">
        <v>494</v>
      </c>
      <c r="G3452" s="178">
        <v>125</v>
      </c>
      <c r="H3452" s="178">
        <v>3.1355004757642697E-2</v>
      </c>
      <c r="I3452" s="178">
        <v>3.1355004757642697E-2</v>
      </c>
      <c r="J3452" s="178" t="s">
        <v>973</v>
      </c>
    </row>
    <row r="3453" spans="1:10" x14ac:dyDescent="0.45">
      <c r="A3453" s="178" t="s">
        <v>465</v>
      </c>
      <c r="B3453" s="178" t="s">
        <v>492</v>
      </c>
      <c r="C3453" s="178">
        <v>2050</v>
      </c>
      <c r="D3453" s="178" t="s">
        <v>336</v>
      </c>
      <c r="E3453" s="178" t="s">
        <v>337</v>
      </c>
      <c r="F3453" s="178" t="s">
        <v>494</v>
      </c>
      <c r="G3453" s="178">
        <v>207</v>
      </c>
      <c r="H3453" s="178">
        <v>0.146263867616653</v>
      </c>
      <c r="I3453" s="178">
        <v>0.146263867616653</v>
      </c>
      <c r="J3453" s="178" t="s">
        <v>973</v>
      </c>
    </row>
    <row r="3454" spans="1:10" x14ac:dyDescent="0.45">
      <c r="A3454" s="178" t="s">
        <v>465</v>
      </c>
      <c r="B3454" s="178" t="s">
        <v>492</v>
      </c>
      <c r="C3454" s="178">
        <v>2050</v>
      </c>
      <c r="D3454" s="178" t="s">
        <v>336</v>
      </c>
      <c r="E3454" s="178" t="s">
        <v>337</v>
      </c>
      <c r="F3454" s="178" t="s">
        <v>494</v>
      </c>
      <c r="G3454" s="178">
        <v>100000</v>
      </c>
      <c r="H3454" s="1">
        <v>9.9999999999999998E-13</v>
      </c>
      <c r="I3454" s="178">
        <v>9.9999999999999998E-13</v>
      </c>
      <c r="J3454" s="178" t="s">
        <v>973</v>
      </c>
    </row>
    <row r="3455" spans="1:10" x14ac:dyDescent="0.45">
      <c r="A3455" s="178" t="s">
        <v>465</v>
      </c>
      <c r="B3455" s="178" t="s">
        <v>495</v>
      </c>
      <c r="C3455" s="178">
        <v>2015</v>
      </c>
      <c r="D3455" s="178" t="s">
        <v>336</v>
      </c>
      <c r="E3455" s="178" t="s">
        <v>337</v>
      </c>
      <c r="F3455" s="178" t="s">
        <v>496</v>
      </c>
      <c r="G3455" s="178">
        <v>-100000</v>
      </c>
      <c r="H3455" s="178">
        <v>0</v>
      </c>
      <c r="I3455" s="178">
        <v>0</v>
      </c>
      <c r="J3455" s="178" t="s">
        <v>973</v>
      </c>
    </row>
    <row r="3456" spans="1:10" x14ac:dyDescent="0.45">
      <c r="A3456" s="178" t="s">
        <v>465</v>
      </c>
      <c r="B3456" s="178" t="s">
        <v>495</v>
      </c>
      <c r="C3456" s="178">
        <v>2015</v>
      </c>
      <c r="D3456" s="178" t="s">
        <v>336</v>
      </c>
      <c r="E3456" s="178" t="s">
        <v>337</v>
      </c>
      <c r="F3456" s="178" t="s">
        <v>496</v>
      </c>
      <c r="G3456" s="178">
        <v>1</v>
      </c>
      <c r="H3456" s="178">
        <v>1.5397201776504501</v>
      </c>
      <c r="I3456" s="178">
        <v>1.5397201776504501</v>
      </c>
      <c r="J3456" s="178" t="s">
        <v>973</v>
      </c>
    </row>
    <row r="3457" spans="1:10" x14ac:dyDescent="0.45">
      <c r="A3457" s="178" t="s">
        <v>465</v>
      </c>
      <c r="B3457" s="178" t="s">
        <v>495</v>
      </c>
      <c r="C3457" s="178">
        <v>2015</v>
      </c>
      <c r="D3457" s="178" t="s">
        <v>336</v>
      </c>
      <c r="E3457" s="178" t="s">
        <v>337</v>
      </c>
      <c r="F3457" s="178" t="s">
        <v>496</v>
      </c>
      <c r="G3457" s="178">
        <v>1</v>
      </c>
      <c r="H3457" s="178">
        <v>0</v>
      </c>
      <c r="I3457" s="178">
        <v>0</v>
      </c>
      <c r="J3457" s="178" t="s">
        <v>973</v>
      </c>
    </row>
    <row r="3458" spans="1:10" x14ac:dyDescent="0.45">
      <c r="A3458" s="178" t="s">
        <v>465</v>
      </c>
      <c r="B3458" s="178" t="s">
        <v>495</v>
      </c>
      <c r="C3458" s="178">
        <v>2015</v>
      </c>
      <c r="D3458" s="178" t="s">
        <v>336</v>
      </c>
      <c r="E3458" s="178" t="s">
        <v>337</v>
      </c>
      <c r="F3458" s="178" t="s">
        <v>497</v>
      </c>
      <c r="G3458" s="178">
        <v>38</v>
      </c>
      <c r="H3458" s="178">
        <v>0.38493004441261203</v>
      </c>
      <c r="I3458" s="178">
        <v>0.38493004441261203</v>
      </c>
      <c r="J3458" s="178" t="s">
        <v>715</v>
      </c>
    </row>
    <row r="3459" spans="1:10" x14ac:dyDescent="0.45">
      <c r="A3459" s="178" t="s">
        <v>465</v>
      </c>
      <c r="B3459" s="178" t="s">
        <v>495</v>
      </c>
      <c r="C3459" s="178">
        <v>2015</v>
      </c>
      <c r="D3459" s="178" t="s">
        <v>336</v>
      </c>
      <c r="E3459" s="178" t="s">
        <v>337</v>
      </c>
      <c r="F3459" s="178" t="s">
        <v>499</v>
      </c>
      <c r="G3459" s="178">
        <v>199</v>
      </c>
      <c r="H3459" s="178">
        <v>0.40631502866745001</v>
      </c>
      <c r="I3459" s="178">
        <v>0.40631502866745001</v>
      </c>
      <c r="J3459" s="178" t="s">
        <v>973</v>
      </c>
    </row>
    <row r="3460" spans="1:10" x14ac:dyDescent="0.45">
      <c r="A3460" s="178" t="s">
        <v>465</v>
      </c>
      <c r="B3460" s="178" t="s">
        <v>495</v>
      </c>
      <c r="C3460" s="178">
        <v>2015</v>
      </c>
      <c r="D3460" s="178" t="s">
        <v>336</v>
      </c>
      <c r="E3460" s="178" t="s">
        <v>337</v>
      </c>
      <c r="F3460" s="178" t="s">
        <v>500</v>
      </c>
      <c r="G3460" s="178">
        <v>289</v>
      </c>
      <c r="H3460" s="178">
        <v>0.40631502866745001</v>
      </c>
      <c r="I3460" s="178">
        <v>0.40631502866745001</v>
      </c>
      <c r="J3460" s="178" t="s">
        <v>714</v>
      </c>
    </row>
    <row r="3461" spans="1:10" x14ac:dyDescent="0.45">
      <c r="A3461" s="178" t="s">
        <v>465</v>
      </c>
      <c r="B3461" s="178" t="s">
        <v>495</v>
      </c>
      <c r="C3461" s="178">
        <v>2015</v>
      </c>
      <c r="D3461" s="178" t="s">
        <v>336</v>
      </c>
      <c r="E3461" s="178" t="s">
        <v>337</v>
      </c>
      <c r="F3461" s="178" t="s">
        <v>498</v>
      </c>
      <c r="G3461" s="178">
        <v>517</v>
      </c>
      <c r="H3461" s="178">
        <v>5.34625053405762E-2</v>
      </c>
      <c r="I3461" s="178">
        <v>5.34625053405762E-2</v>
      </c>
      <c r="J3461" s="178" t="s">
        <v>973</v>
      </c>
    </row>
    <row r="3462" spans="1:10" x14ac:dyDescent="0.45">
      <c r="A3462" s="178" t="s">
        <v>465</v>
      </c>
      <c r="B3462" s="178" t="s">
        <v>495</v>
      </c>
      <c r="C3462" s="178">
        <v>2015</v>
      </c>
      <c r="D3462" s="178" t="s">
        <v>336</v>
      </c>
      <c r="E3462" s="178" t="s">
        <v>337</v>
      </c>
      <c r="F3462" s="178" t="s">
        <v>501</v>
      </c>
      <c r="G3462" s="178">
        <v>1030</v>
      </c>
      <c r="H3462" s="178">
        <v>5.34625053405762E-2</v>
      </c>
      <c r="I3462" s="178">
        <v>5.34625053405762E-2</v>
      </c>
      <c r="J3462" s="178" t="s">
        <v>973</v>
      </c>
    </row>
    <row r="3463" spans="1:10" x14ac:dyDescent="0.45">
      <c r="A3463" s="178" t="s">
        <v>465</v>
      </c>
      <c r="B3463" s="178" t="s">
        <v>495</v>
      </c>
      <c r="C3463" s="178">
        <v>2015</v>
      </c>
      <c r="D3463" s="178" t="s">
        <v>336</v>
      </c>
      <c r="E3463" s="178" t="s">
        <v>337</v>
      </c>
      <c r="F3463" s="178" t="s">
        <v>501</v>
      </c>
      <c r="G3463" s="178">
        <v>100000</v>
      </c>
      <c r="H3463" s="1">
        <v>9.9999999999999998E-13</v>
      </c>
      <c r="I3463" s="178">
        <v>9.9999999999999998E-13</v>
      </c>
      <c r="J3463" s="178" t="s">
        <v>973</v>
      </c>
    </row>
    <row r="3464" spans="1:10" x14ac:dyDescent="0.45">
      <c r="A3464" s="178" t="s">
        <v>465</v>
      </c>
      <c r="B3464" s="178" t="s">
        <v>495</v>
      </c>
      <c r="C3464" s="178">
        <v>2020</v>
      </c>
      <c r="D3464" s="178" t="s">
        <v>336</v>
      </c>
      <c r="E3464" s="178" t="s">
        <v>337</v>
      </c>
      <c r="F3464" s="178" t="s">
        <v>496</v>
      </c>
      <c r="G3464" s="178">
        <v>-100000</v>
      </c>
      <c r="H3464" s="178">
        <v>0</v>
      </c>
      <c r="I3464" s="178">
        <v>0</v>
      </c>
      <c r="J3464" s="178" t="s">
        <v>973</v>
      </c>
    </row>
    <row r="3465" spans="1:10" x14ac:dyDescent="0.45">
      <c r="A3465" s="178" t="s">
        <v>465</v>
      </c>
      <c r="B3465" s="178" t="s">
        <v>495</v>
      </c>
      <c r="C3465" s="178">
        <v>2020</v>
      </c>
      <c r="D3465" s="178" t="s">
        <v>336</v>
      </c>
      <c r="E3465" s="178" t="s">
        <v>337</v>
      </c>
      <c r="F3465" s="178" t="s">
        <v>496</v>
      </c>
      <c r="G3465" s="178">
        <v>1</v>
      </c>
      <c r="H3465" s="178">
        <v>0</v>
      </c>
      <c r="I3465" s="178">
        <v>0</v>
      </c>
      <c r="J3465" s="178" t="s">
        <v>973</v>
      </c>
    </row>
    <row r="3466" spans="1:10" x14ac:dyDescent="0.45">
      <c r="A3466" s="178" t="s">
        <v>465</v>
      </c>
      <c r="B3466" s="178" t="s">
        <v>495</v>
      </c>
      <c r="C3466" s="178">
        <v>2020</v>
      </c>
      <c r="D3466" s="178" t="s">
        <v>336</v>
      </c>
      <c r="E3466" s="178" t="s">
        <v>337</v>
      </c>
      <c r="F3466" s="178" t="s">
        <v>496</v>
      </c>
      <c r="G3466" s="178">
        <v>1</v>
      </c>
      <c r="H3466" s="178">
        <v>1.1762226819992001</v>
      </c>
      <c r="I3466" s="178">
        <v>1.1762226819992001</v>
      </c>
      <c r="J3466" s="178" t="s">
        <v>973</v>
      </c>
    </row>
    <row r="3467" spans="1:10" x14ac:dyDescent="0.45">
      <c r="A3467" s="178" t="s">
        <v>465</v>
      </c>
      <c r="B3467" s="178" t="s">
        <v>495</v>
      </c>
      <c r="C3467" s="178">
        <v>2020</v>
      </c>
      <c r="D3467" s="178" t="s">
        <v>336</v>
      </c>
      <c r="E3467" s="178" t="s">
        <v>337</v>
      </c>
      <c r="F3467" s="178" t="s">
        <v>497</v>
      </c>
      <c r="G3467" s="178">
        <v>38</v>
      </c>
      <c r="H3467" s="178">
        <v>0.29405567049980103</v>
      </c>
      <c r="I3467" s="178">
        <v>0.29405567049980103</v>
      </c>
      <c r="J3467" s="178" t="s">
        <v>715</v>
      </c>
    </row>
    <row r="3468" spans="1:10" x14ac:dyDescent="0.45">
      <c r="A3468" s="178" t="s">
        <v>465</v>
      </c>
      <c r="B3468" s="178" t="s">
        <v>495</v>
      </c>
      <c r="C3468" s="178">
        <v>2020</v>
      </c>
      <c r="D3468" s="178" t="s">
        <v>336</v>
      </c>
      <c r="E3468" s="178" t="s">
        <v>337</v>
      </c>
      <c r="F3468" s="178" t="s">
        <v>499</v>
      </c>
      <c r="G3468" s="178">
        <v>199</v>
      </c>
      <c r="H3468" s="178">
        <v>0.30950731039047202</v>
      </c>
      <c r="I3468" s="178">
        <v>0.30950731039047202</v>
      </c>
      <c r="J3468" s="178" t="s">
        <v>973</v>
      </c>
    </row>
    <row r="3469" spans="1:10" x14ac:dyDescent="0.45">
      <c r="A3469" s="178" t="s">
        <v>465</v>
      </c>
      <c r="B3469" s="178" t="s">
        <v>495</v>
      </c>
      <c r="C3469" s="178">
        <v>2020</v>
      </c>
      <c r="D3469" s="178" t="s">
        <v>336</v>
      </c>
      <c r="E3469" s="178" t="s">
        <v>337</v>
      </c>
      <c r="F3469" s="178" t="s">
        <v>500</v>
      </c>
      <c r="G3469" s="178">
        <v>288</v>
      </c>
      <c r="H3469" s="178">
        <v>0.30950731039047202</v>
      </c>
      <c r="I3469" s="178">
        <v>0.30950731039047202</v>
      </c>
      <c r="J3469" s="178" t="s">
        <v>714</v>
      </c>
    </row>
    <row r="3470" spans="1:10" x14ac:dyDescent="0.45">
      <c r="A3470" s="178" t="s">
        <v>465</v>
      </c>
      <c r="B3470" s="178" t="s">
        <v>495</v>
      </c>
      <c r="C3470" s="178">
        <v>2020</v>
      </c>
      <c r="D3470" s="178" t="s">
        <v>336</v>
      </c>
      <c r="E3470" s="178" t="s">
        <v>337</v>
      </c>
      <c r="F3470" s="178" t="s">
        <v>498</v>
      </c>
      <c r="G3470" s="178">
        <v>494</v>
      </c>
      <c r="H3470" s="178">
        <v>4.2610645294189502E-2</v>
      </c>
      <c r="I3470" s="178">
        <v>4.2610645294189502E-2</v>
      </c>
      <c r="J3470" s="178" t="s">
        <v>973</v>
      </c>
    </row>
    <row r="3471" spans="1:10" x14ac:dyDescent="0.45">
      <c r="A3471" s="178" t="s">
        <v>465</v>
      </c>
      <c r="B3471" s="178" t="s">
        <v>495</v>
      </c>
      <c r="C3471" s="178">
        <v>2020</v>
      </c>
      <c r="D3471" s="178" t="s">
        <v>336</v>
      </c>
      <c r="E3471" s="178" t="s">
        <v>337</v>
      </c>
      <c r="F3471" s="178" t="s">
        <v>501</v>
      </c>
      <c r="G3471" s="178">
        <v>983</v>
      </c>
      <c r="H3471" s="178">
        <v>4.2610645294189502E-2</v>
      </c>
      <c r="I3471" s="178">
        <v>4.2610645294189502E-2</v>
      </c>
      <c r="J3471" s="178" t="s">
        <v>973</v>
      </c>
    </row>
    <row r="3472" spans="1:10" x14ac:dyDescent="0.45">
      <c r="A3472" s="178" t="s">
        <v>465</v>
      </c>
      <c r="B3472" s="178" t="s">
        <v>495</v>
      </c>
      <c r="C3472" s="178">
        <v>2020</v>
      </c>
      <c r="D3472" s="178" t="s">
        <v>336</v>
      </c>
      <c r="E3472" s="178" t="s">
        <v>337</v>
      </c>
      <c r="F3472" s="178" t="s">
        <v>501</v>
      </c>
      <c r="G3472" s="178">
        <v>100000</v>
      </c>
      <c r="H3472" s="1">
        <v>9.9999999999999998E-13</v>
      </c>
      <c r="I3472" s="178">
        <v>9.9999999999999998E-13</v>
      </c>
      <c r="J3472" s="178" t="s">
        <v>973</v>
      </c>
    </row>
    <row r="3473" spans="1:10" x14ac:dyDescent="0.45">
      <c r="A3473" s="178" t="s">
        <v>465</v>
      </c>
      <c r="B3473" s="178" t="s">
        <v>495</v>
      </c>
      <c r="C3473" s="178">
        <v>2025</v>
      </c>
      <c r="D3473" s="178" t="s">
        <v>336</v>
      </c>
      <c r="E3473" s="178" t="s">
        <v>337</v>
      </c>
      <c r="F3473" s="178" t="s">
        <v>496</v>
      </c>
      <c r="G3473" s="178">
        <v>-100000</v>
      </c>
      <c r="H3473" s="178">
        <v>0</v>
      </c>
      <c r="I3473" s="178">
        <v>0</v>
      </c>
      <c r="J3473" s="178" t="s">
        <v>973</v>
      </c>
    </row>
    <row r="3474" spans="1:10" x14ac:dyDescent="0.45">
      <c r="A3474" s="178" t="s">
        <v>465</v>
      </c>
      <c r="B3474" s="178" t="s">
        <v>495</v>
      </c>
      <c r="C3474" s="178">
        <v>2025</v>
      </c>
      <c r="D3474" s="178" t="s">
        <v>336</v>
      </c>
      <c r="E3474" s="178" t="s">
        <v>337</v>
      </c>
      <c r="F3474" s="178" t="s">
        <v>496</v>
      </c>
      <c r="G3474" s="178">
        <v>1</v>
      </c>
      <c r="H3474" s="178">
        <v>0.83413755893707198</v>
      </c>
      <c r="I3474" s="178">
        <v>0.83413755893707198</v>
      </c>
      <c r="J3474" s="178" t="s">
        <v>973</v>
      </c>
    </row>
    <row r="3475" spans="1:10" x14ac:dyDescent="0.45">
      <c r="A3475" s="178" t="s">
        <v>465</v>
      </c>
      <c r="B3475" s="178" t="s">
        <v>495</v>
      </c>
      <c r="C3475" s="178">
        <v>2025</v>
      </c>
      <c r="D3475" s="178" t="s">
        <v>336</v>
      </c>
      <c r="E3475" s="178" t="s">
        <v>337</v>
      </c>
      <c r="F3475" s="178" t="s">
        <v>496</v>
      </c>
      <c r="G3475" s="178">
        <v>1</v>
      </c>
      <c r="H3475" s="178">
        <v>0</v>
      </c>
      <c r="I3475" s="178">
        <v>0</v>
      </c>
      <c r="J3475" s="178" t="s">
        <v>973</v>
      </c>
    </row>
    <row r="3476" spans="1:10" x14ac:dyDescent="0.45">
      <c r="A3476" s="178" t="s">
        <v>465</v>
      </c>
      <c r="B3476" s="178" t="s">
        <v>495</v>
      </c>
      <c r="C3476" s="178">
        <v>2025</v>
      </c>
      <c r="D3476" s="178" t="s">
        <v>336</v>
      </c>
      <c r="E3476" s="178" t="s">
        <v>337</v>
      </c>
      <c r="F3476" s="178" t="s">
        <v>497</v>
      </c>
      <c r="G3476" s="178">
        <v>38</v>
      </c>
      <c r="H3476" s="178">
        <v>0.20853438973426799</v>
      </c>
      <c r="I3476" s="178">
        <v>0.20853438973426799</v>
      </c>
      <c r="J3476" s="178" t="s">
        <v>715</v>
      </c>
    </row>
    <row r="3477" spans="1:10" x14ac:dyDescent="0.45">
      <c r="A3477" s="178" t="s">
        <v>465</v>
      </c>
      <c r="B3477" s="178" t="s">
        <v>495</v>
      </c>
      <c r="C3477" s="178">
        <v>2025</v>
      </c>
      <c r="D3477" s="178" t="s">
        <v>336</v>
      </c>
      <c r="E3477" s="178" t="s">
        <v>337</v>
      </c>
      <c r="F3477" s="178" t="s">
        <v>499</v>
      </c>
      <c r="G3477" s="178">
        <v>199</v>
      </c>
      <c r="H3477" s="178">
        <v>0.21890173852443701</v>
      </c>
      <c r="I3477" s="178">
        <v>0.21890173852443701</v>
      </c>
      <c r="J3477" s="178" t="s">
        <v>973</v>
      </c>
    </row>
    <row r="3478" spans="1:10" x14ac:dyDescent="0.45">
      <c r="A3478" s="178" t="s">
        <v>465</v>
      </c>
      <c r="B3478" s="178" t="s">
        <v>495</v>
      </c>
      <c r="C3478" s="178">
        <v>2025</v>
      </c>
      <c r="D3478" s="178" t="s">
        <v>336</v>
      </c>
      <c r="E3478" s="178" t="s">
        <v>337</v>
      </c>
      <c r="F3478" s="178" t="s">
        <v>500</v>
      </c>
      <c r="G3478" s="178">
        <v>288</v>
      </c>
      <c r="H3478" s="178">
        <v>0.21890173852443701</v>
      </c>
      <c r="I3478" s="178">
        <v>0.21890173852443701</v>
      </c>
      <c r="J3478" s="178" t="s">
        <v>714</v>
      </c>
    </row>
    <row r="3479" spans="1:10" x14ac:dyDescent="0.45">
      <c r="A3479" s="178" t="s">
        <v>465</v>
      </c>
      <c r="B3479" s="178" t="s">
        <v>495</v>
      </c>
      <c r="C3479" s="178">
        <v>2025</v>
      </c>
      <c r="D3479" s="178" t="s">
        <v>336</v>
      </c>
      <c r="E3479" s="178" t="s">
        <v>337</v>
      </c>
      <c r="F3479" s="178" t="s">
        <v>498</v>
      </c>
      <c r="G3479" s="178">
        <v>474</v>
      </c>
      <c r="H3479" s="178">
        <v>3.1398914754390703E-2</v>
      </c>
      <c r="I3479" s="178">
        <v>3.1398914754390703E-2</v>
      </c>
      <c r="J3479" s="178" t="s">
        <v>973</v>
      </c>
    </row>
    <row r="3480" spans="1:10" x14ac:dyDescent="0.45">
      <c r="A3480" s="178" t="s">
        <v>465</v>
      </c>
      <c r="B3480" s="178" t="s">
        <v>495</v>
      </c>
      <c r="C3480" s="178">
        <v>2025</v>
      </c>
      <c r="D3480" s="178" t="s">
        <v>336</v>
      </c>
      <c r="E3480" s="178" t="s">
        <v>337</v>
      </c>
      <c r="F3480" s="178" t="s">
        <v>501</v>
      </c>
      <c r="G3480" s="178">
        <v>942</v>
      </c>
      <c r="H3480" s="178">
        <v>3.1398914754390703E-2</v>
      </c>
      <c r="I3480" s="178">
        <v>3.1398914754390703E-2</v>
      </c>
      <c r="J3480" s="178" t="s">
        <v>973</v>
      </c>
    </row>
    <row r="3481" spans="1:10" x14ac:dyDescent="0.45">
      <c r="A3481" s="178" t="s">
        <v>465</v>
      </c>
      <c r="B3481" s="178" t="s">
        <v>495</v>
      </c>
      <c r="C3481" s="178">
        <v>2025</v>
      </c>
      <c r="D3481" s="178" t="s">
        <v>336</v>
      </c>
      <c r="E3481" s="178" t="s">
        <v>337</v>
      </c>
      <c r="F3481" s="178" t="s">
        <v>501</v>
      </c>
      <c r="G3481" s="178">
        <v>100000</v>
      </c>
      <c r="H3481" s="1">
        <v>9.9999999999999998E-13</v>
      </c>
      <c r="I3481" s="178">
        <v>9.9999999999999998E-13</v>
      </c>
      <c r="J3481" s="178" t="s">
        <v>973</v>
      </c>
    </row>
    <row r="3482" spans="1:10" x14ac:dyDescent="0.45">
      <c r="A3482" s="178" t="s">
        <v>465</v>
      </c>
      <c r="B3482" s="178" t="s">
        <v>495</v>
      </c>
      <c r="C3482" s="178">
        <v>2030</v>
      </c>
      <c r="D3482" s="178" t="s">
        <v>336</v>
      </c>
      <c r="E3482" s="178" t="s">
        <v>337</v>
      </c>
      <c r="F3482" s="178" t="s">
        <v>496</v>
      </c>
      <c r="G3482" s="178">
        <v>-100000</v>
      </c>
      <c r="H3482" s="178">
        <v>0</v>
      </c>
      <c r="I3482" s="178">
        <v>0</v>
      </c>
      <c r="J3482" s="178" t="s">
        <v>973</v>
      </c>
    </row>
    <row r="3483" spans="1:10" x14ac:dyDescent="0.45">
      <c r="A3483" s="178" t="s">
        <v>465</v>
      </c>
      <c r="B3483" s="178" t="s">
        <v>495</v>
      </c>
      <c r="C3483" s="178">
        <v>2030</v>
      </c>
      <c r="D3483" s="178" t="s">
        <v>336</v>
      </c>
      <c r="E3483" s="178" t="s">
        <v>337</v>
      </c>
      <c r="F3483" s="178" t="s">
        <v>496</v>
      </c>
      <c r="G3483" s="178">
        <v>1</v>
      </c>
      <c r="H3483" s="178">
        <v>0.59137898683547896</v>
      </c>
      <c r="I3483" s="178">
        <v>0.59137898683547896</v>
      </c>
      <c r="J3483" s="178" t="s">
        <v>973</v>
      </c>
    </row>
    <row r="3484" spans="1:10" x14ac:dyDescent="0.45">
      <c r="A3484" s="178" t="s">
        <v>465</v>
      </c>
      <c r="B3484" s="178" t="s">
        <v>495</v>
      </c>
      <c r="C3484" s="178">
        <v>2030</v>
      </c>
      <c r="D3484" s="178" t="s">
        <v>336</v>
      </c>
      <c r="E3484" s="178" t="s">
        <v>337</v>
      </c>
      <c r="F3484" s="178" t="s">
        <v>496</v>
      </c>
      <c r="G3484" s="178">
        <v>1</v>
      </c>
      <c r="H3484" s="178">
        <v>0</v>
      </c>
      <c r="I3484" s="178">
        <v>0</v>
      </c>
      <c r="J3484" s="178" t="s">
        <v>973</v>
      </c>
    </row>
    <row r="3485" spans="1:10" x14ac:dyDescent="0.45">
      <c r="A3485" s="178" t="s">
        <v>465</v>
      </c>
      <c r="B3485" s="178" t="s">
        <v>495</v>
      </c>
      <c r="C3485" s="178">
        <v>2030</v>
      </c>
      <c r="D3485" s="178" t="s">
        <v>336</v>
      </c>
      <c r="E3485" s="178" t="s">
        <v>337</v>
      </c>
      <c r="F3485" s="178" t="s">
        <v>497</v>
      </c>
      <c r="G3485" s="178">
        <v>37</v>
      </c>
      <c r="H3485" s="178">
        <v>0.14784474670886899</v>
      </c>
      <c r="I3485" s="178">
        <v>0.14784474670886899</v>
      </c>
      <c r="J3485" s="178" t="s">
        <v>715</v>
      </c>
    </row>
    <row r="3486" spans="1:10" x14ac:dyDescent="0.45">
      <c r="A3486" s="178" t="s">
        <v>465</v>
      </c>
      <c r="B3486" s="178" t="s">
        <v>495</v>
      </c>
      <c r="C3486" s="178">
        <v>2030</v>
      </c>
      <c r="D3486" s="178" t="s">
        <v>336</v>
      </c>
      <c r="E3486" s="178" t="s">
        <v>337</v>
      </c>
      <c r="F3486" s="178" t="s">
        <v>499</v>
      </c>
      <c r="G3486" s="178">
        <v>199</v>
      </c>
      <c r="H3486" s="178">
        <v>0.15480075776576999</v>
      </c>
      <c r="I3486" s="178">
        <v>0.15480075776576999</v>
      </c>
      <c r="J3486" s="178" t="s">
        <v>973</v>
      </c>
    </row>
    <row r="3487" spans="1:10" x14ac:dyDescent="0.45">
      <c r="A3487" s="178" t="s">
        <v>465</v>
      </c>
      <c r="B3487" s="178" t="s">
        <v>495</v>
      </c>
      <c r="C3487" s="178">
        <v>2030</v>
      </c>
      <c r="D3487" s="178" t="s">
        <v>336</v>
      </c>
      <c r="E3487" s="178" t="s">
        <v>337</v>
      </c>
      <c r="F3487" s="178" t="s">
        <v>500</v>
      </c>
      <c r="G3487" s="178">
        <v>288</v>
      </c>
      <c r="H3487" s="178">
        <v>0.15480075776576999</v>
      </c>
      <c r="I3487" s="178">
        <v>0.15480075776576999</v>
      </c>
      <c r="J3487" s="178" t="s">
        <v>714</v>
      </c>
    </row>
    <row r="3488" spans="1:10" x14ac:dyDescent="0.45">
      <c r="A3488" s="178" t="s">
        <v>465</v>
      </c>
      <c r="B3488" s="178" t="s">
        <v>495</v>
      </c>
      <c r="C3488" s="178">
        <v>2030</v>
      </c>
      <c r="D3488" s="178" t="s">
        <v>336</v>
      </c>
      <c r="E3488" s="178" t="s">
        <v>337</v>
      </c>
      <c r="F3488" s="178" t="s">
        <v>498</v>
      </c>
      <c r="G3488" s="178">
        <v>456</v>
      </c>
      <c r="H3488" s="178">
        <v>2.3049158975482001E-2</v>
      </c>
      <c r="I3488" s="178">
        <v>2.3049158975482001E-2</v>
      </c>
      <c r="J3488" s="178" t="s">
        <v>973</v>
      </c>
    </row>
    <row r="3489" spans="1:10" x14ac:dyDescent="0.45">
      <c r="A3489" s="178" t="s">
        <v>465</v>
      </c>
      <c r="B3489" s="178" t="s">
        <v>495</v>
      </c>
      <c r="C3489" s="178">
        <v>2030</v>
      </c>
      <c r="D3489" s="178" t="s">
        <v>336</v>
      </c>
      <c r="E3489" s="178" t="s">
        <v>337</v>
      </c>
      <c r="F3489" s="178" t="s">
        <v>501</v>
      </c>
      <c r="G3489" s="178">
        <v>907</v>
      </c>
      <c r="H3489" s="178">
        <v>2.3049158975482001E-2</v>
      </c>
      <c r="I3489" s="178">
        <v>2.3049158975482001E-2</v>
      </c>
      <c r="J3489" s="178" t="s">
        <v>973</v>
      </c>
    </row>
    <row r="3490" spans="1:10" x14ac:dyDescent="0.45">
      <c r="A3490" s="178" t="s">
        <v>465</v>
      </c>
      <c r="B3490" s="178" t="s">
        <v>495</v>
      </c>
      <c r="C3490" s="178">
        <v>2030</v>
      </c>
      <c r="D3490" s="178" t="s">
        <v>336</v>
      </c>
      <c r="E3490" s="178" t="s">
        <v>337</v>
      </c>
      <c r="F3490" s="178" t="s">
        <v>501</v>
      </c>
      <c r="G3490" s="178">
        <v>100000</v>
      </c>
      <c r="H3490" s="1">
        <v>9.9999999999999998E-13</v>
      </c>
      <c r="I3490" s="178">
        <v>9.9999999999999998E-13</v>
      </c>
      <c r="J3490" s="178" t="s">
        <v>973</v>
      </c>
    </row>
    <row r="3491" spans="1:10" x14ac:dyDescent="0.45">
      <c r="A3491" s="178" t="s">
        <v>465</v>
      </c>
      <c r="B3491" s="178" t="s">
        <v>495</v>
      </c>
      <c r="C3491" s="178">
        <v>2035</v>
      </c>
      <c r="D3491" s="178" t="s">
        <v>336</v>
      </c>
      <c r="E3491" s="178" t="s">
        <v>337</v>
      </c>
      <c r="F3491" s="178" t="s">
        <v>496</v>
      </c>
      <c r="G3491" s="178">
        <v>-100000</v>
      </c>
      <c r="H3491" s="178">
        <v>0</v>
      </c>
      <c r="I3491" s="178">
        <v>0</v>
      </c>
      <c r="J3491" s="178" t="s">
        <v>973</v>
      </c>
    </row>
    <row r="3492" spans="1:10" x14ac:dyDescent="0.45">
      <c r="A3492" s="178" t="s">
        <v>465</v>
      </c>
      <c r="B3492" s="178" t="s">
        <v>495</v>
      </c>
      <c r="C3492" s="178">
        <v>2035</v>
      </c>
      <c r="D3492" s="178" t="s">
        <v>336</v>
      </c>
      <c r="E3492" s="178" t="s">
        <v>337</v>
      </c>
      <c r="F3492" s="178" t="s">
        <v>496</v>
      </c>
      <c r="G3492" s="178">
        <v>1</v>
      </c>
      <c r="H3492" s="178">
        <v>0</v>
      </c>
      <c r="I3492" s="178">
        <v>0</v>
      </c>
      <c r="J3492" s="178" t="s">
        <v>973</v>
      </c>
    </row>
    <row r="3493" spans="1:10" x14ac:dyDescent="0.45">
      <c r="A3493" s="178" t="s">
        <v>465</v>
      </c>
      <c r="B3493" s="178" t="s">
        <v>495</v>
      </c>
      <c r="C3493" s="178">
        <v>2035</v>
      </c>
      <c r="D3493" s="178" t="s">
        <v>336</v>
      </c>
      <c r="E3493" s="178" t="s">
        <v>337</v>
      </c>
      <c r="F3493" s="178" t="s">
        <v>496</v>
      </c>
      <c r="G3493" s="178">
        <v>1</v>
      </c>
      <c r="H3493" s="178">
        <v>0.41916123032569802</v>
      </c>
      <c r="I3493" s="178">
        <v>0.41916123032569802</v>
      </c>
      <c r="J3493" s="178" t="s">
        <v>973</v>
      </c>
    </row>
    <row r="3494" spans="1:10" x14ac:dyDescent="0.45">
      <c r="A3494" s="178" t="s">
        <v>465</v>
      </c>
      <c r="B3494" s="178" t="s">
        <v>495</v>
      </c>
      <c r="C3494" s="178">
        <v>2035</v>
      </c>
      <c r="D3494" s="178" t="s">
        <v>336</v>
      </c>
      <c r="E3494" s="178" t="s">
        <v>337</v>
      </c>
      <c r="F3494" s="178" t="s">
        <v>497</v>
      </c>
      <c r="G3494" s="178">
        <v>37</v>
      </c>
      <c r="H3494" s="178">
        <v>0.10479030758142401</v>
      </c>
      <c r="I3494" s="178">
        <v>0.10479030758142401</v>
      </c>
      <c r="J3494" s="178" t="s">
        <v>715</v>
      </c>
    </row>
    <row r="3495" spans="1:10" x14ac:dyDescent="0.45">
      <c r="A3495" s="178" t="s">
        <v>465</v>
      </c>
      <c r="B3495" s="178" t="s">
        <v>495</v>
      </c>
      <c r="C3495" s="178">
        <v>2035</v>
      </c>
      <c r="D3495" s="178" t="s">
        <v>336</v>
      </c>
      <c r="E3495" s="178" t="s">
        <v>337</v>
      </c>
      <c r="F3495" s="178" t="s">
        <v>499</v>
      </c>
      <c r="G3495" s="178">
        <v>198</v>
      </c>
      <c r="H3495" s="178">
        <v>0.109457477927207</v>
      </c>
      <c r="I3495" s="178">
        <v>0.109457477927207</v>
      </c>
      <c r="J3495" s="178" t="s">
        <v>973</v>
      </c>
    </row>
    <row r="3496" spans="1:10" x14ac:dyDescent="0.45">
      <c r="A3496" s="178" t="s">
        <v>465</v>
      </c>
      <c r="B3496" s="178" t="s">
        <v>495</v>
      </c>
      <c r="C3496" s="178">
        <v>2035</v>
      </c>
      <c r="D3496" s="178" t="s">
        <v>336</v>
      </c>
      <c r="E3496" s="178" t="s">
        <v>337</v>
      </c>
      <c r="F3496" s="178" t="s">
        <v>500</v>
      </c>
      <c r="G3496" s="178">
        <v>288</v>
      </c>
      <c r="H3496" s="178">
        <v>0.109457477927207</v>
      </c>
      <c r="I3496" s="178">
        <v>0.109457477927207</v>
      </c>
      <c r="J3496" s="178" t="s">
        <v>714</v>
      </c>
    </row>
    <row r="3497" spans="1:10" x14ac:dyDescent="0.45">
      <c r="A3497" s="178" t="s">
        <v>465</v>
      </c>
      <c r="B3497" s="178" t="s">
        <v>495</v>
      </c>
      <c r="C3497" s="178">
        <v>2035</v>
      </c>
      <c r="D3497" s="178" t="s">
        <v>336</v>
      </c>
      <c r="E3497" s="178" t="s">
        <v>337</v>
      </c>
      <c r="F3497" s="178" t="s">
        <v>498</v>
      </c>
      <c r="G3497" s="178">
        <v>440</v>
      </c>
      <c r="H3497" s="178">
        <v>1.6863243654370301E-2</v>
      </c>
      <c r="I3497" s="178">
        <v>1.6863243654370301E-2</v>
      </c>
      <c r="J3497" s="178" t="s">
        <v>973</v>
      </c>
    </row>
    <row r="3498" spans="1:10" x14ac:dyDescent="0.45">
      <c r="A3498" s="178" t="s">
        <v>465</v>
      </c>
      <c r="B3498" s="178" t="s">
        <v>495</v>
      </c>
      <c r="C3498" s="178">
        <v>2035</v>
      </c>
      <c r="D3498" s="178" t="s">
        <v>336</v>
      </c>
      <c r="E3498" s="178" t="s">
        <v>337</v>
      </c>
      <c r="F3498" s="178" t="s">
        <v>501</v>
      </c>
      <c r="G3498" s="178">
        <v>876</v>
      </c>
      <c r="H3498" s="178">
        <v>1.6863243654370301E-2</v>
      </c>
      <c r="I3498" s="178">
        <v>1.6863243654370301E-2</v>
      </c>
      <c r="J3498" s="178" t="s">
        <v>973</v>
      </c>
    </row>
    <row r="3499" spans="1:10" x14ac:dyDescent="0.45">
      <c r="A3499" s="178" t="s">
        <v>465</v>
      </c>
      <c r="B3499" s="178" t="s">
        <v>495</v>
      </c>
      <c r="C3499" s="178">
        <v>2035</v>
      </c>
      <c r="D3499" s="178" t="s">
        <v>336</v>
      </c>
      <c r="E3499" s="178" t="s">
        <v>337</v>
      </c>
      <c r="F3499" s="178" t="s">
        <v>501</v>
      </c>
      <c r="G3499" s="178">
        <v>100000</v>
      </c>
      <c r="H3499" s="1">
        <v>9.9999999999999998E-13</v>
      </c>
      <c r="I3499" s="178">
        <v>9.9999999999999998E-13</v>
      </c>
      <c r="J3499" s="178" t="s">
        <v>973</v>
      </c>
    </row>
    <row r="3500" spans="1:10" x14ac:dyDescent="0.45">
      <c r="A3500" s="178" t="s">
        <v>465</v>
      </c>
      <c r="B3500" s="178" t="s">
        <v>495</v>
      </c>
      <c r="C3500" s="178">
        <v>2040</v>
      </c>
      <c r="D3500" s="178" t="s">
        <v>336</v>
      </c>
      <c r="E3500" s="178" t="s">
        <v>337</v>
      </c>
      <c r="F3500" s="178" t="s">
        <v>496</v>
      </c>
      <c r="G3500" s="178">
        <v>-100000</v>
      </c>
      <c r="H3500" s="178">
        <v>0</v>
      </c>
      <c r="I3500" s="178">
        <v>0</v>
      </c>
      <c r="J3500" s="178" t="s">
        <v>973</v>
      </c>
    </row>
    <row r="3501" spans="1:10" x14ac:dyDescent="0.45">
      <c r="A3501" s="178" t="s">
        <v>465</v>
      </c>
      <c r="B3501" s="178" t="s">
        <v>495</v>
      </c>
      <c r="C3501" s="178">
        <v>2040</v>
      </c>
      <c r="D3501" s="178" t="s">
        <v>336</v>
      </c>
      <c r="E3501" s="178" t="s">
        <v>337</v>
      </c>
      <c r="F3501" s="178" t="s">
        <v>496</v>
      </c>
      <c r="G3501" s="178">
        <v>1</v>
      </c>
      <c r="H3501" s="178">
        <v>0</v>
      </c>
      <c r="I3501" s="178">
        <v>0</v>
      </c>
      <c r="J3501" s="178" t="s">
        <v>973</v>
      </c>
    </row>
    <row r="3502" spans="1:10" x14ac:dyDescent="0.45">
      <c r="A3502" s="178" t="s">
        <v>465</v>
      </c>
      <c r="B3502" s="178" t="s">
        <v>495</v>
      </c>
      <c r="C3502" s="178">
        <v>2040</v>
      </c>
      <c r="D3502" s="178" t="s">
        <v>336</v>
      </c>
      <c r="E3502" s="178" t="s">
        <v>337</v>
      </c>
      <c r="F3502" s="178" t="s">
        <v>496</v>
      </c>
      <c r="G3502" s="178">
        <v>1</v>
      </c>
      <c r="H3502" s="178">
        <v>0.29702290892601002</v>
      </c>
      <c r="I3502" s="178">
        <v>0.29702290892601002</v>
      </c>
      <c r="J3502" s="178" t="s">
        <v>973</v>
      </c>
    </row>
    <row r="3503" spans="1:10" x14ac:dyDescent="0.45">
      <c r="A3503" s="178" t="s">
        <v>465</v>
      </c>
      <c r="B3503" s="178" t="s">
        <v>495</v>
      </c>
      <c r="C3503" s="178">
        <v>2040</v>
      </c>
      <c r="D3503" s="178" t="s">
        <v>336</v>
      </c>
      <c r="E3503" s="178" t="s">
        <v>337</v>
      </c>
      <c r="F3503" s="178" t="s">
        <v>497</v>
      </c>
      <c r="G3503" s="178">
        <v>37</v>
      </c>
      <c r="H3503" s="178">
        <v>7.4255727231502505E-2</v>
      </c>
      <c r="I3503" s="178">
        <v>7.4255727231502505E-2</v>
      </c>
      <c r="J3503" s="178" t="s">
        <v>715</v>
      </c>
    </row>
    <row r="3504" spans="1:10" x14ac:dyDescent="0.45">
      <c r="A3504" s="178" t="s">
        <v>465</v>
      </c>
      <c r="B3504" s="178" t="s">
        <v>495</v>
      </c>
      <c r="C3504" s="178">
        <v>2040</v>
      </c>
      <c r="D3504" s="178" t="s">
        <v>336</v>
      </c>
      <c r="E3504" s="178" t="s">
        <v>337</v>
      </c>
      <c r="F3504" s="178" t="s">
        <v>499</v>
      </c>
      <c r="G3504" s="178">
        <v>198</v>
      </c>
      <c r="H3504" s="178">
        <v>7.7387183904647799E-2</v>
      </c>
      <c r="I3504" s="178">
        <v>7.7387183904647799E-2</v>
      </c>
      <c r="J3504" s="178" t="s">
        <v>973</v>
      </c>
    </row>
    <row r="3505" spans="1:10" x14ac:dyDescent="0.45">
      <c r="A3505" s="178" t="s">
        <v>465</v>
      </c>
      <c r="B3505" s="178" t="s">
        <v>495</v>
      </c>
      <c r="C3505" s="178">
        <v>2040</v>
      </c>
      <c r="D3505" s="178" t="s">
        <v>336</v>
      </c>
      <c r="E3505" s="178" t="s">
        <v>337</v>
      </c>
      <c r="F3505" s="178" t="s">
        <v>500</v>
      </c>
      <c r="G3505" s="178">
        <v>287</v>
      </c>
      <c r="H3505" s="178">
        <v>7.7387183904647799E-2</v>
      </c>
      <c r="I3505" s="178">
        <v>7.7387183904647799E-2</v>
      </c>
      <c r="J3505" s="178" t="s">
        <v>714</v>
      </c>
    </row>
    <row r="3506" spans="1:10" x14ac:dyDescent="0.45">
      <c r="A3506" s="178" t="s">
        <v>465</v>
      </c>
      <c r="B3506" s="178" t="s">
        <v>495</v>
      </c>
      <c r="C3506" s="178">
        <v>2040</v>
      </c>
      <c r="D3506" s="178" t="s">
        <v>336</v>
      </c>
      <c r="E3506" s="178" t="s">
        <v>337</v>
      </c>
      <c r="F3506" s="178" t="s">
        <v>498</v>
      </c>
      <c r="G3506" s="178">
        <v>426</v>
      </c>
      <c r="H3506" s="178">
        <v>1.2301020324230199E-2</v>
      </c>
      <c r="I3506" s="178">
        <v>1.2301020324230199E-2</v>
      </c>
      <c r="J3506" s="178" t="s">
        <v>973</v>
      </c>
    </row>
    <row r="3507" spans="1:10" x14ac:dyDescent="0.45">
      <c r="A3507" s="178" t="s">
        <v>465</v>
      </c>
      <c r="B3507" s="178" t="s">
        <v>495</v>
      </c>
      <c r="C3507" s="178">
        <v>2040</v>
      </c>
      <c r="D3507" s="178" t="s">
        <v>336</v>
      </c>
      <c r="E3507" s="178" t="s">
        <v>337</v>
      </c>
      <c r="F3507" s="178" t="s">
        <v>501</v>
      </c>
      <c r="G3507" s="178">
        <v>848</v>
      </c>
      <c r="H3507" s="178">
        <v>1.2301020324230199E-2</v>
      </c>
      <c r="I3507" s="178">
        <v>1.2301020324230199E-2</v>
      </c>
      <c r="J3507" s="178" t="s">
        <v>973</v>
      </c>
    </row>
    <row r="3508" spans="1:10" x14ac:dyDescent="0.45">
      <c r="A3508" s="178" t="s">
        <v>465</v>
      </c>
      <c r="B3508" s="178" t="s">
        <v>495</v>
      </c>
      <c r="C3508" s="178">
        <v>2040</v>
      </c>
      <c r="D3508" s="178" t="s">
        <v>336</v>
      </c>
      <c r="E3508" s="178" t="s">
        <v>337</v>
      </c>
      <c r="F3508" s="178" t="s">
        <v>501</v>
      </c>
      <c r="G3508" s="178">
        <v>100000</v>
      </c>
      <c r="H3508" s="1">
        <v>9.9999999999999998E-13</v>
      </c>
      <c r="I3508" s="178">
        <v>9.9999999999999998E-13</v>
      </c>
      <c r="J3508" s="178" t="s">
        <v>973</v>
      </c>
    </row>
    <row r="3509" spans="1:10" x14ac:dyDescent="0.45">
      <c r="A3509" s="178" t="s">
        <v>465</v>
      </c>
      <c r="B3509" s="178" t="s">
        <v>495</v>
      </c>
      <c r="C3509" s="178">
        <v>2045</v>
      </c>
      <c r="D3509" s="178" t="s">
        <v>336</v>
      </c>
      <c r="E3509" s="178" t="s">
        <v>337</v>
      </c>
      <c r="F3509" s="178" t="s">
        <v>496</v>
      </c>
      <c r="G3509" s="178">
        <v>-100000</v>
      </c>
      <c r="H3509" s="178">
        <v>0</v>
      </c>
      <c r="I3509" s="178">
        <v>0</v>
      </c>
      <c r="J3509" s="178" t="s">
        <v>973</v>
      </c>
    </row>
    <row r="3510" spans="1:10" x14ac:dyDescent="0.45">
      <c r="A3510" s="178" t="s">
        <v>465</v>
      </c>
      <c r="B3510" s="178" t="s">
        <v>495</v>
      </c>
      <c r="C3510" s="178">
        <v>2045</v>
      </c>
      <c r="D3510" s="178" t="s">
        <v>336</v>
      </c>
      <c r="E3510" s="178" t="s">
        <v>337</v>
      </c>
      <c r="F3510" s="178" t="s">
        <v>496</v>
      </c>
      <c r="G3510" s="178">
        <v>1</v>
      </c>
      <c r="H3510" s="178">
        <v>0.210425540804863</v>
      </c>
      <c r="I3510" s="178">
        <v>0.210425540804863</v>
      </c>
      <c r="J3510" s="178" t="s">
        <v>973</v>
      </c>
    </row>
    <row r="3511" spans="1:10" x14ac:dyDescent="0.45">
      <c r="A3511" s="178" t="s">
        <v>465</v>
      </c>
      <c r="B3511" s="178" t="s">
        <v>495</v>
      </c>
      <c r="C3511" s="178">
        <v>2045</v>
      </c>
      <c r="D3511" s="178" t="s">
        <v>336</v>
      </c>
      <c r="E3511" s="178" t="s">
        <v>337</v>
      </c>
      <c r="F3511" s="178" t="s">
        <v>496</v>
      </c>
      <c r="G3511" s="178">
        <v>1</v>
      </c>
      <c r="H3511" s="178">
        <v>0</v>
      </c>
      <c r="I3511" s="178">
        <v>0</v>
      </c>
      <c r="J3511" s="178" t="s">
        <v>973</v>
      </c>
    </row>
    <row r="3512" spans="1:10" x14ac:dyDescent="0.45">
      <c r="A3512" s="178" t="s">
        <v>465</v>
      </c>
      <c r="B3512" s="178" t="s">
        <v>495</v>
      </c>
      <c r="C3512" s="178">
        <v>2045</v>
      </c>
      <c r="D3512" s="178" t="s">
        <v>336</v>
      </c>
      <c r="E3512" s="178" t="s">
        <v>337</v>
      </c>
      <c r="F3512" s="178" t="s">
        <v>497</v>
      </c>
      <c r="G3512" s="178">
        <v>37</v>
      </c>
      <c r="H3512" s="178">
        <v>5.2606385201215702E-2</v>
      </c>
      <c r="I3512" s="178">
        <v>5.2606385201215702E-2</v>
      </c>
      <c r="J3512" s="178" t="s">
        <v>715</v>
      </c>
    </row>
    <row r="3513" spans="1:10" x14ac:dyDescent="0.45">
      <c r="A3513" s="178" t="s">
        <v>465</v>
      </c>
      <c r="B3513" s="178" t="s">
        <v>495</v>
      </c>
      <c r="C3513" s="178">
        <v>2045</v>
      </c>
      <c r="D3513" s="178" t="s">
        <v>336</v>
      </c>
      <c r="E3513" s="178" t="s">
        <v>337</v>
      </c>
      <c r="F3513" s="178" t="s">
        <v>499</v>
      </c>
      <c r="G3513" s="178">
        <v>198</v>
      </c>
      <c r="H3513" s="178">
        <v>5.4707448929548298E-2</v>
      </c>
      <c r="I3513" s="178">
        <v>5.4707448929548298E-2</v>
      </c>
      <c r="J3513" s="178" t="s">
        <v>973</v>
      </c>
    </row>
    <row r="3514" spans="1:10" x14ac:dyDescent="0.45">
      <c r="A3514" s="178" t="s">
        <v>465</v>
      </c>
      <c r="B3514" s="178" t="s">
        <v>495</v>
      </c>
      <c r="C3514" s="178">
        <v>2045</v>
      </c>
      <c r="D3514" s="178" t="s">
        <v>336</v>
      </c>
      <c r="E3514" s="178" t="s">
        <v>337</v>
      </c>
      <c r="F3514" s="178" t="s">
        <v>500</v>
      </c>
      <c r="G3514" s="178">
        <v>287</v>
      </c>
      <c r="H3514" s="178">
        <v>5.4707448929548298E-2</v>
      </c>
      <c r="I3514" s="178">
        <v>5.4707448929548298E-2</v>
      </c>
      <c r="J3514" s="178" t="s">
        <v>714</v>
      </c>
    </row>
    <row r="3515" spans="1:10" x14ac:dyDescent="0.45">
      <c r="A3515" s="178" t="s">
        <v>465</v>
      </c>
      <c r="B3515" s="178" t="s">
        <v>495</v>
      </c>
      <c r="C3515" s="178">
        <v>2045</v>
      </c>
      <c r="D3515" s="178" t="s">
        <v>336</v>
      </c>
      <c r="E3515" s="178" t="s">
        <v>337</v>
      </c>
      <c r="F3515" s="178" t="s">
        <v>498</v>
      </c>
      <c r="G3515" s="178">
        <v>414</v>
      </c>
      <c r="H3515" s="178">
        <v>8.9494688436389004E-3</v>
      </c>
      <c r="I3515" s="178">
        <v>8.9494688436389004E-3</v>
      </c>
      <c r="J3515" s="178" t="s">
        <v>973</v>
      </c>
    </row>
    <row r="3516" spans="1:10" x14ac:dyDescent="0.45">
      <c r="A3516" s="178" t="s">
        <v>465</v>
      </c>
      <c r="B3516" s="178" t="s">
        <v>495</v>
      </c>
      <c r="C3516" s="178">
        <v>2045</v>
      </c>
      <c r="D3516" s="178" t="s">
        <v>336</v>
      </c>
      <c r="E3516" s="178" t="s">
        <v>337</v>
      </c>
      <c r="F3516" s="178" t="s">
        <v>501</v>
      </c>
      <c r="G3516" s="178">
        <v>823</v>
      </c>
      <c r="H3516" s="178">
        <v>8.9494688436389004E-3</v>
      </c>
      <c r="I3516" s="178">
        <v>8.9494688436389004E-3</v>
      </c>
      <c r="J3516" s="178" t="s">
        <v>973</v>
      </c>
    </row>
    <row r="3517" spans="1:10" x14ac:dyDescent="0.45">
      <c r="A3517" s="178" t="s">
        <v>465</v>
      </c>
      <c r="B3517" s="178" t="s">
        <v>495</v>
      </c>
      <c r="C3517" s="178">
        <v>2045</v>
      </c>
      <c r="D3517" s="178" t="s">
        <v>336</v>
      </c>
      <c r="E3517" s="178" t="s">
        <v>337</v>
      </c>
      <c r="F3517" s="178" t="s">
        <v>501</v>
      </c>
      <c r="G3517" s="178">
        <v>100000</v>
      </c>
      <c r="H3517" s="1">
        <v>9.9999999999999998E-13</v>
      </c>
      <c r="I3517" s="178">
        <v>9.9999999999999998E-13</v>
      </c>
      <c r="J3517" s="178" t="s">
        <v>973</v>
      </c>
    </row>
    <row r="3518" spans="1:10" x14ac:dyDescent="0.45">
      <c r="A3518" s="178" t="s">
        <v>465</v>
      </c>
      <c r="B3518" s="178" t="s">
        <v>495</v>
      </c>
      <c r="C3518" s="178">
        <v>2050</v>
      </c>
      <c r="D3518" s="178" t="s">
        <v>336</v>
      </c>
      <c r="E3518" s="178" t="s">
        <v>337</v>
      </c>
      <c r="F3518" s="178" t="s">
        <v>496</v>
      </c>
      <c r="G3518" s="178">
        <v>-100000</v>
      </c>
      <c r="H3518" s="178">
        <v>0</v>
      </c>
      <c r="I3518" s="178">
        <v>0</v>
      </c>
      <c r="J3518" s="178" t="s">
        <v>973</v>
      </c>
    </row>
    <row r="3519" spans="1:10" x14ac:dyDescent="0.45">
      <c r="A3519" s="178" t="s">
        <v>465</v>
      </c>
      <c r="B3519" s="178" t="s">
        <v>495</v>
      </c>
      <c r="C3519" s="178">
        <v>2050</v>
      </c>
      <c r="D3519" s="178" t="s">
        <v>336</v>
      </c>
      <c r="E3519" s="178" t="s">
        <v>337</v>
      </c>
      <c r="F3519" s="178" t="s">
        <v>496</v>
      </c>
      <c r="G3519" s="178">
        <v>1</v>
      </c>
      <c r="H3519" s="178">
        <v>0.14904324710369099</v>
      </c>
      <c r="I3519" s="178">
        <v>0.14904324710369099</v>
      </c>
      <c r="J3519" s="178" t="s">
        <v>973</v>
      </c>
    </row>
    <row r="3520" spans="1:10" x14ac:dyDescent="0.45">
      <c r="A3520" s="178" t="s">
        <v>465</v>
      </c>
      <c r="B3520" s="178" t="s">
        <v>495</v>
      </c>
      <c r="C3520" s="178">
        <v>2050</v>
      </c>
      <c r="D3520" s="178" t="s">
        <v>336</v>
      </c>
      <c r="E3520" s="178" t="s">
        <v>337</v>
      </c>
      <c r="F3520" s="178" t="s">
        <v>496</v>
      </c>
      <c r="G3520" s="178">
        <v>1</v>
      </c>
      <c r="H3520" s="178">
        <v>0</v>
      </c>
      <c r="I3520" s="178">
        <v>0</v>
      </c>
      <c r="J3520" s="178" t="s">
        <v>973</v>
      </c>
    </row>
    <row r="3521" spans="1:10" x14ac:dyDescent="0.45">
      <c r="A3521" s="178" t="s">
        <v>465</v>
      </c>
      <c r="B3521" s="178" t="s">
        <v>495</v>
      </c>
      <c r="C3521" s="178">
        <v>2050</v>
      </c>
      <c r="D3521" s="178" t="s">
        <v>336</v>
      </c>
      <c r="E3521" s="178" t="s">
        <v>337</v>
      </c>
      <c r="F3521" s="178" t="s">
        <v>497</v>
      </c>
      <c r="G3521" s="178">
        <v>37</v>
      </c>
      <c r="H3521" s="178">
        <v>3.7260811775922803E-2</v>
      </c>
      <c r="I3521" s="178">
        <v>3.7260811775922803E-2</v>
      </c>
      <c r="J3521" s="178" t="s">
        <v>715</v>
      </c>
    </row>
    <row r="3522" spans="1:10" x14ac:dyDescent="0.45">
      <c r="A3522" s="178" t="s">
        <v>465</v>
      </c>
      <c r="B3522" s="178" t="s">
        <v>495</v>
      </c>
      <c r="C3522" s="178">
        <v>2050</v>
      </c>
      <c r="D3522" s="178" t="s">
        <v>336</v>
      </c>
      <c r="E3522" s="178" t="s">
        <v>337</v>
      </c>
      <c r="F3522" s="178" t="s">
        <v>499</v>
      </c>
      <c r="G3522" s="178">
        <v>198</v>
      </c>
      <c r="H3522" s="178">
        <v>3.86705324053764E-2</v>
      </c>
      <c r="I3522" s="178">
        <v>3.86705324053764E-2</v>
      </c>
      <c r="J3522" s="178" t="s">
        <v>973</v>
      </c>
    </row>
    <row r="3523" spans="1:10" x14ac:dyDescent="0.45">
      <c r="A3523" s="178" t="s">
        <v>465</v>
      </c>
      <c r="B3523" s="178" t="s">
        <v>495</v>
      </c>
      <c r="C3523" s="178">
        <v>2050</v>
      </c>
      <c r="D3523" s="178" t="s">
        <v>336</v>
      </c>
      <c r="E3523" s="178" t="s">
        <v>337</v>
      </c>
      <c r="F3523" s="178" t="s">
        <v>500</v>
      </c>
      <c r="G3523" s="178">
        <v>287</v>
      </c>
      <c r="H3523" s="178">
        <v>3.86705324053764E-2</v>
      </c>
      <c r="I3523" s="178">
        <v>3.86705324053764E-2</v>
      </c>
      <c r="J3523" s="178" t="s">
        <v>714</v>
      </c>
    </row>
    <row r="3524" spans="1:10" x14ac:dyDescent="0.45">
      <c r="A3524" s="178" t="s">
        <v>465</v>
      </c>
      <c r="B3524" s="178" t="s">
        <v>495</v>
      </c>
      <c r="C3524" s="178">
        <v>2050</v>
      </c>
      <c r="D3524" s="178" t="s">
        <v>336</v>
      </c>
      <c r="E3524" s="178" t="s">
        <v>337</v>
      </c>
      <c r="F3524" s="178" t="s">
        <v>498</v>
      </c>
      <c r="G3524" s="178">
        <v>403</v>
      </c>
      <c r="H3524" s="178">
        <v>6.4957672730088E-3</v>
      </c>
      <c r="I3524" s="178">
        <v>6.4957672730088E-3</v>
      </c>
      <c r="J3524" s="178" t="s">
        <v>973</v>
      </c>
    </row>
    <row r="3525" spans="1:10" x14ac:dyDescent="0.45">
      <c r="A3525" s="178" t="s">
        <v>465</v>
      </c>
      <c r="B3525" s="178" t="s">
        <v>495</v>
      </c>
      <c r="C3525" s="178">
        <v>2050</v>
      </c>
      <c r="D3525" s="178" t="s">
        <v>336</v>
      </c>
      <c r="E3525" s="178" t="s">
        <v>337</v>
      </c>
      <c r="F3525" s="178" t="s">
        <v>501</v>
      </c>
      <c r="G3525" s="178">
        <v>801</v>
      </c>
      <c r="H3525" s="178">
        <v>6.4957672730088E-3</v>
      </c>
      <c r="I3525" s="178">
        <v>6.4957672730088E-3</v>
      </c>
      <c r="J3525" s="178" t="s">
        <v>973</v>
      </c>
    </row>
    <row r="3526" spans="1:10" x14ac:dyDescent="0.45">
      <c r="A3526" s="178" t="s">
        <v>465</v>
      </c>
      <c r="B3526" s="178" t="s">
        <v>495</v>
      </c>
      <c r="C3526" s="178">
        <v>2050</v>
      </c>
      <c r="D3526" s="178" t="s">
        <v>336</v>
      </c>
      <c r="E3526" s="178" t="s">
        <v>337</v>
      </c>
      <c r="F3526" s="178" t="s">
        <v>501</v>
      </c>
      <c r="G3526" s="178">
        <v>100000</v>
      </c>
      <c r="H3526" s="1">
        <v>9.9999999999999998E-13</v>
      </c>
      <c r="I3526" s="178">
        <v>9.9999999999999998E-13</v>
      </c>
      <c r="J3526" s="178" t="s">
        <v>973</v>
      </c>
    </row>
    <row r="3527" spans="1:10" x14ac:dyDescent="0.45">
      <c r="A3527" s="178" t="s">
        <v>465</v>
      </c>
      <c r="B3527" s="178" t="s">
        <v>504</v>
      </c>
      <c r="C3527" s="178">
        <v>2015</v>
      </c>
      <c r="D3527" s="178" t="s">
        <v>336</v>
      </c>
      <c r="G3527" s="178">
        <v>-100000</v>
      </c>
      <c r="H3527" s="178">
        <v>0</v>
      </c>
      <c r="I3527" s="178">
        <v>0</v>
      </c>
      <c r="J3527" s="178" t="e">
        <v>#N/A</v>
      </c>
    </row>
    <row r="3528" spans="1:10" x14ac:dyDescent="0.45">
      <c r="A3528" s="178" t="s">
        <v>465</v>
      </c>
      <c r="B3528" s="178" t="s">
        <v>504</v>
      </c>
      <c r="C3528" s="178">
        <v>2015</v>
      </c>
      <c r="D3528" s="178" t="s">
        <v>336</v>
      </c>
      <c r="G3528" s="178">
        <v>100000</v>
      </c>
      <c r="H3528" s="1">
        <v>9.9999999999999998E-13</v>
      </c>
      <c r="I3528" s="178">
        <v>9.9999999999999998E-13</v>
      </c>
      <c r="J3528" s="178" t="e">
        <v>#N/A</v>
      </c>
    </row>
    <row r="3529" spans="1:10" x14ac:dyDescent="0.45">
      <c r="A3529" s="178" t="s">
        <v>465</v>
      </c>
      <c r="B3529" s="178" t="s">
        <v>504</v>
      </c>
      <c r="C3529" s="178">
        <v>2020</v>
      </c>
      <c r="D3529" s="178" t="s">
        <v>336</v>
      </c>
      <c r="E3529" s="178" t="s">
        <v>337</v>
      </c>
      <c r="F3529" s="178" t="s">
        <v>505</v>
      </c>
      <c r="G3529" s="178">
        <v>-100000</v>
      </c>
      <c r="H3529" s="178">
        <v>0</v>
      </c>
      <c r="I3529" s="178">
        <v>0</v>
      </c>
      <c r="J3529" s="178" t="s">
        <v>714</v>
      </c>
    </row>
    <row r="3530" spans="1:10" x14ac:dyDescent="0.45">
      <c r="A3530" s="178" t="s">
        <v>465</v>
      </c>
      <c r="B3530" s="178" t="s">
        <v>504</v>
      </c>
      <c r="C3530" s="178">
        <v>2020</v>
      </c>
      <c r="D3530" s="178" t="s">
        <v>336</v>
      </c>
      <c r="E3530" s="178" t="s">
        <v>337</v>
      </c>
      <c r="F3530" s="178" t="s">
        <v>505</v>
      </c>
      <c r="G3530" s="178">
        <v>22</v>
      </c>
      <c r="H3530" s="178">
        <v>1.6629189485680001E-4</v>
      </c>
      <c r="I3530" s="178">
        <v>1.6629189485680001E-4</v>
      </c>
      <c r="J3530" s="178" t="s">
        <v>714</v>
      </c>
    </row>
    <row r="3531" spans="1:10" x14ac:dyDescent="0.45">
      <c r="A3531" s="178" t="s">
        <v>465</v>
      </c>
      <c r="B3531" s="178" t="s">
        <v>504</v>
      </c>
      <c r="C3531" s="178">
        <v>2020</v>
      </c>
      <c r="D3531" s="178" t="s">
        <v>336</v>
      </c>
      <c r="E3531" s="178" t="s">
        <v>337</v>
      </c>
      <c r="F3531" s="178" t="s">
        <v>505</v>
      </c>
      <c r="G3531" s="178">
        <v>22</v>
      </c>
      <c r="H3531" s="178">
        <v>0</v>
      </c>
      <c r="I3531" s="178">
        <v>0</v>
      </c>
      <c r="J3531" s="178" t="s">
        <v>714</v>
      </c>
    </row>
    <row r="3532" spans="1:10" x14ac:dyDescent="0.45">
      <c r="A3532" s="178" t="s">
        <v>465</v>
      </c>
      <c r="B3532" s="178" t="s">
        <v>504</v>
      </c>
      <c r="C3532" s="178">
        <v>2020</v>
      </c>
      <c r="D3532" s="178" t="s">
        <v>336</v>
      </c>
      <c r="E3532" s="178" t="s">
        <v>337</v>
      </c>
      <c r="F3532" s="178" t="s">
        <v>505</v>
      </c>
      <c r="G3532" s="178">
        <v>100000</v>
      </c>
      <c r="H3532" s="1">
        <v>9.9999999999999998E-13</v>
      </c>
      <c r="I3532" s="178">
        <v>9.9999999999999998E-13</v>
      </c>
      <c r="J3532" s="178" t="s">
        <v>714</v>
      </c>
    </row>
    <row r="3533" spans="1:10" x14ac:dyDescent="0.45">
      <c r="A3533" s="178" t="s">
        <v>465</v>
      </c>
      <c r="B3533" s="178" t="s">
        <v>504</v>
      </c>
      <c r="C3533" s="178">
        <v>2025</v>
      </c>
      <c r="D3533" s="178" t="s">
        <v>336</v>
      </c>
      <c r="E3533" s="178" t="s">
        <v>337</v>
      </c>
      <c r="F3533" s="178" t="s">
        <v>506</v>
      </c>
      <c r="G3533" s="178">
        <v>-100000</v>
      </c>
      <c r="H3533" s="178">
        <v>0</v>
      </c>
      <c r="I3533" s="178">
        <v>0</v>
      </c>
      <c r="J3533" s="178" t="s">
        <v>714</v>
      </c>
    </row>
    <row r="3534" spans="1:10" x14ac:dyDescent="0.45">
      <c r="A3534" s="178" t="s">
        <v>465</v>
      </c>
      <c r="B3534" s="178" t="s">
        <v>504</v>
      </c>
      <c r="C3534" s="178">
        <v>2025</v>
      </c>
      <c r="D3534" s="178" t="s">
        <v>336</v>
      </c>
      <c r="E3534" s="178" t="s">
        <v>337</v>
      </c>
      <c r="F3534" s="178" t="s">
        <v>506</v>
      </c>
      <c r="G3534" s="178">
        <v>19</v>
      </c>
      <c r="H3534" s="178">
        <v>0</v>
      </c>
      <c r="I3534" s="178">
        <v>0</v>
      </c>
      <c r="J3534" s="178" t="s">
        <v>714</v>
      </c>
    </row>
    <row r="3535" spans="1:10" x14ac:dyDescent="0.45">
      <c r="A3535" s="178" t="s">
        <v>465</v>
      </c>
      <c r="B3535" s="178" t="s">
        <v>504</v>
      </c>
      <c r="C3535" s="178">
        <v>2025</v>
      </c>
      <c r="D3535" s="178" t="s">
        <v>336</v>
      </c>
      <c r="E3535" s="178" t="s">
        <v>337</v>
      </c>
      <c r="F3535" s="178" t="s">
        <v>506</v>
      </c>
      <c r="G3535" s="178">
        <v>19</v>
      </c>
      <c r="H3535" s="178">
        <v>1.446883397875E-4</v>
      </c>
      <c r="I3535" s="178">
        <v>1.446883397875E-4</v>
      </c>
      <c r="J3535" s="178" t="s">
        <v>714</v>
      </c>
    </row>
    <row r="3536" spans="1:10" x14ac:dyDescent="0.45">
      <c r="A3536" s="178" t="s">
        <v>465</v>
      </c>
      <c r="B3536" s="178" t="s">
        <v>504</v>
      </c>
      <c r="C3536" s="178">
        <v>2025</v>
      </c>
      <c r="D3536" s="178" t="s">
        <v>336</v>
      </c>
      <c r="E3536" s="178" t="s">
        <v>337</v>
      </c>
      <c r="F3536" s="178" t="s">
        <v>505</v>
      </c>
      <c r="G3536" s="178">
        <v>22</v>
      </c>
      <c r="H3536" s="178">
        <v>9.524564957246E-4</v>
      </c>
      <c r="I3536" s="178">
        <v>9.524564957246E-4</v>
      </c>
      <c r="J3536" s="178" t="s">
        <v>714</v>
      </c>
    </row>
    <row r="3537" spans="1:10" x14ac:dyDescent="0.45">
      <c r="A3537" s="178" t="s">
        <v>465</v>
      </c>
      <c r="B3537" s="178" t="s">
        <v>504</v>
      </c>
      <c r="C3537" s="178">
        <v>2025</v>
      </c>
      <c r="D3537" s="178" t="s">
        <v>336</v>
      </c>
      <c r="E3537" s="178" t="s">
        <v>337</v>
      </c>
      <c r="F3537" s="178" t="s">
        <v>507</v>
      </c>
      <c r="G3537" s="178">
        <v>28</v>
      </c>
      <c r="H3537" s="178">
        <v>1.94390740944E-5</v>
      </c>
      <c r="I3537" s="178">
        <v>1.94390740944E-5</v>
      </c>
      <c r="J3537" s="178" t="s">
        <v>714</v>
      </c>
    </row>
    <row r="3538" spans="1:10" x14ac:dyDescent="0.45">
      <c r="A3538" s="178" t="s">
        <v>465</v>
      </c>
      <c r="B3538" s="178" t="s">
        <v>504</v>
      </c>
      <c r="C3538" s="178">
        <v>2025</v>
      </c>
      <c r="D3538" s="178" t="s">
        <v>336</v>
      </c>
      <c r="E3538" s="178" t="s">
        <v>337</v>
      </c>
      <c r="F3538" s="178" t="s">
        <v>507</v>
      </c>
      <c r="G3538" s="178">
        <v>100000</v>
      </c>
      <c r="H3538" s="1">
        <v>9.9999999999999998E-13</v>
      </c>
      <c r="I3538" s="178">
        <v>9.9999999999999998E-13</v>
      </c>
      <c r="J3538" s="178" t="s">
        <v>714</v>
      </c>
    </row>
    <row r="3539" spans="1:10" x14ac:dyDescent="0.45">
      <c r="A3539" s="178" t="s">
        <v>465</v>
      </c>
      <c r="B3539" s="178" t="s">
        <v>504</v>
      </c>
      <c r="C3539" s="178">
        <v>2030</v>
      </c>
      <c r="D3539" s="178" t="s">
        <v>336</v>
      </c>
      <c r="E3539" s="178" t="s">
        <v>337</v>
      </c>
      <c r="F3539" s="178" t="s">
        <v>506</v>
      </c>
      <c r="G3539" s="178">
        <v>-100000</v>
      </c>
      <c r="H3539" s="178">
        <v>0</v>
      </c>
      <c r="I3539" s="178">
        <v>0</v>
      </c>
      <c r="J3539" s="178" t="s">
        <v>714</v>
      </c>
    </row>
    <row r="3540" spans="1:10" x14ac:dyDescent="0.45">
      <c r="A3540" s="178" t="s">
        <v>465</v>
      </c>
      <c r="B3540" s="178" t="s">
        <v>504</v>
      </c>
      <c r="C3540" s="178">
        <v>2030</v>
      </c>
      <c r="D3540" s="178" t="s">
        <v>336</v>
      </c>
      <c r="E3540" s="178" t="s">
        <v>337</v>
      </c>
      <c r="F3540" s="178" t="s">
        <v>506</v>
      </c>
      <c r="G3540" s="178">
        <v>19</v>
      </c>
      <c r="H3540" s="178">
        <v>0</v>
      </c>
      <c r="I3540" s="178">
        <v>0</v>
      </c>
      <c r="J3540" s="178" t="s">
        <v>714</v>
      </c>
    </row>
    <row r="3541" spans="1:10" x14ac:dyDescent="0.45">
      <c r="A3541" s="178" t="s">
        <v>465</v>
      </c>
      <c r="B3541" s="178" t="s">
        <v>504</v>
      </c>
      <c r="C3541" s="178">
        <v>2030</v>
      </c>
      <c r="D3541" s="178" t="s">
        <v>336</v>
      </c>
      <c r="E3541" s="178" t="s">
        <v>337</v>
      </c>
      <c r="F3541" s="178" t="s">
        <v>506</v>
      </c>
      <c r="G3541" s="178">
        <v>19</v>
      </c>
      <c r="H3541" s="178">
        <v>6.1427301261569997E-4</v>
      </c>
      <c r="I3541" s="178">
        <v>6.1427301261569997E-4</v>
      </c>
      <c r="J3541" s="178" t="s">
        <v>714</v>
      </c>
    </row>
    <row r="3542" spans="1:10" x14ac:dyDescent="0.45">
      <c r="A3542" s="178" t="s">
        <v>465</v>
      </c>
      <c r="B3542" s="178" t="s">
        <v>504</v>
      </c>
      <c r="C3542" s="178">
        <v>2030</v>
      </c>
      <c r="D3542" s="178" t="s">
        <v>336</v>
      </c>
      <c r="E3542" s="178" t="s">
        <v>337</v>
      </c>
      <c r="F3542" s="178" t="s">
        <v>505</v>
      </c>
      <c r="G3542" s="178">
        <v>22</v>
      </c>
      <c r="H3542" s="178">
        <v>2.0761608611792001E-3</v>
      </c>
      <c r="I3542" s="178">
        <v>2.0761608611792001E-3</v>
      </c>
      <c r="J3542" s="178" t="s">
        <v>714</v>
      </c>
    </row>
    <row r="3543" spans="1:10" x14ac:dyDescent="0.45">
      <c r="A3543" s="178" t="s">
        <v>465</v>
      </c>
      <c r="B3543" s="178" t="s">
        <v>504</v>
      </c>
      <c r="C3543" s="178">
        <v>2030</v>
      </c>
      <c r="D3543" s="178" t="s">
        <v>336</v>
      </c>
      <c r="E3543" s="178" t="s">
        <v>337</v>
      </c>
      <c r="F3543" s="178" t="s">
        <v>507</v>
      </c>
      <c r="G3543" s="178">
        <v>28</v>
      </c>
      <c r="H3543" s="178">
        <v>8.1505851994699997E-5</v>
      </c>
      <c r="I3543" s="178">
        <v>8.1505851994699997E-5</v>
      </c>
      <c r="J3543" s="178" t="s">
        <v>714</v>
      </c>
    </row>
    <row r="3544" spans="1:10" x14ac:dyDescent="0.45">
      <c r="A3544" s="178" t="s">
        <v>465</v>
      </c>
      <c r="B3544" s="178" t="s">
        <v>504</v>
      </c>
      <c r="C3544" s="178">
        <v>2030</v>
      </c>
      <c r="D3544" s="178" t="s">
        <v>336</v>
      </c>
      <c r="E3544" s="178" t="s">
        <v>337</v>
      </c>
      <c r="F3544" s="178" t="s">
        <v>507</v>
      </c>
      <c r="G3544" s="178">
        <v>100000</v>
      </c>
      <c r="H3544" s="1">
        <v>9.9999999999999998E-13</v>
      </c>
      <c r="I3544" s="178">
        <v>9.9999999999999998E-13</v>
      </c>
      <c r="J3544" s="178" t="s">
        <v>714</v>
      </c>
    </row>
    <row r="3545" spans="1:10" x14ac:dyDescent="0.45">
      <c r="A3545" s="178" t="s">
        <v>465</v>
      </c>
      <c r="B3545" s="178" t="s">
        <v>504</v>
      </c>
      <c r="C3545" s="178">
        <v>2035</v>
      </c>
      <c r="D3545" s="178" t="s">
        <v>336</v>
      </c>
      <c r="E3545" s="178" t="s">
        <v>337</v>
      </c>
      <c r="F3545" s="178" t="s">
        <v>506</v>
      </c>
      <c r="G3545" s="178">
        <v>-100000</v>
      </c>
      <c r="H3545" s="178">
        <v>0</v>
      </c>
      <c r="I3545" s="178">
        <v>0</v>
      </c>
      <c r="J3545" s="178" t="s">
        <v>714</v>
      </c>
    </row>
    <row r="3546" spans="1:10" x14ac:dyDescent="0.45">
      <c r="A3546" s="178" t="s">
        <v>465</v>
      </c>
      <c r="B3546" s="178" t="s">
        <v>504</v>
      </c>
      <c r="C3546" s="178">
        <v>2035</v>
      </c>
      <c r="D3546" s="178" t="s">
        <v>336</v>
      </c>
      <c r="E3546" s="178" t="s">
        <v>337</v>
      </c>
      <c r="F3546" s="178" t="s">
        <v>506</v>
      </c>
      <c r="G3546" s="178">
        <v>19</v>
      </c>
      <c r="H3546" s="178">
        <v>1.5372269554064001E-3</v>
      </c>
      <c r="I3546" s="178">
        <v>1.5372269554064001E-3</v>
      </c>
      <c r="J3546" s="178" t="s">
        <v>714</v>
      </c>
    </row>
    <row r="3547" spans="1:10" x14ac:dyDescent="0.45">
      <c r="A3547" s="178" t="s">
        <v>465</v>
      </c>
      <c r="B3547" s="178" t="s">
        <v>504</v>
      </c>
      <c r="C3547" s="178">
        <v>2035</v>
      </c>
      <c r="D3547" s="178" t="s">
        <v>336</v>
      </c>
      <c r="E3547" s="178" t="s">
        <v>337</v>
      </c>
      <c r="F3547" s="178" t="s">
        <v>506</v>
      </c>
      <c r="G3547" s="178">
        <v>19</v>
      </c>
      <c r="H3547" s="178">
        <v>0</v>
      </c>
      <c r="I3547" s="178">
        <v>0</v>
      </c>
      <c r="J3547" s="178" t="s">
        <v>714</v>
      </c>
    </row>
    <row r="3548" spans="1:10" x14ac:dyDescent="0.45">
      <c r="A3548" s="178" t="s">
        <v>465</v>
      </c>
      <c r="B3548" s="178" t="s">
        <v>504</v>
      </c>
      <c r="C3548" s="178">
        <v>2035</v>
      </c>
      <c r="D3548" s="178" t="s">
        <v>336</v>
      </c>
      <c r="E3548" s="178" t="s">
        <v>337</v>
      </c>
      <c r="F3548" s="178" t="s">
        <v>505</v>
      </c>
      <c r="G3548" s="178">
        <v>22</v>
      </c>
      <c r="H3548" s="178">
        <v>3.4924501087517002E-3</v>
      </c>
      <c r="I3548" s="178">
        <v>3.4924501087517002E-3</v>
      </c>
      <c r="J3548" s="178" t="s">
        <v>714</v>
      </c>
    </row>
    <row r="3549" spans="1:10" x14ac:dyDescent="0.45">
      <c r="A3549" s="178" t="s">
        <v>465</v>
      </c>
      <c r="B3549" s="178" t="s">
        <v>504</v>
      </c>
      <c r="C3549" s="178">
        <v>2035</v>
      </c>
      <c r="D3549" s="178" t="s">
        <v>336</v>
      </c>
      <c r="E3549" s="178" t="s">
        <v>337</v>
      </c>
      <c r="F3549" s="178" t="s">
        <v>507</v>
      </c>
      <c r="G3549" s="178">
        <v>28</v>
      </c>
      <c r="H3549" s="178">
        <v>2.037585218204E-4</v>
      </c>
      <c r="I3549" s="178">
        <v>2.037585218204E-4</v>
      </c>
      <c r="J3549" s="178" t="s">
        <v>714</v>
      </c>
    </row>
    <row r="3550" spans="1:10" x14ac:dyDescent="0.45">
      <c r="A3550" s="178" t="s">
        <v>465</v>
      </c>
      <c r="B3550" s="178" t="s">
        <v>504</v>
      </c>
      <c r="C3550" s="178">
        <v>2035</v>
      </c>
      <c r="D3550" s="178" t="s">
        <v>336</v>
      </c>
      <c r="E3550" s="178" t="s">
        <v>337</v>
      </c>
      <c r="F3550" s="178" t="s">
        <v>507</v>
      </c>
      <c r="G3550" s="178">
        <v>100000</v>
      </c>
      <c r="H3550" s="1">
        <v>9.9999999999999998E-13</v>
      </c>
      <c r="I3550" s="178">
        <v>9.9999999999999998E-13</v>
      </c>
      <c r="J3550" s="178" t="s">
        <v>714</v>
      </c>
    </row>
    <row r="3551" spans="1:10" x14ac:dyDescent="0.45">
      <c r="A3551" s="178" t="s">
        <v>465</v>
      </c>
      <c r="B3551" s="178" t="s">
        <v>504</v>
      </c>
      <c r="C3551" s="178">
        <v>2040</v>
      </c>
      <c r="D3551" s="178" t="s">
        <v>336</v>
      </c>
      <c r="E3551" s="178" t="s">
        <v>337</v>
      </c>
      <c r="F3551" s="178" t="s">
        <v>506</v>
      </c>
      <c r="G3551" s="178">
        <v>-100000</v>
      </c>
      <c r="H3551" s="178">
        <v>0</v>
      </c>
      <c r="I3551" s="178">
        <v>0</v>
      </c>
      <c r="J3551" s="178" t="s">
        <v>714</v>
      </c>
    </row>
    <row r="3552" spans="1:10" x14ac:dyDescent="0.45">
      <c r="A3552" s="178" t="s">
        <v>465</v>
      </c>
      <c r="B3552" s="178" t="s">
        <v>504</v>
      </c>
      <c r="C3552" s="178">
        <v>2040</v>
      </c>
      <c r="D3552" s="178" t="s">
        <v>336</v>
      </c>
      <c r="E3552" s="178" t="s">
        <v>337</v>
      </c>
      <c r="F3552" s="178" t="s">
        <v>506</v>
      </c>
      <c r="G3552" s="178">
        <v>19</v>
      </c>
      <c r="H3552" s="178">
        <v>0</v>
      </c>
      <c r="I3552" s="178">
        <v>0</v>
      </c>
      <c r="J3552" s="178" t="s">
        <v>714</v>
      </c>
    </row>
    <row r="3553" spans="1:10" x14ac:dyDescent="0.45">
      <c r="A3553" s="178" t="s">
        <v>465</v>
      </c>
      <c r="B3553" s="178" t="s">
        <v>504</v>
      </c>
      <c r="C3553" s="178">
        <v>2040</v>
      </c>
      <c r="D3553" s="178" t="s">
        <v>336</v>
      </c>
      <c r="E3553" s="178" t="s">
        <v>337</v>
      </c>
      <c r="F3553" s="178" t="s">
        <v>506</v>
      </c>
      <c r="G3553" s="178">
        <v>19</v>
      </c>
      <c r="H3553" s="178">
        <v>2.7046699542551999E-3</v>
      </c>
      <c r="I3553" s="178">
        <v>2.7046699542551999E-3</v>
      </c>
      <c r="J3553" s="178" t="s">
        <v>714</v>
      </c>
    </row>
    <row r="3554" spans="1:10" x14ac:dyDescent="0.45">
      <c r="A3554" s="178" t="s">
        <v>465</v>
      </c>
      <c r="B3554" s="178" t="s">
        <v>504</v>
      </c>
      <c r="C3554" s="178">
        <v>2040</v>
      </c>
      <c r="D3554" s="178" t="s">
        <v>336</v>
      </c>
      <c r="E3554" s="178" t="s">
        <v>337</v>
      </c>
      <c r="F3554" s="178" t="s">
        <v>505</v>
      </c>
      <c r="G3554" s="178">
        <v>22</v>
      </c>
      <c r="H3554" s="178">
        <v>4.8068263567984E-3</v>
      </c>
      <c r="I3554" s="178">
        <v>4.8068263567984E-3</v>
      </c>
      <c r="J3554" s="178" t="s">
        <v>714</v>
      </c>
    </row>
    <row r="3555" spans="1:10" x14ac:dyDescent="0.45">
      <c r="A3555" s="178" t="s">
        <v>465</v>
      </c>
      <c r="B3555" s="178" t="s">
        <v>504</v>
      </c>
      <c r="C3555" s="178">
        <v>2040</v>
      </c>
      <c r="D3555" s="178" t="s">
        <v>336</v>
      </c>
      <c r="E3555" s="178" t="s">
        <v>337</v>
      </c>
      <c r="F3555" s="178" t="s">
        <v>507</v>
      </c>
      <c r="G3555" s="178">
        <v>28</v>
      </c>
      <c r="H3555" s="178">
        <v>3.5844708327199999E-4</v>
      </c>
      <c r="I3555" s="178">
        <v>3.5844708327199999E-4</v>
      </c>
      <c r="J3555" s="178" t="s">
        <v>714</v>
      </c>
    </row>
    <row r="3556" spans="1:10" x14ac:dyDescent="0.45">
      <c r="A3556" s="178" t="s">
        <v>465</v>
      </c>
      <c r="B3556" s="178" t="s">
        <v>504</v>
      </c>
      <c r="C3556" s="178">
        <v>2040</v>
      </c>
      <c r="D3556" s="178" t="s">
        <v>336</v>
      </c>
      <c r="E3556" s="178" t="s">
        <v>337</v>
      </c>
      <c r="F3556" s="178" t="s">
        <v>507</v>
      </c>
      <c r="G3556" s="178">
        <v>100000</v>
      </c>
      <c r="H3556" s="1">
        <v>9.9999999999999998E-13</v>
      </c>
      <c r="I3556" s="178">
        <v>9.9999999999999998E-13</v>
      </c>
      <c r="J3556" s="178" t="s">
        <v>714</v>
      </c>
    </row>
    <row r="3557" spans="1:10" x14ac:dyDescent="0.45">
      <c r="A3557" s="178" t="s">
        <v>465</v>
      </c>
      <c r="B3557" s="178" t="s">
        <v>504</v>
      </c>
      <c r="C3557" s="178">
        <v>2045</v>
      </c>
      <c r="D3557" s="178" t="s">
        <v>336</v>
      </c>
      <c r="E3557" s="178" t="s">
        <v>337</v>
      </c>
      <c r="F3557" s="178" t="s">
        <v>506</v>
      </c>
      <c r="G3557" s="178">
        <v>-100000</v>
      </c>
      <c r="H3557" s="178">
        <v>0</v>
      </c>
      <c r="I3557" s="178">
        <v>0</v>
      </c>
      <c r="J3557" s="178" t="s">
        <v>714</v>
      </c>
    </row>
    <row r="3558" spans="1:10" x14ac:dyDescent="0.45">
      <c r="A3558" s="178" t="s">
        <v>465</v>
      </c>
      <c r="B3558" s="178" t="s">
        <v>504</v>
      </c>
      <c r="C3558" s="178">
        <v>2045</v>
      </c>
      <c r="D3558" s="178" t="s">
        <v>336</v>
      </c>
      <c r="E3558" s="178" t="s">
        <v>337</v>
      </c>
      <c r="F3558" s="178" t="s">
        <v>506</v>
      </c>
      <c r="G3558" s="178">
        <v>19</v>
      </c>
      <c r="H3558" s="178">
        <v>3.7414045073092001E-3</v>
      </c>
      <c r="I3558" s="178">
        <v>3.7414045073092001E-3</v>
      </c>
      <c r="J3558" s="178" t="s">
        <v>714</v>
      </c>
    </row>
    <row r="3559" spans="1:10" x14ac:dyDescent="0.45">
      <c r="A3559" s="178" t="s">
        <v>465</v>
      </c>
      <c r="B3559" s="178" t="s">
        <v>504</v>
      </c>
      <c r="C3559" s="178">
        <v>2045</v>
      </c>
      <c r="D3559" s="178" t="s">
        <v>336</v>
      </c>
      <c r="E3559" s="178" t="s">
        <v>337</v>
      </c>
      <c r="F3559" s="178" t="s">
        <v>506</v>
      </c>
      <c r="G3559" s="178">
        <v>19</v>
      </c>
      <c r="H3559" s="178">
        <v>0</v>
      </c>
      <c r="I3559" s="178">
        <v>0</v>
      </c>
      <c r="J3559" s="178" t="s">
        <v>714</v>
      </c>
    </row>
    <row r="3560" spans="1:10" x14ac:dyDescent="0.45">
      <c r="A3560" s="178" t="s">
        <v>465</v>
      </c>
      <c r="B3560" s="178" t="s">
        <v>504</v>
      </c>
      <c r="C3560" s="178">
        <v>2045</v>
      </c>
      <c r="D3560" s="178" t="s">
        <v>336</v>
      </c>
      <c r="E3560" s="178" t="s">
        <v>337</v>
      </c>
      <c r="F3560" s="178" t="s">
        <v>505</v>
      </c>
      <c r="G3560" s="178">
        <v>22</v>
      </c>
      <c r="H3560" s="178">
        <v>5.3390339016914003E-3</v>
      </c>
      <c r="I3560" s="178">
        <v>5.3390339016914003E-3</v>
      </c>
      <c r="J3560" s="178" t="s">
        <v>714</v>
      </c>
    </row>
    <row r="3561" spans="1:10" x14ac:dyDescent="0.45">
      <c r="A3561" s="178" t="s">
        <v>465</v>
      </c>
      <c r="B3561" s="178" t="s">
        <v>504</v>
      </c>
      <c r="C3561" s="178">
        <v>2045</v>
      </c>
      <c r="D3561" s="178" t="s">
        <v>336</v>
      </c>
      <c r="E3561" s="178" t="s">
        <v>337</v>
      </c>
      <c r="F3561" s="178" t="s">
        <v>507</v>
      </c>
      <c r="G3561" s="178">
        <v>28</v>
      </c>
      <c r="H3561" s="178">
        <v>4.9580668564889996E-4</v>
      </c>
      <c r="I3561" s="178">
        <v>4.9580668564889996E-4</v>
      </c>
      <c r="J3561" s="178" t="s">
        <v>714</v>
      </c>
    </row>
    <row r="3562" spans="1:10" x14ac:dyDescent="0.45">
      <c r="A3562" s="178" t="s">
        <v>465</v>
      </c>
      <c r="B3562" s="178" t="s">
        <v>504</v>
      </c>
      <c r="C3562" s="178">
        <v>2045</v>
      </c>
      <c r="D3562" s="178" t="s">
        <v>336</v>
      </c>
      <c r="E3562" s="178" t="s">
        <v>337</v>
      </c>
      <c r="F3562" s="178" t="s">
        <v>507</v>
      </c>
      <c r="G3562" s="178">
        <v>100000</v>
      </c>
      <c r="H3562" s="1">
        <v>9.9999999999999998E-13</v>
      </c>
      <c r="I3562" s="178">
        <v>9.9999999999999998E-13</v>
      </c>
      <c r="J3562" s="178" t="s">
        <v>714</v>
      </c>
    </row>
    <row r="3563" spans="1:10" x14ac:dyDescent="0.45">
      <c r="A3563" s="178" t="s">
        <v>465</v>
      </c>
      <c r="B3563" s="178" t="s">
        <v>504</v>
      </c>
      <c r="C3563" s="178">
        <v>2050</v>
      </c>
      <c r="D3563" s="178" t="s">
        <v>336</v>
      </c>
      <c r="E3563" s="178" t="s">
        <v>337</v>
      </c>
      <c r="F3563" s="178" t="s">
        <v>506</v>
      </c>
      <c r="G3563" s="178">
        <v>-100000</v>
      </c>
      <c r="H3563" s="178">
        <v>0</v>
      </c>
      <c r="I3563" s="178">
        <v>0</v>
      </c>
      <c r="J3563" s="178" t="s">
        <v>714</v>
      </c>
    </row>
    <row r="3564" spans="1:10" x14ac:dyDescent="0.45">
      <c r="A3564" s="178" t="s">
        <v>465</v>
      </c>
      <c r="B3564" s="178" t="s">
        <v>504</v>
      </c>
      <c r="C3564" s="178">
        <v>2050</v>
      </c>
      <c r="D3564" s="178" t="s">
        <v>336</v>
      </c>
      <c r="E3564" s="178" t="s">
        <v>337</v>
      </c>
      <c r="F3564" s="178" t="s">
        <v>506</v>
      </c>
      <c r="G3564" s="178">
        <v>19</v>
      </c>
      <c r="H3564" s="178">
        <v>4.5365896075964E-3</v>
      </c>
      <c r="I3564" s="178">
        <v>4.5365896075964E-3</v>
      </c>
      <c r="J3564" s="178" t="s">
        <v>714</v>
      </c>
    </row>
    <row r="3565" spans="1:10" x14ac:dyDescent="0.45">
      <c r="A3565" s="178" t="s">
        <v>465</v>
      </c>
      <c r="B3565" s="178" t="s">
        <v>504</v>
      </c>
      <c r="C3565" s="178">
        <v>2050</v>
      </c>
      <c r="D3565" s="178" t="s">
        <v>336</v>
      </c>
      <c r="E3565" s="178" t="s">
        <v>337</v>
      </c>
      <c r="F3565" s="178" t="s">
        <v>506</v>
      </c>
      <c r="G3565" s="178">
        <v>19</v>
      </c>
      <c r="H3565" s="178">
        <v>0</v>
      </c>
      <c r="I3565" s="178">
        <v>0</v>
      </c>
      <c r="J3565" s="178" t="s">
        <v>714</v>
      </c>
    </row>
    <row r="3566" spans="1:10" x14ac:dyDescent="0.45">
      <c r="A3566" s="178" t="s">
        <v>465</v>
      </c>
      <c r="B3566" s="178" t="s">
        <v>504</v>
      </c>
      <c r="C3566" s="178">
        <v>2050</v>
      </c>
      <c r="D3566" s="178" t="s">
        <v>336</v>
      </c>
      <c r="E3566" s="178" t="s">
        <v>337</v>
      </c>
      <c r="F3566" s="178" t="s">
        <v>505</v>
      </c>
      <c r="G3566" s="178">
        <v>22</v>
      </c>
      <c r="H3566" s="178">
        <v>5.7503841817378998E-3</v>
      </c>
      <c r="I3566" s="178">
        <v>5.7503841817378998E-3</v>
      </c>
      <c r="J3566" s="178" t="s">
        <v>714</v>
      </c>
    </row>
    <row r="3567" spans="1:10" x14ac:dyDescent="0.45">
      <c r="A3567" s="178" t="s">
        <v>465</v>
      </c>
      <c r="B3567" s="178" t="s">
        <v>504</v>
      </c>
      <c r="C3567" s="178">
        <v>2050</v>
      </c>
      <c r="D3567" s="178" t="s">
        <v>336</v>
      </c>
      <c r="E3567" s="178" t="s">
        <v>337</v>
      </c>
      <c r="F3567" s="178" t="s">
        <v>507</v>
      </c>
      <c r="G3567" s="178">
        <v>28</v>
      </c>
      <c r="H3567" s="178">
        <v>6.0117332031949997E-4</v>
      </c>
      <c r="I3567" s="178">
        <v>6.0117332031949997E-4</v>
      </c>
      <c r="J3567" s="178" t="s">
        <v>714</v>
      </c>
    </row>
    <row r="3568" spans="1:10" x14ac:dyDescent="0.45">
      <c r="A3568" s="178" t="s">
        <v>465</v>
      </c>
      <c r="B3568" s="178" t="s">
        <v>504</v>
      </c>
      <c r="C3568" s="178">
        <v>2050</v>
      </c>
      <c r="D3568" s="178" t="s">
        <v>336</v>
      </c>
      <c r="E3568" s="178" t="s">
        <v>337</v>
      </c>
      <c r="F3568" s="178" t="s">
        <v>507</v>
      </c>
      <c r="G3568" s="178">
        <v>100000</v>
      </c>
      <c r="H3568" s="1">
        <v>9.9999999999999998E-13</v>
      </c>
      <c r="I3568" s="178">
        <v>9.9999999999999998E-13</v>
      </c>
      <c r="J3568" s="178" t="s">
        <v>714</v>
      </c>
    </row>
    <row r="3569" spans="1:10" x14ac:dyDescent="0.45">
      <c r="A3569" s="178" t="s">
        <v>465</v>
      </c>
      <c r="B3569" s="178" t="s">
        <v>508</v>
      </c>
      <c r="C3569" s="178">
        <v>2015</v>
      </c>
      <c r="D3569" s="178" t="s">
        <v>336</v>
      </c>
      <c r="G3569" s="178">
        <v>-100000</v>
      </c>
      <c r="H3569" s="178">
        <v>0</v>
      </c>
      <c r="I3569" s="178">
        <v>0</v>
      </c>
      <c r="J3569" s="178" t="e">
        <v>#N/A</v>
      </c>
    </row>
    <row r="3570" spans="1:10" x14ac:dyDescent="0.45">
      <c r="A3570" s="178" t="s">
        <v>465</v>
      </c>
      <c r="B3570" s="178" t="s">
        <v>508</v>
      </c>
      <c r="C3570" s="178">
        <v>2015</v>
      </c>
      <c r="D3570" s="178" t="s">
        <v>336</v>
      </c>
      <c r="G3570" s="178">
        <v>100000</v>
      </c>
      <c r="H3570" s="1">
        <v>9.9999999999999998E-13</v>
      </c>
      <c r="I3570" s="178">
        <v>9.9999999999999998E-13</v>
      </c>
      <c r="J3570" s="178" t="e">
        <v>#N/A</v>
      </c>
    </row>
    <row r="3571" spans="1:10" x14ac:dyDescent="0.45">
      <c r="A3571" s="178" t="s">
        <v>465</v>
      </c>
      <c r="B3571" s="178" t="s">
        <v>508</v>
      </c>
      <c r="C3571" s="178">
        <v>2020</v>
      </c>
      <c r="D3571" s="178" t="s">
        <v>336</v>
      </c>
      <c r="E3571" s="178" t="s">
        <v>337</v>
      </c>
      <c r="F3571" s="178" t="s">
        <v>509</v>
      </c>
      <c r="G3571" s="178">
        <v>-100000</v>
      </c>
      <c r="H3571" s="178">
        <v>0</v>
      </c>
      <c r="I3571" s="178">
        <v>0</v>
      </c>
      <c r="J3571" s="178" t="s">
        <v>714</v>
      </c>
    </row>
    <row r="3572" spans="1:10" x14ac:dyDescent="0.45">
      <c r="A3572" s="178" t="s">
        <v>465</v>
      </c>
      <c r="B3572" s="178" t="s">
        <v>508</v>
      </c>
      <c r="C3572" s="178">
        <v>2020</v>
      </c>
      <c r="D3572" s="178" t="s">
        <v>336</v>
      </c>
      <c r="E3572" s="178" t="s">
        <v>337</v>
      </c>
      <c r="F3572" s="178" t="s">
        <v>509</v>
      </c>
      <c r="G3572" s="178">
        <v>10</v>
      </c>
      <c r="H3572" s="178">
        <v>0</v>
      </c>
      <c r="I3572" s="178">
        <v>0</v>
      </c>
      <c r="J3572" s="178" t="s">
        <v>714</v>
      </c>
    </row>
    <row r="3573" spans="1:10" x14ac:dyDescent="0.45">
      <c r="A3573" s="178" t="s">
        <v>465</v>
      </c>
      <c r="B3573" s="178" t="s">
        <v>508</v>
      </c>
      <c r="C3573" s="178">
        <v>2020</v>
      </c>
      <c r="D3573" s="178" t="s">
        <v>336</v>
      </c>
      <c r="E3573" s="178" t="s">
        <v>337</v>
      </c>
      <c r="F3573" s="178" t="s">
        <v>509</v>
      </c>
      <c r="G3573" s="178">
        <v>10</v>
      </c>
      <c r="H3573" s="178">
        <v>2.6200667489320001E-3</v>
      </c>
      <c r="I3573" s="178">
        <v>2.6200667489320001E-3</v>
      </c>
      <c r="J3573" s="178" t="s">
        <v>714</v>
      </c>
    </row>
    <row r="3574" spans="1:10" x14ac:dyDescent="0.45">
      <c r="A3574" s="178" t="s">
        <v>465</v>
      </c>
      <c r="B3574" s="178" t="s">
        <v>508</v>
      </c>
      <c r="C3574" s="178">
        <v>2020</v>
      </c>
      <c r="D3574" s="178" t="s">
        <v>336</v>
      </c>
      <c r="E3574" s="178" t="s">
        <v>337</v>
      </c>
      <c r="F3574" s="178" t="s">
        <v>509</v>
      </c>
      <c r="G3574" s="178">
        <v>100000</v>
      </c>
      <c r="H3574" s="1">
        <v>9.9999999999999998E-13</v>
      </c>
      <c r="I3574" s="178">
        <v>9.9999999999999998E-13</v>
      </c>
      <c r="J3574" s="178" t="s">
        <v>714</v>
      </c>
    </row>
    <row r="3575" spans="1:10" x14ac:dyDescent="0.45">
      <c r="A3575" s="178" t="s">
        <v>465</v>
      </c>
      <c r="B3575" s="178" t="s">
        <v>508</v>
      </c>
      <c r="C3575" s="178">
        <v>2025</v>
      </c>
      <c r="D3575" s="178" t="s">
        <v>336</v>
      </c>
      <c r="E3575" s="178" t="s">
        <v>337</v>
      </c>
      <c r="F3575" s="178" t="s">
        <v>509</v>
      </c>
      <c r="G3575" s="178">
        <v>-100000</v>
      </c>
      <c r="H3575" s="178">
        <v>0</v>
      </c>
      <c r="I3575" s="178">
        <v>0</v>
      </c>
      <c r="J3575" s="178" t="s">
        <v>714</v>
      </c>
    </row>
    <row r="3576" spans="1:10" x14ac:dyDescent="0.45">
      <c r="A3576" s="178" t="s">
        <v>465</v>
      </c>
      <c r="B3576" s="178" t="s">
        <v>508</v>
      </c>
      <c r="C3576" s="178">
        <v>2025</v>
      </c>
      <c r="D3576" s="178" t="s">
        <v>336</v>
      </c>
      <c r="E3576" s="178" t="s">
        <v>337</v>
      </c>
      <c r="F3576" s="178" t="s">
        <v>509</v>
      </c>
      <c r="G3576" s="178">
        <v>10</v>
      </c>
      <c r="H3576" s="178">
        <v>1.8499806523323101E-2</v>
      </c>
      <c r="I3576" s="178">
        <v>1.8499806523323101E-2</v>
      </c>
      <c r="J3576" s="178" t="s">
        <v>714</v>
      </c>
    </row>
    <row r="3577" spans="1:10" x14ac:dyDescent="0.45">
      <c r="A3577" s="178" t="s">
        <v>465</v>
      </c>
      <c r="B3577" s="178" t="s">
        <v>508</v>
      </c>
      <c r="C3577" s="178">
        <v>2025</v>
      </c>
      <c r="D3577" s="178" t="s">
        <v>336</v>
      </c>
      <c r="E3577" s="178" t="s">
        <v>337</v>
      </c>
      <c r="F3577" s="178" t="s">
        <v>509</v>
      </c>
      <c r="G3577" s="178">
        <v>10</v>
      </c>
      <c r="H3577" s="178">
        <v>0</v>
      </c>
      <c r="I3577" s="178">
        <v>0</v>
      </c>
      <c r="J3577" s="178" t="s">
        <v>714</v>
      </c>
    </row>
    <row r="3578" spans="1:10" x14ac:dyDescent="0.45">
      <c r="A3578" s="178" t="s">
        <v>465</v>
      </c>
      <c r="B3578" s="178" t="s">
        <v>508</v>
      </c>
      <c r="C3578" s="178">
        <v>2025</v>
      </c>
      <c r="D3578" s="178" t="s">
        <v>336</v>
      </c>
      <c r="E3578" s="178" t="s">
        <v>337</v>
      </c>
      <c r="F3578" s="178" t="s">
        <v>509</v>
      </c>
      <c r="G3578" s="178">
        <v>100000</v>
      </c>
      <c r="H3578" s="1">
        <v>9.9999999999999998E-13</v>
      </c>
      <c r="I3578" s="178">
        <v>9.9999999999999998E-13</v>
      </c>
      <c r="J3578" s="178" t="s">
        <v>714</v>
      </c>
    </row>
    <row r="3579" spans="1:10" x14ac:dyDescent="0.45">
      <c r="A3579" s="178" t="s">
        <v>465</v>
      </c>
      <c r="B3579" s="178" t="s">
        <v>508</v>
      </c>
      <c r="C3579" s="178">
        <v>2030</v>
      </c>
      <c r="D3579" s="178" t="s">
        <v>336</v>
      </c>
      <c r="E3579" s="178" t="s">
        <v>337</v>
      </c>
      <c r="F3579" s="178" t="s">
        <v>509</v>
      </c>
      <c r="G3579" s="178">
        <v>-100000</v>
      </c>
      <c r="H3579" s="178">
        <v>0</v>
      </c>
      <c r="I3579" s="178">
        <v>0</v>
      </c>
      <c r="J3579" s="178" t="s">
        <v>714</v>
      </c>
    </row>
    <row r="3580" spans="1:10" x14ac:dyDescent="0.45">
      <c r="A3580" s="178" t="s">
        <v>465</v>
      </c>
      <c r="B3580" s="178" t="s">
        <v>508</v>
      </c>
      <c r="C3580" s="178">
        <v>2030</v>
      </c>
      <c r="D3580" s="178" t="s">
        <v>336</v>
      </c>
      <c r="E3580" s="178" t="s">
        <v>337</v>
      </c>
      <c r="F3580" s="178" t="s">
        <v>509</v>
      </c>
      <c r="G3580" s="178">
        <v>10</v>
      </c>
      <c r="H3580" s="178">
        <v>3.3582076430320698E-2</v>
      </c>
      <c r="I3580" s="178">
        <v>3.3582076430320698E-2</v>
      </c>
      <c r="J3580" s="178" t="s">
        <v>714</v>
      </c>
    </row>
    <row r="3581" spans="1:10" x14ac:dyDescent="0.45">
      <c r="A3581" s="178" t="s">
        <v>465</v>
      </c>
      <c r="B3581" s="178" t="s">
        <v>508</v>
      </c>
      <c r="C3581" s="178">
        <v>2030</v>
      </c>
      <c r="D3581" s="178" t="s">
        <v>336</v>
      </c>
      <c r="E3581" s="178" t="s">
        <v>337</v>
      </c>
      <c r="F3581" s="178" t="s">
        <v>509</v>
      </c>
      <c r="G3581" s="178">
        <v>10</v>
      </c>
      <c r="H3581" s="178">
        <v>0</v>
      </c>
      <c r="I3581" s="178">
        <v>0</v>
      </c>
      <c r="J3581" s="178" t="s">
        <v>714</v>
      </c>
    </row>
    <row r="3582" spans="1:10" x14ac:dyDescent="0.45">
      <c r="A3582" s="178" t="s">
        <v>465</v>
      </c>
      <c r="B3582" s="178" t="s">
        <v>508</v>
      </c>
      <c r="C3582" s="178">
        <v>2030</v>
      </c>
      <c r="D3582" s="178" t="s">
        <v>336</v>
      </c>
      <c r="E3582" s="178" t="s">
        <v>337</v>
      </c>
      <c r="F3582" s="178" t="s">
        <v>509</v>
      </c>
      <c r="G3582" s="178">
        <v>100000</v>
      </c>
      <c r="H3582" s="1">
        <v>9.9999999999999998E-13</v>
      </c>
      <c r="I3582" s="178">
        <v>9.9999999999999998E-13</v>
      </c>
      <c r="J3582" s="178" t="s">
        <v>714</v>
      </c>
    </row>
    <row r="3583" spans="1:10" x14ac:dyDescent="0.45">
      <c r="A3583" s="178" t="s">
        <v>465</v>
      </c>
      <c r="B3583" s="178" t="s">
        <v>508</v>
      </c>
      <c r="C3583" s="178">
        <v>2035</v>
      </c>
      <c r="D3583" s="178" t="s">
        <v>336</v>
      </c>
      <c r="E3583" s="178" t="s">
        <v>337</v>
      </c>
      <c r="F3583" s="178" t="s">
        <v>509</v>
      </c>
      <c r="G3583" s="178">
        <v>-100000</v>
      </c>
      <c r="H3583" s="178">
        <v>0</v>
      </c>
      <c r="I3583" s="178">
        <v>0</v>
      </c>
      <c r="J3583" s="178" t="s">
        <v>714</v>
      </c>
    </row>
    <row r="3584" spans="1:10" x14ac:dyDescent="0.45">
      <c r="A3584" s="178" t="s">
        <v>465</v>
      </c>
      <c r="B3584" s="178" t="s">
        <v>508</v>
      </c>
      <c r="C3584" s="178">
        <v>2035</v>
      </c>
      <c r="D3584" s="178" t="s">
        <v>336</v>
      </c>
      <c r="E3584" s="178" t="s">
        <v>337</v>
      </c>
      <c r="F3584" s="178" t="s">
        <v>509</v>
      </c>
      <c r="G3584" s="178">
        <v>10</v>
      </c>
      <c r="H3584" s="178">
        <v>0</v>
      </c>
      <c r="I3584" s="178">
        <v>0</v>
      </c>
      <c r="J3584" s="178" t="s">
        <v>714</v>
      </c>
    </row>
    <row r="3585" spans="1:10" x14ac:dyDescent="0.45">
      <c r="A3585" s="178" t="s">
        <v>465</v>
      </c>
      <c r="B3585" s="178" t="s">
        <v>508</v>
      </c>
      <c r="C3585" s="178">
        <v>2035</v>
      </c>
      <c r="D3585" s="178" t="s">
        <v>336</v>
      </c>
      <c r="E3585" s="178" t="s">
        <v>337</v>
      </c>
      <c r="F3585" s="178" t="s">
        <v>509</v>
      </c>
      <c r="G3585" s="178">
        <v>10</v>
      </c>
      <c r="H3585" s="178">
        <v>5.8935496956110001E-2</v>
      </c>
      <c r="I3585" s="178">
        <v>5.8935496956110001E-2</v>
      </c>
      <c r="J3585" s="178" t="s">
        <v>714</v>
      </c>
    </row>
    <row r="3586" spans="1:10" x14ac:dyDescent="0.45">
      <c r="A3586" s="178" t="s">
        <v>465</v>
      </c>
      <c r="B3586" s="178" t="s">
        <v>508</v>
      </c>
      <c r="C3586" s="178">
        <v>2035</v>
      </c>
      <c r="D3586" s="178" t="s">
        <v>336</v>
      </c>
      <c r="E3586" s="178" t="s">
        <v>337</v>
      </c>
      <c r="F3586" s="178" t="s">
        <v>509</v>
      </c>
      <c r="G3586" s="178">
        <v>100000</v>
      </c>
      <c r="H3586" s="1">
        <v>9.9999999999999998E-13</v>
      </c>
      <c r="I3586" s="178">
        <v>9.9999999999999998E-13</v>
      </c>
      <c r="J3586" s="178" t="s">
        <v>714</v>
      </c>
    </row>
    <row r="3587" spans="1:10" x14ac:dyDescent="0.45">
      <c r="A3587" s="178" t="s">
        <v>465</v>
      </c>
      <c r="B3587" s="178" t="s">
        <v>508</v>
      </c>
      <c r="C3587" s="178">
        <v>2040</v>
      </c>
      <c r="D3587" s="178" t="s">
        <v>336</v>
      </c>
      <c r="E3587" s="178" t="s">
        <v>337</v>
      </c>
      <c r="F3587" s="178" t="s">
        <v>509</v>
      </c>
      <c r="G3587" s="178">
        <v>-100000</v>
      </c>
      <c r="H3587" s="178">
        <v>0</v>
      </c>
      <c r="I3587" s="178">
        <v>0</v>
      </c>
      <c r="J3587" s="178" t="s">
        <v>714</v>
      </c>
    </row>
    <row r="3588" spans="1:10" x14ac:dyDescent="0.45">
      <c r="A3588" s="178" t="s">
        <v>465</v>
      </c>
      <c r="B3588" s="178" t="s">
        <v>508</v>
      </c>
      <c r="C3588" s="178">
        <v>2040</v>
      </c>
      <c r="D3588" s="178" t="s">
        <v>336</v>
      </c>
      <c r="E3588" s="178" t="s">
        <v>337</v>
      </c>
      <c r="F3588" s="178" t="s">
        <v>509</v>
      </c>
      <c r="G3588" s="178">
        <v>10</v>
      </c>
      <c r="H3588" s="178">
        <v>7.8303784132003798E-2</v>
      </c>
      <c r="I3588" s="178">
        <v>7.8303784132003798E-2</v>
      </c>
      <c r="J3588" s="178" t="s">
        <v>714</v>
      </c>
    </row>
    <row r="3589" spans="1:10" x14ac:dyDescent="0.45">
      <c r="A3589" s="178" t="s">
        <v>465</v>
      </c>
      <c r="B3589" s="178" t="s">
        <v>508</v>
      </c>
      <c r="C3589" s="178">
        <v>2040</v>
      </c>
      <c r="D3589" s="178" t="s">
        <v>336</v>
      </c>
      <c r="E3589" s="178" t="s">
        <v>337</v>
      </c>
      <c r="F3589" s="178" t="s">
        <v>509</v>
      </c>
      <c r="G3589" s="178">
        <v>10</v>
      </c>
      <c r="H3589" s="178">
        <v>0</v>
      </c>
      <c r="I3589" s="178">
        <v>0</v>
      </c>
      <c r="J3589" s="178" t="s">
        <v>714</v>
      </c>
    </row>
    <row r="3590" spans="1:10" x14ac:dyDescent="0.45">
      <c r="A3590" s="178" t="s">
        <v>465</v>
      </c>
      <c r="B3590" s="178" t="s">
        <v>508</v>
      </c>
      <c r="C3590" s="178">
        <v>2040</v>
      </c>
      <c r="D3590" s="178" t="s">
        <v>336</v>
      </c>
      <c r="E3590" s="178" t="s">
        <v>337</v>
      </c>
      <c r="F3590" s="178" t="s">
        <v>509</v>
      </c>
      <c r="G3590" s="178">
        <v>100000</v>
      </c>
      <c r="H3590" s="1">
        <v>9.9999999999999998E-13</v>
      </c>
      <c r="I3590" s="178">
        <v>9.9999999999999998E-13</v>
      </c>
      <c r="J3590" s="178" t="s">
        <v>714</v>
      </c>
    </row>
    <row r="3591" spans="1:10" x14ac:dyDescent="0.45">
      <c r="A3591" s="178" t="s">
        <v>465</v>
      </c>
      <c r="B3591" s="178" t="s">
        <v>508</v>
      </c>
      <c r="C3591" s="178">
        <v>2045</v>
      </c>
      <c r="D3591" s="178" t="s">
        <v>336</v>
      </c>
      <c r="E3591" s="178" t="s">
        <v>337</v>
      </c>
      <c r="F3591" s="178" t="s">
        <v>509</v>
      </c>
      <c r="G3591" s="178">
        <v>-100000</v>
      </c>
      <c r="H3591" s="178">
        <v>0</v>
      </c>
      <c r="I3591" s="178">
        <v>0</v>
      </c>
      <c r="J3591" s="178" t="s">
        <v>714</v>
      </c>
    </row>
    <row r="3592" spans="1:10" x14ac:dyDescent="0.45">
      <c r="A3592" s="178" t="s">
        <v>465</v>
      </c>
      <c r="B3592" s="178" t="s">
        <v>508</v>
      </c>
      <c r="C3592" s="178">
        <v>2045</v>
      </c>
      <c r="D3592" s="178" t="s">
        <v>336</v>
      </c>
      <c r="E3592" s="178" t="s">
        <v>337</v>
      </c>
      <c r="F3592" s="178" t="s">
        <v>509</v>
      </c>
      <c r="G3592" s="178">
        <v>10</v>
      </c>
      <c r="H3592" s="178">
        <v>9.3155793845653506E-2</v>
      </c>
      <c r="I3592" s="178">
        <v>9.3155793845653506E-2</v>
      </c>
      <c r="J3592" s="178" t="s">
        <v>714</v>
      </c>
    </row>
    <row r="3593" spans="1:10" x14ac:dyDescent="0.45">
      <c r="A3593" s="178" t="s">
        <v>465</v>
      </c>
      <c r="B3593" s="178" t="s">
        <v>508</v>
      </c>
      <c r="C3593" s="178">
        <v>2045</v>
      </c>
      <c r="D3593" s="178" t="s">
        <v>336</v>
      </c>
      <c r="E3593" s="178" t="s">
        <v>337</v>
      </c>
      <c r="F3593" s="178" t="s">
        <v>509</v>
      </c>
      <c r="G3593" s="178">
        <v>10</v>
      </c>
      <c r="H3593" s="178">
        <v>0</v>
      </c>
      <c r="I3593" s="178">
        <v>0</v>
      </c>
      <c r="J3593" s="178" t="s">
        <v>714</v>
      </c>
    </row>
    <row r="3594" spans="1:10" x14ac:dyDescent="0.45">
      <c r="A3594" s="178" t="s">
        <v>465</v>
      </c>
      <c r="B3594" s="178" t="s">
        <v>508</v>
      </c>
      <c r="C3594" s="178">
        <v>2045</v>
      </c>
      <c r="D3594" s="178" t="s">
        <v>336</v>
      </c>
      <c r="E3594" s="178" t="s">
        <v>337</v>
      </c>
      <c r="F3594" s="178" t="s">
        <v>509</v>
      </c>
      <c r="G3594" s="178">
        <v>100000</v>
      </c>
      <c r="H3594" s="1">
        <v>9.9999999999999998E-13</v>
      </c>
      <c r="I3594" s="178">
        <v>9.9999999999999998E-13</v>
      </c>
      <c r="J3594" s="178" t="s">
        <v>714</v>
      </c>
    </row>
    <row r="3595" spans="1:10" x14ac:dyDescent="0.45">
      <c r="A3595" s="178" t="s">
        <v>465</v>
      </c>
      <c r="B3595" s="178" t="s">
        <v>508</v>
      </c>
      <c r="C3595" s="178">
        <v>2050</v>
      </c>
      <c r="D3595" s="178" t="s">
        <v>336</v>
      </c>
      <c r="E3595" s="178" t="s">
        <v>337</v>
      </c>
      <c r="F3595" s="178" t="s">
        <v>509</v>
      </c>
      <c r="G3595" s="178">
        <v>-100000</v>
      </c>
      <c r="H3595" s="178">
        <v>0</v>
      </c>
      <c r="I3595" s="178">
        <v>0</v>
      </c>
      <c r="J3595" s="178" t="s">
        <v>714</v>
      </c>
    </row>
    <row r="3596" spans="1:10" x14ac:dyDescent="0.45">
      <c r="A3596" s="178" t="s">
        <v>465</v>
      </c>
      <c r="B3596" s="178" t="s">
        <v>508</v>
      </c>
      <c r="C3596" s="178">
        <v>2050</v>
      </c>
      <c r="D3596" s="178" t="s">
        <v>336</v>
      </c>
      <c r="E3596" s="178" t="s">
        <v>337</v>
      </c>
      <c r="F3596" s="178" t="s">
        <v>509</v>
      </c>
      <c r="G3596" s="178">
        <v>10</v>
      </c>
      <c r="H3596" s="178">
        <v>6.6092774271964999E-2</v>
      </c>
      <c r="I3596" s="178">
        <v>6.6092774271964999E-2</v>
      </c>
      <c r="J3596" s="178" t="s">
        <v>714</v>
      </c>
    </row>
    <row r="3597" spans="1:10" x14ac:dyDescent="0.45">
      <c r="A3597" s="178" t="s">
        <v>465</v>
      </c>
      <c r="B3597" s="178" t="s">
        <v>508</v>
      </c>
      <c r="C3597" s="178">
        <v>2050</v>
      </c>
      <c r="D3597" s="178" t="s">
        <v>336</v>
      </c>
      <c r="E3597" s="178" t="s">
        <v>337</v>
      </c>
      <c r="F3597" s="178" t="s">
        <v>509</v>
      </c>
      <c r="G3597" s="178">
        <v>10</v>
      </c>
      <c r="H3597" s="178">
        <v>0</v>
      </c>
      <c r="I3597" s="178">
        <v>0</v>
      </c>
      <c r="J3597" s="178" t="s">
        <v>714</v>
      </c>
    </row>
    <row r="3598" spans="1:10" x14ac:dyDescent="0.45">
      <c r="A3598" s="178" t="s">
        <v>465</v>
      </c>
      <c r="B3598" s="178" t="s">
        <v>508</v>
      </c>
      <c r="C3598" s="178">
        <v>2050</v>
      </c>
      <c r="D3598" s="178" t="s">
        <v>336</v>
      </c>
      <c r="E3598" s="178" t="s">
        <v>337</v>
      </c>
      <c r="F3598" s="178" t="s">
        <v>509</v>
      </c>
      <c r="G3598" s="178">
        <v>100000</v>
      </c>
      <c r="H3598" s="1">
        <v>9.9999999999999998E-13</v>
      </c>
      <c r="I3598" s="178">
        <v>9.9999999999999998E-13</v>
      </c>
      <c r="J3598" s="178" t="s">
        <v>714</v>
      </c>
    </row>
    <row r="3599" spans="1:10" x14ac:dyDescent="0.45">
      <c r="A3599" s="178" t="s">
        <v>465</v>
      </c>
      <c r="B3599" s="178" t="s">
        <v>514</v>
      </c>
      <c r="C3599" s="178">
        <v>2015</v>
      </c>
      <c r="D3599" s="178" t="s">
        <v>336</v>
      </c>
      <c r="G3599" s="178">
        <v>-100000</v>
      </c>
      <c r="H3599" s="178">
        <v>0</v>
      </c>
      <c r="I3599" s="178">
        <v>0</v>
      </c>
      <c r="J3599" s="178" t="e">
        <v>#N/A</v>
      </c>
    </row>
    <row r="3600" spans="1:10" x14ac:dyDescent="0.45">
      <c r="A3600" s="178" t="s">
        <v>465</v>
      </c>
      <c r="B3600" s="178" t="s">
        <v>514</v>
      </c>
      <c r="C3600" s="178">
        <v>2015</v>
      </c>
      <c r="D3600" s="178" t="s">
        <v>336</v>
      </c>
      <c r="G3600" s="178">
        <v>100000</v>
      </c>
      <c r="H3600" s="1">
        <v>9.9999999999999998E-13</v>
      </c>
      <c r="I3600" s="178">
        <v>9.9999999999999998E-13</v>
      </c>
      <c r="J3600" s="178" t="e">
        <v>#N/A</v>
      </c>
    </row>
    <row r="3601" spans="1:10" x14ac:dyDescent="0.45">
      <c r="A3601" s="178" t="s">
        <v>465</v>
      </c>
      <c r="B3601" s="178" t="s">
        <v>514</v>
      </c>
      <c r="C3601" s="178">
        <v>2020</v>
      </c>
      <c r="D3601" s="178" t="s">
        <v>336</v>
      </c>
      <c r="G3601" s="178">
        <v>-100000</v>
      </c>
      <c r="H3601" s="178">
        <v>0</v>
      </c>
      <c r="I3601" s="178">
        <v>0</v>
      </c>
      <c r="J3601" s="178" t="e">
        <v>#N/A</v>
      </c>
    </row>
    <row r="3602" spans="1:10" x14ac:dyDescent="0.45">
      <c r="A3602" s="178" t="s">
        <v>465</v>
      </c>
      <c r="B3602" s="178" t="s">
        <v>514</v>
      </c>
      <c r="C3602" s="178">
        <v>2020</v>
      </c>
      <c r="D3602" s="178" t="s">
        <v>336</v>
      </c>
      <c r="G3602" s="178">
        <v>100000</v>
      </c>
      <c r="H3602" s="1">
        <v>9.9999999999999998E-13</v>
      </c>
      <c r="I3602" s="178">
        <v>9.9999999999999998E-13</v>
      </c>
      <c r="J3602" s="178" t="e">
        <v>#N/A</v>
      </c>
    </row>
    <row r="3603" spans="1:10" x14ac:dyDescent="0.45">
      <c r="A3603" s="178" t="s">
        <v>465</v>
      </c>
      <c r="B3603" s="178" t="s">
        <v>514</v>
      </c>
      <c r="C3603" s="178">
        <v>2025</v>
      </c>
      <c r="D3603" s="178" t="s">
        <v>336</v>
      </c>
      <c r="G3603" s="178">
        <v>-100000</v>
      </c>
      <c r="H3603" s="178">
        <v>0</v>
      </c>
      <c r="I3603" s="178">
        <v>0</v>
      </c>
      <c r="J3603" s="178" t="e">
        <v>#N/A</v>
      </c>
    </row>
    <row r="3604" spans="1:10" x14ac:dyDescent="0.45">
      <c r="A3604" s="178" t="s">
        <v>465</v>
      </c>
      <c r="B3604" s="178" t="s">
        <v>514</v>
      </c>
      <c r="C3604" s="178">
        <v>2025</v>
      </c>
      <c r="D3604" s="178" t="s">
        <v>336</v>
      </c>
      <c r="G3604" s="178">
        <v>100000</v>
      </c>
      <c r="H3604" s="1">
        <v>9.9999999999999998E-13</v>
      </c>
      <c r="I3604" s="178">
        <v>9.9999999999999998E-13</v>
      </c>
      <c r="J3604" s="178" t="e">
        <v>#N/A</v>
      </c>
    </row>
    <row r="3605" spans="1:10" x14ac:dyDescent="0.45">
      <c r="A3605" s="178" t="s">
        <v>465</v>
      </c>
      <c r="B3605" s="178" t="s">
        <v>514</v>
      </c>
      <c r="C3605" s="178">
        <v>2030</v>
      </c>
      <c r="D3605" s="178" t="s">
        <v>336</v>
      </c>
      <c r="G3605" s="178">
        <v>-100000</v>
      </c>
      <c r="H3605" s="178">
        <v>0</v>
      </c>
      <c r="I3605" s="178">
        <v>0</v>
      </c>
      <c r="J3605" s="178" t="e">
        <v>#N/A</v>
      </c>
    </row>
    <row r="3606" spans="1:10" x14ac:dyDescent="0.45">
      <c r="A3606" s="178" t="s">
        <v>465</v>
      </c>
      <c r="B3606" s="178" t="s">
        <v>514</v>
      </c>
      <c r="C3606" s="178">
        <v>2030</v>
      </c>
      <c r="D3606" s="178" t="s">
        <v>336</v>
      </c>
      <c r="G3606" s="178">
        <v>100000</v>
      </c>
      <c r="H3606" s="1">
        <v>9.9999999999999998E-13</v>
      </c>
      <c r="I3606" s="178">
        <v>9.9999999999999998E-13</v>
      </c>
      <c r="J3606" s="178" t="e">
        <v>#N/A</v>
      </c>
    </row>
    <row r="3607" spans="1:10" x14ac:dyDescent="0.45">
      <c r="A3607" s="178" t="s">
        <v>465</v>
      </c>
      <c r="B3607" s="178" t="s">
        <v>514</v>
      </c>
      <c r="C3607" s="178">
        <v>2035</v>
      </c>
      <c r="D3607" s="178" t="s">
        <v>336</v>
      </c>
      <c r="G3607" s="178">
        <v>-100000</v>
      </c>
      <c r="H3607" s="178">
        <v>0</v>
      </c>
      <c r="I3607" s="178">
        <v>0</v>
      </c>
      <c r="J3607" s="178" t="e">
        <v>#N/A</v>
      </c>
    </row>
    <row r="3608" spans="1:10" x14ac:dyDescent="0.45">
      <c r="A3608" s="178" t="s">
        <v>465</v>
      </c>
      <c r="B3608" s="178" t="s">
        <v>514</v>
      </c>
      <c r="C3608" s="178">
        <v>2035</v>
      </c>
      <c r="D3608" s="178" t="s">
        <v>336</v>
      </c>
      <c r="G3608" s="178">
        <v>100000</v>
      </c>
      <c r="H3608" s="1">
        <v>9.9999999999999998E-13</v>
      </c>
      <c r="I3608" s="178">
        <v>9.9999999999999998E-13</v>
      </c>
      <c r="J3608" s="178" t="e">
        <v>#N/A</v>
      </c>
    </row>
    <row r="3609" spans="1:10" x14ac:dyDescent="0.45">
      <c r="A3609" s="178" t="s">
        <v>465</v>
      </c>
      <c r="B3609" s="178" t="s">
        <v>514</v>
      </c>
      <c r="C3609" s="178">
        <v>2040</v>
      </c>
      <c r="D3609" s="178" t="s">
        <v>336</v>
      </c>
      <c r="G3609" s="178">
        <v>-100000</v>
      </c>
      <c r="H3609" s="178">
        <v>0</v>
      </c>
      <c r="I3609" s="178">
        <v>0</v>
      </c>
      <c r="J3609" s="178" t="e">
        <v>#N/A</v>
      </c>
    </row>
    <row r="3610" spans="1:10" x14ac:dyDescent="0.45">
      <c r="A3610" s="178" t="s">
        <v>465</v>
      </c>
      <c r="B3610" s="178" t="s">
        <v>514</v>
      </c>
      <c r="C3610" s="178">
        <v>2040</v>
      </c>
      <c r="D3610" s="178" t="s">
        <v>336</v>
      </c>
      <c r="G3610" s="178">
        <v>100000</v>
      </c>
      <c r="H3610" s="1">
        <v>9.9999999999999998E-13</v>
      </c>
      <c r="I3610" s="178">
        <v>9.9999999999999998E-13</v>
      </c>
      <c r="J3610" s="178" t="e">
        <v>#N/A</v>
      </c>
    </row>
    <row r="3611" spans="1:10" x14ac:dyDescent="0.45">
      <c r="A3611" s="178" t="s">
        <v>465</v>
      </c>
      <c r="B3611" s="178" t="s">
        <v>514</v>
      </c>
      <c r="C3611" s="178">
        <v>2045</v>
      </c>
      <c r="D3611" s="178" t="s">
        <v>336</v>
      </c>
      <c r="G3611" s="178">
        <v>-100000</v>
      </c>
      <c r="H3611" s="178">
        <v>0</v>
      </c>
      <c r="I3611" s="178">
        <v>0</v>
      </c>
      <c r="J3611" s="178" t="e">
        <v>#N/A</v>
      </c>
    </row>
    <row r="3612" spans="1:10" x14ac:dyDescent="0.45">
      <c r="A3612" s="178" t="s">
        <v>465</v>
      </c>
      <c r="B3612" s="178" t="s">
        <v>514</v>
      </c>
      <c r="C3612" s="178">
        <v>2045</v>
      </c>
      <c r="D3612" s="178" t="s">
        <v>336</v>
      </c>
      <c r="G3612" s="178">
        <v>100000</v>
      </c>
      <c r="H3612" s="1">
        <v>9.9999999999999998E-13</v>
      </c>
      <c r="I3612" s="178">
        <v>9.9999999999999998E-13</v>
      </c>
      <c r="J3612" s="178" t="e">
        <v>#N/A</v>
      </c>
    </row>
    <row r="3613" spans="1:10" x14ac:dyDescent="0.45">
      <c r="A3613" s="178" t="s">
        <v>465</v>
      </c>
      <c r="B3613" s="178" t="s">
        <v>514</v>
      </c>
      <c r="C3613" s="178">
        <v>2050</v>
      </c>
      <c r="D3613" s="178" t="s">
        <v>336</v>
      </c>
      <c r="G3613" s="178">
        <v>-100000</v>
      </c>
      <c r="H3613" s="178">
        <v>0</v>
      </c>
      <c r="I3613" s="178">
        <v>0</v>
      </c>
      <c r="J3613" s="178" t="e">
        <v>#N/A</v>
      </c>
    </row>
    <row r="3614" spans="1:10" x14ac:dyDescent="0.45">
      <c r="A3614" s="178" t="s">
        <v>465</v>
      </c>
      <c r="B3614" s="178" t="s">
        <v>514</v>
      </c>
      <c r="C3614" s="178">
        <v>2050</v>
      </c>
      <c r="D3614" s="178" t="s">
        <v>336</v>
      </c>
      <c r="G3614" s="178">
        <v>100000</v>
      </c>
      <c r="H3614" s="1">
        <v>9.9999999999999998E-13</v>
      </c>
      <c r="I3614" s="178">
        <v>9.9999999999999998E-13</v>
      </c>
      <c r="J3614" s="178" t="e">
        <v>#N/A</v>
      </c>
    </row>
    <row r="3615" spans="1:10" x14ac:dyDescent="0.45">
      <c r="A3615" s="178" t="s">
        <v>465</v>
      </c>
      <c r="B3615" s="178" t="s">
        <v>521</v>
      </c>
      <c r="C3615" s="178">
        <v>2015</v>
      </c>
      <c r="D3615" s="178" t="s">
        <v>336</v>
      </c>
      <c r="G3615" s="178">
        <v>-100000</v>
      </c>
      <c r="H3615" s="178">
        <v>0</v>
      </c>
      <c r="I3615" s="178">
        <v>0</v>
      </c>
      <c r="J3615" s="178" t="e">
        <v>#N/A</v>
      </c>
    </row>
    <row r="3616" spans="1:10" x14ac:dyDescent="0.45">
      <c r="A3616" s="178" t="s">
        <v>465</v>
      </c>
      <c r="B3616" s="178" t="s">
        <v>521</v>
      </c>
      <c r="C3616" s="178">
        <v>2015</v>
      </c>
      <c r="D3616" s="178" t="s">
        <v>336</v>
      </c>
      <c r="G3616" s="178">
        <v>100000</v>
      </c>
      <c r="H3616" s="1">
        <v>9.9999999999999998E-13</v>
      </c>
      <c r="I3616" s="178">
        <v>9.9999999999999998E-13</v>
      </c>
      <c r="J3616" s="178" t="e">
        <v>#N/A</v>
      </c>
    </row>
    <row r="3617" spans="1:10" x14ac:dyDescent="0.45">
      <c r="A3617" s="178" t="s">
        <v>465</v>
      </c>
      <c r="B3617" s="178" t="s">
        <v>521</v>
      </c>
      <c r="C3617" s="178">
        <v>2020</v>
      </c>
      <c r="D3617" s="178" t="s">
        <v>336</v>
      </c>
      <c r="G3617" s="178">
        <v>-100000</v>
      </c>
      <c r="H3617" s="178">
        <v>0</v>
      </c>
      <c r="I3617" s="178">
        <v>0</v>
      </c>
      <c r="J3617" s="178" t="e">
        <v>#N/A</v>
      </c>
    </row>
    <row r="3618" spans="1:10" x14ac:dyDescent="0.45">
      <c r="A3618" s="178" t="s">
        <v>465</v>
      </c>
      <c r="B3618" s="178" t="s">
        <v>521</v>
      </c>
      <c r="C3618" s="178">
        <v>2020</v>
      </c>
      <c r="D3618" s="178" t="s">
        <v>336</v>
      </c>
      <c r="G3618" s="178">
        <v>100000</v>
      </c>
      <c r="H3618" s="1">
        <v>9.9999999999999998E-13</v>
      </c>
      <c r="I3618" s="178">
        <v>9.9999999999999998E-13</v>
      </c>
      <c r="J3618" s="178" t="e">
        <v>#N/A</v>
      </c>
    </row>
    <row r="3619" spans="1:10" x14ac:dyDescent="0.45">
      <c r="A3619" s="178" t="s">
        <v>465</v>
      </c>
      <c r="B3619" s="178" t="s">
        <v>521</v>
      </c>
      <c r="C3619" s="178">
        <v>2025</v>
      </c>
      <c r="D3619" s="178" t="s">
        <v>336</v>
      </c>
      <c r="G3619" s="178">
        <v>-100000</v>
      </c>
      <c r="H3619" s="178">
        <v>0</v>
      </c>
      <c r="I3619" s="178">
        <v>0</v>
      </c>
      <c r="J3619" s="178" t="e">
        <v>#N/A</v>
      </c>
    </row>
    <row r="3620" spans="1:10" x14ac:dyDescent="0.45">
      <c r="A3620" s="178" t="s">
        <v>465</v>
      </c>
      <c r="B3620" s="178" t="s">
        <v>521</v>
      </c>
      <c r="C3620" s="178">
        <v>2025</v>
      </c>
      <c r="D3620" s="178" t="s">
        <v>336</v>
      </c>
      <c r="G3620" s="178">
        <v>100000</v>
      </c>
      <c r="H3620" s="1">
        <v>9.9999999999999998E-13</v>
      </c>
      <c r="I3620" s="178">
        <v>9.9999999999999998E-13</v>
      </c>
      <c r="J3620" s="178" t="e">
        <v>#N/A</v>
      </c>
    </row>
    <row r="3621" spans="1:10" x14ac:dyDescent="0.45">
      <c r="A3621" s="178" t="s">
        <v>465</v>
      </c>
      <c r="B3621" s="178" t="s">
        <v>521</v>
      </c>
      <c r="C3621" s="178">
        <v>2030</v>
      </c>
      <c r="D3621" s="178" t="s">
        <v>336</v>
      </c>
      <c r="G3621" s="178">
        <v>-100000</v>
      </c>
      <c r="H3621" s="178">
        <v>0</v>
      </c>
      <c r="I3621" s="178">
        <v>0</v>
      </c>
      <c r="J3621" s="178" t="e">
        <v>#N/A</v>
      </c>
    </row>
    <row r="3622" spans="1:10" x14ac:dyDescent="0.45">
      <c r="A3622" s="178" t="s">
        <v>465</v>
      </c>
      <c r="B3622" s="178" t="s">
        <v>521</v>
      </c>
      <c r="C3622" s="178">
        <v>2030</v>
      </c>
      <c r="D3622" s="178" t="s">
        <v>336</v>
      </c>
      <c r="G3622" s="178">
        <v>100000</v>
      </c>
      <c r="H3622" s="1">
        <v>9.9999999999999998E-13</v>
      </c>
      <c r="I3622" s="178">
        <v>9.9999999999999998E-13</v>
      </c>
      <c r="J3622" s="178" t="e">
        <v>#N/A</v>
      </c>
    </row>
    <row r="3623" spans="1:10" x14ac:dyDescent="0.45">
      <c r="A3623" s="178" t="s">
        <v>465</v>
      </c>
      <c r="B3623" s="178" t="s">
        <v>521</v>
      </c>
      <c r="C3623" s="178">
        <v>2035</v>
      </c>
      <c r="D3623" s="178" t="s">
        <v>336</v>
      </c>
      <c r="G3623" s="178">
        <v>-100000</v>
      </c>
      <c r="H3623" s="178">
        <v>0</v>
      </c>
      <c r="I3623" s="178">
        <v>0</v>
      </c>
      <c r="J3623" s="178" t="e">
        <v>#N/A</v>
      </c>
    </row>
    <row r="3624" spans="1:10" x14ac:dyDescent="0.45">
      <c r="A3624" s="178" t="s">
        <v>465</v>
      </c>
      <c r="B3624" s="178" t="s">
        <v>521</v>
      </c>
      <c r="C3624" s="178">
        <v>2035</v>
      </c>
      <c r="D3624" s="178" t="s">
        <v>336</v>
      </c>
      <c r="G3624" s="178">
        <v>100000</v>
      </c>
      <c r="H3624" s="1">
        <v>9.9999999999999998E-13</v>
      </c>
      <c r="I3624" s="178">
        <v>9.9999999999999998E-13</v>
      </c>
      <c r="J3624" s="178" t="e">
        <v>#N/A</v>
      </c>
    </row>
    <row r="3625" spans="1:10" x14ac:dyDescent="0.45">
      <c r="A3625" s="178" t="s">
        <v>465</v>
      </c>
      <c r="B3625" s="178" t="s">
        <v>521</v>
      </c>
      <c r="C3625" s="178">
        <v>2040</v>
      </c>
      <c r="D3625" s="178" t="s">
        <v>336</v>
      </c>
      <c r="G3625" s="178">
        <v>-100000</v>
      </c>
      <c r="H3625" s="178">
        <v>0</v>
      </c>
      <c r="I3625" s="178">
        <v>0</v>
      </c>
      <c r="J3625" s="178" t="e">
        <v>#N/A</v>
      </c>
    </row>
    <row r="3626" spans="1:10" x14ac:dyDescent="0.45">
      <c r="A3626" s="178" t="s">
        <v>465</v>
      </c>
      <c r="B3626" s="178" t="s">
        <v>521</v>
      </c>
      <c r="C3626" s="178">
        <v>2040</v>
      </c>
      <c r="D3626" s="178" t="s">
        <v>336</v>
      </c>
      <c r="G3626" s="178">
        <v>100000</v>
      </c>
      <c r="H3626" s="1">
        <v>9.9999999999999998E-13</v>
      </c>
      <c r="I3626" s="178">
        <v>9.9999999999999998E-13</v>
      </c>
      <c r="J3626" s="178" t="e">
        <v>#N/A</v>
      </c>
    </row>
    <row r="3627" spans="1:10" x14ac:dyDescent="0.45">
      <c r="A3627" s="178" t="s">
        <v>465</v>
      </c>
      <c r="B3627" s="178" t="s">
        <v>521</v>
      </c>
      <c r="C3627" s="178">
        <v>2045</v>
      </c>
      <c r="D3627" s="178" t="s">
        <v>336</v>
      </c>
      <c r="G3627" s="178">
        <v>-100000</v>
      </c>
      <c r="H3627" s="178">
        <v>0</v>
      </c>
      <c r="I3627" s="178">
        <v>0</v>
      </c>
      <c r="J3627" s="178" t="e">
        <v>#N/A</v>
      </c>
    </row>
    <row r="3628" spans="1:10" x14ac:dyDescent="0.45">
      <c r="A3628" s="178" t="s">
        <v>465</v>
      </c>
      <c r="B3628" s="178" t="s">
        <v>521</v>
      </c>
      <c r="C3628" s="178">
        <v>2045</v>
      </c>
      <c r="D3628" s="178" t="s">
        <v>336</v>
      </c>
      <c r="G3628" s="178">
        <v>100000</v>
      </c>
      <c r="H3628" s="1">
        <v>9.9999999999999998E-13</v>
      </c>
      <c r="I3628" s="178">
        <v>9.9999999999999998E-13</v>
      </c>
      <c r="J3628" s="178" t="e">
        <v>#N/A</v>
      </c>
    </row>
    <row r="3629" spans="1:10" x14ac:dyDescent="0.45">
      <c r="A3629" s="178" t="s">
        <v>465</v>
      </c>
      <c r="B3629" s="178" t="s">
        <v>521</v>
      </c>
      <c r="C3629" s="178">
        <v>2050</v>
      </c>
      <c r="D3629" s="178" t="s">
        <v>336</v>
      </c>
      <c r="G3629" s="178">
        <v>-100000</v>
      </c>
      <c r="H3629" s="178">
        <v>0</v>
      </c>
      <c r="I3629" s="178">
        <v>0</v>
      </c>
      <c r="J3629" s="178" t="e">
        <v>#N/A</v>
      </c>
    </row>
    <row r="3630" spans="1:10" x14ac:dyDescent="0.45">
      <c r="A3630" s="178" t="s">
        <v>465</v>
      </c>
      <c r="B3630" s="178" t="s">
        <v>521</v>
      </c>
      <c r="C3630" s="178">
        <v>2050</v>
      </c>
      <c r="D3630" s="178" t="s">
        <v>336</v>
      </c>
      <c r="G3630" s="178">
        <v>100000</v>
      </c>
      <c r="H3630" s="1">
        <v>9.9999999999999998E-13</v>
      </c>
      <c r="I3630" s="178">
        <v>9.9999999999999998E-13</v>
      </c>
      <c r="J3630" s="178" t="e">
        <v>#N/A</v>
      </c>
    </row>
    <row r="3631" spans="1:10" x14ac:dyDescent="0.45">
      <c r="A3631" s="178" t="s">
        <v>465</v>
      </c>
      <c r="B3631" s="178" t="s">
        <v>523</v>
      </c>
      <c r="C3631" s="178">
        <v>2015</v>
      </c>
      <c r="D3631" s="178" t="s">
        <v>336</v>
      </c>
      <c r="E3631" s="178" t="s">
        <v>337</v>
      </c>
      <c r="F3631" s="178" t="s">
        <v>524</v>
      </c>
      <c r="G3631" s="178">
        <v>-100000</v>
      </c>
      <c r="H3631" s="178">
        <v>0</v>
      </c>
      <c r="I3631" s="178">
        <v>0</v>
      </c>
      <c r="J3631" s="178" t="s">
        <v>714</v>
      </c>
    </row>
    <row r="3632" spans="1:10" x14ac:dyDescent="0.45">
      <c r="A3632" s="178" t="s">
        <v>465</v>
      </c>
      <c r="B3632" s="178" t="s">
        <v>523</v>
      </c>
      <c r="C3632" s="178">
        <v>2015</v>
      </c>
      <c r="D3632" s="178" t="s">
        <v>336</v>
      </c>
      <c r="E3632" s="178" t="s">
        <v>337</v>
      </c>
      <c r="F3632" s="178" t="s">
        <v>524</v>
      </c>
      <c r="G3632" s="178">
        <v>0</v>
      </c>
      <c r="H3632" s="178">
        <v>0</v>
      </c>
      <c r="I3632" s="178">
        <v>0</v>
      </c>
      <c r="J3632" s="178" t="s">
        <v>714</v>
      </c>
    </row>
    <row r="3633" spans="1:10" x14ac:dyDescent="0.45">
      <c r="A3633" s="178" t="s">
        <v>465</v>
      </c>
      <c r="B3633" s="178" t="s">
        <v>523</v>
      </c>
      <c r="C3633" s="178">
        <v>2015</v>
      </c>
      <c r="D3633" s="178" t="s">
        <v>336</v>
      </c>
      <c r="E3633" s="178" t="s">
        <v>337</v>
      </c>
      <c r="F3633" s="178" t="s">
        <v>524</v>
      </c>
      <c r="G3633" s="178">
        <v>0</v>
      </c>
      <c r="H3633" s="178">
        <v>1.48495845496655E-2</v>
      </c>
      <c r="I3633" s="178">
        <v>1.48495845496655E-2</v>
      </c>
      <c r="J3633" s="178" t="s">
        <v>714</v>
      </c>
    </row>
    <row r="3634" spans="1:10" x14ac:dyDescent="0.45">
      <c r="A3634" s="178" t="s">
        <v>465</v>
      </c>
      <c r="B3634" s="178" t="s">
        <v>523</v>
      </c>
      <c r="C3634" s="178">
        <v>2015</v>
      </c>
      <c r="D3634" s="178" t="s">
        <v>336</v>
      </c>
      <c r="E3634" s="178" t="s">
        <v>337</v>
      </c>
      <c r="F3634" s="178" t="s">
        <v>525</v>
      </c>
      <c r="G3634" s="178">
        <v>1</v>
      </c>
      <c r="H3634" s="178">
        <v>0.37420706450939101</v>
      </c>
      <c r="I3634" s="178">
        <v>0.37420706450939101</v>
      </c>
      <c r="J3634" s="178" t="s">
        <v>714</v>
      </c>
    </row>
    <row r="3635" spans="1:10" x14ac:dyDescent="0.45">
      <c r="A3635" s="178" t="s">
        <v>465</v>
      </c>
      <c r="B3635" s="178" t="s">
        <v>523</v>
      </c>
      <c r="C3635" s="178">
        <v>2015</v>
      </c>
      <c r="D3635" s="178" t="s">
        <v>336</v>
      </c>
      <c r="E3635" s="178" t="s">
        <v>337</v>
      </c>
      <c r="F3635" s="178" t="s">
        <v>526</v>
      </c>
      <c r="G3635" s="178">
        <v>6</v>
      </c>
      <c r="H3635" s="178">
        <v>0.206506982445716</v>
      </c>
      <c r="I3635" s="178">
        <v>0.206506982445716</v>
      </c>
      <c r="J3635" s="178" t="s">
        <v>714</v>
      </c>
    </row>
    <row r="3636" spans="1:10" x14ac:dyDescent="0.45">
      <c r="A3636" s="178" t="s">
        <v>465</v>
      </c>
      <c r="B3636" s="178" t="s">
        <v>523</v>
      </c>
      <c r="C3636" s="178">
        <v>2015</v>
      </c>
      <c r="D3636" s="178" t="s">
        <v>336</v>
      </c>
      <c r="E3636" s="178" t="s">
        <v>337</v>
      </c>
      <c r="F3636" s="178" t="s">
        <v>526</v>
      </c>
      <c r="G3636" s="178">
        <v>7</v>
      </c>
      <c r="H3636" s="178">
        <v>0.19272311031818301</v>
      </c>
      <c r="I3636" s="178">
        <v>0.19272311031818301</v>
      </c>
      <c r="J3636" s="178" t="s">
        <v>714</v>
      </c>
    </row>
    <row r="3637" spans="1:10" x14ac:dyDescent="0.45">
      <c r="A3637" s="178" t="s">
        <v>465</v>
      </c>
      <c r="B3637" s="178" t="s">
        <v>523</v>
      </c>
      <c r="C3637" s="178">
        <v>2015</v>
      </c>
      <c r="D3637" s="178" t="s">
        <v>336</v>
      </c>
      <c r="E3637" s="178" t="s">
        <v>337</v>
      </c>
      <c r="F3637" s="178" t="s">
        <v>525</v>
      </c>
      <c r="G3637" s="178">
        <v>14</v>
      </c>
      <c r="H3637" s="178">
        <v>1.7397785559297E-3</v>
      </c>
      <c r="I3637" s="178">
        <v>1.7397785559297E-3</v>
      </c>
      <c r="J3637" s="178" t="s">
        <v>714</v>
      </c>
    </row>
    <row r="3638" spans="1:10" x14ac:dyDescent="0.45">
      <c r="A3638" s="178" t="s">
        <v>465</v>
      </c>
      <c r="B3638" s="178" t="s">
        <v>523</v>
      </c>
      <c r="C3638" s="178">
        <v>2015</v>
      </c>
      <c r="D3638" s="178" t="s">
        <v>336</v>
      </c>
      <c r="E3638" s="178" t="s">
        <v>337</v>
      </c>
      <c r="F3638" s="178" t="s">
        <v>524</v>
      </c>
      <c r="G3638" s="178">
        <v>19</v>
      </c>
      <c r="H3638" s="178">
        <v>8.8721692562103299E-2</v>
      </c>
      <c r="I3638" s="178">
        <v>8.8721692562103299E-2</v>
      </c>
      <c r="J3638" s="178" t="s">
        <v>714</v>
      </c>
    </row>
    <row r="3639" spans="1:10" x14ac:dyDescent="0.45">
      <c r="A3639" s="178" t="s">
        <v>465</v>
      </c>
      <c r="B3639" s="178" t="s">
        <v>523</v>
      </c>
      <c r="C3639" s="178">
        <v>2015</v>
      </c>
      <c r="D3639" s="178" t="s">
        <v>336</v>
      </c>
      <c r="E3639" s="178" t="s">
        <v>337</v>
      </c>
      <c r="F3639" s="178" t="s">
        <v>526</v>
      </c>
      <c r="G3639" s="178">
        <v>77</v>
      </c>
      <c r="H3639" s="178">
        <v>1.8561165779828999E-3</v>
      </c>
      <c r="I3639" s="178">
        <v>1.8561165779828999E-3</v>
      </c>
      <c r="J3639" s="178" t="s">
        <v>714</v>
      </c>
    </row>
    <row r="3640" spans="1:10" x14ac:dyDescent="0.45">
      <c r="A3640" s="178" t="s">
        <v>465</v>
      </c>
      <c r="B3640" s="178" t="s">
        <v>523</v>
      </c>
      <c r="C3640" s="178">
        <v>2015</v>
      </c>
      <c r="D3640" s="178" t="s">
        <v>336</v>
      </c>
      <c r="E3640" s="178" t="s">
        <v>337</v>
      </c>
      <c r="F3640" s="178" t="s">
        <v>526</v>
      </c>
      <c r="G3640" s="178">
        <v>100000</v>
      </c>
      <c r="H3640" s="1">
        <v>9.9999999999999998E-13</v>
      </c>
      <c r="I3640" s="178">
        <v>9.9999999999999998E-13</v>
      </c>
      <c r="J3640" s="178" t="s">
        <v>714</v>
      </c>
    </row>
    <row r="3641" spans="1:10" x14ac:dyDescent="0.45">
      <c r="A3641" s="178" t="s">
        <v>465</v>
      </c>
      <c r="B3641" s="178" t="s">
        <v>523</v>
      </c>
      <c r="C3641" s="178">
        <v>2020</v>
      </c>
      <c r="D3641" s="178" t="s">
        <v>336</v>
      </c>
      <c r="E3641" s="178" t="s">
        <v>337</v>
      </c>
      <c r="F3641" s="178" t="s">
        <v>524</v>
      </c>
      <c r="G3641" s="178">
        <v>-100000</v>
      </c>
      <c r="H3641" s="178">
        <v>0</v>
      </c>
      <c r="I3641" s="178">
        <v>0</v>
      </c>
      <c r="J3641" s="178" t="s">
        <v>714</v>
      </c>
    </row>
    <row r="3642" spans="1:10" x14ac:dyDescent="0.45">
      <c r="A3642" s="178" t="s">
        <v>465</v>
      </c>
      <c r="B3642" s="178" t="s">
        <v>523</v>
      </c>
      <c r="C3642" s="178">
        <v>2020</v>
      </c>
      <c r="D3642" s="178" t="s">
        <v>336</v>
      </c>
      <c r="E3642" s="178" t="s">
        <v>337</v>
      </c>
      <c r="F3642" s="178" t="s">
        <v>524</v>
      </c>
      <c r="G3642" s="178">
        <v>0</v>
      </c>
      <c r="H3642" s="178">
        <v>1.8112597987055799E-2</v>
      </c>
      <c r="I3642" s="178">
        <v>1.8112597987055799E-2</v>
      </c>
      <c r="J3642" s="178" t="s">
        <v>714</v>
      </c>
    </row>
    <row r="3643" spans="1:10" x14ac:dyDescent="0.45">
      <c r="A3643" s="178" t="s">
        <v>465</v>
      </c>
      <c r="B3643" s="178" t="s">
        <v>523</v>
      </c>
      <c r="C3643" s="178">
        <v>2020</v>
      </c>
      <c r="D3643" s="178" t="s">
        <v>336</v>
      </c>
      <c r="E3643" s="178" t="s">
        <v>337</v>
      </c>
      <c r="F3643" s="178" t="s">
        <v>524</v>
      </c>
      <c r="G3643" s="178">
        <v>0</v>
      </c>
      <c r="H3643" s="178">
        <v>0</v>
      </c>
      <c r="I3643" s="178">
        <v>0</v>
      </c>
      <c r="J3643" s="178" t="s">
        <v>714</v>
      </c>
    </row>
    <row r="3644" spans="1:10" x14ac:dyDescent="0.45">
      <c r="A3644" s="178" t="s">
        <v>465</v>
      </c>
      <c r="B3644" s="178" t="s">
        <v>523</v>
      </c>
      <c r="C3644" s="178">
        <v>2020</v>
      </c>
      <c r="D3644" s="178" t="s">
        <v>336</v>
      </c>
      <c r="E3644" s="178" t="s">
        <v>337</v>
      </c>
      <c r="F3644" s="178" t="s">
        <v>525</v>
      </c>
      <c r="G3644" s="178">
        <v>1</v>
      </c>
      <c r="H3644" s="178">
        <v>0.42260843515396102</v>
      </c>
      <c r="I3644" s="178">
        <v>0.42260843515396102</v>
      </c>
      <c r="J3644" s="178" t="s">
        <v>714</v>
      </c>
    </row>
    <row r="3645" spans="1:10" x14ac:dyDescent="0.45">
      <c r="A3645" s="178" t="s">
        <v>465</v>
      </c>
      <c r="B3645" s="178" t="s">
        <v>523</v>
      </c>
      <c r="C3645" s="178">
        <v>2020</v>
      </c>
      <c r="D3645" s="178" t="s">
        <v>336</v>
      </c>
      <c r="E3645" s="178" t="s">
        <v>337</v>
      </c>
      <c r="F3645" s="178" t="s">
        <v>526</v>
      </c>
      <c r="G3645" s="178">
        <v>6</v>
      </c>
      <c r="H3645" s="178">
        <v>0.22977006435394201</v>
      </c>
      <c r="I3645" s="178">
        <v>0.22977006435394201</v>
      </c>
      <c r="J3645" s="178" t="s">
        <v>714</v>
      </c>
    </row>
    <row r="3646" spans="1:10" x14ac:dyDescent="0.45">
      <c r="A3646" s="178" t="s">
        <v>465</v>
      </c>
      <c r="B3646" s="178" t="s">
        <v>523</v>
      </c>
      <c r="C3646" s="178">
        <v>2020</v>
      </c>
      <c r="D3646" s="178" t="s">
        <v>336</v>
      </c>
      <c r="E3646" s="178" t="s">
        <v>337</v>
      </c>
      <c r="F3646" s="178" t="s">
        <v>526</v>
      </c>
      <c r="G3646" s="178">
        <v>7</v>
      </c>
      <c r="H3646" s="178">
        <v>0.21962510049343101</v>
      </c>
      <c r="I3646" s="178">
        <v>0.21962510049343101</v>
      </c>
      <c r="J3646" s="178" t="s">
        <v>714</v>
      </c>
    </row>
    <row r="3647" spans="1:10" x14ac:dyDescent="0.45">
      <c r="A3647" s="178" t="s">
        <v>465</v>
      </c>
      <c r="B3647" s="178" t="s">
        <v>523</v>
      </c>
      <c r="C3647" s="178">
        <v>2020</v>
      </c>
      <c r="D3647" s="178" t="s">
        <v>336</v>
      </c>
      <c r="E3647" s="178" t="s">
        <v>337</v>
      </c>
      <c r="F3647" s="178" t="s">
        <v>525</v>
      </c>
      <c r="G3647" s="178">
        <v>14</v>
      </c>
      <c r="H3647" s="178">
        <v>2.1290329750627002E-3</v>
      </c>
      <c r="I3647" s="178">
        <v>2.1290329750627002E-3</v>
      </c>
      <c r="J3647" s="178" t="s">
        <v>714</v>
      </c>
    </row>
    <row r="3648" spans="1:10" x14ac:dyDescent="0.45">
      <c r="A3648" s="178" t="s">
        <v>465</v>
      </c>
      <c r="B3648" s="178" t="s">
        <v>523</v>
      </c>
      <c r="C3648" s="178">
        <v>2020</v>
      </c>
      <c r="D3648" s="178" t="s">
        <v>336</v>
      </c>
      <c r="E3648" s="178" t="s">
        <v>337</v>
      </c>
      <c r="F3648" s="178" t="s">
        <v>524</v>
      </c>
      <c r="G3648" s="178">
        <v>19</v>
      </c>
      <c r="H3648" s="178">
        <v>9.9869757890701294E-2</v>
      </c>
      <c r="I3648" s="178">
        <v>9.9869757890701294E-2</v>
      </c>
      <c r="J3648" s="178" t="s">
        <v>714</v>
      </c>
    </row>
    <row r="3649" spans="1:10" x14ac:dyDescent="0.45">
      <c r="A3649" s="178" t="s">
        <v>465</v>
      </c>
      <c r="B3649" s="178" t="s">
        <v>523</v>
      </c>
      <c r="C3649" s="178">
        <v>2020</v>
      </c>
      <c r="D3649" s="178" t="s">
        <v>336</v>
      </c>
      <c r="E3649" s="178" t="s">
        <v>337</v>
      </c>
      <c r="F3649" s="178" t="s">
        <v>526</v>
      </c>
      <c r="G3649" s="178">
        <v>78</v>
      </c>
      <c r="H3649" s="178">
        <v>2.2639804519712999E-3</v>
      </c>
      <c r="I3649" s="178">
        <v>2.2639804519712999E-3</v>
      </c>
      <c r="J3649" s="178" t="s">
        <v>714</v>
      </c>
    </row>
    <row r="3650" spans="1:10" x14ac:dyDescent="0.45">
      <c r="A3650" s="178" t="s">
        <v>465</v>
      </c>
      <c r="B3650" s="178" t="s">
        <v>523</v>
      </c>
      <c r="C3650" s="178">
        <v>2020</v>
      </c>
      <c r="D3650" s="178" t="s">
        <v>336</v>
      </c>
      <c r="E3650" s="178" t="s">
        <v>337</v>
      </c>
      <c r="F3650" s="178" t="s">
        <v>526</v>
      </c>
      <c r="G3650" s="178">
        <v>100000</v>
      </c>
      <c r="H3650" s="1">
        <v>9.9999999999999998E-13</v>
      </c>
      <c r="I3650" s="178">
        <v>9.9999999999999998E-13</v>
      </c>
      <c r="J3650" s="178" t="s">
        <v>714</v>
      </c>
    </row>
    <row r="3651" spans="1:10" x14ac:dyDescent="0.45">
      <c r="A3651" s="178" t="s">
        <v>465</v>
      </c>
      <c r="B3651" s="178" t="s">
        <v>523</v>
      </c>
      <c r="C3651" s="178">
        <v>2025</v>
      </c>
      <c r="D3651" s="178" t="s">
        <v>336</v>
      </c>
      <c r="E3651" s="178" t="s">
        <v>337</v>
      </c>
      <c r="F3651" s="178" t="s">
        <v>524</v>
      </c>
      <c r="G3651" s="178">
        <v>-100000</v>
      </c>
      <c r="H3651" s="178">
        <v>0</v>
      </c>
      <c r="I3651" s="178">
        <v>0</v>
      </c>
      <c r="J3651" s="178" t="s">
        <v>714</v>
      </c>
    </row>
    <row r="3652" spans="1:10" x14ac:dyDescent="0.45">
      <c r="A3652" s="178" t="s">
        <v>465</v>
      </c>
      <c r="B3652" s="178" t="s">
        <v>523</v>
      </c>
      <c r="C3652" s="178">
        <v>2025</v>
      </c>
      <c r="D3652" s="178" t="s">
        <v>336</v>
      </c>
      <c r="E3652" s="178" t="s">
        <v>337</v>
      </c>
      <c r="F3652" s="178" t="s">
        <v>524</v>
      </c>
      <c r="G3652" s="178">
        <v>0</v>
      </c>
      <c r="H3652" s="178">
        <v>2.0539132878184301E-2</v>
      </c>
      <c r="I3652" s="178">
        <v>2.0539132878184301E-2</v>
      </c>
      <c r="J3652" s="178" t="s">
        <v>714</v>
      </c>
    </row>
    <row r="3653" spans="1:10" x14ac:dyDescent="0.45">
      <c r="A3653" s="178" t="s">
        <v>465</v>
      </c>
      <c r="B3653" s="178" t="s">
        <v>523</v>
      </c>
      <c r="C3653" s="178">
        <v>2025</v>
      </c>
      <c r="D3653" s="178" t="s">
        <v>336</v>
      </c>
      <c r="E3653" s="178" t="s">
        <v>337</v>
      </c>
      <c r="F3653" s="178" t="s">
        <v>524</v>
      </c>
      <c r="G3653" s="178">
        <v>0</v>
      </c>
      <c r="H3653" s="178">
        <v>0</v>
      </c>
      <c r="I3653" s="178">
        <v>0</v>
      </c>
      <c r="J3653" s="178" t="s">
        <v>714</v>
      </c>
    </row>
    <row r="3654" spans="1:10" x14ac:dyDescent="0.45">
      <c r="A3654" s="178" t="s">
        <v>465</v>
      </c>
      <c r="B3654" s="178" t="s">
        <v>523</v>
      </c>
      <c r="C3654" s="178">
        <v>2025</v>
      </c>
      <c r="D3654" s="178" t="s">
        <v>336</v>
      </c>
      <c r="E3654" s="178" t="s">
        <v>337</v>
      </c>
      <c r="F3654" s="178" t="s">
        <v>525</v>
      </c>
      <c r="G3654" s="178">
        <v>1</v>
      </c>
      <c r="H3654" s="178">
        <v>0.42263466119766202</v>
      </c>
      <c r="I3654" s="178">
        <v>0.42263466119766202</v>
      </c>
      <c r="J3654" s="178" t="s">
        <v>714</v>
      </c>
    </row>
    <row r="3655" spans="1:10" x14ac:dyDescent="0.45">
      <c r="A3655" s="178" t="s">
        <v>465</v>
      </c>
      <c r="B3655" s="178" t="s">
        <v>523</v>
      </c>
      <c r="C3655" s="178">
        <v>2025</v>
      </c>
      <c r="D3655" s="178" t="s">
        <v>336</v>
      </c>
      <c r="E3655" s="178" t="s">
        <v>337</v>
      </c>
      <c r="F3655" s="178" t="s">
        <v>526</v>
      </c>
      <c r="G3655" s="178">
        <v>6</v>
      </c>
      <c r="H3655" s="178">
        <v>0.238317355513572</v>
      </c>
      <c r="I3655" s="178">
        <v>0.238317355513572</v>
      </c>
      <c r="J3655" s="178" t="s">
        <v>714</v>
      </c>
    </row>
    <row r="3656" spans="1:10" x14ac:dyDescent="0.45">
      <c r="A3656" s="178" t="s">
        <v>465</v>
      </c>
      <c r="B3656" s="178" t="s">
        <v>523</v>
      </c>
      <c r="C3656" s="178">
        <v>2025</v>
      </c>
      <c r="D3656" s="178" t="s">
        <v>336</v>
      </c>
      <c r="E3656" s="178" t="s">
        <v>337</v>
      </c>
      <c r="F3656" s="178" t="s">
        <v>526</v>
      </c>
      <c r="G3656" s="178">
        <v>7</v>
      </c>
      <c r="H3656" s="178">
        <v>0.20971386134624401</v>
      </c>
      <c r="I3656" s="178">
        <v>0.20971386134624401</v>
      </c>
      <c r="J3656" s="178" t="s">
        <v>714</v>
      </c>
    </row>
    <row r="3657" spans="1:10" x14ac:dyDescent="0.45">
      <c r="A3657" s="178" t="s">
        <v>465</v>
      </c>
      <c r="B3657" s="178" t="s">
        <v>523</v>
      </c>
      <c r="C3657" s="178">
        <v>2025</v>
      </c>
      <c r="D3657" s="178" t="s">
        <v>336</v>
      </c>
      <c r="E3657" s="178" t="s">
        <v>337</v>
      </c>
      <c r="F3657" s="178" t="s">
        <v>525</v>
      </c>
      <c r="G3657" s="178">
        <v>14</v>
      </c>
      <c r="H3657" s="178">
        <v>2.4217634927481001E-3</v>
      </c>
      <c r="I3657" s="178">
        <v>2.4217634927481001E-3</v>
      </c>
      <c r="J3657" s="178" t="s">
        <v>714</v>
      </c>
    </row>
    <row r="3658" spans="1:10" x14ac:dyDescent="0.45">
      <c r="A3658" s="178" t="s">
        <v>465</v>
      </c>
      <c r="B3658" s="178" t="s">
        <v>523</v>
      </c>
      <c r="C3658" s="178">
        <v>2025</v>
      </c>
      <c r="D3658" s="178" t="s">
        <v>336</v>
      </c>
      <c r="E3658" s="178" t="s">
        <v>337</v>
      </c>
      <c r="F3658" s="178" t="s">
        <v>524</v>
      </c>
      <c r="G3658" s="178">
        <v>20</v>
      </c>
      <c r="H3658" s="178">
        <v>9.9566441029310199E-2</v>
      </c>
      <c r="I3658" s="178">
        <v>9.9566441029310199E-2</v>
      </c>
      <c r="J3658" s="178" t="s">
        <v>714</v>
      </c>
    </row>
    <row r="3659" spans="1:10" x14ac:dyDescent="0.45">
      <c r="A3659" s="178" t="s">
        <v>465</v>
      </c>
      <c r="B3659" s="178" t="s">
        <v>523</v>
      </c>
      <c r="C3659" s="178">
        <v>2025</v>
      </c>
      <c r="D3659" s="178" t="s">
        <v>336</v>
      </c>
      <c r="E3659" s="178" t="s">
        <v>337</v>
      </c>
      <c r="F3659" s="178" t="s">
        <v>526</v>
      </c>
      <c r="G3659" s="178">
        <v>78</v>
      </c>
      <c r="H3659" s="178">
        <v>2.5672896299510999E-3</v>
      </c>
      <c r="I3659" s="178">
        <v>2.5672896299510999E-3</v>
      </c>
      <c r="J3659" s="178" t="s">
        <v>714</v>
      </c>
    </row>
    <row r="3660" spans="1:10" x14ac:dyDescent="0.45">
      <c r="A3660" s="178" t="s">
        <v>465</v>
      </c>
      <c r="B3660" s="178" t="s">
        <v>523</v>
      </c>
      <c r="C3660" s="178">
        <v>2025</v>
      </c>
      <c r="D3660" s="178" t="s">
        <v>336</v>
      </c>
      <c r="E3660" s="178" t="s">
        <v>337</v>
      </c>
      <c r="F3660" s="178" t="s">
        <v>526</v>
      </c>
      <c r="G3660" s="178">
        <v>100000</v>
      </c>
      <c r="H3660" s="1">
        <v>9.9999999999999998E-13</v>
      </c>
      <c r="I3660" s="178">
        <v>9.9999999999999998E-13</v>
      </c>
      <c r="J3660" s="178" t="s">
        <v>714</v>
      </c>
    </row>
    <row r="3661" spans="1:10" x14ac:dyDescent="0.45">
      <c r="A3661" s="178" t="s">
        <v>465</v>
      </c>
      <c r="B3661" s="178" t="s">
        <v>523</v>
      </c>
      <c r="C3661" s="178">
        <v>2030</v>
      </c>
      <c r="D3661" s="178" t="s">
        <v>336</v>
      </c>
      <c r="E3661" s="178" t="s">
        <v>337</v>
      </c>
      <c r="F3661" s="178" t="s">
        <v>524</v>
      </c>
      <c r="G3661" s="178">
        <v>-100000</v>
      </c>
      <c r="H3661" s="178">
        <v>0</v>
      </c>
      <c r="I3661" s="178">
        <v>0</v>
      </c>
      <c r="J3661" s="178" t="s">
        <v>714</v>
      </c>
    </row>
    <row r="3662" spans="1:10" x14ac:dyDescent="0.45">
      <c r="A3662" s="178" t="s">
        <v>465</v>
      </c>
      <c r="B3662" s="178" t="s">
        <v>523</v>
      </c>
      <c r="C3662" s="178">
        <v>2030</v>
      </c>
      <c r="D3662" s="178" t="s">
        <v>336</v>
      </c>
      <c r="E3662" s="178" t="s">
        <v>337</v>
      </c>
      <c r="F3662" s="178" t="s">
        <v>524</v>
      </c>
      <c r="G3662" s="178">
        <v>0</v>
      </c>
      <c r="H3662" s="178">
        <v>0</v>
      </c>
      <c r="I3662" s="178">
        <v>0</v>
      </c>
      <c r="J3662" s="178" t="s">
        <v>714</v>
      </c>
    </row>
    <row r="3663" spans="1:10" x14ac:dyDescent="0.45">
      <c r="A3663" s="178" t="s">
        <v>465</v>
      </c>
      <c r="B3663" s="178" t="s">
        <v>523</v>
      </c>
      <c r="C3663" s="178">
        <v>2030</v>
      </c>
      <c r="D3663" s="178" t="s">
        <v>336</v>
      </c>
      <c r="E3663" s="178" t="s">
        <v>337</v>
      </c>
      <c r="F3663" s="178" t="s">
        <v>524</v>
      </c>
      <c r="G3663" s="178">
        <v>0</v>
      </c>
      <c r="H3663" s="178">
        <v>2.3204792290926E-2</v>
      </c>
      <c r="I3663" s="178">
        <v>2.3204792290926E-2</v>
      </c>
      <c r="J3663" s="178" t="s">
        <v>714</v>
      </c>
    </row>
    <row r="3664" spans="1:10" x14ac:dyDescent="0.45">
      <c r="A3664" s="178" t="s">
        <v>465</v>
      </c>
      <c r="B3664" s="178" t="s">
        <v>523</v>
      </c>
      <c r="C3664" s="178">
        <v>2030</v>
      </c>
      <c r="D3664" s="178" t="s">
        <v>336</v>
      </c>
      <c r="E3664" s="178" t="s">
        <v>337</v>
      </c>
      <c r="F3664" s="178" t="s">
        <v>525</v>
      </c>
      <c r="G3664" s="178">
        <v>1</v>
      </c>
      <c r="H3664" s="178">
        <v>0.42246167361736298</v>
      </c>
      <c r="I3664" s="178">
        <v>0.42246167361736298</v>
      </c>
      <c r="J3664" s="178" t="s">
        <v>714</v>
      </c>
    </row>
    <row r="3665" spans="1:10" x14ac:dyDescent="0.45">
      <c r="A3665" s="178" t="s">
        <v>465</v>
      </c>
      <c r="B3665" s="178" t="s">
        <v>523</v>
      </c>
      <c r="C3665" s="178">
        <v>2030</v>
      </c>
      <c r="D3665" s="178" t="s">
        <v>336</v>
      </c>
      <c r="E3665" s="178" t="s">
        <v>337</v>
      </c>
      <c r="F3665" s="178" t="s">
        <v>526</v>
      </c>
      <c r="G3665" s="178">
        <v>6</v>
      </c>
      <c r="H3665" s="178">
        <v>0.24698948860168399</v>
      </c>
      <c r="I3665" s="178">
        <v>0.24698948860168399</v>
      </c>
      <c r="J3665" s="178" t="s">
        <v>714</v>
      </c>
    </row>
    <row r="3666" spans="1:10" x14ac:dyDescent="0.45">
      <c r="A3666" s="178" t="s">
        <v>465</v>
      </c>
      <c r="B3666" s="178" t="s">
        <v>523</v>
      </c>
      <c r="C3666" s="178">
        <v>2030</v>
      </c>
      <c r="D3666" s="178" t="s">
        <v>336</v>
      </c>
      <c r="E3666" s="178" t="s">
        <v>337</v>
      </c>
      <c r="F3666" s="178" t="s">
        <v>526</v>
      </c>
      <c r="G3666" s="178">
        <v>7</v>
      </c>
      <c r="H3666" s="178">
        <v>0.199543222784996</v>
      </c>
      <c r="I3666" s="178">
        <v>0.199543222784996</v>
      </c>
      <c r="J3666" s="178" t="s">
        <v>714</v>
      </c>
    </row>
    <row r="3667" spans="1:10" x14ac:dyDescent="0.45">
      <c r="A3667" s="178" t="s">
        <v>465</v>
      </c>
      <c r="B3667" s="178" t="s">
        <v>523</v>
      </c>
      <c r="C3667" s="178">
        <v>2030</v>
      </c>
      <c r="D3667" s="178" t="s">
        <v>336</v>
      </c>
      <c r="E3667" s="178" t="s">
        <v>337</v>
      </c>
      <c r="F3667" s="178" t="s">
        <v>525</v>
      </c>
      <c r="G3667" s="178">
        <v>14</v>
      </c>
      <c r="H3667" s="178">
        <v>2.7441342826932998E-3</v>
      </c>
      <c r="I3667" s="178">
        <v>2.7441342826932998E-3</v>
      </c>
      <c r="J3667" s="178" t="s">
        <v>714</v>
      </c>
    </row>
    <row r="3668" spans="1:10" x14ac:dyDescent="0.45">
      <c r="A3668" s="178" t="s">
        <v>465</v>
      </c>
      <c r="B3668" s="178" t="s">
        <v>523</v>
      </c>
      <c r="C3668" s="178">
        <v>2030</v>
      </c>
      <c r="D3668" s="178" t="s">
        <v>336</v>
      </c>
      <c r="E3668" s="178" t="s">
        <v>337</v>
      </c>
      <c r="F3668" s="178" t="s">
        <v>524</v>
      </c>
      <c r="G3668" s="178">
        <v>20</v>
      </c>
      <c r="H3668" s="178">
        <v>9.9233236163854599E-2</v>
      </c>
      <c r="I3668" s="178">
        <v>9.9233236163854599E-2</v>
      </c>
      <c r="J3668" s="178" t="s">
        <v>714</v>
      </c>
    </row>
    <row r="3669" spans="1:10" x14ac:dyDescent="0.45">
      <c r="A3669" s="178" t="s">
        <v>465</v>
      </c>
      <c r="B3669" s="178" t="s">
        <v>523</v>
      </c>
      <c r="C3669" s="178">
        <v>2030</v>
      </c>
      <c r="D3669" s="178" t="s">
        <v>336</v>
      </c>
      <c r="E3669" s="178" t="s">
        <v>337</v>
      </c>
      <c r="F3669" s="178" t="s">
        <v>526</v>
      </c>
      <c r="G3669" s="178">
        <v>78</v>
      </c>
      <c r="H3669" s="178">
        <v>2.9004896059632002E-3</v>
      </c>
      <c r="I3669" s="178">
        <v>2.9004896059632002E-3</v>
      </c>
      <c r="J3669" s="178" t="s">
        <v>714</v>
      </c>
    </row>
    <row r="3670" spans="1:10" x14ac:dyDescent="0.45">
      <c r="A3670" s="178" t="s">
        <v>465</v>
      </c>
      <c r="B3670" s="178" t="s">
        <v>523</v>
      </c>
      <c r="C3670" s="178">
        <v>2030</v>
      </c>
      <c r="D3670" s="178" t="s">
        <v>336</v>
      </c>
      <c r="E3670" s="178" t="s">
        <v>337</v>
      </c>
      <c r="F3670" s="178" t="s">
        <v>526</v>
      </c>
      <c r="G3670" s="178">
        <v>100000</v>
      </c>
      <c r="H3670" s="1">
        <v>9.9999999999999998E-13</v>
      </c>
      <c r="I3670" s="178">
        <v>9.9999999999999998E-13</v>
      </c>
      <c r="J3670" s="178" t="s">
        <v>714</v>
      </c>
    </row>
    <row r="3671" spans="1:10" x14ac:dyDescent="0.45">
      <c r="A3671" s="178" t="s">
        <v>465</v>
      </c>
      <c r="B3671" s="178" t="s">
        <v>523</v>
      </c>
      <c r="C3671" s="178">
        <v>2035</v>
      </c>
      <c r="D3671" s="178" t="s">
        <v>336</v>
      </c>
      <c r="E3671" s="178" t="s">
        <v>337</v>
      </c>
      <c r="F3671" s="178" t="s">
        <v>524</v>
      </c>
      <c r="G3671" s="178">
        <v>-100000</v>
      </c>
      <c r="H3671" s="178">
        <v>0</v>
      </c>
      <c r="I3671" s="178">
        <v>0</v>
      </c>
      <c r="J3671" s="178" t="s">
        <v>714</v>
      </c>
    </row>
    <row r="3672" spans="1:10" x14ac:dyDescent="0.45">
      <c r="A3672" s="178" t="s">
        <v>465</v>
      </c>
      <c r="B3672" s="178" t="s">
        <v>523</v>
      </c>
      <c r="C3672" s="178">
        <v>2035</v>
      </c>
      <c r="D3672" s="178" t="s">
        <v>336</v>
      </c>
      <c r="E3672" s="178" t="s">
        <v>337</v>
      </c>
      <c r="F3672" s="178" t="s">
        <v>524</v>
      </c>
      <c r="G3672" s="178">
        <v>0</v>
      </c>
      <c r="H3672" s="178">
        <v>0</v>
      </c>
      <c r="I3672" s="178">
        <v>0</v>
      </c>
      <c r="J3672" s="178" t="s">
        <v>714</v>
      </c>
    </row>
    <row r="3673" spans="1:10" x14ac:dyDescent="0.45">
      <c r="A3673" s="178" t="s">
        <v>465</v>
      </c>
      <c r="B3673" s="178" t="s">
        <v>523</v>
      </c>
      <c r="C3673" s="178">
        <v>2035</v>
      </c>
      <c r="D3673" s="178" t="s">
        <v>336</v>
      </c>
      <c r="E3673" s="178" t="s">
        <v>337</v>
      </c>
      <c r="F3673" s="178" t="s">
        <v>524</v>
      </c>
      <c r="G3673" s="178">
        <v>0</v>
      </c>
      <c r="H3673" s="178">
        <v>2.3204792290926E-2</v>
      </c>
      <c r="I3673" s="178">
        <v>2.3204792290926E-2</v>
      </c>
      <c r="J3673" s="178" t="s">
        <v>714</v>
      </c>
    </row>
    <row r="3674" spans="1:10" x14ac:dyDescent="0.45">
      <c r="A3674" s="178" t="s">
        <v>465</v>
      </c>
      <c r="B3674" s="178" t="s">
        <v>523</v>
      </c>
      <c r="C3674" s="178">
        <v>2035</v>
      </c>
      <c r="D3674" s="178" t="s">
        <v>336</v>
      </c>
      <c r="E3674" s="178" t="s">
        <v>337</v>
      </c>
      <c r="F3674" s="178" t="s">
        <v>525</v>
      </c>
      <c r="G3674" s="178">
        <v>1</v>
      </c>
      <c r="H3674" s="178">
        <v>0.42364220321178397</v>
      </c>
      <c r="I3674" s="178">
        <v>0.42364220321178397</v>
      </c>
      <c r="J3674" s="178" t="s">
        <v>714</v>
      </c>
    </row>
    <row r="3675" spans="1:10" x14ac:dyDescent="0.45">
      <c r="A3675" s="178" t="s">
        <v>465</v>
      </c>
      <c r="B3675" s="178" t="s">
        <v>523</v>
      </c>
      <c r="C3675" s="178">
        <v>2035</v>
      </c>
      <c r="D3675" s="178" t="s">
        <v>336</v>
      </c>
      <c r="E3675" s="178" t="s">
        <v>337</v>
      </c>
      <c r="F3675" s="178" t="s">
        <v>526</v>
      </c>
      <c r="G3675" s="178">
        <v>6</v>
      </c>
      <c r="H3675" s="178">
        <v>0.246989950537681</v>
      </c>
      <c r="I3675" s="178">
        <v>0.246989950537681</v>
      </c>
      <c r="J3675" s="178" t="s">
        <v>714</v>
      </c>
    </row>
    <row r="3676" spans="1:10" x14ac:dyDescent="0.45">
      <c r="A3676" s="178" t="s">
        <v>465</v>
      </c>
      <c r="B3676" s="178" t="s">
        <v>523</v>
      </c>
      <c r="C3676" s="178">
        <v>2035</v>
      </c>
      <c r="D3676" s="178" t="s">
        <v>336</v>
      </c>
      <c r="E3676" s="178" t="s">
        <v>337</v>
      </c>
      <c r="F3676" s="178" t="s">
        <v>526</v>
      </c>
      <c r="G3676" s="178">
        <v>7</v>
      </c>
      <c r="H3676" s="178">
        <v>0.19954359531402499</v>
      </c>
      <c r="I3676" s="178">
        <v>0.19954359531402499</v>
      </c>
      <c r="J3676" s="178" t="s">
        <v>714</v>
      </c>
    </row>
    <row r="3677" spans="1:10" x14ac:dyDescent="0.45">
      <c r="A3677" s="178" t="s">
        <v>465</v>
      </c>
      <c r="B3677" s="178" t="s">
        <v>523</v>
      </c>
      <c r="C3677" s="178">
        <v>2035</v>
      </c>
      <c r="D3677" s="178" t="s">
        <v>336</v>
      </c>
      <c r="E3677" s="178" t="s">
        <v>337</v>
      </c>
      <c r="F3677" s="178" t="s">
        <v>525</v>
      </c>
      <c r="G3677" s="178">
        <v>14</v>
      </c>
      <c r="H3677" s="178">
        <v>2.7518025599420001E-3</v>
      </c>
      <c r="I3677" s="178">
        <v>2.7518025599420001E-3</v>
      </c>
      <c r="J3677" s="178" t="s">
        <v>714</v>
      </c>
    </row>
    <row r="3678" spans="1:10" x14ac:dyDescent="0.45">
      <c r="A3678" s="178" t="s">
        <v>465</v>
      </c>
      <c r="B3678" s="178" t="s">
        <v>523</v>
      </c>
      <c r="C3678" s="178">
        <v>2035</v>
      </c>
      <c r="D3678" s="178" t="s">
        <v>336</v>
      </c>
      <c r="E3678" s="178" t="s">
        <v>337</v>
      </c>
      <c r="F3678" s="178" t="s">
        <v>524</v>
      </c>
      <c r="G3678" s="178">
        <v>20</v>
      </c>
      <c r="H3678" s="178">
        <v>9.9233236163854599E-2</v>
      </c>
      <c r="I3678" s="178">
        <v>9.9233236163854599E-2</v>
      </c>
      <c r="J3678" s="178" t="s">
        <v>714</v>
      </c>
    </row>
    <row r="3679" spans="1:10" x14ac:dyDescent="0.45">
      <c r="A3679" s="178" t="s">
        <v>465</v>
      </c>
      <c r="B3679" s="178" t="s">
        <v>523</v>
      </c>
      <c r="C3679" s="178">
        <v>2035</v>
      </c>
      <c r="D3679" s="178" t="s">
        <v>336</v>
      </c>
      <c r="E3679" s="178" t="s">
        <v>337</v>
      </c>
      <c r="F3679" s="178" t="s">
        <v>526</v>
      </c>
      <c r="G3679" s="178">
        <v>78</v>
      </c>
      <c r="H3679" s="178">
        <v>2.9004949610679999E-3</v>
      </c>
      <c r="I3679" s="178">
        <v>2.9004949610679999E-3</v>
      </c>
      <c r="J3679" s="178" t="s">
        <v>714</v>
      </c>
    </row>
    <row r="3680" spans="1:10" x14ac:dyDescent="0.45">
      <c r="A3680" s="178" t="s">
        <v>465</v>
      </c>
      <c r="B3680" s="178" t="s">
        <v>523</v>
      </c>
      <c r="C3680" s="178">
        <v>2035</v>
      </c>
      <c r="D3680" s="178" t="s">
        <v>336</v>
      </c>
      <c r="E3680" s="178" t="s">
        <v>337</v>
      </c>
      <c r="F3680" s="178" t="s">
        <v>526</v>
      </c>
      <c r="G3680" s="178">
        <v>100000</v>
      </c>
      <c r="H3680" s="1">
        <v>9.9999999999999998E-13</v>
      </c>
      <c r="I3680" s="178">
        <v>9.9999999999999998E-13</v>
      </c>
      <c r="J3680" s="178" t="s">
        <v>714</v>
      </c>
    </row>
    <row r="3681" spans="1:10" x14ac:dyDescent="0.45">
      <c r="A3681" s="178" t="s">
        <v>465</v>
      </c>
      <c r="B3681" s="178" t="s">
        <v>523</v>
      </c>
      <c r="C3681" s="178">
        <v>2040</v>
      </c>
      <c r="D3681" s="178" t="s">
        <v>336</v>
      </c>
      <c r="E3681" s="178" t="s">
        <v>337</v>
      </c>
      <c r="F3681" s="178" t="s">
        <v>524</v>
      </c>
      <c r="G3681" s="178">
        <v>-100000</v>
      </c>
      <c r="H3681" s="178">
        <v>0</v>
      </c>
      <c r="I3681" s="178">
        <v>0</v>
      </c>
      <c r="J3681" s="178" t="s">
        <v>714</v>
      </c>
    </row>
    <row r="3682" spans="1:10" x14ac:dyDescent="0.45">
      <c r="A3682" s="178" t="s">
        <v>465</v>
      </c>
      <c r="B3682" s="178" t="s">
        <v>523</v>
      </c>
      <c r="C3682" s="178">
        <v>2040</v>
      </c>
      <c r="D3682" s="178" t="s">
        <v>336</v>
      </c>
      <c r="E3682" s="178" t="s">
        <v>337</v>
      </c>
      <c r="F3682" s="178" t="s">
        <v>524</v>
      </c>
      <c r="G3682" s="178">
        <v>0</v>
      </c>
      <c r="H3682" s="178">
        <v>2.3204792290926E-2</v>
      </c>
      <c r="I3682" s="178">
        <v>2.3204792290926E-2</v>
      </c>
      <c r="J3682" s="178" t="s">
        <v>714</v>
      </c>
    </row>
    <row r="3683" spans="1:10" x14ac:dyDescent="0.45">
      <c r="A3683" s="178" t="s">
        <v>465</v>
      </c>
      <c r="B3683" s="178" t="s">
        <v>523</v>
      </c>
      <c r="C3683" s="178">
        <v>2040</v>
      </c>
      <c r="D3683" s="178" t="s">
        <v>336</v>
      </c>
      <c r="E3683" s="178" t="s">
        <v>337</v>
      </c>
      <c r="F3683" s="178" t="s">
        <v>524</v>
      </c>
      <c r="G3683" s="178">
        <v>0</v>
      </c>
      <c r="H3683" s="178">
        <v>0</v>
      </c>
      <c r="I3683" s="178">
        <v>0</v>
      </c>
      <c r="J3683" s="178" t="s">
        <v>714</v>
      </c>
    </row>
    <row r="3684" spans="1:10" x14ac:dyDescent="0.45">
      <c r="A3684" s="178" t="s">
        <v>465</v>
      </c>
      <c r="B3684" s="178" t="s">
        <v>523</v>
      </c>
      <c r="C3684" s="178">
        <v>2040</v>
      </c>
      <c r="D3684" s="178" t="s">
        <v>336</v>
      </c>
      <c r="E3684" s="178" t="s">
        <v>337</v>
      </c>
      <c r="F3684" s="178" t="s">
        <v>525</v>
      </c>
      <c r="G3684" s="178">
        <v>1</v>
      </c>
      <c r="H3684" s="178">
        <v>0.42476490139961198</v>
      </c>
      <c r="I3684" s="178">
        <v>0.42476490139961198</v>
      </c>
      <c r="J3684" s="178" t="s">
        <v>714</v>
      </c>
    </row>
    <row r="3685" spans="1:10" x14ac:dyDescent="0.45">
      <c r="A3685" s="178" t="s">
        <v>465</v>
      </c>
      <c r="B3685" s="178" t="s">
        <v>523</v>
      </c>
      <c r="C3685" s="178">
        <v>2040</v>
      </c>
      <c r="D3685" s="178" t="s">
        <v>336</v>
      </c>
      <c r="E3685" s="178" t="s">
        <v>337</v>
      </c>
      <c r="F3685" s="178" t="s">
        <v>526</v>
      </c>
      <c r="G3685" s="178">
        <v>6</v>
      </c>
      <c r="H3685" s="178">
        <v>0.24699038267135601</v>
      </c>
      <c r="I3685" s="178">
        <v>0.24699038267135601</v>
      </c>
      <c r="J3685" s="178" t="s">
        <v>714</v>
      </c>
    </row>
    <row r="3686" spans="1:10" x14ac:dyDescent="0.45">
      <c r="A3686" s="178" t="s">
        <v>465</v>
      </c>
      <c r="B3686" s="178" t="s">
        <v>523</v>
      </c>
      <c r="C3686" s="178">
        <v>2040</v>
      </c>
      <c r="D3686" s="178" t="s">
        <v>336</v>
      </c>
      <c r="E3686" s="178" t="s">
        <v>337</v>
      </c>
      <c r="F3686" s="178" t="s">
        <v>526</v>
      </c>
      <c r="G3686" s="178">
        <v>7</v>
      </c>
      <c r="H3686" s="178">
        <v>0.199543938040733</v>
      </c>
      <c r="I3686" s="178">
        <v>0.199543938040733</v>
      </c>
      <c r="J3686" s="178" t="s">
        <v>714</v>
      </c>
    </row>
    <row r="3687" spans="1:10" x14ac:dyDescent="0.45">
      <c r="A3687" s="178" t="s">
        <v>465</v>
      </c>
      <c r="B3687" s="178" t="s">
        <v>523</v>
      </c>
      <c r="C3687" s="178">
        <v>2040</v>
      </c>
      <c r="D3687" s="178" t="s">
        <v>336</v>
      </c>
      <c r="E3687" s="178" t="s">
        <v>337</v>
      </c>
      <c r="F3687" s="178" t="s">
        <v>525</v>
      </c>
      <c r="G3687" s="178">
        <v>14</v>
      </c>
      <c r="H3687" s="178">
        <v>2.7590950485318999E-3</v>
      </c>
      <c r="I3687" s="178">
        <v>2.7590950485318999E-3</v>
      </c>
      <c r="J3687" s="178" t="s">
        <v>714</v>
      </c>
    </row>
    <row r="3688" spans="1:10" x14ac:dyDescent="0.45">
      <c r="A3688" s="178" t="s">
        <v>465</v>
      </c>
      <c r="B3688" s="178" t="s">
        <v>523</v>
      </c>
      <c r="C3688" s="178">
        <v>2040</v>
      </c>
      <c r="D3688" s="178" t="s">
        <v>336</v>
      </c>
      <c r="E3688" s="178" t="s">
        <v>337</v>
      </c>
      <c r="F3688" s="178" t="s">
        <v>524</v>
      </c>
      <c r="G3688" s="178">
        <v>20</v>
      </c>
      <c r="H3688" s="178">
        <v>9.9233236163854599E-2</v>
      </c>
      <c r="I3688" s="178">
        <v>9.9233236163854599E-2</v>
      </c>
      <c r="J3688" s="178" t="s">
        <v>714</v>
      </c>
    </row>
    <row r="3689" spans="1:10" x14ac:dyDescent="0.45">
      <c r="A3689" s="178" t="s">
        <v>465</v>
      </c>
      <c r="B3689" s="178" t="s">
        <v>523</v>
      </c>
      <c r="C3689" s="178">
        <v>2040</v>
      </c>
      <c r="D3689" s="178" t="s">
        <v>336</v>
      </c>
      <c r="E3689" s="178" t="s">
        <v>337</v>
      </c>
      <c r="F3689" s="178" t="s">
        <v>526</v>
      </c>
      <c r="G3689" s="178">
        <v>78</v>
      </c>
      <c r="H3689" s="178">
        <v>2.9005000833422002E-3</v>
      </c>
      <c r="I3689" s="178">
        <v>2.9005000833422002E-3</v>
      </c>
      <c r="J3689" s="178" t="s">
        <v>714</v>
      </c>
    </row>
    <row r="3690" spans="1:10" x14ac:dyDescent="0.45">
      <c r="A3690" s="178" t="s">
        <v>465</v>
      </c>
      <c r="B3690" s="178" t="s">
        <v>523</v>
      </c>
      <c r="C3690" s="178">
        <v>2040</v>
      </c>
      <c r="D3690" s="178" t="s">
        <v>336</v>
      </c>
      <c r="E3690" s="178" t="s">
        <v>337</v>
      </c>
      <c r="F3690" s="178" t="s">
        <v>526</v>
      </c>
      <c r="G3690" s="178">
        <v>100000</v>
      </c>
      <c r="H3690" s="1">
        <v>9.9999999999999998E-13</v>
      </c>
      <c r="I3690" s="178">
        <v>9.9999999999999998E-13</v>
      </c>
      <c r="J3690" s="178" t="s">
        <v>714</v>
      </c>
    </row>
    <row r="3691" spans="1:10" x14ac:dyDescent="0.45">
      <c r="A3691" s="178" t="s">
        <v>465</v>
      </c>
      <c r="B3691" s="178" t="s">
        <v>523</v>
      </c>
      <c r="C3691" s="178">
        <v>2045</v>
      </c>
      <c r="D3691" s="178" t="s">
        <v>336</v>
      </c>
      <c r="E3691" s="178" t="s">
        <v>337</v>
      </c>
      <c r="F3691" s="178" t="s">
        <v>524</v>
      </c>
      <c r="G3691" s="178">
        <v>-100000</v>
      </c>
      <c r="H3691" s="178">
        <v>0</v>
      </c>
      <c r="I3691" s="178">
        <v>0</v>
      </c>
      <c r="J3691" s="178" t="s">
        <v>714</v>
      </c>
    </row>
    <row r="3692" spans="1:10" x14ac:dyDescent="0.45">
      <c r="A3692" s="178" t="s">
        <v>465</v>
      </c>
      <c r="B3692" s="178" t="s">
        <v>523</v>
      </c>
      <c r="C3692" s="178">
        <v>2045</v>
      </c>
      <c r="D3692" s="178" t="s">
        <v>336</v>
      </c>
      <c r="E3692" s="178" t="s">
        <v>337</v>
      </c>
      <c r="F3692" s="178" t="s">
        <v>524</v>
      </c>
      <c r="G3692" s="178">
        <v>0</v>
      </c>
      <c r="H3692" s="178">
        <v>0</v>
      </c>
      <c r="I3692" s="178">
        <v>0</v>
      </c>
      <c r="J3692" s="178" t="s">
        <v>714</v>
      </c>
    </row>
    <row r="3693" spans="1:10" x14ac:dyDescent="0.45">
      <c r="A3693" s="178" t="s">
        <v>465</v>
      </c>
      <c r="B3693" s="178" t="s">
        <v>523</v>
      </c>
      <c r="C3693" s="178">
        <v>2045</v>
      </c>
      <c r="D3693" s="178" t="s">
        <v>336</v>
      </c>
      <c r="E3693" s="178" t="s">
        <v>337</v>
      </c>
      <c r="F3693" s="178" t="s">
        <v>524</v>
      </c>
      <c r="G3693" s="178">
        <v>0</v>
      </c>
      <c r="H3693" s="178">
        <v>2.3204792290926E-2</v>
      </c>
      <c r="I3693" s="178">
        <v>2.3204792290926E-2</v>
      </c>
      <c r="J3693" s="178" t="s">
        <v>714</v>
      </c>
    </row>
    <row r="3694" spans="1:10" x14ac:dyDescent="0.45">
      <c r="A3694" s="178" t="s">
        <v>465</v>
      </c>
      <c r="B3694" s="178" t="s">
        <v>523</v>
      </c>
      <c r="C3694" s="178">
        <v>2045</v>
      </c>
      <c r="D3694" s="178" t="s">
        <v>336</v>
      </c>
      <c r="E3694" s="178" t="s">
        <v>337</v>
      </c>
      <c r="F3694" s="178" t="s">
        <v>525</v>
      </c>
      <c r="G3694" s="178">
        <v>1</v>
      </c>
      <c r="H3694" s="178">
        <v>0.425832569599151</v>
      </c>
      <c r="I3694" s="178">
        <v>0.425832569599151</v>
      </c>
      <c r="J3694" s="178" t="s">
        <v>714</v>
      </c>
    </row>
    <row r="3695" spans="1:10" x14ac:dyDescent="0.45">
      <c r="A3695" s="178" t="s">
        <v>465</v>
      </c>
      <c r="B3695" s="178" t="s">
        <v>523</v>
      </c>
      <c r="C3695" s="178">
        <v>2045</v>
      </c>
      <c r="D3695" s="178" t="s">
        <v>336</v>
      </c>
      <c r="E3695" s="178" t="s">
        <v>337</v>
      </c>
      <c r="F3695" s="178" t="s">
        <v>526</v>
      </c>
      <c r="G3695" s="178">
        <v>6</v>
      </c>
      <c r="H3695" s="178">
        <v>0.24699079990386899</v>
      </c>
      <c r="I3695" s="178">
        <v>0.24699079990386899</v>
      </c>
      <c r="J3695" s="178" t="s">
        <v>714</v>
      </c>
    </row>
    <row r="3696" spans="1:10" x14ac:dyDescent="0.45">
      <c r="A3696" s="178" t="s">
        <v>465</v>
      </c>
      <c r="B3696" s="178" t="s">
        <v>523</v>
      </c>
      <c r="C3696" s="178">
        <v>2045</v>
      </c>
      <c r="D3696" s="178" t="s">
        <v>336</v>
      </c>
      <c r="E3696" s="178" t="s">
        <v>337</v>
      </c>
      <c r="F3696" s="178" t="s">
        <v>526</v>
      </c>
      <c r="G3696" s="178">
        <v>7</v>
      </c>
      <c r="H3696" s="178">
        <v>0.19954428076743999</v>
      </c>
      <c r="I3696" s="178">
        <v>0.19954428076743999</v>
      </c>
      <c r="J3696" s="178" t="s">
        <v>714</v>
      </c>
    </row>
    <row r="3697" spans="1:10" x14ac:dyDescent="0.45">
      <c r="A3697" s="178" t="s">
        <v>465</v>
      </c>
      <c r="B3697" s="178" t="s">
        <v>523</v>
      </c>
      <c r="C3697" s="178">
        <v>2045</v>
      </c>
      <c r="D3697" s="178" t="s">
        <v>336</v>
      </c>
      <c r="E3697" s="178" t="s">
        <v>337</v>
      </c>
      <c r="F3697" s="178" t="s">
        <v>525</v>
      </c>
      <c r="G3697" s="178">
        <v>14</v>
      </c>
      <c r="H3697" s="178">
        <v>2.7660301420838001E-3</v>
      </c>
      <c r="I3697" s="178">
        <v>2.7660301420838001E-3</v>
      </c>
      <c r="J3697" s="178" t="s">
        <v>714</v>
      </c>
    </row>
    <row r="3698" spans="1:10" x14ac:dyDescent="0.45">
      <c r="A3698" s="178" t="s">
        <v>465</v>
      </c>
      <c r="B3698" s="178" t="s">
        <v>523</v>
      </c>
      <c r="C3698" s="178">
        <v>2045</v>
      </c>
      <c r="D3698" s="178" t="s">
        <v>336</v>
      </c>
      <c r="E3698" s="178" t="s">
        <v>337</v>
      </c>
      <c r="F3698" s="178" t="s">
        <v>524</v>
      </c>
      <c r="G3698" s="178">
        <v>20</v>
      </c>
      <c r="H3698" s="178">
        <v>9.9233236163854599E-2</v>
      </c>
      <c r="I3698" s="178">
        <v>9.9233236163854599E-2</v>
      </c>
      <c r="J3698" s="178" t="s">
        <v>714</v>
      </c>
    </row>
    <row r="3699" spans="1:10" x14ac:dyDescent="0.45">
      <c r="A3699" s="178" t="s">
        <v>465</v>
      </c>
      <c r="B3699" s="178" t="s">
        <v>523</v>
      </c>
      <c r="C3699" s="178">
        <v>2045</v>
      </c>
      <c r="D3699" s="178" t="s">
        <v>336</v>
      </c>
      <c r="E3699" s="178" t="s">
        <v>337</v>
      </c>
      <c r="F3699" s="178" t="s">
        <v>526</v>
      </c>
      <c r="G3699" s="178">
        <v>78</v>
      </c>
      <c r="H3699" s="178">
        <v>2.9005049727857E-3</v>
      </c>
      <c r="I3699" s="178">
        <v>2.9005049727857E-3</v>
      </c>
      <c r="J3699" s="178" t="s">
        <v>714</v>
      </c>
    </row>
    <row r="3700" spans="1:10" x14ac:dyDescent="0.45">
      <c r="A3700" s="178" t="s">
        <v>465</v>
      </c>
      <c r="B3700" s="178" t="s">
        <v>523</v>
      </c>
      <c r="C3700" s="178">
        <v>2045</v>
      </c>
      <c r="D3700" s="178" t="s">
        <v>336</v>
      </c>
      <c r="E3700" s="178" t="s">
        <v>337</v>
      </c>
      <c r="F3700" s="178" t="s">
        <v>526</v>
      </c>
      <c r="G3700" s="178">
        <v>100000</v>
      </c>
      <c r="H3700" s="1">
        <v>9.9999999999999998E-13</v>
      </c>
      <c r="I3700" s="178">
        <v>9.9999999999999998E-13</v>
      </c>
      <c r="J3700" s="178" t="s">
        <v>714</v>
      </c>
    </row>
    <row r="3701" spans="1:10" x14ac:dyDescent="0.45">
      <c r="A3701" s="178" t="s">
        <v>465</v>
      </c>
      <c r="B3701" s="178" t="s">
        <v>523</v>
      </c>
      <c r="C3701" s="178">
        <v>2050</v>
      </c>
      <c r="D3701" s="178" t="s">
        <v>336</v>
      </c>
      <c r="E3701" s="178" t="s">
        <v>337</v>
      </c>
      <c r="F3701" s="178" t="s">
        <v>524</v>
      </c>
      <c r="G3701" s="178">
        <v>-100000</v>
      </c>
      <c r="H3701" s="178">
        <v>0</v>
      </c>
      <c r="I3701" s="178">
        <v>0</v>
      </c>
      <c r="J3701" s="178" t="s">
        <v>714</v>
      </c>
    </row>
    <row r="3702" spans="1:10" x14ac:dyDescent="0.45">
      <c r="A3702" s="178" t="s">
        <v>465</v>
      </c>
      <c r="B3702" s="178" t="s">
        <v>523</v>
      </c>
      <c r="C3702" s="178">
        <v>2050</v>
      </c>
      <c r="D3702" s="178" t="s">
        <v>336</v>
      </c>
      <c r="E3702" s="178" t="s">
        <v>337</v>
      </c>
      <c r="F3702" s="178" t="s">
        <v>524</v>
      </c>
      <c r="G3702" s="178">
        <v>0</v>
      </c>
      <c r="H3702" s="178">
        <v>2.3204792290926E-2</v>
      </c>
      <c r="I3702" s="178">
        <v>2.3204792290926E-2</v>
      </c>
      <c r="J3702" s="178" t="s">
        <v>714</v>
      </c>
    </row>
    <row r="3703" spans="1:10" x14ac:dyDescent="0.45">
      <c r="A3703" s="178" t="s">
        <v>465</v>
      </c>
      <c r="B3703" s="178" t="s">
        <v>523</v>
      </c>
      <c r="C3703" s="178">
        <v>2050</v>
      </c>
      <c r="D3703" s="178" t="s">
        <v>336</v>
      </c>
      <c r="E3703" s="178" t="s">
        <v>337</v>
      </c>
      <c r="F3703" s="178" t="s">
        <v>524</v>
      </c>
      <c r="G3703" s="178">
        <v>0</v>
      </c>
      <c r="H3703" s="178">
        <v>0</v>
      </c>
      <c r="I3703" s="178">
        <v>0</v>
      </c>
      <c r="J3703" s="178" t="s">
        <v>714</v>
      </c>
    </row>
    <row r="3704" spans="1:10" x14ac:dyDescent="0.45">
      <c r="A3704" s="178" t="s">
        <v>465</v>
      </c>
      <c r="B3704" s="178" t="s">
        <v>523</v>
      </c>
      <c r="C3704" s="178">
        <v>2050</v>
      </c>
      <c r="D3704" s="178" t="s">
        <v>336</v>
      </c>
      <c r="E3704" s="178" t="s">
        <v>337</v>
      </c>
      <c r="F3704" s="178" t="s">
        <v>525</v>
      </c>
      <c r="G3704" s="178">
        <v>1</v>
      </c>
      <c r="H3704" s="178">
        <v>0.426847904920578</v>
      </c>
      <c r="I3704" s="178">
        <v>0.426847904920578</v>
      </c>
      <c r="J3704" s="178" t="s">
        <v>714</v>
      </c>
    </row>
    <row r="3705" spans="1:10" x14ac:dyDescent="0.45">
      <c r="A3705" s="178" t="s">
        <v>465</v>
      </c>
      <c r="B3705" s="178" t="s">
        <v>523</v>
      </c>
      <c r="C3705" s="178">
        <v>2050</v>
      </c>
      <c r="D3705" s="178" t="s">
        <v>336</v>
      </c>
      <c r="E3705" s="178" t="s">
        <v>337</v>
      </c>
      <c r="F3705" s="178" t="s">
        <v>526</v>
      </c>
      <c r="G3705" s="178">
        <v>6</v>
      </c>
      <c r="H3705" s="178">
        <v>0.24699118733406</v>
      </c>
      <c r="I3705" s="178">
        <v>0.24699118733406</v>
      </c>
      <c r="J3705" s="178" t="s">
        <v>714</v>
      </c>
    </row>
    <row r="3706" spans="1:10" x14ac:dyDescent="0.45">
      <c r="A3706" s="178" t="s">
        <v>465</v>
      </c>
      <c r="B3706" s="178" t="s">
        <v>523</v>
      </c>
      <c r="C3706" s="178">
        <v>2050</v>
      </c>
      <c r="D3706" s="178" t="s">
        <v>336</v>
      </c>
      <c r="E3706" s="178" t="s">
        <v>337</v>
      </c>
      <c r="F3706" s="178" t="s">
        <v>526</v>
      </c>
      <c r="G3706" s="178">
        <v>7</v>
      </c>
      <c r="H3706" s="178">
        <v>0.19954459369182501</v>
      </c>
      <c r="I3706" s="178">
        <v>0.19954459369182501</v>
      </c>
      <c r="J3706" s="178" t="s">
        <v>714</v>
      </c>
    </row>
    <row r="3707" spans="1:10" x14ac:dyDescent="0.45">
      <c r="A3707" s="178" t="s">
        <v>465</v>
      </c>
      <c r="B3707" s="178" t="s">
        <v>523</v>
      </c>
      <c r="C3707" s="178">
        <v>2050</v>
      </c>
      <c r="D3707" s="178" t="s">
        <v>336</v>
      </c>
      <c r="E3707" s="178" t="s">
        <v>337</v>
      </c>
      <c r="F3707" s="178" t="s">
        <v>525</v>
      </c>
      <c r="G3707" s="178">
        <v>14</v>
      </c>
      <c r="H3707" s="178">
        <v>2.7726253028959001E-3</v>
      </c>
      <c r="I3707" s="178">
        <v>2.7726253028959001E-3</v>
      </c>
      <c r="J3707" s="178" t="s">
        <v>714</v>
      </c>
    </row>
    <row r="3708" spans="1:10" x14ac:dyDescent="0.45">
      <c r="A3708" s="178" t="s">
        <v>465</v>
      </c>
      <c r="B3708" s="178" t="s">
        <v>523</v>
      </c>
      <c r="C3708" s="178">
        <v>2050</v>
      </c>
      <c r="D3708" s="178" t="s">
        <v>336</v>
      </c>
      <c r="E3708" s="178" t="s">
        <v>337</v>
      </c>
      <c r="F3708" s="178" t="s">
        <v>524</v>
      </c>
      <c r="G3708" s="178">
        <v>20</v>
      </c>
      <c r="H3708" s="178">
        <v>9.9233236163854599E-2</v>
      </c>
      <c r="I3708" s="178">
        <v>9.9233236163854599E-2</v>
      </c>
      <c r="J3708" s="178" t="s">
        <v>714</v>
      </c>
    </row>
    <row r="3709" spans="1:10" x14ac:dyDescent="0.45">
      <c r="A3709" s="178" t="s">
        <v>465</v>
      </c>
      <c r="B3709" s="178" t="s">
        <v>523</v>
      </c>
      <c r="C3709" s="178">
        <v>2050</v>
      </c>
      <c r="D3709" s="178" t="s">
        <v>336</v>
      </c>
      <c r="E3709" s="178" t="s">
        <v>337</v>
      </c>
      <c r="F3709" s="178" t="s">
        <v>526</v>
      </c>
      <c r="G3709" s="178">
        <v>78</v>
      </c>
      <c r="H3709" s="178">
        <v>2.9005096293986E-3</v>
      </c>
      <c r="I3709" s="178">
        <v>2.9005096293986E-3</v>
      </c>
      <c r="J3709" s="178" t="s">
        <v>714</v>
      </c>
    </row>
    <row r="3710" spans="1:10" x14ac:dyDescent="0.45">
      <c r="A3710" s="178" t="s">
        <v>465</v>
      </c>
      <c r="B3710" s="178" t="s">
        <v>523</v>
      </c>
      <c r="C3710" s="178">
        <v>2050</v>
      </c>
      <c r="D3710" s="178" t="s">
        <v>336</v>
      </c>
      <c r="E3710" s="178" t="s">
        <v>337</v>
      </c>
      <c r="F3710" s="178" t="s">
        <v>526</v>
      </c>
      <c r="G3710" s="178">
        <v>100000</v>
      </c>
      <c r="H3710" s="1">
        <v>9.9999999999999998E-13</v>
      </c>
      <c r="I3710" s="178">
        <v>9.9999999999999998E-13</v>
      </c>
      <c r="J3710" s="178" t="s">
        <v>714</v>
      </c>
    </row>
    <row r="3711" spans="1:10" x14ac:dyDescent="0.45">
      <c r="A3711" s="178" t="s">
        <v>465</v>
      </c>
      <c r="B3711" s="178" t="s">
        <v>527</v>
      </c>
      <c r="C3711" s="178">
        <v>2015</v>
      </c>
      <c r="D3711" s="178" t="s">
        <v>336</v>
      </c>
      <c r="E3711" s="178" t="s">
        <v>337</v>
      </c>
      <c r="F3711" s="178" t="s">
        <v>528</v>
      </c>
      <c r="G3711" s="178">
        <v>-100000</v>
      </c>
      <c r="H3711" s="178">
        <v>0</v>
      </c>
      <c r="I3711" s="178">
        <v>0</v>
      </c>
      <c r="J3711" s="178" t="s">
        <v>716</v>
      </c>
    </row>
    <row r="3712" spans="1:10" x14ac:dyDescent="0.45">
      <c r="A3712" s="178" t="s">
        <v>465</v>
      </c>
      <c r="B3712" s="178" t="s">
        <v>527</v>
      </c>
      <c r="C3712" s="178">
        <v>2015</v>
      </c>
      <c r="D3712" s="178" t="s">
        <v>336</v>
      </c>
      <c r="E3712" s="178" t="s">
        <v>337</v>
      </c>
      <c r="F3712" s="178" t="s">
        <v>528</v>
      </c>
      <c r="G3712" s="178">
        <v>3</v>
      </c>
      <c r="H3712" s="178">
        <v>0.45691221952438299</v>
      </c>
      <c r="I3712" s="178">
        <v>0.45691221952438299</v>
      </c>
      <c r="J3712" s="178" t="s">
        <v>716</v>
      </c>
    </row>
    <row r="3713" spans="1:10" x14ac:dyDescent="0.45">
      <c r="A3713" s="178" t="s">
        <v>465</v>
      </c>
      <c r="B3713" s="178" t="s">
        <v>527</v>
      </c>
      <c r="C3713" s="178">
        <v>2015</v>
      </c>
      <c r="D3713" s="178" t="s">
        <v>336</v>
      </c>
      <c r="E3713" s="178" t="s">
        <v>337</v>
      </c>
      <c r="F3713" s="178" t="s">
        <v>528</v>
      </c>
      <c r="G3713" s="178">
        <v>3</v>
      </c>
      <c r="H3713" s="178">
        <v>0</v>
      </c>
      <c r="I3713" s="178">
        <v>0</v>
      </c>
      <c r="J3713" s="178" t="s">
        <v>716</v>
      </c>
    </row>
    <row r="3714" spans="1:10" x14ac:dyDescent="0.45">
      <c r="A3714" s="178" t="s">
        <v>465</v>
      </c>
      <c r="B3714" s="178" t="s">
        <v>527</v>
      </c>
      <c r="C3714" s="178">
        <v>2015</v>
      </c>
      <c r="D3714" s="178" t="s">
        <v>336</v>
      </c>
      <c r="E3714" s="178" t="s">
        <v>337</v>
      </c>
      <c r="F3714" s="178" t="s">
        <v>529</v>
      </c>
      <c r="G3714" s="178">
        <v>4</v>
      </c>
      <c r="H3714" s="178">
        <v>0.55482196807861295</v>
      </c>
      <c r="I3714" s="178">
        <v>0.55482196807861295</v>
      </c>
      <c r="J3714" s="178" t="s">
        <v>716</v>
      </c>
    </row>
    <row r="3715" spans="1:10" x14ac:dyDescent="0.45">
      <c r="A3715" s="178" t="s">
        <v>465</v>
      </c>
      <c r="B3715" s="178" t="s">
        <v>527</v>
      </c>
      <c r="C3715" s="178">
        <v>2015</v>
      </c>
      <c r="D3715" s="178" t="s">
        <v>336</v>
      </c>
      <c r="E3715" s="178" t="s">
        <v>337</v>
      </c>
      <c r="F3715" s="178" t="s">
        <v>528</v>
      </c>
      <c r="G3715" s="178">
        <v>5</v>
      </c>
      <c r="H3715" s="178">
        <v>0.54829466342926003</v>
      </c>
      <c r="I3715" s="178">
        <v>0.54829466342926003</v>
      </c>
      <c r="J3715" s="178" t="s">
        <v>716</v>
      </c>
    </row>
    <row r="3716" spans="1:10" x14ac:dyDescent="0.45">
      <c r="A3716" s="178" t="s">
        <v>465</v>
      </c>
      <c r="B3716" s="178" t="s">
        <v>527</v>
      </c>
      <c r="C3716" s="178">
        <v>2015</v>
      </c>
      <c r="D3716" s="178" t="s">
        <v>336</v>
      </c>
      <c r="E3716" s="178" t="s">
        <v>337</v>
      </c>
      <c r="F3716" s="178" t="s">
        <v>529</v>
      </c>
      <c r="G3716" s="178">
        <v>6</v>
      </c>
      <c r="H3716" s="178">
        <v>0.66578638553619296</v>
      </c>
      <c r="I3716" s="178">
        <v>0.66578638553619296</v>
      </c>
      <c r="J3716" s="178" t="s">
        <v>716</v>
      </c>
    </row>
    <row r="3717" spans="1:10" x14ac:dyDescent="0.45">
      <c r="A3717" s="178" t="s">
        <v>465</v>
      </c>
      <c r="B3717" s="178" t="s">
        <v>527</v>
      </c>
      <c r="C3717" s="178">
        <v>2015</v>
      </c>
      <c r="D3717" s="178" t="s">
        <v>336</v>
      </c>
      <c r="E3717" s="178" t="s">
        <v>337</v>
      </c>
      <c r="F3717" s="178" t="s">
        <v>530</v>
      </c>
      <c r="G3717" s="178">
        <v>8</v>
      </c>
      <c r="H3717" s="178">
        <v>0.62009513378143299</v>
      </c>
      <c r="I3717" s="178">
        <v>0.62009513378143299</v>
      </c>
      <c r="J3717" s="178" t="s">
        <v>716</v>
      </c>
    </row>
    <row r="3718" spans="1:10" x14ac:dyDescent="0.45">
      <c r="A3718" s="178" t="s">
        <v>465</v>
      </c>
      <c r="B3718" s="178" t="s">
        <v>527</v>
      </c>
      <c r="C3718" s="178">
        <v>2015</v>
      </c>
      <c r="D3718" s="178" t="s">
        <v>336</v>
      </c>
      <c r="E3718" s="178" t="s">
        <v>337</v>
      </c>
      <c r="F3718" s="178" t="s">
        <v>531</v>
      </c>
      <c r="G3718" s="178">
        <v>10</v>
      </c>
      <c r="H3718" s="178">
        <v>0.58745855093002297</v>
      </c>
      <c r="I3718" s="178">
        <v>0.58745855093002297</v>
      </c>
      <c r="J3718" s="178" t="s">
        <v>716</v>
      </c>
    </row>
    <row r="3719" spans="1:10" x14ac:dyDescent="0.45">
      <c r="A3719" s="178" t="s">
        <v>465</v>
      </c>
      <c r="B3719" s="178" t="s">
        <v>527</v>
      </c>
      <c r="C3719" s="178">
        <v>2015</v>
      </c>
      <c r="D3719" s="178" t="s">
        <v>336</v>
      </c>
      <c r="E3719" s="178" t="s">
        <v>337</v>
      </c>
      <c r="F3719" s="178" t="s">
        <v>528</v>
      </c>
      <c r="G3719" s="178">
        <v>10</v>
      </c>
      <c r="H3719" s="178">
        <v>0.82244199514389005</v>
      </c>
      <c r="I3719" s="178">
        <v>0.82244199514389005</v>
      </c>
      <c r="J3719" s="178" t="s">
        <v>716</v>
      </c>
    </row>
    <row r="3720" spans="1:10" x14ac:dyDescent="0.45">
      <c r="A3720" s="178" t="s">
        <v>465</v>
      </c>
      <c r="B3720" s="178" t="s">
        <v>527</v>
      </c>
      <c r="C3720" s="178">
        <v>2015</v>
      </c>
      <c r="D3720" s="178" t="s">
        <v>336</v>
      </c>
      <c r="E3720" s="178" t="s">
        <v>337</v>
      </c>
      <c r="F3720" s="178" t="s">
        <v>530</v>
      </c>
      <c r="G3720" s="178">
        <v>11</v>
      </c>
      <c r="H3720" s="178">
        <v>0.74411416053771895</v>
      </c>
      <c r="I3720" s="178">
        <v>0.74411416053771895</v>
      </c>
      <c r="J3720" s="178" t="s">
        <v>716</v>
      </c>
    </row>
    <row r="3721" spans="1:10" x14ac:dyDescent="0.45">
      <c r="A3721" s="178" t="s">
        <v>465</v>
      </c>
      <c r="B3721" s="178" t="s">
        <v>527</v>
      </c>
      <c r="C3721" s="178">
        <v>2015</v>
      </c>
      <c r="D3721" s="178" t="s">
        <v>336</v>
      </c>
      <c r="E3721" s="178" t="s">
        <v>337</v>
      </c>
      <c r="F3721" s="178" t="s">
        <v>529</v>
      </c>
      <c r="G3721" s="178">
        <v>13</v>
      </c>
      <c r="H3721" s="178">
        <v>0.99867954850196805</v>
      </c>
      <c r="I3721" s="178">
        <v>0.99867954850196805</v>
      </c>
      <c r="J3721" s="178" t="s">
        <v>716</v>
      </c>
    </row>
    <row r="3722" spans="1:10" x14ac:dyDescent="0.45">
      <c r="A3722" s="178" t="s">
        <v>465</v>
      </c>
      <c r="B3722" s="178" t="s">
        <v>527</v>
      </c>
      <c r="C3722" s="178">
        <v>2015</v>
      </c>
      <c r="D3722" s="178" t="s">
        <v>336</v>
      </c>
      <c r="E3722" s="178" t="s">
        <v>337</v>
      </c>
      <c r="F3722" s="178" t="s">
        <v>531</v>
      </c>
      <c r="G3722" s="178">
        <v>14</v>
      </c>
      <c r="H3722" s="178">
        <v>0.70495027303695601</v>
      </c>
      <c r="I3722" s="178">
        <v>0.70495027303695601</v>
      </c>
      <c r="J3722" s="178" t="s">
        <v>716</v>
      </c>
    </row>
    <row r="3723" spans="1:10" x14ac:dyDescent="0.45">
      <c r="A3723" s="178" t="s">
        <v>465</v>
      </c>
      <c r="B3723" s="178" t="s">
        <v>527</v>
      </c>
      <c r="C3723" s="178">
        <v>2015</v>
      </c>
      <c r="D3723" s="178" t="s">
        <v>336</v>
      </c>
      <c r="E3723" s="178" t="s">
        <v>337</v>
      </c>
      <c r="F3723" s="178" t="s">
        <v>530</v>
      </c>
      <c r="G3723" s="178">
        <v>25</v>
      </c>
      <c r="H3723" s="178">
        <v>1.11617124080658</v>
      </c>
      <c r="I3723" s="178">
        <v>1.11617124080658</v>
      </c>
      <c r="J3723" s="178" t="s">
        <v>716</v>
      </c>
    </row>
    <row r="3724" spans="1:10" x14ac:dyDescent="0.45">
      <c r="A3724" s="178" t="s">
        <v>465</v>
      </c>
      <c r="B3724" s="178" t="s">
        <v>527</v>
      </c>
      <c r="C3724" s="178">
        <v>2015</v>
      </c>
      <c r="D3724" s="178" t="s">
        <v>336</v>
      </c>
      <c r="E3724" s="178" t="s">
        <v>337</v>
      </c>
      <c r="F3724" s="178" t="s">
        <v>531</v>
      </c>
      <c r="G3724" s="178">
        <v>32</v>
      </c>
      <c r="H3724" s="178">
        <v>1.0574254095554301</v>
      </c>
      <c r="I3724" s="178">
        <v>1.0574254095554301</v>
      </c>
      <c r="J3724" s="178" t="s">
        <v>716</v>
      </c>
    </row>
    <row r="3725" spans="1:10" x14ac:dyDescent="0.45">
      <c r="A3725" s="178" t="s">
        <v>465</v>
      </c>
      <c r="B3725" s="178" t="s">
        <v>527</v>
      </c>
      <c r="C3725" s="178">
        <v>2015</v>
      </c>
      <c r="D3725" s="178" t="s">
        <v>336</v>
      </c>
      <c r="E3725" s="178" t="s">
        <v>337</v>
      </c>
      <c r="F3725" s="178" t="s">
        <v>531</v>
      </c>
      <c r="G3725" s="178">
        <v>100000</v>
      </c>
      <c r="H3725" s="1">
        <v>9.9999999999999998E-13</v>
      </c>
      <c r="I3725" s="178">
        <v>9.9999999999999998E-13</v>
      </c>
      <c r="J3725" s="178" t="s">
        <v>716</v>
      </c>
    </row>
    <row r="3726" spans="1:10" x14ac:dyDescent="0.45">
      <c r="A3726" s="178" t="s">
        <v>465</v>
      </c>
      <c r="B3726" s="178" t="s">
        <v>527</v>
      </c>
      <c r="C3726" s="178">
        <v>2020</v>
      </c>
      <c r="D3726" s="178" t="s">
        <v>336</v>
      </c>
      <c r="E3726" s="178" t="s">
        <v>337</v>
      </c>
      <c r="F3726" s="178" t="s">
        <v>528</v>
      </c>
      <c r="G3726" s="178">
        <v>-100000</v>
      </c>
      <c r="H3726" s="178">
        <v>0</v>
      </c>
      <c r="I3726" s="178">
        <v>0</v>
      </c>
      <c r="J3726" s="178" t="s">
        <v>716</v>
      </c>
    </row>
    <row r="3727" spans="1:10" x14ac:dyDescent="0.45">
      <c r="A3727" s="178" t="s">
        <v>465</v>
      </c>
      <c r="B3727" s="178" t="s">
        <v>527</v>
      </c>
      <c r="C3727" s="178">
        <v>2020</v>
      </c>
      <c r="D3727" s="178" t="s">
        <v>336</v>
      </c>
      <c r="E3727" s="178" t="s">
        <v>337</v>
      </c>
      <c r="F3727" s="178" t="s">
        <v>528</v>
      </c>
      <c r="G3727" s="178">
        <v>3</v>
      </c>
      <c r="H3727" s="178">
        <v>0</v>
      </c>
      <c r="I3727" s="178">
        <v>0</v>
      </c>
      <c r="J3727" s="178" t="s">
        <v>716</v>
      </c>
    </row>
    <row r="3728" spans="1:10" x14ac:dyDescent="0.45">
      <c r="A3728" s="178" t="s">
        <v>465</v>
      </c>
      <c r="B3728" s="178" t="s">
        <v>527</v>
      </c>
      <c r="C3728" s="178">
        <v>2020</v>
      </c>
      <c r="D3728" s="178" t="s">
        <v>336</v>
      </c>
      <c r="E3728" s="178" t="s">
        <v>337</v>
      </c>
      <c r="F3728" s="178" t="s">
        <v>528</v>
      </c>
      <c r="G3728" s="178">
        <v>3</v>
      </c>
      <c r="H3728" s="178">
        <v>0.60785233974456698</v>
      </c>
      <c r="I3728" s="178">
        <v>0.60785233974456698</v>
      </c>
      <c r="J3728" s="178" t="s">
        <v>716</v>
      </c>
    </row>
    <row r="3729" spans="1:10" x14ac:dyDescent="0.45">
      <c r="A3729" s="178" t="s">
        <v>465</v>
      </c>
      <c r="B3729" s="178" t="s">
        <v>527</v>
      </c>
      <c r="C3729" s="178">
        <v>2020</v>
      </c>
      <c r="D3729" s="178" t="s">
        <v>336</v>
      </c>
      <c r="E3729" s="178" t="s">
        <v>337</v>
      </c>
      <c r="F3729" s="178" t="s">
        <v>529</v>
      </c>
      <c r="G3729" s="178">
        <v>4</v>
      </c>
      <c r="H3729" s="178">
        <v>0.72511345148086503</v>
      </c>
      <c r="I3729" s="178">
        <v>0.72511345148086503</v>
      </c>
      <c r="J3729" s="178" t="s">
        <v>716</v>
      </c>
    </row>
    <row r="3730" spans="1:10" x14ac:dyDescent="0.45">
      <c r="A3730" s="178" t="s">
        <v>465</v>
      </c>
      <c r="B3730" s="178" t="s">
        <v>527</v>
      </c>
      <c r="C3730" s="178">
        <v>2020</v>
      </c>
      <c r="D3730" s="178" t="s">
        <v>336</v>
      </c>
      <c r="E3730" s="178" t="s">
        <v>337</v>
      </c>
      <c r="F3730" s="178" t="s">
        <v>528</v>
      </c>
      <c r="G3730" s="178">
        <v>4</v>
      </c>
      <c r="H3730" s="178">
        <v>0.729422807693481</v>
      </c>
      <c r="I3730" s="178">
        <v>0.729422807693481</v>
      </c>
      <c r="J3730" s="178" t="s">
        <v>716</v>
      </c>
    </row>
    <row r="3731" spans="1:10" x14ac:dyDescent="0.45">
      <c r="A3731" s="178" t="s">
        <v>465</v>
      </c>
      <c r="B3731" s="178" t="s">
        <v>527</v>
      </c>
      <c r="C3731" s="178">
        <v>2020</v>
      </c>
      <c r="D3731" s="178" t="s">
        <v>336</v>
      </c>
      <c r="E3731" s="178" t="s">
        <v>337</v>
      </c>
      <c r="F3731" s="178" t="s">
        <v>529</v>
      </c>
      <c r="G3731" s="178">
        <v>6</v>
      </c>
      <c r="H3731" s="178">
        <v>0.87013614177703802</v>
      </c>
      <c r="I3731" s="178">
        <v>0.87013614177703802</v>
      </c>
      <c r="J3731" s="178" t="s">
        <v>716</v>
      </c>
    </row>
    <row r="3732" spans="1:10" x14ac:dyDescent="0.45">
      <c r="A3732" s="178" t="s">
        <v>465</v>
      </c>
      <c r="B3732" s="178" t="s">
        <v>527</v>
      </c>
      <c r="C3732" s="178">
        <v>2020</v>
      </c>
      <c r="D3732" s="178" t="s">
        <v>336</v>
      </c>
      <c r="E3732" s="178" t="s">
        <v>337</v>
      </c>
      <c r="F3732" s="178" t="s">
        <v>530</v>
      </c>
      <c r="G3732" s="178">
        <v>8</v>
      </c>
      <c r="H3732" s="178">
        <v>0.80328750610351496</v>
      </c>
      <c r="I3732" s="178">
        <v>0.80328750610351496</v>
      </c>
      <c r="J3732" s="178" t="s">
        <v>716</v>
      </c>
    </row>
    <row r="3733" spans="1:10" x14ac:dyDescent="0.45">
      <c r="A3733" s="178" t="s">
        <v>465</v>
      </c>
      <c r="B3733" s="178" t="s">
        <v>527</v>
      </c>
      <c r="C3733" s="178">
        <v>2020</v>
      </c>
      <c r="D3733" s="178" t="s">
        <v>336</v>
      </c>
      <c r="E3733" s="178" t="s">
        <v>337</v>
      </c>
      <c r="F3733" s="178" t="s">
        <v>528</v>
      </c>
      <c r="G3733" s="178">
        <v>9</v>
      </c>
      <c r="H3733" s="178">
        <v>0.48628187179565402</v>
      </c>
      <c r="I3733" s="178">
        <v>0.48628187179565402</v>
      </c>
      <c r="J3733" s="178" t="s">
        <v>716</v>
      </c>
    </row>
    <row r="3734" spans="1:10" x14ac:dyDescent="0.45">
      <c r="A3734" s="178" t="s">
        <v>465</v>
      </c>
      <c r="B3734" s="178" t="s">
        <v>527</v>
      </c>
      <c r="C3734" s="178">
        <v>2020</v>
      </c>
      <c r="D3734" s="178" t="s">
        <v>336</v>
      </c>
      <c r="E3734" s="178" t="s">
        <v>337</v>
      </c>
      <c r="F3734" s="178" t="s">
        <v>528</v>
      </c>
      <c r="G3734" s="178">
        <v>10</v>
      </c>
      <c r="H3734" s="178">
        <v>0.60785233974456698</v>
      </c>
      <c r="I3734" s="178">
        <v>0.60785233974456698</v>
      </c>
      <c r="J3734" s="178" t="s">
        <v>716</v>
      </c>
    </row>
    <row r="3735" spans="1:10" x14ac:dyDescent="0.45">
      <c r="A3735" s="178" t="s">
        <v>465</v>
      </c>
      <c r="B3735" s="178" t="s">
        <v>527</v>
      </c>
      <c r="C3735" s="178">
        <v>2020</v>
      </c>
      <c r="D3735" s="178" t="s">
        <v>336</v>
      </c>
      <c r="E3735" s="178" t="s">
        <v>337</v>
      </c>
      <c r="F3735" s="178" t="s">
        <v>531</v>
      </c>
      <c r="G3735" s="178">
        <v>10</v>
      </c>
      <c r="H3735" s="178">
        <v>0.78214770555496205</v>
      </c>
      <c r="I3735" s="178">
        <v>0.78214770555496205</v>
      </c>
      <c r="J3735" s="178" t="s">
        <v>716</v>
      </c>
    </row>
    <row r="3736" spans="1:10" x14ac:dyDescent="0.45">
      <c r="A3736" s="178" t="s">
        <v>465</v>
      </c>
      <c r="B3736" s="178" t="s">
        <v>527</v>
      </c>
      <c r="C3736" s="178">
        <v>2020</v>
      </c>
      <c r="D3736" s="178" t="s">
        <v>336</v>
      </c>
      <c r="E3736" s="178" t="s">
        <v>337</v>
      </c>
      <c r="F3736" s="178" t="s">
        <v>530</v>
      </c>
      <c r="G3736" s="178">
        <v>11</v>
      </c>
      <c r="H3736" s="178">
        <v>0.96394503116607599</v>
      </c>
      <c r="I3736" s="178">
        <v>0.96394503116607599</v>
      </c>
      <c r="J3736" s="178" t="s">
        <v>716</v>
      </c>
    </row>
    <row r="3737" spans="1:10" x14ac:dyDescent="0.45">
      <c r="A3737" s="178" t="s">
        <v>465</v>
      </c>
      <c r="B3737" s="178" t="s">
        <v>527</v>
      </c>
      <c r="C3737" s="178">
        <v>2020</v>
      </c>
      <c r="D3737" s="178" t="s">
        <v>336</v>
      </c>
      <c r="E3737" s="178" t="s">
        <v>337</v>
      </c>
      <c r="F3737" s="178" t="s">
        <v>529</v>
      </c>
      <c r="G3737" s="178">
        <v>12</v>
      </c>
      <c r="H3737" s="178">
        <v>0.58009076118469205</v>
      </c>
      <c r="I3737" s="178">
        <v>0.58009076118469205</v>
      </c>
      <c r="J3737" s="178" t="s">
        <v>716</v>
      </c>
    </row>
    <row r="3738" spans="1:10" x14ac:dyDescent="0.45">
      <c r="A3738" s="178" t="s">
        <v>465</v>
      </c>
      <c r="B3738" s="178" t="s">
        <v>527</v>
      </c>
      <c r="C3738" s="178">
        <v>2020</v>
      </c>
      <c r="D3738" s="178" t="s">
        <v>336</v>
      </c>
      <c r="E3738" s="178" t="s">
        <v>337</v>
      </c>
      <c r="F3738" s="178" t="s">
        <v>529</v>
      </c>
      <c r="G3738" s="178">
        <v>13</v>
      </c>
      <c r="H3738" s="178">
        <v>0.72511345148086503</v>
      </c>
      <c r="I3738" s="178">
        <v>0.72511345148086503</v>
      </c>
      <c r="J3738" s="178" t="s">
        <v>716</v>
      </c>
    </row>
    <row r="3739" spans="1:10" x14ac:dyDescent="0.45">
      <c r="A3739" s="178" t="s">
        <v>465</v>
      </c>
      <c r="B3739" s="178" t="s">
        <v>527</v>
      </c>
      <c r="C3739" s="178">
        <v>2020</v>
      </c>
      <c r="D3739" s="178" t="s">
        <v>336</v>
      </c>
      <c r="E3739" s="178" t="s">
        <v>337</v>
      </c>
      <c r="F3739" s="178" t="s">
        <v>531</v>
      </c>
      <c r="G3739" s="178">
        <v>14</v>
      </c>
      <c r="H3739" s="178">
        <v>0.93857723474502497</v>
      </c>
      <c r="I3739" s="178">
        <v>0.93857723474502497</v>
      </c>
      <c r="J3739" s="178" t="s">
        <v>716</v>
      </c>
    </row>
    <row r="3740" spans="1:10" x14ac:dyDescent="0.45">
      <c r="A3740" s="178" t="s">
        <v>465</v>
      </c>
      <c r="B3740" s="178" t="s">
        <v>527</v>
      </c>
      <c r="C3740" s="178">
        <v>2020</v>
      </c>
      <c r="D3740" s="178" t="s">
        <v>336</v>
      </c>
      <c r="E3740" s="178" t="s">
        <v>337</v>
      </c>
      <c r="F3740" s="178" t="s">
        <v>530</v>
      </c>
      <c r="G3740" s="178">
        <v>24</v>
      </c>
      <c r="H3740" s="178">
        <v>1.4459175467491101</v>
      </c>
      <c r="I3740" s="178">
        <v>1.4459175467491101</v>
      </c>
      <c r="J3740" s="178" t="s">
        <v>716</v>
      </c>
    </row>
    <row r="3741" spans="1:10" x14ac:dyDescent="0.45">
      <c r="A3741" s="178" t="s">
        <v>465</v>
      </c>
      <c r="B3741" s="178" t="s">
        <v>527</v>
      </c>
      <c r="C3741" s="178">
        <v>2020</v>
      </c>
      <c r="D3741" s="178" t="s">
        <v>336</v>
      </c>
      <c r="E3741" s="178" t="s">
        <v>337</v>
      </c>
      <c r="F3741" s="178" t="s">
        <v>531</v>
      </c>
      <c r="G3741" s="178">
        <v>30</v>
      </c>
      <c r="H3741" s="178">
        <v>0.62571817636489802</v>
      </c>
      <c r="I3741" s="178">
        <v>0.62571817636489802</v>
      </c>
      <c r="J3741" s="178" t="s">
        <v>716</v>
      </c>
    </row>
    <row r="3742" spans="1:10" x14ac:dyDescent="0.45">
      <c r="A3742" s="178" t="s">
        <v>465</v>
      </c>
      <c r="B3742" s="178" t="s">
        <v>527</v>
      </c>
      <c r="C3742" s="178">
        <v>2020</v>
      </c>
      <c r="D3742" s="178" t="s">
        <v>336</v>
      </c>
      <c r="E3742" s="178" t="s">
        <v>337</v>
      </c>
      <c r="F3742" s="178" t="s">
        <v>531</v>
      </c>
      <c r="G3742" s="178">
        <v>31</v>
      </c>
      <c r="H3742" s="178">
        <v>0.78214770555496205</v>
      </c>
      <c r="I3742" s="178">
        <v>0.78214770555496205</v>
      </c>
      <c r="J3742" s="178" t="s">
        <v>716</v>
      </c>
    </row>
    <row r="3743" spans="1:10" x14ac:dyDescent="0.45">
      <c r="A3743" s="178" t="s">
        <v>465</v>
      </c>
      <c r="B3743" s="178" t="s">
        <v>527</v>
      </c>
      <c r="C3743" s="178">
        <v>2020</v>
      </c>
      <c r="D3743" s="178" t="s">
        <v>336</v>
      </c>
      <c r="E3743" s="178" t="s">
        <v>337</v>
      </c>
      <c r="F3743" s="178" t="s">
        <v>531</v>
      </c>
      <c r="G3743" s="178">
        <v>100000</v>
      </c>
      <c r="H3743" s="1">
        <v>9.9999999999999998E-13</v>
      </c>
      <c r="I3743" s="178">
        <v>9.9999999999999998E-13</v>
      </c>
      <c r="J3743" s="178" t="s">
        <v>716</v>
      </c>
    </row>
    <row r="3744" spans="1:10" x14ac:dyDescent="0.45">
      <c r="A3744" s="178" t="s">
        <v>465</v>
      </c>
      <c r="B3744" s="178" t="s">
        <v>527</v>
      </c>
      <c r="C3744" s="178">
        <v>2025</v>
      </c>
      <c r="D3744" s="178" t="s">
        <v>336</v>
      </c>
      <c r="E3744" s="178" t="s">
        <v>337</v>
      </c>
      <c r="F3744" s="178" t="s">
        <v>528</v>
      </c>
      <c r="G3744" s="178">
        <v>-100000</v>
      </c>
      <c r="H3744" s="178">
        <v>0</v>
      </c>
      <c r="I3744" s="178">
        <v>0</v>
      </c>
      <c r="J3744" s="178" t="s">
        <v>716</v>
      </c>
    </row>
    <row r="3745" spans="1:10" x14ac:dyDescent="0.45">
      <c r="A3745" s="178" t="s">
        <v>465</v>
      </c>
      <c r="B3745" s="178" t="s">
        <v>527</v>
      </c>
      <c r="C3745" s="178">
        <v>2025</v>
      </c>
      <c r="D3745" s="178" t="s">
        <v>336</v>
      </c>
      <c r="E3745" s="178" t="s">
        <v>337</v>
      </c>
      <c r="F3745" s="178" t="s">
        <v>528</v>
      </c>
      <c r="G3745" s="178">
        <v>3</v>
      </c>
      <c r="H3745" s="178">
        <v>0</v>
      </c>
      <c r="I3745" s="178">
        <v>0</v>
      </c>
      <c r="J3745" s="178" t="s">
        <v>716</v>
      </c>
    </row>
    <row r="3746" spans="1:10" x14ac:dyDescent="0.45">
      <c r="A3746" s="178" t="s">
        <v>465</v>
      </c>
      <c r="B3746" s="178" t="s">
        <v>527</v>
      </c>
      <c r="C3746" s="178">
        <v>2025</v>
      </c>
      <c r="D3746" s="178" t="s">
        <v>336</v>
      </c>
      <c r="E3746" s="178" t="s">
        <v>337</v>
      </c>
      <c r="F3746" s="178" t="s">
        <v>528</v>
      </c>
      <c r="G3746" s="178">
        <v>3</v>
      </c>
      <c r="H3746" s="178">
        <v>0.76843512058258001</v>
      </c>
      <c r="I3746" s="178">
        <v>0.76843512058258001</v>
      </c>
      <c r="J3746" s="178" t="s">
        <v>716</v>
      </c>
    </row>
    <row r="3747" spans="1:10" x14ac:dyDescent="0.45">
      <c r="A3747" s="178" t="s">
        <v>465</v>
      </c>
      <c r="B3747" s="178" t="s">
        <v>527</v>
      </c>
      <c r="C3747" s="178">
        <v>2025</v>
      </c>
      <c r="D3747" s="178" t="s">
        <v>336</v>
      </c>
      <c r="E3747" s="178" t="s">
        <v>337</v>
      </c>
      <c r="F3747" s="178" t="s">
        <v>528</v>
      </c>
      <c r="G3747" s="178">
        <v>4</v>
      </c>
      <c r="H3747" s="178">
        <v>0.92212212085723799</v>
      </c>
      <c r="I3747" s="178">
        <v>0.92212212085723799</v>
      </c>
      <c r="J3747" s="178" t="s">
        <v>716</v>
      </c>
    </row>
    <row r="3748" spans="1:10" x14ac:dyDescent="0.45">
      <c r="A3748" s="178" t="s">
        <v>465</v>
      </c>
      <c r="B3748" s="178" t="s">
        <v>527</v>
      </c>
      <c r="C3748" s="178">
        <v>2025</v>
      </c>
      <c r="D3748" s="178" t="s">
        <v>336</v>
      </c>
      <c r="E3748" s="178" t="s">
        <v>337</v>
      </c>
      <c r="F3748" s="178" t="s">
        <v>529</v>
      </c>
      <c r="G3748" s="178">
        <v>4</v>
      </c>
      <c r="H3748" s="178">
        <v>0.90249782800674405</v>
      </c>
      <c r="I3748" s="178">
        <v>0.90249782800674405</v>
      </c>
      <c r="J3748" s="178" t="s">
        <v>716</v>
      </c>
    </row>
    <row r="3749" spans="1:10" x14ac:dyDescent="0.45">
      <c r="A3749" s="178" t="s">
        <v>465</v>
      </c>
      <c r="B3749" s="178" t="s">
        <v>527</v>
      </c>
      <c r="C3749" s="178">
        <v>2025</v>
      </c>
      <c r="D3749" s="178" t="s">
        <v>336</v>
      </c>
      <c r="E3749" s="178" t="s">
        <v>337</v>
      </c>
      <c r="F3749" s="178" t="s">
        <v>529</v>
      </c>
      <c r="G3749" s="178">
        <v>6</v>
      </c>
      <c r="H3749" s="178">
        <v>1.08299732208252</v>
      </c>
      <c r="I3749" s="178">
        <v>1.08299732208252</v>
      </c>
      <c r="J3749" s="178" t="s">
        <v>716</v>
      </c>
    </row>
    <row r="3750" spans="1:10" x14ac:dyDescent="0.45">
      <c r="A3750" s="178" t="s">
        <v>465</v>
      </c>
      <c r="B3750" s="178" t="s">
        <v>527</v>
      </c>
      <c r="C3750" s="178">
        <v>2025</v>
      </c>
      <c r="D3750" s="178" t="s">
        <v>336</v>
      </c>
      <c r="E3750" s="178" t="s">
        <v>337</v>
      </c>
      <c r="F3750" s="178" t="s">
        <v>530</v>
      </c>
      <c r="G3750" s="178">
        <v>7</v>
      </c>
      <c r="H3750" s="178">
        <v>0.9882453083992</v>
      </c>
      <c r="I3750" s="178">
        <v>0.9882453083992</v>
      </c>
      <c r="J3750" s="178" t="s">
        <v>716</v>
      </c>
    </row>
    <row r="3751" spans="1:10" x14ac:dyDescent="0.45">
      <c r="A3751" s="178" t="s">
        <v>465</v>
      </c>
      <c r="B3751" s="178" t="s">
        <v>527</v>
      </c>
      <c r="C3751" s="178">
        <v>2025</v>
      </c>
      <c r="D3751" s="178" t="s">
        <v>336</v>
      </c>
      <c r="E3751" s="178" t="s">
        <v>337</v>
      </c>
      <c r="F3751" s="178" t="s">
        <v>531</v>
      </c>
      <c r="G3751" s="178">
        <v>9</v>
      </c>
      <c r="H3751" s="178">
        <v>0.9882453083992</v>
      </c>
      <c r="I3751" s="178">
        <v>0.9882453083992</v>
      </c>
      <c r="J3751" s="178" t="s">
        <v>716</v>
      </c>
    </row>
    <row r="3752" spans="1:10" x14ac:dyDescent="0.45">
      <c r="A3752" s="178" t="s">
        <v>465</v>
      </c>
      <c r="B3752" s="178" t="s">
        <v>527</v>
      </c>
      <c r="C3752" s="178">
        <v>2025</v>
      </c>
      <c r="D3752" s="178" t="s">
        <v>336</v>
      </c>
      <c r="E3752" s="178" t="s">
        <v>337</v>
      </c>
      <c r="F3752" s="178" t="s">
        <v>528</v>
      </c>
      <c r="G3752" s="178">
        <v>9</v>
      </c>
      <c r="H3752" s="178">
        <v>1.3831831812858499</v>
      </c>
      <c r="I3752" s="178">
        <v>1.3831831812858499</v>
      </c>
      <c r="J3752" s="178" t="s">
        <v>716</v>
      </c>
    </row>
    <row r="3753" spans="1:10" x14ac:dyDescent="0.45">
      <c r="A3753" s="178" t="s">
        <v>465</v>
      </c>
      <c r="B3753" s="178" t="s">
        <v>527</v>
      </c>
      <c r="C3753" s="178">
        <v>2025</v>
      </c>
      <c r="D3753" s="178" t="s">
        <v>336</v>
      </c>
      <c r="E3753" s="178" t="s">
        <v>337</v>
      </c>
      <c r="F3753" s="178" t="s">
        <v>530</v>
      </c>
      <c r="G3753" s="178">
        <v>11</v>
      </c>
      <c r="H3753" s="178">
        <v>1.1858943700790401</v>
      </c>
      <c r="I3753" s="178">
        <v>1.1858943700790401</v>
      </c>
      <c r="J3753" s="178" t="s">
        <v>716</v>
      </c>
    </row>
    <row r="3754" spans="1:10" x14ac:dyDescent="0.45">
      <c r="A3754" s="178" t="s">
        <v>465</v>
      </c>
      <c r="B3754" s="178" t="s">
        <v>527</v>
      </c>
      <c r="C3754" s="178">
        <v>2025</v>
      </c>
      <c r="D3754" s="178" t="s">
        <v>336</v>
      </c>
      <c r="E3754" s="178" t="s">
        <v>337</v>
      </c>
      <c r="F3754" s="178" t="s">
        <v>529</v>
      </c>
      <c r="G3754" s="178">
        <v>12</v>
      </c>
      <c r="H3754" s="178">
        <v>1.6244960427284201</v>
      </c>
      <c r="I3754" s="178">
        <v>1.6244960427284201</v>
      </c>
      <c r="J3754" s="178" t="s">
        <v>716</v>
      </c>
    </row>
    <row r="3755" spans="1:10" x14ac:dyDescent="0.45">
      <c r="A3755" s="178" t="s">
        <v>465</v>
      </c>
      <c r="B3755" s="178" t="s">
        <v>527</v>
      </c>
      <c r="C3755" s="178">
        <v>2025</v>
      </c>
      <c r="D3755" s="178" t="s">
        <v>336</v>
      </c>
      <c r="E3755" s="178" t="s">
        <v>337</v>
      </c>
      <c r="F3755" s="178" t="s">
        <v>531</v>
      </c>
      <c r="G3755" s="178">
        <v>13</v>
      </c>
      <c r="H3755" s="178">
        <v>1.1858943700790401</v>
      </c>
      <c r="I3755" s="178">
        <v>1.1858943700790401</v>
      </c>
      <c r="J3755" s="178" t="s">
        <v>716</v>
      </c>
    </row>
    <row r="3756" spans="1:10" x14ac:dyDescent="0.45">
      <c r="A3756" s="178" t="s">
        <v>465</v>
      </c>
      <c r="B3756" s="178" t="s">
        <v>527</v>
      </c>
      <c r="C3756" s="178">
        <v>2025</v>
      </c>
      <c r="D3756" s="178" t="s">
        <v>336</v>
      </c>
      <c r="E3756" s="178" t="s">
        <v>337</v>
      </c>
      <c r="F3756" s="178" t="s">
        <v>530</v>
      </c>
      <c r="G3756" s="178">
        <v>23</v>
      </c>
      <c r="H3756" s="178">
        <v>0.79059624671936002</v>
      </c>
      <c r="I3756" s="178">
        <v>0.79059624671936002</v>
      </c>
      <c r="J3756" s="178" t="s">
        <v>716</v>
      </c>
    </row>
    <row r="3757" spans="1:10" x14ac:dyDescent="0.45">
      <c r="A3757" s="178" t="s">
        <v>465</v>
      </c>
      <c r="B3757" s="178" t="s">
        <v>527</v>
      </c>
      <c r="C3757" s="178">
        <v>2025</v>
      </c>
      <c r="D3757" s="178" t="s">
        <v>336</v>
      </c>
      <c r="E3757" s="178" t="s">
        <v>337</v>
      </c>
      <c r="F3757" s="178" t="s">
        <v>530</v>
      </c>
      <c r="G3757" s="178">
        <v>24</v>
      </c>
      <c r="H3757" s="178">
        <v>0.9882453083992</v>
      </c>
      <c r="I3757" s="178">
        <v>0.9882453083992</v>
      </c>
      <c r="J3757" s="178" t="s">
        <v>716</v>
      </c>
    </row>
    <row r="3758" spans="1:10" x14ac:dyDescent="0.45">
      <c r="A3758" s="178" t="s">
        <v>465</v>
      </c>
      <c r="B3758" s="178" t="s">
        <v>527</v>
      </c>
      <c r="C3758" s="178">
        <v>2025</v>
      </c>
      <c r="D3758" s="178" t="s">
        <v>336</v>
      </c>
      <c r="E3758" s="178" t="s">
        <v>337</v>
      </c>
      <c r="F3758" s="178" t="s">
        <v>531</v>
      </c>
      <c r="G3758" s="178">
        <v>29</v>
      </c>
      <c r="H3758" s="178">
        <v>1.7788415551185599</v>
      </c>
      <c r="I3758" s="178">
        <v>1.7788415551185599</v>
      </c>
      <c r="J3758" s="178" t="s">
        <v>716</v>
      </c>
    </row>
    <row r="3759" spans="1:10" x14ac:dyDescent="0.45">
      <c r="A3759" s="178" t="s">
        <v>465</v>
      </c>
      <c r="B3759" s="178" t="s">
        <v>527</v>
      </c>
      <c r="C3759" s="178">
        <v>2025</v>
      </c>
      <c r="D3759" s="178" t="s">
        <v>336</v>
      </c>
      <c r="E3759" s="178" t="s">
        <v>337</v>
      </c>
      <c r="F3759" s="178" t="s">
        <v>531</v>
      </c>
      <c r="G3759" s="178">
        <v>100000</v>
      </c>
      <c r="H3759" s="1">
        <v>9.9999999999999998E-13</v>
      </c>
      <c r="I3759" s="178">
        <v>9.9999999999999998E-13</v>
      </c>
      <c r="J3759" s="178" t="s">
        <v>716</v>
      </c>
    </row>
    <row r="3760" spans="1:10" x14ac:dyDescent="0.45">
      <c r="A3760" s="178" t="s">
        <v>465</v>
      </c>
      <c r="B3760" s="178" t="s">
        <v>527</v>
      </c>
      <c r="C3760" s="178">
        <v>2030</v>
      </c>
      <c r="D3760" s="178" t="s">
        <v>336</v>
      </c>
      <c r="E3760" s="178" t="s">
        <v>337</v>
      </c>
      <c r="F3760" s="178" t="s">
        <v>528</v>
      </c>
      <c r="G3760" s="178">
        <v>-100000</v>
      </c>
      <c r="H3760" s="178">
        <v>0</v>
      </c>
      <c r="I3760" s="178">
        <v>0</v>
      </c>
      <c r="J3760" s="178" t="s">
        <v>716</v>
      </c>
    </row>
    <row r="3761" spans="1:10" x14ac:dyDescent="0.45">
      <c r="A3761" s="178" t="s">
        <v>465</v>
      </c>
      <c r="B3761" s="178" t="s">
        <v>527</v>
      </c>
      <c r="C3761" s="178">
        <v>2030</v>
      </c>
      <c r="D3761" s="178" t="s">
        <v>336</v>
      </c>
      <c r="E3761" s="178" t="s">
        <v>337</v>
      </c>
      <c r="F3761" s="178" t="s">
        <v>528</v>
      </c>
      <c r="G3761" s="178">
        <v>3</v>
      </c>
      <c r="H3761" s="178">
        <v>0.96098619699478105</v>
      </c>
      <c r="I3761" s="178">
        <v>0.96098619699478105</v>
      </c>
      <c r="J3761" s="178" t="s">
        <v>716</v>
      </c>
    </row>
    <row r="3762" spans="1:10" x14ac:dyDescent="0.45">
      <c r="A3762" s="178" t="s">
        <v>465</v>
      </c>
      <c r="B3762" s="178" t="s">
        <v>527</v>
      </c>
      <c r="C3762" s="178">
        <v>2030</v>
      </c>
      <c r="D3762" s="178" t="s">
        <v>336</v>
      </c>
      <c r="E3762" s="178" t="s">
        <v>337</v>
      </c>
      <c r="F3762" s="178" t="s">
        <v>528</v>
      </c>
      <c r="G3762" s="178">
        <v>3</v>
      </c>
      <c r="H3762" s="178">
        <v>0</v>
      </c>
      <c r="I3762" s="178">
        <v>0</v>
      </c>
      <c r="J3762" s="178" t="s">
        <v>716</v>
      </c>
    </row>
    <row r="3763" spans="1:10" x14ac:dyDescent="0.45">
      <c r="A3763" s="178" t="s">
        <v>465</v>
      </c>
      <c r="B3763" s="178" t="s">
        <v>527</v>
      </c>
      <c r="C3763" s="178">
        <v>2030</v>
      </c>
      <c r="D3763" s="178" t="s">
        <v>336</v>
      </c>
      <c r="E3763" s="178" t="s">
        <v>337</v>
      </c>
      <c r="F3763" s="178" t="s">
        <v>528</v>
      </c>
      <c r="G3763" s="178">
        <v>4</v>
      </c>
      <c r="H3763" s="178">
        <v>1.1531834602355899</v>
      </c>
      <c r="I3763" s="178">
        <v>1.1531834602355899</v>
      </c>
      <c r="J3763" s="178" t="s">
        <v>716</v>
      </c>
    </row>
    <row r="3764" spans="1:10" x14ac:dyDescent="0.45">
      <c r="A3764" s="178" t="s">
        <v>465</v>
      </c>
      <c r="B3764" s="178" t="s">
        <v>527</v>
      </c>
      <c r="C3764" s="178">
        <v>2030</v>
      </c>
      <c r="D3764" s="178" t="s">
        <v>336</v>
      </c>
      <c r="E3764" s="178" t="s">
        <v>337</v>
      </c>
      <c r="F3764" s="178" t="s">
        <v>529</v>
      </c>
      <c r="G3764" s="178">
        <v>4</v>
      </c>
      <c r="H3764" s="178">
        <v>1.1132130622863701</v>
      </c>
      <c r="I3764" s="178">
        <v>1.1132130622863701</v>
      </c>
      <c r="J3764" s="178" t="s">
        <v>716</v>
      </c>
    </row>
    <row r="3765" spans="1:10" x14ac:dyDescent="0.45">
      <c r="A3765" s="178" t="s">
        <v>465</v>
      </c>
      <c r="B3765" s="178" t="s">
        <v>527</v>
      </c>
      <c r="C3765" s="178">
        <v>2030</v>
      </c>
      <c r="D3765" s="178" t="s">
        <v>336</v>
      </c>
      <c r="E3765" s="178" t="s">
        <v>337</v>
      </c>
      <c r="F3765" s="178" t="s">
        <v>529</v>
      </c>
      <c r="G3765" s="178">
        <v>5</v>
      </c>
      <c r="H3765" s="178">
        <v>1.3358557224273599</v>
      </c>
      <c r="I3765" s="178">
        <v>1.3358557224273599</v>
      </c>
      <c r="J3765" s="178" t="s">
        <v>716</v>
      </c>
    </row>
    <row r="3766" spans="1:10" x14ac:dyDescent="0.45">
      <c r="A3766" s="178" t="s">
        <v>465</v>
      </c>
      <c r="B3766" s="178" t="s">
        <v>527</v>
      </c>
      <c r="C3766" s="178">
        <v>2030</v>
      </c>
      <c r="D3766" s="178" t="s">
        <v>336</v>
      </c>
      <c r="E3766" s="178" t="s">
        <v>337</v>
      </c>
      <c r="F3766" s="178" t="s">
        <v>530</v>
      </c>
      <c r="G3766" s="178">
        <v>7</v>
      </c>
      <c r="H3766" s="178">
        <v>1.1799732446670499</v>
      </c>
      <c r="I3766" s="178">
        <v>1.1799732446670499</v>
      </c>
      <c r="J3766" s="178" t="s">
        <v>716</v>
      </c>
    </row>
    <row r="3767" spans="1:10" x14ac:dyDescent="0.45">
      <c r="A3767" s="178" t="s">
        <v>465</v>
      </c>
      <c r="B3767" s="178" t="s">
        <v>527</v>
      </c>
      <c r="C3767" s="178">
        <v>2030</v>
      </c>
      <c r="D3767" s="178" t="s">
        <v>336</v>
      </c>
      <c r="E3767" s="178" t="s">
        <v>337</v>
      </c>
      <c r="F3767" s="178" t="s">
        <v>528</v>
      </c>
      <c r="G3767" s="178">
        <v>9</v>
      </c>
      <c r="H3767" s="178">
        <v>1.7297751307487399</v>
      </c>
      <c r="I3767" s="178">
        <v>1.7297751307487399</v>
      </c>
      <c r="J3767" s="178" t="s">
        <v>716</v>
      </c>
    </row>
    <row r="3768" spans="1:10" x14ac:dyDescent="0.45">
      <c r="A3768" s="178" t="s">
        <v>465</v>
      </c>
      <c r="B3768" s="178" t="s">
        <v>527</v>
      </c>
      <c r="C3768" s="178">
        <v>2030</v>
      </c>
      <c r="D3768" s="178" t="s">
        <v>336</v>
      </c>
      <c r="E3768" s="178" t="s">
        <v>337</v>
      </c>
      <c r="F3768" s="178" t="s">
        <v>531</v>
      </c>
      <c r="G3768" s="178">
        <v>9</v>
      </c>
      <c r="H3768" s="178">
        <v>1.1799732446670499</v>
      </c>
      <c r="I3768" s="178">
        <v>1.1799732446670499</v>
      </c>
      <c r="J3768" s="178" t="s">
        <v>716</v>
      </c>
    </row>
    <row r="3769" spans="1:10" x14ac:dyDescent="0.45">
      <c r="A3769" s="178" t="s">
        <v>465</v>
      </c>
      <c r="B3769" s="178" t="s">
        <v>527</v>
      </c>
      <c r="C3769" s="178">
        <v>2030</v>
      </c>
      <c r="D3769" s="178" t="s">
        <v>336</v>
      </c>
      <c r="E3769" s="178" t="s">
        <v>337</v>
      </c>
      <c r="F3769" s="178" t="s">
        <v>530</v>
      </c>
      <c r="G3769" s="178">
        <v>11</v>
      </c>
      <c r="H3769" s="178">
        <v>1.4159679412841799</v>
      </c>
      <c r="I3769" s="178">
        <v>1.4159679412841799</v>
      </c>
      <c r="J3769" s="178" t="s">
        <v>716</v>
      </c>
    </row>
    <row r="3770" spans="1:10" x14ac:dyDescent="0.45">
      <c r="A3770" s="178" t="s">
        <v>465</v>
      </c>
      <c r="B3770" s="178" t="s">
        <v>527</v>
      </c>
      <c r="C3770" s="178">
        <v>2030</v>
      </c>
      <c r="D3770" s="178" t="s">
        <v>336</v>
      </c>
      <c r="E3770" s="178" t="s">
        <v>337</v>
      </c>
      <c r="F3770" s="178" t="s">
        <v>529</v>
      </c>
      <c r="G3770" s="178">
        <v>12</v>
      </c>
      <c r="H3770" s="178">
        <v>2.0037835240363999</v>
      </c>
      <c r="I3770" s="178">
        <v>2.0037835240363999</v>
      </c>
      <c r="J3770" s="178" t="s">
        <v>716</v>
      </c>
    </row>
    <row r="3771" spans="1:10" x14ac:dyDescent="0.45">
      <c r="A3771" s="178" t="s">
        <v>465</v>
      </c>
      <c r="B3771" s="178" t="s">
        <v>527</v>
      </c>
      <c r="C3771" s="178">
        <v>2030</v>
      </c>
      <c r="D3771" s="178" t="s">
        <v>336</v>
      </c>
      <c r="E3771" s="178" t="s">
        <v>337</v>
      </c>
      <c r="F3771" s="178" t="s">
        <v>531</v>
      </c>
      <c r="G3771" s="178">
        <v>13</v>
      </c>
      <c r="H3771" s="178">
        <v>1.4159679412841799</v>
      </c>
      <c r="I3771" s="178">
        <v>1.4159679412841799</v>
      </c>
      <c r="J3771" s="178" t="s">
        <v>716</v>
      </c>
    </row>
    <row r="3772" spans="1:10" x14ac:dyDescent="0.45">
      <c r="A3772" s="178" t="s">
        <v>465</v>
      </c>
      <c r="B3772" s="178" t="s">
        <v>527</v>
      </c>
      <c r="C3772" s="178">
        <v>2030</v>
      </c>
      <c r="D3772" s="178" t="s">
        <v>336</v>
      </c>
      <c r="E3772" s="178" t="s">
        <v>337</v>
      </c>
      <c r="F3772" s="178" t="s">
        <v>530</v>
      </c>
      <c r="G3772" s="178">
        <v>23</v>
      </c>
      <c r="H3772" s="178">
        <v>0.94397860765457098</v>
      </c>
      <c r="I3772" s="178">
        <v>0.94397860765457098</v>
      </c>
      <c r="J3772" s="178" t="s">
        <v>716</v>
      </c>
    </row>
    <row r="3773" spans="1:10" x14ac:dyDescent="0.45">
      <c r="A3773" s="178" t="s">
        <v>465</v>
      </c>
      <c r="B3773" s="178" t="s">
        <v>527</v>
      </c>
      <c r="C3773" s="178">
        <v>2030</v>
      </c>
      <c r="D3773" s="178" t="s">
        <v>336</v>
      </c>
      <c r="E3773" s="178" t="s">
        <v>337</v>
      </c>
      <c r="F3773" s="178" t="s">
        <v>530</v>
      </c>
      <c r="G3773" s="178">
        <v>24</v>
      </c>
      <c r="H3773" s="178">
        <v>1.1799732446670499</v>
      </c>
      <c r="I3773" s="178">
        <v>1.1799732446670499</v>
      </c>
      <c r="J3773" s="178" t="s">
        <v>716</v>
      </c>
    </row>
    <row r="3774" spans="1:10" x14ac:dyDescent="0.45">
      <c r="A3774" s="178" t="s">
        <v>465</v>
      </c>
      <c r="B3774" s="178" t="s">
        <v>527</v>
      </c>
      <c r="C3774" s="178">
        <v>2030</v>
      </c>
      <c r="D3774" s="178" t="s">
        <v>336</v>
      </c>
      <c r="E3774" s="178" t="s">
        <v>337</v>
      </c>
      <c r="F3774" s="178" t="s">
        <v>531</v>
      </c>
      <c r="G3774" s="178">
        <v>29</v>
      </c>
      <c r="H3774" s="178">
        <v>2.1239518523216199</v>
      </c>
      <c r="I3774" s="178">
        <v>2.1239518523216199</v>
      </c>
      <c r="J3774" s="178" t="s">
        <v>716</v>
      </c>
    </row>
    <row r="3775" spans="1:10" x14ac:dyDescent="0.45">
      <c r="A3775" s="178" t="s">
        <v>465</v>
      </c>
      <c r="B3775" s="178" t="s">
        <v>527</v>
      </c>
      <c r="C3775" s="178">
        <v>2030</v>
      </c>
      <c r="D3775" s="178" t="s">
        <v>336</v>
      </c>
      <c r="E3775" s="178" t="s">
        <v>337</v>
      </c>
      <c r="F3775" s="178" t="s">
        <v>531</v>
      </c>
      <c r="G3775" s="178">
        <v>100000</v>
      </c>
      <c r="H3775" s="1">
        <v>9.9999999999999998E-13</v>
      </c>
      <c r="I3775" s="178">
        <v>9.9999999999999998E-13</v>
      </c>
      <c r="J3775" s="178" t="s">
        <v>716</v>
      </c>
    </row>
    <row r="3776" spans="1:10" x14ac:dyDescent="0.45">
      <c r="A3776" s="178" t="s">
        <v>465</v>
      </c>
      <c r="B3776" s="178" t="s">
        <v>527</v>
      </c>
      <c r="C3776" s="178">
        <v>2035</v>
      </c>
      <c r="D3776" s="178" t="s">
        <v>336</v>
      </c>
      <c r="E3776" s="178" t="s">
        <v>337</v>
      </c>
      <c r="F3776" s="178" t="s">
        <v>528</v>
      </c>
      <c r="G3776" s="178">
        <v>-100000</v>
      </c>
      <c r="H3776" s="178">
        <v>0</v>
      </c>
      <c r="I3776" s="178">
        <v>0</v>
      </c>
      <c r="J3776" s="178" t="s">
        <v>716</v>
      </c>
    </row>
    <row r="3777" spans="1:10" x14ac:dyDescent="0.45">
      <c r="A3777" s="178" t="s">
        <v>465</v>
      </c>
      <c r="B3777" s="178" t="s">
        <v>527</v>
      </c>
      <c r="C3777" s="178">
        <v>2035</v>
      </c>
      <c r="D3777" s="178" t="s">
        <v>336</v>
      </c>
      <c r="E3777" s="178" t="s">
        <v>337</v>
      </c>
      <c r="F3777" s="178" t="s">
        <v>528</v>
      </c>
      <c r="G3777" s="178">
        <v>3</v>
      </c>
      <c r="H3777" s="178">
        <v>0</v>
      </c>
      <c r="I3777" s="178">
        <v>0</v>
      </c>
      <c r="J3777" s="178" t="s">
        <v>716</v>
      </c>
    </row>
    <row r="3778" spans="1:10" x14ac:dyDescent="0.45">
      <c r="A3778" s="178" t="s">
        <v>465</v>
      </c>
      <c r="B3778" s="178" t="s">
        <v>527</v>
      </c>
      <c r="C3778" s="178">
        <v>2035</v>
      </c>
      <c r="D3778" s="178" t="s">
        <v>336</v>
      </c>
      <c r="E3778" s="178" t="s">
        <v>337</v>
      </c>
      <c r="F3778" s="178" t="s">
        <v>528</v>
      </c>
      <c r="G3778" s="178">
        <v>3</v>
      </c>
      <c r="H3778" s="178">
        <v>1.1851155757903999</v>
      </c>
      <c r="I3778" s="178">
        <v>1.1851155757903999</v>
      </c>
      <c r="J3778" s="178" t="s">
        <v>716</v>
      </c>
    </row>
    <row r="3779" spans="1:10" x14ac:dyDescent="0.45">
      <c r="A3779" s="178" t="s">
        <v>465</v>
      </c>
      <c r="B3779" s="178" t="s">
        <v>527</v>
      </c>
      <c r="C3779" s="178">
        <v>2035</v>
      </c>
      <c r="D3779" s="178" t="s">
        <v>336</v>
      </c>
      <c r="E3779" s="178" t="s">
        <v>337</v>
      </c>
      <c r="F3779" s="178" t="s">
        <v>529</v>
      </c>
      <c r="G3779" s="178">
        <v>4</v>
      </c>
      <c r="H3779" s="178">
        <v>1.35616755485534</v>
      </c>
      <c r="I3779" s="178">
        <v>1.35616755485534</v>
      </c>
      <c r="J3779" s="178" t="s">
        <v>716</v>
      </c>
    </row>
    <row r="3780" spans="1:10" x14ac:dyDescent="0.45">
      <c r="A3780" s="178" t="s">
        <v>465</v>
      </c>
      <c r="B3780" s="178" t="s">
        <v>527</v>
      </c>
      <c r="C3780" s="178">
        <v>2035</v>
      </c>
      <c r="D3780" s="178" t="s">
        <v>336</v>
      </c>
      <c r="E3780" s="178" t="s">
        <v>337</v>
      </c>
      <c r="F3780" s="178" t="s">
        <v>528</v>
      </c>
      <c r="G3780" s="178">
        <v>4</v>
      </c>
      <c r="H3780" s="178">
        <v>1.4221386909484801</v>
      </c>
      <c r="I3780" s="178">
        <v>1.4221386909484801</v>
      </c>
      <c r="J3780" s="178" t="s">
        <v>716</v>
      </c>
    </row>
    <row r="3781" spans="1:10" x14ac:dyDescent="0.45">
      <c r="A3781" s="178" t="s">
        <v>465</v>
      </c>
      <c r="B3781" s="178" t="s">
        <v>527</v>
      </c>
      <c r="C3781" s="178">
        <v>2035</v>
      </c>
      <c r="D3781" s="178" t="s">
        <v>336</v>
      </c>
      <c r="E3781" s="178" t="s">
        <v>337</v>
      </c>
      <c r="F3781" s="178" t="s">
        <v>529</v>
      </c>
      <c r="G3781" s="178">
        <v>5</v>
      </c>
      <c r="H3781" s="178">
        <v>1.6274011135101301</v>
      </c>
      <c r="I3781" s="178">
        <v>1.6274011135101301</v>
      </c>
      <c r="J3781" s="178" t="s">
        <v>716</v>
      </c>
    </row>
    <row r="3782" spans="1:10" x14ac:dyDescent="0.45">
      <c r="A3782" s="178" t="s">
        <v>465</v>
      </c>
      <c r="B3782" s="178" t="s">
        <v>527</v>
      </c>
      <c r="C3782" s="178">
        <v>2035</v>
      </c>
      <c r="D3782" s="178" t="s">
        <v>336</v>
      </c>
      <c r="E3782" s="178" t="s">
        <v>337</v>
      </c>
      <c r="F3782" s="178" t="s">
        <v>530</v>
      </c>
      <c r="G3782" s="178">
        <v>7</v>
      </c>
      <c r="H3782" s="178">
        <v>1.39422512054443</v>
      </c>
      <c r="I3782" s="178">
        <v>1.39422512054443</v>
      </c>
      <c r="J3782" s="178" t="s">
        <v>716</v>
      </c>
    </row>
    <row r="3783" spans="1:10" x14ac:dyDescent="0.45">
      <c r="A3783" s="178" t="s">
        <v>465</v>
      </c>
      <c r="B3783" s="178" t="s">
        <v>527</v>
      </c>
      <c r="C3783" s="178">
        <v>2035</v>
      </c>
      <c r="D3783" s="178" t="s">
        <v>336</v>
      </c>
      <c r="E3783" s="178" t="s">
        <v>337</v>
      </c>
      <c r="F3783" s="178" t="s">
        <v>528</v>
      </c>
      <c r="G3783" s="178">
        <v>8</v>
      </c>
      <c r="H3783" s="178">
        <v>2.1332080960273698</v>
      </c>
      <c r="I3783" s="178">
        <v>2.1332080960273698</v>
      </c>
      <c r="J3783" s="178" t="s">
        <v>716</v>
      </c>
    </row>
    <row r="3784" spans="1:10" x14ac:dyDescent="0.45">
      <c r="A3784" s="178" t="s">
        <v>465</v>
      </c>
      <c r="B3784" s="178" t="s">
        <v>527</v>
      </c>
      <c r="C3784" s="178">
        <v>2035</v>
      </c>
      <c r="D3784" s="178" t="s">
        <v>336</v>
      </c>
      <c r="E3784" s="178" t="s">
        <v>337</v>
      </c>
      <c r="F3784" s="178" t="s">
        <v>531</v>
      </c>
      <c r="G3784" s="178">
        <v>9</v>
      </c>
      <c r="H3784" s="178">
        <v>1.39422512054443</v>
      </c>
      <c r="I3784" s="178">
        <v>1.39422512054443</v>
      </c>
      <c r="J3784" s="178" t="s">
        <v>716</v>
      </c>
    </row>
    <row r="3785" spans="1:10" x14ac:dyDescent="0.45">
      <c r="A3785" s="178" t="s">
        <v>465</v>
      </c>
      <c r="B3785" s="178" t="s">
        <v>527</v>
      </c>
      <c r="C3785" s="178">
        <v>2035</v>
      </c>
      <c r="D3785" s="178" t="s">
        <v>336</v>
      </c>
      <c r="E3785" s="178" t="s">
        <v>337</v>
      </c>
      <c r="F3785" s="178" t="s">
        <v>530</v>
      </c>
      <c r="G3785" s="178">
        <v>11</v>
      </c>
      <c r="H3785" s="178">
        <v>1.6730700731277399</v>
      </c>
      <c r="I3785" s="178">
        <v>1.6730700731277399</v>
      </c>
      <c r="J3785" s="178" t="s">
        <v>716</v>
      </c>
    </row>
    <row r="3786" spans="1:10" x14ac:dyDescent="0.45">
      <c r="A3786" s="178" t="s">
        <v>465</v>
      </c>
      <c r="B3786" s="178" t="s">
        <v>527</v>
      </c>
      <c r="C3786" s="178">
        <v>2035</v>
      </c>
      <c r="D3786" s="178" t="s">
        <v>336</v>
      </c>
      <c r="E3786" s="178" t="s">
        <v>337</v>
      </c>
      <c r="F3786" s="178" t="s">
        <v>529</v>
      </c>
      <c r="G3786" s="178">
        <v>11</v>
      </c>
      <c r="H3786" s="178">
        <v>1.08493411540985</v>
      </c>
      <c r="I3786" s="178">
        <v>1.08493411540985</v>
      </c>
      <c r="J3786" s="178" t="s">
        <v>716</v>
      </c>
    </row>
    <row r="3787" spans="1:10" x14ac:dyDescent="0.45">
      <c r="A3787" s="178" t="s">
        <v>465</v>
      </c>
      <c r="B3787" s="178" t="s">
        <v>527</v>
      </c>
      <c r="C3787" s="178">
        <v>2035</v>
      </c>
      <c r="D3787" s="178" t="s">
        <v>336</v>
      </c>
      <c r="E3787" s="178" t="s">
        <v>337</v>
      </c>
      <c r="F3787" s="178" t="s">
        <v>529</v>
      </c>
      <c r="G3787" s="178">
        <v>12</v>
      </c>
      <c r="H3787" s="178">
        <v>1.35616755485534</v>
      </c>
      <c r="I3787" s="178">
        <v>1.35616755485534</v>
      </c>
      <c r="J3787" s="178" t="s">
        <v>716</v>
      </c>
    </row>
    <row r="3788" spans="1:10" x14ac:dyDescent="0.45">
      <c r="A3788" s="178" t="s">
        <v>465</v>
      </c>
      <c r="B3788" s="178" t="s">
        <v>527</v>
      </c>
      <c r="C3788" s="178">
        <v>2035</v>
      </c>
      <c r="D3788" s="178" t="s">
        <v>336</v>
      </c>
      <c r="E3788" s="178" t="s">
        <v>337</v>
      </c>
      <c r="F3788" s="178" t="s">
        <v>531</v>
      </c>
      <c r="G3788" s="178">
        <v>13</v>
      </c>
      <c r="H3788" s="178">
        <v>1.6730700731277399</v>
      </c>
      <c r="I3788" s="178">
        <v>1.6730700731277399</v>
      </c>
      <c r="J3788" s="178" t="s">
        <v>716</v>
      </c>
    </row>
    <row r="3789" spans="1:10" x14ac:dyDescent="0.45">
      <c r="A3789" s="178" t="s">
        <v>465</v>
      </c>
      <c r="B3789" s="178" t="s">
        <v>527</v>
      </c>
      <c r="C3789" s="178">
        <v>2035</v>
      </c>
      <c r="D3789" s="178" t="s">
        <v>336</v>
      </c>
      <c r="E3789" s="178" t="s">
        <v>337</v>
      </c>
      <c r="F3789" s="178" t="s">
        <v>530</v>
      </c>
      <c r="G3789" s="178">
        <v>23</v>
      </c>
      <c r="H3789" s="178">
        <v>1.1153800487518299</v>
      </c>
      <c r="I3789" s="178">
        <v>1.1153800487518299</v>
      </c>
      <c r="J3789" s="178" t="s">
        <v>716</v>
      </c>
    </row>
    <row r="3790" spans="1:10" x14ac:dyDescent="0.45">
      <c r="A3790" s="178" t="s">
        <v>465</v>
      </c>
      <c r="B3790" s="178" t="s">
        <v>527</v>
      </c>
      <c r="C3790" s="178">
        <v>2035</v>
      </c>
      <c r="D3790" s="178" t="s">
        <v>336</v>
      </c>
      <c r="E3790" s="178" t="s">
        <v>337</v>
      </c>
      <c r="F3790" s="178" t="s">
        <v>530</v>
      </c>
      <c r="G3790" s="178">
        <v>24</v>
      </c>
      <c r="H3790" s="178">
        <v>1.39422512054443</v>
      </c>
      <c r="I3790" s="178">
        <v>1.39422512054443</v>
      </c>
      <c r="J3790" s="178" t="s">
        <v>716</v>
      </c>
    </row>
    <row r="3791" spans="1:10" x14ac:dyDescent="0.45">
      <c r="A3791" s="178" t="s">
        <v>465</v>
      </c>
      <c r="B3791" s="178" t="s">
        <v>527</v>
      </c>
      <c r="C3791" s="178">
        <v>2035</v>
      </c>
      <c r="D3791" s="178" t="s">
        <v>336</v>
      </c>
      <c r="E3791" s="178" t="s">
        <v>337</v>
      </c>
      <c r="F3791" s="178" t="s">
        <v>531</v>
      </c>
      <c r="G3791" s="178">
        <v>29</v>
      </c>
      <c r="H3791" s="178">
        <v>2.5096051692962602</v>
      </c>
      <c r="I3791" s="178">
        <v>2.5096051692962602</v>
      </c>
      <c r="J3791" s="178" t="s">
        <v>716</v>
      </c>
    </row>
    <row r="3792" spans="1:10" x14ac:dyDescent="0.45">
      <c r="A3792" s="178" t="s">
        <v>465</v>
      </c>
      <c r="B3792" s="178" t="s">
        <v>527</v>
      </c>
      <c r="C3792" s="178">
        <v>2035</v>
      </c>
      <c r="D3792" s="178" t="s">
        <v>336</v>
      </c>
      <c r="E3792" s="178" t="s">
        <v>337</v>
      </c>
      <c r="F3792" s="178" t="s">
        <v>531</v>
      </c>
      <c r="G3792" s="178">
        <v>100000</v>
      </c>
      <c r="H3792" s="1">
        <v>9.9999999999999998E-13</v>
      </c>
      <c r="I3792" s="178">
        <v>9.9999999999999998E-13</v>
      </c>
      <c r="J3792" s="178" t="s">
        <v>716</v>
      </c>
    </row>
    <row r="3793" spans="1:10" x14ac:dyDescent="0.45">
      <c r="A3793" s="178" t="s">
        <v>465</v>
      </c>
      <c r="B3793" s="178" t="s">
        <v>527</v>
      </c>
      <c r="C3793" s="178">
        <v>2040</v>
      </c>
      <c r="D3793" s="178" t="s">
        <v>336</v>
      </c>
      <c r="E3793" s="178" t="s">
        <v>337</v>
      </c>
      <c r="F3793" s="178" t="s">
        <v>528</v>
      </c>
      <c r="G3793" s="178">
        <v>-100000</v>
      </c>
      <c r="H3793" s="178">
        <v>0</v>
      </c>
      <c r="I3793" s="178">
        <v>0</v>
      </c>
      <c r="J3793" s="178" t="s">
        <v>716</v>
      </c>
    </row>
    <row r="3794" spans="1:10" x14ac:dyDescent="0.45">
      <c r="A3794" s="178" t="s">
        <v>465</v>
      </c>
      <c r="B3794" s="178" t="s">
        <v>527</v>
      </c>
      <c r="C3794" s="178">
        <v>2040</v>
      </c>
      <c r="D3794" s="178" t="s">
        <v>336</v>
      </c>
      <c r="E3794" s="178" t="s">
        <v>337</v>
      </c>
      <c r="F3794" s="178" t="s">
        <v>528</v>
      </c>
      <c r="G3794" s="178">
        <v>3</v>
      </c>
      <c r="H3794" s="178">
        <v>0</v>
      </c>
      <c r="I3794" s="178">
        <v>0</v>
      </c>
      <c r="J3794" s="178" t="s">
        <v>716</v>
      </c>
    </row>
    <row r="3795" spans="1:10" x14ac:dyDescent="0.45">
      <c r="A3795" s="178" t="s">
        <v>465</v>
      </c>
      <c r="B3795" s="178" t="s">
        <v>527</v>
      </c>
      <c r="C3795" s="178">
        <v>2040</v>
      </c>
      <c r="D3795" s="178" t="s">
        <v>336</v>
      </c>
      <c r="E3795" s="178" t="s">
        <v>337</v>
      </c>
      <c r="F3795" s="178" t="s">
        <v>528</v>
      </c>
      <c r="G3795" s="178">
        <v>3</v>
      </c>
      <c r="H3795" s="178">
        <v>1.4576902389526301</v>
      </c>
      <c r="I3795" s="178">
        <v>1.4576902389526301</v>
      </c>
      <c r="J3795" s="178" t="s">
        <v>716</v>
      </c>
    </row>
    <row r="3796" spans="1:10" x14ac:dyDescent="0.45">
      <c r="A3796" s="178" t="s">
        <v>465</v>
      </c>
      <c r="B3796" s="178" t="s">
        <v>527</v>
      </c>
      <c r="C3796" s="178">
        <v>2040</v>
      </c>
      <c r="D3796" s="178" t="s">
        <v>336</v>
      </c>
      <c r="E3796" s="178" t="s">
        <v>337</v>
      </c>
      <c r="F3796" s="178" t="s">
        <v>529</v>
      </c>
      <c r="G3796" s="178">
        <v>4</v>
      </c>
      <c r="H3796" s="178">
        <v>1.6481629610061601</v>
      </c>
      <c r="I3796" s="178">
        <v>1.6481629610061601</v>
      </c>
      <c r="J3796" s="178" t="s">
        <v>716</v>
      </c>
    </row>
    <row r="3797" spans="1:10" x14ac:dyDescent="0.45">
      <c r="A3797" s="178" t="s">
        <v>465</v>
      </c>
      <c r="B3797" s="178" t="s">
        <v>527</v>
      </c>
      <c r="C3797" s="178">
        <v>2040</v>
      </c>
      <c r="D3797" s="178" t="s">
        <v>336</v>
      </c>
      <c r="E3797" s="178" t="s">
        <v>337</v>
      </c>
      <c r="F3797" s="178" t="s">
        <v>528</v>
      </c>
      <c r="G3797" s="178">
        <v>4</v>
      </c>
      <c r="H3797" s="178">
        <v>1.74922823905944</v>
      </c>
      <c r="I3797" s="178">
        <v>1.74922823905944</v>
      </c>
      <c r="J3797" s="178" t="s">
        <v>716</v>
      </c>
    </row>
    <row r="3798" spans="1:10" x14ac:dyDescent="0.45">
      <c r="A3798" s="178" t="s">
        <v>465</v>
      </c>
      <c r="B3798" s="178" t="s">
        <v>527</v>
      </c>
      <c r="C3798" s="178">
        <v>2040</v>
      </c>
      <c r="D3798" s="178" t="s">
        <v>336</v>
      </c>
      <c r="E3798" s="178" t="s">
        <v>337</v>
      </c>
      <c r="F3798" s="178" t="s">
        <v>529</v>
      </c>
      <c r="G3798" s="178">
        <v>5</v>
      </c>
      <c r="H3798" s="178">
        <v>1.97779548168182</v>
      </c>
      <c r="I3798" s="178">
        <v>1.97779548168182</v>
      </c>
      <c r="J3798" s="178" t="s">
        <v>716</v>
      </c>
    </row>
    <row r="3799" spans="1:10" x14ac:dyDescent="0.45">
      <c r="A3799" s="178" t="s">
        <v>465</v>
      </c>
      <c r="B3799" s="178" t="s">
        <v>527</v>
      </c>
      <c r="C3799" s="178">
        <v>2040</v>
      </c>
      <c r="D3799" s="178" t="s">
        <v>336</v>
      </c>
      <c r="E3799" s="178" t="s">
        <v>337</v>
      </c>
      <c r="F3799" s="178" t="s">
        <v>530</v>
      </c>
      <c r="G3799" s="178">
        <v>8</v>
      </c>
      <c r="H3799" s="178">
        <v>1.6481629610061601</v>
      </c>
      <c r="I3799" s="178">
        <v>1.6481629610061601</v>
      </c>
      <c r="J3799" s="178" t="s">
        <v>716</v>
      </c>
    </row>
    <row r="3800" spans="1:10" x14ac:dyDescent="0.45">
      <c r="A3800" s="178" t="s">
        <v>465</v>
      </c>
      <c r="B3800" s="178" t="s">
        <v>527</v>
      </c>
      <c r="C3800" s="178">
        <v>2040</v>
      </c>
      <c r="D3800" s="178" t="s">
        <v>336</v>
      </c>
      <c r="E3800" s="178" t="s">
        <v>337</v>
      </c>
      <c r="F3800" s="178" t="s">
        <v>528</v>
      </c>
      <c r="G3800" s="178">
        <v>8</v>
      </c>
      <c r="H3800" s="178">
        <v>2.6238424777984601</v>
      </c>
      <c r="I3800" s="178">
        <v>2.6238424777984601</v>
      </c>
      <c r="J3800" s="178" t="s">
        <v>716</v>
      </c>
    </row>
    <row r="3801" spans="1:10" x14ac:dyDescent="0.45">
      <c r="A3801" s="178" t="s">
        <v>465</v>
      </c>
      <c r="B3801" s="178" t="s">
        <v>527</v>
      </c>
      <c r="C3801" s="178">
        <v>2040</v>
      </c>
      <c r="D3801" s="178" t="s">
        <v>336</v>
      </c>
      <c r="E3801" s="178" t="s">
        <v>337</v>
      </c>
      <c r="F3801" s="178" t="s">
        <v>531</v>
      </c>
      <c r="G3801" s="178">
        <v>9</v>
      </c>
      <c r="H3801" s="178">
        <v>1.6481629610061601</v>
      </c>
      <c r="I3801" s="178">
        <v>1.6481629610061601</v>
      </c>
      <c r="J3801" s="178" t="s">
        <v>716</v>
      </c>
    </row>
    <row r="3802" spans="1:10" x14ac:dyDescent="0.45">
      <c r="A3802" s="178" t="s">
        <v>465</v>
      </c>
      <c r="B3802" s="178" t="s">
        <v>527</v>
      </c>
      <c r="C3802" s="178">
        <v>2040</v>
      </c>
      <c r="D3802" s="178" t="s">
        <v>336</v>
      </c>
      <c r="E3802" s="178" t="s">
        <v>337</v>
      </c>
      <c r="F3802" s="178" t="s">
        <v>529</v>
      </c>
      <c r="G3802" s="178">
        <v>11</v>
      </c>
      <c r="H3802" s="178">
        <v>2.9666932821273799</v>
      </c>
      <c r="I3802" s="178">
        <v>2.9666932821273799</v>
      </c>
      <c r="J3802" s="178" t="s">
        <v>716</v>
      </c>
    </row>
    <row r="3803" spans="1:10" x14ac:dyDescent="0.45">
      <c r="A3803" s="178" t="s">
        <v>465</v>
      </c>
      <c r="B3803" s="178" t="s">
        <v>527</v>
      </c>
      <c r="C3803" s="178">
        <v>2040</v>
      </c>
      <c r="D3803" s="178" t="s">
        <v>336</v>
      </c>
      <c r="E3803" s="178" t="s">
        <v>337</v>
      </c>
      <c r="F3803" s="178" t="s">
        <v>530</v>
      </c>
      <c r="G3803" s="178">
        <v>11</v>
      </c>
      <c r="H3803" s="178">
        <v>1.97779548168182</v>
      </c>
      <c r="I3803" s="178">
        <v>1.97779548168182</v>
      </c>
      <c r="J3803" s="178" t="s">
        <v>716</v>
      </c>
    </row>
    <row r="3804" spans="1:10" x14ac:dyDescent="0.45">
      <c r="A3804" s="178" t="s">
        <v>465</v>
      </c>
      <c r="B3804" s="178" t="s">
        <v>527</v>
      </c>
      <c r="C3804" s="178">
        <v>2040</v>
      </c>
      <c r="D3804" s="178" t="s">
        <v>336</v>
      </c>
      <c r="E3804" s="178" t="s">
        <v>337</v>
      </c>
      <c r="F3804" s="178" t="s">
        <v>531</v>
      </c>
      <c r="G3804" s="178">
        <v>13</v>
      </c>
      <c r="H3804" s="178">
        <v>1.97779548168182</v>
      </c>
      <c r="I3804" s="178">
        <v>1.97779548168182</v>
      </c>
      <c r="J3804" s="178" t="s">
        <v>716</v>
      </c>
    </row>
    <row r="3805" spans="1:10" x14ac:dyDescent="0.45">
      <c r="A3805" s="178" t="s">
        <v>465</v>
      </c>
      <c r="B3805" s="178" t="s">
        <v>527</v>
      </c>
      <c r="C3805" s="178">
        <v>2040</v>
      </c>
      <c r="D3805" s="178" t="s">
        <v>336</v>
      </c>
      <c r="E3805" s="178" t="s">
        <v>337</v>
      </c>
      <c r="F3805" s="178" t="s">
        <v>530</v>
      </c>
      <c r="G3805" s="178">
        <v>23</v>
      </c>
      <c r="H3805" s="178">
        <v>1.31853032112121</v>
      </c>
      <c r="I3805" s="178">
        <v>1.31853032112121</v>
      </c>
      <c r="J3805" s="178" t="s">
        <v>716</v>
      </c>
    </row>
    <row r="3806" spans="1:10" x14ac:dyDescent="0.45">
      <c r="A3806" s="178" t="s">
        <v>465</v>
      </c>
      <c r="B3806" s="178" t="s">
        <v>527</v>
      </c>
      <c r="C3806" s="178">
        <v>2040</v>
      </c>
      <c r="D3806" s="178" t="s">
        <v>336</v>
      </c>
      <c r="E3806" s="178" t="s">
        <v>337</v>
      </c>
      <c r="F3806" s="178" t="s">
        <v>530</v>
      </c>
      <c r="G3806" s="178">
        <v>24</v>
      </c>
      <c r="H3806" s="178">
        <v>1.6481629610061601</v>
      </c>
      <c r="I3806" s="178">
        <v>1.6481629610061601</v>
      </c>
      <c r="J3806" s="178" t="s">
        <v>716</v>
      </c>
    </row>
    <row r="3807" spans="1:10" x14ac:dyDescent="0.45">
      <c r="A3807" s="178" t="s">
        <v>465</v>
      </c>
      <c r="B3807" s="178" t="s">
        <v>527</v>
      </c>
      <c r="C3807" s="178">
        <v>2040</v>
      </c>
      <c r="D3807" s="178" t="s">
        <v>336</v>
      </c>
      <c r="E3807" s="178" t="s">
        <v>337</v>
      </c>
      <c r="F3807" s="178" t="s">
        <v>531</v>
      </c>
      <c r="G3807" s="178">
        <v>29</v>
      </c>
      <c r="H3807" s="178">
        <v>2.9666932821273799</v>
      </c>
      <c r="I3807" s="178">
        <v>2.9666932821273799</v>
      </c>
      <c r="J3807" s="178" t="s">
        <v>716</v>
      </c>
    </row>
    <row r="3808" spans="1:10" x14ac:dyDescent="0.45">
      <c r="A3808" s="178" t="s">
        <v>465</v>
      </c>
      <c r="B3808" s="178" t="s">
        <v>527</v>
      </c>
      <c r="C3808" s="178">
        <v>2040</v>
      </c>
      <c r="D3808" s="178" t="s">
        <v>336</v>
      </c>
      <c r="E3808" s="178" t="s">
        <v>337</v>
      </c>
      <c r="F3808" s="178" t="s">
        <v>531</v>
      </c>
      <c r="G3808" s="178">
        <v>100000</v>
      </c>
      <c r="H3808" s="1">
        <v>9.9999999999999998E-13</v>
      </c>
      <c r="I3808" s="178">
        <v>9.9999999999999998E-13</v>
      </c>
      <c r="J3808" s="178" t="s">
        <v>716</v>
      </c>
    </row>
    <row r="3809" spans="1:10" x14ac:dyDescent="0.45">
      <c r="A3809" s="178" t="s">
        <v>465</v>
      </c>
      <c r="B3809" s="178" t="s">
        <v>527</v>
      </c>
      <c r="C3809" s="178">
        <v>2045</v>
      </c>
      <c r="D3809" s="178" t="s">
        <v>336</v>
      </c>
      <c r="E3809" s="178" t="s">
        <v>337</v>
      </c>
      <c r="F3809" s="178" t="s">
        <v>528</v>
      </c>
      <c r="G3809" s="178">
        <v>-100000</v>
      </c>
      <c r="H3809" s="178">
        <v>0</v>
      </c>
      <c r="I3809" s="178">
        <v>0</v>
      </c>
      <c r="J3809" s="178" t="s">
        <v>716</v>
      </c>
    </row>
    <row r="3810" spans="1:10" x14ac:dyDescent="0.45">
      <c r="A3810" s="178" t="s">
        <v>465</v>
      </c>
      <c r="B3810" s="178" t="s">
        <v>527</v>
      </c>
      <c r="C3810" s="178">
        <v>2045</v>
      </c>
      <c r="D3810" s="178" t="s">
        <v>336</v>
      </c>
      <c r="E3810" s="178" t="s">
        <v>337</v>
      </c>
      <c r="F3810" s="178" t="s">
        <v>528</v>
      </c>
      <c r="G3810" s="178">
        <v>3</v>
      </c>
      <c r="H3810" s="178">
        <v>1.78881728649139</v>
      </c>
      <c r="I3810" s="178">
        <v>1.78881728649139</v>
      </c>
      <c r="J3810" s="178" t="s">
        <v>716</v>
      </c>
    </row>
    <row r="3811" spans="1:10" x14ac:dyDescent="0.45">
      <c r="A3811" s="178" t="s">
        <v>465</v>
      </c>
      <c r="B3811" s="178" t="s">
        <v>527</v>
      </c>
      <c r="C3811" s="178">
        <v>2045</v>
      </c>
      <c r="D3811" s="178" t="s">
        <v>336</v>
      </c>
      <c r="E3811" s="178" t="s">
        <v>337</v>
      </c>
      <c r="F3811" s="178" t="s">
        <v>528</v>
      </c>
      <c r="G3811" s="178">
        <v>3</v>
      </c>
      <c r="H3811" s="178">
        <v>0</v>
      </c>
      <c r="I3811" s="178">
        <v>0</v>
      </c>
      <c r="J3811" s="178" t="s">
        <v>716</v>
      </c>
    </row>
    <row r="3812" spans="1:10" x14ac:dyDescent="0.45">
      <c r="A3812" s="178" t="s">
        <v>465</v>
      </c>
      <c r="B3812" s="178" t="s">
        <v>527</v>
      </c>
      <c r="C3812" s="178">
        <v>2045</v>
      </c>
      <c r="D3812" s="178" t="s">
        <v>336</v>
      </c>
      <c r="E3812" s="178" t="s">
        <v>337</v>
      </c>
      <c r="F3812" s="178" t="s">
        <v>528</v>
      </c>
      <c r="G3812" s="178">
        <v>4</v>
      </c>
      <c r="H3812" s="178">
        <v>2.1465806961059499</v>
      </c>
      <c r="I3812" s="178">
        <v>2.1465806961059499</v>
      </c>
      <c r="J3812" s="178" t="s">
        <v>716</v>
      </c>
    </row>
    <row r="3813" spans="1:10" x14ac:dyDescent="0.45">
      <c r="A3813" s="178" t="s">
        <v>465</v>
      </c>
      <c r="B3813" s="178" t="s">
        <v>527</v>
      </c>
      <c r="C3813" s="178">
        <v>2045</v>
      </c>
      <c r="D3813" s="178" t="s">
        <v>336</v>
      </c>
      <c r="E3813" s="178" t="s">
        <v>337</v>
      </c>
      <c r="F3813" s="178" t="s">
        <v>529</v>
      </c>
      <c r="G3813" s="178">
        <v>4</v>
      </c>
      <c r="H3813" s="178">
        <v>1.9492276906967101</v>
      </c>
      <c r="I3813" s="178">
        <v>1.9492276906967101</v>
      </c>
      <c r="J3813" s="178" t="s">
        <v>716</v>
      </c>
    </row>
    <row r="3814" spans="1:10" x14ac:dyDescent="0.45">
      <c r="A3814" s="178" t="s">
        <v>465</v>
      </c>
      <c r="B3814" s="178" t="s">
        <v>527</v>
      </c>
      <c r="C3814" s="178">
        <v>2045</v>
      </c>
      <c r="D3814" s="178" t="s">
        <v>336</v>
      </c>
      <c r="E3814" s="178" t="s">
        <v>337</v>
      </c>
      <c r="F3814" s="178" t="s">
        <v>529</v>
      </c>
      <c r="G3814" s="178">
        <v>5</v>
      </c>
      <c r="H3814" s="178">
        <v>2.3390731811523402</v>
      </c>
      <c r="I3814" s="178">
        <v>2.3390731811523402</v>
      </c>
      <c r="J3814" s="178" t="s">
        <v>716</v>
      </c>
    </row>
    <row r="3815" spans="1:10" x14ac:dyDescent="0.45">
      <c r="A3815" s="178" t="s">
        <v>465</v>
      </c>
      <c r="B3815" s="178" t="s">
        <v>527</v>
      </c>
      <c r="C3815" s="178">
        <v>2045</v>
      </c>
      <c r="D3815" s="178" t="s">
        <v>336</v>
      </c>
      <c r="E3815" s="178" t="s">
        <v>337</v>
      </c>
      <c r="F3815" s="178" t="s">
        <v>530</v>
      </c>
      <c r="G3815" s="178">
        <v>8</v>
      </c>
      <c r="H3815" s="178">
        <v>1.9492276906967101</v>
      </c>
      <c r="I3815" s="178">
        <v>1.9492276906967101</v>
      </c>
      <c r="J3815" s="178" t="s">
        <v>716</v>
      </c>
    </row>
    <row r="3816" spans="1:10" x14ac:dyDescent="0.45">
      <c r="A3816" s="178" t="s">
        <v>465</v>
      </c>
      <c r="B3816" s="178" t="s">
        <v>527</v>
      </c>
      <c r="C3816" s="178">
        <v>2045</v>
      </c>
      <c r="D3816" s="178" t="s">
        <v>336</v>
      </c>
      <c r="E3816" s="178" t="s">
        <v>337</v>
      </c>
      <c r="F3816" s="178" t="s">
        <v>528</v>
      </c>
      <c r="G3816" s="178">
        <v>8</v>
      </c>
      <c r="H3816" s="178">
        <v>3.2198711633682202</v>
      </c>
      <c r="I3816" s="178">
        <v>3.2198711633682202</v>
      </c>
      <c r="J3816" s="178" t="s">
        <v>716</v>
      </c>
    </row>
    <row r="3817" spans="1:10" x14ac:dyDescent="0.45">
      <c r="A3817" s="178" t="s">
        <v>465</v>
      </c>
      <c r="B3817" s="178" t="s">
        <v>527</v>
      </c>
      <c r="C3817" s="178">
        <v>2045</v>
      </c>
      <c r="D3817" s="178" t="s">
        <v>336</v>
      </c>
      <c r="E3817" s="178" t="s">
        <v>337</v>
      </c>
      <c r="F3817" s="178" t="s">
        <v>531</v>
      </c>
      <c r="G3817" s="178">
        <v>9</v>
      </c>
      <c r="H3817" s="178">
        <v>1.9492276906967101</v>
      </c>
      <c r="I3817" s="178">
        <v>1.9492276906967101</v>
      </c>
      <c r="J3817" s="178" t="s">
        <v>716</v>
      </c>
    </row>
    <row r="3818" spans="1:10" x14ac:dyDescent="0.45">
      <c r="A3818" s="178" t="s">
        <v>465</v>
      </c>
      <c r="B3818" s="178" t="s">
        <v>527</v>
      </c>
      <c r="C3818" s="178">
        <v>2045</v>
      </c>
      <c r="D3818" s="178" t="s">
        <v>336</v>
      </c>
      <c r="E3818" s="178" t="s">
        <v>337</v>
      </c>
      <c r="F3818" s="178" t="s">
        <v>529</v>
      </c>
      <c r="G3818" s="178">
        <v>11</v>
      </c>
      <c r="H3818" s="178">
        <v>3.5086097717285099</v>
      </c>
      <c r="I3818" s="178">
        <v>3.5086097717285099</v>
      </c>
      <c r="J3818" s="178" t="s">
        <v>716</v>
      </c>
    </row>
    <row r="3819" spans="1:10" x14ac:dyDescent="0.45">
      <c r="A3819" s="178" t="s">
        <v>465</v>
      </c>
      <c r="B3819" s="178" t="s">
        <v>527</v>
      </c>
      <c r="C3819" s="178">
        <v>2045</v>
      </c>
      <c r="D3819" s="178" t="s">
        <v>336</v>
      </c>
      <c r="E3819" s="178" t="s">
        <v>337</v>
      </c>
      <c r="F3819" s="178" t="s">
        <v>530</v>
      </c>
      <c r="G3819" s="178">
        <v>11</v>
      </c>
      <c r="H3819" s="178">
        <v>2.3390731811523402</v>
      </c>
      <c r="I3819" s="178">
        <v>2.3390731811523402</v>
      </c>
      <c r="J3819" s="178" t="s">
        <v>716</v>
      </c>
    </row>
    <row r="3820" spans="1:10" x14ac:dyDescent="0.45">
      <c r="A3820" s="178" t="s">
        <v>465</v>
      </c>
      <c r="B3820" s="178" t="s">
        <v>527</v>
      </c>
      <c r="C3820" s="178">
        <v>2045</v>
      </c>
      <c r="D3820" s="178" t="s">
        <v>336</v>
      </c>
      <c r="E3820" s="178" t="s">
        <v>337</v>
      </c>
      <c r="F3820" s="178" t="s">
        <v>531</v>
      </c>
      <c r="G3820" s="178">
        <v>13</v>
      </c>
      <c r="H3820" s="178">
        <v>2.3390731811523402</v>
      </c>
      <c r="I3820" s="178">
        <v>2.3390731811523402</v>
      </c>
      <c r="J3820" s="178" t="s">
        <v>716</v>
      </c>
    </row>
    <row r="3821" spans="1:10" x14ac:dyDescent="0.45">
      <c r="A3821" s="178" t="s">
        <v>465</v>
      </c>
      <c r="B3821" s="178" t="s">
        <v>527</v>
      </c>
      <c r="C3821" s="178">
        <v>2045</v>
      </c>
      <c r="D3821" s="178" t="s">
        <v>336</v>
      </c>
      <c r="E3821" s="178" t="s">
        <v>337</v>
      </c>
      <c r="F3821" s="178" t="s">
        <v>530</v>
      </c>
      <c r="G3821" s="178">
        <v>24</v>
      </c>
      <c r="H3821" s="178">
        <v>3.5086097717285099</v>
      </c>
      <c r="I3821" s="178">
        <v>3.5086097717285099</v>
      </c>
      <c r="J3821" s="178" t="s">
        <v>716</v>
      </c>
    </row>
    <row r="3822" spans="1:10" x14ac:dyDescent="0.45">
      <c r="A3822" s="178" t="s">
        <v>465</v>
      </c>
      <c r="B3822" s="178" t="s">
        <v>527</v>
      </c>
      <c r="C3822" s="178">
        <v>2045</v>
      </c>
      <c r="D3822" s="178" t="s">
        <v>336</v>
      </c>
      <c r="E3822" s="178" t="s">
        <v>337</v>
      </c>
      <c r="F3822" s="178" t="s">
        <v>531</v>
      </c>
      <c r="G3822" s="178">
        <v>29</v>
      </c>
      <c r="H3822" s="178">
        <v>3.5086097717285099</v>
      </c>
      <c r="I3822" s="178">
        <v>3.5086097717285099</v>
      </c>
      <c r="J3822" s="178" t="s">
        <v>716</v>
      </c>
    </row>
    <row r="3823" spans="1:10" x14ac:dyDescent="0.45">
      <c r="A3823" s="178" t="s">
        <v>465</v>
      </c>
      <c r="B3823" s="178" t="s">
        <v>527</v>
      </c>
      <c r="C3823" s="178">
        <v>2045</v>
      </c>
      <c r="D3823" s="178" t="s">
        <v>336</v>
      </c>
      <c r="E3823" s="178" t="s">
        <v>337</v>
      </c>
      <c r="F3823" s="178" t="s">
        <v>531</v>
      </c>
      <c r="G3823" s="178">
        <v>100000</v>
      </c>
      <c r="H3823" s="1">
        <v>9.9999999999999998E-13</v>
      </c>
      <c r="I3823" s="178">
        <v>9.9999999999999998E-13</v>
      </c>
      <c r="J3823" s="178" t="s">
        <v>716</v>
      </c>
    </row>
    <row r="3824" spans="1:10" x14ac:dyDescent="0.45">
      <c r="A3824" s="178" t="s">
        <v>465</v>
      </c>
      <c r="B3824" s="178" t="s">
        <v>527</v>
      </c>
      <c r="C3824" s="178">
        <v>2050</v>
      </c>
      <c r="D3824" s="178" t="s">
        <v>336</v>
      </c>
      <c r="E3824" s="178" t="s">
        <v>337</v>
      </c>
      <c r="F3824" s="178" t="s">
        <v>528</v>
      </c>
      <c r="G3824" s="178">
        <v>-100000</v>
      </c>
      <c r="H3824" s="178">
        <v>0</v>
      </c>
      <c r="I3824" s="178">
        <v>0</v>
      </c>
      <c r="J3824" s="178" t="s">
        <v>716</v>
      </c>
    </row>
    <row r="3825" spans="1:10" x14ac:dyDescent="0.45">
      <c r="A3825" s="178" t="s">
        <v>465</v>
      </c>
      <c r="B3825" s="178" t="s">
        <v>527</v>
      </c>
      <c r="C3825" s="178">
        <v>2050</v>
      </c>
      <c r="D3825" s="178" t="s">
        <v>336</v>
      </c>
      <c r="E3825" s="178" t="s">
        <v>337</v>
      </c>
      <c r="F3825" s="178" t="s">
        <v>528</v>
      </c>
      <c r="G3825" s="178">
        <v>3</v>
      </c>
      <c r="H3825" s="178">
        <v>2.1906597614288299</v>
      </c>
      <c r="I3825" s="178">
        <v>2.1906597614288299</v>
      </c>
      <c r="J3825" s="178" t="s">
        <v>716</v>
      </c>
    </row>
    <row r="3826" spans="1:10" x14ac:dyDescent="0.45">
      <c r="A3826" s="178" t="s">
        <v>465</v>
      </c>
      <c r="B3826" s="178" t="s">
        <v>527</v>
      </c>
      <c r="C3826" s="178">
        <v>2050</v>
      </c>
      <c r="D3826" s="178" t="s">
        <v>336</v>
      </c>
      <c r="E3826" s="178" t="s">
        <v>337</v>
      </c>
      <c r="F3826" s="178" t="s">
        <v>528</v>
      </c>
      <c r="G3826" s="178">
        <v>3</v>
      </c>
      <c r="H3826" s="178">
        <v>0</v>
      </c>
      <c r="I3826" s="178">
        <v>0</v>
      </c>
      <c r="J3826" s="178" t="s">
        <v>716</v>
      </c>
    </row>
    <row r="3827" spans="1:10" x14ac:dyDescent="0.45">
      <c r="A3827" s="178" t="s">
        <v>465</v>
      </c>
      <c r="B3827" s="178" t="s">
        <v>527</v>
      </c>
      <c r="C3827" s="178">
        <v>2050</v>
      </c>
      <c r="D3827" s="178" t="s">
        <v>336</v>
      </c>
      <c r="E3827" s="178" t="s">
        <v>337</v>
      </c>
      <c r="F3827" s="178" t="s">
        <v>529</v>
      </c>
      <c r="G3827" s="178">
        <v>4</v>
      </c>
      <c r="H3827" s="178">
        <v>2.3062560558318999</v>
      </c>
      <c r="I3827" s="178">
        <v>2.3062560558318999</v>
      </c>
      <c r="J3827" s="178" t="s">
        <v>716</v>
      </c>
    </row>
    <row r="3828" spans="1:10" x14ac:dyDescent="0.45">
      <c r="A3828" s="178" t="s">
        <v>465</v>
      </c>
      <c r="B3828" s="178" t="s">
        <v>527</v>
      </c>
      <c r="C3828" s="178">
        <v>2050</v>
      </c>
      <c r="D3828" s="178" t="s">
        <v>336</v>
      </c>
      <c r="E3828" s="178" t="s">
        <v>337</v>
      </c>
      <c r="F3828" s="178" t="s">
        <v>528</v>
      </c>
      <c r="G3828" s="178">
        <v>4</v>
      </c>
      <c r="H3828" s="178">
        <v>2.6287918090820299</v>
      </c>
      <c r="I3828" s="178">
        <v>2.6287918090820299</v>
      </c>
      <c r="J3828" s="178" t="s">
        <v>716</v>
      </c>
    </row>
    <row r="3829" spans="1:10" x14ac:dyDescent="0.45">
      <c r="A3829" s="178" t="s">
        <v>465</v>
      </c>
      <c r="B3829" s="178" t="s">
        <v>527</v>
      </c>
      <c r="C3829" s="178">
        <v>2050</v>
      </c>
      <c r="D3829" s="178" t="s">
        <v>336</v>
      </c>
      <c r="E3829" s="178" t="s">
        <v>337</v>
      </c>
      <c r="F3829" s="178" t="s">
        <v>529</v>
      </c>
      <c r="G3829" s="178">
        <v>5</v>
      </c>
      <c r="H3829" s="178">
        <v>2.7675073146820002</v>
      </c>
      <c r="I3829" s="178">
        <v>2.7675073146820002</v>
      </c>
      <c r="J3829" s="178" t="s">
        <v>716</v>
      </c>
    </row>
    <row r="3830" spans="1:10" x14ac:dyDescent="0.45">
      <c r="A3830" s="178" t="s">
        <v>465</v>
      </c>
      <c r="B3830" s="178" t="s">
        <v>527</v>
      </c>
      <c r="C3830" s="178">
        <v>2050</v>
      </c>
      <c r="D3830" s="178" t="s">
        <v>336</v>
      </c>
      <c r="E3830" s="178" t="s">
        <v>337</v>
      </c>
      <c r="F3830" s="178" t="s">
        <v>528</v>
      </c>
      <c r="G3830" s="178">
        <v>7</v>
      </c>
      <c r="H3830" s="178">
        <v>1.7525279521942101</v>
      </c>
      <c r="I3830" s="178">
        <v>1.7525279521942101</v>
      </c>
      <c r="J3830" s="178" t="s">
        <v>716</v>
      </c>
    </row>
    <row r="3831" spans="1:10" x14ac:dyDescent="0.45">
      <c r="A3831" s="178" t="s">
        <v>465</v>
      </c>
      <c r="B3831" s="178" t="s">
        <v>527</v>
      </c>
      <c r="C3831" s="178">
        <v>2050</v>
      </c>
      <c r="D3831" s="178" t="s">
        <v>336</v>
      </c>
      <c r="E3831" s="178" t="s">
        <v>337</v>
      </c>
      <c r="F3831" s="178" t="s">
        <v>530</v>
      </c>
      <c r="G3831" s="178">
        <v>8</v>
      </c>
      <c r="H3831" s="178">
        <v>2.3062560558318999</v>
      </c>
      <c r="I3831" s="178">
        <v>2.3062560558318999</v>
      </c>
      <c r="J3831" s="178" t="s">
        <v>716</v>
      </c>
    </row>
    <row r="3832" spans="1:10" x14ac:dyDescent="0.45">
      <c r="A3832" s="178" t="s">
        <v>465</v>
      </c>
      <c r="B3832" s="178" t="s">
        <v>527</v>
      </c>
      <c r="C3832" s="178">
        <v>2050</v>
      </c>
      <c r="D3832" s="178" t="s">
        <v>336</v>
      </c>
      <c r="E3832" s="178" t="s">
        <v>337</v>
      </c>
      <c r="F3832" s="178" t="s">
        <v>528</v>
      </c>
      <c r="G3832" s="178">
        <v>8</v>
      </c>
      <c r="H3832" s="178">
        <v>2.1906597614288299</v>
      </c>
      <c r="I3832" s="178">
        <v>2.1906597614288299</v>
      </c>
      <c r="J3832" s="178" t="s">
        <v>716</v>
      </c>
    </row>
    <row r="3833" spans="1:10" x14ac:dyDescent="0.45">
      <c r="A3833" s="178" t="s">
        <v>465</v>
      </c>
      <c r="B3833" s="178" t="s">
        <v>527</v>
      </c>
      <c r="C3833" s="178">
        <v>2050</v>
      </c>
      <c r="D3833" s="178" t="s">
        <v>336</v>
      </c>
      <c r="E3833" s="178" t="s">
        <v>337</v>
      </c>
      <c r="F3833" s="178" t="s">
        <v>531</v>
      </c>
      <c r="G3833" s="178">
        <v>9</v>
      </c>
      <c r="H3833" s="178">
        <v>2.3062560558318999</v>
      </c>
      <c r="I3833" s="178">
        <v>2.3062560558318999</v>
      </c>
      <c r="J3833" s="178" t="s">
        <v>716</v>
      </c>
    </row>
    <row r="3834" spans="1:10" x14ac:dyDescent="0.45">
      <c r="A3834" s="178" t="s">
        <v>465</v>
      </c>
      <c r="B3834" s="178" t="s">
        <v>527</v>
      </c>
      <c r="C3834" s="178">
        <v>2050</v>
      </c>
      <c r="D3834" s="178" t="s">
        <v>336</v>
      </c>
      <c r="E3834" s="178" t="s">
        <v>337</v>
      </c>
      <c r="F3834" s="178" t="s">
        <v>530</v>
      </c>
      <c r="G3834" s="178">
        <v>11</v>
      </c>
      <c r="H3834" s="178">
        <v>2.7675073146820002</v>
      </c>
      <c r="I3834" s="178">
        <v>2.7675073146820002</v>
      </c>
      <c r="J3834" s="178" t="s">
        <v>716</v>
      </c>
    </row>
    <row r="3835" spans="1:10" x14ac:dyDescent="0.45">
      <c r="A3835" s="178" t="s">
        <v>465</v>
      </c>
      <c r="B3835" s="178" t="s">
        <v>527</v>
      </c>
      <c r="C3835" s="178">
        <v>2050</v>
      </c>
      <c r="D3835" s="178" t="s">
        <v>336</v>
      </c>
      <c r="E3835" s="178" t="s">
        <v>337</v>
      </c>
      <c r="F3835" s="178" t="s">
        <v>529</v>
      </c>
      <c r="G3835" s="178">
        <v>11</v>
      </c>
      <c r="H3835" s="178">
        <v>4.1512609720230103</v>
      </c>
      <c r="I3835" s="178">
        <v>4.1512609720230103</v>
      </c>
      <c r="J3835" s="178" t="s">
        <v>716</v>
      </c>
    </row>
    <row r="3836" spans="1:10" x14ac:dyDescent="0.45">
      <c r="A3836" s="178" t="s">
        <v>465</v>
      </c>
      <c r="B3836" s="178" t="s">
        <v>527</v>
      </c>
      <c r="C3836" s="178">
        <v>2050</v>
      </c>
      <c r="D3836" s="178" t="s">
        <v>336</v>
      </c>
      <c r="E3836" s="178" t="s">
        <v>337</v>
      </c>
      <c r="F3836" s="178" t="s">
        <v>531</v>
      </c>
      <c r="G3836" s="178">
        <v>13</v>
      </c>
      <c r="H3836" s="178">
        <v>2.7675073146820002</v>
      </c>
      <c r="I3836" s="178">
        <v>2.7675073146820002</v>
      </c>
      <c r="J3836" s="178" t="s">
        <v>716</v>
      </c>
    </row>
    <row r="3837" spans="1:10" x14ac:dyDescent="0.45">
      <c r="A3837" s="178" t="s">
        <v>465</v>
      </c>
      <c r="B3837" s="178" t="s">
        <v>527</v>
      </c>
      <c r="C3837" s="178">
        <v>2050</v>
      </c>
      <c r="D3837" s="178" t="s">
        <v>336</v>
      </c>
      <c r="E3837" s="178" t="s">
        <v>337</v>
      </c>
      <c r="F3837" s="178" t="s">
        <v>530</v>
      </c>
      <c r="G3837" s="178">
        <v>24</v>
      </c>
      <c r="H3837" s="178">
        <v>4.1512609720230103</v>
      </c>
      <c r="I3837" s="178">
        <v>4.1512609720230103</v>
      </c>
      <c r="J3837" s="178" t="s">
        <v>716</v>
      </c>
    </row>
    <row r="3838" spans="1:10" x14ac:dyDescent="0.45">
      <c r="A3838" s="178" t="s">
        <v>465</v>
      </c>
      <c r="B3838" s="178" t="s">
        <v>527</v>
      </c>
      <c r="C3838" s="178">
        <v>2050</v>
      </c>
      <c r="D3838" s="178" t="s">
        <v>336</v>
      </c>
      <c r="E3838" s="178" t="s">
        <v>337</v>
      </c>
      <c r="F3838" s="178" t="s">
        <v>531</v>
      </c>
      <c r="G3838" s="178">
        <v>29</v>
      </c>
      <c r="H3838" s="178">
        <v>4.1512609720230103</v>
      </c>
      <c r="I3838" s="178">
        <v>4.1512609720230103</v>
      </c>
      <c r="J3838" s="178" t="s">
        <v>716</v>
      </c>
    </row>
    <row r="3839" spans="1:10" x14ac:dyDescent="0.45">
      <c r="A3839" s="178" t="s">
        <v>465</v>
      </c>
      <c r="B3839" s="178" t="s">
        <v>527</v>
      </c>
      <c r="C3839" s="178">
        <v>2050</v>
      </c>
      <c r="D3839" s="178" t="s">
        <v>336</v>
      </c>
      <c r="E3839" s="178" t="s">
        <v>337</v>
      </c>
      <c r="F3839" s="178" t="s">
        <v>531</v>
      </c>
      <c r="G3839" s="178">
        <v>100000</v>
      </c>
      <c r="H3839" s="1">
        <v>9.9999999999999998E-13</v>
      </c>
      <c r="I3839" s="178">
        <v>9.9999999999999998E-13</v>
      </c>
      <c r="J3839" s="178" t="s">
        <v>716</v>
      </c>
    </row>
    <row r="3840" spans="1:10" x14ac:dyDescent="0.45">
      <c r="A3840" s="178" t="s">
        <v>465</v>
      </c>
      <c r="B3840" s="178" t="s">
        <v>533</v>
      </c>
      <c r="C3840" s="178">
        <v>2015</v>
      </c>
      <c r="D3840" s="178" t="s">
        <v>336</v>
      </c>
      <c r="E3840" s="178" t="s">
        <v>337</v>
      </c>
      <c r="F3840" s="178" t="s">
        <v>515</v>
      </c>
      <c r="G3840" s="178">
        <v>-100000</v>
      </c>
      <c r="H3840" s="178">
        <v>0</v>
      </c>
      <c r="I3840" s="178">
        <v>0</v>
      </c>
      <c r="J3840" s="178" t="s">
        <v>716</v>
      </c>
    </row>
    <row r="3841" spans="1:10" x14ac:dyDescent="0.45">
      <c r="A3841" s="178" t="s">
        <v>465</v>
      </c>
      <c r="B3841" s="178" t="s">
        <v>533</v>
      </c>
      <c r="C3841" s="178">
        <v>2015</v>
      </c>
      <c r="D3841" s="178" t="s">
        <v>336</v>
      </c>
      <c r="E3841" s="178" t="s">
        <v>337</v>
      </c>
      <c r="F3841" s="178" t="s">
        <v>515</v>
      </c>
      <c r="G3841" s="178">
        <v>1194</v>
      </c>
      <c r="H3841" s="178">
        <v>0.13509914278984</v>
      </c>
      <c r="I3841" s="178">
        <v>0.13509914278984</v>
      </c>
      <c r="J3841" s="178" t="s">
        <v>716</v>
      </c>
    </row>
    <row r="3842" spans="1:10" x14ac:dyDescent="0.45">
      <c r="A3842" s="178" t="s">
        <v>465</v>
      </c>
      <c r="B3842" s="178" t="s">
        <v>533</v>
      </c>
      <c r="C3842" s="178">
        <v>2015</v>
      </c>
      <c r="D3842" s="178" t="s">
        <v>336</v>
      </c>
      <c r="E3842" s="178" t="s">
        <v>337</v>
      </c>
      <c r="F3842" s="178" t="s">
        <v>515</v>
      </c>
      <c r="G3842" s="178">
        <v>1194</v>
      </c>
      <c r="H3842" s="178">
        <v>0</v>
      </c>
      <c r="I3842" s="178">
        <v>0</v>
      </c>
      <c r="J3842" s="178" t="s">
        <v>716</v>
      </c>
    </row>
    <row r="3843" spans="1:10" x14ac:dyDescent="0.45">
      <c r="A3843" s="178" t="s">
        <v>465</v>
      </c>
      <c r="B3843" s="178" t="s">
        <v>533</v>
      </c>
      <c r="C3843" s="178">
        <v>2015</v>
      </c>
      <c r="D3843" s="178" t="s">
        <v>336</v>
      </c>
      <c r="E3843" s="178" t="s">
        <v>337</v>
      </c>
      <c r="F3843" s="178" t="s">
        <v>518</v>
      </c>
      <c r="G3843" s="178">
        <v>1249</v>
      </c>
      <c r="H3843" s="178">
        <v>0.200264602899551</v>
      </c>
      <c r="I3843" s="178">
        <v>0.200264602899551</v>
      </c>
      <c r="J3843" s="178" t="s">
        <v>973</v>
      </c>
    </row>
    <row r="3844" spans="1:10" x14ac:dyDescent="0.45">
      <c r="A3844" s="178" t="s">
        <v>465</v>
      </c>
      <c r="B3844" s="178" t="s">
        <v>533</v>
      </c>
      <c r="C3844" s="178">
        <v>2015</v>
      </c>
      <c r="D3844" s="178" t="s">
        <v>336</v>
      </c>
      <c r="E3844" s="178" t="s">
        <v>337</v>
      </c>
      <c r="F3844" s="178" t="s">
        <v>534</v>
      </c>
      <c r="G3844" s="178">
        <v>13468</v>
      </c>
      <c r="H3844" s="178">
        <v>4.5052006840705899E-2</v>
      </c>
      <c r="I3844" s="178">
        <v>4.5052006840705899E-2</v>
      </c>
      <c r="J3844" s="178" t="s">
        <v>973</v>
      </c>
    </row>
    <row r="3845" spans="1:10" x14ac:dyDescent="0.45">
      <c r="A3845" s="178" t="s">
        <v>465</v>
      </c>
      <c r="B3845" s="178" t="s">
        <v>533</v>
      </c>
      <c r="C3845" s="178">
        <v>2015</v>
      </c>
      <c r="D3845" s="178" t="s">
        <v>336</v>
      </c>
      <c r="E3845" s="178" t="s">
        <v>337</v>
      </c>
      <c r="F3845" s="178" t="s">
        <v>519</v>
      </c>
      <c r="G3845" s="178">
        <v>31545</v>
      </c>
      <c r="H3845" s="178">
        <v>6.9291638210415996E-3</v>
      </c>
      <c r="I3845" s="178">
        <v>6.9291638210415996E-3</v>
      </c>
      <c r="J3845" s="178" t="s">
        <v>716</v>
      </c>
    </row>
    <row r="3846" spans="1:10" x14ac:dyDescent="0.45">
      <c r="A3846" s="178" t="s">
        <v>465</v>
      </c>
      <c r="B3846" s="178" t="s">
        <v>533</v>
      </c>
      <c r="C3846" s="178">
        <v>2015</v>
      </c>
      <c r="D3846" s="178" t="s">
        <v>336</v>
      </c>
      <c r="E3846" s="178" t="s">
        <v>337</v>
      </c>
      <c r="F3846" s="178" t="s">
        <v>519</v>
      </c>
      <c r="G3846" s="178">
        <v>100000</v>
      </c>
      <c r="H3846" s="1">
        <v>9.9999999999999998E-13</v>
      </c>
      <c r="I3846" s="178">
        <v>9.9999999999999998E-13</v>
      </c>
      <c r="J3846" s="178" t="s">
        <v>716</v>
      </c>
    </row>
    <row r="3847" spans="1:10" x14ac:dyDescent="0.45">
      <c r="A3847" s="178" t="s">
        <v>465</v>
      </c>
      <c r="B3847" s="178" t="s">
        <v>533</v>
      </c>
      <c r="C3847" s="178">
        <v>2020</v>
      </c>
      <c r="D3847" s="178" t="s">
        <v>336</v>
      </c>
      <c r="E3847" s="178" t="s">
        <v>337</v>
      </c>
      <c r="F3847" s="178" t="s">
        <v>515</v>
      </c>
      <c r="G3847" s="178">
        <v>-100000</v>
      </c>
      <c r="H3847" s="178">
        <v>0</v>
      </c>
      <c r="I3847" s="178">
        <v>0</v>
      </c>
      <c r="J3847" s="178" t="s">
        <v>716</v>
      </c>
    </row>
    <row r="3848" spans="1:10" x14ac:dyDescent="0.45">
      <c r="A3848" s="178" t="s">
        <v>465</v>
      </c>
      <c r="B3848" s="178" t="s">
        <v>533</v>
      </c>
      <c r="C3848" s="178">
        <v>2020</v>
      </c>
      <c r="D3848" s="178" t="s">
        <v>336</v>
      </c>
      <c r="E3848" s="178" t="s">
        <v>337</v>
      </c>
      <c r="F3848" s="178" t="s">
        <v>515</v>
      </c>
      <c r="G3848" s="178">
        <v>1193</v>
      </c>
      <c r="H3848" s="178">
        <v>0</v>
      </c>
      <c r="I3848" s="178">
        <v>0</v>
      </c>
      <c r="J3848" s="178" t="s">
        <v>716</v>
      </c>
    </row>
    <row r="3849" spans="1:10" x14ac:dyDescent="0.45">
      <c r="A3849" s="178" t="s">
        <v>465</v>
      </c>
      <c r="B3849" s="178" t="s">
        <v>533</v>
      </c>
      <c r="C3849" s="178">
        <v>2020</v>
      </c>
      <c r="D3849" s="178" t="s">
        <v>336</v>
      </c>
      <c r="E3849" s="178" t="s">
        <v>337</v>
      </c>
      <c r="F3849" s="178" t="s">
        <v>515</v>
      </c>
      <c r="G3849" s="178">
        <v>1193</v>
      </c>
      <c r="H3849" s="178">
        <v>5.6602753698825801E-2</v>
      </c>
      <c r="I3849" s="178">
        <v>5.6602753698825801E-2</v>
      </c>
      <c r="J3849" s="178" t="s">
        <v>716</v>
      </c>
    </row>
    <row r="3850" spans="1:10" x14ac:dyDescent="0.45">
      <c r="A3850" s="178" t="s">
        <v>465</v>
      </c>
      <c r="B3850" s="178" t="s">
        <v>533</v>
      </c>
      <c r="C3850" s="178">
        <v>2020</v>
      </c>
      <c r="D3850" s="178" t="s">
        <v>336</v>
      </c>
      <c r="E3850" s="178" t="s">
        <v>337</v>
      </c>
      <c r="F3850" s="178" t="s">
        <v>518</v>
      </c>
      <c r="G3850" s="178">
        <v>1247</v>
      </c>
      <c r="H3850" s="178">
        <v>8.3905257284641294E-2</v>
      </c>
      <c r="I3850" s="178">
        <v>8.3905257284641294E-2</v>
      </c>
      <c r="J3850" s="178" t="s">
        <v>973</v>
      </c>
    </row>
    <row r="3851" spans="1:10" x14ac:dyDescent="0.45">
      <c r="A3851" s="178" t="s">
        <v>465</v>
      </c>
      <c r="B3851" s="178" t="s">
        <v>533</v>
      </c>
      <c r="C3851" s="178">
        <v>2020</v>
      </c>
      <c r="D3851" s="178" t="s">
        <v>336</v>
      </c>
      <c r="E3851" s="178" t="s">
        <v>337</v>
      </c>
      <c r="F3851" s="178" t="s">
        <v>534</v>
      </c>
      <c r="G3851" s="178">
        <v>13478</v>
      </c>
      <c r="H3851" s="178">
        <v>1.8836285918951E-2</v>
      </c>
      <c r="I3851" s="178">
        <v>1.8836285918951E-2</v>
      </c>
      <c r="J3851" s="178" t="s">
        <v>973</v>
      </c>
    </row>
    <row r="3852" spans="1:10" x14ac:dyDescent="0.45">
      <c r="A3852" s="178" t="s">
        <v>465</v>
      </c>
      <c r="B3852" s="178" t="s">
        <v>533</v>
      </c>
      <c r="C3852" s="178">
        <v>2020</v>
      </c>
      <c r="D3852" s="178" t="s">
        <v>336</v>
      </c>
      <c r="E3852" s="178" t="s">
        <v>337</v>
      </c>
      <c r="F3852" s="178" t="s">
        <v>519</v>
      </c>
      <c r="G3852" s="178">
        <v>31544</v>
      </c>
      <c r="H3852" s="178">
        <v>2.8993696905673001E-3</v>
      </c>
      <c r="I3852" s="178">
        <v>2.8993696905673001E-3</v>
      </c>
      <c r="J3852" s="178" t="s">
        <v>716</v>
      </c>
    </row>
    <row r="3853" spans="1:10" x14ac:dyDescent="0.45">
      <c r="A3853" s="178" t="s">
        <v>465</v>
      </c>
      <c r="B3853" s="178" t="s">
        <v>533</v>
      </c>
      <c r="C3853" s="178">
        <v>2020</v>
      </c>
      <c r="D3853" s="178" t="s">
        <v>336</v>
      </c>
      <c r="E3853" s="178" t="s">
        <v>337</v>
      </c>
      <c r="F3853" s="178" t="s">
        <v>519</v>
      </c>
      <c r="G3853" s="178">
        <v>100000</v>
      </c>
      <c r="H3853" s="1">
        <v>9.9999999999999998E-13</v>
      </c>
      <c r="I3853" s="178">
        <v>9.9999999999999998E-13</v>
      </c>
      <c r="J3853" s="178" t="s">
        <v>716</v>
      </c>
    </row>
    <row r="3854" spans="1:10" x14ac:dyDescent="0.45">
      <c r="A3854" s="178" t="s">
        <v>465</v>
      </c>
      <c r="B3854" s="178" t="s">
        <v>533</v>
      </c>
      <c r="C3854" s="178">
        <v>2025</v>
      </c>
      <c r="D3854" s="178" t="s">
        <v>336</v>
      </c>
      <c r="E3854" s="178" t="s">
        <v>337</v>
      </c>
      <c r="F3854" s="178" t="s">
        <v>515</v>
      </c>
      <c r="G3854" s="178">
        <v>-100000</v>
      </c>
      <c r="H3854" s="178">
        <v>0</v>
      </c>
      <c r="I3854" s="178">
        <v>0</v>
      </c>
      <c r="J3854" s="178" t="s">
        <v>716</v>
      </c>
    </row>
    <row r="3855" spans="1:10" x14ac:dyDescent="0.45">
      <c r="A3855" s="178" t="s">
        <v>465</v>
      </c>
      <c r="B3855" s="178" t="s">
        <v>533</v>
      </c>
      <c r="C3855" s="178">
        <v>2025</v>
      </c>
      <c r="D3855" s="178" t="s">
        <v>336</v>
      </c>
      <c r="E3855" s="178" t="s">
        <v>337</v>
      </c>
      <c r="F3855" s="178" t="s">
        <v>515</v>
      </c>
      <c r="G3855" s="178">
        <v>1191</v>
      </c>
      <c r="H3855" s="178">
        <v>0</v>
      </c>
      <c r="I3855" s="178">
        <v>0</v>
      </c>
      <c r="J3855" s="178" t="s">
        <v>716</v>
      </c>
    </row>
    <row r="3856" spans="1:10" x14ac:dyDescent="0.45">
      <c r="A3856" s="178" t="s">
        <v>465</v>
      </c>
      <c r="B3856" s="178" t="s">
        <v>533</v>
      </c>
      <c r="C3856" s="178">
        <v>2025</v>
      </c>
      <c r="D3856" s="178" t="s">
        <v>336</v>
      </c>
      <c r="E3856" s="178" t="s">
        <v>337</v>
      </c>
      <c r="F3856" s="178" t="s">
        <v>515</v>
      </c>
      <c r="G3856" s="178">
        <v>1191</v>
      </c>
      <c r="H3856" s="178">
        <v>3.2920986413955702E-2</v>
      </c>
      <c r="I3856" s="178">
        <v>3.2920986413955702E-2</v>
      </c>
      <c r="J3856" s="178" t="s">
        <v>716</v>
      </c>
    </row>
    <row r="3857" spans="1:10" x14ac:dyDescent="0.45">
      <c r="A3857" s="178" t="s">
        <v>465</v>
      </c>
      <c r="B3857" s="178" t="s">
        <v>533</v>
      </c>
      <c r="C3857" s="178">
        <v>2025</v>
      </c>
      <c r="D3857" s="178" t="s">
        <v>336</v>
      </c>
      <c r="E3857" s="178" t="s">
        <v>337</v>
      </c>
      <c r="F3857" s="178" t="s">
        <v>518</v>
      </c>
      <c r="G3857" s="178">
        <v>1246</v>
      </c>
      <c r="H3857" s="178">
        <v>4.8800516873598099E-2</v>
      </c>
      <c r="I3857" s="178">
        <v>4.8800516873598099E-2</v>
      </c>
      <c r="J3857" s="178" t="s">
        <v>973</v>
      </c>
    </row>
    <row r="3858" spans="1:10" x14ac:dyDescent="0.45">
      <c r="A3858" s="178" t="s">
        <v>465</v>
      </c>
      <c r="B3858" s="178" t="s">
        <v>533</v>
      </c>
      <c r="C3858" s="178">
        <v>2025</v>
      </c>
      <c r="D3858" s="178" t="s">
        <v>336</v>
      </c>
      <c r="E3858" s="178" t="s">
        <v>337</v>
      </c>
      <c r="F3858" s="178" t="s">
        <v>534</v>
      </c>
      <c r="G3858" s="178">
        <v>13488</v>
      </c>
      <c r="H3858" s="178">
        <v>1.09338602051139E-2</v>
      </c>
      <c r="I3858" s="178">
        <v>1.09338602051139E-2</v>
      </c>
      <c r="J3858" s="178" t="s">
        <v>973</v>
      </c>
    </row>
    <row r="3859" spans="1:10" x14ac:dyDescent="0.45">
      <c r="A3859" s="178" t="s">
        <v>465</v>
      </c>
      <c r="B3859" s="178" t="s">
        <v>533</v>
      </c>
      <c r="C3859" s="178">
        <v>2025</v>
      </c>
      <c r="D3859" s="178" t="s">
        <v>336</v>
      </c>
      <c r="E3859" s="178" t="s">
        <v>337</v>
      </c>
      <c r="F3859" s="178" t="s">
        <v>519</v>
      </c>
      <c r="G3859" s="178">
        <v>31546</v>
      </c>
      <c r="H3859" s="178">
        <v>1.6842486802488999E-3</v>
      </c>
      <c r="I3859" s="178">
        <v>1.6842486802488999E-3</v>
      </c>
      <c r="J3859" s="178" t="s">
        <v>716</v>
      </c>
    </row>
    <row r="3860" spans="1:10" x14ac:dyDescent="0.45">
      <c r="A3860" s="178" t="s">
        <v>465</v>
      </c>
      <c r="B3860" s="178" t="s">
        <v>533</v>
      </c>
      <c r="C3860" s="178">
        <v>2025</v>
      </c>
      <c r="D3860" s="178" t="s">
        <v>336</v>
      </c>
      <c r="E3860" s="178" t="s">
        <v>337</v>
      </c>
      <c r="F3860" s="178" t="s">
        <v>519</v>
      </c>
      <c r="G3860" s="178">
        <v>100000</v>
      </c>
      <c r="H3860" s="1">
        <v>9.9999999999999998E-13</v>
      </c>
      <c r="I3860" s="178">
        <v>9.9999999999999998E-13</v>
      </c>
      <c r="J3860" s="178" t="s">
        <v>716</v>
      </c>
    </row>
    <row r="3861" spans="1:10" x14ac:dyDescent="0.45">
      <c r="A3861" s="178" t="s">
        <v>465</v>
      </c>
      <c r="B3861" s="178" t="s">
        <v>533</v>
      </c>
      <c r="C3861" s="178">
        <v>2030</v>
      </c>
      <c r="D3861" s="178" t="s">
        <v>336</v>
      </c>
      <c r="E3861" s="178" t="s">
        <v>337</v>
      </c>
      <c r="F3861" s="178" t="s">
        <v>515</v>
      </c>
      <c r="G3861" s="178">
        <v>-100000</v>
      </c>
      <c r="H3861" s="178">
        <v>0</v>
      </c>
      <c r="I3861" s="178">
        <v>0</v>
      </c>
      <c r="J3861" s="178" t="s">
        <v>716</v>
      </c>
    </row>
    <row r="3862" spans="1:10" x14ac:dyDescent="0.45">
      <c r="A3862" s="178" t="s">
        <v>465</v>
      </c>
      <c r="B3862" s="178" t="s">
        <v>533</v>
      </c>
      <c r="C3862" s="178">
        <v>2030</v>
      </c>
      <c r="D3862" s="178" t="s">
        <v>336</v>
      </c>
      <c r="E3862" s="178" t="s">
        <v>337</v>
      </c>
      <c r="F3862" s="178" t="s">
        <v>515</v>
      </c>
      <c r="G3862" s="178">
        <v>1190</v>
      </c>
      <c r="H3862" s="178">
        <v>0</v>
      </c>
      <c r="I3862" s="178">
        <v>0</v>
      </c>
      <c r="J3862" s="178" t="s">
        <v>716</v>
      </c>
    </row>
    <row r="3863" spans="1:10" x14ac:dyDescent="0.45">
      <c r="A3863" s="178" t="s">
        <v>465</v>
      </c>
      <c r="B3863" s="178" t="s">
        <v>533</v>
      </c>
      <c r="C3863" s="178">
        <v>2030</v>
      </c>
      <c r="D3863" s="178" t="s">
        <v>336</v>
      </c>
      <c r="E3863" s="178" t="s">
        <v>337</v>
      </c>
      <c r="F3863" s="178" t="s">
        <v>515</v>
      </c>
      <c r="G3863" s="178">
        <v>1190</v>
      </c>
      <c r="H3863" s="178">
        <v>3.7595499306917197E-2</v>
      </c>
      <c r="I3863" s="178">
        <v>3.7595499306917197E-2</v>
      </c>
      <c r="J3863" s="178" t="s">
        <v>716</v>
      </c>
    </row>
    <row r="3864" spans="1:10" x14ac:dyDescent="0.45">
      <c r="A3864" s="178" t="s">
        <v>465</v>
      </c>
      <c r="B3864" s="178" t="s">
        <v>533</v>
      </c>
      <c r="C3864" s="178">
        <v>2030</v>
      </c>
      <c r="D3864" s="178" t="s">
        <v>336</v>
      </c>
      <c r="E3864" s="178" t="s">
        <v>337</v>
      </c>
      <c r="F3864" s="178" t="s">
        <v>518</v>
      </c>
      <c r="G3864" s="178">
        <v>1245</v>
      </c>
      <c r="H3864" s="178">
        <v>5.5729798972606701E-2</v>
      </c>
      <c r="I3864" s="178">
        <v>5.5729798972606701E-2</v>
      </c>
      <c r="J3864" s="178" t="s">
        <v>973</v>
      </c>
    </row>
    <row r="3865" spans="1:10" x14ac:dyDescent="0.45">
      <c r="A3865" s="178" t="s">
        <v>465</v>
      </c>
      <c r="B3865" s="178" t="s">
        <v>533</v>
      </c>
      <c r="C3865" s="178">
        <v>2030</v>
      </c>
      <c r="D3865" s="178" t="s">
        <v>336</v>
      </c>
      <c r="E3865" s="178" t="s">
        <v>337</v>
      </c>
      <c r="F3865" s="178" t="s">
        <v>534</v>
      </c>
      <c r="G3865" s="178">
        <v>13499</v>
      </c>
      <c r="H3865" s="178">
        <v>1.2463036924600599E-2</v>
      </c>
      <c r="I3865" s="178">
        <v>1.2463036924600599E-2</v>
      </c>
      <c r="J3865" s="178" t="s">
        <v>973</v>
      </c>
    </row>
    <row r="3866" spans="1:10" x14ac:dyDescent="0.45">
      <c r="A3866" s="178" t="s">
        <v>465</v>
      </c>
      <c r="B3866" s="178" t="s">
        <v>533</v>
      </c>
      <c r="C3866" s="178">
        <v>2030</v>
      </c>
      <c r="D3866" s="178" t="s">
        <v>336</v>
      </c>
      <c r="E3866" s="178" t="s">
        <v>337</v>
      </c>
      <c r="F3866" s="178" t="s">
        <v>519</v>
      </c>
      <c r="G3866" s="178">
        <v>31549</v>
      </c>
      <c r="H3866" s="178">
        <v>1.9211643375455999E-3</v>
      </c>
      <c r="I3866" s="178">
        <v>1.9211643375455999E-3</v>
      </c>
      <c r="J3866" s="178" t="s">
        <v>716</v>
      </c>
    </row>
    <row r="3867" spans="1:10" x14ac:dyDescent="0.45">
      <c r="A3867" s="178" t="s">
        <v>465</v>
      </c>
      <c r="B3867" s="178" t="s">
        <v>533</v>
      </c>
      <c r="C3867" s="178">
        <v>2030</v>
      </c>
      <c r="D3867" s="178" t="s">
        <v>336</v>
      </c>
      <c r="E3867" s="178" t="s">
        <v>337</v>
      </c>
      <c r="F3867" s="178" t="s">
        <v>519</v>
      </c>
      <c r="G3867" s="178">
        <v>100000</v>
      </c>
      <c r="H3867" s="1">
        <v>9.9999999999999998E-13</v>
      </c>
      <c r="I3867" s="178">
        <v>9.9999999999999998E-13</v>
      </c>
      <c r="J3867" s="178" t="s">
        <v>716</v>
      </c>
    </row>
    <row r="3868" spans="1:10" x14ac:dyDescent="0.45">
      <c r="A3868" s="178" t="s">
        <v>465</v>
      </c>
      <c r="B3868" s="178" t="s">
        <v>533</v>
      </c>
      <c r="C3868" s="178">
        <v>2035</v>
      </c>
      <c r="D3868" s="178" t="s">
        <v>336</v>
      </c>
      <c r="E3868" s="178" t="s">
        <v>337</v>
      </c>
      <c r="F3868" s="178" t="s">
        <v>515</v>
      </c>
      <c r="G3868" s="178">
        <v>-100000</v>
      </c>
      <c r="H3868" s="178">
        <v>0</v>
      </c>
      <c r="I3868" s="178">
        <v>0</v>
      </c>
      <c r="J3868" s="178" t="s">
        <v>716</v>
      </c>
    </row>
    <row r="3869" spans="1:10" x14ac:dyDescent="0.45">
      <c r="A3869" s="178" t="s">
        <v>465</v>
      </c>
      <c r="B3869" s="178" t="s">
        <v>533</v>
      </c>
      <c r="C3869" s="178">
        <v>2035</v>
      </c>
      <c r="D3869" s="178" t="s">
        <v>336</v>
      </c>
      <c r="E3869" s="178" t="s">
        <v>337</v>
      </c>
      <c r="F3869" s="178" t="s">
        <v>515</v>
      </c>
      <c r="G3869" s="178">
        <v>1189</v>
      </c>
      <c r="H3869" s="178">
        <v>3.07481214404106E-2</v>
      </c>
      <c r="I3869" s="178">
        <v>3.07481214404106E-2</v>
      </c>
      <c r="J3869" s="178" t="s">
        <v>716</v>
      </c>
    </row>
    <row r="3870" spans="1:10" x14ac:dyDescent="0.45">
      <c r="A3870" s="178" t="s">
        <v>465</v>
      </c>
      <c r="B3870" s="178" t="s">
        <v>533</v>
      </c>
      <c r="C3870" s="178">
        <v>2035</v>
      </c>
      <c r="D3870" s="178" t="s">
        <v>336</v>
      </c>
      <c r="E3870" s="178" t="s">
        <v>337</v>
      </c>
      <c r="F3870" s="178" t="s">
        <v>515</v>
      </c>
      <c r="G3870" s="178">
        <v>1189</v>
      </c>
      <c r="H3870" s="178">
        <v>0</v>
      </c>
      <c r="I3870" s="178">
        <v>0</v>
      </c>
      <c r="J3870" s="178" t="s">
        <v>716</v>
      </c>
    </row>
    <row r="3871" spans="1:10" x14ac:dyDescent="0.45">
      <c r="A3871" s="178" t="s">
        <v>465</v>
      </c>
      <c r="B3871" s="178" t="s">
        <v>533</v>
      </c>
      <c r="C3871" s="178">
        <v>2035</v>
      </c>
      <c r="D3871" s="178" t="s">
        <v>336</v>
      </c>
      <c r="E3871" s="178" t="s">
        <v>337</v>
      </c>
      <c r="F3871" s="178" t="s">
        <v>518</v>
      </c>
      <c r="G3871" s="178">
        <v>1243</v>
      </c>
      <c r="H3871" s="178">
        <v>4.5579567551612903E-2</v>
      </c>
      <c r="I3871" s="178">
        <v>4.5579567551612903E-2</v>
      </c>
      <c r="J3871" s="178" t="s">
        <v>973</v>
      </c>
    </row>
    <row r="3872" spans="1:10" x14ac:dyDescent="0.45">
      <c r="A3872" s="178" t="s">
        <v>465</v>
      </c>
      <c r="B3872" s="178" t="s">
        <v>533</v>
      </c>
      <c r="C3872" s="178">
        <v>2035</v>
      </c>
      <c r="D3872" s="178" t="s">
        <v>336</v>
      </c>
      <c r="E3872" s="178" t="s">
        <v>337</v>
      </c>
      <c r="F3872" s="178" t="s">
        <v>534</v>
      </c>
      <c r="G3872" s="178">
        <v>13511</v>
      </c>
      <c r="H3872" s="178">
        <v>1.01750334724784E-2</v>
      </c>
      <c r="I3872" s="178">
        <v>1.01750334724784E-2</v>
      </c>
      <c r="J3872" s="178" t="s">
        <v>973</v>
      </c>
    </row>
    <row r="3873" spans="1:10" x14ac:dyDescent="0.45">
      <c r="A3873" s="178" t="s">
        <v>465</v>
      </c>
      <c r="B3873" s="178" t="s">
        <v>533</v>
      </c>
      <c r="C3873" s="178">
        <v>2035</v>
      </c>
      <c r="D3873" s="178" t="s">
        <v>336</v>
      </c>
      <c r="E3873" s="178" t="s">
        <v>337</v>
      </c>
      <c r="F3873" s="178" t="s">
        <v>519</v>
      </c>
      <c r="G3873" s="178">
        <v>31554</v>
      </c>
      <c r="H3873" s="178">
        <v>1.5695273177698001E-3</v>
      </c>
      <c r="I3873" s="178">
        <v>1.5695273177698001E-3</v>
      </c>
      <c r="J3873" s="178" t="s">
        <v>716</v>
      </c>
    </row>
    <row r="3874" spans="1:10" x14ac:dyDescent="0.45">
      <c r="A3874" s="178" t="s">
        <v>465</v>
      </c>
      <c r="B3874" s="178" t="s">
        <v>533</v>
      </c>
      <c r="C3874" s="178">
        <v>2035</v>
      </c>
      <c r="D3874" s="178" t="s">
        <v>336</v>
      </c>
      <c r="E3874" s="178" t="s">
        <v>337</v>
      </c>
      <c r="F3874" s="178" t="s">
        <v>519</v>
      </c>
      <c r="G3874" s="178">
        <v>100000</v>
      </c>
      <c r="H3874" s="1">
        <v>9.9999999999999998E-13</v>
      </c>
      <c r="I3874" s="178">
        <v>9.9999999999999998E-13</v>
      </c>
      <c r="J3874" s="178" t="s">
        <v>716</v>
      </c>
    </row>
    <row r="3875" spans="1:10" x14ac:dyDescent="0.45">
      <c r="A3875" s="178" t="s">
        <v>465</v>
      </c>
      <c r="B3875" s="178" t="s">
        <v>533</v>
      </c>
      <c r="C3875" s="178">
        <v>2040</v>
      </c>
      <c r="D3875" s="178" t="s">
        <v>336</v>
      </c>
      <c r="E3875" s="178" t="s">
        <v>337</v>
      </c>
      <c r="F3875" s="178" t="s">
        <v>515</v>
      </c>
      <c r="G3875" s="178">
        <v>-100000</v>
      </c>
      <c r="H3875" s="178">
        <v>0</v>
      </c>
      <c r="I3875" s="178">
        <v>0</v>
      </c>
      <c r="J3875" s="178" t="s">
        <v>716</v>
      </c>
    </row>
    <row r="3876" spans="1:10" x14ac:dyDescent="0.45">
      <c r="A3876" s="178" t="s">
        <v>465</v>
      </c>
      <c r="B3876" s="178" t="s">
        <v>533</v>
      </c>
      <c r="C3876" s="178">
        <v>2040</v>
      </c>
      <c r="D3876" s="178" t="s">
        <v>336</v>
      </c>
      <c r="E3876" s="178" t="s">
        <v>337</v>
      </c>
      <c r="F3876" s="178" t="s">
        <v>515</v>
      </c>
      <c r="G3876" s="178">
        <v>1188</v>
      </c>
      <c r="H3876" s="178">
        <v>0</v>
      </c>
      <c r="I3876" s="178">
        <v>0</v>
      </c>
      <c r="J3876" s="178" t="s">
        <v>716</v>
      </c>
    </row>
    <row r="3877" spans="1:10" x14ac:dyDescent="0.45">
      <c r="A3877" s="178" t="s">
        <v>465</v>
      </c>
      <c r="B3877" s="178" t="s">
        <v>533</v>
      </c>
      <c r="C3877" s="178">
        <v>2040</v>
      </c>
      <c r="D3877" s="178" t="s">
        <v>336</v>
      </c>
      <c r="E3877" s="178" t="s">
        <v>337</v>
      </c>
      <c r="F3877" s="178" t="s">
        <v>515</v>
      </c>
      <c r="G3877" s="178">
        <v>1188</v>
      </c>
      <c r="H3877" s="178">
        <v>3.5836447030305897E-2</v>
      </c>
      <c r="I3877" s="178">
        <v>3.5836447030305897E-2</v>
      </c>
      <c r="J3877" s="178" t="s">
        <v>716</v>
      </c>
    </row>
    <row r="3878" spans="1:10" x14ac:dyDescent="0.45">
      <c r="A3878" s="178" t="s">
        <v>465</v>
      </c>
      <c r="B3878" s="178" t="s">
        <v>533</v>
      </c>
      <c r="C3878" s="178">
        <v>2040</v>
      </c>
      <c r="D3878" s="178" t="s">
        <v>336</v>
      </c>
      <c r="E3878" s="178" t="s">
        <v>337</v>
      </c>
      <c r="F3878" s="178" t="s">
        <v>518</v>
      </c>
      <c r="G3878" s="178">
        <v>1242</v>
      </c>
      <c r="H3878" s="178">
        <v>5.3122263401746701E-2</v>
      </c>
      <c r="I3878" s="178">
        <v>5.3122263401746701E-2</v>
      </c>
      <c r="J3878" s="178" t="s">
        <v>973</v>
      </c>
    </row>
    <row r="3879" spans="1:10" x14ac:dyDescent="0.45">
      <c r="A3879" s="178" t="s">
        <v>465</v>
      </c>
      <c r="B3879" s="178" t="s">
        <v>533</v>
      </c>
      <c r="C3879" s="178">
        <v>2040</v>
      </c>
      <c r="D3879" s="178" t="s">
        <v>336</v>
      </c>
      <c r="E3879" s="178" t="s">
        <v>337</v>
      </c>
      <c r="F3879" s="178" t="s">
        <v>534</v>
      </c>
      <c r="G3879" s="178">
        <v>13522</v>
      </c>
      <c r="H3879" s="178">
        <v>1.1838892474770501E-2</v>
      </c>
      <c r="I3879" s="178">
        <v>1.1838892474770501E-2</v>
      </c>
      <c r="J3879" s="178" t="s">
        <v>973</v>
      </c>
    </row>
    <row r="3880" spans="1:10" x14ac:dyDescent="0.45">
      <c r="A3880" s="178" t="s">
        <v>465</v>
      </c>
      <c r="B3880" s="178" t="s">
        <v>533</v>
      </c>
      <c r="C3880" s="178">
        <v>2040</v>
      </c>
      <c r="D3880" s="178" t="s">
        <v>336</v>
      </c>
      <c r="E3880" s="178" t="s">
        <v>337</v>
      </c>
      <c r="F3880" s="178" t="s">
        <v>519</v>
      </c>
      <c r="G3880" s="178">
        <v>31561</v>
      </c>
      <c r="H3880" s="178">
        <v>1.8273501191288001E-3</v>
      </c>
      <c r="I3880" s="178">
        <v>1.8273501191288001E-3</v>
      </c>
      <c r="J3880" s="178" t="s">
        <v>716</v>
      </c>
    </row>
    <row r="3881" spans="1:10" x14ac:dyDescent="0.45">
      <c r="A3881" s="178" t="s">
        <v>465</v>
      </c>
      <c r="B3881" s="178" t="s">
        <v>533</v>
      </c>
      <c r="C3881" s="178">
        <v>2040</v>
      </c>
      <c r="D3881" s="178" t="s">
        <v>336</v>
      </c>
      <c r="E3881" s="178" t="s">
        <v>337</v>
      </c>
      <c r="F3881" s="178" t="s">
        <v>519</v>
      </c>
      <c r="G3881" s="178">
        <v>100000</v>
      </c>
      <c r="H3881" s="1">
        <v>9.9999999999999998E-13</v>
      </c>
      <c r="I3881" s="178">
        <v>9.9999999999999998E-13</v>
      </c>
      <c r="J3881" s="178" t="s">
        <v>716</v>
      </c>
    </row>
    <row r="3882" spans="1:10" x14ac:dyDescent="0.45">
      <c r="A3882" s="178" t="s">
        <v>465</v>
      </c>
      <c r="B3882" s="178" t="s">
        <v>533</v>
      </c>
      <c r="C3882" s="178">
        <v>2045</v>
      </c>
      <c r="D3882" s="178" t="s">
        <v>336</v>
      </c>
      <c r="E3882" s="178" t="s">
        <v>337</v>
      </c>
      <c r="F3882" s="178" t="s">
        <v>515</v>
      </c>
      <c r="G3882" s="178">
        <v>-100000</v>
      </c>
      <c r="H3882" s="178">
        <v>0</v>
      </c>
      <c r="I3882" s="178">
        <v>0</v>
      </c>
      <c r="J3882" s="178" t="s">
        <v>716</v>
      </c>
    </row>
    <row r="3883" spans="1:10" x14ac:dyDescent="0.45">
      <c r="A3883" s="178" t="s">
        <v>465</v>
      </c>
      <c r="B3883" s="178" t="s">
        <v>533</v>
      </c>
      <c r="C3883" s="178">
        <v>2045</v>
      </c>
      <c r="D3883" s="178" t="s">
        <v>336</v>
      </c>
      <c r="E3883" s="178" t="s">
        <v>337</v>
      </c>
      <c r="F3883" s="178" t="s">
        <v>515</v>
      </c>
      <c r="G3883" s="178">
        <v>1187</v>
      </c>
      <c r="H3883" s="178">
        <v>4.1789107024669599E-2</v>
      </c>
      <c r="I3883" s="178">
        <v>4.1789107024669599E-2</v>
      </c>
      <c r="J3883" s="178" t="s">
        <v>716</v>
      </c>
    </row>
    <row r="3884" spans="1:10" x14ac:dyDescent="0.45">
      <c r="A3884" s="178" t="s">
        <v>465</v>
      </c>
      <c r="B3884" s="178" t="s">
        <v>533</v>
      </c>
      <c r="C3884" s="178">
        <v>2045</v>
      </c>
      <c r="D3884" s="178" t="s">
        <v>336</v>
      </c>
      <c r="E3884" s="178" t="s">
        <v>337</v>
      </c>
      <c r="F3884" s="178" t="s">
        <v>515</v>
      </c>
      <c r="G3884" s="178">
        <v>1187</v>
      </c>
      <c r="H3884" s="178">
        <v>0</v>
      </c>
      <c r="I3884" s="178">
        <v>0</v>
      </c>
      <c r="J3884" s="178" t="s">
        <v>716</v>
      </c>
    </row>
    <row r="3885" spans="1:10" x14ac:dyDescent="0.45">
      <c r="A3885" s="178" t="s">
        <v>465</v>
      </c>
      <c r="B3885" s="178" t="s">
        <v>533</v>
      </c>
      <c r="C3885" s="178">
        <v>2045</v>
      </c>
      <c r="D3885" s="178" t="s">
        <v>336</v>
      </c>
      <c r="E3885" s="178" t="s">
        <v>337</v>
      </c>
      <c r="F3885" s="178" t="s">
        <v>518</v>
      </c>
      <c r="G3885" s="178">
        <v>1242</v>
      </c>
      <c r="H3885" s="178">
        <v>6.19462057948112E-2</v>
      </c>
      <c r="I3885" s="178">
        <v>6.19462057948112E-2</v>
      </c>
      <c r="J3885" s="178" t="s">
        <v>973</v>
      </c>
    </row>
    <row r="3886" spans="1:10" x14ac:dyDescent="0.45">
      <c r="A3886" s="178" t="s">
        <v>465</v>
      </c>
      <c r="B3886" s="178" t="s">
        <v>533</v>
      </c>
      <c r="C3886" s="178">
        <v>2045</v>
      </c>
      <c r="D3886" s="178" t="s">
        <v>336</v>
      </c>
      <c r="E3886" s="178" t="s">
        <v>337</v>
      </c>
      <c r="F3886" s="178" t="s">
        <v>534</v>
      </c>
      <c r="G3886" s="178">
        <v>13534</v>
      </c>
      <c r="H3886" s="178">
        <v>1.3783375732600699E-2</v>
      </c>
      <c r="I3886" s="178">
        <v>1.3783375732600699E-2</v>
      </c>
      <c r="J3886" s="178" t="s">
        <v>973</v>
      </c>
    </row>
    <row r="3887" spans="1:10" x14ac:dyDescent="0.45">
      <c r="A3887" s="178" t="s">
        <v>465</v>
      </c>
      <c r="B3887" s="178" t="s">
        <v>533</v>
      </c>
      <c r="C3887" s="178">
        <v>2045</v>
      </c>
      <c r="D3887" s="178" t="s">
        <v>336</v>
      </c>
      <c r="E3887" s="178" t="s">
        <v>337</v>
      </c>
      <c r="F3887" s="178" t="s">
        <v>519</v>
      </c>
      <c r="G3887" s="178">
        <v>31570</v>
      </c>
      <c r="H3887" s="178">
        <v>2.1287761628627998E-3</v>
      </c>
      <c r="I3887" s="178">
        <v>2.1287761628627998E-3</v>
      </c>
      <c r="J3887" s="178" t="s">
        <v>716</v>
      </c>
    </row>
    <row r="3888" spans="1:10" x14ac:dyDescent="0.45">
      <c r="A3888" s="178" t="s">
        <v>465</v>
      </c>
      <c r="B3888" s="178" t="s">
        <v>533</v>
      </c>
      <c r="C3888" s="178">
        <v>2045</v>
      </c>
      <c r="D3888" s="178" t="s">
        <v>336</v>
      </c>
      <c r="E3888" s="178" t="s">
        <v>337</v>
      </c>
      <c r="F3888" s="178" t="s">
        <v>519</v>
      </c>
      <c r="G3888" s="178">
        <v>100000</v>
      </c>
      <c r="H3888" s="1">
        <v>9.9999999999999998E-13</v>
      </c>
      <c r="I3888" s="178">
        <v>9.9999999999999998E-13</v>
      </c>
      <c r="J3888" s="178" t="s">
        <v>716</v>
      </c>
    </row>
    <row r="3889" spans="1:10" x14ac:dyDescent="0.45">
      <c r="A3889" s="178" t="s">
        <v>465</v>
      </c>
      <c r="B3889" s="178" t="s">
        <v>533</v>
      </c>
      <c r="C3889" s="178">
        <v>2050</v>
      </c>
      <c r="D3889" s="178" t="s">
        <v>336</v>
      </c>
      <c r="E3889" s="178" t="s">
        <v>337</v>
      </c>
      <c r="F3889" s="178" t="s">
        <v>515</v>
      </c>
      <c r="G3889" s="178">
        <v>-100000</v>
      </c>
      <c r="H3889" s="178">
        <v>0</v>
      </c>
      <c r="I3889" s="178">
        <v>0</v>
      </c>
      <c r="J3889" s="178" t="s">
        <v>716</v>
      </c>
    </row>
    <row r="3890" spans="1:10" x14ac:dyDescent="0.45">
      <c r="A3890" s="178" t="s">
        <v>465</v>
      </c>
      <c r="B3890" s="178" t="s">
        <v>533</v>
      </c>
      <c r="C3890" s="178">
        <v>2050</v>
      </c>
      <c r="D3890" s="178" t="s">
        <v>336</v>
      </c>
      <c r="E3890" s="178" t="s">
        <v>337</v>
      </c>
      <c r="F3890" s="178" t="s">
        <v>515</v>
      </c>
      <c r="G3890" s="178">
        <v>1186</v>
      </c>
      <c r="H3890" s="178">
        <v>4.8750784248113598E-2</v>
      </c>
      <c r="I3890" s="178">
        <v>4.8750784248113598E-2</v>
      </c>
      <c r="J3890" s="178" t="s">
        <v>716</v>
      </c>
    </row>
    <row r="3891" spans="1:10" x14ac:dyDescent="0.45">
      <c r="A3891" s="178" t="s">
        <v>465</v>
      </c>
      <c r="B3891" s="178" t="s">
        <v>533</v>
      </c>
      <c r="C3891" s="178">
        <v>2050</v>
      </c>
      <c r="D3891" s="178" t="s">
        <v>336</v>
      </c>
      <c r="E3891" s="178" t="s">
        <v>337</v>
      </c>
      <c r="F3891" s="178" t="s">
        <v>515</v>
      </c>
      <c r="G3891" s="178">
        <v>1186</v>
      </c>
      <c r="H3891" s="178">
        <v>0</v>
      </c>
      <c r="I3891" s="178">
        <v>0</v>
      </c>
      <c r="J3891" s="178" t="s">
        <v>716</v>
      </c>
    </row>
    <row r="3892" spans="1:10" x14ac:dyDescent="0.45">
      <c r="A3892" s="178" t="s">
        <v>465</v>
      </c>
      <c r="B3892" s="178" t="s">
        <v>533</v>
      </c>
      <c r="C3892" s="178">
        <v>2050</v>
      </c>
      <c r="D3892" s="178" t="s">
        <v>336</v>
      </c>
      <c r="E3892" s="178" t="s">
        <v>337</v>
      </c>
      <c r="F3892" s="178" t="s">
        <v>518</v>
      </c>
      <c r="G3892" s="178">
        <v>1241</v>
      </c>
      <c r="H3892" s="178">
        <v>7.2265870869159698E-2</v>
      </c>
      <c r="I3892" s="178">
        <v>7.2265870869159698E-2</v>
      </c>
      <c r="J3892" s="178" t="s">
        <v>973</v>
      </c>
    </row>
    <row r="3893" spans="1:10" x14ac:dyDescent="0.45">
      <c r="A3893" s="178" t="s">
        <v>465</v>
      </c>
      <c r="B3893" s="178" t="s">
        <v>533</v>
      </c>
      <c r="C3893" s="178">
        <v>2050</v>
      </c>
      <c r="D3893" s="178" t="s">
        <v>336</v>
      </c>
      <c r="E3893" s="178" t="s">
        <v>337</v>
      </c>
      <c r="F3893" s="178" t="s">
        <v>534</v>
      </c>
      <c r="G3893" s="178">
        <v>13547</v>
      </c>
      <c r="H3893" s="178">
        <v>1.60552114248276E-2</v>
      </c>
      <c r="I3893" s="178">
        <v>1.60552114248276E-2</v>
      </c>
      <c r="J3893" s="178" t="s">
        <v>973</v>
      </c>
    </row>
    <row r="3894" spans="1:10" x14ac:dyDescent="0.45">
      <c r="A3894" s="178" t="s">
        <v>465</v>
      </c>
      <c r="B3894" s="178" t="s">
        <v>533</v>
      </c>
      <c r="C3894" s="178">
        <v>2050</v>
      </c>
      <c r="D3894" s="178" t="s">
        <v>336</v>
      </c>
      <c r="E3894" s="178" t="s">
        <v>337</v>
      </c>
      <c r="F3894" s="178" t="s">
        <v>519</v>
      </c>
      <c r="G3894" s="178">
        <v>31581</v>
      </c>
      <c r="H3894" s="178">
        <v>2.481080358848E-3</v>
      </c>
      <c r="I3894" s="178">
        <v>2.481080358848E-3</v>
      </c>
      <c r="J3894" s="178" t="s">
        <v>716</v>
      </c>
    </row>
    <row r="3895" spans="1:10" x14ac:dyDescent="0.45">
      <c r="A3895" s="178" t="s">
        <v>465</v>
      </c>
      <c r="B3895" s="178" t="s">
        <v>533</v>
      </c>
      <c r="C3895" s="178">
        <v>2050</v>
      </c>
      <c r="D3895" s="178" t="s">
        <v>336</v>
      </c>
      <c r="E3895" s="178" t="s">
        <v>337</v>
      </c>
      <c r="F3895" s="178" t="s">
        <v>519</v>
      </c>
      <c r="G3895" s="178">
        <v>100000</v>
      </c>
      <c r="H3895" s="1">
        <v>9.9999999999999998E-13</v>
      </c>
      <c r="I3895" s="178">
        <v>9.9999999999999998E-13</v>
      </c>
      <c r="J3895" s="178" t="s">
        <v>716</v>
      </c>
    </row>
    <row r="3896" spans="1:10" x14ac:dyDescent="0.45">
      <c r="A3896" s="178" t="s">
        <v>465</v>
      </c>
      <c r="B3896" s="178" t="s">
        <v>535</v>
      </c>
      <c r="C3896" s="178">
        <v>2015</v>
      </c>
      <c r="D3896" s="178" t="s">
        <v>336</v>
      </c>
      <c r="G3896" s="178">
        <v>-100000</v>
      </c>
      <c r="H3896" s="178">
        <v>0</v>
      </c>
      <c r="I3896" s="178">
        <v>0</v>
      </c>
      <c r="J3896" s="178" t="e">
        <v>#N/A</v>
      </c>
    </row>
    <row r="3897" spans="1:10" x14ac:dyDescent="0.45">
      <c r="A3897" s="178" t="s">
        <v>465</v>
      </c>
      <c r="B3897" s="178" t="s">
        <v>535</v>
      </c>
      <c r="C3897" s="178">
        <v>2015</v>
      </c>
      <c r="D3897" s="178" t="s">
        <v>336</v>
      </c>
      <c r="G3897" s="178">
        <v>100000</v>
      </c>
      <c r="H3897" s="1">
        <v>9.9999999999999998E-13</v>
      </c>
      <c r="I3897" s="178">
        <v>9.9999999999999998E-13</v>
      </c>
      <c r="J3897" s="178" t="e">
        <v>#N/A</v>
      </c>
    </row>
    <row r="3898" spans="1:10" x14ac:dyDescent="0.45">
      <c r="A3898" s="178" t="s">
        <v>465</v>
      </c>
      <c r="B3898" s="178" t="s">
        <v>535</v>
      </c>
      <c r="C3898" s="178">
        <v>2020</v>
      </c>
      <c r="D3898" s="178" t="s">
        <v>336</v>
      </c>
      <c r="E3898" s="178" t="s">
        <v>337</v>
      </c>
      <c r="F3898" s="178" t="s">
        <v>540</v>
      </c>
      <c r="G3898" s="178">
        <v>-100000</v>
      </c>
      <c r="H3898" s="178">
        <v>0</v>
      </c>
      <c r="I3898" s="178">
        <v>0</v>
      </c>
      <c r="J3898" s="178" t="s">
        <v>714</v>
      </c>
    </row>
    <row r="3899" spans="1:10" x14ac:dyDescent="0.45">
      <c r="A3899" s="178" t="s">
        <v>465</v>
      </c>
      <c r="B3899" s="178" t="s">
        <v>535</v>
      </c>
      <c r="C3899" s="178">
        <v>2020</v>
      </c>
      <c r="D3899" s="178" t="s">
        <v>336</v>
      </c>
      <c r="E3899" s="178" t="s">
        <v>337</v>
      </c>
      <c r="F3899" s="178" t="s">
        <v>540</v>
      </c>
      <c r="G3899" s="178">
        <v>-51</v>
      </c>
      <c r="H3899" s="178">
        <v>0</v>
      </c>
      <c r="I3899" s="178">
        <v>0</v>
      </c>
      <c r="J3899" s="178" t="s">
        <v>714</v>
      </c>
    </row>
    <row r="3900" spans="1:10" x14ac:dyDescent="0.45">
      <c r="A3900" s="178" t="s">
        <v>465</v>
      </c>
      <c r="B3900" s="178" t="s">
        <v>535</v>
      </c>
      <c r="C3900" s="178">
        <v>2020</v>
      </c>
      <c r="D3900" s="178" t="s">
        <v>336</v>
      </c>
      <c r="E3900" s="178" t="s">
        <v>337</v>
      </c>
      <c r="F3900" s="178" t="s">
        <v>540</v>
      </c>
      <c r="G3900" s="178">
        <v>-51</v>
      </c>
      <c r="H3900" s="178">
        <v>0.19649817049503299</v>
      </c>
      <c r="I3900" s="178">
        <v>0.19649817049503299</v>
      </c>
      <c r="J3900" s="178" t="s">
        <v>714</v>
      </c>
    </row>
    <row r="3901" spans="1:10" x14ac:dyDescent="0.45">
      <c r="A3901" s="178" t="s">
        <v>465</v>
      </c>
      <c r="B3901" s="178" t="s">
        <v>535</v>
      </c>
      <c r="C3901" s="178">
        <v>2020</v>
      </c>
      <c r="D3901" s="178" t="s">
        <v>336</v>
      </c>
      <c r="E3901" s="178" t="s">
        <v>337</v>
      </c>
      <c r="F3901" s="178" t="s">
        <v>541</v>
      </c>
      <c r="G3901" s="178">
        <v>-10</v>
      </c>
      <c r="H3901" s="178">
        <v>0.51848679780960005</v>
      </c>
      <c r="I3901" s="178">
        <v>0.51848679780960005</v>
      </c>
      <c r="J3901" s="178" t="s">
        <v>714</v>
      </c>
    </row>
    <row r="3902" spans="1:10" x14ac:dyDescent="0.45">
      <c r="A3902" s="178" t="s">
        <v>465</v>
      </c>
      <c r="B3902" s="178" t="s">
        <v>535</v>
      </c>
      <c r="C3902" s="178">
        <v>2020</v>
      </c>
      <c r="D3902" s="178" t="s">
        <v>336</v>
      </c>
      <c r="E3902" s="178" t="s">
        <v>337</v>
      </c>
      <c r="F3902" s="178" t="s">
        <v>543</v>
      </c>
      <c r="G3902" s="178">
        <v>-2</v>
      </c>
      <c r="H3902" s="178">
        <v>6.0603592544794103E-2</v>
      </c>
      <c r="I3902" s="178">
        <v>6.0603592544794103E-2</v>
      </c>
      <c r="J3902" s="178" t="s">
        <v>714</v>
      </c>
    </row>
    <row r="3903" spans="1:10" x14ac:dyDescent="0.45">
      <c r="A3903" s="178" t="s">
        <v>465</v>
      </c>
      <c r="B3903" s="178" t="s">
        <v>535</v>
      </c>
      <c r="C3903" s="178">
        <v>2020</v>
      </c>
      <c r="D3903" s="178" t="s">
        <v>336</v>
      </c>
      <c r="E3903" s="178" t="s">
        <v>337</v>
      </c>
      <c r="F3903" s="178" t="s">
        <v>542</v>
      </c>
      <c r="G3903" s="178">
        <v>-2</v>
      </c>
      <c r="H3903" s="178">
        <v>1.5462639275937999E-3</v>
      </c>
      <c r="I3903" s="178">
        <v>1.5462639275937999E-3</v>
      </c>
      <c r="J3903" s="178" t="s">
        <v>714</v>
      </c>
    </row>
    <row r="3904" spans="1:10" x14ac:dyDescent="0.45">
      <c r="A3904" s="178" t="s">
        <v>465</v>
      </c>
      <c r="B3904" s="178" t="s">
        <v>535</v>
      </c>
      <c r="C3904" s="178">
        <v>2020</v>
      </c>
      <c r="D3904" s="178" t="s">
        <v>336</v>
      </c>
      <c r="E3904" s="178" t="s">
        <v>337</v>
      </c>
      <c r="F3904" s="178" t="s">
        <v>544</v>
      </c>
      <c r="G3904" s="178">
        <v>-2</v>
      </c>
      <c r="H3904" s="178">
        <v>9.1159202158451094E-2</v>
      </c>
      <c r="I3904" s="178">
        <v>9.1159202158451094E-2</v>
      </c>
      <c r="J3904" s="178" t="s">
        <v>714</v>
      </c>
    </row>
    <row r="3905" spans="1:10" x14ac:dyDescent="0.45">
      <c r="A3905" s="178" t="s">
        <v>465</v>
      </c>
      <c r="B3905" s="178" t="s">
        <v>535</v>
      </c>
      <c r="C3905" s="178">
        <v>2020</v>
      </c>
      <c r="D3905" s="178" t="s">
        <v>336</v>
      </c>
      <c r="E3905" s="178" t="s">
        <v>337</v>
      </c>
      <c r="F3905" s="178" t="s">
        <v>545</v>
      </c>
      <c r="G3905" s="178">
        <v>-1</v>
      </c>
      <c r="H3905" s="178">
        <v>2.1754496097564702</v>
      </c>
      <c r="I3905" s="178">
        <v>2.1754496097564702</v>
      </c>
      <c r="J3905" s="178" t="s">
        <v>715</v>
      </c>
    </row>
    <row r="3906" spans="1:10" x14ac:dyDescent="0.45">
      <c r="A3906" s="178" t="s">
        <v>465</v>
      </c>
      <c r="B3906" s="178" t="s">
        <v>535</v>
      </c>
      <c r="C3906" s="178">
        <v>2020</v>
      </c>
      <c r="D3906" s="178" t="s">
        <v>336</v>
      </c>
      <c r="E3906" s="178" t="s">
        <v>337</v>
      </c>
      <c r="F3906" s="178" t="s">
        <v>538</v>
      </c>
      <c r="G3906" s="178">
        <v>13</v>
      </c>
      <c r="H3906" s="178">
        <v>10.9952125549316</v>
      </c>
      <c r="I3906" s="178">
        <v>10.9952125549316</v>
      </c>
      <c r="J3906" s="178" t="s">
        <v>715</v>
      </c>
    </row>
    <row r="3907" spans="1:10" x14ac:dyDescent="0.45">
      <c r="A3907" s="178" t="s">
        <v>465</v>
      </c>
      <c r="B3907" s="178" t="s">
        <v>535</v>
      </c>
      <c r="C3907" s="178">
        <v>2020</v>
      </c>
      <c r="D3907" s="178" t="s">
        <v>336</v>
      </c>
      <c r="E3907" s="178" t="s">
        <v>337</v>
      </c>
      <c r="F3907" s="178" t="s">
        <v>546</v>
      </c>
      <c r="G3907" s="178">
        <v>20</v>
      </c>
      <c r="H3907" s="178">
        <v>9.7444295883178693</v>
      </c>
      <c r="I3907" s="178">
        <v>9.7444295883178693</v>
      </c>
      <c r="J3907" s="178" t="s">
        <v>715</v>
      </c>
    </row>
    <row r="3908" spans="1:10" x14ac:dyDescent="0.45">
      <c r="A3908" s="178" t="s">
        <v>465</v>
      </c>
      <c r="B3908" s="178" t="s">
        <v>535</v>
      </c>
      <c r="C3908" s="178">
        <v>2020</v>
      </c>
      <c r="D3908" s="178" t="s">
        <v>336</v>
      </c>
      <c r="E3908" s="178" t="s">
        <v>337</v>
      </c>
      <c r="F3908" s="178" t="s">
        <v>546</v>
      </c>
      <c r="G3908" s="178">
        <v>100000</v>
      </c>
      <c r="H3908" s="1">
        <v>9.9999999999999998E-13</v>
      </c>
      <c r="I3908" s="178">
        <v>9.9999999999999998E-13</v>
      </c>
      <c r="J3908" s="178" t="s">
        <v>715</v>
      </c>
    </row>
    <row r="3909" spans="1:10" x14ac:dyDescent="0.45">
      <c r="A3909" s="178" t="s">
        <v>465</v>
      </c>
      <c r="B3909" s="178" t="s">
        <v>535</v>
      </c>
      <c r="C3909" s="178">
        <v>2025</v>
      </c>
      <c r="D3909" s="178" t="s">
        <v>336</v>
      </c>
      <c r="E3909" s="178" t="s">
        <v>337</v>
      </c>
      <c r="F3909" s="178" t="s">
        <v>540</v>
      </c>
      <c r="G3909" s="178">
        <v>-100000</v>
      </c>
      <c r="H3909" s="178">
        <v>0</v>
      </c>
      <c r="I3909" s="178">
        <v>0</v>
      </c>
      <c r="J3909" s="178" t="s">
        <v>714</v>
      </c>
    </row>
    <row r="3910" spans="1:10" x14ac:dyDescent="0.45">
      <c r="A3910" s="178" t="s">
        <v>465</v>
      </c>
      <c r="B3910" s="178" t="s">
        <v>535</v>
      </c>
      <c r="C3910" s="178">
        <v>2025</v>
      </c>
      <c r="D3910" s="178" t="s">
        <v>336</v>
      </c>
      <c r="E3910" s="178" t="s">
        <v>337</v>
      </c>
      <c r="F3910" s="178" t="s">
        <v>540</v>
      </c>
      <c r="G3910" s="178">
        <v>-51</v>
      </c>
      <c r="H3910" s="178">
        <v>4.2635359764099103</v>
      </c>
      <c r="I3910" s="178">
        <v>4.2635359764099103</v>
      </c>
      <c r="J3910" s="178" t="s">
        <v>714</v>
      </c>
    </row>
    <row r="3911" spans="1:10" x14ac:dyDescent="0.45">
      <c r="A3911" s="178" t="s">
        <v>465</v>
      </c>
      <c r="B3911" s="178" t="s">
        <v>535</v>
      </c>
      <c r="C3911" s="178">
        <v>2025</v>
      </c>
      <c r="D3911" s="178" t="s">
        <v>336</v>
      </c>
      <c r="E3911" s="178" t="s">
        <v>337</v>
      </c>
      <c r="F3911" s="178" t="s">
        <v>540</v>
      </c>
      <c r="G3911" s="178">
        <v>-51</v>
      </c>
      <c r="H3911" s="178">
        <v>0</v>
      </c>
      <c r="I3911" s="178">
        <v>0</v>
      </c>
      <c r="J3911" s="178" t="s">
        <v>714</v>
      </c>
    </row>
    <row r="3912" spans="1:10" x14ac:dyDescent="0.45">
      <c r="A3912" s="178" t="s">
        <v>465</v>
      </c>
      <c r="B3912" s="178" t="s">
        <v>535</v>
      </c>
      <c r="C3912" s="178">
        <v>2025</v>
      </c>
      <c r="D3912" s="178" t="s">
        <v>336</v>
      </c>
      <c r="E3912" s="178" t="s">
        <v>337</v>
      </c>
      <c r="F3912" s="178" t="s">
        <v>541</v>
      </c>
      <c r="G3912" s="178">
        <v>-10</v>
      </c>
      <c r="H3912" s="178">
        <v>2.7213857173919598</v>
      </c>
      <c r="I3912" s="178">
        <v>2.7213857173919598</v>
      </c>
      <c r="J3912" s="178" t="s">
        <v>714</v>
      </c>
    </row>
    <row r="3913" spans="1:10" x14ac:dyDescent="0.45">
      <c r="A3913" s="178" t="s">
        <v>465</v>
      </c>
      <c r="B3913" s="178" t="s">
        <v>535</v>
      </c>
      <c r="C3913" s="178">
        <v>2025</v>
      </c>
      <c r="D3913" s="178" t="s">
        <v>336</v>
      </c>
      <c r="E3913" s="178" t="s">
        <v>337</v>
      </c>
      <c r="F3913" s="178" t="s">
        <v>544</v>
      </c>
      <c r="G3913" s="178">
        <v>-2</v>
      </c>
      <c r="H3913" s="178">
        <v>0.48356744647026001</v>
      </c>
      <c r="I3913" s="178">
        <v>0.48356744647026001</v>
      </c>
      <c r="J3913" s="178" t="s">
        <v>714</v>
      </c>
    </row>
    <row r="3914" spans="1:10" x14ac:dyDescent="0.45">
      <c r="A3914" s="178" t="s">
        <v>465</v>
      </c>
      <c r="B3914" s="178" t="s">
        <v>535</v>
      </c>
      <c r="C3914" s="178">
        <v>2025</v>
      </c>
      <c r="D3914" s="178" t="s">
        <v>336</v>
      </c>
      <c r="E3914" s="178" t="s">
        <v>337</v>
      </c>
      <c r="F3914" s="178" t="s">
        <v>542</v>
      </c>
      <c r="G3914" s="178">
        <v>-2</v>
      </c>
      <c r="H3914" s="178">
        <v>3.4247655421495403E-2</v>
      </c>
      <c r="I3914" s="178">
        <v>3.4247655421495403E-2</v>
      </c>
      <c r="J3914" s="178" t="s">
        <v>714</v>
      </c>
    </row>
    <row r="3915" spans="1:10" x14ac:dyDescent="0.45">
      <c r="A3915" s="178" t="s">
        <v>465</v>
      </c>
      <c r="B3915" s="178" t="s">
        <v>535</v>
      </c>
      <c r="C3915" s="178">
        <v>2025</v>
      </c>
      <c r="D3915" s="178" t="s">
        <v>336</v>
      </c>
      <c r="E3915" s="178" t="s">
        <v>337</v>
      </c>
      <c r="F3915" s="178" t="s">
        <v>543</v>
      </c>
      <c r="G3915" s="178">
        <v>-2</v>
      </c>
      <c r="H3915" s="178">
        <v>0.36414977908134399</v>
      </c>
      <c r="I3915" s="178">
        <v>0.36414977908134399</v>
      </c>
      <c r="J3915" s="178" t="s">
        <v>714</v>
      </c>
    </row>
    <row r="3916" spans="1:10" x14ac:dyDescent="0.45">
      <c r="A3916" s="178" t="s">
        <v>465</v>
      </c>
      <c r="B3916" s="178" t="s">
        <v>535</v>
      </c>
      <c r="C3916" s="178">
        <v>2025</v>
      </c>
      <c r="D3916" s="178" t="s">
        <v>336</v>
      </c>
      <c r="E3916" s="178" t="s">
        <v>337</v>
      </c>
      <c r="F3916" s="178" t="s">
        <v>545</v>
      </c>
      <c r="G3916" s="178">
        <v>-1</v>
      </c>
      <c r="H3916" s="178">
        <v>12.9561548233032</v>
      </c>
      <c r="I3916" s="178">
        <v>12.9561548233032</v>
      </c>
      <c r="J3916" s="178" t="s">
        <v>715</v>
      </c>
    </row>
    <row r="3917" spans="1:10" x14ac:dyDescent="0.45">
      <c r="A3917" s="178" t="s">
        <v>465</v>
      </c>
      <c r="B3917" s="178" t="s">
        <v>535</v>
      </c>
      <c r="C3917" s="178">
        <v>2025</v>
      </c>
      <c r="D3917" s="178" t="s">
        <v>336</v>
      </c>
      <c r="E3917" s="178" t="s">
        <v>337</v>
      </c>
      <c r="F3917" s="178" t="s">
        <v>551</v>
      </c>
      <c r="G3917" s="178">
        <v>1</v>
      </c>
      <c r="H3917" s="178">
        <v>1.7758179455995601E-2</v>
      </c>
      <c r="I3917" s="178">
        <v>1.7758179455995601E-2</v>
      </c>
      <c r="J3917" s="178" t="s">
        <v>714</v>
      </c>
    </row>
    <row r="3918" spans="1:10" x14ac:dyDescent="0.45">
      <c r="A3918" s="178" t="s">
        <v>465</v>
      </c>
      <c r="B3918" s="178" t="s">
        <v>535</v>
      </c>
      <c r="C3918" s="178">
        <v>2025</v>
      </c>
      <c r="D3918" s="178" t="s">
        <v>336</v>
      </c>
      <c r="E3918" s="178" t="s">
        <v>337</v>
      </c>
      <c r="F3918" s="178" t="s">
        <v>538</v>
      </c>
      <c r="G3918" s="178">
        <v>13</v>
      </c>
      <c r="H3918" s="178">
        <v>20.744478225708001</v>
      </c>
      <c r="I3918" s="178">
        <v>20.744478225708001</v>
      </c>
      <c r="J3918" s="178" t="s">
        <v>715</v>
      </c>
    </row>
    <row r="3919" spans="1:10" x14ac:dyDescent="0.45">
      <c r="A3919" s="178" t="s">
        <v>465</v>
      </c>
      <c r="B3919" s="178" t="s">
        <v>535</v>
      </c>
      <c r="C3919" s="178">
        <v>2025</v>
      </c>
      <c r="D3919" s="178" t="s">
        <v>336</v>
      </c>
      <c r="E3919" s="178" t="s">
        <v>337</v>
      </c>
      <c r="F3919" s="178" t="s">
        <v>546</v>
      </c>
      <c r="G3919" s="178">
        <v>20</v>
      </c>
      <c r="H3919" s="178">
        <v>11.4308719635009</v>
      </c>
      <c r="I3919" s="178">
        <v>11.4308719635009</v>
      </c>
      <c r="J3919" s="178" t="s">
        <v>715</v>
      </c>
    </row>
    <row r="3920" spans="1:10" x14ac:dyDescent="0.45">
      <c r="A3920" s="178" t="s">
        <v>465</v>
      </c>
      <c r="B3920" s="178" t="s">
        <v>535</v>
      </c>
      <c r="C3920" s="178">
        <v>2025</v>
      </c>
      <c r="D3920" s="178" t="s">
        <v>336</v>
      </c>
      <c r="E3920" s="178" t="s">
        <v>337</v>
      </c>
      <c r="F3920" s="178" t="s">
        <v>552</v>
      </c>
      <c r="G3920" s="178">
        <v>21</v>
      </c>
      <c r="H3920" s="178">
        <v>1.5399891417473999E-3</v>
      </c>
      <c r="I3920" s="178">
        <v>1.5399891417473999E-3</v>
      </c>
      <c r="J3920" s="178" t="s">
        <v>714</v>
      </c>
    </row>
    <row r="3921" spans="1:10" x14ac:dyDescent="0.45">
      <c r="A3921" s="178" t="s">
        <v>465</v>
      </c>
      <c r="B3921" s="178" t="s">
        <v>535</v>
      </c>
      <c r="C3921" s="178">
        <v>2025</v>
      </c>
      <c r="D3921" s="178" t="s">
        <v>336</v>
      </c>
      <c r="E3921" s="178" t="s">
        <v>337</v>
      </c>
      <c r="F3921" s="178" t="s">
        <v>552</v>
      </c>
      <c r="G3921" s="178">
        <v>100000</v>
      </c>
      <c r="H3921" s="1">
        <v>9.9999999999999998E-13</v>
      </c>
      <c r="I3921" s="178">
        <v>9.9999999999999998E-13</v>
      </c>
      <c r="J3921" s="178" t="s">
        <v>714</v>
      </c>
    </row>
    <row r="3922" spans="1:10" x14ac:dyDescent="0.45">
      <c r="A3922" s="178" t="s">
        <v>465</v>
      </c>
      <c r="B3922" s="178" t="s">
        <v>535</v>
      </c>
      <c r="C3922" s="178">
        <v>2030</v>
      </c>
      <c r="D3922" s="178" t="s">
        <v>336</v>
      </c>
      <c r="E3922" s="178" t="s">
        <v>337</v>
      </c>
      <c r="F3922" s="178" t="s">
        <v>540</v>
      </c>
      <c r="G3922" s="178">
        <v>-100000</v>
      </c>
      <c r="H3922" s="178">
        <v>0</v>
      </c>
      <c r="I3922" s="178">
        <v>0</v>
      </c>
      <c r="J3922" s="178" t="s">
        <v>714</v>
      </c>
    </row>
    <row r="3923" spans="1:10" x14ac:dyDescent="0.45">
      <c r="A3923" s="178" t="s">
        <v>465</v>
      </c>
      <c r="B3923" s="178" t="s">
        <v>535</v>
      </c>
      <c r="C3923" s="178">
        <v>2030</v>
      </c>
      <c r="D3923" s="178" t="s">
        <v>336</v>
      </c>
      <c r="E3923" s="178" t="s">
        <v>337</v>
      </c>
      <c r="F3923" s="178" t="s">
        <v>540</v>
      </c>
      <c r="G3923" s="178">
        <v>-51</v>
      </c>
      <c r="H3923" s="178">
        <v>0</v>
      </c>
      <c r="I3923" s="178">
        <v>0</v>
      </c>
      <c r="J3923" s="178" t="s">
        <v>714</v>
      </c>
    </row>
    <row r="3924" spans="1:10" x14ac:dyDescent="0.45">
      <c r="A3924" s="178" t="s">
        <v>465</v>
      </c>
      <c r="B3924" s="178" t="s">
        <v>535</v>
      </c>
      <c r="C3924" s="178">
        <v>2030</v>
      </c>
      <c r="D3924" s="178" t="s">
        <v>336</v>
      </c>
      <c r="E3924" s="178" t="s">
        <v>337</v>
      </c>
      <c r="F3924" s="178" t="s">
        <v>540</v>
      </c>
      <c r="G3924" s="178">
        <v>-51</v>
      </c>
      <c r="H3924" s="178">
        <v>10.716555595397899</v>
      </c>
      <c r="I3924" s="178">
        <v>10.716555595397899</v>
      </c>
      <c r="J3924" s="178" t="s">
        <v>714</v>
      </c>
    </row>
    <row r="3925" spans="1:10" x14ac:dyDescent="0.45">
      <c r="A3925" s="178" t="s">
        <v>465</v>
      </c>
      <c r="B3925" s="178" t="s">
        <v>535</v>
      </c>
      <c r="C3925" s="178">
        <v>2030</v>
      </c>
      <c r="D3925" s="178" t="s">
        <v>336</v>
      </c>
      <c r="E3925" s="178" t="s">
        <v>337</v>
      </c>
      <c r="F3925" s="178" t="s">
        <v>541</v>
      </c>
      <c r="G3925" s="178">
        <v>-10</v>
      </c>
      <c r="H3925" s="178">
        <v>5.07092237472534</v>
      </c>
      <c r="I3925" s="178">
        <v>5.07092237472534</v>
      </c>
      <c r="J3925" s="178" t="s">
        <v>714</v>
      </c>
    </row>
    <row r="3926" spans="1:10" x14ac:dyDescent="0.45">
      <c r="A3926" s="178" t="s">
        <v>465</v>
      </c>
      <c r="B3926" s="178" t="s">
        <v>535</v>
      </c>
      <c r="C3926" s="178">
        <v>2030</v>
      </c>
      <c r="D3926" s="178" t="s">
        <v>336</v>
      </c>
      <c r="E3926" s="178" t="s">
        <v>337</v>
      </c>
      <c r="F3926" s="178" t="s">
        <v>555</v>
      </c>
      <c r="G3926" s="178">
        <v>-3</v>
      </c>
      <c r="H3926" s="178">
        <v>0.104824163019657</v>
      </c>
      <c r="I3926" s="178">
        <v>0.104824163019657</v>
      </c>
      <c r="J3926" s="178" t="s">
        <v>714</v>
      </c>
    </row>
    <row r="3927" spans="1:10" x14ac:dyDescent="0.45">
      <c r="A3927" s="178" t="s">
        <v>465</v>
      </c>
      <c r="B3927" s="178" t="s">
        <v>535</v>
      </c>
      <c r="C3927" s="178">
        <v>2030</v>
      </c>
      <c r="D3927" s="178" t="s">
        <v>336</v>
      </c>
      <c r="E3927" s="178" t="s">
        <v>337</v>
      </c>
      <c r="F3927" s="178" t="s">
        <v>556</v>
      </c>
      <c r="G3927" s="178">
        <v>-2</v>
      </c>
      <c r="H3927" s="178">
        <v>0.44767650961875899</v>
      </c>
      <c r="I3927" s="178">
        <v>0.44767650961875899</v>
      </c>
      <c r="J3927" s="178" t="s">
        <v>714</v>
      </c>
    </row>
    <row r="3928" spans="1:10" x14ac:dyDescent="0.45">
      <c r="A3928" s="178" t="s">
        <v>465</v>
      </c>
      <c r="B3928" s="178" t="s">
        <v>535</v>
      </c>
      <c r="C3928" s="178">
        <v>2030</v>
      </c>
      <c r="D3928" s="178" t="s">
        <v>336</v>
      </c>
      <c r="E3928" s="178" t="s">
        <v>337</v>
      </c>
      <c r="F3928" s="178" t="s">
        <v>544</v>
      </c>
      <c r="G3928" s="178">
        <v>-2</v>
      </c>
      <c r="H3928" s="178">
        <v>0.91038519144058205</v>
      </c>
      <c r="I3928" s="178">
        <v>0.91038519144058205</v>
      </c>
      <c r="J3928" s="178" t="s">
        <v>714</v>
      </c>
    </row>
    <row r="3929" spans="1:10" x14ac:dyDescent="0.45">
      <c r="A3929" s="178" t="s">
        <v>465</v>
      </c>
      <c r="B3929" s="178" t="s">
        <v>535</v>
      </c>
      <c r="C3929" s="178">
        <v>2030</v>
      </c>
      <c r="D3929" s="178" t="s">
        <v>336</v>
      </c>
      <c r="E3929" s="178" t="s">
        <v>337</v>
      </c>
      <c r="F3929" s="178" t="s">
        <v>543</v>
      </c>
      <c r="G3929" s="178">
        <v>-2</v>
      </c>
      <c r="H3929" s="178">
        <v>0.60032135248184204</v>
      </c>
      <c r="I3929" s="178">
        <v>0.60032135248184204</v>
      </c>
      <c r="J3929" s="178" t="s">
        <v>714</v>
      </c>
    </row>
    <row r="3930" spans="1:10" x14ac:dyDescent="0.45">
      <c r="A3930" s="178" t="s">
        <v>465</v>
      </c>
      <c r="B3930" s="178" t="s">
        <v>535</v>
      </c>
      <c r="C3930" s="178">
        <v>2030</v>
      </c>
      <c r="D3930" s="178" t="s">
        <v>336</v>
      </c>
      <c r="E3930" s="178" t="s">
        <v>337</v>
      </c>
      <c r="F3930" s="178" t="s">
        <v>542</v>
      </c>
      <c r="G3930" s="178">
        <v>-2</v>
      </c>
      <c r="H3930" s="178">
        <v>0.11492387950420301</v>
      </c>
      <c r="I3930" s="178">
        <v>0.11492387950420301</v>
      </c>
      <c r="J3930" s="178" t="s">
        <v>714</v>
      </c>
    </row>
    <row r="3931" spans="1:10" x14ac:dyDescent="0.45">
      <c r="A3931" s="178" t="s">
        <v>465</v>
      </c>
      <c r="B3931" s="178" t="s">
        <v>535</v>
      </c>
      <c r="C3931" s="178">
        <v>2030</v>
      </c>
      <c r="D3931" s="178" t="s">
        <v>336</v>
      </c>
      <c r="E3931" s="178" t="s">
        <v>337</v>
      </c>
      <c r="F3931" s="178" t="s">
        <v>545</v>
      </c>
      <c r="G3931" s="178">
        <v>-1</v>
      </c>
      <c r="H3931" s="178">
        <v>10.990924835205</v>
      </c>
      <c r="I3931" s="178">
        <v>10.990924835205</v>
      </c>
      <c r="J3931" s="178" t="s">
        <v>715</v>
      </c>
    </row>
    <row r="3932" spans="1:10" x14ac:dyDescent="0.45">
      <c r="A3932" s="178" t="s">
        <v>465</v>
      </c>
      <c r="B3932" s="178" t="s">
        <v>535</v>
      </c>
      <c r="C3932" s="178">
        <v>2030</v>
      </c>
      <c r="D3932" s="178" t="s">
        <v>336</v>
      </c>
      <c r="E3932" s="178" t="s">
        <v>337</v>
      </c>
      <c r="F3932" s="178" t="s">
        <v>551</v>
      </c>
      <c r="G3932" s="178">
        <v>1</v>
      </c>
      <c r="H3932" s="178">
        <v>0.11443131417036</v>
      </c>
      <c r="I3932" s="178">
        <v>0.11443131417036</v>
      </c>
      <c r="J3932" s="178" t="s">
        <v>714</v>
      </c>
    </row>
    <row r="3933" spans="1:10" x14ac:dyDescent="0.45">
      <c r="A3933" s="178" t="s">
        <v>465</v>
      </c>
      <c r="B3933" s="178" t="s">
        <v>535</v>
      </c>
      <c r="C3933" s="178">
        <v>2030</v>
      </c>
      <c r="D3933" s="178" t="s">
        <v>336</v>
      </c>
      <c r="E3933" s="178" t="s">
        <v>337</v>
      </c>
      <c r="F3933" s="178" t="s">
        <v>558</v>
      </c>
      <c r="G3933" s="178">
        <v>3</v>
      </c>
      <c r="H3933" s="178">
        <v>10.7522869110107</v>
      </c>
      <c r="I3933" s="178">
        <v>10.7522869110107</v>
      </c>
      <c r="J3933" s="178" t="s">
        <v>714</v>
      </c>
    </row>
    <row r="3934" spans="1:10" x14ac:dyDescent="0.45">
      <c r="A3934" s="178" t="s">
        <v>465</v>
      </c>
      <c r="B3934" s="178" t="s">
        <v>535</v>
      </c>
      <c r="C3934" s="178">
        <v>2030</v>
      </c>
      <c r="D3934" s="178" t="s">
        <v>336</v>
      </c>
      <c r="E3934" s="178" t="s">
        <v>337</v>
      </c>
      <c r="F3934" s="178" t="s">
        <v>557</v>
      </c>
      <c r="G3934" s="178">
        <v>3</v>
      </c>
      <c r="H3934" s="178">
        <v>5.7870905846357297E-2</v>
      </c>
      <c r="I3934" s="178">
        <v>5.7870905846357297E-2</v>
      </c>
      <c r="J3934" s="178" t="s">
        <v>714</v>
      </c>
    </row>
    <row r="3935" spans="1:10" x14ac:dyDescent="0.45">
      <c r="A3935" s="178" t="s">
        <v>465</v>
      </c>
      <c r="B3935" s="178" t="s">
        <v>535</v>
      </c>
      <c r="C3935" s="178">
        <v>2030</v>
      </c>
      <c r="D3935" s="178" t="s">
        <v>336</v>
      </c>
      <c r="E3935" s="178" t="s">
        <v>337</v>
      </c>
      <c r="F3935" s="178" t="s">
        <v>559</v>
      </c>
      <c r="G3935" s="178">
        <v>9</v>
      </c>
      <c r="H3935" s="178">
        <v>0.63506662845611495</v>
      </c>
      <c r="I3935" s="178">
        <v>0.63506662845611495</v>
      </c>
      <c r="J3935" s="178" t="s">
        <v>714</v>
      </c>
    </row>
    <row r="3936" spans="1:10" x14ac:dyDescent="0.45">
      <c r="A3936" s="178" t="s">
        <v>465</v>
      </c>
      <c r="B3936" s="178" t="s">
        <v>535</v>
      </c>
      <c r="C3936" s="178">
        <v>2030</v>
      </c>
      <c r="D3936" s="178" t="s">
        <v>336</v>
      </c>
      <c r="E3936" s="178" t="s">
        <v>337</v>
      </c>
      <c r="F3936" s="178" t="s">
        <v>538</v>
      </c>
      <c r="G3936" s="178">
        <v>13</v>
      </c>
      <c r="H3936" s="178">
        <v>25.751506805419901</v>
      </c>
      <c r="I3936" s="178">
        <v>25.751506805419901</v>
      </c>
      <c r="J3936" s="178" t="s">
        <v>715</v>
      </c>
    </row>
    <row r="3937" spans="1:10" x14ac:dyDescent="0.45">
      <c r="A3937" s="178" t="s">
        <v>465</v>
      </c>
      <c r="B3937" s="178" t="s">
        <v>535</v>
      </c>
      <c r="C3937" s="178">
        <v>2030</v>
      </c>
      <c r="D3937" s="178" t="s">
        <v>336</v>
      </c>
      <c r="E3937" s="178" t="s">
        <v>337</v>
      </c>
      <c r="F3937" s="178" t="s">
        <v>546</v>
      </c>
      <c r="G3937" s="178">
        <v>20</v>
      </c>
      <c r="H3937" s="178">
        <v>9.6321601867675692</v>
      </c>
      <c r="I3937" s="178">
        <v>9.6321601867675692</v>
      </c>
      <c r="J3937" s="178" t="s">
        <v>715</v>
      </c>
    </row>
    <row r="3938" spans="1:10" x14ac:dyDescent="0.45">
      <c r="A3938" s="178" t="s">
        <v>465</v>
      </c>
      <c r="B3938" s="178" t="s">
        <v>535</v>
      </c>
      <c r="C3938" s="178">
        <v>2030</v>
      </c>
      <c r="D3938" s="178" t="s">
        <v>336</v>
      </c>
      <c r="E3938" s="178" t="s">
        <v>337</v>
      </c>
      <c r="F3938" s="178" t="s">
        <v>552</v>
      </c>
      <c r="G3938" s="178">
        <v>21</v>
      </c>
      <c r="H3938" s="178">
        <v>3.5700917243957499E-2</v>
      </c>
      <c r="I3938" s="178">
        <v>3.5700917243957499E-2</v>
      </c>
      <c r="J3938" s="178" t="s">
        <v>714</v>
      </c>
    </row>
    <row r="3939" spans="1:10" x14ac:dyDescent="0.45">
      <c r="A3939" s="178" t="s">
        <v>465</v>
      </c>
      <c r="B3939" s="178" t="s">
        <v>535</v>
      </c>
      <c r="C3939" s="178">
        <v>2030</v>
      </c>
      <c r="D3939" s="178" t="s">
        <v>336</v>
      </c>
      <c r="E3939" s="178" t="s">
        <v>337</v>
      </c>
      <c r="F3939" s="178" t="s">
        <v>549</v>
      </c>
      <c r="G3939" s="178">
        <v>32</v>
      </c>
      <c r="H3939" s="178">
        <v>3.0354987829923599E-2</v>
      </c>
      <c r="I3939" s="178">
        <v>3.0354987829923599E-2</v>
      </c>
      <c r="J3939" s="178" t="s">
        <v>714</v>
      </c>
    </row>
    <row r="3940" spans="1:10" x14ac:dyDescent="0.45">
      <c r="A3940" s="178" t="s">
        <v>465</v>
      </c>
      <c r="B3940" s="178" t="s">
        <v>535</v>
      </c>
      <c r="C3940" s="178">
        <v>2030</v>
      </c>
      <c r="D3940" s="178" t="s">
        <v>336</v>
      </c>
      <c r="E3940" s="178" t="s">
        <v>337</v>
      </c>
      <c r="F3940" s="178" t="s">
        <v>549</v>
      </c>
      <c r="G3940" s="178">
        <v>100000</v>
      </c>
      <c r="H3940" s="1">
        <v>9.9999999999999998E-13</v>
      </c>
      <c r="I3940" s="178">
        <v>9.9999999999999998E-13</v>
      </c>
      <c r="J3940" s="178" t="s">
        <v>714</v>
      </c>
    </row>
    <row r="3941" spans="1:10" x14ac:dyDescent="0.45">
      <c r="A3941" s="178" t="s">
        <v>465</v>
      </c>
      <c r="B3941" s="178" t="s">
        <v>535</v>
      </c>
      <c r="C3941" s="178">
        <v>2035</v>
      </c>
      <c r="D3941" s="178" t="s">
        <v>336</v>
      </c>
      <c r="E3941" s="178" t="s">
        <v>337</v>
      </c>
      <c r="F3941" s="178" t="s">
        <v>540</v>
      </c>
      <c r="G3941" s="178">
        <v>-100000</v>
      </c>
      <c r="H3941" s="178">
        <v>0</v>
      </c>
      <c r="I3941" s="178">
        <v>0</v>
      </c>
      <c r="J3941" s="178" t="s">
        <v>714</v>
      </c>
    </row>
    <row r="3942" spans="1:10" x14ac:dyDescent="0.45">
      <c r="A3942" s="178" t="s">
        <v>465</v>
      </c>
      <c r="B3942" s="178" t="s">
        <v>535</v>
      </c>
      <c r="C3942" s="178">
        <v>2035</v>
      </c>
      <c r="D3942" s="178" t="s">
        <v>336</v>
      </c>
      <c r="E3942" s="178" t="s">
        <v>337</v>
      </c>
      <c r="F3942" s="178" t="s">
        <v>540</v>
      </c>
      <c r="G3942" s="178">
        <v>-51</v>
      </c>
      <c r="H3942" s="178">
        <v>17.399452209472599</v>
      </c>
      <c r="I3942" s="178">
        <v>17.399452209472599</v>
      </c>
      <c r="J3942" s="178" t="s">
        <v>714</v>
      </c>
    </row>
    <row r="3943" spans="1:10" x14ac:dyDescent="0.45">
      <c r="A3943" s="178" t="s">
        <v>465</v>
      </c>
      <c r="B3943" s="178" t="s">
        <v>535</v>
      </c>
      <c r="C3943" s="178">
        <v>2035</v>
      </c>
      <c r="D3943" s="178" t="s">
        <v>336</v>
      </c>
      <c r="E3943" s="178" t="s">
        <v>337</v>
      </c>
      <c r="F3943" s="178" t="s">
        <v>540</v>
      </c>
      <c r="G3943" s="178">
        <v>-51</v>
      </c>
      <c r="H3943" s="178">
        <v>0</v>
      </c>
      <c r="I3943" s="178">
        <v>0</v>
      </c>
      <c r="J3943" s="178" t="s">
        <v>714</v>
      </c>
    </row>
    <row r="3944" spans="1:10" x14ac:dyDescent="0.45">
      <c r="A3944" s="178" t="s">
        <v>465</v>
      </c>
      <c r="B3944" s="178" t="s">
        <v>535</v>
      </c>
      <c r="C3944" s="178">
        <v>2035</v>
      </c>
      <c r="D3944" s="178" t="s">
        <v>336</v>
      </c>
      <c r="E3944" s="178" t="s">
        <v>337</v>
      </c>
      <c r="F3944" s="178" t="s">
        <v>541</v>
      </c>
      <c r="G3944" s="178">
        <v>-10</v>
      </c>
      <c r="H3944" s="178">
        <v>7.5392246246337802</v>
      </c>
      <c r="I3944" s="178">
        <v>7.5392246246337802</v>
      </c>
      <c r="J3944" s="178" t="s">
        <v>714</v>
      </c>
    </row>
    <row r="3945" spans="1:10" x14ac:dyDescent="0.45">
      <c r="A3945" s="178" t="s">
        <v>465</v>
      </c>
      <c r="B3945" s="178" t="s">
        <v>535</v>
      </c>
      <c r="C3945" s="178">
        <v>2035</v>
      </c>
      <c r="D3945" s="178" t="s">
        <v>336</v>
      </c>
      <c r="E3945" s="178" t="s">
        <v>337</v>
      </c>
      <c r="F3945" s="178" t="s">
        <v>555</v>
      </c>
      <c r="G3945" s="178">
        <v>-3</v>
      </c>
      <c r="H3945" s="178">
        <v>0.64168685674667303</v>
      </c>
      <c r="I3945" s="178">
        <v>0.64168685674667303</v>
      </c>
      <c r="J3945" s="178" t="s">
        <v>714</v>
      </c>
    </row>
    <row r="3946" spans="1:10" x14ac:dyDescent="0.45">
      <c r="A3946" s="178" t="s">
        <v>465</v>
      </c>
      <c r="B3946" s="178" t="s">
        <v>535</v>
      </c>
      <c r="C3946" s="178">
        <v>2035</v>
      </c>
      <c r="D3946" s="178" t="s">
        <v>336</v>
      </c>
      <c r="E3946" s="178" t="s">
        <v>337</v>
      </c>
      <c r="F3946" s="178" t="s">
        <v>543</v>
      </c>
      <c r="G3946" s="178">
        <v>-2</v>
      </c>
      <c r="H3946" s="178">
        <v>0.68009841442108099</v>
      </c>
      <c r="I3946" s="178">
        <v>0.68009841442108099</v>
      </c>
      <c r="J3946" s="178" t="s">
        <v>714</v>
      </c>
    </row>
    <row r="3947" spans="1:10" x14ac:dyDescent="0.45">
      <c r="A3947" s="178" t="s">
        <v>465</v>
      </c>
      <c r="B3947" s="178" t="s">
        <v>535</v>
      </c>
      <c r="C3947" s="178">
        <v>2035</v>
      </c>
      <c r="D3947" s="178" t="s">
        <v>336</v>
      </c>
      <c r="E3947" s="178" t="s">
        <v>337</v>
      </c>
      <c r="F3947" s="178" t="s">
        <v>542</v>
      </c>
      <c r="G3947" s="178">
        <v>-2</v>
      </c>
      <c r="H3947" s="178">
        <v>0.799444019794464</v>
      </c>
      <c r="I3947" s="178">
        <v>0.799444019794464</v>
      </c>
      <c r="J3947" s="178" t="s">
        <v>714</v>
      </c>
    </row>
    <row r="3948" spans="1:10" x14ac:dyDescent="0.45">
      <c r="A3948" s="178" t="s">
        <v>465</v>
      </c>
      <c r="B3948" s="178" t="s">
        <v>535</v>
      </c>
      <c r="C3948" s="178">
        <v>2035</v>
      </c>
      <c r="D3948" s="178" t="s">
        <v>336</v>
      </c>
      <c r="E3948" s="178" t="s">
        <v>337</v>
      </c>
      <c r="F3948" s="178" t="s">
        <v>544</v>
      </c>
      <c r="G3948" s="178">
        <v>-2</v>
      </c>
      <c r="H3948" s="178">
        <v>1.36227595806121</v>
      </c>
      <c r="I3948" s="178">
        <v>1.36227595806121</v>
      </c>
      <c r="J3948" s="178" t="s">
        <v>714</v>
      </c>
    </row>
    <row r="3949" spans="1:10" x14ac:dyDescent="0.45">
      <c r="A3949" s="178" t="s">
        <v>465</v>
      </c>
      <c r="B3949" s="178" t="s">
        <v>535</v>
      </c>
      <c r="C3949" s="178">
        <v>2035</v>
      </c>
      <c r="D3949" s="178" t="s">
        <v>336</v>
      </c>
      <c r="E3949" s="178" t="s">
        <v>337</v>
      </c>
      <c r="F3949" s="178" t="s">
        <v>556</v>
      </c>
      <c r="G3949" s="178">
        <v>-2</v>
      </c>
      <c r="H3949" s="178">
        <v>0.90292739868163996</v>
      </c>
      <c r="I3949" s="178">
        <v>0.90292739868163996</v>
      </c>
      <c r="J3949" s="178" t="s">
        <v>714</v>
      </c>
    </row>
    <row r="3950" spans="1:10" x14ac:dyDescent="0.45">
      <c r="A3950" s="178" t="s">
        <v>465</v>
      </c>
      <c r="B3950" s="178" t="s">
        <v>535</v>
      </c>
      <c r="C3950" s="178">
        <v>2035</v>
      </c>
      <c r="D3950" s="178" t="s">
        <v>336</v>
      </c>
      <c r="E3950" s="178" t="s">
        <v>337</v>
      </c>
      <c r="F3950" s="178" t="s">
        <v>545</v>
      </c>
      <c r="G3950" s="178">
        <v>-1</v>
      </c>
      <c r="H3950" s="178">
        <v>9.6012945175170898</v>
      </c>
      <c r="I3950" s="178">
        <v>9.6012945175170898</v>
      </c>
      <c r="J3950" s="178" t="s">
        <v>715</v>
      </c>
    </row>
    <row r="3951" spans="1:10" x14ac:dyDescent="0.45">
      <c r="A3951" s="178" t="s">
        <v>465</v>
      </c>
      <c r="B3951" s="178" t="s">
        <v>535</v>
      </c>
      <c r="C3951" s="178">
        <v>2035</v>
      </c>
      <c r="D3951" s="178" t="s">
        <v>336</v>
      </c>
      <c r="E3951" s="178" t="s">
        <v>337</v>
      </c>
      <c r="F3951" s="178" t="s">
        <v>551</v>
      </c>
      <c r="G3951" s="178">
        <v>1</v>
      </c>
      <c r="H3951" s="178">
        <v>0.457494616508483</v>
      </c>
      <c r="I3951" s="178">
        <v>0.457494616508483</v>
      </c>
      <c r="J3951" s="178" t="s">
        <v>714</v>
      </c>
    </row>
    <row r="3952" spans="1:10" x14ac:dyDescent="0.45">
      <c r="A3952" s="178" t="s">
        <v>465</v>
      </c>
      <c r="B3952" s="178" t="s">
        <v>535</v>
      </c>
      <c r="C3952" s="178">
        <v>2035</v>
      </c>
      <c r="D3952" s="178" t="s">
        <v>336</v>
      </c>
      <c r="E3952" s="178" t="s">
        <v>337</v>
      </c>
      <c r="F3952" s="178" t="s">
        <v>558</v>
      </c>
      <c r="G3952" s="178">
        <v>3</v>
      </c>
      <c r="H3952" s="178">
        <v>28.995851516723601</v>
      </c>
      <c r="I3952" s="178">
        <v>28.995851516723601</v>
      </c>
      <c r="J3952" s="178" t="s">
        <v>714</v>
      </c>
    </row>
    <row r="3953" spans="1:10" x14ac:dyDescent="0.45">
      <c r="A3953" s="178" t="s">
        <v>465</v>
      </c>
      <c r="B3953" s="178" t="s">
        <v>535</v>
      </c>
      <c r="C3953" s="178">
        <v>2035</v>
      </c>
      <c r="D3953" s="178" t="s">
        <v>336</v>
      </c>
      <c r="E3953" s="178" t="s">
        <v>337</v>
      </c>
      <c r="F3953" s="178" t="s">
        <v>557</v>
      </c>
      <c r="G3953" s="178">
        <v>3</v>
      </c>
      <c r="H3953" s="178">
        <v>0.15864375233650199</v>
      </c>
      <c r="I3953" s="178">
        <v>0.15864375233650199</v>
      </c>
      <c r="J3953" s="178" t="s">
        <v>714</v>
      </c>
    </row>
    <row r="3954" spans="1:10" x14ac:dyDescent="0.45">
      <c r="A3954" s="178" t="s">
        <v>465</v>
      </c>
      <c r="B3954" s="178" t="s">
        <v>535</v>
      </c>
      <c r="C3954" s="178">
        <v>2035</v>
      </c>
      <c r="D3954" s="178" t="s">
        <v>336</v>
      </c>
      <c r="E3954" s="178" t="s">
        <v>337</v>
      </c>
      <c r="F3954" s="178" t="s">
        <v>559</v>
      </c>
      <c r="G3954" s="178">
        <v>9</v>
      </c>
      <c r="H3954" s="178">
        <v>1.8150947093963601</v>
      </c>
      <c r="I3954" s="178">
        <v>1.8150947093963601</v>
      </c>
      <c r="J3954" s="178" t="s">
        <v>714</v>
      </c>
    </row>
    <row r="3955" spans="1:10" x14ac:dyDescent="0.45">
      <c r="A3955" s="178" t="s">
        <v>465</v>
      </c>
      <c r="B3955" s="178" t="s">
        <v>535</v>
      </c>
      <c r="C3955" s="178">
        <v>2035</v>
      </c>
      <c r="D3955" s="178" t="s">
        <v>336</v>
      </c>
      <c r="E3955" s="178" t="s">
        <v>337</v>
      </c>
      <c r="F3955" s="178" t="s">
        <v>538</v>
      </c>
      <c r="G3955" s="178">
        <v>13</v>
      </c>
      <c r="H3955" s="178">
        <v>22.409315109252901</v>
      </c>
      <c r="I3955" s="178">
        <v>22.409315109252901</v>
      </c>
      <c r="J3955" s="178" t="s">
        <v>715</v>
      </c>
    </row>
    <row r="3956" spans="1:10" x14ac:dyDescent="0.45">
      <c r="A3956" s="178" t="s">
        <v>465</v>
      </c>
      <c r="B3956" s="178" t="s">
        <v>535</v>
      </c>
      <c r="C3956" s="178">
        <v>2035</v>
      </c>
      <c r="D3956" s="178" t="s">
        <v>336</v>
      </c>
      <c r="E3956" s="178" t="s">
        <v>337</v>
      </c>
      <c r="F3956" s="178" t="s">
        <v>546</v>
      </c>
      <c r="G3956" s="178">
        <v>20</v>
      </c>
      <c r="H3956" s="178">
        <v>6.46779012680053</v>
      </c>
      <c r="I3956" s="178">
        <v>6.46779012680053</v>
      </c>
      <c r="J3956" s="178" t="s">
        <v>715</v>
      </c>
    </row>
    <row r="3957" spans="1:10" x14ac:dyDescent="0.45">
      <c r="A3957" s="178" t="s">
        <v>465</v>
      </c>
      <c r="B3957" s="178" t="s">
        <v>535</v>
      </c>
      <c r="C3957" s="178">
        <v>2035</v>
      </c>
      <c r="D3957" s="178" t="s">
        <v>336</v>
      </c>
      <c r="E3957" s="178" t="s">
        <v>337</v>
      </c>
      <c r="F3957" s="178" t="s">
        <v>552</v>
      </c>
      <c r="G3957" s="178">
        <v>21</v>
      </c>
      <c r="H3957" s="178">
        <v>0.118570059537887</v>
      </c>
      <c r="I3957" s="178">
        <v>0.118570059537887</v>
      </c>
      <c r="J3957" s="178" t="s">
        <v>714</v>
      </c>
    </row>
    <row r="3958" spans="1:10" x14ac:dyDescent="0.45">
      <c r="A3958" s="178" t="s">
        <v>465</v>
      </c>
      <c r="B3958" s="178" t="s">
        <v>535</v>
      </c>
      <c r="C3958" s="178">
        <v>2035</v>
      </c>
      <c r="D3958" s="178" t="s">
        <v>336</v>
      </c>
      <c r="E3958" s="178" t="s">
        <v>337</v>
      </c>
      <c r="F3958" s="178" t="s">
        <v>549</v>
      </c>
      <c r="G3958" s="178">
        <v>32</v>
      </c>
      <c r="H3958" s="178">
        <v>0.18568240106105799</v>
      </c>
      <c r="I3958" s="178">
        <v>0.18568240106105799</v>
      </c>
      <c r="J3958" s="178" t="s">
        <v>714</v>
      </c>
    </row>
    <row r="3959" spans="1:10" x14ac:dyDescent="0.45">
      <c r="A3959" s="178" t="s">
        <v>465</v>
      </c>
      <c r="B3959" s="178" t="s">
        <v>535</v>
      </c>
      <c r="C3959" s="178">
        <v>2035</v>
      </c>
      <c r="D3959" s="178" t="s">
        <v>336</v>
      </c>
      <c r="E3959" s="178" t="s">
        <v>337</v>
      </c>
      <c r="F3959" s="178" t="s">
        <v>549</v>
      </c>
      <c r="G3959" s="178">
        <v>100000</v>
      </c>
      <c r="H3959" s="1">
        <v>9.9999999999999998E-13</v>
      </c>
      <c r="I3959" s="178">
        <v>9.9999999999999998E-13</v>
      </c>
      <c r="J3959" s="178" t="s">
        <v>714</v>
      </c>
    </row>
    <row r="3960" spans="1:10" x14ac:dyDescent="0.45">
      <c r="A3960" s="178" t="s">
        <v>465</v>
      </c>
      <c r="B3960" s="178" t="s">
        <v>535</v>
      </c>
      <c r="C3960" s="178">
        <v>2040</v>
      </c>
      <c r="D3960" s="178" t="s">
        <v>336</v>
      </c>
      <c r="E3960" s="178" t="s">
        <v>337</v>
      </c>
      <c r="F3960" s="178" t="s">
        <v>540</v>
      </c>
      <c r="G3960" s="178">
        <v>-100000</v>
      </c>
      <c r="H3960" s="178">
        <v>0</v>
      </c>
      <c r="I3960" s="178">
        <v>0</v>
      </c>
      <c r="J3960" s="178" t="s">
        <v>714</v>
      </c>
    </row>
    <row r="3961" spans="1:10" x14ac:dyDescent="0.45">
      <c r="A3961" s="178" t="s">
        <v>465</v>
      </c>
      <c r="B3961" s="178" t="s">
        <v>535</v>
      </c>
      <c r="C3961" s="178">
        <v>2040</v>
      </c>
      <c r="D3961" s="178" t="s">
        <v>336</v>
      </c>
      <c r="E3961" s="178" t="s">
        <v>337</v>
      </c>
      <c r="F3961" s="178" t="s">
        <v>540</v>
      </c>
      <c r="G3961" s="178">
        <v>-51</v>
      </c>
      <c r="H3961" s="178">
        <v>24.247653961181602</v>
      </c>
      <c r="I3961" s="178">
        <v>24.247653961181602</v>
      </c>
      <c r="J3961" s="178" t="s">
        <v>714</v>
      </c>
    </row>
    <row r="3962" spans="1:10" x14ac:dyDescent="0.45">
      <c r="A3962" s="178" t="s">
        <v>465</v>
      </c>
      <c r="B3962" s="178" t="s">
        <v>535</v>
      </c>
      <c r="C3962" s="178">
        <v>2040</v>
      </c>
      <c r="D3962" s="178" t="s">
        <v>336</v>
      </c>
      <c r="E3962" s="178" t="s">
        <v>337</v>
      </c>
      <c r="F3962" s="178" t="s">
        <v>540</v>
      </c>
      <c r="G3962" s="178">
        <v>-51</v>
      </c>
      <c r="H3962" s="178">
        <v>0</v>
      </c>
      <c r="I3962" s="178">
        <v>0</v>
      </c>
      <c r="J3962" s="178" t="s">
        <v>714</v>
      </c>
    </row>
    <row r="3963" spans="1:10" x14ac:dyDescent="0.45">
      <c r="A3963" s="178" t="s">
        <v>465</v>
      </c>
      <c r="B3963" s="178" t="s">
        <v>535</v>
      </c>
      <c r="C3963" s="178">
        <v>2040</v>
      </c>
      <c r="D3963" s="178" t="s">
        <v>336</v>
      </c>
      <c r="E3963" s="178" t="s">
        <v>337</v>
      </c>
      <c r="F3963" s="178" t="s">
        <v>541</v>
      </c>
      <c r="G3963" s="178">
        <v>-10</v>
      </c>
      <c r="H3963" s="178">
        <v>8.9092245101928693</v>
      </c>
      <c r="I3963" s="178">
        <v>8.9092245101928693</v>
      </c>
      <c r="J3963" s="178" t="s">
        <v>714</v>
      </c>
    </row>
    <row r="3964" spans="1:10" x14ac:dyDescent="0.45">
      <c r="A3964" s="178" t="s">
        <v>465</v>
      </c>
      <c r="B3964" s="178" t="s">
        <v>535</v>
      </c>
      <c r="C3964" s="178">
        <v>2040</v>
      </c>
      <c r="D3964" s="178" t="s">
        <v>336</v>
      </c>
      <c r="E3964" s="178" t="s">
        <v>337</v>
      </c>
      <c r="F3964" s="178" t="s">
        <v>555</v>
      </c>
      <c r="G3964" s="178">
        <v>-3</v>
      </c>
      <c r="H3964" s="178">
        <v>1.20033979415893</v>
      </c>
      <c r="I3964" s="178">
        <v>1.20033979415893</v>
      </c>
      <c r="J3964" s="178" t="s">
        <v>714</v>
      </c>
    </row>
    <row r="3965" spans="1:10" x14ac:dyDescent="0.45">
      <c r="A3965" s="178" t="s">
        <v>465</v>
      </c>
      <c r="B3965" s="178" t="s">
        <v>535</v>
      </c>
      <c r="C3965" s="178">
        <v>2040</v>
      </c>
      <c r="D3965" s="178" t="s">
        <v>336</v>
      </c>
      <c r="E3965" s="178" t="s">
        <v>337</v>
      </c>
      <c r="F3965" s="178" t="s">
        <v>556</v>
      </c>
      <c r="G3965" s="178">
        <v>-2</v>
      </c>
      <c r="H3965" s="178">
        <v>1.3766460418701101</v>
      </c>
      <c r="I3965" s="178">
        <v>1.3766460418701101</v>
      </c>
      <c r="J3965" s="178" t="s">
        <v>714</v>
      </c>
    </row>
    <row r="3966" spans="1:10" x14ac:dyDescent="0.45">
      <c r="A3966" s="178" t="s">
        <v>465</v>
      </c>
      <c r="B3966" s="178" t="s">
        <v>535</v>
      </c>
      <c r="C3966" s="178">
        <v>2040</v>
      </c>
      <c r="D3966" s="178" t="s">
        <v>336</v>
      </c>
      <c r="E3966" s="178" t="s">
        <v>337</v>
      </c>
      <c r="F3966" s="178" t="s">
        <v>543</v>
      </c>
      <c r="G3966" s="178">
        <v>-2</v>
      </c>
      <c r="H3966" s="178">
        <v>0.61297398805618197</v>
      </c>
      <c r="I3966" s="178">
        <v>0.61297398805618197</v>
      </c>
      <c r="J3966" s="178" t="s">
        <v>714</v>
      </c>
    </row>
    <row r="3967" spans="1:10" x14ac:dyDescent="0.45">
      <c r="A3967" s="178" t="s">
        <v>465</v>
      </c>
      <c r="B3967" s="178" t="s">
        <v>535</v>
      </c>
      <c r="C3967" s="178">
        <v>2040</v>
      </c>
      <c r="D3967" s="178" t="s">
        <v>336</v>
      </c>
      <c r="E3967" s="178" t="s">
        <v>337</v>
      </c>
      <c r="F3967" s="178" t="s">
        <v>544</v>
      </c>
      <c r="G3967" s="178">
        <v>-2</v>
      </c>
      <c r="H3967" s="178">
        <v>1.79620492458343</v>
      </c>
      <c r="I3967" s="178">
        <v>1.79620492458343</v>
      </c>
      <c r="J3967" s="178" t="s">
        <v>714</v>
      </c>
    </row>
    <row r="3968" spans="1:10" x14ac:dyDescent="0.45">
      <c r="A3968" s="178" t="s">
        <v>465</v>
      </c>
      <c r="B3968" s="178" t="s">
        <v>535</v>
      </c>
      <c r="C3968" s="178">
        <v>2040</v>
      </c>
      <c r="D3968" s="178" t="s">
        <v>336</v>
      </c>
      <c r="E3968" s="178" t="s">
        <v>337</v>
      </c>
      <c r="F3968" s="178" t="s">
        <v>542</v>
      </c>
      <c r="G3968" s="178">
        <v>-2</v>
      </c>
      <c r="H3968" s="178">
        <v>1.72011470794677</v>
      </c>
      <c r="I3968" s="178">
        <v>1.72011470794677</v>
      </c>
      <c r="J3968" s="178" t="s">
        <v>714</v>
      </c>
    </row>
    <row r="3969" spans="1:10" x14ac:dyDescent="0.45">
      <c r="A3969" s="178" t="s">
        <v>465</v>
      </c>
      <c r="B3969" s="178" t="s">
        <v>535</v>
      </c>
      <c r="C3969" s="178">
        <v>2040</v>
      </c>
      <c r="D3969" s="178" t="s">
        <v>336</v>
      </c>
      <c r="E3969" s="178" t="s">
        <v>337</v>
      </c>
      <c r="F3969" s="178" t="s">
        <v>545</v>
      </c>
      <c r="G3969" s="178">
        <v>-1</v>
      </c>
      <c r="H3969" s="178">
        <v>8.3835020065307599</v>
      </c>
      <c r="I3969" s="178">
        <v>8.3835020065307599</v>
      </c>
      <c r="J3969" s="178" t="s">
        <v>715</v>
      </c>
    </row>
    <row r="3970" spans="1:10" x14ac:dyDescent="0.45">
      <c r="A3970" s="178" t="s">
        <v>465</v>
      </c>
      <c r="B3970" s="178" t="s">
        <v>535</v>
      </c>
      <c r="C3970" s="178">
        <v>2040</v>
      </c>
      <c r="D3970" s="178" t="s">
        <v>336</v>
      </c>
      <c r="E3970" s="178" t="s">
        <v>337</v>
      </c>
      <c r="F3970" s="178" t="s">
        <v>551</v>
      </c>
      <c r="G3970" s="178">
        <v>1</v>
      </c>
      <c r="H3970" s="178">
        <v>0.65717595815658503</v>
      </c>
      <c r="I3970" s="178">
        <v>0.65717595815658503</v>
      </c>
      <c r="J3970" s="178" t="s">
        <v>714</v>
      </c>
    </row>
    <row r="3971" spans="1:10" x14ac:dyDescent="0.45">
      <c r="A3971" s="178" t="s">
        <v>465</v>
      </c>
      <c r="B3971" s="178" t="s">
        <v>535</v>
      </c>
      <c r="C3971" s="178">
        <v>2040</v>
      </c>
      <c r="D3971" s="178" t="s">
        <v>336</v>
      </c>
      <c r="E3971" s="178" t="s">
        <v>337</v>
      </c>
      <c r="F3971" s="178" t="s">
        <v>558</v>
      </c>
      <c r="G3971" s="178">
        <v>3</v>
      </c>
      <c r="H3971" s="178">
        <v>47.980262756347599</v>
      </c>
      <c r="I3971" s="178">
        <v>47.980262756347599</v>
      </c>
      <c r="J3971" s="178" t="s">
        <v>714</v>
      </c>
    </row>
    <row r="3972" spans="1:10" x14ac:dyDescent="0.45">
      <c r="A3972" s="178" t="s">
        <v>465</v>
      </c>
      <c r="B3972" s="178" t="s">
        <v>535</v>
      </c>
      <c r="C3972" s="178">
        <v>2040</v>
      </c>
      <c r="D3972" s="178" t="s">
        <v>336</v>
      </c>
      <c r="E3972" s="178" t="s">
        <v>337</v>
      </c>
      <c r="F3972" s="178" t="s">
        <v>557</v>
      </c>
      <c r="G3972" s="178">
        <v>3</v>
      </c>
      <c r="H3972" s="178">
        <v>0.32498431205749501</v>
      </c>
      <c r="I3972" s="178">
        <v>0.32498431205749501</v>
      </c>
      <c r="J3972" s="178" t="s">
        <v>714</v>
      </c>
    </row>
    <row r="3973" spans="1:10" x14ac:dyDescent="0.45">
      <c r="A3973" s="178" t="s">
        <v>465</v>
      </c>
      <c r="B3973" s="178" t="s">
        <v>535</v>
      </c>
      <c r="C3973" s="178">
        <v>2040</v>
      </c>
      <c r="D3973" s="178" t="s">
        <v>336</v>
      </c>
      <c r="E3973" s="178" t="s">
        <v>337</v>
      </c>
      <c r="F3973" s="178" t="s">
        <v>559</v>
      </c>
      <c r="G3973" s="178">
        <v>9</v>
      </c>
      <c r="H3973" s="178">
        <v>2.8951718807220401</v>
      </c>
      <c r="I3973" s="178">
        <v>2.8951718807220401</v>
      </c>
      <c r="J3973" s="178" t="s">
        <v>714</v>
      </c>
    </row>
    <row r="3974" spans="1:10" x14ac:dyDescent="0.45">
      <c r="A3974" s="178" t="s">
        <v>465</v>
      </c>
      <c r="B3974" s="178" t="s">
        <v>535</v>
      </c>
      <c r="C3974" s="178">
        <v>2040</v>
      </c>
      <c r="D3974" s="178" t="s">
        <v>336</v>
      </c>
      <c r="E3974" s="178" t="s">
        <v>337</v>
      </c>
      <c r="F3974" s="178" t="s">
        <v>546</v>
      </c>
      <c r="G3974" s="178">
        <v>20</v>
      </c>
      <c r="H3974" s="178">
        <v>3.5409016609191801</v>
      </c>
      <c r="I3974" s="178">
        <v>3.5409016609191801</v>
      </c>
      <c r="J3974" s="178" t="s">
        <v>715</v>
      </c>
    </row>
    <row r="3975" spans="1:10" x14ac:dyDescent="0.45">
      <c r="A3975" s="178" t="s">
        <v>465</v>
      </c>
      <c r="B3975" s="178" t="s">
        <v>535</v>
      </c>
      <c r="C3975" s="178">
        <v>2040</v>
      </c>
      <c r="D3975" s="178" t="s">
        <v>336</v>
      </c>
      <c r="E3975" s="178" t="s">
        <v>337</v>
      </c>
      <c r="F3975" s="178" t="s">
        <v>552</v>
      </c>
      <c r="G3975" s="178">
        <v>21</v>
      </c>
      <c r="H3975" s="178">
        <v>0.239125370979309</v>
      </c>
      <c r="I3975" s="178">
        <v>0.239125370979309</v>
      </c>
      <c r="J3975" s="178" t="s">
        <v>714</v>
      </c>
    </row>
    <row r="3976" spans="1:10" x14ac:dyDescent="0.45">
      <c r="A3976" s="178" t="s">
        <v>465</v>
      </c>
      <c r="B3976" s="178" t="s">
        <v>535</v>
      </c>
      <c r="C3976" s="178">
        <v>2040</v>
      </c>
      <c r="D3976" s="178" t="s">
        <v>336</v>
      </c>
      <c r="E3976" s="178" t="s">
        <v>337</v>
      </c>
      <c r="F3976" s="178" t="s">
        <v>549</v>
      </c>
      <c r="G3976" s="178">
        <v>32</v>
      </c>
      <c r="H3976" s="178">
        <v>0.34731304645538302</v>
      </c>
      <c r="I3976" s="178">
        <v>0.34731304645538302</v>
      </c>
      <c r="J3976" s="178" t="s">
        <v>714</v>
      </c>
    </row>
    <row r="3977" spans="1:10" x14ac:dyDescent="0.45">
      <c r="A3977" s="178" t="s">
        <v>465</v>
      </c>
      <c r="B3977" s="178" t="s">
        <v>535</v>
      </c>
      <c r="C3977" s="178">
        <v>2040</v>
      </c>
      <c r="D3977" s="178" t="s">
        <v>336</v>
      </c>
      <c r="E3977" s="178" t="s">
        <v>337</v>
      </c>
      <c r="F3977" s="178" t="s">
        <v>549</v>
      </c>
      <c r="G3977" s="178">
        <v>100000</v>
      </c>
      <c r="H3977" s="1">
        <v>9.9999999999999998E-13</v>
      </c>
      <c r="I3977" s="178">
        <v>9.9999999999999998E-13</v>
      </c>
      <c r="J3977" s="178" t="s">
        <v>714</v>
      </c>
    </row>
    <row r="3978" spans="1:10" x14ac:dyDescent="0.45">
      <c r="A3978" s="178" t="s">
        <v>465</v>
      </c>
      <c r="B3978" s="178" t="s">
        <v>535</v>
      </c>
      <c r="C3978" s="178">
        <v>2045</v>
      </c>
      <c r="D3978" s="178" t="s">
        <v>336</v>
      </c>
      <c r="E3978" s="178" t="s">
        <v>337</v>
      </c>
      <c r="F3978" s="178" t="s">
        <v>540</v>
      </c>
      <c r="G3978" s="178">
        <v>-100000</v>
      </c>
      <c r="H3978" s="178">
        <v>0</v>
      </c>
      <c r="I3978" s="178">
        <v>0</v>
      </c>
      <c r="J3978" s="178" t="s">
        <v>714</v>
      </c>
    </row>
    <row r="3979" spans="1:10" x14ac:dyDescent="0.45">
      <c r="A3979" s="178" t="s">
        <v>465</v>
      </c>
      <c r="B3979" s="178" t="s">
        <v>535</v>
      </c>
      <c r="C3979" s="178">
        <v>2045</v>
      </c>
      <c r="D3979" s="178" t="s">
        <v>336</v>
      </c>
      <c r="E3979" s="178" t="s">
        <v>337</v>
      </c>
      <c r="F3979" s="178" t="s">
        <v>540</v>
      </c>
      <c r="G3979" s="178">
        <v>-51</v>
      </c>
      <c r="H3979" s="178">
        <v>31.401338577270501</v>
      </c>
      <c r="I3979" s="178">
        <v>31.401338577270501</v>
      </c>
      <c r="J3979" s="178" t="s">
        <v>714</v>
      </c>
    </row>
    <row r="3980" spans="1:10" x14ac:dyDescent="0.45">
      <c r="A3980" s="178" t="s">
        <v>465</v>
      </c>
      <c r="B3980" s="178" t="s">
        <v>535</v>
      </c>
      <c r="C3980" s="178">
        <v>2045</v>
      </c>
      <c r="D3980" s="178" t="s">
        <v>336</v>
      </c>
      <c r="E3980" s="178" t="s">
        <v>337</v>
      </c>
      <c r="F3980" s="178" t="s">
        <v>540</v>
      </c>
      <c r="G3980" s="178">
        <v>-51</v>
      </c>
      <c r="H3980" s="178">
        <v>0</v>
      </c>
      <c r="I3980" s="178">
        <v>0</v>
      </c>
      <c r="J3980" s="178" t="s">
        <v>714</v>
      </c>
    </row>
    <row r="3981" spans="1:10" x14ac:dyDescent="0.45">
      <c r="A3981" s="178" t="s">
        <v>465</v>
      </c>
      <c r="B3981" s="178" t="s">
        <v>535</v>
      </c>
      <c r="C3981" s="178">
        <v>2045</v>
      </c>
      <c r="D3981" s="178" t="s">
        <v>336</v>
      </c>
      <c r="E3981" s="178" t="s">
        <v>337</v>
      </c>
      <c r="F3981" s="178" t="s">
        <v>541</v>
      </c>
      <c r="G3981" s="178">
        <v>-10</v>
      </c>
      <c r="H3981" s="178">
        <v>9.3349123001098597</v>
      </c>
      <c r="I3981" s="178">
        <v>9.3349123001098597</v>
      </c>
      <c r="J3981" s="178" t="s">
        <v>714</v>
      </c>
    </row>
    <row r="3982" spans="1:10" x14ac:dyDescent="0.45">
      <c r="A3982" s="178" t="s">
        <v>465</v>
      </c>
      <c r="B3982" s="178" t="s">
        <v>535</v>
      </c>
      <c r="C3982" s="178">
        <v>2045</v>
      </c>
      <c r="D3982" s="178" t="s">
        <v>336</v>
      </c>
      <c r="E3982" s="178" t="s">
        <v>337</v>
      </c>
      <c r="F3982" s="178" t="s">
        <v>555</v>
      </c>
      <c r="G3982" s="178">
        <v>-3</v>
      </c>
      <c r="H3982" s="178">
        <v>2.1641530990600502</v>
      </c>
      <c r="I3982" s="178">
        <v>2.1641530990600502</v>
      </c>
      <c r="J3982" s="178" t="s">
        <v>714</v>
      </c>
    </row>
    <row r="3983" spans="1:10" x14ac:dyDescent="0.45">
      <c r="A3983" s="178" t="s">
        <v>465</v>
      </c>
      <c r="B3983" s="178" t="s">
        <v>535</v>
      </c>
      <c r="C3983" s="178">
        <v>2045</v>
      </c>
      <c r="D3983" s="178" t="s">
        <v>336</v>
      </c>
      <c r="E3983" s="178" t="s">
        <v>337</v>
      </c>
      <c r="F3983" s="178" t="s">
        <v>543</v>
      </c>
      <c r="G3983" s="178">
        <v>-2</v>
      </c>
      <c r="H3983" s="178">
        <v>6.9660440087318407E-2</v>
      </c>
      <c r="I3983" s="178">
        <v>6.9660440087318407E-2</v>
      </c>
      <c r="J3983" s="178" t="s">
        <v>714</v>
      </c>
    </row>
    <row r="3984" spans="1:10" x14ac:dyDescent="0.45">
      <c r="A3984" s="178" t="s">
        <v>465</v>
      </c>
      <c r="B3984" s="178" t="s">
        <v>535</v>
      </c>
      <c r="C3984" s="178">
        <v>2045</v>
      </c>
      <c r="D3984" s="178" t="s">
        <v>336</v>
      </c>
      <c r="E3984" s="178" t="s">
        <v>337</v>
      </c>
      <c r="F3984" s="178" t="s">
        <v>556</v>
      </c>
      <c r="G3984" s="178">
        <v>-2</v>
      </c>
      <c r="H3984" s="178">
        <v>1.8352642059326101</v>
      </c>
      <c r="I3984" s="178">
        <v>1.8352642059326101</v>
      </c>
      <c r="J3984" s="178" t="s">
        <v>714</v>
      </c>
    </row>
    <row r="3985" spans="1:10" x14ac:dyDescent="0.45">
      <c r="A3985" s="178" t="s">
        <v>465</v>
      </c>
      <c r="B3985" s="178" t="s">
        <v>535</v>
      </c>
      <c r="C3985" s="178">
        <v>2045</v>
      </c>
      <c r="D3985" s="178" t="s">
        <v>336</v>
      </c>
      <c r="E3985" s="178" t="s">
        <v>337</v>
      </c>
      <c r="F3985" s="178" t="s">
        <v>544</v>
      </c>
      <c r="G3985" s="178">
        <v>-2</v>
      </c>
      <c r="H3985" s="178">
        <v>1.8981729745864799</v>
      </c>
      <c r="I3985" s="178">
        <v>1.8981729745864799</v>
      </c>
      <c r="J3985" s="178" t="s">
        <v>714</v>
      </c>
    </row>
    <row r="3986" spans="1:10" x14ac:dyDescent="0.45">
      <c r="A3986" s="178" t="s">
        <v>465</v>
      </c>
      <c r="B3986" s="178" t="s">
        <v>535</v>
      </c>
      <c r="C3986" s="178">
        <v>2045</v>
      </c>
      <c r="D3986" s="178" t="s">
        <v>336</v>
      </c>
      <c r="E3986" s="178" t="s">
        <v>337</v>
      </c>
      <c r="F3986" s="178" t="s">
        <v>542</v>
      </c>
      <c r="G3986" s="178">
        <v>-2</v>
      </c>
      <c r="H3986" s="178">
        <v>2.0650951862335201</v>
      </c>
      <c r="I3986" s="178">
        <v>2.0650951862335201</v>
      </c>
      <c r="J3986" s="178" t="s">
        <v>714</v>
      </c>
    </row>
    <row r="3987" spans="1:10" x14ac:dyDescent="0.45">
      <c r="A3987" s="178" t="s">
        <v>465</v>
      </c>
      <c r="B3987" s="178" t="s">
        <v>535</v>
      </c>
      <c r="C3987" s="178">
        <v>2045</v>
      </c>
      <c r="D3987" s="178" t="s">
        <v>336</v>
      </c>
      <c r="E3987" s="178" t="s">
        <v>337</v>
      </c>
      <c r="F3987" s="178" t="s">
        <v>545</v>
      </c>
      <c r="G3987" s="178">
        <v>-1</v>
      </c>
      <c r="H3987" s="178">
        <v>7.34606885910034</v>
      </c>
      <c r="I3987" s="178">
        <v>7.34606885910034</v>
      </c>
      <c r="J3987" s="178" t="s">
        <v>715</v>
      </c>
    </row>
    <row r="3988" spans="1:10" x14ac:dyDescent="0.45">
      <c r="A3988" s="178" t="s">
        <v>465</v>
      </c>
      <c r="B3988" s="178" t="s">
        <v>535</v>
      </c>
      <c r="C3988" s="178">
        <v>2045</v>
      </c>
      <c r="D3988" s="178" t="s">
        <v>336</v>
      </c>
      <c r="E3988" s="178" t="s">
        <v>337</v>
      </c>
      <c r="F3988" s="178" t="s">
        <v>551</v>
      </c>
      <c r="G3988" s="178">
        <v>1</v>
      </c>
      <c r="H3988" s="178">
        <v>0.68392270803451505</v>
      </c>
      <c r="I3988" s="178">
        <v>0.68392270803451505</v>
      </c>
      <c r="J3988" s="178" t="s">
        <v>714</v>
      </c>
    </row>
    <row r="3989" spans="1:10" x14ac:dyDescent="0.45">
      <c r="A3989" s="178" t="s">
        <v>465</v>
      </c>
      <c r="B3989" s="178" t="s">
        <v>535</v>
      </c>
      <c r="C3989" s="178">
        <v>2045</v>
      </c>
      <c r="D3989" s="178" t="s">
        <v>336</v>
      </c>
      <c r="E3989" s="178" t="s">
        <v>337</v>
      </c>
      <c r="F3989" s="178" t="s">
        <v>558</v>
      </c>
      <c r="G3989" s="178">
        <v>3</v>
      </c>
      <c r="H3989" s="178">
        <v>70.538902282714801</v>
      </c>
      <c r="I3989" s="178">
        <v>70.538902282714801</v>
      </c>
      <c r="J3989" s="178" t="s">
        <v>714</v>
      </c>
    </row>
    <row r="3990" spans="1:10" x14ac:dyDescent="0.45">
      <c r="A3990" s="178" t="s">
        <v>465</v>
      </c>
      <c r="B3990" s="178" t="s">
        <v>535</v>
      </c>
      <c r="C3990" s="178">
        <v>2045</v>
      </c>
      <c r="D3990" s="178" t="s">
        <v>336</v>
      </c>
      <c r="E3990" s="178" t="s">
        <v>337</v>
      </c>
      <c r="F3990" s="178" t="s">
        <v>557</v>
      </c>
      <c r="G3990" s="178">
        <v>3</v>
      </c>
      <c r="H3990" s="178">
        <v>0.43167045712471003</v>
      </c>
      <c r="I3990" s="178">
        <v>0.43167045712471003</v>
      </c>
      <c r="J3990" s="178" t="s">
        <v>714</v>
      </c>
    </row>
    <row r="3991" spans="1:10" x14ac:dyDescent="0.45">
      <c r="A3991" s="178" t="s">
        <v>465</v>
      </c>
      <c r="B3991" s="178" t="s">
        <v>535</v>
      </c>
      <c r="C3991" s="178">
        <v>2045</v>
      </c>
      <c r="D3991" s="178" t="s">
        <v>336</v>
      </c>
      <c r="E3991" s="178" t="s">
        <v>337</v>
      </c>
      <c r="F3991" s="178" t="s">
        <v>559</v>
      </c>
      <c r="G3991" s="178">
        <v>9</v>
      </c>
      <c r="H3991" s="178">
        <v>3.1971452236175502</v>
      </c>
      <c r="I3991" s="178">
        <v>3.1971452236175502</v>
      </c>
      <c r="J3991" s="178" t="s">
        <v>714</v>
      </c>
    </row>
    <row r="3992" spans="1:10" x14ac:dyDescent="0.45">
      <c r="A3992" s="178" t="s">
        <v>465</v>
      </c>
      <c r="B3992" s="178" t="s">
        <v>535</v>
      </c>
      <c r="C3992" s="178">
        <v>2045</v>
      </c>
      <c r="D3992" s="178" t="s">
        <v>336</v>
      </c>
      <c r="E3992" s="178" t="s">
        <v>337</v>
      </c>
      <c r="F3992" s="178" t="s">
        <v>546</v>
      </c>
      <c r="G3992" s="178">
        <v>20</v>
      </c>
      <c r="H3992" s="178">
        <v>2.44250392913818</v>
      </c>
      <c r="I3992" s="178">
        <v>2.44250392913818</v>
      </c>
      <c r="J3992" s="178" t="s">
        <v>715</v>
      </c>
    </row>
    <row r="3993" spans="1:10" x14ac:dyDescent="0.45">
      <c r="A3993" s="178" t="s">
        <v>465</v>
      </c>
      <c r="B3993" s="178" t="s">
        <v>535</v>
      </c>
      <c r="C3993" s="178">
        <v>2045</v>
      </c>
      <c r="D3993" s="178" t="s">
        <v>336</v>
      </c>
      <c r="E3993" s="178" t="s">
        <v>337</v>
      </c>
      <c r="F3993" s="178" t="s">
        <v>552</v>
      </c>
      <c r="G3993" s="178">
        <v>21</v>
      </c>
      <c r="H3993" s="178">
        <v>0.32752883434295599</v>
      </c>
      <c r="I3993" s="178">
        <v>0.32752883434295599</v>
      </c>
      <c r="J3993" s="178" t="s">
        <v>714</v>
      </c>
    </row>
    <row r="3994" spans="1:10" x14ac:dyDescent="0.45">
      <c r="A3994" s="178" t="s">
        <v>465</v>
      </c>
      <c r="B3994" s="178" t="s">
        <v>535</v>
      </c>
      <c r="C3994" s="178">
        <v>2045</v>
      </c>
      <c r="D3994" s="178" t="s">
        <v>336</v>
      </c>
      <c r="E3994" s="178" t="s">
        <v>337</v>
      </c>
      <c r="F3994" s="178" t="s">
        <v>549</v>
      </c>
      <c r="G3994" s="178">
        <v>32</v>
      </c>
      <c r="H3994" s="178">
        <v>3.2267086505889799</v>
      </c>
      <c r="I3994" s="178">
        <v>3.2267086505889799</v>
      </c>
      <c r="J3994" s="178" t="s">
        <v>714</v>
      </c>
    </row>
    <row r="3995" spans="1:10" x14ac:dyDescent="0.45">
      <c r="A3995" s="178" t="s">
        <v>465</v>
      </c>
      <c r="B3995" s="178" t="s">
        <v>535</v>
      </c>
      <c r="C3995" s="178">
        <v>2045</v>
      </c>
      <c r="D3995" s="178" t="s">
        <v>336</v>
      </c>
      <c r="E3995" s="178" t="s">
        <v>337</v>
      </c>
      <c r="F3995" s="178" t="s">
        <v>549</v>
      </c>
      <c r="G3995" s="178">
        <v>100000</v>
      </c>
      <c r="H3995" s="1">
        <v>9.9999999999999998E-13</v>
      </c>
      <c r="I3995" s="178">
        <v>9.9999999999999998E-13</v>
      </c>
      <c r="J3995" s="178" t="s">
        <v>714</v>
      </c>
    </row>
    <row r="3996" spans="1:10" x14ac:dyDescent="0.45">
      <c r="A3996" s="178" t="s">
        <v>465</v>
      </c>
      <c r="B3996" s="178" t="s">
        <v>535</v>
      </c>
      <c r="C3996" s="178">
        <v>2050</v>
      </c>
      <c r="D3996" s="178" t="s">
        <v>336</v>
      </c>
      <c r="E3996" s="178" t="s">
        <v>337</v>
      </c>
      <c r="F3996" s="178" t="s">
        <v>540</v>
      </c>
      <c r="G3996" s="178">
        <v>-100000</v>
      </c>
      <c r="H3996" s="178">
        <v>0</v>
      </c>
      <c r="I3996" s="178">
        <v>0</v>
      </c>
      <c r="J3996" s="178" t="s">
        <v>714</v>
      </c>
    </row>
    <row r="3997" spans="1:10" x14ac:dyDescent="0.45">
      <c r="A3997" s="178" t="s">
        <v>465</v>
      </c>
      <c r="B3997" s="178" t="s">
        <v>535</v>
      </c>
      <c r="C3997" s="178">
        <v>2050</v>
      </c>
      <c r="D3997" s="178" t="s">
        <v>336</v>
      </c>
      <c r="E3997" s="178" t="s">
        <v>337</v>
      </c>
      <c r="F3997" s="178" t="s">
        <v>540</v>
      </c>
      <c r="G3997" s="178">
        <v>-51</v>
      </c>
      <c r="H3997" s="178">
        <v>36.4846801757812</v>
      </c>
      <c r="I3997" s="178">
        <v>36.4846801757812</v>
      </c>
      <c r="J3997" s="178" t="s">
        <v>714</v>
      </c>
    </row>
    <row r="3998" spans="1:10" x14ac:dyDescent="0.45">
      <c r="A3998" s="178" t="s">
        <v>465</v>
      </c>
      <c r="B3998" s="178" t="s">
        <v>535</v>
      </c>
      <c r="C3998" s="178">
        <v>2050</v>
      </c>
      <c r="D3998" s="178" t="s">
        <v>336</v>
      </c>
      <c r="E3998" s="178" t="s">
        <v>337</v>
      </c>
      <c r="F3998" s="178" t="s">
        <v>540</v>
      </c>
      <c r="G3998" s="178">
        <v>-51</v>
      </c>
      <c r="H3998" s="178">
        <v>0</v>
      </c>
      <c r="I3998" s="178">
        <v>0</v>
      </c>
      <c r="J3998" s="178" t="s">
        <v>714</v>
      </c>
    </row>
    <row r="3999" spans="1:10" x14ac:dyDescent="0.45">
      <c r="A3999" s="178" t="s">
        <v>465</v>
      </c>
      <c r="B3999" s="178" t="s">
        <v>535</v>
      </c>
      <c r="C3999" s="178">
        <v>2050</v>
      </c>
      <c r="D3999" s="178" t="s">
        <v>336</v>
      </c>
      <c r="E3999" s="178" t="s">
        <v>337</v>
      </c>
      <c r="F3999" s="178" t="s">
        <v>541</v>
      </c>
      <c r="G3999" s="178">
        <v>-10</v>
      </c>
      <c r="H3999" s="178">
        <v>9.7247343063354403</v>
      </c>
      <c r="I3999" s="178">
        <v>9.7247343063354403</v>
      </c>
      <c r="J3999" s="178" t="s">
        <v>714</v>
      </c>
    </row>
    <row r="4000" spans="1:10" x14ac:dyDescent="0.45">
      <c r="A4000" s="178" t="s">
        <v>465</v>
      </c>
      <c r="B4000" s="178" t="s">
        <v>535</v>
      </c>
      <c r="C4000" s="178">
        <v>2050</v>
      </c>
      <c r="D4000" s="178" t="s">
        <v>336</v>
      </c>
      <c r="E4000" s="178" t="s">
        <v>337</v>
      </c>
      <c r="F4000" s="178" t="s">
        <v>555</v>
      </c>
      <c r="G4000" s="178">
        <v>-3</v>
      </c>
      <c r="H4000" s="178">
        <v>2.25216484069824</v>
      </c>
      <c r="I4000" s="178">
        <v>2.25216484069824</v>
      </c>
      <c r="J4000" s="178" t="s">
        <v>714</v>
      </c>
    </row>
    <row r="4001" spans="1:10" x14ac:dyDescent="0.45">
      <c r="A4001" s="178" t="s">
        <v>465</v>
      </c>
      <c r="B4001" s="178" t="s">
        <v>535</v>
      </c>
      <c r="C4001" s="178">
        <v>2050</v>
      </c>
      <c r="D4001" s="178" t="s">
        <v>336</v>
      </c>
      <c r="E4001" s="178" t="s">
        <v>337</v>
      </c>
      <c r="F4001" s="178" t="s">
        <v>544</v>
      </c>
      <c r="G4001" s="178">
        <v>-2</v>
      </c>
      <c r="H4001" s="178">
        <v>1.9860588312148999</v>
      </c>
      <c r="I4001" s="178">
        <v>1.9860588312148999</v>
      </c>
      <c r="J4001" s="178" t="s">
        <v>714</v>
      </c>
    </row>
    <row r="4002" spans="1:10" x14ac:dyDescent="0.45">
      <c r="A4002" s="178" t="s">
        <v>465</v>
      </c>
      <c r="B4002" s="178" t="s">
        <v>535</v>
      </c>
      <c r="C4002" s="178">
        <v>2050</v>
      </c>
      <c r="D4002" s="178" t="s">
        <v>336</v>
      </c>
      <c r="E4002" s="178" t="s">
        <v>337</v>
      </c>
      <c r="F4002" s="178" t="s">
        <v>556</v>
      </c>
      <c r="G4002" s="178">
        <v>-2</v>
      </c>
      <c r="H4002" s="178">
        <v>1.90991199016571</v>
      </c>
      <c r="I4002" s="178">
        <v>1.90991199016571</v>
      </c>
      <c r="J4002" s="178" t="s">
        <v>714</v>
      </c>
    </row>
    <row r="4003" spans="1:10" x14ac:dyDescent="0.45">
      <c r="A4003" s="178" t="s">
        <v>465</v>
      </c>
      <c r="B4003" s="178" t="s">
        <v>535</v>
      </c>
      <c r="C4003" s="178">
        <v>2050</v>
      </c>
      <c r="D4003" s="178" t="s">
        <v>336</v>
      </c>
      <c r="E4003" s="178" t="s">
        <v>337</v>
      </c>
      <c r="F4003" s="178" t="s">
        <v>542</v>
      </c>
      <c r="G4003" s="178">
        <v>-2</v>
      </c>
      <c r="H4003" s="178">
        <v>2.2557749748229901</v>
      </c>
      <c r="I4003" s="178">
        <v>2.2557749748229901</v>
      </c>
      <c r="J4003" s="178" t="s">
        <v>714</v>
      </c>
    </row>
    <row r="4004" spans="1:10" x14ac:dyDescent="0.45">
      <c r="A4004" s="178" t="s">
        <v>465</v>
      </c>
      <c r="B4004" s="178" t="s">
        <v>535</v>
      </c>
      <c r="C4004" s="178">
        <v>2050</v>
      </c>
      <c r="D4004" s="178" t="s">
        <v>336</v>
      </c>
      <c r="E4004" s="178" t="s">
        <v>337</v>
      </c>
      <c r="F4004" s="178" t="s">
        <v>545</v>
      </c>
      <c r="G4004" s="178">
        <v>-1</v>
      </c>
      <c r="H4004" s="178">
        <v>7.1508703231811497</v>
      </c>
      <c r="I4004" s="178">
        <v>7.1508703231811497</v>
      </c>
      <c r="J4004" s="178" t="s">
        <v>715</v>
      </c>
    </row>
    <row r="4005" spans="1:10" x14ac:dyDescent="0.45">
      <c r="A4005" s="178" t="s">
        <v>465</v>
      </c>
      <c r="B4005" s="178" t="s">
        <v>535</v>
      </c>
      <c r="C4005" s="178">
        <v>2050</v>
      </c>
      <c r="D4005" s="178" t="s">
        <v>336</v>
      </c>
      <c r="E4005" s="178" t="s">
        <v>337</v>
      </c>
      <c r="F4005" s="178" t="s">
        <v>551</v>
      </c>
      <c r="G4005" s="178">
        <v>1</v>
      </c>
      <c r="H4005" s="178">
        <v>0.71164292097091597</v>
      </c>
      <c r="I4005" s="178">
        <v>0.71164292097091597</v>
      </c>
      <c r="J4005" s="178" t="s">
        <v>714</v>
      </c>
    </row>
    <row r="4006" spans="1:10" x14ac:dyDescent="0.45">
      <c r="A4006" s="178" t="s">
        <v>465</v>
      </c>
      <c r="B4006" s="178" t="s">
        <v>535</v>
      </c>
      <c r="C4006" s="178">
        <v>2050</v>
      </c>
      <c r="D4006" s="178" t="s">
        <v>336</v>
      </c>
      <c r="E4006" s="178" t="s">
        <v>337</v>
      </c>
      <c r="F4006" s="178" t="s">
        <v>557</v>
      </c>
      <c r="G4006" s="178">
        <v>3</v>
      </c>
      <c r="H4006" s="178">
        <v>0.53592920303344704</v>
      </c>
      <c r="I4006" s="178">
        <v>0.53592920303344704</v>
      </c>
      <c r="J4006" s="178" t="s">
        <v>714</v>
      </c>
    </row>
    <row r="4007" spans="1:10" x14ac:dyDescent="0.45">
      <c r="A4007" s="178" t="s">
        <v>465</v>
      </c>
      <c r="B4007" s="178" t="s">
        <v>535</v>
      </c>
      <c r="C4007" s="178">
        <v>2050</v>
      </c>
      <c r="D4007" s="178" t="s">
        <v>336</v>
      </c>
      <c r="E4007" s="178" t="s">
        <v>337</v>
      </c>
      <c r="F4007" s="178" t="s">
        <v>558</v>
      </c>
      <c r="G4007" s="178">
        <v>3</v>
      </c>
      <c r="H4007" s="178">
        <v>73.405899047851506</v>
      </c>
      <c r="I4007" s="178">
        <v>73.405899047851506</v>
      </c>
      <c r="J4007" s="178" t="s">
        <v>714</v>
      </c>
    </row>
    <row r="4008" spans="1:10" x14ac:dyDescent="0.45">
      <c r="A4008" s="178" t="s">
        <v>465</v>
      </c>
      <c r="B4008" s="178" t="s">
        <v>535</v>
      </c>
      <c r="C4008" s="178">
        <v>2050</v>
      </c>
      <c r="D4008" s="178" t="s">
        <v>336</v>
      </c>
      <c r="E4008" s="178" t="s">
        <v>337</v>
      </c>
      <c r="F4008" s="178" t="s">
        <v>559</v>
      </c>
      <c r="G4008" s="178">
        <v>9</v>
      </c>
      <c r="H4008" s="178">
        <v>3.3544259071350102</v>
      </c>
      <c r="I4008" s="178">
        <v>3.3544259071350102</v>
      </c>
      <c r="J4008" s="178" t="s">
        <v>714</v>
      </c>
    </row>
    <row r="4009" spans="1:10" x14ac:dyDescent="0.45">
      <c r="A4009" s="178" t="s">
        <v>465</v>
      </c>
      <c r="B4009" s="178" t="s">
        <v>535</v>
      </c>
      <c r="C4009" s="178">
        <v>2050</v>
      </c>
      <c r="D4009" s="178" t="s">
        <v>336</v>
      </c>
      <c r="E4009" s="178" t="s">
        <v>337</v>
      </c>
      <c r="F4009" s="178" t="s">
        <v>546</v>
      </c>
      <c r="G4009" s="178">
        <v>20</v>
      </c>
      <c r="H4009" s="178">
        <v>2.5417823791503902</v>
      </c>
      <c r="I4009" s="178">
        <v>2.5417823791503902</v>
      </c>
      <c r="J4009" s="178" t="s">
        <v>715</v>
      </c>
    </row>
    <row r="4010" spans="1:10" x14ac:dyDescent="0.45">
      <c r="A4010" s="178" t="s">
        <v>465</v>
      </c>
      <c r="B4010" s="178" t="s">
        <v>535</v>
      </c>
      <c r="C4010" s="178">
        <v>2050</v>
      </c>
      <c r="D4010" s="178" t="s">
        <v>336</v>
      </c>
      <c r="E4010" s="178" t="s">
        <v>337</v>
      </c>
      <c r="F4010" s="178" t="s">
        <v>552</v>
      </c>
      <c r="G4010" s="178">
        <v>21</v>
      </c>
      <c r="H4010" s="178">
        <v>0.36086732149124101</v>
      </c>
      <c r="I4010" s="178">
        <v>0.36086732149124101</v>
      </c>
      <c r="J4010" s="178" t="s">
        <v>714</v>
      </c>
    </row>
    <row r="4011" spans="1:10" x14ac:dyDescent="0.45">
      <c r="A4011" s="178" t="s">
        <v>465</v>
      </c>
      <c r="B4011" s="178" t="s">
        <v>535</v>
      </c>
      <c r="C4011" s="178">
        <v>2050</v>
      </c>
      <c r="D4011" s="178" t="s">
        <v>336</v>
      </c>
      <c r="E4011" s="178" t="s">
        <v>337</v>
      </c>
      <c r="F4011" s="178" t="s">
        <v>549</v>
      </c>
      <c r="G4011" s="178">
        <v>32</v>
      </c>
      <c r="H4011" s="178">
        <v>3.3578679561614901</v>
      </c>
      <c r="I4011" s="178">
        <v>3.3578679561614901</v>
      </c>
      <c r="J4011" s="178" t="s">
        <v>714</v>
      </c>
    </row>
    <row r="4012" spans="1:10" x14ac:dyDescent="0.45">
      <c r="A4012" s="178" t="s">
        <v>465</v>
      </c>
      <c r="B4012" s="178" t="s">
        <v>535</v>
      </c>
      <c r="C4012" s="178">
        <v>2050</v>
      </c>
      <c r="D4012" s="178" t="s">
        <v>336</v>
      </c>
      <c r="E4012" s="178" t="s">
        <v>337</v>
      </c>
      <c r="F4012" s="178" t="s">
        <v>549</v>
      </c>
      <c r="G4012" s="178">
        <v>100000</v>
      </c>
      <c r="H4012" s="1">
        <v>9.9999999999999998E-13</v>
      </c>
      <c r="I4012" s="178">
        <v>9.9999999999999998E-13</v>
      </c>
      <c r="J4012" s="178" t="s">
        <v>714</v>
      </c>
    </row>
    <row r="4013" spans="1:10" x14ac:dyDescent="0.45">
      <c r="A4013" s="178" t="s">
        <v>465</v>
      </c>
      <c r="B4013" s="178" t="s">
        <v>561</v>
      </c>
      <c r="C4013" s="178">
        <v>2015</v>
      </c>
      <c r="D4013" s="178" t="s">
        <v>336</v>
      </c>
      <c r="E4013" s="178" t="s">
        <v>337</v>
      </c>
      <c r="F4013" s="178" t="s">
        <v>562</v>
      </c>
      <c r="G4013" s="178">
        <v>-100000</v>
      </c>
      <c r="H4013" s="178">
        <v>0</v>
      </c>
      <c r="I4013" s="178">
        <v>0</v>
      </c>
      <c r="J4013" s="178" t="s">
        <v>973</v>
      </c>
    </row>
    <row r="4014" spans="1:10" x14ac:dyDescent="0.45">
      <c r="A4014" s="178" t="s">
        <v>465</v>
      </c>
      <c r="B4014" s="178" t="s">
        <v>561</v>
      </c>
      <c r="C4014" s="178">
        <v>2015</v>
      </c>
      <c r="D4014" s="178" t="s">
        <v>336</v>
      </c>
      <c r="E4014" s="178" t="s">
        <v>337</v>
      </c>
      <c r="F4014" s="178" t="s">
        <v>562</v>
      </c>
      <c r="G4014" s="178">
        <v>-7</v>
      </c>
      <c r="H4014" s="178">
        <v>0.407413929700851</v>
      </c>
      <c r="I4014" s="178">
        <v>0.407413929700851</v>
      </c>
      <c r="J4014" s="178" t="s">
        <v>973</v>
      </c>
    </row>
    <row r="4015" spans="1:10" x14ac:dyDescent="0.45">
      <c r="A4015" s="178" t="s">
        <v>465</v>
      </c>
      <c r="B4015" s="178" t="s">
        <v>561</v>
      </c>
      <c r="C4015" s="178">
        <v>2015</v>
      </c>
      <c r="D4015" s="178" t="s">
        <v>336</v>
      </c>
      <c r="E4015" s="178" t="s">
        <v>337</v>
      </c>
      <c r="F4015" s="178" t="s">
        <v>562</v>
      </c>
      <c r="G4015" s="178">
        <v>-7</v>
      </c>
      <c r="H4015" s="178">
        <v>0</v>
      </c>
      <c r="I4015" s="178">
        <v>0</v>
      </c>
      <c r="J4015" s="178" t="s">
        <v>973</v>
      </c>
    </row>
    <row r="4016" spans="1:10" x14ac:dyDescent="0.45">
      <c r="A4016" s="178" t="s">
        <v>465</v>
      </c>
      <c r="B4016" s="178" t="s">
        <v>561</v>
      </c>
      <c r="C4016" s="178">
        <v>2015</v>
      </c>
      <c r="D4016" s="178" t="s">
        <v>336</v>
      </c>
      <c r="E4016" s="178" t="s">
        <v>337</v>
      </c>
      <c r="F4016" s="178" t="s">
        <v>519</v>
      </c>
      <c r="G4016" s="178">
        <v>6</v>
      </c>
      <c r="H4016" s="178">
        <v>2.3516532033681901E-2</v>
      </c>
      <c r="I4016" s="178">
        <v>2.3516532033681901E-2</v>
      </c>
      <c r="J4016" s="178" t="s">
        <v>716</v>
      </c>
    </row>
    <row r="4017" spans="1:10" x14ac:dyDescent="0.45">
      <c r="A4017" s="178" t="s">
        <v>465</v>
      </c>
      <c r="B4017" s="178" t="s">
        <v>561</v>
      </c>
      <c r="C4017" s="178">
        <v>2015</v>
      </c>
      <c r="D4017" s="178" t="s">
        <v>336</v>
      </c>
      <c r="E4017" s="178" t="s">
        <v>337</v>
      </c>
      <c r="F4017" s="178" t="s">
        <v>516</v>
      </c>
      <c r="G4017" s="178">
        <v>7</v>
      </c>
      <c r="H4017" s="178">
        <v>0.58094209432601895</v>
      </c>
      <c r="I4017" s="178">
        <v>0.58094209432601895</v>
      </c>
      <c r="J4017" s="178" t="s">
        <v>716</v>
      </c>
    </row>
    <row r="4018" spans="1:10" x14ac:dyDescent="0.45">
      <c r="A4018" s="178" t="s">
        <v>465</v>
      </c>
      <c r="B4018" s="178" t="s">
        <v>561</v>
      </c>
      <c r="C4018" s="178">
        <v>2015</v>
      </c>
      <c r="D4018" s="178" t="s">
        <v>336</v>
      </c>
      <c r="E4018" s="178" t="s">
        <v>337</v>
      </c>
      <c r="F4018" s="178" t="s">
        <v>519</v>
      </c>
      <c r="G4018" s="178">
        <v>7</v>
      </c>
      <c r="H4018" s="178">
        <v>5.33507652580738E-2</v>
      </c>
      <c r="I4018" s="178">
        <v>5.33507652580738E-2</v>
      </c>
      <c r="J4018" s="178" t="s">
        <v>716</v>
      </c>
    </row>
    <row r="4019" spans="1:10" x14ac:dyDescent="0.45">
      <c r="A4019" s="178" t="s">
        <v>465</v>
      </c>
      <c r="B4019" s="178" t="s">
        <v>561</v>
      </c>
      <c r="C4019" s="178">
        <v>2015</v>
      </c>
      <c r="D4019" s="178" t="s">
        <v>336</v>
      </c>
      <c r="E4019" s="178" t="s">
        <v>337</v>
      </c>
      <c r="F4019" s="178" t="s">
        <v>518</v>
      </c>
      <c r="G4019" s="178">
        <v>12</v>
      </c>
      <c r="H4019" s="178">
        <v>2.66263857483864E-2</v>
      </c>
      <c r="I4019" s="178">
        <v>2.66263857483864E-2</v>
      </c>
      <c r="J4019" s="178" t="s">
        <v>973</v>
      </c>
    </row>
    <row r="4020" spans="1:10" x14ac:dyDescent="0.45">
      <c r="A4020" s="178" t="s">
        <v>465</v>
      </c>
      <c r="B4020" s="178" t="s">
        <v>561</v>
      </c>
      <c r="C4020" s="178">
        <v>2015</v>
      </c>
      <c r="D4020" s="178" t="s">
        <v>336</v>
      </c>
      <c r="E4020" s="178" t="s">
        <v>337</v>
      </c>
      <c r="F4020" s="178" t="s">
        <v>515</v>
      </c>
      <c r="G4020" s="178">
        <v>21</v>
      </c>
      <c r="H4020" s="178">
        <v>0.65420728921890203</v>
      </c>
      <c r="I4020" s="178">
        <v>0.65420728921890203</v>
      </c>
      <c r="J4020" s="178" t="s">
        <v>716</v>
      </c>
    </row>
    <row r="4021" spans="1:10" x14ac:dyDescent="0.45">
      <c r="A4021" s="178" t="s">
        <v>465</v>
      </c>
      <c r="B4021" s="178" t="s">
        <v>561</v>
      </c>
      <c r="C4021" s="178">
        <v>2015</v>
      </c>
      <c r="D4021" s="178" t="s">
        <v>336</v>
      </c>
      <c r="E4021" s="178" t="s">
        <v>337</v>
      </c>
      <c r="F4021" s="178" t="s">
        <v>515</v>
      </c>
      <c r="G4021" s="178">
        <v>23</v>
      </c>
      <c r="H4021" s="178">
        <v>1.23915791511535</v>
      </c>
      <c r="I4021" s="178">
        <v>1.23915791511535</v>
      </c>
      <c r="J4021" s="178" t="s">
        <v>716</v>
      </c>
    </row>
    <row r="4022" spans="1:10" x14ac:dyDescent="0.45">
      <c r="A4022" s="178" t="s">
        <v>465</v>
      </c>
      <c r="B4022" s="178" t="s">
        <v>561</v>
      </c>
      <c r="C4022" s="178">
        <v>2015</v>
      </c>
      <c r="D4022" s="178" t="s">
        <v>336</v>
      </c>
      <c r="E4022" s="178" t="s">
        <v>337</v>
      </c>
      <c r="F4022" s="178" t="s">
        <v>534</v>
      </c>
      <c r="G4022" s="178">
        <v>23</v>
      </c>
      <c r="H4022" s="178">
        <v>2.40014083683491E-2</v>
      </c>
      <c r="I4022" s="178">
        <v>2.40014083683491E-2</v>
      </c>
      <c r="J4022" s="178" t="s">
        <v>973</v>
      </c>
    </row>
    <row r="4023" spans="1:10" x14ac:dyDescent="0.45">
      <c r="A4023" s="178" t="s">
        <v>465</v>
      </c>
      <c r="B4023" s="178" t="s">
        <v>561</v>
      </c>
      <c r="C4023" s="178">
        <v>2015</v>
      </c>
      <c r="D4023" s="178" t="s">
        <v>336</v>
      </c>
      <c r="E4023" s="178" t="s">
        <v>337</v>
      </c>
      <c r="F4023" s="178" t="s">
        <v>534</v>
      </c>
      <c r="G4023" s="178">
        <v>27</v>
      </c>
      <c r="H4023" s="178">
        <v>5.4450780153274501E-2</v>
      </c>
      <c r="I4023" s="178">
        <v>5.4450780153274501E-2</v>
      </c>
      <c r="J4023" s="178" t="s">
        <v>973</v>
      </c>
    </row>
    <row r="4024" spans="1:10" x14ac:dyDescent="0.45">
      <c r="A4024" s="178" t="s">
        <v>465</v>
      </c>
      <c r="B4024" s="178" t="s">
        <v>561</v>
      </c>
      <c r="C4024" s="178">
        <v>2015</v>
      </c>
      <c r="D4024" s="178" t="s">
        <v>336</v>
      </c>
      <c r="E4024" s="178" t="s">
        <v>337</v>
      </c>
      <c r="F4024" s="178" t="s">
        <v>518</v>
      </c>
      <c r="G4024" s="178">
        <v>79</v>
      </c>
      <c r="H4024" s="178">
        <v>9.9548153579235105E-2</v>
      </c>
      <c r="I4024" s="178">
        <v>9.9548153579235105E-2</v>
      </c>
      <c r="J4024" s="178" t="s">
        <v>973</v>
      </c>
    </row>
    <row r="4025" spans="1:10" x14ac:dyDescent="0.45">
      <c r="A4025" s="178" t="s">
        <v>465</v>
      </c>
      <c r="B4025" s="178" t="s">
        <v>561</v>
      </c>
      <c r="C4025" s="178">
        <v>2015</v>
      </c>
      <c r="D4025" s="178" t="s">
        <v>336</v>
      </c>
      <c r="E4025" s="178" t="s">
        <v>337</v>
      </c>
      <c r="F4025" s="178" t="s">
        <v>518</v>
      </c>
      <c r="G4025" s="178">
        <v>100000</v>
      </c>
      <c r="H4025" s="1">
        <v>9.9999999999999998E-13</v>
      </c>
      <c r="I4025" s="178">
        <v>9.9999999999999998E-13</v>
      </c>
      <c r="J4025" s="178" t="s">
        <v>973</v>
      </c>
    </row>
    <row r="4026" spans="1:10" x14ac:dyDescent="0.45">
      <c r="A4026" s="178" t="s">
        <v>465</v>
      </c>
      <c r="B4026" s="178" t="s">
        <v>561</v>
      </c>
      <c r="C4026" s="178">
        <v>2020</v>
      </c>
      <c r="D4026" s="178" t="s">
        <v>336</v>
      </c>
      <c r="E4026" s="178" t="s">
        <v>337</v>
      </c>
      <c r="F4026" s="178" t="s">
        <v>562</v>
      </c>
      <c r="G4026" s="178">
        <v>-100000</v>
      </c>
      <c r="H4026" s="178">
        <v>0</v>
      </c>
      <c r="I4026" s="178">
        <v>0</v>
      </c>
      <c r="J4026" s="178" t="s">
        <v>973</v>
      </c>
    </row>
    <row r="4027" spans="1:10" x14ac:dyDescent="0.45">
      <c r="A4027" s="178" t="s">
        <v>465</v>
      </c>
      <c r="B4027" s="178" t="s">
        <v>561</v>
      </c>
      <c r="C4027" s="178">
        <v>2020</v>
      </c>
      <c r="D4027" s="178" t="s">
        <v>336</v>
      </c>
      <c r="E4027" s="178" t="s">
        <v>337</v>
      </c>
      <c r="F4027" s="178" t="s">
        <v>562</v>
      </c>
      <c r="G4027" s="178">
        <v>-7</v>
      </c>
      <c r="H4027" s="178">
        <v>0.21093907952308599</v>
      </c>
      <c r="I4027" s="178">
        <v>0.21093907952308599</v>
      </c>
      <c r="J4027" s="178" t="s">
        <v>973</v>
      </c>
    </row>
    <row r="4028" spans="1:10" x14ac:dyDescent="0.45">
      <c r="A4028" s="178" t="s">
        <v>465</v>
      </c>
      <c r="B4028" s="178" t="s">
        <v>561</v>
      </c>
      <c r="C4028" s="178">
        <v>2020</v>
      </c>
      <c r="D4028" s="178" t="s">
        <v>336</v>
      </c>
      <c r="E4028" s="178" t="s">
        <v>337</v>
      </c>
      <c r="F4028" s="178" t="s">
        <v>562</v>
      </c>
      <c r="G4028" s="178">
        <v>-7</v>
      </c>
      <c r="H4028" s="178">
        <v>0</v>
      </c>
      <c r="I4028" s="178">
        <v>0</v>
      </c>
      <c r="J4028" s="178" t="s">
        <v>973</v>
      </c>
    </row>
    <row r="4029" spans="1:10" x14ac:dyDescent="0.45">
      <c r="A4029" s="178" t="s">
        <v>465</v>
      </c>
      <c r="B4029" s="178" t="s">
        <v>561</v>
      </c>
      <c r="C4029" s="178">
        <v>2020</v>
      </c>
      <c r="D4029" s="178" t="s">
        <v>336</v>
      </c>
      <c r="E4029" s="178" t="s">
        <v>337</v>
      </c>
      <c r="F4029" s="178" t="s">
        <v>519</v>
      </c>
      <c r="G4029" s="178">
        <v>6</v>
      </c>
      <c r="H4029" s="178">
        <v>2.1638501435518299E-2</v>
      </c>
      <c r="I4029" s="178">
        <v>2.1638501435518299E-2</v>
      </c>
      <c r="J4029" s="178" t="s">
        <v>716</v>
      </c>
    </row>
    <row r="4030" spans="1:10" x14ac:dyDescent="0.45">
      <c r="A4030" s="178" t="s">
        <v>465</v>
      </c>
      <c r="B4030" s="178" t="s">
        <v>561</v>
      </c>
      <c r="C4030" s="178">
        <v>2020</v>
      </c>
      <c r="D4030" s="178" t="s">
        <v>336</v>
      </c>
      <c r="E4030" s="178" t="s">
        <v>337</v>
      </c>
      <c r="F4030" s="178" t="s">
        <v>516</v>
      </c>
      <c r="G4030" s="178">
        <v>7</v>
      </c>
      <c r="H4030" s="178">
        <v>0.30078351497650102</v>
      </c>
      <c r="I4030" s="178">
        <v>0.30078351497650102</v>
      </c>
      <c r="J4030" s="178" t="s">
        <v>716</v>
      </c>
    </row>
    <row r="4031" spans="1:10" x14ac:dyDescent="0.45">
      <c r="A4031" s="178" t="s">
        <v>465</v>
      </c>
      <c r="B4031" s="178" t="s">
        <v>561</v>
      </c>
      <c r="C4031" s="178">
        <v>2020</v>
      </c>
      <c r="D4031" s="178" t="s">
        <v>336</v>
      </c>
      <c r="E4031" s="178" t="s">
        <v>337</v>
      </c>
      <c r="F4031" s="178" t="s">
        <v>519</v>
      </c>
      <c r="G4031" s="178">
        <v>7</v>
      </c>
      <c r="H4031" s="178">
        <v>3.7290278822183602E-2</v>
      </c>
      <c r="I4031" s="178">
        <v>3.7290278822183602E-2</v>
      </c>
      <c r="J4031" s="178" t="s">
        <v>716</v>
      </c>
    </row>
    <row r="4032" spans="1:10" x14ac:dyDescent="0.45">
      <c r="A4032" s="178" t="s">
        <v>465</v>
      </c>
      <c r="B4032" s="178" t="s">
        <v>561</v>
      </c>
      <c r="C4032" s="178">
        <v>2020</v>
      </c>
      <c r="D4032" s="178" t="s">
        <v>336</v>
      </c>
      <c r="E4032" s="178" t="s">
        <v>337</v>
      </c>
      <c r="F4032" s="178" t="s">
        <v>518</v>
      </c>
      <c r="G4032" s="178">
        <v>12</v>
      </c>
      <c r="H4032" s="178">
        <v>3.0625004321336701E-2</v>
      </c>
      <c r="I4032" s="178">
        <v>3.0625004321336701E-2</v>
      </c>
      <c r="J4032" s="178" t="s">
        <v>973</v>
      </c>
    </row>
    <row r="4033" spans="1:10" x14ac:dyDescent="0.45">
      <c r="A4033" s="178" t="s">
        <v>465</v>
      </c>
      <c r="B4033" s="178" t="s">
        <v>561</v>
      </c>
      <c r="C4033" s="178">
        <v>2020</v>
      </c>
      <c r="D4033" s="178" t="s">
        <v>336</v>
      </c>
      <c r="E4033" s="178" t="s">
        <v>337</v>
      </c>
      <c r="F4033" s="178" t="s">
        <v>515</v>
      </c>
      <c r="G4033" s="178">
        <v>21</v>
      </c>
      <c r="H4033" s="178">
        <v>0.65708726644515902</v>
      </c>
      <c r="I4033" s="178">
        <v>0.65708726644515902</v>
      </c>
      <c r="J4033" s="178" t="s">
        <v>716</v>
      </c>
    </row>
    <row r="4034" spans="1:10" x14ac:dyDescent="0.45">
      <c r="A4034" s="178" t="s">
        <v>465</v>
      </c>
      <c r="B4034" s="178" t="s">
        <v>561</v>
      </c>
      <c r="C4034" s="178">
        <v>2020</v>
      </c>
      <c r="D4034" s="178" t="s">
        <v>336</v>
      </c>
      <c r="E4034" s="178" t="s">
        <v>337</v>
      </c>
      <c r="F4034" s="178" t="s">
        <v>515</v>
      </c>
      <c r="G4034" s="178">
        <v>23</v>
      </c>
      <c r="H4034" s="178">
        <v>0.86612713336944502</v>
      </c>
      <c r="I4034" s="178">
        <v>0.86612713336944502</v>
      </c>
      <c r="J4034" s="178" t="s">
        <v>716</v>
      </c>
    </row>
    <row r="4035" spans="1:10" x14ac:dyDescent="0.45">
      <c r="A4035" s="178" t="s">
        <v>465</v>
      </c>
      <c r="B4035" s="178" t="s">
        <v>561</v>
      </c>
      <c r="C4035" s="178">
        <v>2020</v>
      </c>
      <c r="D4035" s="178" t="s">
        <v>336</v>
      </c>
      <c r="E4035" s="178" t="s">
        <v>337</v>
      </c>
      <c r="F4035" s="178" t="s">
        <v>534</v>
      </c>
      <c r="G4035" s="178">
        <v>23</v>
      </c>
      <c r="H4035" s="178">
        <v>2.2084657102823299E-2</v>
      </c>
      <c r="I4035" s="178">
        <v>2.2084657102823299E-2</v>
      </c>
      <c r="J4035" s="178" t="s">
        <v>973</v>
      </c>
    </row>
    <row r="4036" spans="1:10" x14ac:dyDescent="0.45">
      <c r="A4036" s="178" t="s">
        <v>465</v>
      </c>
      <c r="B4036" s="178" t="s">
        <v>561</v>
      </c>
      <c r="C4036" s="178">
        <v>2020</v>
      </c>
      <c r="D4036" s="178" t="s">
        <v>336</v>
      </c>
      <c r="E4036" s="178" t="s">
        <v>337</v>
      </c>
      <c r="F4036" s="178" t="s">
        <v>534</v>
      </c>
      <c r="G4036" s="178">
        <v>27</v>
      </c>
      <c r="H4036" s="178">
        <v>3.8059148937463802E-2</v>
      </c>
      <c r="I4036" s="178">
        <v>3.8059148937463802E-2</v>
      </c>
      <c r="J4036" s="178" t="s">
        <v>973</v>
      </c>
    </row>
    <row r="4037" spans="1:10" x14ac:dyDescent="0.45">
      <c r="A4037" s="178" t="s">
        <v>465</v>
      </c>
      <c r="B4037" s="178" t="s">
        <v>561</v>
      </c>
      <c r="C4037" s="178">
        <v>2020</v>
      </c>
      <c r="D4037" s="178" t="s">
        <v>336</v>
      </c>
      <c r="E4037" s="178" t="s">
        <v>337</v>
      </c>
      <c r="F4037" s="178" t="s">
        <v>518</v>
      </c>
      <c r="G4037" s="178">
        <v>79</v>
      </c>
      <c r="H4037" s="178">
        <v>9.2774137854576097E-2</v>
      </c>
      <c r="I4037" s="178">
        <v>9.2774137854576097E-2</v>
      </c>
      <c r="J4037" s="178" t="s">
        <v>973</v>
      </c>
    </row>
    <row r="4038" spans="1:10" x14ac:dyDescent="0.45">
      <c r="A4038" s="178" t="s">
        <v>465</v>
      </c>
      <c r="B4038" s="178" t="s">
        <v>561</v>
      </c>
      <c r="C4038" s="178">
        <v>2020</v>
      </c>
      <c r="D4038" s="178" t="s">
        <v>336</v>
      </c>
      <c r="E4038" s="178" t="s">
        <v>337</v>
      </c>
      <c r="F4038" s="178" t="s">
        <v>518</v>
      </c>
      <c r="G4038" s="178">
        <v>100000</v>
      </c>
      <c r="H4038" s="1">
        <v>9.9999999999999998E-13</v>
      </c>
      <c r="I4038" s="178">
        <v>9.9999999999999998E-13</v>
      </c>
      <c r="J4038" s="178" t="s">
        <v>973</v>
      </c>
    </row>
    <row r="4039" spans="1:10" x14ac:dyDescent="0.45">
      <c r="A4039" s="178" t="s">
        <v>465</v>
      </c>
      <c r="B4039" s="178" t="s">
        <v>561</v>
      </c>
      <c r="C4039" s="178">
        <v>2025</v>
      </c>
      <c r="D4039" s="178" t="s">
        <v>336</v>
      </c>
      <c r="E4039" s="178" t="s">
        <v>337</v>
      </c>
      <c r="F4039" s="178" t="s">
        <v>562</v>
      </c>
      <c r="G4039" s="178">
        <v>-100000</v>
      </c>
      <c r="H4039" s="178">
        <v>0</v>
      </c>
      <c r="I4039" s="178">
        <v>0</v>
      </c>
      <c r="J4039" s="178" t="s">
        <v>973</v>
      </c>
    </row>
    <row r="4040" spans="1:10" x14ac:dyDescent="0.45">
      <c r="A4040" s="178" t="s">
        <v>465</v>
      </c>
      <c r="B4040" s="178" t="s">
        <v>561</v>
      </c>
      <c r="C4040" s="178">
        <v>2025</v>
      </c>
      <c r="D4040" s="178" t="s">
        <v>336</v>
      </c>
      <c r="E4040" s="178" t="s">
        <v>337</v>
      </c>
      <c r="F4040" s="178" t="s">
        <v>562</v>
      </c>
      <c r="G4040" s="178">
        <v>-7</v>
      </c>
      <c r="H4040" s="178">
        <v>0</v>
      </c>
      <c r="I4040" s="178">
        <v>0</v>
      </c>
      <c r="J4040" s="178" t="s">
        <v>973</v>
      </c>
    </row>
    <row r="4041" spans="1:10" x14ac:dyDescent="0.45">
      <c r="A4041" s="178" t="s">
        <v>465</v>
      </c>
      <c r="B4041" s="178" t="s">
        <v>561</v>
      </c>
      <c r="C4041" s="178">
        <v>2025</v>
      </c>
      <c r="D4041" s="178" t="s">
        <v>336</v>
      </c>
      <c r="E4041" s="178" t="s">
        <v>337</v>
      </c>
      <c r="F4041" s="178" t="s">
        <v>562</v>
      </c>
      <c r="G4041" s="178">
        <v>-7</v>
      </c>
      <c r="H4041" s="178">
        <v>0.122332155704498</v>
      </c>
      <c r="I4041" s="178">
        <v>0.122332155704498</v>
      </c>
      <c r="J4041" s="178" t="s">
        <v>973</v>
      </c>
    </row>
    <row r="4042" spans="1:10" x14ac:dyDescent="0.45">
      <c r="A4042" s="178" t="s">
        <v>465</v>
      </c>
      <c r="B4042" s="178" t="s">
        <v>561</v>
      </c>
      <c r="C4042" s="178">
        <v>2025</v>
      </c>
      <c r="D4042" s="178" t="s">
        <v>336</v>
      </c>
      <c r="E4042" s="178" t="s">
        <v>337</v>
      </c>
      <c r="F4042" s="178" t="s">
        <v>519</v>
      </c>
      <c r="G4042" s="178">
        <v>6</v>
      </c>
      <c r="H4042" s="178">
        <v>2.2585919126868199E-2</v>
      </c>
      <c r="I4042" s="178">
        <v>2.2585919126868199E-2</v>
      </c>
      <c r="J4042" s="178" t="s">
        <v>716</v>
      </c>
    </row>
    <row r="4043" spans="1:10" x14ac:dyDescent="0.45">
      <c r="A4043" s="178" t="s">
        <v>465</v>
      </c>
      <c r="B4043" s="178" t="s">
        <v>561</v>
      </c>
      <c r="C4043" s="178">
        <v>2025</v>
      </c>
      <c r="D4043" s="178" t="s">
        <v>336</v>
      </c>
      <c r="E4043" s="178" t="s">
        <v>337</v>
      </c>
      <c r="F4043" s="178" t="s">
        <v>516</v>
      </c>
      <c r="G4043" s="178">
        <v>7</v>
      </c>
      <c r="H4043" s="178">
        <v>0.17443658411502799</v>
      </c>
      <c r="I4043" s="178">
        <v>0.17443658411502799</v>
      </c>
      <c r="J4043" s="178" t="s">
        <v>716</v>
      </c>
    </row>
    <row r="4044" spans="1:10" x14ac:dyDescent="0.45">
      <c r="A4044" s="178" t="s">
        <v>465</v>
      </c>
      <c r="B4044" s="178" t="s">
        <v>561</v>
      </c>
      <c r="C4044" s="178">
        <v>2025</v>
      </c>
      <c r="D4044" s="178" t="s">
        <v>336</v>
      </c>
      <c r="E4044" s="178" t="s">
        <v>337</v>
      </c>
      <c r="F4044" s="178" t="s">
        <v>519</v>
      </c>
      <c r="G4044" s="178">
        <v>7</v>
      </c>
      <c r="H4044" s="178">
        <v>3.00363171845675E-2</v>
      </c>
      <c r="I4044" s="178">
        <v>3.00363171845675E-2</v>
      </c>
      <c r="J4044" s="178" t="s">
        <v>716</v>
      </c>
    </row>
    <row r="4045" spans="1:10" x14ac:dyDescent="0.45">
      <c r="A4045" s="178" t="s">
        <v>465</v>
      </c>
      <c r="B4045" s="178" t="s">
        <v>561</v>
      </c>
      <c r="C4045" s="178">
        <v>2025</v>
      </c>
      <c r="D4045" s="178" t="s">
        <v>336</v>
      </c>
      <c r="E4045" s="178" t="s">
        <v>337</v>
      </c>
      <c r="F4045" s="178" t="s">
        <v>518</v>
      </c>
      <c r="G4045" s="178">
        <v>12</v>
      </c>
      <c r="H4045" s="178">
        <v>3.6532439291477203E-2</v>
      </c>
      <c r="I4045" s="178">
        <v>3.6532439291477203E-2</v>
      </c>
      <c r="J4045" s="178" t="s">
        <v>973</v>
      </c>
    </row>
    <row r="4046" spans="1:10" x14ac:dyDescent="0.45">
      <c r="A4046" s="178" t="s">
        <v>465</v>
      </c>
      <c r="B4046" s="178" t="s">
        <v>561</v>
      </c>
      <c r="C4046" s="178">
        <v>2025</v>
      </c>
      <c r="D4046" s="178" t="s">
        <v>336</v>
      </c>
      <c r="E4046" s="178" t="s">
        <v>337</v>
      </c>
      <c r="F4046" s="178" t="s">
        <v>515</v>
      </c>
      <c r="G4046" s="178">
        <v>21</v>
      </c>
      <c r="H4046" s="178">
        <v>0.72695612907409601</v>
      </c>
      <c r="I4046" s="178">
        <v>0.72695612907409601</v>
      </c>
      <c r="J4046" s="178" t="s">
        <v>716</v>
      </c>
    </row>
    <row r="4047" spans="1:10" x14ac:dyDescent="0.45">
      <c r="A4047" s="178" t="s">
        <v>465</v>
      </c>
      <c r="B4047" s="178" t="s">
        <v>561</v>
      </c>
      <c r="C4047" s="178">
        <v>2025</v>
      </c>
      <c r="D4047" s="178" t="s">
        <v>336</v>
      </c>
      <c r="E4047" s="178" t="s">
        <v>337</v>
      </c>
      <c r="F4047" s="178" t="s">
        <v>515</v>
      </c>
      <c r="G4047" s="178">
        <v>23</v>
      </c>
      <c r="H4047" s="178">
        <v>0.69764214754104603</v>
      </c>
      <c r="I4047" s="178">
        <v>0.69764214754104603</v>
      </c>
      <c r="J4047" s="178" t="s">
        <v>716</v>
      </c>
    </row>
    <row r="4048" spans="1:10" x14ac:dyDescent="0.45">
      <c r="A4048" s="178" t="s">
        <v>465</v>
      </c>
      <c r="B4048" s="178" t="s">
        <v>561</v>
      </c>
      <c r="C4048" s="178">
        <v>2025</v>
      </c>
      <c r="D4048" s="178" t="s">
        <v>336</v>
      </c>
      <c r="E4048" s="178" t="s">
        <v>337</v>
      </c>
      <c r="F4048" s="178" t="s">
        <v>534</v>
      </c>
      <c r="G4048" s="178">
        <v>23</v>
      </c>
      <c r="H4048" s="178">
        <v>2.3051608353853201E-2</v>
      </c>
      <c r="I4048" s="178">
        <v>2.3051608353853201E-2</v>
      </c>
      <c r="J4048" s="178" t="s">
        <v>973</v>
      </c>
    </row>
    <row r="4049" spans="1:10" x14ac:dyDescent="0.45">
      <c r="A4049" s="178" t="s">
        <v>465</v>
      </c>
      <c r="B4049" s="178" t="s">
        <v>561</v>
      </c>
      <c r="C4049" s="178">
        <v>2025</v>
      </c>
      <c r="D4049" s="178" t="s">
        <v>336</v>
      </c>
      <c r="E4049" s="178" t="s">
        <v>337</v>
      </c>
      <c r="F4049" s="178" t="s">
        <v>534</v>
      </c>
      <c r="G4049" s="178">
        <v>27</v>
      </c>
      <c r="H4049" s="178">
        <v>3.0655622482299801E-2</v>
      </c>
      <c r="I4049" s="178">
        <v>3.0655622482299801E-2</v>
      </c>
      <c r="J4049" s="178" t="s">
        <v>973</v>
      </c>
    </row>
    <row r="4050" spans="1:10" x14ac:dyDescent="0.45">
      <c r="A4050" s="178" t="s">
        <v>465</v>
      </c>
      <c r="B4050" s="178" t="s">
        <v>561</v>
      </c>
      <c r="C4050" s="178">
        <v>2025</v>
      </c>
      <c r="D4050" s="178" t="s">
        <v>336</v>
      </c>
      <c r="E4050" s="178" t="s">
        <v>337</v>
      </c>
      <c r="F4050" s="178" t="s">
        <v>518</v>
      </c>
      <c r="G4050" s="178">
        <v>79</v>
      </c>
      <c r="H4050" s="178">
        <v>8.9672490954399095E-2</v>
      </c>
      <c r="I4050" s="178">
        <v>8.9672490954399095E-2</v>
      </c>
      <c r="J4050" s="178" t="s">
        <v>973</v>
      </c>
    </row>
    <row r="4051" spans="1:10" x14ac:dyDescent="0.45">
      <c r="A4051" s="178" t="s">
        <v>465</v>
      </c>
      <c r="B4051" s="178" t="s">
        <v>561</v>
      </c>
      <c r="C4051" s="178">
        <v>2025</v>
      </c>
      <c r="D4051" s="178" t="s">
        <v>336</v>
      </c>
      <c r="E4051" s="178" t="s">
        <v>337</v>
      </c>
      <c r="F4051" s="178" t="s">
        <v>518</v>
      </c>
      <c r="G4051" s="178">
        <v>100000</v>
      </c>
      <c r="H4051" s="1">
        <v>9.9999999999999998E-13</v>
      </c>
      <c r="I4051" s="178">
        <v>9.9999999999999998E-13</v>
      </c>
      <c r="J4051" s="178" t="s">
        <v>973</v>
      </c>
    </row>
    <row r="4052" spans="1:10" x14ac:dyDescent="0.45">
      <c r="A4052" s="178" t="s">
        <v>465</v>
      </c>
      <c r="B4052" s="178" t="s">
        <v>561</v>
      </c>
      <c r="C4052" s="178">
        <v>2030</v>
      </c>
      <c r="D4052" s="178" t="s">
        <v>336</v>
      </c>
      <c r="E4052" s="178" t="s">
        <v>337</v>
      </c>
      <c r="F4052" s="178" t="s">
        <v>562</v>
      </c>
      <c r="G4052" s="178">
        <v>-100000</v>
      </c>
      <c r="H4052" s="178">
        <v>0</v>
      </c>
      <c r="I4052" s="178">
        <v>0</v>
      </c>
      <c r="J4052" s="178" t="s">
        <v>973</v>
      </c>
    </row>
    <row r="4053" spans="1:10" x14ac:dyDescent="0.45">
      <c r="A4053" s="178" t="s">
        <v>465</v>
      </c>
      <c r="B4053" s="178" t="s">
        <v>561</v>
      </c>
      <c r="C4053" s="178">
        <v>2030</v>
      </c>
      <c r="D4053" s="178" t="s">
        <v>336</v>
      </c>
      <c r="E4053" s="178" t="s">
        <v>337</v>
      </c>
      <c r="F4053" s="178" t="s">
        <v>562</v>
      </c>
      <c r="G4053" s="178">
        <v>-7</v>
      </c>
      <c r="H4053" s="178">
        <v>3.9477892220020301E-2</v>
      </c>
      <c r="I4053" s="178">
        <v>3.9477892220020301E-2</v>
      </c>
      <c r="J4053" s="178" t="s">
        <v>973</v>
      </c>
    </row>
    <row r="4054" spans="1:10" x14ac:dyDescent="0.45">
      <c r="A4054" s="178" t="s">
        <v>465</v>
      </c>
      <c r="B4054" s="178" t="s">
        <v>561</v>
      </c>
      <c r="C4054" s="178">
        <v>2030</v>
      </c>
      <c r="D4054" s="178" t="s">
        <v>336</v>
      </c>
      <c r="E4054" s="178" t="s">
        <v>337</v>
      </c>
      <c r="F4054" s="178" t="s">
        <v>562</v>
      </c>
      <c r="G4054" s="178">
        <v>-7</v>
      </c>
      <c r="H4054" s="178">
        <v>0</v>
      </c>
      <c r="I4054" s="178">
        <v>0</v>
      </c>
      <c r="J4054" s="178" t="s">
        <v>973</v>
      </c>
    </row>
    <row r="4055" spans="1:10" x14ac:dyDescent="0.45">
      <c r="A4055" s="178" t="s">
        <v>465</v>
      </c>
      <c r="B4055" s="178" t="s">
        <v>561</v>
      </c>
      <c r="C4055" s="178">
        <v>2030</v>
      </c>
      <c r="D4055" s="178" t="s">
        <v>336</v>
      </c>
      <c r="E4055" s="178" t="s">
        <v>337</v>
      </c>
      <c r="F4055" s="178" t="s">
        <v>519</v>
      </c>
      <c r="G4055" s="178">
        <v>6</v>
      </c>
      <c r="H4055" s="178">
        <v>2.3131074383854901E-2</v>
      </c>
      <c r="I4055" s="178">
        <v>2.3131074383854901E-2</v>
      </c>
      <c r="J4055" s="178" t="s">
        <v>716</v>
      </c>
    </row>
    <row r="4056" spans="1:10" x14ac:dyDescent="0.45">
      <c r="A4056" s="178" t="s">
        <v>465</v>
      </c>
      <c r="B4056" s="178" t="s">
        <v>561</v>
      </c>
      <c r="C4056" s="178">
        <v>2030</v>
      </c>
      <c r="D4056" s="178" t="s">
        <v>336</v>
      </c>
      <c r="E4056" s="178" t="s">
        <v>337</v>
      </c>
      <c r="F4056" s="178" t="s">
        <v>516</v>
      </c>
      <c r="G4056" s="178">
        <v>7</v>
      </c>
      <c r="H4056" s="178">
        <v>5.6292548775672899E-2</v>
      </c>
      <c r="I4056" s="178">
        <v>5.6292548775672899E-2</v>
      </c>
      <c r="J4056" s="178" t="s">
        <v>716</v>
      </c>
    </row>
    <row r="4057" spans="1:10" x14ac:dyDescent="0.45">
      <c r="A4057" s="178" t="s">
        <v>465</v>
      </c>
      <c r="B4057" s="178" t="s">
        <v>561</v>
      </c>
      <c r="C4057" s="178">
        <v>2030</v>
      </c>
      <c r="D4057" s="178" t="s">
        <v>336</v>
      </c>
      <c r="E4057" s="178" t="s">
        <v>337</v>
      </c>
      <c r="F4057" s="178" t="s">
        <v>519</v>
      </c>
      <c r="G4057" s="178">
        <v>7</v>
      </c>
      <c r="H4057" s="178">
        <v>2.3263296112418199E-2</v>
      </c>
      <c r="I4057" s="178">
        <v>2.3263296112418199E-2</v>
      </c>
      <c r="J4057" s="178" t="s">
        <v>716</v>
      </c>
    </row>
    <row r="4058" spans="1:10" x14ac:dyDescent="0.45">
      <c r="A4058" s="178" t="s">
        <v>465</v>
      </c>
      <c r="B4058" s="178" t="s">
        <v>561</v>
      </c>
      <c r="C4058" s="178">
        <v>2030</v>
      </c>
      <c r="D4058" s="178" t="s">
        <v>336</v>
      </c>
      <c r="E4058" s="178" t="s">
        <v>337</v>
      </c>
      <c r="F4058" s="178" t="s">
        <v>518</v>
      </c>
      <c r="G4058" s="178">
        <v>12</v>
      </c>
      <c r="H4058" s="178">
        <v>4.3649923056364101E-2</v>
      </c>
      <c r="I4058" s="178">
        <v>4.3649923056364101E-2</v>
      </c>
      <c r="J4058" s="178" t="s">
        <v>973</v>
      </c>
    </row>
    <row r="4059" spans="1:10" x14ac:dyDescent="0.45">
      <c r="A4059" s="178" t="s">
        <v>465</v>
      </c>
      <c r="B4059" s="178" t="s">
        <v>561</v>
      </c>
      <c r="C4059" s="178">
        <v>2030</v>
      </c>
      <c r="D4059" s="178" t="s">
        <v>336</v>
      </c>
      <c r="E4059" s="178" t="s">
        <v>337</v>
      </c>
      <c r="F4059" s="178" t="s">
        <v>515</v>
      </c>
      <c r="G4059" s="178">
        <v>21</v>
      </c>
      <c r="H4059" s="178">
        <v>0.80062389373779297</v>
      </c>
      <c r="I4059" s="178">
        <v>0.80062389373779297</v>
      </c>
      <c r="J4059" s="178" t="s">
        <v>716</v>
      </c>
    </row>
    <row r="4060" spans="1:10" x14ac:dyDescent="0.45">
      <c r="A4060" s="178" t="s">
        <v>465</v>
      </c>
      <c r="B4060" s="178" t="s">
        <v>561</v>
      </c>
      <c r="C4060" s="178">
        <v>2030</v>
      </c>
      <c r="D4060" s="178" t="s">
        <v>336</v>
      </c>
      <c r="E4060" s="178" t="s">
        <v>337</v>
      </c>
      <c r="F4060" s="178" t="s">
        <v>515</v>
      </c>
      <c r="G4060" s="178">
        <v>23</v>
      </c>
      <c r="H4060" s="178">
        <v>0.54032772779464699</v>
      </c>
      <c r="I4060" s="178">
        <v>0.54032772779464699</v>
      </c>
      <c r="J4060" s="178" t="s">
        <v>716</v>
      </c>
    </row>
    <row r="4061" spans="1:10" x14ac:dyDescent="0.45">
      <c r="A4061" s="178" t="s">
        <v>465</v>
      </c>
      <c r="B4061" s="178" t="s">
        <v>561</v>
      </c>
      <c r="C4061" s="178">
        <v>2030</v>
      </c>
      <c r="D4061" s="178" t="s">
        <v>336</v>
      </c>
      <c r="E4061" s="178" t="s">
        <v>337</v>
      </c>
      <c r="F4061" s="178" t="s">
        <v>534</v>
      </c>
      <c r="G4061" s="178">
        <v>23</v>
      </c>
      <c r="H4061" s="178">
        <v>2.36080028116703E-2</v>
      </c>
      <c r="I4061" s="178">
        <v>2.36080028116703E-2</v>
      </c>
      <c r="J4061" s="178" t="s">
        <v>973</v>
      </c>
    </row>
    <row r="4062" spans="1:10" x14ac:dyDescent="0.45">
      <c r="A4062" s="178" t="s">
        <v>465</v>
      </c>
      <c r="B4062" s="178" t="s">
        <v>561</v>
      </c>
      <c r="C4062" s="178">
        <v>2030</v>
      </c>
      <c r="D4062" s="178" t="s">
        <v>336</v>
      </c>
      <c r="E4062" s="178" t="s">
        <v>337</v>
      </c>
      <c r="F4062" s="178" t="s">
        <v>534</v>
      </c>
      <c r="G4062" s="178">
        <v>27</v>
      </c>
      <c r="H4062" s="178">
        <v>2.37429514527321E-2</v>
      </c>
      <c r="I4062" s="178">
        <v>2.37429514527321E-2</v>
      </c>
      <c r="J4062" s="178" t="s">
        <v>973</v>
      </c>
    </row>
    <row r="4063" spans="1:10" x14ac:dyDescent="0.45">
      <c r="A4063" s="178" t="s">
        <v>465</v>
      </c>
      <c r="B4063" s="178" t="s">
        <v>561</v>
      </c>
      <c r="C4063" s="178">
        <v>2030</v>
      </c>
      <c r="D4063" s="178" t="s">
        <v>336</v>
      </c>
      <c r="E4063" s="178" t="s">
        <v>337</v>
      </c>
      <c r="F4063" s="178" t="s">
        <v>518</v>
      </c>
      <c r="G4063" s="178">
        <v>79</v>
      </c>
      <c r="H4063" s="178">
        <v>8.6814805865287795E-2</v>
      </c>
      <c r="I4063" s="178">
        <v>8.6814805865287795E-2</v>
      </c>
      <c r="J4063" s="178" t="s">
        <v>973</v>
      </c>
    </row>
    <row r="4064" spans="1:10" x14ac:dyDescent="0.45">
      <c r="A4064" s="178" t="s">
        <v>465</v>
      </c>
      <c r="B4064" s="178" t="s">
        <v>561</v>
      </c>
      <c r="C4064" s="178">
        <v>2030</v>
      </c>
      <c r="D4064" s="178" t="s">
        <v>336</v>
      </c>
      <c r="E4064" s="178" t="s">
        <v>337</v>
      </c>
      <c r="F4064" s="178" t="s">
        <v>518</v>
      </c>
      <c r="G4064" s="178">
        <v>100000</v>
      </c>
      <c r="H4064" s="1">
        <v>9.9999999999999998E-13</v>
      </c>
      <c r="I4064" s="178">
        <v>9.9999999999999998E-13</v>
      </c>
      <c r="J4064" s="178" t="s">
        <v>973</v>
      </c>
    </row>
    <row r="4065" spans="1:10" x14ac:dyDescent="0.45">
      <c r="A4065" s="178" t="s">
        <v>465</v>
      </c>
      <c r="B4065" s="178" t="s">
        <v>561</v>
      </c>
      <c r="C4065" s="178">
        <v>2035</v>
      </c>
      <c r="D4065" s="178" t="s">
        <v>336</v>
      </c>
      <c r="E4065" s="178" t="s">
        <v>337</v>
      </c>
      <c r="F4065" s="178" t="s">
        <v>562</v>
      </c>
      <c r="G4065" s="178">
        <v>-100000</v>
      </c>
      <c r="H4065" s="178">
        <v>0</v>
      </c>
      <c r="I4065" s="178">
        <v>0</v>
      </c>
      <c r="J4065" s="178" t="s">
        <v>973</v>
      </c>
    </row>
    <row r="4066" spans="1:10" x14ac:dyDescent="0.45">
      <c r="A4066" s="178" t="s">
        <v>465</v>
      </c>
      <c r="B4066" s="178" t="s">
        <v>561</v>
      </c>
      <c r="C4066" s="178">
        <v>2035</v>
      </c>
      <c r="D4066" s="178" t="s">
        <v>336</v>
      </c>
      <c r="E4066" s="178" t="s">
        <v>337</v>
      </c>
      <c r="F4066" s="178" t="s">
        <v>562</v>
      </c>
      <c r="G4066" s="178">
        <v>-7</v>
      </c>
      <c r="H4066" s="178">
        <v>0</v>
      </c>
      <c r="I4066" s="178">
        <v>0</v>
      </c>
      <c r="J4066" s="178" t="s">
        <v>973</v>
      </c>
    </row>
    <row r="4067" spans="1:10" x14ac:dyDescent="0.45">
      <c r="A4067" s="178" t="s">
        <v>465</v>
      </c>
      <c r="B4067" s="178" t="s">
        <v>561</v>
      </c>
      <c r="C4067" s="178">
        <v>2035</v>
      </c>
      <c r="D4067" s="178" t="s">
        <v>336</v>
      </c>
      <c r="E4067" s="178" t="s">
        <v>337</v>
      </c>
      <c r="F4067" s="178" t="s">
        <v>562</v>
      </c>
      <c r="G4067" s="178">
        <v>-7</v>
      </c>
      <c r="H4067" s="178">
        <v>3.83489355444908E-2</v>
      </c>
      <c r="I4067" s="178">
        <v>3.83489355444908E-2</v>
      </c>
      <c r="J4067" s="178" t="s">
        <v>973</v>
      </c>
    </row>
    <row r="4068" spans="1:10" x14ac:dyDescent="0.45">
      <c r="A4068" s="178" t="s">
        <v>465</v>
      </c>
      <c r="B4068" s="178" t="s">
        <v>561</v>
      </c>
      <c r="C4068" s="178">
        <v>2035</v>
      </c>
      <c r="D4068" s="178" t="s">
        <v>336</v>
      </c>
      <c r="E4068" s="178" t="s">
        <v>337</v>
      </c>
      <c r="F4068" s="178" t="s">
        <v>519</v>
      </c>
      <c r="G4068" s="178">
        <v>6</v>
      </c>
      <c r="H4068" s="178">
        <v>2.3109158501029001E-2</v>
      </c>
      <c r="I4068" s="178">
        <v>2.3109158501029001E-2</v>
      </c>
      <c r="J4068" s="178" t="s">
        <v>716</v>
      </c>
    </row>
    <row r="4069" spans="1:10" x14ac:dyDescent="0.45">
      <c r="A4069" s="178" t="s">
        <v>465</v>
      </c>
      <c r="B4069" s="178" t="s">
        <v>561</v>
      </c>
      <c r="C4069" s="178">
        <v>2035</v>
      </c>
      <c r="D4069" s="178" t="s">
        <v>336</v>
      </c>
      <c r="E4069" s="178" t="s">
        <v>337</v>
      </c>
      <c r="F4069" s="178" t="s">
        <v>519</v>
      </c>
      <c r="G4069" s="178">
        <v>7</v>
      </c>
      <c r="H4069" s="178">
        <v>2.0338227972388299E-2</v>
      </c>
      <c r="I4069" s="178">
        <v>2.0338227972388299E-2</v>
      </c>
      <c r="J4069" s="178" t="s">
        <v>716</v>
      </c>
    </row>
    <row r="4070" spans="1:10" x14ac:dyDescent="0.45">
      <c r="A4070" s="178" t="s">
        <v>465</v>
      </c>
      <c r="B4070" s="178" t="s">
        <v>561</v>
      </c>
      <c r="C4070" s="178">
        <v>2035</v>
      </c>
      <c r="D4070" s="178" t="s">
        <v>336</v>
      </c>
      <c r="E4070" s="178" t="s">
        <v>337</v>
      </c>
      <c r="F4070" s="178" t="s">
        <v>516</v>
      </c>
      <c r="G4070" s="178">
        <v>7</v>
      </c>
      <c r="H4070" s="178">
        <v>5.46827390789986E-2</v>
      </c>
      <c r="I4070" s="178">
        <v>5.46827390789986E-2</v>
      </c>
      <c r="J4070" s="178" t="s">
        <v>716</v>
      </c>
    </row>
    <row r="4071" spans="1:10" x14ac:dyDescent="0.45">
      <c r="A4071" s="178" t="s">
        <v>465</v>
      </c>
      <c r="B4071" s="178" t="s">
        <v>561</v>
      </c>
      <c r="C4071" s="178">
        <v>2035</v>
      </c>
      <c r="D4071" s="178" t="s">
        <v>336</v>
      </c>
      <c r="E4071" s="178" t="s">
        <v>337</v>
      </c>
      <c r="F4071" s="178" t="s">
        <v>518</v>
      </c>
      <c r="G4071" s="178">
        <v>12</v>
      </c>
      <c r="H4071" s="178">
        <v>5.2330281585454899E-2</v>
      </c>
      <c r="I4071" s="178">
        <v>5.2330281585454899E-2</v>
      </c>
      <c r="J4071" s="178" t="s">
        <v>973</v>
      </c>
    </row>
    <row r="4072" spans="1:10" x14ac:dyDescent="0.45">
      <c r="A4072" s="178" t="s">
        <v>465</v>
      </c>
      <c r="B4072" s="178" t="s">
        <v>561</v>
      </c>
      <c r="C4072" s="178">
        <v>2035</v>
      </c>
      <c r="D4072" s="178" t="s">
        <v>336</v>
      </c>
      <c r="E4072" s="178" t="s">
        <v>337</v>
      </c>
      <c r="F4072" s="178" t="s">
        <v>515</v>
      </c>
      <c r="G4072" s="178">
        <v>21</v>
      </c>
      <c r="H4072" s="178">
        <v>0.87836074829101496</v>
      </c>
      <c r="I4072" s="178">
        <v>0.87836074829101496</v>
      </c>
      <c r="J4072" s="178" t="s">
        <v>716</v>
      </c>
    </row>
    <row r="4073" spans="1:10" x14ac:dyDescent="0.45">
      <c r="A4073" s="178" t="s">
        <v>465</v>
      </c>
      <c r="B4073" s="178" t="s">
        <v>561</v>
      </c>
      <c r="C4073" s="178">
        <v>2035</v>
      </c>
      <c r="D4073" s="178" t="s">
        <v>336</v>
      </c>
      <c r="E4073" s="178" t="s">
        <v>337</v>
      </c>
      <c r="F4073" s="178" t="s">
        <v>534</v>
      </c>
      <c r="G4073" s="178">
        <v>23</v>
      </c>
      <c r="H4073" s="178">
        <v>2.3585634306073199E-2</v>
      </c>
      <c r="I4073" s="178">
        <v>2.3585634306073199E-2</v>
      </c>
      <c r="J4073" s="178" t="s">
        <v>973</v>
      </c>
    </row>
    <row r="4074" spans="1:10" x14ac:dyDescent="0.45">
      <c r="A4074" s="178" t="s">
        <v>465</v>
      </c>
      <c r="B4074" s="178" t="s">
        <v>561</v>
      </c>
      <c r="C4074" s="178">
        <v>2035</v>
      </c>
      <c r="D4074" s="178" t="s">
        <v>336</v>
      </c>
      <c r="E4074" s="178" t="s">
        <v>337</v>
      </c>
      <c r="F4074" s="178" t="s">
        <v>515</v>
      </c>
      <c r="G4074" s="178">
        <v>24</v>
      </c>
      <c r="H4074" s="178">
        <v>0.47238829731941201</v>
      </c>
      <c r="I4074" s="178">
        <v>0.47238829731941201</v>
      </c>
      <c r="J4074" s="178" t="s">
        <v>716</v>
      </c>
    </row>
    <row r="4075" spans="1:10" x14ac:dyDescent="0.45">
      <c r="A4075" s="178" t="s">
        <v>465</v>
      </c>
      <c r="B4075" s="178" t="s">
        <v>561</v>
      </c>
      <c r="C4075" s="178">
        <v>2035</v>
      </c>
      <c r="D4075" s="178" t="s">
        <v>336</v>
      </c>
      <c r="E4075" s="178" t="s">
        <v>337</v>
      </c>
      <c r="F4075" s="178" t="s">
        <v>534</v>
      </c>
      <c r="G4075" s="178">
        <v>27</v>
      </c>
      <c r="H4075" s="178">
        <v>2.0757572725415199E-2</v>
      </c>
      <c r="I4075" s="178">
        <v>2.0757572725415199E-2</v>
      </c>
      <c r="J4075" s="178" t="s">
        <v>973</v>
      </c>
    </row>
    <row r="4076" spans="1:10" x14ac:dyDescent="0.45">
      <c r="A4076" s="178" t="s">
        <v>465</v>
      </c>
      <c r="B4076" s="178" t="s">
        <v>561</v>
      </c>
      <c r="C4076" s="178">
        <v>2035</v>
      </c>
      <c r="D4076" s="178" t="s">
        <v>336</v>
      </c>
      <c r="E4076" s="178" t="s">
        <v>337</v>
      </c>
      <c r="F4076" s="178" t="s">
        <v>518</v>
      </c>
      <c r="G4076" s="178">
        <v>79</v>
      </c>
      <c r="H4076" s="178">
        <v>8.43321457505226E-2</v>
      </c>
      <c r="I4076" s="178">
        <v>8.43321457505226E-2</v>
      </c>
      <c r="J4076" s="178" t="s">
        <v>973</v>
      </c>
    </row>
    <row r="4077" spans="1:10" x14ac:dyDescent="0.45">
      <c r="A4077" s="178" t="s">
        <v>465</v>
      </c>
      <c r="B4077" s="178" t="s">
        <v>561</v>
      </c>
      <c r="C4077" s="178">
        <v>2035</v>
      </c>
      <c r="D4077" s="178" t="s">
        <v>336</v>
      </c>
      <c r="E4077" s="178" t="s">
        <v>337</v>
      </c>
      <c r="F4077" s="178" t="s">
        <v>518</v>
      </c>
      <c r="G4077" s="178">
        <v>100000</v>
      </c>
      <c r="H4077" s="1">
        <v>9.9999999999999998E-13</v>
      </c>
      <c r="I4077" s="178">
        <v>9.9999999999999998E-13</v>
      </c>
      <c r="J4077" s="178" t="s">
        <v>973</v>
      </c>
    </row>
    <row r="4078" spans="1:10" x14ac:dyDescent="0.45">
      <c r="A4078" s="178" t="s">
        <v>465</v>
      </c>
      <c r="B4078" s="178" t="s">
        <v>561</v>
      </c>
      <c r="C4078" s="178">
        <v>2040</v>
      </c>
      <c r="D4078" s="178" t="s">
        <v>336</v>
      </c>
      <c r="E4078" s="178" t="s">
        <v>337</v>
      </c>
      <c r="F4078" s="178" t="s">
        <v>562</v>
      </c>
      <c r="G4078" s="178">
        <v>-100000</v>
      </c>
      <c r="H4078" s="178">
        <v>0</v>
      </c>
      <c r="I4078" s="178">
        <v>0</v>
      </c>
      <c r="J4078" s="178" t="s">
        <v>973</v>
      </c>
    </row>
    <row r="4079" spans="1:10" x14ac:dyDescent="0.45">
      <c r="A4079" s="178" t="s">
        <v>465</v>
      </c>
      <c r="B4079" s="178" t="s">
        <v>561</v>
      </c>
      <c r="C4079" s="178">
        <v>2040</v>
      </c>
      <c r="D4079" s="178" t="s">
        <v>336</v>
      </c>
      <c r="E4079" s="178" t="s">
        <v>337</v>
      </c>
      <c r="F4079" s="178" t="s">
        <v>562</v>
      </c>
      <c r="G4079" s="178">
        <v>-7</v>
      </c>
      <c r="H4079" s="178">
        <v>3.6889623850584002E-2</v>
      </c>
      <c r="I4079" s="178">
        <v>3.6889623850584002E-2</v>
      </c>
      <c r="J4079" s="178" t="s">
        <v>973</v>
      </c>
    </row>
    <row r="4080" spans="1:10" x14ac:dyDescent="0.45">
      <c r="A4080" s="178" t="s">
        <v>465</v>
      </c>
      <c r="B4080" s="178" t="s">
        <v>561</v>
      </c>
      <c r="C4080" s="178">
        <v>2040</v>
      </c>
      <c r="D4080" s="178" t="s">
        <v>336</v>
      </c>
      <c r="E4080" s="178" t="s">
        <v>337</v>
      </c>
      <c r="F4080" s="178" t="s">
        <v>562</v>
      </c>
      <c r="G4080" s="178">
        <v>-7</v>
      </c>
      <c r="H4080" s="178">
        <v>0</v>
      </c>
      <c r="I4080" s="178">
        <v>0</v>
      </c>
      <c r="J4080" s="178" t="s">
        <v>973</v>
      </c>
    </row>
    <row r="4081" spans="1:10" x14ac:dyDescent="0.45">
      <c r="A4081" s="178" t="s">
        <v>465</v>
      </c>
      <c r="B4081" s="178" t="s">
        <v>561</v>
      </c>
      <c r="C4081" s="178">
        <v>2040</v>
      </c>
      <c r="D4081" s="178" t="s">
        <v>336</v>
      </c>
      <c r="E4081" s="178" t="s">
        <v>337</v>
      </c>
      <c r="F4081" s="178" t="s">
        <v>519</v>
      </c>
      <c r="G4081" s="178">
        <v>6</v>
      </c>
      <c r="H4081" s="178">
        <v>2.1948015317320799E-2</v>
      </c>
      <c r="I4081" s="178">
        <v>2.1948015317320799E-2</v>
      </c>
      <c r="J4081" s="178" t="s">
        <v>716</v>
      </c>
    </row>
    <row r="4082" spans="1:10" x14ac:dyDescent="0.45">
      <c r="A4082" s="178" t="s">
        <v>465</v>
      </c>
      <c r="B4082" s="178" t="s">
        <v>561</v>
      </c>
      <c r="C4082" s="178">
        <v>2040</v>
      </c>
      <c r="D4082" s="178" t="s">
        <v>336</v>
      </c>
      <c r="E4082" s="178" t="s">
        <v>337</v>
      </c>
      <c r="F4082" s="178" t="s">
        <v>516</v>
      </c>
      <c r="G4082" s="178">
        <v>7</v>
      </c>
      <c r="H4082" s="178">
        <v>5.2601870149374001E-2</v>
      </c>
      <c r="I4082" s="178">
        <v>5.2601870149374001E-2</v>
      </c>
      <c r="J4082" s="178" t="s">
        <v>716</v>
      </c>
    </row>
    <row r="4083" spans="1:10" x14ac:dyDescent="0.45">
      <c r="A4083" s="178" t="s">
        <v>465</v>
      </c>
      <c r="B4083" s="178" t="s">
        <v>561</v>
      </c>
      <c r="C4083" s="178">
        <v>2040</v>
      </c>
      <c r="D4083" s="178" t="s">
        <v>336</v>
      </c>
      <c r="E4083" s="178" t="s">
        <v>337</v>
      </c>
      <c r="F4083" s="178" t="s">
        <v>519</v>
      </c>
      <c r="G4083" s="178">
        <v>7</v>
      </c>
      <c r="H4083" s="178">
        <v>1.7390478402376199E-2</v>
      </c>
      <c r="I4083" s="178">
        <v>1.7390478402376199E-2</v>
      </c>
      <c r="J4083" s="178" t="s">
        <v>716</v>
      </c>
    </row>
    <row r="4084" spans="1:10" x14ac:dyDescent="0.45">
      <c r="A4084" s="178" t="s">
        <v>465</v>
      </c>
      <c r="B4084" s="178" t="s">
        <v>561</v>
      </c>
      <c r="C4084" s="178">
        <v>2040</v>
      </c>
      <c r="D4084" s="178" t="s">
        <v>336</v>
      </c>
      <c r="E4084" s="178" t="s">
        <v>337</v>
      </c>
      <c r="F4084" s="178" t="s">
        <v>518</v>
      </c>
      <c r="G4084" s="178">
        <v>12</v>
      </c>
      <c r="H4084" s="178">
        <v>6.2126118689775502E-2</v>
      </c>
      <c r="I4084" s="178">
        <v>6.2126118689775502E-2</v>
      </c>
      <c r="J4084" s="178" t="s">
        <v>973</v>
      </c>
    </row>
    <row r="4085" spans="1:10" x14ac:dyDescent="0.45">
      <c r="A4085" s="178" t="s">
        <v>465</v>
      </c>
      <c r="B4085" s="178" t="s">
        <v>561</v>
      </c>
      <c r="C4085" s="178">
        <v>2040</v>
      </c>
      <c r="D4085" s="178" t="s">
        <v>336</v>
      </c>
      <c r="E4085" s="178" t="s">
        <v>337</v>
      </c>
      <c r="F4085" s="178" t="s">
        <v>515</v>
      </c>
      <c r="G4085" s="178">
        <v>21</v>
      </c>
      <c r="H4085" s="178">
        <v>0.94605368375778198</v>
      </c>
      <c r="I4085" s="178">
        <v>0.94605368375778198</v>
      </c>
      <c r="J4085" s="178" t="s">
        <v>716</v>
      </c>
    </row>
    <row r="4086" spans="1:10" x14ac:dyDescent="0.45">
      <c r="A4086" s="178" t="s">
        <v>465</v>
      </c>
      <c r="B4086" s="178" t="s">
        <v>561</v>
      </c>
      <c r="C4086" s="178">
        <v>2040</v>
      </c>
      <c r="D4086" s="178" t="s">
        <v>336</v>
      </c>
      <c r="E4086" s="178" t="s">
        <v>337</v>
      </c>
      <c r="F4086" s="178" t="s">
        <v>515</v>
      </c>
      <c r="G4086" s="178">
        <v>24</v>
      </c>
      <c r="H4086" s="178">
        <v>0.40392202138900701</v>
      </c>
      <c r="I4086" s="178">
        <v>0.40392202138900701</v>
      </c>
      <c r="J4086" s="178" t="s">
        <v>716</v>
      </c>
    </row>
    <row r="4087" spans="1:10" x14ac:dyDescent="0.45">
      <c r="A4087" s="178" t="s">
        <v>465</v>
      </c>
      <c r="B4087" s="178" t="s">
        <v>561</v>
      </c>
      <c r="C4087" s="178">
        <v>2040</v>
      </c>
      <c r="D4087" s="178" t="s">
        <v>336</v>
      </c>
      <c r="E4087" s="178" t="s">
        <v>337</v>
      </c>
      <c r="F4087" s="178" t="s">
        <v>534</v>
      </c>
      <c r="G4087" s="178">
        <v>24</v>
      </c>
      <c r="H4087" s="178">
        <v>2.2400552406907099E-2</v>
      </c>
      <c r="I4087" s="178">
        <v>2.2400552406907099E-2</v>
      </c>
      <c r="J4087" s="178" t="s">
        <v>973</v>
      </c>
    </row>
    <row r="4088" spans="1:10" x14ac:dyDescent="0.45">
      <c r="A4088" s="178" t="s">
        <v>465</v>
      </c>
      <c r="B4088" s="178" t="s">
        <v>561</v>
      </c>
      <c r="C4088" s="178">
        <v>2040</v>
      </c>
      <c r="D4088" s="178" t="s">
        <v>336</v>
      </c>
      <c r="E4088" s="178" t="s">
        <v>337</v>
      </c>
      <c r="F4088" s="178" t="s">
        <v>534</v>
      </c>
      <c r="G4088" s="178">
        <v>27</v>
      </c>
      <c r="H4088" s="178">
        <v>1.77490450441837E-2</v>
      </c>
      <c r="I4088" s="178">
        <v>1.77490450441837E-2</v>
      </c>
      <c r="J4088" s="178" t="s">
        <v>973</v>
      </c>
    </row>
    <row r="4089" spans="1:10" x14ac:dyDescent="0.45">
      <c r="A4089" s="178" t="s">
        <v>465</v>
      </c>
      <c r="B4089" s="178" t="s">
        <v>561</v>
      </c>
      <c r="C4089" s="178">
        <v>2040</v>
      </c>
      <c r="D4089" s="178" t="s">
        <v>336</v>
      </c>
      <c r="E4089" s="178" t="s">
        <v>337</v>
      </c>
      <c r="F4089" s="178" t="s">
        <v>518</v>
      </c>
      <c r="G4089" s="178">
        <v>79</v>
      </c>
      <c r="H4089" s="178">
        <v>8.1123016774654402E-2</v>
      </c>
      <c r="I4089" s="178">
        <v>8.1123016774654402E-2</v>
      </c>
      <c r="J4089" s="178" t="s">
        <v>973</v>
      </c>
    </row>
    <row r="4090" spans="1:10" x14ac:dyDescent="0.45">
      <c r="A4090" s="178" t="s">
        <v>465</v>
      </c>
      <c r="B4090" s="178" t="s">
        <v>561</v>
      </c>
      <c r="C4090" s="178">
        <v>2040</v>
      </c>
      <c r="D4090" s="178" t="s">
        <v>336</v>
      </c>
      <c r="E4090" s="178" t="s">
        <v>337</v>
      </c>
      <c r="F4090" s="178" t="s">
        <v>518</v>
      </c>
      <c r="G4090" s="178">
        <v>100000</v>
      </c>
      <c r="H4090" s="1">
        <v>9.9999999999999998E-13</v>
      </c>
      <c r="I4090" s="178">
        <v>9.9999999999999998E-13</v>
      </c>
      <c r="J4090" s="178" t="s">
        <v>973</v>
      </c>
    </row>
    <row r="4091" spans="1:10" x14ac:dyDescent="0.45">
      <c r="A4091" s="178" t="s">
        <v>465</v>
      </c>
      <c r="B4091" s="178" t="s">
        <v>561</v>
      </c>
      <c r="C4091" s="178">
        <v>2045</v>
      </c>
      <c r="D4091" s="178" t="s">
        <v>336</v>
      </c>
      <c r="E4091" s="178" t="s">
        <v>337</v>
      </c>
      <c r="F4091" s="178" t="s">
        <v>562</v>
      </c>
      <c r="G4091" s="178">
        <v>-100000</v>
      </c>
      <c r="H4091" s="178">
        <v>0</v>
      </c>
      <c r="I4091" s="178">
        <v>0</v>
      </c>
      <c r="J4091" s="178" t="s">
        <v>973</v>
      </c>
    </row>
    <row r="4092" spans="1:10" x14ac:dyDescent="0.45">
      <c r="A4092" s="178" t="s">
        <v>465</v>
      </c>
      <c r="B4092" s="178" t="s">
        <v>561</v>
      </c>
      <c r="C4092" s="178">
        <v>2045</v>
      </c>
      <c r="D4092" s="178" t="s">
        <v>336</v>
      </c>
      <c r="E4092" s="178" t="s">
        <v>337</v>
      </c>
      <c r="F4092" s="178" t="s">
        <v>562</v>
      </c>
      <c r="G4092" s="178">
        <v>-7</v>
      </c>
      <c r="H4092" s="178">
        <v>0</v>
      </c>
      <c r="I4092" s="178">
        <v>0</v>
      </c>
      <c r="J4092" s="178" t="s">
        <v>973</v>
      </c>
    </row>
    <row r="4093" spans="1:10" x14ac:dyDescent="0.45">
      <c r="A4093" s="178" t="s">
        <v>465</v>
      </c>
      <c r="B4093" s="178" t="s">
        <v>561</v>
      </c>
      <c r="C4093" s="178">
        <v>2045</v>
      </c>
      <c r="D4093" s="178" t="s">
        <v>336</v>
      </c>
      <c r="E4093" s="178" t="s">
        <v>337</v>
      </c>
      <c r="F4093" s="178" t="s">
        <v>562</v>
      </c>
      <c r="G4093" s="178">
        <v>-7</v>
      </c>
      <c r="H4093" s="178">
        <v>3.5208780318498598E-2</v>
      </c>
      <c r="I4093" s="178">
        <v>3.5208780318498598E-2</v>
      </c>
      <c r="J4093" s="178" t="s">
        <v>973</v>
      </c>
    </row>
    <row r="4094" spans="1:10" x14ac:dyDescent="0.45">
      <c r="A4094" s="178" t="s">
        <v>465</v>
      </c>
      <c r="B4094" s="178" t="s">
        <v>561</v>
      </c>
      <c r="C4094" s="178">
        <v>2045</v>
      </c>
      <c r="D4094" s="178" t="s">
        <v>336</v>
      </c>
      <c r="E4094" s="178" t="s">
        <v>337</v>
      </c>
      <c r="F4094" s="178" t="s">
        <v>519</v>
      </c>
      <c r="G4094" s="178">
        <v>6</v>
      </c>
      <c r="H4094" s="178">
        <v>1.93898063153028E-2</v>
      </c>
      <c r="I4094" s="178">
        <v>1.93898063153028E-2</v>
      </c>
      <c r="J4094" s="178" t="s">
        <v>716</v>
      </c>
    </row>
    <row r="4095" spans="1:10" x14ac:dyDescent="0.45">
      <c r="A4095" s="178" t="s">
        <v>465</v>
      </c>
      <c r="B4095" s="178" t="s">
        <v>561</v>
      </c>
      <c r="C4095" s="178">
        <v>2045</v>
      </c>
      <c r="D4095" s="178" t="s">
        <v>336</v>
      </c>
      <c r="E4095" s="178" t="s">
        <v>337</v>
      </c>
      <c r="F4095" s="178" t="s">
        <v>516</v>
      </c>
      <c r="G4095" s="178">
        <v>7</v>
      </c>
      <c r="H4095" s="178">
        <v>5.0205111503601102E-2</v>
      </c>
      <c r="I4095" s="178">
        <v>5.0205111503601102E-2</v>
      </c>
      <c r="J4095" s="178" t="s">
        <v>716</v>
      </c>
    </row>
    <row r="4096" spans="1:10" x14ac:dyDescent="0.45">
      <c r="A4096" s="178" t="s">
        <v>465</v>
      </c>
      <c r="B4096" s="178" t="s">
        <v>561</v>
      </c>
      <c r="C4096" s="178">
        <v>2045</v>
      </c>
      <c r="D4096" s="178" t="s">
        <v>336</v>
      </c>
      <c r="E4096" s="178" t="s">
        <v>337</v>
      </c>
      <c r="F4096" s="178" t="s">
        <v>519</v>
      </c>
      <c r="G4096" s="178">
        <v>7</v>
      </c>
      <c r="H4096" s="178">
        <v>1.45233338698745E-2</v>
      </c>
      <c r="I4096" s="178">
        <v>1.45233338698745E-2</v>
      </c>
      <c r="J4096" s="178" t="s">
        <v>716</v>
      </c>
    </row>
    <row r="4097" spans="1:10" x14ac:dyDescent="0.45">
      <c r="A4097" s="178" t="s">
        <v>465</v>
      </c>
      <c r="B4097" s="178" t="s">
        <v>561</v>
      </c>
      <c r="C4097" s="178">
        <v>2045</v>
      </c>
      <c r="D4097" s="178" t="s">
        <v>336</v>
      </c>
      <c r="E4097" s="178" t="s">
        <v>337</v>
      </c>
      <c r="F4097" s="178" t="s">
        <v>518</v>
      </c>
      <c r="G4097" s="178">
        <v>12</v>
      </c>
      <c r="H4097" s="178">
        <v>7.3179796338081401E-2</v>
      </c>
      <c r="I4097" s="178">
        <v>7.3179796338081401E-2</v>
      </c>
      <c r="J4097" s="178" t="s">
        <v>973</v>
      </c>
    </row>
    <row r="4098" spans="1:10" x14ac:dyDescent="0.45">
      <c r="A4098" s="178" t="s">
        <v>465</v>
      </c>
      <c r="B4098" s="178" t="s">
        <v>561</v>
      </c>
      <c r="C4098" s="178">
        <v>2045</v>
      </c>
      <c r="D4098" s="178" t="s">
        <v>336</v>
      </c>
      <c r="E4098" s="178" t="s">
        <v>337</v>
      </c>
      <c r="F4098" s="178" t="s">
        <v>515</v>
      </c>
      <c r="G4098" s="178">
        <v>21</v>
      </c>
      <c r="H4098" s="178">
        <v>1.00043845176696</v>
      </c>
      <c r="I4098" s="178">
        <v>1.00043845176696</v>
      </c>
      <c r="J4098" s="178" t="s">
        <v>716</v>
      </c>
    </row>
    <row r="4099" spans="1:10" x14ac:dyDescent="0.45">
      <c r="A4099" s="178" t="s">
        <v>465</v>
      </c>
      <c r="B4099" s="178" t="s">
        <v>561</v>
      </c>
      <c r="C4099" s="178">
        <v>2045</v>
      </c>
      <c r="D4099" s="178" t="s">
        <v>336</v>
      </c>
      <c r="E4099" s="178" t="s">
        <v>337</v>
      </c>
      <c r="F4099" s="178" t="s">
        <v>534</v>
      </c>
      <c r="G4099" s="178">
        <v>24</v>
      </c>
      <c r="H4099" s="178">
        <v>1.9789597019553198E-2</v>
      </c>
      <c r="I4099" s="178">
        <v>1.9789597019553198E-2</v>
      </c>
      <c r="J4099" s="178" t="s">
        <v>973</v>
      </c>
    </row>
    <row r="4100" spans="1:10" x14ac:dyDescent="0.45">
      <c r="A4100" s="178" t="s">
        <v>465</v>
      </c>
      <c r="B4100" s="178" t="s">
        <v>561</v>
      </c>
      <c r="C4100" s="178">
        <v>2045</v>
      </c>
      <c r="D4100" s="178" t="s">
        <v>336</v>
      </c>
      <c r="E4100" s="178" t="s">
        <v>337</v>
      </c>
      <c r="F4100" s="178" t="s">
        <v>515</v>
      </c>
      <c r="G4100" s="178">
        <v>24</v>
      </c>
      <c r="H4100" s="178">
        <v>0.33732795715331998</v>
      </c>
      <c r="I4100" s="178">
        <v>0.33732795715331998</v>
      </c>
      <c r="J4100" s="178" t="s">
        <v>716</v>
      </c>
    </row>
    <row r="4101" spans="1:10" x14ac:dyDescent="0.45">
      <c r="A4101" s="178" t="s">
        <v>465</v>
      </c>
      <c r="B4101" s="178" t="s">
        <v>561</v>
      </c>
      <c r="C4101" s="178">
        <v>2045</v>
      </c>
      <c r="D4101" s="178" t="s">
        <v>336</v>
      </c>
      <c r="E4101" s="178" t="s">
        <v>337</v>
      </c>
      <c r="F4101" s="178" t="s">
        <v>534</v>
      </c>
      <c r="G4101" s="178">
        <v>27</v>
      </c>
      <c r="H4101" s="178">
        <v>1.48227838799357E-2</v>
      </c>
      <c r="I4101" s="178">
        <v>1.48227838799357E-2</v>
      </c>
      <c r="J4101" s="178" t="s">
        <v>973</v>
      </c>
    </row>
    <row r="4102" spans="1:10" x14ac:dyDescent="0.45">
      <c r="A4102" s="178" t="s">
        <v>465</v>
      </c>
      <c r="B4102" s="178" t="s">
        <v>561</v>
      </c>
      <c r="C4102" s="178">
        <v>2045</v>
      </c>
      <c r="D4102" s="178" t="s">
        <v>336</v>
      </c>
      <c r="E4102" s="178" t="s">
        <v>337</v>
      </c>
      <c r="F4102" s="178" t="s">
        <v>518</v>
      </c>
      <c r="G4102" s="178">
        <v>79</v>
      </c>
      <c r="H4102" s="178">
        <v>7.7426716685295105E-2</v>
      </c>
      <c r="I4102" s="178">
        <v>7.7426716685295105E-2</v>
      </c>
      <c r="J4102" s="178" t="s">
        <v>973</v>
      </c>
    </row>
    <row r="4103" spans="1:10" x14ac:dyDescent="0.45">
      <c r="A4103" s="178" t="s">
        <v>465</v>
      </c>
      <c r="B4103" s="178" t="s">
        <v>561</v>
      </c>
      <c r="C4103" s="178">
        <v>2045</v>
      </c>
      <c r="D4103" s="178" t="s">
        <v>336</v>
      </c>
      <c r="E4103" s="178" t="s">
        <v>337</v>
      </c>
      <c r="F4103" s="178" t="s">
        <v>518</v>
      </c>
      <c r="G4103" s="178">
        <v>100000</v>
      </c>
      <c r="H4103" s="1">
        <v>9.9999999999999998E-13</v>
      </c>
      <c r="I4103" s="178">
        <v>9.9999999999999998E-13</v>
      </c>
      <c r="J4103" s="178" t="s">
        <v>973</v>
      </c>
    </row>
    <row r="4104" spans="1:10" x14ac:dyDescent="0.45">
      <c r="A4104" s="178" t="s">
        <v>465</v>
      </c>
      <c r="B4104" s="178" t="s">
        <v>561</v>
      </c>
      <c r="C4104" s="178">
        <v>2050</v>
      </c>
      <c r="D4104" s="178" t="s">
        <v>336</v>
      </c>
      <c r="E4104" s="178" t="s">
        <v>337</v>
      </c>
      <c r="F4104" s="178" t="s">
        <v>562</v>
      </c>
      <c r="G4104" s="178">
        <v>-100000</v>
      </c>
      <c r="H4104" s="178">
        <v>0</v>
      </c>
      <c r="I4104" s="178">
        <v>0</v>
      </c>
      <c r="J4104" s="178" t="s">
        <v>973</v>
      </c>
    </row>
    <row r="4105" spans="1:10" x14ac:dyDescent="0.45">
      <c r="A4105" s="178" t="s">
        <v>465</v>
      </c>
      <c r="B4105" s="178" t="s">
        <v>561</v>
      </c>
      <c r="C4105" s="178">
        <v>2050</v>
      </c>
      <c r="D4105" s="178" t="s">
        <v>336</v>
      </c>
      <c r="E4105" s="178" t="s">
        <v>337</v>
      </c>
      <c r="F4105" s="178" t="s">
        <v>562</v>
      </c>
      <c r="G4105" s="178">
        <v>-7</v>
      </c>
      <c r="H4105" s="178">
        <v>3.3435873687267303E-2</v>
      </c>
      <c r="I4105" s="178">
        <v>3.3435873687267303E-2</v>
      </c>
      <c r="J4105" s="178" t="s">
        <v>973</v>
      </c>
    </row>
    <row r="4106" spans="1:10" x14ac:dyDescent="0.45">
      <c r="A4106" s="178" t="s">
        <v>465</v>
      </c>
      <c r="B4106" s="178" t="s">
        <v>561</v>
      </c>
      <c r="C4106" s="178">
        <v>2050</v>
      </c>
      <c r="D4106" s="178" t="s">
        <v>336</v>
      </c>
      <c r="E4106" s="178" t="s">
        <v>337</v>
      </c>
      <c r="F4106" s="178" t="s">
        <v>562</v>
      </c>
      <c r="G4106" s="178">
        <v>-7</v>
      </c>
      <c r="H4106" s="178">
        <v>0</v>
      </c>
      <c r="I4106" s="178">
        <v>0</v>
      </c>
      <c r="J4106" s="178" t="s">
        <v>973</v>
      </c>
    </row>
    <row r="4107" spans="1:10" x14ac:dyDescent="0.45">
      <c r="A4107" s="178" t="s">
        <v>465</v>
      </c>
      <c r="B4107" s="178" t="s">
        <v>561</v>
      </c>
      <c r="C4107" s="178">
        <v>2050</v>
      </c>
      <c r="D4107" s="178" t="s">
        <v>336</v>
      </c>
      <c r="E4107" s="178" t="s">
        <v>337</v>
      </c>
      <c r="F4107" s="178" t="s">
        <v>519</v>
      </c>
      <c r="G4107" s="178">
        <v>6</v>
      </c>
      <c r="H4107" s="178">
        <v>1.5150053426623299E-2</v>
      </c>
      <c r="I4107" s="178">
        <v>1.5150053426623299E-2</v>
      </c>
      <c r="J4107" s="178" t="s">
        <v>716</v>
      </c>
    </row>
    <row r="4108" spans="1:10" x14ac:dyDescent="0.45">
      <c r="A4108" s="178" t="s">
        <v>465</v>
      </c>
      <c r="B4108" s="178" t="s">
        <v>561</v>
      </c>
      <c r="C4108" s="178">
        <v>2050</v>
      </c>
      <c r="D4108" s="178" t="s">
        <v>336</v>
      </c>
      <c r="E4108" s="178" t="s">
        <v>337</v>
      </c>
      <c r="F4108" s="178" t="s">
        <v>519</v>
      </c>
      <c r="G4108" s="178">
        <v>7</v>
      </c>
      <c r="H4108" s="178">
        <v>1.1821735650301E-2</v>
      </c>
      <c r="I4108" s="178">
        <v>1.1821735650301E-2</v>
      </c>
      <c r="J4108" s="178" t="s">
        <v>716</v>
      </c>
    </row>
    <row r="4109" spans="1:10" x14ac:dyDescent="0.45">
      <c r="A4109" s="178" t="s">
        <v>465</v>
      </c>
      <c r="B4109" s="178" t="s">
        <v>561</v>
      </c>
      <c r="C4109" s="178">
        <v>2050</v>
      </c>
      <c r="D4109" s="178" t="s">
        <v>336</v>
      </c>
      <c r="E4109" s="178" t="s">
        <v>337</v>
      </c>
      <c r="F4109" s="178" t="s">
        <v>516</v>
      </c>
      <c r="G4109" s="178">
        <v>7</v>
      </c>
      <c r="H4109" s="178">
        <v>4.7677081078290898E-2</v>
      </c>
      <c r="I4109" s="178">
        <v>4.7677081078290898E-2</v>
      </c>
      <c r="J4109" s="178" t="s">
        <v>716</v>
      </c>
    </row>
    <row r="4110" spans="1:10" x14ac:dyDescent="0.45">
      <c r="A4110" s="178" t="s">
        <v>465</v>
      </c>
      <c r="B4110" s="178" t="s">
        <v>561</v>
      </c>
      <c r="C4110" s="178">
        <v>2050</v>
      </c>
      <c r="D4110" s="178" t="s">
        <v>336</v>
      </c>
      <c r="E4110" s="178" t="s">
        <v>337</v>
      </c>
      <c r="F4110" s="178" t="s">
        <v>518</v>
      </c>
      <c r="G4110" s="178">
        <v>12</v>
      </c>
      <c r="H4110" s="178">
        <v>8.5767574608326E-2</v>
      </c>
      <c r="I4110" s="178">
        <v>8.5767574608326E-2</v>
      </c>
      <c r="J4110" s="178" t="s">
        <v>973</v>
      </c>
    </row>
    <row r="4111" spans="1:10" x14ac:dyDescent="0.45">
      <c r="A4111" s="178" t="s">
        <v>465</v>
      </c>
      <c r="B4111" s="178" t="s">
        <v>561</v>
      </c>
      <c r="C4111" s="178">
        <v>2050</v>
      </c>
      <c r="D4111" s="178" t="s">
        <v>336</v>
      </c>
      <c r="E4111" s="178" t="s">
        <v>337</v>
      </c>
      <c r="F4111" s="178" t="s">
        <v>515</v>
      </c>
      <c r="G4111" s="178">
        <v>21</v>
      </c>
      <c r="H4111" s="178">
        <v>1.0389864444732599</v>
      </c>
      <c r="I4111" s="178">
        <v>1.0389864444732599</v>
      </c>
      <c r="J4111" s="178" t="s">
        <v>716</v>
      </c>
    </row>
    <row r="4112" spans="1:10" x14ac:dyDescent="0.45">
      <c r="A4112" s="178" t="s">
        <v>465</v>
      </c>
      <c r="B4112" s="178" t="s">
        <v>561</v>
      </c>
      <c r="C4112" s="178">
        <v>2050</v>
      </c>
      <c r="D4112" s="178" t="s">
        <v>336</v>
      </c>
      <c r="E4112" s="178" t="s">
        <v>337</v>
      </c>
      <c r="F4112" s="178" t="s">
        <v>534</v>
      </c>
      <c r="G4112" s="178">
        <v>24</v>
      </c>
      <c r="H4112" s="178">
        <v>1.54624255374074E-2</v>
      </c>
      <c r="I4112" s="178">
        <v>1.54624255374074E-2</v>
      </c>
      <c r="J4112" s="178" t="s">
        <v>973</v>
      </c>
    </row>
    <row r="4113" spans="1:10" x14ac:dyDescent="0.45">
      <c r="A4113" s="178" t="s">
        <v>465</v>
      </c>
      <c r="B4113" s="178" t="s">
        <v>561</v>
      </c>
      <c r="C4113" s="178">
        <v>2050</v>
      </c>
      <c r="D4113" s="178" t="s">
        <v>336</v>
      </c>
      <c r="E4113" s="178" t="s">
        <v>337</v>
      </c>
      <c r="F4113" s="178" t="s">
        <v>515</v>
      </c>
      <c r="G4113" s="178">
        <v>24</v>
      </c>
      <c r="H4113" s="178">
        <v>0.27457895874977101</v>
      </c>
      <c r="I4113" s="178">
        <v>0.27457895874977101</v>
      </c>
      <c r="J4113" s="178" t="s">
        <v>716</v>
      </c>
    </row>
    <row r="4114" spans="1:10" x14ac:dyDescent="0.45">
      <c r="A4114" s="178" t="s">
        <v>465</v>
      </c>
      <c r="B4114" s="178" t="s">
        <v>561</v>
      </c>
      <c r="C4114" s="178">
        <v>2050</v>
      </c>
      <c r="D4114" s="178" t="s">
        <v>336</v>
      </c>
      <c r="E4114" s="178" t="s">
        <v>337</v>
      </c>
      <c r="F4114" s="178" t="s">
        <v>534</v>
      </c>
      <c r="G4114" s="178">
        <v>27</v>
      </c>
      <c r="H4114" s="178">
        <v>1.20654823258519E-2</v>
      </c>
      <c r="I4114" s="178">
        <v>1.20654823258519E-2</v>
      </c>
      <c r="J4114" s="178" t="s">
        <v>973</v>
      </c>
    </row>
    <row r="4115" spans="1:10" x14ac:dyDescent="0.45">
      <c r="A4115" s="178" t="s">
        <v>465</v>
      </c>
      <c r="B4115" s="178" t="s">
        <v>561</v>
      </c>
      <c r="C4115" s="178">
        <v>2050</v>
      </c>
      <c r="D4115" s="178" t="s">
        <v>336</v>
      </c>
      <c r="E4115" s="178" t="s">
        <v>337</v>
      </c>
      <c r="F4115" s="178" t="s">
        <v>518</v>
      </c>
      <c r="G4115" s="178">
        <v>79</v>
      </c>
      <c r="H4115" s="178">
        <v>7.3527961969375596E-2</v>
      </c>
      <c r="I4115" s="178">
        <v>7.3527961969375596E-2</v>
      </c>
      <c r="J4115" s="178" t="s">
        <v>973</v>
      </c>
    </row>
    <row r="4116" spans="1:10" x14ac:dyDescent="0.45">
      <c r="A4116" s="178" t="s">
        <v>465</v>
      </c>
      <c r="B4116" s="178" t="s">
        <v>561</v>
      </c>
      <c r="C4116" s="178">
        <v>2050</v>
      </c>
      <c r="D4116" s="178" t="s">
        <v>336</v>
      </c>
      <c r="E4116" s="178" t="s">
        <v>337</v>
      </c>
      <c r="F4116" s="178" t="s">
        <v>518</v>
      </c>
      <c r="G4116" s="178">
        <v>100000</v>
      </c>
      <c r="H4116" s="1">
        <v>9.9999999999999998E-13</v>
      </c>
      <c r="I4116" s="178">
        <v>9.9999999999999998E-13</v>
      </c>
      <c r="J4116" s="178" t="s">
        <v>973</v>
      </c>
    </row>
    <row r="4117" spans="1:10" x14ac:dyDescent="0.45">
      <c r="A4117" s="178" t="s">
        <v>465</v>
      </c>
      <c r="B4117" s="178" t="s">
        <v>563</v>
      </c>
      <c r="C4117" s="178">
        <v>2015</v>
      </c>
      <c r="D4117" s="178" t="s">
        <v>336</v>
      </c>
      <c r="G4117" s="178">
        <v>-100000</v>
      </c>
      <c r="H4117" s="178">
        <v>0</v>
      </c>
      <c r="I4117" s="178">
        <v>0</v>
      </c>
      <c r="J4117" s="178" t="e">
        <v>#N/A</v>
      </c>
    </row>
    <row r="4118" spans="1:10" x14ac:dyDescent="0.45">
      <c r="A4118" s="178" t="s">
        <v>465</v>
      </c>
      <c r="B4118" s="178" t="s">
        <v>563</v>
      </c>
      <c r="C4118" s="178">
        <v>2015</v>
      </c>
      <c r="D4118" s="178" t="s">
        <v>336</v>
      </c>
      <c r="G4118" s="178">
        <v>100000</v>
      </c>
      <c r="H4118" s="1">
        <v>9.9999999999999998E-13</v>
      </c>
      <c r="I4118" s="178">
        <v>9.9999999999999998E-13</v>
      </c>
      <c r="J4118" s="178" t="e">
        <v>#N/A</v>
      </c>
    </row>
    <row r="4119" spans="1:10" x14ac:dyDescent="0.45">
      <c r="A4119" s="178" t="s">
        <v>465</v>
      </c>
      <c r="B4119" s="178" t="s">
        <v>563</v>
      </c>
      <c r="C4119" s="178">
        <v>2020</v>
      </c>
      <c r="D4119" s="178" t="s">
        <v>336</v>
      </c>
      <c r="E4119" s="178" t="s">
        <v>337</v>
      </c>
      <c r="F4119" s="178" t="s">
        <v>565</v>
      </c>
      <c r="G4119" s="178">
        <v>-100000</v>
      </c>
      <c r="H4119" s="178">
        <v>0</v>
      </c>
      <c r="I4119" s="178">
        <v>0</v>
      </c>
      <c r="J4119" s="178" t="s">
        <v>714</v>
      </c>
    </row>
    <row r="4120" spans="1:10" x14ac:dyDescent="0.45">
      <c r="A4120" s="178" t="s">
        <v>465</v>
      </c>
      <c r="B4120" s="178" t="s">
        <v>563</v>
      </c>
      <c r="C4120" s="178">
        <v>2020</v>
      </c>
      <c r="D4120" s="178" t="s">
        <v>336</v>
      </c>
      <c r="E4120" s="178" t="s">
        <v>337</v>
      </c>
      <c r="F4120" s="178" t="s">
        <v>565</v>
      </c>
      <c r="G4120" s="178">
        <v>30</v>
      </c>
      <c r="H4120" s="178">
        <v>0</v>
      </c>
      <c r="I4120" s="178">
        <v>0</v>
      </c>
      <c r="J4120" s="178" t="s">
        <v>714</v>
      </c>
    </row>
    <row r="4121" spans="1:10" x14ac:dyDescent="0.45">
      <c r="A4121" s="178" t="s">
        <v>465</v>
      </c>
      <c r="B4121" s="178" t="s">
        <v>563</v>
      </c>
      <c r="C4121" s="178">
        <v>2020</v>
      </c>
      <c r="D4121" s="178" t="s">
        <v>336</v>
      </c>
      <c r="E4121" s="178" t="s">
        <v>337</v>
      </c>
      <c r="F4121" s="178" t="s">
        <v>565</v>
      </c>
      <c r="G4121" s="178">
        <v>30</v>
      </c>
      <c r="H4121" s="178">
        <v>1.48118967190385E-2</v>
      </c>
      <c r="I4121" s="178">
        <v>1.48118967190385E-2</v>
      </c>
      <c r="J4121" s="178" t="s">
        <v>714</v>
      </c>
    </row>
    <row r="4122" spans="1:10" x14ac:dyDescent="0.45">
      <c r="A4122" s="178" t="s">
        <v>465</v>
      </c>
      <c r="B4122" s="178" t="s">
        <v>563</v>
      </c>
      <c r="C4122" s="178">
        <v>2020</v>
      </c>
      <c r="D4122" s="178" t="s">
        <v>336</v>
      </c>
      <c r="E4122" s="178" t="s">
        <v>337</v>
      </c>
      <c r="F4122" s="178" t="s">
        <v>566</v>
      </c>
      <c r="G4122" s="178">
        <v>42</v>
      </c>
      <c r="H4122" s="178">
        <v>1.48118967190385E-2</v>
      </c>
      <c r="I4122" s="178">
        <v>1.48118967190385E-2</v>
      </c>
      <c r="J4122" s="178" t="s">
        <v>714</v>
      </c>
    </row>
    <row r="4123" spans="1:10" x14ac:dyDescent="0.45">
      <c r="A4123" s="178" t="s">
        <v>465</v>
      </c>
      <c r="B4123" s="178" t="s">
        <v>563</v>
      </c>
      <c r="C4123" s="178">
        <v>2020</v>
      </c>
      <c r="D4123" s="178" t="s">
        <v>336</v>
      </c>
      <c r="E4123" s="178" t="s">
        <v>337</v>
      </c>
      <c r="F4123" s="178" t="s">
        <v>566</v>
      </c>
      <c r="G4123" s="178">
        <v>100000</v>
      </c>
      <c r="H4123" s="1">
        <v>9.9999999999999998E-13</v>
      </c>
      <c r="I4123" s="178">
        <v>9.9999999999999998E-13</v>
      </c>
      <c r="J4123" s="178" t="s">
        <v>714</v>
      </c>
    </row>
    <row r="4124" spans="1:10" x14ac:dyDescent="0.45">
      <c r="A4124" s="178" t="s">
        <v>465</v>
      </c>
      <c r="B4124" s="178" t="s">
        <v>563</v>
      </c>
      <c r="C4124" s="178">
        <v>2025</v>
      </c>
      <c r="D4124" s="178" t="s">
        <v>336</v>
      </c>
      <c r="E4124" s="178" t="s">
        <v>337</v>
      </c>
      <c r="F4124" s="178" t="s">
        <v>565</v>
      </c>
      <c r="G4124" s="178">
        <v>-100000</v>
      </c>
      <c r="H4124" s="178">
        <v>0</v>
      </c>
      <c r="I4124" s="178">
        <v>0</v>
      </c>
      <c r="J4124" s="178" t="s">
        <v>714</v>
      </c>
    </row>
    <row r="4125" spans="1:10" x14ac:dyDescent="0.45">
      <c r="A4125" s="178" t="s">
        <v>465</v>
      </c>
      <c r="B4125" s="178" t="s">
        <v>563</v>
      </c>
      <c r="C4125" s="178">
        <v>2025</v>
      </c>
      <c r="D4125" s="178" t="s">
        <v>336</v>
      </c>
      <c r="E4125" s="178" t="s">
        <v>337</v>
      </c>
      <c r="F4125" s="178" t="s">
        <v>565</v>
      </c>
      <c r="G4125" s="178">
        <v>30</v>
      </c>
      <c r="H4125" s="178">
        <v>3.8158185780048398E-2</v>
      </c>
      <c r="I4125" s="178">
        <v>3.8158185780048398E-2</v>
      </c>
      <c r="J4125" s="178" t="s">
        <v>714</v>
      </c>
    </row>
    <row r="4126" spans="1:10" x14ac:dyDescent="0.45">
      <c r="A4126" s="178" t="s">
        <v>465</v>
      </c>
      <c r="B4126" s="178" t="s">
        <v>563</v>
      </c>
      <c r="C4126" s="178">
        <v>2025</v>
      </c>
      <c r="D4126" s="178" t="s">
        <v>336</v>
      </c>
      <c r="E4126" s="178" t="s">
        <v>337</v>
      </c>
      <c r="F4126" s="178" t="s">
        <v>565</v>
      </c>
      <c r="G4126" s="178">
        <v>30</v>
      </c>
      <c r="H4126" s="178">
        <v>0</v>
      </c>
      <c r="I4126" s="178">
        <v>0</v>
      </c>
      <c r="J4126" s="178" t="s">
        <v>714</v>
      </c>
    </row>
    <row r="4127" spans="1:10" x14ac:dyDescent="0.45">
      <c r="A4127" s="178" t="s">
        <v>465</v>
      </c>
      <c r="B4127" s="178" t="s">
        <v>563</v>
      </c>
      <c r="C4127" s="178">
        <v>2025</v>
      </c>
      <c r="D4127" s="178" t="s">
        <v>336</v>
      </c>
      <c r="E4127" s="178" t="s">
        <v>337</v>
      </c>
      <c r="F4127" s="178" t="s">
        <v>566</v>
      </c>
      <c r="G4127" s="178">
        <v>42</v>
      </c>
      <c r="H4127" s="178">
        <v>3.8158185780048398E-2</v>
      </c>
      <c r="I4127" s="178">
        <v>3.8158185780048398E-2</v>
      </c>
      <c r="J4127" s="178" t="s">
        <v>714</v>
      </c>
    </row>
    <row r="4128" spans="1:10" x14ac:dyDescent="0.45">
      <c r="A4128" s="178" t="s">
        <v>465</v>
      </c>
      <c r="B4128" s="178" t="s">
        <v>563</v>
      </c>
      <c r="C4128" s="178">
        <v>2025</v>
      </c>
      <c r="D4128" s="178" t="s">
        <v>336</v>
      </c>
      <c r="E4128" s="178" t="s">
        <v>337</v>
      </c>
      <c r="F4128" s="178" t="s">
        <v>566</v>
      </c>
      <c r="G4128" s="178">
        <v>100000</v>
      </c>
      <c r="H4128" s="1">
        <v>9.9999999999999998E-13</v>
      </c>
      <c r="I4128" s="178">
        <v>9.9999999999999998E-13</v>
      </c>
      <c r="J4128" s="178" t="s">
        <v>714</v>
      </c>
    </row>
    <row r="4129" spans="1:10" x14ac:dyDescent="0.45">
      <c r="A4129" s="178" t="s">
        <v>465</v>
      </c>
      <c r="B4129" s="178" t="s">
        <v>563</v>
      </c>
      <c r="C4129" s="178">
        <v>2030</v>
      </c>
      <c r="D4129" s="178" t="s">
        <v>336</v>
      </c>
      <c r="E4129" s="178" t="s">
        <v>337</v>
      </c>
      <c r="F4129" s="178" t="s">
        <v>565</v>
      </c>
      <c r="G4129" s="178">
        <v>-100000</v>
      </c>
      <c r="H4129" s="178">
        <v>0</v>
      </c>
      <c r="I4129" s="178">
        <v>0</v>
      </c>
      <c r="J4129" s="178" t="s">
        <v>714</v>
      </c>
    </row>
    <row r="4130" spans="1:10" x14ac:dyDescent="0.45">
      <c r="A4130" s="178" t="s">
        <v>465</v>
      </c>
      <c r="B4130" s="178" t="s">
        <v>563</v>
      </c>
      <c r="C4130" s="178">
        <v>2030</v>
      </c>
      <c r="D4130" s="178" t="s">
        <v>336</v>
      </c>
      <c r="E4130" s="178" t="s">
        <v>337</v>
      </c>
      <c r="F4130" s="178" t="s">
        <v>565</v>
      </c>
      <c r="G4130" s="178">
        <v>30</v>
      </c>
      <c r="H4130" s="178">
        <v>6.6204071044921903E-2</v>
      </c>
      <c r="I4130" s="178">
        <v>6.6204071044921903E-2</v>
      </c>
      <c r="J4130" s="178" t="s">
        <v>714</v>
      </c>
    </row>
    <row r="4131" spans="1:10" x14ac:dyDescent="0.45">
      <c r="A4131" s="178" t="s">
        <v>465</v>
      </c>
      <c r="B4131" s="178" t="s">
        <v>563</v>
      </c>
      <c r="C4131" s="178">
        <v>2030</v>
      </c>
      <c r="D4131" s="178" t="s">
        <v>336</v>
      </c>
      <c r="E4131" s="178" t="s">
        <v>337</v>
      </c>
      <c r="F4131" s="178" t="s">
        <v>565</v>
      </c>
      <c r="G4131" s="178">
        <v>30</v>
      </c>
      <c r="H4131" s="178">
        <v>0</v>
      </c>
      <c r="I4131" s="178">
        <v>0</v>
      </c>
      <c r="J4131" s="178" t="s">
        <v>714</v>
      </c>
    </row>
    <row r="4132" spans="1:10" x14ac:dyDescent="0.45">
      <c r="A4132" s="178" t="s">
        <v>465</v>
      </c>
      <c r="B4132" s="178" t="s">
        <v>563</v>
      </c>
      <c r="C4132" s="178">
        <v>2030</v>
      </c>
      <c r="D4132" s="178" t="s">
        <v>336</v>
      </c>
      <c r="E4132" s="178" t="s">
        <v>337</v>
      </c>
      <c r="F4132" s="178" t="s">
        <v>566</v>
      </c>
      <c r="G4132" s="178">
        <v>42</v>
      </c>
      <c r="H4132" s="178">
        <v>6.6204071044921903E-2</v>
      </c>
      <c r="I4132" s="178">
        <v>6.6204071044921903E-2</v>
      </c>
      <c r="J4132" s="178" t="s">
        <v>714</v>
      </c>
    </row>
    <row r="4133" spans="1:10" x14ac:dyDescent="0.45">
      <c r="A4133" s="178" t="s">
        <v>465</v>
      </c>
      <c r="B4133" s="178" t="s">
        <v>563</v>
      </c>
      <c r="C4133" s="178">
        <v>2030</v>
      </c>
      <c r="D4133" s="178" t="s">
        <v>336</v>
      </c>
      <c r="E4133" s="178" t="s">
        <v>337</v>
      </c>
      <c r="F4133" s="178" t="s">
        <v>566</v>
      </c>
      <c r="G4133" s="178">
        <v>100000</v>
      </c>
      <c r="H4133" s="1">
        <v>9.9999999999999998E-13</v>
      </c>
      <c r="I4133" s="178">
        <v>9.9999999999999998E-13</v>
      </c>
      <c r="J4133" s="178" t="s">
        <v>714</v>
      </c>
    </row>
    <row r="4134" spans="1:10" x14ac:dyDescent="0.45">
      <c r="A4134" s="178" t="s">
        <v>465</v>
      </c>
      <c r="B4134" s="178" t="s">
        <v>563</v>
      </c>
      <c r="C4134" s="178">
        <v>2035</v>
      </c>
      <c r="D4134" s="178" t="s">
        <v>336</v>
      </c>
      <c r="E4134" s="178" t="s">
        <v>337</v>
      </c>
      <c r="F4134" s="178" t="s">
        <v>565</v>
      </c>
      <c r="G4134" s="178">
        <v>-100000</v>
      </c>
      <c r="H4134" s="178">
        <v>0</v>
      </c>
      <c r="I4134" s="178">
        <v>0</v>
      </c>
      <c r="J4134" s="178" t="s">
        <v>714</v>
      </c>
    </row>
    <row r="4135" spans="1:10" x14ac:dyDescent="0.45">
      <c r="A4135" s="178" t="s">
        <v>465</v>
      </c>
      <c r="B4135" s="178" t="s">
        <v>563</v>
      </c>
      <c r="C4135" s="178">
        <v>2035</v>
      </c>
      <c r="D4135" s="178" t="s">
        <v>336</v>
      </c>
      <c r="E4135" s="178" t="s">
        <v>337</v>
      </c>
      <c r="F4135" s="178" t="s">
        <v>565</v>
      </c>
      <c r="G4135" s="178">
        <v>30</v>
      </c>
      <c r="H4135" s="178">
        <v>9.3947410583496094E-2</v>
      </c>
      <c r="I4135" s="178">
        <v>9.3947410583496094E-2</v>
      </c>
      <c r="J4135" s="178" t="s">
        <v>714</v>
      </c>
    </row>
    <row r="4136" spans="1:10" x14ac:dyDescent="0.45">
      <c r="A4136" s="178" t="s">
        <v>465</v>
      </c>
      <c r="B4136" s="178" t="s">
        <v>563</v>
      </c>
      <c r="C4136" s="178">
        <v>2035</v>
      </c>
      <c r="D4136" s="178" t="s">
        <v>336</v>
      </c>
      <c r="E4136" s="178" t="s">
        <v>337</v>
      </c>
      <c r="F4136" s="178" t="s">
        <v>565</v>
      </c>
      <c r="G4136" s="178">
        <v>30</v>
      </c>
      <c r="H4136" s="178">
        <v>0</v>
      </c>
      <c r="I4136" s="178">
        <v>0</v>
      </c>
      <c r="J4136" s="178" t="s">
        <v>714</v>
      </c>
    </row>
    <row r="4137" spans="1:10" x14ac:dyDescent="0.45">
      <c r="A4137" s="178" t="s">
        <v>465</v>
      </c>
      <c r="B4137" s="178" t="s">
        <v>563</v>
      </c>
      <c r="C4137" s="178">
        <v>2035</v>
      </c>
      <c r="D4137" s="178" t="s">
        <v>336</v>
      </c>
      <c r="E4137" s="178" t="s">
        <v>337</v>
      </c>
      <c r="F4137" s="178" t="s">
        <v>566</v>
      </c>
      <c r="G4137" s="178">
        <v>42</v>
      </c>
      <c r="H4137" s="178">
        <v>9.3947410583496094E-2</v>
      </c>
      <c r="I4137" s="178">
        <v>9.3947410583496094E-2</v>
      </c>
      <c r="J4137" s="178" t="s">
        <v>714</v>
      </c>
    </row>
    <row r="4138" spans="1:10" x14ac:dyDescent="0.45">
      <c r="A4138" s="178" t="s">
        <v>465</v>
      </c>
      <c r="B4138" s="178" t="s">
        <v>563</v>
      </c>
      <c r="C4138" s="178">
        <v>2035</v>
      </c>
      <c r="D4138" s="178" t="s">
        <v>336</v>
      </c>
      <c r="E4138" s="178" t="s">
        <v>337</v>
      </c>
      <c r="F4138" s="178" t="s">
        <v>566</v>
      </c>
      <c r="G4138" s="178">
        <v>100000</v>
      </c>
      <c r="H4138" s="1">
        <v>9.9999999999999998E-13</v>
      </c>
      <c r="I4138" s="178">
        <v>9.9999999999999998E-13</v>
      </c>
      <c r="J4138" s="178" t="s">
        <v>714</v>
      </c>
    </row>
    <row r="4139" spans="1:10" x14ac:dyDescent="0.45">
      <c r="A4139" s="178" t="s">
        <v>465</v>
      </c>
      <c r="B4139" s="178" t="s">
        <v>563</v>
      </c>
      <c r="C4139" s="178">
        <v>2040</v>
      </c>
      <c r="D4139" s="178" t="s">
        <v>336</v>
      </c>
      <c r="E4139" s="178" t="s">
        <v>337</v>
      </c>
      <c r="F4139" s="178" t="s">
        <v>565</v>
      </c>
      <c r="G4139" s="178">
        <v>-100000</v>
      </c>
      <c r="H4139" s="178">
        <v>0</v>
      </c>
      <c r="I4139" s="178">
        <v>0</v>
      </c>
      <c r="J4139" s="178" t="s">
        <v>714</v>
      </c>
    </row>
    <row r="4140" spans="1:10" x14ac:dyDescent="0.45">
      <c r="A4140" s="178" t="s">
        <v>465</v>
      </c>
      <c r="B4140" s="178" t="s">
        <v>563</v>
      </c>
      <c r="C4140" s="178">
        <v>2040</v>
      </c>
      <c r="D4140" s="178" t="s">
        <v>336</v>
      </c>
      <c r="E4140" s="178" t="s">
        <v>337</v>
      </c>
      <c r="F4140" s="178" t="s">
        <v>565</v>
      </c>
      <c r="G4140" s="178">
        <v>30</v>
      </c>
      <c r="H4140" s="178">
        <v>0</v>
      </c>
      <c r="I4140" s="178">
        <v>0</v>
      </c>
      <c r="J4140" s="178" t="s">
        <v>714</v>
      </c>
    </row>
    <row r="4141" spans="1:10" x14ac:dyDescent="0.45">
      <c r="A4141" s="178" t="s">
        <v>465</v>
      </c>
      <c r="B4141" s="178" t="s">
        <v>563</v>
      </c>
      <c r="C4141" s="178">
        <v>2040</v>
      </c>
      <c r="D4141" s="178" t="s">
        <v>336</v>
      </c>
      <c r="E4141" s="178" t="s">
        <v>337</v>
      </c>
      <c r="F4141" s="178" t="s">
        <v>565</v>
      </c>
      <c r="G4141" s="178">
        <v>30</v>
      </c>
      <c r="H4141" s="178">
        <v>9.7765848040580694E-2</v>
      </c>
      <c r="I4141" s="178">
        <v>9.7765848040580694E-2</v>
      </c>
      <c r="J4141" s="178" t="s">
        <v>714</v>
      </c>
    </row>
    <row r="4142" spans="1:10" x14ac:dyDescent="0.45">
      <c r="A4142" s="178" t="s">
        <v>465</v>
      </c>
      <c r="B4142" s="178" t="s">
        <v>563</v>
      </c>
      <c r="C4142" s="178">
        <v>2040</v>
      </c>
      <c r="D4142" s="178" t="s">
        <v>336</v>
      </c>
      <c r="E4142" s="178" t="s">
        <v>337</v>
      </c>
      <c r="F4142" s="178" t="s">
        <v>566</v>
      </c>
      <c r="G4142" s="178">
        <v>42</v>
      </c>
      <c r="H4142" s="178">
        <v>9.7765848040580694E-2</v>
      </c>
      <c r="I4142" s="178">
        <v>9.7765848040580694E-2</v>
      </c>
      <c r="J4142" s="178" t="s">
        <v>714</v>
      </c>
    </row>
    <row r="4143" spans="1:10" x14ac:dyDescent="0.45">
      <c r="A4143" s="178" t="s">
        <v>465</v>
      </c>
      <c r="B4143" s="178" t="s">
        <v>563</v>
      </c>
      <c r="C4143" s="178">
        <v>2040</v>
      </c>
      <c r="D4143" s="178" t="s">
        <v>336</v>
      </c>
      <c r="E4143" s="178" t="s">
        <v>337</v>
      </c>
      <c r="F4143" s="178" t="s">
        <v>566</v>
      </c>
      <c r="G4143" s="178">
        <v>100000</v>
      </c>
      <c r="H4143" s="1">
        <v>9.9999999999999998E-13</v>
      </c>
      <c r="I4143" s="178">
        <v>9.9999999999999998E-13</v>
      </c>
      <c r="J4143" s="178" t="s">
        <v>714</v>
      </c>
    </row>
    <row r="4144" spans="1:10" x14ac:dyDescent="0.45">
      <c r="A4144" s="178" t="s">
        <v>465</v>
      </c>
      <c r="B4144" s="178" t="s">
        <v>563</v>
      </c>
      <c r="C4144" s="178">
        <v>2045</v>
      </c>
      <c r="D4144" s="178" t="s">
        <v>336</v>
      </c>
      <c r="E4144" s="178" t="s">
        <v>337</v>
      </c>
      <c r="F4144" s="178" t="s">
        <v>565</v>
      </c>
      <c r="G4144" s="178">
        <v>-100000</v>
      </c>
      <c r="H4144" s="178">
        <v>0</v>
      </c>
      <c r="I4144" s="178">
        <v>0</v>
      </c>
      <c r="J4144" s="178" t="s">
        <v>714</v>
      </c>
    </row>
    <row r="4145" spans="1:10" x14ac:dyDescent="0.45">
      <c r="A4145" s="178" t="s">
        <v>465</v>
      </c>
      <c r="B4145" s="178" t="s">
        <v>563</v>
      </c>
      <c r="C4145" s="178">
        <v>2045</v>
      </c>
      <c r="D4145" s="178" t="s">
        <v>336</v>
      </c>
      <c r="E4145" s="178" t="s">
        <v>337</v>
      </c>
      <c r="F4145" s="178" t="s">
        <v>565</v>
      </c>
      <c r="G4145" s="178">
        <v>30</v>
      </c>
      <c r="H4145" s="178">
        <v>0.101739324629306</v>
      </c>
      <c r="I4145" s="178">
        <v>0.101739324629306</v>
      </c>
      <c r="J4145" s="178" t="s">
        <v>714</v>
      </c>
    </row>
    <row r="4146" spans="1:10" x14ac:dyDescent="0.45">
      <c r="A4146" s="178" t="s">
        <v>465</v>
      </c>
      <c r="B4146" s="178" t="s">
        <v>563</v>
      </c>
      <c r="C4146" s="178">
        <v>2045</v>
      </c>
      <c r="D4146" s="178" t="s">
        <v>336</v>
      </c>
      <c r="E4146" s="178" t="s">
        <v>337</v>
      </c>
      <c r="F4146" s="178" t="s">
        <v>565</v>
      </c>
      <c r="G4146" s="178">
        <v>30</v>
      </c>
      <c r="H4146" s="178">
        <v>0</v>
      </c>
      <c r="I4146" s="178">
        <v>0</v>
      </c>
      <c r="J4146" s="178" t="s">
        <v>714</v>
      </c>
    </row>
    <row r="4147" spans="1:10" x14ac:dyDescent="0.45">
      <c r="A4147" s="178" t="s">
        <v>465</v>
      </c>
      <c r="B4147" s="178" t="s">
        <v>563</v>
      </c>
      <c r="C4147" s="178">
        <v>2045</v>
      </c>
      <c r="D4147" s="178" t="s">
        <v>336</v>
      </c>
      <c r="E4147" s="178" t="s">
        <v>337</v>
      </c>
      <c r="F4147" s="178" t="s">
        <v>566</v>
      </c>
      <c r="G4147" s="178">
        <v>42</v>
      </c>
      <c r="H4147" s="178">
        <v>0.101739324629306</v>
      </c>
      <c r="I4147" s="178">
        <v>0.101739324629306</v>
      </c>
      <c r="J4147" s="178" t="s">
        <v>714</v>
      </c>
    </row>
    <row r="4148" spans="1:10" x14ac:dyDescent="0.45">
      <c r="A4148" s="178" t="s">
        <v>465</v>
      </c>
      <c r="B4148" s="178" t="s">
        <v>563</v>
      </c>
      <c r="C4148" s="178">
        <v>2045</v>
      </c>
      <c r="D4148" s="178" t="s">
        <v>336</v>
      </c>
      <c r="E4148" s="178" t="s">
        <v>337</v>
      </c>
      <c r="F4148" s="178" t="s">
        <v>566</v>
      </c>
      <c r="G4148" s="178">
        <v>100000</v>
      </c>
      <c r="H4148" s="1">
        <v>9.9999999999999998E-13</v>
      </c>
      <c r="I4148" s="178">
        <v>9.9999999999999998E-13</v>
      </c>
      <c r="J4148" s="178" t="s">
        <v>714</v>
      </c>
    </row>
    <row r="4149" spans="1:10" x14ac:dyDescent="0.45">
      <c r="A4149" s="178" t="s">
        <v>465</v>
      </c>
      <c r="B4149" s="178" t="s">
        <v>563</v>
      </c>
      <c r="C4149" s="178">
        <v>2050</v>
      </c>
      <c r="D4149" s="178" t="s">
        <v>336</v>
      </c>
      <c r="E4149" s="178" t="s">
        <v>337</v>
      </c>
      <c r="F4149" s="178" t="s">
        <v>565</v>
      </c>
      <c r="G4149" s="178">
        <v>-100000</v>
      </c>
      <c r="H4149" s="178">
        <v>0</v>
      </c>
      <c r="I4149" s="178">
        <v>0</v>
      </c>
      <c r="J4149" s="178" t="s">
        <v>714</v>
      </c>
    </row>
    <row r="4150" spans="1:10" x14ac:dyDescent="0.45">
      <c r="A4150" s="178" t="s">
        <v>465</v>
      </c>
      <c r="B4150" s="178" t="s">
        <v>563</v>
      </c>
      <c r="C4150" s="178">
        <v>2050</v>
      </c>
      <c r="D4150" s="178" t="s">
        <v>336</v>
      </c>
      <c r="E4150" s="178" t="s">
        <v>337</v>
      </c>
      <c r="F4150" s="178" t="s">
        <v>565</v>
      </c>
      <c r="G4150" s="178">
        <v>30</v>
      </c>
      <c r="H4150" s="178">
        <v>0</v>
      </c>
      <c r="I4150" s="178">
        <v>0</v>
      </c>
      <c r="J4150" s="178" t="s">
        <v>714</v>
      </c>
    </row>
    <row r="4151" spans="1:10" x14ac:dyDescent="0.45">
      <c r="A4151" s="178" t="s">
        <v>465</v>
      </c>
      <c r="B4151" s="178" t="s">
        <v>563</v>
      </c>
      <c r="C4151" s="178">
        <v>2050</v>
      </c>
      <c r="D4151" s="178" t="s">
        <v>336</v>
      </c>
      <c r="E4151" s="178" t="s">
        <v>337</v>
      </c>
      <c r="F4151" s="178" t="s">
        <v>565</v>
      </c>
      <c r="G4151" s="178">
        <v>30</v>
      </c>
      <c r="H4151" s="178">
        <v>0.105874508619308</v>
      </c>
      <c r="I4151" s="178">
        <v>0.105874508619308</v>
      </c>
      <c r="J4151" s="178" t="s">
        <v>714</v>
      </c>
    </row>
    <row r="4152" spans="1:10" x14ac:dyDescent="0.45">
      <c r="A4152" s="178" t="s">
        <v>465</v>
      </c>
      <c r="B4152" s="178" t="s">
        <v>563</v>
      </c>
      <c r="C4152" s="178">
        <v>2050</v>
      </c>
      <c r="D4152" s="178" t="s">
        <v>336</v>
      </c>
      <c r="E4152" s="178" t="s">
        <v>337</v>
      </c>
      <c r="F4152" s="178" t="s">
        <v>566</v>
      </c>
      <c r="G4152" s="178">
        <v>42</v>
      </c>
      <c r="H4152" s="178">
        <v>0.105874508619308</v>
      </c>
      <c r="I4152" s="178">
        <v>0.105874508619308</v>
      </c>
      <c r="J4152" s="178" t="s">
        <v>714</v>
      </c>
    </row>
    <row r="4153" spans="1:10" x14ac:dyDescent="0.45">
      <c r="A4153" s="178" t="s">
        <v>465</v>
      </c>
      <c r="B4153" s="178" t="s">
        <v>563</v>
      </c>
      <c r="C4153" s="178">
        <v>2050</v>
      </c>
      <c r="D4153" s="178" t="s">
        <v>336</v>
      </c>
      <c r="E4153" s="178" t="s">
        <v>337</v>
      </c>
      <c r="F4153" s="178" t="s">
        <v>566</v>
      </c>
      <c r="G4153" s="178">
        <v>100000</v>
      </c>
      <c r="H4153" s="1">
        <v>9.9999999999999998E-13</v>
      </c>
      <c r="I4153" s="178">
        <v>9.9999999999999998E-13</v>
      </c>
      <c r="J4153" s="178" t="s">
        <v>714</v>
      </c>
    </row>
    <row r="4154" spans="1:10" x14ac:dyDescent="0.45">
      <c r="A4154" s="178" t="s">
        <v>567</v>
      </c>
      <c r="B4154" s="178" t="s">
        <v>568</v>
      </c>
      <c r="C4154" s="178">
        <v>2015</v>
      </c>
      <c r="D4154" s="178" t="s">
        <v>336</v>
      </c>
      <c r="E4154" s="178" t="s">
        <v>337</v>
      </c>
      <c r="F4154" s="178" t="s">
        <v>573</v>
      </c>
      <c r="G4154" s="178">
        <v>-100000</v>
      </c>
      <c r="H4154" s="178">
        <v>0</v>
      </c>
      <c r="I4154" s="178">
        <v>0</v>
      </c>
      <c r="J4154" s="178" t="s">
        <v>625</v>
      </c>
    </row>
    <row r="4155" spans="1:10" x14ac:dyDescent="0.45">
      <c r="A4155" s="178" t="s">
        <v>567</v>
      </c>
      <c r="B4155" s="178" t="s">
        <v>568</v>
      </c>
      <c r="C4155" s="178">
        <v>2015</v>
      </c>
      <c r="D4155" s="178" t="s">
        <v>336</v>
      </c>
      <c r="E4155" s="178" t="s">
        <v>337</v>
      </c>
      <c r="F4155" s="178" t="s">
        <v>573</v>
      </c>
      <c r="G4155" s="178">
        <v>-201</v>
      </c>
      <c r="H4155" s="178">
        <v>0</v>
      </c>
      <c r="I4155" s="178">
        <v>0</v>
      </c>
      <c r="J4155" s="178" t="s">
        <v>625</v>
      </c>
    </row>
    <row r="4156" spans="1:10" x14ac:dyDescent="0.45">
      <c r="A4156" s="178" t="s">
        <v>567</v>
      </c>
      <c r="B4156" s="178" t="s">
        <v>568</v>
      </c>
      <c r="C4156" s="178">
        <v>2015</v>
      </c>
      <c r="D4156" s="178" t="s">
        <v>336</v>
      </c>
      <c r="E4156" s="178" t="s">
        <v>337</v>
      </c>
      <c r="F4156" s="178" t="s">
        <v>573</v>
      </c>
      <c r="G4156" s="178">
        <v>-201</v>
      </c>
      <c r="H4156" s="178">
        <v>6.2485747039317998E-3</v>
      </c>
      <c r="I4156" s="178">
        <v>6.9984036684036166E-3</v>
      </c>
      <c r="J4156" s="178" t="s">
        <v>625</v>
      </c>
    </row>
    <row r="4157" spans="1:10" x14ac:dyDescent="0.45">
      <c r="A4157" s="178" t="s">
        <v>567</v>
      </c>
      <c r="B4157" s="178" t="s">
        <v>568</v>
      </c>
      <c r="C4157" s="178">
        <v>2015</v>
      </c>
      <c r="D4157" s="178" t="s">
        <v>336</v>
      </c>
      <c r="E4157" s="178" t="s">
        <v>337</v>
      </c>
      <c r="F4157" s="178" t="s">
        <v>573</v>
      </c>
      <c r="G4157" s="178">
        <v>-198</v>
      </c>
      <c r="H4157" s="178">
        <v>5.2224514074624001E-3</v>
      </c>
      <c r="I4157" s="178">
        <v>5.8491455763578885E-3</v>
      </c>
      <c r="J4157" s="178" t="s">
        <v>625</v>
      </c>
    </row>
    <row r="4158" spans="1:10" x14ac:dyDescent="0.45">
      <c r="A4158" s="178" t="s">
        <v>567</v>
      </c>
      <c r="B4158" s="178" t="s">
        <v>568</v>
      </c>
      <c r="C4158" s="178">
        <v>2015</v>
      </c>
      <c r="D4158" s="178" t="s">
        <v>336</v>
      </c>
      <c r="E4158" s="178" t="s">
        <v>337</v>
      </c>
      <c r="F4158" s="178" t="s">
        <v>573</v>
      </c>
      <c r="G4158" s="178">
        <v>-197</v>
      </c>
      <c r="H4158" s="178">
        <v>4.4929925352335002E-3</v>
      </c>
      <c r="I4158" s="178">
        <v>5.0321516394615205E-3</v>
      </c>
      <c r="J4158" s="178" t="s">
        <v>625</v>
      </c>
    </row>
    <row r="4159" spans="1:10" x14ac:dyDescent="0.45">
      <c r="A4159" s="178" t="s">
        <v>567</v>
      </c>
      <c r="B4159" s="178" t="s">
        <v>568</v>
      </c>
      <c r="C4159" s="178">
        <v>2015</v>
      </c>
      <c r="D4159" s="178" t="s">
        <v>336</v>
      </c>
      <c r="E4159" s="178" t="s">
        <v>337</v>
      </c>
      <c r="F4159" s="178" t="s">
        <v>573</v>
      </c>
      <c r="G4159" s="178">
        <v>-195</v>
      </c>
      <c r="H4159" s="178">
        <v>6.8694064393639998E-3</v>
      </c>
      <c r="I4159" s="178">
        <v>7.6937352120876809E-3</v>
      </c>
      <c r="J4159" s="178" t="s">
        <v>625</v>
      </c>
    </row>
    <row r="4160" spans="1:10" x14ac:dyDescent="0.45">
      <c r="A4160" s="178" t="s">
        <v>567</v>
      </c>
      <c r="B4160" s="178" t="s">
        <v>568</v>
      </c>
      <c r="C4160" s="178">
        <v>2015</v>
      </c>
      <c r="D4160" s="178" t="s">
        <v>336</v>
      </c>
      <c r="E4160" s="178" t="s">
        <v>337</v>
      </c>
      <c r="F4160" s="178" t="s">
        <v>573</v>
      </c>
      <c r="G4160" s="178">
        <v>-192</v>
      </c>
      <c r="H4160" s="178">
        <v>3.9447196759284002E-3</v>
      </c>
      <c r="I4160" s="178">
        <v>4.4180860370398086E-3</v>
      </c>
      <c r="J4160" s="178" t="s">
        <v>625</v>
      </c>
    </row>
    <row r="4161" spans="1:10" x14ac:dyDescent="0.45">
      <c r="A4161" s="178" t="s">
        <v>567</v>
      </c>
      <c r="B4161" s="178" t="s">
        <v>568</v>
      </c>
      <c r="C4161" s="178">
        <v>2015</v>
      </c>
      <c r="D4161" s="178" t="s">
        <v>336</v>
      </c>
      <c r="E4161" s="178" t="s">
        <v>337</v>
      </c>
      <c r="F4161" s="178" t="s">
        <v>573</v>
      </c>
      <c r="G4161" s="178">
        <v>-191</v>
      </c>
      <c r="H4161" s="178">
        <v>5.2118254825472997E-3</v>
      </c>
      <c r="I4161" s="178">
        <v>5.8372445404529759E-3</v>
      </c>
      <c r="J4161" s="178" t="s">
        <v>625</v>
      </c>
    </row>
    <row r="4162" spans="1:10" x14ac:dyDescent="0.45">
      <c r="A4162" s="178" t="s">
        <v>567</v>
      </c>
      <c r="B4162" s="178" t="s">
        <v>568</v>
      </c>
      <c r="C4162" s="178">
        <v>2015</v>
      </c>
      <c r="D4162" s="178" t="s">
        <v>336</v>
      </c>
      <c r="E4162" s="178" t="s">
        <v>337</v>
      </c>
      <c r="F4162" s="178" t="s">
        <v>573</v>
      </c>
      <c r="G4162" s="178">
        <v>-185</v>
      </c>
      <c r="H4162" s="178">
        <v>3.8083260878921002E-3</v>
      </c>
      <c r="I4162" s="178">
        <v>4.2653252184391525E-3</v>
      </c>
      <c r="J4162" s="178" t="s">
        <v>625</v>
      </c>
    </row>
    <row r="4163" spans="1:10" x14ac:dyDescent="0.45">
      <c r="A4163" s="178" t="s">
        <v>567</v>
      </c>
      <c r="B4163" s="178" t="s">
        <v>568</v>
      </c>
      <c r="C4163" s="178">
        <v>2015</v>
      </c>
      <c r="D4163" s="178" t="s">
        <v>336</v>
      </c>
      <c r="E4163" s="178" t="s">
        <v>337</v>
      </c>
      <c r="F4163" s="178" t="s">
        <v>573</v>
      </c>
      <c r="G4163" s="178">
        <v>-184</v>
      </c>
      <c r="H4163" s="178">
        <v>9.4521059654653003E-3</v>
      </c>
      <c r="I4163" s="178">
        <v>1.0586358681321137E-2</v>
      </c>
      <c r="J4163" s="178" t="s">
        <v>625</v>
      </c>
    </row>
    <row r="4164" spans="1:10" x14ac:dyDescent="0.45">
      <c r="A4164" s="178" t="s">
        <v>567</v>
      </c>
      <c r="B4164" s="178" t="s">
        <v>568</v>
      </c>
      <c r="C4164" s="178">
        <v>2015</v>
      </c>
      <c r="D4164" s="178" t="s">
        <v>336</v>
      </c>
      <c r="E4164" s="178" t="s">
        <v>337</v>
      </c>
      <c r="F4164" s="178" t="s">
        <v>573</v>
      </c>
      <c r="G4164" s="178">
        <v>-183</v>
      </c>
      <c r="H4164" s="178">
        <v>8.6151929572224999E-3</v>
      </c>
      <c r="I4164" s="178">
        <v>9.6490161120892006E-3</v>
      </c>
      <c r="J4164" s="178" t="s">
        <v>625</v>
      </c>
    </row>
    <row r="4165" spans="1:10" x14ac:dyDescent="0.45">
      <c r="A4165" s="178" t="s">
        <v>567</v>
      </c>
      <c r="B4165" s="178" t="s">
        <v>568</v>
      </c>
      <c r="C4165" s="178">
        <v>2015</v>
      </c>
      <c r="D4165" s="178" t="s">
        <v>336</v>
      </c>
      <c r="E4165" s="178" t="s">
        <v>337</v>
      </c>
      <c r="F4165" s="178" t="s">
        <v>573</v>
      </c>
      <c r="G4165" s="178">
        <v>-182</v>
      </c>
      <c r="H4165" s="178">
        <v>6.9256513379514001E-3</v>
      </c>
      <c r="I4165" s="178">
        <v>7.7567294985055688E-3</v>
      </c>
      <c r="J4165" s="178" t="s">
        <v>625</v>
      </c>
    </row>
    <row r="4166" spans="1:10" x14ac:dyDescent="0.45">
      <c r="A4166" s="178" t="s">
        <v>567</v>
      </c>
      <c r="B4166" s="178" t="s">
        <v>568</v>
      </c>
      <c r="C4166" s="178">
        <v>2015</v>
      </c>
      <c r="D4166" s="178" t="s">
        <v>336</v>
      </c>
      <c r="E4166" s="178" t="s">
        <v>337</v>
      </c>
      <c r="F4166" s="178" t="s">
        <v>573</v>
      </c>
      <c r="G4166" s="178">
        <v>-181</v>
      </c>
      <c r="H4166" s="178">
        <v>2.6037867646663999E-3</v>
      </c>
      <c r="I4166" s="178">
        <v>2.9162411764263683E-3</v>
      </c>
      <c r="J4166" s="178" t="s">
        <v>625</v>
      </c>
    </row>
    <row r="4167" spans="1:10" x14ac:dyDescent="0.45">
      <c r="A4167" s="178" t="s">
        <v>567</v>
      </c>
      <c r="B4167" s="178" t="s">
        <v>568</v>
      </c>
      <c r="C4167" s="178">
        <v>2015</v>
      </c>
      <c r="D4167" s="178" t="s">
        <v>336</v>
      </c>
      <c r="E4167" s="178" t="s">
        <v>337</v>
      </c>
      <c r="F4167" s="178" t="s">
        <v>573</v>
      </c>
      <c r="G4167" s="178">
        <v>-178</v>
      </c>
      <c r="H4167" s="178">
        <v>1.56418203841895E-2</v>
      </c>
      <c r="I4167" s="178">
        <v>1.7518838830292243E-2</v>
      </c>
      <c r="J4167" s="178" t="s">
        <v>625</v>
      </c>
    </row>
    <row r="4168" spans="1:10" x14ac:dyDescent="0.45">
      <c r="A4168" s="178" t="s">
        <v>567</v>
      </c>
      <c r="B4168" s="178" t="s">
        <v>568</v>
      </c>
      <c r="C4168" s="178">
        <v>2015</v>
      </c>
      <c r="D4168" s="178" t="s">
        <v>336</v>
      </c>
      <c r="E4168" s="178" t="s">
        <v>337</v>
      </c>
      <c r="F4168" s="178" t="s">
        <v>573</v>
      </c>
      <c r="G4168" s="178">
        <v>-177</v>
      </c>
      <c r="H4168" s="178">
        <v>2.9371471377089599E-2</v>
      </c>
      <c r="I4168" s="178">
        <v>3.2896047942340356E-2</v>
      </c>
      <c r="J4168" s="178" t="s">
        <v>625</v>
      </c>
    </row>
    <row r="4169" spans="1:10" x14ac:dyDescent="0.45">
      <c r="A4169" s="178" t="s">
        <v>567</v>
      </c>
      <c r="B4169" s="178" t="s">
        <v>568</v>
      </c>
      <c r="C4169" s="178">
        <v>2015</v>
      </c>
      <c r="D4169" s="178" t="s">
        <v>336</v>
      </c>
      <c r="E4169" s="178" t="s">
        <v>337</v>
      </c>
      <c r="F4169" s="178" t="s">
        <v>573</v>
      </c>
      <c r="G4169" s="178">
        <v>-176</v>
      </c>
      <c r="H4169" s="178">
        <v>1.31025470327586E-2</v>
      </c>
      <c r="I4169" s="178">
        <v>1.4674852676689634E-2</v>
      </c>
      <c r="J4169" s="178" t="s">
        <v>625</v>
      </c>
    </row>
    <row r="4170" spans="1:10" x14ac:dyDescent="0.45">
      <c r="A4170" s="178" t="s">
        <v>567</v>
      </c>
      <c r="B4170" s="178" t="s">
        <v>568</v>
      </c>
      <c r="C4170" s="178">
        <v>2015</v>
      </c>
      <c r="D4170" s="178" t="s">
        <v>336</v>
      </c>
      <c r="E4170" s="178" t="s">
        <v>337</v>
      </c>
      <c r="F4170" s="178" t="s">
        <v>573</v>
      </c>
      <c r="G4170" s="178">
        <v>-175</v>
      </c>
      <c r="H4170" s="178">
        <v>1.45600228570402E-2</v>
      </c>
      <c r="I4170" s="178">
        <v>1.6307225599885025E-2</v>
      </c>
      <c r="J4170" s="178" t="s">
        <v>625</v>
      </c>
    </row>
    <row r="4171" spans="1:10" x14ac:dyDescent="0.45">
      <c r="A4171" s="178" t="s">
        <v>567</v>
      </c>
      <c r="B4171" s="178" t="s">
        <v>568</v>
      </c>
      <c r="C4171" s="178">
        <v>2015</v>
      </c>
      <c r="D4171" s="178" t="s">
        <v>336</v>
      </c>
      <c r="E4171" s="178" t="s">
        <v>337</v>
      </c>
      <c r="F4171" s="178" t="s">
        <v>573</v>
      </c>
      <c r="G4171" s="178">
        <v>-174</v>
      </c>
      <c r="H4171" s="178">
        <v>1.5178589383140199E-2</v>
      </c>
      <c r="I4171" s="178">
        <v>1.7000020109117026E-2</v>
      </c>
      <c r="J4171" s="178" t="s">
        <v>625</v>
      </c>
    </row>
    <row r="4172" spans="1:10" x14ac:dyDescent="0.45">
      <c r="A4172" s="178" t="s">
        <v>567</v>
      </c>
      <c r="B4172" s="178" t="s">
        <v>568</v>
      </c>
      <c r="C4172" s="178">
        <v>2015</v>
      </c>
      <c r="D4172" s="178" t="s">
        <v>336</v>
      </c>
      <c r="E4172" s="178" t="s">
        <v>337</v>
      </c>
      <c r="F4172" s="178" t="s">
        <v>573</v>
      </c>
      <c r="G4172" s="178">
        <v>-173</v>
      </c>
      <c r="H4172" s="178">
        <v>2.7592000551521999E-3</v>
      </c>
      <c r="I4172" s="178">
        <v>3.0903040617704641E-3</v>
      </c>
      <c r="J4172" s="178" t="s">
        <v>625</v>
      </c>
    </row>
    <row r="4173" spans="1:10" x14ac:dyDescent="0.45">
      <c r="A4173" s="178" t="s">
        <v>567</v>
      </c>
      <c r="B4173" s="178" t="s">
        <v>568</v>
      </c>
      <c r="C4173" s="178">
        <v>2015</v>
      </c>
      <c r="D4173" s="178" t="s">
        <v>336</v>
      </c>
      <c r="E4173" s="178" t="s">
        <v>337</v>
      </c>
      <c r="F4173" s="178" t="s">
        <v>573</v>
      </c>
      <c r="G4173" s="178">
        <v>-171</v>
      </c>
      <c r="H4173" s="178">
        <v>3.2730145612731597E-2</v>
      </c>
      <c r="I4173" s="178">
        <v>3.6657763086259391E-2</v>
      </c>
      <c r="J4173" s="178" t="s">
        <v>625</v>
      </c>
    </row>
    <row r="4174" spans="1:10" x14ac:dyDescent="0.45">
      <c r="A4174" s="178" t="s">
        <v>567</v>
      </c>
      <c r="B4174" s="178" t="s">
        <v>568</v>
      </c>
      <c r="C4174" s="178">
        <v>2015</v>
      </c>
      <c r="D4174" s="178" t="s">
        <v>336</v>
      </c>
      <c r="E4174" s="178" t="s">
        <v>337</v>
      </c>
      <c r="F4174" s="178" t="s">
        <v>573</v>
      </c>
      <c r="G4174" s="178">
        <v>-170</v>
      </c>
      <c r="H4174" s="178">
        <v>7.3094915132969999E-3</v>
      </c>
      <c r="I4174" s="178">
        <v>8.1866304948926411E-3</v>
      </c>
      <c r="J4174" s="178" t="s">
        <v>625</v>
      </c>
    </row>
    <row r="4175" spans="1:10" x14ac:dyDescent="0.45">
      <c r="A4175" s="178" t="s">
        <v>567</v>
      </c>
      <c r="B4175" s="178" t="s">
        <v>568</v>
      </c>
      <c r="C4175" s="178">
        <v>2015</v>
      </c>
      <c r="D4175" s="178" t="s">
        <v>336</v>
      </c>
      <c r="E4175" s="178" t="s">
        <v>337</v>
      </c>
      <c r="F4175" s="178" t="s">
        <v>573</v>
      </c>
      <c r="G4175" s="178">
        <v>-169</v>
      </c>
      <c r="H4175" s="178">
        <v>6.2829717062413996E-3</v>
      </c>
      <c r="I4175" s="178">
        <v>7.0369283109903685E-3</v>
      </c>
      <c r="J4175" s="178" t="s">
        <v>625</v>
      </c>
    </row>
    <row r="4176" spans="1:10" x14ac:dyDescent="0.45">
      <c r="A4176" s="178" t="s">
        <v>567</v>
      </c>
      <c r="B4176" s="178" t="s">
        <v>568</v>
      </c>
      <c r="C4176" s="178">
        <v>2015</v>
      </c>
      <c r="D4176" s="178" t="s">
        <v>336</v>
      </c>
      <c r="E4176" s="178" t="s">
        <v>337</v>
      </c>
      <c r="F4176" s="178" t="s">
        <v>573</v>
      </c>
      <c r="G4176" s="178">
        <v>-168</v>
      </c>
      <c r="H4176" s="178">
        <v>8.7930834852159006E-3</v>
      </c>
      <c r="I4176" s="178">
        <v>9.8482535034418103E-3</v>
      </c>
      <c r="J4176" s="178" t="s">
        <v>625</v>
      </c>
    </row>
    <row r="4177" spans="1:10" x14ac:dyDescent="0.45">
      <c r="A4177" s="178" t="s">
        <v>567</v>
      </c>
      <c r="B4177" s="178" t="s">
        <v>568</v>
      </c>
      <c r="C4177" s="178">
        <v>2015</v>
      </c>
      <c r="D4177" s="178" t="s">
        <v>336</v>
      </c>
      <c r="E4177" s="178" t="s">
        <v>337</v>
      </c>
      <c r="F4177" s="178" t="s">
        <v>573</v>
      </c>
      <c r="G4177" s="178">
        <v>-167</v>
      </c>
      <c r="H4177" s="178">
        <v>2.23765049595386E-2</v>
      </c>
      <c r="I4177" s="178">
        <v>2.5061685554683234E-2</v>
      </c>
      <c r="J4177" s="178" t="s">
        <v>625</v>
      </c>
    </row>
    <row r="4178" spans="1:10" x14ac:dyDescent="0.45">
      <c r="A4178" s="178" t="s">
        <v>567</v>
      </c>
      <c r="B4178" s="178" t="s">
        <v>568</v>
      </c>
      <c r="C4178" s="178">
        <v>2015</v>
      </c>
      <c r="D4178" s="178" t="s">
        <v>336</v>
      </c>
      <c r="E4178" s="178" t="s">
        <v>337</v>
      </c>
      <c r="F4178" s="178" t="s">
        <v>573</v>
      </c>
      <c r="G4178" s="178">
        <v>-166</v>
      </c>
      <c r="H4178" s="178">
        <v>1.50218058843166E-2</v>
      </c>
      <c r="I4178" s="178">
        <v>1.6824422590434592E-2</v>
      </c>
      <c r="J4178" s="178" t="s">
        <v>625</v>
      </c>
    </row>
    <row r="4179" spans="1:10" x14ac:dyDescent="0.45">
      <c r="A4179" s="178" t="s">
        <v>567</v>
      </c>
      <c r="B4179" s="178" t="s">
        <v>568</v>
      </c>
      <c r="C4179" s="178">
        <v>2015</v>
      </c>
      <c r="D4179" s="178" t="s">
        <v>336</v>
      </c>
      <c r="E4179" s="178" t="s">
        <v>337</v>
      </c>
      <c r="F4179" s="178" t="s">
        <v>573</v>
      </c>
      <c r="G4179" s="178">
        <v>-165</v>
      </c>
      <c r="H4179" s="178">
        <v>1.4694085810333501E-2</v>
      </c>
      <c r="I4179" s="178">
        <v>1.6457376107573522E-2</v>
      </c>
      <c r="J4179" s="178" t="s">
        <v>625</v>
      </c>
    </row>
    <row r="4180" spans="1:10" x14ac:dyDescent="0.45">
      <c r="A4180" s="178" t="s">
        <v>567</v>
      </c>
      <c r="B4180" s="178" t="s">
        <v>568</v>
      </c>
      <c r="C4180" s="178">
        <v>2015</v>
      </c>
      <c r="D4180" s="178" t="s">
        <v>336</v>
      </c>
      <c r="E4180" s="178" t="s">
        <v>337</v>
      </c>
      <c r="F4180" s="178" t="s">
        <v>573</v>
      </c>
      <c r="G4180" s="178">
        <v>-164</v>
      </c>
      <c r="H4180" s="178">
        <v>3.95766794681549E-2</v>
      </c>
      <c r="I4180" s="178">
        <v>4.4325881004333489E-2</v>
      </c>
      <c r="J4180" s="178" t="s">
        <v>625</v>
      </c>
    </row>
    <row r="4181" spans="1:10" x14ac:dyDescent="0.45">
      <c r="A4181" s="178" t="s">
        <v>567</v>
      </c>
      <c r="B4181" s="178" t="s">
        <v>568</v>
      </c>
      <c r="C4181" s="178">
        <v>2015</v>
      </c>
      <c r="D4181" s="178" t="s">
        <v>336</v>
      </c>
      <c r="E4181" s="178" t="s">
        <v>337</v>
      </c>
      <c r="F4181" s="178" t="s">
        <v>573</v>
      </c>
      <c r="G4181" s="178">
        <v>-163</v>
      </c>
      <c r="H4181" s="178">
        <v>1.8928471719846102E-2</v>
      </c>
      <c r="I4181" s="178">
        <v>2.1199888326227635E-2</v>
      </c>
      <c r="J4181" s="178" t="s">
        <v>625</v>
      </c>
    </row>
    <row r="4182" spans="1:10" x14ac:dyDescent="0.45">
      <c r="A4182" s="178" t="s">
        <v>567</v>
      </c>
      <c r="B4182" s="178" t="s">
        <v>568</v>
      </c>
      <c r="C4182" s="178">
        <v>2015</v>
      </c>
      <c r="D4182" s="178" t="s">
        <v>336</v>
      </c>
      <c r="E4182" s="178" t="s">
        <v>337</v>
      </c>
      <c r="F4182" s="178" t="s">
        <v>573</v>
      </c>
      <c r="G4182" s="178">
        <v>-162</v>
      </c>
      <c r="H4182" s="178">
        <v>8.6055116262287006E-3</v>
      </c>
      <c r="I4182" s="178">
        <v>9.6381730213761455E-3</v>
      </c>
      <c r="J4182" s="178" t="s">
        <v>625</v>
      </c>
    </row>
    <row r="4183" spans="1:10" x14ac:dyDescent="0.45">
      <c r="A4183" s="178" t="s">
        <v>567</v>
      </c>
      <c r="B4183" s="178" t="s">
        <v>568</v>
      </c>
      <c r="C4183" s="178">
        <v>2015</v>
      </c>
      <c r="D4183" s="178" t="s">
        <v>336</v>
      </c>
      <c r="E4183" s="178" t="s">
        <v>337</v>
      </c>
      <c r="F4183" s="178" t="s">
        <v>573</v>
      </c>
      <c r="G4183" s="178">
        <v>-161</v>
      </c>
      <c r="H4183" s="178">
        <v>6.3839924987405998E-3</v>
      </c>
      <c r="I4183" s="178">
        <v>7.1500715985894723E-3</v>
      </c>
      <c r="J4183" s="178" t="s">
        <v>625</v>
      </c>
    </row>
    <row r="4184" spans="1:10" x14ac:dyDescent="0.45">
      <c r="A4184" s="178" t="s">
        <v>567</v>
      </c>
      <c r="B4184" s="178" t="s">
        <v>568</v>
      </c>
      <c r="C4184" s="178">
        <v>2015</v>
      </c>
      <c r="D4184" s="178" t="s">
        <v>336</v>
      </c>
      <c r="E4184" s="178" t="s">
        <v>337</v>
      </c>
      <c r="F4184" s="178" t="s">
        <v>573</v>
      </c>
      <c r="G4184" s="178">
        <v>-160</v>
      </c>
      <c r="H4184" s="178">
        <v>1.8263334175571799E-2</v>
      </c>
      <c r="I4184" s="178">
        <v>2.0454934276640416E-2</v>
      </c>
      <c r="J4184" s="178" t="s">
        <v>625</v>
      </c>
    </row>
    <row r="4185" spans="1:10" x14ac:dyDescent="0.45">
      <c r="A4185" s="178" t="s">
        <v>567</v>
      </c>
      <c r="B4185" s="178" t="s">
        <v>568</v>
      </c>
      <c r="C4185" s="178">
        <v>2015</v>
      </c>
      <c r="D4185" s="178" t="s">
        <v>336</v>
      </c>
      <c r="E4185" s="178" t="s">
        <v>337</v>
      </c>
      <c r="F4185" s="178" t="s">
        <v>573</v>
      </c>
      <c r="G4185" s="178">
        <v>-159</v>
      </c>
      <c r="H4185" s="178">
        <v>3.3002733252943E-3</v>
      </c>
      <c r="I4185" s="178">
        <v>3.6963061243296164E-3</v>
      </c>
      <c r="J4185" s="178" t="s">
        <v>625</v>
      </c>
    </row>
    <row r="4186" spans="1:10" x14ac:dyDescent="0.45">
      <c r="A4186" s="178" t="s">
        <v>567</v>
      </c>
      <c r="B4186" s="178" t="s">
        <v>568</v>
      </c>
      <c r="C4186" s="178">
        <v>2015</v>
      </c>
      <c r="D4186" s="178" t="s">
        <v>336</v>
      </c>
      <c r="E4186" s="178" t="s">
        <v>337</v>
      </c>
      <c r="F4186" s="178" t="s">
        <v>573</v>
      </c>
      <c r="G4186" s="178">
        <v>-158</v>
      </c>
      <c r="H4186" s="178">
        <v>9.0195939410477998E-3</v>
      </c>
      <c r="I4186" s="178">
        <v>1.0101945213973536E-2</v>
      </c>
      <c r="J4186" s="178" t="s">
        <v>625</v>
      </c>
    </row>
    <row r="4187" spans="1:10" x14ac:dyDescent="0.45">
      <c r="A4187" s="178" t="s">
        <v>567</v>
      </c>
      <c r="B4187" s="178" t="s">
        <v>568</v>
      </c>
      <c r="C4187" s="178">
        <v>2015</v>
      </c>
      <c r="D4187" s="178" t="s">
        <v>336</v>
      </c>
      <c r="E4187" s="178" t="s">
        <v>337</v>
      </c>
      <c r="F4187" s="178" t="s">
        <v>573</v>
      </c>
      <c r="G4187" s="178">
        <v>-157</v>
      </c>
      <c r="H4187" s="178">
        <v>2.1769821643829301E-2</v>
      </c>
      <c r="I4187" s="178">
        <v>2.4382200241088819E-2</v>
      </c>
      <c r="J4187" s="178" t="s">
        <v>625</v>
      </c>
    </row>
    <row r="4188" spans="1:10" x14ac:dyDescent="0.45">
      <c r="A4188" s="178" t="s">
        <v>567</v>
      </c>
      <c r="B4188" s="178" t="s">
        <v>568</v>
      </c>
      <c r="C4188" s="178">
        <v>2015</v>
      </c>
      <c r="D4188" s="178" t="s">
        <v>336</v>
      </c>
      <c r="E4188" s="178" t="s">
        <v>337</v>
      </c>
      <c r="F4188" s="178" t="s">
        <v>573</v>
      </c>
      <c r="G4188" s="178">
        <v>-156</v>
      </c>
      <c r="H4188" s="178">
        <v>8.5900600533931996E-3</v>
      </c>
      <c r="I4188" s="178">
        <v>9.6208672598003843E-3</v>
      </c>
      <c r="J4188" s="178" t="s">
        <v>625</v>
      </c>
    </row>
    <row r="4189" spans="1:10" x14ac:dyDescent="0.45">
      <c r="A4189" s="178" t="s">
        <v>567</v>
      </c>
      <c r="B4189" s="178" t="s">
        <v>568</v>
      </c>
      <c r="C4189" s="178">
        <v>2015</v>
      </c>
      <c r="D4189" s="178" t="s">
        <v>336</v>
      </c>
      <c r="E4189" s="178" t="s">
        <v>337</v>
      </c>
      <c r="F4189" s="178" t="s">
        <v>573</v>
      </c>
      <c r="G4189" s="178">
        <v>-155</v>
      </c>
      <c r="H4189" s="178">
        <v>1.4778649667277899E-2</v>
      </c>
      <c r="I4189" s="178">
        <v>1.6552087627351247E-2</v>
      </c>
      <c r="J4189" s="178" t="s">
        <v>625</v>
      </c>
    </row>
    <row r="4190" spans="1:10" x14ac:dyDescent="0.45">
      <c r="A4190" s="178" t="s">
        <v>567</v>
      </c>
      <c r="B4190" s="178" t="s">
        <v>568</v>
      </c>
      <c r="C4190" s="178">
        <v>2015</v>
      </c>
      <c r="D4190" s="178" t="s">
        <v>336</v>
      </c>
      <c r="E4190" s="178" t="s">
        <v>337</v>
      </c>
      <c r="F4190" s="178" t="s">
        <v>573</v>
      </c>
      <c r="G4190" s="178">
        <v>-154</v>
      </c>
      <c r="H4190" s="178">
        <v>2.1603293367661501E-2</v>
      </c>
      <c r="I4190" s="178">
        <v>2.4195688571780883E-2</v>
      </c>
      <c r="J4190" s="178" t="s">
        <v>625</v>
      </c>
    </row>
    <row r="4191" spans="1:10" x14ac:dyDescent="0.45">
      <c r="A4191" s="178" t="s">
        <v>567</v>
      </c>
      <c r="B4191" s="178" t="s">
        <v>568</v>
      </c>
      <c r="C4191" s="178">
        <v>2015</v>
      </c>
      <c r="D4191" s="178" t="s">
        <v>336</v>
      </c>
      <c r="E4191" s="178" t="s">
        <v>337</v>
      </c>
      <c r="F4191" s="178" t="s">
        <v>573</v>
      </c>
      <c r="G4191" s="178">
        <v>-153</v>
      </c>
      <c r="H4191" s="178">
        <v>1.7839954933151599E-2</v>
      </c>
      <c r="I4191" s="178">
        <v>1.9980749525129793E-2</v>
      </c>
      <c r="J4191" s="178" t="s">
        <v>625</v>
      </c>
    </row>
    <row r="4192" spans="1:10" x14ac:dyDescent="0.45">
      <c r="A4192" s="178" t="s">
        <v>567</v>
      </c>
      <c r="B4192" s="178" t="s">
        <v>568</v>
      </c>
      <c r="C4192" s="178">
        <v>2015</v>
      </c>
      <c r="D4192" s="178" t="s">
        <v>336</v>
      </c>
      <c r="E4192" s="178" t="s">
        <v>337</v>
      </c>
      <c r="F4192" s="178" t="s">
        <v>573</v>
      </c>
      <c r="G4192" s="178">
        <v>-152</v>
      </c>
      <c r="H4192" s="178">
        <v>2.1903846180066501E-2</v>
      </c>
      <c r="I4192" s="178">
        <v>2.4532307721674484E-2</v>
      </c>
      <c r="J4192" s="178" t="s">
        <v>625</v>
      </c>
    </row>
    <row r="4193" spans="1:10" x14ac:dyDescent="0.45">
      <c r="A4193" s="178" t="s">
        <v>567</v>
      </c>
      <c r="B4193" s="178" t="s">
        <v>568</v>
      </c>
      <c r="C4193" s="178">
        <v>2015</v>
      </c>
      <c r="D4193" s="178" t="s">
        <v>336</v>
      </c>
      <c r="E4193" s="178" t="s">
        <v>337</v>
      </c>
      <c r="F4193" s="178" t="s">
        <v>573</v>
      </c>
      <c r="G4193" s="178">
        <v>-151</v>
      </c>
      <c r="H4193" s="178">
        <v>2.27570192655548E-2</v>
      </c>
      <c r="I4193" s="178">
        <v>2.5487861577421379E-2</v>
      </c>
      <c r="J4193" s="178" t="s">
        <v>625</v>
      </c>
    </row>
    <row r="4194" spans="1:10" x14ac:dyDescent="0.45">
      <c r="A4194" s="178" t="s">
        <v>567</v>
      </c>
      <c r="B4194" s="178" t="s">
        <v>568</v>
      </c>
      <c r="C4194" s="178">
        <v>2015</v>
      </c>
      <c r="D4194" s="178" t="s">
        <v>336</v>
      </c>
      <c r="E4194" s="178" t="s">
        <v>337</v>
      </c>
      <c r="F4194" s="178" t="s">
        <v>573</v>
      </c>
      <c r="G4194" s="178">
        <v>-150</v>
      </c>
      <c r="H4194" s="178">
        <v>2.0707336370833201E-2</v>
      </c>
      <c r="I4194" s="178">
        <v>2.3192216735333188E-2</v>
      </c>
      <c r="J4194" s="178" t="s">
        <v>625</v>
      </c>
    </row>
    <row r="4195" spans="1:10" x14ac:dyDescent="0.45">
      <c r="A4195" s="178" t="s">
        <v>567</v>
      </c>
      <c r="B4195" s="178" t="s">
        <v>568</v>
      </c>
      <c r="C4195" s="178">
        <v>2015</v>
      </c>
      <c r="D4195" s="178" t="s">
        <v>336</v>
      </c>
      <c r="E4195" s="178" t="s">
        <v>337</v>
      </c>
      <c r="F4195" s="178" t="s">
        <v>573</v>
      </c>
      <c r="G4195" s="178">
        <v>-149</v>
      </c>
      <c r="H4195" s="178">
        <v>1.7831228906289001E-3</v>
      </c>
      <c r="I4195" s="178">
        <v>1.9970976375043685E-3</v>
      </c>
      <c r="J4195" s="178" t="s">
        <v>625</v>
      </c>
    </row>
    <row r="4196" spans="1:10" x14ac:dyDescent="0.45">
      <c r="A4196" s="178" t="s">
        <v>567</v>
      </c>
      <c r="B4196" s="178" t="s">
        <v>568</v>
      </c>
      <c r="C4196" s="178">
        <v>2015</v>
      </c>
      <c r="D4196" s="178" t="s">
        <v>336</v>
      </c>
      <c r="E4196" s="178" t="s">
        <v>337</v>
      </c>
      <c r="F4196" s="178" t="s">
        <v>573</v>
      </c>
      <c r="G4196" s="178">
        <v>-148</v>
      </c>
      <c r="H4196" s="178">
        <v>5.5655925534666001E-3</v>
      </c>
      <c r="I4196" s="178">
        <v>6.2334636598825929E-3</v>
      </c>
      <c r="J4196" s="178" t="s">
        <v>625</v>
      </c>
    </row>
    <row r="4197" spans="1:10" x14ac:dyDescent="0.45">
      <c r="A4197" s="178" t="s">
        <v>567</v>
      </c>
      <c r="B4197" s="178" t="s">
        <v>568</v>
      </c>
      <c r="C4197" s="178">
        <v>2015</v>
      </c>
      <c r="D4197" s="178" t="s">
        <v>336</v>
      </c>
      <c r="E4197" s="178" t="s">
        <v>337</v>
      </c>
      <c r="F4197" s="178" t="s">
        <v>573</v>
      </c>
      <c r="G4197" s="178">
        <v>-147</v>
      </c>
      <c r="H4197" s="178">
        <v>1.9400343764573301E-2</v>
      </c>
      <c r="I4197" s="178">
        <v>2.1728385016322099E-2</v>
      </c>
      <c r="J4197" s="178" t="s">
        <v>625</v>
      </c>
    </row>
    <row r="4198" spans="1:10" x14ac:dyDescent="0.45">
      <c r="A4198" s="178" t="s">
        <v>567</v>
      </c>
      <c r="B4198" s="178" t="s">
        <v>568</v>
      </c>
      <c r="C4198" s="178">
        <v>2015</v>
      </c>
      <c r="D4198" s="178" t="s">
        <v>336</v>
      </c>
      <c r="E4198" s="178" t="s">
        <v>337</v>
      </c>
      <c r="F4198" s="178" t="s">
        <v>573</v>
      </c>
      <c r="G4198" s="178">
        <v>-146</v>
      </c>
      <c r="H4198" s="178">
        <v>5.8625980746000996E-3</v>
      </c>
      <c r="I4198" s="178">
        <v>6.5661098435521124E-3</v>
      </c>
      <c r="J4198" s="178" t="s">
        <v>625</v>
      </c>
    </row>
    <row r="4199" spans="1:10" x14ac:dyDescent="0.45">
      <c r="A4199" s="178" t="s">
        <v>567</v>
      </c>
      <c r="B4199" s="178" t="s">
        <v>568</v>
      </c>
      <c r="C4199" s="178">
        <v>2015</v>
      </c>
      <c r="D4199" s="178" t="s">
        <v>336</v>
      </c>
      <c r="E4199" s="178" t="s">
        <v>337</v>
      </c>
      <c r="F4199" s="178" t="s">
        <v>573</v>
      </c>
      <c r="G4199" s="178">
        <v>-145</v>
      </c>
      <c r="H4199" s="178">
        <v>2.9160231351852001E-3</v>
      </c>
      <c r="I4199" s="178">
        <v>3.2659459114074245E-3</v>
      </c>
      <c r="J4199" s="178" t="s">
        <v>625</v>
      </c>
    </row>
    <row r="4200" spans="1:10" x14ac:dyDescent="0.45">
      <c r="A4200" s="178" t="s">
        <v>567</v>
      </c>
      <c r="B4200" s="178" t="s">
        <v>568</v>
      </c>
      <c r="C4200" s="178">
        <v>2015</v>
      </c>
      <c r="D4200" s="178" t="s">
        <v>336</v>
      </c>
      <c r="E4200" s="178" t="s">
        <v>337</v>
      </c>
      <c r="F4200" s="178" t="s">
        <v>573</v>
      </c>
      <c r="G4200" s="178">
        <v>-144</v>
      </c>
      <c r="H4200" s="178">
        <v>8.3795044338331008E-3</v>
      </c>
      <c r="I4200" s="178">
        <v>9.3850449658930742E-3</v>
      </c>
      <c r="J4200" s="178" t="s">
        <v>625</v>
      </c>
    </row>
    <row r="4201" spans="1:10" x14ac:dyDescent="0.45">
      <c r="A4201" s="178" t="s">
        <v>567</v>
      </c>
      <c r="B4201" s="178" t="s">
        <v>568</v>
      </c>
      <c r="C4201" s="178">
        <v>2015</v>
      </c>
      <c r="D4201" s="178" t="s">
        <v>336</v>
      </c>
      <c r="E4201" s="178" t="s">
        <v>337</v>
      </c>
      <c r="F4201" s="178" t="s">
        <v>573</v>
      </c>
      <c r="G4201" s="178">
        <v>-143</v>
      </c>
      <c r="H4201" s="178">
        <v>9.4541148282587997E-3</v>
      </c>
      <c r="I4201" s="178">
        <v>1.0588608607649857E-2</v>
      </c>
      <c r="J4201" s="178" t="s">
        <v>625</v>
      </c>
    </row>
    <row r="4202" spans="1:10" x14ac:dyDescent="0.45">
      <c r="A4202" s="178" t="s">
        <v>567</v>
      </c>
      <c r="B4202" s="178" t="s">
        <v>568</v>
      </c>
      <c r="C4202" s="178">
        <v>2015</v>
      </c>
      <c r="D4202" s="178" t="s">
        <v>336</v>
      </c>
      <c r="E4202" s="178" t="s">
        <v>337</v>
      </c>
      <c r="F4202" s="178" t="s">
        <v>573</v>
      </c>
      <c r="G4202" s="178">
        <v>-142</v>
      </c>
      <c r="H4202" s="178">
        <v>8.1781097687780996E-3</v>
      </c>
      <c r="I4202" s="178">
        <v>9.1594829410314733E-3</v>
      </c>
      <c r="J4202" s="178" t="s">
        <v>625</v>
      </c>
    </row>
    <row r="4203" spans="1:10" x14ac:dyDescent="0.45">
      <c r="A4203" s="178" t="s">
        <v>567</v>
      </c>
      <c r="B4203" s="178" t="s">
        <v>568</v>
      </c>
      <c r="C4203" s="178">
        <v>2015</v>
      </c>
      <c r="D4203" s="178" t="s">
        <v>336</v>
      </c>
      <c r="E4203" s="178" t="s">
        <v>337</v>
      </c>
      <c r="F4203" s="178" t="s">
        <v>573</v>
      </c>
      <c r="G4203" s="178">
        <v>-141</v>
      </c>
      <c r="H4203" s="178">
        <v>1.2821974582038801E-2</v>
      </c>
      <c r="I4203" s="178">
        <v>1.4360611531883458E-2</v>
      </c>
      <c r="J4203" s="178" t="s">
        <v>625</v>
      </c>
    </row>
    <row r="4204" spans="1:10" x14ac:dyDescent="0.45">
      <c r="A4204" s="178" t="s">
        <v>567</v>
      </c>
      <c r="B4204" s="178" t="s">
        <v>568</v>
      </c>
      <c r="C4204" s="178">
        <v>2015</v>
      </c>
      <c r="D4204" s="178" t="s">
        <v>336</v>
      </c>
      <c r="E4204" s="178" t="s">
        <v>337</v>
      </c>
      <c r="F4204" s="178" t="s">
        <v>573</v>
      </c>
      <c r="G4204" s="178">
        <v>-140</v>
      </c>
      <c r="H4204" s="178">
        <v>7.312536239624E-3</v>
      </c>
      <c r="I4204" s="178">
        <v>8.1900405883788812E-3</v>
      </c>
      <c r="J4204" s="178" t="s">
        <v>625</v>
      </c>
    </row>
    <row r="4205" spans="1:10" x14ac:dyDescent="0.45">
      <c r="A4205" s="178" t="s">
        <v>567</v>
      </c>
      <c r="B4205" s="178" t="s">
        <v>568</v>
      </c>
      <c r="C4205" s="178">
        <v>2015</v>
      </c>
      <c r="D4205" s="178" t="s">
        <v>336</v>
      </c>
      <c r="E4205" s="178" t="s">
        <v>337</v>
      </c>
      <c r="F4205" s="178" t="s">
        <v>573</v>
      </c>
      <c r="G4205" s="178">
        <v>-139</v>
      </c>
      <c r="H4205" s="178">
        <v>4.2333280434832003E-3</v>
      </c>
      <c r="I4205" s="178">
        <v>4.7413274087011849E-3</v>
      </c>
      <c r="J4205" s="178" t="s">
        <v>625</v>
      </c>
    </row>
    <row r="4206" spans="1:10" x14ac:dyDescent="0.45">
      <c r="A4206" s="178" t="s">
        <v>567</v>
      </c>
      <c r="B4206" s="178" t="s">
        <v>568</v>
      </c>
      <c r="C4206" s="178">
        <v>2015</v>
      </c>
      <c r="D4206" s="178" t="s">
        <v>336</v>
      </c>
      <c r="E4206" s="178" t="s">
        <v>337</v>
      </c>
      <c r="F4206" s="178" t="s">
        <v>573</v>
      </c>
      <c r="G4206" s="178">
        <v>-138</v>
      </c>
      <c r="H4206" s="178">
        <v>9.2711733886972E-3</v>
      </c>
      <c r="I4206" s="178">
        <v>1.0383714195340865E-2</v>
      </c>
      <c r="J4206" s="178" t="s">
        <v>625</v>
      </c>
    </row>
    <row r="4207" spans="1:10" x14ac:dyDescent="0.45">
      <c r="A4207" s="178" t="s">
        <v>567</v>
      </c>
      <c r="B4207" s="178" t="s">
        <v>568</v>
      </c>
      <c r="C4207" s="178">
        <v>2015</v>
      </c>
      <c r="D4207" s="178" t="s">
        <v>336</v>
      </c>
      <c r="E4207" s="178" t="s">
        <v>337</v>
      </c>
      <c r="F4207" s="178" t="s">
        <v>573</v>
      </c>
      <c r="G4207" s="178">
        <v>-136</v>
      </c>
      <c r="H4207" s="178">
        <v>3.7737090606242002E-3</v>
      </c>
      <c r="I4207" s="178">
        <v>4.2265541478991048E-3</v>
      </c>
      <c r="J4207" s="178" t="s">
        <v>625</v>
      </c>
    </row>
    <row r="4208" spans="1:10" x14ac:dyDescent="0.45">
      <c r="A4208" s="178" t="s">
        <v>567</v>
      </c>
      <c r="B4208" s="178" t="s">
        <v>568</v>
      </c>
      <c r="C4208" s="178">
        <v>2015</v>
      </c>
      <c r="D4208" s="178" t="s">
        <v>336</v>
      </c>
      <c r="E4208" s="178" t="s">
        <v>337</v>
      </c>
      <c r="F4208" s="178" t="s">
        <v>573</v>
      </c>
      <c r="G4208" s="178">
        <v>-135</v>
      </c>
      <c r="H4208" s="178">
        <v>5.9285624884069001E-3</v>
      </c>
      <c r="I4208" s="178">
        <v>6.6399899870157285E-3</v>
      </c>
      <c r="J4208" s="178" t="s">
        <v>625</v>
      </c>
    </row>
    <row r="4209" spans="1:10" x14ac:dyDescent="0.45">
      <c r="A4209" s="178" t="s">
        <v>567</v>
      </c>
      <c r="B4209" s="178" t="s">
        <v>568</v>
      </c>
      <c r="C4209" s="178">
        <v>2015</v>
      </c>
      <c r="D4209" s="178" t="s">
        <v>336</v>
      </c>
      <c r="E4209" s="178" t="s">
        <v>337</v>
      </c>
      <c r="F4209" s="178" t="s">
        <v>573</v>
      </c>
      <c r="G4209" s="178">
        <v>-134</v>
      </c>
      <c r="H4209" s="178">
        <v>5.4908735910431002E-3</v>
      </c>
      <c r="I4209" s="178">
        <v>6.1497784219682727E-3</v>
      </c>
      <c r="J4209" s="178" t="s">
        <v>625</v>
      </c>
    </row>
    <row r="4210" spans="1:10" x14ac:dyDescent="0.45">
      <c r="A4210" s="178" t="s">
        <v>567</v>
      </c>
      <c r="B4210" s="178" t="s">
        <v>568</v>
      </c>
      <c r="C4210" s="178">
        <v>2015</v>
      </c>
      <c r="D4210" s="178" t="s">
        <v>336</v>
      </c>
      <c r="E4210" s="178" t="s">
        <v>337</v>
      </c>
      <c r="F4210" s="178" t="s">
        <v>573</v>
      </c>
      <c r="G4210" s="178">
        <v>-133</v>
      </c>
      <c r="H4210" s="178">
        <v>4.7801292967050999E-3</v>
      </c>
      <c r="I4210" s="178">
        <v>5.3537448123097122E-3</v>
      </c>
      <c r="J4210" s="178" t="s">
        <v>625</v>
      </c>
    </row>
    <row r="4211" spans="1:10" x14ac:dyDescent="0.45">
      <c r="A4211" s="178" t="s">
        <v>567</v>
      </c>
      <c r="B4211" s="178" t="s">
        <v>568</v>
      </c>
      <c r="C4211" s="178">
        <v>2015</v>
      </c>
      <c r="D4211" s="178" t="s">
        <v>336</v>
      </c>
      <c r="E4211" s="178" t="s">
        <v>337</v>
      </c>
      <c r="F4211" s="178" t="s">
        <v>573</v>
      </c>
      <c r="G4211" s="178">
        <v>-132</v>
      </c>
      <c r="H4211" s="178">
        <v>6.8819664884359E-3</v>
      </c>
      <c r="I4211" s="178">
        <v>7.7078024670482088E-3</v>
      </c>
      <c r="J4211" s="178" t="s">
        <v>625</v>
      </c>
    </row>
    <row r="4212" spans="1:10" x14ac:dyDescent="0.45">
      <c r="A4212" s="178" t="s">
        <v>567</v>
      </c>
      <c r="B4212" s="178" t="s">
        <v>568</v>
      </c>
      <c r="C4212" s="178">
        <v>2015</v>
      </c>
      <c r="D4212" s="178" t="s">
        <v>336</v>
      </c>
      <c r="E4212" s="178" t="s">
        <v>337</v>
      </c>
      <c r="F4212" s="178" t="s">
        <v>573</v>
      </c>
      <c r="G4212" s="178">
        <v>-131</v>
      </c>
      <c r="H4212" s="178">
        <v>5.8519104495645003E-3</v>
      </c>
      <c r="I4212" s="178">
        <v>6.5541397035122411E-3</v>
      </c>
      <c r="J4212" s="178" t="s">
        <v>625</v>
      </c>
    </row>
    <row r="4213" spans="1:10" x14ac:dyDescent="0.45">
      <c r="A4213" s="178" t="s">
        <v>567</v>
      </c>
      <c r="B4213" s="178" t="s">
        <v>568</v>
      </c>
      <c r="C4213" s="178">
        <v>2015</v>
      </c>
      <c r="D4213" s="178" t="s">
        <v>336</v>
      </c>
      <c r="E4213" s="178" t="s">
        <v>337</v>
      </c>
      <c r="F4213" s="178" t="s">
        <v>573</v>
      </c>
      <c r="G4213" s="178">
        <v>-130</v>
      </c>
      <c r="H4213" s="178">
        <v>1.2834416818805001E-2</v>
      </c>
      <c r="I4213" s="178">
        <v>1.4374546837061603E-2</v>
      </c>
      <c r="J4213" s="178" t="s">
        <v>625</v>
      </c>
    </row>
    <row r="4214" spans="1:10" x14ac:dyDescent="0.45">
      <c r="A4214" s="178" t="s">
        <v>567</v>
      </c>
      <c r="B4214" s="178" t="s">
        <v>568</v>
      </c>
      <c r="C4214" s="178">
        <v>2015</v>
      </c>
      <c r="D4214" s="178" t="s">
        <v>336</v>
      </c>
      <c r="E4214" s="178" t="s">
        <v>337</v>
      </c>
      <c r="F4214" s="178" t="s">
        <v>573</v>
      </c>
      <c r="G4214" s="178">
        <v>-128</v>
      </c>
      <c r="H4214" s="178">
        <v>4.6635394683108003E-3</v>
      </c>
      <c r="I4214" s="178">
        <v>5.2231642045080968E-3</v>
      </c>
      <c r="J4214" s="178" t="s">
        <v>625</v>
      </c>
    </row>
    <row r="4215" spans="1:10" x14ac:dyDescent="0.45">
      <c r="A4215" s="178" t="s">
        <v>567</v>
      </c>
      <c r="B4215" s="178" t="s">
        <v>568</v>
      </c>
      <c r="C4215" s="178">
        <v>2015</v>
      </c>
      <c r="D4215" s="178" t="s">
        <v>336</v>
      </c>
      <c r="E4215" s="178" t="s">
        <v>337</v>
      </c>
      <c r="F4215" s="178" t="s">
        <v>573</v>
      </c>
      <c r="G4215" s="178">
        <v>-127</v>
      </c>
      <c r="H4215" s="178">
        <v>1.3299151323736E-3</v>
      </c>
      <c r="I4215" s="178">
        <v>1.4895049482584321E-3</v>
      </c>
      <c r="J4215" s="178" t="s">
        <v>625</v>
      </c>
    </row>
    <row r="4216" spans="1:10" x14ac:dyDescent="0.45">
      <c r="A4216" s="178" t="s">
        <v>567</v>
      </c>
      <c r="B4216" s="178" t="s">
        <v>568</v>
      </c>
      <c r="C4216" s="178">
        <v>2015</v>
      </c>
      <c r="D4216" s="178" t="s">
        <v>336</v>
      </c>
      <c r="E4216" s="178" t="s">
        <v>337</v>
      </c>
      <c r="F4216" s="178" t="s">
        <v>573</v>
      </c>
      <c r="G4216" s="178">
        <v>-125</v>
      </c>
      <c r="H4216" s="178">
        <v>1.4512513356749E-2</v>
      </c>
      <c r="I4216" s="178">
        <v>1.6254014959558881E-2</v>
      </c>
      <c r="J4216" s="178" t="s">
        <v>625</v>
      </c>
    </row>
    <row r="4217" spans="1:10" x14ac:dyDescent="0.45">
      <c r="A4217" s="178" t="s">
        <v>567</v>
      </c>
      <c r="B4217" s="178" t="s">
        <v>568</v>
      </c>
      <c r="C4217" s="178">
        <v>2015</v>
      </c>
      <c r="D4217" s="178" t="s">
        <v>336</v>
      </c>
      <c r="E4217" s="178" t="s">
        <v>337</v>
      </c>
      <c r="F4217" s="178" t="s">
        <v>573</v>
      </c>
      <c r="G4217" s="178">
        <v>-124</v>
      </c>
      <c r="H4217" s="178">
        <v>9.7919949912466005E-3</v>
      </c>
      <c r="I4217" s="178">
        <v>1.0967034390196194E-2</v>
      </c>
      <c r="J4217" s="178" t="s">
        <v>625</v>
      </c>
    </row>
    <row r="4218" spans="1:10" x14ac:dyDescent="0.45">
      <c r="A4218" s="178" t="s">
        <v>567</v>
      </c>
      <c r="B4218" s="178" t="s">
        <v>568</v>
      </c>
      <c r="C4218" s="178">
        <v>2015</v>
      </c>
      <c r="D4218" s="178" t="s">
        <v>336</v>
      </c>
      <c r="E4218" s="178" t="s">
        <v>337</v>
      </c>
      <c r="F4218" s="178" t="s">
        <v>573</v>
      </c>
      <c r="G4218" s="178">
        <v>-122</v>
      </c>
      <c r="H4218" s="178">
        <v>3.4998244373128E-3</v>
      </c>
      <c r="I4218" s="178">
        <v>3.9198033697903367E-3</v>
      </c>
      <c r="J4218" s="178" t="s">
        <v>625</v>
      </c>
    </row>
    <row r="4219" spans="1:10" x14ac:dyDescent="0.45">
      <c r="A4219" s="178" t="s">
        <v>567</v>
      </c>
      <c r="B4219" s="178" t="s">
        <v>568</v>
      </c>
      <c r="C4219" s="178">
        <v>2015</v>
      </c>
      <c r="D4219" s="178" t="s">
        <v>336</v>
      </c>
      <c r="E4219" s="178" t="s">
        <v>337</v>
      </c>
      <c r="F4219" s="178" t="s">
        <v>573</v>
      </c>
      <c r="G4219" s="178">
        <v>-121</v>
      </c>
      <c r="H4219" s="178">
        <v>7.0807986776344001E-3</v>
      </c>
      <c r="I4219" s="178">
        <v>7.9304945189505281E-3</v>
      </c>
      <c r="J4219" s="178" t="s">
        <v>625</v>
      </c>
    </row>
    <row r="4220" spans="1:10" x14ac:dyDescent="0.45">
      <c r="A4220" s="178" t="s">
        <v>567</v>
      </c>
      <c r="B4220" s="178" t="s">
        <v>568</v>
      </c>
      <c r="C4220" s="178">
        <v>2015</v>
      </c>
      <c r="D4220" s="178" t="s">
        <v>336</v>
      </c>
      <c r="E4220" s="178" t="s">
        <v>337</v>
      </c>
      <c r="F4220" s="178" t="s">
        <v>573</v>
      </c>
      <c r="G4220" s="178">
        <v>-120</v>
      </c>
      <c r="H4220" s="178">
        <v>1.466908142902E-3</v>
      </c>
      <c r="I4220" s="178">
        <v>1.6429371200502401E-3</v>
      </c>
      <c r="J4220" s="178" t="s">
        <v>625</v>
      </c>
    </row>
    <row r="4221" spans="1:10" x14ac:dyDescent="0.45">
      <c r="A4221" s="178" t="s">
        <v>567</v>
      </c>
      <c r="B4221" s="178" t="s">
        <v>568</v>
      </c>
      <c r="C4221" s="178">
        <v>2015</v>
      </c>
      <c r="D4221" s="178" t="s">
        <v>336</v>
      </c>
      <c r="E4221" s="178" t="s">
        <v>337</v>
      </c>
      <c r="F4221" s="178" t="s">
        <v>573</v>
      </c>
      <c r="G4221" s="178">
        <v>-119</v>
      </c>
      <c r="H4221" s="178">
        <v>5.7947153691202003E-3</v>
      </c>
      <c r="I4221" s="178">
        <v>6.4900812134146254E-3</v>
      </c>
      <c r="J4221" s="178" t="s">
        <v>625</v>
      </c>
    </row>
    <row r="4222" spans="1:10" x14ac:dyDescent="0.45">
      <c r="A4222" s="178" t="s">
        <v>567</v>
      </c>
      <c r="B4222" s="178" t="s">
        <v>568</v>
      </c>
      <c r="C4222" s="178">
        <v>2015</v>
      </c>
      <c r="D4222" s="178" t="s">
        <v>336</v>
      </c>
      <c r="E4222" s="178" t="s">
        <v>337</v>
      </c>
      <c r="F4222" s="178" t="s">
        <v>573</v>
      </c>
      <c r="G4222" s="178">
        <v>-118</v>
      </c>
      <c r="H4222" s="178">
        <v>6.2847189838067001E-3</v>
      </c>
      <c r="I4222" s="178">
        <v>7.0388852618635048E-3</v>
      </c>
      <c r="J4222" s="178" t="s">
        <v>625</v>
      </c>
    </row>
    <row r="4223" spans="1:10" x14ac:dyDescent="0.45">
      <c r="A4223" s="178" t="s">
        <v>567</v>
      </c>
      <c r="B4223" s="178" t="s">
        <v>568</v>
      </c>
      <c r="C4223" s="178">
        <v>2015</v>
      </c>
      <c r="D4223" s="178" t="s">
        <v>336</v>
      </c>
      <c r="E4223" s="178" t="s">
        <v>337</v>
      </c>
      <c r="F4223" s="178" t="s">
        <v>573</v>
      </c>
      <c r="G4223" s="178">
        <v>-117</v>
      </c>
      <c r="H4223" s="178">
        <v>4.9522268818691E-3</v>
      </c>
      <c r="I4223" s="178">
        <v>5.5464941076933923E-3</v>
      </c>
      <c r="J4223" s="178" t="s">
        <v>625</v>
      </c>
    </row>
    <row r="4224" spans="1:10" x14ac:dyDescent="0.45">
      <c r="A4224" s="178" t="s">
        <v>567</v>
      </c>
      <c r="B4224" s="178" t="s">
        <v>568</v>
      </c>
      <c r="C4224" s="178">
        <v>2015</v>
      </c>
      <c r="D4224" s="178" t="s">
        <v>336</v>
      </c>
      <c r="E4224" s="178" t="s">
        <v>337</v>
      </c>
      <c r="F4224" s="178" t="s">
        <v>573</v>
      </c>
      <c r="G4224" s="178">
        <v>-116</v>
      </c>
      <c r="H4224" s="178">
        <v>1.3400136958808E-3</v>
      </c>
      <c r="I4224" s="178">
        <v>1.5008153393864961E-3</v>
      </c>
      <c r="J4224" s="178" t="s">
        <v>625</v>
      </c>
    </row>
    <row r="4225" spans="1:10" x14ac:dyDescent="0.45">
      <c r="A4225" s="178" t="s">
        <v>567</v>
      </c>
      <c r="B4225" s="178" t="s">
        <v>568</v>
      </c>
      <c r="C4225" s="178">
        <v>2015</v>
      </c>
      <c r="D4225" s="178" t="s">
        <v>336</v>
      </c>
      <c r="E4225" s="178" t="s">
        <v>337</v>
      </c>
      <c r="F4225" s="178" t="s">
        <v>573</v>
      </c>
      <c r="G4225" s="178">
        <v>-114</v>
      </c>
      <c r="H4225" s="178">
        <v>4.1913407621904999E-3</v>
      </c>
      <c r="I4225" s="178">
        <v>4.6943016536533603E-3</v>
      </c>
      <c r="J4225" s="178" t="s">
        <v>625</v>
      </c>
    </row>
    <row r="4226" spans="1:10" x14ac:dyDescent="0.45">
      <c r="A4226" s="178" t="s">
        <v>567</v>
      </c>
      <c r="B4226" s="178" t="s">
        <v>568</v>
      </c>
      <c r="C4226" s="178">
        <v>2015</v>
      </c>
      <c r="D4226" s="178" t="s">
        <v>336</v>
      </c>
      <c r="E4226" s="178" t="s">
        <v>337</v>
      </c>
      <c r="F4226" s="178" t="s">
        <v>573</v>
      </c>
      <c r="G4226" s="178">
        <v>-113</v>
      </c>
      <c r="H4226" s="178">
        <v>3.7344325101002999E-3</v>
      </c>
      <c r="I4226" s="178">
        <v>4.1825644113123363E-3</v>
      </c>
      <c r="J4226" s="178" t="s">
        <v>625</v>
      </c>
    </row>
    <row r="4227" spans="1:10" x14ac:dyDescent="0.45">
      <c r="A4227" s="178" t="s">
        <v>567</v>
      </c>
      <c r="B4227" s="178" t="s">
        <v>568</v>
      </c>
      <c r="C4227" s="178">
        <v>2015</v>
      </c>
      <c r="D4227" s="178" t="s">
        <v>336</v>
      </c>
      <c r="E4227" s="178" t="s">
        <v>337</v>
      </c>
      <c r="F4227" s="178" t="s">
        <v>573</v>
      </c>
      <c r="G4227" s="178">
        <v>-112</v>
      </c>
      <c r="H4227" s="178">
        <v>1.0525771649554001E-3</v>
      </c>
      <c r="I4227" s="178">
        <v>1.1788864247500482E-3</v>
      </c>
      <c r="J4227" s="178" t="s">
        <v>625</v>
      </c>
    </row>
    <row r="4228" spans="1:10" x14ac:dyDescent="0.45">
      <c r="A4228" s="178" t="s">
        <v>567</v>
      </c>
      <c r="B4228" s="178" t="s">
        <v>568</v>
      </c>
      <c r="C4228" s="178">
        <v>2015</v>
      </c>
      <c r="D4228" s="178" t="s">
        <v>336</v>
      </c>
      <c r="E4228" s="178" t="s">
        <v>337</v>
      </c>
      <c r="F4228" s="178" t="s">
        <v>573</v>
      </c>
      <c r="G4228" s="178">
        <v>-111</v>
      </c>
      <c r="H4228" s="178">
        <v>3.8140233373269001E-3</v>
      </c>
      <c r="I4228" s="178">
        <v>4.2717061378061286E-3</v>
      </c>
      <c r="J4228" s="178" t="s">
        <v>625</v>
      </c>
    </row>
    <row r="4229" spans="1:10" x14ac:dyDescent="0.45">
      <c r="A4229" s="178" t="s">
        <v>567</v>
      </c>
      <c r="B4229" s="178" t="s">
        <v>568</v>
      </c>
      <c r="C4229" s="178">
        <v>2015</v>
      </c>
      <c r="D4229" s="178" t="s">
        <v>336</v>
      </c>
      <c r="E4229" s="178" t="s">
        <v>337</v>
      </c>
      <c r="F4229" s="178" t="s">
        <v>573</v>
      </c>
      <c r="G4229" s="178">
        <v>-110</v>
      </c>
      <c r="H4229" s="178">
        <v>1.2183211511001E-3</v>
      </c>
      <c r="I4229" s="178">
        <v>1.3645196892321122E-3</v>
      </c>
      <c r="J4229" s="178" t="s">
        <v>625</v>
      </c>
    </row>
    <row r="4230" spans="1:10" x14ac:dyDescent="0.45">
      <c r="A4230" s="178" t="s">
        <v>567</v>
      </c>
      <c r="B4230" s="178" t="s">
        <v>568</v>
      </c>
      <c r="C4230" s="178">
        <v>2015</v>
      </c>
      <c r="D4230" s="178" t="s">
        <v>336</v>
      </c>
      <c r="E4230" s="178" t="s">
        <v>337</v>
      </c>
      <c r="F4230" s="178" t="s">
        <v>573</v>
      </c>
      <c r="G4230" s="178">
        <v>-109</v>
      </c>
      <c r="H4230" s="178">
        <v>5.9972897288389998E-3</v>
      </c>
      <c r="I4230" s="178">
        <v>6.7169644962996808E-3</v>
      </c>
      <c r="J4230" s="178" t="s">
        <v>625</v>
      </c>
    </row>
    <row r="4231" spans="1:10" x14ac:dyDescent="0.45">
      <c r="A4231" s="178" t="s">
        <v>567</v>
      </c>
      <c r="B4231" s="178" t="s">
        <v>568</v>
      </c>
      <c r="C4231" s="178">
        <v>2015</v>
      </c>
      <c r="D4231" s="178" t="s">
        <v>336</v>
      </c>
      <c r="E4231" s="178" t="s">
        <v>337</v>
      </c>
      <c r="F4231" s="178" t="s">
        <v>573</v>
      </c>
      <c r="G4231" s="178">
        <v>-108</v>
      </c>
      <c r="H4231" s="178">
        <v>1.1580192949623E-3</v>
      </c>
      <c r="I4231" s="178">
        <v>1.296981610357776E-3</v>
      </c>
      <c r="J4231" s="178" t="s">
        <v>625</v>
      </c>
    </row>
    <row r="4232" spans="1:10" x14ac:dyDescent="0.45">
      <c r="A4232" s="178" t="s">
        <v>567</v>
      </c>
      <c r="B4232" s="178" t="s">
        <v>568</v>
      </c>
      <c r="C4232" s="178">
        <v>2015</v>
      </c>
      <c r="D4232" s="178" t="s">
        <v>336</v>
      </c>
      <c r="E4232" s="178" t="s">
        <v>337</v>
      </c>
      <c r="F4232" s="178" t="s">
        <v>573</v>
      </c>
      <c r="G4232" s="178">
        <v>-107</v>
      </c>
      <c r="H4232" s="178">
        <v>4.2747600236908E-3</v>
      </c>
      <c r="I4232" s="178">
        <v>4.7877312265336962E-3</v>
      </c>
      <c r="J4232" s="178" t="s">
        <v>625</v>
      </c>
    </row>
    <row r="4233" spans="1:10" x14ac:dyDescent="0.45">
      <c r="A4233" s="178" t="s">
        <v>567</v>
      </c>
      <c r="B4233" s="178" t="s">
        <v>568</v>
      </c>
      <c r="C4233" s="178">
        <v>2015</v>
      </c>
      <c r="D4233" s="178" t="s">
        <v>336</v>
      </c>
      <c r="E4233" s="178" t="s">
        <v>337</v>
      </c>
      <c r="F4233" s="178" t="s">
        <v>573</v>
      </c>
      <c r="G4233" s="178">
        <v>-106</v>
      </c>
      <c r="H4233" s="178">
        <v>6.3675618730484997E-3</v>
      </c>
      <c r="I4233" s="178">
        <v>7.1316692978143203E-3</v>
      </c>
      <c r="J4233" s="178" t="s">
        <v>625</v>
      </c>
    </row>
    <row r="4234" spans="1:10" x14ac:dyDescent="0.45">
      <c r="A4234" s="178" t="s">
        <v>567</v>
      </c>
      <c r="B4234" s="178" t="s">
        <v>568</v>
      </c>
      <c r="C4234" s="178">
        <v>2015</v>
      </c>
      <c r="D4234" s="178" t="s">
        <v>336</v>
      </c>
      <c r="E4234" s="178" t="s">
        <v>337</v>
      </c>
      <c r="F4234" s="178" t="s">
        <v>573</v>
      </c>
      <c r="G4234" s="178">
        <v>-104</v>
      </c>
      <c r="H4234" s="178">
        <v>1.1003491235896999E-3</v>
      </c>
      <c r="I4234" s="178">
        <v>1.2323910184204639E-3</v>
      </c>
      <c r="J4234" s="178" t="s">
        <v>625</v>
      </c>
    </row>
    <row r="4235" spans="1:10" x14ac:dyDescent="0.45">
      <c r="A4235" s="178" t="s">
        <v>567</v>
      </c>
      <c r="B4235" s="178" t="s">
        <v>568</v>
      </c>
      <c r="C4235" s="178">
        <v>2015</v>
      </c>
      <c r="D4235" s="178" t="s">
        <v>336</v>
      </c>
      <c r="E4235" s="178" t="s">
        <v>337</v>
      </c>
      <c r="F4235" s="178" t="s">
        <v>573</v>
      </c>
      <c r="G4235" s="178">
        <v>-103</v>
      </c>
      <c r="H4235" s="178">
        <v>2.0103690330869999E-3</v>
      </c>
      <c r="I4235" s="178">
        <v>2.2516133170574402E-3</v>
      </c>
      <c r="J4235" s="178" t="s">
        <v>625</v>
      </c>
    </row>
    <row r="4236" spans="1:10" x14ac:dyDescent="0.45">
      <c r="A4236" s="178" t="s">
        <v>567</v>
      </c>
      <c r="B4236" s="178" t="s">
        <v>568</v>
      </c>
      <c r="C4236" s="178">
        <v>2015</v>
      </c>
      <c r="D4236" s="178" t="s">
        <v>336</v>
      </c>
      <c r="E4236" s="178" t="s">
        <v>337</v>
      </c>
      <c r="F4236" s="178" t="s">
        <v>573</v>
      </c>
      <c r="G4236" s="178">
        <v>-102</v>
      </c>
      <c r="H4236" s="178">
        <v>3.6465605953708E-3</v>
      </c>
      <c r="I4236" s="178">
        <v>4.0841478668152964E-3</v>
      </c>
      <c r="J4236" s="178" t="s">
        <v>625</v>
      </c>
    </row>
    <row r="4237" spans="1:10" x14ac:dyDescent="0.45">
      <c r="A4237" s="178" t="s">
        <v>567</v>
      </c>
      <c r="B4237" s="178" t="s">
        <v>568</v>
      </c>
      <c r="C4237" s="178">
        <v>2015</v>
      </c>
      <c r="D4237" s="178" t="s">
        <v>336</v>
      </c>
      <c r="E4237" s="178" t="s">
        <v>337</v>
      </c>
      <c r="F4237" s="178" t="s">
        <v>573</v>
      </c>
      <c r="G4237" s="178">
        <v>-101</v>
      </c>
      <c r="H4237" s="178">
        <v>9.0494967298579995E-4</v>
      </c>
      <c r="I4237" s="178">
        <v>1.013543633744096E-3</v>
      </c>
      <c r="J4237" s="178" t="s">
        <v>625</v>
      </c>
    </row>
    <row r="4238" spans="1:10" x14ac:dyDescent="0.45">
      <c r="A4238" s="178" t="s">
        <v>567</v>
      </c>
      <c r="B4238" s="178" t="s">
        <v>568</v>
      </c>
      <c r="C4238" s="178">
        <v>2015</v>
      </c>
      <c r="D4238" s="178" t="s">
        <v>336</v>
      </c>
      <c r="E4238" s="178" t="s">
        <v>337</v>
      </c>
      <c r="F4238" s="178" t="s">
        <v>573</v>
      </c>
      <c r="G4238" s="178">
        <v>-100</v>
      </c>
      <c r="H4238" s="178">
        <v>3.946004610043E-3</v>
      </c>
      <c r="I4238" s="178">
        <v>4.4195251632481603E-3</v>
      </c>
      <c r="J4238" s="178" t="s">
        <v>625</v>
      </c>
    </row>
    <row r="4239" spans="1:10" x14ac:dyDescent="0.45">
      <c r="A4239" s="178" t="s">
        <v>567</v>
      </c>
      <c r="B4239" s="178" t="s">
        <v>568</v>
      </c>
      <c r="C4239" s="178">
        <v>2015</v>
      </c>
      <c r="D4239" s="178" t="s">
        <v>336</v>
      </c>
      <c r="E4239" s="178" t="s">
        <v>337</v>
      </c>
      <c r="F4239" s="178" t="s">
        <v>573</v>
      </c>
      <c r="G4239" s="178">
        <v>-99</v>
      </c>
      <c r="H4239" s="178">
        <v>1.5950301312841E-3</v>
      </c>
      <c r="I4239" s="178">
        <v>1.7864337470381922E-3</v>
      </c>
      <c r="J4239" s="178" t="s">
        <v>625</v>
      </c>
    </row>
    <row r="4240" spans="1:10" x14ac:dyDescent="0.45">
      <c r="A4240" s="178" t="s">
        <v>567</v>
      </c>
      <c r="B4240" s="178" t="s">
        <v>568</v>
      </c>
      <c r="C4240" s="178">
        <v>2015</v>
      </c>
      <c r="D4240" s="178" t="s">
        <v>336</v>
      </c>
      <c r="E4240" s="178" t="s">
        <v>337</v>
      </c>
      <c r="F4240" s="178" t="s">
        <v>573</v>
      </c>
      <c r="G4240" s="178">
        <v>-98</v>
      </c>
      <c r="H4240" s="178">
        <v>4.4172373600303997E-3</v>
      </c>
      <c r="I4240" s="178">
        <v>4.9473058432340485E-3</v>
      </c>
      <c r="J4240" s="178" t="s">
        <v>625</v>
      </c>
    </row>
    <row r="4241" spans="1:10" x14ac:dyDescent="0.45">
      <c r="A4241" s="178" t="s">
        <v>567</v>
      </c>
      <c r="B4241" s="178" t="s">
        <v>568</v>
      </c>
      <c r="C4241" s="178">
        <v>2015</v>
      </c>
      <c r="D4241" s="178" t="s">
        <v>336</v>
      </c>
      <c r="E4241" s="178" t="s">
        <v>337</v>
      </c>
      <c r="F4241" s="178" t="s">
        <v>573</v>
      </c>
      <c r="G4241" s="178">
        <v>-97</v>
      </c>
      <c r="H4241" s="178">
        <v>7.7210826566439996E-4</v>
      </c>
      <c r="I4241" s="178">
        <v>8.6476125754412808E-4</v>
      </c>
      <c r="J4241" s="178" t="s">
        <v>625</v>
      </c>
    </row>
    <row r="4242" spans="1:10" x14ac:dyDescent="0.45">
      <c r="A4242" s="178" t="s">
        <v>567</v>
      </c>
      <c r="B4242" s="178" t="s">
        <v>568</v>
      </c>
      <c r="C4242" s="178">
        <v>2015</v>
      </c>
      <c r="D4242" s="178" t="s">
        <v>336</v>
      </c>
      <c r="E4242" s="178" t="s">
        <v>337</v>
      </c>
      <c r="F4242" s="178" t="s">
        <v>573</v>
      </c>
      <c r="G4242" s="178">
        <v>-96</v>
      </c>
      <c r="H4242" s="178">
        <v>3.4303754218854001E-3</v>
      </c>
      <c r="I4242" s="178">
        <v>3.8420204725116485E-3</v>
      </c>
      <c r="J4242" s="178" t="s">
        <v>625</v>
      </c>
    </row>
    <row r="4243" spans="1:10" x14ac:dyDescent="0.45">
      <c r="A4243" s="178" t="s">
        <v>567</v>
      </c>
      <c r="B4243" s="178" t="s">
        <v>568</v>
      </c>
      <c r="C4243" s="178">
        <v>2015</v>
      </c>
      <c r="D4243" s="178" t="s">
        <v>336</v>
      </c>
      <c r="E4243" s="178" t="s">
        <v>337</v>
      </c>
      <c r="F4243" s="178" t="s">
        <v>573</v>
      </c>
      <c r="G4243" s="178">
        <v>-95</v>
      </c>
      <c r="H4243" s="178">
        <v>2.4585795472376001E-3</v>
      </c>
      <c r="I4243" s="178">
        <v>2.7536090929061122E-3</v>
      </c>
      <c r="J4243" s="178" t="s">
        <v>625</v>
      </c>
    </row>
    <row r="4244" spans="1:10" x14ac:dyDescent="0.45">
      <c r="A4244" s="178" t="s">
        <v>567</v>
      </c>
      <c r="B4244" s="178" t="s">
        <v>568</v>
      </c>
      <c r="C4244" s="178">
        <v>2015</v>
      </c>
      <c r="D4244" s="178" t="s">
        <v>336</v>
      </c>
      <c r="E4244" s="178" t="s">
        <v>337</v>
      </c>
      <c r="F4244" s="178" t="s">
        <v>573</v>
      </c>
      <c r="G4244" s="178">
        <v>-93</v>
      </c>
      <c r="H4244" s="178">
        <v>1.8891108920798001E-3</v>
      </c>
      <c r="I4244" s="178">
        <v>2.1158041991293764E-3</v>
      </c>
      <c r="J4244" s="178" t="s">
        <v>625</v>
      </c>
    </row>
    <row r="4245" spans="1:10" x14ac:dyDescent="0.45">
      <c r="A4245" s="178" t="s">
        <v>567</v>
      </c>
      <c r="B4245" s="178" t="s">
        <v>568</v>
      </c>
      <c r="C4245" s="178">
        <v>2015</v>
      </c>
      <c r="D4245" s="178" t="s">
        <v>336</v>
      </c>
      <c r="E4245" s="178" t="s">
        <v>337</v>
      </c>
      <c r="F4245" s="178" t="s">
        <v>573</v>
      </c>
      <c r="G4245" s="178">
        <v>-91</v>
      </c>
      <c r="H4245" s="178">
        <v>8.4218155825510003E-4</v>
      </c>
      <c r="I4245" s="178">
        <v>9.4324334524571209E-4</v>
      </c>
      <c r="J4245" s="178" t="s">
        <v>625</v>
      </c>
    </row>
    <row r="4246" spans="1:10" x14ac:dyDescent="0.45">
      <c r="A4246" s="178" t="s">
        <v>567</v>
      </c>
      <c r="B4246" s="178" t="s">
        <v>568</v>
      </c>
      <c r="C4246" s="178">
        <v>2015</v>
      </c>
      <c r="D4246" s="178" t="s">
        <v>336</v>
      </c>
      <c r="E4246" s="178" t="s">
        <v>337</v>
      </c>
      <c r="F4246" s="178" t="s">
        <v>573</v>
      </c>
      <c r="G4246" s="178">
        <v>-90</v>
      </c>
      <c r="H4246" s="178">
        <v>7.1817851858209999E-4</v>
      </c>
      <c r="I4246" s="178">
        <v>8.0435994081195204E-4</v>
      </c>
      <c r="J4246" s="178" t="s">
        <v>625</v>
      </c>
    </row>
    <row r="4247" spans="1:10" x14ac:dyDescent="0.45">
      <c r="A4247" s="178" t="s">
        <v>567</v>
      </c>
      <c r="B4247" s="178" t="s">
        <v>568</v>
      </c>
      <c r="C4247" s="178">
        <v>2015</v>
      </c>
      <c r="D4247" s="178" t="s">
        <v>336</v>
      </c>
      <c r="E4247" s="178" t="s">
        <v>337</v>
      </c>
      <c r="F4247" s="178" t="s">
        <v>573</v>
      </c>
      <c r="G4247" s="178">
        <v>-88</v>
      </c>
      <c r="H4247" s="178">
        <v>1.7506785225123E-3</v>
      </c>
      <c r="I4247" s="178">
        <v>1.960759945213776E-3</v>
      </c>
      <c r="J4247" s="178" t="s">
        <v>625</v>
      </c>
    </row>
    <row r="4248" spans="1:10" x14ac:dyDescent="0.45">
      <c r="A4248" s="178" t="s">
        <v>567</v>
      </c>
      <c r="B4248" s="178" t="s">
        <v>568</v>
      </c>
      <c r="C4248" s="178">
        <v>2015</v>
      </c>
      <c r="D4248" s="178" t="s">
        <v>336</v>
      </c>
      <c r="E4248" s="178" t="s">
        <v>337</v>
      </c>
      <c r="F4248" s="178" t="s">
        <v>573</v>
      </c>
      <c r="G4248" s="178">
        <v>-87</v>
      </c>
      <c r="H4248" s="178">
        <v>2.3662592866457999E-3</v>
      </c>
      <c r="I4248" s="178">
        <v>2.6502104010432963E-3</v>
      </c>
      <c r="J4248" s="178" t="s">
        <v>625</v>
      </c>
    </row>
    <row r="4249" spans="1:10" x14ac:dyDescent="0.45">
      <c r="A4249" s="178" t="s">
        <v>567</v>
      </c>
      <c r="B4249" s="178" t="s">
        <v>568</v>
      </c>
      <c r="C4249" s="178">
        <v>2015</v>
      </c>
      <c r="D4249" s="178" t="s">
        <v>336</v>
      </c>
      <c r="E4249" s="178" t="s">
        <v>337</v>
      </c>
      <c r="F4249" s="178" t="s">
        <v>573</v>
      </c>
      <c r="G4249" s="178">
        <v>-85</v>
      </c>
      <c r="H4249" s="178">
        <v>7.4821052839979996E-4</v>
      </c>
      <c r="I4249" s="178">
        <v>8.3799579180777605E-4</v>
      </c>
      <c r="J4249" s="178" t="s">
        <v>625</v>
      </c>
    </row>
    <row r="4250" spans="1:10" x14ac:dyDescent="0.45">
      <c r="A4250" s="178" t="s">
        <v>567</v>
      </c>
      <c r="B4250" s="178" t="s">
        <v>568</v>
      </c>
      <c r="C4250" s="178">
        <v>2015</v>
      </c>
      <c r="D4250" s="178" t="s">
        <v>336</v>
      </c>
      <c r="E4250" s="178" t="s">
        <v>337</v>
      </c>
      <c r="F4250" s="178" t="s">
        <v>573</v>
      </c>
      <c r="G4250" s="178">
        <v>-84</v>
      </c>
      <c r="H4250" s="178">
        <v>1.5507028438151E-3</v>
      </c>
      <c r="I4250" s="178">
        <v>1.7367871850729121E-3</v>
      </c>
      <c r="J4250" s="178" t="s">
        <v>625</v>
      </c>
    </row>
    <row r="4251" spans="1:10" x14ac:dyDescent="0.45">
      <c r="A4251" s="178" t="s">
        <v>567</v>
      </c>
      <c r="B4251" s="178" t="s">
        <v>568</v>
      </c>
      <c r="C4251" s="178">
        <v>2015</v>
      </c>
      <c r="D4251" s="178" t="s">
        <v>336</v>
      </c>
      <c r="E4251" s="178" t="s">
        <v>337</v>
      </c>
      <c r="F4251" s="178" t="s">
        <v>573</v>
      </c>
      <c r="G4251" s="178">
        <v>-83</v>
      </c>
      <c r="H4251" s="178">
        <v>3.1208784785122E-3</v>
      </c>
      <c r="I4251" s="178">
        <v>3.4953838959336644E-3</v>
      </c>
      <c r="J4251" s="178" t="s">
        <v>625</v>
      </c>
    </row>
    <row r="4252" spans="1:10" x14ac:dyDescent="0.45">
      <c r="A4252" s="178" t="s">
        <v>567</v>
      </c>
      <c r="B4252" s="178" t="s">
        <v>568</v>
      </c>
      <c r="C4252" s="178">
        <v>2015</v>
      </c>
      <c r="D4252" s="178" t="s">
        <v>336</v>
      </c>
      <c r="E4252" s="178" t="s">
        <v>337</v>
      </c>
      <c r="F4252" s="178" t="s">
        <v>573</v>
      </c>
      <c r="G4252" s="178">
        <v>-82</v>
      </c>
      <c r="H4252" s="178">
        <v>7.1426120121030005E-4</v>
      </c>
      <c r="I4252" s="178">
        <v>7.9997254535553615E-4</v>
      </c>
      <c r="J4252" s="178" t="s">
        <v>625</v>
      </c>
    </row>
    <row r="4253" spans="1:10" x14ac:dyDescent="0.45">
      <c r="A4253" s="178" t="s">
        <v>567</v>
      </c>
      <c r="B4253" s="178" t="s">
        <v>568</v>
      </c>
      <c r="C4253" s="178">
        <v>2015</v>
      </c>
      <c r="D4253" s="178" t="s">
        <v>336</v>
      </c>
      <c r="E4253" s="178" t="s">
        <v>337</v>
      </c>
      <c r="F4253" s="178" t="s">
        <v>573</v>
      </c>
      <c r="G4253" s="178">
        <v>-81</v>
      </c>
      <c r="H4253" s="178">
        <v>7.2342733619730005E-4</v>
      </c>
      <c r="I4253" s="178">
        <v>8.1023861654097617E-4</v>
      </c>
      <c r="J4253" s="178" t="s">
        <v>625</v>
      </c>
    </row>
    <row r="4254" spans="1:10" x14ac:dyDescent="0.45">
      <c r="A4254" s="178" t="s">
        <v>567</v>
      </c>
      <c r="B4254" s="178" t="s">
        <v>568</v>
      </c>
      <c r="C4254" s="178">
        <v>2015</v>
      </c>
      <c r="D4254" s="178" t="s">
        <v>336</v>
      </c>
      <c r="E4254" s="178" t="s">
        <v>337</v>
      </c>
      <c r="F4254" s="178" t="s">
        <v>573</v>
      </c>
      <c r="G4254" s="178">
        <v>-79</v>
      </c>
      <c r="H4254" s="178">
        <v>1.9133162568323E-3</v>
      </c>
      <c r="I4254" s="178">
        <v>2.1429142076521764E-3</v>
      </c>
      <c r="J4254" s="178" t="s">
        <v>625</v>
      </c>
    </row>
    <row r="4255" spans="1:10" x14ac:dyDescent="0.45">
      <c r="A4255" s="178" t="s">
        <v>567</v>
      </c>
      <c r="B4255" s="178" t="s">
        <v>568</v>
      </c>
      <c r="C4255" s="178">
        <v>2015</v>
      </c>
      <c r="D4255" s="178" t="s">
        <v>336</v>
      </c>
      <c r="E4255" s="178" t="s">
        <v>337</v>
      </c>
      <c r="F4255" s="178" t="s">
        <v>573</v>
      </c>
      <c r="G4255" s="178">
        <v>-78</v>
      </c>
      <c r="H4255" s="178">
        <v>3.5977279767394001E-3</v>
      </c>
      <c r="I4255" s="178">
        <v>4.0294553339481282E-3</v>
      </c>
      <c r="J4255" s="178" t="s">
        <v>625</v>
      </c>
    </row>
    <row r="4256" spans="1:10" x14ac:dyDescent="0.45">
      <c r="A4256" s="178" t="s">
        <v>567</v>
      </c>
      <c r="B4256" s="178" t="s">
        <v>568</v>
      </c>
      <c r="C4256" s="178">
        <v>2015</v>
      </c>
      <c r="D4256" s="178" t="s">
        <v>336</v>
      </c>
      <c r="E4256" s="178" t="s">
        <v>337</v>
      </c>
      <c r="F4256" s="178" t="s">
        <v>573</v>
      </c>
      <c r="G4256" s="178">
        <v>-77</v>
      </c>
      <c r="H4256" s="178">
        <v>6.36980868876E-4</v>
      </c>
      <c r="I4256" s="178">
        <v>7.1341857314112002E-4</v>
      </c>
      <c r="J4256" s="178" t="s">
        <v>625</v>
      </c>
    </row>
    <row r="4257" spans="1:10" x14ac:dyDescent="0.45">
      <c r="A4257" s="178" t="s">
        <v>567</v>
      </c>
      <c r="B4257" s="178" t="s">
        <v>568</v>
      </c>
      <c r="C4257" s="178">
        <v>2015</v>
      </c>
      <c r="D4257" s="178" t="s">
        <v>336</v>
      </c>
      <c r="E4257" s="178" t="s">
        <v>337</v>
      </c>
      <c r="F4257" s="178" t="s">
        <v>573</v>
      </c>
      <c r="G4257" s="178">
        <v>-76</v>
      </c>
      <c r="H4257" s="178">
        <v>1.0958845959976001E-3</v>
      </c>
      <c r="I4257" s="178">
        <v>1.2273907475173122E-3</v>
      </c>
      <c r="J4257" s="178" t="s">
        <v>625</v>
      </c>
    </row>
    <row r="4258" spans="1:10" x14ac:dyDescent="0.45">
      <c r="A4258" s="178" t="s">
        <v>567</v>
      </c>
      <c r="B4258" s="178" t="s">
        <v>568</v>
      </c>
      <c r="C4258" s="178">
        <v>2015</v>
      </c>
      <c r="D4258" s="178" t="s">
        <v>336</v>
      </c>
      <c r="E4258" s="178" t="s">
        <v>337</v>
      </c>
      <c r="F4258" s="178" t="s">
        <v>573</v>
      </c>
      <c r="G4258" s="178">
        <v>-75</v>
      </c>
      <c r="H4258" s="178">
        <v>6.80991448462E-4</v>
      </c>
      <c r="I4258" s="178">
        <v>7.6271042227744011E-4</v>
      </c>
      <c r="J4258" s="178" t="s">
        <v>625</v>
      </c>
    </row>
    <row r="4259" spans="1:10" x14ac:dyDescent="0.45">
      <c r="A4259" s="178" t="s">
        <v>567</v>
      </c>
      <c r="B4259" s="178" t="s">
        <v>568</v>
      </c>
      <c r="C4259" s="178">
        <v>2015</v>
      </c>
      <c r="D4259" s="178" t="s">
        <v>336</v>
      </c>
      <c r="E4259" s="178" t="s">
        <v>337</v>
      </c>
      <c r="F4259" s="178" t="s">
        <v>573</v>
      </c>
      <c r="G4259" s="178">
        <v>-74</v>
      </c>
      <c r="H4259" s="178">
        <v>6.8161613307890002E-4</v>
      </c>
      <c r="I4259" s="178">
        <v>7.6341006904836811E-4</v>
      </c>
      <c r="J4259" s="178" t="s">
        <v>625</v>
      </c>
    </row>
    <row r="4260" spans="1:10" x14ac:dyDescent="0.45">
      <c r="A4260" s="178" t="s">
        <v>567</v>
      </c>
      <c r="B4260" s="178" t="s">
        <v>568</v>
      </c>
      <c r="C4260" s="178">
        <v>2015</v>
      </c>
      <c r="D4260" s="178" t="s">
        <v>336</v>
      </c>
      <c r="E4260" s="178" t="s">
        <v>337</v>
      </c>
      <c r="F4260" s="178" t="s">
        <v>573</v>
      </c>
      <c r="G4260" s="178">
        <v>-73</v>
      </c>
      <c r="H4260" s="178">
        <v>1.8947616335935999E-3</v>
      </c>
      <c r="I4260" s="178">
        <v>2.1221330296248321E-3</v>
      </c>
      <c r="J4260" s="178" t="s">
        <v>625</v>
      </c>
    </row>
    <row r="4261" spans="1:10" x14ac:dyDescent="0.45">
      <c r="A4261" s="178" t="s">
        <v>567</v>
      </c>
      <c r="B4261" s="178" t="s">
        <v>568</v>
      </c>
      <c r="C4261" s="178">
        <v>2015</v>
      </c>
      <c r="D4261" s="178" t="s">
        <v>336</v>
      </c>
      <c r="E4261" s="178" t="s">
        <v>337</v>
      </c>
      <c r="F4261" s="178" t="s">
        <v>573</v>
      </c>
      <c r="G4261" s="178">
        <v>-68</v>
      </c>
      <c r="H4261" s="178">
        <v>5.3481396753339995E-4</v>
      </c>
      <c r="I4261" s="178">
        <v>5.9899164363740802E-4</v>
      </c>
      <c r="J4261" s="178" t="s">
        <v>625</v>
      </c>
    </row>
    <row r="4262" spans="1:10" x14ac:dyDescent="0.45">
      <c r="A4262" s="178" t="s">
        <v>567</v>
      </c>
      <c r="B4262" s="178" t="s">
        <v>568</v>
      </c>
      <c r="C4262" s="178">
        <v>2015</v>
      </c>
      <c r="D4262" s="178" t="s">
        <v>336</v>
      </c>
      <c r="E4262" s="178" t="s">
        <v>337</v>
      </c>
      <c r="F4262" s="178" t="s">
        <v>573</v>
      </c>
      <c r="G4262" s="178">
        <v>-66</v>
      </c>
      <c r="H4262" s="178">
        <v>6.9399055792019996E-4</v>
      </c>
      <c r="I4262" s="178">
        <v>7.7726942487062406E-4</v>
      </c>
      <c r="J4262" s="178" t="s">
        <v>625</v>
      </c>
    </row>
    <row r="4263" spans="1:10" x14ac:dyDescent="0.45">
      <c r="A4263" s="178" t="s">
        <v>567</v>
      </c>
      <c r="B4263" s="178" t="s">
        <v>568</v>
      </c>
      <c r="C4263" s="178">
        <v>2015</v>
      </c>
      <c r="D4263" s="178" t="s">
        <v>336</v>
      </c>
      <c r="E4263" s="178" t="s">
        <v>337</v>
      </c>
      <c r="F4263" s="178" t="s">
        <v>573</v>
      </c>
      <c r="G4263" s="178">
        <v>-65</v>
      </c>
      <c r="H4263" s="178">
        <v>5.8197975158689997E-4</v>
      </c>
      <c r="I4263" s="178">
        <v>6.5181732177732805E-4</v>
      </c>
      <c r="J4263" s="178" t="s">
        <v>625</v>
      </c>
    </row>
    <row r="4264" spans="1:10" x14ac:dyDescent="0.45">
      <c r="A4264" s="178" t="s">
        <v>567</v>
      </c>
      <c r="B4264" s="178" t="s">
        <v>568</v>
      </c>
      <c r="C4264" s="178">
        <v>2015</v>
      </c>
      <c r="D4264" s="178" t="s">
        <v>336</v>
      </c>
      <c r="E4264" s="178" t="s">
        <v>337</v>
      </c>
      <c r="F4264" s="178" t="s">
        <v>573</v>
      </c>
      <c r="G4264" s="178">
        <v>-64</v>
      </c>
      <c r="H4264" s="178">
        <v>1.0927045950666001E-3</v>
      </c>
      <c r="I4264" s="178">
        <v>1.2238291464745923E-3</v>
      </c>
      <c r="J4264" s="178" t="s">
        <v>625</v>
      </c>
    </row>
    <row r="4265" spans="1:10" x14ac:dyDescent="0.45">
      <c r="A4265" s="178" t="s">
        <v>567</v>
      </c>
      <c r="B4265" s="178" t="s">
        <v>568</v>
      </c>
      <c r="C4265" s="178">
        <v>2015</v>
      </c>
      <c r="D4265" s="178" t="s">
        <v>336</v>
      </c>
      <c r="E4265" s="178" t="s">
        <v>337</v>
      </c>
      <c r="F4265" s="178" t="s">
        <v>573</v>
      </c>
      <c r="G4265" s="178">
        <v>-60</v>
      </c>
      <c r="H4265" s="178">
        <v>1.2573843123391E-3</v>
      </c>
      <c r="I4265" s="178">
        <v>1.408270429819792E-3</v>
      </c>
      <c r="J4265" s="178" t="s">
        <v>625</v>
      </c>
    </row>
    <row r="4266" spans="1:10" x14ac:dyDescent="0.45">
      <c r="A4266" s="178" t="s">
        <v>567</v>
      </c>
      <c r="B4266" s="178" t="s">
        <v>568</v>
      </c>
      <c r="C4266" s="178">
        <v>2015</v>
      </c>
      <c r="D4266" s="178" t="s">
        <v>336</v>
      </c>
      <c r="E4266" s="178" t="s">
        <v>337</v>
      </c>
      <c r="F4266" s="178" t="s">
        <v>573</v>
      </c>
      <c r="G4266" s="178">
        <v>-57</v>
      </c>
      <c r="H4266" s="178">
        <v>1.0705946478993E-3</v>
      </c>
      <c r="I4266" s="178">
        <v>1.1990660056472161E-3</v>
      </c>
      <c r="J4266" s="178" t="s">
        <v>625</v>
      </c>
    </row>
    <row r="4267" spans="1:10" x14ac:dyDescent="0.45">
      <c r="A4267" s="178" t="s">
        <v>567</v>
      </c>
      <c r="B4267" s="178" t="s">
        <v>568</v>
      </c>
      <c r="C4267" s="178">
        <v>2015</v>
      </c>
      <c r="D4267" s="178" t="s">
        <v>336</v>
      </c>
      <c r="E4267" s="178" t="s">
        <v>337</v>
      </c>
      <c r="F4267" s="178" t="s">
        <v>573</v>
      </c>
      <c r="G4267" s="178">
        <v>-56</v>
      </c>
      <c r="H4267" s="178">
        <v>1.0135506745428001E-3</v>
      </c>
      <c r="I4267" s="178">
        <v>1.1351767554879362E-3</v>
      </c>
      <c r="J4267" s="178" t="s">
        <v>625</v>
      </c>
    </row>
    <row r="4268" spans="1:10" x14ac:dyDescent="0.45">
      <c r="A4268" s="178" t="s">
        <v>567</v>
      </c>
      <c r="B4268" s="178" t="s">
        <v>568</v>
      </c>
      <c r="C4268" s="178">
        <v>2015</v>
      </c>
      <c r="D4268" s="178" t="s">
        <v>336</v>
      </c>
      <c r="E4268" s="178" t="s">
        <v>337</v>
      </c>
      <c r="F4268" s="178" t="s">
        <v>573</v>
      </c>
      <c r="G4268" s="178">
        <v>-54</v>
      </c>
      <c r="H4268" s="178">
        <v>5.6607433361930001E-4</v>
      </c>
      <c r="I4268" s="178">
        <v>6.3400325365361608E-4</v>
      </c>
      <c r="J4268" s="178" t="s">
        <v>625</v>
      </c>
    </row>
    <row r="4269" spans="1:10" x14ac:dyDescent="0.45">
      <c r="A4269" s="178" t="s">
        <v>567</v>
      </c>
      <c r="B4269" s="178" t="s">
        <v>568</v>
      </c>
      <c r="C4269" s="178">
        <v>2015</v>
      </c>
      <c r="D4269" s="178" t="s">
        <v>336</v>
      </c>
      <c r="E4269" s="178" t="s">
        <v>337</v>
      </c>
      <c r="F4269" s="178" t="s">
        <v>573</v>
      </c>
      <c r="G4269" s="178">
        <v>-53</v>
      </c>
      <c r="H4269" s="178">
        <v>4.6304377610799997E-4</v>
      </c>
      <c r="I4269" s="178">
        <v>5.1860902924095998E-4</v>
      </c>
      <c r="J4269" s="178" t="s">
        <v>625</v>
      </c>
    </row>
    <row r="4270" spans="1:10" x14ac:dyDescent="0.45">
      <c r="A4270" s="178" t="s">
        <v>567</v>
      </c>
      <c r="B4270" s="178" t="s">
        <v>568</v>
      </c>
      <c r="C4270" s="178">
        <v>2015</v>
      </c>
      <c r="D4270" s="178" t="s">
        <v>336</v>
      </c>
      <c r="E4270" s="178" t="s">
        <v>337</v>
      </c>
      <c r="F4270" s="178" t="s">
        <v>573</v>
      </c>
      <c r="G4270" s="178">
        <v>-52</v>
      </c>
      <c r="H4270" s="178">
        <v>6.7540229065339997E-4</v>
      </c>
      <c r="I4270" s="178">
        <v>7.56450565531808E-4</v>
      </c>
      <c r="J4270" s="178" t="s">
        <v>625</v>
      </c>
    </row>
    <row r="4271" spans="1:10" x14ac:dyDescent="0.45">
      <c r="A4271" s="178" t="s">
        <v>567</v>
      </c>
      <c r="B4271" s="178" t="s">
        <v>568</v>
      </c>
      <c r="C4271" s="178">
        <v>2015</v>
      </c>
      <c r="D4271" s="178" t="s">
        <v>336</v>
      </c>
      <c r="E4271" s="178" t="s">
        <v>337</v>
      </c>
      <c r="F4271" s="178" t="s">
        <v>573</v>
      </c>
      <c r="G4271" s="178">
        <v>-51</v>
      </c>
      <c r="H4271" s="178">
        <v>1.5020695864223E-3</v>
      </c>
      <c r="I4271" s="178">
        <v>1.6823179367929761E-3</v>
      </c>
      <c r="J4271" s="178" t="s">
        <v>625</v>
      </c>
    </row>
    <row r="4272" spans="1:10" x14ac:dyDescent="0.45">
      <c r="A4272" s="178" t="s">
        <v>567</v>
      </c>
      <c r="B4272" s="178" t="s">
        <v>568</v>
      </c>
      <c r="C4272" s="178">
        <v>2015</v>
      </c>
      <c r="D4272" s="178" t="s">
        <v>336</v>
      </c>
      <c r="E4272" s="178" t="s">
        <v>337</v>
      </c>
      <c r="F4272" s="178" t="s">
        <v>573</v>
      </c>
      <c r="G4272" s="178">
        <v>-50</v>
      </c>
      <c r="H4272" s="178">
        <v>1.1524293222465001E-3</v>
      </c>
      <c r="I4272" s="178">
        <v>1.2907208409160802E-3</v>
      </c>
      <c r="J4272" s="178" t="s">
        <v>625</v>
      </c>
    </row>
    <row r="4273" spans="1:10" x14ac:dyDescent="0.45">
      <c r="A4273" s="178" t="s">
        <v>567</v>
      </c>
      <c r="B4273" s="178" t="s">
        <v>568</v>
      </c>
      <c r="C4273" s="178">
        <v>2015</v>
      </c>
      <c r="D4273" s="178" t="s">
        <v>336</v>
      </c>
      <c r="E4273" s="178" t="s">
        <v>337</v>
      </c>
      <c r="F4273" s="178" t="s">
        <v>573</v>
      </c>
      <c r="G4273" s="178">
        <v>-49</v>
      </c>
      <c r="H4273" s="178">
        <v>5.4417876526709999E-4</v>
      </c>
      <c r="I4273" s="178">
        <v>6.0948021709915205E-4</v>
      </c>
      <c r="J4273" s="178" t="s">
        <v>625</v>
      </c>
    </row>
    <row r="4274" spans="1:10" x14ac:dyDescent="0.45">
      <c r="A4274" s="178" t="s">
        <v>567</v>
      </c>
      <c r="B4274" s="178" t="s">
        <v>568</v>
      </c>
      <c r="C4274" s="178">
        <v>2015</v>
      </c>
      <c r="D4274" s="178" t="s">
        <v>336</v>
      </c>
      <c r="E4274" s="178" t="s">
        <v>337</v>
      </c>
      <c r="F4274" s="178" t="s">
        <v>573</v>
      </c>
      <c r="G4274" s="178">
        <v>-48</v>
      </c>
      <c r="H4274" s="178">
        <v>1.0739371646195999E-3</v>
      </c>
      <c r="I4274" s="178">
        <v>1.2028096243739521E-3</v>
      </c>
      <c r="J4274" s="178" t="s">
        <v>625</v>
      </c>
    </row>
    <row r="4275" spans="1:10" x14ac:dyDescent="0.45">
      <c r="A4275" s="178" t="s">
        <v>567</v>
      </c>
      <c r="B4275" s="178" t="s">
        <v>568</v>
      </c>
      <c r="C4275" s="178">
        <v>2015</v>
      </c>
      <c r="D4275" s="178" t="s">
        <v>336</v>
      </c>
      <c r="E4275" s="178" t="s">
        <v>337</v>
      </c>
      <c r="F4275" s="178" t="s">
        <v>573</v>
      </c>
      <c r="G4275" s="178">
        <v>-45</v>
      </c>
      <c r="H4275" s="178">
        <v>5.7685218052940001E-4</v>
      </c>
      <c r="I4275" s="178">
        <v>6.4607444219292806E-4</v>
      </c>
      <c r="J4275" s="178" t="s">
        <v>625</v>
      </c>
    </row>
    <row r="4276" spans="1:10" x14ac:dyDescent="0.45">
      <c r="A4276" s="178" t="s">
        <v>567</v>
      </c>
      <c r="B4276" s="178" t="s">
        <v>568</v>
      </c>
      <c r="C4276" s="178">
        <v>2015</v>
      </c>
      <c r="D4276" s="178" t="s">
        <v>336</v>
      </c>
      <c r="E4276" s="178" t="s">
        <v>337</v>
      </c>
      <c r="F4276" s="178" t="s">
        <v>573</v>
      </c>
      <c r="G4276" s="178">
        <v>-44</v>
      </c>
      <c r="H4276" s="178">
        <v>4.8132325173359997E-4</v>
      </c>
      <c r="I4276" s="178">
        <v>5.39082041941632E-4</v>
      </c>
      <c r="J4276" s="178" t="s">
        <v>625</v>
      </c>
    </row>
    <row r="4277" spans="1:10" x14ac:dyDescent="0.45">
      <c r="A4277" s="178" t="s">
        <v>567</v>
      </c>
      <c r="B4277" s="178" t="s">
        <v>568</v>
      </c>
      <c r="C4277" s="178">
        <v>2015</v>
      </c>
      <c r="D4277" s="178" t="s">
        <v>336</v>
      </c>
      <c r="E4277" s="178" t="s">
        <v>337</v>
      </c>
      <c r="F4277" s="178" t="s">
        <v>573</v>
      </c>
      <c r="G4277" s="178">
        <v>-41</v>
      </c>
      <c r="H4277" s="178">
        <v>4.4487786362879997E-4</v>
      </c>
      <c r="I4277" s="178">
        <v>4.9826320726425598E-4</v>
      </c>
      <c r="J4277" s="178" t="s">
        <v>625</v>
      </c>
    </row>
    <row r="4278" spans="1:10" x14ac:dyDescent="0.45">
      <c r="A4278" s="178" t="s">
        <v>567</v>
      </c>
      <c r="B4278" s="178" t="s">
        <v>568</v>
      </c>
      <c r="C4278" s="178">
        <v>2015</v>
      </c>
      <c r="D4278" s="178" t="s">
        <v>336</v>
      </c>
      <c r="E4278" s="178" t="s">
        <v>337</v>
      </c>
      <c r="F4278" s="178" t="s">
        <v>573</v>
      </c>
      <c r="G4278" s="178">
        <v>-39</v>
      </c>
      <c r="H4278" s="178">
        <v>5.4986187024040005E-4</v>
      </c>
      <c r="I4278" s="178">
        <v>6.1584529466924816E-4</v>
      </c>
      <c r="J4278" s="178" t="s">
        <v>625</v>
      </c>
    </row>
    <row r="4279" spans="1:10" x14ac:dyDescent="0.45">
      <c r="A4279" s="178" t="s">
        <v>567</v>
      </c>
      <c r="B4279" s="178" t="s">
        <v>568</v>
      </c>
      <c r="C4279" s="178">
        <v>2015</v>
      </c>
      <c r="D4279" s="178" t="s">
        <v>336</v>
      </c>
      <c r="E4279" s="178" t="s">
        <v>337</v>
      </c>
      <c r="F4279" s="178" t="s">
        <v>573</v>
      </c>
      <c r="G4279" s="178">
        <v>-38</v>
      </c>
      <c r="H4279" s="178">
        <v>9.8457679268899997E-4</v>
      </c>
      <c r="I4279" s="178">
        <v>1.1027260078116802E-3</v>
      </c>
      <c r="J4279" s="178" t="s">
        <v>625</v>
      </c>
    </row>
    <row r="4280" spans="1:10" x14ac:dyDescent="0.45">
      <c r="A4280" s="178" t="s">
        <v>567</v>
      </c>
      <c r="B4280" s="178" t="s">
        <v>568</v>
      </c>
      <c r="C4280" s="178">
        <v>2015</v>
      </c>
      <c r="D4280" s="178" t="s">
        <v>336</v>
      </c>
      <c r="E4280" s="178" t="s">
        <v>337</v>
      </c>
      <c r="F4280" s="178" t="s">
        <v>573</v>
      </c>
      <c r="G4280" s="178">
        <v>-36</v>
      </c>
      <c r="H4280" s="178">
        <v>9.0205160086040002E-4</v>
      </c>
      <c r="I4280" s="178">
        <v>1.0102977929636481E-3</v>
      </c>
      <c r="J4280" s="178" t="s">
        <v>625</v>
      </c>
    </row>
    <row r="4281" spans="1:10" x14ac:dyDescent="0.45">
      <c r="A4281" s="178" t="s">
        <v>567</v>
      </c>
      <c r="B4281" s="178" t="s">
        <v>568</v>
      </c>
      <c r="C4281" s="178">
        <v>2015</v>
      </c>
      <c r="D4281" s="178" t="s">
        <v>336</v>
      </c>
      <c r="E4281" s="178" t="s">
        <v>337</v>
      </c>
      <c r="F4281" s="178" t="s">
        <v>573</v>
      </c>
      <c r="G4281" s="178">
        <v>-32</v>
      </c>
      <c r="H4281" s="178">
        <v>4.1228532791139999E-4</v>
      </c>
      <c r="I4281" s="178">
        <v>4.6175956726076804E-4</v>
      </c>
      <c r="J4281" s="178" t="s">
        <v>625</v>
      </c>
    </row>
    <row r="4282" spans="1:10" x14ac:dyDescent="0.45">
      <c r="A4282" s="178" t="s">
        <v>567</v>
      </c>
      <c r="B4282" s="178" t="s">
        <v>568</v>
      </c>
      <c r="C4282" s="178">
        <v>2015</v>
      </c>
      <c r="D4282" s="178" t="s">
        <v>336</v>
      </c>
      <c r="E4282" s="178" t="s">
        <v>337</v>
      </c>
      <c r="F4282" s="178" t="s">
        <v>573</v>
      </c>
      <c r="G4282" s="178">
        <v>-30</v>
      </c>
      <c r="H4282" s="178">
        <v>5.1094725495200004E-4</v>
      </c>
      <c r="I4282" s="178">
        <v>5.7226092554624013E-4</v>
      </c>
      <c r="J4282" s="178" t="s">
        <v>625</v>
      </c>
    </row>
    <row r="4283" spans="1:10" x14ac:dyDescent="0.45">
      <c r="A4283" s="178" t="s">
        <v>567</v>
      </c>
      <c r="B4283" s="178" t="s">
        <v>568</v>
      </c>
      <c r="C4283" s="178">
        <v>2015</v>
      </c>
      <c r="D4283" s="178" t="s">
        <v>336</v>
      </c>
      <c r="E4283" s="178" t="s">
        <v>337</v>
      </c>
      <c r="F4283" s="178" t="s">
        <v>573</v>
      </c>
      <c r="G4283" s="178">
        <v>-26</v>
      </c>
      <c r="H4283" s="178">
        <v>8.8467687601219999E-4</v>
      </c>
      <c r="I4283" s="178">
        <v>9.9083810113366412E-4</v>
      </c>
      <c r="J4283" s="178" t="s">
        <v>625</v>
      </c>
    </row>
    <row r="4284" spans="1:10" x14ac:dyDescent="0.45">
      <c r="A4284" s="178" t="s">
        <v>567</v>
      </c>
      <c r="B4284" s="178" t="s">
        <v>568</v>
      </c>
      <c r="C4284" s="178">
        <v>2015</v>
      </c>
      <c r="D4284" s="178" t="s">
        <v>336</v>
      </c>
      <c r="E4284" s="178" t="s">
        <v>337</v>
      </c>
      <c r="F4284" s="178" t="s">
        <v>573</v>
      </c>
      <c r="G4284" s="178">
        <v>-25</v>
      </c>
      <c r="H4284" s="178">
        <v>1.0110660805367001E-3</v>
      </c>
      <c r="I4284" s="178">
        <v>1.1323940102011042E-3</v>
      </c>
      <c r="J4284" s="178" t="s">
        <v>625</v>
      </c>
    </row>
    <row r="4285" spans="1:10" x14ac:dyDescent="0.45">
      <c r="A4285" s="178" t="s">
        <v>567</v>
      </c>
      <c r="B4285" s="178" t="s">
        <v>568</v>
      </c>
      <c r="C4285" s="178">
        <v>2015</v>
      </c>
      <c r="D4285" s="178" t="s">
        <v>336</v>
      </c>
      <c r="E4285" s="178" t="s">
        <v>337</v>
      </c>
      <c r="F4285" s="178" t="s">
        <v>573</v>
      </c>
      <c r="G4285" s="178">
        <v>-20</v>
      </c>
      <c r="H4285" s="178">
        <v>1.2375566584523999E-3</v>
      </c>
      <c r="I4285" s="178">
        <v>1.3860634574666881E-3</v>
      </c>
      <c r="J4285" s="178" t="s">
        <v>625</v>
      </c>
    </row>
    <row r="4286" spans="1:10" x14ac:dyDescent="0.45">
      <c r="A4286" s="178" t="s">
        <v>567</v>
      </c>
      <c r="B4286" s="178" t="s">
        <v>568</v>
      </c>
      <c r="C4286" s="178">
        <v>2015</v>
      </c>
      <c r="D4286" s="178" t="s">
        <v>336</v>
      </c>
      <c r="E4286" s="178" t="s">
        <v>337</v>
      </c>
      <c r="F4286" s="178" t="s">
        <v>573</v>
      </c>
      <c r="G4286" s="178">
        <v>-15</v>
      </c>
      <c r="H4286" s="178">
        <v>1.0710854548961E-3</v>
      </c>
      <c r="I4286" s="178">
        <v>1.199615709483632E-3</v>
      </c>
      <c r="J4286" s="178" t="s">
        <v>625</v>
      </c>
    </row>
    <row r="4287" spans="1:10" x14ac:dyDescent="0.45">
      <c r="A4287" s="178" t="s">
        <v>567</v>
      </c>
      <c r="B4287" s="178" t="s">
        <v>568</v>
      </c>
      <c r="C4287" s="178">
        <v>2015</v>
      </c>
      <c r="D4287" s="178" t="s">
        <v>336</v>
      </c>
      <c r="E4287" s="178" t="s">
        <v>337</v>
      </c>
      <c r="F4287" s="178" t="s">
        <v>573</v>
      </c>
      <c r="G4287" s="178">
        <v>-12</v>
      </c>
      <c r="H4287" s="178">
        <v>4.5647463412019999E-4</v>
      </c>
      <c r="I4287" s="178">
        <v>5.1125159021462403E-4</v>
      </c>
      <c r="J4287" s="178" t="s">
        <v>625</v>
      </c>
    </row>
    <row r="4288" spans="1:10" x14ac:dyDescent="0.45">
      <c r="A4288" s="178" t="s">
        <v>567</v>
      </c>
      <c r="B4288" s="178" t="s">
        <v>568</v>
      </c>
      <c r="C4288" s="178">
        <v>2015</v>
      </c>
      <c r="D4288" s="178" t="s">
        <v>336</v>
      </c>
      <c r="E4288" s="178" t="s">
        <v>337</v>
      </c>
      <c r="F4288" s="178" t="s">
        <v>573</v>
      </c>
      <c r="G4288" s="178">
        <v>-11</v>
      </c>
      <c r="H4288" s="178">
        <v>3.7880442687310002E-4</v>
      </c>
      <c r="I4288" s="178">
        <v>4.2426095809787207E-4</v>
      </c>
      <c r="J4288" s="178" t="s">
        <v>625</v>
      </c>
    </row>
    <row r="4289" spans="1:10" x14ac:dyDescent="0.45">
      <c r="A4289" s="178" t="s">
        <v>567</v>
      </c>
      <c r="B4289" s="178" t="s">
        <v>568</v>
      </c>
      <c r="C4289" s="178">
        <v>2015</v>
      </c>
      <c r="D4289" s="178" t="s">
        <v>336</v>
      </c>
      <c r="E4289" s="178" t="s">
        <v>337</v>
      </c>
      <c r="F4289" s="178" t="s">
        <v>573</v>
      </c>
      <c r="G4289" s="178">
        <v>-9</v>
      </c>
      <c r="H4289" s="178">
        <v>5.8170483680440002E-4</v>
      </c>
      <c r="I4289" s="178">
        <v>6.5150941722092804E-4</v>
      </c>
      <c r="J4289" s="178" t="s">
        <v>625</v>
      </c>
    </row>
    <row r="4290" spans="1:10" x14ac:dyDescent="0.45">
      <c r="A4290" s="178" t="s">
        <v>567</v>
      </c>
      <c r="B4290" s="178" t="s">
        <v>568</v>
      </c>
      <c r="C4290" s="178">
        <v>2015</v>
      </c>
      <c r="D4290" s="178" t="s">
        <v>336</v>
      </c>
      <c r="E4290" s="178" t="s">
        <v>337</v>
      </c>
      <c r="F4290" s="178" t="s">
        <v>573</v>
      </c>
      <c r="G4290" s="178">
        <v>-6</v>
      </c>
      <c r="H4290" s="178">
        <v>4.2659585596989999E-4</v>
      </c>
      <c r="I4290" s="178">
        <v>4.7778735868628805E-4</v>
      </c>
      <c r="J4290" s="178" t="s">
        <v>625</v>
      </c>
    </row>
    <row r="4291" spans="1:10" x14ac:dyDescent="0.45">
      <c r="A4291" s="178" t="s">
        <v>567</v>
      </c>
      <c r="B4291" s="178" t="s">
        <v>568</v>
      </c>
      <c r="C4291" s="178">
        <v>2015</v>
      </c>
      <c r="D4291" s="178" t="s">
        <v>336</v>
      </c>
      <c r="E4291" s="178" t="s">
        <v>337</v>
      </c>
      <c r="F4291" s="178" t="s">
        <v>573</v>
      </c>
      <c r="G4291" s="178">
        <v>-3</v>
      </c>
      <c r="H4291" s="178">
        <v>4.298202984501E-4</v>
      </c>
      <c r="I4291" s="178">
        <v>4.8139873426411204E-4</v>
      </c>
      <c r="J4291" s="178" t="s">
        <v>625</v>
      </c>
    </row>
    <row r="4292" spans="1:10" x14ac:dyDescent="0.45">
      <c r="A4292" s="178" t="s">
        <v>567</v>
      </c>
      <c r="B4292" s="178" t="s">
        <v>568</v>
      </c>
      <c r="C4292" s="178">
        <v>2015</v>
      </c>
      <c r="D4292" s="178" t="s">
        <v>336</v>
      </c>
      <c r="E4292" s="178" t="s">
        <v>337</v>
      </c>
      <c r="F4292" s="178" t="s">
        <v>573</v>
      </c>
      <c r="G4292" s="178">
        <v>-2</v>
      </c>
      <c r="H4292" s="178">
        <v>4.0228423313239998E-4</v>
      </c>
      <c r="I4292" s="178">
        <v>4.5055834110828804E-4</v>
      </c>
      <c r="J4292" s="178" t="s">
        <v>625</v>
      </c>
    </row>
    <row r="4293" spans="1:10" x14ac:dyDescent="0.45">
      <c r="A4293" s="178" t="s">
        <v>567</v>
      </c>
      <c r="B4293" s="178" t="s">
        <v>568</v>
      </c>
      <c r="C4293" s="178">
        <v>2015</v>
      </c>
      <c r="D4293" s="178" t="s">
        <v>336</v>
      </c>
      <c r="E4293" s="178" t="s">
        <v>337</v>
      </c>
      <c r="F4293" s="178" t="s">
        <v>572</v>
      </c>
      <c r="G4293" s="178">
        <v>-2</v>
      </c>
      <c r="H4293" s="178">
        <v>8.5105665493760002E-4</v>
      </c>
      <c r="I4293" s="178">
        <v>9.5318345353011215E-4</v>
      </c>
      <c r="J4293" s="178" t="s">
        <v>625</v>
      </c>
    </row>
    <row r="4294" spans="1:10" x14ac:dyDescent="0.45">
      <c r="A4294" s="178" t="s">
        <v>567</v>
      </c>
      <c r="B4294" s="178" t="s">
        <v>568</v>
      </c>
      <c r="C4294" s="178">
        <v>2015</v>
      </c>
      <c r="D4294" s="178" t="s">
        <v>336</v>
      </c>
      <c r="E4294" s="178" t="s">
        <v>337</v>
      </c>
      <c r="F4294" s="178" t="s">
        <v>572</v>
      </c>
      <c r="G4294" s="178">
        <v>-1</v>
      </c>
      <c r="H4294" s="178">
        <v>5.0699613639154E-3</v>
      </c>
      <c r="I4294" s="178">
        <v>5.6783567275852488E-3</v>
      </c>
      <c r="J4294" s="178" t="s">
        <v>625</v>
      </c>
    </row>
    <row r="4295" spans="1:10" x14ac:dyDescent="0.45">
      <c r="A4295" s="178" t="s">
        <v>567</v>
      </c>
      <c r="B4295" s="178" t="s">
        <v>568</v>
      </c>
      <c r="C4295" s="178">
        <v>2015</v>
      </c>
      <c r="D4295" s="178" t="s">
        <v>336</v>
      </c>
      <c r="E4295" s="178" t="s">
        <v>337</v>
      </c>
      <c r="F4295" s="178" t="s">
        <v>572</v>
      </c>
      <c r="G4295" s="178">
        <v>0</v>
      </c>
      <c r="H4295" s="178">
        <v>6.3700419850646998E-3</v>
      </c>
      <c r="I4295" s="178">
        <v>7.1344470232724642E-3</v>
      </c>
      <c r="J4295" s="178" t="s">
        <v>625</v>
      </c>
    </row>
    <row r="4296" spans="1:10" x14ac:dyDescent="0.45">
      <c r="A4296" s="178" t="s">
        <v>567</v>
      </c>
      <c r="B4296" s="178" t="s">
        <v>568</v>
      </c>
      <c r="C4296" s="178">
        <v>2015</v>
      </c>
      <c r="D4296" s="178" t="s">
        <v>336</v>
      </c>
      <c r="E4296" s="178" t="s">
        <v>337</v>
      </c>
      <c r="F4296" s="178" t="s">
        <v>570</v>
      </c>
      <c r="G4296" s="178">
        <v>0</v>
      </c>
      <c r="H4296" s="178">
        <v>1.4254122506826999E-3</v>
      </c>
      <c r="I4296" s="178">
        <v>1.596461720764624E-3</v>
      </c>
      <c r="J4296" s="178" t="s">
        <v>625</v>
      </c>
    </row>
    <row r="4297" spans="1:10" x14ac:dyDescent="0.45">
      <c r="A4297" s="178" t="s">
        <v>567</v>
      </c>
      <c r="B4297" s="178" t="s">
        <v>568</v>
      </c>
      <c r="C4297" s="178">
        <v>2015</v>
      </c>
      <c r="D4297" s="178" t="s">
        <v>336</v>
      </c>
      <c r="E4297" s="178" t="s">
        <v>337</v>
      </c>
      <c r="F4297" s="178" t="s">
        <v>572</v>
      </c>
      <c r="G4297" s="178">
        <v>1</v>
      </c>
      <c r="H4297" s="178">
        <v>2.2188009112141999E-2</v>
      </c>
      <c r="I4297" s="178">
        <v>2.485057020559904E-2</v>
      </c>
      <c r="J4297" s="178" t="s">
        <v>625</v>
      </c>
    </row>
    <row r="4298" spans="1:10" x14ac:dyDescent="0.45">
      <c r="A4298" s="178" t="s">
        <v>567</v>
      </c>
      <c r="B4298" s="178" t="s">
        <v>568</v>
      </c>
      <c r="C4298" s="178">
        <v>2015</v>
      </c>
      <c r="D4298" s="178" t="s">
        <v>336</v>
      </c>
      <c r="E4298" s="178" t="s">
        <v>337</v>
      </c>
      <c r="F4298" s="178" t="s">
        <v>570</v>
      </c>
      <c r="G4298" s="178">
        <v>1</v>
      </c>
      <c r="H4298" s="178">
        <v>4.1380735347046997E-3</v>
      </c>
      <c r="I4298" s="178">
        <v>4.6346423588692637E-3</v>
      </c>
      <c r="J4298" s="178" t="s">
        <v>625</v>
      </c>
    </row>
    <row r="4299" spans="1:10" x14ac:dyDescent="0.45">
      <c r="A4299" s="178" t="s">
        <v>567</v>
      </c>
      <c r="B4299" s="178" t="s">
        <v>568</v>
      </c>
      <c r="C4299" s="178">
        <v>2015</v>
      </c>
      <c r="D4299" s="178" t="s">
        <v>336</v>
      </c>
      <c r="E4299" s="178" t="s">
        <v>337</v>
      </c>
      <c r="F4299" s="178" t="s">
        <v>572</v>
      </c>
      <c r="G4299" s="178">
        <v>2</v>
      </c>
      <c r="H4299" s="178">
        <v>1.40336778131314E-2</v>
      </c>
      <c r="I4299" s="178">
        <v>1.571771915070717E-2</v>
      </c>
      <c r="J4299" s="178" t="s">
        <v>625</v>
      </c>
    </row>
    <row r="4300" spans="1:10" x14ac:dyDescent="0.45">
      <c r="A4300" s="178" t="s">
        <v>567</v>
      </c>
      <c r="B4300" s="178" t="s">
        <v>568</v>
      </c>
      <c r="C4300" s="178">
        <v>2015</v>
      </c>
      <c r="D4300" s="178" t="s">
        <v>336</v>
      </c>
      <c r="E4300" s="178" t="s">
        <v>337</v>
      </c>
      <c r="F4300" s="178" t="s">
        <v>569</v>
      </c>
      <c r="G4300" s="178">
        <v>2</v>
      </c>
      <c r="H4300" s="178">
        <v>1.7104946076869999E-2</v>
      </c>
      <c r="I4300" s="178">
        <v>1.9157539606094402E-2</v>
      </c>
      <c r="J4300" s="178" t="s">
        <v>625</v>
      </c>
    </row>
    <row r="4301" spans="1:10" x14ac:dyDescent="0.45">
      <c r="A4301" s="178" t="s">
        <v>567</v>
      </c>
      <c r="B4301" s="178" t="s">
        <v>568</v>
      </c>
      <c r="C4301" s="178">
        <v>2015</v>
      </c>
      <c r="D4301" s="178" t="s">
        <v>336</v>
      </c>
      <c r="E4301" s="178" t="s">
        <v>337</v>
      </c>
      <c r="F4301" s="178" t="s">
        <v>570</v>
      </c>
      <c r="G4301" s="178">
        <v>2</v>
      </c>
      <c r="H4301" s="178">
        <v>4.6761791454627997E-3</v>
      </c>
      <c r="I4301" s="178">
        <v>5.2373206429183359E-3</v>
      </c>
      <c r="J4301" s="178" t="s">
        <v>625</v>
      </c>
    </row>
    <row r="4302" spans="1:10" x14ac:dyDescent="0.45">
      <c r="A4302" s="178" t="s">
        <v>567</v>
      </c>
      <c r="B4302" s="178" t="s">
        <v>568</v>
      </c>
      <c r="C4302" s="178">
        <v>2015</v>
      </c>
      <c r="D4302" s="178" t="s">
        <v>336</v>
      </c>
      <c r="E4302" s="178" t="s">
        <v>337</v>
      </c>
      <c r="F4302" s="178" t="s">
        <v>570</v>
      </c>
      <c r="G4302" s="178">
        <v>3</v>
      </c>
      <c r="H4302" s="178">
        <v>6.6599056590347996E-3</v>
      </c>
      <c r="I4302" s="178">
        <v>7.4590943381189767E-3</v>
      </c>
      <c r="J4302" s="178" t="s">
        <v>625</v>
      </c>
    </row>
    <row r="4303" spans="1:10" x14ac:dyDescent="0.45">
      <c r="A4303" s="178" t="s">
        <v>567</v>
      </c>
      <c r="B4303" s="178" t="s">
        <v>568</v>
      </c>
      <c r="C4303" s="178">
        <v>2015</v>
      </c>
      <c r="D4303" s="178" t="s">
        <v>336</v>
      </c>
      <c r="E4303" s="178" t="s">
        <v>337</v>
      </c>
      <c r="F4303" s="178" t="s">
        <v>572</v>
      </c>
      <c r="G4303" s="178">
        <v>3</v>
      </c>
      <c r="H4303" s="178">
        <v>9.9637640523723998E-3</v>
      </c>
      <c r="I4303" s="178">
        <v>1.1159415738657089E-2</v>
      </c>
      <c r="J4303" s="178" t="s">
        <v>625</v>
      </c>
    </row>
    <row r="4304" spans="1:10" x14ac:dyDescent="0.45">
      <c r="A4304" s="178" t="s">
        <v>567</v>
      </c>
      <c r="B4304" s="178" t="s">
        <v>568</v>
      </c>
      <c r="C4304" s="178">
        <v>2015</v>
      </c>
      <c r="D4304" s="178" t="s">
        <v>336</v>
      </c>
      <c r="E4304" s="178" t="s">
        <v>337</v>
      </c>
      <c r="F4304" s="178" t="s">
        <v>571</v>
      </c>
      <c r="G4304" s="178">
        <v>3</v>
      </c>
      <c r="H4304" s="178">
        <v>2.2196228848770299E-2</v>
      </c>
      <c r="I4304" s="178">
        <v>2.4859776310622736E-2</v>
      </c>
      <c r="J4304" s="178" t="s">
        <v>625</v>
      </c>
    </row>
    <row r="4305" spans="1:10" x14ac:dyDescent="0.45">
      <c r="A4305" s="178" t="s">
        <v>567</v>
      </c>
      <c r="B4305" s="178" t="s">
        <v>568</v>
      </c>
      <c r="C4305" s="178">
        <v>2015</v>
      </c>
      <c r="D4305" s="178" t="s">
        <v>336</v>
      </c>
      <c r="E4305" s="178" t="s">
        <v>337</v>
      </c>
      <c r="F4305" s="178" t="s">
        <v>569</v>
      </c>
      <c r="G4305" s="178">
        <v>3</v>
      </c>
      <c r="H4305" s="178">
        <v>6.4914015121757998E-2</v>
      </c>
      <c r="I4305" s="178">
        <v>7.2703696936368967E-2</v>
      </c>
      <c r="J4305" s="178" t="s">
        <v>625</v>
      </c>
    </row>
    <row r="4306" spans="1:10" x14ac:dyDescent="0.45">
      <c r="A4306" s="178" t="s">
        <v>567</v>
      </c>
      <c r="B4306" s="178" t="s">
        <v>568</v>
      </c>
      <c r="C4306" s="178">
        <v>2015</v>
      </c>
      <c r="D4306" s="178" t="s">
        <v>336</v>
      </c>
      <c r="E4306" s="178" t="s">
        <v>337</v>
      </c>
      <c r="F4306" s="178" t="s">
        <v>574</v>
      </c>
      <c r="G4306" s="178">
        <v>3</v>
      </c>
      <c r="H4306" s="178">
        <v>9.6929530613124398E-2</v>
      </c>
      <c r="I4306" s="178">
        <v>0.10856107428669934</v>
      </c>
      <c r="J4306" s="178" t="s">
        <v>626</v>
      </c>
    </row>
    <row r="4307" spans="1:10" x14ac:dyDescent="0.45">
      <c r="A4307" s="178" t="s">
        <v>567</v>
      </c>
      <c r="B4307" s="178" t="s">
        <v>568</v>
      </c>
      <c r="C4307" s="178">
        <v>2015</v>
      </c>
      <c r="D4307" s="178" t="s">
        <v>336</v>
      </c>
      <c r="E4307" s="178" t="s">
        <v>337</v>
      </c>
      <c r="F4307" s="178" t="s">
        <v>572</v>
      </c>
      <c r="G4307" s="178">
        <v>4</v>
      </c>
      <c r="H4307" s="178">
        <v>7.3202209605370003E-3</v>
      </c>
      <c r="I4307" s="178">
        <v>8.1986474758014415E-3</v>
      </c>
      <c r="J4307" s="178" t="s">
        <v>625</v>
      </c>
    </row>
    <row r="4308" spans="1:10" x14ac:dyDescent="0.45">
      <c r="A4308" s="178" t="s">
        <v>567</v>
      </c>
      <c r="B4308" s="178" t="s">
        <v>568</v>
      </c>
      <c r="C4308" s="178">
        <v>2015</v>
      </c>
      <c r="D4308" s="178" t="s">
        <v>336</v>
      </c>
      <c r="E4308" s="178" t="s">
        <v>337</v>
      </c>
      <c r="F4308" s="178" t="s">
        <v>574</v>
      </c>
      <c r="G4308" s="178">
        <v>4</v>
      </c>
      <c r="H4308" s="178">
        <v>0.66295752953737896</v>
      </c>
      <c r="I4308" s="178">
        <v>0.74251243308186454</v>
      </c>
      <c r="J4308" s="178" t="s">
        <v>626</v>
      </c>
    </row>
    <row r="4309" spans="1:10" x14ac:dyDescent="0.45">
      <c r="A4309" s="178" t="s">
        <v>567</v>
      </c>
      <c r="B4309" s="178" t="s">
        <v>568</v>
      </c>
      <c r="C4309" s="178">
        <v>2015</v>
      </c>
      <c r="D4309" s="178" t="s">
        <v>336</v>
      </c>
      <c r="E4309" s="178" t="s">
        <v>337</v>
      </c>
      <c r="F4309" s="178" t="s">
        <v>569</v>
      </c>
      <c r="G4309" s="178">
        <v>4</v>
      </c>
      <c r="H4309" s="178">
        <v>0.152146056294441</v>
      </c>
      <c r="I4309" s="178">
        <v>0.17040358304977393</v>
      </c>
      <c r="J4309" s="178" t="s">
        <v>625</v>
      </c>
    </row>
    <row r="4310" spans="1:10" x14ac:dyDescent="0.45">
      <c r="A4310" s="178" t="s">
        <v>567</v>
      </c>
      <c r="B4310" s="178" t="s">
        <v>568</v>
      </c>
      <c r="C4310" s="178">
        <v>2015</v>
      </c>
      <c r="D4310" s="178" t="s">
        <v>336</v>
      </c>
      <c r="E4310" s="178" t="s">
        <v>337</v>
      </c>
      <c r="F4310" s="178" t="s">
        <v>570</v>
      </c>
      <c r="G4310" s="178">
        <v>4</v>
      </c>
      <c r="H4310" s="178">
        <v>1.5627768647391301E-2</v>
      </c>
      <c r="I4310" s="178">
        <v>1.7503100885078258E-2</v>
      </c>
      <c r="J4310" s="178" t="s">
        <v>625</v>
      </c>
    </row>
    <row r="4311" spans="1:10" x14ac:dyDescent="0.45">
      <c r="A4311" s="178" t="s">
        <v>567</v>
      </c>
      <c r="B4311" s="178" t="s">
        <v>568</v>
      </c>
      <c r="C4311" s="178">
        <v>2015</v>
      </c>
      <c r="D4311" s="178" t="s">
        <v>336</v>
      </c>
      <c r="E4311" s="178" t="s">
        <v>337</v>
      </c>
      <c r="F4311" s="178" t="s">
        <v>571</v>
      </c>
      <c r="G4311" s="178">
        <v>4</v>
      </c>
      <c r="H4311" s="178">
        <v>5.3146630816627301E-2</v>
      </c>
      <c r="I4311" s="178">
        <v>5.952422651462258E-2</v>
      </c>
      <c r="J4311" s="178" t="s">
        <v>625</v>
      </c>
    </row>
    <row r="4312" spans="1:10" x14ac:dyDescent="0.45">
      <c r="A4312" s="178" t="s">
        <v>567</v>
      </c>
      <c r="B4312" s="178" t="s">
        <v>568</v>
      </c>
      <c r="C4312" s="178">
        <v>2015</v>
      </c>
      <c r="D4312" s="178" t="s">
        <v>336</v>
      </c>
      <c r="E4312" s="178" t="s">
        <v>337</v>
      </c>
      <c r="F4312" s="178" t="s">
        <v>571</v>
      </c>
      <c r="G4312" s="178">
        <v>5</v>
      </c>
      <c r="H4312" s="178">
        <v>2.7183392900042201E-2</v>
      </c>
      <c r="I4312" s="178">
        <v>3.0445400048047268E-2</v>
      </c>
      <c r="J4312" s="178" t="s">
        <v>625</v>
      </c>
    </row>
    <row r="4313" spans="1:10" x14ac:dyDescent="0.45">
      <c r="A4313" s="178" t="s">
        <v>567</v>
      </c>
      <c r="B4313" s="178" t="s">
        <v>568</v>
      </c>
      <c r="C4313" s="178">
        <v>2015</v>
      </c>
      <c r="D4313" s="178" t="s">
        <v>336</v>
      </c>
      <c r="E4313" s="178" t="s">
        <v>337</v>
      </c>
      <c r="F4313" s="178" t="s">
        <v>572</v>
      </c>
      <c r="G4313" s="178">
        <v>5</v>
      </c>
      <c r="H4313" s="178">
        <v>7.5171650823904002E-3</v>
      </c>
      <c r="I4313" s="178">
        <v>8.4192248922772498E-3</v>
      </c>
      <c r="J4313" s="178" t="s">
        <v>625</v>
      </c>
    </row>
    <row r="4314" spans="1:10" x14ac:dyDescent="0.45">
      <c r="A4314" s="178" t="s">
        <v>567</v>
      </c>
      <c r="B4314" s="178" t="s">
        <v>568</v>
      </c>
      <c r="C4314" s="178">
        <v>2015</v>
      </c>
      <c r="D4314" s="178" t="s">
        <v>336</v>
      </c>
      <c r="E4314" s="178" t="s">
        <v>337</v>
      </c>
      <c r="F4314" s="178" t="s">
        <v>574</v>
      </c>
      <c r="G4314" s="178">
        <v>5</v>
      </c>
      <c r="H4314" s="178">
        <v>0.29498721472918898</v>
      </c>
      <c r="I4314" s="178">
        <v>0.3303856804966917</v>
      </c>
      <c r="J4314" s="178" t="s">
        <v>626</v>
      </c>
    </row>
    <row r="4315" spans="1:10" x14ac:dyDescent="0.45">
      <c r="A4315" s="178" t="s">
        <v>567</v>
      </c>
      <c r="B4315" s="178" t="s">
        <v>568</v>
      </c>
      <c r="C4315" s="178">
        <v>2015</v>
      </c>
      <c r="D4315" s="178" t="s">
        <v>336</v>
      </c>
      <c r="E4315" s="178" t="s">
        <v>337</v>
      </c>
      <c r="F4315" s="178" t="s">
        <v>570</v>
      </c>
      <c r="G4315" s="178">
        <v>5</v>
      </c>
      <c r="H4315" s="178">
        <v>1.55639623408206E-2</v>
      </c>
      <c r="I4315" s="178">
        <v>1.7431637821719075E-2</v>
      </c>
      <c r="J4315" s="178" t="s">
        <v>625</v>
      </c>
    </row>
    <row r="4316" spans="1:10" x14ac:dyDescent="0.45">
      <c r="A4316" s="178" t="s">
        <v>567</v>
      </c>
      <c r="B4316" s="178" t="s">
        <v>568</v>
      </c>
      <c r="C4316" s="178">
        <v>2015</v>
      </c>
      <c r="D4316" s="178" t="s">
        <v>336</v>
      </c>
      <c r="E4316" s="178" t="s">
        <v>337</v>
      </c>
      <c r="F4316" s="178" t="s">
        <v>569</v>
      </c>
      <c r="G4316" s="178">
        <v>5</v>
      </c>
      <c r="H4316" s="178">
        <v>0.29901495296508002</v>
      </c>
      <c r="I4316" s="178">
        <v>0.33489674732088964</v>
      </c>
      <c r="J4316" s="178" t="s">
        <v>625</v>
      </c>
    </row>
    <row r="4317" spans="1:10" x14ac:dyDescent="0.45">
      <c r="A4317" s="178" t="s">
        <v>567</v>
      </c>
      <c r="B4317" s="178" t="s">
        <v>568</v>
      </c>
      <c r="C4317" s="178">
        <v>2015</v>
      </c>
      <c r="D4317" s="178" t="s">
        <v>336</v>
      </c>
      <c r="E4317" s="178" t="s">
        <v>337</v>
      </c>
      <c r="F4317" s="178" t="s">
        <v>574</v>
      </c>
      <c r="G4317" s="178">
        <v>6</v>
      </c>
      <c r="H4317" s="178">
        <v>0.129857357824221</v>
      </c>
      <c r="I4317" s="178">
        <v>0.14544024076312753</v>
      </c>
      <c r="J4317" s="178" t="s">
        <v>626</v>
      </c>
    </row>
    <row r="4318" spans="1:10" x14ac:dyDescent="0.45">
      <c r="A4318" s="178" t="s">
        <v>567</v>
      </c>
      <c r="B4318" s="178" t="s">
        <v>568</v>
      </c>
      <c r="C4318" s="178">
        <v>2015</v>
      </c>
      <c r="D4318" s="178" t="s">
        <v>336</v>
      </c>
      <c r="E4318" s="178" t="s">
        <v>337</v>
      </c>
      <c r="F4318" s="178" t="s">
        <v>570</v>
      </c>
      <c r="G4318" s="178">
        <v>6</v>
      </c>
      <c r="H4318" s="178">
        <v>1.35504783829674E-2</v>
      </c>
      <c r="I4318" s="178">
        <v>1.517653578892349E-2</v>
      </c>
      <c r="J4318" s="178" t="s">
        <v>625</v>
      </c>
    </row>
    <row r="4319" spans="1:10" x14ac:dyDescent="0.45">
      <c r="A4319" s="178" t="s">
        <v>567</v>
      </c>
      <c r="B4319" s="178" t="s">
        <v>568</v>
      </c>
      <c r="C4319" s="178">
        <v>2015</v>
      </c>
      <c r="D4319" s="178" t="s">
        <v>336</v>
      </c>
      <c r="E4319" s="178" t="s">
        <v>337</v>
      </c>
      <c r="F4319" s="178" t="s">
        <v>569</v>
      </c>
      <c r="G4319" s="178">
        <v>6</v>
      </c>
      <c r="H4319" s="178">
        <v>0.22615572530776201</v>
      </c>
      <c r="I4319" s="178">
        <v>0.25329441234469346</v>
      </c>
      <c r="J4319" s="178" t="s">
        <v>625</v>
      </c>
    </row>
    <row r="4320" spans="1:10" x14ac:dyDescent="0.45">
      <c r="A4320" s="178" t="s">
        <v>567</v>
      </c>
      <c r="B4320" s="178" t="s">
        <v>568</v>
      </c>
      <c r="C4320" s="178">
        <v>2015</v>
      </c>
      <c r="D4320" s="178" t="s">
        <v>336</v>
      </c>
      <c r="E4320" s="178" t="s">
        <v>337</v>
      </c>
      <c r="F4320" s="178" t="s">
        <v>572</v>
      </c>
      <c r="G4320" s="178">
        <v>6</v>
      </c>
      <c r="H4320" s="178">
        <v>4.9928424559766002E-3</v>
      </c>
      <c r="I4320" s="178">
        <v>5.5919835506937927E-3</v>
      </c>
      <c r="J4320" s="178" t="s">
        <v>625</v>
      </c>
    </row>
    <row r="4321" spans="1:10" x14ac:dyDescent="0.45">
      <c r="A4321" s="178" t="s">
        <v>567</v>
      </c>
      <c r="B4321" s="178" t="s">
        <v>568</v>
      </c>
      <c r="C4321" s="178">
        <v>2015</v>
      </c>
      <c r="D4321" s="178" t="s">
        <v>336</v>
      </c>
      <c r="E4321" s="178" t="s">
        <v>337</v>
      </c>
      <c r="F4321" s="178" t="s">
        <v>571</v>
      </c>
      <c r="G4321" s="178">
        <v>6</v>
      </c>
      <c r="H4321" s="178">
        <v>1.72818705323152E-2</v>
      </c>
      <c r="I4321" s="178">
        <v>1.9355694996193027E-2</v>
      </c>
      <c r="J4321" s="178" t="s">
        <v>625</v>
      </c>
    </row>
    <row r="4322" spans="1:10" x14ac:dyDescent="0.45">
      <c r="A4322" s="178" t="s">
        <v>567</v>
      </c>
      <c r="B4322" s="178" t="s">
        <v>568</v>
      </c>
      <c r="C4322" s="178">
        <v>2015</v>
      </c>
      <c r="D4322" s="178" t="s">
        <v>336</v>
      </c>
      <c r="E4322" s="178" t="s">
        <v>337</v>
      </c>
      <c r="F4322" s="178" t="s">
        <v>574</v>
      </c>
      <c r="G4322" s="178">
        <v>7</v>
      </c>
      <c r="H4322" s="178">
        <v>6.2973629450425506E-2</v>
      </c>
      <c r="I4322" s="178">
        <v>7.0530464984476571E-2</v>
      </c>
      <c r="J4322" s="178" t="s">
        <v>626</v>
      </c>
    </row>
    <row r="4323" spans="1:10" x14ac:dyDescent="0.45">
      <c r="A4323" s="178" t="s">
        <v>567</v>
      </c>
      <c r="B4323" s="178" t="s">
        <v>568</v>
      </c>
      <c r="C4323" s="178">
        <v>2015</v>
      </c>
      <c r="D4323" s="178" t="s">
        <v>336</v>
      </c>
      <c r="E4323" s="178" t="s">
        <v>337</v>
      </c>
      <c r="F4323" s="178" t="s">
        <v>570</v>
      </c>
      <c r="G4323" s="178">
        <v>7</v>
      </c>
      <c r="H4323" s="178">
        <v>9.2476081335916994E-3</v>
      </c>
      <c r="I4323" s="178">
        <v>1.0357321109622704E-2</v>
      </c>
      <c r="J4323" s="178" t="s">
        <v>625</v>
      </c>
    </row>
    <row r="4324" spans="1:10" x14ac:dyDescent="0.45">
      <c r="A4324" s="178" t="s">
        <v>567</v>
      </c>
      <c r="B4324" s="178" t="s">
        <v>568</v>
      </c>
      <c r="C4324" s="178">
        <v>2015</v>
      </c>
      <c r="D4324" s="178" t="s">
        <v>336</v>
      </c>
      <c r="E4324" s="178" t="s">
        <v>337</v>
      </c>
      <c r="F4324" s="178" t="s">
        <v>571</v>
      </c>
      <c r="G4324" s="178">
        <v>7</v>
      </c>
      <c r="H4324" s="178">
        <v>1.25736267655157E-2</v>
      </c>
      <c r="I4324" s="178">
        <v>1.4082461977377586E-2</v>
      </c>
      <c r="J4324" s="178" t="s">
        <v>625</v>
      </c>
    </row>
    <row r="4325" spans="1:10" x14ac:dyDescent="0.45">
      <c r="A4325" s="178" t="s">
        <v>567</v>
      </c>
      <c r="B4325" s="178" t="s">
        <v>568</v>
      </c>
      <c r="C4325" s="178">
        <v>2015</v>
      </c>
      <c r="D4325" s="178" t="s">
        <v>336</v>
      </c>
      <c r="E4325" s="178" t="s">
        <v>337</v>
      </c>
      <c r="F4325" s="178" t="s">
        <v>569</v>
      </c>
      <c r="G4325" s="178">
        <v>7</v>
      </c>
      <c r="H4325" s="178">
        <v>0.22984608542174101</v>
      </c>
      <c r="I4325" s="178">
        <v>0.25742761567234995</v>
      </c>
      <c r="J4325" s="178" t="s">
        <v>625</v>
      </c>
    </row>
    <row r="4326" spans="1:10" x14ac:dyDescent="0.45">
      <c r="A4326" s="178" t="s">
        <v>567</v>
      </c>
      <c r="B4326" s="178" t="s">
        <v>568</v>
      </c>
      <c r="C4326" s="178">
        <v>2015</v>
      </c>
      <c r="D4326" s="178" t="s">
        <v>336</v>
      </c>
      <c r="E4326" s="178" t="s">
        <v>337</v>
      </c>
      <c r="F4326" s="178" t="s">
        <v>572</v>
      </c>
      <c r="G4326" s="178">
        <v>7</v>
      </c>
      <c r="H4326" s="178">
        <v>2.3206127516459999E-3</v>
      </c>
      <c r="I4326" s="178">
        <v>2.5990862818435203E-3</v>
      </c>
      <c r="J4326" s="178" t="s">
        <v>625</v>
      </c>
    </row>
    <row r="4327" spans="1:10" x14ac:dyDescent="0.45">
      <c r="A4327" s="178" t="s">
        <v>567</v>
      </c>
      <c r="B4327" s="178" t="s">
        <v>568</v>
      </c>
      <c r="C4327" s="178">
        <v>2015</v>
      </c>
      <c r="D4327" s="178" t="s">
        <v>336</v>
      </c>
      <c r="E4327" s="178" t="s">
        <v>337</v>
      </c>
      <c r="F4327" s="178" t="s">
        <v>574</v>
      </c>
      <c r="G4327" s="178">
        <v>8</v>
      </c>
      <c r="H4327" s="178">
        <v>5.7837600819766501E-2</v>
      </c>
      <c r="I4327" s="178">
        <v>6.4778112918138481E-2</v>
      </c>
      <c r="J4327" s="178" t="s">
        <v>626</v>
      </c>
    </row>
    <row r="4328" spans="1:10" x14ac:dyDescent="0.45">
      <c r="A4328" s="178" t="s">
        <v>567</v>
      </c>
      <c r="B4328" s="178" t="s">
        <v>568</v>
      </c>
      <c r="C4328" s="178">
        <v>2015</v>
      </c>
      <c r="D4328" s="178" t="s">
        <v>336</v>
      </c>
      <c r="E4328" s="178" t="s">
        <v>337</v>
      </c>
      <c r="F4328" s="178" t="s">
        <v>569</v>
      </c>
      <c r="G4328" s="178">
        <v>8</v>
      </c>
      <c r="H4328" s="178">
        <v>0.13453414011746601</v>
      </c>
      <c r="I4328" s="178">
        <v>0.15067823693156193</v>
      </c>
      <c r="J4328" s="178" t="s">
        <v>625</v>
      </c>
    </row>
    <row r="4329" spans="1:10" x14ac:dyDescent="0.45">
      <c r="A4329" s="178" t="s">
        <v>567</v>
      </c>
      <c r="B4329" s="178" t="s">
        <v>568</v>
      </c>
      <c r="C4329" s="178">
        <v>2015</v>
      </c>
      <c r="D4329" s="178" t="s">
        <v>336</v>
      </c>
      <c r="E4329" s="178" t="s">
        <v>337</v>
      </c>
      <c r="F4329" s="178" t="s">
        <v>570</v>
      </c>
      <c r="G4329" s="178">
        <v>8</v>
      </c>
      <c r="H4329" s="178">
        <v>1.0814400098752199E-2</v>
      </c>
      <c r="I4329" s="178">
        <v>1.2112128110602464E-2</v>
      </c>
      <c r="J4329" s="178" t="s">
        <v>625</v>
      </c>
    </row>
    <row r="4330" spans="1:10" x14ac:dyDescent="0.45">
      <c r="A4330" s="178" t="s">
        <v>567</v>
      </c>
      <c r="B4330" s="178" t="s">
        <v>568</v>
      </c>
      <c r="C4330" s="178">
        <v>2015</v>
      </c>
      <c r="D4330" s="178" t="s">
        <v>336</v>
      </c>
      <c r="E4330" s="178" t="s">
        <v>337</v>
      </c>
      <c r="F4330" s="178" t="s">
        <v>572</v>
      </c>
      <c r="G4330" s="178">
        <v>8</v>
      </c>
      <c r="H4330" s="178">
        <v>2.4027927574934E-3</v>
      </c>
      <c r="I4330" s="178">
        <v>2.6911278883926084E-3</v>
      </c>
      <c r="J4330" s="178" t="s">
        <v>625</v>
      </c>
    </row>
    <row r="4331" spans="1:10" x14ac:dyDescent="0.45">
      <c r="A4331" s="178" t="s">
        <v>567</v>
      </c>
      <c r="B4331" s="178" t="s">
        <v>568</v>
      </c>
      <c r="C4331" s="178">
        <v>2015</v>
      </c>
      <c r="D4331" s="178" t="s">
        <v>336</v>
      </c>
      <c r="E4331" s="178" t="s">
        <v>337</v>
      </c>
      <c r="F4331" s="178" t="s">
        <v>571</v>
      </c>
      <c r="G4331" s="178">
        <v>8</v>
      </c>
      <c r="H4331" s="178">
        <v>6.9363626244011998E-3</v>
      </c>
      <c r="I4331" s="178">
        <v>7.7687261393293442E-3</v>
      </c>
      <c r="J4331" s="178" t="s">
        <v>625</v>
      </c>
    </row>
    <row r="4332" spans="1:10" x14ac:dyDescent="0.45">
      <c r="A4332" s="178" t="s">
        <v>567</v>
      </c>
      <c r="B4332" s="178" t="s">
        <v>568</v>
      </c>
      <c r="C4332" s="178">
        <v>2015</v>
      </c>
      <c r="D4332" s="178" t="s">
        <v>336</v>
      </c>
      <c r="E4332" s="178" t="s">
        <v>337</v>
      </c>
      <c r="F4332" s="178" t="s">
        <v>572</v>
      </c>
      <c r="G4332" s="178">
        <v>9</v>
      </c>
      <c r="H4332" s="178">
        <v>3.1308492762036999E-3</v>
      </c>
      <c r="I4332" s="178">
        <v>3.506551189348144E-3</v>
      </c>
      <c r="J4332" s="178" t="s">
        <v>625</v>
      </c>
    </row>
    <row r="4333" spans="1:10" x14ac:dyDescent="0.45">
      <c r="A4333" s="178" t="s">
        <v>567</v>
      </c>
      <c r="B4333" s="178" t="s">
        <v>568</v>
      </c>
      <c r="C4333" s="178">
        <v>2015</v>
      </c>
      <c r="D4333" s="178" t="s">
        <v>336</v>
      </c>
      <c r="E4333" s="178" t="s">
        <v>337</v>
      </c>
      <c r="F4333" s="178" t="s">
        <v>573</v>
      </c>
      <c r="G4333" s="178">
        <v>9</v>
      </c>
      <c r="H4333" s="178">
        <v>3.6447728052740002E-4</v>
      </c>
      <c r="I4333" s="178">
        <v>4.0821455419068808E-4</v>
      </c>
      <c r="J4333" s="178" t="s">
        <v>625</v>
      </c>
    </row>
    <row r="4334" spans="1:10" x14ac:dyDescent="0.45">
      <c r="A4334" s="178" t="s">
        <v>567</v>
      </c>
      <c r="B4334" s="178" t="s">
        <v>568</v>
      </c>
      <c r="C4334" s="178">
        <v>2015</v>
      </c>
      <c r="D4334" s="178" t="s">
        <v>336</v>
      </c>
      <c r="E4334" s="178" t="s">
        <v>337</v>
      </c>
      <c r="F4334" s="178" t="s">
        <v>569</v>
      </c>
      <c r="G4334" s="178">
        <v>9</v>
      </c>
      <c r="H4334" s="178">
        <v>0.11344580492004699</v>
      </c>
      <c r="I4334" s="178">
        <v>0.12705930151045264</v>
      </c>
      <c r="J4334" s="178" t="s">
        <v>625</v>
      </c>
    </row>
    <row r="4335" spans="1:10" x14ac:dyDescent="0.45">
      <c r="A4335" s="178" t="s">
        <v>567</v>
      </c>
      <c r="B4335" s="178" t="s">
        <v>568</v>
      </c>
      <c r="C4335" s="178">
        <v>2015</v>
      </c>
      <c r="D4335" s="178" t="s">
        <v>336</v>
      </c>
      <c r="E4335" s="178" t="s">
        <v>337</v>
      </c>
      <c r="F4335" s="178" t="s">
        <v>574</v>
      </c>
      <c r="G4335" s="178">
        <v>9</v>
      </c>
      <c r="H4335" s="178">
        <v>4.1675970074720702E-2</v>
      </c>
      <c r="I4335" s="178">
        <v>4.6677086483687187E-2</v>
      </c>
      <c r="J4335" s="178" t="s">
        <v>626</v>
      </c>
    </row>
    <row r="4336" spans="1:10" x14ac:dyDescent="0.45">
      <c r="A4336" s="178" t="s">
        <v>567</v>
      </c>
      <c r="B4336" s="178" t="s">
        <v>568</v>
      </c>
      <c r="C4336" s="178">
        <v>2015</v>
      </c>
      <c r="D4336" s="178" t="s">
        <v>336</v>
      </c>
      <c r="E4336" s="178" t="s">
        <v>337</v>
      </c>
      <c r="F4336" s="178" t="s">
        <v>571</v>
      </c>
      <c r="G4336" s="178">
        <v>9</v>
      </c>
      <c r="H4336" s="178">
        <v>4.4629671610892001E-3</v>
      </c>
      <c r="I4336" s="178">
        <v>4.9985232204199049E-3</v>
      </c>
      <c r="J4336" s="178" t="s">
        <v>625</v>
      </c>
    </row>
    <row r="4337" spans="1:10" x14ac:dyDescent="0.45">
      <c r="A4337" s="178" t="s">
        <v>567</v>
      </c>
      <c r="B4337" s="178" t="s">
        <v>568</v>
      </c>
      <c r="C4337" s="178">
        <v>2015</v>
      </c>
      <c r="D4337" s="178" t="s">
        <v>336</v>
      </c>
      <c r="E4337" s="178" t="s">
        <v>337</v>
      </c>
      <c r="F4337" s="178" t="s">
        <v>570</v>
      </c>
      <c r="G4337" s="178">
        <v>9</v>
      </c>
      <c r="H4337" s="178">
        <v>8.0748283653519996E-3</v>
      </c>
      <c r="I4337" s="178">
        <v>9.0438077691942405E-3</v>
      </c>
      <c r="J4337" s="178" t="s">
        <v>625</v>
      </c>
    </row>
    <row r="4338" spans="1:10" x14ac:dyDescent="0.45">
      <c r="A4338" s="178" t="s">
        <v>567</v>
      </c>
      <c r="B4338" s="178" t="s">
        <v>568</v>
      </c>
      <c r="C4338" s="178">
        <v>2015</v>
      </c>
      <c r="D4338" s="178" t="s">
        <v>336</v>
      </c>
      <c r="E4338" s="178" t="s">
        <v>337</v>
      </c>
      <c r="F4338" s="178" t="s">
        <v>572</v>
      </c>
      <c r="G4338" s="178">
        <v>10</v>
      </c>
      <c r="H4338" s="178">
        <v>2.1722718374804001E-3</v>
      </c>
      <c r="I4338" s="178">
        <v>2.4329444579780481E-3</v>
      </c>
      <c r="J4338" s="178" t="s">
        <v>625</v>
      </c>
    </row>
    <row r="4339" spans="1:10" x14ac:dyDescent="0.45">
      <c r="A4339" s="178" t="s">
        <v>567</v>
      </c>
      <c r="B4339" s="178" t="s">
        <v>568</v>
      </c>
      <c r="C4339" s="178">
        <v>2015</v>
      </c>
      <c r="D4339" s="178" t="s">
        <v>336</v>
      </c>
      <c r="E4339" s="178" t="s">
        <v>337</v>
      </c>
      <c r="F4339" s="178" t="s">
        <v>570</v>
      </c>
      <c r="G4339" s="178">
        <v>10</v>
      </c>
      <c r="H4339" s="178">
        <v>6.8899266771041004E-3</v>
      </c>
      <c r="I4339" s="178">
        <v>7.7167178783565929E-3</v>
      </c>
      <c r="J4339" s="178" t="s">
        <v>625</v>
      </c>
    </row>
    <row r="4340" spans="1:10" x14ac:dyDescent="0.45">
      <c r="A4340" s="178" t="s">
        <v>567</v>
      </c>
      <c r="B4340" s="178" t="s">
        <v>568</v>
      </c>
      <c r="C4340" s="178">
        <v>2015</v>
      </c>
      <c r="D4340" s="178" t="s">
        <v>336</v>
      </c>
      <c r="E4340" s="178" t="s">
        <v>337</v>
      </c>
      <c r="F4340" s="178" t="s">
        <v>571</v>
      </c>
      <c r="G4340" s="178">
        <v>10</v>
      </c>
      <c r="H4340" s="178">
        <v>3.2821779605000999E-3</v>
      </c>
      <c r="I4340" s="178">
        <v>3.6760393157601124E-3</v>
      </c>
      <c r="J4340" s="178" t="s">
        <v>625</v>
      </c>
    </row>
    <row r="4341" spans="1:10" x14ac:dyDescent="0.45">
      <c r="A4341" s="178" t="s">
        <v>567</v>
      </c>
      <c r="B4341" s="178" t="s">
        <v>568</v>
      </c>
      <c r="C4341" s="178">
        <v>2015</v>
      </c>
      <c r="D4341" s="178" t="s">
        <v>336</v>
      </c>
      <c r="E4341" s="178" t="s">
        <v>337</v>
      </c>
      <c r="F4341" s="178" t="s">
        <v>569</v>
      </c>
      <c r="G4341" s="178">
        <v>10</v>
      </c>
      <c r="H4341" s="178">
        <v>6.6228243522346006E-2</v>
      </c>
      <c r="I4341" s="178">
        <v>7.4175632745027531E-2</v>
      </c>
      <c r="J4341" s="178" t="s">
        <v>625</v>
      </c>
    </row>
    <row r="4342" spans="1:10" x14ac:dyDescent="0.45">
      <c r="A4342" s="178" t="s">
        <v>567</v>
      </c>
      <c r="B4342" s="178" t="s">
        <v>568</v>
      </c>
      <c r="C4342" s="178">
        <v>2015</v>
      </c>
      <c r="D4342" s="178" t="s">
        <v>336</v>
      </c>
      <c r="E4342" s="178" t="s">
        <v>337</v>
      </c>
      <c r="F4342" s="178" t="s">
        <v>573</v>
      </c>
      <c r="G4342" s="178">
        <v>10</v>
      </c>
      <c r="H4342" s="178">
        <v>3.4306358429599999E-4</v>
      </c>
      <c r="I4342" s="178">
        <v>3.8423121441152002E-4</v>
      </c>
      <c r="J4342" s="178" t="s">
        <v>625</v>
      </c>
    </row>
    <row r="4343" spans="1:10" x14ac:dyDescent="0.45">
      <c r="A4343" s="178" t="s">
        <v>567</v>
      </c>
      <c r="B4343" s="178" t="s">
        <v>568</v>
      </c>
      <c r="C4343" s="178">
        <v>2015</v>
      </c>
      <c r="D4343" s="178" t="s">
        <v>336</v>
      </c>
      <c r="E4343" s="178" t="s">
        <v>337</v>
      </c>
      <c r="F4343" s="178" t="s">
        <v>574</v>
      </c>
      <c r="G4343" s="178">
        <v>10</v>
      </c>
      <c r="H4343" s="178">
        <v>2.5540627539157899E-2</v>
      </c>
      <c r="I4343" s="178">
        <v>2.860550284385685E-2</v>
      </c>
      <c r="J4343" s="178" t="s">
        <v>626</v>
      </c>
    </row>
    <row r="4344" spans="1:10" x14ac:dyDescent="0.45">
      <c r="A4344" s="178" t="s">
        <v>567</v>
      </c>
      <c r="B4344" s="178" t="s">
        <v>568</v>
      </c>
      <c r="C4344" s="178">
        <v>2015</v>
      </c>
      <c r="D4344" s="178" t="s">
        <v>336</v>
      </c>
      <c r="E4344" s="178" t="s">
        <v>337</v>
      </c>
      <c r="F4344" s="178" t="s">
        <v>570</v>
      </c>
      <c r="G4344" s="178">
        <v>11</v>
      </c>
      <c r="H4344" s="178">
        <v>5.1685550133698001E-3</v>
      </c>
      <c r="I4344" s="178">
        <v>5.7887816149741764E-3</v>
      </c>
      <c r="J4344" s="178" t="s">
        <v>625</v>
      </c>
    </row>
    <row r="4345" spans="1:10" x14ac:dyDescent="0.45">
      <c r="A4345" s="178" t="s">
        <v>567</v>
      </c>
      <c r="B4345" s="178" t="s">
        <v>568</v>
      </c>
      <c r="C4345" s="178">
        <v>2015</v>
      </c>
      <c r="D4345" s="178" t="s">
        <v>336</v>
      </c>
      <c r="E4345" s="178" t="s">
        <v>337</v>
      </c>
      <c r="F4345" s="178" t="s">
        <v>569</v>
      </c>
      <c r="G4345" s="178">
        <v>11</v>
      </c>
      <c r="H4345" s="178">
        <v>0.118802222888916</v>
      </c>
      <c r="I4345" s="178">
        <v>0.13305848963558592</v>
      </c>
      <c r="J4345" s="178" t="s">
        <v>625</v>
      </c>
    </row>
    <row r="4346" spans="1:10" x14ac:dyDescent="0.45">
      <c r="A4346" s="178" t="s">
        <v>567</v>
      </c>
      <c r="B4346" s="178" t="s">
        <v>568</v>
      </c>
      <c r="C4346" s="178">
        <v>2015</v>
      </c>
      <c r="D4346" s="178" t="s">
        <v>336</v>
      </c>
      <c r="E4346" s="178" t="s">
        <v>337</v>
      </c>
      <c r="F4346" s="178" t="s">
        <v>574</v>
      </c>
      <c r="G4346" s="178">
        <v>11</v>
      </c>
      <c r="H4346" s="178">
        <v>2.2640843410044902E-2</v>
      </c>
      <c r="I4346" s="178">
        <v>2.5357744619250291E-2</v>
      </c>
      <c r="J4346" s="178" t="s">
        <v>626</v>
      </c>
    </row>
    <row r="4347" spans="1:10" x14ac:dyDescent="0.45">
      <c r="A4347" s="178" t="s">
        <v>567</v>
      </c>
      <c r="B4347" s="178" t="s">
        <v>568</v>
      </c>
      <c r="C4347" s="178">
        <v>2015</v>
      </c>
      <c r="D4347" s="178" t="s">
        <v>336</v>
      </c>
      <c r="E4347" s="178" t="s">
        <v>337</v>
      </c>
      <c r="F4347" s="178" t="s">
        <v>571</v>
      </c>
      <c r="G4347" s="178">
        <v>11</v>
      </c>
      <c r="H4347" s="178">
        <v>4.7590765752830002E-3</v>
      </c>
      <c r="I4347" s="178">
        <v>5.3301657643169608E-3</v>
      </c>
      <c r="J4347" s="178" t="s">
        <v>625</v>
      </c>
    </row>
    <row r="4348" spans="1:10" x14ac:dyDescent="0.45">
      <c r="A4348" s="178" t="s">
        <v>567</v>
      </c>
      <c r="B4348" s="178" t="s">
        <v>568</v>
      </c>
      <c r="C4348" s="178">
        <v>2015</v>
      </c>
      <c r="D4348" s="178" t="s">
        <v>336</v>
      </c>
      <c r="E4348" s="178" t="s">
        <v>337</v>
      </c>
      <c r="F4348" s="178" t="s">
        <v>572</v>
      </c>
      <c r="G4348" s="178">
        <v>11</v>
      </c>
      <c r="H4348" s="178">
        <v>2.0000201475340999E-3</v>
      </c>
      <c r="I4348" s="178">
        <v>2.2400225652381921E-3</v>
      </c>
      <c r="J4348" s="178" t="s">
        <v>625</v>
      </c>
    </row>
    <row r="4349" spans="1:10" x14ac:dyDescent="0.45">
      <c r="A4349" s="178" t="s">
        <v>567</v>
      </c>
      <c r="B4349" s="178" t="s">
        <v>568</v>
      </c>
      <c r="C4349" s="178">
        <v>2015</v>
      </c>
      <c r="D4349" s="178" t="s">
        <v>336</v>
      </c>
      <c r="E4349" s="178" t="s">
        <v>337</v>
      </c>
      <c r="F4349" s="178" t="s">
        <v>572</v>
      </c>
      <c r="G4349" s="178">
        <v>12</v>
      </c>
      <c r="H4349" s="178">
        <v>9.7640014428180004E-4</v>
      </c>
      <c r="I4349" s="178">
        <v>1.0935681615956161E-3</v>
      </c>
      <c r="J4349" s="178" t="s">
        <v>625</v>
      </c>
    </row>
    <row r="4350" spans="1:10" x14ac:dyDescent="0.45">
      <c r="A4350" s="178" t="s">
        <v>567</v>
      </c>
      <c r="B4350" s="178" t="s">
        <v>568</v>
      </c>
      <c r="C4350" s="178">
        <v>2015</v>
      </c>
      <c r="D4350" s="178" t="s">
        <v>336</v>
      </c>
      <c r="E4350" s="178" t="s">
        <v>337</v>
      </c>
      <c r="F4350" s="178" t="s">
        <v>570</v>
      </c>
      <c r="G4350" s="178">
        <v>12</v>
      </c>
      <c r="H4350" s="178">
        <v>3.5481073427944998E-3</v>
      </c>
      <c r="I4350" s="178">
        <v>3.9738802239298399E-3</v>
      </c>
      <c r="J4350" s="178" t="s">
        <v>625</v>
      </c>
    </row>
    <row r="4351" spans="1:10" x14ac:dyDescent="0.45">
      <c r="A4351" s="178" t="s">
        <v>567</v>
      </c>
      <c r="B4351" s="178" t="s">
        <v>568</v>
      </c>
      <c r="C4351" s="178">
        <v>2015</v>
      </c>
      <c r="D4351" s="178" t="s">
        <v>336</v>
      </c>
      <c r="E4351" s="178" t="s">
        <v>337</v>
      </c>
      <c r="F4351" s="178" t="s">
        <v>573</v>
      </c>
      <c r="G4351" s="178">
        <v>12</v>
      </c>
      <c r="H4351" s="178">
        <v>3.7718872772529998E-4</v>
      </c>
      <c r="I4351" s="178">
        <v>4.2245137505233604E-4</v>
      </c>
      <c r="J4351" s="178" t="s">
        <v>625</v>
      </c>
    </row>
    <row r="4352" spans="1:10" x14ac:dyDescent="0.45">
      <c r="A4352" s="178" t="s">
        <v>567</v>
      </c>
      <c r="B4352" s="178" t="s">
        <v>568</v>
      </c>
      <c r="C4352" s="178">
        <v>2015</v>
      </c>
      <c r="D4352" s="178" t="s">
        <v>336</v>
      </c>
      <c r="E4352" s="178" t="s">
        <v>337</v>
      </c>
      <c r="F4352" s="178" t="s">
        <v>574</v>
      </c>
      <c r="G4352" s="178">
        <v>12</v>
      </c>
      <c r="H4352" s="178">
        <v>1.39449910493568E-2</v>
      </c>
      <c r="I4352" s="178">
        <v>1.5618389975279617E-2</v>
      </c>
      <c r="J4352" s="178" t="s">
        <v>626</v>
      </c>
    </row>
    <row r="4353" spans="1:10" x14ac:dyDescent="0.45">
      <c r="A4353" s="178" t="s">
        <v>567</v>
      </c>
      <c r="B4353" s="178" t="s">
        <v>568</v>
      </c>
      <c r="C4353" s="178">
        <v>2015</v>
      </c>
      <c r="D4353" s="178" t="s">
        <v>336</v>
      </c>
      <c r="E4353" s="178" t="s">
        <v>337</v>
      </c>
      <c r="F4353" s="178" t="s">
        <v>571</v>
      </c>
      <c r="G4353" s="178">
        <v>12</v>
      </c>
      <c r="H4353" s="178">
        <v>3.4745378216029998E-3</v>
      </c>
      <c r="I4353" s="178">
        <v>3.89148236019536E-3</v>
      </c>
      <c r="J4353" s="178" t="s">
        <v>625</v>
      </c>
    </row>
    <row r="4354" spans="1:10" x14ac:dyDescent="0.45">
      <c r="A4354" s="178" t="s">
        <v>567</v>
      </c>
      <c r="B4354" s="178" t="s">
        <v>568</v>
      </c>
      <c r="C4354" s="178">
        <v>2015</v>
      </c>
      <c r="D4354" s="178" t="s">
        <v>336</v>
      </c>
      <c r="E4354" s="178" t="s">
        <v>337</v>
      </c>
      <c r="F4354" s="178" t="s">
        <v>569</v>
      </c>
      <c r="G4354" s="178">
        <v>12</v>
      </c>
      <c r="H4354" s="178">
        <v>8.9826364070177106E-2</v>
      </c>
      <c r="I4354" s="178">
        <v>0.10060552775859836</v>
      </c>
      <c r="J4354" s="178" t="s">
        <v>625</v>
      </c>
    </row>
    <row r="4355" spans="1:10" x14ac:dyDescent="0.45">
      <c r="A4355" s="178" t="s">
        <v>567</v>
      </c>
      <c r="B4355" s="178" t="s">
        <v>568</v>
      </c>
      <c r="C4355" s="178">
        <v>2015</v>
      </c>
      <c r="D4355" s="178" t="s">
        <v>336</v>
      </c>
      <c r="E4355" s="178" t="s">
        <v>337</v>
      </c>
      <c r="F4355" s="178" t="s">
        <v>569</v>
      </c>
      <c r="G4355" s="178">
        <v>13</v>
      </c>
      <c r="H4355" s="178">
        <v>4.6432475093752097E-2</v>
      </c>
      <c r="I4355" s="178">
        <v>5.2004372105002354E-2</v>
      </c>
      <c r="J4355" s="178" t="s">
        <v>625</v>
      </c>
    </row>
    <row r="4356" spans="1:10" x14ac:dyDescent="0.45">
      <c r="A4356" s="178" t="s">
        <v>567</v>
      </c>
      <c r="B4356" s="178" t="s">
        <v>568</v>
      </c>
      <c r="C4356" s="178">
        <v>2015</v>
      </c>
      <c r="D4356" s="178" t="s">
        <v>336</v>
      </c>
      <c r="E4356" s="178" t="s">
        <v>337</v>
      </c>
      <c r="F4356" s="178" t="s">
        <v>571</v>
      </c>
      <c r="G4356" s="178">
        <v>13</v>
      </c>
      <c r="H4356" s="178">
        <v>3.205029250239E-3</v>
      </c>
      <c r="I4356" s="178">
        <v>3.5896327602676801E-3</v>
      </c>
      <c r="J4356" s="178" t="s">
        <v>625</v>
      </c>
    </row>
    <row r="4357" spans="1:10" x14ac:dyDescent="0.45">
      <c r="A4357" s="178" t="s">
        <v>567</v>
      </c>
      <c r="B4357" s="178" t="s">
        <v>568</v>
      </c>
      <c r="C4357" s="178">
        <v>2015</v>
      </c>
      <c r="D4357" s="178" t="s">
        <v>336</v>
      </c>
      <c r="E4357" s="178" t="s">
        <v>337</v>
      </c>
      <c r="F4357" s="178" t="s">
        <v>570</v>
      </c>
      <c r="G4357" s="178">
        <v>13</v>
      </c>
      <c r="H4357" s="178">
        <v>3.2306250650435998E-3</v>
      </c>
      <c r="I4357" s="178">
        <v>3.6183000728488321E-3</v>
      </c>
      <c r="J4357" s="178" t="s">
        <v>625</v>
      </c>
    </row>
    <row r="4358" spans="1:10" x14ac:dyDescent="0.45">
      <c r="A4358" s="178" t="s">
        <v>567</v>
      </c>
      <c r="B4358" s="178" t="s">
        <v>568</v>
      </c>
      <c r="C4358" s="178">
        <v>2015</v>
      </c>
      <c r="D4358" s="178" t="s">
        <v>336</v>
      </c>
      <c r="E4358" s="178" t="s">
        <v>337</v>
      </c>
      <c r="F4358" s="178" t="s">
        <v>572</v>
      </c>
      <c r="G4358" s="178">
        <v>13</v>
      </c>
      <c r="H4358" s="178">
        <v>1.2453001691028001E-3</v>
      </c>
      <c r="I4358" s="178">
        <v>1.3947361893951362E-3</v>
      </c>
      <c r="J4358" s="178" t="s">
        <v>625</v>
      </c>
    </row>
    <row r="4359" spans="1:10" x14ac:dyDescent="0.45">
      <c r="A4359" s="178" t="s">
        <v>567</v>
      </c>
      <c r="B4359" s="178" t="s">
        <v>568</v>
      </c>
      <c r="C4359" s="178">
        <v>2015</v>
      </c>
      <c r="D4359" s="178" t="s">
        <v>336</v>
      </c>
      <c r="E4359" s="178" t="s">
        <v>337</v>
      </c>
      <c r="F4359" s="178" t="s">
        <v>574</v>
      </c>
      <c r="G4359" s="178">
        <v>13</v>
      </c>
      <c r="H4359" s="178">
        <v>1.2768771615810699E-2</v>
      </c>
      <c r="I4359" s="178">
        <v>1.4301024209707984E-2</v>
      </c>
      <c r="J4359" s="178" t="s">
        <v>626</v>
      </c>
    </row>
    <row r="4360" spans="1:10" x14ac:dyDescent="0.45">
      <c r="A4360" s="178" t="s">
        <v>567</v>
      </c>
      <c r="B4360" s="178" t="s">
        <v>568</v>
      </c>
      <c r="C4360" s="178">
        <v>2015</v>
      </c>
      <c r="D4360" s="178" t="s">
        <v>336</v>
      </c>
      <c r="E4360" s="178" t="s">
        <v>337</v>
      </c>
      <c r="F4360" s="178" t="s">
        <v>572</v>
      </c>
      <c r="G4360" s="178">
        <v>14</v>
      </c>
      <c r="H4360" s="178">
        <v>7.3178208549509998E-4</v>
      </c>
      <c r="I4360" s="178">
        <v>8.1959593575451207E-4</v>
      </c>
      <c r="J4360" s="178" t="s">
        <v>625</v>
      </c>
    </row>
    <row r="4361" spans="1:10" x14ac:dyDescent="0.45">
      <c r="A4361" s="178" t="s">
        <v>567</v>
      </c>
      <c r="B4361" s="178" t="s">
        <v>568</v>
      </c>
      <c r="C4361" s="178">
        <v>2015</v>
      </c>
      <c r="D4361" s="178" t="s">
        <v>336</v>
      </c>
      <c r="E4361" s="178" t="s">
        <v>337</v>
      </c>
      <c r="F4361" s="178" t="s">
        <v>569</v>
      </c>
      <c r="G4361" s="178">
        <v>14</v>
      </c>
      <c r="H4361" s="178">
        <v>5.1044098101556301E-2</v>
      </c>
      <c r="I4361" s="178">
        <v>5.7169389873743065E-2</v>
      </c>
      <c r="J4361" s="178" t="s">
        <v>625</v>
      </c>
    </row>
    <row r="4362" spans="1:10" x14ac:dyDescent="0.45">
      <c r="A4362" s="178" t="s">
        <v>567</v>
      </c>
      <c r="B4362" s="178" t="s">
        <v>568</v>
      </c>
      <c r="C4362" s="178">
        <v>2015</v>
      </c>
      <c r="D4362" s="178" t="s">
        <v>336</v>
      </c>
      <c r="E4362" s="178" t="s">
        <v>337</v>
      </c>
      <c r="F4362" s="178" t="s">
        <v>573</v>
      </c>
      <c r="G4362" s="178">
        <v>14</v>
      </c>
      <c r="H4362" s="178">
        <v>3.1285433215089999E-4</v>
      </c>
      <c r="I4362" s="178">
        <v>3.5039685200900799E-4</v>
      </c>
      <c r="J4362" s="178" t="s">
        <v>625</v>
      </c>
    </row>
    <row r="4363" spans="1:10" x14ac:dyDescent="0.45">
      <c r="A4363" s="178" t="s">
        <v>567</v>
      </c>
      <c r="B4363" s="178" t="s">
        <v>568</v>
      </c>
      <c r="C4363" s="178">
        <v>2015</v>
      </c>
      <c r="D4363" s="178" t="s">
        <v>336</v>
      </c>
      <c r="E4363" s="178" t="s">
        <v>337</v>
      </c>
      <c r="F4363" s="178" t="s">
        <v>571</v>
      </c>
      <c r="G4363" s="178">
        <v>14</v>
      </c>
      <c r="H4363" s="178">
        <v>1.6958178312052E-3</v>
      </c>
      <c r="I4363" s="178">
        <v>1.8993159709498242E-3</v>
      </c>
      <c r="J4363" s="178" t="s">
        <v>625</v>
      </c>
    </row>
    <row r="4364" spans="1:10" x14ac:dyDescent="0.45">
      <c r="A4364" s="178" t="s">
        <v>567</v>
      </c>
      <c r="B4364" s="178" t="s">
        <v>568</v>
      </c>
      <c r="C4364" s="178">
        <v>2015</v>
      </c>
      <c r="D4364" s="178" t="s">
        <v>336</v>
      </c>
      <c r="E4364" s="178" t="s">
        <v>337</v>
      </c>
      <c r="F4364" s="178" t="s">
        <v>574</v>
      </c>
      <c r="G4364" s="178">
        <v>14</v>
      </c>
      <c r="H4364" s="178">
        <v>7.1178401121870004E-3</v>
      </c>
      <c r="I4364" s="178">
        <v>7.9719809256494408E-3</v>
      </c>
      <c r="J4364" s="178" t="s">
        <v>626</v>
      </c>
    </row>
    <row r="4365" spans="1:10" x14ac:dyDescent="0.45">
      <c r="A4365" s="178" t="s">
        <v>567</v>
      </c>
      <c r="B4365" s="178" t="s">
        <v>568</v>
      </c>
      <c r="C4365" s="178">
        <v>2015</v>
      </c>
      <c r="D4365" s="178" t="s">
        <v>336</v>
      </c>
      <c r="E4365" s="178" t="s">
        <v>337</v>
      </c>
      <c r="F4365" s="178" t="s">
        <v>570</v>
      </c>
      <c r="G4365" s="178">
        <v>14</v>
      </c>
      <c r="H4365" s="178">
        <v>5.7087319728452999E-3</v>
      </c>
      <c r="I4365" s="178">
        <v>6.3937798095867367E-3</v>
      </c>
      <c r="J4365" s="178" t="s">
        <v>625</v>
      </c>
    </row>
    <row r="4366" spans="1:10" x14ac:dyDescent="0.45">
      <c r="A4366" s="178" t="s">
        <v>567</v>
      </c>
      <c r="B4366" s="178" t="s">
        <v>568</v>
      </c>
      <c r="C4366" s="178">
        <v>2015</v>
      </c>
      <c r="D4366" s="178" t="s">
        <v>336</v>
      </c>
      <c r="E4366" s="178" t="s">
        <v>337</v>
      </c>
      <c r="F4366" s="178" t="s">
        <v>574</v>
      </c>
      <c r="G4366" s="178">
        <v>15</v>
      </c>
      <c r="H4366" s="178">
        <v>3.2600914128125E-3</v>
      </c>
      <c r="I4366" s="178">
        <v>3.6513023823500006E-3</v>
      </c>
      <c r="J4366" s="178" t="s">
        <v>626</v>
      </c>
    </row>
    <row r="4367" spans="1:10" x14ac:dyDescent="0.45">
      <c r="A4367" s="178" t="s">
        <v>567</v>
      </c>
      <c r="B4367" s="178" t="s">
        <v>568</v>
      </c>
      <c r="C4367" s="178">
        <v>2015</v>
      </c>
      <c r="D4367" s="178" t="s">
        <v>336</v>
      </c>
      <c r="E4367" s="178" t="s">
        <v>337</v>
      </c>
      <c r="F4367" s="178" t="s">
        <v>571</v>
      </c>
      <c r="G4367" s="178">
        <v>15</v>
      </c>
      <c r="H4367" s="178">
        <v>1.9612856121967001E-3</v>
      </c>
      <c r="I4367" s="178">
        <v>2.1966398856603044E-3</v>
      </c>
      <c r="J4367" s="178" t="s">
        <v>625</v>
      </c>
    </row>
    <row r="4368" spans="1:10" x14ac:dyDescent="0.45">
      <c r="A4368" s="178" t="s">
        <v>567</v>
      </c>
      <c r="B4368" s="178" t="s">
        <v>568</v>
      </c>
      <c r="C4368" s="178">
        <v>2015</v>
      </c>
      <c r="D4368" s="178" t="s">
        <v>336</v>
      </c>
      <c r="E4368" s="178" t="s">
        <v>337</v>
      </c>
      <c r="F4368" s="178" t="s">
        <v>572</v>
      </c>
      <c r="G4368" s="178">
        <v>15</v>
      </c>
      <c r="H4368" s="178">
        <v>6.6958460229220003E-4</v>
      </c>
      <c r="I4368" s="178">
        <v>7.4993475456726409E-4</v>
      </c>
      <c r="J4368" s="178" t="s">
        <v>625</v>
      </c>
    </row>
    <row r="4369" spans="1:10" x14ac:dyDescent="0.45">
      <c r="A4369" s="178" t="s">
        <v>567</v>
      </c>
      <c r="B4369" s="178" t="s">
        <v>568</v>
      </c>
      <c r="C4369" s="178">
        <v>2015</v>
      </c>
      <c r="D4369" s="178" t="s">
        <v>336</v>
      </c>
      <c r="E4369" s="178" t="s">
        <v>337</v>
      </c>
      <c r="F4369" s="178" t="s">
        <v>570</v>
      </c>
      <c r="G4369" s="178">
        <v>15</v>
      </c>
      <c r="H4369" s="178">
        <v>6.0723682690876999E-3</v>
      </c>
      <c r="I4369" s="178">
        <v>6.8010524613782248E-3</v>
      </c>
      <c r="J4369" s="178" t="s">
        <v>625</v>
      </c>
    </row>
    <row r="4370" spans="1:10" x14ac:dyDescent="0.45">
      <c r="A4370" s="178" t="s">
        <v>567</v>
      </c>
      <c r="B4370" s="178" t="s">
        <v>568</v>
      </c>
      <c r="C4370" s="178">
        <v>2015</v>
      </c>
      <c r="D4370" s="178" t="s">
        <v>336</v>
      </c>
      <c r="E4370" s="178" t="s">
        <v>337</v>
      </c>
      <c r="F4370" s="178" t="s">
        <v>569</v>
      </c>
      <c r="G4370" s="178">
        <v>15</v>
      </c>
      <c r="H4370" s="178">
        <v>4.1365146171301603E-2</v>
      </c>
      <c r="I4370" s="178">
        <v>4.6328963711857803E-2</v>
      </c>
      <c r="J4370" s="178" t="s">
        <v>625</v>
      </c>
    </row>
    <row r="4371" spans="1:10" x14ac:dyDescent="0.45">
      <c r="A4371" s="178" t="s">
        <v>567</v>
      </c>
      <c r="B4371" s="178" t="s">
        <v>568</v>
      </c>
      <c r="C4371" s="178">
        <v>2015</v>
      </c>
      <c r="D4371" s="178" t="s">
        <v>336</v>
      </c>
      <c r="E4371" s="178" t="s">
        <v>337</v>
      </c>
      <c r="F4371" s="178" t="s">
        <v>569</v>
      </c>
      <c r="G4371" s="178">
        <v>16</v>
      </c>
      <c r="H4371" s="178">
        <v>2.17983783222735E-2</v>
      </c>
      <c r="I4371" s="178">
        <v>2.4414183720946322E-2</v>
      </c>
      <c r="J4371" s="178" t="s">
        <v>625</v>
      </c>
    </row>
    <row r="4372" spans="1:10" x14ac:dyDescent="0.45">
      <c r="A4372" s="178" t="s">
        <v>567</v>
      </c>
      <c r="B4372" s="178" t="s">
        <v>568</v>
      </c>
      <c r="C4372" s="178">
        <v>2015</v>
      </c>
      <c r="D4372" s="178" t="s">
        <v>336</v>
      </c>
      <c r="E4372" s="178" t="s">
        <v>337</v>
      </c>
      <c r="F4372" s="178" t="s">
        <v>574</v>
      </c>
      <c r="G4372" s="178">
        <v>16</v>
      </c>
      <c r="H4372" s="178">
        <v>7.1723461151123004E-3</v>
      </c>
      <c r="I4372" s="178">
        <v>8.0330276489257776E-3</v>
      </c>
      <c r="J4372" s="178" t="s">
        <v>626</v>
      </c>
    </row>
    <row r="4373" spans="1:10" x14ac:dyDescent="0.45">
      <c r="A4373" s="178" t="s">
        <v>567</v>
      </c>
      <c r="B4373" s="178" t="s">
        <v>568</v>
      </c>
      <c r="C4373" s="178">
        <v>2015</v>
      </c>
      <c r="D4373" s="178" t="s">
        <v>336</v>
      </c>
      <c r="E4373" s="178" t="s">
        <v>337</v>
      </c>
      <c r="F4373" s="178" t="s">
        <v>571</v>
      </c>
      <c r="G4373" s="178">
        <v>16</v>
      </c>
      <c r="H4373" s="178">
        <v>1.0928402189165E-3</v>
      </c>
      <c r="I4373" s="178">
        <v>1.2239810451864801E-3</v>
      </c>
      <c r="J4373" s="178" t="s">
        <v>625</v>
      </c>
    </row>
    <row r="4374" spans="1:10" x14ac:dyDescent="0.45">
      <c r="A4374" s="178" t="s">
        <v>567</v>
      </c>
      <c r="B4374" s="178" t="s">
        <v>568</v>
      </c>
      <c r="C4374" s="178">
        <v>2015</v>
      </c>
      <c r="D4374" s="178" t="s">
        <v>336</v>
      </c>
      <c r="E4374" s="178" t="s">
        <v>337</v>
      </c>
      <c r="F4374" s="178" t="s">
        <v>570</v>
      </c>
      <c r="G4374" s="178">
        <v>16</v>
      </c>
      <c r="H4374" s="178">
        <v>4.6051102399359998E-3</v>
      </c>
      <c r="I4374" s="178">
        <v>5.1577234687283204E-3</v>
      </c>
      <c r="J4374" s="178" t="s">
        <v>625</v>
      </c>
    </row>
    <row r="4375" spans="1:10" x14ac:dyDescent="0.45">
      <c r="A4375" s="178" t="s">
        <v>567</v>
      </c>
      <c r="B4375" s="178" t="s">
        <v>568</v>
      </c>
      <c r="C4375" s="178">
        <v>2015</v>
      </c>
      <c r="D4375" s="178" t="s">
        <v>336</v>
      </c>
      <c r="E4375" s="178" t="s">
        <v>337</v>
      </c>
      <c r="F4375" s="178" t="s">
        <v>572</v>
      </c>
      <c r="G4375" s="178">
        <v>16</v>
      </c>
      <c r="H4375" s="178">
        <v>3.5443396336630001E-4</v>
      </c>
      <c r="I4375" s="178">
        <v>3.9696603897025607E-4</v>
      </c>
      <c r="J4375" s="178" t="s">
        <v>625</v>
      </c>
    </row>
    <row r="4376" spans="1:10" x14ac:dyDescent="0.45">
      <c r="A4376" s="178" t="s">
        <v>567</v>
      </c>
      <c r="B4376" s="178" t="s">
        <v>568</v>
      </c>
      <c r="C4376" s="178">
        <v>2015</v>
      </c>
      <c r="D4376" s="178" t="s">
        <v>336</v>
      </c>
      <c r="E4376" s="178" t="s">
        <v>337</v>
      </c>
      <c r="F4376" s="178" t="s">
        <v>573</v>
      </c>
      <c r="G4376" s="178">
        <v>17</v>
      </c>
      <c r="H4376" s="178">
        <v>6.9590317434629998E-4</v>
      </c>
      <c r="I4376" s="178">
        <v>7.7941155526785604E-4</v>
      </c>
      <c r="J4376" s="178" t="s">
        <v>625</v>
      </c>
    </row>
    <row r="4377" spans="1:10" x14ac:dyDescent="0.45">
      <c r="A4377" s="178" t="s">
        <v>567</v>
      </c>
      <c r="B4377" s="178" t="s">
        <v>568</v>
      </c>
      <c r="C4377" s="178">
        <v>2015</v>
      </c>
      <c r="D4377" s="178" t="s">
        <v>336</v>
      </c>
      <c r="E4377" s="178" t="s">
        <v>337</v>
      </c>
      <c r="F4377" s="178" t="s">
        <v>570</v>
      </c>
      <c r="G4377" s="178">
        <v>17</v>
      </c>
      <c r="H4377" s="178">
        <v>4.0426845662296E-3</v>
      </c>
      <c r="I4377" s="178">
        <v>4.5278067141771529E-3</v>
      </c>
      <c r="J4377" s="178" t="s">
        <v>625</v>
      </c>
    </row>
    <row r="4378" spans="1:10" x14ac:dyDescent="0.45">
      <c r="A4378" s="178" t="s">
        <v>567</v>
      </c>
      <c r="B4378" s="178" t="s">
        <v>568</v>
      </c>
      <c r="C4378" s="178">
        <v>2015</v>
      </c>
      <c r="D4378" s="178" t="s">
        <v>336</v>
      </c>
      <c r="E4378" s="178" t="s">
        <v>337</v>
      </c>
      <c r="F4378" s="178" t="s">
        <v>572</v>
      </c>
      <c r="G4378" s="178">
        <v>17</v>
      </c>
      <c r="H4378" s="178">
        <v>6.5985223045570004E-4</v>
      </c>
      <c r="I4378" s="178">
        <v>7.3903449811038406E-4</v>
      </c>
      <c r="J4378" s="178" t="s">
        <v>625</v>
      </c>
    </row>
    <row r="4379" spans="1:10" x14ac:dyDescent="0.45">
      <c r="A4379" s="178" t="s">
        <v>567</v>
      </c>
      <c r="B4379" s="178" t="s">
        <v>568</v>
      </c>
      <c r="C4379" s="178">
        <v>2015</v>
      </c>
      <c r="D4379" s="178" t="s">
        <v>336</v>
      </c>
      <c r="E4379" s="178" t="s">
        <v>337</v>
      </c>
      <c r="F4379" s="178" t="s">
        <v>569</v>
      </c>
      <c r="G4379" s="178">
        <v>17</v>
      </c>
      <c r="H4379" s="178">
        <v>2.4442545603960801E-2</v>
      </c>
      <c r="I4379" s="178">
        <v>2.7375651076436101E-2</v>
      </c>
      <c r="J4379" s="178" t="s">
        <v>625</v>
      </c>
    </row>
    <row r="4380" spans="1:10" x14ac:dyDescent="0.45">
      <c r="A4380" s="178" t="s">
        <v>567</v>
      </c>
      <c r="B4380" s="178" t="s">
        <v>568</v>
      </c>
      <c r="C4380" s="178">
        <v>2015</v>
      </c>
      <c r="D4380" s="178" t="s">
        <v>336</v>
      </c>
      <c r="E4380" s="178" t="s">
        <v>337</v>
      </c>
      <c r="F4380" s="178" t="s">
        <v>571</v>
      </c>
      <c r="G4380" s="178">
        <v>17</v>
      </c>
      <c r="H4380" s="178">
        <v>8.5309035785029999E-4</v>
      </c>
      <c r="I4380" s="178">
        <v>9.5546120079233611E-4</v>
      </c>
      <c r="J4380" s="178" t="s">
        <v>625</v>
      </c>
    </row>
    <row r="4381" spans="1:10" x14ac:dyDescent="0.45">
      <c r="A4381" s="178" t="s">
        <v>567</v>
      </c>
      <c r="B4381" s="178" t="s">
        <v>568</v>
      </c>
      <c r="C4381" s="178">
        <v>2015</v>
      </c>
      <c r="D4381" s="178" t="s">
        <v>336</v>
      </c>
      <c r="E4381" s="178" t="s">
        <v>337</v>
      </c>
      <c r="F4381" s="178" t="s">
        <v>574</v>
      </c>
      <c r="G4381" s="178">
        <v>17</v>
      </c>
      <c r="H4381" s="178">
        <v>5.7641347520985004E-3</v>
      </c>
      <c r="I4381" s="178">
        <v>6.4558309223503212E-3</v>
      </c>
      <c r="J4381" s="178" t="s">
        <v>626</v>
      </c>
    </row>
    <row r="4382" spans="1:10" x14ac:dyDescent="0.45">
      <c r="A4382" s="178" t="s">
        <v>567</v>
      </c>
      <c r="B4382" s="178" t="s">
        <v>568</v>
      </c>
      <c r="C4382" s="178">
        <v>2015</v>
      </c>
      <c r="D4382" s="178" t="s">
        <v>336</v>
      </c>
      <c r="E4382" s="178" t="s">
        <v>337</v>
      </c>
      <c r="F4382" s="178" t="s">
        <v>571</v>
      </c>
      <c r="G4382" s="178">
        <v>18</v>
      </c>
      <c r="H4382" s="178">
        <v>6.3342288194689997E-4</v>
      </c>
      <c r="I4382" s="178">
        <v>7.0943362778052806E-4</v>
      </c>
      <c r="J4382" s="178" t="s">
        <v>625</v>
      </c>
    </row>
    <row r="4383" spans="1:10" x14ac:dyDescent="0.45">
      <c r="A4383" s="178" t="s">
        <v>567</v>
      </c>
      <c r="B4383" s="178" t="s">
        <v>568</v>
      </c>
      <c r="C4383" s="178">
        <v>2015</v>
      </c>
      <c r="D4383" s="178" t="s">
        <v>336</v>
      </c>
      <c r="E4383" s="178" t="s">
        <v>337</v>
      </c>
      <c r="F4383" s="178" t="s">
        <v>574</v>
      </c>
      <c r="G4383" s="178">
        <v>18</v>
      </c>
      <c r="H4383" s="178">
        <v>2.6444434188306002E-3</v>
      </c>
      <c r="I4383" s="178">
        <v>2.9617766290902727E-3</v>
      </c>
      <c r="J4383" s="178" t="s">
        <v>626</v>
      </c>
    </row>
    <row r="4384" spans="1:10" x14ac:dyDescent="0.45">
      <c r="A4384" s="178" t="s">
        <v>567</v>
      </c>
      <c r="B4384" s="178" t="s">
        <v>568</v>
      </c>
      <c r="C4384" s="178">
        <v>2015</v>
      </c>
      <c r="D4384" s="178" t="s">
        <v>336</v>
      </c>
      <c r="E4384" s="178" t="s">
        <v>337</v>
      </c>
      <c r="F4384" s="178" t="s">
        <v>570</v>
      </c>
      <c r="G4384" s="178">
        <v>18</v>
      </c>
      <c r="H4384" s="178">
        <v>3.3703868102747999E-3</v>
      </c>
      <c r="I4384" s="178">
        <v>3.7748332275077761E-3</v>
      </c>
      <c r="J4384" s="178" t="s">
        <v>625</v>
      </c>
    </row>
    <row r="4385" spans="1:10" x14ac:dyDescent="0.45">
      <c r="A4385" s="178" t="s">
        <v>567</v>
      </c>
      <c r="B4385" s="178" t="s">
        <v>568</v>
      </c>
      <c r="C4385" s="178">
        <v>2015</v>
      </c>
      <c r="D4385" s="178" t="s">
        <v>336</v>
      </c>
      <c r="E4385" s="178" t="s">
        <v>337</v>
      </c>
      <c r="F4385" s="178" t="s">
        <v>569</v>
      </c>
      <c r="G4385" s="178">
        <v>18</v>
      </c>
      <c r="H4385" s="178">
        <v>2.0408437354490199E-2</v>
      </c>
      <c r="I4385" s="178">
        <v>2.2857449837029024E-2</v>
      </c>
      <c r="J4385" s="178" t="s">
        <v>625</v>
      </c>
    </row>
    <row r="4386" spans="1:10" x14ac:dyDescent="0.45">
      <c r="A4386" s="178" t="s">
        <v>567</v>
      </c>
      <c r="B4386" s="178" t="s">
        <v>568</v>
      </c>
      <c r="C4386" s="178">
        <v>2015</v>
      </c>
      <c r="D4386" s="178" t="s">
        <v>336</v>
      </c>
      <c r="E4386" s="178" t="s">
        <v>337</v>
      </c>
      <c r="F4386" s="178" t="s">
        <v>572</v>
      </c>
      <c r="G4386" s="178">
        <v>18</v>
      </c>
      <c r="H4386" s="178">
        <v>2.3363417130889999E-4</v>
      </c>
      <c r="I4386" s="178">
        <v>2.6167027186596803E-4</v>
      </c>
      <c r="J4386" s="178" t="s">
        <v>625</v>
      </c>
    </row>
    <row r="4387" spans="1:10" x14ac:dyDescent="0.45">
      <c r="A4387" s="178" t="s">
        <v>567</v>
      </c>
      <c r="B4387" s="178" t="s">
        <v>568</v>
      </c>
      <c r="C4387" s="178">
        <v>2015</v>
      </c>
      <c r="D4387" s="178" t="s">
        <v>336</v>
      </c>
      <c r="E4387" s="178" t="s">
        <v>337</v>
      </c>
      <c r="F4387" s="178" t="s">
        <v>574</v>
      </c>
      <c r="G4387" s="178">
        <v>19</v>
      </c>
      <c r="H4387" s="178">
        <v>5.8059404836968004E-3</v>
      </c>
      <c r="I4387" s="178">
        <v>6.5026533417404169E-3</v>
      </c>
      <c r="J4387" s="178" t="s">
        <v>626</v>
      </c>
    </row>
    <row r="4388" spans="1:10" x14ac:dyDescent="0.45">
      <c r="A4388" s="178" t="s">
        <v>567</v>
      </c>
      <c r="B4388" s="178" t="s">
        <v>568</v>
      </c>
      <c r="C4388" s="178">
        <v>2015</v>
      </c>
      <c r="D4388" s="178" t="s">
        <v>336</v>
      </c>
      <c r="E4388" s="178" t="s">
        <v>337</v>
      </c>
      <c r="F4388" s="178" t="s">
        <v>573</v>
      </c>
      <c r="G4388" s="178">
        <v>19</v>
      </c>
      <c r="H4388" s="178">
        <v>7.54993641749E-4</v>
      </c>
      <c r="I4388" s="178">
        <v>8.4559287875888005E-4</v>
      </c>
      <c r="J4388" s="178" t="s">
        <v>625</v>
      </c>
    </row>
    <row r="4389" spans="1:10" x14ac:dyDescent="0.45">
      <c r="A4389" s="178" t="s">
        <v>567</v>
      </c>
      <c r="B4389" s="178" t="s">
        <v>568</v>
      </c>
      <c r="C4389" s="178">
        <v>2015</v>
      </c>
      <c r="D4389" s="178" t="s">
        <v>336</v>
      </c>
      <c r="E4389" s="178" t="s">
        <v>337</v>
      </c>
      <c r="F4389" s="178" t="s">
        <v>572</v>
      </c>
      <c r="G4389" s="178">
        <v>19</v>
      </c>
      <c r="H4389" s="178">
        <v>2.9519316740330001E-4</v>
      </c>
      <c r="I4389" s="178">
        <v>3.3061634749169606E-4</v>
      </c>
      <c r="J4389" s="178" t="s">
        <v>625</v>
      </c>
    </row>
    <row r="4390" spans="1:10" x14ac:dyDescent="0.45">
      <c r="A4390" s="178" t="s">
        <v>567</v>
      </c>
      <c r="B4390" s="178" t="s">
        <v>568</v>
      </c>
      <c r="C4390" s="178">
        <v>2015</v>
      </c>
      <c r="D4390" s="178" t="s">
        <v>336</v>
      </c>
      <c r="E4390" s="178" t="s">
        <v>337</v>
      </c>
      <c r="F4390" s="178" t="s">
        <v>571</v>
      </c>
      <c r="G4390" s="178">
        <v>19</v>
      </c>
      <c r="H4390" s="178">
        <v>5.9428381791799996E-4</v>
      </c>
      <c r="I4390" s="178">
        <v>6.6559787606816005E-4</v>
      </c>
      <c r="J4390" s="178" t="s">
        <v>625</v>
      </c>
    </row>
    <row r="4391" spans="1:10" x14ac:dyDescent="0.45">
      <c r="A4391" s="178" t="s">
        <v>567</v>
      </c>
      <c r="B4391" s="178" t="s">
        <v>568</v>
      </c>
      <c r="C4391" s="178">
        <v>2015</v>
      </c>
      <c r="D4391" s="178" t="s">
        <v>336</v>
      </c>
      <c r="E4391" s="178" t="s">
        <v>337</v>
      </c>
      <c r="F4391" s="178" t="s">
        <v>570</v>
      </c>
      <c r="G4391" s="178">
        <v>19</v>
      </c>
      <c r="H4391" s="178">
        <v>1.2314967461862E-3</v>
      </c>
      <c r="I4391" s="178">
        <v>1.3792763557285441E-3</v>
      </c>
      <c r="J4391" s="178" t="s">
        <v>625</v>
      </c>
    </row>
    <row r="4392" spans="1:10" x14ac:dyDescent="0.45">
      <c r="A4392" s="178" t="s">
        <v>567</v>
      </c>
      <c r="B4392" s="178" t="s">
        <v>568</v>
      </c>
      <c r="C4392" s="178">
        <v>2015</v>
      </c>
      <c r="D4392" s="178" t="s">
        <v>336</v>
      </c>
      <c r="E4392" s="178" t="s">
        <v>337</v>
      </c>
      <c r="F4392" s="178" t="s">
        <v>569</v>
      </c>
      <c r="G4392" s="178">
        <v>19</v>
      </c>
      <c r="H4392" s="178">
        <v>2.5431568734347799E-2</v>
      </c>
      <c r="I4392" s="178">
        <v>2.8483356982469538E-2</v>
      </c>
      <c r="J4392" s="178" t="s">
        <v>625</v>
      </c>
    </row>
    <row r="4393" spans="1:10" x14ac:dyDescent="0.45">
      <c r="A4393" s="178" t="s">
        <v>567</v>
      </c>
      <c r="B4393" s="178" t="s">
        <v>568</v>
      </c>
      <c r="C4393" s="178">
        <v>2015</v>
      </c>
      <c r="D4393" s="178" t="s">
        <v>336</v>
      </c>
      <c r="E4393" s="178" t="s">
        <v>337</v>
      </c>
      <c r="F4393" s="178" t="s">
        <v>571</v>
      </c>
      <c r="G4393" s="178">
        <v>20</v>
      </c>
      <c r="H4393" s="178">
        <v>1.0068445990327999E-3</v>
      </c>
      <c r="I4393" s="178">
        <v>1.1276659509167361E-3</v>
      </c>
      <c r="J4393" s="178" t="s">
        <v>625</v>
      </c>
    </row>
    <row r="4394" spans="1:10" x14ac:dyDescent="0.45">
      <c r="A4394" s="178" t="s">
        <v>567</v>
      </c>
      <c r="B4394" s="178" t="s">
        <v>568</v>
      </c>
      <c r="C4394" s="178">
        <v>2015</v>
      </c>
      <c r="D4394" s="178" t="s">
        <v>336</v>
      </c>
      <c r="E4394" s="178" t="s">
        <v>337</v>
      </c>
      <c r="F4394" s="178" t="s">
        <v>573</v>
      </c>
      <c r="G4394" s="178">
        <v>20</v>
      </c>
      <c r="H4394" s="178">
        <v>3.7742147105749999E-4</v>
      </c>
      <c r="I4394" s="178">
        <v>4.2271204758440002E-4</v>
      </c>
      <c r="J4394" s="178" t="s">
        <v>625</v>
      </c>
    </row>
    <row r="4395" spans="1:10" x14ac:dyDescent="0.45">
      <c r="A4395" s="178" t="s">
        <v>567</v>
      </c>
      <c r="B4395" s="178" t="s">
        <v>568</v>
      </c>
      <c r="C4395" s="178">
        <v>2015</v>
      </c>
      <c r="D4395" s="178" t="s">
        <v>336</v>
      </c>
      <c r="E4395" s="178" t="s">
        <v>337</v>
      </c>
      <c r="F4395" s="178" t="s">
        <v>570</v>
      </c>
      <c r="G4395" s="178">
        <v>20</v>
      </c>
      <c r="H4395" s="178">
        <v>2.4400495458393998E-3</v>
      </c>
      <c r="I4395" s="178">
        <v>2.7328554913401281E-3</v>
      </c>
      <c r="J4395" s="178" t="s">
        <v>625</v>
      </c>
    </row>
    <row r="4396" spans="1:10" x14ac:dyDescent="0.45">
      <c r="A4396" s="178" t="s">
        <v>567</v>
      </c>
      <c r="B4396" s="178" t="s">
        <v>568</v>
      </c>
      <c r="C4396" s="178">
        <v>2015</v>
      </c>
      <c r="D4396" s="178" t="s">
        <v>336</v>
      </c>
      <c r="E4396" s="178" t="s">
        <v>337</v>
      </c>
      <c r="F4396" s="178" t="s">
        <v>574</v>
      </c>
      <c r="G4396" s="178">
        <v>20</v>
      </c>
      <c r="H4396" s="178">
        <v>3.1433110707439001E-3</v>
      </c>
      <c r="I4396" s="178">
        <v>3.5205083992331685E-3</v>
      </c>
      <c r="J4396" s="178" t="s">
        <v>626</v>
      </c>
    </row>
    <row r="4397" spans="1:10" x14ac:dyDescent="0.45">
      <c r="A4397" s="178" t="s">
        <v>567</v>
      </c>
      <c r="B4397" s="178" t="s">
        <v>568</v>
      </c>
      <c r="C4397" s="178">
        <v>2015</v>
      </c>
      <c r="D4397" s="178" t="s">
        <v>336</v>
      </c>
      <c r="E4397" s="178" t="s">
        <v>337</v>
      </c>
      <c r="F4397" s="178" t="s">
        <v>572</v>
      </c>
      <c r="G4397" s="178">
        <v>20</v>
      </c>
      <c r="H4397" s="178">
        <v>2.7760738157670001E-4</v>
      </c>
      <c r="I4397" s="178">
        <v>3.1092026736590406E-4</v>
      </c>
      <c r="J4397" s="178" t="s">
        <v>625</v>
      </c>
    </row>
    <row r="4398" spans="1:10" x14ac:dyDescent="0.45">
      <c r="A4398" s="178" t="s">
        <v>567</v>
      </c>
      <c r="B4398" s="178" t="s">
        <v>568</v>
      </c>
      <c r="C4398" s="178">
        <v>2015</v>
      </c>
      <c r="D4398" s="178" t="s">
        <v>336</v>
      </c>
      <c r="E4398" s="178" t="s">
        <v>337</v>
      </c>
      <c r="F4398" s="178" t="s">
        <v>569</v>
      </c>
      <c r="G4398" s="178">
        <v>20</v>
      </c>
      <c r="H4398" s="178">
        <v>3.1873839674517498E-2</v>
      </c>
      <c r="I4398" s="178">
        <v>3.5698700435459599E-2</v>
      </c>
      <c r="J4398" s="178" t="s">
        <v>625</v>
      </c>
    </row>
    <row r="4399" spans="1:10" x14ac:dyDescent="0.45">
      <c r="A4399" s="178" t="s">
        <v>567</v>
      </c>
      <c r="B4399" s="178" t="s">
        <v>568</v>
      </c>
      <c r="C4399" s="178">
        <v>2015</v>
      </c>
      <c r="D4399" s="178" t="s">
        <v>336</v>
      </c>
      <c r="E4399" s="178" t="s">
        <v>337</v>
      </c>
      <c r="F4399" s="178" t="s">
        <v>574</v>
      </c>
      <c r="G4399" s="178">
        <v>21</v>
      </c>
      <c r="H4399" s="178">
        <v>3.7517106393351999E-3</v>
      </c>
      <c r="I4399" s="178">
        <v>4.2019159160554247E-3</v>
      </c>
      <c r="J4399" s="178" t="s">
        <v>626</v>
      </c>
    </row>
    <row r="4400" spans="1:10" x14ac:dyDescent="0.45">
      <c r="A4400" s="178" t="s">
        <v>567</v>
      </c>
      <c r="B4400" s="178" t="s">
        <v>568</v>
      </c>
      <c r="C4400" s="178">
        <v>2015</v>
      </c>
      <c r="D4400" s="178" t="s">
        <v>336</v>
      </c>
      <c r="E4400" s="178" t="s">
        <v>337</v>
      </c>
      <c r="F4400" s="178" t="s">
        <v>569</v>
      </c>
      <c r="G4400" s="178">
        <v>21</v>
      </c>
      <c r="H4400" s="178">
        <v>2.0366949494928101E-2</v>
      </c>
      <c r="I4400" s="178">
        <v>2.2810983434319476E-2</v>
      </c>
      <c r="J4400" s="178" t="s">
        <v>625</v>
      </c>
    </row>
    <row r="4401" spans="1:10" x14ac:dyDescent="0.45">
      <c r="A4401" s="178" t="s">
        <v>567</v>
      </c>
      <c r="B4401" s="178" t="s">
        <v>568</v>
      </c>
      <c r="C4401" s="178">
        <v>2015</v>
      </c>
      <c r="D4401" s="178" t="s">
        <v>336</v>
      </c>
      <c r="E4401" s="178" t="s">
        <v>337</v>
      </c>
      <c r="F4401" s="178" t="s">
        <v>572</v>
      </c>
      <c r="G4401" s="178">
        <v>21</v>
      </c>
      <c r="H4401" s="178">
        <v>4.6082638436930001E-4</v>
      </c>
      <c r="I4401" s="178">
        <v>5.1612555049361606E-4</v>
      </c>
      <c r="J4401" s="178" t="s">
        <v>625</v>
      </c>
    </row>
    <row r="4402" spans="1:10" x14ac:dyDescent="0.45">
      <c r="A4402" s="178" t="s">
        <v>567</v>
      </c>
      <c r="B4402" s="178" t="s">
        <v>568</v>
      </c>
      <c r="C4402" s="178">
        <v>2015</v>
      </c>
      <c r="D4402" s="178" t="s">
        <v>336</v>
      </c>
      <c r="E4402" s="178" t="s">
        <v>337</v>
      </c>
      <c r="F4402" s="178" t="s">
        <v>571</v>
      </c>
      <c r="G4402" s="178">
        <v>21</v>
      </c>
      <c r="H4402" s="178">
        <v>2.6799207262229998E-4</v>
      </c>
      <c r="I4402" s="178">
        <v>3.0015112133697602E-4</v>
      </c>
      <c r="J4402" s="178" t="s">
        <v>625</v>
      </c>
    </row>
    <row r="4403" spans="1:10" x14ac:dyDescent="0.45">
      <c r="A4403" s="178" t="s">
        <v>567</v>
      </c>
      <c r="B4403" s="178" t="s">
        <v>568</v>
      </c>
      <c r="C4403" s="178">
        <v>2015</v>
      </c>
      <c r="D4403" s="178" t="s">
        <v>336</v>
      </c>
      <c r="E4403" s="178" t="s">
        <v>337</v>
      </c>
      <c r="F4403" s="178" t="s">
        <v>570</v>
      </c>
      <c r="G4403" s="178">
        <v>21</v>
      </c>
      <c r="H4403" s="178">
        <v>1.4850307197776E-3</v>
      </c>
      <c r="I4403" s="178">
        <v>1.6632344061509121E-3</v>
      </c>
      <c r="J4403" s="178" t="s">
        <v>625</v>
      </c>
    </row>
    <row r="4404" spans="1:10" x14ac:dyDescent="0.45">
      <c r="A4404" s="178" t="s">
        <v>567</v>
      </c>
      <c r="B4404" s="178" t="s">
        <v>568</v>
      </c>
      <c r="C4404" s="178">
        <v>2015</v>
      </c>
      <c r="D4404" s="178" t="s">
        <v>336</v>
      </c>
      <c r="E4404" s="178" t="s">
        <v>337</v>
      </c>
      <c r="F4404" s="178" t="s">
        <v>570</v>
      </c>
      <c r="G4404" s="178">
        <v>22</v>
      </c>
      <c r="H4404" s="178">
        <v>1.8165314977523E-3</v>
      </c>
      <c r="I4404" s="178">
        <v>2.0345152774825762E-3</v>
      </c>
      <c r="J4404" s="178" t="s">
        <v>625</v>
      </c>
    </row>
    <row r="4405" spans="1:10" x14ac:dyDescent="0.45">
      <c r="A4405" s="178" t="s">
        <v>567</v>
      </c>
      <c r="B4405" s="178" t="s">
        <v>568</v>
      </c>
      <c r="C4405" s="178">
        <v>2015</v>
      </c>
      <c r="D4405" s="178" t="s">
        <v>336</v>
      </c>
      <c r="E4405" s="178" t="s">
        <v>337</v>
      </c>
      <c r="F4405" s="178" t="s">
        <v>574</v>
      </c>
      <c r="G4405" s="178">
        <v>22</v>
      </c>
      <c r="H4405" s="178">
        <v>1.4122140710241999E-3</v>
      </c>
      <c r="I4405" s="178">
        <v>1.5816797595471041E-3</v>
      </c>
      <c r="J4405" s="178" t="s">
        <v>626</v>
      </c>
    </row>
    <row r="4406" spans="1:10" x14ac:dyDescent="0.45">
      <c r="A4406" s="178" t="s">
        <v>567</v>
      </c>
      <c r="B4406" s="178" t="s">
        <v>568</v>
      </c>
      <c r="C4406" s="178">
        <v>2015</v>
      </c>
      <c r="D4406" s="178" t="s">
        <v>336</v>
      </c>
      <c r="E4406" s="178" t="s">
        <v>337</v>
      </c>
      <c r="F4406" s="178" t="s">
        <v>569</v>
      </c>
      <c r="G4406" s="178">
        <v>22</v>
      </c>
      <c r="H4406" s="178">
        <v>1.9660594174638401E-2</v>
      </c>
      <c r="I4406" s="178">
        <v>2.2019865475595011E-2</v>
      </c>
      <c r="J4406" s="178" t="s">
        <v>625</v>
      </c>
    </row>
    <row r="4407" spans="1:10" x14ac:dyDescent="0.45">
      <c r="A4407" s="178" t="s">
        <v>567</v>
      </c>
      <c r="B4407" s="178" t="s">
        <v>568</v>
      </c>
      <c r="C4407" s="178">
        <v>2015</v>
      </c>
      <c r="D4407" s="178" t="s">
        <v>336</v>
      </c>
      <c r="E4407" s="178" t="s">
        <v>337</v>
      </c>
      <c r="F4407" s="178" t="s">
        <v>571</v>
      </c>
      <c r="G4407" s="178">
        <v>22</v>
      </c>
      <c r="H4407" s="178">
        <v>5.1658804295579995E-4</v>
      </c>
      <c r="I4407" s="178">
        <v>5.7857860811049604E-4</v>
      </c>
      <c r="J4407" s="178" t="s">
        <v>625</v>
      </c>
    </row>
    <row r="4408" spans="1:10" x14ac:dyDescent="0.45">
      <c r="A4408" s="178" t="s">
        <v>567</v>
      </c>
      <c r="B4408" s="178" t="s">
        <v>568</v>
      </c>
      <c r="C4408" s="178">
        <v>2015</v>
      </c>
      <c r="D4408" s="178" t="s">
        <v>336</v>
      </c>
      <c r="E4408" s="178" t="s">
        <v>337</v>
      </c>
      <c r="F4408" s="178" t="s">
        <v>572</v>
      </c>
      <c r="G4408" s="178">
        <v>22</v>
      </c>
      <c r="H4408" s="178">
        <v>1.848908868851E-4</v>
      </c>
      <c r="I4408" s="178">
        <v>2.0707779331131202E-4</v>
      </c>
      <c r="J4408" s="178" t="s">
        <v>625</v>
      </c>
    </row>
    <row r="4409" spans="1:10" x14ac:dyDescent="0.45">
      <c r="A4409" s="178" t="s">
        <v>567</v>
      </c>
      <c r="B4409" s="178" t="s">
        <v>568</v>
      </c>
      <c r="C4409" s="178">
        <v>2015</v>
      </c>
      <c r="D4409" s="178" t="s">
        <v>336</v>
      </c>
      <c r="E4409" s="178" t="s">
        <v>337</v>
      </c>
      <c r="F4409" s="178" t="s">
        <v>574</v>
      </c>
      <c r="G4409" s="178">
        <v>23</v>
      </c>
      <c r="H4409" s="178">
        <v>2.6641271542758001E-3</v>
      </c>
      <c r="I4409" s="178">
        <v>2.9838224127888965E-3</v>
      </c>
      <c r="J4409" s="178" t="s">
        <v>626</v>
      </c>
    </row>
    <row r="4410" spans="1:10" x14ac:dyDescent="0.45">
      <c r="A4410" s="178" t="s">
        <v>567</v>
      </c>
      <c r="B4410" s="178" t="s">
        <v>568</v>
      </c>
      <c r="C4410" s="178">
        <v>2015</v>
      </c>
      <c r="D4410" s="178" t="s">
        <v>336</v>
      </c>
      <c r="E4410" s="178" t="s">
        <v>337</v>
      </c>
      <c r="F4410" s="178" t="s">
        <v>571</v>
      </c>
      <c r="G4410" s="178">
        <v>23</v>
      </c>
      <c r="H4410" s="178">
        <v>2.460462783347E-4</v>
      </c>
      <c r="I4410" s="178">
        <v>2.7557183173486404E-4</v>
      </c>
      <c r="J4410" s="178" t="s">
        <v>625</v>
      </c>
    </row>
    <row r="4411" spans="1:10" x14ac:dyDescent="0.45">
      <c r="A4411" s="178" t="s">
        <v>567</v>
      </c>
      <c r="B4411" s="178" t="s">
        <v>568</v>
      </c>
      <c r="C4411" s="178">
        <v>2015</v>
      </c>
      <c r="D4411" s="178" t="s">
        <v>336</v>
      </c>
      <c r="E4411" s="178" t="s">
        <v>337</v>
      </c>
      <c r="F4411" s="178" t="s">
        <v>569</v>
      </c>
      <c r="G4411" s="178">
        <v>23</v>
      </c>
      <c r="H4411" s="178">
        <v>2.1714693633839498E-2</v>
      </c>
      <c r="I4411" s="178">
        <v>2.4320456869900239E-2</v>
      </c>
      <c r="J4411" s="178" t="s">
        <v>625</v>
      </c>
    </row>
    <row r="4412" spans="1:10" x14ac:dyDescent="0.45">
      <c r="A4412" s="178" t="s">
        <v>567</v>
      </c>
      <c r="B4412" s="178" t="s">
        <v>568</v>
      </c>
      <c r="C4412" s="178">
        <v>2015</v>
      </c>
      <c r="D4412" s="178" t="s">
        <v>336</v>
      </c>
      <c r="E4412" s="178" t="s">
        <v>337</v>
      </c>
      <c r="F4412" s="178" t="s">
        <v>570</v>
      </c>
      <c r="G4412" s="178">
        <v>23</v>
      </c>
      <c r="H4412" s="178">
        <v>6.9087030715310005E-4</v>
      </c>
      <c r="I4412" s="178">
        <v>7.7377474401147208E-4</v>
      </c>
      <c r="J4412" s="178" t="s">
        <v>625</v>
      </c>
    </row>
    <row r="4413" spans="1:10" x14ac:dyDescent="0.45">
      <c r="A4413" s="178" t="s">
        <v>567</v>
      </c>
      <c r="B4413" s="178" t="s">
        <v>568</v>
      </c>
      <c r="C4413" s="178">
        <v>2015</v>
      </c>
      <c r="D4413" s="178" t="s">
        <v>336</v>
      </c>
      <c r="E4413" s="178" t="s">
        <v>337</v>
      </c>
      <c r="F4413" s="178" t="s">
        <v>572</v>
      </c>
      <c r="G4413" s="178">
        <v>23</v>
      </c>
      <c r="H4413" s="178">
        <v>1.154036435764E-4</v>
      </c>
      <c r="I4413" s="178">
        <v>1.29252080805568E-4</v>
      </c>
      <c r="J4413" s="178" t="s">
        <v>625</v>
      </c>
    </row>
    <row r="4414" spans="1:10" x14ac:dyDescent="0.45">
      <c r="A4414" s="178" t="s">
        <v>567</v>
      </c>
      <c r="B4414" s="178" t="s">
        <v>568</v>
      </c>
      <c r="C4414" s="178">
        <v>2015</v>
      </c>
      <c r="D4414" s="178" t="s">
        <v>336</v>
      </c>
      <c r="E4414" s="178" t="s">
        <v>337</v>
      </c>
      <c r="F4414" s="178" t="s">
        <v>571</v>
      </c>
      <c r="G4414" s="178">
        <v>24</v>
      </c>
      <c r="H4414" s="178">
        <v>3.5722791653819999E-4</v>
      </c>
      <c r="I4414" s="178">
        <v>4.0009526652278404E-4</v>
      </c>
      <c r="J4414" s="178" t="s">
        <v>625</v>
      </c>
    </row>
    <row r="4415" spans="1:10" x14ac:dyDescent="0.45">
      <c r="A4415" s="178" t="s">
        <v>567</v>
      </c>
      <c r="B4415" s="178" t="s">
        <v>568</v>
      </c>
      <c r="C4415" s="178">
        <v>2015</v>
      </c>
      <c r="D4415" s="178" t="s">
        <v>336</v>
      </c>
      <c r="E4415" s="178" t="s">
        <v>337</v>
      </c>
      <c r="F4415" s="178" t="s">
        <v>570</v>
      </c>
      <c r="G4415" s="178">
        <v>24</v>
      </c>
      <c r="H4415" s="178">
        <v>1.8011510546785E-3</v>
      </c>
      <c r="I4415" s="178">
        <v>2.01728918123992E-3</v>
      </c>
      <c r="J4415" s="178" t="s">
        <v>625</v>
      </c>
    </row>
    <row r="4416" spans="1:10" x14ac:dyDescent="0.45">
      <c r="A4416" s="178" t="s">
        <v>567</v>
      </c>
      <c r="B4416" s="178" t="s">
        <v>568</v>
      </c>
      <c r="C4416" s="178">
        <v>2015</v>
      </c>
      <c r="D4416" s="178" t="s">
        <v>336</v>
      </c>
      <c r="E4416" s="178" t="s">
        <v>337</v>
      </c>
      <c r="F4416" s="178" t="s">
        <v>572</v>
      </c>
      <c r="G4416" s="178">
        <v>24</v>
      </c>
      <c r="H4416" s="178">
        <v>3.3206665830220003E-4</v>
      </c>
      <c r="I4416" s="178">
        <v>3.7191465729846407E-4</v>
      </c>
      <c r="J4416" s="178" t="s">
        <v>625</v>
      </c>
    </row>
    <row r="4417" spans="1:10" x14ac:dyDescent="0.45">
      <c r="A4417" s="178" t="s">
        <v>567</v>
      </c>
      <c r="B4417" s="178" t="s">
        <v>568</v>
      </c>
      <c r="C4417" s="178">
        <v>2015</v>
      </c>
      <c r="D4417" s="178" t="s">
        <v>336</v>
      </c>
      <c r="E4417" s="178" t="s">
        <v>337</v>
      </c>
      <c r="F4417" s="178" t="s">
        <v>569</v>
      </c>
      <c r="G4417" s="178">
        <v>24</v>
      </c>
      <c r="H4417" s="178">
        <v>1.5038908924907401E-2</v>
      </c>
      <c r="I4417" s="178">
        <v>1.6843577995896291E-2</v>
      </c>
      <c r="J4417" s="178" t="s">
        <v>625</v>
      </c>
    </row>
    <row r="4418" spans="1:10" x14ac:dyDescent="0.45">
      <c r="A4418" s="178" t="s">
        <v>567</v>
      </c>
      <c r="B4418" s="178" t="s">
        <v>568</v>
      </c>
      <c r="C4418" s="178">
        <v>2015</v>
      </c>
      <c r="D4418" s="178" t="s">
        <v>336</v>
      </c>
      <c r="E4418" s="178" t="s">
        <v>337</v>
      </c>
      <c r="F4418" s="178" t="s">
        <v>574</v>
      </c>
      <c r="G4418" s="178">
        <v>24</v>
      </c>
      <c r="H4418" s="178">
        <v>1.2915668194182E-3</v>
      </c>
      <c r="I4418" s="178">
        <v>1.4465548377483842E-3</v>
      </c>
      <c r="J4418" s="178" t="s">
        <v>626</v>
      </c>
    </row>
    <row r="4419" spans="1:10" x14ac:dyDescent="0.45">
      <c r="A4419" s="178" t="s">
        <v>567</v>
      </c>
      <c r="B4419" s="178" t="s">
        <v>568</v>
      </c>
      <c r="C4419" s="178">
        <v>2015</v>
      </c>
      <c r="D4419" s="178" t="s">
        <v>336</v>
      </c>
      <c r="E4419" s="178" t="s">
        <v>337</v>
      </c>
      <c r="F4419" s="178" t="s">
        <v>572</v>
      </c>
      <c r="G4419" s="178">
        <v>25</v>
      </c>
      <c r="H4419" s="178">
        <v>2.1245392417770001E-4</v>
      </c>
      <c r="I4419" s="178">
        <v>2.3794839507902403E-4</v>
      </c>
      <c r="J4419" s="178" t="s">
        <v>625</v>
      </c>
    </row>
    <row r="4420" spans="1:10" x14ac:dyDescent="0.45">
      <c r="A4420" s="178" t="s">
        <v>567</v>
      </c>
      <c r="B4420" s="178" t="s">
        <v>568</v>
      </c>
      <c r="C4420" s="178">
        <v>2015</v>
      </c>
      <c r="D4420" s="178" t="s">
        <v>336</v>
      </c>
      <c r="E4420" s="178" t="s">
        <v>337</v>
      </c>
      <c r="F4420" s="178" t="s">
        <v>569</v>
      </c>
      <c r="G4420" s="178">
        <v>25</v>
      </c>
      <c r="H4420" s="178">
        <v>1.7427984857931698E-2</v>
      </c>
      <c r="I4420" s="178">
        <v>1.9519343040883503E-2</v>
      </c>
      <c r="J4420" s="178" t="s">
        <v>625</v>
      </c>
    </row>
    <row r="4421" spans="1:10" x14ac:dyDescent="0.45">
      <c r="A4421" s="178" t="s">
        <v>567</v>
      </c>
      <c r="B4421" s="178" t="s">
        <v>568</v>
      </c>
      <c r="C4421" s="178">
        <v>2015</v>
      </c>
      <c r="D4421" s="178" t="s">
        <v>336</v>
      </c>
      <c r="E4421" s="178" t="s">
        <v>337</v>
      </c>
      <c r="F4421" s="178" t="s">
        <v>571</v>
      </c>
      <c r="G4421" s="178">
        <v>25</v>
      </c>
      <c r="H4421" s="178">
        <v>7.9995959094959995E-4</v>
      </c>
      <c r="I4421" s="178">
        <v>8.9595474186355206E-4</v>
      </c>
      <c r="J4421" s="178" t="s">
        <v>625</v>
      </c>
    </row>
    <row r="4422" spans="1:10" x14ac:dyDescent="0.45">
      <c r="A4422" s="178" t="s">
        <v>567</v>
      </c>
      <c r="B4422" s="178" t="s">
        <v>568</v>
      </c>
      <c r="C4422" s="178">
        <v>2015</v>
      </c>
      <c r="D4422" s="178" t="s">
        <v>336</v>
      </c>
      <c r="E4422" s="178" t="s">
        <v>337</v>
      </c>
      <c r="F4422" s="178" t="s">
        <v>574</v>
      </c>
      <c r="G4422" s="178">
        <v>25</v>
      </c>
      <c r="H4422" s="178">
        <v>1.2211673893034001E-3</v>
      </c>
      <c r="I4422" s="178">
        <v>1.3677074760198081E-3</v>
      </c>
      <c r="J4422" s="178" t="s">
        <v>626</v>
      </c>
    </row>
    <row r="4423" spans="1:10" x14ac:dyDescent="0.45">
      <c r="A4423" s="178" t="s">
        <v>567</v>
      </c>
      <c r="B4423" s="178" t="s">
        <v>568</v>
      </c>
      <c r="C4423" s="178">
        <v>2015</v>
      </c>
      <c r="D4423" s="178" t="s">
        <v>336</v>
      </c>
      <c r="E4423" s="178" t="s">
        <v>337</v>
      </c>
      <c r="F4423" s="178" t="s">
        <v>573</v>
      </c>
      <c r="G4423" s="178">
        <v>25</v>
      </c>
      <c r="H4423" s="178">
        <v>3.0063927988519998E-4</v>
      </c>
      <c r="I4423" s="178">
        <v>3.3671599347142401E-4</v>
      </c>
      <c r="J4423" s="178" t="s">
        <v>625</v>
      </c>
    </row>
    <row r="4424" spans="1:10" x14ac:dyDescent="0.45">
      <c r="A4424" s="178" t="s">
        <v>567</v>
      </c>
      <c r="B4424" s="178" t="s">
        <v>568</v>
      </c>
      <c r="C4424" s="178">
        <v>2015</v>
      </c>
      <c r="D4424" s="178" t="s">
        <v>336</v>
      </c>
      <c r="E4424" s="178" t="s">
        <v>337</v>
      </c>
      <c r="F4424" s="178" t="s">
        <v>570</v>
      </c>
      <c r="G4424" s="178">
        <v>25</v>
      </c>
      <c r="H4424" s="178">
        <v>3.2304011983800001E-4</v>
      </c>
      <c r="I4424" s="178">
        <v>3.6180493421856006E-4</v>
      </c>
      <c r="J4424" s="178" t="s">
        <v>625</v>
      </c>
    </row>
    <row r="4425" spans="1:10" x14ac:dyDescent="0.45">
      <c r="A4425" s="178" t="s">
        <v>567</v>
      </c>
      <c r="B4425" s="178" t="s">
        <v>568</v>
      </c>
      <c r="C4425" s="178">
        <v>2015</v>
      </c>
      <c r="D4425" s="178" t="s">
        <v>336</v>
      </c>
      <c r="E4425" s="178" t="s">
        <v>337</v>
      </c>
      <c r="F4425" s="178" t="s">
        <v>571</v>
      </c>
      <c r="G4425" s="178">
        <v>26</v>
      </c>
      <c r="H4425" s="178">
        <v>2.1258434571790001E-4</v>
      </c>
      <c r="I4425" s="178">
        <v>2.3809446720404805E-4</v>
      </c>
      <c r="J4425" s="178" t="s">
        <v>625</v>
      </c>
    </row>
    <row r="4426" spans="1:10" x14ac:dyDescent="0.45">
      <c r="A4426" s="178" t="s">
        <v>567</v>
      </c>
      <c r="B4426" s="178" t="s">
        <v>568</v>
      </c>
      <c r="C4426" s="178">
        <v>2015</v>
      </c>
      <c r="D4426" s="178" t="s">
        <v>336</v>
      </c>
      <c r="E4426" s="178" t="s">
        <v>337</v>
      </c>
      <c r="F4426" s="178" t="s">
        <v>569</v>
      </c>
      <c r="G4426" s="178">
        <v>26</v>
      </c>
      <c r="H4426" s="178">
        <v>1.17871754337102E-2</v>
      </c>
      <c r="I4426" s="178">
        <v>1.3201636485755425E-2</v>
      </c>
      <c r="J4426" s="178" t="s">
        <v>625</v>
      </c>
    </row>
    <row r="4427" spans="1:10" x14ac:dyDescent="0.45">
      <c r="A4427" s="178" t="s">
        <v>567</v>
      </c>
      <c r="B4427" s="178" t="s">
        <v>568</v>
      </c>
      <c r="C4427" s="178">
        <v>2015</v>
      </c>
      <c r="D4427" s="178" t="s">
        <v>336</v>
      </c>
      <c r="E4427" s="178" t="s">
        <v>337</v>
      </c>
      <c r="F4427" s="178" t="s">
        <v>570</v>
      </c>
      <c r="G4427" s="178">
        <v>26</v>
      </c>
      <c r="H4427" s="178">
        <v>1.3036618765908999E-3</v>
      </c>
      <c r="I4427" s="178">
        <v>1.460101301781808E-3</v>
      </c>
      <c r="J4427" s="178" t="s">
        <v>625</v>
      </c>
    </row>
    <row r="4428" spans="1:10" x14ac:dyDescent="0.45">
      <c r="A4428" s="178" t="s">
        <v>567</v>
      </c>
      <c r="B4428" s="178" t="s">
        <v>568</v>
      </c>
      <c r="C4428" s="178">
        <v>2015</v>
      </c>
      <c r="D4428" s="178" t="s">
        <v>336</v>
      </c>
      <c r="E4428" s="178" t="s">
        <v>337</v>
      </c>
      <c r="F4428" s="178" t="s">
        <v>574</v>
      </c>
      <c r="G4428" s="178">
        <v>26</v>
      </c>
      <c r="H4428" s="178">
        <v>1.1807207483798001E-3</v>
      </c>
      <c r="I4428" s="178">
        <v>1.3224072381853762E-3</v>
      </c>
      <c r="J4428" s="178" t="s">
        <v>626</v>
      </c>
    </row>
    <row r="4429" spans="1:10" x14ac:dyDescent="0.45">
      <c r="A4429" s="178" t="s">
        <v>567</v>
      </c>
      <c r="B4429" s="178" t="s">
        <v>568</v>
      </c>
      <c r="C4429" s="178">
        <v>2015</v>
      </c>
      <c r="D4429" s="178" t="s">
        <v>336</v>
      </c>
      <c r="E4429" s="178" t="s">
        <v>337</v>
      </c>
      <c r="F4429" s="178" t="s">
        <v>572</v>
      </c>
      <c r="G4429" s="178">
        <v>26</v>
      </c>
      <c r="H4429" s="178">
        <v>2.0417730047480001E-4</v>
      </c>
      <c r="I4429" s="178">
        <v>2.2867857653177602E-4</v>
      </c>
      <c r="J4429" s="178" t="s">
        <v>625</v>
      </c>
    </row>
    <row r="4430" spans="1:10" x14ac:dyDescent="0.45">
      <c r="A4430" s="178" t="s">
        <v>567</v>
      </c>
      <c r="B4430" s="178" t="s">
        <v>568</v>
      </c>
      <c r="C4430" s="178">
        <v>2015</v>
      </c>
      <c r="D4430" s="178" t="s">
        <v>336</v>
      </c>
      <c r="E4430" s="178" t="s">
        <v>337</v>
      </c>
      <c r="F4430" s="178" t="s">
        <v>574</v>
      </c>
      <c r="G4430" s="178">
        <v>27</v>
      </c>
      <c r="H4430" s="178">
        <v>1.6940723289735999E-3</v>
      </c>
      <c r="I4430" s="178">
        <v>1.8973610084504322E-3</v>
      </c>
      <c r="J4430" s="178" t="s">
        <v>626</v>
      </c>
    </row>
    <row r="4431" spans="1:10" x14ac:dyDescent="0.45">
      <c r="A4431" s="178" t="s">
        <v>567</v>
      </c>
      <c r="B4431" s="178" t="s">
        <v>568</v>
      </c>
      <c r="C4431" s="178">
        <v>2015</v>
      </c>
      <c r="D4431" s="178" t="s">
        <v>336</v>
      </c>
      <c r="E4431" s="178" t="s">
        <v>337</v>
      </c>
      <c r="F4431" s="178" t="s">
        <v>569</v>
      </c>
      <c r="G4431" s="178">
        <v>27</v>
      </c>
      <c r="H4431" s="178">
        <v>1.88080386724323E-2</v>
      </c>
      <c r="I4431" s="178">
        <v>2.1065003313124178E-2</v>
      </c>
      <c r="J4431" s="178" t="s">
        <v>625</v>
      </c>
    </row>
    <row r="4432" spans="1:10" x14ac:dyDescent="0.45">
      <c r="A4432" s="178" t="s">
        <v>567</v>
      </c>
      <c r="B4432" s="178" t="s">
        <v>568</v>
      </c>
      <c r="C4432" s="178">
        <v>2015</v>
      </c>
      <c r="D4432" s="178" t="s">
        <v>336</v>
      </c>
      <c r="E4432" s="178" t="s">
        <v>337</v>
      </c>
      <c r="F4432" s="178" t="s">
        <v>570</v>
      </c>
      <c r="G4432" s="178">
        <v>27</v>
      </c>
      <c r="H4432" s="178">
        <v>1.7228424549103E-3</v>
      </c>
      <c r="I4432" s="178">
        <v>1.9295835494995363E-3</v>
      </c>
      <c r="J4432" s="178" t="s">
        <v>625</v>
      </c>
    </row>
    <row r="4433" spans="1:10" x14ac:dyDescent="0.45">
      <c r="A4433" s="178" t="s">
        <v>567</v>
      </c>
      <c r="B4433" s="178" t="s">
        <v>568</v>
      </c>
      <c r="C4433" s="178">
        <v>2015</v>
      </c>
      <c r="D4433" s="178" t="s">
        <v>336</v>
      </c>
      <c r="E4433" s="178" t="s">
        <v>337</v>
      </c>
      <c r="F4433" s="178" t="s">
        <v>572</v>
      </c>
      <c r="G4433" s="178">
        <v>27</v>
      </c>
      <c r="H4433" s="178">
        <v>1.9218054148949999E-4</v>
      </c>
      <c r="I4433" s="178">
        <v>2.1524220646824E-4</v>
      </c>
      <c r="J4433" s="178" t="s">
        <v>625</v>
      </c>
    </row>
    <row r="4434" spans="1:10" x14ac:dyDescent="0.45">
      <c r="A4434" s="178" t="s">
        <v>567</v>
      </c>
      <c r="B4434" s="178" t="s">
        <v>568</v>
      </c>
      <c r="C4434" s="178">
        <v>2015</v>
      </c>
      <c r="D4434" s="178" t="s">
        <v>336</v>
      </c>
      <c r="E4434" s="178" t="s">
        <v>337</v>
      </c>
      <c r="F4434" s="178" t="s">
        <v>571</v>
      </c>
      <c r="G4434" s="178">
        <v>27</v>
      </c>
      <c r="H4434" s="178">
        <v>1.020810814225E-4</v>
      </c>
      <c r="I4434" s="178">
        <v>1.1433081119320001E-4</v>
      </c>
      <c r="J4434" s="178" t="s">
        <v>625</v>
      </c>
    </row>
    <row r="4435" spans="1:10" x14ac:dyDescent="0.45">
      <c r="A4435" s="178" t="s">
        <v>567</v>
      </c>
      <c r="B4435" s="178" t="s">
        <v>568</v>
      </c>
      <c r="C4435" s="178">
        <v>2015</v>
      </c>
      <c r="D4435" s="178" t="s">
        <v>336</v>
      </c>
      <c r="E4435" s="178" t="s">
        <v>337</v>
      </c>
      <c r="F4435" s="178" t="s">
        <v>569</v>
      </c>
      <c r="G4435" s="178">
        <v>28</v>
      </c>
      <c r="H4435" s="178">
        <v>7.8651367221027994E-3</v>
      </c>
      <c r="I4435" s="178">
        <v>8.8089531287551363E-3</v>
      </c>
      <c r="J4435" s="178" t="s">
        <v>625</v>
      </c>
    </row>
    <row r="4436" spans="1:10" x14ac:dyDescent="0.45">
      <c r="A4436" s="178" t="s">
        <v>567</v>
      </c>
      <c r="B4436" s="178" t="s">
        <v>568</v>
      </c>
      <c r="C4436" s="178">
        <v>2015</v>
      </c>
      <c r="D4436" s="178" t="s">
        <v>336</v>
      </c>
      <c r="E4436" s="178" t="s">
        <v>337</v>
      </c>
      <c r="F4436" s="178" t="s">
        <v>574</v>
      </c>
      <c r="G4436" s="178">
        <v>28</v>
      </c>
      <c r="H4436" s="178">
        <v>2.7417929959482998E-3</v>
      </c>
      <c r="I4436" s="178">
        <v>3.0708081554620963E-3</v>
      </c>
      <c r="J4436" s="178" t="s">
        <v>626</v>
      </c>
    </row>
    <row r="4437" spans="1:10" x14ac:dyDescent="0.45">
      <c r="A4437" s="178" t="s">
        <v>567</v>
      </c>
      <c r="B4437" s="178" t="s">
        <v>568</v>
      </c>
      <c r="C4437" s="178">
        <v>2015</v>
      </c>
      <c r="D4437" s="178" t="s">
        <v>336</v>
      </c>
      <c r="E4437" s="178" t="s">
        <v>337</v>
      </c>
      <c r="F4437" s="178" t="s">
        <v>572</v>
      </c>
      <c r="G4437" s="178">
        <v>28</v>
      </c>
      <c r="H4437" s="178">
        <v>4.4915708713200003E-5</v>
      </c>
      <c r="I4437" s="178">
        <v>5.0305593758784009E-5</v>
      </c>
      <c r="J4437" s="178" t="s">
        <v>625</v>
      </c>
    </row>
    <row r="4438" spans="1:10" x14ac:dyDescent="0.45">
      <c r="A4438" s="178" t="s">
        <v>567</v>
      </c>
      <c r="B4438" s="178" t="s">
        <v>568</v>
      </c>
      <c r="C4438" s="178">
        <v>2015</v>
      </c>
      <c r="D4438" s="178" t="s">
        <v>336</v>
      </c>
      <c r="E4438" s="178" t="s">
        <v>337</v>
      </c>
      <c r="F4438" s="178" t="s">
        <v>571</v>
      </c>
      <c r="G4438" s="178">
        <v>28</v>
      </c>
      <c r="H4438" s="178">
        <v>3.9410318277079999E-4</v>
      </c>
      <c r="I4438" s="178">
        <v>4.4139556470329603E-4</v>
      </c>
      <c r="J4438" s="178" t="s">
        <v>625</v>
      </c>
    </row>
    <row r="4439" spans="1:10" x14ac:dyDescent="0.45">
      <c r="A4439" s="178" t="s">
        <v>567</v>
      </c>
      <c r="B4439" s="178" t="s">
        <v>568</v>
      </c>
      <c r="C4439" s="178">
        <v>2015</v>
      </c>
      <c r="D4439" s="178" t="s">
        <v>336</v>
      </c>
      <c r="E4439" s="178" t="s">
        <v>337</v>
      </c>
      <c r="F4439" s="178" t="s">
        <v>570</v>
      </c>
      <c r="G4439" s="178">
        <v>28</v>
      </c>
      <c r="H4439" s="178">
        <v>1.5129095700104E-3</v>
      </c>
      <c r="I4439" s="178">
        <v>1.6944587184116481E-3</v>
      </c>
      <c r="J4439" s="178" t="s">
        <v>625</v>
      </c>
    </row>
    <row r="4440" spans="1:10" x14ac:dyDescent="0.45">
      <c r="A4440" s="178" t="s">
        <v>567</v>
      </c>
      <c r="B4440" s="178" t="s">
        <v>568</v>
      </c>
      <c r="C4440" s="178">
        <v>2015</v>
      </c>
      <c r="D4440" s="178" t="s">
        <v>336</v>
      </c>
      <c r="E4440" s="178" t="s">
        <v>337</v>
      </c>
      <c r="F4440" s="178" t="s">
        <v>570</v>
      </c>
      <c r="G4440" s="178">
        <v>29</v>
      </c>
      <c r="H4440" s="178">
        <v>8.690923568793E-4</v>
      </c>
      <c r="I4440" s="178">
        <v>9.7338343970481604E-4</v>
      </c>
      <c r="J4440" s="178" t="s">
        <v>625</v>
      </c>
    </row>
    <row r="4441" spans="1:10" x14ac:dyDescent="0.45">
      <c r="A4441" s="178" t="s">
        <v>567</v>
      </c>
      <c r="B4441" s="178" t="s">
        <v>568</v>
      </c>
      <c r="C4441" s="178">
        <v>2015</v>
      </c>
      <c r="D4441" s="178" t="s">
        <v>336</v>
      </c>
      <c r="E4441" s="178" t="s">
        <v>337</v>
      </c>
      <c r="F4441" s="178" t="s">
        <v>574</v>
      </c>
      <c r="G4441" s="178">
        <v>29</v>
      </c>
      <c r="H4441" s="178">
        <v>1.0456481250003E-3</v>
      </c>
      <c r="I4441" s="178">
        <v>1.171125900000336E-3</v>
      </c>
      <c r="J4441" s="178" t="s">
        <v>626</v>
      </c>
    </row>
    <row r="4442" spans="1:10" x14ac:dyDescent="0.45">
      <c r="A4442" s="178" t="s">
        <v>567</v>
      </c>
      <c r="B4442" s="178" t="s">
        <v>568</v>
      </c>
      <c r="C4442" s="178">
        <v>2015</v>
      </c>
      <c r="D4442" s="178" t="s">
        <v>336</v>
      </c>
      <c r="E4442" s="178" t="s">
        <v>337</v>
      </c>
      <c r="F4442" s="178" t="s">
        <v>572</v>
      </c>
      <c r="G4442" s="178">
        <v>29</v>
      </c>
      <c r="H4442" s="178">
        <v>1.326927667833E-4</v>
      </c>
      <c r="I4442" s="178">
        <v>1.4861589879729603E-4</v>
      </c>
      <c r="J4442" s="178" t="s">
        <v>625</v>
      </c>
    </row>
    <row r="4443" spans="1:10" x14ac:dyDescent="0.45">
      <c r="A4443" s="178" t="s">
        <v>567</v>
      </c>
      <c r="B4443" s="178" t="s">
        <v>568</v>
      </c>
      <c r="C4443" s="178">
        <v>2015</v>
      </c>
      <c r="D4443" s="178" t="s">
        <v>336</v>
      </c>
      <c r="E4443" s="178" t="s">
        <v>337</v>
      </c>
      <c r="F4443" s="178" t="s">
        <v>569</v>
      </c>
      <c r="G4443" s="178">
        <v>29</v>
      </c>
      <c r="H4443" s="178">
        <v>7.5631770305335999E-3</v>
      </c>
      <c r="I4443" s="178">
        <v>8.4707582741976335E-3</v>
      </c>
      <c r="J4443" s="178" t="s">
        <v>625</v>
      </c>
    </row>
    <row r="4444" spans="1:10" x14ac:dyDescent="0.45">
      <c r="A4444" s="178" t="s">
        <v>567</v>
      </c>
      <c r="B4444" s="178" t="s">
        <v>568</v>
      </c>
      <c r="C4444" s="178">
        <v>2015</v>
      </c>
      <c r="D4444" s="178" t="s">
        <v>336</v>
      </c>
      <c r="E4444" s="178" t="s">
        <v>337</v>
      </c>
      <c r="F4444" s="178" t="s">
        <v>571</v>
      </c>
      <c r="G4444" s="178">
        <v>29</v>
      </c>
      <c r="H4444" s="178">
        <v>3.831318463199E-4</v>
      </c>
      <c r="I4444" s="178">
        <v>4.2910766787828802E-4</v>
      </c>
      <c r="J4444" s="178" t="s">
        <v>625</v>
      </c>
    </row>
    <row r="4445" spans="1:10" x14ac:dyDescent="0.45">
      <c r="A4445" s="178" t="s">
        <v>567</v>
      </c>
      <c r="B4445" s="178" t="s">
        <v>568</v>
      </c>
      <c r="C4445" s="178">
        <v>2015</v>
      </c>
      <c r="D4445" s="178" t="s">
        <v>336</v>
      </c>
      <c r="E4445" s="178" t="s">
        <v>337</v>
      </c>
      <c r="F4445" s="178" t="s">
        <v>572</v>
      </c>
      <c r="G4445" s="178">
        <v>30</v>
      </c>
      <c r="H4445" s="178">
        <v>8.6104453657799993E-5</v>
      </c>
      <c r="I4445" s="178">
        <v>9.6436988096736007E-5</v>
      </c>
      <c r="J4445" s="178" t="s">
        <v>625</v>
      </c>
    </row>
    <row r="4446" spans="1:10" x14ac:dyDescent="0.45">
      <c r="A4446" s="178" t="s">
        <v>567</v>
      </c>
      <c r="B4446" s="178" t="s">
        <v>568</v>
      </c>
      <c r="C4446" s="178">
        <v>2015</v>
      </c>
      <c r="D4446" s="178" t="s">
        <v>336</v>
      </c>
      <c r="E4446" s="178" t="s">
        <v>337</v>
      </c>
      <c r="F4446" s="178" t="s">
        <v>571</v>
      </c>
      <c r="G4446" s="178">
        <v>30</v>
      </c>
      <c r="H4446" s="178">
        <v>2.7820033574240001E-4</v>
      </c>
      <c r="I4446" s="178">
        <v>3.1158437603148807E-4</v>
      </c>
      <c r="J4446" s="178" t="s">
        <v>625</v>
      </c>
    </row>
    <row r="4447" spans="1:10" x14ac:dyDescent="0.45">
      <c r="A4447" s="178" t="s">
        <v>567</v>
      </c>
      <c r="B4447" s="178" t="s">
        <v>568</v>
      </c>
      <c r="C4447" s="178">
        <v>2015</v>
      </c>
      <c r="D4447" s="178" t="s">
        <v>336</v>
      </c>
      <c r="E4447" s="178" t="s">
        <v>337</v>
      </c>
      <c r="F4447" s="178" t="s">
        <v>570</v>
      </c>
      <c r="G4447" s="178">
        <v>30</v>
      </c>
      <c r="H4447" s="178">
        <v>1.7155822133644999E-3</v>
      </c>
      <c r="I4447" s="178">
        <v>1.9214520789682401E-3</v>
      </c>
      <c r="J4447" s="178" t="s">
        <v>625</v>
      </c>
    </row>
    <row r="4448" spans="1:10" x14ac:dyDescent="0.45">
      <c r="A4448" s="178" t="s">
        <v>567</v>
      </c>
      <c r="B4448" s="178" t="s">
        <v>568</v>
      </c>
      <c r="C4448" s="178">
        <v>2015</v>
      </c>
      <c r="D4448" s="178" t="s">
        <v>336</v>
      </c>
      <c r="E4448" s="178" t="s">
        <v>337</v>
      </c>
      <c r="F4448" s="178" t="s">
        <v>569</v>
      </c>
      <c r="G4448" s="178">
        <v>30</v>
      </c>
      <c r="H4448" s="178">
        <v>9.7534959204495005E-3</v>
      </c>
      <c r="I4448" s="178">
        <v>1.0923915430903442E-2</v>
      </c>
      <c r="J4448" s="178" t="s">
        <v>625</v>
      </c>
    </row>
    <row r="4449" spans="1:10" x14ac:dyDescent="0.45">
      <c r="A4449" s="178" t="s">
        <v>567</v>
      </c>
      <c r="B4449" s="178" t="s">
        <v>568</v>
      </c>
      <c r="C4449" s="178">
        <v>2015</v>
      </c>
      <c r="D4449" s="178" t="s">
        <v>336</v>
      </c>
      <c r="E4449" s="178" t="s">
        <v>337</v>
      </c>
      <c r="F4449" s="178" t="s">
        <v>574</v>
      </c>
      <c r="G4449" s="178">
        <v>30</v>
      </c>
      <c r="H4449" s="178">
        <v>5.0078163621949999E-4</v>
      </c>
      <c r="I4449" s="178">
        <v>5.6087543256584009E-4</v>
      </c>
      <c r="J4449" s="178" t="s">
        <v>626</v>
      </c>
    </row>
    <row r="4450" spans="1:10" x14ac:dyDescent="0.45">
      <c r="A4450" s="178" t="s">
        <v>567</v>
      </c>
      <c r="B4450" s="178" t="s">
        <v>568</v>
      </c>
      <c r="C4450" s="178">
        <v>2015</v>
      </c>
      <c r="D4450" s="178" t="s">
        <v>336</v>
      </c>
      <c r="E4450" s="178" t="s">
        <v>337</v>
      </c>
      <c r="F4450" s="178" t="s">
        <v>570</v>
      </c>
      <c r="G4450" s="178">
        <v>31</v>
      </c>
      <c r="H4450" s="178">
        <v>1.3702719588764001E-3</v>
      </c>
      <c r="I4450" s="178">
        <v>1.5347045939415683E-3</v>
      </c>
      <c r="J4450" s="178" t="s">
        <v>625</v>
      </c>
    </row>
    <row r="4451" spans="1:10" x14ac:dyDescent="0.45">
      <c r="A4451" s="178" t="s">
        <v>567</v>
      </c>
      <c r="B4451" s="178" t="s">
        <v>568</v>
      </c>
      <c r="C4451" s="178">
        <v>2015</v>
      </c>
      <c r="D4451" s="178" t="s">
        <v>336</v>
      </c>
      <c r="E4451" s="178" t="s">
        <v>337</v>
      </c>
      <c r="F4451" s="178" t="s">
        <v>574</v>
      </c>
      <c r="G4451" s="178">
        <v>31</v>
      </c>
      <c r="H4451" s="178">
        <v>9.5404227613469996E-4</v>
      </c>
      <c r="I4451" s="178">
        <v>1.0685273492708641E-3</v>
      </c>
      <c r="J4451" s="178" t="s">
        <v>626</v>
      </c>
    </row>
    <row r="4452" spans="1:10" x14ac:dyDescent="0.45">
      <c r="A4452" s="178" t="s">
        <v>567</v>
      </c>
      <c r="B4452" s="178" t="s">
        <v>568</v>
      </c>
      <c r="C4452" s="178">
        <v>2015</v>
      </c>
      <c r="D4452" s="178" t="s">
        <v>336</v>
      </c>
      <c r="E4452" s="178" t="s">
        <v>337</v>
      </c>
      <c r="F4452" s="178" t="s">
        <v>569</v>
      </c>
      <c r="G4452" s="178">
        <v>31</v>
      </c>
      <c r="H4452" s="178">
        <v>1.40149418730289E-2</v>
      </c>
      <c r="I4452" s="178">
        <v>1.5696734897792369E-2</v>
      </c>
      <c r="J4452" s="178" t="s">
        <v>625</v>
      </c>
    </row>
    <row r="4453" spans="1:10" x14ac:dyDescent="0.45">
      <c r="A4453" s="178" t="s">
        <v>567</v>
      </c>
      <c r="B4453" s="178" t="s">
        <v>568</v>
      </c>
      <c r="C4453" s="178">
        <v>2015</v>
      </c>
      <c r="D4453" s="178" t="s">
        <v>336</v>
      </c>
      <c r="E4453" s="178" t="s">
        <v>337</v>
      </c>
      <c r="F4453" s="178" t="s">
        <v>571</v>
      </c>
      <c r="G4453" s="178">
        <v>31</v>
      </c>
      <c r="H4453" s="178">
        <v>1.758479920682E-4</v>
      </c>
      <c r="I4453" s="178">
        <v>1.9694975111638402E-4</v>
      </c>
      <c r="J4453" s="178" t="s">
        <v>625</v>
      </c>
    </row>
    <row r="4454" spans="1:10" x14ac:dyDescent="0.45">
      <c r="A4454" s="178" t="s">
        <v>567</v>
      </c>
      <c r="B4454" s="178" t="s">
        <v>568</v>
      </c>
      <c r="C4454" s="178">
        <v>2015</v>
      </c>
      <c r="D4454" s="178" t="s">
        <v>336</v>
      </c>
      <c r="E4454" s="178" t="s">
        <v>337</v>
      </c>
      <c r="F4454" s="178" t="s">
        <v>572</v>
      </c>
      <c r="G4454" s="178">
        <v>32</v>
      </c>
      <c r="H4454" s="178">
        <v>1.5845097368580001E-4</v>
      </c>
      <c r="I4454" s="178">
        <v>1.7746509052809603E-4</v>
      </c>
      <c r="J4454" s="178" t="s">
        <v>625</v>
      </c>
    </row>
    <row r="4455" spans="1:10" x14ac:dyDescent="0.45">
      <c r="A4455" s="178" t="s">
        <v>567</v>
      </c>
      <c r="B4455" s="178" t="s">
        <v>568</v>
      </c>
      <c r="C4455" s="178">
        <v>2015</v>
      </c>
      <c r="D4455" s="178" t="s">
        <v>336</v>
      </c>
      <c r="E4455" s="178" t="s">
        <v>337</v>
      </c>
      <c r="F4455" s="178" t="s">
        <v>570</v>
      </c>
      <c r="G4455" s="178">
        <v>32</v>
      </c>
      <c r="H4455" s="178">
        <v>7.997328648344E-4</v>
      </c>
      <c r="I4455" s="178">
        <v>8.9570080861452813E-4</v>
      </c>
      <c r="J4455" s="178" t="s">
        <v>625</v>
      </c>
    </row>
    <row r="4456" spans="1:10" x14ac:dyDescent="0.45">
      <c r="A4456" s="178" t="s">
        <v>567</v>
      </c>
      <c r="B4456" s="178" t="s">
        <v>568</v>
      </c>
      <c r="C4456" s="178">
        <v>2015</v>
      </c>
      <c r="D4456" s="178" t="s">
        <v>336</v>
      </c>
      <c r="E4456" s="178" t="s">
        <v>337</v>
      </c>
      <c r="F4456" s="178" t="s">
        <v>574</v>
      </c>
      <c r="G4456" s="178">
        <v>32</v>
      </c>
      <c r="H4456" s="178">
        <v>9.4249504036269995E-4</v>
      </c>
      <c r="I4456" s="178">
        <v>1.0555944452062241E-3</v>
      </c>
      <c r="J4456" s="178" t="s">
        <v>626</v>
      </c>
    </row>
    <row r="4457" spans="1:10" x14ac:dyDescent="0.45">
      <c r="A4457" s="178" t="s">
        <v>567</v>
      </c>
      <c r="B4457" s="178" t="s">
        <v>568</v>
      </c>
      <c r="C4457" s="178">
        <v>2015</v>
      </c>
      <c r="D4457" s="178" t="s">
        <v>336</v>
      </c>
      <c r="E4457" s="178" t="s">
        <v>337</v>
      </c>
      <c r="F4457" s="178" t="s">
        <v>569</v>
      </c>
      <c r="G4457" s="178">
        <v>32</v>
      </c>
      <c r="H4457" s="178">
        <v>7.0919163990766001E-3</v>
      </c>
      <c r="I4457" s="178">
        <v>7.9429463669657922E-3</v>
      </c>
      <c r="J4457" s="178" t="s">
        <v>625</v>
      </c>
    </row>
    <row r="4458" spans="1:10" x14ac:dyDescent="0.45">
      <c r="A4458" s="178" t="s">
        <v>567</v>
      </c>
      <c r="B4458" s="178" t="s">
        <v>568</v>
      </c>
      <c r="C4458" s="178">
        <v>2015</v>
      </c>
      <c r="D4458" s="178" t="s">
        <v>336</v>
      </c>
      <c r="E4458" s="178" t="s">
        <v>337</v>
      </c>
      <c r="F4458" s="178" t="s">
        <v>571</v>
      </c>
      <c r="G4458" s="178">
        <v>32</v>
      </c>
      <c r="H4458" s="178">
        <v>2.6074599736600001E-4</v>
      </c>
      <c r="I4458" s="178">
        <v>2.9203551704992003E-4</v>
      </c>
      <c r="J4458" s="178" t="s">
        <v>625</v>
      </c>
    </row>
    <row r="4459" spans="1:10" x14ac:dyDescent="0.45">
      <c r="A4459" s="178" t="s">
        <v>567</v>
      </c>
      <c r="B4459" s="178" t="s">
        <v>568</v>
      </c>
      <c r="C4459" s="178">
        <v>2015</v>
      </c>
      <c r="D4459" s="178" t="s">
        <v>336</v>
      </c>
      <c r="E4459" s="178" t="s">
        <v>337</v>
      </c>
      <c r="F4459" s="178" t="s">
        <v>572</v>
      </c>
      <c r="G4459" s="178">
        <v>33</v>
      </c>
      <c r="H4459" s="178">
        <v>7.7517201134500002E-5</v>
      </c>
      <c r="I4459" s="178">
        <v>8.6819265270640005E-5</v>
      </c>
      <c r="J4459" s="178" t="s">
        <v>625</v>
      </c>
    </row>
    <row r="4460" spans="1:10" x14ac:dyDescent="0.45">
      <c r="A4460" s="178" t="s">
        <v>567</v>
      </c>
      <c r="B4460" s="178" t="s">
        <v>568</v>
      </c>
      <c r="C4460" s="178">
        <v>2015</v>
      </c>
      <c r="D4460" s="178" t="s">
        <v>336</v>
      </c>
      <c r="E4460" s="178" t="s">
        <v>337</v>
      </c>
      <c r="F4460" s="178" t="s">
        <v>574</v>
      </c>
      <c r="G4460" s="178">
        <v>33</v>
      </c>
      <c r="H4460" s="178">
        <v>9.3180077965369999E-4</v>
      </c>
      <c r="I4460" s="178">
        <v>1.0436168732121441E-3</v>
      </c>
      <c r="J4460" s="178" t="s">
        <v>626</v>
      </c>
    </row>
    <row r="4461" spans="1:10" x14ac:dyDescent="0.45">
      <c r="A4461" s="178" t="s">
        <v>567</v>
      </c>
      <c r="B4461" s="178" t="s">
        <v>568</v>
      </c>
      <c r="C4461" s="178">
        <v>2015</v>
      </c>
      <c r="D4461" s="178" t="s">
        <v>336</v>
      </c>
      <c r="E4461" s="178" t="s">
        <v>337</v>
      </c>
      <c r="F4461" s="178" t="s">
        <v>570</v>
      </c>
      <c r="G4461" s="178">
        <v>33</v>
      </c>
      <c r="H4461" s="178">
        <v>1.0425086366013E-3</v>
      </c>
      <c r="I4461" s="178">
        <v>1.1676096729934561E-3</v>
      </c>
      <c r="J4461" s="178" t="s">
        <v>625</v>
      </c>
    </row>
    <row r="4462" spans="1:10" x14ac:dyDescent="0.45">
      <c r="A4462" s="178" t="s">
        <v>567</v>
      </c>
      <c r="B4462" s="178" t="s">
        <v>568</v>
      </c>
      <c r="C4462" s="178">
        <v>2015</v>
      </c>
      <c r="D4462" s="178" t="s">
        <v>336</v>
      </c>
      <c r="E4462" s="178" t="s">
        <v>337</v>
      </c>
      <c r="F4462" s="178" t="s">
        <v>569</v>
      </c>
      <c r="G4462" s="178">
        <v>33</v>
      </c>
      <c r="H4462" s="178">
        <v>4.3931845575570999E-3</v>
      </c>
      <c r="I4462" s="178">
        <v>4.9203667044639523E-3</v>
      </c>
      <c r="J4462" s="178" t="s">
        <v>625</v>
      </c>
    </row>
    <row r="4463" spans="1:10" x14ac:dyDescent="0.45">
      <c r="A4463" s="178" t="s">
        <v>567</v>
      </c>
      <c r="B4463" s="178" t="s">
        <v>568</v>
      </c>
      <c r="C4463" s="178">
        <v>2015</v>
      </c>
      <c r="D4463" s="178" t="s">
        <v>336</v>
      </c>
      <c r="E4463" s="178" t="s">
        <v>337</v>
      </c>
      <c r="F4463" s="178" t="s">
        <v>571</v>
      </c>
      <c r="G4463" s="178">
        <v>33</v>
      </c>
      <c r="H4463" s="178">
        <v>1.7309945542369999E-4</v>
      </c>
      <c r="I4463" s="178">
        <v>1.9387139007454401E-4</v>
      </c>
      <c r="J4463" s="178" t="s">
        <v>625</v>
      </c>
    </row>
    <row r="4464" spans="1:10" x14ac:dyDescent="0.45">
      <c r="A4464" s="178" t="s">
        <v>567</v>
      </c>
      <c r="B4464" s="178" t="s">
        <v>568</v>
      </c>
      <c r="C4464" s="178">
        <v>2015</v>
      </c>
      <c r="D4464" s="178" t="s">
        <v>336</v>
      </c>
      <c r="E4464" s="178" t="s">
        <v>337</v>
      </c>
      <c r="F4464" s="178" t="s">
        <v>570</v>
      </c>
      <c r="G4464" s="178">
        <v>34</v>
      </c>
      <c r="H4464" s="178">
        <v>1.0159945813938999E-3</v>
      </c>
      <c r="I4464" s="178">
        <v>1.1379139311611681E-3</v>
      </c>
      <c r="J4464" s="178" t="s">
        <v>625</v>
      </c>
    </row>
    <row r="4465" spans="1:10" x14ac:dyDescent="0.45">
      <c r="A4465" s="178" t="s">
        <v>567</v>
      </c>
      <c r="B4465" s="178" t="s">
        <v>568</v>
      </c>
      <c r="C4465" s="178">
        <v>2015</v>
      </c>
      <c r="D4465" s="178" t="s">
        <v>336</v>
      </c>
      <c r="E4465" s="178" t="s">
        <v>337</v>
      </c>
      <c r="F4465" s="178" t="s">
        <v>571</v>
      </c>
      <c r="G4465" s="178">
        <v>34</v>
      </c>
      <c r="H4465" s="178">
        <v>8.1283717008800004E-5</v>
      </c>
      <c r="I4465" s="178">
        <v>9.103776304985601E-5</v>
      </c>
      <c r="J4465" s="178" t="s">
        <v>625</v>
      </c>
    </row>
    <row r="4466" spans="1:10" x14ac:dyDescent="0.45">
      <c r="A4466" s="178" t="s">
        <v>567</v>
      </c>
      <c r="B4466" s="178" t="s">
        <v>568</v>
      </c>
      <c r="C4466" s="178">
        <v>2015</v>
      </c>
      <c r="D4466" s="178" t="s">
        <v>336</v>
      </c>
      <c r="E4466" s="178" t="s">
        <v>337</v>
      </c>
      <c r="F4466" s="178" t="s">
        <v>574</v>
      </c>
      <c r="G4466" s="178">
        <v>34</v>
      </c>
      <c r="H4466" s="178">
        <v>1.3188089942560001E-3</v>
      </c>
      <c r="I4466" s="178">
        <v>1.4770660735667202E-3</v>
      </c>
      <c r="J4466" s="178" t="s">
        <v>626</v>
      </c>
    </row>
    <row r="4467" spans="1:10" x14ac:dyDescent="0.45">
      <c r="A4467" s="178" t="s">
        <v>567</v>
      </c>
      <c r="B4467" s="178" t="s">
        <v>568</v>
      </c>
      <c r="C4467" s="178">
        <v>2015</v>
      </c>
      <c r="D4467" s="178" t="s">
        <v>336</v>
      </c>
      <c r="E4467" s="178" t="s">
        <v>337</v>
      </c>
      <c r="F4467" s="178" t="s">
        <v>569</v>
      </c>
      <c r="G4467" s="178">
        <v>34</v>
      </c>
      <c r="H4467" s="178">
        <v>6.6238506697117996E-3</v>
      </c>
      <c r="I4467" s="178">
        <v>7.4187127500772165E-3</v>
      </c>
      <c r="J4467" s="178" t="s">
        <v>625</v>
      </c>
    </row>
    <row r="4468" spans="1:10" x14ac:dyDescent="0.45">
      <c r="A4468" s="178" t="s">
        <v>567</v>
      </c>
      <c r="B4468" s="178" t="s">
        <v>568</v>
      </c>
      <c r="C4468" s="178">
        <v>2015</v>
      </c>
      <c r="D4468" s="178" t="s">
        <v>336</v>
      </c>
      <c r="E4468" s="178" t="s">
        <v>337</v>
      </c>
      <c r="F4468" s="178" t="s">
        <v>572</v>
      </c>
      <c r="G4468" s="178">
        <v>34</v>
      </c>
      <c r="H4468" s="178">
        <v>1.1149421334270001E-4</v>
      </c>
      <c r="I4468" s="178">
        <v>1.2487351894382401E-4</v>
      </c>
      <c r="J4468" s="178" t="s">
        <v>625</v>
      </c>
    </row>
    <row r="4469" spans="1:10" x14ac:dyDescent="0.45">
      <c r="A4469" s="178" t="s">
        <v>567</v>
      </c>
      <c r="B4469" s="178" t="s">
        <v>568</v>
      </c>
      <c r="C4469" s="178">
        <v>2015</v>
      </c>
      <c r="D4469" s="178" t="s">
        <v>336</v>
      </c>
      <c r="E4469" s="178" t="s">
        <v>337</v>
      </c>
      <c r="F4469" s="178" t="s">
        <v>574</v>
      </c>
      <c r="G4469" s="178">
        <v>35</v>
      </c>
      <c r="H4469" s="178">
        <v>8.52114171721E-4</v>
      </c>
      <c r="I4469" s="178">
        <v>9.5436787232752013E-4</v>
      </c>
      <c r="J4469" s="178" t="s">
        <v>626</v>
      </c>
    </row>
    <row r="4470" spans="1:10" x14ac:dyDescent="0.45">
      <c r="A4470" s="178" t="s">
        <v>567</v>
      </c>
      <c r="B4470" s="178" t="s">
        <v>568</v>
      </c>
      <c r="C4470" s="178">
        <v>2015</v>
      </c>
      <c r="D4470" s="178" t="s">
        <v>336</v>
      </c>
      <c r="E4470" s="178" t="s">
        <v>337</v>
      </c>
      <c r="F4470" s="178" t="s">
        <v>573</v>
      </c>
      <c r="G4470" s="178">
        <v>35</v>
      </c>
      <c r="H4470" s="178">
        <v>3.435315156821E-4</v>
      </c>
      <c r="I4470" s="178">
        <v>3.8475529756395202E-4</v>
      </c>
      <c r="J4470" s="178" t="s">
        <v>625</v>
      </c>
    </row>
    <row r="4471" spans="1:10" x14ac:dyDescent="0.45">
      <c r="A4471" s="178" t="s">
        <v>567</v>
      </c>
      <c r="B4471" s="178" t="s">
        <v>568</v>
      </c>
      <c r="C4471" s="178">
        <v>2015</v>
      </c>
      <c r="D4471" s="178" t="s">
        <v>336</v>
      </c>
      <c r="E4471" s="178" t="s">
        <v>337</v>
      </c>
      <c r="F4471" s="178" t="s">
        <v>572</v>
      </c>
      <c r="G4471" s="178">
        <v>35</v>
      </c>
      <c r="H4471" s="178">
        <v>1.4295859364209999E-4</v>
      </c>
      <c r="I4471" s="178">
        <v>1.6011362487915201E-4</v>
      </c>
      <c r="J4471" s="178" t="s">
        <v>625</v>
      </c>
    </row>
    <row r="4472" spans="1:10" x14ac:dyDescent="0.45">
      <c r="A4472" s="178" t="s">
        <v>567</v>
      </c>
      <c r="B4472" s="178" t="s">
        <v>568</v>
      </c>
      <c r="C4472" s="178">
        <v>2015</v>
      </c>
      <c r="D4472" s="178" t="s">
        <v>336</v>
      </c>
      <c r="E4472" s="178" t="s">
        <v>337</v>
      </c>
      <c r="F4472" s="178" t="s">
        <v>569</v>
      </c>
      <c r="G4472" s="178">
        <v>35</v>
      </c>
      <c r="H4472" s="178">
        <v>6.2795467674732E-3</v>
      </c>
      <c r="I4472" s="178">
        <v>7.0330923795699843E-3</v>
      </c>
      <c r="J4472" s="178" t="s">
        <v>625</v>
      </c>
    </row>
    <row r="4473" spans="1:10" x14ac:dyDescent="0.45">
      <c r="A4473" s="178" t="s">
        <v>567</v>
      </c>
      <c r="B4473" s="178" t="s">
        <v>568</v>
      </c>
      <c r="C4473" s="178">
        <v>2015</v>
      </c>
      <c r="D4473" s="178" t="s">
        <v>336</v>
      </c>
      <c r="E4473" s="178" t="s">
        <v>337</v>
      </c>
      <c r="F4473" s="178" t="s">
        <v>571</v>
      </c>
      <c r="G4473" s="178">
        <v>35</v>
      </c>
      <c r="H4473" s="178">
        <v>1.5686972619730001E-4</v>
      </c>
      <c r="I4473" s="178">
        <v>1.7569409334097604E-4</v>
      </c>
      <c r="J4473" s="178" t="s">
        <v>625</v>
      </c>
    </row>
    <row r="4474" spans="1:10" x14ac:dyDescent="0.45">
      <c r="A4474" s="178" t="s">
        <v>567</v>
      </c>
      <c r="B4474" s="178" t="s">
        <v>568</v>
      </c>
      <c r="C4474" s="178">
        <v>2015</v>
      </c>
      <c r="D4474" s="178" t="s">
        <v>336</v>
      </c>
      <c r="E4474" s="178" t="s">
        <v>337</v>
      </c>
      <c r="F4474" s="178" t="s">
        <v>570</v>
      </c>
      <c r="G4474" s="178">
        <v>35</v>
      </c>
      <c r="H4474" s="178">
        <v>4.9822061555459998E-4</v>
      </c>
      <c r="I4474" s="178">
        <v>5.5800708942115203E-4</v>
      </c>
      <c r="J4474" s="178" t="s">
        <v>625</v>
      </c>
    </row>
    <row r="4475" spans="1:10" x14ac:dyDescent="0.45">
      <c r="A4475" s="178" t="s">
        <v>567</v>
      </c>
      <c r="B4475" s="178" t="s">
        <v>568</v>
      </c>
      <c r="C4475" s="178">
        <v>2015</v>
      </c>
      <c r="D4475" s="178" t="s">
        <v>336</v>
      </c>
      <c r="E4475" s="178" t="s">
        <v>337</v>
      </c>
      <c r="F4475" s="178" t="s">
        <v>571</v>
      </c>
      <c r="G4475" s="178">
        <v>36</v>
      </c>
      <c r="H4475" s="178">
        <v>1.539451113786E-4</v>
      </c>
      <c r="I4475" s="178">
        <v>1.7241852474403203E-4</v>
      </c>
      <c r="J4475" s="178" t="s">
        <v>625</v>
      </c>
    </row>
    <row r="4476" spans="1:10" x14ac:dyDescent="0.45">
      <c r="A4476" s="178" t="s">
        <v>567</v>
      </c>
      <c r="B4476" s="178" t="s">
        <v>568</v>
      </c>
      <c r="C4476" s="178">
        <v>2015</v>
      </c>
      <c r="D4476" s="178" t="s">
        <v>336</v>
      </c>
      <c r="E4476" s="178" t="s">
        <v>337</v>
      </c>
      <c r="F4476" s="178" t="s">
        <v>573</v>
      </c>
      <c r="G4476" s="178">
        <v>36</v>
      </c>
      <c r="H4476" s="178">
        <v>4.3192392331549998E-4</v>
      </c>
      <c r="I4476" s="178">
        <v>4.8375479411336001E-4</v>
      </c>
      <c r="J4476" s="178" t="s">
        <v>625</v>
      </c>
    </row>
    <row r="4477" spans="1:10" x14ac:dyDescent="0.45">
      <c r="A4477" s="178" t="s">
        <v>567</v>
      </c>
      <c r="B4477" s="178" t="s">
        <v>568</v>
      </c>
      <c r="C4477" s="178">
        <v>2015</v>
      </c>
      <c r="D4477" s="178" t="s">
        <v>336</v>
      </c>
      <c r="E4477" s="178" t="s">
        <v>337</v>
      </c>
      <c r="F4477" s="178" t="s">
        <v>570</v>
      </c>
      <c r="G4477" s="178">
        <v>36</v>
      </c>
      <c r="H4477" s="178">
        <v>1.2239231728017001E-3</v>
      </c>
      <c r="I4477" s="178">
        <v>1.3707939535379042E-3</v>
      </c>
      <c r="J4477" s="178" t="s">
        <v>625</v>
      </c>
    </row>
    <row r="4478" spans="1:10" x14ac:dyDescent="0.45">
      <c r="A4478" s="178" t="s">
        <v>567</v>
      </c>
      <c r="B4478" s="178" t="s">
        <v>568</v>
      </c>
      <c r="C4478" s="178">
        <v>2015</v>
      </c>
      <c r="D4478" s="178" t="s">
        <v>336</v>
      </c>
      <c r="E4478" s="178" t="s">
        <v>337</v>
      </c>
      <c r="F4478" s="178" t="s">
        <v>574</v>
      </c>
      <c r="G4478" s="178">
        <v>36</v>
      </c>
      <c r="H4478" s="178">
        <v>8.1272405805070001E-4</v>
      </c>
      <c r="I4478" s="178">
        <v>9.1025094501678405E-4</v>
      </c>
      <c r="J4478" s="178" t="s">
        <v>626</v>
      </c>
    </row>
    <row r="4479" spans="1:10" x14ac:dyDescent="0.45">
      <c r="A4479" s="178" t="s">
        <v>567</v>
      </c>
      <c r="B4479" s="178" t="s">
        <v>568</v>
      </c>
      <c r="C4479" s="178">
        <v>2015</v>
      </c>
      <c r="D4479" s="178" t="s">
        <v>336</v>
      </c>
      <c r="E4479" s="178" t="s">
        <v>337</v>
      </c>
      <c r="F4479" s="178" t="s">
        <v>572</v>
      </c>
      <c r="G4479" s="178">
        <v>36</v>
      </c>
      <c r="H4479" s="178">
        <v>3.5139128158300002E-5</v>
      </c>
      <c r="I4479" s="178">
        <v>3.9355823537296007E-5</v>
      </c>
      <c r="J4479" s="178" t="s">
        <v>625</v>
      </c>
    </row>
    <row r="4480" spans="1:10" x14ac:dyDescent="0.45">
      <c r="A4480" s="178" t="s">
        <v>567</v>
      </c>
      <c r="B4480" s="178" t="s">
        <v>568</v>
      </c>
      <c r="C4480" s="178">
        <v>2015</v>
      </c>
      <c r="D4480" s="178" t="s">
        <v>336</v>
      </c>
      <c r="E4480" s="178" t="s">
        <v>337</v>
      </c>
      <c r="F4480" s="178" t="s">
        <v>569</v>
      </c>
      <c r="G4480" s="178">
        <v>36</v>
      </c>
      <c r="H4480" s="178">
        <v>4.1045525576918996E-3</v>
      </c>
      <c r="I4480" s="178">
        <v>4.5970988646149282E-3</v>
      </c>
      <c r="J4480" s="178" t="s">
        <v>625</v>
      </c>
    </row>
    <row r="4481" spans="1:10" x14ac:dyDescent="0.45">
      <c r="A4481" s="178" t="s">
        <v>567</v>
      </c>
      <c r="B4481" s="178" t="s">
        <v>568</v>
      </c>
      <c r="C4481" s="178">
        <v>2015</v>
      </c>
      <c r="D4481" s="178" t="s">
        <v>336</v>
      </c>
      <c r="E4481" s="178" t="s">
        <v>337</v>
      </c>
      <c r="F4481" s="178" t="s">
        <v>569</v>
      </c>
      <c r="G4481" s="178">
        <v>37</v>
      </c>
      <c r="H4481" s="178">
        <v>1.9500324269757E-3</v>
      </c>
      <c r="I4481" s="178">
        <v>2.1840363182127841E-3</v>
      </c>
      <c r="J4481" s="178" t="s">
        <v>625</v>
      </c>
    </row>
    <row r="4482" spans="1:10" x14ac:dyDescent="0.45">
      <c r="A4482" s="178" t="s">
        <v>567</v>
      </c>
      <c r="B4482" s="178" t="s">
        <v>568</v>
      </c>
      <c r="C4482" s="178">
        <v>2015</v>
      </c>
      <c r="D4482" s="178" t="s">
        <v>336</v>
      </c>
      <c r="E4482" s="178" t="s">
        <v>337</v>
      </c>
      <c r="F4482" s="178" t="s">
        <v>571</v>
      </c>
      <c r="G4482" s="178">
        <v>37</v>
      </c>
      <c r="H4482" s="178">
        <v>1.5068279026310001E-4</v>
      </c>
      <c r="I4482" s="178">
        <v>1.6876472509467203E-4</v>
      </c>
      <c r="J4482" s="178" t="s">
        <v>625</v>
      </c>
    </row>
    <row r="4483" spans="1:10" x14ac:dyDescent="0.45">
      <c r="A4483" s="178" t="s">
        <v>567</v>
      </c>
      <c r="B4483" s="178" t="s">
        <v>568</v>
      </c>
      <c r="C4483" s="178">
        <v>2015</v>
      </c>
      <c r="D4483" s="178" t="s">
        <v>336</v>
      </c>
      <c r="E4483" s="178" t="s">
        <v>337</v>
      </c>
      <c r="F4483" s="178" t="s">
        <v>573</v>
      </c>
      <c r="G4483" s="178">
        <v>37</v>
      </c>
      <c r="H4483" s="178">
        <v>3.3086017356250002E-4</v>
      </c>
      <c r="I4483" s="178">
        <v>3.7056339439000006E-4</v>
      </c>
      <c r="J4483" s="178" t="s">
        <v>625</v>
      </c>
    </row>
    <row r="4484" spans="1:10" x14ac:dyDescent="0.45">
      <c r="A4484" s="178" t="s">
        <v>567</v>
      </c>
      <c r="B4484" s="178" t="s">
        <v>568</v>
      </c>
      <c r="C4484" s="178">
        <v>2015</v>
      </c>
      <c r="D4484" s="178" t="s">
        <v>336</v>
      </c>
      <c r="E4484" s="178" t="s">
        <v>337</v>
      </c>
      <c r="F4484" s="178" t="s">
        <v>570</v>
      </c>
      <c r="G4484" s="178">
        <v>37</v>
      </c>
      <c r="H4484" s="178">
        <v>4.7399174945889999E-4</v>
      </c>
      <c r="I4484" s="178">
        <v>5.3087075939396808E-4</v>
      </c>
      <c r="J4484" s="178" t="s">
        <v>625</v>
      </c>
    </row>
    <row r="4485" spans="1:10" x14ac:dyDescent="0.45">
      <c r="A4485" s="178" t="s">
        <v>567</v>
      </c>
      <c r="B4485" s="178" t="s">
        <v>568</v>
      </c>
      <c r="C4485" s="178">
        <v>2015</v>
      </c>
      <c r="D4485" s="178" t="s">
        <v>336</v>
      </c>
      <c r="E4485" s="178" t="s">
        <v>337</v>
      </c>
      <c r="F4485" s="178" t="s">
        <v>574</v>
      </c>
      <c r="G4485" s="178">
        <v>37</v>
      </c>
      <c r="H4485" s="178">
        <v>7.9133725375869996E-4</v>
      </c>
      <c r="I4485" s="178">
        <v>8.8629772420974401E-4</v>
      </c>
      <c r="J4485" s="178" t="s">
        <v>626</v>
      </c>
    </row>
    <row r="4486" spans="1:10" x14ac:dyDescent="0.45">
      <c r="A4486" s="178" t="s">
        <v>567</v>
      </c>
      <c r="B4486" s="178" t="s">
        <v>568</v>
      </c>
      <c r="C4486" s="178">
        <v>2015</v>
      </c>
      <c r="D4486" s="178" t="s">
        <v>336</v>
      </c>
      <c r="E4486" s="178" t="s">
        <v>337</v>
      </c>
      <c r="F4486" s="178" t="s">
        <v>572</v>
      </c>
      <c r="G4486" s="178">
        <v>37</v>
      </c>
      <c r="H4486" s="178">
        <v>3.1354455131800003E-5</v>
      </c>
      <c r="I4486" s="178">
        <v>3.5116989747616005E-5</v>
      </c>
      <c r="J4486" s="178" t="s">
        <v>625</v>
      </c>
    </row>
    <row r="4487" spans="1:10" x14ac:dyDescent="0.45">
      <c r="A4487" s="178" t="s">
        <v>567</v>
      </c>
      <c r="B4487" s="178" t="s">
        <v>568</v>
      </c>
      <c r="C4487" s="178">
        <v>2015</v>
      </c>
      <c r="D4487" s="178" t="s">
        <v>336</v>
      </c>
      <c r="E4487" s="178" t="s">
        <v>337</v>
      </c>
      <c r="F4487" s="178" t="s">
        <v>570</v>
      </c>
      <c r="G4487" s="178">
        <v>38</v>
      </c>
      <c r="H4487" s="178">
        <v>2.367956622038E-4</v>
      </c>
      <c r="I4487" s="178">
        <v>2.6521114166825602E-4</v>
      </c>
      <c r="J4487" s="178" t="s">
        <v>625</v>
      </c>
    </row>
    <row r="4488" spans="1:10" x14ac:dyDescent="0.45">
      <c r="A4488" s="178" t="s">
        <v>567</v>
      </c>
      <c r="B4488" s="178" t="s">
        <v>568</v>
      </c>
      <c r="C4488" s="178">
        <v>2015</v>
      </c>
      <c r="D4488" s="178" t="s">
        <v>336</v>
      </c>
      <c r="E4488" s="178" t="s">
        <v>337</v>
      </c>
      <c r="F4488" s="178" t="s">
        <v>571</v>
      </c>
      <c r="G4488" s="178">
        <v>38</v>
      </c>
      <c r="H4488" s="178">
        <v>7.11862157914E-5</v>
      </c>
      <c r="I4488" s="178">
        <v>7.972856168636801E-5</v>
      </c>
      <c r="J4488" s="178" t="s">
        <v>625</v>
      </c>
    </row>
    <row r="4489" spans="1:10" x14ac:dyDescent="0.45">
      <c r="A4489" s="178" t="s">
        <v>567</v>
      </c>
      <c r="B4489" s="178" t="s">
        <v>568</v>
      </c>
      <c r="C4489" s="178">
        <v>2015</v>
      </c>
      <c r="D4489" s="178" t="s">
        <v>336</v>
      </c>
      <c r="E4489" s="178" t="s">
        <v>337</v>
      </c>
      <c r="F4489" s="178" t="s">
        <v>569</v>
      </c>
      <c r="G4489" s="178">
        <v>38</v>
      </c>
      <c r="H4489" s="178">
        <v>3.8241924485192002E-3</v>
      </c>
      <c r="I4489" s="178">
        <v>4.2830955423415048E-3</v>
      </c>
      <c r="J4489" s="178" t="s">
        <v>625</v>
      </c>
    </row>
    <row r="4490" spans="1:10" x14ac:dyDescent="0.45">
      <c r="A4490" s="178" t="s">
        <v>567</v>
      </c>
      <c r="B4490" s="178" t="s">
        <v>568</v>
      </c>
      <c r="C4490" s="178">
        <v>2015</v>
      </c>
      <c r="D4490" s="178" t="s">
        <v>336</v>
      </c>
      <c r="E4490" s="178" t="s">
        <v>337</v>
      </c>
      <c r="F4490" s="178" t="s">
        <v>572</v>
      </c>
      <c r="G4490" s="178">
        <v>38</v>
      </c>
      <c r="H4490" s="178">
        <v>6.5633805206699995E-5</v>
      </c>
      <c r="I4490" s="178">
        <v>7.3509861831504007E-5</v>
      </c>
      <c r="J4490" s="178" t="s">
        <v>625</v>
      </c>
    </row>
    <row r="4491" spans="1:10" x14ac:dyDescent="0.45">
      <c r="A4491" s="178" t="s">
        <v>567</v>
      </c>
      <c r="B4491" s="178" t="s">
        <v>568</v>
      </c>
      <c r="C4491" s="178">
        <v>2015</v>
      </c>
      <c r="D4491" s="178" t="s">
        <v>336</v>
      </c>
      <c r="E4491" s="178" t="s">
        <v>337</v>
      </c>
      <c r="F4491" s="178" t="s">
        <v>574</v>
      </c>
      <c r="G4491" s="178">
        <v>39</v>
      </c>
      <c r="H4491" s="178">
        <v>3.8475968176500001E-4</v>
      </c>
      <c r="I4491" s="178">
        <v>4.3093084357680004E-4</v>
      </c>
      <c r="J4491" s="178" t="s">
        <v>626</v>
      </c>
    </row>
    <row r="4492" spans="1:10" x14ac:dyDescent="0.45">
      <c r="A4492" s="178" t="s">
        <v>567</v>
      </c>
      <c r="B4492" s="178" t="s">
        <v>568</v>
      </c>
      <c r="C4492" s="178">
        <v>2015</v>
      </c>
      <c r="D4492" s="178" t="s">
        <v>336</v>
      </c>
      <c r="E4492" s="178" t="s">
        <v>337</v>
      </c>
      <c r="F4492" s="178" t="s">
        <v>571</v>
      </c>
      <c r="G4492" s="178">
        <v>39</v>
      </c>
      <c r="H4492" s="178">
        <v>1.403800779372E-4</v>
      </c>
      <c r="I4492" s="178">
        <v>1.5722568728966402E-4</v>
      </c>
      <c r="J4492" s="178" t="s">
        <v>625</v>
      </c>
    </row>
    <row r="4493" spans="1:10" x14ac:dyDescent="0.45">
      <c r="A4493" s="178" t="s">
        <v>567</v>
      </c>
      <c r="B4493" s="178" t="s">
        <v>568</v>
      </c>
      <c r="C4493" s="178">
        <v>2015</v>
      </c>
      <c r="D4493" s="178" t="s">
        <v>336</v>
      </c>
      <c r="E4493" s="178" t="s">
        <v>337</v>
      </c>
      <c r="F4493" s="178" t="s">
        <v>570</v>
      </c>
      <c r="G4493" s="178">
        <v>39</v>
      </c>
      <c r="H4493" s="178">
        <v>1.1972959473495999E-3</v>
      </c>
      <c r="I4493" s="178">
        <v>1.340971461031552E-3</v>
      </c>
      <c r="J4493" s="178" t="s">
        <v>625</v>
      </c>
    </row>
    <row r="4494" spans="1:10" x14ac:dyDescent="0.45">
      <c r="A4494" s="178" t="s">
        <v>567</v>
      </c>
      <c r="B4494" s="178" t="s">
        <v>568</v>
      </c>
      <c r="C4494" s="178">
        <v>2015</v>
      </c>
      <c r="D4494" s="178" t="s">
        <v>336</v>
      </c>
      <c r="E4494" s="178" t="s">
        <v>337</v>
      </c>
      <c r="F4494" s="178" t="s">
        <v>569</v>
      </c>
      <c r="G4494" s="178">
        <v>39</v>
      </c>
      <c r="H4494" s="178">
        <v>1.9138243515044E-3</v>
      </c>
      <c r="I4494" s="178">
        <v>2.1434832736849283E-3</v>
      </c>
      <c r="J4494" s="178" t="s">
        <v>625</v>
      </c>
    </row>
    <row r="4495" spans="1:10" x14ac:dyDescent="0.45">
      <c r="A4495" s="178" t="s">
        <v>567</v>
      </c>
      <c r="B4495" s="178" t="s">
        <v>568</v>
      </c>
      <c r="C4495" s="178">
        <v>2015</v>
      </c>
      <c r="D4495" s="178" t="s">
        <v>336</v>
      </c>
      <c r="E4495" s="178" t="s">
        <v>337</v>
      </c>
      <c r="F4495" s="178" t="s">
        <v>572</v>
      </c>
      <c r="G4495" s="178">
        <v>39</v>
      </c>
      <c r="H4495" s="178">
        <v>9.41803991736E-5</v>
      </c>
      <c r="I4495" s="178">
        <v>1.0548204707443202E-4</v>
      </c>
      <c r="J4495" s="178" t="s">
        <v>625</v>
      </c>
    </row>
    <row r="4496" spans="1:10" x14ac:dyDescent="0.45">
      <c r="A4496" s="178" t="s">
        <v>567</v>
      </c>
      <c r="B4496" s="178" t="s">
        <v>568</v>
      </c>
      <c r="C4496" s="178">
        <v>2015</v>
      </c>
      <c r="D4496" s="178" t="s">
        <v>336</v>
      </c>
      <c r="E4496" s="178" t="s">
        <v>337</v>
      </c>
      <c r="F4496" s="178" t="s">
        <v>571</v>
      </c>
      <c r="G4496" s="178">
        <v>40</v>
      </c>
      <c r="H4496" s="178">
        <v>6.8653986090800006E-5</v>
      </c>
      <c r="I4496" s="178">
        <v>7.6892464421696014E-5</v>
      </c>
      <c r="J4496" s="178" t="s">
        <v>625</v>
      </c>
    </row>
    <row r="4497" spans="1:10" x14ac:dyDescent="0.45">
      <c r="A4497" s="178" t="s">
        <v>567</v>
      </c>
      <c r="B4497" s="178" t="s">
        <v>568</v>
      </c>
      <c r="C4497" s="178">
        <v>2015</v>
      </c>
      <c r="D4497" s="178" t="s">
        <v>336</v>
      </c>
      <c r="E4497" s="178" t="s">
        <v>337</v>
      </c>
      <c r="F4497" s="178" t="s">
        <v>572</v>
      </c>
      <c r="G4497" s="178">
        <v>40</v>
      </c>
      <c r="H4497" s="178">
        <v>3.0772655009100001E-5</v>
      </c>
      <c r="I4497" s="178">
        <v>3.4465373610192008E-5</v>
      </c>
      <c r="J4497" s="178" t="s">
        <v>625</v>
      </c>
    </row>
    <row r="4498" spans="1:10" x14ac:dyDescent="0.45">
      <c r="A4498" s="178" t="s">
        <v>567</v>
      </c>
      <c r="B4498" s="178" t="s">
        <v>568</v>
      </c>
      <c r="C4498" s="178">
        <v>2015</v>
      </c>
      <c r="D4498" s="178" t="s">
        <v>336</v>
      </c>
      <c r="E4498" s="178" t="s">
        <v>337</v>
      </c>
      <c r="F4498" s="178" t="s">
        <v>570</v>
      </c>
      <c r="G4498" s="178">
        <v>40</v>
      </c>
      <c r="H4498" s="178">
        <v>8.88771697646E-4</v>
      </c>
      <c r="I4498" s="178">
        <v>9.9542430136352004E-4</v>
      </c>
      <c r="J4498" s="178" t="s">
        <v>625</v>
      </c>
    </row>
    <row r="4499" spans="1:10" x14ac:dyDescent="0.45">
      <c r="A4499" s="178" t="s">
        <v>567</v>
      </c>
      <c r="B4499" s="178" t="s">
        <v>568</v>
      </c>
      <c r="C4499" s="178">
        <v>2015</v>
      </c>
      <c r="D4499" s="178" t="s">
        <v>336</v>
      </c>
      <c r="E4499" s="178" t="s">
        <v>337</v>
      </c>
      <c r="F4499" s="178" t="s">
        <v>569</v>
      </c>
      <c r="G4499" s="178">
        <v>40</v>
      </c>
      <c r="H4499" s="178">
        <v>1.8630577251315E-3</v>
      </c>
      <c r="I4499" s="178">
        <v>2.0866246521472802E-3</v>
      </c>
      <c r="J4499" s="178" t="s">
        <v>625</v>
      </c>
    </row>
    <row r="4500" spans="1:10" x14ac:dyDescent="0.45">
      <c r="A4500" s="178" t="s">
        <v>567</v>
      </c>
      <c r="B4500" s="178" t="s">
        <v>568</v>
      </c>
      <c r="C4500" s="178">
        <v>2015</v>
      </c>
      <c r="D4500" s="178" t="s">
        <v>336</v>
      </c>
      <c r="E4500" s="178" t="s">
        <v>337</v>
      </c>
      <c r="F4500" s="178" t="s">
        <v>574</v>
      </c>
      <c r="G4500" s="178">
        <v>40</v>
      </c>
      <c r="H4500" s="178">
        <v>3.728374431375E-4</v>
      </c>
      <c r="I4500" s="178">
        <v>4.1757793631400005E-4</v>
      </c>
      <c r="J4500" s="178" t="s">
        <v>626</v>
      </c>
    </row>
    <row r="4501" spans="1:10" x14ac:dyDescent="0.45">
      <c r="A4501" s="178" t="s">
        <v>567</v>
      </c>
      <c r="B4501" s="178" t="s">
        <v>568</v>
      </c>
      <c r="C4501" s="178">
        <v>2015</v>
      </c>
      <c r="D4501" s="178" t="s">
        <v>336</v>
      </c>
      <c r="E4501" s="178" t="s">
        <v>337</v>
      </c>
      <c r="F4501" s="178" t="s">
        <v>574</v>
      </c>
      <c r="G4501" s="178">
        <v>41</v>
      </c>
      <c r="H4501" s="178">
        <v>7.1991604636420005E-4</v>
      </c>
      <c r="I4501" s="178">
        <v>8.0630597192790415E-4</v>
      </c>
      <c r="J4501" s="178" t="s">
        <v>626</v>
      </c>
    </row>
    <row r="4502" spans="1:10" x14ac:dyDescent="0.45">
      <c r="A4502" s="178" t="s">
        <v>567</v>
      </c>
      <c r="B4502" s="178" t="s">
        <v>568</v>
      </c>
      <c r="C4502" s="178">
        <v>2015</v>
      </c>
      <c r="D4502" s="178" t="s">
        <v>336</v>
      </c>
      <c r="E4502" s="178" t="s">
        <v>337</v>
      </c>
      <c r="F4502" s="178" t="s">
        <v>572</v>
      </c>
      <c r="G4502" s="178">
        <v>41</v>
      </c>
      <c r="H4502" s="178">
        <v>8.7920601799900005E-5</v>
      </c>
      <c r="I4502" s="178">
        <v>9.8471074015888009E-5</v>
      </c>
      <c r="J4502" s="178" t="s">
        <v>625</v>
      </c>
    </row>
    <row r="4503" spans="1:10" x14ac:dyDescent="0.45">
      <c r="A4503" s="178" t="s">
        <v>567</v>
      </c>
      <c r="B4503" s="178" t="s">
        <v>568</v>
      </c>
      <c r="C4503" s="178">
        <v>2015</v>
      </c>
      <c r="D4503" s="178" t="s">
        <v>336</v>
      </c>
      <c r="E4503" s="178" t="s">
        <v>337</v>
      </c>
      <c r="F4503" s="178" t="s">
        <v>569</v>
      </c>
      <c r="G4503" s="178">
        <v>41</v>
      </c>
      <c r="H4503" s="178">
        <v>7.1314057568088E-3</v>
      </c>
      <c r="I4503" s="178">
        <v>7.9871744476258562E-3</v>
      </c>
      <c r="J4503" s="178" t="s">
        <v>625</v>
      </c>
    </row>
    <row r="4504" spans="1:10" x14ac:dyDescent="0.45">
      <c r="A4504" s="178" t="s">
        <v>567</v>
      </c>
      <c r="B4504" s="178" t="s">
        <v>568</v>
      </c>
      <c r="C4504" s="178">
        <v>2015</v>
      </c>
      <c r="D4504" s="178" t="s">
        <v>336</v>
      </c>
      <c r="E4504" s="178" t="s">
        <v>337</v>
      </c>
      <c r="F4504" s="178" t="s">
        <v>570</v>
      </c>
      <c r="G4504" s="178">
        <v>41</v>
      </c>
      <c r="H4504" s="178">
        <v>8.8216594303960004E-4</v>
      </c>
      <c r="I4504" s="178">
        <v>9.8802585620435222E-4</v>
      </c>
      <c r="J4504" s="178" t="s">
        <v>625</v>
      </c>
    </row>
    <row r="4505" spans="1:10" x14ac:dyDescent="0.45">
      <c r="A4505" s="178" t="s">
        <v>567</v>
      </c>
      <c r="B4505" s="178" t="s">
        <v>568</v>
      </c>
      <c r="C4505" s="178">
        <v>2015</v>
      </c>
      <c r="D4505" s="178" t="s">
        <v>336</v>
      </c>
      <c r="E4505" s="178" t="s">
        <v>337</v>
      </c>
      <c r="F4505" s="178" t="s">
        <v>571</v>
      </c>
      <c r="G4505" s="178">
        <v>42</v>
      </c>
      <c r="H4505" s="178">
        <v>1.3064066297370001E-4</v>
      </c>
      <c r="I4505" s="178">
        <v>1.4631754253054404E-4</v>
      </c>
      <c r="J4505" s="178" t="s">
        <v>625</v>
      </c>
    </row>
    <row r="4506" spans="1:10" x14ac:dyDescent="0.45">
      <c r="A4506" s="178" t="s">
        <v>567</v>
      </c>
      <c r="B4506" s="178" t="s">
        <v>568</v>
      </c>
      <c r="C4506" s="178">
        <v>2015</v>
      </c>
      <c r="D4506" s="178" t="s">
        <v>336</v>
      </c>
      <c r="E4506" s="178" t="s">
        <v>337</v>
      </c>
      <c r="F4506" s="178" t="s">
        <v>570</v>
      </c>
      <c r="G4506" s="178">
        <v>42</v>
      </c>
      <c r="H4506" s="178">
        <v>2.1372780611270001E-4</v>
      </c>
      <c r="I4506" s="178">
        <v>2.3937514284622403E-4</v>
      </c>
      <c r="J4506" s="178" t="s">
        <v>625</v>
      </c>
    </row>
    <row r="4507" spans="1:10" x14ac:dyDescent="0.45">
      <c r="A4507" s="178" t="s">
        <v>567</v>
      </c>
      <c r="B4507" s="178" t="s">
        <v>568</v>
      </c>
      <c r="C4507" s="178">
        <v>2015</v>
      </c>
      <c r="D4507" s="178" t="s">
        <v>336</v>
      </c>
      <c r="E4507" s="178" t="s">
        <v>337</v>
      </c>
      <c r="F4507" s="178" t="s">
        <v>574</v>
      </c>
      <c r="G4507" s="178">
        <v>42</v>
      </c>
      <c r="H4507" s="178">
        <v>1.0447890963405E-3</v>
      </c>
      <c r="I4507" s="178">
        <v>1.1701637879013601E-3</v>
      </c>
      <c r="J4507" s="178" t="s">
        <v>626</v>
      </c>
    </row>
    <row r="4508" spans="1:10" x14ac:dyDescent="0.45">
      <c r="A4508" s="178" t="s">
        <v>567</v>
      </c>
      <c r="B4508" s="178" t="s">
        <v>568</v>
      </c>
      <c r="C4508" s="178">
        <v>2015</v>
      </c>
      <c r="D4508" s="178" t="s">
        <v>336</v>
      </c>
      <c r="E4508" s="178" t="s">
        <v>337</v>
      </c>
      <c r="F4508" s="178" t="s">
        <v>571</v>
      </c>
      <c r="G4508" s="178">
        <v>43</v>
      </c>
      <c r="H4508" s="178">
        <v>6.4489482611000004E-5</v>
      </c>
      <c r="I4508" s="178">
        <v>7.222822052432001E-5</v>
      </c>
      <c r="J4508" s="178" t="s">
        <v>625</v>
      </c>
    </row>
    <row r="4509" spans="1:10" x14ac:dyDescent="0.45">
      <c r="A4509" s="178" t="s">
        <v>567</v>
      </c>
      <c r="B4509" s="178" t="s">
        <v>568</v>
      </c>
      <c r="C4509" s="178">
        <v>2015</v>
      </c>
      <c r="D4509" s="178" t="s">
        <v>336</v>
      </c>
      <c r="E4509" s="178" t="s">
        <v>337</v>
      </c>
      <c r="F4509" s="178" t="s">
        <v>572</v>
      </c>
      <c r="G4509" s="178">
        <v>43</v>
      </c>
      <c r="H4509" s="178">
        <v>5.6807610235399999E-5</v>
      </c>
      <c r="I4509" s="178">
        <v>6.362452346364801E-5</v>
      </c>
      <c r="J4509" s="178" t="s">
        <v>625</v>
      </c>
    </row>
    <row r="4510" spans="1:10" x14ac:dyDescent="0.45">
      <c r="A4510" s="178" t="s">
        <v>567</v>
      </c>
      <c r="B4510" s="178" t="s">
        <v>568</v>
      </c>
      <c r="C4510" s="178">
        <v>2015</v>
      </c>
      <c r="D4510" s="178" t="s">
        <v>336</v>
      </c>
      <c r="E4510" s="178" t="s">
        <v>337</v>
      </c>
      <c r="F4510" s="178" t="s">
        <v>570</v>
      </c>
      <c r="G4510" s="178">
        <v>43</v>
      </c>
      <c r="H4510" s="178">
        <v>4.165369609836E-4</v>
      </c>
      <c r="I4510" s="178">
        <v>4.6652139630163204E-4</v>
      </c>
      <c r="J4510" s="178" t="s">
        <v>625</v>
      </c>
    </row>
    <row r="4511" spans="1:10" x14ac:dyDescent="0.45">
      <c r="A4511" s="178" t="s">
        <v>567</v>
      </c>
      <c r="B4511" s="178" t="s">
        <v>568</v>
      </c>
      <c r="C4511" s="178">
        <v>2015</v>
      </c>
      <c r="D4511" s="178" t="s">
        <v>336</v>
      </c>
      <c r="E4511" s="178" t="s">
        <v>337</v>
      </c>
      <c r="F4511" s="178" t="s">
        <v>569</v>
      </c>
      <c r="G4511" s="178">
        <v>43</v>
      </c>
      <c r="H4511" s="178">
        <v>7.0142775075509997E-3</v>
      </c>
      <c r="I4511" s="178">
        <v>7.8559908084571209E-3</v>
      </c>
      <c r="J4511" s="178" t="s">
        <v>625</v>
      </c>
    </row>
    <row r="4512" spans="1:10" x14ac:dyDescent="0.45">
      <c r="A4512" s="178" t="s">
        <v>567</v>
      </c>
      <c r="B4512" s="178" t="s">
        <v>568</v>
      </c>
      <c r="C4512" s="178">
        <v>2015</v>
      </c>
      <c r="D4512" s="178" t="s">
        <v>336</v>
      </c>
      <c r="E4512" s="178" t="s">
        <v>337</v>
      </c>
      <c r="F4512" s="178" t="s">
        <v>574</v>
      </c>
      <c r="G4512" s="178">
        <v>44</v>
      </c>
      <c r="H4512" s="178">
        <v>3.480577433947E-4</v>
      </c>
      <c r="I4512" s="178">
        <v>3.8982467260206404E-4</v>
      </c>
      <c r="J4512" s="178" t="s">
        <v>626</v>
      </c>
    </row>
    <row r="4513" spans="1:10" x14ac:dyDescent="0.45">
      <c r="A4513" s="178" t="s">
        <v>567</v>
      </c>
      <c r="B4513" s="178" t="s">
        <v>568</v>
      </c>
      <c r="C4513" s="178">
        <v>2015</v>
      </c>
      <c r="D4513" s="178" t="s">
        <v>336</v>
      </c>
      <c r="E4513" s="178" t="s">
        <v>337</v>
      </c>
      <c r="F4513" s="178" t="s">
        <v>569</v>
      </c>
      <c r="G4513" s="178">
        <v>44</v>
      </c>
      <c r="H4513" s="178">
        <v>5.0678577972575996E-3</v>
      </c>
      <c r="I4513" s="178">
        <v>5.6760007329285118E-3</v>
      </c>
      <c r="J4513" s="178" t="s">
        <v>625</v>
      </c>
    </row>
    <row r="4514" spans="1:10" x14ac:dyDescent="0.45">
      <c r="A4514" s="178" t="s">
        <v>567</v>
      </c>
      <c r="B4514" s="178" t="s">
        <v>568</v>
      </c>
      <c r="C4514" s="178">
        <v>2015</v>
      </c>
      <c r="D4514" s="178" t="s">
        <v>336</v>
      </c>
      <c r="E4514" s="178" t="s">
        <v>337</v>
      </c>
      <c r="F4514" s="178" t="s">
        <v>571</v>
      </c>
      <c r="G4514" s="178">
        <v>44</v>
      </c>
      <c r="H4514" s="178">
        <v>2.579132778919E-4</v>
      </c>
      <c r="I4514" s="178">
        <v>2.8886287123892803E-4</v>
      </c>
      <c r="J4514" s="178" t="s">
        <v>625</v>
      </c>
    </row>
    <row r="4515" spans="1:10" x14ac:dyDescent="0.45">
      <c r="A4515" s="178" t="s">
        <v>567</v>
      </c>
      <c r="B4515" s="178" t="s">
        <v>568</v>
      </c>
      <c r="C4515" s="178">
        <v>2015</v>
      </c>
      <c r="D4515" s="178" t="s">
        <v>336</v>
      </c>
      <c r="E4515" s="178" t="s">
        <v>337</v>
      </c>
      <c r="F4515" s="178" t="s">
        <v>572</v>
      </c>
      <c r="G4515" s="178">
        <v>44</v>
      </c>
      <c r="H4515" s="178">
        <v>1.069374193321E-4</v>
      </c>
      <c r="I4515" s="178">
        <v>1.1976990965195201E-4</v>
      </c>
      <c r="J4515" s="178" t="s">
        <v>625</v>
      </c>
    </row>
    <row r="4516" spans="1:10" x14ac:dyDescent="0.45">
      <c r="A4516" s="178" t="s">
        <v>567</v>
      </c>
      <c r="B4516" s="178" t="s">
        <v>568</v>
      </c>
      <c r="C4516" s="178">
        <v>2015</v>
      </c>
      <c r="D4516" s="178" t="s">
        <v>336</v>
      </c>
      <c r="E4516" s="178" t="s">
        <v>337</v>
      </c>
      <c r="F4516" s="178" t="s">
        <v>570</v>
      </c>
      <c r="G4516" s="178">
        <v>44</v>
      </c>
      <c r="H4516" s="178">
        <v>6.1041051230859998E-4</v>
      </c>
      <c r="I4516" s="178">
        <v>6.8365977378563201E-4</v>
      </c>
      <c r="J4516" s="178" t="s">
        <v>625</v>
      </c>
    </row>
    <row r="4517" spans="1:10" x14ac:dyDescent="0.45">
      <c r="A4517" s="178" t="s">
        <v>567</v>
      </c>
      <c r="B4517" s="178" t="s">
        <v>568</v>
      </c>
      <c r="C4517" s="178">
        <v>2015</v>
      </c>
      <c r="D4517" s="178" t="s">
        <v>336</v>
      </c>
      <c r="E4517" s="178" t="s">
        <v>337</v>
      </c>
      <c r="F4517" s="178" t="s">
        <v>569</v>
      </c>
      <c r="G4517" s="178">
        <v>45</v>
      </c>
      <c r="H4517" s="178">
        <v>1.6298108967020999E-3</v>
      </c>
      <c r="I4517" s="178">
        <v>1.8253882043063521E-3</v>
      </c>
      <c r="J4517" s="178" t="s">
        <v>625</v>
      </c>
    </row>
    <row r="4518" spans="1:10" x14ac:dyDescent="0.45">
      <c r="A4518" s="178" t="s">
        <v>567</v>
      </c>
      <c r="B4518" s="178" t="s">
        <v>568</v>
      </c>
      <c r="C4518" s="178">
        <v>2015</v>
      </c>
      <c r="D4518" s="178" t="s">
        <v>336</v>
      </c>
      <c r="E4518" s="178" t="s">
        <v>337</v>
      </c>
      <c r="F4518" s="178" t="s">
        <v>571</v>
      </c>
      <c r="G4518" s="178">
        <v>45</v>
      </c>
      <c r="H4518" s="178">
        <v>1.8646648823049999E-4</v>
      </c>
      <c r="I4518" s="178">
        <v>2.0884246681816002E-4</v>
      </c>
      <c r="J4518" s="178" t="s">
        <v>625</v>
      </c>
    </row>
    <row r="4519" spans="1:10" x14ac:dyDescent="0.45">
      <c r="A4519" s="178" t="s">
        <v>567</v>
      </c>
      <c r="B4519" s="178" t="s">
        <v>568</v>
      </c>
      <c r="C4519" s="178">
        <v>2015</v>
      </c>
      <c r="D4519" s="178" t="s">
        <v>336</v>
      </c>
      <c r="E4519" s="178" t="s">
        <v>337</v>
      </c>
      <c r="F4519" s="178" t="s">
        <v>570</v>
      </c>
      <c r="G4519" s="178">
        <v>45</v>
      </c>
      <c r="H4519" s="178">
        <v>5.9715488168880001E-4</v>
      </c>
      <c r="I4519" s="178">
        <v>6.6881346749145612E-4</v>
      </c>
      <c r="J4519" s="178" t="s">
        <v>625</v>
      </c>
    </row>
    <row r="4520" spans="1:10" x14ac:dyDescent="0.45">
      <c r="A4520" s="178" t="s">
        <v>567</v>
      </c>
      <c r="B4520" s="178" t="s">
        <v>568</v>
      </c>
      <c r="C4520" s="178">
        <v>2015</v>
      </c>
      <c r="D4520" s="178" t="s">
        <v>336</v>
      </c>
      <c r="E4520" s="178" t="s">
        <v>337</v>
      </c>
      <c r="F4520" s="178" t="s">
        <v>573</v>
      </c>
      <c r="G4520" s="178">
        <v>46</v>
      </c>
      <c r="H4520" s="178">
        <v>3.0267800320869998E-4</v>
      </c>
      <c r="I4520" s="178">
        <v>3.3899936359374402E-4</v>
      </c>
      <c r="J4520" s="178" t="s">
        <v>625</v>
      </c>
    </row>
    <row r="4521" spans="1:10" x14ac:dyDescent="0.45">
      <c r="A4521" s="178" t="s">
        <v>567</v>
      </c>
      <c r="B4521" s="178" t="s">
        <v>568</v>
      </c>
      <c r="C4521" s="178">
        <v>2015</v>
      </c>
      <c r="D4521" s="178" t="s">
        <v>336</v>
      </c>
      <c r="E4521" s="178" t="s">
        <v>337</v>
      </c>
      <c r="F4521" s="178" t="s">
        <v>574</v>
      </c>
      <c r="G4521" s="178">
        <v>46</v>
      </c>
      <c r="H4521" s="178">
        <v>9.5939423772510005E-4</v>
      </c>
      <c r="I4521" s="178">
        <v>1.0745215462521121E-3</v>
      </c>
      <c r="J4521" s="178" t="s">
        <v>626</v>
      </c>
    </row>
    <row r="4522" spans="1:10" x14ac:dyDescent="0.45">
      <c r="A4522" s="178" t="s">
        <v>567</v>
      </c>
      <c r="B4522" s="178" t="s">
        <v>568</v>
      </c>
      <c r="C4522" s="178">
        <v>2015</v>
      </c>
      <c r="D4522" s="178" t="s">
        <v>336</v>
      </c>
      <c r="E4522" s="178" t="s">
        <v>337</v>
      </c>
      <c r="F4522" s="178" t="s">
        <v>570</v>
      </c>
      <c r="G4522" s="178">
        <v>46</v>
      </c>
      <c r="H4522" s="178">
        <v>3.8114434573800001E-4</v>
      </c>
      <c r="I4522" s="178">
        <v>4.2688166722656002E-4</v>
      </c>
      <c r="J4522" s="178" t="s">
        <v>625</v>
      </c>
    </row>
    <row r="4523" spans="1:10" x14ac:dyDescent="0.45">
      <c r="A4523" s="178" t="s">
        <v>567</v>
      </c>
      <c r="B4523" s="178" t="s">
        <v>568</v>
      </c>
      <c r="C4523" s="178">
        <v>2015</v>
      </c>
      <c r="D4523" s="178" t="s">
        <v>336</v>
      </c>
      <c r="E4523" s="178" t="s">
        <v>337</v>
      </c>
      <c r="F4523" s="178" t="s">
        <v>569</v>
      </c>
      <c r="G4523" s="178">
        <v>46</v>
      </c>
      <c r="H4523" s="178">
        <v>1.5860939165577E-3</v>
      </c>
      <c r="I4523" s="178">
        <v>1.776425186544624E-3</v>
      </c>
      <c r="J4523" s="178" t="s">
        <v>625</v>
      </c>
    </row>
    <row r="4524" spans="1:10" x14ac:dyDescent="0.45">
      <c r="A4524" s="178" t="s">
        <v>567</v>
      </c>
      <c r="B4524" s="178" t="s">
        <v>568</v>
      </c>
      <c r="C4524" s="178">
        <v>2015</v>
      </c>
      <c r="D4524" s="178" t="s">
        <v>336</v>
      </c>
      <c r="E4524" s="178" t="s">
        <v>337</v>
      </c>
      <c r="F4524" s="178" t="s">
        <v>572</v>
      </c>
      <c r="G4524" s="178">
        <v>47</v>
      </c>
      <c r="H4524" s="178">
        <v>2.5650646421100001E-5</v>
      </c>
      <c r="I4524" s="178">
        <v>2.8728723991632003E-5</v>
      </c>
      <c r="J4524" s="178" t="s">
        <v>625</v>
      </c>
    </row>
    <row r="4525" spans="1:10" x14ac:dyDescent="0.45">
      <c r="A4525" s="178" t="s">
        <v>567</v>
      </c>
      <c r="B4525" s="178" t="s">
        <v>568</v>
      </c>
      <c r="C4525" s="178">
        <v>2015</v>
      </c>
      <c r="D4525" s="178" t="s">
        <v>336</v>
      </c>
      <c r="E4525" s="178" t="s">
        <v>337</v>
      </c>
      <c r="F4525" s="178" t="s">
        <v>570</v>
      </c>
      <c r="G4525" s="178">
        <v>47</v>
      </c>
      <c r="H4525" s="178">
        <v>5.8489464572629999E-4</v>
      </c>
      <c r="I4525" s="178">
        <v>6.5508200321345606E-4</v>
      </c>
      <c r="J4525" s="178" t="s">
        <v>625</v>
      </c>
    </row>
    <row r="4526" spans="1:10" x14ac:dyDescent="0.45">
      <c r="A4526" s="178" t="s">
        <v>567</v>
      </c>
      <c r="B4526" s="178" t="s">
        <v>568</v>
      </c>
      <c r="C4526" s="178">
        <v>2015</v>
      </c>
      <c r="D4526" s="178" t="s">
        <v>336</v>
      </c>
      <c r="E4526" s="178" t="s">
        <v>337</v>
      </c>
      <c r="F4526" s="178" t="s">
        <v>571</v>
      </c>
      <c r="G4526" s="178">
        <v>47</v>
      </c>
      <c r="H4526" s="178">
        <v>5.8424528106099997E-5</v>
      </c>
      <c r="I4526" s="178">
        <v>6.5435471478832009E-5</v>
      </c>
      <c r="J4526" s="178" t="s">
        <v>625</v>
      </c>
    </row>
    <row r="4527" spans="1:10" x14ac:dyDescent="0.45">
      <c r="A4527" s="178" t="s">
        <v>567</v>
      </c>
      <c r="B4527" s="178" t="s">
        <v>568</v>
      </c>
      <c r="C4527" s="178">
        <v>2015</v>
      </c>
      <c r="D4527" s="178" t="s">
        <v>336</v>
      </c>
      <c r="E4527" s="178" t="s">
        <v>337</v>
      </c>
      <c r="F4527" s="178" t="s">
        <v>572</v>
      </c>
      <c r="G4527" s="178">
        <v>48</v>
      </c>
      <c r="H4527" s="178">
        <v>2.4855829906300001E-5</v>
      </c>
      <c r="I4527" s="178">
        <v>2.7838529495056003E-5</v>
      </c>
      <c r="J4527" s="178" t="s">
        <v>625</v>
      </c>
    </row>
    <row r="4528" spans="1:10" x14ac:dyDescent="0.45">
      <c r="A4528" s="178" t="s">
        <v>567</v>
      </c>
      <c r="B4528" s="178" t="s">
        <v>568</v>
      </c>
      <c r="C4528" s="178">
        <v>2015</v>
      </c>
      <c r="D4528" s="178" t="s">
        <v>336</v>
      </c>
      <c r="E4528" s="178" t="s">
        <v>337</v>
      </c>
      <c r="F4528" s="178" t="s">
        <v>570</v>
      </c>
      <c r="G4528" s="178">
        <v>48</v>
      </c>
      <c r="H4528" s="178">
        <v>3.9809173904360002E-4</v>
      </c>
      <c r="I4528" s="178">
        <v>4.4586274772883208E-4</v>
      </c>
      <c r="J4528" s="178" t="s">
        <v>625</v>
      </c>
    </row>
    <row r="4529" spans="1:10" x14ac:dyDescent="0.45">
      <c r="A4529" s="178" t="s">
        <v>567</v>
      </c>
      <c r="B4529" s="178" t="s">
        <v>568</v>
      </c>
      <c r="C4529" s="178">
        <v>2015</v>
      </c>
      <c r="D4529" s="178" t="s">
        <v>336</v>
      </c>
      <c r="E4529" s="178" t="s">
        <v>337</v>
      </c>
      <c r="F4529" s="178" t="s">
        <v>569</v>
      </c>
      <c r="G4529" s="178">
        <v>48</v>
      </c>
      <c r="H4529" s="178">
        <v>1.5365500003098999E-3</v>
      </c>
      <c r="I4529" s="178">
        <v>1.720936000347088E-3</v>
      </c>
      <c r="J4529" s="178" t="s">
        <v>625</v>
      </c>
    </row>
    <row r="4530" spans="1:10" x14ac:dyDescent="0.45">
      <c r="A4530" s="178" t="s">
        <v>567</v>
      </c>
      <c r="B4530" s="178" t="s">
        <v>568</v>
      </c>
      <c r="C4530" s="178">
        <v>2015</v>
      </c>
      <c r="D4530" s="178" t="s">
        <v>336</v>
      </c>
      <c r="E4530" s="178" t="s">
        <v>337</v>
      </c>
      <c r="F4530" s="178" t="s">
        <v>571</v>
      </c>
      <c r="G4530" s="178">
        <v>48</v>
      </c>
      <c r="H4530" s="178">
        <v>5.64346337342E-5</v>
      </c>
      <c r="I4530" s="178">
        <v>6.3206789782304E-5</v>
      </c>
      <c r="J4530" s="178" t="s">
        <v>625</v>
      </c>
    </row>
    <row r="4531" spans="1:10" x14ac:dyDescent="0.45">
      <c r="A4531" s="178" t="s">
        <v>567</v>
      </c>
      <c r="B4531" s="178" t="s">
        <v>568</v>
      </c>
      <c r="C4531" s="178">
        <v>2015</v>
      </c>
      <c r="D4531" s="178" t="s">
        <v>336</v>
      </c>
      <c r="E4531" s="178" t="s">
        <v>337</v>
      </c>
      <c r="F4531" s="178" t="s">
        <v>569</v>
      </c>
      <c r="G4531" s="178">
        <v>49</v>
      </c>
      <c r="H4531" s="178">
        <v>3.0275780009106001E-3</v>
      </c>
      <c r="I4531" s="178">
        <v>3.3908873610198724E-3</v>
      </c>
      <c r="J4531" s="178" t="s">
        <v>625</v>
      </c>
    </row>
    <row r="4532" spans="1:10" x14ac:dyDescent="0.45">
      <c r="A4532" s="178" t="s">
        <v>567</v>
      </c>
      <c r="B4532" s="178" t="s">
        <v>568</v>
      </c>
      <c r="C4532" s="178">
        <v>2015</v>
      </c>
      <c r="D4532" s="178" t="s">
        <v>336</v>
      </c>
      <c r="E4532" s="178" t="s">
        <v>337</v>
      </c>
      <c r="F4532" s="178" t="s">
        <v>570</v>
      </c>
      <c r="G4532" s="178">
        <v>49</v>
      </c>
      <c r="H4532" s="178">
        <v>3.6609872768169998E-4</v>
      </c>
      <c r="I4532" s="178">
        <v>4.1003057500350399E-4</v>
      </c>
      <c r="J4532" s="178" t="s">
        <v>625</v>
      </c>
    </row>
    <row r="4533" spans="1:10" x14ac:dyDescent="0.45">
      <c r="A4533" s="178" t="s">
        <v>567</v>
      </c>
      <c r="B4533" s="178" t="s">
        <v>568</v>
      </c>
      <c r="C4533" s="178">
        <v>2015</v>
      </c>
      <c r="D4533" s="178" t="s">
        <v>336</v>
      </c>
      <c r="E4533" s="178" t="s">
        <v>337</v>
      </c>
      <c r="F4533" s="178" t="s">
        <v>572</v>
      </c>
      <c r="G4533" s="178">
        <v>49</v>
      </c>
      <c r="H4533" s="178">
        <v>2.3978534954899998E-5</v>
      </c>
      <c r="I4533" s="178">
        <v>2.6855959149487999E-5</v>
      </c>
      <c r="J4533" s="178" t="s">
        <v>625</v>
      </c>
    </row>
    <row r="4534" spans="1:10" x14ac:dyDescent="0.45">
      <c r="A4534" s="178" t="s">
        <v>567</v>
      </c>
      <c r="B4534" s="178" t="s">
        <v>568</v>
      </c>
      <c r="C4534" s="178">
        <v>2015</v>
      </c>
      <c r="D4534" s="178" t="s">
        <v>336</v>
      </c>
      <c r="E4534" s="178" t="s">
        <v>337</v>
      </c>
      <c r="F4534" s="178" t="s">
        <v>570</v>
      </c>
      <c r="G4534" s="178">
        <v>50</v>
      </c>
      <c r="H4534" s="178">
        <v>1.7919891979550001E-4</v>
      </c>
      <c r="I4534" s="178">
        <v>2.0070279017096003E-4</v>
      </c>
      <c r="J4534" s="178" t="s">
        <v>625</v>
      </c>
    </row>
    <row r="4535" spans="1:10" x14ac:dyDescent="0.45">
      <c r="A4535" s="178" t="s">
        <v>567</v>
      </c>
      <c r="B4535" s="178" t="s">
        <v>568</v>
      </c>
      <c r="C4535" s="178">
        <v>2015</v>
      </c>
      <c r="D4535" s="178" t="s">
        <v>336</v>
      </c>
      <c r="E4535" s="178" t="s">
        <v>337</v>
      </c>
      <c r="F4535" s="178" t="s">
        <v>572</v>
      </c>
      <c r="G4535" s="178">
        <v>50</v>
      </c>
      <c r="H4535" s="178">
        <v>2.40158678935E-5</v>
      </c>
      <c r="I4535" s="178">
        <v>2.6897772040720003E-5</v>
      </c>
      <c r="J4535" s="178" t="s">
        <v>625</v>
      </c>
    </row>
    <row r="4536" spans="1:10" x14ac:dyDescent="0.45">
      <c r="A4536" s="178" t="s">
        <v>567</v>
      </c>
      <c r="B4536" s="178" t="s">
        <v>568</v>
      </c>
      <c r="C4536" s="178">
        <v>2015</v>
      </c>
      <c r="D4536" s="178" t="s">
        <v>336</v>
      </c>
      <c r="E4536" s="178" t="s">
        <v>337</v>
      </c>
      <c r="F4536" s="178" t="s">
        <v>569</v>
      </c>
      <c r="G4536" s="178">
        <v>50</v>
      </c>
      <c r="H4536" s="178">
        <v>3.1383436871692998E-3</v>
      </c>
      <c r="I4536" s="178">
        <v>3.5149449296296162E-3</v>
      </c>
      <c r="J4536" s="178" t="s">
        <v>625</v>
      </c>
    </row>
    <row r="4537" spans="1:10" x14ac:dyDescent="0.45">
      <c r="A4537" s="178" t="s">
        <v>567</v>
      </c>
      <c r="B4537" s="178" t="s">
        <v>568</v>
      </c>
      <c r="C4537" s="178">
        <v>2015</v>
      </c>
      <c r="D4537" s="178" t="s">
        <v>336</v>
      </c>
      <c r="E4537" s="178" t="s">
        <v>337</v>
      </c>
      <c r="F4537" s="178" t="s">
        <v>571</v>
      </c>
      <c r="G4537" s="178">
        <v>50</v>
      </c>
      <c r="H4537" s="178">
        <v>1.6482805222039999E-4</v>
      </c>
      <c r="I4537" s="178">
        <v>1.84607418486848E-4</v>
      </c>
      <c r="J4537" s="178" t="s">
        <v>625</v>
      </c>
    </row>
    <row r="4538" spans="1:10" x14ac:dyDescent="0.45">
      <c r="A4538" s="178" t="s">
        <v>567</v>
      </c>
      <c r="B4538" s="178" t="s">
        <v>568</v>
      </c>
      <c r="C4538" s="178">
        <v>2015</v>
      </c>
      <c r="D4538" s="178" t="s">
        <v>336</v>
      </c>
      <c r="E4538" s="178" t="s">
        <v>337</v>
      </c>
      <c r="F4538" s="178" t="s">
        <v>572</v>
      </c>
      <c r="G4538" s="178">
        <v>51</v>
      </c>
      <c r="H4538" s="178">
        <v>9.2856456831200005E-5</v>
      </c>
      <c r="I4538" s="178">
        <v>1.0399923165094401E-4</v>
      </c>
      <c r="J4538" s="178" t="s">
        <v>625</v>
      </c>
    </row>
    <row r="4539" spans="1:10" x14ac:dyDescent="0.45">
      <c r="A4539" s="178" t="s">
        <v>567</v>
      </c>
      <c r="B4539" s="178" t="s">
        <v>568</v>
      </c>
      <c r="C4539" s="178">
        <v>2015</v>
      </c>
      <c r="D4539" s="178" t="s">
        <v>336</v>
      </c>
      <c r="E4539" s="178" t="s">
        <v>337</v>
      </c>
      <c r="F4539" s="178" t="s">
        <v>571</v>
      </c>
      <c r="G4539" s="178">
        <v>51</v>
      </c>
      <c r="H4539" s="178">
        <v>5.3852145356399997E-5</v>
      </c>
      <c r="I4539" s="178">
        <v>6.0314402799168002E-5</v>
      </c>
      <c r="J4539" s="178" t="s">
        <v>625</v>
      </c>
    </row>
    <row r="4540" spans="1:10" x14ac:dyDescent="0.45">
      <c r="A4540" s="178" t="s">
        <v>567</v>
      </c>
      <c r="B4540" s="178" t="s">
        <v>568</v>
      </c>
      <c r="C4540" s="178">
        <v>2015</v>
      </c>
      <c r="D4540" s="178" t="s">
        <v>336</v>
      </c>
      <c r="E4540" s="178" t="s">
        <v>337</v>
      </c>
      <c r="F4540" s="178" t="s">
        <v>569</v>
      </c>
      <c r="G4540" s="178">
        <v>51</v>
      </c>
      <c r="H4540" s="178">
        <v>1.4491401379927999E-3</v>
      </c>
      <c r="I4540" s="178">
        <v>1.623036954551936E-3</v>
      </c>
      <c r="J4540" s="178" t="s">
        <v>625</v>
      </c>
    </row>
    <row r="4541" spans="1:10" x14ac:dyDescent="0.45">
      <c r="A4541" s="178" t="s">
        <v>567</v>
      </c>
      <c r="B4541" s="178" t="s">
        <v>568</v>
      </c>
      <c r="C4541" s="178">
        <v>2015</v>
      </c>
      <c r="D4541" s="178" t="s">
        <v>336</v>
      </c>
      <c r="E4541" s="178" t="s">
        <v>337</v>
      </c>
      <c r="F4541" s="178" t="s">
        <v>573</v>
      </c>
      <c r="G4541" s="178">
        <v>51</v>
      </c>
      <c r="H4541" s="178">
        <v>3.1079040491020001E-4</v>
      </c>
      <c r="I4541" s="178">
        <v>3.4808525349942402E-4</v>
      </c>
      <c r="J4541" s="178" t="s">
        <v>625</v>
      </c>
    </row>
    <row r="4542" spans="1:10" x14ac:dyDescent="0.45">
      <c r="A4542" s="178" t="s">
        <v>567</v>
      </c>
      <c r="B4542" s="178" t="s">
        <v>568</v>
      </c>
      <c r="C4542" s="178">
        <v>2015</v>
      </c>
      <c r="D4542" s="178" t="s">
        <v>336</v>
      </c>
      <c r="E4542" s="178" t="s">
        <v>337</v>
      </c>
      <c r="F4542" s="178" t="s">
        <v>570</v>
      </c>
      <c r="G4542" s="178">
        <v>51</v>
      </c>
      <c r="H4542" s="178">
        <v>1.757309364621E-4</v>
      </c>
      <c r="I4542" s="178">
        <v>1.9681864883755202E-4</v>
      </c>
      <c r="J4542" s="178" t="s">
        <v>625</v>
      </c>
    </row>
    <row r="4543" spans="1:10" x14ac:dyDescent="0.45">
      <c r="A4543" s="178" t="s">
        <v>567</v>
      </c>
      <c r="B4543" s="178" t="s">
        <v>568</v>
      </c>
      <c r="C4543" s="178">
        <v>2015</v>
      </c>
      <c r="D4543" s="178" t="s">
        <v>336</v>
      </c>
      <c r="E4543" s="178" t="s">
        <v>337</v>
      </c>
      <c r="F4543" s="178" t="s">
        <v>570</v>
      </c>
      <c r="G4543" s="178">
        <v>52</v>
      </c>
      <c r="H4543" s="178">
        <v>3.7181163497730001E-4</v>
      </c>
      <c r="I4543" s="178">
        <v>4.1642903117457606E-4</v>
      </c>
      <c r="J4543" s="178" t="s">
        <v>625</v>
      </c>
    </row>
    <row r="4544" spans="1:10" x14ac:dyDescent="0.45">
      <c r="A4544" s="178" t="s">
        <v>567</v>
      </c>
      <c r="B4544" s="178" t="s">
        <v>568</v>
      </c>
      <c r="C4544" s="178">
        <v>2015</v>
      </c>
      <c r="D4544" s="178" t="s">
        <v>336</v>
      </c>
      <c r="E4544" s="178" t="s">
        <v>337</v>
      </c>
      <c r="F4544" s="178" t="s">
        <v>571</v>
      </c>
      <c r="G4544" s="178">
        <v>52</v>
      </c>
      <c r="H4544" s="178">
        <v>5.2201252401599997E-5</v>
      </c>
      <c r="I4544" s="178">
        <v>5.8465402689792004E-5</v>
      </c>
      <c r="J4544" s="178" t="s">
        <v>625</v>
      </c>
    </row>
    <row r="4545" spans="1:10" x14ac:dyDescent="0.45">
      <c r="A4545" s="178" t="s">
        <v>567</v>
      </c>
      <c r="B4545" s="178" t="s">
        <v>568</v>
      </c>
      <c r="C4545" s="178">
        <v>2015</v>
      </c>
      <c r="D4545" s="178" t="s">
        <v>336</v>
      </c>
      <c r="E4545" s="178" t="s">
        <v>337</v>
      </c>
      <c r="F4545" s="178" t="s">
        <v>574</v>
      </c>
      <c r="G4545" s="178">
        <v>52</v>
      </c>
      <c r="H4545" s="178">
        <v>2.796063199639E-4</v>
      </c>
      <c r="I4545" s="178">
        <v>3.1315907835956805E-4</v>
      </c>
      <c r="J4545" s="178" t="s">
        <v>626</v>
      </c>
    </row>
    <row r="4546" spans="1:10" x14ac:dyDescent="0.45">
      <c r="A4546" s="178" t="s">
        <v>567</v>
      </c>
      <c r="B4546" s="178" t="s">
        <v>568</v>
      </c>
      <c r="C4546" s="178">
        <v>2015</v>
      </c>
      <c r="D4546" s="178" t="s">
        <v>336</v>
      </c>
      <c r="E4546" s="178" t="s">
        <v>337</v>
      </c>
      <c r="F4546" s="178" t="s">
        <v>569</v>
      </c>
      <c r="G4546" s="178">
        <v>52</v>
      </c>
      <c r="H4546" s="178">
        <v>2.8771996730939001E-3</v>
      </c>
      <c r="I4546" s="178">
        <v>3.2224636338651683E-3</v>
      </c>
      <c r="J4546" s="178" t="s">
        <v>625</v>
      </c>
    </row>
    <row r="4547" spans="1:10" x14ac:dyDescent="0.45">
      <c r="A4547" s="178" t="s">
        <v>567</v>
      </c>
      <c r="B4547" s="178" t="s">
        <v>568</v>
      </c>
      <c r="C4547" s="178">
        <v>2015</v>
      </c>
      <c r="D4547" s="178" t="s">
        <v>336</v>
      </c>
      <c r="E4547" s="178" t="s">
        <v>337</v>
      </c>
      <c r="F4547" s="178" t="s">
        <v>569</v>
      </c>
      <c r="G4547" s="178">
        <v>53</v>
      </c>
      <c r="H4547" s="178">
        <v>1.4095354126766001E-3</v>
      </c>
      <c r="I4547" s="178">
        <v>1.5786796621977922E-3</v>
      </c>
      <c r="J4547" s="178" t="s">
        <v>625</v>
      </c>
    </row>
    <row r="4548" spans="1:10" x14ac:dyDescent="0.45">
      <c r="A4548" s="178" t="s">
        <v>567</v>
      </c>
      <c r="B4548" s="178" t="s">
        <v>568</v>
      </c>
      <c r="C4548" s="178">
        <v>2015</v>
      </c>
      <c r="D4548" s="178" t="s">
        <v>336</v>
      </c>
      <c r="E4548" s="178" t="s">
        <v>337</v>
      </c>
      <c r="F4548" s="178" t="s">
        <v>570</v>
      </c>
      <c r="G4548" s="178">
        <v>53</v>
      </c>
      <c r="H4548" s="178">
        <v>5.2211918227839998E-4</v>
      </c>
      <c r="I4548" s="178">
        <v>5.8477348415180807E-4</v>
      </c>
      <c r="J4548" s="178" t="s">
        <v>625</v>
      </c>
    </row>
    <row r="4549" spans="1:10" x14ac:dyDescent="0.45">
      <c r="A4549" s="178" t="s">
        <v>567</v>
      </c>
      <c r="B4549" s="178" t="s">
        <v>568</v>
      </c>
      <c r="C4549" s="178">
        <v>2015</v>
      </c>
      <c r="D4549" s="178" t="s">
        <v>336</v>
      </c>
      <c r="E4549" s="178" t="s">
        <v>337</v>
      </c>
      <c r="F4549" s="178" t="s">
        <v>571</v>
      </c>
      <c r="G4549" s="178">
        <v>53</v>
      </c>
      <c r="H4549" s="178">
        <v>1.0611132165650001E-4</v>
      </c>
      <c r="I4549" s="178">
        <v>1.1884468025528002E-4</v>
      </c>
      <c r="J4549" s="178" t="s">
        <v>625</v>
      </c>
    </row>
    <row r="4550" spans="1:10" x14ac:dyDescent="0.45">
      <c r="A4550" s="178" t="s">
        <v>567</v>
      </c>
      <c r="B4550" s="178" t="s">
        <v>568</v>
      </c>
      <c r="C4550" s="178">
        <v>2015</v>
      </c>
      <c r="D4550" s="178" t="s">
        <v>336</v>
      </c>
      <c r="E4550" s="178" t="s">
        <v>337</v>
      </c>
      <c r="F4550" s="178" t="s">
        <v>571</v>
      </c>
      <c r="G4550" s="178">
        <v>54</v>
      </c>
      <c r="H4550" s="178">
        <v>5.0406422815300002E-5</v>
      </c>
      <c r="I4550" s="178">
        <v>5.645519355313601E-5</v>
      </c>
      <c r="J4550" s="178" t="s">
        <v>625</v>
      </c>
    </row>
    <row r="4551" spans="1:10" x14ac:dyDescent="0.45">
      <c r="A4551" s="178" t="s">
        <v>567</v>
      </c>
      <c r="B4551" s="178" t="s">
        <v>568</v>
      </c>
      <c r="C4551" s="178">
        <v>2015</v>
      </c>
      <c r="D4551" s="178" t="s">
        <v>336</v>
      </c>
      <c r="E4551" s="178" t="s">
        <v>337</v>
      </c>
      <c r="F4551" s="178" t="s">
        <v>574</v>
      </c>
      <c r="G4551" s="178">
        <v>54</v>
      </c>
      <c r="H4551" s="178">
        <v>2.668887027539E-4</v>
      </c>
      <c r="I4551" s="178">
        <v>2.9891534708436805E-4</v>
      </c>
      <c r="J4551" s="178" t="s">
        <v>626</v>
      </c>
    </row>
    <row r="4552" spans="1:10" x14ac:dyDescent="0.45">
      <c r="A4552" s="178" t="s">
        <v>567</v>
      </c>
      <c r="B4552" s="178" t="s">
        <v>568</v>
      </c>
      <c r="C4552" s="178">
        <v>2015</v>
      </c>
      <c r="D4552" s="178" t="s">
        <v>336</v>
      </c>
      <c r="E4552" s="178" t="s">
        <v>337</v>
      </c>
      <c r="F4552" s="178" t="s">
        <v>569</v>
      </c>
      <c r="G4552" s="178">
        <v>54</v>
      </c>
      <c r="H4552" s="178">
        <v>1.3754884712398E-3</v>
      </c>
      <c r="I4552" s="178">
        <v>1.5405470877885761E-3</v>
      </c>
      <c r="J4552" s="178" t="s">
        <v>625</v>
      </c>
    </row>
    <row r="4553" spans="1:10" x14ac:dyDescent="0.45">
      <c r="A4553" s="178" t="s">
        <v>567</v>
      </c>
      <c r="B4553" s="178" t="s">
        <v>568</v>
      </c>
      <c r="C4553" s="178">
        <v>2015</v>
      </c>
      <c r="D4553" s="178" t="s">
        <v>336</v>
      </c>
      <c r="E4553" s="178" t="s">
        <v>337</v>
      </c>
      <c r="F4553" s="178" t="s">
        <v>572</v>
      </c>
      <c r="G4553" s="178">
        <v>54</v>
      </c>
      <c r="H4553" s="178">
        <v>2.1538067812800002E-5</v>
      </c>
      <c r="I4553" s="178">
        <v>2.4122635950336006E-5</v>
      </c>
      <c r="J4553" s="178" t="s">
        <v>625</v>
      </c>
    </row>
    <row r="4554" spans="1:10" x14ac:dyDescent="0.45">
      <c r="A4554" s="178" t="s">
        <v>567</v>
      </c>
      <c r="B4554" s="178" t="s">
        <v>568</v>
      </c>
      <c r="C4554" s="178">
        <v>2015</v>
      </c>
      <c r="D4554" s="178" t="s">
        <v>336</v>
      </c>
      <c r="E4554" s="178" t="s">
        <v>337</v>
      </c>
      <c r="F4554" s="178" t="s">
        <v>570</v>
      </c>
      <c r="G4554" s="178">
        <v>54</v>
      </c>
      <c r="H4554" s="178">
        <v>1.6846846847329999E-4</v>
      </c>
      <c r="I4554" s="178">
        <v>1.8868468469009601E-4</v>
      </c>
      <c r="J4554" s="178" t="s">
        <v>625</v>
      </c>
    </row>
    <row r="4555" spans="1:10" x14ac:dyDescent="0.45">
      <c r="A4555" s="178" t="s">
        <v>567</v>
      </c>
      <c r="B4555" s="178" t="s">
        <v>568</v>
      </c>
      <c r="C4555" s="178">
        <v>2015</v>
      </c>
      <c r="D4555" s="178" t="s">
        <v>336</v>
      </c>
      <c r="E4555" s="178" t="s">
        <v>337</v>
      </c>
      <c r="F4555" s="178" t="s">
        <v>569</v>
      </c>
      <c r="G4555" s="178">
        <v>55</v>
      </c>
      <c r="H4555" s="178">
        <v>6.7755710333585999E-3</v>
      </c>
      <c r="I4555" s="178">
        <v>7.5886395573616329E-3</v>
      </c>
      <c r="J4555" s="178" t="s">
        <v>625</v>
      </c>
    </row>
    <row r="4556" spans="1:10" x14ac:dyDescent="0.45">
      <c r="A4556" s="178" t="s">
        <v>567</v>
      </c>
      <c r="B4556" s="178" t="s">
        <v>568</v>
      </c>
      <c r="C4556" s="178">
        <v>2015</v>
      </c>
      <c r="D4556" s="178" t="s">
        <v>336</v>
      </c>
      <c r="E4556" s="178" t="s">
        <v>337</v>
      </c>
      <c r="F4556" s="178" t="s">
        <v>572</v>
      </c>
      <c r="G4556" s="178">
        <v>55</v>
      </c>
      <c r="H4556" s="178">
        <v>4.2421546822900002E-5</v>
      </c>
      <c r="I4556" s="178">
        <v>4.751213244164801E-5</v>
      </c>
      <c r="J4556" s="178" t="s">
        <v>625</v>
      </c>
    </row>
    <row r="4557" spans="1:10" x14ac:dyDescent="0.45">
      <c r="A4557" s="178" t="s">
        <v>567</v>
      </c>
      <c r="B4557" s="178" t="s">
        <v>568</v>
      </c>
      <c r="C4557" s="178">
        <v>2015</v>
      </c>
      <c r="D4557" s="178" t="s">
        <v>336</v>
      </c>
      <c r="E4557" s="178" t="s">
        <v>337</v>
      </c>
      <c r="F4557" s="178" t="s">
        <v>571</v>
      </c>
      <c r="G4557" s="178">
        <v>55</v>
      </c>
      <c r="H4557" s="178">
        <v>9.9413318821499995E-5</v>
      </c>
      <c r="I4557" s="178">
        <v>1.1134291708008E-4</v>
      </c>
      <c r="J4557" s="178" t="s">
        <v>625</v>
      </c>
    </row>
    <row r="4558" spans="1:10" x14ac:dyDescent="0.45">
      <c r="A4558" s="178" t="s">
        <v>567</v>
      </c>
      <c r="B4558" s="178" t="s">
        <v>568</v>
      </c>
      <c r="C4558" s="178">
        <v>2015</v>
      </c>
      <c r="D4558" s="178" t="s">
        <v>336</v>
      </c>
      <c r="E4558" s="178" t="s">
        <v>337</v>
      </c>
      <c r="F4558" s="178" t="s">
        <v>570</v>
      </c>
      <c r="G4558" s="178">
        <v>56</v>
      </c>
      <c r="H4558" s="178">
        <v>1.6250270709859999E-4</v>
      </c>
      <c r="I4558" s="178">
        <v>1.8200303195043202E-4</v>
      </c>
      <c r="J4558" s="178" t="s">
        <v>625</v>
      </c>
    </row>
    <row r="4559" spans="1:10" x14ac:dyDescent="0.45">
      <c r="A4559" s="178" t="s">
        <v>567</v>
      </c>
      <c r="B4559" s="178" t="s">
        <v>568</v>
      </c>
      <c r="C4559" s="178">
        <v>2015</v>
      </c>
      <c r="D4559" s="178" t="s">
        <v>336</v>
      </c>
      <c r="E4559" s="178" t="s">
        <v>337</v>
      </c>
      <c r="F4559" s="178" t="s">
        <v>574</v>
      </c>
      <c r="G4559" s="178">
        <v>56</v>
      </c>
      <c r="H4559" s="178">
        <v>2.6263925246890001E-4</v>
      </c>
      <c r="I4559" s="178">
        <v>2.9415596276516804E-4</v>
      </c>
      <c r="J4559" s="178" t="s">
        <v>626</v>
      </c>
    </row>
    <row r="4560" spans="1:10" x14ac:dyDescent="0.45">
      <c r="A4560" s="178" t="s">
        <v>567</v>
      </c>
      <c r="B4560" s="178" t="s">
        <v>568</v>
      </c>
      <c r="C4560" s="178">
        <v>2015</v>
      </c>
      <c r="D4560" s="178" t="s">
        <v>336</v>
      </c>
      <c r="E4560" s="178" t="s">
        <v>337</v>
      </c>
      <c r="F4560" s="178" t="s">
        <v>569</v>
      </c>
      <c r="G4560" s="178">
        <v>56</v>
      </c>
      <c r="H4560" s="178">
        <v>1.4484556159005001E-3</v>
      </c>
      <c r="I4560" s="178">
        <v>1.6222702898085603E-3</v>
      </c>
      <c r="J4560" s="178" t="s">
        <v>625</v>
      </c>
    </row>
    <row r="4561" spans="1:10" x14ac:dyDescent="0.45">
      <c r="A4561" s="178" t="s">
        <v>567</v>
      </c>
      <c r="B4561" s="178" t="s">
        <v>568</v>
      </c>
      <c r="C4561" s="178">
        <v>2015</v>
      </c>
      <c r="D4561" s="178" t="s">
        <v>336</v>
      </c>
      <c r="E4561" s="178" t="s">
        <v>337</v>
      </c>
      <c r="F4561" s="178" t="s">
        <v>574</v>
      </c>
      <c r="G4561" s="178">
        <v>57</v>
      </c>
      <c r="H4561" s="178">
        <v>5.0808905507439999E-4</v>
      </c>
      <c r="I4561" s="178">
        <v>5.6905974168332805E-4</v>
      </c>
      <c r="J4561" s="178" t="s">
        <v>626</v>
      </c>
    </row>
    <row r="4562" spans="1:10" x14ac:dyDescent="0.45">
      <c r="A4562" s="178" t="s">
        <v>567</v>
      </c>
      <c r="B4562" s="178" t="s">
        <v>568</v>
      </c>
      <c r="C4562" s="178">
        <v>2015</v>
      </c>
      <c r="D4562" s="178" t="s">
        <v>336</v>
      </c>
      <c r="E4562" s="178" t="s">
        <v>337</v>
      </c>
      <c r="F4562" s="178" t="s">
        <v>571</v>
      </c>
      <c r="G4562" s="178">
        <v>57</v>
      </c>
      <c r="H4562" s="178">
        <v>9.4817809440399999E-5</v>
      </c>
      <c r="I4562" s="178">
        <v>1.06195946573248E-4</v>
      </c>
      <c r="J4562" s="178" t="s">
        <v>625</v>
      </c>
    </row>
    <row r="4563" spans="1:10" x14ac:dyDescent="0.45">
      <c r="A4563" s="178" t="s">
        <v>567</v>
      </c>
      <c r="B4563" s="178" t="s">
        <v>568</v>
      </c>
      <c r="C4563" s="178">
        <v>2015</v>
      </c>
      <c r="D4563" s="178" t="s">
        <v>336</v>
      </c>
      <c r="E4563" s="178" t="s">
        <v>337</v>
      </c>
      <c r="F4563" s="178" t="s">
        <v>570</v>
      </c>
      <c r="G4563" s="178">
        <v>57</v>
      </c>
      <c r="H4563" s="178">
        <v>3.186827088939E-4</v>
      </c>
      <c r="I4563" s="178">
        <v>3.5692463396116801E-4</v>
      </c>
      <c r="J4563" s="178" t="s">
        <v>625</v>
      </c>
    </row>
    <row r="4564" spans="1:10" x14ac:dyDescent="0.45">
      <c r="A4564" s="178" t="s">
        <v>567</v>
      </c>
      <c r="B4564" s="178" t="s">
        <v>568</v>
      </c>
      <c r="C4564" s="178">
        <v>2015</v>
      </c>
      <c r="D4564" s="178" t="s">
        <v>336</v>
      </c>
      <c r="E4564" s="178" t="s">
        <v>337</v>
      </c>
      <c r="F4564" s="178" t="s">
        <v>570</v>
      </c>
      <c r="G4564" s="178">
        <v>58</v>
      </c>
      <c r="H4564" s="178">
        <v>1.59485367476E-4</v>
      </c>
      <c r="I4564" s="178">
        <v>1.7862361157312001E-4</v>
      </c>
      <c r="J4564" s="178" t="s">
        <v>625</v>
      </c>
    </row>
    <row r="4565" spans="1:10" x14ac:dyDescent="0.45">
      <c r="A4565" s="178" t="s">
        <v>567</v>
      </c>
      <c r="B4565" s="178" t="s">
        <v>568</v>
      </c>
      <c r="C4565" s="178">
        <v>2015</v>
      </c>
      <c r="D4565" s="178" t="s">
        <v>336</v>
      </c>
      <c r="E4565" s="178" t="s">
        <v>337</v>
      </c>
      <c r="F4565" s="178" t="s">
        <v>571</v>
      </c>
      <c r="G4565" s="178">
        <v>58</v>
      </c>
      <c r="H4565" s="178">
        <v>4.66369056085E-5</v>
      </c>
      <c r="I4565" s="178">
        <v>5.2233334281520006E-5</v>
      </c>
      <c r="J4565" s="178" t="s">
        <v>625</v>
      </c>
    </row>
    <row r="4566" spans="1:10" x14ac:dyDescent="0.45">
      <c r="A4566" s="178" t="s">
        <v>567</v>
      </c>
      <c r="B4566" s="178" t="s">
        <v>568</v>
      </c>
      <c r="C4566" s="178">
        <v>2015</v>
      </c>
      <c r="D4566" s="178" t="s">
        <v>336</v>
      </c>
      <c r="E4566" s="178" t="s">
        <v>337</v>
      </c>
      <c r="F4566" s="178" t="s">
        <v>569</v>
      </c>
      <c r="G4566" s="178">
        <v>58</v>
      </c>
      <c r="H4566" s="178">
        <v>2.5510122068225999E-3</v>
      </c>
      <c r="I4566" s="178">
        <v>2.857133671641312E-3</v>
      </c>
      <c r="J4566" s="178" t="s">
        <v>625</v>
      </c>
    </row>
    <row r="4567" spans="1:10" x14ac:dyDescent="0.45">
      <c r="A4567" s="178" t="s">
        <v>567</v>
      </c>
      <c r="B4567" s="178" t="s">
        <v>568</v>
      </c>
      <c r="C4567" s="178">
        <v>2015</v>
      </c>
      <c r="D4567" s="178" t="s">
        <v>336</v>
      </c>
      <c r="E4567" s="178" t="s">
        <v>337</v>
      </c>
      <c r="F4567" s="178" t="s">
        <v>571</v>
      </c>
      <c r="G4567" s="178">
        <v>59</v>
      </c>
      <c r="H4567" s="178">
        <v>4.5685777877199998E-5</v>
      </c>
      <c r="I4567" s="178">
        <v>5.1168071222464004E-5</v>
      </c>
      <c r="J4567" s="178" t="s">
        <v>625</v>
      </c>
    </row>
    <row r="4568" spans="1:10" x14ac:dyDescent="0.45">
      <c r="A4568" s="178" t="s">
        <v>567</v>
      </c>
      <c r="B4568" s="178" t="s">
        <v>568</v>
      </c>
      <c r="C4568" s="178">
        <v>2015</v>
      </c>
      <c r="D4568" s="178" t="s">
        <v>336</v>
      </c>
      <c r="E4568" s="178" t="s">
        <v>337</v>
      </c>
      <c r="F4568" s="178" t="s">
        <v>570</v>
      </c>
      <c r="G4568" s="178">
        <v>60</v>
      </c>
      <c r="H4568" s="178">
        <v>1.5525480557700001E-4</v>
      </c>
      <c r="I4568" s="178">
        <v>1.7388538224624001E-4</v>
      </c>
      <c r="J4568" s="178" t="s">
        <v>625</v>
      </c>
    </row>
    <row r="4569" spans="1:10" x14ac:dyDescent="0.45">
      <c r="A4569" s="178" t="s">
        <v>567</v>
      </c>
      <c r="B4569" s="178" t="s">
        <v>568</v>
      </c>
      <c r="C4569" s="178">
        <v>2015</v>
      </c>
      <c r="D4569" s="178" t="s">
        <v>336</v>
      </c>
      <c r="E4569" s="178" t="s">
        <v>337</v>
      </c>
      <c r="F4569" s="178" t="s">
        <v>569</v>
      </c>
      <c r="G4569" s="178">
        <v>60</v>
      </c>
      <c r="H4569" s="178">
        <v>1.2249728897586001E-3</v>
      </c>
      <c r="I4569" s="178">
        <v>1.3719696365296322E-3</v>
      </c>
      <c r="J4569" s="178" t="s">
        <v>625</v>
      </c>
    </row>
    <row r="4570" spans="1:10" x14ac:dyDescent="0.45">
      <c r="A4570" s="178" t="s">
        <v>567</v>
      </c>
      <c r="B4570" s="178" t="s">
        <v>568</v>
      </c>
      <c r="C4570" s="178">
        <v>2015</v>
      </c>
      <c r="D4570" s="178" t="s">
        <v>336</v>
      </c>
      <c r="E4570" s="178" t="s">
        <v>337</v>
      </c>
      <c r="F4570" s="178" t="s">
        <v>571</v>
      </c>
      <c r="G4570" s="178">
        <v>61</v>
      </c>
      <c r="H4570" s="178">
        <v>4.4888631237000002E-5</v>
      </c>
      <c r="I4570" s="178">
        <v>5.0275266985440004E-5</v>
      </c>
      <c r="J4570" s="178" t="s">
        <v>625</v>
      </c>
    </row>
    <row r="4571" spans="1:10" x14ac:dyDescent="0.45">
      <c r="A4571" s="178" t="s">
        <v>567</v>
      </c>
      <c r="B4571" s="178" t="s">
        <v>568</v>
      </c>
      <c r="C4571" s="178">
        <v>2015</v>
      </c>
      <c r="D4571" s="178" t="s">
        <v>336</v>
      </c>
      <c r="E4571" s="178" t="s">
        <v>337</v>
      </c>
      <c r="F4571" s="178" t="s">
        <v>572</v>
      </c>
      <c r="G4571" s="178">
        <v>61</v>
      </c>
      <c r="H4571" s="178">
        <v>1.86404213309E-5</v>
      </c>
      <c r="I4571" s="178">
        <v>2.0877271890608003E-5</v>
      </c>
      <c r="J4571" s="178" t="s">
        <v>625</v>
      </c>
    </row>
    <row r="4572" spans="1:10" x14ac:dyDescent="0.45">
      <c r="A4572" s="178" t="s">
        <v>567</v>
      </c>
      <c r="B4572" s="178" t="s">
        <v>568</v>
      </c>
      <c r="C4572" s="178">
        <v>2015</v>
      </c>
      <c r="D4572" s="178" t="s">
        <v>336</v>
      </c>
      <c r="E4572" s="178" t="s">
        <v>337</v>
      </c>
      <c r="F4572" s="178" t="s">
        <v>570</v>
      </c>
      <c r="G4572" s="178">
        <v>62</v>
      </c>
      <c r="H4572" s="178">
        <v>4.4734567927660001E-4</v>
      </c>
      <c r="I4572" s="178">
        <v>5.010271607897921E-4</v>
      </c>
      <c r="J4572" s="178" t="s">
        <v>625</v>
      </c>
    </row>
    <row r="4573" spans="1:10" x14ac:dyDescent="0.45">
      <c r="A4573" s="178" t="s">
        <v>567</v>
      </c>
      <c r="B4573" s="178" t="s">
        <v>568</v>
      </c>
      <c r="C4573" s="178">
        <v>2015</v>
      </c>
      <c r="D4573" s="178" t="s">
        <v>336</v>
      </c>
      <c r="E4573" s="178" t="s">
        <v>337</v>
      </c>
      <c r="F4573" s="178" t="s">
        <v>569</v>
      </c>
      <c r="G4573" s="178">
        <v>62</v>
      </c>
      <c r="H4573" s="178">
        <v>1.1985036544502E-3</v>
      </c>
      <c r="I4573" s="178">
        <v>1.3423240929842243E-3</v>
      </c>
      <c r="J4573" s="178" t="s">
        <v>625</v>
      </c>
    </row>
    <row r="4574" spans="1:10" x14ac:dyDescent="0.45">
      <c r="A4574" s="178" t="s">
        <v>567</v>
      </c>
      <c r="B4574" s="178" t="s">
        <v>568</v>
      </c>
      <c r="C4574" s="178">
        <v>2015</v>
      </c>
      <c r="D4574" s="178" t="s">
        <v>336</v>
      </c>
      <c r="E4574" s="178" t="s">
        <v>337</v>
      </c>
      <c r="F4574" s="178" t="s">
        <v>570</v>
      </c>
      <c r="G4574" s="178">
        <v>63</v>
      </c>
      <c r="H4574" s="178">
        <v>1.469381386414E-4</v>
      </c>
      <c r="I4574" s="178">
        <v>1.6457071527836801E-4</v>
      </c>
      <c r="J4574" s="178" t="s">
        <v>625</v>
      </c>
    </row>
    <row r="4575" spans="1:10" x14ac:dyDescent="0.45">
      <c r="A4575" s="178" t="s">
        <v>567</v>
      </c>
      <c r="B4575" s="178" t="s">
        <v>568</v>
      </c>
      <c r="C4575" s="178">
        <v>2015</v>
      </c>
      <c r="D4575" s="178" t="s">
        <v>336</v>
      </c>
      <c r="E4575" s="178" t="s">
        <v>337</v>
      </c>
      <c r="F4575" s="178" t="s">
        <v>571</v>
      </c>
      <c r="G4575" s="178">
        <v>63</v>
      </c>
      <c r="H4575" s="178">
        <v>4.3497700971800001E-5</v>
      </c>
      <c r="I4575" s="178">
        <v>4.8717425088416007E-5</v>
      </c>
      <c r="J4575" s="178" t="s">
        <v>625</v>
      </c>
    </row>
    <row r="4576" spans="1:10" x14ac:dyDescent="0.45">
      <c r="A4576" s="178" t="s">
        <v>567</v>
      </c>
      <c r="B4576" s="178" t="s">
        <v>568</v>
      </c>
      <c r="C4576" s="178">
        <v>2015</v>
      </c>
      <c r="D4576" s="178" t="s">
        <v>336</v>
      </c>
      <c r="E4576" s="178" t="s">
        <v>337</v>
      </c>
      <c r="F4576" s="178" t="s">
        <v>569</v>
      </c>
      <c r="G4576" s="178">
        <v>63</v>
      </c>
      <c r="H4576" s="178">
        <v>2.3667004425078999E-3</v>
      </c>
      <c r="I4576" s="178">
        <v>2.6507044956088481E-3</v>
      </c>
      <c r="J4576" s="178" t="s">
        <v>625</v>
      </c>
    </row>
    <row r="4577" spans="1:10" x14ac:dyDescent="0.45">
      <c r="A4577" s="178" t="s">
        <v>567</v>
      </c>
      <c r="B4577" s="178" t="s">
        <v>568</v>
      </c>
      <c r="C4577" s="178">
        <v>2015</v>
      </c>
      <c r="D4577" s="178" t="s">
        <v>336</v>
      </c>
      <c r="E4577" s="178" t="s">
        <v>337</v>
      </c>
      <c r="F4577" s="178" t="s">
        <v>572</v>
      </c>
      <c r="G4577" s="178">
        <v>63</v>
      </c>
      <c r="H4577" s="178">
        <v>1.7792581275000001E-5</v>
      </c>
      <c r="I4577" s="178">
        <v>1.9927691028000003E-5</v>
      </c>
      <c r="J4577" s="178" t="s">
        <v>625</v>
      </c>
    </row>
    <row r="4578" spans="1:10" x14ac:dyDescent="0.45">
      <c r="A4578" s="178" t="s">
        <v>567</v>
      </c>
      <c r="B4578" s="178" t="s">
        <v>568</v>
      </c>
      <c r="C4578" s="178">
        <v>2015</v>
      </c>
      <c r="D4578" s="178" t="s">
        <v>336</v>
      </c>
      <c r="E4578" s="178" t="s">
        <v>337</v>
      </c>
      <c r="F4578" s="178" t="s">
        <v>574</v>
      </c>
      <c r="G4578" s="178">
        <v>64</v>
      </c>
      <c r="H4578" s="178">
        <v>2.2254300711210001E-4</v>
      </c>
      <c r="I4578" s="178">
        <v>2.4924816796555204E-4</v>
      </c>
      <c r="J4578" s="178" t="s">
        <v>626</v>
      </c>
    </row>
    <row r="4579" spans="1:10" x14ac:dyDescent="0.45">
      <c r="A4579" s="178" t="s">
        <v>567</v>
      </c>
      <c r="B4579" s="178" t="s">
        <v>568</v>
      </c>
      <c r="C4579" s="178">
        <v>2015</v>
      </c>
      <c r="D4579" s="178" t="s">
        <v>336</v>
      </c>
      <c r="E4579" s="178" t="s">
        <v>337</v>
      </c>
      <c r="F4579" s="178" t="s">
        <v>569</v>
      </c>
      <c r="G4579" s="178">
        <v>64</v>
      </c>
      <c r="H4579" s="178">
        <v>3.4691261826082999E-3</v>
      </c>
      <c r="I4579" s="178">
        <v>3.8854213245212961E-3</v>
      </c>
      <c r="J4579" s="178" t="s">
        <v>625</v>
      </c>
    </row>
    <row r="4580" spans="1:10" x14ac:dyDescent="0.45">
      <c r="A4580" s="178" t="s">
        <v>567</v>
      </c>
      <c r="B4580" s="178" t="s">
        <v>568</v>
      </c>
      <c r="C4580" s="178">
        <v>2015</v>
      </c>
      <c r="D4580" s="178" t="s">
        <v>336</v>
      </c>
      <c r="E4580" s="178" t="s">
        <v>337</v>
      </c>
      <c r="F4580" s="178" t="s">
        <v>572</v>
      </c>
      <c r="G4580" s="178">
        <v>65</v>
      </c>
      <c r="H4580" s="178">
        <v>1.75092845893E-5</v>
      </c>
      <c r="I4580" s="178">
        <v>1.9610398740016002E-5</v>
      </c>
      <c r="J4580" s="178" t="s">
        <v>625</v>
      </c>
    </row>
    <row r="4581" spans="1:10" x14ac:dyDescent="0.45">
      <c r="A4581" s="178" t="s">
        <v>567</v>
      </c>
      <c r="B4581" s="178" t="s">
        <v>568</v>
      </c>
      <c r="C4581" s="178">
        <v>2015</v>
      </c>
      <c r="D4581" s="178" t="s">
        <v>336</v>
      </c>
      <c r="E4581" s="178" t="s">
        <v>337</v>
      </c>
      <c r="F4581" s="178" t="s">
        <v>570</v>
      </c>
      <c r="G4581" s="178">
        <v>65</v>
      </c>
      <c r="H4581" s="178">
        <v>2.8577775810849999E-4</v>
      </c>
      <c r="I4581" s="178">
        <v>3.2007108908152E-4</v>
      </c>
      <c r="J4581" s="178" t="s">
        <v>625</v>
      </c>
    </row>
    <row r="4582" spans="1:10" x14ac:dyDescent="0.45">
      <c r="A4582" s="178" t="s">
        <v>567</v>
      </c>
      <c r="B4582" s="178" t="s">
        <v>568</v>
      </c>
      <c r="C4582" s="178">
        <v>2015</v>
      </c>
      <c r="D4582" s="178" t="s">
        <v>336</v>
      </c>
      <c r="E4582" s="178" t="s">
        <v>337</v>
      </c>
      <c r="F4582" s="178" t="s">
        <v>571</v>
      </c>
      <c r="G4582" s="178">
        <v>65</v>
      </c>
      <c r="H4582" s="178">
        <v>8.3990205894200005E-5</v>
      </c>
      <c r="I4582" s="178">
        <v>9.4069030601504021E-5</v>
      </c>
      <c r="J4582" s="178" t="s">
        <v>625</v>
      </c>
    </row>
    <row r="4583" spans="1:10" x14ac:dyDescent="0.45">
      <c r="A4583" s="178" t="s">
        <v>567</v>
      </c>
      <c r="B4583" s="178" t="s">
        <v>568</v>
      </c>
      <c r="C4583" s="178">
        <v>2015</v>
      </c>
      <c r="D4583" s="178" t="s">
        <v>336</v>
      </c>
      <c r="E4583" s="178" t="s">
        <v>337</v>
      </c>
      <c r="F4583" s="178" t="s">
        <v>569</v>
      </c>
      <c r="G4583" s="178">
        <v>65</v>
      </c>
      <c r="H4583" s="178">
        <v>2.2924899822101001E-3</v>
      </c>
      <c r="I4583" s="178">
        <v>2.5675887800753125E-3</v>
      </c>
      <c r="J4583" s="178" t="s">
        <v>625</v>
      </c>
    </row>
    <row r="4584" spans="1:10" x14ac:dyDescent="0.45">
      <c r="A4584" s="178" t="s">
        <v>567</v>
      </c>
      <c r="B4584" s="178" t="s">
        <v>568</v>
      </c>
      <c r="C4584" s="178">
        <v>2015</v>
      </c>
      <c r="D4584" s="178" t="s">
        <v>336</v>
      </c>
      <c r="E4584" s="178" t="s">
        <v>337</v>
      </c>
      <c r="F4584" s="178" t="s">
        <v>569</v>
      </c>
      <c r="G4584" s="178">
        <v>66</v>
      </c>
      <c r="H4584" s="178">
        <v>1.1366300750524001E-3</v>
      </c>
      <c r="I4584" s="178">
        <v>1.2730256840586883E-3</v>
      </c>
      <c r="J4584" s="178" t="s">
        <v>625</v>
      </c>
    </row>
    <row r="4585" spans="1:10" x14ac:dyDescent="0.45">
      <c r="A4585" s="178" t="s">
        <v>567</v>
      </c>
      <c r="B4585" s="178" t="s">
        <v>568</v>
      </c>
      <c r="C4585" s="178">
        <v>2015</v>
      </c>
      <c r="D4585" s="178" t="s">
        <v>336</v>
      </c>
      <c r="E4585" s="178" t="s">
        <v>337</v>
      </c>
      <c r="F4585" s="178" t="s">
        <v>572</v>
      </c>
      <c r="G4585" s="178">
        <v>66</v>
      </c>
      <c r="H4585" s="178">
        <v>1.6992617020200001E-5</v>
      </c>
      <c r="I4585" s="178">
        <v>1.9031731062624003E-5</v>
      </c>
      <c r="J4585" s="178" t="s">
        <v>625</v>
      </c>
    </row>
    <row r="4586" spans="1:10" x14ac:dyDescent="0.45">
      <c r="A4586" s="178" t="s">
        <v>567</v>
      </c>
      <c r="B4586" s="178" t="s">
        <v>568</v>
      </c>
      <c r="C4586" s="178">
        <v>2015</v>
      </c>
      <c r="D4586" s="178" t="s">
        <v>336</v>
      </c>
      <c r="E4586" s="178" t="s">
        <v>337</v>
      </c>
      <c r="F4586" s="178" t="s">
        <v>570</v>
      </c>
      <c r="G4586" s="178">
        <v>66</v>
      </c>
      <c r="H4586" s="178">
        <v>5.8091984828929997E-4</v>
      </c>
      <c r="I4586" s="178">
        <v>6.5063023008401599E-4</v>
      </c>
      <c r="J4586" s="178" t="s">
        <v>625</v>
      </c>
    </row>
    <row r="4587" spans="1:10" x14ac:dyDescent="0.45">
      <c r="A4587" s="178" t="s">
        <v>567</v>
      </c>
      <c r="B4587" s="178" t="s">
        <v>568</v>
      </c>
      <c r="C4587" s="178">
        <v>2015</v>
      </c>
      <c r="D4587" s="178" t="s">
        <v>336</v>
      </c>
      <c r="E4587" s="178" t="s">
        <v>337</v>
      </c>
      <c r="F4587" s="178" t="s">
        <v>569</v>
      </c>
      <c r="G4587" s="178">
        <v>67</v>
      </c>
      <c r="H4587" s="178">
        <v>1.1077539529651E-3</v>
      </c>
      <c r="I4587" s="178">
        <v>1.2406844273209121E-3</v>
      </c>
      <c r="J4587" s="178" t="s">
        <v>625</v>
      </c>
    </row>
    <row r="4588" spans="1:10" x14ac:dyDescent="0.45">
      <c r="A4588" s="178" t="s">
        <v>567</v>
      </c>
      <c r="B4588" s="178" t="s">
        <v>568</v>
      </c>
      <c r="C4588" s="178">
        <v>2015</v>
      </c>
      <c r="D4588" s="178" t="s">
        <v>336</v>
      </c>
      <c r="E4588" s="178" t="s">
        <v>337</v>
      </c>
      <c r="F4588" s="178" t="s">
        <v>571</v>
      </c>
      <c r="G4588" s="178">
        <v>67</v>
      </c>
      <c r="H4588" s="178">
        <v>1.218920624524E-4</v>
      </c>
      <c r="I4588" s="178">
        <v>1.3651910994668802E-4</v>
      </c>
      <c r="J4588" s="178" t="s">
        <v>625</v>
      </c>
    </row>
    <row r="4589" spans="1:10" x14ac:dyDescent="0.45">
      <c r="A4589" s="178" t="s">
        <v>567</v>
      </c>
      <c r="B4589" s="178" t="s">
        <v>568</v>
      </c>
      <c r="C4589" s="178">
        <v>2015</v>
      </c>
      <c r="D4589" s="178" t="s">
        <v>336</v>
      </c>
      <c r="E4589" s="178" t="s">
        <v>337</v>
      </c>
      <c r="F4589" s="178" t="s">
        <v>573</v>
      </c>
      <c r="G4589" s="178">
        <v>67</v>
      </c>
      <c r="H4589" s="178">
        <v>2.7197215240449998E-4</v>
      </c>
      <c r="I4589" s="178">
        <v>3.0460881069303998E-4</v>
      </c>
      <c r="J4589" s="178" t="s">
        <v>625</v>
      </c>
    </row>
    <row r="4590" spans="1:10" x14ac:dyDescent="0.45">
      <c r="A4590" s="178" t="s">
        <v>567</v>
      </c>
      <c r="B4590" s="178" t="s">
        <v>568</v>
      </c>
      <c r="C4590" s="178">
        <v>2015</v>
      </c>
      <c r="D4590" s="178" t="s">
        <v>336</v>
      </c>
      <c r="E4590" s="178" t="s">
        <v>337</v>
      </c>
      <c r="F4590" s="178" t="s">
        <v>570</v>
      </c>
      <c r="G4590" s="178">
        <v>67</v>
      </c>
      <c r="H4590" s="178">
        <v>1.40146992635E-4</v>
      </c>
      <c r="I4590" s="178">
        <v>1.5696463175120002E-4</v>
      </c>
      <c r="J4590" s="178" t="s">
        <v>625</v>
      </c>
    </row>
    <row r="4591" spans="1:10" x14ac:dyDescent="0.45">
      <c r="A4591" s="178" t="s">
        <v>567</v>
      </c>
      <c r="B4591" s="178" t="s">
        <v>568</v>
      </c>
      <c r="C4591" s="178">
        <v>2015</v>
      </c>
      <c r="D4591" s="178" t="s">
        <v>336</v>
      </c>
      <c r="E4591" s="178" t="s">
        <v>337</v>
      </c>
      <c r="F4591" s="178" t="s">
        <v>572</v>
      </c>
      <c r="G4591" s="178">
        <v>67</v>
      </c>
      <c r="H4591" s="178">
        <v>1.6879987015299999E-5</v>
      </c>
      <c r="I4591" s="178">
        <v>1.8905585457136E-5</v>
      </c>
      <c r="J4591" s="178" t="s">
        <v>625</v>
      </c>
    </row>
    <row r="4592" spans="1:10" x14ac:dyDescent="0.45">
      <c r="A4592" s="178" t="s">
        <v>567</v>
      </c>
      <c r="B4592" s="178" t="s">
        <v>568</v>
      </c>
      <c r="C4592" s="178">
        <v>2015</v>
      </c>
      <c r="D4592" s="178" t="s">
        <v>336</v>
      </c>
      <c r="E4592" s="178" t="s">
        <v>337</v>
      </c>
      <c r="F4592" s="178" t="s">
        <v>570</v>
      </c>
      <c r="G4592" s="178">
        <v>68</v>
      </c>
      <c r="H4592" s="178">
        <v>1.358175795758E-4</v>
      </c>
      <c r="I4592" s="178">
        <v>1.5211568912489601E-4</v>
      </c>
      <c r="J4592" s="178" t="s">
        <v>625</v>
      </c>
    </row>
    <row r="4593" spans="1:10" x14ac:dyDescent="0.45">
      <c r="A4593" s="178" t="s">
        <v>567</v>
      </c>
      <c r="B4593" s="178" t="s">
        <v>568</v>
      </c>
      <c r="C4593" s="178">
        <v>2015</v>
      </c>
      <c r="D4593" s="178" t="s">
        <v>336</v>
      </c>
      <c r="E4593" s="178" t="s">
        <v>337</v>
      </c>
      <c r="F4593" s="178" t="s">
        <v>569</v>
      </c>
      <c r="G4593" s="178">
        <v>68</v>
      </c>
      <c r="H4593" s="178">
        <v>1.0940199717879E-3</v>
      </c>
      <c r="I4593" s="178">
        <v>1.2253023684024482E-3</v>
      </c>
      <c r="J4593" s="178" t="s">
        <v>625</v>
      </c>
    </row>
    <row r="4594" spans="1:10" x14ac:dyDescent="0.45">
      <c r="A4594" s="178" t="s">
        <v>567</v>
      </c>
      <c r="B4594" s="178" t="s">
        <v>568</v>
      </c>
      <c r="C4594" s="178">
        <v>2015</v>
      </c>
      <c r="D4594" s="178" t="s">
        <v>336</v>
      </c>
      <c r="E4594" s="178" t="s">
        <v>337</v>
      </c>
      <c r="F4594" s="178" t="s">
        <v>569</v>
      </c>
      <c r="G4594" s="178">
        <v>70</v>
      </c>
      <c r="H4594" s="178">
        <v>1.0622313711792001E-3</v>
      </c>
      <c r="I4594" s="178">
        <v>1.1896991357207042E-3</v>
      </c>
      <c r="J4594" s="178" t="s">
        <v>625</v>
      </c>
    </row>
    <row r="4595" spans="1:10" x14ac:dyDescent="0.45">
      <c r="A4595" s="178" t="s">
        <v>567</v>
      </c>
      <c r="B4595" s="178" t="s">
        <v>568</v>
      </c>
      <c r="C4595" s="178">
        <v>2015</v>
      </c>
      <c r="D4595" s="178" t="s">
        <v>336</v>
      </c>
      <c r="E4595" s="178" t="s">
        <v>337</v>
      </c>
      <c r="F4595" s="178" t="s">
        <v>570</v>
      </c>
      <c r="G4595" s="178">
        <v>70</v>
      </c>
      <c r="H4595" s="178">
        <v>1.3217449304649999E-4</v>
      </c>
      <c r="I4595" s="178">
        <v>1.4803543221208001E-4</v>
      </c>
      <c r="J4595" s="178" t="s">
        <v>625</v>
      </c>
    </row>
    <row r="4596" spans="1:10" x14ac:dyDescent="0.45">
      <c r="A4596" s="178" t="s">
        <v>567</v>
      </c>
      <c r="B4596" s="178" t="s">
        <v>568</v>
      </c>
      <c r="C4596" s="178">
        <v>2015</v>
      </c>
      <c r="D4596" s="178" t="s">
        <v>336</v>
      </c>
      <c r="E4596" s="178" t="s">
        <v>337</v>
      </c>
      <c r="F4596" s="178" t="s">
        <v>571</v>
      </c>
      <c r="G4596" s="178">
        <v>71</v>
      </c>
      <c r="H4596" s="178">
        <v>4.0606733819000001E-5</v>
      </c>
      <c r="I4596" s="178">
        <v>4.5479541877280009E-5</v>
      </c>
      <c r="J4596" s="178" t="s">
        <v>625</v>
      </c>
    </row>
    <row r="4597" spans="1:10" x14ac:dyDescent="0.45">
      <c r="A4597" s="178" t="s">
        <v>567</v>
      </c>
      <c r="B4597" s="178" t="s">
        <v>568</v>
      </c>
      <c r="C4597" s="178">
        <v>2015</v>
      </c>
      <c r="D4597" s="178" t="s">
        <v>336</v>
      </c>
      <c r="E4597" s="178" t="s">
        <v>337</v>
      </c>
      <c r="F4597" s="178" t="s">
        <v>572</v>
      </c>
      <c r="G4597" s="178">
        <v>71</v>
      </c>
      <c r="H4597" s="178">
        <v>1.48362005348E-5</v>
      </c>
      <c r="I4597" s="178">
        <v>1.6616544598976001E-5</v>
      </c>
      <c r="J4597" s="178" t="s">
        <v>625</v>
      </c>
    </row>
    <row r="4598" spans="1:10" x14ac:dyDescent="0.45">
      <c r="A4598" s="178" t="s">
        <v>567</v>
      </c>
      <c r="B4598" s="178" t="s">
        <v>568</v>
      </c>
      <c r="C4598" s="178">
        <v>2015</v>
      </c>
      <c r="D4598" s="178" t="s">
        <v>336</v>
      </c>
      <c r="E4598" s="178" t="s">
        <v>337</v>
      </c>
      <c r="F4598" s="178" t="s">
        <v>569</v>
      </c>
      <c r="G4598" s="178">
        <v>71</v>
      </c>
      <c r="H4598" s="178">
        <v>2.1182047203183001E-3</v>
      </c>
      <c r="I4598" s="178">
        <v>2.3723892867564965E-3</v>
      </c>
      <c r="J4598" s="178" t="s">
        <v>625</v>
      </c>
    </row>
    <row r="4599" spans="1:10" x14ac:dyDescent="0.45">
      <c r="A4599" s="178" t="s">
        <v>567</v>
      </c>
      <c r="B4599" s="178" t="s">
        <v>568</v>
      </c>
      <c r="C4599" s="178">
        <v>2015</v>
      </c>
      <c r="D4599" s="178" t="s">
        <v>336</v>
      </c>
      <c r="E4599" s="178" t="s">
        <v>337</v>
      </c>
      <c r="F4599" s="178" t="s">
        <v>573</v>
      </c>
      <c r="G4599" s="178">
        <v>72</v>
      </c>
      <c r="H4599" s="178">
        <v>2.9635190730910001E-4</v>
      </c>
      <c r="I4599" s="178">
        <v>3.3191413618619204E-4</v>
      </c>
      <c r="J4599" s="178" t="s">
        <v>625</v>
      </c>
    </row>
    <row r="4600" spans="1:10" x14ac:dyDescent="0.45">
      <c r="A4600" s="178" t="s">
        <v>567</v>
      </c>
      <c r="B4600" s="178" t="s">
        <v>568</v>
      </c>
      <c r="C4600" s="178">
        <v>2015</v>
      </c>
      <c r="D4600" s="178" t="s">
        <v>336</v>
      </c>
      <c r="E4600" s="178" t="s">
        <v>337</v>
      </c>
      <c r="F4600" s="178" t="s">
        <v>569</v>
      </c>
      <c r="G4600" s="178">
        <v>72</v>
      </c>
      <c r="H4600" s="178">
        <v>2.0586916944011998E-3</v>
      </c>
      <c r="I4600" s="178">
        <v>2.3057346977293442E-3</v>
      </c>
      <c r="J4600" s="178" t="s">
        <v>625</v>
      </c>
    </row>
    <row r="4601" spans="1:10" x14ac:dyDescent="0.45">
      <c r="A4601" s="178" t="s">
        <v>567</v>
      </c>
      <c r="B4601" s="178" t="s">
        <v>568</v>
      </c>
      <c r="C4601" s="178">
        <v>2015</v>
      </c>
      <c r="D4601" s="178" t="s">
        <v>336</v>
      </c>
      <c r="E4601" s="178" t="s">
        <v>337</v>
      </c>
      <c r="F4601" s="178" t="s">
        <v>571</v>
      </c>
      <c r="G4601" s="178">
        <v>72</v>
      </c>
      <c r="H4601" s="178">
        <v>3.76916177629E-5</v>
      </c>
      <c r="I4601" s="178">
        <v>4.2214611894448006E-5</v>
      </c>
      <c r="J4601" s="178" t="s">
        <v>625</v>
      </c>
    </row>
    <row r="4602" spans="1:10" x14ac:dyDescent="0.45">
      <c r="A4602" s="178" t="s">
        <v>567</v>
      </c>
      <c r="B4602" s="178" t="s">
        <v>568</v>
      </c>
      <c r="C4602" s="178">
        <v>2015</v>
      </c>
      <c r="D4602" s="178" t="s">
        <v>336</v>
      </c>
      <c r="E4602" s="178" t="s">
        <v>337</v>
      </c>
      <c r="F4602" s="178" t="s">
        <v>574</v>
      </c>
      <c r="G4602" s="178">
        <v>72</v>
      </c>
      <c r="H4602" s="178">
        <v>1.9642399274740001E-4</v>
      </c>
      <c r="I4602" s="178">
        <v>2.1999487187708802E-4</v>
      </c>
      <c r="J4602" s="178" t="s">
        <v>626</v>
      </c>
    </row>
    <row r="4603" spans="1:10" x14ac:dyDescent="0.45">
      <c r="A4603" s="178" t="s">
        <v>567</v>
      </c>
      <c r="B4603" s="178" t="s">
        <v>568</v>
      </c>
      <c r="C4603" s="178">
        <v>2015</v>
      </c>
      <c r="D4603" s="178" t="s">
        <v>336</v>
      </c>
      <c r="E4603" s="178" t="s">
        <v>337</v>
      </c>
      <c r="F4603" s="178" t="s">
        <v>571</v>
      </c>
      <c r="G4603" s="178">
        <v>73</v>
      </c>
      <c r="H4603" s="178">
        <v>3.7202134990400003E-5</v>
      </c>
      <c r="I4603" s="178">
        <v>4.1666391189248004E-5</v>
      </c>
      <c r="J4603" s="178" t="s">
        <v>625</v>
      </c>
    </row>
    <row r="4604" spans="1:10" x14ac:dyDescent="0.45">
      <c r="A4604" s="178" t="s">
        <v>567</v>
      </c>
      <c r="B4604" s="178" t="s">
        <v>568</v>
      </c>
      <c r="C4604" s="178">
        <v>2015</v>
      </c>
      <c r="D4604" s="178" t="s">
        <v>336</v>
      </c>
      <c r="E4604" s="178" t="s">
        <v>337</v>
      </c>
      <c r="F4604" s="178" t="s">
        <v>574</v>
      </c>
      <c r="G4604" s="178">
        <v>73</v>
      </c>
      <c r="H4604" s="178">
        <v>1.9488863472360001E-4</v>
      </c>
      <c r="I4604" s="178">
        <v>2.1827527089043203E-4</v>
      </c>
      <c r="J4604" s="178" t="s">
        <v>626</v>
      </c>
    </row>
    <row r="4605" spans="1:10" x14ac:dyDescent="0.45">
      <c r="A4605" s="178" t="s">
        <v>567</v>
      </c>
      <c r="B4605" s="178" t="s">
        <v>568</v>
      </c>
      <c r="C4605" s="178">
        <v>2015</v>
      </c>
      <c r="D4605" s="178" t="s">
        <v>336</v>
      </c>
      <c r="E4605" s="178" t="s">
        <v>337</v>
      </c>
      <c r="F4605" s="178" t="s">
        <v>571</v>
      </c>
      <c r="G4605" s="178">
        <v>74</v>
      </c>
      <c r="H4605" s="178">
        <v>3.7035573768699999E-5</v>
      </c>
      <c r="I4605" s="178">
        <v>4.1479842620944001E-5</v>
      </c>
      <c r="J4605" s="178" t="s">
        <v>625</v>
      </c>
    </row>
    <row r="4606" spans="1:10" x14ac:dyDescent="0.45">
      <c r="A4606" s="178" t="s">
        <v>567</v>
      </c>
      <c r="B4606" s="178" t="s">
        <v>568</v>
      </c>
      <c r="C4606" s="178">
        <v>2015</v>
      </c>
      <c r="D4606" s="178" t="s">
        <v>336</v>
      </c>
      <c r="E4606" s="178" t="s">
        <v>337</v>
      </c>
      <c r="F4606" s="178" t="s">
        <v>570</v>
      </c>
      <c r="G4606" s="178">
        <v>74</v>
      </c>
      <c r="H4606" s="178">
        <v>3.8034400495229998E-4</v>
      </c>
      <c r="I4606" s="178">
        <v>4.25985285546576E-4</v>
      </c>
      <c r="J4606" s="178" t="s">
        <v>625</v>
      </c>
    </row>
    <row r="4607" spans="1:10" x14ac:dyDescent="0.45">
      <c r="A4607" s="178" t="s">
        <v>567</v>
      </c>
      <c r="B4607" s="178" t="s">
        <v>568</v>
      </c>
      <c r="C4607" s="178">
        <v>2015</v>
      </c>
      <c r="D4607" s="178" t="s">
        <v>336</v>
      </c>
      <c r="E4607" s="178" t="s">
        <v>337</v>
      </c>
      <c r="F4607" s="178" t="s">
        <v>569</v>
      </c>
      <c r="G4607" s="178">
        <v>75</v>
      </c>
      <c r="H4607" s="178">
        <v>2.0771934650838002E-3</v>
      </c>
      <c r="I4607" s="178">
        <v>2.3264566808938567E-3</v>
      </c>
      <c r="J4607" s="178" t="s">
        <v>625</v>
      </c>
    </row>
    <row r="4608" spans="1:10" x14ac:dyDescent="0.45">
      <c r="A4608" s="178" t="s">
        <v>567</v>
      </c>
      <c r="B4608" s="178" t="s">
        <v>568</v>
      </c>
      <c r="C4608" s="178">
        <v>2015</v>
      </c>
      <c r="D4608" s="178" t="s">
        <v>336</v>
      </c>
      <c r="E4608" s="178" t="s">
        <v>337</v>
      </c>
      <c r="F4608" s="178" t="s">
        <v>570</v>
      </c>
      <c r="G4608" s="178">
        <v>76</v>
      </c>
      <c r="H4608" s="178">
        <v>2.6152863574680001E-4</v>
      </c>
      <c r="I4608" s="178">
        <v>2.9291207203641605E-4</v>
      </c>
      <c r="J4608" s="178" t="s">
        <v>625</v>
      </c>
    </row>
    <row r="4609" spans="1:10" x14ac:dyDescent="0.45">
      <c r="A4609" s="178" t="s">
        <v>567</v>
      </c>
      <c r="B4609" s="178" t="s">
        <v>568</v>
      </c>
      <c r="C4609" s="178">
        <v>2015</v>
      </c>
      <c r="D4609" s="178" t="s">
        <v>336</v>
      </c>
      <c r="E4609" s="178" t="s">
        <v>337</v>
      </c>
      <c r="F4609" s="178" t="s">
        <v>574</v>
      </c>
      <c r="G4609" s="178">
        <v>76</v>
      </c>
      <c r="H4609" s="178">
        <v>1.88118981896E-4</v>
      </c>
      <c r="I4609" s="178">
        <v>2.1069325972352003E-4</v>
      </c>
      <c r="J4609" s="178" t="s">
        <v>626</v>
      </c>
    </row>
    <row r="4610" spans="1:10" x14ac:dyDescent="0.45">
      <c r="A4610" s="178" t="s">
        <v>567</v>
      </c>
      <c r="B4610" s="178" t="s">
        <v>568</v>
      </c>
      <c r="C4610" s="178">
        <v>2015</v>
      </c>
      <c r="D4610" s="178" t="s">
        <v>336</v>
      </c>
      <c r="E4610" s="178" t="s">
        <v>337</v>
      </c>
      <c r="F4610" s="178" t="s">
        <v>574</v>
      </c>
      <c r="G4610" s="178">
        <v>77</v>
      </c>
      <c r="H4610" s="178">
        <v>1.8281558004670001E-4</v>
      </c>
      <c r="I4610" s="178">
        <v>2.0475344965230403E-4</v>
      </c>
      <c r="J4610" s="178" t="s">
        <v>626</v>
      </c>
    </row>
    <row r="4611" spans="1:10" x14ac:dyDescent="0.45">
      <c r="A4611" s="178" t="s">
        <v>567</v>
      </c>
      <c r="B4611" s="178" t="s">
        <v>568</v>
      </c>
      <c r="C4611" s="178">
        <v>2015</v>
      </c>
      <c r="D4611" s="178" t="s">
        <v>336</v>
      </c>
      <c r="E4611" s="178" t="s">
        <v>337</v>
      </c>
      <c r="F4611" s="178" t="s">
        <v>569</v>
      </c>
      <c r="G4611" s="178">
        <v>77</v>
      </c>
      <c r="H4611" s="178">
        <v>9.7540463320909998E-4</v>
      </c>
      <c r="I4611" s="178">
        <v>1.0924531891941922E-3</v>
      </c>
      <c r="J4611" s="178" t="s">
        <v>625</v>
      </c>
    </row>
    <row r="4612" spans="1:10" x14ac:dyDescent="0.45">
      <c r="A4612" s="178" t="s">
        <v>567</v>
      </c>
      <c r="B4612" s="178" t="s">
        <v>568</v>
      </c>
      <c r="C4612" s="178">
        <v>2015</v>
      </c>
      <c r="D4612" s="178" t="s">
        <v>336</v>
      </c>
      <c r="E4612" s="178" t="s">
        <v>337</v>
      </c>
      <c r="F4612" s="178" t="s">
        <v>573</v>
      </c>
      <c r="G4612" s="178">
        <v>78</v>
      </c>
      <c r="H4612" s="178">
        <v>2.915584191214E-4</v>
      </c>
      <c r="I4612" s="178">
        <v>3.2654542941596803E-4</v>
      </c>
      <c r="J4612" s="178" t="s">
        <v>625</v>
      </c>
    </row>
    <row r="4613" spans="1:10" x14ac:dyDescent="0.45">
      <c r="A4613" s="178" t="s">
        <v>567</v>
      </c>
      <c r="B4613" s="178" t="s">
        <v>568</v>
      </c>
      <c r="C4613" s="178">
        <v>2015</v>
      </c>
      <c r="D4613" s="178" t="s">
        <v>336</v>
      </c>
      <c r="E4613" s="178" t="s">
        <v>337</v>
      </c>
      <c r="F4613" s="178" t="s">
        <v>570</v>
      </c>
      <c r="G4613" s="178">
        <v>78</v>
      </c>
      <c r="H4613" s="178">
        <v>1.207616805914E-4</v>
      </c>
      <c r="I4613" s="178">
        <v>1.3525308226236801E-4</v>
      </c>
      <c r="J4613" s="178" t="s">
        <v>625</v>
      </c>
    </row>
    <row r="4614" spans="1:10" x14ac:dyDescent="0.45">
      <c r="A4614" s="178" t="s">
        <v>567</v>
      </c>
      <c r="B4614" s="178" t="s">
        <v>568</v>
      </c>
      <c r="C4614" s="178">
        <v>2015</v>
      </c>
      <c r="D4614" s="178" t="s">
        <v>336</v>
      </c>
      <c r="E4614" s="178" t="s">
        <v>337</v>
      </c>
      <c r="F4614" s="178" t="s">
        <v>569</v>
      </c>
      <c r="G4614" s="178">
        <v>79</v>
      </c>
      <c r="H4614" s="178">
        <v>9.4322988297789996E-4</v>
      </c>
      <c r="I4614" s="178">
        <v>1.0564174689352481E-3</v>
      </c>
      <c r="J4614" s="178" t="s">
        <v>625</v>
      </c>
    </row>
    <row r="4615" spans="1:10" x14ac:dyDescent="0.45">
      <c r="A4615" s="178" t="s">
        <v>567</v>
      </c>
      <c r="B4615" s="178" t="s">
        <v>568</v>
      </c>
      <c r="C4615" s="178">
        <v>2015</v>
      </c>
      <c r="D4615" s="178" t="s">
        <v>336</v>
      </c>
      <c r="E4615" s="178" t="s">
        <v>337</v>
      </c>
      <c r="F4615" s="178" t="s">
        <v>570</v>
      </c>
      <c r="G4615" s="178">
        <v>79</v>
      </c>
      <c r="H4615" s="178">
        <v>1.200689366669E-4</v>
      </c>
      <c r="I4615" s="178">
        <v>1.34477209066928E-4</v>
      </c>
      <c r="J4615" s="178" t="s">
        <v>625</v>
      </c>
    </row>
    <row r="4616" spans="1:10" x14ac:dyDescent="0.45">
      <c r="A4616" s="178" t="s">
        <v>567</v>
      </c>
      <c r="B4616" s="178" t="s">
        <v>568</v>
      </c>
      <c r="C4616" s="178">
        <v>2015</v>
      </c>
      <c r="D4616" s="178" t="s">
        <v>336</v>
      </c>
      <c r="E4616" s="178" t="s">
        <v>337</v>
      </c>
      <c r="F4616" s="178" t="s">
        <v>574</v>
      </c>
      <c r="G4616" s="178">
        <v>79</v>
      </c>
      <c r="H4616" s="178">
        <v>1.7968777683559999E-4</v>
      </c>
      <c r="I4616" s="178">
        <v>2.0125031005587199E-4</v>
      </c>
      <c r="J4616" s="178" t="s">
        <v>626</v>
      </c>
    </row>
    <row r="4617" spans="1:10" x14ac:dyDescent="0.45">
      <c r="A4617" s="178" t="s">
        <v>567</v>
      </c>
      <c r="B4617" s="178" t="s">
        <v>568</v>
      </c>
      <c r="C4617" s="178">
        <v>2015</v>
      </c>
      <c r="D4617" s="178" t="s">
        <v>336</v>
      </c>
      <c r="E4617" s="178" t="s">
        <v>337</v>
      </c>
      <c r="F4617" s="178" t="s">
        <v>572</v>
      </c>
      <c r="G4617" s="178">
        <v>80</v>
      </c>
      <c r="H4617" s="178">
        <v>2.60875085587E-5</v>
      </c>
      <c r="I4617" s="178">
        <v>2.9218009585744003E-5</v>
      </c>
      <c r="J4617" s="178" t="s">
        <v>625</v>
      </c>
    </row>
    <row r="4618" spans="1:10" x14ac:dyDescent="0.45">
      <c r="A4618" s="178" t="s">
        <v>567</v>
      </c>
      <c r="B4618" s="178" t="s">
        <v>568</v>
      </c>
      <c r="C4618" s="178">
        <v>2015</v>
      </c>
      <c r="D4618" s="178" t="s">
        <v>336</v>
      </c>
      <c r="E4618" s="178" t="s">
        <v>337</v>
      </c>
      <c r="F4618" s="178" t="s">
        <v>569</v>
      </c>
      <c r="G4618" s="178">
        <v>80</v>
      </c>
      <c r="H4618" s="178">
        <v>1.8789930618368E-3</v>
      </c>
      <c r="I4618" s="178">
        <v>2.1044722292572161E-3</v>
      </c>
      <c r="J4618" s="178" t="s">
        <v>625</v>
      </c>
    </row>
    <row r="4619" spans="1:10" x14ac:dyDescent="0.45">
      <c r="A4619" s="178" t="s">
        <v>567</v>
      </c>
      <c r="B4619" s="178" t="s">
        <v>568</v>
      </c>
      <c r="C4619" s="178">
        <v>2015</v>
      </c>
      <c r="D4619" s="178" t="s">
        <v>336</v>
      </c>
      <c r="E4619" s="178" t="s">
        <v>337</v>
      </c>
      <c r="F4619" s="178" t="s">
        <v>570</v>
      </c>
      <c r="G4619" s="178">
        <v>80</v>
      </c>
      <c r="H4619" s="178">
        <v>1.1969769548159999E-4</v>
      </c>
      <c r="I4619" s="178">
        <v>1.3406141893939201E-4</v>
      </c>
      <c r="J4619" s="178" t="s">
        <v>625</v>
      </c>
    </row>
    <row r="4620" spans="1:10" x14ac:dyDescent="0.45">
      <c r="A4620" s="178" t="s">
        <v>567</v>
      </c>
      <c r="B4620" s="178" t="s">
        <v>568</v>
      </c>
      <c r="C4620" s="178">
        <v>2015</v>
      </c>
      <c r="D4620" s="178" t="s">
        <v>336</v>
      </c>
      <c r="E4620" s="178" t="s">
        <v>337</v>
      </c>
      <c r="F4620" s="178" t="s">
        <v>570</v>
      </c>
      <c r="G4620" s="178">
        <v>81</v>
      </c>
      <c r="H4620" s="178">
        <v>1.174612843897E-4</v>
      </c>
      <c r="I4620" s="178">
        <v>1.3155663851646403E-4</v>
      </c>
      <c r="J4620" s="178" t="s">
        <v>625</v>
      </c>
    </row>
    <row r="4621" spans="1:10" x14ac:dyDescent="0.45">
      <c r="A4621" s="178" t="s">
        <v>567</v>
      </c>
      <c r="B4621" s="178" t="s">
        <v>568</v>
      </c>
      <c r="C4621" s="178">
        <v>2015</v>
      </c>
      <c r="D4621" s="178" t="s">
        <v>336</v>
      </c>
      <c r="E4621" s="178" t="s">
        <v>337</v>
      </c>
      <c r="F4621" s="178" t="s">
        <v>569</v>
      </c>
      <c r="G4621" s="178">
        <v>82</v>
      </c>
      <c r="H4621" s="178">
        <v>9.0755504788829998E-4</v>
      </c>
      <c r="I4621" s="178">
        <v>1.0164616536348962E-3</v>
      </c>
      <c r="J4621" s="178" t="s">
        <v>625</v>
      </c>
    </row>
    <row r="4622" spans="1:10" x14ac:dyDescent="0.45">
      <c r="A4622" s="178" t="s">
        <v>567</v>
      </c>
      <c r="B4622" s="178" t="s">
        <v>568</v>
      </c>
      <c r="C4622" s="178">
        <v>2015</v>
      </c>
      <c r="D4622" s="178" t="s">
        <v>336</v>
      </c>
      <c r="E4622" s="178" t="s">
        <v>337</v>
      </c>
      <c r="F4622" s="178" t="s">
        <v>574</v>
      </c>
      <c r="G4622" s="178">
        <v>83</v>
      </c>
      <c r="H4622" s="178">
        <v>1.7186446348210001E-4</v>
      </c>
      <c r="I4622" s="178">
        <v>1.9248819909995204E-4</v>
      </c>
      <c r="J4622" s="178" t="s">
        <v>626</v>
      </c>
    </row>
    <row r="4623" spans="1:10" x14ac:dyDescent="0.45">
      <c r="A4623" s="178" t="s">
        <v>567</v>
      </c>
      <c r="B4623" s="178" t="s">
        <v>568</v>
      </c>
      <c r="C4623" s="178">
        <v>2015</v>
      </c>
      <c r="D4623" s="178" t="s">
        <v>336</v>
      </c>
      <c r="E4623" s="178" t="s">
        <v>337</v>
      </c>
      <c r="F4623" s="178" t="s">
        <v>570</v>
      </c>
      <c r="G4623" s="178">
        <v>83</v>
      </c>
      <c r="H4623" s="178">
        <v>2.284702568431E-4</v>
      </c>
      <c r="I4623" s="178">
        <v>2.5588668766427202E-4</v>
      </c>
      <c r="J4623" s="178" t="s">
        <v>625</v>
      </c>
    </row>
    <row r="4624" spans="1:10" x14ac:dyDescent="0.45">
      <c r="A4624" s="178" t="s">
        <v>567</v>
      </c>
      <c r="B4624" s="178" t="s">
        <v>568</v>
      </c>
      <c r="C4624" s="178">
        <v>2015</v>
      </c>
      <c r="D4624" s="178" t="s">
        <v>336</v>
      </c>
      <c r="E4624" s="178" t="s">
        <v>337</v>
      </c>
      <c r="F4624" s="178" t="s">
        <v>573</v>
      </c>
      <c r="G4624" s="178">
        <v>83</v>
      </c>
      <c r="H4624" s="178">
        <v>2.6370951673020002E-4</v>
      </c>
      <c r="I4624" s="178">
        <v>2.9535465873782406E-4</v>
      </c>
      <c r="J4624" s="178" t="s">
        <v>625</v>
      </c>
    </row>
    <row r="4625" spans="1:10" x14ac:dyDescent="0.45">
      <c r="A4625" s="178" t="s">
        <v>567</v>
      </c>
      <c r="B4625" s="178" t="s">
        <v>568</v>
      </c>
      <c r="C4625" s="178">
        <v>2015</v>
      </c>
      <c r="D4625" s="178" t="s">
        <v>336</v>
      </c>
      <c r="E4625" s="178" t="s">
        <v>337</v>
      </c>
      <c r="F4625" s="178" t="s">
        <v>569</v>
      </c>
      <c r="G4625" s="178">
        <v>83</v>
      </c>
      <c r="H4625" s="178">
        <v>1.8081935122609E-3</v>
      </c>
      <c r="I4625" s="178">
        <v>2.0251767337322083E-3</v>
      </c>
      <c r="J4625" s="178" t="s">
        <v>625</v>
      </c>
    </row>
    <row r="4626" spans="1:10" x14ac:dyDescent="0.45">
      <c r="A4626" s="178" t="s">
        <v>567</v>
      </c>
      <c r="B4626" s="178" t="s">
        <v>568</v>
      </c>
      <c r="C4626" s="178">
        <v>2015</v>
      </c>
      <c r="D4626" s="178" t="s">
        <v>336</v>
      </c>
      <c r="E4626" s="178" t="s">
        <v>337</v>
      </c>
      <c r="F4626" s="178" t="s">
        <v>571</v>
      </c>
      <c r="G4626" s="178">
        <v>83</v>
      </c>
      <c r="H4626" s="178">
        <v>3.26207373291E-5</v>
      </c>
      <c r="I4626" s="178">
        <v>3.6535225808592001E-5</v>
      </c>
      <c r="J4626" s="178" t="s">
        <v>625</v>
      </c>
    </row>
    <row r="4627" spans="1:10" x14ac:dyDescent="0.45">
      <c r="A4627" s="178" t="s">
        <v>567</v>
      </c>
      <c r="B4627" s="178" t="s">
        <v>568</v>
      </c>
      <c r="C4627" s="178">
        <v>2015</v>
      </c>
      <c r="D4627" s="178" t="s">
        <v>336</v>
      </c>
      <c r="E4627" s="178" t="s">
        <v>337</v>
      </c>
      <c r="F4627" s="178" t="s">
        <v>570</v>
      </c>
      <c r="G4627" s="178">
        <v>84</v>
      </c>
      <c r="H4627" s="178">
        <v>3.3798979711720001E-4</v>
      </c>
      <c r="I4627" s="178">
        <v>3.7854857277126405E-4</v>
      </c>
      <c r="J4627" s="178" t="s">
        <v>625</v>
      </c>
    </row>
    <row r="4628" spans="1:10" x14ac:dyDescent="0.45">
      <c r="A4628" s="178" t="s">
        <v>567</v>
      </c>
      <c r="B4628" s="178" t="s">
        <v>568</v>
      </c>
      <c r="C4628" s="178">
        <v>2015</v>
      </c>
      <c r="D4628" s="178" t="s">
        <v>336</v>
      </c>
      <c r="E4628" s="178" t="s">
        <v>337</v>
      </c>
      <c r="F4628" s="178" t="s">
        <v>573</v>
      </c>
      <c r="G4628" s="178">
        <v>84</v>
      </c>
      <c r="H4628" s="178">
        <v>2.8156192274760001E-4</v>
      </c>
      <c r="I4628" s="178">
        <v>3.1534935347731202E-4</v>
      </c>
      <c r="J4628" s="178" t="s">
        <v>625</v>
      </c>
    </row>
    <row r="4629" spans="1:10" x14ac:dyDescent="0.45">
      <c r="A4629" s="178" t="s">
        <v>567</v>
      </c>
      <c r="B4629" s="178" t="s">
        <v>568</v>
      </c>
      <c r="C4629" s="178">
        <v>2015</v>
      </c>
      <c r="D4629" s="178" t="s">
        <v>336</v>
      </c>
      <c r="E4629" s="178" t="s">
        <v>337</v>
      </c>
      <c r="F4629" s="178" t="s">
        <v>570</v>
      </c>
      <c r="G4629" s="178">
        <v>85</v>
      </c>
      <c r="H4629" s="178">
        <v>1.1279489990559999E-4</v>
      </c>
      <c r="I4629" s="178">
        <v>1.26330287894272E-4</v>
      </c>
      <c r="J4629" s="178" t="s">
        <v>625</v>
      </c>
    </row>
    <row r="4630" spans="1:10" x14ac:dyDescent="0.45">
      <c r="A4630" s="178" t="s">
        <v>567</v>
      </c>
      <c r="B4630" s="178" t="s">
        <v>568</v>
      </c>
      <c r="C4630" s="178">
        <v>2015</v>
      </c>
      <c r="D4630" s="178" t="s">
        <v>336</v>
      </c>
      <c r="E4630" s="178" t="s">
        <v>337</v>
      </c>
      <c r="F4630" s="178" t="s">
        <v>572</v>
      </c>
      <c r="G4630" s="178">
        <v>85</v>
      </c>
      <c r="H4630" s="178">
        <v>2.4728971766300001E-5</v>
      </c>
      <c r="I4630" s="178">
        <v>2.7696448378256003E-5</v>
      </c>
      <c r="J4630" s="178" t="s">
        <v>625</v>
      </c>
    </row>
    <row r="4631" spans="1:10" x14ac:dyDescent="0.45">
      <c r="A4631" s="178" t="s">
        <v>567</v>
      </c>
      <c r="B4631" s="178" t="s">
        <v>568</v>
      </c>
      <c r="C4631" s="178">
        <v>2015</v>
      </c>
      <c r="D4631" s="178" t="s">
        <v>336</v>
      </c>
      <c r="E4631" s="178" t="s">
        <v>337</v>
      </c>
      <c r="F4631" s="178" t="s">
        <v>571</v>
      </c>
      <c r="G4631" s="178">
        <v>86</v>
      </c>
      <c r="H4631" s="178">
        <v>3.1137016776499999E-5</v>
      </c>
      <c r="I4631" s="178">
        <v>3.4873458789680003E-5</v>
      </c>
      <c r="J4631" s="178" t="s">
        <v>625</v>
      </c>
    </row>
    <row r="4632" spans="1:10" x14ac:dyDescent="0.45">
      <c r="A4632" s="178" t="s">
        <v>567</v>
      </c>
      <c r="B4632" s="178" t="s">
        <v>568</v>
      </c>
      <c r="C4632" s="178">
        <v>2015</v>
      </c>
      <c r="D4632" s="178" t="s">
        <v>336</v>
      </c>
      <c r="E4632" s="178" t="s">
        <v>337</v>
      </c>
      <c r="F4632" s="178" t="s">
        <v>570</v>
      </c>
      <c r="G4632" s="178">
        <v>86</v>
      </c>
      <c r="H4632" s="178">
        <v>1.2070463708370001E-4</v>
      </c>
      <c r="I4632" s="178">
        <v>1.3518919353374401E-4</v>
      </c>
      <c r="J4632" s="178" t="s">
        <v>625</v>
      </c>
    </row>
    <row r="4633" spans="1:10" x14ac:dyDescent="0.45">
      <c r="A4633" s="178" t="s">
        <v>567</v>
      </c>
      <c r="B4633" s="178" t="s">
        <v>568</v>
      </c>
      <c r="C4633" s="178">
        <v>2015</v>
      </c>
      <c r="D4633" s="178" t="s">
        <v>336</v>
      </c>
      <c r="E4633" s="178" t="s">
        <v>337</v>
      </c>
      <c r="F4633" s="178" t="s">
        <v>574</v>
      </c>
      <c r="G4633" s="178">
        <v>88</v>
      </c>
      <c r="H4633" s="178">
        <v>1.595809007995E-4</v>
      </c>
      <c r="I4633" s="178">
        <v>1.7873060889544003E-4</v>
      </c>
      <c r="J4633" s="178" t="s">
        <v>626</v>
      </c>
    </row>
    <row r="4634" spans="1:10" x14ac:dyDescent="0.45">
      <c r="A4634" s="178" t="s">
        <v>567</v>
      </c>
      <c r="B4634" s="178" t="s">
        <v>568</v>
      </c>
      <c r="C4634" s="178">
        <v>2015</v>
      </c>
      <c r="D4634" s="178" t="s">
        <v>336</v>
      </c>
      <c r="E4634" s="178" t="s">
        <v>337</v>
      </c>
      <c r="F4634" s="178" t="s">
        <v>571</v>
      </c>
      <c r="G4634" s="178">
        <v>88</v>
      </c>
      <c r="H4634" s="178">
        <v>3.0641247576600002E-5</v>
      </c>
      <c r="I4634" s="178">
        <v>3.4318197285792004E-5</v>
      </c>
      <c r="J4634" s="178" t="s">
        <v>625</v>
      </c>
    </row>
    <row r="4635" spans="1:10" x14ac:dyDescent="0.45">
      <c r="A4635" s="178" t="s">
        <v>567</v>
      </c>
      <c r="B4635" s="178" t="s">
        <v>568</v>
      </c>
      <c r="C4635" s="178">
        <v>2015</v>
      </c>
      <c r="D4635" s="178" t="s">
        <v>336</v>
      </c>
      <c r="E4635" s="178" t="s">
        <v>337</v>
      </c>
      <c r="F4635" s="178" t="s">
        <v>569</v>
      </c>
      <c r="G4635" s="178">
        <v>88</v>
      </c>
      <c r="H4635" s="178">
        <v>1.7096342635340999E-3</v>
      </c>
      <c r="I4635" s="178">
        <v>1.914790375158192E-3</v>
      </c>
      <c r="J4635" s="178" t="s">
        <v>625</v>
      </c>
    </row>
    <row r="4636" spans="1:10" x14ac:dyDescent="0.45">
      <c r="A4636" s="178" t="s">
        <v>567</v>
      </c>
      <c r="B4636" s="178" t="s">
        <v>568</v>
      </c>
      <c r="C4636" s="178">
        <v>2015</v>
      </c>
      <c r="D4636" s="178" t="s">
        <v>336</v>
      </c>
      <c r="E4636" s="178" t="s">
        <v>337</v>
      </c>
      <c r="F4636" s="178" t="s">
        <v>572</v>
      </c>
      <c r="G4636" s="178">
        <v>89</v>
      </c>
      <c r="H4636" s="178">
        <v>1.19791848192E-5</v>
      </c>
      <c r="I4636" s="178">
        <v>1.3416686997504002E-5</v>
      </c>
      <c r="J4636" s="178" t="s">
        <v>625</v>
      </c>
    </row>
    <row r="4637" spans="1:10" x14ac:dyDescent="0.45">
      <c r="A4637" s="178" t="s">
        <v>567</v>
      </c>
      <c r="B4637" s="178" t="s">
        <v>568</v>
      </c>
      <c r="C4637" s="178">
        <v>2015</v>
      </c>
      <c r="D4637" s="178" t="s">
        <v>336</v>
      </c>
      <c r="E4637" s="178" t="s">
        <v>337</v>
      </c>
      <c r="F4637" s="178" t="s">
        <v>570</v>
      </c>
      <c r="G4637" s="178">
        <v>89</v>
      </c>
      <c r="H4637" s="178">
        <v>1.06562023575E-4</v>
      </c>
      <c r="I4637" s="178">
        <v>1.1934946640400001E-4</v>
      </c>
      <c r="J4637" s="178" t="s">
        <v>625</v>
      </c>
    </row>
    <row r="4638" spans="1:10" x14ac:dyDescent="0.45">
      <c r="A4638" s="178" t="s">
        <v>567</v>
      </c>
      <c r="B4638" s="178" t="s">
        <v>568</v>
      </c>
      <c r="C4638" s="178">
        <v>2015</v>
      </c>
      <c r="D4638" s="178" t="s">
        <v>336</v>
      </c>
      <c r="E4638" s="178" t="s">
        <v>337</v>
      </c>
      <c r="F4638" s="178" t="s">
        <v>570</v>
      </c>
      <c r="G4638" s="178">
        <v>90</v>
      </c>
      <c r="H4638" s="178">
        <v>1.06022322143E-4</v>
      </c>
      <c r="I4638" s="178">
        <v>1.1874500080016002E-4</v>
      </c>
      <c r="J4638" s="178" t="s">
        <v>625</v>
      </c>
    </row>
    <row r="4639" spans="1:10" x14ac:dyDescent="0.45">
      <c r="A4639" s="178" t="s">
        <v>567</v>
      </c>
      <c r="B4639" s="178" t="s">
        <v>568</v>
      </c>
      <c r="C4639" s="178">
        <v>2015</v>
      </c>
      <c r="D4639" s="178" t="s">
        <v>336</v>
      </c>
      <c r="E4639" s="178" t="s">
        <v>337</v>
      </c>
      <c r="F4639" s="178" t="s">
        <v>569</v>
      </c>
      <c r="G4639" s="178">
        <v>90</v>
      </c>
      <c r="H4639" s="178">
        <v>8.2916120300070004E-4</v>
      </c>
      <c r="I4639" s="178">
        <v>9.2866054736078418E-4</v>
      </c>
      <c r="J4639" s="178" t="s">
        <v>625</v>
      </c>
    </row>
    <row r="4640" spans="1:10" x14ac:dyDescent="0.45">
      <c r="A4640" s="178" t="s">
        <v>567</v>
      </c>
      <c r="B4640" s="178" t="s">
        <v>568</v>
      </c>
      <c r="C4640" s="178">
        <v>2015</v>
      </c>
      <c r="D4640" s="178" t="s">
        <v>336</v>
      </c>
      <c r="E4640" s="178" t="s">
        <v>337</v>
      </c>
      <c r="F4640" s="178" t="s">
        <v>574</v>
      </c>
      <c r="G4640" s="178">
        <v>90</v>
      </c>
      <c r="H4640" s="178">
        <v>1.5822630666659999E-4</v>
      </c>
      <c r="I4640" s="178">
        <v>1.7721346346659199E-4</v>
      </c>
      <c r="J4640" s="178" t="s">
        <v>626</v>
      </c>
    </row>
    <row r="4641" spans="1:10" x14ac:dyDescent="0.45">
      <c r="A4641" s="178" t="s">
        <v>567</v>
      </c>
      <c r="B4641" s="178" t="s">
        <v>568</v>
      </c>
      <c r="C4641" s="178">
        <v>2015</v>
      </c>
      <c r="D4641" s="178" t="s">
        <v>336</v>
      </c>
      <c r="E4641" s="178" t="s">
        <v>337</v>
      </c>
      <c r="F4641" s="178" t="s">
        <v>571</v>
      </c>
      <c r="G4641" s="178">
        <v>90</v>
      </c>
      <c r="H4641" s="178">
        <v>2.9737080694800001E-5</v>
      </c>
      <c r="I4641" s="178">
        <v>3.3305530378176003E-5</v>
      </c>
      <c r="J4641" s="178" t="s">
        <v>625</v>
      </c>
    </row>
    <row r="4642" spans="1:10" x14ac:dyDescent="0.45">
      <c r="A4642" s="178" t="s">
        <v>567</v>
      </c>
      <c r="B4642" s="178" t="s">
        <v>568</v>
      </c>
      <c r="C4642" s="178">
        <v>2015</v>
      </c>
      <c r="D4642" s="178" t="s">
        <v>336</v>
      </c>
      <c r="E4642" s="178" t="s">
        <v>337</v>
      </c>
      <c r="F4642" s="178" t="s">
        <v>571</v>
      </c>
      <c r="G4642" s="178">
        <v>91</v>
      </c>
      <c r="H4642" s="178">
        <v>2.9539976821999999E-5</v>
      </c>
      <c r="I4642" s="178">
        <v>3.3084774040640005E-5</v>
      </c>
      <c r="J4642" s="178" t="s">
        <v>625</v>
      </c>
    </row>
    <row r="4643" spans="1:10" x14ac:dyDescent="0.45">
      <c r="A4643" s="178" t="s">
        <v>567</v>
      </c>
      <c r="B4643" s="178" t="s">
        <v>568</v>
      </c>
      <c r="C4643" s="178">
        <v>2015</v>
      </c>
      <c r="D4643" s="178" t="s">
        <v>336</v>
      </c>
      <c r="E4643" s="178" t="s">
        <v>337</v>
      </c>
      <c r="F4643" s="178" t="s">
        <v>569</v>
      </c>
      <c r="G4643" s="178">
        <v>91</v>
      </c>
      <c r="H4643" s="178">
        <v>8.238478330895E-4</v>
      </c>
      <c r="I4643" s="178">
        <v>9.2270957306024007E-4</v>
      </c>
      <c r="J4643" s="178" t="s">
        <v>625</v>
      </c>
    </row>
    <row r="4644" spans="1:10" x14ac:dyDescent="0.45">
      <c r="A4644" s="178" t="s">
        <v>567</v>
      </c>
      <c r="B4644" s="178" t="s">
        <v>568</v>
      </c>
      <c r="C4644" s="178">
        <v>2015</v>
      </c>
      <c r="D4644" s="178" t="s">
        <v>336</v>
      </c>
      <c r="E4644" s="178" t="s">
        <v>337</v>
      </c>
      <c r="F4644" s="178" t="s">
        <v>570</v>
      </c>
      <c r="G4644" s="178">
        <v>92</v>
      </c>
      <c r="H4644" s="178">
        <v>1.020810814225E-4</v>
      </c>
      <c r="I4644" s="178">
        <v>1.1433081119320001E-4</v>
      </c>
      <c r="J4644" s="178" t="s">
        <v>625</v>
      </c>
    </row>
    <row r="4645" spans="1:10" x14ac:dyDescent="0.45">
      <c r="A4645" s="178" t="s">
        <v>567</v>
      </c>
      <c r="B4645" s="178" t="s">
        <v>568</v>
      </c>
      <c r="C4645" s="178">
        <v>2015</v>
      </c>
      <c r="D4645" s="178" t="s">
        <v>336</v>
      </c>
      <c r="E4645" s="178" t="s">
        <v>337</v>
      </c>
      <c r="F4645" s="178" t="s">
        <v>573</v>
      </c>
      <c r="G4645" s="178">
        <v>93</v>
      </c>
      <c r="H4645" s="178">
        <v>5.6373703409920005E-4</v>
      </c>
      <c r="I4645" s="178">
        <v>6.3138547819110416E-4</v>
      </c>
      <c r="J4645" s="178" t="s">
        <v>625</v>
      </c>
    </row>
    <row r="4646" spans="1:10" x14ac:dyDescent="0.45">
      <c r="A4646" s="178" t="s">
        <v>567</v>
      </c>
      <c r="B4646" s="178" t="s">
        <v>568</v>
      </c>
      <c r="C4646" s="178">
        <v>2015</v>
      </c>
      <c r="D4646" s="178" t="s">
        <v>336</v>
      </c>
      <c r="E4646" s="178" t="s">
        <v>337</v>
      </c>
      <c r="F4646" s="178" t="s">
        <v>572</v>
      </c>
      <c r="G4646" s="178">
        <v>93</v>
      </c>
      <c r="H4646" s="178">
        <v>2.20963574975E-5</v>
      </c>
      <c r="I4646" s="178">
        <v>2.4747920397200002E-5</v>
      </c>
      <c r="J4646" s="178" t="s">
        <v>625</v>
      </c>
    </row>
    <row r="4647" spans="1:10" x14ac:dyDescent="0.45">
      <c r="A4647" s="178" t="s">
        <v>567</v>
      </c>
      <c r="B4647" s="178" t="s">
        <v>568</v>
      </c>
      <c r="C4647" s="178">
        <v>2015</v>
      </c>
      <c r="D4647" s="178" t="s">
        <v>336</v>
      </c>
      <c r="E4647" s="178" t="s">
        <v>337</v>
      </c>
      <c r="F4647" s="178" t="s">
        <v>573</v>
      </c>
      <c r="G4647" s="178">
        <v>94</v>
      </c>
      <c r="H4647" s="178">
        <v>2.5952653959389999E-4</v>
      </c>
      <c r="I4647" s="178">
        <v>2.9066972434516801E-4</v>
      </c>
      <c r="J4647" s="178" t="s">
        <v>625</v>
      </c>
    </row>
    <row r="4648" spans="1:10" x14ac:dyDescent="0.45">
      <c r="A4648" s="178" t="s">
        <v>567</v>
      </c>
      <c r="B4648" s="178" t="s">
        <v>568</v>
      </c>
      <c r="C4648" s="178">
        <v>2015</v>
      </c>
      <c r="D4648" s="178" t="s">
        <v>336</v>
      </c>
      <c r="E4648" s="178" t="s">
        <v>337</v>
      </c>
      <c r="F4648" s="178" t="s">
        <v>574</v>
      </c>
      <c r="G4648" s="178">
        <v>94</v>
      </c>
      <c r="H4648" s="178">
        <v>1.5161388728299999E-4</v>
      </c>
      <c r="I4648" s="178">
        <v>1.6980755375696E-4</v>
      </c>
      <c r="J4648" s="178" t="s">
        <v>626</v>
      </c>
    </row>
    <row r="4649" spans="1:10" x14ac:dyDescent="0.45">
      <c r="A4649" s="178" t="s">
        <v>567</v>
      </c>
      <c r="B4649" s="178" t="s">
        <v>568</v>
      </c>
      <c r="C4649" s="178">
        <v>2015</v>
      </c>
      <c r="D4649" s="178" t="s">
        <v>336</v>
      </c>
      <c r="E4649" s="178" t="s">
        <v>337</v>
      </c>
      <c r="F4649" s="178" t="s">
        <v>570</v>
      </c>
      <c r="G4649" s="178">
        <v>95</v>
      </c>
      <c r="H4649" s="178">
        <v>9.9875302112200005E-5</v>
      </c>
      <c r="I4649" s="178">
        <v>1.1186033836566402E-4</v>
      </c>
      <c r="J4649" s="178" t="s">
        <v>625</v>
      </c>
    </row>
    <row r="4650" spans="1:10" x14ac:dyDescent="0.45">
      <c r="A4650" s="178" t="s">
        <v>567</v>
      </c>
      <c r="B4650" s="178" t="s">
        <v>568</v>
      </c>
      <c r="C4650" s="178">
        <v>2015</v>
      </c>
      <c r="D4650" s="178" t="s">
        <v>336</v>
      </c>
      <c r="E4650" s="178" t="s">
        <v>337</v>
      </c>
      <c r="F4650" s="178" t="s">
        <v>573</v>
      </c>
      <c r="G4650" s="178">
        <v>95</v>
      </c>
      <c r="H4650" s="178">
        <v>3.2289457158189998E-4</v>
      </c>
      <c r="I4650" s="178">
        <v>3.6164192017172799E-4</v>
      </c>
      <c r="J4650" s="178" t="s">
        <v>625</v>
      </c>
    </row>
    <row r="4651" spans="1:10" x14ac:dyDescent="0.45">
      <c r="A4651" s="178" t="s">
        <v>567</v>
      </c>
      <c r="B4651" s="178" t="s">
        <v>568</v>
      </c>
      <c r="C4651" s="178">
        <v>2015</v>
      </c>
      <c r="D4651" s="178" t="s">
        <v>336</v>
      </c>
      <c r="E4651" s="178" t="s">
        <v>337</v>
      </c>
      <c r="F4651" s="178" t="s">
        <v>569</v>
      </c>
      <c r="G4651" s="178">
        <v>96</v>
      </c>
      <c r="H4651" s="178">
        <v>1.5676878392695999E-3</v>
      </c>
      <c r="I4651" s="178">
        <v>1.7558103799819519E-3</v>
      </c>
      <c r="J4651" s="178" t="s">
        <v>625</v>
      </c>
    </row>
    <row r="4652" spans="1:10" x14ac:dyDescent="0.45">
      <c r="A4652" s="178" t="s">
        <v>567</v>
      </c>
      <c r="B4652" s="178" t="s">
        <v>568</v>
      </c>
      <c r="C4652" s="178">
        <v>2015</v>
      </c>
      <c r="D4652" s="178" t="s">
        <v>336</v>
      </c>
      <c r="E4652" s="178" t="s">
        <v>337</v>
      </c>
      <c r="F4652" s="178" t="s">
        <v>569</v>
      </c>
      <c r="G4652" s="178">
        <v>97</v>
      </c>
      <c r="H4652" s="178">
        <v>7.7387376222759995E-4</v>
      </c>
      <c r="I4652" s="178">
        <v>8.6673861369491198E-4</v>
      </c>
      <c r="J4652" s="178" t="s">
        <v>625</v>
      </c>
    </row>
    <row r="4653" spans="1:10" x14ac:dyDescent="0.45">
      <c r="A4653" s="178" t="s">
        <v>567</v>
      </c>
      <c r="B4653" s="178" t="s">
        <v>568</v>
      </c>
      <c r="C4653" s="178">
        <v>2015</v>
      </c>
      <c r="D4653" s="178" t="s">
        <v>336</v>
      </c>
      <c r="E4653" s="178" t="s">
        <v>337</v>
      </c>
      <c r="F4653" s="178" t="s">
        <v>570</v>
      </c>
      <c r="G4653" s="178">
        <v>97</v>
      </c>
      <c r="H4653" s="178">
        <v>1.9722503930099999E-4</v>
      </c>
      <c r="I4653" s="178">
        <v>2.2089204401712001E-4</v>
      </c>
      <c r="J4653" s="178" t="s">
        <v>625</v>
      </c>
    </row>
    <row r="4654" spans="1:10" x14ac:dyDescent="0.45">
      <c r="A4654" s="178" t="s">
        <v>567</v>
      </c>
      <c r="B4654" s="178" t="s">
        <v>568</v>
      </c>
      <c r="C4654" s="178">
        <v>2015</v>
      </c>
      <c r="D4654" s="178" t="s">
        <v>336</v>
      </c>
      <c r="E4654" s="178" t="s">
        <v>337</v>
      </c>
      <c r="F4654" s="178" t="s">
        <v>570</v>
      </c>
      <c r="G4654" s="178">
        <v>98</v>
      </c>
      <c r="H4654" s="178">
        <v>1.9308512128190001E-4</v>
      </c>
      <c r="I4654" s="178">
        <v>2.1625533583572804E-4</v>
      </c>
      <c r="J4654" s="178" t="s">
        <v>625</v>
      </c>
    </row>
    <row r="4655" spans="1:10" x14ac:dyDescent="0.45">
      <c r="A4655" s="178" t="s">
        <v>567</v>
      </c>
      <c r="B4655" s="178" t="s">
        <v>568</v>
      </c>
      <c r="C4655" s="178">
        <v>2015</v>
      </c>
      <c r="D4655" s="178" t="s">
        <v>336</v>
      </c>
      <c r="E4655" s="178" t="s">
        <v>337</v>
      </c>
      <c r="F4655" s="178" t="s">
        <v>570</v>
      </c>
      <c r="G4655" s="178">
        <v>99</v>
      </c>
      <c r="H4655" s="178">
        <v>9.6008734544700001E-5</v>
      </c>
      <c r="I4655" s="178">
        <v>1.0752978269006401E-4</v>
      </c>
      <c r="J4655" s="178" t="s">
        <v>625</v>
      </c>
    </row>
    <row r="4656" spans="1:10" x14ac:dyDescent="0.45">
      <c r="A4656" s="178" t="s">
        <v>567</v>
      </c>
      <c r="B4656" s="178" t="s">
        <v>568</v>
      </c>
      <c r="C4656" s="178">
        <v>2015</v>
      </c>
      <c r="D4656" s="178" t="s">
        <v>336</v>
      </c>
      <c r="E4656" s="178" t="s">
        <v>337</v>
      </c>
      <c r="F4656" s="178" t="s">
        <v>573</v>
      </c>
      <c r="G4656" s="178">
        <v>99</v>
      </c>
      <c r="H4656" s="178">
        <v>2.662035112735E-4</v>
      </c>
      <c r="I4656" s="178">
        <v>2.9814793262632005E-4</v>
      </c>
      <c r="J4656" s="178" t="s">
        <v>625</v>
      </c>
    </row>
    <row r="4657" spans="1:10" x14ac:dyDescent="0.45">
      <c r="A4657" s="178" t="s">
        <v>567</v>
      </c>
      <c r="B4657" s="178" t="s">
        <v>568</v>
      </c>
      <c r="C4657" s="178">
        <v>2015</v>
      </c>
      <c r="D4657" s="178" t="s">
        <v>336</v>
      </c>
      <c r="E4657" s="178" t="s">
        <v>337</v>
      </c>
      <c r="F4657" s="178" t="s">
        <v>569</v>
      </c>
      <c r="G4657" s="178">
        <v>100</v>
      </c>
      <c r="H4657" s="178">
        <v>1.5022709849291001E-3</v>
      </c>
      <c r="I4657" s="178">
        <v>1.6825435031205922E-3</v>
      </c>
      <c r="J4657" s="178" t="s">
        <v>625</v>
      </c>
    </row>
    <row r="4658" spans="1:10" x14ac:dyDescent="0.45">
      <c r="A4658" s="178" t="s">
        <v>567</v>
      </c>
      <c r="B4658" s="178" t="s">
        <v>568</v>
      </c>
      <c r="C4658" s="178">
        <v>2015</v>
      </c>
      <c r="D4658" s="178" t="s">
        <v>336</v>
      </c>
      <c r="E4658" s="178" t="s">
        <v>337</v>
      </c>
      <c r="F4658" s="178" t="s">
        <v>572</v>
      </c>
      <c r="G4658" s="178">
        <v>100</v>
      </c>
      <c r="H4658" s="178">
        <v>4.9307261178900001E-5</v>
      </c>
      <c r="I4658" s="178">
        <v>5.5224132520368003E-5</v>
      </c>
      <c r="J4658" s="178" t="s">
        <v>625</v>
      </c>
    </row>
    <row r="4659" spans="1:10" x14ac:dyDescent="0.45">
      <c r="A4659" s="178" t="s">
        <v>567</v>
      </c>
      <c r="B4659" s="178" t="s">
        <v>568</v>
      </c>
      <c r="C4659" s="178">
        <v>2015</v>
      </c>
      <c r="D4659" s="178" t="s">
        <v>336</v>
      </c>
      <c r="E4659" s="178" t="s">
        <v>337</v>
      </c>
      <c r="F4659" s="178" t="s">
        <v>570</v>
      </c>
      <c r="G4659" s="178">
        <v>100</v>
      </c>
      <c r="H4659" s="178">
        <v>1.9104083185080001E-4</v>
      </c>
      <c r="I4659" s="178">
        <v>2.1396573167289603E-4</v>
      </c>
      <c r="J4659" s="178" t="s">
        <v>625</v>
      </c>
    </row>
    <row r="4660" spans="1:10" x14ac:dyDescent="0.45">
      <c r="A4660" s="178" t="s">
        <v>567</v>
      </c>
      <c r="B4660" s="178" t="s">
        <v>568</v>
      </c>
      <c r="C4660" s="178">
        <v>2015</v>
      </c>
      <c r="D4660" s="178" t="s">
        <v>336</v>
      </c>
      <c r="E4660" s="178" t="s">
        <v>337</v>
      </c>
      <c r="F4660" s="178" t="s">
        <v>569</v>
      </c>
      <c r="G4660" s="178">
        <v>101</v>
      </c>
      <c r="H4660" s="178">
        <v>8.0401333980260003E-4</v>
      </c>
      <c r="I4660" s="178">
        <v>9.0049494057891212E-4</v>
      </c>
      <c r="J4660" s="178" t="s">
        <v>625</v>
      </c>
    </row>
    <row r="4661" spans="1:10" x14ac:dyDescent="0.45">
      <c r="A4661" s="178" t="s">
        <v>567</v>
      </c>
      <c r="B4661" s="178" t="s">
        <v>568</v>
      </c>
      <c r="C4661" s="178">
        <v>2015</v>
      </c>
      <c r="D4661" s="178" t="s">
        <v>336</v>
      </c>
      <c r="E4661" s="178" t="s">
        <v>337</v>
      </c>
      <c r="F4661" s="178" t="s">
        <v>570</v>
      </c>
      <c r="G4661" s="178">
        <v>102</v>
      </c>
      <c r="H4661" s="178">
        <v>9.4719172921000001E-5</v>
      </c>
      <c r="I4661" s="178">
        <v>1.0608547367152001E-4</v>
      </c>
      <c r="J4661" s="178" t="s">
        <v>625</v>
      </c>
    </row>
    <row r="4662" spans="1:10" x14ac:dyDescent="0.45">
      <c r="A4662" s="178" t="s">
        <v>567</v>
      </c>
      <c r="B4662" s="178" t="s">
        <v>568</v>
      </c>
      <c r="C4662" s="178">
        <v>2015</v>
      </c>
      <c r="D4662" s="178" t="s">
        <v>336</v>
      </c>
      <c r="E4662" s="178" t="s">
        <v>337</v>
      </c>
      <c r="F4662" s="178" t="s">
        <v>574</v>
      </c>
      <c r="G4662" s="178">
        <v>102</v>
      </c>
      <c r="H4662" s="178">
        <v>2.7842838608190001E-4</v>
      </c>
      <c r="I4662" s="178">
        <v>3.1183979241172804E-4</v>
      </c>
      <c r="J4662" s="178" t="s">
        <v>626</v>
      </c>
    </row>
    <row r="4663" spans="1:10" x14ac:dyDescent="0.45">
      <c r="A4663" s="178" t="s">
        <v>567</v>
      </c>
      <c r="B4663" s="178" t="s">
        <v>568</v>
      </c>
      <c r="C4663" s="178">
        <v>2015</v>
      </c>
      <c r="D4663" s="178" t="s">
        <v>336</v>
      </c>
      <c r="E4663" s="178" t="s">
        <v>337</v>
      </c>
      <c r="F4663" s="178" t="s">
        <v>569</v>
      </c>
      <c r="G4663" s="178">
        <v>103</v>
      </c>
      <c r="H4663" s="178">
        <v>1.5265964902937E-3</v>
      </c>
      <c r="I4663" s="178">
        <v>1.7097880691289442E-3</v>
      </c>
      <c r="J4663" s="178" t="s">
        <v>625</v>
      </c>
    </row>
    <row r="4664" spans="1:10" x14ac:dyDescent="0.45">
      <c r="A4664" s="178" t="s">
        <v>567</v>
      </c>
      <c r="B4664" s="178" t="s">
        <v>568</v>
      </c>
      <c r="C4664" s="178">
        <v>2015</v>
      </c>
      <c r="D4664" s="178" t="s">
        <v>336</v>
      </c>
      <c r="E4664" s="178" t="s">
        <v>337</v>
      </c>
      <c r="F4664" s="178" t="s">
        <v>573</v>
      </c>
      <c r="G4664" s="178">
        <v>103</v>
      </c>
      <c r="H4664" s="178">
        <v>2.5157045456579999E-4</v>
      </c>
      <c r="I4664" s="178">
        <v>2.8175890911369601E-4</v>
      </c>
      <c r="J4664" s="178" t="s">
        <v>625</v>
      </c>
    </row>
    <row r="4665" spans="1:10" x14ac:dyDescent="0.45">
      <c r="A4665" s="178" t="s">
        <v>567</v>
      </c>
      <c r="B4665" s="178" t="s">
        <v>568</v>
      </c>
      <c r="C4665" s="178">
        <v>2015</v>
      </c>
      <c r="D4665" s="178" t="s">
        <v>336</v>
      </c>
      <c r="E4665" s="178" t="s">
        <v>337</v>
      </c>
      <c r="F4665" s="178" t="s">
        <v>574</v>
      </c>
      <c r="G4665" s="178">
        <v>103</v>
      </c>
      <c r="H4665" s="178">
        <v>5.8138259919359998E-4</v>
      </c>
      <c r="I4665" s="178">
        <v>6.5114851109683201E-4</v>
      </c>
      <c r="J4665" s="178" t="s">
        <v>626</v>
      </c>
    </row>
    <row r="4666" spans="1:10" x14ac:dyDescent="0.45">
      <c r="A4666" s="178" t="s">
        <v>567</v>
      </c>
      <c r="B4666" s="178" t="s">
        <v>568</v>
      </c>
      <c r="C4666" s="178">
        <v>2015</v>
      </c>
      <c r="D4666" s="178" t="s">
        <v>336</v>
      </c>
      <c r="E4666" s="178" t="s">
        <v>337</v>
      </c>
      <c r="F4666" s="178" t="s">
        <v>571</v>
      </c>
      <c r="G4666" s="178">
        <v>103</v>
      </c>
      <c r="H4666" s="178">
        <v>2.59633507085E-5</v>
      </c>
      <c r="I4666" s="178">
        <v>2.9078952793520004E-5</v>
      </c>
      <c r="J4666" s="178" t="s">
        <v>625</v>
      </c>
    </row>
    <row r="4667" spans="1:10" x14ac:dyDescent="0.45">
      <c r="A4667" s="178" t="s">
        <v>567</v>
      </c>
      <c r="B4667" s="178" t="s">
        <v>568</v>
      </c>
      <c r="C4667" s="178">
        <v>2015</v>
      </c>
      <c r="D4667" s="178" t="s">
        <v>336</v>
      </c>
      <c r="E4667" s="178" t="s">
        <v>337</v>
      </c>
      <c r="F4667" s="178" t="s">
        <v>572</v>
      </c>
      <c r="G4667" s="178">
        <v>103</v>
      </c>
      <c r="H4667" s="178">
        <v>1.0107592061099999E-5</v>
      </c>
      <c r="I4667" s="178">
        <v>1.1320503108432E-5</v>
      </c>
      <c r="J4667" s="178" t="s">
        <v>625</v>
      </c>
    </row>
    <row r="4668" spans="1:10" x14ac:dyDescent="0.45">
      <c r="A4668" s="178" t="s">
        <v>567</v>
      </c>
      <c r="B4668" s="178" t="s">
        <v>568</v>
      </c>
      <c r="C4668" s="178">
        <v>2015</v>
      </c>
      <c r="D4668" s="178" t="s">
        <v>336</v>
      </c>
      <c r="E4668" s="178" t="s">
        <v>337</v>
      </c>
      <c r="F4668" s="178" t="s">
        <v>570</v>
      </c>
      <c r="G4668" s="178">
        <v>103</v>
      </c>
      <c r="H4668" s="178">
        <v>9.2312824563100003E-5</v>
      </c>
      <c r="I4668" s="178">
        <v>1.0339036351067201E-4</v>
      </c>
      <c r="J4668" s="178" t="s">
        <v>625</v>
      </c>
    </row>
    <row r="4669" spans="1:10" x14ac:dyDescent="0.45">
      <c r="A4669" s="178" t="s">
        <v>567</v>
      </c>
      <c r="B4669" s="178" t="s">
        <v>568</v>
      </c>
      <c r="C4669" s="178">
        <v>2015</v>
      </c>
      <c r="D4669" s="178" t="s">
        <v>336</v>
      </c>
      <c r="E4669" s="178" t="s">
        <v>337</v>
      </c>
      <c r="F4669" s="178" t="s">
        <v>570</v>
      </c>
      <c r="G4669" s="178">
        <v>104</v>
      </c>
      <c r="H4669" s="178">
        <v>9.1168338258299997E-5</v>
      </c>
      <c r="I4669" s="178">
        <v>1.02108538849296E-4</v>
      </c>
      <c r="J4669" s="178" t="s">
        <v>625</v>
      </c>
    </row>
    <row r="4670" spans="1:10" x14ac:dyDescent="0.45">
      <c r="A4670" s="178" t="s">
        <v>567</v>
      </c>
      <c r="B4670" s="178" t="s">
        <v>568</v>
      </c>
      <c r="C4670" s="178">
        <v>2015</v>
      </c>
      <c r="D4670" s="178" t="s">
        <v>336</v>
      </c>
      <c r="E4670" s="178" t="s">
        <v>337</v>
      </c>
      <c r="F4670" s="178" t="s">
        <v>569</v>
      </c>
      <c r="G4670" s="178">
        <v>104</v>
      </c>
      <c r="H4670" s="178">
        <v>7.2598573751750004E-4</v>
      </c>
      <c r="I4670" s="178">
        <v>8.1310402601960014E-4</v>
      </c>
      <c r="J4670" s="178" t="s">
        <v>625</v>
      </c>
    </row>
    <row r="4671" spans="1:10" x14ac:dyDescent="0.45">
      <c r="A4671" s="178" t="s">
        <v>567</v>
      </c>
      <c r="B4671" s="178" t="s">
        <v>568</v>
      </c>
      <c r="C4671" s="178">
        <v>2015</v>
      </c>
      <c r="D4671" s="178" t="s">
        <v>336</v>
      </c>
      <c r="E4671" s="178" t="s">
        <v>337</v>
      </c>
      <c r="F4671" s="178" t="s">
        <v>573</v>
      </c>
      <c r="G4671" s="178">
        <v>105</v>
      </c>
      <c r="H4671" s="178">
        <v>3.1071683042680002E-4</v>
      </c>
      <c r="I4671" s="178">
        <v>3.4800285007801604E-4</v>
      </c>
      <c r="J4671" s="178" t="s">
        <v>625</v>
      </c>
    </row>
    <row r="4672" spans="1:10" x14ac:dyDescent="0.45">
      <c r="A4672" s="178" t="s">
        <v>567</v>
      </c>
      <c r="B4672" s="178" t="s">
        <v>568</v>
      </c>
      <c r="C4672" s="178">
        <v>2015</v>
      </c>
      <c r="D4672" s="178" t="s">
        <v>336</v>
      </c>
      <c r="E4672" s="178" t="s">
        <v>337</v>
      </c>
      <c r="F4672" s="178" t="s">
        <v>569</v>
      </c>
      <c r="G4672" s="178">
        <v>105</v>
      </c>
      <c r="H4672" s="178">
        <v>7.7369058271869995E-4</v>
      </c>
      <c r="I4672" s="178">
        <v>8.6653345264494405E-4</v>
      </c>
      <c r="J4672" s="178" t="s">
        <v>625</v>
      </c>
    </row>
    <row r="4673" spans="1:10" x14ac:dyDescent="0.45">
      <c r="A4673" s="178" t="s">
        <v>567</v>
      </c>
      <c r="B4673" s="178" t="s">
        <v>568</v>
      </c>
      <c r="C4673" s="178">
        <v>2015</v>
      </c>
      <c r="D4673" s="178" t="s">
        <v>336</v>
      </c>
      <c r="E4673" s="178" t="s">
        <v>337</v>
      </c>
      <c r="F4673" s="178" t="s">
        <v>574</v>
      </c>
      <c r="G4673" s="178">
        <v>108</v>
      </c>
      <c r="H4673" s="178">
        <v>1.3119880168230001E-4</v>
      </c>
      <c r="I4673" s="178">
        <v>1.4694265788417604E-4</v>
      </c>
      <c r="J4673" s="178" t="s">
        <v>626</v>
      </c>
    </row>
    <row r="4674" spans="1:10" x14ac:dyDescent="0.45">
      <c r="A4674" s="178" t="s">
        <v>567</v>
      </c>
      <c r="B4674" s="178" t="s">
        <v>568</v>
      </c>
      <c r="C4674" s="178">
        <v>2015</v>
      </c>
      <c r="D4674" s="178" t="s">
        <v>336</v>
      </c>
      <c r="E4674" s="178" t="s">
        <v>337</v>
      </c>
      <c r="F4674" s="178" t="s">
        <v>569</v>
      </c>
      <c r="G4674" s="178">
        <v>108</v>
      </c>
      <c r="H4674" s="178">
        <v>7.0109433727340005E-4</v>
      </c>
      <c r="I4674" s="178">
        <v>7.8522565774620816E-4</v>
      </c>
      <c r="J4674" s="178" t="s">
        <v>625</v>
      </c>
    </row>
    <row r="4675" spans="1:10" x14ac:dyDescent="0.45">
      <c r="A4675" s="178" t="s">
        <v>567</v>
      </c>
      <c r="B4675" s="178" t="s">
        <v>568</v>
      </c>
      <c r="C4675" s="178">
        <v>2015</v>
      </c>
      <c r="D4675" s="178" t="s">
        <v>336</v>
      </c>
      <c r="E4675" s="178" t="s">
        <v>337</v>
      </c>
      <c r="F4675" s="178" t="s">
        <v>573</v>
      </c>
      <c r="G4675" s="178">
        <v>109</v>
      </c>
      <c r="H4675" s="178">
        <v>3.1673460034649999E-4</v>
      </c>
      <c r="I4675" s="178">
        <v>3.5474275238808002E-4</v>
      </c>
      <c r="J4675" s="178" t="s">
        <v>625</v>
      </c>
    </row>
    <row r="4676" spans="1:10" x14ac:dyDescent="0.45">
      <c r="A4676" s="178" t="s">
        <v>567</v>
      </c>
      <c r="B4676" s="178" t="s">
        <v>568</v>
      </c>
      <c r="C4676" s="178">
        <v>2015</v>
      </c>
      <c r="D4676" s="178" t="s">
        <v>336</v>
      </c>
      <c r="E4676" s="178" t="s">
        <v>337</v>
      </c>
      <c r="F4676" s="178" t="s">
        <v>570</v>
      </c>
      <c r="G4676" s="178">
        <v>109</v>
      </c>
      <c r="H4676" s="178">
        <v>2.650363530847E-4</v>
      </c>
      <c r="I4676" s="178">
        <v>2.9684071545486401E-4</v>
      </c>
      <c r="J4676" s="178" t="s">
        <v>625</v>
      </c>
    </row>
    <row r="4677" spans="1:10" x14ac:dyDescent="0.45">
      <c r="A4677" s="178" t="s">
        <v>567</v>
      </c>
      <c r="B4677" s="178" t="s">
        <v>568</v>
      </c>
      <c r="C4677" s="178">
        <v>2015</v>
      </c>
      <c r="D4677" s="178" t="s">
        <v>336</v>
      </c>
      <c r="E4677" s="178" t="s">
        <v>337</v>
      </c>
      <c r="F4677" s="178" t="s">
        <v>574</v>
      </c>
      <c r="G4677" s="178">
        <v>110</v>
      </c>
      <c r="H4677" s="178">
        <v>1.279487914871E-4</v>
      </c>
      <c r="I4677" s="178">
        <v>1.4330264646555201E-4</v>
      </c>
      <c r="J4677" s="178" t="s">
        <v>626</v>
      </c>
    </row>
    <row r="4678" spans="1:10" x14ac:dyDescent="0.45">
      <c r="A4678" s="178" t="s">
        <v>567</v>
      </c>
      <c r="B4678" s="178" t="s">
        <v>568</v>
      </c>
      <c r="C4678" s="178">
        <v>2015</v>
      </c>
      <c r="D4678" s="178" t="s">
        <v>336</v>
      </c>
      <c r="E4678" s="178" t="s">
        <v>337</v>
      </c>
      <c r="F4678" s="178" t="s">
        <v>572</v>
      </c>
      <c r="G4678" s="178">
        <v>111</v>
      </c>
      <c r="H4678" s="178">
        <v>1.8561891920400002E-5</v>
      </c>
      <c r="I4678" s="178">
        <v>2.0789318950848002E-5</v>
      </c>
      <c r="J4678" s="178" t="s">
        <v>625</v>
      </c>
    </row>
    <row r="4679" spans="1:10" x14ac:dyDescent="0.45">
      <c r="A4679" s="178" t="s">
        <v>567</v>
      </c>
      <c r="B4679" s="178" t="s">
        <v>568</v>
      </c>
      <c r="C4679" s="178">
        <v>2015</v>
      </c>
      <c r="D4679" s="178" t="s">
        <v>336</v>
      </c>
      <c r="E4679" s="178" t="s">
        <v>337</v>
      </c>
      <c r="F4679" s="178" t="s">
        <v>573</v>
      </c>
      <c r="G4679" s="178">
        <v>111</v>
      </c>
      <c r="H4679" s="178">
        <v>2.3638819402550001E-4</v>
      </c>
      <c r="I4679" s="178">
        <v>2.6475477730856004E-4</v>
      </c>
      <c r="J4679" s="178" t="s">
        <v>625</v>
      </c>
    </row>
    <row r="4680" spans="1:10" x14ac:dyDescent="0.45">
      <c r="A4680" s="178" t="s">
        <v>567</v>
      </c>
      <c r="B4680" s="178" t="s">
        <v>568</v>
      </c>
      <c r="C4680" s="178">
        <v>2015</v>
      </c>
      <c r="D4680" s="178" t="s">
        <v>336</v>
      </c>
      <c r="E4680" s="178" t="s">
        <v>337</v>
      </c>
      <c r="F4680" s="178" t="s">
        <v>569</v>
      </c>
      <c r="G4680" s="178">
        <v>111</v>
      </c>
      <c r="H4680" s="178">
        <v>6.7721557570620005E-4</v>
      </c>
      <c r="I4680" s="178">
        <v>7.5848144479094418E-4</v>
      </c>
      <c r="J4680" s="178" t="s">
        <v>625</v>
      </c>
    </row>
    <row r="4681" spans="1:10" x14ac:dyDescent="0.45">
      <c r="A4681" s="178" t="s">
        <v>567</v>
      </c>
      <c r="B4681" s="178" t="s">
        <v>568</v>
      </c>
      <c r="C4681" s="178">
        <v>2015</v>
      </c>
      <c r="D4681" s="178" t="s">
        <v>336</v>
      </c>
      <c r="E4681" s="178" t="s">
        <v>337</v>
      </c>
      <c r="F4681" s="178" t="s">
        <v>570</v>
      </c>
      <c r="G4681" s="178">
        <v>111</v>
      </c>
      <c r="H4681" s="178">
        <v>8.5549829236699994E-5</v>
      </c>
      <c r="I4681" s="178">
        <v>9.5815808745103998E-5</v>
      </c>
      <c r="J4681" s="178" t="s">
        <v>625</v>
      </c>
    </row>
    <row r="4682" spans="1:10" x14ac:dyDescent="0.45">
      <c r="A4682" s="178" t="s">
        <v>567</v>
      </c>
      <c r="B4682" s="178" t="s">
        <v>568</v>
      </c>
      <c r="C4682" s="178">
        <v>2015</v>
      </c>
      <c r="D4682" s="178" t="s">
        <v>336</v>
      </c>
      <c r="E4682" s="178" t="s">
        <v>337</v>
      </c>
      <c r="F4682" s="178" t="s">
        <v>570</v>
      </c>
      <c r="G4682" s="178">
        <v>112</v>
      </c>
      <c r="H4682" s="178">
        <v>8.6007807112799993E-5</v>
      </c>
      <c r="I4682" s="178">
        <v>9.6328743966335995E-5</v>
      </c>
      <c r="J4682" s="178" t="s">
        <v>625</v>
      </c>
    </row>
    <row r="4683" spans="1:10" x14ac:dyDescent="0.45">
      <c r="A4683" s="178" t="s">
        <v>567</v>
      </c>
      <c r="B4683" s="178" t="s">
        <v>568</v>
      </c>
      <c r="C4683" s="178">
        <v>2015</v>
      </c>
      <c r="D4683" s="178" t="s">
        <v>336</v>
      </c>
      <c r="E4683" s="178" t="s">
        <v>337</v>
      </c>
      <c r="F4683" s="178" t="s">
        <v>573</v>
      </c>
      <c r="G4683" s="178">
        <v>112</v>
      </c>
      <c r="H4683" s="178">
        <v>2.2676796652379999E-4</v>
      </c>
      <c r="I4683" s="178">
        <v>2.5398012250665603E-4</v>
      </c>
      <c r="J4683" s="178" t="s">
        <v>625</v>
      </c>
    </row>
    <row r="4684" spans="1:10" x14ac:dyDescent="0.45">
      <c r="A4684" s="178" t="s">
        <v>567</v>
      </c>
      <c r="B4684" s="178" t="s">
        <v>568</v>
      </c>
      <c r="C4684" s="178">
        <v>2015</v>
      </c>
      <c r="D4684" s="178" t="s">
        <v>336</v>
      </c>
      <c r="E4684" s="178" t="s">
        <v>337</v>
      </c>
      <c r="F4684" s="178" t="s">
        <v>573</v>
      </c>
      <c r="G4684" s="178">
        <v>113</v>
      </c>
      <c r="H4684" s="178">
        <v>2.4292075249830001E-4</v>
      </c>
      <c r="I4684" s="178">
        <v>2.7207124279809606E-4</v>
      </c>
      <c r="J4684" s="178" t="s">
        <v>625</v>
      </c>
    </row>
    <row r="4685" spans="1:10" x14ac:dyDescent="0.45">
      <c r="A4685" s="178" t="s">
        <v>567</v>
      </c>
      <c r="B4685" s="178" t="s">
        <v>568</v>
      </c>
      <c r="C4685" s="178">
        <v>2015</v>
      </c>
      <c r="D4685" s="178" t="s">
        <v>336</v>
      </c>
      <c r="E4685" s="178" t="s">
        <v>337</v>
      </c>
      <c r="F4685" s="178" t="s">
        <v>573</v>
      </c>
      <c r="G4685" s="178">
        <v>114</v>
      </c>
      <c r="H4685" s="178">
        <v>2.6443324168210001E-4</v>
      </c>
      <c r="I4685" s="178">
        <v>2.9616523068395206E-4</v>
      </c>
      <c r="J4685" s="178" t="s">
        <v>625</v>
      </c>
    </row>
    <row r="4686" spans="1:10" x14ac:dyDescent="0.45">
      <c r="A4686" s="178" t="s">
        <v>567</v>
      </c>
      <c r="B4686" s="178" t="s">
        <v>568</v>
      </c>
      <c r="C4686" s="178">
        <v>2015</v>
      </c>
      <c r="D4686" s="178" t="s">
        <v>336</v>
      </c>
      <c r="E4686" s="178" t="s">
        <v>337</v>
      </c>
      <c r="F4686" s="178" t="s">
        <v>569</v>
      </c>
      <c r="G4686" s="178">
        <v>114</v>
      </c>
      <c r="H4686" s="178">
        <v>1.3194930506870001E-3</v>
      </c>
      <c r="I4686" s="178">
        <v>1.4778322167694402E-3</v>
      </c>
      <c r="J4686" s="178" t="s">
        <v>625</v>
      </c>
    </row>
    <row r="4687" spans="1:10" x14ac:dyDescent="0.45">
      <c r="A4687" s="178" t="s">
        <v>567</v>
      </c>
      <c r="B4687" s="178" t="s">
        <v>568</v>
      </c>
      <c r="C4687" s="178">
        <v>2015</v>
      </c>
      <c r="D4687" s="178" t="s">
        <v>336</v>
      </c>
      <c r="E4687" s="178" t="s">
        <v>337</v>
      </c>
      <c r="F4687" s="178" t="s">
        <v>569</v>
      </c>
      <c r="G4687" s="178">
        <v>115</v>
      </c>
      <c r="H4687" s="178">
        <v>6.5844360506159998E-4</v>
      </c>
      <c r="I4687" s="178">
        <v>7.3745683766899205E-4</v>
      </c>
      <c r="J4687" s="178" t="s">
        <v>625</v>
      </c>
    </row>
    <row r="4688" spans="1:10" x14ac:dyDescent="0.45">
      <c r="A4688" s="178" t="s">
        <v>567</v>
      </c>
      <c r="B4688" s="178" t="s">
        <v>568</v>
      </c>
      <c r="C4688" s="178">
        <v>2015</v>
      </c>
      <c r="D4688" s="178" t="s">
        <v>336</v>
      </c>
      <c r="E4688" s="178" t="s">
        <v>337</v>
      </c>
      <c r="F4688" s="178" t="s">
        <v>570</v>
      </c>
      <c r="G4688" s="178">
        <v>115</v>
      </c>
      <c r="H4688" s="178">
        <v>8.3474587881900001E-5</v>
      </c>
      <c r="I4688" s="178">
        <v>9.3491538427728011E-5</v>
      </c>
      <c r="J4688" s="178" t="s">
        <v>625</v>
      </c>
    </row>
    <row r="4689" spans="1:10" x14ac:dyDescent="0.45">
      <c r="A4689" s="178" t="s">
        <v>567</v>
      </c>
      <c r="B4689" s="178" t="s">
        <v>568</v>
      </c>
      <c r="C4689" s="178">
        <v>2015</v>
      </c>
      <c r="D4689" s="178" t="s">
        <v>336</v>
      </c>
      <c r="E4689" s="178" t="s">
        <v>337</v>
      </c>
      <c r="F4689" s="178" t="s">
        <v>571</v>
      </c>
      <c r="G4689" s="178">
        <v>116</v>
      </c>
      <c r="H4689" s="178">
        <v>2.2916132365900002E-5</v>
      </c>
      <c r="I4689" s="178">
        <v>2.5666068249808004E-5</v>
      </c>
      <c r="J4689" s="178" t="s">
        <v>625</v>
      </c>
    </row>
    <row r="4690" spans="1:10" x14ac:dyDescent="0.45">
      <c r="A4690" s="178" t="s">
        <v>567</v>
      </c>
      <c r="B4690" s="178" t="s">
        <v>568</v>
      </c>
      <c r="C4690" s="178">
        <v>2015</v>
      </c>
      <c r="D4690" s="178" t="s">
        <v>336</v>
      </c>
      <c r="E4690" s="178" t="s">
        <v>337</v>
      </c>
      <c r="F4690" s="178" t="s">
        <v>569</v>
      </c>
      <c r="G4690" s="178">
        <v>117</v>
      </c>
      <c r="H4690" s="178">
        <v>6.4622575882819998E-4</v>
      </c>
      <c r="I4690" s="178">
        <v>7.2377284988758405E-4</v>
      </c>
      <c r="J4690" s="178" t="s">
        <v>625</v>
      </c>
    </row>
    <row r="4691" spans="1:10" x14ac:dyDescent="0.45">
      <c r="A4691" s="178" t="s">
        <v>567</v>
      </c>
      <c r="B4691" s="178" t="s">
        <v>568</v>
      </c>
      <c r="C4691" s="178">
        <v>2015</v>
      </c>
      <c r="D4691" s="178" t="s">
        <v>336</v>
      </c>
      <c r="E4691" s="178" t="s">
        <v>337</v>
      </c>
      <c r="F4691" s="178" t="s">
        <v>571</v>
      </c>
      <c r="G4691" s="178">
        <v>117</v>
      </c>
      <c r="H4691" s="178">
        <v>2.2737007384399999E-5</v>
      </c>
      <c r="I4691" s="178">
        <v>2.5465448270528002E-5</v>
      </c>
      <c r="J4691" s="178" t="s">
        <v>625</v>
      </c>
    </row>
    <row r="4692" spans="1:10" x14ac:dyDescent="0.45">
      <c r="A4692" s="178" t="s">
        <v>567</v>
      </c>
      <c r="B4692" s="178" t="s">
        <v>568</v>
      </c>
      <c r="C4692" s="178">
        <v>2015</v>
      </c>
      <c r="D4692" s="178" t="s">
        <v>336</v>
      </c>
      <c r="E4692" s="178" t="s">
        <v>337</v>
      </c>
      <c r="F4692" s="178" t="s">
        <v>572</v>
      </c>
      <c r="G4692" s="178">
        <v>117</v>
      </c>
      <c r="H4692" s="1">
        <v>8.7465869000900004E-6</v>
      </c>
      <c r="I4692" s="178">
        <v>9.7961773281008006E-6</v>
      </c>
      <c r="J4692" s="178" t="s">
        <v>625</v>
      </c>
    </row>
    <row r="4693" spans="1:10" x14ac:dyDescent="0.45">
      <c r="A4693" s="178" t="s">
        <v>567</v>
      </c>
      <c r="B4693" s="178" t="s">
        <v>568</v>
      </c>
      <c r="C4693" s="178">
        <v>2015</v>
      </c>
      <c r="D4693" s="178" t="s">
        <v>336</v>
      </c>
      <c r="E4693" s="178" t="s">
        <v>337</v>
      </c>
      <c r="F4693" s="178" t="s">
        <v>570</v>
      </c>
      <c r="G4693" s="178">
        <v>118</v>
      </c>
      <c r="H4693" s="178">
        <v>8.9624867541699999E-5</v>
      </c>
      <c r="I4693" s="178">
        <v>1.0037985164670401E-4</v>
      </c>
      <c r="J4693" s="178" t="s">
        <v>625</v>
      </c>
    </row>
    <row r="4694" spans="1:10" x14ac:dyDescent="0.45">
      <c r="A4694" s="178" t="s">
        <v>567</v>
      </c>
      <c r="B4694" s="178" t="s">
        <v>568</v>
      </c>
      <c r="C4694" s="178">
        <v>2015</v>
      </c>
      <c r="D4694" s="178" t="s">
        <v>336</v>
      </c>
      <c r="E4694" s="178" t="s">
        <v>337</v>
      </c>
      <c r="F4694" s="178" t="s">
        <v>570</v>
      </c>
      <c r="G4694" s="178">
        <v>119</v>
      </c>
      <c r="H4694" s="178">
        <v>8.1283717008800004E-5</v>
      </c>
      <c r="I4694" s="178">
        <v>9.103776304985601E-5</v>
      </c>
      <c r="J4694" s="178" t="s">
        <v>625</v>
      </c>
    </row>
    <row r="4695" spans="1:10" x14ac:dyDescent="0.45">
      <c r="A4695" s="178" t="s">
        <v>567</v>
      </c>
      <c r="B4695" s="178" t="s">
        <v>568</v>
      </c>
      <c r="C4695" s="178">
        <v>2015</v>
      </c>
      <c r="D4695" s="178" t="s">
        <v>336</v>
      </c>
      <c r="E4695" s="178" t="s">
        <v>337</v>
      </c>
      <c r="F4695" s="178" t="s">
        <v>572</v>
      </c>
      <c r="G4695" s="178">
        <v>119</v>
      </c>
      <c r="H4695" s="1">
        <v>8.5299188867800008E-6</v>
      </c>
      <c r="I4695" s="178">
        <v>9.5535091531936018E-6</v>
      </c>
      <c r="J4695" s="178" t="s">
        <v>625</v>
      </c>
    </row>
    <row r="4696" spans="1:10" x14ac:dyDescent="0.45">
      <c r="A4696" s="178" t="s">
        <v>567</v>
      </c>
      <c r="B4696" s="178" t="s">
        <v>568</v>
      </c>
      <c r="C4696" s="178">
        <v>2015</v>
      </c>
      <c r="D4696" s="178" t="s">
        <v>336</v>
      </c>
      <c r="E4696" s="178" t="s">
        <v>337</v>
      </c>
      <c r="F4696" s="178" t="s">
        <v>569</v>
      </c>
      <c r="G4696" s="178">
        <v>121</v>
      </c>
      <c r="H4696" s="178">
        <v>6.2641501426699997E-4</v>
      </c>
      <c r="I4696" s="178">
        <v>7.0158481597904008E-4</v>
      </c>
      <c r="J4696" s="178" t="s">
        <v>625</v>
      </c>
    </row>
    <row r="4697" spans="1:10" x14ac:dyDescent="0.45">
      <c r="A4697" s="178" t="s">
        <v>567</v>
      </c>
      <c r="B4697" s="178" t="s">
        <v>568</v>
      </c>
      <c r="C4697" s="178">
        <v>2015</v>
      </c>
      <c r="D4697" s="178" t="s">
        <v>336</v>
      </c>
      <c r="E4697" s="178" t="s">
        <v>337</v>
      </c>
      <c r="F4697" s="178" t="s">
        <v>570</v>
      </c>
      <c r="G4697" s="178">
        <v>122</v>
      </c>
      <c r="H4697" s="178">
        <v>7.8602490248200004E-5</v>
      </c>
      <c r="I4697" s="178">
        <v>8.8034789077984016E-5</v>
      </c>
      <c r="J4697" s="178" t="s">
        <v>625</v>
      </c>
    </row>
    <row r="4698" spans="1:10" x14ac:dyDescent="0.45">
      <c r="A4698" s="178" t="s">
        <v>567</v>
      </c>
      <c r="B4698" s="178" t="s">
        <v>568</v>
      </c>
      <c r="C4698" s="178">
        <v>2015</v>
      </c>
      <c r="D4698" s="178" t="s">
        <v>336</v>
      </c>
      <c r="E4698" s="178" t="s">
        <v>337</v>
      </c>
      <c r="F4698" s="178" t="s">
        <v>569</v>
      </c>
      <c r="G4698" s="178">
        <v>122</v>
      </c>
      <c r="H4698" s="178">
        <v>6.1504053883249996E-4</v>
      </c>
      <c r="I4698" s="178">
        <v>6.8884540349239997E-4</v>
      </c>
      <c r="J4698" s="178" t="s">
        <v>625</v>
      </c>
    </row>
    <row r="4699" spans="1:10" x14ac:dyDescent="0.45">
      <c r="A4699" s="178" t="s">
        <v>567</v>
      </c>
      <c r="B4699" s="178" t="s">
        <v>568</v>
      </c>
      <c r="C4699" s="178">
        <v>2015</v>
      </c>
      <c r="D4699" s="178" t="s">
        <v>336</v>
      </c>
      <c r="E4699" s="178" t="s">
        <v>337</v>
      </c>
      <c r="F4699" s="178" t="s">
        <v>571</v>
      </c>
      <c r="G4699" s="178">
        <v>122</v>
      </c>
      <c r="H4699" s="178">
        <v>8.9775183369100001E-5</v>
      </c>
      <c r="I4699" s="178">
        <v>1.0054820537339201E-4</v>
      </c>
      <c r="J4699" s="178" t="s">
        <v>625</v>
      </c>
    </row>
    <row r="4700" spans="1:10" x14ac:dyDescent="0.45">
      <c r="A4700" s="178" t="s">
        <v>567</v>
      </c>
      <c r="B4700" s="178" t="s">
        <v>568</v>
      </c>
      <c r="C4700" s="178">
        <v>2015</v>
      </c>
      <c r="D4700" s="178" t="s">
        <v>336</v>
      </c>
      <c r="E4700" s="178" t="s">
        <v>337</v>
      </c>
      <c r="F4700" s="178" t="s">
        <v>569</v>
      </c>
      <c r="G4700" s="178">
        <v>124</v>
      </c>
      <c r="H4700" s="178">
        <v>1.2631724239327E-3</v>
      </c>
      <c r="I4700" s="178">
        <v>1.4147531148046243E-3</v>
      </c>
      <c r="J4700" s="178" t="s">
        <v>625</v>
      </c>
    </row>
    <row r="4701" spans="1:10" x14ac:dyDescent="0.45">
      <c r="A4701" s="178" t="s">
        <v>567</v>
      </c>
      <c r="B4701" s="178" t="s">
        <v>568</v>
      </c>
      <c r="C4701" s="178">
        <v>2015</v>
      </c>
      <c r="D4701" s="178" t="s">
        <v>336</v>
      </c>
      <c r="E4701" s="178" t="s">
        <v>337</v>
      </c>
      <c r="F4701" s="178" t="s">
        <v>570</v>
      </c>
      <c r="G4701" s="178">
        <v>124</v>
      </c>
      <c r="H4701" s="178">
        <v>1.5658276242900001E-4</v>
      </c>
      <c r="I4701" s="178">
        <v>1.7537269392048002E-4</v>
      </c>
      <c r="J4701" s="178" t="s">
        <v>625</v>
      </c>
    </row>
    <row r="4702" spans="1:10" x14ac:dyDescent="0.45">
      <c r="A4702" s="178" t="s">
        <v>567</v>
      </c>
      <c r="B4702" s="178" t="s">
        <v>568</v>
      </c>
      <c r="C4702" s="178">
        <v>2015</v>
      </c>
      <c r="D4702" s="178" t="s">
        <v>336</v>
      </c>
      <c r="E4702" s="178" t="s">
        <v>337</v>
      </c>
      <c r="F4702" s="178" t="s">
        <v>571</v>
      </c>
      <c r="G4702" s="178">
        <v>125</v>
      </c>
      <c r="H4702" s="178">
        <v>2.13284856727E-5</v>
      </c>
      <c r="I4702" s="178">
        <v>2.3887903953424003E-5</v>
      </c>
      <c r="J4702" s="178" t="s">
        <v>625</v>
      </c>
    </row>
    <row r="4703" spans="1:10" x14ac:dyDescent="0.45">
      <c r="A4703" s="178" t="s">
        <v>567</v>
      </c>
      <c r="B4703" s="178" t="s">
        <v>568</v>
      </c>
      <c r="C4703" s="178">
        <v>2015</v>
      </c>
      <c r="D4703" s="178" t="s">
        <v>336</v>
      </c>
      <c r="E4703" s="178" t="s">
        <v>337</v>
      </c>
      <c r="F4703" s="178" t="s">
        <v>573</v>
      </c>
      <c r="G4703" s="178">
        <v>125</v>
      </c>
      <c r="H4703" s="178">
        <v>2.4270864378199999E-4</v>
      </c>
      <c r="I4703" s="178">
        <v>2.7183368103584E-4</v>
      </c>
      <c r="J4703" s="178" t="s">
        <v>625</v>
      </c>
    </row>
    <row r="4704" spans="1:10" x14ac:dyDescent="0.45">
      <c r="A4704" s="178" t="s">
        <v>567</v>
      </c>
      <c r="B4704" s="178" t="s">
        <v>568</v>
      </c>
      <c r="C4704" s="178">
        <v>2015</v>
      </c>
      <c r="D4704" s="178" t="s">
        <v>336</v>
      </c>
      <c r="E4704" s="178" t="s">
        <v>337</v>
      </c>
      <c r="F4704" s="178" t="s">
        <v>569</v>
      </c>
      <c r="G4704" s="178">
        <v>126</v>
      </c>
      <c r="H4704" s="178">
        <v>6.0434895567600003E-4</v>
      </c>
      <c r="I4704" s="178">
        <v>6.7687083035712007E-4</v>
      </c>
      <c r="J4704" s="178" t="s">
        <v>625</v>
      </c>
    </row>
    <row r="4705" spans="1:10" x14ac:dyDescent="0.45">
      <c r="A4705" s="178" t="s">
        <v>567</v>
      </c>
      <c r="B4705" s="178" t="s">
        <v>568</v>
      </c>
      <c r="C4705" s="178">
        <v>2015</v>
      </c>
      <c r="D4705" s="178" t="s">
        <v>336</v>
      </c>
      <c r="E4705" s="178" t="s">
        <v>337</v>
      </c>
      <c r="F4705" s="178" t="s">
        <v>570</v>
      </c>
      <c r="G4705" s="178">
        <v>128</v>
      </c>
      <c r="H4705" s="178">
        <v>7.5629584898699993E-5</v>
      </c>
      <c r="I4705" s="178">
        <v>8.4705135086543998E-5</v>
      </c>
      <c r="J4705" s="178" t="s">
        <v>625</v>
      </c>
    </row>
    <row r="4706" spans="1:10" x14ac:dyDescent="0.45">
      <c r="A4706" s="178" t="s">
        <v>567</v>
      </c>
      <c r="B4706" s="178" t="s">
        <v>568</v>
      </c>
      <c r="C4706" s="178">
        <v>2015</v>
      </c>
      <c r="D4706" s="178" t="s">
        <v>336</v>
      </c>
      <c r="E4706" s="178" t="s">
        <v>337</v>
      </c>
      <c r="F4706" s="178" t="s">
        <v>569</v>
      </c>
      <c r="G4706" s="178">
        <v>128</v>
      </c>
      <c r="H4706" s="178">
        <v>5.8861088473350005E-4</v>
      </c>
      <c r="I4706" s="178">
        <v>6.5924419090152009E-4</v>
      </c>
      <c r="J4706" s="178" t="s">
        <v>625</v>
      </c>
    </row>
    <row r="4707" spans="1:10" x14ac:dyDescent="0.45">
      <c r="A4707" s="178" t="s">
        <v>567</v>
      </c>
      <c r="B4707" s="178" t="s">
        <v>568</v>
      </c>
      <c r="C4707" s="178">
        <v>2015</v>
      </c>
      <c r="D4707" s="178" t="s">
        <v>336</v>
      </c>
      <c r="E4707" s="178" t="s">
        <v>337</v>
      </c>
      <c r="F4707" s="178" t="s">
        <v>571</v>
      </c>
      <c r="G4707" s="178">
        <v>128</v>
      </c>
      <c r="H4707" s="178">
        <v>2.09635745705E-5</v>
      </c>
      <c r="I4707" s="178">
        <v>2.3479203518960002E-5</v>
      </c>
      <c r="J4707" s="178" t="s">
        <v>625</v>
      </c>
    </row>
    <row r="4708" spans="1:10" x14ac:dyDescent="0.45">
      <c r="A4708" s="178" t="s">
        <v>567</v>
      </c>
      <c r="B4708" s="178" t="s">
        <v>568</v>
      </c>
      <c r="C4708" s="178">
        <v>2015</v>
      </c>
      <c r="D4708" s="178" t="s">
        <v>336</v>
      </c>
      <c r="E4708" s="178" t="s">
        <v>337</v>
      </c>
      <c r="F4708" s="178" t="s">
        <v>573</v>
      </c>
      <c r="G4708" s="178">
        <v>129</v>
      </c>
      <c r="H4708" s="178">
        <v>2.3018197680360001E-4</v>
      </c>
      <c r="I4708" s="178">
        <v>2.5780381402003202E-4</v>
      </c>
      <c r="J4708" s="178" t="s">
        <v>625</v>
      </c>
    </row>
    <row r="4709" spans="1:10" x14ac:dyDescent="0.45">
      <c r="A4709" s="178" t="s">
        <v>567</v>
      </c>
      <c r="B4709" s="178" t="s">
        <v>568</v>
      </c>
      <c r="C4709" s="178">
        <v>2015</v>
      </c>
      <c r="D4709" s="178" t="s">
        <v>336</v>
      </c>
      <c r="E4709" s="178" t="s">
        <v>337</v>
      </c>
      <c r="F4709" s="178" t="s">
        <v>570</v>
      </c>
      <c r="G4709" s="178">
        <v>129</v>
      </c>
      <c r="H4709" s="178">
        <v>1.5068279026310001E-4</v>
      </c>
      <c r="I4709" s="178">
        <v>1.6876472509467203E-4</v>
      </c>
      <c r="J4709" s="178" t="s">
        <v>625</v>
      </c>
    </row>
    <row r="4710" spans="1:10" x14ac:dyDescent="0.45">
      <c r="A4710" s="178" t="s">
        <v>567</v>
      </c>
      <c r="B4710" s="178" t="s">
        <v>568</v>
      </c>
      <c r="C4710" s="178">
        <v>2015</v>
      </c>
      <c r="D4710" s="178" t="s">
        <v>336</v>
      </c>
      <c r="E4710" s="178" t="s">
        <v>337</v>
      </c>
      <c r="F4710" s="178" t="s">
        <v>573</v>
      </c>
      <c r="G4710" s="178">
        <v>132</v>
      </c>
      <c r="H4710" s="178">
        <v>2.2475451987700001E-4</v>
      </c>
      <c r="I4710" s="178">
        <v>2.5172506226224002E-4</v>
      </c>
      <c r="J4710" s="178" t="s">
        <v>625</v>
      </c>
    </row>
    <row r="4711" spans="1:10" x14ac:dyDescent="0.45">
      <c r="A4711" s="178" t="s">
        <v>567</v>
      </c>
      <c r="B4711" s="178" t="s">
        <v>568</v>
      </c>
      <c r="C4711" s="178">
        <v>2015</v>
      </c>
      <c r="D4711" s="178" t="s">
        <v>336</v>
      </c>
      <c r="E4711" s="178" t="s">
        <v>337</v>
      </c>
      <c r="F4711" s="178" t="s">
        <v>569</v>
      </c>
      <c r="G4711" s="178">
        <v>132</v>
      </c>
      <c r="H4711" s="178">
        <v>5.7315733283759996E-4</v>
      </c>
      <c r="I4711" s="178">
        <v>6.4193621277811204E-4</v>
      </c>
      <c r="J4711" s="178" t="s">
        <v>625</v>
      </c>
    </row>
    <row r="4712" spans="1:10" x14ac:dyDescent="0.45">
      <c r="A4712" s="178" t="s">
        <v>567</v>
      </c>
      <c r="B4712" s="178" t="s">
        <v>568</v>
      </c>
      <c r="C4712" s="178">
        <v>2015</v>
      </c>
      <c r="D4712" s="178" t="s">
        <v>336</v>
      </c>
      <c r="E4712" s="178" t="s">
        <v>337</v>
      </c>
      <c r="F4712" s="178" t="s">
        <v>569</v>
      </c>
      <c r="G4712" s="178">
        <v>133</v>
      </c>
      <c r="H4712" s="178">
        <v>5.6465633679180004E-4</v>
      </c>
      <c r="I4712" s="178">
        <v>6.3241509720681605E-4</v>
      </c>
      <c r="J4712" s="178" t="s">
        <v>625</v>
      </c>
    </row>
    <row r="4713" spans="1:10" x14ac:dyDescent="0.45">
      <c r="A4713" s="178" t="s">
        <v>567</v>
      </c>
      <c r="B4713" s="178" t="s">
        <v>568</v>
      </c>
      <c r="C4713" s="178">
        <v>2015</v>
      </c>
      <c r="D4713" s="178" t="s">
        <v>336</v>
      </c>
      <c r="E4713" s="178" t="s">
        <v>337</v>
      </c>
      <c r="F4713" s="178" t="s">
        <v>571</v>
      </c>
      <c r="G4713" s="178">
        <v>134</v>
      </c>
      <c r="H4713" s="178">
        <v>2.00508529815E-5</v>
      </c>
      <c r="I4713" s="178">
        <v>2.2456955339280001E-5</v>
      </c>
      <c r="J4713" s="178" t="s">
        <v>625</v>
      </c>
    </row>
    <row r="4714" spans="1:10" x14ac:dyDescent="0.45">
      <c r="A4714" s="178" t="s">
        <v>567</v>
      </c>
      <c r="B4714" s="178" t="s">
        <v>568</v>
      </c>
      <c r="C4714" s="178">
        <v>2015</v>
      </c>
      <c r="D4714" s="178" t="s">
        <v>336</v>
      </c>
      <c r="E4714" s="178" t="s">
        <v>337</v>
      </c>
      <c r="F4714" s="178" t="s">
        <v>569</v>
      </c>
      <c r="G4714" s="178">
        <v>135</v>
      </c>
      <c r="H4714" s="178">
        <v>5.5964285274970002E-4</v>
      </c>
      <c r="I4714" s="178">
        <v>6.2679999507966411E-4</v>
      </c>
      <c r="J4714" s="178" t="s">
        <v>625</v>
      </c>
    </row>
    <row r="4715" spans="1:10" x14ac:dyDescent="0.45">
      <c r="A4715" s="178" t="s">
        <v>567</v>
      </c>
      <c r="B4715" s="178" t="s">
        <v>568</v>
      </c>
      <c r="C4715" s="178">
        <v>2015</v>
      </c>
      <c r="D4715" s="178" t="s">
        <v>336</v>
      </c>
      <c r="E4715" s="178" t="s">
        <v>337</v>
      </c>
      <c r="F4715" s="178" t="s">
        <v>570</v>
      </c>
      <c r="G4715" s="178">
        <v>136</v>
      </c>
      <c r="H4715" s="178">
        <v>7.11862157914E-5</v>
      </c>
      <c r="I4715" s="178">
        <v>7.972856168636801E-5</v>
      </c>
      <c r="J4715" s="178" t="s">
        <v>625</v>
      </c>
    </row>
    <row r="4716" spans="1:10" x14ac:dyDescent="0.45">
      <c r="A4716" s="178" t="s">
        <v>567</v>
      </c>
      <c r="B4716" s="178" t="s">
        <v>568</v>
      </c>
      <c r="C4716" s="178">
        <v>2015</v>
      </c>
      <c r="D4716" s="178" t="s">
        <v>336</v>
      </c>
      <c r="E4716" s="178" t="s">
        <v>337</v>
      </c>
      <c r="F4716" s="178" t="s">
        <v>570</v>
      </c>
      <c r="G4716" s="178">
        <v>137</v>
      </c>
      <c r="H4716" s="178">
        <v>7.1283313445699993E-5</v>
      </c>
      <c r="I4716" s="178">
        <v>7.9837311059184E-5</v>
      </c>
      <c r="J4716" s="178" t="s">
        <v>625</v>
      </c>
    </row>
    <row r="4717" spans="1:10" x14ac:dyDescent="0.45">
      <c r="A4717" s="178" t="s">
        <v>567</v>
      </c>
      <c r="B4717" s="178" t="s">
        <v>568</v>
      </c>
      <c r="C4717" s="178">
        <v>2015</v>
      </c>
      <c r="D4717" s="178" t="s">
        <v>336</v>
      </c>
      <c r="E4717" s="178" t="s">
        <v>337</v>
      </c>
      <c r="F4717" s="178" t="s">
        <v>569</v>
      </c>
      <c r="G4717" s="178">
        <v>138</v>
      </c>
      <c r="H4717" s="178">
        <v>5.4822931997480003E-4</v>
      </c>
      <c r="I4717" s="178">
        <v>6.1401683837177608E-4</v>
      </c>
      <c r="J4717" s="178" t="s">
        <v>625</v>
      </c>
    </row>
    <row r="4718" spans="1:10" x14ac:dyDescent="0.45">
      <c r="A4718" s="178" t="s">
        <v>567</v>
      </c>
      <c r="B4718" s="178" t="s">
        <v>568</v>
      </c>
      <c r="C4718" s="178">
        <v>2015</v>
      </c>
      <c r="D4718" s="178" t="s">
        <v>336</v>
      </c>
      <c r="E4718" s="178" t="s">
        <v>337</v>
      </c>
      <c r="F4718" s="178" t="s">
        <v>570</v>
      </c>
      <c r="G4718" s="178">
        <v>140</v>
      </c>
      <c r="H4718" s="178">
        <v>6.9096764491399998E-5</v>
      </c>
      <c r="I4718" s="178">
        <v>7.7388376230368012E-5</v>
      </c>
      <c r="J4718" s="178" t="s">
        <v>625</v>
      </c>
    </row>
    <row r="4719" spans="1:10" x14ac:dyDescent="0.45">
      <c r="A4719" s="178" t="s">
        <v>567</v>
      </c>
      <c r="B4719" s="178" t="s">
        <v>568</v>
      </c>
      <c r="C4719" s="178">
        <v>2015</v>
      </c>
      <c r="D4719" s="178" t="s">
        <v>336</v>
      </c>
      <c r="E4719" s="178" t="s">
        <v>337</v>
      </c>
      <c r="F4719" s="178" t="s">
        <v>569</v>
      </c>
      <c r="G4719" s="178">
        <v>141</v>
      </c>
      <c r="H4719" s="178">
        <v>5.3866358939560002E-4</v>
      </c>
      <c r="I4719" s="178">
        <v>6.0330322012307213E-4</v>
      </c>
      <c r="J4719" s="178" t="s">
        <v>625</v>
      </c>
    </row>
    <row r="4720" spans="1:10" x14ac:dyDescent="0.45">
      <c r="A4720" s="178" t="s">
        <v>567</v>
      </c>
      <c r="B4720" s="178" t="s">
        <v>568</v>
      </c>
      <c r="C4720" s="178">
        <v>2015</v>
      </c>
      <c r="D4720" s="178" t="s">
        <v>336</v>
      </c>
      <c r="E4720" s="178" t="s">
        <v>337</v>
      </c>
      <c r="F4720" s="178" t="s">
        <v>570</v>
      </c>
      <c r="G4720" s="178">
        <v>142</v>
      </c>
      <c r="H4720" s="178">
        <v>6.8653986090800006E-5</v>
      </c>
      <c r="I4720" s="178">
        <v>7.6892464421696014E-5</v>
      </c>
      <c r="J4720" s="178" t="s">
        <v>625</v>
      </c>
    </row>
    <row r="4721" spans="1:10" x14ac:dyDescent="0.45">
      <c r="A4721" s="178" t="s">
        <v>567</v>
      </c>
      <c r="B4721" s="178" t="s">
        <v>568</v>
      </c>
      <c r="C4721" s="178">
        <v>2015</v>
      </c>
      <c r="D4721" s="178" t="s">
        <v>336</v>
      </c>
      <c r="E4721" s="178" t="s">
        <v>337</v>
      </c>
      <c r="F4721" s="178" t="s">
        <v>571</v>
      </c>
      <c r="G4721" s="178">
        <v>143</v>
      </c>
      <c r="H4721" s="178">
        <v>1.86177712749E-5</v>
      </c>
      <c r="I4721" s="178">
        <v>2.0851903827888001E-5</v>
      </c>
      <c r="J4721" s="178" t="s">
        <v>625</v>
      </c>
    </row>
    <row r="4722" spans="1:10" x14ac:dyDescent="0.45">
      <c r="A4722" s="178" t="s">
        <v>567</v>
      </c>
      <c r="B4722" s="178" t="s">
        <v>568</v>
      </c>
      <c r="C4722" s="178">
        <v>2015</v>
      </c>
      <c r="D4722" s="178" t="s">
        <v>336</v>
      </c>
      <c r="E4722" s="178" t="s">
        <v>337</v>
      </c>
      <c r="F4722" s="178" t="s">
        <v>569</v>
      </c>
      <c r="G4722" s="178">
        <v>145</v>
      </c>
      <c r="H4722" s="178">
        <v>5.219724262133E-4</v>
      </c>
      <c r="I4722" s="178">
        <v>5.8460911735889608E-4</v>
      </c>
      <c r="J4722" s="178" t="s">
        <v>625</v>
      </c>
    </row>
    <row r="4723" spans="1:10" x14ac:dyDescent="0.45">
      <c r="A4723" s="178" t="s">
        <v>567</v>
      </c>
      <c r="B4723" s="178" t="s">
        <v>568</v>
      </c>
      <c r="C4723" s="178">
        <v>2015</v>
      </c>
      <c r="D4723" s="178" t="s">
        <v>336</v>
      </c>
      <c r="E4723" s="178" t="s">
        <v>337</v>
      </c>
      <c r="F4723" s="178" t="s">
        <v>571</v>
      </c>
      <c r="G4723" s="178">
        <v>145</v>
      </c>
      <c r="H4723" s="178">
        <v>1.8459735656499999E-5</v>
      </c>
      <c r="I4723" s="178">
        <v>2.067490393528E-5</v>
      </c>
      <c r="J4723" s="178" t="s">
        <v>625</v>
      </c>
    </row>
    <row r="4724" spans="1:10" x14ac:dyDescent="0.45">
      <c r="A4724" s="178" t="s">
        <v>567</v>
      </c>
      <c r="B4724" s="178" t="s">
        <v>568</v>
      </c>
      <c r="C4724" s="178">
        <v>2015</v>
      </c>
      <c r="D4724" s="178" t="s">
        <v>336</v>
      </c>
      <c r="E4724" s="178" t="s">
        <v>337</v>
      </c>
      <c r="F4724" s="178" t="s">
        <v>570</v>
      </c>
      <c r="G4724" s="178">
        <v>149</v>
      </c>
      <c r="H4724" s="178">
        <v>6.4917752752099994E-5</v>
      </c>
      <c r="I4724" s="178">
        <v>7.2707883082352001E-5</v>
      </c>
      <c r="J4724" s="178" t="s">
        <v>625</v>
      </c>
    </row>
    <row r="4725" spans="1:10" x14ac:dyDescent="0.45">
      <c r="A4725" s="178" t="s">
        <v>567</v>
      </c>
      <c r="B4725" s="178" t="s">
        <v>568</v>
      </c>
      <c r="C4725" s="178">
        <v>2015</v>
      </c>
      <c r="D4725" s="178" t="s">
        <v>336</v>
      </c>
      <c r="E4725" s="178" t="s">
        <v>337</v>
      </c>
      <c r="F4725" s="178" t="s">
        <v>569</v>
      </c>
      <c r="G4725" s="178">
        <v>150</v>
      </c>
      <c r="H4725" s="178">
        <v>5.0354923587290004E-4</v>
      </c>
      <c r="I4725" s="178">
        <v>5.639751441776481E-4</v>
      </c>
      <c r="J4725" s="178" t="s">
        <v>625</v>
      </c>
    </row>
    <row r="4726" spans="1:10" x14ac:dyDescent="0.45">
      <c r="A4726" s="178" t="s">
        <v>567</v>
      </c>
      <c r="B4726" s="178" t="s">
        <v>568</v>
      </c>
      <c r="C4726" s="178">
        <v>2015</v>
      </c>
      <c r="D4726" s="178" t="s">
        <v>336</v>
      </c>
      <c r="E4726" s="178" t="s">
        <v>337</v>
      </c>
      <c r="F4726" s="178" t="s">
        <v>570</v>
      </c>
      <c r="G4726" s="178">
        <v>150</v>
      </c>
      <c r="H4726" s="178">
        <v>6.5722910221700006E-5</v>
      </c>
      <c r="I4726" s="178">
        <v>7.3609659448304007E-5</v>
      </c>
      <c r="J4726" s="178" t="s">
        <v>625</v>
      </c>
    </row>
    <row r="4727" spans="1:10" x14ac:dyDescent="0.45">
      <c r="A4727" s="178" t="s">
        <v>567</v>
      </c>
      <c r="B4727" s="178" t="s">
        <v>568</v>
      </c>
      <c r="C4727" s="178">
        <v>2015</v>
      </c>
      <c r="D4727" s="178" t="s">
        <v>336</v>
      </c>
      <c r="E4727" s="178" t="s">
        <v>337</v>
      </c>
      <c r="F4727" s="178" t="s">
        <v>570</v>
      </c>
      <c r="G4727" s="178">
        <v>151</v>
      </c>
      <c r="H4727" s="178">
        <v>6.4489482611000004E-5</v>
      </c>
      <c r="I4727" s="178">
        <v>7.222822052432001E-5</v>
      </c>
      <c r="J4727" s="178" t="s">
        <v>625</v>
      </c>
    </row>
    <row r="4728" spans="1:10" x14ac:dyDescent="0.45">
      <c r="A4728" s="178" t="s">
        <v>567</v>
      </c>
      <c r="B4728" s="178" t="s">
        <v>568</v>
      </c>
      <c r="C4728" s="178">
        <v>2015</v>
      </c>
      <c r="D4728" s="178" t="s">
        <v>336</v>
      </c>
      <c r="E4728" s="178" t="s">
        <v>337</v>
      </c>
      <c r="F4728" s="178" t="s">
        <v>569</v>
      </c>
      <c r="G4728" s="178">
        <v>151</v>
      </c>
      <c r="H4728" s="178">
        <v>5.0433323485780002E-4</v>
      </c>
      <c r="I4728" s="178">
        <v>5.6485322304073609E-4</v>
      </c>
      <c r="J4728" s="178" t="s">
        <v>625</v>
      </c>
    </row>
    <row r="4729" spans="1:10" x14ac:dyDescent="0.45">
      <c r="A4729" s="178" t="s">
        <v>567</v>
      </c>
      <c r="B4729" s="178" t="s">
        <v>568</v>
      </c>
      <c r="C4729" s="178">
        <v>2015</v>
      </c>
      <c r="D4729" s="178" t="s">
        <v>336</v>
      </c>
      <c r="E4729" s="178" t="s">
        <v>337</v>
      </c>
      <c r="F4729" s="178" t="s">
        <v>571</v>
      </c>
      <c r="G4729" s="178">
        <v>152</v>
      </c>
      <c r="H4729" s="178">
        <v>1.7688285879599999E-5</v>
      </c>
      <c r="I4729" s="178">
        <v>1.9810880185151999E-5</v>
      </c>
      <c r="J4729" s="178" t="s">
        <v>625</v>
      </c>
    </row>
    <row r="4730" spans="1:10" x14ac:dyDescent="0.45">
      <c r="A4730" s="178" t="s">
        <v>567</v>
      </c>
      <c r="B4730" s="178" t="s">
        <v>568</v>
      </c>
      <c r="C4730" s="178">
        <v>2015</v>
      </c>
      <c r="D4730" s="178" t="s">
        <v>336</v>
      </c>
      <c r="E4730" s="178" t="s">
        <v>337</v>
      </c>
      <c r="F4730" s="178" t="s">
        <v>569</v>
      </c>
      <c r="G4730" s="178">
        <v>155</v>
      </c>
      <c r="H4730" s="178">
        <v>9.7884022397919991E-4</v>
      </c>
      <c r="I4730" s="178">
        <v>1.0963010508567041E-3</v>
      </c>
      <c r="J4730" s="178" t="s">
        <v>625</v>
      </c>
    </row>
    <row r="4731" spans="1:10" x14ac:dyDescent="0.45">
      <c r="A4731" s="178" t="s">
        <v>567</v>
      </c>
      <c r="B4731" s="178" t="s">
        <v>568</v>
      </c>
      <c r="C4731" s="178">
        <v>2015</v>
      </c>
      <c r="D4731" s="178" t="s">
        <v>336</v>
      </c>
      <c r="E4731" s="178" t="s">
        <v>337</v>
      </c>
      <c r="F4731" s="178" t="s">
        <v>574</v>
      </c>
      <c r="G4731" s="178">
        <v>155</v>
      </c>
      <c r="H4731" s="178">
        <v>8.9681190729599998E-5</v>
      </c>
      <c r="I4731" s="178">
        <v>1.0044293361715201E-4</v>
      </c>
      <c r="J4731" s="178" t="s">
        <v>626</v>
      </c>
    </row>
    <row r="4732" spans="1:10" x14ac:dyDescent="0.45">
      <c r="A4732" s="178" t="s">
        <v>567</v>
      </c>
      <c r="B4732" s="178" t="s">
        <v>568</v>
      </c>
      <c r="C4732" s="178">
        <v>2015</v>
      </c>
      <c r="D4732" s="178" t="s">
        <v>336</v>
      </c>
      <c r="E4732" s="178" t="s">
        <v>337</v>
      </c>
      <c r="F4732" s="178" t="s">
        <v>573</v>
      </c>
      <c r="G4732" s="178">
        <v>155</v>
      </c>
      <c r="H4732" s="178">
        <v>2.2017081209920001E-4</v>
      </c>
      <c r="I4732" s="178">
        <v>2.4659130955110404E-4</v>
      </c>
      <c r="J4732" s="178" t="s">
        <v>625</v>
      </c>
    </row>
    <row r="4733" spans="1:10" x14ac:dyDescent="0.45">
      <c r="A4733" s="178" t="s">
        <v>567</v>
      </c>
      <c r="B4733" s="178" t="s">
        <v>568</v>
      </c>
      <c r="C4733" s="178">
        <v>2015</v>
      </c>
      <c r="D4733" s="178" t="s">
        <v>336</v>
      </c>
      <c r="E4733" s="178" t="s">
        <v>337</v>
      </c>
      <c r="F4733" s="178" t="s">
        <v>570</v>
      </c>
      <c r="G4733" s="178">
        <v>155</v>
      </c>
      <c r="H4733" s="178">
        <v>1.2518925359470001E-4</v>
      </c>
      <c r="I4733" s="178">
        <v>1.4021196402606403E-4</v>
      </c>
      <c r="J4733" s="178" t="s">
        <v>625</v>
      </c>
    </row>
    <row r="4734" spans="1:10" x14ac:dyDescent="0.45">
      <c r="A4734" s="178" t="s">
        <v>567</v>
      </c>
      <c r="B4734" s="178" t="s">
        <v>568</v>
      </c>
      <c r="C4734" s="178">
        <v>2015</v>
      </c>
      <c r="D4734" s="178" t="s">
        <v>336</v>
      </c>
      <c r="E4734" s="178" t="s">
        <v>337</v>
      </c>
      <c r="F4734" s="178" t="s">
        <v>569</v>
      </c>
      <c r="G4734" s="178">
        <v>156</v>
      </c>
      <c r="H4734" s="178">
        <v>4.8386451089750001E-4</v>
      </c>
      <c r="I4734" s="178">
        <v>5.4192825220520009E-4</v>
      </c>
      <c r="J4734" s="178" t="s">
        <v>625</v>
      </c>
    </row>
    <row r="4735" spans="1:10" x14ac:dyDescent="0.45">
      <c r="A4735" s="178" t="s">
        <v>567</v>
      </c>
      <c r="B4735" s="178" t="s">
        <v>568</v>
      </c>
      <c r="C4735" s="178">
        <v>2015</v>
      </c>
      <c r="D4735" s="178" t="s">
        <v>336</v>
      </c>
      <c r="E4735" s="178" t="s">
        <v>337</v>
      </c>
      <c r="F4735" s="178" t="s">
        <v>573</v>
      </c>
      <c r="G4735" s="178">
        <v>157</v>
      </c>
      <c r="H4735" s="178">
        <v>2.643737243488E-4</v>
      </c>
      <c r="I4735" s="178">
        <v>2.9609857127065601E-4</v>
      </c>
      <c r="J4735" s="178" t="s">
        <v>625</v>
      </c>
    </row>
    <row r="4736" spans="1:10" x14ac:dyDescent="0.45">
      <c r="A4736" s="178" t="s">
        <v>567</v>
      </c>
      <c r="B4736" s="178" t="s">
        <v>568</v>
      </c>
      <c r="C4736" s="178">
        <v>2015</v>
      </c>
      <c r="D4736" s="178" t="s">
        <v>336</v>
      </c>
      <c r="E4736" s="178" t="s">
        <v>337</v>
      </c>
      <c r="F4736" s="178" t="s">
        <v>570</v>
      </c>
      <c r="G4736" s="178">
        <v>159</v>
      </c>
      <c r="H4736" s="178">
        <v>6.70011140755E-5</v>
      </c>
      <c r="I4736" s="178">
        <v>7.504124776456001E-5</v>
      </c>
      <c r="J4736" s="178" t="s">
        <v>625</v>
      </c>
    </row>
    <row r="4737" spans="1:10" x14ac:dyDescent="0.45">
      <c r="A4737" s="178" t="s">
        <v>567</v>
      </c>
      <c r="B4737" s="178" t="s">
        <v>568</v>
      </c>
      <c r="C4737" s="178">
        <v>2015</v>
      </c>
      <c r="D4737" s="178" t="s">
        <v>336</v>
      </c>
      <c r="E4737" s="178" t="s">
        <v>337</v>
      </c>
      <c r="F4737" s="178" t="s">
        <v>573</v>
      </c>
      <c r="G4737" s="178">
        <v>159</v>
      </c>
      <c r="H4737" s="178">
        <v>3.2687940984030002E-4</v>
      </c>
      <c r="I4737" s="178">
        <v>3.6610493902113604E-4</v>
      </c>
      <c r="J4737" s="178" t="s">
        <v>625</v>
      </c>
    </row>
    <row r="4738" spans="1:10" x14ac:dyDescent="0.45">
      <c r="A4738" s="178" t="s">
        <v>567</v>
      </c>
      <c r="B4738" s="178" t="s">
        <v>568</v>
      </c>
      <c r="C4738" s="178">
        <v>2015</v>
      </c>
      <c r="D4738" s="178" t="s">
        <v>336</v>
      </c>
      <c r="E4738" s="178" t="s">
        <v>337</v>
      </c>
      <c r="F4738" s="178" t="s">
        <v>573</v>
      </c>
      <c r="G4738" s="178">
        <v>160</v>
      </c>
      <c r="H4738" s="178">
        <v>2.1632917923849999E-4</v>
      </c>
      <c r="I4738" s="178">
        <v>2.4228868074712001E-4</v>
      </c>
      <c r="J4738" s="178" t="s">
        <v>625</v>
      </c>
    </row>
    <row r="4739" spans="1:10" x14ac:dyDescent="0.45">
      <c r="A4739" s="178" t="s">
        <v>567</v>
      </c>
      <c r="B4739" s="178" t="s">
        <v>568</v>
      </c>
      <c r="C4739" s="178">
        <v>2015</v>
      </c>
      <c r="D4739" s="178" t="s">
        <v>336</v>
      </c>
      <c r="E4739" s="178" t="s">
        <v>337</v>
      </c>
      <c r="F4739" s="178" t="s">
        <v>570</v>
      </c>
      <c r="G4739" s="178">
        <v>160</v>
      </c>
      <c r="H4739" s="178">
        <v>6.1493468820099999E-5</v>
      </c>
      <c r="I4739" s="178">
        <v>6.8872685078512E-5</v>
      </c>
      <c r="J4739" s="178" t="s">
        <v>625</v>
      </c>
    </row>
    <row r="4740" spans="1:10" x14ac:dyDescent="0.45">
      <c r="A4740" s="178" t="s">
        <v>567</v>
      </c>
      <c r="B4740" s="178" t="s">
        <v>568</v>
      </c>
      <c r="C4740" s="178">
        <v>2015</v>
      </c>
      <c r="D4740" s="178" t="s">
        <v>336</v>
      </c>
      <c r="E4740" s="178" t="s">
        <v>337</v>
      </c>
      <c r="F4740" s="178" t="s">
        <v>570</v>
      </c>
      <c r="G4740" s="178">
        <v>162</v>
      </c>
      <c r="H4740" s="178">
        <v>1.262217192561E-4</v>
      </c>
      <c r="I4740" s="178">
        <v>1.4136832556683202E-4</v>
      </c>
      <c r="J4740" s="178" t="s">
        <v>625</v>
      </c>
    </row>
    <row r="4741" spans="1:10" x14ac:dyDescent="0.45">
      <c r="A4741" s="178" t="s">
        <v>567</v>
      </c>
      <c r="B4741" s="178" t="s">
        <v>568</v>
      </c>
      <c r="C4741" s="178">
        <v>2015</v>
      </c>
      <c r="D4741" s="178" t="s">
        <v>336</v>
      </c>
      <c r="E4741" s="178" t="s">
        <v>337</v>
      </c>
      <c r="F4741" s="178" t="s">
        <v>572</v>
      </c>
      <c r="G4741" s="178">
        <v>163</v>
      </c>
      <c r="H4741" s="1">
        <v>5.9787457757900003E-6</v>
      </c>
      <c r="I4741" s="178">
        <v>6.696195268884801E-6</v>
      </c>
      <c r="J4741" s="178" t="s">
        <v>625</v>
      </c>
    </row>
    <row r="4742" spans="1:10" x14ac:dyDescent="0.45">
      <c r="A4742" s="178" t="s">
        <v>567</v>
      </c>
      <c r="B4742" s="178" t="s">
        <v>568</v>
      </c>
      <c r="C4742" s="178">
        <v>2015</v>
      </c>
      <c r="D4742" s="178" t="s">
        <v>336</v>
      </c>
      <c r="E4742" s="178" t="s">
        <v>337</v>
      </c>
      <c r="F4742" s="178" t="s">
        <v>570</v>
      </c>
      <c r="G4742" s="178">
        <v>165</v>
      </c>
      <c r="H4742" s="178">
        <v>6.4474210375900002E-5</v>
      </c>
      <c r="I4742" s="178">
        <v>7.2211115621008011E-5</v>
      </c>
      <c r="J4742" s="178" t="s">
        <v>625</v>
      </c>
    </row>
    <row r="4743" spans="1:10" x14ac:dyDescent="0.45">
      <c r="A4743" s="178" t="s">
        <v>567</v>
      </c>
      <c r="B4743" s="178" t="s">
        <v>568</v>
      </c>
      <c r="C4743" s="178">
        <v>2015</v>
      </c>
      <c r="D4743" s="178" t="s">
        <v>336</v>
      </c>
      <c r="E4743" s="178" t="s">
        <v>337</v>
      </c>
      <c r="F4743" s="178" t="s">
        <v>571</v>
      </c>
      <c r="G4743" s="178">
        <v>165</v>
      </c>
      <c r="H4743" s="178">
        <v>3.2483312679699997E-5</v>
      </c>
      <c r="I4743" s="178">
        <v>3.6381310201263997E-5</v>
      </c>
      <c r="J4743" s="178" t="s">
        <v>625</v>
      </c>
    </row>
    <row r="4744" spans="1:10" x14ac:dyDescent="0.45">
      <c r="A4744" s="178" t="s">
        <v>567</v>
      </c>
      <c r="B4744" s="178" t="s">
        <v>568</v>
      </c>
      <c r="C4744" s="178">
        <v>2015</v>
      </c>
      <c r="D4744" s="178" t="s">
        <v>336</v>
      </c>
      <c r="E4744" s="178" t="s">
        <v>337</v>
      </c>
      <c r="F4744" s="178" t="s">
        <v>569</v>
      </c>
      <c r="G4744" s="178">
        <v>167</v>
      </c>
      <c r="H4744" s="178">
        <v>4.8728083493190002E-4</v>
      </c>
      <c r="I4744" s="178">
        <v>5.4575453512372806E-4</v>
      </c>
      <c r="J4744" s="178" t="s">
        <v>625</v>
      </c>
    </row>
    <row r="4745" spans="1:10" x14ac:dyDescent="0.45">
      <c r="A4745" s="178" t="s">
        <v>567</v>
      </c>
      <c r="B4745" s="178" t="s">
        <v>568</v>
      </c>
      <c r="C4745" s="178">
        <v>2015</v>
      </c>
      <c r="D4745" s="178" t="s">
        <v>336</v>
      </c>
      <c r="E4745" s="178" t="s">
        <v>337</v>
      </c>
      <c r="F4745" s="178" t="s">
        <v>570</v>
      </c>
      <c r="G4745" s="178">
        <v>168</v>
      </c>
      <c r="H4745" s="178">
        <v>5.8424528106099997E-5</v>
      </c>
      <c r="I4745" s="178">
        <v>6.5435471478832009E-5</v>
      </c>
      <c r="J4745" s="178" t="s">
        <v>625</v>
      </c>
    </row>
    <row r="4746" spans="1:10" x14ac:dyDescent="0.45">
      <c r="A4746" s="178" t="s">
        <v>567</v>
      </c>
      <c r="B4746" s="178" t="s">
        <v>568</v>
      </c>
      <c r="C4746" s="178">
        <v>2015</v>
      </c>
      <c r="D4746" s="178" t="s">
        <v>336</v>
      </c>
      <c r="E4746" s="178" t="s">
        <v>337</v>
      </c>
      <c r="F4746" s="178" t="s">
        <v>569</v>
      </c>
      <c r="G4746" s="178">
        <v>168</v>
      </c>
      <c r="H4746" s="178">
        <v>4.522994277067E-4</v>
      </c>
      <c r="I4746" s="178">
        <v>5.0657535903150407E-4</v>
      </c>
      <c r="J4746" s="178" t="s">
        <v>625</v>
      </c>
    </row>
    <row r="4747" spans="1:10" x14ac:dyDescent="0.45">
      <c r="A4747" s="178" t="s">
        <v>567</v>
      </c>
      <c r="B4747" s="178" t="s">
        <v>568</v>
      </c>
      <c r="C4747" s="178">
        <v>2015</v>
      </c>
      <c r="D4747" s="178" t="s">
        <v>336</v>
      </c>
      <c r="E4747" s="178" t="s">
        <v>337</v>
      </c>
      <c r="F4747" s="178" t="s">
        <v>573</v>
      </c>
      <c r="G4747" s="178">
        <v>170</v>
      </c>
      <c r="H4747" s="178">
        <v>4.1185309237329998E-4</v>
      </c>
      <c r="I4747" s="178">
        <v>4.6127546345809604E-4</v>
      </c>
      <c r="J4747" s="178" t="s">
        <v>625</v>
      </c>
    </row>
    <row r="4748" spans="1:10" x14ac:dyDescent="0.45">
      <c r="A4748" s="178" t="s">
        <v>567</v>
      </c>
      <c r="B4748" s="178" t="s">
        <v>568</v>
      </c>
      <c r="C4748" s="178">
        <v>2015</v>
      </c>
      <c r="D4748" s="178" t="s">
        <v>336</v>
      </c>
      <c r="E4748" s="178" t="s">
        <v>337</v>
      </c>
      <c r="F4748" s="178" t="s">
        <v>569</v>
      </c>
      <c r="G4748" s="178">
        <v>170</v>
      </c>
      <c r="H4748" s="178">
        <v>4.4642560533250002E-4</v>
      </c>
      <c r="I4748" s="178">
        <v>4.9999667797240006E-4</v>
      </c>
      <c r="J4748" s="178" t="s">
        <v>625</v>
      </c>
    </row>
    <row r="4749" spans="1:10" x14ac:dyDescent="0.45">
      <c r="A4749" s="178" t="s">
        <v>567</v>
      </c>
      <c r="B4749" s="178" t="s">
        <v>568</v>
      </c>
      <c r="C4749" s="178">
        <v>2015</v>
      </c>
      <c r="D4749" s="178" t="s">
        <v>336</v>
      </c>
      <c r="E4749" s="178" t="s">
        <v>337</v>
      </c>
      <c r="F4749" s="178" t="s">
        <v>569</v>
      </c>
      <c r="G4749" s="178">
        <v>171</v>
      </c>
      <c r="H4749" s="178">
        <v>4.4442689977589999E-4</v>
      </c>
      <c r="I4749" s="178">
        <v>4.9775812774900804E-4</v>
      </c>
      <c r="J4749" s="178" t="s">
        <v>625</v>
      </c>
    </row>
    <row r="4750" spans="1:10" x14ac:dyDescent="0.45">
      <c r="A4750" s="178" t="s">
        <v>567</v>
      </c>
      <c r="B4750" s="178" t="s">
        <v>568</v>
      </c>
      <c r="C4750" s="178">
        <v>2015</v>
      </c>
      <c r="D4750" s="178" t="s">
        <v>336</v>
      </c>
      <c r="E4750" s="178" t="s">
        <v>337</v>
      </c>
      <c r="F4750" s="178" t="s">
        <v>569</v>
      </c>
      <c r="G4750" s="178">
        <v>173</v>
      </c>
      <c r="H4750" s="178">
        <v>8.1393565051259996E-4</v>
      </c>
      <c r="I4750" s="178">
        <v>9.1160792857411207E-4</v>
      </c>
      <c r="J4750" s="178" t="s">
        <v>625</v>
      </c>
    </row>
    <row r="4751" spans="1:10" x14ac:dyDescent="0.45">
      <c r="A4751" s="178" t="s">
        <v>567</v>
      </c>
      <c r="B4751" s="178" t="s">
        <v>568</v>
      </c>
      <c r="C4751" s="178">
        <v>2015</v>
      </c>
      <c r="D4751" s="178" t="s">
        <v>336</v>
      </c>
      <c r="E4751" s="178" t="s">
        <v>337</v>
      </c>
      <c r="F4751" s="178" t="s">
        <v>570</v>
      </c>
      <c r="G4751" s="178">
        <v>173</v>
      </c>
      <c r="H4751" s="178">
        <v>5.64346337342E-5</v>
      </c>
      <c r="I4751" s="178">
        <v>6.3206789782304E-5</v>
      </c>
      <c r="J4751" s="178" t="s">
        <v>625</v>
      </c>
    </row>
    <row r="4752" spans="1:10" x14ac:dyDescent="0.45">
      <c r="A4752" s="178" t="s">
        <v>567</v>
      </c>
      <c r="B4752" s="178" t="s">
        <v>568</v>
      </c>
      <c r="C4752" s="178">
        <v>2015</v>
      </c>
      <c r="D4752" s="178" t="s">
        <v>336</v>
      </c>
      <c r="E4752" s="178" t="s">
        <v>337</v>
      </c>
      <c r="F4752" s="178" t="s">
        <v>571</v>
      </c>
      <c r="G4752" s="178">
        <v>175</v>
      </c>
      <c r="H4752" s="178">
        <v>1.53065266204E-5</v>
      </c>
      <c r="I4752" s="178">
        <v>1.7143309814848003E-5</v>
      </c>
      <c r="J4752" s="178" t="s">
        <v>625</v>
      </c>
    </row>
    <row r="4753" spans="1:10" x14ac:dyDescent="0.45">
      <c r="A4753" s="178" t="s">
        <v>567</v>
      </c>
      <c r="B4753" s="178" t="s">
        <v>568</v>
      </c>
      <c r="C4753" s="178">
        <v>2015</v>
      </c>
      <c r="D4753" s="178" t="s">
        <v>336</v>
      </c>
      <c r="E4753" s="178" t="s">
        <v>337</v>
      </c>
      <c r="F4753" s="178" t="s">
        <v>573</v>
      </c>
      <c r="G4753" s="178">
        <v>176</v>
      </c>
      <c r="H4753" s="178">
        <v>1.9432167755439999E-4</v>
      </c>
      <c r="I4753" s="178">
        <v>2.1764027886092801E-4</v>
      </c>
      <c r="J4753" s="178" t="s">
        <v>625</v>
      </c>
    </row>
    <row r="4754" spans="1:10" x14ac:dyDescent="0.45">
      <c r="A4754" s="178" t="s">
        <v>567</v>
      </c>
      <c r="B4754" s="178" t="s">
        <v>568</v>
      </c>
      <c r="C4754" s="178">
        <v>2015</v>
      </c>
      <c r="D4754" s="178" t="s">
        <v>336</v>
      </c>
      <c r="E4754" s="178" t="s">
        <v>337</v>
      </c>
      <c r="F4754" s="178" t="s">
        <v>570</v>
      </c>
      <c r="G4754" s="178">
        <v>178</v>
      </c>
      <c r="H4754" s="178">
        <v>5.5237629567299998E-5</v>
      </c>
      <c r="I4754" s="178">
        <v>6.1866145115376008E-5</v>
      </c>
      <c r="J4754" s="178" t="s">
        <v>625</v>
      </c>
    </row>
    <row r="4755" spans="1:10" x14ac:dyDescent="0.45">
      <c r="A4755" s="178" t="s">
        <v>567</v>
      </c>
      <c r="B4755" s="178" t="s">
        <v>568</v>
      </c>
      <c r="C4755" s="178">
        <v>2015</v>
      </c>
      <c r="D4755" s="178" t="s">
        <v>336</v>
      </c>
      <c r="E4755" s="178" t="s">
        <v>337</v>
      </c>
      <c r="F4755" s="178" t="s">
        <v>571</v>
      </c>
      <c r="G4755" s="178">
        <v>179</v>
      </c>
      <c r="H4755" s="178">
        <v>1.49273582792E-5</v>
      </c>
      <c r="I4755" s="178">
        <v>1.6718641272704001E-5</v>
      </c>
      <c r="J4755" s="178" t="s">
        <v>625</v>
      </c>
    </row>
    <row r="4756" spans="1:10" x14ac:dyDescent="0.45">
      <c r="A4756" s="178" t="s">
        <v>567</v>
      </c>
      <c r="B4756" s="178" t="s">
        <v>568</v>
      </c>
      <c r="C4756" s="178">
        <v>2015</v>
      </c>
      <c r="D4756" s="178" t="s">
        <v>336</v>
      </c>
      <c r="E4756" s="178" t="s">
        <v>337</v>
      </c>
      <c r="F4756" s="178" t="s">
        <v>570</v>
      </c>
      <c r="G4756" s="178">
        <v>179</v>
      </c>
      <c r="H4756" s="178">
        <v>5.4720123444000001E-5</v>
      </c>
      <c r="I4756" s="178">
        <v>6.1286538257280011E-5</v>
      </c>
      <c r="J4756" s="178" t="s">
        <v>625</v>
      </c>
    </row>
    <row r="4757" spans="1:10" x14ac:dyDescent="0.45">
      <c r="A4757" s="178" t="s">
        <v>567</v>
      </c>
      <c r="B4757" s="178" t="s">
        <v>568</v>
      </c>
      <c r="C4757" s="178">
        <v>2015</v>
      </c>
      <c r="D4757" s="178" t="s">
        <v>336</v>
      </c>
      <c r="E4757" s="178" t="s">
        <v>337</v>
      </c>
      <c r="F4757" s="178" t="s">
        <v>570</v>
      </c>
      <c r="G4757" s="178">
        <v>180</v>
      </c>
      <c r="H4757" s="178">
        <v>5.4870299209100003E-5</v>
      </c>
      <c r="I4757" s="178">
        <v>6.145473511419201E-5</v>
      </c>
      <c r="J4757" s="178" t="s">
        <v>625</v>
      </c>
    </row>
    <row r="4758" spans="1:10" x14ac:dyDescent="0.45">
      <c r="A4758" s="178" t="s">
        <v>567</v>
      </c>
      <c r="B4758" s="178" t="s">
        <v>568</v>
      </c>
      <c r="C4758" s="178">
        <v>2015</v>
      </c>
      <c r="D4758" s="178" t="s">
        <v>336</v>
      </c>
      <c r="E4758" s="178" t="s">
        <v>337</v>
      </c>
      <c r="F4758" s="178" t="s">
        <v>570</v>
      </c>
      <c r="G4758" s="178">
        <v>182</v>
      </c>
      <c r="H4758" s="178">
        <v>5.3852145356399997E-5</v>
      </c>
      <c r="I4758" s="178">
        <v>6.0314402799168002E-5</v>
      </c>
      <c r="J4758" s="178" t="s">
        <v>625</v>
      </c>
    </row>
    <row r="4759" spans="1:10" x14ac:dyDescent="0.45">
      <c r="A4759" s="178" t="s">
        <v>567</v>
      </c>
      <c r="B4759" s="178" t="s">
        <v>568</v>
      </c>
      <c r="C4759" s="178">
        <v>2015</v>
      </c>
      <c r="D4759" s="178" t="s">
        <v>336</v>
      </c>
      <c r="E4759" s="178" t="s">
        <v>337</v>
      </c>
      <c r="F4759" s="178" t="s">
        <v>573</v>
      </c>
      <c r="G4759" s="178">
        <v>182</v>
      </c>
      <c r="H4759" s="178">
        <v>3.987911040895E-4</v>
      </c>
      <c r="I4759" s="178">
        <v>4.4664603658024006E-4</v>
      </c>
      <c r="J4759" s="178" t="s">
        <v>625</v>
      </c>
    </row>
    <row r="4760" spans="1:10" x14ac:dyDescent="0.45">
      <c r="A4760" s="178" t="s">
        <v>567</v>
      </c>
      <c r="B4760" s="178" t="s">
        <v>568</v>
      </c>
      <c r="C4760" s="178">
        <v>2015</v>
      </c>
      <c r="D4760" s="178" t="s">
        <v>336</v>
      </c>
      <c r="E4760" s="178" t="s">
        <v>337</v>
      </c>
      <c r="F4760" s="178" t="s">
        <v>574</v>
      </c>
      <c r="G4760" s="178">
        <v>187</v>
      </c>
      <c r="H4760" s="178">
        <v>7.3660696216399998E-5</v>
      </c>
      <c r="I4760" s="178">
        <v>8.2499979762368008E-5</v>
      </c>
      <c r="J4760" s="178" t="s">
        <v>626</v>
      </c>
    </row>
    <row r="4761" spans="1:10" x14ac:dyDescent="0.45">
      <c r="A4761" s="178" t="s">
        <v>567</v>
      </c>
      <c r="B4761" s="178" t="s">
        <v>568</v>
      </c>
      <c r="C4761" s="178">
        <v>2015</v>
      </c>
      <c r="D4761" s="178" t="s">
        <v>336</v>
      </c>
      <c r="E4761" s="178" t="s">
        <v>337</v>
      </c>
      <c r="F4761" s="178" t="s">
        <v>570</v>
      </c>
      <c r="G4761" s="178">
        <v>188</v>
      </c>
      <c r="H4761" s="178">
        <v>5.2201252401599997E-5</v>
      </c>
      <c r="I4761" s="178">
        <v>5.8465402689792004E-5</v>
      </c>
      <c r="J4761" s="178" t="s">
        <v>625</v>
      </c>
    </row>
    <row r="4762" spans="1:10" x14ac:dyDescent="0.45">
      <c r="A4762" s="178" t="s">
        <v>567</v>
      </c>
      <c r="B4762" s="178" t="s">
        <v>568</v>
      </c>
      <c r="C4762" s="178">
        <v>2015</v>
      </c>
      <c r="D4762" s="178" t="s">
        <v>336</v>
      </c>
      <c r="E4762" s="178" t="s">
        <v>337</v>
      </c>
      <c r="F4762" s="178" t="s">
        <v>570</v>
      </c>
      <c r="G4762" s="178">
        <v>191</v>
      </c>
      <c r="H4762" s="178">
        <v>5.12533770234E-5</v>
      </c>
      <c r="I4762" s="178">
        <v>5.7403782266208007E-5</v>
      </c>
      <c r="J4762" s="178" t="s">
        <v>625</v>
      </c>
    </row>
    <row r="4763" spans="1:10" x14ac:dyDescent="0.45">
      <c r="A4763" s="178" t="s">
        <v>567</v>
      </c>
      <c r="B4763" s="178" t="s">
        <v>568</v>
      </c>
      <c r="C4763" s="178">
        <v>2015</v>
      </c>
      <c r="D4763" s="178" t="s">
        <v>336</v>
      </c>
      <c r="E4763" s="178" t="s">
        <v>337</v>
      </c>
      <c r="F4763" s="178" t="s">
        <v>573</v>
      </c>
      <c r="G4763" s="178">
        <v>192</v>
      </c>
      <c r="H4763" s="178">
        <v>1.9685654842759999E-4</v>
      </c>
      <c r="I4763" s="178">
        <v>2.2047933423891201E-4</v>
      </c>
      <c r="J4763" s="178" t="s">
        <v>625</v>
      </c>
    </row>
    <row r="4764" spans="1:10" x14ac:dyDescent="0.45">
      <c r="A4764" s="178" t="s">
        <v>567</v>
      </c>
      <c r="B4764" s="178" t="s">
        <v>568</v>
      </c>
      <c r="C4764" s="178">
        <v>2015</v>
      </c>
      <c r="D4764" s="178" t="s">
        <v>336</v>
      </c>
      <c r="E4764" s="178" t="s">
        <v>337</v>
      </c>
      <c r="F4764" s="178" t="s">
        <v>572</v>
      </c>
      <c r="G4764" s="178">
        <v>192</v>
      </c>
      <c r="H4764" s="1">
        <v>4.9107129598300003E-6</v>
      </c>
      <c r="I4764" s="178">
        <v>5.4999985150096008E-6</v>
      </c>
      <c r="J4764" s="178" t="s">
        <v>625</v>
      </c>
    </row>
    <row r="4765" spans="1:10" x14ac:dyDescent="0.45">
      <c r="A4765" s="178" t="s">
        <v>567</v>
      </c>
      <c r="B4765" s="178" t="s">
        <v>568</v>
      </c>
      <c r="C4765" s="178">
        <v>2015</v>
      </c>
      <c r="D4765" s="178" t="s">
        <v>336</v>
      </c>
      <c r="E4765" s="178" t="s">
        <v>337</v>
      </c>
      <c r="F4765" s="178" t="s">
        <v>569</v>
      </c>
      <c r="G4765" s="178">
        <v>194</v>
      </c>
      <c r="H4765" s="178">
        <v>3.9144884794949997E-4</v>
      </c>
      <c r="I4765" s="178">
        <v>4.3842270970344E-4</v>
      </c>
      <c r="J4765" s="178" t="s">
        <v>625</v>
      </c>
    </row>
    <row r="4766" spans="1:10" x14ac:dyDescent="0.45">
      <c r="A4766" s="178" t="s">
        <v>567</v>
      </c>
      <c r="B4766" s="178" t="s">
        <v>568</v>
      </c>
      <c r="C4766" s="178">
        <v>2015</v>
      </c>
      <c r="D4766" s="178" t="s">
        <v>336</v>
      </c>
      <c r="E4766" s="178" t="s">
        <v>337</v>
      </c>
      <c r="F4766" s="178" t="s">
        <v>570</v>
      </c>
      <c r="G4766" s="178">
        <v>195</v>
      </c>
      <c r="H4766" s="178">
        <v>1.052643674484E-4</v>
      </c>
      <c r="I4766" s="178">
        <v>1.17896091542208E-4</v>
      </c>
      <c r="J4766" s="178" t="s">
        <v>625</v>
      </c>
    </row>
    <row r="4767" spans="1:10" x14ac:dyDescent="0.45">
      <c r="A4767" s="178" t="s">
        <v>567</v>
      </c>
      <c r="B4767" s="178" t="s">
        <v>568</v>
      </c>
      <c r="C4767" s="178">
        <v>2015</v>
      </c>
      <c r="D4767" s="178" t="s">
        <v>336</v>
      </c>
      <c r="E4767" s="178" t="s">
        <v>337</v>
      </c>
      <c r="F4767" s="178" t="s">
        <v>570</v>
      </c>
      <c r="G4767" s="178">
        <v>196</v>
      </c>
      <c r="H4767" s="178">
        <v>5.0362410547699999E-5</v>
      </c>
      <c r="I4767" s="178">
        <v>5.6405899813424007E-5</v>
      </c>
      <c r="J4767" s="178" t="s">
        <v>625</v>
      </c>
    </row>
    <row r="4768" spans="1:10" x14ac:dyDescent="0.45">
      <c r="A4768" s="178" t="s">
        <v>567</v>
      </c>
      <c r="B4768" s="178" t="s">
        <v>568</v>
      </c>
      <c r="C4768" s="178">
        <v>2015</v>
      </c>
      <c r="D4768" s="178" t="s">
        <v>336</v>
      </c>
      <c r="E4768" s="178" t="s">
        <v>337</v>
      </c>
      <c r="F4768" s="178" t="s">
        <v>570</v>
      </c>
      <c r="G4768" s="178">
        <v>200</v>
      </c>
      <c r="H4768" s="178">
        <v>4.9050908273800002E-5</v>
      </c>
      <c r="I4768" s="178">
        <v>5.4937017266656007E-5</v>
      </c>
      <c r="J4768" s="178" t="s">
        <v>625</v>
      </c>
    </row>
    <row r="4769" spans="1:10" x14ac:dyDescent="0.45">
      <c r="A4769" s="178" t="s">
        <v>567</v>
      </c>
      <c r="B4769" s="178" t="s">
        <v>568</v>
      </c>
      <c r="C4769" s="178">
        <v>2015</v>
      </c>
      <c r="D4769" s="178" t="s">
        <v>336</v>
      </c>
      <c r="E4769" s="178" t="s">
        <v>337</v>
      </c>
      <c r="F4769" s="178" t="s">
        <v>569</v>
      </c>
      <c r="G4769" s="178">
        <v>202</v>
      </c>
      <c r="H4769" s="178">
        <v>3.7364420131780001E-4</v>
      </c>
      <c r="I4769" s="178">
        <v>4.1848150547593607E-4</v>
      </c>
      <c r="J4769" s="178" t="s">
        <v>625</v>
      </c>
    </row>
    <row r="4770" spans="1:10" x14ac:dyDescent="0.45">
      <c r="A4770" s="178" t="s">
        <v>567</v>
      </c>
      <c r="B4770" s="178" t="s">
        <v>568</v>
      </c>
      <c r="C4770" s="178">
        <v>2015</v>
      </c>
      <c r="D4770" s="178" t="s">
        <v>336</v>
      </c>
      <c r="E4770" s="178" t="s">
        <v>337</v>
      </c>
      <c r="F4770" s="178" t="s">
        <v>570</v>
      </c>
      <c r="G4770" s="178">
        <v>206</v>
      </c>
      <c r="H4770" s="178">
        <v>4.7763111069800001E-5</v>
      </c>
      <c r="I4770" s="178">
        <v>5.3494684398176003E-5</v>
      </c>
      <c r="J4770" s="178" t="s">
        <v>625</v>
      </c>
    </row>
    <row r="4771" spans="1:10" x14ac:dyDescent="0.45">
      <c r="A4771" s="178" t="s">
        <v>567</v>
      </c>
      <c r="B4771" s="178" t="s">
        <v>568</v>
      </c>
      <c r="C4771" s="178">
        <v>2015</v>
      </c>
      <c r="D4771" s="178" t="s">
        <v>336</v>
      </c>
      <c r="E4771" s="178" t="s">
        <v>337</v>
      </c>
      <c r="F4771" s="178" t="s">
        <v>569</v>
      </c>
      <c r="G4771" s="178">
        <v>207</v>
      </c>
      <c r="H4771" s="178">
        <v>3.6769497091880001E-4</v>
      </c>
      <c r="I4771" s="178">
        <v>4.1181836742905603E-4</v>
      </c>
      <c r="J4771" s="178" t="s">
        <v>625</v>
      </c>
    </row>
    <row r="4772" spans="1:10" x14ac:dyDescent="0.45">
      <c r="A4772" s="178" t="s">
        <v>567</v>
      </c>
      <c r="B4772" s="178" t="s">
        <v>568</v>
      </c>
      <c r="C4772" s="178">
        <v>2015</v>
      </c>
      <c r="D4772" s="178" t="s">
        <v>336</v>
      </c>
      <c r="E4772" s="178" t="s">
        <v>337</v>
      </c>
      <c r="F4772" s="178" t="s">
        <v>570</v>
      </c>
      <c r="G4772" s="178">
        <v>208</v>
      </c>
      <c r="H4772" s="178">
        <v>4.7054698370599998E-5</v>
      </c>
      <c r="I4772" s="178">
        <v>5.2701262175071999E-5</v>
      </c>
      <c r="J4772" s="178" t="s">
        <v>625</v>
      </c>
    </row>
    <row r="4773" spans="1:10" x14ac:dyDescent="0.45">
      <c r="A4773" s="178" t="s">
        <v>567</v>
      </c>
      <c r="B4773" s="178" t="s">
        <v>568</v>
      </c>
      <c r="C4773" s="178">
        <v>2015</v>
      </c>
      <c r="D4773" s="178" t="s">
        <v>336</v>
      </c>
      <c r="E4773" s="178" t="s">
        <v>337</v>
      </c>
      <c r="F4773" s="178" t="s">
        <v>570</v>
      </c>
      <c r="G4773" s="178">
        <v>211</v>
      </c>
      <c r="H4773" s="178">
        <v>4.66369056085E-5</v>
      </c>
      <c r="I4773" s="178">
        <v>5.2233334281520006E-5</v>
      </c>
      <c r="J4773" s="178" t="s">
        <v>625</v>
      </c>
    </row>
    <row r="4774" spans="1:10" x14ac:dyDescent="0.45">
      <c r="A4774" s="178" t="s">
        <v>567</v>
      </c>
      <c r="B4774" s="178" t="s">
        <v>568</v>
      </c>
      <c r="C4774" s="178">
        <v>2015</v>
      </c>
      <c r="D4774" s="178" t="s">
        <v>336</v>
      </c>
      <c r="E4774" s="178" t="s">
        <v>337</v>
      </c>
      <c r="F4774" s="178" t="s">
        <v>569</v>
      </c>
      <c r="G4774" s="178">
        <v>212</v>
      </c>
      <c r="H4774" s="178">
        <v>3.5684497561310001E-4</v>
      </c>
      <c r="I4774" s="178">
        <v>3.9966637268667207E-4</v>
      </c>
      <c r="J4774" s="178" t="s">
        <v>625</v>
      </c>
    </row>
    <row r="4775" spans="1:10" x14ac:dyDescent="0.45">
      <c r="A4775" s="178" t="s">
        <v>567</v>
      </c>
      <c r="B4775" s="178" t="s">
        <v>568</v>
      </c>
      <c r="C4775" s="178">
        <v>2015</v>
      </c>
      <c r="D4775" s="178" t="s">
        <v>336</v>
      </c>
      <c r="E4775" s="178" t="s">
        <v>337</v>
      </c>
      <c r="F4775" s="178" t="s">
        <v>569</v>
      </c>
      <c r="G4775" s="178">
        <v>214</v>
      </c>
      <c r="H4775" s="178">
        <v>3.544797364157E-4</v>
      </c>
      <c r="I4775" s="178">
        <v>3.9701730478558403E-4</v>
      </c>
      <c r="J4775" s="178" t="s">
        <v>625</v>
      </c>
    </row>
    <row r="4776" spans="1:10" x14ac:dyDescent="0.45">
      <c r="A4776" s="178" t="s">
        <v>567</v>
      </c>
      <c r="B4776" s="178" t="s">
        <v>568</v>
      </c>
      <c r="C4776" s="178">
        <v>2015</v>
      </c>
      <c r="D4776" s="178" t="s">
        <v>336</v>
      </c>
      <c r="E4776" s="178" t="s">
        <v>337</v>
      </c>
      <c r="F4776" s="178" t="s">
        <v>574</v>
      </c>
      <c r="G4776" s="178">
        <v>214</v>
      </c>
      <c r="H4776" s="178">
        <v>6.4638777985199998E-5</v>
      </c>
      <c r="I4776" s="178">
        <v>7.2395431343424006E-5</v>
      </c>
      <c r="J4776" s="178" t="s">
        <v>626</v>
      </c>
    </row>
    <row r="4777" spans="1:10" x14ac:dyDescent="0.45">
      <c r="A4777" s="178" t="s">
        <v>567</v>
      </c>
      <c r="B4777" s="178" t="s">
        <v>568</v>
      </c>
      <c r="C4777" s="178">
        <v>2015</v>
      </c>
      <c r="D4777" s="178" t="s">
        <v>336</v>
      </c>
      <c r="E4777" s="178" t="s">
        <v>337</v>
      </c>
      <c r="F4777" s="178" t="s">
        <v>570</v>
      </c>
      <c r="G4777" s="178">
        <v>216</v>
      </c>
      <c r="H4777" s="178">
        <v>4.5685777877199998E-5</v>
      </c>
      <c r="I4777" s="178">
        <v>5.1168071222464004E-5</v>
      </c>
      <c r="J4777" s="178" t="s">
        <v>625</v>
      </c>
    </row>
    <row r="4778" spans="1:10" x14ac:dyDescent="0.45">
      <c r="A4778" s="178" t="s">
        <v>567</v>
      </c>
      <c r="B4778" s="178" t="s">
        <v>568</v>
      </c>
      <c r="C4778" s="178">
        <v>2015</v>
      </c>
      <c r="D4778" s="178" t="s">
        <v>336</v>
      </c>
      <c r="E4778" s="178" t="s">
        <v>337</v>
      </c>
      <c r="F4778" s="178" t="s">
        <v>572</v>
      </c>
      <c r="G4778" s="178">
        <v>220</v>
      </c>
      <c r="H4778" s="1">
        <v>4.3092518353700004E-6</v>
      </c>
      <c r="I4778" s="178">
        <v>4.8263620556144006E-6</v>
      </c>
      <c r="J4778" s="178" t="s">
        <v>625</v>
      </c>
    </row>
    <row r="4779" spans="1:10" x14ac:dyDescent="0.45">
      <c r="A4779" s="178" t="s">
        <v>567</v>
      </c>
      <c r="B4779" s="178" t="s">
        <v>568</v>
      </c>
      <c r="C4779" s="178">
        <v>2015</v>
      </c>
      <c r="D4779" s="178" t="s">
        <v>336</v>
      </c>
      <c r="E4779" s="178" t="s">
        <v>337</v>
      </c>
      <c r="F4779" s="178" t="s">
        <v>570</v>
      </c>
      <c r="G4779" s="178">
        <v>221</v>
      </c>
      <c r="H4779" s="178">
        <v>4.4888631237000002E-5</v>
      </c>
      <c r="I4779" s="178">
        <v>5.0275266985440004E-5</v>
      </c>
      <c r="J4779" s="178" t="s">
        <v>625</v>
      </c>
    </row>
    <row r="4780" spans="1:10" x14ac:dyDescent="0.45">
      <c r="A4780" s="178" t="s">
        <v>567</v>
      </c>
      <c r="B4780" s="178" t="s">
        <v>568</v>
      </c>
      <c r="C4780" s="178">
        <v>2015</v>
      </c>
      <c r="D4780" s="178" t="s">
        <v>336</v>
      </c>
      <c r="E4780" s="178" t="s">
        <v>337</v>
      </c>
      <c r="F4780" s="178" t="s">
        <v>573</v>
      </c>
      <c r="G4780" s="178">
        <v>222</v>
      </c>
      <c r="H4780" s="178">
        <v>1.816450239858E-4</v>
      </c>
      <c r="I4780" s="178">
        <v>2.0344242686409601E-4</v>
      </c>
      <c r="J4780" s="178" t="s">
        <v>625</v>
      </c>
    </row>
    <row r="4781" spans="1:10" x14ac:dyDescent="0.45">
      <c r="A4781" s="178" t="s">
        <v>567</v>
      </c>
      <c r="B4781" s="178" t="s">
        <v>568</v>
      </c>
      <c r="C4781" s="178">
        <v>2015</v>
      </c>
      <c r="D4781" s="178" t="s">
        <v>336</v>
      </c>
      <c r="E4781" s="178" t="s">
        <v>337</v>
      </c>
      <c r="F4781" s="178" t="s">
        <v>570</v>
      </c>
      <c r="G4781" s="178">
        <v>224</v>
      </c>
      <c r="H4781" s="178">
        <v>6.7827968450700005E-5</v>
      </c>
      <c r="I4781" s="178">
        <v>7.5967324664784016E-5</v>
      </c>
      <c r="J4781" s="178" t="s">
        <v>625</v>
      </c>
    </row>
    <row r="4782" spans="1:10" x14ac:dyDescent="0.45">
      <c r="A4782" s="178" t="s">
        <v>567</v>
      </c>
      <c r="B4782" s="178" t="s">
        <v>568</v>
      </c>
      <c r="C4782" s="178">
        <v>2015</v>
      </c>
      <c r="D4782" s="178" t="s">
        <v>336</v>
      </c>
      <c r="E4782" s="178" t="s">
        <v>337</v>
      </c>
      <c r="F4782" s="178" t="s">
        <v>573</v>
      </c>
      <c r="G4782" s="178">
        <v>227</v>
      </c>
      <c r="H4782" s="178">
        <v>1.7928608576770001E-4</v>
      </c>
      <c r="I4782" s="178">
        <v>2.0080041605982402E-4</v>
      </c>
      <c r="J4782" s="178" t="s">
        <v>625</v>
      </c>
    </row>
    <row r="4783" spans="1:10" x14ac:dyDescent="0.45">
      <c r="A4783" s="178" t="s">
        <v>567</v>
      </c>
      <c r="B4783" s="178" t="s">
        <v>568</v>
      </c>
      <c r="C4783" s="178">
        <v>2015</v>
      </c>
      <c r="D4783" s="178" t="s">
        <v>336</v>
      </c>
      <c r="E4783" s="178" t="s">
        <v>337</v>
      </c>
      <c r="F4783" s="178" t="s">
        <v>570</v>
      </c>
      <c r="G4783" s="178">
        <v>228</v>
      </c>
      <c r="H4783" s="178">
        <v>4.3497700971800001E-5</v>
      </c>
      <c r="I4783" s="178">
        <v>4.8717425088416007E-5</v>
      </c>
      <c r="J4783" s="178" t="s">
        <v>625</v>
      </c>
    </row>
    <row r="4784" spans="1:10" x14ac:dyDescent="0.45">
      <c r="A4784" s="178" t="s">
        <v>567</v>
      </c>
      <c r="B4784" s="178" t="s">
        <v>568</v>
      </c>
      <c r="C4784" s="178">
        <v>2015</v>
      </c>
      <c r="D4784" s="178" t="s">
        <v>336</v>
      </c>
      <c r="E4784" s="178" t="s">
        <v>337</v>
      </c>
      <c r="F4784" s="178" t="s">
        <v>573</v>
      </c>
      <c r="G4784" s="178">
        <v>229</v>
      </c>
      <c r="H4784" s="178">
        <v>1.7848340212370001E-4</v>
      </c>
      <c r="I4784" s="178">
        <v>1.9990141037854402E-4</v>
      </c>
      <c r="J4784" s="178" t="s">
        <v>625</v>
      </c>
    </row>
    <row r="4785" spans="1:10" x14ac:dyDescent="0.45">
      <c r="A4785" s="178" t="s">
        <v>567</v>
      </c>
      <c r="B4785" s="178" t="s">
        <v>568</v>
      </c>
      <c r="C4785" s="178">
        <v>2015</v>
      </c>
      <c r="D4785" s="178" t="s">
        <v>336</v>
      </c>
      <c r="E4785" s="178" t="s">
        <v>337</v>
      </c>
      <c r="F4785" s="178" t="s">
        <v>570</v>
      </c>
      <c r="G4785" s="178">
        <v>236</v>
      </c>
      <c r="H4785" s="178">
        <v>8.3990205894200005E-5</v>
      </c>
      <c r="I4785" s="178">
        <v>9.4069030601504021E-5</v>
      </c>
      <c r="J4785" s="178" t="s">
        <v>625</v>
      </c>
    </row>
    <row r="4786" spans="1:10" x14ac:dyDescent="0.45">
      <c r="A4786" s="178" t="s">
        <v>567</v>
      </c>
      <c r="B4786" s="178" t="s">
        <v>568</v>
      </c>
      <c r="C4786" s="178">
        <v>2015</v>
      </c>
      <c r="D4786" s="178" t="s">
        <v>336</v>
      </c>
      <c r="E4786" s="178" t="s">
        <v>337</v>
      </c>
      <c r="F4786" s="178" t="s">
        <v>570</v>
      </c>
      <c r="G4786" s="178">
        <v>243</v>
      </c>
      <c r="H4786" s="178">
        <v>8.1570018664899995E-5</v>
      </c>
      <c r="I4786" s="178">
        <v>9.1358420904688004E-5</v>
      </c>
      <c r="J4786" s="178" t="s">
        <v>625</v>
      </c>
    </row>
    <row r="4787" spans="1:10" x14ac:dyDescent="0.45">
      <c r="A4787" s="178" t="s">
        <v>567</v>
      </c>
      <c r="B4787" s="178" t="s">
        <v>568</v>
      </c>
      <c r="C4787" s="178">
        <v>2015</v>
      </c>
      <c r="D4787" s="178" t="s">
        <v>336</v>
      </c>
      <c r="E4787" s="178" t="s">
        <v>337</v>
      </c>
      <c r="F4787" s="178" t="s">
        <v>569</v>
      </c>
      <c r="G4787" s="178">
        <v>243</v>
      </c>
      <c r="H4787" s="178">
        <v>3.1156023032960002E-4</v>
      </c>
      <c r="I4787" s="178">
        <v>3.4894745796915203E-4</v>
      </c>
      <c r="J4787" s="178" t="s">
        <v>625</v>
      </c>
    </row>
    <row r="4788" spans="1:10" x14ac:dyDescent="0.45">
      <c r="A4788" s="178" t="s">
        <v>567</v>
      </c>
      <c r="B4788" s="178" t="s">
        <v>568</v>
      </c>
      <c r="C4788" s="178">
        <v>2015</v>
      </c>
      <c r="D4788" s="178" t="s">
        <v>336</v>
      </c>
      <c r="E4788" s="178" t="s">
        <v>337</v>
      </c>
      <c r="F4788" s="178" t="s">
        <v>570</v>
      </c>
      <c r="G4788" s="178">
        <v>245</v>
      </c>
      <c r="H4788" s="178">
        <v>4.0322043787499998E-5</v>
      </c>
      <c r="I4788" s="178">
        <v>4.5160689041999999E-5</v>
      </c>
      <c r="J4788" s="178" t="s">
        <v>625</v>
      </c>
    </row>
    <row r="4789" spans="1:10" x14ac:dyDescent="0.45">
      <c r="A4789" s="178" t="s">
        <v>567</v>
      </c>
      <c r="B4789" s="178" t="s">
        <v>568</v>
      </c>
      <c r="C4789" s="178">
        <v>2015</v>
      </c>
      <c r="D4789" s="178" t="s">
        <v>336</v>
      </c>
      <c r="E4789" s="178" t="s">
        <v>337</v>
      </c>
      <c r="F4789" s="178" t="s">
        <v>573</v>
      </c>
      <c r="G4789" s="178">
        <v>248</v>
      </c>
      <c r="H4789" s="178">
        <v>1.9569369032980001E-4</v>
      </c>
      <c r="I4789" s="178">
        <v>2.1917693316937602E-4</v>
      </c>
      <c r="J4789" s="178" t="s">
        <v>625</v>
      </c>
    </row>
    <row r="4790" spans="1:10" x14ac:dyDescent="0.45">
      <c r="A4790" s="178" t="s">
        <v>567</v>
      </c>
      <c r="B4790" s="178" t="s">
        <v>568</v>
      </c>
      <c r="C4790" s="178">
        <v>2015</v>
      </c>
      <c r="D4790" s="178" t="s">
        <v>336</v>
      </c>
      <c r="E4790" s="178" t="s">
        <v>337</v>
      </c>
      <c r="F4790" s="178" t="s">
        <v>574</v>
      </c>
      <c r="G4790" s="178">
        <v>249</v>
      </c>
      <c r="H4790" s="178">
        <v>5.52490382688E-5</v>
      </c>
      <c r="I4790" s="178">
        <v>6.1878922861055999E-5</v>
      </c>
      <c r="J4790" s="178" t="s">
        <v>626</v>
      </c>
    </row>
    <row r="4791" spans="1:10" x14ac:dyDescent="0.45">
      <c r="A4791" s="178" t="s">
        <v>567</v>
      </c>
      <c r="B4791" s="178" t="s">
        <v>568</v>
      </c>
      <c r="C4791" s="178">
        <v>2015</v>
      </c>
      <c r="D4791" s="178" t="s">
        <v>336</v>
      </c>
      <c r="E4791" s="178" t="s">
        <v>337</v>
      </c>
      <c r="F4791" s="178" t="s">
        <v>572</v>
      </c>
      <c r="G4791" s="178">
        <v>250</v>
      </c>
      <c r="H4791" s="1">
        <v>3.6832691421300001E-6</v>
      </c>
      <c r="I4791" s="178">
        <v>4.1252614391856007E-6</v>
      </c>
      <c r="J4791" s="178" t="s">
        <v>625</v>
      </c>
    </row>
    <row r="4792" spans="1:10" x14ac:dyDescent="0.45">
      <c r="A4792" s="178" t="s">
        <v>567</v>
      </c>
      <c r="B4792" s="178" t="s">
        <v>568</v>
      </c>
      <c r="C4792" s="178">
        <v>2015</v>
      </c>
      <c r="D4792" s="178" t="s">
        <v>336</v>
      </c>
      <c r="E4792" s="178" t="s">
        <v>337</v>
      </c>
      <c r="F4792" s="178" t="s">
        <v>571</v>
      </c>
      <c r="G4792" s="178">
        <v>253</v>
      </c>
      <c r="H4792" s="178">
        <v>1.04628052213E-5</v>
      </c>
      <c r="I4792" s="178">
        <v>1.1718341847856E-5</v>
      </c>
      <c r="J4792" s="178" t="s">
        <v>625</v>
      </c>
    </row>
    <row r="4793" spans="1:10" x14ac:dyDescent="0.45">
      <c r="A4793" s="178" t="s">
        <v>567</v>
      </c>
      <c r="B4793" s="178" t="s">
        <v>568</v>
      </c>
      <c r="C4793" s="178">
        <v>2015</v>
      </c>
      <c r="D4793" s="178" t="s">
        <v>336</v>
      </c>
      <c r="E4793" s="178" t="s">
        <v>337</v>
      </c>
      <c r="F4793" s="178" t="s">
        <v>573</v>
      </c>
      <c r="G4793" s="178">
        <v>259</v>
      </c>
      <c r="H4793" s="178">
        <v>1.500568178017E-4</v>
      </c>
      <c r="I4793" s="178">
        <v>1.6806363593790401E-4</v>
      </c>
      <c r="J4793" s="178" t="s">
        <v>625</v>
      </c>
    </row>
    <row r="4794" spans="1:10" x14ac:dyDescent="0.45">
      <c r="A4794" s="178" t="s">
        <v>567</v>
      </c>
      <c r="B4794" s="178" t="s">
        <v>568</v>
      </c>
      <c r="C4794" s="178">
        <v>2015</v>
      </c>
      <c r="D4794" s="178" t="s">
        <v>336</v>
      </c>
      <c r="E4794" s="178" t="s">
        <v>337</v>
      </c>
      <c r="F4794" s="178" t="s">
        <v>570</v>
      </c>
      <c r="G4794" s="178">
        <v>264</v>
      </c>
      <c r="H4794" s="178">
        <v>7.8298351581900002E-5</v>
      </c>
      <c r="I4794" s="178">
        <v>8.7694153771728008E-5</v>
      </c>
      <c r="J4794" s="178" t="s">
        <v>625</v>
      </c>
    </row>
    <row r="4795" spans="1:10" x14ac:dyDescent="0.45">
      <c r="A4795" s="178" t="s">
        <v>567</v>
      </c>
      <c r="B4795" s="178" t="s">
        <v>568</v>
      </c>
      <c r="C4795" s="178">
        <v>2015</v>
      </c>
      <c r="D4795" s="178" t="s">
        <v>336</v>
      </c>
      <c r="E4795" s="178" t="s">
        <v>337</v>
      </c>
      <c r="F4795" s="178" t="s">
        <v>570</v>
      </c>
      <c r="G4795" s="178">
        <v>267</v>
      </c>
      <c r="H4795" s="178">
        <v>3.7202134990400003E-5</v>
      </c>
      <c r="I4795" s="178">
        <v>4.1666391189248004E-5</v>
      </c>
      <c r="J4795" s="178" t="s">
        <v>625</v>
      </c>
    </row>
    <row r="4796" spans="1:10" x14ac:dyDescent="0.45">
      <c r="A4796" s="178" t="s">
        <v>567</v>
      </c>
      <c r="B4796" s="178" t="s">
        <v>568</v>
      </c>
      <c r="C4796" s="178">
        <v>2015</v>
      </c>
      <c r="D4796" s="178" t="s">
        <v>336</v>
      </c>
      <c r="E4796" s="178" t="s">
        <v>337</v>
      </c>
      <c r="F4796" s="178" t="s">
        <v>570</v>
      </c>
      <c r="G4796" s="178">
        <v>268</v>
      </c>
      <c r="H4796" s="178">
        <v>3.7035573768699999E-5</v>
      </c>
      <c r="I4796" s="178">
        <v>4.1479842620944001E-5</v>
      </c>
      <c r="J4796" s="178" t="s">
        <v>625</v>
      </c>
    </row>
    <row r="4797" spans="1:10" x14ac:dyDescent="0.45">
      <c r="A4797" s="178" t="s">
        <v>567</v>
      </c>
      <c r="B4797" s="178" t="s">
        <v>568</v>
      </c>
      <c r="C4797" s="178">
        <v>2015</v>
      </c>
      <c r="D4797" s="178" t="s">
        <v>336</v>
      </c>
      <c r="E4797" s="178" t="s">
        <v>337</v>
      </c>
      <c r="F4797" s="178" t="s">
        <v>569</v>
      </c>
      <c r="G4797" s="178">
        <v>275</v>
      </c>
      <c r="H4797" s="178">
        <v>2.7499359566719999E-4</v>
      </c>
      <c r="I4797" s="178">
        <v>3.0799282714726403E-4</v>
      </c>
      <c r="J4797" s="178" t="s">
        <v>625</v>
      </c>
    </row>
    <row r="4798" spans="1:10" x14ac:dyDescent="0.45">
      <c r="A4798" s="178" t="s">
        <v>567</v>
      </c>
      <c r="B4798" s="178" t="s">
        <v>568</v>
      </c>
      <c r="C4798" s="178">
        <v>2015</v>
      </c>
      <c r="D4798" s="178" t="s">
        <v>336</v>
      </c>
      <c r="E4798" s="178" t="s">
        <v>337</v>
      </c>
      <c r="F4798" s="178" t="s">
        <v>569</v>
      </c>
      <c r="G4798" s="178">
        <v>278</v>
      </c>
      <c r="H4798" s="178">
        <v>2.7284407406109998E-4</v>
      </c>
      <c r="I4798" s="178">
        <v>3.0558536294843198E-4</v>
      </c>
      <c r="J4798" s="178" t="s">
        <v>625</v>
      </c>
    </row>
    <row r="4799" spans="1:10" x14ac:dyDescent="0.45">
      <c r="A4799" s="178" t="s">
        <v>567</v>
      </c>
      <c r="B4799" s="178" t="s">
        <v>568</v>
      </c>
      <c r="C4799" s="178">
        <v>2015</v>
      </c>
      <c r="D4799" s="178" t="s">
        <v>336</v>
      </c>
      <c r="E4799" s="178" t="s">
        <v>337</v>
      </c>
      <c r="F4799" s="178" t="s">
        <v>573</v>
      </c>
      <c r="G4799" s="178">
        <v>283</v>
      </c>
      <c r="H4799" s="178">
        <v>1.5720722149129999E-4</v>
      </c>
      <c r="I4799" s="178">
        <v>1.7607208807025602E-4</v>
      </c>
      <c r="J4799" s="178" t="s">
        <v>625</v>
      </c>
    </row>
    <row r="4800" spans="1:10" x14ac:dyDescent="0.45">
      <c r="A4800" s="178" t="s">
        <v>567</v>
      </c>
      <c r="B4800" s="178" t="s">
        <v>568</v>
      </c>
      <c r="C4800" s="178">
        <v>2015</v>
      </c>
      <c r="D4800" s="178" t="s">
        <v>336</v>
      </c>
      <c r="E4800" s="178" t="s">
        <v>337</v>
      </c>
      <c r="F4800" s="178" t="s">
        <v>569</v>
      </c>
      <c r="G4800" s="178">
        <v>288</v>
      </c>
      <c r="H4800" s="178">
        <v>2.6336658629590003E-4</v>
      </c>
      <c r="I4800" s="178">
        <v>2.9497057665140808E-4</v>
      </c>
      <c r="J4800" s="178" t="s">
        <v>625</v>
      </c>
    </row>
    <row r="4801" spans="1:10" x14ac:dyDescent="0.45">
      <c r="A4801" s="178" t="s">
        <v>567</v>
      </c>
      <c r="B4801" s="178" t="s">
        <v>568</v>
      </c>
      <c r="C4801" s="178">
        <v>2015</v>
      </c>
      <c r="D4801" s="178" t="s">
        <v>336</v>
      </c>
      <c r="E4801" s="178" t="s">
        <v>337</v>
      </c>
      <c r="F4801" s="178" t="s">
        <v>569</v>
      </c>
      <c r="G4801" s="178">
        <v>296</v>
      </c>
      <c r="H4801" s="178">
        <v>2.5594182079659999E-4</v>
      </c>
      <c r="I4801" s="178">
        <v>2.8665483929219202E-4</v>
      </c>
      <c r="J4801" s="178" t="s">
        <v>625</v>
      </c>
    </row>
    <row r="4802" spans="1:10" x14ac:dyDescent="0.45">
      <c r="A4802" s="178" t="s">
        <v>567</v>
      </c>
      <c r="B4802" s="178" t="s">
        <v>568</v>
      </c>
      <c r="C4802" s="178">
        <v>2015</v>
      </c>
      <c r="D4802" s="178" t="s">
        <v>336</v>
      </c>
      <c r="E4802" s="178" t="s">
        <v>337</v>
      </c>
      <c r="F4802" s="178" t="s">
        <v>569</v>
      </c>
      <c r="G4802" s="178">
        <v>302</v>
      </c>
      <c r="H4802" s="178">
        <v>2.515628875699E-4</v>
      </c>
      <c r="I4802" s="178">
        <v>2.8175043407828801E-4</v>
      </c>
      <c r="J4802" s="178" t="s">
        <v>625</v>
      </c>
    </row>
    <row r="4803" spans="1:10" x14ac:dyDescent="0.45">
      <c r="A4803" s="178" t="s">
        <v>567</v>
      </c>
      <c r="B4803" s="178" t="s">
        <v>568</v>
      </c>
      <c r="C4803" s="178">
        <v>2015</v>
      </c>
      <c r="D4803" s="178" t="s">
        <v>336</v>
      </c>
      <c r="E4803" s="178" t="s">
        <v>337</v>
      </c>
      <c r="F4803" s="178" t="s">
        <v>570</v>
      </c>
      <c r="G4803" s="178">
        <v>305</v>
      </c>
      <c r="H4803" s="178">
        <v>3.26207373291E-5</v>
      </c>
      <c r="I4803" s="178">
        <v>3.6535225808592001E-5</v>
      </c>
      <c r="J4803" s="178" t="s">
        <v>625</v>
      </c>
    </row>
    <row r="4804" spans="1:10" x14ac:dyDescent="0.45">
      <c r="A4804" s="178" t="s">
        <v>567</v>
      </c>
      <c r="B4804" s="178" t="s">
        <v>568</v>
      </c>
      <c r="C4804" s="178">
        <v>2015</v>
      </c>
      <c r="D4804" s="178" t="s">
        <v>336</v>
      </c>
      <c r="E4804" s="178" t="s">
        <v>337</v>
      </c>
      <c r="F4804" s="178" t="s">
        <v>571</v>
      </c>
      <c r="G4804" s="178">
        <v>307</v>
      </c>
      <c r="H4804" s="1">
        <v>8.5937472249499997E-6</v>
      </c>
      <c r="I4804" s="178">
        <v>9.6249968919440004E-6</v>
      </c>
      <c r="J4804" s="178" t="s">
        <v>625</v>
      </c>
    </row>
    <row r="4805" spans="1:10" x14ac:dyDescent="0.45">
      <c r="A4805" s="178" t="s">
        <v>567</v>
      </c>
      <c r="B4805" s="178" t="s">
        <v>568</v>
      </c>
      <c r="C4805" s="178">
        <v>2015</v>
      </c>
      <c r="D4805" s="178" t="s">
        <v>336</v>
      </c>
      <c r="E4805" s="178" t="s">
        <v>337</v>
      </c>
      <c r="F4805" s="178" t="s">
        <v>573</v>
      </c>
      <c r="G4805" s="178">
        <v>308</v>
      </c>
      <c r="H4805" s="178">
        <v>1.4331018610390001E-4</v>
      </c>
      <c r="I4805" s="178">
        <v>1.6050740843636803E-4</v>
      </c>
      <c r="J4805" s="178" t="s">
        <v>625</v>
      </c>
    </row>
    <row r="4806" spans="1:10" x14ac:dyDescent="0.45">
      <c r="A4806" s="178" t="s">
        <v>567</v>
      </c>
      <c r="B4806" s="178" t="s">
        <v>568</v>
      </c>
      <c r="C4806" s="178">
        <v>2015</v>
      </c>
      <c r="D4806" s="178" t="s">
        <v>336</v>
      </c>
      <c r="E4806" s="178" t="s">
        <v>337</v>
      </c>
      <c r="F4806" s="178" t="s">
        <v>573</v>
      </c>
      <c r="G4806" s="178">
        <v>312</v>
      </c>
      <c r="H4806" s="178">
        <v>1.476675824961E-4</v>
      </c>
      <c r="I4806" s="178">
        <v>1.6538769239563201E-4</v>
      </c>
      <c r="J4806" s="178" t="s">
        <v>625</v>
      </c>
    </row>
    <row r="4807" spans="1:10" x14ac:dyDescent="0.45">
      <c r="A4807" s="178" t="s">
        <v>567</v>
      </c>
      <c r="B4807" s="178" t="s">
        <v>568</v>
      </c>
      <c r="C4807" s="178">
        <v>2015</v>
      </c>
      <c r="D4807" s="178" t="s">
        <v>336</v>
      </c>
      <c r="E4807" s="178" t="s">
        <v>337</v>
      </c>
      <c r="F4807" s="178" t="s">
        <v>569</v>
      </c>
      <c r="G4807" s="178">
        <v>316</v>
      </c>
      <c r="H4807" s="178">
        <v>2.406102430541E-4</v>
      </c>
      <c r="I4807" s="178">
        <v>2.6948347222059205E-4</v>
      </c>
      <c r="J4807" s="178" t="s">
        <v>625</v>
      </c>
    </row>
    <row r="4808" spans="1:10" x14ac:dyDescent="0.45">
      <c r="A4808" s="178" t="s">
        <v>567</v>
      </c>
      <c r="B4808" s="178" t="s">
        <v>568</v>
      </c>
      <c r="C4808" s="178">
        <v>2015</v>
      </c>
      <c r="D4808" s="178" t="s">
        <v>336</v>
      </c>
      <c r="E4808" s="178" t="s">
        <v>337</v>
      </c>
      <c r="F4808" s="178" t="s">
        <v>570</v>
      </c>
      <c r="G4808" s="178">
        <v>317</v>
      </c>
      <c r="H4808" s="178">
        <v>3.1137016776499999E-5</v>
      </c>
      <c r="I4808" s="178">
        <v>3.4873458789680003E-5</v>
      </c>
      <c r="J4808" s="178" t="s">
        <v>625</v>
      </c>
    </row>
    <row r="4809" spans="1:10" x14ac:dyDescent="0.45">
      <c r="A4809" s="178" t="s">
        <v>567</v>
      </c>
      <c r="B4809" s="178" t="s">
        <v>568</v>
      </c>
      <c r="C4809" s="178">
        <v>2015</v>
      </c>
      <c r="D4809" s="178" t="s">
        <v>336</v>
      </c>
      <c r="E4809" s="178" t="s">
        <v>337</v>
      </c>
      <c r="F4809" s="178" t="s">
        <v>573</v>
      </c>
      <c r="G4809" s="178">
        <v>321</v>
      </c>
      <c r="H4809" s="178">
        <v>1.423602952855E-4</v>
      </c>
      <c r="I4809" s="178">
        <v>1.5944353071976002E-4</v>
      </c>
      <c r="J4809" s="178" t="s">
        <v>625</v>
      </c>
    </row>
    <row r="4810" spans="1:10" x14ac:dyDescent="0.45">
      <c r="A4810" s="178" t="s">
        <v>567</v>
      </c>
      <c r="B4810" s="178" t="s">
        <v>568</v>
      </c>
      <c r="C4810" s="178">
        <v>2015</v>
      </c>
      <c r="D4810" s="178" t="s">
        <v>336</v>
      </c>
      <c r="E4810" s="178" t="s">
        <v>337</v>
      </c>
      <c r="F4810" s="178" t="s">
        <v>570</v>
      </c>
      <c r="G4810" s="178">
        <v>325</v>
      </c>
      <c r="H4810" s="178">
        <v>3.0641247576600002E-5</v>
      </c>
      <c r="I4810" s="178">
        <v>3.4318197285792004E-5</v>
      </c>
      <c r="J4810" s="178" t="s">
        <v>625</v>
      </c>
    </row>
    <row r="4811" spans="1:10" x14ac:dyDescent="0.45">
      <c r="A4811" s="178" t="s">
        <v>567</v>
      </c>
      <c r="B4811" s="178" t="s">
        <v>568</v>
      </c>
      <c r="C4811" s="178">
        <v>2015</v>
      </c>
      <c r="D4811" s="178" t="s">
        <v>336</v>
      </c>
      <c r="E4811" s="178" t="s">
        <v>337</v>
      </c>
      <c r="F4811" s="178" t="s">
        <v>570</v>
      </c>
      <c r="G4811" s="178">
        <v>334</v>
      </c>
      <c r="H4811" s="178">
        <v>2.9737080694800001E-5</v>
      </c>
      <c r="I4811" s="178">
        <v>3.3305530378176003E-5</v>
      </c>
      <c r="J4811" s="178" t="s">
        <v>625</v>
      </c>
    </row>
    <row r="4812" spans="1:10" x14ac:dyDescent="0.45">
      <c r="A4812" s="178" t="s">
        <v>567</v>
      </c>
      <c r="B4812" s="178" t="s">
        <v>568</v>
      </c>
      <c r="C4812" s="178">
        <v>2015</v>
      </c>
      <c r="D4812" s="178" t="s">
        <v>336</v>
      </c>
      <c r="E4812" s="178" t="s">
        <v>337</v>
      </c>
      <c r="F4812" s="178" t="s">
        <v>570</v>
      </c>
      <c r="G4812" s="178">
        <v>337</v>
      </c>
      <c r="H4812" s="178">
        <v>2.9539976821999999E-5</v>
      </c>
      <c r="I4812" s="178">
        <v>3.3084774040640005E-5</v>
      </c>
      <c r="J4812" s="178" t="s">
        <v>625</v>
      </c>
    </row>
    <row r="4813" spans="1:10" x14ac:dyDescent="0.45">
      <c r="A4813" s="178" t="s">
        <v>567</v>
      </c>
      <c r="B4813" s="178" t="s">
        <v>568</v>
      </c>
      <c r="C4813" s="178">
        <v>2015</v>
      </c>
      <c r="D4813" s="178" t="s">
        <v>336</v>
      </c>
      <c r="E4813" s="178" t="s">
        <v>337</v>
      </c>
      <c r="F4813" s="178" t="s">
        <v>569</v>
      </c>
      <c r="G4813" s="178">
        <v>340</v>
      </c>
      <c r="H4813" s="178">
        <v>2.234132698504E-4</v>
      </c>
      <c r="I4813" s="178">
        <v>2.5022286223244801E-4</v>
      </c>
      <c r="J4813" s="178" t="s">
        <v>625</v>
      </c>
    </row>
    <row r="4814" spans="1:10" x14ac:dyDescent="0.45">
      <c r="A4814" s="178" t="s">
        <v>567</v>
      </c>
      <c r="B4814" s="178" t="s">
        <v>568</v>
      </c>
      <c r="C4814" s="178">
        <v>2015</v>
      </c>
      <c r="D4814" s="178" t="s">
        <v>336</v>
      </c>
      <c r="E4814" s="178" t="s">
        <v>337</v>
      </c>
      <c r="F4814" s="178" t="s">
        <v>569</v>
      </c>
      <c r="G4814" s="178">
        <v>343</v>
      </c>
      <c r="H4814" s="178">
        <v>2.2151683515399999E-4</v>
      </c>
      <c r="I4814" s="178">
        <v>2.4809885537248002E-4</v>
      </c>
      <c r="J4814" s="178" t="s">
        <v>625</v>
      </c>
    </row>
    <row r="4815" spans="1:10" x14ac:dyDescent="0.45">
      <c r="A4815" s="178" t="s">
        <v>567</v>
      </c>
      <c r="B4815" s="178" t="s">
        <v>568</v>
      </c>
      <c r="C4815" s="178">
        <v>2015</v>
      </c>
      <c r="D4815" s="178" t="s">
        <v>336</v>
      </c>
      <c r="E4815" s="178" t="s">
        <v>337</v>
      </c>
      <c r="F4815" s="178" t="s">
        <v>571</v>
      </c>
      <c r="G4815" s="178">
        <v>351</v>
      </c>
      <c r="H4815" s="1">
        <v>7.5411903708300003E-6</v>
      </c>
      <c r="I4815" s="178">
        <v>8.4461332153296011E-6</v>
      </c>
      <c r="J4815" s="178" t="s">
        <v>625</v>
      </c>
    </row>
    <row r="4816" spans="1:10" x14ac:dyDescent="0.45">
      <c r="A4816" s="178" t="s">
        <v>567</v>
      </c>
      <c r="B4816" s="178" t="s">
        <v>568</v>
      </c>
      <c r="C4816" s="178">
        <v>2015</v>
      </c>
      <c r="D4816" s="178" t="s">
        <v>336</v>
      </c>
      <c r="E4816" s="178" t="s">
        <v>337</v>
      </c>
      <c r="F4816" s="178" t="s">
        <v>569</v>
      </c>
      <c r="G4816" s="178">
        <v>358</v>
      </c>
      <c r="H4816" s="178">
        <v>2.1225943055470001E-4</v>
      </c>
      <c r="I4816" s="178">
        <v>2.3773056222126403E-4</v>
      </c>
      <c r="J4816" s="178" t="s">
        <v>625</v>
      </c>
    </row>
    <row r="4817" spans="1:10" x14ac:dyDescent="0.45">
      <c r="A4817" s="178" t="s">
        <v>567</v>
      </c>
      <c r="B4817" s="178" t="s">
        <v>568</v>
      </c>
      <c r="C4817" s="178">
        <v>2015</v>
      </c>
      <c r="D4817" s="178" t="s">
        <v>336</v>
      </c>
      <c r="E4817" s="178" t="s">
        <v>337</v>
      </c>
      <c r="F4817" s="178" t="s">
        <v>572</v>
      </c>
      <c r="G4817" s="178">
        <v>374</v>
      </c>
      <c r="H4817" s="1">
        <v>2.3747008981400001E-6</v>
      </c>
      <c r="I4817" s="178">
        <v>2.6596650059168002E-6</v>
      </c>
      <c r="J4817" s="178" t="s">
        <v>625</v>
      </c>
    </row>
    <row r="4818" spans="1:10" x14ac:dyDescent="0.45">
      <c r="A4818" s="178" t="s">
        <v>567</v>
      </c>
      <c r="B4818" s="178" t="s">
        <v>568</v>
      </c>
      <c r="C4818" s="178">
        <v>2015</v>
      </c>
      <c r="D4818" s="178" t="s">
        <v>336</v>
      </c>
      <c r="E4818" s="178" t="s">
        <v>337</v>
      </c>
      <c r="F4818" s="178" t="s">
        <v>574</v>
      </c>
      <c r="G4818" s="178">
        <v>384</v>
      </c>
      <c r="H4818" s="178">
        <v>3.5620512789999998E-5</v>
      </c>
      <c r="I4818" s="178">
        <v>3.98949743248E-5</v>
      </c>
      <c r="J4818" s="178" t="s">
        <v>626</v>
      </c>
    </row>
    <row r="4819" spans="1:10" x14ac:dyDescent="0.45">
      <c r="A4819" s="178" t="s">
        <v>567</v>
      </c>
      <c r="B4819" s="178" t="s">
        <v>568</v>
      </c>
      <c r="C4819" s="178">
        <v>2015</v>
      </c>
      <c r="D4819" s="178" t="s">
        <v>336</v>
      </c>
      <c r="E4819" s="178" t="s">
        <v>337</v>
      </c>
      <c r="F4819" s="178" t="s">
        <v>570</v>
      </c>
      <c r="G4819" s="178">
        <v>384</v>
      </c>
      <c r="H4819" s="178">
        <v>2.59633507085E-5</v>
      </c>
      <c r="I4819" s="178">
        <v>2.9078952793520004E-5</v>
      </c>
      <c r="J4819" s="178" t="s">
        <v>625</v>
      </c>
    </row>
    <row r="4820" spans="1:10" x14ac:dyDescent="0.45">
      <c r="A4820" s="178" t="s">
        <v>567</v>
      </c>
      <c r="B4820" s="178" t="s">
        <v>568</v>
      </c>
      <c r="C4820" s="178">
        <v>2015</v>
      </c>
      <c r="D4820" s="178" t="s">
        <v>336</v>
      </c>
      <c r="E4820" s="178" t="s">
        <v>337</v>
      </c>
      <c r="F4820" s="178" t="s">
        <v>569</v>
      </c>
      <c r="G4820" s="178">
        <v>390</v>
      </c>
      <c r="H4820" s="178">
        <v>3.8979973760429998E-4</v>
      </c>
      <c r="I4820" s="178">
        <v>4.3657570611681603E-4</v>
      </c>
      <c r="J4820" s="178" t="s">
        <v>625</v>
      </c>
    </row>
    <row r="4821" spans="1:10" x14ac:dyDescent="0.45">
      <c r="A4821" s="178" t="s">
        <v>567</v>
      </c>
      <c r="B4821" s="178" t="s">
        <v>568</v>
      </c>
      <c r="C4821" s="178">
        <v>2015</v>
      </c>
      <c r="D4821" s="178" t="s">
        <v>336</v>
      </c>
      <c r="E4821" s="178" t="s">
        <v>337</v>
      </c>
      <c r="F4821" s="178" t="s">
        <v>573</v>
      </c>
      <c r="G4821" s="178">
        <v>406</v>
      </c>
      <c r="H4821" s="178">
        <v>1.2512366811279999E-4</v>
      </c>
      <c r="I4821" s="178">
        <v>1.40138508286336E-4</v>
      </c>
      <c r="J4821" s="178" t="s">
        <v>625</v>
      </c>
    </row>
    <row r="4822" spans="1:10" x14ac:dyDescent="0.45">
      <c r="A4822" s="178" t="s">
        <v>567</v>
      </c>
      <c r="B4822" s="178" t="s">
        <v>568</v>
      </c>
      <c r="C4822" s="178">
        <v>2015</v>
      </c>
      <c r="D4822" s="178" t="s">
        <v>336</v>
      </c>
      <c r="E4822" s="178" t="s">
        <v>337</v>
      </c>
      <c r="F4822" s="178" t="s">
        <v>571</v>
      </c>
      <c r="G4822" s="178">
        <v>409</v>
      </c>
      <c r="H4822" s="1">
        <v>6.4457208282000003E-6</v>
      </c>
      <c r="I4822" s="178">
        <v>7.2192073275840007E-6</v>
      </c>
      <c r="J4822" s="178" t="s">
        <v>625</v>
      </c>
    </row>
    <row r="4823" spans="1:10" x14ac:dyDescent="0.45">
      <c r="A4823" s="178" t="s">
        <v>567</v>
      </c>
      <c r="B4823" s="178" t="s">
        <v>568</v>
      </c>
      <c r="C4823" s="178">
        <v>2015</v>
      </c>
      <c r="D4823" s="178" t="s">
        <v>336</v>
      </c>
      <c r="E4823" s="178" t="s">
        <v>337</v>
      </c>
      <c r="F4823" s="178" t="s">
        <v>569</v>
      </c>
      <c r="G4823" s="178">
        <v>414</v>
      </c>
      <c r="H4823" s="178">
        <v>1.836783339968E-4</v>
      </c>
      <c r="I4823" s="178">
        <v>2.0571973407641601E-4</v>
      </c>
      <c r="J4823" s="178" t="s">
        <v>625</v>
      </c>
    </row>
    <row r="4824" spans="1:10" x14ac:dyDescent="0.45">
      <c r="A4824" s="178" t="s">
        <v>567</v>
      </c>
      <c r="B4824" s="178" t="s">
        <v>568</v>
      </c>
      <c r="C4824" s="178">
        <v>2015</v>
      </c>
      <c r="D4824" s="178" t="s">
        <v>336</v>
      </c>
      <c r="E4824" s="178" t="s">
        <v>337</v>
      </c>
      <c r="F4824" s="178" t="s">
        <v>569</v>
      </c>
      <c r="G4824" s="178">
        <v>424</v>
      </c>
      <c r="H4824" s="178">
        <v>1.7912829935089999E-4</v>
      </c>
      <c r="I4824" s="178">
        <v>2.0062369527300801E-4</v>
      </c>
      <c r="J4824" s="178" t="s">
        <v>625</v>
      </c>
    </row>
    <row r="4825" spans="1:10" x14ac:dyDescent="0.45">
      <c r="A4825" s="178" t="s">
        <v>567</v>
      </c>
      <c r="B4825" s="178" t="s">
        <v>568</v>
      </c>
      <c r="C4825" s="178">
        <v>2015</v>
      </c>
      <c r="D4825" s="178" t="s">
        <v>336</v>
      </c>
      <c r="E4825" s="178" t="s">
        <v>337</v>
      </c>
      <c r="F4825" s="178" t="s">
        <v>570</v>
      </c>
      <c r="G4825" s="178">
        <v>435</v>
      </c>
      <c r="H4825" s="178">
        <v>2.2916132365900002E-5</v>
      </c>
      <c r="I4825" s="178">
        <v>2.5666068249808004E-5</v>
      </c>
      <c r="J4825" s="178" t="s">
        <v>625</v>
      </c>
    </row>
    <row r="4826" spans="1:10" x14ac:dyDescent="0.45">
      <c r="A4826" s="178" t="s">
        <v>567</v>
      </c>
      <c r="B4826" s="178" t="s">
        <v>568</v>
      </c>
      <c r="C4826" s="178">
        <v>2015</v>
      </c>
      <c r="D4826" s="178" t="s">
        <v>336</v>
      </c>
      <c r="E4826" s="178" t="s">
        <v>337</v>
      </c>
      <c r="F4826" s="178" t="s">
        <v>570</v>
      </c>
      <c r="G4826" s="178">
        <v>439</v>
      </c>
      <c r="H4826" s="178">
        <v>2.2737007384399999E-5</v>
      </c>
      <c r="I4826" s="178">
        <v>2.5465448270528002E-5</v>
      </c>
      <c r="J4826" s="178" t="s">
        <v>625</v>
      </c>
    </row>
    <row r="4827" spans="1:10" x14ac:dyDescent="0.45">
      <c r="A4827" s="178" t="s">
        <v>567</v>
      </c>
      <c r="B4827" s="178" t="s">
        <v>568</v>
      </c>
      <c r="C4827" s="178">
        <v>2015</v>
      </c>
      <c r="D4827" s="178" t="s">
        <v>336</v>
      </c>
      <c r="E4827" s="178" t="s">
        <v>337</v>
      </c>
      <c r="F4827" s="178" t="s">
        <v>570</v>
      </c>
      <c r="G4827" s="178">
        <v>455</v>
      </c>
      <c r="H4827" s="178">
        <v>2.1947214918299999E-5</v>
      </c>
      <c r="I4827" s="178">
        <v>2.4580880708496002E-5</v>
      </c>
      <c r="J4827" s="178" t="s">
        <v>625</v>
      </c>
    </row>
    <row r="4828" spans="1:10" x14ac:dyDescent="0.45">
      <c r="A4828" s="178" t="s">
        <v>567</v>
      </c>
      <c r="B4828" s="178" t="s">
        <v>568</v>
      </c>
      <c r="C4828" s="178">
        <v>2015</v>
      </c>
      <c r="D4828" s="178" t="s">
        <v>336</v>
      </c>
      <c r="E4828" s="178" t="s">
        <v>337</v>
      </c>
      <c r="F4828" s="178" t="s">
        <v>573</v>
      </c>
      <c r="G4828" s="178">
        <v>456</v>
      </c>
      <c r="H4828" s="178">
        <v>1.104383845814E-4</v>
      </c>
      <c r="I4828" s="178">
        <v>1.2369099073116801E-4</v>
      </c>
      <c r="J4828" s="178" t="s">
        <v>625</v>
      </c>
    </row>
    <row r="4829" spans="1:10" x14ac:dyDescent="0.45">
      <c r="A4829" s="178" t="s">
        <v>567</v>
      </c>
      <c r="B4829" s="178" t="s">
        <v>568</v>
      </c>
      <c r="C4829" s="178">
        <v>2015</v>
      </c>
      <c r="D4829" s="178" t="s">
        <v>336</v>
      </c>
      <c r="E4829" s="178" t="s">
        <v>337</v>
      </c>
      <c r="F4829" s="178" t="s">
        <v>570</v>
      </c>
      <c r="G4829" s="178">
        <v>468</v>
      </c>
      <c r="H4829" s="178">
        <v>2.13284856727E-5</v>
      </c>
      <c r="I4829" s="178">
        <v>2.3887903953424003E-5</v>
      </c>
      <c r="J4829" s="178" t="s">
        <v>625</v>
      </c>
    </row>
    <row r="4830" spans="1:10" x14ac:dyDescent="0.45">
      <c r="A4830" s="178" t="s">
        <v>567</v>
      </c>
      <c r="B4830" s="178" t="s">
        <v>568</v>
      </c>
      <c r="C4830" s="178">
        <v>2015</v>
      </c>
      <c r="D4830" s="178" t="s">
        <v>336</v>
      </c>
      <c r="E4830" s="178" t="s">
        <v>337</v>
      </c>
      <c r="F4830" s="178" t="s">
        <v>570</v>
      </c>
      <c r="G4830" s="178">
        <v>477</v>
      </c>
      <c r="H4830" s="178">
        <v>2.09635745705E-5</v>
      </c>
      <c r="I4830" s="178">
        <v>2.3479203518960002E-5</v>
      </c>
      <c r="J4830" s="178" t="s">
        <v>625</v>
      </c>
    </row>
    <row r="4831" spans="1:10" x14ac:dyDescent="0.45">
      <c r="A4831" s="178" t="s">
        <v>567</v>
      </c>
      <c r="B4831" s="178" t="s">
        <v>568</v>
      </c>
      <c r="C4831" s="178">
        <v>2015</v>
      </c>
      <c r="D4831" s="178" t="s">
        <v>336</v>
      </c>
      <c r="E4831" s="178" t="s">
        <v>337</v>
      </c>
      <c r="F4831" s="178" t="s">
        <v>573</v>
      </c>
      <c r="G4831" s="178">
        <v>480</v>
      </c>
      <c r="H4831" s="178">
        <v>1.095751358662E-4</v>
      </c>
      <c r="I4831" s="178">
        <v>1.22724152170144E-4</v>
      </c>
      <c r="J4831" s="178" t="s">
        <v>625</v>
      </c>
    </row>
    <row r="4832" spans="1:10" x14ac:dyDescent="0.45">
      <c r="A4832" s="178" t="s">
        <v>567</v>
      </c>
      <c r="B4832" s="178" t="s">
        <v>568</v>
      </c>
      <c r="C4832" s="178">
        <v>2015</v>
      </c>
      <c r="D4832" s="178" t="s">
        <v>336</v>
      </c>
      <c r="E4832" s="178" t="s">
        <v>337</v>
      </c>
      <c r="F4832" s="178" t="s">
        <v>573</v>
      </c>
      <c r="G4832" s="178">
        <v>489</v>
      </c>
      <c r="H4832" s="178">
        <v>1.05768944195E-4</v>
      </c>
      <c r="I4832" s="178">
        <v>1.184612174984E-4</v>
      </c>
      <c r="J4832" s="178" t="s">
        <v>625</v>
      </c>
    </row>
    <row r="4833" spans="1:10" x14ac:dyDescent="0.45">
      <c r="A4833" s="178" t="s">
        <v>567</v>
      </c>
      <c r="B4833" s="178" t="s">
        <v>568</v>
      </c>
      <c r="C4833" s="178">
        <v>2015</v>
      </c>
      <c r="D4833" s="178" t="s">
        <v>336</v>
      </c>
      <c r="E4833" s="178" t="s">
        <v>337</v>
      </c>
      <c r="F4833" s="178" t="s">
        <v>570</v>
      </c>
      <c r="G4833" s="178">
        <v>500</v>
      </c>
      <c r="H4833" s="178">
        <v>2.00508529815E-5</v>
      </c>
      <c r="I4833" s="178">
        <v>2.2456955339280001E-5</v>
      </c>
      <c r="J4833" s="178" t="s">
        <v>625</v>
      </c>
    </row>
    <row r="4834" spans="1:10" x14ac:dyDescent="0.45">
      <c r="A4834" s="178" t="s">
        <v>567</v>
      </c>
      <c r="B4834" s="178" t="s">
        <v>568</v>
      </c>
      <c r="C4834" s="178">
        <v>2015</v>
      </c>
      <c r="D4834" s="178" t="s">
        <v>336</v>
      </c>
      <c r="E4834" s="178" t="s">
        <v>337</v>
      </c>
      <c r="F4834" s="178" t="s">
        <v>573</v>
      </c>
      <c r="G4834" s="178">
        <v>509</v>
      </c>
      <c r="H4834" s="178">
        <v>1.027871330734E-4</v>
      </c>
      <c r="I4834" s="178">
        <v>1.1512158904220801E-4</v>
      </c>
      <c r="J4834" s="178" t="s">
        <v>625</v>
      </c>
    </row>
    <row r="4835" spans="1:10" x14ac:dyDescent="0.45">
      <c r="A4835" s="178" t="s">
        <v>567</v>
      </c>
      <c r="B4835" s="178" t="s">
        <v>568</v>
      </c>
      <c r="C4835" s="178">
        <v>2015</v>
      </c>
      <c r="D4835" s="178" t="s">
        <v>336</v>
      </c>
      <c r="E4835" s="178" t="s">
        <v>337</v>
      </c>
      <c r="F4835" s="178" t="s">
        <v>573</v>
      </c>
      <c r="G4835" s="178">
        <v>520</v>
      </c>
      <c r="H4835" s="178">
        <v>1.010285341181E-4</v>
      </c>
      <c r="I4835" s="178">
        <v>1.1315195821227202E-4</v>
      </c>
      <c r="J4835" s="178" t="s">
        <v>625</v>
      </c>
    </row>
    <row r="4836" spans="1:10" x14ac:dyDescent="0.45">
      <c r="A4836" s="178" t="s">
        <v>567</v>
      </c>
      <c r="B4836" s="178" t="s">
        <v>568</v>
      </c>
      <c r="C4836" s="178">
        <v>2015</v>
      </c>
      <c r="D4836" s="178" t="s">
        <v>336</v>
      </c>
      <c r="E4836" s="178" t="s">
        <v>337</v>
      </c>
      <c r="F4836" s="178" t="s">
        <v>570</v>
      </c>
      <c r="G4836" s="178">
        <v>539</v>
      </c>
      <c r="H4836" s="178">
        <v>1.86177712749E-5</v>
      </c>
      <c r="I4836" s="178">
        <v>2.0851903827888001E-5</v>
      </c>
      <c r="J4836" s="178" t="s">
        <v>625</v>
      </c>
    </row>
    <row r="4837" spans="1:10" x14ac:dyDescent="0.45">
      <c r="A4837" s="178" t="s">
        <v>567</v>
      </c>
      <c r="B4837" s="178" t="s">
        <v>568</v>
      </c>
      <c r="C4837" s="178">
        <v>2015</v>
      </c>
      <c r="D4837" s="178" t="s">
        <v>336</v>
      </c>
      <c r="E4837" s="178" t="s">
        <v>337</v>
      </c>
      <c r="F4837" s="178" t="s">
        <v>570</v>
      </c>
      <c r="G4837" s="178">
        <v>543</v>
      </c>
      <c r="H4837" s="178">
        <v>1.8459735656499999E-5</v>
      </c>
      <c r="I4837" s="178">
        <v>2.067490393528E-5</v>
      </c>
      <c r="J4837" s="178" t="s">
        <v>625</v>
      </c>
    </row>
    <row r="4838" spans="1:10" x14ac:dyDescent="0.45">
      <c r="A4838" s="178" t="s">
        <v>567</v>
      </c>
      <c r="B4838" s="178" t="s">
        <v>568</v>
      </c>
      <c r="C4838" s="178">
        <v>2015</v>
      </c>
      <c r="D4838" s="178" t="s">
        <v>336</v>
      </c>
      <c r="E4838" s="178" t="s">
        <v>337</v>
      </c>
      <c r="F4838" s="178" t="s">
        <v>573</v>
      </c>
      <c r="G4838" s="178">
        <v>563</v>
      </c>
      <c r="H4838" s="178">
        <v>9.6629912150099999E-5</v>
      </c>
      <c r="I4838" s="178">
        <v>1.0822550160811201E-4</v>
      </c>
      <c r="J4838" s="178" t="s">
        <v>625</v>
      </c>
    </row>
    <row r="4839" spans="1:10" x14ac:dyDescent="0.45">
      <c r="A4839" s="178" t="s">
        <v>567</v>
      </c>
      <c r="B4839" s="178" t="s">
        <v>568</v>
      </c>
      <c r="C4839" s="178">
        <v>2015</v>
      </c>
      <c r="D4839" s="178" t="s">
        <v>336</v>
      </c>
      <c r="E4839" s="178" t="s">
        <v>337</v>
      </c>
      <c r="F4839" s="178" t="s">
        <v>570</v>
      </c>
      <c r="G4839" s="178">
        <v>567</v>
      </c>
      <c r="H4839" s="178">
        <v>1.7688285879599999E-5</v>
      </c>
      <c r="I4839" s="178">
        <v>1.9810880185151999E-5</v>
      </c>
      <c r="J4839" s="178" t="s">
        <v>625</v>
      </c>
    </row>
    <row r="4840" spans="1:10" x14ac:dyDescent="0.45">
      <c r="A4840" s="178" t="s">
        <v>567</v>
      </c>
      <c r="B4840" s="178" t="s">
        <v>568</v>
      </c>
      <c r="C4840" s="178">
        <v>2015</v>
      </c>
      <c r="D4840" s="178" t="s">
        <v>336</v>
      </c>
      <c r="E4840" s="178" t="s">
        <v>337</v>
      </c>
      <c r="F4840" s="178" t="s">
        <v>569</v>
      </c>
      <c r="G4840" s="178">
        <v>604</v>
      </c>
      <c r="H4840" s="178">
        <v>1.255536626559E-4</v>
      </c>
      <c r="I4840" s="178">
        <v>1.4062010217460801E-4</v>
      </c>
      <c r="J4840" s="178" t="s">
        <v>625</v>
      </c>
    </row>
    <row r="4841" spans="1:10" x14ac:dyDescent="0.45">
      <c r="A4841" s="178" t="s">
        <v>567</v>
      </c>
      <c r="B4841" s="178" t="s">
        <v>568</v>
      </c>
      <c r="C4841" s="178">
        <v>2015</v>
      </c>
      <c r="D4841" s="178" t="s">
        <v>336</v>
      </c>
      <c r="E4841" s="178" t="s">
        <v>337</v>
      </c>
      <c r="F4841" s="178" t="s">
        <v>570</v>
      </c>
      <c r="G4841" s="178">
        <v>618</v>
      </c>
      <c r="H4841" s="178">
        <v>3.2483312679699997E-5</v>
      </c>
      <c r="I4841" s="178">
        <v>3.6381310201263997E-5</v>
      </c>
      <c r="J4841" s="178" t="s">
        <v>625</v>
      </c>
    </row>
    <row r="4842" spans="1:10" x14ac:dyDescent="0.45">
      <c r="A4842" s="178" t="s">
        <v>567</v>
      </c>
      <c r="B4842" s="178" t="s">
        <v>568</v>
      </c>
      <c r="C4842" s="178">
        <v>2015</v>
      </c>
      <c r="D4842" s="178" t="s">
        <v>336</v>
      </c>
      <c r="E4842" s="178" t="s">
        <v>337</v>
      </c>
      <c r="F4842" s="178" t="s">
        <v>573</v>
      </c>
      <c r="G4842" s="178">
        <v>625</v>
      </c>
      <c r="H4842" s="178">
        <v>8.8961933215600002E-5</v>
      </c>
      <c r="I4842" s="178">
        <v>9.9637365201472018E-5</v>
      </c>
      <c r="J4842" s="178" t="s">
        <v>625</v>
      </c>
    </row>
    <row r="4843" spans="1:10" x14ac:dyDescent="0.45">
      <c r="A4843" s="178" t="s">
        <v>567</v>
      </c>
      <c r="B4843" s="178" t="s">
        <v>568</v>
      </c>
      <c r="C4843" s="178">
        <v>2015</v>
      </c>
      <c r="D4843" s="178" t="s">
        <v>336</v>
      </c>
      <c r="E4843" s="178" t="s">
        <v>337</v>
      </c>
      <c r="F4843" s="178" t="s">
        <v>571</v>
      </c>
      <c r="G4843" s="178">
        <v>633</v>
      </c>
      <c r="H4843" s="1">
        <v>4.1557268559699997E-6</v>
      </c>
      <c r="I4843" s="178">
        <v>4.6544140786864002E-6</v>
      </c>
      <c r="J4843" s="178" t="s">
        <v>625</v>
      </c>
    </row>
    <row r="4844" spans="1:10" x14ac:dyDescent="0.45">
      <c r="A4844" s="178" t="s">
        <v>567</v>
      </c>
      <c r="B4844" s="178" t="s">
        <v>568</v>
      </c>
      <c r="C4844" s="178">
        <v>2015</v>
      </c>
      <c r="D4844" s="178" t="s">
        <v>336</v>
      </c>
      <c r="E4844" s="178" t="s">
        <v>337</v>
      </c>
      <c r="F4844" s="178" t="s">
        <v>570</v>
      </c>
      <c r="G4844" s="178">
        <v>656</v>
      </c>
      <c r="H4844" s="178">
        <v>1.53065266204E-5</v>
      </c>
      <c r="I4844" s="178">
        <v>1.7143309814848003E-5</v>
      </c>
      <c r="J4844" s="178" t="s">
        <v>625</v>
      </c>
    </row>
    <row r="4845" spans="1:10" x14ac:dyDescent="0.45">
      <c r="A4845" s="178" t="s">
        <v>567</v>
      </c>
      <c r="B4845" s="178" t="s">
        <v>568</v>
      </c>
      <c r="C4845" s="178">
        <v>2015</v>
      </c>
      <c r="D4845" s="178" t="s">
        <v>336</v>
      </c>
      <c r="E4845" s="178" t="s">
        <v>337</v>
      </c>
      <c r="F4845" s="178" t="s">
        <v>573</v>
      </c>
      <c r="G4845" s="178">
        <v>656</v>
      </c>
      <c r="H4845" s="178">
        <v>8.9723551354799999E-5</v>
      </c>
      <c r="I4845" s="178">
        <v>1.0049037751737601E-4</v>
      </c>
      <c r="J4845" s="178" t="s">
        <v>625</v>
      </c>
    </row>
    <row r="4846" spans="1:10" x14ac:dyDescent="0.45">
      <c r="A4846" s="178" t="s">
        <v>567</v>
      </c>
      <c r="B4846" s="178" t="s">
        <v>568</v>
      </c>
      <c r="C4846" s="178">
        <v>2015</v>
      </c>
      <c r="D4846" s="178" t="s">
        <v>336</v>
      </c>
      <c r="E4846" s="178" t="s">
        <v>337</v>
      </c>
      <c r="F4846" s="178" t="s">
        <v>573</v>
      </c>
      <c r="G4846" s="178">
        <v>660</v>
      </c>
      <c r="H4846" s="178">
        <v>8.5244129877500003E-5</v>
      </c>
      <c r="I4846" s="178">
        <v>9.5473425462800013E-5</v>
      </c>
      <c r="J4846" s="178" t="s">
        <v>625</v>
      </c>
    </row>
    <row r="4847" spans="1:10" x14ac:dyDescent="0.45">
      <c r="A4847" s="178" t="s">
        <v>567</v>
      </c>
      <c r="B4847" s="178" t="s">
        <v>568</v>
      </c>
      <c r="C4847" s="178">
        <v>2015</v>
      </c>
      <c r="D4847" s="178" t="s">
        <v>336</v>
      </c>
      <c r="E4847" s="178" t="s">
        <v>337</v>
      </c>
      <c r="F4847" s="178" t="s">
        <v>570</v>
      </c>
      <c r="G4847" s="178">
        <v>672</v>
      </c>
      <c r="H4847" s="178">
        <v>1.49273582792E-5</v>
      </c>
      <c r="I4847" s="178">
        <v>1.6718641272704001E-5</v>
      </c>
      <c r="J4847" s="178" t="s">
        <v>625</v>
      </c>
    </row>
    <row r="4848" spans="1:10" x14ac:dyDescent="0.45">
      <c r="A4848" s="178" t="s">
        <v>567</v>
      </c>
      <c r="B4848" s="178" t="s">
        <v>568</v>
      </c>
      <c r="C4848" s="178">
        <v>2015</v>
      </c>
      <c r="D4848" s="178" t="s">
        <v>336</v>
      </c>
      <c r="E4848" s="178" t="s">
        <v>337</v>
      </c>
      <c r="F4848" s="178" t="s">
        <v>573</v>
      </c>
      <c r="G4848" s="178">
        <v>733</v>
      </c>
      <c r="H4848" s="178">
        <v>1.565449347254E-4</v>
      </c>
      <c r="I4848" s="178">
        <v>1.7533032689244802E-4</v>
      </c>
      <c r="J4848" s="178" t="s">
        <v>625</v>
      </c>
    </row>
    <row r="4849" spans="1:10" x14ac:dyDescent="0.45">
      <c r="A4849" s="178" t="s">
        <v>567</v>
      </c>
      <c r="B4849" s="178" t="s">
        <v>568</v>
      </c>
      <c r="C4849" s="178">
        <v>2015</v>
      </c>
      <c r="D4849" s="178" t="s">
        <v>336</v>
      </c>
      <c r="E4849" s="178" t="s">
        <v>337</v>
      </c>
      <c r="F4849" s="178" t="s">
        <v>569</v>
      </c>
      <c r="G4849" s="178">
        <v>735</v>
      </c>
      <c r="H4849" s="178">
        <v>1.031249703374E-4</v>
      </c>
      <c r="I4849" s="178">
        <v>1.1549996677788801E-4</v>
      </c>
      <c r="J4849" s="178" t="s">
        <v>625</v>
      </c>
    </row>
    <row r="4850" spans="1:10" x14ac:dyDescent="0.45">
      <c r="A4850" s="178" t="s">
        <v>567</v>
      </c>
      <c r="B4850" s="178" t="s">
        <v>568</v>
      </c>
      <c r="C4850" s="178">
        <v>2015</v>
      </c>
      <c r="D4850" s="178" t="s">
        <v>336</v>
      </c>
      <c r="E4850" s="178" t="s">
        <v>337</v>
      </c>
      <c r="F4850" s="178" t="s">
        <v>573</v>
      </c>
      <c r="G4850" s="178">
        <v>787</v>
      </c>
      <c r="H4850" s="178">
        <v>7.37658556318E-5</v>
      </c>
      <c r="I4850" s="178">
        <v>8.2617758307616012E-5</v>
      </c>
      <c r="J4850" s="178" t="s">
        <v>625</v>
      </c>
    </row>
    <row r="4851" spans="1:10" x14ac:dyDescent="0.45">
      <c r="A4851" s="178" t="s">
        <v>567</v>
      </c>
      <c r="B4851" s="178" t="s">
        <v>568</v>
      </c>
      <c r="C4851" s="178">
        <v>2015</v>
      </c>
      <c r="D4851" s="178" t="s">
        <v>336</v>
      </c>
      <c r="E4851" s="178" t="s">
        <v>337</v>
      </c>
      <c r="F4851" s="178" t="s">
        <v>573</v>
      </c>
      <c r="G4851" s="178">
        <v>800</v>
      </c>
      <c r="H4851" s="178">
        <v>7.1938549808699993E-5</v>
      </c>
      <c r="I4851" s="178">
        <v>8.0571175785744005E-5</v>
      </c>
      <c r="J4851" s="178" t="s">
        <v>625</v>
      </c>
    </row>
    <row r="4852" spans="1:10" x14ac:dyDescent="0.45">
      <c r="A4852" s="178" t="s">
        <v>567</v>
      </c>
      <c r="B4852" s="178" t="s">
        <v>568</v>
      </c>
      <c r="C4852" s="178">
        <v>2015</v>
      </c>
      <c r="D4852" s="178" t="s">
        <v>336</v>
      </c>
      <c r="E4852" s="178" t="s">
        <v>337</v>
      </c>
      <c r="F4852" s="178" t="s">
        <v>569</v>
      </c>
      <c r="G4852" s="178">
        <v>839</v>
      </c>
      <c r="H4852" s="178">
        <v>9.0494286268900001E-5</v>
      </c>
      <c r="I4852" s="178">
        <v>1.0135360062116801E-4</v>
      </c>
      <c r="J4852" s="178" t="s">
        <v>625</v>
      </c>
    </row>
    <row r="4853" spans="1:10" x14ac:dyDescent="0.45">
      <c r="A4853" s="178" t="s">
        <v>567</v>
      </c>
      <c r="B4853" s="178" t="s">
        <v>568</v>
      </c>
      <c r="C4853" s="178">
        <v>2015</v>
      </c>
      <c r="D4853" s="178" t="s">
        <v>336</v>
      </c>
      <c r="E4853" s="178" t="s">
        <v>337</v>
      </c>
      <c r="F4853" s="178" t="s">
        <v>570</v>
      </c>
      <c r="G4853" s="178">
        <v>959</v>
      </c>
      <c r="H4853" s="178">
        <v>1.04628052213E-5</v>
      </c>
      <c r="I4853" s="178">
        <v>1.1718341847856E-5</v>
      </c>
      <c r="J4853" s="178" t="s">
        <v>625</v>
      </c>
    </row>
    <row r="4854" spans="1:10" x14ac:dyDescent="0.45">
      <c r="A4854" s="178" t="s">
        <v>567</v>
      </c>
      <c r="B4854" s="178" t="s">
        <v>568</v>
      </c>
      <c r="C4854" s="178">
        <v>2015</v>
      </c>
      <c r="D4854" s="178" t="s">
        <v>336</v>
      </c>
      <c r="E4854" s="178" t="s">
        <v>337</v>
      </c>
      <c r="F4854" s="178" t="s">
        <v>569</v>
      </c>
      <c r="G4854" s="178">
        <v>980</v>
      </c>
      <c r="H4854" s="178">
        <v>7.7348653576300006E-5</v>
      </c>
      <c r="I4854" s="178">
        <v>8.6630492005456019E-5</v>
      </c>
      <c r="J4854" s="178" t="s">
        <v>625</v>
      </c>
    </row>
    <row r="4855" spans="1:10" x14ac:dyDescent="0.45">
      <c r="A4855" s="178" t="s">
        <v>567</v>
      </c>
      <c r="B4855" s="178" t="s">
        <v>568</v>
      </c>
      <c r="C4855" s="178">
        <v>2015</v>
      </c>
      <c r="D4855" s="178" t="s">
        <v>336</v>
      </c>
      <c r="E4855" s="178" t="s">
        <v>337</v>
      </c>
      <c r="F4855" s="178" t="s">
        <v>572</v>
      </c>
      <c r="G4855" s="178">
        <v>1000</v>
      </c>
      <c r="H4855" s="1">
        <v>8.3971048070500001E-7</v>
      </c>
      <c r="I4855" s="178">
        <v>9.4047573838960012E-7</v>
      </c>
      <c r="J4855" s="178" t="s">
        <v>625</v>
      </c>
    </row>
    <row r="4856" spans="1:10" x14ac:dyDescent="0.45">
      <c r="A4856" s="178" t="s">
        <v>567</v>
      </c>
      <c r="B4856" s="178" t="s">
        <v>568</v>
      </c>
      <c r="C4856" s="178">
        <v>2015</v>
      </c>
      <c r="D4856" s="178" t="s">
        <v>336</v>
      </c>
      <c r="E4856" s="178" t="s">
        <v>337</v>
      </c>
      <c r="F4856" s="178" t="s">
        <v>572</v>
      </c>
      <c r="G4856" s="178">
        <v>1025</v>
      </c>
      <c r="H4856" s="1">
        <v>8.2759754604900003E-7</v>
      </c>
      <c r="I4856" s="178">
        <v>9.2690925157488017E-7</v>
      </c>
      <c r="J4856" s="178" t="s">
        <v>625</v>
      </c>
    </row>
    <row r="4857" spans="1:10" x14ac:dyDescent="0.45">
      <c r="A4857" s="178" t="s">
        <v>567</v>
      </c>
      <c r="B4857" s="178" t="s">
        <v>568</v>
      </c>
      <c r="C4857" s="178">
        <v>2015</v>
      </c>
      <c r="D4857" s="178" t="s">
        <v>336</v>
      </c>
      <c r="E4857" s="178" t="s">
        <v>337</v>
      </c>
      <c r="F4857" s="178" t="s">
        <v>574</v>
      </c>
      <c r="G4857" s="178">
        <v>1077</v>
      </c>
      <c r="H4857" s="178">
        <v>1.2595656698999999E-5</v>
      </c>
      <c r="I4857" s="178">
        <v>1.410713550288E-5</v>
      </c>
      <c r="J4857" s="178" t="s">
        <v>626</v>
      </c>
    </row>
    <row r="4858" spans="1:10" x14ac:dyDescent="0.45">
      <c r="A4858" s="178" t="s">
        <v>567</v>
      </c>
      <c r="B4858" s="178" t="s">
        <v>568</v>
      </c>
      <c r="C4858" s="178">
        <v>2015</v>
      </c>
      <c r="D4858" s="178" t="s">
        <v>336</v>
      </c>
      <c r="E4858" s="178" t="s">
        <v>337</v>
      </c>
      <c r="F4858" s="178" t="s">
        <v>574</v>
      </c>
      <c r="G4858" s="178">
        <v>1096</v>
      </c>
      <c r="H4858" s="178">
        <v>1.24139623949E-5</v>
      </c>
      <c r="I4858" s="178">
        <v>1.3903637882288002E-5</v>
      </c>
      <c r="J4858" s="178" t="s">
        <v>626</v>
      </c>
    </row>
    <row r="4859" spans="1:10" x14ac:dyDescent="0.45">
      <c r="A4859" s="178" t="s">
        <v>567</v>
      </c>
      <c r="B4859" s="178" t="s">
        <v>568</v>
      </c>
      <c r="C4859" s="178">
        <v>2015</v>
      </c>
      <c r="D4859" s="178" t="s">
        <v>336</v>
      </c>
      <c r="E4859" s="178" t="s">
        <v>337</v>
      </c>
      <c r="F4859" s="178" t="s">
        <v>570</v>
      </c>
      <c r="G4859" s="178">
        <v>1169</v>
      </c>
      <c r="H4859" s="1">
        <v>8.5937472249499997E-6</v>
      </c>
      <c r="I4859" s="178">
        <v>9.6249968919440004E-6</v>
      </c>
      <c r="J4859" s="178" t="s">
        <v>625</v>
      </c>
    </row>
    <row r="4860" spans="1:10" x14ac:dyDescent="0.45">
      <c r="A4860" s="178" t="s">
        <v>567</v>
      </c>
      <c r="B4860" s="178" t="s">
        <v>568</v>
      </c>
      <c r="C4860" s="178">
        <v>2015</v>
      </c>
      <c r="D4860" s="178" t="s">
        <v>336</v>
      </c>
      <c r="E4860" s="178" t="s">
        <v>337</v>
      </c>
      <c r="F4860" s="178" t="s">
        <v>573</v>
      </c>
      <c r="G4860" s="178">
        <v>1201</v>
      </c>
      <c r="H4860" s="178">
        <v>5.0422790081900002E-5</v>
      </c>
      <c r="I4860" s="178">
        <v>5.6473524891728009E-5</v>
      </c>
      <c r="J4860" s="178" t="s">
        <v>625</v>
      </c>
    </row>
    <row r="4861" spans="1:10" x14ac:dyDescent="0.45">
      <c r="A4861" s="178" t="s">
        <v>567</v>
      </c>
      <c r="B4861" s="178" t="s">
        <v>568</v>
      </c>
      <c r="C4861" s="178">
        <v>2015</v>
      </c>
      <c r="D4861" s="178" t="s">
        <v>336</v>
      </c>
      <c r="E4861" s="178" t="s">
        <v>337</v>
      </c>
      <c r="F4861" s="178" t="s">
        <v>570</v>
      </c>
      <c r="G4861" s="178">
        <v>1334</v>
      </c>
      <c r="H4861" s="1">
        <v>7.5411903708300003E-6</v>
      </c>
      <c r="I4861" s="178">
        <v>8.4461332153296011E-6</v>
      </c>
      <c r="J4861" s="178" t="s">
        <v>625</v>
      </c>
    </row>
    <row r="4862" spans="1:10" x14ac:dyDescent="0.45">
      <c r="A4862" s="178" t="s">
        <v>567</v>
      </c>
      <c r="B4862" s="178" t="s">
        <v>568</v>
      </c>
      <c r="C4862" s="178">
        <v>2015</v>
      </c>
      <c r="D4862" s="178" t="s">
        <v>336</v>
      </c>
      <c r="E4862" s="178" t="s">
        <v>337</v>
      </c>
      <c r="F4862" s="178" t="s">
        <v>573</v>
      </c>
      <c r="G4862" s="178">
        <v>1507</v>
      </c>
      <c r="H4862" s="178">
        <v>4.1415351006400001E-5</v>
      </c>
      <c r="I4862" s="178">
        <v>4.6385193127168003E-5</v>
      </c>
      <c r="J4862" s="178" t="s">
        <v>625</v>
      </c>
    </row>
    <row r="4863" spans="1:10" x14ac:dyDescent="0.45">
      <c r="A4863" s="178" t="s">
        <v>567</v>
      </c>
      <c r="B4863" s="178" t="s">
        <v>568</v>
      </c>
      <c r="C4863" s="178">
        <v>2015</v>
      </c>
      <c r="D4863" s="178" t="s">
        <v>336</v>
      </c>
      <c r="E4863" s="178" t="s">
        <v>337</v>
      </c>
      <c r="F4863" s="178" t="s">
        <v>569</v>
      </c>
      <c r="G4863" s="178">
        <v>1520</v>
      </c>
      <c r="H4863" s="178">
        <v>4.9868718633700003E-5</v>
      </c>
      <c r="I4863" s="178">
        <v>5.5852964869744012E-5</v>
      </c>
      <c r="J4863" s="178" t="s">
        <v>625</v>
      </c>
    </row>
    <row r="4864" spans="1:10" x14ac:dyDescent="0.45">
      <c r="A4864" s="178" t="s">
        <v>567</v>
      </c>
      <c r="B4864" s="178" t="s">
        <v>568</v>
      </c>
      <c r="C4864" s="178">
        <v>2015</v>
      </c>
      <c r="D4864" s="178" t="s">
        <v>336</v>
      </c>
      <c r="E4864" s="178" t="s">
        <v>337</v>
      </c>
      <c r="F4864" s="178" t="s">
        <v>570</v>
      </c>
      <c r="G4864" s="178">
        <v>1559</v>
      </c>
      <c r="H4864" s="1">
        <v>6.4457208282000003E-6</v>
      </c>
      <c r="I4864" s="178">
        <v>7.2192073275840007E-6</v>
      </c>
      <c r="J4864" s="178" t="s">
        <v>625</v>
      </c>
    </row>
    <row r="4865" spans="1:10" x14ac:dyDescent="0.45">
      <c r="A4865" s="178" t="s">
        <v>567</v>
      </c>
      <c r="B4865" s="178" t="s">
        <v>568</v>
      </c>
      <c r="C4865" s="178">
        <v>2015</v>
      </c>
      <c r="D4865" s="178" t="s">
        <v>336</v>
      </c>
      <c r="E4865" s="178" t="s">
        <v>337</v>
      </c>
      <c r="F4865" s="178" t="s">
        <v>573</v>
      </c>
      <c r="G4865" s="178">
        <v>1752</v>
      </c>
      <c r="H4865" s="178">
        <v>3.6342822568299999E-5</v>
      </c>
      <c r="I4865" s="178">
        <v>4.0703961276496005E-5</v>
      </c>
      <c r="J4865" s="178" t="s">
        <v>625</v>
      </c>
    </row>
    <row r="4866" spans="1:10" x14ac:dyDescent="0.45">
      <c r="A4866" s="178" t="s">
        <v>567</v>
      </c>
      <c r="B4866" s="178" t="s">
        <v>568</v>
      </c>
      <c r="C4866" s="178">
        <v>2015</v>
      </c>
      <c r="D4866" s="178" t="s">
        <v>336</v>
      </c>
      <c r="E4866" s="178" t="s">
        <v>337</v>
      </c>
      <c r="F4866" s="178" t="s">
        <v>571</v>
      </c>
      <c r="G4866" s="178">
        <v>1783</v>
      </c>
      <c r="H4866" s="1">
        <v>1.46949332702E-6</v>
      </c>
      <c r="I4866" s="178">
        <v>1.6458325262624002E-6</v>
      </c>
      <c r="J4866" s="178" t="s">
        <v>625</v>
      </c>
    </row>
    <row r="4867" spans="1:10" x14ac:dyDescent="0.45">
      <c r="A4867" s="178" t="s">
        <v>567</v>
      </c>
      <c r="B4867" s="178" t="s">
        <v>568</v>
      </c>
      <c r="C4867" s="178">
        <v>2015</v>
      </c>
      <c r="D4867" s="178" t="s">
        <v>336</v>
      </c>
      <c r="E4867" s="178" t="s">
        <v>337</v>
      </c>
      <c r="F4867" s="178" t="s">
        <v>571</v>
      </c>
      <c r="G4867" s="178">
        <v>1812</v>
      </c>
      <c r="H4867" s="1">
        <v>1.4482956203199999E-6</v>
      </c>
      <c r="I4867" s="178">
        <v>1.6220910947584E-6</v>
      </c>
      <c r="J4867" s="178" t="s">
        <v>625</v>
      </c>
    </row>
    <row r="4868" spans="1:10" x14ac:dyDescent="0.45">
      <c r="A4868" s="178" t="s">
        <v>567</v>
      </c>
      <c r="B4868" s="178" t="s">
        <v>568</v>
      </c>
      <c r="C4868" s="178">
        <v>2015</v>
      </c>
      <c r="D4868" s="178" t="s">
        <v>336</v>
      </c>
      <c r="E4868" s="178" t="s">
        <v>337</v>
      </c>
      <c r="F4868" s="178" t="s">
        <v>573</v>
      </c>
      <c r="G4868" s="178">
        <v>2059</v>
      </c>
      <c r="H4868" s="178">
        <v>3.1063489586799999E-5</v>
      </c>
      <c r="I4868" s="178">
        <v>3.4791108337216002E-5</v>
      </c>
      <c r="J4868" s="178" t="s">
        <v>625</v>
      </c>
    </row>
    <row r="4869" spans="1:10" x14ac:dyDescent="0.45">
      <c r="A4869" s="178" t="s">
        <v>567</v>
      </c>
      <c r="B4869" s="178" t="s">
        <v>568</v>
      </c>
      <c r="C4869" s="178">
        <v>2015</v>
      </c>
      <c r="D4869" s="178" t="s">
        <v>336</v>
      </c>
      <c r="E4869" s="178" t="s">
        <v>337</v>
      </c>
      <c r="F4869" s="178" t="s">
        <v>570</v>
      </c>
      <c r="G4869" s="178">
        <v>2422</v>
      </c>
      <c r="H4869" s="1">
        <v>4.1557268559699997E-6</v>
      </c>
      <c r="I4869" s="178">
        <v>4.6544140786864002E-6</v>
      </c>
      <c r="J4869" s="178" t="s">
        <v>625</v>
      </c>
    </row>
    <row r="4870" spans="1:10" x14ac:dyDescent="0.45">
      <c r="A4870" s="178" t="s">
        <v>567</v>
      </c>
      <c r="B4870" s="178" t="s">
        <v>568</v>
      </c>
      <c r="C4870" s="178">
        <v>2015</v>
      </c>
      <c r="D4870" s="178" t="s">
        <v>336</v>
      </c>
      <c r="E4870" s="178" t="s">
        <v>337</v>
      </c>
      <c r="F4870" s="178" t="s">
        <v>573</v>
      </c>
      <c r="G4870" s="178">
        <v>3300</v>
      </c>
      <c r="H4870" s="178">
        <v>2.0027451682800001E-5</v>
      </c>
      <c r="I4870" s="178">
        <v>2.2430745884736005E-5</v>
      </c>
      <c r="J4870" s="178" t="s">
        <v>625</v>
      </c>
    </row>
    <row r="4871" spans="1:10" x14ac:dyDescent="0.45">
      <c r="A4871" s="178" t="s">
        <v>567</v>
      </c>
      <c r="B4871" s="178" t="s">
        <v>568</v>
      </c>
      <c r="C4871" s="178">
        <v>2015</v>
      </c>
      <c r="D4871" s="178" t="s">
        <v>336</v>
      </c>
      <c r="E4871" s="178" t="s">
        <v>337</v>
      </c>
      <c r="F4871" s="178" t="s">
        <v>569</v>
      </c>
      <c r="G4871" s="178">
        <v>4298</v>
      </c>
      <c r="H4871" s="178">
        <v>1.76339199243E-5</v>
      </c>
      <c r="I4871" s="178">
        <v>1.9749990315216001E-5</v>
      </c>
      <c r="J4871" s="178" t="s">
        <v>625</v>
      </c>
    </row>
    <row r="4872" spans="1:10" x14ac:dyDescent="0.45">
      <c r="A4872" s="178" t="s">
        <v>567</v>
      </c>
      <c r="B4872" s="178" t="s">
        <v>568</v>
      </c>
      <c r="C4872" s="178">
        <v>2015</v>
      </c>
      <c r="D4872" s="178" t="s">
        <v>336</v>
      </c>
      <c r="E4872" s="178" t="s">
        <v>337</v>
      </c>
      <c r="F4872" s="178" t="s">
        <v>569</v>
      </c>
      <c r="G4872" s="178">
        <v>4364</v>
      </c>
      <c r="H4872" s="178">
        <v>1.7379546989100001E-5</v>
      </c>
      <c r="I4872" s="178">
        <v>1.9465092627792004E-5</v>
      </c>
      <c r="J4872" s="178" t="s">
        <v>625</v>
      </c>
    </row>
    <row r="4873" spans="1:10" x14ac:dyDescent="0.45">
      <c r="A4873" s="178" t="s">
        <v>567</v>
      </c>
      <c r="B4873" s="178" t="s">
        <v>568</v>
      </c>
      <c r="C4873" s="178">
        <v>2015</v>
      </c>
      <c r="D4873" s="178" t="s">
        <v>336</v>
      </c>
      <c r="E4873" s="178" t="s">
        <v>337</v>
      </c>
      <c r="F4873" s="178" t="s">
        <v>570</v>
      </c>
      <c r="G4873" s="178">
        <v>6856</v>
      </c>
      <c r="H4873" s="1">
        <v>1.46949332702E-6</v>
      </c>
      <c r="I4873" s="178">
        <v>1.6458325262624002E-6</v>
      </c>
      <c r="J4873" s="178" t="s">
        <v>625</v>
      </c>
    </row>
    <row r="4874" spans="1:10" x14ac:dyDescent="0.45">
      <c r="A4874" s="178" t="s">
        <v>567</v>
      </c>
      <c r="B4874" s="178" t="s">
        <v>568</v>
      </c>
      <c r="C4874" s="178">
        <v>2015</v>
      </c>
      <c r="D4874" s="178" t="s">
        <v>336</v>
      </c>
      <c r="E4874" s="178" t="s">
        <v>337</v>
      </c>
      <c r="F4874" s="178" t="s">
        <v>570</v>
      </c>
      <c r="G4874" s="178">
        <v>6959</v>
      </c>
      <c r="H4874" s="1">
        <v>1.4482956203199999E-6</v>
      </c>
      <c r="I4874" s="178">
        <v>1.6220910947584E-6</v>
      </c>
      <c r="J4874" s="178" t="s">
        <v>625</v>
      </c>
    </row>
    <row r="4875" spans="1:10" x14ac:dyDescent="0.45">
      <c r="A4875" s="178" t="s">
        <v>567</v>
      </c>
      <c r="B4875" s="178" t="s">
        <v>568</v>
      </c>
      <c r="C4875" s="178">
        <v>2015</v>
      </c>
      <c r="D4875" s="178" t="s">
        <v>336</v>
      </c>
      <c r="E4875" s="178" t="s">
        <v>337</v>
      </c>
      <c r="F4875" s="178" t="s">
        <v>573</v>
      </c>
      <c r="G4875" s="178">
        <v>9627</v>
      </c>
      <c r="H4875" s="1">
        <v>7.0818437052400002E-6</v>
      </c>
      <c r="I4875" s="178">
        <v>7.9316649498688004E-6</v>
      </c>
      <c r="J4875" s="178" t="s">
        <v>625</v>
      </c>
    </row>
    <row r="4876" spans="1:10" x14ac:dyDescent="0.45">
      <c r="A4876" s="178" t="s">
        <v>567</v>
      </c>
      <c r="B4876" s="178" t="s">
        <v>568</v>
      </c>
      <c r="C4876" s="178">
        <v>2015</v>
      </c>
      <c r="D4876" s="178" t="s">
        <v>336</v>
      </c>
      <c r="E4876" s="178" t="s">
        <v>337</v>
      </c>
      <c r="F4876" s="178" t="s">
        <v>573</v>
      </c>
      <c r="G4876" s="178">
        <v>9775</v>
      </c>
      <c r="H4876" s="1">
        <v>6.9796874413399998E-6</v>
      </c>
      <c r="I4876" s="178">
        <v>7.8172499343008013E-6</v>
      </c>
      <c r="J4876" s="178" t="s">
        <v>625</v>
      </c>
    </row>
    <row r="4877" spans="1:10" x14ac:dyDescent="0.45">
      <c r="A4877" s="178" t="s">
        <v>567</v>
      </c>
      <c r="B4877" s="178" t="s">
        <v>568</v>
      </c>
      <c r="C4877" s="178">
        <v>2015</v>
      </c>
      <c r="D4877" s="178" t="s">
        <v>336</v>
      </c>
      <c r="E4877" s="178" t="s">
        <v>337</v>
      </c>
      <c r="F4877" s="178" t="s">
        <v>573</v>
      </c>
      <c r="G4877" s="178">
        <v>100000</v>
      </c>
      <c r="H4877" s="1">
        <v>9.9999999999999998E-13</v>
      </c>
      <c r="I4877" s="178">
        <v>1.1200000000000001E-12</v>
      </c>
      <c r="J4877" s="178" t="s">
        <v>625</v>
      </c>
    </row>
    <row r="4878" spans="1:10" x14ac:dyDescent="0.45">
      <c r="A4878" s="178" t="s">
        <v>567</v>
      </c>
      <c r="B4878" s="178" t="s">
        <v>568</v>
      </c>
      <c r="C4878" s="178">
        <v>2020</v>
      </c>
      <c r="D4878" s="178" t="s">
        <v>336</v>
      </c>
      <c r="E4878" s="178" t="s">
        <v>337</v>
      </c>
      <c r="F4878" s="178" t="s">
        <v>573</v>
      </c>
      <c r="G4878" s="178">
        <v>-100000</v>
      </c>
      <c r="H4878" s="178">
        <v>0</v>
      </c>
      <c r="I4878" s="178">
        <v>0</v>
      </c>
      <c r="J4878" s="178" t="s">
        <v>625</v>
      </c>
    </row>
    <row r="4879" spans="1:10" x14ac:dyDescent="0.45">
      <c r="A4879" s="178" t="s">
        <v>567</v>
      </c>
      <c r="B4879" s="178" t="s">
        <v>568</v>
      </c>
      <c r="C4879" s="178">
        <v>2020</v>
      </c>
      <c r="D4879" s="178" t="s">
        <v>336</v>
      </c>
      <c r="E4879" s="178" t="s">
        <v>337</v>
      </c>
      <c r="F4879" s="178" t="s">
        <v>573</v>
      </c>
      <c r="G4879" s="178">
        <v>-144</v>
      </c>
      <c r="H4879" s="178">
        <v>6.5851500257849997E-3</v>
      </c>
      <c r="I4879" s="178">
        <v>7.3753680288792004E-3</v>
      </c>
      <c r="J4879" s="178" t="s">
        <v>625</v>
      </c>
    </row>
    <row r="4880" spans="1:10" x14ac:dyDescent="0.45">
      <c r="A4880" s="178" t="s">
        <v>567</v>
      </c>
      <c r="B4880" s="178" t="s">
        <v>568</v>
      </c>
      <c r="C4880" s="178">
        <v>2020</v>
      </c>
      <c r="D4880" s="178" t="s">
        <v>336</v>
      </c>
      <c r="E4880" s="178" t="s">
        <v>337</v>
      </c>
      <c r="F4880" s="178" t="s">
        <v>573</v>
      </c>
      <c r="G4880" s="178">
        <v>-144</v>
      </c>
      <c r="H4880" s="178">
        <v>0</v>
      </c>
      <c r="I4880" s="178">
        <v>0</v>
      </c>
      <c r="J4880" s="178" t="s">
        <v>625</v>
      </c>
    </row>
    <row r="4881" spans="1:10" x14ac:dyDescent="0.45">
      <c r="A4881" s="178" t="s">
        <v>567</v>
      </c>
      <c r="B4881" s="178" t="s">
        <v>568</v>
      </c>
      <c r="C4881" s="178">
        <v>2020</v>
      </c>
      <c r="D4881" s="178" t="s">
        <v>336</v>
      </c>
      <c r="E4881" s="178" t="s">
        <v>337</v>
      </c>
      <c r="F4881" s="178" t="s">
        <v>573</v>
      </c>
      <c r="G4881" s="178">
        <v>-142</v>
      </c>
      <c r="H4881" s="178">
        <v>5.5037555284797998E-3</v>
      </c>
      <c r="I4881" s="178">
        <v>6.1642061918973767E-3</v>
      </c>
      <c r="J4881" s="178" t="s">
        <v>625</v>
      </c>
    </row>
    <row r="4882" spans="1:10" x14ac:dyDescent="0.45">
      <c r="A4882" s="178" t="s">
        <v>567</v>
      </c>
      <c r="B4882" s="178" t="s">
        <v>568</v>
      </c>
      <c r="C4882" s="178">
        <v>2020</v>
      </c>
      <c r="D4882" s="178" t="s">
        <v>336</v>
      </c>
      <c r="E4882" s="178" t="s">
        <v>337</v>
      </c>
      <c r="F4882" s="178" t="s">
        <v>573</v>
      </c>
      <c r="G4882" s="178">
        <v>-141</v>
      </c>
      <c r="H4882" s="178">
        <v>4.7350046224892001E-3</v>
      </c>
      <c r="I4882" s="178">
        <v>5.3032051771879042E-3</v>
      </c>
      <c r="J4882" s="178" t="s">
        <v>625</v>
      </c>
    </row>
    <row r="4883" spans="1:10" x14ac:dyDescent="0.45">
      <c r="A4883" s="178" t="s">
        <v>567</v>
      </c>
      <c r="B4883" s="178" t="s">
        <v>568</v>
      </c>
      <c r="C4883" s="178">
        <v>2020</v>
      </c>
      <c r="D4883" s="178" t="s">
        <v>336</v>
      </c>
      <c r="E4883" s="178" t="s">
        <v>337</v>
      </c>
      <c r="F4883" s="178" t="s">
        <v>573</v>
      </c>
      <c r="G4883" s="178">
        <v>-140</v>
      </c>
      <c r="H4883" s="178">
        <v>7.2394222952425003E-3</v>
      </c>
      <c r="I4883" s="178">
        <v>8.1081529706716008E-3</v>
      </c>
      <c r="J4883" s="178" t="s">
        <v>625</v>
      </c>
    </row>
    <row r="4884" spans="1:10" x14ac:dyDescent="0.45">
      <c r="A4884" s="178" t="s">
        <v>567</v>
      </c>
      <c r="B4884" s="178" t="s">
        <v>568</v>
      </c>
      <c r="C4884" s="178">
        <v>2020</v>
      </c>
      <c r="D4884" s="178" t="s">
        <v>336</v>
      </c>
      <c r="E4884" s="178" t="s">
        <v>337</v>
      </c>
      <c r="F4884" s="178" t="s">
        <v>573</v>
      </c>
      <c r="G4884" s="178">
        <v>-137</v>
      </c>
      <c r="H4884" s="178">
        <v>4.1571995243429999E-3</v>
      </c>
      <c r="I4884" s="178">
        <v>4.6560634672641607E-3</v>
      </c>
      <c r="J4884" s="178" t="s">
        <v>625</v>
      </c>
    </row>
    <row r="4885" spans="1:10" x14ac:dyDescent="0.45">
      <c r="A4885" s="178" t="s">
        <v>567</v>
      </c>
      <c r="B4885" s="178" t="s">
        <v>568</v>
      </c>
      <c r="C4885" s="178">
        <v>2020</v>
      </c>
      <c r="D4885" s="178" t="s">
        <v>336</v>
      </c>
      <c r="E4885" s="178" t="s">
        <v>337</v>
      </c>
      <c r="F4885" s="178" t="s">
        <v>573</v>
      </c>
      <c r="G4885" s="178">
        <v>-136</v>
      </c>
      <c r="H4885" s="178">
        <v>5.4925568401814001E-3</v>
      </c>
      <c r="I4885" s="178">
        <v>6.1516636610031688E-3</v>
      </c>
      <c r="J4885" s="178" t="s">
        <v>625</v>
      </c>
    </row>
    <row r="4886" spans="1:10" x14ac:dyDescent="0.45">
      <c r="A4886" s="178" t="s">
        <v>567</v>
      </c>
      <c r="B4886" s="178" t="s">
        <v>568</v>
      </c>
      <c r="C4886" s="178">
        <v>2020</v>
      </c>
      <c r="D4886" s="178" t="s">
        <v>336</v>
      </c>
      <c r="E4886" s="178" t="s">
        <v>337</v>
      </c>
      <c r="F4886" s="178" t="s">
        <v>573</v>
      </c>
      <c r="G4886" s="178">
        <v>-132</v>
      </c>
      <c r="H4886" s="178">
        <v>4.0134587325156004E-3</v>
      </c>
      <c r="I4886" s="178">
        <v>4.4950737804174724E-3</v>
      </c>
      <c r="J4886" s="178" t="s">
        <v>625</v>
      </c>
    </row>
    <row r="4887" spans="1:10" x14ac:dyDescent="0.45">
      <c r="A4887" s="178" t="s">
        <v>567</v>
      </c>
      <c r="B4887" s="178" t="s">
        <v>568</v>
      </c>
      <c r="C4887" s="178">
        <v>2020</v>
      </c>
      <c r="D4887" s="178" t="s">
        <v>336</v>
      </c>
      <c r="E4887" s="178" t="s">
        <v>337</v>
      </c>
      <c r="F4887" s="178" t="s">
        <v>573</v>
      </c>
      <c r="G4887" s="178">
        <v>-131</v>
      </c>
      <c r="H4887" s="178">
        <v>9.9612376652658003E-3</v>
      </c>
      <c r="I4887" s="178">
        <v>1.1156586185097697E-2</v>
      </c>
      <c r="J4887" s="178" t="s">
        <v>625</v>
      </c>
    </row>
    <row r="4888" spans="1:10" x14ac:dyDescent="0.45">
      <c r="A4888" s="178" t="s">
        <v>567</v>
      </c>
      <c r="B4888" s="178" t="s">
        <v>568</v>
      </c>
      <c r="C4888" s="178">
        <v>2020</v>
      </c>
      <c r="D4888" s="178" t="s">
        <v>336</v>
      </c>
      <c r="E4888" s="178" t="s">
        <v>337</v>
      </c>
      <c r="F4888" s="178" t="s">
        <v>573</v>
      </c>
      <c r="G4888" s="178">
        <v>-130</v>
      </c>
      <c r="H4888" s="178">
        <v>1.3313690200448E-2</v>
      </c>
      <c r="I4888" s="178">
        <v>1.4911333024501761E-2</v>
      </c>
      <c r="J4888" s="178" t="s">
        <v>625</v>
      </c>
    </row>
    <row r="4889" spans="1:10" x14ac:dyDescent="0.45">
      <c r="A4889" s="178" t="s">
        <v>567</v>
      </c>
      <c r="B4889" s="178" t="s">
        <v>568</v>
      </c>
      <c r="C4889" s="178">
        <v>2020</v>
      </c>
      <c r="D4889" s="178" t="s">
        <v>336</v>
      </c>
      <c r="E4889" s="178" t="s">
        <v>337</v>
      </c>
      <c r="F4889" s="178" t="s">
        <v>573</v>
      </c>
      <c r="G4889" s="178">
        <v>-128</v>
      </c>
      <c r="H4889" s="178">
        <v>3.0642510391772002E-3</v>
      </c>
      <c r="I4889" s="178">
        <v>3.4319611638784645E-3</v>
      </c>
      <c r="J4889" s="178" t="s">
        <v>625</v>
      </c>
    </row>
    <row r="4890" spans="1:10" x14ac:dyDescent="0.45">
      <c r="A4890" s="178" t="s">
        <v>567</v>
      </c>
      <c r="B4890" s="178" t="s">
        <v>568</v>
      </c>
      <c r="C4890" s="178">
        <v>2020</v>
      </c>
      <c r="D4890" s="178" t="s">
        <v>336</v>
      </c>
      <c r="E4890" s="178" t="s">
        <v>337</v>
      </c>
      <c r="F4890" s="178" t="s">
        <v>573</v>
      </c>
      <c r="G4890" s="178">
        <v>-127</v>
      </c>
      <c r="H4890" s="178">
        <v>3.13941359054297E-2</v>
      </c>
      <c r="I4890" s="178">
        <v>3.5161432214081266E-2</v>
      </c>
      <c r="J4890" s="178" t="s">
        <v>625</v>
      </c>
    </row>
    <row r="4891" spans="1:10" x14ac:dyDescent="0.45">
      <c r="A4891" s="178" t="s">
        <v>567</v>
      </c>
      <c r="B4891" s="178" t="s">
        <v>568</v>
      </c>
      <c r="C4891" s="178">
        <v>2020</v>
      </c>
      <c r="D4891" s="178" t="s">
        <v>336</v>
      </c>
      <c r="E4891" s="178" t="s">
        <v>337</v>
      </c>
      <c r="F4891" s="178" t="s">
        <v>573</v>
      </c>
      <c r="G4891" s="178">
        <v>-126</v>
      </c>
      <c r="H4891" s="178">
        <v>2.1230370970442902E-2</v>
      </c>
      <c r="I4891" s="178">
        <v>2.3778015486896051E-2</v>
      </c>
      <c r="J4891" s="178" t="s">
        <v>625</v>
      </c>
    </row>
    <row r="4892" spans="1:10" x14ac:dyDescent="0.45">
      <c r="A4892" s="178" t="s">
        <v>567</v>
      </c>
      <c r="B4892" s="178" t="s">
        <v>568</v>
      </c>
      <c r="C4892" s="178">
        <v>2020</v>
      </c>
      <c r="D4892" s="178" t="s">
        <v>336</v>
      </c>
      <c r="E4892" s="178" t="s">
        <v>337</v>
      </c>
      <c r="F4892" s="178" t="s">
        <v>573</v>
      </c>
      <c r="G4892" s="178">
        <v>-125</v>
      </c>
      <c r="H4892" s="178">
        <v>1.05209262110293E-2</v>
      </c>
      <c r="I4892" s="178">
        <v>1.1783437356352816E-2</v>
      </c>
      <c r="J4892" s="178" t="s">
        <v>625</v>
      </c>
    </row>
    <row r="4893" spans="1:10" x14ac:dyDescent="0.45">
      <c r="A4893" s="178" t="s">
        <v>567</v>
      </c>
      <c r="B4893" s="178" t="s">
        <v>568</v>
      </c>
      <c r="C4893" s="178">
        <v>2020</v>
      </c>
      <c r="D4893" s="178" t="s">
        <v>336</v>
      </c>
      <c r="E4893" s="178" t="s">
        <v>337</v>
      </c>
      <c r="F4893" s="178" t="s">
        <v>573</v>
      </c>
      <c r="G4893" s="178">
        <v>-124</v>
      </c>
      <c r="H4893" s="178">
        <v>2.2387953475117701E-2</v>
      </c>
      <c r="I4893" s="178">
        <v>2.5074507892131826E-2</v>
      </c>
      <c r="J4893" s="178" t="s">
        <v>625</v>
      </c>
    </row>
    <row r="4894" spans="1:10" x14ac:dyDescent="0.45">
      <c r="A4894" s="178" t="s">
        <v>567</v>
      </c>
      <c r="B4894" s="178" t="s">
        <v>568</v>
      </c>
      <c r="C4894" s="178">
        <v>2020</v>
      </c>
      <c r="D4894" s="178" t="s">
        <v>336</v>
      </c>
      <c r="E4894" s="178" t="s">
        <v>337</v>
      </c>
      <c r="F4894" s="178" t="s">
        <v>573</v>
      </c>
      <c r="G4894" s="178">
        <v>-123</v>
      </c>
      <c r="H4894" s="178">
        <v>1.7361469566822101E-2</v>
      </c>
      <c r="I4894" s="178">
        <v>1.9444845914840754E-2</v>
      </c>
      <c r="J4894" s="178" t="s">
        <v>625</v>
      </c>
    </row>
    <row r="4895" spans="1:10" x14ac:dyDescent="0.45">
      <c r="A4895" s="178" t="s">
        <v>567</v>
      </c>
      <c r="B4895" s="178" t="s">
        <v>568</v>
      </c>
      <c r="C4895" s="178">
        <v>2020</v>
      </c>
      <c r="D4895" s="178" t="s">
        <v>336</v>
      </c>
      <c r="E4895" s="178" t="s">
        <v>337</v>
      </c>
      <c r="F4895" s="178" t="s">
        <v>573</v>
      </c>
      <c r="G4895" s="178">
        <v>-122</v>
      </c>
      <c r="H4895" s="178">
        <v>4.5770020224154004E-3</v>
      </c>
      <c r="I4895" s="178">
        <v>5.126242265105249E-3</v>
      </c>
      <c r="J4895" s="178" t="s">
        <v>625</v>
      </c>
    </row>
    <row r="4896" spans="1:10" x14ac:dyDescent="0.45">
      <c r="A4896" s="178" t="s">
        <v>567</v>
      </c>
      <c r="B4896" s="178" t="s">
        <v>568</v>
      </c>
      <c r="C4896" s="178">
        <v>2020</v>
      </c>
      <c r="D4896" s="178" t="s">
        <v>336</v>
      </c>
      <c r="E4896" s="178" t="s">
        <v>337</v>
      </c>
      <c r="F4896" s="178" t="s">
        <v>573</v>
      </c>
      <c r="G4896" s="178">
        <v>-121</v>
      </c>
      <c r="H4896" s="178">
        <v>2.2140577202662801E-2</v>
      </c>
      <c r="I4896" s="178">
        <v>2.4797446466982339E-2</v>
      </c>
      <c r="J4896" s="178" t="s">
        <v>625</v>
      </c>
    </row>
    <row r="4897" spans="1:10" x14ac:dyDescent="0.45">
      <c r="A4897" s="178" t="s">
        <v>567</v>
      </c>
      <c r="B4897" s="178" t="s">
        <v>568</v>
      </c>
      <c r="C4897" s="178">
        <v>2020</v>
      </c>
      <c r="D4897" s="178" t="s">
        <v>336</v>
      </c>
      <c r="E4897" s="178" t="s">
        <v>337</v>
      </c>
      <c r="F4897" s="178" t="s">
        <v>573</v>
      </c>
      <c r="G4897" s="178">
        <v>-120</v>
      </c>
      <c r="H4897" s="178">
        <v>7.2654457762837002E-3</v>
      </c>
      <c r="I4897" s="178">
        <v>8.1372992694377453E-3</v>
      </c>
      <c r="J4897" s="178" t="s">
        <v>625</v>
      </c>
    </row>
    <row r="4898" spans="1:10" x14ac:dyDescent="0.45">
      <c r="A4898" s="178" t="s">
        <v>567</v>
      </c>
      <c r="B4898" s="178" t="s">
        <v>568</v>
      </c>
      <c r="C4898" s="178">
        <v>2020</v>
      </c>
      <c r="D4898" s="178" t="s">
        <v>336</v>
      </c>
      <c r="E4898" s="178" t="s">
        <v>337</v>
      </c>
      <c r="F4898" s="178" t="s">
        <v>573</v>
      </c>
      <c r="G4898" s="178">
        <v>-119</v>
      </c>
      <c r="H4898" s="178">
        <v>3.3913409803062698E-2</v>
      </c>
      <c r="I4898" s="178">
        <v>3.7983018979430225E-2</v>
      </c>
      <c r="J4898" s="178" t="s">
        <v>625</v>
      </c>
    </row>
    <row r="4899" spans="1:10" x14ac:dyDescent="0.45">
      <c r="A4899" s="178" t="s">
        <v>567</v>
      </c>
      <c r="B4899" s="178" t="s">
        <v>568</v>
      </c>
      <c r="C4899" s="178">
        <v>2020</v>
      </c>
      <c r="D4899" s="178" t="s">
        <v>336</v>
      </c>
      <c r="E4899" s="178" t="s">
        <v>337</v>
      </c>
      <c r="F4899" s="178" t="s">
        <v>573</v>
      </c>
      <c r="G4899" s="178">
        <v>-118</v>
      </c>
      <c r="H4899" s="178">
        <v>2.19418767374009E-2</v>
      </c>
      <c r="I4899" s="178">
        <v>2.4574901945889009E-2</v>
      </c>
      <c r="J4899" s="178" t="s">
        <v>625</v>
      </c>
    </row>
    <row r="4900" spans="1:10" x14ac:dyDescent="0.45">
      <c r="A4900" s="178" t="s">
        <v>567</v>
      </c>
      <c r="B4900" s="178" t="s">
        <v>568</v>
      </c>
      <c r="C4900" s="178">
        <v>2020</v>
      </c>
      <c r="D4900" s="178" t="s">
        <v>336</v>
      </c>
      <c r="E4900" s="178" t="s">
        <v>337</v>
      </c>
      <c r="F4900" s="178" t="s">
        <v>573</v>
      </c>
      <c r="G4900" s="178">
        <v>-117</v>
      </c>
      <c r="H4900" s="178">
        <v>3.2946642255410601E-2</v>
      </c>
      <c r="I4900" s="178">
        <v>3.6900239326059875E-2</v>
      </c>
      <c r="J4900" s="178" t="s">
        <v>625</v>
      </c>
    </row>
    <row r="4901" spans="1:10" x14ac:dyDescent="0.45">
      <c r="A4901" s="178" t="s">
        <v>567</v>
      </c>
      <c r="B4901" s="178" t="s">
        <v>568</v>
      </c>
      <c r="C4901" s="178">
        <v>2020</v>
      </c>
      <c r="D4901" s="178" t="s">
        <v>336</v>
      </c>
      <c r="E4901" s="178" t="s">
        <v>337</v>
      </c>
      <c r="F4901" s="178" t="s">
        <v>573</v>
      </c>
      <c r="G4901" s="178">
        <v>-116</v>
      </c>
      <c r="H4901" s="178">
        <v>3.2024110434576897E-2</v>
      </c>
      <c r="I4901" s="178">
        <v>3.5867003686726129E-2</v>
      </c>
      <c r="J4901" s="178" t="s">
        <v>625</v>
      </c>
    </row>
    <row r="4902" spans="1:10" x14ac:dyDescent="0.45">
      <c r="A4902" s="178" t="s">
        <v>567</v>
      </c>
      <c r="B4902" s="178" t="s">
        <v>568</v>
      </c>
      <c r="C4902" s="178">
        <v>2020</v>
      </c>
      <c r="D4902" s="178" t="s">
        <v>336</v>
      </c>
      <c r="E4902" s="178" t="s">
        <v>337</v>
      </c>
      <c r="F4902" s="178" t="s">
        <v>573</v>
      </c>
      <c r="G4902" s="178">
        <v>-115</v>
      </c>
      <c r="H4902" s="178">
        <v>1.39003249350935E-2</v>
      </c>
      <c r="I4902" s="178">
        <v>1.5568363927304721E-2</v>
      </c>
      <c r="J4902" s="178" t="s">
        <v>625</v>
      </c>
    </row>
    <row r="4903" spans="1:10" x14ac:dyDescent="0.45">
      <c r="A4903" s="178" t="s">
        <v>567</v>
      </c>
      <c r="B4903" s="178" t="s">
        <v>568</v>
      </c>
      <c r="C4903" s="178">
        <v>2020</v>
      </c>
      <c r="D4903" s="178" t="s">
        <v>336</v>
      </c>
      <c r="E4903" s="178" t="s">
        <v>337</v>
      </c>
      <c r="F4903" s="178" t="s">
        <v>573</v>
      </c>
      <c r="G4903" s="178">
        <v>-114</v>
      </c>
      <c r="H4903" s="178">
        <v>9.5182366203516999E-3</v>
      </c>
      <c r="I4903" s="178">
        <v>1.0660425014793905E-2</v>
      </c>
      <c r="J4903" s="178" t="s">
        <v>625</v>
      </c>
    </row>
    <row r="4904" spans="1:10" x14ac:dyDescent="0.45">
      <c r="A4904" s="178" t="s">
        <v>567</v>
      </c>
      <c r="B4904" s="178" t="s">
        <v>568</v>
      </c>
      <c r="C4904" s="178">
        <v>2020</v>
      </c>
      <c r="D4904" s="178" t="s">
        <v>336</v>
      </c>
      <c r="E4904" s="178" t="s">
        <v>337</v>
      </c>
      <c r="F4904" s="178" t="s">
        <v>573</v>
      </c>
      <c r="G4904" s="178">
        <v>-113</v>
      </c>
      <c r="H4904" s="178">
        <v>2.32993056997657E-2</v>
      </c>
      <c r="I4904" s="178">
        <v>2.6095222383737585E-2</v>
      </c>
      <c r="J4904" s="178" t="s">
        <v>625</v>
      </c>
    </row>
    <row r="4905" spans="1:10" x14ac:dyDescent="0.45">
      <c r="A4905" s="178" t="s">
        <v>567</v>
      </c>
      <c r="B4905" s="178" t="s">
        <v>568</v>
      </c>
      <c r="C4905" s="178">
        <v>2020</v>
      </c>
      <c r="D4905" s="178" t="s">
        <v>336</v>
      </c>
      <c r="E4905" s="178" t="s">
        <v>337</v>
      </c>
      <c r="F4905" s="178" t="s">
        <v>573</v>
      </c>
      <c r="G4905" s="178">
        <v>-112</v>
      </c>
      <c r="H4905" s="178">
        <v>1.4647126663476199E-2</v>
      </c>
      <c r="I4905" s="178">
        <v>1.6404781863093344E-2</v>
      </c>
      <c r="J4905" s="178" t="s">
        <v>625</v>
      </c>
    </row>
    <row r="4906" spans="1:10" x14ac:dyDescent="0.45">
      <c r="A4906" s="178" t="s">
        <v>567</v>
      </c>
      <c r="B4906" s="178" t="s">
        <v>568</v>
      </c>
      <c r="C4906" s="178">
        <v>2020</v>
      </c>
      <c r="D4906" s="178" t="s">
        <v>336</v>
      </c>
      <c r="E4906" s="178" t="s">
        <v>337</v>
      </c>
      <c r="F4906" s="178" t="s">
        <v>573</v>
      </c>
      <c r="G4906" s="178">
        <v>-111</v>
      </c>
      <c r="H4906" s="178">
        <v>1.39164838474244E-2</v>
      </c>
      <c r="I4906" s="178">
        <v>1.5586461909115329E-2</v>
      </c>
      <c r="J4906" s="178" t="s">
        <v>625</v>
      </c>
    </row>
    <row r="4907" spans="1:10" x14ac:dyDescent="0.45">
      <c r="A4907" s="178" t="s">
        <v>567</v>
      </c>
      <c r="B4907" s="178" t="s">
        <v>568</v>
      </c>
      <c r="C4907" s="178">
        <v>2020</v>
      </c>
      <c r="D4907" s="178" t="s">
        <v>336</v>
      </c>
      <c r="E4907" s="178" t="s">
        <v>337</v>
      </c>
      <c r="F4907" s="178" t="s">
        <v>573</v>
      </c>
      <c r="G4907" s="178">
        <v>-110</v>
      </c>
      <c r="H4907" s="178">
        <v>1.38339446857572E-2</v>
      </c>
      <c r="I4907" s="178">
        <v>1.5494018048048066E-2</v>
      </c>
      <c r="J4907" s="178" t="s">
        <v>625</v>
      </c>
    </row>
    <row r="4908" spans="1:10" x14ac:dyDescent="0.45">
      <c r="A4908" s="178" t="s">
        <v>567</v>
      </c>
      <c r="B4908" s="178" t="s">
        <v>568</v>
      </c>
      <c r="C4908" s="178">
        <v>2020</v>
      </c>
      <c r="D4908" s="178" t="s">
        <v>336</v>
      </c>
      <c r="E4908" s="178" t="s">
        <v>337</v>
      </c>
      <c r="F4908" s="178" t="s">
        <v>573</v>
      </c>
      <c r="G4908" s="178">
        <v>-109</v>
      </c>
      <c r="H4908" s="178">
        <v>2.1954454481601701E-2</v>
      </c>
      <c r="I4908" s="178">
        <v>2.4588989019393909E-2</v>
      </c>
      <c r="J4908" s="178" t="s">
        <v>625</v>
      </c>
    </row>
    <row r="4909" spans="1:10" x14ac:dyDescent="0.45">
      <c r="A4909" s="178" t="s">
        <v>567</v>
      </c>
      <c r="B4909" s="178" t="s">
        <v>568</v>
      </c>
      <c r="C4909" s="178">
        <v>2020</v>
      </c>
      <c r="D4909" s="178" t="s">
        <v>336</v>
      </c>
      <c r="E4909" s="178" t="s">
        <v>337</v>
      </c>
      <c r="F4909" s="178" t="s">
        <v>573</v>
      </c>
      <c r="G4909" s="178">
        <v>-108</v>
      </c>
      <c r="H4909" s="178">
        <v>1.0410154238343201E-2</v>
      </c>
      <c r="I4909" s="178">
        <v>1.1659372746944386E-2</v>
      </c>
      <c r="J4909" s="178" t="s">
        <v>625</v>
      </c>
    </row>
    <row r="4910" spans="1:10" x14ac:dyDescent="0.45">
      <c r="A4910" s="178" t="s">
        <v>567</v>
      </c>
      <c r="B4910" s="178" t="s">
        <v>568</v>
      </c>
      <c r="C4910" s="178">
        <v>2020</v>
      </c>
      <c r="D4910" s="178" t="s">
        <v>336</v>
      </c>
      <c r="E4910" s="178" t="s">
        <v>337</v>
      </c>
      <c r="F4910" s="178" t="s">
        <v>573</v>
      </c>
      <c r="G4910" s="178">
        <v>-107</v>
      </c>
      <c r="H4910" s="178">
        <v>3.2675044611096403E-2</v>
      </c>
      <c r="I4910" s="178">
        <v>3.6596049964427974E-2</v>
      </c>
      <c r="J4910" s="178" t="s">
        <v>625</v>
      </c>
    </row>
    <row r="4911" spans="1:10" x14ac:dyDescent="0.45">
      <c r="A4911" s="178" t="s">
        <v>567</v>
      </c>
      <c r="B4911" s="178" t="s">
        <v>568</v>
      </c>
      <c r="C4911" s="178">
        <v>2020</v>
      </c>
      <c r="D4911" s="178" t="s">
        <v>336</v>
      </c>
      <c r="E4911" s="178" t="s">
        <v>337</v>
      </c>
      <c r="F4911" s="178" t="s">
        <v>573</v>
      </c>
      <c r="G4911" s="178">
        <v>-106</v>
      </c>
      <c r="H4911" s="178">
        <v>3.3296791138127398E-2</v>
      </c>
      <c r="I4911" s="178">
        <v>3.7292406074702689E-2</v>
      </c>
      <c r="J4911" s="178" t="s">
        <v>625</v>
      </c>
    </row>
    <row r="4912" spans="1:10" x14ac:dyDescent="0.45">
      <c r="A4912" s="178" t="s">
        <v>567</v>
      </c>
      <c r="B4912" s="178" t="s">
        <v>568</v>
      </c>
      <c r="C4912" s="178">
        <v>2020</v>
      </c>
      <c r="D4912" s="178" t="s">
        <v>336</v>
      </c>
      <c r="E4912" s="178" t="s">
        <v>337</v>
      </c>
      <c r="F4912" s="178" t="s">
        <v>573</v>
      </c>
      <c r="G4912" s="178">
        <v>-105</v>
      </c>
      <c r="H4912" s="178">
        <v>1.75623117247596E-2</v>
      </c>
      <c r="I4912" s="178">
        <v>1.9669789131730755E-2</v>
      </c>
      <c r="J4912" s="178" t="s">
        <v>625</v>
      </c>
    </row>
    <row r="4913" spans="1:10" x14ac:dyDescent="0.45">
      <c r="A4913" s="178" t="s">
        <v>567</v>
      </c>
      <c r="B4913" s="178" t="s">
        <v>568</v>
      </c>
      <c r="C4913" s="178">
        <v>2020</v>
      </c>
      <c r="D4913" s="178" t="s">
        <v>336</v>
      </c>
      <c r="E4913" s="178" t="s">
        <v>337</v>
      </c>
      <c r="F4913" s="178" t="s">
        <v>573</v>
      </c>
      <c r="G4913" s="178">
        <v>-104</v>
      </c>
      <c r="H4913" s="178">
        <v>8.7866624817252003E-3</v>
      </c>
      <c r="I4913" s="178">
        <v>9.8410619795322261E-3</v>
      </c>
      <c r="J4913" s="178" t="s">
        <v>625</v>
      </c>
    </row>
    <row r="4914" spans="1:10" x14ac:dyDescent="0.45">
      <c r="A4914" s="178" t="s">
        <v>567</v>
      </c>
      <c r="B4914" s="178" t="s">
        <v>568</v>
      </c>
      <c r="C4914" s="178">
        <v>2020</v>
      </c>
      <c r="D4914" s="178" t="s">
        <v>336</v>
      </c>
      <c r="E4914" s="178" t="s">
        <v>337</v>
      </c>
      <c r="F4914" s="178" t="s">
        <v>573</v>
      </c>
      <c r="G4914" s="178">
        <v>-103</v>
      </c>
      <c r="H4914" s="178">
        <v>2.1393248112872201E-2</v>
      </c>
      <c r="I4914" s="178">
        <v>2.3960437886416868E-2</v>
      </c>
      <c r="J4914" s="178" t="s">
        <v>625</v>
      </c>
    </row>
    <row r="4915" spans="1:10" x14ac:dyDescent="0.45">
      <c r="A4915" s="178" t="s">
        <v>567</v>
      </c>
      <c r="B4915" s="178" t="s">
        <v>568</v>
      </c>
      <c r="C4915" s="178">
        <v>2020</v>
      </c>
      <c r="D4915" s="178" t="s">
        <v>336</v>
      </c>
      <c r="E4915" s="178" t="s">
        <v>337</v>
      </c>
      <c r="F4915" s="178" t="s">
        <v>573</v>
      </c>
      <c r="G4915" s="178">
        <v>-102</v>
      </c>
      <c r="H4915" s="178">
        <v>9.4956335378811006E-3</v>
      </c>
      <c r="I4915" s="178">
        <v>1.0635109562426835E-2</v>
      </c>
      <c r="J4915" s="178" t="s">
        <v>625</v>
      </c>
    </row>
    <row r="4916" spans="1:10" x14ac:dyDescent="0.45">
      <c r="A4916" s="178" t="s">
        <v>567</v>
      </c>
      <c r="B4916" s="178" t="s">
        <v>568</v>
      </c>
      <c r="C4916" s="178">
        <v>2020</v>
      </c>
      <c r="D4916" s="178" t="s">
        <v>336</v>
      </c>
      <c r="E4916" s="178" t="s">
        <v>337</v>
      </c>
      <c r="F4916" s="178" t="s">
        <v>573</v>
      </c>
      <c r="G4916" s="178">
        <v>-101</v>
      </c>
      <c r="H4916" s="178">
        <v>9.7359998617320993E-3</v>
      </c>
      <c r="I4916" s="178">
        <v>1.0904319845139952E-2</v>
      </c>
      <c r="J4916" s="178" t="s">
        <v>625</v>
      </c>
    </row>
    <row r="4917" spans="1:10" x14ac:dyDescent="0.45">
      <c r="A4917" s="178" t="s">
        <v>567</v>
      </c>
      <c r="B4917" s="178" t="s">
        <v>568</v>
      </c>
      <c r="C4917" s="178">
        <v>2020</v>
      </c>
      <c r="D4917" s="178" t="s">
        <v>336</v>
      </c>
      <c r="E4917" s="178" t="s">
        <v>337</v>
      </c>
      <c r="F4917" s="178" t="s">
        <v>573</v>
      </c>
      <c r="G4917" s="178">
        <v>-100</v>
      </c>
      <c r="H4917" s="178">
        <v>1.12043651752174E-2</v>
      </c>
      <c r="I4917" s="178">
        <v>1.254888899624349E-2</v>
      </c>
      <c r="J4917" s="178" t="s">
        <v>625</v>
      </c>
    </row>
    <row r="4918" spans="1:10" x14ac:dyDescent="0.45">
      <c r="A4918" s="178" t="s">
        <v>567</v>
      </c>
      <c r="B4918" s="178" t="s">
        <v>568</v>
      </c>
      <c r="C4918" s="178">
        <v>2020</v>
      </c>
      <c r="D4918" s="178" t="s">
        <v>336</v>
      </c>
      <c r="E4918" s="178" t="s">
        <v>337</v>
      </c>
      <c r="F4918" s="178" t="s">
        <v>573</v>
      </c>
      <c r="G4918" s="178">
        <v>-99</v>
      </c>
      <c r="H4918" s="178">
        <v>2.4021877907217E-3</v>
      </c>
      <c r="I4918" s="178">
        <v>2.6904503256083043E-3</v>
      </c>
      <c r="J4918" s="178" t="s">
        <v>625</v>
      </c>
    </row>
    <row r="4919" spans="1:10" x14ac:dyDescent="0.45">
      <c r="A4919" s="178" t="s">
        <v>567</v>
      </c>
      <c r="B4919" s="178" t="s">
        <v>568</v>
      </c>
      <c r="C4919" s="178">
        <v>2020</v>
      </c>
      <c r="D4919" s="178" t="s">
        <v>336</v>
      </c>
      <c r="E4919" s="178" t="s">
        <v>337</v>
      </c>
      <c r="F4919" s="178" t="s">
        <v>573</v>
      </c>
      <c r="G4919" s="178">
        <v>-98</v>
      </c>
      <c r="H4919" s="178">
        <v>7.1293867658823997E-3</v>
      </c>
      <c r="I4919" s="178">
        <v>7.984913177788289E-3</v>
      </c>
      <c r="J4919" s="178" t="s">
        <v>625</v>
      </c>
    </row>
    <row r="4920" spans="1:10" x14ac:dyDescent="0.45">
      <c r="A4920" s="178" t="s">
        <v>567</v>
      </c>
      <c r="B4920" s="178" t="s">
        <v>568</v>
      </c>
      <c r="C4920" s="178">
        <v>2020</v>
      </c>
      <c r="D4920" s="178" t="s">
        <v>336</v>
      </c>
      <c r="E4920" s="178" t="s">
        <v>337</v>
      </c>
      <c r="F4920" s="178" t="s">
        <v>573</v>
      </c>
      <c r="G4920" s="178">
        <v>-97</v>
      </c>
      <c r="H4920" s="178">
        <v>1.8282611970789699E-2</v>
      </c>
      <c r="I4920" s="178">
        <v>2.0476525407284465E-2</v>
      </c>
      <c r="J4920" s="178" t="s">
        <v>625</v>
      </c>
    </row>
    <row r="4921" spans="1:10" x14ac:dyDescent="0.45">
      <c r="A4921" s="178" t="s">
        <v>567</v>
      </c>
      <c r="B4921" s="178" t="s">
        <v>568</v>
      </c>
      <c r="C4921" s="178">
        <v>2020</v>
      </c>
      <c r="D4921" s="178" t="s">
        <v>336</v>
      </c>
      <c r="E4921" s="178" t="s">
        <v>337</v>
      </c>
      <c r="F4921" s="178" t="s">
        <v>573</v>
      </c>
      <c r="G4921" s="178">
        <v>-96</v>
      </c>
      <c r="H4921" s="178">
        <v>1.1935663176700501E-2</v>
      </c>
      <c r="I4921" s="178">
        <v>1.3367942757904563E-2</v>
      </c>
      <c r="J4921" s="178" t="s">
        <v>625</v>
      </c>
    </row>
    <row r="4922" spans="1:10" x14ac:dyDescent="0.45">
      <c r="A4922" s="178" t="s">
        <v>567</v>
      </c>
      <c r="B4922" s="178" t="s">
        <v>568</v>
      </c>
      <c r="C4922" s="178">
        <v>2020</v>
      </c>
      <c r="D4922" s="178" t="s">
        <v>336</v>
      </c>
      <c r="E4922" s="178" t="s">
        <v>337</v>
      </c>
      <c r="F4922" s="178" t="s">
        <v>573</v>
      </c>
      <c r="G4922" s="178">
        <v>-95</v>
      </c>
      <c r="H4922" s="178">
        <v>4.3059465242550003E-3</v>
      </c>
      <c r="I4922" s="178">
        <v>4.8226601071656005E-3</v>
      </c>
      <c r="J4922" s="178" t="s">
        <v>625</v>
      </c>
    </row>
    <row r="4923" spans="1:10" x14ac:dyDescent="0.45">
      <c r="A4923" s="178" t="s">
        <v>567</v>
      </c>
      <c r="B4923" s="178" t="s">
        <v>568</v>
      </c>
      <c r="C4923" s="178">
        <v>2020</v>
      </c>
      <c r="D4923" s="178" t="s">
        <v>336</v>
      </c>
      <c r="E4923" s="178" t="s">
        <v>337</v>
      </c>
      <c r="F4923" s="178" t="s">
        <v>573</v>
      </c>
      <c r="G4923" s="178">
        <v>-94</v>
      </c>
      <c r="H4923" s="178">
        <v>4.2230328544973997E-3</v>
      </c>
      <c r="I4923" s="178">
        <v>4.7297967970370879E-3</v>
      </c>
      <c r="J4923" s="178" t="s">
        <v>625</v>
      </c>
    </row>
    <row r="4924" spans="1:10" x14ac:dyDescent="0.45">
      <c r="A4924" s="178" t="s">
        <v>567</v>
      </c>
      <c r="B4924" s="178" t="s">
        <v>568</v>
      </c>
      <c r="C4924" s="178">
        <v>2020</v>
      </c>
      <c r="D4924" s="178" t="s">
        <v>336</v>
      </c>
      <c r="E4924" s="178" t="s">
        <v>337</v>
      </c>
      <c r="F4924" s="178" t="s">
        <v>573</v>
      </c>
      <c r="G4924" s="178">
        <v>-93</v>
      </c>
      <c r="H4924" s="178">
        <v>1.07102730544284E-2</v>
      </c>
      <c r="I4924" s="178">
        <v>1.1995505820959809E-2</v>
      </c>
      <c r="J4924" s="178" t="s">
        <v>625</v>
      </c>
    </row>
    <row r="4925" spans="1:10" x14ac:dyDescent="0.45">
      <c r="A4925" s="178" t="s">
        <v>567</v>
      </c>
      <c r="B4925" s="178" t="s">
        <v>568</v>
      </c>
      <c r="C4925" s="178">
        <v>2020</v>
      </c>
      <c r="D4925" s="178" t="s">
        <v>336</v>
      </c>
      <c r="E4925" s="178" t="s">
        <v>337</v>
      </c>
      <c r="F4925" s="178" t="s">
        <v>573</v>
      </c>
      <c r="G4925" s="178">
        <v>-92</v>
      </c>
      <c r="H4925" s="178">
        <v>6.4767878502606999E-3</v>
      </c>
      <c r="I4925" s="178">
        <v>7.2540023922919843E-3</v>
      </c>
      <c r="J4925" s="178" t="s">
        <v>625</v>
      </c>
    </row>
    <row r="4926" spans="1:10" x14ac:dyDescent="0.45">
      <c r="A4926" s="178" t="s">
        <v>567</v>
      </c>
      <c r="B4926" s="178" t="s">
        <v>568</v>
      </c>
      <c r="C4926" s="178">
        <v>2020</v>
      </c>
      <c r="D4926" s="178" t="s">
        <v>336</v>
      </c>
      <c r="E4926" s="178" t="s">
        <v>337</v>
      </c>
      <c r="F4926" s="178" t="s">
        <v>573</v>
      </c>
      <c r="G4926" s="178">
        <v>-91</v>
      </c>
      <c r="H4926" s="178">
        <v>1.01443625753745E-2</v>
      </c>
      <c r="I4926" s="178">
        <v>1.1361686084419441E-2</v>
      </c>
      <c r="J4926" s="178" t="s">
        <v>625</v>
      </c>
    </row>
    <row r="4927" spans="1:10" x14ac:dyDescent="0.45">
      <c r="A4927" s="178" t="s">
        <v>567</v>
      </c>
      <c r="B4927" s="178" t="s">
        <v>568</v>
      </c>
      <c r="C4927" s="178">
        <v>2020</v>
      </c>
      <c r="D4927" s="178" t="s">
        <v>336</v>
      </c>
      <c r="E4927" s="178" t="s">
        <v>337</v>
      </c>
      <c r="F4927" s="178" t="s">
        <v>573</v>
      </c>
      <c r="G4927" s="178">
        <v>-90</v>
      </c>
      <c r="H4927" s="178">
        <v>3.5511190071701999E-3</v>
      </c>
      <c r="I4927" s="178">
        <v>3.9772532880306246E-3</v>
      </c>
      <c r="J4927" s="178" t="s">
        <v>625</v>
      </c>
    </row>
    <row r="4928" spans="1:10" x14ac:dyDescent="0.45">
      <c r="A4928" s="178" t="s">
        <v>567</v>
      </c>
      <c r="B4928" s="178" t="s">
        <v>568</v>
      </c>
      <c r="C4928" s="178">
        <v>2020</v>
      </c>
      <c r="D4928" s="178" t="s">
        <v>336</v>
      </c>
      <c r="E4928" s="178" t="s">
        <v>337</v>
      </c>
      <c r="F4928" s="178" t="s">
        <v>573</v>
      </c>
      <c r="G4928" s="178">
        <v>-89</v>
      </c>
      <c r="H4928" s="178">
        <v>7.8256840351969004E-3</v>
      </c>
      <c r="I4928" s="178">
        <v>8.7647661194205292E-3</v>
      </c>
      <c r="J4928" s="178" t="s">
        <v>625</v>
      </c>
    </row>
    <row r="4929" spans="1:10" x14ac:dyDescent="0.45">
      <c r="A4929" s="178" t="s">
        <v>567</v>
      </c>
      <c r="B4929" s="178" t="s">
        <v>568</v>
      </c>
      <c r="C4929" s="178">
        <v>2020</v>
      </c>
      <c r="D4929" s="178" t="s">
        <v>336</v>
      </c>
      <c r="E4929" s="178" t="s">
        <v>337</v>
      </c>
      <c r="F4929" s="178" t="s">
        <v>573</v>
      </c>
      <c r="G4929" s="178">
        <v>-88</v>
      </c>
      <c r="H4929" s="178">
        <v>1.6856645932421099E-2</v>
      </c>
      <c r="I4929" s="178">
        <v>1.8879443444311632E-2</v>
      </c>
      <c r="J4929" s="178" t="s">
        <v>625</v>
      </c>
    </row>
    <row r="4930" spans="1:10" x14ac:dyDescent="0.45">
      <c r="A4930" s="178" t="s">
        <v>567</v>
      </c>
      <c r="B4930" s="178" t="s">
        <v>568</v>
      </c>
      <c r="C4930" s="178">
        <v>2020</v>
      </c>
      <c r="D4930" s="178" t="s">
        <v>336</v>
      </c>
      <c r="E4930" s="178" t="s">
        <v>337</v>
      </c>
      <c r="F4930" s="178" t="s">
        <v>573</v>
      </c>
      <c r="G4930" s="178">
        <v>-87</v>
      </c>
      <c r="H4930" s="178">
        <v>9.5961723709478992E-3</v>
      </c>
      <c r="I4930" s="178">
        <v>1.0747713055461648E-2</v>
      </c>
      <c r="J4930" s="178" t="s">
        <v>625</v>
      </c>
    </row>
    <row r="4931" spans="1:10" x14ac:dyDescent="0.45">
      <c r="A4931" s="178" t="s">
        <v>567</v>
      </c>
      <c r="B4931" s="178" t="s">
        <v>568</v>
      </c>
      <c r="C4931" s="178">
        <v>2020</v>
      </c>
      <c r="D4931" s="178" t="s">
        <v>336</v>
      </c>
      <c r="E4931" s="178" t="s">
        <v>337</v>
      </c>
      <c r="F4931" s="178" t="s">
        <v>573</v>
      </c>
      <c r="G4931" s="178">
        <v>-86</v>
      </c>
      <c r="H4931" s="178">
        <v>5.7568073971197E-3</v>
      </c>
      <c r="I4931" s="178">
        <v>6.4476242847740645E-3</v>
      </c>
      <c r="J4931" s="178" t="s">
        <v>625</v>
      </c>
    </row>
    <row r="4932" spans="1:10" x14ac:dyDescent="0.45">
      <c r="A4932" s="178" t="s">
        <v>567</v>
      </c>
      <c r="B4932" s="178" t="s">
        <v>568</v>
      </c>
      <c r="C4932" s="178">
        <v>2020</v>
      </c>
      <c r="D4932" s="178" t="s">
        <v>336</v>
      </c>
      <c r="E4932" s="178" t="s">
        <v>337</v>
      </c>
      <c r="F4932" s="178" t="s">
        <v>573</v>
      </c>
      <c r="G4932" s="178">
        <v>-85</v>
      </c>
      <c r="H4932" s="178">
        <v>2.9979191021993999E-3</v>
      </c>
      <c r="I4932" s="178">
        <v>3.3576693944633281E-3</v>
      </c>
      <c r="J4932" s="178" t="s">
        <v>625</v>
      </c>
    </row>
    <row r="4933" spans="1:10" x14ac:dyDescent="0.45">
      <c r="A4933" s="178" t="s">
        <v>567</v>
      </c>
      <c r="B4933" s="178" t="s">
        <v>568</v>
      </c>
      <c r="C4933" s="178">
        <v>2020</v>
      </c>
      <c r="D4933" s="178" t="s">
        <v>336</v>
      </c>
      <c r="E4933" s="178" t="s">
        <v>337</v>
      </c>
      <c r="F4933" s="178" t="s">
        <v>573</v>
      </c>
      <c r="G4933" s="178">
        <v>-84</v>
      </c>
      <c r="H4933" s="178">
        <v>3.7709721364081001E-3</v>
      </c>
      <c r="I4933" s="178">
        <v>4.2234887927770724E-3</v>
      </c>
      <c r="J4933" s="178" t="s">
        <v>625</v>
      </c>
    </row>
    <row r="4934" spans="1:10" x14ac:dyDescent="0.45">
      <c r="A4934" s="178" t="s">
        <v>567</v>
      </c>
      <c r="B4934" s="178" t="s">
        <v>568</v>
      </c>
      <c r="C4934" s="178">
        <v>2020</v>
      </c>
      <c r="D4934" s="178" t="s">
        <v>336</v>
      </c>
      <c r="E4934" s="178" t="s">
        <v>337</v>
      </c>
      <c r="F4934" s="178" t="s">
        <v>573</v>
      </c>
      <c r="G4934" s="178">
        <v>-83</v>
      </c>
      <c r="H4934" s="178">
        <v>1.3170770835130999E-3</v>
      </c>
      <c r="I4934" s="178">
        <v>1.4751263335346721E-3</v>
      </c>
      <c r="J4934" s="178" t="s">
        <v>625</v>
      </c>
    </row>
    <row r="4935" spans="1:10" x14ac:dyDescent="0.45">
      <c r="A4935" s="178" t="s">
        <v>567</v>
      </c>
      <c r="B4935" s="178" t="s">
        <v>568</v>
      </c>
      <c r="C4935" s="178">
        <v>2020</v>
      </c>
      <c r="D4935" s="178" t="s">
        <v>336</v>
      </c>
      <c r="E4935" s="178" t="s">
        <v>337</v>
      </c>
      <c r="F4935" s="178" t="s">
        <v>573</v>
      </c>
      <c r="G4935" s="178">
        <v>-82</v>
      </c>
      <c r="H4935" s="178">
        <v>7.2575515368953E-3</v>
      </c>
      <c r="I4935" s="178">
        <v>8.1284577213227363E-3</v>
      </c>
      <c r="J4935" s="178" t="s">
        <v>625</v>
      </c>
    </row>
    <row r="4936" spans="1:10" x14ac:dyDescent="0.45">
      <c r="A4936" s="178" t="s">
        <v>567</v>
      </c>
      <c r="B4936" s="178" t="s">
        <v>568</v>
      </c>
      <c r="C4936" s="178">
        <v>2020</v>
      </c>
      <c r="D4936" s="178" t="s">
        <v>336</v>
      </c>
      <c r="E4936" s="178" t="s">
        <v>337</v>
      </c>
      <c r="F4936" s="178" t="s">
        <v>573</v>
      </c>
      <c r="G4936" s="178">
        <v>-81</v>
      </c>
      <c r="H4936" s="178">
        <v>2.6578434044494999E-3</v>
      </c>
      <c r="I4936" s="178">
        <v>2.9767846129834402E-3</v>
      </c>
      <c r="J4936" s="178" t="s">
        <v>625</v>
      </c>
    </row>
    <row r="4937" spans="1:10" x14ac:dyDescent="0.45">
      <c r="A4937" s="178" t="s">
        <v>567</v>
      </c>
      <c r="B4937" s="178" t="s">
        <v>568</v>
      </c>
      <c r="C4937" s="178">
        <v>2020</v>
      </c>
      <c r="D4937" s="178" t="s">
        <v>336</v>
      </c>
      <c r="E4937" s="178" t="s">
        <v>337</v>
      </c>
      <c r="F4937" s="178" t="s">
        <v>573</v>
      </c>
      <c r="G4937" s="178">
        <v>-80</v>
      </c>
      <c r="H4937" s="178">
        <v>1.3992021558806001E-3</v>
      </c>
      <c r="I4937" s="178">
        <v>1.5671064145862722E-3</v>
      </c>
      <c r="J4937" s="178" t="s">
        <v>625</v>
      </c>
    </row>
    <row r="4938" spans="1:10" x14ac:dyDescent="0.45">
      <c r="A4938" s="178" t="s">
        <v>567</v>
      </c>
      <c r="B4938" s="178" t="s">
        <v>568</v>
      </c>
      <c r="C4938" s="178">
        <v>2020</v>
      </c>
      <c r="D4938" s="178" t="s">
        <v>336</v>
      </c>
      <c r="E4938" s="178" t="s">
        <v>337</v>
      </c>
      <c r="F4938" s="178" t="s">
        <v>573</v>
      </c>
      <c r="G4938" s="178">
        <v>-79</v>
      </c>
      <c r="H4938" s="178">
        <v>4.1555012576281998E-3</v>
      </c>
      <c r="I4938" s="178">
        <v>4.6541614085435839E-3</v>
      </c>
      <c r="J4938" s="178" t="s">
        <v>625</v>
      </c>
    </row>
    <row r="4939" spans="1:10" x14ac:dyDescent="0.45">
      <c r="A4939" s="178" t="s">
        <v>567</v>
      </c>
      <c r="B4939" s="178" t="s">
        <v>568</v>
      </c>
      <c r="C4939" s="178">
        <v>2020</v>
      </c>
      <c r="D4939" s="178" t="s">
        <v>336</v>
      </c>
      <c r="E4939" s="178" t="s">
        <v>337</v>
      </c>
      <c r="F4939" s="178" t="s">
        <v>573</v>
      </c>
      <c r="G4939" s="178">
        <v>-78</v>
      </c>
      <c r="H4939" s="178">
        <v>8.4856428438797992E-3</v>
      </c>
      <c r="I4939" s="178">
        <v>9.5039199851453763E-3</v>
      </c>
      <c r="J4939" s="178" t="s">
        <v>625</v>
      </c>
    </row>
    <row r="4940" spans="1:10" x14ac:dyDescent="0.45">
      <c r="A4940" s="178" t="s">
        <v>567</v>
      </c>
      <c r="B4940" s="178" t="s">
        <v>568</v>
      </c>
      <c r="C4940" s="178">
        <v>2020</v>
      </c>
      <c r="D4940" s="178" t="s">
        <v>336</v>
      </c>
      <c r="E4940" s="178" t="s">
        <v>337</v>
      </c>
      <c r="F4940" s="178" t="s">
        <v>573</v>
      </c>
      <c r="G4940" s="178">
        <v>-77</v>
      </c>
      <c r="H4940" s="178">
        <v>5.4104377049952997E-3</v>
      </c>
      <c r="I4940" s="178">
        <v>6.059690229594736E-3</v>
      </c>
      <c r="J4940" s="178" t="s">
        <v>625</v>
      </c>
    </row>
    <row r="4941" spans="1:10" x14ac:dyDescent="0.45">
      <c r="A4941" s="178" t="s">
        <v>567</v>
      </c>
      <c r="B4941" s="178" t="s">
        <v>568</v>
      </c>
      <c r="C4941" s="178">
        <v>2020</v>
      </c>
      <c r="D4941" s="178" t="s">
        <v>336</v>
      </c>
      <c r="E4941" s="178" t="s">
        <v>337</v>
      </c>
      <c r="F4941" s="178" t="s">
        <v>573</v>
      </c>
      <c r="G4941" s="178">
        <v>-76</v>
      </c>
      <c r="H4941" s="178">
        <v>7.3594094719738002E-3</v>
      </c>
      <c r="I4941" s="178">
        <v>8.2425386086106573E-3</v>
      </c>
      <c r="J4941" s="178" t="s">
        <v>625</v>
      </c>
    </row>
    <row r="4942" spans="1:10" x14ac:dyDescent="0.45">
      <c r="A4942" s="178" t="s">
        <v>567</v>
      </c>
      <c r="B4942" s="178" t="s">
        <v>568</v>
      </c>
      <c r="C4942" s="178">
        <v>2020</v>
      </c>
      <c r="D4942" s="178" t="s">
        <v>336</v>
      </c>
      <c r="E4942" s="178" t="s">
        <v>337</v>
      </c>
      <c r="F4942" s="178" t="s">
        <v>573</v>
      </c>
      <c r="G4942" s="178">
        <v>-75</v>
      </c>
      <c r="H4942" s="178">
        <v>3.7879991577938E-3</v>
      </c>
      <c r="I4942" s="178">
        <v>4.2425590567290563E-3</v>
      </c>
      <c r="J4942" s="178" t="s">
        <v>625</v>
      </c>
    </row>
    <row r="4943" spans="1:10" x14ac:dyDescent="0.45">
      <c r="A4943" s="178" t="s">
        <v>567</v>
      </c>
      <c r="B4943" s="178" t="s">
        <v>568</v>
      </c>
      <c r="C4943" s="178">
        <v>2020</v>
      </c>
      <c r="D4943" s="178" t="s">
        <v>336</v>
      </c>
      <c r="E4943" s="178" t="s">
        <v>337</v>
      </c>
      <c r="F4943" s="178" t="s">
        <v>573</v>
      </c>
      <c r="G4943" s="178">
        <v>-74</v>
      </c>
      <c r="H4943" s="178">
        <v>8.3917544689029004E-3</v>
      </c>
      <c r="I4943" s="178">
        <v>9.3987650051712487E-3</v>
      </c>
      <c r="J4943" s="178" t="s">
        <v>625</v>
      </c>
    </row>
    <row r="4944" spans="1:10" x14ac:dyDescent="0.45">
      <c r="A4944" s="178" t="s">
        <v>567</v>
      </c>
      <c r="B4944" s="178" t="s">
        <v>568</v>
      </c>
      <c r="C4944" s="178">
        <v>2020</v>
      </c>
      <c r="D4944" s="178" t="s">
        <v>336</v>
      </c>
      <c r="E4944" s="178" t="s">
        <v>337</v>
      </c>
      <c r="F4944" s="178" t="s">
        <v>573</v>
      </c>
      <c r="G4944" s="178">
        <v>-73</v>
      </c>
      <c r="H4944" s="178">
        <v>4.6445367042906999E-3</v>
      </c>
      <c r="I4944" s="178">
        <v>5.2018811088055845E-3</v>
      </c>
      <c r="J4944" s="178" t="s">
        <v>625</v>
      </c>
    </row>
    <row r="4945" spans="1:10" x14ac:dyDescent="0.45">
      <c r="A4945" s="178" t="s">
        <v>567</v>
      </c>
      <c r="B4945" s="178" t="s">
        <v>568</v>
      </c>
      <c r="C4945" s="178">
        <v>2020</v>
      </c>
      <c r="D4945" s="178" t="s">
        <v>336</v>
      </c>
      <c r="E4945" s="178" t="s">
        <v>337</v>
      </c>
      <c r="F4945" s="178" t="s">
        <v>573</v>
      </c>
      <c r="G4945" s="178">
        <v>-72</v>
      </c>
      <c r="H4945" s="178">
        <v>7.9703804804012006E-3</v>
      </c>
      <c r="I4945" s="178">
        <v>8.9268261380493451E-3</v>
      </c>
      <c r="J4945" s="178" t="s">
        <v>625</v>
      </c>
    </row>
    <row r="4946" spans="1:10" x14ac:dyDescent="0.45">
      <c r="A4946" s="178" t="s">
        <v>567</v>
      </c>
      <c r="B4946" s="178" t="s">
        <v>568</v>
      </c>
      <c r="C4946" s="178">
        <v>2020</v>
      </c>
      <c r="D4946" s="178" t="s">
        <v>336</v>
      </c>
      <c r="E4946" s="178" t="s">
        <v>337</v>
      </c>
      <c r="F4946" s="178" t="s">
        <v>573</v>
      </c>
      <c r="G4946" s="178">
        <v>-71</v>
      </c>
      <c r="H4946" s="178">
        <v>6.3107900787145003E-3</v>
      </c>
      <c r="I4946" s="178">
        <v>7.0680848881602412E-3</v>
      </c>
      <c r="J4946" s="178" t="s">
        <v>625</v>
      </c>
    </row>
    <row r="4947" spans="1:10" x14ac:dyDescent="0.45">
      <c r="A4947" s="178" t="s">
        <v>567</v>
      </c>
      <c r="B4947" s="178" t="s">
        <v>568</v>
      </c>
      <c r="C4947" s="178">
        <v>2020</v>
      </c>
      <c r="D4947" s="178" t="s">
        <v>336</v>
      </c>
      <c r="E4947" s="178" t="s">
        <v>337</v>
      </c>
      <c r="F4947" s="178" t="s">
        <v>573</v>
      </c>
      <c r="G4947" s="178">
        <v>-70</v>
      </c>
      <c r="H4947" s="178">
        <v>4.2882927227765001E-3</v>
      </c>
      <c r="I4947" s="178">
        <v>4.802887849509681E-3</v>
      </c>
      <c r="J4947" s="178" t="s">
        <v>625</v>
      </c>
    </row>
    <row r="4948" spans="1:10" x14ac:dyDescent="0.45">
      <c r="A4948" s="178" t="s">
        <v>567</v>
      </c>
      <c r="B4948" s="178" t="s">
        <v>568</v>
      </c>
      <c r="C4948" s="178">
        <v>2020</v>
      </c>
      <c r="D4948" s="178" t="s">
        <v>336</v>
      </c>
      <c r="E4948" s="178" t="s">
        <v>337</v>
      </c>
      <c r="F4948" s="178" t="s">
        <v>573</v>
      </c>
      <c r="G4948" s="178">
        <v>-69</v>
      </c>
      <c r="H4948" s="178">
        <v>1.7997617949731599E-2</v>
      </c>
      <c r="I4948" s="178">
        <v>2.0157332103699393E-2</v>
      </c>
      <c r="J4948" s="178" t="s">
        <v>625</v>
      </c>
    </row>
    <row r="4949" spans="1:10" x14ac:dyDescent="0.45">
      <c r="A4949" s="178" t="s">
        <v>567</v>
      </c>
      <c r="B4949" s="178" t="s">
        <v>568</v>
      </c>
      <c r="C4949" s="178">
        <v>2020</v>
      </c>
      <c r="D4949" s="178" t="s">
        <v>336</v>
      </c>
      <c r="E4949" s="178" t="s">
        <v>337</v>
      </c>
      <c r="F4949" s="178" t="s">
        <v>573</v>
      </c>
      <c r="G4949" s="178">
        <v>-68</v>
      </c>
      <c r="H4949" s="178">
        <v>1.2596077285706999E-3</v>
      </c>
      <c r="I4949" s="178">
        <v>1.4107606559991841E-3</v>
      </c>
      <c r="J4949" s="178" t="s">
        <v>625</v>
      </c>
    </row>
    <row r="4950" spans="1:10" x14ac:dyDescent="0.45">
      <c r="A4950" s="178" t="s">
        <v>567</v>
      </c>
      <c r="B4950" s="178" t="s">
        <v>568</v>
      </c>
      <c r="C4950" s="178">
        <v>2020</v>
      </c>
      <c r="D4950" s="178" t="s">
        <v>336</v>
      </c>
      <c r="E4950" s="178" t="s">
        <v>337</v>
      </c>
      <c r="F4950" s="178" t="s">
        <v>573</v>
      </c>
      <c r="G4950" s="178">
        <v>-67</v>
      </c>
      <c r="H4950" s="178">
        <v>2.4680036585777998E-3</v>
      </c>
      <c r="I4950" s="178">
        <v>2.7641640976071359E-3</v>
      </c>
      <c r="J4950" s="178" t="s">
        <v>625</v>
      </c>
    </row>
    <row r="4951" spans="1:10" x14ac:dyDescent="0.45">
      <c r="A4951" s="178" t="s">
        <v>567</v>
      </c>
      <c r="B4951" s="178" t="s">
        <v>568</v>
      </c>
      <c r="C4951" s="178">
        <v>2020</v>
      </c>
      <c r="D4951" s="178" t="s">
        <v>336</v>
      </c>
      <c r="E4951" s="178" t="s">
        <v>337</v>
      </c>
      <c r="F4951" s="178" t="s">
        <v>573</v>
      </c>
      <c r="G4951" s="178">
        <v>-65</v>
      </c>
      <c r="H4951" s="178">
        <v>3.6302463850006001E-3</v>
      </c>
      <c r="I4951" s="178">
        <v>4.065875951200673E-3</v>
      </c>
      <c r="J4951" s="178" t="s">
        <v>625</v>
      </c>
    </row>
    <row r="4952" spans="1:10" x14ac:dyDescent="0.45">
      <c r="A4952" s="178" t="s">
        <v>567</v>
      </c>
      <c r="B4952" s="178" t="s">
        <v>568</v>
      </c>
      <c r="C4952" s="178">
        <v>2020</v>
      </c>
      <c r="D4952" s="178" t="s">
        <v>336</v>
      </c>
      <c r="E4952" s="178" t="s">
        <v>337</v>
      </c>
      <c r="F4952" s="178" t="s">
        <v>573</v>
      </c>
      <c r="G4952" s="178">
        <v>-64</v>
      </c>
      <c r="H4952" s="178">
        <v>8.1658028066158E-3</v>
      </c>
      <c r="I4952" s="178">
        <v>9.1456991434096975E-3</v>
      </c>
      <c r="J4952" s="178" t="s">
        <v>625</v>
      </c>
    </row>
    <row r="4953" spans="1:10" x14ac:dyDescent="0.45">
      <c r="A4953" s="178" t="s">
        <v>567</v>
      </c>
      <c r="B4953" s="178" t="s">
        <v>568</v>
      </c>
      <c r="C4953" s="178">
        <v>2020</v>
      </c>
      <c r="D4953" s="178" t="s">
        <v>336</v>
      </c>
      <c r="E4953" s="178" t="s">
        <v>337</v>
      </c>
      <c r="F4953" s="178" t="s">
        <v>573</v>
      </c>
      <c r="G4953" s="178">
        <v>-63</v>
      </c>
      <c r="H4953" s="178">
        <v>1.0202042583841799E-2</v>
      </c>
      <c r="I4953" s="178">
        <v>1.1426287693902816E-2</v>
      </c>
      <c r="J4953" s="178" t="s">
        <v>625</v>
      </c>
    </row>
    <row r="4954" spans="1:10" x14ac:dyDescent="0.45">
      <c r="A4954" s="178" t="s">
        <v>567</v>
      </c>
      <c r="B4954" s="178" t="s">
        <v>568</v>
      </c>
      <c r="C4954" s="178">
        <v>2020</v>
      </c>
      <c r="D4954" s="178" t="s">
        <v>336</v>
      </c>
      <c r="E4954" s="178" t="s">
        <v>337</v>
      </c>
      <c r="F4954" s="178" t="s">
        <v>573</v>
      </c>
      <c r="G4954" s="178">
        <v>-62</v>
      </c>
      <c r="H4954" s="178">
        <v>4.4816712033935004E-3</v>
      </c>
      <c r="I4954" s="178">
        <v>5.0194717478007208E-3</v>
      </c>
      <c r="J4954" s="178" t="s">
        <v>625</v>
      </c>
    </row>
    <row r="4955" spans="1:10" x14ac:dyDescent="0.45">
      <c r="A4955" s="178" t="s">
        <v>567</v>
      </c>
      <c r="B4955" s="178" t="s">
        <v>568</v>
      </c>
      <c r="C4955" s="178">
        <v>2020</v>
      </c>
      <c r="D4955" s="178" t="s">
        <v>336</v>
      </c>
      <c r="E4955" s="178" t="s">
        <v>337</v>
      </c>
      <c r="F4955" s="178" t="s">
        <v>573</v>
      </c>
      <c r="G4955" s="178">
        <v>-61</v>
      </c>
      <c r="H4955" s="178">
        <v>7.0745171979069996E-3</v>
      </c>
      <c r="I4955" s="178">
        <v>7.9234592616558401E-3</v>
      </c>
      <c r="J4955" s="178" t="s">
        <v>625</v>
      </c>
    </row>
    <row r="4956" spans="1:10" x14ac:dyDescent="0.45">
      <c r="A4956" s="178" t="s">
        <v>567</v>
      </c>
      <c r="B4956" s="178" t="s">
        <v>568</v>
      </c>
      <c r="C4956" s="178">
        <v>2020</v>
      </c>
      <c r="D4956" s="178" t="s">
        <v>336</v>
      </c>
      <c r="E4956" s="178" t="s">
        <v>337</v>
      </c>
      <c r="F4956" s="178" t="s">
        <v>573</v>
      </c>
      <c r="G4956" s="178">
        <v>-60</v>
      </c>
      <c r="H4956" s="178">
        <v>9.7971223294729989E-4</v>
      </c>
      <c r="I4956" s="178">
        <v>1.0972777009009759E-3</v>
      </c>
      <c r="J4956" s="178" t="s">
        <v>625</v>
      </c>
    </row>
    <row r="4957" spans="1:10" x14ac:dyDescent="0.45">
      <c r="A4957" s="178" t="s">
        <v>567</v>
      </c>
      <c r="B4957" s="178" t="s">
        <v>568</v>
      </c>
      <c r="C4957" s="178">
        <v>2020</v>
      </c>
      <c r="D4957" s="178" t="s">
        <v>336</v>
      </c>
      <c r="E4957" s="178" t="s">
        <v>337</v>
      </c>
      <c r="F4957" s="178" t="s">
        <v>573</v>
      </c>
      <c r="G4957" s="178">
        <v>-59</v>
      </c>
      <c r="H4957" s="178">
        <v>4.4970099115743999E-3</v>
      </c>
      <c r="I4957" s="178">
        <v>5.0366511009633285E-3</v>
      </c>
      <c r="J4957" s="178" t="s">
        <v>625</v>
      </c>
    </row>
    <row r="4958" spans="1:10" x14ac:dyDescent="0.45">
      <c r="A4958" s="178" t="s">
        <v>567</v>
      </c>
      <c r="B4958" s="178" t="s">
        <v>568</v>
      </c>
      <c r="C4958" s="178">
        <v>2020</v>
      </c>
      <c r="D4958" s="178" t="s">
        <v>336</v>
      </c>
      <c r="E4958" s="178" t="s">
        <v>337</v>
      </c>
      <c r="F4958" s="178" t="s">
        <v>573</v>
      </c>
      <c r="G4958" s="178">
        <v>-58</v>
      </c>
      <c r="H4958" s="178">
        <v>2.0165970781818002E-3</v>
      </c>
      <c r="I4958" s="178">
        <v>2.2585887275636163E-3</v>
      </c>
      <c r="J4958" s="178" t="s">
        <v>625</v>
      </c>
    </row>
    <row r="4959" spans="1:10" x14ac:dyDescent="0.45">
      <c r="A4959" s="178" t="s">
        <v>567</v>
      </c>
      <c r="B4959" s="178" t="s">
        <v>568</v>
      </c>
      <c r="C4959" s="178">
        <v>2020</v>
      </c>
      <c r="D4959" s="178" t="s">
        <v>336</v>
      </c>
      <c r="E4959" s="178" t="s">
        <v>337</v>
      </c>
      <c r="F4959" s="178" t="s">
        <v>573</v>
      </c>
      <c r="G4959" s="178">
        <v>-57</v>
      </c>
      <c r="H4959" s="178">
        <v>1.8257940537295999E-3</v>
      </c>
      <c r="I4959" s="178">
        <v>2.0448893401771519E-3</v>
      </c>
      <c r="J4959" s="178" t="s">
        <v>625</v>
      </c>
    </row>
    <row r="4960" spans="1:10" x14ac:dyDescent="0.45">
      <c r="A4960" s="178" t="s">
        <v>567</v>
      </c>
      <c r="B4960" s="178" t="s">
        <v>568</v>
      </c>
      <c r="C4960" s="178">
        <v>2020</v>
      </c>
      <c r="D4960" s="178" t="s">
        <v>336</v>
      </c>
      <c r="E4960" s="178" t="s">
        <v>337</v>
      </c>
      <c r="F4960" s="178" t="s">
        <v>573</v>
      </c>
      <c r="G4960" s="178">
        <v>-56</v>
      </c>
      <c r="H4960" s="178">
        <v>5.8298161020501997E-3</v>
      </c>
      <c r="I4960" s="178">
        <v>6.5293940342962247E-3</v>
      </c>
      <c r="J4960" s="178" t="s">
        <v>625</v>
      </c>
    </row>
    <row r="4961" spans="1:10" x14ac:dyDescent="0.45">
      <c r="A4961" s="178" t="s">
        <v>567</v>
      </c>
      <c r="B4961" s="178" t="s">
        <v>568</v>
      </c>
      <c r="C4961" s="178">
        <v>2020</v>
      </c>
      <c r="D4961" s="178" t="s">
        <v>336</v>
      </c>
      <c r="E4961" s="178" t="s">
        <v>337</v>
      </c>
      <c r="F4961" s="178" t="s">
        <v>573</v>
      </c>
      <c r="G4961" s="178">
        <v>-55</v>
      </c>
      <c r="H4961" s="178">
        <v>6.4960333984344998E-3</v>
      </c>
      <c r="I4961" s="178">
        <v>7.2755574062466407E-3</v>
      </c>
      <c r="J4961" s="178" t="s">
        <v>625</v>
      </c>
    </row>
    <row r="4962" spans="1:10" x14ac:dyDescent="0.45">
      <c r="A4962" s="178" t="s">
        <v>567</v>
      </c>
      <c r="B4962" s="178" t="s">
        <v>568</v>
      </c>
      <c r="C4962" s="178">
        <v>2020</v>
      </c>
      <c r="D4962" s="178" t="s">
        <v>336</v>
      </c>
      <c r="E4962" s="178" t="s">
        <v>337</v>
      </c>
      <c r="F4962" s="178" t="s">
        <v>573</v>
      </c>
      <c r="G4962" s="178">
        <v>-54</v>
      </c>
      <c r="H4962" s="178">
        <v>2.7039409615099001E-3</v>
      </c>
      <c r="I4962" s="178">
        <v>3.0284138768910886E-3</v>
      </c>
      <c r="J4962" s="178" t="s">
        <v>625</v>
      </c>
    </row>
    <row r="4963" spans="1:10" x14ac:dyDescent="0.45">
      <c r="A4963" s="178" t="s">
        <v>567</v>
      </c>
      <c r="B4963" s="178" t="s">
        <v>568</v>
      </c>
      <c r="C4963" s="178">
        <v>2020</v>
      </c>
      <c r="D4963" s="178" t="s">
        <v>336</v>
      </c>
      <c r="E4963" s="178" t="s">
        <v>337</v>
      </c>
      <c r="F4963" s="178" t="s">
        <v>573</v>
      </c>
      <c r="G4963" s="178">
        <v>-53</v>
      </c>
      <c r="H4963" s="178">
        <v>5.1595701370388001E-3</v>
      </c>
      <c r="I4963" s="178">
        <v>5.7787185534834565E-3</v>
      </c>
      <c r="J4963" s="178" t="s">
        <v>625</v>
      </c>
    </row>
    <row r="4964" spans="1:10" x14ac:dyDescent="0.45">
      <c r="A4964" s="178" t="s">
        <v>567</v>
      </c>
      <c r="B4964" s="178" t="s">
        <v>568</v>
      </c>
      <c r="C4964" s="178">
        <v>2020</v>
      </c>
      <c r="D4964" s="178" t="s">
        <v>336</v>
      </c>
      <c r="E4964" s="178" t="s">
        <v>337</v>
      </c>
      <c r="F4964" s="178" t="s">
        <v>573</v>
      </c>
      <c r="G4964" s="178">
        <v>-52</v>
      </c>
      <c r="H4964" s="178">
        <v>1.6870626132004E-3</v>
      </c>
      <c r="I4964" s="178">
        <v>1.8895101267844482E-3</v>
      </c>
      <c r="J4964" s="178" t="s">
        <v>625</v>
      </c>
    </row>
    <row r="4965" spans="1:10" x14ac:dyDescent="0.45">
      <c r="A4965" s="178" t="s">
        <v>567</v>
      </c>
      <c r="B4965" s="178" t="s">
        <v>568</v>
      </c>
      <c r="C4965" s="178">
        <v>2020</v>
      </c>
      <c r="D4965" s="178" t="s">
        <v>336</v>
      </c>
      <c r="E4965" s="178" t="s">
        <v>337</v>
      </c>
      <c r="F4965" s="178" t="s">
        <v>573</v>
      </c>
      <c r="G4965" s="178">
        <v>-51</v>
      </c>
      <c r="H4965" s="178">
        <v>2.1104994229971998E-3</v>
      </c>
      <c r="I4965" s="178">
        <v>2.3637593537568641E-3</v>
      </c>
      <c r="J4965" s="178" t="s">
        <v>625</v>
      </c>
    </row>
    <row r="4966" spans="1:10" x14ac:dyDescent="0.45">
      <c r="A4966" s="178" t="s">
        <v>567</v>
      </c>
      <c r="B4966" s="178" t="s">
        <v>568</v>
      </c>
      <c r="C4966" s="178">
        <v>2020</v>
      </c>
      <c r="D4966" s="178" t="s">
        <v>336</v>
      </c>
      <c r="E4966" s="178" t="s">
        <v>337</v>
      </c>
      <c r="F4966" s="178" t="s">
        <v>573</v>
      </c>
      <c r="G4966" s="178">
        <v>-50</v>
      </c>
      <c r="H4966" s="178">
        <v>4.2438153759575999E-3</v>
      </c>
      <c r="I4966" s="178">
        <v>4.7530732210725119E-3</v>
      </c>
      <c r="J4966" s="178" t="s">
        <v>625</v>
      </c>
    </row>
    <row r="4967" spans="1:10" x14ac:dyDescent="0.45">
      <c r="A4967" s="178" t="s">
        <v>567</v>
      </c>
      <c r="B4967" s="178" t="s">
        <v>568</v>
      </c>
      <c r="C4967" s="178">
        <v>2020</v>
      </c>
      <c r="D4967" s="178" t="s">
        <v>336</v>
      </c>
      <c r="E4967" s="178" t="s">
        <v>337</v>
      </c>
      <c r="F4967" s="178" t="s">
        <v>573</v>
      </c>
      <c r="G4967" s="178">
        <v>-49</v>
      </c>
      <c r="H4967" s="178">
        <v>1.7006990965456E-3</v>
      </c>
      <c r="I4967" s="178">
        <v>1.9047829881310722E-3</v>
      </c>
      <c r="J4967" s="178" t="s">
        <v>625</v>
      </c>
    </row>
    <row r="4968" spans="1:10" x14ac:dyDescent="0.45">
      <c r="A4968" s="178" t="s">
        <v>567</v>
      </c>
      <c r="B4968" s="178" t="s">
        <v>568</v>
      </c>
      <c r="C4968" s="178">
        <v>2020</v>
      </c>
      <c r="D4968" s="178" t="s">
        <v>336</v>
      </c>
      <c r="E4968" s="178" t="s">
        <v>337</v>
      </c>
      <c r="F4968" s="178" t="s">
        <v>573</v>
      </c>
      <c r="G4968" s="178">
        <v>-48</v>
      </c>
      <c r="H4968" s="178">
        <v>4.4813111308031001E-3</v>
      </c>
      <c r="I4968" s="178">
        <v>5.0190684664994725E-3</v>
      </c>
      <c r="J4968" s="178" t="s">
        <v>625</v>
      </c>
    </row>
    <row r="4969" spans="1:10" x14ac:dyDescent="0.45">
      <c r="A4969" s="178" t="s">
        <v>567</v>
      </c>
      <c r="B4969" s="178" t="s">
        <v>568</v>
      </c>
      <c r="C4969" s="178">
        <v>2020</v>
      </c>
      <c r="D4969" s="178" t="s">
        <v>336</v>
      </c>
      <c r="E4969" s="178" t="s">
        <v>337</v>
      </c>
      <c r="F4969" s="178" t="s">
        <v>573</v>
      </c>
      <c r="G4969" s="178">
        <v>-46</v>
      </c>
      <c r="H4969" s="178">
        <v>1.7962060519493999E-3</v>
      </c>
      <c r="I4969" s="178">
        <v>2.0117507781833282E-3</v>
      </c>
      <c r="J4969" s="178" t="s">
        <v>625</v>
      </c>
    </row>
    <row r="4970" spans="1:10" x14ac:dyDescent="0.45">
      <c r="A4970" s="178" t="s">
        <v>567</v>
      </c>
      <c r="B4970" s="178" t="s">
        <v>568</v>
      </c>
      <c r="C4970" s="178">
        <v>2020</v>
      </c>
      <c r="D4970" s="178" t="s">
        <v>336</v>
      </c>
      <c r="E4970" s="178" t="s">
        <v>337</v>
      </c>
      <c r="F4970" s="178" t="s">
        <v>573</v>
      </c>
      <c r="G4970" s="178">
        <v>-45</v>
      </c>
      <c r="H4970" s="178">
        <v>2.9942873516119999E-3</v>
      </c>
      <c r="I4970" s="178">
        <v>3.3536018338054404E-3</v>
      </c>
      <c r="J4970" s="178" t="s">
        <v>625</v>
      </c>
    </row>
    <row r="4971" spans="1:10" x14ac:dyDescent="0.45">
      <c r="A4971" s="178" t="s">
        <v>567</v>
      </c>
      <c r="B4971" s="178" t="s">
        <v>568</v>
      </c>
      <c r="C4971" s="178">
        <v>2020</v>
      </c>
      <c r="D4971" s="178" t="s">
        <v>336</v>
      </c>
      <c r="E4971" s="178" t="s">
        <v>337</v>
      </c>
      <c r="F4971" s="178" t="s">
        <v>573</v>
      </c>
      <c r="G4971" s="178">
        <v>-44</v>
      </c>
      <c r="H4971" s="178">
        <v>8.8157044956459999E-4</v>
      </c>
      <c r="I4971" s="178">
        <v>9.8735890351235199E-4</v>
      </c>
      <c r="J4971" s="178" t="s">
        <v>625</v>
      </c>
    </row>
    <row r="4972" spans="1:10" x14ac:dyDescent="0.45">
      <c r="A4972" s="178" t="s">
        <v>567</v>
      </c>
      <c r="B4972" s="178" t="s">
        <v>568</v>
      </c>
      <c r="C4972" s="178">
        <v>2020</v>
      </c>
      <c r="D4972" s="178" t="s">
        <v>336</v>
      </c>
      <c r="E4972" s="178" t="s">
        <v>337</v>
      </c>
      <c r="F4972" s="178" t="s">
        <v>573</v>
      </c>
      <c r="G4972" s="178">
        <v>-43</v>
      </c>
      <c r="H4972" s="178">
        <v>1.9434260320850001E-3</v>
      </c>
      <c r="I4972" s="178">
        <v>2.1766371559352004E-3</v>
      </c>
      <c r="J4972" s="178" t="s">
        <v>625</v>
      </c>
    </row>
    <row r="4973" spans="1:10" x14ac:dyDescent="0.45">
      <c r="A4973" s="178" t="s">
        <v>567</v>
      </c>
      <c r="B4973" s="178" t="s">
        <v>568</v>
      </c>
      <c r="C4973" s="178">
        <v>2020</v>
      </c>
      <c r="D4973" s="178" t="s">
        <v>336</v>
      </c>
      <c r="E4973" s="178" t="s">
        <v>337</v>
      </c>
      <c r="F4973" s="178" t="s">
        <v>573</v>
      </c>
      <c r="G4973" s="178">
        <v>-42</v>
      </c>
      <c r="H4973" s="178">
        <v>2.4080526200123001E-3</v>
      </c>
      <c r="I4973" s="178">
        <v>2.6970189344137762E-3</v>
      </c>
      <c r="J4973" s="178" t="s">
        <v>625</v>
      </c>
    </row>
    <row r="4974" spans="1:10" x14ac:dyDescent="0.45">
      <c r="A4974" s="178" t="s">
        <v>567</v>
      </c>
      <c r="B4974" s="178" t="s">
        <v>568</v>
      </c>
      <c r="C4974" s="178">
        <v>2020</v>
      </c>
      <c r="D4974" s="178" t="s">
        <v>336</v>
      </c>
      <c r="E4974" s="178" t="s">
        <v>337</v>
      </c>
      <c r="F4974" s="178" t="s">
        <v>573</v>
      </c>
      <c r="G4974" s="178">
        <v>-40</v>
      </c>
      <c r="H4974" s="178">
        <v>3.1252627377398E-3</v>
      </c>
      <c r="I4974" s="178">
        <v>3.5002942662685763E-3</v>
      </c>
      <c r="J4974" s="178" t="s">
        <v>625</v>
      </c>
    </row>
    <row r="4975" spans="1:10" x14ac:dyDescent="0.45">
      <c r="A4975" s="178" t="s">
        <v>567</v>
      </c>
      <c r="B4975" s="178" t="s">
        <v>568</v>
      </c>
      <c r="C4975" s="178">
        <v>2020</v>
      </c>
      <c r="D4975" s="178" t="s">
        <v>336</v>
      </c>
      <c r="E4975" s="178" t="s">
        <v>337</v>
      </c>
      <c r="F4975" s="178" t="s">
        <v>573</v>
      </c>
      <c r="G4975" s="178">
        <v>-37</v>
      </c>
      <c r="H4975" s="178">
        <v>7.2004407411440003E-4</v>
      </c>
      <c r="I4975" s="178">
        <v>8.064493630081281E-4</v>
      </c>
      <c r="J4975" s="178" t="s">
        <v>625</v>
      </c>
    </row>
    <row r="4976" spans="1:10" x14ac:dyDescent="0.45">
      <c r="A4976" s="178" t="s">
        <v>567</v>
      </c>
      <c r="B4976" s="178" t="s">
        <v>568</v>
      </c>
      <c r="C4976" s="178">
        <v>2020</v>
      </c>
      <c r="D4976" s="178" t="s">
        <v>336</v>
      </c>
      <c r="E4976" s="178" t="s">
        <v>337</v>
      </c>
      <c r="F4976" s="178" t="s">
        <v>573</v>
      </c>
      <c r="G4976" s="178">
        <v>-36</v>
      </c>
      <c r="H4976" s="178">
        <v>1.4748346293345E-3</v>
      </c>
      <c r="I4976" s="178">
        <v>1.6518147848546402E-3</v>
      </c>
      <c r="J4976" s="178" t="s">
        <v>625</v>
      </c>
    </row>
    <row r="4977" spans="1:10" x14ac:dyDescent="0.45">
      <c r="A4977" s="178" t="s">
        <v>567</v>
      </c>
      <c r="B4977" s="178" t="s">
        <v>568</v>
      </c>
      <c r="C4977" s="178">
        <v>2020</v>
      </c>
      <c r="D4977" s="178" t="s">
        <v>336</v>
      </c>
      <c r="E4977" s="178" t="s">
        <v>337</v>
      </c>
      <c r="F4977" s="178" t="s">
        <v>573</v>
      </c>
      <c r="G4977" s="178">
        <v>-35</v>
      </c>
      <c r="H4977" s="178">
        <v>6.7129143280910005E-4</v>
      </c>
      <c r="I4977" s="178">
        <v>7.518464047461921E-4</v>
      </c>
      <c r="J4977" s="178" t="s">
        <v>625</v>
      </c>
    </row>
    <row r="4978" spans="1:10" x14ac:dyDescent="0.45">
      <c r="A4978" s="178" t="s">
        <v>567</v>
      </c>
      <c r="B4978" s="178" t="s">
        <v>568</v>
      </c>
      <c r="C4978" s="178">
        <v>2020</v>
      </c>
      <c r="D4978" s="178" t="s">
        <v>336</v>
      </c>
      <c r="E4978" s="178" t="s">
        <v>337</v>
      </c>
      <c r="F4978" s="178" t="s">
        <v>573</v>
      </c>
      <c r="G4978" s="178">
        <v>-34</v>
      </c>
      <c r="H4978" s="178">
        <v>2.5747754261828998E-3</v>
      </c>
      <c r="I4978" s="178">
        <v>2.8837484773248483E-3</v>
      </c>
      <c r="J4978" s="178" t="s">
        <v>625</v>
      </c>
    </row>
    <row r="4979" spans="1:10" x14ac:dyDescent="0.45">
      <c r="A4979" s="178" t="s">
        <v>567</v>
      </c>
      <c r="B4979" s="178" t="s">
        <v>568</v>
      </c>
      <c r="C4979" s="178">
        <v>2020</v>
      </c>
      <c r="D4979" s="178" t="s">
        <v>336</v>
      </c>
      <c r="E4979" s="178" t="s">
        <v>337</v>
      </c>
      <c r="F4979" s="178" t="s">
        <v>573</v>
      </c>
      <c r="G4979" s="178">
        <v>-33</v>
      </c>
      <c r="H4979" s="178">
        <v>3.5700892913155002E-3</v>
      </c>
      <c r="I4979" s="178">
        <v>3.9985000062733606E-3</v>
      </c>
      <c r="J4979" s="178" t="s">
        <v>625</v>
      </c>
    </row>
    <row r="4980" spans="1:10" x14ac:dyDescent="0.45">
      <c r="A4980" s="178" t="s">
        <v>567</v>
      </c>
      <c r="B4980" s="178" t="s">
        <v>568</v>
      </c>
      <c r="C4980" s="178">
        <v>2020</v>
      </c>
      <c r="D4980" s="178" t="s">
        <v>336</v>
      </c>
      <c r="E4980" s="178" t="s">
        <v>337</v>
      </c>
      <c r="F4980" s="178" t="s">
        <v>573</v>
      </c>
      <c r="G4980" s="178">
        <v>-32</v>
      </c>
      <c r="H4980" s="178">
        <v>2.0405552932060999E-3</v>
      </c>
      <c r="I4980" s="178">
        <v>2.2854219283908322E-3</v>
      </c>
      <c r="J4980" s="178" t="s">
        <v>625</v>
      </c>
    </row>
    <row r="4981" spans="1:10" x14ac:dyDescent="0.45">
      <c r="A4981" s="178" t="s">
        <v>567</v>
      </c>
      <c r="B4981" s="178" t="s">
        <v>568</v>
      </c>
      <c r="C4981" s="178">
        <v>2020</v>
      </c>
      <c r="D4981" s="178" t="s">
        <v>336</v>
      </c>
      <c r="E4981" s="178" t="s">
        <v>337</v>
      </c>
      <c r="F4981" s="178" t="s">
        <v>573</v>
      </c>
      <c r="G4981" s="178">
        <v>-31</v>
      </c>
      <c r="H4981" s="178">
        <v>1.2127250665799E-3</v>
      </c>
      <c r="I4981" s="178">
        <v>1.3582520745694881E-3</v>
      </c>
      <c r="J4981" s="178" t="s">
        <v>625</v>
      </c>
    </row>
    <row r="4982" spans="1:10" x14ac:dyDescent="0.45">
      <c r="A4982" s="178" t="s">
        <v>567</v>
      </c>
      <c r="B4982" s="178" t="s">
        <v>568</v>
      </c>
      <c r="C4982" s="178">
        <v>2020</v>
      </c>
      <c r="D4982" s="178" t="s">
        <v>336</v>
      </c>
      <c r="E4982" s="178" t="s">
        <v>337</v>
      </c>
      <c r="F4982" s="178" t="s">
        <v>573</v>
      </c>
      <c r="G4982" s="178">
        <v>-30</v>
      </c>
      <c r="H4982" s="178">
        <v>1.2813787907361999E-3</v>
      </c>
      <c r="I4982" s="178">
        <v>1.4351442456245441E-3</v>
      </c>
      <c r="J4982" s="178" t="s">
        <v>625</v>
      </c>
    </row>
    <row r="4983" spans="1:10" x14ac:dyDescent="0.45">
      <c r="A4983" s="178" t="s">
        <v>567</v>
      </c>
      <c r="B4983" s="178" t="s">
        <v>568</v>
      </c>
      <c r="C4983" s="178">
        <v>2020</v>
      </c>
      <c r="D4983" s="178" t="s">
        <v>336</v>
      </c>
      <c r="E4983" s="178" t="s">
        <v>337</v>
      </c>
      <c r="F4983" s="178" t="s">
        <v>573</v>
      </c>
      <c r="G4983" s="178">
        <v>-28</v>
      </c>
      <c r="H4983" s="178">
        <v>7.3137186700479996E-4</v>
      </c>
      <c r="I4983" s="178">
        <v>8.1913649104537606E-4</v>
      </c>
      <c r="J4983" s="178" t="s">
        <v>625</v>
      </c>
    </row>
    <row r="4984" spans="1:10" x14ac:dyDescent="0.45">
      <c r="A4984" s="178" t="s">
        <v>567</v>
      </c>
      <c r="B4984" s="178" t="s">
        <v>568</v>
      </c>
      <c r="C4984" s="178">
        <v>2020</v>
      </c>
      <c r="D4984" s="178" t="s">
        <v>336</v>
      </c>
      <c r="E4984" s="178" t="s">
        <v>337</v>
      </c>
      <c r="F4984" s="178" t="s">
        <v>573</v>
      </c>
      <c r="G4984" s="178">
        <v>-27</v>
      </c>
      <c r="H4984" s="178">
        <v>1.2663705274462999E-3</v>
      </c>
      <c r="I4984" s="178">
        <v>1.4183349907398561E-3</v>
      </c>
      <c r="J4984" s="178" t="s">
        <v>625</v>
      </c>
    </row>
    <row r="4985" spans="1:10" x14ac:dyDescent="0.45">
      <c r="A4985" s="178" t="s">
        <v>567</v>
      </c>
      <c r="B4985" s="178" t="s">
        <v>568</v>
      </c>
      <c r="C4985" s="178">
        <v>2020</v>
      </c>
      <c r="D4985" s="178" t="s">
        <v>336</v>
      </c>
      <c r="E4985" s="178" t="s">
        <v>337</v>
      </c>
      <c r="F4985" s="178" t="s">
        <v>573</v>
      </c>
      <c r="G4985" s="178">
        <v>-26</v>
      </c>
      <c r="H4985" s="178">
        <v>1.0681449202820999E-3</v>
      </c>
      <c r="I4985" s="178">
        <v>1.196322310715952E-3</v>
      </c>
      <c r="J4985" s="178" t="s">
        <v>625</v>
      </c>
    </row>
    <row r="4986" spans="1:10" x14ac:dyDescent="0.45">
      <c r="A4986" s="178" t="s">
        <v>567</v>
      </c>
      <c r="B4986" s="178" t="s">
        <v>568</v>
      </c>
      <c r="C4986" s="178">
        <v>2020</v>
      </c>
      <c r="D4986" s="178" t="s">
        <v>336</v>
      </c>
      <c r="E4986" s="178" t="s">
        <v>337</v>
      </c>
      <c r="F4986" s="178" t="s">
        <v>573</v>
      </c>
      <c r="G4986" s="178">
        <v>-24</v>
      </c>
      <c r="H4986" s="178">
        <v>5.6362134637309995E-4</v>
      </c>
      <c r="I4986" s="178">
        <v>6.3125590793787197E-4</v>
      </c>
      <c r="J4986" s="178" t="s">
        <v>625</v>
      </c>
    </row>
    <row r="4987" spans="1:10" x14ac:dyDescent="0.45">
      <c r="A4987" s="178" t="s">
        <v>567</v>
      </c>
      <c r="B4987" s="178" t="s">
        <v>568</v>
      </c>
      <c r="C4987" s="178">
        <v>2020</v>
      </c>
      <c r="D4987" s="178" t="s">
        <v>336</v>
      </c>
      <c r="E4987" s="178" t="s">
        <v>337</v>
      </c>
      <c r="F4987" s="178" t="s">
        <v>573</v>
      </c>
      <c r="G4987" s="178">
        <v>-23</v>
      </c>
      <c r="H4987" s="178">
        <v>6.1332772020249995E-4</v>
      </c>
      <c r="I4987" s="178">
        <v>6.8692704662680001E-4</v>
      </c>
      <c r="J4987" s="178" t="s">
        <v>625</v>
      </c>
    </row>
    <row r="4988" spans="1:10" x14ac:dyDescent="0.45">
      <c r="A4988" s="178" t="s">
        <v>567</v>
      </c>
      <c r="B4988" s="178" t="s">
        <v>568</v>
      </c>
      <c r="C4988" s="178">
        <v>2020</v>
      </c>
      <c r="D4988" s="178" t="s">
        <v>336</v>
      </c>
      <c r="E4988" s="178" t="s">
        <v>337</v>
      </c>
      <c r="F4988" s="178" t="s">
        <v>573</v>
      </c>
      <c r="G4988" s="178">
        <v>-22</v>
      </c>
      <c r="H4988" s="178">
        <v>1.1680815368891001E-3</v>
      </c>
      <c r="I4988" s="178">
        <v>1.3082513213157922E-3</v>
      </c>
      <c r="J4988" s="178" t="s">
        <v>625</v>
      </c>
    </row>
    <row r="4989" spans="1:10" x14ac:dyDescent="0.45">
      <c r="A4989" s="178" t="s">
        <v>567</v>
      </c>
      <c r="B4989" s="178" t="s">
        <v>568</v>
      </c>
      <c r="C4989" s="178">
        <v>2020</v>
      </c>
      <c r="D4989" s="178" t="s">
        <v>336</v>
      </c>
      <c r="E4989" s="178" t="s">
        <v>337</v>
      </c>
      <c r="F4989" s="178" t="s">
        <v>573</v>
      </c>
      <c r="G4989" s="178">
        <v>-21</v>
      </c>
      <c r="H4989" s="178">
        <v>1.0008219396695E-3</v>
      </c>
      <c r="I4989" s="178">
        <v>1.1209205724298402E-3</v>
      </c>
      <c r="J4989" s="178" t="s">
        <v>625</v>
      </c>
    </row>
    <row r="4990" spans="1:10" x14ac:dyDescent="0.45">
      <c r="A4990" s="178" t="s">
        <v>567</v>
      </c>
      <c r="B4990" s="178" t="s">
        <v>568</v>
      </c>
      <c r="C4990" s="178">
        <v>2020</v>
      </c>
      <c r="D4990" s="178" t="s">
        <v>336</v>
      </c>
      <c r="E4990" s="178" t="s">
        <v>337</v>
      </c>
      <c r="F4990" s="178" t="s">
        <v>573</v>
      </c>
      <c r="G4990" s="178">
        <v>-20</v>
      </c>
      <c r="H4990" s="178">
        <v>1.0393196716905E-3</v>
      </c>
      <c r="I4990" s="178">
        <v>1.1640380322933601E-3</v>
      </c>
      <c r="J4990" s="178" t="s">
        <v>625</v>
      </c>
    </row>
    <row r="4991" spans="1:10" x14ac:dyDescent="0.45">
      <c r="A4991" s="178" t="s">
        <v>567</v>
      </c>
      <c r="B4991" s="178" t="s">
        <v>568</v>
      </c>
      <c r="C4991" s="178">
        <v>2020</v>
      </c>
      <c r="D4991" s="178" t="s">
        <v>336</v>
      </c>
      <c r="E4991" s="178" t="s">
        <v>337</v>
      </c>
      <c r="F4991" s="178" t="s">
        <v>573</v>
      </c>
      <c r="G4991" s="178">
        <v>-18</v>
      </c>
      <c r="H4991" s="178">
        <v>7.1178236976269995E-4</v>
      </c>
      <c r="I4991" s="178">
        <v>7.9719625413422399E-4</v>
      </c>
      <c r="J4991" s="178" t="s">
        <v>625</v>
      </c>
    </row>
    <row r="4992" spans="1:10" x14ac:dyDescent="0.45">
      <c r="A4992" s="178" t="s">
        <v>567</v>
      </c>
      <c r="B4992" s="178" t="s">
        <v>568</v>
      </c>
      <c r="C4992" s="178">
        <v>2020</v>
      </c>
      <c r="D4992" s="178" t="s">
        <v>336</v>
      </c>
      <c r="E4992" s="178" t="s">
        <v>337</v>
      </c>
      <c r="F4992" s="178" t="s">
        <v>573</v>
      </c>
      <c r="G4992" s="178">
        <v>-17</v>
      </c>
      <c r="H4992" s="178">
        <v>6.0980935813860005E-4</v>
      </c>
      <c r="I4992" s="178">
        <v>6.8298648111523208E-4</v>
      </c>
      <c r="J4992" s="178" t="s">
        <v>625</v>
      </c>
    </row>
    <row r="4993" spans="1:10" x14ac:dyDescent="0.45">
      <c r="A4993" s="178" t="s">
        <v>567</v>
      </c>
      <c r="B4993" s="178" t="s">
        <v>568</v>
      </c>
      <c r="C4993" s="178">
        <v>2020</v>
      </c>
      <c r="D4993" s="178" t="s">
        <v>336</v>
      </c>
      <c r="E4993" s="178" t="s">
        <v>337</v>
      </c>
      <c r="F4993" s="178" t="s">
        <v>573</v>
      </c>
      <c r="G4993" s="178">
        <v>-14</v>
      </c>
      <c r="H4993" s="178">
        <v>5.9656554367390003E-4</v>
      </c>
      <c r="I4993" s="178">
        <v>6.6815340891476815E-4</v>
      </c>
      <c r="J4993" s="178" t="s">
        <v>625</v>
      </c>
    </row>
    <row r="4994" spans="1:10" x14ac:dyDescent="0.45">
      <c r="A4994" s="178" t="s">
        <v>567</v>
      </c>
      <c r="B4994" s="178" t="s">
        <v>568</v>
      </c>
      <c r="C4994" s="178">
        <v>2020</v>
      </c>
      <c r="D4994" s="178" t="s">
        <v>336</v>
      </c>
      <c r="E4994" s="178" t="s">
        <v>337</v>
      </c>
      <c r="F4994" s="178" t="s">
        <v>573</v>
      </c>
      <c r="G4994" s="178">
        <v>-13</v>
      </c>
      <c r="H4994" s="178">
        <v>1.8050736398435999E-3</v>
      </c>
      <c r="I4994" s="178">
        <v>2.021682476624832E-3</v>
      </c>
      <c r="J4994" s="178" t="s">
        <v>625</v>
      </c>
    </row>
    <row r="4995" spans="1:10" x14ac:dyDescent="0.45">
      <c r="A4995" s="178" t="s">
        <v>567</v>
      </c>
      <c r="B4995" s="178" t="s">
        <v>568</v>
      </c>
      <c r="C4995" s="178">
        <v>2020</v>
      </c>
      <c r="D4995" s="178" t="s">
        <v>336</v>
      </c>
      <c r="E4995" s="178" t="s">
        <v>337</v>
      </c>
      <c r="F4995" s="178" t="s">
        <v>573</v>
      </c>
      <c r="G4995" s="178">
        <v>-12</v>
      </c>
      <c r="H4995" s="178">
        <v>5.8215565513819998E-4</v>
      </c>
      <c r="I4995" s="178">
        <v>6.5201433375478403E-4</v>
      </c>
      <c r="J4995" s="178" t="s">
        <v>625</v>
      </c>
    </row>
    <row r="4996" spans="1:10" x14ac:dyDescent="0.45">
      <c r="A4996" s="178" t="s">
        <v>567</v>
      </c>
      <c r="B4996" s="178" t="s">
        <v>568</v>
      </c>
      <c r="C4996" s="178">
        <v>2020</v>
      </c>
      <c r="D4996" s="178" t="s">
        <v>336</v>
      </c>
      <c r="E4996" s="178" t="s">
        <v>337</v>
      </c>
      <c r="F4996" s="178" t="s">
        <v>573</v>
      </c>
      <c r="G4996" s="178">
        <v>-11</v>
      </c>
      <c r="H4996" s="178">
        <v>5.78205275815E-4</v>
      </c>
      <c r="I4996" s="178">
        <v>6.4758990891280001E-4</v>
      </c>
      <c r="J4996" s="178" t="s">
        <v>625</v>
      </c>
    </row>
    <row r="4997" spans="1:10" x14ac:dyDescent="0.45">
      <c r="A4997" s="178" t="s">
        <v>567</v>
      </c>
      <c r="B4997" s="178" t="s">
        <v>568</v>
      </c>
      <c r="C4997" s="178">
        <v>2020</v>
      </c>
      <c r="D4997" s="178" t="s">
        <v>336</v>
      </c>
      <c r="E4997" s="178" t="s">
        <v>337</v>
      </c>
      <c r="F4997" s="178" t="s">
        <v>573</v>
      </c>
      <c r="G4997" s="178">
        <v>-10</v>
      </c>
      <c r="H4997" s="178">
        <v>1.4843355747870999E-3</v>
      </c>
      <c r="I4997" s="178">
        <v>1.6624558437615521E-3</v>
      </c>
      <c r="J4997" s="178" t="s">
        <v>625</v>
      </c>
    </row>
    <row r="4998" spans="1:10" x14ac:dyDescent="0.45">
      <c r="A4998" s="178" t="s">
        <v>567</v>
      </c>
      <c r="B4998" s="178" t="s">
        <v>568</v>
      </c>
      <c r="C4998" s="178">
        <v>2020</v>
      </c>
      <c r="D4998" s="178" t="s">
        <v>336</v>
      </c>
      <c r="E4998" s="178" t="s">
        <v>337</v>
      </c>
      <c r="F4998" s="178" t="s">
        <v>573</v>
      </c>
      <c r="G4998" s="178">
        <v>-8</v>
      </c>
      <c r="H4998" s="178">
        <v>1.0959091887344E-3</v>
      </c>
      <c r="I4998" s="178">
        <v>1.2274182913825282E-3</v>
      </c>
      <c r="J4998" s="178" t="s">
        <v>625</v>
      </c>
    </row>
    <row r="4999" spans="1:10" x14ac:dyDescent="0.45">
      <c r="A4999" s="178" t="s">
        <v>567</v>
      </c>
      <c r="B4999" s="178" t="s">
        <v>568</v>
      </c>
      <c r="C4999" s="178">
        <v>2020</v>
      </c>
      <c r="D4999" s="178" t="s">
        <v>336</v>
      </c>
      <c r="E4999" s="178" t="s">
        <v>337</v>
      </c>
      <c r="F4999" s="178" t="s">
        <v>573</v>
      </c>
      <c r="G4999" s="178">
        <v>-5</v>
      </c>
      <c r="H4999" s="178">
        <v>4.8146140761670003E-4</v>
      </c>
      <c r="I4999" s="178">
        <v>5.3923677653070412E-4</v>
      </c>
      <c r="J4999" s="178" t="s">
        <v>625</v>
      </c>
    </row>
    <row r="5000" spans="1:10" x14ac:dyDescent="0.45">
      <c r="A5000" s="178" t="s">
        <v>567</v>
      </c>
      <c r="B5000" s="178" t="s">
        <v>568</v>
      </c>
      <c r="C5000" s="178">
        <v>2020</v>
      </c>
      <c r="D5000" s="178" t="s">
        <v>336</v>
      </c>
      <c r="E5000" s="178" t="s">
        <v>337</v>
      </c>
      <c r="F5000" s="178" t="s">
        <v>573</v>
      </c>
      <c r="G5000" s="178">
        <v>-3</v>
      </c>
      <c r="H5000" s="178">
        <v>1.0867292294278999E-3</v>
      </c>
      <c r="I5000" s="178">
        <v>1.2171367369592479E-3</v>
      </c>
      <c r="J5000" s="178" t="s">
        <v>625</v>
      </c>
    </row>
    <row r="5001" spans="1:10" x14ac:dyDescent="0.45">
      <c r="A5001" s="178" t="s">
        <v>567</v>
      </c>
      <c r="B5001" s="178" t="s">
        <v>568</v>
      </c>
      <c r="C5001" s="178">
        <v>2020</v>
      </c>
      <c r="D5001" s="178" t="s">
        <v>336</v>
      </c>
      <c r="E5001" s="178" t="s">
        <v>337</v>
      </c>
      <c r="F5001" s="178" t="s">
        <v>572</v>
      </c>
      <c r="G5001" s="178">
        <v>-1</v>
      </c>
      <c r="H5001" s="178">
        <v>8.6659210501240005E-4</v>
      </c>
      <c r="I5001" s="178">
        <v>9.705831576138881E-4</v>
      </c>
      <c r="J5001" s="178" t="s">
        <v>625</v>
      </c>
    </row>
    <row r="5002" spans="1:10" x14ac:dyDescent="0.45">
      <c r="A5002" s="178" t="s">
        <v>567</v>
      </c>
      <c r="B5002" s="178" t="s">
        <v>568</v>
      </c>
      <c r="C5002" s="178">
        <v>2020</v>
      </c>
      <c r="D5002" s="178" t="s">
        <v>336</v>
      </c>
      <c r="E5002" s="178" t="s">
        <v>337</v>
      </c>
      <c r="F5002" s="178" t="s">
        <v>573</v>
      </c>
      <c r="G5002" s="178">
        <v>-1</v>
      </c>
      <c r="H5002" s="178">
        <v>5.4121011635289995E-4</v>
      </c>
      <c r="I5002" s="178">
        <v>6.0615533031524796E-4</v>
      </c>
      <c r="J5002" s="178" t="s">
        <v>625</v>
      </c>
    </row>
    <row r="5003" spans="1:10" x14ac:dyDescent="0.45">
      <c r="A5003" s="178" t="s">
        <v>567</v>
      </c>
      <c r="B5003" s="178" t="s">
        <v>568</v>
      </c>
      <c r="C5003" s="178">
        <v>2020</v>
      </c>
      <c r="D5003" s="178" t="s">
        <v>336</v>
      </c>
      <c r="E5003" s="178" t="s">
        <v>337</v>
      </c>
      <c r="F5003" s="178" t="s">
        <v>572</v>
      </c>
      <c r="G5003" s="178">
        <v>0</v>
      </c>
      <c r="H5003" s="178">
        <v>5.1625096239150004E-3</v>
      </c>
      <c r="I5003" s="178">
        <v>5.7820107787848012E-3</v>
      </c>
      <c r="J5003" s="178" t="s">
        <v>625</v>
      </c>
    </row>
    <row r="5004" spans="1:10" x14ac:dyDescent="0.45">
      <c r="A5004" s="178" t="s">
        <v>567</v>
      </c>
      <c r="B5004" s="178" t="s">
        <v>568</v>
      </c>
      <c r="C5004" s="178">
        <v>2020</v>
      </c>
      <c r="D5004" s="178" t="s">
        <v>336</v>
      </c>
      <c r="E5004" s="178" t="s">
        <v>337</v>
      </c>
      <c r="F5004" s="178" t="s">
        <v>573</v>
      </c>
      <c r="G5004" s="178">
        <v>0</v>
      </c>
      <c r="H5004" s="178">
        <v>1.7679224256426001E-3</v>
      </c>
      <c r="I5004" s="178">
        <v>1.9800731167197122E-3</v>
      </c>
      <c r="J5004" s="178" t="s">
        <v>625</v>
      </c>
    </row>
    <row r="5005" spans="1:10" x14ac:dyDescent="0.45">
      <c r="A5005" s="178" t="s">
        <v>567</v>
      </c>
      <c r="B5005" s="178" t="s">
        <v>568</v>
      </c>
      <c r="C5005" s="178">
        <v>2020</v>
      </c>
      <c r="D5005" s="178" t="s">
        <v>336</v>
      </c>
      <c r="E5005" s="178" t="s">
        <v>337</v>
      </c>
      <c r="F5005" s="178" t="s">
        <v>572</v>
      </c>
      <c r="G5005" s="178">
        <v>1</v>
      </c>
      <c r="H5005" s="178">
        <v>1.28796843637247E-2</v>
      </c>
      <c r="I5005" s="178">
        <v>1.4425246487371667E-2</v>
      </c>
      <c r="J5005" s="178" t="s">
        <v>625</v>
      </c>
    </row>
    <row r="5006" spans="1:10" x14ac:dyDescent="0.45">
      <c r="A5006" s="178" t="s">
        <v>567</v>
      </c>
      <c r="B5006" s="178" t="s">
        <v>568</v>
      </c>
      <c r="C5006" s="178">
        <v>2020</v>
      </c>
      <c r="D5006" s="178" t="s">
        <v>336</v>
      </c>
      <c r="E5006" s="178" t="s">
        <v>337</v>
      </c>
      <c r="F5006" s="178" t="s">
        <v>570</v>
      </c>
      <c r="G5006" s="178">
        <v>1</v>
      </c>
      <c r="H5006" s="178">
        <v>1.4849851140752001E-3</v>
      </c>
      <c r="I5006" s="178">
        <v>1.6631833277642243E-3</v>
      </c>
      <c r="J5006" s="178" t="s">
        <v>625</v>
      </c>
    </row>
    <row r="5007" spans="1:10" x14ac:dyDescent="0.45">
      <c r="A5007" s="178" t="s">
        <v>567</v>
      </c>
      <c r="B5007" s="178" t="s">
        <v>568</v>
      </c>
      <c r="C5007" s="178">
        <v>2020</v>
      </c>
      <c r="D5007" s="178" t="s">
        <v>336</v>
      </c>
      <c r="E5007" s="178" t="s">
        <v>337</v>
      </c>
      <c r="F5007" s="178" t="s">
        <v>570</v>
      </c>
      <c r="G5007" s="178">
        <v>2</v>
      </c>
      <c r="H5007" s="178">
        <v>4.3110179249197002E-3</v>
      </c>
      <c r="I5007" s="178">
        <v>4.8283400759100642E-3</v>
      </c>
      <c r="J5007" s="178" t="s">
        <v>625</v>
      </c>
    </row>
    <row r="5008" spans="1:10" x14ac:dyDescent="0.45">
      <c r="A5008" s="178" t="s">
        <v>567</v>
      </c>
      <c r="B5008" s="178" t="s">
        <v>568</v>
      </c>
      <c r="C5008" s="178">
        <v>2020</v>
      </c>
      <c r="D5008" s="178" t="s">
        <v>336</v>
      </c>
      <c r="E5008" s="178" t="s">
        <v>337</v>
      </c>
      <c r="F5008" s="178" t="s">
        <v>573</v>
      </c>
      <c r="G5008" s="178">
        <v>2</v>
      </c>
      <c r="H5008" s="178">
        <v>9.6524119726379995E-4</v>
      </c>
      <c r="I5008" s="178">
        <v>1.081070140935456E-3</v>
      </c>
      <c r="J5008" s="178" t="s">
        <v>625</v>
      </c>
    </row>
    <row r="5009" spans="1:10" x14ac:dyDescent="0.45">
      <c r="A5009" s="178" t="s">
        <v>567</v>
      </c>
      <c r="B5009" s="178" t="s">
        <v>568</v>
      </c>
      <c r="C5009" s="178">
        <v>2020</v>
      </c>
      <c r="D5009" s="178" t="s">
        <v>336</v>
      </c>
      <c r="E5009" s="178" t="s">
        <v>337</v>
      </c>
      <c r="F5009" s="178" t="s">
        <v>572</v>
      </c>
      <c r="G5009" s="178">
        <v>2</v>
      </c>
      <c r="H5009" s="178">
        <v>2.03711306094192E-2</v>
      </c>
      <c r="I5009" s="178">
        <v>2.2815666282549506E-2</v>
      </c>
      <c r="J5009" s="178" t="s">
        <v>625</v>
      </c>
    </row>
    <row r="5010" spans="1:10" x14ac:dyDescent="0.45">
      <c r="A5010" s="178" t="s">
        <v>567</v>
      </c>
      <c r="B5010" s="178" t="s">
        <v>568</v>
      </c>
      <c r="C5010" s="178">
        <v>2020</v>
      </c>
      <c r="D5010" s="178" t="s">
        <v>336</v>
      </c>
      <c r="E5010" s="178" t="s">
        <v>337</v>
      </c>
      <c r="F5010" s="178" t="s">
        <v>573</v>
      </c>
      <c r="G5010" s="178">
        <v>3</v>
      </c>
      <c r="H5010" s="178">
        <v>8.5626129293809997E-4</v>
      </c>
      <c r="I5010" s="178">
        <v>9.5901264809067203E-4</v>
      </c>
      <c r="J5010" s="178" t="s">
        <v>625</v>
      </c>
    </row>
    <row r="5011" spans="1:10" x14ac:dyDescent="0.45">
      <c r="A5011" s="178" t="s">
        <v>567</v>
      </c>
      <c r="B5011" s="178" t="s">
        <v>568</v>
      </c>
      <c r="C5011" s="178">
        <v>2020</v>
      </c>
      <c r="D5011" s="178" t="s">
        <v>336</v>
      </c>
      <c r="E5011" s="178" t="s">
        <v>337</v>
      </c>
      <c r="F5011" s="178" t="s">
        <v>569</v>
      </c>
      <c r="G5011" s="178">
        <v>3</v>
      </c>
      <c r="H5011" s="178">
        <v>1.7819821834564199E-2</v>
      </c>
      <c r="I5011" s="178">
        <v>1.9958200454711906E-2</v>
      </c>
      <c r="J5011" s="178" t="s">
        <v>625</v>
      </c>
    </row>
    <row r="5012" spans="1:10" x14ac:dyDescent="0.45">
      <c r="A5012" s="178" t="s">
        <v>567</v>
      </c>
      <c r="B5012" s="178" t="s">
        <v>568</v>
      </c>
      <c r="C5012" s="178">
        <v>2020</v>
      </c>
      <c r="D5012" s="178" t="s">
        <v>336</v>
      </c>
      <c r="E5012" s="178" t="s">
        <v>337</v>
      </c>
      <c r="F5012" s="178" t="s">
        <v>571</v>
      </c>
      <c r="G5012" s="178">
        <v>3</v>
      </c>
      <c r="H5012" s="178">
        <v>2.9679681174456999E-3</v>
      </c>
      <c r="I5012" s="178">
        <v>3.3241242915391842E-3</v>
      </c>
      <c r="J5012" s="178" t="s">
        <v>625</v>
      </c>
    </row>
    <row r="5013" spans="1:10" x14ac:dyDescent="0.45">
      <c r="A5013" s="178" t="s">
        <v>567</v>
      </c>
      <c r="B5013" s="178" t="s">
        <v>568</v>
      </c>
      <c r="C5013" s="178">
        <v>2020</v>
      </c>
      <c r="D5013" s="178" t="s">
        <v>336</v>
      </c>
      <c r="E5013" s="178" t="s">
        <v>337</v>
      </c>
      <c r="F5013" s="178" t="s">
        <v>572</v>
      </c>
      <c r="G5013" s="178">
        <v>3</v>
      </c>
      <c r="H5013" s="178">
        <v>1.4332212216686501E-2</v>
      </c>
      <c r="I5013" s="178">
        <v>1.6052077682688883E-2</v>
      </c>
      <c r="J5013" s="178" t="s">
        <v>625</v>
      </c>
    </row>
    <row r="5014" spans="1:10" x14ac:dyDescent="0.45">
      <c r="A5014" s="178" t="s">
        <v>567</v>
      </c>
      <c r="B5014" s="178" t="s">
        <v>568</v>
      </c>
      <c r="C5014" s="178">
        <v>2020</v>
      </c>
      <c r="D5014" s="178" t="s">
        <v>336</v>
      </c>
      <c r="E5014" s="178" t="s">
        <v>337</v>
      </c>
      <c r="F5014" s="178" t="s">
        <v>570</v>
      </c>
      <c r="G5014" s="178">
        <v>3</v>
      </c>
      <c r="H5014" s="178">
        <v>6.1478973366320003E-3</v>
      </c>
      <c r="I5014" s="178">
        <v>6.8856450170278411E-3</v>
      </c>
      <c r="J5014" s="178" t="s">
        <v>625</v>
      </c>
    </row>
    <row r="5015" spans="1:10" x14ac:dyDescent="0.45">
      <c r="A5015" s="178" t="s">
        <v>567</v>
      </c>
      <c r="B5015" s="178" t="s">
        <v>568</v>
      </c>
      <c r="C5015" s="178">
        <v>2020</v>
      </c>
      <c r="D5015" s="178" t="s">
        <v>336</v>
      </c>
      <c r="E5015" s="178" t="s">
        <v>337</v>
      </c>
      <c r="F5015" s="178" t="s">
        <v>574</v>
      </c>
      <c r="G5015" s="178">
        <v>3</v>
      </c>
      <c r="H5015" s="178">
        <v>0.18138248752802599</v>
      </c>
      <c r="I5015" s="178">
        <v>0.20314838603138913</v>
      </c>
      <c r="J5015" s="178" t="s">
        <v>626</v>
      </c>
    </row>
    <row r="5016" spans="1:10" x14ac:dyDescent="0.45">
      <c r="A5016" s="178" t="s">
        <v>567</v>
      </c>
      <c r="B5016" s="178" t="s">
        <v>568</v>
      </c>
      <c r="C5016" s="178">
        <v>2020</v>
      </c>
      <c r="D5016" s="178" t="s">
        <v>336</v>
      </c>
      <c r="E5016" s="178" t="s">
        <v>337</v>
      </c>
      <c r="F5016" s="178" t="s">
        <v>574</v>
      </c>
      <c r="G5016" s="178">
        <v>4</v>
      </c>
      <c r="H5016" s="178">
        <v>0.70288655068725303</v>
      </c>
      <c r="I5016" s="178">
        <v>0.7872329367697235</v>
      </c>
      <c r="J5016" s="178" t="s">
        <v>626</v>
      </c>
    </row>
    <row r="5017" spans="1:10" x14ac:dyDescent="0.45">
      <c r="A5017" s="178" t="s">
        <v>567</v>
      </c>
      <c r="B5017" s="178" t="s">
        <v>568</v>
      </c>
      <c r="C5017" s="178">
        <v>2020</v>
      </c>
      <c r="D5017" s="178" t="s">
        <v>336</v>
      </c>
      <c r="E5017" s="178" t="s">
        <v>337</v>
      </c>
      <c r="F5017" s="178" t="s">
        <v>572</v>
      </c>
      <c r="G5017" s="178">
        <v>4</v>
      </c>
      <c r="H5017" s="178">
        <v>9.2303612327669007E-3</v>
      </c>
      <c r="I5017" s="178">
        <v>1.033800458069893E-2</v>
      </c>
      <c r="J5017" s="178" t="s">
        <v>625</v>
      </c>
    </row>
    <row r="5018" spans="1:10" x14ac:dyDescent="0.45">
      <c r="A5018" s="178" t="s">
        <v>567</v>
      </c>
      <c r="B5018" s="178" t="s">
        <v>568</v>
      </c>
      <c r="C5018" s="178">
        <v>2020</v>
      </c>
      <c r="D5018" s="178" t="s">
        <v>336</v>
      </c>
      <c r="E5018" s="178" t="s">
        <v>337</v>
      </c>
      <c r="F5018" s="178" t="s">
        <v>570</v>
      </c>
      <c r="G5018" s="178">
        <v>4</v>
      </c>
      <c r="H5018" s="178">
        <v>1.14896350423805E-2</v>
      </c>
      <c r="I5018" s="178">
        <v>1.2868391247466162E-2</v>
      </c>
      <c r="J5018" s="178" t="s">
        <v>625</v>
      </c>
    </row>
    <row r="5019" spans="1:10" x14ac:dyDescent="0.45">
      <c r="A5019" s="178" t="s">
        <v>567</v>
      </c>
      <c r="B5019" s="178" t="s">
        <v>568</v>
      </c>
      <c r="C5019" s="178">
        <v>2020</v>
      </c>
      <c r="D5019" s="178" t="s">
        <v>336</v>
      </c>
      <c r="E5019" s="178" t="s">
        <v>337</v>
      </c>
      <c r="F5019" s="178" t="s">
        <v>571</v>
      </c>
      <c r="G5019" s="178">
        <v>4</v>
      </c>
      <c r="H5019" s="178">
        <v>3.9884204743429998E-2</v>
      </c>
      <c r="I5019" s="178">
        <v>4.4670309312641598E-2</v>
      </c>
      <c r="J5019" s="178" t="s">
        <v>625</v>
      </c>
    </row>
    <row r="5020" spans="1:10" x14ac:dyDescent="0.45">
      <c r="A5020" s="178" t="s">
        <v>567</v>
      </c>
      <c r="B5020" s="178" t="s">
        <v>568</v>
      </c>
      <c r="C5020" s="178">
        <v>2020</v>
      </c>
      <c r="D5020" s="178" t="s">
        <v>336</v>
      </c>
      <c r="E5020" s="178" t="s">
        <v>337</v>
      </c>
      <c r="F5020" s="178" t="s">
        <v>573</v>
      </c>
      <c r="G5020" s="178">
        <v>4</v>
      </c>
      <c r="H5020" s="178">
        <v>4.8761177458800001E-4</v>
      </c>
      <c r="I5020" s="178">
        <v>5.4612518753856005E-4</v>
      </c>
      <c r="J5020" s="178" t="s">
        <v>625</v>
      </c>
    </row>
    <row r="5021" spans="1:10" x14ac:dyDescent="0.45">
      <c r="A5021" s="178" t="s">
        <v>567</v>
      </c>
      <c r="B5021" s="178" t="s">
        <v>568</v>
      </c>
      <c r="C5021" s="178">
        <v>2020</v>
      </c>
      <c r="D5021" s="178" t="s">
        <v>336</v>
      </c>
      <c r="E5021" s="178" t="s">
        <v>337</v>
      </c>
      <c r="F5021" s="178" t="s">
        <v>569</v>
      </c>
      <c r="G5021" s="178">
        <v>4</v>
      </c>
      <c r="H5021" s="178">
        <v>8.3124173805117593E-2</v>
      </c>
      <c r="I5021" s="178">
        <v>9.3099074661731715E-2</v>
      </c>
      <c r="J5021" s="178" t="s">
        <v>625</v>
      </c>
    </row>
    <row r="5022" spans="1:10" x14ac:dyDescent="0.45">
      <c r="A5022" s="178" t="s">
        <v>567</v>
      </c>
      <c r="B5022" s="178" t="s">
        <v>568</v>
      </c>
      <c r="C5022" s="178">
        <v>2020</v>
      </c>
      <c r="D5022" s="178" t="s">
        <v>336</v>
      </c>
      <c r="E5022" s="178" t="s">
        <v>337</v>
      </c>
      <c r="F5022" s="178" t="s">
        <v>569</v>
      </c>
      <c r="G5022" s="178">
        <v>5</v>
      </c>
      <c r="H5022" s="178">
        <v>0.20683553069829899</v>
      </c>
      <c r="I5022" s="178">
        <v>0.23165579438209488</v>
      </c>
      <c r="J5022" s="178" t="s">
        <v>625</v>
      </c>
    </row>
    <row r="5023" spans="1:10" x14ac:dyDescent="0.45">
      <c r="A5023" s="178" t="s">
        <v>567</v>
      </c>
      <c r="B5023" s="178" t="s">
        <v>568</v>
      </c>
      <c r="C5023" s="178">
        <v>2020</v>
      </c>
      <c r="D5023" s="178" t="s">
        <v>336</v>
      </c>
      <c r="E5023" s="178" t="s">
        <v>337</v>
      </c>
      <c r="F5023" s="178" t="s">
        <v>570</v>
      </c>
      <c r="G5023" s="178">
        <v>5</v>
      </c>
      <c r="H5023" s="178">
        <v>1.44410860957578E-2</v>
      </c>
      <c r="I5023" s="178">
        <v>1.6174016427248736E-2</v>
      </c>
      <c r="J5023" s="178" t="s">
        <v>625</v>
      </c>
    </row>
    <row r="5024" spans="1:10" x14ac:dyDescent="0.45">
      <c r="A5024" s="178" t="s">
        <v>567</v>
      </c>
      <c r="B5024" s="178" t="s">
        <v>568</v>
      </c>
      <c r="C5024" s="178">
        <v>2020</v>
      </c>
      <c r="D5024" s="178" t="s">
        <v>336</v>
      </c>
      <c r="E5024" s="178" t="s">
        <v>337</v>
      </c>
      <c r="F5024" s="178" t="s">
        <v>574</v>
      </c>
      <c r="G5024" s="178">
        <v>5</v>
      </c>
      <c r="H5024" s="178">
        <v>0.27423269231803699</v>
      </c>
      <c r="I5024" s="178">
        <v>0.30714061539620147</v>
      </c>
      <c r="J5024" s="178" t="s">
        <v>626</v>
      </c>
    </row>
    <row r="5025" spans="1:10" x14ac:dyDescent="0.45">
      <c r="A5025" s="178" t="s">
        <v>567</v>
      </c>
      <c r="B5025" s="178" t="s">
        <v>568</v>
      </c>
      <c r="C5025" s="178">
        <v>2020</v>
      </c>
      <c r="D5025" s="178" t="s">
        <v>336</v>
      </c>
      <c r="E5025" s="178" t="s">
        <v>337</v>
      </c>
      <c r="F5025" s="178" t="s">
        <v>572</v>
      </c>
      <c r="G5025" s="178">
        <v>5</v>
      </c>
      <c r="H5025" s="178">
        <v>9.2740195395891005E-3</v>
      </c>
      <c r="I5025" s="178">
        <v>1.0386901884339793E-2</v>
      </c>
      <c r="J5025" s="178" t="s">
        <v>625</v>
      </c>
    </row>
    <row r="5026" spans="1:10" x14ac:dyDescent="0.45">
      <c r="A5026" s="178" t="s">
        <v>567</v>
      </c>
      <c r="B5026" s="178" t="s">
        <v>568</v>
      </c>
      <c r="C5026" s="178">
        <v>2020</v>
      </c>
      <c r="D5026" s="178" t="s">
        <v>336</v>
      </c>
      <c r="E5026" s="178" t="s">
        <v>337</v>
      </c>
      <c r="F5026" s="178" t="s">
        <v>573</v>
      </c>
      <c r="G5026" s="178">
        <v>5</v>
      </c>
      <c r="H5026" s="178">
        <v>1.3374141999519999E-3</v>
      </c>
      <c r="I5026" s="178">
        <v>1.49790390394624E-3</v>
      </c>
      <c r="J5026" s="178" t="s">
        <v>625</v>
      </c>
    </row>
    <row r="5027" spans="1:10" x14ac:dyDescent="0.45">
      <c r="A5027" s="178" t="s">
        <v>567</v>
      </c>
      <c r="B5027" s="178" t="s">
        <v>568</v>
      </c>
      <c r="C5027" s="178">
        <v>2020</v>
      </c>
      <c r="D5027" s="178" t="s">
        <v>336</v>
      </c>
      <c r="E5027" s="178" t="s">
        <v>337</v>
      </c>
      <c r="F5027" s="178" t="s">
        <v>571</v>
      </c>
      <c r="G5027" s="178">
        <v>5</v>
      </c>
      <c r="H5027" s="178">
        <v>4.77465516305529E-2</v>
      </c>
      <c r="I5027" s="178">
        <v>5.3476137826219253E-2</v>
      </c>
      <c r="J5027" s="178" t="s">
        <v>625</v>
      </c>
    </row>
    <row r="5028" spans="1:10" x14ac:dyDescent="0.45">
      <c r="A5028" s="178" t="s">
        <v>567</v>
      </c>
      <c r="B5028" s="178" t="s">
        <v>568</v>
      </c>
      <c r="C5028" s="178">
        <v>2020</v>
      </c>
      <c r="D5028" s="178" t="s">
        <v>336</v>
      </c>
      <c r="E5028" s="178" t="s">
        <v>337</v>
      </c>
      <c r="F5028" s="178" t="s">
        <v>572</v>
      </c>
      <c r="G5028" s="178">
        <v>6</v>
      </c>
      <c r="H5028" s="178">
        <v>6.6846007975982996E-3</v>
      </c>
      <c r="I5028" s="178">
        <v>7.4867528933100962E-3</v>
      </c>
      <c r="J5028" s="178" t="s">
        <v>625</v>
      </c>
    </row>
    <row r="5029" spans="1:10" x14ac:dyDescent="0.45">
      <c r="A5029" s="178" t="s">
        <v>567</v>
      </c>
      <c r="B5029" s="178" t="s">
        <v>568</v>
      </c>
      <c r="C5029" s="178">
        <v>2020</v>
      </c>
      <c r="D5029" s="178" t="s">
        <v>336</v>
      </c>
      <c r="E5029" s="178" t="s">
        <v>337</v>
      </c>
      <c r="F5029" s="178" t="s">
        <v>569</v>
      </c>
      <c r="G5029" s="178">
        <v>6</v>
      </c>
      <c r="H5029" s="178">
        <v>0.337744158692657</v>
      </c>
      <c r="I5029" s="178">
        <v>0.37827345773577586</v>
      </c>
      <c r="J5029" s="178" t="s">
        <v>625</v>
      </c>
    </row>
    <row r="5030" spans="1:10" x14ac:dyDescent="0.45">
      <c r="A5030" s="178" t="s">
        <v>567</v>
      </c>
      <c r="B5030" s="178" t="s">
        <v>568</v>
      </c>
      <c r="C5030" s="178">
        <v>2020</v>
      </c>
      <c r="D5030" s="178" t="s">
        <v>336</v>
      </c>
      <c r="E5030" s="178" t="s">
        <v>337</v>
      </c>
      <c r="F5030" s="178" t="s">
        <v>574</v>
      </c>
      <c r="G5030" s="178">
        <v>6</v>
      </c>
      <c r="H5030" s="178">
        <v>0.136490002740174</v>
      </c>
      <c r="I5030" s="178">
        <v>0.15286880306899489</v>
      </c>
      <c r="J5030" s="178" t="s">
        <v>626</v>
      </c>
    </row>
    <row r="5031" spans="1:10" x14ac:dyDescent="0.45">
      <c r="A5031" s="178" t="s">
        <v>567</v>
      </c>
      <c r="B5031" s="178" t="s">
        <v>568</v>
      </c>
      <c r="C5031" s="178">
        <v>2020</v>
      </c>
      <c r="D5031" s="178" t="s">
        <v>336</v>
      </c>
      <c r="E5031" s="178" t="s">
        <v>337</v>
      </c>
      <c r="F5031" s="178" t="s">
        <v>573</v>
      </c>
      <c r="G5031" s="178">
        <v>6</v>
      </c>
      <c r="H5031" s="178">
        <v>1.3599979865829999E-3</v>
      </c>
      <c r="I5031" s="178">
        <v>1.5231977449729601E-3</v>
      </c>
      <c r="J5031" s="178" t="s">
        <v>625</v>
      </c>
    </row>
    <row r="5032" spans="1:10" x14ac:dyDescent="0.45">
      <c r="A5032" s="178" t="s">
        <v>567</v>
      </c>
      <c r="B5032" s="178" t="s">
        <v>568</v>
      </c>
      <c r="C5032" s="178">
        <v>2020</v>
      </c>
      <c r="D5032" s="178" t="s">
        <v>336</v>
      </c>
      <c r="E5032" s="178" t="s">
        <v>337</v>
      </c>
      <c r="F5032" s="178" t="s">
        <v>570</v>
      </c>
      <c r="G5032" s="178">
        <v>6</v>
      </c>
      <c r="H5032" s="178">
        <v>1.8542795325629399E-2</v>
      </c>
      <c r="I5032" s="178">
        <v>2.0767930764704928E-2</v>
      </c>
      <c r="J5032" s="178" t="s">
        <v>625</v>
      </c>
    </row>
    <row r="5033" spans="1:10" x14ac:dyDescent="0.45">
      <c r="A5033" s="178" t="s">
        <v>567</v>
      </c>
      <c r="B5033" s="178" t="s">
        <v>568</v>
      </c>
      <c r="C5033" s="178">
        <v>2020</v>
      </c>
      <c r="D5033" s="178" t="s">
        <v>336</v>
      </c>
      <c r="E5033" s="178" t="s">
        <v>337</v>
      </c>
      <c r="F5033" s="178" t="s">
        <v>571</v>
      </c>
      <c r="G5033" s="178">
        <v>6</v>
      </c>
      <c r="H5033" s="178">
        <v>2.15677171945572E-2</v>
      </c>
      <c r="I5033" s="178">
        <v>2.4155843257904066E-2</v>
      </c>
      <c r="J5033" s="178" t="s">
        <v>625</v>
      </c>
    </row>
    <row r="5034" spans="1:10" x14ac:dyDescent="0.45">
      <c r="A5034" s="178" t="s">
        <v>567</v>
      </c>
      <c r="B5034" s="178" t="s">
        <v>568</v>
      </c>
      <c r="C5034" s="178">
        <v>2020</v>
      </c>
      <c r="D5034" s="178" t="s">
        <v>336</v>
      </c>
      <c r="E5034" s="178" t="s">
        <v>337</v>
      </c>
      <c r="F5034" s="178" t="s">
        <v>574</v>
      </c>
      <c r="G5034" s="178">
        <v>7</v>
      </c>
      <c r="H5034" s="178">
        <v>0.109819487435743</v>
      </c>
      <c r="I5034" s="178">
        <v>0.12299782592803217</v>
      </c>
      <c r="J5034" s="178" t="s">
        <v>626</v>
      </c>
    </row>
    <row r="5035" spans="1:10" x14ac:dyDescent="0.45">
      <c r="A5035" s="178" t="s">
        <v>567</v>
      </c>
      <c r="B5035" s="178" t="s">
        <v>568</v>
      </c>
      <c r="C5035" s="178">
        <v>2020</v>
      </c>
      <c r="D5035" s="178" t="s">
        <v>336</v>
      </c>
      <c r="E5035" s="178" t="s">
        <v>337</v>
      </c>
      <c r="F5035" s="178" t="s">
        <v>569</v>
      </c>
      <c r="G5035" s="178">
        <v>7</v>
      </c>
      <c r="H5035" s="178">
        <v>0.30410757008939898</v>
      </c>
      <c r="I5035" s="178">
        <v>0.34060047850012687</v>
      </c>
      <c r="J5035" s="178" t="s">
        <v>625</v>
      </c>
    </row>
    <row r="5036" spans="1:10" x14ac:dyDescent="0.45">
      <c r="A5036" s="178" t="s">
        <v>567</v>
      </c>
      <c r="B5036" s="178" t="s">
        <v>568</v>
      </c>
      <c r="C5036" s="178">
        <v>2020</v>
      </c>
      <c r="D5036" s="178" t="s">
        <v>336</v>
      </c>
      <c r="E5036" s="178" t="s">
        <v>337</v>
      </c>
      <c r="F5036" s="178" t="s">
        <v>572</v>
      </c>
      <c r="G5036" s="178">
        <v>7</v>
      </c>
      <c r="H5036" s="178">
        <v>5.9301779983797999E-3</v>
      </c>
      <c r="I5036" s="178">
        <v>6.6417993581853766E-3</v>
      </c>
      <c r="J5036" s="178" t="s">
        <v>625</v>
      </c>
    </row>
    <row r="5037" spans="1:10" x14ac:dyDescent="0.45">
      <c r="A5037" s="178" t="s">
        <v>567</v>
      </c>
      <c r="B5037" s="178" t="s">
        <v>568</v>
      </c>
      <c r="C5037" s="178">
        <v>2020</v>
      </c>
      <c r="D5037" s="178" t="s">
        <v>336</v>
      </c>
      <c r="E5037" s="178" t="s">
        <v>337</v>
      </c>
      <c r="F5037" s="178" t="s">
        <v>570</v>
      </c>
      <c r="G5037" s="178">
        <v>7</v>
      </c>
      <c r="H5037" s="178">
        <v>1.03141853469424E-2</v>
      </c>
      <c r="I5037" s="178">
        <v>1.1551887588575489E-2</v>
      </c>
      <c r="J5037" s="178" t="s">
        <v>625</v>
      </c>
    </row>
    <row r="5038" spans="1:10" x14ac:dyDescent="0.45">
      <c r="A5038" s="178" t="s">
        <v>567</v>
      </c>
      <c r="B5038" s="178" t="s">
        <v>568</v>
      </c>
      <c r="C5038" s="178">
        <v>2020</v>
      </c>
      <c r="D5038" s="178" t="s">
        <v>336</v>
      </c>
      <c r="E5038" s="178" t="s">
        <v>337</v>
      </c>
      <c r="F5038" s="178" t="s">
        <v>571</v>
      </c>
      <c r="G5038" s="178">
        <v>7</v>
      </c>
      <c r="H5038" s="178">
        <v>1.8334854801651101E-2</v>
      </c>
      <c r="I5038" s="178">
        <v>2.0535037377849234E-2</v>
      </c>
      <c r="J5038" s="178" t="s">
        <v>625</v>
      </c>
    </row>
    <row r="5039" spans="1:10" x14ac:dyDescent="0.45">
      <c r="A5039" s="178" t="s">
        <v>567</v>
      </c>
      <c r="B5039" s="178" t="s">
        <v>568</v>
      </c>
      <c r="C5039" s="178">
        <v>2020</v>
      </c>
      <c r="D5039" s="178" t="s">
        <v>336</v>
      </c>
      <c r="E5039" s="178" t="s">
        <v>337</v>
      </c>
      <c r="F5039" s="178" t="s">
        <v>574</v>
      </c>
      <c r="G5039" s="178">
        <v>8</v>
      </c>
      <c r="H5039" s="178">
        <v>9.3688360415399102E-2</v>
      </c>
      <c r="I5039" s="178">
        <v>0.104930963665247</v>
      </c>
      <c r="J5039" s="178" t="s">
        <v>626</v>
      </c>
    </row>
    <row r="5040" spans="1:10" x14ac:dyDescent="0.45">
      <c r="A5040" s="178" t="s">
        <v>567</v>
      </c>
      <c r="B5040" s="178" t="s">
        <v>568</v>
      </c>
      <c r="C5040" s="178">
        <v>2020</v>
      </c>
      <c r="D5040" s="178" t="s">
        <v>336</v>
      </c>
      <c r="E5040" s="178" t="s">
        <v>337</v>
      </c>
      <c r="F5040" s="178" t="s">
        <v>571</v>
      </c>
      <c r="G5040" s="178">
        <v>8</v>
      </c>
      <c r="H5040" s="178">
        <v>1.07994881109335E-2</v>
      </c>
      <c r="I5040" s="178">
        <v>1.2095426684245521E-2</v>
      </c>
      <c r="J5040" s="178" t="s">
        <v>625</v>
      </c>
    </row>
    <row r="5041" spans="1:10" x14ac:dyDescent="0.45">
      <c r="A5041" s="178" t="s">
        <v>567</v>
      </c>
      <c r="B5041" s="178" t="s">
        <v>568</v>
      </c>
      <c r="C5041" s="178">
        <v>2020</v>
      </c>
      <c r="D5041" s="178" t="s">
        <v>336</v>
      </c>
      <c r="E5041" s="178" t="s">
        <v>337</v>
      </c>
      <c r="F5041" s="178" t="s">
        <v>570</v>
      </c>
      <c r="G5041" s="178">
        <v>8</v>
      </c>
      <c r="H5041" s="178">
        <v>1.3889012450818E-2</v>
      </c>
      <c r="I5041" s="178">
        <v>1.5555693944916162E-2</v>
      </c>
      <c r="J5041" s="178" t="s">
        <v>625</v>
      </c>
    </row>
    <row r="5042" spans="1:10" x14ac:dyDescent="0.45">
      <c r="A5042" s="178" t="s">
        <v>567</v>
      </c>
      <c r="B5042" s="178" t="s">
        <v>568</v>
      </c>
      <c r="C5042" s="178">
        <v>2020</v>
      </c>
      <c r="D5042" s="178" t="s">
        <v>336</v>
      </c>
      <c r="E5042" s="178" t="s">
        <v>337</v>
      </c>
      <c r="F5042" s="178" t="s">
        <v>572</v>
      </c>
      <c r="G5042" s="178">
        <v>8</v>
      </c>
      <c r="H5042" s="178">
        <v>3.5492790630087001E-3</v>
      </c>
      <c r="I5042" s="178">
        <v>3.9751925505697441E-3</v>
      </c>
      <c r="J5042" s="178" t="s">
        <v>625</v>
      </c>
    </row>
    <row r="5043" spans="1:10" x14ac:dyDescent="0.45">
      <c r="A5043" s="178" t="s">
        <v>567</v>
      </c>
      <c r="B5043" s="178" t="s">
        <v>568</v>
      </c>
      <c r="C5043" s="178">
        <v>2020</v>
      </c>
      <c r="D5043" s="178" t="s">
        <v>336</v>
      </c>
      <c r="E5043" s="178" t="s">
        <v>337</v>
      </c>
      <c r="F5043" s="178" t="s">
        <v>569</v>
      </c>
      <c r="G5043" s="178">
        <v>8</v>
      </c>
      <c r="H5043" s="178">
        <v>0.15647977311164099</v>
      </c>
      <c r="I5043" s="178">
        <v>0.17525734588503791</v>
      </c>
      <c r="J5043" s="178" t="s">
        <v>625</v>
      </c>
    </row>
    <row r="5044" spans="1:10" x14ac:dyDescent="0.45">
      <c r="A5044" s="178" t="s">
        <v>567</v>
      </c>
      <c r="B5044" s="178" t="s">
        <v>568</v>
      </c>
      <c r="C5044" s="178">
        <v>2020</v>
      </c>
      <c r="D5044" s="178" t="s">
        <v>336</v>
      </c>
      <c r="E5044" s="178" t="s">
        <v>337</v>
      </c>
      <c r="F5044" s="178" t="s">
        <v>573</v>
      </c>
      <c r="G5044" s="178">
        <v>8</v>
      </c>
      <c r="H5044" s="178">
        <v>5.7286577066410001E-4</v>
      </c>
      <c r="I5044" s="178">
        <v>6.4160966314379207E-4</v>
      </c>
      <c r="J5044" s="178" t="s">
        <v>625</v>
      </c>
    </row>
    <row r="5045" spans="1:10" x14ac:dyDescent="0.45">
      <c r="A5045" s="178" t="s">
        <v>567</v>
      </c>
      <c r="B5045" s="178" t="s">
        <v>568</v>
      </c>
      <c r="C5045" s="178">
        <v>2020</v>
      </c>
      <c r="D5045" s="178" t="s">
        <v>336</v>
      </c>
      <c r="E5045" s="178" t="s">
        <v>337</v>
      </c>
      <c r="F5045" s="178" t="s">
        <v>572</v>
      </c>
      <c r="G5045" s="178">
        <v>9</v>
      </c>
      <c r="H5045" s="178">
        <v>4.8945688467938002E-3</v>
      </c>
      <c r="I5045" s="178">
        <v>5.4819171084090571E-3</v>
      </c>
      <c r="J5045" s="178" t="s">
        <v>625</v>
      </c>
    </row>
    <row r="5046" spans="1:10" x14ac:dyDescent="0.45">
      <c r="A5046" s="178" t="s">
        <v>567</v>
      </c>
      <c r="B5046" s="178" t="s">
        <v>568</v>
      </c>
      <c r="C5046" s="178">
        <v>2020</v>
      </c>
      <c r="D5046" s="178" t="s">
        <v>336</v>
      </c>
      <c r="E5046" s="178" t="s">
        <v>337</v>
      </c>
      <c r="F5046" s="178" t="s">
        <v>569</v>
      </c>
      <c r="G5046" s="178">
        <v>9</v>
      </c>
      <c r="H5046" s="178">
        <v>0.13265447039157099</v>
      </c>
      <c r="I5046" s="178">
        <v>0.14857300683855953</v>
      </c>
      <c r="J5046" s="178" t="s">
        <v>625</v>
      </c>
    </row>
    <row r="5047" spans="1:10" x14ac:dyDescent="0.45">
      <c r="A5047" s="178" t="s">
        <v>567</v>
      </c>
      <c r="B5047" s="178" t="s">
        <v>568</v>
      </c>
      <c r="C5047" s="178">
        <v>2020</v>
      </c>
      <c r="D5047" s="178" t="s">
        <v>336</v>
      </c>
      <c r="E5047" s="178" t="s">
        <v>337</v>
      </c>
      <c r="F5047" s="178" t="s">
        <v>570</v>
      </c>
      <c r="G5047" s="178">
        <v>9</v>
      </c>
      <c r="H5047" s="178">
        <v>1.0824914323166001E-2</v>
      </c>
      <c r="I5047" s="178">
        <v>1.2123904041945922E-2</v>
      </c>
      <c r="J5047" s="178" t="s">
        <v>625</v>
      </c>
    </row>
    <row r="5048" spans="1:10" x14ac:dyDescent="0.45">
      <c r="A5048" s="178" t="s">
        <v>567</v>
      </c>
      <c r="B5048" s="178" t="s">
        <v>568</v>
      </c>
      <c r="C5048" s="178">
        <v>2020</v>
      </c>
      <c r="D5048" s="178" t="s">
        <v>336</v>
      </c>
      <c r="E5048" s="178" t="s">
        <v>337</v>
      </c>
      <c r="F5048" s="178" t="s">
        <v>574</v>
      </c>
      <c r="G5048" s="178">
        <v>9</v>
      </c>
      <c r="H5048" s="178">
        <v>4.5400864561088397E-2</v>
      </c>
      <c r="I5048" s="178">
        <v>5.0848968308419007E-2</v>
      </c>
      <c r="J5048" s="178" t="s">
        <v>626</v>
      </c>
    </row>
    <row r="5049" spans="1:10" x14ac:dyDescent="0.45">
      <c r="A5049" s="178" t="s">
        <v>567</v>
      </c>
      <c r="B5049" s="178" t="s">
        <v>568</v>
      </c>
      <c r="C5049" s="178">
        <v>2020</v>
      </c>
      <c r="D5049" s="178" t="s">
        <v>336</v>
      </c>
      <c r="E5049" s="178" t="s">
        <v>337</v>
      </c>
      <c r="F5049" s="178" t="s">
        <v>571</v>
      </c>
      <c r="G5049" s="178">
        <v>9</v>
      </c>
      <c r="H5049" s="178">
        <v>1.0760686913272401E-2</v>
      </c>
      <c r="I5049" s="178">
        <v>1.205196934286509E-2</v>
      </c>
      <c r="J5049" s="178" t="s">
        <v>625</v>
      </c>
    </row>
    <row r="5050" spans="1:10" x14ac:dyDescent="0.45">
      <c r="A5050" s="178" t="s">
        <v>567</v>
      </c>
      <c r="B5050" s="178" t="s">
        <v>568</v>
      </c>
      <c r="C5050" s="178">
        <v>2020</v>
      </c>
      <c r="D5050" s="178" t="s">
        <v>336</v>
      </c>
      <c r="E5050" s="178" t="s">
        <v>337</v>
      </c>
      <c r="F5050" s="178" t="s">
        <v>569</v>
      </c>
      <c r="G5050" s="178">
        <v>10</v>
      </c>
      <c r="H5050" s="178">
        <v>8.5505567956715794E-2</v>
      </c>
      <c r="I5050" s="178">
        <v>9.5766236111521699E-2</v>
      </c>
      <c r="J5050" s="178" t="s">
        <v>625</v>
      </c>
    </row>
    <row r="5051" spans="1:10" x14ac:dyDescent="0.45">
      <c r="A5051" s="178" t="s">
        <v>567</v>
      </c>
      <c r="B5051" s="178" t="s">
        <v>568</v>
      </c>
      <c r="C5051" s="178">
        <v>2020</v>
      </c>
      <c r="D5051" s="178" t="s">
        <v>336</v>
      </c>
      <c r="E5051" s="178" t="s">
        <v>337</v>
      </c>
      <c r="F5051" s="178" t="s">
        <v>574</v>
      </c>
      <c r="G5051" s="178">
        <v>10</v>
      </c>
      <c r="H5051" s="178">
        <v>2.82515030121431E-2</v>
      </c>
      <c r="I5051" s="178">
        <v>3.1641683373600273E-2</v>
      </c>
      <c r="J5051" s="178" t="s">
        <v>626</v>
      </c>
    </row>
    <row r="5052" spans="1:10" x14ac:dyDescent="0.45">
      <c r="A5052" s="178" t="s">
        <v>567</v>
      </c>
      <c r="B5052" s="178" t="s">
        <v>568</v>
      </c>
      <c r="C5052" s="178">
        <v>2020</v>
      </c>
      <c r="D5052" s="178" t="s">
        <v>336</v>
      </c>
      <c r="E5052" s="178" t="s">
        <v>337</v>
      </c>
      <c r="F5052" s="178" t="s">
        <v>570</v>
      </c>
      <c r="G5052" s="178">
        <v>10</v>
      </c>
      <c r="H5052" s="178">
        <v>6.1111289542167997E-3</v>
      </c>
      <c r="I5052" s="178">
        <v>6.8444644287228166E-3</v>
      </c>
      <c r="J5052" s="178" t="s">
        <v>625</v>
      </c>
    </row>
    <row r="5053" spans="1:10" x14ac:dyDescent="0.45">
      <c r="A5053" s="178" t="s">
        <v>567</v>
      </c>
      <c r="B5053" s="178" t="s">
        <v>568</v>
      </c>
      <c r="C5053" s="178">
        <v>2020</v>
      </c>
      <c r="D5053" s="178" t="s">
        <v>336</v>
      </c>
      <c r="E5053" s="178" t="s">
        <v>337</v>
      </c>
      <c r="F5053" s="178" t="s">
        <v>573</v>
      </c>
      <c r="G5053" s="178">
        <v>10</v>
      </c>
      <c r="H5053" s="178">
        <v>4.344928020146E-4</v>
      </c>
      <c r="I5053" s="178">
        <v>4.8663193825635202E-4</v>
      </c>
      <c r="J5053" s="178" t="s">
        <v>625</v>
      </c>
    </row>
    <row r="5054" spans="1:10" x14ac:dyDescent="0.45">
      <c r="A5054" s="178" t="s">
        <v>567</v>
      </c>
      <c r="B5054" s="178" t="s">
        <v>568</v>
      </c>
      <c r="C5054" s="178">
        <v>2020</v>
      </c>
      <c r="D5054" s="178" t="s">
        <v>336</v>
      </c>
      <c r="E5054" s="178" t="s">
        <v>337</v>
      </c>
      <c r="F5054" s="178" t="s">
        <v>572</v>
      </c>
      <c r="G5054" s="178">
        <v>10</v>
      </c>
      <c r="H5054" s="178">
        <v>3.3085567702073999E-3</v>
      </c>
      <c r="I5054" s="178">
        <v>3.705583582632288E-3</v>
      </c>
      <c r="J5054" s="178" t="s">
        <v>625</v>
      </c>
    </row>
    <row r="5055" spans="1:10" x14ac:dyDescent="0.45">
      <c r="A5055" s="178" t="s">
        <v>567</v>
      </c>
      <c r="B5055" s="178" t="s">
        <v>568</v>
      </c>
      <c r="C5055" s="178">
        <v>2020</v>
      </c>
      <c r="D5055" s="178" t="s">
        <v>336</v>
      </c>
      <c r="E5055" s="178" t="s">
        <v>337</v>
      </c>
      <c r="F5055" s="178" t="s">
        <v>571</v>
      </c>
      <c r="G5055" s="178">
        <v>10</v>
      </c>
      <c r="H5055" s="178">
        <v>8.1238329876214006E-3</v>
      </c>
      <c r="I5055" s="178">
        <v>9.0986929461359702E-3</v>
      </c>
      <c r="J5055" s="178" t="s">
        <v>625</v>
      </c>
    </row>
    <row r="5056" spans="1:10" x14ac:dyDescent="0.45">
      <c r="A5056" s="178" t="s">
        <v>567</v>
      </c>
      <c r="B5056" s="178" t="s">
        <v>568</v>
      </c>
      <c r="C5056" s="178">
        <v>2020</v>
      </c>
      <c r="D5056" s="178" t="s">
        <v>336</v>
      </c>
      <c r="E5056" s="178" t="s">
        <v>337</v>
      </c>
      <c r="F5056" s="178" t="s">
        <v>572</v>
      </c>
      <c r="G5056" s="178">
        <v>11</v>
      </c>
      <c r="H5056" s="178">
        <v>2.3084098938853E-3</v>
      </c>
      <c r="I5056" s="178">
        <v>2.5854190811515363E-3</v>
      </c>
      <c r="J5056" s="178" t="s">
        <v>625</v>
      </c>
    </row>
    <row r="5057" spans="1:10" x14ac:dyDescent="0.45">
      <c r="A5057" s="178" t="s">
        <v>567</v>
      </c>
      <c r="B5057" s="178" t="s">
        <v>568</v>
      </c>
      <c r="C5057" s="178">
        <v>2020</v>
      </c>
      <c r="D5057" s="178" t="s">
        <v>336</v>
      </c>
      <c r="E5057" s="178" t="s">
        <v>337</v>
      </c>
      <c r="F5057" s="178" t="s">
        <v>573</v>
      </c>
      <c r="G5057" s="178">
        <v>11</v>
      </c>
      <c r="H5057" s="178">
        <v>4.888019757345E-4</v>
      </c>
      <c r="I5057" s="178">
        <v>5.4745821282264006E-4</v>
      </c>
      <c r="J5057" s="178" t="s">
        <v>625</v>
      </c>
    </row>
    <row r="5058" spans="1:10" x14ac:dyDescent="0.45">
      <c r="A5058" s="178" t="s">
        <v>567</v>
      </c>
      <c r="B5058" s="178" t="s">
        <v>568</v>
      </c>
      <c r="C5058" s="178">
        <v>2020</v>
      </c>
      <c r="D5058" s="178" t="s">
        <v>336</v>
      </c>
      <c r="E5058" s="178" t="s">
        <v>337</v>
      </c>
      <c r="F5058" s="178" t="s">
        <v>571</v>
      </c>
      <c r="G5058" s="178">
        <v>11</v>
      </c>
      <c r="H5058" s="178">
        <v>5.7487024751026001E-3</v>
      </c>
      <c r="I5058" s="178">
        <v>6.4385467721149127E-3</v>
      </c>
      <c r="J5058" s="178" t="s">
        <v>625</v>
      </c>
    </row>
    <row r="5059" spans="1:10" x14ac:dyDescent="0.45">
      <c r="A5059" s="178" t="s">
        <v>567</v>
      </c>
      <c r="B5059" s="178" t="s">
        <v>568</v>
      </c>
      <c r="C5059" s="178">
        <v>2020</v>
      </c>
      <c r="D5059" s="178" t="s">
        <v>336</v>
      </c>
      <c r="E5059" s="178" t="s">
        <v>337</v>
      </c>
      <c r="F5059" s="178" t="s">
        <v>574</v>
      </c>
      <c r="G5059" s="178">
        <v>11</v>
      </c>
      <c r="H5059" s="178">
        <v>2.2762727807275999E-2</v>
      </c>
      <c r="I5059" s="178">
        <v>2.549425514414912E-2</v>
      </c>
      <c r="J5059" s="178" t="s">
        <v>626</v>
      </c>
    </row>
    <row r="5060" spans="1:10" x14ac:dyDescent="0.45">
      <c r="A5060" s="178" t="s">
        <v>567</v>
      </c>
      <c r="B5060" s="178" t="s">
        <v>568</v>
      </c>
      <c r="C5060" s="178">
        <v>2020</v>
      </c>
      <c r="D5060" s="178" t="s">
        <v>336</v>
      </c>
      <c r="E5060" s="178" t="s">
        <v>337</v>
      </c>
      <c r="F5060" s="178" t="s">
        <v>569</v>
      </c>
      <c r="G5060" s="178">
        <v>11</v>
      </c>
      <c r="H5060" s="178">
        <v>0.118809613399207</v>
      </c>
      <c r="I5060" s="178">
        <v>0.13306676700711184</v>
      </c>
      <c r="J5060" s="178" t="s">
        <v>625</v>
      </c>
    </row>
    <row r="5061" spans="1:10" x14ac:dyDescent="0.45">
      <c r="A5061" s="178" t="s">
        <v>567</v>
      </c>
      <c r="B5061" s="178" t="s">
        <v>568</v>
      </c>
      <c r="C5061" s="178">
        <v>2020</v>
      </c>
      <c r="D5061" s="178" t="s">
        <v>336</v>
      </c>
      <c r="E5061" s="178" t="s">
        <v>337</v>
      </c>
      <c r="F5061" s="178" t="s">
        <v>570</v>
      </c>
      <c r="G5061" s="178">
        <v>11</v>
      </c>
      <c r="H5061" s="178">
        <v>6.7837925744243001E-3</v>
      </c>
      <c r="I5061" s="178">
        <v>7.5978476833552166E-3</v>
      </c>
      <c r="J5061" s="178" t="s">
        <v>625</v>
      </c>
    </row>
    <row r="5062" spans="1:10" x14ac:dyDescent="0.45">
      <c r="A5062" s="178" t="s">
        <v>567</v>
      </c>
      <c r="B5062" s="178" t="s">
        <v>568</v>
      </c>
      <c r="C5062" s="178">
        <v>2020</v>
      </c>
      <c r="D5062" s="178" t="s">
        <v>336</v>
      </c>
      <c r="E5062" s="178" t="s">
        <v>337</v>
      </c>
      <c r="F5062" s="178" t="s">
        <v>569</v>
      </c>
      <c r="G5062" s="178">
        <v>12</v>
      </c>
      <c r="H5062" s="178">
        <v>0.14455994917079801</v>
      </c>
      <c r="I5062" s="178">
        <v>0.16190714307129378</v>
      </c>
      <c r="J5062" s="178" t="s">
        <v>625</v>
      </c>
    </row>
    <row r="5063" spans="1:10" x14ac:dyDescent="0.45">
      <c r="A5063" s="178" t="s">
        <v>567</v>
      </c>
      <c r="B5063" s="178" t="s">
        <v>568</v>
      </c>
      <c r="C5063" s="178">
        <v>2020</v>
      </c>
      <c r="D5063" s="178" t="s">
        <v>336</v>
      </c>
      <c r="E5063" s="178" t="s">
        <v>337</v>
      </c>
      <c r="F5063" s="178" t="s">
        <v>570</v>
      </c>
      <c r="G5063" s="178">
        <v>12</v>
      </c>
      <c r="H5063" s="178">
        <v>5.4491672781295996E-3</v>
      </c>
      <c r="I5063" s="178">
        <v>6.1030673515051525E-3</v>
      </c>
      <c r="J5063" s="178" t="s">
        <v>625</v>
      </c>
    </row>
    <row r="5064" spans="1:10" x14ac:dyDescent="0.45">
      <c r="A5064" s="178" t="s">
        <v>567</v>
      </c>
      <c r="B5064" s="178" t="s">
        <v>568</v>
      </c>
      <c r="C5064" s="178">
        <v>2020</v>
      </c>
      <c r="D5064" s="178" t="s">
        <v>336</v>
      </c>
      <c r="E5064" s="178" t="s">
        <v>337</v>
      </c>
      <c r="F5064" s="178" t="s">
        <v>571</v>
      </c>
      <c r="G5064" s="178">
        <v>12</v>
      </c>
      <c r="H5064" s="178">
        <v>4.9040036683435997E-3</v>
      </c>
      <c r="I5064" s="178">
        <v>5.4924841085448326E-3</v>
      </c>
      <c r="J5064" s="178" t="s">
        <v>625</v>
      </c>
    </row>
    <row r="5065" spans="1:10" x14ac:dyDescent="0.45">
      <c r="A5065" s="178" t="s">
        <v>567</v>
      </c>
      <c r="B5065" s="178" t="s">
        <v>568</v>
      </c>
      <c r="C5065" s="178">
        <v>2020</v>
      </c>
      <c r="D5065" s="178" t="s">
        <v>336</v>
      </c>
      <c r="E5065" s="178" t="s">
        <v>337</v>
      </c>
      <c r="F5065" s="178" t="s">
        <v>573</v>
      </c>
      <c r="G5065" s="178">
        <v>12</v>
      </c>
      <c r="H5065" s="178">
        <v>1.184620661661E-3</v>
      </c>
      <c r="I5065" s="178">
        <v>1.3267751410603202E-3</v>
      </c>
      <c r="J5065" s="178" t="s">
        <v>625</v>
      </c>
    </row>
    <row r="5066" spans="1:10" x14ac:dyDescent="0.45">
      <c r="A5066" s="178" t="s">
        <v>567</v>
      </c>
      <c r="B5066" s="178" t="s">
        <v>568</v>
      </c>
      <c r="C5066" s="178">
        <v>2020</v>
      </c>
      <c r="D5066" s="178" t="s">
        <v>336</v>
      </c>
      <c r="E5066" s="178" t="s">
        <v>337</v>
      </c>
      <c r="F5066" s="178" t="s">
        <v>572</v>
      </c>
      <c r="G5066" s="178">
        <v>12</v>
      </c>
      <c r="H5066" s="178">
        <v>1.9419686504989001E-3</v>
      </c>
      <c r="I5066" s="178">
        <v>2.1750048885587681E-3</v>
      </c>
      <c r="J5066" s="178" t="s">
        <v>625</v>
      </c>
    </row>
    <row r="5067" spans="1:10" x14ac:dyDescent="0.45">
      <c r="A5067" s="178" t="s">
        <v>567</v>
      </c>
      <c r="B5067" s="178" t="s">
        <v>568</v>
      </c>
      <c r="C5067" s="178">
        <v>2020</v>
      </c>
      <c r="D5067" s="178" t="s">
        <v>336</v>
      </c>
      <c r="E5067" s="178" t="s">
        <v>337</v>
      </c>
      <c r="F5067" s="178" t="s">
        <v>574</v>
      </c>
      <c r="G5067" s="178">
        <v>12</v>
      </c>
      <c r="H5067" s="178">
        <v>1.8715451471507501E-2</v>
      </c>
      <c r="I5067" s="178">
        <v>2.0961305648088402E-2</v>
      </c>
      <c r="J5067" s="178" t="s">
        <v>626</v>
      </c>
    </row>
    <row r="5068" spans="1:10" x14ac:dyDescent="0.45">
      <c r="A5068" s="178" t="s">
        <v>567</v>
      </c>
      <c r="B5068" s="178" t="s">
        <v>568</v>
      </c>
      <c r="C5068" s="178">
        <v>2020</v>
      </c>
      <c r="D5068" s="178" t="s">
        <v>336</v>
      </c>
      <c r="E5068" s="178" t="s">
        <v>337</v>
      </c>
      <c r="F5068" s="178" t="s">
        <v>569</v>
      </c>
      <c r="G5068" s="178">
        <v>13</v>
      </c>
      <c r="H5068" s="178">
        <v>9.4938841182738501E-2</v>
      </c>
      <c r="I5068" s="178">
        <v>0.10633150212466713</v>
      </c>
      <c r="J5068" s="178" t="s">
        <v>625</v>
      </c>
    </row>
    <row r="5069" spans="1:10" x14ac:dyDescent="0.45">
      <c r="A5069" s="178" t="s">
        <v>567</v>
      </c>
      <c r="B5069" s="178" t="s">
        <v>568</v>
      </c>
      <c r="C5069" s="178">
        <v>2020</v>
      </c>
      <c r="D5069" s="178" t="s">
        <v>336</v>
      </c>
      <c r="E5069" s="178" t="s">
        <v>337</v>
      </c>
      <c r="F5069" s="178" t="s">
        <v>574</v>
      </c>
      <c r="G5069" s="178">
        <v>13</v>
      </c>
      <c r="H5069" s="178">
        <v>1.4043780043721201E-2</v>
      </c>
      <c r="I5069" s="178">
        <v>1.5729033648967747E-2</v>
      </c>
      <c r="J5069" s="178" t="s">
        <v>626</v>
      </c>
    </row>
    <row r="5070" spans="1:10" x14ac:dyDescent="0.45">
      <c r="A5070" s="178" t="s">
        <v>567</v>
      </c>
      <c r="B5070" s="178" t="s">
        <v>568</v>
      </c>
      <c r="C5070" s="178">
        <v>2020</v>
      </c>
      <c r="D5070" s="178" t="s">
        <v>336</v>
      </c>
      <c r="E5070" s="178" t="s">
        <v>337</v>
      </c>
      <c r="F5070" s="178" t="s">
        <v>570</v>
      </c>
      <c r="G5070" s="178">
        <v>13</v>
      </c>
      <c r="H5070" s="178">
        <v>4.3631379376166003E-3</v>
      </c>
      <c r="I5070" s="178">
        <v>4.8867144901305927E-3</v>
      </c>
      <c r="J5070" s="178" t="s">
        <v>625</v>
      </c>
    </row>
    <row r="5071" spans="1:10" x14ac:dyDescent="0.45">
      <c r="A5071" s="178" t="s">
        <v>567</v>
      </c>
      <c r="B5071" s="178" t="s">
        <v>568</v>
      </c>
      <c r="C5071" s="178">
        <v>2020</v>
      </c>
      <c r="D5071" s="178" t="s">
        <v>336</v>
      </c>
      <c r="E5071" s="178" t="s">
        <v>337</v>
      </c>
      <c r="F5071" s="178" t="s">
        <v>573</v>
      </c>
      <c r="G5071" s="178">
        <v>13</v>
      </c>
      <c r="H5071" s="178">
        <v>7.6916260877620002E-4</v>
      </c>
      <c r="I5071" s="178">
        <v>8.6146212182934415E-4</v>
      </c>
      <c r="J5071" s="178" t="s">
        <v>625</v>
      </c>
    </row>
    <row r="5072" spans="1:10" x14ac:dyDescent="0.45">
      <c r="A5072" s="178" t="s">
        <v>567</v>
      </c>
      <c r="B5072" s="178" t="s">
        <v>568</v>
      </c>
      <c r="C5072" s="178">
        <v>2020</v>
      </c>
      <c r="D5072" s="178" t="s">
        <v>336</v>
      </c>
      <c r="E5072" s="178" t="s">
        <v>337</v>
      </c>
      <c r="F5072" s="178" t="s">
        <v>571</v>
      </c>
      <c r="G5072" s="178">
        <v>13</v>
      </c>
      <c r="H5072" s="178">
        <v>3.1816916016396001E-3</v>
      </c>
      <c r="I5072" s="178">
        <v>3.5634945938363524E-3</v>
      </c>
      <c r="J5072" s="178" t="s">
        <v>625</v>
      </c>
    </row>
    <row r="5073" spans="1:10" x14ac:dyDescent="0.45">
      <c r="A5073" s="178" t="s">
        <v>567</v>
      </c>
      <c r="B5073" s="178" t="s">
        <v>568</v>
      </c>
      <c r="C5073" s="178">
        <v>2020</v>
      </c>
      <c r="D5073" s="178" t="s">
        <v>336</v>
      </c>
      <c r="E5073" s="178" t="s">
        <v>337</v>
      </c>
      <c r="F5073" s="178" t="s">
        <v>572</v>
      </c>
      <c r="G5073" s="178">
        <v>13</v>
      </c>
      <c r="H5073" s="178">
        <v>1.7363869337714E-3</v>
      </c>
      <c r="I5073" s="178">
        <v>1.9447533658239681E-3</v>
      </c>
      <c r="J5073" s="178" t="s">
        <v>625</v>
      </c>
    </row>
    <row r="5074" spans="1:10" x14ac:dyDescent="0.45">
      <c r="A5074" s="178" t="s">
        <v>567</v>
      </c>
      <c r="B5074" s="178" t="s">
        <v>568</v>
      </c>
      <c r="C5074" s="178">
        <v>2020</v>
      </c>
      <c r="D5074" s="178" t="s">
        <v>336</v>
      </c>
      <c r="E5074" s="178" t="s">
        <v>337</v>
      </c>
      <c r="F5074" s="178" t="s">
        <v>574</v>
      </c>
      <c r="G5074" s="178">
        <v>14</v>
      </c>
      <c r="H5074" s="178">
        <v>4.6129546826704998E-3</v>
      </c>
      <c r="I5074" s="178">
        <v>5.16650924459096E-3</v>
      </c>
      <c r="J5074" s="178" t="s">
        <v>626</v>
      </c>
    </row>
    <row r="5075" spans="1:10" x14ac:dyDescent="0.45">
      <c r="A5075" s="178" t="s">
        <v>567</v>
      </c>
      <c r="B5075" s="178" t="s">
        <v>568</v>
      </c>
      <c r="C5075" s="178">
        <v>2020</v>
      </c>
      <c r="D5075" s="178" t="s">
        <v>336</v>
      </c>
      <c r="E5075" s="178" t="s">
        <v>337</v>
      </c>
      <c r="F5075" s="178" t="s">
        <v>572</v>
      </c>
      <c r="G5075" s="178">
        <v>14</v>
      </c>
      <c r="H5075" s="178">
        <v>8.6421063315359999E-4</v>
      </c>
      <c r="I5075" s="178">
        <v>9.679159091320321E-4</v>
      </c>
      <c r="J5075" s="178" t="s">
        <v>625</v>
      </c>
    </row>
    <row r="5076" spans="1:10" x14ac:dyDescent="0.45">
      <c r="A5076" s="178" t="s">
        <v>567</v>
      </c>
      <c r="B5076" s="178" t="s">
        <v>568</v>
      </c>
      <c r="C5076" s="178">
        <v>2020</v>
      </c>
      <c r="D5076" s="178" t="s">
        <v>336</v>
      </c>
      <c r="E5076" s="178" t="s">
        <v>337</v>
      </c>
      <c r="F5076" s="178" t="s">
        <v>573</v>
      </c>
      <c r="G5076" s="178">
        <v>14</v>
      </c>
      <c r="H5076" s="178">
        <v>4.435274167918E-4</v>
      </c>
      <c r="I5076" s="178">
        <v>4.967507068068161E-4</v>
      </c>
      <c r="J5076" s="178" t="s">
        <v>625</v>
      </c>
    </row>
    <row r="5077" spans="1:10" x14ac:dyDescent="0.45">
      <c r="A5077" s="178" t="s">
        <v>567</v>
      </c>
      <c r="B5077" s="178" t="s">
        <v>568</v>
      </c>
      <c r="C5077" s="178">
        <v>2020</v>
      </c>
      <c r="D5077" s="178" t="s">
        <v>336</v>
      </c>
      <c r="E5077" s="178" t="s">
        <v>337</v>
      </c>
      <c r="F5077" s="178" t="s">
        <v>569</v>
      </c>
      <c r="G5077" s="178">
        <v>14</v>
      </c>
      <c r="H5077" s="178">
        <v>7.22964969463646E-2</v>
      </c>
      <c r="I5077" s="178">
        <v>8.0972076579928359E-2</v>
      </c>
      <c r="J5077" s="178" t="s">
        <v>625</v>
      </c>
    </row>
    <row r="5078" spans="1:10" x14ac:dyDescent="0.45">
      <c r="A5078" s="178" t="s">
        <v>567</v>
      </c>
      <c r="B5078" s="178" t="s">
        <v>568</v>
      </c>
      <c r="C5078" s="178">
        <v>2020</v>
      </c>
      <c r="D5078" s="178" t="s">
        <v>336</v>
      </c>
      <c r="E5078" s="178" t="s">
        <v>337</v>
      </c>
      <c r="F5078" s="178" t="s">
        <v>571</v>
      </c>
      <c r="G5078" s="178">
        <v>14</v>
      </c>
      <c r="H5078" s="178">
        <v>2.8912000852870001E-3</v>
      </c>
      <c r="I5078" s="178">
        <v>3.2381440955214407E-3</v>
      </c>
      <c r="J5078" s="178" t="s">
        <v>625</v>
      </c>
    </row>
    <row r="5079" spans="1:10" x14ac:dyDescent="0.45">
      <c r="A5079" s="178" t="s">
        <v>567</v>
      </c>
      <c r="B5079" s="178" t="s">
        <v>568</v>
      </c>
      <c r="C5079" s="178">
        <v>2020</v>
      </c>
      <c r="D5079" s="178" t="s">
        <v>336</v>
      </c>
      <c r="E5079" s="178" t="s">
        <v>337</v>
      </c>
      <c r="F5079" s="178" t="s">
        <v>570</v>
      </c>
      <c r="G5079" s="178">
        <v>14</v>
      </c>
      <c r="H5079" s="178">
        <v>6.7867956822737999E-3</v>
      </c>
      <c r="I5079" s="178">
        <v>7.6012111641466564E-3</v>
      </c>
      <c r="J5079" s="178" t="s">
        <v>625</v>
      </c>
    </row>
    <row r="5080" spans="1:10" x14ac:dyDescent="0.45">
      <c r="A5080" s="178" t="s">
        <v>567</v>
      </c>
      <c r="B5080" s="178" t="s">
        <v>568</v>
      </c>
      <c r="C5080" s="178">
        <v>2020</v>
      </c>
      <c r="D5080" s="178" t="s">
        <v>336</v>
      </c>
      <c r="E5080" s="178" t="s">
        <v>337</v>
      </c>
      <c r="F5080" s="178" t="s">
        <v>574</v>
      </c>
      <c r="G5080" s="178">
        <v>15</v>
      </c>
      <c r="H5080" s="178">
        <v>7.4721034616231996E-3</v>
      </c>
      <c r="I5080" s="178">
        <v>8.3687558770179846E-3</v>
      </c>
      <c r="J5080" s="178" t="s">
        <v>626</v>
      </c>
    </row>
    <row r="5081" spans="1:10" x14ac:dyDescent="0.45">
      <c r="A5081" s="178" t="s">
        <v>567</v>
      </c>
      <c r="B5081" s="178" t="s">
        <v>568</v>
      </c>
      <c r="C5081" s="178">
        <v>2020</v>
      </c>
      <c r="D5081" s="178" t="s">
        <v>336</v>
      </c>
      <c r="E5081" s="178" t="s">
        <v>337</v>
      </c>
      <c r="F5081" s="178" t="s">
        <v>569</v>
      </c>
      <c r="G5081" s="178">
        <v>15</v>
      </c>
      <c r="H5081" s="178">
        <v>4.9330910202115802E-2</v>
      </c>
      <c r="I5081" s="178">
        <v>5.5250619426369704E-2</v>
      </c>
      <c r="J5081" s="178" t="s">
        <v>625</v>
      </c>
    </row>
    <row r="5082" spans="1:10" x14ac:dyDescent="0.45">
      <c r="A5082" s="178" t="s">
        <v>567</v>
      </c>
      <c r="B5082" s="178" t="s">
        <v>568</v>
      </c>
      <c r="C5082" s="178">
        <v>2020</v>
      </c>
      <c r="D5082" s="178" t="s">
        <v>336</v>
      </c>
      <c r="E5082" s="178" t="s">
        <v>337</v>
      </c>
      <c r="F5082" s="178" t="s">
        <v>572</v>
      </c>
      <c r="G5082" s="178">
        <v>15</v>
      </c>
      <c r="H5082" s="178">
        <v>6.929371666047E-4</v>
      </c>
      <c r="I5082" s="178">
        <v>7.7608962659726408E-4</v>
      </c>
      <c r="J5082" s="178" t="s">
        <v>625</v>
      </c>
    </row>
    <row r="5083" spans="1:10" x14ac:dyDescent="0.45">
      <c r="A5083" s="178" t="s">
        <v>567</v>
      </c>
      <c r="B5083" s="178" t="s">
        <v>568</v>
      </c>
      <c r="C5083" s="178">
        <v>2020</v>
      </c>
      <c r="D5083" s="178" t="s">
        <v>336</v>
      </c>
      <c r="E5083" s="178" t="s">
        <v>337</v>
      </c>
      <c r="F5083" s="178" t="s">
        <v>570</v>
      </c>
      <c r="G5083" s="178">
        <v>15</v>
      </c>
      <c r="H5083" s="178">
        <v>7.6009129697922999E-3</v>
      </c>
      <c r="I5083" s="178">
        <v>8.5130225261673773E-3</v>
      </c>
      <c r="J5083" s="178" t="s">
        <v>625</v>
      </c>
    </row>
    <row r="5084" spans="1:10" x14ac:dyDescent="0.45">
      <c r="A5084" s="178" t="s">
        <v>567</v>
      </c>
      <c r="B5084" s="178" t="s">
        <v>568</v>
      </c>
      <c r="C5084" s="178">
        <v>2020</v>
      </c>
      <c r="D5084" s="178" t="s">
        <v>336</v>
      </c>
      <c r="E5084" s="178" t="s">
        <v>337</v>
      </c>
      <c r="F5084" s="178" t="s">
        <v>571</v>
      </c>
      <c r="G5084" s="178">
        <v>15</v>
      </c>
      <c r="H5084" s="178">
        <v>2.2312760993373E-3</v>
      </c>
      <c r="I5084" s="178">
        <v>2.4990292312577762E-3</v>
      </c>
      <c r="J5084" s="178" t="s">
        <v>625</v>
      </c>
    </row>
    <row r="5085" spans="1:10" x14ac:dyDescent="0.45">
      <c r="A5085" s="178" t="s">
        <v>567</v>
      </c>
      <c r="B5085" s="178" t="s">
        <v>568</v>
      </c>
      <c r="C5085" s="178">
        <v>2020</v>
      </c>
      <c r="D5085" s="178" t="s">
        <v>336</v>
      </c>
      <c r="E5085" s="178" t="s">
        <v>337</v>
      </c>
      <c r="F5085" s="178" t="s">
        <v>573</v>
      </c>
      <c r="G5085" s="178">
        <v>15</v>
      </c>
      <c r="H5085" s="178">
        <v>5.05271658767E-4</v>
      </c>
      <c r="I5085" s="178">
        <v>5.6590425781904009E-4</v>
      </c>
      <c r="J5085" s="178" t="s">
        <v>625</v>
      </c>
    </row>
    <row r="5086" spans="1:10" x14ac:dyDescent="0.45">
      <c r="A5086" s="178" t="s">
        <v>567</v>
      </c>
      <c r="B5086" s="178" t="s">
        <v>568</v>
      </c>
      <c r="C5086" s="178">
        <v>2020</v>
      </c>
      <c r="D5086" s="178" t="s">
        <v>336</v>
      </c>
      <c r="E5086" s="178" t="s">
        <v>337</v>
      </c>
      <c r="F5086" s="178" t="s">
        <v>571</v>
      </c>
      <c r="G5086" s="178">
        <v>16</v>
      </c>
      <c r="H5086" s="178">
        <v>1.6934930608841E-3</v>
      </c>
      <c r="I5086" s="178">
        <v>1.8967122281901921E-3</v>
      </c>
      <c r="J5086" s="178" t="s">
        <v>625</v>
      </c>
    </row>
    <row r="5087" spans="1:10" x14ac:dyDescent="0.45">
      <c r="A5087" s="178" t="s">
        <v>567</v>
      </c>
      <c r="B5087" s="178" t="s">
        <v>568</v>
      </c>
      <c r="C5087" s="178">
        <v>2020</v>
      </c>
      <c r="D5087" s="178" t="s">
        <v>336</v>
      </c>
      <c r="E5087" s="178" t="s">
        <v>337</v>
      </c>
      <c r="F5087" s="178" t="s">
        <v>570</v>
      </c>
      <c r="G5087" s="178">
        <v>16</v>
      </c>
      <c r="H5087" s="178">
        <v>7.30388937518E-3</v>
      </c>
      <c r="I5087" s="178">
        <v>8.1803561002016002E-3</v>
      </c>
      <c r="J5087" s="178" t="s">
        <v>625</v>
      </c>
    </row>
    <row r="5088" spans="1:10" x14ac:dyDescent="0.45">
      <c r="A5088" s="178" t="s">
        <v>567</v>
      </c>
      <c r="B5088" s="178" t="s">
        <v>568</v>
      </c>
      <c r="C5088" s="178">
        <v>2020</v>
      </c>
      <c r="D5088" s="178" t="s">
        <v>336</v>
      </c>
      <c r="E5088" s="178" t="s">
        <v>337</v>
      </c>
      <c r="F5088" s="178" t="s">
        <v>572</v>
      </c>
      <c r="G5088" s="178">
        <v>16</v>
      </c>
      <c r="H5088" s="178">
        <v>9.4302662910200001E-4</v>
      </c>
      <c r="I5088" s="178">
        <v>1.05618982459424E-3</v>
      </c>
      <c r="J5088" s="178" t="s">
        <v>625</v>
      </c>
    </row>
    <row r="5089" spans="1:10" x14ac:dyDescent="0.45">
      <c r="A5089" s="178" t="s">
        <v>567</v>
      </c>
      <c r="B5089" s="178" t="s">
        <v>568</v>
      </c>
      <c r="C5089" s="178">
        <v>2020</v>
      </c>
      <c r="D5089" s="178" t="s">
        <v>336</v>
      </c>
      <c r="E5089" s="178" t="s">
        <v>337</v>
      </c>
      <c r="F5089" s="178" t="s">
        <v>574</v>
      </c>
      <c r="G5089" s="178">
        <v>16</v>
      </c>
      <c r="H5089" s="178">
        <v>6.0050377505831004E-3</v>
      </c>
      <c r="I5089" s="178">
        <v>6.7256422806530733E-3</v>
      </c>
      <c r="J5089" s="178" t="s">
        <v>626</v>
      </c>
    </row>
    <row r="5090" spans="1:10" x14ac:dyDescent="0.45">
      <c r="A5090" s="178" t="s">
        <v>567</v>
      </c>
      <c r="B5090" s="178" t="s">
        <v>568</v>
      </c>
      <c r="C5090" s="178">
        <v>2020</v>
      </c>
      <c r="D5090" s="178" t="s">
        <v>336</v>
      </c>
      <c r="E5090" s="178" t="s">
        <v>337</v>
      </c>
      <c r="F5090" s="178" t="s">
        <v>569</v>
      </c>
      <c r="G5090" s="178">
        <v>16</v>
      </c>
      <c r="H5090" s="178">
        <v>4.5296845957636798E-2</v>
      </c>
      <c r="I5090" s="178">
        <v>5.0732467472553222E-2</v>
      </c>
      <c r="J5090" s="178" t="s">
        <v>625</v>
      </c>
    </row>
    <row r="5091" spans="1:10" x14ac:dyDescent="0.45">
      <c r="A5091" s="178" t="s">
        <v>567</v>
      </c>
      <c r="B5091" s="178" t="s">
        <v>568</v>
      </c>
      <c r="C5091" s="178">
        <v>2020</v>
      </c>
      <c r="D5091" s="178" t="s">
        <v>336</v>
      </c>
      <c r="E5091" s="178" t="s">
        <v>337</v>
      </c>
      <c r="F5091" s="178" t="s">
        <v>569</v>
      </c>
      <c r="G5091" s="178">
        <v>17</v>
      </c>
      <c r="H5091" s="178">
        <v>2.11089933291078E-2</v>
      </c>
      <c r="I5091" s="178">
        <v>2.3642072528600736E-2</v>
      </c>
      <c r="J5091" s="178" t="s">
        <v>625</v>
      </c>
    </row>
    <row r="5092" spans="1:10" x14ac:dyDescent="0.45">
      <c r="A5092" s="178" t="s">
        <v>567</v>
      </c>
      <c r="B5092" s="178" t="s">
        <v>568</v>
      </c>
      <c r="C5092" s="178">
        <v>2020</v>
      </c>
      <c r="D5092" s="178" t="s">
        <v>336</v>
      </c>
      <c r="E5092" s="178" t="s">
        <v>337</v>
      </c>
      <c r="F5092" s="178" t="s">
        <v>571</v>
      </c>
      <c r="G5092" s="178">
        <v>17</v>
      </c>
      <c r="H5092" s="178">
        <v>8.686628716532E-4</v>
      </c>
      <c r="I5092" s="178">
        <v>9.7290241625158408E-4</v>
      </c>
      <c r="J5092" s="178" t="s">
        <v>625</v>
      </c>
    </row>
    <row r="5093" spans="1:10" x14ac:dyDescent="0.45">
      <c r="A5093" s="178" t="s">
        <v>567</v>
      </c>
      <c r="B5093" s="178" t="s">
        <v>568</v>
      </c>
      <c r="C5093" s="178">
        <v>2020</v>
      </c>
      <c r="D5093" s="178" t="s">
        <v>336</v>
      </c>
      <c r="E5093" s="178" t="s">
        <v>337</v>
      </c>
      <c r="F5093" s="178" t="s">
        <v>574</v>
      </c>
      <c r="G5093" s="178">
        <v>17</v>
      </c>
      <c r="H5093" s="178">
        <v>2.7549638762139001E-3</v>
      </c>
      <c r="I5093" s="178">
        <v>3.0855595413595686E-3</v>
      </c>
      <c r="J5093" s="178" t="s">
        <v>626</v>
      </c>
    </row>
    <row r="5094" spans="1:10" x14ac:dyDescent="0.45">
      <c r="A5094" s="178" t="s">
        <v>567</v>
      </c>
      <c r="B5094" s="178" t="s">
        <v>568</v>
      </c>
      <c r="C5094" s="178">
        <v>2020</v>
      </c>
      <c r="D5094" s="178" t="s">
        <v>336</v>
      </c>
      <c r="E5094" s="178" t="s">
        <v>337</v>
      </c>
      <c r="F5094" s="178" t="s">
        <v>570</v>
      </c>
      <c r="G5094" s="178">
        <v>17</v>
      </c>
      <c r="H5094" s="178">
        <v>4.5037168310955002E-3</v>
      </c>
      <c r="I5094" s="178">
        <v>5.0441628508269606E-3</v>
      </c>
      <c r="J5094" s="178" t="s">
        <v>625</v>
      </c>
    </row>
    <row r="5095" spans="1:10" x14ac:dyDescent="0.45">
      <c r="A5095" s="178" t="s">
        <v>567</v>
      </c>
      <c r="B5095" s="178" t="s">
        <v>568</v>
      </c>
      <c r="C5095" s="178">
        <v>2020</v>
      </c>
      <c r="D5095" s="178" t="s">
        <v>336</v>
      </c>
      <c r="E5095" s="178" t="s">
        <v>337</v>
      </c>
      <c r="F5095" s="178" t="s">
        <v>572</v>
      </c>
      <c r="G5095" s="178">
        <v>17</v>
      </c>
      <c r="H5095" s="178">
        <v>7.6903260924150003E-4</v>
      </c>
      <c r="I5095" s="178">
        <v>8.6131652235048014E-4</v>
      </c>
      <c r="J5095" s="178" t="s">
        <v>625</v>
      </c>
    </row>
    <row r="5096" spans="1:10" x14ac:dyDescent="0.45">
      <c r="A5096" s="178" t="s">
        <v>567</v>
      </c>
      <c r="B5096" s="178" t="s">
        <v>568</v>
      </c>
      <c r="C5096" s="178">
        <v>2020</v>
      </c>
      <c r="D5096" s="178" t="s">
        <v>336</v>
      </c>
      <c r="E5096" s="178" t="s">
        <v>337</v>
      </c>
      <c r="F5096" s="178" t="s">
        <v>569</v>
      </c>
      <c r="G5096" s="178">
        <v>18</v>
      </c>
      <c r="H5096" s="178">
        <v>6.0835440643131698E-2</v>
      </c>
      <c r="I5096" s="178">
        <v>6.8135693520307503E-2</v>
      </c>
      <c r="J5096" s="178" t="s">
        <v>625</v>
      </c>
    </row>
    <row r="5097" spans="1:10" x14ac:dyDescent="0.45">
      <c r="A5097" s="178" t="s">
        <v>567</v>
      </c>
      <c r="B5097" s="178" t="s">
        <v>568</v>
      </c>
      <c r="C5097" s="178">
        <v>2020</v>
      </c>
      <c r="D5097" s="178" t="s">
        <v>336</v>
      </c>
      <c r="E5097" s="178" t="s">
        <v>337</v>
      </c>
      <c r="F5097" s="178" t="s">
        <v>570</v>
      </c>
      <c r="G5097" s="178">
        <v>18</v>
      </c>
      <c r="H5097" s="178">
        <v>4.5293584116734998E-3</v>
      </c>
      <c r="I5097" s="178">
        <v>5.0728814210743199E-3</v>
      </c>
      <c r="J5097" s="178" t="s">
        <v>625</v>
      </c>
    </row>
    <row r="5098" spans="1:10" x14ac:dyDescent="0.45">
      <c r="A5098" s="178" t="s">
        <v>567</v>
      </c>
      <c r="B5098" s="178" t="s">
        <v>568</v>
      </c>
      <c r="C5098" s="178">
        <v>2020</v>
      </c>
      <c r="D5098" s="178" t="s">
        <v>336</v>
      </c>
      <c r="E5098" s="178" t="s">
        <v>337</v>
      </c>
      <c r="F5098" s="178" t="s">
        <v>572</v>
      </c>
      <c r="G5098" s="178">
        <v>18</v>
      </c>
      <c r="H5098" s="178">
        <v>4.7389927203769999E-4</v>
      </c>
      <c r="I5098" s="178">
        <v>5.3076718468222407E-4</v>
      </c>
      <c r="J5098" s="178" t="s">
        <v>625</v>
      </c>
    </row>
    <row r="5099" spans="1:10" x14ac:dyDescent="0.45">
      <c r="A5099" s="178" t="s">
        <v>567</v>
      </c>
      <c r="B5099" s="178" t="s">
        <v>568</v>
      </c>
      <c r="C5099" s="178">
        <v>2020</v>
      </c>
      <c r="D5099" s="178" t="s">
        <v>336</v>
      </c>
      <c r="E5099" s="178" t="s">
        <v>337</v>
      </c>
      <c r="F5099" s="178" t="s">
        <v>571</v>
      </c>
      <c r="G5099" s="178">
        <v>18</v>
      </c>
      <c r="H5099" s="178">
        <v>1.0053271544166E-3</v>
      </c>
      <c r="I5099" s="178">
        <v>1.1259664129465922E-3</v>
      </c>
      <c r="J5099" s="178" t="s">
        <v>625</v>
      </c>
    </row>
    <row r="5100" spans="1:10" x14ac:dyDescent="0.45">
      <c r="A5100" s="178" t="s">
        <v>567</v>
      </c>
      <c r="B5100" s="178" t="s">
        <v>568</v>
      </c>
      <c r="C5100" s="178">
        <v>2020</v>
      </c>
      <c r="D5100" s="178" t="s">
        <v>336</v>
      </c>
      <c r="E5100" s="178" t="s">
        <v>337</v>
      </c>
      <c r="F5100" s="178" t="s">
        <v>574</v>
      </c>
      <c r="G5100" s="178">
        <v>18</v>
      </c>
      <c r="H5100" s="178">
        <v>6.0485908179543999E-3</v>
      </c>
      <c r="I5100" s="178">
        <v>6.7744217161089283E-3</v>
      </c>
      <c r="J5100" s="178" t="s">
        <v>626</v>
      </c>
    </row>
    <row r="5101" spans="1:10" x14ac:dyDescent="0.45">
      <c r="A5101" s="178" t="s">
        <v>567</v>
      </c>
      <c r="B5101" s="178" t="s">
        <v>568</v>
      </c>
      <c r="C5101" s="178">
        <v>2020</v>
      </c>
      <c r="D5101" s="178" t="s">
        <v>336</v>
      </c>
      <c r="E5101" s="178" t="s">
        <v>337</v>
      </c>
      <c r="F5101" s="178" t="s">
        <v>569</v>
      </c>
      <c r="G5101" s="178">
        <v>19</v>
      </c>
      <c r="H5101" s="178">
        <v>4.24746701028198E-2</v>
      </c>
      <c r="I5101" s="178">
        <v>4.7571630515158184E-2</v>
      </c>
      <c r="J5101" s="178" t="s">
        <v>625</v>
      </c>
    </row>
    <row r="5102" spans="1:10" x14ac:dyDescent="0.45">
      <c r="A5102" s="178" t="s">
        <v>567</v>
      </c>
      <c r="B5102" s="178" t="s">
        <v>568</v>
      </c>
      <c r="C5102" s="178">
        <v>2020</v>
      </c>
      <c r="D5102" s="178" t="s">
        <v>336</v>
      </c>
      <c r="E5102" s="178" t="s">
        <v>337</v>
      </c>
      <c r="F5102" s="178" t="s">
        <v>570</v>
      </c>
      <c r="G5102" s="178">
        <v>19</v>
      </c>
      <c r="H5102" s="178">
        <v>1.7648019420449001E-3</v>
      </c>
      <c r="I5102" s="178">
        <v>1.9765781750902883E-3</v>
      </c>
      <c r="J5102" s="178" t="s">
        <v>625</v>
      </c>
    </row>
    <row r="5103" spans="1:10" x14ac:dyDescent="0.45">
      <c r="A5103" s="178" t="s">
        <v>567</v>
      </c>
      <c r="B5103" s="178" t="s">
        <v>568</v>
      </c>
      <c r="C5103" s="178">
        <v>2020</v>
      </c>
      <c r="D5103" s="178" t="s">
        <v>336</v>
      </c>
      <c r="E5103" s="178" t="s">
        <v>337</v>
      </c>
      <c r="F5103" s="178" t="s">
        <v>572</v>
      </c>
      <c r="G5103" s="178">
        <v>19</v>
      </c>
      <c r="H5103" s="178">
        <v>1.4680210733790001E-4</v>
      </c>
      <c r="I5103" s="178">
        <v>1.6441836021844803E-4</v>
      </c>
      <c r="J5103" s="178" t="s">
        <v>625</v>
      </c>
    </row>
    <row r="5104" spans="1:10" x14ac:dyDescent="0.45">
      <c r="A5104" s="178" t="s">
        <v>567</v>
      </c>
      <c r="B5104" s="178" t="s">
        <v>568</v>
      </c>
      <c r="C5104" s="178">
        <v>2020</v>
      </c>
      <c r="D5104" s="178" t="s">
        <v>336</v>
      </c>
      <c r="E5104" s="178" t="s">
        <v>337</v>
      </c>
      <c r="F5104" s="178" t="s">
        <v>571</v>
      </c>
      <c r="G5104" s="178">
        <v>19</v>
      </c>
      <c r="H5104" s="178">
        <v>1.2935424747410999E-3</v>
      </c>
      <c r="I5104" s="178">
        <v>1.4487675717100321E-3</v>
      </c>
      <c r="J5104" s="178" t="s">
        <v>625</v>
      </c>
    </row>
    <row r="5105" spans="1:10" x14ac:dyDescent="0.45">
      <c r="A5105" s="178" t="s">
        <v>567</v>
      </c>
      <c r="B5105" s="178" t="s">
        <v>568</v>
      </c>
      <c r="C5105" s="178">
        <v>2020</v>
      </c>
      <c r="D5105" s="178" t="s">
        <v>336</v>
      </c>
      <c r="E5105" s="178" t="s">
        <v>337</v>
      </c>
      <c r="F5105" s="178" t="s">
        <v>573</v>
      </c>
      <c r="G5105" s="178">
        <v>19</v>
      </c>
      <c r="H5105" s="178">
        <v>1.3947737170383E-3</v>
      </c>
      <c r="I5105" s="178">
        <v>1.5621465630828962E-3</v>
      </c>
      <c r="J5105" s="178" t="s">
        <v>625</v>
      </c>
    </row>
    <row r="5106" spans="1:10" x14ac:dyDescent="0.45">
      <c r="A5106" s="178" t="s">
        <v>567</v>
      </c>
      <c r="B5106" s="178" t="s">
        <v>568</v>
      </c>
      <c r="C5106" s="178">
        <v>2020</v>
      </c>
      <c r="D5106" s="178" t="s">
        <v>336</v>
      </c>
      <c r="E5106" s="178" t="s">
        <v>337</v>
      </c>
      <c r="F5106" s="178" t="s">
        <v>574</v>
      </c>
      <c r="G5106" s="178">
        <v>19</v>
      </c>
      <c r="H5106" s="178">
        <v>4.0544964140281003E-3</v>
      </c>
      <c r="I5106" s="178">
        <v>4.5410359837114731E-3</v>
      </c>
      <c r="J5106" s="178" t="s">
        <v>626</v>
      </c>
    </row>
    <row r="5107" spans="1:10" x14ac:dyDescent="0.45">
      <c r="A5107" s="178" t="s">
        <v>567</v>
      </c>
      <c r="B5107" s="178" t="s">
        <v>568</v>
      </c>
      <c r="C5107" s="178">
        <v>2020</v>
      </c>
      <c r="D5107" s="178" t="s">
        <v>336</v>
      </c>
      <c r="E5107" s="178" t="s">
        <v>337</v>
      </c>
      <c r="F5107" s="178" t="s">
        <v>571</v>
      </c>
      <c r="G5107" s="178">
        <v>20</v>
      </c>
      <c r="H5107" s="178">
        <v>8.6504325736310003E-4</v>
      </c>
      <c r="I5107" s="178">
        <v>9.6884844824667211E-4</v>
      </c>
      <c r="J5107" s="178" t="s">
        <v>625</v>
      </c>
    </row>
    <row r="5108" spans="1:10" x14ac:dyDescent="0.45">
      <c r="A5108" s="178" t="s">
        <v>567</v>
      </c>
      <c r="B5108" s="178" t="s">
        <v>568</v>
      </c>
      <c r="C5108" s="178">
        <v>2020</v>
      </c>
      <c r="D5108" s="178" t="s">
        <v>336</v>
      </c>
      <c r="E5108" s="178" t="s">
        <v>337</v>
      </c>
      <c r="F5108" s="178" t="s">
        <v>570</v>
      </c>
      <c r="G5108" s="178">
        <v>20</v>
      </c>
      <c r="H5108" s="178">
        <v>1.6414985293522E-3</v>
      </c>
      <c r="I5108" s="178">
        <v>1.8384783528744642E-3</v>
      </c>
      <c r="J5108" s="178" t="s">
        <v>625</v>
      </c>
    </row>
    <row r="5109" spans="1:10" x14ac:dyDescent="0.45">
      <c r="A5109" s="178" t="s">
        <v>567</v>
      </c>
      <c r="B5109" s="178" t="s">
        <v>568</v>
      </c>
      <c r="C5109" s="178">
        <v>2020</v>
      </c>
      <c r="D5109" s="178" t="s">
        <v>336</v>
      </c>
      <c r="E5109" s="178" t="s">
        <v>337</v>
      </c>
      <c r="F5109" s="178" t="s">
        <v>574</v>
      </c>
      <c r="G5109" s="178">
        <v>20</v>
      </c>
      <c r="H5109" s="178">
        <v>3.8740916061214999E-3</v>
      </c>
      <c r="I5109" s="178">
        <v>4.3389825988560801E-3</v>
      </c>
      <c r="J5109" s="178" t="s">
        <v>626</v>
      </c>
    </row>
    <row r="5110" spans="1:10" x14ac:dyDescent="0.45">
      <c r="A5110" s="178" t="s">
        <v>567</v>
      </c>
      <c r="B5110" s="178" t="s">
        <v>568</v>
      </c>
      <c r="C5110" s="178">
        <v>2020</v>
      </c>
      <c r="D5110" s="178" t="s">
        <v>336</v>
      </c>
      <c r="E5110" s="178" t="s">
        <v>337</v>
      </c>
      <c r="F5110" s="178" t="s">
        <v>572</v>
      </c>
      <c r="G5110" s="178">
        <v>20</v>
      </c>
      <c r="H5110" s="178">
        <v>4.8688479728300002E-4</v>
      </c>
      <c r="I5110" s="178">
        <v>5.4531097295696003E-4</v>
      </c>
      <c r="J5110" s="178" t="s">
        <v>625</v>
      </c>
    </row>
    <row r="5111" spans="1:10" x14ac:dyDescent="0.45">
      <c r="A5111" s="178" t="s">
        <v>567</v>
      </c>
      <c r="B5111" s="178" t="s">
        <v>568</v>
      </c>
      <c r="C5111" s="178">
        <v>2020</v>
      </c>
      <c r="D5111" s="178" t="s">
        <v>336</v>
      </c>
      <c r="E5111" s="178" t="s">
        <v>337</v>
      </c>
      <c r="F5111" s="178" t="s">
        <v>569</v>
      </c>
      <c r="G5111" s="178">
        <v>20</v>
      </c>
      <c r="H5111" s="178">
        <v>2.1819724002853001E-2</v>
      </c>
      <c r="I5111" s="178">
        <v>2.4438090883195363E-2</v>
      </c>
      <c r="J5111" s="178" t="s">
        <v>625</v>
      </c>
    </row>
    <row r="5112" spans="1:10" x14ac:dyDescent="0.45">
      <c r="A5112" s="178" t="s">
        <v>567</v>
      </c>
      <c r="B5112" s="178" t="s">
        <v>568</v>
      </c>
      <c r="C5112" s="178">
        <v>2020</v>
      </c>
      <c r="D5112" s="178" t="s">
        <v>336</v>
      </c>
      <c r="E5112" s="178" t="s">
        <v>337</v>
      </c>
      <c r="F5112" s="178" t="s">
        <v>569</v>
      </c>
      <c r="G5112" s="178">
        <v>21</v>
      </c>
      <c r="H5112" s="178">
        <v>3.6247377283871202E-2</v>
      </c>
      <c r="I5112" s="178">
        <v>4.0597062557935749E-2</v>
      </c>
      <c r="J5112" s="178" t="s">
        <v>625</v>
      </c>
    </row>
    <row r="5113" spans="1:10" x14ac:dyDescent="0.45">
      <c r="A5113" s="178" t="s">
        <v>567</v>
      </c>
      <c r="B5113" s="178" t="s">
        <v>568</v>
      </c>
      <c r="C5113" s="178">
        <v>2020</v>
      </c>
      <c r="D5113" s="178" t="s">
        <v>336</v>
      </c>
      <c r="E5113" s="178" t="s">
        <v>337</v>
      </c>
      <c r="F5113" s="178" t="s">
        <v>571</v>
      </c>
      <c r="G5113" s="178">
        <v>21</v>
      </c>
      <c r="H5113" s="178">
        <v>8.6676057253500004E-4</v>
      </c>
      <c r="I5113" s="178">
        <v>9.7077184123920009E-4</v>
      </c>
      <c r="J5113" s="178" t="s">
        <v>625</v>
      </c>
    </row>
    <row r="5114" spans="1:10" x14ac:dyDescent="0.45">
      <c r="A5114" s="178" t="s">
        <v>567</v>
      </c>
      <c r="B5114" s="178" t="s">
        <v>568</v>
      </c>
      <c r="C5114" s="178">
        <v>2020</v>
      </c>
      <c r="D5114" s="178" t="s">
        <v>336</v>
      </c>
      <c r="E5114" s="178" t="s">
        <v>337</v>
      </c>
      <c r="F5114" s="178" t="s">
        <v>570</v>
      </c>
      <c r="G5114" s="178">
        <v>21</v>
      </c>
      <c r="H5114" s="178">
        <v>4.2358197679278004E-3</v>
      </c>
      <c r="I5114" s="178">
        <v>4.744118140079137E-3</v>
      </c>
      <c r="J5114" s="178" t="s">
        <v>625</v>
      </c>
    </row>
    <row r="5115" spans="1:10" x14ac:dyDescent="0.45">
      <c r="A5115" s="178" t="s">
        <v>567</v>
      </c>
      <c r="B5115" s="178" t="s">
        <v>568</v>
      </c>
      <c r="C5115" s="178">
        <v>2020</v>
      </c>
      <c r="D5115" s="178" t="s">
        <v>336</v>
      </c>
      <c r="E5115" s="178" t="s">
        <v>337</v>
      </c>
      <c r="F5115" s="178" t="s">
        <v>572</v>
      </c>
      <c r="G5115" s="178">
        <v>21</v>
      </c>
      <c r="H5115" s="178">
        <v>3.9129030483309998E-4</v>
      </c>
      <c r="I5115" s="178">
        <v>4.3824514141307204E-4</v>
      </c>
      <c r="J5115" s="178" t="s">
        <v>625</v>
      </c>
    </row>
    <row r="5116" spans="1:10" x14ac:dyDescent="0.45">
      <c r="A5116" s="178" t="s">
        <v>567</v>
      </c>
      <c r="B5116" s="178" t="s">
        <v>568</v>
      </c>
      <c r="C5116" s="178">
        <v>2020</v>
      </c>
      <c r="D5116" s="178" t="s">
        <v>336</v>
      </c>
      <c r="E5116" s="178" t="s">
        <v>337</v>
      </c>
      <c r="F5116" s="178" t="s">
        <v>573</v>
      </c>
      <c r="G5116" s="178">
        <v>21</v>
      </c>
      <c r="H5116" s="178">
        <v>7.6090381480749996E-4</v>
      </c>
      <c r="I5116" s="178">
        <v>8.5221227258440002E-4</v>
      </c>
      <c r="J5116" s="178" t="s">
        <v>625</v>
      </c>
    </row>
    <row r="5117" spans="1:10" x14ac:dyDescent="0.45">
      <c r="A5117" s="178" t="s">
        <v>567</v>
      </c>
      <c r="B5117" s="178" t="s">
        <v>568</v>
      </c>
      <c r="C5117" s="178">
        <v>2020</v>
      </c>
      <c r="D5117" s="178" t="s">
        <v>336</v>
      </c>
      <c r="E5117" s="178" t="s">
        <v>337</v>
      </c>
      <c r="F5117" s="178" t="s">
        <v>574</v>
      </c>
      <c r="G5117" s="178">
        <v>21</v>
      </c>
      <c r="H5117" s="178">
        <v>2.2208328009583E-3</v>
      </c>
      <c r="I5117" s="178">
        <v>2.4873327370732961E-3</v>
      </c>
      <c r="J5117" s="178" t="s">
        <v>626</v>
      </c>
    </row>
    <row r="5118" spans="1:10" x14ac:dyDescent="0.45">
      <c r="A5118" s="178" t="s">
        <v>567</v>
      </c>
      <c r="B5118" s="178" t="s">
        <v>568</v>
      </c>
      <c r="C5118" s="178">
        <v>2020</v>
      </c>
      <c r="D5118" s="178" t="s">
        <v>336</v>
      </c>
      <c r="E5118" s="178" t="s">
        <v>337</v>
      </c>
      <c r="F5118" s="178" t="s">
        <v>569</v>
      </c>
      <c r="G5118" s="178">
        <v>22</v>
      </c>
      <c r="H5118" s="178">
        <v>2.3941510822623999E-2</v>
      </c>
      <c r="I5118" s="178">
        <v>2.6814492121338882E-2</v>
      </c>
      <c r="J5118" s="178" t="s">
        <v>625</v>
      </c>
    </row>
    <row r="5119" spans="1:10" x14ac:dyDescent="0.45">
      <c r="A5119" s="178" t="s">
        <v>567</v>
      </c>
      <c r="B5119" s="178" t="s">
        <v>568</v>
      </c>
      <c r="C5119" s="178">
        <v>2020</v>
      </c>
      <c r="D5119" s="178" t="s">
        <v>336</v>
      </c>
      <c r="E5119" s="178" t="s">
        <v>337</v>
      </c>
      <c r="F5119" s="178" t="s">
        <v>571</v>
      </c>
      <c r="G5119" s="178">
        <v>22</v>
      </c>
      <c r="H5119" s="178">
        <v>5.232063267613E-4</v>
      </c>
      <c r="I5119" s="178">
        <v>5.8599108597265609E-4</v>
      </c>
      <c r="J5119" s="178" t="s">
        <v>625</v>
      </c>
    </row>
    <row r="5120" spans="1:10" x14ac:dyDescent="0.45">
      <c r="A5120" s="178" t="s">
        <v>567</v>
      </c>
      <c r="B5120" s="178" t="s">
        <v>568</v>
      </c>
      <c r="C5120" s="178">
        <v>2020</v>
      </c>
      <c r="D5120" s="178" t="s">
        <v>336</v>
      </c>
      <c r="E5120" s="178" t="s">
        <v>337</v>
      </c>
      <c r="F5120" s="178" t="s">
        <v>574</v>
      </c>
      <c r="G5120" s="178">
        <v>22</v>
      </c>
      <c r="H5120" s="178">
        <v>2.0735769066960001E-3</v>
      </c>
      <c r="I5120" s="178">
        <v>2.3224061354995204E-3</v>
      </c>
      <c r="J5120" s="178" t="s">
        <v>626</v>
      </c>
    </row>
    <row r="5121" spans="1:10" x14ac:dyDescent="0.45">
      <c r="A5121" s="178" t="s">
        <v>567</v>
      </c>
      <c r="B5121" s="178" t="s">
        <v>568</v>
      </c>
      <c r="C5121" s="178">
        <v>2020</v>
      </c>
      <c r="D5121" s="178" t="s">
        <v>336</v>
      </c>
      <c r="E5121" s="178" t="s">
        <v>337</v>
      </c>
      <c r="F5121" s="178" t="s">
        <v>573</v>
      </c>
      <c r="G5121" s="178">
        <v>22</v>
      </c>
      <c r="H5121" s="178">
        <v>4.8106230678970002E-4</v>
      </c>
      <c r="I5121" s="178">
        <v>5.3878978360446411E-4</v>
      </c>
      <c r="J5121" s="178" t="s">
        <v>625</v>
      </c>
    </row>
    <row r="5122" spans="1:10" x14ac:dyDescent="0.45">
      <c r="A5122" s="178" t="s">
        <v>567</v>
      </c>
      <c r="B5122" s="178" t="s">
        <v>568</v>
      </c>
      <c r="C5122" s="178">
        <v>2020</v>
      </c>
      <c r="D5122" s="178" t="s">
        <v>336</v>
      </c>
      <c r="E5122" s="178" t="s">
        <v>337</v>
      </c>
      <c r="F5122" s="178" t="s">
        <v>572</v>
      </c>
      <c r="G5122" s="178">
        <v>22</v>
      </c>
      <c r="H5122" s="178">
        <v>6.2004131905299994E-5</v>
      </c>
      <c r="I5122" s="178">
        <v>6.9444627733936007E-5</v>
      </c>
      <c r="J5122" s="178" t="s">
        <v>625</v>
      </c>
    </row>
    <row r="5123" spans="1:10" x14ac:dyDescent="0.45">
      <c r="A5123" s="178" t="s">
        <v>567</v>
      </c>
      <c r="B5123" s="178" t="s">
        <v>568</v>
      </c>
      <c r="C5123" s="178">
        <v>2020</v>
      </c>
      <c r="D5123" s="178" t="s">
        <v>336</v>
      </c>
      <c r="E5123" s="178" t="s">
        <v>337</v>
      </c>
      <c r="F5123" s="178" t="s">
        <v>570</v>
      </c>
      <c r="G5123" s="178">
        <v>22</v>
      </c>
      <c r="H5123" s="178">
        <v>1.5996558940969E-3</v>
      </c>
      <c r="I5123" s="178">
        <v>1.7916146013885281E-3</v>
      </c>
      <c r="J5123" s="178" t="s">
        <v>625</v>
      </c>
    </row>
    <row r="5124" spans="1:10" x14ac:dyDescent="0.45">
      <c r="A5124" s="178" t="s">
        <v>567</v>
      </c>
      <c r="B5124" s="178" t="s">
        <v>568</v>
      </c>
      <c r="C5124" s="178">
        <v>2020</v>
      </c>
      <c r="D5124" s="178" t="s">
        <v>336</v>
      </c>
      <c r="E5124" s="178" t="s">
        <v>337</v>
      </c>
      <c r="F5124" s="178" t="s">
        <v>574</v>
      </c>
      <c r="G5124" s="178">
        <v>23</v>
      </c>
      <c r="H5124" s="178">
        <v>1.3455458101816001E-3</v>
      </c>
      <c r="I5124" s="178">
        <v>1.5070113074033922E-3</v>
      </c>
      <c r="J5124" s="178" t="s">
        <v>626</v>
      </c>
    </row>
    <row r="5125" spans="1:10" x14ac:dyDescent="0.45">
      <c r="A5125" s="178" t="s">
        <v>567</v>
      </c>
      <c r="B5125" s="178" t="s">
        <v>568</v>
      </c>
      <c r="C5125" s="178">
        <v>2020</v>
      </c>
      <c r="D5125" s="178" t="s">
        <v>336</v>
      </c>
      <c r="E5125" s="178" t="s">
        <v>337</v>
      </c>
      <c r="F5125" s="178" t="s">
        <v>572</v>
      </c>
      <c r="G5125" s="178">
        <v>23</v>
      </c>
      <c r="H5125" s="178">
        <v>1.7395228132950001E-4</v>
      </c>
      <c r="I5125" s="178">
        <v>1.9482655508904002E-4</v>
      </c>
      <c r="J5125" s="178" t="s">
        <v>625</v>
      </c>
    </row>
    <row r="5126" spans="1:10" x14ac:dyDescent="0.45">
      <c r="A5126" s="178" t="s">
        <v>567</v>
      </c>
      <c r="B5126" s="178" t="s">
        <v>568</v>
      </c>
      <c r="C5126" s="178">
        <v>2020</v>
      </c>
      <c r="D5126" s="178" t="s">
        <v>336</v>
      </c>
      <c r="E5126" s="178" t="s">
        <v>337</v>
      </c>
      <c r="F5126" s="178" t="s">
        <v>569</v>
      </c>
      <c r="G5126" s="178">
        <v>23</v>
      </c>
      <c r="H5126" s="178">
        <v>2.3309970740228898E-2</v>
      </c>
      <c r="I5126" s="178">
        <v>2.6107167229056368E-2</v>
      </c>
      <c r="J5126" s="178" t="s">
        <v>625</v>
      </c>
    </row>
    <row r="5127" spans="1:10" x14ac:dyDescent="0.45">
      <c r="A5127" s="178" t="s">
        <v>567</v>
      </c>
      <c r="B5127" s="178" t="s">
        <v>568</v>
      </c>
      <c r="C5127" s="178">
        <v>2020</v>
      </c>
      <c r="D5127" s="178" t="s">
        <v>336</v>
      </c>
      <c r="E5127" s="178" t="s">
        <v>337</v>
      </c>
      <c r="F5127" s="178" t="s">
        <v>570</v>
      </c>
      <c r="G5127" s="178">
        <v>23</v>
      </c>
      <c r="H5127" s="178">
        <v>1.0732433584053E-3</v>
      </c>
      <c r="I5127" s="178">
        <v>1.2020325614139362E-3</v>
      </c>
      <c r="J5127" s="178" t="s">
        <v>625</v>
      </c>
    </row>
    <row r="5128" spans="1:10" x14ac:dyDescent="0.45">
      <c r="A5128" s="178" t="s">
        <v>567</v>
      </c>
      <c r="B5128" s="178" t="s">
        <v>568</v>
      </c>
      <c r="C5128" s="178">
        <v>2020</v>
      </c>
      <c r="D5128" s="178" t="s">
        <v>336</v>
      </c>
      <c r="E5128" s="178" t="s">
        <v>337</v>
      </c>
      <c r="F5128" s="178" t="s">
        <v>573</v>
      </c>
      <c r="G5128" s="178">
        <v>23</v>
      </c>
      <c r="H5128" s="178">
        <v>4.3681880924849998E-4</v>
      </c>
      <c r="I5128" s="178">
        <v>4.8923706635831999E-4</v>
      </c>
      <c r="J5128" s="178" t="s">
        <v>625</v>
      </c>
    </row>
    <row r="5129" spans="1:10" x14ac:dyDescent="0.45">
      <c r="A5129" s="178" t="s">
        <v>567</v>
      </c>
      <c r="B5129" s="178" t="s">
        <v>568</v>
      </c>
      <c r="C5129" s="178">
        <v>2020</v>
      </c>
      <c r="D5129" s="178" t="s">
        <v>336</v>
      </c>
      <c r="E5129" s="178" t="s">
        <v>337</v>
      </c>
      <c r="F5129" s="178" t="s">
        <v>571</v>
      </c>
      <c r="G5129" s="178">
        <v>23</v>
      </c>
      <c r="H5129" s="178">
        <v>3.6710949643750001E-4</v>
      </c>
      <c r="I5129" s="178">
        <v>4.1116263601000006E-4</v>
      </c>
      <c r="J5129" s="178" t="s">
        <v>625</v>
      </c>
    </row>
    <row r="5130" spans="1:10" x14ac:dyDescent="0.45">
      <c r="A5130" s="178" t="s">
        <v>567</v>
      </c>
      <c r="B5130" s="178" t="s">
        <v>568</v>
      </c>
      <c r="C5130" s="178">
        <v>2020</v>
      </c>
      <c r="D5130" s="178" t="s">
        <v>336</v>
      </c>
      <c r="E5130" s="178" t="s">
        <v>337</v>
      </c>
      <c r="F5130" s="178" t="s">
        <v>570</v>
      </c>
      <c r="G5130" s="178">
        <v>24</v>
      </c>
      <c r="H5130" s="178">
        <v>2.4466063186991999E-3</v>
      </c>
      <c r="I5130" s="178">
        <v>2.7401990769431043E-3</v>
      </c>
      <c r="J5130" s="178" t="s">
        <v>625</v>
      </c>
    </row>
    <row r="5131" spans="1:10" x14ac:dyDescent="0.45">
      <c r="A5131" s="178" t="s">
        <v>567</v>
      </c>
      <c r="B5131" s="178" t="s">
        <v>568</v>
      </c>
      <c r="C5131" s="178">
        <v>2020</v>
      </c>
      <c r="D5131" s="178" t="s">
        <v>336</v>
      </c>
      <c r="E5131" s="178" t="s">
        <v>337</v>
      </c>
      <c r="F5131" s="178" t="s">
        <v>571</v>
      </c>
      <c r="G5131" s="178">
        <v>24</v>
      </c>
      <c r="H5131" s="178">
        <v>5.9000815235780003E-4</v>
      </c>
      <c r="I5131" s="178">
        <v>6.6080913064073613E-4</v>
      </c>
      <c r="J5131" s="178" t="s">
        <v>625</v>
      </c>
    </row>
    <row r="5132" spans="1:10" x14ac:dyDescent="0.45">
      <c r="A5132" s="178" t="s">
        <v>567</v>
      </c>
      <c r="B5132" s="178" t="s">
        <v>568</v>
      </c>
      <c r="C5132" s="178">
        <v>2020</v>
      </c>
      <c r="D5132" s="178" t="s">
        <v>336</v>
      </c>
      <c r="E5132" s="178" t="s">
        <v>337</v>
      </c>
      <c r="F5132" s="178" t="s">
        <v>569</v>
      </c>
      <c r="G5132" s="178">
        <v>24</v>
      </c>
      <c r="H5132" s="178">
        <v>2.5159719865769099E-2</v>
      </c>
      <c r="I5132" s="178">
        <v>2.8178886249661392E-2</v>
      </c>
      <c r="J5132" s="178" t="s">
        <v>625</v>
      </c>
    </row>
    <row r="5133" spans="1:10" x14ac:dyDescent="0.45">
      <c r="A5133" s="178" t="s">
        <v>567</v>
      </c>
      <c r="B5133" s="178" t="s">
        <v>568</v>
      </c>
      <c r="C5133" s="178">
        <v>2020</v>
      </c>
      <c r="D5133" s="178" t="s">
        <v>336</v>
      </c>
      <c r="E5133" s="178" t="s">
        <v>337</v>
      </c>
      <c r="F5133" s="178" t="s">
        <v>574</v>
      </c>
      <c r="G5133" s="178">
        <v>24</v>
      </c>
      <c r="H5133" s="178">
        <v>2.5486765662208E-3</v>
      </c>
      <c r="I5133" s="178">
        <v>2.8545177541672963E-3</v>
      </c>
      <c r="J5133" s="178" t="s">
        <v>626</v>
      </c>
    </row>
    <row r="5134" spans="1:10" x14ac:dyDescent="0.45">
      <c r="A5134" s="178" t="s">
        <v>567</v>
      </c>
      <c r="B5134" s="178" t="s">
        <v>568</v>
      </c>
      <c r="C5134" s="178">
        <v>2020</v>
      </c>
      <c r="D5134" s="178" t="s">
        <v>336</v>
      </c>
      <c r="E5134" s="178" t="s">
        <v>337</v>
      </c>
      <c r="F5134" s="178" t="s">
        <v>572</v>
      </c>
      <c r="G5134" s="178">
        <v>24</v>
      </c>
      <c r="H5134" s="178">
        <v>3.3768621142370002E-4</v>
      </c>
      <c r="I5134" s="178">
        <v>3.7820855679454406E-4</v>
      </c>
      <c r="J5134" s="178" t="s">
        <v>625</v>
      </c>
    </row>
    <row r="5135" spans="1:10" x14ac:dyDescent="0.45">
      <c r="A5135" s="178" t="s">
        <v>567</v>
      </c>
      <c r="B5135" s="178" t="s">
        <v>568</v>
      </c>
      <c r="C5135" s="178">
        <v>2020</v>
      </c>
      <c r="D5135" s="178" t="s">
        <v>336</v>
      </c>
      <c r="E5135" s="178" t="s">
        <v>337</v>
      </c>
      <c r="F5135" s="178" t="s">
        <v>572</v>
      </c>
      <c r="G5135" s="178">
        <v>25</v>
      </c>
      <c r="H5135" s="178">
        <v>2.6419236746729998E-4</v>
      </c>
      <c r="I5135" s="178">
        <v>2.9589545156337601E-4</v>
      </c>
      <c r="J5135" s="178" t="s">
        <v>625</v>
      </c>
    </row>
    <row r="5136" spans="1:10" x14ac:dyDescent="0.45">
      <c r="A5136" s="178" t="s">
        <v>567</v>
      </c>
      <c r="B5136" s="178" t="s">
        <v>568</v>
      </c>
      <c r="C5136" s="178">
        <v>2020</v>
      </c>
      <c r="D5136" s="178" t="s">
        <v>336</v>
      </c>
      <c r="E5136" s="178" t="s">
        <v>337</v>
      </c>
      <c r="F5136" s="178" t="s">
        <v>570</v>
      </c>
      <c r="G5136" s="178">
        <v>25</v>
      </c>
      <c r="H5136" s="178">
        <v>1.4740251936018001E-3</v>
      </c>
      <c r="I5136" s="178">
        <v>1.6509082168340162E-3</v>
      </c>
      <c r="J5136" s="178" t="s">
        <v>625</v>
      </c>
    </row>
    <row r="5137" spans="1:10" x14ac:dyDescent="0.45">
      <c r="A5137" s="178" t="s">
        <v>567</v>
      </c>
      <c r="B5137" s="178" t="s">
        <v>568</v>
      </c>
      <c r="C5137" s="178">
        <v>2020</v>
      </c>
      <c r="D5137" s="178" t="s">
        <v>336</v>
      </c>
      <c r="E5137" s="178" t="s">
        <v>337</v>
      </c>
      <c r="F5137" s="178" t="s">
        <v>574</v>
      </c>
      <c r="G5137" s="178">
        <v>25</v>
      </c>
      <c r="H5137" s="178">
        <v>1.1999397538602001E-3</v>
      </c>
      <c r="I5137" s="178">
        <v>1.3439325243234242E-3</v>
      </c>
      <c r="J5137" s="178" t="s">
        <v>626</v>
      </c>
    </row>
    <row r="5138" spans="1:10" x14ac:dyDescent="0.45">
      <c r="A5138" s="178" t="s">
        <v>567</v>
      </c>
      <c r="B5138" s="178" t="s">
        <v>568</v>
      </c>
      <c r="C5138" s="178">
        <v>2020</v>
      </c>
      <c r="D5138" s="178" t="s">
        <v>336</v>
      </c>
      <c r="E5138" s="178" t="s">
        <v>337</v>
      </c>
      <c r="F5138" s="178" t="s">
        <v>571</v>
      </c>
      <c r="G5138" s="178">
        <v>25</v>
      </c>
      <c r="H5138" s="178">
        <v>3.4415953996360001E-4</v>
      </c>
      <c r="I5138" s="178">
        <v>3.8545868475923205E-4</v>
      </c>
      <c r="J5138" s="178" t="s">
        <v>625</v>
      </c>
    </row>
    <row r="5139" spans="1:10" x14ac:dyDescent="0.45">
      <c r="A5139" s="178" t="s">
        <v>567</v>
      </c>
      <c r="B5139" s="178" t="s">
        <v>568</v>
      </c>
      <c r="C5139" s="178">
        <v>2020</v>
      </c>
      <c r="D5139" s="178" t="s">
        <v>336</v>
      </c>
      <c r="E5139" s="178" t="s">
        <v>337</v>
      </c>
      <c r="F5139" s="178" t="s">
        <v>569</v>
      </c>
      <c r="G5139" s="178">
        <v>25</v>
      </c>
      <c r="H5139" s="178">
        <v>1.9909857539460101E-2</v>
      </c>
      <c r="I5139" s="178">
        <v>2.2299040444195315E-2</v>
      </c>
      <c r="J5139" s="178" t="s">
        <v>625</v>
      </c>
    </row>
    <row r="5140" spans="1:10" x14ac:dyDescent="0.45">
      <c r="A5140" s="178" t="s">
        <v>567</v>
      </c>
      <c r="B5140" s="178" t="s">
        <v>568</v>
      </c>
      <c r="C5140" s="178">
        <v>2020</v>
      </c>
      <c r="D5140" s="178" t="s">
        <v>336</v>
      </c>
      <c r="E5140" s="178" t="s">
        <v>337</v>
      </c>
      <c r="F5140" s="178" t="s">
        <v>570</v>
      </c>
      <c r="G5140" s="178">
        <v>26</v>
      </c>
      <c r="H5140" s="178">
        <v>3.0309882131405001E-3</v>
      </c>
      <c r="I5140" s="178">
        <v>3.3947067987173604E-3</v>
      </c>
      <c r="J5140" s="178" t="s">
        <v>625</v>
      </c>
    </row>
    <row r="5141" spans="1:10" x14ac:dyDescent="0.45">
      <c r="A5141" s="178" t="s">
        <v>567</v>
      </c>
      <c r="B5141" s="178" t="s">
        <v>568</v>
      </c>
      <c r="C5141" s="178">
        <v>2020</v>
      </c>
      <c r="D5141" s="178" t="s">
        <v>336</v>
      </c>
      <c r="E5141" s="178" t="s">
        <v>337</v>
      </c>
      <c r="F5141" s="178" t="s">
        <v>569</v>
      </c>
      <c r="G5141" s="178">
        <v>26</v>
      </c>
      <c r="H5141" s="178">
        <v>1.4192727860063301E-2</v>
      </c>
      <c r="I5141" s="178">
        <v>1.5895855203270897E-2</v>
      </c>
      <c r="J5141" s="178" t="s">
        <v>625</v>
      </c>
    </row>
    <row r="5142" spans="1:10" x14ac:dyDescent="0.45">
      <c r="A5142" s="178" t="s">
        <v>567</v>
      </c>
      <c r="B5142" s="178" t="s">
        <v>568</v>
      </c>
      <c r="C5142" s="178">
        <v>2020</v>
      </c>
      <c r="D5142" s="178" t="s">
        <v>336</v>
      </c>
      <c r="E5142" s="178" t="s">
        <v>337</v>
      </c>
      <c r="F5142" s="178" t="s">
        <v>571</v>
      </c>
      <c r="G5142" s="178">
        <v>26</v>
      </c>
      <c r="H5142" s="178">
        <v>2.1646491222780001E-4</v>
      </c>
      <c r="I5142" s="178">
        <v>2.4244070169513604E-4</v>
      </c>
      <c r="J5142" s="178" t="s">
        <v>625</v>
      </c>
    </row>
    <row r="5143" spans="1:10" x14ac:dyDescent="0.45">
      <c r="A5143" s="178" t="s">
        <v>567</v>
      </c>
      <c r="B5143" s="178" t="s">
        <v>568</v>
      </c>
      <c r="C5143" s="178">
        <v>2020</v>
      </c>
      <c r="D5143" s="178" t="s">
        <v>336</v>
      </c>
      <c r="E5143" s="178" t="s">
        <v>337</v>
      </c>
      <c r="F5143" s="178" t="s">
        <v>572</v>
      </c>
      <c r="G5143" s="178">
        <v>26</v>
      </c>
      <c r="H5143" s="178">
        <v>2.9973283744769998E-4</v>
      </c>
      <c r="I5143" s="178">
        <v>3.3570077794142404E-4</v>
      </c>
      <c r="J5143" s="178" t="s">
        <v>625</v>
      </c>
    </row>
    <row r="5144" spans="1:10" x14ac:dyDescent="0.45">
      <c r="A5144" s="178" t="s">
        <v>567</v>
      </c>
      <c r="B5144" s="178" t="s">
        <v>568</v>
      </c>
      <c r="C5144" s="178">
        <v>2020</v>
      </c>
      <c r="D5144" s="178" t="s">
        <v>336</v>
      </c>
      <c r="E5144" s="178" t="s">
        <v>337</v>
      </c>
      <c r="F5144" s="178" t="s">
        <v>574</v>
      </c>
      <c r="G5144" s="178">
        <v>26</v>
      </c>
      <c r="H5144" s="178">
        <v>2.3407425032928998E-3</v>
      </c>
      <c r="I5144" s="178">
        <v>2.621631603688048E-3</v>
      </c>
      <c r="J5144" s="178" t="s">
        <v>626</v>
      </c>
    </row>
    <row r="5145" spans="1:10" x14ac:dyDescent="0.45">
      <c r="A5145" s="178" t="s">
        <v>567</v>
      </c>
      <c r="B5145" s="178" t="s">
        <v>568</v>
      </c>
      <c r="C5145" s="178">
        <v>2020</v>
      </c>
      <c r="D5145" s="178" t="s">
        <v>336</v>
      </c>
      <c r="E5145" s="178" t="s">
        <v>337</v>
      </c>
      <c r="F5145" s="178" t="s">
        <v>569</v>
      </c>
      <c r="G5145" s="178">
        <v>27</v>
      </c>
      <c r="H5145" s="178">
        <v>1.6462028957903399E-2</v>
      </c>
      <c r="I5145" s="178">
        <v>1.843747243285181E-2</v>
      </c>
      <c r="J5145" s="178" t="s">
        <v>625</v>
      </c>
    </row>
    <row r="5146" spans="1:10" x14ac:dyDescent="0.45">
      <c r="A5146" s="178" t="s">
        <v>567</v>
      </c>
      <c r="B5146" s="178" t="s">
        <v>568</v>
      </c>
      <c r="C5146" s="178">
        <v>2020</v>
      </c>
      <c r="D5146" s="178" t="s">
        <v>336</v>
      </c>
      <c r="E5146" s="178" t="s">
        <v>337</v>
      </c>
      <c r="F5146" s="178" t="s">
        <v>574</v>
      </c>
      <c r="G5146" s="178">
        <v>27</v>
      </c>
      <c r="H5146" s="178">
        <v>2.233863575384E-3</v>
      </c>
      <c r="I5146" s="178">
        <v>2.5019272044300802E-3</v>
      </c>
      <c r="J5146" s="178" t="s">
        <v>626</v>
      </c>
    </row>
    <row r="5147" spans="1:10" x14ac:dyDescent="0.45">
      <c r="A5147" s="178" t="s">
        <v>567</v>
      </c>
      <c r="B5147" s="178" t="s">
        <v>568</v>
      </c>
      <c r="C5147" s="178">
        <v>2020</v>
      </c>
      <c r="D5147" s="178" t="s">
        <v>336</v>
      </c>
      <c r="E5147" s="178" t="s">
        <v>337</v>
      </c>
      <c r="F5147" s="178" t="s">
        <v>571</v>
      </c>
      <c r="G5147" s="178">
        <v>27</v>
      </c>
      <c r="H5147" s="178">
        <v>2.0564294391079999E-4</v>
      </c>
      <c r="I5147" s="178">
        <v>2.3032009718009601E-4</v>
      </c>
      <c r="J5147" s="178" t="s">
        <v>625</v>
      </c>
    </row>
    <row r="5148" spans="1:10" x14ac:dyDescent="0.45">
      <c r="A5148" s="178" t="s">
        <v>567</v>
      </c>
      <c r="B5148" s="178" t="s">
        <v>568</v>
      </c>
      <c r="C5148" s="178">
        <v>2020</v>
      </c>
      <c r="D5148" s="178" t="s">
        <v>336</v>
      </c>
      <c r="E5148" s="178" t="s">
        <v>337</v>
      </c>
      <c r="F5148" s="178" t="s">
        <v>570</v>
      </c>
      <c r="G5148" s="178">
        <v>27</v>
      </c>
      <c r="H5148" s="178">
        <v>2.6593609363772001E-3</v>
      </c>
      <c r="I5148" s="178">
        <v>2.9784842487424646E-3</v>
      </c>
      <c r="J5148" s="178" t="s">
        <v>625</v>
      </c>
    </row>
    <row r="5149" spans="1:10" x14ac:dyDescent="0.45">
      <c r="A5149" s="178" t="s">
        <v>567</v>
      </c>
      <c r="B5149" s="178" t="s">
        <v>568</v>
      </c>
      <c r="C5149" s="178">
        <v>2020</v>
      </c>
      <c r="D5149" s="178" t="s">
        <v>336</v>
      </c>
      <c r="E5149" s="178" t="s">
        <v>337</v>
      </c>
      <c r="F5149" s="178" t="s">
        <v>572</v>
      </c>
      <c r="G5149" s="178">
        <v>27</v>
      </c>
      <c r="H5149" s="178">
        <v>5.1678900490499999E-5</v>
      </c>
      <c r="I5149" s="178">
        <v>5.7880368549360004E-5</v>
      </c>
      <c r="J5149" s="178" t="s">
        <v>625</v>
      </c>
    </row>
    <row r="5150" spans="1:10" x14ac:dyDescent="0.45">
      <c r="A5150" s="178" t="s">
        <v>567</v>
      </c>
      <c r="B5150" s="178" t="s">
        <v>568</v>
      </c>
      <c r="C5150" s="178">
        <v>2020</v>
      </c>
      <c r="D5150" s="178" t="s">
        <v>336</v>
      </c>
      <c r="E5150" s="178" t="s">
        <v>337</v>
      </c>
      <c r="F5150" s="178" t="s">
        <v>571</v>
      </c>
      <c r="G5150" s="178">
        <v>28</v>
      </c>
      <c r="H5150" s="178">
        <v>5.9319621504979995E-4</v>
      </c>
      <c r="I5150" s="178">
        <v>6.6437976085577605E-4</v>
      </c>
      <c r="J5150" s="178" t="s">
        <v>625</v>
      </c>
    </row>
    <row r="5151" spans="1:10" x14ac:dyDescent="0.45">
      <c r="A5151" s="178" t="s">
        <v>567</v>
      </c>
      <c r="B5151" s="178" t="s">
        <v>568</v>
      </c>
      <c r="C5151" s="178">
        <v>2020</v>
      </c>
      <c r="D5151" s="178" t="s">
        <v>336</v>
      </c>
      <c r="E5151" s="178" t="s">
        <v>337</v>
      </c>
      <c r="F5151" s="178" t="s">
        <v>574</v>
      </c>
      <c r="G5151" s="178">
        <v>28</v>
      </c>
      <c r="H5151" s="178">
        <v>5.4911570623519996E-4</v>
      </c>
      <c r="I5151" s="178">
        <v>6.15009590983424E-4</v>
      </c>
      <c r="J5151" s="178" t="s">
        <v>626</v>
      </c>
    </row>
    <row r="5152" spans="1:10" x14ac:dyDescent="0.45">
      <c r="A5152" s="178" t="s">
        <v>567</v>
      </c>
      <c r="B5152" s="178" t="s">
        <v>568</v>
      </c>
      <c r="C5152" s="178">
        <v>2020</v>
      </c>
      <c r="D5152" s="178" t="s">
        <v>336</v>
      </c>
      <c r="E5152" s="178" t="s">
        <v>337</v>
      </c>
      <c r="F5152" s="178" t="s">
        <v>572</v>
      </c>
      <c r="G5152" s="178">
        <v>28</v>
      </c>
      <c r="H5152" s="178">
        <v>4.5735610910900001E-5</v>
      </c>
      <c r="I5152" s="178">
        <v>5.1223884220208006E-5</v>
      </c>
      <c r="J5152" s="178" t="s">
        <v>625</v>
      </c>
    </row>
    <row r="5153" spans="1:10" x14ac:dyDescent="0.45">
      <c r="A5153" s="178" t="s">
        <v>567</v>
      </c>
      <c r="B5153" s="178" t="s">
        <v>568</v>
      </c>
      <c r="C5153" s="178">
        <v>2020</v>
      </c>
      <c r="D5153" s="178" t="s">
        <v>336</v>
      </c>
      <c r="E5153" s="178" t="s">
        <v>337</v>
      </c>
      <c r="F5153" s="178" t="s">
        <v>570</v>
      </c>
      <c r="G5153" s="178">
        <v>28</v>
      </c>
      <c r="H5153" s="178">
        <v>9.0541472309269998E-4</v>
      </c>
      <c r="I5153" s="178">
        <v>1.0140644898638241E-3</v>
      </c>
      <c r="J5153" s="178" t="s">
        <v>625</v>
      </c>
    </row>
    <row r="5154" spans="1:10" x14ac:dyDescent="0.45">
      <c r="A5154" s="178" t="s">
        <v>567</v>
      </c>
      <c r="B5154" s="178" t="s">
        <v>568</v>
      </c>
      <c r="C5154" s="178">
        <v>2020</v>
      </c>
      <c r="D5154" s="178" t="s">
        <v>336</v>
      </c>
      <c r="E5154" s="178" t="s">
        <v>337</v>
      </c>
      <c r="F5154" s="178" t="s">
        <v>569</v>
      </c>
      <c r="G5154" s="178">
        <v>28</v>
      </c>
      <c r="H5154" s="178">
        <v>1.09964364673942E-2</v>
      </c>
      <c r="I5154" s="178">
        <v>1.2316008843481505E-2</v>
      </c>
      <c r="J5154" s="178" t="s">
        <v>625</v>
      </c>
    </row>
    <row r="5155" spans="1:10" x14ac:dyDescent="0.45">
      <c r="A5155" s="178" t="s">
        <v>567</v>
      </c>
      <c r="B5155" s="178" t="s">
        <v>568</v>
      </c>
      <c r="C5155" s="178">
        <v>2020</v>
      </c>
      <c r="D5155" s="178" t="s">
        <v>336</v>
      </c>
      <c r="E5155" s="178" t="s">
        <v>337</v>
      </c>
      <c r="F5155" s="178" t="s">
        <v>573</v>
      </c>
      <c r="G5155" s="178">
        <v>28</v>
      </c>
      <c r="H5155" s="178">
        <v>4.4957414502279998E-4</v>
      </c>
      <c r="I5155" s="178">
        <v>5.0352304242553604E-4</v>
      </c>
      <c r="J5155" s="178" t="s">
        <v>625</v>
      </c>
    </row>
    <row r="5156" spans="1:10" x14ac:dyDescent="0.45">
      <c r="A5156" s="178" t="s">
        <v>567</v>
      </c>
      <c r="B5156" s="178" t="s">
        <v>568</v>
      </c>
      <c r="C5156" s="178">
        <v>2020</v>
      </c>
      <c r="D5156" s="178" t="s">
        <v>336</v>
      </c>
      <c r="E5156" s="178" t="s">
        <v>337</v>
      </c>
      <c r="F5156" s="178" t="s">
        <v>572</v>
      </c>
      <c r="G5156" s="178">
        <v>29</v>
      </c>
      <c r="H5156" s="178">
        <v>1.351149730908E-4</v>
      </c>
      <c r="I5156" s="178">
        <v>1.5132876986169601E-4</v>
      </c>
      <c r="J5156" s="178" t="s">
        <v>625</v>
      </c>
    </row>
    <row r="5157" spans="1:10" x14ac:dyDescent="0.45">
      <c r="A5157" s="178" t="s">
        <v>567</v>
      </c>
      <c r="B5157" s="178" t="s">
        <v>568</v>
      </c>
      <c r="C5157" s="178">
        <v>2020</v>
      </c>
      <c r="D5157" s="178" t="s">
        <v>336</v>
      </c>
      <c r="E5157" s="178" t="s">
        <v>337</v>
      </c>
      <c r="F5157" s="178" t="s">
        <v>573</v>
      </c>
      <c r="G5157" s="178">
        <v>29</v>
      </c>
      <c r="H5157" s="178">
        <v>3.9920845301820001E-4</v>
      </c>
      <c r="I5157" s="178">
        <v>4.4711346738038403E-4</v>
      </c>
      <c r="J5157" s="178" t="s">
        <v>625</v>
      </c>
    </row>
    <row r="5158" spans="1:10" x14ac:dyDescent="0.45">
      <c r="A5158" s="178" t="s">
        <v>567</v>
      </c>
      <c r="B5158" s="178" t="s">
        <v>568</v>
      </c>
      <c r="C5158" s="178">
        <v>2020</v>
      </c>
      <c r="D5158" s="178" t="s">
        <v>336</v>
      </c>
      <c r="E5158" s="178" t="s">
        <v>337</v>
      </c>
      <c r="F5158" s="178" t="s">
        <v>571</v>
      </c>
      <c r="G5158" s="178">
        <v>29</v>
      </c>
      <c r="H5158" s="178">
        <v>2.8697434026979997E-4</v>
      </c>
      <c r="I5158" s="178">
        <v>3.2141126110217598E-4</v>
      </c>
      <c r="J5158" s="178" t="s">
        <v>625</v>
      </c>
    </row>
    <row r="5159" spans="1:10" x14ac:dyDescent="0.45">
      <c r="A5159" s="178" t="s">
        <v>567</v>
      </c>
      <c r="B5159" s="178" t="s">
        <v>568</v>
      </c>
      <c r="C5159" s="178">
        <v>2020</v>
      </c>
      <c r="D5159" s="178" t="s">
        <v>336</v>
      </c>
      <c r="E5159" s="178" t="s">
        <v>337</v>
      </c>
      <c r="F5159" s="178" t="s">
        <v>569</v>
      </c>
      <c r="G5159" s="178">
        <v>29</v>
      </c>
      <c r="H5159" s="178">
        <v>1.31462481804192E-2</v>
      </c>
      <c r="I5159" s="178">
        <v>1.4723797962069504E-2</v>
      </c>
      <c r="J5159" s="178" t="s">
        <v>625</v>
      </c>
    </row>
    <row r="5160" spans="1:10" x14ac:dyDescent="0.45">
      <c r="A5160" s="178" t="s">
        <v>567</v>
      </c>
      <c r="B5160" s="178" t="s">
        <v>568</v>
      </c>
      <c r="C5160" s="178">
        <v>2020</v>
      </c>
      <c r="D5160" s="178" t="s">
        <v>336</v>
      </c>
      <c r="E5160" s="178" t="s">
        <v>337</v>
      </c>
      <c r="F5160" s="178" t="s">
        <v>574</v>
      </c>
      <c r="G5160" s="178">
        <v>29</v>
      </c>
      <c r="H5160" s="178">
        <v>1.0256530367769E-3</v>
      </c>
      <c r="I5160" s="178">
        <v>1.1487314011901281E-3</v>
      </c>
      <c r="J5160" s="178" t="s">
        <v>626</v>
      </c>
    </row>
    <row r="5161" spans="1:10" x14ac:dyDescent="0.45">
      <c r="A5161" s="178" t="s">
        <v>567</v>
      </c>
      <c r="B5161" s="178" t="s">
        <v>568</v>
      </c>
      <c r="C5161" s="178">
        <v>2020</v>
      </c>
      <c r="D5161" s="178" t="s">
        <v>336</v>
      </c>
      <c r="E5161" s="178" t="s">
        <v>337</v>
      </c>
      <c r="F5161" s="178" t="s">
        <v>570</v>
      </c>
      <c r="G5161" s="178">
        <v>29</v>
      </c>
      <c r="H5161" s="178">
        <v>1.7872823227663001E-3</v>
      </c>
      <c r="I5161" s="178">
        <v>2.0017562014982564E-3</v>
      </c>
      <c r="J5161" s="178" t="s">
        <v>625</v>
      </c>
    </row>
    <row r="5162" spans="1:10" x14ac:dyDescent="0.45">
      <c r="A5162" s="178" t="s">
        <v>567</v>
      </c>
      <c r="B5162" s="178" t="s">
        <v>568</v>
      </c>
      <c r="C5162" s="178">
        <v>2020</v>
      </c>
      <c r="D5162" s="178" t="s">
        <v>336</v>
      </c>
      <c r="E5162" s="178" t="s">
        <v>337</v>
      </c>
      <c r="F5162" s="178" t="s">
        <v>571</v>
      </c>
      <c r="G5162" s="178">
        <v>30</v>
      </c>
      <c r="H5162" s="178">
        <v>1.829676839407E-4</v>
      </c>
      <c r="I5162" s="178">
        <v>2.0492380601358403E-4</v>
      </c>
      <c r="J5162" s="178" t="s">
        <v>625</v>
      </c>
    </row>
    <row r="5163" spans="1:10" x14ac:dyDescent="0.45">
      <c r="A5163" s="178" t="s">
        <v>567</v>
      </c>
      <c r="B5163" s="178" t="s">
        <v>568</v>
      </c>
      <c r="C5163" s="178">
        <v>2020</v>
      </c>
      <c r="D5163" s="178" t="s">
        <v>336</v>
      </c>
      <c r="E5163" s="178" t="s">
        <v>337</v>
      </c>
      <c r="F5163" s="178" t="s">
        <v>570</v>
      </c>
      <c r="G5163" s="178">
        <v>30</v>
      </c>
      <c r="H5163" s="178">
        <v>1.7763959185685999E-3</v>
      </c>
      <c r="I5163" s="178">
        <v>1.989563428796832E-3</v>
      </c>
      <c r="J5163" s="178" t="s">
        <v>625</v>
      </c>
    </row>
    <row r="5164" spans="1:10" x14ac:dyDescent="0.45">
      <c r="A5164" s="178" t="s">
        <v>567</v>
      </c>
      <c r="B5164" s="178" t="s">
        <v>568</v>
      </c>
      <c r="C5164" s="178">
        <v>2020</v>
      </c>
      <c r="D5164" s="178" t="s">
        <v>336</v>
      </c>
      <c r="E5164" s="178" t="s">
        <v>337</v>
      </c>
      <c r="F5164" s="178" t="s">
        <v>572</v>
      </c>
      <c r="G5164" s="178">
        <v>30</v>
      </c>
      <c r="H5164" s="178">
        <v>8.7676224211499998E-5</v>
      </c>
      <c r="I5164" s="178">
        <v>9.8197371116880006E-5</v>
      </c>
      <c r="J5164" s="178" t="s">
        <v>625</v>
      </c>
    </row>
    <row r="5165" spans="1:10" x14ac:dyDescent="0.45">
      <c r="A5165" s="178" t="s">
        <v>567</v>
      </c>
      <c r="B5165" s="178" t="s">
        <v>568</v>
      </c>
      <c r="C5165" s="178">
        <v>2020</v>
      </c>
      <c r="D5165" s="178" t="s">
        <v>336</v>
      </c>
      <c r="E5165" s="178" t="s">
        <v>337</v>
      </c>
      <c r="F5165" s="178" t="s">
        <v>574</v>
      </c>
      <c r="G5165" s="178">
        <v>30</v>
      </c>
      <c r="H5165" s="178">
        <v>1.4718581805937001E-3</v>
      </c>
      <c r="I5165" s="178">
        <v>1.6484811622649444E-3</v>
      </c>
      <c r="J5165" s="178" t="s">
        <v>626</v>
      </c>
    </row>
    <row r="5166" spans="1:10" x14ac:dyDescent="0.45">
      <c r="A5166" s="178" t="s">
        <v>567</v>
      </c>
      <c r="B5166" s="178" t="s">
        <v>568</v>
      </c>
      <c r="C5166" s="178">
        <v>2020</v>
      </c>
      <c r="D5166" s="178" t="s">
        <v>336</v>
      </c>
      <c r="E5166" s="178" t="s">
        <v>337</v>
      </c>
      <c r="F5166" s="178" t="s">
        <v>569</v>
      </c>
      <c r="G5166" s="178">
        <v>30</v>
      </c>
      <c r="H5166" s="178">
        <v>1.5099272364750499E-2</v>
      </c>
      <c r="I5166" s="178">
        <v>1.6911185048520561E-2</v>
      </c>
      <c r="J5166" s="178" t="s">
        <v>625</v>
      </c>
    </row>
    <row r="5167" spans="1:10" x14ac:dyDescent="0.45">
      <c r="A5167" s="178" t="s">
        <v>567</v>
      </c>
      <c r="B5167" s="178" t="s">
        <v>568</v>
      </c>
      <c r="C5167" s="178">
        <v>2020</v>
      </c>
      <c r="D5167" s="178" t="s">
        <v>336</v>
      </c>
      <c r="E5167" s="178" t="s">
        <v>337</v>
      </c>
      <c r="F5167" s="178" t="s">
        <v>573</v>
      </c>
      <c r="G5167" s="178">
        <v>31</v>
      </c>
      <c r="H5167" s="178">
        <v>4.5297227916310003E-4</v>
      </c>
      <c r="I5167" s="178">
        <v>5.0732895266267209E-4</v>
      </c>
      <c r="J5167" s="178" t="s">
        <v>625</v>
      </c>
    </row>
    <row r="5168" spans="1:10" x14ac:dyDescent="0.45">
      <c r="A5168" s="178" t="s">
        <v>567</v>
      </c>
      <c r="B5168" s="178" t="s">
        <v>568</v>
      </c>
      <c r="C5168" s="178">
        <v>2020</v>
      </c>
      <c r="D5168" s="178" t="s">
        <v>336</v>
      </c>
      <c r="E5168" s="178" t="s">
        <v>337</v>
      </c>
      <c r="F5168" s="178" t="s">
        <v>569</v>
      </c>
      <c r="G5168" s="178">
        <v>31</v>
      </c>
      <c r="H5168" s="178">
        <v>9.7649442031979995E-3</v>
      </c>
      <c r="I5168" s="178">
        <v>1.093673750758176E-2</v>
      </c>
      <c r="J5168" s="178" t="s">
        <v>625</v>
      </c>
    </row>
    <row r="5169" spans="1:10" x14ac:dyDescent="0.45">
      <c r="A5169" s="178" t="s">
        <v>567</v>
      </c>
      <c r="B5169" s="178" t="s">
        <v>568</v>
      </c>
      <c r="C5169" s="178">
        <v>2020</v>
      </c>
      <c r="D5169" s="178" t="s">
        <v>336</v>
      </c>
      <c r="E5169" s="178" t="s">
        <v>337</v>
      </c>
      <c r="F5169" s="178" t="s">
        <v>571</v>
      </c>
      <c r="G5169" s="178">
        <v>31</v>
      </c>
      <c r="H5169" s="178">
        <v>2.673170747585E-4</v>
      </c>
      <c r="I5169" s="178">
        <v>2.9939512372952E-4</v>
      </c>
      <c r="J5169" s="178" t="s">
        <v>625</v>
      </c>
    </row>
    <row r="5170" spans="1:10" x14ac:dyDescent="0.45">
      <c r="A5170" s="178" t="s">
        <v>567</v>
      </c>
      <c r="B5170" s="178" t="s">
        <v>568</v>
      </c>
      <c r="C5170" s="178">
        <v>2020</v>
      </c>
      <c r="D5170" s="178" t="s">
        <v>336</v>
      </c>
      <c r="E5170" s="178" t="s">
        <v>337</v>
      </c>
      <c r="F5170" s="178" t="s">
        <v>574</v>
      </c>
      <c r="G5170" s="178">
        <v>31</v>
      </c>
      <c r="H5170" s="178">
        <v>9.7074397490360005E-4</v>
      </c>
      <c r="I5170" s="178">
        <v>1.0872332518920321E-3</v>
      </c>
      <c r="J5170" s="178" t="s">
        <v>626</v>
      </c>
    </row>
    <row r="5171" spans="1:10" x14ac:dyDescent="0.45">
      <c r="A5171" s="178" t="s">
        <v>567</v>
      </c>
      <c r="B5171" s="178" t="s">
        <v>568</v>
      </c>
      <c r="C5171" s="178">
        <v>2020</v>
      </c>
      <c r="D5171" s="178" t="s">
        <v>336</v>
      </c>
      <c r="E5171" s="178" t="s">
        <v>337</v>
      </c>
      <c r="F5171" s="178" t="s">
        <v>570</v>
      </c>
      <c r="G5171" s="178">
        <v>31</v>
      </c>
      <c r="H5171" s="178">
        <v>1.1740286136046E-3</v>
      </c>
      <c r="I5171" s="178">
        <v>1.314912047237152E-3</v>
      </c>
      <c r="J5171" s="178" t="s">
        <v>625</v>
      </c>
    </row>
    <row r="5172" spans="1:10" x14ac:dyDescent="0.45">
      <c r="A5172" s="178" t="s">
        <v>567</v>
      </c>
      <c r="B5172" s="178" t="s">
        <v>568</v>
      </c>
      <c r="C5172" s="178">
        <v>2020</v>
      </c>
      <c r="D5172" s="178" t="s">
        <v>336</v>
      </c>
      <c r="E5172" s="178" t="s">
        <v>337</v>
      </c>
      <c r="F5172" s="178" t="s">
        <v>572</v>
      </c>
      <c r="G5172" s="178">
        <v>31</v>
      </c>
      <c r="H5172" s="178">
        <v>2.0431413577169999E-4</v>
      </c>
      <c r="I5172" s="178">
        <v>2.2883183206430402E-4</v>
      </c>
      <c r="J5172" s="178" t="s">
        <v>625</v>
      </c>
    </row>
    <row r="5173" spans="1:10" x14ac:dyDescent="0.45">
      <c r="A5173" s="178" t="s">
        <v>567</v>
      </c>
      <c r="B5173" s="178" t="s">
        <v>568</v>
      </c>
      <c r="C5173" s="178">
        <v>2020</v>
      </c>
      <c r="D5173" s="178" t="s">
        <v>336</v>
      </c>
      <c r="E5173" s="178" t="s">
        <v>337</v>
      </c>
      <c r="F5173" s="178" t="s">
        <v>569</v>
      </c>
      <c r="G5173" s="178">
        <v>32</v>
      </c>
      <c r="H5173" s="178">
        <v>4.5767913106828997E-3</v>
      </c>
      <c r="I5173" s="178">
        <v>5.126006267964848E-3</v>
      </c>
      <c r="J5173" s="178" t="s">
        <v>625</v>
      </c>
    </row>
    <row r="5174" spans="1:10" x14ac:dyDescent="0.45">
      <c r="A5174" s="178" t="s">
        <v>567</v>
      </c>
      <c r="B5174" s="178" t="s">
        <v>568</v>
      </c>
      <c r="C5174" s="178">
        <v>2020</v>
      </c>
      <c r="D5174" s="178" t="s">
        <v>336</v>
      </c>
      <c r="E5174" s="178" t="s">
        <v>337</v>
      </c>
      <c r="F5174" s="178" t="s">
        <v>571</v>
      </c>
      <c r="G5174" s="178">
        <v>32</v>
      </c>
      <c r="H5174" s="178">
        <v>2.6337073359169999E-4</v>
      </c>
      <c r="I5174" s="178">
        <v>2.9497522162270402E-4</v>
      </c>
      <c r="J5174" s="178" t="s">
        <v>625</v>
      </c>
    </row>
    <row r="5175" spans="1:10" x14ac:dyDescent="0.45">
      <c r="A5175" s="178" t="s">
        <v>567</v>
      </c>
      <c r="B5175" s="178" t="s">
        <v>568</v>
      </c>
      <c r="C5175" s="178">
        <v>2020</v>
      </c>
      <c r="D5175" s="178" t="s">
        <v>336</v>
      </c>
      <c r="E5175" s="178" t="s">
        <v>337</v>
      </c>
      <c r="F5175" s="178" t="s">
        <v>570</v>
      </c>
      <c r="G5175" s="178">
        <v>32</v>
      </c>
      <c r="H5175" s="178">
        <v>1.4163571759127E-3</v>
      </c>
      <c r="I5175" s="178">
        <v>1.5863200370222243E-3</v>
      </c>
      <c r="J5175" s="178" t="s">
        <v>625</v>
      </c>
    </row>
    <row r="5176" spans="1:10" x14ac:dyDescent="0.45">
      <c r="A5176" s="178" t="s">
        <v>567</v>
      </c>
      <c r="B5176" s="178" t="s">
        <v>568</v>
      </c>
      <c r="C5176" s="178">
        <v>2020</v>
      </c>
      <c r="D5176" s="178" t="s">
        <v>336</v>
      </c>
      <c r="E5176" s="178" t="s">
        <v>337</v>
      </c>
      <c r="F5176" s="178" t="s">
        <v>574</v>
      </c>
      <c r="G5176" s="178">
        <v>32</v>
      </c>
      <c r="H5176" s="178">
        <v>1.3739265850745001E-3</v>
      </c>
      <c r="I5176" s="178">
        <v>1.5387977752834403E-3</v>
      </c>
      <c r="J5176" s="178" t="s">
        <v>626</v>
      </c>
    </row>
    <row r="5177" spans="1:10" x14ac:dyDescent="0.45">
      <c r="A5177" s="178" t="s">
        <v>567</v>
      </c>
      <c r="B5177" s="178" t="s">
        <v>568</v>
      </c>
      <c r="C5177" s="178">
        <v>2020</v>
      </c>
      <c r="D5177" s="178" t="s">
        <v>336</v>
      </c>
      <c r="E5177" s="178" t="s">
        <v>337</v>
      </c>
      <c r="F5177" s="178" t="s">
        <v>572</v>
      </c>
      <c r="G5177" s="178">
        <v>32</v>
      </c>
      <c r="H5177" s="178">
        <v>7.8932218457300002E-5</v>
      </c>
      <c r="I5177" s="178">
        <v>8.8404084672176012E-5</v>
      </c>
      <c r="J5177" s="178" t="s">
        <v>625</v>
      </c>
    </row>
    <row r="5178" spans="1:10" x14ac:dyDescent="0.45">
      <c r="A5178" s="178" t="s">
        <v>567</v>
      </c>
      <c r="B5178" s="178" t="s">
        <v>568</v>
      </c>
      <c r="C5178" s="178">
        <v>2020</v>
      </c>
      <c r="D5178" s="178" t="s">
        <v>336</v>
      </c>
      <c r="E5178" s="178" t="s">
        <v>337</v>
      </c>
      <c r="F5178" s="178" t="s">
        <v>574</v>
      </c>
      <c r="G5178" s="178">
        <v>33</v>
      </c>
      <c r="H5178" s="178">
        <v>8.8772695744410005E-4</v>
      </c>
      <c r="I5178" s="178">
        <v>9.9425419233739208E-4</v>
      </c>
      <c r="J5178" s="178" t="s">
        <v>626</v>
      </c>
    </row>
    <row r="5179" spans="1:10" x14ac:dyDescent="0.45">
      <c r="A5179" s="178" t="s">
        <v>567</v>
      </c>
      <c r="B5179" s="178" t="s">
        <v>568</v>
      </c>
      <c r="C5179" s="178">
        <v>2020</v>
      </c>
      <c r="D5179" s="178" t="s">
        <v>336</v>
      </c>
      <c r="E5179" s="178" t="s">
        <v>337</v>
      </c>
      <c r="F5179" s="178" t="s">
        <v>572</v>
      </c>
      <c r="G5179" s="178">
        <v>33</v>
      </c>
      <c r="H5179" s="178">
        <v>1.135294551204E-4</v>
      </c>
      <c r="I5179" s="178">
        <v>1.2715298973484801E-4</v>
      </c>
      <c r="J5179" s="178" t="s">
        <v>625</v>
      </c>
    </row>
    <row r="5180" spans="1:10" x14ac:dyDescent="0.45">
      <c r="A5180" s="178" t="s">
        <v>567</v>
      </c>
      <c r="B5180" s="178" t="s">
        <v>568</v>
      </c>
      <c r="C5180" s="178">
        <v>2020</v>
      </c>
      <c r="D5180" s="178" t="s">
        <v>336</v>
      </c>
      <c r="E5180" s="178" t="s">
        <v>337</v>
      </c>
      <c r="F5180" s="178" t="s">
        <v>573</v>
      </c>
      <c r="G5180" s="178">
        <v>33</v>
      </c>
      <c r="H5180" s="178">
        <v>4.2395299533379998E-4</v>
      </c>
      <c r="I5180" s="178">
        <v>4.74827354773856E-4</v>
      </c>
      <c r="J5180" s="178" t="s">
        <v>625</v>
      </c>
    </row>
    <row r="5181" spans="1:10" x14ac:dyDescent="0.45">
      <c r="A5181" s="178" t="s">
        <v>567</v>
      </c>
      <c r="B5181" s="178" t="s">
        <v>568</v>
      </c>
      <c r="C5181" s="178">
        <v>2020</v>
      </c>
      <c r="D5181" s="178" t="s">
        <v>336</v>
      </c>
      <c r="E5181" s="178" t="s">
        <v>337</v>
      </c>
      <c r="F5181" s="178" t="s">
        <v>569</v>
      </c>
      <c r="G5181" s="178">
        <v>33</v>
      </c>
      <c r="H5181" s="178">
        <v>9.4589670188724995E-3</v>
      </c>
      <c r="I5181" s="178">
        <v>1.05940430611372E-2</v>
      </c>
      <c r="J5181" s="178" t="s">
        <v>625</v>
      </c>
    </row>
    <row r="5182" spans="1:10" x14ac:dyDescent="0.45">
      <c r="A5182" s="178" t="s">
        <v>567</v>
      </c>
      <c r="B5182" s="178" t="s">
        <v>568</v>
      </c>
      <c r="C5182" s="178">
        <v>2020</v>
      </c>
      <c r="D5182" s="178" t="s">
        <v>336</v>
      </c>
      <c r="E5182" s="178" t="s">
        <v>337</v>
      </c>
      <c r="F5182" s="178" t="s">
        <v>570</v>
      </c>
      <c r="G5182" s="178">
        <v>33</v>
      </c>
      <c r="H5182" s="178">
        <v>1.7881467647385E-3</v>
      </c>
      <c r="I5182" s="178">
        <v>2.0027243765071202E-3</v>
      </c>
      <c r="J5182" s="178" t="s">
        <v>625</v>
      </c>
    </row>
    <row r="5183" spans="1:10" x14ac:dyDescent="0.45">
      <c r="A5183" s="178" t="s">
        <v>567</v>
      </c>
      <c r="B5183" s="178" t="s">
        <v>568</v>
      </c>
      <c r="C5183" s="178">
        <v>2020</v>
      </c>
      <c r="D5183" s="178" t="s">
        <v>336</v>
      </c>
      <c r="E5183" s="178" t="s">
        <v>337</v>
      </c>
      <c r="F5183" s="178" t="s">
        <v>571</v>
      </c>
      <c r="G5183" s="178">
        <v>33</v>
      </c>
      <c r="H5183" s="178">
        <v>8.2767488493100004E-5</v>
      </c>
      <c r="I5183" s="178">
        <v>9.2699587112272008E-5</v>
      </c>
      <c r="J5183" s="178" t="s">
        <v>625</v>
      </c>
    </row>
    <row r="5184" spans="1:10" x14ac:dyDescent="0.45">
      <c r="A5184" s="178" t="s">
        <v>567</v>
      </c>
      <c r="B5184" s="178" t="s">
        <v>568</v>
      </c>
      <c r="C5184" s="178">
        <v>2020</v>
      </c>
      <c r="D5184" s="178" t="s">
        <v>336</v>
      </c>
      <c r="E5184" s="178" t="s">
        <v>337</v>
      </c>
      <c r="F5184" s="178" t="s">
        <v>570</v>
      </c>
      <c r="G5184" s="178">
        <v>34</v>
      </c>
      <c r="H5184" s="178">
        <v>1.2885214528069E-3</v>
      </c>
      <c r="I5184" s="178">
        <v>1.4431440271437282E-3</v>
      </c>
      <c r="J5184" s="178" t="s">
        <v>625</v>
      </c>
    </row>
    <row r="5185" spans="1:10" x14ac:dyDescent="0.45">
      <c r="A5185" s="178" t="s">
        <v>567</v>
      </c>
      <c r="B5185" s="178" t="s">
        <v>568</v>
      </c>
      <c r="C5185" s="178">
        <v>2020</v>
      </c>
      <c r="D5185" s="178" t="s">
        <v>336</v>
      </c>
      <c r="E5185" s="178" t="s">
        <v>337</v>
      </c>
      <c r="F5185" s="178" t="s">
        <v>571</v>
      </c>
      <c r="G5185" s="178">
        <v>34</v>
      </c>
      <c r="H5185" s="178">
        <v>1.7047539586200001E-4</v>
      </c>
      <c r="I5185" s="178">
        <v>1.9093244336544003E-4</v>
      </c>
      <c r="J5185" s="178" t="s">
        <v>625</v>
      </c>
    </row>
    <row r="5186" spans="1:10" x14ac:dyDescent="0.45">
      <c r="A5186" s="178" t="s">
        <v>567</v>
      </c>
      <c r="B5186" s="178" t="s">
        <v>568</v>
      </c>
      <c r="C5186" s="178">
        <v>2020</v>
      </c>
      <c r="D5186" s="178" t="s">
        <v>336</v>
      </c>
      <c r="E5186" s="178" t="s">
        <v>337</v>
      </c>
      <c r="F5186" s="178" t="s">
        <v>574</v>
      </c>
      <c r="G5186" s="178">
        <v>34</v>
      </c>
      <c r="H5186" s="178">
        <v>4.2650825344030003E-4</v>
      </c>
      <c r="I5186" s="178">
        <v>4.7768924385313609E-4</v>
      </c>
      <c r="J5186" s="178" t="s">
        <v>626</v>
      </c>
    </row>
    <row r="5187" spans="1:10" x14ac:dyDescent="0.45">
      <c r="A5187" s="178" t="s">
        <v>567</v>
      </c>
      <c r="B5187" s="178" t="s">
        <v>568</v>
      </c>
      <c r="C5187" s="178">
        <v>2020</v>
      </c>
      <c r="D5187" s="178" t="s">
        <v>336</v>
      </c>
      <c r="E5187" s="178" t="s">
        <v>337</v>
      </c>
      <c r="F5187" s="178" t="s">
        <v>572</v>
      </c>
      <c r="G5187" s="178">
        <v>34</v>
      </c>
      <c r="H5187" s="178">
        <v>1.4556819587599999E-4</v>
      </c>
      <c r="I5187" s="178">
        <v>1.6303637938112E-4</v>
      </c>
      <c r="J5187" s="178" t="s">
        <v>625</v>
      </c>
    </row>
    <row r="5188" spans="1:10" x14ac:dyDescent="0.45">
      <c r="A5188" s="178" t="s">
        <v>567</v>
      </c>
      <c r="B5188" s="178" t="s">
        <v>568</v>
      </c>
      <c r="C5188" s="178">
        <v>2020</v>
      </c>
      <c r="D5188" s="178" t="s">
        <v>336</v>
      </c>
      <c r="E5188" s="178" t="s">
        <v>337</v>
      </c>
      <c r="F5188" s="178" t="s">
        <v>569</v>
      </c>
      <c r="G5188" s="178">
        <v>34</v>
      </c>
      <c r="H5188" s="178">
        <v>8.7119743693620001E-3</v>
      </c>
      <c r="I5188" s="178">
        <v>9.7574112936854411E-3</v>
      </c>
      <c r="J5188" s="178" t="s">
        <v>625</v>
      </c>
    </row>
    <row r="5189" spans="1:10" x14ac:dyDescent="0.45">
      <c r="A5189" s="178" t="s">
        <v>567</v>
      </c>
      <c r="B5189" s="178" t="s">
        <v>568</v>
      </c>
      <c r="C5189" s="178">
        <v>2020</v>
      </c>
      <c r="D5189" s="178" t="s">
        <v>336</v>
      </c>
      <c r="E5189" s="178" t="s">
        <v>337</v>
      </c>
      <c r="F5189" s="178" t="s">
        <v>571</v>
      </c>
      <c r="G5189" s="178">
        <v>35</v>
      </c>
      <c r="H5189" s="178">
        <v>2.364512038184E-4</v>
      </c>
      <c r="I5189" s="178">
        <v>2.6482534827660802E-4</v>
      </c>
      <c r="J5189" s="178" t="s">
        <v>625</v>
      </c>
    </row>
    <row r="5190" spans="1:10" x14ac:dyDescent="0.45">
      <c r="A5190" s="178" t="s">
        <v>567</v>
      </c>
      <c r="B5190" s="178" t="s">
        <v>568</v>
      </c>
      <c r="C5190" s="178">
        <v>2020</v>
      </c>
      <c r="D5190" s="178" t="s">
        <v>336</v>
      </c>
      <c r="E5190" s="178" t="s">
        <v>337</v>
      </c>
      <c r="F5190" s="178" t="s">
        <v>569</v>
      </c>
      <c r="G5190" s="178">
        <v>35</v>
      </c>
      <c r="H5190" s="178">
        <v>2.1061121951789002E-3</v>
      </c>
      <c r="I5190" s="178">
        <v>2.3588456586003683E-3</v>
      </c>
      <c r="J5190" s="178" t="s">
        <v>625</v>
      </c>
    </row>
    <row r="5191" spans="1:10" x14ac:dyDescent="0.45">
      <c r="A5191" s="178" t="s">
        <v>567</v>
      </c>
      <c r="B5191" s="178" t="s">
        <v>568</v>
      </c>
      <c r="C5191" s="178">
        <v>2020</v>
      </c>
      <c r="D5191" s="178" t="s">
        <v>336</v>
      </c>
      <c r="E5191" s="178" t="s">
        <v>337</v>
      </c>
      <c r="F5191" s="178" t="s">
        <v>570</v>
      </c>
      <c r="G5191" s="178">
        <v>35</v>
      </c>
      <c r="H5191" s="178">
        <v>1.0584552073851E-3</v>
      </c>
      <c r="I5191" s="178">
        <v>1.1854698322713122E-3</v>
      </c>
      <c r="J5191" s="178" t="s">
        <v>625</v>
      </c>
    </row>
    <row r="5192" spans="1:10" x14ac:dyDescent="0.45">
      <c r="A5192" s="178" t="s">
        <v>567</v>
      </c>
      <c r="B5192" s="178" t="s">
        <v>568</v>
      </c>
      <c r="C5192" s="178">
        <v>2020</v>
      </c>
      <c r="D5192" s="178" t="s">
        <v>336</v>
      </c>
      <c r="E5192" s="178" t="s">
        <v>337</v>
      </c>
      <c r="F5192" s="178" t="s">
        <v>572</v>
      </c>
      <c r="G5192" s="178">
        <v>35</v>
      </c>
      <c r="H5192" s="178">
        <v>3.5780565667699998E-5</v>
      </c>
      <c r="I5192" s="178">
        <v>4.0074233547824E-5</v>
      </c>
      <c r="J5192" s="178" t="s">
        <v>625</v>
      </c>
    </row>
    <row r="5193" spans="1:10" x14ac:dyDescent="0.45">
      <c r="A5193" s="178" t="s">
        <v>567</v>
      </c>
      <c r="B5193" s="178" t="s">
        <v>568</v>
      </c>
      <c r="C5193" s="178">
        <v>2020</v>
      </c>
      <c r="D5193" s="178" t="s">
        <v>336</v>
      </c>
      <c r="E5193" s="178" t="s">
        <v>337</v>
      </c>
      <c r="F5193" s="178" t="s">
        <v>574</v>
      </c>
      <c r="G5193" s="178">
        <v>35</v>
      </c>
      <c r="H5193" s="178">
        <v>1.2445923348423E-3</v>
      </c>
      <c r="I5193" s="178">
        <v>1.3939434150233763E-3</v>
      </c>
      <c r="J5193" s="178" t="s">
        <v>626</v>
      </c>
    </row>
    <row r="5194" spans="1:10" x14ac:dyDescent="0.45">
      <c r="A5194" s="178" t="s">
        <v>567</v>
      </c>
      <c r="B5194" s="178" t="s">
        <v>568</v>
      </c>
      <c r="C5194" s="178">
        <v>2020</v>
      </c>
      <c r="D5194" s="178" t="s">
        <v>336</v>
      </c>
      <c r="E5194" s="178" t="s">
        <v>337</v>
      </c>
      <c r="F5194" s="178" t="s">
        <v>570</v>
      </c>
      <c r="G5194" s="178">
        <v>36</v>
      </c>
      <c r="H5194" s="178">
        <v>4.9016036791730004E-4</v>
      </c>
      <c r="I5194" s="178">
        <v>5.4897961206737606E-4</v>
      </c>
      <c r="J5194" s="178" t="s">
        <v>625</v>
      </c>
    </row>
    <row r="5195" spans="1:10" x14ac:dyDescent="0.45">
      <c r="A5195" s="178" t="s">
        <v>567</v>
      </c>
      <c r="B5195" s="178" t="s">
        <v>568</v>
      </c>
      <c r="C5195" s="178">
        <v>2020</v>
      </c>
      <c r="D5195" s="178" t="s">
        <v>336</v>
      </c>
      <c r="E5195" s="178" t="s">
        <v>337</v>
      </c>
      <c r="F5195" s="178" t="s">
        <v>572</v>
      </c>
      <c r="G5195" s="178">
        <v>36</v>
      </c>
      <c r="H5195" s="178">
        <v>3.1926807423599998E-5</v>
      </c>
      <c r="I5195" s="178">
        <v>3.5758024314432004E-5</v>
      </c>
      <c r="J5195" s="178" t="s">
        <v>625</v>
      </c>
    </row>
    <row r="5196" spans="1:10" x14ac:dyDescent="0.45">
      <c r="A5196" s="178" t="s">
        <v>567</v>
      </c>
      <c r="B5196" s="178" t="s">
        <v>568</v>
      </c>
      <c r="C5196" s="178">
        <v>2020</v>
      </c>
      <c r="D5196" s="178" t="s">
        <v>336</v>
      </c>
      <c r="E5196" s="178" t="s">
        <v>337</v>
      </c>
      <c r="F5196" s="178" t="s">
        <v>569</v>
      </c>
      <c r="G5196" s="178">
        <v>36</v>
      </c>
      <c r="H5196" s="178">
        <v>2.0315309520810999E-3</v>
      </c>
      <c r="I5196" s="178">
        <v>2.2753146663308322E-3</v>
      </c>
      <c r="J5196" s="178" t="s">
        <v>625</v>
      </c>
    </row>
    <row r="5197" spans="1:10" x14ac:dyDescent="0.45">
      <c r="A5197" s="178" t="s">
        <v>567</v>
      </c>
      <c r="B5197" s="178" t="s">
        <v>568</v>
      </c>
      <c r="C5197" s="178">
        <v>2020</v>
      </c>
      <c r="D5197" s="178" t="s">
        <v>336</v>
      </c>
      <c r="E5197" s="178" t="s">
        <v>337</v>
      </c>
      <c r="F5197" s="178" t="s">
        <v>571</v>
      </c>
      <c r="G5197" s="178">
        <v>36</v>
      </c>
      <c r="H5197" s="178">
        <v>1.5343339327959999E-4</v>
      </c>
      <c r="I5197" s="178">
        <v>1.7184540047315201E-4</v>
      </c>
      <c r="J5197" s="178" t="s">
        <v>625</v>
      </c>
    </row>
    <row r="5198" spans="1:10" x14ac:dyDescent="0.45">
      <c r="A5198" s="178" t="s">
        <v>567</v>
      </c>
      <c r="B5198" s="178" t="s">
        <v>568</v>
      </c>
      <c r="C5198" s="178">
        <v>2020</v>
      </c>
      <c r="D5198" s="178" t="s">
        <v>336</v>
      </c>
      <c r="E5198" s="178" t="s">
        <v>337</v>
      </c>
      <c r="F5198" s="178" t="s">
        <v>572</v>
      </c>
      <c r="G5198" s="178">
        <v>37</v>
      </c>
      <c r="H5198" s="178">
        <v>9.8671331215899994E-5</v>
      </c>
      <c r="I5198" s="178">
        <v>1.1051189096180801E-4</v>
      </c>
      <c r="J5198" s="178" t="s">
        <v>625</v>
      </c>
    </row>
    <row r="5199" spans="1:10" x14ac:dyDescent="0.45">
      <c r="A5199" s="178" t="s">
        <v>567</v>
      </c>
      <c r="B5199" s="178" t="s">
        <v>568</v>
      </c>
      <c r="C5199" s="178">
        <v>2020</v>
      </c>
      <c r="D5199" s="178" t="s">
        <v>336</v>
      </c>
      <c r="E5199" s="178" t="s">
        <v>337</v>
      </c>
      <c r="F5199" s="178" t="s">
        <v>570</v>
      </c>
      <c r="G5199" s="178">
        <v>37</v>
      </c>
      <c r="H5199" s="178">
        <v>1.0094685276272001E-3</v>
      </c>
      <c r="I5199" s="178">
        <v>1.1306047509424641E-3</v>
      </c>
      <c r="J5199" s="178" t="s">
        <v>625</v>
      </c>
    </row>
    <row r="5200" spans="1:10" x14ac:dyDescent="0.45">
      <c r="A5200" s="178" t="s">
        <v>567</v>
      </c>
      <c r="B5200" s="178" t="s">
        <v>568</v>
      </c>
      <c r="C5200" s="178">
        <v>2020</v>
      </c>
      <c r="D5200" s="178" t="s">
        <v>336</v>
      </c>
      <c r="E5200" s="178" t="s">
        <v>337</v>
      </c>
      <c r="F5200" s="178" t="s">
        <v>574</v>
      </c>
      <c r="G5200" s="178">
        <v>37</v>
      </c>
      <c r="H5200" s="178">
        <v>1.2441687285900001E-3</v>
      </c>
      <c r="I5200" s="178">
        <v>1.3934689760208003E-3</v>
      </c>
      <c r="J5200" s="178" t="s">
        <v>626</v>
      </c>
    </row>
    <row r="5201" spans="1:10" x14ac:dyDescent="0.45">
      <c r="A5201" s="178" t="s">
        <v>567</v>
      </c>
      <c r="B5201" s="178" t="s">
        <v>568</v>
      </c>
      <c r="C5201" s="178">
        <v>2020</v>
      </c>
      <c r="D5201" s="178" t="s">
        <v>336</v>
      </c>
      <c r="E5201" s="178" t="s">
        <v>337</v>
      </c>
      <c r="F5201" s="178" t="s">
        <v>569</v>
      </c>
      <c r="G5201" s="178">
        <v>37</v>
      </c>
      <c r="H5201" s="178">
        <v>5.9778285212814999E-3</v>
      </c>
      <c r="I5201" s="178">
        <v>6.6951679438352809E-3</v>
      </c>
      <c r="J5201" s="178" t="s">
        <v>625</v>
      </c>
    </row>
    <row r="5202" spans="1:10" x14ac:dyDescent="0.45">
      <c r="A5202" s="178" t="s">
        <v>567</v>
      </c>
      <c r="B5202" s="178" t="s">
        <v>568</v>
      </c>
      <c r="C5202" s="178">
        <v>2020</v>
      </c>
      <c r="D5202" s="178" t="s">
        <v>336</v>
      </c>
      <c r="E5202" s="178" t="s">
        <v>337</v>
      </c>
      <c r="F5202" s="178" t="s">
        <v>571</v>
      </c>
      <c r="G5202" s="178">
        <v>38</v>
      </c>
      <c r="H5202" s="178">
        <v>2.154282701667E-4</v>
      </c>
      <c r="I5202" s="178">
        <v>2.4127966258670401E-4</v>
      </c>
      <c r="J5202" s="178" t="s">
        <v>625</v>
      </c>
    </row>
    <row r="5203" spans="1:10" x14ac:dyDescent="0.45">
      <c r="A5203" s="178" t="s">
        <v>567</v>
      </c>
      <c r="B5203" s="178" t="s">
        <v>568</v>
      </c>
      <c r="C5203" s="178">
        <v>2020</v>
      </c>
      <c r="D5203" s="178" t="s">
        <v>336</v>
      </c>
      <c r="E5203" s="178" t="s">
        <v>337</v>
      </c>
      <c r="F5203" s="178" t="s">
        <v>569</v>
      </c>
      <c r="G5203" s="178">
        <v>38</v>
      </c>
      <c r="H5203" s="178">
        <v>4.1829642141238002E-3</v>
      </c>
      <c r="I5203" s="178">
        <v>4.6849199198186571E-3</v>
      </c>
      <c r="J5203" s="178" t="s">
        <v>625</v>
      </c>
    </row>
    <row r="5204" spans="1:10" x14ac:dyDescent="0.45">
      <c r="A5204" s="178" t="s">
        <v>567</v>
      </c>
      <c r="B5204" s="178" t="s">
        <v>568</v>
      </c>
      <c r="C5204" s="178">
        <v>2020</v>
      </c>
      <c r="D5204" s="178" t="s">
        <v>336</v>
      </c>
      <c r="E5204" s="178" t="s">
        <v>337</v>
      </c>
      <c r="F5204" s="178" t="s">
        <v>570</v>
      </c>
      <c r="G5204" s="178">
        <v>38</v>
      </c>
      <c r="H5204" s="178">
        <v>1.1637830903055001E-3</v>
      </c>
      <c r="I5204" s="178">
        <v>1.3034370611421603E-3</v>
      </c>
      <c r="J5204" s="178" t="s">
        <v>625</v>
      </c>
    </row>
    <row r="5205" spans="1:10" x14ac:dyDescent="0.45">
      <c r="A5205" s="178" t="s">
        <v>567</v>
      </c>
      <c r="B5205" s="178" t="s">
        <v>568</v>
      </c>
      <c r="C5205" s="178">
        <v>2020</v>
      </c>
      <c r="D5205" s="178" t="s">
        <v>336</v>
      </c>
      <c r="E5205" s="178" t="s">
        <v>337</v>
      </c>
      <c r="F5205" s="178" t="s">
        <v>572</v>
      </c>
      <c r="G5205" s="178">
        <v>38</v>
      </c>
      <c r="H5205" s="178">
        <v>6.4060164731900003E-5</v>
      </c>
      <c r="I5205" s="178">
        <v>7.1747384499728012E-5</v>
      </c>
      <c r="J5205" s="178" t="s">
        <v>625</v>
      </c>
    </row>
    <row r="5206" spans="1:10" x14ac:dyDescent="0.45">
      <c r="A5206" s="178" t="s">
        <v>567</v>
      </c>
      <c r="B5206" s="178" t="s">
        <v>568</v>
      </c>
      <c r="C5206" s="178">
        <v>2020</v>
      </c>
      <c r="D5206" s="178" t="s">
        <v>336</v>
      </c>
      <c r="E5206" s="178" t="s">
        <v>337</v>
      </c>
      <c r="F5206" s="178" t="s">
        <v>574</v>
      </c>
      <c r="G5206" s="178">
        <v>38</v>
      </c>
      <c r="H5206" s="178">
        <v>3.8841960486019999E-4</v>
      </c>
      <c r="I5206" s="178">
        <v>4.3502995744342405E-4</v>
      </c>
      <c r="J5206" s="178" t="s">
        <v>626</v>
      </c>
    </row>
    <row r="5207" spans="1:10" x14ac:dyDescent="0.45">
      <c r="A5207" s="178" t="s">
        <v>567</v>
      </c>
      <c r="B5207" s="178" t="s">
        <v>568</v>
      </c>
      <c r="C5207" s="178">
        <v>2020</v>
      </c>
      <c r="D5207" s="178" t="s">
        <v>336</v>
      </c>
      <c r="E5207" s="178" t="s">
        <v>337</v>
      </c>
      <c r="F5207" s="178" t="s">
        <v>574</v>
      </c>
      <c r="G5207" s="178">
        <v>39</v>
      </c>
      <c r="H5207" s="178">
        <v>7.5000381912100004E-4</v>
      </c>
      <c r="I5207" s="178">
        <v>8.4000427741552012E-4</v>
      </c>
      <c r="J5207" s="178" t="s">
        <v>626</v>
      </c>
    </row>
    <row r="5208" spans="1:10" x14ac:dyDescent="0.45">
      <c r="A5208" s="178" t="s">
        <v>567</v>
      </c>
      <c r="B5208" s="178" t="s">
        <v>568</v>
      </c>
      <c r="C5208" s="178">
        <v>2020</v>
      </c>
      <c r="D5208" s="178" t="s">
        <v>336</v>
      </c>
      <c r="E5208" s="178" t="s">
        <v>337</v>
      </c>
      <c r="F5208" s="178" t="s">
        <v>571</v>
      </c>
      <c r="G5208" s="178">
        <v>39</v>
      </c>
      <c r="H5208" s="178">
        <v>6.9907211582199996E-5</v>
      </c>
      <c r="I5208" s="178">
        <v>7.8296076972064001E-5</v>
      </c>
      <c r="J5208" s="178" t="s">
        <v>625</v>
      </c>
    </row>
    <row r="5209" spans="1:10" x14ac:dyDescent="0.45">
      <c r="A5209" s="178" t="s">
        <v>567</v>
      </c>
      <c r="B5209" s="178" t="s">
        <v>568</v>
      </c>
      <c r="C5209" s="178">
        <v>2020</v>
      </c>
      <c r="D5209" s="178" t="s">
        <v>336</v>
      </c>
      <c r="E5209" s="178" t="s">
        <v>337</v>
      </c>
      <c r="F5209" s="178" t="s">
        <v>570</v>
      </c>
      <c r="G5209" s="178">
        <v>39</v>
      </c>
      <c r="H5209" s="178">
        <v>9.190346900141E-4</v>
      </c>
      <c r="I5209" s="178">
        <v>1.0293188528157921E-3</v>
      </c>
      <c r="J5209" s="178" t="s">
        <v>625</v>
      </c>
    </row>
    <row r="5210" spans="1:10" x14ac:dyDescent="0.45">
      <c r="A5210" s="178" t="s">
        <v>567</v>
      </c>
      <c r="B5210" s="178" t="s">
        <v>568</v>
      </c>
      <c r="C5210" s="178">
        <v>2020</v>
      </c>
      <c r="D5210" s="178" t="s">
        <v>336</v>
      </c>
      <c r="E5210" s="178" t="s">
        <v>337</v>
      </c>
      <c r="F5210" s="178" t="s">
        <v>569</v>
      </c>
      <c r="G5210" s="178">
        <v>39</v>
      </c>
      <c r="H5210" s="178">
        <v>1.02992737665772E-2</v>
      </c>
      <c r="I5210" s="178">
        <v>1.1535186618566465E-2</v>
      </c>
      <c r="J5210" s="178" t="s">
        <v>625</v>
      </c>
    </row>
    <row r="5211" spans="1:10" x14ac:dyDescent="0.45">
      <c r="A5211" s="178" t="s">
        <v>567</v>
      </c>
      <c r="B5211" s="178" t="s">
        <v>568</v>
      </c>
      <c r="C5211" s="178">
        <v>2020</v>
      </c>
      <c r="D5211" s="178" t="s">
        <v>336</v>
      </c>
      <c r="E5211" s="178" t="s">
        <v>337</v>
      </c>
      <c r="F5211" s="178" t="s">
        <v>572</v>
      </c>
      <c r="G5211" s="178">
        <v>39</v>
      </c>
      <c r="H5211" s="178">
        <v>3.1334388040699997E-5</v>
      </c>
      <c r="I5211" s="178">
        <v>3.5094514605584002E-5</v>
      </c>
      <c r="J5211" s="178" t="s">
        <v>625</v>
      </c>
    </row>
    <row r="5212" spans="1:10" x14ac:dyDescent="0.45">
      <c r="A5212" s="178" t="s">
        <v>567</v>
      </c>
      <c r="B5212" s="178" t="s">
        <v>568</v>
      </c>
      <c r="C5212" s="178">
        <v>2020</v>
      </c>
      <c r="D5212" s="178" t="s">
        <v>336</v>
      </c>
      <c r="E5212" s="178" t="s">
        <v>337</v>
      </c>
      <c r="F5212" s="178" t="s">
        <v>569</v>
      </c>
      <c r="G5212" s="178">
        <v>40</v>
      </c>
      <c r="H5212" s="178">
        <v>5.7974894298241002E-3</v>
      </c>
      <c r="I5212" s="178">
        <v>6.493188161402993E-3</v>
      </c>
      <c r="J5212" s="178" t="s">
        <v>625</v>
      </c>
    </row>
    <row r="5213" spans="1:10" x14ac:dyDescent="0.45">
      <c r="A5213" s="178" t="s">
        <v>567</v>
      </c>
      <c r="B5213" s="178" t="s">
        <v>568</v>
      </c>
      <c r="C5213" s="178">
        <v>2020</v>
      </c>
      <c r="D5213" s="178" t="s">
        <v>336</v>
      </c>
      <c r="E5213" s="178" t="s">
        <v>337</v>
      </c>
      <c r="F5213" s="178" t="s">
        <v>574</v>
      </c>
      <c r="G5213" s="178">
        <v>40</v>
      </c>
      <c r="H5213" s="178">
        <v>1.0884544462897001E-3</v>
      </c>
      <c r="I5213" s="178">
        <v>1.2190689798444643E-3</v>
      </c>
      <c r="J5213" s="178" t="s">
        <v>626</v>
      </c>
    </row>
    <row r="5214" spans="1:10" x14ac:dyDescent="0.45">
      <c r="A5214" s="178" t="s">
        <v>567</v>
      </c>
      <c r="B5214" s="178" t="s">
        <v>568</v>
      </c>
      <c r="C5214" s="178">
        <v>2020</v>
      </c>
      <c r="D5214" s="178" t="s">
        <v>336</v>
      </c>
      <c r="E5214" s="178" t="s">
        <v>337</v>
      </c>
      <c r="F5214" s="178" t="s">
        <v>570</v>
      </c>
      <c r="G5214" s="178">
        <v>40</v>
      </c>
      <c r="H5214" s="178">
        <v>2.2266023734120001E-4</v>
      </c>
      <c r="I5214" s="178">
        <v>2.4937946582214403E-4</v>
      </c>
      <c r="J5214" s="178" t="s">
        <v>625</v>
      </c>
    </row>
    <row r="5215" spans="1:10" x14ac:dyDescent="0.45">
      <c r="A5215" s="178" t="s">
        <v>567</v>
      </c>
      <c r="B5215" s="178" t="s">
        <v>568</v>
      </c>
      <c r="C5215" s="178">
        <v>2020</v>
      </c>
      <c r="D5215" s="178" t="s">
        <v>336</v>
      </c>
      <c r="E5215" s="178" t="s">
        <v>337</v>
      </c>
      <c r="F5215" s="178" t="s">
        <v>571</v>
      </c>
      <c r="G5215" s="178">
        <v>40</v>
      </c>
      <c r="H5215" s="178">
        <v>1.4212146197680001E-4</v>
      </c>
      <c r="I5215" s="178">
        <v>1.5917603741401603E-4</v>
      </c>
      <c r="J5215" s="178" t="s">
        <v>625</v>
      </c>
    </row>
    <row r="5216" spans="1:10" x14ac:dyDescent="0.45">
      <c r="A5216" s="178" t="s">
        <v>567</v>
      </c>
      <c r="B5216" s="178" t="s">
        <v>568</v>
      </c>
      <c r="C5216" s="178">
        <v>2020</v>
      </c>
      <c r="D5216" s="178" t="s">
        <v>336</v>
      </c>
      <c r="E5216" s="178" t="s">
        <v>337</v>
      </c>
      <c r="F5216" s="178" t="s">
        <v>572</v>
      </c>
      <c r="G5216" s="178">
        <v>40</v>
      </c>
      <c r="H5216" s="178">
        <v>8.95255252544E-5</v>
      </c>
      <c r="I5216" s="178">
        <v>1.0026858828492801E-4</v>
      </c>
      <c r="J5216" s="178" t="s">
        <v>625</v>
      </c>
    </row>
    <row r="5217" spans="1:10" x14ac:dyDescent="0.45">
      <c r="A5217" s="178" t="s">
        <v>567</v>
      </c>
      <c r="B5217" s="178" t="s">
        <v>568</v>
      </c>
      <c r="C5217" s="178">
        <v>2020</v>
      </c>
      <c r="D5217" s="178" t="s">
        <v>336</v>
      </c>
      <c r="E5217" s="178" t="s">
        <v>337</v>
      </c>
      <c r="F5217" s="178" t="s">
        <v>572</v>
      </c>
      <c r="G5217" s="178">
        <v>41</v>
      </c>
      <c r="H5217" s="178">
        <v>2.9303851988500001E-5</v>
      </c>
      <c r="I5217" s="178">
        <v>3.2820314227120006E-5</v>
      </c>
      <c r="J5217" s="178" t="s">
        <v>625</v>
      </c>
    </row>
    <row r="5218" spans="1:10" x14ac:dyDescent="0.45">
      <c r="A5218" s="178" t="s">
        <v>567</v>
      </c>
      <c r="B5218" s="178" t="s">
        <v>568</v>
      </c>
      <c r="C5218" s="178">
        <v>2020</v>
      </c>
      <c r="D5218" s="178" t="s">
        <v>336</v>
      </c>
      <c r="E5218" s="178" t="s">
        <v>337</v>
      </c>
      <c r="F5218" s="178" t="s">
        <v>571</v>
      </c>
      <c r="G5218" s="178">
        <v>41</v>
      </c>
      <c r="H5218" s="178">
        <v>1.3176946231399999E-4</v>
      </c>
      <c r="I5218" s="178">
        <v>1.4758179779168E-4</v>
      </c>
      <c r="J5218" s="178" t="s">
        <v>625</v>
      </c>
    </row>
    <row r="5219" spans="1:10" x14ac:dyDescent="0.45">
      <c r="A5219" s="178" t="s">
        <v>567</v>
      </c>
      <c r="B5219" s="178" t="s">
        <v>568</v>
      </c>
      <c r="C5219" s="178">
        <v>2020</v>
      </c>
      <c r="D5219" s="178" t="s">
        <v>336</v>
      </c>
      <c r="E5219" s="178" t="s">
        <v>337</v>
      </c>
      <c r="F5219" s="178" t="s">
        <v>569</v>
      </c>
      <c r="G5219" s="178">
        <v>41</v>
      </c>
      <c r="H5219" s="178">
        <v>5.5392587091774E-3</v>
      </c>
      <c r="I5219" s="178">
        <v>6.2039697542786883E-3</v>
      </c>
      <c r="J5219" s="178" t="s">
        <v>625</v>
      </c>
    </row>
    <row r="5220" spans="1:10" x14ac:dyDescent="0.45">
      <c r="A5220" s="178" t="s">
        <v>567</v>
      </c>
      <c r="B5220" s="178" t="s">
        <v>568</v>
      </c>
      <c r="C5220" s="178">
        <v>2020</v>
      </c>
      <c r="D5220" s="178" t="s">
        <v>336</v>
      </c>
      <c r="E5220" s="178" t="s">
        <v>337</v>
      </c>
      <c r="F5220" s="178" t="s">
        <v>570</v>
      </c>
      <c r="G5220" s="178">
        <v>41</v>
      </c>
      <c r="H5220" s="178">
        <v>6.9370950222949999E-4</v>
      </c>
      <c r="I5220" s="178">
        <v>7.7695464249704011E-4</v>
      </c>
      <c r="J5220" s="178" t="s">
        <v>625</v>
      </c>
    </row>
    <row r="5221" spans="1:10" x14ac:dyDescent="0.45">
      <c r="A5221" s="178" t="s">
        <v>567</v>
      </c>
      <c r="B5221" s="178" t="s">
        <v>568</v>
      </c>
      <c r="C5221" s="178">
        <v>2020</v>
      </c>
      <c r="D5221" s="178" t="s">
        <v>336</v>
      </c>
      <c r="E5221" s="178" t="s">
        <v>337</v>
      </c>
      <c r="F5221" s="178" t="s">
        <v>574</v>
      </c>
      <c r="G5221" s="178">
        <v>41</v>
      </c>
      <c r="H5221" s="178">
        <v>3.6260427441450001E-4</v>
      </c>
      <c r="I5221" s="178">
        <v>4.0611678734424003E-4</v>
      </c>
      <c r="J5221" s="178" t="s">
        <v>626</v>
      </c>
    </row>
    <row r="5222" spans="1:10" x14ac:dyDescent="0.45">
      <c r="A5222" s="178" t="s">
        <v>567</v>
      </c>
      <c r="B5222" s="178" t="s">
        <v>568</v>
      </c>
      <c r="C5222" s="178">
        <v>2020</v>
      </c>
      <c r="D5222" s="178" t="s">
        <v>336</v>
      </c>
      <c r="E5222" s="178" t="s">
        <v>337</v>
      </c>
      <c r="F5222" s="178" t="s">
        <v>571</v>
      </c>
      <c r="G5222" s="178">
        <v>42</v>
      </c>
      <c r="H5222" s="178">
        <v>1.956986452569E-4</v>
      </c>
      <c r="I5222" s="178">
        <v>2.1918248268772803E-4</v>
      </c>
      <c r="J5222" s="178" t="s">
        <v>625</v>
      </c>
    </row>
    <row r="5223" spans="1:10" x14ac:dyDescent="0.45">
      <c r="A5223" s="178" t="s">
        <v>567</v>
      </c>
      <c r="B5223" s="178" t="s">
        <v>568</v>
      </c>
      <c r="C5223" s="178">
        <v>2020</v>
      </c>
      <c r="D5223" s="178" t="s">
        <v>336</v>
      </c>
      <c r="E5223" s="178" t="s">
        <v>337</v>
      </c>
      <c r="F5223" s="178" t="s">
        <v>570</v>
      </c>
      <c r="G5223" s="178">
        <v>42</v>
      </c>
      <c r="H5223" s="178">
        <v>6.3592167862229997E-4</v>
      </c>
      <c r="I5223" s="178">
        <v>7.1223228005697602E-4</v>
      </c>
      <c r="J5223" s="178" t="s">
        <v>625</v>
      </c>
    </row>
    <row r="5224" spans="1:10" x14ac:dyDescent="0.45">
      <c r="A5224" s="178" t="s">
        <v>567</v>
      </c>
      <c r="B5224" s="178" t="s">
        <v>568</v>
      </c>
      <c r="C5224" s="178">
        <v>2020</v>
      </c>
      <c r="D5224" s="178" t="s">
        <v>336</v>
      </c>
      <c r="E5224" s="178" t="s">
        <v>337</v>
      </c>
      <c r="F5224" s="178" t="s">
        <v>572</v>
      </c>
      <c r="G5224" s="178">
        <v>42</v>
      </c>
      <c r="H5224" s="178">
        <v>2.8540740459000001E-5</v>
      </c>
      <c r="I5224" s="178">
        <v>3.1965629314080004E-5</v>
      </c>
      <c r="J5224" s="178" t="s">
        <v>625</v>
      </c>
    </row>
    <row r="5225" spans="1:10" x14ac:dyDescent="0.45">
      <c r="A5225" s="178" t="s">
        <v>567</v>
      </c>
      <c r="B5225" s="178" t="s">
        <v>568</v>
      </c>
      <c r="C5225" s="178">
        <v>2020</v>
      </c>
      <c r="D5225" s="178" t="s">
        <v>336</v>
      </c>
      <c r="E5225" s="178" t="s">
        <v>337</v>
      </c>
      <c r="F5225" s="178" t="s">
        <v>569</v>
      </c>
      <c r="G5225" s="178">
        <v>42</v>
      </c>
      <c r="H5225" s="178">
        <v>7.0478309644385999E-3</v>
      </c>
      <c r="I5225" s="178">
        <v>7.8935706801712326E-3</v>
      </c>
      <c r="J5225" s="178" t="s">
        <v>625</v>
      </c>
    </row>
    <row r="5226" spans="1:10" x14ac:dyDescent="0.45">
      <c r="A5226" s="178" t="s">
        <v>567</v>
      </c>
      <c r="B5226" s="178" t="s">
        <v>568</v>
      </c>
      <c r="C5226" s="178">
        <v>2020</v>
      </c>
      <c r="D5226" s="178" t="s">
        <v>336</v>
      </c>
      <c r="E5226" s="178" t="s">
        <v>337</v>
      </c>
      <c r="F5226" s="178" t="s">
        <v>572</v>
      </c>
      <c r="G5226" s="178">
        <v>43</v>
      </c>
      <c r="H5226" s="178">
        <v>1.088894823624E-4</v>
      </c>
      <c r="I5226" s="178">
        <v>1.2195622024588801E-4</v>
      </c>
      <c r="J5226" s="178" t="s">
        <v>625</v>
      </c>
    </row>
    <row r="5227" spans="1:10" x14ac:dyDescent="0.45">
      <c r="A5227" s="178" t="s">
        <v>567</v>
      </c>
      <c r="B5227" s="178" t="s">
        <v>568</v>
      </c>
      <c r="C5227" s="178">
        <v>2020</v>
      </c>
      <c r="D5227" s="178" t="s">
        <v>336</v>
      </c>
      <c r="E5227" s="178" t="s">
        <v>337</v>
      </c>
      <c r="F5227" s="178" t="s">
        <v>571</v>
      </c>
      <c r="G5227" s="178">
        <v>43</v>
      </c>
      <c r="H5227" s="178">
        <v>6.6922628320800005E-5</v>
      </c>
      <c r="I5227" s="178">
        <v>7.4953343719296012E-5</v>
      </c>
      <c r="J5227" s="178" t="s">
        <v>625</v>
      </c>
    </row>
    <row r="5228" spans="1:10" x14ac:dyDescent="0.45">
      <c r="A5228" s="178" t="s">
        <v>567</v>
      </c>
      <c r="B5228" s="178" t="s">
        <v>568</v>
      </c>
      <c r="C5228" s="178">
        <v>2020</v>
      </c>
      <c r="D5228" s="178" t="s">
        <v>336</v>
      </c>
      <c r="E5228" s="178" t="s">
        <v>337</v>
      </c>
      <c r="F5228" s="178" t="s">
        <v>569</v>
      </c>
      <c r="G5228" s="178">
        <v>43</v>
      </c>
      <c r="H5228" s="178">
        <v>1.6979263164103001E-3</v>
      </c>
      <c r="I5228" s="178">
        <v>1.9016774743795364E-3</v>
      </c>
      <c r="J5228" s="178" t="s">
        <v>625</v>
      </c>
    </row>
    <row r="5229" spans="1:10" x14ac:dyDescent="0.45">
      <c r="A5229" s="178" t="s">
        <v>567</v>
      </c>
      <c r="B5229" s="178" t="s">
        <v>568</v>
      </c>
      <c r="C5229" s="178">
        <v>2020</v>
      </c>
      <c r="D5229" s="178" t="s">
        <v>336</v>
      </c>
      <c r="E5229" s="178" t="s">
        <v>337</v>
      </c>
      <c r="F5229" s="178" t="s">
        <v>570</v>
      </c>
      <c r="G5229" s="178">
        <v>43</v>
      </c>
      <c r="H5229" s="178">
        <v>8.708720561117E-4</v>
      </c>
      <c r="I5229" s="178">
        <v>9.7537670284510408E-4</v>
      </c>
      <c r="J5229" s="178" t="s">
        <v>625</v>
      </c>
    </row>
    <row r="5230" spans="1:10" x14ac:dyDescent="0.45">
      <c r="A5230" s="178" t="s">
        <v>567</v>
      </c>
      <c r="B5230" s="178" t="s">
        <v>568</v>
      </c>
      <c r="C5230" s="178">
        <v>2020</v>
      </c>
      <c r="D5230" s="178" t="s">
        <v>336</v>
      </c>
      <c r="E5230" s="178" t="s">
        <v>337</v>
      </c>
      <c r="F5230" s="178" t="s">
        <v>574</v>
      </c>
      <c r="G5230" s="178">
        <v>43</v>
      </c>
      <c r="H5230" s="178">
        <v>3.365732554812E-4</v>
      </c>
      <c r="I5230" s="178">
        <v>3.7696204613894407E-4</v>
      </c>
      <c r="J5230" s="178" t="s">
        <v>626</v>
      </c>
    </row>
    <row r="5231" spans="1:10" x14ac:dyDescent="0.45">
      <c r="A5231" s="178" t="s">
        <v>567</v>
      </c>
      <c r="B5231" s="178" t="s">
        <v>568</v>
      </c>
      <c r="C5231" s="178">
        <v>2020</v>
      </c>
      <c r="D5231" s="178" t="s">
        <v>336</v>
      </c>
      <c r="E5231" s="178" t="s">
        <v>337</v>
      </c>
      <c r="F5231" s="178" t="s">
        <v>572</v>
      </c>
      <c r="G5231" s="178">
        <v>44</v>
      </c>
      <c r="H5231" s="178">
        <v>2.7459893317400002E-5</v>
      </c>
      <c r="I5231" s="178">
        <v>3.0755080515488007E-5</v>
      </c>
      <c r="J5231" s="178" t="s">
        <v>625</v>
      </c>
    </row>
    <row r="5232" spans="1:10" x14ac:dyDescent="0.45">
      <c r="A5232" s="178" t="s">
        <v>567</v>
      </c>
      <c r="B5232" s="178" t="s">
        <v>568</v>
      </c>
      <c r="C5232" s="178">
        <v>2020</v>
      </c>
      <c r="D5232" s="178" t="s">
        <v>336</v>
      </c>
      <c r="E5232" s="178" t="s">
        <v>337</v>
      </c>
      <c r="F5232" s="178" t="s">
        <v>571</v>
      </c>
      <c r="G5232" s="178">
        <v>44</v>
      </c>
      <c r="H5232" s="178">
        <v>1.8987029761770001E-4</v>
      </c>
      <c r="I5232" s="178">
        <v>2.1265473333182403E-4</v>
      </c>
      <c r="J5232" s="178" t="s">
        <v>625</v>
      </c>
    </row>
    <row r="5233" spans="1:10" x14ac:dyDescent="0.45">
      <c r="A5233" s="178" t="s">
        <v>567</v>
      </c>
      <c r="B5233" s="178" t="s">
        <v>568</v>
      </c>
      <c r="C5233" s="178">
        <v>2020</v>
      </c>
      <c r="D5233" s="178" t="s">
        <v>336</v>
      </c>
      <c r="E5233" s="178" t="s">
        <v>337</v>
      </c>
      <c r="F5233" s="178" t="s">
        <v>574</v>
      </c>
      <c r="G5233" s="178">
        <v>44</v>
      </c>
      <c r="H5233" s="178">
        <v>1.015238405671E-3</v>
      </c>
      <c r="I5233" s="178">
        <v>1.13706701435152E-3</v>
      </c>
      <c r="J5233" s="178" t="s">
        <v>626</v>
      </c>
    </row>
    <row r="5234" spans="1:10" x14ac:dyDescent="0.45">
      <c r="A5234" s="178" t="s">
        <v>567</v>
      </c>
      <c r="B5234" s="178" t="s">
        <v>568</v>
      </c>
      <c r="C5234" s="178">
        <v>2020</v>
      </c>
      <c r="D5234" s="178" t="s">
        <v>336</v>
      </c>
      <c r="E5234" s="178" t="s">
        <v>337</v>
      </c>
      <c r="F5234" s="178" t="s">
        <v>569</v>
      </c>
      <c r="G5234" s="178">
        <v>44</v>
      </c>
      <c r="H5234" s="178">
        <v>3.5766230430453998E-3</v>
      </c>
      <c r="I5234" s="178">
        <v>4.0058178082108481E-3</v>
      </c>
      <c r="J5234" s="178" t="s">
        <v>625</v>
      </c>
    </row>
    <row r="5235" spans="1:10" x14ac:dyDescent="0.45">
      <c r="A5235" s="178" t="s">
        <v>567</v>
      </c>
      <c r="B5235" s="178" t="s">
        <v>568</v>
      </c>
      <c r="C5235" s="178">
        <v>2020</v>
      </c>
      <c r="D5235" s="178" t="s">
        <v>336</v>
      </c>
      <c r="E5235" s="178" t="s">
        <v>337</v>
      </c>
      <c r="F5235" s="178" t="s">
        <v>570</v>
      </c>
      <c r="G5235" s="178">
        <v>44</v>
      </c>
      <c r="H5235" s="178">
        <v>8.0544981756249998E-4</v>
      </c>
      <c r="I5235" s="178">
        <v>9.0210379567000007E-4</v>
      </c>
      <c r="J5235" s="178" t="s">
        <v>625</v>
      </c>
    </row>
    <row r="5236" spans="1:10" x14ac:dyDescent="0.45">
      <c r="A5236" s="178" t="s">
        <v>567</v>
      </c>
      <c r="B5236" s="178" t="s">
        <v>568</v>
      </c>
      <c r="C5236" s="178">
        <v>2020</v>
      </c>
      <c r="D5236" s="178" t="s">
        <v>336</v>
      </c>
      <c r="E5236" s="178" t="s">
        <v>337</v>
      </c>
      <c r="F5236" s="178" t="s">
        <v>569</v>
      </c>
      <c r="G5236" s="178">
        <v>45</v>
      </c>
      <c r="H5236" s="178">
        <v>1.8932920647785E-3</v>
      </c>
      <c r="I5236" s="178">
        <v>2.1204871125519204E-3</v>
      </c>
      <c r="J5236" s="178" t="s">
        <v>625</v>
      </c>
    </row>
    <row r="5237" spans="1:10" x14ac:dyDescent="0.45">
      <c r="A5237" s="178" t="s">
        <v>567</v>
      </c>
      <c r="B5237" s="178" t="s">
        <v>568</v>
      </c>
      <c r="C5237" s="178">
        <v>2020</v>
      </c>
      <c r="D5237" s="178" t="s">
        <v>336</v>
      </c>
      <c r="E5237" s="178" t="s">
        <v>337</v>
      </c>
      <c r="F5237" s="178" t="s">
        <v>573</v>
      </c>
      <c r="G5237" s="178">
        <v>45</v>
      </c>
      <c r="H5237" s="178">
        <v>3.8410958950409999E-4</v>
      </c>
      <c r="I5237" s="178">
        <v>4.3020274024459205E-4</v>
      </c>
      <c r="J5237" s="178" t="s">
        <v>625</v>
      </c>
    </row>
    <row r="5238" spans="1:10" x14ac:dyDescent="0.45">
      <c r="A5238" s="178" t="s">
        <v>567</v>
      </c>
      <c r="B5238" s="178" t="s">
        <v>568</v>
      </c>
      <c r="C5238" s="178">
        <v>2020</v>
      </c>
      <c r="D5238" s="178" t="s">
        <v>336</v>
      </c>
      <c r="E5238" s="178" t="s">
        <v>337</v>
      </c>
      <c r="F5238" s="178" t="s">
        <v>570</v>
      </c>
      <c r="G5238" s="178">
        <v>45</v>
      </c>
      <c r="H5238" s="178">
        <v>4.4056579645260002E-4</v>
      </c>
      <c r="I5238" s="178">
        <v>4.9343369202691206E-4</v>
      </c>
      <c r="J5238" s="178" t="s">
        <v>625</v>
      </c>
    </row>
    <row r="5239" spans="1:10" x14ac:dyDescent="0.45">
      <c r="A5239" s="178" t="s">
        <v>567</v>
      </c>
      <c r="B5239" s="178" t="s">
        <v>568</v>
      </c>
      <c r="C5239" s="178">
        <v>2020</v>
      </c>
      <c r="D5239" s="178" t="s">
        <v>336</v>
      </c>
      <c r="E5239" s="178" t="s">
        <v>337</v>
      </c>
      <c r="F5239" s="178" t="s">
        <v>572</v>
      </c>
      <c r="G5239" s="178">
        <v>45</v>
      </c>
      <c r="H5239" s="178">
        <v>2.7491685614200001E-5</v>
      </c>
      <c r="I5239" s="178">
        <v>3.0790687887904002E-5</v>
      </c>
      <c r="J5239" s="178" t="s">
        <v>625</v>
      </c>
    </row>
    <row r="5240" spans="1:10" x14ac:dyDescent="0.45">
      <c r="A5240" s="178" t="s">
        <v>567</v>
      </c>
      <c r="B5240" s="178" t="s">
        <v>568</v>
      </c>
      <c r="C5240" s="178">
        <v>2020</v>
      </c>
      <c r="D5240" s="178" t="s">
        <v>336</v>
      </c>
      <c r="E5240" s="178" t="s">
        <v>337</v>
      </c>
      <c r="F5240" s="178" t="s">
        <v>569</v>
      </c>
      <c r="G5240" s="178">
        <v>46</v>
      </c>
      <c r="H5240" s="178">
        <v>3.4737307578324998E-3</v>
      </c>
      <c r="I5240" s="178">
        <v>3.8905784487724003E-3</v>
      </c>
      <c r="J5240" s="178" t="s">
        <v>625</v>
      </c>
    </row>
    <row r="5241" spans="1:10" x14ac:dyDescent="0.45">
      <c r="A5241" s="178" t="s">
        <v>567</v>
      </c>
      <c r="B5241" s="178" t="s">
        <v>568</v>
      </c>
      <c r="C5241" s="178">
        <v>2020</v>
      </c>
      <c r="D5241" s="178" t="s">
        <v>336</v>
      </c>
      <c r="E5241" s="178" t="s">
        <v>337</v>
      </c>
      <c r="F5241" s="178" t="s">
        <v>572</v>
      </c>
      <c r="G5241" s="178">
        <v>46</v>
      </c>
      <c r="H5241" s="178">
        <v>2.6118879759500001E-5</v>
      </c>
      <c r="I5241" s="178">
        <v>2.9253145330640005E-5</v>
      </c>
      <c r="J5241" s="178" t="s">
        <v>625</v>
      </c>
    </row>
    <row r="5242" spans="1:10" x14ac:dyDescent="0.45">
      <c r="A5242" s="178" t="s">
        <v>567</v>
      </c>
      <c r="B5242" s="178" t="s">
        <v>568</v>
      </c>
      <c r="C5242" s="178">
        <v>2020</v>
      </c>
      <c r="D5242" s="178" t="s">
        <v>336</v>
      </c>
      <c r="E5242" s="178" t="s">
        <v>337</v>
      </c>
      <c r="F5242" s="178" t="s">
        <v>571</v>
      </c>
      <c r="G5242" s="178">
        <v>46</v>
      </c>
      <c r="H5242" s="178">
        <v>5.9491023421299998E-5</v>
      </c>
      <c r="I5242" s="178">
        <v>6.6629946231856001E-5</v>
      </c>
      <c r="J5242" s="178" t="s">
        <v>625</v>
      </c>
    </row>
    <row r="5243" spans="1:10" x14ac:dyDescent="0.45">
      <c r="A5243" s="178" t="s">
        <v>567</v>
      </c>
      <c r="B5243" s="178" t="s">
        <v>568</v>
      </c>
      <c r="C5243" s="178">
        <v>2020</v>
      </c>
      <c r="D5243" s="178" t="s">
        <v>336</v>
      </c>
      <c r="E5243" s="178" t="s">
        <v>337</v>
      </c>
      <c r="F5243" s="178" t="s">
        <v>570</v>
      </c>
      <c r="G5243" s="178">
        <v>46</v>
      </c>
      <c r="H5243" s="178">
        <v>4.1472936572970002E-4</v>
      </c>
      <c r="I5243" s="178">
        <v>4.6449688961726408E-4</v>
      </c>
      <c r="J5243" s="178" t="s">
        <v>625</v>
      </c>
    </row>
    <row r="5244" spans="1:10" x14ac:dyDescent="0.45">
      <c r="A5244" s="178" t="s">
        <v>567</v>
      </c>
      <c r="B5244" s="178" t="s">
        <v>568</v>
      </c>
      <c r="C5244" s="178">
        <v>2020</v>
      </c>
      <c r="D5244" s="178" t="s">
        <v>336</v>
      </c>
      <c r="E5244" s="178" t="s">
        <v>337</v>
      </c>
      <c r="F5244" s="178" t="s">
        <v>573</v>
      </c>
      <c r="G5244" s="178">
        <v>46</v>
      </c>
      <c r="H5244" s="178">
        <v>3.9750576252119997E-4</v>
      </c>
      <c r="I5244" s="178">
        <v>4.4520645402374402E-4</v>
      </c>
      <c r="J5244" s="178" t="s">
        <v>625</v>
      </c>
    </row>
    <row r="5245" spans="1:10" x14ac:dyDescent="0.45">
      <c r="A5245" s="178" t="s">
        <v>567</v>
      </c>
      <c r="B5245" s="178" t="s">
        <v>568</v>
      </c>
      <c r="C5245" s="178">
        <v>2020</v>
      </c>
      <c r="D5245" s="178" t="s">
        <v>336</v>
      </c>
      <c r="E5245" s="178" t="s">
        <v>337</v>
      </c>
      <c r="F5245" s="178" t="s">
        <v>570</v>
      </c>
      <c r="G5245" s="178">
        <v>47</v>
      </c>
      <c r="H5245" s="178">
        <v>3.8139925163700001E-4</v>
      </c>
      <c r="I5245" s="178">
        <v>4.2716716183344004E-4</v>
      </c>
      <c r="J5245" s="178" t="s">
        <v>625</v>
      </c>
    </row>
    <row r="5246" spans="1:10" x14ac:dyDescent="0.45">
      <c r="A5246" s="178" t="s">
        <v>567</v>
      </c>
      <c r="B5246" s="178" t="s">
        <v>568</v>
      </c>
      <c r="C5246" s="178">
        <v>2020</v>
      </c>
      <c r="D5246" s="178" t="s">
        <v>336</v>
      </c>
      <c r="E5246" s="178" t="s">
        <v>337</v>
      </c>
      <c r="F5246" s="178" t="s">
        <v>571</v>
      </c>
      <c r="G5246" s="178">
        <v>47</v>
      </c>
      <c r="H5246" s="178">
        <v>5.7464803831000003E-5</v>
      </c>
      <c r="I5246" s="178">
        <v>6.4360580290720004E-5</v>
      </c>
      <c r="J5246" s="178" t="s">
        <v>625</v>
      </c>
    </row>
    <row r="5247" spans="1:10" x14ac:dyDescent="0.45">
      <c r="A5247" s="178" t="s">
        <v>567</v>
      </c>
      <c r="B5247" s="178" t="s">
        <v>568</v>
      </c>
      <c r="C5247" s="178">
        <v>2020</v>
      </c>
      <c r="D5247" s="178" t="s">
        <v>336</v>
      </c>
      <c r="E5247" s="178" t="s">
        <v>337</v>
      </c>
      <c r="F5247" s="178" t="s">
        <v>572</v>
      </c>
      <c r="G5247" s="178">
        <v>47</v>
      </c>
      <c r="H5247" s="178">
        <v>2.5309554985099999E-5</v>
      </c>
      <c r="I5247" s="178">
        <v>2.8346701583312001E-5</v>
      </c>
      <c r="J5247" s="178" t="s">
        <v>625</v>
      </c>
    </row>
    <row r="5248" spans="1:10" x14ac:dyDescent="0.45">
      <c r="A5248" s="178" t="s">
        <v>567</v>
      </c>
      <c r="B5248" s="178" t="s">
        <v>568</v>
      </c>
      <c r="C5248" s="178">
        <v>2020</v>
      </c>
      <c r="D5248" s="178" t="s">
        <v>336</v>
      </c>
      <c r="E5248" s="178" t="s">
        <v>337</v>
      </c>
      <c r="F5248" s="178" t="s">
        <v>569</v>
      </c>
      <c r="G5248" s="178">
        <v>47</v>
      </c>
      <c r="H5248" s="178">
        <v>4.8573688836768001E-3</v>
      </c>
      <c r="I5248" s="178">
        <v>5.4402531497180166E-3</v>
      </c>
      <c r="J5248" s="178" t="s">
        <v>625</v>
      </c>
    </row>
    <row r="5249" spans="1:10" x14ac:dyDescent="0.45">
      <c r="A5249" s="178" t="s">
        <v>567</v>
      </c>
      <c r="B5249" s="178" t="s">
        <v>568</v>
      </c>
      <c r="C5249" s="178">
        <v>2020</v>
      </c>
      <c r="D5249" s="178" t="s">
        <v>336</v>
      </c>
      <c r="E5249" s="178" t="s">
        <v>337</v>
      </c>
      <c r="F5249" s="178" t="s">
        <v>570</v>
      </c>
      <c r="G5249" s="178">
        <v>48</v>
      </c>
      <c r="H5249" s="178">
        <v>1.8668826669449999E-4</v>
      </c>
      <c r="I5249" s="178">
        <v>2.0909085869784001E-4</v>
      </c>
      <c r="J5249" s="178" t="s">
        <v>625</v>
      </c>
    </row>
    <row r="5250" spans="1:10" x14ac:dyDescent="0.45">
      <c r="A5250" s="178" t="s">
        <v>567</v>
      </c>
      <c r="B5250" s="178" t="s">
        <v>568</v>
      </c>
      <c r="C5250" s="178">
        <v>2020</v>
      </c>
      <c r="D5250" s="178" t="s">
        <v>336</v>
      </c>
      <c r="E5250" s="178" t="s">
        <v>337</v>
      </c>
      <c r="F5250" s="178" t="s">
        <v>571</v>
      </c>
      <c r="G5250" s="178">
        <v>48</v>
      </c>
      <c r="H5250" s="178">
        <v>1.6783686805869999E-4</v>
      </c>
      <c r="I5250" s="178">
        <v>1.8797729222574402E-4</v>
      </c>
      <c r="J5250" s="178" t="s">
        <v>625</v>
      </c>
    </row>
    <row r="5251" spans="1:10" x14ac:dyDescent="0.45">
      <c r="A5251" s="178" t="s">
        <v>567</v>
      </c>
      <c r="B5251" s="178" t="s">
        <v>568</v>
      </c>
      <c r="C5251" s="178">
        <v>2020</v>
      </c>
      <c r="D5251" s="178" t="s">
        <v>336</v>
      </c>
      <c r="E5251" s="178" t="s">
        <v>337</v>
      </c>
      <c r="F5251" s="178" t="s">
        <v>572</v>
      </c>
      <c r="G5251" s="178">
        <v>48</v>
      </c>
      <c r="H5251" s="178">
        <v>4.8870504542700003E-5</v>
      </c>
      <c r="I5251" s="178">
        <v>5.4734965087824009E-5</v>
      </c>
      <c r="J5251" s="178" t="s">
        <v>625</v>
      </c>
    </row>
    <row r="5252" spans="1:10" x14ac:dyDescent="0.45">
      <c r="A5252" s="178" t="s">
        <v>567</v>
      </c>
      <c r="B5252" s="178" t="s">
        <v>568</v>
      </c>
      <c r="C5252" s="178">
        <v>2020</v>
      </c>
      <c r="D5252" s="178" t="s">
        <v>336</v>
      </c>
      <c r="E5252" s="178" t="s">
        <v>337</v>
      </c>
      <c r="F5252" s="178" t="s">
        <v>573</v>
      </c>
      <c r="G5252" s="178">
        <v>48</v>
      </c>
      <c r="H5252" s="178">
        <v>3.6154247936789999E-4</v>
      </c>
      <c r="I5252" s="178">
        <v>4.0492757689204804E-4</v>
      </c>
      <c r="J5252" s="178" t="s">
        <v>625</v>
      </c>
    </row>
    <row r="5253" spans="1:10" x14ac:dyDescent="0.45">
      <c r="A5253" s="178" t="s">
        <v>567</v>
      </c>
      <c r="B5253" s="178" t="s">
        <v>568</v>
      </c>
      <c r="C5253" s="178">
        <v>2020</v>
      </c>
      <c r="D5253" s="178" t="s">
        <v>336</v>
      </c>
      <c r="E5253" s="178" t="s">
        <v>337</v>
      </c>
      <c r="F5253" s="178" t="s">
        <v>569</v>
      </c>
      <c r="G5253" s="178">
        <v>48</v>
      </c>
      <c r="H5253" s="178">
        <v>1.5662481309846E-3</v>
      </c>
      <c r="I5253" s="178">
        <v>1.7541979067027523E-3</v>
      </c>
      <c r="J5253" s="178" t="s">
        <v>625</v>
      </c>
    </row>
    <row r="5254" spans="1:10" x14ac:dyDescent="0.45">
      <c r="A5254" s="178" t="s">
        <v>567</v>
      </c>
      <c r="B5254" s="178" t="s">
        <v>568</v>
      </c>
      <c r="C5254" s="178">
        <v>2020</v>
      </c>
      <c r="D5254" s="178" t="s">
        <v>336</v>
      </c>
      <c r="E5254" s="178" t="s">
        <v>337</v>
      </c>
      <c r="F5254" s="178" t="s">
        <v>570</v>
      </c>
      <c r="G5254" s="178">
        <v>49</v>
      </c>
      <c r="H5254" s="178">
        <v>3.883687459165E-4</v>
      </c>
      <c r="I5254" s="178">
        <v>4.3497299542648006E-4</v>
      </c>
      <c r="J5254" s="178" t="s">
        <v>625</v>
      </c>
    </row>
    <row r="5255" spans="1:10" x14ac:dyDescent="0.45">
      <c r="A5255" s="178" t="s">
        <v>567</v>
      </c>
      <c r="B5255" s="178" t="s">
        <v>568</v>
      </c>
      <c r="C5255" s="178">
        <v>2020</v>
      </c>
      <c r="D5255" s="178" t="s">
        <v>336</v>
      </c>
      <c r="E5255" s="178" t="s">
        <v>337</v>
      </c>
      <c r="F5255" s="178" t="s">
        <v>572</v>
      </c>
      <c r="G5255" s="178">
        <v>49</v>
      </c>
      <c r="H5255" s="178">
        <v>9.4551478468899995E-5</v>
      </c>
      <c r="I5255" s="178">
        <v>1.05897655885168E-4</v>
      </c>
      <c r="J5255" s="178" t="s">
        <v>625</v>
      </c>
    </row>
    <row r="5256" spans="1:10" x14ac:dyDescent="0.45">
      <c r="A5256" s="178" t="s">
        <v>567</v>
      </c>
      <c r="B5256" s="178" t="s">
        <v>568</v>
      </c>
      <c r="C5256" s="178">
        <v>2020</v>
      </c>
      <c r="D5256" s="178" t="s">
        <v>336</v>
      </c>
      <c r="E5256" s="178" t="s">
        <v>337</v>
      </c>
      <c r="F5256" s="178" t="s">
        <v>573</v>
      </c>
      <c r="G5256" s="178">
        <v>49</v>
      </c>
      <c r="H5256" s="178">
        <v>4.1282596066589998E-4</v>
      </c>
      <c r="I5256" s="178">
        <v>4.6236507594580803E-4</v>
      </c>
      <c r="J5256" s="178" t="s">
        <v>625</v>
      </c>
    </row>
    <row r="5257" spans="1:10" x14ac:dyDescent="0.45">
      <c r="A5257" s="178" t="s">
        <v>567</v>
      </c>
      <c r="B5257" s="178" t="s">
        <v>568</v>
      </c>
      <c r="C5257" s="178">
        <v>2020</v>
      </c>
      <c r="D5257" s="178" t="s">
        <v>336</v>
      </c>
      <c r="E5257" s="178" t="s">
        <v>337</v>
      </c>
      <c r="F5257" s="178" t="s">
        <v>571</v>
      </c>
      <c r="G5257" s="178">
        <v>49</v>
      </c>
      <c r="H5257" s="178">
        <v>5.4835178161699999E-5</v>
      </c>
      <c r="I5257" s="178">
        <v>6.1415399541103998E-5</v>
      </c>
      <c r="J5257" s="178" t="s">
        <v>625</v>
      </c>
    </row>
    <row r="5258" spans="1:10" x14ac:dyDescent="0.45">
      <c r="A5258" s="178" t="s">
        <v>567</v>
      </c>
      <c r="B5258" s="178" t="s">
        <v>568</v>
      </c>
      <c r="C5258" s="178">
        <v>2020</v>
      </c>
      <c r="D5258" s="178" t="s">
        <v>336</v>
      </c>
      <c r="E5258" s="178" t="s">
        <v>337</v>
      </c>
      <c r="F5258" s="178" t="s">
        <v>569</v>
      </c>
      <c r="G5258" s="178">
        <v>49</v>
      </c>
      <c r="H5258" s="178">
        <v>3.0107491184025999E-3</v>
      </c>
      <c r="I5258" s="178">
        <v>3.3720390126109122E-3</v>
      </c>
      <c r="J5258" s="178" t="s">
        <v>625</v>
      </c>
    </row>
    <row r="5259" spans="1:10" x14ac:dyDescent="0.45">
      <c r="A5259" s="178" t="s">
        <v>567</v>
      </c>
      <c r="B5259" s="178" t="s">
        <v>568</v>
      </c>
      <c r="C5259" s="178">
        <v>2020</v>
      </c>
      <c r="D5259" s="178" t="s">
        <v>336</v>
      </c>
      <c r="E5259" s="178" t="s">
        <v>337</v>
      </c>
      <c r="F5259" s="178" t="s">
        <v>570</v>
      </c>
      <c r="G5259" s="178">
        <v>50</v>
      </c>
      <c r="H5259" s="178">
        <v>7.5835613824890003E-4</v>
      </c>
      <c r="I5259" s="178">
        <v>8.4935887483876809E-4</v>
      </c>
      <c r="J5259" s="178" t="s">
        <v>625</v>
      </c>
    </row>
    <row r="5260" spans="1:10" x14ac:dyDescent="0.45">
      <c r="A5260" s="178" t="s">
        <v>567</v>
      </c>
      <c r="B5260" s="178" t="s">
        <v>568</v>
      </c>
      <c r="C5260" s="178">
        <v>2020</v>
      </c>
      <c r="D5260" s="178" t="s">
        <v>336</v>
      </c>
      <c r="E5260" s="178" t="s">
        <v>337</v>
      </c>
      <c r="F5260" s="178" t="s">
        <v>569</v>
      </c>
      <c r="G5260" s="178">
        <v>50</v>
      </c>
      <c r="H5260" s="178">
        <v>1.4964033616707E-3</v>
      </c>
      <c r="I5260" s="178">
        <v>1.6759717650711842E-3</v>
      </c>
      <c r="J5260" s="178" t="s">
        <v>625</v>
      </c>
    </row>
    <row r="5261" spans="1:10" x14ac:dyDescent="0.45">
      <c r="A5261" s="178" t="s">
        <v>567</v>
      </c>
      <c r="B5261" s="178" t="s">
        <v>568</v>
      </c>
      <c r="C5261" s="178">
        <v>2020</v>
      </c>
      <c r="D5261" s="178" t="s">
        <v>336</v>
      </c>
      <c r="E5261" s="178" t="s">
        <v>337</v>
      </c>
      <c r="F5261" s="178" t="s">
        <v>574</v>
      </c>
      <c r="G5261" s="178">
        <v>50</v>
      </c>
      <c r="H5261" s="178">
        <v>2.9129203176129999E-4</v>
      </c>
      <c r="I5261" s="178">
        <v>3.2624707557265604E-4</v>
      </c>
      <c r="J5261" s="178" t="s">
        <v>626</v>
      </c>
    </row>
    <row r="5262" spans="1:10" x14ac:dyDescent="0.45">
      <c r="A5262" s="178" t="s">
        <v>567</v>
      </c>
      <c r="B5262" s="178" t="s">
        <v>568</v>
      </c>
      <c r="C5262" s="178">
        <v>2020</v>
      </c>
      <c r="D5262" s="178" t="s">
        <v>336</v>
      </c>
      <c r="E5262" s="178" t="s">
        <v>337</v>
      </c>
      <c r="F5262" s="178" t="s">
        <v>569</v>
      </c>
      <c r="G5262" s="178">
        <v>51</v>
      </c>
      <c r="H5262" s="178">
        <v>1.4684447087348E-3</v>
      </c>
      <c r="I5262" s="178">
        <v>1.6446580737829761E-3</v>
      </c>
      <c r="J5262" s="178" t="s">
        <v>625</v>
      </c>
    </row>
    <row r="5263" spans="1:10" x14ac:dyDescent="0.45">
      <c r="A5263" s="178" t="s">
        <v>567</v>
      </c>
      <c r="B5263" s="178" t="s">
        <v>568</v>
      </c>
      <c r="C5263" s="178">
        <v>2020</v>
      </c>
      <c r="D5263" s="178" t="s">
        <v>336</v>
      </c>
      <c r="E5263" s="178" t="s">
        <v>337</v>
      </c>
      <c r="F5263" s="178" t="s">
        <v>573</v>
      </c>
      <c r="G5263" s="178">
        <v>51</v>
      </c>
      <c r="H5263" s="178">
        <v>3.824569866993E-4</v>
      </c>
      <c r="I5263" s="178">
        <v>4.2835182510321605E-4</v>
      </c>
      <c r="J5263" s="178" t="s">
        <v>625</v>
      </c>
    </row>
    <row r="5264" spans="1:10" x14ac:dyDescent="0.45">
      <c r="A5264" s="178" t="s">
        <v>567</v>
      </c>
      <c r="B5264" s="178" t="s">
        <v>568</v>
      </c>
      <c r="C5264" s="178">
        <v>2020</v>
      </c>
      <c r="D5264" s="178" t="s">
        <v>336</v>
      </c>
      <c r="E5264" s="178" t="s">
        <v>337</v>
      </c>
      <c r="F5264" s="178" t="s">
        <v>571</v>
      </c>
      <c r="G5264" s="178">
        <v>51</v>
      </c>
      <c r="H5264" s="178">
        <v>1.612024498172E-4</v>
      </c>
      <c r="I5264" s="178">
        <v>1.8054674379526403E-4</v>
      </c>
      <c r="J5264" s="178" t="s">
        <v>625</v>
      </c>
    </row>
    <row r="5265" spans="1:10" x14ac:dyDescent="0.45">
      <c r="A5265" s="178" t="s">
        <v>567</v>
      </c>
      <c r="B5265" s="178" t="s">
        <v>568</v>
      </c>
      <c r="C5265" s="178">
        <v>2020</v>
      </c>
      <c r="D5265" s="178" t="s">
        <v>336</v>
      </c>
      <c r="E5265" s="178" t="s">
        <v>337</v>
      </c>
      <c r="F5265" s="178" t="s">
        <v>570</v>
      </c>
      <c r="G5265" s="178">
        <v>51</v>
      </c>
      <c r="H5265" s="178">
        <v>3.5634133382699999E-4</v>
      </c>
      <c r="I5265" s="178">
        <v>3.9910229388624003E-4</v>
      </c>
      <c r="J5265" s="178" t="s">
        <v>625</v>
      </c>
    </row>
    <row r="5266" spans="1:10" x14ac:dyDescent="0.45">
      <c r="A5266" s="178" t="s">
        <v>567</v>
      </c>
      <c r="B5266" s="178" t="s">
        <v>568</v>
      </c>
      <c r="C5266" s="178">
        <v>2020</v>
      </c>
      <c r="D5266" s="178" t="s">
        <v>336</v>
      </c>
      <c r="E5266" s="178" t="s">
        <v>337</v>
      </c>
      <c r="F5266" s="178" t="s">
        <v>574</v>
      </c>
      <c r="G5266" s="178">
        <v>51</v>
      </c>
      <c r="H5266" s="178">
        <v>2.7804292039949999E-4</v>
      </c>
      <c r="I5266" s="178">
        <v>3.1140807084744E-4</v>
      </c>
      <c r="J5266" s="178" t="s">
        <v>626</v>
      </c>
    </row>
    <row r="5267" spans="1:10" x14ac:dyDescent="0.45">
      <c r="A5267" s="178" t="s">
        <v>567</v>
      </c>
      <c r="B5267" s="178" t="s">
        <v>568</v>
      </c>
      <c r="C5267" s="178">
        <v>2020</v>
      </c>
      <c r="D5267" s="178" t="s">
        <v>336</v>
      </c>
      <c r="E5267" s="178" t="s">
        <v>337</v>
      </c>
      <c r="F5267" s="178" t="s">
        <v>572</v>
      </c>
      <c r="G5267" s="178">
        <v>52</v>
      </c>
      <c r="H5267" s="178">
        <v>2.29573579418E-5</v>
      </c>
      <c r="I5267" s="178">
        <v>2.5712240894816004E-5</v>
      </c>
      <c r="J5267" s="178" t="s">
        <v>625</v>
      </c>
    </row>
    <row r="5268" spans="1:10" x14ac:dyDescent="0.45">
      <c r="A5268" s="178" t="s">
        <v>567</v>
      </c>
      <c r="B5268" s="178" t="s">
        <v>568</v>
      </c>
      <c r="C5268" s="178">
        <v>2020</v>
      </c>
      <c r="D5268" s="178" t="s">
        <v>336</v>
      </c>
      <c r="E5268" s="178" t="s">
        <v>337</v>
      </c>
      <c r="F5268" s="178" t="s">
        <v>569</v>
      </c>
      <c r="G5268" s="178">
        <v>52</v>
      </c>
      <c r="H5268" s="178">
        <v>4.2826140997930997E-3</v>
      </c>
      <c r="I5268" s="178">
        <v>4.7965277917682717E-3</v>
      </c>
      <c r="J5268" s="178" t="s">
        <v>625</v>
      </c>
    </row>
    <row r="5269" spans="1:10" x14ac:dyDescent="0.45">
      <c r="A5269" s="178" t="s">
        <v>567</v>
      </c>
      <c r="B5269" s="178" t="s">
        <v>568</v>
      </c>
      <c r="C5269" s="178">
        <v>2020</v>
      </c>
      <c r="D5269" s="178" t="s">
        <v>336</v>
      </c>
      <c r="E5269" s="178" t="s">
        <v>337</v>
      </c>
      <c r="F5269" s="178" t="s">
        <v>573</v>
      </c>
      <c r="G5269" s="178">
        <v>52</v>
      </c>
      <c r="H5269" s="178">
        <v>7.8058589133429997E-4</v>
      </c>
      <c r="I5269" s="178">
        <v>8.7425619829441606E-4</v>
      </c>
      <c r="J5269" s="178" t="s">
        <v>625</v>
      </c>
    </row>
    <row r="5270" spans="1:10" x14ac:dyDescent="0.45">
      <c r="A5270" s="178" t="s">
        <v>567</v>
      </c>
      <c r="B5270" s="178" t="s">
        <v>568</v>
      </c>
      <c r="C5270" s="178">
        <v>2020</v>
      </c>
      <c r="D5270" s="178" t="s">
        <v>336</v>
      </c>
      <c r="E5270" s="178" t="s">
        <v>337</v>
      </c>
      <c r="F5270" s="178" t="s">
        <v>571</v>
      </c>
      <c r="G5270" s="178">
        <v>52</v>
      </c>
      <c r="H5270" s="178">
        <v>5.1326554967100001E-5</v>
      </c>
      <c r="I5270" s="178">
        <v>5.7485741563152006E-5</v>
      </c>
      <c r="J5270" s="178" t="s">
        <v>625</v>
      </c>
    </row>
    <row r="5271" spans="1:10" x14ac:dyDescent="0.45">
      <c r="A5271" s="178" t="s">
        <v>567</v>
      </c>
      <c r="B5271" s="178" t="s">
        <v>568</v>
      </c>
      <c r="C5271" s="178">
        <v>2020</v>
      </c>
      <c r="D5271" s="178" t="s">
        <v>336</v>
      </c>
      <c r="E5271" s="178" t="s">
        <v>337</v>
      </c>
      <c r="F5271" s="178" t="s">
        <v>574</v>
      </c>
      <c r="G5271" s="178">
        <v>53</v>
      </c>
      <c r="H5271" s="178">
        <v>2.7361587854099999E-4</v>
      </c>
      <c r="I5271" s="178">
        <v>3.0644978396591999E-4</v>
      </c>
      <c r="J5271" s="178" t="s">
        <v>626</v>
      </c>
    </row>
    <row r="5272" spans="1:10" x14ac:dyDescent="0.45">
      <c r="A5272" s="178" t="s">
        <v>567</v>
      </c>
      <c r="B5272" s="178" t="s">
        <v>568</v>
      </c>
      <c r="C5272" s="178">
        <v>2020</v>
      </c>
      <c r="D5272" s="178" t="s">
        <v>336</v>
      </c>
      <c r="E5272" s="178" t="s">
        <v>337</v>
      </c>
      <c r="F5272" s="178" t="s">
        <v>569</v>
      </c>
      <c r="G5272" s="178">
        <v>53</v>
      </c>
      <c r="H5272" s="178">
        <v>5.7180977892131004E-3</v>
      </c>
      <c r="I5272" s="178">
        <v>6.404269523918673E-3</v>
      </c>
      <c r="J5272" s="178" t="s">
        <v>625</v>
      </c>
    </row>
    <row r="5273" spans="1:10" x14ac:dyDescent="0.45">
      <c r="A5273" s="178" t="s">
        <v>567</v>
      </c>
      <c r="B5273" s="178" t="s">
        <v>568</v>
      </c>
      <c r="C5273" s="178">
        <v>2020</v>
      </c>
      <c r="D5273" s="178" t="s">
        <v>336</v>
      </c>
      <c r="E5273" s="178" t="s">
        <v>337</v>
      </c>
      <c r="F5273" s="178" t="s">
        <v>571</v>
      </c>
      <c r="G5273" s="178">
        <v>53</v>
      </c>
      <c r="H5273" s="178">
        <v>5.1281738706200002E-5</v>
      </c>
      <c r="I5273" s="178">
        <v>5.743554735094401E-5</v>
      </c>
      <c r="J5273" s="178" t="s">
        <v>625</v>
      </c>
    </row>
    <row r="5274" spans="1:10" x14ac:dyDescent="0.45">
      <c r="A5274" s="178" t="s">
        <v>567</v>
      </c>
      <c r="B5274" s="178" t="s">
        <v>568</v>
      </c>
      <c r="C5274" s="178">
        <v>2020</v>
      </c>
      <c r="D5274" s="178" t="s">
        <v>336</v>
      </c>
      <c r="E5274" s="178" t="s">
        <v>337</v>
      </c>
      <c r="F5274" s="178" t="s">
        <v>572</v>
      </c>
      <c r="G5274" s="178">
        <v>53</v>
      </c>
      <c r="H5274" s="178">
        <v>6.5127149355200003E-5</v>
      </c>
      <c r="I5274" s="178">
        <v>7.2942407277824009E-5</v>
      </c>
      <c r="J5274" s="178" t="s">
        <v>625</v>
      </c>
    </row>
    <row r="5275" spans="1:10" x14ac:dyDescent="0.45">
      <c r="A5275" s="178" t="s">
        <v>567</v>
      </c>
      <c r="B5275" s="178" t="s">
        <v>568</v>
      </c>
      <c r="C5275" s="178">
        <v>2020</v>
      </c>
      <c r="D5275" s="178" t="s">
        <v>336</v>
      </c>
      <c r="E5275" s="178" t="s">
        <v>337</v>
      </c>
      <c r="F5275" s="178" t="s">
        <v>570</v>
      </c>
      <c r="G5275" s="178">
        <v>53</v>
      </c>
      <c r="H5275" s="178">
        <v>1.6929424600680001E-4</v>
      </c>
      <c r="I5275" s="178">
        <v>1.8960955552761602E-4</v>
      </c>
      <c r="J5275" s="178" t="s">
        <v>625</v>
      </c>
    </row>
    <row r="5276" spans="1:10" x14ac:dyDescent="0.45">
      <c r="A5276" s="178" t="s">
        <v>567</v>
      </c>
      <c r="B5276" s="178" t="s">
        <v>568</v>
      </c>
      <c r="C5276" s="178">
        <v>2020</v>
      </c>
      <c r="D5276" s="178" t="s">
        <v>336</v>
      </c>
      <c r="E5276" s="178" t="s">
        <v>337</v>
      </c>
      <c r="F5276" s="178" t="s">
        <v>570</v>
      </c>
      <c r="G5276" s="178">
        <v>54</v>
      </c>
      <c r="H5276" s="178">
        <v>1.6690950724299999E-4</v>
      </c>
      <c r="I5276" s="178">
        <v>1.8693864811216001E-4</v>
      </c>
      <c r="J5276" s="178" t="s">
        <v>625</v>
      </c>
    </row>
    <row r="5277" spans="1:10" x14ac:dyDescent="0.45">
      <c r="A5277" s="178" t="s">
        <v>567</v>
      </c>
      <c r="B5277" s="178" t="s">
        <v>568</v>
      </c>
      <c r="C5277" s="178">
        <v>2020</v>
      </c>
      <c r="D5277" s="178" t="s">
        <v>336</v>
      </c>
      <c r="E5277" s="178" t="s">
        <v>337</v>
      </c>
      <c r="F5277" s="178" t="s">
        <v>571</v>
      </c>
      <c r="G5277" s="178">
        <v>54</v>
      </c>
      <c r="H5277" s="178">
        <v>4.9946294893700001E-5</v>
      </c>
      <c r="I5277" s="178">
        <v>5.5939850280944009E-5</v>
      </c>
      <c r="J5277" s="178" t="s">
        <v>625</v>
      </c>
    </row>
    <row r="5278" spans="1:10" x14ac:dyDescent="0.45">
      <c r="A5278" s="178" t="s">
        <v>567</v>
      </c>
      <c r="B5278" s="178" t="s">
        <v>568</v>
      </c>
      <c r="C5278" s="178">
        <v>2020</v>
      </c>
      <c r="D5278" s="178" t="s">
        <v>336</v>
      </c>
      <c r="E5278" s="178" t="s">
        <v>337</v>
      </c>
      <c r="F5278" s="178" t="s">
        <v>574</v>
      </c>
      <c r="G5278" s="178">
        <v>54</v>
      </c>
      <c r="H5278" s="178">
        <v>5.2932385005990002E-4</v>
      </c>
      <c r="I5278" s="178">
        <v>5.9284271206708813E-4</v>
      </c>
      <c r="J5278" s="178" t="s">
        <v>626</v>
      </c>
    </row>
    <row r="5279" spans="1:10" x14ac:dyDescent="0.45">
      <c r="A5279" s="178" t="s">
        <v>567</v>
      </c>
      <c r="B5279" s="178" t="s">
        <v>568</v>
      </c>
      <c r="C5279" s="178">
        <v>2020</v>
      </c>
      <c r="D5279" s="178" t="s">
        <v>336</v>
      </c>
      <c r="E5279" s="178" t="s">
        <v>337</v>
      </c>
      <c r="F5279" s="178" t="s">
        <v>573</v>
      </c>
      <c r="G5279" s="178">
        <v>54</v>
      </c>
      <c r="H5279" s="178">
        <v>6.8063658545730002E-4</v>
      </c>
      <c r="I5279" s="178">
        <v>7.6231297571217611E-4</v>
      </c>
      <c r="J5279" s="178" t="s">
        <v>625</v>
      </c>
    </row>
    <row r="5280" spans="1:10" x14ac:dyDescent="0.45">
      <c r="A5280" s="178" t="s">
        <v>567</v>
      </c>
      <c r="B5280" s="178" t="s">
        <v>568</v>
      </c>
      <c r="C5280" s="178">
        <v>2020</v>
      </c>
      <c r="D5280" s="178" t="s">
        <v>336</v>
      </c>
      <c r="E5280" s="178" t="s">
        <v>337</v>
      </c>
      <c r="F5280" s="178" t="s">
        <v>571</v>
      </c>
      <c r="G5280" s="178">
        <v>55</v>
      </c>
      <c r="H5280" s="178">
        <v>4.8634989070699998E-5</v>
      </c>
      <c r="I5280" s="178">
        <v>5.4471187759184001E-5</v>
      </c>
      <c r="J5280" s="178" t="s">
        <v>625</v>
      </c>
    </row>
    <row r="5281" spans="1:10" x14ac:dyDescent="0.45">
      <c r="A5281" s="178" t="s">
        <v>567</v>
      </c>
      <c r="B5281" s="178" t="s">
        <v>568</v>
      </c>
      <c r="C5281" s="178">
        <v>2020</v>
      </c>
      <c r="D5281" s="178" t="s">
        <v>336</v>
      </c>
      <c r="E5281" s="178" t="s">
        <v>337</v>
      </c>
      <c r="F5281" s="178" t="s">
        <v>570</v>
      </c>
      <c r="G5281" s="178">
        <v>55</v>
      </c>
      <c r="H5281" s="178">
        <v>3.3124285982920001E-4</v>
      </c>
      <c r="I5281" s="178">
        <v>3.7099200300870407E-4</v>
      </c>
      <c r="J5281" s="178" t="s">
        <v>625</v>
      </c>
    </row>
    <row r="5282" spans="1:10" x14ac:dyDescent="0.45">
      <c r="A5282" s="178" t="s">
        <v>567</v>
      </c>
      <c r="B5282" s="178" t="s">
        <v>568</v>
      </c>
      <c r="C5282" s="178">
        <v>2020</v>
      </c>
      <c r="D5282" s="178" t="s">
        <v>336</v>
      </c>
      <c r="E5282" s="178" t="s">
        <v>337</v>
      </c>
      <c r="F5282" s="178" t="s">
        <v>574</v>
      </c>
      <c r="G5282" s="178">
        <v>56</v>
      </c>
      <c r="H5282" s="178">
        <v>2.7003529248760002E-4</v>
      </c>
      <c r="I5282" s="178">
        <v>3.0243952758611205E-4</v>
      </c>
      <c r="J5282" s="178" t="s">
        <v>626</v>
      </c>
    </row>
    <row r="5283" spans="1:10" x14ac:dyDescent="0.45">
      <c r="A5283" s="178" t="s">
        <v>567</v>
      </c>
      <c r="B5283" s="178" t="s">
        <v>568</v>
      </c>
      <c r="C5283" s="178">
        <v>2020</v>
      </c>
      <c r="D5283" s="178" t="s">
        <v>336</v>
      </c>
      <c r="E5283" s="178" t="s">
        <v>337</v>
      </c>
      <c r="F5283" s="178" t="s">
        <v>569</v>
      </c>
      <c r="G5283" s="178">
        <v>56</v>
      </c>
      <c r="H5283" s="178">
        <v>2.6576278032734999E-3</v>
      </c>
      <c r="I5283" s="178">
        <v>2.9765431396663201E-3</v>
      </c>
      <c r="J5283" s="178" t="s">
        <v>625</v>
      </c>
    </row>
    <row r="5284" spans="1:10" x14ac:dyDescent="0.45">
      <c r="A5284" s="178" t="s">
        <v>567</v>
      </c>
      <c r="B5284" s="178" t="s">
        <v>568</v>
      </c>
      <c r="C5284" s="178">
        <v>2020</v>
      </c>
      <c r="D5284" s="178" t="s">
        <v>336</v>
      </c>
      <c r="E5284" s="178" t="s">
        <v>337</v>
      </c>
      <c r="F5284" s="178" t="s">
        <v>571</v>
      </c>
      <c r="G5284" s="178">
        <v>56</v>
      </c>
      <c r="H5284" s="178">
        <v>9.5401868748000001E-5</v>
      </c>
      <c r="I5284" s="178">
        <v>1.0685009299776001E-4</v>
      </c>
      <c r="J5284" s="178" t="s">
        <v>625</v>
      </c>
    </row>
    <row r="5285" spans="1:10" x14ac:dyDescent="0.45">
      <c r="A5285" s="178" t="s">
        <v>567</v>
      </c>
      <c r="B5285" s="178" t="s">
        <v>568</v>
      </c>
      <c r="C5285" s="178">
        <v>2020</v>
      </c>
      <c r="D5285" s="178" t="s">
        <v>336</v>
      </c>
      <c r="E5285" s="178" t="s">
        <v>337</v>
      </c>
      <c r="F5285" s="178" t="s">
        <v>571</v>
      </c>
      <c r="G5285" s="178">
        <v>57</v>
      </c>
      <c r="H5285" s="178">
        <v>4.6519737225E-5</v>
      </c>
      <c r="I5285" s="178">
        <v>5.2102105692000003E-5</v>
      </c>
      <c r="J5285" s="178" t="s">
        <v>625</v>
      </c>
    </row>
    <row r="5286" spans="1:10" x14ac:dyDescent="0.45">
      <c r="A5286" s="178" t="s">
        <v>567</v>
      </c>
      <c r="B5286" s="178" t="s">
        <v>568</v>
      </c>
      <c r="C5286" s="178">
        <v>2020</v>
      </c>
      <c r="D5286" s="178" t="s">
        <v>336</v>
      </c>
      <c r="E5286" s="178" t="s">
        <v>337</v>
      </c>
      <c r="F5286" s="178" t="s">
        <v>570</v>
      </c>
      <c r="G5286" s="178">
        <v>57</v>
      </c>
      <c r="H5286" s="178">
        <v>1.6174344636969999E-4</v>
      </c>
      <c r="I5286" s="178">
        <v>1.8115265993406401E-4</v>
      </c>
      <c r="J5286" s="178" t="s">
        <v>625</v>
      </c>
    </row>
    <row r="5287" spans="1:10" x14ac:dyDescent="0.45">
      <c r="A5287" s="178" t="s">
        <v>567</v>
      </c>
      <c r="B5287" s="178" t="s">
        <v>568</v>
      </c>
      <c r="C5287" s="178">
        <v>2020</v>
      </c>
      <c r="D5287" s="178" t="s">
        <v>336</v>
      </c>
      <c r="E5287" s="178" t="s">
        <v>337</v>
      </c>
      <c r="F5287" s="178" t="s">
        <v>570</v>
      </c>
      <c r="G5287" s="178">
        <v>58</v>
      </c>
      <c r="H5287" s="178">
        <v>1.8683691450859999E-4</v>
      </c>
      <c r="I5287" s="178">
        <v>2.0925734424963202E-4</v>
      </c>
      <c r="J5287" s="178" t="s">
        <v>625</v>
      </c>
    </row>
    <row r="5288" spans="1:10" x14ac:dyDescent="0.45">
      <c r="A5288" s="178" t="s">
        <v>567</v>
      </c>
      <c r="B5288" s="178" t="s">
        <v>568</v>
      </c>
      <c r="C5288" s="178">
        <v>2020</v>
      </c>
      <c r="D5288" s="178" t="s">
        <v>336</v>
      </c>
      <c r="E5288" s="178" t="s">
        <v>337</v>
      </c>
      <c r="F5288" s="178" t="s">
        <v>569</v>
      </c>
      <c r="G5288" s="178">
        <v>58</v>
      </c>
      <c r="H5288" s="178">
        <v>1.2761687394232E-3</v>
      </c>
      <c r="I5288" s="178">
        <v>1.4293089881539842E-3</v>
      </c>
      <c r="J5288" s="178" t="s">
        <v>625</v>
      </c>
    </row>
    <row r="5289" spans="1:10" x14ac:dyDescent="0.45">
      <c r="A5289" s="178" t="s">
        <v>567</v>
      </c>
      <c r="B5289" s="178" t="s">
        <v>568</v>
      </c>
      <c r="C5289" s="178">
        <v>2020</v>
      </c>
      <c r="D5289" s="178" t="s">
        <v>336</v>
      </c>
      <c r="E5289" s="178" t="s">
        <v>337</v>
      </c>
      <c r="F5289" s="178" t="s">
        <v>570</v>
      </c>
      <c r="G5289" s="178">
        <v>59</v>
      </c>
      <c r="H5289" s="178">
        <v>4.6604179078710002E-4</v>
      </c>
      <c r="I5289" s="178">
        <v>5.2196680568155208E-4</v>
      </c>
      <c r="J5289" s="178" t="s">
        <v>625</v>
      </c>
    </row>
    <row r="5290" spans="1:10" x14ac:dyDescent="0.45">
      <c r="A5290" s="178" t="s">
        <v>567</v>
      </c>
      <c r="B5290" s="178" t="s">
        <v>568</v>
      </c>
      <c r="C5290" s="178">
        <v>2020</v>
      </c>
      <c r="D5290" s="178" t="s">
        <v>336</v>
      </c>
      <c r="E5290" s="178" t="s">
        <v>337</v>
      </c>
      <c r="F5290" s="178" t="s">
        <v>569</v>
      </c>
      <c r="G5290" s="178">
        <v>59</v>
      </c>
      <c r="H5290" s="178">
        <v>1.2485932093113999E-3</v>
      </c>
      <c r="I5290" s="178">
        <v>1.398424394428768E-3</v>
      </c>
      <c r="J5290" s="178" t="s">
        <v>625</v>
      </c>
    </row>
    <row r="5291" spans="1:10" x14ac:dyDescent="0.45">
      <c r="A5291" s="178" t="s">
        <v>567</v>
      </c>
      <c r="B5291" s="178" t="s">
        <v>568</v>
      </c>
      <c r="C5291" s="178">
        <v>2020</v>
      </c>
      <c r="D5291" s="178" t="s">
        <v>336</v>
      </c>
      <c r="E5291" s="178" t="s">
        <v>337</v>
      </c>
      <c r="F5291" s="178" t="s">
        <v>571</v>
      </c>
      <c r="G5291" s="178">
        <v>59</v>
      </c>
      <c r="H5291" s="178">
        <v>4.5708038669499999E-5</v>
      </c>
      <c r="I5291" s="178">
        <v>5.1193003309840001E-5</v>
      </c>
      <c r="J5291" s="178" t="s">
        <v>625</v>
      </c>
    </row>
    <row r="5292" spans="1:10" x14ac:dyDescent="0.45">
      <c r="A5292" s="178" t="s">
        <v>567</v>
      </c>
      <c r="B5292" s="178" t="s">
        <v>568</v>
      </c>
      <c r="C5292" s="178">
        <v>2020</v>
      </c>
      <c r="D5292" s="178" t="s">
        <v>336</v>
      </c>
      <c r="E5292" s="178" t="s">
        <v>337</v>
      </c>
      <c r="F5292" s="178" t="s">
        <v>572</v>
      </c>
      <c r="G5292" s="178">
        <v>59</v>
      </c>
      <c r="H5292" s="178">
        <v>1.8980686945700001E-5</v>
      </c>
      <c r="I5292" s="178">
        <v>2.1258369379184004E-5</v>
      </c>
      <c r="J5292" s="178" t="s">
        <v>625</v>
      </c>
    </row>
    <row r="5293" spans="1:10" x14ac:dyDescent="0.45">
      <c r="A5293" s="178" t="s">
        <v>567</v>
      </c>
      <c r="B5293" s="178" t="s">
        <v>568</v>
      </c>
      <c r="C5293" s="178">
        <v>2020</v>
      </c>
      <c r="D5293" s="178" t="s">
        <v>336</v>
      </c>
      <c r="E5293" s="178" t="s">
        <v>337</v>
      </c>
      <c r="F5293" s="178" t="s">
        <v>569</v>
      </c>
      <c r="G5293" s="178">
        <v>60</v>
      </c>
      <c r="H5293" s="178">
        <v>2.4656130699441002E-3</v>
      </c>
      <c r="I5293" s="178">
        <v>2.7614866383373926E-3</v>
      </c>
      <c r="J5293" s="178" t="s">
        <v>625</v>
      </c>
    </row>
    <row r="5294" spans="1:10" x14ac:dyDescent="0.45">
      <c r="A5294" s="178" t="s">
        <v>567</v>
      </c>
      <c r="B5294" s="178" t="s">
        <v>568</v>
      </c>
      <c r="C5294" s="178">
        <v>2020</v>
      </c>
      <c r="D5294" s="178" t="s">
        <v>336</v>
      </c>
      <c r="E5294" s="178" t="s">
        <v>337</v>
      </c>
      <c r="F5294" s="178" t="s">
        <v>570</v>
      </c>
      <c r="G5294" s="178">
        <v>60</v>
      </c>
      <c r="H5294" s="178">
        <v>6.9971469929439999E-4</v>
      </c>
      <c r="I5294" s="178">
        <v>7.8368046320972809E-4</v>
      </c>
      <c r="J5294" s="178" t="s">
        <v>625</v>
      </c>
    </row>
    <row r="5295" spans="1:10" x14ac:dyDescent="0.45">
      <c r="A5295" s="178" t="s">
        <v>567</v>
      </c>
      <c r="B5295" s="178" t="s">
        <v>568</v>
      </c>
      <c r="C5295" s="178">
        <v>2020</v>
      </c>
      <c r="D5295" s="178" t="s">
        <v>336</v>
      </c>
      <c r="E5295" s="178" t="s">
        <v>337</v>
      </c>
      <c r="F5295" s="178" t="s">
        <v>573</v>
      </c>
      <c r="G5295" s="178">
        <v>61</v>
      </c>
      <c r="H5295" s="178">
        <v>4.5518920524049999E-4</v>
      </c>
      <c r="I5295" s="178">
        <v>5.0981190986936007E-4</v>
      </c>
      <c r="J5295" s="178" t="s">
        <v>625</v>
      </c>
    </row>
    <row r="5296" spans="1:10" x14ac:dyDescent="0.45">
      <c r="A5296" s="178" t="s">
        <v>567</v>
      </c>
      <c r="B5296" s="178" t="s">
        <v>568</v>
      </c>
      <c r="C5296" s="178">
        <v>2020</v>
      </c>
      <c r="D5296" s="178" t="s">
        <v>336</v>
      </c>
      <c r="E5296" s="178" t="s">
        <v>337</v>
      </c>
      <c r="F5296" s="178" t="s">
        <v>574</v>
      </c>
      <c r="G5296" s="178">
        <v>61</v>
      </c>
      <c r="H5296" s="178">
        <v>2.3184384917840001E-4</v>
      </c>
      <c r="I5296" s="178">
        <v>2.5966511107980802E-4</v>
      </c>
      <c r="J5296" s="178" t="s">
        <v>626</v>
      </c>
    </row>
    <row r="5297" spans="1:10" x14ac:dyDescent="0.45">
      <c r="A5297" s="178" t="s">
        <v>567</v>
      </c>
      <c r="B5297" s="178" t="s">
        <v>568</v>
      </c>
      <c r="C5297" s="178">
        <v>2020</v>
      </c>
      <c r="D5297" s="178" t="s">
        <v>336</v>
      </c>
      <c r="E5297" s="178" t="s">
        <v>337</v>
      </c>
      <c r="F5297" s="178" t="s">
        <v>569</v>
      </c>
      <c r="G5297" s="178">
        <v>61</v>
      </c>
      <c r="H5297" s="178">
        <v>3.6141129676252998E-3</v>
      </c>
      <c r="I5297" s="178">
        <v>4.047806523740336E-3</v>
      </c>
      <c r="J5297" s="178" t="s">
        <v>625</v>
      </c>
    </row>
    <row r="5298" spans="1:10" x14ac:dyDescent="0.45">
      <c r="A5298" s="178" t="s">
        <v>567</v>
      </c>
      <c r="B5298" s="178" t="s">
        <v>568</v>
      </c>
      <c r="C5298" s="178">
        <v>2020</v>
      </c>
      <c r="D5298" s="178" t="s">
        <v>336</v>
      </c>
      <c r="E5298" s="178" t="s">
        <v>337</v>
      </c>
      <c r="F5298" s="178" t="s">
        <v>571</v>
      </c>
      <c r="G5298" s="178">
        <v>61</v>
      </c>
      <c r="H5298" s="178">
        <v>4.4291718950300003E-5</v>
      </c>
      <c r="I5298" s="178">
        <v>4.9606725224336008E-5</v>
      </c>
      <c r="J5298" s="178" t="s">
        <v>625</v>
      </c>
    </row>
    <row r="5299" spans="1:10" x14ac:dyDescent="0.45">
      <c r="A5299" s="178" t="s">
        <v>567</v>
      </c>
      <c r="B5299" s="178" t="s">
        <v>568</v>
      </c>
      <c r="C5299" s="178">
        <v>2020</v>
      </c>
      <c r="D5299" s="178" t="s">
        <v>336</v>
      </c>
      <c r="E5299" s="178" t="s">
        <v>337</v>
      </c>
      <c r="F5299" s="178" t="s">
        <v>572</v>
      </c>
      <c r="G5299" s="178">
        <v>61</v>
      </c>
      <c r="H5299" s="178">
        <v>1.8117370927900001E-5</v>
      </c>
      <c r="I5299" s="178">
        <v>2.0291455439248004E-5</v>
      </c>
      <c r="J5299" s="178" t="s">
        <v>625</v>
      </c>
    </row>
    <row r="5300" spans="1:10" x14ac:dyDescent="0.45">
      <c r="A5300" s="178" t="s">
        <v>567</v>
      </c>
      <c r="B5300" s="178" t="s">
        <v>568</v>
      </c>
      <c r="C5300" s="178">
        <v>2020</v>
      </c>
      <c r="D5300" s="178" t="s">
        <v>336</v>
      </c>
      <c r="E5300" s="178" t="s">
        <v>337</v>
      </c>
      <c r="F5300" s="178" t="s">
        <v>570</v>
      </c>
      <c r="G5300" s="178">
        <v>62</v>
      </c>
      <c r="H5300" s="178">
        <v>7.8459281940010004E-4</v>
      </c>
      <c r="I5300" s="178">
        <v>8.7874395772811217E-4</v>
      </c>
      <c r="J5300" s="178" t="s">
        <v>625</v>
      </c>
    </row>
    <row r="5301" spans="1:10" x14ac:dyDescent="0.45">
      <c r="A5301" s="178" t="s">
        <v>567</v>
      </c>
      <c r="B5301" s="178" t="s">
        <v>568</v>
      </c>
      <c r="C5301" s="178">
        <v>2020</v>
      </c>
      <c r="D5301" s="178" t="s">
        <v>336</v>
      </c>
      <c r="E5301" s="178" t="s">
        <v>337</v>
      </c>
      <c r="F5301" s="178" t="s">
        <v>571</v>
      </c>
      <c r="G5301" s="178">
        <v>62</v>
      </c>
      <c r="H5301" s="178">
        <v>1.3889369074599999E-4</v>
      </c>
      <c r="I5301" s="178">
        <v>1.5556093363552E-4</v>
      </c>
      <c r="J5301" s="178" t="s">
        <v>625</v>
      </c>
    </row>
    <row r="5302" spans="1:10" x14ac:dyDescent="0.45">
      <c r="A5302" s="178" t="s">
        <v>567</v>
      </c>
      <c r="B5302" s="178" t="s">
        <v>568</v>
      </c>
      <c r="C5302" s="178">
        <v>2020</v>
      </c>
      <c r="D5302" s="178" t="s">
        <v>336</v>
      </c>
      <c r="E5302" s="178" t="s">
        <v>337</v>
      </c>
      <c r="F5302" s="178" t="s">
        <v>572</v>
      </c>
      <c r="G5302" s="178">
        <v>62</v>
      </c>
      <c r="H5302" s="178">
        <v>1.78289028554E-5</v>
      </c>
      <c r="I5302" s="178">
        <v>1.9968371198048003E-5</v>
      </c>
      <c r="J5302" s="178" t="s">
        <v>625</v>
      </c>
    </row>
    <row r="5303" spans="1:10" x14ac:dyDescent="0.45">
      <c r="A5303" s="178" t="s">
        <v>567</v>
      </c>
      <c r="B5303" s="178" t="s">
        <v>568</v>
      </c>
      <c r="C5303" s="178">
        <v>2020</v>
      </c>
      <c r="D5303" s="178" t="s">
        <v>336</v>
      </c>
      <c r="E5303" s="178" t="s">
        <v>337</v>
      </c>
      <c r="F5303" s="178" t="s">
        <v>569</v>
      </c>
      <c r="G5303" s="178">
        <v>62</v>
      </c>
      <c r="H5303" s="178">
        <v>2.3883010726422002E-3</v>
      </c>
      <c r="I5303" s="178">
        <v>2.6748972013592646E-3</v>
      </c>
      <c r="J5303" s="178" t="s">
        <v>625</v>
      </c>
    </row>
    <row r="5304" spans="1:10" x14ac:dyDescent="0.45">
      <c r="A5304" s="178" t="s">
        <v>567</v>
      </c>
      <c r="B5304" s="178" t="s">
        <v>568</v>
      </c>
      <c r="C5304" s="178">
        <v>2020</v>
      </c>
      <c r="D5304" s="178" t="s">
        <v>336</v>
      </c>
      <c r="E5304" s="178" t="s">
        <v>337</v>
      </c>
      <c r="F5304" s="178" t="s">
        <v>571</v>
      </c>
      <c r="G5304" s="178">
        <v>63</v>
      </c>
      <c r="H5304" s="178">
        <v>4.2794952605599997E-5</v>
      </c>
      <c r="I5304" s="178">
        <v>4.7930346918271999E-5</v>
      </c>
      <c r="J5304" s="178" t="s">
        <v>625</v>
      </c>
    </row>
    <row r="5305" spans="1:10" x14ac:dyDescent="0.45">
      <c r="A5305" s="178" t="s">
        <v>567</v>
      </c>
      <c r="B5305" s="178" t="s">
        <v>568</v>
      </c>
      <c r="C5305" s="178">
        <v>2020</v>
      </c>
      <c r="D5305" s="178" t="s">
        <v>336</v>
      </c>
      <c r="E5305" s="178" t="s">
        <v>337</v>
      </c>
      <c r="F5305" s="178" t="s">
        <v>569</v>
      </c>
      <c r="G5305" s="178">
        <v>63</v>
      </c>
      <c r="H5305" s="178">
        <v>1.1841338127851E-3</v>
      </c>
      <c r="I5305" s="178">
        <v>1.3262298703193122E-3</v>
      </c>
      <c r="J5305" s="178" t="s">
        <v>625</v>
      </c>
    </row>
    <row r="5306" spans="1:10" x14ac:dyDescent="0.45">
      <c r="A5306" s="178" t="s">
        <v>567</v>
      </c>
      <c r="B5306" s="178" t="s">
        <v>568</v>
      </c>
      <c r="C5306" s="178">
        <v>2020</v>
      </c>
      <c r="D5306" s="178" t="s">
        <v>336</v>
      </c>
      <c r="E5306" s="178" t="s">
        <v>337</v>
      </c>
      <c r="F5306" s="178" t="s">
        <v>570</v>
      </c>
      <c r="G5306" s="178">
        <v>63</v>
      </c>
      <c r="H5306" s="178">
        <v>2.9396754689510002E-4</v>
      </c>
      <c r="I5306" s="178">
        <v>3.2924365252251205E-4</v>
      </c>
      <c r="J5306" s="178" t="s">
        <v>625</v>
      </c>
    </row>
    <row r="5307" spans="1:10" x14ac:dyDescent="0.45">
      <c r="A5307" s="178" t="s">
        <v>567</v>
      </c>
      <c r="B5307" s="178" t="s">
        <v>568</v>
      </c>
      <c r="C5307" s="178">
        <v>2020</v>
      </c>
      <c r="D5307" s="178" t="s">
        <v>336</v>
      </c>
      <c r="E5307" s="178" t="s">
        <v>337</v>
      </c>
      <c r="F5307" s="178" t="s">
        <v>569</v>
      </c>
      <c r="G5307" s="178">
        <v>64</v>
      </c>
      <c r="H5307" s="178">
        <v>1.1540508130564999E-3</v>
      </c>
      <c r="I5307" s="178">
        <v>1.2925369106232801E-3</v>
      </c>
      <c r="J5307" s="178" t="s">
        <v>625</v>
      </c>
    </row>
    <row r="5308" spans="1:10" x14ac:dyDescent="0.45">
      <c r="A5308" s="178" t="s">
        <v>567</v>
      </c>
      <c r="B5308" s="178" t="s">
        <v>568</v>
      </c>
      <c r="C5308" s="178">
        <v>2020</v>
      </c>
      <c r="D5308" s="178" t="s">
        <v>336</v>
      </c>
      <c r="E5308" s="178" t="s">
        <v>337</v>
      </c>
      <c r="F5308" s="178" t="s">
        <v>572</v>
      </c>
      <c r="G5308" s="178">
        <v>64</v>
      </c>
      <c r="H5308" s="178">
        <v>3.4490924008400003E-5</v>
      </c>
      <c r="I5308" s="178">
        <v>3.8629834889408007E-5</v>
      </c>
      <c r="J5308" s="178" t="s">
        <v>625</v>
      </c>
    </row>
    <row r="5309" spans="1:10" x14ac:dyDescent="0.45">
      <c r="A5309" s="178" t="s">
        <v>567</v>
      </c>
      <c r="B5309" s="178" t="s">
        <v>568</v>
      </c>
      <c r="C5309" s="178">
        <v>2020</v>
      </c>
      <c r="D5309" s="178" t="s">
        <v>336</v>
      </c>
      <c r="E5309" s="178" t="s">
        <v>337</v>
      </c>
      <c r="F5309" s="178" t="s">
        <v>571</v>
      </c>
      <c r="G5309" s="178">
        <v>64</v>
      </c>
      <c r="H5309" s="178">
        <v>8.3059017924799996E-5</v>
      </c>
      <c r="I5309" s="178">
        <v>9.3026100075776008E-5</v>
      </c>
      <c r="J5309" s="178" t="s">
        <v>625</v>
      </c>
    </row>
    <row r="5310" spans="1:10" x14ac:dyDescent="0.45">
      <c r="A5310" s="178" t="s">
        <v>567</v>
      </c>
      <c r="B5310" s="178" t="s">
        <v>568</v>
      </c>
      <c r="C5310" s="178">
        <v>2020</v>
      </c>
      <c r="D5310" s="178" t="s">
        <v>336</v>
      </c>
      <c r="E5310" s="178" t="s">
        <v>337</v>
      </c>
      <c r="F5310" s="178" t="s">
        <v>570</v>
      </c>
      <c r="G5310" s="178">
        <v>64</v>
      </c>
      <c r="H5310" s="178">
        <v>2.874980855267E-4</v>
      </c>
      <c r="I5310" s="178">
        <v>3.2199785578990403E-4</v>
      </c>
      <c r="J5310" s="178" t="s">
        <v>625</v>
      </c>
    </row>
    <row r="5311" spans="1:10" x14ac:dyDescent="0.45">
      <c r="A5311" s="178" t="s">
        <v>567</v>
      </c>
      <c r="B5311" s="178" t="s">
        <v>568</v>
      </c>
      <c r="C5311" s="178">
        <v>2020</v>
      </c>
      <c r="D5311" s="178" t="s">
        <v>336</v>
      </c>
      <c r="E5311" s="178" t="s">
        <v>337</v>
      </c>
      <c r="F5311" s="178" t="s">
        <v>573</v>
      </c>
      <c r="G5311" s="178">
        <v>65</v>
      </c>
      <c r="H5311" s="178">
        <v>3.1683300039730001E-4</v>
      </c>
      <c r="I5311" s="178">
        <v>3.5485296044497606E-4</v>
      </c>
      <c r="J5311" s="178" t="s">
        <v>625</v>
      </c>
    </row>
    <row r="5312" spans="1:10" x14ac:dyDescent="0.45">
      <c r="A5312" s="178" t="s">
        <v>567</v>
      </c>
      <c r="B5312" s="178" t="s">
        <v>568</v>
      </c>
      <c r="C5312" s="178">
        <v>2020</v>
      </c>
      <c r="D5312" s="178" t="s">
        <v>336</v>
      </c>
      <c r="E5312" s="178" t="s">
        <v>337</v>
      </c>
      <c r="F5312" s="178" t="s">
        <v>572</v>
      </c>
      <c r="G5312" s="178">
        <v>65</v>
      </c>
      <c r="H5312" s="178">
        <v>1.7595590179600001E-5</v>
      </c>
      <c r="I5312" s="178">
        <v>1.9707061001152005E-5</v>
      </c>
      <c r="J5312" s="178" t="s">
        <v>625</v>
      </c>
    </row>
    <row r="5313" spans="1:10" x14ac:dyDescent="0.45">
      <c r="A5313" s="178" t="s">
        <v>567</v>
      </c>
      <c r="B5313" s="178" t="s">
        <v>568</v>
      </c>
      <c r="C5313" s="178">
        <v>2020</v>
      </c>
      <c r="D5313" s="178" t="s">
        <v>336</v>
      </c>
      <c r="E5313" s="178" t="s">
        <v>337</v>
      </c>
      <c r="F5313" s="178" t="s">
        <v>571</v>
      </c>
      <c r="G5313" s="178">
        <v>65</v>
      </c>
      <c r="H5313" s="178">
        <v>4.1058090573599997E-5</v>
      </c>
      <c r="I5313" s="178">
        <v>4.5985061442432001E-5</v>
      </c>
      <c r="J5313" s="178" t="s">
        <v>625</v>
      </c>
    </row>
    <row r="5314" spans="1:10" x14ac:dyDescent="0.45">
      <c r="A5314" s="178" t="s">
        <v>567</v>
      </c>
      <c r="B5314" s="178" t="s">
        <v>568</v>
      </c>
      <c r="C5314" s="178">
        <v>2020</v>
      </c>
      <c r="D5314" s="178" t="s">
        <v>336</v>
      </c>
      <c r="E5314" s="178" t="s">
        <v>337</v>
      </c>
      <c r="F5314" s="178" t="s">
        <v>569</v>
      </c>
      <c r="G5314" s="178">
        <v>65</v>
      </c>
      <c r="H5314" s="178">
        <v>1.1397429043426999E-3</v>
      </c>
      <c r="I5314" s="178">
        <v>1.276512052863824E-3</v>
      </c>
      <c r="J5314" s="178" t="s">
        <v>625</v>
      </c>
    </row>
    <row r="5315" spans="1:10" x14ac:dyDescent="0.45">
      <c r="A5315" s="178" t="s">
        <v>567</v>
      </c>
      <c r="B5315" s="178" t="s">
        <v>568</v>
      </c>
      <c r="C5315" s="178">
        <v>2020</v>
      </c>
      <c r="D5315" s="178" t="s">
        <v>336</v>
      </c>
      <c r="E5315" s="178" t="s">
        <v>337</v>
      </c>
      <c r="F5315" s="178" t="s">
        <v>573</v>
      </c>
      <c r="G5315" s="178">
        <v>66</v>
      </c>
      <c r="H5315" s="178">
        <v>3.6203561467119998E-4</v>
      </c>
      <c r="I5315" s="178">
        <v>4.0547988843174401E-4</v>
      </c>
      <c r="J5315" s="178" t="s">
        <v>625</v>
      </c>
    </row>
    <row r="5316" spans="1:10" x14ac:dyDescent="0.45">
      <c r="A5316" s="178" t="s">
        <v>567</v>
      </c>
      <c r="B5316" s="178" t="s">
        <v>568</v>
      </c>
      <c r="C5316" s="178">
        <v>2020</v>
      </c>
      <c r="D5316" s="178" t="s">
        <v>336</v>
      </c>
      <c r="E5316" s="178" t="s">
        <v>337</v>
      </c>
      <c r="F5316" s="178" t="s">
        <v>569</v>
      </c>
      <c r="G5316" s="178">
        <v>67</v>
      </c>
      <c r="H5316" s="178">
        <v>3.3133577089757E-3</v>
      </c>
      <c r="I5316" s="178">
        <v>3.7109606340527844E-3</v>
      </c>
      <c r="J5316" s="178" t="s">
        <v>625</v>
      </c>
    </row>
    <row r="5317" spans="1:10" x14ac:dyDescent="0.45">
      <c r="A5317" s="178" t="s">
        <v>567</v>
      </c>
      <c r="B5317" s="178" t="s">
        <v>568</v>
      </c>
      <c r="C5317" s="178">
        <v>2020</v>
      </c>
      <c r="D5317" s="178" t="s">
        <v>336</v>
      </c>
      <c r="E5317" s="178" t="s">
        <v>337</v>
      </c>
      <c r="F5317" s="178" t="s">
        <v>570</v>
      </c>
      <c r="G5317" s="178">
        <v>67</v>
      </c>
      <c r="H5317" s="178">
        <v>1.3769851648250001E-4</v>
      </c>
      <c r="I5317" s="178">
        <v>1.5422233846040003E-4</v>
      </c>
      <c r="J5317" s="178" t="s">
        <v>625</v>
      </c>
    </row>
    <row r="5318" spans="1:10" x14ac:dyDescent="0.45">
      <c r="A5318" s="178" t="s">
        <v>567</v>
      </c>
      <c r="B5318" s="178" t="s">
        <v>568</v>
      </c>
      <c r="C5318" s="178">
        <v>2020</v>
      </c>
      <c r="D5318" s="178" t="s">
        <v>336</v>
      </c>
      <c r="E5318" s="178" t="s">
        <v>337</v>
      </c>
      <c r="F5318" s="178" t="s">
        <v>572</v>
      </c>
      <c r="G5318" s="178">
        <v>68</v>
      </c>
      <c r="H5318" s="178">
        <v>1.51070244101E-5</v>
      </c>
      <c r="I5318" s="178">
        <v>1.6919867339312004E-5</v>
      </c>
      <c r="J5318" s="178" t="s">
        <v>625</v>
      </c>
    </row>
    <row r="5319" spans="1:10" x14ac:dyDescent="0.45">
      <c r="A5319" s="178" t="s">
        <v>567</v>
      </c>
      <c r="B5319" s="178" t="s">
        <v>568</v>
      </c>
      <c r="C5319" s="178">
        <v>2020</v>
      </c>
      <c r="D5319" s="178" t="s">
        <v>336</v>
      </c>
      <c r="E5319" s="178" t="s">
        <v>337</v>
      </c>
      <c r="F5319" s="178" t="s">
        <v>571</v>
      </c>
      <c r="G5319" s="178">
        <v>68</v>
      </c>
      <c r="H5319" s="178">
        <v>4.1347979276899997E-5</v>
      </c>
      <c r="I5319" s="178">
        <v>4.6309736790128E-5</v>
      </c>
      <c r="J5319" s="178" t="s">
        <v>625</v>
      </c>
    </row>
    <row r="5320" spans="1:10" x14ac:dyDescent="0.45">
      <c r="A5320" s="178" t="s">
        <v>567</v>
      </c>
      <c r="B5320" s="178" t="s">
        <v>568</v>
      </c>
      <c r="C5320" s="178">
        <v>2020</v>
      </c>
      <c r="D5320" s="178" t="s">
        <v>336</v>
      </c>
      <c r="E5320" s="178" t="s">
        <v>337</v>
      </c>
      <c r="F5320" s="178" t="s">
        <v>574</v>
      </c>
      <c r="G5320" s="178">
        <v>68</v>
      </c>
      <c r="H5320" s="178">
        <v>2.0463322289290001E-4</v>
      </c>
      <c r="I5320" s="178">
        <v>2.2918920964004803E-4</v>
      </c>
      <c r="J5320" s="178" t="s">
        <v>626</v>
      </c>
    </row>
    <row r="5321" spans="1:10" x14ac:dyDescent="0.45">
      <c r="A5321" s="178" t="s">
        <v>567</v>
      </c>
      <c r="B5321" s="178" t="s">
        <v>568</v>
      </c>
      <c r="C5321" s="178">
        <v>2020</v>
      </c>
      <c r="D5321" s="178" t="s">
        <v>336</v>
      </c>
      <c r="E5321" s="178" t="s">
        <v>337</v>
      </c>
      <c r="F5321" s="178" t="s">
        <v>570</v>
      </c>
      <c r="G5321" s="178">
        <v>68</v>
      </c>
      <c r="H5321" s="178">
        <v>1.603533892194E-4</v>
      </c>
      <c r="I5321" s="178">
        <v>1.7959579592572803E-4</v>
      </c>
      <c r="J5321" s="178" t="s">
        <v>625</v>
      </c>
    </row>
    <row r="5322" spans="1:10" x14ac:dyDescent="0.45">
      <c r="A5322" s="178" t="s">
        <v>567</v>
      </c>
      <c r="B5322" s="178" t="s">
        <v>568</v>
      </c>
      <c r="C5322" s="178">
        <v>2020</v>
      </c>
      <c r="D5322" s="178" t="s">
        <v>336</v>
      </c>
      <c r="E5322" s="178" t="s">
        <v>337</v>
      </c>
      <c r="F5322" s="178" t="s">
        <v>574</v>
      </c>
      <c r="G5322" s="178">
        <v>69</v>
      </c>
      <c r="H5322" s="178">
        <v>2.030337054748E-4</v>
      </c>
      <c r="I5322" s="178">
        <v>2.2739775013177604E-4</v>
      </c>
      <c r="J5322" s="178" t="s">
        <v>626</v>
      </c>
    </row>
    <row r="5323" spans="1:10" x14ac:dyDescent="0.45">
      <c r="A5323" s="178" t="s">
        <v>567</v>
      </c>
      <c r="B5323" s="178" t="s">
        <v>568</v>
      </c>
      <c r="C5323" s="178">
        <v>2020</v>
      </c>
      <c r="D5323" s="178" t="s">
        <v>336</v>
      </c>
      <c r="E5323" s="178" t="s">
        <v>337</v>
      </c>
      <c r="F5323" s="178" t="s">
        <v>569</v>
      </c>
      <c r="G5323" s="178">
        <v>69</v>
      </c>
      <c r="H5323" s="178">
        <v>2.1447314647957999E-3</v>
      </c>
      <c r="I5323" s="178">
        <v>2.4020992405712959E-3</v>
      </c>
      <c r="J5323" s="178" t="s">
        <v>625</v>
      </c>
    </row>
    <row r="5324" spans="1:10" x14ac:dyDescent="0.45">
      <c r="A5324" s="178" t="s">
        <v>567</v>
      </c>
      <c r="B5324" s="178" t="s">
        <v>568</v>
      </c>
      <c r="C5324" s="178">
        <v>2020</v>
      </c>
      <c r="D5324" s="178" t="s">
        <v>336</v>
      </c>
      <c r="E5324" s="178" t="s">
        <v>337</v>
      </c>
      <c r="F5324" s="178" t="s">
        <v>573</v>
      </c>
      <c r="G5324" s="178">
        <v>69</v>
      </c>
      <c r="H5324" s="178">
        <v>3.4868172951970001E-4</v>
      </c>
      <c r="I5324" s="178">
        <v>3.9052353706206403E-4</v>
      </c>
      <c r="J5324" s="178" t="s">
        <v>625</v>
      </c>
    </row>
    <row r="5325" spans="1:10" x14ac:dyDescent="0.45">
      <c r="A5325" s="178" t="s">
        <v>567</v>
      </c>
      <c r="B5325" s="178" t="s">
        <v>568</v>
      </c>
      <c r="C5325" s="178">
        <v>2020</v>
      </c>
      <c r="D5325" s="178" t="s">
        <v>336</v>
      </c>
      <c r="E5325" s="178" t="s">
        <v>337</v>
      </c>
      <c r="F5325" s="178" t="s">
        <v>570</v>
      </c>
      <c r="G5325" s="178">
        <v>69</v>
      </c>
      <c r="H5325" s="178">
        <v>1.577743387315E-4</v>
      </c>
      <c r="I5325" s="178">
        <v>1.7670725937928E-4</v>
      </c>
      <c r="J5325" s="178" t="s">
        <v>625</v>
      </c>
    </row>
    <row r="5326" spans="1:10" x14ac:dyDescent="0.45">
      <c r="A5326" s="178" t="s">
        <v>567</v>
      </c>
      <c r="B5326" s="178" t="s">
        <v>568</v>
      </c>
      <c r="C5326" s="178">
        <v>2020</v>
      </c>
      <c r="D5326" s="178" t="s">
        <v>336</v>
      </c>
      <c r="E5326" s="178" t="s">
        <v>337</v>
      </c>
      <c r="F5326" s="178" t="s">
        <v>570</v>
      </c>
      <c r="G5326" s="178">
        <v>70</v>
      </c>
      <c r="H5326" s="178">
        <v>5.5232013983189999E-4</v>
      </c>
      <c r="I5326" s="178">
        <v>6.18598556611728E-4</v>
      </c>
      <c r="J5326" s="178" t="s">
        <v>625</v>
      </c>
    </row>
    <row r="5327" spans="1:10" x14ac:dyDescent="0.45">
      <c r="A5327" s="178" t="s">
        <v>567</v>
      </c>
      <c r="B5327" s="178" t="s">
        <v>568</v>
      </c>
      <c r="C5327" s="178">
        <v>2020</v>
      </c>
      <c r="D5327" s="178" t="s">
        <v>336</v>
      </c>
      <c r="E5327" s="178" t="s">
        <v>337</v>
      </c>
      <c r="F5327" s="178" t="s">
        <v>571</v>
      </c>
      <c r="G5327" s="178">
        <v>70</v>
      </c>
      <c r="H5327" s="178">
        <v>7.6260883361099999E-5</v>
      </c>
      <c r="I5327" s="178">
        <v>8.5412189364432001E-5</v>
      </c>
      <c r="J5327" s="178" t="s">
        <v>625</v>
      </c>
    </row>
    <row r="5328" spans="1:10" x14ac:dyDescent="0.45">
      <c r="A5328" s="178" t="s">
        <v>567</v>
      </c>
      <c r="B5328" s="178" t="s">
        <v>568</v>
      </c>
      <c r="C5328" s="178">
        <v>2020</v>
      </c>
      <c r="D5328" s="178" t="s">
        <v>336</v>
      </c>
      <c r="E5328" s="178" t="s">
        <v>337</v>
      </c>
      <c r="F5328" s="178" t="s">
        <v>569</v>
      </c>
      <c r="G5328" s="178">
        <v>71</v>
      </c>
      <c r="H5328" s="178">
        <v>2.164006466046E-3</v>
      </c>
      <c r="I5328" s="178">
        <v>2.4236872419715204E-3</v>
      </c>
      <c r="J5328" s="178" t="s">
        <v>625</v>
      </c>
    </row>
    <row r="5329" spans="1:10" x14ac:dyDescent="0.45">
      <c r="A5329" s="178" t="s">
        <v>567</v>
      </c>
      <c r="B5329" s="178" t="s">
        <v>568</v>
      </c>
      <c r="C5329" s="178">
        <v>2020</v>
      </c>
      <c r="D5329" s="178" t="s">
        <v>336</v>
      </c>
      <c r="E5329" s="178" t="s">
        <v>337</v>
      </c>
      <c r="F5329" s="178" t="s">
        <v>571</v>
      </c>
      <c r="G5329" s="178">
        <v>71</v>
      </c>
      <c r="H5329" s="178">
        <v>3.7711630284299997E-5</v>
      </c>
      <c r="I5329" s="178">
        <v>4.2237025918416002E-5</v>
      </c>
      <c r="J5329" s="178" t="s">
        <v>625</v>
      </c>
    </row>
    <row r="5330" spans="1:10" x14ac:dyDescent="0.45">
      <c r="A5330" s="178" t="s">
        <v>567</v>
      </c>
      <c r="B5330" s="178" t="s">
        <v>568</v>
      </c>
      <c r="C5330" s="178">
        <v>2020</v>
      </c>
      <c r="D5330" s="178" t="s">
        <v>336</v>
      </c>
      <c r="E5330" s="178" t="s">
        <v>337</v>
      </c>
      <c r="F5330" s="178" t="s">
        <v>570</v>
      </c>
      <c r="G5330" s="178">
        <v>72</v>
      </c>
      <c r="H5330" s="178">
        <v>2.7245884120930003E-4</v>
      </c>
      <c r="I5330" s="178">
        <v>3.0515390215441607E-4</v>
      </c>
      <c r="J5330" s="178" t="s">
        <v>625</v>
      </c>
    </row>
    <row r="5331" spans="1:10" x14ac:dyDescent="0.45">
      <c r="A5331" s="178" t="s">
        <v>567</v>
      </c>
      <c r="B5331" s="178" t="s">
        <v>568</v>
      </c>
      <c r="C5331" s="178">
        <v>2020</v>
      </c>
      <c r="D5331" s="178" t="s">
        <v>336</v>
      </c>
      <c r="E5331" s="178" t="s">
        <v>337</v>
      </c>
      <c r="F5331" s="178" t="s">
        <v>574</v>
      </c>
      <c r="G5331" s="178">
        <v>72</v>
      </c>
      <c r="H5331" s="178">
        <v>1.959811343113E-4</v>
      </c>
      <c r="I5331" s="178">
        <v>2.1949887042865604E-4</v>
      </c>
      <c r="J5331" s="178" t="s">
        <v>626</v>
      </c>
    </row>
    <row r="5332" spans="1:10" x14ac:dyDescent="0.45">
      <c r="A5332" s="178" t="s">
        <v>567</v>
      </c>
      <c r="B5332" s="178" t="s">
        <v>568</v>
      </c>
      <c r="C5332" s="178">
        <v>2020</v>
      </c>
      <c r="D5332" s="178" t="s">
        <v>336</v>
      </c>
      <c r="E5332" s="178" t="s">
        <v>337</v>
      </c>
      <c r="F5332" s="178" t="s">
        <v>571</v>
      </c>
      <c r="G5332" s="178">
        <v>73</v>
      </c>
      <c r="H5332" s="178">
        <v>4.0175378671799999E-5</v>
      </c>
      <c r="I5332" s="178">
        <v>4.4996424112416004E-5</v>
      </c>
      <c r="J5332" s="178" t="s">
        <v>625</v>
      </c>
    </row>
    <row r="5333" spans="1:10" x14ac:dyDescent="0.45">
      <c r="A5333" s="178" t="s">
        <v>567</v>
      </c>
      <c r="B5333" s="178" t="s">
        <v>568</v>
      </c>
      <c r="C5333" s="178">
        <v>2020</v>
      </c>
      <c r="D5333" s="178" t="s">
        <v>336</v>
      </c>
      <c r="E5333" s="178" t="s">
        <v>337</v>
      </c>
      <c r="F5333" s="178" t="s">
        <v>569</v>
      </c>
      <c r="G5333" s="178">
        <v>73</v>
      </c>
      <c r="H5333" s="178">
        <v>1.0161701356992E-3</v>
      </c>
      <c r="I5333" s="178">
        <v>1.1381105519831041E-3</v>
      </c>
      <c r="J5333" s="178" t="s">
        <v>625</v>
      </c>
    </row>
    <row r="5334" spans="1:10" x14ac:dyDescent="0.45">
      <c r="A5334" s="178" t="s">
        <v>567</v>
      </c>
      <c r="B5334" s="178" t="s">
        <v>568</v>
      </c>
      <c r="C5334" s="178">
        <v>2020</v>
      </c>
      <c r="D5334" s="178" t="s">
        <v>336</v>
      </c>
      <c r="E5334" s="178" t="s">
        <v>337</v>
      </c>
      <c r="F5334" s="178" t="s">
        <v>574</v>
      </c>
      <c r="G5334" s="178">
        <v>73</v>
      </c>
      <c r="H5334" s="178">
        <v>1.9045607768929999E-4</v>
      </c>
      <c r="I5334" s="178">
        <v>2.13310807012016E-4</v>
      </c>
      <c r="J5334" s="178" t="s">
        <v>626</v>
      </c>
    </row>
    <row r="5335" spans="1:10" x14ac:dyDescent="0.45">
      <c r="A5335" s="178" t="s">
        <v>567</v>
      </c>
      <c r="B5335" s="178" t="s">
        <v>568</v>
      </c>
      <c r="C5335" s="178">
        <v>2020</v>
      </c>
      <c r="D5335" s="178" t="s">
        <v>336</v>
      </c>
      <c r="E5335" s="178" t="s">
        <v>337</v>
      </c>
      <c r="F5335" s="178" t="s">
        <v>570</v>
      </c>
      <c r="G5335" s="178">
        <v>74</v>
      </c>
      <c r="H5335" s="178">
        <v>2.5089575501620001E-4</v>
      </c>
      <c r="I5335" s="178">
        <v>2.8100324561814403E-4</v>
      </c>
      <c r="J5335" s="178" t="s">
        <v>625</v>
      </c>
    </row>
    <row r="5336" spans="1:10" x14ac:dyDescent="0.45">
      <c r="A5336" s="178" t="s">
        <v>567</v>
      </c>
      <c r="B5336" s="178" t="s">
        <v>568</v>
      </c>
      <c r="C5336" s="178">
        <v>2020</v>
      </c>
      <c r="D5336" s="178" t="s">
        <v>336</v>
      </c>
      <c r="E5336" s="178" t="s">
        <v>337</v>
      </c>
      <c r="F5336" s="178" t="s">
        <v>570</v>
      </c>
      <c r="G5336" s="178">
        <v>75</v>
      </c>
      <c r="H5336" s="178">
        <v>1.247002801392E-4</v>
      </c>
      <c r="I5336" s="178">
        <v>1.3966431375590403E-4</v>
      </c>
      <c r="J5336" s="178" t="s">
        <v>625</v>
      </c>
    </row>
    <row r="5337" spans="1:10" x14ac:dyDescent="0.45">
      <c r="A5337" s="178" t="s">
        <v>567</v>
      </c>
      <c r="B5337" s="178" t="s">
        <v>568</v>
      </c>
      <c r="C5337" s="178">
        <v>2020</v>
      </c>
      <c r="D5337" s="178" t="s">
        <v>336</v>
      </c>
      <c r="E5337" s="178" t="s">
        <v>337</v>
      </c>
      <c r="F5337" s="178" t="s">
        <v>569</v>
      </c>
      <c r="G5337" s="178">
        <v>75</v>
      </c>
      <c r="H5337" s="178">
        <v>9.8265067208559991E-4</v>
      </c>
      <c r="I5337" s="178">
        <v>1.100568752735872E-3</v>
      </c>
      <c r="J5337" s="178" t="s">
        <v>625</v>
      </c>
    </row>
    <row r="5338" spans="1:10" x14ac:dyDescent="0.45">
      <c r="A5338" s="178" t="s">
        <v>567</v>
      </c>
      <c r="B5338" s="178" t="s">
        <v>568</v>
      </c>
      <c r="C5338" s="178">
        <v>2020</v>
      </c>
      <c r="D5338" s="178" t="s">
        <v>336</v>
      </c>
      <c r="E5338" s="178" t="s">
        <v>337</v>
      </c>
      <c r="F5338" s="178" t="s">
        <v>574</v>
      </c>
      <c r="G5338" s="178">
        <v>75</v>
      </c>
      <c r="H5338" s="178">
        <v>1.871975546237E-4</v>
      </c>
      <c r="I5338" s="178">
        <v>2.0966126117854403E-4</v>
      </c>
      <c r="J5338" s="178" t="s">
        <v>626</v>
      </c>
    </row>
    <row r="5339" spans="1:10" x14ac:dyDescent="0.45">
      <c r="A5339" s="178" t="s">
        <v>567</v>
      </c>
      <c r="B5339" s="178" t="s">
        <v>568</v>
      </c>
      <c r="C5339" s="178">
        <v>2020</v>
      </c>
      <c r="D5339" s="178" t="s">
        <v>336</v>
      </c>
      <c r="E5339" s="178" t="s">
        <v>337</v>
      </c>
      <c r="F5339" s="178" t="s">
        <v>570</v>
      </c>
      <c r="G5339" s="178">
        <v>76</v>
      </c>
      <c r="H5339" s="178">
        <v>1.223703875439E-4</v>
      </c>
      <c r="I5339" s="178">
        <v>1.3705483404916801E-4</v>
      </c>
      <c r="J5339" s="178" t="s">
        <v>625</v>
      </c>
    </row>
    <row r="5340" spans="1:10" x14ac:dyDescent="0.45">
      <c r="A5340" s="178" t="s">
        <v>567</v>
      </c>
      <c r="B5340" s="178" t="s">
        <v>568</v>
      </c>
      <c r="C5340" s="178">
        <v>2020</v>
      </c>
      <c r="D5340" s="178" t="s">
        <v>336</v>
      </c>
      <c r="E5340" s="178" t="s">
        <v>337</v>
      </c>
      <c r="F5340" s="178" t="s">
        <v>569</v>
      </c>
      <c r="G5340" s="178">
        <v>76</v>
      </c>
      <c r="H5340" s="178">
        <v>3.0678678303956998E-3</v>
      </c>
      <c r="I5340" s="178">
        <v>3.4360119700431843E-3</v>
      </c>
      <c r="J5340" s="178" t="s">
        <v>625</v>
      </c>
    </row>
    <row r="5341" spans="1:10" x14ac:dyDescent="0.45">
      <c r="A5341" s="178" t="s">
        <v>567</v>
      </c>
      <c r="B5341" s="178" t="s">
        <v>568</v>
      </c>
      <c r="C5341" s="178">
        <v>2020</v>
      </c>
      <c r="D5341" s="178" t="s">
        <v>336</v>
      </c>
      <c r="E5341" s="178" t="s">
        <v>337</v>
      </c>
      <c r="F5341" s="178" t="s">
        <v>572</v>
      </c>
      <c r="G5341" s="178">
        <v>77</v>
      </c>
      <c r="H5341" s="178">
        <v>2.6563716346599998E-5</v>
      </c>
      <c r="I5341" s="178">
        <v>2.9751362308192E-5</v>
      </c>
      <c r="J5341" s="178" t="s">
        <v>625</v>
      </c>
    </row>
    <row r="5342" spans="1:10" x14ac:dyDescent="0.45">
      <c r="A5342" s="178" t="s">
        <v>567</v>
      </c>
      <c r="B5342" s="178" t="s">
        <v>568</v>
      </c>
      <c r="C5342" s="178">
        <v>2020</v>
      </c>
      <c r="D5342" s="178" t="s">
        <v>336</v>
      </c>
      <c r="E5342" s="178" t="s">
        <v>337</v>
      </c>
      <c r="F5342" s="178" t="s">
        <v>570</v>
      </c>
      <c r="G5342" s="178">
        <v>78</v>
      </c>
      <c r="H5342" s="178">
        <v>1.194145734189E-4</v>
      </c>
      <c r="I5342" s="178">
        <v>1.33744322229168E-4</v>
      </c>
      <c r="J5342" s="178" t="s">
        <v>625</v>
      </c>
    </row>
    <row r="5343" spans="1:10" x14ac:dyDescent="0.45">
      <c r="A5343" s="178" t="s">
        <v>567</v>
      </c>
      <c r="B5343" s="178" t="s">
        <v>568</v>
      </c>
      <c r="C5343" s="178">
        <v>2020</v>
      </c>
      <c r="D5343" s="178" t="s">
        <v>336</v>
      </c>
      <c r="E5343" s="178" t="s">
        <v>337</v>
      </c>
      <c r="F5343" s="178" t="s">
        <v>573</v>
      </c>
      <c r="G5343" s="178">
        <v>78</v>
      </c>
      <c r="H5343" s="178">
        <v>4.5108515769239999E-4</v>
      </c>
      <c r="I5343" s="178">
        <v>5.0521537661548808E-4</v>
      </c>
      <c r="J5343" s="178" t="s">
        <v>625</v>
      </c>
    </row>
    <row r="5344" spans="1:10" x14ac:dyDescent="0.45">
      <c r="A5344" s="178" t="s">
        <v>567</v>
      </c>
      <c r="B5344" s="178" t="s">
        <v>568</v>
      </c>
      <c r="C5344" s="178">
        <v>2020</v>
      </c>
      <c r="D5344" s="178" t="s">
        <v>336</v>
      </c>
      <c r="E5344" s="178" t="s">
        <v>337</v>
      </c>
      <c r="F5344" s="178" t="s">
        <v>569</v>
      </c>
      <c r="G5344" s="178">
        <v>78</v>
      </c>
      <c r="H5344" s="178">
        <v>9.4548490596939999E-4</v>
      </c>
      <c r="I5344" s="178">
        <v>1.0589430946857281E-3</v>
      </c>
      <c r="J5344" s="178" t="s">
        <v>625</v>
      </c>
    </row>
    <row r="5345" spans="1:10" x14ac:dyDescent="0.45">
      <c r="A5345" s="178" t="s">
        <v>567</v>
      </c>
      <c r="B5345" s="178" t="s">
        <v>568</v>
      </c>
      <c r="C5345" s="178">
        <v>2020</v>
      </c>
      <c r="D5345" s="178" t="s">
        <v>336</v>
      </c>
      <c r="E5345" s="178" t="s">
        <v>337</v>
      </c>
      <c r="F5345" s="178" t="s">
        <v>570</v>
      </c>
      <c r="G5345" s="178">
        <v>79</v>
      </c>
      <c r="H5345" s="178">
        <v>3.5510708403309999E-4</v>
      </c>
      <c r="I5345" s="178">
        <v>3.9771993411707204E-4</v>
      </c>
      <c r="J5345" s="178" t="s">
        <v>625</v>
      </c>
    </row>
    <row r="5346" spans="1:10" x14ac:dyDescent="0.45">
      <c r="A5346" s="178" t="s">
        <v>567</v>
      </c>
      <c r="B5346" s="178" t="s">
        <v>568</v>
      </c>
      <c r="C5346" s="178">
        <v>2020</v>
      </c>
      <c r="D5346" s="178" t="s">
        <v>336</v>
      </c>
      <c r="E5346" s="178" t="s">
        <v>337</v>
      </c>
      <c r="F5346" s="178" t="s">
        <v>569</v>
      </c>
      <c r="G5346" s="178">
        <v>79</v>
      </c>
      <c r="H5346" s="178">
        <v>1.8837641691789001E-3</v>
      </c>
      <c r="I5346" s="178">
        <v>2.1098158694803685E-3</v>
      </c>
      <c r="J5346" s="178" t="s">
        <v>625</v>
      </c>
    </row>
    <row r="5347" spans="1:10" x14ac:dyDescent="0.45">
      <c r="A5347" s="178" t="s">
        <v>567</v>
      </c>
      <c r="B5347" s="178" t="s">
        <v>568</v>
      </c>
      <c r="C5347" s="178">
        <v>2020</v>
      </c>
      <c r="D5347" s="178" t="s">
        <v>336</v>
      </c>
      <c r="E5347" s="178" t="s">
        <v>337</v>
      </c>
      <c r="F5347" s="178" t="s">
        <v>574</v>
      </c>
      <c r="G5347" s="178">
        <v>79</v>
      </c>
      <c r="H5347" s="178">
        <v>1.7904727428689999E-4</v>
      </c>
      <c r="I5347" s="178">
        <v>2.0053294720132802E-4</v>
      </c>
      <c r="J5347" s="178" t="s">
        <v>626</v>
      </c>
    </row>
    <row r="5348" spans="1:10" x14ac:dyDescent="0.45">
      <c r="A5348" s="178" t="s">
        <v>567</v>
      </c>
      <c r="B5348" s="178" t="s">
        <v>568</v>
      </c>
      <c r="C5348" s="178">
        <v>2020</v>
      </c>
      <c r="D5348" s="178" t="s">
        <v>336</v>
      </c>
      <c r="E5348" s="178" t="s">
        <v>337</v>
      </c>
      <c r="F5348" s="178" t="s">
        <v>573</v>
      </c>
      <c r="G5348" s="178">
        <v>79</v>
      </c>
      <c r="H5348" s="178">
        <v>3.1898156157689997E-4</v>
      </c>
      <c r="I5348" s="178">
        <v>3.5725934896612798E-4</v>
      </c>
      <c r="J5348" s="178" t="s">
        <v>625</v>
      </c>
    </row>
    <row r="5349" spans="1:10" x14ac:dyDescent="0.45">
      <c r="A5349" s="178" t="s">
        <v>567</v>
      </c>
      <c r="B5349" s="178" t="s">
        <v>568</v>
      </c>
      <c r="C5349" s="178">
        <v>2020</v>
      </c>
      <c r="D5349" s="178" t="s">
        <v>336</v>
      </c>
      <c r="E5349" s="178" t="s">
        <v>337</v>
      </c>
      <c r="F5349" s="178" t="s">
        <v>571</v>
      </c>
      <c r="G5349" s="178">
        <v>80</v>
      </c>
      <c r="H5349" s="178">
        <v>3.3216205338199997E-5</v>
      </c>
      <c r="I5349" s="178">
        <v>3.7202149978783997E-5</v>
      </c>
      <c r="J5349" s="178" t="s">
        <v>625</v>
      </c>
    </row>
    <row r="5350" spans="1:10" x14ac:dyDescent="0.45">
      <c r="A5350" s="178" t="s">
        <v>567</v>
      </c>
      <c r="B5350" s="178" t="s">
        <v>568</v>
      </c>
      <c r="C5350" s="178">
        <v>2020</v>
      </c>
      <c r="D5350" s="178" t="s">
        <v>336</v>
      </c>
      <c r="E5350" s="178" t="s">
        <v>337</v>
      </c>
      <c r="F5350" s="178" t="s">
        <v>570</v>
      </c>
      <c r="G5350" s="178">
        <v>80</v>
      </c>
      <c r="H5350" s="178">
        <v>2.331217110623E-4</v>
      </c>
      <c r="I5350" s="178">
        <v>2.6109631638977603E-4</v>
      </c>
      <c r="J5350" s="178" t="s">
        <v>625</v>
      </c>
    </row>
    <row r="5351" spans="1:10" x14ac:dyDescent="0.45">
      <c r="A5351" s="178" t="s">
        <v>567</v>
      </c>
      <c r="B5351" s="178" t="s">
        <v>568</v>
      </c>
      <c r="C5351" s="178">
        <v>2020</v>
      </c>
      <c r="D5351" s="178" t="s">
        <v>336</v>
      </c>
      <c r="E5351" s="178" t="s">
        <v>337</v>
      </c>
      <c r="F5351" s="178" t="s">
        <v>570</v>
      </c>
      <c r="G5351" s="178">
        <v>81</v>
      </c>
      <c r="H5351" s="178">
        <v>1.2574929860419999E-4</v>
      </c>
      <c r="I5351" s="178">
        <v>1.4083921443670401E-4</v>
      </c>
      <c r="J5351" s="178" t="s">
        <v>625</v>
      </c>
    </row>
    <row r="5352" spans="1:10" x14ac:dyDescent="0.45">
      <c r="A5352" s="178" t="s">
        <v>567</v>
      </c>
      <c r="B5352" s="178" t="s">
        <v>568</v>
      </c>
      <c r="C5352" s="178">
        <v>2020</v>
      </c>
      <c r="D5352" s="178" t="s">
        <v>336</v>
      </c>
      <c r="E5352" s="178" t="s">
        <v>337</v>
      </c>
      <c r="F5352" s="178" t="s">
        <v>573</v>
      </c>
      <c r="G5352" s="178">
        <v>82</v>
      </c>
      <c r="H5352" s="178">
        <v>3.2753092818890001E-4</v>
      </c>
      <c r="I5352" s="178">
        <v>3.6683463957156803E-4</v>
      </c>
      <c r="J5352" s="178" t="s">
        <v>625</v>
      </c>
    </row>
    <row r="5353" spans="1:10" x14ac:dyDescent="0.45">
      <c r="A5353" s="178" t="s">
        <v>567</v>
      </c>
      <c r="B5353" s="178" t="s">
        <v>568</v>
      </c>
      <c r="C5353" s="178">
        <v>2020</v>
      </c>
      <c r="D5353" s="178" t="s">
        <v>336</v>
      </c>
      <c r="E5353" s="178" t="s">
        <v>337</v>
      </c>
      <c r="F5353" s="178" t="s">
        <v>572</v>
      </c>
      <c r="G5353" s="178">
        <v>82</v>
      </c>
      <c r="H5353" s="178">
        <v>2.5180380362100001E-5</v>
      </c>
      <c r="I5353" s="178">
        <v>2.8202026005552003E-5</v>
      </c>
      <c r="J5353" s="178" t="s">
        <v>625</v>
      </c>
    </row>
    <row r="5354" spans="1:10" x14ac:dyDescent="0.45">
      <c r="A5354" s="178" t="s">
        <v>567</v>
      </c>
      <c r="B5354" s="178" t="s">
        <v>568</v>
      </c>
      <c r="C5354" s="178">
        <v>2020</v>
      </c>
      <c r="D5354" s="178" t="s">
        <v>336</v>
      </c>
      <c r="E5354" s="178" t="s">
        <v>337</v>
      </c>
      <c r="F5354" s="178" t="s">
        <v>571</v>
      </c>
      <c r="G5354" s="178">
        <v>83</v>
      </c>
      <c r="H5354" s="178">
        <v>3.1705400033400003E-5</v>
      </c>
      <c r="I5354" s="178">
        <v>3.5510048037408006E-5</v>
      </c>
      <c r="J5354" s="178" t="s">
        <v>625</v>
      </c>
    </row>
    <row r="5355" spans="1:10" x14ac:dyDescent="0.45">
      <c r="A5355" s="178" t="s">
        <v>567</v>
      </c>
      <c r="B5355" s="178" t="s">
        <v>568</v>
      </c>
      <c r="C5355" s="178">
        <v>2020</v>
      </c>
      <c r="D5355" s="178" t="s">
        <v>336</v>
      </c>
      <c r="E5355" s="178" t="s">
        <v>337</v>
      </c>
      <c r="F5355" s="178" t="s">
        <v>569</v>
      </c>
      <c r="G5355" s="178">
        <v>83</v>
      </c>
      <c r="H5355" s="178">
        <v>8.8993599638339995E-4</v>
      </c>
      <c r="I5355" s="178">
        <v>9.9672831594940802E-4</v>
      </c>
      <c r="J5355" s="178" t="s">
        <v>625</v>
      </c>
    </row>
    <row r="5356" spans="1:10" x14ac:dyDescent="0.45">
      <c r="A5356" s="178" t="s">
        <v>567</v>
      </c>
      <c r="B5356" s="178" t="s">
        <v>568</v>
      </c>
      <c r="C5356" s="178">
        <v>2020</v>
      </c>
      <c r="D5356" s="178" t="s">
        <v>336</v>
      </c>
      <c r="E5356" s="178" t="s">
        <v>337</v>
      </c>
      <c r="F5356" s="178" t="s">
        <v>574</v>
      </c>
      <c r="G5356" s="178">
        <v>83</v>
      </c>
      <c r="H5356" s="178">
        <v>1.6625033458689999E-4</v>
      </c>
      <c r="I5356" s="178">
        <v>1.86200374737328E-4</v>
      </c>
      <c r="J5356" s="178" t="s">
        <v>626</v>
      </c>
    </row>
    <row r="5357" spans="1:10" x14ac:dyDescent="0.45">
      <c r="A5357" s="178" t="s">
        <v>567</v>
      </c>
      <c r="B5357" s="178" t="s">
        <v>568</v>
      </c>
      <c r="C5357" s="178">
        <v>2020</v>
      </c>
      <c r="D5357" s="178" t="s">
        <v>336</v>
      </c>
      <c r="E5357" s="178" t="s">
        <v>337</v>
      </c>
      <c r="F5357" s="178" t="s">
        <v>569</v>
      </c>
      <c r="G5357" s="178">
        <v>84</v>
      </c>
      <c r="H5357" s="178">
        <v>8.9114985894410003E-4</v>
      </c>
      <c r="I5357" s="178">
        <v>9.9808784201739216E-4</v>
      </c>
      <c r="J5357" s="178" t="s">
        <v>625</v>
      </c>
    </row>
    <row r="5358" spans="1:10" x14ac:dyDescent="0.45">
      <c r="A5358" s="178" t="s">
        <v>567</v>
      </c>
      <c r="B5358" s="178" t="s">
        <v>568</v>
      </c>
      <c r="C5358" s="178">
        <v>2020</v>
      </c>
      <c r="D5358" s="178" t="s">
        <v>336</v>
      </c>
      <c r="E5358" s="178" t="s">
        <v>337</v>
      </c>
      <c r="F5358" s="178" t="s">
        <v>570</v>
      </c>
      <c r="G5358" s="178">
        <v>85</v>
      </c>
      <c r="H5358" s="178">
        <v>2.2146898118079999E-4</v>
      </c>
      <c r="I5358" s="178">
        <v>2.4804525892249603E-4</v>
      </c>
      <c r="J5358" s="178" t="s">
        <v>625</v>
      </c>
    </row>
    <row r="5359" spans="1:10" x14ac:dyDescent="0.45">
      <c r="A5359" s="178" t="s">
        <v>567</v>
      </c>
      <c r="B5359" s="178" t="s">
        <v>568</v>
      </c>
      <c r="C5359" s="178">
        <v>2020</v>
      </c>
      <c r="D5359" s="178" t="s">
        <v>336</v>
      </c>
      <c r="E5359" s="178" t="s">
        <v>337</v>
      </c>
      <c r="F5359" s="178" t="s">
        <v>571</v>
      </c>
      <c r="G5359" s="178">
        <v>85</v>
      </c>
      <c r="H5359" s="178">
        <v>3.1200579542200003E-5</v>
      </c>
      <c r="I5359" s="178">
        <v>3.4944649087264009E-5</v>
      </c>
      <c r="J5359" s="178" t="s">
        <v>625</v>
      </c>
    </row>
    <row r="5360" spans="1:10" x14ac:dyDescent="0.45">
      <c r="A5360" s="178" t="s">
        <v>567</v>
      </c>
      <c r="B5360" s="178" t="s">
        <v>568</v>
      </c>
      <c r="C5360" s="178">
        <v>2020</v>
      </c>
      <c r="D5360" s="178" t="s">
        <v>336</v>
      </c>
      <c r="E5360" s="178" t="s">
        <v>337</v>
      </c>
      <c r="F5360" s="178" t="s">
        <v>574</v>
      </c>
      <c r="G5360" s="178">
        <v>85</v>
      </c>
      <c r="H5360" s="178">
        <v>1.6483913350379999E-4</v>
      </c>
      <c r="I5360" s="178">
        <v>1.84619829524256E-4</v>
      </c>
      <c r="J5360" s="178" t="s">
        <v>626</v>
      </c>
    </row>
    <row r="5361" spans="1:10" x14ac:dyDescent="0.45">
      <c r="A5361" s="178" t="s">
        <v>567</v>
      </c>
      <c r="B5361" s="178" t="s">
        <v>568</v>
      </c>
      <c r="C5361" s="178">
        <v>2020</v>
      </c>
      <c r="D5361" s="178" t="s">
        <v>336</v>
      </c>
      <c r="E5361" s="178" t="s">
        <v>337</v>
      </c>
      <c r="F5361" s="178" t="s">
        <v>569</v>
      </c>
      <c r="G5361" s="178">
        <v>85</v>
      </c>
      <c r="H5361" s="178">
        <v>8.6381472647189996E-4</v>
      </c>
      <c r="I5361" s="178">
        <v>9.6747249364852802E-4</v>
      </c>
      <c r="J5361" s="178" t="s">
        <v>625</v>
      </c>
    </row>
    <row r="5362" spans="1:10" x14ac:dyDescent="0.45">
      <c r="A5362" s="178" t="s">
        <v>567</v>
      </c>
      <c r="B5362" s="178" t="s">
        <v>568</v>
      </c>
      <c r="C5362" s="178">
        <v>2020</v>
      </c>
      <c r="D5362" s="178" t="s">
        <v>336</v>
      </c>
      <c r="E5362" s="178" t="s">
        <v>337</v>
      </c>
      <c r="F5362" s="178" t="s">
        <v>572</v>
      </c>
      <c r="G5362" s="178">
        <v>85</v>
      </c>
      <c r="H5362" s="178">
        <v>1.2197856449299999E-5</v>
      </c>
      <c r="I5362" s="178">
        <v>1.3661599223216001E-5</v>
      </c>
      <c r="J5362" s="178" t="s">
        <v>625</v>
      </c>
    </row>
    <row r="5363" spans="1:10" x14ac:dyDescent="0.45">
      <c r="A5363" s="178" t="s">
        <v>567</v>
      </c>
      <c r="B5363" s="178" t="s">
        <v>568</v>
      </c>
      <c r="C5363" s="178">
        <v>2020</v>
      </c>
      <c r="D5363" s="178" t="s">
        <v>336</v>
      </c>
      <c r="E5363" s="178" t="s">
        <v>337</v>
      </c>
      <c r="F5363" s="178" t="s">
        <v>569</v>
      </c>
      <c r="G5363" s="178">
        <v>87</v>
      </c>
      <c r="H5363" s="178">
        <v>8.5827929433440005E-4</v>
      </c>
      <c r="I5363" s="178">
        <v>9.612728096545281E-4</v>
      </c>
      <c r="J5363" s="178" t="s">
        <v>625</v>
      </c>
    </row>
    <row r="5364" spans="1:10" x14ac:dyDescent="0.45">
      <c r="A5364" s="178" t="s">
        <v>567</v>
      </c>
      <c r="B5364" s="178" t="s">
        <v>568</v>
      </c>
      <c r="C5364" s="178">
        <v>2020</v>
      </c>
      <c r="D5364" s="178" t="s">
        <v>336</v>
      </c>
      <c r="E5364" s="178" t="s">
        <v>337</v>
      </c>
      <c r="F5364" s="178" t="s">
        <v>571</v>
      </c>
      <c r="G5364" s="178">
        <v>87</v>
      </c>
      <c r="H5364" s="178">
        <v>3.02799089695E-5</v>
      </c>
      <c r="I5364" s="178">
        <v>3.3913498045840001E-5</v>
      </c>
      <c r="J5364" s="178" t="s">
        <v>625</v>
      </c>
    </row>
    <row r="5365" spans="1:10" x14ac:dyDescent="0.45">
      <c r="A5365" s="178" t="s">
        <v>567</v>
      </c>
      <c r="B5365" s="178" t="s">
        <v>568</v>
      </c>
      <c r="C5365" s="178">
        <v>2020</v>
      </c>
      <c r="D5365" s="178" t="s">
        <v>336</v>
      </c>
      <c r="E5365" s="178" t="s">
        <v>337</v>
      </c>
      <c r="F5365" s="178" t="s">
        <v>570</v>
      </c>
      <c r="G5365" s="178">
        <v>87</v>
      </c>
      <c r="H5365" s="178">
        <v>1.063473973772E-4</v>
      </c>
      <c r="I5365" s="178">
        <v>1.19109085062464E-4</v>
      </c>
      <c r="J5365" s="178" t="s">
        <v>625</v>
      </c>
    </row>
    <row r="5366" spans="1:10" x14ac:dyDescent="0.45">
      <c r="A5366" s="178" t="s">
        <v>567</v>
      </c>
      <c r="B5366" s="178" t="s">
        <v>568</v>
      </c>
      <c r="C5366" s="178">
        <v>2020</v>
      </c>
      <c r="D5366" s="178" t="s">
        <v>336</v>
      </c>
      <c r="E5366" s="178" t="s">
        <v>337</v>
      </c>
      <c r="F5366" s="178" t="s">
        <v>571</v>
      </c>
      <c r="G5366" s="178">
        <v>88</v>
      </c>
      <c r="H5366" s="178">
        <v>3.0079207135700002E-5</v>
      </c>
      <c r="I5366" s="178">
        <v>3.3688711991984006E-5</v>
      </c>
      <c r="J5366" s="178" t="s">
        <v>625</v>
      </c>
    </row>
    <row r="5367" spans="1:10" x14ac:dyDescent="0.45">
      <c r="A5367" s="178" t="s">
        <v>567</v>
      </c>
      <c r="B5367" s="178" t="s">
        <v>568</v>
      </c>
      <c r="C5367" s="178">
        <v>2020</v>
      </c>
      <c r="D5367" s="178" t="s">
        <v>336</v>
      </c>
      <c r="E5367" s="178" t="s">
        <v>337</v>
      </c>
      <c r="F5367" s="178" t="s">
        <v>572</v>
      </c>
      <c r="G5367" s="178">
        <v>89</v>
      </c>
      <c r="H5367" s="178">
        <v>2.24997093028E-5</v>
      </c>
      <c r="I5367" s="178">
        <v>2.5199674419136003E-5</v>
      </c>
      <c r="J5367" s="178" t="s">
        <v>625</v>
      </c>
    </row>
    <row r="5368" spans="1:10" x14ac:dyDescent="0.45">
      <c r="A5368" s="178" t="s">
        <v>567</v>
      </c>
      <c r="B5368" s="178" t="s">
        <v>568</v>
      </c>
      <c r="C5368" s="178">
        <v>2020</v>
      </c>
      <c r="D5368" s="178" t="s">
        <v>336</v>
      </c>
      <c r="E5368" s="178" t="s">
        <v>337</v>
      </c>
      <c r="F5368" s="178" t="s">
        <v>574</v>
      </c>
      <c r="G5368" s="178">
        <v>89</v>
      </c>
      <c r="H5368" s="178">
        <v>1.5795035869809999E-4</v>
      </c>
      <c r="I5368" s="178">
        <v>1.76904401741872E-4</v>
      </c>
      <c r="J5368" s="178" t="s">
        <v>626</v>
      </c>
    </row>
    <row r="5369" spans="1:10" x14ac:dyDescent="0.45">
      <c r="A5369" s="178" t="s">
        <v>567</v>
      </c>
      <c r="B5369" s="178" t="s">
        <v>568</v>
      </c>
      <c r="C5369" s="178">
        <v>2020</v>
      </c>
      <c r="D5369" s="178" t="s">
        <v>336</v>
      </c>
      <c r="E5369" s="178" t="s">
        <v>337</v>
      </c>
      <c r="F5369" s="178" t="s">
        <v>570</v>
      </c>
      <c r="G5369" s="178">
        <v>90</v>
      </c>
      <c r="H5369" s="178">
        <v>1.040494389599E-4</v>
      </c>
      <c r="I5369" s="178">
        <v>1.1653537163508801E-4</v>
      </c>
      <c r="J5369" s="178" t="s">
        <v>625</v>
      </c>
    </row>
    <row r="5370" spans="1:10" x14ac:dyDescent="0.45">
      <c r="A5370" s="178" t="s">
        <v>567</v>
      </c>
      <c r="B5370" s="178" t="s">
        <v>568</v>
      </c>
      <c r="C5370" s="178">
        <v>2020</v>
      </c>
      <c r="D5370" s="178" t="s">
        <v>336</v>
      </c>
      <c r="E5370" s="178" t="s">
        <v>337</v>
      </c>
      <c r="F5370" s="178" t="s">
        <v>570</v>
      </c>
      <c r="G5370" s="178">
        <v>91</v>
      </c>
      <c r="H5370" s="178">
        <v>1.0364374611530001E-4</v>
      </c>
      <c r="I5370" s="178">
        <v>1.1608099564913601E-4</v>
      </c>
      <c r="J5370" s="178" t="s">
        <v>625</v>
      </c>
    </row>
    <row r="5371" spans="1:10" x14ac:dyDescent="0.45">
      <c r="A5371" s="178" t="s">
        <v>567</v>
      </c>
      <c r="B5371" s="178" t="s">
        <v>568</v>
      </c>
      <c r="C5371" s="178">
        <v>2020</v>
      </c>
      <c r="D5371" s="178" t="s">
        <v>336</v>
      </c>
      <c r="E5371" s="178" t="s">
        <v>337</v>
      </c>
      <c r="F5371" s="178" t="s">
        <v>569</v>
      </c>
      <c r="G5371" s="178">
        <v>91</v>
      </c>
      <c r="H5371" s="178">
        <v>1.6332070226781001E-3</v>
      </c>
      <c r="I5371" s="178">
        <v>1.8291918653994723E-3</v>
      </c>
      <c r="J5371" s="178" t="s">
        <v>625</v>
      </c>
    </row>
    <row r="5372" spans="1:10" x14ac:dyDescent="0.45">
      <c r="A5372" s="178" t="s">
        <v>567</v>
      </c>
      <c r="B5372" s="178" t="s">
        <v>568</v>
      </c>
      <c r="C5372" s="178">
        <v>2020</v>
      </c>
      <c r="D5372" s="178" t="s">
        <v>336</v>
      </c>
      <c r="E5372" s="178" t="s">
        <v>337</v>
      </c>
      <c r="F5372" s="178" t="s">
        <v>570</v>
      </c>
      <c r="G5372" s="178">
        <v>92</v>
      </c>
      <c r="H5372" s="178">
        <v>1.01824014564E-4</v>
      </c>
      <c r="I5372" s="178">
        <v>1.1404289631168E-4</v>
      </c>
      <c r="J5372" s="178" t="s">
        <v>625</v>
      </c>
    </row>
    <row r="5373" spans="1:10" x14ac:dyDescent="0.45">
      <c r="A5373" s="178" t="s">
        <v>567</v>
      </c>
      <c r="B5373" s="178" t="s">
        <v>568</v>
      </c>
      <c r="C5373" s="178">
        <v>2020</v>
      </c>
      <c r="D5373" s="178" t="s">
        <v>336</v>
      </c>
      <c r="E5373" s="178" t="s">
        <v>337</v>
      </c>
      <c r="F5373" s="178" t="s">
        <v>569</v>
      </c>
      <c r="G5373" s="178">
        <v>92</v>
      </c>
      <c r="H5373" s="178">
        <v>1.7294632270932E-3</v>
      </c>
      <c r="I5373" s="178">
        <v>1.9369988143443841E-3</v>
      </c>
      <c r="J5373" s="178" t="s">
        <v>625</v>
      </c>
    </row>
    <row r="5374" spans="1:10" x14ac:dyDescent="0.45">
      <c r="A5374" s="178" t="s">
        <v>567</v>
      </c>
      <c r="B5374" s="178" t="s">
        <v>568</v>
      </c>
      <c r="C5374" s="178">
        <v>2020</v>
      </c>
      <c r="D5374" s="178" t="s">
        <v>336</v>
      </c>
      <c r="E5374" s="178" t="s">
        <v>337</v>
      </c>
      <c r="F5374" s="178" t="s">
        <v>570</v>
      </c>
      <c r="G5374" s="178">
        <v>93</v>
      </c>
      <c r="H5374" s="178">
        <v>2.0115482038819999E-4</v>
      </c>
      <c r="I5374" s="178">
        <v>2.2529339883478402E-4</v>
      </c>
      <c r="J5374" s="178" t="s">
        <v>625</v>
      </c>
    </row>
    <row r="5375" spans="1:10" x14ac:dyDescent="0.45">
      <c r="A5375" s="178" t="s">
        <v>567</v>
      </c>
      <c r="B5375" s="178" t="s">
        <v>568</v>
      </c>
      <c r="C5375" s="178">
        <v>2020</v>
      </c>
      <c r="D5375" s="178" t="s">
        <v>336</v>
      </c>
      <c r="E5375" s="178" t="s">
        <v>337</v>
      </c>
      <c r="F5375" s="178" t="s">
        <v>570</v>
      </c>
      <c r="G5375" s="178">
        <v>94</v>
      </c>
      <c r="H5375" s="178">
        <v>2.9904636176069998E-4</v>
      </c>
      <c r="I5375" s="178">
        <v>3.3493192517198401E-4</v>
      </c>
      <c r="J5375" s="178" t="s">
        <v>625</v>
      </c>
    </row>
    <row r="5376" spans="1:10" x14ac:dyDescent="0.45">
      <c r="A5376" s="178" t="s">
        <v>567</v>
      </c>
      <c r="B5376" s="178" t="s">
        <v>568</v>
      </c>
      <c r="C5376" s="178">
        <v>2020</v>
      </c>
      <c r="D5376" s="178" t="s">
        <v>336</v>
      </c>
      <c r="E5376" s="178" t="s">
        <v>337</v>
      </c>
      <c r="F5376" s="178" t="s">
        <v>569</v>
      </c>
      <c r="G5376" s="178">
        <v>94</v>
      </c>
      <c r="H5376" s="178">
        <v>7.8517233487219995E-4</v>
      </c>
      <c r="I5376" s="178">
        <v>8.7939301505686408E-4</v>
      </c>
      <c r="J5376" s="178" t="s">
        <v>625</v>
      </c>
    </row>
    <row r="5377" spans="1:10" x14ac:dyDescent="0.45">
      <c r="A5377" s="178" t="s">
        <v>567</v>
      </c>
      <c r="B5377" s="178" t="s">
        <v>568</v>
      </c>
      <c r="C5377" s="178">
        <v>2020</v>
      </c>
      <c r="D5377" s="178" t="s">
        <v>336</v>
      </c>
      <c r="E5377" s="178" t="s">
        <v>337</v>
      </c>
      <c r="F5377" s="178" t="s">
        <v>571</v>
      </c>
      <c r="G5377" s="178">
        <v>95</v>
      </c>
      <c r="H5377" s="178">
        <v>3.0792285542699998E-5</v>
      </c>
      <c r="I5377" s="178">
        <v>3.4487359807824001E-5</v>
      </c>
      <c r="J5377" s="178" t="s">
        <v>625</v>
      </c>
    </row>
    <row r="5378" spans="1:10" x14ac:dyDescent="0.45">
      <c r="A5378" s="178" t="s">
        <v>567</v>
      </c>
      <c r="B5378" s="178" t="s">
        <v>568</v>
      </c>
      <c r="C5378" s="178">
        <v>2020</v>
      </c>
      <c r="D5378" s="178" t="s">
        <v>336</v>
      </c>
      <c r="E5378" s="178" t="s">
        <v>337</v>
      </c>
      <c r="F5378" s="178" t="s">
        <v>569</v>
      </c>
      <c r="G5378" s="178">
        <v>95</v>
      </c>
      <c r="H5378" s="178">
        <v>1.6174996271729001E-3</v>
      </c>
      <c r="I5378" s="178">
        <v>1.8115995824336483E-3</v>
      </c>
      <c r="J5378" s="178" t="s">
        <v>625</v>
      </c>
    </row>
    <row r="5379" spans="1:10" x14ac:dyDescent="0.45">
      <c r="A5379" s="178" t="s">
        <v>567</v>
      </c>
      <c r="B5379" s="178" t="s">
        <v>568</v>
      </c>
      <c r="C5379" s="178">
        <v>2020</v>
      </c>
      <c r="D5379" s="178" t="s">
        <v>336</v>
      </c>
      <c r="E5379" s="178" t="s">
        <v>337</v>
      </c>
      <c r="F5379" s="178" t="s">
        <v>574</v>
      </c>
      <c r="G5379" s="178">
        <v>96</v>
      </c>
      <c r="H5379" s="178">
        <v>2.900648687501E-4</v>
      </c>
      <c r="I5379" s="178">
        <v>3.2487265300011202E-4</v>
      </c>
      <c r="J5379" s="178" t="s">
        <v>626</v>
      </c>
    </row>
    <row r="5380" spans="1:10" x14ac:dyDescent="0.45">
      <c r="A5380" s="178" t="s">
        <v>567</v>
      </c>
      <c r="B5380" s="178" t="s">
        <v>568</v>
      </c>
      <c r="C5380" s="178">
        <v>2020</v>
      </c>
      <c r="D5380" s="178" t="s">
        <v>336</v>
      </c>
      <c r="E5380" s="178" t="s">
        <v>337</v>
      </c>
      <c r="F5380" s="178" t="s">
        <v>572</v>
      </c>
      <c r="G5380" s="178">
        <v>96</v>
      </c>
      <c r="H5380" s="178">
        <v>5.0207328968100003E-5</v>
      </c>
      <c r="I5380" s="178">
        <v>5.6232208444272008E-5</v>
      </c>
      <c r="J5380" s="178" t="s">
        <v>625</v>
      </c>
    </row>
    <row r="5381" spans="1:10" x14ac:dyDescent="0.45">
      <c r="A5381" s="178" t="s">
        <v>567</v>
      </c>
      <c r="B5381" s="178" t="s">
        <v>568</v>
      </c>
      <c r="C5381" s="178">
        <v>2020</v>
      </c>
      <c r="D5381" s="178" t="s">
        <v>336</v>
      </c>
      <c r="E5381" s="178" t="s">
        <v>337</v>
      </c>
      <c r="F5381" s="178" t="s">
        <v>570</v>
      </c>
      <c r="G5381" s="178">
        <v>96</v>
      </c>
      <c r="H5381" s="178">
        <v>9.8677817732100001E-5</v>
      </c>
      <c r="I5381" s="178">
        <v>1.1051915585995201E-4</v>
      </c>
      <c r="J5381" s="178" t="s">
        <v>625</v>
      </c>
    </row>
    <row r="5382" spans="1:10" x14ac:dyDescent="0.45">
      <c r="A5382" s="178" t="s">
        <v>567</v>
      </c>
      <c r="B5382" s="178" t="s">
        <v>568</v>
      </c>
      <c r="C5382" s="178">
        <v>2020</v>
      </c>
      <c r="D5382" s="178" t="s">
        <v>336</v>
      </c>
      <c r="E5382" s="178" t="s">
        <v>337</v>
      </c>
      <c r="F5382" s="178" t="s">
        <v>570</v>
      </c>
      <c r="G5382" s="178">
        <v>97</v>
      </c>
      <c r="H5382" s="178">
        <v>9.6170901088000002E-5</v>
      </c>
      <c r="I5382" s="178">
        <v>1.0771140921856001E-4</v>
      </c>
      <c r="J5382" s="178" t="s">
        <v>625</v>
      </c>
    </row>
    <row r="5383" spans="1:10" x14ac:dyDescent="0.45">
      <c r="A5383" s="178" t="s">
        <v>567</v>
      </c>
      <c r="B5383" s="178" t="s">
        <v>568</v>
      </c>
      <c r="C5383" s="178">
        <v>2020</v>
      </c>
      <c r="D5383" s="178" t="s">
        <v>336</v>
      </c>
      <c r="E5383" s="178" t="s">
        <v>337</v>
      </c>
      <c r="F5383" s="178" t="s">
        <v>569</v>
      </c>
      <c r="G5383" s="178">
        <v>97</v>
      </c>
      <c r="H5383" s="178">
        <v>1.5903983148745999E-3</v>
      </c>
      <c r="I5383" s="178">
        <v>1.781246112659552E-3</v>
      </c>
      <c r="J5383" s="178" t="s">
        <v>625</v>
      </c>
    </row>
    <row r="5384" spans="1:10" x14ac:dyDescent="0.45">
      <c r="A5384" s="178" t="s">
        <v>567</v>
      </c>
      <c r="B5384" s="178" t="s">
        <v>568</v>
      </c>
      <c r="C5384" s="178">
        <v>2020</v>
      </c>
      <c r="D5384" s="178" t="s">
        <v>336</v>
      </c>
      <c r="E5384" s="178" t="s">
        <v>337</v>
      </c>
      <c r="F5384" s="178" t="s">
        <v>574</v>
      </c>
      <c r="G5384" s="178">
        <v>98</v>
      </c>
      <c r="H5384" s="178">
        <v>6.0568057233469997E-4</v>
      </c>
      <c r="I5384" s="178">
        <v>6.7836224101486405E-4</v>
      </c>
      <c r="J5384" s="178" t="s">
        <v>626</v>
      </c>
    </row>
    <row r="5385" spans="1:10" x14ac:dyDescent="0.45">
      <c r="A5385" s="178" t="s">
        <v>567</v>
      </c>
      <c r="B5385" s="178" t="s">
        <v>568</v>
      </c>
      <c r="C5385" s="178">
        <v>2020</v>
      </c>
      <c r="D5385" s="178" t="s">
        <v>336</v>
      </c>
      <c r="E5385" s="178" t="s">
        <v>337</v>
      </c>
      <c r="F5385" s="178" t="s">
        <v>569</v>
      </c>
      <c r="G5385" s="178">
        <v>98</v>
      </c>
      <c r="H5385" s="178">
        <v>7.5632717926059996E-4</v>
      </c>
      <c r="I5385" s="178">
        <v>8.4708644077187206E-4</v>
      </c>
      <c r="J5385" s="178" t="s">
        <v>625</v>
      </c>
    </row>
    <row r="5386" spans="1:10" x14ac:dyDescent="0.45">
      <c r="A5386" s="178" t="s">
        <v>567</v>
      </c>
      <c r="B5386" s="178" t="s">
        <v>568</v>
      </c>
      <c r="C5386" s="178">
        <v>2020</v>
      </c>
      <c r="D5386" s="178" t="s">
        <v>336</v>
      </c>
      <c r="E5386" s="178" t="s">
        <v>337</v>
      </c>
      <c r="F5386" s="178" t="s">
        <v>572</v>
      </c>
      <c r="G5386" s="178">
        <v>99</v>
      </c>
      <c r="H5386" s="178">
        <v>1.0292098522799999E-5</v>
      </c>
      <c r="I5386" s="178">
        <v>1.1527150345536E-5</v>
      </c>
      <c r="J5386" s="178" t="s">
        <v>625</v>
      </c>
    </row>
    <row r="5387" spans="1:10" x14ac:dyDescent="0.45">
      <c r="A5387" s="178" t="s">
        <v>567</v>
      </c>
      <c r="B5387" s="178" t="s">
        <v>568</v>
      </c>
      <c r="C5387" s="178">
        <v>2020</v>
      </c>
      <c r="D5387" s="178" t="s">
        <v>336</v>
      </c>
      <c r="E5387" s="178" t="s">
        <v>337</v>
      </c>
      <c r="F5387" s="178" t="s">
        <v>569</v>
      </c>
      <c r="G5387" s="178">
        <v>99</v>
      </c>
      <c r="H5387" s="178">
        <v>8.0602575326340004E-4</v>
      </c>
      <c r="I5387" s="178">
        <v>9.0274884365500814E-4</v>
      </c>
      <c r="J5387" s="178" t="s">
        <v>625</v>
      </c>
    </row>
    <row r="5388" spans="1:10" x14ac:dyDescent="0.45">
      <c r="A5388" s="178" t="s">
        <v>567</v>
      </c>
      <c r="B5388" s="178" t="s">
        <v>568</v>
      </c>
      <c r="C5388" s="178">
        <v>2020</v>
      </c>
      <c r="D5388" s="178" t="s">
        <v>336</v>
      </c>
      <c r="E5388" s="178" t="s">
        <v>337</v>
      </c>
      <c r="F5388" s="178" t="s">
        <v>571</v>
      </c>
      <c r="G5388" s="178">
        <v>99</v>
      </c>
      <c r="H5388" s="178">
        <v>2.6437292035599998E-5</v>
      </c>
      <c r="I5388" s="178">
        <v>2.9609767079872E-5</v>
      </c>
      <c r="J5388" s="178" t="s">
        <v>625</v>
      </c>
    </row>
    <row r="5389" spans="1:10" x14ac:dyDescent="0.45">
      <c r="A5389" s="178" t="s">
        <v>567</v>
      </c>
      <c r="B5389" s="178" t="s">
        <v>568</v>
      </c>
      <c r="C5389" s="178">
        <v>2020</v>
      </c>
      <c r="D5389" s="178" t="s">
        <v>336</v>
      </c>
      <c r="E5389" s="178" t="s">
        <v>337</v>
      </c>
      <c r="F5389" s="178" t="s">
        <v>573</v>
      </c>
      <c r="G5389" s="178">
        <v>99</v>
      </c>
      <c r="H5389" s="178">
        <v>3.1231471803040001E-4</v>
      </c>
      <c r="I5389" s="178">
        <v>3.4979248419404806E-4</v>
      </c>
      <c r="J5389" s="178" t="s">
        <v>625</v>
      </c>
    </row>
    <row r="5390" spans="1:10" x14ac:dyDescent="0.45">
      <c r="A5390" s="178" t="s">
        <v>567</v>
      </c>
      <c r="B5390" s="178" t="s">
        <v>568</v>
      </c>
      <c r="C5390" s="178">
        <v>2020</v>
      </c>
      <c r="D5390" s="178" t="s">
        <v>336</v>
      </c>
      <c r="E5390" s="178" t="s">
        <v>337</v>
      </c>
      <c r="F5390" s="178" t="s">
        <v>570</v>
      </c>
      <c r="G5390" s="178">
        <v>99</v>
      </c>
      <c r="H5390" s="178">
        <v>9.4978575361899994E-5</v>
      </c>
      <c r="I5390" s="178">
        <v>1.06376004405328E-4</v>
      </c>
      <c r="J5390" s="178" t="s">
        <v>625</v>
      </c>
    </row>
    <row r="5391" spans="1:10" x14ac:dyDescent="0.45">
      <c r="A5391" s="178" t="s">
        <v>567</v>
      </c>
      <c r="B5391" s="178" t="s">
        <v>568</v>
      </c>
      <c r="C5391" s="178">
        <v>2020</v>
      </c>
      <c r="D5391" s="178" t="s">
        <v>336</v>
      </c>
      <c r="E5391" s="178" t="s">
        <v>337</v>
      </c>
      <c r="F5391" s="178" t="s">
        <v>573</v>
      </c>
      <c r="G5391" s="178">
        <v>100</v>
      </c>
      <c r="H5391" s="178">
        <v>2.8662174008790001E-4</v>
      </c>
      <c r="I5391" s="178">
        <v>3.2101634889844803E-4</v>
      </c>
      <c r="J5391" s="178" t="s">
        <v>625</v>
      </c>
    </row>
    <row r="5392" spans="1:10" x14ac:dyDescent="0.45">
      <c r="A5392" s="178" t="s">
        <v>567</v>
      </c>
      <c r="B5392" s="178" t="s">
        <v>568</v>
      </c>
      <c r="C5392" s="178">
        <v>2020</v>
      </c>
      <c r="D5392" s="178" t="s">
        <v>336</v>
      </c>
      <c r="E5392" s="178" t="s">
        <v>337</v>
      </c>
      <c r="F5392" s="178" t="s">
        <v>570</v>
      </c>
      <c r="G5392" s="178">
        <v>102</v>
      </c>
      <c r="H5392" s="178">
        <v>1.85134667845E-4</v>
      </c>
      <c r="I5392" s="178">
        <v>2.0735082798640001E-4</v>
      </c>
      <c r="J5392" s="178" t="s">
        <v>625</v>
      </c>
    </row>
    <row r="5393" spans="1:10" x14ac:dyDescent="0.45">
      <c r="A5393" s="178" t="s">
        <v>567</v>
      </c>
      <c r="B5393" s="178" t="s">
        <v>568</v>
      </c>
      <c r="C5393" s="178">
        <v>2020</v>
      </c>
      <c r="D5393" s="178" t="s">
        <v>336</v>
      </c>
      <c r="E5393" s="178" t="s">
        <v>337</v>
      </c>
      <c r="F5393" s="178" t="s">
        <v>569</v>
      </c>
      <c r="G5393" s="178">
        <v>102</v>
      </c>
      <c r="H5393" s="178">
        <v>7.3039549170060005E-4</v>
      </c>
      <c r="I5393" s="178">
        <v>8.1804295070467216E-4</v>
      </c>
      <c r="J5393" s="178" t="s">
        <v>625</v>
      </c>
    </row>
    <row r="5394" spans="1:10" x14ac:dyDescent="0.45">
      <c r="A5394" s="178" t="s">
        <v>567</v>
      </c>
      <c r="B5394" s="178" t="s">
        <v>568</v>
      </c>
      <c r="C5394" s="178">
        <v>2020</v>
      </c>
      <c r="D5394" s="178" t="s">
        <v>336</v>
      </c>
      <c r="E5394" s="178" t="s">
        <v>337</v>
      </c>
      <c r="F5394" s="178" t="s">
        <v>574</v>
      </c>
      <c r="G5394" s="178">
        <v>102</v>
      </c>
      <c r="H5394" s="178">
        <v>1.366820506519E-4</v>
      </c>
      <c r="I5394" s="178">
        <v>1.5308389673012802E-4</v>
      </c>
      <c r="J5394" s="178" t="s">
        <v>626</v>
      </c>
    </row>
    <row r="5395" spans="1:10" x14ac:dyDescent="0.45">
      <c r="A5395" s="178" t="s">
        <v>567</v>
      </c>
      <c r="B5395" s="178" t="s">
        <v>568</v>
      </c>
      <c r="C5395" s="178">
        <v>2020</v>
      </c>
      <c r="D5395" s="178" t="s">
        <v>336</v>
      </c>
      <c r="E5395" s="178" t="s">
        <v>337</v>
      </c>
      <c r="F5395" s="178" t="s">
        <v>570</v>
      </c>
      <c r="G5395" s="178">
        <v>103</v>
      </c>
      <c r="H5395" s="178">
        <v>9.0978472144299997E-5</v>
      </c>
      <c r="I5395" s="178">
        <v>1.01895888801616E-4</v>
      </c>
      <c r="J5395" s="178" t="s">
        <v>625</v>
      </c>
    </row>
    <row r="5396" spans="1:10" x14ac:dyDescent="0.45">
      <c r="A5396" s="178" t="s">
        <v>567</v>
      </c>
      <c r="B5396" s="178" t="s">
        <v>568</v>
      </c>
      <c r="C5396" s="178">
        <v>2020</v>
      </c>
      <c r="D5396" s="178" t="s">
        <v>336</v>
      </c>
      <c r="E5396" s="178" t="s">
        <v>337</v>
      </c>
      <c r="F5396" s="178" t="s">
        <v>574</v>
      </c>
      <c r="G5396" s="178">
        <v>104</v>
      </c>
      <c r="H5396" s="178">
        <v>1.3329621287989999E-4</v>
      </c>
      <c r="I5396" s="178">
        <v>1.4929175842548801E-4</v>
      </c>
      <c r="J5396" s="178" t="s">
        <v>626</v>
      </c>
    </row>
    <row r="5397" spans="1:10" x14ac:dyDescent="0.45">
      <c r="A5397" s="178" t="s">
        <v>567</v>
      </c>
      <c r="B5397" s="178" t="s">
        <v>568</v>
      </c>
      <c r="C5397" s="178">
        <v>2020</v>
      </c>
      <c r="D5397" s="178" t="s">
        <v>336</v>
      </c>
      <c r="E5397" s="178" t="s">
        <v>337</v>
      </c>
      <c r="F5397" s="178" t="s">
        <v>570</v>
      </c>
      <c r="G5397" s="178">
        <v>105</v>
      </c>
      <c r="H5397" s="178">
        <v>1.78727626917E-4</v>
      </c>
      <c r="I5397" s="178">
        <v>2.0017494214704003E-4</v>
      </c>
      <c r="J5397" s="178" t="s">
        <v>625</v>
      </c>
    </row>
    <row r="5398" spans="1:10" x14ac:dyDescent="0.45">
      <c r="A5398" s="178" t="s">
        <v>567</v>
      </c>
      <c r="B5398" s="178" t="s">
        <v>568</v>
      </c>
      <c r="C5398" s="178">
        <v>2020</v>
      </c>
      <c r="D5398" s="178" t="s">
        <v>336</v>
      </c>
      <c r="E5398" s="178" t="s">
        <v>337</v>
      </c>
      <c r="F5398" s="178" t="s">
        <v>573</v>
      </c>
      <c r="G5398" s="178">
        <v>105</v>
      </c>
      <c r="H5398" s="178">
        <v>3.0726299155499999E-4</v>
      </c>
      <c r="I5398" s="178">
        <v>3.441345505416E-4</v>
      </c>
      <c r="J5398" s="178" t="s">
        <v>625</v>
      </c>
    </row>
    <row r="5399" spans="1:10" x14ac:dyDescent="0.45">
      <c r="A5399" s="178" t="s">
        <v>567</v>
      </c>
      <c r="B5399" s="178" t="s">
        <v>568</v>
      </c>
      <c r="C5399" s="178">
        <v>2020</v>
      </c>
      <c r="D5399" s="178" t="s">
        <v>336</v>
      </c>
      <c r="E5399" s="178" t="s">
        <v>337</v>
      </c>
      <c r="F5399" s="178" t="s">
        <v>569</v>
      </c>
      <c r="G5399" s="178">
        <v>105</v>
      </c>
      <c r="H5399" s="178">
        <v>7.0551875978710002E-4</v>
      </c>
      <c r="I5399" s="178">
        <v>7.9018101096155213E-4</v>
      </c>
      <c r="J5399" s="178" t="s">
        <v>625</v>
      </c>
    </row>
    <row r="5400" spans="1:10" x14ac:dyDescent="0.45">
      <c r="A5400" s="178" t="s">
        <v>567</v>
      </c>
      <c r="B5400" s="178" t="s">
        <v>568</v>
      </c>
      <c r="C5400" s="178">
        <v>2020</v>
      </c>
      <c r="D5400" s="178" t="s">
        <v>336</v>
      </c>
      <c r="E5400" s="178" t="s">
        <v>337</v>
      </c>
      <c r="F5400" s="178" t="s">
        <v>572</v>
      </c>
      <c r="G5400" s="178">
        <v>107</v>
      </c>
      <c r="H5400" s="178">
        <v>1.8900725990500002E-5</v>
      </c>
      <c r="I5400" s="178">
        <v>2.1168813109360002E-5</v>
      </c>
      <c r="J5400" s="178" t="s">
        <v>625</v>
      </c>
    </row>
    <row r="5401" spans="1:10" x14ac:dyDescent="0.45">
      <c r="A5401" s="178" t="s">
        <v>567</v>
      </c>
      <c r="B5401" s="178" t="s">
        <v>568</v>
      </c>
      <c r="C5401" s="178">
        <v>2020</v>
      </c>
      <c r="D5401" s="178" t="s">
        <v>336</v>
      </c>
      <c r="E5401" s="178" t="s">
        <v>337</v>
      </c>
      <c r="F5401" s="178" t="s">
        <v>569</v>
      </c>
      <c r="G5401" s="178">
        <v>108</v>
      </c>
      <c r="H5401" s="178">
        <v>2.0606014295480998E-3</v>
      </c>
      <c r="I5401" s="178">
        <v>2.3078736010938719E-3</v>
      </c>
      <c r="J5401" s="178" t="s">
        <v>625</v>
      </c>
    </row>
    <row r="5402" spans="1:10" x14ac:dyDescent="0.45">
      <c r="A5402" s="178" t="s">
        <v>567</v>
      </c>
      <c r="B5402" s="178" t="s">
        <v>568</v>
      </c>
      <c r="C5402" s="178">
        <v>2020</v>
      </c>
      <c r="D5402" s="178" t="s">
        <v>336</v>
      </c>
      <c r="E5402" s="178" t="s">
        <v>337</v>
      </c>
      <c r="F5402" s="178" t="s">
        <v>570</v>
      </c>
      <c r="G5402" s="178">
        <v>109</v>
      </c>
      <c r="H5402" s="178">
        <v>8.6963278590700003E-5</v>
      </c>
      <c r="I5402" s="178">
        <v>9.7398872021584016E-5</v>
      </c>
      <c r="J5402" s="178" t="s">
        <v>625</v>
      </c>
    </row>
    <row r="5403" spans="1:10" x14ac:dyDescent="0.45">
      <c r="A5403" s="178" t="s">
        <v>567</v>
      </c>
      <c r="B5403" s="178" t="s">
        <v>568</v>
      </c>
      <c r="C5403" s="178">
        <v>2020</v>
      </c>
      <c r="D5403" s="178" t="s">
        <v>336</v>
      </c>
      <c r="E5403" s="178" t="s">
        <v>337</v>
      </c>
      <c r="F5403" s="178" t="s">
        <v>569</v>
      </c>
      <c r="G5403" s="178">
        <v>110</v>
      </c>
      <c r="H5403" s="178">
        <v>6.7323376424609997E-4</v>
      </c>
      <c r="I5403" s="178">
        <v>7.5402181595563206E-4</v>
      </c>
      <c r="J5403" s="178" t="s">
        <v>625</v>
      </c>
    </row>
    <row r="5404" spans="1:10" x14ac:dyDescent="0.45">
      <c r="A5404" s="178" t="s">
        <v>567</v>
      </c>
      <c r="B5404" s="178" t="s">
        <v>568</v>
      </c>
      <c r="C5404" s="178">
        <v>2020</v>
      </c>
      <c r="D5404" s="178" t="s">
        <v>336</v>
      </c>
      <c r="E5404" s="178" t="s">
        <v>337</v>
      </c>
      <c r="F5404" s="178" t="s">
        <v>573</v>
      </c>
      <c r="G5404" s="178">
        <v>111</v>
      </c>
      <c r="H5404" s="178">
        <v>2.9672807431780002E-4</v>
      </c>
      <c r="I5404" s="178">
        <v>3.3233544323593608E-4</v>
      </c>
      <c r="J5404" s="178" t="s">
        <v>625</v>
      </c>
    </row>
    <row r="5405" spans="1:10" x14ac:dyDescent="0.45">
      <c r="A5405" s="178" t="s">
        <v>567</v>
      </c>
      <c r="B5405" s="178" t="s">
        <v>568</v>
      </c>
      <c r="C5405" s="178">
        <v>2020</v>
      </c>
      <c r="D5405" s="178" t="s">
        <v>336</v>
      </c>
      <c r="E5405" s="178" t="s">
        <v>337</v>
      </c>
      <c r="F5405" s="178" t="s">
        <v>570</v>
      </c>
      <c r="G5405" s="178">
        <v>111</v>
      </c>
      <c r="H5405" s="178">
        <v>9.3370596005100005E-5</v>
      </c>
      <c r="I5405" s="178">
        <v>1.0457506752571201E-4</v>
      </c>
      <c r="J5405" s="178" t="s">
        <v>625</v>
      </c>
    </row>
    <row r="5406" spans="1:10" x14ac:dyDescent="0.45">
      <c r="A5406" s="178" t="s">
        <v>567</v>
      </c>
      <c r="B5406" s="178" t="s">
        <v>568</v>
      </c>
      <c r="C5406" s="178">
        <v>2020</v>
      </c>
      <c r="D5406" s="178" t="s">
        <v>336</v>
      </c>
      <c r="E5406" s="178" t="s">
        <v>337</v>
      </c>
      <c r="F5406" s="178" t="s">
        <v>573</v>
      </c>
      <c r="G5406" s="178">
        <v>112</v>
      </c>
      <c r="H5406" s="178">
        <v>3.337952948641E-4</v>
      </c>
      <c r="I5406" s="178">
        <v>3.7385073024779204E-4</v>
      </c>
      <c r="J5406" s="178" t="s">
        <v>625</v>
      </c>
    </row>
    <row r="5407" spans="1:10" x14ac:dyDescent="0.45">
      <c r="A5407" s="178" t="s">
        <v>567</v>
      </c>
      <c r="B5407" s="178" t="s">
        <v>568</v>
      </c>
      <c r="C5407" s="178">
        <v>2020</v>
      </c>
      <c r="D5407" s="178" t="s">
        <v>336</v>
      </c>
      <c r="E5407" s="178" t="s">
        <v>337</v>
      </c>
      <c r="F5407" s="178" t="s">
        <v>571</v>
      </c>
      <c r="G5407" s="178">
        <v>112</v>
      </c>
      <c r="H5407" s="178">
        <v>2.3334448997000001E-5</v>
      </c>
      <c r="I5407" s="178">
        <v>2.6134582876640004E-5</v>
      </c>
      <c r="J5407" s="178" t="s">
        <v>625</v>
      </c>
    </row>
    <row r="5408" spans="1:10" x14ac:dyDescent="0.45">
      <c r="A5408" s="178" t="s">
        <v>567</v>
      </c>
      <c r="B5408" s="178" t="s">
        <v>568</v>
      </c>
      <c r="C5408" s="178">
        <v>2020</v>
      </c>
      <c r="D5408" s="178" t="s">
        <v>336</v>
      </c>
      <c r="E5408" s="178" t="s">
        <v>337</v>
      </c>
      <c r="F5408" s="178" t="s">
        <v>570</v>
      </c>
      <c r="G5408" s="178">
        <v>112</v>
      </c>
      <c r="H5408" s="178">
        <v>8.4680847066900003E-5</v>
      </c>
      <c r="I5408" s="178">
        <v>9.4842548714928012E-5</v>
      </c>
      <c r="J5408" s="178" t="s">
        <v>625</v>
      </c>
    </row>
    <row r="5409" spans="1:10" x14ac:dyDescent="0.45">
      <c r="A5409" s="178" t="s">
        <v>567</v>
      </c>
      <c r="B5409" s="178" t="s">
        <v>568</v>
      </c>
      <c r="C5409" s="178">
        <v>2020</v>
      </c>
      <c r="D5409" s="178" t="s">
        <v>336</v>
      </c>
      <c r="E5409" s="178" t="s">
        <v>337</v>
      </c>
      <c r="F5409" s="178" t="s">
        <v>571</v>
      </c>
      <c r="G5409" s="178">
        <v>113</v>
      </c>
      <c r="H5409" s="178">
        <v>2.31520534726E-5</v>
      </c>
      <c r="I5409" s="178">
        <v>2.5930299889312003E-5</v>
      </c>
      <c r="J5409" s="178" t="s">
        <v>625</v>
      </c>
    </row>
    <row r="5410" spans="1:10" x14ac:dyDescent="0.45">
      <c r="A5410" s="178" t="s">
        <v>567</v>
      </c>
      <c r="B5410" s="178" t="s">
        <v>568</v>
      </c>
      <c r="C5410" s="178">
        <v>2020</v>
      </c>
      <c r="D5410" s="178" t="s">
        <v>336</v>
      </c>
      <c r="E5410" s="178" t="s">
        <v>337</v>
      </c>
      <c r="F5410" s="178" t="s">
        <v>572</v>
      </c>
      <c r="G5410" s="178">
        <v>113</v>
      </c>
      <c r="H5410" s="1">
        <v>8.9062496044799995E-6</v>
      </c>
      <c r="I5410" s="178">
        <v>9.9749995570175998E-6</v>
      </c>
      <c r="J5410" s="178" t="s">
        <v>625</v>
      </c>
    </row>
    <row r="5411" spans="1:10" x14ac:dyDescent="0.45">
      <c r="A5411" s="178" t="s">
        <v>567</v>
      </c>
      <c r="B5411" s="178" t="s">
        <v>568</v>
      </c>
      <c r="C5411" s="178">
        <v>2020</v>
      </c>
      <c r="D5411" s="178" t="s">
        <v>336</v>
      </c>
      <c r="E5411" s="178" t="s">
        <v>337</v>
      </c>
      <c r="F5411" s="178" t="s">
        <v>573</v>
      </c>
      <c r="G5411" s="178">
        <v>113</v>
      </c>
      <c r="H5411" s="178">
        <v>2.779140486382E-4</v>
      </c>
      <c r="I5411" s="178">
        <v>3.1126373447478404E-4</v>
      </c>
      <c r="J5411" s="178" t="s">
        <v>625</v>
      </c>
    </row>
    <row r="5412" spans="1:10" x14ac:dyDescent="0.45">
      <c r="A5412" s="178" t="s">
        <v>567</v>
      </c>
      <c r="B5412" s="178" t="s">
        <v>568</v>
      </c>
      <c r="C5412" s="178">
        <v>2020</v>
      </c>
      <c r="D5412" s="178" t="s">
        <v>336</v>
      </c>
      <c r="E5412" s="178" t="s">
        <v>337</v>
      </c>
      <c r="F5412" s="178" t="s">
        <v>569</v>
      </c>
      <c r="G5412" s="178">
        <v>114</v>
      </c>
      <c r="H5412" s="178">
        <v>6.5259507391600001E-4</v>
      </c>
      <c r="I5412" s="178">
        <v>7.309064827859201E-4</v>
      </c>
      <c r="J5412" s="178" t="s">
        <v>625</v>
      </c>
    </row>
    <row r="5413" spans="1:10" x14ac:dyDescent="0.45">
      <c r="A5413" s="178" t="s">
        <v>567</v>
      </c>
      <c r="B5413" s="178" t="s">
        <v>568</v>
      </c>
      <c r="C5413" s="178">
        <v>2020</v>
      </c>
      <c r="D5413" s="178" t="s">
        <v>336</v>
      </c>
      <c r="E5413" s="178" t="s">
        <v>337</v>
      </c>
      <c r="F5413" s="178" t="s">
        <v>569</v>
      </c>
      <c r="G5413" s="178">
        <v>115</v>
      </c>
      <c r="H5413" s="178">
        <v>6.4074521651490005E-4</v>
      </c>
      <c r="I5413" s="178">
        <v>7.176346424966881E-4</v>
      </c>
      <c r="J5413" s="178" t="s">
        <v>625</v>
      </c>
    </row>
    <row r="5414" spans="1:10" x14ac:dyDescent="0.45">
      <c r="A5414" s="178" t="s">
        <v>567</v>
      </c>
      <c r="B5414" s="178" t="s">
        <v>568</v>
      </c>
      <c r="C5414" s="178">
        <v>2020</v>
      </c>
      <c r="D5414" s="178" t="s">
        <v>336</v>
      </c>
      <c r="E5414" s="178" t="s">
        <v>337</v>
      </c>
      <c r="F5414" s="178" t="s">
        <v>570</v>
      </c>
      <c r="G5414" s="178">
        <v>115</v>
      </c>
      <c r="H5414" s="178">
        <v>8.1887563283099997E-5</v>
      </c>
      <c r="I5414" s="178">
        <v>9.1714070877072003E-5</v>
      </c>
      <c r="J5414" s="178" t="s">
        <v>625</v>
      </c>
    </row>
    <row r="5415" spans="1:10" x14ac:dyDescent="0.45">
      <c r="A5415" s="178" t="s">
        <v>567</v>
      </c>
      <c r="B5415" s="178" t="s">
        <v>568</v>
      </c>
      <c r="C5415" s="178">
        <v>2020</v>
      </c>
      <c r="D5415" s="178" t="s">
        <v>336</v>
      </c>
      <c r="E5415" s="178" t="s">
        <v>337</v>
      </c>
      <c r="F5415" s="178" t="s">
        <v>572</v>
      </c>
      <c r="G5415" s="178">
        <v>115</v>
      </c>
      <c r="H5415" s="1">
        <v>8.6856261987100007E-6</v>
      </c>
      <c r="I5415" s="178">
        <v>9.7279013425552009E-6</v>
      </c>
      <c r="J5415" s="178" t="s">
        <v>625</v>
      </c>
    </row>
    <row r="5416" spans="1:10" x14ac:dyDescent="0.45">
      <c r="A5416" s="178" t="s">
        <v>567</v>
      </c>
      <c r="B5416" s="178" t="s">
        <v>568</v>
      </c>
      <c r="C5416" s="178">
        <v>2020</v>
      </c>
      <c r="D5416" s="178" t="s">
        <v>336</v>
      </c>
      <c r="E5416" s="178" t="s">
        <v>337</v>
      </c>
      <c r="F5416" s="178" t="s">
        <v>573</v>
      </c>
      <c r="G5416" s="178">
        <v>116</v>
      </c>
      <c r="H5416" s="178">
        <v>3.4028707887050002E-4</v>
      </c>
      <c r="I5416" s="178">
        <v>3.8112152833496004E-4</v>
      </c>
      <c r="J5416" s="178" t="s">
        <v>625</v>
      </c>
    </row>
    <row r="5417" spans="1:10" x14ac:dyDescent="0.45">
      <c r="A5417" s="178" t="s">
        <v>567</v>
      </c>
      <c r="B5417" s="178" t="s">
        <v>568</v>
      </c>
      <c r="C5417" s="178">
        <v>2020</v>
      </c>
      <c r="D5417" s="178" t="s">
        <v>336</v>
      </c>
      <c r="E5417" s="178" t="s">
        <v>337</v>
      </c>
      <c r="F5417" s="178" t="s">
        <v>571</v>
      </c>
      <c r="G5417" s="178">
        <v>116</v>
      </c>
      <c r="H5417" s="178">
        <v>6.9066118157900001E-5</v>
      </c>
      <c r="I5417" s="178">
        <v>7.7354052336848009E-5</v>
      </c>
      <c r="J5417" s="178" t="s">
        <v>625</v>
      </c>
    </row>
    <row r="5418" spans="1:10" x14ac:dyDescent="0.45">
      <c r="A5418" s="178" t="s">
        <v>567</v>
      </c>
      <c r="B5418" s="178" t="s">
        <v>568</v>
      </c>
      <c r="C5418" s="178">
        <v>2020</v>
      </c>
      <c r="D5418" s="178" t="s">
        <v>336</v>
      </c>
      <c r="E5418" s="178" t="s">
        <v>337</v>
      </c>
      <c r="F5418" s="178" t="s">
        <v>570</v>
      </c>
      <c r="G5418" s="178">
        <v>117</v>
      </c>
      <c r="H5418" s="178">
        <v>1.631268969504E-4</v>
      </c>
      <c r="I5418" s="178">
        <v>1.8270212458444801E-4</v>
      </c>
      <c r="J5418" s="178" t="s">
        <v>625</v>
      </c>
    </row>
    <row r="5419" spans="1:10" x14ac:dyDescent="0.45">
      <c r="A5419" s="178" t="s">
        <v>567</v>
      </c>
      <c r="B5419" s="178" t="s">
        <v>568</v>
      </c>
      <c r="C5419" s="178">
        <v>2020</v>
      </c>
      <c r="D5419" s="178" t="s">
        <v>336</v>
      </c>
      <c r="E5419" s="178" t="s">
        <v>337</v>
      </c>
      <c r="F5419" s="178" t="s">
        <v>569</v>
      </c>
      <c r="G5419" s="178">
        <v>117</v>
      </c>
      <c r="H5419" s="178">
        <v>1.3159647351130999E-3</v>
      </c>
      <c r="I5419" s="178">
        <v>1.4738805033266721E-3</v>
      </c>
      <c r="J5419" s="178" t="s">
        <v>625</v>
      </c>
    </row>
    <row r="5420" spans="1:10" x14ac:dyDescent="0.45">
      <c r="A5420" s="178" t="s">
        <v>567</v>
      </c>
      <c r="B5420" s="178" t="s">
        <v>568</v>
      </c>
      <c r="C5420" s="178">
        <v>2020</v>
      </c>
      <c r="D5420" s="178" t="s">
        <v>336</v>
      </c>
      <c r="E5420" s="178" t="s">
        <v>337</v>
      </c>
      <c r="F5420" s="178" t="s">
        <v>571</v>
      </c>
      <c r="G5420" s="178">
        <v>117</v>
      </c>
      <c r="H5420" s="178">
        <v>2.2347845515499999E-5</v>
      </c>
      <c r="I5420" s="178">
        <v>2.5029586977360001E-5</v>
      </c>
      <c r="J5420" s="178" t="s">
        <v>625</v>
      </c>
    </row>
    <row r="5421" spans="1:10" x14ac:dyDescent="0.45">
      <c r="A5421" s="178" t="s">
        <v>567</v>
      </c>
      <c r="B5421" s="178" t="s">
        <v>568</v>
      </c>
      <c r="C5421" s="178">
        <v>2020</v>
      </c>
      <c r="D5421" s="178" t="s">
        <v>336</v>
      </c>
      <c r="E5421" s="178" t="s">
        <v>337</v>
      </c>
      <c r="F5421" s="178" t="s">
        <v>569</v>
      </c>
      <c r="G5421" s="178">
        <v>118</v>
      </c>
      <c r="H5421" s="178">
        <v>6.2960677314549999E-4</v>
      </c>
      <c r="I5421" s="178">
        <v>7.0515958592296001E-4</v>
      </c>
      <c r="J5421" s="178" t="s">
        <v>625</v>
      </c>
    </row>
    <row r="5422" spans="1:10" x14ac:dyDescent="0.45">
      <c r="A5422" s="178" t="s">
        <v>567</v>
      </c>
      <c r="B5422" s="178" t="s">
        <v>568</v>
      </c>
      <c r="C5422" s="178">
        <v>2020</v>
      </c>
      <c r="D5422" s="178" t="s">
        <v>336</v>
      </c>
      <c r="E5422" s="178" t="s">
        <v>337</v>
      </c>
      <c r="F5422" s="178" t="s">
        <v>570</v>
      </c>
      <c r="G5422" s="178">
        <v>119</v>
      </c>
      <c r="H5422" s="178">
        <v>9.2528753157199997E-5</v>
      </c>
      <c r="I5422" s="178">
        <v>1.0363220353606401E-4</v>
      </c>
      <c r="J5422" s="178" t="s">
        <v>625</v>
      </c>
    </row>
    <row r="5423" spans="1:10" x14ac:dyDescent="0.45">
      <c r="A5423" s="178" t="s">
        <v>567</v>
      </c>
      <c r="B5423" s="178" t="s">
        <v>568</v>
      </c>
      <c r="C5423" s="178">
        <v>2020</v>
      </c>
      <c r="D5423" s="178" t="s">
        <v>336</v>
      </c>
      <c r="E5423" s="178" t="s">
        <v>337</v>
      </c>
      <c r="F5423" s="178" t="s">
        <v>571</v>
      </c>
      <c r="G5423" s="178">
        <v>120</v>
      </c>
      <c r="H5423" s="178">
        <v>2.1717820345699999E-5</v>
      </c>
      <c r="I5423" s="178">
        <v>2.4323958787184003E-5</v>
      </c>
      <c r="J5423" s="178" t="s">
        <v>625</v>
      </c>
    </row>
    <row r="5424" spans="1:10" x14ac:dyDescent="0.45">
      <c r="A5424" s="178" t="s">
        <v>567</v>
      </c>
      <c r="B5424" s="178" t="s">
        <v>568</v>
      </c>
      <c r="C5424" s="178">
        <v>2020</v>
      </c>
      <c r="D5424" s="178" t="s">
        <v>336</v>
      </c>
      <c r="E5424" s="178" t="s">
        <v>337</v>
      </c>
      <c r="F5424" s="178" t="s">
        <v>570</v>
      </c>
      <c r="G5424" s="178">
        <v>120</v>
      </c>
      <c r="H5424" s="178">
        <v>7.8790406405500002E-5</v>
      </c>
      <c r="I5424" s="178">
        <v>8.8245255174160007E-5</v>
      </c>
      <c r="J5424" s="178" t="s">
        <v>625</v>
      </c>
    </row>
    <row r="5425" spans="1:10" x14ac:dyDescent="0.45">
      <c r="A5425" s="178" t="s">
        <v>567</v>
      </c>
      <c r="B5425" s="178" t="s">
        <v>568</v>
      </c>
      <c r="C5425" s="178">
        <v>2020</v>
      </c>
      <c r="D5425" s="178" t="s">
        <v>336</v>
      </c>
      <c r="E5425" s="178" t="s">
        <v>337</v>
      </c>
      <c r="F5425" s="178" t="s">
        <v>573</v>
      </c>
      <c r="G5425" s="178">
        <v>120</v>
      </c>
      <c r="H5425" s="178">
        <v>3.7507514934990001E-4</v>
      </c>
      <c r="I5425" s="178">
        <v>4.2008416727188806E-4</v>
      </c>
      <c r="J5425" s="178" t="s">
        <v>625</v>
      </c>
    </row>
    <row r="5426" spans="1:10" x14ac:dyDescent="0.45">
      <c r="A5426" s="178" t="s">
        <v>567</v>
      </c>
      <c r="B5426" s="178" t="s">
        <v>568</v>
      </c>
      <c r="C5426" s="178">
        <v>2020</v>
      </c>
      <c r="D5426" s="178" t="s">
        <v>336</v>
      </c>
      <c r="E5426" s="178" t="s">
        <v>337</v>
      </c>
      <c r="F5426" s="178" t="s">
        <v>570</v>
      </c>
      <c r="G5426" s="178">
        <v>121</v>
      </c>
      <c r="H5426" s="178">
        <v>1.5698034258090001E-4</v>
      </c>
      <c r="I5426" s="178">
        <v>1.7581798369060804E-4</v>
      </c>
      <c r="J5426" s="178" t="s">
        <v>625</v>
      </c>
    </row>
    <row r="5427" spans="1:10" x14ac:dyDescent="0.45">
      <c r="A5427" s="178" t="s">
        <v>567</v>
      </c>
      <c r="B5427" s="178" t="s">
        <v>568</v>
      </c>
      <c r="C5427" s="178">
        <v>2020</v>
      </c>
      <c r="D5427" s="178" t="s">
        <v>336</v>
      </c>
      <c r="E5427" s="178" t="s">
        <v>337</v>
      </c>
      <c r="F5427" s="178" t="s">
        <v>569</v>
      </c>
      <c r="G5427" s="178">
        <v>121</v>
      </c>
      <c r="H5427" s="178">
        <v>6.1321095563470005E-4</v>
      </c>
      <c r="I5427" s="178">
        <v>6.8679627031086412E-4</v>
      </c>
      <c r="J5427" s="178" t="s">
        <v>625</v>
      </c>
    </row>
    <row r="5428" spans="1:10" x14ac:dyDescent="0.45">
      <c r="A5428" s="178" t="s">
        <v>567</v>
      </c>
      <c r="B5428" s="178" t="s">
        <v>568</v>
      </c>
      <c r="C5428" s="178">
        <v>2020</v>
      </c>
      <c r="D5428" s="178" t="s">
        <v>336</v>
      </c>
      <c r="E5428" s="178" t="s">
        <v>337</v>
      </c>
      <c r="F5428" s="178" t="s">
        <v>573</v>
      </c>
      <c r="G5428" s="178">
        <v>123</v>
      </c>
      <c r="H5428" s="178">
        <v>2.7350574964660001E-4</v>
      </c>
      <c r="I5428" s="178">
        <v>3.0632643960419202E-4</v>
      </c>
      <c r="J5428" s="178" t="s">
        <v>625</v>
      </c>
    </row>
    <row r="5429" spans="1:10" x14ac:dyDescent="0.45">
      <c r="A5429" s="178" t="s">
        <v>567</v>
      </c>
      <c r="B5429" s="178" t="s">
        <v>568</v>
      </c>
      <c r="C5429" s="178">
        <v>2020</v>
      </c>
      <c r="D5429" s="178" t="s">
        <v>336</v>
      </c>
      <c r="E5429" s="178" t="s">
        <v>337</v>
      </c>
      <c r="F5429" s="178" t="s">
        <v>571</v>
      </c>
      <c r="G5429" s="178">
        <v>123</v>
      </c>
      <c r="H5429" s="178">
        <v>2.1346248104200001E-5</v>
      </c>
      <c r="I5429" s="178">
        <v>2.3907797876704003E-5</v>
      </c>
      <c r="J5429" s="178" t="s">
        <v>625</v>
      </c>
    </row>
    <row r="5430" spans="1:10" x14ac:dyDescent="0.45">
      <c r="A5430" s="178" t="s">
        <v>567</v>
      </c>
      <c r="B5430" s="178" t="s">
        <v>568</v>
      </c>
      <c r="C5430" s="178">
        <v>2020</v>
      </c>
      <c r="D5430" s="178" t="s">
        <v>336</v>
      </c>
      <c r="E5430" s="178" t="s">
        <v>337</v>
      </c>
      <c r="F5430" s="178" t="s">
        <v>569</v>
      </c>
      <c r="G5430" s="178">
        <v>124</v>
      </c>
      <c r="H5430" s="178">
        <v>5.9711153153330001E-4</v>
      </c>
      <c r="I5430" s="178">
        <v>6.687649153172961E-4</v>
      </c>
      <c r="J5430" s="178" t="s">
        <v>625</v>
      </c>
    </row>
    <row r="5431" spans="1:10" x14ac:dyDescent="0.45">
      <c r="A5431" s="178" t="s">
        <v>567</v>
      </c>
      <c r="B5431" s="178" t="s">
        <v>568</v>
      </c>
      <c r="C5431" s="178">
        <v>2020</v>
      </c>
      <c r="D5431" s="178" t="s">
        <v>336</v>
      </c>
      <c r="E5431" s="178" t="s">
        <v>337</v>
      </c>
      <c r="F5431" s="178" t="s">
        <v>573</v>
      </c>
      <c r="G5431" s="178">
        <v>124</v>
      </c>
      <c r="H5431" s="178">
        <v>8.6830282816660002E-4</v>
      </c>
      <c r="I5431" s="178">
        <v>9.7249916754659209E-4</v>
      </c>
      <c r="J5431" s="178" t="s">
        <v>625</v>
      </c>
    </row>
    <row r="5432" spans="1:10" x14ac:dyDescent="0.45">
      <c r="A5432" s="178" t="s">
        <v>567</v>
      </c>
      <c r="B5432" s="178" t="s">
        <v>568</v>
      </c>
      <c r="C5432" s="178">
        <v>2020</v>
      </c>
      <c r="D5432" s="178" t="s">
        <v>336</v>
      </c>
      <c r="E5432" s="178" t="s">
        <v>337</v>
      </c>
      <c r="F5432" s="178" t="s">
        <v>569</v>
      </c>
      <c r="G5432" s="178">
        <v>126</v>
      </c>
      <c r="H5432" s="178">
        <v>5.8825529413299995E-4</v>
      </c>
      <c r="I5432" s="178">
        <v>6.5884592942896004E-4</v>
      </c>
      <c r="J5432" s="178" t="s">
        <v>625</v>
      </c>
    </row>
    <row r="5433" spans="1:10" x14ac:dyDescent="0.45">
      <c r="A5433" s="178" t="s">
        <v>567</v>
      </c>
      <c r="B5433" s="178" t="s">
        <v>568</v>
      </c>
      <c r="C5433" s="178">
        <v>2020</v>
      </c>
      <c r="D5433" s="178" t="s">
        <v>336</v>
      </c>
      <c r="E5433" s="178" t="s">
        <v>337</v>
      </c>
      <c r="F5433" s="178" t="s">
        <v>573</v>
      </c>
      <c r="G5433" s="178">
        <v>127</v>
      </c>
      <c r="H5433" s="178">
        <v>3.337952948641E-4</v>
      </c>
      <c r="I5433" s="178">
        <v>3.7385073024779204E-4</v>
      </c>
      <c r="J5433" s="178" t="s">
        <v>625</v>
      </c>
    </row>
    <row r="5434" spans="1:10" x14ac:dyDescent="0.45">
      <c r="A5434" s="178" t="s">
        <v>567</v>
      </c>
      <c r="B5434" s="178" t="s">
        <v>568</v>
      </c>
      <c r="C5434" s="178">
        <v>2020</v>
      </c>
      <c r="D5434" s="178" t="s">
        <v>336</v>
      </c>
      <c r="E5434" s="178" t="s">
        <v>337</v>
      </c>
      <c r="F5434" s="178" t="s">
        <v>569</v>
      </c>
      <c r="G5434" s="178">
        <v>127</v>
      </c>
      <c r="H5434" s="178">
        <v>5.8303226251159995E-4</v>
      </c>
      <c r="I5434" s="178">
        <v>6.5299613401299198E-4</v>
      </c>
      <c r="J5434" s="178" t="s">
        <v>625</v>
      </c>
    </row>
    <row r="5435" spans="1:10" x14ac:dyDescent="0.45">
      <c r="A5435" s="178" t="s">
        <v>567</v>
      </c>
      <c r="B5435" s="178" t="s">
        <v>568</v>
      </c>
      <c r="C5435" s="178">
        <v>2020</v>
      </c>
      <c r="D5435" s="178" t="s">
        <v>336</v>
      </c>
      <c r="E5435" s="178" t="s">
        <v>337</v>
      </c>
      <c r="F5435" s="178" t="s">
        <v>571</v>
      </c>
      <c r="G5435" s="178">
        <v>128</v>
      </c>
      <c r="H5435" s="178">
        <v>2.04168663913E-5</v>
      </c>
      <c r="I5435" s="178">
        <v>2.2866890358256003E-5</v>
      </c>
      <c r="J5435" s="178" t="s">
        <v>625</v>
      </c>
    </row>
    <row r="5436" spans="1:10" x14ac:dyDescent="0.45">
      <c r="A5436" s="178" t="s">
        <v>567</v>
      </c>
      <c r="B5436" s="178" t="s">
        <v>568</v>
      </c>
      <c r="C5436" s="178">
        <v>2020</v>
      </c>
      <c r="D5436" s="178" t="s">
        <v>336</v>
      </c>
      <c r="E5436" s="178" t="s">
        <v>337</v>
      </c>
      <c r="F5436" s="178" t="s">
        <v>570</v>
      </c>
      <c r="G5436" s="178">
        <v>128</v>
      </c>
      <c r="H5436" s="178">
        <v>7.4161333032000005E-5</v>
      </c>
      <c r="I5436" s="178">
        <v>8.3060692995840014E-5</v>
      </c>
      <c r="J5436" s="178" t="s">
        <v>625</v>
      </c>
    </row>
    <row r="5437" spans="1:10" x14ac:dyDescent="0.45">
      <c r="A5437" s="178" t="s">
        <v>567</v>
      </c>
      <c r="B5437" s="178" t="s">
        <v>568</v>
      </c>
      <c r="C5437" s="178">
        <v>2020</v>
      </c>
      <c r="D5437" s="178" t="s">
        <v>336</v>
      </c>
      <c r="E5437" s="178" t="s">
        <v>337</v>
      </c>
      <c r="F5437" s="178" t="s">
        <v>570</v>
      </c>
      <c r="G5437" s="178">
        <v>129</v>
      </c>
      <c r="H5437" s="178">
        <v>7.4262483394700002E-5</v>
      </c>
      <c r="I5437" s="178">
        <v>8.3173981402064011E-5</v>
      </c>
      <c r="J5437" s="178" t="s">
        <v>625</v>
      </c>
    </row>
    <row r="5438" spans="1:10" x14ac:dyDescent="0.45">
      <c r="A5438" s="178" t="s">
        <v>567</v>
      </c>
      <c r="B5438" s="178" t="s">
        <v>568</v>
      </c>
      <c r="C5438" s="178">
        <v>2020</v>
      </c>
      <c r="D5438" s="178" t="s">
        <v>336</v>
      </c>
      <c r="E5438" s="178" t="s">
        <v>337</v>
      </c>
      <c r="F5438" s="178" t="s">
        <v>569</v>
      </c>
      <c r="G5438" s="178">
        <v>130</v>
      </c>
      <c r="H5438" s="178">
        <v>5.7114171795550001E-4</v>
      </c>
      <c r="I5438" s="178">
        <v>6.3967872411016004E-4</v>
      </c>
      <c r="J5438" s="178" t="s">
        <v>625</v>
      </c>
    </row>
    <row r="5439" spans="1:10" x14ac:dyDescent="0.45">
      <c r="A5439" s="178" t="s">
        <v>567</v>
      </c>
      <c r="B5439" s="178" t="s">
        <v>568</v>
      </c>
      <c r="C5439" s="178">
        <v>2020</v>
      </c>
      <c r="D5439" s="178" t="s">
        <v>336</v>
      </c>
      <c r="E5439" s="178" t="s">
        <v>337</v>
      </c>
      <c r="F5439" s="178" t="s">
        <v>573</v>
      </c>
      <c r="G5439" s="178">
        <v>130</v>
      </c>
      <c r="H5439" s="178">
        <v>2.6512113981879998E-4</v>
      </c>
      <c r="I5439" s="178">
        <v>2.9693567659705601E-4</v>
      </c>
      <c r="J5439" s="178" t="s">
        <v>625</v>
      </c>
    </row>
    <row r="5440" spans="1:10" x14ac:dyDescent="0.45">
      <c r="A5440" s="178" t="s">
        <v>567</v>
      </c>
      <c r="B5440" s="178" t="s">
        <v>568</v>
      </c>
      <c r="C5440" s="178">
        <v>2020</v>
      </c>
      <c r="D5440" s="178" t="s">
        <v>336</v>
      </c>
      <c r="E5440" s="178" t="s">
        <v>337</v>
      </c>
      <c r="F5440" s="178" t="s">
        <v>570</v>
      </c>
      <c r="G5440" s="178">
        <v>132</v>
      </c>
      <c r="H5440" s="178">
        <v>7.1984562964599993E-5</v>
      </c>
      <c r="I5440" s="178">
        <v>8.0622710520352001E-5</v>
      </c>
      <c r="J5440" s="178" t="s">
        <v>625</v>
      </c>
    </row>
    <row r="5441" spans="1:10" x14ac:dyDescent="0.45">
      <c r="A5441" s="178" t="s">
        <v>567</v>
      </c>
      <c r="B5441" s="178" t="s">
        <v>568</v>
      </c>
      <c r="C5441" s="178">
        <v>2020</v>
      </c>
      <c r="D5441" s="178" t="s">
        <v>336</v>
      </c>
      <c r="E5441" s="178" t="s">
        <v>337</v>
      </c>
      <c r="F5441" s="178" t="s">
        <v>569</v>
      </c>
      <c r="G5441" s="178">
        <v>133</v>
      </c>
      <c r="H5441" s="178">
        <v>5.6117615895350003E-4</v>
      </c>
      <c r="I5441" s="178">
        <v>6.2851729802792015E-4</v>
      </c>
      <c r="J5441" s="178" t="s">
        <v>625</v>
      </c>
    </row>
    <row r="5442" spans="1:10" x14ac:dyDescent="0.45">
      <c r="A5442" s="178" t="s">
        <v>567</v>
      </c>
      <c r="B5442" s="178" t="s">
        <v>568</v>
      </c>
      <c r="C5442" s="178">
        <v>2020</v>
      </c>
      <c r="D5442" s="178" t="s">
        <v>336</v>
      </c>
      <c r="E5442" s="178" t="s">
        <v>337</v>
      </c>
      <c r="F5442" s="178" t="s">
        <v>570</v>
      </c>
      <c r="G5442" s="178">
        <v>134</v>
      </c>
      <c r="H5442" s="178">
        <v>7.1523274527900005E-5</v>
      </c>
      <c r="I5442" s="178">
        <v>8.0106067471248012E-5</v>
      </c>
      <c r="J5442" s="178" t="s">
        <v>625</v>
      </c>
    </row>
    <row r="5443" spans="1:10" x14ac:dyDescent="0.45">
      <c r="A5443" s="178" t="s">
        <v>567</v>
      </c>
      <c r="B5443" s="178" t="s">
        <v>568</v>
      </c>
      <c r="C5443" s="178">
        <v>2020</v>
      </c>
      <c r="D5443" s="178" t="s">
        <v>336</v>
      </c>
      <c r="E5443" s="178" t="s">
        <v>337</v>
      </c>
      <c r="F5443" s="178" t="s">
        <v>573</v>
      </c>
      <c r="G5443" s="178">
        <v>136</v>
      </c>
      <c r="H5443" s="178">
        <v>2.7867677272300001E-4</v>
      </c>
      <c r="I5443" s="178">
        <v>3.1211798544976004E-4</v>
      </c>
      <c r="J5443" s="178" t="s">
        <v>625</v>
      </c>
    </row>
    <row r="5444" spans="1:10" x14ac:dyDescent="0.45">
      <c r="A5444" s="178" t="s">
        <v>567</v>
      </c>
      <c r="B5444" s="178" t="s">
        <v>568</v>
      </c>
      <c r="C5444" s="178">
        <v>2020</v>
      </c>
      <c r="D5444" s="178" t="s">
        <v>336</v>
      </c>
      <c r="E5444" s="178" t="s">
        <v>337</v>
      </c>
      <c r="F5444" s="178" t="s">
        <v>569</v>
      </c>
      <c r="G5444" s="178">
        <v>137</v>
      </c>
      <c r="H5444" s="178">
        <v>5.4378749337049995E-4</v>
      </c>
      <c r="I5444" s="178">
        <v>6.0904199257495999E-4</v>
      </c>
      <c r="J5444" s="178" t="s">
        <v>625</v>
      </c>
    </row>
    <row r="5445" spans="1:10" x14ac:dyDescent="0.45">
      <c r="A5445" s="178" t="s">
        <v>567</v>
      </c>
      <c r="B5445" s="178" t="s">
        <v>568</v>
      </c>
      <c r="C5445" s="178">
        <v>2020</v>
      </c>
      <c r="D5445" s="178" t="s">
        <v>336</v>
      </c>
      <c r="E5445" s="178" t="s">
        <v>337</v>
      </c>
      <c r="F5445" s="178" t="s">
        <v>571</v>
      </c>
      <c r="G5445" s="178">
        <v>137</v>
      </c>
      <c r="H5445" s="178">
        <v>1.8957625798100001E-5</v>
      </c>
      <c r="I5445" s="178">
        <v>2.1232540893872002E-5</v>
      </c>
      <c r="J5445" s="178" t="s">
        <v>625</v>
      </c>
    </row>
    <row r="5446" spans="1:10" x14ac:dyDescent="0.45">
      <c r="A5446" s="178" t="s">
        <v>567</v>
      </c>
      <c r="B5446" s="178" t="s">
        <v>568</v>
      </c>
      <c r="C5446" s="178">
        <v>2020</v>
      </c>
      <c r="D5446" s="178" t="s">
        <v>336</v>
      </c>
      <c r="E5446" s="178" t="s">
        <v>337</v>
      </c>
      <c r="F5446" s="178" t="s">
        <v>571</v>
      </c>
      <c r="G5446" s="178">
        <v>139</v>
      </c>
      <c r="H5446" s="178">
        <v>1.8796705262499999E-5</v>
      </c>
      <c r="I5446" s="178">
        <v>2.1052309894000002E-5</v>
      </c>
      <c r="J5446" s="178" t="s">
        <v>625</v>
      </c>
    </row>
    <row r="5447" spans="1:10" x14ac:dyDescent="0.45">
      <c r="A5447" s="178" t="s">
        <v>567</v>
      </c>
      <c r="B5447" s="178" t="s">
        <v>568</v>
      </c>
      <c r="C5447" s="178">
        <v>2020</v>
      </c>
      <c r="D5447" s="178" t="s">
        <v>336</v>
      </c>
      <c r="E5447" s="178" t="s">
        <v>337</v>
      </c>
      <c r="F5447" s="178" t="s">
        <v>573</v>
      </c>
      <c r="G5447" s="178">
        <v>140</v>
      </c>
      <c r="H5447" s="178">
        <v>5.0512657617219996E-4</v>
      </c>
      <c r="I5447" s="178">
        <v>5.65741765312864E-4</v>
      </c>
      <c r="J5447" s="178" t="s">
        <v>625</v>
      </c>
    </row>
    <row r="5448" spans="1:10" x14ac:dyDescent="0.45">
      <c r="A5448" s="178" t="s">
        <v>567</v>
      </c>
      <c r="B5448" s="178" t="s">
        <v>568</v>
      </c>
      <c r="C5448" s="178">
        <v>2020</v>
      </c>
      <c r="D5448" s="178" t="s">
        <v>336</v>
      </c>
      <c r="E5448" s="178" t="s">
        <v>337</v>
      </c>
      <c r="F5448" s="178" t="s">
        <v>570</v>
      </c>
      <c r="G5448" s="178">
        <v>140</v>
      </c>
      <c r="H5448" s="178">
        <v>6.7630884586799997E-5</v>
      </c>
      <c r="I5448" s="178">
        <v>7.574659073721601E-5</v>
      </c>
      <c r="J5448" s="178" t="s">
        <v>625</v>
      </c>
    </row>
    <row r="5449" spans="1:10" x14ac:dyDescent="0.45">
      <c r="A5449" s="178" t="s">
        <v>567</v>
      </c>
      <c r="B5449" s="178" t="s">
        <v>568</v>
      </c>
      <c r="C5449" s="178">
        <v>2020</v>
      </c>
      <c r="D5449" s="178" t="s">
        <v>336</v>
      </c>
      <c r="E5449" s="178" t="s">
        <v>337</v>
      </c>
      <c r="F5449" s="178" t="s">
        <v>570</v>
      </c>
      <c r="G5449" s="178">
        <v>141</v>
      </c>
      <c r="H5449" s="178">
        <v>6.8469693360400004E-5</v>
      </c>
      <c r="I5449" s="178">
        <v>7.6686056563648016E-5</v>
      </c>
      <c r="J5449" s="178" t="s">
        <v>625</v>
      </c>
    </row>
    <row r="5450" spans="1:10" x14ac:dyDescent="0.45">
      <c r="A5450" s="178" t="s">
        <v>567</v>
      </c>
      <c r="B5450" s="178" t="s">
        <v>568</v>
      </c>
      <c r="C5450" s="178">
        <v>2020</v>
      </c>
      <c r="D5450" s="178" t="s">
        <v>336</v>
      </c>
      <c r="E5450" s="178" t="s">
        <v>337</v>
      </c>
      <c r="F5450" s="178" t="s">
        <v>570</v>
      </c>
      <c r="G5450" s="178">
        <v>142</v>
      </c>
      <c r="H5450" s="178">
        <v>6.7184722865900004E-5</v>
      </c>
      <c r="I5450" s="178">
        <v>7.524688960980801E-5</v>
      </c>
      <c r="J5450" s="178" t="s">
        <v>625</v>
      </c>
    </row>
    <row r="5451" spans="1:10" x14ac:dyDescent="0.45">
      <c r="A5451" s="178" t="s">
        <v>567</v>
      </c>
      <c r="B5451" s="178" t="s">
        <v>568</v>
      </c>
      <c r="C5451" s="178">
        <v>2020</v>
      </c>
      <c r="D5451" s="178" t="s">
        <v>336</v>
      </c>
      <c r="E5451" s="178" t="s">
        <v>337</v>
      </c>
      <c r="F5451" s="178" t="s">
        <v>569</v>
      </c>
      <c r="G5451" s="178">
        <v>142</v>
      </c>
      <c r="H5451" s="178">
        <v>1.0500053758733001E-3</v>
      </c>
      <c r="I5451" s="178">
        <v>1.1760060209780963E-3</v>
      </c>
      <c r="J5451" s="178" t="s">
        <v>625</v>
      </c>
    </row>
    <row r="5452" spans="1:10" x14ac:dyDescent="0.45">
      <c r="A5452" s="178" t="s">
        <v>567</v>
      </c>
      <c r="B5452" s="178" t="s">
        <v>568</v>
      </c>
      <c r="C5452" s="178">
        <v>2020</v>
      </c>
      <c r="D5452" s="178" t="s">
        <v>336</v>
      </c>
      <c r="E5452" s="178" t="s">
        <v>337</v>
      </c>
      <c r="F5452" s="178" t="s">
        <v>569</v>
      </c>
      <c r="G5452" s="178">
        <v>143</v>
      </c>
      <c r="H5452" s="178">
        <v>1.1806600377895001E-3</v>
      </c>
      <c r="I5452" s="178">
        <v>1.3223392423242402E-3</v>
      </c>
      <c r="J5452" s="178" t="s">
        <v>625</v>
      </c>
    </row>
    <row r="5453" spans="1:10" x14ac:dyDescent="0.45">
      <c r="A5453" s="178" t="s">
        <v>567</v>
      </c>
      <c r="B5453" s="178" t="s">
        <v>568</v>
      </c>
      <c r="C5453" s="178">
        <v>2020</v>
      </c>
      <c r="D5453" s="178" t="s">
        <v>336</v>
      </c>
      <c r="E5453" s="178" t="s">
        <v>337</v>
      </c>
      <c r="F5453" s="178" t="s">
        <v>573</v>
      </c>
      <c r="G5453" s="178">
        <v>143</v>
      </c>
      <c r="H5453" s="178">
        <v>2.3898266954350001E-4</v>
      </c>
      <c r="I5453" s="178">
        <v>2.6766058988872003E-4</v>
      </c>
      <c r="J5453" s="178" t="s">
        <v>625</v>
      </c>
    </row>
    <row r="5454" spans="1:10" x14ac:dyDescent="0.45">
      <c r="A5454" s="178" t="s">
        <v>567</v>
      </c>
      <c r="B5454" s="178" t="s">
        <v>568</v>
      </c>
      <c r="C5454" s="178">
        <v>2020</v>
      </c>
      <c r="D5454" s="178" t="s">
        <v>336</v>
      </c>
      <c r="E5454" s="178" t="s">
        <v>337</v>
      </c>
      <c r="F5454" s="178" t="s">
        <v>570</v>
      </c>
      <c r="G5454" s="178">
        <v>144</v>
      </c>
      <c r="H5454" s="178">
        <v>7.6937220001100005E-5</v>
      </c>
      <c r="I5454" s="178">
        <v>8.6169686401232017E-5</v>
      </c>
      <c r="J5454" s="178" t="s">
        <v>625</v>
      </c>
    </row>
    <row r="5455" spans="1:10" x14ac:dyDescent="0.45">
      <c r="A5455" s="178" t="s">
        <v>567</v>
      </c>
      <c r="B5455" s="178" t="s">
        <v>568</v>
      </c>
      <c r="C5455" s="178">
        <v>2020</v>
      </c>
      <c r="D5455" s="178" t="s">
        <v>336</v>
      </c>
      <c r="E5455" s="178" t="s">
        <v>337</v>
      </c>
      <c r="F5455" s="178" t="s">
        <v>571</v>
      </c>
      <c r="G5455" s="178">
        <v>145</v>
      </c>
      <c r="H5455" s="178">
        <v>1.80111728696E-5</v>
      </c>
      <c r="I5455" s="178">
        <v>2.0172513613952004E-5</v>
      </c>
      <c r="J5455" s="178" t="s">
        <v>625</v>
      </c>
    </row>
    <row r="5456" spans="1:10" x14ac:dyDescent="0.45">
      <c r="A5456" s="178" t="s">
        <v>567</v>
      </c>
      <c r="B5456" s="178" t="s">
        <v>568</v>
      </c>
      <c r="C5456" s="178">
        <v>2020</v>
      </c>
      <c r="D5456" s="178" t="s">
        <v>336</v>
      </c>
      <c r="E5456" s="178" t="s">
        <v>337</v>
      </c>
      <c r="F5456" s="178" t="s">
        <v>570</v>
      </c>
      <c r="G5456" s="178">
        <v>146</v>
      </c>
      <c r="H5456" s="178">
        <v>1.3042133650739999E-4</v>
      </c>
      <c r="I5456" s="178">
        <v>1.4607189688828801E-4</v>
      </c>
      <c r="J5456" s="178" t="s">
        <v>625</v>
      </c>
    </row>
    <row r="5457" spans="1:10" x14ac:dyDescent="0.45">
      <c r="A5457" s="178" t="s">
        <v>567</v>
      </c>
      <c r="B5457" s="178" t="s">
        <v>568</v>
      </c>
      <c r="C5457" s="178">
        <v>2020</v>
      </c>
      <c r="D5457" s="178" t="s">
        <v>336</v>
      </c>
      <c r="E5457" s="178" t="s">
        <v>337</v>
      </c>
      <c r="F5457" s="178" t="s">
        <v>569</v>
      </c>
      <c r="G5457" s="178">
        <v>146</v>
      </c>
      <c r="H5457" s="178">
        <v>1.0197493829764001E-3</v>
      </c>
      <c r="I5457" s="178">
        <v>1.1421193089335682E-3</v>
      </c>
      <c r="J5457" s="178" t="s">
        <v>625</v>
      </c>
    </row>
    <row r="5458" spans="1:10" x14ac:dyDescent="0.45">
      <c r="A5458" s="178" t="s">
        <v>567</v>
      </c>
      <c r="B5458" s="178" t="s">
        <v>568</v>
      </c>
      <c r="C5458" s="178">
        <v>2020</v>
      </c>
      <c r="D5458" s="178" t="s">
        <v>336</v>
      </c>
      <c r="E5458" s="178" t="s">
        <v>337</v>
      </c>
      <c r="F5458" s="178" t="s">
        <v>569</v>
      </c>
      <c r="G5458" s="178">
        <v>147</v>
      </c>
      <c r="H5458" s="178">
        <v>5.0408690003680002E-4</v>
      </c>
      <c r="I5458" s="178">
        <v>5.6457732804121607E-4</v>
      </c>
      <c r="J5458" s="178" t="s">
        <v>625</v>
      </c>
    </row>
    <row r="5459" spans="1:10" x14ac:dyDescent="0.45">
      <c r="A5459" s="178" t="s">
        <v>567</v>
      </c>
      <c r="B5459" s="178" t="s">
        <v>568</v>
      </c>
      <c r="C5459" s="178">
        <v>2020</v>
      </c>
      <c r="D5459" s="178" t="s">
        <v>336</v>
      </c>
      <c r="E5459" s="178" t="s">
        <v>337</v>
      </c>
      <c r="F5459" s="178" t="s">
        <v>574</v>
      </c>
      <c r="G5459" s="178">
        <v>147</v>
      </c>
      <c r="H5459" s="178">
        <v>9.34292766033E-5</v>
      </c>
      <c r="I5459" s="178">
        <v>1.0464078979569601E-4</v>
      </c>
      <c r="J5459" s="178" t="s">
        <v>626</v>
      </c>
    </row>
    <row r="5460" spans="1:10" x14ac:dyDescent="0.45">
      <c r="A5460" s="178" t="s">
        <v>567</v>
      </c>
      <c r="B5460" s="178" t="s">
        <v>568</v>
      </c>
      <c r="C5460" s="178">
        <v>2020</v>
      </c>
      <c r="D5460" s="178" t="s">
        <v>336</v>
      </c>
      <c r="E5460" s="178" t="s">
        <v>337</v>
      </c>
      <c r="F5460" s="178" t="s">
        <v>573</v>
      </c>
      <c r="G5460" s="178">
        <v>148</v>
      </c>
      <c r="H5460" s="178">
        <v>2.5578198255970001E-4</v>
      </c>
      <c r="I5460" s="178">
        <v>2.8647582046686406E-4</v>
      </c>
      <c r="J5460" s="178" t="s">
        <v>625</v>
      </c>
    </row>
    <row r="5461" spans="1:10" x14ac:dyDescent="0.45">
      <c r="A5461" s="178" t="s">
        <v>567</v>
      </c>
      <c r="B5461" s="178" t="s">
        <v>568</v>
      </c>
      <c r="C5461" s="178">
        <v>2020</v>
      </c>
      <c r="D5461" s="178" t="s">
        <v>336</v>
      </c>
      <c r="E5461" s="178" t="s">
        <v>337</v>
      </c>
      <c r="F5461" s="178" t="s">
        <v>570</v>
      </c>
      <c r="G5461" s="178">
        <v>149</v>
      </c>
      <c r="H5461" s="178">
        <v>6.9801324571000005E-5</v>
      </c>
      <c r="I5461" s="178">
        <v>7.8177483519520016E-5</v>
      </c>
      <c r="J5461" s="178" t="s">
        <v>625</v>
      </c>
    </row>
    <row r="5462" spans="1:10" x14ac:dyDescent="0.45">
      <c r="A5462" s="178" t="s">
        <v>567</v>
      </c>
      <c r="B5462" s="178" t="s">
        <v>568</v>
      </c>
      <c r="C5462" s="178">
        <v>2020</v>
      </c>
      <c r="D5462" s="178" t="s">
        <v>336</v>
      </c>
      <c r="E5462" s="178" t="s">
        <v>337</v>
      </c>
      <c r="F5462" s="178" t="s">
        <v>570</v>
      </c>
      <c r="G5462" s="178">
        <v>150</v>
      </c>
      <c r="H5462" s="178">
        <v>6.4063497120499997E-5</v>
      </c>
      <c r="I5462" s="178">
        <v>7.1751116774960007E-5</v>
      </c>
      <c r="J5462" s="178" t="s">
        <v>625</v>
      </c>
    </row>
    <row r="5463" spans="1:10" x14ac:dyDescent="0.45">
      <c r="A5463" s="178" t="s">
        <v>567</v>
      </c>
      <c r="B5463" s="178" t="s">
        <v>568</v>
      </c>
      <c r="C5463" s="178">
        <v>2020</v>
      </c>
      <c r="D5463" s="178" t="s">
        <v>336</v>
      </c>
      <c r="E5463" s="178" t="s">
        <v>337</v>
      </c>
      <c r="F5463" s="178" t="s">
        <v>570</v>
      </c>
      <c r="G5463" s="178">
        <v>152</v>
      </c>
      <c r="H5463" s="178">
        <v>1.3149695587340001E-4</v>
      </c>
      <c r="I5463" s="178">
        <v>1.4727659057820803E-4</v>
      </c>
      <c r="J5463" s="178" t="s">
        <v>625</v>
      </c>
    </row>
    <row r="5464" spans="1:10" x14ac:dyDescent="0.45">
      <c r="A5464" s="178" t="s">
        <v>567</v>
      </c>
      <c r="B5464" s="178" t="s">
        <v>568</v>
      </c>
      <c r="C5464" s="178">
        <v>2020</v>
      </c>
      <c r="D5464" s="178" t="s">
        <v>336</v>
      </c>
      <c r="E5464" s="178" t="s">
        <v>337</v>
      </c>
      <c r="F5464" s="178" t="s">
        <v>573</v>
      </c>
      <c r="G5464" s="178">
        <v>155</v>
      </c>
      <c r="H5464" s="178">
        <v>2.42580572376E-4</v>
      </c>
      <c r="I5464" s="178">
        <v>2.7169024106112001E-4</v>
      </c>
      <c r="J5464" s="178" t="s">
        <v>625</v>
      </c>
    </row>
    <row r="5465" spans="1:10" x14ac:dyDescent="0.45">
      <c r="A5465" s="178" t="s">
        <v>567</v>
      </c>
      <c r="B5465" s="178" t="s">
        <v>568</v>
      </c>
      <c r="C5465" s="178">
        <v>2020</v>
      </c>
      <c r="D5465" s="178" t="s">
        <v>336</v>
      </c>
      <c r="E5465" s="178" t="s">
        <v>337</v>
      </c>
      <c r="F5465" s="178" t="s">
        <v>570</v>
      </c>
      <c r="G5465" s="178">
        <v>155</v>
      </c>
      <c r="H5465" s="178">
        <v>6.7168810346599994E-5</v>
      </c>
      <c r="I5465" s="178">
        <v>7.5229067588191995E-5</v>
      </c>
      <c r="J5465" s="178" t="s">
        <v>625</v>
      </c>
    </row>
    <row r="5466" spans="1:10" x14ac:dyDescent="0.45">
      <c r="A5466" s="178" t="s">
        <v>567</v>
      </c>
      <c r="B5466" s="178" t="s">
        <v>568</v>
      </c>
      <c r="C5466" s="178">
        <v>2020</v>
      </c>
      <c r="D5466" s="178" t="s">
        <v>336</v>
      </c>
      <c r="E5466" s="178" t="s">
        <v>337</v>
      </c>
      <c r="F5466" s="178" t="s">
        <v>572</v>
      </c>
      <c r="G5466" s="178">
        <v>156</v>
      </c>
      <c r="H5466" s="1">
        <v>6.0878833210199999E-6</v>
      </c>
      <c r="I5466" s="178">
        <v>6.8184293195424009E-6</v>
      </c>
      <c r="J5466" s="178" t="s">
        <v>625</v>
      </c>
    </row>
    <row r="5467" spans="1:10" x14ac:dyDescent="0.45">
      <c r="A5467" s="178" t="s">
        <v>567</v>
      </c>
      <c r="B5467" s="178" t="s">
        <v>568</v>
      </c>
      <c r="C5467" s="178">
        <v>2020</v>
      </c>
      <c r="D5467" s="178" t="s">
        <v>336</v>
      </c>
      <c r="E5467" s="178" t="s">
        <v>337</v>
      </c>
      <c r="F5467" s="178" t="s">
        <v>569</v>
      </c>
      <c r="G5467" s="178">
        <v>157</v>
      </c>
      <c r="H5467" s="178">
        <v>5.0764594925570001E-4</v>
      </c>
      <c r="I5467" s="178">
        <v>5.6856346316638405E-4</v>
      </c>
      <c r="J5467" s="178" t="s">
        <v>625</v>
      </c>
    </row>
    <row r="5468" spans="1:10" x14ac:dyDescent="0.45">
      <c r="A5468" s="178" t="s">
        <v>567</v>
      </c>
      <c r="B5468" s="178" t="s">
        <v>568</v>
      </c>
      <c r="C5468" s="178">
        <v>2020</v>
      </c>
      <c r="D5468" s="178" t="s">
        <v>336</v>
      </c>
      <c r="E5468" s="178" t="s">
        <v>337</v>
      </c>
      <c r="F5468" s="178" t="s">
        <v>569</v>
      </c>
      <c r="G5468" s="178">
        <v>158</v>
      </c>
      <c r="H5468" s="178">
        <v>4.7120256931520001E-4</v>
      </c>
      <c r="I5468" s="178">
        <v>5.2774687763302403E-4</v>
      </c>
      <c r="J5468" s="178" t="s">
        <v>625</v>
      </c>
    </row>
    <row r="5469" spans="1:10" x14ac:dyDescent="0.45">
      <c r="A5469" s="178" t="s">
        <v>567</v>
      </c>
      <c r="B5469" s="178" t="s">
        <v>568</v>
      </c>
      <c r="C5469" s="178">
        <v>2020</v>
      </c>
      <c r="D5469" s="178" t="s">
        <v>336</v>
      </c>
      <c r="E5469" s="178" t="s">
        <v>337</v>
      </c>
      <c r="F5469" s="178" t="s">
        <v>571</v>
      </c>
      <c r="G5469" s="178">
        <v>158</v>
      </c>
      <c r="H5469" s="178">
        <v>3.30762704834E-5</v>
      </c>
      <c r="I5469" s="178">
        <v>3.7045422941408006E-5</v>
      </c>
      <c r="J5469" s="178" t="s">
        <v>625</v>
      </c>
    </row>
    <row r="5470" spans="1:10" x14ac:dyDescent="0.45">
      <c r="A5470" s="178" t="s">
        <v>567</v>
      </c>
      <c r="B5470" s="178" t="s">
        <v>568</v>
      </c>
      <c r="C5470" s="178">
        <v>2020</v>
      </c>
      <c r="D5470" s="178" t="s">
        <v>336</v>
      </c>
      <c r="E5470" s="178" t="s">
        <v>337</v>
      </c>
      <c r="F5470" s="178" t="s">
        <v>573</v>
      </c>
      <c r="G5470" s="178">
        <v>158</v>
      </c>
      <c r="H5470" s="178">
        <v>2.3686078202450001E-4</v>
      </c>
      <c r="I5470" s="178">
        <v>2.6528407586744006E-4</v>
      </c>
      <c r="J5470" s="178" t="s">
        <v>625</v>
      </c>
    </row>
    <row r="5471" spans="1:10" x14ac:dyDescent="0.45">
      <c r="A5471" s="178" t="s">
        <v>567</v>
      </c>
      <c r="B5471" s="178" t="s">
        <v>568</v>
      </c>
      <c r="C5471" s="178">
        <v>2020</v>
      </c>
      <c r="D5471" s="178" t="s">
        <v>336</v>
      </c>
      <c r="E5471" s="178" t="s">
        <v>337</v>
      </c>
      <c r="F5471" s="178" t="s">
        <v>570</v>
      </c>
      <c r="G5471" s="178">
        <v>158</v>
      </c>
      <c r="H5471" s="178">
        <v>6.0866288549699999E-5</v>
      </c>
      <c r="I5471" s="178">
        <v>6.8170243175664006E-5</v>
      </c>
      <c r="J5471" s="178" t="s">
        <v>625</v>
      </c>
    </row>
    <row r="5472" spans="1:10" x14ac:dyDescent="0.45">
      <c r="A5472" s="178" t="s">
        <v>567</v>
      </c>
      <c r="B5472" s="178" t="s">
        <v>568</v>
      </c>
      <c r="C5472" s="178">
        <v>2020</v>
      </c>
      <c r="D5472" s="178" t="s">
        <v>336</v>
      </c>
      <c r="E5472" s="178" t="s">
        <v>337</v>
      </c>
      <c r="F5472" s="178" t="s">
        <v>569</v>
      </c>
      <c r="G5472" s="178">
        <v>160</v>
      </c>
      <c r="H5472" s="178">
        <v>4.6508328523490002E-4</v>
      </c>
      <c r="I5472" s="178">
        <v>5.2089327946308812E-4</v>
      </c>
      <c r="J5472" s="178" t="s">
        <v>625</v>
      </c>
    </row>
    <row r="5473" spans="1:10" x14ac:dyDescent="0.45">
      <c r="A5473" s="178" t="s">
        <v>567</v>
      </c>
      <c r="B5473" s="178" t="s">
        <v>568</v>
      </c>
      <c r="C5473" s="178">
        <v>2020</v>
      </c>
      <c r="D5473" s="178" t="s">
        <v>336</v>
      </c>
      <c r="E5473" s="178" t="s">
        <v>337</v>
      </c>
      <c r="F5473" s="178" t="s">
        <v>569</v>
      </c>
      <c r="G5473" s="178">
        <v>161</v>
      </c>
      <c r="H5473" s="178">
        <v>4.6300105168479999E-4</v>
      </c>
      <c r="I5473" s="178">
        <v>5.1856117788697605E-4</v>
      </c>
      <c r="J5473" s="178" t="s">
        <v>625</v>
      </c>
    </row>
    <row r="5474" spans="1:10" x14ac:dyDescent="0.45">
      <c r="A5474" s="178" t="s">
        <v>567</v>
      </c>
      <c r="B5474" s="178" t="s">
        <v>568</v>
      </c>
      <c r="C5474" s="178">
        <v>2020</v>
      </c>
      <c r="D5474" s="178" t="s">
        <v>336</v>
      </c>
      <c r="E5474" s="178" t="s">
        <v>337</v>
      </c>
      <c r="F5474" s="178" t="s">
        <v>570</v>
      </c>
      <c r="G5474" s="178">
        <v>163</v>
      </c>
      <c r="H5474" s="178">
        <v>5.8793233620199999E-5</v>
      </c>
      <c r="I5474" s="178">
        <v>6.5848421654624001E-5</v>
      </c>
      <c r="J5474" s="178" t="s">
        <v>625</v>
      </c>
    </row>
    <row r="5475" spans="1:10" x14ac:dyDescent="0.45">
      <c r="A5475" s="178" t="s">
        <v>567</v>
      </c>
      <c r="B5475" s="178" t="s">
        <v>568</v>
      </c>
      <c r="C5475" s="178">
        <v>2020</v>
      </c>
      <c r="D5475" s="178" t="s">
        <v>336</v>
      </c>
      <c r="E5475" s="178" t="s">
        <v>337</v>
      </c>
      <c r="F5475" s="178" t="s">
        <v>569</v>
      </c>
      <c r="G5475" s="178">
        <v>163</v>
      </c>
      <c r="H5475" s="178">
        <v>8.4795284783470003E-4</v>
      </c>
      <c r="I5475" s="178">
        <v>9.497071895748641E-4</v>
      </c>
      <c r="J5475" s="178" t="s">
        <v>625</v>
      </c>
    </row>
    <row r="5476" spans="1:10" x14ac:dyDescent="0.45">
      <c r="A5476" s="178" t="s">
        <v>567</v>
      </c>
      <c r="B5476" s="178" t="s">
        <v>568</v>
      </c>
      <c r="C5476" s="178">
        <v>2020</v>
      </c>
      <c r="D5476" s="178" t="s">
        <v>336</v>
      </c>
      <c r="E5476" s="178" t="s">
        <v>337</v>
      </c>
      <c r="F5476" s="178" t="s">
        <v>571</v>
      </c>
      <c r="G5476" s="178">
        <v>167</v>
      </c>
      <c r="H5476" s="178">
        <v>1.5585936125699999E-5</v>
      </c>
      <c r="I5476" s="178">
        <v>1.7456248460784001E-5</v>
      </c>
      <c r="J5476" s="178" t="s">
        <v>625</v>
      </c>
    </row>
    <row r="5477" spans="1:10" x14ac:dyDescent="0.45">
      <c r="A5477" s="178" t="s">
        <v>567</v>
      </c>
      <c r="B5477" s="178" t="s">
        <v>568</v>
      </c>
      <c r="C5477" s="178">
        <v>2020</v>
      </c>
      <c r="D5477" s="178" t="s">
        <v>336</v>
      </c>
      <c r="E5477" s="178" t="s">
        <v>337</v>
      </c>
      <c r="F5477" s="178" t="s">
        <v>570</v>
      </c>
      <c r="G5477" s="178">
        <v>168</v>
      </c>
      <c r="H5477" s="178">
        <v>1.145532696682E-4</v>
      </c>
      <c r="I5477" s="178">
        <v>1.28299662028384E-4</v>
      </c>
      <c r="J5477" s="178" t="s">
        <v>625</v>
      </c>
    </row>
    <row r="5478" spans="1:10" x14ac:dyDescent="0.45">
      <c r="A5478" s="178" t="s">
        <v>567</v>
      </c>
      <c r="B5478" s="178" t="s">
        <v>568</v>
      </c>
      <c r="C5478" s="178">
        <v>2020</v>
      </c>
      <c r="D5478" s="178" t="s">
        <v>336</v>
      </c>
      <c r="E5478" s="178" t="s">
        <v>337</v>
      </c>
      <c r="F5478" s="178" t="s">
        <v>570</v>
      </c>
      <c r="G5478" s="178">
        <v>169</v>
      </c>
      <c r="H5478" s="178">
        <v>5.71635173401E-5</v>
      </c>
      <c r="I5478" s="178">
        <v>6.402313942091201E-5</v>
      </c>
      <c r="J5478" s="178" t="s">
        <v>625</v>
      </c>
    </row>
    <row r="5479" spans="1:10" x14ac:dyDescent="0.45">
      <c r="A5479" s="178" t="s">
        <v>567</v>
      </c>
      <c r="B5479" s="178" t="s">
        <v>568</v>
      </c>
      <c r="C5479" s="178">
        <v>2020</v>
      </c>
      <c r="D5479" s="178" t="s">
        <v>336</v>
      </c>
      <c r="E5479" s="178" t="s">
        <v>337</v>
      </c>
      <c r="F5479" s="178" t="s">
        <v>570</v>
      </c>
      <c r="G5479" s="178">
        <v>171</v>
      </c>
      <c r="H5479" s="178">
        <v>5.6102813687200002E-5</v>
      </c>
      <c r="I5479" s="178">
        <v>6.2835151329664014E-5</v>
      </c>
      <c r="J5479" s="178" t="s">
        <v>625</v>
      </c>
    </row>
    <row r="5480" spans="1:10" x14ac:dyDescent="0.45">
      <c r="A5480" s="178" t="s">
        <v>567</v>
      </c>
      <c r="B5480" s="178" t="s">
        <v>568</v>
      </c>
      <c r="C5480" s="178">
        <v>2020</v>
      </c>
      <c r="D5480" s="178" t="s">
        <v>336</v>
      </c>
      <c r="E5480" s="178" t="s">
        <v>337</v>
      </c>
      <c r="F5480" s="178" t="s">
        <v>571</v>
      </c>
      <c r="G5480" s="178">
        <v>171</v>
      </c>
      <c r="H5480" s="178">
        <v>1.51998456204E-5</v>
      </c>
      <c r="I5480" s="178">
        <v>1.7023827094848E-5</v>
      </c>
      <c r="J5480" s="178" t="s">
        <v>625</v>
      </c>
    </row>
    <row r="5481" spans="1:10" x14ac:dyDescent="0.45">
      <c r="A5481" s="178" t="s">
        <v>567</v>
      </c>
      <c r="B5481" s="178" t="s">
        <v>568</v>
      </c>
      <c r="C5481" s="178">
        <v>2020</v>
      </c>
      <c r="D5481" s="178" t="s">
        <v>336</v>
      </c>
      <c r="E5481" s="178" t="s">
        <v>337</v>
      </c>
      <c r="F5481" s="178" t="s">
        <v>573</v>
      </c>
      <c r="G5481" s="178">
        <v>171</v>
      </c>
      <c r="H5481" s="178">
        <v>2.786140248645E-4</v>
      </c>
      <c r="I5481" s="178">
        <v>3.1204770784824001E-4</v>
      </c>
      <c r="J5481" s="178" t="s">
        <v>625</v>
      </c>
    </row>
    <row r="5482" spans="1:10" x14ac:dyDescent="0.45">
      <c r="A5482" s="178" t="s">
        <v>567</v>
      </c>
      <c r="B5482" s="178" t="s">
        <v>568</v>
      </c>
      <c r="C5482" s="178">
        <v>2020</v>
      </c>
      <c r="D5482" s="178" t="s">
        <v>336</v>
      </c>
      <c r="E5482" s="178" t="s">
        <v>337</v>
      </c>
      <c r="F5482" s="178" t="s">
        <v>569</v>
      </c>
      <c r="G5482" s="178">
        <v>171</v>
      </c>
      <c r="H5482" s="178">
        <v>4.9324944848190002E-4</v>
      </c>
      <c r="I5482" s="178">
        <v>5.5243938229972806E-4</v>
      </c>
      <c r="J5482" s="178" t="s">
        <v>625</v>
      </c>
    </row>
    <row r="5483" spans="1:10" x14ac:dyDescent="0.45">
      <c r="A5483" s="178" t="s">
        <v>567</v>
      </c>
      <c r="B5483" s="178" t="s">
        <v>568</v>
      </c>
      <c r="C5483" s="178">
        <v>2020</v>
      </c>
      <c r="D5483" s="178" t="s">
        <v>336</v>
      </c>
      <c r="E5483" s="178" t="s">
        <v>337</v>
      </c>
      <c r="F5483" s="178" t="s">
        <v>573</v>
      </c>
      <c r="G5483" s="178">
        <v>176</v>
      </c>
      <c r="H5483" s="178">
        <v>2.3203015734909999E-4</v>
      </c>
      <c r="I5483" s="178">
        <v>2.5987377623099201E-4</v>
      </c>
      <c r="J5483" s="178" t="s">
        <v>625</v>
      </c>
    </row>
    <row r="5484" spans="1:10" x14ac:dyDescent="0.45">
      <c r="A5484" s="178" t="s">
        <v>567</v>
      </c>
      <c r="B5484" s="178" t="s">
        <v>568</v>
      </c>
      <c r="C5484" s="178">
        <v>2020</v>
      </c>
      <c r="D5484" s="178" t="s">
        <v>336</v>
      </c>
      <c r="E5484" s="178" t="s">
        <v>337</v>
      </c>
      <c r="F5484" s="178" t="s">
        <v>570</v>
      </c>
      <c r="G5484" s="178">
        <v>177</v>
      </c>
      <c r="H5484" s="178">
        <v>5.4382922826299997E-5</v>
      </c>
      <c r="I5484" s="178">
        <v>6.0908873565456002E-5</v>
      </c>
      <c r="J5484" s="178" t="s">
        <v>625</v>
      </c>
    </row>
    <row r="5485" spans="1:10" x14ac:dyDescent="0.45">
      <c r="A5485" s="178" t="s">
        <v>567</v>
      </c>
      <c r="B5485" s="178" t="s">
        <v>568</v>
      </c>
      <c r="C5485" s="178">
        <v>2020</v>
      </c>
      <c r="D5485" s="178" t="s">
        <v>336</v>
      </c>
      <c r="E5485" s="178" t="s">
        <v>337</v>
      </c>
      <c r="F5485" s="178" t="s">
        <v>573</v>
      </c>
      <c r="G5485" s="178">
        <v>177</v>
      </c>
      <c r="H5485" s="178">
        <v>3.4448652877469999E-4</v>
      </c>
      <c r="I5485" s="178">
        <v>3.8582491222766401E-4</v>
      </c>
      <c r="J5485" s="178" t="s">
        <v>625</v>
      </c>
    </row>
    <row r="5486" spans="1:10" x14ac:dyDescent="0.45">
      <c r="A5486" s="178" t="s">
        <v>567</v>
      </c>
      <c r="B5486" s="178" t="s">
        <v>568</v>
      </c>
      <c r="C5486" s="178">
        <v>2020</v>
      </c>
      <c r="D5486" s="178" t="s">
        <v>336</v>
      </c>
      <c r="E5486" s="178" t="s">
        <v>337</v>
      </c>
      <c r="F5486" s="178" t="s">
        <v>574</v>
      </c>
      <c r="G5486" s="178">
        <v>178</v>
      </c>
      <c r="H5486" s="178">
        <v>7.67392266425E-5</v>
      </c>
      <c r="I5486" s="178">
        <v>8.5947933839600004E-5</v>
      </c>
      <c r="J5486" s="178" t="s">
        <v>626</v>
      </c>
    </row>
    <row r="5487" spans="1:10" x14ac:dyDescent="0.45">
      <c r="A5487" s="178" t="s">
        <v>567</v>
      </c>
      <c r="B5487" s="178" t="s">
        <v>568</v>
      </c>
      <c r="C5487" s="178">
        <v>2020</v>
      </c>
      <c r="D5487" s="178" t="s">
        <v>336</v>
      </c>
      <c r="E5487" s="178" t="s">
        <v>337</v>
      </c>
      <c r="F5487" s="178" t="s">
        <v>570</v>
      </c>
      <c r="G5487" s="178">
        <v>179</v>
      </c>
      <c r="H5487" s="178">
        <v>5.3395433496899997E-5</v>
      </c>
      <c r="I5487" s="178">
        <v>5.9802885516528005E-5</v>
      </c>
      <c r="J5487" s="178" t="s">
        <v>625</v>
      </c>
    </row>
    <row r="5488" spans="1:10" x14ac:dyDescent="0.45">
      <c r="A5488" s="178" t="s">
        <v>567</v>
      </c>
      <c r="B5488" s="178" t="s">
        <v>568</v>
      </c>
      <c r="C5488" s="178">
        <v>2020</v>
      </c>
      <c r="D5488" s="178" t="s">
        <v>336</v>
      </c>
      <c r="E5488" s="178" t="s">
        <v>337</v>
      </c>
      <c r="F5488" s="178" t="s">
        <v>573</v>
      </c>
      <c r="G5488" s="178">
        <v>181</v>
      </c>
      <c r="H5488" s="178">
        <v>2.2798159625380001E-4</v>
      </c>
      <c r="I5488" s="178">
        <v>2.5533938780425604E-4</v>
      </c>
      <c r="J5488" s="178" t="s">
        <v>625</v>
      </c>
    </row>
    <row r="5489" spans="1:10" x14ac:dyDescent="0.45">
      <c r="A5489" s="178" t="s">
        <v>567</v>
      </c>
      <c r="B5489" s="178" t="s">
        <v>568</v>
      </c>
      <c r="C5489" s="178">
        <v>2020</v>
      </c>
      <c r="D5489" s="178" t="s">
        <v>336</v>
      </c>
      <c r="E5489" s="178" t="s">
        <v>337</v>
      </c>
      <c r="F5489" s="178" t="s">
        <v>572</v>
      </c>
      <c r="G5489" s="178">
        <v>183</v>
      </c>
      <c r="H5489" s="1">
        <v>5.0003541218799998E-6</v>
      </c>
      <c r="I5489" s="178">
        <v>5.6003966165056001E-6</v>
      </c>
      <c r="J5489" s="178" t="s">
        <v>625</v>
      </c>
    </row>
    <row r="5490" spans="1:10" x14ac:dyDescent="0.45">
      <c r="A5490" s="178" t="s">
        <v>567</v>
      </c>
      <c r="B5490" s="178" t="s">
        <v>568</v>
      </c>
      <c r="C5490" s="178">
        <v>2020</v>
      </c>
      <c r="D5490" s="178" t="s">
        <v>336</v>
      </c>
      <c r="E5490" s="178" t="s">
        <v>337</v>
      </c>
      <c r="F5490" s="178" t="s">
        <v>569</v>
      </c>
      <c r="G5490" s="178">
        <v>183</v>
      </c>
      <c r="H5490" s="178">
        <v>4.0780883864500003E-4</v>
      </c>
      <c r="I5490" s="178">
        <v>4.5674589928240006E-4</v>
      </c>
      <c r="J5490" s="178" t="s">
        <v>625</v>
      </c>
    </row>
    <row r="5491" spans="1:10" x14ac:dyDescent="0.45">
      <c r="A5491" s="178" t="s">
        <v>567</v>
      </c>
      <c r="B5491" s="178" t="s">
        <v>568</v>
      </c>
      <c r="C5491" s="178">
        <v>2020</v>
      </c>
      <c r="D5491" s="178" t="s">
        <v>336</v>
      </c>
      <c r="E5491" s="178" t="s">
        <v>337</v>
      </c>
      <c r="F5491" s="178" t="s">
        <v>570</v>
      </c>
      <c r="G5491" s="178">
        <v>183</v>
      </c>
      <c r="H5491" s="178">
        <v>1.096637315641E-4</v>
      </c>
      <c r="I5491" s="178">
        <v>1.2282337935179202E-4</v>
      </c>
      <c r="J5491" s="178" t="s">
        <v>625</v>
      </c>
    </row>
    <row r="5492" spans="1:10" x14ac:dyDescent="0.45">
      <c r="A5492" s="178" t="s">
        <v>567</v>
      </c>
      <c r="B5492" s="178" t="s">
        <v>568</v>
      </c>
      <c r="C5492" s="178">
        <v>2020</v>
      </c>
      <c r="D5492" s="178" t="s">
        <v>336</v>
      </c>
      <c r="E5492" s="178" t="s">
        <v>337</v>
      </c>
      <c r="F5492" s="178" t="s">
        <v>570</v>
      </c>
      <c r="G5492" s="178">
        <v>184</v>
      </c>
      <c r="H5492" s="178">
        <v>5.24672323081E-5</v>
      </c>
      <c r="I5492" s="178">
        <v>5.8763300185072003E-5</v>
      </c>
      <c r="J5492" s="178" t="s">
        <v>625</v>
      </c>
    </row>
    <row r="5493" spans="1:10" x14ac:dyDescent="0.45">
      <c r="A5493" s="178" t="s">
        <v>567</v>
      </c>
      <c r="B5493" s="178" t="s">
        <v>568</v>
      </c>
      <c r="C5493" s="178">
        <v>2020</v>
      </c>
      <c r="D5493" s="178" t="s">
        <v>336</v>
      </c>
      <c r="E5493" s="178" t="s">
        <v>337</v>
      </c>
      <c r="F5493" s="178" t="s">
        <v>570</v>
      </c>
      <c r="G5493" s="178">
        <v>188</v>
      </c>
      <c r="H5493" s="178">
        <v>5.1100912969600001E-5</v>
      </c>
      <c r="I5493" s="178">
        <v>5.7233022525952009E-5</v>
      </c>
      <c r="J5493" s="178" t="s">
        <v>625</v>
      </c>
    </row>
    <row r="5494" spans="1:10" x14ac:dyDescent="0.45">
      <c r="A5494" s="178" t="s">
        <v>567</v>
      </c>
      <c r="B5494" s="178" t="s">
        <v>568</v>
      </c>
      <c r="C5494" s="178">
        <v>2020</v>
      </c>
      <c r="D5494" s="178" t="s">
        <v>336</v>
      </c>
      <c r="E5494" s="178" t="s">
        <v>337</v>
      </c>
      <c r="F5494" s="178" t="s">
        <v>569</v>
      </c>
      <c r="G5494" s="178">
        <v>190</v>
      </c>
      <c r="H5494" s="178">
        <v>3.8926009438000001E-4</v>
      </c>
      <c r="I5494" s="178">
        <v>4.3597130570560005E-4</v>
      </c>
      <c r="J5494" s="178" t="s">
        <v>625</v>
      </c>
    </row>
    <row r="5495" spans="1:10" x14ac:dyDescent="0.45">
      <c r="A5495" s="178" t="s">
        <v>567</v>
      </c>
      <c r="B5495" s="178" t="s">
        <v>568</v>
      </c>
      <c r="C5495" s="178">
        <v>2020</v>
      </c>
      <c r="D5495" s="178" t="s">
        <v>336</v>
      </c>
      <c r="E5495" s="178" t="s">
        <v>337</v>
      </c>
      <c r="F5495" s="178" t="s">
        <v>573</v>
      </c>
      <c r="G5495" s="178">
        <v>191</v>
      </c>
      <c r="H5495" s="178">
        <v>2.209173107985E-4</v>
      </c>
      <c r="I5495" s="178">
        <v>2.4742738809432001E-4</v>
      </c>
      <c r="J5495" s="178" t="s">
        <v>625</v>
      </c>
    </row>
    <row r="5496" spans="1:10" x14ac:dyDescent="0.45">
      <c r="A5496" s="178" t="s">
        <v>567</v>
      </c>
      <c r="B5496" s="178" t="s">
        <v>568</v>
      </c>
      <c r="C5496" s="178">
        <v>2020</v>
      </c>
      <c r="D5496" s="178" t="s">
        <v>336</v>
      </c>
      <c r="E5496" s="178" t="s">
        <v>337</v>
      </c>
      <c r="F5496" s="178" t="s">
        <v>573</v>
      </c>
      <c r="G5496" s="178">
        <v>193</v>
      </c>
      <c r="H5496" s="178">
        <v>2.1311997261359999E-4</v>
      </c>
      <c r="I5496" s="178">
        <v>2.3869436932723201E-4</v>
      </c>
      <c r="J5496" s="178" t="s">
        <v>625</v>
      </c>
    </row>
    <row r="5497" spans="1:10" x14ac:dyDescent="0.45">
      <c r="A5497" s="178" t="s">
        <v>567</v>
      </c>
      <c r="B5497" s="178" t="s">
        <v>568</v>
      </c>
      <c r="C5497" s="178">
        <v>2020</v>
      </c>
      <c r="D5497" s="178" t="s">
        <v>336</v>
      </c>
      <c r="E5497" s="178" t="s">
        <v>337</v>
      </c>
      <c r="F5497" s="178" t="s">
        <v>569</v>
      </c>
      <c r="G5497" s="178">
        <v>194</v>
      </c>
      <c r="H5497" s="178">
        <v>3.8306220085360001E-4</v>
      </c>
      <c r="I5497" s="178">
        <v>4.2902966495603207E-4</v>
      </c>
      <c r="J5497" s="178" t="s">
        <v>625</v>
      </c>
    </row>
    <row r="5498" spans="1:10" x14ac:dyDescent="0.45">
      <c r="A5498" s="178" t="s">
        <v>567</v>
      </c>
      <c r="B5498" s="178" t="s">
        <v>568</v>
      </c>
      <c r="C5498" s="178">
        <v>2020</v>
      </c>
      <c r="D5498" s="178" t="s">
        <v>336</v>
      </c>
      <c r="E5498" s="178" t="s">
        <v>337</v>
      </c>
      <c r="F5498" s="178" t="s">
        <v>570</v>
      </c>
      <c r="G5498" s="178">
        <v>194</v>
      </c>
      <c r="H5498" s="178">
        <v>4.97592955071E-5</v>
      </c>
      <c r="I5498" s="178">
        <v>5.5730410967952008E-5</v>
      </c>
      <c r="J5498" s="178" t="s">
        <v>625</v>
      </c>
    </row>
    <row r="5499" spans="1:10" x14ac:dyDescent="0.45">
      <c r="A5499" s="178" t="s">
        <v>567</v>
      </c>
      <c r="B5499" s="178" t="s">
        <v>568</v>
      </c>
      <c r="C5499" s="178">
        <v>2020</v>
      </c>
      <c r="D5499" s="178" t="s">
        <v>336</v>
      </c>
      <c r="E5499" s="178" t="s">
        <v>337</v>
      </c>
      <c r="F5499" s="178" t="s">
        <v>570</v>
      </c>
      <c r="G5499" s="178">
        <v>196</v>
      </c>
      <c r="H5499" s="178">
        <v>4.9021276936399997E-5</v>
      </c>
      <c r="I5499" s="178">
        <v>5.4903830168768004E-5</v>
      </c>
      <c r="J5499" s="178" t="s">
        <v>625</v>
      </c>
    </row>
    <row r="5500" spans="1:10" x14ac:dyDescent="0.45">
      <c r="A5500" s="178" t="s">
        <v>567</v>
      </c>
      <c r="B5500" s="178" t="s">
        <v>568</v>
      </c>
      <c r="C5500" s="178">
        <v>2020</v>
      </c>
      <c r="D5500" s="178" t="s">
        <v>336</v>
      </c>
      <c r="E5500" s="178" t="s">
        <v>337</v>
      </c>
      <c r="F5500" s="178" t="s">
        <v>570</v>
      </c>
      <c r="G5500" s="178">
        <v>198</v>
      </c>
      <c r="H5500" s="178">
        <v>4.8586021876E-5</v>
      </c>
      <c r="I5500" s="178">
        <v>5.4416344501120002E-5</v>
      </c>
      <c r="J5500" s="178" t="s">
        <v>625</v>
      </c>
    </row>
    <row r="5501" spans="1:10" x14ac:dyDescent="0.45">
      <c r="A5501" s="178" t="s">
        <v>567</v>
      </c>
      <c r="B5501" s="178" t="s">
        <v>568</v>
      </c>
      <c r="C5501" s="178">
        <v>2020</v>
      </c>
      <c r="D5501" s="178" t="s">
        <v>336</v>
      </c>
      <c r="E5501" s="178" t="s">
        <v>337</v>
      </c>
      <c r="F5501" s="178" t="s">
        <v>573</v>
      </c>
      <c r="G5501" s="178">
        <v>200</v>
      </c>
      <c r="H5501" s="178">
        <v>2.0478868100329999E-4</v>
      </c>
      <c r="I5501" s="178">
        <v>2.2936332272369603E-4</v>
      </c>
      <c r="J5501" s="178" t="s">
        <v>625</v>
      </c>
    </row>
    <row r="5502" spans="1:10" x14ac:dyDescent="0.45">
      <c r="A5502" s="178" t="s">
        <v>567</v>
      </c>
      <c r="B5502" s="178" t="s">
        <v>568</v>
      </c>
      <c r="C5502" s="178">
        <v>2020</v>
      </c>
      <c r="D5502" s="178" t="s">
        <v>336</v>
      </c>
      <c r="E5502" s="178" t="s">
        <v>337</v>
      </c>
      <c r="F5502" s="178" t="s">
        <v>569</v>
      </c>
      <c r="G5502" s="178">
        <v>200</v>
      </c>
      <c r="H5502" s="178">
        <v>3.7175873876549997E-4</v>
      </c>
      <c r="I5502" s="178">
        <v>4.1636978741736003E-4</v>
      </c>
      <c r="J5502" s="178" t="s">
        <v>625</v>
      </c>
    </row>
    <row r="5503" spans="1:10" x14ac:dyDescent="0.45">
      <c r="A5503" s="178" t="s">
        <v>567</v>
      </c>
      <c r="B5503" s="178" t="s">
        <v>568</v>
      </c>
      <c r="C5503" s="178">
        <v>2020</v>
      </c>
      <c r="D5503" s="178" t="s">
        <v>336</v>
      </c>
      <c r="E5503" s="178" t="s">
        <v>337</v>
      </c>
      <c r="F5503" s="178" t="s">
        <v>569</v>
      </c>
      <c r="G5503" s="178">
        <v>201</v>
      </c>
      <c r="H5503" s="178">
        <v>3.6929466295990002E-4</v>
      </c>
      <c r="I5503" s="178">
        <v>4.1361002251508807E-4</v>
      </c>
      <c r="J5503" s="178" t="s">
        <v>625</v>
      </c>
    </row>
    <row r="5504" spans="1:10" x14ac:dyDescent="0.45">
      <c r="A5504" s="178" t="s">
        <v>567</v>
      </c>
      <c r="B5504" s="178" t="s">
        <v>568</v>
      </c>
      <c r="C5504" s="178">
        <v>2020</v>
      </c>
      <c r="D5504" s="178" t="s">
        <v>336</v>
      </c>
      <c r="E5504" s="178" t="s">
        <v>337</v>
      </c>
      <c r="F5504" s="178" t="s">
        <v>573</v>
      </c>
      <c r="G5504" s="178">
        <v>202</v>
      </c>
      <c r="H5504" s="178">
        <v>2.1345177083279999E-4</v>
      </c>
      <c r="I5504" s="178">
        <v>2.3906598333273601E-4</v>
      </c>
      <c r="J5504" s="178" t="s">
        <v>625</v>
      </c>
    </row>
    <row r="5505" spans="1:10" x14ac:dyDescent="0.45">
      <c r="A5505" s="178" t="s">
        <v>567</v>
      </c>
      <c r="B5505" s="178" t="s">
        <v>568</v>
      </c>
      <c r="C5505" s="178">
        <v>2020</v>
      </c>
      <c r="D5505" s="178" t="s">
        <v>336</v>
      </c>
      <c r="E5505" s="178" t="s">
        <v>337</v>
      </c>
      <c r="F5505" s="178" t="s">
        <v>574</v>
      </c>
      <c r="G5505" s="178">
        <v>203</v>
      </c>
      <c r="H5505" s="178">
        <v>6.7340253735899996E-5</v>
      </c>
      <c r="I5505" s="178">
        <v>7.5421084184208007E-5</v>
      </c>
      <c r="J5505" s="178" t="s">
        <v>626</v>
      </c>
    </row>
    <row r="5506" spans="1:10" x14ac:dyDescent="0.45">
      <c r="A5506" s="178" t="s">
        <v>567</v>
      </c>
      <c r="B5506" s="178" t="s">
        <v>568</v>
      </c>
      <c r="C5506" s="178">
        <v>2020</v>
      </c>
      <c r="D5506" s="178" t="s">
        <v>336</v>
      </c>
      <c r="E5506" s="178" t="s">
        <v>337</v>
      </c>
      <c r="F5506" s="178" t="s">
        <v>570</v>
      </c>
      <c r="G5506" s="178">
        <v>203</v>
      </c>
      <c r="H5506" s="178">
        <v>4.7595141950299999E-5</v>
      </c>
      <c r="I5506" s="178">
        <v>5.3306558984336006E-5</v>
      </c>
      <c r="J5506" s="178" t="s">
        <v>625</v>
      </c>
    </row>
    <row r="5507" spans="1:10" x14ac:dyDescent="0.45">
      <c r="A5507" s="178" t="s">
        <v>567</v>
      </c>
      <c r="B5507" s="178" t="s">
        <v>568</v>
      </c>
      <c r="C5507" s="178">
        <v>2020</v>
      </c>
      <c r="D5507" s="178" t="s">
        <v>336</v>
      </c>
      <c r="E5507" s="178" t="s">
        <v>337</v>
      </c>
      <c r="F5507" s="178" t="s">
        <v>573</v>
      </c>
      <c r="G5507" s="178">
        <v>204</v>
      </c>
      <c r="H5507" s="178">
        <v>2.0681993919419999E-4</v>
      </c>
      <c r="I5507" s="178">
        <v>2.3163833189750402E-4</v>
      </c>
      <c r="J5507" s="178" t="s">
        <v>625</v>
      </c>
    </row>
    <row r="5508" spans="1:10" x14ac:dyDescent="0.45">
      <c r="A5508" s="178" t="s">
        <v>567</v>
      </c>
      <c r="B5508" s="178" t="s">
        <v>568</v>
      </c>
      <c r="C5508" s="178">
        <v>2020</v>
      </c>
      <c r="D5508" s="178" t="s">
        <v>336</v>
      </c>
      <c r="E5508" s="178" t="s">
        <v>337</v>
      </c>
      <c r="F5508" s="178" t="s">
        <v>570</v>
      </c>
      <c r="G5508" s="178">
        <v>207</v>
      </c>
      <c r="H5508" s="178">
        <v>4.6764682338099998E-5</v>
      </c>
      <c r="I5508" s="178">
        <v>5.2376444218672E-5</v>
      </c>
      <c r="J5508" s="178" t="s">
        <v>625</v>
      </c>
    </row>
    <row r="5509" spans="1:10" x14ac:dyDescent="0.45">
      <c r="A5509" s="178" t="s">
        <v>567</v>
      </c>
      <c r="B5509" s="178" t="s">
        <v>568</v>
      </c>
      <c r="C5509" s="178">
        <v>2020</v>
      </c>
      <c r="D5509" s="178" t="s">
        <v>336</v>
      </c>
      <c r="E5509" s="178" t="s">
        <v>337</v>
      </c>
      <c r="F5509" s="178" t="s">
        <v>573</v>
      </c>
      <c r="G5509" s="178">
        <v>210</v>
      </c>
      <c r="H5509" s="178">
        <v>2.0746009249710001E-4</v>
      </c>
      <c r="I5509" s="178">
        <v>2.3235530359675202E-4</v>
      </c>
      <c r="J5509" s="178" t="s">
        <v>625</v>
      </c>
    </row>
    <row r="5510" spans="1:10" x14ac:dyDescent="0.45">
      <c r="A5510" s="178" t="s">
        <v>567</v>
      </c>
      <c r="B5510" s="178" t="s">
        <v>568</v>
      </c>
      <c r="C5510" s="178">
        <v>2020</v>
      </c>
      <c r="D5510" s="178" t="s">
        <v>336</v>
      </c>
      <c r="E5510" s="178" t="s">
        <v>337</v>
      </c>
      <c r="F5510" s="178" t="s">
        <v>572</v>
      </c>
      <c r="G5510" s="178">
        <v>211</v>
      </c>
      <c r="H5510" s="1">
        <v>4.38791403212E-6</v>
      </c>
      <c r="I5510" s="178">
        <v>4.9144637159744003E-6</v>
      </c>
      <c r="J5510" s="178" t="s">
        <v>625</v>
      </c>
    </row>
    <row r="5511" spans="1:10" x14ac:dyDescent="0.45">
      <c r="A5511" s="178" t="s">
        <v>567</v>
      </c>
      <c r="B5511" s="178" t="s">
        <v>568</v>
      </c>
      <c r="C5511" s="178">
        <v>2020</v>
      </c>
      <c r="D5511" s="178" t="s">
        <v>336</v>
      </c>
      <c r="E5511" s="178" t="s">
        <v>337</v>
      </c>
      <c r="F5511" s="178" t="s">
        <v>570</v>
      </c>
      <c r="G5511" s="178">
        <v>212</v>
      </c>
      <c r="H5511" s="178">
        <v>7.0662739744900002E-5</v>
      </c>
      <c r="I5511" s="178">
        <v>7.9142268514288016E-5</v>
      </c>
      <c r="J5511" s="178" t="s">
        <v>625</v>
      </c>
    </row>
    <row r="5512" spans="1:10" x14ac:dyDescent="0.45">
      <c r="A5512" s="178" t="s">
        <v>567</v>
      </c>
      <c r="B5512" s="178" t="s">
        <v>568</v>
      </c>
      <c r="C5512" s="178">
        <v>2020</v>
      </c>
      <c r="D5512" s="178" t="s">
        <v>336</v>
      </c>
      <c r="E5512" s="178" t="s">
        <v>337</v>
      </c>
      <c r="F5512" s="178" t="s">
        <v>570</v>
      </c>
      <c r="G5512" s="178">
        <v>214</v>
      </c>
      <c r="H5512" s="178">
        <v>4.5315620809599998E-5</v>
      </c>
      <c r="I5512" s="178">
        <v>5.0753495306752E-5</v>
      </c>
      <c r="J5512" s="178" t="s">
        <v>625</v>
      </c>
    </row>
    <row r="5513" spans="1:10" x14ac:dyDescent="0.45">
      <c r="A5513" s="178" t="s">
        <v>567</v>
      </c>
      <c r="B5513" s="178" t="s">
        <v>568</v>
      </c>
      <c r="C5513" s="178">
        <v>2020</v>
      </c>
      <c r="D5513" s="178" t="s">
        <v>336</v>
      </c>
      <c r="E5513" s="178" t="s">
        <v>337</v>
      </c>
      <c r="F5513" s="178" t="s">
        <v>570</v>
      </c>
      <c r="G5513" s="178">
        <v>221</v>
      </c>
      <c r="H5513" s="178">
        <v>8.7500447989399997E-5</v>
      </c>
      <c r="I5513" s="178">
        <v>9.8000501748128001E-5</v>
      </c>
      <c r="J5513" s="178" t="s">
        <v>625</v>
      </c>
    </row>
    <row r="5514" spans="1:10" x14ac:dyDescent="0.45">
      <c r="A5514" s="178" t="s">
        <v>567</v>
      </c>
      <c r="B5514" s="178" t="s">
        <v>568</v>
      </c>
      <c r="C5514" s="178">
        <v>2020</v>
      </c>
      <c r="D5514" s="178" t="s">
        <v>336</v>
      </c>
      <c r="E5514" s="178" t="s">
        <v>337</v>
      </c>
      <c r="F5514" s="178" t="s">
        <v>569</v>
      </c>
      <c r="G5514" s="178">
        <v>223</v>
      </c>
      <c r="H5514" s="178">
        <v>3.7804938619960001E-4</v>
      </c>
      <c r="I5514" s="178">
        <v>4.2341531254355203E-4</v>
      </c>
      <c r="J5514" s="178" t="s">
        <v>625</v>
      </c>
    </row>
    <row r="5515" spans="1:10" x14ac:dyDescent="0.45">
      <c r="A5515" s="178" t="s">
        <v>567</v>
      </c>
      <c r="B5515" s="178" t="s">
        <v>568</v>
      </c>
      <c r="C5515" s="178">
        <v>2020</v>
      </c>
      <c r="D5515" s="178" t="s">
        <v>336</v>
      </c>
      <c r="E5515" s="178" t="s">
        <v>337</v>
      </c>
      <c r="F5515" s="178" t="s">
        <v>570</v>
      </c>
      <c r="G5515" s="178">
        <v>225</v>
      </c>
      <c r="H5515" s="178">
        <v>4.9222628149399998E-5</v>
      </c>
      <c r="I5515" s="178">
        <v>5.5129343527328003E-5</v>
      </c>
      <c r="J5515" s="178" t="s">
        <v>625</v>
      </c>
    </row>
    <row r="5516" spans="1:10" x14ac:dyDescent="0.45">
      <c r="A5516" s="178" t="s">
        <v>567</v>
      </c>
      <c r="B5516" s="178" t="s">
        <v>568</v>
      </c>
      <c r="C5516" s="178">
        <v>2020</v>
      </c>
      <c r="D5516" s="178" t="s">
        <v>336</v>
      </c>
      <c r="E5516" s="178" t="s">
        <v>337</v>
      </c>
      <c r="F5516" s="178" t="s">
        <v>570</v>
      </c>
      <c r="G5516" s="178">
        <v>226</v>
      </c>
      <c r="H5516" s="178">
        <v>4.9165708333000003E-5</v>
      </c>
      <c r="I5516" s="178">
        <v>5.5065593332960009E-5</v>
      </c>
      <c r="J5516" s="178" t="s">
        <v>625</v>
      </c>
    </row>
    <row r="5517" spans="1:10" x14ac:dyDescent="0.45">
      <c r="A5517" s="178" t="s">
        <v>567</v>
      </c>
      <c r="B5517" s="178" t="s">
        <v>568</v>
      </c>
      <c r="C5517" s="178">
        <v>2020</v>
      </c>
      <c r="D5517" s="178" t="s">
        <v>336</v>
      </c>
      <c r="E5517" s="178" t="s">
        <v>337</v>
      </c>
      <c r="F5517" s="178" t="s">
        <v>569</v>
      </c>
      <c r="G5517" s="178">
        <v>228</v>
      </c>
      <c r="H5517" s="178">
        <v>3.2458140049130001E-4</v>
      </c>
      <c r="I5517" s="178">
        <v>3.6353116855025605E-4</v>
      </c>
      <c r="J5517" s="178" t="s">
        <v>625</v>
      </c>
    </row>
    <row r="5518" spans="1:10" x14ac:dyDescent="0.45">
      <c r="A5518" s="178" t="s">
        <v>567</v>
      </c>
      <c r="B5518" s="178" t="s">
        <v>568</v>
      </c>
      <c r="C5518" s="178">
        <v>2020</v>
      </c>
      <c r="D5518" s="178" t="s">
        <v>336</v>
      </c>
      <c r="E5518" s="178" t="s">
        <v>337</v>
      </c>
      <c r="F5518" s="178" t="s">
        <v>570</v>
      </c>
      <c r="G5518" s="178">
        <v>228</v>
      </c>
      <c r="H5518" s="178">
        <v>8.4979110397400003E-5</v>
      </c>
      <c r="I5518" s="178">
        <v>9.5176603645088015E-5</v>
      </c>
      <c r="J5518" s="178" t="s">
        <v>625</v>
      </c>
    </row>
    <row r="5519" spans="1:10" x14ac:dyDescent="0.45">
      <c r="A5519" s="178" t="s">
        <v>567</v>
      </c>
      <c r="B5519" s="178" t="s">
        <v>568</v>
      </c>
      <c r="C5519" s="178">
        <v>2020</v>
      </c>
      <c r="D5519" s="178" t="s">
        <v>336</v>
      </c>
      <c r="E5519" s="178" t="s">
        <v>337</v>
      </c>
      <c r="F5519" s="178" t="s">
        <v>570</v>
      </c>
      <c r="G5519" s="178">
        <v>230</v>
      </c>
      <c r="H5519" s="178">
        <v>4.20072392444E-5</v>
      </c>
      <c r="I5519" s="178">
        <v>4.7048107953728003E-5</v>
      </c>
      <c r="J5519" s="178" t="s">
        <v>625</v>
      </c>
    </row>
    <row r="5520" spans="1:10" x14ac:dyDescent="0.45">
      <c r="A5520" s="178" t="s">
        <v>567</v>
      </c>
      <c r="B5520" s="178" t="s">
        <v>568</v>
      </c>
      <c r="C5520" s="178">
        <v>2020</v>
      </c>
      <c r="D5520" s="178" t="s">
        <v>336</v>
      </c>
      <c r="E5520" s="178" t="s">
        <v>337</v>
      </c>
      <c r="F5520" s="178" t="s">
        <v>573</v>
      </c>
      <c r="G5520" s="178">
        <v>230</v>
      </c>
      <c r="H5520" s="178">
        <v>2.399642835371E-4</v>
      </c>
      <c r="I5520" s="178">
        <v>2.6875999756155201E-4</v>
      </c>
      <c r="J5520" s="178" t="s">
        <v>625</v>
      </c>
    </row>
    <row r="5521" spans="1:10" x14ac:dyDescent="0.45">
      <c r="A5521" s="178" t="s">
        <v>567</v>
      </c>
      <c r="B5521" s="178" t="s">
        <v>568</v>
      </c>
      <c r="C5521" s="178">
        <v>2020</v>
      </c>
      <c r="D5521" s="178" t="s">
        <v>336</v>
      </c>
      <c r="E5521" s="178" t="s">
        <v>337</v>
      </c>
      <c r="F5521" s="178" t="s">
        <v>574</v>
      </c>
      <c r="G5521" s="178">
        <v>236</v>
      </c>
      <c r="H5521" s="178">
        <v>5.7558085245499997E-5</v>
      </c>
      <c r="I5521" s="178">
        <v>6.4465055474960007E-5</v>
      </c>
      <c r="J5521" s="178" t="s">
        <v>626</v>
      </c>
    </row>
    <row r="5522" spans="1:10" x14ac:dyDescent="0.45">
      <c r="A5522" s="178" t="s">
        <v>567</v>
      </c>
      <c r="B5522" s="178" t="s">
        <v>568</v>
      </c>
      <c r="C5522" s="178">
        <v>2020</v>
      </c>
      <c r="D5522" s="178" t="s">
        <v>336</v>
      </c>
      <c r="E5522" s="178" t="s">
        <v>337</v>
      </c>
      <c r="F5522" s="178" t="s">
        <v>572</v>
      </c>
      <c r="G5522" s="178">
        <v>239</v>
      </c>
      <c r="H5522" s="1">
        <v>3.7505044474499999E-6</v>
      </c>
      <c r="I5522" s="178">
        <v>4.2005649811440007E-6</v>
      </c>
      <c r="J5522" s="178" t="s">
        <v>625</v>
      </c>
    </row>
    <row r="5523" spans="1:10" x14ac:dyDescent="0.45">
      <c r="A5523" s="178" t="s">
        <v>567</v>
      </c>
      <c r="B5523" s="178" t="s">
        <v>568</v>
      </c>
      <c r="C5523" s="178">
        <v>2020</v>
      </c>
      <c r="D5523" s="178" t="s">
        <v>336</v>
      </c>
      <c r="E5523" s="178" t="s">
        <v>337</v>
      </c>
      <c r="F5523" s="178" t="s">
        <v>573</v>
      </c>
      <c r="G5523" s="178">
        <v>239</v>
      </c>
      <c r="H5523" s="178">
        <v>1.9142920791640001E-4</v>
      </c>
      <c r="I5523" s="178">
        <v>2.1440071286636802E-4</v>
      </c>
      <c r="J5523" s="178" t="s">
        <v>625</v>
      </c>
    </row>
    <row r="5524" spans="1:10" x14ac:dyDescent="0.45">
      <c r="A5524" s="178" t="s">
        <v>567</v>
      </c>
      <c r="B5524" s="178" t="s">
        <v>568</v>
      </c>
      <c r="C5524" s="178">
        <v>2020</v>
      </c>
      <c r="D5524" s="178" t="s">
        <v>336</v>
      </c>
      <c r="E5524" s="178" t="s">
        <v>337</v>
      </c>
      <c r="F5524" s="178" t="s">
        <v>571</v>
      </c>
      <c r="G5524" s="178">
        <v>242</v>
      </c>
      <c r="H5524" s="178">
        <v>1.0653795470699999E-5</v>
      </c>
      <c r="I5524" s="178">
        <v>1.1932250927184E-5</v>
      </c>
      <c r="J5524" s="178" t="s">
        <v>625</v>
      </c>
    </row>
    <row r="5525" spans="1:10" x14ac:dyDescent="0.45">
      <c r="A5525" s="178" t="s">
        <v>567</v>
      </c>
      <c r="B5525" s="178" t="s">
        <v>568</v>
      </c>
      <c r="C5525" s="178">
        <v>2020</v>
      </c>
      <c r="D5525" s="178" t="s">
        <v>336</v>
      </c>
      <c r="E5525" s="178" t="s">
        <v>337</v>
      </c>
      <c r="F5525" s="178" t="s">
        <v>573</v>
      </c>
      <c r="G5525" s="178">
        <v>243</v>
      </c>
      <c r="H5525" s="178">
        <v>1.889432169264E-4</v>
      </c>
      <c r="I5525" s="178">
        <v>2.1161640295756803E-4</v>
      </c>
      <c r="J5525" s="178" t="s">
        <v>625</v>
      </c>
    </row>
    <row r="5526" spans="1:10" x14ac:dyDescent="0.45">
      <c r="A5526" s="178" t="s">
        <v>567</v>
      </c>
      <c r="B5526" s="178" t="s">
        <v>568</v>
      </c>
      <c r="C5526" s="178">
        <v>2020</v>
      </c>
      <c r="D5526" s="178" t="s">
        <v>336</v>
      </c>
      <c r="E5526" s="178" t="s">
        <v>337</v>
      </c>
      <c r="F5526" s="178" t="s">
        <v>573</v>
      </c>
      <c r="G5526" s="178">
        <v>244</v>
      </c>
      <c r="H5526" s="178">
        <v>2.396867930656E-4</v>
      </c>
      <c r="I5526" s="178">
        <v>2.6844920823347205E-4</v>
      </c>
      <c r="J5526" s="178" t="s">
        <v>625</v>
      </c>
    </row>
    <row r="5527" spans="1:10" x14ac:dyDescent="0.45">
      <c r="A5527" s="178" t="s">
        <v>567</v>
      </c>
      <c r="B5527" s="178" t="s">
        <v>568</v>
      </c>
      <c r="C5527" s="178">
        <v>2020</v>
      </c>
      <c r="D5527" s="178" t="s">
        <v>336</v>
      </c>
      <c r="E5527" s="178" t="s">
        <v>337</v>
      </c>
      <c r="F5527" s="178" t="s">
        <v>573</v>
      </c>
      <c r="G5527" s="178">
        <v>245</v>
      </c>
      <c r="H5527" s="178">
        <v>1.8809728499040001E-4</v>
      </c>
      <c r="I5527" s="178">
        <v>2.1066895918924803E-4</v>
      </c>
      <c r="J5527" s="178" t="s">
        <v>625</v>
      </c>
    </row>
    <row r="5528" spans="1:10" x14ac:dyDescent="0.45">
      <c r="A5528" s="178" t="s">
        <v>567</v>
      </c>
      <c r="B5528" s="178" t="s">
        <v>568</v>
      </c>
      <c r="C5528" s="178">
        <v>2020</v>
      </c>
      <c r="D5528" s="178" t="s">
        <v>336</v>
      </c>
      <c r="E5528" s="178" t="s">
        <v>337</v>
      </c>
      <c r="F5528" s="178" t="s">
        <v>570</v>
      </c>
      <c r="G5528" s="178">
        <v>247</v>
      </c>
      <c r="H5528" s="178">
        <v>3.9266880776299998E-5</v>
      </c>
      <c r="I5528" s="178">
        <v>4.3978906469456E-5</v>
      </c>
      <c r="J5528" s="178" t="s">
        <v>625</v>
      </c>
    </row>
    <row r="5529" spans="1:10" x14ac:dyDescent="0.45">
      <c r="A5529" s="178" t="s">
        <v>567</v>
      </c>
      <c r="B5529" s="178" t="s">
        <v>568</v>
      </c>
      <c r="C5529" s="178">
        <v>2020</v>
      </c>
      <c r="D5529" s="178" t="s">
        <v>336</v>
      </c>
      <c r="E5529" s="178" t="s">
        <v>337</v>
      </c>
      <c r="F5529" s="178" t="s">
        <v>570</v>
      </c>
      <c r="G5529" s="178">
        <v>248</v>
      </c>
      <c r="H5529" s="178">
        <v>4.2303832742599999E-5</v>
      </c>
      <c r="I5529" s="178">
        <v>4.7380292671712004E-5</v>
      </c>
      <c r="J5529" s="178" t="s">
        <v>625</v>
      </c>
    </row>
    <row r="5530" spans="1:10" x14ac:dyDescent="0.45">
      <c r="A5530" s="178" t="s">
        <v>567</v>
      </c>
      <c r="B5530" s="178" t="s">
        <v>568</v>
      </c>
      <c r="C5530" s="178">
        <v>2020</v>
      </c>
      <c r="D5530" s="178" t="s">
        <v>336</v>
      </c>
      <c r="E5530" s="178" t="s">
        <v>337</v>
      </c>
      <c r="F5530" s="178" t="s">
        <v>570</v>
      </c>
      <c r="G5530" s="178">
        <v>251</v>
      </c>
      <c r="H5530" s="178">
        <v>3.8756941648900001E-5</v>
      </c>
      <c r="I5530" s="178">
        <v>4.3407774646768002E-5</v>
      </c>
      <c r="J5530" s="178" t="s">
        <v>625</v>
      </c>
    </row>
    <row r="5531" spans="1:10" x14ac:dyDescent="0.45">
      <c r="A5531" s="178" t="s">
        <v>567</v>
      </c>
      <c r="B5531" s="178" t="s">
        <v>568</v>
      </c>
      <c r="C5531" s="178">
        <v>2020</v>
      </c>
      <c r="D5531" s="178" t="s">
        <v>336</v>
      </c>
      <c r="E5531" s="178" t="s">
        <v>337</v>
      </c>
      <c r="F5531" s="178" t="s">
        <v>570</v>
      </c>
      <c r="G5531" s="178">
        <v>252</v>
      </c>
      <c r="H5531" s="178">
        <v>3.8583420973699998E-5</v>
      </c>
      <c r="I5531" s="178">
        <v>4.3213431490544E-5</v>
      </c>
      <c r="J5531" s="178" t="s">
        <v>625</v>
      </c>
    </row>
    <row r="5532" spans="1:10" x14ac:dyDescent="0.45">
      <c r="A5532" s="178" t="s">
        <v>567</v>
      </c>
      <c r="B5532" s="178" t="s">
        <v>568</v>
      </c>
      <c r="C5532" s="178">
        <v>2020</v>
      </c>
      <c r="D5532" s="178" t="s">
        <v>336</v>
      </c>
      <c r="E5532" s="178" t="s">
        <v>337</v>
      </c>
      <c r="F5532" s="178" t="s">
        <v>573</v>
      </c>
      <c r="G5532" s="178">
        <v>257</v>
      </c>
      <c r="H5532" s="178">
        <v>2.062345884042E-4</v>
      </c>
      <c r="I5532" s="178">
        <v>2.3098273901270402E-4</v>
      </c>
      <c r="J5532" s="178" t="s">
        <v>625</v>
      </c>
    </row>
    <row r="5533" spans="1:10" x14ac:dyDescent="0.45">
      <c r="A5533" s="178" t="s">
        <v>567</v>
      </c>
      <c r="B5533" s="178" t="s">
        <v>568</v>
      </c>
      <c r="C5533" s="178">
        <v>2020</v>
      </c>
      <c r="D5533" s="178" t="s">
        <v>336</v>
      </c>
      <c r="E5533" s="178" t="s">
        <v>337</v>
      </c>
      <c r="F5533" s="178" t="s">
        <v>569</v>
      </c>
      <c r="G5533" s="178">
        <v>258</v>
      </c>
      <c r="H5533" s="178">
        <v>2.8648652369159998E-4</v>
      </c>
      <c r="I5533" s="178">
        <v>3.2086490653459199E-4</v>
      </c>
      <c r="J5533" s="178" t="s">
        <v>625</v>
      </c>
    </row>
    <row r="5534" spans="1:10" x14ac:dyDescent="0.45">
      <c r="A5534" s="178" t="s">
        <v>567</v>
      </c>
      <c r="B5534" s="178" t="s">
        <v>568</v>
      </c>
      <c r="C5534" s="178">
        <v>2020</v>
      </c>
      <c r="D5534" s="178" t="s">
        <v>336</v>
      </c>
      <c r="E5534" s="178" t="s">
        <v>337</v>
      </c>
      <c r="F5534" s="178" t="s">
        <v>569</v>
      </c>
      <c r="G5534" s="178">
        <v>261</v>
      </c>
      <c r="H5534" s="178">
        <v>2.8424718766469997E-4</v>
      </c>
      <c r="I5534" s="178">
        <v>3.1835685018446401E-4</v>
      </c>
      <c r="J5534" s="178" t="s">
        <v>625</v>
      </c>
    </row>
    <row r="5535" spans="1:10" x14ac:dyDescent="0.45">
      <c r="A5535" s="178" t="s">
        <v>567</v>
      </c>
      <c r="B5535" s="178" t="s">
        <v>568</v>
      </c>
      <c r="C5535" s="178">
        <v>2020</v>
      </c>
      <c r="D5535" s="178" t="s">
        <v>336</v>
      </c>
      <c r="E5535" s="178" t="s">
        <v>337</v>
      </c>
      <c r="F5535" s="178" t="s">
        <v>570</v>
      </c>
      <c r="G5535" s="178">
        <v>270</v>
      </c>
      <c r="H5535" s="178">
        <v>4.11041219195E-5</v>
      </c>
      <c r="I5535" s="178">
        <v>4.6036616549840002E-5</v>
      </c>
      <c r="J5535" s="178" t="s">
        <v>625</v>
      </c>
    </row>
    <row r="5536" spans="1:10" x14ac:dyDescent="0.45">
      <c r="A5536" s="178" t="s">
        <v>567</v>
      </c>
      <c r="B5536" s="178" t="s">
        <v>568</v>
      </c>
      <c r="C5536" s="178">
        <v>2020</v>
      </c>
      <c r="D5536" s="178" t="s">
        <v>336</v>
      </c>
      <c r="E5536" s="178" t="s">
        <v>337</v>
      </c>
      <c r="F5536" s="178" t="s">
        <v>569</v>
      </c>
      <c r="G5536" s="178">
        <v>271</v>
      </c>
      <c r="H5536" s="178">
        <v>2.7437359676699998E-4</v>
      </c>
      <c r="I5536" s="178">
        <v>3.0729842837903999E-4</v>
      </c>
      <c r="J5536" s="178" t="s">
        <v>625</v>
      </c>
    </row>
    <row r="5537" spans="1:10" x14ac:dyDescent="0.45">
      <c r="A5537" s="178" t="s">
        <v>567</v>
      </c>
      <c r="B5537" s="178" t="s">
        <v>568</v>
      </c>
      <c r="C5537" s="178">
        <v>2020</v>
      </c>
      <c r="D5537" s="178" t="s">
        <v>336</v>
      </c>
      <c r="E5537" s="178" t="s">
        <v>337</v>
      </c>
      <c r="F5537" s="178" t="s">
        <v>569</v>
      </c>
      <c r="G5537" s="178">
        <v>278</v>
      </c>
      <c r="H5537" s="178">
        <v>2.6663852622729999E-4</v>
      </c>
      <c r="I5537" s="178">
        <v>2.9863514937457603E-4</v>
      </c>
      <c r="J5537" s="178" t="s">
        <v>625</v>
      </c>
    </row>
    <row r="5538" spans="1:10" x14ac:dyDescent="0.45">
      <c r="A5538" s="178" t="s">
        <v>567</v>
      </c>
      <c r="B5538" s="178" t="s">
        <v>568</v>
      </c>
      <c r="C5538" s="178">
        <v>2020</v>
      </c>
      <c r="D5538" s="178" t="s">
        <v>336</v>
      </c>
      <c r="E5538" s="178" t="s">
        <v>337</v>
      </c>
      <c r="F5538" s="178" t="s">
        <v>573</v>
      </c>
      <c r="G5538" s="178">
        <v>281</v>
      </c>
      <c r="H5538" s="178">
        <v>1.5813953359609999E-4</v>
      </c>
      <c r="I5538" s="178">
        <v>1.7711627762763201E-4</v>
      </c>
      <c r="J5538" s="178" t="s">
        <v>625</v>
      </c>
    </row>
    <row r="5539" spans="1:10" x14ac:dyDescent="0.45">
      <c r="A5539" s="178" t="s">
        <v>567</v>
      </c>
      <c r="B5539" s="178" t="s">
        <v>568</v>
      </c>
      <c r="C5539" s="178">
        <v>2020</v>
      </c>
      <c r="D5539" s="178" t="s">
        <v>336</v>
      </c>
      <c r="E5539" s="178" t="s">
        <v>337</v>
      </c>
      <c r="F5539" s="178" t="s">
        <v>569</v>
      </c>
      <c r="G5539" s="178">
        <v>283</v>
      </c>
      <c r="H5539" s="178">
        <v>2.6207655901089999E-4</v>
      </c>
      <c r="I5539" s="178">
        <v>2.9352574609220803E-4</v>
      </c>
      <c r="J5539" s="178" t="s">
        <v>625</v>
      </c>
    </row>
    <row r="5540" spans="1:10" x14ac:dyDescent="0.45">
      <c r="A5540" s="178" t="s">
        <v>567</v>
      </c>
      <c r="B5540" s="178" t="s">
        <v>568</v>
      </c>
      <c r="C5540" s="178">
        <v>2020</v>
      </c>
      <c r="D5540" s="178" t="s">
        <v>336</v>
      </c>
      <c r="E5540" s="178" t="s">
        <v>337</v>
      </c>
      <c r="F5540" s="178" t="s">
        <v>570</v>
      </c>
      <c r="G5540" s="178">
        <v>286</v>
      </c>
      <c r="H5540" s="178">
        <v>3.3984069887099998E-5</v>
      </c>
      <c r="I5540" s="178">
        <v>3.8062158273552002E-5</v>
      </c>
      <c r="J5540" s="178" t="s">
        <v>625</v>
      </c>
    </row>
    <row r="5541" spans="1:10" x14ac:dyDescent="0.45">
      <c r="A5541" s="178" t="s">
        <v>567</v>
      </c>
      <c r="B5541" s="178" t="s">
        <v>568</v>
      </c>
      <c r="C5541" s="178">
        <v>2020</v>
      </c>
      <c r="D5541" s="178" t="s">
        <v>336</v>
      </c>
      <c r="E5541" s="178" t="s">
        <v>337</v>
      </c>
      <c r="F5541" s="178" t="s">
        <v>573</v>
      </c>
      <c r="G5541" s="178">
        <v>294</v>
      </c>
      <c r="H5541" s="178">
        <v>3.6606098001359998E-4</v>
      </c>
      <c r="I5541" s="178">
        <v>4.0998829761523201E-4</v>
      </c>
      <c r="J5541" s="178" t="s">
        <v>625</v>
      </c>
    </row>
    <row r="5542" spans="1:10" x14ac:dyDescent="0.45">
      <c r="A5542" s="178" t="s">
        <v>567</v>
      </c>
      <c r="B5542" s="178" t="s">
        <v>568</v>
      </c>
      <c r="C5542" s="178">
        <v>2020</v>
      </c>
      <c r="D5542" s="178" t="s">
        <v>336</v>
      </c>
      <c r="E5542" s="178" t="s">
        <v>337</v>
      </c>
      <c r="F5542" s="178" t="s">
        <v>571</v>
      </c>
      <c r="G5542" s="178">
        <v>294</v>
      </c>
      <c r="H5542" s="1">
        <v>8.7506195995999994E-6</v>
      </c>
      <c r="I5542" s="178">
        <v>9.8006939515520002E-6</v>
      </c>
      <c r="J5542" s="178" t="s">
        <v>625</v>
      </c>
    </row>
    <row r="5543" spans="1:10" x14ac:dyDescent="0.45">
      <c r="A5543" s="178" t="s">
        <v>567</v>
      </c>
      <c r="B5543" s="178" t="s">
        <v>568</v>
      </c>
      <c r="C5543" s="178">
        <v>2020</v>
      </c>
      <c r="D5543" s="178" t="s">
        <v>336</v>
      </c>
      <c r="E5543" s="178" t="s">
        <v>337</v>
      </c>
      <c r="F5543" s="178" t="s">
        <v>569</v>
      </c>
      <c r="G5543" s="178">
        <v>297</v>
      </c>
      <c r="H5543" s="178">
        <v>2.5066616944970001E-4</v>
      </c>
      <c r="I5543" s="178">
        <v>2.8074610978366405E-4</v>
      </c>
      <c r="J5543" s="178" t="s">
        <v>625</v>
      </c>
    </row>
    <row r="5544" spans="1:10" x14ac:dyDescent="0.45">
      <c r="A5544" s="178" t="s">
        <v>567</v>
      </c>
      <c r="B5544" s="178" t="s">
        <v>568</v>
      </c>
      <c r="C5544" s="178">
        <v>2020</v>
      </c>
      <c r="D5544" s="178" t="s">
        <v>336</v>
      </c>
      <c r="E5544" s="178" t="s">
        <v>337</v>
      </c>
      <c r="F5544" s="178" t="s">
        <v>570</v>
      </c>
      <c r="G5544" s="178">
        <v>298</v>
      </c>
      <c r="H5544" s="178">
        <v>3.2438339985699997E-5</v>
      </c>
      <c r="I5544" s="178">
        <v>3.6330940783984E-5</v>
      </c>
      <c r="J5544" s="178" t="s">
        <v>625</v>
      </c>
    </row>
    <row r="5545" spans="1:10" x14ac:dyDescent="0.45">
      <c r="A5545" s="178" t="s">
        <v>567</v>
      </c>
      <c r="B5545" s="178" t="s">
        <v>568</v>
      </c>
      <c r="C5545" s="178">
        <v>2020</v>
      </c>
      <c r="D5545" s="178" t="s">
        <v>336</v>
      </c>
      <c r="E5545" s="178" t="s">
        <v>337</v>
      </c>
      <c r="F5545" s="178" t="s">
        <v>570</v>
      </c>
      <c r="G5545" s="178">
        <v>305</v>
      </c>
      <c r="H5545" s="178">
        <v>3.1921852496500002E-5</v>
      </c>
      <c r="I5545" s="178">
        <v>3.5752474796080008E-5</v>
      </c>
      <c r="J5545" s="178" t="s">
        <v>625</v>
      </c>
    </row>
    <row r="5546" spans="1:10" x14ac:dyDescent="0.45">
      <c r="A5546" s="178" t="s">
        <v>567</v>
      </c>
      <c r="B5546" s="178" t="s">
        <v>568</v>
      </c>
      <c r="C5546" s="178">
        <v>2020</v>
      </c>
      <c r="D5546" s="178" t="s">
        <v>336</v>
      </c>
      <c r="E5546" s="178" t="s">
        <v>337</v>
      </c>
      <c r="F5546" s="178" t="s">
        <v>570</v>
      </c>
      <c r="G5546" s="178">
        <v>313</v>
      </c>
      <c r="H5546" s="178">
        <v>3.09798961098E-5</v>
      </c>
      <c r="I5546" s="178">
        <v>3.4697483642976006E-5</v>
      </c>
      <c r="J5546" s="178" t="s">
        <v>625</v>
      </c>
    </row>
    <row r="5547" spans="1:10" x14ac:dyDescent="0.45">
      <c r="A5547" s="178" t="s">
        <v>567</v>
      </c>
      <c r="B5547" s="178" t="s">
        <v>568</v>
      </c>
      <c r="C5547" s="178">
        <v>2020</v>
      </c>
      <c r="D5547" s="178" t="s">
        <v>336</v>
      </c>
      <c r="E5547" s="178" t="s">
        <v>337</v>
      </c>
      <c r="F5547" s="178" t="s">
        <v>570</v>
      </c>
      <c r="G5547" s="178">
        <v>316</v>
      </c>
      <c r="H5547" s="178">
        <v>3.0774554034E-5</v>
      </c>
      <c r="I5547" s="178">
        <v>3.4467500518080006E-5</v>
      </c>
      <c r="J5547" s="178" t="s">
        <v>625</v>
      </c>
    </row>
    <row r="5548" spans="1:10" x14ac:dyDescent="0.45">
      <c r="A5548" s="178" t="s">
        <v>567</v>
      </c>
      <c r="B5548" s="178" t="s">
        <v>568</v>
      </c>
      <c r="C5548" s="178">
        <v>2020</v>
      </c>
      <c r="D5548" s="178" t="s">
        <v>336</v>
      </c>
      <c r="E5548" s="178" t="s">
        <v>337</v>
      </c>
      <c r="F5548" s="178" t="s">
        <v>569</v>
      </c>
      <c r="G5548" s="178">
        <v>319</v>
      </c>
      <c r="H5548" s="178">
        <v>2.327504771529E-4</v>
      </c>
      <c r="I5548" s="178">
        <v>2.6068053441124801E-4</v>
      </c>
      <c r="J5548" s="178" t="s">
        <v>625</v>
      </c>
    </row>
    <row r="5549" spans="1:10" x14ac:dyDescent="0.45">
      <c r="A5549" s="178" t="s">
        <v>567</v>
      </c>
      <c r="B5549" s="178" t="s">
        <v>568</v>
      </c>
      <c r="C5549" s="178">
        <v>2020</v>
      </c>
      <c r="D5549" s="178" t="s">
        <v>336</v>
      </c>
      <c r="E5549" s="178" t="s">
        <v>337</v>
      </c>
      <c r="F5549" s="178" t="s">
        <v>573</v>
      </c>
      <c r="G5549" s="178">
        <v>321</v>
      </c>
      <c r="H5549" s="178">
        <v>3.0665109807160001E-4</v>
      </c>
      <c r="I5549" s="178">
        <v>3.4344922984019203E-4</v>
      </c>
      <c r="J5549" s="178" t="s">
        <v>625</v>
      </c>
    </row>
    <row r="5550" spans="1:10" x14ac:dyDescent="0.45">
      <c r="A5550" s="178" t="s">
        <v>567</v>
      </c>
      <c r="B5550" s="178" t="s">
        <v>568</v>
      </c>
      <c r="C5550" s="178">
        <v>2020</v>
      </c>
      <c r="D5550" s="178" t="s">
        <v>336</v>
      </c>
      <c r="E5550" s="178" t="s">
        <v>337</v>
      </c>
      <c r="F5550" s="178" t="s">
        <v>569</v>
      </c>
      <c r="G5550" s="178">
        <v>322</v>
      </c>
      <c r="H5550" s="178">
        <v>2.3077477817419999E-4</v>
      </c>
      <c r="I5550" s="178">
        <v>2.5846775155510403E-4</v>
      </c>
      <c r="J5550" s="178" t="s">
        <v>625</v>
      </c>
    </row>
    <row r="5551" spans="1:10" x14ac:dyDescent="0.45">
      <c r="A5551" s="178" t="s">
        <v>567</v>
      </c>
      <c r="B5551" s="178" t="s">
        <v>568</v>
      </c>
      <c r="C5551" s="178">
        <v>2020</v>
      </c>
      <c r="D5551" s="178" t="s">
        <v>336</v>
      </c>
      <c r="E5551" s="178" t="s">
        <v>337</v>
      </c>
      <c r="F5551" s="178" t="s">
        <v>573</v>
      </c>
      <c r="G5551" s="178">
        <v>331</v>
      </c>
      <c r="H5551" s="178">
        <v>1.50028441567E-4</v>
      </c>
      <c r="I5551" s="178">
        <v>1.6803185455504E-4</v>
      </c>
      <c r="J5551" s="178" t="s">
        <v>625</v>
      </c>
    </row>
    <row r="5552" spans="1:10" x14ac:dyDescent="0.45">
      <c r="A5552" s="178" t="s">
        <v>567</v>
      </c>
      <c r="B5552" s="178" t="s">
        <v>568</v>
      </c>
      <c r="C5552" s="178">
        <v>2020</v>
      </c>
      <c r="D5552" s="178" t="s">
        <v>336</v>
      </c>
      <c r="E5552" s="178" t="s">
        <v>337</v>
      </c>
      <c r="F5552" s="178" t="s">
        <v>571</v>
      </c>
      <c r="G5552" s="178">
        <v>335</v>
      </c>
      <c r="H5552" s="1">
        <v>7.6788492151499998E-6</v>
      </c>
      <c r="I5552" s="178">
        <v>8.6003111209680004E-6</v>
      </c>
      <c r="J5552" s="178" t="s">
        <v>625</v>
      </c>
    </row>
    <row r="5553" spans="1:10" x14ac:dyDescent="0.45">
      <c r="A5553" s="178" t="s">
        <v>567</v>
      </c>
      <c r="B5553" s="178" t="s">
        <v>568</v>
      </c>
      <c r="C5553" s="178">
        <v>2020</v>
      </c>
      <c r="D5553" s="178" t="s">
        <v>336</v>
      </c>
      <c r="E5553" s="178" t="s">
        <v>337</v>
      </c>
      <c r="F5553" s="178" t="s">
        <v>569</v>
      </c>
      <c r="G5553" s="178">
        <v>336</v>
      </c>
      <c r="H5553" s="178">
        <v>2.2113049635659999E-4</v>
      </c>
      <c r="I5553" s="178">
        <v>2.4766615591939199E-4</v>
      </c>
      <c r="J5553" s="178" t="s">
        <v>625</v>
      </c>
    </row>
    <row r="5554" spans="1:10" x14ac:dyDescent="0.45">
      <c r="A5554" s="178" t="s">
        <v>567</v>
      </c>
      <c r="B5554" s="178" t="s">
        <v>568</v>
      </c>
      <c r="C5554" s="178">
        <v>2020</v>
      </c>
      <c r="D5554" s="178" t="s">
        <v>336</v>
      </c>
      <c r="E5554" s="178" t="s">
        <v>337</v>
      </c>
      <c r="F5554" s="178" t="s">
        <v>570</v>
      </c>
      <c r="G5554" s="178">
        <v>353</v>
      </c>
      <c r="H5554" s="178">
        <v>3.1504114304000003E-5</v>
      </c>
      <c r="I5554" s="178">
        <v>3.5284608020480009E-5</v>
      </c>
      <c r="J5554" s="178" t="s">
        <v>625</v>
      </c>
    </row>
    <row r="5555" spans="1:10" x14ac:dyDescent="0.45">
      <c r="A5555" s="178" t="s">
        <v>567</v>
      </c>
      <c r="B5555" s="178" t="s">
        <v>568</v>
      </c>
      <c r="C5555" s="178">
        <v>2020</v>
      </c>
      <c r="D5555" s="178" t="s">
        <v>336</v>
      </c>
      <c r="E5555" s="178" t="s">
        <v>337</v>
      </c>
      <c r="F5555" s="178" t="s">
        <v>572</v>
      </c>
      <c r="G5555" s="178">
        <v>358</v>
      </c>
      <c r="H5555" s="1">
        <v>2.4180492346199998E-6</v>
      </c>
      <c r="I5555" s="178">
        <v>2.7082151427744001E-6</v>
      </c>
      <c r="J5555" s="178" t="s">
        <v>625</v>
      </c>
    </row>
    <row r="5556" spans="1:10" x14ac:dyDescent="0.45">
      <c r="A5556" s="178" t="s">
        <v>567</v>
      </c>
      <c r="B5556" s="178" t="s">
        <v>568</v>
      </c>
      <c r="C5556" s="178">
        <v>2020</v>
      </c>
      <c r="D5556" s="178" t="s">
        <v>336</v>
      </c>
      <c r="E5556" s="178" t="s">
        <v>337</v>
      </c>
      <c r="F5556" s="178" t="s">
        <v>570</v>
      </c>
      <c r="G5556" s="178">
        <v>360</v>
      </c>
      <c r="H5556" s="178">
        <v>2.7048448828299998E-5</v>
      </c>
      <c r="I5556" s="178">
        <v>3.0294262687696002E-5</v>
      </c>
      <c r="J5556" s="178" t="s">
        <v>625</v>
      </c>
    </row>
    <row r="5557" spans="1:10" x14ac:dyDescent="0.45">
      <c r="A5557" s="178" t="s">
        <v>567</v>
      </c>
      <c r="B5557" s="178" t="s">
        <v>568</v>
      </c>
      <c r="C5557" s="178">
        <v>2020</v>
      </c>
      <c r="D5557" s="178" t="s">
        <v>336</v>
      </c>
      <c r="E5557" s="178" t="s">
        <v>337</v>
      </c>
      <c r="F5557" s="178" t="s">
        <v>574</v>
      </c>
      <c r="G5557" s="178">
        <v>364</v>
      </c>
      <c r="H5557" s="178">
        <v>3.71092173737E-5</v>
      </c>
      <c r="I5557" s="178">
        <v>4.1562323458544006E-5</v>
      </c>
      <c r="J5557" s="178" t="s">
        <v>626</v>
      </c>
    </row>
    <row r="5558" spans="1:10" x14ac:dyDescent="0.45">
      <c r="A5558" s="178" t="s">
        <v>567</v>
      </c>
      <c r="B5558" s="178" t="s">
        <v>568</v>
      </c>
      <c r="C5558" s="178">
        <v>2020</v>
      </c>
      <c r="D5558" s="178" t="s">
        <v>336</v>
      </c>
      <c r="E5558" s="178" t="s">
        <v>337</v>
      </c>
      <c r="F5558" s="178" t="s">
        <v>569</v>
      </c>
      <c r="G5558" s="178">
        <v>366</v>
      </c>
      <c r="H5558" s="178">
        <v>4.0609082498120001E-4</v>
      </c>
      <c r="I5558" s="178">
        <v>4.5482172397894407E-4</v>
      </c>
      <c r="J5558" s="178" t="s">
        <v>625</v>
      </c>
    </row>
    <row r="5559" spans="1:10" x14ac:dyDescent="0.45">
      <c r="A5559" s="178" t="s">
        <v>567</v>
      </c>
      <c r="B5559" s="178" t="s">
        <v>568</v>
      </c>
      <c r="C5559" s="178">
        <v>2020</v>
      </c>
      <c r="D5559" s="178" t="s">
        <v>336</v>
      </c>
      <c r="E5559" s="178" t="s">
        <v>337</v>
      </c>
      <c r="F5559" s="178" t="s">
        <v>569</v>
      </c>
      <c r="G5559" s="178">
        <v>388</v>
      </c>
      <c r="H5559" s="178">
        <v>1.9135487673339999E-4</v>
      </c>
      <c r="I5559" s="178">
        <v>2.1431746194140801E-4</v>
      </c>
      <c r="J5559" s="178" t="s">
        <v>625</v>
      </c>
    </row>
    <row r="5560" spans="1:10" x14ac:dyDescent="0.45">
      <c r="A5560" s="178" t="s">
        <v>567</v>
      </c>
      <c r="B5560" s="178" t="s">
        <v>568</v>
      </c>
      <c r="C5560" s="178">
        <v>2020</v>
      </c>
      <c r="D5560" s="178" t="s">
        <v>336</v>
      </c>
      <c r="E5560" s="178" t="s">
        <v>337</v>
      </c>
      <c r="F5560" s="178" t="s">
        <v>571</v>
      </c>
      <c r="G5560" s="178">
        <v>391</v>
      </c>
      <c r="H5560" s="1">
        <v>6.56338261251E-6</v>
      </c>
      <c r="I5560" s="178">
        <v>7.3509885260112008E-6</v>
      </c>
      <c r="J5560" s="178" t="s">
        <v>625</v>
      </c>
    </row>
    <row r="5561" spans="1:10" x14ac:dyDescent="0.45">
      <c r="A5561" s="178" t="s">
        <v>567</v>
      </c>
      <c r="B5561" s="178" t="s">
        <v>568</v>
      </c>
      <c r="C5561" s="178">
        <v>2020</v>
      </c>
      <c r="D5561" s="178" t="s">
        <v>336</v>
      </c>
      <c r="E5561" s="178" t="s">
        <v>337</v>
      </c>
      <c r="F5561" s="178" t="s">
        <v>569</v>
      </c>
      <c r="G5561" s="178">
        <v>398</v>
      </c>
      <c r="H5561" s="178">
        <v>1.8661469221119999E-4</v>
      </c>
      <c r="I5561" s="178">
        <v>2.0900845527654401E-4</v>
      </c>
      <c r="J5561" s="178" t="s">
        <v>625</v>
      </c>
    </row>
    <row r="5562" spans="1:10" x14ac:dyDescent="0.45">
      <c r="A5562" s="178" t="s">
        <v>567</v>
      </c>
      <c r="B5562" s="178" t="s">
        <v>568</v>
      </c>
      <c r="C5562" s="178">
        <v>2020</v>
      </c>
      <c r="D5562" s="178" t="s">
        <v>336</v>
      </c>
      <c r="E5562" s="178" t="s">
        <v>337</v>
      </c>
      <c r="F5562" s="178" t="s">
        <v>573</v>
      </c>
      <c r="G5562" s="178">
        <v>406</v>
      </c>
      <c r="H5562" s="178">
        <v>1.318633730989E-4</v>
      </c>
      <c r="I5562" s="178">
        <v>1.4768697787076801E-4</v>
      </c>
      <c r="J5562" s="178" t="s">
        <v>625</v>
      </c>
    </row>
    <row r="5563" spans="1:10" x14ac:dyDescent="0.45">
      <c r="A5563" s="178" t="s">
        <v>567</v>
      </c>
      <c r="B5563" s="178" t="s">
        <v>568</v>
      </c>
      <c r="C5563" s="178">
        <v>2020</v>
      </c>
      <c r="D5563" s="178" t="s">
        <v>336</v>
      </c>
      <c r="E5563" s="178" t="s">
        <v>337</v>
      </c>
      <c r="F5563" s="178" t="s">
        <v>570</v>
      </c>
      <c r="G5563" s="178">
        <v>407</v>
      </c>
      <c r="H5563" s="178">
        <v>2.3873875761600002E-5</v>
      </c>
      <c r="I5563" s="178">
        <v>2.6738740852992005E-5</v>
      </c>
      <c r="J5563" s="178" t="s">
        <v>625</v>
      </c>
    </row>
    <row r="5564" spans="1:10" x14ac:dyDescent="0.45">
      <c r="A5564" s="178" t="s">
        <v>567</v>
      </c>
      <c r="B5564" s="178" t="s">
        <v>568</v>
      </c>
      <c r="C5564" s="178">
        <v>2020</v>
      </c>
      <c r="D5564" s="178" t="s">
        <v>336</v>
      </c>
      <c r="E5564" s="178" t="s">
        <v>337</v>
      </c>
      <c r="F5564" s="178" t="s">
        <v>570</v>
      </c>
      <c r="G5564" s="178">
        <v>411</v>
      </c>
      <c r="H5564" s="178">
        <v>2.36872656387E-5</v>
      </c>
      <c r="I5564" s="178">
        <v>2.6529737515344002E-5</v>
      </c>
      <c r="J5564" s="178" t="s">
        <v>625</v>
      </c>
    </row>
    <row r="5565" spans="1:10" x14ac:dyDescent="0.45">
      <c r="A5565" s="178" t="s">
        <v>567</v>
      </c>
      <c r="B5565" s="178" t="s">
        <v>568</v>
      </c>
      <c r="C5565" s="178">
        <v>2020</v>
      </c>
      <c r="D5565" s="178" t="s">
        <v>336</v>
      </c>
      <c r="E5565" s="178" t="s">
        <v>337</v>
      </c>
      <c r="F5565" s="178" t="s">
        <v>573</v>
      </c>
      <c r="G5565" s="178">
        <v>412</v>
      </c>
      <c r="H5565" s="178">
        <v>1.5358510427179999E-4</v>
      </c>
      <c r="I5565" s="178">
        <v>1.72015316784416E-4</v>
      </c>
      <c r="J5565" s="178" t="s">
        <v>625</v>
      </c>
    </row>
    <row r="5566" spans="1:10" x14ac:dyDescent="0.45">
      <c r="A5566" s="178" t="s">
        <v>567</v>
      </c>
      <c r="B5566" s="178" t="s">
        <v>568</v>
      </c>
      <c r="C5566" s="178">
        <v>2020</v>
      </c>
      <c r="D5566" s="178" t="s">
        <v>336</v>
      </c>
      <c r="E5566" s="178" t="s">
        <v>337</v>
      </c>
      <c r="F5566" s="178" t="s">
        <v>570</v>
      </c>
      <c r="G5566" s="178">
        <v>426</v>
      </c>
      <c r="H5566" s="178">
        <v>2.2864465790900001E-5</v>
      </c>
      <c r="I5566" s="178">
        <v>2.5608201685808004E-5</v>
      </c>
      <c r="J5566" s="178" t="s">
        <v>625</v>
      </c>
    </row>
    <row r="5567" spans="1:10" x14ac:dyDescent="0.45">
      <c r="A5567" s="178" t="s">
        <v>567</v>
      </c>
      <c r="B5567" s="178" t="s">
        <v>568</v>
      </c>
      <c r="C5567" s="178">
        <v>2020</v>
      </c>
      <c r="D5567" s="178" t="s">
        <v>336</v>
      </c>
      <c r="E5567" s="178" t="s">
        <v>337</v>
      </c>
      <c r="F5567" s="178" t="s">
        <v>570</v>
      </c>
      <c r="G5567" s="178">
        <v>438</v>
      </c>
      <c r="H5567" s="178">
        <v>2.2219875973E-5</v>
      </c>
      <c r="I5567" s="178">
        <v>2.4886261089760003E-5</v>
      </c>
      <c r="J5567" s="178" t="s">
        <v>625</v>
      </c>
    </row>
    <row r="5568" spans="1:10" x14ac:dyDescent="0.45">
      <c r="A5568" s="178" t="s">
        <v>567</v>
      </c>
      <c r="B5568" s="178" t="s">
        <v>568</v>
      </c>
      <c r="C5568" s="178">
        <v>2020</v>
      </c>
      <c r="D5568" s="178" t="s">
        <v>336</v>
      </c>
      <c r="E5568" s="178" t="s">
        <v>337</v>
      </c>
      <c r="F5568" s="178" t="s">
        <v>570</v>
      </c>
      <c r="G5568" s="178">
        <v>446</v>
      </c>
      <c r="H5568" s="178">
        <v>2.1839714463599999E-5</v>
      </c>
      <c r="I5568" s="178">
        <v>2.4460480199232001E-5</v>
      </c>
      <c r="J5568" s="178" t="s">
        <v>625</v>
      </c>
    </row>
    <row r="5569" spans="1:10" x14ac:dyDescent="0.45">
      <c r="A5569" s="178" t="s">
        <v>567</v>
      </c>
      <c r="B5569" s="178" t="s">
        <v>568</v>
      </c>
      <c r="C5569" s="178">
        <v>2020</v>
      </c>
      <c r="D5569" s="178" t="s">
        <v>336</v>
      </c>
      <c r="E5569" s="178" t="s">
        <v>337</v>
      </c>
      <c r="F5569" s="178" t="s">
        <v>573</v>
      </c>
      <c r="G5569" s="178">
        <v>458</v>
      </c>
      <c r="H5569" s="178">
        <v>1.163870765595E-4</v>
      </c>
      <c r="I5569" s="178">
        <v>1.3035352574664001E-4</v>
      </c>
      <c r="J5569" s="178" t="s">
        <v>625</v>
      </c>
    </row>
    <row r="5570" spans="1:10" x14ac:dyDescent="0.45">
      <c r="A5570" s="178" t="s">
        <v>567</v>
      </c>
      <c r="B5570" s="178" t="s">
        <v>568</v>
      </c>
      <c r="C5570" s="178">
        <v>2020</v>
      </c>
      <c r="D5570" s="178" t="s">
        <v>336</v>
      </c>
      <c r="E5570" s="178" t="s">
        <v>337</v>
      </c>
      <c r="F5570" s="178" t="s">
        <v>570</v>
      </c>
      <c r="G5570" s="178">
        <v>468</v>
      </c>
      <c r="H5570" s="178">
        <v>2.08888486668E-5</v>
      </c>
      <c r="I5570" s="178">
        <v>2.3395510506816002E-5</v>
      </c>
      <c r="J5570" s="178" t="s">
        <v>625</v>
      </c>
    </row>
    <row r="5571" spans="1:10" x14ac:dyDescent="0.45">
      <c r="A5571" s="178" t="s">
        <v>567</v>
      </c>
      <c r="B5571" s="178" t="s">
        <v>568</v>
      </c>
      <c r="C5571" s="178">
        <v>2020</v>
      </c>
      <c r="D5571" s="178" t="s">
        <v>336</v>
      </c>
      <c r="E5571" s="178" t="s">
        <v>337</v>
      </c>
      <c r="F5571" s="178" t="s">
        <v>573</v>
      </c>
      <c r="G5571" s="178">
        <v>476</v>
      </c>
      <c r="H5571" s="178">
        <v>1.154773271992E-4</v>
      </c>
      <c r="I5571" s="178">
        <v>1.2933460646310401E-4</v>
      </c>
      <c r="J5571" s="178" t="s">
        <v>625</v>
      </c>
    </row>
    <row r="5572" spans="1:10" x14ac:dyDescent="0.45">
      <c r="A5572" s="178" t="s">
        <v>567</v>
      </c>
      <c r="B5572" s="178" t="s">
        <v>568</v>
      </c>
      <c r="C5572" s="178">
        <v>2020</v>
      </c>
      <c r="D5572" s="178" t="s">
        <v>336</v>
      </c>
      <c r="E5572" s="178" t="s">
        <v>337</v>
      </c>
      <c r="F5572" s="178" t="s">
        <v>573</v>
      </c>
      <c r="G5572" s="178">
        <v>487</v>
      </c>
      <c r="H5572" s="178">
        <v>1.1146611359440001E-4</v>
      </c>
      <c r="I5572" s="178">
        <v>1.2484204722572803E-4</v>
      </c>
      <c r="J5572" s="178" t="s">
        <v>625</v>
      </c>
    </row>
    <row r="5573" spans="1:10" x14ac:dyDescent="0.45">
      <c r="A5573" s="178" t="s">
        <v>567</v>
      </c>
      <c r="B5573" s="178" t="s">
        <v>568</v>
      </c>
      <c r="C5573" s="178">
        <v>2020</v>
      </c>
      <c r="D5573" s="178" t="s">
        <v>336</v>
      </c>
      <c r="E5573" s="178" t="s">
        <v>337</v>
      </c>
      <c r="F5573" s="178" t="s">
        <v>570</v>
      </c>
      <c r="G5573" s="178">
        <v>504</v>
      </c>
      <c r="H5573" s="178">
        <v>1.9395873096099999E-5</v>
      </c>
      <c r="I5573" s="178">
        <v>2.1723377867632002E-5</v>
      </c>
      <c r="J5573" s="178" t="s">
        <v>625</v>
      </c>
    </row>
    <row r="5574" spans="1:10" x14ac:dyDescent="0.45">
      <c r="A5574" s="178" t="s">
        <v>567</v>
      </c>
      <c r="B5574" s="178" t="s">
        <v>568</v>
      </c>
      <c r="C5574" s="178">
        <v>2020</v>
      </c>
      <c r="D5574" s="178" t="s">
        <v>336</v>
      </c>
      <c r="E5574" s="178" t="s">
        <v>337</v>
      </c>
      <c r="F5574" s="178" t="s">
        <v>573</v>
      </c>
      <c r="G5574" s="178">
        <v>505</v>
      </c>
      <c r="H5574" s="178">
        <v>1.083236857085E-4</v>
      </c>
      <c r="I5574" s="178">
        <v>1.2132252799352001E-4</v>
      </c>
      <c r="J5574" s="178" t="s">
        <v>625</v>
      </c>
    </row>
    <row r="5575" spans="1:10" x14ac:dyDescent="0.45">
      <c r="A5575" s="178" t="s">
        <v>567</v>
      </c>
      <c r="B5575" s="178" t="s">
        <v>568</v>
      </c>
      <c r="C5575" s="178">
        <v>2020</v>
      </c>
      <c r="D5575" s="178" t="s">
        <v>336</v>
      </c>
      <c r="E5575" s="178" t="s">
        <v>337</v>
      </c>
      <c r="F5575" s="178" t="s">
        <v>570</v>
      </c>
      <c r="G5575" s="178">
        <v>508</v>
      </c>
      <c r="H5575" s="178">
        <v>1.9231232727199998E-5</v>
      </c>
      <c r="I5575" s="178">
        <v>2.1538980654464002E-5</v>
      </c>
      <c r="J5575" s="178" t="s">
        <v>625</v>
      </c>
    </row>
    <row r="5576" spans="1:10" x14ac:dyDescent="0.45">
      <c r="A5576" s="178" t="s">
        <v>567</v>
      </c>
      <c r="B5576" s="178" t="s">
        <v>568</v>
      </c>
      <c r="C5576" s="178">
        <v>2020</v>
      </c>
      <c r="D5576" s="178" t="s">
        <v>336</v>
      </c>
      <c r="E5576" s="178" t="s">
        <v>337</v>
      </c>
      <c r="F5576" s="178" t="s">
        <v>573</v>
      </c>
      <c r="G5576" s="178">
        <v>516</v>
      </c>
      <c r="H5576" s="178">
        <v>1.064703683369E-4</v>
      </c>
      <c r="I5576" s="178">
        <v>1.1924681253732802E-4</v>
      </c>
      <c r="J5576" s="178" t="s">
        <v>625</v>
      </c>
    </row>
    <row r="5577" spans="1:10" x14ac:dyDescent="0.45">
      <c r="A5577" s="178" t="s">
        <v>567</v>
      </c>
      <c r="B5577" s="178" t="s">
        <v>568</v>
      </c>
      <c r="C5577" s="178">
        <v>2020</v>
      </c>
      <c r="D5577" s="178" t="s">
        <v>336</v>
      </c>
      <c r="E5577" s="178" t="s">
        <v>337</v>
      </c>
      <c r="F5577" s="178" t="s">
        <v>570</v>
      </c>
      <c r="G5577" s="178">
        <v>530</v>
      </c>
      <c r="H5577" s="178">
        <v>1.84275413631E-5</v>
      </c>
      <c r="I5577" s="178">
        <v>2.0638846326672001E-5</v>
      </c>
      <c r="J5577" s="178" t="s">
        <v>625</v>
      </c>
    </row>
    <row r="5578" spans="1:10" x14ac:dyDescent="0.45">
      <c r="A5578" s="178" t="s">
        <v>567</v>
      </c>
      <c r="B5578" s="178" t="s">
        <v>568</v>
      </c>
      <c r="C5578" s="178">
        <v>2020</v>
      </c>
      <c r="D5578" s="178" t="s">
        <v>336</v>
      </c>
      <c r="E5578" s="178" t="s">
        <v>337</v>
      </c>
      <c r="F5578" s="178" t="s">
        <v>573</v>
      </c>
      <c r="G5578" s="178">
        <v>553</v>
      </c>
      <c r="H5578" s="178">
        <v>1.0183481936110001E-4</v>
      </c>
      <c r="I5578" s="178">
        <v>1.1405499768443202E-4</v>
      </c>
      <c r="J5578" s="178" t="s">
        <v>625</v>
      </c>
    </row>
    <row r="5579" spans="1:10" x14ac:dyDescent="0.45">
      <c r="A5579" s="178" t="s">
        <v>567</v>
      </c>
      <c r="B5579" s="178" t="s">
        <v>568</v>
      </c>
      <c r="C5579" s="178">
        <v>2020</v>
      </c>
      <c r="D5579" s="178" t="s">
        <v>336</v>
      </c>
      <c r="E5579" s="178" t="s">
        <v>337</v>
      </c>
      <c r="F5579" s="178" t="s">
        <v>569</v>
      </c>
      <c r="G5579" s="178">
        <v>566</v>
      </c>
      <c r="H5579" s="178">
        <v>1.3080098142380001E-4</v>
      </c>
      <c r="I5579" s="178">
        <v>1.4649709919465603E-4</v>
      </c>
      <c r="J5579" s="178" t="s">
        <v>625</v>
      </c>
    </row>
    <row r="5580" spans="1:10" x14ac:dyDescent="0.45">
      <c r="A5580" s="178" t="s">
        <v>567</v>
      </c>
      <c r="B5580" s="178" t="s">
        <v>568</v>
      </c>
      <c r="C5580" s="178">
        <v>2020</v>
      </c>
      <c r="D5580" s="178" t="s">
        <v>336</v>
      </c>
      <c r="E5580" s="178" t="s">
        <v>337</v>
      </c>
      <c r="F5580" s="178" t="s">
        <v>570</v>
      </c>
      <c r="G5580" s="178">
        <v>578</v>
      </c>
      <c r="H5580" s="178">
        <v>3.3840900869100002E-5</v>
      </c>
      <c r="I5580" s="178">
        <v>3.7901808973392006E-5</v>
      </c>
      <c r="J5580" s="178" t="s">
        <v>625</v>
      </c>
    </row>
    <row r="5581" spans="1:10" x14ac:dyDescent="0.45">
      <c r="A5581" s="178" t="s">
        <v>567</v>
      </c>
      <c r="B5581" s="178" t="s">
        <v>568</v>
      </c>
      <c r="C5581" s="178">
        <v>2020</v>
      </c>
      <c r="D5581" s="178" t="s">
        <v>336</v>
      </c>
      <c r="E5581" s="178" t="s">
        <v>337</v>
      </c>
      <c r="F5581" s="178" t="s">
        <v>571</v>
      </c>
      <c r="G5581" s="178">
        <v>604</v>
      </c>
      <c r="H5581" s="1">
        <v>4.2315864448000004E-6</v>
      </c>
      <c r="I5581" s="178">
        <v>4.739376818176001E-6</v>
      </c>
      <c r="J5581" s="178" t="s">
        <v>625</v>
      </c>
    </row>
    <row r="5582" spans="1:10" x14ac:dyDescent="0.45">
      <c r="A5582" s="178" t="s">
        <v>567</v>
      </c>
      <c r="B5582" s="178" t="s">
        <v>568</v>
      </c>
      <c r="C5582" s="178">
        <v>2020</v>
      </c>
      <c r="D5582" s="178" t="s">
        <v>336</v>
      </c>
      <c r="E5582" s="178" t="s">
        <v>337</v>
      </c>
      <c r="F5582" s="178" t="s">
        <v>573</v>
      </c>
      <c r="G5582" s="178">
        <v>611</v>
      </c>
      <c r="H5582" s="178">
        <v>9.3753806140700006E-5</v>
      </c>
      <c r="I5582" s="178">
        <v>1.0500426287758401E-4</v>
      </c>
      <c r="J5582" s="178" t="s">
        <v>625</v>
      </c>
    </row>
    <row r="5583" spans="1:10" x14ac:dyDescent="0.45">
      <c r="A5583" s="178" t="s">
        <v>567</v>
      </c>
      <c r="B5583" s="178" t="s">
        <v>568</v>
      </c>
      <c r="C5583" s="178">
        <v>2020</v>
      </c>
      <c r="D5583" s="178" t="s">
        <v>336</v>
      </c>
      <c r="E5583" s="178" t="s">
        <v>337</v>
      </c>
      <c r="F5583" s="178" t="s">
        <v>570</v>
      </c>
      <c r="G5583" s="178">
        <v>613</v>
      </c>
      <c r="H5583" s="178">
        <v>1.5946239727799999E-5</v>
      </c>
      <c r="I5583" s="178">
        <v>1.7859788495136001E-5</v>
      </c>
      <c r="J5583" s="178" t="s">
        <v>625</v>
      </c>
    </row>
    <row r="5584" spans="1:10" x14ac:dyDescent="0.45">
      <c r="A5584" s="178" t="s">
        <v>567</v>
      </c>
      <c r="B5584" s="178" t="s">
        <v>568</v>
      </c>
      <c r="C5584" s="178">
        <v>2020</v>
      </c>
      <c r="D5584" s="178" t="s">
        <v>336</v>
      </c>
      <c r="E5584" s="178" t="s">
        <v>337</v>
      </c>
      <c r="F5584" s="178" t="s">
        <v>570</v>
      </c>
      <c r="G5584" s="178">
        <v>628</v>
      </c>
      <c r="H5584" s="178">
        <v>1.55512243509E-5</v>
      </c>
      <c r="I5584" s="178">
        <v>1.7417371273008003E-5</v>
      </c>
      <c r="J5584" s="178" t="s">
        <v>625</v>
      </c>
    </row>
    <row r="5585" spans="1:10" x14ac:dyDescent="0.45">
      <c r="A5585" s="178" t="s">
        <v>567</v>
      </c>
      <c r="B5585" s="178" t="s">
        <v>568</v>
      </c>
      <c r="C5585" s="178">
        <v>2020</v>
      </c>
      <c r="D5585" s="178" t="s">
        <v>336</v>
      </c>
      <c r="E5585" s="178" t="s">
        <v>337</v>
      </c>
      <c r="F5585" s="178" t="s">
        <v>572</v>
      </c>
      <c r="G5585" s="178">
        <v>631</v>
      </c>
      <c r="H5585" s="1">
        <v>1.4303981288300001E-6</v>
      </c>
      <c r="I5585" s="178">
        <v>1.6020459042896003E-6</v>
      </c>
      <c r="J5585" s="178" t="s">
        <v>625</v>
      </c>
    </row>
    <row r="5586" spans="1:10" x14ac:dyDescent="0.45">
      <c r="A5586" s="178" t="s">
        <v>567</v>
      </c>
      <c r="B5586" s="178" t="s">
        <v>568</v>
      </c>
      <c r="C5586" s="178">
        <v>2020</v>
      </c>
      <c r="D5586" s="178" t="s">
        <v>336</v>
      </c>
      <c r="E5586" s="178" t="s">
        <v>337</v>
      </c>
      <c r="F5586" s="178" t="s">
        <v>573</v>
      </c>
      <c r="G5586" s="178">
        <v>632</v>
      </c>
      <c r="H5586" s="178">
        <v>9.4556446129000001E-5</v>
      </c>
      <c r="I5586" s="178">
        <v>1.0590321966448001E-4</v>
      </c>
      <c r="J5586" s="178" t="s">
        <v>625</v>
      </c>
    </row>
    <row r="5587" spans="1:10" x14ac:dyDescent="0.45">
      <c r="A5587" s="178" t="s">
        <v>567</v>
      </c>
      <c r="B5587" s="178" t="s">
        <v>568</v>
      </c>
      <c r="C5587" s="178">
        <v>2020</v>
      </c>
      <c r="D5587" s="178" t="s">
        <v>336</v>
      </c>
      <c r="E5587" s="178" t="s">
        <v>337</v>
      </c>
      <c r="F5587" s="178" t="s">
        <v>573</v>
      </c>
      <c r="G5587" s="178">
        <v>643</v>
      </c>
      <c r="H5587" s="178">
        <v>8.9835746621200001E-5</v>
      </c>
      <c r="I5587" s="178">
        <v>1.0061603621574401E-4</v>
      </c>
      <c r="J5587" s="178" t="s">
        <v>625</v>
      </c>
    </row>
    <row r="5588" spans="1:10" x14ac:dyDescent="0.45">
      <c r="A5588" s="178" t="s">
        <v>567</v>
      </c>
      <c r="B5588" s="178" t="s">
        <v>568</v>
      </c>
      <c r="C5588" s="178">
        <v>2020</v>
      </c>
      <c r="D5588" s="178" t="s">
        <v>336</v>
      </c>
      <c r="E5588" s="178" t="s">
        <v>337</v>
      </c>
      <c r="F5588" s="178" t="s">
        <v>569</v>
      </c>
      <c r="G5588" s="178">
        <v>689</v>
      </c>
      <c r="H5588" s="178">
        <v>1.0743492020989999E-4</v>
      </c>
      <c r="I5588" s="178">
        <v>1.2032711063508801E-4</v>
      </c>
      <c r="J5588" s="178" t="s">
        <v>625</v>
      </c>
    </row>
    <row r="5589" spans="1:10" x14ac:dyDescent="0.45">
      <c r="A5589" s="178" t="s">
        <v>567</v>
      </c>
      <c r="B5589" s="178" t="s">
        <v>568</v>
      </c>
      <c r="C5589" s="178">
        <v>2020</v>
      </c>
      <c r="D5589" s="178" t="s">
        <v>336</v>
      </c>
      <c r="E5589" s="178" t="s">
        <v>337</v>
      </c>
      <c r="F5589" s="178" t="s">
        <v>573</v>
      </c>
      <c r="G5589" s="178">
        <v>710</v>
      </c>
      <c r="H5589" s="178">
        <v>1.6497712204E-4</v>
      </c>
      <c r="I5589" s="178">
        <v>1.8477437668480001E-4</v>
      </c>
      <c r="J5589" s="178" t="s">
        <v>625</v>
      </c>
    </row>
    <row r="5590" spans="1:10" x14ac:dyDescent="0.45">
      <c r="A5590" s="178" t="s">
        <v>567</v>
      </c>
      <c r="B5590" s="178" t="s">
        <v>568</v>
      </c>
      <c r="C5590" s="178">
        <v>2020</v>
      </c>
      <c r="D5590" s="178" t="s">
        <v>336</v>
      </c>
      <c r="E5590" s="178" t="s">
        <v>337</v>
      </c>
      <c r="F5590" s="178" t="s">
        <v>573</v>
      </c>
      <c r="G5590" s="178">
        <v>761</v>
      </c>
      <c r="H5590" s="178">
        <v>7.7739205153200006E-5</v>
      </c>
      <c r="I5590" s="178">
        <v>8.7067909771584021E-5</v>
      </c>
      <c r="J5590" s="178" t="s">
        <v>625</v>
      </c>
    </row>
    <row r="5591" spans="1:10" x14ac:dyDescent="0.45">
      <c r="A5591" s="178" t="s">
        <v>567</v>
      </c>
      <c r="B5591" s="178" t="s">
        <v>568</v>
      </c>
      <c r="C5591" s="178">
        <v>2020</v>
      </c>
      <c r="D5591" s="178" t="s">
        <v>336</v>
      </c>
      <c r="E5591" s="178" t="s">
        <v>337</v>
      </c>
      <c r="F5591" s="178" t="s">
        <v>573</v>
      </c>
      <c r="G5591" s="178">
        <v>775</v>
      </c>
      <c r="H5591" s="178">
        <v>7.5813470175500002E-5</v>
      </c>
      <c r="I5591" s="178">
        <v>8.4911086596560015E-5</v>
      </c>
      <c r="J5591" s="178" t="s">
        <v>625</v>
      </c>
    </row>
    <row r="5592" spans="1:10" x14ac:dyDescent="0.45">
      <c r="A5592" s="178" t="s">
        <v>567</v>
      </c>
      <c r="B5592" s="178" t="s">
        <v>568</v>
      </c>
      <c r="C5592" s="178">
        <v>2020</v>
      </c>
      <c r="D5592" s="178" t="s">
        <v>336</v>
      </c>
      <c r="E5592" s="178" t="s">
        <v>337</v>
      </c>
      <c r="F5592" s="178" t="s">
        <v>569</v>
      </c>
      <c r="G5592" s="178">
        <v>786</v>
      </c>
      <c r="H5592" s="178">
        <v>9.4276358140599998E-5</v>
      </c>
      <c r="I5592" s="178">
        <v>1.05589521117472E-4</v>
      </c>
      <c r="J5592" s="178" t="s">
        <v>625</v>
      </c>
    </row>
    <row r="5593" spans="1:10" x14ac:dyDescent="0.45">
      <c r="A5593" s="178" t="s">
        <v>567</v>
      </c>
      <c r="B5593" s="178" t="s">
        <v>568</v>
      </c>
      <c r="C5593" s="178">
        <v>2020</v>
      </c>
      <c r="D5593" s="178" t="s">
        <v>336</v>
      </c>
      <c r="E5593" s="178" t="s">
        <v>337</v>
      </c>
      <c r="F5593" s="178" t="s">
        <v>570</v>
      </c>
      <c r="G5593" s="178">
        <v>897</v>
      </c>
      <c r="H5593" s="178">
        <v>1.09000820885E-5</v>
      </c>
      <c r="I5593" s="178">
        <v>1.2208091939120001E-5</v>
      </c>
      <c r="J5593" s="178" t="s">
        <v>625</v>
      </c>
    </row>
    <row r="5594" spans="1:10" x14ac:dyDescent="0.45">
      <c r="A5594" s="178" t="s">
        <v>567</v>
      </c>
      <c r="B5594" s="178" t="s">
        <v>568</v>
      </c>
      <c r="C5594" s="178">
        <v>2020</v>
      </c>
      <c r="D5594" s="178" t="s">
        <v>336</v>
      </c>
      <c r="E5594" s="178" t="s">
        <v>337</v>
      </c>
      <c r="F5594" s="178" t="s">
        <v>569</v>
      </c>
      <c r="G5594" s="178">
        <v>918</v>
      </c>
      <c r="H5594" s="178">
        <v>8.0581317888599998E-5</v>
      </c>
      <c r="I5594" s="178">
        <v>9.0251076035232012E-5</v>
      </c>
      <c r="J5594" s="178" t="s">
        <v>625</v>
      </c>
    </row>
    <row r="5595" spans="1:10" x14ac:dyDescent="0.45">
      <c r="A5595" s="178" t="s">
        <v>567</v>
      </c>
      <c r="B5595" s="178" t="s">
        <v>568</v>
      </c>
      <c r="C5595" s="178">
        <v>2020</v>
      </c>
      <c r="D5595" s="178" t="s">
        <v>336</v>
      </c>
      <c r="E5595" s="178" t="s">
        <v>337</v>
      </c>
      <c r="F5595" s="178" t="s">
        <v>572</v>
      </c>
      <c r="G5595" s="178">
        <v>954</v>
      </c>
      <c r="H5595" s="1">
        <v>8.5503876334799996E-7</v>
      </c>
      <c r="I5595" s="178">
        <v>9.5764341494976014E-7</v>
      </c>
      <c r="J5595" s="178" t="s">
        <v>625</v>
      </c>
    </row>
    <row r="5596" spans="1:10" x14ac:dyDescent="0.45">
      <c r="A5596" s="178" t="s">
        <v>567</v>
      </c>
      <c r="B5596" s="178" t="s">
        <v>568</v>
      </c>
      <c r="C5596" s="178">
        <v>2020</v>
      </c>
      <c r="D5596" s="178" t="s">
        <v>336</v>
      </c>
      <c r="E5596" s="178" t="s">
        <v>337</v>
      </c>
      <c r="F5596" s="178" t="s">
        <v>572</v>
      </c>
      <c r="G5596" s="178">
        <v>978</v>
      </c>
      <c r="H5596" s="1">
        <v>8.42704707793E-7</v>
      </c>
      <c r="I5596" s="178">
        <v>9.4382927272816009E-7</v>
      </c>
      <c r="J5596" s="178" t="s">
        <v>625</v>
      </c>
    </row>
    <row r="5597" spans="1:10" x14ac:dyDescent="0.45">
      <c r="A5597" s="178" t="s">
        <v>567</v>
      </c>
      <c r="B5597" s="178" t="s">
        <v>568</v>
      </c>
      <c r="C5597" s="178">
        <v>2020</v>
      </c>
      <c r="D5597" s="178" t="s">
        <v>336</v>
      </c>
      <c r="E5597" s="178" t="s">
        <v>337</v>
      </c>
      <c r="F5597" s="178" t="s">
        <v>574</v>
      </c>
      <c r="G5597" s="178">
        <v>1020</v>
      </c>
      <c r="H5597" s="178">
        <v>1.31220731419E-5</v>
      </c>
      <c r="I5597" s="178">
        <v>1.4696721918928001E-5</v>
      </c>
      <c r="J5597" s="178" t="s">
        <v>626</v>
      </c>
    </row>
    <row r="5598" spans="1:10" x14ac:dyDescent="0.45">
      <c r="A5598" s="178" t="s">
        <v>567</v>
      </c>
      <c r="B5598" s="178" t="s">
        <v>568</v>
      </c>
      <c r="C5598" s="178">
        <v>2020</v>
      </c>
      <c r="D5598" s="178" t="s">
        <v>336</v>
      </c>
      <c r="E5598" s="178" t="s">
        <v>337</v>
      </c>
      <c r="F5598" s="178" t="s">
        <v>574</v>
      </c>
      <c r="G5598" s="178">
        <v>1038</v>
      </c>
      <c r="H5598" s="178">
        <v>1.2932785466500001E-5</v>
      </c>
      <c r="I5598" s="178">
        <v>1.4484719722480002E-5</v>
      </c>
      <c r="J5598" s="178" t="s">
        <v>626</v>
      </c>
    </row>
    <row r="5599" spans="1:10" x14ac:dyDescent="0.45">
      <c r="A5599" s="178" t="s">
        <v>567</v>
      </c>
      <c r="B5599" s="178" t="s">
        <v>568</v>
      </c>
      <c r="C5599" s="178">
        <v>2020</v>
      </c>
      <c r="D5599" s="178" t="s">
        <v>336</v>
      </c>
      <c r="E5599" s="178" t="s">
        <v>337</v>
      </c>
      <c r="F5599" s="178" t="s">
        <v>570</v>
      </c>
      <c r="G5599" s="178">
        <v>1092</v>
      </c>
      <c r="H5599" s="1">
        <v>8.9529103206600001E-6</v>
      </c>
      <c r="I5599" s="178">
        <v>1.0027259559139201E-5</v>
      </c>
      <c r="J5599" s="178" t="s">
        <v>625</v>
      </c>
    </row>
    <row r="5600" spans="1:10" x14ac:dyDescent="0.45">
      <c r="A5600" s="178" t="s">
        <v>567</v>
      </c>
      <c r="B5600" s="178" t="s">
        <v>568</v>
      </c>
      <c r="C5600" s="178">
        <v>2020</v>
      </c>
      <c r="D5600" s="178" t="s">
        <v>336</v>
      </c>
      <c r="E5600" s="178" t="s">
        <v>337</v>
      </c>
      <c r="F5600" s="178" t="s">
        <v>571</v>
      </c>
      <c r="G5600" s="178">
        <v>1123</v>
      </c>
      <c r="H5600" s="1">
        <v>2.5031968107200001E-6</v>
      </c>
      <c r="I5600" s="178">
        <v>2.8035804280064005E-6</v>
      </c>
      <c r="J5600" s="178" t="s">
        <v>625</v>
      </c>
    </row>
    <row r="5601" spans="1:10" x14ac:dyDescent="0.45">
      <c r="A5601" s="178" t="s">
        <v>567</v>
      </c>
      <c r="B5601" s="178" t="s">
        <v>568</v>
      </c>
      <c r="C5601" s="178">
        <v>2020</v>
      </c>
      <c r="D5601" s="178" t="s">
        <v>336</v>
      </c>
      <c r="E5601" s="178" t="s">
        <v>337</v>
      </c>
      <c r="F5601" s="178" t="s">
        <v>573</v>
      </c>
      <c r="G5601" s="178">
        <v>1148</v>
      </c>
      <c r="H5601" s="178">
        <v>5.3138781367999998E-5</v>
      </c>
      <c r="I5601" s="178">
        <v>5.9515435132160001E-5</v>
      </c>
      <c r="J5601" s="178" t="s">
        <v>625</v>
      </c>
    </row>
    <row r="5602" spans="1:10" x14ac:dyDescent="0.45">
      <c r="A5602" s="178" t="s">
        <v>567</v>
      </c>
      <c r="B5602" s="178" t="s">
        <v>568</v>
      </c>
      <c r="C5602" s="178">
        <v>2020</v>
      </c>
      <c r="D5602" s="178" t="s">
        <v>336</v>
      </c>
      <c r="E5602" s="178" t="s">
        <v>337</v>
      </c>
      <c r="F5602" s="178" t="s">
        <v>570</v>
      </c>
      <c r="G5602" s="178">
        <v>1247</v>
      </c>
      <c r="H5602" s="1">
        <v>7.8563625720600005E-6</v>
      </c>
      <c r="I5602" s="178">
        <v>8.7991260807072013E-6</v>
      </c>
      <c r="J5602" s="178" t="s">
        <v>625</v>
      </c>
    </row>
    <row r="5603" spans="1:10" x14ac:dyDescent="0.45">
      <c r="A5603" s="178" t="s">
        <v>567</v>
      </c>
      <c r="B5603" s="178" t="s">
        <v>568</v>
      </c>
      <c r="C5603" s="178">
        <v>2020</v>
      </c>
      <c r="D5603" s="178" t="s">
        <v>336</v>
      </c>
      <c r="E5603" s="178" t="s">
        <v>337</v>
      </c>
      <c r="F5603" s="178" t="s">
        <v>569</v>
      </c>
      <c r="G5603" s="178">
        <v>1424</v>
      </c>
      <c r="H5603" s="178">
        <v>5.19529057783E-5</v>
      </c>
      <c r="I5603" s="178">
        <v>5.8187254471696004E-5</v>
      </c>
      <c r="J5603" s="178" t="s">
        <v>625</v>
      </c>
    </row>
    <row r="5604" spans="1:10" x14ac:dyDescent="0.45">
      <c r="A5604" s="178" t="s">
        <v>567</v>
      </c>
      <c r="B5604" s="178" t="s">
        <v>568</v>
      </c>
      <c r="C5604" s="178">
        <v>2020</v>
      </c>
      <c r="D5604" s="178" t="s">
        <v>336</v>
      </c>
      <c r="E5604" s="178" t="s">
        <v>337</v>
      </c>
      <c r="F5604" s="178" t="s">
        <v>573</v>
      </c>
      <c r="G5604" s="178">
        <v>1429</v>
      </c>
      <c r="H5604" s="178">
        <v>4.3646159610899999E-5</v>
      </c>
      <c r="I5604" s="178">
        <v>4.8883698764208001E-5</v>
      </c>
      <c r="J5604" s="178" t="s">
        <v>625</v>
      </c>
    </row>
    <row r="5605" spans="1:10" x14ac:dyDescent="0.45">
      <c r="A5605" s="178" t="s">
        <v>567</v>
      </c>
      <c r="B5605" s="178" t="s">
        <v>568</v>
      </c>
      <c r="C5605" s="178">
        <v>2020</v>
      </c>
      <c r="D5605" s="178" t="s">
        <v>336</v>
      </c>
      <c r="E5605" s="178" t="s">
        <v>337</v>
      </c>
      <c r="F5605" s="178" t="s">
        <v>570</v>
      </c>
      <c r="G5605" s="178">
        <v>1458</v>
      </c>
      <c r="H5605" s="1">
        <v>6.71510997563E-6</v>
      </c>
      <c r="I5605" s="178">
        <v>7.5209231727056005E-6</v>
      </c>
      <c r="J5605" s="178" t="s">
        <v>625</v>
      </c>
    </row>
    <row r="5606" spans="1:10" x14ac:dyDescent="0.45">
      <c r="A5606" s="178" t="s">
        <v>567</v>
      </c>
      <c r="B5606" s="178" t="s">
        <v>568</v>
      </c>
      <c r="C5606" s="178">
        <v>2020</v>
      </c>
      <c r="D5606" s="178" t="s">
        <v>336</v>
      </c>
      <c r="E5606" s="178" t="s">
        <v>337</v>
      </c>
      <c r="F5606" s="178" t="s">
        <v>573</v>
      </c>
      <c r="G5606" s="178">
        <v>1654</v>
      </c>
      <c r="H5606" s="178">
        <v>3.8300404412400001E-5</v>
      </c>
      <c r="I5606" s="178">
        <v>4.2896452941888007E-5</v>
      </c>
      <c r="J5606" s="178" t="s">
        <v>625</v>
      </c>
    </row>
    <row r="5607" spans="1:10" x14ac:dyDescent="0.45">
      <c r="A5607" s="178" t="s">
        <v>567</v>
      </c>
      <c r="B5607" s="178" t="s">
        <v>568</v>
      </c>
      <c r="C5607" s="178">
        <v>2020</v>
      </c>
      <c r="D5607" s="178" t="s">
        <v>336</v>
      </c>
      <c r="E5607" s="178" t="s">
        <v>337</v>
      </c>
      <c r="F5607" s="178" t="s">
        <v>571</v>
      </c>
      <c r="G5607" s="178">
        <v>1700</v>
      </c>
      <c r="H5607" s="1">
        <v>1.49631785007E-6</v>
      </c>
      <c r="I5607" s="178">
        <v>1.6758759920784002E-6</v>
      </c>
      <c r="J5607" s="178" t="s">
        <v>625</v>
      </c>
    </row>
    <row r="5608" spans="1:10" x14ac:dyDescent="0.45">
      <c r="A5608" s="178" t="s">
        <v>567</v>
      </c>
      <c r="B5608" s="178" t="s">
        <v>568</v>
      </c>
      <c r="C5608" s="178">
        <v>2020</v>
      </c>
      <c r="D5608" s="178" t="s">
        <v>336</v>
      </c>
      <c r="E5608" s="178" t="s">
        <v>337</v>
      </c>
      <c r="F5608" s="178" t="s">
        <v>571</v>
      </c>
      <c r="G5608" s="178">
        <v>1727</v>
      </c>
      <c r="H5608" s="1">
        <v>1.47473315337E-6</v>
      </c>
      <c r="I5608" s="178">
        <v>1.6517011317744003E-6</v>
      </c>
      <c r="J5608" s="178" t="s">
        <v>625</v>
      </c>
    </row>
    <row r="5609" spans="1:10" x14ac:dyDescent="0.45">
      <c r="A5609" s="178" t="s">
        <v>567</v>
      </c>
      <c r="B5609" s="178" t="s">
        <v>568</v>
      </c>
      <c r="C5609" s="178">
        <v>2020</v>
      </c>
      <c r="D5609" s="178" t="s">
        <v>336</v>
      </c>
      <c r="E5609" s="178" t="s">
        <v>337</v>
      </c>
      <c r="F5609" s="178" t="s">
        <v>573</v>
      </c>
      <c r="G5609" s="178">
        <v>1941</v>
      </c>
      <c r="H5609" s="178">
        <v>3.2736701541599999E-5</v>
      </c>
      <c r="I5609" s="178">
        <v>3.6665105726592E-5</v>
      </c>
      <c r="J5609" s="178" t="s">
        <v>625</v>
      </c>
    </row>
    <row r="5610" spans="1:10" x14ac:dyDescent="0.45">
      <c r="A5610" s="178" t="s">
        <v>567</v>
      </c>
      <c r="B5610" s="178" t="s">
        <v>568</v>
      </c>
      <c r="C5610" s="178">
        <v>2020</v>
      </c>
      <c r="D5610" s="178" t="s">
        <v>336</v>
      </c>
      <c r="E5610" s="178" t="s">
        <v>337</v>
      </c>
      <c r="F5610" s="178" t="s">
        <v>570</v>
      </c>
      <c r="G5610" s="178">
        <v>2263</v>
      </c>
      <c r="H5610" s="1">
        <v>4.3294089664399999E-6</v>
      </c>
      <c r="I5610" s="178">
        <v>4.8489380424128007E-6</v>
      </c>
      <c r="J5610" s="178" t="s">
        <v>625</v>
      </c>
    </row>
    <row r="5611" spans="1:10" x14ac:dyDescent="0.45">
      <c r="A5611" s="178" t="s">
        <v>567</v>
      </c>
      <c r="B5611" s="178" t="s">
        <v>568</v>
      </c>
      <c r="C5611" s="178">
        <v>2020</v>
      </c>
      <c r="D5611" s="178" t="s">
        <v>336</v>
      </c>
      <c r="E5611" s="178" t="s">
        <v>337</v>
      </c>
      <c r="F5611" s="178" t="s">
        <v>569</v>
      </c>
      <c r="G5611" s="178">
        <v>2719</v>
      </c>
      <c r="H5611" s="178">
        <v>3.0732764571400003E-5</v>
      </c>
      <c r="I5611" s="178">
        <v>3.4420696319968007E-5</v>
      </c>
      <c r="J5611" s="178" t="s">
        <v>625</v>
      </c>
    </row>
    <row r="5612" spans="1:10" x14ac:dyDescent="0.45">
      <c r="A5612" s="178" t="s">
        <v>567</v>
      </c>
      <c r="B5612" s="178" t="s">
        <v>568</v>
      </c>
      <c r="C5612" s="178">
        <v>2020</v>
      </c>
      <c r="D5612" s="178" t="s">
        <v>336</v>
      </c>
      <c r="E5612" s="178" t="s">
        <v>337</v>
      </c>
      <c r="F5612" s="178" t="s">
        <v>573</v>
      </c>
      <c r="G5612" s="178">
        <v>3085</v>
      </c>
      <c r="H5612" s="178">
        <v>2.1106217900499999E-5</v>
      </c>
      <c r="I5612" s="178">
        <v>2.3638964048560002E-5</v>
      </c>
      <c r="J5612" s="178" t="s">
        <v>625</v>
      </c>
    </row>
    <row r="5613" spans="1:10" x14ac:dyDescent="0.45">
      <c r="A5613" s="178" t="s">
        <v>567</v>
      </c>
      <c r="B5613" s="178" t="s">
        <v>568</v>
      </c>
      <c r="C5613" s="178">
        <v>2020</v>
      </c>
      <c r="D5613" s="178" t="s">
        <v>336</v>
      </c>
      <c r="E5613" s="178" t="s">
        <v>337</v>
      </c>
      <c r="F5613" s="178" t="s">
        <v>569</v>
      </c>
      <c r="G5613" s="178">
        <v>4022</v>
      </c>
      <c r="H5613" s="178">
        <v>1.8370901670999999E-5</v>
      </c>
      <c r="I5613" s="178">
        <v>2.057540987152E-5</v>
      </c>
      <c r="J5613" s="178" t="s">
        <v>625</v>
      </c>
    </row>
    <row r="5614" spans="1:10" x14ac:dyDescent="0.45">
      <c r="A5614" s="178" t="s">
        <v>567</v>
      </c>
      <c r="B5614" s="178" t="s">
        <v>568</v>
      </c>
      <c r="C5614" s="178">
        <v>2020</v>
      </c>
      <c r="D5614" s="178" t="s">
        <v>336</v>
      </c>
      <c r="E5614" s="178" t="s">
        <v>337</v>
      </c>
      <c r="F5614" s="178" t="s">
        <v>569</v>
      </c>
      <c r="G5614" s="178">
        <v>4084</v>
      </c>
      <c r="H5614" s="178">
        <v>1.81058985618E-5</v>
      </c>
      <c r="I5614" s="178">
        <v>2.0278606389216002E-5</v>
      </c>
      <c r="J5614" s="178" t="s">
        <v>625</v>
      </c>
    </row>
    <row r="5615" spans="1:10" x14ac:dyDescent="0.45">
      <c r="A5615" s="178" t="s">
        <v>567</v>
      </c>
      <c r="B5615" s="178" t="s">
        <v>568</v>
      </c>
      <c r="C5615" s="178">
        <v>2020</v>
      </c>
      <c r="D5615" s="178" t="s">
        <v>336</v>
      </c>
      <c r="E5615" s="178" t="s">
        <v>337</v>
      </c>
      <c r="F5615" s="178" t="s">
        <v>570</v>
      </c>
      <c r="G5615" s="178">
        <v>4354</v>
      </c>
      <c r="H5615" s="1">
        <v>2.5610638658699999E-6</v>
      </c>
      <c r="I5615" s="178">
        <v>2.8683915297744003E-6</v>
      </c>
      <c r="J5615" s="178" t="s">
        <v>625</v>
      </c>
    </row>
    <row r="5616" spans="1:10" x14ac:dyDescent="0.45">
      <c r="A5616" s="178" t="s">
        <v>567</v>
      </c>
      <c r="B5616" s="178" t="s">
        <v>568</v>
      </c>
      <c r="C5616" s="178">
        <v>2020</v>
      </c>
      <c r="D5616" s="178" t="s">
        <v>336</v>
      </c>
      <c r="E5616" s="178" t="s">
        <v>337</v>
      </c>
      <c r="F5616" s="178" t="s">
        <v>573</v>
      </c>
      <c r="G5616" s="178">
        <v>6056</v>
      </c>
      <c r="H5616" s="178">
        <v>1.2485392289800001E-5</v>
      </c>
      <c r="I5616" s="178">
        <v>1.3983639364576002E-5</v>
      </c>
      <c r="J5616" s="178" t="s">
        <v>625</v>
      </c>
    </row>
    <row r="5617" spans="1:10" x14ac:dyDescent="0.45">
      <c r="A5617" s="178" t="s">
        <v>567</v>
      </c>
      <c r="B5617" s="178" t="s">
        <v>568</v>
      </c>
      <c r="C5617" s="178">
        <v>2020</v>
      </c>
      <c r="D5617" s="178" t="s">
        <v>336</v>
      </c>
      <c r="E5617" s="178" t="s">
        <v>337</v>
      </c>
      <c r="F5617" s="178" t="s">
        <v>570</v>
      </c>
      <c r="G5617" s="178">
        <v>6404</v>
      </c>
      <c r="H5617" s="1">
        <v>1.5309085483800001E-6</v>
      </c>
      <c r="I5617" s="178">
        <v>1.7146175741856002E-6</v>
      </c>
      <c r="J5617" s="178" t="s">
        <v>625</v>
      </c>
    </row>
    <row r="5618" spans="1:10" x14ac:dyDescent="0.45">
      <c r="A5618" s="178" t="s">
        <v>567</v>
      </c>
      <c r="B5618" s="178" t="s">
        <v>568</v>
      </c>
      <c r="C5618" s="178">
        <v>2020</v>
      </c>
      <c r="D5618" s="178" t="s">
        <v>336</v>
      </c>
      <c r="E5618" s="178" t="s">
        <v>337</v>
      </c>
      <c r="F5618" s="178" t="s">
        <v>570</v>
      </c>
      <c r="G5618" s="178">
        <v>6501</v>
      </c>
      <c r="H5618" s="1">
        <v>1.5088249938299999E-6</v>
      </c>
      <c r="I5618" s="178">
        <v>1.6898839930896002E-6</v>
      </c>
      <c r="J5618" s="178" t="s">
        <v>625</v>
      </c>
    </row>
    <row r="5619" spans="1:10" x14ac:dyDescent="0.45">
      <c r="A5619" s="178" t="s">
        <v>567</v>
      </c>
      <c r="B5619" s="178" t="s">
        <v>568</v>
      </c>
      <c r="C5619" s="178">
        <v>2020</v>
      </c>
      <c r="D5619" s="178" t="s">
        <v>336</v>
      </c>
      <c r="E5619" s="178" t="s">
        <v>337</v>
      </c>
      <c r="F5619" s="178" t="s">
        <v>573</v>
      </c>
      <c r="G5619" s="178">
        <v>8925</v>
      </c>
      <c r="H5619" s="1">
        <v>7.4633026088100001E-6</v>
      </c>
      <c r="I5619" s="178">
        <v>8.3588989218672003E-6</v>
      </c>
      <c r="J5619" s="178" t="s">
        <v>625</v>
      </c>
    </row>
    <row r="5620" spans="1:10" x14ac:dyDescent="0.45">
      <c r="A5620" s="178" t="s">
        <v>567</v>
      </c>
      <c r="B5620" s="178" t="s">
        <v>568</v>
      </c>
      <c r="C5620" s="178">
        <v>2020</v>
      </c>
      <c r="D5620" s="178" t="s">
        <v>336</v>
      </c>
      <c r="E5620" s="178" t="s">
        <v>337</v>
      </c>
      <c r="F5620" s="178" t="s">
        <v>573</v>
      </c>
      <c r="G5620" s="178">
        <v>9062</v>
      </c>
      <c r="H5620" s="1">
        <v>7.35564344723E-6</v>
      </c>
      <c r="I5620" s="178">
        <v>8.2383206608976012E-6</v>
      </c>
      <c r="J5620" s="178" t="s">
        <v>625</v>
      </c>
    </row>
    <row r="5621" spans="1:10" x14ac:dyDescent="0.45">
      <c r="A5621" s="178" t="s">
        <v>567</v>
      </c>
      <c r="B5621" s="178" t="s">
        <v>568</v>
      </c>
      <c r="C5621" s="178">
        <v>2020</v>
      </c>
      <c r="D5621" s="178" t="s">
        <v>336</v>
      </c>
      <c r="E5621" s="178" t="s">
        <v>337</v>
      </c>
      <c r="F5621" s="178" t="s">
        <v>573</v>
      </c>
      <c r="G5621" s="178">
        <v>100000</v>
      </c>
      <c r="H5621" s="1">
        <v>9.9999999999999998E-13</v>
      </c>
      <c r="I5621" s="178">
        <v>1.1200000000000001E-12</v>
      </c>
      <c r="J5621" s="178" t="s">
        <v>625</v>
      </c>
    </row>
    <row r="5622" spans="1:10" x14ac:dyDescent="0.45">
      <c r="A5622" s="178" t="s">
        <v>567</v>
      </c>
      <c r="B5622" s="178" t="s">
        <v>568</v>
      </c>
      <c r="C5622" s="178">
        <v>2025</v>
      </c>
      <c r="D5622" s="178" t="s">
        <v>336</v>
      </c>
      <c r="E5622" s="178" t="s">
        <v>337</v>
      </c>
      <c r="F5622" s="178" t="s">
        <v>573</v>
      </c>
      <c r="G5622" s="178">
        <v>-100000</v>
      </c>
      <c r="H5622" s="178">
        <v>0</v>
      </c>
      <c r="I5622" s="178">
        <v>0</v>
      </c>
      <c r="J5622" s="178" t="s">
        <v>625</v>
      </c>
    </row>
    <row r="5623" spans="1:10" x14ac:dyDescent="0.45">
      <c r="A5623" s="178" t="s">
        <v>567</v>
      </c>
      <c r="B5623" s="178" t="s">
        <v>568</v>
      </c>
      <c r="C5623" s="178">
        <v>2025</v>
      </c>
      <c r="D5623" s="178" t="s">
        <v>336</v>
      </c>
      <c r="E5623" s="178" t="s">
        <v>337</v>
      </c>
      <c r="F5623" s="178" t="s">
        <v>573</v>
      </c>
      <c r="G5623" s="178">
        <v>-174</v>
      </c>
      <c r="H5623" s="178">
        <v>0</v>
      </c>
      <c r="I5623" s="178">
        <v>0</v>
      </c>
      <c r="J5623" s="178" t="s">
        <v>625</v>
      </c>
    </row>
    <row r="5624" spans="1:10" x14ac:dyDescent="0.45">
      <c r="A5624" s="178" t="s">
        <v>567</v>
      </c>
      <c r="B5624" s="178" t="s">
        <v>568</v>
      </c>
      <c r="C5624" s="178">
        <v>2025</v>
      </c>
      <c r="D5624" s="178" t="s">
        <v>336</v>
      </c>
      <c r="E5624" s="178" t="s">
        <v>337</v>
      </c>
      <c r="F5624" s="178" t="s">
        <v>573</v>
      </c>
      <c r="G5624" s="178">
        <v>-174</v>
      </c>
      <c r="H5624" s="178">
        <v>7.2345291264355001E-3</v>
      </c>
      <c r="I5624" s="178">
        <v>8.1026726216077601E-3</v>
      </c>
      <c r="J5624" s="178" t="s">
        <v>625</v>
      </c>
    </row>
    <row r="5625" spans="1:10" x14ac:dyDescent="0.45">
      <c r="A5625" s="178" t="s">
        <v>567</v>
      </c>
      <c r="B5625" s="178" t="s">
        <v>568</v>
      </c>
      <c r="C5625" s="178">
        <v>2025</v>
      </c>
      <c r="D5625" s="178" t="s">
        <v>336</v>
      </c>
      <c r="E5625" s="178" t="s">
        <v>337</v>
      </c>
      <c r="F5625" s="178" t="s">
        <v>573</v>
      </c>
      <c r="G5625" s="178">
        <v>-172</v>
      </c>
      <c r="H5625" s="178">
        <v>6.0464954003692003E-3</v>
      </c>
      <c r="I5625" s="178">
        <v>6.7720748484135047E-3</v>
      </c>
      <c r="J5625" s="178" t="s">
        <v>625</v>
      </c>
    </row>
    <row r="5626" spans="1:10" x14ac:dyDescent="0.45">
      <c r="A5626" s="178" t="s">
        <v>567</v>
      </c>
      <c r="B5626" s="178" t="s">
        <v>568</v>
      </c>
      <c r="C5626" s="178">
        <v>2025</v>
      </c>
      <c r="D5626" s="178" t="s">
        <v>336</v>
      </c>
      <c r="E5626" s="178" t="s">
        <v>337</v>
      </c>
      <c r="F5626" s="178" t="s">
        <v>573</v>
      </c>
      <c r="G5626" s="178">
        <v>-171</v>
      </c>
      <c r="H5626" s="178">
        <v>5.2019362337887001E-3</v>
      </c>
      <c r="I5626" s="178">
        <v>5.8261685818433448E-3</v>
      </c>
      <c r="J5626" s="178" t="s">
        <v>625</v>
      </c>
    </row>
    <row r="5627" spans="1:10" x14ac:dyDescent="0.45">
      <c r="A5627" s="178" t="s">
        <v>567</v>
      </c>
      <c r="B5627" s="178" t="s">
        <v>568</v>
      </c>
      <c r="C5627" s="178">
        <v>2025</v>
      </c>
      <c r="D5627" s="178" t="s">
        <v>336</v>
      </c>
      <c r="E5627" s="178" t="s">
        <v>337</v>
      </c>
      <c r="F5627" s="178" t="s">
        <v>573</v>
      </c>
      <c r="G5627" s="178">
        <v>-169</v>
      </c>
      <c r="H5627" s="178">
        <v>7.9533206298947005E-3</v>
      </c>
      <c r="I5627" s="178">
        <v>8.9077191054820655E-3</v>
      </c>
      <c r="J5627" s="178" t="s">
        <v>625</v>
      </c>
    </row>
    <row r="5628" spans="1:10" x14ac:dyDescent="0.45">
      <c r="A5628" s="178" t="s">
        <v>567</v>
      </c>
      <c r="B5628" s="178" t="s">
        <v>568</v>
      </c>
      <c r="C5628" s="178">
        <v>2025</v>
      </c>
      <c r="D5628" s="178" t="s">
        <v>336</v>
      </c>
      <c r="E5628" s="178" t="s">
        <v>337</v>
      </c>
      <c r="F5628" s="178" t="s">
        <v>573</v>
      </c>
      <c r="G5628" s="178">
        <v>-166</v>
      </c>
      <c r="H5628" s="178">
        <v>4.5671518892049998E-3</v>
      </c>
      <c r="I5628" s="178">
        <v>5.1152101159095999E-3</v>
      </c>
      <c r="J5628" s="178" t="s">
        <v>625</v>
      </c>
    </row>
    <row r="5629" spans="1:10" x14ac:dyDescent="0.45">
      <c r="A5629" s="178" t="s">
        <v>567</v>
      </c>
      <c r="B5629" s="178" t="s">
        <v>568</v>
      </c>
      <c r="C5629" s="178">
        <v>2025</v>
      </c>
      <c r="D5629" s="178" t="s">
        <v>336</v>
      </c>
      <c r="E5629" s="178" t="s">
        <v>337</v>
      </c>
      <c r="F5629" s="178" t="s">
        <v>573</v>
      </c>
      <c r="G5629" s="178">
        <v>-165</v>
      </c>
      <c r="H5629" s="178">
        <v>6.0341926291585003E-3</v>
      </c>
      <c r="I5629" s="178">
        <v>6.7582957446575206E-3</v>
      </c>
      <c r="J5629" s="178" t="s">
        <v>625</v>
      </c>
    </row>
    <row r="5630" spans="1:10" x14ac:dyDescent="0.45">
      <c r="A5630" s="178" t="s">
        <v>567</v>
      </c>
      <c r="B5630" s="178" t="s">
        <v>568</v>
      </c>
      <c r="C5630" s="178">
        <v>2025</v>
      </c>
      <c r="D5630" s="178" t="s">
        <v>336</v>
      </c>
      <c r="E5630" s="178" t="s">
        <v>337</v>
      </c>
      <c r="F5630" s="178" t="s">
        <v>573</v>
      </c>
      <c r="G5630" s="178">
        <v>-160</v>
      </c>
      <c r="H5630" s="178">
        <v>4.4092368334532001E-3</v>
      </c>
      <c r="I5630" s="178">
        <v>4.9383452534675848E-3</v>
      </c>
      <c r="J5630" s="178" t="s">
        <v>625</v>
      </c>
    </row>
    <row r="5631" spans="1:10" x14ac:dyDescent="0.45">
      <c r="A5631" s="178" t="s">
        <v>567</v>
      </c>
      <c r="B5631" s="178" t="s">
        <v>568</v>
      </c>
      <c r="C5631" s="178">
        <v>2025</v>
      </c>
      <c r="D5631" s="178" t="s">
        <v>336</v>
      </c>
      <c r="E5631" s="178" t="s">
        <v>337</v>
      </c>
      <c r="F5631" s="178" t="s">
        <v>573</v>
      </c>
      <c r="G5631" s="178">
        <v>-159</v>
      </c>
      <c r="H5631" s="178">
        <v>1.09435417689383E-2</v>
      </c>
      <c r="I5631" s="178">
        <v>1.2256766781210897E-2</v>
      </c>
      <c r="J5631" s="178" t="s">
        <v>625</v>
      </c>
    </row>
    <row r="5632" spans="1:10" x14ac:dyDescent="0.45">
      <c r="A5632" s="178" t="s">
        <v>567</v>
      </c>
      <c r="B5632" s="178" t="s">
        <v>568</v>
      </c>
      <c r="C5632" s="178">
        <v>2025</v>
      </c>
      <c r="D5632" s="178" t="s">
        <v>336</v>
      </c>
      <c r="E5632" s="178" t="s">
        <v>337</v>
      </c>
      <c r="F5632" s="178" t="s">
        <v>573</v>
      </c>
      <c r="G5632" s="178">
        <v>-158</v>
      </c>
      <c r="H5632" s="178">
        <v>1.46265891380608E-2</v>
      </c>
      <c r="I5632" s="178">
        <v>1.6381779834628098E-2</v>
      </c>
      <c r="J5632" s="178" t="s">
        <v>625</v>
      </c>
    </row>
    <row r="5633" spans="1:10" x14ac:dyDescent="0.45">
      <c r="A5633" s="178" t="s">
        <v>567</v>
      </c>
      <c r="B5633" s="178" t="s">
        <v>568</v>
      </c>
      <c r="C5633" s="178">
        <v>2025</v>
      </c>
      <c r="D5633" s="178" t="s">
        <v>336</v>
      </c>
      <c r="E5633" s="178" t="s">
        <v>337</v>
      </c>
      <c r="F5633" s="178" t="s">
        <v>573</v>
      </c>
      <c r="G5633" s="178">
        <v>-157</v>
      </c>
      <c r="H5633" s="178">
        <v>6.3810597639531001E-3</v>
      </c>
      <c r="I5633" s="178">
        <v>7.1467869356274727E-3</v>
      </c>
      <c r="J5633" s="178" t="s">
        <v>625</v>
      </c>
    </row>
    <row r="5634" spans="1:10" x14ac:dyDescent="0.45">
      <c r="A5634" s="178" t="s">
        <v>567</v>
      </c>
      <c r="B5634" s="178" t="s">
        <v>568</v>
      </c>
      <c r="C5634" s="178">
        <v>2025</v>
      </c>
      <c r="D5634" s="178" t="s">
        <v>336</v>
      </c>
      <c r="E5634" s="178" t="s">
        <v>337</v>
      </c>
      <c r="F5634" s="178" t="s">
        <v>573</v>
      </c>
      <c r="G5634" s="178">
        <v>-155</v>
      </c>
      <c r="H5634" s="178">
        <v>8.5527200717479008E-3</v>
      </c>
      <c r="I5634" s="178">
        <v>9.5790464803576503E-3</v>
      </c>
      <c r="J5634" s="178" t="s">
        <v>625</v>
      </c>
    </row>
    <row r="5635" spans="1:10" x14ac:dyDescent="0.45">
      <c r="A5635" s="178" t="s">
        <v>567</v>
      </c>
      <c r="B5635" s="178" t="s">
        <v>568</v>
      </c>
      <c r="C5635" s="178">
        <v>2025</v>
      </c>
      <c r="D5635" s="178" t="s">
        <v>336</v>
      </c>
      <c r="E5635" s="178" t="s">
        <v>337</v>
      </c>
      <c r="F5635" s="178" t="s">
        <v>573</v>
      </c>
      <c r="G5635" s="178">
        <v>-154</v>
      </c>
      <c r="H5635" s="178">
        <v>1.95801053196192E-2</v>
      </c>
      <c r="I5635" s="178">
        <v>2.1929717957973504E-2</v>
      </c>
      <c r="J5635" s="178" t="s">
        <v>625</v>
      </c>
    </row>
    <row r="5636" spans="1:10" x14ac:dyDescent="0.45">
      <c r="A5636" s="178" t="s">
        <v>567</v>
      </c>
      <c r="B5636" s="178" t="s">
        <v>568</v>
      </c>
      <c r="C5636" s="178">
        <v>2025</v>
      </c>
      <c r="D5636" s="178" t="s">
        <v>336</v>
      </c>
      <c r="E5636" s="178" t="s">
        <v>337</v>
      </c>
      <c r="F5636" s="178" t="s">
        <v>573</v>
      </c>
      <c r="G5636" s="178">
        <v>-153</v>
      </c>
      <c r="H5636" s="178">
        <v>2.9772711452096701E-2</v>
      </c>
      <c r="I5636" s="178">
        <v>3.3345436826348308E-2</v>
      </c>
      <c r="J5636" s="178" t="s">
        <v>625</v>
      </c>
    </row>
    <row r="5637" spans="1:10" x14ac:dyDescent="0.45">
      <c r="A5637" s="178" t="s">
        <v>567</v>
      </c>
      <c r="B5637" s="178" t="s">
        <v>568</v>
      </c>
      <c r="C5637" s="178">
        <v>2025</v>
      </c>
      <c r="D5637" s="178" t="s">
        <v>336</v>
      </c>
      <c r="E5637" s="178" t="s">
        <v>337</v>
      </c>
      <c r="F5637" s="178" t="s">
        <v>573</v>
      </c>
      <c r="G5637" s="178">
        <v>-152</v>
      </c>
      <c r="H5637" s="178">
        <v>2.6237753452733201E-2</v>
      </c>
      <c r="I5637" s="178">
        <v>2.9386283867061186E-2</v>
      </c>
      <c r="J5637" s="178" t="s">
        <v>625</v>
      </c>
    </row>
    <row r="5638" spans="1:10" x14ac:dyDescent="0.45">
      <c r="A5638" s="178" t="s">
        <v>567</v>
      </c>
      <c r="B5638" s="178" t="s">
        <v>568</v>
      </c>
      <c r="C5638" s="178">
        <v>2025</v>
      </c>
      <c r="D5638" s="178" t="s">
        <v>336</v>
      </c>
      <c r="E5638" s="178" t="s">
        <v>337</v>
      </c>
      <c r="F5638" s="178" t="s">
        <v>573</v>
      </c>
      <c r="G5638" s="178">
        <v>-151</v>
      </c>
      <c r="H5638" s="178">
        <v>1.7573599237948701E-2</v>
      </c>
      <c r="I5638" s="178">
        <v>1.9682431146502546E-2</v>
      </c>
      <c r="J5638" s="178" t="s">
        <v>625</v>
      </c>
    </row>
    <row r="5639" spans="1:10" x14ac:dyDescent="0.45">
      <c r="A5639" s="178" t="s">
        <v>567</v>
      </c>
      <c r="B5639" s="178" t="s">
        <v>568</v>
      </c>
      <c r="C5639" s="178">
        <v>2025</v>
      </c>
      <c r="D5639" s="178" t="s">
        <v>336</v>
      </c>
      <c r="E5639" s="178" t="s">
        <v>337</v>
      </c>
      <c r="F5639" s="178" t="s">
        <v>573</v>
      </c>
      <c r="G5639" s="178">
        <v>-150</v>
      </c>
      <c r="H5639" s="178">
        <v>3.1945705413817999E-3</v>
      </c>
      <c r="I5639" s="178">
        <v>3.5779190063476162E-3</v>
      </c>
      <c r="J5639" s="178" t="s">
        <v>625</v>
      </c>
    </row>
    <row r="5640" spans="1:10" x14ac:dyDescent="0.45">
      <c r="A5640" s="178" t="s">
        <v>567</v>
      </c>
      <c r="B5640" s="178" t="s">
        <v>568</v>
      </c>
      <c r="C5640" s="178">
        <v>2025</v>
      </c>
      <c r="D5640" s="178" t="s">
        <v>336</v>
      </c>
      <c r="E5640" s="178" t="s">
        <v>337</v>
      </c>
      <c r="F5640" s="178" t="s">
        <v>573</v>
      </c>
      <c r="G5640" s="178">
        <v>-148</v>
      </c>
      <c r="H5640" s="178">
        <v>4.0476299123838502E-2</v>
      </c>
      <c r="I5640" s="178">
        <v>4.5333455018699127E-2</v>
      </c>
      <c r="J5640" s="178" t="s">
        <v>625</v>
      </c>
    </row>
    <row r="5641" spans="1:10" x14ac:dyDescent="0.45">
      <c r="A5641" s="178" t="s">
        <v>567</v>
      </c>
      <c r="B5641" s="178" t="s">
        <v>568</v>
      </c>
      <c r="C5641" s="178">
        <v>2025</v>
      </c>
      <c r="D5641" s="178" t="s">
        <v>336</v>
      </c>
      <c r="E5641" s="178" t="s">
        <v>337</v>
      </c>
      <c r="F5641" s="178" t="s">
        <v>573</v>
      </c>
      <c r="G5641" s="178">
        <v>-147</v>
      </c>
      <c r="H5641" s="178">
        <v>5.8811393100767998E-3</v>
      </c>
      <c r="I5641" s="178">
        <v>6.5868760272860165E-3</v>
      </c>
      <c r="J5641" s="178" t="s">
        <v>625</v>
      </c>
    </row>
    <row r="5642" spans="1:10" x14ac:dyDescent="0.45">
      <c r="A5642" s="178" t="s">
        <v>567</v>
      </c>
      <c r="B5642" s="178" t="s">
        <v>568</v>
      </c>
      <c r="C5642" s="178">
        <v>2025</v>
      </c>
      <c r="D5642" s="178" t="s">
        <v>336</v>
      </c>
      <c r="E5642" s="178" t="s">
        <v>337</v>
      </c>
      <c r="F5642" s="178" t="s">
        <v>573</v>
      </c>
      <c r="G5642" s="178">
        <v>-146</v>
      </c>
      <c r="H5642" s="178">
        <v>7.2743531782180001E-3</v>
      </c>
      <c r="I5642" s="178">
        <v>8.1472755596041606E-3</v>
      </c>
      <c r="J5642" s="178" t="s">
        <v>625</v>
      </c>
    </row>
    <row r="5643" spans="1:10" x14ac:dyDescent="0.45">
      <c r="A5643" s="178" t="s">
        <v>567</v>
      </c>
      <c r="B5643" s="178" t="s">
        <v>568</v>
      </c>
      <c r="C5643" s="178">
        <v>2025</v>
      </c>
      <c r="D5643" s="178" t="s">
        <v>336</v>
      </c>
      <c r="E5643" s="178" t="s">
        <v>337</v>
      </c>
      <c r="F5643" s="178" t="s">
        <v>573</v>
      </c>
      <c r="G5643" s="178">
        <v>-145</v>
      </c>
      <c r="H5643" s="178">
        <v>3.60877974890172E-2</v>
      </c>
      <c r="I5643" s="178">
        <v>4.0418333187699267E-2</v>
      </c>
      <c r="J5643" s="178" t="s">
        <v>625</v>
      </c>
    </row>
    <row r="5644" spans="1:10" x14ac:dyDescent="0.45">
      <c r="A5644" s="178" t="s">
        <v>567</v>
      </c>
      <c r="B5644" s="178" t="s">
        <v>568</v>
      </c>
      <c r="C5644" s="178">
        <v>2025</v>
      </c>
      <c r="D5644" s="178" t="s">
        <v>336</v>
      </c>
      <c r="E5644" s="178" t="s">
        <v>337</v>
      </c>
      <c r="F5644" s="178" t="s">
        <v>573</v>
      </c>
      <c r="G5644" s="178">
        <v>-144</v>
      </c>
      <c r="H5644" s="178">
        <v>1.73920774832368E-2</v>
      </c>
      <c r="I5644" s="178">
        <v>1.9479126781225219E-2</v>
      </c>
      <c r="J5644" s="178" t="s">
        <v>625</v>
      </c>
    </row>
    <row r="5645" spans="1:10" x14ac:dyDescent="0.45">
      <c r="A5645" s="178" t="s">
        <v>567</v>
      </c>
      <c r="B5645" s="178" t="s">
        <v>568</v>
      </c>
      <c r="C5645" s="178">
        <v>2025</v>
      </c>
      <c r="D5645" s="178" t="s">
        <v>336</v>
      </c>
      <c r="E5645" s="178" t="s">
        <v>337</v>
      </c>
      <c r="F5645" s="178" t="s">
        <v>573</v>
      </c>
      <c r="G5645" s="178">
        <v>-143</v>
      </c>
      <c r="H5645" s="178">
        <v>1.7012646421790099E-2</v>
      </c>
      <c r="I5645" s="178">
        <v>1.9054163992404911E-2</v>
      </c>
      <c r="J5645" s="178" t="s">
        <v>625</v>
      </c>
    </row>
    <row r="5646" spans="1:10" x14ac:dyDescent="0.45">
      <c r="A5646" s="178" t="s">
        <v>567</v>
      </c>
      <c r="B5646" s="178" t="s">
        <v>568</v>
      </c>
      <c r="C5646" s="178">
        <v>2025</v>
      </c>
      <c r="D5646" s="178" t="s">
        <v>336</v>
      </c>
      <c r="E5646" s="178" t="s">
        <v>337</v>
      </c>
      <c r="F5646" s="178" t="s">
        <v>573</v>
      </c>
      <c r="G5646" s="178">
        <v>-142</v>
      </c>
      <c r="H5646" s="178">
        <v>5.52314685191959E-2</v>
      </c>
      <c r="I5646" s="178">
        <v>6.1859244741499411E-2</v>
      </c>
      <c r="J5646" s="178" t="s">
        <v>625</v>
      </c>
    </row>
    <row r="5647" spans="1:10" x14ac:dyDescent="0.45">
      <c r="A5647" s="178" t="s">
        <v>567</v>
      </c>
      <c r="B5647" s="178" t="s">
        <v>568</v>
      </c>
      <c r="C5647" s="178">
        <v>2025</v>
      </c>
      <c r="D5647" s="178" t="s">
        <v>336</v>
      </c>
      <c r="E5647" s="178" t="s">
        <v>337</v>
      </c>
      <c r="F5647" s="178" t="s">
        <v>573</v>
      </c>
      <c r="G5647" s="178">
        <v>-141</v>
      </c>
      <c r="H5647" s="178">
        <v>1.25051357317716E-2</v>
      </c>
      <c r="I5647" s="178">
        <v>1.4005752019584193E-2</v>
      </c>
      <c r="J5647" s="178" t="s">
        <v>625</v>
      </c>
    </row>
    <row r="5648" spans="1:10" x14ac:dyDescent="0.45">
      <c r="A5648" s="178" t="s">
        <v>567</v>
      </c>
      <c r="B5648" s="178" t="s">
        <v>568</v>
      </c>
      <c r="C5648" s="178">
        <v>2025</v>
      </c>
      <c r="D5648" s="178" t="s">
        <v>336</v>
      </c>
      <c r="E5648" s="178" t="s">
        <v>337</v>
      </c>
      <c r="F5648" s="178" t="s">
        <v>573</v>
      </c>
      <c r="G5648" s="178">
        <v>-140</v>
      </c>
      <c r="H5648" s="178">
        <v>1.7354678828269202E-2</v>
      </c>
      <c r="I5648" s="178">
        <v>1.9437240287661507E-2</v>
      </c>
      <c r="J5648" s="178" t="s">
        <v>625</v>
      </c>
    </row>
    <row r="5649" spans="1:10" x14ac:dyDescent="0.45">
      <c r="A5649" s="178" t="s">
        <v>567</v>
      </c>
      <c r="B5649" s="178" t="s">
        <v>568</v>
      </c>
      <c r="C5649" s="178">
        <v>2025</v>
      </c>
      <c r="D5649" s="178" t="s">
        <v>336</v>
      </c>
      <c r="E5649" s="178" t="s">
        <v>337</v>
      </c>
      <c r="F5649" s="178" t="s">
        <v>573</v>
      </c>
      <c r="G5649" s="178">
        <v>-139</v>
      </c>
      <c r="H5649" s="178">
        <v>1.8717383965849901E-2</v>
      </c>
      <c r="I5649" s="178">
        <v>2.0963470041751892E-2</v>
      </c>
      <c r="J5649" s="178" t="s">
        <v>625</v>
      </c>
    </row>
    <row r="5650" spans="1:10" x14ac:dyDescent="0.45">
      <c r="A5650" s="178" t="s">
        <v>567</v>
      </c>
      <c r="B5650" s="178" t="s">
        <v>568</v>
      </c>
      <c r="C5650" s="178">
        <v>2025</v>
      </c>
      <c r="D5650" s="178" t="s">
        <v>336</v>
      </c>
      <c r="E5650" s="178" t="s">
        <v>337</v>
      </c>
      <c r="F5650" s="178" t="s">
        <v>573</v>
      </c>
      <c r="G5650" s="178">
        <v>-138</v>
      </c>
      <c r="H5650" s="178">
        <v>6.2487171962857004E-3</v>
      </c>
      <c r="I5650" s="178">
        <v>6.9985632598399848E-3</v>
      </c>
      <c r="J5650" s="178" t="s">
        <v>625</v>
      </c>
    </row>
    <row r="5651" spans="1:10" x14ac:dyDescent="0.45">
      <c r="A5651" s="178" t="s">
        <v>567</v>
      </c>
      <c r="B5651" s="178" t="s">
        <v>568</v>
      </c>
      <c r="C5651" s="178">
        <v>2025</v>
      </c>
      <c r="D5651" s="178" t="s">
        <v>336</v>
      </c>
      <c r="E5651" s="178" t="s">
        <v>337</v>
      </c>
      <c r="F5651" s="178" t="s">
        <v>573</v>
      </c>
      <c r="G5651" s="178">
        <v>-137</v>
      </c>
      <c r="H5651" s="178">
        <v>1.04427840560675E-2</v>
      </c>
      <c r="I5651" s="178">
        <v>1.1695918142795601E-2</v>
      </c>
      <c r="J5651" s="178" t="s">
        <v>625</v>
      </c>
    </row>
    <row r="5652" spans="1:10" x14ac:dyDescent="0.45">
      <c r="A5652" s="178" t="s">
        <v>567</v>
      </c>
      <c r="B5652" s="178" t="s">
        <v>568</v>
      </c>
      <c r="C5652" s="178">
        <v>2025</v>
      </c>
      <c r="D5652" s="178" t="s">
        <v>336</v>
      </c>
      <c r="E5652" s="178" t="s">
        <v>337</v>
      </c>
      <c r="F5652" s="178" t="s">
        <v>573</v>
      </c>
      <c r="G5652" s="178">
        <v>-136</v>
      </c>
      <c r="H5652" s="178">
        <v>2.5204853620380201E-2</v>
      </c>
      <c r="I5652" s="178">
        <v>2.8229436054825828E-2</v>
      </c>
      <c r="J5652" s="178" t="s">
        <v>625</v>
      </c>
    </row>
    <row r="5653" spans="1:10" x14ac:dyDescent="0.45">
      <c r="A5653" s="178" t="s">
        <v>567</v>
      </c>
      <c r="B5653" s="178" t="s">
        <v>568</v>
      </c>
      <c r="C5653" s="178">
        <v>2025</v>
      </c>
      <c r="D5653" s="178" t="s">
        <v>336</v>
      </c>
      <c r="E5653" s="178" t="s">
        <v>337</v>
      </c>
      <c r="F5653" s="178" t="s">
        <v>573</v>
      </c>
      <c r="G5653" s="178">
        <v>-135</v>
      </c>
      <c r="H5653" s="178">
        <v>1.26678196247667E-2</v>
      </c>
      <c r="I5653" s="178">
        <v>1.4187957979738706E-2</v>
      </c>
      <c r="J5653" s="178" t="s">
        <v>625</v>
      </c>
    </row>
    <row r="5654" spans="1:10" x14ac:dyDescent="0.45">
      <c r="A5654" s="178" t="s">
        <v>567</v>
      </c>
      <c r="B5654" s="178" t="s">
        <v>568</v>
      </c>
      <c r="C5654" s="178">
        <v>2025</v>
      </c>
      <c r="D5654" s="178" t="s">
        <v>336</v>
      </c>
      <c r="E5654" s="178" t="s">
        <v>337</v>
      </c>
      <c r="F5654" s="178" t="s">
        <v>573</v>
      </c>
      <c r="G5654" s="178">
        <v>-134</v>
      </c>
      <c r="H5654" s="178">
        <v>3.4629114903509603E-2</v>
      </c>
      <c r="I5654" s="178">
        <v>3.8784608691930761E-2</v>
      </c>
      <c r="J5654" s="178" t="s">
        <v>625</v>
      </c>
    </row>
    <row r="5655" spans="1:10" x14ac:dyDescent="0.45">
      <c r="A5655" s="178" t="s">
        <v>567</v>
      </c>
      <c r="B5655" s="178" t="s">
        <v>568</v>
      </c>
      <c r="C5655" s="178">
        <v>2025</v>
      </c>
      <c r="D5655" s="178" t="s">
        <v>336</v>
      </c>
      <c r="E5655" s="178" t="s">
        <v>337</v>
      </c>
      <c r="F5655" s="178" t="s">
        <v>573</v>
      </c>
      <c r="G5655" s="178">
        <v>-133</v>
      </c>
      <c r="H5655" s="178">
        <v>2.5426040287129598E-2</v>
      </c>
      <c r="I5655" s="178">
        <v>2.8477165121585154E-2</v>
      </c>
      <c r="J5655" s="178" t="s">
        <v>625</v>
      </c>
    </row>
    <row r="5656" spans="1:10" x14ac:dyDescent="0.45">
      <c r="A5656" s="178" t="s">
        <v>567</v>
      </c>
      <c r="B5656" s="178" t="s">
        <v>568</v>
      </c>
      <c r="C5656" s="178">
        <v>2025</v>
      </c>
      <c r="D5656" s="178" t="s">
        <v>336</v>
      </c>
      <c r="E5656" s="178" t="s">
        <v>337</v>
      </c>
      <c r="F5656" s="178" t="s">
        <v>573</v>
      </c>
      <c r="G5656" s="178">
        <v>-132</v>
      </c>
      <c r="H5656" s="178">
        <v>1.6230610432103301E-2</v>
      </c>
      <c r="I5656" s="178">
        <v>1.8178283683955698E-2</v>
      </c>
      <c r="J5656" s="178" t="s">
        <v>625</v>
      </c>
    </row>
    <row r="5657" spans="1:10" x14ac:dyDescent="0.45">
      <c r="A5657" s="178" t="s">
        <v>567</v>
      </c>
      <c r="B5657" s="178" t="s">
        <v>568</v>
      </c>
      <c r="C5657" s="178">
        <v>2025</v>
      </c>
      <c r="D5657" s="178" t="s">
        <v>336</v>
      </c>
      <c r="E5657" s="178" t="s">
        <v>337</v>
      </c>
      <c r="F5657" s="178" t="s">
        <v>573</v>
      </c>
      <c r="G5657" s="178">
        <v>-131</v>
      </c>
      <c r="H5657" s="178">
        <v>3.54772352147847E-2</v>
      </c>
      <c r="I5657" s="178">
        <v>3.9734503440558865E-2</v>
      </c>
      <c r="J5657" s="178" t="s">
        <v>625</v>
      </c>
    </row>
    <row r="5658" spans="1:10" x14ac:dyDescent="0.45">
      <c r="A5658" s="178" t="s">
        <v>567</v>
      </c>
      <c r="B5658" s="178" t="s">
        <v>568</v>
      </c>
      <c r="C5658" s="178">
        <v>2025</v>
      </c>
      <c r="D5658" s="178" t="s">
        <v>336</v>
      </c>
      <c r="E5658" s="178" t="s">
        <v>337</v>
      </c>
      <c r="F5658" s="178" t="s">
        <v>573</v>
      </c>
      <c r="G5658" s="178">
        <v>-130</v>
      </c>
      <c r="H5658" s="178">
        <v>2.3974719806574299E-2</v>
      </c>
      <c r="I5658" s="178">
        <v>2.6851686183363217E-2</v>
      </c>
      <c r="J5658" s="178" t="s">
        <v>625</v>
      </c>
    </row>
    <row r="5659" spans="1:10" x14ac:dyDescent="0.45">
      <c r="A5659" s="178" t="s">
        <v>567</v>
      </c>
      <c r="B5659" s="178" t="s">
        <v>568</v>
      </c>
      <c r="C5659" s="178">
        <v>2025</v>
      </c>
      <c r="D5659" s="178" t="s">
        <v>336</v>
      </c>
      <c r="E5659" s="178" t="s">
        <v>337</v>
      </c>
      <c r="F5659" s="178" t="s">
        <v>573</v>
      </c>
      <c r="G5659" s="178">
        <v>-129</v>
      </c>
      <c r="H5659" s="178">
        <v>2.0644795149564999E-3</v>
      </c>
      <c r="I5659" s="178">
        <v>2.31221705675128E-3</v>
      </c>
      <c r="J5659" s="178" t="s">
        <v>625</v>
      </c>
    </row>
    <row r="5660" spans="1:10" x14ac:dyDescent="0.45">
      <c r="A5660" s="178" t="s">
        <v>567</v>
      </c>
      <c r="B5660" s="178" t="s">
        <v>568</v>
      </c>
      <c r="C5660" s="178">
        <v>2025</v>
      </c>
      <c r="D5660" s="178" t="s">
        <v>336</v>
      </c>
      <c r="E5660" s="178" t="s">
        <v>337</v>
      </c>
      <c r="F5660" s="178" t="s">
        <v>573</v>
      </c>
      <c r="G5660" s="178">
        <v>-128</v>
      </c>
      <c r="H5660" s="178">
        <v>1.6523958416655701E-2</v>
      </c>
      <c r="I5660" s="178">
        <v>1.8506833426654386E-2</v>
      </c>
      <c r="J5660" s="178" t="s">
        <v>625</v>
      </c>
    </row>
    <row r="5661" spans="1:10" x14ac:dyDescent="0.45">
      <c r="A5661" s="178" t="s">
        <v>567</v>
      </c>
      <c r="B5661" s="178" t="s">
        <v>568</v>
      </c>
      <c r="C5661" s="178">
        <v>2025</v>
      </c>
      <c r="D5661" s="178" t="s">
        <v>336</v>
      </c>
      <c r="E5661" s="178" t="s">
        <v>337</v>
      </c>
      <c r="F5661" s="178" t="s">
        <v>573</v>
      </c>
      <c r="G5661" s="178">
        <v>-127</v>
      </c>
      <c r="H5661" s="178">
        <v>1.2381320353597401E-2</v>
      </c>
      <c r="I5661" s="178">
        <v>1.386707879602909E-2</v>
      </c>
      <c r="J5661" s="178" t="s">
        <v>625</v>
      </c>
    </row>
    <row r="5662" spans="1:10" x14ac:dyDescent="0.45">
      <c r="A5662" s="178" t="s">
        <v>567</v>
      </c>
      <c r="B5662" s="178" t="s">
        <v>568</v>
      </c>
      <c r="C5662" s="178">
        <v>2025</v>
      </c>
      <c r="D5662" s="178" t="s">
        <v>336</v>
      </c>
      <c r="E5662" s="178" t="s">
        <v>337</v>
      </c>
      <c r="F5662" s="178" t="s">
        <v>573</v>
      </c>
      <c r="G5662" s="178">
        <v>-126</v>
      </c>
      <c r="H5662" s="178">
        <v>1.0163788450881801E-2</v>
      </c>
      <c r="I5662" s="178">
        <v>1.1383443064987618E-2</v>
      </c>
      <c r="J5662" s="178" t="s">
        <v>625</v>
      </c>
    </row>
    <row r="5663" spans="1:10" x14ac:dyDescent="0.45">
      <c r="A5663" s="178" t="s">
        <v>567</v>
      </c>
      <c r="B5663" s="178" t="s">
        <v>568</v>
      </c>
      <c r="C5663" s="178">
        <v>2025</v>
      </c>
      <c r="D5663" s="178" t="s">
        <v>336</v>
      </c>
      <c r="E5663" s="178" t="s">
        <v>337</v>
      </c>
      <c r="F5663" s="178" t="s">
        <v>573</v>
      </c>
      <c r="G5663" s="178">
        <v>-125</v>
      </c>
      <c r="H5663" s="178">
        <v>9.7016954096033996E-3</v>
      </c>
      <c r="I5663" s="178">
        <v>1.0865898858755808E-2</v>
      </c>
      <c r="J5663" s="178" t="s">
        <v>625</v>
      </c>
    </row>
    <row r="5664" spans="1:10" x14ac:dyDescent="0.45">
      <c r="A5664" s="178" t="s">
        <v>567</v>
      </c>
      <c r="B5664" s="178" t="s">
        <v>568</v>
      </c>
      <c r="C5664" s="178">
        <v>2025</v>
      </c>
      <c r="D5664" s="178" t="s">
        <v>336</v>
      </c>
      <c r="E5664" s="178" t="s">
        <v>337</v>
      </c>
      <c r="F5664" s="178" t="s">
        <v>573</v>
      </c>
      <c r="G5664" s="178">
        <v>-124</v>
      </c>
      <c r="H5664" s="178">
        <v>1.09458672814071E-2</v>
      </c>
      <c r="I5664" s="178">
        <v>1.2259371355175954E-2</v>
      </c>
      <c r="J5664" s="178" t="s">
        <v>625</v>
      </c>
    </row>
    <row r="5665" spans="1:10" x14ac:dyDescent="0.45">
      <c r="A5665" s="178" t="s">
        <v>567</v>
      </c>
      <c r="B5665" s="178" t="s">
        <v>568</v>
      </c>
      <c r="C5665" s="178">
        <v>2025</v>
      </c>
      <c r="D5665" s="178" t="s">
        <v>336</v>
      </c>
      <c r="E5665" s="178" t="s">
        <v>337</v>
      </c>
      <c r="F5665" s="178" t="s">
        <v>573</v>
      </c>
      <c r="G5665" s="178">
        <v>-123</v>
      </c>
      <c r="H5665" s="178">
        <v>9.4685228541492999E-3</v>
      </c>
      <c r="I5665" s="178">
        <v>1.0604745596647216E-2</v>
      </c>
      <c r="J5665" s="178" t="s">
        <v>625</v>
      </c>
    </row>
    <row r="5666" spans="1:10" x14ac:dyDescent="0.45">
      <c r="A5666" s="178" t="s">
        <v>567</v>
      </c>
      <c r="B5666" s="178" t="s">
        <v>568</v>
      </c>
      <c r="C5666" s="178">
        <v>2025</v>
      </c>
      <c r="D5666" s="178" t="s">
        <v>336</v>
      </c>
      <c r="E5666" s="178" t="s">
        <v>337</v>
      </c>
      <c r="F5666" s="178" t="s">
        <v>573</v>
      </c>
      <c r="G5666" s="178">
        <v>-122</v>
      </c>
      <c r="H5666" s="178">
        <v>2.0499785314314099E-2</v>
      </c>
      <c r="I5666" s="178">
        <v>2.2959759552031792E-2</v>
      </c>
      <c r="J5666" s="178" t="s">
        <v>625</v>
      </c>
    </row>
    <row r="5667" spans="1:10" x14ac:dyDescent="0.45">
      <c r="A5667" s="178" t="s">
        <v>567</v>
      </c>
      <c r="B5667" s="178" t="s">
        <v>568</v>
      </c>
      <c r="C5667" s="178">
        <v>2025</v>
      </c>
      <c r="D5667" s="178" t="s">
        <v>336</v>
      </c>
      <c r="E5667" s="178" t="s">
        <v>337</v>
      </c>
      <c r="F5667" s="178" t="s">
        <v>573</v>
      </c>
      <c r="G5667" s="178">
        <v>-121</v>
      </c>
      <c r="H5667" s="178">
        <v>7.7130231074988998E-3</v>
      </c>
      <c r="I5667" s="178">
        <v>8.6385858803987685E-3</v>
      </c>
      <c r="J5667" s="178" t="s">
        <v>625</v>
      </c>
    </row>
    <row r="5668" spans="1:10" x14ac:dyDescent="0.45">
      <c r="A5668" s="178" t="s">
        <v>567</v>
      </c>
      <c r="B5668" s="178" t="s">
        <v>568</v>
      </c>
      <c r="C5668" s="178">
        <v>2025</v>
      </c>
      <c r="D5668" s="178" t="s">
        <v>336</v>
      </c>
      <c r="E5668" s="178" t="s">
        <v>337</v>
      </c>
      <c r="F5668" s="178" t="s">
        <v>573</v>
      </c>
      <c r="G5668" s="178">
        <v>-120</v>
      </c>
      <c r="H5668" s="178">
        <v>7.0757201174274E-3</v>
      </c>
      <c r="I5668" s="178">
        <v>7.924806531518688E-3</v>
      </c>
      <c r="J5668" s="178" t="s">
        <v>625</v>
      </c>
    </row>
    <row r="5669" spans="1:10" x14ac:dyDescent="0.45">
      <c r="A5669" s="178" t="s">
        <v>567</v>
      </c>
      <c r="B5669" s="178" t="s">
        <v>568</v>
      </c>
      <c r="C5669" s="178">
        <v>2025</v>
      </c>
      <c r="D5669" s="178" t="s">
        <v>336</v>
      </c>
      <c r="E5669" s="178" t="s">
        <v>337</v>
      </c>
      <c r="F5669" s="178" t="s">
        <v>573</v>
      </c>
      <c r="G5669" s="178">
        <v>-119</v>
      </c>
      <c r="H5669" s="178">
        <v>3.6583397304638999E-3</v>
      </c>
      <c r="I5669" s="178">
        <v>4.0973404981195687E-3</v>
      </c>
      <c r="J5669" s="178" t="s">
        <v>625</v>
      </c>
    </row>
    <row r="5670" spans="1:10" x14ac:dyDescent="0.45">
      <c r="A5670" s="178" t="s">
        <v>567</v>
      </c>
      <c r="B5670" s="178" t="s">
        <v>568</v>
      </c>
      <c r="C5670" s="178">
        <v>2025</v>
      </c>
      <c r="D5670" s="178" t="s">
        <v>336</v>
      </c>
      <c r="E5670" s="178" t="s">
        <v>337</v>
      </c>
      <c r="F5670" s="178" t="s">
        <v>573</v>
      </c>
      <c r="G5670" s="178">
        <v>-118</v>
      </c>
      <c r="H5670" s="178">
        <v>4.3691575992851998E-3</v>
      </c>
      <c r="I5670" s="178">
        <v>4.893456511199424E-3</v>
      </c>
      <c r="J5670" s="178" t="s">
        <v>625</v>
      </c>
    </row>
    <row r="5671" spans="1:10" x14ac:dyDescent="0.45">
      <c r="A5671" s="178" t="s">
        <v>567</v>
      </c>
      <c r="B5671" s="178" t="s">
        <v>568</v>
      </c>
      <c r="C5671" s="178">
        <v>2025</v>
      </c>
      <c r="D5671" s="178" t="s">
        <v>336</v>
      </c>
      <c r="E5671" s="178" t="s">
        <v>337</v>
      </c>
      <c r="F5671" s="178" t="s">
        <v>573</v>
      </c>
      <c r="G5671" s="178">
        <v>-117</v>
      </c>
      <c r="H5671" s="178">
        <v>8.4232145454734998E-3</v>
      </c>
      <c r="I5671" s="178">
        <v>9.4340002909303212E-3</v>
      </c>
      <c r="J5671" s="178" t="s">
        <v>625</v>
      </c>
    </row>
    <row r="5672" spans="1:10" x14ac:dyDescent="0.45">
      <c r="A5672" s="178" t="s">
        <v>567</v>
      </c>
      <c r="B5672" s="178" t="s">
        <v>568</v>
      </c>
      <c r="C5672" s="178">
        <v>2025</v>
      </c>
      <c r="D5672" s="178" t="s">
        <v>336</v>
      </c>
      <c r="E5672" s="178" t="s">
        <v>337</v>
      </c>
      <c r="F5672" s="178" t="s">
        <v>573</v>
      </c>
      <c r="G5672" s="178">
        <v>-116</v>
      </c>
      <c r="H5672" s="178">
        <v>8.551447186619E-3</v>
      </c>
      <c r="I5672" s="178">
        <v>9.57762084901328E-3</v>
      </c>
      <c r="J5672" s="178" t="s">
        <v>625</v>
      </c>
    </row>
    <row r="5673" spans="1:10" x14ac:dyDescent="0.45">
      <c r="A5673" s="178" t="s">
        <v>567</v>
      </c>
      <c r="B5673" s="178" t="s">
        <v>568</v>
      </c>
      <c r="C5673" s="178">
        <v>2025</v>
      </c>
      <c r="D5673" s="178" t="s">
        <v>336</v>
      </c>
      <c r="E5673" s="178" t="s">
        <v>337</v>
      </c>
      <c r="F5673" s="178" t="s">
        <v>573</v>
      </c>
      <c r="G5673" s="178">
        <v>-115</v>
      </c>
      <c r="H5673" s="178">
        <v>5.6204103166236996E-3</v>
      </c>
      <c r="I5673" s="178">
        <v>6.2948595546185445E-3</v>
      </c>
      <c r="J5673" s="178" t="s">
        <v>625</v>
      </c>
    </row>
    <row r="5674" spans="1:10" x14ac:dyDescent="0.45">
      <c r="A5674" s="178" t="s">
        <v>567</v>
      </c>
      <c r="B5674" s="178" t="s">
        <v>568</v>
      </c>
      <c r="C5674" s="178">
        <v>2025</v>
      </c>
      <c r="D5674" s="178" t="s">
        <v>336</v>
      </c>
      <c r="E5674" s="178" t="s">
        <v>337</v>
      </c>
      <c r="F5674" s="178" t="s">
        <v>573</v>
      </c>
      <c r="G5674" s="178">
        <v>-114</v>
      </c>
      <c r="H5674" s="178">
        <v>7.3004203150048999E-3</v>
      </c>
      <c r="I5674" s="178">
        <v>8.176470752805488E-3</v>
      </c>
      <c r="J5674" s="178" t="s">
        <v>625</v>
      </c>
    </row>
    <row r="5675" spans="1:10" x14ac:dyDescent="0.45">
      <c r="A5675" s="178" t="s">
        <v>567</v>
      </c>
      <c r="B5675" s="178" t="s">
        <v>568</v>
      </c>
      <c r="C5675" s="178">
        <v>2025</v>
      </c>
      <c r="D5675" s="178" t="s">
        <v>336</v>
      </c>
      <c r="E5675" s="178" t="s">
        <v>337</v>
      </c>
      <c r="F5675" s="178" t="s">
        <v>573</v>
      </c>
      <c r="G5675" s="178">
        <v>-113</v>
      </c>
      <c r="H5675" s="178">
        <v>1.8462863168679199E-2</v>
      </c>
      <c r="I5675" s="178">
        <v>2.0678406748920703E-2</v>
      </c>
      <c r="J5675" s="178" t="s">
        <v>625</v>
      </c>
    </row>
    <row r="5676" spans="1:10" x14ac:dyDescent="0.45">
      <c r="A5676" s="178" t="s">
        <v>567</v>
      </c>
      <c r="B5676" s="178" t="s">
        <v>568</v>
      </c>
      <c r="C5676" s="178">
        <v>2025</v>
      </c>
      <c r="D5676" s="178" t="s">
        <v>336</v>
      </c>
      <c r="E5676" s="178" t="s">
        <v>337</v>
      </c>
      <c r="F5676" s="178" t="s">
        <v>573</v>
      </c>
      <c r="G5676" s="178">
        <v>-111</v>
      </c>
      <c r="H5676" s="178">
        <v>5.3993931505829E-3</v>
      </c>
      <c r="I5676" s="178">
        <v>6.047320328652849E-3</v>
      </c>
      <c r="J5676" s="178" t="s">
        <v>625</v>
      </c>
    </row>
    <row r="5677" spans="1:10" x14ac:dyDescent="0.45">
      <c r="A5677" s="178" t="s">
        <v>567</v>
      </c>
      <c r="B5677" s="178" t="s">
        <v>568</v>
      </c>
      <c r="C5677" s="178">
        <v>2025</v>
      </c>
      <c r="D5677" s="178" t="s">
        <v>336</v>
      </c>
      <c r="E5677" s="178" t="s">
        <v>337</v>
      </c>
      <c r="F5677" s="178" t="s">
        <v>573</v>
      </c>
      <c r="G5677" s="178">
        <v>-110</v>
      </c>
      <c r="H5677" s="178">
        <v>1.5397606184706001E-3</v>
      </c>
      <c r="I5677" s="178">
        <v>1.7245318926870723E-3</v>
      </c>
      <c r="J5677" s="178" t="s">
        <v>625</v>
      </c>
    </row>
    <row r="5678" spans="1:10" x14ac:dyDescent="0.45">
      <c r="A5678" s="178" t="s">
        <v>567</v>
      </c>
      <c r="B5678" s="178" t="s">
        <v>568</v>
      </c>
      <c r="C5678" s="178">
        <v>2025</v>
      </c>
      <c r="D5678" s="178" t="s">
        <v>336</v>
      </c>
      <c r="E5678" s="178" t="s">
        <v>337</v>
      </c>
      <c r="F5678" s="178" t="s">
        <v>573</v>
      </c>
      <c r="G5678" s="178">
        <v>-109</v>
      </c>
      <c r="H5678" s="178">
        <v>1.5826913295314E-3</v>
      </c>
      <c r="I5678" s="178">
        <v>1.7726142890751681E-3</v>
      </c>
      <c r="J5678" s="178" t="s">
        <v>625</v>
      </c>
    </row>
    <row r="5679" spans="1:10" x14ac:dyDescent="0.45">
      <c r="A5679" s="178" t="s">
        <v>567</v>
      </c>
      <c r="B5679" s="178" t="s">
        <v>568</v>
      </c>
      <c r="C5679" s="178">
        <v>2025</v>
      </c>
      <c r="D5679" s="178" t="s">
        <v>336</v>
      </c>
      <c r="E5679" s="178" t="s">
        <v>337</v>
      </c>
      <c r="F5679" s="178" t="s">
        <v>573</v>
      </c>
      <c r="G5679" s="178">
        <v>-108</v>
      </c>
      <c r="H5679" s="178">
        <v>2.3817839100956899E-2</v>
      </c>
      <c r="I5679" s="178">
        <v>2.6675979793071729E-2</v>
      </c>
      <c r="J5679" s="178" t="s">
        <v>625</v>
      </c>
    </row>
    <row r="5680" spans="1:10" x14ac:dyDescent="0.45">
      <c r="A5680" s="178" t="s">
        <v>567</v>
      </c>
      <c r="B5680" s="178" t="s">
        <v>568</v>
      </c>
      <c r="C5680" s="178">
        <v>2025</v>
      </c>
      <c r="D5680" s="178" t="s">
        <v>336</v>
      </c>
      <c r="E5680" s="178" t="s">
        <v>337</v>
      </c>
      <c r="F5680" s="178" t="s">
        <v>573</v>
      </c>
      <c r="G5680" s="178">
        <v>-107</v>
      </c>
      <c r="H5680" s="178">
        <v>2.7389544993639001E-3</v>
      </c>
      <c r="I5680" s="178">
        <v>3.0676290392875685E-3</v>
      </c>
      <c r="J5680" s="178" t="s">
        <v>625</v>
      </c>
    </row>
    <row r="5681" spans="1:10" x14ac:dyDescent="0.45">
      <c r="A5681" s="178" t="s">
        <v>567</v>
      </c>
      <c r="B5681" s="178" t="s">
        <v>568</v>
      </c>
      <c r="C5681" s="178">
        <v>2025</v>
      </c>
      <c r="D5681" s="178" t="s">
        <v>336</v>
      </c>
      <c r="E5681" s="178" t="s">
        <v>337</v>
      </c>
      <c r="F5681" s="178" t="s">
        <v>573</v>
      </c>
      <c r="G5681" s="178">
        <v>-106</v>
      </c>
      <c r="H5681" s="178">
        <v>4.0520572802051997E-3</v>
      </c>
      <c r="I5681" s="178">
        <v>4.5383041538298238E-3</v>
      </c>
      <c r="J5681" s="178" t="s">
        <v>625</v>
      </c>
    </row>
    <row r="5682" spans="1:10" x14ac:dyDescent="0.45">
      <c r="A5682" s="178" t="s">
        <v>567</v>
      </c>
      <c r="B5682" s="178" t="s">
        <v>568</v>
      </c>
      <c r="C5682" s="178">
        <v>2025</v>
      </c>
      <c r="D5682" s="178" t="s">
        <v>336</v>
      </c>
      <c r="E5682" s="178" t="s">
        <v>337</v>
      </c>
      <c r="F5682" s="178" t="s">
        <v>573</v>
      </c>
      <c r="G5682" s="178">
        <v>-105</v>
      </c>
      <c r="H5682" s="178">
        <v>8.1980684772134001E-3</v>
      </c>
      <c r="I5682" s="178">
        <v>9.1818366944790095E-3</v>
      </c>
      <c r="J5682" s="178" t="s">
        <v>625</v>
      </c>
    </row>
    <row r="5683" spans="1:10" x14ac:dyDescent="0.45">
      <c r="A5683" s="178" t="s">
        <v>567</v>
      </c>
      <c r="B5683" s="178" t="s">
        <v>568</v>
      </c>
      <c r="C5683" s="178">
        <v>2025</v>
      </c>
      <c r="D5683" s="178" t="s">
        <v>336</v>
      </c>
      <c r="E5683" s="178" t="s">
        <v>337</v>
      </c>
      <c r="F5683" s="178" t="s">
        <v>573</v>
      </c>
      <c r="G5683" s="178">
        <v>-104</v>
      </c>
      <c r="H5683" s="178">
        <v>3.1950748525560002E-3</v>
      </c>
      <c r="I5683" s="178">
        <v>3.5784838348627205E-3</v>
      </c>
      <c r="J5683" s="178" t="s">
        <v>625</v>
      </c>
    </row>
    <row r="5684" spans="1:10" x14ac:dyDescent="0.45">
      <c r="A5684" s="178" t="s">
        <v>567</v>
      </c>
      <c r="B5684" s="178" t="s">
        <v>568</v>
      </c>
      <c r="C5684" s="178">
        <v>2025</v>
      </c>
      <c r="D5684" s="178" t="s">
        <v>336</v>
      </c>
      <c r="E5684" s="178" t="s">
        <v>337</v>
      </c>
      <c r="F5684" s="178" t="s">
        <v>573</v>
      </c>
      <c r="G5684" s="178">
        <v>-103</v>
      </c>
      <c r="H5684" s="178">
        <v>8.0420800950378006E-3</v>
      </c>
      <c r="I5684" s="178">
        <v>9.0071297064423378E-3</v>
      </c>
      <c r="J5684" s="178" t="s">
        <v>625</v>
      </c>
    </row>
    <row r="5685" spans="1:10" x14ac:dyDescent="0.45">
      <c r="A5685" s="178" t="s">
        <v>567</v>
      </c>
      <c r="B5685" s="178" t="s">
        <v>568</v>
      </c>
      <c r="C5685" s="178">
        <v>2025</v>
      </c>
      <c r="D5685" s="178" t="s">
        <v>336</v>
      </c>
      <c r="E5685" s="178" t="s">
        <v>337</v>
      </c>
      <c r="F5685" s="178" t="s">
        <v>573</v>
      </c>
      <c r="G5685" s="178">
        <v>-102</v>
      </c>
      <c r="H5685" s="178">
        <v>6.0359552735463002E-3</v>
      </c>
      <c r="I5685" s="178">
        <v>6.7602699063718571E-3</v>
      </c>
      <c r="J5685" s="178" t="s">
        <v>625</v>
      </c>
    </row>
    <row r="5686" spans="1:10" x14ac:dyDescent="0.45">
      <c r="A5686" s="178" t="s">
        <v>567</v>
      </c>
      <c r="B5686" s="178" t="s">
        <v>568</v>
      </c>
      <c r="C5686" s="178">
        <v>2025</v>
      </c>
      <c r="D5686" s="178" t="s">
        <v>336</v>
      </c>
      <c r="E5686" s="178" t="s">
        <v>337</v>
      </c>
      <c r="F5686" s="178" t="s">
        <v>573</v>
      </c>
      <c r="G5686" s="178">
        <v>-101</v>
      </c>
      <c r="H5686" s="178">
        <v>4.1443243389949003E-3</v>
      </c>
      <c r="I5686" s="178">
        <v>4.641643259674289E-3</v>
      </c>
      <c r="J5686" s="178" t="s">
        <v>625</v>
      </c>
    </row>
    <row r="5687" spans="1:10" x14ac:dyDescent="0.45">
      <c r="A5687" s="178" t="s">
        <v>567</v>
      </c>
      <c r="B5687" s="178" t="s">
        <v>568</v>
      </c>
      <c r="C5687" s="178">
        <v>2025</v>
      </c>
      <c r="D5687" s="178" t="s">
        <v>336</v>
      </c>
      <c r="E5687" s="178" t="s">
        <v>337</v>
      </c>
      <c r="F5687" s="178" t="s">
        <v>573</v>
      </c>
      <c r="G5687" s="178">
        <v>-100</v>
      </c>
      <c r="H5687" s="178">
        <v>1.5514526749030001E-3</v>
      </c>
      <c r="I5687" s="178">
        <v>1.7376269958913602E-3</v>
      </c>
      <c r="J5687" s="178" t="s">
        <v>625</v>
      </c>
    </row>
    <row r="5688" spans="1:10" x14ac:dyDescent="0.45">
      <c r="A5688" s="178" t="s">
        <v>567</v>
      </c>
      <c r="B5688" s="178" t="s">
        <v>568</v>
      </c>
      <c r="C5688" s="178">
        <v>2025</v>
      </c>
      <c r="D5688" s="178" t="s">
        <v>336</v>
      </c>
      <c r="E5688" s="178" t="s">
        <v>337</v>
      </c>
      <c r="F5688" s="178" t="s">
        <v>573</v>
      </c>
      <c r="G5688" s="178">
        <v>-99</v>
      </c>
      <c r="H5688" s="178">
        <v>4.8526868922636E-3</v>
      </c>
      <c r="I5688" s="178">
        <v>5.4350093193352321E-3</v>
      </c>
      <c r="J5688" s="178" t="s">
        <v>625</v>
      </c>
    </row>
    <row r="5689" spans="1:10" x14ac:dyDescent="0.45">
      <c r="A5689" s="178" t="s">
        <v>567</v>
      </c>
      <c r="B5689" s="178" t="s">
        <v>568</v>
      </c>
      <c r="C5689" s="178">
        <v>2025</v>
      </c>
      <c r="D5689" s="178" t="s">
        <v>336</v>
      </c>
      <c r="E5689" s="178" t="s">
        <v>337</v>
      </c>
      <c r="F5689" s="178" t="s">
        <v>573</v>
      </c>
      <c r="G5689" s="178">
        <v>-98</v>
      </c>
      <c r="H5689" s="178">
        <v>4.3236837955192E-3</v>
      </c>
      <c r="I5689" s="178">
        <v>4.8425258509815043E-3</v>
      </c>
      <c r="J5689" s="178" t="s">
        <v>625</v>
      </c>
    </row>
    <row r="5690" spans="1:10" x14ac:dyDescent="0.45">
      <c r="A5690" s="178" t="s">
        <v>567</v>
      </c>
      <c r="B5690" s="178" t="s">
        <v>568</v>
      </c>
      <c r="C5690" s="178">
        <v>2025</v>
      </c>
      <c r="D5690" s="178" t="s">
        <v>336</v>
      </c>
      <c r="E5690" s="178" t="s">
        <v>337</v>
      </c>
      <c r="F5690" s="178" t="s">
        <v>573</v>
      </c>
      <c r="G5690" s="178">
        <v>-97</v>
      </c>
      <c r="H5690" s="178">
        <v>2.8337788535281998E-3</v>
      </c>
      <c r="I5690" s="178">
        <v>3.173832315951584E-3</v>
      </c>
      <c r="J5690" s="178" t="s">
        <v>625</v>
      </c>
    </row>
    <row r="5691" spans="1:10" x14ac:dyDescent="0.45">
      <c r="A5691" s="178" t="s">
        <v>567</v>
      </c>
      <c r="B5691" s="178" t="s">
        <v>568</v>
      </c>
      <c r="C5691" s="178">
        <v>2025</v>
      </c>
      <c r="D5691" s="178" t="s">
        <v>336</v>
      </c>
      <c r="E5691" s="178" t="s">
        <v>337</v>
      </c>
      <c r="F5691" s="178" t="s">
        <v>573</v>
      </c>
      <c r="G5691" s="178">
        <v>-96</v>
      </c>
      <c r="H5691" s="178">
        <v>4.2112749069929001E-3</v>
      </c>
      <c r="I5691" s="178">
        <v>4.7166278958320484E-3</v>
      </c>
      <c r="J5691" s="178" t="s">
        <v>625</v>
      </c>
    </row>
    <row r="5692" spans="1:10" x14ac:dyDescent="0.45">
      <c r="A5692" s="178" t="s">
        <v>567</v>
      </c>
      <c r="B5692" s="178" t="s">
        <v>568</v>
      </c>
      <c r="C5692" s="178">
        <v>2025</v>
      </c>
      <c r="D5692" s="178" t="s">
        <v>336</v>
      </c>
      <c r="E5692" s="178" t="s">
        <v>337</v>
      </c>
      <c r="F5692" s="178" t="s">
        <v>573</v>
      </c>
      <c r="G5692" s="178">
        <v>-95</v>
      </c>
      <c r="H5692" s="178">
        <v>1.3838210143149001E-3</v>
      </c>
      <c r="I5692" s="178">
        <v>1.5498795360326882E-3</v>
      </c>
      <c r="J5692" s="178" t="s">
        <v>625</v>
      </c>
    </row>
    <row r="5693" spans="1:10" x14ac:dyDescent="0.45">
      <c r="A5693" s="178" t="s">
        <v>567</v>
      </c>
      <c r="B5693" s="178" t="s">
        <v>568</v>
      </c>
      <c r="C5693" s="178">
        <v>2025</v>
      </c>
      <c r="D5693" s="178" t="s">
        <v>336</v>
      </c>
      <c r="E5693" s="178" t="s">
        <v>337</v>
      </c>
      <c r="F5693" s="178" t="s">
        <v>573</v>
      </c>
      <c r="G5693" s="178">
        <v>-94</v>
      </c>
      <c r="H5693" s="178">
        <v>1.13966016797349E-2</v>
      </c>
      <c r="I5693" s="178">
        <v>1.276419388130309E-2</v>
      </c>
      <c r="J5693" s="178" t="s">
        <v>625</v>
      </c>
    </row>
    <row r="5694" spans="1:10" x14ac:dyDescent="0.45">
      <c r="A5694" s="178" t="s">
        <v>567</v>
      </c>
      <c r="B5694" s="178" t="s">
        <v>568</v>
      </c>
      <c r="C5694" s="178">
        <v>2025</v>
      </c>
      <c r="D5694" s="178" t="s">
        <v>336</v>
      </c>
      <c r="E5694" s="178" t="s">
        <v>337</v>
      </c>
      <c r="F5694" s="178" t="s">
        <v>573</v>
      </c>
      <c r="G5694" s="178">
        <v>-93</v>
      </c>
      <c r="H5694" s="178">
        <v>4.9492688849568003E-3</v>
      </c>
      <c r="I5694" s="178">
        <v>5.5431811511516167E-3</v>
      </c>
      <c r="J5694" s="178" t="s">
        <v>625</v>
      </c>
    </row>
    <row r="5695" spans="1:10" x14ac:dyDescent="0.45">
      <c r="A5695" s="178" t="s">
        <v>567</v>
      </c>
      <c r="B5695" s="178" t="s">
        <v>568</v>
      </c>
      <c r="C5695" s="178">
        <v>2025</v>
      </c>
      <c r="D5695" s="178" t="s">
        <v>336</v>
      </c>
      <c r="E5695" s="178" t="s">
        <v>337</v>
      </c>
      <c r="F5695" s="178" t="s">
        <v>573</v>
      </c>
      <c r="G5695" s="178">
        <v>-92</v>
      </c>
      <c r="H5695" s="178">
        <v>8.9211835293099007E-3</v>
      </c>
      <c r="I5695" s="178">
        <v>9.9917255528270896E-3</v>
      </c>
      <c r="J5695" s="178" t="s">
        <v>625</v>
      </c>
    </row>
    <row r="5696" spans="1:10" x14ac:dyDescent="0.45">
      <c r="A5696" s="178" t="s">
        <v>567</v>
      </c>
      <c r="B5696" s="178" t="s">
        <v>568</v>
      </c>
      <c r="C5696" s="178">
        <v>2025</v>
      </c>
      <c r="D5696" s="178" t="s">
        <v>336</v>
      </c>
      <c r="E5696" s="178" t="s">
        <v>337</v>
      </c>
      <c r="F5696" s="178" t="s">
        <v>573</v>
      </c>
      <c r="G5696" s="178">
        <v>-91</v>
      </c>
      <c r="H5696" s="178">
        <v>6.3933925703168002E-3</v>
      </c>
      <c r="I5696" s="178">
        <v>7.1605996787548172E-3</v>
      </c>
      <c r="J5696" s="178" t="s">
        <v>625</v>
      </c>
    </row>
    <row r="5697" spans="1:10" x14ac:dyDescent="0.45">
      <c r="A5697" s="178" t="s">
        <v>567</v>
      </c>
      <c r="B5697" s="178" t="s">
        <v>568</v>
      </c>
      <c r="C5697" s="178">
        <v>2025</v>
      </c>
      <c r="D5697" s="178" t="s">
        <v>336</v>
      </c>
      <c r="E5697" s="178" t="s">
        <v>337</v>
      </c>
      <c r="F5697" s="178" t="s">
        <v>573</v>
      </c>
      <c r="G5697" s="178">
        <v>-90</v>
      </c>
      <c r="H5697" s="178">
        <v>5.6300975847989E-3</v>
      </c>
      <c r="I5697" s="178">
        <v>6.3057092949747682E-3</v>
      </c>
      <c r="J5697" s="178" t="s">
        <v>625</v>
      </c>
    </row>
    <row r="5698" spans="1:10" x14ac:dyDescent="0.45">
      <c r="A5698" s="178" t="s">
        <v>567</v>
      </c>
      <c r="B5698" s="178" t="s">
        <v>568</v>
      </c>
      <c r="C5698" s="178">
        <v>2025</v>
      </c>
      <c r="D5698" s="178" t="s">
        <v>336</v>
      </c>
      <c r="E5698" s="178" t="s">
        <v>337</v>
      </c>
      <c r="F5698" s="178" t="s">
        <v>573</v>
      </c>
      <c r="G5698" s="178">
        <v>-89</v>
      </c>
      <c r="H5698" s="178">
        <v>7.4578092899173004E-3</v>
      </c>
      <c r="I5698" s="178">
        <v>8.3527464047073764E-3</v>
      </c>
      <c r="J5698" s="178" t="s">
        <v>625</v>
      </c>
    </row>
    <row r="5699" spans="1:10" x14ac:dyDescent="0.45">
      <c r="A5699" s="178" t="s">
        <v>567</v>
      </c>
      <c r="B5699" s="178" t="s">
        <v>568</v>
      </c>
      <c r="C5699" s="178">
        <v>2025</v>
      </c>
      <c r="D5699" s="178" t="s">
        <v>336</v>
      </c>
      <c r="E5699" s="178" t="s">
        <v>337</v>
      </c>
      <c r="F5699" s="178" t="s">
        <v>573</v>
      </c>
      <c r="G5699" s="178">
        <v>-88</v>
      </c>
      <c r="H5699" s="178">
        <v>2.2810122463851998E-3</v>
      </c>
      <c r="I5699" s="178">
        <v>2.554733715951424E-3</v>
      </c>
      <c r="J5699" s="178" t="s">
        <v>625</v>
      </c>
    </row>
    <row r="5700" spans="1:10" x14ac:dyDescent="0.45">
      <c r="A5700" s="178" t="s">
        <v>567</v>
      </c>
      <c r="B5700" s="178" t="s">
        <v>568</v>
      </c>
      <c r="C5700" s="178">
        <v>2025</v>
      </c>
      <c r="D5700" s="178" t="s">
        <v>336</v>
      </c>
      <c r="E5700" s="178" t="s">
        <v>337</v>
      </c>
      <c r="F5700" s="178" t="s">
        <v>573</v>
      </c>
      <c r="G5700" s="178">
        <v>-87</v>
      </c>
      <c r="H5700" s="178">
        <v>8.7185127194971002E-3</v>
      </c>
      <c r="I5700" s="178">
        <v>9.7647342458367526E-3</v>
      </c>
      <c r="J5700" s="178" t="s">
        <v>625</v>
      </c>
    </row>
    <row r="5701" spans="1:10" x14ac:dyDescent="0.45">
      <c r="A5701" s="178" t="s">
        <v>567</v>
      </c>
      <c r="B5701" s="178" t="s">
        <v>568</v>
      </c>
      <c r="C5701" s="178">
        <v>2025</v>
      </c>
      <c r="D5701" s="178" t="s">
        <v>336</v>
      </c>
      <c r="E5701" s="178" t="s">
        <v>337</v>
      </c>
      <c r="F5701" s="178" t="s">
        <v>573</v>
      </c>
      <c r="G5701" s="178">
        <v>-86</v>
      </c>
      <c r="H5701" s="178">
        <v>3.0392372282222E-3</v>
      </c>
      <c r="I5701" s="178">
        <v>3.4039456956088641E-3</v>
      </c>
      <c r="J5701" s="178" t="s">
        <v>625</v>
      </c>
    </row>
    <row r="5702" spans="1:10" x14ac:dyDescent="0.45">
      <c r="A5702" s="178" t="s">
        <v>567</v>
      </c>
      <c r="B5702" s="178" t="s">
        <v>568</v>
      </c>
      <c r="C5702" s="178">
        <v>2025</v>
      </c>
      <c r="D5702" s="178" t="s">
        <v>336</v>
      </c>
      <c r="E5702" s="178" t="s">
        <v>337</v>
      </c>
      <c r="F5702" s="178" t="s">
        <v>573</v>
      </c>
      <c r="G5702" s="178">
        <v>-85</v>
      </c>
      <c r="H5702" s="178">
        <v>6.0081656556575996E-3</v>
      </c>
      <c r="I5702" s="178">
        <v>6.7291455343365123E-3</v>
      </c>
      <c r="J5702" s="178" t="s">
        <v>625</v>
      </c>
    </row>
    <row r="5703" spans="1:10" x14ac:dyDescent="0.45">
      <c r="A5703" s="178" t="s">
        <v>567</v>
      </c>
      <c r="B5703" s="178" t="s">
        <v>568</v>
      </c>
      <c r="C5703" s="178">
        <v>2025</v>
      </c>
      <c r="D5703" s="178" t="s">
        <v>336</v>
      </c>
      <c r="E5703" s="178" t="s">
        <v>337</v>
      </c>
      <c r="F5703" s="178" t="s">
        <v>573</v>
      </c>
      <c r="G5703" s="178">
        <v>-84</v>
      </c>
      <c r="H5703" s="178">
        <v>2.7836777735502E-3</v>
      </c>
      <c r="I5703" s="178">
        <v>3.1177191063762244E-3</v>
      </c>
      <c r="J5703" s="178" t="s">
        <v>625</v>
      </c>
    </row>
    <row r="5704" spans="1:10" x14ac:dyDescent="0.45">
      <c r="A5704" s="178" t="s">
        <v>567</v>
      </c>
      <c r="B5704" s="178" t="s">
        <v>568</v>
      </c>
      <c r="C5704" s="178">
        <v>2025</v>
      </c>
      <c r="D5704" s="178" t="s">
        <v>336</v>
      </c>
      <c r="E5704" s="178" t="s">
        <v>337</v>
      </c>
      <c r="F5704" s="178" t="s">
        <v>573</v>
      </c>
      <c r="G5704" s="178">
        <v>-83</v>
      </c>
      <c r="H5704" s="178">
        <v>9.4365957193076992E-3</v>
      </c>
      <c r="I5704" s="178">
        <v>1.0568987205624623E-2</v>
      </c>
      <c r="J5704" s="178" t="s">
        <v>625</v>
      </c>
    </row>
    <row r="5705" spans="1:10" x14ac:dyDescent="0.45">
      <c r="A5705" s="178" t="s">
        <v>567</v>
      </c>
      <c r="B5705" s="178" t="s">
        <v>568</v>
      </c>
      <c r="C5705" s="178">
        <v>2025</v>
      </c>
      <c r="D5705" s="178" t="s">
        <v>336</v>
      </c>
      <c r="E5705" s="178" t="s">
        <v>337</v>
      </c>
      <c r="F5705" s="178" t="s">
        <v>573</v>
      </c>
      <c r="G5705" s="178">
        <v>-82</v>
      </c>
      <c r="H5705" s="178">
        <v>1.2894123676233001E-2</v>
      </c>
      <c r="I5705" s="178">
        <v>1.4441418517380962E-2</v>
      </c>
      <c r="J5705" s="178" t="s">
        <v>625</v>
      </c>
    </row>
    <row r="5706" spans="1:10" x14ac:dyDescent="0.45">
      <c r="A5706" s="178" t="s">
        <v>567</v>
      </c>
      <c r="B5706" s="178" t="s">
        <v>568</v>
      </c>
      <c r="C5706" s="178">
        <v>2025</v>
      </c>
      <c r="D5706" s="178" t="s">
        <v>336</v>
      </c>
      <c r="E5706" s="178" t="s">
        <v>337</v>
      </c>
      <c r="F5706" s="178" t="s">
        <v>573</v>
      </c>
      <c r="G5706" s="178">
        <v>-81</v>
      </c>
      <c r="H5706" s="178">
        <v>2.1871912758796999E-3</v>
      </c>
      <c r="I5706" s="178">
        <v>2.4496542289852642E-3</v>
      </c>
      <c r="J5706" s="178" t="s">
        <v>625</v>
      </c>
    </row>
    <row r="5707" spans="1:10" x14ac:dyDescent="0.45">
      <c r="A5707" s="178" t="s">
        <v>567</v>
      </c>
      <c r="B5707" s="178" t="s">
        <v>568</v>
      </c>
      <c r="C5707" s="178">
        <v>2025</v>
      </c>
      <c r="D5707" s="178" t="s">
        <v>336</v>
      </c>
      <c r="E5707" s="178" t="s">
        <v>337</v>
      </c>
      <c r="F5707" s="178" t="s">
        <v>573</v>
      </c>
      <c r="G5707" s="178">
        <v>-80</v>
      </c>
      <c r="H5707" s="178">
        <v>5.6788122747092997E-3</v>
      </c>
      <c r="I5707" s="178">
        <v>6.3602697476744163E-3</v>
      </c>
      <c r="J5707" s="178" t="s">
        <v>625</v>
      </c>
    </row>
    <row r="5708" spans="1:10" x14ac:dyDescent="0.45">
      <c r="A5708" s="178" t="s">
        <v>567</v>
      </c>
      <c r="B5708" s="178" t="s">
        <v>568</v>
      </c>
      <c r="C5708" s="178">
        <v>2025</v>
      </c>
      <c r="D5708" s="178" t="s">
        <v>336</v>
      </c>
      <c r="E5708" s="178" t="s">
        <v>337</v>
      </c>
      <c r="F5708" s="178" t="s">
        <v>573</v>
      </c>
      <c r="G5708" s="178">
        <v>-79</v>
      </c>
      <c r="H5708" s="178">
        <v>1.8065673066303E-3</v>
      </c>
      <c r="I5708" s="178">
        <v>2.0233553834259361E-3</v>
      </c>
      <c r="J5708" s="178" t="s">
        <v>625</v>
      </c>
    </row>
    <row r="5709" spans="1:10" x14ac:dyDescent="0.45">
      <c r="A5709" s="178" t="s">
        <v>567</v>
      </c>
      <c r="B5709" s="178" t="s">
        <v>568</v>
      </c>
      <c r="C5709" s="178">
        <v>2025</v>
      </c>
      <c r="D5709" s="178" t="s">
        <v>336</v>
      </c>
      <c r="E5709" s="178" t="s">
        <v>337</v>
      </c>
      <c r="F5709" s="178" t="s">
        <v>573</v>
      </c>
      <c r="G5709" s="178">
        <v>-77</v>
      </c>
      <c r="H5709" s="178">
        <v>6.4047097694129003E-3</v>
      </c>
      <c r="I5709" s="178">
        <v>7.1732749417424491E-3</v>
      </c>
      <c r="J5709" s="178" t="s">
        <v>625</v>
      </c>
    </row>
    <row r="5710" spans="1:10" x14ac:dyDescent="0.45">
      <c r="A5710" s="178" t="s">
        <v>567</v>
      </c>
      <c r="B5710" s="178" t="s">
        <v>568</v>
      </c>
      <c r="C5710" s="178">
        <v>2025</v>
      </c>
      <c r="D5710" s="178" t="s">
        <v>336</v>
      </c>
      <c r="E5710" s="178" t="s">
        <v>337</v>
      </c>
      <c r="F5710" s="178" t="s">
        <v>573</v>
      </c>
      <c r="G5710" s="178">
        <v>-76</v>
      </c>
      <c r="H5710" s="178">
        <v>4.8378101782873004E-3</v>
      </c>
      <c r="I5710" s="178">
        <v>5.4183473996817768E-3</v>
      </c>
      <c r="J5710" s="178" t="s">
        <v>625</v>
      </c>
    </row>
    <row r="5711" spans="1:10" x14ac:dyDescent="0.45">
      <c r="A5711" s="178" t="s">
        <v>567</v>
      </c>
      <c r="B5711" s="178" t="s">
        <v>568</v>
      </c>
      <c r="C5711" s="178">
        <v>2025</v>
      </c>
      <c r="D5711" s="178" t="s">
        <v>336</v>
      </c>
      <c r="E5711" s="178" t="s">
        <v>337</v>
      </c>
      <c r="F5711" s="178" t="s">
        <v>573</v>
      </c>
      <c r="G5711" s="178">
        <v>-75</v>
      </c>
      <c r="H5711" s="178">
        <v>2.0638734567909999E-3</v>
      </c>
      <c r="I5711" s="178">
        <v>2.3115382716059202E-3</v>
      </c>
      <c r="J5711" s="178" t="s">
        <v>625</v>
      </c>
    </row>
    <row r="5712" spans="1:10" x14ac:dyDescent="0.45">
      <c r="A5712" s="178" t="s">
        <v>567</v>
      </c>
      <c r="B5712" s="178" t="s">
        <v>568</v>
      </c>
      <c r="C5712" s="178">
        <v>2025</v>
      </c>
      <c r="D5712" s="178" t="s">
        <v>336</v>
      </c>
      <c r="E5712" s="178" t="s">
        <v>337</v>
      </c>
      <c r="F5712" s="178" t="s">
        <v>573</v>
      </c>
      <c r="G5712" s="178">
        <v>-74</v>
      </c>
      <c r="H5712" s="178">
        <v>8.6626963457089997E-4</v>
      </c>
      <c r="I5712" s="178">
        <v>9.7022199071940805E-4</v>
      </c>
      <c r="J5712" s="178" t="s">
        <v>625</v>
      </c>
    </row>
    <row r="5713" spans="1:10" x14ac:dyDescent="0.45">
      <c r="A5713" s="178" t="s">
        <v>567</v>
      </c>
      <c r="B5713" s="178" t="s">
        <v>568</v>
      </c>
      <c r="C5713" s="178">
        <v>2025</v>
      </c>
      <c r="D5713" s="178" t="s">
        <v>336</v>
      </c>
      <c r="E5713" s="178" t="s">
        <v>337</v>
      </c>
      <c r="F5713" s="178" t="s">
        <v>573</v>
      </c>
      <c r="G5713" s="178">
        <v>-73</v>
      </c>
      <c r="H5713" s="178">
        <v>1.7953861970453999E-3</v>
      </c>
      <c r="I5713" s="178">
        <v>2.0108325406908482E-3</v>
      </c>
      <c r="J5713" s="178" t="s">
        <v>625</v>
      </c>
    </row>
    <row r="5714" spans="1:10" x14ac:dyDescent="0.45">
      <c r="A5714" s="178" t="s">
        <v>567</v>
      </c>
      <c r="B5714" s="178" t="s">
        <v>568</v>
      </c>
      <c r="C5714" s="178">
        <v>2025</v>
      </c>
      <c r="D5714" s="178" t="s">
        <v>336</v>
      </c>
      <c r="E5714" s="178" t="s">
        <v>337</v>
      </c>
      <c r="F5714" s="178" t="s">
        <v>573</v>
      </c>
      <c r="G5714" s="178">
        <v>-72</v>
      </c>
      <c r="H5714" s="178">
        <v>7.0275212056003997E-3</v>
      </c>
      <c r="I5714" s="178">
        <v>7.8708237502724491E-3</v>
      </c>
      <c r="J5714" s="178" t="s">
        <v>625</v>
      </c>
    </row>
    <row r="5715" spans="1:10" x14ac:dyDescent="0.45">
      <c r="A5715" s="178" t="s">
        <v>567</v>
      </c>
      <c r="B5715" s="178" t="s">
        <v>568</v>
      </c>
      <c r="C5715" s="178">
        <v>2025</v>
      </c>
      <c r="D5715" s="178" t="s">
        <v>336</v>
      </c>
      <c r="E5715" s="178" t="s">
        <v>337</v>
      </c>
      <c r="F5715" s="178" t="s">
        <v>573</v>
      </c>
      <c r="G5715" s="178">
        <v>-71</v>
      </c>
      <c r="H5715" s="178">
        <v>2.7059855055994999E-3</v>
      </c>
      <c r="I5715" s="178">
        <v>3.03070376627144E-3</v>
      </c>
      <c r="J5715" s="178" t="s">
        <v>625</v>
      </c>
    </row>
    <row r="5716" spans="1:10" x14ac:dyDescent="0.45">
      <c r="A5716" s="178" t="s">
        <v>567</v>
      </c>
      <c r="B5716" s="178" t="s">
        <v>568</v>
      </c>
      <c r="C5716" s="178">
        <v>2025</v>
      </c>
      <c r="D5716" s="178" t="s">
        <v>336</v>
      </c>
      <c r="E5716" s="178" t="s">
        <v>337</v>
      </c>
      <c r="F5716" s="178" t="s">
        <v>573</v>
      </c>
      <c r="G5716" s="178">
        <v>-70</v>
      </c>
      <c r="H5716" s="178">
        <v>2.3186213802545998E-3</v>
      </c>
      <c r="I5716" s="178">
        <v>2.5968559458851522E-3</v>
      </c>
      <c r="J5716" s="178" t="s">
        <v>625</v>
      </c>
    </row>
    <row r="5717" spans="1:10" x14ac:dyDescent="0.45">
      <c r="A5717" s="178" t="s">
        <v>567</v>
      </c>
      <c r="B5717" s="178" t="s">
        <v>568</v>
      </c>
      <c r="C5717" s="178">
        <v>2025</v>
      </c>
      <c r="D5717" s="178" t="s">
        <v>336</v>
      </c>
      <c r="E5717" s="178" t="s">
        <v>337</v>
      </c>
      <c r="F5717" s="178" t="s">
        <v>573</v>
      </c>
      <c r="G5717" s="178">
        <v>-69</v>
      </c>
      <c r="H5717" s="178">
        <v>4.3994796578772002E-3</v>
      </c>
      <c r="I5717" s="178">
        <v>4.9274172168224644E-3</v>
      </c>
      <c r="J5717" s="178" t="s">
        <v>625</v>
      </c>
    </row>
    <row r="5718" spans="1:10" x14ac:dyDescent="0.45">
      <c r="A5718" s="178" t="s">
        <v>567</v>
      </c>
      <c r="B5718" s="178" t="s">
        <v>568</v>
      </c>
      <c r="C5718" s="178">
        <v>2025</v>
      </c>
      <c r="D5718" s="178" t="s">
        <v>336</v>
      </c>
      <c r="E5718" s="178" t="s">
        <v>337</v>
      </c>
      <c r="F5718" s="178" t="s">
        <v>573</v>
      </c>
      <c r="G5718" s="178">
        <v>-68</v>
      </c>
      <c r="H5718" s="178">
        <v>8.0287510063499004E-3</v>
      </c>
      <c r="I5718" s="178">
        <v>8.9922011271118887E-3</v>
      </c>
      <c r="J5718" s="178" t="s">
        <v>625</v>
      </c>
    </row>
    <row r="5719" spans="1:10" x14ac:dyDescent="0.45">
      <c r="A5719" s="178" t="s">
        <v>567</v>
      </c>
      <c r="B5719" s="178" t="s">
        <v>568</v>
      </c>
      <c r="C5719" s="178">
        <v>2025</v>
      </c>
      <c r="D5719" s="178" t="s">
        <v>336</v>
      </c>
      <c r="E5719" s="178" t="s">
        <v>337</v>
      </c>
      <c r="F5719" s="178" t="s">
        <v>573</v>
      </c>
      <c r="G5719" s="178">
        <v>-67</v>
      </c>
      <c r="H5719" s="178">
        <v>2.7667042450047999E-3</v>
      </c>
      <c r="I5719" s="178">
        <v>3.0987087544053762E-3</v>
      </c>
      <c r="J5719" s="178" t="s">
        <v>625</v>
      </c>
    </row>
    <row r="5720" spans="1:10" x14ac:dyDescent="0.45">
      <c r="A5720" s="178" t="s">
        <v>567</v>
      </c>
      <c r="B5720" s="178" t="s">
        <v>568</v>
      </c>
      <c r="C5720" s="178">
        <v>2025</v>
      </c>
      <c r="D5720" s="178" t="s">
        <v>336</v>
      </c>
      <c r="E5720" s="178" t="s">
        <v>337</v>
      </c>
      <c r="F5720" s="178" t="s">
        <v>573</v>
      </c>
      <c r="G5720" s="178">
        <v>-66</v>
      </c>
      <c r="H5720" s="178">
        <v>1.26963272923604E-2</v>
      </c>
      <c r="I5720" s="178">
        <v>1.4219886567443649E-2</v>
      </c>
      <c r="J5720" s="178" t="s">
        <v>625</v>
      </c>
    </row>
    <row r="5721" spans="1:10" x14ac:dyDescent="0.45">
      <c r="A5721" s="178" t="s">
        <v>567</v>
      </c>
      <c r="B5721" s="178" t="s">
        <v>568</v>
      </c>
      <c r="C5721" s="178">
        <v>2025</v>
      </c>
      <c r="D5721" s="178" t="s">
        <v>336</v>
      </c>
      <c r="E5721" s="178" t="s">
        <v>337</v>
      </c>
      <c r="F5721" s="178" t="s">
        <v>573</v>
      </c>
      <c r="G5721" s="178">
        <v>-65</v>
      </c>
      <c r="H5721" s="178">
        <v>7.8844418749209999E-4</v>
      </c>
      <c r="I5721" s="178">
        <v>8.8305748999115206E-4</v>
      </c>
      <c r="J5721" s="178" t="s">
        <v>625</v>
      </c>
    </row>
    <row r="5722" spans="1:10" x14ac:dyDescent="0.45">
      <c r="A5722" s="178" t="s">
        <v>567</v>
      </c>
      <c r="B5722" s="178" t="s">
        <v>568</v>
      </c>
      <c r="C5722" s="178">
        <v>2025</v>
      </c>
      <c r="D5722" s="178" t="s">
        <v>336</v>
      </c>
      <c r="E5722" s="178" t="s">
        <v>337</v>
      </c>
      <c r="F5722" s="178" t="s">
        <v>573</v>
      </c>
      <c r="G5722" s="178">
        <v>-64</v>
      </c>
      <c r="H5722" s="178">
        <v>7.8916741767900002E-4</v>
      </c>
      <c r="I5722" s="178">
        <v>8.8386750780048015E-4</v>
      </c>
      <c r="J5722" s="178" t="s">
        <v>625</v>
      </c>
    </row>
    <row r="5723" spans="1:10" x14ac:dyDescent="0.45">
      <c r="A5723" s="178" t="s">
        <v>567</v>
      </c>
      <c r="B5723" s="178" t="s">
        <v>568</v>
      </c>
      <c r="C5723" s="178">
        <v>2025</v>
      </c>
      <c r="D5723" s="178" t="s">
        <v>336</v>
      </c>
      <c r="E5723" s="178" t="s">
        <v>337</v>
      </c>
      <c r="F5723" s="178" t="s">
        <v>573</v>
      </c>
      <c r="G5723" s="178">
        <v>-63</v>
      </c>
      <c r="H5723" s="178">
        <v>1.0658490471541901E-2</v>
      </c>
      <c r="I5723" s="178">
        <v>1.1937509328126929E-2</v>
      </c>
      <c r="J5723" s="178" t="s">
        <v>625</v>
      </c>
    </row>
    <row r="5724" spans="1:10" x14ac:dyDescent="0.45">
      <c r="A5724" s="178" t="s">
        <v>567</v>
      </c>
      <c r="B5724" s="178" t="s">
        <v>568</v>
      </c>
      <c r="C5724" s="178">
        <v>2025</v>
      </c>
      <c r="D5724" s="178" t="s">
        <v>336</v>
      </c>
      <c r="E5724" s="178" t="s">
        <v>337</v>
      </c>
      <c r="F5724" s="178" t="s">
        <v>573</v>
      </c>
      <c r="G5724" s="178">
        <v>-62</v>
      </c>
      <c r="H5724" s="178">
        <v>9.8128473618999002E-3</v>
      </c>
      <c r="I5724" s="178">
        <v>1.0990389045327889E-2</v>
      </c>
      <c r="J5724" s="178" t="s">
        <v>625</v>
      </c>
    </row>
    <row r="5725" spans="1:10" x14ac:dyDescent="0.45">
      <c r="A5725" s="178" t="s">
        <v>567</v>
      </c>
      <c r="B5725" s="178" t="s">
        <v>568</v>
      </c>
      <c r="C5725" s="178">
        <v>2025</v>
      </c>
      <c r="D5725" s="178" t="s">
        <v>336</v>
      </c>
      <c r="E5725" s="178" t="s">
        <v>337</v>
      </c>
      <c r="F5725" s="178" t="s">
        <v>573</v>
      </c>
      <c r="G5725" s="178">
        <v>-60</v>
      </c>
      <c r="H5725" s="178">
        <v>1.7689138185232999E-3</v>
      </c>
      <c r="I5725" s="178">
        <v>1.9811834767460962E-3</v>
      </c>
      <c r="J5725" s="178" t="s">
        <v>625</v>
      </c>
    </row>
    <row r="5726" spans="1:10" x14ac:dyDescent="0.45">
      <c r="A5726" s="178" t="s">
        <v>567</v>
      </c>
      <c r="B5726" s="178" t="s">
        <v>568</v>
      </c>
      <c r="C5726" s="178">
        <v>2025</v>
      </c>
      <c r="D5726" s="178" t="s">
        <v>336</v>
      </c>
      <c r="E5726" s="178" t="s">
        <v>337</v>
      </c>
      <c r="F5726" s="178" t="s">
        <v>573</v>
      </c>
      <c r="G5726" s="178">
        <v>-59</v>
      </c>
      <c r="H5726" s="178">
        <v>6.1920157168059999E-4</v>
      </c>
      <c r="I5726" s="178">
        <v>6.93505760282272E-4</v>
      </c>
      <c r="J5726" s="178" t="s">
        <v>625</v>
      </c>
    </row>
    <row r="5727" spans="1:10" x14ac:dyDescent="0.45">
      <c r="A5727" s="178" t="s">
        <v>567</v>
      </c>
      <c r="B5727" s="178" t="s">
        <v>568</v>
      </c>
      <c r="C5727" s="178">
        <v>2025</v>
      </c>
      <c r="D5727" s="178" t="s">
        <v>336</v>
      </c>
      <c r="E5727" s="178" t="s">
        <v>337</v>
      </c>
      <c r="F5727" s="178" t="s">
        <v>573</v>
      </c>
      <c r="G5727" s="178">
        <v>-57</v>
      </c>
      <c r="H5727" s="178">
        <v>6.1911685625091004E-3</v>
      </c>
      <c r="I5727" s="178">
        <v>6.9341087900101931E-3</v>
      </c>
      <c r="J5727" s="178" t="s">
        <v>625</v>
      </c>
    </row>
    <row r="5728" spans="1:10" x14ac:dyDescent="0.45">
      <c r="A5728" s="178" t="s">
        <v>567</v>
      </c>
      <c r="B5728" s="178" t="s">
        <v>568</v>
      </c>
      <c r="C5728" s="178">
        <v>2025</v>
      </c>
      <c r="D5728" s="178" t="s">
        <v>336</v>
      </c>
      <c r="E5728" s="178" t="s">
        <v>337</v>
      </c>
      <c r="F5728" s="178" t="s">
        <v>573</v>
      </c>
      <c r="G5728" s="178">
        <v>-56</v>
      </c>
      <c r="H5728" s="178">
        <v>4.2386474087834003E-3</v>
      </c>
      <c r="I5728" s="178">
        <v>4.7472850978374087E-3</v>
      </c>
      <c r="J5728" s="178" t="s">
        <v>625</v>
      </c>
    </row>
    <row r="5729" spans="1:10" x14ac:dyDescent="0.45">
      <c r="A5729" s="178" t="s">
        <v>567</v>
      </c>
      <c r="B5729" s="178" t="s">
        <v>568</v>
      </c>
      <c r="C5729" s="178">
        <v>2025</v>
      </c>
      <c r="D5729" s="178" t="s">
        <v>336</v>
      </c>
      <c r="E5729" s="178" t="s">
        <v>337</v>
      </c>
      <c r="F5729" s="178" t="s">
        <v>573</v>
      </c>
      <c r="G5729" s="178">
        <v>-55</v>
      </c>
      <c r="H5729" s="178">
        <v>1.2272738502360899E-2</v>
      </c>
      <c r="I5729" s="178">
        <v>1.3745467122644208E-2</v>
      </c>
      <c r="J5729" s="178" t="s">
        <v>625</v>
      </c>
    </row>
    <row r="5730" spans="1:10" x14ac:dyDescent="0.45">
      <c r="A5730" s="178" t="s">
        <v>567</v>
      </c>
      <c r="B5730" s="178" t="s">
        <v>568</v>
      </c>
      <c r="C5730" s="178">
        <v>2025</v>
      </c>
      <c r="D5730" s="178" t="s">
        <v>336</v>
      </c>
      <c r="E5730" s="178" t="s">
        <v>337</v>
      </c>
      <c r="F5730" s="178" t="s">
        <v>573</v>
      </c>
      <c r="G5730" s="178">
        <v>-54</v>
      </c>
      <c r="H5730" s="178">
        <v>1.3323151506483999E-3</v>
      </c>
      <c r="I5730" s="178">
        <v>1.492192968726208E-3</v>
      </c>
      <c r="J5730" s="178" t="s">
        <v>625</v>
      </c>
    </row>
    <row r="5731" spans="1:10" x14ac:dyDescent="0.45">
      <c r="A5731" s="178" t="s">
        <v>567</v>
      </c>
      <c r="B5731" s="178" t="s">
        <v>568</v>
      </c>
      <c r="C5731" s="178">
        <v>2025</v>
      </c>
      <c r="D5731" s="178" t="s">
        <v>336</v>
      </c>
      <c r="E5731" s="178" t="s">
        <v>337</v>
      </c>
      <c r="F5731" s="178" t="s">
        <v>573</v>
      </c>
      <c r="G5731" s="178">
        <v>-52</v>
      </c>
      <c r="H5731" s="178">
        <v>5.3638787940144999E-3</v>
      </c>
      <c r="I5731" s="178">
        <v>6.00754424929624E-3</v>
      </c>
      <c r="J5731" s="178" t="s">
        <v>625</v>
      </c>
    </row>
    <row r="5732" spans="1:10" x14ac:dyDescent="0.45">
      <c r="A5732" s="178" t="s">
        <v>567</v>
      </c>
      <c r="B5732" s="178" t="s">
        <v>568</v>
      </c>
      <c r="C5732" s="178">
        <v>2025</v>
      </c>
      <c r="D5732" s="178" t="s">
        <v>336</v>
      </c>
      <c r="E5732" s="178" t="s">
        <v>337</v>
      </c>
      <c r="F5732" s="178" t="s">
        <v>573</v>
      </c>
      <c r="G5732" s="178">
        <v>-51</v>
      </c>
      <c r="H5732" s="178">
        <v>2.6227477937937E-3</v>
      </c>
      <c r="I5732" s="178">
        <v>2.9374775290489444E-3</v>
      </c>
      <c r="J5732" s="178" t="s">
        <v>625</v>
      </c>
    </row>
    <row r="5733" spans="1:10" x14ac:dyDescent="0.45">
      <c r="A5733" s="178" t="s">
        <v>567</v>
      </c>
      <c r="B5733" s="178" t="s">
        <v>568</v>
      </c>
      <c r="C5733" s="178">
        <v>2025</v>
      </c>
      <c r="D5733" s="178" t="s">
        <v>336</v>
      </c>
      <c r="E5733" s="178" t="s">
        <v>337</v>
      </c>
      <c r="F5733" s="178" t="s">
        <v>573</v>
      </c>
      <c r="G5733" s="178">
        <v>-50</v>
      </c>
      <c r="H5733" s="178">
        <v>2.8139129863121001E-3</v>
      </c>
      <c r="I5733" s="178">
        <v>3.1515825446695525E-3</v>
      </c>
      <c r="J5733" s="178" t="s">
        <v>625</v>
      </c>
    </row>
    <row r="5734" spans="1:10" x14ac:dyDescent="0.45">
      <c r="A5734" s="178" t="s">
        <v>567</v>
      </c>
      <c r="B5734" s="178" t="s">
        <v>568</v>
      </c>
      <c r="C5734" s="178">
        <v>2025</v>
      </c>
      <c r="D5734" s="178" t="s">
        <v>336</v>
      </c>
      <c r="E5734" s="178" t="s">
        <v>337</v>
      </c>
      <c r="F5734" s="178" t="s">
        <v>573</v>
      </c>
      <c r="G5734" s="178">
        <v>-49</v>
      </c>
      <c r="H5734" s="178">
        <v>1.843421778176E-3</v>
      </c>
      <c r="I5734" s="178">
        <v>2.0646323915571203E-3</v>
      </c>
      <c r="J5734" s="178" t="s">
        <v>625</v>
      </c>
    </row>
    <row r="5735" spans="1:10" x14ac:dyDescent="0.45">
      <c r="A5735" s="178" t="s">
        <v>567</v>
      </c>
      <c r="B5735" s="178" t="s">
        <v>568</v>
      </c>
      <c r="C5735" s="178">
        <v>2025</v>
      </c>
      <c r="D5735" s="178" t="s">
        <v>336</v>
      </c>
      <c r="E5735" s="178" t="s">
        <v>337</v>
      </c>
      <c r="F5735" s="178" t="s">
        <v>573</v>
      </c>
      <c r="G5735" s="178">
        <v>-48</v>
      </c>
      <c r="H5735" s="178">
        <v>1.3912507565692E-3</v>
      </c>
      <c r="I5735" s="178">
        <v>1.5582008473575041E-3</v>
      </c>
      <c r="J5735" s="178" t="s">
        <v>625</v>
      </c>
    </row>
    <row r="5736" spans="1:10" x14ac:dyDescent="0.45">
      <c r="A5736" s="178" t="s">
        <v>567</v>
      </c>
      <c r="B5736" s="178" t="s">
        <v>568</v>
      </c>
      <c r="C5736" s="178">
        <v>2025</v>
      </c>
      <c r="D5736" s="178" t="s">
        <v>336</v>
      </c>
      <c r="E5736" s="178" t="s">
        <v>337</v>
      </c>
      <c r="F5736" s="178" t="s">
        <v>573</v>
      </c>
      <c r="G5736" s="178">
        <v>-47</v>
      </c>
      <c r="H5736" s="178">
        <v>6.5539445495230002E-4</v>
      </c>
      <c r="I5736" s="178">
        <v>7.3404178954657607E-4</v>
      </c>
      <c r="J5736" s="178" t="s">
        <v>625</v>
      </c>
    </row>
    <row r="5737" spans="1:10" x14ac:dyDescent="0.45">
      <c r="A5737" s="178" t="s">
        <v>567</v>
      </c>
      <c r="B5737" s="178" t="s">
        <v>568</v>
      </c>
      <c r="C5737" s="178">
        <v>2025</v>
      </c>
      <c r="D5737" s="178" t="s">
        <v>336</v>
      </c>
      <c r="E5737" s="178" t="s">
        <v>337</v>
      </c>
      <c r="F5737" s="178" t="s">
        <v>573</v>
      </c>
      <c r="G5737" s="178">
        <v>-46</v>
      </c>
      <c r="H5737" s="178">
        <v>3.4145203535445E-3</v>
      </c>
      <c r="I5737" s="178">
        <v>3.8242627959698405E-3</v>
      </c>
      <c r="J5737" s="178" t="s">
        <v>625</v>
      </c>
    </row>
    <row r="5738" spans="1:10" x14ac:dyDescent="0.45">
      <c r="A5738" s="178" t="s">
        <v>567</v>
      </c>
      <c r="B5738" s="178" t="s">
        <v>568</v>
      </c>
      <c r="C5738" s="178">
        <v>2025</v>
      </c>
      <c r="D5738" s="178" t="s">
        <v>336</v>
      </c>
      <c r="E5738" s="178" t="s">
        <v>337</v>
      </c>
      <c r="F5738" s="178" t="s">
        <v>573</v>
      </c>
      <c r="G5738" s="178">
        <v>-44</v>
      </c>
      <c r="H5738" s="178">
        <v>4.2151585221290996E-3</v>
      </c>
      <c r="I5738" s="178">
        <v>4.7209775447845919E-3</v>
      </c>
      <c r="J5738" s="178" t="s">
        <v>625</v>
      </c>
    </row>
    <row r="5739" spans="1:10" x14ac:dyDescent="0.45">
      <c r="A5739" s="178" t="s">
        <v>567</v>
      </c>
      <c r="B5739" s="178" t="s">
        <v>568</v>
      </c>
      <c r="C5739" s="178">
        <v>2025</v>
      </c>
      <c r="D5739" s="178" t="s">
        <v>336</v>
      </c>
      <c r="E5739" s="178" t="s">
        <v>337</v>
      </c>
      <c r="F5739" s="178" t="s">
        <v>573</v>
      </c>
      <c r="G5739" s="178">
        <v>-43</v>
      </c>
      <c r="H5739" s="178">
        <v>1.9133131136186E-3</v>
      </c>
      <c r="I5739" s="178">
        <v>2.1429106872528324E-3</v>
      </c>
      <c r="J5739" s="178" t="s">
        <v>625</v>
      </c>
    </row>
    <row r="5740" spans="1:10" x14ac:dyDescent="0.45">
      <c r="A5740" s="178" t="s">
        <v>567</v>
      </c>
      <c r="B5740" s="178" t="s">
        <v>568</v>
      </c>
      <c r="C5740" s="178">
        <v>2025</v>
      </c>
      <c r="D5740" s="178" t="s">
        <v>336</v>
      </c>
      <c r="E5740" s="178" t="s">
        <v>337</v>
      </c>
      <c r="F5740" s="178" t="s">
        <v>573</v>
      </c>
      <c r="G5740" s="178">
        <v>-42</v>
      </c>
      <c r="H5740" s="178">
        <v>1.2433922966011001E-3</v>
      </c>
      <c r="I5740" s="178">
        <v>1.3925993721932322E-3</v>
      </c>
      <c r="J5740" s="178" t="s">
        <v>625</v>
      </c>
    </row>
    <row r="5741" spans="1:10" x14ac:dyDescent="0.45">
      <c r="A5741" s="178" t="s">
        <v>567</v>
      </c>
      <c r="B5741" s="178" t="s">
        <v>568</v>
      </c>
      <c r="C5741" s="178">
        <v>2025</v>
      </c>
      <c r="D5741" s="178" t="s">
        <v>336</v>
      </c>
      <c r="E5741" s="178" t="s">
        <v>337</v>
      </c>
      <c r="F5741" s="178" t="s">
        <v>573</v>
      </c>
      <c r="G5741" s="178">
        <v>-39</v>
      </c>
      <c r="H5741" s="178">
        <v>6.6787289688359996E-4</v>
      </c>
      <c r="I5741" s="178">
        <v>7.4801764450963199E-4</v>
      </c>
      <c r="J5741" s="178" t="s">
        <v>625</v>
      </c>
    </row>
    <row r="5742" spans="1:10" x14ac:dyDescent="0.45">
      <c r="A5742" s="178" t="s">
        <v>567</v>
      </c>
      <c r="B5742" s="178" t="s">
        <v>568</v>
      </c>
      <c r="C5742" s="178">
        <v>2025</v>
      </c>
      <c r="D5742" s="178" t="s">
        <v>336</v>
      </c>
      <c r="E5742" s="178" t="s">
        <v>337</v>
      </c>
      <c r="F5742" s="178" t="s">
        <v>573</v>
      </c>
      <c r="G5742" s="178">
        <v>-38</v>
      </c>
      <c r="H5742" s="178">
        <v>5.5727059952909999E-4</v>
      </c>
      <c r="I5742" s="178">
        <v>6.2414307147259202E-4</v>
      </c>
      <c r="J5742" s="178" t="s">
        <v>625</v>
      </c>
    </row>
    <row r="5743" spans="1:10" x14ac:dyDescent="0.45">
      <c r="A5743" s="178" t="s">
        <v>567</v>
      </c>
      <c r="B5743" s="178" t="s">
        <v>568</v>
      </c>
      <c r="C5743" s="178">
        <v>2025</v>
      </c>
      <c r="D5743" s="178" t="s">
        <v>336</v>
      </c>
      <c r="E5743" s="178" t="s">
        <v>337</v>
      </c>
      <c r="F5743" s="178" t="s">
        <v>573</v>
      </c>
      <c r="G5743" s="178">
        <v>-36</v>
      </c>
      <c r="H5743" s="178">
        <v>4.0650376467966003E-3</v>
      </c>
      <c r="I5743" s="178">
        <v>4.5528421644121927E-3</v>
      </c>
      <c r="J5743" s="178" t="s">
        <v>625</v>
      </c>
    </row>
    <row r="5744" spans="1:10" x14ac:dyDescent="0.45">
      <c r="A5744" s="178" t="s">
        <v>567</v>
      </c>
      <c r="B5744" s="178" t="s">
        <v>568</v>
      </c>
      <c r="C5744" s="178">
        <v>2025</v>
      </c>
      <c r="D5744" s="178" t="s">
        <v>336</v>
      </c>
      <c r="E5744" s="178" t="s">
        <v>337</v>
      </c>
      <c r="F5744" s="178" t="s">
        <v>573</v>
      </c>
      <c r="G5744" s="178">
        <v>-34</v>
      </c>
      <c r="H5744" s="178">
        <v>4.692007903941E-3</v>
      </c>
      <c r="I5744" s="178">
        <v>5.2550488524139207E-3</v>
      </c>
      <c r="J5744" s="178" t="s">
        <v>625</v>
      </c>
    </row>
    <row r="5745" spans="1:10" x14ac:dyDescent="0.45">
      <c r="A5745" s="178" t="s">
        <v>567</v>
      </c>
      <c r="B5745" s="178" t="s">
        <v>568</v>
      </c>
      <c r="C5745" s="178">
        <v>2025</v>
      </c>
      <c r="D5745" s="178" t="s">
        <v>336</v>
      </c>
      <c r="E5745" s="178" t="s">
        <v>337</v>
      </c>
      <c r="F5745" s="178" t="s">
        <v>573</v>
      </c>
      <c r="G5745" s="178">
        <v>-32</v>
      </c>
      <c r="H5745" s="178">
        <v>5.3569645388050003E-4</v>
      </c>
      <c r="I5745" s="178">
        <v>5.9998002834616012E-4</v>
      </c>
      <c r="J5745" s="178" t="s">
        <v>625</v>
      </c>
    </row>
    <row r="5746" spans="1:10" x14ac:dyDescent="0.45">
      <c r="A5746" s="178" t="s">
        <v>567</v>
      </c>
      <c r="B5746" s="178" t="s">
        <v>568</v>
      </c>
      <c r="C5746" s="178">
        <v>2025</v>
      </c>
      <c r="D5746" s="178" t="s">
        <v>336</v>
      </c>
      <c r="E5746" s="178" t="s">
        <v>337</v>
      </c>
      <c r="F5746" s="178" t="s">
        <v>573</v>
      </c>
      <c r="G5746" s="178">
        <v>-31</v>
      </c>
      <c r="H5746" s="178">
        <v>5.0868868129329997E-4</v>
      </c>
      <c r="I5746" s="178">
        <v>5.6973132304849602E-4</v>
      </c>
      <c r="J5746" s="178" t="s">
        <v>625</v>
      </c>
    </row>
    <row r="5747" spans="1:10" x14ac:dyDescent="0.45">
      <c r="A5747" s="178" t="s">
        <v>567</v>
      </c>
      <c r="B5747" s="178" t="s">
        <v>568</v>
      </c>
      <c r="C5747" s="178">
        <v>2025</v>
      </c>
      <c r="D5747" s="178" t="s">
        <v>336</v>
      </c>
      <c r="E5747" s="178" t="s">
        <v>337</v>
      </c>
      <c r="F5747" s="178" t="s">
        <v>573</v>
      </c>
      <c r="G5747" s="178">
        <v>-30</v>
      </c>
      <c r="H5747" s="178">
        <v>1.4952364144847001E-3</v>
      </c>
      <c r="I5747" s="178">
        <v>1.6746647842228644E-3</v>
      </c>
      <c r="J5747" s="178" t="s">
        <v>625</v>
      </c>
    </row>
    <row r="5748" spans="1:10" x14ac:dyDescent="0.45">
      <c r="A5748" s="178" t="s">
        <v>567</v>
      </c>
      <c r="B5748" s="178" t="s">
        <v>568</v>
      </c>
      <c r="C5748" s="178">
        <v>2025</v>
      </c>
      <c r="D5748" s="178" t="s">
        <v>336</v>
      </c>
      <c r="E5748" s="178" t="s">
        <v>337</v>
      </c>
      <c r="F5748" s="178" t="s">
        <v>573</v>
      </c>
      <c r="G5748" s="178">
        <v>-29</v>
      </c>
      <c r="H5748" s="178">
        <v>1.8864706216846E-3</v>
      </c>
      <c r="I5748" s="178">
        <v>2.1128470962867522E-3</v>
      </c>
      <c r="J5748" s="178" t="s">
        <v>625</v>
      </c>
    </row>
    <row r="5749" spans="1:10" x14ac:dyDescent="0.45">
      <c r="A5749" s="178" t="s">
        <v>567</v>
      </c>
      <c r="B5749" s="178" t="s">
        <v>568</v>
      </c>
      <c r="C5749" s="178">
        <v>2025</v>
      </c>
      <c r="D5749" s="178" t="s">
        <v>336</v>
      </c>
      <c r="E5749" s="178" t="s">
        <v>337</v>
      </c>
      <c r="F5749" s="178" t="s">
        <v>573</v>
      </c>
      <c r="G5749" s="178">
        <v>-28</v>
      </c>
      <c r="H5749" s="178">
        <v>3.0933135421947E-3</v>
      </c>
      <c r="I5749" s="178">
        <v>3.4645111672580646E-3</v>
      </c>
      <c r="J5749" s="178" t="s">
        <v>625</v>
      </c>
    </row>
    <row r="5750" spans="1:10" x14ac:dyDescent="0.45">
      <c r="A5750" s="178" t="s">
        <v>567</v>
      </c>
      <c r="B5750" s="178" t="s">
        <v>568</v>
      </c>
      <c r="C5750" s="178">
        <v>2025</v>
      </c>
      <c r="D5750" s="178" t="s">
        <v>336</v>
      </c>
      <c r="E5750" s="178" t="s">
        <v>337</v>
      </c>
      <c r="F5750" s="178" t="s">
        <v>573</v>
      </c>
      <c r="G5750" s="178">
        <v>-27</v>
      </c>
      <c r="H5750" s="178">
        <v>5.9156893985350004E-4</v>
      </c>
      <c r="I5750" s="178">
        <v>6.6255721263592008E-4</v>
      </c>
      <c r="J5750" s="178" t="s">
        <v>625</v>
      </c>
    </row>
    <row r="5751" spans="1:10" x14ac:dyDescent="0.45">
      <c r="A5751" s="178" t="s">
        <v>567</v>
      </c>
      <c r="B5751" s="178" t="s">
        <v>568</v>
      </c>
      <c r="C5751" s="178">
        <v>2025</v>
      </c>
      <c r="D5751" s="178" t="s">
        <v>336</v>
      </c>
      <c r="E5751" s="178" t="s">
        <v>337</v>
      </c>
      <c r="F5751" s="178" t="s">
        <v>573</v>
      </c>
      <c r="G5751" s="178">
        <v>-23</v>
      </c>
      <c r="H5751" s="178">
        <v>4.9687075079418996E-3</v>
      </c>
      <c r="I5751" s="178">
        <v>5.5649524088949281E-3</v>
      </c>
      <c r="J5751" s="178" t="s">
        <v>625</v>
      </c>
    </row>
    <row r="5752" spans="1:10" x14ac:dyDescent="0.45">
      <c r="A5752" s="178" t="s">
        <v>567</v>
      </c>
      <c r="B5752" s="178" t="s">
        <v>568</v>
      </c>
      <c r="C5752" s="178">
        <v>2025</v>
      </c>
      <c r="D5752" s="178" t="s">
        <v>336</v>
      </c>
      <c r="E5752" s="178" t="s">
        <v>337</v>
      </c>
      <c r="F5752" s="178" t="s">
        <v>573</v>
      </c>
      <c r="G5752" s="178">
        <v>-22</v>
      </c>
      <c r="H5752" s="178">
        <v>4.3167875846847996E-3</v>
      </c>
      <c r="I5752" s="178">
        <v>4.8348020948469758E-3</v>
      </c>
      <c r="J5752" s="178" t="s">
        <v>625</v>
      </c>
    </row>
    <row r="5753" spans="1:10" x14ac:dyDescent="0.45">
      <c r="A5753" s="178" t="s">
        <v>567</v>
      </c>
      <c r="B5753" s="178" t="s">
        <v>568</v>
      </c>
      <c r="C5753" s="178">
        <v>2025</v>
      </c>
      <c r="D5753" s="178" t="s">
        <v>336</v>
      </c>
      <c r="E5753" s="178" t="s">
        <v>337</v>
      </c>
      <c r="F5753" s="178" t="s">
        <v>573</v>
      </c>
      <c r="G5753" s="178">
        <v>-20</v>
      </c>
      <c r="H5753" s="178">
        <v>9.4069953775030005E-4</v>
      </c>
      <c r="I5753" s="178">
        <v>1.0535834822803362E-3</v>
      </c>
      <c r="J5753" s="178" t="s">
        <v>625</v>
      </c>
    </row>
    <row r="5754" spans="1:10" x14ac:dyDescent="0.45">
      <c r="A5754" s="178" t="s">
        <v>567</v>
      </c>
      <c r="B5754" s="178" t="s">
        <v>568</v>
      </c>
      <c r="C5754" s="178">
        <v>2025</v>
      </c>
      <c r="D5754" s="178" t="s">
        <v>336</v>
      </c>
      <c r="E5754" s="178" t="s">
        <v>337</v>
      </c>
      <c r="F5754" s="178" t="s">
        <v>573</v>
      </c>
      <c r="G5754" s="178">
        <v>-19</v>
      </c>
      <c r="H5754" s="178">
        <v>1.4128824695945001E-3</v>
      </c>
      <c r="I5754" s="178">
        <v>1.5824283659458401E-3</v>
      </c>
      <c r="J5754" s="178" t="s">
        <v>625</v>
      </c>
    </row>
    <row r="5755" spans="1:10" x14ac:dyDescent="0.45">
      <c r="A5755" s="178" t="s">
        <v>567</v>
      </c>
      <c r="B5755" s="178" t="s">
        <v>568</v>
      </c>
      <c r="C5755" s="178">
        <v>2025</v>
      </c>
      <c r="D5755" s="178" t="s">
        <v>336</v>
      </c>
      <c r="E5755" s="178" t="s">
        <v>337</v>
      </c>
      <c r="F5755" s="178" t="s">
        <v>573</v>
      </c>
      <c r="G5755" s="178">
        <v>-18</v>
      </c>
      <c r="H5755" s="178">
        <v>1.4328290708363E-3</v>
      </c>
      <c r="I5755" s="178">
        <v>1.6047685593366561E-3</v>
      </c>
      <c r="J5755" s="178" t="s">
        <v>625</v>
      </c>
    </row>
    <row r="5756" spans="1:10" x14ac:dyDescent="0.45">
      <c r="A5756" s="178" t="s">
        <v>567</v>
      </c>
      <c r="B5756" s="178" t="s">
        <v>568</v>
      </c>
      <c r="C5756" s="178">
        <v>2025</v>
      </c>
      <c r="D5756" s="178" t="s">
        <v>336</v>
      </c>
      <c r="E5756" s="178" t="s">
        <v>337</v>
      </c>
      <c r="F5756" s="178" t="s">
        <v>573</v>
      </c>
      <c r="G5756" s="178">
        <v>-15</v>
      </c>
      <c r="H5756" s="178">
        <v>2.4458988336845998E-3</v>
      </c>
      <c r="I5756" s="178">
        <v>2.739406693726752E-3</v>
      </c>
      <c r="J5756" s="178" t="s">
        <v>625</v>
      </c>
    </row>
    <row r="5757" spans="1:10" x14ac:dyDescent="0.45">
      <c r="A5757" s="178" t="s">
        <v>567</v>
      </c>
      <c r="B5757" s="178" t="s">
        <v>568</v>
      </c>
      <c r="C5757" s="178">
        <v>2025</v>
      </c>
      <c r="D5757" s="178" t="s">
        <v>336</v>
      </c>
      <c r="E5757" s="178" t="s">
        <v>337</v>
      </c>
      <c r="F5757" s="178" t="s">
        <v>573</v>
      </c>
      <c r="G5757" s="178">
        <v>-13</v>
      </c>
      <c r="H5757" s="178">
        <v>1.2400906125548999E-3</v>
      </c>
      <c r="I5757" s="178">
        <v>1.388901486061488E-3</v>
      </c>
      <c r="J5757" s="178" t="s">
        <v>625</v>
      </c>
    </row>
    <row r="5758" spans="1:10" x14ac:dyDescent="0.45">
      <c r="A5758" s="178" t="s">
        <v>567</v>
      </c>
      <c r="B5758" s="178" t="s">
        <v>568</v>
      </c>
      <c r="C5758" s="178">
        <v>2025</v>
      </c>
      <c r="D5758" s="178" t="s">
        <v>336</v>
      </c>
      <c r="E5758" s="178" t="s">
        <v>337</v>
      </c>
      <c r="F5758" s="178" t="s">
        <v>573</v>
      </c>
      <c r="G5758" s="178">
        <v>-11</v>
      </c>
      <c r="H5758" s="178">
        <v>1.3735129614360999E-3</v>
      </c>
      <c r="I5758" s="178">
        <v>1.5383345168084321E-3</v>
      </c>
      <c r="J5758" s="178" t="s">
        <v>625</v>
      </c>
    </row>
    <row r="5759" spans="1:10" x14ac:dyDescent="0.45">
      <c r="A5759" s="178" t="s">
        <v>567</v>
      </c>
      <c r="B5759" s="178" t="s">
        <v>568</v>
      </c>
      <c r="C5759" s="178">
        <v>2025</v>
      </c>
      <c r="D5759" s="178" t="s">
        <v>336</v>
      </c>
      <c r="E5759" s="178" t="s">
        <v>337</v>
      </c>
      <c r="F5759" s="178" t="s">
        <v>573</v>
      </c>
      <c r="G5759" s="178">
        <v>-10</v>
      </c>
      <c r="H5759" s="178">
        <v>4.3857548735100002E-4</v>
      </c>
      <c r="I5759" s="178">
        <v>4.912045458331201E-4</v>
      </c>
      <c r="J5759" s="178" t="s">
        <v>625</v>
      </c>
    </row>
    <row r="5760" spans="1:10" x14ac:dyDescent="0.45">
      <c r="A5760" s="178" t="s">
        <v>567</v>
      </c>
      <c r="B5760" s="178" t="s">
        <v>568</v>
      </c>
      <c r="C5760" s="178">
        <v>2025</v>
      </c>
      <c r="D5760" s="178" t="s">
        <v>336</v>
      </c>
      <c r="E5760" s="178" t="s">
        <v>337</v>
      </c>
      <c r="F5760" s="178" t="s">
        <v>573</v>
      </c>
      <c r="G5760" s="178">
        <v>-9</v>
      </c>
      <c r="H5760" s="178">
        <v>6.7349127493800001E-4</v>
      </c>
      <c r="I5760" s="178">
        <v>7.5431022793056007E-4</v>
      </c>
      <c r="J5760" s="178" t="s">
        <v>625</v>
      </c>
    </row>
    <row r="5761" spans="1:10" x14ac:dyDescent="0.45">
      <c r="A5761" s="178" t="s">
        <v>567</v>
      </c>
      <c r="B5761" s="178" t="s">
        <v>568</v>
      </c>
      <c r="C5761" s="178">
        <v>2025</v>
      </c>
      <c r="D5761" s="178" t="s">
        <v>336</v>
      </c>
      <c r="E5761" s="178" t="s">
        <v>337</v>
      </c>
      <c r="F5761" s="178" t="s">
        <v>573</v>
      </c>
      <c r="G5761" s="178">
        <v>-6</v>
      </c>
      <c r="H5761" s="178">
        <v>1.8543200567365001E-3</v>
      </c>
      <c r="I5761" s="178">
        <v>2.0768384635448801E-3</v>
      </c>
      <c r="J5761" s="178" t="s">
        <v>625</v>
      </c>
    </row>
    <row r="5762" spans="1:10" x14ac:dyDescent="0.45">
      <c r="A5762" s="178" t="s">
        <v>567</v>
      </c>
      <c r="B5762" s="178" t="s">
        <v>568</v>
      </c>
      <c r="C5762" s="178">
        <v>2025</v>
      </c>
      <c r="D5762" s="178" t="s">
        <v>336</v>
      </c>
      <c r="E5762" s="178" t="s">
        <v>337</v>
      </c>
      <c r="F5762" s="178" t="s">
        <v>573</v>
      </c>
      <c r="G5762" s="178">
        <v>-5</v>
      </c>
      <c r="H5762" s="178">
        <v>1.1238837614655E-3</v>
      </c>
      <c r="I5762" s="178">
        <v>1.2587498128413602E-3</v>
      </c>
      <c r="J5762" s="178" t="s">
        <v>625</v>
      </c>
    </row>
    <row r="5763" spans="1:10" x14ac:dyDescent="0.45">
      <c r="A5763" s="178" t="s">
        <v>567</v>
      </c>
      <c r="B5763" s="178" t="s">
        <v>568</v>
      </c>
      <c r="C5763" s="178">
        <v>2025</v>
      </c>
      <c r="D5763" s="178" t="s">
        <v>336</v>
      </c>
      <c r="E5763" s="178" t="s">
        <v>337</v>
      </c>
      <c r="F5763" s="178" t="s">
        <v>573</v>
      </c>
      <c r="G5763" s="178">
        <v>-4</v>
      </c>
      <c r="H5763" s="178">
        <v>8.5882475832479998E-4</v>
      </c>
      <c r="I5763" s="178">
        <v>9.6188372932377603E-4</v>
      </c>
      <c r="J5763" s="178" t="s">
        <v>625</v>
      </c>
    </row>
    <row r="5764" spans="1:10" x14ac:dyDescent="0.45">
      <c r="A5764" s="178" t="s">
        <v>567</v>
      </c>
      <c r="B5764" s="178" t="s">
        <v>568</v>
      </c>
      <c r="C5764" s="178">
        <v>2025</v>
      </c>
      <c r="D5764" s="178" t="s">
        <v>336</v>
      </c>
      <c r="E5764" s="178" t="s">
        <v>337</v>
      </c>
      <c r="F5764" s="178" t="s">
        <v>573</v>
      </c>
      <c r="G5764" s="178">
        <v>-3</v>
      </c>
      <c r="H5764" s="178">
        <v>4.9764110008249996E-4</v>
      </c>
      <c r="I5764" s="178">
        <v>5.5735803209240001E-4</v>
      </c>
      <c r="J5764" s="178" t="s">
        <v>625</v>
      </c>
    </row>
    <row r="5765" spans="1:10" x14ac:dyDescent="0.45">
      <c r="A5765" s="178" t="s">
        <v>567</v>
      </c>
      <c r="B5765" s="178" t="s">
        <v>568</v>
      </c>
      <c r="C5765" s="178">
        <v>2025</v>
      </c>
      <c r="D5765" s="178" t="s">
        <v>336</v>
      </c>
      <c r="E5765" s="178" t="s">
        <v>337</v>
      </c>
      <c r="F5765" s="178" t="s">
        <v>573</v>
      </c>
      <c r="G5765" s="178">
        <v>-2</v>
      </c>
      <c r="H5765" s="178">
        <v>4.6576012391599998E-4</v>
      </c>
      <c r="I5765" s="178">
        <v>5.2165133878592004E-4</v>
      </c>
      <c r="J5765" s="178" t="s">
        <v>625</v>
      </c>
    </row>
    <row r="5766" spans="1:10" x14ac:dyDescent="0.45">
      <c r="A5766" s="178" t="s">
        <v>567</v>
      </c>
      <c r="B5766" s="178" t="s">
        <v>568</v>
      </c>
      <c r="C5766" s="178">
        <v>2025</v>
      </c>
      <c r="D5766" s="178" t="s">
        <v>336</v>
      </c>
      <c r="E5766" s="178" t="s">
        <v>337</v>
      </c>
      <c r="F5766" s="178" t="s">
        <v>572</v>
      </c>
      <c r="G5766" s="178">
        <v>-1</v>
      </c>
      <c r="H5766" s="178">
        <v>9.2537538148459997E-4</v>
      </c>
      <c r="I5766" s="178">
        <v>1.036420427262752E-3</v>
      </c>
      <c r="J5766" s="178" t="s">
        <v>625</v>
      </c>
    </row>
    <row r="5767" spans="1:10" x14ac:dyDescent="0.45">
      <c r="A5767" s="178" t="s">
        <v>567</v>
      </c>
      <c r="B5767" s="178" t="s">
        <v>568</v>
      </c>
      <c r="C5767" s="178">
        <v>2025</v>
      </c>
      <c r="D5767" s="178" t="s">
        <v>336</v>
      </c>
      <c r="E5767" s="178" t="s">
        <v>337</v>
      </c>
      <c r="F5767" s="178" t="s">
        <v>573</v>
      </c>
      <c r="G5767" s="178">
        <v>-1</v>
      </c>
      <c r="H5767" s="178">
        <v>8.3593855379150001E-4</v>
      </c>
      <c r="I5767" s="178">
        <v>9.362511802464801E-4</v>
      </c>
      <c r="J5767" s="178" t="s">
        <v>625</v>
      </c>
    </row>
    <row r="5768" spans="1:10" x14ac:dyDescent="0.45">
      <c r="A5768" s="178" t="s">
        <v>567</v>
      </c>
      <c r="B5768" s="178" t="s">
        <v>568</v>
      </c>
      <c r="C5768" s="178">
        <v>2025</v>
      </c>
      <c r="D5768" s="178" t="s">
        <v>336</v>
      </c>
      <c r="E5768" s="178" t="s">
        <v>337</v>
      </c>
      <c r="F5768" s="178" t="s">
        <v>572</v>
      </c>
      <c r="G5768" s="178">
        <v>0</v>
      </c>
      <c r="H5768" s="178">
        <v>5.5126968072727002E-3</v>
      </c>
      <c r="I5768" s="178">
        <v>6.1742204241454247E-3</v>
      </c>
      <c r="J5768" s="178" t="s">
        <v>625</v>
      </c>
    </row>
    <row r="5769" spans="1:10" x14ac:dyDescent="0.45">
      <c r="A5769" s="178" t="s">
        <v>567</v>
      </c>
      <c r="B5769" s="178" t="s">
        <v>568</v>
      </c>
      <c r="C5769" s="178">
        <v>2025</v>
      </c>
      <c r="D5769" s="178" t="s">
        <v>336</v>
      </c>
      <c r="E5769" s="178" t="s">
        <v>337</v>
      </c>
      <c r="F5769" s="178" t="s">
        <v>572</v>
      </c>
      <c r="G5769" s="178">
        <v>1</v>
      </c>
      <c r="H5769" s="178">
        <v>1.25246090465225E-2</v>
      </c>
      <c r="I5769" s="178">
        <v>1.4027562132105202E-2</v>
      </c>
      <c r="J5769" s="178" t="s">
        <v>625</v>
      </c>
    </row>
    <row r="5770" spans="1:10" x14ac:dyDescent="0.45">
      <c r="A5770" s="178" t="s">
        <v>567</v>
      </c>
      <c r="B5770" s="178" t="s">
        <v>568</v>
      </c>
      <c r="C5770" s="178">
        <v>2025</v>
      </c>
      <c r="D5770" s="178" t="s">
        <v>336</v>
      </c>
      <c r="E5770" s="178" t="s">
        <v>337</v>
      </c>
      <c r="F5770" s="178" t="s">
        <v>570</v>
      </c>
      <c r="G5770" s="178">
        <v>1</v>
      </c>
      <c r="H5770" s="178">
        <v>1.6158977523446001E-3</v>
      </c>
      <c r="I5770" s="178">
        <v>1.8098054826259523E-3</v>
      </c>
      <c r="J5770" s="178" t="s">
        <v>625</v>
      </c>
    </row>
    <row r="5771" spans="1:10" x14ac:dyDescent="0.45">
      <c r="A5771" s="178" t="s">
        <v>567</v>
      </c>
      <c r="B5771" s="178" t="s">
        <v>568</v>
      </c>
      <c r="C5771" s="178">
        <v>2025</v>
      </c>
      <c r="D5771" s="178" t="s">
        <v>336</v>
      </c>
      <c r="E5771" s="178" t="s">
        <v>337</v>
      </c>
      <c r="F5771" s="178" t="s">
        <v>570</v>
      </c>
      <c r="G5771" s="178">
        <v>2</v>
      </c>
      <c r="H5771" s="178">
        <v>4.6910666860639997E-3</v>
      </c>
      <c r="I5771" s="178">
        <v>5.2539946883916801E-3</v>
      </c>
      <c r="J5771" s="178" t="s">
        <v>625</v>
      </c>
    </row>
    <row r="5772" spans="1:10" x14ac:dyDescent="0.45">
      <c r="A5772" s="178" t="s">
        <v>567</v>
      </c>
      <c r="B5772" s="178" t="s">
        <v>568</v>
      </c>
      <c r="C5772" s="178">
        <v>2025</v>
      </c>
      <c r="D5772" s="178" t="s">
        <v>336</v>
      </c>
      <c r="E5772" s="178" t="s">
        <v>337</v>
      </c>
      <c r="F5772" s="178" t="s">
        <v>572</v>
      </c>
      <c r="G5772" s="178">
        <v>2</v>
      </c>
      <c r="H5772" s="178">
        <v>2.2546646941918901E-2</v>
      </c>
      <c r="I5772" s="178">
        <v>2.5252244574949172E-2</v>
      </c>
      <c r="J5772" s="178" t="s">
        <v>625</v>
      </c>
    </row>
    <row r="5773" spans="1:10" x14ac:dyDescent="0.45">
      <c r="A5773" s="178" t="s">
        <v>567</v>
      </c>
      <c r="B5773" s="178" t="s">
        <v>568</v>
      </c>
      <c r="C5773" s="178">
        <v>2025</v>
      </c>
      <c r="D5773" s="178" t="s">
        <v>336</v>
      </c>
      <c r="E5773" s="178" t="s">
        <v>337</v>
      </c>
      <c r="F5773" s="178" t="s">
        <v>570</v>
      </c>
      <c r="G5773" s="178">
        <v>3</v>
      </c>
      <c r="H5773" s="178">
        <v>6.6898807417601E-3</v>
      </c>
      <c r="I5773" s="178">
        <v>7.492666430771313E-3</v>
      </c>
      <c r="J5773" s="178" t="s">
        <v>625</v>
      </c>
    </row>
    <row r="5774" spans="1:10" x14ac:dyDescent="0.45">
      <c r="A5774" s="178" t="s">
        <v>567</v>
      </c>
      <c r="B5774" s="178" t="s">
        <v>568</v>
      </c>
      <c r="C5774" s="178">
        <v>2025</v>
      </c>
      <c r="D5774" s="178" t="s">
        <v>336</v>
      </c>
      <c r="E5774" s="178" t="s">
        <v>337</v>
      </c>
      <c r="F5774" s="178" t="s">
        <v>569</v>
      </c>
      <c r="G5774" s="178">
        <v>3</v>
      </c>
      <c r="H5774" s="178">
        <v>1.93907730281353E-2</v>
      </c>
      <c r="I5774" s="178">
        <v>2.1717665791511537E-2</v>
      </c>
      <c r="J5774" s="178" t="s">
        <v>625</v>
      </c>
    </row>
    <row r="5775" spans="1:10" x14ac:dyDescent="0.45">
      <c r="A5775" s="178" t="s">
        <v>567</v>
      </c>
      <c r="B5775" s="178" t="s">
        <v>568</v>
      </c>
      <c r="C5775" s="178">
        <v>2025</v>
      </c>
      <c r="D5775" s="178" t="s">
        <v>336</v>
      </c>
      <c r="E5775" s="178" t="s">
        <v>337</v>
      </c>
      <c r="F5775" s="178" t="s">
        <v>572</v>
      </c>
      <c r="G5775" s="178">
        <v>3</v>
      </c>
      <c r="H5775" s="178">
        <v>1.6191802249522901E-2</v>
      </c>
      <c r="I5775" s="178">
        <v>1.8134818519465652E-2</v>
      </c>
      <c r="J5775" s="178" t="s">
        <v>625</v>
      </c>
    </row>
    <row r="5776" spans="1:10" x14ac:dyDescent="0.45">
      <c r="A5776" s="178" t="s">
        <v>567</v>
      </c>
      <c r="B5776" s="178" t="s">
        <v>568</v>
      </c>
      <c r="C5776" s="178">
        <v>2025</v>
      </c>
      <c r="D5776" s="178" t="s">
        <v>336</v>
      </c>
      <c r="E5776" s="178" t="s">
        <v>337</v>
      </c>
      <c r="F5776" s="178" t="s">
        <v>571</v>
      </c>
      <c r="G5776" s="178">
        <v>3</v>
      </c>
      <c r="H5776" s="178">
        <v>3.1692936317995E-3</v>
      </c>
      <c r="I5776" s="178">
        <v>3.5496088676154401E-3</v>
      </c>
      <c r="J5776" s="178" t="s">
        <v>625</v>
      </c>
    </row>
    <row r="5777" spans="1:10" x14ac:dyDescent="0.45">
      <c r="A5777" s="178" t="s">
        <v>567</v>
      </c>
      <c r="B5777" s="178" t="s">
        <v>568</v>
      </c>
      <c r="C5777" s="178">
        <v>2025</v>
      </c>
      <c r="D5777" s="178" t="s">
        <v>336</v>
      </c>
      <c r="E5777" s="178" t="s">
        <v>337</v>
      </c>
      <c r="F5777" s="178" t="s">
        <v>574</v>
      </c>
      <c r="G5777" s="178">
        <v>3</v>
      </c>
      <c r="H5777" s="178">
        <v>0.32200479693710798</v>
      </c>
      <c r="I5777" s="178">
        <v>0.36064537256956097</v>
      </c>
      <c r="J5777" s="178" t="s">
        <v>626</v>
      </c>
    </row>
    <row r="5778" spans="1:10" x14ac:dyDescent="0.45">
      <c r="A5778" s="178" t="s">
        <v>567</v>
      </c>
      <c r="B5778" s="178" t="s">
        <v>568</v>
      </c>
      <c r="C5778" s="178">
        <v>2025</v>
      </c>
      <c r="D5778" s="178" t="s">
        <v>336</v>
      </c>
      <c r="E5778" s="178" t="s">
        <v>337</v>
      </c>
      <c r="F5778" s="178" t="s">
        <v>569</v>
      </c>
      <c r="G5778" s="178">
        <v>4</v>
      </c>
      <c r="H5778" s="178">
        <v>9.0452196076512295E-2</v>
      </c>
      <c r="I5778" s="178">
        <v>0.10130645960569377</v>
      </c>
      <c r="J5778" s="178" t="s">
        <v>625</v>
      </c>
    </row>
    <row r="5779" spans="1:10" x14ac:dyDescent="0.45">
      <c r="A5779" s="178" t="s">
        <v>567</v>
      </c>
      <c r="B5779" s="178" t="s">
        <v>568</v>
      </c>
      <c r="C5779" s="178">
        <v>2025</v>
      </c>
      <c r="D5779" s="178" t="s">
        <v>336</v>
      </c>
      <c r="E5779" s="178" t="s">
        <v>337</v>
      </c>
      <c r="F5779" s="178" t="s">
        <v>571</v>
      </c>
      <c r="G5779" s="178">
        <v>4</v>
      </c>
      <c r="H5779" s="178">
        <v>4.6339983120560597E-2</v>
      </c>
      <c r="I5779" s="178">
        <v>5.1900781095027874E-2</v>
      </c>
      <c r="J5779" s="178" t="s">
        <v>625</v>
      </c>
    </row>
    <row r="5780" spans="1:10" x14ac:dyDescent="0.45">
      <c r="A5780" s="178" t="s">
        <v>567</v>
      </c>
      <c r="B5780" s="178" t="s">
        <v>568</v>
      </c>
      <c r="C5780" s="178">
        <v>2025</v>
      </c>
      <c r="D5780" s="178" t="s">
        <v>336</v>
      </c>
      <c r="E5780" s="178" t="s">
        <v>337</v>
      </c>
      <c r="F5780" s="178" t="s">
        <v>572</v>
      </c>
      <c r="G5780" s="178">
        <v>4</v>
      </c>
      <c r="H5780" s="178">
        <v>9.4041380798443996E-3</v>
      </c>
      <c r="I5780" s="178">
        <v>1.0532634649425729E-2</v>
      </c>
      <c r="J5780" s="178" t="s">
        <v>625</v>
      </c>
    </row>
    <row r="5781" spans="1:10" x14ac:dyDescent="0.45">
      <c r="A5781" s="178" t="s">
        <v>567</v>
      </c>
      <c r="B5781" s="178" t="s">
        <v>568</v>
      </c>
      <c r="C5781" s="178">
        <v>2025</v>
      </c>
      <c r="D5781" s="178" t="s">
        <v>336</v>
      </c>
      <c r="E5781" s="178" t="s">
        <v>337</v>
      </c>
      <c r="F5781" s="178" t="s">
        <v>574</v>
      </c>
      <c r="G5781" s="178">
        <v>4</v>
      </c>
      <c r="H5781" s="178">
        <v>0.72218379750847805</v>
      </c>
      <c r="I5781" s="178">
        <v>0.80884585320949554</v>
      </c>
      <c r="J5781" s="178" t="s">
        <v>626</v>
      </c>
    </row>
    <row r="5782" spans="1:10" x14ac:dyDescent="0.45">
      <c r="A5782" s="178" t="s">
        <v>567</v>
      </c>
      <c r="B5782" s="178" t="s">
        <v>568</v>
      </c>
      <c r="C5782" s="178">
        <v>2025</v>
      </c>
      <c r="D5782" s="178" t="s">
        <v>336</v>
      </c>
      <c r="E5782" s="178" t="s">
        <v>337</v>
      </c>
      <c r="F5782" s="178" t="s">
        <v>570</v>
      </c>
      <c r="G5782" s="178">
        <v>4</v>
      </c>
      <c r="H5782" s="178">
        <v>1.37065426679328E-2</v>
      </c>
      <c r="I5782" s="178">
        <v>1.5351327788084738E-2</v>
      </c>
      <c r="J5782" s="178" t="s">
        <v>625</v>
      </c>
    </row>
    <row r="5783" spans="1:10" x14ac:dyDescent="0.45">
      <c r="A5783" s="178" t="s">
        <v>567</v>
      </c>
      <c r="B5783" s="178" t="s">
        <v>568</v>
      </c>
      <c r="C5783" s="178">
        <v>2025</v>
      </c>
      <c r="D5783" s="178" t="s">
        <v>336</v>
      </c>
      <c r="E5783" s="178" t="s">
        <v>337</v>
      </c>
      <c r="F5783" s="178" t="s">
        <v>573</v>
      </c>
      <c r="G5783" s="178">
        <v>4</v>
      </c>
      <c r="H5783" s="178">
        <v>1.1062026023865E-3</v>
      </c>
      <c r="I5783" s="178">
        <v>1.2389469146728801E-3</v>
      </c>
      <c r="J5783" s="178" t="s">
        <v>625</v>
      </c>
    </row>
    <row r="5784" spans="1:10" x14ac:dyDescent="0.45">
      <c r="A5784" s="178" t="s">
        <v>567</v>
      </c>
      <c r="B5784" s="178" t="s">
        <v>568</v>
      </c>
      <c r="C5784" s="178">
        <v>2025</v>
      </c>
      <c r="D5784" s="178" t="s">
        <v>336</v>
      </c>
      <c r="E5784" s="178" t="s">
        <v>337</v>
      </c>
      <c r="F5784" s="178" t="s">
        <v>571</v>
      </c>
      <c r="G5784" s="178">
        <v>5</v>
      </c>
      <c r="H5784" s="178">
        <v>4.9388356273993801E-2</v>
      </c>
      <c r="I5784" s="178">
        <v>5.5314959026873063E-2</v>
      </c>
      <c r="J5784" s="178" t="s">
        <v>625</v>
      </c>
    </row>
    <row r="5785" spans="1:10" x14ac:dyDescent="0.45">
      <c r="A5785" s="178" t="s">
        <v>567</v>
      </c>
      <c r="B5785" s="178" t="s">
        <v>568</v>
      </c>
      <c r="C5785" s="178">
        <v>2025</v>
      </c>
      <c r="D5785" s="178" t="s">
        <v>336</v>
      </c>
      <c r="E5785" s="178" t="s">
        <v>337</v>
      </c>
      <c r="F5785" s="178" t="s">
        <v>569</v>
      </c>
      <c r="G5785" s="178">
        <v>5</v>
      </c>
      <c r="H5785" s="178">
        <v>0.29384259786456801</v>
      </c>
      <c r="I5785" s="178">
        <v>0.3291037096083162</v>
      </c>
      <c r="J5785" s="178" t="s">
        <v>625</v>
      </c>
    </row>
    <row r="5786" spans="1:10" x14ac:dyDescent="0.45">
      <c r="A5786" s="178" t="s">
        <v>567</v>
      </c>
      <c r="B5786" s="178" t="s">
        <v>568</v>
      </c>
      <c r="C5786" s="178">
        <v>2025</v>
      </c>
      <c r="D5786" s="178" t="s">
        <v>336</v>
      </c>
      <c r="E5786" s="178" t="s">
        <v>337</v>
      </c>
      <c r="F5786" s="178" t="s">
        <v>574</v>
      </c>
      <c r="G5786" s="178">
        <v>5</v>
      </c>
      <c r="H5786" s="178">
        <v>0.259475118946284</v>
      </c>
      <c r="I5786" s="178">
        <v>0.29061213321983809</v>
      </c>
      <c r="J5786" s="178" t="s">
        <v>626</v>
      </c>
    </row>
    <row r="5787" spans="1:10" x14ac:dyDescent="0.45">
      <c r="A5787" s="178" t="s">
        <v>567</v>
      </c>
      <c r="B5787" s="178" t="s">
        <v>568</v>
      </c>
      <c r="C5787" s="178">
        <v>2025</v>
      </c>
      <c r="D5787" s="178" t="s">
        <v>336</v>
      </c>
      <c r="E5787" s="178" t="s">
        <v>337</v>
      </c>
      <c r="F5787" s="178" t="s">
        <v>572</v>
      </c>
      <c r="G5787" s="178">
        <v>5</v>
      </c>
      <c r="H5787" s="178">
        <v>9.9031017161906008E-3</v>
      </c>
      <c r="I5787" s="178">
        <v>1.1091473922133475E-2</v>
      </c>
      <c r="J5787" s="178" t="s">
        <v>625</v>
      </c>
    </row>
    <row r="5788" spans="1:10" x14ac:dyDescent="0.45">
      <c r="A5788" s="178" t="s">
        <v>567</v>
      </c>
      <c r="B5788" s="178" t="s">
        <v>568</v>
      </c>
      <c r="C5788" s="178">
        <v>2025</v>
      </c>
      <c r="D5788" s="178" t="s">
        <v>336</v>
      </c>
      <c r="E5788" s="178" t="s">
        <v>337</v>
      </c>
      <c r="F5788" s="178" t="s">
        <v>570</v>
      </c>
      <c r="G5788" s="178">
        <v>5</v>
      </c>
      <c r="H5788" s="178">
        <v>1.85663104639389E-2</v>
      </c>
      <c r="I5788" s="178">
        <v>2.079426771961157E-2</v>
      </c>
      <c r="J5788" s="178" t="s">
        <v>625</v>
      </c>
    </row>
    <row r="5789" spans="1:10" x14ac:dyDescent="0.45">
      <c r="A5789" s="178" t="s">
        <v>567</v>
      </c>
      <c r="B5789" s="178" t="s">
        <v>568</v>
      </c>
      <c r="C5789" s="178">
        <v>2025</v>
      </c>
      <c r="D5789" s="178" t="s">
        <v>336</v>
      </c>
      <c r="E5789" s="178" t="s">
        <v>337</v>
      </c>
      <c r="F5789" s="178" t="s">
        <v>569</v>
      </c>
      <c r="G5789" s="178">
        <v>6</v>
      </c>
      <c r="H5789" s="178">
        <v>0.38966563809663002</v>
      </c>
      <c r="I5789" s="178">
        <v>0.43642551466822566</v>
      </c>
      <c r="J5789" s="178" t="s">
        <v>625</v>
      </c>
    </row>
    <row r="5790" spans="1:10" x14ac:dyDescent="0.45">
      <c r="A5790" s="178" t="s">
        <v>567</v>
      </c>
      <c r="B5790" s="178" t="s">
        <v>568</v>
      </c>
      <c r="C5790" s="178">
        <v>2025</v>
      </c>
      <c r="D5790" s="178" t="s">
        <v>336</v>
      </c>
      <c r="E5790" s="178" t="s">
        <v>337</v>
      </c>
      <c r="F5790" s="178" t="s">
        <v>573</v>
      </c>
      <c r="G5790" s="178">
        <v>6</v>
      </c>
      <c r="H5790" s="178">
        <v>8.8181660976260001E-4</v>
      </c>
      <c r="I5790" s="178">
        <v>9.8763460293411218E-4</v>
      </c>
      <c r="J5790" s="178" t="s">
        <v>625</v>
      </c>
    </row>
    <row r="5791" spans="1:10" x14ac:dyDescent="0.45">
      <c r="A5791" s="178" t="s">
        <v>567</v>
      </c>
      <c r="B5791" s="178" t="s">
        <v>568</v>
      </c>
      <c r="C5791" s="178">
        <v>2025</v>
      </c>
      <c r="D5791" s="178" t="s">
        <v>336</v>
      </c>
      <c r="E5791" s="178" t="s">
        <v>337</v>
      </c>
      <c r="F5791" s="178" t="s">
        <v>570</v>
      </c>
      <c r="G5791" s="178">
        <v>6</v>
      </c>
      <c r="H5791" s="178">
        <v>2.08520191372372E-2</v>
      </c>
      <c r="I5791" s="178">
        <v>2.3354261433705666E-2</v>
      </c>
      <c r="J5791" s="178" t="s">
        <v>625</v>
      </c>
    </row>
    <row r="5792" spans="1:10" x14ac:dyDescent="0.45">
      <c r="A5792" s="178" t="s">
        <v>567</v>
      </c>
      <c r="B5792" s="178" t="s">
        <v>568</v>
      </c>
      <c r="C5792" s="178">
        <v>2025</v>
      </c>
      <c r="D5792" s="178" t="s">
        <v>336</v>
      </c>
      <c r="E5792" s="178" t="s">
        <v>337</v>
      </c>
      <c r="F5792" s="178" t="s">
        <v>571</v>
      </c>
      <c r="G5792" s="178">
        <v>6</v>
      </c>
      <c r="H5792" s="178">
        <v>2.5490546599030502E-2</v>
      </c>
      <c r="I5792" s="178">
        <v>2.8549412190914166E-2</v>
      </c>
      <c r="J5792" s="178" t="s">
        <v>625</v>
      </c>
    </row>
    <row r="5793" spans="1:10" x14ac:dyDescent="0.45">
      <c r="A5793" s="178" t="s">
        <v>567</v>
      </c>
      <c r="B5793" s="178" t="s">
        <v>568</v>
      </c>
      <c r="C5793" s="178">
        <v>2025</v>
      </c>
      <c r="D5793" s="178" t="s">
        <v>336</v>
      </c>
      <c r="E5793" s="178" t="s">
        <v>337</v>
      </c>
      <c r="F5793" s="178" t="s">
        <v>572</v>
      </c>
      <c r="G5793" s="178">
        <v>6</v>
      </c>
      <c r="H5793" s="178">
        <v>7.1380355802829996E-3</v>
      </c>
      <c r="I5793" s="178">
        <v>7.9945998499169595E-3</v>
      </c>
      <c r="J5793" s="178" t="s">
        <v>625</v>
      </c>
    </row>
    <row r="5794" spans="1:10" x14ac:dyDescent="0.45">
      <c r="A5794" s="178" t="s">
        <v>567</v>
      </c>
      <c r="B5794" s="178" t="s">
        <v>568</v>
      </c>
      <c r="C5794" s="178">
        <v>2025</v>
      </c>
      <c r="D5794" s="178" t="s">
        <v>336</v>
      </c>
      <c r="E5794" s="178" t="s">
        <v>337</v>
      </c>
      <c r="F5794" s="178" t="s">
        <v>574</v>
      </c>
      <c r="G5794" s="178">
        <v>6</v>
      </c>
      <c r="H5794" s="178">
        <v>0.15232632006518501</v>
      </c>
      <c r="I5794" s="178">
        <v>0.17060547847300722</v>
      </c>
      <c r="J5794" s="178" t="s">
        <v>626</v>
      </c>
    </row>
    <row r="5795" spans="1:10" x14ac:dyDescent="0.45">
      <c r="A5795" s="178" t="s">
        <v>567</v>
      </c>
      <c r="B5795" s="178" t="s">
        <v>568</v>
      </c>
      <c r="C5795" s="178">
        <v>2025</v>
      </c>
      <c r="D5795" s="178" t="s">
        <v>336</v>
      </c>
      <c r="E5795" s="178" t="s">
        <v>337</v>
      </c>
      <c r="F5795" s="178" t="s">
        <v>572</v>
      </c>
      <c r="G5795" s="178">
        <v>7</v>
      </c>
      <c r="H5795" s="178">
        <v>7.6457185496110001E-3</v>
      </c>
      <c r="I5795" s="178">
        <v>8.5632047755643207E-3</v>
      </c>
      <c r="J5795" s="178" t="s">
        <v>625</v>
      </c>
    </row>
    <row r="5796" spans="1:10" x14ac:dyDescent="0.45">
      <c r="A5796" s="178" t="s">
        <v>567</v>
      </c>
      <c r="B5796" s="178" t="s">
        <v>568</v>
      </c>
      <c r="C5796" s="178">
        <v>2025</v>
      </c>
      <c r="D5796" s="178" t="s">
        <v>336</v>
      </c>
      <c r="E5796" s="178" t="s">
        <v>337</v>
      </c>
      <c r="F5796" s="178" t="s">
        <v>569</v>
      </c>
      <c r="G5796" s="178">
        <v>7</v>
      </c>
      <c r="H5796" s="178">
        <v>0.26928775850683401</v>
      </c>
      <c r="I5796" s="178">
        <v>0.30160228952765411</v>
      </c>
      <c r="J5796" s="178" t="s">
        <v>625</v>
      </c>
    </row>
    <row r="5797" spans="1:10" x14ac:dyDescent="0.45">
      <c r="A5797" s="178" t="s">
        <v>567</v>
      </c>
      <c r="B5797" s="178" t="s">
        <v>568</v>
      </c>
      <c r="C5797" s="178">
        <v>2025</v>
      </c>
      <c r="D5797" s="178" t="s">
        <v>336</v>
      </c>
      <c r="E5797" s="178" t="s">
        <v>337</v>
      </c>
      <c r="F5797" s="178" t="s">
        <v>573</v>
      </c>
      <c r="G5797" s="178">
        <v>7</v>
      </c>
      <c r="H5797" s="178">
        <v>4.219876718707E-4</v>
      </c>
      <c r="I5797" s="178">
        <v>4.7262619249518404E-4</v>
      </c>
      <c r="J5797" s="178" t="s">
        <v>625</v>
      </c>
    </row>
    <row r="5798" spans="1:10" x14ac:dyDescent="0.45">
      <c r="A5798" s="178" t="s">
        <v>567</v>
      </c>
      <c r="B5798" s="178" t="s">
        <v>568</v>
      </c>
      <c r="C5798" s="178">
        <v>2025</v>
      </c>
      <c r="D5798" s="178" t="s">
        <v>336</v>
      </c>
      <c r="E5798" s="178" t="s">
        <v>337</v>
      </c>
      <c r="F5798" s="178" t="s">
        <v>570</v>
      </c>
      <c r="G5798" s="178">
        <v>7</v>
      </c>
      <c r="H5798" s="178">
        <v>1.1677041416987799E-2</v>
      </c>
      <c r="I5798" s="178">
        <v>1.3078286387026336E-2</v>
      </c>
      <c r="J5798" s="178" t="s">
        <v>625</v>
      </c>
    </row>
    <row r="5799" spans="1:10" x14ac:dyDescent="0.45">
      <c r="A5799" s="178" t="s">
        <v>567</v>
      </c>
      <c r="B5799" s="178" t="s">
        <v>568</v>
      </c>
      <c r="C5799" s="178">
        <v>2025</v>
      </c>
      <c r="D5799" s="178" t="s">
        <v>336</v>
      </c>
      <c r="E5799" s="178" t="s">
        <v>337</v>
      </c>
      <c r="F5799" s="178" t="s">
        <v>571</v>
      </c>
      <c r="G5799" s="178">
        <v>7</v>
      </c>
      <c r="H5799" s="178">
        <v>1.76375094160903E-2</v>
      </c>
      <c r="I5799" s="178">
        <v>1.9754010546021137E-2</v>
      </c>
      <c r="J5799" s="178" t="s">
        <v>625</v>
      </c>
    </row>
    <row r="5800" spans="1:10" x14ac:dyDescent="0.45">
      <c r="A5800" s="178" t="s">
        <v>567</v>
      </c>
      <c r="B5800" s="178" t="s">
        <v>568</v>
      </c>
      <c r="C5800" s="178">
        <v>2025</v>
      </c>
      <c r="D5800" s="178" t="s">
        <v>336</v>
      </c>
      <c r="E5800" s="178" t="s">
        <v>337</v>
      </c>
      <c r="F5800" s="178" t="s">
        <v>574</v>
      </c>
      <c r="G5800" s="178">
        <v>7</v>
      </c>
      <c r="H5800" s="178">
        <v>0.16349549754522699</v>
      </c>
      <c r="I5800" s="178">
        <v>0.18311495725065424</v>
      </c>
      <c r="J5800" s="178" t="s">
        <v>626</v>
      </c>
    </row>
    <row r="5801" spans="1:10" x14ac:dyDescent="0.45">
      <c r="A5801" s="178" t="s">
        <v>567</v>
      </c>
      <c r="B5801" s="178" t="s">
        <v>568</v>
      </c>
      <c r="C5801" s="178">
        <v>2025</v>
      </c>
      <c r="D5801" s="178" t="s">
        <v>336</v>
      </c>
      <c r="E5801" s="178" t="s">
        <v>337</v>
      </c>
      <c r="F5801" s="178" t="s">
        <v>571</v>
      </c>
      <c r="G5801" s="178">
        <v>8</v>
      </c>
      <c r="H5801" s="178">
        <v>1.1739944078726699E-2</v>
      </c>
      <c r="I5801" s="178">
        <v>1.3148737368173905E-2</v>
      </c>
      <c r="J5801" s="178" t="s">
        <v>625</v>
      </c>
    </row>
    <row r="5802" spans="1:10" x14ac:dyDescent="0.45">
      <c r="A5802" s="178" t="s">
        <v>567</v>
      </c>
      <c r="B5802" s="178" t="s">
        <v>568</v>
      </c>
      <c r="C5802" s="178">
        <v>2025</v>
      </c>
      <c r="D5802" s="178" t="s">
        <v>336</v>
      </c>
      <c r="E5802" s="178" t="s">
        <v>337</v>
      </c>
      <c r="F5802" s="178" t="s">
        <v>569</v>
      </c>
      <c r="G5802" s="178">
        <v>8</v>
      </c>
      <c r="H5802" s="178">
        <v>0.19397125951945701</v>
      </c>
      <c r="I5802" s="178">
        <v>0.21724781066179188</v>
      </c>
      <c r="J5802" s="178" t="s">
        <v>625</v>
      </c>
    </row>
    <row r="5803" spans="1:10" x14ac:dyDescent="0.45">
      <c r="A5803" s="178" t="s">
        <v>567</v>
      </c>
      <c r="B5803" s="178" t="s">
        <v>568</v>
      </c>
      <c r="C5803" s="178">
        <v>2025</v>
      </c>
      <c r="D5803" s="178" t="s">
        <v>336</v>
      </c>
      <c r="E5803" s="178" t="s">
        <v>337</v>
      </c>
      <c r="F5803" s="178" t="s">
        <v>573</v>
      </c>
      <c r="G5803" s="178">
        <v>8</v>
      </c>
      <c r="H5803" s="178">
        <v>3.9719513733870002E-4</v>
      </c>
      <c r="I5803" s="178">
        <v>4.4485855381934408E-4</v>
      </c>
      <c r="J5803" s="178" t="s">
        <v>625</v>
      </c>
    </row>
    <row r="5804" spans="1:10" x14ac:dyDescent="0.45">
      <c r="A5804" s="178" t="s">
        <v>567</v>
      </c>
      <c r="B5804" s="178" t="s">
        <v>568</v>
      </c>
      <c r="C5804" s="178">
        <v>2025</v>
      </c>
      <c r="D5804" s="178" t="s">
        <v>336</v>
      </c>
      <c r="E5804" s="178" t="s">
        <v>337</v>
      </c>
      <c r="F5804" s="178" t="s">
        <v>570</v>
      </c>
      <c r="G5804" s="178">
        <v>8</v>
      </c>
      <c r="H5804" s="178">
        <v>1.40297797042876E-2</v>
      </c>
      <c r="I5804" s="178">
        <v>1.5713353268802112E-2</v>
      </c>
      <c r="J5804" s="178" t="s">
        <v>625</v>
      </c>
    </row>
    <row r="5805" spans="1:10" x14ac:dyDescent="0.45">
      <c r="A5805" s="178" t="s">
        <v>567</v>
      </c>
      <c r="B5805" s="178" t="s">
        <v>568</v>
      </c>
      <c r="C5805" s="178">
        <v>2025</v>
      </c>
      <c r="D5805" s="178" t="s">
        <v>336</v>
      </c>
      <c r="E5805" s="178" t="s">
        <v>337</v>
      </c>
      <c r="F5805" s="178" t="s">
        <v>572</v>
      </c>
      <c r="G5805" s="178">
        <v>8</v>
      </c>
      <c r="H5805" s="178">
        <v>6.3296130829258003E-3</v>
      </c>
      <c r="I5805" s="178">
        <v>7.0891666528768967E-3</v>
      </c>
      <c r="J5805" s="178" t="s">
        <v>625</v>
      </c>
    </row>
    <row r="5806" spans="1:10" x14ac:dyDescent="0.45">
      <c r="A5806" s="178" t="s">
        <v>567</v>
      </c>
      <c r="B5806" s="178" t="s">
        <v>568</v>
      </c>
      <c r="C5806" s="178">
        <v>2025</v>
      </c>
      <c r="D5806" s="178" t="s">
        <v>336</v>
      </c>
      <c r="E5806" s="178" t="s">
        <v>337</v>
      </c>
      <c r="F5806" s="178" t="s">
        <v>574</v>
      </c>
      <c r="G5806" s="178">
        <v>8</v>
      </c>
      <c r="H5806" s="178">
        <v>0.112955697579309</v>
      </c>
      <c r="I5806" s="178">
        <v>0.12651038128882608</v>
      </c>
      <c r="J5806" s="178" t="s">
        <v>626</v>
      </c>
    </row>
    <row r="5807" spans="1:10" x14ac:dyDescent="0.45">
      <c r="A5807" s="178" t="s">
        <v>567</v>
      </c>
      <c r="B5807" s="178" t="s">
        <v>568</v>
      </c>
      <c r="C5807" s="178">
        <v>2025</v>
      </c>
      <c r="D5807" s="178" t="s">
        <v>336</v>
      </c>
      <c r="E5807" s="178" t="s">
        <v>337</v>
      </c>
      <c r="F5807" s="178" t="s">
        <v>570</v>
      </c>
      <c r="G5807" s="178">
        <v>9</v>
      </c>
      <c r="H5807" s="178">
        <v>9.9476805189623995E-3</v>
      </c>
      <c r="I5807" s="178">
        <v>1.1141402181237889E-2</v>
      </c>
      <c r="J5807" s="178" t="s">
        <v>625</v>
      </c>
    </row>
    <row r="5808" spans="1:10" x14ac:dyDescent="0.45">
      <c r="A5808" s="178" t="s">
        <v>567</v>
      </c>
      <c r="B5808" s="178" t="s">
        <v>568</v>
      </c>
      <c r="C5808" s="178">
        <v>2025</v>
      </c>
      <c r="D5808" s="178" t="s">
        <v>336</v>
      </c>
      <c r="E5808" s="178" t="s">
        <v>337</v>
      </c>
      <c r="F5808" s="178" t="s">
        <v>571</v>
      </c>
      <c r="G5808" s="178">
        <v>9</v>
      </c>
      <c r="H5808" s="178">
        <v>1.33424322411884E-2</v>
      </c>
      <c r="I5808" s="178">
        <v>1.494352411013101E-2</v>
      </c>
      <c r="J5808" s="178" t="s">
        <v>625</v>
      </c>
    </row>
    <row r="5809" spans="1:10" x14ac:dyDescent="0.45">
      <c r="A5809" s="178" t="s">
        <v>567</v>
      </c>
      <c r="B5809" s="178" t="s">
        <v>568</v>
      </c>
      <c r="C5809" s="178">
        <v>2025</v>
      </c>
      <c r="D5809" s="178" t="s">
        <v>336</v>
      </c>
      <c r="E5809" s="178" t="s">
        <v>337</v>
      </c>
      <c r="F5809" s="178" t="s">
        <v>574</v>
      </c>
      <c r="G5809" s="178">
        <v>9</v>
      </c>
      <c r="H5809" s="178">
        <v>6.4078030874952702E-2</v>
      </c>
      <c r="I5809" s="178">
        <v>7.1767394579947033E-2</v>
      </c>
      <c r="J5809" s="178" t="s">
        <v>626</v>
      </c>
    </row>
    <row r="5810" spans="1:10" x14ac:dyDescent="0.45">
      <c r="A5810" s="178" t="s">
        <v>567</v>
      </c>
      <c r="B5810" s="178" t="s">
        <v>568</v>
      </c>
      <c r="C5810" s="178">
        <v>2025</v>
      </c>
      <c r="D5810" s="178" t="s">
        <v>336</v>
      </c>
      <c r="E5810" s="178" t="s">
        <v>337</v>
      </c>
      <c r="F5810" s="178" t="s">
        <v>572</v>
      </c>
      <c r="G5810" s="178">
        <v>9</v>
      </c>
      <c r="H5810" s="178">
        <v>7.0484293100889998E-3</v>
      </c>
      <c r="I5810" s="178">
        <v>7.8942408272996804E-3</v>
      </c>
      <c r="J5810" s="178" t="s">
        <v>625</v>
      </c>
    </row>
    <row r="5811" spans="1:10" x14ac:dyDescent="0.45">
      <c r="A5811" s="178" t="s">
        <v>567</v>
      </c>
      <c r="B5811" s="178" t="s">
        <v>568</v>
      </c>
      <c r="C5811" s="178">
        <v>2025</v>
      </c>
      <c r="D5811" s="178" t="s">
        <v>336</v>
      </c>
      <c r="E5811" s="178" t="s">
        <v>337</v>
      </c>
      <c r="F5811" s="178" t="s">
        <v>569</v>
      </c>
      <c r="G5811" s="178">
        <v>9</v>
      </c>
      <c r="H5811" s="178">
        <v>0.138976529706269</v>
      </c>
      <c r="I5811" s="178">
        <v>0.15565371327102129</v>
      </c>
      <c r="J5811" s="178" t="s">
        <v>625</v>
      </c>
    </row>
    <row r="5812" spans="1:10" x14ac:dyDescent="0.45">
      <c r="A5812" s="178" t="s">
        <v>567</v>
      </c>
      <c r="B5812" s="178" t="s">
        <v>568</v>
      </c>
      <c r="C5812" s="178">
        <v>2025</v>
      </c>
      <c r="D5812" s="178" t="s">
        <v>336</v>
      </c>
      <c r="E5812" s="178" t="s">
        <v>337</v>
      </c>
      <c r="F5812" s="178" t="s">
        <v>574</v>
      </c>
      <c r="G5812" s="178">
        <v>10</v>
      </c>
      <c r="H5812" s="178">
        <v>4.8780914745293599E-2</v>
      </c>
      <c r="I5812" s="178">
        <v>5.4634624514728836E-2</v>
      </c>
      <c r="J5812" s="178" t="s">
        <v>626</v>
      </c>
    </row>
    <row r="5813" spans="1:10" x14ac:dyDescent="0.45">
      <c r="A5813" s="178" t="s">
        <v>567</v>
      </c>
      <c r="B5813" s="178" t="s">
        <v>568</v>
      </c>
      <c r="C5813" s="178">
        <v>2025</v>
      </c>
      <c r="D5813" s="178" t="s">
        <v>336</v>
      </c>
      <c r="E5813" s="178" t="s">
        <v>337</v>
      </c>
      <c r="F5813" s="178" t="s">
        <v>573</v>
      </c>
      <c r="G5813" s="178">
        <v>10</v>
      </c>
      <c r="H5813" s="178">
        <v>4.3670486775230003E-4</v>
      </c>
      <c r="I5813" s="178">
        <v>4.8910945188257611E-4</v>
      </c>
      <c r="J5813" s="178" t="s">
        <v>625</v>
      </c>
    </row>
    <row r="5814" spans="1:10" x14ac:dyDescent="0.45">
      <c r="A5814" s="178" t="s">
        <v>567</v>
      </c>
      <c r="B5814" s="178" t="s">
        <v>568</v>
      </c>
      <c r="C5814" s="178">
        <v>2025</v>
      </c>
      <c r="D5814" s="178" t="s">
        <v>336</v>
      </c>
      <c r="E5814" s="178" t="s">
        <v>337</v>
      </c>
      <c r="F5814" s="178" t="s">
        <v>572</v>
      </c>
      <c r="G5814" s="178">
        <v>10</v>
      </c>
      <c r="H5814" s="178">
        <v>5.2524676430039004E-3</v>
      </c>
      <c r="I5814" s="178">
        <v>5.882763760164369E-3</v>
      </c>
      <c r="J5814" s="178" t="s">
        <v>625</v>
      </c>
    </row>
    <row r="5815" spans="1:10" x14ac:dyDescent="0.45">
      <c r="A5815" s="178" t="s">
        <v>567</v>
      </c>
      <c r="B5815" s="178" t="s">
        <v>568</v>
      </c>
      <c r="C5815" s="178">
        <v>2025</v>
      </c>
      <c r="D5815" s="178" t="s">
        <v>336</v>
      </c>
      <c r="E5815" s="178" t="s">
        <v>337</v>
      </c>
      <c r="F5815" s="178" t="s">
        <v>569</v>
      </c>
      <c r="G5815" s="178">
        <v>10</v>
      </c>
      <c r="H5815" s="178">
        <v>0.104857647325843</v>
      </c>
      <c r="I5815" s="178">
        <v>0.11744056500494418</v>
      </c>
      <c r="J5815" s="178" t="s">
        <v>625</v>
      </c>
    </row>
    <row r="5816" spans="1:10" x14ac:dyDescent="0.45">
      <c r="A5816" s="178" t="s">
        <v>567</v>
      </c>
      <c r="B5816" s="178" t="s">
        <v>568</v>
      </c>
      <c r="C5816" s="178">
        <v>2025</v>
      </c>
      <c r="D5816" s="178" t="s">
        <v>336</v>
      </c>
      <c r="E5816" s="178" t="s">
        <v>337</v>
      </c>
      <c r="F5816" s="178" t="s">
        <v>570</v>
      </c>
      <c r="G5816" s="178">
        <v>10</v>
      </c>
      <c r="H5816" s="178">
        <v>7.8106648288667003E-3</v>
      </c>
      <c r="I5816" s="178">
        <v>8.7479446083307058E-3</v>
      </c>
      <c r="J5816" s="178" t="s">
        <v>625</v>
      </c>
    </row>
    <row r="5817" spans="1:10" x14ac:dyDescent="0.45">
      <c r="A5817" s="178" t="s">
        <v>567</v>
      </c>
      <c r="B5817" s="178" t="s">
        <v>568</v>
      </c>
      <c r="C5817" s="178">
        <v>2025</v>
      </c>
      <c r="D5817" s="178" t="s">
        <v>336</v>
      </c>
      <c r="E5817" s="178" t="s">
        <v>337</v>
      </c>
      <c r="F5817" s="178" t="s">
        <v>571</v>
      </c>
      <c r="G5817" s="178">
        <v>10</v>
      </c>
      <c r="H5817" s="178">
        <v>1.23840991582256E-2</v>
      </c>
      <c r="I5817" s="178">
        <v>1.3870191057212674E-2</v>
      </c>
      <c r="J5817" s="178" t="s">
        <v>625</v>
      </c>
    </row>
    <row r="5818" spans="1:10" x14ac:dyDescent="0.45">
      <c r="A5818" s="178" t="s">
        <v>567</v>
      </c>
      <c r="B5818" s="178" t="s">
        <v>568</v>
      </c>
      <c r="C5818" s="178">
        <v>2025</v>
      </c>
      <c r="D5818" s="178" t="s">
        <v>336</v>
      </c>
      <c r="E5818" s="178" t="s">
        <v>337</v>
      </c>
      <c r="F5818" s="178" t="s">
        <v>569</v>
      </c>
      <c r="G5818" s="178">
        <v>11</v>
      </c>
      <c r="H5818" s="178">
        <v>0.182421495672315</v>
      </c>
      <c r="I5818" s="178">
        <v>0.20431207515299282</v>
      </c>
      <c r="J5818" s="178" t="s">
        <v>625</v>
      </c>
    </row>
    <row r="5819" spans="1:10" x14ac:dyDescent="0.45">
      <c r="A5819" s="178" t="s">
        <v>567</v>
      </c>
      <c r="B5819" s="178" t="s">
        <v>568</v>
      </c>
      <c r="C5819" s="178">
        <v>2025</v>
      </c>
      <c r="D5819" s="178" t="s">
        <v>336</v>
      </c>
      <c r="E5819" s="178" t="s">
        <v>337</v>
      </c>
      <c r="F5819" s="178" t="s">
        <v>571</v>
      </c>
      <c r="G5819" s="178">
        <v>11</v>
      </c>
      <c r="H5819" s="178">
        <v>8.6186140833887995E-3</v>
      </c>
      <c r="I5819" s="178">
        <v>9.6528477733954562E-3</v>
      </c>
      <c r="J5819" s="178" t="s">
        <v>625</v>
      </c>
    </row>
    <row r="5820" spans="1:10" x14ac:dyDescent="0.45">
      <c r="A5820" s="178" t="s">
        <v>567</v>
      </c>
      <c r="B5820" s="178" t="s">
        <v>568</v>
      </c>
      <c r="C5820" s="178">
        <v>2025</v>
      </c>
      <c r="D5820" s="178" t="s">
        <v>336</v>
      </c>
      <c r="E5820" s="178" t="s">
        <v>337</v>
      </c>
      <c r="F5820" s="178" t="s">
        <v>573</v>
      </c>
      <c r="G5820" s="178">
        <v>11</v>
      </c>
      <c r="H5820" s="178">
        <v>3.6221923073750001E-4</v>
      </c>
      <c r="I5820" s="178">
        <v>4.0568553842600005E-4</v>
      </c>
      <c r="J5820" s="178" t="s">
        <v>625</v>
      </c>
    </row>
    <row r="5821" spans="1:10" x14ac:dyDescent="0.45">
      <c r="A5821" s="178" t="s">
        <v>567</v>
      </c>
      <c r="B5821" s="178" t="s">
        <v>568</v>
      </c>
      <c r="C5821" s="178">
        <v>2025</v>
      </c>
      <c r="D5821" s="178" t="s">
        <v>336</v>
      </c>
      <c r="E5821" s="178" t="s">
        <v>337</v>
      </c>
      <c r="F5821" s="178" t="s">
        <v>572</v>
      </c>
      <c r="G5821" s="178">
        <v>11</v>
      </c>
      <c r="H5821" s="178">
        <v>3.1140986538958E-3</v>
      </c>
      <c r="I5821" s="178">
        <v>3.4877904923632961E-3</v>
      </c>
      <c r="J5821" s="178" t="s">
        <v>625</v>
      </c>
    </row>
    <row r="5822" spans="1:10" x14ac:dyDescent="0.45">
      <c r="A5822" s="178" t="s">
        <v>567</v>
      </c>
      <c r="B5822" s="178" t="s">
        <v>568</v>
      </c>
      <c r="C5822" s="178">
        <v>2025</v>
      </c>
      <c r="D5822" s="178" t="s">
        <v>336</v>
      </c>
      <c r="E5822" s="178" t="s">
        <v>337</v>
      </c>
      <c r="F5822" s="178" t="s">
        <v>574</v>
      </c>
      <c r="G5822" s="178">
        <v>11</v>
      </c>
      <c r="H5822" s="178">
        <v>3.1851128675043597E-2</v>
      </c>
      <c r="I5822" s="178">
        <v>3.5673264116048833E-2</v>
      </c>
      <c r="J5822" s="178" t="s">
        <v>626</v>
      </c>
    </row>
    <row r="5823" spans="1:10" x14ac:dyDescent="0.45">
      <c r="A5823" s="178" t="s">
        <v>567</v>
      </c>
      <c r="B5823" s="178" t="s">
        <v>568</v>
      </c>
      <c r="C5823" s="178">
        <v>2025</v>
      </c>
      <c r="D5823" s="178" t="s">
        <v>336</v>
      </c>
      <c r="E5823" s="178" t="s">
        <v>337</v>
      </c>
      <c r="F5823" s="178" t="s">
        <v>570</v>
      </c>
      <c r="G5823" s="178">
        <v>11</v>
      </c>
      <c r="H5823" s="178">
        <v>8.5449060425162003E-3</v>
      </c>
      <c r="I5823" s="178">
        <v>9.5702947676181444E-3</v>
      </c>
      <c r="J5823" s="178" t="s">
        <v>625</v>
      </c>
    </row>
    <row r="5824" spans="1:10" x14ac:dyDescent="0.45">
      <c r="A5824" s="178" t="s">
        <v>567</v>
      </c>
      <c r="B5824" s="178" t="s">
        <v>568</v>
      </c>
      <c r="C5824" s="178">
        <v>2025</v>
      </c>
      <c r="D5824" s="178" t="s">
        <v>336</v>
      </c>
      <c r="E5824" s="178" t="s">
        <v>337</v>
      </c>
      <c r="F5824" s="178" t="s">
        <v>570</v>
      </c>
      <c r="G5824" s="178">
        <v>12</v>
      </c>
      <c r="H5824" s="178">
        <v>4.9770307377912E-3</v>
      </c>
      <c r="I5824" s="178">
        <v>5.5742744263261442E-3</v>
      </c>
      <c r="J5824" s="178" t="s">
        <v>625</v>
      </c>
    </row>
    <row r="5825" spans="1:10" x14ac:dyDescent="0.45">
      <c r="A5825" s="178" t="s">
        <v>567</v>
      </c>
      <c r="B5825" s="178" t="s">
        <v>568</v>
      </c>
      <c r="C5825" s="178">
        <v>2025</v>
      </c>
      <c r="D5825" s="178" t="s">
        <v>336</v>
      </c>
      <c r="E5825" s="178" t="s">
        <v>337</v>
      </c>
      <c r="F5825" s="178" t="s">
        <v>571</v>
      </c>
      <c r="G5825" s="178">
        <v>12</v>
      </c>
      <c r="H5825" s="178">
        <v>8.3427381177897993E-3</v>
      </c>
      <c r="I5825" s="178">
        <v>9.3438666919245759E-3</v>
      </c>
      <c r="J5825" s="178" t="s">
        <v>625</v>
      </c>
    </row>
    <row r="5826" spans="1:10" x14ac:dyDescent="0.45">
      <c r="A5826" s="178" t="s">
        <v>567</v>
      </c>
      <c r="B5826" s="178" t="s">
        <v>568</v>
      </c>
      <c r="C5826" s="178">
        <v>2025</v>
      </c>
      <c r="D5826" s="178" t="s">
        <v>336</v>
      </c>
      <c r="E5826" s="178" t="s">
        <v>337</v>
      </c>
      <c r="F5826" s="178" t="s">
        <v>569</v>
      </c>
      <c r="G5826" s="178">
        <v>12</v>
      </c>
      <c r="H5826" s="178">
        <v>0.153337224386632</v>
      </c>
      <c r="I5826" s="178">
        <v>0.17173769131302785</v>
      </c>
      <c r="J5826" s="178" t="s">
        <v>625</v>
      </c>
    </row>
    <row r="5827" spans="1:10" x14ac:dyDescent="0.45">
      <c r="A5827" s="178" t="s">
        <v>567</v>
      </c>
      <c r="B5827" s="178" t="s">
        <v>568</v>
      </c>
      <c r="C5827" s="178">
        <v>2025</v>
      </c>
      <c r="D5827" s="178" t="s">
        <v>336</v>
      </c>
      <c r="E5827" s="178" t="s">
        <v>337</v>
      </c>
      <c r="F5827" s="178" t="s">
        <v>572</v>
      </c>
      <c r="G5827" s="178">
        <v>12</v>
      </c>
      <c r="H5827" s="178">
        <v>2.7207512612222001E-3</v>
      </c>
      <c r="I5827" s="178">
        <v>3.0472414125688645E-3</v>
      </c>
      <c r="J5827" s="178" t="s">
        <v>625</v>
      </c>
    </row>
    <row r="5828" spans="1:10" x14ac:dyDescent="0.45">
      <c r="A5828" s="178" t="s">
        <v>567</v>
      </c>
      <c r="B5828" s="178" t="s">
        <v>568</v>
      </c>
      <c r="C5828" s="178">
        <v>2025</v>
      </c>
      <c r="D5828" s="178" t="s">
        <v>336</v>
      </c>
      <c r="E5828" s="178" t="s">
        <v>337</v>
      </c>
      <c r="F5828" s="178" t="s">
        <v>574</v>
      </c>
      <c r="G5828" s="178">
        <v>12</v>
      </c>
      <c r="H5828" s="178">
        <v>2.2365078330039999E-2</v>
      </c>
      <c r="I5828" s="178">
        <v>2.5048887729644802E-2</v>
      </c>
      <c r="J5828" s="178" t="s">
        <v>626</v>
      </c>
    </row>
    <row r="5829" spans="1:10" x14ac:dyDescent="0.45">
      <c r="A5829" s="178" t="s">
        <v>567</v>
      </c>
      <c r="B5829" s="178" t="s">
        <v>568</v>
      </c>
      <c r="C5829" s="178">
        <v>2025</v>
      </c>
      <c r="D5829" s="178" t="s">
        <v>336</v>
      </c>
      <c r="E5829" s="178" t="s">
        <v>337</v>
      </c>
      <c r="F5829" s="178" t="s">
        <v>569</v>
      </c>
      <c r="G5829" s="178">
        <v>13</v>
      </c>
      <c r="H5829" s="178">
        <v>0.14374861540272801</v>
      </c>
      <c r="I5829" s="178">
        <v>0.16099844925105539</v>
      </c>
      <c r="J5829" s="178" t="s">
        <v>625</v>
      </c>
    </row>
    <row r="5830" spans="1:10" x14ac:dyDescent="0.45">
      <c r="A5830" s="178" t="s">
        <v>567</v>
      </c>
      <c r="B5830" s="178" t="s">
        <v>568</v>
      </c>
      <c r="C5830" s="178">
        <v>2025</v>
      </c>
      <c r="D5830" s="178" t="s">
        <v>336</v>
      </c>
      <c r="E5830" s="178" t="s">
        <v>337</v>
      </c>
      <c r="F5830" s="178" t="s">
        <v>572</v>
      </c>
      <c r="G5830" s="178">
        <v>13</v>
      </c>
      <c r="H5830" s="178">
        <v>1.6904412696021999E-3</v>
      </c>
      <c r="I5830" s="178">
        <v>1.8932942219544641E-3</v>
      </c>
      <c r="J5830" s="178" t="s">
        <v>625</v>
      </c>
    </row>
    <row r="5831" spans="1:10" x14ac:dyDescent="0.45">
      <c r="A5831" s="178" t="s">
        <v>567</v>
      </c>
      <c r="B5831" s="178" t="s">
        <v>568</v>
      </c>
      <c r="C5831" s="178">
        <v>2025</v>
      </c>
      <c r="D5831" s="178" t="s">
        <v>336</v>
      </c>
      <c r="E5831" s="178" t="s">
        <v>337</v>
      </c>
      <c r="F5831" s="178" t="s">
        <v>574</v>
      </c>
      <c r="G5831" s="178">
        <v>13</v>
      </c>
      <c r="H5831" s="178">
        <v>1.7482020775787501E-2</v>
      </c>
      <c r="I5831" s="178">
        <v>1.9579863268882003E-2</v>
      </c>
      <c r="J5831" s="178" t="s">
        <v>626</v>
      </c>
    </row>
    <row r="5832" spans="1:10" x14ac:dyDescent="0.45">
      <c r="A5832" s="178" t="s">
        <v>567</v>
      </c>
      <c r="B5832" s="178" t="s">
        <v>568</v>
      </c>
      <c r="C5832" s="178">
        <v>2025</v>
      </c>
      <c r="D5832" s="178" t="s">
        <v>336</v>
      </c>
      <c r="E5832" s="178" t="s">
        <v>337</v>
      </c>
      <c r="F5832" s="178" t="s">
        <v>570</v>
      </c>
      <c r="G5832" s="178">
        <v>13</v>
      </c>
      <c r="H5832" s="178">
        <v>8.5899782716296995E-3</v>
      </c>
      <c r="I5832" s="178">
        <v>9.6207756642252649E-3</v>
      </c>
      <c r="J5832" s="178" t="s">
        <v>625</v>
      </c>
    </row>
    <row r="5833" spans="1:10" x14ac:dyDescent="0.45">
      <c r="A5833" s="178" t="s">
        <v>567</v>
      </c>
      <c r="B5833" s="178" t="s">
        <v>568</v>
      </c>
      <c r="C5833" s="178">
        <v>2025</v>
      </c>
      <c r="D5833" s="178" t="s">
        <v>336</v>
      </c>
      <c r="E5833" s="178" t="s">
        <v>337</v>
      </c>
      <c r="F5833" s="178" t="s">
        <v>573</v>
      </c>
      <c r="G5833" s="178">
        <v>13</v>
      </c>
      <c r="H5833" s="178">
        <v>8.7499682558699998E-4</v>
      </c>
      <c r="I5833" s="178">
        <v>9.7999644465744011E-4</v>
      </c>
      <c r="J5833" s="178" t="s">
        <v>625</v>
      </c>
    </row>
    <row r="5834" spans="1:10" x14ac:dyDescent="0.45">
      <c r="A5834" s="178" t="s">
        <v>567</v>
      </c>
      <c r="B5834" s="178" t="s">
        <v>568</v>
      </c>
      <c r="C5834" s="178">
        <v>2025</v>
      </c>
      <c r="D5834" s="178" t="s">
        <v>336</v>
      </c>
      <c r="E5834" s="178" t="s">
        <v>337</v>
      </c>
      <c r="F5834" s="178" t="s">
        <v>571</v>
      </c>
      <c r="G5834" s="178">
        <v>13</v>
      </c>
      <c r="H5834" s="178">
        <v>3.7008160870755E-3</v>
      </c>
      <c r="I5834" s="178">
        <v>4.1449140175245603E-3</v>
      </c>
      <c r="J5834" s="178" t="s">
        <v>625</v>
      </c>
    </row>
    <row r="5835" spans="1:10" x14ac:dyDescent="0.45">
      <c r="A5835" s="178" t="s">
        <v>567</v>
      </c>
      <c r="B5835" s="178" t="s">
        <v>568</v>
      </c>
      <c r="C5835" s="178">
        <v>2025</v>
      </c>
      <c r="D5835" s="178" t="s">
        <v>336</v>
      </c>
      <c r="E5835" s="178" t="s">
        <v>337</v>
      </c>
      <c r="F5835" s="178" t="s">
        <v>569</v>
      </c>
      <c r="G5835" s="178">
        <v>14</v>
      </c>
      <c r="H5835" s="178">
        <v>4.3301013763993999E-2</v>
      </c>
      <c r="I5835" s="178">
        <v>4.8497135415673284E-2</v>
      </c>
      <c r="J5835" s="178" t="s">
        <v>625</v>
      </c>
    </row>
    <row r="5836" spans="1:10" x14ac:dyDescent="0.45">
      <c r="A5836" s="178" t="s">
        <v>567</v>
      </c>
      <c r="B5836" s="178" t="s">
        <v>568</v>
      </c>
      <c r="C5836" s="178">
        <v>2025</v>
      </c>
      <c r="D5836" s="178" t="s">
        <v>336</v>
      </c>
      <c r="E5836" s="178" t="s">
        <v>337</v>
      </c>
      <c r="F5836" s="178" t="s">
        <v>572</v>
      </c>
      <c r="G5836" s="178">
        <v>14</v>
      </c>
      <c r="H5836" s="178">
        <v>1.245745079359E-3</v>
      </c>
      <c r="I5836" s="178">
        <v>1.3952344888820802E-3</v>
      </c>
      <c r="J5836" s="178" t="s">
        <v>625</v>
      </c>
    </row>
    <row r="5837" spans="1:10" x14ac:dyDescent="0.45">
      <c r="A5837" s="178" t="s">
        <v>567</v>
      </c>
      <c r="B5837" s="178" t="s">
        <v>568</v>
      </c>
      <c r="C5837" s="178">
        <v>2025</v>
      </c>
      <c r="D5837" s="178" t="s">
        <v>336</v>
      </c>
      <c r="E5837" s="178" t="s">
        <v>337</v>
      </c>
      <c r="F5837" s="178" t="s">
        <v>573</v>
      </c>
      <c r="G5837" s="178">
        <v>14</v>
      </c>
      <c r="H5837" s="178">
        <v>8.0570881254969997E-4</v>
      </c>
      <c r="I5837" s="178">
        <v>9.0239387005566405E-4</v>
      </c>
      <c r="J5837" s="178" t="s">
        <v>625</v>
      </c>
    </row>
    <row r="5838" spans="1:10" x14ac:dyDescent="0.45">
      <c r="A5838" s="178" t="s">
        <v>567</v>
      </c>
      <c r="B5838" s="178" t="s">
        <v>568</v>
      </c>
      <c r="C5838" s="178">
        <v>2025</v>
      </c>
      <c r="D5838" s="178" t="s">
        <v>336</v>
      </c>
      <c r="E5838" s="178" t="s">
        <v>337</v>
      </c>
      <c r="F5838" s="178" t="s">
        <v>571</v>
      </c>
      <c r="G5838" s="178">
        <v>14</v>
      </c>
      <c r="H5838" s="178">
        <v>3.9154957630672003E-3</v>
      </c>
      <c r="I5838" s="178">
        <v>4.3853552546352648E-3</v>
      </c>
      <c r="J5838" s="178" t="s">
        <v>625</v>
      </c>
    </row>
    <row r="5839" spans="1:10" x14ac:dyDescent="0.45">
      <c r="A5839" s="178" t="s">
        <v>567</v>
      </c>
      <c r="B5839" s="178" t="s">
        <v>568</v>
      </c>
      <c r="C5839" s="178">
        <v>2025</v>
      </c>
      <c r="D5839" s="178" t="s">
        <v>336</v>
      </c>
      <c r="E5839" s="178" t="s">
        <v>337</v>
      </c>
      <c r="F5839" s="178" t="s">
        <v>570</v>
      </c>
      <c r="G5839" s="178">
        <v>14</v>
      </c>
      <c r="H5839" s="178">
        <v>1.0599776520393799E-2</v>
      </c>
      <c r="I5839" s="178">
        <v>1.1871749702841057E-2</v>
      </c>
      <c r="J5839" s="178" t="s">
        <v>625</v>
      </c>
    </row>
    <row r="5840" spans="1:10" x14ac:dyDescent="0.45">
      <c r="A5840" s="178" t="s">
        <v>567</v>
      </c>
      <c r="B5840" s="178" t="s">
        <v>568</v>
      </c>
      <c r="C5840" s="178">
        <v>2025</v>
      </c>
      <c r="D5840" s="178" t="s">
        <v>336</v>
      </c>
      <c r="E5840" s="178" t="s">
        <v>337</v>
      </c>
      <c r="F5840" s="178" t="s">
        <v>574</v>
      </c>
      <c r="G5840" s="178">
        <v>14</v>
      </c>
      <c r="H5840" s="178">
        <v>1.18649278301746E-2</v>
      </c>
      <c r="I5840" s="178">
        <v>1.3288719169795554E-2</v>
      </c>
      <c r="J5840" s="178" t="s">
        <v>626</v>
      </c>
    </row>
    <row r="5841" spans="1:10" x14ac:dyDescent="0.45">
      <c r="A5841" s="178" t="s">
        <v>567</v>
      </c>
      <c r="B5841" s="178" t="s">
        <v>568</v>
      </c>
      <c r="C5841" s="178">
        <v>2025</v>
      </c>
      <c r="D5841" s="178" t="s">
        <v>336</v>
      </c>
      <c r="E5841" s="178" t="s">
        <v>337</v>
      </c>
      <c r="F5841" s="178" t="s">
        <v>569</v>
      </c>
      <c r="G5841" s="178">
        <v>15</v>
      </c>
      <c r="H5841" s="178">
        <v>8.9741482865065295E-2</v>
      </c>
      <c r="I5841" s="178">
        <v>0.10051046080887314</v>
      </c>
      <c r="J5841" s="178" t="s">
        <v>625</v>
      </c>
    </row>
    <row r="5842" spans="1:10" x14ac:dyDescent="0.45">
      <c r="A5842" s="178" t="s">
        <v>567</v>
      </c>
      <c r="B5842" s="178" t="s">
        <v>568</v>
      </c>
      <c r="C5842" s="178">
        <v>2025</v>
      </c>
      <c r="D5842" s="178" t="s">
        <v>336</v>
      </c>
      <c r="E5842" s="178" t="s">
        <v>337</v>
      </c>
      <c r="F5842" s="178" t="s">
        <v>572</v>
      </c>
      <c r="G5842" s="178">
        <v>15</v>
      </c>
      <c r="H5842" s="178">
        <v>1.0653376739356E-3</v>
      </c>
      <c r="I5842" s="178">
        <v>1.1931781948078721E-3</v>
      </c>
      <c r="J5842" s="178" t="s">
        <v>625</v>
      </c>
    </row>
    <row r="5843" spans="1:10" x14ac:dyDescent="0.45">
      <c r="A5843" s="178" t="s">
        <v>567</v>
      </c>
      <c r="B5843" s="178" t="s">
        <v>568</v>
      </c>
      <c r="C5843" s="178">
        <v>2025</v>
      </c>
      <c r="D5843" s="178" t="s">
        <v>336</v>
      </c>
      <c r="E5843" s="178" t="s">
        <v>337</v>
      </c>
      <c r="F5843" s="178" t="s">
        <v>574</v>
      </c>
      <c r="G5843" s="178">
        <v>15</v>
      </c>
      <c r="H5843" s="178">
        <v>1.00775514729321E-2</v>
      </c>
      <c r="I5843" s="178">
        <v>1.1286857649683953E-2</v>
      </c>
      <c r="J5843" s="178" t="s">
        <v>626</v>
      </c>
    </row>
    <row r="5844" spans="1:10" x14ac:dyDescent="0.45">
      <c r="A5844" s="178" t="s">
        <v>567</v>
      </c>
      <c r="B5844" s="178" t="s">
        <v>568</v>
      </c>
      <c r="C5844" s="178">
        <v>2025</v>
      </c>
      <c r="D5844" s="178" t="s">
        <v>336</v>
      </c>
      <c r="E5844" s="178" t="s">
        <v>337</v>
      </c>
      <c r="F5844" s="178" t="s">
        <v>571</v>
      </c>
      <c r="G5844" s="178">
        <v>15</v>
      </c>
      <c r="H5844" s="178">
        <v>2.5146011903416001E-3</v>
      </c>
      <c r="I5844" s="178">
        <v>2.8163533331825924E-3</v>
      </c>
      <c r="J5844" s="178" t="s">
        <v>625</v>
      </c>
    </row>
    <row r="5845" spans="1:10" x14ac:dyDescent="0.45">
      <c r="A5845" s="178" t="s">
        <v>567</v>
      </c>
      <c r="B5845" s="178" t="s">
        <v>568</v>
      </c>
      <c r="C5845" s="178">
        <v>2025</v>
      </c>
      <c r="D5845" s="178" t="s">
        <v>336</v>
      </c>
      <c r="E5845" s="178" t="s">
        <v>337</v>
      </c>
      <c r="F5845" s="178" t="s">
        <v>570</v>
      </c>
      <c r="G5845" s="178">
        <v>15</v>
      </c>
      <c r="H5845" s="178">
        <v>6.7263329401612004E-3</v>
      </c>
      <c r="I5845" s="178">
        <v>7.5334928929805456E-3</v>
      </c>
      <c r="J5845" s="178" t="s">
        <v>625</v>
      </c>
    </row>
    <row r="5846" spans="1:10" x14ac:dyDescent="0.45">
      <c r="A5846" s="178" t="s">
        <v>567</v>
      </c>
      <c r="B5846" s="178" t="s">
        <v>568</v>
      </c>
      <c r="C5846" s="178">
        <v>2025</v>
      </c>
      <c r="D5846" s="178" t="s">
        <v>336</v>
      </c>
      <c r="E5846" s="178" t="s">
        <v>337</v>
      </c>
      <c r="F5846" s="178" t="s">
        <v>572</v>
      </c>
      <c r="G5846" s="178">
        <v>16</v>
      </c>
      <c r="H5846" s="178">
        <v>1.4485383144346999E-3</v>
      </c>
      <c r="I5846" s="178">
        <v>1.622362912166864E-3</v>
      </c>
      <c r="J5846" s="178" t="s">
        <v>625</v>
      </c>
    </row>
    <row r="5847" spans="1:10" x14ac:dyDescent="0.45">
      <c r="A5847" s="178" t="s">
        <v>567</v>
      </c>
      <c r="B5847" s="178" t="s">
        <v>568</v>
      </c>
      <c r="C5847" s="178">
        <v>2025</v>
      </c>
      <c r="D5847" s="178" t="s">
        <v>336</v>
      </c>
      <c r="E5847" s="178" t="s">
        <v>337</v>
      </c>
      <c r="F5847" s="178" t="s">
        <v>570</v>
      </c>
      <c r="G5847" s="178">
        <v>16</v>
      </c>
      <c r="H5847" s="178">
        <v>1.0569226025836501E-2</v>
      </c>
      <c r="I5847" s="178">
        <v>1.1837533148936881E-2</v>
      </c>
      <c r="J5847" s="178" t="s">
        <v>625</v>
      </c>
    </row>
    <row r="5848" spans="1:10" x14ac:dyDescent="0.45">
      <c r="A5848" s="178" t="s">
        <v>567</v>
      </c>
      <c r="B5848" s="178" t="s">
        <v>568</v>
      </c>
      <c r="C5848" s="178">
        <v>2025</v>
      </c>
      <c r="D5848" s="178" t="s">
        <v>336</v>
      </c>
      <c r="E5848" s="178" t="s">
        <v>337</v>
      </c>
      <c r="F5848" s="178" t="s">
        <v>569</v>
      </c>
      <c r="G5848" s="178">
        <v>16</v>
      </c>
      <c r="H5848" s="178">
        <v>2.97731035389006E-2</v>
      </c>
      <c r="I5848" s="178">
        <v>3.3345875963568673E-2</v>
      </c>
      <c r="J5848" s="178" t="s">
        <v>625</v>
      </c>
    </row>
    <row r="5849" spans="1:10" x14ac:dyDescent="0.45">
      <c r="A5849" s="178" t="s">
        <v>567</v>
      </c>
      <c r="B5849" s="178" t="s">
        <v>568</v>
      </c>
      <c r="C5849" s="178">
        <v>2025</v>
      </c>
      <c r="D5849" s="178" t="s">
        <v>336</v>
      </c>
      <c r="E5849" s="178" t="s">
        <v>337</v>
      </c>
      <c r="F5849" s="178" t="s">
        <v>573</v>
      </c>
      <c r="G5849" s="178">
        <v>16</v>
      </c>
      <c r="H5849" s="178">
        <v>1.6653609345666999E-3</v>
      </c>
      <c r="I5849" s="178">
        <v>1.8652042467147041E-3</v>
      </c>
      <c r="J5849" s="178" t="s">
        <v>625</v>
      </c>
    </row>
    <row r="5850" spans="1:10" x14ac:dyDescent="0.45">
      <c r="A5850" s="178" t="s">
        <v>567</v>
      </c>
      <c r="B5850" s="178" t="s">
        <v>568</v>
      </c>
      <c r="C5850" s="178">
        <v>2025</v>
      </c>
      <c r="D5850" s="178" t="s">
        <v>336</v>
      </c>
      <c r="E5850" s="178" t="s">
        <v>337</v>
      </c>
      <c r="F5850" s="178" t="s">
        <v>571</v>
      </c>
      <c r="G5850" s="178">
        <v>16</v>
      </c>
      <c r="H5850" s="178">
        <v>1.824672188377E-3</v>
      </c>
      <c r="I5850" s="178">
        <v>2.0436328509822401E-3</v>
      </c>
      <c r="J5850" s="178" t="s">
        <v>625</v>
      </c>
    </row>
    <row r="5851" spans="1:10" x14ac:dyDescent="0.45">
      <c r="A5851" s="178" t="s">
        <v>567</v>
      </c>
      <c r="B5851" s="178" t="s">
        <v>568</v>
      </c>
      <c r="C5851" s="178">
        <v>2025</v>
      </c>
      <c r="D5851" s="178" t="s">
        <v>336</v>
      </c>
      <c r="E5851" s="178" t="s">
        <v>337</v>
      </c>
      <c r="F5851" s="178" t="s">
        <v>574</v>
      </c>
      <c r="G5851" s="178">
        <v>16</v>
      </c>
      <c r="H5851" s="178">
        <v>4.3636697810142998E-3</v>
      </c>
      <c r="I5851" s="178">
        <v>4.8873101547360163E-3</v>
      </c>
      <c r="J5851" s="178" t="s">
        <v>626</v>
      </c>
    </row>
    <row r="5852" spans="1:10" x14ac:dyDescent="0.45">
      <c r="A5852" s="178" t="s">
        <v>567</v>
      </c>
      <c r="B5852" s="178" t="s">
        <v>568</v>
      </c>
      <c r="C5852" s="178">
        <v>2025</v>
      </c>
      <c r="D5852" s="178" t="s">
        <v>336</v>
      </c>
      <c r="E5852" s="178" t="s">
        <v>337</v>
      </c>
      <c r="F5852" s="178" t="s">
        <v>573</v>
      </c>
      <c r="G5852" s="178">
        <v>17</v>
      </c>
      <c r="H5852" s="178">
        <v>1.3674858782906001E-3</v>
      </c>
      <c r="I5852" s="178">
        <v>1.5315841836854723E-3</v>
      </c>
      <c r="J5852" s="178" t="s">
        <v>625</v>
      </c>
    </row>
    <row r="5853" spans="1:10" x14ac:dyDescent="0.45">
      <c r="A5853" s="178" t="s">
        <v>567</v>
      </c>
      <c r="B5853" s="178" t="s">
        <v>568</v>
      </c>
      <c r="C5853" s="178">
        <v>2025</v>
      </c>
      <c r="D5853" s="178" t="s">
        <v>336</v>
      </c>
      <c r="E5853" s="178" t="s">
        <v>337</v>
      </c>
      <c r="F5853" s="178" t="s">
        <v>574</v>
      </c>
      <c r="G5853" s="178">
        <v>17</v>
      </c>
      <c r="H5853" s="178">
        <v>8.5428961901926007E-3</v>
      </c>
      <c r="I5853" s="178">
        <v>9.5680437330157141E-3</v>
      </c>
      <c r="J5853" s="178" t="s">
        <v>626</v>
      </c>
    </row>
    <row r="5854" spans="1:10" x14ac:dyDescent="0.45">
      <c r="A5854" s="178" t="s">
        <v>567</v>
      </c>
      <c r="B5854" s="178" t="s">
        <v>568</v>
      </c>
      <c r="C5854" s="178">
        <v>2025</v>
      </c>
      <c r="D5854" s="178" t="s">
        <v>336</v>
      </c>
      <c r="E5854" s="178" t="s">
        <v>337</v>
      </c>
      <c r="F5854" s="178" t="s">
        <v>570</v>
      </c>
      <c r="G5854" s="178">
        <v>17</v>
      </c>
      <c r="H5854" s="178">
        <v>6.7349299497437001E-3</v>
      </c>
      <c r="I5854" s="178">
        <v>7.5431215437129452E-3</v>
      </c>
      <c r="J5854" s="178" t="s">
        <v>625</v>
      </c>
    </row>
    <row r="5855" spans="1:10" x14ac:dyDescent="0.45">
      <c r="A5855" s="178" t="s">
        <v>567</v>
      </c>
      <c r="B5855" s="178" t="s">
        <v>568</v>
      </c>
      <c r="C5855" s="178">
        <v>2025</v>
      </c>
      <c r="D5855" s="178" t="s">
        <v>336</v>
      </c>
      <c r="E5855" s="178" t="s">
        <v>337</v>
      </c>
      <c r="F5855" s="178" t="s">
        <v>571</v>
      </c>
      <c r="G5855" s="178">
        <v>17</v>
      </c>
      <c r="H5855" s="178">
        <v>1.2546212528832001E-3</v>
      </c>
      <c r="I5855" s="178">
        <v>1.4051758032291842E-3</v>
      </c>
      <c r="J5855" s="178" t="s">
        <v>625</v>
      </c>
    </row>
    <row r="5856" spans="1:10" x14ac:dyDescent="0.45">
      <c r="A5856" s="178" t="s">
        <v>567</v>
      </c>
      <c r="B5856" s="178" t="s">
        <v>568</v>
      </c>
      <c r="C5856" s="178">
        <v>2025</v>
      </c>
      <c r="D5856" s="178" t="s">
        <v>336</v>
      </c>
      <c r="E5856" s="178" t="s">
        <v>337</v>
      </c>
      <c r="F5856" s="178" t="s">
        <v>572</v>
      </c>
      <c r="G5856" s="178">
        <v>17</v>
      </c>
      <c r="H5856" s="178">
        <v>9.1530957433860001E-4</v>
      </c>
      <c r="I5856" s="178">
        <v>1.025146723259232E-3</v>
      </c>
      <c r="J5856" s="178" t="s">
        <v>625</v>
      </c>
    </row>
    <row r="5857" spans="1:10" x14ac:dyDescent="0.45">
      <c r="A5857" s="178" t="s">
        <v>567</v>
      </c>
      <c r="B5857" s="178" t="s">
        <v>568</v>
      </c>
      <c r="C5857" s="178">
        <v>2025</v>
      </c>
      <c r="D5857" s="178" t="s">
        <v>336</v>
      </c>
      <c r="E5857" s="178" t="s">
        <v>337</v>
      </c>
      <c r="F5857" s="178" t="s">
        <v>569</v>
      </c>
      <c r="G5857" s="178">
        <v>17</v>
      </c>
      <c r="H5857" s="178">
        <v>8.7166273500770303E-2</v>
      </c>
      <c r="I5857" s="178">
        <v>9.762622632086275E-2</v>
      </c>
      <c r="J5857" s="178" t="s">
        <v>625</v>
      </c>
    </row>
    <row r="5858" spans="1:10" x14ac:dyDescent="0.45">
      <c r="A5858" s="178" t="s">
        <v>567</v>
      </c>
      <c r="B5858" s="178" t="s">
        <v>568</v>
      </c>
      <c r="C5858" s="178">
        <v>2025</v>
      </c>
      <c r="D5858" s="178" t="s">
        <v>336</v>
      </c>
      <c r="E5858" s="178" t="s">
        <v>337</v>
      </c>
      <c r="F5858" s="178" t="s">
        <v>570</v>
      </c>
      <c r="G5858" s="178">
        <v>18</v>
      </c>
      <c r="H5858" s="178">
        <v>1.9203825795557001E-3</v>
      </c>
      <c r="I5858" s="178">
        <v>2.1508284891023845E-3</v>
      </c>
      <c r="J5858" s="178" t="s">
        <v>625</v>
      </c>
    </row>
    <row r="5859" spans="1:10" x14ac:dyDescent="0.45">
      <c r="A5859" s="178" t="s">
        <v>567</v>
      </c>
      <c r="B5859" s="178" t="s">
        <v>568</v>
      </c>
      <c r="C5859" s="178">
        <v>2025</v>
      </c>
      <c r="D5859" s="178" t="s">
        <v>336</v>
      </c>
      <c r="E5859" s="178" t="s">
        <v>337</v>
      </c>
      <c r="F5859" s="178" t="s">
        <v>571</v>
      </c>
      <c r="G5859" s="178">
        <v>18</v>
      </c>
      <c r="H5859" s="178">
        <v>2.1780197857878998E-3</v>
      </c>
      <c r="I5859" s="178">
        <v>2.4393821600824481E-3</v>
      </c>
      <c r="J5859" s="178" t="s">
        <v>625</v>
      </c>
    </row>
    <row r="5860" spans="1:10" x14ac:dyDescent="0.45">
      <c r="A5860" s="178" t="s">
        <v>567</v>
      </c>
      <c r="B5860" s="178" t="s">
        <v>568</v>
      </c>
      <c r="C5860" s="178">
        <v>2025</v>
      </c>
      <c r="D5860" s="178" t="s">
        <v>336</v>
      </c>
      <c r="E5860" s="178" t="s">
        <v>337</v>
      </c>
      <c r="F5860" s="178" t="s">
        <v>572</v>
      </c>
      <c r="G5860" s="178">
        <v>18</v>
      </c>
      <c r="H5860" s="178">
        <v>4.0886209899330001E-4</v>
      </c>
      <c r="I5860" s="178">
        <v>4.5792555087249603E-4</v>
      </c>
      <c r="J5860" s="178" t="s">
        <v>625</v>
      </c>
    </row>
    <row r="5861" spans="1:10" x14ac:dyDescent="0.45">
      <c r="A5861" s="178" t="s">
        <v>567</v>
      </c>
      <c r="B5861" s="178" t="s">
        <v>568</v>
      </c>
      <c r="C5861" s="178">
        <v>2025</v>
      </c>
      <c r="D5861" s="178" t="s">
        <v>336</v>
      </c>
      <c r="E5861" s="178" t="s">
        <v>337</v>
      </c>
      <c r="F5861" s="178" t="s">
        <v>574</v>
      </c>
      <c r="G5861" s="178">
        <v>18</v>
      </c>
      <c r="H5861" s="178">
        <v>3.5633686929941E-3</v>
      </c>
      <c r="I5861" s="178">
        <v>3.9909729361533924E-3</v>
      </c>
      <c r="J5861" s="178" t="s">
        <v>626</v>
      </c>
    </row>
    <row r="5862" spans="1:10" x14ac:dyDescent="0.45">
      <c r="A5862" s="178" t="s">
        <v>567</v>
      </c>
      <c r="B5862" s="178" t="s">
        <v>568</v>
      </c>
      <c r="C5862" s="178">
        <v>2025</v>
      </c>
      <c r="D5862" s="178" t="s">
        <v>336</v>
      </c>
      <c r="E5862" s="178" t="s">
        <v>337</v>
      </c>
      <c r="F5862" s="178" t="s">
        <v>569</v>
      </c>
      <c r="G5862" s="178">
        <v>18</v>
      </c>
      <c r="H5862" s="178">
        <v>4.8786323517561E-2</v>
      </c>
      <c r="I5862" s="178">
        <v>5.4640682339668324E-2</v>
      </c>
      <c r="J5862" s="178" t="s">
        <v>625</v>
      </c>
    </row>
    <row r="5863" spans="1:10" x14ac:dyDescent="0.45">
      <c r="A5863" s="178" t="s">
        <v>567</v>
      </c>
      <c r="B5863" s="178" t="s">
        <v>568</v>
      </c>
      <c r="C5863" s="178">
        <v>2025</v>
      </c>
      <c r="D5863" s="178" t="s">
        <v>336</v>
      </c>
      <c r="E5863" s="178" t="s">
        <v>337</v>
      </c>
      <c r="F5863" s="178" t="s">
        <v>569</v>
      </c>
      <c r="G5863" s="178">
        <v>19</v>
      </c>
      <c r="H5863" s="178">
        <v>3.30559287685901E-2</v>
      </c>
      <c r="I5863" s="178">
        <v>3.7022640220820913E-2</v>
      </c>
      <c r="J5863" s="178" t="s">
        <v>625</v>
      </c>
    </row>
    <row r="5864" spans="1:10" x14ac:dyDescent="0.45">
      <c r="A5864" s="178" t="s">
        <v>567</v>
      </c>
      <c r="B5864" s="178" t="s">
        <v>568</v>
      </c>
      <c r="C5864" s="178">
        <v>2025</v>
      </c>
      <c r="D5864" s="178" t="s">
        <v>336</v>
      </c>
      <c r="E5864" s="178" t="s">
        <v>337</v>
      </c>
      <c r="F5864" s="178" t="s">
        <v>570</v>
      </c>
      <c r="G5864" s="178">
        <v>19</v>
      </c>
      <c r="H5864" s="178">
        <v>1.7862090608105001E-3</v>
      </c>
      <c r="I5864" s="178">
        <v>2.0005541481077603E-3</v>
      </c>
      <c r="J5864" s="178" t="s">
        <v>625</v>
      </c>
    </row>
    <row r="5865" spans="1:10" x14ac:dyDescent="0.45">
      <c r="A5865" s="178" t="s">
        <v>567</v>
      </c>
      <c r="B5865" s="178" t="s">
        <v>568</v>
      </c>
      <c r="C5865" s="178">
        <v>2025</v>
      </c>
      <c r="D5865" s="178" t="s">
        <v>336</v>
      </c>
      <c r="E5865" s="178" t="s">
        <v>337</v>
      </c>
      <c r="F5865" s="178" t="s">
        <v>572</v>
      </c>
      <c r="G5865" s="178">
        <v>19</v>
      </c>
      <c r="H5865" s="178">
        <v>2.3149565095080001E-4</v>
      </c>
      <c r="I5865" s="178">
        <v>2.5927512906489603E-4</v>
      </c>
      <c r="J5865" s="178" t="s">
        <v>625</v>
      </c>
    </row>
    <row r="5866" spans="1:10" x14ac:dyDescent="0.45">
      <c r="A5866" s="178" t="s">
        <v>567</v>
      </c>
      <c r="B5866" s="178" t="s">
        <v>568</v>
      </c>
      <c r="C5866" s="178">
        <v>2025</v>
      </c>
      <c r="D5866" s="178" t="s">
        <v>336</v>
      </c>
      <c r="E5866" s="178" t="s">
        <v>337</v>
      </c>
      <c r="F5866" s="178" t="s">
        <v>574</v>
      </c>
      <c r="G5866" s="178">
        <v>19</v>
      </c>
      <c r="H5866" s="178">
        <v>4.2530720238573997E-3</v>
      </c>
      <c r="I5866" s="178">
        <v>4.7634406667202882E-3</v>
      </c>
      <c r="J5866" s="178" t="s">
        <v>626</v>
      </c>
    </row>
    <row r="5867" spans="1:10" x14ac:dyDescent="0.45">
      <c r="A5867" s="178" t="s">
        <v>567</v>
      </c>
      <c r="B5867" s="178" t="s">
        <v>568</v>
      </c>
      <c r="C5867" s="178">
        <v>2025</v>
      </c>
      <c r="D5867" s="178" t="s">
        <v>336</v>
      </c>
      <c r="E5867" s="178" t="s">
        <v>337</v>
      </c>
      <c r="F5867" s="178" t="s">
        <v>571</v>
      </c>
      <c r="G5867" s="178">
        <v>19</v>
      </c>
      <c r="H5867" s="178">
        <v>1.7472860199632E-3</v>
      </c>
      <c r="I5867" s="178">
        <v>1.9569603423587843E-3</v>
      </c>
      <c r="J5867" s="178" t="s">
        <v>625</v>
      </c>
    </row>
    <row r="5868" spans="1:10" x14ac:dyDescent="0.45">
      <c r="A5868" s="178" t="s">
        <v>567</v>
      </c>
      <c r="B5868" s="178" t="s">
        <v>568</v>
      </c>
      <c r="C5868" s="178">
        <v>2025</v>
      </c>
      <c r="D5868" s="178" t="s">
        <v>336</v>
      </c>
      <c r="E5868" s="178" t="s">
        <v>337</v>
      </c>
      <c r="F5868" s="178" t="s">
        <v>570</v>
      </c>
      <c r="G5868" s="178">
        <v>20</v>
      </c>
      <c r="H5868" s="178">
        <v>5.2377727115527004E-3</v>
      </c>
      <c r="I5868" s="178">
        <v>5.8663054369390254E-3</v>
      </c>
      <c r="J5868" s="178" t="s">
        <v>625</v>
      </c>
    </row>
    <row r="5869" spans="1:10" x14ac:dyDescent="0.45">
      <c r="A5869" s="178" t="s">
        <v>567</v>
      </c>
      <c r="B5869" s="178" t="s">
        <v>568</v>
      </c>
      <c r="C5869" s="178">
        <v>2025</v>
      </c>
      <c r="D5869" s="178" t="s">
        <v>336</v>
      </c>
      <c r="E5869" s="178" t="s">
        <v>337</v>
      </c>
      <c r="F5869" s="178" t="s">
        <v>571</v>
      </c>
      <c r="G5869" s="178">
        <v>20</v>
      </c>
      <c r="H5869" s="178">
        <v>9.5684101688679995E-4</v>
      </c>
      <c r="I5869" s="178">
        <v>1.0716619389132161E-3</v>
      </c>
      <c r="J5869" s="178" t="s">
        <v>625</v>
      </c>
    </row>
    <row r="5870" spans="1:10" x14ac:dyDescent="0.45">
      <c r="A5870" s="178" t="s">
        <v>567</v>
      </c>
      <c r="B5870" s="178" t="s">
        <v>568</v>
      </c>
      <c r="C5870" s="178">
        <v>2025</v>
      </c>
      <c r="D5870" s="178" t="s">
        <v>336</v>
      </c>
      <c r="E5870" s="178" t="s">
        <v>337</v>
      </c>
      <c r="F5870" s="178" t="s">
        <v>574</v>
      </c>
      <c r="G5870" s="178">
        <v>20</v>
      </c>
      <c r="H5870" s="178">
        <v>3.2277280697599001E-3</v>
      </c>
      <c r="I5870" s="178">
        <v>3.6150554381310885E-3</v>
      </c>
      <c r="J5870" s="178" t="s">
        <v>626</v>
      </c>
    </row>
    <row r="5871" spans="1:10" x14ac:dyDescent="0.45">
      <c r="A5871" s="178" t="s">
        <v>567</v>
      </c>
      <c r="B5871" s="178" t="s">
        <v>568</v>
      </c>
      <c r="C5871" s="178">
        <v>2025</v>
      </c>
      <c r="D5871" s="178" t="s">
        <v>336</v>
      </c>
      <c r="E5871" s="178" t="s">
        <v>337</v>
      </c>
      <c r="F5871" s="178" t="s">
        <v>572</v>
      </c>
      <c r="G5871" s="178">
        <v>20</v>
      </c>
      <c r="H5871" s="178">
        <v>5.9250768390480002E-4</v>
      </c>
      <c r="I5871" s="178">
        <v>6.6360860597337607E-4</v>
      </c>
      <c r="J5871" s="178" t="s">
        <v>625</v>
      </c>
    </row>
    <row r="5872" spans="1:10" x14ac:dyDescent="0.45">
      <c r="A5872" s="178" t="s">
        <v>567</v>
      </c>
      <c r="B5872" s="178" t="s">
        <v>568</v>
      </c>
      <c r="C5872" s="178">
        <v>2025</v>
      </c>
      <c r="D5872" s="178" t="s">
        <v>336</v>
      </c>
      <c r="E5872" s="178" t="s">
        <v>337</v>
      </c>
      <c r="F5872" s="178" t="s">
        <v>569</v>
      </c>
      <c r="G5872" s="178">
        <v>20</v>
      </c>
      <c r="H5872" s="178">
        <v>4.3379446025937803E-2</v>
      </c>
      <c r="I5872" s="178">
        <v>4.858497954905034E-2</v>
      </c>
      <c r="J5872" s="178" t="s">
        <v>625</v>
      </c>
    </row>
    <row r="5873" spans="1:10" x14ac:dyDescent="0.45">
      <c r="A5873" s="178" t="s">
        <v>567</v>
      </c>
      <c r="B5873" s="178" t="s">
        <v>568</v>
      </c>
      <c r="C5873" s="178">
        <v>2025</v>
      </c>
      <c r="D5873" s="178" t="s">
        <v>336</v>
      </c>
      <c r="E5873" s="178" t="s">
        <v>337</v>
      </c>
      <c r="F5873" s="178" t="s">
        <v>574</v>
      </c>
      <c r="G5873" s="178">
        <v>21</v>
      </c>
      <c r="H5873" s="178">
        <v>2.2563783568330001E-3</v>
      </c>
      <c r="I5873" s="178">
        <v>2.5271437596529603E-3</v>
      </c>
      <c r="J5873" s="178" t="s">
        <v>626</v>
      </c>
    </row>
    <row r="5874" spans="1:10" x14ac:dyDescent="0.45">
      <c r="A5874" s="178" t="s">
        <v>567</v>
      </c>
      <c r="B5874" s="178" t="s">
        <v>568</v>
      </c>
      <c r="C5874" s="178">
        <v>2025</v>
      </c>
      <c r="D5874" s="178" t="s">
        <v>336</v>
      </c>
      <c r="E5874" s="178" t="s">
        <v>337</v>
      </c>
      <c r="F5874" s="178" t="s">
        <v>569</v>
      </c>
      <c r="G5874" s="178">
        <v>21</v>
      </c>
      <c r="H5874" s="178">
        <v>3.0749467201530899E-2</v>
      </c>
      <c r="I5874" s="178">
        <v>3.443940326571461E-2</v>
      </c>
      <c r="J5874" s="178" t="s">
        <v>625</v>
      </c>
    </row>
    <row r="5875" spans="1:10" x14ac:dyDescent="0.45">
      <c r="A5875" s="178" t="s">
        <v>567</v>
      </c>
      <c r="B5875" s="178" t="s">
        <v>568</v>
      </c>
      <c r="C5875" s="178">
        <v>2025</v>
      </c>
      <c r="D5875" s="178" t="s">
        <v>336</v>
      </c>
      <c r="E5875" s="178" t="s">
        <v>337</v>
      </c>
      <c r="F5875" s="178" t="s">
        <v>573</v>
      </c>
      <c r="G5875" s="178">
        <v>21</v>
      </c>
      <c r="H5875" s="178">
        <v>3.4807674819600001E-4</v>
      </c>
      <c r="I5875" s="178">
        <v>3.8984595797952003E-4</v>
      </c>
      <c r="J5875" s="178" t="s">
        <v>625</v>
      </c>
    </row>
    <row r="5876" spans="1:10" x14ac:dyDescent="0.45">
      <c r="A5876" s="178" t="s">
        <v>567</v>
      </c>
      <c r="B5876" s="178" t="s">
        <v>568</v>
      </c>
      <c r="C5876" s="178">
        <v>2025</v>
      </c>
      <c r="D5876" s="178" t="s">
        <v>336</v>
      </c>
      <c r="E5876" s="178" t="s">
        <v>337</v>
      </c>
      <c r="F5876" s="178" t="s">
        <v>570</v>
      </c>
      <c r="G5876" s="178">
        <v>21</v>
      </c>
      <c r="H5876" s="178">
        <v>2.7802462282124998E-3</v>
      </c>
      <c r="I5876" s="178">
        <v>3.1138757755980002E-3</v>
      </c>
      <c r="J5876" s="178" t="s">
        <v>625</v>
      </c>
    </row>
    <row r="5877" spans="1:10" x14ac:dyDescent="0.45">
      <c r="A5877" s="178" t="s">
        <v>567</v>
      </c>
      <c r="B5877" s="178" t="s">
        <v>568</v>
      </c>
      <c r="C5877" s="178">
        <v>2025</v>
      </c>
      <c r="D5877" s="178" t="s">
        <v>336</v>
      </c>
      <c r="E5877" s="178" t="s">
        <v>337</v>
      </c>
      <c r="F5877" s="178" t="s">
        <v>571</v>
      </c>
      <c r="G5877" s="178">
        <v>21</v>
      </c>
      <c r="H5877" s="178">
        <v>8.9722147095019997E-4</v>
      </c>
      <c r="I5877" s="178">
        <v>1.004888047464224E-3</v>
      </c>
      <c r="J5877" s="178" t="s">
        <v>625</v>
      </c>
    </row>
    <row r="5878" spans="1:10" x14ac:dyDescent="0.45">
      <c r="A5878" s="178" t="s">
        <v>567</v>
      </c>
      <c r="B5878" s="178" t="s">
        <v>568</v>
      </c>
      <c r="C5878" s="178">
        <v>2025</v>
      </c>
      <c r="D5878" s="178" t="s">
        <v>336</v>
      </c>
      <c r="E5878" s="178" t="s">
        <v>337</v>
      </c>
      <c r="F5878" s="178" t="s">
        <v>572</v>
      </c>
      <c r="G5878" s="178">
        <v>21</v>
      </c>
      <c r="H5878" s="178">
        <v>2.7587747172219999E-4</v>
      </c>
      <c r="I5878" s="178">
        <v>3.0898276832886404E-4</v>
      </c>
      <c r="J5878" s="178" t="s">
        <v>625</v>
      </c>
    </row>
    <row r="5879" spans="1:10" x14ac:dyDescent="0.45">
      <c r="A5879" s="178" t="s">
        <v>567</v>
      </c>
      <c r="B5879" s="178" t="s">
        <v>568</v>
      </c>
      <c r="C5879" s="178">
        <v>2025</v>
      </c>
      <c r="D5879" s="178" t="s">
        <v>336</v>
      </c>
      <c r="E5879" s="178" t="s">
        <v>337</v>
      </c>
      <c r="F5879" s="178" t="s">
        <v>572</v>
      </c>
      <c r="G5879" s="178">
        <v>22</v>
      </c>
      <c r="H5879" s="178">
        <v>2.5503357028360002E-4</v>
      </c>
      <c r="I5879" s="178">
        <v>2.8563759871763205E-4</v>
      </c>
      <c r="J5879" s="178" t="s">
        <v>625</v>
      </c>
    </row>
    <row r="5880" spans="1:10" x14ac:dyDescent="0.45">
      <c r="A5880" s="178" t="s">
        <v>567</v>
      </c>
      <c r="B5880" s="178" t="s">
        <v>568</v>
      </c>
      <c r="C5880" s="178">
        <v>2025</v>
      </c>
      <c r="D5880" s="178" t="s">
        <v>336</v>
      </c>
      <c r="E5880" s="178" t="s">
        <v>337</v>
      </c>
      <c r="F5880" s="178" t="s">
        <v>569</v>
      </c>
      <c r="G5880" s="178">
        <v>22</v>
      </c>
      <c r="H5880" s="178">
        <v>3.7422692170366603E-2</v>
      </c>
      <c r="I5880" s="178">
        <v>4.1913415230810602E-2</v>
      </c>
      <c r="J5880" s="178" t="s">
        <v>625</v>
      </c>
    </row>
    <row r="5881" spans="1:10" x14ac:dyDescent="0.45">
      <c r="A5881" s="178" t="s">
        <v>567</v>
      </c>
      <c r="B5881" s="178" t="s">
        <v>568</v>
      </c>
      <c r="C5881" s="178">
        <v>2025</v>
      </c>
      <c r="D5881" s="178" t="s">
        <v>336</v>
      </c>
      <c r="E5881" s="178" t="s">
        <v>337</v>
      </c>
      <c r="F5881" s="178" t="s">
        <v>574</v>
      </c>
      <c r="G5881" s="178">
        <v>22</v>
      </c>
      <c r="H5881" s="178">
        <v>1.4641658053733001E-3</v>
      </c>
      <c r="I5881" s="178">
        <v>1.6398657020180963E-3</v>
      </c>
      <c r="J5881" s="178" t="s">
        <v>626</v>
      </c>
    </row>
    <row r="5882" spans="1:10" x14ac:dyDescent="0.45">
      <c r="A5882" s="178" t="s">
        <v>567</v>
      </c>
      <c r="B5882" s="178" t="s">
        <v>568</v>
      </c>
      <c r="C5882" s="178">
        <v>2025</v>
      </c>
      <c r="D5882" s="178" t="s">
        <v>336</v>
      </c>
      <c r="E5882" s="178" t="s">
        <v>337</v>
      </c>
      <c r="F5882" s="178" t="s">
        <v>570</v>
      </c>
      <c r="G5882" s="178">
        <v>22</v>
      </c>
      <c r="H5882" s="178">
        <v>2.6767824601847999E-3</v>
      </c>
      <c r="I5882" s="178">
        <v>2.9979963554069762E-3</v>
      </c>
      <c r="J5882" s="178" t="s">
        <v>625</v>
      </c>
    </row>
    <row r="5883" spans="1:10" x14ac:dyDescent="0.45">
      <c r="A5883" s="178" t="s">
        <v>567</v>
      </c>
      <c r="B5883" s="178" t="s">
        <v>568</v>
      </c>
      <c r="C5883" s="178">
        <v>2025</v>
      </c>
      <c r="D5883" s="178" t="s">
        <v>336</v>
      </c>
      <c r="E5883" s="178" t="s">
        <v>337</v>
      </c>
      <c r="F5883" s="178" t="s">
        <v>571</v>
      </c>
      <c r="G5883" s="178">
        <v>22</v>
      </c>
      <c r="H5883" s="178">
        <v>2.6753231941260001E-4</v>
      </c>
      <c r="I5883" s="178">
        <v>2.9963619774211206E-4</v>
      </c>
      <c r="J5883" s="178" t="s">
        <v>625</v>
      </c>
    </row>
    <row r="5884" spans="1:10" x14ac:dyDescent="0.45">
      <c r="A5884" s="178" t="s">
        <v>567</v>
      </c>
      <c r="B5884" s="178" t="s">
        <v>568</v>
      </c>
      <c r="C5884" s="178">
        <v>2025</v>
      </c>
      <c r="D5884" s="178" t="s">
        <v>336</v>
      </c>
      <c r="E5884" s="178" t="s">
        <v>337</v>
      </c>
      <c r="F5884" s="178" t="s">
        <v>570</v>
      </c>
      <c r="G5884" s="178">
        <v>23</v>
      </c>
      <c r="H5884" s="178">
        <v>1.3933834852651E-3</v>
      </c>
      <c r="I5884" s="178">
        <v>1.5605895034969122E-3</v>
      </c>
      <c r="J5884" s="178" t="s">
        <v>625</v>
      </c>
    </row>
    <row r="5885" spans="1:10" x14ac:dyDescent="0.45">
      <c r="A5885" s="178" t="s">
        <v>567</v>
      </c>
      <c r="B5885" s="178" t="s">
        <v>568</v>
      </c>
      <c r="C5885" s="178">
        <v>2025</v>
      </c>
      <c r="D5885" s="178" t="s">
        <v>336</v>
      </c>
      <c r="E5885" s="178" t="s">
        <v>337</v>
      </c>
      <c r="F5885" s="178" t="s">
        <v>569</v>
      </c>
      <c r="G5885" s="178">
        <v>23</v>
      </c>
      <c r="H5885" s="178">
        <v>3.2189160585403401E-2</v>
      </c>
      <c r="I5885" s="178">
        <v>3.6051859855651812E-2</v>
      </c>
      <c r="J5885" s="178" t="s">
        <v>625</v>
      </c>
    </row>
    <row r="5886" spans="1:10" x14ac:dyDescent="0.45">
      <c r="A5886" s="178" t="s">
        <v>567</v>
      </c>
      <c r="B5886" s="178" t="s">
        <v>568</v>
      </c>
      <c r="C5886" s="178">
        <v>2025</v>
      </c>
      <c r="D5886" s="178" t="s">
        <v>336</v>
      </c>
      <c r="E5886" s="178" t="s">
        <v>337</v>
      </c>
      <c r="F5886" s="178" t="s">
        <v>574</v>
      </c>
      <c r="G5886" s="178">
        <v>23</v>
      </c>
      <c r="H5886" s="178">
        <v>2.7733616298065001E-3</v>
      </c>
      <c r="I5886" s="178">
        <v>3.1061650253832803E-3</v>
      </c>
      <c r="J5886" s="178" t="s">
        <v>626</v>
      </c>
    </row>
    <row r="5887" spans="1:10" x14ac:dyDescent="0.45">
      <c r="A5887" s="178" t="s">
        <v>567</v>
      </c>
      <c r="B5887" s="178" t="s">
        <v>568</v>
      </c>
      <c r="C5887" s="178">
        <v>2025</v>
      </c>
      <c r="D5887" s="178" t="s">
        <v>336</v>
      </c>
      <c r="E5887" s="178" t="s">
        <v>337</v>
      </c>
      <c r="F5887" s="178" t="s">
        <v>572</v>
      </c>
      <c r="G5887" s="178">
        <v>23</v>
      </c>
      <c r="H5887" s="178">
        <v>3.6106444895270002E-4</v>
      </c>
      <c r="I5887" s="178">
        <v>4.0439218282702408E-4</v>
      </c>
      <c r="J5887" s="178" t="s">
        <v>625</v>
      </c>
    </row>
    <row r="5888" spans="1:10" x14ac:dyDescent="0.45">
      <c r="A5888" s="178" t="s">
        <v>567</v>
      </c>
      <c r="B5888" s="178" t="s">
        <v>568</v>
      </c>
      <c r="C5888" s="178">
        <v>2025</v>
      </c>
      <c r="D5888" s="178" t="s">
        <v>336</v>
      </c>
      <c r="E5888" s="178" t="s">
        <v>337</v>
      </c>
      <c r="F5888" s="178" t="s">
        <v>571</v>
      </c>
      <c r="G5888" s="178">
        <v>23</v>
      </c>
      <c r="H5888" s="178">
        <v>5.1106764294670004E-4</v>
      </c>
      <c r="I5888" s="178">
        <v>5.7239576010030405E-4</v>
      </c>
      <c r="J5888" s="178" t="s">
        <v>625</v>
      </c>
    </row>
    <row r="5889" spans="1:10" x14ac:dyDescent="0.45">
      <c r="A5889" s="178" t="s">
        <v>567</v>
      </c>
      <c r="B5889" s="178" t="s">
        <v>568</v>
      </c>
      <c r="C5889" s="178">
        <v>2025</v>
      </c>
      <c r="D5889" s="178" t="s">
        <v>336</v>
      </c>
      <c r="E5889" s="178" t="s">
        <v>337</v>
      </c>
      <c r="F5889" s="178" t="s">
        <v>572</v>
      </c>
      <c r="G5889" s="178">
        <v>24</v>
      </c>
      <c r="H5889" s="178">
        <v>2.310065065103E-4</v>
      </c>
      <c r="I5889" s="178">
        <v>2.5872728729153604E-4</v>
      </c>
      <c r="J5889" s="178" t="s">
        <v>625</v>
      </c>
    </row>
    <row r="5890" spans="1:10" x14ac:dyDescent="0.45">
      <c r="A5890" s="178" t="s">
        <v>567</v>
      </c>
      <c r="B5890" s="178" t="s">
        <v>568</v>
      </c>
      <c r="C5890" s="178">
        <v>2025</v>
      </c>
      <c r="D5890" s="178" t="s">
        <v>336</v>
      </c>
      <c r="E5890" s="178" t="s">
        <v>337</v>
      </c>
      <c r="F5890" s="178" t="s">
        <v>574</v>
      </c>
      <c r="G5890" s="178">
        <v>24</v>
      </c>
      <c r="H5890" s="178">
        <v>1.3057234464213001E-3</v>
      </c>
      <c r="I5890" s="178">
        <v>1.4624102599918561E-3</v>
      </c>
      <c r="J5890" s="178" t="s">
        <v>626</v>
      </c>
    </row>
    <row r="5891" spans="1:10" x14ac:dyDescent="0.45">
      <c r="A5891" s="178" t="s">
        <v>567</v>
      </c>
      <c r="B5891" s="178" t="s">
        <v>568</v>
      </c>
      <c r="C5891" s="178">
        <v>2025</v>
      </c>
      <c r="D5891" s="178" t="s">
        <v>336</v>
      </c>
      <c r="E5891" s="178" t="s">
        <v>337</v>
      </c>
      <c r="F5891" s="178" t="s">
        <v>570</v>
      </c>
      <c r="G5891" s="178">
        <v>24</v>
      </c>
      <c r="H5891" s="178">
        <v>5.4931640042923001E-3</v>
      </c>
      <c r="I5891" s="178">
        <v>6.1523436848073768E-3</v>
      </c>
      <c r="J5891" s="178" t="s">
        <v>625</v>
      </c>
    </row>
    <row r="5892" spans="1:10" x14ac:dyDescent="0.45">
      <c r="A5892" s="178" t="s">
        <v>567</v>
      </c>
      <c r="B5892" s="178" t="s">
        <v>568</v>
      </c>
      <c r="C5892" s="178">
        <v>2025</v>
      </c>
      <c r="D5892" s="178" t="s">
        <v>336</v>
      </c>
      <c r="E5892" s="178" t="s">
        <v>337</v>
      </c>
      <c r="F5892" s="178" t="s">
        <v>571</v>
      </c>
      <c r="G5892" s="178">
        <v>24</v>
      </c>
      <c r="H5892" s="178">
        <v>7.4717150710060004E-4</v>
      </c>
      <c r="I5892" s="178">
        <v>8.3683208795267208E-4</v>
      </c>
      <c r="J5892" s="178" t="s">
        <v>625</v>
      </c>
    </row>
    <row r="5893" spans="1:10" x14ac:dyDescent="0.45">
      <c r="A5893" s="178" t="s">
        <v>567</v>
      </c>
      <c r="B5893" s="178" t="s">
        <v>568</v>
      </c>
      <c r="C5893" s="178">
        <v>2025</v>
      </c>
      <c r="D5893" s="178" t="s">
        <v>336</v>
      </c>
      <c r="E5893" s="178" t="s">
        <v>337</v>
      </c>
      <c r="F5893" s="178" t="s">
        <v>569</v>
      </c>
      <c r="G5893" s="178">
        <v>24</v>
      </c>
      <c r="H5893" s="178">
        <v>1.65415403898805E-2</v>
      </c>
      <c r="I5893" s="178">
        <v>1.8526525236666161E-2</v>
      </c>
      <c r="J5893" s="178" t="s">
        <v>625</v>
      </c>
    </row>
    <row r="5894" spans="1:10" x14ac:dyDescent="0.45">
      <c r="A5894" s="178" t="s">
        <v>567</v>
      </c>
      <c r="B5894" s="178" t="s">
        <v>568</v>
      </c>
      <c r="C5894" s="178">
        <v>2025</v>
      </c>
      <c r="D5894" s="178" t="s">
        <v>336</v>
      </c>
      <c r="E5894" s="178" t="s">
        <v>337</v>
      </c>
      <c r="F5894" s="178" t="s">
        <v>570</v>
      </c>
      <c r="G5894" s="178">
        <v>25</v>
      </c>
      <c r="H5894" s="178">
        <v>1.5077114512677999E-3</v>
      </c>
      <c r="I5894" s="178">
        <v>1.688636825419936E-3</v>
      </c>
      <c r="J5894" s="178" t="s">
        <v>625</v>
      </c>
    </row>
    <row r="5895" spans="1:10" x14ac:dyDescent="0.45">
      <c r="A5895" s="178" t="s">
        <v>567</v>
      </c>
      <c r="B5895" s="178" t="s">
        <v>568</v>
      </c>
      <c r="C5895" s="178">
        <v>2025</v>
      </c>
      <c r="D5895" s="178" t="s">
        <v>336</v>
      </c>
      <c r="E5895" s="178" t="s">
        <v>337</v>
      </c>
      <c r="F5895" s="178" t="s">
        <v>569</v>
      </c>
      <c r="G5895" s="178">
        <v>25</v>
      </c>
      <c r="H5895" s="178">
        <v>2.53976986277848E-2</v>
      </c>
      <c r="I5895" s="178">
        <v>2.8445422463118979E-2</v>
      </c>
      <c r="J5895" s="178" t="s">
        <v>625</v>
      </c>
    </row>
    <row r="5896" spans="1:10" x14ac:dyDescent="0.45">
      <c r="A5896" s="178" t="s">
        <v>567</v>
      </c>
      <c r="B5896" s="178" t="s">
        <v>568</v>
      </c>
      <c r="C5896" s="178">
        <v>2025</v>
      </c>
      <c r="D5896" s="178" t="s">
        <v>336</v>
      </c>
      <c r="E5896" s="178" t="s">
        <v>337</v>
      </c>
      <c r="F5896" s="178" t="s">
        <v>572</v>
      </c>
      <c r="G5896" s="178">
        <v>25</v>
      </c>
      <c r="H5896" s="178">
        <v>2.2200712555789999E-4</v>
      </c>
      <c r="I5896" s="178">
        <v>2.4864798062484804E-4</v>
      </c>
      <c r="J5896" s="178" t="s">
        <v>625</v>
      </c>
    </row>
    <row r="5897" spans="1:10" x14ac:dyDescent="0.45">
      <c r="A5897" s="178" t="s">
        <v>567</v>
      </c>
      <c r="B5897" s="178" t="s">
        <v>568</v>
      </c>
      <c r="C5897" s="178">
        <v>2025</v>
      </c>
      <c r="D5897" s="178" t="s">
        <v>336</v>
      </c>
      <c r="E5897" s="178" t="s">
        <v>337</v>
      </c>
      <c r="F5897" s="178" t="s">
        <v>574</v>
      </c>
      <c r="G5897" s="178">
        <v>25</v>
      </c>
      <c r="H5897" s="178">
        <v>3.8110509049146999E-3</v>
      </c>
      <c r="I5897" s="178">
        <v>4.2683770135044643E-3</v>
      </c>
      <c r="J5897" s="178" t="s">
        <v>626</v>
      </c>
    </row>
    <row r="5898" spans="1:10" x14ac:dyDescent="0.45">
      <c r="A5898" s="178" t="s">
        <v>567</v>
      </c>
      <c r="B5898" s="178" t="s">
        <v>568</v>
      </c>
      <c r="C5898" s="178">
        <v>2025</v>
      </c>
      <c r="D5898" s="178" t="s">
        <v>336</v>
      </c>
      <c r="E5898" s="178" t="s">
        <v>337</v>
      </c>
      <c r="F5898" s="178" t="s">
        <v>571</v>
      </c>
      <c r="G5898" s="178">
        <v>25</v>
      </c>
      <c r="H5898" s="178">
        <v>3.7730242911490001E-4</v>
      </c>
      <c r="I5898" s="178">
        <v>4.2257872060868807E-4</v>
      </c>
      <c r="J5898" s="178" t="s">
        <v>625</v>
      </c>
    </row>
    <row r="5899" spans="1:10" x14ac:dyDescent="0.45">
      <c r="A5899" s="178" t="s">
        <v>567</v>
      </c>
      <c r="B5899" s="178" t="s">
        <v>568</v>
      </c>
      <c r="C5899" s="178">
        <v>2025</v>
      </c>
      <c r="D5899" s="178" t="s">
        <v>336</v>
      </c>
      <c r="E5899" s="178" t="s">
        <v>337</v>
      </c>
      <c r="F5899" s="178" t="s">
        <v>570</v>
      </c>
      <c r="G5899" s="178">
        <v>26</v>
      </c>
      <c r="H5899" s="178">
        <v>2.4412946950179001E-3</v>
      </c>
      <c r="I5899" s="178">
        <v>2.7342500584200484E-3</v>
      </c>
      <c r="J5899" s="178" t="s">
        <v>625</v>
      </c>
    </row>
    <row r="5900" spans="1:10" x14ac:dyDescent="0.45">
      <c r="A5900" s="178" t="s">
        <v>567</v>
      </c>
      <c r="B5900" s="178" t="s">
        <v>568</v>
      </c>
      <c r="C5900" s="178">
        <v>2025</v>
      </c>
      <c r="D5900" s="178" t="s">
        <v>336</v>
      </c>
      <c r="E5900" s="178" t="s">
        <v>337</v>
      </c>
      <c r="F5900" s="178" t="s">
        <v>574</v>
      </c>
      <c r="G5900" s="178">
        <v>26</v>
      </c>
      <c r="H5900" s="178">
        <v>3.0600426252931001E-3</v>
      </c>
      <c r="I5900" s="178">
        <v>3.4272477403282722E-3</v>
      </c>
      <c r="J5900" s="178" t="s">
        <v>626</v>
      </c>
    </row>
    <row r="5901" spans="1:10" x14ac:dyDescent="0.45">
      <c r="A5901" s="178" t="s">
        <v>567</v>
      </c>
      <c r="B5901" s="178" t="s">
        <v>568</v>
      </c>
      <c r="C5901" s="178">
        <v>2025</v>
      </c>
      <c r="D5901" s="178" t="s">
        <v>336</v>
      </c>
      <c r="E5901" s="178" t="s">
        <v>337</v>
      </c>
      <c r="F5901" s="178" t="s">
        <v>569</v>
      </c>
      <c r="G5901" s="178">
        <v>26</v>
      </c>
      <c r="H5901" s="178">
        <v>2.3192744934931401E-2</v>
      </c>
      <c r="I5901" s="178">
        <v>2.5975874327123172E-2</v>
      </c>
      <c r="J5901" s="178" t="s">
        <v>625</v>
      </c>
    </row>
    <row r="5902" spans="1:10" x14ac:dyDescent="0.45">
      <c r="A5902" s="178" t="s">
        <v>567</v>
      </c>
      <c r="B5902" s="178" t="s">
        <v>568</v>
      </c>
      <c r="C5902" s="178">
        <v>2025</v>
      </c>
      <c r="D5902" s="178" t="s">
        <v>336</v>
      </c>
      <c r="E5902" s="178" t="s">
        <v>337</v>
      </c>
      <c r="F5902" s="178" t="s">
        <v>572</v>
      </c>
      <c r="G5902" s="178">
        <v>26</v>
      </c>
      <c r="H5902" s="178">
        <v>2.6414717285660002E-4</v>
      </c>
      <c r="I5902" s="178">
        <v>2.9584483359939206E-4</v>
      </c>
      <c r="J5902" s="178" t="s">
        <v>625</v>
      </c>
    </row>
    <row r="5903" spans="1:10" x14ac:dyDescent="0.45">
      <c r="A5903" s="178" t="s">
        <v>567</v>
      </c>
      <c r="B5903" s="178" t="s">
        <v>568</v>
      </c>
      <c r="C5903" s="178">
        <v>2025</v>
      </c>
      <c r="D5903" s="178" t="s">
        <v>336</v>
      </c>
      <c r="E5903" s="178" t="s">
        <v>337</v>
      </c>
      <c r="F5903" s="178" t="s">
        <v>571</v>
      </c>
      <c r="G5903" s="178">
        <v>26</v>
      </c>
      <c r="H5903" s="178">
        <v>2.195922643295E-4</v>
      </c>
      <c r="I5903" s="178">
        <v>2.4594333604904004E-4</v>
      </c>
      <c r="J5903" s="178" t="s">
        <v>625</v>
      </c>
    </row>
    <row r="5904" spans="1:10" x14ac:dyDescent="0.45">
      <c r="A5904" s="178" t="s">
        <v>567</v>
      </c>
      <c r="B5904" s="178" t="s">
        <v>568</v>
      </c>
      <c r="C5904" s="178">
        <v>2025</v>
      </c>
      <c r="D5904" s="178" t="s">
        <v>336</v>
      </c>
      <c r="E5904" s="178" t="s">
        <v>337</v>
      </c>
      <c r="F5904" s="178" t="s">
        <v>569</v>
      </c>
      <c r="G5904" s="178">
        <v>27</v>
      </c>
      <c r="H5904" s="178">
        <v>2.7251748135313399E-2</v>
      </c>
      <c r="I5904" s="178">
        <v>3.0521957911551011E-2</v>
      </c>
      <c r="J5904" s="178" t="s">
        <v>625</v>
      </c>
    </row>
    <row r="5905" spans="1:10" x14ac:dyDescent="0.45">
      <c r="A5905" s="178" t="s">
        <v>567</v>
      </c>
      <c r="B5905" s="178" t="s">
        <v>568</v>
      </c>
      <c r="C5905" s="178">
        <v>2025</v>
      </c>
      <c r="D5905" s="178" t="s">
        <v>336</v>
      </c>
      <c r="E5905" s="178" t="s">
        <v>337</v>
      </c>
      <c r="F5905" s="178" t="s">
        <v>572</v>
      </c>
      <c r="G5905" s="178">
        <v>27</v>
      </c>
      <c r="H5905" s="178">
        <v>4.8837981012200002E-5</v>
      </c>
      <c r="I5905" s="178">
        <v>5.4698538733664007E-5</v>
      </c>
      <c r="J5905" s="178" t="s">
        <v>625</v>
      </c>
    </row>
    <row r="5906" spans="1:10" x14ac:dyDescent="0.45">
      <c r="A5906" s="178" t="s">
        <v>567</v>
      </c>
      <c r="B5906" s="178" t="s">
        <v>568</v>
      </c>
      <c r="C5906" s="178">
        <v>2025</v>
      </c>
      <c r="D5906" s="178" t="s">
        <v>336</v>
      </c>
      <c r="E5906" s="178" t="s">
        <v>337</v>
      </c>
      <c r="F5906" s="178" t="s">
        <v>570</v>
      </c>
      <c r="G5906" s="178">
        <v>27</v>
      </c>
      <c r="H5906" s="178">
        <v>2.3757703602314E-3</v>
      </c>
      <c r="I5906" s="178">
        <v>2.6608628034591681E-3</v>
      </c>
      <c r="J5906" s="178" t="s">
        <v>625</v>
      </c>
    </row>
    <row r="5907" spans="1:10" x14ac:dyDescent="0.45">
      <c r="A5907" s="178" t="s">
        <v>567</v>
      </c>
      <c r="B5907" s="178" t="s">
        <v>568</v>
      </c>
      <c r="C5907" s="178">
        <v>2025</v>
      </c>
      <c r="D5907" s="178" t="s">
        <v>336</v>
      </c>
      <c r="E5907" s="178" t="s">
        <v>337</v>
      </c>
      <c r="F5907" s="178" t="s">
        <v>574</v>
      </c>
      <c r="G5907" s="178">
        <v>27</v>
      </c>
      <c r="H5907" s="178">
        <v>6.1003671726209997E-4</v>
      </c>
      <c r="I5907" s="178">
        <v>6.8324112333355204E-4</v>
      </c>
      <c r="J5907" s="178" t="s">
        <v>626</v>
      </c>
    </row>
    <row r="5908" spans="1:10" x14ac:dyDescent="0.45">
      <c r="A5908" s="178" t="s">
        <v>567</v>
      </c>
      <c r="B5908" s="178" t="s">
        <v>568</v>
      </c>
      <c r="C5908" s="178">
        <v>2025</v>
      </c>
      <c r="D5908" s="178" t="s">
        <v>336</v>
      </c>
      <c r="E5908" s="178" t="s">
        <v>337</v>
      </c>
      <c r="F5908" s="178" t="s">
        <v>571</v>
      </c>
      <c r="G5908" s="178">
        <v>27</v>
      </c>
      <c r="H5908" s="178">
        <v>5.2878681162839996E-4</v>
      </c>
      <c r="I5908" s="178">
        <v>5.9224122902380803E-4</v>
      </c>
      <c r="J5908" s="178" t="s">
        <v>625</v>
      </c>
    </row>
    <row r="5909" spans="1:10" x14ac:dyDescent="0.45">
      <c r="A5909" s="178" t="s">
        <v>567</v>
      </c>
      <c r="B5909" s="178" t="s">
        <v>568</v>
      </c>
      <c r="C5909" s="178">
        <v>2025</v>
      </c>
      <c r="D5909" s="178" t="s">
        <v>336</v>
      </c>
      <c r="E5909" s="178" t="s">
        <v>337</v>
      </c>
      <c r="F5909" s="178" t="s">
        <v>571</v>
      </c>
      <c r="G5909" s="178">
        <v>28</v>
      </c>
      <c r="H5909" s="178">
        <v>4.1108812729360002E-4</v>
      </c>
      <c r="I5909" s="178">
        <v>4.6041870256883209E-4</v>
      </c>
      <c r="J5909" s="178" t="s">
        <v>625</v>
      </c>
    </row>
    <row r="5910" spans="1:10" x14ac:dyDescent="0.45">
      <c r="A5910" s="178" t="s">
        <v>567</v>
      </c>
      <c r="B5910" s="178" t="s">
        <v>568</v>
      </c>
      <c r="C5910" s="178">
        <v>2025</v>
      </c>
      <c r="D5910" s="178" t="s">
        <v>336</v>
      </c>
      <c r="E5910" s="178" t="s">
        <v>337</v>
      </c>
      <c r="F5910" s="178" t="s">
        <v>569</v>
      </c>
      <c r="G5910" s="178">
        <v>28</v>
      </c>
      <c r="H5910" s="178">
        <v>1.6772091854363701E-2</v>
      </c>
      <c r="I5910" s="178">
        <v>1.8784742876887348E-2</v>
      </c>
      <c r="J5910" s="178" t="s">
        <v>625</v>
      </c>
    </row>
    <row r="5911" spans="1:10" x14ac:dyDescent="0.45">
      <c r="A5911" s="178" t="s">
        <v>567</v>
      </c>
      <c r="B5911" s="178" t="s">
        <v>568</v>
      </c>
      <c r="C5911" s="178">
        <v>2025</v>
      </c>
      <c r="D5911" s="178" t="s">
        <v>336</v>
      </c>
      <c r="E5911" s="178" t="s">
        <v>337</v>
      </c>
      <c r="F5911" s="178" t="s">
        <v>570</v>
      </c>
      <c r="G5911" s="178">
        <v>28</v>
      </c>
      <c r="H5911" s="178">
        <v>1.5706282574683001E-3</v>
      </c>
      <c r="I5911" s="178">
        <v>1.7591036483644961E-3</v>
      </c>
      <c r="J5911" s="178" t="s">
        <v>625</v>
      </c>
    </row>
    <row r="5912" spans="1:10" x14ac:dyDescent="0.45">
      <c r="A5912" s="178" t="s">
        <v>567</v>
      </c>
      <c r="B5912" s="178" t="s">
        <v>568</v>
      </c>
      <c r="C5912" s="178">
        <v>2025</v>
      </c>
      <c r="D5912" s="178" t="s">
        <v>336</v>
      </c>
      <c r="E5912" s="178" t="s">
        <v>337</v>
      </c>
      <c r="F5912" s="178" t="s">
        <v>574</v>
      </c>
      <c r="G5912" s="178">
        <v>28</v>
      </c>
      <c r="H5912" s="178">
        <v>1.6492399154231E-3</v>
      </c>
      <c r="I5912" s="178">
        <v>1.8471487052738721E-3</v>
      </c>
      <c r="J5912" s="178" t="s">
        <v>626</v>
      </c>
    </row>
    <row r="5913" spans="1:10" x14ac:dyDescent="0.45">
      <c r="A5913" s="178" t="s">
        <v>567</v>
      </c>
      <c r="B5913" s="178" t="s">
        <v>568</v>
      </c>
      <c r="C5913" s="178">
        <v>2025</v>
      </c>
      <c r="D5913" s="178" t="s">
        <v>336</v>
      </c>
      <c r="E5913" s="178" t="s">
        <v>337</v>
      </c>
      <c r="F5913" s="178" t="s">
        <v>572</v>
      </c>
      <c r="G5913" s="178">
        <v>28</v>
      </c>
      <c r="H5913" s="178">
        <v>1.4428019494520001E-4</v>
      </c>
      <c r="I5913" s="178">
        <v>1.6159381833862402E-4</v>
      </c>
      <c r="J5913" s="178" t="s">
        <v>625</v>
      </c>
    </row>
    <row r="5914" spans="1:10" x14ac:dyDescent="0.45">
      <c r="A5914" s="178" t="s">
        <v>567</v>
      </c>
      <c r="B5914" s="178" t="s">
        <v>568</v>
      </c>
      <c r="C5914" s="178">
        <v>2025</v>
      </c>
      <c r="D5914" s="178" t="s">
        <v>336</v>
      </c>
      <c r="E5914" s="178" t="s">
        <v>337</v>
      </c>
      <c r="F5914" s="178" t="s">
        <v>571</v>
      </c>
      <c r="G5914" s="178">
        <v>29</v>
      </c>
      <c r="H5914" s="178">
        <v>3.0622778285759999E-4</v>
      </c>
      <c r="I5914" s="178">
        <v>3.42975116800512E-4</v>
      </c>
      <c r="J5914" s="178" t="s">
        <v>625</v>
      </c>
    </row>
    <row r="5915" spans="1:10" x14ac:dyDescent="0.45">
      <c r="A5915" s="178" t="s">
        <v>567</v>
      </c>
      <c r="B5915" s="178" t="s">
        <v>568</v>
      </c>
      <c r="C5915" s="178">
        <v>2025</v>
      </c>
      <c r="D5915" s="178" t="s">
        <v>336</v>
      </c>
      <c r="E5915" s="178" t="s">
        <v>337</v>
      </c>
      <c r="F5915" s="178" t="s">
        <v>574</v>
      </c>
      <c r="G5915" s="178">
        <v>29</v>
      </c>
      <c r="H5915" s="178">
        <v>1.0684457374737001E-3</v>
      </c>
      <c r="I5915" s="178">
        <v>1.1966592259705442E-3</v>
      </c>
      <c r="J5915" s="178" t="s">
        <v>626</v>
      </c>
    </row>
    <row r="5916" spans="1:10" x14ac:dyDescent="0.45">
      <c r="A5916" s="178" t="s">
        <v>567</v>
      </c>
      <c r="B5916" s="178" t="s">
        <v>568</v>
      </c>
      <c r="C5916" s="178">
        <v>2025</v>
      </c>
      <c r="D5916" s="178" t="s">
        <v>336</v>
      </c>
      <c r="E5916" s="178" t="s">
        <v>337</v>
      </c>
      <c r="F5916" s="178" t="s">
        <v>569</v>
      </c>
      <c r="G5916" s="178">
        <v>29</v>
      </c>
      <c r="H5916" s="178">
        <v>2.2576456656679501E-2</v>
      </c>
      <c r="I5916" s="178">
        <v>2.5285631455481045E-2</v>
      </c>
      <c r="J5916" s="178" t="s">
        <v>625</v>
      </c>
    </row>
    <row r="5917" spans="1:10" x14ac:dyDescent="0.45">
      <c r="A5917" s="178" t="s">
        <v>567</v>
      </c>
      <c r="B5917" s="178" t="s">
        <v>568</v>
      </c>
      <c r="C5917" s="178">
        <v>2025</v>
      </c>
      <c r="D5917" s="178" t="s">
        <v>336</v>
      </c>
      <c r="E5917" s="178" t="s">
        <v>337</v>
      </c>
      <c r="F5917" s="178" t="s">
        <v>572</v>
      </c>
      <c r="G5917" s="178">
        <v>29</v>
      </c>
      <c r="H5917" s="178">
        <v>9.3623544671599999E-5</v>
      </c>
      <c r="I5917" s="178">
        <v>1.0485837003219201E-4</v>
      </c>
      <c r="J5917" s="178" t="s">
        <v>625</v>
      </c>
    </row>
    <row r="5918" spans="1:10" x14ac:dyDescent="0.45">
      <c r="A5918" s="178" t="s">
        <v>567</v>
      </c>
      <c r="B5918" s="178" t="s">
        <v>568</v>
      </c>
      <c r="C5918" s="178">
        <v>2025</v>
      </c>
      <c r="D5918" s="178" t="s">
        <v>336</v>
      </c>
      <c r="E5918" s="178" t="s">
        <v>337</v>
      </c>
      <c r="F5918" s="178" t="s">
        <v>570</v>
      </c>
      <c r="G5918" s="178">
        <v>29</v>
      </c>
      <c r="H5918" s="178">
        <v>1.6674977377987999E-3</v>
      </c>
      <c r="I5918" s="178">
        <v>1.8675974663346561E-3</v>
      </c>
      <c r="J5918" s="178" t="s">
        <v>625</v>
      </c>
    </row>
    <row r="5919" spans="1:10" x14ac:dyDescent="0.45">
      <c r="A5919" s="178" t="s">
        <v>567</v>
      </c>
      <c r="B5919" s="178" t="s">
        <v>568</v>
      </c>
      <c r="C5919" s="178">
        <v>2025</v>
      </c>
      <c r="D5919" s="178" t="s">
        <v>336</v>
      </c>
      <c r="E5919" s="178" t="s">
        <v>337</v>
      </c>
      <c r="F5919" s="178" t="s">
        <v>574</v>
      </c>
      <c r="G5919" s="178">
        <v>30</v>
      </c>
      <c r="H5919" s="178">
        <v>1.5635553863831001E-3</v>
      </c>
      <c r="I5919" s="178">
        <v>1.7511820327490723E-3</v>
      </c>
      <c r="J5919" s="178" t="s">
        <v>626</v>
      </c>
    </row>
    <row r="5920" spans="1:10" x14ac:dyDescent="0.45">
      <c r="A5920" s="178" t="s">
        <v>567</v>
      </c>
      <c r="B5920" s="178" t="s">
        <v>568</v>
      </c>
      <c r="C5920" s="178">
        <v>2025</v>
      </c>
      <c r="D5920" s="178" t="s">
        <v>336</v>
      </c>
      <c r="E5920" s="178" t="s">
        <v>337</v>
      </c>
      <c r="F5920" s="178" t="s">
        <v>571</v>
      </c>
      <c r="G5920" s="178">
        <v>30</v>
      </c>
      <c r="H5920" s="178">
        <v>1.9193145999450001E-4</v>
      </c>
      <c r="I5920" s="178">
        <v>2.1496323519384003E-4</v>
      </c>
      <c r="J5920" s="178" t="s">
        <v>625</v>
      </c>
    </row>
    <row r="5921" spans="1:10" x14ac:dyDescent="0.45">
      <c r="A5921" s="178" t="s">
        <v>567</v>
      </c>
      <c r="B5921" s="178" t="s">
        <v>568</v>
      </c>
      <c r="C5921" s="178">
        <v>2025</v>
      </c>
      <c r="D5921" s="178" t="s">
        <v>336</v>
      </c>
      <c r="E5921" s="178" t="s">
        <v>337</v>
      </c>
      <c r="F5921" s="178" t="s">
        <v>570</v>
      </c>
      <c r="G5921" s="178">
        <v>30</v>
      </c>
      <c r="H5921" s="178">
        <v>1.5835699159651999E-3</v>
      </c>
      <c r="I5921" s="178">
        <v>1.773598305881024E-3</v>
      </c>
      <c r="J5921" s="178" t="s">
        <v>625</v>
      </c>
    </row>
    <row r="5922" spans="1:10" x14ac:dyDescent="0.45">
      <c r="A5922" s="178" t="s">
        <v>567</v>
      </c>
      <c r="B5922" s="178" t="s">
        <v>568</v>
      </c>
      <c r="C5922" s="178">
        <v>2025</v>
      </c>
      <c r="D5922" s="178" t="s">
        <v>336</v>
      </c>
      <c r="E5922" s="178" t="s">
        <v>337</v>
      </c>
      <c r="F5922" s="178" t="s">
        <v>573</v>
      </c>
      <c r="G5922" s="178">
        <v>30</v>
      </c>
      <c r="H5922" s="178">
        <v>3.9773690514269998E-4</v>
      </c>
      <c r="I5922" s="178">
        <v>4.4546533375982401E-4</v>
      </c>
      <c r="J5922" s="178" t="s">
        <v>625</v>
      </c>
    </row>
    <row r="5923" spans="1:10" x14ac:dyDescent="0.45">
      <c r="A5923" s="178" t="s">
        <v>567</v>
      </c>
      <c r="B5923" s="178" t="s">
        <v>568</v>
      </c>
      <c r="C5923" s="178">
        <v>2025</v>
      </c>
      <c r="D5923" s="178" t="s">
        <v>336</v>
      </c>
      <c r="E5923" s="178" t="s">
        <v>337</v>
      </c>
      <c r="F5923" s="178" t="s">
        <v>572</v>
      </c>
      <c r="G5923" s="178">
        <v>30</v>
      </c>
      <c r="H5923" s="178">
        <v>2.181733216275E-4</v>
      </c>
      <c r="I5923" s="178">
        <v>2.4435412022280004E-4</v>
      </c>
      <c r="J5923" s="178" t="s">
        <v>625</v>
      </c>
    </row>
    <row r="5924" spans="1:10" x14ac:dyDescent="0.45">
      <c r="A5924" s="178" t="s">
        <v>567</v>
      </c>
      <c r="B5924" s="178" t="s">
        <v>568</v>
      </c>
      <c r="C5924" s="178">
        <v>2025</v>
      </c>
      <c r="D5924" s="178" t="s">
        <v>336</v>
      </c>
      <c r="E5924" s="178" t="s">
        <v>337</v>
      </c>
      <c r="F5924" s="178" t="s">
        <v>569</v>
      </c>
      <c r="G5924" s="178">
        <v>30</v>
      </c>
      <c r="H5924" s="178">
        <v>7.5347372330725002E-3</v>
      </c>
      <c r="I5924" s="178">
        <v>8.4389057010412008E-3</v>
      </c>
      <c r="J5924" s="178" t="s">
        <v>625</v>
      </c>
    </row>
    <row r="5925" spans="1:10" x14ac:dyDescent="0.45">
      <c r="A5925" s="178" t="s">
        <v>567</v>
      </c>
      <c r="B5925" s="178" t="s">
        <v>568</v>
      </c>
      <c r="C5925" s="178">
        <v>2025</v>
      </c>
      <c r="D5925" s="178" t="s">
        <v>336</v>
      </c>
      <c r="E5925" s="178" t="s">
        <v>337</v>
      </c>
      <c r="F5925" s="178" t="s">
        <v>573</v>
      </c>
      <c r="G5925" s="178">
        <v>31</v>
      </c>
      <c r="H5925" s="178">
        <v>5.0007662503050003E-4</v>
      </c>
      <c r="I5925" s="178">
        <v>5.6008582003416003E-4</v>
      </c>
      <c r="J5925" s="178" t="s">
        <v>625</v>
      </c>
    </row>
    <row r="5926" spans="1:10" x14ac:dyDescent="0.45">
      <c r="A5926" s="178" t="s">
        <v>567</v>
      </c>
      <c r="B5926" s="178" t="s">
        <v>568</v>
      </c>
      <c r="C5926" s="178">
        <v>2025</v>
      </c>
      <c r="D5926" s="178" t="s">
        <v>336</v>
      </c>
      <c r="E5926" s="178" t="s">
        <v>337</v>
      </c>
      <c r="F5926" s="178" t="s">
        <v>569</v>
      </c>
      <c r="G5926" s="178">
        <v>31</v>
      </c>
      <c r="H5926" s="178">
        <v>5.1184538751840999E-3</v>
      </c>
      <c r="I5926" s="178">
        <v>5.7326683402061929E-3</v>
      </c>
      <c r="J5926" s="178" t="s">
        <v>625</v>
      </c>
    </row>
    <row r="5927" spans="1:10" x14ac:dyDescent="0.45">
      <c r="A5927" s="178" t="s">
        <v>567</v>
      </c>
      <c r="B5927" s="178" t="s">
        <v>568</v>
      </c>
      <c r="C5927" s="178">
        <v>2025</v>
      </c>
      <c r="D5927" s="178" t="s">
        <v>336</v>
      </c>
      <c r="E5927" s="178" t="s">
        <v>337</v>
      </c>
      <c r="F5927" s="178" t="s">
        <v>572</v>
      </c>
      <c r="G5927" s="178">
        <v>31</v>
      </c>
      <c r="H5927" s="178">
        <v>1.260845128854E-4</v>
      </c>
      <c r="I5927" s="178">
        <v>1.41214654431648E-4</v>
      </c>
      <c r="J5927" s="178" t="s">
        <v>625</v>
      </c>
    </row>
    <row r="5928" spans="1:10" x14ac:dyDescent="0.45">
      <c r="A5928" s="178" t="s">
        <v>567</v>
      </c>
      <c r="B5928" s="178" t="s">
        <v>568</v>
      </c>
      <c r="C5928" s="178">
        <v>2025</v>
      </c>
      <c r="D5928" s="178" t="s">
        <v>336</v>
      </c>
      <c r="E5928" s="178" t="s">
        <v>337</v>
      </c>
      <c r="F5928" s="178" t="s">
        <v>571</v>
      </c>
      <c r="G5928" s="178">
        <v>31</v>
      </c>
      <c r="H5928" s="178">
        <v>3.7475433782669997E-4</v>
      </c>
      <c r="I5928" s="178">
        <v>4.1972485836590403E-4</v>
      </c>
      <c r="J5928" s="178" t="s">
        <v>625</v>
      </c>
    </row>
    <row r="5929" spans="1:10" x14ac:dyDescent="0.45">
      <c r="A5929" s="178" t="s">
        <v>567</v>
      </c>
      <c r="B5929" s="178" t="s">
        <v>568</v>
      </c>
      <c r="C5929" s="178">
        <v>2025</v>
      </c>
      <c r="D5929" s="178" t="s">
        <v>336</v>
      </c>
      <c r="E5929" s="178" t="s">
        <v>337</v>
      </c>
      <c r="F5929" s="178" t="s">
        <v>574</v>
      </c>
      <c r="G5929" s="178">
        <v>31</v>
      </c>
      <c r="H5929" s="178">
        <v>1.5125512727536001E-3</v>
      </c>
      <c r="I5929" s="178">
        <v>1.6940574254840322E-3</v>
      </c>
      <c r="J5929" s="178" t="s">
        <v>626</v>
      </c>
    </row>
    <row r="5930" spans="1:10" x14ac:dyDescent="0.45">
      <c r="A5930" s="178" t="s">
        <v>567</v>
      </c>
      <c r="B5930" s="178" t="s">
        <v>568</v>
      </c>
      <c r="C5930" s="178">
        <v>2025</v>
      </c>
      <c r="D5930" s="178" t="s">
        <v>336</v>
      </c>
      <c r="E5930" s="178" t="s">
        <v>337</v>
      </c>
      <c r="F5930" s="178" t="s">
        <v>570</v>
      </c>
      <c r="G5930" s="178">
        <v>31</v>
      </c>
      <c r="H5930" s="178">
        <v>2.5901840999721999E-3</v>
      </c>
      <c r="I5930" s="178">
        <v>2.9010061919688642E-3</v>
      </c>
      <c r="J5930" s="178" t="s">
        <v>625</v>
      </c>
    </row>
    <row r="5931" spans="1:10" x14ac:dyDescent="0.45">
      <c r="A5931" s="178" t="s">
        <v>567</v>
      </c>
      <c r="B5931" s="178" t="s">
        <v>568</v>
      </c>
      <c r="C5931" s="178">
        <v>2025</v>
      </c>
      <c r="D5931" s="178" t="s">
        <v>336</v>
      </c>
      <c r="E5931" s="178" t="s">
        <v>337</v>
      </c>
      <c r="F5931" s="178" t="s">
        <v>574</v>
      </c>
      <c r="G5931" s="178">
        <v>32</v>
      </c>
      <c r="H5931" s="178">
        <v>1.4785924286115999E-3</v>
      </c>
      <c r="I5931" s="178">
        <v>1.6560235200449921E-3</v>
      </c>
      <c r="J5931" s="178" t="s">
        <v>626</v>
      </c>
    </row>
    <row r="5932" spans="1:10" x14ac:dyDescent="0.45">
      <c r="A5932" s="178" t="s">
        <v>567</v>
      </c>
      <c r="B5932" s="178" t="s">
        <v>568</v>
      </c>
      <c r="C5932" s="178">
        <v>2025</v>
      </c>
      <c r="D5932" s="178" t="s">
        <v>336</v>
      </c>
      <c r="E5932" s="178" t="s">
        <v>337</v>
      </c>
      <c r="F5932" s="178" t="s">
        <v>572</v>
      </c>
      <c r="G5932" s="178">
        <v>32</v>
      </c>
      <c r="H5932" s="178">
        <v>1.622821800993E-4</v>
      </c>
      <c r="I5932" s="178">
        <v>1.8175604171121601E-4</v>
      </c>
      <c r="J5932" s="178" t="s">
        <v>625</v>
      </c>
    </row>
    <row r="5933" spans="1:10" x14ac:dyDescent="0.45">
      <c r="A5933" s="178" t="s">
        <v>567</v>
      </c>
      <c r="B5933" s="178" t="s">
        <v>568</v>
      </c>
      <c r="C5933" s="178">
        <v>2025</v>
      </c>
      <c r="D5933" s="178" t="s">
        <v>336</v>
      </c>
      <c r="E5933" s="178" t="s">
        <v>337</v>
      </c>
      <c r="F5933" s="178" t="s">
        <v>571</v>
      </c>
      <c r="G5933" s="178">
        <v>32</v>
      </c>
      <c r="H5933" s="178">
        <v>8.8381835667000001E-5</v>
      </c>
      <c r="I5933" s="178">
        <v>9.8987655947040004E-5</v>
      </c>
      <c r="J5933" s="178" t="s">
        <v>625</v>
      </c>
    </row>
    <row r="5934" spans="1:10" x14ac:dyDescent="0.45">
      <c r="A5934" s="178" t="s">
        <v>567</v>
      </c>
      <c r="B5934" s="178" t="s">
        <v>568</v>
      </c>
      <c r="C5934" s="178">
        <v>2025</v>
      </c>
      <c r="D5934" s="178" t="s">
        <v>336</v>
      </c>
      <c r="E5934" s="178" t="s">
        <v>337</v>
      </c>
      <c r="F5934" s="178" t="s">
        <v>569</v>
      </c>
      <c r="G5934" s="178">
        <v>32</v>
      </c>
      <c r="H5934" s="178">
        <v>1.22931089717895E-2</v>
      </c>
      <c r="I5934" s="178">
        <v>1.3768282048404242E-2</v>
      </c>
      <c r="J5934" s="178" t="s">
        <v>625</v>
      </c>
    </row>
    <row r="5935" spans="1:10" x14ac:dyDescent="0.45">
      <c r="A5935" s="178" t="s">
        <v>567</v>
      </c>
      <c r="B5935" s="178" t="s">
        <v>568</v>
      </c>
      <c r="C5935" s="178">
        <v>2025</v>
      </c>
      <c r="D5935" s="178" t="s">
        <v>336</v>
      </c>
      <c r="E5935" s="178" t="s">
        <v>337</v>
      </c>
      <c r="F5935" s="178" t="s">
        <v>570</v>
      </c>
      <c r="G5935" s="178">
        <v>32</v>
      </c>
      <c r="H5935" s="178">
        <v>1.5127452788874999E-3</v>
      </c>
      <c r="I5935" s="178">
        <v>1.6942747123540002E-3</v>
      </c>
      <c r="J5935" s="178" t="s">
        <v>625</v>
      </c>
    </row>
    <row r="5936" spans="1:10" x14ac:dyDescent="0.45">
      <c r="A5936" s="178" t="s">
        <v>567</v>
      </c>
      <c r="B5936" s="178" t="s">
        <v>568</v>
      </c>
      <c r="C5936" s="178">
        <v>2025</v>
      </c>
      <c r="D5936" s="178" t="s">
        <v>336</v>
      </c>
      <c r="E5936" s="178" t="s">
        <v>337</v>
      </c>
      <c r="F5936" s="178" t="s">
        <v>573</v>
      </c>
      <c r="G5936" s="178">
        <v>32</v>
      </c>
      <c r="H5936" s="178">
        <v>3.8306615897450001E-4</v>
      </c>
      <c r="I5936" s="178">
        <v>4.2903409805144003E-4</v>
      </c>
      <c r="J5936" s="178" t="s">
        <v>625</v>
      </c>
    </row>
    <row r="5937" spans="1:10" x14ac:dyDescent="0.45">
      <c r="A5937" s="178" t="s">
        <v>567</v>
      </c>
      <c r="B5937" s="178" t="s">
        <v>568</v>
      </c>
      <c r="C5937" s="178">
        <v>2025</v>
      </c>
      <c r="D5937" s="178" t="s">
        <v>336</v>
      </c>
      <c r="E5937" s="178" t="s">
        <v>337</v>
      </c>
      <c r="F5937" s="178" t="s">
        <v>574</v>
      </c>
      <c r="G5937" s="178">
        <v>33</v>
      </c>
      <c r="H5937" s="178">
        <v>1.3744977477472E-3</v>
      </c>
      <c r="I5937" s="178">
        <v>1.5394374774768641E-3</v>
      </c>
      <c r="J5937" s="178" t="s">
        <v>626</v>
      </c>
    </row>
    <row r="5938" spans="1:10" x14ac:dyDescent="0.45">
      <c r="A5938" s="178" t="s">
        <v>567</v>
      </c>
      <c r="B5938" s="178" t="s">
        <v>568</v>
      </c>
      <c r="C5938" s="178">
        <v>2025</v>
      </c>
      <c r="D5938" s="178" t="s">
        <v>336</v>
      </c>
      <c r="E5938" s="178" t="s">
        <v>337</v>
      </c>
      <c r="F5938" s="178" t="s">
        <v>571</v>
      </c>
      <c r="G5938" s="178">
        <v>33</v>
      </c>
      <c r="H5938" s="178">
        <v>2.6714114210339999E-4</v>
      </c>
      <c r="I5938" s="178">
        <v>2.9919807915580802E-4</v>
      </c>
      <c r="J5938" s="178" t="s">
        <v>625</v>
      </c>
    </row>
    <row r="5939" spans="1:10" x14ac:dyDescent="0.45">
      <c r="A5939" s="178" t="s">
        <v>567</v>
      </c>
      <c r="B5939" s="178" t="s">
        <v>568</v>
      </c>
      <c r="C5939" s="178">
        <v>2025</v>
      </c>
      <c r="D5939" s="178" t="s">
        <v>336</v>
      </c>
      <c r="E5939" s="178" t="s">
        <v>337</v>
      </c>
      <c r="F5939" s="178" t="s">
        <v>570</v>
      </c>
      <c r="G5939" s="178">
        <v>33</v>
      </c>
      <c r="H5939" s="178">
        <v>1.4301674091257001E-3</v>
      </c>
      <c r="I5939" s="178">
        <v>1.6017874982207842E-3</v>
      </c>
      <c r="J5939" s="178" t="s">
        <v>625</v>
      </c>
    </row>
    <row r="5940" spans="1:10" x14ac:dyDescent="0.45">
      <c r="A5940" s="178" t="s">
        <v>567</v>
      </c>
      <c r="B5940" s="178" t="s">
        <v>568</v>
      </c>
      <c r="C5940" s="178">
        <v>2025</v>
      </c>
      <c r="D5940" s="178" t="s">
        <v>336</v>
      </c>
      <c r="E5940" s="178" t="s">
        <v>337</v>
      </c>
      <c r="F5940" s="178" t="s">
        <v>569</v>
      </c>
      <c r="G5940" s="178">
        <v>33</v>
      </c>
      <c r="H5940" s="178">
        <v>7.9698495101184E-3</v>
      </c>
      <c r="I5940" s="178">
        <v>8.9262314513326082E-3</v>
      </c>
      <c r="J5940" s="178" t="s">
        <v>625</v>
      </c>
    </row>
    <row r="5941" spans="1:10" x14ac:dyDescent="0.45">
      <c r="A5941" s="178" t="s">
        <v>567</v>
      </c>
      <c r="B5941" s="178" t="s">
        <v>568</v>
      </c>
      <c r="C5941" s="178">
        <v>2025</v>
      </c>
      <c r="D5941" s="178" t="s">
        <v>336</v>
      </c>
      <c r="E5941" s="178" t="s">
        <v>337</v>
      </c>
      <c r="F5941" s="178" t="s">
        <v>572</v>
      </c>
      <c r="G5941" s="178">
        <v>33</v>
      </c>
      <c r="H5941" s="178">
        <v>1.944502218976E-4</v>
      </c>
      <c r="I5941" s="178">
        <v>2.1778424852531201E-4</v>
      </c>
      <c r="J5941" s="178" t="s">
        <v>625</v>
      </c>
    </row>
    <row r="5942" spans="1:10" x14ac:dyDescent="0.45">
      <c r="A5942" s="178" t="s">
        <v>567</v>
      </c>
      <c r="B5942" s="178" t="s">
        <v>568</v>
      </c>
      <c r="C5942" s="178">
        <v>2025</v>
      </c>
      <c r="D5942" s="178" t="s">
        <v>336</v>
      </c>
      <c r="E5942" s="178" t="s">
        <v>337</v>
      </c>
      <c r="F5942" s="178" t="s">
        <v>569</v>
      </c>
      <c r="G5942" s="178">
        <v>34</v>
      </c>
      <c r="H5942" s="178">
        <v>2.2106259129940999E-3</v>
      </c>
      <c r="I5942" s="178">
        <v>2.4759010225533923E-3</v>
      </c>
      <c r="J5942" s="178" t="s">
        <v>625</v>
      </c>
    </row>
    <row r="5943" spans="1:10" x14ac:dyDescent="0.45">
      <c r="A5943" s="178" t="s">
        <v>567</v>
      </c>
      <c r="B5943" s="178" t="s">
        <v>568</v>
      </c>
      <c r="C5943" s="178">
        <v>2025</v>
      </c>
      <c r="D5943" s="178" t="s">
        <v>336</v>
      </c>
      <c r="E5943" s="178" t="s">
        <v>337</v>
      </c>
      <c r="F5943" s="178" t="s">
        <v>571</v>
      </c>
      <c r="G5943" s="178">
        <v>34</v>
      </c>
      <c r="H5943" s="178">
        <v>1.6738840349720001E-4</v>
      </c>
      <c r="I5943" s="178">
        <v>1.8747501191686402E-4</v>
      </c>
      <c r="J5943" s="178" t="s">
        <v>625</v>
      </c>
    </row>
    <row r="5944" spans="1:10" x14ac:dyDescent="0.45">
      <c r="A5944" s="178" t="s">
        <v>567</v>
      </c>
      <c r="B5944" s="178" t="s">
        <v>568</v>
      </c>
      <c r="C5944" s="178">
        <v>2025</v>
      </c>
      <c r="D5944" s="178" t="s">
        <v>336</v>
      </c>
      <c r="E5944" s="178" t="s">
        <v>337</v>
      </c>
      <c r="F5944" s="178" t="s">
        <v>572</v>
      </c>
      <c r="G5944" s="178">
        <v>34</v>
      </c>
      <c r="H5944" s="178">
        <v>3.8207657780700001E-5</v>
      </c>
      <c r="I5944" s="178">
        <v>4.2792576714384005E-5</v>
      </c>
      <c r="J5944" s="178" t="s">
        <v>625</v>
      </c>
    </row>
    <row r="5945" spans="1:10" x14ac:dyDescent="0.45">
      <c r="A5945" s="178" t="s">
        <v>567</v>
      </c>
      <c r="B5945" s="178" t="s">
        <v>568</v>
      </c>
      <c r="C5945" s="178">
        <v>2025</v>
      </c>
      <c r="D5945" s="178" t="s">
        <v>336</v>
      </c>
      <c r="E5945" s="178" t="s">
        <v>337</v>
      </c>
      <c r="F5945" s="178" t="s">
        <v>570</v>
      </c>
      <c r="G5945" s="178">
        <v>34</v>
      </c>
      <c r="H5945" s="178">
        <v>8.6318299872800003E-4</v>
      </c>
      <c r="I5945" s="178">
        <v>9.667649585753601E-4</v>
      </c>
      <c r="J5945" s="178" t="s">
        <v>625</v>
      </c>
    </row>
    <row r="5946" spans="1:10" x14ac:dyDescent="0.45">
      <c r="A5946" s="178" t="s">
        <v>567</v>
      </c>
      <c r="B5946" s="178" t="s">
        <v>568</v>
      </c>
      <c r="C5946" s="178">
        <v>2025</v>
      </c>
      <c r="D5946" s="178" t="s">
        <v>336</v>
      </c>
      <c r="E5946" s="178" t="s">
        <v>337</v>
      </c>
      <c r="F5946" s="178" t="s">
        <v>574</v>
      </c>
      <c r="G5946" s="178">
        <v>34</v>
      </c>
      <c r="H5946" s="178">
        <v>4.4392296695150001E-4</v>
      </c>
      <c r="I5946" s="178">
        <v>4.9719372298568005E-4</v>
      </c>
      <c r="J5946" s="178" t="s">
        <v>626</v>
      </c>
    </row>
    <row r="5947" spans="1:10" x14ac:dyDescent="0.45">
      <c r="A5947" s="178" t="s">
        <v>567</v>
      </c>
      <c r="B5947" s="178" t="s">
        <v>568</v>
      </c>
      <c r="C5947" s="178">
        <v>2025</v>
      </c>
      <c r="D5947" s="178" t="s">
        <v>336</v>
      </c>
      <c r="E5947" s="178" t="s">
        <v>337</v>
      </c>
      <c r="F5947" s="178" t="s">
        <v>574</v>
      </c>
      <c r="G5947" s="178">
        <v>35</v>
      </c>
      <c r="H5947" s="178">
        <v>1.3538516068365E-3</v>
      </c>
      <c r="I5947" s="178">
        <v>1.51631379965688E-3</v>
      </c>
      <c r="J5947" s="178" t="s">
        <v>626</v>
      </c>
    </row>
    <row r="5948" spans="1:10" x14ac:dyDescent="0.45">
      <c r="A5948" s="178" t="s">
        <v>567</v>
      </c>
      <c r="B5948" s="178" t="s">
        <v>568</v>
      </c>
      <c r="C5948" s="178">
        <v>2025</v>
      </c>
      <c r="D5948" s="178" t="s">
        <v>336</v>
      </c>
      <c r="E5948" s="178" t="s">
        <v>337</v>
      </c>
      <c r="F5948" s="178" t="s">
        <v>570</v>
      </c>
      <c r="G5948" s="178">
        <v>35</v>
      </c>
      <c r="H5948" s="178">
        <v>1.3572970929090001E-3</v>
      </c>
      <c r="I5948" s="178">
        <v>1.5201727440580803E-3</v>
      </c>
      <c r="J5948" s="178" t="s">
        <v>625</v>
      </c>
    </row>
    <row r="5949" spans="1:10" x14ac:dyDescent="0.45">
      <c r="A5949" s="178" t="s">
        <v>567</v>
      </c>
      <c r="B5949" s="178" t="s">
        <v>568</v>
      </c>
      <c r="C5949" s="178">
        <v>2025</v>
      </c>
      <c r="D5949" s="178" t="s">
        <v>336</v>
      </c>
      <c r="E5949" s="178" t="s">
        <v>337</v>
      </c>
      <c r="F5949" s="178" t="s">
        <v>569</v>
      </c>
      <c r="G5949" s="178">
        <v>35</v>
      </c>
      <c r="H5949" s="178">
        <v>9.2449290677904996E-3</v>
      </c>
      <c r="I5949" s="178">
        <v>1.035432055592536E-2</v>
      </c>
      <c r="J5949" s="178" t="s">
        <v>625</v>
      </c>
    </row>
    <row r="5950" spans="1:10" x14ac:dyDescent="0.45">
      <c r="A5950" s="178" t="s">
        <v>567</v>
      </c>
      <c r="B5950" s="178" t="s">
        <v>568</v>
      </c>
      <c r="C5950" s="178">
        <v>2025</v>
      </c>
      <c r="D5950" s="178" t="s">
        <v>336</v>
      </c>
      <c r="E5950" s="178" t="s">
        <v>337</v>
      </c>
      <c r="F5950" s="178" t="s">
        <v>572</v>
      </c>
      <c r="G5950" s="178">
        <v>35</v>
      </c>
      <c r="H5950" s="178">
        <v>3.4092492569499997E-5</v>
      </c>
      <c r="I5950" s="178">
        <v>3.818359167784E-5</v>
      </c>
      <c r="J5950" s="178" t="s">
        <v>625</v>
      </c>
    </row>
    <row r="5951" spans="1:10" x14ac:dyDescent="0.45">
      <c r="A5951" s="178" t="s">
        <v>567</v>
      </c>
      <c r="B5951" s="178" t="s">
        <v>568</v>
      </c>
      <c r="C5951" s="178">
        <v>2025</v>
      </c>
      <c r="D5951" s="178" t="s">
        <v>336</v>
      </c>
      <c r="E5951" s="178" t="s">
        <v>337</v>
      </c>
      <c r="F5951" s="178" t="s">
        <v>571</v>
      </c>
      <c r="G5951" s="178">
        <v>35</v>
      </c>
      <c r="H5951" s="178">
        <v>1.6384119953730001E-4</v>
      </c>
      <c r="I5951" s="178">
        <v>1.8350214348177601E-4</v>
      </c>
      <c r="J5951" s="178" t="s">
        <v>625</v>
      </c>
    </row>
    <row r="5952" spans="1:10" x14ac:dyDescent="0.45">
      <c r="A5952" s="178" t="s">
        <v>567</v>
      </c>
      <c r="B5952" s="178" t="s">
        <v>568</v>
      </c>
      <c r="C5952" s="178">
        <v>2025</v>
      </c>
      <c r="D5952" s="178" t="s">
        <v>336</v>
      </c>
      <c r="E5952" s="178" t="s">
        <v>337</v>
      </c>
      <c r="F5952" s="178" t="s">
        <v>571</v>
      </c>
      <c r="G5952" s="178">
        <v>36</v>
      </c>
      <c r="H5952" s="178">
        <v>7.7402568422299994E-5</v>
      </c>
      <c r="I5952" s="178">
        <v>8.6690876632976007E-5</v>
      </c>
      <c r="J5952" s="178" t="s">
        <v>625</v>
      </c>
    </row>
    <row r="5953" spans="1:10" x14ac:dyDescent="0.45">
      <c r="A5953" s="178" t="s">
        <v>567</v>
      </c>
      <c r="B5953" s="178" t="s">
        <v>568</v>
      </c>
      <c r="C5953" s="178">
        <v>2025</v>
      </c>
      <c r="D5953" s="178" t="s">
        <v>336</v>
      </c>
      <c r="E5953" s="178" t="s">
        <v>337</v>
      </c>
      <c r="F5953" s="178" t="s">
        <v>572</v>
      </c>
      <c r="G5953" s="178">
        <v>36</v>
      </c>
      <c r="H5953" s="178">
        <v>1.0536447734920001E-4</v>
      </c>
      <c r="I5953" s="178">
        <v>1.1800821463110401E-4</v>
      </c>
      <c r="J5953" s="178" t="s">
        <v>625</v>
      </c>
    </row>
    <row r="5954" spans="1:10" x14ac:dyDescent="0.45">
      <c r="A5954" s="178" t="s">
        <v>567</v>
      </c>
      <c r="B5954" s="178" t="s">
        <v>568</v>
      </c>
      <c r="C5954" s="178">
        <v>2025</v>
      </c>
      <c r="D5954" s="178" t="s">
        <v>336</v>
      </c>
      <c r="E5954" s="178" t="s">
        <v>337</v>
      </c>
      <c r="F5954" s="178" t="s">
        <v>569</v>
      </c>
      <c r="G5954" s="178">
        <v>36</v>
      </c>
      <c r="H5954" s="178">
        <v>7.2487259749323E-3</v>
      </c>
      <c r="I5954" s="178">
        <v>8.1185730919241771E-3</v>
      </c>
      <c r="J5954" s="178" t="s">
        <v>625</v>
      </c>
    </row>
    <row r="5955" spans="1:10" x14ac:dyDescent="0.45">
      <c r="A5955" s="178" t="s">
        <v>567</v>
      </c>
      <c r="B5955" s="178" t="s">
        <v>568</v>
      </c>
      <c r="C5955" s="178">
        <v>2025</v>
      </c>
      <c r="D5955" s="178" t="s">
        <v>336</v>
      </c>
      <c r="E5955" s="178" t="s">
        <v>337</v>
      </c>
      <c r="F5955" s="178" t="s">
        <v>570</v>
      </c>
      <c r="G5955" s="178">
        <v>36</v>
      </c>
      <c r="H5955" s="178">
        <v>2.132479014108E-3</v>
      </c>
      <c r="I5955" s="178">
        <v>2.3883764958009604E-3</v>
      </c>
      <c r="J5955" s="178" t="s">
        <v>625</v>
      </c>
    </row>
    <row r="5956" spans="1:10" x14ac:dyDescent="0.45">
      <c r="A5956" s="178" t="s">
        <v>567</v>
      </c>
      <c r="B5956" s="178" t="s">
        <v>568</v>
      </c>
      <c r="C5956" s="178">
        <v>2025</v>
      </c>
      <c r="D5956" s="178" t="s">
        <v>336</v>
      </c>
      <c r="E5956" s="178" t="s">
        <v>337</v>
      </c>
      <c r="F5956" s="178" t="s">
        <v>574</v>
      </c>
      <c r="G5956" s="178">
        <v>36</v>
      </c>
      <c r="H5956" s="178">
        <v>4.226617456879E-4</v>
      </c>
      <c r="I5956" s="178">
        <v>4.7338115517044804E-4</v>
      </c>
      <c r="J5956" s="178" t="s">
        <v>626</v>
      </c>
    </row>
    <row r="5957" spans="1:10" x14ac:dyDescent="0.45">
      <c r="A5957" s="178" t="s">
        <v>567</v>
      </c>
      <c r="B5957" s="178" t="s">
        <v>568</v>
      </c>
      <c r="C5957" s="178">
        <v>2025</v>
      </c>
      <c r="D5957" s="178" t="s">
        <v>336</v>
      </c>
      <c r="E5957" s="178" t="s">
        <v>337</v>
      </c>
      <c r="F5957" s="178" t="s">
        <v>574</v>
      </c>
      <c r="G5957" s="178">
        <v>37</v>
      </c>
      <c r="H5957" s="178">
        <v>8.1612233771009997E-4</v>
      </c>
      <c r="I5957" s="178">
        <v>9.1405701823531204E-4</v>
      </c>
      <c r="J5957" s="178" t="s">
        <v>626</v>
      </c>
    </row>
    <row r="5958" spans="1:10" x14ac:dyDescent="0.45">
      <c r="A5958" s="178" t="s">
        <v>567</v>
      </c>
      <c r="B5958" s="178" t="s">
        <v>568</v>
      </c>
      <c r="C5958" s="178">
        <v>2025</v>
      </c>
      <c r="D5958" s="178" t="s">
        <v>336</v>
      </c>
      <c r="E5958" s="178" t="s">
        <v>337</v>
      </c>
      <c r="F5958" s="178" t="s">
        <v>570</v>
      </c>
      <c r="G5958" s="178">
        <v>37</v>
      </c>
      <c r="H5958" s="178">
        <v>1.0000545298680999E-3</v>
      </c>
      <c r="I5958" s="178">
        <v>1.1200610734522719E-3</v>
      </c>
      <c r="J5958" s="178" t="s">
        <v>625</v>
      </c>
    </row>
    <row r="5959" spans="1:10" x14ac:dyDescent="0.45">
      <c r="A5959" s="178" t="s">
        <v>567</v>
      </c>
      <c r="B5959" s="178" t="s">
        <v>568</v>
      </c>
      <c r="C5959" s="178">
        <v>2025</v>
      </c>
      <c r="D5959" s="178" t="s">
        <v>336</v>
      </c>
      <c r="E5959" s="178" t="s">
        <v>337</v>
      </c>
      <c r="F5959" s="178" t="s">
        <v>572</v>
      </c>
      <c r="G5959" s="178">
        <v>37</v>
      </c>
      <c r="H5959" s="178">
        <v>1.019588562485E-4</v>
      </c>
      <c r="I5959" s="178">
        <v>1.1419391899832001E-4</v>
      </c>
      <c r="J5959" s="178" t="s">
        <v>625</v>
      </c>
    </row>
    <row r="5960" spans="1:10" x14ac:dyDescent="0.45">
      <c r="A5960" s="178" t="s">
        <v>567</v>
      </c>
      <c r="B5960" s="178" t="s">
        <v>568</v>
      </c>
      <c r="C5960" s="178">
        <v>2025</v>
      </c>
      <c r="D5960" s="178" t="s">
        <v>336</v>
      </c>
      <c r="E5960" s="178" t="s">
        <v>337</v>
      </c>
      <c r="F5960" s="178" t="s">
        <v>569</v>
      </c>
      <c r="G5960" s="178">
        <v>37</v>
      </c>
      <c r="H5960" s="178">
        <v>1.3223429443314699E-2</v>
      </c>
      <c r="I5960" s="178">
        <v>1.4810240976512465E-2</v>
      </c>
      <c r="J5960" s="178" t="s">
        <v>625</v>
      </c>
    </row>
    <row r="5961" spans="1:10" x14ac:dyDescent="0.45">
      <c r="A5961" s="178" t="s">
        <v>567</v>
      </c>
      <c r="B5961" s="178" t="s">
        <v>568</v>
      </c>
      <c r="C5961" s="178">
        <v>2025</v>
      </c>
      <c r="D5961" s="178" t="s">
        <v>336</v>
      </c>
      <c r="E5961" s="178" t="s">
        <v>337</v>
      </c>
      <c r="F5961" s="178" t="s">
        <v>571</v>
      </c>
      <c r="G5961" s="178">
        <v>37</v>
      </c>
      <c r="H5961" s="178">
        <v>1.5263880050039999E-4</v>
      </c>
      <c r="I5961" s="178">
        <v>1.7095545656044801E-4</v>
      </c>
      <c r="J5961" s="178" t="s">
        <v>625</v>
      </c>
    </row>
    <row r="5962" spans="1:10" x14ac:dyDescent="0.45">
      <c r="A5962" s="178" t="s">
        <v>567</v>
      </c>
      <c r="B5962" s="178" t="s">
        <v>568</v>
      </c>
      <c r="C5962" s="178">
        <v>2025</v>
      </c>
      <c r="D5962" s="178" t="s">
        <v>336</v>
      </c>
      <c r="E5962" s="178" t="s">
        <v>337</v>
      </c>
      <c r="F5962" s="178" t="s">
        <v>572</v>
      </c>
      <c r="G5962" s="178">
        <v>38</v>
      </c>
      <c r="H5962" s="178">
        <v>6.62375605316E-5</v>
      </c>
      <c r="I5962" s="178">
        <v>7.4186067795392006E-5</v>
      </c>
      <c r="J5962" s="178" t="s">
        <v>625</v>
      </c>
    </row>
    <row r="5963" spans="1:10" x14ac:dyDescent="0.45">
      <c r="A5963" s="178" t="s">
        <v>567</v>
      </c>
      <c r="B5963" s="178" t="s">
        <v>568</v>
      </c>
      <c r="C5963" s="178">
        <v>2025</v>
      </c>
      <c r="D5963" s="178" t="s">
        <v>336</v>
      </c>
      <c r="E5963" s="178" t="s">
        <v>337</v>
      </c>
      <c r="F5963" s="178" t="s">
        <v>569</v>
      </c>
      <c r="G5963" s="178">
        <v>38</v>
      </c>
      <c r="H5963" s="178">
        <v>4.2923849541694004E-3</v>
      </c>
      <c r="I5963" s="178">
        <v>4.8074711486697291E-3</v>
      </c>
      <c r="J5963" s="178" t="s">
        <v>625</v>
      </c>
    </row>
    <row r="5964" spans="1:10" x14ac:dyDescent="0.45">
      <c r="A5964" s="178" t="s">
        <v>567</v>
      </c>
      <c r="B5964" s="178" t="s">
        <v>568</v>
      </c>
      <c r="C5964" s="178">
        <v>2025</v>
      </c>
      <c r="D5964" s="178" t="s">
        <v>336</v>
      </c>
      <c r="E5964" s="178" t="s">
        <v>337</v>
      </c>
      <c r="F5964" s="178" t="s">
        <v>570</v>
      </c>
      <c r="G5964" s="178">
        <v>38</v>
      </c>
      <c r="H5964" s="178">
        <v>2.422894176561E-4</v>
      </c>
      <c r="I5964" s="178">
        <v>2.7136414777483204E-4</v>
      </c>
      <c r="J5964" s="178" t="s">
        <v>625</v>
      </c>
    </row>
    <row r="5965" spans="1:10" x14ac:dyDescent="0.45">
      <c r="A5965" s="178" t="s">
        <v>567</v>
      </c>
      <c r="B5965" s="178" t="s">
        <v>568</v>
      </c>
      <c r="C5965" s="178">
        <v>2025</v>
      </c>
      <c r="D5965" s="178" t="s">
        <v>336</v>
      </c>
      <c r="E5965" s="178" t="s">
        <v>337</v>
      </c>
      <c r="F5965" s="178" t="s">
        <v>573</v>
      </c>
      <c r="G5965" s="178">
        <v>38</v>
      </c>
      <c r="H5965" s="178">
        <v>7.4999715434390004E-4</v>
      </c>
      <c r="I5965" s="178">
        <v>8.3999681286516816E-4</v>
      </c>
      <c r="J5965" s="178" t="s">
        <v>625</v>
      </c>
    </row>
    <row r="5966" spans="1:10" x14ac:dyDescent="0.45">
      <c r="A5966" s="178" t="s">
        <v>567</v>
      </c>
      <c r="B5966" s="178" t="s">
        <v>568</v>
      </c>
      <c r="C5966" s="178">
        <v>2025</v>
      </c>
      <c r="D5966" s="178" t="s">
        <v>336</v>
      </c>
      <c r="E5966" s="178" t="s">
        <v>337</v>
      </c>
      <c r="F5966" s="178" t="s">
        <v>574</v>
      </c>
      <c r="G5966" s="178">
        <v>38</v>
      </c>
      <c r="H5966" s="178">
        <v>1.1844099208246999E-3</v>
      </c>
      <c r="I5966" s="178">
        <v>1.3265391113236641E-3</v>
      </c>
      <c r="J5966" s="178" t="s">
        <v>626</v>
      </c>
    </row>
    <row r="5967" spans="1:10" x14ac:dyDescent="0.45">
      <c r="A5967" s="178" t="s">
        <v>567</v>
      </c>
      <c r="B5967" s="178" t="s">
        <v>568</v>
      </c>
      <c r="C5967" s="178">
        <v>2025</v>
      </c>
      <c r="D5967" s="178" t="s">
        <v>336</v>
      </c>
      <c r="E5967" s="178" t="s">
        <v>337</v>
      </c>
      <c r="F5967" s="178" t="s">
        <v>571</v>
      </c>
      <c r="G5967" s="178">
        <v>38</v>
      </c>
      <c r="H5967" s="178">
        <v>7.4649207817899997E-5</v>
      </c>
      <c r="I5967" s="178">
        <v>8.3607112756048003E-5</v>
      </c>
      <c r="J5967" s="178" t="s">
        <v>625</v>
      </c>
    </row>
    <row r="5968" spans="1:10" x14ac:dyDescent="0.45">
      <c r="A5968" s="178" t="s">
        <v>567</v>
      </c>
      <c r="B5968" s="178" t="s">
        <v>568</v>
      </c>
      <c r="C5968" s="178">
        <v>2025</v>
      </c>
      <c r="D5968" s="178" t="s">
        <v>336</v>
      </c>
      <c r="E5968" s="178" t="s">
        <v>337</v>
      </c>
      <c r="F5968" s="178" t="s">
        <v>572</v>
      </c>
      <c r="G5968" s="178">
        <v>39</v>
      </c>
      <c r="H5968" s="178">
        <v>9.5598283223800005E-5</v>
      </c>
      <c r="I5968" s="178">
        <v>1.0707007721065602E-4</v>
      </c>
      <c r="J5968" s="178" t="s">
        <v>625</v>
      </c>
    </row>
    <row r="5969" spans="1:10" x14ac:dyDescent="0.45">
      <c r="A5969" s="178" t="s">
        <v>567</v>
      </c>
      <c r="B5969" s="178" t="s">
        <v>568</v>
      </c>
      <c r="C5969" s="178">
        <v>2025</v>
      </c>
      <c r="D5969" s="178" t="s">
        <v>336</v>
      </c>
      <c r="E5969" s="178" t="s">
        <v>337</v>
      </c>
      <c r="F5969" s="178" t="s">
        <v>571</v>
      </c>
      <c r="G5969" s="178">
        <v>39</v>
      </c>
      <c r="H5969" s="178">
        <v>1.5176194574450001E-4</v>
      </c>
      <c r="I5969" s="178">
        <v>1.6997337923384002E-4</v>
      </c>
      <c r="J5969" s="178" t="s">
        <v>625</v>
      </c>
    </row>
    <row r="5970" spans="1:10" x14ac:dyDescent="0.45">
      <c r="A5970" s="178" t="s">
        <v>567</v>
      </c>
      <c r="B5970" s="178" t="s">
        <v>568</v>
      </c>
      <c r="C5970" s="178">
        <v>2025</v>
      </c>
      <c r="D5970" s="178" t="s">
        <v>336</v>
      </c>
      <c r="E5970" s="178" t="s">
        <v>337</v>
      </c>
      <c r="F5970" s="178" t="s">
        <v>569</v>
      </c>
      <c r="G5970" s="178">
        <v>39</v>
      </c>
      <c r="H5970" s="178">
        <v>7.9516335390508001E-3</v>
      </c>
      <c r="I5970" s="178">
        <v>8.9058295637368962E-3</v>
      </c>
      <c r="J5970" s="178" t="s">
        <v>625</v>
      </c>
    </row>
    <row r="5971" spans="1:10" x14ac:dyDescent="0.45">
      <c r="A5971" s="178" t="s">
        <v>567</v>
      </c>
      <c r="B5971" s="178" t="s">
        <v>568</v>
      </c>
      <c r="C5971" s="178">
        <v>2025</v>
      </c>
      <c r="D5971" s="178" t="s">
        <v>336</v>
      </c>
      <c r="E5971" s="178" t="s">
        <v>337</v>
      </c>
      <c r="F5971" s="178" t="s">
        <v>570</v>
      </c>
      <c r="G5971" s="178">
        <v>39</v>
      </c>
      <c r="H5971" s="178">
        <v>1.9304726447443999E-3</v>
      </c>
      <c r="I5971" s="178">
        <v>2.1621293621137279E-3</v>
      </c>
      <c r="J5971" s="178" t="s">
        <v>625</v>
      </c>
    </row>
    <row r="5972" spans="1:10" x14ac:dyDescent="0.45">
      <c r="A5972" s="178" t="s">
        <v>567</v>
      </c>
      <c r="B5972" s="178" t="s">
        <v>568</v>
      </c>
      <c r="C5972" s="178">
        <v>2025</v>
      </c>
      <c r="D5972" s="178" t="s">
        <v>336</v>
      </c>
      <c r="E5972" s="178" t="s">
        <v>337</v>
      </c>
      <c r="F5972" s="178" t="s">
        <v>573</v>
      </c>
      <c r="G5972" s="178">
        <v>39</v>
      </c>
      <c r="H5972" s="178">
        <v>3.5043718526140002E-4</v>
      </c>
      <c r="I5972" s="178">
        <v>3.9248964749276805E-4</v>
      </c>
      <c r="J5972" s="178" t="s">
        <v>625</v>
      </c>
    </row>
    <row r="5973" spans="1:10" x14ac:dyDescent="0.45">
      <c r="A5973" s="178" t="s">
        <v>567</v>
      </c>
      <c r="B5973" s="178" t="s">
        <v>568</v>
      </c>
      <c r="C5973" s="178">
        <v>2025</v>
      </c>
      <c r="D5973" s="178" t="s">
        <v>336</v>
      </c>
      <c r="E5973" s="178" t="s">
        <v>337</v>
      </c>
      <c r="F5973" s="178" t="s">
        <v>574</v>
      </c>
      <c r="G5973" s="178">
        <v>39</v>
      </c>
      <c r="H5973" s="178">
        <v>3.9457058301200002E-4</v>
      </c>
      <c r="I5973" s="178">
        <v>4.4191905297344007E-4</v>
      </c>
      <c r="J5973" s="178" t="s">
        <v>626</v>
      </c>
    </row>
    <row r="5974" spans="1:10" x14ac:dyDescent="0.45">
      <c r="A5974" s="178" t="s">
        <v>567</v>
      </c>
      <c r="B5974" s="178" t="s">
        <v>568</v>
      </c>
      <c r="C5974" s="178">
        <v>2025</v>
      </c>
      <c r="D5974" s="178" t="s">
        <v>336</v>
      </c>
      <c r="E5974" s="178" t="s">
        <v>337</v>
      </c>
      <c r="F5974" s="178" t="s">
        <v>572</v>
      </c>
      <c r="G5974" s="178">
        <v>40</v>
      </c>
      <c r="H5974" s="178">
        <v>6.1768349041800002E-5</v>
      </c>
      <c r="I5974" s="178">
        <v>6.9180550926816007E-5</v>
      </c>
      <c r="J5974" s="178" t="s">
        <v>625</v>
      </c>
    </row>
    <row r="5975" spans="1:10" x14ac:dyDescent="0.45">
      <c r="A5975" s="178" t="s">
        <v>567</v>
      </c>
      <c r="B5975" s="178" t="s">
        <v>568</v>
      </c>
      <c r="C5975" s="178">
        <v>2025</v>
      </c>
      <c r="D5975" s="178" t="s">
        <v>336</v>
      </c>
      <c r="E5975" s="178" t="s">
        <v>337</v>
      </c>
      <c r="F5975" s="178" t="s">
        <v>569</v>
      </c>
      <c r="G5975" s="178">
        <v>40</v>
      </c>
      <c r="H5975" s="178">
        <v>5.7451028842478999E-3</v>
      </c>
      <c r="I5975" s="178">
        <v>6.4345152303576488E-3</v>
      </c>
      <c r="J5975" s="178" t="s">
        <v>625</v>
      </c>
    </row>
    <row r="5976" spans="1:10" x14ac:dyDescent="0.45">
      <c r="A5976" s="178" t="s">
        <v>567</v>
      </c>
      <c r="B5976" s="178" t="s">
        <v>568</v>
      </c>
      <c r="C5976" s="178">
        <v>2025</v>
      </c>
      <c r="D5976" s="178" t="s">
        <v>336</v>
      </c>
      <c r="E5976" s="178" t="s">
        <v>337</v>
      </c>
      <c r="F5976" s="178" t="s">
        <v>571</v>
      </c>
      <c r="G5976" s="178">
        <v>40</v>
      </c>
      <c r="H5976" s="178">
        <v>1.4070774341229999E-4</v>
      </c>
      <c r="I5976" s="178">
        <v>1.57592672621776E-4</v>
      </c>
      <c r="J5976" s="178" t="s">
        <v>625</v>
      </c>
    </row>
    <row r="5977" spans="1:10" x14ac:dyDescent="0.45">
      <c r="A5977" s="178" t="s">
        <v>567</v>
      </c>
      <c r="B5977" s="178" t="s">
        <v>568</v>
      </c>
      <c r="C5977" s="178">
        <v>2025</v>
      </c>
      <c r="D5977" s="178" t="s">
        <v>336</v>
      </c>
      <c r="E5977" s="178" t="s">
        <v>337</v>
      </c>
      <c r="F5977" s="178" t="s">
        <v>570</v>
      </c>
      <c r="G5977" s="178">
        <v>40</v>
      </c>
      <c r="H5977" s="178">
        <v>9.6267304616049995E-4</v>
      </c>
      <c r="I5977" s="178">
        <v>1.07819381169976E-3</v>
      </c>
      <c r="J5977" s="178" t="s">
        <v>625</v>
      </c>
    </row>
    <row r="5978" spans="1:10" x14ac:dyDescent="0.45">
      <c r="A5978" s="178" t="s">
        <v>567</v>
      </c>
      <c r="B5978" s="178" t="s">
        <v>568</v>
      </c>
      <c r="C5978" s="178">
        <v>2025</v>
      </c>
      <c r="D5978" s="178" t="s">
        <v>336</v>
      </c>
      <c r="E5978" s="178" t="s">
        <v>337</v>
      </c>
      <c r="F5978" s="178" t="s">
        <v>570</v>
      </c>
      <c r="G5978" s="178">
        <v>41</v>
      </c>
      <c r="H5978" s="178">
        <v>6.7695591133089998E-4</v>
      </c>
      <c r="I5978" s="178">
        <v>7.5819062069060802E-4</v>
      </c>
      <c r="J5978" s="178" t="s">
        <v>625</v>
      </c>
    </row>
    <row r="5979" spans="1:10" x14ac:dyDescent="0.45">
      <c r="A5979" s="178" t="s">
        <v>567</v>
      </c>
      <c r="B5979" s="178" t="s">
        <v>568</v>
      </c>
      <c r="C5979" s="178">
        <v>2025</v>
      </c>
      <c r="D5979" s="178" t="s">
        <v>336</v>
      </c>
      <c r="E5979" s="178" t="s">
        <v>337</v>
      </c>
      <c r="F5979" s="178" t="s">
        <v>569</v>
      </c>
      <c r="G5979" s="178">
        <v>41</v>
      </c>
      <c r="H5979" s="178">
        <v>8.3995043532923003E-3</v>
      </c>
      <c r="I5979" s="178">
        <v>9.4074448756873777E-3</v>
      </c>
      <c r="J5979" s="178" t="s">
        <v>625</v>
      </c>
    </row>
    <row r="5980" spans="1:10" x14ac:dyDescent="0.45">
      <c r="A5980" s="178" t="s">
        <v>567</v>
      </c>
      <c r="B5980" s="178" t="s">
        <v>568</v>
      </c>
      <c r="C5980" s="178">
        <v>2025</v>
      </c>
      <c r="D5980" s="178" t="s">
        <v>336</v>
      </c>
      <c r="E5980" s="178" t="s">
        <v>337</v>
      </c>
      <c r="F5980" s="178" t="s">
        <v>574</v>
      </c>
      <c r="G5980" s="178">
        <v>41</v>
      </c>
      <c r="H5980" s="178">
        <v>3.662447270472E-4</v>
      </c>
      <c r="I5980" s="178">
        <v>4.1019409429286405E-4</v>
      </c>
      <c r="J5980" s="178" t="s">
        <v>626</v>
      </c>
    </row>
    <row r="5981" spans="1:10" x14ac:dyDescent="0.45">
      <c r="A5981" s="178" t="s">
        <v>567</v>
      </c>
      <c r="B5981" s="178" t="s">
        <v>568</v>
      </c>
      <c r="C5981" s="178">
        <v>2025</v>
      </c>
      <c r="D5981" s="178" t="s">
        <v>336</v>
      </c>
      <c r="E5981" s="178" t="s">
        <v>337</v>
      </c>
      <c r="F5981" s="178" t="s">
        <v>571</v>
      </c>
      <c r="G5981" s="178">
        <v>41</v>
      </c>
      <c r="H5981" s="178">
        <v>2.0897343347309999E-4</v>
      </c>
      <c r="I5981" s="178">
        <v>2.3405024548987203E-4</v>
      </c>
      <c r="J5981" s="178" t="s">
        <v>625</v>
      </c>
    </row>
    <row r="5982" spans="1:10" x14ac:dyDescent="0.45">
      <c r="A5982" s="178" t="s">
        <v>567</v>
      </c>
      <c r="B5982" s="178" t="s">
        <v>568</v>
      </c>
      <c r="C5982" s="178">
        <v>2025</v>
      </c>
      <c r="D5982" s="178" t="s">
        <v>336</v>
      </c>
      <c r="E5982" s="178" t="s">
        <v>337</v>
      </c>
      <c r="F5982" s="178" t="s">
        <v>572</v>
      </c>
      <c r="G5982" s="178">
        <v>41</v>
      </c>
      <c r="H5982" s="178">
        <v>5.7362731240599997E-5</v>
      </c>
      <c r="I5982" s="178">
        <v>6.4246258989472007E-5</v>
      </c>
      <c r="J5982" s="178" t="s">
        <v>625</v>
      </c>
    </row>
    <row r="5983" spans="1:10" x14ac:dyDescent="0.45">
      <c r="A5983" s="178" t="s">
        <v>567</v>
      </c>
      <c r="B5983" s="178" t="s">
        <v>568</v>
      </c>
      <c r="C5983" s="178">
        <v>2025</v>
      </c>
      <c r="D5983" s="178" t="s">
        <v>336</v>
      </c>
      <c r="E5983" s="178" t="s">
        <v>337</v>
      </c>
      <c r="F5983" s="178" t="s">
        <v>571</v>
      </c>
      <c r="G5983" s="178">
        <v>42</v>
      </c>
      <c r="H5983" s="178">
        <v>2.7421189588490002E-4</v>
      </c>
      <c r="I5983" s="178">
        <v>3.0711732339108803E-4</v>
      </c>
      <c r="J5983" s="178" t="s">
        <v>625</v>
      </c>
    </row>
    <row r="5984" spans="1:10" x14ac:dyDescent="0.45">
      <c r="A5984" s="178" t="s">
        <v>567</v>
      </c>
      <c r="B5984" s="178" t="s">
        <v>568</v>
      </c>
      <c r="C5984" s="178">
        <v>2025</v>
      </c>
      <c r="D5984" s="178" t="s">
        <v>336</v>
      </c>
      <c r="E5984" s="178" t="s">
        <v>337</v>
      </c>
      <c r="F5984" s="178" t="s">
        <v>569</v>
      </c>
      <c r="G5984" s="178">
        <v>42</v>
      </c>
      <c r="H5984" s="178">
        <v>3.8919291691854999E-3</v>
      </c>
      <c r="I5984" s="178">
        <v>4.3589606694877606E-3</v>
      </c>
      <c r="J5984" s="178" t="s">
        <v>625</v>
      </c>
    </row>
    <row r="5985" spans="1:10" x14ac:dyDescent="0.45">
      <c r="A5985" s="178" t="s">
        <v>567</v>
      </c>
      <c r="B5985" s="178" t="s">
        <v>568</v>
      </c>
      <c r="C5985" s="178">
        <v>2025</v>
      </c>
      <c r="D5985" s="178" t="s">
        <v>336</v>
      </c>
      <c r="E5985" s="178" t="s">
        <v>337</v>
      </c>
      <c r="F5985" s="178" t="s">
        <v>570</v>
      </c>
      <c r="G5985" s="178">
        <v>42</v>
      </c>
      <c r="H5985" s="178">
        <v>1.642920426093E-3</v>
      </c>
      <c r="I5985" s="178">
        <v>1.8400708772241601E-3</v>
      </c>
      <c r="J5985" s="178" t="s">
        <v>625</v>
      </c>
    </row>
    <row r="5986" spans="1:10" x14ac:dyDescent="0.45">
      <c r="A5986" s="178" t="s">
        <v>567</v>
      </c>
      <c r="B5986" s="178" t="s">
        <v>568</v>
      </c>
      <c r="C5986" s="178">
        <v>2025</v>
      </c>
      <c r="D5986" s="178" t="s">
        <v>336</v>
      </c>
      <c r="E5986" s="178" t="s">
        <v>337</v>
      </c>
      <c r="F5986" s="178" t="s">
        <v>572</v>
      </c>
      <c r="G5986" s="178">
        <v>42</v>
      </c>
      <c r="H5986" s="178">
        <v>8.8235596194900006E-5</v>
      </c>
      <c r="I5986" s="178">
        <v>9.8823867738288015E-5</v>
      </c>
      <c r="J5986" s="178" t="s">
        <v>625</v>
      </c>
    </row>
    <row r="5987" spans="1:10" x14ac:dyDescent="0.45">
      <c r="A5987" s="178" t="s">
        <v>567</v>
      </c>
      <c r="B5987" s="178" t="s">
        <v>568</v>
      </c>
      <c r="C5987" s="178">
        <v>2025</v>
      </c>
      <c r="D5987" s="178" t="s">
        <v>336</v>
      </c>
      <c r="E5987" s="178" t="s">
        <v>337</v>
      </c>
      <c r="F5987" s="178" t="s">
        <v>574</v>
      </c>
      <c r="G5987" s="178">
        <v>42</v>
      </c>
      <c r="H5987" s="178">
        <v>1.1047393491026001E-3</v>
      </c>
      <c r="I5987" s="178">
        <v>1.2373080709949123E-3</v>
      </c>
      <c r="J5987" s="178" t="s">
        <v>626</v>
      </c>
    </row>
    <row r="5988" spans="1:10" x14ac:dyDescent="0.45">
      <c r="A5988" s="178" t="s">
        <v>567</v>
      </c>
      <c r="B5988" s="178" t="s">
        <v>568</v>
      </c>
      <c r="C5988" s="178">
        <v>2025</v>
      </c>
      <c r="D5988" s="178" t="s">
        <v>336</v>
      </c>
      <c r="E5988" s="178" t="s">
        <v>337</v>
      </c>
      <c r="F5988" s="178" t="s">
        <v>570</v>
      </c>
      <c r="G5988" s="178">
        <v>43</v>
      </c>
      <c r="H5988" s="178">
        <v>7.120485242922E-4</v>
      </c>
      <c r="I5988" s="178">
        <v>7.9749434720726407E-4</v>
      </c>
      <c r="J5988" s="178" t="s">
        <v>625</v>
      </c>
    </row>
    <row r="5989" spans="1:10" x14ac:dyDescent="0.45">
      <c r="A5989" s="178" t="s">
        <v>567</v>
      </c>
      <c r="B5989" s="178" t="s">
        <v>568</v>
      </c>
      <c r="C5989" s="178">
        <v>2025</v>
      </c>
      <c r="D5989" s="178" t="s">
        <v>336</v>
      </c>
      <c r="E5989" s="178" t="s">
        <v>337</v>
      </c>
      <c r="F5989" s="178" t="s">
        <v>572</v>
      </c>
      <c r="G5989" s="178">
        <v>43</v>
      </c>
      <c r="H5989" s="178">
        <v>2.93565208267E-5</v>
      </c>
      <c r="I5989" s="178">
        <v>3.2879303325904001E-5</v>
      </c>
      <c r="J5989" s="178" t="s">
        <v>625</v>
      </c>
    </row>
    <row r="5990" spans="1:10" x14ac:dyDescent="0.45">
      <c r="A5990" s="178" t="s">
        <v>567</v>
      </c>
      <c r="B5990" s="178" t="s">
        <v>568</v>
      </c>
      <c r="C5990" s="178">
        <v>2025</v>
      </c>
      <c r="D5990" s="178" t="s">
        <v>336</v>
      </c>
      <c r="E5990" s="178" t="s">
        <v>337</v>
      </c>
      <c r="F5990" s="178" t="s">
        <v>571</v>
      </c>
      <c r="G5990" s="178">
        <v>43</v>
      </c>
      <c r="H5990" s="178">
        <v>1.4498718519460001E-4</v>
      </c>
      <c r="I5990" s="178">
        <v>1.6238564741795204E-4</v>
      </c>
      <c r="J5990" s="178" t="s">
        <v>625</v>
      </c>
    </row>
    <row r="5991" spans="1:10" x14ac:dyDescent="0.45">
      <c r="A5991" s="178" t="s">
        <v>567</v>
      </c>
      <c r="B5991" s="178" t="s">
        <v>568</v>
      </c>
      <c r="C5991" s="178">
        <v>2025</v>
      </c>
      <c r="D5991" s="178" t="s">
        <v>336</v>
      </c>
      <c r="E5991" s="178" t="s">
        <v>337</v>
      </c>
      <c r="F5991" s="178" t="s">
        <v>569</v>
      </c>
      <c r="G5991" s="178">
        <v>43</v>
      </c>
      <c r="H5991" s="178">
        <v>4.0982789359986999E-3</v>
      </c>
      <c r="I5991" s="178">
        <v>4.5900724083185445E-3</v>
      </c>
      <c r="J5991" s="178" t="s">
        <v>625</v>
      </c>
    </row>
    <row r="5992" spans="1:10" x14ac:dyDescent="0.45">
      <c r="A5992" s="178" t="s">
        <v>567</v>
      </c>
      <c r="B5992" s="178" t="s">
        <v>568</v>
      </c>
      <c r="C5992" s="178">
        <v>2025</v>
      </c>
      <c r="D5992" s="178" t="s">
        <v>336</v>
      </c>
      <c r="E5992" s="178" t="s">
        <v>337</v>
      </c>
      <c r="F5992" s="178" t="s">
        <v>573</v>
      </c>
      <c r="G5992" s="178">
        <v>44</v>
      </c>
      <c r="H5992" s="178">
        <v>3.5982963163409999E-4</v>
      </c>
      <c r="I5992" s="178">
        <v>4.0300918743019204E-4</v>
      </c>
      <c r="J5992" s="178" t="s">
        <v>625</v>
      </c>
    </row>
    <row r="5993" spans="1:10" x14ac:dyDescent="0.45">
      <c r="A5993" s="178" t="s">
        <v>567</v>
      </c>
      <c r="B5993" s="178" t="s">
        <v>568</v>
      </c>
      <c r="C5993" s="178">
        <v>2025</v>
      </c>
      <c r="D5993" s="178" t="s">
        <v>336</v>
      </c>
      <c r="E5993" s="178" t="s">
        <v>337</v>
      </c>
      <c r="F5993" s="178" t="s">
        <v>571</v>
      </c>
      <c r="G5993" s="178">
        <v>44</v>
      </c>
      <c r="H5993" s="178">
        <v>6.3526458689000005E-5</v>
      </c>
      <c r="I5993" s="178">
        <v>7.1149633731680014E-5</v>
      </c>
      <c r="J5993" s="178" t="s">
        <v>625</v>
      </c>
    </row>
    <row r="5994" spans="1:10" x14ac:dyDescent="0.45">
      <c r="A5994" s="178" t="s">
        <v>567</v>
      </c>
      <c r="B5994" s="178" t="s">
        <v>568</v>
      </c>
      <c r="C5994" s="178">
        <v>2025</v>
      </c>
      <c r="D5994" s="178" t="s">
        <v>336</v>
      </c>
      <c r="E5994" s="178" t="s">
        <v>337</v>
      </c>
      <c r="F5994" s="178" t="s">
        <v>570</v>
      </c>
      <c r="G5994" s="178">
        <v>44</v>
      </c>
      <c r="H5994" s="178">
        <v>4.1502247040629998E-4</v>
      </c>
      <c r="I5994" s="178">
        <v>4.6482516685505601E-4</v>
      </c>
      <c r="J5994" s="178" t="s">
        <v>625</v>
      </c>
    </row>
    <row r="5995" spans="1:10" x14ac:dyDescent="0.45">
      <c r="A5995" s="178" t="s">
        <v>567</v>
      </c>
      <c r="B5995" s="178" t="s">
        <v>568</v>
      </c>
      <c r="C5995" s="178">
        <v>2025</v>
      </c>
      <c r="D5995" s="178" t="s">
        <v>336</v>
      </c>
      <c r="E5995" s="178" t="s">
        <v>337</v>
      </c>
      <c r="F5995" s="178" t="s">
        <v>572</v>
      </c>
      <c r="G5995" s="178">
        <v>44</v>
      </c>
      <c r="H5995" s="178">
        <v>2.7890595447400001E-5</v>
      </c>
      <c r="I5995" s="178">
        <v>3.1237466901088002E-5</v>
      </c>
      <c r="J5995" s="178" t="s">
        <v>625</v>
      </c>
    </row>
    <row r="5996" spans="1:10" x14ac:dyDescent="0.45">
      <c r="A5996" s="178" t="s">
        <v>567</v>
      </c>
      <c r="B5996" s="178" t="s">
        <v>568</v>
      </c>
      <c r="C5996" s="178">
        <v>2025</v>
      </c>
      <c r="D5996" s="178" t="s">
        <v>336</v>
      </c>
      <c r="E5996" s="178" t="s">
        <v>337</v>
      </c>
      <c r="F5996" s="178" t="s">
        <v>574</v>
      </c>
      <c r="G5996" s="178">
        <v>44</v>
      </c>
      <c r="H5996" s="178">
        <v>3.658065397758E-4</v>
      </c>
      <c r="I5996" s="178">
        <v>4.0970332454889604E-4</v>
      </c>
      <c r="J5996" s="178" t="s">
        <v>626</v>
      </c>
    </row>
    <row r="5997" spans="1:10" x14ac:dyDescent="0.45">
      <c r="A5997" s="178" t="s">
        <v>567</v>
      </c>
      <c r="B5997" s="178" t="s">
        <v>568</v>
      </c>
      <c r="C5997" s="178">
        <v>2025</v>
      </c>
      <c r="D5997" s="178" t="s">
        <v>336</v>
      </c>
      <c r="E5997" s="178" t="s">
        <v>337</v>
      </c>
      <c r="F5997" s="178" t="s">
        <v>569</v>
      </c>
      <c r="G5997" s="178">
        <v>44</v>
      </c>
      <c r="H5997" s="178">
        <v>5.1740572089328998E-3</v>
      </c>
      <c r="I5997" s="178">
        <v>5.794944074004848E-3</v>
      </c>
      <c r="J5997" s="178" t="s">
        <v>625</v>
      </c>
    </row>
    <row r="5998" spans="1:10" x14ac:dyDescent="0.45">
      <c r="A5998" s="178" t="s">
        <v>567</v>
      </c>
      <c r="B5998" s="178" t="s">
        <v>568</v>
      </c>
      <c r="C5998" s="178">
        <v>2025</v>
      </c>
      <c r="D5998" s="178" t="s">
        <v>336</v>
      </c>
      <c r="E5998" s="178" t="s">
        <v>337</v>
      </c>
      <c r="F5998" s="178" t="s">
        <v>569</v>
      </c>
      <c r="G5998" s="178">
        <v>45</v>
      </c>
      <c r="H5998" s="178">
        <v>3.5577376838772999E-3</v>
      </c>
      <c r="I5998" s="178">
        <v>3.9846662059425759E-3</v>
      </c>
      <c r="J5998" s="178" t="s">
        <v>625</v>
      </c>
    </row>
    <row r="5999" spans="1:10" x14ac:dyDescent="0.45">
      <c r="A5999" s="178" t="s">
        <v>567</v>
      </c>
      <c r="B5999" s="178" t="s">
        <v>568</v>
      </c>
      <c r="C5999" s="178">
        <v>2025</v>
      </c>
      <c r="D5999" s="178" t="s">
        <v>336</v>
      </c>
      <c r="E5999" s="178" t="s">
        <v>337</v>
      </c>
      <c r="F5999" s="178" t="s">
        <v>570</v>
      </c>
      <c r="G5999" s="178">
        <v>45</v>
      </c>
      <c r="H5999" s="178">
        <v>2.0314624998719999E-4</v>
      </c>
      <c r="I5999" s="178">
        <v>2.2752379998566401E-4</v>
      </c>
      <c r="J5999" s="178" t="s">
        <v>625</v>
      </c>
    </row>
    <row r="6000" spans="1:10" x14ac:dyDescent="0.45">
      <c r="A6000" s="178" t="s">
        <v>567</v>
      </c>
      <c r="B6000" s="178" t="s">
        <v>568</v>
      </c>
      <c r="C6000" s="178">
        <v>2025</v>
      </c>
      <c r="D6000" s="178" t="s">
        <v>336</v>
      </c>
      <c r="E6000" s="178" t="s">
        <v>337</v>
      </c>
      <c r="F6000" s="178" t="s">
        <v>571</v>
      </c>
      <c r="G6000" s="178">
        <v>45</v>
      </c>
      <c r="H6000" s="178">
        <v>1.2962634355060001E-4</v>
      </c>
      <c r="I6000" s="178">
        <v>1.4518150477667202E-4</v>
      </c>
      <c r="J6000" s="178" t="s">
        <v>625</v>
      </c>
    </row>
    <row r="6001" spans="1:10" x14ac:dyDescent="0.45">
      <c r="A6001" s="178" t="s">
        <v>567</v>
      </c>
      <c r="B6001" s="178" t="s">
        <v>568</v>
      </c>
      <c r="C6001" s="178">
        <v>2025</v>
      </c>
      <c r="D6001" s="178" t="s">
        <v>336</v>
      </c>
      <c r="E6001" s="178" t="s">
        <v>337</v>
      </c>
      <c r="F6001" s="178" t="s">
        <v>572</v>
      </c>
      <c r="G6001" s="178">
        <v>45</v>
      </c>
      <c r="H6001" s="178">
        <v>2.7026369934899999E-5</v>
      </c>
      <c r="I6001" s="178">
        <v>3.0269534327088002E-5</v>
      </c>
      <c r="J6001" s="178" t="s">
        <v>625</v>
      </c>
    </row>
    <row r="6002" spans="1:10" x14ac:dyDescent="0.45">
      <c r="A6002" s="178" t="s">
        <v>567</v>
      </c>
      <c r="B6002" s="178" t="s">
        <v>568</v>
      </c>
      <c r="C6002" s="178">
        <v>2025</v>
      </c>
      <c r="D6002" s="178" t="s">
        <v>336</v>
      </c>
      <c r="E6002" s="178" t="s">
        <v>337</v>
      </c>
      <c r="F6002" s="178" t="s">
        <v>571</v>
      </c>
      <c r="G6002" s="178">
        <v>46</v>
      </c>
      <c r="H6002" s="178">
        <v>5.9661859268100002E-5</v>
      </c>
      <c r="I6002" s="178">
        <v>6.6821282380272014E-5</v>
      </c>
      <c r="J6002" s="178" t="s">
        <v>625</v>
      </c>
    </row>
    <row r="6003" spans="1:10" x14ac:dyDescent="0.45">
      <c r="A6003" s="178" t="s">
        <v>567</v>
      </c>
      <c r="B6003" s="178" t="s">
        <v>568</v>
      </c>
      <c r="C6003" s="178">
        <v>2025</v>
      </c>
      <c r="D6003" s="178" t="s">
        <v>336</v>
      </c>
      <c r="E6003" s="178" t="s">
        <v>337</v>
      </c>
      <c r="F6003" s="178" t="s">
        <v>572</v>
      </c>
      <c r="G6003" s="178">
        <v>46</v>
      </c>
      <c r="H6003" s="178">
        <v>2.6072466425799998E-5</v>
      </c>
      <c r="I6003" s="178">
        <v>2.9201162396896E-5</v>
      </c>
      <c r="J6003" s="178" t="s">
        <v>625</v>
      </c>
    </row>
    <row r="6004" spans="1:10" x14ac:dyDescent="0.45">
      <c r="A6004" s="178" t="s">
        <v>567</v>
      </c>
      <c r="B6004" s="178" t="s">
        <v>568</v>
      </c>
      <c r="C6004" s="178">
        <v>2025</v>
      </c>
      <c r="D6004" s="178" t="s">
        <v>336</v>
      </c>
      <c r="E6004" s="178" t="s">
        <v>337</v>
      </c>
      <c r="F6004" s="178" t="s">
        <v>570</v>
      </c>
      <c r="G6004" s="178">
        <v>46</v>
      </c>
      <c r="H6004" s="178">
        <v>6.9900501694060001E-4</v>
      </c>
      <c r="I6004" s="178">
        <v>7.8288561897347207E-4</v>
      </c>
      <c r="J6004" s="178" t="s">
        <v>625</v>
      </c>
    </row>
    <row r="6005" spans="1:10" x14ac:dyDescent="0.45">
      <c r="A6005" s="178" t="s">
        <v>567</v>
      </c>
      <c r="B6005" s="178" t="s">
        <v>568</v>
      </c>
      <c r="C6005" s="178">
        <v>2025</v>
      </c>
      <c r="D6005" s="178" t="s">
        <v>336</v>
      </c>
      <c r="E6005" s="178" t="s">
        <v>337</v>
      </c>
      <c r="F6005" s="178" t="s">
        <v>569</v>
      </c>
      <c r="G6005" s="178">
        <v>46</v>
      </c>
      <c r="H6005" s="178">
        <v>3.5718918079510002E-3</v>
      </c>
      <c r="I6005" s="178">
        <v>4.0005188249051206E-3</v>
      </c>
      <c r="J6005" s="178" t="s">
        <v>625</v>
      </c>
    </row>
    <row r="6006" spans="1:10" x14ac:dyDescent="0.45">
      <c r="A6006" s="178" t="s">
        <v>567</v>
      </c>
      <c r="B6006" s="178" t="s">
        <v>568</v>
      </c>
      <c r="C6006" s="178">
        <v>2025</v>
      </c>
      <c r="D6006" s="178" t="s">
        <v>336</v>
      </c>
      <c r="E6006" s="178" t="s">
        <v>337</v>
      </c>
      <c r="F6006" s="178" t="s">
        <v>571</v>
      </c>
      <c r="G6006" s="178">
        <v>47</v>
      </c>
      <c r="H6006" s="178">
        <v>1.195598415507E-4</v>
      </c>
      <c r="I6006" s="178">
        <v>1.3390702253678402E-4</v>
      </c>
      <c r="J6006" s="178" t="s">
        <v>625</v>
      </c>
    </row>
    <row r="6007" spans="1:10" x14ac:dyDescent="0.45">
      <c r="A6007" s="178" t="s">
        <v>567</v>
      </c>
      <c r="B6007" s="178" t="s">
        <v>568</v>
      </c>
      <c r="C6007" s="178">
        <v>2025</v>
      </c>
      <c r="D6007" s="178" t="s">
        <v>336</v>
      </c>
      <c r="E6007" s="178" t="s">
        <v>337</v>
      </c>
      <c r="F6007" s="178" t="s">
        <v>570</v>
      </c>
      <c r="G6007" s="178">
        <v>47</v>
      </c>
      <c r="H6007" s="178">
        <v>8.2521096919659998E-4</v>
      </c>
      <c r="I6007" s="178">
        <v>9.2423628550019211E-4</v>
      </c>
      <c r="J6007" s="178" t="s">
        <v>625</v>
      </c>
    </row>
    <row r="6008" spans="1:10" x14ac:dyDescent="0.45">
      <c r="A6008" s="178" t="s">
        <v>567</v>
      </c>
      <c r="B6008" s="178" t="s">
        <v>568</v>
      </c>
      <c r="C6008" s="178">
        <v>2025</v>
      </c>
      <c r="D6008" s="178" t="s">
        <v>336</v>
      </c>
      <c r="E6008" s="178" t="s">
        <v>337</v>
      </c>
      <c r="F6008" s="178" t="s">
        <v>572</v>
      </c>
      <c r="G6008" s="178">
        <v>47</v>
      </c>
      <c r="H6008" s="178">
        <v>5.1343189625200002E-5</v>
      </c>
      <c r="I6008" s="178">
        <v>5.7504372380224011E-5</v>
      </c>
      <c r="J6008" s="178" t="s">
        <v>625</v>
      </c>
    </row>
    <row r="6009" spans="1:10" x14ac:dyDescent="0.45">
      <c r="A6009" s="178" t="s">
        <v>567</v>
      </c>
      <c r="B6009" s="178" t="s">
        <v>568</v>
      </c>
      <c r="C6009" s="178">
        <v>2025</v>
      </c>
      <c r="D6009" s="178" t="s">
        <v>336</v>
      </c>
      <c r="E6009" s="178" t="s">
        <v>337</v>
      </c>
      <c r="F6009" s="178" t="s">
        <v>569</v>
      </c>
      <c r="G6009" s="178">
        <v>47</v>
      </c>
      <c r="H6009" s="178">
        <v>3.2616953831165999E-3</v>
      </c>
      <c r="I6009" s="178">
        <v>3.6530988290905922E-3</v>
      </c>
      <c r="J6009" s="178" t="s">
        <v>625</v>
      </c>
    </row>
    <row r="6010" spans="1:10" x14ac:dyDescent="0.45">
      <c r="A6010" s="178" t="s">
        <v>567</v>
      </c>
      <c r="B6010" s="178" t="s">
        <v>568</v>
      </c>
      <c r="C6010" s="178">
        <v>2025</v>
      </c>
      <c r="D6010" s="178" t="s">
        <v>336</v>
      </c>
      <c r="E6010" s="178" t="s">
        <v>337</v>
      </c>
      <c r="F6010" s="178" t="s">
        <v>574</v>
      </c>
      <c r="G6010" s="178">
        <v>47</v>
      </c>
      <c r="H6010" s="178">
        <v>6.545690412167E-4</v>
      </c>
      <c r="I6010" s="178">
        <v>7.3311732616270409E-4</v>
      </c>
      <c r="J6010" s="178" t="s">
        <v>626</v>
      </c>
    </row>
    <row r="6011" spans="1:10" x14ac:dyDescent="0.45">
      <c r="A6011" s="178" t="s">
        <v>567</v>
      </c>
      <c r="B6011" s="178" t="s">
        <v>568</v>
      </c>
      <c r="C6011" s="178">
        <v>2025</v>
      </c>
      <c r="D6011" s="178" t="s">
        <v>336</v>
      </c>
      <c r="E6011" s="178" t="s">
        <v>337</v>
      </c>
      <c r="F6011" s="178" t="s">
        <v>571</v>
      </c>
      <c r="G6011" s="178">
        <v>48</v>
      </c>
      <c r="H6011" s="178">
        <v>5.8554796851200003E-5</v>
      </c>
      <c r="I6011" s="178">
        <v>6.5581372473344005E-5</v>
      </c>
      <c r="J6011" s="178" t="s">
        <v>625</v>
      </c>
    </row>
    <row r="6012" spans="1:10" x14ac:dyDescent="0.45">
      <c r="A6012" s="178" t="s">
        <v>567</v>
      </c>
      <c r="B6012" s="178" t="s">
        <v>568</v>
      </c>
      <c r="C6012" s="178">
        <v>2025</v>
      </c>
      <c r="D6012" s="178" t="s">
        <v>336</v>
      </c>
      <c r="E6012" s="178" t="s">
        <v>337</v>
      </c>
      <c r="F6012" s="178" t="s">
        <v>572</v>
      </c>
      <c r="G6012" s="178">
        <v>48</v>
      </c>
      <c r="H6012" s="178">
        <v>7.5735037171399997E-5</v>
      </c>
      <c r="I6012" s="178">
        <v>8.4823241631967999E-5</v>
      </c>
      <c r="J6012" s="178" t="s">
        <v>625</v>
      </c>
    </row>
    <row r="6013" spans="1:10" x14ac:dyDescent="0.45">
      <c r="A6013" s="178" t="s">
        <v>567</v>
      </c>
      <c r="B6013" s="178" t="s">
        <v>568</v>
      </c>
      <c r="C6013" s="178">
        <v>2025</v>
      </c>
      <c r="D6013" s="178" t="s">
        <v>336</v>
      </c>
      <c r="E6013" s="178" t="s">
        <v>337</v>
      </c>
      <c r="F6013" s="178" t="s">
        <v>570</v>
      </c>
      <c r="G6013" s="178">
        <v>48</v>
      </c>
      <c r="H6013" s="178">
        <v>1.967736752704E-4</v>
      </c>
      <c r="I6013" s="178">
        <v>2.2038651630284804E-4</v>
      </c>
      <c r="J6013" s="178" t="s">
        <v>625</v>
      </c>
    </row>
    <row r="6014" spans="1:10" x14ac:dyDescent="0.45">
      <c r="A6014" s="178" t="s">
        <v>567</v>
      </c>
      <c r="B6014" s="178" t="s">
        <v>568</v>
      </c>
      <c r="C6014" s="178">
        <v>2025</v>
      </c>
      <c r="D6014" s="178" t="s">
        <v>336</v>
      </c>
      <c r="E6014" s="178" t="s">
        <v>337</v>
      </c>
      <c r="F6014" s="178" t="s">
        <v>569</v>
      </c>
      <c r="G6014" s="178">
        <v>48</v>
      </c>
      <c r="H6014" s="178">
        <v>1.5978992450982E-3</v>
      </c>
      <c r="I6014" s="178">
        <v>1.7896471545099841E-3</v>
      </c>
      <c r="J6014" s="178" t="s">
        <v>625</v>
      </c>
    </row>
    <row r="6015" spans="1:10" x14ac:dyDescent="0.45">
      <c r="A6015" s="178" t="s">
        <v>567</v>
      </c>
      <c r="B6015" s="178" t="s">
        <v>568</v>
      </c>
      <c r="C6015" s="178">
        <v>2025</v>
      </c>
      <c r="D6015" s="178" t="s">
        <v>336</v>
      </c>
      <c r="E6015" s="178" t="s">
        <v>337</v>
      </c>
      <c r="F6015" s="178" t="s">
        <v>573</v>
      </c>
      <c r="G6015" s="178">
        <v>48</v>
      </c>
      <c r="H6015" s="178">
        <v>4.9556785961610002E-4</v>
      </c>
      <c r="I6015" s="178">
        <v>5.550360027700321E-4</v>
      </c>
      <c r="J6015" s="178" t="s">
        <v>625</v>
      </c>
    </row>
    <row r="6016" spans="1:10" x14ac:dyDescent="0.45">
      <c r="A6016" s="178" t="s">
        <v>567</v>
      </c>
      <c r="B6016" s="178" t="s">
        <v>568</v>
      </c>
      <c r="C6016" s="178">
        <v>2025</v>
      </c>
      <c r="D6016" s="178" t="s">
        <v>336</v>
      </c>
      <c r="E6016" s="178" t="s">
        <v>337</v>
      </c>
      <c r="F6016" s="178" t="s">
        <v>571</v>
      </c>
      <c r="G6016" s="178">
        <v>49</v>
      </c>
      <c r="H6016" s="178">
        <v>1.164081659226E-4</v>
      </c>
      <c r="I6016" s="178">
        <v>1.3037714583331202E-4</v>
      </c>
      <c r="J6016" s="178" t="s">
        <v>625</v>
      </c>
    </row>
    <row r="6017" spans="1:10" x14ac:dyDescent="0.45">
      <c r="A6017" s="178" t="s">
        <v>567</v>
      </c>
      <c r="B6017" s="178" t="s">
        <v>568</v>
      </c>
      <c r="C6017" s="178">
        <v>2025</v>
      </c>
      <c r="D6017" s="178" t="s">
        <v>336</v>
      </c>
      <c r="E6017" s="178" t="s">
        <v>337</v>
      </c>
      <c r="F6017" s="178" t="s">
        <v>569</v>
      </c>
      <c r="G6017" s="178">
        <v>49</v>
      </c>
      <c r="H6017" s="178">
        <v>3.1080237822606999E-3</v>
      </c>
      <c r="I6017" s="178">
        <v>3.480986636131984E-3</v>
      </c>
      <c r="J6017" s="178" t="s">
        <v>625</v>
      </c>
    </row>
    <row r="6018" spans="1:10" x14ac:dyDescent="0.45">
      <c r="A6018" s="178" t="s">
        <v>567</v>
      </c>
      <c r="B6018" s="178" t="s">
        <v>568</v>
      </c>
      <c r="C6018" s="178">
        <v>2025</v>
      </c>
      <c r="D6018" s="178" t="s">
        <v>336</v>
      </c>
      <c r="E6018" s="178" t="s">
        <v>337</v>
      </c>
      <c r="F6018" s="178" t="s">
        <v>574</v>
      </c>
      <c r="G6018" s="178">
        <v>49</v>
      </c>
      <c r="H6018" s="178">
        <v>3.0255448655229999E-4</v>
      </c>
      <c r="I6018" s="178">
        <v>3.3886102493857603E-4</v>
      </c>
      <c r="J6018" s="178" t="s">
        <v>626</v>
      </c>
    </row>
    <row r="6019" spans="1:10" x14ac:dyDescent="0.45">
      <c r="A6019" s="178" t="s">
        <v>567</v>
      </c>
      <c r="B6019" s="178" t="s">
        <v>568</v>
      </c>
      <c r="C6019" s="178">
        <v>2025</v>
      </c>
      <c r="D6019" s="178" t="s">
        <v>336</v>
      </c>
      <c r="E6019" s="178" t="s">
        <v>337</v>
      </c>
      <c r="F6019" s="178" t="s">
        <v>570</v>
      </c>
      <c r="G6019" s="178">
        <v>49</v>
      </c>
      <c r="H6019" s="178">
        <v>1.9098182383459999E-4</v>
      </c>
      <c r="I6019" s="178">
        <v>2.1389964269475202E-4</v>
      </c>
      <c r="J6019" s="178" t="s">
        <v>625</v>
      </c>
    </row>
    <row r="6020" spans="1:10" x14ac:dyDescent="0.45">
      <c r="A6020" s="178" t="s">
        <v>567</v>
      </c>
      <c r="B6020" s="178" t="s">
        <v>568</v>
      </c>
      <c r="C6020" s="178">
        <v>2025</v>
      </c>
      <c r="D6020" s="178" t="s">
        <v>336</v>
      </c>
      <c r="E6020" s="178" t="s">
        <v>337</v>
      </c>
      <c r="F6020" s="178" t="s">
        <v>572</v>
      </c>
      <c r="G6020" s="178">
        <v>50</v>
      </c>
      <c r="H6020" s="178">
        <v>4.7905481551400002E-5</v>
      </c>
      <c r="I6020" s="178">
        <v>5.3654139337568005E-5</v>
      </c>
      <c r="J6020" s="178" t="s">
        <v>625</v>
      </c>
    </row>
    <row r="6021" spans="1:10" x14ac:dyDescent="0.45">
      <c r="A6021" s="178" t="s">
        <v>567</v>
      </c>
      <c r="B6021" s="178" t="s">
        <v>568</v>
      </c>
      <c r="C6021" s="178">
        <v>2025</v>
      </c>
      <c r="D6021" s="178" t="s">
        <v>336</v>
      </c>
      <c r="E6021" s="178" t="s">
        <v>337</v>
      </c>
      <c r="F6021" s="178" t="s">
        <v>569</v>
      </c>
      <c r="G6021" s="178">
        <v>50</v>
      </c>
      <c r="H6021" s="178">
        <v>7.7743266010656996E-3</v>
      </c>
      <c r="I6021" s="178">
        <v>8.7072457931935843E-3</v>
      </c>
      <c r="J6021" s="178" t="s">
        <v>625</v>
      </c>
    </row>
    <row r="6022" spans="1:10" x14ac:dyDescent="0.45">
      <c r="A6022" s="178" t="s">
        <v>567</v>
      </c>
      <c r="B6022" s="178" t="s">
        <v>568</v>
      </c>
      <c r="C6022" s="178">
        <v>2025</v>
      </c>
      <c r="D6022" s="178" t="s">
        <v>336</v>
      </c>
      <c r="E6022" s="178" t="s">
        <v>337</v>
      </c>
      <c r="F6022" s="178" t="s">
        <v>571</v>
      </c>
      <c r="G6022" s="178">
        <v>50</v>
      </c>
      <c r="H6022" s="178">
        <v>1.105372648453E-4</v>
      </c>
      <c r="I6022" s="178">
        <v>1.2380173662673602E-4</v>
      </c>
      <c r="J6022" s="178" t="s">
        <v>625</v>
      </c>
    </row>
    <row r="6023" spans="1:10" x14ac:dyDescent="0.45">
      <c r="A6023" s="178" t="s">
        <v>567</v>
      </c>
      <c r="B6023" s="178" t="s">
        <v>568</v>
      </c>
      <c r="C6023" s="178">
        <v>2025</v>
      </c>
      <c r="D6023" s="178" t="s">
        <v>336</v>
      </c>
      <c r="E6023" s="178" t="s">
        <v>337</v>
      </c>
      <c r="F6023" s="178" t="s">
        <v>574</v>
      </c>
      <c r="G6023" s="178">
        <v>50</v>
      </c>
      <c r="H6023" s="178">
        <v>2.9773716232740002E-4</v>
      </c>
      <c r="I6023" s="178">
        <v>3.3346562180668803E-4</v>
      </c>
      <c r="J6023" s="178" t="s">
        <v>626</v>
      </c>
    </row>
    <row r="6024" spans="1:10" x14ac:dyDescent="0.45">
      <c r="A6024" s="178" t="s">
        <v>567</v>
      </c>
      <c r="B6024" s="178" t="s">
        <v>568</v>
      </c>
      <c r="C6024" s="178">
        <v>2025</v>
      </c>
      <c r="D6024" s="178" t="s">
        <v>336</v>
      </c>
      <c r="E6024" s="178" t="s">
        <v>337</v>
      </c>
      <c r="F6024" s="178" t="s">
        <v>570</v>
      </c>
      <c r="G6024" s="178">
        <v>50</v>
      </c>
      <c r="H6024" s="178">
        <v>1.8421882123219999E-4</v>
      </c>
      <c r="I6024" s="178">
        <v>2.06325079780064E-4</v>
      </c>
      <c r="J6024" s="178" t="s">
        <v>625</v>
      </c>
    </row>
    <row r="6025" spans="1:10" x14ac:dyDescent="0.45">
      <c r="A6025" s="178" t="s">
        <v>567</v>
      </c>
      <c r="B6025" s="178" t="s">
        <v>568</v>
      </c>
      <c r="C6025" s="178">
        <v>2025</v>
      </c>
      <c r="D6025" s="178" t="s">
        <v>336</v>
      </c>
      <c r="E6025" s="178" t="s">
        <v>337</v>
      </c>
      <c r="F6025" s="178" t="s">
        <v>574</v>
      </c>
      <c r="G6025" s="178">
        <v>51</v>
      </c>
      <c r="H6025" s="178">
        <v>2.8895150171590002E-4</v>
      </c>
      <c r="I6025" s="178">
        <v>3.2362568192180805E-4</v>
      </c>
      <c r="J6025" s="178" t="s">
        <v>626</v>
      </c>
    </row>
    <row r="6026" spans="1:10" x14ac:dyDescent="0.45">
      <c r="A6026" s="178" t="s">
        <v>567</v>
      </c>
      <c r="B6026" s="178" t="s">
        <v>568</v>
      </c>
      <c r="C6026" s="178">
        <v>2025</v>
      </c>
      <c r="D6026" s="178" t="s">
        <v>336</v>
      </c>
      <c r="E6026" s="178" t="s">
        <v>337</v>
      </c>
      <c r="F6026" s="178" t="s">
        <v>572</v>
      </c>
      <c r="G6026" s="178">
        <v>51</v>
      </c>
      <c r="H6026" s="178">
        <v>2.3418884666199998E-5</v>
      </c>
      <c r="I6026" s="178">
        <v>2.6229150826143999E-5</v>
      </c>
      <c r="J6026" s="178" t="s">
        <v>625</v>
      </c>
    </row>
    <row r="6027" spans="1:10" x14ac:dyDescent="0.45">
      <c r="A6027" s="178" t="s">
        <v>567</v>
      </c>
      <c r="B6027" s="178" t="s">
        <v>568</v>
      </c>
      <c r="C6027" s="178">
        <v>2025</v>
      </c>
      <c r="D6027" s="178" t="s">
        <v>336</v>
      </c>
      <c r="E6027" s="178" t="s">
        <v>337</v>
      </c>
      <c r="F6027" s="178" t="s">
        <v>569</v>
      </c>
      <c r="G6027" s="178">
        <v>51</v>
      </c>
      <c r="H6027" s="178">
        <v>1.8285473342984999E-3</v>
      </c>
      <c r="I6027" s="178">
        <v>2.0479730144143202E-3</v>
      </c>
      <c r="J6027" s="178" t="s">
        <v>625</v>
      </c>
    </row>
    <row r="6028" spans="1:10" x14ac:dyDescent="0.45">
      <c r="A6028" s="178" t="s">
        <v>567</v>
      </c>
      <c r="B6028" s="178" t="s">
        <v>568</v>
      </c>
      <c r="C6028" s="178">
        <v>2025</v>
      </c>
      <c r="D6028" s="178" t="s">
        <v>336</v>
      </c>
      <c r="E6028" s="178" t="s">
        <v>337</v>
      </c>
      <c r="F6028" s="178" t="s">
        <v>570</v>
      </c>
      <c r="G6028" s="178">
        <v>51</v>
      </c>
      <c r="H6028" s="178">
        <v>1.8162385094910001E-4</v>
      </c>
      <c r="I6028" s="178">
        <v>2.0341871306299203E-4</v>
      </c>
      <c r="J6028" s="178" t="s">
        <v>625</v>
      </c>
    </row>
    <row r="6029" spans="1:10" x14ac:dyDescent="0.45">
      <c r="A6029" s="178" t="s">
        <v>567</v>
      </c>
      <c r="B6029" s="178" t="s">
        <v>568</v>
      </c>
      <c r="C6029" s="178">
        <v>2025</v>
      </c>
      <c r="D6029" s="178" t="s">
        <v>336</v>
      </c>
      <c r="E6029" s="178" t="s">
        <v>337</v>
      </c>
      <c r="F6029" s="178" t="s">
        <v>571</v>
      </c>
      <c r="G6029" s="178">
        <v>51</v>
      </c>
      <c r="H6029" s="178">
        <v>5.4760319471799998E-5</v>
      </c>
      <c r="I6029" s="178">
        <v>6.1331557808416007E-5</v>
      </c>
      <c r="J6029" s="178" t="s">
        <v>625</v>
      </c>
    </row>
    <row r="6030" spans="1:10" x14ac:dyDescent="0.45">
      <c r="A6030" s="178" t="s">
        <v>567</v>
      </c>
      <c r="B6030" s="178" t="s">
        <v>568</v>
      </c>
      <c r="C6030" s="178">
        <v>2025</v>
      </c>
      <c r="D6030" s="178" t="s">
        <v>336</v>
      </c>
      <c r="E6030" s="178" t="s">
        <v>337</v>
      </c>
      <c r="F6030" s="178" t="s">
        <v>570</v>
      </c>
      <c r="G6030" s="178">
        <v>52</v>
      </c>
      <c r="H6030" s="178">
        <v>5.8878693380389998E-4</v>
      </c>
      <c r="I6030" s="178">
        <v>6.5944136586036802E-4</v>
      </c>
      <c r="J6030" s="178" t="s">
        <v>625</v>
      </c>
    </row>
    <row r="6031" spans="1:10" x14ac:dyDescent="0.45">
      <c r="A6031" s="178" t="s">
        <v>567</v>
      </c>
      <c r="B6031" s="178" t="s">
        <v>568</v>
      </c>
      <c r="C6031" s="178">
        <v>2025</v>
      </c>
      <c r="D6031" s="178" t="s">
        <v>336</v>
      </c>
      <c r="E6031" s="178" t="s">
        <v>337</v>
      </c>
      <c r="F6031" s="178" t="s">
        <v>574</v>
      </c>
      <c r="G6031" s="178">
        <v>52</v>
      </c>
      <c r="H6031" s="178">
        <v>2.8703626594509999E-4</v>
      </c>
      <c r="I6031" s="178">
        <v>3.2148061785851204E-4</v>
      </c>
      <c r="J6031" s="178" t="s">
        <v>626</v>
      </c>
    </row>
    <row r="6032" spans="1:10" x14ac:dyDescent="0.45">
      <c r="A6032" s="178" t="s">
        <v>567</v>
      </c>
      <c r="B6032" s="178" t="s">
        <v>568</v>
      </c>
      <c r="C6032" s="178">
        <v>2025</v>
      </c>
      <c r="D6032" s="178" t="s">
        <v>336</v>
      </c>
      <c r="E6032" s="178" t="s">
        <v>337</v>
      </c>
      <c r="F6032" s="178" t="s">
        <v>571</v>
      </c>
      <c r="G6032" s="178">
        <v>52</v>
      </c>
      <c r="H6032" s="178">
        <v>1.120525921579E-4</v>
      </c>
      <c r="I6032" s="178">
        <v>1.25498903216848E-4</v>
      </c>
      <c r="J6032" s="178" t="s">
        <v>625</v>
      </c>
    </row>
    <row r="6033" spans="1:10" x14ac:dyDescent="0.45">
      <c r="A6033" s="178" t="s">
        <v>567</v>
      </c>
      <c r="B6033" s="178" t="s">
        <v>568</v>
      </c>
      <c r="C6033" s="178">
        <v>2025</v>
      </c>
      <c r="D6033" s="178" t="s">
        <v>336</v>
      </c>
      <c r="E6033" s="178" t="s">
        <v>337</v>
      </c>
      <c r="F6033" s="178" t="s">
        <v>572</v>
      </c>
      <c r="G6033" s="178">
        <v>52</v>
      </c>
      <c r="H6033" s="178">
        <v>4.6126018787600001E-5</v>
      </c>
      <c r="I6033" s="178">
        <v>5.1661141042112003E-5</v>
      </c>
      <c r="J6033" s="178" t="s">
        <v>625</v>
      </c>
    </row>
    <row r="6034" spans="1:10" x14ac:dyDescent="0.45">
      <c r="A6034" s="178" t="s">
        <v>567</v>
      </c>
      <c r="B6034" s="178" t="s">
        <v>568</v>
      </c>
      <c r="C6034" s="178">
        <v>2025</v>
      </c>
      <c r="D6034" s="178" t="s">
        <v>336</v>
      </c>
      <c r="E6034" s="178" t="s">
        <v>337</v>
      </c>
      <c r="F6034" s="178" t="s">
        <v>569</v>
      </c>
      <c r="G6034" s="178">
        <v>53</v>
      </c>
      <c r="H6034" s="178">
        <v>2.8919177129865001E-3</v>
      </c>
      <c r="I6034" s="178">
        <v>3.2389478385448805E-3</v>
      </c>
      <c r="J6034" s="178" t="s">
        <v>625</v>
      </c>
    </row>
    <row r="6035" spans="1:10" x14ac:dyDescent="0.45">
      <c r="A6035" s="178" t="s">
        <v>567</v>
      </c>
      <c r="B6035" s="178" t="s">
        <v>568</v>
      </c>
      <c r="C6035" s="178">
        <v>2025</v>
      </c>
      <c r="D6035" s="178" t="s">
        <v>336</v>
      </c>
      <c r="E6035" s="178" t="s">
        <v>337</v>
      </c>
      <c r="F6035" s="178" t="s">
        <v>570</v>
      </c>
      <c r="G6035" s="178">
        <v>53</v>
      </c>
      <c r="H6035" s="178">
        <v>4.0075251308739997E-4</v>
      </c>
      <c r="I6035" s="178">
        <v>4.4884281465788799E-4</v>
      </c>
      <c r="J6035" s="178" t="s">
        <v>625</v>
      </c>
    </row>
    <row r="6036" spans="1:10" x14ac:dyDescent="0.45">
      <c r="A6036" s="178" t="s">
        <v>567</v>
      </c>
      <c r="B6036" s="178" t="s">
        <v>568</v>
      </c>
      <c r="C6036" s="178">
        <v>2025</v>
      </c>
      <c r="D6036" s="178" t="s">
        <v>336</v>
      </c>
      <c r="E6036" s="178" t="s">
        <v>337</v>
      </c>
      <c r="F6036" s="178" t="s">
        <v>572</v>
      </c>
      <c r="G6036" s="178">
        <v>53</v>
      </c>
      <c r="H6036" s="178">
        <v>2.1587080482299998E-5</v>
      </c>
      <c r="I6036" s="178">
        <v>2.4177530140176E-5</v>
      </c>
      <c r="J6036" s="178" t="s">
        <v>625</v>
      </c>
    </row>
    <row r="6037" spans="1:10" x14ac:dyDescent="0.45">
      <c r="A6037" s="178" t="s">
        <v>567</v>
      </c>
      <c r="B6037" s="178" t="s">
        <v>568</v>
      </c>
      <c r="C6037" s="178">
        <v>2025</v>
      </c>
      <c r="D6037" s="178" t="s">
        <v>336</v>
      </c>
      <c r="E6037" s="178" t="s">
        <v>337</v>
      </c>
      <c r="F6037" s="178" t="s">
        <v>571</v>
      </c>
      <c r="G6037" s="178">
        <v>54</v>
      </c>
      <c r="H6037" s="178">
        <v>2.1116820789760001E-4</v>
      </c>
      <c r="I6037" s="178">
        <v>2.3650839284531205E-4</v>
      </c>
      <c r="J6037" s="178" t="s">
        <v>625</v>
      </c>
    </row>
    <row r="6038" spans="1:10" x14ac:dyDescent="0.45">
      <c r="A6038" s="178" t="s">
        <v>567</v>
      </c>
      <c r="B6038" s="178" t="s">
        <v>568</v>
      </c>
      <c r="C6038" s="178">
        <v>2025</v>
      </c>
      <c r="D6038" s="178" t="s">
        <v>336</v>
      </c>
      <c r="E6038" s="178" t="s">
        <v>337</v>
      </c>
      <c r="F6038" s="178" t="s">
        <v>570</v>
      </c>
      <c r="G6038" s="178">
        <v>54</v>
      </c>
      <c r="H6038" s="178">
        <v>2.033079945249E-4</v>
      </c>
      <c r="I6038" s="178">
        <v>2.2770495386788801E-4</v>
      </c>
      <c r="J6038" s="178" t="s">
        <v>625</v>
      </c>
    </row>
    <row r="6039" spans="1:10" x14ac:dyDescent="0.45">
      <c r="A6039" s="178" t="s">
        <v>567</v>
      </c>
      <c r="B6039" s="178" t="s">
        <v>568</v>
      </c>
      <c r="C6039" s="178">
        <v>2025</v>
      </c>
      <c r="D6039" s="178" t="s">
        <v>336</v>
      </c>
      <c r="E6039" s="178" t="s">
        <v>337</v>
      </c>
      <c r="F6039" s="178" t="s">
        <v>574</v>
      </c>
      <c r="G6039" s="178">
        <v>54</v>
      </c>
      <c r="H6039" s="178">
        <v>2.9384091612880001E-4</v>
      </c>
      <c r="I6039" s="178">
        <v>3.2910182606425605E-4</v>
      </c>
      <c r="J6039" s="178" t="s">
        <v>626</v>
      </c>
    </row>
    <row r="6040" spans="1:10" x14ac:dyDescent="0.45">
      <c r="A6040" s="178" t="s">
        <v>567</v>
      </c>
      <c r="B6040" s="178" t="s">
        <v>568</v>
      </c>
      <c r="C6040" s="178">
        <v>2025</v>
      </c>
      <c r="D6040" s="178" t="s">
        <v>336</v>
      </c>
      <c r="E6040" s="178" t="s">
        <v>337</v>
      </c>
      <c r="F6040" s="178" t="s">
        <v>569</v>
      </c>
      <c r="G6040" s="178">
        <v>55</v>
      </c>
      <c r="H6040" s="178">
        <v>1.3886727392673E-3</v>
      </c>
      <c r="I6040" s="178">
        <v>1.5553134679793762E-3</v>
      </c>
      <c r="J6040" s="178" t="s">
        <v>625</v>
      </c>
    </row>
    <row r="6041" spans="1:10" x14ac:dyDescent="0.45">
      <c r="A6041" s="178" t="s">
        <v>567</v>
      </c>
      <c r="B6041" s="178" t="s">
        <v>568</v>
      </c>
      <c r="C6041" s="178">
        <v>2025</v>
      </c>
      <c r="D6041" s="178" t="s">
        <v>336</v>
      </c>
      <c r="E6041" s="178" t="s">
        <v>337</v>
      </c>
      <c r="F6041" s="178" t="s">
        <v>571</v>
      </c>
      <c r="G6041" s="178">
        <v>55</v>
      </c>
      <c r="H6041" s="178">
        <v>4.96752982144E-5</v>
      </c>
      <c r="I6041" s="178">
        <v>5.5636334000128005E-5</v>
      </c>
      <c r="J6041" s="178" t="s">
        <v>625</v>
      </c>
    </row>
    <row r="6042" spans="1:10" x14ac:dyDescent="0.45">
      <c r="A6042" s="178" t="s">
        <v>567</v>
      </c>
      <c r="B6042" s="178" t="s">
        <v>568</v>
      </c>
      <c r="C6042" s="178">
        <v>2025</v>
      </c>
      <c r="D6042" s="178" t="s">
        <v>336</v>
      </c>
      <c r="E6042" s="178" t="s">
        <v>337</v>
      </c>
      <c r="F6042" s="178" t="s">
        <v>570</v>
      </c>
      <c r="G6042" s="178">
        <v>55</v>
      </c>
      <c r="H6042" s="178">
        <v>3.3911046921280001E-4</v>
      </c>
      <c r="I6042" s="178">
        <v>3.7980372551833606E-4</v>
      </c>
      <c r="J6042" s="178" t="s">
        <v>625</v>
      </c>
    </row>
    <row r="6043" spans="1:10" x14ac:dyDescent="0.45">
      <c r="A6043" s="178" t="s">
        <v>567</v>
      </c>
      <c r="B6043" s="178" t="s">
        <v>568</v>
      </c>
      <c r="C6043" s="178">
        <v>2025</v>
      </c>
      <c r="D6043" s="178" t="s">
        <v>336</v>
      </c>
      <c r="E6043" s="178" t="s">
        <v>337</v>
      </c>
      <c r="F6043" s="178" t="s">
        <v>570</v>
      </c>
      <c r="G6043" s="178">
        <v>56</v>
      </c>
      <c r="H6043" s="178">
        <v>7.3266653635069995E-4</v>
      </c>
      <c r="I6043" s="178">
        <v>8.2058652071278397E-4</v>
      </c>
      <c r="J6043" s="178" t="s">
        <v>625</v>
      </c>
    </row>
    <row r="6044" spans="1:10" x14ac:dyDescent="0.45">
      <c r="A6044" s="178" t="s">
        <v>567</v>
      </c>
      <c r="B6044" s="178" t="s">
        <v>568</v>
      </c>
      <c r="C6044" s="178">
        <v>2025</v>
      </c>
      <c r="D6044" s="178" t="s">
        <v>336</v>
      </c>
      <c r="E6044" s="178" t="s">
        <v>337</v>
      </c>
      <c r="F6044" s="178" t="s">
        <v>569</v>
      </c>
      <c r="G6044" s="178">
        <v>56</v>
      </c>
      <c r="H6044" s="178">
        <v>1.3586661079898E-3</v>
      </c>
      <c r="I6044" s="178">
        <v>1.5217060409485762E-3</v>
      </c>
      <c r="J6044" s="178" t="s">
        <v>625</v>
      </c>
    </row>
    <row r="6045" spans="1:10" x14ac:dyDescent="0.45">
      <c r="A6045" s="178" t="s">
        <v>567</v>
      </c>
      <c r="B6045" s="178" t="s">
        <v>568</v>
      </c>
      <c r="C6045" s="178">
        <v>2025</v>
      </c>
      <c r="D6045" s="178" t="s">
        <v>336</v>
      </c>
      <c r="E6045" s="178" t="s">
        <v>337</v>
      </c>
      <c r="F6045" s="178" t="s">
        <v>570</v>
      </c>
      <c r="G6045" s="178">
        <v>57</v>
      </c>
      <c r="H6045" s="178">
        <v>1.9674970826599999E-4</v>
      </c>
      <c r="I6045" s="178">
        <v>2.2035967325792E-4</v>
      </c>
      <c r="J6045" s="178" t="s">
        <v>625</v>
      </c>
    </row>
    <row r="6046" spans="1:10" x14ac:dyDescent="0.45">
      <c r="A6046" s="178" t="s">
        <v>567</v>
      </c>
      <c r="B6046" s="178" t="s">
        <v>568</v>
      </c>
      <c r="C6046" s="178">
        <v>2025</v>
      </c>
      <c r="D6046" s="178" t="s">
        <v>336</v>
      </c>
      <c r="E6046" s="178" t="s">
        <v>337</v>
      </c>
      <c r="F6046" s="178" t="s">
        <v>571</v>
      </c>
      <c r="G6046" s="178">
        <v>57</v>
      </c>
      <c r="H6046" s="178">
        <v>4.8808538849699999E-5</v>
      </c>
      <c r="I6046" s="178">
        <v>5.4665563511664007E-5</v>
      </c>
      <c r="J6046" s="178" t="s">
        <v>625</v>
      </c>
    </row>
    <row r="6047" spans="1:10" x14ac:dyDescent="0.45">
      <c r="A6047" s="178" t="s">
        <v>567</v>
      </c>
      <c r="B6047" s="178" t="s">
        <v>568</v>
      </c>
      <c r="C6047" s="178">
        <v>2025</v>
      </c>
      <c r="D6047" s="178" t="s">
        <v>336</v>
      </c>
      <c r="E6047" s="178" t="s">
        <v>337</v>
      </c>
      <c r="F6047" s="178" t="s">
        <v>569</v>
      </c>
      <c r="G6047" s="178">
        <v>57</v>
      </c>
      <c r="H6047" s="178">
        <v>2.6829756097867998E-3</v>
      </c>
      <c r="I6047" s="178">
        <v>3.0049326829612159E-3</v>
      </c>
      <c r="J6047" s="178" t="s">
        <v>625</v>
      </c>
    </row>
    <row r="6048" spans="1:10" x14ac:dyDescent="0.45">
      <c r="A6048" s="178" t="s">
        <v>567</v>
      </c>
      <c r="B6048" s="178" t="s">
        <v>568</v>
      </c>
      <c r="C6048" s="178">
        <v>2025</v>
      </c>
      <c r="D6048" s="178" t="s">
        <v>336</v>
      </c>
      <c r="E6048" s="178" t="s">
        <v>337</v>
      </c>
      <c r="F6048" s="178" t="s">
        <v>570</v>
      </c>
      <c r="G6048" s="178">
        <v>58</v>
      </c>
      <c r="H6048" s="178">
        <v>5.1509226614140002E-4</v>
      </c>
      <c r="I6048" s="178">
        <v>5.7690333807836806E-4</v>
      </c>
      <c r="J6048" s="178" t="s">
        <v>625</v>
      </c>
    </row>
    <row r="6049" spans="1:10" x14ac:dyDescent="0.45">
      <c r="A6049" s="178" t="s">
        <v>567</v>
      </c>
      <c r="B6049" s="178" t="s">
        <v>568</v>
      </c>
      <c r="C6049" s="178">
        <v>2025</v>
      </c>
      <c r="D6049" s="178" t="s">
        <v>336</v>
      </c>
      <c r="E6049" s="178" t="s">
        <v>337</v>
      </c>
      <c r="F6049" s="178" t="s">
        <v>569</v>
      </c>
      <c r="G6049" s="178">
        <v>58</v>
      </c>
      <c r="H6049" s="178">
        <v>5.2419792627916E-3</v>
      </c>
      <c r="I6049" s="178">
        <v>5.8710167743265922E-3</v>
      </c>
      <c r="J6049" s="178" t="s">
        <v>625</v>
      </c>
    </row>
    <row r="6050" spans="1:10" x14ac:dyDescent="0.45">
      <c r="A6050" s="178" t="s">
        <v>567</v>
      </c>
      <c r="B6050" s="178" t="s">
        <v>568</v>
      </c>
      <c r="C6050" s="178">
        <v>2025</v>
      </c>
      <c r="D6050" s="178" t="s">
        <v>336</v>
      </c>
      <c r="E6050" s="178" t="s">
        <v>337</v>
      </c>
      <c r="F6050" s="178" t="s">
        <v>574</v>
      </c>
      <c r="G6050" s="178">
        <v>58</v>
      </c>
      <c r="H6050" s="178">
        <v>2.5228262529710001E-4</v>
      </c>
      <c r="I6050" s="178">
        <v>2.8255654033275206E-4</v>
      </c>
      <c r="J6050" s="178" t="s">
        <v>626</v>
      </c>
    </row>
    <row r="6051" spans="1:10" x14ac:dyDescent="0.45">
      <c r="A6051" s="178" t="s">
        <v>567</v>
      </c>
      <c r="B6051" s="178" t="s">
        <v>568</v>
      </c>
      <c r="C6051" s="178">
        <v>2025</v>
      </c>
      <c r="D6051" s="178" t="s">
        <v>336</v>
      </c>
      <c r="E6051" s="178" t="s">
        <v>337</v>
      </c>
      <c r="F6051" s="178" t="s">
        <v>573</v>
      </c>
      <c r="G6051" s="178">
        <v>58</v>
      </c>
      <c r="H6051" s="178">
        <v>3.1488627428189999E-4</v>
      </c>
      <c r="I6051" s="178">
        <v>3.5267262719572803E-4</v>
      </c>
      <c r="J6051" s="178" t="s">
        <v>625</v>
      </c>
    </row>
    <row r="6052" spans="1:10" x14ac:dyDescent="0.45">
      <c r="A6052" s="178" t="s">
        <v>567</v>
      </c>
      <c r="B6052" s="178" t="s">
        <v>568</v>
      </c>
      <c r="C6052" s="178">
        <v>2025</v>
      </c>
      <c r="D6052" s="178" t="s">
        <v>336</v>
      </c>
      <c r="E6052" s="178" t="s">
        <v>337</v>
      </c>
      <c r="F6052" s="178" t="s">
        <v>572</v>
      </c>
      <c r="G6052" s="178">
        <v>58</v>
      </c>
      <c r="H6052" s="178">
        <v>2.0268200387399999E-5</v>
      </c>
      <c r="I6052" s="178">
        <v>2.2700384433887999E-5</v>
      </c>
      <c r="J6052" s="178" t="s">
        <v>625</v>
      </c>
    </row>
    <row r="6053" spans="1:10" x14ac:dyDescent="0.45">
      <c r="A6053" s="178" t="s">
        <v>567</v>
      </c>
      <c r="B6053" s="178" t="s">
        <v>568</v>
      </c>
      <c r="C6053" s="178">
        <v>2025</v>
      </c>
      <c r="D6053" s="178" t="s">
        <v>336</v>
      </c>
      <c r="E6053" s="178" t="s">
        <v>337</v>
      </c>
      <c r="F6053" s="178" t="s">
        <v>570</v>
      </c>
      <c r="G6053" s="178">
        <v>59</v>
      </c>
      <c r="H6053" s="178">
        <v>6.5855131833809997E-4</v>
      </c>
      <c r="I6053" s="178">
        <v>7.3757747653867202E-4</v>
      </c>
      <c r="J6053" s="178" t="s">
        <v>625</v>
      </c>
    </row>
    <row r="6054" spans="1:10" x14ac:dyDescent="0.45">
      <c r="A6054" s="178" t="s">
        <v>567</v>
      </c>
      <c r="B6054" s="178" t="s">
        <v>568</v>
      </c>
      <c r="C6054" s="178">
        <v>2025</v>
      </c>
      <c r="D6054" s="178" t="s">
        <v>336</v>
      </c>
      <c r="E6054" s="178" t="s">
        <v>337</v>
      </c>
      <c r="F6054" s="178" t="s">
        <v>572</v>
      </c>
      <c r="G6054" s="178">
        <v>59</v>
      </c>
      <c r="H6054" s="178">
        <v>1.9346322005700001E-5</v>
      </c>
      <c r="I6054" s="178">
        <v>2.1667880646384003E-5</v>
      </c>
      <c r="J6054" s="178" t="s">
        <v>625</v>
      </c>
    </row>
    <row r="6055" spans="1:10" x14ac:dyDescent="0.45">
      <c r="A6055" s="178" t="s">
        <v>567</v>
      </c>
      <c r="B6055" s="178" t="s">
        <v>568</v>
      </c>
      <c r="C6055" s="178">
        <v>2025</v>
      </c>
      <c r="D6055" s="178" t="s">
        <v>336</v>
      </c>
      <c r="E6055" s="178" t="s">
        <v>337</v>
      </c>
      <c r="F6055" s="178" t="s">
        <v>571</v>
      </c>
      <c r="G6055" s="178">
        <v>59</v>
      </c>
      <c r="H6055" s="178">
        <v>4.7296147386099997E-5</v>
      </c>
      <c r="I6055" s="178">
        <v>5.2971685072432002E-5</v>
      </c>
      <c r="J6055" s="178" t="s">
        <v>625</v>
      </c>
    </row>
    <row r="6056" spans="1:10" x14ac:dyDescent="0.45">
      <c r="A6056" s="178" t="s">
        <v>567</v>
      </c>
      <c r="B6056" s="178" t="s">
        <v>568</v>
      </c>
      <c r="C6056" s="178">
        <v>2025</v>
      </c>
      <c r="D6056" s="178" t="s">
        <v>336</v>
      </c>
      <c r="E6056" s="178" t="s">
        <v>337</v>
      </c>
      <c r="F6056" s="178" t="s">
        <v>569</v>
      </c>
      <c r="G6056" s="178">
        <v>59</v>
      </c>
      <c r="H6056" s="178">
        <v>1.2895930558443E-3</v>
      </c>
      <c r="I6056" s="178">
        <v>1.4443442225456162E-3</v>
      </c>
      <c r="J6056" s="178" t="s">
        <v>625</v>
      </c>
    </row>
    <row r="6057" spans="1:10" x14ac:dyDescent="0.45">
      <c r="A6057" s="178" t="s">
        <v>567</v>
      </c>
      <c r="B6057" s="178" t="s">
        <v>568</v>
      </c>
      <c r="C6057" s="178">
        <v>2025</v>
      </c>
      <c r="D6057" s="178" t="s">
        <v>336</v>
      </c>
      <c r="E6057" s="178" t="s">
        <v>337</v>
      </c>
      <c r="F6057" s="178" t="s">
        <v>570</v>
      </c>
      <c r="G6057" s="178">
        <v>60</v>
      </c>
      <c r="H6057" s="178">
        <v>1.588755985722E-4</v>
      </c>
      <c r="I6057" s="178">
        <v>1.7794067040086402E-4</v>
      </c>
      <c r="J6057" s="178" t="s">
        <v>625</v>
      </c>
    </row>
    <row r="6058" spans="1:10" x14ac:dyDescent="0.45">
      <c r="A6058" s="178" t="s">
        <v>567</v>
      </c>
      <c r="B6058" s="178" t="s">
        <v>568</v>
      </c>
      <c r="C6058" s="178">
        <v>2025</v>
      </c>
      <c r="D6058" s="178" t="s">
        <v>336</v>
      </c>
      <c r="E6058" s="178" t="s">
        <v>337</v>
      </c>
      <c r="F6058" s="178" t="s">
        <v>571</v>
      </c>
      <c r="G6058" s="178">
        <v>60</v>
      </c>
      <c r="H6058" s="178">
        <v>1.026884128805E-4</v>
      </c>
      <c r="I6058" s="178">
        <v>1.1501102242616001E-4</v>
      </c>
      <c r="J6058" s="178" t="s">
        <v>625</v>
      </c>
    </row>
    <row r="6059" spans="1:10" x14ac:dyDescent="0.45">
      <c r="A6059" s="178" t="s">
        <v>567</v>
      </c>
      <c r="B6059" s="178" t="s">
        <v>568</v>
      </c>
      <c r="C6059" s="178">
        <v>2025</v>
      </c>
      <c r="D6059" s="178" t="s">
        <v>336</v>
      </c>
      <c r="E6059" s="178" t="s">
        <v>337</v>
      </c>
      <c r="F6059" s="178" t="s">
        <v>569</v>
      </c>
      <c r="G6059" s="178">
        <v>60</v>
      </c>
      <c r="H6059" s="178">
        <v>2.5443132035433999E-3</v>
      </c>
      <c r="I6059" s="178">
        <v>2.849630787968608E-3</v>
      </c>
      <c r="J6059" s="178" t="s">
        <v>625</v>
      </c>
    </row>
    <row r="6060" spans="1:10" x14ac:dyDescent="0.45">
      <c r="A6060" s="178" t="s">
        <v>567</v>
      </c>
      <c r="B6060" s="178" t="s">
        <v>568</v>
      </c>
      <c r="C6060" s="178">
        <v>2025</v>
      </c>
      <c r="D6060" s="178" t="s">
        <v>336</v>
      </c>
      <c r="E6060" s="178" t="s">
        <v>337</v>
      </c>
      <c r="F6060" s="178" t="s">
        <v>569</v>
      </c>
      <c r="G6060" s="178">
        <v>61</v>
      </c>
      <c r="H6060" s="178">
        <v>1.2402198044583E-3</v>
      </c>
      <c r="I6060" s="178">
        <v>1.3890461809932962E-3</v>
      </c>
      <c r="J6060" s="178" t="s">
        <v>625</v>
      </c>
    </row>
    <row r="6061" spans="1:10" x14ac:dyDescent="0.45">
      <c r="A6061" s="178" t="s">
        <v>567</v>
      </c>
      <c r="B6061" s="178" t="s">
        <v>568</v>
      </c>
      <c r="C6061" s="178">
        <v>2025</v>
      </c>
      <c r="D6061" s="178" t="s">
        <v>336</v>
      </c>
      <c r="E6061" s="178" t="s">
        <v>337</v>
      </c>
      <c r="F6061" s="178" t="s">
        <v>570</v>
      </c>
      <c r="G6061" s="178">
        <v>61</v>
      </c>
      <c r="H6061" s="178">
        <v>1.539676159155E-4</v>
      </c>
      <c r="I6061" s="178">
        <v>1.7244372982536002E-4</v>
      </c>
      <c r="J6061" s="178" t="s">
        <v>625</v>
      </c>
    </row>
    <row r="6062" spans="1:10" x14ac:dyDescent="0.45">
      <c r="A6062" s="178" t="s">
        <v>567</v>
      </c>
      <c r="B6062" s="178" t="s">
        <v>568</v>
      </c>
      <c r="C6062" s="178">
        <v>2025</v>
      </c>
      <c r="D6062" s="178" t="s">
        <v>336</v>
      </c>
      <c r="E6062" s="178" t="s">
        <v>337</v>
      </c>
      <c r="F6062" s="178" t="s">
        <v>571</v>
      </c>
      <c r="G6062" s="178">
        <v>61</v>
      </c>
      <c r="H6062" s="178">
        <v>9.1324669483599995E-5</v>
      </c>
      <c r="I6062" s="178">
        <v>1.02283629821632E-4</v>
      </c>
      <c r="J6062" s="178" t="s">
        <v>625</v>
      </c>
    </row>
    <row r="6063" spans="1:10" x14ac:dyDescent="0.45">
      <c r="A6063" s="178" t="s">
        <v>567</v>
      </c>
      <c r="B6063" s="178" t="s">
        <v>568</v>
      </c>
      <c r="C6063" s="178">
        <v>2025</v>
      </c>
      <c r="D6063" s="178" t="s">
        <v>336</v>
      </c>
      <c r="E6063" s="178" t="s">
        <v>337</v>
      </c>
      <c r="F6063" s="178" t="s">
        <v>572</v>
      </c>
      <c r="G6063" s="178">
        <v>61</v>
      </c>
      <c r="H6063" s="178">
        <v>1.90382870642E-5</v>
      </c>
      <c r="I6063" s="178">
        <v>2.1322881511904003E-5</v>
      </c>
      <c r="J6063" s="178" t="s">
        <v>625</v>
      </c>
    </row>
    <row r="6064" spans="1:10" x14ac:dyDescent="0.45">
      <c r="A6064" s="178" t="s">
        <v>567</v>
      </c>
      <c r="B6064" s="178" t="s">
        <v>568</v>
      </c>
      <c r="C6064" s="178">
        <v>2025</v>
      </c>
      <c r="D6064" s="178" t="s">
        <v>336</v>
      </c>
      <c r="E6064" s="178" t="s">
        <v>337</v>
      </c>
      <c r="F6064" s="178" t="s">
        <v>573</v>
      </c>
      <c r="G6064" s="178">
        <v>61</v>
      </c>
      <c r="H6064" s="178">
        <v>3.4311288618479998E-4</v>
      </c>
      <c r="I6064" s="178">
        <v>3.84286432526976E-4</v>
      </c>
      <c r="J6064" s="178" t="s">
        <v>625</v>
      </c>
    </row>
    <row r="6065" spans="1:10" x14ac:dyDescent="0.45">
      <c r="A6065" s="178" t="s">
        <v>567</v>
      </c>
      <c r="B6065" s="178" t="s">
        <v>568</v>
      </c>
      <c r="C6065" s="178">
        <v>2025</v>
      </c>
      <c r="D6065" s="178" t="s">
        <v>336</v>
      </c>
      <c r="E6065" s="178" t="s">
        <v>337</v>
      </c>
      <c r="F6065" s="178" t="s">
        <v>571</v>
      </c>
      <c r="G6065" s="178">
        <v>62</v>
      </c>
      <c r="H6065" s="178">
        <v>8.8693137513500003E-5</v>
      </c>
      <c r="I6065" s="178">
        <v>9.9336314015120017E-5</v>
      </c>
      <c r="J6065" s="178" t="s">
        <v>625</v>
      </c>
    </row>
    <row r="6066" spans="1:10" x14ac:dyDescent="0.45">
      <c r="A6066" s="178" t="s">
        <v>567</v>
      </c>
      <c r="B6066" s="178" t="s">
        <v>568</v>
      </c>
      <c r="C6066" s="178">
        <v>2025</v>
      </c>
      <c r="D6066" s="178" t="s">
        <v>336</v>
      </c>
      <c r="E6066" s="178" t="s">
        <v>337</v>
      </c>
      <c r="F6066" s="178" t="s">
        <v>572</v>
      </c>
      <c r="G6066" s="178">
        <v>62</v>
      </c>
      <c r="H6066" s="178">
        <v>1.8476501281799999E-5</v>
      </c>
      <c r="I6066" s="178">
        <v>2.0693681435616E-5</v>
      </c>
      <c r="J6066" s="178" t="s">
        <v>625</v>
      </c>
    </row>
    <row r="6067" spans="1:10" x14ac:dyDescent="0.45">
      <c r="A6067" s="178" t="s">
        <v>567</v>
      </c>
      <c r="B6067" s="178" t="s">
        <v>568</v>
      </c>
      <c r="C6067" s="178">
        <v>2025</v>
      </c>
      <c r="D6067" s="178" t="s">
        <v>336</v>
      </c>
      <c r="E6067" s="178" t="s">
        <v>337</v>
      </c>
      <c r="F6067" s="178" t="s">
        <v>570</v>
      </c>
      <c r="G6067" s="178">
        <v>62</v>
      </c>
      <c r="H6067" s="178">
        <v>1.8905455362980001E-4</v>
      </c>
      <c r="I6067" s="178">
        <v>2.1174110006537603E-4</v>
      </c>
      <c r="J6067" s="178" t="s">
        <v>625</v>
      </c>
    </row>
    <row r="6068" spans="1:10" x14ac:dyDescent="0.45">
      <c r="A6068" s="178" t="s">
        <v>567</v>
      </c>
      <c r="B6068" s="178" t="s">
        <v>568</v>
      </c>
      <c r="C6068" s="178">
        <v>2025</v>
      </c>
      <c r="D6068" s="178" t="s">
        <v>336</v>
      </c>
      <c r="E6068" s="178" t="s">
        <v>337</v>
      </c>
      <c r="F6068" s="178" t="s">
        <v>572</v>
      </c>
      <c r="G6068" s="178">
        <v>63</v>
      </c>
      <c r="H6068" s="178">
        <v>3.7143183362800001E-5</v>
      </c>
      <c r="I6068" s="178">
        <v>4.1600365366336003E-5</v>
      </c>
      <c r="J6068" s="178" t="s">
        <v>625</v>
      </c>
    </row>
    <row r="6069" spans="1:10" x14ac:dyDescent="0.45">
      <c r="A6069" s="178" t="s">
        <v>567</v>
      </c>
      <c r="B6069" s="178" t="s">
        <v>568</v>
      </c>
      <c r="C6069" s="178">
        <v>2025</v>
      </c>
      <c r="D6069" s="178" t="s">
        <v>336</v>
      </c>
      <c r="E6069" s="178" t="s">
        <v>337</v>
      </c>
      <c r="F6069" s="178" t="s">
        <v>571</v>
      </c>
      <c r="G6069" s="178">
        <v>63</v>
      </c>
      <c r="H6069" s="178">
        <v>4.3843174353200003E-5</v>
      </c>
      <c r="I6069" s="178">
        <v>4.9104355275584006E-5</v>
      </c>
      <c r="J6069" s="178" t="s">
        <v>625</v>
      </c>
    </row>
    <row r="6070" spans="1:10" x14ac:dyDescent="0.45">
      <c r="A6070" s="178" t="s">
        <v>567</v>
      </c>
      <c r="B6070" s="178" t="s">
        <v>568</v>
      </c>
      <c r="C6070" s="178">
        <v>2025</v>
      </c>
      <c r="D6070" s="178" t="s">
        <v>336</v>
      </c>
      <c r="E6070" s="178" t="s">
        <v>337</v>
      </c>
      <c r="F6070" s="178" t="s">
        <v>570</v>
      </c>
      <c r="G6070" s="178">
        <v>63</v>
      </c>
      <c r="H6070" s="178">
        <v>3.2899873622230003E-4</v>
      </c>
      <c r="I6070" s="178">
        <v>3.6847858456897606E-4</v>
      </c>
      <c r="J6070" s="178" t="s">
        <v>625</v>
      </c>
    </row>
    <row r="6071" spans="1:10" x14ac:dyDescent="0.45">
      <c r="A6071" s="178" t="s">
        <v>567</v>
      </c>
      <c r="B6071" s="178" t="s">
        <v>568</v>
      </c>
      <c r="C6071" s="178">
        <v>2025</v>
      </c>
      <c r="D6071" s="178" t="s">
        <v>336</v>
      </c>
      <c r="E6071" s="178" t="s">
        <v>337</v>
      </c>
      <c r="F6071" s="178" t="s">
        <v>569</v>
      </c>
      <c r="G6071" s="178">
        <v>63</v>
      </c>
      <c r="H6071" s="178">
        <v>3.8043089443817999E-3</v>
      </c>
      <c r="I6071" s="178">
        <v>4.2608260177076163E-3</v>
      </c>
      <c r="J6071" s="178" t="s">
        <v>625</v>
      </c>
    </row>
    <row r="6072" spans="1:10" x14ac:dyDescent="0.45">
      <c r="A6072" s="178" t="s">
        <v>567</v>
      </c>
      <c r="B6072" s="178" t="s">
        <v>568</v>
      </c>
      <c r="C6072" s="178">
        <v>2025</v>
      </c>
      <c r="D6072" s="178" t="s">
        <v>336</v>
      </c>
      <c r="E6072" s="178" t="s">
        <v>337</v>
      </c>
      <c r="F6072" s="178" t="s">
        <v>569</v>
      </c>
      <c r="G6072" s="178">
        <v>64</v>
      </c>
      <c r="H6072" s="178">
        <v>1.1879869271069999E-3</v>
      </c>
      <c r="I6072" s="178">
        <v>1.3305453583598401E-3</v>
      </c>
      <c r="J6072" s="178" t="s">
        <v>625</v>
      </c>
    </row>
    <row r="6073" spans="1:10" x14ac:dyDescent="0.45">
      <c r="A6073" s="178" t="s">
        <v>567</v>
      </c>
      <c r="B6073" s="178" t="s">
        <v>568</v>
      </c>
      <c r="C6073" s="178">
        <v>2025</v>
      </c>
      <c r="D6073" s="178" t="s">
        <v>336</v>
      </c>
      <c r="E6073" s="178" t="s">
        <v>337</v>
      </c>
      <c r="F6073" s="178" t="s">
        <v>570</v>
      </c>
      <c r="G6073" s="178">
        <v>64</v>
      </c>
      <c r="H6073" s="178">
        <v>3.5226522595619997E-4</v>
      </c>
      <c r="I6073" s="178">
        <v>3.94537053070944E-4</v>
      </c>
      <c r="J6073" s="178" t="s">
        <v>625</v>
      </c>
    </row>
    <row r="6074" spans="1:10" x14ac:dyDescent="0.45">
      <c r="A6074" s="178" t="s">
        <v>567</v>
      </c>
      <c r="B6074" s="178" t="s">
        <v>568</v>
      </c>
      <c r="C6074" s="178">
        <v>2025</v>
      </c>
      <c r="D6074" s="178" t="s">
        <v>336</v>
      </c>
      <c r="E6074" s="178" t="s">
        <v>337</v>
      </c>
      <c r="F6074" s="178" t="s">
        <v>574</v>
      </c>
      <c r="G6074" s="178">
        <v>65</v>
      </c>
      <c r="H6074" s="178">
        <v>2.226731885457E-4</v>
      </c>
      <c r="I6074" s="178">
        <v>2.4939397117118404E-4</v>
      </c>
      <c r="J6074" s="178" t="s">
        <v>626</v>
      </c>
    </row>
    <row r="6075" spans="1:10" x14ac:dyDescent="0.45">
      <c r="A6075" s="178" t="s">
        <v>567</v>
      </c>
      <c r="B6075" s="178" t="s">
        <v>568</v>
      </c>
      <c r="C6075" s="178">
        <v>2025</v>
      </c>
      <c r="D6075" s="178" t="s">
        <v>336</v>
      </c>
      <c r="E6075" s="178" t="s">
        <v>337</v>
      </c>
      <c r="F6075" s="178" t="s">
        <v>570</v>
      </c>
      <c r="G6075" s="178">
        <v>65</v>
      </c>
      <c r="H6075" s="178">
        <v>1.716833357932E-4</v>
      </c>
      <c r="I6075" s="178">
        <v>1.92285336088384E-4</v>
      </c>
      <c r="J6075" s="178" t="s">
        <v>625</v>
      </c>
    </row>
    <row r="6076" spans="1:10" x14ac:dyDescent="0.45">
      <c r="A6076" s="178" t="s">
        <v>567</v>
      </c>
      <c r="B6076" s="178" t="s">
        <v>568</v>
      </c>
      <c r="C6076" s="178">
        <v>2025</v>
      </c>
      <c r="D6076" s="178" t="s">
        <v>336</v>
      </c>
      <c r="E6076" s="178" t="s">
        <v>337</v>
      </c>
      <c r="F6076" s="178" t="s">
        <v>569</v>
      </c>
      <c r="G6076" s="178">
        <v>65</v>
      </c>
      <c r="H6076" s="178">
        <v>2.3338057799265001E-3</v>
      </c>
      <c r="I6076" s="178">
        <v>2.6138624735176806E-3</v>
      </c>
      <c r="J6076" s="178" t="s">
        <v>625</v>
      </c>
    </row>
    <row r="6077" spans="1:10" x14ac:dyDescent="0.45">
      <c r="A6077" s="178" t="s">
        <v>567</v>
      </c>
      <c r="B6077" s="178" t="s">
        <v>568</v>
      </c>
      <c r="C6077" s="178">
        <v>2025</v>
      </c>
      <c r="D6077" s="178" t="s">
        <v>336</v>
      </c>
      <c r="E6077" s="178" t="s">
        <v>337</v>
      </c>
      <c r="F6077" s="178" t="s">
        <v>572</v>
      </c>
      <c r="G6077" s="178">
        <v>66</v>
      </c>
      <c r="H6077" s="178">
        <v>1.6131774828000001E-5</v>
      </c>
      <c r="I6077" s="178">
        <v>1.8067587807360002E-5</v>
      </c>
      <c r="J6077" s="178" t="s">
        <v>625</v>
      </c>
    </row>
    <row r="6078" spans="1:10" x14ac:dyDescent="0.45">
      <c r="A6078" s="178" t="s">
        <v>567</v>
      </c>
      <c r="B6078" s="178" t="s">
        <v>568</v>
      </c>
      <c r="C6078" s="178">
        <v>2025</v>
      </c>
      <c r="D6078" s="178" t="s">
        <v>336</v>
      </c>
      <c r="E6078" s="178" t="s">
        <v>337</v>
      </c>
      <c r="F6078" s="178" t="s">
        <v>574</v>
      </c>
      <c r="G6078" s="178">
        <v>66</v>
      </c>
      <c r="H6078" s="178">
        <v>2.209326630691E-4</v>
      </c>
      <c r="I6078" s="178">
        <v>2.4744458263739204E-4</v>
      </c>
      <c r="J6078" s="178" t="s">
        <v>626</v>
      </c>
    </row>
    <row r="6079" spans="1:10" x14ac:dyDescent="0.45">
      <c r="A6079" s="178" t="s">
        <v>567</v>
      </c>
      <c r="B6079" s="178" t="s">
        <v>568</v>
      </c>
      <c r="C6079" s="178">
        <v>2025</v>
      </c>
      <c r="D6079" s="178" t="s">
        <v>336</v>
      </c>
      <c r="E6079" s="178" t="s">
        <v>337</v>
      </c>
      <c r="F6079" s="178" t="s">
        <v>570</v>
      </c>
      <c r="G6079" s="178">
        <v>66</v>
      </c>
      <c r="H6079" s="178">
        <v>6.0101131384729996E-4</v>
      </c>
      <c r="I6079" s="178">
        <v>6.7313267150897603E-4</v>
      </c>
      <c r="J6079" s="178" t="s">
        <v>625</v>
      </c>
    </row>
    <row r="6080" spans="1:10" x14ac:dyDescent="0.45">
      <c r="A6080" s="178" t="s">
        <v>567</v>
      </c>
      <c r="B6080" s="178" t="s">
        <v>568</v>
      </c>
      <c r="C6080" s="178">
        <v>2025</v>
      </c>
      <c r="D6080" s="178" t="s">
        <v>336</v>
      </c>
      <c r="E6080" s="178" t="s">
        <v>337</v>
      </c>
      <c r="F6080" s="178" t="s">
        <v>571</v>
      </c>
      <c r="G6080" s="178">
        <v>66</v>
      </c>
      <c r="H6080" s="178">
        <v>4.4152726331999998E-5</v>
      </c>
      <c r="I6080" s="178">
        <v>4.9451053491840004E-5</v>
      </c>
      <c r="J6080" s="178" t="s">
        <v>625</v>
      </c>
    </row>
    <row r="6081" spans="1:10" x14ac:dyDescent="0.45">
      <c r="A6081" s="178" t="s">
        <v>567</v>
      </c>
      <c r="B6081" s="178" t="s">
        <v>568</v>
      </c>
      <c r="C6081" s="178">
        <v>2025</v>
      </c>
      <c r="D6081" s="178" t="s">
        <v>336</v>
      </c>
      <c r="E6081" s="178" t="s">
        <v>337</v>
      </c>
      <c r="F6081" s="178" t="s">
        <v>573</v>
      </c>
      <c r="G6081" s="178">
        <v>67</v>
      </c>
      <c r="H6081" s="178">
        <v>3.3756301854739998E-4</v>
      </c>
      <c r="I6081" s="178">
        <v>3.7807058077308803E-4</v>
      </c>
      <c r="J6081" s="178" t="s">
        <v>625</v>
      </c>
    </row>
    <row r="6082" spans="1:10" x14ac:dyDescent="0.45">
      <c r="A6082" s="178" t="s">
        <v>567</v>
      </c>
      <c r="B6082" s="178" t="s">
        <v>568</v>
      </c>
      <c r="C6082" s="178">
        <v>2025</v>
      </c>
      <c r="D6082" s="178" t="s">
        <v>336</v>
      </c>
      <c r="E6082" s="178" t="s">
        <v>337</v>
      </c>
      <c r="F6082" s="178" t="s">
        <v>571</v>
      </c>
      <c r="G6082" s="178">
        <v>67</v>
      </c>
      <c r="H6082" s="178">
        <v>4.0983046346799998E-5</v>
      </c>
      <c r="I6082" s="178">
        <v>4.5901011908416005E-5</v>
      </c>
      <c r="J6082" s="178" t="s">
        <v>625</v>
      </c>
    </row>
    <row r="6083" spans="1:10" x14ac:dyDescent="0.45">
      <c r="A6083" s="178" t="s">
        <v>567</v>
      </c>
      <c r="B6083" s="178" t="s">
        <v>568</v>
      </c>
      <c r="C6083" s="178">
        <v>2025</v>
      </c>
      <c r="D6083" s="178" t="s">
        <v>336</v>
      </c>
      <c r="E6083" s="178" t="s">
        <v>337</v>
      </c>
      <c r="F6083" s="178" t="s">
        <v>569</v>
      </c>
      <c r="G6083" s="178">
        <v>67</v>
      </c>
      <c r="H6083" s="178">
        <v>1.1355569586158E-3</v>
      </c>
      <c r="I6083" s="178">
        <v>1.2718237936496961E-3</v>
      </c>
      <c r="J6083" s="178" t="s">
        <v>625</v>
      </c>
    </row>
    <row r="6084" spans="1:10" x14ac:dyDescent="0.45">
      <c r="A6084" s="178" t="s">
        <v>567</v>
      </c>
      <c r="B6084" s="178" t="s">
        <v>568</v>
      </c>
      <c r="C6084" s="178">
        <v>2025</v>
      </c>
      <c r="D6084" s="178" t="s">
        <v>336</v>
      </c>
      <c r="E6084" s="178" t="s">
        <v>337</v>
      </c>
      <c r="F6084" s="178" t="s">
        <v>570</v>
      </c>
      <c r="G6084" s="178">
        <v>68</v>
      </c>
      <c r="H6084" s="178">
        <v>2.9647813062179997E-4</v>
      </c>
      <c r="I6084" s="178">
        <v>3.3205550629641602E-4</v>
      </c>
      <c r="J6084" s="178" t="s">
        <v>625</v>
      </c>
    </row>
    <row r="6085" spans="1:10" x14ac:dyDescent="0.45">
      <c r="A6085" s="178" t="s">
        <v>567</v>
      </c>
      <c r="B6085" s="178" t="s">
        <v>568</v>
      </c>
      <c r="C6085" s="178">
        <v>2025</v>
      </c>
      <c r="D6085" s="178" t="s">
        <v>336</v>
      </c>
      <c r="E6085" s="178" t="s">
        <v>337</v>
      </c>
      <c r="F6085" s="178" t="s">
        <v>569</v>
      </c>
      <c r="G6085" s="178">
        <v>68</v>
      </c>
      <c r="H6085" s="178">
        <v>1.2192230205982999E-3</v>
      </c>
      <c r="I6085" s="178">
        <v>1.3655297830700961E-3</v>
      </c>
      <c r="J6085" s="178" t="s">
        <v>625</v>
      </c>
    </row>
    <row r="6086" spans="1:10" x14ac:dyDescent="0.45">
      <c r="A6086" s="178" t="s">
        <v>567</v>
      </c>
      <c r="B6086" s="178" t="s">
        <v>568</v>
      </c>
      <c r="C6086" s="178">
        <v>2025</v>
      </c>
      <c r="D6086" s="178" t="s">
        <v>336</v>
      </c>
      <c r="E6086" s="178" t="s">
        <v>337</v>
      </c>
      <c r="F6086" s="178" t="s">
        <v>571</v>
      </c>
      <c r="G6086" s="178">
        <v>68</v>
      </c>
      <c r="H6086" s="178">
        <v>4.0450817323300003E-5</v>
      </c>
      <c r="I6086" s="178">
        <v>4.5304915402096008E-5</v>
      </c>
      <c r="J6086" s="178" t="s">
        <v>625</v>
      </c>
    </row>
    <row r="6087" spans="1:10" x14ac:dyDescent="0.45">
      <c r="A6087" s="178" t="s">
        <v>567</v>
      </c>
      <c r="B6087" s="178" t="s">
        <v>568</v>
      </c>
      <c r="C6087" s="178">
        <v>2025</v>
      </c>
      <c r="D6087" s="178" t="s">
        <v>336</v>
      </c>
      <c r="E6087" s="178" t="s">
        <v>337</v>
      </c>
      <c r="F6087" s="178" t="s">
        <v>570</v>
      </c>
      <c r="G6087" s="178">
        <v>69</v>
      </c>
      <c r="H6087" s="178">
        <v>1.368997181999E-4</v>
      </c>
      <c r="I6087" s="178">
        <v>1.5332768438388803E-4</v>
      </c>
      <c r="J6087" s="178" t="s">
        <v>625</v>
      </c>
    </row>
    <row r="6088" spans="1:10" x14ac:dyDescent="0.45">
      <c r="A6088" s="178" t="s">
        <v>567</v>
      </c>
      <c r="B6088" s="178" t="s">
        <v>568</v>
      </c>
      <c r="C6088" s="178">
        <v>2025</v>
      </c>
      <c r="D6088" s="178" t="s">
        <v>336</v>
      </c>
      <c r="E6088" s="178" t="s">
        <v>337</v>
      </c>
      <c r="F6088" s="178" t="s">
        <v>569</v>
      </c>
      <c r="G6088" s="178">
        <v>69</v>
      </c>
      <c r="H6088" s="178">
        <v>1.1057532392442001E-3</v>
      </c>
      <c r="I6088" s="178">
        <v>1.2384436279535042E-3</v>
      </c>
      <c r="J6088" s="178" t="s">
        <v>625</v>
      </c>
    </row>
    <row r="6089" spans="1:10" x14ac:dyDescent="0.45">
      <c r="A6089" s="178" t="s">
        <v>567</v>
      </c>
      <c r="B6089" s="178" t="s">
        <v>568</v>
      </c>
      <c r="C6089" s="178">
        <v>2025</v>
      </c>
      <c r="D6089" s="178" t="s">
        <v>336</v>
      </c>
      <c r="E6089" s="178" t="s">
        <v>337</v>
      </c>
      <c r="F6089" s="178" t="s">
        <v>573</v>
      </c>
      <c r="G6089" s="178">
        <v>69</v>
      </c>
      <c r="H6089" s="178">
        <v>5.6882668286560004E-4</v>
      </c>
      <c r="I6089" s="178">
        <v>6.3708588480947213E-4</v>
      </c>
      <c r="J6089" s="178" t="s">
        <v>625</v>
      </c>
    </row>
    <row r="6090" spans="1:10" x14ac:dyDescent="0.45">
      <c r="A6090" s="178" t="s">
        <v>567</v>
      </c>
      <c r="B6090" s="178" t="s">
        <v>568</v>
      </c>
      <c r="C6090" s="178">
        <v>2025</v>
      </c>
      <c r="D6090" s="178" t="s">
        <v>336</v>
      </c>
      <c r="E6090" s="178" t="s">
        <v>337</v>
      </c>
      <c r="F6090" s="178" t="s">
        <v>571</v>
      </c>
      <c r="G6090" s="178">
        <v>69</v>
      </c>
      <c r="H6090" s="178">
        <v>4.0269715100300003E-5</v>
      </c>
      <c r="I6090" s="178">
        <v>4.5102080912336011E-5</v>
      </c>
      <c r="J6090" s="178" t="s">
        <v>625</v>
      </c>
    </row>
    <row r="6091" spans="1:10" x14ac:dyDescent="0.45">
      <c r="A6091" s="178" t="s">
        <v>567</v>
      </c>
      <c r="B6091" s="178" t="s">
        <v>568</v>
      </c>
      <c r="C6091" s="178">
        <v>2025</v>
      </c>
      <c r="D6091" s="178" t="s">
        <v>336</v>
      </c>
      <c r="E6091" s="178" t="s">
        <v>337</v>
      </c>
      <c r="F6091" s="178" t="s">
        <v>574</v>
      </c>
      <c r="G6091" s="178">
        <v>69</v>
      </c>
      <c r="H6091" s="178">
        <v>2.132583467755E-4</v>
      </c>
      <c r="I6091" s="178">
        <v>2.3884934838856002E-4</v>
      </c>
      <c r="J6091" s="178" t="s">
        <v>626</v>
      </c>
    </row>
    <row r="6092" spans="1:10" x14ac:dyDescent="0.45">
      <c r="A6092" s="178" t="s">
        <v>567</v>
      </c>
      <c r="B6092" s="178" t="s">
        <v>568</v>
      </c>
      <c r="C6092" s="178">
        <v>2025</v>
      </c>
      <c r="D6092" s="178" t="s">
        <v>336</v>
      </c>
      <c r="E6092" s="178" t="s">
        <v>337</v>
      </c>
      <c r="F6092" s="178" t="s">
        <v>574</v>
      </c>
      <c r="G6092" s="178">
        <v>70</v>
      </c>
      <c r="H6092" s="178">
        <v>2.0724622299890001E-4</v>
      </c>
      <c r="I6092" s="178">
        <v>2.3211576975876803E-4</v>
      </c>
      <c r="J6092" s="178" t="s">
        <v>626</v>
      </c>
    </row>
    <row r="6093" spans="1:10" x14ac:dyDescent="0.45">
      <c r="A6093" s="178" t="s">
        <v>567</v>
      </c>
      <c r="B6093" s="178" t="s">
        <v>568</v>
      </c>
      <c r="C6093" s="178">
        <v>2025</v>
      </c>
      <c r="D6093" s="178" t="s">
        <v>336</v>
      </c>
      <c r="E6093" s="178" t="s">
        <v>337</v>
      </c>
      <c r="F6093" s="178" t="s">
        <v>570</v>
      </c>
      <c r="G6093" s="178">
        <v>70</v>
      </c>
      <c r="H6093" s="178">
        <v>2.9687232745350002E-4</v>
      </c>
      <c r="I6093" s="178">
        <v>3.3249700674792005E-4</v>
      </c>
      <c r="J6093" s="178" t="s">
        <v>625</v>
      </c>
    </row>
    <row r="6094" spans="1:10" x14ac:dyDescent="0.45">
      <c r="A6094" s="178" t="s">
        <v>567</v>
      </c>
      <c r="B6094" s="178" t="s">
        <v>568</v>
      </c>
      <c r="C6094" s="178">
        <v>2025</v>
      </c>
      <c r="D6094" s="178" t="s">
        <v>336</v>
      </c>
      <c r="E6094" s="178" t="s">
        <v>337</v>
      </c>
      <c r="F6094" s="178" t="s">
        <v>570</v>
      </c>
      <c r="G6094" s="178">
        <v>71</v>
      </c>
      <c r="H6094" s="178">
        <v>1.3569355360230001E-4</v>
      </c>
      <c r="I6094" s="178">
        <v>1.5197678003457603E-4</v>
      </c>
      <c r="J6094" s="178" t="s">
        <v>625</v>
      </c>
    </row>
    <row r="6095" spans="1:10" x14ac:dyDescent="0.45">
      <c r="A6095" s="178" t="s">
        <v>567</v>
      </c>
      <c r="B6095" s="178" t="s">
        <v>568</v>
      </c>
      <c r="C6095" s="178">
        <v>2025</v>
      </c>
      <c r="D6095" s="178" t="s">
        <v>336</v>
      </c>
      <c r="E6095" s="178" t="s">
        <v>337</v>
      </c>
      <c r="F6095" s="178" t="s">
        <v>573</v>
      </c>
      <c r="G6095" s="178">
        <v>71</v>
      </c>
      <c r="H6095" s="178">
        <v>3.0531990341840001E-4</v>
      </c>
      <c r="I6095" s="178">
        <v>3.4195829182860805E-4</v>
      </c>
      <c r="J6095" s="178" t="s">
        <v>625</v>
      </c>
    </row>
    <row r="6096" spans="1:10" x14ac:dyDescent="0.45">
      <c r="A6096" s="178" t="s">
        <v>567</v>
      </c>
      <c r="B6096" s="178" t="s">
        <v>568</v>
      </c>
      <c r="C6096" s="178">
        <v>2025</v>
      </c>
      <c r="D6096" s="178" t="s">
        <v>336</v>
      </c>
      <c r="E6096" s="178" t="s">
        <v>337</v>
      </c>
      <c r="F6096" s="178" t="s">
        <v>569</v>
      </c>
      <c r="G6096" s="178">
        <v>71</v>
      </c>
      <c r="H6096" s="178">
        <v>1.0692788055166999E-3</v>
      </c>
      <c r="I6096" s="178">
        <v>1.197592262178704E-3</v>
      </c>
      <c r="J6096" s="178" t="s">
        <v>625</v>
      </c>
    </row>
    <row r="6097" spans="1:10" x14ac:dyDescent="0.45">
      <c r="A6097" s="178" t="s">
        <v>567</v>
      </c>
      <c r="B6097" s="178" t="s">
        <v>568</v>
      </c>
      <c r="C6097" s="178">
        <v>2025</v>
      </c>
      <c r="D6097" s="178" t="s">
        <v>336</v>
      </c>
      <c r="E6097" s="178" t="s">
        <v>337</v>
      </c>
      <c r="F6097" s="178" t="s">
        <v>571</v>
      </c>
      <c r="G6097" s="178">
        <v>71</v>
      </c>
      <c r="H6097" s="178">
        <v>4.2900581320300002E-5</v>
      </c>
      <c r="I6097" s="178">
        <v>4.8048651078736007E-5</v>
      </c>
      <c r="J6097" s="178" t="s">
        <v>625</v>
      </c>
    </row>
    <row r="6098" spans="1:10" x14ac:dyDescent="0.45">
      <c r="A6098" s="178" t="s">
        <v>567</v>
      </c>
      <c r="B6098" s="178" t="s">
        <v>568</v>
      </c>
      <c r="C6098" s="178">
        <v>2025</v>
      </c>
      <c r="D6098" s="178" t="s">
        <v>336</v>
      </c>
      <c r="E6098" s="178" t="s">
        <v>337</v>
      </c>
      <c r="F6098" s="178" t="s">
        <v>574</v>
      </c>
      <c r="G6098" s="178">
        <v>72</v>
      </c>
      <c r="H6098" s="178">
        <v>2.0370043057480001E-4</v>
      </c>
      <c r="I6098" s="178">
        <v>2.2814448224377603E-4</v>
      </c>
      <c r="J6098" s="178" t="s">
        <v>626</v>
      </c>
    </row>
    <row r="6099" spans="1:10" x14ac:dyDescent="0.45">
      <c r="A6099" s="178" t="s">
        <v>567</v>
      </c>
      <c r="B6099" s="178" t="s">
        <v>568</v>
      </c>
      <c r="C6099" s="178">
        <v>2025</v>
      </c>
      <c r="D6099" s="178" t="s">
        <v>336</v>
      </c>
      <c r="E6099" s="178" t="s">
        <v>337</v>
      </c>
      <c r="F6099" s="178" t="s">
        <v>569</v>
      </c>
      <c r="G6099" s="178">
        <v>72</v>
      </c>
      <c r="H6099" s="178">
        <v>3.3383235568181001E-3</v>
      </c>
      <c r="I6099" s="178">
        <v>3.7389223836362725E-3</v>
      </c>
      <c r="J6099" s="178" t="s">
        <v>625</v>
      </c>
    </row>
    <row r="6100" spans="1:10" x14ac:dyDescent="0.45">
      <c r="A6100" s="178" t="s">
        <v>567</v>
      </c>
      <c r="B6100" s="178" t="s">
        <v>568</v>
      </c>
      <c r="C6100" s="178">
        <v>2025</v>
      </c>
      <c r="D6100" s="178" t="s">
        <v>336</v>
      </c>
      <c r="E6100" s="178" t="s">
        <v>337</v>
      </c>
      <c r="F6100" s="178" t="s">
        <v>570</v>
      </c>
      <c r="G6100" s="178">
        <v>72</v>
      </c>
      <c r="H6100" s="178">
        <v>1.3315827527549999E-4</v>
      </c>
      <c r="I6100" s="178">
        <v>1.4913726830856E-4</v>
      </c>
      <c r="J6100" s="178" t="s">
        <v>625</v>
      </c>
    </row>
    <row r="6101" spans="1:10" x14ac:dyDescent="0.45">
      <c r="A6101" s="178" t="s">
        <v>567</v>
      </c>
      <c r="B6101" s="178" t="s">
        <v>568</v>
      </c>
      <c r="C6101" s="178">
        <v>2025</v>
      </c>
      <c r="D6101" s="178" t="s">
        <v>336</v>
      </c>
      <c r="E6101" s="178" t="s">
        <v>337</v>
      </c>
      <c r="F6101" s="178" t="s">
        <v>573</v>
      </c>
      <c r="G6101" s="178">
        <v>72</v>
      </c>
      <c r="H6101" s="178">
        <v>3.2598921097820002E-4</v>
      </c>
      <c r="I6101" s="178">
        <v>3.6510791629558404E-4</v>
      </c>
      <c r="J6101" s="178" t="s">
        <v>625</v>
      </c>
    </row>
    <row r="6102" spans="1:10" x14ac:dyDescent="0.45">
      <c r="A6102" s="178" t="s">
        <v>567</v>
      </c>
      <c r="B6102" s="178" t="s">
        <v>568</v>
      </c>
      <c r="C6102" s="178">
        <v>2025</v>
      </c>
      <c r="D6102" s="178" t="s">
        <v>336</v>
      </c>
      <c r="E6102" s="178" t="s">
        <v>337</v>
      </c>
      <c r="F6102" s="178" t="s">
        <v>571</v>
      </c>
      <c r="G6102" s="178">
        <v>74</v>
      </c>
      <c r="H6102" s="178">
        <v>4.0934010030500002E-5</v>
      </c>
      <c r="I6102" s="178">
        <v>4.5846091234160005E-5</v>
      </c>
      <c r="J6102" s="178" t="s">
        <v>625</v>
      </c>
    </row>
    <row r="6103" spans="1:10" x14ac:dyDescent="0.45">
      <c r="A6103" s="178" t="s">
        <v>567</v>
      </c>
      <c r="B6103" s="178" t="s">
        <v>568</v>
      </c>
      <c r="C6103" s="178">
        <v>2025</v>
      </c>
      <c r="D6103" s="178" t="s">
        <v>336</v>
      </c>
      <c r="E6103" s="178" t="s">
        <v>337</v>
      </c>
      <c r="F6103" s="178" t="s">
        <v>570</v>
      </c>
      <c r="G6103" s="178">
        <v>74</v>
      </c>
      <c r="H6103" s="178">
        <v>2.5900197215379997E-4</v>
      </c>
      <c r="I6103" s="178">
        <v>2.90082208812256E-4</v>
      </c>
      <c r="J6103" s="178" t="s">
        <v>625</v>
      </c>
    </row>
    <row r="6104" spans="1:10" x14ac:dyDescent="0.45">
      <c r="A6104" s="178" t="s">
        <v>567</v>
      </c>
      <c r="B6104" s="178" t="s">
        <v>568</v>
      </c>
      <c r="C6104" s="178">
        <v>2025</v>
      </c>
      <c r="D6104" s="178" t="s">
        <v>336</v>
      </c>
      <c r="E6104" s="178" t="s">
        <v>337</v>
      </c>
      <c r="F6104" s="178" t="s">
        <v>569</v>
      </c>
      <c r="G6104" s="178">
        <v>74</v>
      </c>
      <c r="H6104" s="178">
        <v>1.0288364719599E-3</v>
      </c>
      <c r="I6104" s="178">
        <v>1.152296848595088E-3</v>
      </c>
      <c r="J6104" s="178" t="s">
        <v>625</v>
      </c>
    </row>
    <row r="6105" spans="1:10" x14ac:dyDescent="0.45">
      <c r="A6105" s="178" t="s">
        <v>567</v>
      </c>
      <c r="B6105" s="178" t="s">
        <v>568</v>
      </c>
      <c r="C6105" s="178">
        <v>2025</v>
      </c>
      <c r="D6105" s="178" t="s">
        <v>336</v>
      </c>
      <c r="E6105" s="178" t="s">
        <v>337</v>
      </c>
      <c r="F6105" s="178" t="s">
        <v>572</v>
      </c>
      <c r="G6105" s="178">
        <v>74</v>
      </c>
      <c r="H6105" s="178">
        <v>1.41271548273E-5</v>
      </c>
      <c r="I6105" s="178">
        <v>1.5822413406576003E-5</v>
      </c>
      <c r="J6105" s="178" t="s">
        <v>625</v>
      </c>
    </row>
    <row r="6106" spans="1:10" x14ac:dyDescent="0.45">
      <c r="A6106" s="178" t="s">
        <v>567</v>
      </c>
      <c r="B6106" s="178" t="s">
        <v>568</v>
      </c>
      <c r="C6106" s="178">
        <v>2025</v>
      </c>
      <c r="D6106" s="178" t="s">
        <v>336</v>
      </c>
      <c r="E6106" s="178" t="s">
        <v>337</v>
      </c>
      <c r="F6106" s="178" t="s">
        <v>569</v>
      </c>
      <c r="G6106" s="178">
        <v>75</v>
      </c>
      <c r="H6106" s="178">
        <v>2.0498322555795E-3</v>
      </c>
      <c r="I6106" s="178">
        <v>2.2958121262490402E-3</v>
      </c>
      <c r="J6106" s="178" t="s">
        <v>625</v>
      </c>
    </row>
    <row r="6107" spans="1:10" x14ac:dyDescent="0.45">
      <c r="A6107" s="178" t="s">
        <v>567</v>
      </c>
      <c r="B6107" s="178" t="s">
        <v>568</v>
      </c>
      <c r="C6107" s="178">
        <v>2025</v>
      </c>
      <c r="D6107" s="178" t="s">
        <v>336</v>
      </c>
      <c r="E6107" s="178" t="s">
        <v>337</v>
      </c>
      <c r="F6107" s="178" t="s">
        <v>574</v>
      </c>
      <c r="G6107" s="178">
        <v>75</v>
      </c>
      <c r="H6107" s="178">
        <v>1.9483163487169999E-4</v>
      </c>
      <c r="I6107" s="178">
        <v>2.1821143105630402E-4</v>
      </c>
      <c r="J6107" s="178" t="s">
        <v>626</v>
      </c>
    </row>
    <row r="6108" spans="1:10" x14ac:dyDescent="0.45">
      <c r="A6108" s="178" t="s">
        <v>567</v>
      </c>
      <c r="B6108" s="178" t="s">
        <v>568</v>
      </c>
      <c r="C6108" s="178">
        <v>2025</v>
      </c>
      <c r="D6108" s="178" t="s">
        <v>336</v>
      </c>
      <c r="E6108" s="178" t="s">
        <v>337</v>
      </c>
      <c r="F6108" s="178" t="s">
        <v>572</v>
      </c>
      <c r="G6108" s="178">
        <v>75</v>
      </c>
      <c r="H6108" s="178">
        <v>1.4238450603399999E-5</v>
      </c>
      <c r="I6108" s="178">
        <v>1.5947064675808002E-5</v>
      </c>
      <c r="J6108" s="178" t="s">
        <v>625</v>
      </c>
    </row>
    <row r="6109" spans="1:10" x14ac:dyDescent="0.45">
      <c r="A6109" s="178" t="s">
        <v>567</v>
      </c>
      <c r="B6109" s="178" t="s">
        <v>568</v>
      </c>
      <c r="C6109" s="178">
        <v>2025</v>
      </c>
      <c r="D6109" s="178" t="s">
        <v>336</v>
      </c>
      <c r="E6109" s="178" t="s">
        <v>337</v>
      </c>
      <c r="F6109" s="178" t="s">
        <v>570</v>
      </c>
      <c r="G6109" s="178">
        <v>75</v>
      </c>
      <c r="H6109" s="178">
        <v>5.1102548604830004E-4</v>
      </c>
      <c r="I6109" s="178">
        <v>5.7234854437409612E-4</v>
      </c>
      <c r="J6109" s="178" t="s">
        <v>625</v>
      </c>
    </row>
    <row r="6110" spans="1:10" x14ac:dyDescent="0.45">
      <c r="A6110" s="178" t="s">
        <v>567</v>
      </c>
      <c r="B6110" s="178" t="s">
        <v>568</v>
      </c>
      <c r="C6110" s="178">
        <v>2025</v>
      </c>
      <c r="D6110" s="178" t="s">
        <v>336</v>
      </c>
      <c r="E6110" s="178" t="s">
        <v>337</v>
      </c>
      <c r="F6110" s="178" t="s">
        <v>570</v>
      </c>
      <c r="G6110" s="178">
        <v>77</v>
      </c>
      <c r="H6110" s="178">
        <v>2.8921400371469997E-4</v>
      </c>
      <c r="I6110" s="178">
        <v>3.23919684160464E-4</v>
      </c>
      <c r="J6110" s="178" t="s">
        <v>625</v>
      </c>
    </row>
    <row r="6111" spans="1:10" x14ac:dyDescent="0.45">
      <c r="A6111" s="178" t="s">
        <v>567</v>
      </c>
      <c r="B6111" s="178" t="s">
        <v>568</v>
      </c>
      <c r="C6111" s="178">
        <v>2025</v>
      </c>
      <c r="D6111" s="178" t="s">
        <v>336</v>
      </c>
      <c r="E6111" s="178" t="s">
        <v>337</v>
      </c>
      <c r="F6111" s="178" t="s">
        <v>571</v>
      </c>
      <c r="G6111" s="178">
        <v>78</v>
      </c>
      <c r="H6111" s="178">
        <v>3.5469351132600001E-5</v>
      </c>
      <c r="I6111" s="178">
        <v>3.9725673268512003E-5</v>
      </c>
      <c r="J6111" s="178" t="s">
        <v>625</v>
      </c>
    </row>
    <row r="6112" spans="1:10" x14ac:dyDescent="0.45">
      <c r="A6112" s="178" t="s">
        <v>567</v>
      </c>
      <c r="B6112" s="178" t="s">
        <v>568</v>
      </c>
      <c r="C6112" s="178">
        <v>2025</v>
      </c>
      <c r="D6112" s="178" t="s">
        <v>336</v>
      </c>
      <c r="E6112" s="178" t="s">
        <v>337</v>
      </c>
      <c r="F6112" s="178" t="s">
        <v>572</v>
      </c>
      <c r="G6112" s="178">
        <v>79</v>
      </c>
      <c r="H6112" s="178">
        <v>1.3251999917E-5</v>
      </c>
      <c r="I6112" s="178">
        <v>1.4842239907040002E-5</v>
      </c>
      <c r="J6112" s="178" t="s">
        <v>625</v>
      </c>
    </row>
    <row r="6113" spans="1:10" x14ac:dyDescent="0.45">
      <c r="A6113" s="178" t="s">
        <v>567</v>
      </c>
      <c r="B6113" s="178" t="s">
        <v>568</v>
      </c>
      <c r="C6113" s="178">
        <v>2025</v>
      </c>
      <c r="D6113" s="178" t="s">
        <v>336</v>
      </c>
      <c r="E6113" s="178" t="s">
        <v>337</v>
      </c>
      <c r="F6113" s="178" t="s">
        <v>569</v>
      </c>
      <c r="G6113" s="178">
        <v>79</v>
      </c>
      <c r="H6113" s="178">
        <v>1.9381019519642E-3</v>
      </c>
      <c r="I6113" s="178">
        <v>2.1706741861999041E-3</v>
      </c>
      <c r="J6113" s="178" t="s">
        <v>625</v>
      </c>
    </row>
    <row r="6114" spans="1:10" x14ac:dyDescent="0.45">
      <c r="A6114" s="178" t="s">
        <v>567</v>
      </c>
      <c r="B6114" s="178" t="s">
        <v>568</v>
      </c>
      <c r="C6114" s="178">
        <v>2025</v>
      </c>
      <c r="D6114" s="178" t="s">
        <v>336</v>
      </c>
      <c r="E6114" s="178" t="s">
        <v>337</v>
      </c>
      <c r="F6114" s="178" t="s">
        <v>574</v>
      </c>
      <c r="G6114" s="178">
        <v>80</v>
      </c>
      <c r="H6114" s="178">
        <v>1.809065579437E-4</v>
      </c>
      <c r="I6114" s="178">
        <v>2.0261534489694402E-4</v>
      </c>
      <c r="J6114" s="178" t="s">
        <v>626</v>
      </c>
    </row>
    <row r="6115" spans="1:10" x14ac:dyDescent="0.45">
      <c r="A6115" s="178" t="s">
        <v>567</v>
      </c>
      <c r="B6115" s="178" t="s">
        <v>568</v>
      </c>
      <c r="C6115" s="178">
        <v>2025</v>
      </c>
      <c r="D6115" s="178" t="s">
        <v>336</v>
      </c>
      <c r="E6115" s="178" t="s">
        <v>337</v>
      </c>
      <c r="F6115" s="178" t="s">
        <v>570</v>
      </c>
      <c r="G6115" s="178">
        <v>80</v>
      </c>
      <c r="H6115" s="178">
        <v>2.4099314759950001E-4</v>
      </c>
      <c r="I6115" s="178">
        <v>2.6991232531144003E-4</v>
      </c>
      <c r="J6115" s="178" t="s">
        <v>625</v>
      </c>
    </row>
    <row r="6116" spans="1:10" x14ac:dyDescent="0.45">
      <c r="A6116" s="178" t="s">
        <v>567</v>
      </c>
      <c r="B6116" s="178" t="s">
        <v>568</v>
      </c>
      <c r="C6116" s="178">
        <v>2025</v>
      </c>
      <c r="D6116" s="178" t="s">
        <v>336</v>
      </c>
      <c r="E6116" s="178" t="s">
        <v>337</v>
      </c>
      <c r="F6116" s="178" t="s">
        <v>573</v>
      </c>
      <c r="G6116" s="178">
        <v>80</v>
      </c>
      <c r="H6116" s="178">
        <v>6.5268835169259997E-4</v>
      </c>
      <c r="I6116" s="178">
        <v>7.3101095389571202E-4</v>
      </c>
      <c r="J6116" s="178" t="s">
        <v>625</v>
      </c>
    </row>
    <row r="6117" spans="1:10" x14ac:dyDescent="0.45">
      <c r="A6117" s="178" t="s">
        <v>567</v>
      </c>
      <c r="B6117" s="178" t="s">
        <v>568</v>
      </c>
      <c r="C6117" s="178">
        <v>2025</v>
      </c>
      <c r="D6117" s="178" t="s">
        <v>336</v>
      </c>
      <c r="E6117" s="178" t="s">
        <v>337</v>
      </c>
      <c r="F6117" s="178" t="s">
        <v>572</v>
      </c>
      <c r="G6117" s="178">
        <v>80</v>
      </c>
      <c r="H6117" s="178">
        <v>1.36364342325E-5</v>
      </c>
      <c r="I6117" s="178">
        <v>1.5272806340400001E-5</v>
      </c>
      <c r="J6117" s="178" t="s">
        <v>625</v>
      </c>
    </row>
    <row r="6118" spans="1:10" x14ac:dyDescent="0.45">
      <c r="A6118" s="178" t="s">
        <v>567</v>
      </c>
      <c r="B6118" s="178" t="s">
        <v>568</v>
      </c>
      <c r="C6118" s="178">
        <v>2025</v>
      </c>
      <c r="D6118" s="178" t="s">
        <v>336</v>
      </c>
      <c r="E6118" s="178" t="s">
        <v>337</v>
      </c>
      <c r="F6118" s="178" t="s">
        <v>571</v>
      </c>
      <c r="G6118" s="178">
        <v>80</v>
      </c>
      <c r="H6118" s="178">
        <v>7.1633454354000004E-5</v>
      </c>
      <c r="I6118" s="178">
        <v>8.0229468876480008E-5</v>
      </c>
      <c r="J6118" s="178" t="s">
        <v>625</v>
      </c>
    </row>
    <row r="6119" spans="1:10" x14ac:dyDescent="0.45">
      <c r="A6119" s="178" t="s">
        <v>567</v>
      </c>
      <c r="B6119" s="178" t="s">
        <v>568</v>
      </c>
      <c r="C6119" s="178">
        <v>2025</v>
      </c>
      <c r="D6119" s="178" t="s">
        <v>336</v>
      </c>
      <c r="E6119" s="178" t="s">
        <v>337</v>
      </c>
      <c r="F6119" s="178" t="s">
        <v>569</v>
      </c>
      <c r="G6119" s="178">
        <v>81</v>
      </c>
      <c r="H6119" s="178">
        <v>9.3996652867650002E-4</v>
      </c>
      <c r="I6119" s="178">
        <v>1.0527625121176801E-3</v>
      </c>
      <c r="J6119" s="178" t="s">
        <v>625</v>
      </c>
    </row>
    <row r="6120" spans="1:10" x14ac:dyDescent="0.45">
      <c r="A6120" s="178" t="s">
        <v>567</v>
      </c>
      <c r="B6120" s="178" t="s">
        <v>568</v>
      </c>
      <c r="C6120" s="178">
        <v>2025</v>
      </c>
      <c r="D6120" s="178" t="s">
        <v>336</v>
      </c>
      <c r="E6120" s="178" t="s">
        <v>337</v>
      </c>
      <c r="F6120" s="178" t="s">
        <v>574</v>
      </c>
      <c r="G6120" s="178">
        <v>81</v>
      </c>
      <c r="H6120" s="178">
        <v>1.793709525373E-4</v>
      </c>
      <c r="I6120" s="178">
        <v>2.0089546684177602E-4</v>
      </c>
      <c r="J6120" s="178" t="s">
        <v>626</v>
      </c>
    </row>
    <row r="6121" spans="1:10" x14ac:dyDescent="0.45">
      <c r="A6121" s="178" t="s">
        <v>567</v>
      </c>
      <c r="B6121" s="178" t="s">
        <v>568</v>
      </c>
      <c r="C6121" s="178">
        <v>2025</v>
      </c>
      <c r="D6121" s="178" t="s">
        <v>336</v>
      </c>
      <c r="E6121" s="178" t="s">
        <v>337</v>
      </c>
      <c r="F6121" s="178" t="s">
        <v>573</v>
      </c>
      <c r="G6121" s="178">
        <v>81</v>
      </c>
      <c r="H6121" s="178">
        <v>3.0047688051129998E-4</v>
      </c>
      <c r="I6121" s="178">
        <v>3.3653410617265599E-4</v>
      </c>
      <c r="J6121" s="178" t="s">
        <v>625</v>
      </c>
    </row>
    <row r="6122" spans="1:10" x14ac:dyDescent="0.45">
      <c r="A6122" s="178" t="s">
        <v>567</v>
      </c>
      <c r="B6122" s="178" t="s">
        <v>568</v>
      </c>
      <c r="C6122" s="178">
        <v>2025</v>
      </c>
      <c r="D6122" s="178" t="s">
        <v>336</v>
      </c>
      <c r="E6122" s="178" t="s">
        <v>337</v>
      </c>
      <c r="F6122" s="178" t="s">
        <v>569</v>
      </c>
      <c r="G6122" s="178">
        <v>82</v>
      </c>
      <c r="H6122" s="178">
        <v>9.339430835098E-4</v>
      </c>
      <c r="I6122" s="178">
        <v>1.046016253530976E-3</v>
      </c>
      <c r="J6122" s="178" t="s">
        <v>625</v>
      </c>
    </row>
    <row r="6123" spans="1:10" x14ac:dyDescent="0.45">
      <c r="A6123" s="178" t="s">
        <v>567</v>
      </c>
      <c r="B6123" s="178" t="s">
        <v>568</v>
      </c>
      <c r="C6123" s="178">
        <v>2025</v>
      </c>
      <c r="D6123" s="178" t="s">
        <v>336</v>
      </c>
      <c r="E6123" s="178" t="s">
        <v>337</v>
      </c>
      <c r="F6123" s="178" t="s">
        <v>573</v>
      </c>
      <c r="G6123" s="178">
        <v>82</v>
      </c>
      <c r="H6123" s="178">
        <v>3.7384367897180001E-4</v>
      </c>
      <c r="I6123" s="178">
        <v>4.1870492044841605E-4</v>
      </c>
      <c r="J6123" s="178" t="s">
        <v>625</v>
      </c>
    </row>
    <row r="6124" spans="1:10" x14ac:dyDescent="0.45">
      <c r="A6124" s="178" t="s">
        <v>567</v>
      </c>
      <c r="B6124" s="178" t="s">
        <v>568</v>
      </c>
      <c r="C6124" s="178">
        <v>2025</v>
      </c>
      <c r="D6124" s="178" t="s">
        <v>336</v>
      </c>
      <c r="E6124" s="178" t="s">
        <v>337</v>
      </c>
      <c r="F6124" s="178" t="s">
        <v>571</v>
      </c>
      <c r="G6124" s="178">
        <v>82</v>
      </c>
      <c r="H6124" s="178">
        <v>3.3316999179099998E-5</v>
      </c>
      <c r="I6124" s="178">
        <v>3.7315039080591998E-5</v>
      </c>
      <c r="J6124" s="178" t="s">
        <v>625</v>
      </c>
    </row>
    <row r="6125" spans="1:10" x14ac:dyDescent="0.45">
      <c r="A6125" s="178" t="s">
        <v>567</v>
      </c>
      <c r="B6125" s="178" t="s">
        <v>568</v>
      </c>
      <c r="C6125" s="178">
        <v>2025</v>
      </c>
      <c r="D6125" s="178" t="s">
        <v>336</v>
      </c>
      <c r="E6125" s="178" t="s">
        <v>337</v>
      </c>
      <c r="F6125" s="178" t="s">
        <v>570</v>
      </c>
      <c r="G6125" s="178">
        <v>82</v>
      </c>
      <c r="H6125" s="178">
        <v>1.157227234216E-4</v>
      </c>
      <c r="I6125" s="178">
        <v>1.2960945023219201E-4</v>
      </c>
      <c r="J6125" s="178" t="s">
        <v>625</v>
      </c>
    </row>
    <row r="6126" spans="1:10" x14ac:dyDescent="0.45">
      <c r="A6126" s="178" t="s">
        <v>567</v>
      </c>
      <c r="B6126" s="178" t="s">
        <v>568</v>
      </c>
      <c r="C6126" s="178">
        <v>2025</v>
      </c>
      <c r="D6126" s="178" t="s">
        <v>336</v>
      </c>
      <c r="E6126" s="178" t="s">
        <v>337</v>
      </c>
      <c r="F6126" s="178" t="s">
        <v>572</v>
      </c>
      <c r="G6126" s="178">
        <v>83</v>
      </c>
      <c r="H6126" s="178">
        <v>1.3025270163800001E-5</v>
      </c>
      <c r="I6126" s="178">
        <v>1.4588302583456002E-5</v>
      </c>
      <c r="J6126" s="178" t="s">
        <v>625</v>
      </c>
    </row>
    <row r="6127" spans="1:10" x14ac:dyDescent="0.45">
      <c r="A6127" s="178" t="s">
        <v>567</v>
      </c>
      <c r="B6127" s="178" t="s">
        <v>568</v>
      </c>
      <c r="C6127" s="178">
        <v>2025</v>
      </c>
      <c r="D6127" s="178" t="s">
        <v>336</v>
      </c>
      <c r="E6127" s="178" t="s">
        <v>337</v>
      </c>
      <c r="F6127" s="178" t="s">
        <v>571</v>
      </c>
      <c r="G6127" s="178">
        <v>84</v>
      </c>
      <c r="H6127" s="178">
        <v>3.2333879062200002E-5</v>
      </c>
      <c r="I6127" s="178">
        <v>3.6213944549664009E-5</v>
      </c>
      <c r="J6127" s="178" t="s">
        <v>625</v>
      </c>
    </row>
    <row r="6128" spans="1:10" x14ac:dyDescent="0.45">
      <c r="A6128" s="178" t="s">
        <v>567</v>
      </c>
      <c r="B6128" s="178" t="s">
        <v>568</v>
      </c>
      <c r="C6128" s="178">
        <v>2025</v>
      </c>
      <c r="D6128" s="178" t="s">
        <v>336</v>
      </c>
      <c r="E6128" s="178" t="s">
        <v>337</v>
      </c>
      <c r="F6128" s="178" t="s">
        <v>570</v>
      </c>
      <c r="G6128" s="178">
        <v>85</v>
      </c>
      <c r="H6128" s="178">
        <v>1.132221805165E-4</v>
      </c>
      <c r="I6128" s="178">
        <v>1.2680884217848001E-4</v>
      </c>
      <c r="J6128" s="178" t="s">
        <v>625</v>
      </c>
    </row>
    <row r="6129" spans="1:10" x14ac:dyDescent="0.45">
      <c r="A6129" s="178" t="s">
        <v>567</v>
      </c>
      <c r="B6129" s="178" t="s">
        <v>568</v>
      </c>
      <c r="C6129" s="178">
        <v>2025</v>
      </c>
      <c r="D6129" s="178" t="s">
        <v>336</v>
      </c>
      <c r="E6129" s="178" t="s">
        <v>337</v>
      </c>
      <c r="F6129" s="178" t="s">
        <v>574</v>
      </c>
      <c r="G6129" s="178">
        <v>85</v>
      </c>
      <c r="H6129" s="178">
        <v>1.7187486810140001E-4</v>
      </c>
      <c r="I6129" s="178">
        <v>1.9249985227356802E-4</v>
      </c>
      <c r="J6129" s="178" t="s">
        <v>626</v>
      </c>
    </row>
    <row r="6130" spans="1:10" x14ac:dyDescent="0.45">
      <c r="A6130" s="178" t="s">
        <v>567</v>
      </c>
      <c r="B6130" s="178" t="s">
        <v>568</v>
      </c>
      <c r="C6130" s="178">
        <v>2025</v>
      </c>
      <c r="D6130" s="178" t="s">
        <v>336</v>
      </c>
      <c r="E6130" s="178" t="s">
        <v>337</v>
      </c>
      <c r="F6130" s="178" t="s">
        <v>571</v>
      </c>
      <c r="G6130" s="178">
        <v>85</v>
      </c>
      <c r="H6130" s="178">
        <v>3.2119562092700003E-5</v>
      </c>
      <c r="I6130" s="178">
        <v>3.5973909543824008E-5</v>
      </c>
      <c r="J6130" s="178" t="s">
        <v>625</v>
      </c>
    </row>
    <row r="6131" spans="1:10" x14ac:dyDescent="0.45">
      <c r="A6131" s="178" t="s">
        <v>567</v>
      </c>
      <c r="B6131" s="178" t="s">
        <v>568</v>
      </c>
      <c r="C6131" s="178">
        <v>2025</v>
      </c>
      <c r="D6131" s="178" t="s">
        <v>336</v>
      </c>
      <c r="E6131" s="178" t="s">
        <v>337</v>
      </c>
      <c r="F6131" s="178" t="s">
        <v>573</v>
      </c>
      <c r="G6131" s="178">
        <v>85</v>
      </c>
      <c r="H6131" s="178">
        <v>3.0820741085339998E-4</v>
      </c>
      <c r="I6131" s="178">
        <v>3.45192300155808E-4</v>
      </c>
      <c r="J6131" s="178" t="s">
        <v>625</v>
      </c>
    </row>
    <row r="6132" spans="1:10" x14ac:dyDescent="0.45">
      <c r="A6132" s="178" t="s">
        <v>567</v>
      </c>
      <c r="B6132" s="178" t="s">
        <v>568</v>
      </c>
      <c r="C6132" s="178">
        <v>2025</v>
      </c>
      <c r="D6132" s="178" t="s">
        <v>336</v>
      </c>
      <c r="E6132" s="178" t="s">
        <v>337</v>
      </c>
      <c r="F6132" s="178" t="s">
        <v>572</v>
      </c>
      <c r="G6132" s="178">
        <v>86</v>
      </c>
      <c r="H6132" s="178">
        <v>1.15677557915E-5</v>
      </c>
      <c r="I6132" s="178">
        <v>1.2955886486480001E-5</v>
      </c>
      <c r="J6132" s="178" t="s">
        <v>625</v>
      </c>
    </row>
    <row r="6133" spans="1:10" x14ac:dyDescent="0.45">
      <c r="A6133" s="178" t="s">
        <v>567</v>
      </c>
      <c r="B6133" s="178" t="s">
        <v>568</v>
      </c>
      <c r="C6133" s="178">
        <v>2025</v>
      </c>
      <c r="D6133" s="178" t="s">
        <v>336</v>
      </c>
      <c r="E6133" s="178" t="s">
        <v>337</v>
      </c>
      <c r="F6133" s="178" t="s">
        <v>570</v>
      </c>
      <c r="G6133" s="178">
        <v>86</v>
      </c>
      <c r="H6133" s="178">
        <v>1.1278072634010001E-4</v>
      </c>
      <c r="I6133" s="178">
        <v>1.2631441350091202E-4</v>
      </c>
      <c r="J6133" s="178" t="s">
        <v>625</v>
      </c>
    </row>
    <row r="6134" spans="1:10" x14ac:dyDescent="0.45">
      <c r="A6134" s="178" t="s">
        <v>567</v>
      </c>
      <c r="B6134" s="178" t="s">
        <v>568</v>
      </c>
      <c r="C6134" s="178">
        <v>2025</v>
      </c>
      <c r="D6134" s="178" t="s">
        <v>336</v>
      </c>
      <c r="E6134" s="178" t="s">
        <v>337</v>
      </c>
      <c r="F6134" s="178" t="s">
        <v>569</v>
      </c>
      <c r="G6134" s="178">
        <v>86</v>
      </c>
      <c r="H6134" s="178">
        <v>1.777186524123E-3</v>
      </c>
      <c r="I6134" s="178">
        <v>1.9904489070177601E-3</v>
      </c>
      <c r="J6134" s="178" t="s">
        <v>625</v>
      </c>
    </row>
    <row r="6135" spans="1:10" x14ac:dyDescent="0.45">
      <c r="A6135" s="178" t="s">
        <v>567</v>
      </c>
      <c r="B6135" s="178" t="s">
        <v>568</v>
      </c>
      <c r="C6135" s="178">
        <v>2025</v>
      </c>
      <c r="D6135" s="178" t="s">
        <v>336</v>
      </c>
      <c r="E6135" s="178" t="s">
        <v>337</v>
      </c>
      <c r="F6135" s="178" t="s">
        <v>569</v>
      </c>
      <c r="G6135" s="178">
        <v>87</v>
      </c>
      <c r="H6135" s="178">
        <v>1.8819285323843E-3</v>
      </c>
      <c r="I6135" s="178">
        <v>2.107759956270416E-3</v>
      </c>
      <c r="J6135" s="178" t="s">
        <v>625</v>
      </c>
    </row>
    <row r="6136" spans="1:10" x14ac:dyDescent="0.45">
      <c r="A6136" s="178" t="s">
        <v>567</v>
      </c>
      <c r="B6136" s="178" t="s">
        <v>568</v>
      </c>
      <c r="C6136" s="178">
        <v>2025</v>
      </c>
      <c r="D6136" s="178" t="s">
        <v>336</v>
      </c>
      <c r="E6136" s="178" t="s">
        <v>337</v>
      </c>
      <c r="F6136" s="178" t="s">
        <v>572</v>
      </c>
      <c r="G6136" s="178">
        <v>87</v>
      </c>
      <c r="H6136" s="178">
        <v>1.24581711134E-5</v>
      </c>
      <c r="I6136" s="178">
        <v>1.3953151647008E-5</v>
      </c>
      <c r="J6136" s="178" t="s">
        <v>625</v>
      </c>
    </row>
    <row r="6137" spans="1:10" x14ac:dyDescent="0.45">
      <c r="A6137" s="178" t="s">
        <v>567</v>
      </c>
      <c r="B6137" s="178" t="s">
        <v>568</v>
      </c>
      <c r="C6137" s="178">
        <v>2025</v>
      </c>
      <c r="D6137" s="178" t="s">
        <v>336</v>
      </c>
      <c r="E6137" s="178" t="s">
        <v>337</v>
      </c>
      <c r="F6137" s="178" t="s">
        <v>570</v>
      </c>
      <c r="G6137" s="178">
        <v>87</v>
      </c>
      <c r="H6137" s="178">
        <v>1.108005671995E-4</v>
      </c>
      <c r="I6137" s="178">
        <v>1.2409663526344E-4</v>
      </c>
      <c r="J6137" s="178" t="s">
        <v>625</v>
      </c>
    </row>
    <row r="6138" spans="1:10" x14ac:dyDescent="0.45">
      <c r="A6138" s="178" t="s">
        <v>567</v>
      </c>
      <c r="B6138" s="178" t="s">
        <v>568</v>
      </c>
      <c r="C6138" s="178">
        <v>2025</v>
      </c>
      <c r="D6138" s="178" t="s">
        <v>336</v>
      </c>
      <c r="E6138" s="178" t="s">
        <v>337</v>
      </c>
      <c r="F6138" s="178" t="s">
        <v>573</v>
      </c>
      <c r="G6138" s="178">
        <v>88</v>
      </c>
      <c r="H6138" s="178">
        <v>2.9126543086019997E-4</v>
      </c>
      <c r="I6138" s="178">
        <v>3.26217282563424E-4</v>
      </c>
      <c r="J6138" s="178" t="s">
        <v>625</v>
      </c>
    </row>
    <row r="6139" spans="1:10" x14ac:dyDescent="0.45">
      <c r="A6139" s="178" t="s">
        <v>567</v>
      </c>
      <c r="B6139" s="178" t="s">
        <v>568</v>
      </c>
      <c r="C6139" s="178">
        <v>2025</v>
      </c>
      <c r="D6139" s="178" t="s">
        <v>336</v>
      </c>
      <c r="E6139" s="178" t="s">
        <v>337</v>
      </c>
      <c r="F6139" s="178" t="s">
        <v>570</v>
      </c>
      <c r="G6139" s="178">
        <v>88</v>
      </c>
      <c r="H6139" s="178">
        <v>3.2772703707449998E-4</v>
      </c>
      <c r="I6139" s="178">
        <v>3.6705428152343999E-4</v>
      </c>
      <c r="J6139" s="178" t="s">
        <v>625</v>
      </c>
    </row>
    <row r="6140" spans="1:10" x14ac:dyDescent="0.45">
      <c r="A6140" s="178" t="s">
        <v>567</v>
      </c>
      <c r="B6140" s="178" t="s">
        <v>568</v>
      </c>
      <c r="C6140" s="178">
        <v>2025</v>
      </c>
      <c r="D6140" s="178" t="s">
        <v>336</v>
      </c>
      <c r="E6140" s="178" t="s">
        <v>337</v>
      </c>
      <c r="F6140" s="178" t="s">
        <v>573</v>
      </c>
      <c r="G6140" s="178">
        <v>89</v>
      </c>
      <c r="H6140" s="178">
        <v>4.1206230525860001E-4</v>
      </c>
      <c r="I6140" s="178">
        <v>4.6150978188963206E-4</v>
      </c>
      <c r="J6140" s="178" t="s">
        <v>625</v>
      </c>
    </row>
    <row r="6141" spans="1:10" x14ac:dyDescent="0.45">
      <c r="A6141" s="178" t="s">
        <v>567</v>
      </c>
      <c r="B6141" s="178" t="s">
        <v>568</v>
      </c>
      <c r="C6141" s="178">
        <v>2025</v>
      </c>
      <c r="D6141" s="178" t="s">
        <v>336</v>
      </c>
      <c r="E6141" s="178" t="s">
        <v>337</v>
      </c>
      <c r="F6141" s="178" t="s">
        <v>570</v>
      </c>
      <c r="G6141" s="178">
        <v>89</v>
      </c>
      <c r="H6141" s="178">
        <v>2.1657065371979999E-4</v>
      </c>
      <c r="I6141" s="178">
        <v>2.4255913216617603E-4</v>
      </c>
      <c r="J6141" s="178" t="s">
        <v>625</v>
      </c>
    </row>
    <row r="6142" spans="1:10" x14ac:dyDescent="0.45">
      <c r="A6142" s="178" t="s">
        <v>567</v>
      </c>
      <c r="B6142" s="178" t="s">
        <v>568</v>
      </c>
      <c r="C6142" s="178">
        <v>2025</v>
      </c>
      <c r="D6142" s="178" t="s">
        <v>336</v>
      </c>
      <c r="E6142" s="178" t="s">
        <v>337</v>
      </c>
      <c r="F6142" s="178" t="s">
        <v>569</v>
      </c>
      <c r="G6142" s="178">
        <v>89</v>
      </c>
      <c r="H6142" s="178">
        <v>1.7030275776051E-3</v>
      </c>
      <c r="I6142" s="178">
        <v>1.9073908869177121E-3</v>
      </c>
      <c r="J6142" s="178" t="s">
        <v>625</v>
      </c>
    </row>
    <row r="6143" spans="1:10" x14ac:dyDescent="0.45">
      <c r="A6143" s="178" t="s">
        <v>567</v>
      </c>
      <c r="B6143" s="178" t="s">
        <v>568</v>
      </c>
      <c r="C6143" s="178">
        <v>2025</v>
      </c>
      <c r="D6143" s="178" t="s">
        <v>336</v>
      </c>
      <c r="E6143" s="178" t="s">
        <v>337</v>
      </c>
      <c r="F6143" s="178" t="s">
        <v>569</v>
      </c>
      <c r="G6143" s="178">
        <v>90</v>
      </c>
      <c r="H6143" s="178">
        <v>9.1145804617550003E-4</v>
      </c>
      <c r="I6143" s="178">
        <v>1.0208330117165601E-3</v>
      </c>
      <c r="J6143" s="178" t="s">
        <v>625</v>
      </c>
    </row>
    <row r="6144" spans="1:10" x14ac:dyDescent="0.45">
      <c r="A6144" s="178" t="s">
        <v>567</v>
      </c>
      <c r="B6144" s="178" t="s">
        <v>568</v>
      </c>
      <c r="C6144" s="178">
        <v>2025</v>
      </c>
      <c r="D6144" s="178" t="s">
        <v>336</v>
      </c>
      <c r="E6144" s="178" t="s">
        <v>337</v>
      </c>
      <c r="F6144" s="178" t="s">
        <v>573</v>
      </c>
      <c r="G6144" s="178">
        <v>90</v>
      </c>
      <c r="H6144" s="178">
        <v>3.597444447223E-4</v>
      </c>
      <c r="I6144" s="178">
        <v>4.0291377808897603E-4</v>
      </c>
      <c r="J6144" s="178" t="s">
        <v>625</v>
      </c>
    </row>
    <row r="6145" spans="1:10" x14ac:dyDescent="0.45">
      <c r="A6145" s="178" t="s">
        <v>567</v>
      </c>
      <c r="B6145" s="178" t="s">
        <v>568</v>
      </c>
      <c r="C6145" s="178">
        <v>2025</v>
      </c>
      <c r="D6145" s="178" t="s">
        <v>336</v>
      </c>
      <c r="E6145" s="178" t="s">
        <v>337</v>
      </c>
      <c r="F6145" s="178" t="s">
        <v>570</v>
      </c>
      <c r="G6145" s="178">
        <v>91</v>
      </c>
      <c r="H6145" s="178">
        <v>1.073770108633E-4</v>
      </c>
      <c r="I6145" s="178">
        <v>1.2026225216689602E-4</v>
      </c>
      <c r="J6145" s="178" t="s">
        <v>625</v>
      </c>
    </row>
    <row r="6146" spans="1:10" x14ac:dyDescent="0.45">
      <c r="A6146" s="178" t="s">
        <v>567</v>
      </c>
      <c r="B6146" s="178" t="s">
        <v>568</v>
      </c>
      <c r="C6146" s="178">
        <v>2025</v>
      </c>
      <c r="D6146" s="178" t="s">
        <v>336</v>
      </c>
      <c r="E6146" s="178" t="s">
        <v>337</v>
      </c>
      <c r="F6146" s="178" t="s">
        <v>574</v>
      </c>
      <c r="G6146" s="178">
        <v>92</v>
      </c>
      <c r="H6146" s="178">
        <v>3.1563627999279999E-4</v>
      </c>
      <c r="I6146" s="178">
        <v>3.5351263359193602E-4</v>
      </c>
      <c r="J6146" s="178" t="s">
        <v>626</v>
      </c>
    </row>
    <row r="6147" spans="1:10" x14ac:dyDescent="0.45">
      <c r="A6147" s="178" t="s">
        <v>567</v>
      </c>
      <c r="B6147" s="178" t="s">
        <v>568</v>
      </c>
      <c r="C6147" s="178">
        <v>2025</v>
      </c>
      <c r="D6147" s="178" t="s">
        <v>336</v>
      </c>
      <c r="E6147" s="178" t="s">
        <v>337</v>
      </c>
      <c r="F6147" s="178" t="s">
        <v>571</v>
      </c>
      <c r="G6147" s="178">
        <v>92</v>
      </c>
      <c r="H6147" s="178">
        <v>3.2881009246899998E-5</v>
      </c>
      <c r="I6147" s="178">
        <v>3.6826730356527999E-5</v>
      </c>
      <c r="J6147" s="178" t="s">
        <v>625</v>
      </c>
    </row>
    <row r="6148" spans="1:10" x14ac:dyDescent="0.45">
      <c r="A6148" s="178" t="s">
        <v>567</v>
      </c>
      <c r="B6148" s="178" t="s">
        <v>568</v>
      </c>
      <c r="C6148" s="178">
        <v>2025</v>
      </c>
      <c r="D6148" s="178" t="s">
        <v>336</v>
      </c>
      <c r="E6148" s="178" t="s">
        <v>337</v>
      </c>
      <c r="F6148" s="178" t="s">
        <v>570</v>
      </c>
      <c r="G6148" s="178">
        <v>92</v>
      </c>
      <c r="H6148" s="178">
        <v>1.046490870067E-4</v>
      </c>
      <c r="I6148" s="178">
        <v>1.1720697744750401E-4</v>
      </c>
      <c r="J6148" s="178" t="s">
        <v>625</v>
      </c>
    </row>
    <row r="6149" spans="1:10" x14ac:dyDescent="0.45">
      <c r="A6149" s="178" t="s">
        <v>567</v>
      </c>
      <c r="B6149" s="178" t="s">
        <v>568</v>
      </c>
      <c r="C6149" s="178">
        <v>2025</v>
      </c>
      <c r="D6149" s="178" t="s">
        <v>336</v>
      </c>
      <c r="E6149" s="178" t="s">
        <v>337</v>
      </c>
      <c r="F6149" s="178" t="s">
        <v>569</v>
      </c>
      <c r="G6149" s="178">
        <v>92</v>
      </c>
      <c r="H6149" s="178">
        <v>1.7306039226241E-3</v>
      </c>
      <c r="I6149" s="178">
        <v>1.9382763933389921E-3</v>
      </c>
      <c r="J6149" s="178" t="s">
        <v>625</v>
      </c>
    </row>
    <row r="6150" spans="1:10" x14ac:dyDescent="0.45">
      <c r="A6150" s="178" t="s">
        <v>567</v>
      </c>
      <c r="B6150" s="178" t="s">
        <v>568</v>
      </c>
      <c r="C6150" s="178">
        <v>2025</v>
      </c>
      <c r="D6150" s="178" t="s">
        <v>336</v>
      </c>
      <c r="E6150" s="178" t="s">
        <v>337</v>
      </c>
      <c r="F6150" s="178" t="s">
        <v>572</v>
      </c>
      <c r="G6150" s="178">
        <v>93</v>
      </c>
      <c r="H6150" s="178">
        <v>5.3613027375800001E-5</v>
      </c>
      <c r="I6150" s="178">
        <v>6.0046590660896008E-5</v>
      </c>
      <c r="J6150" s="178" t="s">
        <v>625</v>
      </c>
    </row>
    <row r="6151" spans="1:10" x14ac:dyDescent="0.45">
      <c r="A6151" s="178" t="s">
        <v>567</v>
      </c>
      <c r="B6151" s="178" t="s">
        <v>568</v>
      </c>
      <c r="C6151" s="178">
        <v>2025</v>
      </c>
      <c r="D6151" s="178" t="s">
        <v>336</v>
      </c>
      <c r="E6151" s="178" t="s">
        <v>337</v>
      </c>
      <c r="F6151" s="178" t="s">
        <v>569</v>
      </c>
      <c r="G6151" s="178">
        <v>93</v>
      </c>
      <c r="H6151" s="178">
        <v>8.2300312351439998E-4</v>
      </c>
      <c r="I6151" s="178">
        <v>9.2176349833612804E-4</v>
      </c>
      <c r="J6151" s="178" t="s">
        <v>625</v>
      </c>
    </row>
    <row r="6152" spans="1:10" x14ac:dyDescent="0.45">
      <c r="A6152" s="178" t="s">
        <v>567</v>
      </c>
      <c r="B6152" s="178" t="s">
        <v>568</v>
      </c>
      <c r="C6152" s="178">
        <v>2025</v>
      </c>
      <c r="D6152" s="178" t="s">
        <v>336</v>
      </c>
      <c r="E6152" s="178" t="s">
        <v>337</v>
      </c>
      <c r="F6152" s="178" t="s">
        <v>574</v>
      </c>
      <c r="G6152" s="178">
        <v>93</v>
      </c>
      <c r="H6152" s="178">
        <v>6.5907591488210005E-4</v>
      </c>
      <c r="I6152" s="178">
        <v>7.3816502466795208E-4</v>
      </c>
      <c r="J6152" s="178" t="s">
        <v>626</v>
      </c>
    </row>
    <row r="6153" spans="1:10" x14ac:dyDescent="0.45">
      <c r="A6153" s="178" t="s">
        <v>567</v>
      </c>
      <c r="B6153" s="178" t="s">
        <v>568</v>
      </c>
      <c r="C6153" s="178">
        <v>2025</v>
      </c>
      <c r="D6153" s="178" t="s">
        <v>336</v>
      </c>
      <c r="E6153" s="178" t="s">
        <v>337</v>
      </c>
      <c r="F6153" s="178" t="s">
        <v>570</v>
      </c>
      <c r="G6153" s="178">
        <v>93</v>
      </c>
      <c r="H6153" s="178">
        <v>1.0335165279679999E-4</v>
      </c>
      <c r="I6153" s="178">
        <v>1.15753851132416E-4</v>
      </c>
      <c r="J6153" s="178" t="s">
        <v>625</v>
      </c>
    </row>
    <row r="6154" spans="1:10" x14ac:dyDescent="0.45">
      <c r="A6154" s="178" t="s">
        <v>567</v>
      </c>
      <c r="B6154" s="178" t="s">
        <v>568</v>
      </c>
      <c r="C6154" s="178">
        <v>2025</v>
      </c>
      <c r="D6154" s="178" t="s">
        <v>336</v>
      </c>
      <c r="E6154" s="178" t="s">
        <v>337</v>
      </c>
      <c r="F6154" s="178" t="s">
        <v>573</v>
      </c>
      <c r="G6154" s="178">
        <v>94</v>
      </c>
      <c r="H6154" s="178">
        <v>3.6671172711070003E-4</v>
      </c>
      <c r="I6154" s="178">
        <v>4.1071713436398408E-4</v>
      </c>
      <c r="J6154" s="178" t="s">
        <v>625</v>
      </c>
    </row>
    <row r="6155" spans="1:10" x14ac:dyDescent="0.45">
      <c r="A6155" s="178" t="s">
        <v>567</v>
      </c>
      <c r="B6155" s="178" t="s">
        <v>568</v>
      </c>
      <c r="C6155" s="178">
        <v>2025</v>
      </c>
      <c r="D6155" s="178" t="s">
        <v>336</v>
      </c>
      <c r="E6155" s="178" t="s">
        <v>337</v>
      </c>
      <c r="F6155" s="178" t="s">
        <v>569</v>
      </c>
      <c r="G6155" s="178">
        <v>94</v>
      </c>
      <c r="H6155" s="178">
        <v>8.7708298815410005E-4</v>
      </c>
      <c r="I6155" s="178">
        <v>9.823329467325921E-4</v>
      </c>
      <c r="J6155" s="178" t="s">
        <v>625</v>
      </c>
    </row>
    <row r="6156" spans="1:10" x14ac:dyDescent="0.45">
      <c r="A6156" s="178" t="s">
        <v>567</v>
      </c>
      <c r="B6156" s="178" t="s">
        <v>568</v>
      </c>
      <c r="C6156" s="178">
        <v>2025</v>
      </c>
      <c r="D6156" s="178" t="s">
        <v>336</v>
      </c>
      <c r="E6156" s="178" t="s">
        <v>337</v>
      </c>
      <c r="F6156" s="178" t="s">
        <v>573</v>
      </c>
      <c r="G6156" s="178">
        <v>95</v>
      </c>
      <c r="H6156" s="178">
        <v>2.7368756127540002E-4</v>
      </c>
      <c r="I6156" s="178">
        <v>3.0653006862844804E-4</v>
      </c>
      <c r="J6156" s="178" t="s">
        <v>625</v>
      </c>
    </row>
    <row r="6157" spans="1:10" x14ac:dyDescent="0.45">
      <c r="A6157" s="178" t="s">
        <v>567</v>
      </c>
      <c r="B6157" s="178" t="s">
        <v>568</v>
      </c>
      <c r="C6157" s="178">
        <v>2025</v>
      </c>
      <c r="D6157" s="178" t="s">
        <v>336</v>
      </c>
      <c r="E6157" s="178" t="s">
        <v>337</v>
      </c>
      <c r="F6157" s="178" t="s">
        <v>569</v>
      </c>
      <c r="G6157" s="178">
        <v>95</v>
      </c>
      <c r="H6157" s="178">
        <v>9.1514486121009998E-4</v>
      </c>
      <c r="I6157" s="178">
        <v>1.0249622445553121E-3</v>
      </c>
      <c r="J6157" s="178" t="s">
        <v>625</v>
      </c>
    </row>
    <row r="6158" spans="1:10" x14ac:dyDescent="0.45">
      <c r="A6158" s="178" t="s">
        <v>567</v>
      </c>
      <c r="B6158" s="178" t="s">
        <v>568</v>
      </c>
      <c r="C6158" s="178">
        <v>2025</v>
      </c>
      <c r="D6158" s="178" t="s">
        <v>336</v>
      </c>
      <c r="E6158" s="178" t="s">
        <v>337</v>
      </c>
      <c r="F6158" s="178" t="s">
        <v>573</v>
      </c>
      <c r="G6158" s="178">
        <v>96</v>
      </c>
      <c r="H6158" s="178">
        <v>2.6254937984049998E-4</v>
      </c>
      <c r="I6158" s="178">
        <v>2.9405530542136001E-4</v>
      </c>
      <c r="J6158" s="178" t="s">
        <v>625</v>
      </c>
    </row>
    <row r="6159" spans="1:10" x14ac:dyDescent="0.45">
      <c r="A6159" s="178" t="s">
        <v>567</v>
      </c>
      <c r="B6159" s="178" t="s">
        <v>568</v>
      </c>
      <c r="C6159" s="178">
        <v>2025</v>
      </c>
      <c r="D6159" s="178" t="s">
        <v>336</v>
      </c>
      <c r="E6159" s="178" t="s">
        <v>337</v>
      </c>
      <c r="F6159" s="178" t="s">
        <v>571</v>
      </c>
      <c r="G6159" s="178">
        <v>96</v>
      </c>
      <c r="H6159" s="178">
        <v>2.8230606403699999E-5</v>
      </c>
      <c r="I6159" s="178">
        <v>3.1618279172144001E-5</v>
      </c>
      <c r="J6159" s="178" t="s">
        <v>625</v>
      </c>
    </row>
    <row r="6160" spans="1:10" x14ac:dyDescent="0.45">
      <c r="A6160" s="178" t="s">
        <v>567</v>
      </c>
      <c r="B6160" s="178" t="s">
        <v>568</v>
      </c>
      <c r="C6160" s="178">
        <v>2025</v>
      </c>
      <c r="D6160" s="178" t="s">
        <v>336</v>
      </c>
      <c r="E6160" s="178" t="s">
        <v>337</v>
      </c>
      <c r="F6160" s="178" t="s">
        <v>572</v>
      </c>
      <c r="G6160" s="178">
        <v>96</v>
      </c>
      <c r="H6160" s="178">
        <v>1.0990240298299999E-5</v>
      </c>
      <c r="I6160" s="178">
        <v>1.2309069134096001E-5</v>
      </c>
      <c r="J6160" s="178" t="s">
        <v>625</v>
      </c>
    </row>
    <row r="6161" spans="1:10" x14ac:dyDescent="0.45">
      <c r="A6161" s="178" t="s">
        <v>567</v>
      </c>
      <c r="B6161" s="178" t="s">
        <v>568</v>
      </c>
      <c r="C6161" s="178">
        <v>2025</v>
      </c>
      <c r="D6161" s="178" t="s">
        <v>336</v>
      </c>
      <c r="E6161" s="178" t="s">
        <v>337</v>
      </c>
      <c r="F6161" s="178" t="s">
        <v>569</v>
      </c>
      <c r="G6161" s="178">
        <v>97</v>
      </c>
      <c r="H6161" s="178">
        <v>1.6935883322731001E-3</v>
      </c>
      <c r="I6161" s="178">
        <v>1.8968189321458722E-3</v>
      </c>
      <c r="J6161" s="178" t="s">
        <v>625</v>
      </c>
    </row>
    <row r="6162" spans="1:10" x14ac:dyDescent="0.45">
      <c r="A6162" s="178" t="s">
        <v>567</v>
      </c>
      <c r="B6162" s="178" t="s">
        <v>568</v>
      </c>
      <c r="C6162" s="178">
        <v>2025</v>
      </c>
      <c r="D6162" s="178" t="s">
        <v>336</v>
      </c>
      <c r="E6162" s="178" t="s">
        <v>337</v>
      </c>
      <c r="F6162" s="178" t="s">
        <v>573</v>
      </c>
      <c r="G6162" s="178">
        <v>97</v>
      </c>
      <c r="H6162" s="178">
        <v>2.8125089011160002E-4</v>
      </c>
      <c r="I6162" s="178">
        <v>3.1500099692499206E-4</v>
      </c>
      <c r="J6162" s="178" t="s">
        <v>625</v>
      </c>
    </row>
    <row r="6163" spans="1:10" x14ac:dyDescent="0.45">
      <c r="A6163" s="178" t="s">
        <v>567</v>
      </c>
      <c r="B6163" s="178" t="s">
        <v>568</v>
      </c>
      <c r="C6163" s="178">
        <v>2025</v>
      </c>
      <c r="D6163" s="178" t="s">
        <v>336</v>
      </c>
      <c r="E6163" s="178" t="s">
        <v>337</v>
      </c>
      <c r="F6163" s="178" t="s">
        <v>570</v>
      </c>
      <c r="G6163" s="178">
        <v>97</v>
      </c>
      <c r="H6163" s="178">
        <v>3.0045459425309998E-4</v>
      </c>
      <c r="I6163" s="178">
        <v>3.36509145563472E-4</v>
      </c>
      <c r="J6163" s="178" t="s">
        <v>625</v>
      </c>
    </row>
    <row r="6164" spans="1:10" x14ac:dyDescent="0.45">
      <c r="A6164" s="178" t="s">
        <v>567</v>
      </c>
      <c r="B6164" s="178" t="s">
        <v>568</v>
      </c>
      <c r="C6164" s="178">
        <v>2025</v>
      </c>
      <c r="D6164" s="178" t="s">
        <v>336</v>
      </c>
      <c r="E6164" s="178" t="s">
        <v>337</v>
      </c>
      <c r="F6164" s="178" t="s">
        <v>573</v>
      </c>
      <c r="G6164" s="178">
        <v>98</v>
      </c>
      <c r="H6164" s="178">
        <v>3.0615783180109999E-4</v>
      </c>
      <c r="I6164" s="178">
        <v>3.42896771617232E-4</v>
      </c>
      <c r="J6164" s="178" t="s">
        <v>625</v>
      </c>
    </row>
    <row r="6165" spans="1:10" x14ac:dyDescent="0.45">
      <c r="A6165" s="178" t="s">
        <v>567</v>
      </c>
      <c r="B6165" s="178" t="s">
        <v>568</v>
      </c>
      <c r="C6165" s="178">
        <v>2025</v>
      </c>
      <c r="D6165" s="178" t="s">
        <v>336</v>
      </c>
      <c r="E6165" s="178" t="s">
        <v>337</v>
      </c>
      <c r="F6165" s="178" t="s">
        <v>574</v>
      </c>
      <c r="G6165" s="178">
        <v>98</v>
      </c>
      <c r="H6165" s="178">
        <v>1.487316185376E-4</v>
      </c>
      <c r="I6165" s="178">
        <v>1.6657941276211201E-4</v>
      </c>
      <c r="J6165" s="178" t="s">
        <v>626</v>
      </c>
    </row>
    <row r="6166" spans="1:10" x14ac:dyDescent="0.45">
      <c r="A6166" s="178" t="s">
        <v>567</v>
      </c>
      <c r="B6166" s="178" t="s">
        <v>568</v>
      </c>
      <c r="C6166" s="178">
        <v>2025</v>
      </c>
      <c r="D6166" s="178" t="s">
        <v>336</v>
      </c>
      <c r="E6166" s="178" t="s">
        <v>337</v>
      </c>
      <c r="F6166" s="178" t="s">
        <v>569</v>
      </c>
      <c r="G6166" s="178">
        <v>99</v>
      </c>
      <c r="H6166" s="178">
        <v>7.677155663259E-4</v>
      </c>
      <c r="I6166" s="178">
        <v>8.598414342850081E-4</v>
      </c>
      <c r="J6166" s="178" t="s">
        <v>625</v>
      </c>
    </row>
    <row r="6167" spans="1:10" x14ac:dyDescent="0.45">
      <c r="A6167" s="178" t="s">
        <v>567</v>
      </c>
      <c r="B6167" s="178" t="s">
        <v>568</v>
      </c>
      <c r="C6167" s="178">
        <v>2025</v>
      </c>
      <c r="D6167" s="178" t="s">
        <v>336</v>
      </c>
      <c r="E6167" s="178" t="s">
        <v>337</v>
      </c>
      <c r="F6167" s="178" t="s">
        <v>570</v>
      </c>
      <c r="G6167" s="178">
        <v>99</v>
      </c>
      <c r="H6167" s="178">
        <v>3.1005387427289997E-4</v>
      </c>
      <c r="I6167" s="178">
        <v>3.47260339185648E-4</v>
      </c>
      <c r="J6167" s="178" t="s">
        <v>625</v>
      </c>
    </row>
    <row r="6168" spans="1:10" x14ac:dyDescent="0.45">
      <c r="A6168" s="178" t="s">
        <v>567</v>
      </c>
      <c r="B6168" s="178" t="s">
        <v>568</v>
      </c>
      <c r="C6168" s="178">
        <v>2025</v>
      </c>
      <c r="D6168" s="178" t="s">
        <v>336</v>
      </c>
      <c r="E6168" s="178" t="s">
        <v>337</v>
      </c>
      <c r="F6168" s="178" t="s">
        <v>574</v>
      </c>
      <c r="G6168" s="178">
        <v>100</v>
      </c>
      <c r="H6168" s="178">
        <v>1.4504727732860001E-4</v>
      </c>
      <c r="I6168" s="178">
        <v>1.6245295060803201E-4</v>
      </c>
      <c r="J6168" s="178" t="s">
        <v>626</v>
      </c>
    </row>
    <row r="6169" spans="1:10" x14ac:dyDescent="0.45">
      <c r="A6169" s="178" t="s">
        <v>567</v>
      </c>
      <c r="B6169" s="178" t="s">
        <v>568</v>
      </c>
      <c r="C6169" s="178">
        <v>2025</v>
      </c>
      <c r="D6169" s="178" t="s">
        <v>336</v>
      </c>
      <c r="E6169" s="178" t="s">
        <v>337</v>
      </c>
      <c r="F6169" s="178" t="s">
        <v>569</v>
      </c>
      <c r="G6169" s="178">
        <v>102</v>
      </c>
      <c r="H6169" s="178">
        <v>3.0963104800321001E-3</v>
      </c>
      <c r="I6169" s="178">
        <v>3.4678677376359527E-3</v>
      </c>
      <c r="J6169" s="178" t="s">
        <v>625</v>
      </c>
    </row>
    <row r="6170" spans="1:10" x14ac:dyDescent="0.45">
      <c r="A6170" s="178" t="s">
        <v>567</v>
      </c>
      <c r="B6170" s="178" t="s">
        <v>568</v>
      </c>
      <c r="C6170" s="178">
        <v>2025</v>
      </c>
      <c r="D6170" s="178" t="s">
        <v>336</v>
      </c>
      <c r="E6170" s="178" t="s">
        <v>337</v>
      </c>
      <c r="F6170" s="178" t="s">
        <v>570</v>
      </c>
      <c r="G6170" s="178">
        <v>103</v>
      </c>
      <c r="H6170" s="178">
        <v>9.4629744126E-5</v>
      </c>
      <c r="I6170" s="178">
        <v>1.0598531342112001E-4</v>
      </c>
      <c r="J6170" s="178" t="s">
        <v>625</v>
      </c>
    </row>
    <row r="6171" spans="1:10" x14ac:dyDescent="0.45">
      <c r="A6171" s="178" t="s">
        <v>567</v>
      </c>
      <c r="B6171" s="178" t="s">
        <v>568</v>
      </c>
      <c r="C6171" s="178">
        <v>2025</v>
      </c>
      <c r="D6171" s="178" t="s">
        <v>336</v>
      </c>
      <c r="E6171" s="178" t="s">
        <v>337</v>
      </c>
      <c r="F6171" s="178" t="s">
        <v>570</v>
      </c>
      <c r="G6171" s="178">
        <v>104</v>
      </c>
      <c r="H6171" s="178">
        <v>1.016019232338E-4</v>
      </c>
      <c r="I6171" s="178">
        <v>1.1379415402185601E-4</v>
      </c>
      <c r="J6171" s="178" t="s">
        <v>625</v>
      </c>
    </row>
    <row r="6172" spans="1:10" x14ac:dyDescent="0.45">
      <c r="A6172" s="178" t="s">
        <v>567</v>
      </c>
      <c r="B6172" s="178" t="s">
        <v>568</v>
      </c>
      <c r="C6172" s="178">
        <v>2025</v>
      </c>
      <c r="D6172" s="178" t="s">
        <v>336</v>
      </c>
      <c r="E6172" s="178" t="s">
        <v>337</v>
      </c>
      <c r="F6172" s="178" t="s">
        <v>572</v>
      </c>
      <c r="G6172" s="178">
        <v>104</v>
      </c>
      <c r="H6172" s="178">
        <v>2.0182813386799999E-5</v>
      </c>
      <c r="I6172" s="178">
        <v>2.2604750993216001E-5</v>
      </c>
      <c r="J6172" s="178" t="s">
        <v>625</v>
      </c>
    </row>
    <row r="6173" spans="1:10" x14ac:dyDescent="0.45">
      <c r="A6173" s="178" t="s">
        <v>567</v>
      </c>
      <c r="B6173" s="178" t="s">
        <v>568</v>
      </c>
      <c r="C6173" s="178">
        <v>2025</v>
      </c>
      <c r="D6173" s="178" t="s">
        <v>336</v>
      </c>
      <c r="E6173" s="178" t="s">
        <v>337</v>
      </c>
      <c r="F6173" s="178" t="s">
        <v>569</v>
      </c>
      <c r="G6173" s="178">
        <v>104</v>
      </c>
      <c r="H6173" s="178">
        <v>7.325843907893E-4</v>
      </c>
      <c r="I6173" s="178">
        <v>8.2049451768401605E-4</v>
      </c>
      <c r="J6173" s="178" t="s">
        <v>625</v>
      </c>
    </row>
    <row r="6174" spans="1:10" x14ac:dyDescent="0.45">
      <c r="A6174" s="178" t="s">
        <v>567</v>
      </c>
      <c r="B6174" s="178" t="s">
        <v>568</v>
      </c>
      <c r="C6174" s="178">
        <v>2025</v>
      </c>
      <c r="D6174" s="178" t="s">
        <v>336</v>
      </c>
      <c r="E6174" s="178" t="s">
        <v>337</v>
      </c>
      <c r="F6174" s="178" t="s">
        <v>570</v>
      </c>
      <c r="G6174" s="178">
        <v>106</v>
      </c>
      <c r="H6174" s="178">
        <v>9.2146103270399998E-5</v>
      </c>
      <c r="I6174" s="178">
        <v>1.0320363566284801E-4</v>
      </c>
      <c r="J6174" s="178" t="s">
        <v>625</v>
      </c>
    </row>
    <row r="6175" spans="1:10" x14ac:dyDescent="0.45">
      <c r="A6175" s="178" t="s">
        <v>567</v>
      </c>
      <c r="B6175" s="178" t="s">
        <v>568</v>
      </c>
      <c r="C6175" s="178">
        <v>2025</v>
      </c>
      <c r="D6175" s="178" t="s">
        <v>336</v>
      </c>
      <c r="E6175" s="178" t="s">
        <v>337</v>
      </c>
      <c r="F6175" s="178" t="s">
        <v>573</v>
      </c>
      <c r="G6175" s="178">
        <v>107</v>
      </c>
      <c r="H6175" s="178">
        <v>2.8100534109400002E-4</v>
      </c>
      <c r="I6175" s="178">
        <v>3.1472598202528007E-4</v>
      </c>
      <c r="J6175" s="178" t="s">
        <v>625</v>
      </c>
    </row>
    <row r="6176" spans="1:10" x14ac:dyDescent="0.45">
      <c r="A6176" s="178" t="s">
        <v>567</v>
      </c>
      <c r="B6176" s="178" t="s">
        <v>568</v>
      </c>
      <c r="C6176" s="178">
        <v>2025</v>
      </c>
      <c r="D6176" s="178" t="s">
        <v>336</v>
      </c>
      <c r="E6176" s="178" t="s">
        <v>337</v>
      </c>
      <c r="F6176" s="178" t="s">
        <v>569</v>
      </c>
      <c r="G6176" s="178">
        <v>108</v>
      </c>
      <c r="H6176" s="178">
        <v>7.1012624539429998E-4</v>
      </c>
      <c r="I6176" s="178">
        <v>7.9534139484161608E-4</v>
      </c>
      <c r="J6176" s="178" t="s">
        <v>625</v>
      </c>
    </row>
    <row r="6177" spans="1:10" x14ac:dyDescent="0.45">
      <c r="A6177" s="178" t="s">
        <v>567</v>
      </c>
      <c r="B6177" s="178" t="s">
        <v>568</v>
      </c>
      <c r="C6177" s="178">
        <v>2025</v>
      </c>
      <c r="D6177" s="178" t="s">
        <v>336</v>
      </c>
      <c r="E6177" s="178" t="s">
        <v>337</v>
      </c>
      <c r="F6177" s="178" t="s">
        <v>571</v>
      </c>
      <c r="G6177" s="178">
        <v>108</v>
      </c>
      <c r="H6177" s="178">
        <v>2.4917288101300001E-5</v>
      </c>
      <c r="I6177" s="178">
        <v>2.7907362673456004E-5</v>
      </c>
      <c r="J6177" s="178" t="s">
        <v>625</v>
      </c>
    </row>
    <row r="6178" spans="1:10" x14ac:dyDescent="0.45">
      <c r="A6178" s="178" t="s">
        <v>567</v>
      </c>
      <c r="B6178" s="178" t="s">
        <v>568</v>
      </c>
      <c r="C6178" s="178">
        <v>2025</v>
      </c>
      <c r="D6178" s="178" t="s">
        <v>336</v>
      </c>
      <c r="E6178" s="178" t="s">
        <v>337</v>
      </c>
      <c r="F6178" s="178" t="s">
        <v>570</v>
      </c>
      <c r="G6178" s="178">
        <v>108</v>
      </c>
      <c r="H6178" s="178">
        <v>8.9106564701100005E-5</v>
      </c>
      <c r="I6178" s="178">
        <v>9.979935246523202E-5</v>
      </c>
      <c r="J6178" s="178" t="s">
        <v>625</v>
      </c>
    </row>
    <row r="6179" spans="1:10" x14ac:dyDescent="0.45">
      <c r="A6179" s="178" t="s">
        <v>567</v>
      </c>
      <c r="B6179" s="178" t="s">
        <v>568</v>
      </c>
      <c r="C6179" s="178">
        <v>2025</v>
      </c>
      <c r="D6179" s="178" t="s">
        <v>336</v>
      </c>
      <c r="E6179" s="178" t="s">
        <v>337</v>
      </c>
      <c r="F6179" s="178" t="s">
        <v>571</v>
      </c>
      <c r="G6179" s="178">
        <v>109</v>
      </c>
      <c r="H6179" s="178">
        <v>2.4722521629899998E-5</v>
      </c>
      <c r="I6179" s="178">
        <v>2.7689224225488002E-5</v>
      </c>
      <c r="J6179" s="178" t="s">
        <v>625</v>
      </c>
    </row>
    <row r="6180" spans="1:10" x14ac:dyDescent="0.45">
      <c r="A6180" s="178" t="s">
        <v>567</v>
      </c>
      <c r="B6180" s="178" t="s">
        <v>568</v>
      </c>
      <c r="C6180" s="178">
        <v>2025</v>
      </c>
      <c r="D6180" s="178" t="s">
        <v>336</v>
      </c>
      <c r="E6180" s="178" t="s">
        <v>337</v>
      </c>
      <c r="F6180" s="178" t="s">
        <v>569</v>
      </c>
      <c r="G6180" s="178">
        <v>109</v>
      </c>
      <c r="H6180" s="178">
        <v>6.9723173510280001E-4</v>
      </c>
      <c r="I6180" s="178">
        <v>7.8089954331513609E-4</v>
      </c>
      <c r="J6180" s="178" t="s">
        <v>625</v>
      </c>
    </row>
    <row r="6181" spans="1:10" x14ac:dyDescent="0.45">
      <c r="A6181" s="178" t="s">
        <v>567</v>
      </c>
      <c r="B6181" s="178" t="s">
        <v>568</v>
      </c>
      <c r="C6181" s="178">
        <v>2025</v>
      </c>
      <c r="D6181" s="178" t="s">
        <v>336</v>
      </c>
      <c r="E6181" s="178" t="s">
        <v>337</v>
      </c>
      <c r="F6181" s="178" t="s">
        <v>572</v>
      </c>
      <c r="G6181" s="178">
        <v>109</v>
      </c>
      <c r="H6181" s="1">
        <v>9.5103850981100003E-6</v>
      </c>
      <c r="I6181" s="178">
        <v>1.0651631309883202E-5</v>
      </c>
      <c r="J6181" s="178" t="s">
        <v>625</v>
      </c>
    </row>
    <row r="6182" spans="1:10" x14ac:dyDescent="0.45">
      <c r="A6182" s="178" t="s">
        <v>567</v>
      </c>
      <c r="B6182" s="178" t="s">
        <v>568</v>
      </c>
      <c r="C6182" s="178">
        <v>2025</v>
      </c>
      <c r="D6182" s="178" t="s">
        <v>336</v>
      </c>
      <c r="E6182" s="178" t="s">
        <v>337</v>
      </c>
      <c r="F6182" s="178" t="s">
        <v>570</v>
      </c>
      <c r="G6182" s="178">
        <v>110</v>
      </c>
      <c r="H6182" s="178">
        <v>1.7750775441530001E-4</v>
      </c>
      <c r="I6182" s="178">
        <v>1.9880868494513603E-4</v>
      </c>
      <c r="J6182" s="178" t="s">
        <v>625</v>
      </c>
    </row>
    <row r="6183" spans="1:10" x14ac:dyDescent="0.45">
      <c r="A6183" s="178" t="s">
        <v>567</v>
      </c>
      <c r="B6183" s="178" t="s">
        <v>568</v>
      </c>
      <c r="C6183" s="178">
        <v>2025</v>
      </c>
      <c r="D6183" s="178" t="s">
        <v>336</v>
      </c>
      <c r="E6183" s="178" t="s">
        <v>337</v>
      </c>
      <c r="F6183" s="178" t="s">
        <v>569</v>
      </c>
      <c r="G6183" s="178">
        <v>110</v>
      </c>
      <c r="H6183" s="178">
        <v>7.4626691639419998E-4</v>
      </c>
      <c r="I6183" s="178">
        <v>8.3581894636150403E-4</v>
      </c>
      <c r="J6183" s="178" t="s">
        <v>625</v>
      </c>
    </row>
    <row r="6184" spans="1:10" x14ac:dyDescent="0.45">
      <c r="A6184" s="178" t="s">
        <v>567</v>
      </c>
      <c r="B6184" s="178" t="s">
        <v>568</v>
      </c>
      <c r="C6184" s="178">
        <v>2025</v>
      </c>
      <c r="D6184" s="178" t="s">
        <v>336</v>
      </c>
      <c r="E6184" s="178" t="s">
        <v>337</v>
      </c>
      <c r="F6184" s="178" t="s">
        <v>569</v>
      </c>
      <c r="G6184" s="178">
        <v>111</v>
      </c>
      <c r="H6184" s="178">
        <v>6.85710052494E-4</v>
      </c>
      <c r="I6184" s="178">
        <v>7.6799525879328004E-4</v>
      </c>
      <c r="J6184" s="178" t="s">
        <v>625</v>
      </c>
    </row>
    <row r="6185" spans="1:10" x14ac:dyDescent="0.45">
      <c r="A6185" s="178" t="s">
        <v>567</v>
      </c>
      <c r="B6185" s="178" t="s">
        <v>568</v>
      </c>
      <c r="C6185" s="178">
        <v>2025</v>
      </c>
      <c r="D6185" s="178" t="s">
        <v>336</v>
      </c>
      <c r="E6185" s="178" t="s">
        <v>337</v>
      </c>
      <c r="F6185" s="178" t="s">
        <v>573</v>
      </c>
      <c r="G6185" s="178">
        <v>111</v>
      </c>
      <c r="H6185" s="178">
        <v>2.6650208747010001E-4</v>
      </c>
      <c r="I6185" s="178">
        <v>2.9848233796651207E-4</v>
      </c>
      <c r="J6185" s="178" t="s">
        <v>625</v>
      </c>
    </row>
    <row r="6186" spans="1:10" x14ac:dyDescent="0.45">
      <c r="A6186" s="178" t="s">
        <v>567</v>
      </c>
      <c r="B6186" s="178" t="s">
        <v>568</v>
      </c>
      <c r="C6186" s="178">
        <v>2025</v>
      </c>
      <c r="D6186" s="178" t="s">
        <v>336</v>
      </c>
      <c r="E6186" s="178" t="s">
        <v>337</v>
      </c>
      <c r="F6186" s="178" t="s">
        <v>572</v>
      </c>
      <c r="G6186" s="178">
        <v>111</v>
      </c>
      <c r="H6186" s="1">
        <v>9.2747959570300004E-6</v>
      </c>
      <c r="I6186" s="178">
        <v>1.0387771471873601E-5</v>
      </c>
      <c r="J6186" s="178" t="s">
        <v>625</v>
      </c>
    </row>
    <row r="6187" spans="1:10" x14ac:dyDescent="0.45">
      <c r="A6187" s="178" t="s">
        <v>567</v>
      </c>
      <c r="B6187" s="178" t="s">
        <v>568</v>
      </c>
      <c r="C6187" s="178">
        <v>2025</v>
      </c>
      <c r="D6187" s="178" t="s">
        <v>336</v>
      </c>
      <c r="E6187" s="178" t="s">
        <v>337</v>
      </c>
      <c r="F6187" s="178" t="s">
        <v>570</v>
      </c>
      <c r="G6187" s="178">
        <v>112</v>
      </c>
      <c r="H6187" s="178">
        <v>1.006858656183E-4</v>
      </c>
      <c r="I6187" s="178">
        <v>1.1276816949249601E-4</v>
      </c>
      <c r="J6187" s="178" t="s">
        <v>625</v>
      </c>
    </row>
    <row r="6188" spans="1:10" x14ac:dyDescent="0.45">
      <c r="A6188" s="178" t="s">
        <v>567</v>
      </c>
      <c r="B6188" s="178" t="s">
        <v>568</v>
      </c>
      <c r="C6188" s="178">
        <v>2025</v>
      </c>
      <c r="D6188" s="178" t="s">
        <v>336</v>
      </c>
      <c r="E6188" s="178" t="s">
        <v>337</v>
      </c>
      <c r="F6188" s="178" t="s">
        <v>569</v>
      </c>
      <c r="G6188" s="178">
        <v>112</v>
      </c>
      <c r="H6188" s="178">
        <v>6.851113867015E-4</v>
      </c>
      <c r="I6188" s="178">
        <v>7.6732475310568003E-4</v>
      </c>
      <c r="J6188" s="178" t="s">
        <v>625</v>
      </c>
    </row>
    <row r="6189" spans="1:10" x14ac:dyDescent="0.45">
      <c r="A6189" s="178" t="s">
        <v>567</v>
      </c>
      <c r="B6189" s="178" t="s">
        <v>568</v>
      </c>
      <c r="C6189" s="178">
        <v>2025</v>
      </c>
      <c r="D6189" s="178" t="s">
        <v>336</v>
      </c>
      <c r="E6189" s="178" t="s">
        <v>337</v>
      </c>
      <c r="F6189" s="178" t="s">
        <v>571</v>
      </c>
      <c r="G6189" s="178">
        <v>113</v>
      </c>
      <c r="H6189" s="178">
        <v>7.3751063610000004E-5</v>
      </c>
      <c r="I6189" s="178">
        <v>8.2601191243200018E-5</v>
      </c>
      <c r="J6189" s="178" t="s">
        <v>625</v>
      </c>
    </row>
    <row r="6190" spans="1:10" x14ac:dyDescent="0.45">
      <c r="A6190" s="178" t="s">
        <v>567</v>
      </c>
      <c r="B6190" s="178" t="s">
        <v>568</v>
      </c>
      <c r="C6190" s="178">
        <v>2025</v>
      </c>
      <c r="D6190" s="178" t="s">
        <v>336</v>
      </c>
      <c r="E6190" s="178" t="s">
        <v>337</v>
      </c>
      <c r="F6190" s="178" t="s">
        <v>570</v>
      </c>
      <c r="G6190" s="178">
        <v>113</v>
      </c>
      <c r="H6190" s="178">
        <v>8.5736377513999994E-5</v>
      </c>
      <c r="I6190" s="178">
        <v>9.6024742815680006E-5</v>
      </c>
      <c r="J6190" s="178" t="s">
        <v>625</v>
      </c>
    </row>
    <row r="6191" spans="1:10" x14ac:dyDescent="0.45">
      <c r="A6191" s="178" t="s">
        <v>567</v>
      </c>
      <c r="B6191" s="178" t="s">
        <v>568</v>
      </c>
      <c r="C6191" s="178">
        <v>2025</v>
      </c>
      <c r="D6191" s="178" t="s">
        <v>336</v>
      </c>
      <c r="E6191" s="178" t="s">
        <v>337</v>
      </c>
      <c r="F6191" s="178" t="s">
        <v>573</v>
      </c>
      <c r="G6191" s="178">
        <v>113</v>
      </c>
      <c r="H6191" s="178">
        <v>2.6021825033239999E-4</v>
      </c>
      <c r="I6191" s="178">
        <v>2.9144444037228803E-4</v>
      </c>
      <c r="J6191" s="178" t="s">
        <v>625</v>
      </c>
    </row>
    <row r="6192" spans="1:10" x14ac:dyDescent="0.45">
      <c r="A6192" s="178" t="s">
        <v>567</v>
      </c>
      <c r="B6192" s="178" t="s">
        <v>568</v>
      </c>
      <c r="C6192" s="178">
        <v>2025</v>
      </c>
      <c r="D6192" s="178" t="s">
        <v>336</v>
      </c>
      <c r="E6192" s="178" t="s">
        <v>337</v>
      </c>
      <c r="F6192" s="178" t="s">
        <v>571</v>
      </c>
      <c r="G6192" s="178">
        <v>114</v>
      </c>
      <c r="H6192" s="178">
        <v>2.3863760361599999E-5</v>
      </c>
      <c r="I6192" s="178">
        <v>2.6727411604992003E-5</v>
      </c>
      <c r="J6192" s="178" t="s">
        <v>625</v>
      </c>
    </row>
    <row r="6193" spans="1:10" x14ac:dyDescent="0.45">
      <c r="A6193" s="178" t="s">
        <v>567</v>
      </c>
      <c r="B6193" s="178" t="s">
        <v>568</v>
      </c>
      <c r="C6193" s="178">
        <v>2025</v>
      </c>
      <c r="D6193" s="178" t="s">
        <v>336</v>
      </c>
      <c r="E6193" s="178" t="s">
        <v>337</v>
      </c>
      <c r="F6193" s="178" t="s">
        <v>569</v>
      </c>
      <c r="G6193" s="178">
        <v>114</v>
      </c>
      <c r="H6193" s="178">
        <v>6.6727015655489998E-4</v>
      </c>
      <c r="I6193" s="178">
        <v>7.4734257534148801E-4</v>
      </c>
      <c r="J6193" s="178" t="s">
        <v>625</v>
      </c>
    </row>
    <row r="6194" spans="1:10" x14ac:dyDescent="0.45">
      <c r="A6194" s="178" t="s">
        <v>567</v>
      </c>
      <c r="B6194" s="178" t="s">
        <v>568</v>
      </c>
      <c r="C6194" s="178">
        <v>2025</v>
      </c>
      <c r="D6194" s="178" t="s">
        <v>336</v>
      </c>
      <c r="E6194" s="178" t="s">
        <v>337</v>
      </c>
      <c r="F6194" s="178" t="s">
        <v>570</v>
      </c>
      <c r="G6194" s="178">
        <v>114</v>
      </c>
      <c r="H6194" s="178">
        <v>1.7081935220629999E-4</v>
      </c>
      <c r="I6194" s="178">
        <v>1.91317674471056E-4</v>
      </c>
      <c r="J6194" s="178" t="s">
        <v>625</v>
      </c>
    </row>
    <row r="6195" spans="1:10" x14ac:dyDescent="0.45">
      <c r="A6195" s="178" t="s">
        <v>567</v>
      </c>
      <c r="B6195" s="178" t="s">
        <v>568</v>
      </c>
      <c r="C6195" s="178">
        <v>2025</v>
      </c>
      <c r="D6195" s="178" t="s">
        <v>336</v>
      </c>
      <c r="E6195" s="178" t="s">
        <v>337</v>
      </c>
      <c r="F6195" s="178" t="s">
        <v>571</v>
      </c>
      <c r="G6195" s="178">
        <v>116</v>
      </c>
      <c r="H6195" s="178">
        <v>2.3190999854700001E-5</v>
      </c>
      <c r="I6195" s="178">
        <v>2.5973919837264002E-5</v>
      </c>
      <c r="J6195" s="178" t="s">
        <v>625</v>
      </c>
    </row>
    <row r="6196" spans="1:10" x14ac:dyDescent="0.45">
      <c r="A6196" s="178" t="s">
        <v>567</v>
      </c>
      <c r="B6196" s="178" t="s">
        <v>568</v>
      </c>
      <c r="C6196" s="178">
        <v>2025</v>
      </c>
      <c r="D6196" s="178" t="s">
        <v>336</v>
      </c>
      <c r="E6196" s="178" t="s">
        <v>337</v>
      </c>
      <c r="F6196" s="178" t="s">
        <v>569</v>
      </c>
      <c r="G6196" s="178">
        <v>118</v>
      </c>
      <c r="H6196" s="178">
        <v>1.3843814958818001E-3</v>
      </c>
      <c r="I6196" s="178">
        <v>1.5505072753876162E-3</v>
      </c>
      <c r="J6196" s="178" t="s">
        <v>625</v>
      </c>
    </row>
    <row r="6197" spans="1:10" x14ac:dyDescent="0.45">
      <c r="A6197" s="178" t="s">
        <v>567</v>
      </c>
      <c r="B6197" s="178" t="s">
        <v>568</v>
      </c>
      <c r="C6197" s="178">
        <v>2025</v>
      </c>
      <c r="D6197" s="178" t="s">
        <v>336</v>
      </c>
      <c r="E6197" s="178" t="s">
        <v>337</v>
      </c>
      <c r="F6197" s="178" t="s">
        <v>571</v>
      </c>
      <c r="G6197" s="178">
        <v>119</v>
      </c>
      <c r="H6197" s="178">
        <v>2.2794221877100001E-5</v>
      </c>
      <c r="I6197" s="178">
        <v>2.5529528502352005E-5</v>
      </c>
      <c r="J6197" s="178" t="s">
        <v>625</v>
      </c>
    </row>
    <row r="6198" spans="1:10" x14ac:dyDescent="0.45">
      <c r="A6198" s="178" t="s">
        <v>567</v>
      </c>
      <c r="B6198" s="178" t="s">
        <v>568</v>
      </c>
      <c r="C6198" s="178">
        <v>2025</v>
      </c>
      <c r="D6198" s="178" t="s">
        <v>336</v>
      </c>
      <c r="E6198" s="178" t="s">
        <v>337</v>
      </c>
      <c r="F6198" s="178" t="s">
        <v>569</v>
      </c>
      <c r="G6198" s="178">
        <v>119</v>
      </c>
      <c r="H6198" s="178">
        <v>6.4011442009359999E-4</v>
      </c>
      <c r="I6198" s="178">
        <v>7.1692815050483204E-4</v>
      </c>
      <c r="J6198" s="178" t="s">
        <v>625</v>
      </c>
    </row>
    <row r="6199" spans="1:10" x14ac:dyDescent="0.45">
      <c r="A6199" s="178" t="s">
        <v>567</v>
      </c>
      <c r="B6199" s="178" t="s">
        <v>568</v>
      </c>
      <c r="C6199" s="178">
        <v>2025</v>
      </c>
      <c r="D6199" s="178" t="s">
        <v>336</v>
      </c>
      <c r="E6199" s="178" t="s">
        <v>337</v>
      </c>
      <c r="F6199" s="178" t="s">
        <v>570</v>
      </c>
      <c r="G6199" s="178">
        <v>120</v>
      </c>
      <c r="H6199" s="178">
        <v>8.0699210229799993E-5</v>
      </c>
      <c r="I6199" s="178">
        <v>9.0383115457376006E-5</v>
      </c>
      <c r="J6199" s="178" t="s">
        <v>625</v>
      </c>
    </row>
    <row r="6200" spans="1:10" x14ac:dyDescent="0.45">
      <c r="A6200" s="178" t="s">
        <v>567</v>
      </c>
      <c r="B6200" s="178" t="s">
        <v>568</v>
      </c>
      <c r="C6200" s="178">
        <v>2025</v>
      </c>
      <c r="D6200" s="178" t="s">
        <v>336</v>
      </c>
      <c r="E6200" s="178" t="s">
        <v>337</v>
      </c>
      <c r="F6200" s="178" t="s">
        <v>569</v>
      </c>
      <c r="G6200" s="178">
        <v>120</v>
      </c>
      <c r="H6200" s="178">
        <v>6.3443096587429998E-4</v>
      </c>
      <c r="I6200" s="178">
        <v>7.1056268177921607E-4</v>
      </c>
      <c r="J6200" s="178" t="s">
        <v>625</v>
      </c>
    </row>
    <row r="6201" spans="1:10" x14ac:dyDescent="0.45">
      <c r="A6201" s="178" t="s">
        <v>567</v>
      </c>
      <c r="B6201" s="178" t="s">
        <v>568</v>
      </c>
      <c r="C6201" s="178">
        <v>2025</v>
      </c>
      <c r="D6201" s="178" t="s">
        <v>336</v>
      </c>
      <c r="E6201" s="178" t="s">
        <v>337</v>
      </c>
      <c r="F6201" s="178" t="s">
        <v>570</v>
      </c>
      <c r="G6201" s="178">
        <v>121</v>
      </c>
      <c r="H6201" s="178">
        <v>8.0809288192499994E-5</v>
      </c>
      <c r="I6201" s="178">
        <v>9.0506402775599999E-5</v>
      </c>
      <c r="J6201" s="178" t="s">
        <v>625</v>
      </c>
    </row>
    <row r="6202" spans="1:10" x14ac:dyDescent="0.45">
      <c r="A6202" s="178" t="s">
        <v>567</v>
      </c>
      <c r="B6202" s="178" t="s">
        <v>568</v>
      </c>
      <c r="C6202" s="178">
        <v>2025</v>
      </c>
      <c r="D6202" s="178" t="s">
        <v>336</v>
      </c>
      <c r="E6202" s="178" t="s">
        <v>337</v>
      </c>
      <c r="F6202" s="178" t="s">
        <v>569</v>
      </c>
      <c r="G6202" s="178">
        <v>121</v>
      </c>
      <c r="H6202" s="178">
        <v>7.1764789754520002E-4</v>
      </c>
      <c r="I6202" s="178">
        <v>8.037656452506241E-4</v>
      </c>
      <c r="J6202" s="178" t="s">
        <v>625</v>
      </c>
    </row>
    <row r="6203" spans="1:10" x14ac:dyDescent="0.45">
      <c r="A6203" s="178" t="s">
        <v>567</v>
      </c>
      <c r="B6203" s="178" t="s">
        <v>568</v>
      </c>
      <c r="C6203" s="178">
        <v>2025</v>
      </c>
      <c r="D6203" s="178" t="s">
        <v>336</v>
      </c>
      <c r="E6203" s="178" t="s">
        <v>337</v>
      </c>
      <c r="F6203" s="178" t="s">
        <v>569</v>
      </c>
      <c r="G6203" s="178">
        <v>123</v>
      </c>
      <c r="H6203" s="178">
        <v>6.2149215955290004E-4</v>
      </c>
      <c r="I6203" s="178">
        <v>6.9607121869924809E-4</v>
      </c>
      <c r="J6203" s="178" t="s">
        <v>625</v>
      </c>
    </row>
    <row r="6204" spans="1:10" x14ac:dyDescent="0.45">
      <c r="A6204" s="178" t="s">
        <v>567</v>
      </c>
      <c r="B6204" s="178" t="s">
        <v>568</v>
      </c>
      <c r="C6204" s="178">
        <v>2025</v>
      </c>
      <c r="D6204" s="178" t="s">
        <v>336</v>
      </c>
      <c r="E6204" s="178" t="s">
        <v>337</v>
      </c>
      <c r="F6204" s="178" t="s">
        <v>571</v>
      </c>
      <c r="G6204" s="178">
        <v>124</v>
      </c>
      <c r="H6204" s="178">
        <v>2.18017994484E-5</v>
      </c>
      <c r="I6204" s="178">
        <v>2.4418015382208002E-5</v>
      </c>
      <c r="J6204" s="178" t="s">
        <v>625</v>
      </c>
    </row>
    <row r="6205" spans="1:10" x14ac:dyDescent="0.45">
      <c r="A6205" s="178" t="s">
        <v>567</v>
      </c>
      <c r="B6205" s="178" t="s">
        <v>568</v>
      </c>
      <c r="C6205" s="178">
        <v>2025</v>
      </c>
      <c r="D6205" s="178" t="s">
        <v>336</v>
      </c>
      <c r="E6205" s="178" t="s">
        <v>337</v>
      </c>
      <c r="F6205" s="178" t="s">
        <v>570</v>
      </c>
      <c r="G6205" s="178">
        <v>124</v>
      </c>
      <c r="H6205" s="178">
        <v>7.8330544056400006E-5</v>
      </c>
      <c r="I6205" s="178">
        <v>8.773020934316802E-5</v>
      </c>
      <c r="J6205" s="178" t="s">
        <v>625</v>
      </c>
    </row>
    <row r="6206" spans="1:10" x14ac:dyDescent="0.45">
      <c r="A6206" s="178" t="s">
        <v>567</v>
      </c>
      <c r="B6206" s="178" t="s">
        <v>568</v>
      </c>
      <c r="C6206" s="178">
        <v>2025</v>
      </c>
      <c r="D6206" s="178" t="s">
        <v>336</v>
      </c>
      <c r="E6206" s="178" t="s">
        <v>337</v>
      </c>
      <c r="F6206" s="178" t="s">
        <v>569</v>
      </c>
      <c r="G6206" s="178">
        <v>125</v>
      </c>
      <c r="H6206" s="178">
        <v>6.1064813053239998E-4</v>
      </c>
      <c r="I6206" s="178">
        <v>6.8392590619628809E-4</v>
      </c>
      <c r="J6206" s="178" t="s">
        <v>625</v>
      </c>
    </row>
    <row r="6207" spans="1:10" x14ac:dyDescent="0.45">
      <c r="A6207" s="178" t="s">
        <v>567</v>
      </c>
      <c r="B6207" s="178" t="s">
        <v>568</v>
      </c>
      <c r="C6207" s="178">
        <v>2025</v>
      </c>
      <c r="D6207" s="178" t="s">
        <v>336</v>
      </c>
      <c r="E6207" s="178" t="s">
        <v>337</v>
      </c>
      <c r="F6207" s="178" t="s">
        <v>570</v>
      </c>
      <c r="G6207" s="178">
        <v>126</v>
      </c>
      <c r="H6207" s="178">
        <v>7.7828590292499994E-5</v>
      </c>
      <c r="I6207" s="178">
        <v>8.7168021127599998E-5</v>
      </c>
      <c r="J6207" s="178" t="s">
        <v>625</v>
      </c>
    </row>
    <row r="6208" spans="1:10" x14ac:dyDescent="0.45">
      <c r="A6208" s="178" t="s">
        <v>567</v>
      </c>
      <c r="B6208" s="178" t="s">
        <v>568</v>
      </c>
      <c r="C6208" s="178">
        <v>2025</v>
      </c>
      <c r="D6208" s="178" t="s">
        <v>336</v>
      </c>
      <c r="E6208" s="178" t="s">
        <v>337</v>
      </c>
      <c r="F6208" s="178" t="s">
        <v>573</v>
      </c>
      <c r="G6208" s="178">
        <v>128</v>
      </c>
      <c r="H6208" s="178">
        <v>3.7535588489849998E-4</v>
      </c>
      <c r="I6208" s="178">
        <v>4.2039859108632002E-4</v>
      </c>
      <c r="J6208" s="178" t="s">
        <v>625</v>
      </c>
    </row>
    <row r="6209" spans="1:10" x14ac:dyDescent="0.45">
      <c r="A6209" s="178" t="s">
        <v>567</v>
      </c>
      <c r="B6209" s="178" t="s">
        <v>568</v>
      </c>
      <c r="C6209" s="178">
        <v>2025</v>
      </c>
      <c r="D6209" s="178" t="s">
        <v>336</v>
      </c>
      <c r="E6209" s="178" t="s">
        <v>337</v>
      </c>
      <c r="F6209" s="178" t="s">
        <v>569</v>
      </c>
      <c r="G6209" s="178">
        <v>129</v>
      </c>
      <c r="H6209" s="178">
        <v>5.917264497839E-4</v>
      </c>
      <c r="I6209" s="178">
        <v>6.6273362375796811E-4</v>
      </c>
      <c r="J6209" s="178" t="s">
        <v>625</v>
      </c>
    </row>
    <row r="6210" spans="1:10" x14ac:dyDescent="0.45">
      <c r="A6210" s="178" t="s">
        <v>567</v>
      </c>
      <c r="B6210" s="178" t="s">
        <v>568</v>
      </c>
      <c r="C6210" s="178">
        <v>2025</v>
      </c>
      <c r="D6210" s="178" t="s">
        <v>336</v>
      </c>
      <c r="E6210" s="178" t="s">
        <v>337</v>
      </c>
      <c r="F6210" s="178" t="s">
        <v>573</v>
      </c>
      <c r="G6210" s="178">
        <v>132</v>
      </c>
      <c r="H6210" s="178">
        <v>3.6865309812130002E-4</v>
      </c>
      <c r="I6210" s="178">
        <v>4.1289146989585609E-4</v>
      </c>
      <c r="J6210" s="178" t="s">
        <v>625</v>
      </c>
    </row>
    <row r="6211" spans="1:10" x14ac:dyDescent="0.45">
      <c r="A6211" s="178" t="s">
        <v>567</v>
      </c>
      <c r="B6211" s="178" t="s">
        <v>568</v>
      </c>
      <c r="C6211" s="178">
        <v>2025</v>
      </c>
      <c r="D6211" s="178" t="s">
        <v>336</v>
      </c>
      <c r="E6211" s="178" t="s">
        <v>337</v>
      </c>
      <c r="F6211" s="178" t="s">
        <v>570</v>
      </c>
      <c r="G6211" s="178">
        <v>132</v>
      </c>
      <c r="H6211" s="178">
        <v>7.3593058914399995E-5</v>
      </c>
      <c r="I6211" s="178">
        <v>8.2424225984127999E-5</v>
      </c>
      <c r="J6211" s="178" t="s">
        <v>625</v>
      </c>
    </row>
    <row r="6212" spans="1:10" x14ac:dyDescent="0.45">
      <c r="A6212" s="178" t="s">
        <v>567</v>
      </c>
      <c r="B6212" s="178" t="s">
        <v>568</v>
      </c>
      <c r="C6212" s="178">
        <v>2025</v>
      </c>
      <c r="D6212" s="178" t="s">
        <v>336</v>
      </c>
      <c r="E6212" s="178" t="s">
        <v>337</v>
      </c>
      <c r="F6212" s="178" t="s">
        <v>570</v>
      </c>
      <c r="G6212" s="178">
        <v>133</v>
      </c>
      <c r="H6212" s="178">
        <v>7.4505813245200002E-5</v>
      </c>
      <c r="I6212" s="178">
        <v>8.3446510834624005E-5</v>
      </c>
      <c r="J6212" s="178" t="s">
        <v>625</v>
      </c>
    </row>
    <row r="6213" spans="1:10" x14ac:dyDescent="0.45">
      <c r="A6213" s="178" t="s">
        <v>567</v>
      </c>
      <c r="B6213" s="178" t="s">
        <v>568</v>
      </c>
      <c r="C6213" s="178">
        <v>2025</v>
      </c>
      <c r="D6213" s="178" t="s">
        <v>336</v>
      </c>
      <c r="E6213" s="178" t="s">
        <v>337</v>
      </c>
      <c r="F6213" s="178" t="s">
        <v>571</v>
      </c>
      <c r="G6213" s="178">
        <v>133</v>
      </c>
      <c r="H6213" s="178">
        <v>2.02435730898E-5</v>
      </c>
      <c r="I6213" s="178">
        <v>2.2672801860576001E-5</v>
      </c>
      <c r="J6213" s="178" t="s">
        <v>625</v>
      </c>
    </row>
    <row r="6214" spans="1:10" x14ac:dyDescent="0.45">
      <c r="A6214" s="178" t="s">
        <v>567</v>
      </c>
      <c r="B6214" s="178" t="s">
        <v>568</v>
      </c>
      <c r="C6214" s="178">
        <v>2025</v>
      </c>
      <c r="D6214" s="178" t="s">
        <v>336</v>
      </c>
      <c r="E6214" s="178" t="s">
        <v>337</v>
      </c>
      <c r="F6214" s="178" t="s">
        <v>573</v>
      </c>
      <c r="G6214" s="178">
        <v>133</v>
      </c>
      <c r="H6214" s="178">
        <v>2.5491128326389999E-4</v>
      </c>
      <c r="I6214" s="178">
        <v>2.8550063725556803E-4</v>
      </c>
      <c r="J6214" s="178" t="s">
        <v>625</v>
      </c>
    </row>
    <row r="6215" spans="1:10" x14ac:dyDescent="0.45">
      <c r="A6215" s="178" t="s">
        <v>567</v>
      </c>
      <c r="B6215" s="178" t="s">
        <v>568</v>
      </c>
      <c r="C6215" s="178">
        <v>2025</v>
      </c>
      <c r="D6215" s="178" t="s">
        <v>336</v>
      </c>
      <c r="E6215" s="178" t="s">
        <v>337</v>
      </c>
      <c r="F6215" s="178" t="s">
        <v>569</v>
      </c>
      <c r="G6215" s="178">
        <v>134</v>
      </c>
      <c r="H6215" s="178">
        <v>1.1425712145865E-3</v>
      </c>
      <c r="I6215" s="178">
        <v>1.2796797603368802E-3</v>
      </c>
      <c r="J6215" s="178" t="s">
        <v>625</v>
      </c>
    </row>
    <row r="6216" spans="1:10" x14ac:dyDescent="0.45">
      <c r="A6216" s="178" t="s">
        <v>567</v>
      </c>
      <c r="B6216" s="178" t="s">
        <v>568</v>
      </c>
      <c r="C6216" s="178">
        <v>2025</v>
      </c>
      <c r="D6216" s="178" t="s">
        <v>336</v>
      </c>
      <c r="E6216" s="178" t="s">
        <v>337</v>
      </c>
      <c r="F6216" s="178" t="s">
        <v>570</v>
      </c>
      <c r="G6216" s="178">
        <v>134</v>
      </c>
      <c r="H6216" s="178">
        <v>7.3107563366599996E-5</v>
      </c>
      <c r="I6216" s="178">
        <v>8.1880470970592003E-5</v>
      </c>
      <c r="J6216" s="178" t="s">
        <v>625</v>
      </c>
    </row>
    <row r="6217" spans="1:10" x14ac:dyDescent="0.45">
      <c r="A6217" s="178" t="s">
        <v>567</v>
      </c>
      <c r="B6217" s="178" t="s">
        <v>568</v>
      </c>
      <c r="C6217" s="178">
        <v>2025</v>
      </c>
      <c r="D6217" s="178" t="s">
        <v>336</v>
      </c>
      <c r="E6217" s="178" t="s">
        <v>337</v>
      </c>
      <c r="F6217" s="178" t="s">
        <v>569</v>
      </c>
      <c r="G6217" s="178">
        <v>135</v>
      </c>
      <c r="H6217" s="178">
        <v>1.2847441830672001E-3</v>
      </c>
      <c r="I6217" s="178">
        <v>1.4389134850352641E-3</v>
      </c>
      <c r="J6217" s="178" t="s">
        <v>625</v>
      </c>
    </row>
    <row r="6218" spans="1:10" x14ac:dyDescent="0.45">
      <c r="A6218" s="178" t="s">
        <v>567</v>
      </c>
      <c r="B6218" s="178" t="s">
        <v>568</v>
      </c>
      <c r="C6218" s="178">
        <v>2025</v>
      </c>
      <c r="D6218" s="178" t="s">
        <v>336</v>
      </c>
      <c r="E6218" s="178" t="s">
        <v>337</v>
      </c>
      <c r="F6218" s="178" t="s">
        <v>571</v>
      </c>
      <c r="G6218" s="178">
        <v>135</v>
      </c>
      <c r="H6218" s="178">
        <v>2.00717367989E-5</v>
      </c>
      <c r="I6218" s="178">
        <v>2.2480345214768001E-5</v>
      </c>
      <c r="J6218" s="178" t="s">
        <v>625</v>
      </c>
    </row>
    <row r="6219" spans="1:10" x14ac:dyDescent="0.45">
      <c r="A6219" s="178" t="s">
        <v>567</v>
      </c>
      <c r="B6219" s="178" t="s">
        <v>568</v>
      </c>
      <c r="C6219" s="178">
        <v>2025</v>
      </c>
      <c r="D6219" s="178" t="s">
        <v>336</v>
      </c>
      <c r="E6219" s="178" t="s">
        <v>337</v>
      </c>
      <c r="F6219" s="178" t="s">
        <v>573</v>
      </c>
      <c r="G6219" s="178">
        <v>135</v>
      </c>
      <c r="H6219" s="178">
        <v>3.0608888482670002E-4</v>
      </c>
      <c r="I6219" s="178">
        <v>3.4281955100590406E-4</v>
      </c>
      <c r="J6219" s="178" t="s">
        <v>625</v>
      </c>
    </row>
    <row r="6220" spans="1:10" x14ac:dyDescent="0.45">
      <c r="A6220" s="178" t="s">
        <v>567</v>
      </c>
      <c r="B6220" s="178" t="s">
        <v>568</v>
      </c>
      <c r="C6220" s="178">
        <v>2025</v>
      </c>
      <c r="D6220" s="178" t="s">
        <v>336</v>
      </c>
      <c r="E6220" s="178" t="s">
        <v>337</v>
      </c>
      <c r="F6220" s="178" t="s">
        <v>570</v>
      </c>
      <c r="G6220" s="178">
        <v>135</v>
      </c>
      <c r="H6220" s="178">
        <v>8.3719816757399997E-5</v>
      </c>
      <c r="I6220" s="178">
        <v>9.3766194768288001E-5</v>
      </c>
      <c r="J6220" s="178" t="s">
        <v>625</v>
      </c>
    </row>
    <row r="6221" spans="1:10" x14ac:dyDescent="0.45">
      <c r="A6221" s="178" t="s">
        <v>567</v>
      </c>
      <c r="B6221" s="178" t="s">
        <v>568</v>
      </c>
      <c r="C6221" s="178">
        <v>2025</v>
      </c>
      <c r="D6221" s="178" t="s">
        <v>336</v>
      </c>
      <c r="E6221" s="178" t="s">
        <v>337</v>
      </c>
      <c r="F6221" s="178" t="s">
        <v>570</v>
      </c>
      <c r="G6221" s="178">
        <v>137</v>
      </c>
      <c r="H6221" s="178">
        <v>7.1199268859299997E-5</v>
      </c>
      <c r="I6221" s="178">
        <v>7.9743181122416001E-5</v>
      </c>
      <c r="J6221" s="178" t="s">
        <v>625</v>
      </c>
    </row>
    <row r="6222" spans="1:10" x14ac:dyDescent="0.45">
      <c r="A6222" s="178" t="s">
        <v>567</v>
      </c>
      <c r="B6222" s="178" t="s">
        <v>568</v>
      </c>
      <c r="C6222" s="178">
        <v>2025</v>
      </c>
      <c r="D6222" s="178" t="s">
        <v>336</v>
      </c>
      <c r="E6222" s="178" t="s">
        <v>337</v>
      </c>
      <c r="F6222" s="178" t="s">
        <v>570</v>
      </c>
      <c r="G6222" s="178">
        <v>138</v>
      </c>
      <c r="H6222" s="178">
        <v>7.0719695941099994E-5</v>
      </c>
      <c r="I6222" s="178">
        <v>7.9206059454032003E-5</v>
      </c>
      <c r="J6222" s="178" t="s">
        <v>625</v>
      </c>
    </row>
    <row r="6223" spans="1:10" x14ac:dyDescent="0.45">
      <c r="A6223" s="178" t="s">
        <v>567</v>
      </c>
      <c r="B6223" s="178" t="s">
        <v>568</v>
      </c>
      <c r="C6223" s="178">
        <v>2025</v>
      </c>
      <c r="D6223" s="178" t="s">
        <v>336</v>
      </c>
      <c r="E6223" s="178" t="s">
        <v>337</v>
      </c>
      <c r="F6223" s="178" t="s">
        <v>573</v>
      </c>
      <c r="G6223" s="178">
        <v>138</v>
      </c>
      <c r="H6223" s="178">
        <v>2.5046346127059998E-4</v>
      </c>
      <c r="I6223" s="178">
        <v>2.80519076623072E-4</v>
      </c>
      <c r="J6223" s="178" t="s">
        <v>625</v>
      </c>
    </row>
    <row r="6224" spans="1:10" x14ac:dyDescent="0.45">
      <c r="A6224" s="178" t="s">
        <v>567</v>
      </c>
      <c r="B6224" s="178" t="s">
        <v>568</v>
      </c>
      <c r="C6224" s="178">
        <v>2025</v>
      </c>
      <c r="D6224" s="178" t="s">
        <v>336</v>
      </c>
      <c r="E6224" s="178" t="s">
        <v>337</v>
      </c>
      <c r="F6224" s="178" t="s">
        <v>569</v>
      </c>
      <c r="G6224" s="178">
        <v>138</v>
      </c>
      <c r="H6224" s="178">
        <v>1.1096479720436E-3</v>
      </c>
      <c r="I6224" s="178">
        <v>1.2428057286888322E-3</v>
      </c>
      <c r="J6224" s="178" t="s">
        <v>625</v>
      </c>
    </row>
    <row r="6225" spans="1:10" x14ac:dyDescent="0.45">
      <c r="A6225" s="178" t="s">
        <v>567</v>
      </c>
      <c r="B6225" s="178" t="s">
        <v>568</v>
      </c>
      <c r="C6225" s="178">
        <v>2025</v>
      </c>
      <c r="D6225" s="178" t="s">
        <v>336</v>
      </c>
      <c r="E6225" s="178" t="s">
        <v>337</v>
      </c>
      <c r="F6225" s="178" t="s">
        <v>569</v>
      </c>
      <c r="G6225" s="178">
        <v>139</v>
      </c>
      <c r="H6225" s="178">
        <v>5.4852594621479999E-4</v>
      </c>
      <c r="I6225" s="178">
        <v>6.1434905976057608E-4</v>
      </c>
      <c r="J6225" s="178" t="s">
        <v>625</v>
      </c>
    </row>
    <row r="6226" spans="1:10" x14ac:dyDescent="0.45">
      <c r="A6226" s="178" t="s">
        <v>567</v>
      </c>
      <c r="B6226" s="178" t="s">
        <v>568</v>
      </c>
      <c r="C6226" s="178">
        <v>2025</v>
      </c>
      <c r="D6226" s="178" t="s">
        <v>336</v>
      </c>
      <c r="E6226" s="178" t="s">
        <v>337</v>
      </c>
      <c r="F6226" s="178" t="s">
        <v>573</v>
      </c>
      <c r="G6226" s="178">
        <v>139</v>
      </c>
      <c r="H6226" s="178">
        <v>3.7845727638340001E-4</v>
      </c>
      <c r="I6226" s="178">
        <v>4.2387214954940806E-4</v>
      </c>
      <c r="J6226" s="178" t="s">
        <v>625</v>
      </c>
    </row>
    <row r="6227" spans="1:10" x14ac:dyDescent="0.45">
      <c r="A6227" s="178" t="s">
        <v>567</v>
      </c>
      <c r="B6227" s="178" t="s">
        <v>568</v>
      </c>
      <c r="C6227" s="178">
        <v>2025</v>
      </c>
      <c r="D6227" s="178" t="s">
        <v>336</v>
      </c>
      <c r="E6227" s="178" t="s">
        <v>337</v>
      </c>
      <c r="F6227" s="178" t="s">
        <v>574</v>
      </c>
      <c r="G6227" s="178">
        <v>140</v>
      </c>
      <c r="H6227" s="178">
        <v>1.016657697619E-4</v>
      </c>
      <c r="I6227" s="178">
        <v>1.1386566213332801E-4</v>
      </c>
      <c r="J6227" s="178" t="s">
        <v>626</v>
      </c>
    </row>
    <row r="6228" spans="1:10" x14ac:dyDescent="0.45">
      <c r="A6228" s="178" t="s">
        <v>567</v>
      </c>
      <c r="B6228" s="178" t="s">
        <v>568</v>
      </c>
      <c r="C6228" s="178">
        <v>2025</v>
      </c>
      <c r="D6228" s="178" t="s">
        <v>336</v>
      </c>
      <c r="E6228" s="178" t="s">
        <v>337</v>
      </c>
      <c r="F6228" s="178" t="s">
        <v>570</v>
      </c>
      <c r="G6228" s="178">
        <v>140</v>
      </c>
      <c r="H6228" s="178">
        <v>7.5954834755999999E-5</v>
      </c>
      <c r="I6228" s="178">
        <v>8.5069414926720012E-5</v>
      </c>
      <c r="J6228" s="178" t="s">
        <v>625</v>
      </c>
    </row>
    <row r="6229" spans="1:10" x14ac:dyDescent="0.45">
      <c r="A6229" s="178" t="s">
        <v>567</v>
      </c>
      <c r="B6229" s="178" t="s">
        <v>568</v>
      </c>
      <c r="C6229" s="178">
        <v>2025</v>
      </c>
      <c r="D6229" s="178" t="s">
        <v>336</v>
      </c>
      <c r="E6229" s="178" t="s">
        <v>337</v>
      </c>
      <c r="F6229" s="178" t="s">
        <v>571</v>
      </c>
      <c r="G6229" s="178">
        <v>141</v>
      </c>
      <c r="H6229" s="178">
        <v>1.9232918930399999E-5</v>
      </c>
      <c r="I6229" s="178">
        <v>2.1540869202048001E-5</v>
      </c>
      <c r="J6229" s="178" t="s">
        <v>625</v>
      </c>
    </row>
    <row r="6230" spans="1:10" x14ac:dyDescent="0.45">
      <c r="A6230" s="178" t="s">
        <v>567</v>
      </c>
      <c r="B6230" s="178" t="s">
        <v>568</v>
      </c>
      <c r="C6230" s="178">
        <v>2025</v>
      </c>
      <c r="D6230" s="178" t="s">
        <v>336</v>
      </c>
      <c r="E6230" s="178" t="s">
        <v>337</v>
      </c>
      <c r="F6230" s="178" t="s">
        <v>570</v>
      </c>
      <c r="G6230" s="178">
        <v>142</v>
      </c>
      <c r="H6230" s="178">
        <v>6.9711175456199995E-5</v>
      </c>
      <c r="I6230" s="178">
        <v>7.8076516510944003E-5</v>
      </c>
      <c r="J6230" s="178" t="s">
        <v>625</v>
      </c>
    </row>
    <row r="6231" spans="1:10" x14ac:dyDescent="0.45">
      <c r="A6231" s="178" t="s">
        <v>567</v>
      </c>
      <c r="B6231" s="178" t="s">
        <v>568</v>
      </c>
      <c r="C6231" s="178">
        <v>2025</v>
      </c>
      <c r="D6231" s="178" t="s">
        <v>336</v>
      </c>
      <c r="E6231" s="178" t="s">
        <v>337</v>
      </c>
      <c r="F6231" s="178" t="s">
        <v>573</v>
      </c>
      <c r="G6231" s="178">
        <v>143</v>
      </c>
      <c r="H6231" s="178">
        <v>3.502978070173E-4</v>
      </c>
      <c r="I6231" s="178">
        <v>3.9233354385937602E-4</v>
      </c>
      <c r="J6231" s="178" t="s">
        <v>625</v>
      </c>
    </row>
    <row r="6232" spans="1:10" x14ac:dyDescent="0.45">
      <c r="A6232" s="178" t="s">
        <v>567</v>
      </c>
      <c r="B6232" s="178" t="s">
        <v>568</v>
      </c>
      <c r="C6232" s="178">
        <v>2025</v>
      </c>
      <c r="D6232" s="178" t="s">
        <v>336</v>
      </c>
      <c r="E6232" s="178" t="s">
        <v>337</v>
      </c>
      <c r="F6232" s="178" t="s">
        <v>570</v>
      </c>
      <c r="G6232" s="178">
        <v>143</v>
      </c>
      <c r="H6232" s="178">
        <v>7.4505813245200002E-5</v>
      </c>
      <c r="I6232" s="178">
        <v>8.3446510834624005E-5</v>
      </c>
      <c r="J6232" s="178" t="s">
        <v>625</v>
      </c>
    </row>
    <row r="6233" spans="1:10" x14ac:dyDescent="0.45">
      <c r="A6233" s="178" t="s">
        <v>567</v>
      </c>
      <c r="B6233" s="178" t="s">
        <v>568</v>
      </c>
      <c r="C6233" s="178">
        <v>2025</v>
      </c>
      <c r="D6233" s="178" t="s">
        <v>336</v>
      </c>
      <c r="E6233" s="178" t="s">
        <v>337</v>
      </c>
      <c r="F6233" s="178" t="s">
        <v>570</v>
      </c>
      <c r="G6233" s="178">
        <v>144</v>
      </c>
      <c r="H6233" s="178">
        <v>6.8583591200900007E-5</v>
      </c>
      <c r="I6233" s="178">
        <v>7.6813622145008008E-5</v>
      </c>
      <c r="J6233" s="178" t="s">
        <v>625</v>
      </c>
    </row>
    <row r="6234" spans="1:10" x14ac:dyDescent="0.45">
      <c r="A6234" s="178" t="s">
        <v>567</v>
      </c>
      <c r="B6234" s="178" t="s">
        <v>568</v>
      </c>
      <c r="C6234" s="178">
        <v>2025</v>
      </c>
      <c r="D6234" s="178" t="s">
        <v>336</v>
      </c>
      <c r="E6234" s="178" t="s">
        <v>337</v>
      </c>
      <c r="F6234" s="178" t="s">
        <v>573</v>
      </c>
      <c r="G6234" s="178">
        <v>146</v>
      </c>
      <c r="H6234" s="178">
        <v>2.3413629969579999E-4</v>
      </c>
      <c r="I6234" s="178">
        <v>2.62232655659296E-4</v>
      </c>
      <c r="J6234" s="178" t="s">
        <v>625</v>
      </c>
    </row>
    <row r="6235" spans="1:10" x14ac:dyDescent="0.45">
      <c r="A6235" s="178" t="s">
        <v>567</v>
      </c>
      <c r="B6235" s="178" t="s">
        <v>568</v>
      </c>
      <c r="C6235" s="178">
        <v>2025</v>
      </c>
      <c r="D6235" s="178" t="s">
        <v>336</v>
      </c>
      <c r="E6235" s="178" t="s">
        <v>337</v>
      </c>
      <c r="F6235" s="178" t="s">
        <v>570</v>
      </c>
      <c r="G6235" s="178">
        <v>146</v>
      </c>
      <c r="H6235" s="178">
        <v>7.3090253863499998E-5</v>
      </c>
      <c r="I6235" s="178">
        <v>8.1861084327120002E-5</v>
      </c>
      <c r="J6235" s="178" t="s">
        <v>625</v>
      </c>
    </row>
    <row r="6236" spans="1:10" x14ac:dyDescent="0.45">
      <c r="A6236" s="178" t="s">
        <v>567</v>
      </c>
      <c r="B6236" s="178" t="s">
        <v>568</v>
      </c>
      <c r="C6236" s="178">
        <v>2025</v>
      </c>
      <c r="D6236" s="178" t="s">
        <v>336</v>
      </c>
      <c r="E6236" s="178" t="s">
        <v>337</v>
      </c>
      <c r="F6236" s="178" t="s">
        <v>573</v>
      </c>
      <c r="G6236" s="178">
        <v>147</v>
      </c>
      <c r="H6236" s="178">
        <v>2.427025610814E-4</v>
      </c>
      <c r="I6236" s="178">
        <v>2.7182686841116803E-4</v>
      </c>
      <c r="J6236" s="178" t="s">
        <v>625</v>
      </c>
    </row>
    <row r="6237" spans="1:10" x14ac:dyDescent="0.45">
      <c r="A6237" s="178" t="s">
        <v>567</v>
      </c>
      <c r="B6237" s="178" t="s">
        <v>568</v>
      </c>
      <c r="C6237" s="178">
        <v>2025</v>
      </c>
      <c r="D6237" s="178" t="s">
        <v>336</v>
      </c>
      <c r="E6237" s="178" t="s">
        <v>337</v>
      </c>
      <c r="F6237" s="178" t="s">
        <v>569</v>
      </c>
      <c r="G6237" s="178">
        <v>148</v>
      </c>
      <c r="H6237" s="178">
        <v>5.5239879293369999E-4</v>
      </c>
      <c r="I6237" s="178">
        <v>6.1868664808574405E-4</v>
      </c>
      <c r="J6237" s="178" t="s">
        <v>625</v>
      </c>
    </row>
    <row r="6238" spans="1:10" x14ac:dyDescent="0.45">
      <c r="A6238" s="178" t="s">
        <v>567</v>
      </c>
      <c r="B6238" s="178" t="s">
        <v>568</v>
      </c>
      <c r="C6238" s="178">
        <v>2025</v>
      </c>
      <c r="D6238" s="178" t="s">
        <v>336</v>
      </c>
      <c r="E6238" s="178" t="s">
        <v>337</v>
      </c>
      <c r="F6238" s="178" t="s">
        <v>570</v>
      </c>
      <c r="G6238" s="178">
        <v>149</v>
      </c>
      <c r="H6238" s="178">
        <v>1.4249418018149999E-4</v>
      </c>
      <c r="I6238" s="178">
        <v>1.5959348180328E-4</v>
      </c>
      <c r="J6238" s="178" t="s">
        <v>625</v>
      </c>
    </row>
    <row r="6239" spans="1:10" x14ac:dyDescent="0.45">
      <c r="A6239" s="178" t="s">
        <v>567</v>
      </c>
      <c r="B6239" s="178" t="s">
        <v>568</v>
      </c>
      <c r="C6239" s="178">
        <v>2025</v>
      </c>
      <c r="D6239" s="178" t="s">
        <v>336</v>
      </c>
      <c r="E6239" s="178" t="s">
        <v>337</v>
      </c>
      <c r="F6239" s="178" t="s">
        <v>569</v>
      </c>
      <c r="G6239" s="178">
        <v>149</v>
      </c>
      <c r="H6239" s="178">
        <v>5.1274261204530003E-4</v>
      </c>
      <c r="I6239" s="178">
        <v>5.7427172549073607E-4</v>
      </c>
      <c r="J6239" s="178" t="s">
        <v>625</v>
      </c>
    </row>
    <row r="6240" spans="1:10" x14ac:dyDescent="0.45">
      <c r="A6240" s="178" t="s">
        <v>567</v>
      </c>
      <c r="B6240" s="178" t="s">
        <v>568</v>
      </c>
      <c r="C6240" s="178">
        <v>2025</v>
      </c>
      <c r="D6240" s="178" t="s">
        <v>336</v>
      </c>
      <c r="E6240" s="178" t="s">
        <v>337</v>
      </c>
      <c r="F6240" s="178" t="s">
        <v>573</v>
      </c>
      <c r="G6240" s="178">
        <v>151</v>
      </c>
      <c r="H6240" s="178">
        <v>2.249834506074E-4</v>
      </c>
      <c r="I6240" s="178">
        <v>2.5198146468028803E-4</v>
      </c>
      <c r="J6240" s="178" t="s">
        <v>625</v>
      </c>
    </row>
    <row r="6241" spans="1:10" x14ac:dyDescent="0.45">
      <c r="A6241" s="178" t="s">
        <v>567</v>
      </c>
      <c r="B6241" s="178" t="s">
        <v>568</v>
      </c>
      <c r="C6241" s="178">
        <v>2025</v>
      </c>
      <c r="D6241" s="178" t="s">
        <v>336</v>
      </c>
      <c r="E6241" s="178" t="s">
        <v>337</v>
      </c>
      <c r="F6241" s="178" t="s">
        <v>572</v>
      </c>
      <c r="G6241" s="178">
        <v>151</v>
      </c>
      <c r="H6241" s="1">
        <v>6.5008412093400003E-6</v>
      </c>
      <c r="I6241" s="178">
        <v>7.2809421544608006E-6</v>
      </c>
      <c r="J6241" s="178" t="s">
        <v>625</v>
      </c>
    </row>
    <row r="6242" spans="1:10" x14ac:dyDescent="0.45">
      <c r="A6242" s="178" t="s">
        <v>567</v>
      </c>
      <c r="B6242" s="178" t="s">
        <v>568</v>
      </c>
      <c r="C6242" s="178">
        <v>2025</v>
      </c>
      <c r="D6242" s="178" t="s">
        <v>336</v>
      </c>
      <c r="E6242" s="178" t="s">
        <v>337</v>
      </c>
      <c r="F6242" s="178" t="s">
        <v>569</v>
      </c>
      <c r="G6242" s="178">
        <v>151</v>
      </c>
      <c r="H6242" s="178">
        <v>5.0608388846739997E-4</v>
      </c>
      <c r="I6242" s="178">
        <v>5.6681395508348799E-4</v>
      </c>
      <c r="J6242" s="178" t="s">
        <v>625</v>
      </c>
    </row>
    <row r="6243" spans="1:10" x14ac:dyDescent="0.45">
      <c r="A6243" s="178" t="s">
        <v>567</v>
      </c>
      <c r="B6243" s="178" t="s">
        <v>568</v>
      </c>
      <c r="C6243" s="178">
        <v>2025</v>
      </c>
      <c r="D6243" s="178" t="s">
        <v>336</v>
      </c>
      <c r="E6243" s="178" t="s">
        <v>337</v>
      </c>
      <c r="F6243" s="178" t="s">
        <v>569</v>
      </c>
      <c r="G6243" s="178">
        <v>152</v>
      </c>
      <c r="H6243" s="178">
        <v>5.0381809705870001E-4</v>
      </c>
      <c r="I6243" s="178">
        <v>5.6427626870574402E-4</v>
      </c>
      <c r="J6243" s="178" t="s">
        <v>625</v>
      </c>
    </row>
    <row r="6244" spans="1:10" x14ac:dyDescent="0.45">
      <c r="A6244" s="178" t="s">
        <v>567</v>
      </c>
      <c r="B6244" s="178" t="s">
        <v>568</v>
      </c>
      <c r="C6244" s="178">
        <v>2025</v>
      </c>
      <c r="D6244" s="178" t="s">
        <v>336</v>
      </c>
      <c r="E6244" s="178" t="s">
        <v>337</v>
      </c>
      <c r="F6244" s="178" t="s">
        <v>570</v>
      </c>
      <c r="G6244" s="178">
        <v>152</v>
      </c>
      <c r="H6244" s="178">
        <v>7.4900250183400002E-5</v>
      </c>
      <c r="I6244" s="178">
        <v>8.388828020540801E-5</v>
      </c>
      <c r="J6244" s="178" t="s">
        <v>625</v>
      </c>
    </row>
    <row r="6245" spans="1:10" x14ac:dyDescent="0.45">
      <c r="A6245" s="178" t="s">
        <v>567</v>
      </c>
      <c r="B6245" s="178" t="s">
        <v>568</v>
      </c>
      <c r="C6245" s="178">
        <v>2025</v>
      </c>
      <c r="D6245" s="178" t="s">
        <v>336</v>
      </c>
      <c r="E6245" s="178" t="s">
        <v>337</v>
      </c>
      <c r="F6245" s="178" t="s">
        <v>570</v>
      </c>
      <c r="G6245" s="178">
        <v>153</v>
      </c>
      <c r="H6245" s="178">
        <v>6.3976302044500006E-5</v>
      </c>
      <c r="I6245" s="178">
        <v>7.165345828984001E-5</v>
      </c>
      <c r="J6245" s="178" t="s">
        <v>625</v>
      </c>
    </row>
    <row r="6246" spans="1:10" x14ac:dyDescent="0.45">
      <c r="A6246" s="178" t="s">
        <v>567</v>
      </c>
      <c r="B6246" s="178" t="s">
        <v>568</v>
      </c>
      <c r="C6246" s="178">
        <v>2025</v>
      </c>
      <c r="D6246" s="178" t="s">
        <v>336</v>
      </c>
      <c r="E6246" s="178" t="s">
        <v>337</v>
      </c>
      <c r="F6246" s="178" t="s">
        <v>571</v>
      </c>
      <c r="G6246" s="178">
        <v>153</v>
      </c>
      <c r="H6246" s="178">
        <v>3.5319922972099998E-5</v>
      </c>
      <c r="I6246" s="178">
        <v>3.9558313728752005E-5</v>
      </c>
      <c r="J6246" s="178" t="s">
        <v>625</v>
      </c>
    </row>
    <row r="6247" spans="1:10" x14ac:dyDescent="0.45">
      <c r="A6247" s="178" t="s">
        <v>567</v>
      </c>
      <c r="B6247" s="178" t="s">
        <v>568</v>
      </c>
      <c r="C6247" s="178">
        <v>2025</v>
      </c>
      <c r="D6247" s="178" t="s">
        <v>336</v>
      </c>
      <c r="E6247" s="178" t="s">
        <v>337</v>
      </c>
      <c r="F6247" s="178" t="s">
        <v>569</v>
      </c>
      <c r="G6247" s="178">
        <v>155</v>
      </c>
      <c r="H6247" s="178">
        <v>9.2270626919340002E-4</v>
      </c>
      <c r="I6247" s="178">
        <v>1.0334310214966081E-3</v>
      </c>
      <c r="J6247" s="178" t="s">
        <v>625</v>
      </c>
    </row>
    <row r="6248" spans="1:10" x14ac:dyDescent="0.45">
      <c r="A6248" s="178" t="s">
        <v>567</v>
      </c>
      <c r="B6248" s="178" t="s">
        <v>568</v>
      </c>
      <c r="C6248" s="178">
        <v>2025</v>
      </c>
      <c r="D6248" s="178" t="s">
        <v>336</v>
      </c>
      <c r="E6248" s="178" t="s">
        <v>337</v>
      </c>
      <c r="F6248" s="178" t="s">
        <v>573</v>
      </c>
      <c r="G6248" s="178">
        <v>157</v>
      </c>
      <c r="H6248" s="178">
        <v>4.6171582653190002E-4</v>
      </c>
      <c r="I6248" s="178">
        <v>5.1712172571572802E-4</v>
      </c>
      <c r="J6248" s="178" t="s">
        <v>625</v>
      </c>
    </row>
    <row r="6249" spans="1:10" x14ac:dyDescent="0.45">
      <c r="A6249" s="178" t="s">
        <v>567</v>
      </c>
      <c r="B6249" s="178" t="s">
        <v>568</v>
      </c>
      <c r="C6249" s="178">
        <v>2025</v>
      </c>
      <c r="D6249" s="178" t="s">
        <v>336</v>
      </c>
      <c r="E6249" s="178" t="s">
        <v>337</v>
      </c>
      <c r="F6249" s="178" t="s">
        <v>570</v>
      </c>
      <c r="G6249" s="178">
        <v>158</v>
      </c>
      <c r="H6249" s="178">
        <v>1.2465200416049999E-4</v>
      </c>
      <c r="I6249" s="178">
        <v>1.3961024465976001E-4</v>
      </c>
      <c r="J6249" s="178" t="s">
        <v>625</v>
      </c>
    </row>
    <row r="6250" spans="1:10" x14ac:dyDescent="0.45">
      <c r="A6250" s="178" t="s">
        <v>567</v>
      </c>
      <c r="B6250" s="178" t="s">
        <v>568</v>
      </c>
      <c r="C6250" s="178">
        <v>2025</v>
      </c>
      <c r="D6250" s="178" t="s">
        <v>336</v>
      </c>
      <c r="E6250" s="178" t="s">
        <v>337</v>
      </c>
      <c r="F6250" s="178" t="s">
        <v>570</v>
      </c>
      <c r="G6250" s="178">
        <v>159</v>
      </c>
      <c r="H6250" s="178">
        <v>6.2202911067299997E-5</v>
      </c>
      <c r="I6250" s="178">
        <v>6.9667260395376006E-5</v>
      </c>
      <c r="J6250" s="178" t="s">
        <v>625</v>
      </c>
    </row>
    <row r="6251" spans="1:10" x14ac:dyDescent="0.45">
      <c r="A6251" s="178" t="s">
        <v>567</v>
      </c>
      <c r="B6251" s="178" t="s">
        <v>568</v>
      </c>
      <c r="C6251" s="178">
        <v>2025</v>
      </c>
      <c r="D6251" s="178" t="s">
        <v>336</v>
      </c>
      <c r="E6251" s="178" t="s">
        <v>337</v>
      </c>
      <c r="F6251" s="178" t="s">
        <v>570</v>
      </c>
      <c r="G6251" s="178">
        <v>160</v>
      </c>
      <c r="H6251" s="178">
        <v>7.1170950832300005E-5</v>
      </c>
      <c r="I6251" s="178">
        <v>7.9711464932176007E-5</v>
      </c>
      <c r="J6251" s="178" t="s">
        <v>625</v>
      </c>
    </row>
    <row r="6252" spans="1:10" x14ac:dyDescent="0.45">
      <c r="A6252" s="178" t="s">
        <v>567</v>
      </c>
      <c r="B6252" s="178" t="s">
        <v>568</v>
      </c>
      <c r="C6252" s="178">
        <v>2025</v>
      </c>
      <c r="D6252" s="178" t="s">
        <v>336</v>
      </c>
      <c r="E6252" s="178" t="s">
        <v>337</v>
      </c>
      <c r="F6252" s="178" t="s">
        <v>569</v>
      </c>
      <c r="G6252" s="178">
        <v>161</v>
      </c>
      <c r="H6252" s="178">
        <v>5.367331323214E-4</v>
      </c>
      <c r="I6252" s="178">
        <v>6.0114110819996811E-4</v>
      </c>
      <c r="J6252" s="178" t="s">
        <v>625</v>
      </c>
    </row>
    <row r="6253" spans="1:10" x14ac:dyDescent="0.45">
      <c r="A6253" s="178" t="s">
        <v>567</v>
      </c>
      <c r="B6253" s="178" t="s">
        <v>568</v>
      </c>
      <c r="C6253" s="178">
        <v>2025</v>
      </c>
      <c r="D6253" s="178" t="s">
        <v>336</v>
      </c>
      <c r="E6253" s="178" t="s">
        <v>337</v>
      </c>
      <c r="F6253" s="178" t="s">
        <v>571</v>
      </c>
      <c r="G6253" s="178">
        <v>162</v>
      </c>
      <c r="H6253" s="178">
        <v>1.66431727848E-5</v>
      </c>
      <c r="I6253" s="178">
        <v>1.8640353518976003E-5</v>
      </c>
      <c r="J6253" s="178" t="s">
        <v>625</v>
      </c>
    </row>
    <row r="6254" spans="1:10" x14ac:dyDescent="0.45">
      <c r="A6254" s="178" t="s">
        <v>567</v>
      </c>
      <c r="B6254" s="178" t="s">
        <v>568</v>
      </c>
      <c r="C6254" s="178">
        <v>2025</v>
      </c>
      <c r="D6254" s="178" t="s">
        <v>336</v>
      </c>
      <c r="E6254" s="178" t="s">
        <v>337</v>
      </c>
      <c r="F6254" s="178" t="s">
        <v>570</v>
      </c>
      <c r="G6254" s="178">
        <v>162</v>
      </c>
      <c r="H6254" s="178">
        <v>6.1048704083099998E-5</v>
      </c>
      <c r="I6254" s="178">
        <v>6.8374548573072011E-5</v>
      </c>
      <c r="J6254" s="178" t="s">
        <v>625</v>
      </c>
    </row>
    <row r="6255" spans="1:10" x14ac:dyDescent="0.45">
      <c r="A6255" s="178" t="s">
        <v>567</v>
      </c>
      <c r="B6255" s="178" t="s">
        <v>568</v>
      </c>
      <c r="C6255" s="178">
        <v>2025</v>
      </c>
      <c r="D6255" s="178" t="s">
        <v>336</v>
      </c>
      <c r="E6255" s="178" t="s">
        <v>337</v>
      </c>
      <c r="F6255" s="178" t="s">
        <v>573</v>
      </c>
      <c r="G6255" s="178">
        <v>165</v>
      </c>
      <c r="H6255" s="178">
        <v>2.2791828087070001E-4</v>
      </c>
      <c r="I6255" s="178">
        <v>2.5526847457518401E-4</v>
      </c>
      <c r="J6255" s="178" t="s">
        <v>625</v>
      </c>
    </row>
    <row r="6256" spans="1:10" x14ac:dyDescent="0.45">
      <c r="A6256" s="178" t="s">
        <v>567</v>
      </c>
      <c r="B6256" s="178" t="s">
        <v>568</v>
      </c>
      <c r="C6256" s="178">
        <v>2025</v>
      </c>
      <c r="D6256" s="178" t="s">
        <v>336</v>
      </c>
      <c r="E6256" s="178" t="s">
        <v>337</v>
      </c>
      <c r="F6256" s="178" t="s">
        <v>571</v>
      </c>
      <c r="G6256" s="178">
        <v>166</v>
      </c>
      <c r="H6256" s="178">
        <v>1.6230893379500002E-5</v>
      </c>
      <c r="I6256" s="178">
        <v>1.8178600585040004E-5</v>
      </c>
      <c r="J6256" s="178" t="s">
        <v>625</v>
      </c>
    </row>
    <row r="6257" spans="1:10" x14ac:dyDescent="0.45">
      <c r="A6257" s="178" t="s">
        <v>567</v>
      </c>
      <c r="B6257" s="178" t="s">
        <v>568</v>
      </c>
      <c r="C6257" s="178">
        <v>2025</v>
      </c>
      <c r="D6257" s="178" t="s">
        <v>336</v>
      </c>
      <c r="E6257" s="178" t="s">
        <v>337</v>
      </c>
      <c r="F6257" s="178" t="s">
        <v>570</v>
      </c>
      <c r="G6257" s="178">
        <v>167</v>
      </c>
      <c r="H6257" s="178">
        <v>5.9177185903499998E-5</v>
      </c>
      <c r="I6257" s="178">
        <v>6.6278448211920003E-5</v>
      </c>
      <c r="J6257" s="178" t="s">
        <v>625</v>
      </c>
    </row>
    <row r="6258" spans="1:10" x14ac:dyDescent="0.45">
      <c r="A6258" s="178" t="s">
        <v>567</v>
      </c>
      <c r="B6258" s="178" t="s">
        <v>568</v>
      </c>
      <c r="C6258" s="178">
        <v>2025</v>
      </c>
      <c r="D6258" s="178" t="s">
        <v>336</v>
      </c>
      <c r="E6258" s="178" t="s">
        <v>337</v>
      </c>
      <c r="F6258" s="178" t="s">
        <v>570</v>
      </c>
      <c r="G6258" s="178">
        <v>169</v>
      </c>
      <c r="H6258" s="178">
        <v>5.81026433792E-5</v>
      </c>
      <c r="I6258" s="178">
        <v>6.5074960584704004E-5</v>
      </c>
      <c r="J6258" s="178" t="s">
        <v>625</v>
      </c>
    </row>
    <row r="6259" spans="1:10" x14ac:dyDescent="0.45">
      <c r="A6259" s="178" t="s">
        <v>567</v>
      </c>
      <c r="B6259" s="178" t="s">
        <v>568</v>
      </c>
      <c r="C6259" s="178">
        <v>2025</v>
      </c>
      <c r="D6259" s="178" t="s">
        <v>336</v>
      </c>
      <c r="E6259" s="178" t="s">
        <v>337</v>
      </c>
      <c r="F6259" s="178" t="s">
        <v>569</v>
      </c>
      <c r="G6259" s="178">
        <v>169</v>
      </c>
      <c r="H6259" s="178">
        <v>5.1212916150690003E-4</v>
      </c>
      <c r="I6259" s="178">
        <v>5.7358466088772814E-4</v>
      </c>
      <c r="J6259" s="178" t="s">
        <v>625</v>
      </c>
    </row>
    <row r="6260" spans="1:10" x14ac:dyDescent="0.45">
      <c r="A6260" s="178" t="s">
        <v>567</v>
      </c>
      <c r="B6260" s="178" t="s">
        <v>568</v>
      </c>
      <c r="C6260" s="178">
        <v>2025</v>
      </c>
      <c r="D6260" s="178" t="s">
        <v>336</v>
      </c>
      <c r="E6260" s="178" t="s">
        <v>337</v>
      </c>
      <c r="F6260" s="178" t="s">
        <v>574</v>
      </c>
      <c r="G6260" s="178">
        <v>170</v>
      </c>
      <c r="H6260" s="178">
        <v>8.3504368376500004E-5</v>
      </c>
      <c r="I6260" s="178">
        <v>9.3524892581680016E-5</v>
      </c>
      <c r="J6260" s="178" t="s">
        <v>626</v>
      </c>
    </row>
    <row r="6261" spans="1:10" x14ac:dyDescent="0.45">
      <c r="A6261" s="178" t="s">
        <v>567</v>
      </c>
      <c r="B6261" s="178" t="s">
        <v>568</v>
      </c>
      <c r="C6261" s="178">
        <v>2025</v>
      </c>
      <c r="D6261" s="178" t="s">
        <v>336</v>
      </c>
      <c r="E6261" s="178" t="s">
        <v>337</v>
      </c>
      <c r="F6261" s="178" t="s">
        <v>570</v>
      </c>
      <c r="G6261" s="178">
        <v>172</v>
      </c>
      <c r="H6261" s="178">
        <v>1.193314164993E-4</v>
      </c>
      <c r="I6261" s="178">
        <v>1.3365118647921601E-4</v>
      </c>
      <c r="J6261" s="178" t="s">
        <v>625</v>
      </c>
    </row>
    <row r="6262" spans="1:10" x14ac:dyDescent="0.45">
      <c r="A6262" s="178" t="s">
        <v>567</v>
      </c>
      <c r="B6262" s="178" t="s">
        <v>568</v>
      </c>
      <c r="C6262" s="178">
        <v>2025</v>
      </c>
      <c r="D6262" s="178" t="s">
        <v>336</v>
      </c>
      <c r="E6262" s="178" t="s">
        <v>337</v>
      </c>
      <c r="F6262" s="178" t="s">
        <v>569</v>
      </c>
      <c r="G6262" s="178">
        <v>172</v>
      </c>
      <c r="H6262" s="178">
        <v>4.437602765393E-4</v>
      </c>
      <c r="I6262" s="178">
        <v>4.9701150972401604E-4</v>
      </c>
      <c r="J6262" s="178" t="s">
        <v>625</v>
      </c>
    </row>
    <row r="6263" spans="1:10" x14ac:dyDescent="0.45">
      <c r="A6263" s="178" t="s">
        <v>567</v>
      </c>
      <c r="B6263" s="178" t="s">
        <v>568</v>
      </c>
      <c r="C6263" s="178">
        <v>2025</v>
      </c>
      <c r="D6263" s="178" t="s">
        <v>336</v>
      </c>
      <c r="E6263" s="178" t="s">
        <v>337</v>
      </c>
      <c r="F6263" s="178" t="s">
        <v>570</v>
      </c>
      <c r="G6263" s="178">
        <v>174</v>
      </c>
      <c r="H6263" s="178">
        <v>5.7092613133099998E-5</v>
      </c>
      <c r="I6263" s="178">
        <v>6.3943726709072009E-5</v>
      </c>
      <c r="J6263" s="178" t="s">
        <v>625</v>
      </c>
    </row>
    <row r="6264" spans="1:10" x14ac:dyDescent="0.45">
      <c r="A6264" s="178" t="s">
        <v>567</v>
      </c>
      <c r="B6264" s="178" t="s">
        <v>568</v>
      </c>
      <c r="C6264" s="178">
        <v>2025</v>
      </c>
      <c r="D6264" s="178" t="s">
        <v>336</v>
      </c>
      <c r="E6264" s="178" t="s">
        <v>337</v>
      </c>
      <c r="F6264" s="178" t="s">
        <v>570</v>
      </c>
      <c r="G6264" s="178">
        <v>177</v>
      </c>
      <c r="H6264" s="178">
        <v>5.56058439543E-5</v>
      </c>
      <c r="I6264" s="178">
        <v>6.227854522881601E-5</v>
      </c>
      <c r="J6264" s="178" t="s">
        <v>625</v>
      </c>
    </row>
    <row r="6265" spans="1:10" x14ac:dyDescent="0.45">
      <c r="A6265" s="178" t="s">
        <v>567</v>
      </c>
      <c r="B6265" s="178" t="s">
        <v>568</v>
      </c>
      <c r="C6265" s="178">
        <v>2025</v>
      </c>
      <c r="D6265" s="178" t="s">
        <v>336</v>
      </c>
      <c r="E6265" s="178" t="s">
        <v>337</v>
      </c>
      <c r="F6265" s="178" t="s">
        <v>572</v>
      </c>
      <c r="G6265" s="178">
        <v>178</v>
      </c>
      <c r="H6265" s="1">
        <v>5.3395419854500003E-6</v>
      </c>
      <c r="I6265" s="178">
        <v>5.9802870237040006E-6</v>
      </c>
      <c r="J6265" s="178" t="s">
        <v>625</v>
      </c>
    </row>
    <row r="6266" spans="1:10" x14ac:dyDescent="0.45">
      <c r="A6266" s="178" t="s">
        <v>567</v>
      </c>
      <c r="B6266" s="178" t="s">
        <v>568</v>
      </c>
      <c r="C6266" s="178">
        <v>2025</v>
      </c>
      <c r="D6266" s="178" t="s">
        <v>336</v>
      </c>
      <c r="E6266" s="178" t="s">
        <v>337</v>
      </c>
      <c r="F6266" s="178" t="s">
        <v>569</v>
      </c>
      <c r="G6266" s="178">
        <v>179</v>
      </c>
      <c r="H6266" s="178">
        <v>4.235763044562E-4</v>
      </c>
      <c r="I6266" s="178">
        <v>4.7440546099094405E-4</v>
      </c>
      <c r="J6266" s="178" t="s">
        <v>625</v>
      </c>
    </row>
    <row r="6267" spans="1:10" x14ac:dyDescent="0.45">
      <c r="A6267" s="178" t="s">
        <v>567</v>
      </c>
      <c r="B6267" s="178" t="s">
        <v>568</v>
      </c>
      <c r="C6267" s="178">
        <v>2025</v>
      </c>
      <c r="D6267" s="178" t="s">
        <v>336</v>
      </c>
      <c r="E6267" s="178" t="s">
        <v>337</v>
      </c>
      <c r="F6267" s="178" t="s">
        <v>573</v>
      </c>
      <c r="G6267" s="178">
        <v>180</v>
      </c>
      <c r="H6267" s="178">
        <v>3.0131591483950002E-4</v>
      </c>
      <c r="I6267" s="178">
        <v>3.3747382462024007E-4</v>
      </c>
      <c r="J6267" s="178" t="s">
        <v>625</v>
      </c>
    </row>
    <row r="6268" spans="1:10" x14ac:dyDescent="0.45">
      <c r="A6268" s="178" t="s">
        <v>567</v>
      </c>
      <c r="B6268" s="178" t="s">
        <v>568</v>
      </c>
      <c r="C6268" s="178">
        <v>2025</v>
      </c>
      <c r="D6268" s="178" t="s">
        <v>336</v>
      </c>
      <c r="E6268" s="178" t="s">
        <v>337</v>
      </c>
      <c r="F6268" s="178" t="s">
        <v>570</v>
      </c>
      <c r="G6268" s="178">
        <v>183</v>
      </c>
      <c r="H6268" s="178">
        <v>5.4145952162799998E-5</v>
      </c>
      <c r="I6268" s="178">
        <v>6.0643466422336004E-5</v>
      </c>
      <c r="J6268" s="178" t="s">
        <v>625</v>
      </c>
    </row>
    <row r="6269" spans="1:10" x14ac:dyDescent="0.45">
      <c r="A6269" s="178" t="s">
        <v>567</v>
      </c>
      <c r="B6269" s="178" t="s">
        <v>568</v>
      </c>
      <c r="C6269" s="178">
        <v>2025</v>
      </c>
      <c r="D6269" s="178" t="s">
        <v>336</v>
      </c>
      <c r="E6269" s="178" t="s">
        <v>337</v>
      </c>
      <c r="F6269" s="178" t="s">
        <v>569</v>
      </c>
      <c r="G6269" s="178">
        <v>183</v>
      </c>
      <c r="H6269" s="178">
        <v>8.8946841424329996E-4</v>
      </c>
      <c r="I6269" s="178">
        <v>9.9620462395249611E-4</v>
      </c>
      <c r="J6269" s="178" t="s">
        <v>625</v>
      </c>
    </row>
    <row r="6270" spans="1:10" x14ac:dyDescent="0.45">
      <c r="A6270" s="178" t="s">
        <v>567</v>
      </c>
      <c r="B6270" s="178" t="s">
        <v>568</v>
      </c>
      <c r="C6270" s="178">
        <v>2025</v>
      </c>
      <c r="D6270" s="178" t="s">
        <v>336</v>
      </c>
      <c r="E6270" s="178" t="s">
        <v>337</v>
      </c>
      <c r="F6270" s="178" t="s">
        <v>570</v>
      </c>
      <c r="G6270" s="178">
        <v>184</v>
      </c>
      <c r="H6270" s="178">
        <v>5.3342871979100001E-5</v>
      </c>
      <c r="I6270" s="178">
        <v>5.9744016616592009E-5</v>
      </c>
      <c r="J6270" s="178" t="s">
        <v>625</v>
      </c>
    </row>
    <row r="6271" spans="1:10" x14ac:dyDescent="0.45">
      <c r="A6271" s="178" t="s">
        <v>567</v>
      </c>
      <c r="B6271" s="178" t="s">
        <v>568</v>
      </c>
      <c r="C6271" s="178">
        <v>2025</v>
      </c>
      <c r="D6271" s="178" t="s">
        <v>336</v>
      </c>
      <c r="E6271" s="178" t="s">
        <v>337</v>
      </c>
      <c r="F6271" s="178" t="s">
        <v>570</v>
      </c>
      <c r="G6271" s="178">
        <v>186</v>
      </c>
      <c r="H6271" s="178">
        <v>6.1219172493999998E-5</v>
      </c>
      <c r="I6271" s="178">
        <v>6.8565473193280002E-5</v>
      </c>
      <c r="J6271" s="178" t="s">
        <v>625</v>
      </c>
    </row>
    <row r="6272" spans="1:10" x14ac:dyDescent="0.45">
      <c r="A6272" s="178" t="s">
        <v>567</v>
      </c>
      <c r="B6272" s="178" t="s">
        <v>568</v>
      </c>
      <c r="C6272" s="178">
        <v>2025</v>
      </c>
      <c r="D6272" s="178" t="s">
        <v>336</v>
      </c>
      <c r="E6272" s="178" t="s">
        <v>337</v>
      </c>
      <c r="F6272" s="178" t="s">
        <v>570</v>
      </c>
      <c r="G6272" s="178">
        <v>187</v>
      </c>
      <c r="H6272" s="178">
        <v>5.2869247156199998E-5</v>
      </c>
      <c r="I6272" s="178">
        <v>5.9213556814944003E-5</v>
      </c>
      <c r="J6272" s="178" t="s">
        <v>625</v>
      </c>
    </row>
    <row r="6273" spans="1:10" x14ac:dyDescent="0.45">
      <c r="A6273" s="178" t="s">
        <v>567</v>
      </c>
      <c r="B6273" s="178" t="s">
        <v>568</v>
      </c>
      <c r="C6273" s="178">
        <v>2025</v>
      </c>
      <c r="D6273" s="178" t="s">
        <v>336</v>
      </c>
      <c r="E6273" s="178" t="s">
        <v>337</v>
      </c>
      <c r="F6273" s="178" t="s">
        <v>569</v>
      </c>
      <c r="G6273" s="178">
        <v>188</v>
      </c>
      <c r="H6273" s="178">
        <v>4.045320965815E-4</v>
      </c>
      <c r="I6273" s="178">
        <v>4.5307594817128004E-4</v>
      </c>
      <c r="J6273" s="178" t="s">
        <v>625</v>
      </c>
    </row>
    <row r="6274" spans="1:10" x14ac:dyDescent="0.45">
      <c r="A6274" s="178" t="s">
        <v>567</v>
      </c>
      <c r="B6274" s="178" t="s">
        <v>568</v>
      </c>
      <c r="C6274" s="178">
        <v>2025</v>
      </c>
      <c r="D6274" s="178" t="s">
        <v>336</v>
      </c>
      <c r="E6274" s="178" t="s">
        <v>337</v>
      </c>
      <c r="F6274" s="178" t="s">
        <v>569</v>
      </c>
      <c r="G6274" s="178">
        <v>190</v>
      </c>
      <c r="H6274" s="178">
        <v>4.0185076068159999E-4</v>
      </c>
      <c r="I6274" s="178">
        <v>4.5007285196339202E-4</v>
      </c>
      <c r="J6274" s="178" t="s">
        <v>625</v>
      </c>
    </row>
    <row r="6275" spans="1:10" x14ac:dyDescent="0.45">
      <c r="A6275" s="178" t="s">
        <v>567</v>
      </c>
      <c r="B6275" s="178" t="s">
        <v>568</v>
      </c>
      <c r="C6275" s="178">
        <v>2025</v>
      </c>
      <c r="D6275" s="178" t="s">
        <v>336</v>
      </c>
      <c r="E6275" s="178" t="s">
        <v>337</v>
      </c>
      <c r="F6275" s="178" t="s">
        <v>573</v>
      </c>
      <c r="G6275" s="178">
        <v>190</v>
      </c>
      <c r="H6275" s="178">
        <v>2.6362779317419999E-4</v>
      </c>
      <c r="I6275" s="178">
        <v>2.9526312835510403E-4</v>
      </c>
      <c r="J6275" s="178" t="s">
        <v>625</v>
      </c>
    </row>
    <row r="6276" spans="1:10" x14ac:dyDescent="0.45">
      <c r="A6276" s="178" t="s">
        <v>567</v>
      </c>
      <c r="B6276" s="178" t="s">
        <v>568</v>
      </c>
      <c r="C6276" s="178">
        <v>2025</v>
      </c>
      <c r="D6276" s="178" t="s">
        <v>336</v>
      </c>
      <c r="E6276" s="178" t="s">
        <v>337</v>
      </c>
      <c r="F6276" s="178" t="s">
        <v>570</v>
      </c>
      <c r="G6276" s="178">
        <v>191</v>
      </c>
      <c r="H6276" s="178">
        <v>1.115950071835E-4</v>
      </c>
      <c r="I6276" s="178">
        <v>1.2498640804552001E-4</v>
      </c>
      <c r="J6276" s="178" t="s">
        <v>625</v>
      </c>
    </row>
    <row r="6277" spans="1:10" x14ac:dyDescent="0.45">
      <c r="A6277" s="178" t="s">
        <v>567</v>
      </c>
      <c r="B6277" s="178" t="s">
        <v>568</v>
      </c>
      <c r="C6277" s="178">
        <v>2025</v>
      </c>
      <c r="D6277" s="178" t="s">
        <v>336</v>
      </c>
      <c r="E6277" s="178" t="s">
        <v>337</v>
      </c>
      <c r="F6277" s="178" t="s">
        <v>573</v>
      </c>
      <c r="G6277" s="178">
        <v>191</v>
      </c>
      <c r="H6277" s="178">
        <v>2.10306563531E-4</v>
      </c>
      <c r="I6277" s="178">
        <v>2.3554335115472003E-4</v>
      </c>
      <c r="J6277" s="178" t="s">
        <v>625</v>
      </c>
    </row>
    <row r="6278" spans="1:10" x14ac:dyDescent="0.45">
      <c r="A6278" s="178" t="s">
        <v>567</v>
      </c>
      <c r="B6278" s="178" t="s">
        <v>568</v>
      </c>
      <c r="C6278" s="178">
        <v>2025</v>
      </c>
      <c r="D6278" s="178" t="s">
        <v>336</v>
      </c>
      <c r="E6278" s="178" t="s">
        <v>337</v>
      </c>
      <c r="F6278" s="178" t="s">
        <v>573</v>
      </c>
      <c r="G6278" s="178">
        <v>193</v>
      </c>
      <c r="H6278" s="178">
        <v>2.9435052420010002E-4</v>
      </c>
      <c r="I6278" s="178">
        <v>3.2967258710411205E-4</v>
      </c>
      <c r="J6278" s="178" t="s">
        <v>625</v>
      </c>
    </row>
    <row r="6279" spans="1:10" x14ac:dyDescent="0.45">
      <c r="A6279" s="178" t="s">
        <v>567</v>
      </c>
      <c r="B6279" s="178" t="s">
        <v>568</v>
      </c>
      <c r="C6279" s="178">
        <v>2025</v>
      </c>
      <c r="D6279" s="178" t="s">
        <v>336</v>
      </c>
      <c r="E6279" s="178" t="s">
        <v>337</v>
      </c>
      <c r="F6279" s="178" t="s">
        <v>574</v>
      </c>
      <c r="G6279" s="178">
        <v>194</v>
      </c>
      <c r="H6279" s="178">
        <v>7.3276802140799998E-5</v>
      </c>
      <c r="I6279" s="178">
        <v>8.207001839769601E-5</v>
      </c>
      <c r="J6279" s="178" t="s">
        <v>626</v>
      </c>
    </row>
    <row r="6280" spans="1:10" x14ac:dyDescent="0.45">
      <c r="A6280" s="178" t="s">
        <v>567</v>
      </c>
      <c r="B6280" s="178" t="s">
        <v>568</v>
      </c>
      <c r="C6280" s="178">
        <v>2025</v>
      </c>
      <c r="D6280" s="178" t="s">
        <v>336</v>
      </c>
      <c r="E6280" s="178" t="s">
        <v>337</v>
      </c>
      <c r="F6280" s="178" t="s">
        <v>570</v>
      </c>
      <c r="G6280" s="178">
        <v>195</v>
      </c>
      <c r="H6280" s="178">
        <v>5.0887341785699998E-5</v>
      </c>
      <c r="I6280" s="178">
        <v>5.6993822799984004E-5</v>
      </c>
      <c r="J6280" s="178" t="s">
        <v>625</v>
      </c>
    </row>
    <row r="6281" spans="1:10" x14ac:dyDescent="0.45">
      <c r="A6281" s="178" t="s">
        <v>567</v>
      </c>
      <c r="B6281" s="178" t="s">
        <v>568</v>
      </c>
      <c r="C6281" s="178">
        <v>2025</v>
      </c>
      <c r="D6281" s="178" t="s">
        <v>336</v>
      </c>
      <c r="E6281" s="178" t="s">
        <v>337</v>
      </c>
      <c r="F6281" s="178" t="s">
        <v>573</v>
      </c>
      <c r="G6281" s="178">
        <v>196</v>
      </c>
      <c r="H6281" s="178">
        <v>2.0757540187330001E-4</v>
      </c>
      <c r="I6281" s="178">
        <v>2.3248445009809603E-4</v>
      </c>
      <c r="J6281" s="178" t="s">
        <v>625</v>
      </c>
    </row>
    <row r="6282" spans="1:10" x14ac:dyDescent="0.45">
      <c r="A6282" s="178" t="s">
        <v>567</v>
      </c>
      <c r="B6282" s="178" t="s">
        <v>568</v>
      </c>
      <c r="C6282" s="178">
        <v>2025</v>
      </c>
      <c r="D6282" s="178" t="s">
        <v>336</v>
      </c>
      <c r="E6282" s="178" t="s">
        <v>337</v>
      </c>
      <c r="F6282" s="178" t="s">
        <v>573</v>
      </c>
      <c r="G6282" s="178">
        <v>197</v>
      </c>
      <c r="H6282" s="178">
        <v>2.0664605835919999E-4</v>
      </c>
      <c r="I6282" s="178">
        <v>2.31443585362304E-4</v>
      </c>
      <c r="J6282" s="178" t="s">
        <v>625</v>
      </c>
    </row>
    <row r="6283" spans="1:10" x14ac:dyDescent="0.45">
      <c r="A6283" s="178" t="s">
        <v>567</v>
      </c>
      <c r="B6283" s="178" t="s">
        <v>568</v>
      </c>
      <c r="C6283" s="178">
        <v>2025</v>
      </c>
      <c r="D6283" s="178" t="s">
        <v>336</v>
      </c>
      <c r="E6283" s="178" t="s">
        <v>337</v>
      </c>
      <c r="F6283" s="178" t="s">
        <v>570</v>
      </c>
      <c r="G6283" s="178">
        <v>200</v>
      </c>
      <c r="H6283" s="178">
        <v>7.6892189099499997E-5</v>
      </c>
      <c r="I6283" s="178">
        <v>8.611925179144E-5</v>
      </c>
      <c r="J6283" s="178" t="s">
        <v>625</v>
      </c>
    </row>
    <row r="6284" spans="1:10" x14ac:dyDescent="0.45">
      <c r="A6284" s="178" t="s">
        <v>567</v>
      </c>
      <c r="B6284" s="178" t="s">
        <v>568</v>
      </c>
      <c r="C6284" s="178">
        <v>2025</v>
      </c>
      <c r="D6284" s="178" t="s">
        <v>336</v>
      </c>
      <c r="E6284" s="178" t="s">
        <v>337</v>
      </c>
      <c r="F6284" s="178" t="s">
        <v>570</v>
      </c>
      <c r="G6284" s="178">
        <v>201</v>
      </c>
      <c r="H6284" s="178">
        <v>4.9310536269299997E-5</v>
      </c>
      <c r="I6284" s="178">
        <v>5.5227800621615999E-5</v>
      </c>
      <c r="J6284" s="178" t="s">
        <v>625</v>
      </c>
    </row>
    <row r="6285" spans="1:10" x14ac:dyDescent="0.45">
      <c r="A6285" s="178" t="s">
        <v>567</v>
      </c>
      <c r="B6285" s="178" t="s">
        <v>568</v>
      </c>
      <c r="C6285" s="178">
        <v>2025</v>
      </c>
      <c r="D6285" s="178" t="s">
        <v>336</v>
      </c>
      <c r="E6285" s="178" t="s">
        <v>337</v>
      </c>
      <c r="F6285" s="178" t="s">
        <v>572</v>
      </c>
      <c r="G6285" s="178">
        <v>204</v>
      </c>
      <c r="H6285" s="1">
        <v>4.6855579967100001E-6</v>
      </c>
      <c r="I6285" s="178">
        <v>5.2478249563152007E-6</v>
      </c>
      <c r="J6285" s="178" t="s">
        <v>625</v>
      </c>
    </row>
    <row r="6286" spans="1:10" x14ac:dyDescent="0.45">
      <c r="A6286" s="178" t="s">
        <v>567</v>
      </c>
      <c r="B6286" s="178" t="s">
        <v>568</v>
      </c>
      <c r="C6286" s="178">
        <v>2025</v>
      </c>
      <c r="D6286" s="178" t="s">
        <v>336</v>
      </c>
      <c r="E6286" s="178" t="s">
        <v>337</v>
      </c>
      <c r="F6286" s="178" t="s">
        <v>573</v>
      </c>
      <c r="G6286" s="178">
        <v>207</v>
      </c>
      <c r="H6286" s="178">
        <v>2.6332295965400001E-4</v>
      </c>
      <c r="I6286" s="178">
        <v>2.9492171481248006E-4</v>
      </c>
      <c r="J6286" s="178" t="s">
        <v>625</v>
      </c>
    </row>
    <row r="6287" spans="1:10" x14ac:dyDescent="0.45">
      <c r="A6287" s="178" t="s">
        <v>567</v>
      </c>
      <c r="B6287" s="178" t="s">
        <v>568</v>
      </c>
      <c r="C6287" s="178">
        <v>2025</v>
      </c>
      <c r="D6287" s="178" t="s">
        <v>336</v>
      </c>
      <c r="E6287" s="178" t="s">
        <v>337</v>
      </c>
      <c r="F6287" s="178" t="s">
        <v>570</v>
      </c>
      <c r="G6287" s="178">
        <v>208</v>
      </c>
      <c r="H6287" s="178">
        <v>4.7570105380099998E-5</v>
      </c>
      <c r="I6287" s="178">
        <v>5.3278518025712001E-5</v>
      </c>
      <c r="J6287" s="178" t="s">
        <v>625</v>
      </c>
    </row>
    <row r="6288" spans="1:10" x14ac:dyDescent="0.45">
      <c r="A6288" s="178" t="s">
        <v>567</v>
      </c>
      <c r="B6288" s="178" t="s">
        <v>568</v>
      </c>
      <c r="C6288" s="178">
        <v>2025</v>
      </c>
      <c r="D6288" s="178" t="s">
        <v>336</v>
      </c>
      <c r="E6288" s="178" t="s">
        <v>337</v>
      </c>
      <c r="F6288" s="178" t="s">
        <v>570</v>
      </c>
      <c r="G6288" s="178">
        <v>209</v>
      </c>
      <c r="H6288" s="178">
        <v>4.7644167352700003E-5</v>
      </c>
      <c r="I6288" s="178">
        <v>5.3361467435024009E-5</v>
      </c>
      <c r="J6288" s="178" t="s">
        <v>625</v>
      </c>
    </row>
    <row r="6289" spans="1:10" x14ac:dyDescent="0.45">
      <c r="A6289" s="178" t="s">
        <v>567</v>
      </c>
      <c r="B6289" s="178" t="s">
        <v>568</v>
      </c>
      <c r="C6289" s="178">
        <v>2025</v>
      </c>
      <c r="D6289" s="178" t="s">
        <v>336</v>
      </c>
      <c r="E6289" s="178" t="s">
        <v>337</v>
      </c>
      <c r="F6289" s="178" t="s">
        <v>569</v>
      </c>
      <c r="G6289" s="178">
        <v>210</v>
      </c>
      <c r="H6289" s="178">
        <v>4.1137728840109997E-4</v>
      </c>
      <c r="I6289" s="178">
        <v>4.60742563009232E-4</v>
      </c>
      <c r="J6289" s="178" t="s">
        <v>625</v>
      </c>
    </row>
    <row r="6290" spans="1:10" x14ac:dyDescent="0.45">
      <c r="A6290" s="178" t="s">
        <v>567</v>
      </c>
      <c r="B6290" s="178" t="s">
        <v>568</v>
      </c>
      <c r="C6290" s="178">
        <v>2025</v>
      </c>
      <c r="D6290" s="178" t="s">
        <v>336</v>
      </c>
      <c r="E6290" s="178" t="s">
        <v>337</v>
      </c>
      <c r="F6290" s="178" t="s">
        <v>570</v>
      </c>
      <c r="G6290" s="178">
        <v>212</v>
      </c>
      <c r="H6290" s="178">
        <v>5.3561976528700003E-5</v>
      </c>
      <c r="I6290" s="178">
        <v>5.9989413712144008E-5</v>
      </c>
      <c r="J6290" s="178" t="s">
        <v>625</v>
      </c>
    </row>
    <row r="6291" spans="1:10" x14ac:dyDescent="0.45">
      <c r="A6291" s="178" t="s">
        <v>567</v>
      </c>
      <c r="B6291" s="178" t="s">
        <v>568</v>
      </c>
      <c r="C6291" s="178">
        <v>2025</v>
      </c>
      <c r="D6291" s="178" t="s">
        <v>336</v>
      </c>
      <c r="E6291" s="178" t="s">
        <v>337</v>
      </c>
      <c r="F6291" s="178" t="s">
        <v>573</v>
      </c>
      <c r="G6291" s="178">
        <v>213</v>
      </c>
      <c r="H6291" s="178">
        <v>2.2657193767370001E-4</v>
      </c>
      <c r="I6291" s="178">
        <v>2.5376057019454404E-4</v>
      </c>
      <c r="J6291" s="178" t="s">
        <v>625</v>
      </c>
    </row>
    <row r="6292" spans="1:10" x14ac:dyDescent="0.45">
      <c r="A6292" s="178" t="s">
        <v>567</v>
      </c>
      <c r="B6292" s="178" t="s">
        <v>568</v>
      </c>
      <c r="C6292" s="178">
        <v>2025</v>
      </c>
      <c r="D6292" s="178" t="s">
        <v>336</v>
      </c>
      <c r="E6292" s="178" t="s">
        <v>337</v>
      </c>
      <c r="F6292" s="178" t="s">
        <v>570</v>
      </c>
      <c r="G6292" s="178">
        <v>213</v>
      </c>
      <c r="H6292" s="178">
        <v>5.3500036301599997E-5</v>
      </c>
      <c r="I6292" s="178">
        <v>5.9920040657792002E-5</v>
      </c>
      <c r="J6292" s="178" t="s">
        <v>625</v>
      </c>
    </row>
    <row r="6293" spans="1:10" x14ac:dyDescent="0.45">
      <c r="A6293" s="178" t="s">
        <v>567</v>
      </c>
      <c r="B6293" s="178" t="s">
        <v>568</v>
      </c>
      <c r="C6293" s="178">
        <v>2025</v>
      </c>
      <c r="D6293" s="178" t="s">
        <v>336</v>
      </c>
      <c r="E6293" s="178" t="s">
        <v>337</v>
      </c>
      <c r="F6293" s="178" t="s">
        <v>570</v>
      </c>
      <c r="G6293" s="178">
        <v>215</v>
      </c>
      <c r="H6293" s="178">
        <v>9.2470661911599994E-5</v>
      </c>
      <c r="I6293" s="178">
        <v>1.03567141340992E-4</v>
      </c>
      <c r="J6293" s="178" t="s">
        <v>625</v>
      </c>
    </row>
    <row r="6294" spans="1:10" x14ac:dyDescent="0.45">
      <c r="A6294" s="178" t="s">
        <v>567</v>
      </c>
      <c r="B6294" s="178" t="s">
        <v>568</v>
      </c>
      <c r="C6294" s="178">
        <v>2025</v>
      </c>
      <c r="D6294" s="178" t="s">
        <v>336</v>
      </c>
      <c r="E6294" s="178" t="s">
        <v>337</v>
      </c>
      <c r="F6294" s="178" t="s">
        <v>570</v>
      </c>
      <c r="G6294" s="178">
        <v>216</v>
      </c>
      <c r="H6294" s="178">
        <v>4.5710494305199997E-5</v>
      </c>
      <c r="I6294" s="178">
        <v>5.1195753621824004E-5</v>
      </c>
      <c r="J6294" s="178" t="s">
        <v>625</v>
      </c>
    </row>
    <row r="6295" spans="1:10" x14ac:dyDescent="0.45">
      <c r="A6295" s="178" t="s">
        <v>567</v>
      </c>
      <c r="B6295" s="178" t="s">
        <v>568</v>
      </c>
      <c r="C6295" s="178">
        <v>2025</v>
      </c>
      <c r="D6295" s="178" t="s">
        <v>336</v>
      </c>
      <c r="E6295" s="178" t="s">
        <v>337</v>
      </c>
      <c r="F6295" s="178" t="s">
        <v>569</v>
      </c>
      <c r="G6295" s="178">
        <v>216</v>
      </c>
      <c r="H6295" s="178">
        <v>3.5319570451970001E-4</v>
      </c>
      <c r="I6295" s="178">
        <v>3.9557918906206403E-4</v>
      </c>
      <c r="J6295" s="178" t="s">
        <v>625</v>
      </c>
    </row>
    <row r="6296" spans="1:10" x14ac:dyDescent="0.45">
      <c r="A6296" s="178" t="s">
        <v>567</v>
      </c>
      <c r="B6296" s="178" t="s">
        <v>568</v>
      </c>
      <c r="C6296" s="178">
        <v>2025</v>
      </c>
      <c r="D6296" s="178" t="s">
        <v>336</v>
      </c>
      <c r="E6296" s="178" t="s">
        <v>337</v>
      </c>
      <c r="F6296" s="178" t="s">
        <v>573</v>
      </c>
      <c r="G6296" s="178">
        <v>223</v>
      </c>
      <c r="H6296" s="178">
        <v>1.7373409355060001E-4</v>
      </c>
      <c r="I6296" s="178">
        <v>1.9458218477667202E-4</v>
      </c>
      <c r="J6296" s="178" t="s">
        <v>625</v>
      </c>
    </row>
    <row r="6297" spans="1:10" x14ac:dyDescent="0.45">
      <c r="A6297" s="178" t="s">
        <v>567</v>
      </c>
      <c r="B6297" s="178" t="s">
        <v>568</v>
      </c>
      <c r="C6297" s="178">
        <v>2025</v>
      </c>
      <c r="D6297" s="178" t="s">
        <v>336</v>
      </c>
      <c r="E6297" s="178" t="s">
        <v>337</v>
      </c>
      <c r="F6297" s="178" t="s">
        <v>574</v>
      </c>
      <c r="G6297" s="178">
        <v>225</v>
      </c>
      <c r="H6297" s="178">
        <v>6.2632265326100005E-5</v>
      </c>
      <c r="I6297" s="178">
        <v>7.0148137165232006E-5</v>
      </c>
      <c r="J6297" s="178" t="s">
        <v>626</v>
      </c>
    </row>
    <row r="6298" spans="1:10" x14ac:dyDescent="0.45">
      <c r="A6298" s="178" t="s">
        <v>567</v>
      </c>
      <c r="B6298" s="178" t="s">
        <v>568</v>
      </c>
      <c r="C6298" s="178">
        <v>2025</v>
      </c>
      <c r="D6298" s="178" t="s">
        <v>336</v>
      </c>
      <c r="E6298" s="178" t="s">
        <v>337</v>
      </c>
      <c r="F6298" s="178" t="s">
        <v>572</v>
      </c>
      <c r="G6298" s="178">
        <v>232</v>
      </c>
      <c r="H6298" s="1">
        <v>4.00491126129E-6</v>
      </c>
      <c r="I6298" s="178">
        <v>4.4855006126448002E-6</v>
      </c>
      <c r="J6298" s="178" t="s">
        <v>625</v>
      </c>
    </row>
    <row r="6299" spans="1:10" x14ac:dyDescent="0.45">
      <c r="A6299" s="178" t="s">
        <v>567</v>
      </c>
      <c r="B6299" s="178" t="s">
        <v>568</v>
      </c>
      <c r="C6299" s="178">
        <v>2025</v>
      </c>
      <c r="D6299" s="178" t="s">
        <v>336</v>
      </c>
      <c r="E6299" s="178" t="s">
        <v>337</v>
      </c>
      <c r="F6299" s="178" t="s">
        <v>570</v>
      </c>
      <c r="G6299" s="178">
        <v>233</v>
      </c>
      <c r="H6299" s="178">
        <v>8.8761786173600002E-5</v>
      </c>
      <c r="I6299" s="178">
        <v>9.9413200514432008E-5</v>
      </c>
      <c r="J6299" s="178" t="s">
        <v>625</v>
      </c>
    </row>
    <row r="6300" spans="1:10" x14ac:dyDescent="0.45">
      <c r="A6300" s="178" t="s">
        <v>567</v>
      </c>
      <c r="B6300" s="178" t="s">
        <v>568</v>
      </c>
      <c r="C6300" s="178">
        <v>2025</v>
      </c>
      <c r="D6300" s="178" t="s">
        <v>336</v>
      </c>
      <c r="E6300" s="178" t="s">
        <v>337</v>
      </c>
      <c r="F6300" s="178" t="s">
        <v>571</v>
      </c>
      <c r="G6300" s="178">
        <v>234</v>
      </c>
      <c r="H6300" s="178">
        <v>1.13764717753E-5</v>
      </c>
      <c r="I6300" s="178">
        <v>1.2741648388336E-5</v>
      </c>
      <c r="J6300" s="178" t="s">
        <v>625</v>
      </c>
    </row>
    <row r="6301" spans="1:10" x14ac:dyDescent="0.45">
      <c r="A6301" s="178" t="s">
        <v>567</v>
      </c>
      <c r="B6301" s="178" t="s">
        <v>568</v>
      </c>
      <c r="C6301" s="178">
        <v>2025</v>
      </c>
      <c r="D6301" s="178" t="s">
        <v>336</v>
      </c>
      <c r="E6301" s="178" t="s">
        <v>337</v>
      </c>
      <c r="F6301" s="178" t="s">
        <v>570</v>
      </c>
      <c r="G6301" s="178">
        <v>236</v>
      </c>
      <c r="H6301" s="178">
        <v>4.2173658584899998E-5</v>
      </c>
      <c r="I6301" s="178">
        <v>4.7234497615088006E-5</v>
      </c>
      <c r="J6301" s="178" t="s">
        <v>625</v>
      </c>
    </row>
    <row r="6302" spans="1:10" x14ac:dyDescent="0.45">
      <c r="A6302" s="178" t="s">
        <v>567</v>
      </c>
      <c r="B6302" s="178" t="s">
        <v>568</v>
      </c>
      <c r="C6302" s="178">
        <v>2025</v>
      </c>
      <c r="D6302" s="178" t="s">
        <v>336</v>
      </c>
      <c r="E6302" s="178" t="s">
        <v>337</v>
      </c>
      <c r="F6302" s="178" t="s">
        <v>570</v>
      </c>
      <c r="G6302" s="178">
        <v>237</v>
      </c>
      <c r="H6302" s="178">
        <v>4.1984840208900003E-5</v>
      </c>
      <c r="I6302" s="178">
        <v>4.7023021033968011E-5</v>
      </c>
      <c r="J6302" s="178" t="s">
        <v>625</v>
      </c>
    </row>
    <row r="6303" spans="1:10" x14ac:dyDescent="0.45">
      <c r="A6303" s="178" t="s">
        <v>567</v>
      </c>
      <c r="B6303" s="178" t="s">
        <v>568</v>
      </c>
      <c r="C6303" s="178">
        <v>2025</v>
      </c>
      <c r="D6303" s="178" t="s">
        <v>336</v>
      </c>
      <c r="E6303" s="178" t="s">
        <v>337</v>
      </c>
      <c r="F6303" s="178" t="s">
        <v>573</v>
      </c>
      <c r="G6303" s="178">
        <v>243</v>
      </c>
      <c r="H6303" s="178">
        <v>1.8201275088360001E-4</v>
      </c>
      <c r="I6303" s="178">
        <v>2.0385428098963204E-4</v>
      </c>
      <c r="J6303" s="178" t="s">
        <v>625</v>
      </c>
    </row>
    <row r="6304" spans="1:10" x14ac:dyDescent="0.45">
      <c r="A6304" s="178" t="s">
        <v>567</v>
      </c>
      <c r="B6304" s="178" t="s">
        <v>568</v>
      </c>
      <c r="C6304" s="178">
        <v>2025</v>
      </c>
      <c r="D6304" s="178" t="s">
        <v>336</v>
      </c>
      <c r="E6304" s="178" t="s">
        <v>337</v>
      </c>
      <c r="F6304" s="178" t="s">
        <v>569</v>
      </c>
      <c r="G6304" s="178">
        <v>244</v>
      </c>
      <c r="H6304" s="178">
        <v>3.1174244941209998E-4</v>
      </c>
      <c r="I6304" s="178">
        <v>3.49151543341552E-4</v>
      </c>
      <c r="J6304" s="178" t="s">
        <v>625</v>
      </c>
    </row>
    <row r="6305" spans="1:10" x14ac:dyDescent="0.45">
      <c r="A6305" s="178" t="s">
        <v>567</v>
      </c>
      <c r="B6305" s="178" t="s">
        <v>568</v>
      </c>
      <c r="C6305" s="178">
        <v>2025</v>
      </c>
      <c r="D6305" s="178" t="s">
        <v>336</v>
      </c>
      <c r="E6305" s="178" t="s">
        <v>337</v>
      </c>
      <c r="F6305" s="178" t="s">
        <v>569</v>
      </c>
      <c r="G6305" s="178">
        <v>246</v>
      </c>
      <c r="H6305" s="178">
        <v>3.0930573120709998E-4</v>
      </c>
      <c r="I6305" s="178">
        <v>3.46422418951952E-4</v>
      </c>
      <c r="J6305" s="178" t="s">
        <v>625</v>
      </c>
    </row>
    <row r="6306" spans="1:10" x14ac:dyDescent="0.45">
      <c r="A6306" s="178" t="s">
        <v>567</v>
      </c>
      <c r="B6306" s="178" t="s">
        <v>568</v>
      </c>
      <c r="C6306" s="178">
        <v>2025</v>
      </c>
      <c r="D6306" s="178" t="s">
        <v>336</v>
      </c>
      <c r="E6306" s="178" t="s">
        <v>337</v>
      </c>
      <c r="F6306" s="178" t="s">
        <v>573</v>
      </c>
      <c r="G6306" s="178">
        <v>250</v>
      </c>
      <c r="H6306" s="178">
        <v>2.201464958489E-4</v>
      </c>
      <c r="I6306" s="178">
        <v>2.46564075350768E-4</v>
      </c>
      <c r="J6306" s="178" t="s">
        <v>625</v>
      </c>
    </row>
    <row r="6307" spans="1:10" x14ac:dyDescent="0.45">
      <c r="A6307" s="178" t="s">
        <v>567</v>
      </c>
      <c r="B6307" s="178" t="s">
        <v>568</v>
      </c>
      <c r="C6307" s="178">
        <v>2025</v>
      </c>
      <c r="D6307" s="178" t="s">
        <v>336</v>
      </c>
      <c r="E6307" s="178" t="s">
        <v>337</v>
      </c>
      <c r="F6307" s="178" t="s">
        <v>570</v>
      </c>
      <c r="G6307" s="178">
        <v>254</v>
      </c>
      <c r="H6307" s="178">
        <v>4.4727759814099998E-5</v>
      </c>
      <c r="I6307" s="178">
        <v>5.0095090991792003E-5</v>
      </c>
      <c r="J6307" s="178" t="s">
        <v>625</v>
      </c>
    </row>
    <row r="6308" spans="1:10" x14ac:dyDescent="0.45">
      <c r="A6308" s="178" t="s">
        <v>567</v>
      </c>
      <c r="B6308" s="178" t="s">
        <v>568</v>
      </c>
      <c r="C6308" s="178">
        <v>2025</v>
      </c>
      <c r="D6308" s="178" t="s">
        <v>336</v>
      </c>
      <c r="E6308" s="178" t="s">
        <v>337</v>
      </c>
      <c r="F6308" s="178" t="s">
        <v>569</v>
      </c>
      <c r="G6308" s="178">
        <v>255</v>
      </c>
      <c r="H6308" s="178">
        <v>2.9856167384419998E-4</v>
      </c>
      <c r="I6308" s="178">
        <v>3.3438907470550403E-4</v>
      </c>
      <c r="J6308" s="178" t="s">
        <v>625</v>
      </c>
    </row>
    <row r="6309" spans="1:10" x14ac:dyDescent="0.45">
      <c r="A6309" s="178" t="s">
        <v>567</v>
      </c>
      <c r="B6309" s="178" t="s">
        <v>568</v>
      </c>
      <c r="C6309" s="178">
        <v>2025</v>
      </c>
      <c r="D6309" s="178" t="s">
        <v>336</v>
      </c>
      <c r="E6309" s="178" t="s">
        <v>337</v>
      </c>
      <c r="F6309" s="178" t="s">
        <v>569</v>
      </c>
      <c r="G6309" s="178">
        <v>262</v>
      </c>
      <c r="H6309" s="178">
        <v>2.9014470055699999E-4</v>
      </c>
      <c r="I6309" s="178">
        <v>3.2496206462384001E-4</v>
      </c>
      <c r="J6309" s="178" t="s">
        <v>625</v>
      </c>
    </row>
    <row r="6310" spans="1:10" x14ac:dyDescent="0.45">
      <c r="A6310" s="178" t="s">
        <v>567</v>
      </c>
      <c r="B6310" s="178" t="s">
        <v>568</v>
      </c>
      <c r="C6310" s="178">
        <v>2025</v>
      </c>
      <c r="D6310" s="178" t="s">
        <v>336</v>
      </c>
      <c r="E6310" s="178" t="s">
        <v>337</v>
      </c>
      <c r="F6310" s="178" t="s">
        <v>573</v>
      </c>
      <c r="G6310" s="178">
        <v>265</v>
      </c>
      <c r="H6310" s="178">
        <v>1.6592291649430001E-4</v>
      </c>
      <c r="I6310" s="178">
        <v>1.8583366647361604E-4</v>
      </c>
      <c r="J6310" s="178" t="s">
        <v>625</v>
      </c>
    </row>
    <row r="6311" spans="1:10" x14ac:dyDescent="0.45">
      <c r="A6311" s="178" t="s">
        <v>567</v>
      </c>
      <c r="B6311" s="178" t="s">
        <v>568</v>
      </c>
      <c r="C6311" s="178">
        <v>2025</v>
      </c>
      <c r="D6311" s="178" t="s">
        <v>336</v>
      </c>
      <c r="E6311" s="178" t="s">
        <v>337</v>
      </c>
      <c r="F6311" s="178" t="s">
        <v>569</v>
      </c>
      <c r="G6311" s="178">
        <v>267</v>
      </c>
      <c r="H6311" s="178">
        <v>2.8518060571509999E-4</v>
      </c>
      <c r="I6311" s="178">
        <v>3.1940227840091201E-4</v>
      </c>
      <c r="J6311" s="178" t="s">
        <v>625</v>
      </c>
    </row>
    <row r="6312" spans="1:10" x14ac:dyDescent="0.45">
      <c r="A6312" s="178" t="s">
        <v>567</v>
      </c>
      <c r="B6312" s="178" t="s">
        <v>568</v>
      </c>
      <c r="C6312" s="178">
        <v>2025</v>
      </c>
      <c r="D6312" s="178" t="s">
        <v>336</v>
      </c>
      <c r="E6312" s="178" t="s">
        <v>337</v>
      </c>
      <c r="F6312" s="178" t="s">
        <v>573</v>
      </c>
      <c r="G6312" s="178">
        <v>268</v>
      </c>
      <c r="H6312" s="178">
        <v>1.7096786177720001E-4</v>
      </c>
      <c r="I6312" s="178">
        <v>1.9148400519046404E-4</v>
      </c>
      <c r="J6312" s="178" t="s">
        <v>625</v>
      </c>
    </row>
    <row r="6313" spans="1:10" x14ac:dyDescent="0.45">
      <c r="A6313" s="178" t="s">
        <v>567</v>
      </c>
      <c r="B6313" s="178" t="s">
        <v>568</v>
      </c>
      <c r="C6313" s="178">
        <v>2025</v>
      </c>
      <c r="D6313" s="178" t="s">
        <v>336</v>
      </c>
      <c r="E6313" s="178" t="s">
        <v>337</v>
      </c>
      <c r="F6313" s="178" t="s">
        <v>570</v>
      </c>
      <c r="G6313" s="178">
        <v>268</v>
      </c>
      <c r="H6313" s="178">
        <v>4.26774277003E-5</v>
      </c>
      <c r="I6313" s="178">
        <v>4.7798719024336001E-5</v>
      </c>
      <c r="J6313" s="178" t="s">
        <v>625</v>
      </c>
    </row>
    <row r="6314" spans="1:10" x14ac:dyDescent="0.45">
      <c r="A6314" s="178" t="s">
        <v>567</v>
      </c>
      <c r="B6314" s="178" t="s">
        <v>568</v>
      </c>
      <c r="C6314" s="178">
        <v>2025</v>
      </c>
      <c r="D6314" s="178" t="s">
        <v>336</v>
      </c>
      <c r="E6314" s="178" t="s">
        <v>337</v>
      </c>
      <c r="F6314" s="178" t="s">
        <v>570</v>
      </c>
      <c r="G6314" s="178">
        <v>270</v>
      </c>
      <c r="H6314" s="178">
        <v>3.6980021832300001E-5</v>
      </c>
      <c r="I6314" s="178">
        <v>4.1417624452176003E-5</v>
      </c>
      <c r="J6314" s="178" t="s">
        <v>625</v>
      </c>
    </row>
    <row r="6315" spans="1:10" x14ac:dyDescent="0.45">
      <c r="A6315" s="178" t="s">
        <v>567</v>
      </c>
      <c r="B6315" s="178" t="s">
        <v>568</v>
      </c>
      <c r="C6315" s="178">
        <v>2025</v>
      </c>
      <c r="D6315" s="178" t="s">
        <v>336</v>
      </c>
      <c r="E6315" s="178" t="s">
        <v>337</v>
      </c>
      <c r="F6315" s="178" t="s">
        <v>573</v>
      </c>
      <c r="G6315" s="178">
        <v>276</v>
      </c>
      <c r="H6315" s="178">
        <v>1.6482314094900001E-4</v>
      </c>
      <c r="I6315" s="178">
        <v>1.8460191786288002E-4</v>
      </c>
      <c r="J6315" s="178" t="s">
        <v>625</v>
      </c>
    </row>
    <row r="6316" spans="1:10" x14ac:dyDescent="0.45">
      <c r="A6316" s="178" t="s">
        <v>567</v>
      </c>
      <c r="B6316" s="178" t="s">
        <v>568</v>
      </c>
      <c r="C6316" s="178">
        <v>2025</v>
      </c>
      <c r="D6316" s="178" t="s">
        <v>336</v>
      </c>
      <c r="E6316" s="178" t="s">
        <v>337</v>
      </c>
      <c r="F6316" s="178" t="s">
        <v>569</v>
      </c>
      <c r="G6316" s="178">
        <v>280</v>
      </c>
      <c r="H6316" s="178">
        <v>2.7276430046189998E-4</v>
      </c>
      <c r="I6316" s="178">
        <v>3.0549601651732802E-4</v>
      </c>
      <c r="J6316" s="178" t="s">
        <v>625</v>
      </c>
    </row>
    <row r="6317" spans="1:10" x14ac:dyDescent="0.45">
      <c r="A6317" s="178" t="s">
        <v>567</v>
      </c>
      <c r="B6317" s="178" t="s">
        <v>568</v>
      </c>
      <c r="C6317" s="178">
        <v>2025</v>
      </c>
      <c r="D6317" s="178" t="s">
        <v>336</v>
      </c>
      <c r="E6317" s="178" t="s">
        <v>337</v>
      </c>
      <c r="F6317" s="178" t="s">
        <v>570</v>
      </c>
      <c r="G6317" s="178">
        <v>280</v>
      </c>
      <c r="H6317" s="178">
        <v>3.5298024158699997E-5</v>
      </c>
      <c r="I6317" s="178">
        <v>3.9533787057744E-5</v>
      </c>
      <c r="J6317" s="178" t="s">
        <v>625</v>
      </c>
    </row>
    <row r="6318" spans="1:10" x14ac:dyDescent="0.45">
      <c r="A6318" s="178" t="s">
        <v>567</v>
      </c>
      <c r="B6318" s="178" t="s">
        <v>568</v>
      </c>
      <c r="C6318" s="178">
        <v>2025</v>
      </c>
      <c r="D6318" s="178" t="s">
        <v>336</v>
      </c>
      <c r="E6318" s="178" t="s">
        <v>337</v>
      </c>
      <c r="F6318" s="178" t="s">
        <v>571</v>
      </c>
      <c r="G6318" s="178">
        <v>284</v>
      </c>
      <c r="H6318" s="1">
        <v>9.3441985882199997E-6</v>
      </c>
      <c r="I6318" s="178">
        <v>1.04655024188064E-5</v>
      </c>
      <c r="J6318" s="178" t="s">
        <v>625</v>
      </c>
    </row>
    <row r="6319" spans="1:10" x14ac:dyDescent="0.45">
      <c r="A6319" s="178" t="s">
        <v>567</v>
      </c>
      <c r="B6319" s="178" t="s">
        <v>568</v>
      </c>
      <c r="C6319" s="178">
        <v>2025</v>
      </c>
      <c r="D6319" s="178" t="s">
        <v>336</v>
      </c>
      <c r="E6319" s="178" t="s">
        <v>337</v>
      </c>
      <c r="F6319" s="178" t="s">
        <v>570</v>
      </c>
      <c r="G6319" s="178">
        <v>287</v>
      </c>
      <c r="H6319" s="178">
        <v>3.47360037267E-5</v>
      </c>
      <c r="I6319" s="178">
        <v>3.8904324173904001E-5</v>
      </c>
      <c r="J6319" s="178" t="s">
        <v>625</v>
      </c>
    </row>
    <row r="6320" spans="1:10" x14ac:dyDescent="0.45">
      <c r="A6320" s="178" t="s">
        <v>567</v>
      </c>
      <c r="B6320" s="178" t="s">
        <v>568</v>
      </c>
      <c r="C6320" s="178">
        <v>2025</v>
      </c>
      <c r="D6320" s="178" t="s">
        <v>336</v>
      </c>
      <c r="E6320" s="178" t="s">
        <v>337</v>
      </c>
      <c r="F6320" s="178" t="s">
        <v>570</v>
      </c>
      <c r="G6320" s="178">
        <v>290</v>
      </c>
      <c r="H6320" s="178">
        <v>3.9386366552200002E-5</v>
      </c>
      <c r="I6320" s="178">
        <v>4.4112730538464005E-5</v>
      </c>
      <c r="J6320" s="178" t="s">
        <v>625</v>
      </c>
    </row>
    <row r="6321" spans="1:10" x14ac:dyDescent="0.45">
      <c r="A6321" s="178" t="s">
        <v>567</v>
      </c>
      <c r="B6321" s="178" t="s">
        <v>568</v>
      </c>
      <c r="C6321" s="178">
        <v>2025</v>
      </c>
      <c r="D6321" s="178" t="s">
        <v>336</v>
      </c>
      <c r="E6321" s="178" t="s">
        <v>337</v>
      </c>
      <c r="F6321" s="178" t="s">
        <v>573</v>
      </c>
      <c r="G6321" s="178">
        <v>295</v>
      </c>
      <c r="H6321" s="178">
        <v>2.100549318129E-4</v>
      </c>
      <c r="I6321" s="178">
        <v>2.3526152363044801E-4</v>
      </c>
      <c r="J6321" s="178" t="s">
        <v>625</v>
      </c>
    </row>
    <row r="6322" spans="1:10" x14ac:dyDescent="0.45">
      <c r="A6322" s="178" t="s">
        <v>567</v>
      </c>
      <c r="B6322" s="178" t="s">
        <v>568</v>
      </c>
      <c r="C6322" s="178">
        <v>2025</v>
      </c>
      <c r="D6322" s="178" t="s">
        <v>336</v>
      </c>
      <c r="E6322" s="178" t="s">
        <v>337</v>
      </c>
      <c r="F6322" s="178" t="s">
        <v>570</v>
      </c>
      <c r="G6322" s="178">
        <v>295</v>
      </c>
      <c r="H6322" s="178">
        <v>3.3711006835800002E-5</v>
      </c>
      <c r="I6322" s="178">
        <v>3.7756327656096004E-5</v>
      </c>
      <c r="J6322" s="178" t="s">
        <v>625</v>
      </c>
    </row>
    <row r="6323" spans="1:10" x14ac:dyDescent="0.45">
      <c r="A6323" s="178" t="s">
        <v>567</v>
      </c>
      <c r="B6323" s="178" t="s">
        <v>568</v>
      </c>
      <c r="C6323" s="178">
        <v>2025</v>
      </c>
      <c r="D6323" s="178" t="s">
        <v>336</v>
      </c>
      <c r="E6323" s="178" t="s">
        <v>337</v>
      </c>
      <c r="F6323" s="178" t="s">
        <v>570</v>
      </c>
      <c r="G6323" s="178">
        <v>297</v>
      </c>
      <c r="H6323" s="178">
        <v>3.3487565815399999E-5</v>
      </c>
      <c r="I6323" s="178">
        <v>3.7506073713247999E-5</v>
      </c>
      <c r="J6323" s="178" t="s">
        <v>625</v>
      </c>
    </row>
    <row r="6324" spans="1:10" x14ac:dyDescent="0.45">
      <c r="A6324" s="178" t="s">
        <v>567</v>
      </c>
      <c r="B6324" s="178" t="s">
        <v>568</v>
      </c>
      <c r="C6324" s="178">
        <v>2025</v>
      </c>
      <c r="D6324" s="178" t="s">
        <v>336</v>
      </c>
      <c r="E6324" s="178" t="s">
        <v>337</v>
      </c>
      <c r="F6324" s="178" t="s">
        <v>569</v>
      </c>
      <c r="G6324" s="178">
        <v>301</v>
      </c>
      <c r="H6324" s="178">
        <v>2.5326918694189998E-4</v>
      </c>
      <c r="I6324" s="178">
        <v>2.83661489374928E-4</v>
      </c>
      <c r="J6324" s="178" t="s">
        <v>625</v>
      </c>
    </row>
    <row r="6325" spans="1:10" x14ac:dyDescent="0.45">
      <c r="A6325" s="178" t="s">
        <v>567</v>
      </c>
      <c r="B6325" s="178" t="s">
        <v>568</v>
      </c>
      <c r="C6325" s="178">
        <v>2025</v>
      </c>
      <c r="D6325" s="178" t="s">
        <v>336</v>
      </c>
      <c r="E6325" s="178" t="s">
        <v>337</v>
      </c>
      <c r="F6325" s="178" t="s">
        <v>569</v>
      </c>
      <c r="G6325" s="178">
        <v>304</v>
      </c>
      <c r="H6325" s="178">
        <v>2.5111931608989997E-4</v>
      </c>
      <c r="I6325" s="178">
        <v>2.8125363402068797E-4</v>
      </c>
      <c r="J6325" s="178" t="s">
        <v>625</v>
      </c>
    </row>
    <row r="6326" spans="1:10" x14ac:dyDescent="0.45">
      <c r="A6326" s="178" t="s">
        <v>567</v>
      </c>
      <c r="B6326" s="178" t="s">
        <v>568</v>
      </c>
      <c r="C6326" s="178">
        <v>2025</v>
      </c>
      <c r="D6326" s="178" t="s">
        <v>336</v>
      </c>
      <c r="E6326" s="178" t="s">
        <v>337</v>
      </c>
      <c r="F6326" s="178" t="s">
        <v>569</v>
      </c>
      <c r="G6326" s="178">
        <v>317</v>
      </c>
      <c r="H6326" s="178">
        <v>2.406248095213E-4</v>
      </c>
      <c r="I6326" s="178">
        <v>2.6949978666385605E-4</v>
      </c>
      <c r="J6326" s="178" t="s">
        <v>625</v>
      </c>
    </row>
    <row r="6327" spans="1:10" x14ac:dyDescent="0.45">
      <c r="A6327" s="178" t="s">
        <v>567</v>
      </c>
      <c r="B6327" s="178" t="s">
        <v>568</v>
      </c>
      <c r="C6327" s="178">
        <v>2025</v>
      </c>
      <c r="D6327" s="178" t="s">
        <v>336</v>
      </c>
      <c r="E6327" s="178" t="s">
        <v>337</v>
      </c>
      <c r="F6327" s="178" t="s">
        <v>571</v>
      </c>
      <c r="G6327" s="178">
        <v>324</v>
      </c>
      <c r="H6327" s="1">
        <v>8.1997268352999992E-6</v>
      </c>
      <c r="I6327" s="178">
        <v>9.1836940555359999E-6</v>
      </c>
      <c r="J6327" s="178" t="s">
        <v>625</v>
      </c>
    </row>
    <row r="6328" spans="1:10" x14ac:dyDescent="0.45">
      <c r="A6328" s="178" t="s">
        <v>567</v>
      </c>
      <c r="B6328" s="178" t="s">
        <v>568</v>
      </c>
      <c r="C6328" s="178">
        <v>2025</v>
      </c>
      <c r="D6328" s="178" t="s">
        <v>336</v>
      </c>
      <c r="E6328" s="178" t="s">
        <v>337</v>
      </c>
      <c r="F6328" s="178" t="s">
        <v>570</v>
      </c>
      <c r="G6328" s="178">
        <v>332</v>
      </c>
      <c r="H6328" s="178">
        <v>3.4281441912799999E-5</v>
      </c>
      <c r="I6328" s="178">
        <v>3.8395214942336005E-5</v>
      </c>
      <c r="J6328" s="178" t="s">
        <v>625</v>
      </c>
    </row>
    <row r="6329" spans="1:10" x14ac:dyDescent="0.45">
      <c r="A6329" s="178" t="s">
        <v>567</v>
      </c>
      <c r="B6329" s="178" t="s">
        <v>568</v>
      </c>
      <c r="C6329" s="178">
        <v>2025</v>
      </c>
      <c r="D6329" s="178" t="s">
        <v>336</v>
      </c>
      <c r="E6329" s="178" t="s">
        <v>337</v>
      </c>
      <c r="F6329" s="178" t="s">
        <v>570</v>
      </c>
      <c r="G6329" s="178">
        <v>339</v>
      </c>
      <c r="H6329" s="178">
        <v>2.9432974770299999E-5</v>
      </c>
      <c r="I6329" s="178">
        <v>3.2964931742736003E-5</v>
      </c>
      <c r="J6329" s="178" t="s">
        <v>625</v>
      </c>
    </row>
    <row r="6330" spans="1:10" x14ac:dyDescent="0.45">
      <c r="A6330" s="178" t="s">
        <v>567</v>
      </c>
      <c r="B6330" s="178" t="s">
        <v>568</v>
      </c>
      <c r="C6330" s="178">
        <v>2025</v>
      </c>
      <c r="D6330" s="178" t="s">
        <v>336</v>
      </c>
      <c r="E6330" s="178" t="s">
        <v>337</v>
      </c>
      <c r="F6330" s="178" t="s">
        <v>573</v>
      </c>
      <c r="G6330" s="178">
        <v>340</v>
      </c>
      <c r="H6330" s="178">
        <v>1.9385656923989999E-4</v>
      </c>
      <c r="I6330" s="178">
        <v>2.17119357548688E-4</v>
      </c>
      <c r="J6330" s="178" t="s">
        <v>625</v>
      </c>
    </row>
    <row r="6331" spans="1:10" x14ac:dyDescent="0.45">
      <c r="A6331" s="178" t="s">
        <v>567</v>
      </c>
      <c r="B6331" s="178" t="s">
        <v>568</v>
      </c>
      <c r="C6331" s="178">
        <v>2025</v>
      </c>
      <c r="D6331" s="178" t="s">
        <v>336</v>
      </c>
      <c r="E6331" s="178" t="s">
        <v>337</v>
      </c>
      <c r="F6331" s="178" t="s">
        <v>569</v>
      </c>
      <c r="G6331" s="178">
        <v>345</v>
      </c>
      <c r="H6331" s="178">
        <v>4.4189077743789999E-4</v>
      </c>
      <c r="I6331" s="178">
        <v>4.9491767073044806E-4</v>
      </c>
      <c r="J6331" s="178" t="s">
        <v>625</v>
      </c>
    </row>
    <row r="6332" spans="1:10" x14ac:dyDescent="0.45">
      <c r="A6332" s="178" t="s">
        <v>567</v>
      </c>
      <c r="B6332" s="178" t="s">
        <v>568</v>
      </c>
      <c r="C6332" s="178">
        <v>2025</v>
      </c>
      <c r="D6332" s="178" t="s">
        <v>336</v>
      </c>
      <c r="E6332" s="178" t="s">
        <v>337</v>
      </c>
      <c r="F6332" s="178" t="s">
        <v>572</v>
      </c>
      <c r="G6332" s="178">
        <v>347</v>
      </c>
      <c r="H6332" s="1">
        <v>2.58207228399E-6</v>
      </c>
      <c r="I6332" s="178">
        <v>2.8919209580688005E-6</v>
      </c>
      <c r="J6332" s="178" t="s">
        <v>625</v>
      </c>
    </row>
    <row r="6333" spans="1:10" x14ac:dyDescent="0.45">
      <c r="A6333" s="178" t="s">
        <v>567</v>
      </c>
      <c r="B6333" s="178" t="s">
        <v>568</v>
      </c>
      <c r="C6333" s="178">
        <v>2025</v>
      </c>
      <c r="D6333" s="178" t="s">
        <v>336</v>
      </c>
      <c r="E6333" s="178" t="s">
        <v>337</v>
      </c>
      <c r="F6333" s="178" t="s">
        <v>574</v>
      </c>
      <c r="G6333" s="178">
        <v>348</v>
      </c>
      <c r="H6333" s="178">
        <v>4.03806770919E-5</v>
      </c>
      <c r="I6333" s="178">
        <v>4.5226358342928007E-5</v>
      </c>
      <c r="J6333" s="178" t="s">
        <v>626</v>
      </c>
    </row>
    <row r="6334" spans="1:10" x14ac:dyDescent="0.45">
      <c r="A6334" s="178" t="s">
        <v>567</v>
      </c>
      <c r="B6334" s="178" t="s">
        <v>568</v>
      </c>
      <c r="C6334" s="178">
        <v>2025</v>
      </c>
      <c r="D6334" s="178" t="s">
        <v>336</v>
      </c>
      <c r="E6334" s="178" t="s">
        <v>337</v>
      </c>
      <c r="F6334" s="178" t="s">
        <v>573</v>
      </c>
      <c r="G6334" s="178">
        <v>350</v>
      </c>
      <c r="H6334" s="178">
        <v>1.448667753721E-4</v>
      </c>
      <c r="I6334" s="178">
        <v>1.6225078841675201E-4</v>
      </c>
      <c r="J6334" s="178" t="s">
        <v>625</v>
      </c>
    </row>
    <row r="6335" spans="1:10" x14ac:dyDescent="0.45">
      <c r="A6335" s="178" t="s">
        <v>567</v>
      </c>
      <c r="B6335" s="178" t="s">
        <v>568</v>
      </c>
      <c r="C6335" s="178">
        <v>2025</v>
      </c>
      <c r="D6335" s="178" t="s">
        <v>336</v>
      </c>
      <c r="E6335" s="178" t="s">
        <v>337</v>
      </c>
      <c r="F6335" s="178" t="s">
        <v>573</v>
      </c>
      <c r="G6335" s="178">
        <v>360</v>
      </c>
      <c r="H6335" s="178">
        <v>1.6873054846660001E-4</v>
      </c>
      <c r="I6335" s="178">
        <v>1.8897821428259204E-4</v>
      </c>
      <c r="J6335" s="178" t="s">
        <v>625</v>
      </c>
    </row>
    <row r="6336" spans="1:10" x14ac:dyDescent="0.45">
      <c r="A6336" s="178" t="s">
        <v>567</v>
      </c>
      <c r="B6336" s="178" t="s">
        <v>568</v>
      </c>
      <c r="C6336" s="178">
        <v>2025</v>
      </c>
      <c r="D6336" s="178" t="s">
        <v>336</v>
      </c>
      <c r="E6336" s="178" t="s">
        <v>337</v>
      </c>
      <c r="F6336" s="178" t="s">
        <v>569</v>
      </c>
      <c r="G6336" s="178">
        <v>366</v>
      </c>
      <c r="H6336" s="178">
        <v>2.0822425722140001E-4</v>
      </c>
      <c r="I6336" s="178">
        <v>2.3321116808796804E-4</v>
      </c>
      <c r="J6336" s="178" t="s">
        <v>625</v>
      </c>
    </row>
    <row r="6337" spans="1:10" x14ac:dyDescent="0.45">
      <c r="A6337" s="178" t="s">
        <v>567</v>
      </c>
      <c r="B6337" s="178" t="s">
        <v>568</v>
      </c>
      <c r="C6337" s="178">
        <v>2025</v>
      </c>
      <c r="D6337" s="178" t="s">
        <v>336</v>
      </c>
      <c r="E6337" s="178" t="s">
        <v>337</v>
      </c>
      <c r="F6337" s="178" t="s">
        <v>569</v>
      </c>
      <c r="G6337" s="178">
        <v>375</v>
      </c>
      <c r="H6337" s="178">
        <v>2.0306618534959999E-4</v>
      </c>
      <c r="I6337" s="178">
        <v>2.2743412759155201E-4</v>
      </c>
      <c r="J6337" s="178" t="s">
        <v>625</v>
      </c>
    </row>
    <row r="6338" spans="1:10" x14ac:dyDescent="0.45">
      <c r="A6338" s="178" t="s">
        <v>567</v>
      </c>
      <c r="B6338" s="178" t="s">
        <v>568</v>
      </c>
      <c r="C6338" s="178">
        <v>2025</v>
      </c>
      <c r="D6338" s="178" t="s">
        <v>336</v>
      </c>
      <c r="E6338" s="178" t="s">
        <v>337</v>
      </c>
      <c r="F6338" s="178" t="s">
        <v>571</v>
      </c>
      <c r="G6338" s="178">
        <v>378</v>
      </c>
      <c r="H6338" s="1">
        <v>7.0085948209500004E-6</v>
      </c>
      <c r="I6338" s="178">
        <v>7.8496261994640005E-6</v>
      </c>
      <c r="J6338" s="178" t="s">
        <v>625</v>
      </c>
    </row>
    <row r="6339" spans="1:10" x14ac:dyDescent="0.45">
      <c r="A6339" s="178" t="s">
        <v>567</v>
      </c>
      <c r="B6339" s="178" t="s">
        <v>568</v>
      </c>
      <c r="C6339" s="178">
        <v>2025</v>
      </c>
      <c r="D6339" s="178" t="s">
        <v>336</v>
      </c>
      <c r="E6339" s="178" t="s">
        <v>337</v>
      </c>
      <c r="F6339" s="178" t="s">
        <v>570</v>
      </c>
      <c r="G6339" s="178">
        <v>384</v>
      </c>
      <c r="H6339" s="178">
        <v>2.5978539270000001E-5</v>
      </c>
      <c r="I6339" s="178">
        <v>2.9095963982400003E-5</v>
      </c>
      <c r="J6339" s="178" t="s">
        <v>625</v>
      </c>
    </row>
    <row r="6340" spans="1:10" x14ac:dyDescent="0.45">
      <c r="A6340" s="178" t="s">
        <v>567</v>
      </c>
      <c r="B6340" s="178" t="s">
        <v>568</v>
      </c>
      <c r="C6340" s="178">
        <v>2025</v>
      </c>
      <c r="D6340" s="178" t="s">
        <v>336</v>
      </c>
      <c r="E6340" s="178" t="s">
        <v>337</v>
      </c>
      <c r="F6340" s="178" t="s">
        <v>570</v>
      </c>
      <c r="G6340" s="178">
        <v>387</v>
      </c>
      <c r="H6340" s="178">
        <v>2.57754763879E-5</v>
      </c>
      <c r="I6340" s="178">
        <v>2.8868533554448004E-5</v>
      </c>
      <c r="J6340" s="178" t="s">
        <v>625</v>
      </c>
    </row>
    <row r="6341" spans="1:10" x14ac:dyDescent="0.45">
      <c r="A6341" s="178" t="s">
        <v>567</v>
      </c>
      <c r="B6341" s="178" t="s">
        <v>568</v>
      </c>
      <c r="C6341" s="178">
        <v>2025</v>
      </c>
      <c r="D6341" s="178" t="s">
        <v>336</v>
      </c>
      <c r="E6341" s="178" t="s">
        <v>337</v>
      </c>
      <c r="F6341" s="178" t="s">
        <v>573</v>
      </c>
      <c r="G6341" s="178">
        <v>393</v>
      </c>
      <c r="H6341" s="178">
        <v>1.2786431761920001E-4</v>
      </c>
      <c r="I6341" s="178">
        <v>1.4320803573350402E-4</v>
      </c>
      <c r="J6341" s="178" t="s">
        <v>625</v>
      </c>
    </row>
    <row r="6342" spans="1:10" x14ac:dyDescent="0.45">
      <c r="A6342" s="178" t="s">
        <v>567</v>
      </c>
      <c r="B6342" s="178" t="s">
        <v>568</v>
      </c>
      <c r="C6342" s="178">
        <v>2025</v>
      </c>
      <c r="D6342" s="178" t="s">
        <v>336</v>
      </c>
      <c r="E6342" s="178" t="s">
        <v>337</v>
      </c>
      <c r="F6342" s="178" t="s">
        <v>570</v>
      </c>
      <c r="G6342" s="178">
        <v>401</v>
      </c>
      <c r="H6342" s="178">
        <v>2.4880140699700001E-5</v>
      </c>
      <c r="I6342" s="178">
        <v>2.7865757583664003E-5</v>
      </c>
      <c r="J6342" s="178" t="s">
        <v>625</v>
      </c>
    </row>
    <row r="6343" spans="1:10" x14ac:dyDescent="0.45">
      <c r="A6343" s="178" t="s">
        <v>567</v>
      </c>
      <c r="B6343" s="178" t="s">
        <v>568</v>
      </c>
      <c r="C6343" s="178">
        <v>2025</v>
      </c>
      <c r="D6343" s="178" t="s">
        <v>336</v>
      </c>
      <c r="E6343" s="178" t="s">
        <v>337</v>
      </c>
      <c r="F6343" s="178" t="s">
        <v>570</v>
      </c>
      <c r="G6343" s="178">
        <v>413</v>
      </c>
      <c r="H6343" s="178">
        <v>2.4178725652699999E-5</v>
      </c>
      <c r="I6343" s="178">
        <v>2.7080172731024001E-5</v>
      </c>
      <c r="J6343" s="178" t="s">
        <v>625</v>
      </c>
    </row>
    <row r="6344" spans="1:10" x14ac:dyDescent="0.45">
      <c r="A6344" s="178" t="s">
        <v>567</v>
      </c>
      <c r="B6344" s="178" t="s">
        <v>568</v>
      </c>
      <c r="C6344" s="178">
        <v>2025</v>
      </c>
      <c r="D6344" s="178" t="s">
        <v>336</v>
      </c>
      <c r="E6344" s="178" t="s">
        <v>337</v>
      </c>
      <c r="F6344" s="178" t="s">
        <v>573</v>
      </c>
      <c r="G6344" s="178">
        <v>414</v>
      </c>
      <c r="H6344" s="178">
        <v>1.268648629775E-4</v>
      </c>
      <c r="I6344" s="178">
        <v>1.4208864653480002E-4</v>
      </c>
      <c r="J6344" s="178" t="s">
        <v>625</v>
      </c>
    </row>
    <row r="6345" spans="1:10" x14ac:dyDescent="0.45">
      <c r="A6345" s="178" t="s">
        <v>567</v>
      </c>
      <c r="B6345" s="178" t="s">
        <v>568</v>
      </c>
      <c r="C6345" s="178">
        <v>2025</v>
      </c>
      <c r="D6345" s="178" t="s">
        <v>336</v>
      </c>
      <c r="E6345" s="178" t="s">
        <v>337</v>
      </c>
      <c r="F6345" s="178" t="s">
        <v>570</v>
      </c>
      <c r="G6345" s="178">
        <v>420</v>
      </c>
      <c r="H6345" s="178">
        <v>2.3765049263600002E-5</v>
      </c>
      <c r="I6345" s="178">
        <v>2.6616855175232004E-5</v>
      </c>
      <c r="J6345" s="178" t="s">
        <v>625</v>
      </c>
    </row>
    <row r="6346" spans="1:10" x14ac:dyDescent="0.45">
      <c r="A6346" s="178" t="s">
        <v>567</v>
      </c>
      <c r="B6346" s="178" t="s">
        <v>568</v>
      </c>
      <c r="C6346" s="178">
        <v>2025</v>
      </c>
      <c r="D6346" s="178" t="s">
        <v>336</v>
      </c>
      <c r="E6346" s="178" t="s">
        <v>337</v>
      </c>
      <c r="F6346" s="178" t="s">
        <v>573</v>
      </c>
      <c r="G6346" s="178">
        <v>421</v>
      </c>
      <c r="H6346" s="178">
        <v>1.224580773851E-4</v>
      </c>
      <c r="I6346" s="178">
        <v>1.3715304667131202E-4</v>
      </c>
      <c r="J6346" s="178" t="s">
        <v>625</v>
      </c>
    </row>
    <row r="6347" spans="1:10" x14ac:dyDescent="0.45">
      <c r="A6347" s="178" t="s">
        <v>567</v>
      </c>
      <c r="B6347" s="178" t="s">
        <v>568</v>
      </c>
      <c r="C6347" s="178">
        <v>2025</v>
      </c>
      <c r="D6347" s="178" t="s">
        <v>336</v>
      </c>
      <c r="E6347" s="178" t="s">
        <v>337</v>
      </c>
      <c r="F6347" s="178" t="s">
        <v>573</v>
      </c>
      <c r="G6347" s="178">
        <v>439</v>
      </c>
      <c r="H6347" s="178">
        <v>1.190057737404E-4</v>
      </c>
      <c r="I6347" s="178">
        <v>1.3328646658924802E-4</v>
      </c>
      <c r="J6347" s="178" t="s">
        <v>625</v>
      </c>
    </row>
    <row r="6348" spans="1:10" x14ac:dyDescent="0.45">
      <c r="A6348" s="178" t="s">
        <v>567</v>
      </c>
      <c r="B6348" s="178" t="s">
        <v>568</v>
      </c>
      <c r="C6348" s="178">
        <v>2025</v>
      </c>
      <c r="D6348" s="178" t="s">
        <v>336</v>
      </c>
      <c r="E6348" s="178" t="s">
        <v>337</v>
      </c>
      <c r="F6348" s="178" t="s">
        <v>570</v>
      </c>
      <c r="G6348" s="178">
        <v>440</v>
      </c>
      <c r="H6348" s="178">
        <v>2.2730357159199999E-5</v>
      </c>
      <c r="I6348" s="178">
        <v>2.5458000018304002E-5</v>
      </c>
      <c r="J6348" s="178" t="s">
        <v>625</v>
      </c>
    </row>
    <row r="6349" spans="1:10" x14ac:dyDescent="0.45">
      <c r="A6349" s="178" t="s">
        <v>567</v>
      </c>
      <c r="B6349" s="178" t="s">
        <v>568</v>
      </c>
      <c r="C6349" s="178">
        <v>2025</v>
      </c>
      <c r="D6349" s="178" t="s">
        <v>336</v>
      </c>
      <c r="E6349" s="178" t="s">
        <v>337</v>
      </c>
      <c r="F6349" s="178" t="s">
        <v>573</v>
      </c>
      <c r="G6349" s="178">
        <v>448</v>
      </c>
      <c r="H6349" s="178">
        <v>1.169696988654E-4</v>
      </c>
      <c r="I6349" s="178">
        <v>1.3100606272924801E-4</v>
      </c>
      <c r="J6349" s="178" t="s">
        <v>625</v>
      </c>
    </row>
    <row r="6350" spans="1:10" x14ac:dyDescent="0.45">
      <c r="A6350" s="178" t="s">
        <v>567</v>
      </c>
      <c r="B6350" s="178" t="s">
        <v>568</v>
      </c>
      <c r="C6350" s="178">
        <v>2025</v>
      </c>
      <c r="D6350" s="178" t="s">
        <v>336</v>
      </c>
      <c r="E6350" s="178" t="s">
        <v>337</v>
      </c>
      <c r="F6350" s="178" t="s">
        <v>570</v>
      </c>
      <c r="G6350" s="178">
        <v>475</v>
      </c>
      <c r="H6350" s="178">
        <v>2.1105764972200001E-5</v>
      </c>
      <c r="I6350" s="178">
        <v>2.3638456768864004E-5</v>
      </c>
      <c r="J6350" s="178" t="s">
        <v>625</v>
      </c>
    </row>
    <row r="6351" spans="1:10" x14ac:dyDescent="0.45">
      <c r="A6351" s="178" t="s">
        <v>567</v>
      </c>
      <c r="B6351" s="178" t="s">
        <v>568</v>
      </c>
      <c r="C6351" s="178">
        <v>2025</v>
      </c>
      <c r="D6351" s="178" t="s">
        <v>336</v>
      </c>
      <c r="E6351" s="178" t="s">
        <v>337</v>
      </c>
      <c r="F6351" s="178" t="s">
        <v>570</v>
      </c>
      <c r="G6351" s="178">
        <v>479</v>
      </c>
      <c r="H6351" s="178">
        <v>2.09266108868E-5</v>
      </c>
      <c r="I6351" s="178">
        <v>2.3437804193216003E-5</v>
      </c>
      <c r="J6351" s="178" t="s">
        <v>625</v>
      </c>
    </row>
    <row r="6352" spans="1:10" x14ac:dyDescent="0.45">
      <c r="A6352" s="178" t="s">
        <v>567</v>
      </c>
      <c r="B6352" s="178" t="s">
        <v>568</v>
      </c>
      <c r="C6352" s="178">
        <v>2025</v>
      </c>
      <c r="D6352" s="178" t="s">
        <v>336</v>
      </c>
      <c r="E6352" s="178" t="s">
        <v>337</v>
      </c>
      <c r="F6352" s="178" t="s">
        <v>573</v>
      </c>
      <c r="G6352" s="178">
        <v>485</v>
      </c>
      <c r="H6352" s="178">
        <v>1.118770233006E-4</v>
      </c>
      <c r="I6352" s="178">
        <v>1.25302266096672E-4</v>
      </c>
      <c r="J6352" s="178" t="s">
        <v>625</v>
      </c>
    </row>
    <row r="6353" spans="1:10" x14ac:dyDescent="0.45">
      <c r="A6353" s="178" t="s">
        <v>567</v>
      </c>
      <c r="B6353" s="178" t="s">
        <v>568</v>
      </c>
      <c r="C6353" s="178">
        <v>2025</v>
      </c>
      <c r="D6353" s="178" t="s">
        <v>336</v>
      </c>
      <c r="E6353" s="178" t="s">
        <v>337</v>
      </c>
      <c r="F6353" s="178" t="s">
        <v>570</v>
      </c>
      <c r="G6353" s="178">
        <v>500</v>
      </c>
      <c r="H6353" s="178">
        <v>2.00520680664E-5</v>
      </c>
      <c r="I6353" s="178">
        <v>2.2458316234368001E-5</v>
      </c>
      <c r="J6353" s="178" t="s">
        <v>625</v>
      </c>
    </row>
    <row r="6354" spans="1:10" x14ac:dyDescent="0.45">
      <c r="A6354" s="178" t="s">
        <v>567</v>
      </c>
      <c r="B6354" s="178" t="s">
        <v>568</v>
      </c>
      <c r="C6354" s="178">
        <v>2025</v>
      </c>
      <c r="D6354" s="178" t="s">
        <v>336</v>
      </c>
      <c r="E6354" s="178" t="s">
        <v>337</v>
      </c>
      <c r="F6354" s="178" t="s">
        <v>569</v>
      </c>
      <c r="G6354" s="178">
        <v>534</v>
      </c>
      <c r="H6354" s="178">
        <v>1.4233207912179999E-4</v>
      </c>
      <c r="I6354" s="178">
        <v>1.59411928616416E-4</v>
      </c>
      <c r="J6354" s="178" t="s">
        <v>625</v>
      </c>
    </row>
    <row r="6355" spans="1:10" x14ac:dyDescent="0.45">
      <c r="A6355" s="178" t="s">
        <v>567</v>
      </c>
      <c r="B6355" s="178" t="s">
        <v>568</v>
      </c>
      <c r="C6355" s="178">
        <v>2025</v>
      </c>
      <c r="D6355" s="178" t="s">
        <v>336</v>
      </c>
      <c r="E6355" s="178" t="s">
        <v>337</v>
      </c>
      <c r="F6355" s="178" t="s">
        <v>573</v>
      </c>
      <c r="G6355" s="178">
        <v>539</v>
      </c>
      <c r="H6355" s="178">
        <v>1.0299911809849999E-4</v>
      </c>
      <c r="I6355" s="178">
        <v>1.1535901227032001E-4</v>
      </c>
      <c r="J6355" s="178" t="s">
        <v>625</v>
      </c>
    </row>
    <row r="6356" spans="1:10" x14ac:dyDescent="0.45">
      <c r="A6356" s="178" t="s">
        <v>567</v>
      </c>
      <c r="B6356" s="178" t="s">
        <v>568</v>
      </c>
      <c r="C6356" s="178">
        <v>2025</v>
      </c>
      <c r="D6356" s="178" t="s">
        <v>336</v>
      </c>
      <c r="E6356" s="178" t="s">
        <v>337</v>
      </c>
      <c r="F6356" s="178" t="s">
        <v>570</v>
      </c>
      <c r="G6356" s="178">
        <v>544</v>
      </c>
      <c r="H6356" s="178">
        <v>3.6824230846800001E-5</v>
      </c>
      <c r="I6356" s="178">
        <v>4.1243138548416004E-5</v>
      </c>
      <c r="J6356" s="178" t="s">
        <v>625</v>
      </c>
    </row>
    <row r="6357" spans="1:10" x14ac:dyDescent="0.45">
      <c r="A6357" s="178" t="s">
        <v>567</v>
      </c>
      <c r="B6357" s="178" t="s">
        <v>568</v>
      </c>
      <c r="C6357" s="178">
        <v>2025</v>
      </c>
      <c r="D6357" s="178" t="s">
        <v>336</v>
      </c>
      <c r="E6357" s="178" t="s">
        <v>337</v>
      </c>
      <c r="F6357" s="178" t="s">
        <v>573</v>
      </c>
      <c r="G6357" s="178">
        <v>566</v>
      </c>
      <c r="H6357" s="178">
        <v>1.0388091322970001E-4</v>
      </c>
      <c r="I6357" s="178">
        <v>1.1634662281726402E-4</v>
      </c>
      <c r="J6357" s="178" t="s">
        <v>625</v>
      </c>
    </row>
    <row r="6358" spans="1:10" x14ac:dyDescent="0.45">
      <c r="A6358" s="178" t="s">
        <v>567</v>
      </c>
      <c r="B6358" s="178" t="s">
        <v>568</v>
      </c>
      <c r="C6358" s="178">
        <v>2025</v>
      </c>
      <c r="D6358" s="178" t="s">
        <v>336</v>
      </c>
      <c r="E6358" s="178" t="s">
        <v>337</v>
      </c>
      <c r="F6358" s="178" t="s">
        <v>573</v>
      </c>
      <c r="G6358" s="178">
        <v>568</v>
      </c>
      <c r="H6358" s="178">
        <v>9.8694690677800001E-5</v>
      </c>
      <c r="I6358" s="178">
        <v>1.1053805355913601E-4</v>
      </c>
      <c r="J6358" s="178" t="s">
        <v>625</v>
      </c>
    </row>
    <row r="6359" spans="1:10" x14ac:dyDescent="0.45">
      <c r="A6359" s="178" t="s">
        <v>567</v>
      </c>
      <c r="B6359" s="178" t="s">
        <v>568</v>
      </c>
      <c r="C6359" s="178">
        <v>2025</v>
      </c>
      <c r="D6359" s="178" t="s">
        <v>336</v>
      </c>
      <c r="E6359" s="178" t="s">
        <v>337</v>
      </c>
      <c r="F6359" s="178" t="s">
        <v>570</v>
      </c>
      <c r="G6359" s="178">
        <v>578</v>
      </c>
      <c r="H6359" s="178">
        <v>1.7352022041499999E-5</v>
      </c>
      <c r="I6359" s="178">
        <v>1.943426468648E-5</v>
      </c>
      <c r="J6359" s="178" t="s">
        <v>625</v>
      </c>
    </row>
    <row r="6360" spans="1:10" x14ac:dyDescent="0.45">
      <c r="A6360" s="178" t="s">
        <v>567</v>
      </c>
      <c r="B6360" s="178" t="s">
        <v>568</v>
      </c>
      <c r="C6360" s="178">
        <v>2025</v>
      </c>
      <c r="D6360" s="178" t="s">
        <v>336</v>
      </c>
      <c r="E6360" s="178" t="s">
        <v>337</v>
      </c>
      <c r="F6360" s="178" t="s">
        <v>571</v>
      </c>
      <c r="G6360" s="178">
        <v>585</v>
      </c>
      <c r="H6360" s="1">
        <v>4.5186266106599996E-6</v>
      </c>
      <c r="I6360" s="178">
        <v>5.0608618039392E-6</v>
      </c>
      <c r="J6360" s="178" t="s">
        <v>625</v>
      </c>
    </row>
    <row r="6361" spans="1:10" x14ac:dyDescent="0.45">
      <c r="A6361" s="178" t="s">
        <v>567</v>
      </c>
      <c r="B6361" s="178" t="s">
        <v>568</v>
      </c>
      <c r="C6361" s="178">
        <v>2025</v>
      </c>
      <c r="D6361" s="178" t="s">
        <v>336</v>
      </c>
      <c r="E6361" s="178" t="s">
        <v>337</v>
      </c>
      <c r="F6361" s="178" t="s">
        <v>570</v>
      </c>
      <c r="G6361" s="178">
        <v>592</v>
      </c>
      <c r="H6361" s="178">
        <v>1.6922182112499998E-5</v>
      </c>
      <c r="I6361" s="178">
        <v>1.8952843965999999E-5</v>
      </c>
      <c r="J6361" s="178" t="s">
        <v>625</v>
      </c>
    </row>
    <row r="6362" spans="1:10" x14ac:dyDescent="0.45">
      <c r="A6362" s="178" t="s">
        <v>567</v>
      </c>
      <c r="B6362" s="178" t="s">
        <v>568</v>
      </c>
      <c r="C6362" s="178">
        <v>2025</v>
      </c>
      <c r="D6362" s="178" t="s">
        <v>336</v>
      </c>
      <c r="E6362" s="178" t="s">
        <v>337</v>
      </c>
      <c r="F6362" s="178" t="s">
        <v>572</v>
      </c>
      <c r="G6362" s="178">
        <v>612</v>
      </c>
      <c r="H6362" s="1">
        <v>1.5274259794799999E-6</v>
      </c>
      <c r="I6362" s="178">
        <v>1.7107170970176001E-6</v>
      </c>
      <c r="J6362" s="178" t="s">
        <v>625</v>
      </c>
    </row>
    <row r="6363" spans="1:10" x14ac:dyDescent="0.45">
      <c r="A6363" s="178" t="s">
        <v>567</v>
      </c>
      <c r="B6363" s="178" t="s">
        <v>568</v>
      </c>
      <c r="C6363" s="178">
        <v>2025</v>
      </c>
      <c r="D6363" s="178" t="s">
        <v>336</v>
      </c>
      <c r="E6363" s="178" t="s">
        <v>337</v>
      </c>
      <c r="F6363" s="178" t="s">
        <v>573</v>
      </c>
      <c r="G6363" s="178">
        <v>631</v>
      </c>
      <c r="H6363" s="178">
        <v>1.8124595226249999E-4</v>
      </c>
      <c r="I6363" s="178">
        <v>2.0299546653400002E-4</v>
      </c>
      <c r="J6363" s="178" t="s">
        <v>625</v>
      </c>
    </row>
    <row r="6364" spans="1:10" x14ac:dyDescent="0.45">
      <c r="A6364" s="178" t="s">
        <v>567</v>
      </c>
      <c r="B6364" s="178" t="s">
        <v>568</v>
      </c>
      <c r="C6364" s="178">
        <v>2025</v>
      </c>
      <c r="D6364" s="178" t="s">
        <v>336</v>
      </c>
      <c r="E6364" s="178" t="s">
        <v>337</v>
      </c>
      <c r="F6364" s="178" t="s">
        <v>569</v>
      </c>
      <c r="G6364" s="178">
        <v>650</v>
      </c>
      <c r="H6364" s="178">
        <v>1.169061215478E-4</v>
      </c>
      <c r="I6364" s="178">
        <v>1.3093485613353603E-4</v>
      </c>
      <c r="J6364" s="178" t="s">
        <v>625</v>
      </c>
    </row>
    <row r="6365" spans="1:10" x14ac:dyDescent="0.45">
      <c r="A6365" s="178" t="s">
        <v>567</v>
      </c>
      <c r="B6365" s="178" t="s">
        <v>568</v>
      </c>
      <c r="C6365" s="178">
        <v>2025</v>
      </c>
      <c r="D6365" s="178" t="s">
        <v>336</v>
      </c>
      <c r="E6365" s="178" t="s">
        <v>337</v>
      </c>
      <c r="F6365" s="178" t="s">
        <v>573</v>
      </c>
      <c r="G6365" s="178">
        <v>678</v>
      </c>
      <c r="H6365" s="178">
        <v>8.5405277786800005E-5</v>
      </c>
      <c r="I6365" s="178">
        <v>9.5653911121216018E-5</v>
      </c>
      <c r="J6365" s="178" t="s">
        <v>625</v>
      </c>
    </row>
    <row r="6366" spans="1:10" x14ac:dyDescent="0.45">
      <c r="A6366" s="178" t="s">
        <v>567</v>
      </c>
      <c r="B6366" s="178" t="s">
        <v>568</v>
      </c>
      <c r="C6366" s="178">
        <v>2025</v>
      </c>
      <c r="D6366" s="178" t="s">
        <v>336</v>
      </c>
      <c r="E6366" s="178" t="s">
        <v>337</v>
      </c>
      <c r="F6366" s="178" t="s">
        <v>573</v>
      </c>
      <c r="G6366" s="178">
        <v>690</v>
      </c>
      <c r="H6366" s="178">
        <v>8.3289640315300004E-5</v>
      </c>
      <c r="I6366" s="178">
        <v>9.3284397153136018E-5</v>
      </c>
      <c r="J6366" s="178" t="s">
        <v>625</v>
      </c>
    </row>
    <row r="6367" spans="1:10" x14ac:dyDescent="0.45">
      <c r="A6367" s="178" t="s">
        <v>567</v>
      </c>
      <c r="B6367" s="178" t="s">
        <v>568</v>
      </c>
      <c r="C6367" s="178">
        <v>2025</v>
      </c>
      <c r="D6367" s="178" t="s">
        <v>336</v>
      </c>
      <c r="E6367" s="178" t="s">
        <v>337</v>
      </c>
      <c r="F6367" s="178" t="s">
        <v>569</v>
      </c>
      <c r="G6367" s="178">
        <v>741</v>
      </c>
      <c r="H6367" s="178">
        <v>1.025875244522E-4</v>
      </c>
      <c r="I6367" s="178">
        <v>1.1489802738646401E-4</v>
      </c>
      <c r="J6367" s="178" t="s">
        <v>625</v>
      </c>
    </row>
    <row r="6368" spans="1:10" x14ac:dyDescent="0.45">
      <c r="A6368" s="178" t="s">
        <v>567</v>
      </c>
      <c r="B6368" s="178" t="s">
        <v>568</v>
      </c>
      <c r="C6368" s="178">
        <v>2025</v>
      </c>
      <c r="D6368" s="178" t="s">
        <v>336</v>
      </c>
      <c r="E6368" s="178" t="s">
        <v>337</v>
      </c>
      <c r="F6368" s="178" t="s">
        <v>570</v>
      </c>
      <c r="G6368" s="178">
        <v>844</v>
      </c>
      <c r="H6368" s="178">
        <v>1.18610068967E-5</v>
      </c>
      <c r="I6368" s="178">
        <v>1.3284327724304002E-5</v>
      </c>
      <c r="J6368" s="178" t="s">
        <v>625</v>
      </c>
    </row>
    <row r="6369" spans="1:10" x14ac:dyDescent="0.45">
      <c r="A6369" s="178" t="s">
        <v>567</v>
      </c>
      <c r="B6369" s="178" t="s">
        <v>568</v>
      </c>
      <c r="C6369" s="178">
        <v>2025</v>
      </c>
      <c r="D6369" s="178" t="s">
        <v>336</v>
      </c>
      <c r="E6369" s="178" t="s">
        <v>337</v>
      </c>
      <c r="F6369" s="178" t="s">
        <v>569</v>
      </c>
      <c r="G6369" s="178">
        <v>866</v>
      </c>
      <c r="H6369" s="178">
        <v>8.76851700014E-5</v>
      </c>
      <c r="I6369" s="178">
        <v>9.820739040156801E-5</v>
      </c>
      <c r="J6369" s="178" t="s">
        <v>625</v>
      </c>
    </row>
    <row r="6370" spans="1:10" x14ac:dyDescent="0.45">
      <c r="A6370" s="178" t="s">
        <v>567</v>
      </c>
      <c r="B6370" s="178" t="s">
        <v>568</v>
      </c>
      <c r="C6370" s="178">
        <v>2025</v>
      </c>
      <c r="D6370" s="178" t="s">
        <v>336</v>
      </c>
      <c r="E6370" s="178" t="s">
        <v>337</v>
      </c>
      <c r="F6370" s="178" t="s">
        <v>572</v>
      </c>
      <c r="G6370" s="178">
        <v>926</v>
      </c>
      <c r="H6370" s="1">
        <v>9.1303837734799996E-7</v>
      </c>
      <c r="I6370" s="178">
        <v>1.0226029826297601E-6</v>
      </c>
      <c r="J6370" s="178" t="s">
        <v>625</v>
      </c>
    </row>
    <row r="6371" spans="1:10" x14ac:dyDescent="0.45">
      <c r="A6371" s="178" t="s">
        <v>567</v>
      </c>
      <c r="B6371" s="178" t="s">
        <v>568</v>
      </c>
      <c r="C6371" s="178">
        <v>2025</v>
      </c>
      <c r="D6371" s="178" t="s">
        <v>336</v>
      </c>
      <c r="E6371" s="178" t="s">
        <v>337</v>
      </c>
      <c r="F6371" s="178" t="s">
        <v>572</v>
      </c>
      <c r="G6371" s="178">
        <v>949</v>
      </c>
      <c r="H6371" s="1">
        <v>8.9986764351100005E-7</v>
      </c>
      <c r="I6371" s="178">
        <v>1.0078517607323202E-6</v>
      </c>
      <c r="J6371" s="178" t="s">
        <v>625</v>
      </c>
    </row>
    <row r="6372" spans="1:10" x14ac:dyDescent="0.45">
      <c r="A6372" s="178" t="s">
        <v>567</v>
      </c>
      <c r="B6372" s="178" t="s">
        <v>568</v>
      </c>
      <c r="C6372" s="178">
        <v>2025</v>
      </c>
      <c r="D6372" s="178" t="s">
        <v>336</v>
      </c>
      <c r="E6372" s="178" t="s">
        <v>337</v>
      </c>
      <c r="F6372" s="178" t="s">
        <v>574</v>
      </c>
      <c r="G6372" s="178">
        <v>975</v>
      </c>
      <c r="H6372" s="178">
        <v>1.4278883099899999E-5</v>
      </c>
      <c r="I6372" s="178">
        <v>1.5992349071888001E-5</v>
      </c>
      <c r="J6372" s="178" t="s">
        <v>626</v>
      </c>
    </row>
    <row r="6373" spans="1:10" x14ac:dyDescent="0.45">
      <c r="A6373" s="178" t="s">
        <v>567</v>
      </c>
      <c r="B6373" s="178" t="s">
        <v>568</v>
      </c>
      <c r="C6373" s="178">
        <v>2025</v>
      </c>
      <c r="D6373" s="178" t="s">
        <v>336</v>
      </c>
      <c r="E6373" s="178" t="s">
        <v>337</v>
      </c>
      <c r="F6373" s="178" t="s">
        <v>574</v>
      </c>
      <c r="G6373" s="178">
        <v>992</v>
      </c>
      <c r="H6373" s="178">
        <v>1.4072908015799999E-5</v>
      </c>
      <c r="I6373" s="178">
        <v>1.5761656977696001E-5</v>
      </c>
      <c r="J6373" s="178" t="s">
        <v>626</v>
      </c>
    </row>
    <row r="6374" spans="1:10" x14ac:dyDescent="0.45">
      <c r="A6374" s="178" t="s">
        <v>567</v>
      </c>
      <c r="B6374" s="178" t="s">
        <v>568</v>
      </c>
      <c r="C6374" s="178">
        <v>2025</v>
      </c>
      <c r="D6374" s="178" t="s">
        <v>336</v>
      </c>
      <c r="E6374" s="178" t="s">
        <v>337</v>
      </c>
      <c r="F6374" s="178" t="s">
        <v>570</v>
      </c>
      <c r="G6374" s="178">
        <v>1029</v>
      </c>
      <c r="H6374" s="1">
        <v>9.7421761893199993E-6</v>
      </c>
      <c r="I6374" s="178">
        <v>1.09112373320384E-5</v>
      </c>
      <c r="J6374" s="178" t="s">
        <v>625</v>
      </c>
    </row>
    <row r="6375" spans="1:10" x14ac:dyDescent="0.45">
      <c r="A6375" s="178" t="s">
        <v>567</v>
      </c>
      <c r="B6375" s="178" t="s">
        <v>568</v>
      </c>
      <c r="C6375" s="178">
        <v>2025</v>
      </c>
      <c r="D6375" s="178" t="s">
        <v>336</v>
      </c>
      <c r="E6375" s="178" t="s">
        <v>337</v>
      </c>
      <c r="F6375" s="178" t="s">
        <v>573</v>
      </c>
      <c r="G6375" s="178">
        <v>1035</v>
      </c>
      <c r="H6375" s="178">
        <v>5.83789369557E-5</v>
      </c>
      <c r="I6375" s="178">
        <v>6.5384409390384002E-5</v>
      </c>
      <c r="J6375" s="178" t="s">
        <v>625</v>
      </c>
    </row>
    <row r="6376" spans="1:10" x14ac:dyDescent="0.45">
      <c r="A6376" s="178" t="s">
        <v>567</v>
      </c>
      <c r="B6376" s="178" t="s">
        <v>568</v>
      </c>
      <c r="C6376" s="178">
        <v>2025</v>
      </c>
      <c r="D6376" s="178" t="s">
        <v>336</v>
      </c>
      <c r="E6376" s="178" t="s">
        <v>337</v>
      </c>
      <c r="F6376" s="178" t="s">
        <v>571</v>
      </c>
      <c r="G6376" s="178">
        <v>1086</v>
      </c>
      <c r="H6376" s="1">
        <v>2.6729956061900001E-6</v>
      </c>
      <c r="I6376" s="178">
        <v>2.9937550789328005E-6</v>
      </c>
      <c r="J6376" s="178" t="s">
        <v>625</v>
      </c>
    </row>
    <row r="6377" spans="1:10" x14ac:dyDescent="0.45">
      <c r="A6377" s="178" t="s">
        <v>567</v>
      </c>
      <c r="B6377" s="178" t="s">
        <v>568</v>
      </c>
      <c r="C6377" s="178">
        <v>2025</v>
      </c>
      <c r="D6377" s="178" t="s">
        <v>336</v>
      </c>
      <c r="E6377" s="178" t="s">
        <v>337</v>
      </c>
      <c r="F6377" s="178" t="s">
        <v>570</v>
      </c>
      <c r="G6377" s="178">
        <v>1174</v>
      </c>
      <c r="H6377" s="1">
        <v>8.5489609773500008E-6</v>
      </c>
      <c r="I6377" s="178">
        <v>9.5748362946320017E-6</v>
      </c>
      <c r="J6377" s="178" t="s">
        <v>625</v>
      </c>
    </row>
    <row r="6378" spans="1:10" x14ac:dyDescent="0.45">
      <c r="A6378" s="178" t="s">
        <v>567</v>
      </c>
      <c r="B6378" s="178" t="s">
        <v>568</v>
      </c>
      <c r="C6378" s="178">
        <v>2025</v>
      </c>
      <c r="D6378" s="178" t="s">
        <v>336</v>
      </c>
      <c r="E6378" s="178" t="s">
        <v>337</v>
      </c>
      <c r="F6378" s="178" t="s">
        <v>573</v>
      </c>
      <c r="G6378" s="178">
        <v>1299</v>
      </c>
      <c r="H6378" s="178">
        <v>4.7950223233800003E-5</v>
      </c>
      <c r="I6378" s="178">
        <v>5.3704250021856008E-5</v>
      </c>
      <c r="J6378" s="178" t="s">
        <v>625</v>
      </c>
    </row>
    <row r="6379" spans="1:10" x14ac:dyDescent="0.45">
      <c r="A6379" s="178" t="s">
        <v>567</v>
      </c>
      <c r="B6379" s="178" t="s">
        <v>568</v>
      </c>
      <c r="C6379" s="178">
        <v>2025</v>
      </c>
      <c r="D6379" s="178" t="s">
        <v>336</v>
      </c>
      <c r="E6379" s="178" t="s">
        <v>337</v>
      </c>
      <c r="F6379" s="178" t="s">
        <v>569</v>
      </c>
      <c r="G6379" s="178">
        <v>1343</v>
      </c>
      <c r="H6379" s="178">
        <v>5.6532946473499998E-5</v>
      </c>
      <c r="I6379" s="178">
        <v>6.3316900050320002E-5</v>
      </c>
      <c r="J6379" s="178" t="s">
        <v>625</v>
      </c>
    </row>
    <row r="6380" spans="1:10" x14ac:dyDescent="0.45">
      <c r="A6380" s="178" t="s">
        <v>567</v>
      </c>
      <c r="B6380" s="178" t="s">
        <v>568</v>
      </c>
      <c r="C6380" s="178">
        <v>2025</v>
      </c>
      <c r="D6380" s="178" t="s">
        <v>336</v>
      </c>
      <c r="E6380" s="178" t="s">
        <v>337</v>
      </c>
      <c r="F6380" s="178" t="s">
        <v>570</v>
      </c>
      <c r="G6380" s="178">
        <v>1373</v>
      </c>
      <c r="H6380" s="1">
        <v>7.3070978032799999E-6</v>
      </c>
      <c r="I6380" s="178">
        <v>8.1839495396736003E-6</v>
      </c>
      <c r="J6380" s="178" t="s">
        <v>625</v>
      </c>
    </row>
    <row r="6381" spans="1:10" x14ac:dyDescent="0.45">
      <c r="A6381" s="178" t="s">
        <v>567</v>
      </c>
      <c r="B6381" s="178" t="s">
        <v>568</v>
      </c>
      <c r="C6381" s="178">
        <v>2025</v>
      </c>
      <c r="D6381" s="178" t="s">
        <v>336</v>
      </c>
      <c r="E6381" s="178" t="s">
        <v>337</v>
      </c>
      <c r="F6381" s="178" t="s">
        <v>573</v>
      </c>
      <c r="G6381" s="178">
        <v>1510</v>
      </c>
      <c r="H6381" s="178">
        <v>4.2077306716200002E-5</v>
      </c>
      <c r="I6381" s="178">
        <v>4.7126583522144005E-5</v>
      </c>
      <c r="J6381" s="178" t="s">
        <v>625</v>
      </c>
    </row>
    <row r="6382" spans="1:10" x14ac:dyDescent="0.45">
      <c r="A6382" s="178" t="s">
        <v>567</v>
      </c>
      <c r="B6382" s="178" t="s">
        <v>568</v>
      </c>
      <c r="C6382" s="178">
        <v>2025</v>
      </c>
      <c r="D6382" s="178" t="s">
        <v>336</v>
      </c>
      <c r="E6382" s="178" t="s">
        <v>337</v>
      </c>
      <c r="F6382" s="178" t="s">
        <v>571</v>
      </c>
      <c r="G6382" s="178">
        <v>1645</v>
      </c>
      <c r="H6382" s="1">
        <v>1.59781711773E-6</v>
      </c>
      <c r="I6382" s="178">
        <v>1.7895551718576002E-6</v>
      </c>
      <c r="J6382" s="178" t="s">
        <v>625</v>
      </c>
    </row>
    <row r="6383" spans="1:10" x14ac:dyDescent="0.45">
      <c r="A6383" s="178" t="s">
        <v>567</v>
      </c>
      <c r="B6383" s="178" t="s">
        <v>568</v>
      </c>
      <c r="C6383" s="178">
        <v>2025</v>
      </c>
      <c r="D6383" s="178" t="s">
        <v>336</v>
      </c>
      <c r="E6383" s="178" t="s">
        <v>337</v>
      </c>
      <c r="F6383" s="178" t="s">
        <v>571</v>
      </c>
      <c r="G6383" s="178">
        <v>1672</v>
      </c>
      <c r="H6383" s="1">
        <v>1.5747683619300001E-6</v>
      </c>
      <c r="I6383" s="178">
        <v>1.7637405653616003E-6</v>
      </c>
      <c r="J6383" s="178" t="s">
        <v>625</v>
      </c>
    </row>
    <row r="6384" spans="1:10" x14ac:dyDescent="0.45">
      <c r="A6384" s="178" t="s">
        <v>567</v>
      </c>
      <c r="B6384" s="178" t="s">
        <v>568</v>
      </c>
      <c r="C6384" s="178">
        <v>2025</v>
      </c>
      <c r="D6384" s="178" t="s">
        <v>336</v>
      </c>
      <c r="E6384" s="178" t="s">
        <v>337</v>
      </c>
      <c r="F6384" s="178" t="s">
        <v>573</v>
      </c>
      <c r="G6384" s="178">
        <v>1774</v>
      </c>
      <c r="H6384" s="178">
        <v>3.5964956623500002E-5</v>
      </c>
      <c r="I6384" s="178">
        <v>4.0280751418320009E-5</v>
      </c>
      <c r="J6384" s="178" t="s">
        <v>625</v>
      </c>
    </row>
    <row r="6385" spans="1:10" x14ac:dyDescent="0.45">
      <c r="A6385" s="178" t="s">
        <v>567</v>
      </c>
      <c r="B6385" s="178" t="s">
        <v>568</v>
      </c>
      <c r="C6385" s="178">
        <v>2025</v>
      </c>
      <c r="D6385" s="178" t="s">
        <v>336</v>
      </c>
      <c r="E6385" s="178" t="s">
        <v>337</v>
      </c>
      <c r="F6385" s="178" t="s">
        <v>570</v>
      </c>
      <c r="G6385" s="178">
        <v>2131</v>
      </c>
      <c r="H6385" s="1">
        <v>4.7110788727899998E-6</v>
      </c>
      <c r="I6385" s="178">
        <v>5.2764083375248005E-6</v>
      </c>
      <c r="J6385" s="178" t="s">
        <v>625</v>
      </c>
    </row>
    <row r="6386" spans="1:10" x14ac:dyDescent="0.45">
      <c r="A6386" s="178" t="s">
        <v>567</v>
      </c>
      <c r="B6386" s="178" t="s">
        <v>568</v>
      </c>
      <c r="C6386" s="178">
        <v>2025</v>
      </c>
      <c r="D6386" s="178" t="s">
        <v>336</v>
      </c>
      <c r="E6386" s="178" t="s">
        <v>337</v>
      </c>
      <c r="F6386" s="178" t="s">
        <v>569</v>
      </c>
      <c r="G6386" s="178">
        <v>2563</v>
      </c>
      <c r="H6386" s="178">
        <v>3.34420910804E-5</v>
      </c>
      <c r="I6386" s="178">
        <v>3.7455142010048001E-5</v>
      </c>
      <c r="J6386" s="178" t="s">
        <v>625</v>
      </c>
    </row>
    <row r="6387" spans="1:10" x14ac:dyDescent="0.45">
      <c r="A6387" s="178" t="s">
        <v>567</v>
      </c>
      <c r="B6387" s="178" t="s">
        <v>568</v>
      </c>
      <c r="C6387" s="178">
        <v>2025</v>
      </c>
      <c r="D6387" s="178" t="s">
        <v>336</v>
      </c>
      <c r="E6387" s="178" t="s">
        <v>337</v>
      </c>
      <c r="F6387" s="178" t="s">
        <v>573</v>
      </c>
      <c r="G6387" s="178">
        <v>2844</v>
      </c>
      <c r="H6387" s="178">
        <v>2.3187558326799998E-5</v>
      </c>
      <c r="I6387" s="178">
        <v>2.5970065326016E-5</v>
      </c>
      <c r="J6387" s="178" t="s">
        <v>625</v>
      </c>
    </row>
    <row r="6388" spans="1:10" x14ac:dyDescent="0.45">
      <c r="A6388" s="178" t="s">
        <v>567</v>
      </c>
      <c r="B6388" s="178" t="s">
        <v>568</v>
      </c>
      <c r="C6388" s="178">
        <v>2025</v>
      </c>
      <c r="D6388" s="178" t="s">
        <v>336</v>
      </c>
      <c r="E6388" s="178" t="s">
        <v>337</v>
      </c>
      <c r="F6388" s="178" t="s">
        <v>569</v>
      </c>
      <c r="G6388" s="178">
        <v>3794</v>
      </c>
      <c r="H6388" s="178">
        <v>1.9990435248499998E-5</v>
      </c>
      <c r="I6388" s="178">
        <v>2.238928747832E-5</v>
      </c>
      <c r="J6388" s="178" t="s">
        <v>625</v>
      </c>
    </row>
    <row r="6389" spans="1:10" x14ac:dyDescent="0.45">
      <c r="A6389" s="178" t="s">
        <v>567</v>
      </c>
      <c r="B6389" s="178" t="s">
        <v>568</v>
      </c>
      <c r="C6389" s="178">
        <v>2025</v>
      </c>
      <c r="D6389" s="178" t="s">
        <v>336</v>
      </c>
      <c r="E6389" s="178" t="s">
        <v>337</v>
      </c>
      <c r="F6389" s="178" t="s">
        <v>569</v>
      </c>
      <c r="G6389" s="178">
        <v>3852</v>
      </c>
      <c r="H6389" s="178">
        <v>1.97020708583E-5</v>
      </c>
      <c r="I6389" s="178">
        <v>2.2066319361296003E-5</v>
      </c>
      <c r="J6389" s="178" t="s">
        <v>625</v>
      </c>
    </row>
    <row r="6390" spans="1:10" x14ac:dyDescent="0.45">
      <c r="A6390" s="178" t="s">
        <v>567</v>
      </c>
      <c r="B6390" s="178" t="s">
        <v>568</v>
      </c>
      <c r="C6390" s="178">
        <v>2025</v>
      </c>
      <c r="D6390" s="178" t="s">
        <v>336</v>
      </c>
      <c r="E6390" s="178" t="s">
        <v>337</v>
      </c>
      <c r="F6390" s="178" t="s">
        <v>570</v>
      </c>
      <c r="G6390" s="178">
        <v>4098</v>
      </c>
      <c r="H6390" s="1">
        <v>2.7868409233600001E-6</v>
      </c>
      <c r="I6390" s="178">
        <v>3.1212618341632003E-6</v>
      </c>
      <c r="J6390" s="178" t="s">
        <v>625</v>
      </c>
    </row>
    <row r="6391" spans="1:10" x14ac:dyDescent="0.45">
      <c r="A6391" s="178" t="s">
        <v>567</v>
      </c>
      <c r="B6391" s="178" t="s">
        <v>568</v>
      </c>
      <c r="C6391" s="178">
        <v>2025</v>
      </c>
      <c r="D6391" s="178" t="s">
        <v>336</v>
      </c>
      <c r="E6391" s="178" t="s">
        <v>337</v>
      </c>
      <c r="F6391" s="178" t="s">
        <v>573</v>
      </c>
      <c r="G6391" s="178">
        <v>5623</v>
      </c>
      <c r="H6391" s="178">
        <v>1.37166107379E-5</v>
      </c>
      <c r="I6391" s="178">
        <v>1.5362604026448003E-5</v>
      </c>
      <c r="J6391" s="178" t="s">
        <v>625</v>
      </c>
    </row>
    <row r="6392" spans="1:10" x14ac:dyDescent="0.45">
      <c r="A6392" s="178" t="s">
        <v>567</v>
      </c>
      <c r="B6392" s="178" t="s">
        <v>568</v>
      </c>
      <c r="C6392" s="178">
        <v>2025</v>
      </c>
      <c r="D6392" s="178" t="s">
        <v>336</v>
      </c>
      <c r="E6392" s="178" t="s">
        <v>337</v>
      </c>
      <c r="F6392" s="178" t="s">
        <v>570</v>
      </c>
      <c r="G6392" s="178">
        <v>6030</v>
      </c>
      <c r="H6392" s="1">
        <v>1.6658696040399999E-6</v>
      </c>
      <c r="I6392" s="178">
        <v>1.8657739565248002E-6</v>
      </c>
      <c r="J6392" s="178" t="s">
        <v>625</v>
      </c>
    </row>
    <row r="6393" spans="1:10" x14ac:dyDescent="0.45">
      <c r="A6393" s="178" t="s">
        <v>567</v>
      </c>
      <c r="B6393" s="178" t="s">
        <v>568</v>
      </c>
      <c r="C6393" s="178">
        <v>2025</v>
      </c>
      <c r="D6393" s="178" t="s">
        <v>336</v>
      </c>
      <c r="E6393" s="178" t="s">
        <v>337</v>
      </c>
      <c r="F6393" s="178" t="s">
        <v>570</v>
      </c>
      <c r="G6393" s="178">
        <v>6121</v>
      </c>
      <c r="H6393" s="1">
        <v>1.6418392760900001E-6</v>
      </c>
      <c r="I6393" s="178">
        <v>1.8388599892208002E-6</v>
      </c>
      <c r="J6393" s="178" t="s">
        <v>625</v>
      </c>
    </row>
    <row r="6394" spans="1:10" x14ac:dyDescent="0.45">
      <c r="A6394" s="178" t="s">
        <v>567</v>
      </c>
      <c r="B6394" s="178" t="s">
        <v>568</v>
      </c>
      <c r="C6394" s="178">
        <v>2025</v>
      </c>
      <c r="D6394" s="178" t="s">
        <v>336</v>
      </c>
      <c r="E6394" s="178" t="s">
        <v>337</v>
      </c>
      <c r="F6394" s="178" t="s">
        <v>573</v>
      </c>
      <c r="G6394" s="178">
        <v>8294</v>
      </c>
      <c r="H6394" s="1">
        <v>8.1992784544100008E-6</v>
      </c>
      <c r="I6394" s="178">
        <v>9.1831918689392022E-6</v>
      </c>
      <c r="J6394" s="178" t="s">
        <v>625</v>
      </c>
    </row>
    <row r="6395" spans="1:10" x14ac:dyDescent="0.45">
      <c r="A6395" s="178" t="s">
        <v>567</v>
      </c>
      <c r="B6395" s="178" t="s">
        <v>568</v>
      </c>
      <c r="C6395" s="178">
        <v>2025</v>
      </c>
      <c r="D6395" s="178" t="s">
        <v>336</v>
      </c>
      <c r="E6395" s="178" t="s">
        <v>337</v>
      </c>
      <c r="F6395" s="178" t="s">
        <v>573</v>
      </c>
      <c r="G6395" s="178">
        <v>8422</v>
      </c>
      <c r="H6395" s="1">
        <v>8.0810032159200003E-6</v>
      </c>
      <c r="I6395" s="178">
        <v>9.0507236018304014E-6</v>
      </c>
      <c r="J6395" s="178" t="s">
        <v>625</v>
      </c>
    </row>
    <row r="6396" spans="1:10" x14ac:dyDescent="0.45">
      <c r="A6396" s="178" t="s">
        <v>567</v>
      </c>
      <c r="B6396" s="178" t="s">
        <v>568</v>
      </c>
      <c r="C6396" s="178">
        <v>2025</v>
      </c>
      <c r="D6396" s="178" t="s">
        <v>336</v>
      </c>
      <c r="E6396" s="178" t="s">
        <v>337</v>
      </c>
      <c r="F6396" s="178" t="s">
        <v>573</v>
      </c>
      <c r="G6396" s="178">
        <v>100000</v>
      </c>
      <c r="H6396" s="1">
        <v>9.9999999999999998E-13</v>
      </c>
      <c r="I6396" s="178">
        <v>1.1200000000000001E-12</v>
      </c>
      <c r="J6396" s="178" t="s">
        <v>625</v>
      </c>
    </row>
    <row r="6397" spans="1:10" x14ac:dyDescent="0.45">
      <c r="A6397" s="178" t="s">
        <v>567</v>
      </c>
      <c r="B6397" s="178" t="s">
        <v>568</v>
      </c>
      <c r="C6397" s="178">
        <v>2030</v>
      </c>
      <c r="D6397" s="178" t="s">
        <v>336</v>
      </c>
      <c r="E6397" s="178" t="s">
        <v>337</v>
      </c>
      <c r="F6397" s="178" t="s">
        <v>573</v>
      </c>
      <c r="G6397" s="178">
        <v>-100000</v>
      </c>
      <c r="H6397" s="178">
        <v>0</v>
      </c>
      <c r="I6397" s="178">
        <v>0</v>
      </c>
      <c r="J6397" s="178" t="s">
        <v>625</v>
      </c>
    </row>
    <row r="6398" spans="1:10" x14ac:dyDescent="0.45">
      <c r="A6398" s="178" t="s">
        <v>567</v>
      </c>
      <c r="B6398" s="178" t="s">
        <v>568</v>
      </c>
      <c r="C6398" s="178">
        <v>2030</v>
      </c>
      <c r="D6398" s="178" t="s">
        <v>336</v>
      </c>
      <c r="E6398" s="178" t="s">
        <v>337</v>
      </c>
      <c r="F6398" s="178" t="s">
        <v>573</v>
      </c>
      <c r="G6398" s="178">
        <v>-193</v>
      </c>
      <c r="H6398" s="178">
        <v>7.8317588195204995E-3</v>
      </c>
      <c r="I6398" s="178">
        <v>8.771569877862961E-3</v>
      </c>
      <c r="J6398" s="178" t="s">
        <v>625</v>
      </c>
    </row>
    <row r="6399" spans="1:10" x14ac:dyDescent="0.45">
      <c r="A6399" s="178" t="s">
        <v>567</v>
      </c>
      <c r="B6399" s="178" t="s">
        <v>568</v>
      </c>
      <c r="C6399" s="178">
        <v>2030</v>
      </c>
      <c r="D6399" s="178" t="s">
        <v>336</v>
      </c>
      <c r="E6399" s="178" t="s">
        <v>337</v>
      </c>
      <c r="F6399" s="178" t="s">
        <v>573</v>
      </c>
      <c r="G6399" s="178">
        <v>-193</v>
      </c>
      <c r="H6399" s="178">
        <v>0</v>
      </c>
      <c r="I6399" s="178">
        <v>0</v>
      </c>
      <c r="J6399" s="178" t="s">
        <v>625</v>
      </c>
    </row>
    <row r="6400" spans="1:10" x14ac:dyDescent="0.45">
      <c r="A6400" s="178" t="s">
        <v>567</v>
      </c>
      <c r="B6400" s="178" t="s">
        <v>568</v>
      </c>
      <c r="C6400" s="178">
        <v>2030</v>
      </c>
      <c r="D6400" s="178" t="s">
        <v>336</v>
      </c>
      <c r="E6400" s="178" t="s">
        <v>337</v>
      </c>
      <c r="F6400" s="178" t="s">
        <v>573</v>
      </c>
      <c r="G6400" s="178">
        <v>-191</v>
      </c>
      <c r="H6400" s="178">
        <v>6.5456493757665001E-3</v>
      </c>
      <c r="I6400" s="178">
        <v>7.3311273008584811E-3</v>
      </c>
      <c r="J6400" s="178" t="s">
        <v>625</v>
      </c>
    </row>
    <row r="6401" spans="1:10" x14ac:dyDescent="0.45">
      <c r="A6401" s="178" t="s">
        <v>567</v>
      </c>
      <c r="B6401" s="178" t="s">
        <v>568</v>
      </c>
      <c r="C6401" s="178">
        <v>2030</v>
      </c>
      <c r="D6401" s="178" t="s">
        <v>336</v>
      </c>
      <c r="E6401" s="178" t="s">
        <v>337</v>
      </c>
      <c r="F6401" s="178" t="s">
        <v>573</v>
      </c>
      <c r="G6401" s="178">
        <v>-190</v>
      </c>
      <c r="H6401" s="178">
        <v>5.6313695386052002E-3</v>
      </c>
      <c r="I6401" s="178">
        <v>6.3071338832378244E-3</v>
      </c>
      <c r="J6401" s="178" t="s">
        <v>625</v>
      </c>
    </row>
    <row r="6402" spans="1:10" x14ac:dyDescent="0.45">
      <c r="A6402" s="178" t="s">
        <v>567</v>
      </c>
      <c r="B6402" s="178" t="s">
        <v>568</v>
      </c>
      <c r="C6402" s="178">
        <v>2030</v>
      </c>
      <c r="D6402" s="178" t="s">
        <v>336</v>
      </c>
      <c r="E6402" s="178" t="s">
        <v>337</v>
      </c>
      <c r="F6402" s="178" t="s">
        <v>573</v>
      </c>
      <c r="G6402" s="178">
        <v>-187</v>
      </c>
      <c r="H6402" s="178">
        <v>8.6098890751600005E-3</v>
      </c>
      <c r="I6402" s="178">
        <v>9.6430757641792018E-3</v>
      </c>
      <c r="J6402" s="178" t="s">
        <v>625</v>
      </c>
    </row>
    <row r="6403" spans="1:10" x14ac:dyDescent="0.45">
      <c r="A6403" s="178" t="s">
        <v>567</v>
      </c>
      <c r="B6403" s="178" t="s">
        <v>568</v>
      </c>
      <c r="C6403" s="178">
        <v>2030</v>
      </c>
      <c r="D6403" s="178" t="s">
        <v>336</v>
      </c>
      <c r="E6403" s="178" t="s">
        <v>337</v>
      </c>
      <c r="F6403" s="178" t="s">
        <v>573</v>
      </c>
      <c r="G6403" s="178">
        <v>-185</v>
      </c>
      <c r="H6403" s="178">
        <v>4.9441824667156003E-3</v>
      </c>
      <c r="I6403" s="178">
        <v>5.5374843627214732E-3</v>
      </c>
      <c r="J6403" s="178" t="s">
        <v>625</v>
      </c>
    </row>
    <row r="6404" spans="1:10" x14ac:dyDescent="0.45">
      <c r="A6404" s="178" t="s">
        <v>567</v>
      </c>
      <c r="B6404" s="178" t="s">
        <v>568</v>
      </c>
      <c r="C6404" s="178">
        <v>2030</v>
      </c>
      <c r="D6404" s="178" t="s">
        <v>336</v>
      </c>
      <c r="E6404" s="178" t="s">
        <v>337</v>
      </c>
      <c r="F6404" s="178" t="s">
        <v>573</v>
      </c>
      <c r="G6404" s="178">
        <v>-183</v>
      </c>
      <c r="H6404" s="178">
        <v>6.5323309972882002E-3</v>
      </c>
      <c r="I6404" s="178">
        <v>7.3162107169627852E-3</v>
      </c>
      <c r="J6404" s="178" t="s">
        <v>625</v>
      </c>
    </row>
    <row r="6405" spans="1:10" x14ac:dyDescent="0.45">
      <c r="A6405" s="178" t="s">
        <v>567</v>
      </c>
      <c r="B6405" s="178" t="s">
        <v>568</v>
      </c>
      <c r="C6405" s="178">
        <v>2030</v>
      </c>
      <c r="D6405" s="178" t="s">
        <v>336</v>
      </c>
      <c r="E6405" s="178" t="s">
        <v>337</v>
      </c>
      <c r="F6405" s="178" t="s">
        <v>573</v>
      </c>
      <c r="G6405" s="178">
        <v>-179</v>
      </c>
      <c r="H6405" s="178">
        <v>4.7732307575643002E-3</v>
      </c>
      <c r="I6405" s="178">
        <v>5.3460184484720166E-3</v>
      </c>
      <c r="J6405" s="178" t="s">
        <v>625</v>
      </c>
    </row>
    <row r="6406" spans="1:10" x14ac:dyDescent="0.45">
      <c r="A6406" s="178" t="s">
        <v>567</v>
      </c>
      <c r="B6406" s="178" t="s">
        <v>568</v>
      </c>
      <c r="C6406" s="178">
        <v>2030</v>
      </c>
      <c r="D6406" s="178" t="s">
        <v>336</v>
      </c>
      <c r="E6406" s="178" t="s">
        <v>337</v>
      </c>
      <c r="F6406" s="178" t="s">
        <v>573</v>
      </c>
      <c r="G6406" s="178">
        <v>-177</v>
      </c>
      <c r="H6406" s="178">
        <v>1.1846960056573199E-2</v>
      </c>
      <c r="I6406" s="178">
        <v>1.3268595263361984E-2</v>
      </c>
      <c r="J6406" s="178" t="s">
        <v>625</v>
      </c>
    </row>
    <row r="6407" spans="1:10" x14ac:dyDescent="0.45">
      <c r="A6407" s="178" t="s">
        <v>567</v>
      </c>
      <c r="B6407" s="178" t="s">
        <v>568</v>
      </c>
      <c r="C6407" s="178">
        <v>2030</v>
      </c>
      <c r="D6407" s="178" t="s">
        <v>336</v>
      </c>
      <c r="E6407" s="178" t="s">
        <v>337</v>
      </c>
      <c r="F6407" s="178" t="s">
        <v>573</v>
      </c>
      <c r="G6407" s="178">
        <v>-176</v>
      </c>
      <c r="H6407" s="178">
        <v>2.2741885157302001E-2</v>
      </c>
      <c r="I6407" s="178">
        <v>2.5470911376178244E-2</v>
      </c>
      <c r="J6407" s="178" t="s">
        <v>625</v>
      </c>
    </row>
    <row r="6408" spans="1:10" x14ac:dyDescent="0.45">
      <c r="A6408" s="178" t="s">
        <v>567</v>
      </c>
      <c r="B6408" s="178" t="s">
        <v>568</v>
      </c>
      <c r="C6408" s="178">
        <v>2030</v>
      </c>
      <c r="D6408" s="178" t="s">
        <v>336</v>
      </c>
      <c r="E6408" s="178" t="s">
        <v>337</v>
      </c>
      <c r="F6408" s="178" t="s">
        <v>573</v>
      </c>
      <c r="G6408" s="178">
        <v>-173</v>
      </c>
      <c r="H6408" s="178">
        <v>7.1953895967453996E-3</v>
      </c>
      <c r="I6408" s="178">
        <v>8.0588363483548482E-3</v>
      </c>
      <c r="J6408" s="178" t="s">
        <v>625</v>
      </c>
    </row>
    <row r="6409" spans="1:10" x14ac:dyDescent="0.45">
      <c r="A6409" s="178" t="s">
        <v>567</v>
      </c>
      <c r="B6409" s="178" t="s">
        <v>568</v>
      </c>
      <c r="C6409" s="178">
        <v>2030</v>
      </c>
      <c r="D6409" s="178" t="s">
        <v>336</v>
      </c>
      <c r="E6409" s="178" t="s">
        <v>337</v>
      </c>
      <c r="F6409" s="178" t="s">
        <v>573</v>
      </c>
      <c r="G6409" s="178">
        <v>-172</v>
      </c>
      <c r="H6409" s="178">
        <v>1.5772203914821099E-2</v>
      </c>
      <c r="I6409" s="178">
        <v>1.7664868384599634E-2</v>
      </c>
      <c r="J6409" s="178" t="s">
        <v>625</v>
      </c>
    </row>
    <row r="6410" spans="1:10" x14ac:dyDescent="0.45">
      <c r="A6410" s="178" t="s">
        <v>567</v>
      </c>
      <c r="B6410" s="178" t="s">
        <v>568</v>
      </c>
      <c r="C6410" s="178">
        <v>2030</v>
      </c>
      <c r="D6410" s="178" t="s">
        <v>336</v>
      </c>
      <c r="E6410" s="178" t="s">
        <v>337</v>
      </c>
      <c r="F6410" s="178" t="s">
        <v>573</v>
      </c>
      <c r="G6410" s="178">
        <v>-171</v>
      </c>
      <c r="H6410" s="178">
        <v>1.76035328768194E-2</v>
      </c>
      <c r="I6410" s="178">
        <v>1.9715956822037729E-2</v>
      </c>
      <c r="J6410" s="178" t="s">
        <v>625</v>
      </c>
    </row>
    <row r="6411" spans="1:10" x14ac:dyDescent="0.45">
      <c r="A6411" s="178" t="s">
        <v>567</v>
      </c>
      <c r="B6411" s="178" t="s">
        <v>568</v>
      </c>
      <c r="C6411" s="178">
        <v>2030</v>
      </c>
      <c r="D6411" s="178" t="s">
        <v>336</v>
      </c>
      <c r="E6411" s="178" t="s">
        <v>337</v>
      </c>
      <c r="F6411" s="178" t="s">
        <v>573</v>
      </c>
      <c r="G6411" s="178">
        <v>-170</v>
      </c>
      <c r="H6411" s="178">
        <v>3.8005814887583297E-2</v>
      </c>
      <c r="I6411" s="178">
        <v>4.2566512674093296E-2</v>
      </c>
      <c r="J6411" s="178" t="s">
        <v>625</v>
      </c>
    </row>
    <row r="6412" spans="1:10" x14ac:dyDescent="0.45">
      <c r="A6412" s="178" t="s">
        <v>567</v>
      </c>
      <c r="B6412" s="178" t="s">
        <v>568</v>
      </c>
      <c r="C6412" s="178">
        <v>2030</v>
      </c>
      <c r="D6412" s="178" t="s">
        <v>336</v>
      </c>
      <c r="E6412" s="178" t="s">
        <v>337</v>
      </c>
      <c r="F6412" s="178" t="s">
        <v>573</v>
      </c>
      <c r="G6412" s="178">
        <v>-169</v>
      </c>
      <c r="H6412" s="178">
        <v>1.63660051766783E-2</v>
      </c>
      <c r="I6412" s="178">
        <v>1.8329925797879697E-2</v>
      </c>
      <c r="J6412" s="178" t="s">
        <v>625</v>
      </c>
    </row>
    <row r="6413" spans="1:10" x14ac:dyDescent="0.45">
      <c r="A6413" s="178" t="s">
        <v>567</v>
      </c>
      <c r="B6413" s="178" t="s">
        <v>568</v>
      </c>
      <c r="C6413" s="178">
        <v>2030</v>
      </c>
      <c r="D6413" s="178" t="s">
        <v>336</v>
      </c>
      <c r="E6413" s="178" t="s">
        <v>337</v>
      </c>
      <c r="F6413" s="178" t="s">
        <v>573</v>
      </c>
      <c r="G6413" s="178">
        <v>-168</v>
      </c>
      <c r="H6413" s="178">
        <v>1.8629232887178701E-2</v>
      </c>
      <c r="I6413" s="178">
        <v>2.0864740833640146E-2</v>
      </c>
      <c r="J6413" s="178" t="s">
        <v>625</v>
      </c>
    </row>
    <row r="6414" spans="1:10" x14ac:dyDescent="0.45">
      <c r="A6414" s="178" t="s">
        <v>567</v>
      </c>
      <c r="B6414" s="178" t="s">
        <v>568</v>
      </c>
      <c r="C6414" s="178">
        <v>2030</v>
      </c>
      <c r="D6414" s="178" t="s">
        <v>336</v>
      </c>
      <c r="E6414" s="178" t="s">
        <v>337</v>
      </c>
      <c r="F6414" s="178" t="s">
        <v>573</v>
      </c>
      <c r="G6414" s="178">
        <v>-167</v>
      </c>
      <c r="H6414" s="178">
        <v>2.7948338538408002E-3</v>
      </c>
      <c r="I6414" s="178">
        <v>3.1302139163016966E-3</v>
      </c>
      <c r="J6414" s="178" t="s">
        <v>625</v>
      </c>
    </row>
    <row r="6415" spans="1:10" x14ac:dyDescent="0.45">
      <c r="A6415" s="178" t="s">
        <v>567</v>
      </c>
      <c r="B6415" s="178" t="s">
        <v>568</v>
      </c>
      <c r="C6415" s="178">
        <v>2030</v>
      </c>
      <c r="D6415" s="178" t="s">
        <v>336</v>
      </c>
      <c r="E6415" s="178" t="s">
        <v>337</v>
      </c>
      <c r="F6415" s="178" t="s">
        <v>573</v>
      </c>
      <c r="G6415" s="178">
        <v>-166</v>
      </c>
      <c r="H6415" s="178">
        <v>2.3876874241977899E-2</v>
      </c>
      <c r="I6415" s="178">
        <v>2.6742099151015251E-2</v>
      </c>
      <c r="J6415" s="178" t="s">
        <v>625</v>
      </c>
    </row>
    <row r="6416" spans="1:10" x14ac:dyDescent="0.45">
      <c r="A6416" s="178" t="s">
        <v>567</v>
      </c>
      <c r="B6416" s="178" t="s">
        <v>568</v>
      </c>
      <c r="C6416" s="178">
        <v>2030</v>
      </c>
      <c r="D6416" s="178" t="s">
        <v>336</v>
      </c>
      <c r="E6416" s="178" t="s">
        <v>337</v>
      </c>
      <c r="F6416" s="178" t="s">
        <v>573</v>
      </c>
      <c r="G6416" s="178">
        <v>-165</v>
      </c>
      <c r="H6416" s="178">
        <v>1.7460324103012698E-2</v>
      </c>
      <c r="I6416" s="178">
        <v>1.9555562995374223E-2</v>
      </c>
      <c r="J6416" s="178" t="s">
        <v>625</v>
      </c>
    </row>
    <row r="6417" spans="1:10" x14ac:dyDescent="0.45">
      <c r="A6417" s="178" t="s">
        <v>567</v>
      </c>
      <c r="B6417" s="178" t="s">
        <v>568</v>
      </c>
      <c r="C6417" s="178">
        <v>2030</v>
      </c>
      <c r="D6417" s="178" t="s">
        <v>336</v>
      </c>
      <c r="E6417" s="178" t="s">
        <v>337</v>
      </c>
      <c r="F6417" s="178" t="s">
        <v>573</v>
      </c>
      <c r="G6417" s="178">
        <v>-164</v>
      </c>
      <c r="H6417" s="178">
        <v>8.9960861951113007E-3</v>
      </c>
      <c r="I6417" s="178">
        <v>1.0075616538524658E-2</v>
      </c>
      <c r="J6417" s="178" t="s">
        <v>625</v>
      </c>
    </row>
    <row r="6418" spans="1:10" x14ac:dyDescent="0.45">
      <c r="A6418" s="178" t="s">
        <v>567</v>
      </c>
      <c r="B6418" s="178" t="s">
        <v>568</v>
      </c>
      <c r="C6418" s="178">
        <v>2030</v>
      </c>
      <c r="D6418" s="178" t="s">
        <v>336</v>
      </c>
      <c r="E6418" s="178" t="s">
        <v>337</v>
      </c>
      <c r="F6418" s="178" t="s">
        <v>573</v>
      </c>
      <c r="G6418" s="178">
        <v>-163</v>
      </c>
      <c r="H6418" s="178">
        <v>1.19104883633554E-2</v>
      </c>
      <c r="I6418" s="178">
        <v>1.333974696695805E-2</v>
      </c>
      <c r="J6418" s="178" t="s">
        <v>625</v>
      </c>
    </row>
    <row r="6419" spans="1:10" x14ac:dyDescent="0.45">
      <c r="A6419" s="178" t="s">
        <v>567</v>
      </c>
      <c r="B6419" s="178" t="s">
        <v>568</v>
      </c>
      <c r="C6419" s="178">
        <v>2030</v>
      </c>
      <c r="D6419" s="178" t="s">
        <v>336</v>
      </c>
      <c r="E6419" s="178" t="s">
        <v>337</v>
      </c>
      <c r="F6419" s="178" t="s">
        <v>573</v>
      </c>
      <c r="G6419" s="178">
        <v>-162</v>
      </c>
      <c r="H6419" s="178">
        <v>1.54347494244576E-2</v>
      </c>
      <c r="I6419" s="178">
        <v>1.7286919355392515E-2</v>
      </c>
      <c r="J6419" s="178" t="s">
        <v>625</v>
      </c>
    </row>
    <row r="6420" spans="1:10" x14ac:dyDescent="0.45">
      <c r="A6420" s="178" t="s">
        <v>567</v>
      </c>
      <c r="B6420" s="178" t="s">
        <v>568</v>
      </c>
      <c r="C6420" s="178">
        <v>2030</v>
      </c>
      <c r="D6420" s="178" t="s">
        <v>336</v>
      </c>
      <c r="E6420" s="178" t="s">
        <v>337</v>
      </c>
      <c r="F6420" s="178" t="s">
        <v>573</v>
      </c>
      <c r="G6420" s="178">
        <v>-161</v>
      </c>
      <c r="H6420" s="178">
        <v>3.2861221581697499E-2</v>
      </c>
      <c r="I6420" s="178">
        <v>3.6804568171501205E-2</v>
      </c>
      <c r="J6420" s="178" t="s">
        <v>625</v>
      </c>
    </row>
    <row r="6421" spans="1:10" x14ac:dyDescent="0.45">
      <c r="A6421" s="178" t="s">
        <v>567</v>
      </c>
      <c r="B6421" s="178" t="s">
        <v>568</v>
      </c>
      <c r="C6421" s="178">
        <v>2030</v>
      </c>
      <c r="D6421" s="178" t="s">
        <v>336</v>
      </c>
      <c r="E6421" s="178" t="s">
        <v>337</v>
      </c>
      <c r="F6421" s="178" t="s">
        <v>573</v>
      </c>
      <c r="G6421" s="178">
        <v>-160</v>
      </c>
      <c r="H6421" s="178">
        <v>1.8789256224408701E-2</v>
      </c>
      <c r="I6421" s="178">
        <v>2.1043966971337747E-2</v>
      </c>
      <c r="J6421" s="178" t="s">
        <v>625</v>
      </c>
    </row>
    <row r="6422" spans="1:10" x14ac:dyDescent="0.45">
      <c r="A6422" s="178" t="s">
        <v>567</v>
      </c>
      <c r="B6422" s="178" t="s">
        <v>568</v>
      </c>
      <c r="C6422" s="178">
        <v>2030</v>
      </c>
      <c r="D6422" s="178" t="s">
        <v>336</v>
      </c>
      <c r="E6422" s="178" t="s">
        <v>337</v>
      </c>
      <c r="F6422" s="178" t="s">
        <v>573</v>
      </c>
      <c r="G6422" s="178">
        <v>-159</v>
      </c>
      <c r="H6422" s="178">
        <v>3.2801483990624498E-2</v>
      </c>
      <c r="I6422" s="178">
        <v>3.6737662069499445E-2</v>
      </c>
      <c r="J6422" s="178" t="s">
        <v>625</v>
      </c>
    </row>
    <row r="6423" spans="1:10" x14ac:dyDescent="0.45">
      <c r="A6423" s="178" t="s">
        <v>567</v>
      </c>
      <c r="B6423" s="178" t="s">
        <v>568</v>
      </c>
      <c r="C6423" s="178">
        <v>2030</v>
      </c>
      <c r="D6423" s="178" t="s">
        <v>336</v>
      </c>
      <c r="E6423" s="178" t="s">
        <v>337</v>
      </c>
      <c r="F6423" s="178" t="s">
        <v>573</v>
      </c>
      <c r="G6423" s="178">
        <v>-158</v>
      </c>
      <c r="H6423" s="178">
        <v>4.8279300797730698E-2</v>
      </c>
      <c r="I6423" s="178">
        <v>5.4072816893458386E-2</v>
      </c>
      <c r="J6423" s="178" t="s">
        <v>625</v>
      </c>
    </row>
    <row r="6424" spans="1:10" x14ac:dyDescent="0.45">
      <c r="A6424" s="178" t="s">
        <v>567</v>
      </c>
      <c r="B6424" s="178" t="s">
        <v>568</v>
      </c>
      <c r="C6424" s="178">
        <v>2030</v>
      </c>
      <c r="D6424" s="178" t="s">
        <v>336</v>
      </c>
      <c r="E6424" s="178" t="s">
        <v>337</v>
      </c>
      <c r="F6424" s="178" t="s">
        <v>573</v>
      </c>
      <c r="G6424" s="178">
        <v>-157</v>
      </c>
      <c r="H6424" s="178">
        <v>6.1049452051520001E-3</v>
      </c>
      <c r="I6424" s="178">
        <v>6.8375386297702409E-3</v>
      </c>
      <c r="J6424" s="178" t="s">
        <v>625</v>
      </c>
    </row>
    <row r="6425" spans="1:10" x14ac:dyDescent="0.45">
      <c r="A6425" s="178" t="s">
        <v>567</v>
      </c>
      <c r="B6425" s="178" t="s">
        <v>568</v>
      </c>
      <c r="C6425" s="178">
        <v>2030</v>
      </c>
      <c r="D6425" s="178" t="s">
        <v>336</v>
      </c>
      <c r="E6425" s="178" t="s">
        <v>337</v>
      </c>
      <c r="F6425" s="178" t="s">
        <v>573</v>
      </c>
      <c r="G6425" s="178">
        <v>-156</v>
      </c>
      <c r="H6425" s="178">
        <v>3.0067997751757499E-2</v>
      </c>
      <c r="I6425" s="178">
        <v>3.3676157481968401E-2</v>
      </c>
      <c r="J6425" s="178" t="s">
        <v>625</v>
      </c>
    </row>
    <row r="6426" spans="1:10" x14ac:dyDescent="0.45">
      <c r="A6426" s="178" t="s">
        <v>567</v>
      </c>
      <c r="B6426" s="178" t="s">
        <v>568</v>
      </c>
      <c r="C6426" s="178">
        <v>2030</v>
      </c>
      <c r="D6426" s="178" t="s">
        <v>336</v>
      </c>
      <c r="E6426" s="178" t="s">
        <v>337</v>
      </c>
      <c r="F6426" s="178" t="s">
        <v>573</v>
      </c>
      <c r="G6426" s="178">
        <v>-155</v>
      </c>
      <c r="H6426" s="178">
        <v>6.2052826397120996E-3</v>
      </c>
      <c r="I6426" s="178">
        <v>6.949916556477552E-3</v>
      </c>
      <c r="J6426" s="178" t="s">
        <v>625</v>
      </c>
    </row>
    <row r="6427" spans="1:10" x14ac:dyDescent="0.45">
      <c r="A6427" s="178" t="s">
        <v>567</v>
      </c>
      <c r="B6427" s="178" t="s">
        <v>568</v>
      </c>
      <c r="C6427" s="178">
        <v>2030</v>
      </c>
      <c r="D6427" s="178" t="s">
        <v>336</v>
      </c>
      <c r="E6427" s="178" t="s">
        <v>337</v>
      </c>
      <c r="F6427" s="178" t="s">
        <v>573</v>
      </c>
      <c r="G6427" s="178">
        <v>-154</v>
      </c>
      <c r="H6427" s="178">
        <v>8.6048578377812997E-3</v>
      </c>
      <c r="I6427" s="178">
        <v>9.6374407783150571E-3</v>
      </c>
      <c r="J6427" s="178" t="s">
        <v>625</v>
      </c>
    </row>
    <row r="6428" spans="1:10" x14ac:dyDescent="0.45">
      <c r="A6428" s="178" t="s">
        <v>567</v>
      </c>
      <c r="B6428" s="178" t="s">
        <v>568</v>
      </c>
      <c r="C6428" s="178">
        <v>2030</v>
      </c>
      <c r="D6428" s="178" t="s">
        <v>336</v>
      </c>
      <c r="E6428" s="178" t="s">
        <v>337</v>
      </c>
      <c r="F6428" s="178" t="s">
        <v>573</v>
      </c>
      <c r="G6428" s="178">
        <v>-153</v>
      </c>
      <c r="H6428" s="178">
        <v>1.24622152652591E-2</v>
      </c>
      <c r="I6428" s="178">
        <v>1.3957681097090193E-2</v>
      </c>
      <c r="J6428" s="178" t="s">
        <v>625</v>
      </c>
    </row>
    <row r="6429" spans="1:10" x14ac:dyDescent="0.45">
      <c r="A6429" s="178" t="s">
        <v>567</v>
      </c>
      <c r="B6429" s="178" t="s">
        <v>568</v>
      </c>
      <c r="C6429" s="178">
        <v>2030</v>
      </c>
      <c r="D6429" s="178" t="s">
        <v>336</v>
      </c>
      <c r="E6429" s="178" t="s">
        <v>337</v>
      </c>
      <c r="F6429" s="178" t="s">
        <v>573</v>
      </c>
      <c r="G6429" s="178">
        <v>-152</v>
      </c>
      <c r="H6429" s="178">
        <v>3.5272341454401598E-2</v>
      </c>
      <c r="I6429" s="178">
        <v>3.9505022428929795E-2</v>
      </c>
      <c r="J6429" s="178" t="s">
        <v>625</v>
      </c>
    </row>
    <row r="6430" spans="1:10" x14ac:dyDescent="0.45">
      <c r="A6430" s="178" t="s">
        <v>567</v>
      </c>
      <c r="B6430" s="178" t="s">
        <v>568</v>
      </c>
      <c r="C6430" s="178">
        <v>2030</v>
      </c>
      <c r="D6430" s="178" t="s">
        <v>336</v>
      </c>
      <c r="E6430" s="178" t="s">
        <v>337</v>
      </c>
      <c r="F6430" s="178" t="s">
        <v>573</v>
      </c>
      <c r="G6430" s="178">
        <v>-151</v>
      </c>
      <c r="H6430" s="178">
        <v>1.55689450912178E-2</v>
      </c>
      <c r="I6430" s="178">
        <v>1.7437218502163936E-2</v>
      </c>
      <c r="J6430" s="178" t="s">
        <v>625</v>
      </c>
    </row>
    <row r="6431" spans="1:10" x14ac:dyDescent="0.45">
      <c r="A6431" s="178" t="s">
        <v>567</v>
      </c>
      <c r="B6431" s="178" t="s">
        <v>568</v>
      </c>
      <c r="C6431" s="178">
        <v>2030</v>
      </c>
      <c r="D6431" s="178" t="s">
        <v>336</v>
      </c>
      <c r="E6431" s="178" t="s">
        <v>337</v>
      </c>
      <c r="F6431" s="178" t="s">
        <v>573</v>
      </c>
      <c r="G6431" s="178">
        <v>-150</v>
      </c>
      <c r="H6431" s="178">
        <v>2.44740768102929E-2</v>
      </c>
      <c r="I6431" s="178">
        <v>2.7410966027528051E-2</v>
      </c>
      <c r="J6431" s="178" t="s">
        <v>625</v>
      </c>
    </row>
    <row r="6432" spans="1:10" x14ac:dyDescent="0.45">
      <c r="A6432" s="178" t="s">
        <v>567</v>
      </c>
      <c r="B6432" s="178" t="s">
        <v>568</v>
      </c>
      <c r="C6432" s="178">
        <v>2030</v>
      </c>
      <c r="D6432" s="178" t="s">
        <v>336</v>
      </c>
      <c r="E6432" s="178" t="s">
        <v>337</v>
      </c>
      <c r="F6432" s="178" t="s">
        <v>573</v>
      </c>
      <c r="G6432" s="178">
        <v>-149</v>
      </c>
      <c r="H6432" s="178">
        <v>2.5651402305811598E-2</v>
      </c>
      <c r="I6432" s="178">
        <v>2.8729570582508992E-2</v>
      </c>
      <c r="J6432" s="178" t="s">
        <v>625</v>
      </c>
    </row>
    <row r="6433" spans="1:10" x14ac:dyDescent="0.45">
      <c r="A6433" s="178" t="s">
        <v>567</v>
      </c>
      <c r="B6433" s="178" t="s">
        <v>568</v>
      </c>
      <c r="C6433" s="178">
        <v>2030</v>
      </c>
      <c r="D6433" s="178" t="s">
        <v>336</v>
      </c>
      <c r="E6433" s="178" t="s">
        <v>337</v>
      </c>
      <c r="F6433" s="178" t="s">
        <v>573</v>
      </c>
      <c r="G6433" s="178">
        <v>-148</v>
      </c>
      <c r="H6433" s="178">
        <v>1.9744064193218901E-2</v>
      </c>
      <c r="I6433" s="178">
        <v>2.2113351896405172E-2</v>
      </c>
      <c r="J6433" s="178" t="s">
        <v>625</v>
      </c>
    </row>
    <row r="6434" spans="1:10" x14ac:dyDescent="0.45">
      <c r="A6434" s="178" t="s">
        <v>567</v>
      </c>
      <c r="B6434" s="178" t="s">
        <v>568</v>
      </c>
      <c r="C6434" s="178">
        <v>2030</v>
      </c>
      <c r="D6434" s="178" t="s">
        <v>336</v>
      </c>
      <c r="E6434" s="178" t="s">
        <v>337</v>
      </c>
      <c r="F6434" s="178" t="s">
        <v>573</v>
      </c>
      <c r="G6434" s="178">
        <v>-147</v>
      </c>
      <c r="H6434" s="178">
        <v>2.33907420188189E-2</v>
      </c>
      <c r="I6434" s="178">
        <v>2.619763106107717E-2</v>
      </c>
      <c r="J6434" s="178" t="s">
        <v>625</v>
      </c>
    </row>
    <row r="6435" spans="1:10" x14ac:dyDescent="0.45">
      <c r="A6435" s="178" t="s">
        <v>567</v>
      </c>
      <c r="B6435" s="178" t="s">
        <v>568</v>
      </c>
      <c r="C6435" s="178">
        <v>2030</v>
      </c>
      <c r="D6435" s="178" t="s">
        <v>336</v>
      </c>
      <c r="E6435" s="178" t="s">
        <v>337</v>
      </c>
      <c r="F6435" s="178" t="s">
        <v>573</v>
      </c>
      <c r="G6435" s="178">
        <v>-146</v>
      </c>
      <c r="H6435" s="178">
        <v>2.5502797449007599E-2</v>
      </c>
      <c r="I6435" s="178">
        <v>2.8563133142888514E-2</v>
      </c>
      <c r="J6435" s="178" t="s">
        <v>625</v>
      </c>
    </row>
    <row r="6436" spans="1:10" x14ac:dyDescent="0.45">
      <c r="A6436" s="178" t="s">
        <v>567</v>
      </c>
      <c r="B6436" s="178" t="s">
        <v>568</v>
      </c>
      <c r="C6436" s="178">
        <v>2030</v>
      </c>
      <c r="D6436" s="178" t="s">
        <v>336</v>
      </c>
      <c r="E6436" s="178" t="s">
        <v>337</v>
      </c>
      <c r="F6436" s="178" t="s">
        <v>573</v>
      </c>
      <c r="G6436" s="178">
        <v>-145</v>
      </c>
      <c r="H6436" s="178">
        <v>1.90032250247896E-2</v>
      </c>
      <c r="I6436" s="178">
        <v>2.1283612027764354E-2</v>
      </c>
      <c r="J6436" s="178" t="s">
        <v>625</v>
      </c>
    </row>
    <row r="6437" spans="1:10" x14ac:dyDescent="0.45">
      <c r="A6437" s="178" t="s">
        <v>567</v>
      </c>
      <c r="B6437" s="178" t="s">
        <v>568</v>
      </c>
      <c r="C6437" s="178">
        <v>2030</v>
      </c>
      <c r="D6437" s="178" t="s">
        <v>336</v>
      </c>
      <c r="E6437" s="178" t="s">
        <v>337</v>
      </c>
      <c r="F6437" s="178" t="s">
        <v>573</v>
      </c>
      <c r="G6437" s="178">
        <v>-144</v>
      </c>
      <c r="H6437" s="178">
        <v>1.7939699348062301E-2</v>
      </c>
      <c r="I6437" s="178">
        <v>2.0092463269829778E-2</v>
      </c>
      <c r="J6437" s="178" t="s">
        <v>625</v>
      </c>
    </row>
    <row r="6438" spans="1:10" x14ac:dyDescent="0.45">
      <c r="A6438" s="178" t="s">
        <v>567</v>
      </c>
      <c r="B6438" s="178" t="s">
        <v>568</v>
      </c>
      <c r="C6438" s="178">
        <v>2030</v>
      </c>
      <c r="D6438" s="178" t="s">
        <v>336</v>
      </c>
      <c r="E6438" s="178" t="s">
        <v>337</v>
      </c>
      <c r="F6438" s="178" t="s">
        <v>573</v>
      </c>
      <c r="G6438" s="178">
        <v>-143</v>
      </c>
      <c r="H6438" s="178">
        <v>1.61253837868571E-2</v>
      </c>
      <c r="I6438" s="178">
        <v>1.8060429841279955E-2</v>
      </c>
      <c r="J6438" s="178" t="s">
        <v>625</v>
      </c>
    </row>
    <row r="6439" spans="1:10" x14ac:dyDescent="0.45">
      <c r="A6439" s="178" t="s">
        <v>567</v>
      </c>
      <c r="B6439" s="178" t="s">
        <v>568</v>
      </c>
      <c r="C6439" s="178">
        <v>2030</v>
      </c>
      <c r="D6439" s="178" t="s">
        <v>336</v>
      </c>
      <c r="E6439" s="178" t="s">
        <v>337</v>
      </c>
      <c r="F6439" s="178" t="s">
        <v>573</v>
      </c>
      <c r="G6439" s="178">
        <v>-142</v>
      </c>
      <c r="H6439" s="178">
        <v>8.1494761398062006E-3</v>
      </c>
      <c r="I6439" s="178">
        <v>9.1274132765829449E-3</v>
      </c>
      <c r="J6439" s="178" t="s">
        <v>625</v>
      </c>
    </row>
    <row r="6440" spans="1:10" x14ac:dyDescent="0.45">
      <c r="A6440" s="178" t="s">
        <v>567</v>
      </c>
      <c r="B6440" s="178" t="s">
        <v>568</v>
      </c>
      <c r="C6440" s="178">
        <v>2030</v>
      </c>
      <c r="D6440" s="178" t="s">
        <v>336</v>
      </c>
      <c r="E6440" s="178" t="s">
        <v>337</v>
      </c>
      <c r="F6440" s="178" t="s">
        <v>573</v>
      </c>
      <c r="G6440" s="178">
        <v>-141</v>
      </c>
      <c r="H6440" s="178">
        <v>1.07785083819181E-2</v>
      </c>
      <c r="I6440" s="178">
        <v>1.2071929387748273E-2</v>
      </c>
      <c r="J6440" s="178" t="s">
        <v>625</v>
      </c>
    </row>
    <row r="6441" spans="1:10" x14ac:dyDescent="0.45">
      <c r="A6441" s="178" t="s">
        <v>567</v>
      </c>
      <c r="B6441" s="178" t="s">
        <v>568</v>
      </c>
      <c r="C6441" s="178">
        <v>2030</v>
      </c>
      <c r="D6441" s="178" t="s">
        <v>336</v>
      </c>
      <c r="E6441" s="178" t="s">
        <v>337</v>
      </c>
      <c r="F6441" s="178" t="s">
        <v>573</v>
      </c>
      <c r="G6441" s="178">
        <v>-140</v>
      </c>
      <c r="H6441" s="178">
        <v>2.2594775073230002E-3</v>
      </c>
      <c r="I6441" s="178">
        <v>2.5306148082017603E-3</v>
      </c>
      <c r="J6441" s="178" t="s">
        <v>625</v>
      </c>
    </row>
    <row r="6442" spans="1:10" x14ac:dyDescent="0.45">
      <c r="A6442" s="178" t="s">
        <v>567</v>
      </c>
      <c r="B6442" s="178" t="s">
        <v>568</v>
      </c>
      <c r="C6442" s="178">
        <v>2030</v>
      </c>
      <c r="D6442" s="178" t="s">
        <v>336</v>
      </c>
      <c r="E6442" s="178" t="s">
        <v>337</v>
      </c>
      <c r="F6442" s="178" t="s">
        <v>573</v>
      </c>
      <c r="G6442" s="178">
        <v>-139</v>
      </c>
      <c r="H6442" s="178">
        <v>1.45839583128691E-2</v>
      </c>
      <c r="I6442" s="178">
        <v>1.6334033310413394E-2</v>
      </c>
      <c r="J6442" s="178" t="s">
        <v>625</v>
      </c>
    </row>
    <row r="6443" spans="1:10" x14ac:dyDescent="0.45">
      <c r="A6443" s="178" t="s">
        <v>567</v>
      </c>
      <c r="B6443" s="178" t="s">
        <v>568</v>
      </c>
      <c r="C6443" s="178">
        <v>2030</v>
      </c>
      <c r="D6443" s="178" t="s">
        <v>336</v>
      </c>
      <c r="E6443" s="178" t="s">
        <v>337</v>
      </c>
      <c r="F6443" s="178" t="s">
        <v>573</v>
      </c>
      <c r="G6443" s="178">
        <v>-138</v>
      </c>
      <c r="H6443" s="178">
        <v>2.5895026512443999E-2</v>
      </c>
      <c r="I6443" s="178">
        <v>2.9002429693937282E-2</v>
      </c>
      <c r="J6443" s="178" t="s">
        <v>625</v>
      </c>
    </row>
    <row r="6444" spans="1:10" x14ac:dyDescent="0.45">
      <c r="A6444" s="178" t="s">
        <v>567</v>
      </c>
      <c r="B6444" s="178" t="s">
        <v>568</v>
      </c>
      <c r="C6444" s="178">
        <v>2030</v>
      </c>
      <c r="D6444" s="178" t="s">
        <v>336</v>
      </c>
      <c r="E6444" s="178" t="s">
        <v>337</v>
      </c>
      <c r="F6444" s="178" t="s">
        <v>573</v>
      </c>
      <c r="G6444" s="178">
        <v>-137</v>
      </c>
      <c r="H6444" s="178">
        <v>5.3571541793644003E-3</v>
      </c>
      <c r="I6444" s="178">
        <v>6.0000126808881287E-3</v>
      </c>
      <c r="J6444" s="178" t="s">
        <v>625</v>
      </c>
    </row>
    <row r="6445" spans="1:10" x14ac:dyDescent="0.45">
      <c r="A6445" s="178" t="s">
        <v>567</v>
      </c>
      <c r="B6445" s="178" t="s">
        <v>568</v>
      </c>
      <c r="C6445" s="178">
        <v>2030</v>
      </c>
      <c r="D6445" s="178" t="s">
        <v>336</v>
      </c>
      <c r="E6445" s="178" t="s">
        <v>337</v>
      </c>
      <c r="F6445" s="178" t="s">
        <v>573</v>
      </c>
      <c r="G6445" s="178">
        <v>-136</v>
      </c>
      <c r="H6445" s="178">
        <v>9.4317760085687007E-3</v>
      </c>
      <c r="I6445" s="178">
        <v>1.0563589129596946E-2</v>
      </c>
      <c r="J6445" s="178" t="s">
        <v>625</v>
      </c>
    </row>
    <row r="6446" spans="1:10" x14ac:dyDescent="0.45">
      <c r="A6446" s="178" t="s">
        <v>567</v>
      </c>
      <c r="B6446" s="178" t="s">
        <v>568</v>
      </c>
      <c r="C6446" s="178">
        <v>2030</v>
      </c>
      <c r="D6446" s="178" t="s">
        <v>336</v>
      </c>
      <c r="E6446" s="178" t="s">
        <v>337</v>
      </c>
      <c r="F6446" s="178" t="s">
        <v>573</v>
      </c>
      <c r="G6446" s="178">
        <v>-135</v>
      </c>
      <c r="H6446" s="178">
        <v>3.8199034752323998E-3</v>
      </c>
      <c r="I6446" s="178">
        <v>4.2782918922602883E-3</v>
      </c>
      <c r="J6446" s="178" t="s">
        <v>625</v>
      </c>
    </row>
    <row r="6447" spans="1:10" x14ac:dyDescent="0.45">
      <c r="A6447" s="178" t="s">
        <v>567</v>
      </c>
      <c r="B6447" s="178" t="s">
        <v>568</v>
      </c>
      <c r="C6447" s="178">
        <v>2030</v>
      </c>
      <c r="D6447" s="178" t="s">
        <v>336</v>
      </c>
      <c r="E6447" s="178" t="s">
        <v>337</v>
      </c>
      <c r="F6447" s="178" t="s">
        <v>573</v>
      </c>
      <c r="G6447" s="178">
        <v>-134</v>
      </c>
      <c r="H6447" s="178">
        <v>4.3232142925262E-3</v>
      </c>
      <c r="I6447" s="178">
        <v>4.8420000076293442E-3</v>
      </c>
      <c r="J6447" s="178" t="s">
        <v>625</v>
      </c>
    </row>
    <row r="6448" spans="1:10" x14ac:dyDescent="0.45">
      <c r="A6448" s="178" t="s">
        <v>567</v>
      </c>
      <c r="B6448" s="178" t="s">
        <v>568</v>
      </c>
      <c r="C6448" s="178">
        <v>2030</v>
      </c>
      <c r="D6448" s="178" t="s">
        <v>336</v>
      </c>
      <c r="E6448" s="178" t="s">
        <v>337</v>
      </c>
      <c r="F6448" s="178" t="s">
        <v>573</v>
      </c>
      <c r="G6448" s="178">
        <v>-133</v>
      </c>
      <c r="H6448" s="178">
        <v>1.38262074906379E-2</v>
      </c>
      <c r="I6448" s="178">
        <v>1.5485352389514449E-2</v>
      </c>
      <c r="J6448" s="178" t="s">
        <v>625</v>
      </c>
    </row>
    <row r="6449" spans="1:10" x14ac:dyDescent="0.45">
      <c r="A6449" s="178" t="s">
        <v>567</v>
      </c>
      <c r="B6449" s="178" t="s">
        <v>568</v>
      </c>
      <c r="C6449" s="178">
        <v>2030</v>
      </c>
      <c r="D6449" s="178" t="s">
        <v>336</v>
      </c>
      <c r="E6449" s="178" t="s">
        <v>337</v>
      </c>
      <c r="F6449" s="178" t="s">
        <v>573</v>
      </c>
      <c r="G6449" s="178">
        <v>-132</v>
      </c>
      <c r="H6449" s="178">
        <v>8.0575319007039001E-3</v>
      </c>
      <c r="I6449" s="178">
        <v>9.024435728788369E-3</v>
      </c>
      <c r="J6449" s="178" t="s">
        <v>625</v>
      </c>
    </row>
    <row r="6450" spans="1:10" x14ac:dyDescent="0.45">
      <c r="A6450" s="178" t="s">
        <v>567</v>
      </c>
      <c r="B6450" s="178" t="s">
        <v>568</v>
      </c>
      <c r="C6450" s="178">
        <v>2030</v>
      </c>
      <c r="D6450" s="178" t="s">
        <v>336</v>
      </c>
      <c r="E6450" s="178" t="s">
        <v>337</v>
      </c>
      <c r="F6450" s="178" t="s">
        <v>573</v>
      </c>
      <c r="G6450" s="178">
        <v>-131</v>
      </c>
      <c r="H6450" s="178">
        <v>9.9227342288941006E-3</v>
      </c>
      <c r="I6450" s="178">
        <v>1.1113462336361393E-2</v>
      </c>
      <c r="J6450" s="178" t="s">
        <v>625</v>
      </c>
    </row>
    <row r="6451" spans="1:10" x14ac:dyDescent="0.45">
      <c r="A6451" s="178" t="s">
        <v>567</v>
      </c>
      <c r="B6451" s="178" t="s">
        <v>568</v>
      </c>
      <c r="C6451" s="178">
        <v>2030</v>
      </c>
      <c r="D6451" s="178" t="s">
        <v>336</v>
      </c>
      <c r="E6451" s="178" t="s">
        <v>337</v>
      </c>
      <c r="F6451" s="178" t="s">
        <v>573</v>
      </c>
      <c r="G6451" s="178">
        <v>-130</v>
      </c>
      <c r="H6451" s="178">
        <v>3.2525237184018001E-3</v>
      </c>
      <c r="I6451" s="178">
        <v>3.6428265646100163E-3</v>
      </c>
      <c r="J6451" s="178" t="s">
        <v>625</v>
      </c>
    </row>
    <row r="6452" spans="1:10" x14ac:dyDescent="0.45">
      <c r="A6452" s="178" t="s">
        <v>567</v>
      </c>
      <c r="B6452" s="178" t="s">
        <v>568</v>
      </c>
      <c r="C6452" s="178">
        <v>2030</v>
      </c>
      <c r="D6452" s="178" t="s">
        <v>336</v>
      </c>
      <c r="E6452" s="178" t="s">
        <v>337</v>
      </c>
      <c r="F6452" s="178" t="s">
        <v>573</v>
      </c>
      <c r="G6452" s="178">
        <v>-129</v>
      </c>
      <c r="H6452" s="178">
        <v>3.4460399765521002E-3</v>
      </c>
      <c r="I6452" s="178">
        <v>3.8595647737383527E-3</v>
      </c>
      <c r="J6452" s="178" t="s">
        <v>625</v>
      </c>
    </row>
    <row r="6453" spans="1:10" x14ac:dyDescent="0.45">
      <c r="A6453" s="178" t="s">
        <v>567</v>
      </c>
      <c r="B6453" s="178" t="s">
        <v>568</v>
      </c>
      <c r="C6453" s="178">
        <v>2030</v>
      </c>
      <c r="D6453" s="178" t="s">
        <v>336</v>
      </c>
      <c r="E6453" s="178" t="s">
        <v>337</v>
      </c>
      <c r="F6453" s="178" t="s">
        <v>573</v>
      </c>
      <c r="G6453" s="178">
        <v>-128</v>
      </c>
      <c r="H6453" s="178">
        <v>5.6779664009809E-3</v>
      </c>
      <c r="I6453" s="178">
        <v>6.3593223690986082E-3</v>
      </c>
      <c r="J6453" s="178" t="s">
        <v>625</v>
      </c>
    </row>
    <row r="6454" spans="1:10" x14ac:dyDescent="0.45">
      <c r="A6454" s="178" t="s">
        <v>567</v>
      </c>
      <c r="B6454" s="178" t="s">
        <v>568</v>
      </c>
      <c r="C6454" s="178">
        <v>2030</v>
      </c>
      <c r="D6454" s="178" t="s">
        <v>336</v>
      </c>
      <c r="E6454" s="178" t="s">
        <v>337</v>
      </c>
      <c r="F6454" s="178" t="s">
        <v>573</v>
      </c>
      <c r="G6454" s="178">
        <v>-127</v>
      </c>
      <c r="H6454" s="178">
        <v>1.7133466899395E-3</v>
      </c>
      <c r="I6454" s="178">
        <v>1.9189482927322401E-3</v>
      </c>
      <c r="J6454" s="178" t="s">
        <v>625</v>
      </c>
    </row>
    <row r="6455" spans="1:10" x14ac:dyDescent="0.45">
      <c r="A6455" s="178" t="s">
        <v>567</v>
      </c>
      <c r="B6455" s="178" t="s">
        <v>568</v>
      </c>
      <c r="C6455" s="178">
        <v>2030</v>
      </c>
      <c r="D6455" s="178" t="s">
        <v>336</v>
      </c>
      <c r="E6455" s="178" t="s">
        <v>337</v>
      </c>
      <c r="F6455" s="178" t="s">
        <v>573</v>
      </c>
      <c r="G6455" s="178">
        <v>-126</v>
      </c>
      <c r="H6455" s="178">
        <v>1.19534716941416E-2</v>
      </c>
      <c r="I6455" s="178">
        <v>1.3387888297438593E-2</v>
      </c>
      <c r="J6455" s="178" t="s">
        <v>625</v>
      </c>
    </row>
    <row r="6456" spans="1:10" x14ac:dyDescent="0.45">
      <c r="A6456" s="178" t="s">
        <v>567</v>
      </c>
      <c r="B6456" s="178" t="s">
        <v>568</v>
      </c>
      <c r="C6456" s="178">
        <v>2030</v>
      </c>
      <c r="D6456" s="178" t="s">
        <v>336</v>
      </c>
      <c r="E6456" s="178" t="s">
        <v>337</v>
      </c>
      <c r="F6456" s="178" t="s">
        <v>573</v>
      </c>
      <c r="G6456" s="178">
        <v>-125</v>
      </c>
      <c r="H6456" s="178">
        <v>7.2420670185238002E-3</v>
      </c>
      <c r="I6456" s="178">
        <v>8.1111150607466563E-3</v>
      </c>
      <c r="J6456" s="178" t="s">
        <v>625</v>
      </c>
    </row>
    <row r="6457" spans="1:10" x14ac:dyDescent="0.45">
      <c r="A6457" s="178" t="s">
        <v>567</v>
      </c>
      <c r="B6457" s="178" t="s">
        <v>568</v>
      </c>
      <c r="C6457" s="178">
        <v>2030</v>
      </c>
      <c r="D6457" s="178" t="s">
        <v>336</v>
      </c>
      <c r="E6457" s="178" t="s">
        <v>337</v>
      </c>
      <c r="F6457" s="178" t="s">
        <v>573</v>
      </c>
      <c r="G6457" s="178">
        <v>-124</v>
      </c>
      <c r="H6457" s="178">
        <v>1.5276189660652999E-3</v>
      </c>
      <c r="I6457" s="178">
        <v>1.710933241993136E-3</v>
      </c>
      <c r="J6457" s="178" t="s">
        <v>625</v>
      </c>
    </row>
    <row r="6458" spans="1:10" x14ac:dyDescent="0.45">
      <c r="A6458" s="178" t="s">
        <v>567</v>
      </c>
      <c r="B6458" s="178" t="s">
        <v>568</v>
      </c>
      <c r="C6458" s="178">
        <v>2030</v>
      </c>
      <c r="D6458" s="178" t="s">
        <v>336</v>
      </c>
      <c r="E6458" s="178" t="s">
        <v>337</v>
      </c>
      <c r="F6458" s="178" t="s">
        <v>573</v>
      </c>
      <c r="G6458" s="178">
        <v>-123</v>
      </c>
      <c r="H6458" s="178">
        <v>4.8963817534967997E-3</v>
      </c>
      <c r="I6458" s="178">
        <v>5.4839475639164165E-3</v>
      </c>
      <c r="J6458" s="178" t="s">
        <v>625</v>
      </c>
    </row>
    <row r="6459" spans="1:10" x14ac:dyDescent="0.45">
      <c r="A6459" s="178" t="s">
        <v>567</v>
      </c>
      <c r="B6459" s="178" t="s">
        <v>568</v>
      </c>
      <c r="C6459" s="178">
        <v>2030</v>
      </c>
      <c r="D6459" s="178" t="s">
        <v>336</v>
      </c>
      <c r="E6459" s="178" t="s">
        <v>337</v>
      </c>
      <c r="F6459" s="178" t="s">
        <v>573</v>
      </c>
      <c r="G6459" s="178">
        <v>-122</v>
      </c>
      <c r="H6459" s="178">
        <v>1.2839613133110101E-2</v>
      </c>
      <c r="I6459" s="178">
        <v>1.4380366709083315E-2</v>
      </c>
      <c r="J6459" s="178" t="s">
        <v>625</v>
      </c>
    </row>
    <row r="6460" spans="1:10" x14ac:dyDescent="0.45">
      <c r="A6460" s="178" t="s">
        <v>567</v>
      </c>
      <c r="B6460" s="178" t="s">
        <v>568</v>
      </c>
      <c r="C6460" s="178">
        <v>2030</v>
      </c>
      <c r="D6460" s="178" t="s">
        <v>336</v>
      </c>
      <c r="E6460" s="178" t="s">
        <v>337</v>
      </c>
      <c r="F6460" s="178" t="s">
        <v>573</v>
      </c>
      <c r="G6460" s="178">
        <v>-121</v>
      </c>
      <c r="H6460" s="178">
        <v>1.6804508864879601E-2</v>
      </c>
      <c r="I6460" s="178">
        <v>1.8821049928665155E-2</v>
      </c>
      <c r="J6460" s="178" t="s">
        <v>625</v>
      </c>
    </row>
    <row r="6461" spans="1:10" x14ac:dyDescent="0.45">
      <c r="A6461" s="178" t="s">
        <v>567</v>
      </c>
      <c r="B6461" s="178" t="s">
        <v>568</v>
      </c>
      <c r="C6461" s="178">
        <v>2030</v>
      </c>
      <c r="D6461" s="178" t="s">
        <v>336</v>
      </c>
      <c r="E6461" s="178" t="s">
        <v>337</v>
      </c>
      <c r="F6461" s="178" t="s">
        <v>573</v>
      </c>
      <c r="G6461" s="178">
        <v>-120</v>
      </c>
      <c r="H6461" s="178">
        <v>7.7728842152283003E-3</v>
      </c>
      <c r="I6461" s="178">
        <v>8.7056303210556966E-3</v>
      </c>
      <c r="J6461" s="178" t="s">
        <v>625</v>
      </c>
    </row>
    <row r="6462" spans="1:10" x14ac:dyDescent="0.45">
      <c r="A6462" s="178" t="s">
        <v>567</v>
      </c>
      <c r="B6462" s="178" t="s">
        <v>568</v>
      </c>
      <c r="C6462" s="178">
        <v>2030</v>
      </c>
      <c r="D6462" s="178" t="s">
        <v>336</v>
      </c>
      <c r="E6462" s="178" t="s">
        <v>337</v>
      </c>
      <c r="F6462" s="178" t="s">
        <v>573</v>
      </c>
      <c r="G6462" s="178">
        <v>-119</v>
      </c>
      <c r="H6462" s="178">
        <v>3.4649706212803999E-3</v>
      </c>
      <c r="I6462" s="178">
        <v>3.8807670958340484E-3</v>
      </c>
      <c r="J6462" s="178" t="s">
        <v>625</v>
      </c>
    </row>
    <row r="6463" spans="1:10" x14ac:dyDescent="0.45">
      <c r="A6463" s="178" t="s">
        <v>567</v>
      </c>
      <c r="B6463" s="178" t="s">
        <v>568</v>
      </c>
      <c r="C6463" s="178">
        <v>2030</v>
      </c>
      <c r="D6463" s="178" t="s">
        <v>336</v>
      </c>
      <c r="E6463" s="178" t="s">
        <v>337</v>
      </c>
      <c r="F6463" s="178" t="s">
        <v>573</v>
      </c>
      <c r="G6463" s="178">
        <v>-118</v>
      </c>
      <c r="H6463" s="178">
        <v>1.679529203102E-3</v>
      </c>
      <c r="I6463" s="178">
        <v>1.8810727074742401E-3</v>
      </c>
      <c r="J6463" s="178" t="s">
        <v>625</v>
      </c>
    </row>
    <row r="6464" spans="1:10" x14ac:dyDescent="0.45">
      <c r="A6464" s="178" t="s">
        <v>567</v>
      </c>
      <c r="B6464" s="178" t="s">
        <v>568</v>
      </c>
      <c r="C6464" s="178">
        <v>2030</v>
      </c>
      <c r="D6464" s="178" t="s">
        <v>336</v>
      </c>
      <c r="E6464" s="178" t="s">
        <v>337</v>
      </c>
      <c r="F6464" s="178" t="s">
        <v>573</v>
      </c>
      <c r="G6464" s="178">
        <v>-117</v>
      </c>
      <c r="H6464" s="178">
        <v>2.9561603441833999E-3</v>
      </c>
      <c r="I6464" s="178">
        <v>3.3108995854854084E-3</v>
      </c>
      <c r="J6464" s="178" t="s">
        <v>625</v>
      </c>
    </row>
    <row r="6465" spans="1:10" x14ac:dyDescent="0.45">
      <c r="A6465" s="178" t="s">
        <v>567</v>
      </c>
      <c r="B6465" s="178" t="s">
        <v>568</v>
      </c>
      <c r="C6465" s="178">
        <v>2030</v>
      </c>
      <c r="D6465" s="178" t="s">
        <v>336</v>
      </c>
      <c r="E6465" s="178" t="s">
        <v>337</v>
      </c>
      <c r="F6465" s="178" t="s">
        <v>573</v>
      </c>
      <c r="G6465" s="178">
        <v>-116</v>
      </c>
      <c r="H6465" s="178">
        <v>4.1626850143074998E-3</v>
      </c>
      <c r="I6465" s="178">
        <v>4.6622072160244004E-3</v>
      </c>
      <c r="J6465" s="178" t="s">
        <v>625</v>
      </c>
    </row>
    <row r="6466" spans="1:10" x14ac:dyDescent="0.45">
      <c r="A6466" s="178" t="s">
        <v>567</v>
      </c>
      <c r="B6466" s="178" t="s">
        <v>568</v>
      </c>
      <c r="C6466" s="178">
        <v>2030</v>
      </c>
      <c r="D6466" s="178" t="s">
        <v>336</v>
      </c>
      <c r="E6466" s="178" t="s">
        <v>337</v>
      </c>
      <c r="F6466" s="178" t="s">
        <v>573</v>
      </c>
      <c r="G6466" s="178">
        <v>-115</v>
      </c>
      <c r="H6466" s="178">
        <v>5.7612209348008002E-3</v>
      </c>
      <c r="I6466" s="178">
        <v>6.4525674469768967E-3</v>
      </c>
      <c r="J6466" s="178" t="s">
        <v>625</v>
      </c>
    </row>
    <row r="6467" spans="1:10" x14ac:dyDescent="0.45">
      <c r="A6467" s="178" t="s">
        <v>567</v>
      </c>
      <c r="B6467" s="178" t="s">
        <v>568</v>
      </c>
      <c r="C6467" s="178">
        <v>2030</v>
      </c>
      <c r="D6467" s="178" t="s">
        <v>336</v>
      </c>
      <c r="E6467" s="178" t="s">
        <v>337</v>
      </c>
      <c r="F6467" s="178" t="s">
        <v>573</v>
      </c>
      <c r="G6467" s="178">
        <v>-114</v>
      </c>
      <c r="H6467" s="178">
        <v>4.1143347043544002E-3</v>
      </c>
      <c r="I6467" s="178">
        <v>4.6080548688769291E-3</v>
      </c>
      <c r="J6467" s="178" t="s">
        <v>625</v>
      </c>
    </row>
    <row r="6468" spans="1:10" x14ac:dyDescent="0.45">
      <c r="A6468" s="178" t="s">
        <v>567</v>
      </c>
      <c r="B6468" s="178" t="s">
        <v>568</v>
      </c>
      <c r="C6468" s="178">
        <v>2030</v>
      </c>
      <c r="D6468" s="178" t="s">
        <v>336</v>
      </c>
      <c r="E6468" s="178" t="s">
        <v>337</v>
      </c>
      <c r="F6468" s="178" t="s">
        <v>573</v>
      </c>
      <c r="G6468" s="178">
        <v>-113</v>
      </c>
      <c r="H6468" s="178">
        <v>8.3899063756688996E-3</v>
      </c>
      <c r="I6468" s="178">
        <v>9.3966951407491676E-3</v>
      </c>
      <c r="J6468" s="178" t="s">
        <v>625</v>
      </c>
    </row>
    <row r="6469" spans="1:10" x14ac:dyDescent="0.45">
      <c r="A6469" s="178" t="s">
        <v>567</v>
      </c>
      <c r="B6469" s="178" t="s">
        <v>568</v>
      </c>
      <c r="C6469" s="178">
        <v>2030</v>
      </c>
      <c r="D6469" s="178" t="s">
        <v>336</v>
      </c>
      <c r="E6469" s="178" t="s">
        <v>337</v>
      </c>
      <c r="F6469" s="178" t="s">
        <v>573</v>
      </c>
      <c r="G6469" s="178">
        <v>-112</v>
      </c>
      <c r="H6469" s="178">
        <v>8.4817640017718007E-3</v>
      </c>
      <c r="I6469" s="178">
        <v>9.4995756819844183E-3</v>
      </c>
      <c r="J6469" s="178" t="s">
        <v>625</v>
      </c>
    </row>
    <row r="6470" spans="1:10" x14ac:dyDescent="0.45">
      <c r="A6470" s="178" t="s">
        <v>567</v>
      </c>
      <c r="B6470" s="178" t="s">
        <v>568</v>
      </c>
      <c r="C6470" s="178">
        <v>2030</v>
      </c>
      <c r="D6470" s="178" t="s">
        <v>336</v>
      </c>
      <c r="E6470" s="178" t="s">
        <v>337</v>
      </c>
      <c r="F6470" s="178" t="s">
        <v>573</v>
      </c>
      <c r="G6470" s="178">
        <v>-110</v>
      </c>
      <c r="H6470" s="178">
        <v>1.4303120551631E-3</v>
      </c>
      <c r="I6470" s="178">
        <v>1.6019495017826721E-3</v>
      </c>
      <c r="J6470" s="178" t="s">
        <v>625</v>
      </c>
    </row>
    <row r="6471" spans="1:10" x14ac:dyDescent="0.45">
      <c r="A6471" s="178" t="s">
        <v>567</v>
      </c>
      <c r="B6471" s="178" t="s">
        <v>568</v>
      </c>
      <c r="C6471" s="178">
        <v>2030</v>
      </c>
      <c r="D6471" s="178" t="s">
        <v>336</v>
      </c>
      <c r="E6471" s="178" t="s">
        <v>337</v>
      </c>
      <c r="F6471" s="178" t="s">
        <v>573</v>
      </c>
      <c r="G6471" s="178">
        <v>-109</v>
      </c>
      <c r="H6471" s="178">
        <v>2.9896572232246E-3</v>
      </c>
      <c r="I6471" s="178">
        <v>3.3484160900115524E-3</v>
      </c>
      <c r="J6471" s="178" t="s">
        <v>625</v>
      </c>
    </row>
    <row r="6472" spans="1:10" x14ac:dyDescent="0.45">
      <c r="A6472" s="178" t="s">
        <v>567</v>
      </c>
      <c r="B6472" s="178" t="s">
        <v>568</v>
      </c>
      <c r="C6472" s="178">
        <v>2030</v>
      </c>
      <c r="D6472" s="178" t="s">
        <v>336</v>
      </c>
      <c r="E6472" s="178" t="s">
        <v>337</v>
      </c>
      <c r="F6472" s="178" t="s">
        <v>573</v>
      </c>
      <c r="G6472" s="178">
        <v>-108</v>
      </c>
      <c r="H6472" s="178">
        <v>5.9469598345459002E-3</v>
      </c>
      <c r="I6472" s="178">
        <v>6.6605950146914087E-3</v>
      </c>
      <c r="J6472" s="178" t="s">
        <v>625</v>
      </c>
    </row>
    <row r="6473" spans="1:10" x14ac:dyDescent="0.45">
      <c r="A6473" s="178" t="s">
        <v>567</v>
      </c>
      <c r="B6473" s="178" t="s">
        <v>568</v>
      </c>
      <c r="C6473" s="178">
        <v>2030</v>
      </c>
      <c r="D6473" s="178" t="s">
        <v>336</v>
      </c>
      <c r="E6473" s="178" t="s">
        <v>337</v>
      </c>
      <c r="F6473" s="178" t="s">
        <v>573</v>
      </c>
      <c r="G6473" s="178">
        <v>-107</v>
      </c>
      <c r="H6473" s="178">
        <v>1.0617508087307201E-2</v>
      </c>
      <c r="I6473" s="178">
        <v>1.1891609057784067E-2</v>
      </c>
      <c r="J6473" s="178" t="s">
        <v>625</v>
      </c>
    </row>
    <row r="6474" spans="1:10" x14ac:dyDescent="0.45">
      <c r="A6474" s="178" t="s">
        <v>567</v>
      </c>
      <c r="B6474" s="178" t="s">
        <v>568</v>
      </c>
      <c r="C6474" s="178">
        <v>2030</v>
      </c>
      <c r="D6474" s="178" t="s">
        <v>336</v>
      </c>
      <c r="E6474" s="178" t="s">
        <v>337</v>
      </c>
      <c r="F6474" s="178" t="s">
        <v>573</v>
      </c>
      <c r="G6474" s="178">
        <v>-106</v>
      </c>
      <c r="H6474" s="178">
        <v>4.8268876271321997E-3</v>
      </c>
      <c r="I6474" s="178">
        <v>5.4061141423880641E-3</v>
      </c>
      <c r="J6474" s="178" t="s">
        <v>625</v>
      </c>
    </row>
    <row r="6475" spans="1:10" x14ac:dyDescent="0.45">
      <c r="A6475" s="178" t="s">
        <v>567</v>
      </c>
      <c r="B6475" s="178" t="s">
        <v>568</v>
      </c>
      <c r="C6475" s="178">
        <v>2030</v>
      </c>
      <c r="D6475" s="178" t="s">
        <v>336</v>
      </c>
      <c r="E6475" s="178" t="s">
        <v>337</v>
      </c>
      <c r="F6475" s="178" t="s">
        <v>573</v>
      </c>
      <c r="G6475" s="178">
        <v>-105</v>
      </c>
      <c r="H6475" s="178">
        <v>1.03386906557716E-2</v>
      </c>
      <c r="I6475" s="178">
        <v>1.1579333534464192E-2</v>
      </c>
      <c r="J6475" s="178" t="s">
        <v>625</v>
      </c>
    </row>
    <row r="6476" spans="1:10" x14ac:dyDescent="0.45">
      <c r="A6476" s="178" t="s">
        <v>567</v>
      </c>
      <c r="B6476" s="178" t="s">
        <v>568</v>
      </c>
      <c r="C6476" s="178">
        <v>2030</v>
      </c>
      <c r="D6476" s="178" t="s">
        <v>336</v>
      </c>
      <c r="E6476" s="178" t="s">
        <v>337</v>
      </c>
      <c r="F6476" s="178" t="s">
        <v>573</v>
      </c>
      <c r="G6476" s="178">
        <v>-104</v>
      </c>
      <c r="H6476" s="178">
        <v>6.6125826560892E-3</v>
      </c>
      <c r="I6476" s="178">
        <v>7.4060925748199048E-3</v>
      </c>
      <c r="J6476" s="178" t="s">
        <v>625</v>
      </c>
    </row>
    <row r="6477" spans="1:10" x14ac:dyDescent="0.45">
      <c r="A6477" s="178" t="s">
        <v>567</v>
      </c>
      <c r="B6477" s="178" t="s">
        <v>568</v>
      </c>
      <c r="C6477" s="178">
        <v>2030</v>
      </c>
      <c r="D6477" s="178" t="s">
        <v>336</v>
      </c>
      <c r="E6477" s="178" t="s">
        <v>337</v>
      </c>
      <c r="F6477" s="178" t="s">
        <v>573</v>
      </c>
      <c r="G6477" s="178">
        <v>-103</v>
      </c>
      <c r="H6477" s="178">
        <v>4.8146747285500004E-3</v>
      </c>
      <c r="I6477" s="178">
        <v>5.3924356959760009E-3</v>
      </c>
      <c r="J6477" s="178" t="s">
        <v>625</v>
      </c>
    </row>
    <row r="6478" spans="1:10" x14ac:dyDescent="0.45">
      <c r="A6478" s="178" t="s">
        <v>567</v>
      </c>
      <c r="B6478" s="178" t="s">
        <v>568</v>
      </c>
      <c r="C6478" s="178">
        <v>2030</v>
      </c>
      <c r="D6478" s="178" t="s">
        <v>336</v>
      </c>
      <c r="E6478" s="178" t="s">
        <v>337</v>
      </c>
      <c r="F6478" s="178" t="s">
        <v>573</v>
      </c>
      <c r="G6478" s="178">
        <v>-102</v>
      </c>
      <c r="H6478" s="178">
        <v>9.1532960068434008E-3</v>
      </c>
      <c r="I6478" s="178">
        <v>1.025169152766461E-2</v>
      </c>
      <c r="J6478" s="178" t="s">
        <v>625</v>
      </c>
    </row>
    <row r="6479" spans="1:10" x14ac:dyDescent="0.45">
      <c r="A6479" s="178" t="s">
        <v>567</v>
      </c>
      <c r="B6479" s="178" t="s">
        <v>568</v>
      </c>
      <c r="C6479" s="178">
        <v>2030</v>
      </c>
      <c r="D6479" s="178" t="s">
        <v>336</v>
      </c>
      <c r="E6479" s="178" t="s">
        <v>337</v>
      </c>
      <c r="F6479" s="178" t="s">
        <v>573</v>
      </c>
      <c r="G6479" s="178">
        <v>-101</v>
      </c>
      <c r="H6479" s="178">
        <v>2.4343273835256999E-3</v>
      </c>
      <c r="I6479" s="178">
        <v>2.726446669548784E-3</v>
      </c>
      <c r="J6479" s="178" t="s">
        <v>625</v>
      </c>
    </row>
    <row r="6480" spans="1:10" x14ac:dyDescent="0.45">
      <c r="A6480" s="178" t="s">
        <v>567</v>
      </c>
      <c r="B6480" s="178" t="s">
        <v>568</v>
      </c>
      <c r="C6480" s="178">
        <v>2030</v>
      </c>
      <c r="D6480" s="178" t="s">
        <v>336</v>
      </c>
      <c r="E6480" s="178" t="s">
        <v>337</v>
      </c>
      <c r="F6480" s="178" t="s">
        <v>573</v>
      </c>
      <c r="G6480" s="178">
        <v>-100</v>
      </c>
      <c r="H6480" s="178">
        <v>2.0847917767242E-3</v>
      </c>
      <c r="I6480" s="178">
        <v>2.3349667899311044E-3</v>
      </c>
      <c r="J6480" s="178" t="s">
        <v>625</v>
      </c>
    </row>
    <row r="6481" spans="1:10" x14ac:dyDescent="0.45">
      <c r="A6481" s="178" t="s">
        <v>567</v>
      </c>
      <c r="B6481" s="178" t="s">
        <v>568</v>
      </c>
      <c r="C6481" s="178">
        <v>2030</v>
      </c>
      <c r="D6481" s="178" t="s">
        <v>336</v>
      </c>
      <c r="E6481" s="178" t="s">
        <v>337</v>
      </c>
      <c r="F6481" s="178" t="s">
        <v>573</v>
      </c>
      <c r="G6481" s="178">
        <v>-99</v>
      </c>
      <c r="H6481" s="178">
        <v>8.0220942618325006E-3</v>
      </c>
      <c r="I6481" s="178">
        <v>8.984745573252401E-3</v>
      </c>
      <c r="J6481" s="178" t="s">
        <v>625</v>
      </c>
    </row>
    <row r="6482" spans="1:10" x14ac:dyDescent="0.45">
      <c r="A6482" s="178" t="s">
        <v>567</v>
      </c>
      <c r="B6482" s="178" t="s">
        <v>568</v>
      </c>
      <c r="C6482" s="178">
        <v>2030</v>
      </c>
      <c r="D6482" s="178" t="s">
        <v>336</v>
      </c>
      <c r="E6482" s="178" t="s">
        <v>337</v>
      </c>
      <c r="F6482" s="178" t="s">
        <v>573</v>
      </c>
      <c r="G6482" s="178">
        <v>-98</v>
      </c>
      <c r="H6482" s="178">
        <v>5.0070476718246998E-3</v>
      </c>
      <c r="I6482" s="178">
        <v>5.6078933924436645E-3</v>
      </c>
      <c r="J6482" s="178" t="s">
        <v>625</v>
      </c>
    </row>
    <row r="6483" spans="1:10" x14ac:dyDescent="0.45">
      <c r="A6483" s="178" t="s">
        <v>567</v>
      </c>
      <c r="B6483" s="178" t="s">
        <v>568</v>
      </c>
      <c r="C6483" s="178">
        <v>2030</v>
      </c>
      <c r="D6483" s="178" t="s">
        <v>336</v>
      </c>
      <c r="E6483" s="178" t="s">
        <v>337</v>
      </c>
      <c r="F6483" s="178" t="s">
        <v>573</v>
      </c>
      <c r="G6483" s="178">
        <v>-97</v>
      </c>
      <c r="H6483" s="178">
        <v>8.9295695070177004E-3</v>
      </c>
      <c r="I6483" s="178">
        <v>1.0001117847859826E-2</v>
      </c>
      <c r="J6483" s="178" t="s">
        <v>625</v>
      </c>
    </row>
    <row r="6484" spans="1:10" x14ac:dyDescent="0.45">
      <c r="A6484" s="178" t="s">
        <v>567</v>
      </c>
      <c r="B6484" s="178" t="s">
        <v>568</v>
      </c>
      <c r="C6484" s="178">
        <v>2030</v>
      </c>
      <c r="D6484" s="178" t="s">
        <v>336</v>
      </c>
      <c r="E6484" s="178" t="s">
        <v>337</v>
      </c>
      <c r="F6484" s="178" t="s">
        <v>573</v>
      </c>
      <c r="G6484" s="178">
        <v>-96</v>
      </c>
      <c r="H6484" s="178">
        <v>3.8564502610824998E-3</v>
      </c>
      <c r="I6484" s="178">
        <v>4.3192242924123998E-3</v>
      </c>
      <c r="J6484" s="178" t="s">
        <v>625</v>
      </c>
    </row>
    <row r="6485" spans="1:10" x14ac:dyDescent="0.45">
      <c r="A6485" s="178" t="s">
        <v>567</v>
      </c>
      <c r="B6485" s="178" t="s">
        <v>568</v>
      </c>
      <c r="C6485" s="178">
        <v>2030</v>
      </c>
      <c r="D6485" s="178" t="s">
        <v>336</v>
      </c>
      <c r="E6485" s="178" t="s">
        <v>337</v>
      </c>
      <c r="F6485" s="178" t="s">
        <v>573</v>
      </c>
      <c r="G6485" s="178">
        <v>-94</v>
      </c>
      <c r="H6485" s="178">
        <v>9.8092806292697995E-3</v>
      </c>
      <c r="I6485" s="178">
        <v>1.0986394304782177E-2</v>
      </c>
      <c r="J6485" s="178" t="s">
        <v>625</v>
      </c>
    </row>
    <row r="6486" spans="1:10" x14ac:dyDescent="0.45">
      <c r="A6486" s="178" t="s">
        <v>567</v>
      </c>
      <c r="B6486" s="178" t="s">
        <v>568</v>
      </c>
      <c r="C6486" s="178">
        <v>2030</v>
      </c>
      <c r="D6486" s="178" t="s">
        <v>336</v>
      </c>
      <c r="E6486" s="178" t="s">
        <v>337</v>
      </c>
      <c r="F6486" s="178" t="s">
        <v>573</v>
      </c>
      <c r="G6486" s="178">
        <v>-93</v>
      </c>
      <c r="H6486" s="178">
        <v>2.6722035836428001E-3</v>
      </c>
      <c r="I6486" s="178">
        <v>2.9928680136799362E-3</v>
      </c>
      <c r="J6486" s="178" t="s">
        <v>625</v>
      </c>
    </row>
    <row r="6487" spans="1:10" x14ac:dyDescent="0.45">
      <c r="A6487" s="178" t="s">
        <v>567</v>
      </c>
      <c r="B6487" s="178" t="s">
        <v>568</v>
      </c>
      <c r="C6487" s="178">
        <v>2030</v>
      </c>
      <c r="D6487" s="178" t="s">
        <v>336</v>
      </c>
      <c r="E6487" s="178" t="s">
        <v>337</v>
      </c>
      <c r="F6487" s="178" t="s">
        <v>573</v>
      </c>
      <c r="G6487" s="178">
        <v>-92</v>
      </c>
      <c r="H6487" s="178">
        <v>6.4751509926282E-3</v>
      </c>
      <c r="I6487" s="178">
        <v>7.252169111743585E-3</v>
      </c>
      <c r="J6487" s="178" t="s">
        <v>625</v>
      </c>
    </row>
    <row r="6488" spans="1:10" x14ac:dyDescent="0.45">
      <c r="A6488" s="178" t="s">
        <v>567</v>
      </c>
      <c r="B6488" s="178" t="s">
        <v>568</v>
      </c>
      <c r="C6488" s="178">
        <v>2030</v>
      </c>
      <c r="D6488" s="178" t="s">
        <v>336</v>
      </c>
      <c r="E6488" s="178" t="s">
        <v>337</v>
      </c>
      <c r="F6488" s="178" t="s">
        <v>573</v>
      </c>
      <c r="G6488" s="178">
        <v>-91</v>
      </c>
      <c r="H6488" s="178">
        <v>3.3222909551114E-3</v>
      </c>
      <c r="I6488" s="178">
        <v>3.7209658697247685E-3</v>
      </c>
      <c r="J6488" s="178" t="s">
        <v>625</v>
      </c>
    </row>
    <row r="6489" spans="1:10" x14ac:dyDescent="0.45">
      <c r="A6489" s="178" t="s">
        <v>567</v>
      </c>
      <c r="B6489" s="178" t="s">
        <v>568</v>
      </c>
      <c r="C6489" s="178">
        <v>2030</v>
      </c>
      <c r="D6489" s="178" t="s">
        <v>336</v>
      </c>
      <c r="E6489" s="178" t="s">
        <v>337</v>
      </c>
      <c r="F6489" s="178" t="s">
        <v>573</v>
      </c>
      <c r="G6489" s="178">
        <v>-90</v>
      </c>
      <c r="H6489" s="178">
        <v>7.3766729328781002E-3</v>
      </c>
      <c r="I6489" s="178">
        <v>8.2618736848234734E-3</v>
      </c>
      <c r="J6489" s="178" t="s">
        <v>625</v>
      </c>
    </row>
    <row r="6490" spans="1:10" x14ac:dyDescent="0.45">
      <c r="A6490" s="178" t="s">
        <v>567</v>
      </c>
      <c r="B6490" s="178" t="s">
        <v>568</v>
      </c>
      <c r="C6490" s="178">
        <v>2030</v>
      </c>
      <c r="D6490" s="178" t="s">
        <v>336</v>
      </c>
      <c r="E6490" s="178" t="s">
        <v>337</v>
      </c>
      <c r="F6490" s="178" t="s">
        <v>573</v>
      </c>
      <c r="G6490" s="178">
        <v>-89</v>
      </c>
      <c r="H6490" s="178">
        <v>6.5401120809838002E-3</v>
      </c>
      <c r="I6490" s="178">
        <v>7.324925530701857E-3</v>
      </c>
      <c r="J6490" s="178" t="s">
        <v>625</v>
      </c>
    </row>
    <row r="6491" spans="1:10" x14ac:dyDescent="0.45">
      <c r="A6491" s="178" t="s">
        <v>567</v>
      </c>
      <c r="B6491" s="178" t="s">
        <v>568</v>
      </c>
      <c r="C6491" s="178">
        <v>2030</v>
      </c>
      <c r="D6491" s="178" t="s">
        <v>336</v>
      </c>
      <c r="E6491" s="178" t="s">
        <v>337</v>
      </c>
      <c r="F6491" s="178" t="s">
        <v>573</v>
      </c>
      <c r="G6491" s="178">
        <v>-87</v>
      </c>
      <c r="H6491" s="178">
        <v>1.6270522028208E-3</v>
      </c>
      <c r="I6491" s="178">
        <v>1.8222984671592962E-3</v>
      </c>
      <c r="J6491" s="178" t="s">
        <v>625</v>
      </c>
    </row>
    <row r="6492" spans="1:10" x14ac:dyDescent="0.45">
      <c r="A6492" s="178" t="s">
        <v>567</v>
      </c>
      <c r="B6492" s="178" t="s">
        <v>568</v>
      </c>
      <c r="C6492" s="178">
        <v>2030</v>
      </c>
      <c r="D6492" s="178" t="s">
        <v>336</v>
      </c>
      <c r="E6492" s="178" t="s">
        <v>337</v>
      </c>
      <c r="F6492" s="178" t="s">
        <v>573</v>
      </c>
      <c r="G6492" s="178">
        <v>-86</v>
      </c>
      <c r="H6492" s="178">
        <v>2.3774838773534001E-3</v>
      </c>
      <c r="I6492" s="178">
        <v>2.6627819426358083E-3</v>
      </c>
      <c r="J6492" s="178" t="s">
        <v>625</v>
      </c>
    </row>
    <row r="6493" spans="1:10" x14ac:dyDescent="0.45">
      <c r="A6493" s="178" t="s">
        <v>567</v>
      </c>
      <c r="B6493" s="178" t="s">
        <v>568</v>
      </c>
      <c r="C6493" s="178">
        <v>2030</v>
      </c>
      <c r="D6493" s="178" t="s">
        <v>336</v>
      </c>
      <c r="E6493" s="178" t="s">
        <v>337</v>
      </c>
      <c r="F6493" s="178" t="s">
        <v>573</v>
      </c>
      <c r="G6493" s="178">
        <v>-85</v>
      </c>
      <c r="H6493" s="178">
        <v>5.6777904392220002E-3</v>
      </c>
      <c r="I6493" s="178">
        <v>6.3591252919286412E-3</v>
      </c>
      <c r="J6493" s="178" t="s">
        <v>625</v>
      </c>
    </row>
    <row r="6494" spans="1:10" x14ac:dyDescent="0.45">
      <c r="A6494" s="178" t="s">
        <v>567</v>
      </c>
      <c r="B6494" s="178" t="s">
        <v>568</v>
      </c>
      <c r="C6494" s="178">
        <v>2030</v>
      </c>
      <c r="D6494" s="178" t="s">
        <v>336</v>
      </c>
      <c r="E6494" s="178" t="s">
        <v>337</v>
      </c>
      <c r="F6494" s="178" t="s">
        <v>573</v>
      </c>
      <c r="G6494" s="178">
        <v>-84</v>
      </c>
      <c r="H6494" s="178">
        <v>3.0629340326413998E-3</v>
      </c>
      <c r="I6494" s="178">
        <v>3.4304861165583679E-3</v>
      </c>
      <c r="J6494" s="178" t="s">
        <v>625</v>
      </c>
    </row>
    <row r="6495" spans="1:10" x14ac:dyDescent="0.45">
      <c r="A6495" s="178" t="s">
        <v>567</v>
      </c>
      <c r="B6495" s="178" t="s">
        <v>568</v>
      </c>
      <c r="C6495" s="178">
        <v>2030</v>
      </c>
      <c r="D6495" s="178" t="s">
        <v>336</v>
      </c>
      <c r="E6495" s="178" t="s">
        <v>337</v>
      </c>
      <c r="F6495" s="178" t="s">
        <v>573</v>
      </c>
      <c r="G6495" s="178">
        <v>-83</v>
      </c>
      <c r="H6495" s="178">
        <v>2.5100298225879999E-3</v>
      </c>
      <c r="I6495" s="178">
        <v>2.8112334012985601E-3</v>
      </c>
      <c r="J6495" s="178" t="s">
        <v>625</v>
      </c>
    </row>
    <row r="6496" spans="1:10" x14ac:dyDescent="0.45">
      <c r="A6496" s="178" t="s">
        <v>567</v>
      </c>
      <c r="B6496" s="178" t="s">
        <v>568</v>
      </c>
      <c r="C6496" s="178">
        <v>2030</v>
      </c>
      <c r="D6496" s="178" t="s">
        <v>336</v>
      </c>
      <c r="E6496" s="178" t="s">
        <v>337</v>
      </c>
      <c r="F6496" s="178" t="s">
        <v>573</v>
      </c>
      <c r="G6496" s="178">
        <v>-82</v>
      </c>
      <c r="H6496" s="178">
        <v>3.7381261354312001E-3</v>
      </c>
      <c r="I6496" s="178">
        <v>4.1867012716829445E-3</v>
      </c>
      <c r="J6496" s="178" t="s">
        <v>625</v>
      </c>
    </row>
    <row r="6497" spans="1:10" x14ac:dyDescent="0.45">
      <c r="A6497" s="178" t="s">
        <v>567</v>
      </c>
      <c r="B6497" s="178" t="s">
        <v>568</v>
      </c>
      <c r="C6497" s="178">
        <v>2030</v>
      </c>
      <c r="D6497" s="178" t="s">
        <v>336</v>
      </c>
      <c r="E6497" s="178" t="s">
        <v>337</v>
      </c>
      <c r="F6497" s="178" t="s">
        <v>573</v>
      </c>
      <c r="G6497" s="178">
        <v>-81</v>
      </c>
      <c r="H6497" s="178">
        <v>2.3125421721487999E-3</v>
      </c>
      <c r="I6497" s="178">
        <v>2.5900472328066562E-3</v>
      </c>
      <c r="J6497" s="178" t="s">
        <v>625</v>
      </c>
    </row>
    <row r="6498" spans="1:10" x14ac:dyDescent="0.45">
      <c r="A6498" s="178" t="s">
        <v>567</v>
      </c>
      <c r="B6498" s="178" t="s">
        <v>568</v>
      </c>
      <c r="C6498" s="178">
        <v>2030</v>
      </c>
      <c r="D6498" s="178" t="s">
        <v>336</v>
      </c>
      <c r="E6498" s="178" t="s">
        <v>337</v>
      </c>
      <c r="F6498" s="178" t="s">
        <v>573</v>
      </c>
      <c r="G6498" s="178">
        <v>-80</v>
      </c>
      <c r="H6498" s="178">
        <v>2.1967319771646998E-3</v>
      </c>
      <c r="I6498" s="178">
        <v>2.4603398144244638E-3</v>
      </c>
      <c r="J6498" s="178" t="s">
        <v>625</v>
      </c>
    </row>
    <row r="6499" spans="1:10" x14ac:dyDescent="0.45">
      <c r="A6499" s="178" t="s">
        <v>567</v>
      </c>
      <c r="B6499" s="178" t="s">
        <v>568</v>
      </c>
      <c r="C6499" s="178">
        <v>2030</v>
      </c>
      <c r="D6499" s="178" t="s">
        <v>336</v>
      </c>
      <c r="E6499" s="178" t="s">
        <v>337</v>
      </c>
      <c r="F6499" s="178" t="s">
        <v>573</v>
      </c>
      <c r="G6499" s="178">
        <v>-79</v>
      </c>
      <c r="H6499" s="178">
        <v>7.2943436680360002E-4</v>
      </c>
      <c r="I6499" s="178">
        <v>8.169664908200321E-4</v>
      </c>
      <c r="J6499" s="178" t="s">
        <v>625</v>
      </c>
    </row>
    <row r="6500" spans="1:10" x14ac:dyDescent="0.45">
      <c r="A6500" s="178" t="s">
        <v>567</v>
      </c>
      <c r="B6500" s="178" t="s">
        <v>568</v>
      </c>
      <c r="C6500" s="178">
        <v>2030</v>
      </c>
      <c r="D6500" s="178" t="s">
        <v>336</v>
      </c>
      <c r="E6500" s="178" t="s">
        <v>337</v>
      </c>
      <c r="F6500" s="178" t="s">
        <v>573</v>
      </c>
      <c r="G6500" s="178">
        <v>-78</v>
      </c>
      <c r="H6500" s="178">
        <v>6.3790031708777003E-3</v>
      </c>
      <c r="I6500" s="178">
        <v>7.1444835513830253E-3</v>
      </c>
      <c r="J6500" s="178" t="s">
        <v>625</v>
      </c>
    </row>
    <row r="6501" spans="1:10" x14ac:dyDescent="0.45">
      <c r="A6501" s="178" t="s">
        <v>567</v>
      </c>
      <c r="B6501" s="178" t="s">
        <v>568</v>
      </c>
      <c r="C6501" s="178">
        <v>2030</v>
      </c>
      <c r="D6501" s="178" t="s">
        <v>336</v>
      </c>
      <c r="E6501" s="178" t="s">
        <v>337</v>
      </c>
      <c r="F6501" s="178" t="s">
        <v>573</v>
      </c>
      <c r="G6501" s="178">
        <v>-77</v>
      </c>
      <c r="H6501" s="178">
        <v>8.6982495849949998E-4</v>
      </c>
      <c r="I6501" s="178">
        <v>9.7420395351944004E-4</v>
      </c>
      <c r="J6501" s="178" t="s">
        <v>625</v>
      </c>
    </row>
    <row r="6502" spans="1:10" x14ac:dyDescent="0.45">
      <c r="A6502" s="178" t="s">
        <v>567</v>
      </c>
      <c r="B6502" s="178" t="s">
        <v>568</v>
      </c>
      <c r="C6502" s="178">
        <v>2030</v>
      </c>
      <c r="D6502" s="178" t="s">
        <v>336</v>
      </c>
      <c r="E6502" s="178" t="s">
        <v>337</v>
      </c>
      <c r="F6502" s="178" t="s">
        <v>573</v>
      </c>
      <c r="G6502" s="178">
        <v>-76</v>
      </c>
      <c r="H6502" s="178">
        <v>6.7892689257860002E-3</v>
      </c>
      <c r="I6502" s="178">
        <v>7.6039811968803212E-3</v>
      </c>
      <c r="J6502" s="178" t="s">
        <v>625</v>
      </c>
    </row>
    <row r="6503" spans="1:10" x14ac:dyDescent="0.45">
      <c r="A6503" s="178" t="s">
        <v>567</v>
      </c>
      <c r="B6503" s="178" t="s">
        <v>568</v>
      </c>
      <c r="C6503" s="178">
        <v>2030</v>
      </c>
      <c r="D6503" s="178" t="s">
        <v>336</v>
      </c>
      <c r="E6503" s="178" t="s">
        <v>337</v>
      </c>
      <c r="F6503" s="178" t="s">
        <v>573</v>
      </c>
      <c r="G6503" s="178">
        <v>-75</v>
      </c>
      <c r="H6503" s="178">
        <v>8.1745904171838992E-3</v>
      </c>
      <c r="I6503" s="178">
        <v>9.1555412672459681E-3</v>
      </c>
      <c r="J6503" s="178" t="s">
        <v>625</v>
      </c>
    </row>
    <row r="6504" spans="1:10" x14ac:dyDescent="0.45">
      <c r="A6504" s="178" t="s">
        <v>567</v>
      </c>
      <c r="B6504" s="178" t="s">
        <v>568</v>
      </c>
      <c r="C6504" s="178">
        <v>2030</v>
      </c>
      <c r="D6504" s="178" t="s">
        <v>336</v>
      </c>
      <c r="E6504" s="178" t="s">
        <v>337</v>
      </c>
      <c r="F6504" s="178" t="s">
        <v>573</v>
      </c>
      <c r="G6504" s="178">
        <v>-74</v>
      </c>
      <c r="H6504" s="178">
        <v>1.9149422878398999E-3</v>
      </c>
      <c r="I6504" s="178">
        <v>2.144735362380688E-3</v>
      </c>
      <c r="J6504" s="178" t="s">
        <v>625</v>
      </c>
    </row>
    <row r="6505" spans="1:10" x14ac:dyDescent="0.45">
      <c r="A6505" s="178" t="s">
        <v>567</v>
      </c>
      <c r="B6505" s="178" t="s">
        <v>568</v>
      </c>
      <c r="C6505" s="178">
        <v>2030</v>
      </c>
      <c r="D6505" s="178" t="s">
        <v>336</v>
      </c>
      <c r="E6505" s="178" t="s">
        <v>337</v>
      </c>
      <c r="F6505" s="178" t="s">
        <v>573</v>
      </c>
      <c r="G6505" s="178">
        <v>-73</v>
      </c>
      <c r="H6505" s="178">
        <v>9.1635449789464005E-3</v>
      </c>
      <c r="I6505" s="178">
        <v>1.026317037641997E-2</v>
      </c>
      <c r="J6505" s="178" t="s">
        <v>625</v>
      </c>
    </row>
    <row r="6506" spans="1:10" x14ac:dyDescent="0.45">
      <c r="A6506" s="178" t="s">
        <v>567</v>
      </c>
      <c r="B6506" s="178" t="s">
        <v>568</v>
      </c>
      <c r="C6506" s="178">
        <v>2030</v>
      </c>
      <c r="D6506" s="178" t="s">
        <v>336</v>
      </c>
      <c r="E6506" s="178" t="s">
        <v>337</v>
      </c>
      <c r="F6506" s="178" t="s">
        <v>573</v>
      </c>
      <c r="G6506" s="178">
        <v>-72</v>
      </c>
      <c r="H6506" s="178">
        <v>9.2269232845864999E-3</v>
      </c>
      <c r="I6506" s="178">
        <v>1.0334154078736882E-2</v>
      </c>
      <c r="J6506" s="178" t="s">
        <v>625</v>
      </c>
    </row>
    <row r="6507" spans="1:10" x14ac:dyDescent="0.45">
      <c r="A6507" s="178" t="s">
        <v>567</v>
      </c>
      <c r="B6507" s="178" t="s">
        <v>568</v>
      </c>
      <c r="C6507" s="178">
        <v>2030</v>
      </c>
      <c r="D6507" s="178" t="s">
        <v>336</v>
      </c>
      <c r="E6507" s="178" t="s">
        <v>337</v>
      </c>
      <c r="F6507" s="178" t="s">
        <v>573</v>
      </c>
      <c r="G6507" s="178">
        <v>-71</v>
      </c>
      <c r="H6507" s="178">
        <v>7.2524999268350004E-4</v>
      </c>
      <c r="I6507" s="178">
        <v>8.1227999180552015E-4</v>
      </c>
      <c r="J6507" s="178" t="s">
        <v>625</v>
      </c>
    </row>
    <row r="6508" spans="1:10" x14ac:dyDescent="0.45">
      <c r="A6508" s="178" t="s">
        <v>567</v>
      </c>
      <c r="B6508" s="178" t="s">
        <v>568</v>
      </c>
      <c r="C6508" s="178">
        <v>2030</v>
      </c>
      <c r="D6508" s="178" t="s">
        <v>336</v>
      </c>
      <c r="E6508" s="178" t="s">
        <v>337</v>
      </c>
      <c r="F6508" s="178" t="s">
        <v>573</v>
      </c>
      <c r="G6508" s="178">
        <v>-70</v>
      </c>
      <c r="H6508" s="178">
        <v>3.1235897913574999E-3</v>
      </c>
      <c r="I6508" s="178">
        <v>3.4984205663204002E-3</v>
      </c>
      <c r="J6508" s="178" t="s">
        <v>625</v>
      </c>
    </row>
    <row r="6509" spans="1:10" x14ac:dyDescent="0.45">
      <c r="A6509" s="178" t="s">
        <v>567</v>
      </c>
      <c r="B6509" s="178" t="s">
        <v>568</v>
      </c>
      <c r="C6509" s="178">
        <v>2030</v>
      </c>
      <c r="D6509" s="178" t="s">
        <v>336</v>
      </c>
      <c r="E6509" s="178" t="s">
        <v>337</v>
      </c>
      <c r="F6509" s="178" t="s">
        <v>573</v>
      </c>
      <c r="G6509" s="178">
        <v>-69</v>
      </c>
      <c r="H6509" s="178">
        <v>2.1518003195523999E-3</v>
      </c>
      <c r="I6509" s="178">
        <v>2.4100163578986882E-3</v>
      </c>
      <c r="J6509" s="178" t="s">
        <v>625</v>
      </c>
    </row>
    <row r="6510" spans="1:10" x14ac:dyDescent="0.45">
      <c r="A6510" s="178" t="s">
        <v>567</v>
      </c>
      <c r="B6510" s="178" t="s">
        <v>568</v>
      </c>
      <c r="C6510" s="178">
        <v>2030</v>
      </c>
      <c r="D6510" s="178" t="s">
        <v>336</v>
      </c>
      <c r="E6510" s="178" t="s">
        <v>337</v>
      </c>
      <c r="F6510" s="178" t="s">
        <v>573</v>
      </c>
      <c r="G6510" s="178">
        <v>-68</v>
      </c>
      <c r="H6510" s="178">
        <v>5.7260494213550004E-4</v>
      </c>
      <c r="I6510" s="178">
        <v>6.4131753519176013E-4</v>
      </c>
      <c r="J6510" s="178" t="s">
        <v>625</v>
      </c>
    </row>
    <row r="6511" spans="1:10" x14ac:dyDescent="0.45">
      <c r="A6511" s="178" t="s">
        <v>567</v>
      </c>
      <c r="B6511" s="178" t="s">
        <v>568</v>
      </c>
      <c r="C6511" s="178">
        <v>2030</v>
      </c>
      <c r="D6511" s="178" t="s">
        <v>336</v>
      </c>
      <c r="E6511" s="178" t="s">
        <v>337</v>
      </c>
      <c r="F6511" s="178" t="s">
        <v>573</v>
      </c>
      <c r="G6511" s="178">
        <v>-67</v>
      </c>
      <c r="H6511" s="178">
        <v>3.3489768393338E-3</v>
      </c>
      <c r="I6511" s="178">
        <v>3.7508540600538565E-3</v>
      </c>
      <c r="J6511" s="178" t="s">
        <v>625</v>
      </c>
    </row>
    <row r="6512" spans="1:10" x14ac:dyDescent="0.45">
      <c r="A6512" s="178" t="s">
        <v>567</v>
      </c>
      <c r="B6512" s="178" t="s">
        <v>568</v>
      </c>
      <c r="C6512" s="178">
        <v>2030</v>
      </c>
      <c r="D6512" s="178" t="s">
        <v>336</v>
      </c>
      <c r="E6512" s="178" t="s">
        <v>337</v>
      </c>
      <c r="F6512" s="178" t="s">
        <v>573</v>
      </c>
      <c r="G6512" s="178">
        <v>-66</v>
      </c>
      <c r="H6512" s="178">
        <v>1.0979395417962201E-2</v>
      </c>
      <c r="I6512" s="178">
        <v>1.2296922868117666E-2</v>
      </c>
      <c r="J6512" s="178" t="s">
        <v>625</v>
      </c>
    </row>
    <row r="6513" spans="1:10" x14ac:dyDescent="0.45">
      <c r="A6513" s="178" t="s">
        <v>567</v>
      </c>
      <c r="B6513" s="178" t="s">
        <v>568</v>
      </c>
      <c r="C6513" s="178">
        <v>2030</v>
      </c>
      <c r="D6513" s="178" t="s">
        <v>336</v>
      </c>
      <c r="E6513" s="178" t="s">
        <v>337</v>
      </c>
      <c r="F6513" s="178" t="s">
        <v>573</v>
      </c>
      <c r="G6513" s="178">
        <v>-65</v>
      </c>
      <c r="H6513" s="178">
        <v>1.49975310196169E-2</v>
      </c>
      <c r="I6513" s="178">
        <v>1.679723474197093E-2</v>
      </c>
      <c r="J6513" s="178" t="s">
        <v>625</v>
      </c>
    </row>
    <row r="6514" spans="1:10" x14ac:dyDescent="0.45">
      <c r="A6514" s="178" t="s">
        <v>567</v>
      </c>
      <c r="B6514" s="178" t="s">
        <v>568</v>
      </c>
      <c r="C6514" s="178">
        <v>2030</v>
      </c>
      <c r="D6514" s="178" t="s">
        <v>336</v>
      </c>
      <c r="E6514" s="178" t="s">
        <v>337</v>
      </c>
      <c r="F6514" s="178" t="s">
        <v>573</v>
      </c>
      <c r="G6514" s="178">
        <v>-64</v>
      </c>
      <c r="H6514" s="178">
        <v>1.2703512329608E-3</v>
      </c>
      <c r="I6514" s="178">
        <v>1.4227933809160961E-3</v>
      </c>
      <c r="J6514" s="178" t="s">
        <v>625</v>
      </c>
    </row>
    <row r="6515" spans="1:10" x14ac:dyDescent="0.45">
      <c r="A6515" s="178" t="s">
        <v>567</v>
      </c>
      <c r="B6515" s="178" t="s">
        <v>568</v>
      </c>
      <c r="C6515" s="178">
        <v>2030</v>
      </c>
      <c r="D6515" s="178" t="s">
        <v>336</v>
      </c>
      <c r="E6515" s="178" t="s">
        <v>337</v>
      </c>
      <c r="F6515" s="178" t="s">
        <v>573</v>
      </c>
      <c r="G6515" s="178">
        <v>-62</v>
      </c>
      <c r="H6515" s="178">
        <v>5.7220722083001999E-3</v>
      </c>
      <c r="I6515" s="178">
        <v>6.408720873296225E-3</v>
      </c>
      <c r="J6515" s="178" t="s">
        <v>625</v>
      </c>
    </row>
    <row r="6516" spans="1:10" x14ac:dyDescent="0.45">
      <c r="A6516" s="178" t="s">
        <v>567</v>
      </c>
      <c r="B6516" s="178" t="s">
        <v>568</v>
      </c>
      <c r="C6516" s="178">
        <v>2030</v>
      </c>
      <c r="D6516" s="178" t="s">
        <v>336</v>
      </c>
      <c r="E6516" s="178" t="s">
        <v>337</v>
      </c>
      <c r="F6516" s="178" t="s">
        <v>573</v>
      </c>
      <c r="G6516" s="178">
        <v>-61</v>
      </c>
      <c r="H6516" s="178">
        <v>2.9872059240006001E-3</v>
      </c>
      <c r="I6516" s="178">
        <v>3.3456706348806726E-3</v>
      </c>
      <c r="J6516" s="178" t="s">
        <v>625</v>
      </c>
    </row>
    <row r="6517" spans="1:10" x14ac:dyDescent="0.45">
      <c r="A6517" s="178" t="s">
        <v>567</v>
      </c>
      <c r="B6517" s="178" t="s">
        <v>568</v>
      </c>
      <c r="C6517" s="178">
        <v>2030</v>
      </c>
      <c r="D6517" s="178" t="s">
        <v>336</v>
      </c>
      <c r="E6517" s="178" t="s">
        <v>337</v>
      </c>
      <c r="F6517" s="178" t="s">
        <v>573</v>
      </c>
      <c r="G6517" s="178">
        <v>-60</v>
      </c>
      <c r="H6517" s="178">
        <v>1.9132911693305E-3</v>
      </c>
      <c r="I6517" s="178">
        <v>2.1428861096501601E-3</v>
      </c>
      <c r="J6517" s="178" t="s">
        <v>625</v>
      </c>
    </row>
    <row r="6518" spans="1:10" x14ac:dyDescent="0.45">
      <c r="A6518" s="178" t="s">
        <v>567</v>
      </c>
      <c r="B6518" s="178" t="s">
        <v>568</v>
      </c>
      <c r="C6518" s="178">
        <v>2030</v>
      </c>
      <c r="D6518" s="178" t="s">
        <v>336</v>
      </c>
      <c r="E6518" s="178" t="s">
        <v>337</v>
      </c>
      <c r="F6518" s="178" t="s">
        <v>573</v>
      </c>
      <c r="G6518" s="178">
        <v>-59</v>
      </c>
      <c r="H6518" s="178">
        <v>1.2360691325739E-3</v>
      </c>
      <c r="I6518" s="178">
        <v>1.384397428482768E-3</v>
      </c>
      <c r="J6518" s="178" t="s">
        <v>625</v>
      </c>
    </row>
    <row r="6519" spans="1:10" x14ac:dyDescent="0.45">
      <c r="A6519" s="178" t="s">
        <v>567</v>
      </c>
      <c r="B6519" s="178" t="s">
        <v>568</v>
      </c>
      <c r="C6519" s="178">
        <v>2030</v>
      </c>
      <c r="D6519" s="178" t="s">
        <v>336</v>
      </c>
      <c r="E6519" s="178" t="s">
        <v>337</v>
      </c>
      <c r="F6519" s="178" t="s">
        <v>573</v>
      </c>
      <c r="G6519" s="178">
        <v>-58</v>
      </c>
      <c r="H6519" s="178">
        <v>1.9795782282016998E-3</v>
      </c>
      <c r="I6519" s="178">
        <v>2.217127615585904E-3</v>
      </c>
      <c r="J6519" s="178" t="s">
        <v>625</v>
      </c>
    </row>
    <row r="6520" spans="1:10" x14ac:dyDescent="0.45">
      <c r="A6520" s="178" t="s">
        <v>567</v>
      </c>
      <c r="B6520" s="178" t="s">
        <v>568</v>
      </c>
      <c r="C6520" s="178">
        <v>2030</v>
      </c>
      <c r="D6520" s="178" t="s">
        <v>336</v>
      </c>
      <c r="E6520" s="178" t="s">
        <v>337</v>
      </c>
      <c r="F6520" s="178" t="s">
        <v>573</v>
      </c>
      <c r="G6520" s="178">
        <v>-57</v>
      </c>
      <c r="H6520" s="178">
        <v>2.8201894019729999E-3</v>
      </c>
      <c r="I6520" s="178">
        <v>3.15861213020976E-3</v>
      </c>
      <c r="J6520" s="178" t="s">
        <v>625</v>
      </c>
    </row>
    <row r="6521" spans="1:10" x14ac:dyDescent="0.45">
      <c r="A6521" s="178" t="s">
        <v>567</v>
      </c>
      <c r="B6521" s="178" t="s">
        <v>568</v>
      </c>
      <c r="C6521" s="178">
        <v>2030</v>
      </c>
      <c r="D6521" s="178" t="s">
        <v>336</v>
      </c>
      <c r="E6521" s="178" t="s">
        <v>337</v>
      </c>
      <c r="F6521" s="178" t="s">
        <v>573</v>
      </c>
      <c r="G6521" s="178">
        <v>-56</v>
      </c>
      <c r="H6521" s="178">
        <v>1.2235840549692999E-3</v>
      </c>
      <c r="I6521" s="178">
        <v>1.3704141415656161E-3</v>
      </c>
      <c r="J6521" s="178" t="s">
        <v>625</v>
      </c>
    </row>
    <row r="6522" spans="1:10" x14ac:dyDescent="0.45">
      <c r="A6522" s="178" t="s">
        <v>567</v>
      </c>
      <c r="B6522" s="178" t="s">
        <v>568</v>
      </c>
      <c r="C6522" s="178">
        <v>2030</v>
      </c>
      <c r="D6522" s="178" t="s">
        <v>336</v>
      </c>
      <c r="E6522" s="178" t="s">
        <v>337</v>
      </c>
      <c r="F6522" s="178" t="s">
        <v>573</v>
      </c>
      <c r="G6522" s="178">
        <v>-55</v>
      </c>
      <c r="H6522" s="178">
        <v>1.2059237924404E-3</v>
      </c>
      <c r="I6522" s="178">
        <v>1.350634647533248E-3</v>
      </c>
      <c r="J6522" s="178" t="s">
        <v>625</v>
      </c>
    </row>
    <row r="6523" spans="1:10" x14ac:dyDescent="0.45">
      <c r="A6523" s="178" t="s">
        <v>567</v>
      </c>
      <c r="B6523" s="178" t="s">
        <v>568</v>
      </c>
      <c r="C6523" s="178">
        <v>2030</v>
      </c>
      <c r="D6523" s="178" t="s">
        <v>336</v>
      </c>
      <c r="E6523" s="178" t="s">
        <v>337</v>
      </c>
      <c r="F6523" s="178" t="s">
        <v>573</v>
      </c>
      <c r="G6523" s="178">
        <v>-50</v>
      </c>
      <c r="H6523" s="178">
        <v>1.0832734405993999E-3</v>
      </c>
      <c r="I6523" s="178">
        <v>1.2132662534713281E-3</v>
      </c>
      <c r="J6523" s="178" t="s">
        <v>625</v>
      </c>
    </row>
    <row r="6524" spans="1:10" x14ac:dyDescent="0.45">
      <c r="A6524" s="178" t="s">
        <v>567</v>
      </c>
      <c r="B6524" s="178" t="s">
        <v>568</v>
      </c>
      <c r="C6524" s="178">
        <v>2030</v>
      </c>
      <c r="D6524" s="178" t="s">
        <v>336</v>
      </c>
      <c r="E6524" s="178" t="s">
        <v>337</v>
      </c>
      <c r="F6524" s="178" t="s">
        <v>573</v>
      </c>
      <c r="G6524" s="178">
        <v>-49</v>
      </c>
      <c r="H6524" s="178">
        <v>1.1678943410516E-3</v>
      </c>
      <c r="I6524" s="178">
        <v>1.308041661977792E-3</v>
      </c>
      <c r="J6524" s="178" t="s">
        <v>625</v>
      </c>
    </row>
    <row r="6525" spans="1:10" x14ac:dyDescent="0.45">
      <c r="A6525" s="178" t="s">
        <v>567</v>
      </c>
      <c r="B6525" s="178" t="s">
        <v>568</v>
      </c>
      <c r="C6525" s="178">
        <v>2030</v>
      </c>
      <c r="D6525" s="178" t="s">
        <v>336</v>
      </c>
      <c r="E6525" s="178" t="s">
        <v>337</v>
      </c>
      <c r="F6525" s="178" t="s">
        <v>573</v>
      </c>
      <c r="G6525" s="178">
        <v>-48</v>
      </c>
      <c r="H6525" s="178">
        <v>1.7573133809492001E-3</v>
      </c>
      <c r="I6525" s="178">
        <v>1.9681909866631044E-3</v>
      </c>
      <c r="J6525" s="178" t="s">
        <v>625</v>
      </c>
    </row>
    <row r="6526" spans="1:10" x14ac:dyDescent="0.45">
      <c r="A6526" s="178" t="s">
        <v>567</v>
      </c>
      <c r="B6526" s="178" t="s">
        <v>568</v>
      </c>
      <c r="C6526" s="178">
        <v>2030</v>
      </c>
      <c r="D6526" s="178" t="s">
        <v>336</v>
      </c>
      <c r="E6526" s="178" t="s">
        <v>337</v>
      </c>
      <c r="F6526" s="178" t="s">
        <v>573</v>
      </c>
      <c r="G6526" s="178">
        <v>-46</v>
      </c>
      <c r="H6526" s="178">
        <v>2.6670437073334999E-3</v>
      </c>
      <c r="I6526" s="178">
        <v>2.9870889522135204E-3</v>
      </c>
      <c r="J6526" s="178" t="s">
        <v>625</v>
      </c>
    </row>
    <row r="6527" spans="1:10" x14ac:dyDescent="0.45">
      <c r="A6527" s="178" t="s">
        <v>567</v>
      </c>
      <c r="B6527" s="178" t="s">
        <v>568</v>
      </c>
      <c r="C6527" s="178">
        <v>2030</v>
      </c>
      <c r="D6527" s="178" t="s">
        <v>336</v>
      </c>
      <c r="E6527" s="178" t="s">
        <v>337</v>
      </c>
      <c r="F6527" s="178" t="s">
        <v>573</v>
      </c>
      <c r="G6527" s="178">
        <v>-45</v>
      </c>
      <c r="H6527" s="178">
        <v>5.8592431014400004E-4</v>
      </c>
      <c r="I6527" s="178">
        <v>6.5623522736128011E-4</v>
      </c>
      <c r="J6527" s="178" t="s">
        <v>625</v>
      </c>
    </row>
    <row r="6528" spans="1:10" x14ac:dyDescent="0.45">
      <c r="A6528" s="178" t="s">
        <v>567</v>
      </c>
      <c r="B6528" s="178" t="s">
        <v>568</v>
      </c>
      <c r="C6528" s="178">
        <v>2030</v>
      </c>
      <c r="D6528" s="178" t="s">
        <v>336</v>
      </c>
      <c r="E6528" s="178" t="s">
        <v>337</v>
      </c>
      <c r="F6528" s="178" t="s">
        <v>573</v>
      </c>
      <c r="G6528" s="178">
        <v>-44</v>
      </c>
      <c r="H6528" s="178">
        <v>2.0728569943457998E-3</v>
      </c>
      <c r="I6528" s="178">
        <v>2.3215998336672959E-3</v>
      </c>
      <c r="J6528" s="178" t="s">
        <v>625</v>
      </c>
    </row>
    <row r="6529" spans="1:10" x14ac:dyDescent="0.45">
      <c r="A6529" s="178" t="s">
        <v>567</v>
      </c>
      <c r="B6529" s="178" t="s">
        <v>568</v>
      </c>
      <c r="C6529" s="178">
        <v>2030</v>
      </c>
      <c r="D6529" s="178" t="s">
        <v>336</v>
      </c>
      <c r="E6529" s="178" t="s">
        <v>337</v>
      </c>
      <c r="F6529" s="178" t="s">
        <v>573</v>
      </c>
      <c r="G6529" s="178">
        <v>-42</v>
      </c>
      <c r="H6529" s="178">
        <v>2.2999848006293E-3</v>
      </c>
      <c r="I6529" s="178">
        <v>2.5759829767048161E-3</v>
      </c>
      <c r="J6529" s="178" t="s">
        <v>625</v>
      </c>
    </row>
    <row r="6530" spans="1:10" x14ac:dyDescent="0.45">
      <c r="A6530" s="178" t="s">
        <v>567</v>
      </c>
      <c r="B6530" s="178" t="s">
        <v>568</v>
      </c>
      <c r="C6530" s="178">
        <v>2030</v>
      </c>
      <c r="D6530" s="178" t="s">
        <v>336</v>
      </c>
      <c r="E6530" s="178" t="s">
        <v>337</v>
      </c>
      <c r="F6530" s="178" t="s">
        <v>573</v>
      </c>
      <c r="G6530" s="178">
        <v>-41</v>
      </c>
      <c r="H6530" s="178">
        <v>1.5254588797688001E-3</v>
      </c>
      <c r="I6530" s="178">
        <v>1.7085139453410561E-3</v>
      </c>
      <c r="J6530" s="178" t="s">
        <v>625</v>
      </c>
    </row>
    <row r="6531" spans="1:10" x14ac:dyDescent="0.45">
      <c r="A6531" s="178" t="s">
        <v>567</v>
      </c>
      <c r="B6531" s="178" t="s">
        <v>568</v>
      </c>
      <c r="C6531" s="178">
        <v>2030</v>
      </c>
      <c r="D6531" s="178" t="s">
        <v>336</v>
      </c>
      <c r="E6531" s="178" t="s">
        <v>337</v>
      </c>
      <c r="F6531" s="178" t="s">
        <v>573</v>
      </c>
      <c r="G6531" s="178">
        <v>-40</v>
      </c>
      <c r="H6531" s="178">
        <v>2.1396657684818001E-3</v>
      </c>
      <c r="I6531" s="178">
        <v>2.3964256606996163E-3</v>
      </c>
      <c r="J6531" s="178" t="s">
        <v>625</v>
      </c>
    </row>
    <row r="6532" spans="1:10" x14ac:dyDescent="0.45">
      <c r="A6532" s="178" t="s">
        <v>567</v>
      </c>
      <c r="B6532" s="178" t="s">
        <v>568</v>
      </c>
      <c r="C6532" s="178">
        <v>2030</v>
      </c>
      <c r="D6532" s="178" t="s">
        <v>336</v>
      </c>
      <c r="E6532" s="178" t="s">
        <v>337</v>
      </c>
      <c r="F6532" s="178" t="s">
        <v>573</v>
      </c>
      <c r="G6532" s="178">
        <v>-39</v>
      </c>
      <c r="H6532" s="178">
        <v>3.9125324692577002E-3</v>
      </c>
      <c r="I6532" s="178">
        <v>4.3820363655686246E-3</v>
      </c>
      <c r="J6532" s="178" t="s">
        <v>625</v>
      </c>
    </row>
    <row r="6533" spans="1:10" x14ac:dyDescent="0.45">
      <c r="A6533" s="178" t="s">
        <v>567</v>
      </c>
      <c r="B6533" s="178" t="s">
        <v>568</v>
      </c>
      <c r="C6533" s="178">
        <v>2030</v>
      </c>
      <c r="D6533" s="178" t="s">
        <v>336</v>
      </c>
      <c r="E6533" s="178" t="s">
        <v>337</v>
      </c>
      <c r="F6533" s="178" t="s">
        <v>573</v>
      </c>
      <c r="G6533" s="178">
        <v>-38</v>
      </c>
      <c r="H6533" s="178">
        <v>5.1951123168689998E-4</v>
      </c>
      <c r="I6533" s="178">
        <v>5.8185257948932805E-4</v>
      </c>
      <c r="J6533" s="178" t="s">
        <v>625</v>
      </c>
    </row>
    <row r="6534" spans="1:10" x14ac:dyDescent="0.45">
      <c r="A6534" s="178" t="s">
        <v>567</v>
      </c>
      <c r="B6534" s="178" t="s">
        <v>568</v>
      </c>
      <c r="C6534" s="178">
        <v>2030</v>
      </c>
      <c r="D6534" s="178" t="s">
        <v>336</v>
      </c>
      <c r="E6534" s="178" t="s">
        <v>337</v>
      </c>
      <c r="F6534" s="178" t="s">
        <v>573</v>
      </c>
      <c r="G6534" s="178">
        <v>-37</v>
      </c>
      <c r="H6534" s="178">
        <v>4.74781030789E-4</v>
      </c>
      <c r="I6534" s="178">
        <v>5.3175475448368002E-4</v>
      </c>
      <c r="J6534" s="178" t="s">
        <v>625</v>
      </c>
    </row>
    <row r="6535" spans="1:10" x14ac:dyDescent="0.45">
      <c r="A6535" s="178" t="s">
        <v>567</v>
      </c>
      <c r="B6535" s="178" t="s">
        <v>568</v>
      </c>
      <c r="C6535" s="178">
        <v>2030</v>
      </c>
      <c r="D6535" s="178" t="s">
        <v>336</v>
      </c>
      <c r="E6535" s="178" t="s">
        <v>337</v>
      </c>
      <c r="F6535" s="178" t="s">
        <v>573</v>
      </c>
      <c r="G6535" s="178">
        <v>-36</v>
      </c>
      <c r="H6535" s="178">
        <v>1.0183567646891E-3</v>
      </c>
      <c r="I6535" s="178">
        <v>1.1405595764517921E-3</v>
      </c>
      <c r="J6535" s="178" t="s">
        <v>625</v>
      </c>
    </row>
    <row r="6536" spans="1:10" x14ac:dyDescent="0.45">
      <c r="A6536" s="178" t="s">
        <v>567</v>
      </c>
      <c r="B6536" s="178" t="s">
        <v>568</v>
      </c>
      <c r="C6536" s="178">
        <v>2030</v>
      </c>
      <c r="D6536" s="178" t="s">
        <v>336</v>
      </c>
      <c r="E6536" s="178" t="s">
        <v>337</v>
      </c>
      <c r="F6536" s="178" t="s">
        <v>573</v>
      </c>
      <c r="G6536" s="178">
        <v>-35</v>
      </c>
      <c r="H6536" s="178">
        <v>1.3893787981941999E-3</v>
      </c>
      <c r="I6536" s="178">
        <v>1.556104253977504E-3</v>
      </c>
      <c r="J6536" s="178" t="s">
        <v>625</v>
      </c>
    </row>
    <row r="6537" spans="1:10" x14ac:dyDescent="0.45">
      <c r="A6537" s="178" t="s">
        <v>567</v>
      </c>
      <c r="B6537" s="178" t="s">
        <v>568</v>
      </c>
      <c r="C6537" s="178">
        <v>2030</v>
      </c>
      <c r="D6537" s="178" t="s">
        <v>336</v>
      </c>
      <c r="E6537" s="178" t="s">
        <v>337</v>
      </c>
      <c r="F6537" s="178" t="s">
        <v>573</v>
      </c>
      <c r="G6537" s="178">
        <v>-34</v>
      </c>
      <c r="H6537" s="178">
        <v>1.5223206137306999E-3</v>
      </c>
      <c r="I6537" s="178">
        <v>1.7049990873783841E-3</v>
      </c>
      <c r="J6537" s="178" t="s">
        <v>625</v>
      </c>
    </row>
    <row r="6538" spans="1:10" x14ac:dyDescent="0.45">
      <c r="A6538" s="178" t="s">
        <v>567</v>
      </c>
      <c r="B6538" s="178" t="s">
        <v>568</v>
      </c>
      <c r="C6538" s="178">
        <v>2030</v>
      </c>
      <c r="D6538" s="178" t="s">
        <v>336</v>
      </c>
      <c r="E6538" s="178" t="s">
        <v>337</v>
      </c>
      <c r="F6538" s="178" t="s">
        <v>573</v>
      </c>
      <c r="G6538" s="178">
        <v>-33</v>
      </c>
      <c r="H6538" s="178">
        <v>2.1674614399672001E-3</v>
      </c>
      <c r="I6538" s="178">
        <v>2.4275568127632642E-3</v>
      </c>
      <c r="J6538" s="178" t="s">
        <v>625</v>
      </c>
    </row>
    <row r="6539" spans="1:10" x14ac:dyDescent="0.45">
      <c r="A6539" s="178" t="s">
        <v>567</v>
      </c>
      <c r="B6539" s="178" t="s">
        <v>568</v>
      </c>
      <c r="C6539" s="178">
        <v>2030</v>
      </c>
      <c r="D6539" s="178" t="s">
        <v>336</v>
      </c>
      <c r="E6539" s="178" t="s">
        <v>337</v>
      </c>
      <c r="F6539" s="178" t="s">
        <v>573</v>
      </c>
      <c r="G6539" s="178">
        <v>-32</v>
      </c>
      <c r="H6539" s="178">
        <v>2.0165338646621002E-3</v>
      </c>
      <c r="I6539" s="178">
        <v>2.2585179284215526E-3</v>
      </c>
      <c r="J6539" s="178" t="s">
        <v>625</v>
      </c>
    </row>
    <row r="6540" spans="1:10" x14ac:dyDescent="0.45">
      <c r="A6540" s="178" t="s">
        <v>567</v>
      </c>
      <c r="B6540" s="178" t="s">
        <v>568</v>
      </c>
      <c r="C6540" s="178">
        <v>2030</v>
      </c>
      <c r="D6540" s="178" t="s">
        <v>336</v>
      </c>
      <c r="E6540" s="178" t="s">
        <v>337</v>
      </c>
      <c r="F6540" s="178" t="s">
        <v>573</v>
      </c>
      <c r="G6540" s="178">
        <v>-31</v>
      </c>
      <c r="H6540" s="178">
        <v>8.2295219181110005E-4</v>
      </c>
      <c r="I6540" s="178">
        <v>9.2170645482843219E-4</v>
      </c>
      <c r="J6540" s="178" t="s">
        <v>625</v>
      </c>
    </row>
    <row r="6541" spans="1:10" x14ac:dyDescent="0.45">
      <c r="A6541" s="178" t="s">
        <v>567</v>
      </c>
      <c r="B6541" s="178" t="s">
        <v>568</v>
      </c>
      <c r="C6541" s="178">
        <v>2030</v>
      </c>
      <c r="D6541" s="178" t="s">
        <v>336</v>
      </c>
      <c r="E6541" s="178" t="s">
        <v>337</v>
      </c>
      <c r="F6541" s="178" t="s">
        <v>573</v>
      </c>
      <c r="G6541" s="178">
        <v>-30</v>
      </c>
      <c r="H6541" s="178">
        <v>2.5962912477552999E-3</v>
      </c>
      <c r="I6541" s="178">
        <v>2.907846197485936E-3</v>
      </c>
      <c r="J6541" s="178" t="s">
        <v>625</v>
      </c>
    </row>
    <row r="6542" spans="1:10" x14ac:dyDescent="0.45">
      <c r="A6542" s="178" t="s">
        <v>567</v>
      </c>
      <c r="B6542" s="178" t="s">
        <v>568</v>
      </c>
      <c r="C6542" s="178">
        <v>2030</v>
      </c>
      <c r="D6542" s="178" t="s">
        <v>336</v>
      </c>
      <c r="E6542" s="178" t="s">
        <v>337</v>
      </c>
      <c r="F6542" s="178" t="s">
        <v>573</v>
      </c>
      <c r="G6542" s="178">
        <v>-29</v>
      </c>
      <c r="H6542" s="178">
        <v>5.346812540665E-4</v>
      </c>
      <c r="I6542" s="178">
        <v>5.9884300455448011E-4</v>
      </c>
      <c r="J6542" s="178" t="s">
        <v>625</v>
      </c>
    </row>
    <row r="6543" spans="1:10" x14ac:dyDescent="0.45">
      <c r="A6543" s="178" t="s">
        <v>567</v>
      </c>
      <c r="B6543" s="178" t="s">
        <v>568</v>
      </c>
      <c r="C6543" s="178">
        <v>2030</v>
      </c>
      <c r="D6543" s="178" t="s">
        <v>336</v>
      </c>
      <c r="E6543" s="178" t="s">
        <v>337</v>
      </c>
      <c r="F6543" s="178" t="s">
        <v>573</v>
      </c>
      <c r="G6543" s="178">
        <v>-28</v>
      </c>
      <c r="H6543" s="178">
        <v>7.2908977745099999E-4</v>
      </c>
      <c r="I6543" s="178">
        <v>8.165805507451201E-4</v>
      </c>
      <c r="J6543" s="178" t="s">
        <v>625</v>
      </c>
    </row>
    <row r="6544" spans="1:10" x14ac:dyDescent="0.45">
      <c r="A6544" s="178" t="s">
        <v>567</v>
      </c>
      <c r="B6544" s="178" t="s">
        <v>568</v>
      </c>
      <c r="C6544" s="178">
        <v>2030</v>
      </c>
      <c r="D6544" s="178" t="s">
        <v>336</v>
      </c>
      <c r="E6544" s="178" t="s">
        <v>337</v>
      </c>
      <c r="F6544" s="178" t="s">
        <v>573</v>
      </c>
      <c r="G6544" s="178">
        <v>-27</v>
      </c>
      <c r="H6544" s="178">
        <v>1.4189796638674999E-3</v>
      </c>
      <c r="I6544" s="178">
        <v>1.5892572235316001E-3</v>
      </c>
      <c r="J6544" s="178" t="s">
        <v>625</v>
      </c>
    </row>
    <row r="6545" spans="1:10" x14ac:dyDescent="0.45">
      <c r="A6545" s="178" t="s">
        <v>567</v>
      </c>
      <c r="B6545" s="178" t="s">
        <v>568</v>
      </c>
      <c r="C6545" s="178">
        <v>2030</v>
      </c>
      <c r="D6545" s="178" t="s">
        <v>336</v>
      </c>
      <c r="E6545" s="178" t="s">
        <v>337</v>
      </c>
      <c r="F6545" s="178" t="s">
        <v>573</v>
      </c>
      <c r="G6545" s="178">
        <v>-26</v>
      </c>
      <c r="H6545" s="178">
        <v>2.1197654423304002E-3</v>
      </c>
      <c r="I6545" s="178">
        <v>2.3741372954100485E-3</v>
      </c>
      <c r="J6545" s="178" t="s">
        <v>625</v>
      </c>
    </row>
    <row r="6546" spans="1:10" x14ac:dyDescent="0.45">
      <c r="A6546" s="178" t="s">
        <v>567</v>
      </c>
      <c r="B6546" s="178" t="s">
        <v>568</v>
      </c>
      <c r="C6546" s="178">
        <v>2030</v>
      </c>
      <c r="D6546" s="178" t="s">
        <v>336</v>
      </c>
      <c r="E6546" s="178" t="s">
        <v>337</v>
      </c>
      <c r="F6546" s="178" t="s">
        <v>573</v>
      </c>
      <c r="G6546" s="178">
        <v>-25</v>
      </c>
      <c r="H6546" s="178">
        <v>2.6632509194314501E-2</v>
      </c>
      <c r="I6546" s="178">
        <v>2.9828410297632245E-2</v>
      </c>
      <c r="J6546" s="178" t="s">
        <v>625</v>
      </c>
    </row>
    <row r="6547" spans="1:10" x14ac:dyDescent="0.45">
      <c r="A6547" s="178" t="s">
        <v>567</v>
      </c>
      <c r="B6547" s="178" t="s">
        <v>568</v>
      </c>
      <c r="C6547" s="178">
        <v>2030</v>
      </c>
      <c r="D6547" s="178" t="s">
        <v>336</v>
      </c>
      <c r="E6547" s="178" t="s">
        <v>337</v>
      </c>
      <c r="F6547" s="178" t="s">
        <v>573</v>
      </c>
      <c r="G6547" s="178">
        <v>-24</v>
      </c>
      <c r="H6547" s="178">
        <v>1.47607605904341E-2</v>
      </c>
      <c r="I6547" s="178">
        <v>1.6532051861286194E-2</v>
      </c>
      <c r="J6547" s="178" t="s">
        <v>625</v>
      </c>
    </row>
    <row r="6548" spans="1:10" x14ac:dyDescent="0.45">
      <c r="A6548" s="178" t="s">
        <v>567</v>
      </c>
      <c r="B6548" s="178" t="s">
        <v>568</v>
      </c>
      <c r="C6548" s="178">
        <v>2030</v>
      </c>
      <c r="D6548" s="178" t="s">
        <v>336</v>
      </c>
      <c r="E6548" s="178" t="s">
        <v>337</v>
      </c>
      <c r="F6548" s="178" t="s">
        <v>573</v>
      </c>
      <c r="G6548" s="178">
        <v>-21</v>
      </c>
      <c r="H6548" s="178">
        <v>1.9315500743687201E-2</v>
      </c>
      <c r="I6548" s="178">
        <v>2.1633360832929667E-2</v>
      </c>
      <c r="J6548" s="178" t="s">
        <v>625</v>
      </c>
    </row>
    <row r="6549" spans="1:10" x14ac:dyDescent="0.45">
      <c r="A6549" s="178" t="s">
        <v>567</v>
      </c>
      <c r="B6549" s="178" t="s">
        <v>568</v>
      </c>
      <c r="C6549" s="178">
        <v>2030</v>
      </c>
      <c r="D6549" s="178" t="s">
        <v>336</v>
      </c>
      <c r="E6549" s="178" t="s">
        <v>337</v>
      </c>
      <c r="F6549" s="178" t="s">
        <v>573</v>
      </c>
      <c r="G6549" s="178">
        <v>-19</v>
      </c>
      <c r="H6549" s="178">
        <v>8.2672490098048002E-3</v>
      </c>
      <c r="I6549" s="178">
        <v>9.2593188909813762E-3</v>
      </c>
      <c r="J6549" s="178" t="s">
        <v>625</v>
      </c>
    </row>
    <row r="6550" spans="1:10" x14ac:dyDescent="0.45">
      <c r="A6550" s="178" t="s">
        <v>567</v>
      </c>
      <c r="B6550" s="178" t="s">
        <v>568</v>
      </c>
      <c r="C6550" s="178">
        <v>2030</v>
      </c>
      <c r="D6550" s="178" t="s">
        <v>336</v>
      </c>
      <c r="E6550" s="178" t="s">
        <v>337</v>
      </c>
      <c r="F6550" s="178" t="s">
        <v>573</v>
      </c>
      <c r="G6550" s="178">
        <v>-18</v>
      </c>
      <c r="H6550" s="178">
        <v>1.4727178495377001E-3</v>
      </c>
      <c r="I6550" s="178">
        <v>1.6494439914822242E-3</v>
      </c>
      <c r="J6550" s="178" t="s">
        <v>625</v>
      </c>
    </row>
    <row r="6551" spans="1:10" x14ac:dyDescent="0.45">
      <c r="A6551" s="178" t="s">
        <v>567</v>
      </c>
      <c r="B6551" s="178" t="s">
        <v>568</v>
      </c>
      <c r="C6551" s="178">
        <v>2030</v>
      </c>
      <c r="D6551" s="178" t="s">
        <v>336</v>
      </c>
      <c r="E6551" s="178" t="s">
        <v>337</v>
      </c>
      <c r="F6551" s="178" t="s">
        <v>573</v>
      </c>
      <c r="G6551" s="178">
        <v>-17</v>
      </c>
      <c r="H6551" s="178">
        <v>2.1216109162196998E-3</v>
      </c>
      <c r="I6551" s="178">
        <v>2.376204226166064E-3</v>
      </c>
      <c r="J6551" s="178" t="s">
        <v>625</v>
      </c>
    </row>
    <row r="6552" spans="1:10" x14ac:dyDescent="0.45">
      <c r="A6552" s="178" t="s">
        <v>567</v>
      </c>
      <c r="B6552" s="178" t="s">
        <v>568</v>
      </c>
      <c r="C6552" s="178">
        <v>2030</v>
      </c>
      <c r="D6552" s="178" t="s">
        <v>336</v>
      </c>
      <c r="E6552" s="178" t="s">
        <v>337</v>
      </c>
      <c r="F6552" s="178" t="s">
        <v>573</v>
      </c>
      <c r="G6552" s="178">
        <v>-16</v>
      </c>
      <c r="H6552" s="178">
        <v>1.3599596451968E-2</v>
      </c>
      <c r="I6552" s="178">
        <v>1.5231548026204161E-2</v>
      </c>
      <c r="J6552" s="178" t="s">
        <v>625</v>
      </c>
    </row>
    <row r="6553" spans="1:10" x14ac:dyDescent="0.45">
      <c r="A6553" s="178" t="s">
        <v>567</v>
      </c>
      <c r="B6553" s="178" t="s">
        <v>568</v>
      </c>
      <c r="C6553" s="178">
        <v>2030</v>
      </c>
      <c r="D6553" s="178" t="s">
        <v>336</v>
      </c>
      <c r="E6553" s="178" t="s">
        <v>337</v>
      </c>
      <c r="F6553" s="178" t="s">
        <v>573</v>
      </c>
      <c r="G6553" s="178">
        <v>-15</v>
      </c>
      <c r="H6553" s="178">
        <v>6.2881390331312997E-3</v>
      </c>
      <c r="I6553" s="178">
        <v>7.0427157171070566E-3</v>
      </c>
      <c r="J6553" s="178" t="s">
        <v>625</v>
      </c>
    </row>
    <row r="6554" spans="1:10" x14ac:dyDescent="0.45">
      <c r="A6554" s="178" t="s">
        <v>567</v>
      </c>
      <c r="B6554" s="178" t="s">
        <v>568</v>
      </c>
      <c r="C6554" s="178">
        <v>2030</v>
      </c>
      <c r="D6554" s="178" t="s">
        <v>336</v>
      </c>
      <c r="E6554" s="178" t="s">
        <v>337</v>
      </c>
      <c r="F6554" s="178" t="s">
        <v>573</v>
      </c>
      <c r="G6554" s="178">
        <v>-14</v>
      </c>
      <c r="H6554" s="178">
        <v>2.5631236378103502E-2</v>
      </c>
      <c r="I6554" s="178">
        <v>2.8706984743475925E-2</v>
      </c>
      <c r="J6554" s="178" t="s">
        <v>625</v>
      </c>
    </row>
    <row r="6555" spans="1:10" x14ac:dyDescent="0.45">
      <c r="A6555" s="178" t="s">
        <v>567</v>
      </c>
      <c r="B6555" s="178" t="s">
        <v>568</v>
      </c>
      <c r="C6555" s="178">
        <v>2030</v>
      </c>
      <c r="D6555" s="178" t="s">
        <v>336</v>
      </c>
      <c r="E6555" s="178" t="s">
        <v>337</v>
      </c>
      <c r="F6555" s="178" t="s">
        <v>573</v>
      </c>
      <c r="G6555" s="178">
        <v>-13</v>
      </c>
      <c r="H6555" s="178">
        <v>4.1736382991079999E-4</v>
      </c>
      <c r="I6555" s="178">
        <v>4.6744748950009601E-4</v>
      </c>
      <c r="J6555" s="178" t="s">
        <v>625</v>
      </c>
    </row>
    <row r="6556" spans="1:10" x14ac:dyDescent="0.45">
      <c r="A6556" s="178" t="s">
        <v>567</v>
      </c>
      <c r="B6556" s="178" t="s">
        <v>568</v>
      </c>
      <c r="C6556" s="178">
        <v>2030</v>
      </c>
      <c r="D6556" s="178" t="s">
        <v>336</v>
      </c>
      <c r="E6556" s="178" t="s">
        <v>337</v>
      </c>
      <c r="F6556" s="178" t="s">
        <v>573</v>
      </c>
      <c r="G6556" s="178">
        <v>-12</v>
      </c>
      <c r="H6556" s="178">
        <v>1.0332519654184601E-2</v>
      </c>
      <c r="I6556" s="178">
        <v>1.1572422012686753E-2</v>
      </c>
      <c r="J6556" s="178" t="s">
        <v>625</v>
      </c>
    </row>
    <row r="6557" spans="1:10" x14ac:dyDescent="0.45">
      <c r="A6557" s="178" t="s">
        <v>567</v>
      </c>
      <c r="B6557" s="178" t="s">
        <v>568</v>
      </c>
      <c r="C6557" s="178">
        <v>2030</v>
      </c>
      <c r="D6557" s="178" t="s">
        <v>336</v>
      </c>
      <c r="E6557" s="178" t="s">
        <v>337</v>
      </c>
      <c r="F6557" s="178" t="s">
        <v>573</v>
      </c>
      <c r="G6557" s="178">
        <v>-11</v>
      </c>
      <c r="H6557" s="178">
        <v>4.4855582527816001E-3</v>
      </c>
      <c r="I6557" s="178">
        <v>5.0238252431153924E-3</v>
      </c>
      <c r="J6557" s="178" t="s">
        <v>625</v>
      </c>
    </row>
    <row r="6558" spans="1:10" x14ac:dyDescent="0.45">
      <c r="A6558" s="178" t="s">
        <v>567</v>
      </c>
      <c r="B6558" s="178" t="s">
        <v>568</v>
      </c>
      <c r="C6558" s="178">
        <v>2030</v>
      </c>
      <c r="D6558" s="178" t="s">
        <v>336</v>
      </c>
      <c r="E6558" s="178" t="s">
        <v>337</v>
      </c>
      <c r="F6558" s="178" t="s">
        <v>573</v>
      </c>
      <c r="G6558" s="178">
        <v>-10</v>
      </c>
      <c r="H6558" s="178">
        <v>4.4033261947334004E-3</v>
      </c>
      <c r="I6558" s="178">
        <v>4.9317253381014085E-3</v>
      </c>
      <c r="J6558" s="178" t="s">
        <v>625</v>
      </c>
    </row>
    <row r="6559" spans="1:10" x14ac:dyDescent="0.45">
      <c r="A6559" s="178" t="s">
        <v>567</v>
      </c>
      <c r="B6559" s="178" t="s">
        <v>568</v>
      </c>
      <c r="C6559" s="178">
        <v>2030</v>
      </c>
      <c r="D6559" s="178" t="s">
        <v>336</v>
      </c>
      <c r="E6559" s="178" t="s">
        <v>337</v>
      </c>
      <c r="F6559" s="178" t="s">
        <v>573</v>
      </c>
      <c r="G6559" s="178">
        <v>-9</v>
      </c>
      <c r="H6559" s="178">
        <v>1.30678480491042E-2</v>
      </c>
      <c r="I6559" s="178">
        <v>1.4635989814996706E-2</v>
      </c>
      <c r="J6559" s="178" t="s">
        <v>625</v>
      </c>
    </row>
    <row r="6560" spans="1:10" x14ac:dyDescent="0.45">
      <c r="A6560" s="178" t="s">
        <v>567</v>
      </c>
      <c r="B6560" s="178" t="s">
        <v>568</v>
      </c>
      <c r="C6560" s="178">
        <v>2030</v>
      </c>
      <c r="D6560" s="178" t="s">
        <v>336</v>
      </c>
      <c r="E6560" s="178" t="s">
        <v>337</v>
      </c>
      <c r="F6560" s="178" t="s">
        <v>573</v>
      </c>
      <c r="G6560" s="178">
        <v>-8</v>
      </c>
      <c r="H6560" s="178">
        <v>5.4899253300390999E-3</v>
      </c>
      <c r="I6560" s="178">
        <v>6.1487163696437924E-3</v>
      </c>
      <c r="J6560" s="178" t="s">
        <v>625</v>
      </c>
    </row>
    <row r="6561" spans="1:10" x14ac:dyDescent="0.45">
      <c r="A6561" s="178" t="s">
        <v>567</v>
      </c>
      <c r="B6561" s="178" t="s">
        <v>568</v>
      </c>
      <c r="C6561" s="178">
        <v>2030</v>
      </c>
      <c r="D6561" s="178" t="s">
        <v>336</v>
      </c>
      <c r="E6561" s="178" t="s">
        <v>337</v>
      </c>
      <c r="F6561" s="178" t="s">
        <v>573</v>
      </c>
      <c r="G6561" s="178">
        <v>-7</v>
      </c>
      <c r="H6561" s="178">
        <v>5.8390340709593E-3</v>
      </c>
      <c r="I6561" s="178">
        <v>6.5397181594744162E-3</v>
      </c>
      <c r="J6561" s="178" t="s">
        <v>625</v>
      </c>
    </row>
    <row r="6562" spans="1:10" x14ac:dyDescent="0.45">
      <c r="A6562" s="178" t="s">
        <v>567</v>
      </c>
      <c r="B6562" s="178" t="s">
        <v>568</v>
      </c>
      <c r="C6562" s="178">
        <v>2030</v>
      </c>
      <c r="D6562" s="178" t="s">
        <v>336</v>
      </c>
      <c r="E6562" s="178" t="s">
        <v>337</v>
      </c>
      <c r="F6562" s="178" t="s">
        <v>573</v>
      </c>
      <c r="G6562" s="178">
        <v>-6</v>
      </c>
      <c r="H6562" s="178">
        <v>4.9184714443982003E-3</v>
      </c>
      <c r="I6562" s="178">
        <v>5.508688017725985E-3</v>
      </c>
      <c r="J6562" s="178" t="s">
        <v>625</v>
      </c>
    </row>
    <row r="6563" spans="1:10" x14ac:dyDescent="0.45">
      <c r="A6563" s="178" t="s">
        <v>567</v>
      </c>
      <c r="B6563" s="178" t="s">
        <v>568</v>
      </c>
      <c r="C6563" s="178">
        <v>2030</v>
      </c>
      <c r="D6563" s="178" t="s">
        <v>336</v>
      </c>
      <c r="E6563" s="178" t="s">
        <v>337</v>
      </c>
      <c r="F6563" s="178" t="s">
        <v>573</v>
      </c>
      <c r="G6563" s="178">
        <v>-5</v>
      </c>
      <c r="H6563" s="178">
        <v>2.9345080256462002E-3</v>
      </c>
      <c r="I6563" s="178">
        <v>3.2866489887237445E-3</v>
      </c>
      <c r="J6563" s="178" t="s">
        <v>625</v>
      </c>
    </row>
    <row r="6564" spans="1:10" x14ac:dyDescent="0.45">
      <c r="A6564" s="178" t="s">
        <v>567</v>
      </c>
      <c r="B6564" s="178" t="s">
        <v>568</v>
      </c>
      <c r="C6564" s="178">
        <v>2030</v>
      </c>
      <c r="D6564" s="178" t="s">
        <v>336</v>
      </c>
      <c r="E6564" s="178" t="s">
        <v>337</v>
      </c>
      <c r="F6564" s="178" t="s">
        <v>573</v>
      </c>
      <c r="G6564" s="178">
        <v>-4</v>
      </c>
      <c r="H6564" s="178">
        <v>1.08535981271416E-2</v>
      </c>
      <c r="I6564" s="178">
        <v>1.2156029902398594E-2</v>
      </c>
      <c r="J6564" s="178" t="s">
        <v>625</v>
      </c>
    </row>
    <row r="6565" spans="1:10" x14ac:dyDescent="0.45">
      <c r="A6565" s="178" t="s">
        <v>567</v>
      </c>
      <c r="B6565" s="178" t="s">
        <v>568</v>
      </c>
      <c r="C6565" s="178">
        <v>2030</v>
      </c>
      <c r="D6565" s="178" t="s">
        <v>336</v>
      </c>
      <c r="E6565" s="178" t="s">
        <v>337</v>
      </c>
      <c r="F6565" s="178" t="s">
        <v>573</v>
      </c>
      <c r="G6565" s="178">
        <v>-2</v>
      </c>
      <c r="H6565" s="178">
        <v>8.0351505894214002E-3</v>
      </c>
      <c r="I6565" s="178">
        <v>8.9993686601519685E-3</v>
      </c>
      <c r="J6565" s="178" t="s">
        <v>625</v>
      </c>
    </row>
    <row r="6566" spans="1:10" x14ac:dyDescent="0.45">
      <c r="A6566" s="178" t="s">
        <v>567</v>
      </c>
      <c r="B6566" s="178" t="s">
        <v>568</v>
      </c>
      <c r="C6566" s="178">
        <v>2030</v>
      </c>
      <c r="D6566" s="178" t="s">
        <v>336</v>
      </c>
      <c r="E6566" s="178" t="s">
        <v>337</v>
      </c>
      <c r="F6566" s="178" t="s">
        <v>572</v>
      </c>
      <c r="G6566" s="178">
        <v>-1</v>
      </c>
      <c r="H6566" s="178">
        <v>9.782762499526E-4</v>
      </c>
      <c r="I6566" s="178">
        <v>1.095669399946912E-3</v>
      </c>
      <c r="J6566" s="178" t="s">
        <v>625</v>
      </c>
    </row>
    <row r="6567" spans="1:10" x14ac:dyDescent="0.45">
      <c r="A6567" s="178" t="s">
        <v>567</v>
      </c>
      <c r="B6567" s="178" t="s">
        <v>568</v>
      </c>
      <c r="C6567" s="178">
        <v>2030</v>
      </c>
      <c r="D6567" s="178" t="s">
        <v>336</v>
      </c>
      <c r="E6567" s="178" t="s">
        <v>337</v>
      </c>
      <c r="F6567" s="178" t="s">
        <v>573</v>
      </c>
      <c r="G6567" s="178">
        <v>-1</v>
      </c>
      <c r="H6567" s="178">
        <v>3.0350957531481999E-3</v>
      </c>
      <c r="I6567" s="178">
        <v>3.3993072435259844E-3</v>
      </c>
      <c r="J6567" s="178" t="s">
        <v>625</v>
      </c>
    </row>
    <row r="6568" spans="1:10" x14ac:dyDescent="0.45">
      <c r="A6568" s="178" t="s">
        <v>567</v>
      </c>
      <c r="B6568" s="178" t="s">
        <v>568</v>
      </c>
      <c r="C6568" s="178">
        <v>2030</v>
      </c>
      <c r="D6568" s="178" t="s">
        <v>336</v>
      </c>
      <c r="E6568" s="178" t="s">
        <v>337</v>
      </c>
      <c r="F6568" s="178" t="s">
        <v>572</v>
      </c>
      <c r="G6568" s="178">
        <v>0</v>
      </c>
      <c r="H6568" s="178">
        <v>5.8278407668695001E-3</v>
      </c>
      <c r="I6568" s="178">
        <v>6.5271816588938405E-3</v>
      </c>
      <c r="J6568" s="178" t="s">
        <v>625</v>
      </c>
    </row>
    <row r="6569" spans="1:10" x14ac:dyDescent="0.45">
      <c r="A6569" s="178" t="s">
        <v>567</v>
      </c>
      <c r="B6569" s="178" t="s">
        <v>568</v>
      </c>
      <c r="C6569" s="178">
        <v>2030</v>
      </c>
      <c r="D6569" s="178" t="s">
        <v>336</v>
      </c>
      <c r="E6569" s="178" t="s">
        <v>337</v>
      </c>
      <c r="F6569" s="178" t="s">
        <v>573</v>
      </c>
      <c r="G6569" s="178">
        <v>0</v>
      </c>
      <c r="H6569" s="178">
        <v>9.4723014626649997E-4</v>
      </c>
      <c r="I6569" s="178">
        <v>1.0608977638184801E-3</v>
      </c>
      <c r="J6569" s="178" t="s">
        <v>625</v>
      </c>
    </row>
    <row r="6570" spans="1:10" x14ac:dyDescent="0.45">
      <c r="A6570" s="178" t="s">
        <v>567</v>
      </c>
      <c r="B6570" s="178" t="s">
        <v>568</v>
      </c>
      <c r="C6570" s="178">
        <v>2030</v>
      </c>
      <c r="D6570" s="178" t="s">
        <v>336</v>
      </c>
      <c r="E6570" s="178" t="s">
        <v>337</v>
      </c>
      <c r="F6570" s="178" t="s">
        <v>573</v>
      </c>
      <c r="G6570" s="178">
        <v>1</v>
      </c>
      <c r="H6570" s="178">
        <v>8.5655663860959995E-4</v>
      </c>
      <c r="I6570" s="178">
        <v>9.5934343524275208E-4</v>
      </c>
      <c r="J6570" s="178" t="s">
        <v>625</v>
      </c>
    </row>
    <row r="6571" spans="1:10" x14ac:dyDescent="0.45">
      <c r="A6571" s="178" t="s">
        <v>567</v>
      </c>
      <c r="B6571" s="178" t="s">
        <v>568</v>
      </c>
      <c r="C6571" s="178">
        <v>2030</v>
      </c>
      <c r="D6571" s="178" t="s">
        <v>336</v>
      </c>
      <c r="E6571" s="178" t="s">
        <v>337</v>
      </c>
      <c r="F6571" s="178" t="s">
        <v>572</v>
      </c>
      <c r="G6571" s="178">
        <v>1</v>
      </c>
      <c r="H6571" s="178">
        <v>1.26282211858779E-2</v>
      </c>
      <c r="I6571" s="178">
        <v>1.4143607728183249E-2</v>
      </c>
      <c r="J6571" s="178" t="s">
        <v>625</v>
      </c>
    </row>
    <row r="6572" spans="1:10" x14ac:dyDescent="0.45">
      <c r="A6572" s="178" t="s">
        <v>567</v>
      </c>
      <c r="B6572" s="178" t="s">
        <v>568</v>
      </c>
      <c r="C6572" s="178">
        <v>2030</v>
      </c>
      <c r="D6572" s="178" t="s">
        <v>336</v>
      </c>
      <c r="E6572" s="178" t="s">
        <v>337</v>
      </c>
      <c r="F6572" s="178" t="s">
        <v>570</v>
      </c>
      <c r="G6572" s="178">
        <v>1</v>
      </c>
      <c r="H6572" s="178">
        <v>1.7352369613945001E-3</v>
      </c>
      <c r="I6572" s="178">
        <v>1.9434653967618403E-3</v>
      </c>
      <c r="J6572" s="178" t="s">
        <v>625</v>
      </c>
    </row>
    <row r="6573" spans="1:10" x14ac:dyDescent="0.45">
      <c r="A6573" s="178" t="s">
        <v>567</v>
      </c>
      <c r="B6573" s="178" t="s">
        <v>568</v>
      </c>
      <c r="C6573" s="178">
        <v>2030</v>
      </c>
      <c r="D6573" s="178" t="s">
        <v>336</v>
      </c>
      <c r="E6573" s="178" t="s">
        <v>337</v>
      </c>
      <c r="F6573" s="178" t="s">
        <v>570</v>
      </c>
      <c r="G6573" s="178">
        <v>2</v>
      </c>
      <c r="H6573" s="178">
        <v>5.0375168211757998E-3</v>
      </c>
      <c r="I6573" s="178">
        <v>5.6420188397168962E-3</v>
      </c>
      <c r="J6573" s="178" t="s">
        <v>625</v>
      </c>
    </row>
    <row r="6574" spans="1:10" x14ac:dyDescent="0.45">
      <c r="A6574" s="178" t="s">
        <v>567</v>
      </c>
      <c r="B6574" s="178" t="s">
        <v>568</v>
      </c>
      <c r="C6574" s="178">
        <v>2030</v>
      </c>
      <c r="D6574" s="178" t="s">
        <v>336</v>
      </c>
      <c r="E6574" s="178" t="s">
        <v>337</v>
      </c>
      <c r="F6574" s="178" t="s">
        <v>572</v>
      </c>
      <c r="G6574" s="178">
        <v>2</v>
      </c>
      <c r="H6574" s="178">
        <v>2.4907874612836198E-2</v>
      </c>
      <c r="I6574" s="178">
        <v>2.7896819566376546E-2</v>
      </c>
      <c r="J6574" s="178" t="s">
        <v>625</v>
      </c>
    </row>
    <row r="6575" spans="1:10" x14ac:dyDescent="0.45">
      <c r="A6575" s="178" t="s">
        <v>567</v>
      </c>
      <c r="B6575" s="178" t="s">
        <v>568</v>
      </c>
      <c r="C6575" s="178">
        <v>2030</v>
      </c>
      <c r="D6575" s="178" t="s">
        <v>336</v>
      </c>
      <c r="E6575" s="178" t="s">
        <v>337</v>
      </c>
      <c r="F6575" s="178" t="s">
        <v>571</v>
      </c>
      <c r="G6575" s="178">
        <v>3</v>
      </c>
      <c r="H6575" s="178">
        <v>4.9047311767935996E-3</v>
      </c>
      <c r="I6575" s="178">
        <v>5.4932989180088319E-3</v>
      </c>
      <c r="J6575" s="178" t="s">
        <v>625</v>
      </c>
    </row>
    <row r="6576" spans="1:10" x14ac:dyDescent="0.45">
      <c r="A6576" s="178" t="s">
        <v>567</v>
      </c>
      <c r="B6576" s="178" t="s">
        <v>568</v>
      </c>
      <c r="C6576" s="178">
        <v>2030</v>
      </c>
      <c r="D6576" s="178" t="s">
        <v>336</v>
      </c>
      <c r="E6576" s="178" t="s">
        <v>337</v>
      </c>
      <c r="F6576" s="178" t="s">
        <v>572</v>
      </c>
      <c r="G6576" s="178">
        <v>3</v>
      </c>
      <c r="H6576" s="178">
        <v>1.6657514293910901E-2</v>
      </c>
      <c r="I6576" s="178">
        <v>1.8656416009180211E-2</v>
      </c>
      <c r="J6576" s="178" t="s">
        <v>625</v>
      </c>
    </row>
    <row r="6577" spans="1:10" x14ac:dyDescent="0.45">
      <c r="A6577" s="178" t="s">
        <v>567</v>
      </c>
      <c r="B6577" s="178" t="s">
        <v>568</v>
      </c>
      <c r="C6577" s="178">
        <v>2030</v>
      </c>
      <c r="D6577" s="178" t="s">
        <v>336</v>
      </c>
      <c r="E6577" s="178" t="s">
        <v>337</v>
      </c>
      <c r="F6577" s="178" t="s">
        <v>570</v>
      </c>
      <c r="G6577" s="178">
        <v>3</v>
      </c>
      <c r="H6577" s="178">
        <v>8.6625262629240994E-3</v>
      </c>
      <c r="I6577" s="178">
        <v>9.7020294144749917E-3</v>
      </c>
      <c r="J6577" s="178" t="s">
        <v>625</v>
      </c>
    </row>
    <row r="6578" spans="1:10" x14ac:dyDescent="0.45">
      <c r="A6578" s="178" t="s">
        <v>567</v>
      </c>
      <c r="B6578" s="178" t="s">
        <v>568</v>
      </c>
      <c r="C6578" s="178">
        <v>2030</v>
      </c>
      <c r="D6578" s="178" t="s">
        <v>336</v>
      </c>
      <c r="E6578" s="178" t="s">
        <v>337</v>
      </c>
      <c r="F6578" s="178" t="s">
        <v>574</v>
      </c>
      <c r="G6578" s="178">
        <v>3</v>
      </c>
      <c r="H6578" s="178">
        <v>0.44640438538044602</v>
      </c>
      <c r="I6578" s="178">
        <v>0.49997291162609958</v>
      </c>
      <c r="J6578" s="178" t="s">
        <v>626</v>
      </c>
    </row>
    <row r="6579" spans="1:10" x14ac:dyDescent="0.45">
      <c r="A6579" s="178" t="s">
        <v>567</v>
      </c>
      <c r="B6579" s="178" t="s">
        <v>568</v>
      </c>
      <c r="C6579" s="178">
        <v>2030</v>
      </c>
      <c r="D6579" s="178" t="s">
        <v>336</v>
      </c>
      <c r="E6579" s="178" t="s">
        <v>337</v>
      </c>
      <c r="F6579" s="178" t="s">
        <v>569</v>
      </c>
      <c r="G6579" s="178">
        <v>3</v>
      </c>
      <c r="H6579" s="178">
        <v>2.0822843536734598E-2</v>
      </c>
      <c r="I6579" s="178">
        <v>2.3321584761142752E-2</v>
      </c>
      <c r="J6579" s="178" t="s">
        <v>625</v>
      </c>
    </row>
    <row r="6580" spans="1:10" x14ac:dyDescent="0.45">
      <c r="A6580" s="178" t="s">
        <v>567</v>
      </c>
      <c r="B6580" s="178" t="s">
        <v>568</v>
      </c>
      <c r="C6580" s="178">
        <v>2030</v>
      </c>
      <c r="D6580" s="178" t="s">
        <v>336</v>
      </c>
      <c r="E6580" s="178" t="s">
        <v>337</v>
      </c>
      <c r="F6580" s="178" t="s">
        <v>572</v>
      </c>
      <c r="G6580" s="178">
        <v>4</v>
      </c>
      <c r="H6580" s="178">
        <v>1.06266530056018E-2</v>
      </c>
      <c r="I6580" s="178">
        <v>1.1901851366274018E-2</v>
      </c>
      <c r="J6580" s="178" t="s">
        <v>625</v>
      </c>
    </row>
    <row r="6581" spans="1:10" x14ac:dyDescent="0.45">
      <c r="A6581" s="178" t="s">
        <v>567</v>
      </c>
      <c r="B6581" s="178" t="s">
        <v>568</v>
      </c>
      <c r="C6581" s="178">
        <v>2030</v>
      </c>
      <c r="D6581" s="178" t="s">
        <v>336</v>
      </c>
      <c r="E6581" s="178" t="s">
        <v>337</v>
      </c>
      <c r="F6581" s="178" t="s">
        <v>573</v>
      </c>
      <c r="G6581" s="178">
        <v>4</v>
      </c>
      <c r="H6581" s="178">
        <v>1.4378988416865E-3</v>
      </c>
      <c r="I6581" s="178">
        <v>1.6104467026888801E-3</v>
      </c>
      <c r="J6581" s="178" t="s">
        <v>625</v>
      </c>
    </row>
    <row r="6582" spans="1:10" x14ac:dyDescent="0.45">
      <c r="A6582" s="178" t="s">
        <v>567</v>
      </c>
      <c r="B6582" s="178" t="s">
        <v>568</v>
      </c>
      <c r="C6582" s="178">
        <v>2030</v>
      </c>
      <c r="D6582" s="178" t="s">
        <v>336</v>
      </c>
      <c r="E6582" s="178" t="s">
        <v>337</v>
      </c>
      <c r="F6582" s="178" t="s">
        <v>570</v>
      </c>
      <c r="G6582" s="178">
        <v>4</v>
      </c>
      <c r="H6582" s="178">
        <v>1.5764547744765899E-2</v>
      </c>
      <c r="I6582" s="178">
        <v>1.7656293474137809E-2</v>
      </c>
      <c r="J6582" s="178" t="s">
        <v>625</v>
      </c>
    </row>
    <row r="6583" spans="1:10" x14ac:dyDescent="0.45">
      <c r="A6583" s="178" t="s">
        <v>567</v>
      </c>
      <c r="B6583" s="178" t="s">
        <v>568</v>
      </c>
      <c r="C6583" s="178">
        <v>2030</v>
      </c>
      <c r="D6583" s="178" t="s">
        <v>336</v>
      </c>
      <c r="E6583" s="178" t="s">
        <v>337</v>
      </c>
      <c r="F6583" s="178" t="s">
        <v>574</v>
      </c>
      <c r="G6583" s="178">
        <v>4</v>
      </c>
      <c r="H6583" s="178">
        <v>0.72517139744013503</v>
      </c>
      <c r="I6583" s="178">
        <v>0.81219196513295133</v>
      </c>
      <c r="J6583" s="178" t="s">
        <v>626</v>
      </c>
    </row>
    <row r="6584" spans="1:10" x14ac:dyDescent="0.45">
      <c r="A6584" s="178" t="s">
        <v>567</v>
      </c>
      <c r="B6584" s="178" t="s">
        <v>568</v>
      </c>
      <c r="C6584" s="178">
        <v>2030</v>
      </c>
      <c r="D6584" s="178" t="s">
        <v>336</v>
      </c>
      <c r="E6584" s="178" t="s">
        <v>337</v>
      </c>
      <c r="F6584" s="178" t="s">
        <v>569</v>
      </c>
      <c r="G6584" s="178">
        <v>4</v>
      </c>
      <c r="H6584" s="178">
        <v>0.16851178556680599</v>
      </c>
      <c r="I6584" s="178">
        <v>0.18873319983482273</v>
      </c>
      <c r="J6584" s="178" t="s">
        <v>625</v>
      </c>
    </row>
    <row r="6585" spans="1:10" x14ac:dyDescent="0.45">
      <c r="A6585" s="178" t="s">
        <v>567</v>
      </c>
      <c r="B6585" s="178" t="s">
        <v>568</v>
      </c>
      <c r="C6585" s="178">
        <v>2030</v>
      </c>
      <c r="D6585" s="178" t="s">
        <v>336</v>
      </c>
      <c r="E6585" s="178" t="s">
        <v>337</v>
      </c>
      <c r="F6585" s="178" t="s">
        <v>571</v>
      </c>
      <c r="G6585" s="178">
        <v>4</v>
      </c>
      <c r="H6585" s="178">
        <v>5.7816153450403397E-2</v>
      </c>
      <c r="I6585" s="178">
        <v>6.4754091864451815E-2</v>
      </c>
      <c r="J6585" s="178" t="s">
        <v>625</v>
      </c>
    </row>
    <row r="6586" spans="1:10" x14ac:dyDescent="0.45">
      <c r="A6586" s="178" t="s">
        <v>567</v>
      </c>
      <c r="B6586" s="178" t="s">
        <v>568</v>
      </c>
      <c r="C6586" s="178">
        <v>2030</v>
      </c>
      <c r="D6586" s="178" t="s">
        <v>336</v>
      </c>
      <c r="E6586" s="178" t="s">
        <v>337</v>
      </c>
      <c r="F6586" s="178" t="s">
        <v>574</v>
      </c>
      <c r="G6586" s="178">
        <v>5</v>
      </c>
      <c r="H6586" s="178">
        <v>0.25989694474264902</v>
      </c>
      <c r="I6586" s="178">
        <v>0.29108457811176691</v>
      </c>
      <c r="J6586" s="178" t="s">
        <v>626</v>
      </c>
    </row>
    <row r="6587" spans="1:10" x14ac:dyDescent="0.45">
      <c r="A6587" s="178" t="s">
        <v>567</v>
      </c>
      <c r="B6587" s="178" t="s">
        <v>568</v>
      </c>
      <c r="C6587" s="178">
        <v>2030</v>
      </c>
      <c r="D6587" s="178" t="s">
        <v>336</v>
      </c>
      <c r="E6587" s="178" t="s">
        <v>337</v>
      </c>
      <c r="F6587" s="178" t="s">
        <v>572</v>
      </c>
      <c r="G6587" s="178">
        <v>5</v>
      </c>
      <c r="H6587" s="178">
        <v>9.7843225812539007E-3</v>
      </c>
      <c r="I6587" s="178">
        <v>1.0958441291004369E-2</v>
      </c>
      <c r="J6587" s="178" t="s">
        <v>625</v>
      </c>
    </row>
    <row r="6588" spans="1:10" x14ac:dyDescent="0.45">
      <c r="A6588" s="178" t="s">
        <v>567</v>
      </c>
      <c r="B6588" s="178" t="s">
        <v>568</v>
      </c>
      <c r="C6588" s="178">
        <v>2030</v>
      </c>
      <c r="D6588" s="178" t="s">
        <v>336</v>
      </c>
      <c r="E6588" s="178" t="s">
        <v>337</v>
      </c>
      <c r="F6588" s="178" t="s">
        <v>570</v>
      </c>
      <c r="G6588" s="178">
        <v>5</v>
      </c>
      <c r="H6588" s="178">
        <v>2.3986486601643299E-2</v>
      </c>
      <c r="I6588" s="178">
        <v>2.6864864993840498E-2</v>
      </c>
      <c r="J6588" s="178" t="s">
        <v>625</v>
      </c>
    </row>
    <row r="6589" spans="1:10" x14ac:dyDescent="0.45">
      <c r="A6589" s="178" t="s">
        <v>567</v>
      </c>
      <c r="B6589" s="178" t="s">
        <v>568</v>
      </c>
      <c r="C6589" s="178">
        <v>2030</v>
      </c>
      <c r="D6589" s="178" t="s">
        <v>336</v>
      </c>
      <c r="E6589" s="178" t="s">
        <v>337</v>
      </c>
      <c r="F6589" s="178" t="s">
        <v>573</v>
      </c>
      <c r="G6589" s="178">
        <v>5</v>
      </c>
      <c r="H6589" s="178">
        <v>2.8973810549359998E-3</v>
      </c>
      <c r="I6589" s="178">
        <v>3.2450667815283199E-3</v>
      </c>
      <c r="J6589" s="178" t="s">
        <v>625</v>
      </c>
    </row>
    <row r="6590" spans="1:10" x14ac:dyDescent="0.45">
      <c r="A6590" s="178" t="s">
        <v>567</v>
      </c>
      <c r="B6590" s="178" t="s">
        <v>568</v>
      </c>
      <c r="C6590" s="178">
        <v>2030</v>
      </c>
      <c r="D6590" s="178" t="s">
        <v>336</v>
      </c>
      <c r="E6590" s="178" t="s">
        <v>337</v>
      </c>
      <c r="F6590" s="178" t="s">
        <v>569</v>
      </c>
      <c r="G6590" s="178">
        <v>5</v>
      </c>
      <c r="H6590" s="178">
        <v>0.286657086573541</v>
      </c>
      <c r="I6590" s="178">
        <v>0.32105593696236595</v>
      </c>
      <c r="J6590" s="178" t="s">
        <v>625</v>
      </c>
    </row>
    <row r="6591" spans="1:10" x14ac:dyDescent="0.45">
      <c r="A6591" s="178" t="s">
        <v>567</v>
      </c>
      <c r="B6591" s="178" t="s">
        <v>568</v>
      </c>
      <c r="C6591" s="178">
        <v>2030</v>
      </c>
      <c r="D6591" s="178" t="s">
        <v>336</v>
      </c>
      <c r="E6591" s="178" t="s">
        <v>337</v>
      </c>
      <c r="F6591" s="178" t="s">
        <v>571</v>
      </c>
      <c r="G6591" s="178">
        <v>5</v>
      </c>
      <c r="H6591" s="178">
        <v>4.63357058470137E-2</v>
      </c>
      <c r="I6591" s="178">
        <v>5.1895990548655346E-2</v>
      </c>
      <c r="J6591" s="178" t="s">
        <v>625</v>
      </c>
    </row>
    <row r="6592" spans="1:10" x14ac:dyDescent="0.45">
      <c r="A6592" s="178" t="s">
        <v>567</v>
      </c>
      <c r="B6592" s="178" t="s">
        <v>568</v>
      </c>
      <c r="C6592" s="178">
        <v>2030</v>
      </c>
      <c r="D6592" s="178" t="s">
        <v>336</v>
      </c>
      <c r="E6592" s="178" t="s">
        <v>337</v>
      </c>
      <c r="F6592" s="178" t="s">
        <v>572</v>
      </c>
      <c r="G6592" s="178">
        <v>6</v>
      </c>
      <c r="H6592" s="178">
        <v>8.8399412634317005E-3</v>
      </c>
      <c r="I6592" s="178">
        <v>9.9007342150435051E-3</v>
      </c>
      <c r="J6592" s="178" t="s">
        <v>625</v>
      </c>
    </row>
    <row r="6593" spans="1:10" x14ac:dyDescent="0.45">
      <c r="A6593" s="178" t="s">
        <v>567</v>
      </c>
      <c r="B6593" s="178" t="s">
        <v>568</v>
      </c>
      <c r="C6593" s="178">
        <v>2030</v>
      </c>
      <c r="D6593" s="178" t="s">
        <v>336</v>
      </c>
      <c r="E6593" s="178" t="s">
        <v>337</v>
      </c>
      <c r="F6593" s="178" t="s">
        <v>571</v>
      </c>
      <c r="G6593" s="178">
        <v>6</v>
      </c>
      <c r="H6593" s="178">
        <v>2.5293315760791302E-2</v>
      </c>
      <c r="I6593" s="178">
        <v>2.832851365208626E-2</v>
      </c>
      <c r="J6593" s="178" t="s">
        <v>625</v>
      </c>
    </row>
    <row r="6594" spans="1:10" x14ac:dyDescent="0.45">
      <c r="A6594" s="178" t="s">
        <v>567</v>
      </c>
      <c r="B6594" s="178" t="s">
        <v>568</v>
      </c>
      <c r="C6594" s="178">
        <v>2030</v>
      </c>
      <c r="D6594" s="178" t="s">
        <v>336</v>
      </c>
      <c r="E6594" s="178" t="s">
        <v>337</v>
      </c>
      <c r="F6594" s="178" t="s">
        <v>573</v>
      </c>
      <c r="G6594" s="178">
        <v>6</v>
      </c>
      <c r="H6594" s="178">
        <v>2.1239006891846999E-3</v>
      </c>
      <c r="I6594" s="178">
        <v>2.3787687718868642E-3</v>
      </c>
      <c r="J6594" s="178" t="s">
        <v>625</v>
      </c>
    </row>
    <row r="6595" spans="1:10" x14ac:dyDescent="0.45">
      <c r="A6595" s="178" t="s">
        <v>567</v>
      </c>
      <c r="B6595" s="178" t="s">
        <v>568</v>
      </c>
      <c r="C6595" s="178">
        <v>2030</v>
      </c>
      <c r="D6595" s="178" t="s">
        <v>336</v>
      </c>
      <c r="E6595" s="178" t="s">
        <v>337</v>
      </c>
      <c r="F6595" s="178" t="s">
        <v>574</v>
      </c>
      <c r="G6595" s="178">
        <v>6</v>
      </c>
      <c r="H6595" s="178">
        <v>0.170937013579532</v>
      </c>
      <c r="I6595" s="178">
        <v>0.19144945520907586</v>
      </c>
      <c r="J6595" s="178" t="s">
        <v>626</v>
      </c>
    </row>
    <row r="6596" spans="1:10" x14ac:dyDescent="0.45">
      <c r="A6596" s="178" t="s">
        <v>567</v>
      </c>
      <c r="B6596" s="178" t="s">
        <v>568</v>
      </c>
      <c r="C6596" s="178">
        <v>2030</v>
      </c>
      <c r="D6596" s="178" t="s">
        <v>336</v>
      </c>
      <c r="E6596" s="178" t="s">
        <v>337</v>
      </c>
      <c r="F6596" s="178" t="s">
        <v>569</v>
      </c>
      <c r="G6596" s="178">
        <v>6</v>
      </c>
      <c r="H6596" s="178">
        <v>0.42448963131755502</v>
      </c>
      <c r="I6596" s="178">
        <v>0.47542838707566165</v>
      </c>
      <c r="J6596" s="178" t="s">
        <v>625</v>
      </c>
    </row>
    <row r="6597" spans="1:10" x14ac:dyDescent="0.45">
      <c r="A6597" s="178" t="s">
        <v>567</v>
      </c>
      <c r="B6597" s="178" t="s">
        <v>568</v>
      </c>
      <c r="C6597" s="178">
        <v>2030</v>
      </c>
      <c r="D6597" s="178" t="s">
        <v>336</v>
      </c>
      <c r="E6597" s="178" t="s">
        <v>337</v>
      </c>
      <c r="F6597" s="178" t="s">
        <v>570</v>
      </c>
      <c r="G6597" s="178">
        <v>6</v>
      </c>
      <c r="H6597" s="178">
        <v>1.98537976830266E-2</v>
      </c>
      <c r="I6597" s="178">
        <v>2.2236253404989793E-2</v>
      </c>
      <c r="J6597" s="178" t="s">
        <v>625</v>
      </c>
    </row>
    <row r="6598" spans="1:10" x14ac:dyDescent="0.45">
      <c r="A6598" s="178" t="s">
        <v>567</v>
      </c>
      <c r="B6598" s="178" t="s">
        <v>568</v>
      </c>
      <c r="C6598" s="178">
        <v>2030</v>
      </c>
      <c r="D6598" s="178" t="s">
        <v>336</v>
      </c>
      <c r="E6598" s="178" t="s">
        <v>337</v>
      </c>
      <c r="F6598" s="178" t="s">
        <v>571</v>
      </c>
      <c r="G6598" s="178">
        <v>7</v>
      </c>
      <c r="H6598" s="178">
        <v>1.9870555173838501E-2</v>
      </c>
      <c r="I6598" s="178">
        <v>2.2255021794699122E-2</v>
      </c>
      <c r="J6598" s="178" t="s">
        <v>625</v>
      </c>
    </row>
    <row r="6599" spans="1:10" x14ac:dyDescent="0.45">
      <c r="A6599" s="178" t="s">
        <v>567</v>
      </c>
      <c r="B6599" s="178" t="s">
        <v>568</v>
      </c>
      <c r="C6599" s="178">
        <v>2030</v>
      </c>
      <c r="D6599" s="178" t="s">
        <v>336</v>
      </c>
      <c r="E6599" s="178" t="s">
        <v>337</v>
      </c>
      <c r="F6599" s="178" t="s">
        <v>574</v>
      </c>
      <c r="G6599" s="178">
        <v>7</v>
      </c>
      <c r="H6599" s="178">
        <v>0.20772518496960399</v>
      </c>
      <c r="I6599" s="178">
        <v>0.2326522071659565</v>
      </c>
      <c r="J6599" s="178" t="s">
        <v>626</v>
      </c>
    </row>
    <row r="6600" spans="1:10" x14ac:dyDescent="0.45">
      <c r="A6600" s="178" t="s">
        <v>567</v>
      </c>
      <c r="B6600" s="178" t="s">
        <v>568</v>
      </c>
      <c r="C6600" s="178">
        <v>2030</v>
      </c>
      <c r="D6600" s="178" t="s">
        <v>336</v>
      </c>
      <c r="E6600" s="178" t="s">
        <v>337</v>
      </c>
      <c r="F6600" s="178" t="s">
        <v>570</v>
      </c>
      <c r="G6600" s="178">
        <v>7</v>
      </c>
      <c r="H6600" s="178">
        <v>1.74319259822369E-2</v>
      </c>
      <c r="I6600" s="178">
        <v>1.9523757100105329E-2</v>
      </c>
      <c r="J6600" s="178" t="s">
        <v>625</v>
      </c>
    </row>
    <row r="6601" spans="1:10" x14ac:dyDescent="0.45">
      <c r="A6601" s="178" t="s">
        <v>567</v>
      </c>
      <c r="B6601" s="178" t="s">
        <v>568</v>
      </c>
      <c r="C6601" s="178">
        <v>2030</v>
      </c>
      <c r="D6601" s="178" t="s">
        <v>336</v>
      </c>
      <c r="E6601" s="178" t="s">
        <v>337</v>
      </c>
      <c r="F6601" s="178" t="s">
        <v>569</v>
      </c>
      <c r="G6601" s="178">
        <v>7</v>
      </c>
      <c r="H6601" s="178">
        <v>0.30382697470486097</v>
      </c>
      <c r="I6601" s="178">
        <v>0.34028621166944434</v>
      </c>
      <c r="J6601" s="178" t="s">
        <v>625</v>
      </c>
    </row>
    <row r="6602" spans="1:10" x14ac:dyDescent="0.45">
      <c r="A6602" s="178" t="s">
        <v>567</v>
      </c>
      <c r="B6602" s="178" t="s">
        <v>568</v>
      </c>
      <c r="C6602" s="178">
        <v>2030</v>
      </c>
      <c r="D6602" s="178" t="s">
        <v>336</v>
      </c>
      <c r="E6602" s="178" t="s">
        <v>337</v>
      </c>
      <c r="F6602" s="178" t="s">
        <v>572</v>
      </c>
      <c r="G6602" s="178">
        <v>7</v>
      </c>
      <c r="H6602" s="178">
        <v>9.1386872372822992E-3</v>
      </c>
      <c r="I6602" s="178">
        <v>1.0235329705756175E-2</v>
      </c>
      <c r="J6602" s="178" t="s">
        <v>625</v>
      </c>
    </row>
    <row r="6603" spans="1:10" x14ac:dyDescent="0.45">
      <c r="A6603" s="178" t="s">
        <v>567</v>
      </c>
      <c r="B6603" s="178" t="s">
        <v>568</v>
      </c>
      <c r="C6603" s="178">
        <v>2030</v>
      </c>
      <c r="D6603" s="178" t="s">
        <v>336</v>
      </c>
      <c r="E6603" s="178" t="s">
        <v>337</v>
      </c>
      <c r="F6603" s="178" t="s">
        <v>574</v>
      </c>
      <c r="G6603" s="178">
        <v>8</v>
      </c>
      <c r="H6603" s="178">
        <v>0.14130045613273901</v>
      </c>
      <c r="I6603" s="178">
        <v>0.15825651086866771</v>
      </c>
      <c r="J6603" s="178" t="s">
        <v>626</v>
      </c>
    </row>
    <row r="6604" spans="1:10" x14ac:dyDescent="0.45">
      <c r="A6604" s="178" t="s">
        <v>567</v>
      </c>
      <c r="B6604" s="178" t="s">
        <v>568</v>
      </c>
      <c r="C6604" s="178">
        <v>2030</v>
      </c>
      <c r="D6604" s="178" t="s">
        <v>336</v>
      </c>
      <c r="E6604" s="178" t="s">
        <v>337</v>
      </c>
      <c r="F6604" s="178" t="s">
        <v>571</v>
      </c>
      <c r="G6604" s="178">
        <v>8</v>
      </c>
      <c r="H6604" s="178">
        <v>1.41440676525235E-2</v>
      </c>
      <c r="I6604" s="178">
        <v>1.5841355770826321E-2</v>
      </c>
      <c r="J6604" s="178" t="s">
        <v>625</v>
      </c>
    </row>
    <row r="6605" spans="1:10" x14ac:dyDescent="0.45">
      <c r="A6605" s="178" t="s">
        <v>567</v>
      </c>
      <c r="B6605" s="178" t="s">
        <v>568</v>
      </c>
      <c r="C6605" s="178">
        <v>2030</v>
      </c>
      <c r="D6605" s="178" t="s">
        <v>336</v>
      </c>
      <c r="E6605" s="178" t="s">
        <v>337</v>
      </c>
      <c r="F6605" s="178" t="s">
        <v>572</v>
      </c>
      <c r="G6605" s="178">
        <v>8</v>
      </c>
      <c r="H6605" s="178">
        <v>9.2156703758519004E-3</v>
      </c>
      <c r="I6605" s="178">
        <v>1.032155082095413E-2</v>
      </c>
      <c r="J6605" s="178" t="s">
        <v>625</v>
      </c>
    </row>
    <row r="6606" spans="1:10" x14ac:dyDescent="0.45">
      <c r="A6606" s="178" t="s">
        <v>567</v>
      </c>
      <c r="B6606" s="178" t="s">
        <v>568</v>
      </c>
      <c r="C6606" s="178">
        <v>2030</v>
      </c>
      <c r="D6606" s="178" t="s">
        <v>336</v>
      </c>
      <c r="E6606" s="178" t="s">
        <v>337</v>
      </c>
      <c r="F6606" s="178" t="s">
        <v>569</v>
      </c>
      <c r="G6606" s="178">
        <v>8</v>
      </c>
      <c r="H6606" s="178">
        <v>0.20061568170785901</v>
      </c>
      <c r="I6606" s="178">
        <v>0.22468956351280212</v>
      </c>
      <c r="J6606" s="178" t="s">
        <v>625</v>
      </c>
    </row>
    <row r="6607" spans="1:10" x14ac:dyDescent="0.45">
      <c r="A6607" s="178" t="s">
        <v>567</v>
      </c>
      <c r="B6607" s="178" t="s">
        <v>568</v>
      </c>
      <c r="C6607" s="178">
        <v>2030</v>
      </c>
      <c r="D6607" s="178" t="s">
        <v>336</v>
      </c>
      <c r="E6607" s="178" t="s">
        <v>337</v>
      </c>
      <c r="F6607" s="178" t="s">
        <v>573</v>
      </c>
      <c r="G6607" s="178">
        <v>8</v>
      </c>
      <c r="H6607" s="178">
        <v>2.0450653973967002E-3</v>
      </c>
      <c r="I6607" s="178">
        <v>2.2904732450843043E-3</v>
      </c>
      <c r="J6607" s="178" t="s">
        <v>625</v>
      </c>
    </row>
    <row r="6608" spans="1:10" x14ac:dyDescent="0.45">
      <c r="A6608" s="178" t="s">
        <v>567</v>
      </c>
      <c r="B6608" s="178" t="s">
        <v>568</v>
      </c>
      <c r="C6608" s="178">
        <v>2030</v>
      </c>
      <c r="D6608" s="178" t="s">
        <v>336</v>
      </c>
      <c r="E6608" s="178" t="s">
        <v>337</v>
      </c>
      <c r="F6608" s="178" t="s">
        <v>570</v>
      </c>
      <c r="G6608" s="178">
        <v>8</v>
      </c>
      <c r="H6608" s="178">
        <v>1.1231884243898101E-2</v>
      </c>
      <c r="I6608" s="178">
        <v>1.2579710353165874E-2</v>
      </c>
      <c r="J6608" s="178" t="s">
        <v>625</v>
      </c>
    </row>
    <row r="6609" spans="1:10" x14ac:dyDescent="0.45">
      <c r="A6609" s="178" t="s">
        <v>567</v>
      </c>
      <c r="B6609" s="178" t="s">
        <v>568</v>
      </c>
      <c r="C6609" s="178">
        <v>2030</v>
      </c>
      <c r="D6609" s="178" t="s">
        <v>336</v>
      </c>
      <c r="E6609" s="178" t="s">
        <v>337</v>
      </c>
      <c r="F6609" s="178" t="s">
        <v>573</v>
      </c>
      <c r="G6609" s="178">
        <v>9</v>
      </c>
      <c r="H6609" s="178">
        <v>1.0112778167240301E-2</v>
      </c>
      <c r="I6609" s="178">
        <v>1.1326311547309138E-2</v>
      </c>
      <c r="J6609" s="178" t="s">
        <v>625</v>
      </c>
    </row>
    <row r="6610" spans="1:10" x14ac:dyDescent="0.45">
      <c r="A6610" s="178" t="s">
        <v>567</v>
      </c>
      <c r="B6610" s="178" t="s">
        <v>568</v>
      </c>
      <c r="C6610" s="178">
        <v>2030</v>
      </c>
      <c r="D6610" s="178" t="s">
        <v>336</v>
      </c>
      <c r="E6610" s="178" t="s">
        <v>337</v>
      </c>
      <c r="F6610" s="178" t="s">
        <v>574</v>
      </c>
      <c r="G6610" s="178">
        <v>9</v>
      </c>
      <c r="H6610" s="178">
        <v>0.13450518762692801</v>
      </c>
      <c r="I6610" s="178">
        <v>0.15064581014215939</v>
      </c>
      <c r="J6610" s="178" t="s">
        <v>626</v>
      </c>
    </row>
    <row r="6611" spans="1:10" x14ac:dyDescent="0.45">
      <c r="A6611" s="178" t="s">
        <v>567</v>
      </c>
      <c r="B6611" s="178" t="s">
        <v>568</v>
      </c>
      <c r="C6611" s="178">
        <v>2030</v>
      </c>
      <c r="D6611" s="178" t="s">
        <v>336</v>
      </c>
      <c r="E6611" s="178" t="s">
        <v>337</v>
      </c>
      <c r="F6611" s="178" t="s">
        <v>572</v>
      </c>
      <c r="G6611" s="178">
        <v>9</v>
      </c>
      <c r="H6611" s="178">
        <v>1.0797789203934399E-2</v>
      </c>
      <c r="I6611" s="178">
        <v>1.2093523908406529E-2</v>
      </c>
      <c r="J6611" s="178" t="s">
        <v>625</v>
      </c>
    </row>
    <row r="6612" spans="1:10" x14ac:dyDescent="0.45">
      <c r="A6612" s="178" t="s">
        <v>567</v>
      </c>
      <c r="B6612" s="178" t="s">
        <v>568</v>
      </c>
      <c r="C6612" s="178">
        <v>2030</v>
      </c>
      <c r="D6612" s="178" t="s">
        <v>336</v>
      </c>
      <c r="E6612" s="178" t="s">
        <v>337</v>
      </c>
      <c r="F6612" s="178" t="s">
        <v>570</v>
      </c>
      <c r="G6612" s="178">
        <v>9</v>
      </c>
      <c r="H6612" s="178">
        <v>1.0293122089933601E-2</v>
      </c>
      <c r="I6612" s="178">
        <v>1.1528296740725634E-2</v>
      </c>
      <c r="J6612" s="178" t="s">
        <v>625</v>
      </c>
    </row>
    <row r="6613" spans="1:10" x14ac:dyDescent="0.45">
      <c r="A6613" s="178" t="s">
        <v>567</v>
      </c>
      <c r="B6613" s="178" t="s">
        <v>568</v>
      </c>
      <c r="C6613" s="178">
        <v>2030</v>
      </c>
      <c r="D6613" s="178" t="s">
        <v>336</v>
      </c>
      <c r="E6613" s="178" t="s">
        <v>337</v>
      </c>
      <c r="F6613" s="178" t="s">
        <v>569</v>
      </c>
      <c r="G6613" s="178">
        <v>9</v>
      </c>
      <c r="H6613" s="178">
        <v>0.17497289273887801</v>
      </c>
      <c r="I6613" s="178">
        <v>0.19596963986754337</v>
      </c>
      <c r="J6613" s="178" t="s">
        <v>625</v>
      </c>
    </row>
    <row r="6614" spans="1:10" x14ac:dyDescent="0.45">
      <c r="A6614" s="178" t="s">
        <v>567</v>
      </c>
      <c r="B6614" s="178" t="s">
        <v>568</v>
      </c>
      <c r="C6614" s="178">
        <v>2030</v>
      </c>
      <c r="D6614" s="178" t="s">
        <v>336</v>
      </c>
      <c r="E6614" s="178" t="s">
        <v>337</v>
      </c>
      <c r="F6614" s="178" t="s">
        <v>571</v>
      </c>
      <c r="G6614" s="178">
        <v>9</v>
      </c>
      <c r="H6614" s="178">
        <v>1.7196435102960098E-2</v>
      </c>
      <c r="I6614" s="178">
        <v>1.9260007315315311E-2</v>
      </c>
      <c r="J6614" s="178" t="s">
        <v>625</v>
      </c>
    </row>
    <row r="6615" spans="1:10" x14ac:dyDescent="0.45">
      <c r="A6615" s="178" t="s">
        <v>567</v>
      </c>
      <c r="B6615" s="178" t="s">
        <v>568</v>
      </c>
      <c r="C6615" s="178">
        <v>2030</v>
      </c>
      <c r="D6615" s="178" t="s">
        <v>336</v>
      </c>
      <c r="E6615" s="178" t="s">
        <v>337</v>
      </c>
      <c r="F6615" s="178" t="s">
        <v>574</v>
      </c>
      <c r="G6615" s="178">
        <v>10</v>
      </c>
      <c r="H6615" s="178">
        <v>0.111551423440687</v>
      </c>
      <c r="I6615" s="178">
        <v>0.12493759425356944</v>
      </c>
      <c r="J6615" s="178" t="s">
        <v>626</v>
      </c>
    </row>
    <row r="6616" spans="1:10" x14ac:dyDescent="0.45">
      <c r="A6616" s="178" t="s">
        <v>567</v>
      </c>
      <c r="B6616" s="178" t="s">
        <v>568</v>
      </c>
      <c r="C6616" s="178">
        <v>2030</v>
      </c>
      <c r="D6616" s="178" t="s">
        <v>336</v>
      </c>
      <c r="E6616" s="178" t="s">
        <v>337</v>
      </c>
      <c r="F6616" s="178" t="s">
        <v>571</v>
      </c>
      <c r="G6616" s="178">
        <v>10</v>
      </c>
      <c r="H6616" s="178">
        <v>1.6231561457971101E-2</v>
      </c>
      <c r="I6616" s="178">
        <v>1.8179348832927635E-2</v>
      </c>
      <c r="J6616" s="178" t="s">
        <v>625</v>
      </c>
    </row>
    <row r="6617" spans="1:10" x14ac:dyDescent="0.45">
      <c r="A6617" s="178" t="s">
        <v>567</v>
      </c>
      <c r="B6617" s="178" t="s">
        <v>568</v>
      </c>
      <c r="C6617" s="178">
        <v>2030</v>
      </c>
      <c r="D6617" s="178" t="s">
        <v>336</v>
      </c>
      <c r="E6617" s="178" t="s">
        <v>337</v>
      </c>
      <c r="F6617" s="178" t="s">
        <v>570</v>
      </c>
      <c r="G6617" s="178">
        <v>10</v>
      </c>
      <c r="H6617" s="178">
        <v>1.0631823388394E-2</v>
      </c>
      <c r="I6617" s="178">
        <v>1.190764219500128E-2</v>
      </c>
      <c r="J6617" s="178" t="s">
        <v>625</v>
      </c>
    </row>
    <row r="6618" spans="1:10" x14ac:dyDescent="0.45">
      <c r="A6618" s="178" t="s">
        <v>567</v>
      </c>
      <c r="B6618" s="178" t="s">
        <v>568</v>
      </c>
      <c r="C6618" s="178">
        <v>2030</v>
      </c>
      <c r="D6618" s="178" t="s">
        <v>336</v>
      </c>
      <c r="E6618" s="178" t="s">
        <v>337</v>
      </c>
      <c r="F6618" s="178" t="s">
        <v>573</v>
      </c>
      <c r="G6618" s="178">
        <v>10</v>
      </c>
      <c r="H6618" s="178">
        <v>8.4296931745484003E-3</v>
      </c>
      <c r="I6618" s="178">
        <v>9.441256355494209E-3</v>
      </c>
      <c r="J6618" s="178" t="s">
        <v>625</v>
      </c>
    </row>
    <row r="6619" spans="1:10" x14ac:dyDescent="0.45">
      <c r="A6619" s="178" t="s">
        <v>567</v>
      </c>
      <c r="B6619" s="178" t="s">
        <v>568</v>
      </c>
      <c r="C6619" s="178">
        <v>2030</v>
      </c>
      <c r="D6619" s="178" t="s">
        <v>336</v>
      </c>
      <c r="E6619" s="178" t="s">
        <v>337</v>
      </c>
      <c r="F6619" s="178" t="s">
        <v>569</v>
      </c>
      <c r="G6619" s="178">
        <v>10</v>
      </c>
      <c r="H6619" s="178">
        <v>0.17196460114791901</v>
      </c>
      <c r="I6619" s="178">
        <v>0.1926003532856693</v>
      </c>
      <c r="J6619" s="178" t="s">
        <v>625</v>
      </c>
    </row>
    <row r="6620" spans="1:10" x14ac:dyDescent="0.45">
      <c r="A6620" s="178" t="s">
        <v>567</v>
      </c>
      <c r="B6620" s="178" t="s">
        <v>568</v>
      </c>
      <c r="C6620" s="178">
        <v>2030</v>
      </c>
      <c r="D6620" s="178" t="s">
        <v>336</v>
      </c>
      <c r="E6620" s="178" t="s">
        <v>337</v>
      </c>
      <c r="F6620" s="178" t="s">
        <v>572</v>
      </c>
      <c r="G6620" s="178">
        <v>10</v>
      </c>
      <c r="H6620" s="178">
        <v>7.1284525765804999E-3</v>
      </c>
      <c r="I6620" s="178">
        <v>7.9838668857701613E-3</v>
      </c>
      <c r="J6620" s="178" t="s">
        <v>625</v>
      </c>
    </row>
    <row r="6621" spans="1:10" x14ac:dyDescent="0.45">
      <c r="A6621" s="178" t="s">
        <v>567</v>
      </c>
      <c r="B6621" s="178" t="s">
        <v>568</v>
      </c>
      <c r="C6621" s="178">
        <v>2030</v>
      </c>
      <c r="D6621" s="178" t="s">
        <v>336</v>
      </c>
      <c r="E6621" s="178" t="s">
        <v>337</v>
      </c>
      <c r="F6621" s="178" t="s">
        <v>572</v>
      </c>
      <c r="G6621" s="178">
        <v>11</v>
      </c>
      <c r="H6621" s="178">
        <v>8.8502709404564995E-3</v>
      </c>
      <c r="I6621" s="178">
        <v>9.9123034533112799E-3</v>
      </c>
      <c r="J6621" s="178" t="s">
        <v>625</v>
      </c>
    </row>
    <row r="6622" spans="1:10" x14ac:dyDescent="0.45">
      <c r="A6622" s="178" t="s">
        <v>567</v>
      </c>
      <c r="B6622" s="178" t="s">
        <v>568</v>
      </c>
      <c r="C6622" s="178">
        <v>2030</v>
      </c>
      <c r="D6622" s="178" t="s">
        <v>336</v>
      </c>
      <c r="E6622" s="178" t="s">
        <v>337</v>
      </c>
      <c r="F6622" s="178" t="s">
        <v>570</v>
      </c>
      <c r="G6622" s="178">
        <v>11</v>
      </c>
      <c r="H6622" s="178">
        <v>9.0301681193523005E-3</v>
      </c>
      <c r="I6622" s="178">
        <v>1.0113788293674578E-2</v>
      </c>
      <c r="J6622" s="178" t="s">
        <v>625</v>
      </c>
    </row>
    <row r="6623" spans="1:10" x14ac:dyDescent="0.45">
      <c r="A6623" s="178" t="s">
        <v>567</v>
      </c>
      <c r="B6623" s="178" t="s">
        <v>568</v>
      </c>
      <c r="C6623" s="178">
        <v>2030</v>
      </c>
      <c r="D6623" s="178" t="s">
        <v>336</v>
      </c>
      <c r="E6623" s="178" t="s">
        <v>337</v>
      </c>
      <c r="F6623" s="178" t="s">
        <v>571</v>
      </c>
      <c r="G6623" s="178">
        <v>11</v>
      </c>
      <c r="H6623" s="178">
        <v>1.3776049891021099E-2</v>
      </c>
      <c r="I6623" s="178">
        <v>1.5429175877943633E-2</v>
      </c>
      <c r="J6623" s="178" t="s">
        <v>625</v>
      </c>
    </row>
    <row r="6624" spans="1:10" x14ac:dyDescent="0.45">
      <c r="A6624" s="178" t="s">
        <v>567</v>
      </c>
      <c r="B6624" s="178" t="s">
        <v>568</v>
      </c>
      <c r="C6624" s="178">
        <v>2030</v>
      </c>
      <c r="D6624" s="178" t="s">
        <v>336</v>
      </c>
      <c r="E6624" s="178" t="s">
        <v>337</v>
      </c>
      <c r="F6624" s="178" t="s">
        <v>569</v>
      </c>
      <c r="G6624" s="178">
        <v>11</v>
      </c>
      <c r="H6624" s="178">
        <v>0.22547384304925799</v>
      </c>
      <c r="I6624" s="178">
        <v>0.25253070421516899</v>
      </c>
      <c r="J6624" s="178" t="s">
        <v>625</v>
      </c>
    </row>
    <row r="6625" spans="1:10" x14ac:dyDescent="0.45">
      <c r="A6625" s="178" t="s">
        <v>567</v>
      </c>
      <c r="B6625" s="178" t="s">
        <v>568</v>
      </c>
      <c r="C6625" s="178">
        <v>2030</v>
      </c>
      <c r="D6625" s="178" t="s">
        <v>336</v>
      </c>
      <c r="E6625" s="178" t="s">
        <v>337</v>
      </c>
      <c r="F6625" s="178" t="s">
        <v>574</v>
      </c>
      <c r="G6625" s="178">
        <v>11</v>
      </c>
      <c r="H6625" s="178">
        <v>7.3357049608603106E-2</v>
      </c>
      <c r="I6625" s="178">
        <v>8.2159895561635485E-2</v>
      </c>
      <c r="J6625" s="178" t="s">
        <v>626</v>
      </c>
    </row>
    <row r="6626" spans="1:10" x14ac:dyDescent="0.45">
      <c r="A6626" s="178" t="s">
        <v>567</v>
      </c>
      <c r="B6626" s="178" t="s">
        <v>568</v>
      </c>
      <c r="C6626" s="178">
        <v>2030</v>
      </c>
      <c r="D6626" s="178" t="s">
        <v>336</v>
      </c>
      <c r="E6626" s="178" t="s">
        <v>337</v>
      </c>
      <c r="F6626" s="178" t="s">
        <v>571</v>
      </c>
      <c r="G6626" s="178">
        <v>12</v>
      </c>
      <c r="H6626" s="178">
        <v>1.0773358953883899E-2</v>
      </c>
      <c r="I6626" s="178">
        <v>1.2066162028349968E-2</v>
      </c>
      <c r="J6626" s="178" t="s">
        <v>625</v>
      </c>
    </row>
    <row r="6627" spans="1:10" x14ac:dyDescent="0.45">
      <c r="A6627" s="178" t="s">
        <v>567</v>
      </c>
      <c r="B6627" s="178" t="s">
        <v>568</v>
      </c>
      <c r="C6627" s="178">
        <v>2030</v>
      </c>
      <c r="D6627" s="178" t="s">
        <v>336</v>
      </c>
      <c r="E6627" s="178" t="s">
        <v>337</v>
      </c>
      <c r="F6627" s="178" t="s">
        <v>574</v>
      </c>
      <c r="G6627" s="178">
        <v>12</v>
      </c>
      <c r="H6627" s="178">
        <v>6.81165474234149E-2</v>
      </c>
      <c r="I6627" s="178">
        <v>7.6290533114224693E-2</v>
      </c>
      <c r="J6627" s="178" t="s">
        <v>626</v>
      </c>
    </row>
    <row r="6628" spans="1:10" x14ac:dyDescent="0.45">
      <c r="A6628" s="178" t="s">
        <v>567</v>
      </c>
      <c r="B6628" s="178" t="s">
        <v>568</v>
      </c>
      <c r="C6628" s="178">
        <v>2030</v>
      </c>
      <c r="D6628" s="178" t="s">
        <v>336</v>
      </c>
      <c r="E6628" s="178" t="s">
        <v>337</v>
      </c>
      <c r="F6628" s="178" t="s">
        <v>569</v>
      </c>
      <c r="G6628" s="178">
        <v>12</v>
      </c>
      <c r="H6628" s="178">
        <v>0.227040278259664</v>
      </c>
      <c r="I6628" s="178">
        <v>0.25428511165082368</v>
      </c>
      <c r="J6628" s="178" t="s">
        <v>625</v>
      </c>
    </row>
    <row r="6629" spans="1:10" x14ac:dyDescent="0.45">
      <c r="A6629" s="178" t="s">
        <v>567</v>
      </c>
      <c r="B6629" s="178" t="s">
        <v>568</v>
      </c>
      <c r="C6629" s="178">
        <v>2030</v>
      </c>
      <c r="D6629" s="178" t="s">
        <v>336</v>
      </c>
      <c r="E6629" s="178" t="s">
        <v>337</v>
      </c>
      <c r="F6629" s="178" t="s">
        <v>570</v>
      </c>
      <c r="G6629" s="178">
        <v>12</v>
      </c>
      <c r="H6629" s="178">
        <v>1.06386065599509E-2</v>
      </c>
      <c r="I6629" s="178">
        <v>1.1915239347145008E-2</v>
      </c>
      <c r="J6629" s="178" t="s">
        <v>625</v>
      </c>
    </row>
    <row r="6630" spans="1:10" x14ac:dyDescent="0.45">
      <c r="A6630" s="178" t="s">
        <v>567</v>
      </c>
      <c r="B6630" s="178" t="s">
        <v>568</v>
      </c>
      <c r="C6630" s="178">
        <v>2030</v>
      </c>
      <c r="D6630" s="178" t="s">
        <v>336</v>
      </c>
      <c r="E6630" s="178" t="s">
        <v>337</v>
      </c>
      <c r="F6630" s="178" t="s">
        <v>572</v>
      </c>
      <c r="G6630" s="178">
        <v>12</v>
      </c>
      <c r="H6630" s="178">
        <v>5.2286063146311998E-3</v>
      </c>
      <c r="I6630" s="178">
        <v>5.856039072386944E-3</v>
      </c>
      <c r="J6630" s="178" t="s">
        <v>625</v>
      </c>
    </row>
    <row r="6631" spans="1:10" x14ac:dyDescent="0.45">
      <c r="A6631" s="178" t="s">
        <v>567</v>
      </c>
      <c r="B6631" s="178" t="s">
        <v>568</v>
      </c>
      <c r="C6631" s="178">
        <v>2030</v>
      </c>
      <c r="D6631" s="178" t="s">
        <v>336</v>
      </c>
      <c r="E6631" s="178" t="s">
        <v>337</v>
      </c>
      <c r="F6631" s="178" t="s">
        <v>571</v>
      </c>
      <c r="G6631" s="178">
        <v>13</v>
      </c>
      <c r="H6631" s="178">
        <v>1.2902845744974901E-2</v>
      </c>
      <c r="I6631" s="178">
        <v>1.4451187234371891E-2</v>
      </c>
      <c r="J6631" s="178" t="s">
        <v>625</v>
      </c>
    </row>
    <row r="6632" spans="1:10" x14ac:dyDescent="0.45">
      <c r="A6632" s="178" t="s">
        <v>567</v>
      </c>
      <c r="B6632" s="178" t="s">
        <v>568</v>
      </c>
      <c r="C6632" s="178">
        <v>2030</v>
      </c>
      <c r="D6632" s="178" t="s">
        <v>336</v>
      </c>
      <c r="E6632" s="178" t="s">
        <v>337</v>
      </c>
      <c r="F6632" s="178" t="s">
        <v>572</v>
      </c>
      <c r="G6632" s="178">
        <v>13</v>
      </c>
      <c r="H6632" s="178">
        <v>5.5946626962395003E-3</v>
      </c>
      <c r="I6632" s="178">
        <v>6.266022219788241E-3</v>
      </c>
      <c r="J6632" s="178" t="s">
        <v>625</v>
      </c>
    </row>
    <row r="6633" spans="1:10" x14ac:dyDescent="0.45">
      <c r="A6633" s="178" t="s">
        <v>567</v>
      </c>
      <c r="B6633" s="178" t="s">
        <v>568</v>
      </c>
      <c r="C6633" s="178">
        <v>2030</v>
      </c>
      <c r="D6633" s="178" t="s">
        <v>336</v>
      </c>
      <c r="E6633" s="178" t="s">
        <v>337</v>
      </c>
      <c r="F6633" s="178" t="s">
        <v>569</v>
      </c>
      <c r="G6633" s="178">
        <v>13</v>
      </c>
      <c r="H6633" s="178">
        <v>0.112825201358646</v>
      </c>
      <c r="I6633" s="178">
        <v>0.12636422552168353</v>
      </c>
      <c r="J6633" s="178" t="s">
        <v>625</v>
      </c>
    </row>
    <row r="6634" spans="1:10" x14ac:dyDescent="0.45">
      <c r="A6634" s="178" t="s">
        <v>567</v>
      </c>
      <c r="B6634" s="178" t="s">
        <v>568</v>
      </c>
      <c r="C6634" s="178">
        <v>2030</v>
      </c>
      <c r="D6634" s="178" t="s">
        <v>336</v>
      </c>
      <c r="E6634" s="178" t="s">
        <v>337</v>
      </c>
      <c r="F6634" s="178" t="s">
        <v>570</v>
      </c>
      <c r="G6634" s="178">
        <v>13</v>
      </c>
      <c r="H6634" s="178">
        <v>9.2268587904982009E-3</v>
      </c>
      <c r="I6634" s="178">
        <v>1.0334081845357985E-2</v>
      </c>
      <c r="J6634" s="178" t="s">
        <v>625</v>
      </c>
    </row>
    <row r="6635" spans="1:10" x14ac:dyDescent="0.45">
      <c r="A6635" s="178" t="s">
        <v>567</v>
      </c>
      <c r="B6635" s="178" t="s">
        <v>568</v>
      </c>
      <c r="C6635" s="178">
        <v>2030</v>
      </c>
      <c r="D6635" s="178" t="s">
        <v>336</v>
      </c>
      <c r="E6635" s="178" t="s">
        <v>337</v>
      </c>
      <c r="F6635" s="178" t="s">
        <v>574</v>
      </c>
      <c r="G6635" s="178">
        <v>13</v>
      </c>
      <c r="H6635" s="178">
        <v>6.8893709336407497E-2</v>
      </c>
      <c r="I6635" s="178">
        <v>7.7160954456776398E-2</v>
      </c>
      <c r="J6635" s="178" t="s">
        <v>626</v>
      </c>
    </row>
    <row r="6636" spans="1:10" x14ac:dyDescent="0.45">
      <c r="A6636" s="178" t="s">
        <v>567</v>
      </c>
      <c r="B6636" s="178" t="s">
        <v>568</v>
      </c>
      <c r="C6636" s="178">
        <v>2030</v>
      </c>
      <c r="D6636" s="178" t="s">
        <v>336</v>
      </c>
      <c r="E6636" s="178" t="s">
        <v>337</v>
      </c>
      <c r="F6636" s="178" t="s">
        <v>571</v>
      </c>
      <c r="G6636" s="178">
        <v>14</v>
      </c>
      <c r="H6636" s="178">
        <v>6.9772422139067003E-3</v>
      </c>
      <c r="I6636" s="178">
        <v>7.8145112795755048E-3</v>
      </c>
      <c r="J6636" s="178" t="s">
        <v>625</v>
      </c>
    </row>
    <row r="6637" spans="1:10" x14ac:dyDescent="0.45">
      <c r="A6637" s="178" t="s">
        <v>567</v>
      </c>
      <c r="B6637" s="178" t="s">
        <v>568</v>
      </c>
      <c r="C6637" s="178">
        <v>2030</v>
      </c>
      <c r="D6637" s="178" t="s">
        <v>336</v>
      </c>
      <c r="E6637" s="178" t="s">
        <v>337</v>
      </c>
      <c r="F6637" s="178" t="s">
        <v>569</v>
      </c>
      <c r="G6637" s="178">
        <v>14</v>
      </c>
      <c r="H6637" s="178">
        <v>0.106229665223509</v>
      </c>
      <c r="I6637" s="178">
        <v>0.11897722505033009</v>
      </c>
      <c r="J6637" s="178" t="s">
        <v>625</v>
      </c>
    </row>
    <row r="6638" spans="1:10" x14ac:dyDescent="0.45">
      <c r="A6638" s="178" t="s">
        <v>567</v>
      </c>
      <c r="B6638" s="178" t="s">
        <v>568</v>
      </c>
      <c r="C6638" s="178">
        <v>2030</v>
      </c>
      <c r="D6638" s="178" t="s">
        <v>336</v>
      </c>
      <c r="E6638" s="178" t="s">
        <v>337</v>
      </c>
      <c r="F6638" s="178" t="s">
        <v>572</v>
      </c>
      <c r="G6638" s="178">
        <v>14</v>
      </c>
      <c r="H6638" s="178">
        <v>1.3308779598447001E-3</v>
      </c>
      <c r="I6638" s="178">
        <v>1.4905833150260642E-3</v>
      </c>
      <c r="J6638" s="178" t="s">
        <v>625</v>
      </c>
    </row>
    <row r="6639" spans="1:10" x14ac:dyDescent="0.45">
      <c r="A6639" s="178" t="s">
        <v>567</v>
      </c>
      <c r="B6639" s="178" t="s">
        <v>568</v>
      </c>
      <c r="C6639" s="178">
        <v>2030</v>
      </c>
      <c r="D6639" s="178" t="s">
        <v>336</v>
      </c>
      <c r="E6639" s="178" t="s">
        <v>337</v>
      </c>
      <c r="F6639" s="178" t="s">
        <v>574</v>
      </c>
      <c r="G6639" s="178">
        <v>14</v>
      </c>
      <c r="H6639" s="178">
        <v>2.0393807906657499E-2</v>
      </c>
      <c r="I6639" s="178">
        <v>2.2841064855456401E-2</v>
      </c>
      <c r="J6639" s="178" t="s">
        <v>626</v>
      </c>
    </row>
    <row r="6640" spans="1:10" x14ac:dyDescent="0.45">
      <c r="A6640" s="178" t="s">
        <v>567</v>
      </c>
      <c r="B6640" s="178" t="s">
        <v>568</v>
      </c>
      <c r="C6640" s="178">
        <v>2030</v>
      </c>
      <c r="D6640" s="178" t="s">
        <v>336</v>
      </c>
      <c r="E6640" s="178" t="s">
        <v>337</v>
      </c>
      <c r="F6640" s="178" t="s">
        <v>570</v>
      </c>
      <c r="G6640" s="178">
        <v>14</v>
      </c>
      <c r="H6640" s="178">
        <v>1.5904266736470201E-2</v>
      </c>
      <c r="I6640" s="178">
        <v>1.7812778744846627E-2</v>
      </c>
      <c r="J6640" s="178" t="s">
        <v>625</v>
      </c>
    </row>
    <row r="6641" spans="1:10" x14ac:dyDescent="0.45">
      <c r="A6641" s="178" t="s">
        <v>567</v>
      </c>
      <c r="B6641" s="178" t="s">
        <v>568</v>
      </c>
      <c r="C6641" s="178">
        <v>2030</v>
      </c>
      <c r="D6641" s="178" t="s">
        <v>336</v>
      </c>
      <c r="E6641" s="178" t="s">
        <v>337</v>
      </c>
      <c r="F6641" s="178" t="s">
        <v>569</v>
      </c>
      <c r="G6641" s="178">
        <v>15</v>
      </c>
      <c r="H6641" s="178">
        <v>0.12664789147675001</v>
      </c>
      <c r="I6641" s="178">
        <v>0.14184563845396003</v>
      </c>
      <c r="J6641" s="178" t="s">
        <v>625</v>
      </c>
    </row>
    <row r="6642" spans="1:10" x14ac:dyDescent="0.45">
      <c r="A6642" s="178" t="s">
        <v>567</v>
      </c>
      <c r="B6642" s="178" t="s">
        <v>568</v>
      </c>
      <c r="C6642" s="178">
        <v>2030</v>
      </c>
      <c r="D6642" s="178" t="s">
        <v>336</v>
      </c>
      <c r="E6642" s="178" t="s">
        <v>337</v>
      </c>
      <c r="F6642" s="178" t="s">
        <v>573</v>
      </c>
      <c r="G6642" s="178">
        <v>15</v>
      </c>
      <c r="H6642" s="178">
        <v>5.2901336457579998E-3</v>
      </c>
      <c r="I6642" s="178">
        <v>5.9249496832489605E-3</v>
      </c>
      <c r="J6642" s="178" t="s">
        <v>625</v>
      </c>
    </row>
    <row r="6643" spans="1:10" x14ac:dyDescent="0.45">
      <c r="A6643" s="178" t="s">
        <v>567</v>
      </c>
      <c r="B6643" s="178" t="s">
        <v>568</v>
      </c>
      <c r="C6643" s="178">
        <v>2030</v>
      </c>
      <c r="D6643" s="178" t="s">
        <v>336</v>
      </c>
      <c r="E6643" s="178" t="s">
        <v>337</v>
      </c>
      <c r="F6643" s="178" t="s">
        <v>570</v>
      </c>
      <c r="G6643" s="178">
        <v>15</v>
      </c>
      <c r="H6643" s="178">
        <v>1.29869013908319E-2</v>
      </c>
      <c r="I6643" s="178">
        <v>1.454532955773173E-2</v>
      </c>
      <c r="J6643" s="178" t="s">
        <v>625</v>
      </c>
    </row>
    <row r="6644" spans="1:10" x14ac:dyDescent="0.45">
      <c r="A6644" s="178" t="s">
        <v>567</v>
      </c>
      <c r="B6644" s="178" t="s">
        <v>568</v>
      </c>
      <c r="C6644" s="178">
        <v>2030</v>
      </c>
      <c r="D6644" s="178" t="s">
        <v>336</v>
      </c>
      <c r="E6644" s="178" t="s">
        <v>337</v>
      </c>
      <c r="F6644" s="178" t="s">
        <v>571</v>
      </c>
      <c r="G6644" s="178">
        <v>15</v>
      </c>
      <c r="H6644" s="178">
        <v>8.7100103410193992E-3</v>
      </c>
      <c r="I6644" s="178">
        <v>9.7552115819417272E-3</v>
      </c>
      <c r="J6644" s="178" t="s">
        <v>625</v>
      </c>
    </row>
    <row r="6645" spans="1:10" x14ac:dyDescent="0.45">
      <c r="A6645" s="178" t="s">
        <v>567</v>
      </c>
      <c r="B6645" s="178" t="s">
        <v>568</v>
      </c>
      <c r="C6645" s="178">
        <v>2030</v>
      </c>
      <c r="D6645" s="178" t="s">
        <v>336</v>
      </c>
      <c r="E6645" s="178" t="s">
        <v>337</v>
      </c>
      <c r="F6645" s="178" t="s">
        <v>572</v>
      </c>
      <c r="G6645" s="178">
        <v>15</v>
      </c>
      <c r="H6645" s="178">
        <v>3.9401130779879003E-3</v>
      </c>
      <c r="I6645" s="178">
        <v>4.4129266473464483E-3</v>
      </c>
      <c r="J6645" s="178" t="s">
        <v>625</v>
      </c>
    </row>
    <row r="6646" spans="1:10" x14ac:dyDescent="0.45">
      <c r="A6646" s="178" t="s">
        <v>567</v>
      </c>
      <c r="B6646" s="178" t="s">
        <v>568</v>
      </c>
      <c r="C6646" s="178">
        <v>2030</v>
      </c>
      <c r="D6646" s="178" t="s">
        <v>336</v>
      </c>
      <c r="E6646" s="178" t="s">
        <v>337</v>
      </c>
      <c r="F6646" s="178" t="s">
        <v>574</v>
      </c>
      <c r="G6646" s="178">
        <v>15</v>
      </c>
      <c r="H6646" s="178">
        <v>4.0392320021055597E-2</v>
      </c>
      <c r="I6646" s="178">
        <v>4.5239398423582274E-2</v>
      </c>
      <c r="J6646" s="178" t="s">
        <v>626</v>
      </c>
    </row>
    <row r="6647" spans="1:10" x14ac:dyDescent="0.45">
      <c r="A6647" s="178" t="s">
        <v>567</v>
      </c>
      <c r="B6647" s="178" t="s">
        <v>568</v>
      </c>
      <c r="C6647" s="178">
        <v>2030</v>
      </c>
      <c r="D6647" s="178" t="s">
        <v>336</v>
      </c>
      <c r="E6647" s="178" t="s">
        <v>337</v>
      </c>
      <c r="F6647" s="178" t="s">
        <v>570</v>
      </c>
      <c r="G6647" s="178">
        <v>16</v>
      </c>
      <c r="H6647" s="178">
        <v>8.1368346000089999E-3</v>
      </c>
      <c r="I6647" s="178">
        <v>9.1132547520100804E-3</v>
      </c>
      <c r="J6647" s="178" t="s">
        <v>625</v>
      </c>
    </row>
    <row r="6648" spans="1:10" x14ac:dyDescent="0.45">
      <c r="A6648" s="178" t="s">
        <v>567</v>
      </c>
      <c r="B6648" s="178" t="s">
        <v>568</v>
      </c>
      <c r="C6648" s="178">
        <v>2030</v>
      </c>
      <c r="D6648" s="178" t="s">
        <v>336</v>
      </c>
      <c r="E6648" s="178" t="s">
        <v>337</v>
      </c>
      <c r="F6648" s="178" t="s">
        <v>571</v>
      </c>
      <c r="G6648" s="178">
        <v>16</v>
      </c>
      <c r="H6648" s="178">
        <v>2.2584977996302998E-3</v>
      </c>
      <c r="I6648" s="178">
        <v>2.5295175355859361E-3</v>
      </c>
      <c r="J6648" s="178" t="s">
        <v>625</v>
      </c>
    </row>
    <row r="6649" spans="1:10" x14ac:dyDescent="0.45">
      <c r="A6649" s="178" t="s">
        <v>567</v>
      </c>
      <c r="B6649" s="178" t="s">
        <v>568</v>
      </c>
      <c r="C6649" s="178">
        <v>2030</v>
      </c>
      <c r="D6649" s="178" t="s">
        <v>336</v>
      </c>
      <c r="E6649" s="178" t="s">
        <v>337</v>
      </c>
      <c r="F6649" s="178" t="s">
        <v>569</v>
      </c>
      <c r="G6649" s="178">
        <v>16</v>
      </c>
      <c r="H6649" s="178">
        <v>0.125569996424019</v>
      </c>
      <c r="I6649" s="178">
        <v>0.1406383959949013</v>
      </c>
      <c r="J6649" s="178" t="s">
        <v>625</v>
      </c>
    </row>
    <row r="6650" spans="1:10" x14ac:dyDescent="0.45">
      <c r="A6650" s="178" t="s">
        <v>567</v>
      </c>
      <c r="B6650" s="178" t="s">
        <v>568</v>
      </c>
      <c r="C6650" s="178">
        <v>2030</v>
      </c>
      <c r="D6650" s="178" t="s">
        <v>336</v>
      </c>
      <c r="E6650" s="178" t="s">
        <v>337</v>
      </c>
      <c r="F6650" s="178" t="s">
        <v>572</v>
      </c>
      <c r="G6650" s="178">
        <v>16</v>
      </c>
      <c r="H6650" s="178">
        <v>1.8762229374260999E-3</v>
      </c>
      <c r="I6650" s="178">
        <v>2.1013696899172324E-3</v>
      </c>
      <c r="J6650" s="178" t="s">
        <v>625</v>
      </c>
    </row>
    <row r="6651" spans="1:10" x14ac:dyDescent="0.45">
      <c r="A6651" s="178" t="s">
        <v>567</v>
      </c>
      <c r="B6651" s="178" t="s">
        <v>568</v>
      </c>
      <c r="C6651" s="178">
        <v>2030</v>
      </c>
      <c r="D6651" s="178" t="s">
        <v>336</v>
      </c>
      <c r="E6651" s="178" t="s">
        <v>337</v>
      </c>
      <c r="F6651" s="178" t="s">
        <v>574</v>
      </c>
      <c r="G6651" s="178">
        <v>16</v>
      </c>
      <c r="H6651" s="178">
        <v>7.7762725995854003E-3</v>
      </c>
      <c r="I6651" s="178">
        <v>8.7094253115356495E-3</v>
      </c>
      <c r="J6651" s="178" t="s">
        <v>626</v>
      </c>
    </row>
    <row r="6652" spans="1:10" x14ac:dyDescent="0.45">
      <c r="A6652" s="178" t="s">
        <v>567</v>
      </c>
      <c r="B6652" s="178" t="s">
        <v>568</v>
      </c>
      <c r="C6652" s="178">
        <v>2030</v>
      </c>
      <c r="D6652" s="178" t="s">
        <v>336</v>
      </c>
      <c r="E6652" s="178" t="s">
        <v>337</v>
      </c>
      <c r="F6652" s="178" t="s">
        <v>572</v>
      </c>
      <c r="G6652" s="178">
        <v>17</v>
      </c>
      <c r="H6652" s="178">
        <v>8.213543551392E-4</v>
      </c>
      <c r="I6652" s="178">
        <v>9.199168777559041E-4</v>
      </c>
      <c r="J6652" s="178" t="s">
        <v>625</v>
      </c>
    </row>
    <row r="6653" spans="1:10" x14ac:dyDescent="0.45">
      <c r="A6653" s="178" t="s">
        <v>567</v>
      </c>
      <c r="B6653" s="178" t="s">
        <v>568</v>
      </c>
      <c r="C6653" s="178">
        <v>2030</v>
      </c>
      <c r="D6653" s="178" t="s">
        <v>336</v>
      </c>
      <c r="E6653" s="178" t="s">
        <v>337</v>
      </c>
      <c r="F6653" s="178" t="s">
        <v>574</v>
      </c>
      <c r="G6653" s="178">
        <v>17</v>
      </c>
      <c r="H6653" s="178">
        <v>1.04570784023963E-2</v>
      </c>
      <c r="I6653" s="178">
        <v>1.1711927810683857E-2</v>
      </c>
      <c r="J6653" s="178" t="s">
        <v>626</v>
      </c>
    </row>
    <row r="6654" spans="1:10" x14ac:dyDescent="0.45">
      <c r="A6654" s="178" t="s">
        <v>567</v>
      </c>
      <c r="B6654" s="178" t="s">
        <v>568</v>
      </c>
      <c r="C6654" s="178">
        <v>2030</v>
      </c>
      <c r="D6654" s="178" t="s">
        <v>336</v>
      </c>
      <c r="E6654" s="178" t="s">
        <v>337</v>
      </c>
      <c r="F6654" s="178" t="s">
        <v>570</v>
      </c>
      <c r="G6654" s="178">
        <v>17</v>
      </c>
      <c r="H6654" s="178">
        <v>9.7000509849750009E-3</v>
      </c>
      <c r="I6654" s="178">
        <v>1.0864057103172002E-2</v>
      </c>
      <c r="J6654" s="178" t="s">
        <v>625</v>
      </c>
    </row>
    <row r="6655" spans="1:10" x14ac:dyDescent="0.45">
      <c r="A6655" s="178" t="s">
        <v>567</v>
      </c>
      <c r="B6655" s="178" t="s">
        <v>568</v>
      </c>
      <c r="C6655" s="178">
        <v>2030</v>
      </c>
      <c r="D6655" s="178" t="s">
        <v>336</v>
      </c>
      <c r="E6655" s="178" t="s">
        <v>337</v>
      </c>
      <c r="F6655" s="178" t="s">
        <v>569</v>
      </c>
      <c r="G6655" s="178">
        <v>17</v>
      </c>
      <c r="H6655" s="178">
        <v>9.5456214621663094E-2</v>
      </c>
      <c r="I6655" s="178">
        <v>0.10691096037626267</v>
      </c>
      <c r="J6655" s="178" t="s">
        <v>625</v>
      </c>
    </row>
    <row r="6656" spans="1:10" x14ac:dyDescent="0.45">
      <c r="A6656" s="178" t="s">
        <v>567</v>
      </c>
      <c r="B6656" s="178" t="s">
        <v>568</v>
      </c>
      <c r="C6656" s="178">
        <v>2030</v>
      </c>
      <c r="D6656" s="178" t="s">
        <v>336</v>
      </c>
      <c r="E6656" s="178" t="s">
        <v>337</v>
      </c>
      <c r="F6656" s="178" t="s">
        <v>571</v>
      </c>
      <c r="G6656" s="178">
        <v>17</v>
      </c>
      <c r="H6656" s="178">
        <v>3.2559973624302001E-3</v>
      </c>
      <c r="I6656" s="178">
        <v>3.6467170459218243E-3</v>
      </c>
      <c r="J6656" s="178" t="s">
        <v>625</v>
      </c>
    </row>
    <row r="6657" spans="1:10" x14ac:dyDescent="0.45">
      <c r="A6657" s="178" t="s">
        <v>567</v>
      </c>
      <c r="B6657" s="178" t="s">
        <v>568</v>
      </c>
      <c r="C6657" s="178">
        <v>2030</v>
      </c>
      <c r="D6657" s="178" t="s">
        <v>336</v>
      </c>
      <c r="E6657" s="178" t="s">
        <v>337</v>
      </c>
      <c r="F6657" s="178" t="s">
        <v>573</v>
      </c>
      <c r="G6657" s="178">
        <v>17</v>
      </c>
      <c r="H6657" s="178">
        <v>3.8953451439739998E-4</v>
      </c>
      <c r="I6657" s="178">
        <v>4.3627865612508803E-4</v>
      </c>
      <c r="J6657" s="178" t="s">
        <v>625</v>
      </c>
    </row>
    <row r="6658" spans="1:10" x14ac:dyDescent="0.45">
      <c r="A6658" s="178" t="s">
        <v>567</v>
      </c>
      <c r="B6658" s="178" t="s">
        <v>568</v>
      </c>
      <c r="C6658" s="178">
        <v>2030</v>
      </c>
      <c r="D6658" s="178" t="s">
        <v>336</v>
      </c>
      <c r="E6658" s="178" t="s">
        <v>337</v>
      </c>
      <c r="F6658" s="178" t="s">
        <v>574</v>
      </c>
      <c r="G6658" s="178">
        <v>18</v>
      </c>
      <c r="H6658" s="178">
        <v>1.3698372291400999E-2</v>
      </c>
      <c r="I6658" s="178">
        <v>1.5342176966369121E-2</v>
      </c>
      <c r="J6658" s="178" t="s">
        <v>626</v>
      </c>
    </row>
    <row r="6659" spans="1:10" x14ac:dyDescent="0.45">
      <c r="A6659" s="178" t="s">
        <v>567</v>
      </c>
      <c r="B6659" s="178" t="s">
        <v>568</v>
      </c>
      <c r="C6659" s="178">
        <v>2030</v>
      </c>
      <c r="D6659" s="178" t="s">
        <v>336</v>
      </c>
      <c r="E6659" s="178" t="s">
        <v>337</v>
      </c>
      <c r="F6659" s="178" t="s">
        <v>571</v>
      </c>
      <c r="G6659" s="178">
        <v>18</v>
      </c>
      <c r="H6659" s="178">
        <v>4.5977558038430002E-3</v>
      </c>
      <c r="I6659" s="178">
        <v>5.1494865003041609E-3</v>
      </c>
      <c r="J6659" s="178" t="s">
        <v>625</v>
      </c>
    </row>
    <row r="6660" spans="1:10" x14ac:dyDescent="0.45">
      <c r="A6660" s="178" t="s">
        <v>567</v>
      </c>
      <c r="B6660" s="178" t="s">
        <v>568</v>
      </c>
      <c r="C6660" s="178">
        <v>2030</v>
      </c>
      <c r="D6660" s="178" t="s">
        <v>336</v>
      </c>
      <c r="E6660" s="178" t="s">
        <v>337</v>
      </c>
      <c r="F6660" s="178" t="s">
        <v>572</v>
      </c>
      <c r="G6660" s="178">
        <v>18</v>
      </c>
      <c r="H6660" s="178">
        <v>6.4253820164589996E-4</v>
      </c>
      <c r="I6660" s="178">
        <v>7.1964278584340808E-4</v>
      </c>
      <c r="J6660" s="178" t="s">
        <v>625</v>
      </c>
    </row>
    <row r="6661" spans="1:10" x14ac:dyDescent="0.45">
      <c r="A6661" s="178" t="s">
        <v>567</v>
      </c>
      <c r="B6661" s="178" t="s">
        <v>568</v>
      </c>
      <c r="C6661" s="178">
        <v>2030</v>
      </c>
      <c r="D6661" s="178" t="s">
        <v>336</v>
      </c>
      <c r="E6661" s="178" t="s">
        <v>337</v>
      </c>
      <c r="F6661" s="178" t="s">
        <v>569</v>
      </c>
      <c r="G6661" s="178">
        <v>18</v>
      </c>
      <c r="H6661" s="178">
        <v>9.5655272249132395E-2</v>
      </c>
      <c r="I6661" s="178">
        <v>0.10713390491902829</v>
      </c>
      <c r="J6661" s="178" t="s">
        <v>625</v>
      </c>
    </row>
    <row r="6662" spans="1:10" x14ac:dyDescent="0.45">
      <c r="A6662" s="178" t="s">
        <v>567</v>
      </c>
      <c r="B6662" s="178" t="s">
        <v>568</v>
      </c>
      <c r="C6662" s="178">
        <v>2030</v>
      </c>
      <c r="D6662" s="178" t="s">
        <v>336</v>
      </c>
      <c r="E6662" s="178" t="s">
        <v>337</v>
      </c>
      <c r="F6662" s="178" t="s">
        <v>570</v>
      </c>
      <c r="G6662" s="178">
        <v>18</v>
      </c>
      <c r="H6662" s="178">
        <v>4.9656669725664003E-3</v>
      </c>
      <c r="I6662" s="178">
        <v>5.5615470092743686E-3</v>
      </c>
      <c r="J6662" s="178" t="s">
        <v>625</v>
      </c>
    </row>
    <row r="6663" spans="1:10" x14ac:dyDescent="0.45">
      <c r="A6663" s="178" t="s">
        <v>567</v>
      </c>
      <c r="B6663" s="178" t="s">
        <v>568</v>
      </c>
      <c r="C6663" s="178">
        <v>2030</v>
      </c>
      <c r="D6663" s="178" t="s">
        <v>336</v>
      </c>
      <c r="E6663" s="178" t="s">
        <v>337</v>
      </c>
      <c r="F6663" s="178" t="s">
        <v>573</v>
      </c>
      <c r="G6663" s="178">
        <v>19</v>
      </c>
      <c r="H6663" s="178">
        <v>4.7172124031930997E-3</v>
      </c>
      <c r="I6663" s="178">
        <v>5.2832778915762723E-3</v>
      </c>
      <c r="J6663" s="178" t="s">
        <v>625</v>
      </c>
    </row>
    <row r="6664" spans="1:10" x14ac:dyDescent="0.45">
      <c r="A6664" s="178" t="s">
        <v>567</v>
      </c>
      <c r="B6664" s="178" t="s">
        <v>568</v>
      </c>
      <c r="C6664" s="178">
        <v>2030</v>
      </c>
      <c r="D6664" s="178" t="s">
        <v>336</v>
      </c>
      <c r="E6664" s="178" t="s">
        <v>337</v>
      </c>
      <c r="F6664" s="178" t="s">
        <v>571</v>
      </c>
      <c r="G6664" s="178">
        <v>19</v>
      </c>
      <c r="H6664" s="178">
        <v>2.2914901928743001E-3</v>
      </c>
      <c r="I6664" s="178">
        <v>2.5664690160192164E-3</v>
      </c>
      <c r="J6664" s="178" t="s">
        <v>625</v>
      </c>
    </row>
    <row r="6665" spans="1:10" x14ac:dyDescent="0.45">
      <c r="A6665" s="178" t="s">
        <v>567</v>
      </c>
      <c r="B6665" s="178" t="s">
        <v>568</v>
      </c>
      <c r="C6665" s="178">
        <v>2030</v>
      </c>
      <c r="D6665" s="178" t="s">
        <v>336</v>
      </c>
      <c r="E6665" s="178" t="s">
        <v>337</v>
      </c>
      <c r="F6665" s="178" t="s">
        <v>572</v>
      </c>
      <c r="G6665" s="178">
        <v>19</v>
      </c>
      <c r="H6665" s="178">
        <v>9.6617967938069998E-4</v>
      </c>
      <c r="I6665" s="178">
        <v>1.0821212409063842E-3</v>
      </c>
      <c r="J6665" s="178" t="s">
        <v>625</v>
      </c>
    </row>
    <row r="6666" spans="1:10" x14ac:dyDescent="0.45">
      <c r="A6666" s="178" t="s">
        <v>567</v>
      </c>
      <c r="B6666" s="178" t="s">
        <v>568</v>
      </c>
      <c r="C6666" s="178">
        <v>2030</v>
      </c>
      <c r="D6666" s="178" t="s">
        <v>336</v>
      </c>
      <c r="E6666" s="178" t="s">
        <v>337</v>
      </c>
      <c r="F6666" s="178" t="s">
        <v>574</v>
      </c>
      <c r="G6666" s="178">
        <v>19</v>
      </c>
      <c r="H6666" s="178">
        <v>4.9341724370606001E-3</v>
      </c>
      <c r="I6666" s="178">
        <v>5.5262731295078723E-3</v>
      </c>
      <c r="J6666" s="178" t="s">
        <v>626</v>
      </c>
    </row>
    <row r="6667" spans="1:10" x14ac:dyDescent="0.45">
      <c r="A6667" s="178" t="s">
        <v>567</v>
      </c>
      <c r="B6667" s="178" t="s">
        <v>568</v>
      </c>
      <c r="C6667" s="178">
        <v>2030</v>
      </c>
      <c r="D6667" s="178" t="s">
        <v>336</v>
      </c>
      <c r="E6667" s="178" t="s">
        <v>337</v>
      </c>
      <c r="F6667" s="178" t="s">
        <v>570</v>
      </c>
      <c r="G6667" s="178">
        <v>19</v>
      </c>
      <c r="H6667" s="178">
        <v>7.5253560498822003E-3</v>
      </c>
      <c r="I6667" s="178">
        <v>8.4283987758680644E-3</v>
      </c>
      <c r="J6667" s="178" t="s">
        <v>625</v>
      </c>
    </row>
    <row r="6668" spans="1:10" x14ac:dyDescent="0.45">
      <c r="A6668" s="178" t="s">
        <v>567</v>
      </c>
      <c r="B6668" s="178" t="s">
        <v>568</v>
      </c>
      <c r="C6668" s="178">
        <v>2030</v>
      </c>
      <c r="D6668" s="178" t="s">
        <v>336</v>
      </c>
      <c r="E6668" s="178" t="s">
        <v>337</v>
      </c>
      <c r="F6668" s="178" t="s">
        <v>569</v>
      </c>
      <c r="G6668" s="178">
        <v>19</v>
      </c>
      <c r="H6668" s="178">
        <v>7.4823852162808194E-2</v>
      </c>
      <c r="I6668" s="178">
        <v>8.3802714422345187E-2</v>
      </c>
      <c r="J6668" s="178" t="s">
        <v>625</v>
      </c>
    </row>
    <row r="6669" spans="1:10" x14ac:dyDescent="0.45">
      <c r="A6669" s="178" t="s">
        <v>567</v>
      </c>
      <c r="B6669" s="178" t="s">
        <v>568</v>
      </c>
      <c r="C6669" s="178">
        <v>2030</v>
      </c>
      <c r="D6669" s="178" t="s">
        <v>336</v>
      </c>
      <c r="E6669" s="178" t="s">
        <v>337</v>
      </c>
      <c r="F6669" s="178" t="s">
        <v>572</v>
      </c>
      <c r="G6669" s="178">
        <v>20</v>
      </c>
      <c r="H6669" s="178">
        <v>8.3917675510750004E-4</v>
      </c>
      <c r="I6669" s="178">
        <v>9.3987796572040012E-4</v>
      </c>
      <c r="J6669" s="178" t="s">
        <v>625</v>
      </c>
    </row>
    <row r="6670" spans="1:10" x14ac:dyDescent="0.45">
      <c r="A6670" s="178" t="s">
        <v>567</v>
      </c>
      <c r="B6670" s="178" t="s">
        <v>568</v>
      </c>
      <c r="C6670" s="178">
        <v>2030</v>
      </c>
      <c r="D6670" s="178" t="s">
        <v>336</v>
      </c>
      <c r="E6670" s="178" t="s">
        <v>337</v>
      </c>
      <c r="F6670" s="178" t="s">
        <v>570</v>
      </c>
      <c r="G6670" s="178">
        <v>20</v>
      </c>
      <c r="H6670" s="178">
        <v>6.1631917196792001E-3</v>
      </c>
      <c r="I6670" s="178">
        <v>6.9027747260407045E-3</v>
      </c>
      <c r="J6670" s="178" t="s">
        <v>625</v>
      </c>
    </row>
    <row r="6671" spans="1:10" x14ac:dyDescent="0.45">
      <c r="A6671" s="178" t="s">
        <v>567</v>
      </c>
      <c r="B6671" s="178" t="s">
        <v>568</v>
      </c>
      <c r="C6671" s="178">
        <v>2030</v>
      </c>
      <c r="D6671" s="178" t="s">
        <v>336</v>
      </c>
      <c r="E6671" s="178" t="s">
        <v>337</v>
      </c>
      <c r="F6671" s="178" t="s">
        <v>571</v>
      </c>
      <c r="G6671" s="178">
        <v>20</v>
      </c>
      <c r="H6671" s="178">
        <v>1.3797733117825999E-3</v>
      </c>
      <c r="I6671" s="178">
        <v>1.545346109196512E-3</v>
      </c>
      <c r="J6671" s="178" t="s">
        <v>625</v>
      </c>
    </row>
    <row r="6672" spans="1:10" x14ac:dyDescent="0.45">
      <c r="A6672" s="178" t="s">
        <v>567</v>
      </c>
      <c r="B6672" s="178" t="s">
        <v>568</v>
      </c>
      <c r="C6672" s="178">
        <v>2030</v>
      </c>
      <c r="D6672" s="178" t="s">
        <v>336</v>
      </c>
      <c r="E6672" s="178" t="s">
        <v>337</v>
      </c>
      <c r="F6672" s="178" t="s">
        <v>574</v>
      </c>
      <c r="G6672" s="178">
        <v>20</v>
      </c>
      <c r="H6672" s="178">
        <v>1.0429717600345599E-2</v>
      </c>
      <c r="I6672" s="178">
        <v>1.1681283712387072E-2</v>
      </c>
      <c r="J6672" s="178" t="s">
        <v>626</v>
      </c>
    </row>
    <row r="6673" spans="1:10" x14ac:dyDescent="0.45">
      <c r="A6673" s="178" t="s">
        <v>567</v>
      </c>
      <c r="B6673" s="178" t="s">
        <v>568</v>
      </c>
      <c r="C6673" s="178">
        <v>2030</v>
      </c>
      <c r="D6673" s="178" t="s">
        <v>336</v>
      </c>
      <c r="E6673" s="178" t="s">
        <v>337</v>
      </c>
      <c r="F6673" s="178" t="s">
        <v>569</v>
      </c>
      <c r="G6673" s="178">
        <v>20</v>
      </c>
      <c r="H6673" s="178">
        <v>5.7802093448117403E-2</v>
      </c>
      <c r="I6673" s="178">
        <v>6.4738344661891503E-2</v>
      </c>
      <c r="J6673" s="178" t="s">
        <v>625</v>
      </c>
    </row>
    <row r="6674" spans="1:10" x14ac:dyDescent="0.45">
      <c r="A6674" s="178" t="s">
        <v>567</v>
      </c>
      <c r="B6674" s="178" t="s">
        <v>568</v>
      </c>
      <c r="C6674" s="178">
        <v>2030</v>
      </c>
      <c r="D6674" s="178" t="s">
        <v>336</v>
      </c>
      <c r="E6674" s="178" t="s">
        <v>337</v>
      </c>
      <c r="F6674" s="178" t="s">
        <v>573</v>
      </c>
      <c r="G6674" s="178">
        <v>20</v>
      </c>
      <c r="H6674" s="178">
        <v>3.1971971038729E-3</v>
      </c>
      <c r="I6674" s="178">
        <v>3.5808607563376483E-3</v>
      </c>
      <c r="J6674" s="178" t="s">
        <v>625</v>
      </c>
    </row>
    <row r="6675" spans="1:10" x14ac:dyDescent="0.45">
      <c r="A6675" s="178" t="s">
        <v>567</v>
      </c>
      <c r="B6675" s="178" t="s">
        <v>568</v>
      </c>
      <c r="C6675" s="178">
        <v>2030</v>
      </c>
      <c r="D6675" s="178" t="s">
        <v>336</v>
      </c>
      <c r="E6675" s="178" t="s">
        <v>337</v>
      </c>
      <c r="F6675" s="178" t="s">
        <v>574</v>
      </c>
      <c r="G6675" s="178">
        <v>21</v>
      </c>
      <c r="H6675" s="178">
        <v>4.4966922723688003E-3</v>
      </c>
      <c r="I6675" s="178">
        <v>5.036295345053057E-3</v>
      </c>
      <c r="J6675" s="178" t="s">
        <v>626</v>
      </c>
    </row>
    <row r="6676" spans="1:10" x14ac:dyDescent="0.45">
      <c r="A6676" s="178" t="s">
        <v>567</v>
      </c>
      <c r="B6676" s="178" t="s">
        <v>568</v>
      </c>
      <c r="C6676" s="178">
        <v>2030</v>
      </c>
      <c r="D6676" s="178" t="s">
        <v>336</v>
      </c>
      <c r="E6676" s="178" t="s">
        <v>337</v>
      </c>
      <c r="F6676" s="178" t="s">
        <v>569</v>
      </c>
      <c r="G6676" s="178">
        <v>21</v>
      </c>
      <c r="H6676" s="178">
        <v>4.6190816443413503E-2</v>
      </c>
      <c r="I6676" s="178">
        <v>5.1733714416623125E-2</v>
      </c>
      <c r="J6676" s="178" t="s">
        <v>625</v>
      </c>
    </row>
    <row r="6677" spans="1:10" x14ac:dyDescent="0.45">
      <c r="A6677" s="178" t="s">
        <v>567</v>
      </c>
      <c r="B6677" s="178" t="s">
        <v>568</v>
      </c>
      <c r="C6677" s="178">
        <v>2030</v>
      </c>
      <c r="D6677" s="178" t="s">
        <v>336</v>
      </c>
      <c r="E6677" s="178" t="s">
        <v>337</v>
      </c>
      <c r="F6677" s="178" t="s">
        <v>571</v>
      </c>
      <c r="G6677" s="178">
        <v>21</v>
      </c>
      <c r="H6677" s="178">
        <v>1.2032712256769E-3</v>
      </c>
      <c r="I6677" s="178">
        <v>1.3476637727581281E-3</v>
      </c>
      <c r="J6677" s="178" t="s">
        <v>625</v>
      </c>
    </row>
    <row r="6678" spans="1:10" x14ac:dyDescent="0.45">
      <c r="A6678" s="178" t="s">
        <v>567</v>
      </c>
      <c r="B6678" s="178" t="s">
        <v>568</v>
      </c>
      <c r="C6678" s="178">
        <v>2030</v>
      </c>
      <c r="D6678" s="178" t="s">
        <v>336</v>
      </c>
      <c r="E6678" s="178" t="s">
        <v>337</v>
      </c>
      <c r="F6678" s="178" t="s">
        <v>570</v>
      </c>
      <c r="G6678" s="178">
        <v>21</v>
      </c>
      <c r="H6678" s="178">
        <v>4.4944880064577003E-3</v>
      </c>
      <c r="I6678" s="178">
        <v>5.0338265672326245E-3</v>
      </c>
      <c r="J6678" s="178" t="s">
        <v>625</v>
      </c>
    </row>
    <row r="6679" spans="1:10" x14ac:dyDescent="0.45">
      <c r="A6679" s="178" t="s">
        <v>567</v>
      </c>
      <c r="B6679" s="178" t="s">
        <v>568</v>
      </c>
      <c r="C6679" s="178">
        <v>2030</v>
      </c>
      <c r="D6679" s="178" t="s">
        <v>336</v>
      </c>
      <c r="E6679" s="178" t="s">
        <v>337</v>
      </c>
      <c r="F6679" s="178" t="s">
        <v>572</v>
      </c>
      <c r="G6679" s="178">
        <v>21</v>
      </c>
      <c r="H6679" s="178">
        <v>4.0889891533880002E-4</v>
      </c>
      <c r="I6679" s="178">
        <v>4.5796678517945609E-4</v>
      </c>
      <c r="J6679" s="178" t="s">
        <v>625</v>
      </c>
    </row>
    <row r="6680" spans="1:10" x14ac:dyDescent="0.45">
      <c r="A6680" s="178" t="s">
        <v>567</v>
      </c>
      <c r="B6680" s="178" t="s">
        <v>568</v>
      </c>
      <c r="C6680" s="178">
        <v>2030</v>
      </c>
      <c r="D6680" s="178" t="s">
        <v>336</v>
      </c>
      <c r="E6680" s="178" t="s">
        <v>337</v>
      </c>
      <c r="F6680" s="178" t="s">
        <v>573</v>
      </c>
      <c r="G6680" s="178">
        <v>21</v>
      </c>
      <c r="H6680" s="178">
        <v>1.7851697048171999E-3</v>
      </c>
      <c r="I6680" s="178">
        <v>1.999390069395264E-3</v>
      </c>
      <c r="J6680" s="178" t="s">
        <v>625</v>
      </c>
    </row>
    <row r="6681" spans="1:10" x14ac:dyDescent="0.45">
      <c r="A6681" s="178" t="s">
        <v>567</v>
      </c>
      <c r="B6681" s="178" t="s">
        <v>568</v>
      </c>
      <c r="C6681" s="178">
        <v>2030</v>
      </c>
      <c r="D6681" s="178" t="s">
        <v>336</v>
      </c>
      <c r="E6681" s="178" t="s">
        <v>337</v>
      </c>
      <c r="F6681" s="178" t="s">
        <v>570</v>
      </c>
      <c r="G6681" s="178">
        <v>22</v>
      </c>
      <c r="H6681" s="178">
        <v>2.8364484605844999E-3</v>
      </c>
      <c r="I6681" s="178">
        <v>3.1768222758546401E-3</v>
      </c>
      <c r="J6681" s="178" t="s">
        <v>625</v>
      </c>
    </row>
    <row r="6682" spans="1:10" x14ac:dyDescent="0.45">
      <c r="A6682" s="178" t="s">
        <v>567</v>
      </c>
      <c r="B6682" s="178" t="s">
        <v>568</v>
      </c>
      <c r="C6682" s="178">
        <v>2030</v>
      </c>
      <c r="D6682" s="178" t="s">
        <v>336</v>
      </c>
      <c r="E6682" s="178" t="s">
        <v>337</v>
      </c>
      <c r="F6682" s="178" t="s">
        <v>569</v>
      </c>
      <c r="G6682" s="178">
        <v>22</v>
      </c>
      <c r="H6682" s="178">
        <v>3.9703042712062597E-2</v>
      </c>
      <c r="I6682" s="178">
        <v>4.446740783751011E-2</v>
      </c>
      <c r="J6682" s="178" t="s">
        <v>625</v>
      </c>
    </row>
    <row r="6683" spans="1:10" x14ac:dyDescent="0.45">
      <c r="A6683" s="178" t="s">
        <v>567</v>
      </c>
      <c r="B6683" s="178" t="s">
        <v>568</v>
      </c>
      <c r="C6683" s="178">
        <v>2030</v>
      </c>
      <c r="D6683" s="178" t="s">
        <v>336</v>
      </c>
      <c r="E6683" s="178" t="s">
        <v>337</v>
      </c>
      <c r="F6683" s="178" t="s">
        <v>572</v>
      </c>
      <c r="G6683" s="178">
        <v>22</v>
      </c>
      <c r="H6683" s="178">
        <v>3.2363375794379999E-4</v>
      </c>
      <c r="I6683" s="178">
        <v>3.6246980889705603E-4</v>
      </c>
      <c r="J6683" s="178" t="s">
        <v>625</v>
      </c>
    </row>
    <row r="6684" spans="1:10" x14ac:dyDescent="0.45">
      <c r="A6684" s="178" t="s">
        <v>567</v>
      </c>
      <c r="B6684" s="178" t="s">
        <v>568</v>
      </c>
      <c r="C6684" s="178">
        <v>2030</v>
      </c>
      <c r="D6684" s="178" t="s">
        <v>336</v>
      </c>
      <c r="E6684" s="178" t="s">
        <v>337</v>
      </c>
      <c r="F6684" s="178" t="s">
        <v>571</v>
      </c>
      <c r="G6684" s="178">
        <v>22</v>
      </c>
      <c r="H6684" s="178">
        <v>9.9431454145819994E-4</v>
      </c>
      <c r="I6684" s="178">
        <v>1.1136322864331841E-3</v>
      </c>
      <c r="J6684" s="178" t="s">
        <v>625</v>
      </c>
    </row>
    <row r="6685" spans="1:10" x14ac:dyDescent="0.45">
      <c r="A6685" s="178" t="s">
        <v>567</v>
      </c>
      <c r="B6685" s="178" t="s">
        <v>568</v>
      </c>
      <c r="C6685" s="178">
        <v>2030</v>
      </c>
      <c r="D6685" s="178" t="s">
        <v>336</v>
      </c>
      <c r="E6685" s="178" t="s">
        <v>337</v>
      </c>
      <c r="F6685" s="178" t="s">
        <v>574</v>
      </c>
      <c r="G6685" s="178">
        <v>22</v>
      </c>
      <c r="H6685" s="178">
        <v>3.7711239419878002E-3</v>
      </c>
      <c r="I6685" s="178">
        <v>4.2236588150263363E-3</v>
      </c>
      <c r="J6685" s="178" t="s">
        <v>626</v>
      </c>
    </row>
    <row r="6686" spans="1:10" x14ac:dyDescent="0.45">
      <c r="A6686" s="178" t="s">
        <v>567</v>
      </c>
      <c r="B6686" s="178" t="s">
        <v>568</v>
      </c>
      <c r="C6686" s="178">
        <v>2030</v>
      </c>
      <c r="D6686" s="178" t="s">
        <v>336</v>
      </c>
      <c r="E6686" s="178" t="s">
        <v>337</v>
      </c>
      <c r="F6686" s="178" t="s">
        <v>571</v>
      </c>
      <c r="G6686" s="178">
        <v>23</v>
      </c>
      <c r="H6686" s="178">
        <v>2.6515267818467999E-3</v>
      </c>
      <c r="I6686" s="178">
        <v>2.9697099956684163E-3</v>
      </c>
      <c r="J6686" s="178" t="s">
        <v>625</v>
      </c>
    </row>
    <row r="6687" spans="1:10" x14ac:dyDescent="0.45">
      <c r="A6687" s="178" t="s">
        <v>567</v>
      </c>
      <c r="B6687" s="178" t="s">
        <v>568</v>
      </c>
      <c r="C6687" s="178">
        <v>2030</v>
      </c>
      <c r="D6687" s="178" t="s">
        <v>336</v>
      </c>
      <c r="E6687" s="178" t="s">
        <v>337</v>
      </c>
      <c r="F6687" s="178" t="s">
        <v>574</v>
      </c>
      <c r="G6687" s="178">
        <v>23</v>
      </c>
      <c r="H6687" s="178">
        <v>1.4021552633494E-3</v>
      </c>
      <c r="I6687" s="178">
        <v>1.5704138949513282E-3</v>
      </c>
      <c r="J6687" s="178" t="s">
        <v>626</v>
      </c>
    </row>
    <row r="6688" spans="1:10" x14ac:dyDescent="0.45">
      <c r="A6688" s="178" t="s">
        <v>567</v>
      </c>
      <c r="B6688" s="178" t="s">
        <v>568</v>
      </c>
      <c r="C6688" s="178">
        <v>2030</v>
      </c>
      <c r="D6688" s="178" t="s">
        <v>336</v>
      </c>
      <c r="E6688" s="178" t="s">
        <v>337</v>
      </c>
      <c r="F6688" s="178" t="s">
        <v>572</v>
      </c>
      <c r="G6688" s="178">
        <v>23</v>
      </c>
      <c r="H6688" s="178">
        <v>4.3172622099520001E-4</v>
      </c>
      <c r="I6688" s="178">
        <v>4.8353336751462406E-4</v>
      </c>
      <c r="J6688" s="178" t="s">
        <v>625</v>
      </c>
    </row>
    <row r="6689" spans="1:10" x14ac:dyDescent="0.45">
      <c r="A6689" s="178" t="s">
        <v>567</v>
      </c>
      <c r="B6689" s="178" t="s">
        <v>568</v>
      </c>
      <c r="C6689" s="178">
        <v>2030</v>
      </c>
      <c r="D6689" s="178" t="s">
        <v>336</v>
      </c>
      <c r="E6689" s="178" t="s">
        <v>337</v>
      </c>
      <c r="F6689" s="178" t="s">
        <v>573</v>
      </c>
      <c r="G6689" s="178">
        <v>23</v>
      </c>
      <c r="H6689" s="178">
        <v>1.4177809935063E-3</v>
      </c>
      <c r="I6689" s="178">
        <v>1.5879147127270561E-3</v>
      </c>
      <c r="J6689" s="178" t="s">
        <v>625</v>
      </c>
    </row>
    <row r="6690" spans="1:10" x14ac:dyDescent="0.45">
      <c r="A6690" s="178" t="s">
        <v>567</v>
      </c>
      <c r="B6690" s="178" t="s">
        <v>568</v>
      </c>
      <c r="C6690" s="178">
        <v>2030</v>
      </c>
      <c r="D6690" s="178" t="s">
        <v>336</v>
      </c>
      <c r="E6690" s="178" t="s">
        <v>337</v>
      </c>
      <c r="F6690" s="178" t="s">
        <v>569</v>
      </c>
      <c r="G6690" s="178">
        <v>23</v>
      </c>
      <c r="H6690" s="178">
        <v>2.27091345004737E-2</v>
      </c>
      <c r="I6690" s="178">
        <v>2.5434230640530547E-2</v>
      </c>
      <c r="J6690" s="178" t="s">
        <v>625</v>
      </c>
    </row>
    <row r="6691" spans="1:10" x14ac:dyDescent="0.45">
      <c r="A6691" s="178" t="s">
        <v>567</v>
      </c>
      <c r="B6691" s="178" t="s">
        <v>568</v>
      </c>
      <c r="C6691" s="178">
        <v>2030</v>
      </c>
      <c r="D6691" s="178" t="s">
        <v>336</v>
      </c>
      <c r="E6691" s="178" t="s">
        <v>337</v>
      </c>
      <c r="F6691" s="178" t="s">
        <v>570</v>
      </c>
      <c r="G6691" s="178">
        <v>23</v>
      </c>
      <c r="H6691" s="178">
        <v>7.0922328741289996E-3</v>
      </c>
      <c r="I6691" s="178">
        <v>7.9433008190244805E-3</v>
      </c>
      <c r="J6691" s="178" t="s">
        <v>625</v>
      </c>
    </row>
    <row r="6692" spans="1:10" x14ac:dyDescent="0.45">
      <c r="A6692" s="178" t="s">
        <v>567</v>
      </c>
      <c r="B6692" s="178" t="s">
        <v>568</v>
      </c>
      <c r="C6692" s="178">
        <v>2030</v>
      </c>
      <c r="D6692" s="178" t="s">
        <v>336</v>
      </c>
      <c r="E6692" s="178" t="s">
        <v>337</v>
      </c>
      <c r="F6692" s="178" t="s">
        <v>573</v>
      </c>
      <c r="G6692" s="178">
        <v>24</v>
      </c>
      <c r="H6692" s="178">
        <v>8.1191136268900005E-4</v>
      </c>
      <c r="I6692" s="178">
        <v>9.0934072621168011E-4</v>
      </c>
      <c r="J6692" s="178" t="s">
        <v>625</v>
      </c>
    </row>
    <row r="6693" spans="1:10" x14ac:dyDescent="0.45">
      <c r="A6693" s="178" t="s">
        <v>567</v>
      </c>
      <c r="B6693" s="178" t="s">
        <v>568</v>
      </c>
      <c r="C6693" s="178">
        <v>2030</v>
      </c>
      <c r="D6693" s="178" t="s">
        <v>336</v>
      </c>
      <c r="E6693" s="178" t="s">
        <v>337</v>
      </c>
      <c r="F6693" s="178" t="s">
        <v>574</v>
      </c>
      <c r="G6693" s="178">
        <v>24</v>
      </c>
      <c r="H6693" s="178">
        <v>4.8001862014644004E-3</v>
      </c>
      <c r="I6693" s="178">
        <v>5.3762085456401289E-3</v>
      </c>
      <c r="J6693" s="178" t="s">
        <v>626</v>
      </c>
    </row>
    <row r="6694" spans="1:10" x14ac:dyDescent="0.45">
      <c r="A6694" s="178" t="s">
        <v>567</v>
      </c>
      <c r="B6694" s="178" t="s">
        <v>568</v>
      </c>
      <c r="C6694" s="178">
        <v>2030</v>
      </c>
      <c r="D6694" s="178" t="s">
        <v>336</v>
      </c>
      <c r="E6694" s="178" t="s">
        <v>337</v>
      </c>
      <c r="F6694" s="178" t="s">
        <v>570</v>
      </c>
      <c r="G6694" s="178">
        <v>24</v>
      </c>
      <c r="H6694" s="178">
        <v>5.0342962786090002E-3</v>
      </c>
      <c r="I6694" s="178">
        <v>5.6384118320420805E-3</v>
      </c>
      <c r="J6694" s="178" t="s">
        <v>625</v>
      </c>
    </row>
    <row r="6695" spans="1:10" x14ac:dyDescent="0.45">
      <c r="A6695" s="178" t="s">
        <v>567</v>
      </c>
      <c r="B6695" s="178" t="s">
        <v>568</v>
      </c>
      <c r="C6695" s="178">
        <v>2030</v>
      </c>
      <c r="D6695" s="178" t="s">
        <v>336</v>
      </c>
      <c r="E6695" s="178" t="s">
        <v>337</v>
      </c>
      <c r="F6695" s="178" t="s">
        <v>571</v>
      </c>
      <c r="G6695" s="178">
        <v>24</v>
      </c>
      <c r="H6695" s="178">
        <v>3.9887166349220001E-4</v>
      </c>
      <c r="I6695" s="178">
        <v>4.4673626311126405E-4</v>
      </c>
      <c r="J6695" s="178" t="s">
        <v>625</v>
      </c>
    </row>
    <row r="6696" spans="1:10" x14ac:dyDescent="0.45">
      <c r="A6696" s="178" t="s">
        <v>567</v>
      </c>
      <c r="B6696" s="178" t="s">
        <v>568</v>
      </c>
      <c r="C6696" s="178">
        <v>2030</v>
      </c>
      <c r="D6696" s="178" t="s">
        <v>336</v>
      </c>
      <c r="E6696" s="178" t="s">
        <v>337</v>
      </c>
      <c r="F6696" s="178" t="s">
        <v>569</v>
      </c>
      <c r="G6696" s="178">
        <v>24</v>
      </c>
      <c r="H6696" s="178">
        <v>4.9173040315508801E-2</v>
      </c>
      <c r="I6696" s="178">
        <v>5.5073805153369862E-2</v>
      </c>
      <c r="J6696" s="178" t="s">
        <v>625</v>
      </c>
    </row>
    <row r="6697" spans="1:10" x14ac:dyDescent="0.45">
      <c r="A6697" s="178" t="s">
        <v>567</v>
      </c>
      <c r="B6697" s="178" t="s">
        <v>568</v>
      </c>
      <c r="C6697" s="178">
        <v>2030</v>
      </c>
      <c r="D6697" s="178" t="s">
        <v>336</v>
      </c>
      <c r="E6697" s="178" t="s">
        <v>337</v>
      </c>
      <c r="F6697" s="178" t="s">
        <v>572</v>
      </c>
      <c r="G6697" s="178">
        <v>24</v>
      </c>
      <c r="H6697" s="178">
        <v>2.3425911422239999E-4</v>
      </c>
      <c r="I6697" s="178">
        <v>2.6237020792908801E-4</v>
      </c>
      <c r="J6697" s="178" t="s">
        <v>625</v>
      </c>
    </row>
    <row r="6698" spans="1:10" x14ac:dyDescent="0.45">
      <c r="A6698" s="178" t="s">
        <v>567</v>
      </c>
      <c r="B6698" s="178" t="s">
        <v>568</v>
      </c>
      <c r="C6698" s="178">
        <v>2030</v>
      </c>
      <c r="D6698" s="178" t="s">
        <v>336</v>
      </c>
      <c r="E6698" s="178" t="s">
        <v>337</v>
      </c>
      <c r="F6698" s="178" t="s">
        <v>572</v>
      </c>
      <c r="G6698" s="178">
        <v>25</v>
      </c>
      <c r="H6698" s="178">
        <v>3.877462331729E-4</v>
      </c>
      <c r="I6698" s="178">
        <v>4.3427578115364803E-4</v>
      </c>
      <c r="J6698" s="178" t="s">
        <v>625</v>
      </c>
    </row>
    <row r="6699" spans="1:10" x14ac:dyDescent="0.45">
      <c r="A6699" s="178" t="s">
        <v>567</v>
      </c>
      <c r="B6699" s="178" t="s">
        <v>568</v>
      </c>
      <c r="C6699" s="178">
        <v>2030</v>
      </c>
      <c r="D6699" s="178" t="s">
        <v>336</v>
      </c>
      <c r="E6699" s="178" t="s">
        <v>337</v>
      </c>
      <c r="F6699" s="178" t="s">
        <v>571</v>
      </c>
      <c r="G6699" s="178">
        <v>25</v>
      </c>
      <c r="H6699" s="178">
        <v>1.1734059080480001E-4</v>
      </c>
      <c r="I6699" s="178">
        <v>1.3142146170137603E-4</v>
      </c>
      <c r="J6699" s="178" t="s">
        <v>625</v>
      </c>
    </row>
    <row r="6700" spans="1:10" x14ac:dyDescent="0.45">
      <c r="A6700" s="178" t="s">
        <v>567</v>
      </c>
      <c r="B6700" s="178" t="s">
        <v>568</v>
      </c>
      <c r="C6700" s="178">
        <v>2030</v>
      </c>
      <c r="D6700" s="178" t="s">
        <v>336</v>
      </c>
      <c r="E6700" s="178" t="s">
        <v>337</v>
      </c>
      <c r="F6700" s="178" t="s">
        <v>573</v>
      </c>
      <c r="G6700" s="178">
        <v>25</v>
      </c>
      <c r="H6700" s="178">
        <v>1.7929349560291E-3</v>
      </c>
      <c r="I6700" s="178">
        <v>2.0080871507525922E-3</v>
      </c>
      <c r="J6700" s="178" t="s">
        <v>625</v>
      </c>
    </row>
    <row r="6701" spans="1:10" x14ac:dyDescent="0.45">
      <c r="A6701" s="178" t="s">
        <v>567</v>
      </c>
      <c r="B6701" s="178" t="s">
        <v>568</v>
      </c>
      <c r="C6701" s="178">
        <v>2030</v>
      </c>
      <c r="D6701" s="178" t="s">
        <v>336</v>
      </c>
      <c r="E6701" s="178" t="s">
        <v>337</v>
      </c>
      <c r="F6701" s="178" t="s">
        <v>569</v>
      </c>
      <c r="G6701" s="178">
        <v>25</v>
      </c>
      <c r="H6701" s="178">
        <v>5.6803150335326798E-2</v>
      </c>
      <c r="I6701" s="178">
        <v>6.3619528375566017E-2</v>
      </c>
      <c r="J6701" s="178" t="s">
        <v>625</v>
      </c>
    </row>
    <row r="6702" spans="1:10" x14ac:dyDescent="0.45">
      <c r="A6702" s="178" t="s">
        <v>567</v>
      </c>
      <c r="B6702" s="178" t="s">
        <v>568</v>
      </c>
      <c r="C6702" s="178">
        <v>2030</v>
      </c>
      <c r="D6702" s="178" t="s">
        <v>336</v>
      </c>
      <c r="E6702" s="178" t="s">
        <v>337</v>
      </c>
      <c r="F6702" s="178" t="s">
        <v>574</v>
      </c>
      <c r="G6702" s="178">
        <v>25</v>
      </c>
      <c r="H6702" s="178">
        <v>3.2860364299267999E-3</v>
      </c>
      <c r="I6702" s="178">
        <v>3.6803608015180162E-3</v>
      </c>
      <c r="J6702" s="178" t="s">
        <v>626</v>
      </c>
    </row>
    <row r="6703" spans="1:10" x14ac:dyDescent="0.45">
      <c r="A6703" s="178" t="s">
        <v>567</v>
      </c>
      <c r="B6703" s="178" t="s">
        <v>568</v>
      </c>
      <c r="C6703" s="178">
        <v>2030</v>
      </c>
      <c r="D6703" s="178" t="s">
        <v>336</v>
      </c>
      <c r="E6703" s="178" t="s">
        <v>337</v>
      </c>
      <c r="F6703" s="178" t="s">
        <v>570</v>
      </c>
      <c r="G6703" s="178">
        <v>25</v>
      </c>
      <c r="H6703" s="178">
        <v>3.6075771495234E-3</v>
      </c>
      <c r="I6703" s="178">
        <v>4.0404864074662086E-3</v>
      </c>
      <c r="J6703" s="178" t="s">
        <v>625</v>
      </c>
    </row>
    <row r="6704" spans="1:10" x14ac:dyDescent="0.45">
      <c r="A6704" s="178" t="s">
        <v>567</v>
      </c>
      <c r="B6704" s="178" t="s">
        <v>568</v>
      </c>
      <c r="C6704" s="178">
        <v>2030</v>
      </c>
      <c r="D6704" s="178" t="s">
        <v>336</v>
      </c>
      <c r="E6704" s="178" t="s">
        <v>337</v>
      </c>
      <c r="F6704" s="178" t="s">
        <v>570</v>
      </c>
      <c r="G6704" s="178">
        <v>26</v>
      </c>
      <c r="H6704" s="178">
        <v>3.0794696649536E-3</v>
      </c>
      <c r="I6704" s="178">
        <v>3.4490060247480323E-3</v>
      </c>
      <c r="J6704" s="178" t="s">
        <v>625</v>
      </c>
    </row>
    <row r="6705" spans="1:10" x14ac:dyDescent="0.45">
      <c r="A6705" s="178" t="s">
        <v>567</v>
      </c>
      <c r="B6705" s="178" t="s">
        <v>568</v>
      </c>
      <c r="C6705" s="178">
        <v>2030</v>
      </c>
      <c r="D6705" s="178" t="s">
        <v>336</v>
      </c>
      <c r="E6705" s="178" t="s">
        <v>337</v>
      </c>
      <c r="F6705" s="178" t="s">
        <v>569</v>
      </c>
      <c r="G6705" s="178">
        <v>26</v>
      </c>
      <c r="H6705" s="178">
        <v>2.37320910673589E-2</v>
      </c>
      <c r="I6705" s="178">
        <v>2.6579941995441971E-2</v>
      </c>
      <c r="J6705" s="178" t="s">
        <v>625</v>
      </c>
    </row>
    <row r="6706" spans="1:10" x14ac:dyDescent="0.45">
      <c r="A6706" s="178" t="s">
        <v>567</v>
      </c>
      <c r="B6706" s="178" t="s">
        <v>568</v>
      </c>
      <c r="C6706" s="178">
        <v>2030</v>
      </c>
      <c r="D6706" s="178" t="s">
        <v>336</v>
      </c>
      <c r="E6706" s="178" t="s">
        <v>337</v>
      </c>
      <c r="F6706" s="178" t="s">
        <v>571</v>
      </c>
      <c r="G6706" s="178">
        <v>26</v>
      </c>
      <c r="H6706" s="178">
        <v>8.9969402324639996E-4</v>
      </c>
      <c r="I6706" s="178">
        <v>1.007657306035968E-3</v>
      </c>
      <c r="J6706" s="178" t="s">
        <v>625</v>
      </c>
    </row>
    <row r="6707" spans="1:10" x14ac:dyDescent="0.45">
      <c r="A6707" s="178" t="s">
        <v>567</v>
      </c>
      <c r="B6707" s="178" t="s">
        <v>568</v>
      </c>
      <c r="C6707" s="178">
        <v>2030</v>
      </c>
      <c r="D6707" s="178" t="s">
        <v>336</v>
      </c>
      <c r="E6707" s="178" t="s">
        <v>337</v>
      </c>
      <c r="F6707" s="178" t="s">
        <v>574</v>
      </c>
      <c r="G6707" s="178">
        <v>26</v>
      </c>
      <c r="H6707" s="178">
        <v>6.5508985426280001E-4</v>
      </c>
      <c r="I6707" s="178">
        <v>7.3370063677433606E-4</v>
      </c>
      <c r="J6707" s="178" t="s">
        <v>626</v>
      </c>
    </row>
    <row r="6708" spans="1:10" x14ac:dyDescent="0.45">
      <c r="A6708" s="178" t="s">
        <v>567</v>
      </c>
      <c r="B6708" s="178" t="s">
        <v>568</v>
      </c>
      <c r="C6708" s="178">
        <v>2030</v>
      </c>
      <c r="D6708" s="178" t="s">
        <v>336</v>
      </c>
      <c r="E6708" s="178" t="s">
        <v>337</v>
      </c>
      <c r="F6708" s="178" t="s">
        <v>572</v>
      </c>
      <c r="G6708" s="178">
        <v>26</v>
      </c>
      <c r="H6708" s="178">
        <v>5.1629900554E-5</v>
      </c>
      <c r="I6708" s="178">
        <v>5.7825488620480004E-5</v>
      </c>
      <c r="J6708" s="178" t="s">
        <v>625</v>
      </c>
    </row>
    <row r="6709" spans="1:10" x14ac:dyDescent="0.45">
      <c r="A6709" s="178" t="s">
        <v>567</v>
      </c>
      <c r="B6709" s="178" t="s">
        <v>568</v>
      </c>
      <c r="C6709" s="178">
        <v>2030</v>
      </c>
      <c r="D6709" s="178" t="s">
        <v>336</v>
      </c>
      <c r="E6709" s="178" t="s">
        <v>337</v>
      </c>
      <c r="F6709" s="178" t="s">
        <v>572</v>
      </c>
      <c r="G6709" s="178">
        <v>27</v>
      </c>
      <c r="H6709" s="178">
        <v>1.9707628598550001E-4</v>
      </c>
      <c r="I6709" s="178">
        <v>2.2072544030376002E-4</v>
      </c>
      <c r="J6709" s="178" t="s">
        <v>625</v>
      </c>
    </row>
    <row r="6710" spans="1:10" x14ac:dyDescent="0.45">
      <c r="A6710" s="178" t="s">
        <v>567</v>
      </c>
      <c r="B6710" s="178" t="s">
        <v>568</v>
      </c>
      <c r="C6710" s="178">
        <v>2030</v>
      </c>
      <c r="D6710" s="178" t="s">
        <v>336</v>
      </c>
      <c r="E6710" s="178" t="s">
        <v>337</v>
      </c>
      <c r="F6710" s="178" t="s">
        <v>569</v>
      </c>
      <c r="G6710" s="178">
        <v>27</v>
      </c>
      <c r="H6710" s="178">
        <v>2.02711750753224E-2</v>
      </c>
      <c r="I6710" s="178">
        <v>2.270371608436109E-2</v>
      </c>
      <c r="J6710" s="178" t="s">
        <v>625</v>
      </c>
    </row>
    <row r="6711" spans="1:10" x14ac:dyDescent="0.45">
      <c r="A6711" s="178" t="s">
        <v>567</v>
      </c>
      <c r="B6711" s="178" t="s">
        <v>568</v>
      </c>
      <c r="C6711" s="178">
        <v>2030</v>
      </c>
      <c r="D6711" s="178" t="s">
        <v>336</v>
      </c>
      <c r="E6711" s="178" t="s">
        <v>337</v>
      </c>
      <c r="F6711" s="178" t="s">
        <v>573</v>
      </c>
      <c r="G6711" s="178">
        <v>27</v>
      </c>
      <c r="H6711" s="178">
        <v>8.7735927081669998E-4</v>
      </c>
      <c r="I6711" s="178">
        <v>9.8264238331470413E-4</v>
      </c>
      <c r="J6711" s="178" t="s">
        <v>625</v>
      </c>
    </row>
    <row r="6712" spans="1:10" x14ac:dyDescent="0.45">
      <c r="A6712" s="178" t="s">
        <v>567</v>
      </c>
      <c r="B6712" s="178" t="s">
        <v>568</v>
      </c>
      <c r="C6712" s="178">
        <v>2030</v>
      </c>
      <c r="D6712" s="178" t="s">
        <v>336</v>
      </c>
      <c r="E6712" s="178" t="s">
        <v>337</v>
      </c>
      <c r="F6712" s="178" t="s">
        <v>570</v>
      </c>
      <c r="G6712" s="178">
        <v>27</v>
      </c>
      <c r="H6712" s="178">
        <v>2.0757566380779999E-3</v>
      </c>
      <c r="I6712" s="178">
        <v>2.3248474346473603E-3</v>
      </c>
      <c r="J6712" s="178" t="s">
        <v>625</v>
      </c>
    </row>
    <row r="6713" spans="1:10" x14ac:dyDescent="0.45">
      <c r="A6713" s="178" t="s">
        <v>567</v>
      </c>
      <c r="B6713" s="178" t="s">
        <v>568</v>
      </c>
      <c r="C6713" s="178">
        <v>2030</v>
      </c>
      <c r="D6713" s="178" t="s">
        <v>336</v>
      </c>
      <c r="E6713" s="178" t="s">
        <v>337</v>
      </c>
      <c r="F6713" s="178" t="s">
        <v>574</v>
      </c>
      <c r="G6713" s="178">
        <v>27</v>
      </c>
      <c r="H6713" s="178">
        <v>1.7710414831527E-3</v>
      </c>
      <c r="I6713" s="178">
        <v>1.9835664611310244E-3</v>
      </c>
      <c r="J6713" s="178" t="s">
        <v>626</v>
      </c>
    </row>
    <row r="6714" spans="1:10" x14ac:dyDescent="0.45">
      <c r="A6714" s="178" t="s">
        <v>567</v>
      </c>
      <c r="B6714" s="178" t="s">
        <v>568</v>
      </c>
      <c r="C6714" s="178">
        <v>2030</v>
      </c>
      <c r="D6714" s="178" t="s">
        <v>336</v>
      </c>
      <c r="E6714" s="178" t="s">
        <v>337</v>
      </c>
      <c r="F6714" s="178" t="s">
        <v>571</v>
      </c>
      <c r="G6714" s="178">
        <v>27</v>
      </c>
      <c r="H6714" s="178">
        <v>6.7090173979520004E-4</v>
      </c>
      <c r="I6714" s="178">
        <v>7.5140994857062415E-4</v>
      </c>
      <c r="J6714" s="178" t="s">
        <v>625</v>
      </c>
    </row>
    <row r="6715" spans="1:10" x14ac:dyDescent="0.45">
      <c r="A6715" s="178" t="s">
        <v>567</v>
      </c>
      <c r="B6715" s="178" t="s">
        <v>568</v>
      </c>
      <c r="C6715" s="178">
        <v>2030</v>
      </c>
      <c r="D6715" s="178" t="s">
        <v>336</v>
      </c>
      <c r="E6715" s="178" t="s">
        <v>337</v>
      </c>
      <c r="F6715" s="178" t="s">
        <v>569</v>
      </c>
      <c r="G6715" s="178">
        <v>28</v>
      </c>
      <c r="H6715" s="178">
        <v>3.5826382692903301E-2</v>
      </c>
      <c r="I6715" s="178">
        <v>4.01255486160517E-2</v>
      </c>
      <c r="J6715" s="178" t="s">
        <v>625</v>
      </c>
    </row>
    <row r="6716" spans="1:10" x14ac:dyDescent="0.45">
      <c r="A6716" s="178" t="s">
        <v>567</v>
      </c>
      <c r="B6716" s="178" t="s">
        <v>568</v>
      </c>
      <c r="C6716" s="178">
        <v>2030</v>
      </c>
      <c r="D6716" s="178" t="s">
        <v>336</v>
      </c>
      <c r="E6716" s="178" t="s">
        <v>337</v>
      </c>
      <c r="F6716" s="178" t="s">
        <v>571</v>
      </c>
      <c r="G6716" s="178">
        <v>28</v>
      </c>
      <c r="H6716" s="178">
        <v>4.8183367471210003E-4</v>
      </c>
      <c r="I6716" s="178">
        <v>5.3965371567755212E-4</v>
      </c>
      <c r="J6716" s="178" t="s">
        <v>625</v>
      </c>
    </row>
    <row r="6717" spans="1:10" x14ac:dyDescent="0.45">
      <c r="A6717" s="178" t="s">
        <v>567</v>
      </c>
      <c r="B6717" s="178" t="s">
        <v>568</v>
      </c>
      <c r="C6717" s="178">
        <v>2030</v>
      </c>
      <c r="D6717" s="178" t="s">
        <v>336</v>
      </c>
      <c r="E6717" s="178" t="s">
        <v>337</v>
      </c>
      <c r="F6717" s="178" t="s">
        <v>570</v>
      </c>
      <c r="G6717" s="178">
        <v>28</v>
      </c>
      <c r="H6717" s="178">
        <v>1.7922312545123999E-3</v>
      </c>
      <c r="I6717" s="178">
        <v>2.007299005053888E-3</v>
      </c>
      <c r="J6717" s="178" t="s">
        <v>625</v>
      </c>
    </row>
    <row r="6718" spans="1:10" x14ac:dyDescent="0.45">
      <c r="A6718" s="178" t="s">
        <v>567</v>
      </c>
      <c r="B6718" s="178" t="s">
        <v>568</v>
      </c>
      <c r="C6718" s="178">
        <v>2030</v>
      </c>
      <c r="D6718" s="178" t="s">
        <v>336</v>
      </c>
      <c r="E6718" s="178" t="s">
        <v>337</v>
      </c>
      <c r="F6718" s="178" t="s">
        <v>572</v>
      </c>
      <c r="G6718" s="178">
        <v>28</v>
      </c>
      <c r="H6718" s="178">
        <v>9.8975713626700003E-5</v>
      </c>
      <c r="I6718" s="178">
        <v>1.1085279926190402E-4</v>
      </c>
      <c r="J6718" s="178" t="s">
        <v>625</v>
      </c>
    </row>
    <row r="6719" spans="1:10" x14ac:dyDescent="0.45">
      <c r="A6719" s="178" t="s">
        <v>567</v>
      </c>
      <c r="B6719" s="178" t="s">
        <v>568</v>
      </c>
      <c r="C6719" s="178">
        <v>2030</v>
      </c>
      <c r="D6719" s="178" t="s">
        <v>336</v>
      </c>
      <c r="E6719" s="178" t="s">
        <v>337</v>
      </c>
      <c r="F6719" s="178" t="s">
        <v>574</v>
      </c>
      <c r="G6719" s="178">
        <v>28</v>
      </c>
      <c r="H6719" s="178">
        <v>1.7092738999054001E-3</v>
      </c>
      <c r="I6719" s="178">
        <v>1.9143867678940482E-3</v>
      </c>
      <c r="J6719" s="178" t="s">
        <v>626</v>
      </c>
    </row>
    <row r="6720" spans="1:10" x14ac:dyDescent="0.45">
      <c r="A6720" s="178" t="s">
        <v>567</v>
      </c>
      <c r="B6720" s="178" t="s">
        <v>568</v>
      </c>
      <c r="C6720" s="178">
        <v>2030</v>
      </c>
      <c r="D6720" s="178" t="s">
        <v>336</v>
      </c>
      <c r="E6720" s="178" t="s">
        <v>337</v>
      </c>
      <c r="F6720" s="178" t="s">
        <v>571</v>
      </c>
      <c r="G6720" s="178">
        <v>29</v>
      </c>
      <c r="H6720" s="178">
        <v>3.0465512099909998E-4</v>
      </c>
      <c r="I6720" s="178">
        <v>3.41213735518992E-4</v>
      </c>
      <c r="J6720" s="178" t="s">
        <v>625</v>
      </c>
    </row>
    <row r="6721" spans="1:10" x14ac:dyDescent="0.45">
      <c r="A6721" s="178" t="s">
        <v>567</v>
      </c>
      <c r="B6721" s="178" t="s">
        <v>568</v>
      </c>
      <c r="C6721" s="178">
        <v>2030</v>
      </c>
      <c r="D6721" s="178" t="s">
        <v>336</v>
      </c>
      <c r="E6721" s="178" t="s">
        <v>337</v>
      </c>
      <c r="F6721" s="178" t="s">
        <v>574</v>
      </c>
      <c r="G6721" s="178">
        <v>29</v>
      </c>
      <c r="H6721" s="178">
        <v>1.6519120545125999E-3</v>
      </c>
      <c r="I6721" s="178">
        <v>1.8501415010541121E-3</v>
      </c>
      <c r="J6721" s="178" t="s">
        <v>626</v>
      </c>
    </row>
    <row r="6722" spans="1:10" x14ac:dyDescent="0.45">
      <c r="A6722" s="178" t="s">
        <v>567</v>
      </c>
      <c r="B6722" s="178" t="s">
        <v>568</v>
      </c>
      <c r="C6722" s="178">
        <v>2030</v>
      </c>
      <c r="D6722" s="178" t="s">
        <v>336</v>
      </c>
      <c r="E6722" s="178" t="s">
        <v>337</v>
      </c>
      <c r="F6722" s="178" t="s">
        <v>570</v>
      </c>
      <c r="G6722" s="178">
        <v>29</v>
      </c>
      <c r="H6722" s="178">
        <v>3.1795894901734002E-3</v>
      </c>
      <c r="I6722" s="178">
        <v>3.5611402289942085E-3</v>
      </c>
      <c r="J6722" s="178" t="s">
        <v>625</v>
      </c>
    </row>
    <row r="6723" spans="1:10" x14ac:dyDescent="0.45">
      <c r="A6723" s="178" t="s">
        <v>567</v>
      </c>
      <c r="B6723" s="178" t="s">
        <v>568</v>
      </c>
      <c r="C6723" s="178">
        <v>2030</v>
      </c>
      <c r="D6723" s="178" t="s">
        <v>336</v>
      </c>
      <c r="E6723" s="178" t="s">
        <v>337</v>
      </c>
      <c r="F6723" s="178" t="s">
        <v>572</v>
      </c>
      <c r="G6723" s="178">
        <v>29</v>
      </c>
      <c r="H6723" s="178">
        <v>1.8382331109019999E-4</v>
      </c>
      <c r="I6723" s="178">
        <v>2.0588210842102401E-4</v>
      </c>
      <c r="J6723" s="178" t="s">
        <v>625</v>
      </c>
    </row>
    <row r="6724" spans="1:10" x14ac:dyDescent="0.45">
      <c r="A6724" s="178" t="s">
        <v>567</v>
      </c>
      <c r="B6724" s="178" t="s">
        <v>568</v>
      </c>
      <c r="C6724" s="178">
        <v>2030</v>
      </c>
      <c r="D6724" s="178" t="s">
        <v>336</v>
      </c>
      <c r="E6724" s="178" t="s">
        <v>337</v>
      </c>
      <c r="F6724" s="178" t="s">
        <v>569</v>
      </c>
      <c r="G6724" s="178">
        <v>29</v>
      </c>
      <c r="H6724" s="178">
        <v>1.9752528518438301E-2</v>
      </c>
      <c r="I6724" s="178">
        <v>2.21228319406509E-2</v>
      </c>
      <c r="J6724" s="178" t="s">
        <v>625</v>
      </c>
    </row>
    <row r="6725" spans="1:10" x14ac:dyDescent="0.45">
      <c r="A6725" s="178" t="s">
        <v>567</v>
      </c>
      <c r="B6725" s="178" t="s">
        <v>568</v>
      </c>
      <c r="C6725" s="178">
        <v>2030</v>
      </c>
      <c r="D6725" s="178" t="s">
        <v>336</v>
      </c>
      <c r="E6725" s="178" t="s">
        <v>337</v>
      </c>
      <c r="F6725" s="178" t="s">
        <v>569</v>
      </c>
      <c r="G6725" s="178">
        <v>30</v>
      </c>
      <c r="H6725" s="178">
        <v>2.64718476682901E-2</v>
      </c>
      <c r="I6725" s="178">
        <v>2.9648469388484915E-2</v>
      </c>
      <c r="J6725" s="178" t="s">
        <v>625</v>
      </c>
    </row>
    <row r="6726" spans="1:10" x14ac:dyDescent="0.45">
      <c r="A6726" s="178" t="s">
        <v>567</v>
      </c>
      <c r="B6726" s="178" t="s">
        <v>568</v>
      </c>
      <c r="C6726" s="178">
        <v>2030</v>
      </c>
      <c r="D6726" s="178" t="s">
        <v>336</v>
      </c>
      <c r="E6726" s="178" t="s">
        <v>337</v>
      </c>
      <c r="F6726" s="178" t="s">
        <v>572</v>
      </c>
      <c r="G6726" s="178">
        <v>30</v>
      </c>
      <c r="H6726" s="178">
        <v>1.3610513269670001E-4</v>
      </c>
      <c r="I6726" s="178">
        <v>1.5243774862030402E-4</v>
      </c>
      <c r="J6726" s="178" t="s">
        <v>625</v>
      </c>
    </row>
    <row r="6727" spans="1:10" x14ac:dyDescent="0.45">
      <c r="A6727" s="178" t="s">
        <v>567</v>
      </c>
      <c r="B6727" s="178" t="s">
        <v>568</v>
      </c>
      <c r="C6727" s="178">
        <v>2030</v>
      </c>
      <c r="D6727" s="178" t="s">
        <v>336</v>
      </c>
      <c r="E6727" s="178" t="s">
        <v>337</v>
      </c>
      <c r="F6727" s="178" t="s">
        <v>570</v>
      </c>
      <c r="G6727" s="178">
        <v>30</v>
      </c>
      <c r="H6727" s="178">
        <v>1.7908194859045999E-3</v>
      </c>
      <c r="I6727" s="178">
        <v>2.0057178242131519E-3</v>
      </c>
      <c r="J6727" s="178" t="s">
        <v>625</v>
      </c>
    </row>
    <row r="6728" spans="1:10" x14ac:dyDescent="0.45">
      <c r="A6728" s="178" t="s">
        <v>567</v>
      </c>
      <c r="B6728" s="178" t="s">
        <v>568</v>
      </c>
      <c r="C6728" s="178">
        <v>2030</v>
      </c>
      <c r="D6728" s="178" t="s">
        <v>336</v>
      </c>
      <c r="E6728" s="178" t="s">
        <v>337</v>
      </c>
      <c r="F6728" s="178" t="s">
        <v>573</v>
      </c>
      <c r="G6728" s="178">
        <v>30</v>
      </c>
      <c r="H6728" s="178">
        <v>1.228648237884E-3</v>
      </c>
      <c r="I6728" s="178">
        <v>1.37608602643008E-3</v>
      </c>
      <c r="J6728" s="178" t="s">
        <v>625</v>
      </c>
    </row>
    <row r="6729" spans="1:10" x14ac:dyDescent="0.45">
      <c r="A6729" s="178" t="s">
        <v>567</v>
      </c>
      <c r="B6729" s="178" t="s">
        <v>568</v>
      </c>
      <c r="C6729" s="178">
        <v>2030</v>
      </c>
      <c r="D6729" s="178" t="s">
        <v>336</v>
      </c>
      <c r="E6729" s="178" t="s">
        <v>337</v>
      </c>
      <c r="F6729" s="178" t="s">
        <v>574</v>
      </c>
      <c r="G6729" s="178">
        <v>30</v>
      </c>
      <c r="H6729" s="178">
        <v>2.7495965478009999E-3</v>
      </c>
      <c r="I6729" s="178">
        <v>3.0795481335371203E-3</v>
      </c>
      <c r="J6729" s="178" t="s">
        <v>626</v>
      </c>
    </row>
    <row r="6730" spans="1:10" x14ac:dyDescent="0.45">
      <c r="A6730" s="178" t="s">
        <v>567</v>
      </c>
      <c r="B6730" s="178" t="s">
        <v>568</v>
      </c>
      <c r="C6730" s="178">
        <v>2030</v>
      </c>
      <c r="D6730" s="178" t="s">
        <v>336</v>
      </c>
      <c r="E6730" s="178" t="s">
        <v>337</v>
      </c>
      <c r="F6730" s="178" t="s">
        <v>571</v>
      </c>
      <c r="G6730" s="178">
        <v>30</v>
      </c>
      <c r="H6730" s="178">
        <v>3.9617790753249999E-4</v>
      </c>
      <c r="I6730" s="178">
        <v>4.4371925643640003E-4</v>
      </c>
      <c r="J6730" s="178" t="s">
        <v>625</v>
      </c>
    </row>
    <row r="6731" spans="1:10" x14ac:dyDescent="0.45">
      <c r="A6731" s="178" t="s">
        <v>567</v>
      </c>
      <c r="B6731" s="178" t="s">
        <v>568</v>
      </c>
      <c r="C6731" s="178">
        <v>2030</v>
      </c>
      <c r="D6731" s="178" t="s">
        <v>336</v>
      </c>
      <c r="E6731" s="178" t="s">
        <v>337</v>
      </c>
      <c r="F6731" s="178" t="s">
        <v>571</v>
      </c>
      <c r="G6731" s="178">
        <v>31</v>
      </c>
      <c r="H6731" s="178">
        <v>9.3434355221699996E-5</v>
      </c>
      <c r="I6731" s="178">
        <v>1.04646477848304E-4</v>
      </c>
      <c r="J6731" s="178" t="s">
        <v>625</v>
      </c>
    </row>
    <row r="6732" spans="1:10" x14ac:dyDescent="0.45">
      <c r="A6732" s="178" t="s">
        <v>567</v>
      </c>
      <c r="B6732" s="178" t="s">
        <v>568</v>
      </c>
      <c r="C6732" s="178">
        <v>2030</v>
      </c>
      <c r="D6732" s="178" t="s">
        <v>336</v>
      </c>
      <c r="E6732" s="178" t="s">
        <v>337</v>
      </c>
      <c r="F6732" s="178" t="s">
        <v>574</v>
      </c>
      <c r="G6732" s="178">
        <v>31</v>
      </c>
      <c r="H6732" s="178">
        <v>2.1645042579620999E-3</v>
      </c>
      <c r="I6732" s="178">
        <v>2.4242447689175519E-3</v>
      </c>
      <c r="J6732" s="178" t="s">
        <v>626</v>
      </c>
    </row>
    <row r="6733" spans="1:10" x14ac:dyDescent="0.45">
      <c r="A6733" s="178" t="s">
        <v>567</v>
      </c>
      <c r="B6733" s="178" t="s">
        <v>568</v>
      </c>
      <c r="C6733" s="178">
        <v>2030</v>
      </c>
      <c r="D6733" s="178" t="s">
        <v>336</v>
      </c>
      <c r="E6733" s="178" t="s">
        <v>337</v>
      </c>
      <c r="F6733" s="178" t="s">
        <v>569</v>
      </c>
      <c r="G6733" s="178">
        <v>31</v>
      </c>
      <c r="H6733" s="178">
        <v>1.4160470804199601E-2</v>
      </c>
      <c r="I6733" s="178">
        <v>1.5859727300703553E-2</v>
      </c>
      <c r="J6733" s="178" t="s">
        <v>625</v>
      </c>
    </row>
    <row r="6734" spans="1:10" x14ac:dyDescent="0.45">
      <c r="A6734" s="178" t="s">
        <v>567</v>
      </c>
      <c r="B6734" s="178" t="s">
        <v>568</v>
      </c>
      <c r="C6734" s="178">
        <v>2030</v>
      </c>
      <c r="D6734" s="178" t="s">
        <v>336</v>
      </c>
      <c r="E6734" s="178" t="s">
        <v>337</v>
      </c>
      <c r="F6734" s="178" t="s">
        <v>570</v>
      </c>
      <c r="G6734" s="178">
        <v>31</v>
      </c>
      <c r="H6734" s="178">
        <v>2.1422202989924998E-3</v>
      </c>
      <c r="I6734" s="178">
        <v>2.3992867348716002E-3</v>
      </c>
      <c r="J6734" s="178" t="s">
        <v>625</v>
      </c>
    </row>
    <row r="6735" spans="1:10" x14ac:dyDescent="0.45">
      <c r="A6735" s="178" t="s">
        <v>567</v>
      </c>
      <c r="B6735" s="178" t="s">
        <v>568</v>
      </c>
      <c r="C6735" s="178">
        <v>2030</v>
      </c>
      <c r="D6735" s="178" t="s">
        <v>336</v>
      </c>
      <c r="E6735" s="178" t="s">
        <v>337</v>
      </c>
      <c r="F6735" s="178" t="s">
        <v>572</v>
      </c>
      <c r="G6735" s="178">
        <v>31</v>
      </c>
      <c r="H6735" s="178">
        <v>1.3057803880660001E-4</v>
      </c>
      <c r="I6735" s="178">
        <v>1.4624740346339202E-4</v>
      </c>
      <c r="J6735" s="178" t="s">
        <v>625</v>
      </c>
    </row>
    <row r="6736" spans="1:10" x14ac:dyDescent="0.45">
      <c r="A6736" s="178" t="s">
        <v>567</v>
      </c>
      <c r="B6736" s="178" t="s">
        <v>568</v>
      </c>
      <c r="C6736" s="178">
        <v>2030</v>
      </c>
      <c r="D6736" s="178" t="s">
        <v>336</v>
      </c>
      <c r="E6736" s="178" t="s">
        <v>337</v>
      </c>
      <c r="F6736" s="178" t="s">
        <v>571</v>
      </c>
      <c r="G6736" s="178">
        <v>32</v>
      </c>
      <c r="H6736" s="178">
        <v>1.9244583381810001E-4</v>
      </c>
      <c r="I6736" s="178">
        <v>2.1553933387627203E-4</v>
      </c>
      <c r="J6736" s="178" t="s">
        <v>625</v>
      </c>
    </row>
    <row r="6737" spans="1:10" x14ac:dyDescent="0.45">
      <c r="A6737" s="178" t="s">
        <v>567</v>
      </c>
      <c r="B6737" s="178" t="s">
        <v>568</v>
      </c>
      <c r="C6737" s="178">
        <v>2030</v>
      </c>
      <c r="D6737" s="178" t="s">
        <v>336</v>
      </c>
      <c r="E6737" s="178" t="s">
        <v>337</v>
      </c>
      <c r="F6737" s="178" t="s">
        <v>570</v>
      </c>
      <c r="G6737" s="178">
        <v>32</v>
      </c>
      <c r="H6737" s="178">
        <v>2.1414367365651002E-3</v>
      </c>
      <c r="I6737" s="178">
        <v>2.3984091449529123E-3</v>
      </c>
      <c r="J6737" s="178" t="s">
        <v>625</v>
      </c>
    </row>
    <row r="6738" spans="1:10" x14ac:dyDescent="0.45">
      <c r="A6738" s="178" t="s">
        <v>567</v>
      </c>
      <c r="B6738" s="178" t="s">
        <v>568</v>
      </c>
      <c r="C6738" s="178">
        <v>2030</v>
      </c>
      <c r="D6738" s="178" t="s">
        <v>336</v>
      </c>
      <c r="E6738" s="178" t="s">
        <v>337</v>
      </c>
      <c r="F6738" s="178" t="s">
        <v>573</v>
      </c>
      <c r="G6738" s="178">
        <v>32</v>
      </c>
      <c r="H6738" s="178">
        <v>1.2248047860339E-3</v>
      </c>
      <c r="I6738" s="178">
        <v>1.3717813603579682E-3</v>
      </c>
      <c r="J6738" s="178" t="s">
        <v>625</v>
      </c>
    </row>
    <row r="6739" spans="1:10" x14ac:dyDescent="0.45">
      <c r="A6739" s="178" t="s">
        <v>567</v>
      </c>
      <c r="B6739" s="178" t="s">
        <v>568</v>
      </c>
      <c r="C6739" s="178">
        <v>2030</v>
      </c>
      <c r="D6739" s="178" t="s">
        <v>336</v>
      </c>
      <c r="E6739" s="178" t="s">
        <v>337</v>
      </c>
      <c r="F6739" s="178" t="s">
        <v>574</v>
      </c>
      <c r="G6739" s="178">
        <v>32</v>
      </c>
      <c r="H6739" s="178">
        <v>1.4760087360627999E-3</v>
      </c>
      <c r="I6739" s="178">
        <v>1.653129784390336E-3</v>
      </c>
      <c r="J6739" s="178" t="s">
        <v>626</v>
      </c>
    </row>
    <row r="6740" spans="1:10" x14ac:dyDescent="0.45">
      <c r="A6740" s="178" t="s">
        <v>567</v>
      </c>
      <c r="B6740" s="178" t="s">
        <v>568</v>
      </c>
      <c r="C6740" s="178">
        <v>2030</v>
      </c>
      <c r="D6740" s="178" t="s">
        <v>336</v>
      </c>
      <c r="E6740" s="178" t="s">
        <v>337</v>
      </c>
      <c r="F6740" s="178" t="s">
        <v>572</v>
      </c>
      <c r="G6740" s="178">
        <v>32</v>
      </c>
      <c r="H6740" s="178">
        <v>3.2663726597089999E-4</v>
      </c>
      <c r="I6740" s="178">
        <v>3.65833737887408E-4</v>
      </c>
      <c r="J6740" s="178" t="s">
        <v>625</v>
      </c>
    </row>
    <row r="6741" spans="1:10" x14ac:dyDescent="0.45">
      <c r="A6741" s="178" t="s">
        <v>567</v>
      </c>
      <c r="B6741" s="178" t="s">
        <v>568</v>
      </c>
      <c r="C6741" s="178">
        <v>2030</v>
      </c>
      <c r="D6741" s="178" t="s">
        <v>336</v>
      </c>
      <c r="E6741" s="178" t="s">
        <v>337</v>
      </c>
      <c r="F6741" s="178" t="s">
        <v>569</v>
      </c>
      <c r="G6741" s="178">
        <v>32</v>
      </c>
      <c r="H6741" s="178">
        <v>4.8349245917051996E-3</v>
      </c>
      <c r="I6741" s="178">
        <v>5.415115542709824E-3</v>
      </c>
      <c r="J6741" s="178" t="s">
        <v>625</v>
      </c>
    </row>
    <row r="6742" spans="1:10" x14ac:dyDescent="0.45">
      <c r="A6742" s="178" t="s">
        <v>567</v>
      </c>
      <c r="B6742" s="178" t="s">
        <v>568</v>
      </c>
      <c r="C6742" s="178">
        <v>2030</v>
      </c>
      <c r="D6742" s="178" t="s">
        <v>336</v>
      </c>
      <c r="E6742" s="178" t="s">
        <v>337</v>
      </c>
      <c r="F6742" s="178" t="s">
        <v>569</v>
      </c>
      <c r="G6742" s="178">
        <v>33</v>
      </c>
      <c r="H6742" s="178">
        <v>1.0560052935034E-2</v>
      </c>
      <c r="I6742" s="178">
        <v>1.1827259287238082E-2</v>
      </c>
      <c r="J6742" s="178" t="s">
        <v>625</v>
      </c>
    </row>
    <row r="6743" spans="1:10" x14ac:dyDescent="0.45">
      <c r="A6743" s="178" t="s">
        <v>567</v>
      </c>
      <c r="B6743" s="178" t="s">
        <v>568</v>
      </c>
      <c r="C6743" s="178">
        <v>2030</v>
      </c>
      <c r="D6743" s="178" t="s">
        <v>336</v>
      </c>
      <c r="E6743" s="178" t="s">
        <v>337</v>
      </c>
      <c r="F6743" s="178" t="s">
        <v>572</v>
      </c>
      <c r="G6743" s="178">
        <v>33</v>
      </c>
      <c r="H6743" s="178">
        <v>1.451211101084E-4</v>
      </c>
      <c r="I6743" s="178">
        <v>1.6253564332140803E-4</v>
      </c>
      <c r="J6743" s="178" t="s">
        <v>625</v>
      </c>
    </row>
    <row r="6744" spans="1:10" x14ac:dyDescent="0.45">
      <c r="A6744" s="178" t="s">
        <v>567</v>
      </c>
      <c r="B6744" s="178" t="s">
        <v>568</v>
      </c>
      <c r="C6744" s="178">
        <v>2030</v>
      </c>
      <c r="D6744" s="178" t="s">
        <v>336</v>
      </c>
      <c r="E6744" s="178" t="s">
        <v>337</v>
      </c>
      <c r="F6744" s="178" t="s">
        <v>570</v>
      </c>
      <c r="G6744" s="178">
        <v>33</v>
      </c>
      <c r="H6744" s="178">
        <v>3.5811384732369E-3</v>
      </c>
      <c r="I6744" s="178">
        <v>4.010875090025328E-3</v>
      </c>
      <c r="J6744" s="178" t="s">
        <v>625</v>
      </c>
    </row>
    <row r="6745" spans="1:10" x14ac:dyDescent="0.45">
      <c r="A6745" s="178" t="s">
        <v>567</v>
      </c>
      <c r="B6745" s="178" t="s">
        <v>568</v>
      </c>
      <c r="C6745" s="178">
        <v>2030</v>
      </c>
      <c r="D6745" s="178" t="s">
        <v>336</v>
      </c>
      <c r="E6745" s="178" t="s">
        <v>337</v>
      </c>
      <c r="F6745" s="178" t="s">
        <v>574</v>
      </c>
      <c r="G6745" s="178">
        <v>33</v>
      </c>
      <c r="H6745" s="178">
        <v>9.7852930775840005E-4</v>
      </c>
      <c r="I6745" s="178">
        <v>1.0959528246894082E-3</v>
      </c>
      <c r="J6745" s="178" t="s">
        <v>626</v>
      </c>
    </row>
    <row r="6746" spans="1:10" x14ac:dyDescent="0.45">
      <c r="A6746" s="178" t="s">
        <v>567</v>
      </c>
      <c r="B6746" s="178" t="s">
        <v>568</v>
      </c>
      <c r="C6746" s="178">
        <v>2030</v>
      </c>
      <c r="D6746" s="178" t="s">
        <v>336</v>
      </c>
      <c r="E6746" s="178" t="s">
        <v>337</v>
      </c>
      <c r="F6746" s="178" t="s">
        <v>571</v>
      </c>
      <c r="G6746" s="178">
        <v>33</v>
      </c>
      <c r="H6746" s="178">
        <v>3.630540086306E-4</v>
      </c>
      <c r="I6746" s="178">
        <v>4.0662048966627205E-4</v>
      </c>
      <c r="J6746" s="178" t="s">
        <v>625</v>
      </c>
    </row>
    <row r="6747" spans="1:10" x14ac:dyDescent="0.45">
      <c r="A6747" s="178" t="s">
        <v>567</v>
      </c>
      <c r="B6747" s="178" t="s">
        <v>568</v>
      </c>
      <c r="C6747" s="178">
        <v>2030</v>
      </c>
      <c r="D6747" s="178" t="s">
        <v>336</v>
      </c>
      <c r="E6747" s="178" t="s">
        <v>337</v>
      </c>
      <c r="F6747" s="178" t="s">
        <v>571</v>
      </c>
      <c r="G6747" s="178">
        <v>34</v>
      </c>
      <c r="H6747" s="178">
        <v>1.7320749611829999E-4</v>
      </c>
      <c r="I6747" s="178">
        <v>1.9399239565249602E-4</v>
      </c>
      <c r="J6747" s="178" t="s">
        <v>625</v>
      </c>
    </row>
    <row r="6748" spans="1:10" x14ac:dyDescent="0.45">
      <c r="A6748" s="178" t="s">
        <v>567</v>
      </c>
      <c r="B6748" s="178" t="s">
        <v>568</v>
      </c>
      <c r="C6748" s="178">
        <v>2030</v>
      </c>
      <c r="D6748" s="178" t="s">
        <v>336</v>
      </c>
      <c r="E6748" s="178" t="s">
        <v>337</v>
      </c>
      <c r="F6748" s="178" t="s">
        <v>574</v>
      </c>
      <c r="G6748" s="178">
        <v>34</v>
      </c>
      <c r="H6748" s="178">
        <v>1.4538378163706999E-3</v>
      </c>
      <c r="I6748" s="178">
        <v>1.6282983543351841E-3</v>
      </c>
      <c r="J6748" s="178" t="s">
        <v>626</v>
      </c>
    </row>
    <row r="6749" spans="1:10" x14ac:dyDescent="0.45">
      <c r="A6749" s="178" t="s">
        <v>567</v>
      </c>
      <c r="B6749" s="178" t="s">
        <v>568</v>
      </c>
      <c r="C6749" s="178">
        <v>2030</v>
      </c>
      <c r="D6749" s="178" t="s">
        <v>336</v>
      </c>
      <c r="E6749" s="178" t="s">
        <v>337</v>
      </c>
      <c r="F6749" s="178" t="s">
        <v>570</v>
      </c>
      <c r="G6749" s="178">
        <v>34</v>
      </c>
      <c r="H6749" s="178">
        <v>2.9899233777542001E-3</v>
      </c>
      <c r="I6749" s="178">
        <v>3.3487141830847045E-3</v>
      </c>
      <c r="J6749" s="178" t="s">
        <v>625</v>
      </c>
    </row>
    <row r="6750" spans="1:10" x14ac:dyDescent="0.45">
      <c r="A6750" s="178" t="s">
        <v>567</v>
      </c>
      <c r="B6750" s="178" t="s">
        <v>568</v>
      </c>
      <c r="C6750" s="178">
        <v>2030</v>
      </c>
      <c r="D6750" s="178" t="s">
        <v>336</v>
      </c>
      <c r="E6750" s="178" t="s">
        <v>337</v>
      </c>
      <c r="F6750" s="178" t="s">
        <v>572</v>
      </c>
      <c r="G6750" s="178">
        <v>34</v>
      </c>
      <c r="H6750" s="178">
        <v>3.6041456041899999E-5</v>
      </c>
      <c r="I6750" s="178">
        <v>4.0366430766928E-5</v>
      </c>
      <c r="J6750" s="178" t="s">
        <v>625</v>
      </c>
    </row>
    <row r="6751" spans="1:10" x14ac:dyDescent="0.45">
      <c r="A6751" s="178" t="s">
        <v>567</v>
      </c>
      <c r="B6751" s="178" t="s">
        <v>568</v>
      </c>
      <c r="C6751" s="178">
        <v>2030</v>
      </c>
      <c r="D6751" s="178" t="s">
        <v>336</v>
      </c>
      <c r="E6751" s="178" t="s">
        <v>337</v>
      </c>
      <c r="F6751" s="178" t="s">
        <v>569</v>
      </c>
      <c r="G6751" s="178">
        <v>34</v>
      </c>
      <c r="H6751" s="178">
        <v>1.0113876778632401E-2</v>
      </c>
      <c r="I6751" s="178">
        <v>1.132754199206829E-2</v>
      </c>
      <c r="J6751" s="178" t="s">
        <v>625</v>
      </c>
    </row>
    <row r="6752" spans="1:10" x14ac:dyDescent="0.45">
      <c r="A6752" s="178" t="s">
        <v>567</v>
      </c>
      <c r="B6752" s="178" t="s">
        <v>568</v>
      </c>
      <c r="C6752" s="178">
        <v>2030</v>
      </c>
      <c r="D6752" s="178" t="s">
        <v>336</v>
      </c>
      <c r="E6752" s="178" t="s">
        <v>337</v>
      </c>
      <c r="F6752" s="178" t="s">
        <v>573</v>
      </c>
      <c r="G6752" s="178">
        <v>34</v>
      </c>
      <c r="H6752" s="178">
        <v>3.0459151603280999E-3</v>
      </c>
      <c r="I6752" s="178">
        <v>3.4114249795674724E-3</v>
      </c>
      <c r="J6752" s="178" t="s">
        <v>625</v>
      </c>
    </row>
    <row r="6753" spans="1:10" x14ac:dyDescent="0.45">
      <c r="A6753" s="178" t="s">
        <v>567</v>
      </c>
      <c r="B6753" s="178" t="s">
        <v>568</v>
      </c>
      <c r="C6753" s="178">
        <v>2030</v>
      </c>
      <c r="D6753" s="178" t="s">
        <v>336</v>
      </c>
      <c r="E6753" s="178" t="s">
        <v>337</v>
      </c>
      <c r="F6753" s="178" t="s">
        <v>569</v>
      </c>
      <c r="G6753" s="178">
        <v>35</v>
      </c>
      <c r="H6753" s="178">
        <v>1.0937397833913599E-2</v>
      </c>
      <c r="I6753" s="178">
        <v>1.2249885573983233E-2</v>
      </c>
      <c r="J6753" s="178" t="s">
        <v>625</v>
      </c>
    </row>
    <row r="6754" spans="1:10" x14ac:dyDescent="0.45">
      <c r="A6754" s="178" t="s">
        <v>567</v>
      </c>
      <c r="B6754" s="178" t="s">
        <v>568</v>
      </c>
      <c r="C6754" s="178">
        <v>2030</v>
      </c>
      <c r="D6754" s="178" t="s">
        <v>336</v>
      </c>
      <c r="E6754" s="178" t="s">
        <v>337</v>
      </c>
      <c r="F6754" s="178" t="s">
        <v>570</v>
      </c>
      <c r="G6754" s="178">
        <v>35</v>
      </c>
      <c r="H6754" s="178">
        <v>1.720071741147E-3</v>
      </c>
      <c r="I6754" s="178">
        <v>1.9264803500846403E-3</v>
      </c>
      <c r="J6754" s="178" t="s">
        <v>625</v>
      </c>
    </row>
    <row r="6755" spans="1:10" x14ac:dyDescent="0.45">
      <c r="A6755" s="178" t="s">
        <v>567</v>
      </c>
      <c r="B6755" s="178" t="s">
        <v>568</v>
      </c>
      <c r="C6755" s="178">
        <v>2030</v>
      </c>
      <c r="D6755" s="178" t="s">
        <v>336</v>
      </c>
      <c r="E6755" s="178" t="s">
        <v>337</v>
      </c>
      <c r="F6755" s="178" t="s">
        <v>571</v>
      </c>
      <c r="G6755" s="178">
        <v>35</v>
      </c>
      <c r="H6755" s="178">
        <v>8.1827434769399994E-5</v>
      </c>
      <c r="I6755" s="178">
        <v>9.1646726941728001E-5</v>
      </c>
      <c r="J6755" s="178" t="s">
        <v>625</v>
      </c>
    </row>
    <row r="6756" spans="1:10" x14ac:dyDescent="0.45">
      <c r="A6756" s="178" t="s">
        <v>567</v>
      </c>
      <c r="B6756" s="178" t="s">
        <v>568</v>
      </c>
      <c r="C6756" s="178">
        <v>2030</v>
      </c>
      <c r="D6756" s="178" t="s">
        <v>336</v>
      </c>
      <c r="E6756" s="178" t="s">
        <v>337</v>
      </c>
      <c r="F6756" s="178" t="s">
        <v>574</v>
      </c>
      <c r="G6756" s="178">
        <v>35</v>
      </c>
      <c r="H6756" s="178">
        <v>4.5387665159069999E-4</v>
      </c>
      <c r="I6756" s="178">
        <v>5.0834184978158401E-4</v>
      </c>
      <c r="J6756" s="178" t="s">
        <v>626</v>
      </c>
    </row>
    <row r="6757" spans="1:10" x14ac:dyDescent="0.45">
      <c r="A6757" s="178" t="s">
        <v>567</v>
      </c>
      <c r="B6757" s="178" t="s">
        <v>568</v>
      </c>
      <c r="C6757" s="178">
        <v>2030</v>
      </c>
      <c r="D6757" s="178" t="s">
        <v>336</v>
      </c>
      <c r="E6757" s="178" t="s">
        <v>337</v>
      </c>
      <c r="F6757" s="178" t="s">
        <v>573</v>
      </c>
      <c r="G6757" s="178">
        <v>35</v>
      </c>
      <c r="H6757" s="178">
        <v>1.764132786775E-3</v>
      </c>
      <c r="I6757" s="178">
        <v>1.9758287211880002E-3</v>
      </c>
      <c r="J6757" s="178" t="s">
        <v>625</v>
      </c>
    </row>
    <row r="6758" spans="1:10" x14ac:dyDescent="0.45">
      <c r="A6758" s="178" t="s">
        <v>567</v>
      </c>
      <c r="B6758" s="178" t="s">
        <v>568</v>
      </c>
      <c r="C6758" s="178">
        <v>2030</v>
      </c>
      <c r="D6758" s="178" t="s">
        <v>336</v>
      </c>
      <c r="E6758" s="178" t="s">
        <v>337</v>
      </c>
      <c r="F6758" s="178" t="s">
        <v>572</v>
      </c>
      <c r="G6758" s="178">
        <v>35</v>
      </c>
      <c r="H6758" s="178">
        <v>1.1138783884230001E-4</v>
      </c>
      <c r="I6758" s="178">
        <v>1.2475437950337602E-4</v>
      </c>
      <c r="J6758" s="178" t="s">
        <v>625</v>
      </c>
    </row>
    <row r="6759" spans="1:10" x14ac:dyDescent="0.45">
      <c r="A6759" s="178" t="s">
        <v>567</v>
      </c>
      <c r="B6759" s="178" t="s">
        <v>568</v>
      </c>
      <c r="C6759" s="178">
        <v>2030</v>
      </c>
      <c r="D6759" s="178" t="s">
        <v>336</v>
      </c>
      <c r="E6759" s="178" t="s">
        <v>337</v>
      </c>
      <c r="F6759" s="178" t="s">
        <v>569</v>
      </c>
      <c r="G6759" s="178">
        <v>36</v>
      </c>
      <c r="H6759" s="178">
        <v>1.45125538110733E-2</v>
      </c>
      <c r="I6759" s="178">
        <v>1.6254060268402096E-2</v>
      </c>
      <c r="J6759" s="178" t="s">
        <v>625</v>
      </c>
    </row>
    <row r="6760" spans="1:10" x14ac:dyDescent="0.45">
      <c r="A6760" s="178" t="s">
        <v>567</v>
      </c>
      <c r="B6760" s="178" t="s">
        <v>568</v>
      </c>
      <c r="C6760" s="178">
        <v>2030</v>
      </c>
      <c r="D6760" s="178" t="s">
        <v>336</v>
      </c>
      <c r="E6760" s="178" t="s">
        <v>337</v>
      </c>
      <c r="F6760" s="178" t="s">
        <v>574</v>
      </c>
      <c r="G6760" s="178">
        <v>36</v>
      </c>
      <c r="H6760" s="178">
        <v>8.7639552657489998E-4</v>
      </c>
      <c r="I6760" s="178">
        <v>9.815629897638881E-4</v>
      </c>
      <c r="J6760" s="178" t="s">
        <v>626</v>
      </c>
    </row>
    <row r="6761" spans="1:10" x14ac:dyDescent="0.45">
      <c r="A6761" s="178" t="s">
        <v>567</v>
      </c>
      <c r="B6761" s="178" t="s">
        <v>568</v>
      </c>
      <c r="C6761" s="178">
        <v>2030</v>
      </c>
      <c r="D6761" s="178" t="s">
        <v>336</v>
      </c>
      <c r="E6761" s="178" t="s">
        <v>337</v>
      </c>
      <c r="F6761" s="178" t="s">
        <v>571</v>
      </c>
      <c r="G6761" s="178">
        <v>36</v>
      </c>
      <c r="H6761" s="178">
        <v>1.6136468912010001E-4</v>
      </c>
      <c r="I6761" s="178">
        <v>1.8072845181451203E-4</v>
      </c>
      <c r="J6761" s="178" t="s">
        <v>625</v>
      </c>
    </row>
    <row r="6762" spans="1:10" x14ac:dyDescent="0.45">
      <c r="A6762" s="178" t="s">
        <v>567</v>
      </c>
      <c r="B6762" s="178" t="s">
        <v>568</v>
      </c>
      <c r="C6762" s="178">
        <v>2030</v>
      </c>
      <c r="D6762" s="178" t="s">
        <v>336</v>
      </c>
      <c r="E6762" s="178" t="s">
        <v>337</v>
      </c>
      <c r="F6762" s="178" t="s">
        <v>572</v>
      </c>
      <c r="G6762" s="178">
        <v>36</v>
      </c>
      <c r="H6762" s="178">
        <v>1.393770144205E-4</v>
      </c>
      <c r="I6762" s="178">
        <v>1.5610225615096001E-4</v>
      </c>
      <c r="J6762" s="178" t="s">
        <v>625</v>
      </c>
    </row>
    <row r="6763" spans="1:10" x14ac:dyDescent="0.45">
      <c r="A6763" s="178" t="s">
        <v>567</v>
      </c>
      <c r="B6763" s="178" t="s">
        <v>568</v>
      </c>
      <c r="C6763" s="178">
        <v>2030</v>
      </c>
      <c r="D6763" s="178" t="s">
        <v>336</v>
      </c>
      <c r="E6763" s="178" t="s">
        <v>337</v>
      </c>
      <c r="F6763" s="178" t="s">
        <v>570</v>
      </c>
      <c r="G6763" s="178">
        <v>36</v>
      </c>
      <c r="H6763" s="178">
        <v>6.4634685986679995E-4</v>
      </c>
      <c r="I6763" s="178">
        <v>7.2390848305081603E-4</v>
      </c>
      <c r="J6763" s="178" t="s">
        <v>625</v>
      </c>
    </row>
    <row r="6764" spans="1:10" x14ac:dyDescent="0.45">
      <c r="A6764" s="178" t="s">
        <v>567</v>
      </c>
      <c r="B6764" s="178" t="s">
        <v>568</v>
      </c>
      <c r="C6764" s="178">
        <v>2030</v>
      </c>
      <c r="D6764" s="178" t="s">
        <v>336</v>
      </c>
      <c r="E6764" s="178" t="s">
        <v>337</v>
      </c>
      <c r="F6764" s="178" t="s">
        <v>574</v>
      </c>
      <c r="G6764" s="178">
        <v>37</v>
      </c>
      <c r="H6764" s="178">
        <v>1.2718823272735E-3</v>
      </c>
      <c r="I6764" s="178">
        <v>1.4245082065463201E-3</v>
      </c>
      <c r="J6764" s="178" t="s">
        <v>626</v>
      </c>
    </row>
    <row r="6765" spans="1:10" x14ac:dyDescent="0.45">
      <c r="A6765" s="178" t="s">
        <v>567</v>
      </c>
      <c r="B6765" s="178" t="s">
        <v>568</v>
      </c>
      <c r="C6765" s="178">
        <v>2030</v>
      </c>
      <c r="D6765" s="178" t="s">
        <v>336</v>
      </c>
      <c r="E6765" s="178" t="s">
        <v>337</v>
      </c>
      <c r="F6765" s="178" t="s">
        <v>572</v>
      </c>
      <c r="G6765" s="178">
        <v>37</v>
      </c>
      <c r="H6765" s="178">
        <v>7.0024158048899996E-5</v>
      </c>
      <c r="I6765" s="178">
        <v>7.8427057014768001E-5</v>
      </c>
      <c r="J6765" s="178" t="s">
        <v>625</v>
      </c>
    </row>
    <row r="6766" spans="1:10" x14ac:dyDescent="0.45">
      <c r="A6766" s="178" t="s">
        <v>567</v>
      </c>
      <c r="B6766" s="178" t="s">
        <v>568</v>
      </c>
      <c r="C6766" s="178">
        <v>2030</v>
      </c>
      <c r="D6766" s="178" t="s">
        <v>336</v>
      </c>
      <c r="E6766" s="178" t="s">
        <v>337</v>
      </c>
      <c r="F6766" s="178" t="s">
        <v>569</v>
      </c>
      <c r="G6766" s="178">
        <v>37</v>
      </c>
      <c r="H6766" s="178">
        <v>1.0566892568022001E-2</v>
      </c>
      <c r="I6766" s="178">
        <v>1.1834919676184642E-2</v>
      </c>
      <c r="J6766" s="178" t="s">
        <v>625</v>
      </c>
    </row>
    <row r="6767" spans="1:10" x14ac:dyDescent="0.45">
      <c r="A6767" s="178" t="s">
        <v>567</v>
      </c>
      <c r="B6767" s="178" t="s">
        <v>568</v>
      </c>
      <c r="C6767" s="178">
        <v>2030</v>
      </c>
      <c r="D6767" s="178" t="s">
        <v>336</v>
      </c>
      <c r="E6767" s="178" t="s">
        <v>337</v>
      </c>
      <c r="F6767" s="178" t="s">
        <v>571</v>
      </c>
      <c r="G6767" s="178">
        <v>37</v>
      </c>
      <c r="H6767" s="178">
        <v>1.6626856086080001E-4</v>
      </c>
      <c r="I6767" s="178">
        <v>1.8622078816409602E-4</v>
      </c>
      <c r="J6767" s="178" t="s">
        <v>625</v>
      </c>
    </row>
    <row r="6768" spans="1:10" x14ac:dyDescent="0.45">
      <c r="A6768" s="178" t="s">
        <v>567</v>
      </c>
      <c r="B6768" s="178" t="s">
        <v>568</v>
      </c>
      <c r="C6768" s="178">
        <v>2030</v>
      </c>
      <c r="D6768" s="178" t="s">
        <v>336</v>
      </c>
      <c r="E6768" s="178" t="s">
        <v>337</v>
      </c>
      <c r="F6768" s="178" t="s">
        <v>570</v>
      </c>
      <c r="G6768" s="178">
        <v>37</v>
      </c>
      <c r="H6768" s="178">
        <v>2.0730441901833001E-3</v>
      </c>
      <c r="I6768" s="178">
        <v>2.3218094930052965E-3</v>
      </c>
      <c r="J6768" s="178" t="s">
        <v>625</v>
      </c>
    </row>
    <row r="6769" spans="1:10" x14ac:dyDescent="0.45">
      <c r="A6769" s="178" t="s">
        <v>567</v>
      </c>
      <c r="B6769" s="178" t="s">
        <v>568</v>
      </c>
      <c r="C6769" s="178">
        <v>2030</v>
      </c>
      <c r="D6769" s="178" t="s">
        <v>336</v>
      </c>
      <c r="E6769" s="178" t="s">
        <v>337</v>
      </c>
      <c r="F6769" s="178" t="s">
        <v>570</v>
      </c>
      <c r="G6769" s="178">
        <v>38</v>
      </c>
      <c r="H6769" s="178">
        <v>2.5579282373655999E-3</v>
      </c>
      <c r="I6769" s="178">
        <v>2.8648796258494724E-3</v>
      </c>
      <c r="J6769" s="178" t="s">
        <v>625</v>
      </c>
    </row>
    <row r="6770" spans="1:10" x14ac:dyDescent="0.45">
      <c r="A6770" s="178" t="s">
        <v>567</v>
      </c>
      <c r="B6770" s="178" t="s">
        <v>568</v>
      </c>
      <c r="C6770" s="178">
        <v>2030</v>
      </c>
      <c r="D6770" s="178" t="s">
        <v>336</v>
      </c>
      <c r="E6770" s="178" t="s">
        <v>337</v>
      </c>
      <c r="F6770" s="178" t="s">
        <v>572</v>
      </c>
      <c r="G6770" s="178">
        <v>38</v>
      </c>
      <c r="H6770" s="178">
        <v>1.010633459373E-4</v>
      </c>
      <c r="I6770" s="178">
        <v>1.13190947449776E-4</v>
      </c>
      <c r="J6770" s="178" t="s">
        <v>625</v>
      </c>
    </row>
    <row r="6771" spans="1:10" x14ac:dyDescent="0.45">
      <c r="A6771" s="178" t="s">
        <v>567</v>
      </c>
      <c r="B6771" s="178" t="s">
        <v>568</v>
      </c>
      <c r="C6771" s="178">
        <v>2030</v>
      </c>
      <c r="D6771" s="178" t="s">
        <v>336</v>
      </c>
      <c r="E6771" s="178" t="s">
        <v>337</v>
      </c>
      <c r="F6771" s="178" t="s">
        <v>574</v>
      </c>
      <c r="G6771" s="178">
        <v>38</v>
      </c>
      <c r="H6771" s="178">
        <v>4.2371085146440001E-4</v>
      </c>
      <c r="I6771" s="178">
        <v>4.7455615364012807E-4</v>
      </c>
      <c r="J6771" s="178" t="s">
        <v>626</v>
      </c>
    </row>
    <row r="6772" spans="1:10" x14ac:dyDescent="0.45">
      <c r="A6772" s="178" t="s">
        <v>567</v>
      </c>
      <c r="B6772" s="178" t="s">
        <v>568</v>
      </c>
      <c r="C6772" s="178">
        <v>2030</v>
      </c>
      <c r="D6772" s="178" t="s">
        <v>336</v>
      </c>
      <c r="E6772" s="178" t="s">
        <v>337</v>
      </c>
      <c r="F6772" s="178" t="s">
        <v>571</v>
      </c>
      <c r="G6772" s="178">
        <v>38</v>
      </c>
      <c r="H6772" s="178">
        <v>1.6043771029220001E-4</v>
      </c>
      <c r="I6772" s="178">
        <v>1.7969023552726404E-4</v>
      </c>
      <c r="J6772" s="178" t="s">
        <v>625</v>
      </c>
    </row>
    <row r="6773" spans="1:10" x14ac:dyDescent="0.45">
      <c r="A6773" s="178" t="s">
        <v>567</v>
      </c>
      <c r="B6773" s="178" t="s">
        <v>568</v>
      </c>
      <c r="C6773" s="178">
        <v>2030</v>
      </c>
      <c r="D6773" s="178" t="s">
        <v>336</v>
      </c>
      <c r="E6773" s="178" t="s">
        <v>337</v>
      </c>
      <c r="F6773" s="178" t="s">
        <v>569</v>
      </c>
      <c r="G6773" s="178">
        <v>38</v>
      </c>
      <c r="H6773" s="178">
        <v>8.2355414051562999E-3</v>
      </c>
      <c r="I6773" s="178">
        <v>9.2238063737750571E-3</v>
      </c>
      <c r="J6773" s="178" t="s">
        <v>625</v>
      </c>
    </row>
    <row r="6774" spans="1:10" x14ac:dyDescent="0.45">
      <c r="A6774" s="178" t="s">
        <v>567</v>
      </c>
      <c r="B6774" s="178" t="s">
        <v>568</v>
      </c>
      <c r="C6774" s="178">
        <v>2030</v>
      </c>
      <c r="D6774" s="178" t="s">
        <v>336</v>
      </c>
      <c r="E6774" s="178" t="s">
        <v>337</v>
      </c>
      <c r="F6774" s="178" t="s">
        <v>572</v>
      </c>
      <c r="G6774" s="178">
        <v>39</v>
      </c>
      <c r="H6774" s="178">
        <v>6.5299456764500002E-5</v>
      </c>
      <c r="I6774" s="178">
        <v>7.3135391576240004E-5</v>
      </c>
      <c r="J6774" s="178" t="s">
        <v>625</v>
      </c>
    </row>
    <row r="6775" spans="1:10" x14ac:dyDescent="0.45">
      <c r="A6775" s="178" t="s">
        <v>567</v>
      </c>
      <c r="B6775" s="178" t="s">
        <v>568</v>
      </c>
      <c r="C6775" s="178">
        <v>2030</v>
      </c>
      <c r="D6775" s="178" t="s">
        <v>336</v>
      </c>
      <c r="E6775" s="178" t="s">
        <v>337</v>
      </c>
      <c r="F6775" s="178" t="s">
        <v>569</v>
      </c>
      <c r="G6775" s="178">
        <v>39</v>
      </c>
      <c r="H6775" s="178">
        <v>1.15800688508898E-2</v>
      </c>
      <c r="I6775" s="178">
        <v>1.2969677112996578E-2</v>
      </c>
      <c r="J6775" s="178" t="s">
        <v>625</v>
      </c>
    </row>
    <row r="6776" spans="1:10" x14ac:dyDescent="0.45">
      <c r="A6776" s="178" t="s">
        <v>567</v>
      </c>
      <c r="B6776" s="178" t="s">
        <v>568</v>
      </c>
      <c r="C6776" s="178">
        <v>2030</v>
      </c>
      <c r="D6776" s="178" t="s">
        <v>336</v>
      </c>
      <c r="E6776" s="178" t="s">
        <v>337</v>
      </c>
      <c r="F6776" s="178" t="s">
        <v>570</v>
      </c>
      <c r="G6776" s="178">
        <v>39</v>
      </c>
      <c r="H6776" s="178">
        <v>1.1629140208241999E-3</v>
      </c>
      <c r="I6776" s="178">
        <v>1.302463703323104E-3</v>
      </c>
      <c r="J6776" s="178" t="s">
        <v>625</v>
      </c>
    </row>
    <row r="6777" spans="1:10" x14ac:dyDescent="0.45">
      <c r="A6777" s="178" t="s">
        <v>567</v>
      </c>
      <c r="B6777" s="178" t="s">
        <v>568</v>
      </c>
      <c r="C6777" s="178">
        <v>2030</v>
      </c>
      <c r="D6777" s="178" t="s">
        <v>336</v>
      </c>
      <c r="E6777" s="178" t="s">
        <v>337</v>
      </c>
      <c r="F6777" s="178" t="s">
        <v>571</v>
      </c>
      <c r="G6777" s="178">
        <v>39</v>
      </c>
      <c r="H6777" s="178">
        <v>1.4875157648930001E-4</v>
      </c>
      <c r="I6777" s="178">
        <v>1.6660176566801602E-4</v>
      </c>
      <c r="J6777" s="178" t="s">
        <v>625</v>
      </c>
    </row>
    <row r="6778" spans="1:10" x14ac:dyDescent="0.45">
      <c r="A6778" s="178" t="s">
        <v>567</v>
      </c>
      <c r="B6778" s="178" t="s">
        <v>568</v>
      </c>
      <c r="C6778" s="178">
        <v>2030</v>
      </c>
      <c r="D6778" s="178" t="s">
        <v>336</v>
      </c>
      <c r="E6778" s="178" t="s">
        <v>337</v>
      </c>
      <c r="F6778" s="178" t="s">
        <v>573</v>
      </c>
      <c r="G6778" s="178">
        <v>40</v>
      </c>
      <c r="H6778" s="178">
        <v>3.6542973248289998E-4</v>
      </c>
      <c r="I6778" s="178">
        <v>4.0928130038084802E-4</v>
      </c>
      <c r="J6778" s="178" t="s">
        <v>625</v>
      </c>
    </row>
    <row r="6779" spans="1:10" x14ac:dyDescent="0.45">
      <c r="A6779" s="178" t="s">
        <v>567</v>
      </c>
      <c r="B6779" s="178" t="s">
        <v>568</v>
      </c>
      <c r="C6779" s="178">
        <v>2030</v>
      </c>
      <c r="D6779" s="178" t="s">
        <v>336</v>
      </c>
      <c r="E6779" s="178" t="s">
        <v>337</v>
      </c>
      <c r="F6779" s="178" t="s">
        <v>572</v>
      </c>
      <c r="G6779" s="178">
        <v>40</v>
      </c>
      <c r="H6779" s="178">
        <v>6.0641981690400002E-5</v>
      </c>
      <c r="I6779" s="178">
        <v>6.791901949324801E-5</v>
      </c>
      <c r="J6779" s="178" t="s">
        <v>625</v>
      </c>
    </row>
    <row r="6780" spans="1:10" x14ac:dyDescent="0.45">
      <c r="A6780" s="178" t="s">
        <v>567</v>
      </c>
      <c r="B6780" s="178" t="s">
        <v>568</v>
      </c>
      <c r="C6780" s="178">
        <v>2030</v>
      </c>
      <c r="D6780" s="178" t="s">
        <v>336</v>
      </c>
      <c r="E6780" s="178" t="s">
        <v>337</v>
      </c>
      <c r="F6780" s="178" t="s">
        <v>569</v>
      </c>
      <c r="G6780" s="178">
        <v>40</v>
      </c>
      <c r="H6780" s="178">
        <v>6.6211782395840003E-3</v>
      </c>
      <c r="I6780" s="178">
        <v>7.4157196283340812E-3</v>
      </c>
      <c r="J6780" s="178" t="s">
        <v>625</v>
      </c>
    </row>
    <row r="6781" spans="1:10" x14ac:dyDescent="0.45">
      <c r="A6781" s="178" t="s">
        <v>567</v>
      </c>
      <c r="B6781" s="178" t="s">
        <v>568</v>
      </c>
      <c r="C6781" s="178">
        <v>2030</v>
      </c>
      <c r="D6781" s="178" t="s">
        <v>336</v>
      </c>
      <c r="E6781" s="178" t="s">
        <v>337</v>
      </c>
      <c r="F6781" s="178" t="s">
        <v>570</v>
      </c>
      <c r="G6781" s="178">
        <v>40</v>
      </c>
      <c r="H6781" s="178">
        <v>1.7642553139011999E-3</v>
      </c>
      <c r="I6781" s="178">
        <v>1.9759659515693443E-3</v>
      </c>
      <c r="J6781" s="178" t="s">
        <v>625</v>
      </c>
    </row>
    <row r="6782" spans="1:10" x14ac:dyDescent="0.45">
      <c r="A6782" s="178" t="s">
        <v>567</v>
      </c>
      <c r="B6782" s="178" t="s">
        <v>568</v>
      </c>
      <c r="C6782" s="178">
        <v>2030</v>
      </c>
      <c r="D6782" s="178" t="s">
        <v>336</v>
      </c>
      <c r="E6782" s="178" t="s">
        <v>337</v>
      </c>
      <c r="F6782" s="178" t="s">
        <v>574</v>
      </c>
      <c r="G6782" s="178">
        <v>40</v>
      </c>
      <c r="H6782" s="178">
        <v>1.5796208754182001E-3</v>
      </c>
      <c r="I6782" s="178">
        <v>1.7691753804683842E-3</v>
      </c>
      <c r="J6782" s="178" t="s">
        <v>626</v>
      </c>
    </row>
    <row r="6783" spans="1:10" x14ac:dyDescent="0.45">
      <c r="A6783" s="178" t="s">
        <v>567</v>
      </c>
      <c r="B6783" s="178" t="s">
        <v>568</v>
      </c>
      <c r="C6783" s="178">
        <v>2030</v>
      </c>
      <c r="D6783" s="178" t="s">
        <v>336</v>
      </c>
      <c r="E6783" s="178" t="s">
        <v>337</v>
      </c>
      <c r="F6783" s="178" t="s">
        <v>571</v>
      </c>
      <c r="G6783" s="178">
        <v>40</v>
      </c>
      <c r="H6783" s="178">
        <v>2.964672385133E-4</v>
      </c>
      <c r="I6783" s="178">
        <v>3.3204330713489604E-4</v>
      </c>
      <c r="J6783" s="178" t="s">
        <v>625</v>
      </c>
    </row>
    <row r="6784" spans="1:10" x14ac:dyDescent="0.45">
      <c r="A6784" s="178" t="s">
        <v>567</v>
      </c>
      <c r="B6784" s="178" t="s">
        <v>568</v>
      </c>
      <c r="C6784" s="178">
        <v>2030</v>
      </c>
      <c r="D6784" s="178" t="s">
        <v>336</v>
      </c>
      <c r="E6784" s="178" t="s">
        <v>337</v>
      </c>
      <c r="F6784" s="178" t="s">
        <v>570</v>
      </c>
      <c r="G6784" s="178">
        <v>41</v>
      </c>
      <c r="H6784" s="178">
        <v>1.1244186316617E-3</v>
      </c>
      <c r="I6784" s="178">
        <v>1.2593488674611042E-3</v>
      </c>
      <c r="J6784" s="178" t="s">
        <v>625</v>
      </c>
    </row>
    <row r="6785" spans="1:10" x14ac:dyDescent="0.45">
      <c r="A6785" s="178" t="s">
        <v>567</v>
      </c>
      <c r="B6785" s="178" t="s">
        <v>568</v>
      </c>
      <c r="C6785" s="178">
        <v>2030</v>
      </c>
      <c r="D6785" s="178" t="s">
        <v>336</v>
      </c>
      <c r="E6785" s="178" t="s">
        <v>337</v>
      </c>
      <c r="F6785" s="178" t="s">
        <v>569</v>
      </c>
      <c r="G6785" s="178">
        <v>41</v>
      </c>
      <c r="H6785" s="178">
        <v>4.4009496923536002E-3</v>
      </c>
      <c r="I6785" s="178">
        <v>4.9290636554360327E-3</v>
      </c>
      <c r="J6785" s="178" t="s">
        <v>625</v>
      </c>
    </row>
    <row r="6786" spans="1:10" x14ac:dyDescent="0.45">
      <c r="A6786" s="178" t="s">
        <v>567</v>
      </c>
      <c r="B6786" s="178" t="s">
        <v>568</v>
      </c>
      <c r="C6786" s="178">
        <v>2030</v>
      </c>
      <c r="D6786" s="178" t="s">
        <v>336</v>
      </c>
      <c r="E6786" s="178" t="s">
        <v>337</v>
      </c>
      <c r="F6786" s="178" t="s">
        <v>571</v>
      </c>
      <c r="G6786" s="178">
        <v>41</v>
      </c>
      <c r="H6786" s="178">
        <v>3.6962763260820001E-4</v>
      </c>
      <c r="I6786" s="178">
        <v>4.1398294852118404E-4</v>
      </c>
      <c r="J6786" s="178" t="s">
        <v>625</v>
      </c>
    </row>
    <row r="6787" spans="1:10" x14ac:dyDescent="0.45">
      <c r="A6787" s="178" t="s">
        <v>567</v>
      </c>
      <c r="B6787" s="178" t="s">
        <v>568</v>
      </c>
      <c r="C6787" s="178">
        <v>2030</v>
      </c>
      <c r="D6787" s="178" t="s">
        <v>336</v>
      </c>
      <c r="E6787" s="178" t="s">
        <v>337</v>
      </c>
      <c r="F6787" s="178" t="s">
        <v>573</v>
      </c>
      <c r="G6787" s="178">
        <v>41</v>
      </c>
      <c r="H6787" s="178">
        <v>3.3052486833180003E-4</v>
      </c>
      <c r="I6787" s="178">
        <v>3.7018785253161606E-4</v>
      </c>
      <c r="J6787" s="178" t="s">
        <v>625</v>
      </c>
    </row>
    <row r="6788" spans="1:10" x14ac:dyDescent="0.45">
      <c r="A6788" s="178" t="s">
        <v>567</v>
      </c>
      <c r="B6788" s="178" t="s">
        <v>568</v>
      </c>
      <c r="C6788" s="178">
        <v>2030</v>
      </c>
      <c r="D6788" s="178" t="s">
        <v>336</v>
      </c>
      <c r="E6788" s="178" t="s">
        <v>337</v>
      </c>
      <c r="F6788" s="178" t="s">
        <v>572</v>
      </c>
      <c r="G6788" s="178">
        <v>41</v>
      </c>
      <c r="H6788" s="178">
        <v>9.3279755674300003E-5</v>
      </c>
      <c r="I6788" s="178">
        <v>1.0447332635521602E-4</v>
      </c>
      <c r="J6788" s="178" t="s">
        <v>625</v>
      </c>
    </row>
    <row r="6789" spans="1:10" x14ac:dyDescent="0.45">
      <c r="A6789" s="178" t="s">
        <v>567</v>
      </c>
      <c r="B6789" s="178" t="s">
        <v>568</v>
      </c>
      <c r="C6789" s="178">
        <v>2030</v>
      </c>
      <c r="D6789" s="178" t="s">
        <v>336</v>
      </c>
      <c r="E6789" s="178" t="s">
        <v>337</v>
      </c>
      <c r="F6789" s="178" t="s">
        <v>574</v>
      </c>
      <c r="G6789" s="178">
        <v>42</v>
      </c>
      <c r="H6789" s="178">
        <v>3.9282249053939998E-4</v>
      </c>
      <c r="I6789" s="178">
        <v>4.3996118940412801E-4</v>
      </c>
      <c r="J6789" s="178" t="s">
        <v>626</v>
      </c>
    </row>
    <row r="6790" spans="1:10" x14ac:dyDescent="0.45">
      <c r="A6790" s="178" t="s">
        <v>567</v>
      </c>
      <c r="B6790" s="178" t="s">
        <v>568</v>
      </c>
      <c r="C6790" s="178">
        <v>2030</v>
      </c>
      <c r="D6790" s="178" t="s">
        <v>336</v>
      </c>
      <c r="E6790" s="178" t="s">
        <v>337</v>
      </c>
      <c r="F6790" s="178" t="s">
        <v>572</v>
      </c>
      <c r="G6790" s="178">
        <v>42</v>
      </c>
      <c r="H6790" s="178">
        <v>3.1034742278299998E-5</v>
      </c>
      <c r="I6790" s="178">
        <v>3.4758911351696001E-5</v>
      </c>
      <c r="J6790" s="178" t="s">
        <v>625</v>
      </c>
    </row>
    <row r="6791" spans="1:10" x14ac:dyDescent="0.45">
      <c r="A6791" s="178" t="s">
        <v>567</v>
      </c>
      <c r="B6791" s="178" t="s">
        <v>568</v>
      </c>
      <c r="C6791" s="178">
        <v>2030</v>
      </c>
      <c r="D6791" s="178" t="s">
        <v>336</v>
      </c>
      <c r="E6791" s="178" t="s">
        <v>337</v>
      </c>
      <c r="F6791" s="178" t="s">
        <v>569</v>
      </c>
      <c r="G6791" s="178">
        <v>42</v>
      </c>
      <c r="H6791" s="178">
        <v>7.5464709661900997E-3</v>
      </c>
      <c r="I6791" s="178">
        <v>8.4520474821329124E-3</v>
      </c>
      <c r="J6791" s="178" t="s">
        <v>625</v>
      </c>
    </row>
    <row r="6792" spans="1:10" x14ac:dyDescent="0.45">
      <c r="A6792" s="178" t="s">
        <v>567</v>
      </c>
      <c r="B6792" s="178" t="s">
        <v>568</v>
      </c>
      <c r="C6792" s="178">
        <v>2030</v>
      </c>
      <c r="D6792" s="178" t="s">
        <v>336</v>
      </c>
      <c r="E6792" s="178" t="s">
        <v>337</v>
      </c>
      <c r="F6792" s="178" t="s">
        <v>571</v>
      </c>
      <c r="G6792" s="178">
        <v>42</v>
      </c>
      <c r="H6792" s="178">
        <v>7.5947398727299994E-5</v>
      </c>
      <c r="I6792" s="178">
        <v>8.5061086574576004E-5</v>
      </c>
      <c r="J6792" s="178" t="s">
        <v>625</v>
      </c>
    </row>
    <row r="6793" spans="1:10" x14ac:dyDescent="0.45">
      <c r="A6793" s="178" t="s">
        <v>567</v>
      </c>
      <c r="B6793" s="178" t="s">
        <v>568</v>
      </c>
      <c r="C6793" s="178">
        <v>2030</v>
      </c>
      <c r="D6793" s="178" t="s">
        <v>336</v>
      </c>
      <c r="E6793" s="178" t="s">
        <v>337</v>
      </c>
      <c r="F6793" s="178" t="s">
        <v>570</v>
      </c>
      <c r="G6793" s="178">
        <v>42</v>
      </c>
      <c r="H6793" s="178">
        <v>1.1219797306693999E-3</v>
      </c>
      <c r="I6793" s="178">
        <v>1.256617298349728E-3</v>
      </c>
      <c r="J6793" s="178" t="s">
        <v>625</v>
      </c>
    </row>
    <row r="6794" spans="1:10" x14ac:dyDescent="0.45">
      <c r="A6794" s="178" t="s">
        <v>567</v>
      </c>
      <c r="B6794" s="178" t="s">
        <v>568</v>
      </c>
      <c r="C6794" s="178">
        <v>2030</v>
      </c>
      <c r="D6794" s="178" t="s">
        <v>336</v>
      </c>
      <c r="E6794" s="178" t="s">
        <v>337</v>
      </c>
      <c r="F6794" s="178" t="s">
        <v>572</v>
      </c>
      <c r="G6794" s="178">
        <v>43</v>
      </c>
      <c r="H6794" s="178">
        <v>2.9485014238200001E-5</v>
      </c>
      <c r="I6794" s="178">
        <v>3.3023215946784006E-5</v>
      </c>
      <c r="J6794" s="178" t="s">
        <v>625</v>
      </c>
    </row>
    <row r="6795" spans="1:10" x14ac:dyDescent="0.45">
      <c r="A6795" s="178" t="s">
        <v>567</v>
      </c>
      <c r="B6795" s="178" t="s">
        <v>568</v>
      </c>
      <c r="C6795" s="178">
        <v>2030</v>
      </c>
      <c r="D6795" s="178" t="s">
        <v>336</v>
      </c>
      <c r="E6795" s="178" t="s">
        <v>337</v>
      </c>
      <c r="F6795" s="178" t="s">
        <v>570</v>
      </c>
      <c r="G6795" s="178">
        <v>43</v>
      </c>
      <c r="H6795" s="178">
        <v>2.1814924548380001E-4</v>
      </c>
      <c r="I6795" s="178">
        <v>2.4432715494185602E-4</v>
      </c>
      <c r="J6795" s="178" t="s">
        <v>625</v>
      </c>
    </row>
    <row r="6796" spans="1:10" x14ac:dyDescent="0.45">
      <c r="A6796" s="178" t="s">
        <v>567</v>
      </c>
      <c r="B6796" s="178" t="s">
        <v>568</v>
      </c>
      <c r="C6796" s="178">
        <v>2030</v>
      </c>
      <c r="D6796" s="178" t="s">
        <v>336</v>
      </c>
      <c r="E6796" s="178" t="s">
        <v>337</v>
      </c>
      <c r="F6796" s="178" t="s">
        <v>569</v>
      </c>
      <c r="G6796" s="178">
        <v>43</v>
      </c>
      <c r="H6796" s="178">
        <v>3.9017595117912E-3</v>
      </c>
      <c r="I6796" s="178">
        <v>4.3699706532061445E-3</v>
      </c>
      <c r="J6796" s="178" t="s">
        <v>625</v>
      </c>
    </row>
    <row r="6797" spans="1:10" x14ac:dyDescent="0.45">
      <c r="A6797" s="178" t="s">
        <v>567</v>
      </c>
      <c r="B6797" s="178" t="s">
        <v>568</v>
      </c>
      <c r="C6797" s="178">
        <v>2030</v>
      </c>
      <c r="D6797" s="178" t="s">
        <v>336</v>
      </c>
      <c r="E6797" s="178" t="s">
        <v>337</v>
      </c>
      <c r="F6797" s="178" t="s">
        <v>571</v>
      </c>
      <c r="G6797" s="178">
        <v>43</v>
      </c>
      <c r="H6797" s="178">
        <v>6.7158078309100005E-5</v>
      </c>
      <c r="I6797" s="178">
        <v>7.5217047706192019E-5</v>
      </c>
      <c r="J6797" s="178" t="s">
        <v>625</v>
      </c>
    </row>
    <row r="6798" spans="1:10" x14ac:dyDescent="0.45">
      <c r="A6798" s="178" t="s">
        <v>567</v>
      </c>
      <c r="B6798" s="178" t="s">
        <v>568</v>
      </c>
      <c r="C6798" s="178">
        <v>2030</v>
      </c>
      <c r="D6798" s="178" t="s">
        <v>336</v>
      </c>
      <c r="E6798" s="178" t="s">
        <v>337</v>
      </c>
      <c r="F6798" s="178" t="s">
        <v>571</v>
      </c>
      <c r="G6798" s="178">
        <v>44</v>
      </c>
      <c r="H6798" s="178">
        <v>1.3703668082600001E-4</v>
      </c>
      <c r="I6798" s="178">
        <v>1.5348108252512003E-4</v>
      </c>
      <c r="J6798" s="178" t="s">
        <v>625</v>
      </c>
    </row>
    <row r="6799" spans="1:10" x14ac:dyDescent="0.45">
      <c r="A6799" s="178" t="s">
        <v>567</v>
      </c>
      <c r="B6799" s="178" t="s">
        <v>568</v>
      </c>
      <c r="C6799" s="178">
        <v>2030</v>
      </c>
      <c r="D6799" s="178" t="s">
        <v>336</v>
      </c>
      <c r="E6799" s="178" t="s">
        <v>337</v>
      </c>
      <c r="F6799" s="178" t="s">
        <v>570</v>
      </c>
      <c r="G6799" s="178">
        <v>44</v>
      </c>
      <c r="H6799" s="178">
        <v>1.0363683104515E-3</v>
      </c>
      <c r="I6799" s="178">
        <v>1.1607325077056801E-3</v>
      </c>
      <c r="J6799" s="178" t="s">
        <v>625</v>
      </c>
    </row>
    <row r="6800" spans="1:10" x14ac:dyDescent="0.45">
      <c r="A6800" s="178" t="s">
        <v>567</v>
      </c>
      <c r="B6800" s="178" t="s">
        <v>568</v>
      </c>
      <c r="C6800" s="178">
        <v>2030</v>
      </c>
      <c r="D6800" s="178" t="s">
        <v>336</v>
      </c>
      <c r="E6800" s="178" t="s">
        <v>337</v>
      </c>
      <c r="F6800" s="178" t="s">
        <v>572</v>
      </c>
      <c r="G6800" s="178">
        <v>44</v>
      </c>
      <c r="H6800" s="178">
        <v>2.8571384973499999E-5</v>
      </c>
      <c r="I6800" s="178">
        <v>3.1999951170320001E-5</v>
      </c>
      <c r="J6800" s="178" t="s">
        <v>625</v>
      </c>
    </row>
    <row r="6801" spans="1:10" x14ac:dyDescent="0.45">
      <c r="A6801" s="178" t="s">
        <v>567</v>
      </c>
      <c r="B6801" s="178" t="s">
        <v>568</v>
      </c>
      <c r="C6801" s="178">
        <v>2030</v>
      </c>
      <c r="D6801" s="178" t="s">
        <v>336</v>
      </c>
      <c r="E6801" s="178" t="s">
        <v>337</v>
      </c>
      <c r="F6801" s="178" t="s">
        <v>569</v>
      </c>
      <c r="G6801" s="178">
        <v>44</v>
      </c>
      <c r="H6801" s="178">
        <v>1.7641222802922E-3</v>
      </c>
      <c r="I6801" s="178">
        <v>1.975816953927264E-3</v>
      </c>
      <c r="J6801" s="178" t="s">
        <v>625</v>
      </c>
    </row>
    <row r="6802" spans="1:10" x14ac:dyDescent="0.45">
      <c r="A6802" s="178" t="s">
        <v>567</v>
      </c>
      <c r="B6802" s="178" t="s">
        <v>568</v>
      </c>
      <c r="C6802" s="178">
        <v>2030</v>
      </c>
      <c r="D6802" s="178" t="s">
        <v>336</v>
      </c>
      <c r="E6802" s="178" t="s">
        <v>337</v>
      </c>
      <c r="F6802" s="178" t="s">
        <v>569</v>
      </c>
      <c r="G6802" s="178">
        <v>45</v>
      </c>
      <c r="H6802" s="178">
        <v>5.6964537361637001E-3</v>
      </c>
      <c r="I6802" s="178">
        <v>6.3800281845033443E-3</v>
      </c>
      <c r="J6802" s="178" t="s">
        <v>625</v>
      </c>
    </row>
    <row r="6803" spans="1:10" x14ac:dyDescent="0.45">
      <c r="A6803" s="178" t="s">
        <v>567</v>
      </c>
      <c r="B6803" s="178" t="s">
        <v>568</v>
      </c>
      <c r="C6803" s="178">
        <v>2030</v>
      </c>
      <c r="D6803" s="178" t="s">
        <v>336</v>
      </c>
      <c r="E6803" s="178" t="s">
        <v>337</v>
      </c>
      <c r="F6803" s="178" t="s">
        <v>572</v>
      </c>
      <c r="G6803" s="178">
        <v>45</v>
      </c>
      <c r="H6803" s="178">
        <v>2.7562949981100001E-5</v>
      </c>
      <c r="I6803" s="178">
        <v>3.0870503978832002E-5</v>
      </c>
      <c r="J6803" s="178" t="s">
        <v>625</v>
      </c>
    </row>
    <row r="6804" spans="1:10" x14ac:dyDescent="0.45">
      <c r="A6804" s="178" t="s">
        <v>567</v>
      </c>
      <c r="B6804" s="178" t="s">
        <v>568</v>
      </c>
      <c r="C6804" s="178">
        <v>2030</v>
      </c>
      <c r="D6804" s="178" t="s">
        <v>336</v>
      </c>
      <c r="E6804" s="178" t="s">
        <v>337</v>
      </c>
      <c r="F6804" s="178" t="s">
        <v>571</v>
      </c>
      <c r="G6804" s="178">
        <v>45</v>
      </c>
      <c r="H6804" s="178">
        <v>1.259724667761E-4</v>
      </c>
      <c r="I6804" s="178">
        <v>1.4108916278923202E-4</v>
      </c>
      <c r="J6804" s="178" t="s">
        <v>625</v>
      </c>
    </row>
    <row r="6805" spans="1:10" x14ac:dyDescent="0.45">
      <c r="A6805" s="178" t="s">
        <v>567</v>
      </c>
      <c r="B6805" s="178" t="s">
        <v>568</v>
      </c>
      <c r="C6805" s="178">
        <v>2030</v>
      </c>
      <c r="D6805" s="178" t="s">
        <v>336</v>
      </c>
      <c r="E6805" s="178" t="s">
        <v>337</v>
      </c>
      <c r="F6805" s="178" t="s">
        <v>574</v>
      </c>
      <c r="G6805" s="178">
        <v>45</v>
      </c>
      <c r="H6805" s="178">
        <v>3.6253005964679999E-4</v>
      </c>
      <c r="I6805" s="178">
        <v>4.0603366680441602E-4</v>
      </c>
      <c r="J6805" s="178" t="s">
        <v>626</v>
      </c>
    </row>
    <row r="6806" spans="1:10" x14ac:dyDescent="0.45">
      <c r="A6806" s="178" t="s">
        <v>567</v>
      </c>
      <c r="B6806" s="178" t="s">
        <v>568</v>
      </c>
      <c r="C6806" s="178">
        <v>2030</v>
      </c>
      <c r="D6806" s="178" t="s">
        <v>336</v>
      </c>
      <c r="E6806" s="178" t="s">
        <v>337</v>
      </c>
      <c r="F6806" s="178" t="s">
        <v>570</v>
      </c>
      <c r="G6806" s="178">
        <v>45</v>
      </c>
      <c r="H6806" s="178">
        <v>1.0974614415317999E-3</v>
      </c>
      <c r="I6806" s="178">
        <v>1.2291568145156161E-3</v>
      </c>
      <c r="J6806" s="178" t="s">
        <v>625</v>
      </c>
    </row>
    <row r="6807" spans="1:10" x14ac:dyDescent="0.45">
      <c r="A6807" s="178" t="s">
        <v>567</v>
      </c>
      <c r="B6807" s="178" t="s">
        <v>568</v>
      </c>
      <c r="C6807" s="178">
        <v>2030</v>
      </c>
      <c r="D6807" s="178" t="s">
        <v>336</v>
      </c>
      <c r="E6807" s="178" t="s">
        <v>337</v>
      </c>
      <c r="F6807" s="178" t="s">
        <v>573</v>
      </c>
      <c r="G6807" s="178">
        <v>45</v>
      </c>
      <c r="H6807" s="178">
        <v>3.5290050436740002E-4</v>
      </c>
      <c r="I6807" s="178">
        <v>3.9524856489148803E-4</v>
      </c>
      <c r="J6807" s="178" t="s">
        <v>625</v>
      </c>
    </row>
    <row r="6808" spans="1:10" x14ac:dyDescent="0.45">
      <c r="A6808" s="178" t="s">
        <v>567</v>
      </c>
      <c r="B6808" s="178" t="s">
        <v>568</v>
      </c>
      <c r="C6808" s="178">
        <v>2030</v>
      </c>
      <c r="D6808" s="178" t="s">
        <v>336</v>
      </c>
      <c r="E6808" s="178" t="s">
        <v>337</v>
      </c>
      <c r="F6808" s="178" t="s">
        <v>569</v>
      </c>
      <c r="G6808" s="178">
        <v>46</v>
      </c>
      <c r="H6808" s="178">
        <v>1.7159091075881999E-3</v>
      </c>
      <c r="I6808" s="178">
        <v>1.9218182004987841E-3</v>
      </c>
      <c r="J6808" s="178" t="s">
        <v>625</v>
      </c>
    </row>
    <row r="6809" spans="1:10" x14ac:dyDescent="0.45">
      <c r="A6809" s="178" t="s">
        <v>567</v>
      </c>
      <c r="B6809" s="178" t="s">
        <v>568</v>
      </c>
      <c r="C6809" s="178">
        <v>2030</v>
      </c>
      <c r="D6809" s="178" t="s">
        <v>336</v>
      </c>
      <c r="E6809" s="178" t="s">
        <v>337</v>
      </c>
      <c r="F6809" s="178" t="s">
        <v>570</v>
      </c>
      <c r="G6809" s="178">
        <v>46</v>
      </c>
      <c r="H6809" s="178">
        <v>2.050864277408E-4</v>
      </c>
      <c r="I6809" s="178">
        <v>2.2969679906969601E-4</v>
      </c>
      <c r="J6809" s="178" t="s">
        <v>625</v>
      </c>
    </row>
    <row r="6810" spans="1:10" x14ac:dyDescent="0.45">
      <c r="A6810" s="178" t="s">
        <v>567</v>
      </c>
      <c r="B6810" s="178" t="s">
        <v>568</v>
      </c>
      <c r="C6810" s="178">
        <v>2030</v>
      </c>
      <c r="D6810" s="178" t="s">
        <v>336</v>
      </c>
      <c r="E6810" s="178" t="s">
        <v>337</v>
      </c>
      <c r="F6810" s="178" t="s">
        <v>574</v>
      </c>
      <c r="G6810" s="178">
        <v>46</v>
      </c>
      <c r="H6810" s="178">
        <v>3.4038096782749999E-4</v>
      </c>
      <c r="I6810" s="178">
        <v>3.8122668396680005E-4</v>
      </c>
      <c r="J6810" s="178" t="s">
        <v>626</v>
      </c>
    </row>
    <row r="6811" spans="1:10" x14ac:dyDescent="0.45">
      <c r="A6811" s="178" t="s">
        <v>567</v>
      </c>
      <c r="B6811" s="178" t="s">
        <v>568</v>
      </c>
      <c r="C6811" s="178">
        <v>2030</v>
      </c>
      <c r="D6811" s="178" t="s">
        <v>336</v>
      </c>
      <c r="E6811" s="178" t="s">
        <v>337</v>
      </c>
      <c r="F6811" s="178" t="s">
        <v>572</v>
      </c>
      <c r="G6811" s="178">
        <v>46</v>
      </c>
      <c r="H6811" s="178">
        <v>1.075119434972E-4</v>
      </c>
      <c r="I6811" s="178">
        <v>1.2041337671686402E-4</v>
      </c>
      <c r="J6811" s="178" t="s">
        <v>625</v>
      </c>
    </row>
    <row r="6812" spans="1:10" x14ac:dyDescent="0.45">
      <c r="A6812" s="178" t="s">
        <v>567</v>
      </c>
      <c r="B6812" s="178" t="s">
        <v>568</v>
      </c>
      <c r="C6812" s="178">
        <v>2030</v>
      </c>
      <c r="D6812" s="178" t="s">
        <v>336</v>
      </c>
      <c r="E6812" s="178" t="s">
        <v>337</v>
      </c>
      <c r="F6812" s="178" t="s">
        <v>571</v>
      </c>
      <c r="G6812" s="178">
        <v>46</v>
      </c>
      <c r="H6812" s="178">
        <v>1.2539698218460001E-4</v>
      </c>
      <c r="I6812" s="178">
        <v>1.4044462004675202E-4</v>
      </c>
      <c r="J6812" s="178" t="s">
        <v>625</v>
      </c>
    </row>
    <row r="6813" spans="1:10" x14ac:dyDescent="0.45">
      <c r="A6813" s="178" t="s">
        <v>567</v>
      </c>
      <c r="B6813" s="178" t="s">
        <v>568</v>
      </c>
      <c r="C6813" s="178">
        <v>2030</v>
      </c>
      <c r="D6813" s="178" t="s">
        <v>336</v>
      </c>
      <c r="E6813" s="178" t="s">
        <v>337</v>
      </c>
      <c r="F6813" s="178" t="s">
        <v>573</v>
      </c>
      <c r="G6813" s="178">
        <v>47</v>
      </c>
      <c r="H6813" s="178">
        <v>1.0586130665614999E-3</v>
      </c>
      <c r="I6813" s="178">
        <v>1.1856466345488801E-3</v>
      </c>
      <c r="J6813" s="178" t="s">
        <v>625</v>
      </c>
    </row>
    <row r="6814" spans="1:10" x14ac:dyDescent="0.45">
      <c r="A6814" s="178" t="s">
        <v>567</v>
      </c>
      <c r="B6814" s="178" t="s">
        <v>568</v>
      </c>
      <c r="C6814" s="178">
        <v>2030</v>
      </c>
      <c r="D6814" s="178" t="s">
        <v>336</v>
      </c>
      <c r="E6814" s="178" t="s">
        <v>337</v>
      </c>
      <c r="F6814" s="178" t="s">
        <v>574</v>
      </c>
      <c r="G6814" s="178">
        <v>47</v>
      </c>
      <c r="H6814" s="178">
        <v>3.2489909790459998E-4</v>
      </c>
      <c r="I6814" s="178">
        <v>3.6388698965315202E-4</v>
      </c>
      <c r="J6814" s="178" t="s">
        <v>626</v>
      </c>
    </row>
    <row r="6815" spans="1:10" x14ac:dyDescent="0.45">
      <c r="A6815" s="178" t="s">
        <v>567</v>
      </c>
      <c r="B6815" s="178" t="s">
        <v>568</v>
      </c>
      <c r="C6815" s="178">
        <v>2030</v>
      </c>
      <c r="D6815" s="178" t="s">
        <v>336</v>
      </c>
      <c r="E6815" s="178" t="s">
        <v>337</v>
      </c>
      <c r="F6815" s="178" t="s">
        <v>572</v>
      </c>
      <c r="G6815" s="178">
        <v>47</v>
      </c>
      <c r="H6815" s="178">
        <v>2.6830954084300001E-5</v>
      </c>
      <c r="I6815" s="178">
        <v>3.0050668574416002E-5</v>
      </c>
      <c r="J6815" s="178" t="s">
        <v>625</v>
      </c>
    </row>
    <row r="6816" spans="1:10" x14ac:dyDescent="0.45">
      <c r="A6816" s="178" t="s">
        <v>567</v>
      </c>
      <c r="B6816" s="178" t="s">
        <v>568</v>
      </c>
      <c r="C6816" s="178">
        <v>2030</v>
      </c>
      <c r="D6816" s="178" t="s">
        <v>336</v>
      </c>
      <c r="E6816" s="178" t="s">
        <v>337</v>
      </c>
      <c r="F6816" s="178" t="s">
        <v>569</v>
      </c>
      <c r="G6816" s="178">
        <v>47</v>
      </c>
      <c r="H6816" s="178">
        <v>8.3016058197245002E-3</v>
      </c>
      <c r="I6816" s="178">
        <v>9.2977985180914408E-3</v>
      </c>
      <c r="J6816" s="178" t="s">
        <v>625</v>
      </c>
    </row>
    <row r="6817" spans="1:10" x14ac:dyDescent="0.45">
      <c r="A6817" s="178" t="s">
        <v>567</v>
      </c>
      <c r="B6817" s="178" t="s">
        <v>568</v>
      </c>
      <c r="C6817" s="178">
        <v>2030</v>
      </c>
      <c r="D6817" s="178" t="s">
        <v>336</v>
      </c>
      <c r="E6817" s="178" t="s">
        <v>337</v>
      </c>
      <c r="F6817" s="178" t="s">
        <v>574</v>
      </c>
      <c r="G6817" s="178">
        <v>48</v>
      </c>
      <c r="H6817" s="178">
        <v>3.1972600845619998E-4</v>
      </c>
      <c r="I6817" s="178">
        <v>3.5809312947094403E-4</v>
      </c>
      <c r="J6817" s="178" t="s">
        <v>626</v>
      </c>
    </row>
    <row r="6818" spans="1:10" x14ac:dyDescent="0.45">
      <c r="A6818" s="178" t="s">
        <v>567</v>
      </c>
      <c r="B6818" s="178" t="s">
        <v>568</v>
      </c>
      <c r="C6818" s="178">
        <v>2030</v>
      </c>
      <c r="D6818" s="178" t="s">
        <v>336</v>
      </c>
      <c r="E6818" s="178" t="s">
        <v>337</v>
      </c>
      <c r="F6818" s="178" t="s">
        <v>570</v>
      </c>
      <c r="G6818" s="178">
        <v>48</v>
      </c>
      <c r="H6818" s="178">
        <v>4.454456939129E-4</v>
      </c>
      <c r="I6818" s="178">
        <v>4.988991771824481E-4</v>
      </c>
      <c r="J6818" s="178" t="s">
        <v>625</v>
      </c>
    </row>
    <row r="6819" spans="1:10" x14ac:dyDescent="0.45">
      <c r="A6819" s="178" t="s">
        <v>567</v>
      </c>
      <c r="B6819" s="178" t="s">
        <v>568</v>
      </c>
      <c r="C6819" s="178">
        <v>2030</v>
      </c>
      <c r="D6819" s="178" t="s">
        <v>336</v>
      </c>
      <c r="E6819" s="178" t="s">
        <v>337</v>
      </c>
      <c r="F6819" s="178" t="s">
        <v>571</v>
      </c>
      <c r="G6819" s="178">
        <v>48</v>
      </c>
      <c r="H6819" s="178">
        <v>1.819778117351E-4</v>
      </c>
      <c r="I6819" s="178">
        <v>2.0381514914331203E-4</v>
      </c>
      <c r="J6819" s="178" t="s">
        <v>625</v>
      </c>
    </row>
    <row r="6820" spans="1:10" x14ac:dyDescent="0.45">
      <c r="A6820" s="178" t="s">
        <v>567</v>
      </c>
      <c r="B6820" s="178" t="s">
        <v>568</v>
      </c>
      <c r="C6820" s="178">
        <v>2030</v>
      </c>
      <c r="D6820" s="178" t="s">
        <v>336</v>
      </c>
      <c r="E6820" s="178" t="s">
        <v>337</v>
      </c>
      <c r="F6820" s="178" t="s">
        <v>569</v>
      </c>
      <c r="G6820" s="178">
        <v>48</v>
      </c>
      <c r="H6820" s="178">
        <v>5.3480317583307997E-3</v>
      </c>
      <c r="I6820" s="178">
        <v>5.989795569330496E-3</v>
      </c>
      <c r="J6820" s="178" t="s">
        <v>625</v>
      </c>
    </row>
    <row r="6821" spans="1:10" x14ac:dyDescent="0.45">
      <c r="A6821" s="178" t="s">
        <v>567</v>
      </c>
      <c r="B6821" s="178" t="s">
        <v>568</v>
      </c>
      <c r="C6821" s="178">
        <v>2030</v>
      </c>
      <c r="D6821" s="178" t="s">
        <v>336</v>
      </c>
      <c r="E6821" s="178" t="s">
        <v>337</v>
      </c>
      <c r="F6821" s="178" t="s">
        <v>569</v>
      </c>
      <c r="G6821" s="178">
        <v>49</v>
      </c>
      <c r="H6821" s="178">
        <v>1.8547312356531999E-3</v>
      </c>
      <c r="I6821" s="178">
        <v>2.0772989839315842E-3</v>
      </c>
      <c r="J6821" s="178" t="s">
        <v>625</v>
      </c>
    </row>
    <row r="6822" spans="1:10" x14ac:dyDescent="0.45">
      <c r="A6822" s="178" t="s">
        <v>567</v>
      </c>
      <c r="B6822" s="178" t="s">
        <v>568</v>
      </c>
      <c r="C6822" s="178">
        <v>2030</v>
      </c>
      <c r="D6822" s="178" t="s">
        <v>336</v>
      </c>
      <c r="E6822" s="178" t="s">
        <v>337</v>
      </c>
      <c r="F6822" s="178" t="s">
        <v>570</v>
      </c>
      <c r="G6822" s="178">
        <v>49</v>
      </c>
      <c r="H6822" s="178">
        <v>1.1684872297336999E-3</v>
      </c>
      <c r="I6822" s="178">
        <v>1.308705697301744E-3</v>
      </c>
      <c r="J6822" s="178" t="s">
        <v>625</v>
      </c>
    </row>
    <row r="6823" spans="1:10" x14ac:dyDescent="0.45">
      <c r="A6823" s="178" t="s">
        <v>567</v>
      </c>
      <c r="B6823" s="178" t="s">
        <v>568</v>
      </c>
      <c r="C6823" s="178">
        <v>2030</v>
      </c>
      <c r="D6823" s="178" t="s">
        <v>336</v>
      </c>
      <c r="E6823" s="178" t="s">
        <v>337</v>
      </c>
      <c r="F6823" s="178" t="s">
        <v>572</v>
      </c>
      <c r="G6823" s="178">
        <v>49</v>
      </c>
      <c r="H6823" s="178">
        <v>5.0644091970799999E-5</v>
      </c>
      <c r="I6823" s="178">
        <v>5.6721383007296005E-5</v>
      </c>
      <c r="J6823" s="178" t="s">
        <v>625</v>
      </c>
    </row>
    <row r="6824" spans="1:10" x14ac:dyDescent="0.45">
      <c r="A6824" s="178" t="s">
        <v>567</v>
      </c>
      <c r="B6824" s="178" t="s">
        <v>568</v>
      </c>
      <c r="C6824" s="178">
        <v>2030</v>
      </c>
      <c r="D6824" s="178" t="s">
        <v>336</v>
      </c>
      <c r="E6824" s="178" t="s">
        <v>337</v>
      </c>
      <c r="F6824" s="178" t="s">
        <v>573</v>
      </c>
      <c r="G6824" s="178">
        <v>49</v>
      </c>
      <c r="H6824" s="178">
        <v>3.0958474962970001E-4</v>
      </c>
      <c r="I6824" s="178">
        <v>3.4673491958526402E-4</v>
      </c>
      <c r="J6824" s="178" t="s">
        <v>625</v>
      </c>
    </row>
    <row r="6825" spans="1:10" x14ac:dyDescent="0.45">
      <c r="A6825" s="178" t="s">
        <v>567</v>
      </c>
      <c r="B6825" s="178" t="s">
        <v>568</v>
      </c>
      <c r="C6825" s="178">
        <v>2030</v>
      </c>
      <c r="D6825" s="178" t="s">
        <v>336</v>
      </c>
      <c r="E6825" s="178" t="s">
        <v>337</v>
      </c>
      <c r="F6825" s="178" t="s">
        <v>574</v>
      </c>
      <c r="G6825" s="178">
        <v>49</v>
      </c>
      <c r="H6825" s="178">
        <v>3.1029147794470001E-4</v>
      </c>
      <c r="I6825" s="178">
        <v>3.4752645529806403E-4</v>
      </c>
      <c r="J6825" s="178" t="s">
        <v>626</v>
      </c>
    </row>
    <row r="6826" spans="1:10" x14ac:dyDescent="0.45">
      <c r="A6826" s="178" t="s">
        <v>567</v>
      </c>
      <c r="B6826" s="178" t="s">
        <v>568</v>
      </c>
      <c r="C6826" s="178">
        <v>2030</v>
      </c>
      <c r="D6826" s="178" t="s">
        <v>336</v>
      </c>
      <c r="E6826" s="178" t="s">
        <v>337</v>
      </c>
      <c r="F6826" s="178" t="s">
        <v>571</v>
      </c>
      <c r="G6826" s="178">
        <v>49</v>
      </c>
      <c r="H6826" s="178">
        <v>5.7941389968600001E-5</v>
      </c>
      <c r="I6826" s="178">
        <v>6.4894356764832011E-5</v>
      </c>
      <c r="J6826" s="178" t="s">
        <v>625</v>
      </c>
    </row>
    <row r="6827" spans="1:10" x14ac:dyDescent="0.45">
      <c r="A6827" s="178" t="s">
        <v>567</v>
      </c>
      <c r="B6827" s="178" t="s">
        <v>568</v>
      </c>
      <c r="C6827" s="178">
        <v>2030</v>
      </c>
      <c r="D6827" s="178" t="s">
        <v>336</v>
      </c>
      <c r="E6827" s="178" t="s">
        <v>337</v>
      </c>
      <c r="F6827" s="178" t="s">
        <v>570</v>
      </c>
      <c r="G6827" s="178">
        <v>50</v>
      </c>
      <c r="H6827" s="178">
        <v>7.6089032518209996E-4</v>
      </c>
      <c r="I6827" s="178">
        <v>8.5219716420395204E-4</v>
      </c>
      <c r="J6827" s="178" t="s">
        <v>625</v>
      </c>
    </row>
    <row r="6828" spans="1:10" x14ac:dyDescent="0.45">
      <c r="A6828" s="178" t="s">
        <v>567</v>
      </c>
      <c r="B6828" s="178" t="s">
        <v>568</v>
      </c>
      <c r="C6828" s="178">
        <v>2030</v>
      </c>
      <c r="D6828" s="178" t="s">
        <v>336</v>
      </c>
      <c r="E6828" s="178" t="s">
        <v>337</v>
      </c>
      <c r="F6828" s="178" t="s">
        <v>569</v>
      </c>
      <c r="G6828" s="178">
        <v>50</v>
      </c>
      <c r="H6828" s="178">
        <v>3.10549500864E-3</v>
      </c>
      <c r="I6828" s="178">
        <v>3.4781544096768001E-3</v>
      </c>
      <c r="J6828" s="178" t="s">
        <v>625</v>
      </c>
    </row>
    <row r="6829" spans="1:10" x14ac:dyDescent="0.45">
      <c r="A6829" s="178" t="s">
        <v>567</v>
      </c>
      <c r="B6829" s="178" t="s">
        <v>568</v>
      </c>
      <c r="C6829" s="178">
        <v>2030</v>
      </c>
      <c r="D6829" s="178" t="s">
        <v>336</v>
      </c>
      <c r="E6829" s="178" t="s">
        <v>337</v>
      </c>
      <c r="F6829" s="178" t="s">
        <v>571</v>
      </c>
      <c r="G6829" s="178">
        <v>50</v>
      </c>
      <c r="H6829" s="178">
        <v>1.210308837472E-4</v>
      </c>
      <c r="I6829" s="178">
        <v>1.3555458979686401E-4</v>
      </c>
      <c r="J6829" s="178" t="s">
        <v>625</v>
      </c>
    </row>
    <row r="6830" spans="1:10" x14ac:dyDescent="0.45">
      <c r="A6830" s="178" t="s">
        <v>567</v>
      </c>
      <c r="B6830" s="178" t="s">
        <v>568</v>
      </c>
      <c r="C6830" s="178">
        <v>2030</v>
      </c>
      <c r="D6830" s="178" t="s">
        <v>336</v>
      </c>
      <c r="E6830" s="178" t="s">
        <v>337</v>
      </c>
      <c r="F6830" s="178" t="s">
        <v>572</v>
      </c>
      <c r="G6830" s="178">
        <v>50</v>
      </c>
      <c r="H6830" s="178">
        <v>7.3520572186699999E-5</v>
      </c>
      <c r="I6830" s="178">
        <v>8.2343040849104001E-5</v>
      </c>
      <c r="J6830" s="178" t="s">
        <v>625</v>
      </c>
    </row>
    <row r="6831" spans="1:10" x14ac:dyDescent="0.45">
      <c r="A6831" s="178" t="s">
        <v>567</v>
      </c>
      <c r="B6831" s="178" t="s">
        <v>568</v>
      </c>
      <c r="C6831" s="178">
        <v>2030</v>
      </c>
      <c r="D6831" s="178" t="s">
        <v>336</v>
      </c>
      <c r="E6831" s="178" t="s">
        <v>337</v>
      </c>
      <c r="F6831" s="178" t="s">
        <v>574</v>
      </c>
      <c r="G6831" s="178">
        <v>50</v>
      </c>
      <c r="H6831" s="178">
        <v>3.0823479755780003E-4</v>
      </c>
      <c r="I6831" s="178">
        <v>3.4522297326473607E-4</v>
      </c>
      <c r="J6831" s="178" t="s">
        <v>626</v>
      </c>
    </row>
    <row r="6832" spans="1:10" x14ac:dyDescent="0.45">
      <c r="A6832" s="178" t="s">
        <v>567</v>
      </c>
      <c r="B6832" s="178" t="s">
        <v>568</v>
      </c>
      <c r="C6832" s="178">
        <v>2030</v>
      </c>
      <c r="D6832" s="178" t="s">
        <v>336</v>
      </c>
      <c r="E6832" s="178" t="s">
        <v>337</v>
      </c>
      <c r="F6832" s="178" t="s">
        <v>570</v>
      </c>
      <c r="G6832" s="178">
        <v>51</v>
      </c>
      <c r="H6832" s="178">
        <v>4.6968442620709999E-4</v>
      </c>
      <c r="I6832" s="178">
        <v>5.2604655735195209E-4</v>
      </c>
      <c r="J6832" s="178" t="s">
        <v>625</v>
      </c>
    </row>
    <row r="6833" spans="1:10" x14ac:dyDescent="0.45">
      <c r="A6833" s="178" t="s">
        <v>567</v>
      </c>
      <c r="B6833" s="178" t="s">
        <v>568</v>
      </c>
      <c r="C6833" s="178">
        <v>2030</v>
      </c>
      <c r="D6833" s="178" t="s">
        <v>336</v>
      </c>
      <c r="E6833" s="178" t="s">
        <v>337</v>
      </c>
      <c r="F6833" s="178" t="s">
        <v>573</v>
      </c>
      <c r="G6833" s="178">
        <v>51</v>
      </c>
      <c r="H6833" s="178">
        <v>1.3349317596294001E-3</v>
      </c>
      <c r="I6833" s="178">
        <v>1.4951235707849283E-3</v>
      </c>
      <c r="J6833" s="178" t="s">
        <v>625</v>
      </c>
    </row>
    <row r="6834" spans="1:10" x14ac:dyDescent="0.45">
      <c r="A6834" s="178" t="s">
        <v>567</v>
      </c>
      <c r="B6834" s="178" t="s">
        <v>568</v>
      </c>
      <c r="C6834" s="178">
        <v>2030</v>
      </c>
      <c r="D6834" s="178" t="s">
        <v>336</v>
      </c>
      <c r="E6834" s="178" t="s">
        <v>337</v>
      </c>
      <c r="F6834" s="178" t="s">
        <v>571</v>
      </c>
      <c r="G6834" s="178">
        <v>51</v>
      </c>
      <c r="H6834" s="178">
        <v>1.803118248063E-4</v>
      </c>
      <c r="I6834" s="178">
        <v>2.0194924378305601E-4</v>
      </c>
      <c r="J6834" s="178" t="s">
        <v>625</v>
      </c>
    </row>
    <row r="6835" spans="1:10" x14ac:dyDescent="0.45">
      <c r="A6835" s="178" t="s">
        <v>567</v>
      </c>
      <c r="B6835" s="178" t="s">
        <v>568</v>
      </c>
      <c r="C6835" s="178">
        <v>2030</v>
      </c>
      <c r="D6835" s="178" t="s">
        <v>336</v>
      </c>
      <c r="E6835" s="178" t="s">
        <v>337</v>
      </c>
      <c r="F6835" s="178" t="s">
        <v>570</v>
      </c>
      <c r="G6835" s="178">
        <v>52</v>
      </c>
      <c r="H6835" s="178">
        <v>2.18322937144E-4</v>
      </c>
      <c r="I6835" s="178">
        <v>2.4452168960128004E-4</v>
      </c>
      <c r="J6835" s="178" t="s">
        <v>625</v>
      </c>
    </row>
    <row r="6836" spans="1:10" x14ac:dyDescent="0.45">
      <c r="A6836" s="178" t="s">
        <v>567</v>
      </c>
      <c r="B6836" s="178" t="s">
        <v>568</v>
      </c>
      <c r="C6836" s="178">
        <v>2030</v>
      </c>
      <c r="D6836" s="178" t="s">
        <v>336</v>
      </c>
      <c r="E6836" s="178" t="s">
        <v>337</v>
      </c>
      <c r="F6836" s="178" t="s">
        <v>569</v>
      </c>
      <c r="G6836" s="178">
        <v>52</v>
      </c>
      <c r="H6836" s="178">
        <v>3.4450347302482E-3</v>
      </c>
      <c r="I6836" s="178">
        <v>3.8584388978779843E-3</v>
      </c>
      <c r="J6836" s="178" t="s">
        <v>625</v>
      </c>
    </row>
    <row r="6837" spans="1:10" x14ac:dyDescent="0.45">
      <c r="A6837" s="178" t="s">
        <v>567</v>
      </c>
      <c r="B6837" s="178" t="s">
        <v>568</v>
      </c>
      <c r="C6837" s="178">
        <v>2030</v>
      </c>
      <c r="D6837" s="178" t="s">
        <v>336</v>
      </c>
      <c r="E6837" s="178" t="s">
        <v>337</v>
      </c>
      <c r="F6837" s="178" t="s">
        <v>571</v>
      </c>
      <c r="G6837" s="178">
        <v>52</v>
      </c>
      <c r="H6837" s="178">
        <v>2.910542898462E-4</v>
      </c>
      <c r="I6837" s="178">
        <v>3.2598080462774401E-4</v>
      </c>
      <c r="J6837" s="178" t="s">
        <v>625</v>
      </c>
    </row>
    <row r="6838" spans="1:10" x14ac:dyDescent="0.45">
      <c r="A6838" s="178" t="s">
        <v>567</v>
      </c>
      <c r="B6838" s="178" t="s">
        <v>568</v>
      </c>
      <c r="C6838" s="178">
        <v>2030</v>
      </c>
      <c r="D6838" s="178" t="s">
        <v>336</v>
      </c>
      <c r="E6838" s="178" t="s">
        <v>337</v>
      </c>
      <c r="F6838" s="178" t="s">
        <v>572</v>
      </c>
      <c r="G6838" s="178">
        <v>52</v>
      </c>
      <c r="H6838" s="178">
        <v>2.28211483773E-5</v>
      </c>
      <c r="I6838" s="178">
        <v>2.5559686182576004E-5</v>
      </c>
      <c r="J6838" s="178" t="s">
        <v>625</v>
      </c>
    </row>
    <row r="6839" spans="1:10" x14ac:dyDescent="0.45">
      <c r="A6839" s="178" t="s">
        <v>567</v>
      </c>
      <c r="B6839" s="178" t="s">
        <v>568</v>
      </c>
      <c r="C6839" s="178">
        <v>2030</v>
      </c>
      <c r="D6839" s="178" t="s">
        <v>336</v>
      </c>
      <c r="E6839" s="178" t="s">
        <v>337</v>
      </c>
      <c r="F6839" s="178" t="s">
        <v>574</v>
      </c>
      <c r="G6839" s="178">
        <v>52</v>
      </c>
      <c r="H6839" s="178">
        <v>3.155420126859E-4</v>
      </c>
      <c r="I6839" s="178">
        <v>3.5340705420820804E-4</v>
      </c>
      <c r="J6839" s="178" t="s">
        <v>626</v>
      </c>
    </row>
    <row r="6840" spans="1:10" x14ac:dyDescent="0.45">
      <c r="A6840" s="178" t="s">
        <v>567</v>
      </c>
      <c r="B6840" s="178" t="s">
        <v>568</v>
      </c>
      <c r="C6840" s="178">
        <v>2030</v>
      </c>
      <c r="D6840" s="178" t="s">
        <v>336</v>
      </c>
      <c r="E6840" s="178" t="s">
        <v>337</v>
      </c>
      <c r="F6840" s="178" t="s">
        <v>571</v>
      </c>
      <c r="G6840" s="178">
        <v>53</v>
      </c>
      <c r="H6840" s="178">
        <v>5.3608386224400002E-5</v>
      </c>
      <c r="I6840" s="178">
        <v>6.0041392571328008E-5</v>
      </c>
      <c r="J6840" s="178" t="s">
        <v>625</v>
      </c>
    </row>
    <row r="6841" spans="1:10" x14ac:dyDescent="0.45">
      <c r="A6841" s="178" t="s">
        <v>567</v>
      </c>
      <c r="B6841" s="178" t="s">
        <v>568</v>
      </c>
      <c r="C6841" s="178">
        <v>2030</v>
      </c>
      <c r="D6841" s="178" t="s">
        <v>336</v>
      </c>
      <c r="E6841" s="178" t="s">
        <v>337</v>
      </c>
      <c r="F6841" s="178" t="s">
        <v>570</v>
      </c>
      <c r="G6841" s="178">
        <v>53</v>
      </c>
      <c r="H6841" s="178">
        <v>1.1509311298141E-3</v>
      </c>
      <c r="I6841" s="178">
        <v>1.2890428653917921E-3</v>
      </c>
      <c r="J6841" s="178" t="s">
        <v>625</v>
      </c>
    </row>
    <row r="6842" spans="1:10" x14ac:dyDescent="0.45">
      <c r="A6842" s="178" t="s">
        <v>567</v>
      </c>
      <c r="B6842" s="178" t="s">
        <v>568</v>
      </c>
      <c r="C6842" s="178">
        <v>2030</v>
      </c>
      <c r="D6842" s="178" t="s">
        <v>336</v>
      </c>
      <c r="E6842" s="178" t="s">
        <v>337</v>
      </c>
      <c r="F6842" s="178" t="s">
        <v>569</v>
      </c>
      <c r="G6842" s="178">
        <v>53</v>
      </c>
      <c r="H6842" s="178">
        <v>1.4590079663321001E-3</v>
      </c>
      <c r="I6842" s="178">
        <v>1.6340889222919521E-3</v>
      </c>
      <c r="J6842" s="178" t="s">
        <v>625</v>
      </c>
    </row>
    <row r="6843" spans="1:10" x14ac:dyDescent="0.45">
      <c r="A6843" s="178" t="s">
        <v>567</v>
      </c>
      <c r="B6843" s="178" t="s">
        <v>568</v>
      </c>
      <c r="C6843" s="178">
        <v>2030</v>
      </c>
      <c r="D6843" s="178" t="s">
        <v>336</v>
      </c>
      <c r="E6843" s="178" t="s">
        <v>337</v>
      </c>
      <c r="F6843" s="178" t="s">
        <v>570</v>
      </c>
      <c r="G6843" s="178">
        <v>54</v>
      </c>
      <c r="H6843" s="178">
        <v>2.1128029038659999E-4</v>
      </c>
      <c r="I6843" s="178">
        <v>2.3663392523299201E-4</v>
      </c>
      <c r="J6843" s="178" t="s">
        <v>625</v>
      </c>
    </row>
    <row r="6844" spans="1:10" x14ac:dyDescent="0.45">
      <c r="A6844" s="178" t="s">
        <v>567</v>
      </c>
      <c r="B6844" s="178" t="s">
        <v>568</v>
      </c>
      <c r="C6844" s="178">
        <v>2030</v>
      </c>
      <c r="D6844" s="178" t="s">
        <v>336</v>
      </c>
      <c r="E6844" s="178" t="s">
        <v>337</v>
      </c>
      <c r="F6844" s="178" t="s">
        <v>569</v>
      </c>
      <c r="G6844" s="178">
        <v>54</v>
      </c>
      <c r="H6844" s="178">
        <v>2.8811217052862E-3</v>
      </c>
      <c r="I6844" s="178">
        <v>3.2268563099205443E-3</v>
      </c>
      <c r="J6844" s="178" t="s">
        <v>625</v>
      </c>
    </row>
    <row r="6845" spans="1:10" x14ac:dyDescent="0.45">
      <c r="A6845" s="178" t="s">
        <v>567</v>
      </c>
      <c r="B6845" s="178" t="s">
        <v>568</v>
      </c>
      <c r="C6845" s="178">
        <v>2030</v>
      </c>
      <c r="D6845" s="178" t="s">
        <v>336</v>
      </c>
      <c r="E6845" s="178" t="s">
        <v>337</v>
      </c>
      <c r="F6845" s="178" t="s">
        <v>571</v>
      </c>
      <c r="G6845" s="178">
        <v>54</v>
      </c>
      <c r="H6845" s="178">
        <v>5.2515082643399998E-5</v>
      </c>
      <c r="I6845" s="178">
        <v>5.8816892560608005E-5</v>
      </c>
      <c r="J6845" s="178" t="s">
        <v>625</v>
      </c>
    </row>
    <row r="6846" spans="1:10" x14ac:dyDescent="0.45">
      <c r="A6846" s="178" t="s">
        <v>567</v>
      </c>
      <c r="B6846" s="178" t="s">
        <v>568</v>
      </c>
      <c r="C6846" s="178">
        <v>2030</v>
      </c>
      <c r="D6846" s="178" t="s">
        <v>336</v>
      </c>
      <c r="E6846" s="178" t="s">
        <v>337</v>
      </c>
      <c r="F6846" s="178" t="s">
        <v>573</v>
      </c>
      <c r="G6846" s="178">
        <v>54</v>
      </c>
      <c r="H6846" s="178">
        <v>6.1578484019260003E-4</v>
      </c>
      <c r="I6846" s="178">
        <v>6.8967902101571207E-4</v>
      </c>
      <c r="J6846" s="178" t="s">
        <v>625</v>
      </c>
    </row>
    <row r="6847" spans="1:10" x14ac:dyDescent="0.45">
      <c r="A6847" s="178" t="s">
        <v>567</v>
      </c>
      <c r="B6847" s="178" t="s">
        <v>568</v>
      </c>
      <c r="C6847" s="178">
        <v>2030</v>
      </c>
      <c r="D6847" s="178" t="s">
        <v>336</v>
      </c>
      <c r="E6847" s="178" t="s">
        <v>337</v>
      </c>
      <c r="F6847" s="178" t="s">
        <v>569</v>
      </c>
      <c r="G6847" s="178">
        <v>55</v>
      </c>
      <c r="H6847" s="178">
        <v>4.2231684783474001E-3</v>
      </c>
      <c r="I6847" s="178">
        <v>4.7299486957490889E-3</v>
      </c>
      <c r="J6847" s="178" t="s">
        <v>625</v>
      </c>
    </row>
    <row r="6848" spans="1:10" x14ac:dyDescent="0.45">
      <c r="A6848" s="178" t="s">
        <v>567</v>
      </c>
      <c r="B6848" s="178" t="s">
        <v>568</v>
      </c>
      <c r="C6848" s="178">
        <v>2030</v>
      </c>
      <c r="D6848" s="178" t="s">
        <v>336</v>
      </c>
      <c r="E6848" s="178" t="s">
        <v>337</v>
      </c>
      <c r="F6848" s="178" t="s">
        <v>571</v>
      </c>
      <c r="G6848" s="178">
        <v>55</v>
      </c>
      <c r="H6848" s="178">
        <v>5.1598774007300001E-5</v>
      </c>
      <c r="I6848" s="178">
        <v>5.7790626888176007E-5</v>
      </c>
      <c r="J6848" s="178" t="s">
        <v>625</v>
      </c>
    </row>
    <row r="6849" spans="1:10" x14ac:dyDescent="0.45">
      <c r="A6849" s="178" t="s">
        <v>567</v>
      </c>
      <c r="B6849" s="178" t="s">
        <v>568</v>
      </c>
      <c r="C6849" s="178">
        <v>2030</v>
      </c>
      <c r="D6849" s="178" t="s">
        <v>336</v>
      </c>
      <c r="E6849" s="178" t="s">
        <v>337</v>
      </c>
      <c r="F6849" s="178" t="s">
        <v>570</v>
      </c>
      <c r="G6849" s="178">
        <v>55</v>
      </c>
      <c r="H6849" s="178">
        <v>3.805441374425E-4</v>
      </c>
      <c r="I6849" s="178">
        <v>4.2620943393560006E-4</v>
      </c>
      <c r="J6849" s="178" t="s">
        <v>625</v>
      </c>
    </row>
    <row r="6850" spans="1:10" x14ac:dyDescent="0.45">
      <c r="A6850" s="178" t="s">
        <v>567</v>
      </c>
      <c r="B6850" s="178" t="s">
        <v>568</v>
      </c>
      <c r="C6850" s="178">
        <v>2030</v>
      </c>
      <c r="D6850" s="178" t="s">
        <v>336</v>
      </c>
      <c r="E6850" s="178" t="s">
        <v>337</v>
      </c>
      <c r="F6850" s="178" t="s">
        <v>569</v>
      </c>
      <c r="G6850" s="178">
        <v>56</v>
      </c>
      <c r="H6850" s="178">
        <v>2.7907809708266999E-3</v>
      </c>
      <c r="I6850" s="178">
        <v>3.1256746873259043E-3</v>
      </c>
      <c r="J6850" s="178" t="s">
        <v>625</v>
      </c>
    </row>
    <row r="6851" spans="1:10" x14ac:dyDescent="0.45">
      <c r="A6851" s="178" t="s">
        <v>567</v>
      </c>
      <c r="B6851" s="178" t="s">
        <v>568</v>
      </c>
      <c r="C6851" s="178">
        <v>2030</v>
      </c>
      <c r="D6851" s="178" t="s">
        <v>336</v>
      </c>
      <c r="E6851" s="178" t="s">
        <v>337</v>
      </c>
      <c r="F6851" s="178" t="s">
        <v>574</v>
      </c>
      <c r="G6851" s="178">
        <v>56</v>
      </c>
      <c r="H6851" s="178">
        <v>2.709145192057E-4</v>
      </c>
      <c r="I6851" s="178">
        <v>3.0342426151038404E-4</v>
      </c>
      <c r="J6851" s="178" t="s">
        <v>626</v>
      </c>
    </row>
    <row r="6852" spans="1:10" x14ac:dyDescent="0.45">
      <c r="A6852" s="178" t="s">
        <v>567</v>
      </c>
      <c r="B6852" s="178" t="s">
        <v>568</v>
      </c>
      <c r="C6852" s="178">
        <v>2030</v>
      </c>
      <c r="D6852" s="178" t="s">
        <v>336</v>
      </c>
      <c r="E6852" s="178" t="s">
        <v>337</v>
      </c>
      <c r="F6852" s="178" t="s">
        <v>570</v>
      </c>
      <c r="G6852" s="178">
        <v>56</v>
      </c>
      <c r="H6852" s="178">
        <v>8.7977672228590001E-4</v>
      </c>
      <c r="I6852" s="178">
        <v>9.8534992896020818E-4</v>
      </c>
      <c r="J6852" s="178" t="s">
        <v>625</v>
      </c>
    </row>
    <row r="6853" spans="1:10" x14ac:dyDescent="0.45">
      <c r="A6853" s="178" t="s">
        <v>567</v>
      </c>
      <c r="B6853" s="178" t="s">
        <v>568</v>
      </c>
      <c r="C6853" s="178">
        <v>2030</v>
      </c>
      <c r="D6853" s="178" t="s">
        <v>336</v>
      </c>
      <c r="E6853" s="178" t="s">
        <v>337</v>
      </c>
      <c r="F6853" s="178" t="s">
        <v>572</v>
      </c>
      <c r="G6853" s="178">
        <v>56</v>
      </c>
      <c r="H6853" s="178">
        <v>2.1426871171599999E-5</v>
      </c>
      <c r="I6853" s="178">
        <v>2.3998095712192E-5</v>
      </c>
      <c r="J6853" s="178" t="s">
        <v>625</v>
      </c>
    </row>
    <row r="6854" spans="1:10" x14ac:dyDescent="0.45">
      <c r="A6854" s="178" t="s">
        <v>567</v>
      </c>
      <c r="B6854" s="178" t="s">
        <v>568</v>
      </c>
      <c r="C6854" s="178">
        <v>2030</v>
      </c>
      <c r="D6854" s="178" t="s">
        <v>336</v>
      </c>
      <c r="E6854" s="178" t="s">
        <v>337</v>
      </c>
      <c r="F6854" s="178" t="s">
        <v>569</v>
      </c>
      <c r="G6854" s="178">
        <v>57</v>
      </c>
      <c r="H6854" s="178">
        <v>4.3147125979884999E-3</v>
      </c>
      <c r="I6854" s="178">
        <v>4.8324781097471205E-3</v>
      </c>
      <c r="J6854" s="178" t="s">
        <v>625</v>
      </c>
    </row>
    <row r="6855" spans="1:10" x14ac:dyDescent="0.45">
      <c r="A6855" s="178" t="s">
        <v>567</v>
      </c>
      <c r="B6855" s="178" t="s">
        <v>568</v>
      </c>
      <c r="C6855" s="178">
        <v>2030</v>
      </c>
      <c r="D6855" s="178" t="s">
        <v>336</v>
      </c>
      <c r="E6855" s="178" t="s">
        <v>337</v>
      </c>
      <c r="F6855" s="178" t="s">
        <v>571</v>
      </c>
      <c r="G6855" s="178">
        <v>57</v>
      </c>
      <c r="H6855" s="178">
        <v>1.052815168805E-4</v>
      </c>
      <c r="I6855" s="178">
        <v>1.1791529890616001E-4</v>
      </c>
      <c r="J6855" s="178" t="s">
        <v>625</v>
      </c>
    </row>
    <row r="6856" spans="1:10" x14ac:dyDescent="0.45">
      <c r="A6856" s="178" t="s">
        <v>567</v>
      </c>
      <c r="B6856" s="178" t="s">
        <v>568</v>
      </c>
      <c r="C6856" s="178">
        <v>2030</v>
      </c>
      <c r="D6856" s="178" t="s">
        <v>336</v>
      </c>
      <c r="E6856" s="178" t="s">
        <v>337</v>
      </c>
      <c r="F6856" s="178" t="s">
        <v>570</v>
      </c>
      <c r="G6856" s="178">
        <v>57</v>
      </c>
      <c r="H6856" s="178">
        <v>1.7060905520339999E-4</v>
      </c>
      <c r="I6856" s="178">
        <v>1.9108214182780801E-4</v>
      </c>
      <c r="J6856" s="178" t="s">
        <v>625</v>
      </c>
    </row>
    <row r="6857" spans="1:10" x14ac:dyDescent="0.45">
      <c r="A6857" s="178" t="s">
        <v>567</v>
      </c>
      <c r="B6857" s="178" t="s">
        <v>568</v>
      </c>
      <c r="C6857" s="178">
        <v>2030</v>
      </c>
      <c r="D6857" s="178" t="s">
        <v>336</v>
      </c>
      <c r="E6857" s="178" t="s">
        <v>337</v>
      </c>
      <c r="F6857" s="178" t="s">
        <v>572</v>
      </c>
      <c r="G6857" s="178">
        <v>57</v>
      </c>
      <c r="H6857" s="178">
        <v>2.04522930289E-5</v>
      </c>
      <c r="I6857" s="178">
        <v>2.2906568192368004E-5</v>
      </c>
      <c r="J6857" s="178" t="s">
        <v>625</v>
      </c>
    </row>
    <row r="6858" spans="1:10" x14ac:dyDescent="0.45">
      <c r="A6858" s="178" t="s">
        <v>567</v>
      </c>
      <c r="B6858" s="178" t="s">
        <v>568</v>
      </c>
      <c r="C6858" s="178">
        <v>2030</v>
      </c>
      <c r="D6858" s="178" t="s">
        <v>336</v>
      </c>
      <c r="E6858" s="178" t="s">
        <v>337</v>
      </c>
      <c r="F6858" s="178" t="s">
        <v>573</v>
      </c>
      <c r="G6858" s="178">
        <v>57</v>
      </c>
      <c r="H6858" s="178">
        <v>7.3063551099040005E-4</v>
      </c>
      <c r="I6858" s="178">
        <v>8.1831177230924808E-4</v>
      </c>
      <c r="J6858" s="178" t="s">
        <v>625</v>
      </c>
    </row>
    <row r="6859" spans="1:10" x14ac:dyDescent="0.45">
      <c r="A6859" s="178" t="s">
        <v>567</v>
      </c>
      <c r="B6859" s="178" t="s">
        <v>568</v>
      </c>
      <c r="C6859" s="178">
        <v>2030</v>
      </c>
      <c r="D6859" s="178" t="s">
        <v>336</v>
      </c>
      <c r="E6859" s="178" t="s">
        <v>337</v>
      </c>
      <c r="F6859" s="178" t="s">
        <v>571</v>
      </c>
      <c r="G6859" s="178">
        <v>58</v>
      </c>
      <c r="H6859" s="178">
        <v>1.085587973648E-4</v>
      </c>
      <c r="I6859" s="178">
        <v>1.2158585304857601E-4</v>
      </c>
      <c r="J6859" s="178" t="s">
        <v>625</v>
      </c>
    </row>
    <row r="6860" spans="1:10" x14ac:dyDescent="0.45">
      <c r="A6860" s="178" t="s">
        <v>567</v>
      </c>
      <c r="B6860" s="178" t="s">
        <v>568</v>
      </c>
      <c r="C6860" s="178">
        <v>2030</v>
      </c>
      <c r="D6860" s="178" t="s">
        <v>336</v>
      </c>
      <c r="E6860" s="178" t="s">
        <v>337</v>
      </c>
      <c r="F6860" s="178" t="s">
        <v>570</v>
      </c>
      <c r="G6860" s="178">
        <v>58</v>
      </c>
      <c r="H6860" s="178">
        <v>1.653386134421E-4</v>
      </c>
      <c r="I6860" s="178">
        <v>1.8517924705515202E-4</v>
      </c>
      <c r="J6860" s="178" t="s">
        <v>625</v>
      </c>
    </row>
    <row r="6861" spans="1:10" x14ac:dyDescent="0.45">
      <c r="A6861" s="178" t="s">
        <v>567</v>
      </c>
      <c r="B6861" s="178" t="s">
        <v>568</v>
      </c>
      <c r="C6861" s="178">
        <v>2030</v>
      </c>
      <c r="D6861" s="178" t="s">
        <v>336</v>
      </c>
      <c r="E6861" s="178" t="s">
        <v>337</v>
      </c>
      <c r="F6861" s="178" t="s">
        <v>569</v>
      </c>
      <c r="G6861" s="178">
        <v>58</v>
      </c>
      <c r="H6861" s="178">
        <v>2.8774233069271001E-3</v>
      </c>
      <c r="I6861" s="178">
        <v>3.2227141037583524E-3</v>
      </c>
      <c r="J6861" s="178" t="s">
        <v>625</v>
      </c>
    </row>
    <row r="6862" spans="1:10" x14ac:dyDescent="0.45">
      <c r="A6862" s="178" t="s">
        <v>567</v>
      </c>
      <c r="B6862" s="178" t="s">
        <v>568</v>
      </c>
      <c r="C6862" s="178">
        <v>2030</v>
      </c>
      <c r="D6862" s="178" t="s">
        <v>336</v>
      </c>
      <c r="E6862" s="178" t="s">
        <v>337</v>
      </c>
      <c r="F6862" s="178" t="s">
        <v>573</v>
      </c>
      <c r="G6862" s="178">
        <v>58</v>
      </c>
      <c r="H6862" s="178">
        <v>7.2001563967209997E-4</v>
      </c>
      <c r="I6862" s="178">
        <v>8.0641751643275206E-4</v>
      </c>
      <c r="J6862" s="178" t="s">
        <v>625</v>
      </c>
    </row>
    <row r="6863" spans="1:10" x14ac:dyDescent="0.45">
      <c r="A6863" s="178" t="s">
        <v>567</v>
      </c>
      <c r="B6863" s="178" t="s">
        <v>568</v>
      </c>
      <c r="C6863" s="178">
        <v>2030</v>
      </c>
      <c r="D6863" s="178" t="s">
        <v>336</v>
      </c>
      <c r="E6863" s="178" t="s">
        <v>337</v>
      </c>
      <c r="F6863" s="178" t="s">
        <v>572</v>
      </c>
      <c r="G6863" s="178">
        <v>59</v>
      </c>
      <c r="H6863" s="178">
        <v>2.0126646632E-5</v>
      </c>
      <c r="I6863" s="178">
        <v>2.2541844227840003E-5</v>
      </c>
      <c r="J6863" s="178" t="s">
        <v>625</v>
      </c>
    </row>
    <row r="6864" spans="1:10" x14ac:dyDescent="0.45">
      <c r="A6864" s="178" t="s">
        <v>567</v>
      </c>
      <c r="B6864" s="178" t="s">
        <v>568</v>
      </c>
      <c r="C6864" s="178">
        <v>2030</v>
      </c>
      <c r="D6864" s="178" t="s">
        <v>336</v>
      </c>
      <c r="E6864" s="178" t="s">
        <v>337</v>
      </c>
      <c r="F6864" s="178" t="s">
        <v>570</v>
      </c>
      <c r="G6864" s="178">
        <v>59</v>
      </c>
      <c r="H6864" s="178">
        <v>4.1636968671810001E-4</v>
      </c>
      <c r="I6864" s="178">
        <v>4.6633404912427203E-4</v>
      </c>
      <c r="J6864" s="178" t="s">
        <v>625</v>
      </c>
    </row>
    <row r="6865" spans="1:10" x14ac:dyDescent="0.45">
      <c r="A6865" s="178" t="s">
        <v>567</v>
      </c>
      <c r="B6865" s="178" t="s">
        <v>568</v>
      </c>
      <c r="C6865" s="178">
        <v>2030</v>
      </c>
      <c r="D6865" s="178" t="s">
        <v>336</v>
      </c>
      <c r="E6865" s="178" t="s">
        <v>337</v>
      </c>
      <c r="F6865" s="178" t="s">
        <v>571</v>
      </c>
      <c r="G6865" s="178">
        <v>59</v>
      </c>
      <c r="H6865" s="178">
        <v>9.6545420092299995E-5</v>
      </c>
      <c r="I6865" s="178">
        <v>1.08130870503376E-4</v>
      </c>
      <c r="J6865" s="178" t="s">
        <v>625</v>
      </c>
    </row>
    <row r="6866" spans="1:10" x14ac:dyDescent="0.45">
      <c r="A6866" s="178" t="s">
        <v>567</v>
      </c>
      <c r="B6866" s="178" t="s">
        <v>568</v>
      </c>
      <c r="C6866" s="178">
        <v>2030</v>
      </c>
      <c r="D6866" s="178" t="s">
        <v>336</v>
      </c>
      <c r="E6866" s="178" t="s">
        <v>337</v>
      </c>
      <c r="F6866" s="178" t="s">
        <v>570</v>
      </c>
      <c r="G6866" s="178">
        <v>60</v>
      </c>
      <c r="H6866" s="178">
        <v>5.4420110245700004E-4</v>
      </c>
      <c r="I6866" s="178">
        <v>6.0950523475184013E-4</v>
      </c>
      <c r="J6866" s="178" t="s">
        <v>625</v>
      </c>
    </row>
    <row r="6867" spans="1:10" x14ac:dyDescent="0.45">
      <c r="A6867" s="178" t="s">
        <v>567</v>
      </c>
      <c r="B6867" s="178" t="s">
        <v>568</v>
      </c>
      <c r="C6867" s="178">
        <v>2030</v>
      </c>
      <c r="D6867" s="178" t="s">
        <v>336</v>
      </c>
      <c r="E6867" s="178" t="s">
        <v>337</v>
      </c>
      <c r="F6867" s="178" t="s">
        <v>569</v>
      </c>
      <c r="G6867" s="178">
        <v>60</v>
      </c>
      <c r="H6867" s="178">
        <v>4.0852691745385996E-3</v>
      </c>
      <c r="I6867" s="178">
        <v>4.5755014754832318E-3</v>
      </c>
      <c r="J6867" s="178" t="s">
        <v>625</v>
      </c>
    </row>
    <row r="6868" spans="1:10" x14ac:dyDescent="0.45">
      <c r="A6868" s="178" t="s">
        <v>567</v>
      </c>
      <c r="B6868" s="178" t="s">
        <v>568</v>
      </c>
      <c r="C6868" s="178">
        <v>2030</v>
      </c>
      <c r="D6868" s="178" t="s">
        <v>336</v>
      </c>
      <c r="E6868" s="178" t="s">
        <v>337</v>
      </c>
      <c r="F6868" s="178" t="s">
        <v>572</v>
      </c>
      <c r="G6868" s="178">
        <v>60</v>
      </c>
      <c r="H6868" s="178">
        <v>1.9532746591700001E-5</v>
      </c>
      <c r="I6868" s="178">
        <v>2.1876676182704002E-5</v>
      </c>
      <c r="J6868" s="178" t="s">
        <v>625</v>
      </c>
    </row>
    <row r="6869" spans="1:10" x14ac:dyDescent="0.45">
      <c r="A6869" s="178" t="s">
        <v>567</v>
      </c>
      <c r="B6869" s="178" t="s">
        <v>568</v>
      </c>
      <c r="C6869" s="178">
        <v>2030</v>
      </c>
      <c r="D6869" s="178" t="s">
        <v>336</v>
      </c>
      <c r="E6869" s="178" t="s">
        <v>337</v>
      </c>
      <c r="F6869" s="178" t="s">
        <v>573</v>
      </c>
      <c r="G6869" s="178">
        <v>60</v>
      </c>
      <c r="H6869" s="178">
        <v>9.0712838573380004E-4</v>
      </c>
      <c r="I6869" s="178">
        <v>1.0159837920218561E-3</v>
      </c>
      <c r="J6869" s="178" t="s">
        <v>625</v>
      </c>
    </row>
    <row r="6870" spans="1:10" x14ac:dyDescent="0.45">
      <c r="A6870" s="178" t="s">
        <v>567</v>
      </c>
      <c r="B6870" s="178" t="s">
        <v>568</v>
      </c>
      <c r="C6870" s="178">
        <v>2030</v>
      </c>
      <c r="D6870" s="178" t="s">
        <v>336</v>
      </c>
      <c r="E6870" s="178" t="s">
        <v>337</v>
      </c>
      <c r="F6870" s="178" t="s">
        <v>572</v>
      </c>
      <c r="G6870" s="178">
        <v>61</v>
      </c>
      <c r="H6870" s="178">
        <v>3.9266546082200001E-5</v>
      </c>
      <c r="I6870" s="178">
        <v>4.3978531612064006E-5</v>
      </c>
      <c r="J6870" s="178" t="s">
        <v>625</v>
      </c>
    </row>
    <row r="6871" spans="1:10" x14ac:dyDescent="0.45">
      <c r="A6871" s="178" t="s">
        <v>567</v>
      </c>
      <c r="B6871" s="178" t="s">
        <v>568</v>
      </c>
      <c r="C6871" s="178">
        <v>2030</v>
      </c>
      <c r="D6871" s="178" t="s">
        <v>336</v>
      </c>
      <c r="E6871" s="178" t="s">
        <v>337</v>
      </c>
      <c r="F6871" s="178" t="s">
        <v>570</v>
      </c>
      <c r="G6871" s="178">
        <v>61</v>
      </c>
      <c r="H6871" s="178">
        <v>3.9086116885299999E-4</v>
      </c>
      <c r="I6871" s="178">
        <v>4.3776450911536005E-4</v>
      </c>
      <c r="J6871" s="178" t="s">
        <v>625</v>
      </c>
    </row>
    <row r="6872" spans="1:10" x14ac:dyDescent="0.45">
      <c r="A6872" s="178" t="s">
        <v>567</v>
      </c>
      <c r="B6872" s="178" t="s">
        <v>568</v>
      </c>
      <c r="C6872" s="178">
        <v>2030</v>
      </c>
      <c r="D6872" s="178" t="s">
        <v>336</v>
      </c>
      <c r="E6872" s="178" t="s">
        <v>337</v>
      </c>
      <c r="F6872" s="178" t="s">
        <v>571</v>
      </c>
      <c r="G6872" s="178">
        <v>61</v>
      </c>
      <c r="H6872" s="178">
        <v>1.4011300663700001E-4</v>
      </c>
      <c r="I6872" s="178">
        <v>1.5692656743344002E-4</v>
      </c>
      <c r="J6872" s="178" t="s">
        <v>625</v>
      </c>
    </row>
    <row r="6873" spans="1:10" x14ac:dyDescent="0.45">
      <c r="A6873" s="178" t="s">
        <v>567</v>
      </c>
      <c r="B6873" s="178" t="s">
        <v>568</v>
      </c>
      <c r="C6873" s="178">
        <v>2030</v>
      </c>
      <c r="D6873" s="178" t="s">
        <v>336</v>
      </c>
      <c r="E6873" s="178" t="s">
        <v>337</v>
      </c>
      <c r="F6873" s="178" t="s">
        <v>574</v>
      </c>
      <c r="G6873" s="178">
        <v>61</v>
      </c>
      <c r="H6873" s="178">
        <v>2.6617824914869999E-4</v>
      </c>
      <c r="I6873" s="178">
        <v>2.9811963904654399E-4</v>
      </c>
      <c r="J6873" s="178" t="s">
        <v>626</v>
      </c>
    </row>
    <row r="6874" spans="1:10" x14ac:dyDescent="0.45">
      <c r="A6874" s="178" t="s">
        <v>567</v>
      </c>
      <c r="B6874" s="178" t="s">
        <v>568</v>
      </c>
      <c r="C6874" s="178">
        <v>2030</v>
      </c>
      <c r="D6874" s="178" t="s">
        <v>336</v>
      </c>
      <c r="E6874" s="178" t="s">
        <v>337</v>
      </c>
      <c r="F6874" s="178" t="s">
        <v>569</v>
      </c>
      <c r="G6874" s="178">
        <v>61</v>
      </c>
      <c r="H6874" s="178">
        <v>1.2757235672325E-3</v>
      </c>
      <c r="I6874" s="178">
        <v>1.4288103953004E-3</v>
      </c>
      <c r="J6874" s="178" t="s">
        <v>625</v>
      </c>
    </row>
    <row r="6875" spans="1:10" x14ac:dyDescent="0.45">
      <c r="A6875" s="178" t="s">
        <v>567</v>
      </c>
      <c r="B6875" s="178" t="s">
        <v>568</v>
      </c>
      <c r="C6875" s="178">
        <v>2030</v>
      </c>
      <c r="D6875" s="178" t="s">
        <v>336</v>
      </c>
      <c r="E6875" s="178" t="s">
        <v>337</v>
      </c>
      <c r="F6875" s="178" t="s">
        <v>573</v>
      </c>
      <c r="G6875" s="178">
        <v>62</v>
      </c>
      <c r="H6875" s="178">
        <v>2.8422352625060001E-4</v>
      </c>
      <c r="I6875" s="178">
        <v>3.1833034940067205E-4</v>
      </c>
      <c r="J6875" s="178" t="s">
        <v>625</v>
      </c>
    </row>
    <row r="6876" spans="1:10" x14ac:dyDescent="0.45">
      <c r="A6876" s="178" t="s">
        <v>567</v>
      </c>
      <c r="B6876" s="178" t="s">
        <v>568</v>
      </c>
      <c r="C6876" s="178">
        <v>2030</v>
      </c>
      <c r="D6876" s="178" t="s">
        <v>336</v>
      </c>
      <c r="E6876" s="178" t="s">
        <v>337</v>
      </c>
      <c r="F6876" s="178" t="s">
        <v>574</v>
      </c>
      <c r="G6876" s="178">
        <v>62</v>
      </c>
      <c r="H6876" s="178">
        <v>2.5966341490859997E-4</v>
      </c>
      <c r="I6876" s="178">
        <v>2.9082302469763202E-4</v>
      </c>
      <c r="J6876" s="178" t="s">
        <v>626</v>
      </c>
    </row>
    <row r="6877" spans="1:10" x14ac:dyDescent="0.45">
      <c r="A6877" s="178" t="s">
        <v>567</v>
      </c>
      <c r="B6877" s="178" t="s">
        <v>568</v>
      </c>
      <c r="C6877" s="178">
        <v>2030</v>
      </c>
      <c r="D6877" s="178" t="s">
        <v>336</v>
      </c>
      <c r="E6877" s="178" t="s">
        <v>337</v>
      </c>
      <c r="F6877" s="178" t="s">
        <v>570</v>
      </c>
      <c r="G6877" s="178">
        <v>62</v>
      </c>
      <c r="H6877" s="178">
        <v>3.40240294463E-4</v>
      </c>
      <c r="I6877" s="178">
        <v>3.8106912979856002E-4</v>
      </c>
      <c r="J6877" s="178" t="s">
        <v>625</v>
      </c>
    </row>
    <row r="6878" spans="1:10" x14ac:dyDescent="0.45">
      <c r="A6878" s="178" t="s">
        <v>567</v>
      </c>
      <c r="B6878" s="178" t="s">
        <v>568</v>
      </c>
      <c r="C6878" s="178">
        <v>2030</v>
      </c>
      <c r="D6878" s="178" t="s">
        <v>336</v>
      </c>
      <c r="E6878" s="178" t="s">
        <v>337</v>
      </c>
      <c r="F6878" s="178" t="s">
        <v>569</v>
      </c>
      <c r="G6878" s="178">
        <v>62</v>
      </c>
      <c r="H6878" s="178">
        <v>2.506164717488E-3</v>
      </c>
      <c r="I6878" s="178">
        <v>2.8069044835865604E-3</v>
      </c>
      <c r="J6878" s="178" t="s">
        <v>625</v>
      </c>
    </row>
    <row r="6879" spans="1:10" x14ac:dyDescent="0.45">
      <c r="A6879" s="178" t="s">
        <v>567</v>
      </c>
      <c r="B6879" s="178" t="s">
        <v>568</v>
      </c>
      <c r="C6879" s="178">
        <v>2030</v>
      </c>
      <c r="D6879" s="178" t="s">
        <v>336</v>
      </c>
      <c r="E6879" s="178" t="s">
        <v>337</v>
      </c>
      <c r="F6879" s="178" t="s">
        <v>570</v>
      </c>
      <c r="G6879" s="178">
        <v>63</v>
      </c>
      <c r="H6879" s="178">
        <v>4.8952028737400005E-4</v>
      </c>
      <c r="I6879" s="178">
        <v>5.4826272185888006E-4</v>
      </c>
      <c r="J6879" s="178" t="s">
        <v>625</v>
      </c>
    </row>
    <row r="6880" spans="1:10" x14ac:dyDescent="0.45">
      <c r="A6880" s="178" t="s">
        <v>567</v>
      </c>
      <c r="B6880" s="178" t="s">
        <v>568</v>
      </c>
      <c r="C6880" s="178">
        <v>2030</v>
      </c>
      <c r="D6880" s="178" t="s">
        <v>336</v>
      </c>
      <c r="E6880" s="178" t="s">
        <v>337</v>
      </c>
      <c r="F6880" s="178" t="s">
        <v>572</v>
      </c>
      <c r="G6880" s="178">
        <v>63</v>
      </c>
      <c r="H6880" s="178">
        <v>1.6755833712499999E-5</v>
      </c>
      <c r="I6880" s="178">
        <v>1.8766533758000001E-5</v>
      </c>
      <c r="J6880" s="178" t="s">
        <v>625</v>
      </c>
    </row>
    <row r="6881" spans="1:10" x14ac:dyDescent="0.45">
      <c r="A6881" s="178" t="s">
        <v>567</v>
      </c>
      <c r="B6881" s="178" t="s">
        <v>568</v>
      </c>
      <c r="C6881" s="178">
        <v>2030</v>
      </c>
      <c r="D6881" s="178" t="s">
        <v>336</v>
      </c>
      <c r="E6881" s="178" t="s">
        <v>337</v>
      </c>
      <c r="F6881" s="178" t="s">
        <v>574</v>
      </c>
      <c r="G6881" s="178">
        <v>63</v>
      </c>
      <c r="H6881" s="178">
        <v>4.7636753879489997E-4</v>
      </c>
      <c r="I6881" s="178">
        <v>5.3353164345028802E-4</v>
      </c>
      <c r="J6881" s="178" t="s">
        <v>626</v>
      </c>
    </row>
    <row r="6882" spans="1:10" x14ac:dyDescent="0.45">
      <c r="A6882" s="178" t="s">
        <v>567</v>
      </c>
      <c r="B6882" s="178" t="s">
        <v>568</v>
      </c>
      <c r="C6882" s="178">
        <v>2030</v>
      </c>
      <c r="D6882" s="178" t="s">
        <v>336</v>
      </c>
      <c r="E6882" s="178" t="s">
        <v>337</v>
      </c>
      <c r="F6882" s="178" t="s">
        <v>573</v>
      </c>
      <c r="G6882" s="178">
        <v>64</v>
      </c>
      <c r="H6882" s="178">
        <v>2.9628121410500002E-4</v>
      </c>
      <c r="I6882" s="178">
        <v>3.3183495979760005E-4</v>
      </c>
      <c r="J6882" s="178" t="s">
        <v>625</v>
      </c>
    </row>
    <row r="6883" spans="1:10" x14ac:dyDescent="0.45">
      <c r="A6883" s="178" t="s">
        <v>567</v>
      </c>
      <c r="B6883" s="178" t="s">
        <v>568</v>
      </c>
      <c r="C6883" s="178">
        <v>2030</v>
      </c>
      <c r="D6883" s="178" t="s">
        <v>336</v>
      </c>
      <c r="E6883" s="178" t="s">
        <v>337</v>
      </c>
      <c r="F6883" s="178" t="s">
        <v>569</v>
      </c>
      <c r="G6883" s="178">
        <v>64</v>
      </c>
      <c r="H6883" s="178">
        <v>2.5286879390478E-3</v>
      </c>
      <c r="I6883" s="178">
        <v>2.8321304917335362E-3</v>
      </c>
      <c r="J6883" s="178" t="s">
        <v>625</v>
      </c>
    </row>
    <row r="6884" spans="1:10" x14ac:dyDescent="0.45">
      <c r="A6884" s="178" t="s">
        <v>567</v>
      </c>
      <c r="B6884" s="178" t="s">
        <v>568</v>
      </c>
      <c r="C6884" s="178">
        <v>2030</v>
      </c>
      <c r="D6884" s="178" t="s">
        <v>336</v>
      </c>
      <c r="E6884" s="178" t="s">
        <v>337</v>
      </c>
      <c r="F6884" s="178" t="s">
        <v>571</v>
      </c>
      <c r="G6884" s="178">
        <v>64</v>
      </c>
      <c r="H6884" s="178">
        <v>4.6676803321999997E-5</v>
      </c>
      <c r="I6884" s="178">
        <v>5.2278019720640001E-5</v>
      </c>
      <c r="J6884" s="178" t="s">
        <v>625</v>
      </c>
    </row>
    <row r="6885" spans="1:10" x14ac:dyDescent="0.45">
      <c r="A6885" s="178" t="s">
        <v>567</v>
      </c>
      <c r="B6885" s="178" t="s">
        <v>568</v>
      </c>
      <c r="C6885" s="178">
        <v>2030</v>
      </c>
      <c r="D6885" s="178" t="s">
        <v>336</v>
      </c>
      <c r="E6885" s="178" t="s">
        <v>337</v>
      </c>
      <c r="F6885" s="178" t="s">
        <v>572</v>
      </c>
      <c r="G6885" s="178">
        <v>64</v>
      </c>
      <c r="H6885" s="178">
        <v>1.6345726180600001E-5</v>
      </c>
      <c r="I6885" s="178">
        <v>1.8307213322272003E-5</v>
      </c>
      <c r="J6885" s="178" t="s">
        <v>625</v>
      </c>
    </row>
    <row r="6886" spans="1:10" x14ac:dyDescent="0.45">
      <c r="A6886" s="178" t="s">
        <v>567</v>
      </c>
      <c r="B6886" s="178" t="s">
        <v>568</v>
      </c>
      <c r="C6886" s="178">
        <v>2030</v>
      </c>
      <c r="D6886" s="178" t="s">
        <v>336</v>
      </c>
      <c r="E6886" s="178" t="s">
        <v>337</v>
      </c>
      <c r="F6886" s="178" t="s">
        <v>570</v>
      </c>
      <c r="G6886" s="178">
        <v>64</v>
      </c>
      <c r="H6886" s="178">
        <v>3.183739754604E-4</v>
      </c>
      <c r="I6886" s="178">
        <v>3.5657885251564806E-4</v>
      </c>
      <c r="J6886" s="178" t="s">
        <v>625</v>
      </c>
    </row>
    <row r="6887" spans="1:10" x14ac:dyDescent="0.45">
      <c r="A6887" s="178" t="s">
        <v>567</v>
      </c>
      <c r="B6887" s="178" t="s">
        <v>568</v>
      </c>
      <c r="C6887" s="178">
        <v>2030</v>
      </c>
      <c r="D6887" s="178" t="s">
        <v>336</v>
      </c>
      <c r="E6887" s="178" t="s">
        <v>337</v>
      </c>
      <c r="F6887" s="178" t="s">
        <v>573</v>
      </c>
      <c r="G6887" s="178">
        <v>65</v>
      </c>
      <c r="H6887" s="178">
        <v>3.8944228435869999E-4</v>
      </c>
      <c r="I6887" s="178">
        <v>4.3617535848174404E-4</v>
      </c>
      <c r="J6887" s="178" t="s">
        <v>625</v>
      </c>
    </row>
    <row r="6888" spans="1:10" x14ac:dyDescent="0.45">
      <c r="A6888" s="178" t="s">
        <v>567</v>
      </c>
      <c r="B6888" s="178" t="s">
        <v>568</v>
      </c>
      <c r="C6888" s="178">
        <v>2030</v>
      </c>
      <c r="D6888" s="178" t="s">
        <v>336</v>
      </c>
      <c r="E6888" s="178" t="s">
        <v>337</v>
      </c>
      <c r="F6888" s="178" t="s">
        <v>572</v>
      </c>
      <c r="G6888" s="178">
        <v>65</v>
      </c>
      <c r="H6888" s="178">
        <v>1.70539788087E-5</v>
      </c>
      <c r="I6888" s="178">
        <v>1.9100456265744001E-5</v>
      </c>
      <c r="J6888" s="178" t="s">
        <v>625</v>
      </c>
    </row>
    <row r="6889" spans="1:10" x14ac:dyDescent="0.45">
      <c r="A6889" s="178" t="s">
        <v>567</v>
      </c>
      <c r="B6889" s="178" t="s">
        <v>568</v>
      </c>
      <c r="C6889" s="178">
        <v>2030</v>
      </c>
      <c r="D6889" s="178" t="s">
        <v>336</v>
      </c>
      <c r="E6889" s="178" t="s">
        <v>337</v>
      </c>
      <c r="F6889" s="178" t="s">
        <v>570</v>
      </c>
      <c r="G6889" s="178">
        <v>66</v>
      </c>
      <c r="H6889" s="178">
        <v>1.4701019972560001E-4</v>
      </c>
      <c r="I6889" s="178">
        <v>1.6465142369267202E-4</v>
      </c>
      <c r="J6889" s="178" t="s">
        <v>625</v>
      </c>
    </row>
    <row r="6890" spans="1:10" x14ac:dyDescent="0.45">
      <c r="A6890" s="178" t="s">
        <v>567</v>
      </c>
      <c r="B6890" s="178" t="s">
        <v>568</v>
      </c>
      <c r="C6890" s="178">
        <v>2030</v>
      </c>
      <c r="D6890" s="178" t="s">
        <v>336</v>
      </c>
      <c r="E6890" s="178" t="s">
        <v>337</v>
      </c>
      <c r="F6890" s="178" t="s">
        <v>569</v>
      </c>
      <c r="G6890" s="178">
        <v>66</v>
      </c>
      <c r="H6890" s="178">
        <v>1.1874166084453E-3</v>
      </c>
      <c r="I6890" s="178">
        <v>1.3299066014587362E-3</v>
      </c>
      <c r="J6890" s="178" t="s">
        <v>625</v>
      </c>
    </row>
    <row r="6891" spans="1:10" x14ac:dyDescent="0.45">
      <c r="A6891" s="178" t="s">
        <v>567</v>
      </c>
      <c r="B6891" s="178" t="s">
        <v>568</v>
      </c>
      <c r="C6891" s="178">
        <v>2030</v>
      </c>
      <c r="D6891" s="178" t="s">
        <v>336</v>
      </c>
      <c r="E6891" s="178" t="s">
        <v>337</v>
      </c>
      <c r="F6891" s="178" t="s">
        <v>574</v>
      </c>
      <c r="G6891" s="178">
        <v>66</v>
      </c>
      <c r="H6891" s="178">
        <v>2.2900814656170001E-4</v>
      </c>
      <c r="I6891" s="178">
        <v>2.5648912414910402E-4</v>
      </c>
      <c r="J6891" s="178" t="s">
        <v>626</v>
      </c>
    </row>
    <row r="6892" spans="1:10" x14ac:dyDescent="0.45">
      <c r="A6892" s="178" t="s">
        <v>567</v>
      </c>
      <c r="B6892" s="178" t="s">
        <v>568</v>
      </c>
      <c r="C6892" s="178">
        <v>2030</v>
      </c>
      <c r="D6892" s="178" t="s">
        <v>336</v>
      </c>
      <c r="E6892" s="178" t="s">
        <v>337</v>
      </c>
      <c r="F6892" s="178" t="s">
        <v>571</v>
      </c>
      <c r="G6892" s="178">
        <v>66</v>
      </c>
      <c r="H6892" s="178">
        <v>8.6089192336700002E-5</v>
      </c>
      <c r="I6892" s="178">
        <v>9.6419895417104015E-5</v>
      </c>
      <c r="J6892" s="178" t="s">
        <v>625</v>
      </c>
    </row>
    <row r="6893" spans="1:10" x14ac:dyDescent="0.45">
      <c r="A6893" s="178" t="s">
        <v>567</v>
      </c>
      <c r="B6893" s="178" t="s">
        <v>568</v>
      </c>
      <c r="C6893" s="178">
        <v>2030</v>
      </c>
      <c r="D6893" s="178" t="s">
        <v>336</v>
      </c>
      <c r="E6893" s="178" t="s">
        <v>337</v>
      </c>
      <c r="F6893" s="178" t="s">
        <v>571</v>
      </c>
      <c r="G6893" s="178">
        <v>67</v>
      </c>
      <c r="H6893" s="178">
        <v>4.25718098995E-5</v>
      </c>
      <c r="I6893" s="178">
        <v>4.7680427087440003E-5</v>
      </c>
      <c r="J6893" s="178" t="s">
        <v>625</v>
      </c>
    </row>
    <row r="6894" spans="1:10" x14ac:dyDescent="0.45">
      <c r="A6894" s="178" t="s">
        <v>567</v>
      </c>
      <c r="B6894" s="178" t="s">
        <v>568</v>
      </c>
      <c r="C6894" s="178">
        <v>2030</v>
      </c>
      <c r="D6894" s="178" t="s">
        <v>336</v>
      </c>
      <c r="E6894" s="178" t="s">
        <v>337</v>
      </c>
      <c r="F6894" s="178" t="s">
        <v>570</v>
      </c>
      <c r="G6894" s="178">
        <v>67</v>
      </c>
      <c r="H6894" s="178">
        <v>4.6451223897749999E-4</v>
      </c>
      <c r="I6894" s="178">
        <v>5.2025370765480003E-4</v>
      </c>
      <c r="J6894" s="178" t="s">
        <v>625</v>
      </c>
    </row>
    <row r="6895" spans="1:10" x14ac:dyDescent="0.45">
      <c r="A6895" s="178" t="s">
        <v>567</v>
      </c>
      <c r="B6895" s="178" t="s">
        <v>568</v>
      </c>
      <c r="C6895" s="178">
        <v>2030</v>
      </c>
      <c r="D6895" s="178" t="s">
        <v>336</v>
      </c>
      <c r="E6895" s="178" t="s">
        <v>337</v>
      </c>
      <c r="F6895" s="178" t="s">
        <v>574</v>
      </c>
      <c r="G6895" s="178">
        <v>67</v>
      </c>
      <c r="H6895" s="178">
        <v>2.225520147476E-4</v>
      </c>
      <c r="I6895" s="178">
        <v>2.4925825651731203E-4</v>
      </c>
      <c r="J6895" s="178" t="s">
        <v>626</v>
      </c>
    </row>
    <row r="6896" spans="1:10" x14ac:dyDescent="0.45">
      <c r="A6896" s="178" t="s">
        <v>567</v>
      </c>
      <c r="B6896" s="178" t="s">
        <v>568</v>
      </c>
      <c r="C6896" s="178">
        <v>2030</v>
      </c>
      <c r="D6896" s="178" t="s">
        <v>336</v>
      </c>
      <c r="E6896" s="178" t="s">
        <v>337</v>
      </c>
      <c r="F6896" s="178" t="s">
        <v>573</v>
      </c>
      <c r="G6896" s="178">
        <v>67</v>
      </c>
      <c r="H6896" s="178">
        <v>7.5054806075060005E-4</v>
      </c>
      <c r="I6896" s="178">
        <v>8.4061382804067209E-4</v>
      </c>
      <c r="J6896" s="178" t="s">
        <v>625</v>
      </c>
    </row>
    <row r="6897" spans="1:10" x14ac:dyDescent="0.45">
      <c r="A6897" s="178" t="s">
        <v>567</v>
      </c>
      <c r="B6897" s="178" t="s">
        <v>568</v>
      </c>
      <c r="C6897" s="178">
        <v>2030</v>
      </c>
      <c r="D6897" s="178" t="s">
        <v>336</v>
      </c>
      <c r="E6897" s="178" t="s">
        <v>337</v>
      </c>
      <c r="F6897" s="178" t="s">
        <v>569</v>
      </c>
      <c r="G6897" s="178">
        <v>67</v>
      </c>
      <c r="H6897" s="178">
        <v>1.1482484405859999E-3</v>
      </c>
      <c r="I6897" s="178">
        <v>1.2860382534563199E-3</v>
      </c>
      <c r="J6897" s="178" t="s">
        <v>625</v>
      </c>
    </row>
    <row r="6898" spans="1:10" x14ac:dyDescent="0.45">
      <c r="A6898" s="178" t="s">
        <v>567</v>
      </c>
      <c r="B6898" s="178" t="s">
        <v>568</v>
      </c>
      <c r="C6898" s="178">
        <v>2030</v>
      </c>
      <c r="D6898" s="178" t="s">
        <v>336</v>
      </c>
      <c r="E6898" s="178" t="s">
        <v>337</v>
      </c>
      <c r="F6898" s="178" t="s">
        <v>569</v>
      </c>
      <c r="G6898" s="178">
        <v>68</v>
      </c>
      <c r="H6898" s="178">
        <v>2.4408128811046E-3</v>
      </c>
      <c r="I6898" s="178">
        <v>2.7337104268371523E-3</v>
      </c>
      <c r="J6898" s="178" t="s">
        <v>625</v>
      </c>
    </row>
    <row r="6899" spans="1:10" x14ac:dyDescent="0.45">
      <c r="A6899" s="178" t="s">
        <v>567</v>
      </c>
      <c r="B6899" s="178" t="s">
        <v>568</v>
      </c>
      <c r="C6899" s="178">
        <v>2030</v>
      </c>
      <c r="D6899" s="178" t="s">
        <v>336</v>
      </c>
      <c r="E6899" s="178" t="s">
        <v>337</v>
      </c>
      <c r="F6899" s="178" t="s">
        <v>570</v>
      </c>
      <c r="G6899" s="178">
        <v>68</v>
      </c>
      <c r="H6899" s="178">
        <v>3.2581508276049997E-4</v>
      </c>
      <c r="I6899" s="178">
        <v>3.6491289269175998E-4</v>
      </c>
      <c r="J6899" s="178" t="s">
        <v>625</v>
      </c>
    </row>
    <row r="6900" spans="1:10" x14ac:dyDescent="0.45">
      <c r="A6900" s="178" t="s">
        <v>567</v>
      </c>
      <c r="B6900" s="178" t="s">
        <v>568</v>
      </c>
      <c r="C6900" s="178">
        <v>2030</v>
      </c>
      <c r="D6900" s="178" t="s">
        <v>336</v>
      </c>
      <c r="E6900" s="178" t="s">
        <v>337</v>
      </c>
      <c r="F6900" s="178" t="s">
        <v>569</v>
      </c>
      <c r="G6900" s="178">
        <v>69</v>
      </c>
      <c r="H6900" s="178">
        <v>1.1440563248470001E-3</v>
      </c>
      <c r="I6900" s="178">
        <v>1.2813430838286401E-3</v>
      </c>
      <c r="J6900" s="178" t="s">
        <v>625</v>
      </c>
    </row>
    <row r="6901" spans="1:10" x14ac:dyDescent="0.45">
      <c r="A6901" s="178" t="s">
        <v>567</v>
      </c>
      <c r="B6901" s="178" t="s">
        <v>568</v>
      </c>
      <c r="C6901" s="178">
        <v>2030</v>
      </c>
      <c r="D6901" s="178" t="s">
        <v>336</v>
      </c>
      <c r="E6901" s="178" t="s">
        <v>337</v>
      </c>
      <c r="F6901" s="178" t="s">
        <v>571</v>
      </c>
      <c r="G6901" s="178">
        <v>69</v>
      </c>
      <c r="H6901" s="178">
        <v>4.5353077439400003E-5</v>
      </c>
      <c r="I6901" s="178">
        <v>5.0795446732128006E-5</v>
      </c>
      <c r="J6901" s="178" t="s">
        <v>625</v>
      </c>
    </row>
    <row r="6902" spans="1:10" x14ac:dyDescent="0.45">
      <c r="A6902" s="178" t="s">
        <v>567</v>
      </c>
      <c r="B6902" s="178" t="s">
        <v>568</v>
      </c>
      <c r="C6902" s="178">
        <v>2030</v>
      </c>
      <c r="D6902" s="178" t="s">
        <v>336</v>
      </c>
      <c r="E6902" s="178" t="s">
        <v>337</v>
      </c>
      <c r="F6902" s="178" t="s">
        <v>574</v>
      </c>
      <c r="G6902" s="178">
        <v>69</v>
      </c>
      <c r="H6902" s="178">
        <v>2.1874434605709999E-4</v>
      </c>
      <c r="I6902" s="178">
        <v>2.4499366758395203E-4</v>
      </c>
      <c r="J6902" s="178" t="s">
        <v>626</v>
      </c>
    </row>
    <row r="6903" spans="1:10" x14ac:dyDescent="0.45">
      <c r="A6903" s="178" t="s">
        <v>567</v>
      </c>
      <c r="B6903" s="178" t="s">
        <v>568</v>
      </c>
      <c r="C6903" s="178">
        <v>2030</v>
      </c>
      <c r="D6903" s="178" t="s">
        <v>336</v>
      </c>
      <c r="E6903" s="178" t="s">
        <v>337</v>
      </c>
      <c r="F6903" s="178" t="s">
        <v>570</v>
      </c>
      <c r="G6903" s="178">
        <v>70</v>
      </c>
      <c r="H6903" s="178">
        <v>1.3953848974779999E-4</v>
      </c>
      <c r="I6903" s="178">
        <v>1.56283108517536E-4</v>
      </c>
      <c r="J6903" s="178" t="s">
        <v>625</v>
      </c>
    </row>
    <row r="6904" spans="1:10" x14ac:dyDescent="0.45">
      <c r="A6904" s="178" t="s">
        <v>567</v>
      </c>
      <c r="B6904" s="178" t="s">
        <v>568</v>
      </c>
      <c r="C6904" s="178">
        <v>2030</v>
      </c>
      <c r="D6904" s="178" t="s">
        <v>336</v>
      </c>
      <c r="E6904" s="178" t="s">
        <v>337</v>
      </c>
      <c r="F6904" s="178" t="s">
        <v>569</v>
      </c>
      <c r="G6904" s="178">
        <v>70</v>
      </c>
      <c r="H6904" s="178">
        <v>1.1048193555325001E-3</v>
      </c>
      <c r="I6904" s="178">
        <v>1.2373976781964002E-3</v>
      </c>
      <c r="J6904" s="178" t="s">
        <v>625</v>
      </c>
    </row>
    <row r="6905" spans="1:10" x14ac:dyDescent="0.45">
      <c r="A6905" s="178" t="s">
        <v>567</v>
      </c>
      <c r="B6905" s="178" t="s">
        <v>568</v>
      </c>
      <c r="C6905" s="178">
        <v>2030</v>
      </c>
      <c r="D6905" s="178" t="s">
        <v>336</v>
      </c>
      <c r="E6905" s="178" t="s">
        <v>337</v>
      </c>
      <c r="F6905" s="178" t="s">
        <v>573</v>
      </c>
      <c r="G6905" s="178">
        <v>70</v>
      </c>
      <c r="H6905" s="178">
        <v>1.1638842988759E-3</v>
      </c>
      <c r="I6905" s="178">
        <v>1.3035504147410081E-3</v>
      </c>
      <c r="J6905" s="178" t="s">
        <v>625</v>
      </c>
    </row>
    <row r="6906" spans="1:10" x14ac:dyDescent="0.45">
      <c r="A6906" s="178" t="s">
        <v>567</v>
      </c>
      <c r="B6906" s="178" t="s">
        <v>568</v>
      </c>
      <c r="C6906" s="178">
        <v>2030</v>
      </c>
      <c r="D6906" s="178" t="s">
        <v>336</v>
      </c>
      <c r="E6906" s="178" t="s">
        <v>337</v>
      </c>
      <c r="F6906" s="178" t="s">
        <v>570</v>
      </c>
      <c r="G6906" s="178">
        <v>71</v>
      </c>
      <c r="H6906" s="178">
        <v>4.1495023469909997E-4</v>
      </c>
      <c r="I6906" s="178">
        <v>4.6474426286299201E-4</v>
      </c>
      <c r="J6906" s="178" t="s">
        <v>625</v>
      </c>
    </row>
    <row r="6907" spans="1:10" x14ac:dyDescent="0.45">
      <c r="A6907" s="178" t="s">
        <v>567</v>
      </c>
      <c r="B6907" s="178" t="s">
        <v>568</v>
      </c>
      <c r="C6907" s="178">
        <v>2030</v>
      </c>
      <c r="D6907" s="178" t="s">
        <v>336</v>
      </c>
      <c r="E6907" s="178" t="s">
        <v>337</v>
      </c>
      <c r="F6907" s="178" t="s">
        <v>573</v>
      </c>
      <c r="G6907" s="178">
        <v>71</v>
      </c>
      <c r="H6907" s="178">
        <v>3.3143194741570002E-4</v>
      </c>
      <c r="I6907" s="178">
        <v>3.7120378110558404E-4</v>
      </c>
      <c r="J6907" s="178" t="s">
        <v>625</v>
      </c>
    </row>
    <row r="6908" spans="1:10" x14ac:dyDescent="0.45">
      <c r="A6908" s="178" t="s">
        <v>567</v>
      </c>
      <c r="B6908" s="178" t="s">
        <v>568</v>
      </c>
      <c r="C6908" s="178">
        <v>2030</v>
      </c>
      <c r="D6908" s="178" t="s">
        <v>336</v>
      </c>
      <c r="E6908" s="178" t="s">
        <v>337</v>
      </c>
      <c r="F6908" s="178" t="s">
        <v>569</v>
      </c>
      <c r="G6908" s="178">
        <v>71</v>
      </c>
      <c r="H6908" s="178">
        <v>2.2012187400833002E-3</v>
      </c>
      <c r="I6908" s="178">
        <v>2.4653649888932965E-3</v>
      </c>
      <c r="J6908" s="178" t="s">
        <v>625</v>
      </c>
    </row>
    <row r="6909" spans="1:10" x14ac:dyDescent="0.45">
      <c r="A6909" s="178" t="s">
        <v>567</v>
      </c>
      <c r="B6909" s="178" t="s">
        <v>568</v>
      </c>
      <c r="C6909" s="178">
        <v>2030</v>
      </c>
      <c r="D6909" s="178" t="s">
        <v>336</v>
      </c>
      <c r="E6909" s="178" t="s">
        <v>337</v>
      </c>
      <c r="F6909" s="178" t="s">
        <v>574</v>
      </c>
      <c r="G6909" s="178">
        <v>72</v>
      </c>
      <c r="H6909" s="178">
        <v>2.092205686495E-4</v>
      </c>
      <c r="I6909" s="178">
        <v>2.3432703688744001E-4</v>
      </c>
      <c r="J6909" s="178" t="s">
        <v>626</v>
      </c>
    </row>
    <row r="6910" spans="1:10" x14ac:dyDescent="0.45">
      <c r="A6910" s="178" t="s">
        <v>567</v>
      </c>
      <c r="B6910" s="178" t="s">
        <v>568</v>
      </c>
      <c r="C6910" s="178">
        <v>2030</v>
      </c>
      <c r="D6910" s="178" t="s">
        <v>336</v>
      </c>
      <c r="E6910" s="178" t="s">
        <v>337</v>
      </c>
      <c r="F6910" s="178" t="s">
        <v>570</v>
      </c>
      <c r="G6910" s="178">
        <v>72</v>
      </c>
      <c r="H6910" s="178">
        <v>2.7240772033110001E-4</v>
      </c>
      <c r="I6910" s="178">
        <v>3.0509664677083202E-4</v>
      </c>
      <c r="J6910" s="178" t="s">
        <v>625</v>
      </c>
    </row>
    <row r="6911" spans="1:10" x14ac:dyDescent="0.45">
      <c r="A6911" s="178" t="s">
        <v>567</v>
      </c>
      <c r="B6911" s="178" t="s">
        <v>568</v>
      </c>
      <c r="C6911" s="178">
        <v>2030</v>
      </c>
      <c r="D6911" s="178" t="s">
        <v>336</v>
      </c>
      <c r="E6911" s="178" t="s">
        <v>337</v>
      </c>
      <c r="F6911" s="178" t="s">
        <v>571</v>
      </c>
      <c r="G6911" s="178">
        <v>72</v>
      </c>
      <c r="H6911" s="178">
        <v>4.3274085328399998E-5</v>
      </c>
      <c r="I6911" s="178">
        <v>4.8466975567808001E-5</v>
      </c>
      <c r="J6911" s="178" t="s">
        <v>625</v>
      </c>
    </row>
    <row r="6912" spans="1:10" x14ac:dyDescent="0.45">
      <c r="A6912" s="178" t="s">
        <v>567</v>
      </c>
      <c r="B6912" s="178" t="s">
        <v>568</v>
      </c>
      <c r="C6912" s="178">
        <v>2030</v>
      </c>
      <c r="D6912" s="178" t="s">
        <v>336</v>
      </c>
      <c r="E6912" s="178" t="s">
        <v>337</v>
      </c>
      <c r="F6912" s="178" t="s">
        <v>569</v>
      </c>
      <c r="G6912" s="178">
        <v>73</v>
      </c>
      <c r="H6912" s="178">
        <v>1.2216690229252E-3</v>
      </c>
      <c r="I6912" s="178">
        <v>1.3682693056762242E-3</v>
      </c>
      <c r="J6912" s="178" t="s">
        <v>625</v>
      </c>
    </row>
    <row r="6913" spans="1:10" x14ac:dyDescent="0.45">
      <c r="A6913" s="178" t="s">
        <v>567</v>
      </c>
      <c r="B6913" s="178" t="s">
        <v>568</v>
      </c>
      <c r="C6913" s="178">
        <v>2030</v>
      </c>
      <c r="D6913" s="178" t="s">
        <v>336</v>
      </c>
      <c r="E6913" s="178" t="s">
        <v>337</v>
      </c>
      <c r="F6913" s="178" t="s">
        <v>572</v>
      </c>
      <c r="G6913" s="178">
        <v>73</v>
      </c>
      <c r="H6913" s="178">
        <v>2.9987180823800001E-5</v>
      </c>
      <c r="I6913" s="178">
        <v>3.3585642522656002E-5</v>
      </c>
      <c r="J6913" s="178" t="s">
        <v>625</v>
      </c>
    </row>
    <row r="6914" spans="1:10" x14ac:dyDescent="0.45">
      <c r="A6914" s="178" t="s">
        <v>567</v>
      </c>
      <c r="B6914" s="178" t="s">
        <v>568</v>
      </c>
      <c r="C6914" s="178">
        <v>2030</v>
      </c>
      <c r="D6914" s="178" t="s">
        <v>336</v>
      </c>
      <c r="E6914" s="178" t="s">
        <v>337</v>
      </c>
      <c r="F6914" s="178" t="s">
        <v>570</v>
      </c>
      <c r="G6914" s="178">
        <v>73</v>
      </c>
      <c r="H6914" s="178">
        <v>3.1057337764649998E-4</v>
      </c>
      <c r="I6914" s="178">
        <v>3.4784218296407998E-4</v>
      </c>
      <c r="J6914" s="178" t="s">
        <v>625</v>
      </c>
    </row>
    <row r="6915" spans="1:10" x14ac:dyDescent="0.45">
      <c r="A6915" s="178" t="s">
        <v>567</v>
      </c>
      <c r="B6915" s="178" t="s">
        <v>568</v>
      </c>
      <c r="C6915" s="178">
        <v>2030</v>
      </c>
      <c r="D6915" s="178" t="s">
        <v>336</v>
      </c>
      <c r="E6915" s="178" t="s">
        <v>337</v>
      </c>
      <c r="F6915" s="178" t="s">
        <v>569</v>
      </c>
      <c r="G6915" s="178">
        <v>75</v>
      </c>
      <c r="H6915" s="178">
        <v>2.0812370348721999E-3</v>
      </c>
      <c r="I6915" s="178">
        <v>2.3309854790568639E-3</v>
      </c>
      <c r="J6915" s="178" t="s">
        <v>625</v>
      </c>
    </row>
    <row r="6916" spans="1:10" x14ac:dyDescent="0.45">
      <c r="A6916" s="178" t="s">
        <v>567</v>
      </c>
      <c r="B6916" s="178" t="s">
        <v>568</v>
      </c>
      <c r="C6916" s="178">
        <v>2030</v>
      </c>
      <c r="D6916" s="178" t="s">
        <v>336</v>
      </c>
      <c r="E6916" s="178" t="s">
        <v>337</v>
      </c>
      <c r="F6916" s="178" t="s">
        <v>571</v>
      </c>
      <c r="G6916" s="178">
        <v>75</v>
      </c>
      <c r="H6916" s="178">
        <v>3.7497022276499998E-5</v>
      </c>
      <c r="I6916" s="178">
        <v>4.1996664949680004E-5</v>
      </c>
      <c r="J6916" s="178" t="s">
        <v>625</v>
      </c>
    </row>
    <row r="6917" spans="1:10" x14ac:dyDescent="0.45">
      <c r="A6917" s="178" t="s">
        <v>567</v>
      </c>
      <c r="B6917" s="178" t="s">
        <v>568</v>
      </c>
      <c r="C6917" s="178">
        <v>2030</v>
      </c>
      <c r="D6917" s="178" t="s">
        <v>336</v>
      </c>
      <c r="E6917" s="178" t="s">
        <v>337</v>
      </c>
      <c r="F6917" s="178" t="s">
        <v>574</v>
      </c>
      <c r="G6917" s="178">
        <v>75</v>
      </c>
      <c r="H6917" s="178">
        <v>2.1632354764729999E-4</v>
      </c>
      <c r="I6917" s="178">
        <v>2.4228237336497603E-4</v>
      </c>
      <c r="J6917" s="178" t="s">
        <v>626</v>
      </c>
    </row>
    <row r="6918" spans="1:10" x14ac:dyDescent="0.45">
      <c r="A6918" s="178" t="s">
        <v>567</v>
      </c>
      <c r="B6918" s="178" t="s">
        <v>568</v>
      </c>
      <c r="C6918" s="178">
        <v>2030</v>
      </c>
      <c r="D6918" s="178" t="s">
        <v>336</v>
      </c>
      <c r="E6918" s="178" t="s">
        <v>337</v>
      </c>
      <c r="F6918" s="178" t="s">
        <v>570</v>
      </c>
      <c r="G6918" s="178">
        <v>76</v>
      </c>
      <c r="H6918" s="178">
        <v>4.1335217247250001E-4</v>
      </c>
      <c r="I6918" s="178">
        <v>4.6295443316920007E-4</v>
      </c>
      <c r="J6918" s="178" t="s">
        <v>625</v>
      </c>
    </row>
    <row r="6919" spans="1:10" x14ac:dyDescent="0.45">
      <c r="A6919" s="178" t="s">
        <v>567</v>
      </c>
      <c r="B6919" s="178" t="s">
        <v>568</v>
      </c>
      <c r="C6919" s="178">
        <v>2030</v>
      </c>
      <c r="D6919" s="178" t="s">
        <v>336</v>
      </c>
      <c r="E6919" s="178" t="s">
        <v>337</v>
      </c>
      <c r="F6919" s="178" t="s">
        <v>569</v>
      </c>
      <c r="G6919" s="178">
        <v>77</v>
      </c>
      <c r="H6919" s="178">
        <v>1.0093860328197E-3</v>
      </c>
      <c r="I6919" s="178">
        <v>1.130512356758064E-3</v>
      </c>
      <c r="J6919" s="178" t="s">
        <v>625</v>
      </c>
    </row>
    <row r="6920" spans="1:10" x14ac:dyDescent="0.45">
      <c r="A6920" s="178" t="s">
        <v>567</v>
      </c>
      <c r="B6920" s="178" t="s">
        <v>568</v>
      </c>
      <c r="C6920" s="178">
        <v>2030</v>
      </c>
      <c r="D6920" s="178" t="s">
        <v>336</v>
      </c>
      <c r="E6920" s="178" t="s">
        <v>337</v>
      </c>
      <c r="F6920" s="178" t="s">
        <v>572</v>
      </c>
      <c r="G6920" s="178">
        <v>77</v>
      </c>
      <c r="H6920" s="178">
        <v>2.7627072085999999E-5</v>
      </c>
      <c r="I6920" s="178">
        <v>3.094232073632E-5</v>
      </c>
      <c r="J6920" s="178" t="s">
        <v>625</v>
      </c>
    </row>
    <row r="6921" spans="1:10" x14ac:dyDescent="0.45">
      <c r="A6921" s="178" t="s">
        <v>567</v>
      </c>
      <c r="B6921" s="178" t="s">
        <v>568</v>
      </c>
      <c r="C6921" s="178">
        <v>2030</v>
      </c>
      <c r="D6921" s="178" t="s">
        <v>336</v>
      </c>
      <c r="E6921" s="178" t="s">
        <v>337</v>
      </c>
      <c r="F6921" s="178" t="s">
        <v>573</v>
      </c>
      <c r="G6921" s="178">
        <v>77</v>
      </c>
      <c r="H6921" s="178">
        <v>3.0420307302849998E-4</v>
      </c>
      <c r="I6921" s="178">
        <v>3.4070744179192004E-4</v>
      </c>
      <c r="J6921" s="178" t="s">
        <v>625</v>
      </c>
    </row>
    <row r="6922" spans="1:10" x14ac:dyDescent="0.45">
      <c r="A6922" s="178" t="s">
        <v>567</v>
      </c>
      <c r="B6922" s="178" t="s">
        <v>568</v>
      </c>
      <c r="C6922" s="178">
        <v>2030</v>
      </c>
      <c r="D6922" s="178" t="s">
        <v>336</v>
      </c>
      <c r="E6922" s="178" t="s">
        <v>337</v>
      </c>
      <c r="F6922" s="178" t="s">
        <v>574</v>
      </c>
      <c r="G6922" s="178">
        <v>77</v>
      </c>
      <c r="H6922" s="178">
        <v>1.942670787685E-4</v>
      </c>
      <c r="I6922" s="178">
        <v>2.1757912822072001E-4</v>
      </c>
      <c r="J6922" s="178" t="s">
        <v>626</v>
      </c>
    </row>
    <row r="6923" spans="1:10" x14ac:dyDescent="0.45">
      <c r="A6923" s="178" t="s">
        <v>567</v>
      </c>
      <c r="B6923" s="178" t="s">
        <v>568</v>
      </c>
      <c r="C6923" s="178">
        <v>2030</v>
      </c>
      <c r="D6923" s="178" t="s">
        <v>336</v>
      </c>
      <c r="E6923" s="178" t="s">
        <v>337</v>
      </c>
      <c r="F6923" s="178" t="s">
        <v>574</v>
      </c>
      <c r="G6923" s="178">
        <v>78</v>
      </c>
      <c r="H6923" s="178">
        <v>1.926180557348E-4</v>
      </c>
      <c r="I6923" s="178">
        <v>2.1573222242297601E-4</v>
      </c>
      <c r="J6923" s="178" t="s">
        <v>626</v>
      </c>
    </row>
    <row r="6924" spans="1:10" x14ac:dyDescent="0.45">
      <c r="A6924" s="178" t="s">
        <v>567</v>
      </c>
      <c r="B6924" s="178" t="s">
        <v>568</v>
      </c>
      <c r="C6924" s="178">
        <v>2030</v>
      </c>
      <c r="D6924" s="178" t="s">
        <v>336</v>
      </c>
      <c r="E6924" s="178" t="s">
        <v>337</v>
      </c>
      <c r="F6924" s="178" t="s">
        <v>570</v>
      </c>
      <c r="G6924" s="178">
        <v>78</v>
      </c>
      <c r="H6924" s="178">
        <v>1.2426920875440001E-4</v>
      </c>
      <c r="I6924" s="178">
        <v>1.3918151380492801E-4</v>
      </c>
      <c r="J6924" s="178" t="s">
        <v>625</v>
      </c>
    </row>
    <row r="6925" spans="1:10" x14ac:dyDescent="0.45">
      <c r="A6925" s="178" t="s">
        <v>567</v>
      </c>
      <c r="B6925" s="178" t="s">
        <v>568</v>
      </c>
      <c r="C6925" s="178">
        <v>2030</v>
      </c>
      <c r="D6925" s="178" t="s">
        <v>336</v>
      </c>
      <c r="E6925" s="178" t="s">
        <v>337</v>
      </c>
      <c r="F6925" s="178" t="s">
        <v>569</v>
      </c>
      <c r="G6925" s="178">
        <v>78</v>
      </c>
      <c r="H6925" s="178">
        <v>1.0029177647084E-3</v>
      </c>
      <c r="I6925" s="178">
        <v>1.1232678964734082E-3</v>
      </c>
      <c r="J6925" s="178" t="s">
        <v>625</v>
      </c>
    </row>
    <row r="6926" spans="1:10" x14ac:dyDescent="0.45">
      <c r="A6926" s="178" t="s">
        <v>567</v>
      </c>
      <c r="B6926" s="178" t="s">
        <v>568</v>
      </c>
      <c r="C6926" s="178">
        <v>2030</v>
      </c>
      <c r="D6926" s="178" t="s">
        <v>336</v>
      </c>
      <c r="E6926" s="178" t="s">
        <v>337</v>
      </c>
      <c r="F6926" s="178" t="s">
        <v>573</v>
      </c>
      <c r="G6926" s="178">
        <v>78</v>
      </c>
      <c r="H6926" s="178">
        <v>8.0786459147930004E-4</v>
      </c>
      <c r="I6926" s="178">
        <v>9.0480834245681616E-4</v>
      </c>
      <c r="J6926" s="178" t="s">
        <v>625</v>
      </c>
    </row>
    <row r="6927" spans="1:10" x14ac:dyDescent="0.45">
      <c r="A6927" s="178" t="s">
        <v>567</v>
      </c>
      <c r="B6927" s="178" t="s">
        <v>568</v>
      </c>
      <c r="C6927" s="178">
        <v>2030</v>
      </c>
      <c r="D6927" s="178" t="s">
        <v>336</v>
      </c>
      <c r="E6927" s="178" t="s">
        <v>337</v>
      </c>
      <c r="F6927" s="178" t="s">
        <v>572</v>
      </c>
      <c r="G6927" s="178">
        <v>78</v>
      </c>
      <c r="H6927" s="178">
        <v>1.44159876072E-5</v>
      </c>
      <c r="I6927" s="178">
        <v>1.6145906120064E-5</v>
      </c>
      <c r="J6927" s="178" t="s">
        <v>625</v>
      </c>
    </row>
    <row r="6928" spans="1:10" x14ac:dyDescent="0.45">
      <c r="A6928" s="178" t="s">
        <v>567</v>
      </c>
      <c r="B6928" s="178" t="s">
        <v>568</v>
      </c>
      <c r="C6928" s="178">
        <v>2030</v>
      </c>
      <c r="D6928" s="178" t="s">
        <v>336</v>
      </c>
      <c r="E6928" s="178" t="s">
        <v>337</v>
      </c>
      <c r="F6928" s="178" t="s">
        <v>571</v>
      </c>
      <c r="G6928" s="178">
        <v>78</v>
      </c>
      <c r="H6928" s="178">
        <v>7.5728519732399998E-5</v>
      </c>
      <c r="I6928" s="178">
        <v>8.4815942100288007E-5</v>
      </c>
      <c r="J6928" s="178" t="s">
        <v>625</v>
      </c>
    </row>
    <row r="6929" spans="1:10" x14ac:dyDescent="0.45">
      <c r="A6929" s="178" t="s">
        <v>567</v>
      </c>
      <c r="B6929" s="178" t="s">
        <v>568</v>
      </c>
      <c r="C6929" s="178">
        <v>2030</v>
      </c>
      <c r="D6929" s="178" t="s">
        <v>336</v>
      </c>
      <c r="E6929" s="178" t="s">
        <v>337</v>
      </c>
      <c r="F6929" s="178" t="s">
        <v>570</v>
      </c>
      <c r="G6929" s="178">
        <v>79</v>
      </c>
      <c r="H6929" s="178">
        <v>1.6281701391560001E-4</v>
      </c>
      <c r="I6929" s="178">
        <v>1.8235505558547203E-4</v>
      </c>
      <c r="J6929" s="178" t="s">
        <v>625</v>
      </c>
    </row>
    <row r="6930" spans="1:10" x14ac:dyDescent="0.45">
      <c r="A6930" s="178" t="s">
        <v>567</v>
      </c>
      <c r="B6930" s="178" t="s">
        <v>568</v>
      </c>
      <c r="C6930" s="178">
        <v>2030</v>
      </c>
      <c r="D6930" s="178" t="s">
        <v>336</v>
      </c>
      <c r="E6930" s="178" t="s">
        <v>337</v>
      </c>
      <c r="F6930" s="178" t="s">
        <v>570</v>
      </c>
      <c r="G6930" s="178">
        <v>80</v>
      </c>
      <c r="H6930" s="178">
        <v>1.2158399476899999E-4</v>
      </c>
      <c r="I6930" s="178">
        <v>1.3617407414128E-4</v>
      </c>
      <c r="J6930" s="178" t="s">
        <v>625</v>
      </c>
    </row>
    <row r="6931" spans="1:10" x14ac:dyDescent="0.45">
      <c r="A6931" s="178" t="s">
        <v>567</v>
      </c>
      <c r="B6931" s="178" t="s">
        <v>568</v>
      </c>
      <c r="C6931" s="178">
        <v>2030</v>
      </c>
      <c r="D6931" s="178" t="s">
        <v>336</v>
      </c>
      <c r="E6931" s="178" t="s">
        <v>337</v>
      </c>
      <c r="F6931" s="178" t="s">
        <v>571</v>
      </c>
      <c r="G6931" s="178">
        <v>80</v>
      </c>
      <c r="H6931" s="178">
        <v>3.5221630241700002E-5</v>
      </c>
      <c r="I6931" s="178">
        <v>3.9448225870704003E-5</v>
      </c>
      <c r="J6931" s="178" t="s">
        <v>625</v>
      </c>
    </row>
    <row r="6932" spans="1:10" x14ac:dyDescent="0.45">
      <c r="A6932" s="178" t="s">
        <v>567</v>
      </c>
      <c r="B6932" s="178" t="s">
        <v>568</v>
      </c>
      <c r="C6932" s="178">
        <v>2030</v>
      </c>
      <c r="D6932" s="178" t="s">
        <v>336</v>
      </c>
      <c r="E6932" s="178" t="s">
        <v>337</v>
      </c>
      <c r="F6932" s="178" t="s">
        <v>573</v>
      </c>
      <c r="G6932" s="178">
        <v>80</v>
      </c>
      <c r="H6932" s="178">
        <v>2.8850254602729998E-4</v>
      </c>
      <c r="I6932" s="178">
        <v>3.23122851550576E-4</v>
      </c>
      <c r="J6932" s="178" t="s">
        <v>625</v>
      </c>
    </row>
    <row r="6933" spans="1:10" x14ac:dyDescent="0.45">
      <c r="A6933" s="178" t="s">
        <v>567</v>
      </c>
      <c r="B6933" s="178" t="s">
        <v>568</v>
      </c>
      <c r="C6933" s="178">
        <v>2030</v>
      </c>
      <c r="D6933" s="178" t="s">
        <v>336</v>
      </c>
      <c r="E6933" s="178" t="s">
        <v>337</v>
      </c>
      <c r="F6933" s="178" t="s">
        <v>569</v>
      </c>
      <c r="G6933" s="178">
        <v>81</v>
      </c>
      <c r="H6933" s="178">
        <v>2.0702166948466999E-3</v>
      </c>
      <c r="I6933" s="178">
        <v>2.3186426982283043E-3</v>
      </c>
      <c r="J6933" s="178" t="s">
        <v>625</v>
      </c>
    </row>
    <row r="6934" spans="1:10" x14ac:dyDescent="0.45">
      <c r="A6934" s="178" t="s">
        <v>567</v>
      </c>
      <c r="B6934" s="178" t="s">
        <v>568</v>
      </c>
      <c r="C6934" s="178">
        <v>2030</v>
      </c>
      <c r="D6934" s="178" t="s">
        <v>336</v>
      </c>
      <c r="E6934" s="178" t="s">
        <v>337</v>
      </c>
      <c r="F6934" s="178" t="s">
        <v>572</v>
      </c>
      <c r="G6934" s="178">
        <v>81</v>
      </c>
      <c r="H6934" s="178">
        <v>1.3769885299599999E-5</v>
      </c>
      <c r="I6934" s="178">
        <v>1.5422271535552001E-5</v>
      </c>
      <c r="J6934" s="178" t="s">
        <v>625</v>
      </c>
    </row>
    <row r="6935" spans="1:10" x14ac:dyDescent="0.45">
      <c r="A6935" s="178" t="s">
        <v>567</v>
      </c>
      <c r="B6935" s="178" t="s">
        <v>568</v>
      </c>
      <c r="C6935" s="178">
        <v>2030</v>
      </c>
      <c r="D6935" s="178" t="s">
        <v>336</v>
      </c>
      <c r="E6935" s="178" t="s">
        <v>337</v>
      </c>
      <c r="F6935" s="178" t="s">
        <v>573</v>
      </c>
      <c r="G6935" s="178">
        <v>82</v>
      </c>
      <c r="H6935" s="178">
        <v>2.8169996221549999E-4</v>
      </c>
      <c r="I6935" s="178">
        <v>3.1550395768136001E-4</v>
      </c>
      <c r="J6935" s="178" t="s">
        <v>625</v>
      </c>
    </row>
    <row r="6936" spans="1:10" x14ac:dyDescent="0.45">
      <c r="A6936" s="178" t="s">
        <v>567</v>
      </c>
      <c r="B6936" s="178" t="s">
        <v>568</v>
      </c>
      <c r="C6936" s="178">
        <v>2030</v>
      </c>
      <c r="D6936" s="178" t="s">
        <v>336</v>
      </c>
      <c r="E6936" s="178" t="s">
        <v>337</v>
      </c>
      <c r="F6936" s="178" t="s">
        <v>569</v>
      </c>
      <c r="G6936" s="178">
        <v>82</v>
      </c>
      <c r="H6936" s="178">
        <v>2.0271711400709999E-3</v>
      </c>
      <c r="I6936" s="178">
        <v>2.2704316768795202E-3</v>
      </c>
      <c r="J6936" s="178" t="s">
        <v>625</v>
      </c>
    </row>
    <row r="6937" spans="1:10" x14ac:dyDescent="0.45">
      <c r="A6937" s="178" t="s">
        <v>567</v>
      </c>
      <c r="B6937" s="178" t="s">
        <v>568</v>
      </c>
      <c r="C6937" s="178">
        <v>2030</v>
      </c>
      <c r="D6937" s="178" t="s">
        <v>336</v>
      </c>
      <c r="E6937" s="178" t="s">
        <v>337</v>
      </c>
      <c r="F6937" s="178" t="s">
        <v>570</v>
      </c>
      <c r="G6937" s="178">
        <v>82</v>
      </c>
      <c r="H6937" s="178">
        <v>2.4009347544049999E-4</v>
      </c>
      <c r="I6937" s="178">
        <v>2.6890469249336E-4</v>
      </c>
      <c r="J6937" s="178" t="s">
        <v>625</v>
      </c>
    </row>
    <row r="6938" spans="1:10" x14ac:dyDescent="0.45">
      <c r="A6938" s="178" t="s">
        <v>567</v>
      </c>
      <c r="B6938" s="178" t="s">
        <v>568</v>
      </c>
      <c r="C6938" s="178">
        <v>2030</v>
      </c>
      <c r="D6938" s="178" t="s">
        <v>336</v>
      </c>
      <c r="E6938" s="178" t="s">
        <v>337</v>
      </c>
      <c r="F6938" s="178" t="s">
        <v>574</v>
      </c>
      <c r="G6938" s="178">
        <v>82</v>
      </c>
      <c r="H6938" s="178">
        <v>1.8456837278789999E-4</v>
      </c>
      <c r="I6938" s="178">
        <v>2.0671657752244801E-4</v>
      </c>
      <c r="J6938" s="178" t="s">
        <v>626</v>
      </c>
    </row>
    <row r="6939" spans="1:10" x14ac:dyDescent="0.45">
      <c r="A6939" s="178" t="s">
        <v>567</v>
      </c>
      <c r="B6939" s="178" t="s">
        <v>568</v>
      </c>
      <c r="C6939" s="178">
        <v>2030</v>
      </c>
      <c r="D6939" s="178" t="s">
        <v>336</v>
      </c>
      <c r="E6939" s="178" t="s">
        <v>337</v>
      </c>
      <c r="F6939" s="178" t="s">
        <v>571</v>
      </c>
      <c r="G6939" s="178">
        <v>82</v>
      </c>
      <c r="H6939" s="178">
        <v>3.4182306990300001E-5</v>
      </c>
      <c r="I6939" s="178">
        <v>3.8284183829136004E-5</v>
      </c>
      <c r="J6939" s="178" t="s">
        <v>625</v>
      </c>
    </row>
    <row r="6940" spans="1:10" x14ac:dyDescent="0.45">
      <c r="A6940" s="178" t="s">
        <v>567</v>
      </c>
      <c r="B6940" s="178" t="s">
        <v>568</v>
      </c>
      <c r="C6940" s="178">
        <v>2030</v>
      </c>
      <c r="D6940" s="178" t="s">
        <v>336</v>
      </c>
      <c r="E6940" s="178" t="s">
        <v>337</v>
      </c>
      <c r="F6940" s="178" t="s">
        <v>571</v>
      </c>
      <c r="G6940" s="178">
        <v>83</v>
      </c>
      <c r="H6940" s="178">
        <v>3.39557373081E-5</v>
      </c>
      <c r="I6940" s="178">
        <v>3.8030425785072002E-5</v>
      </c>
      <c r="J6940" s="178" t="s">
        <v>625</v>
      </c>
    </row>
    <row r="6941" spans="1:10" x14ac:dyDescent="0.45">
      <c r="A6941" s="178" t="s">
        <v>567</v>
      </c>
      <c r="B6941" s="178" t="s">
        <v>568</v>
      </c>
      <c r="C6941" s="178">
        <v>2030</v>
      </c>
      <c r="D6941" s="178" t="s">
        <v>336</v>
      </c>
      <c r="E6941" s="178" t="s">
        <v>337</v>
      </c>
      <c r="F6941" s="178" t="s">
        <v>569</v>
      </c>
      <c r="G6941" s="178">
        <v>83</v>
      </c>
      <c r="H6941" s="178">
        <v>9.4208138762039997E-4</v>
      </c>
      <c r="I6941" s="178">
        <v>1.0551311541348481E-3</v>
      </c>
      <c r="J6941" s="178" t="s">
        <v>625</v>
      </c>
    </row>
    <row r="6942" spans="1:10" x14ac:dyDescent="0.45">
      <c r="A6942" s="178" t="s">
        <v>567</v>
      </c>
      <c r="B6942" s="178" t="s">
        <v>568</v>
      </c>
      <c r="C6942" s="178">
        <v>2030</v>
      </c>
      <c r="D6942" s="178" t="s">
        <v>336</v>
      </c>
      <c r="E6942" s="178" t="s">
        <v>337</v>
      </c>
      <c r="F6942" s="178" t="s">
        <v>570</v>
      </c>
      <c r="G6942" s="178">
        <v>83</v>
      </c>
      <c r="H6942" s="178">
        <v>2.3505371063950001E-4</v>
      </c>
      <c r="I6942" s="178">
        <v>2.6326015591624001E-4</v>
      </c>
      <c r="J6942" s="178" t="s">
        <v>625</v>
      </c>
    </row>
    <row r="6943" spans="1:10" x14ac:dyDescent="0.45">
      <c r="A6943" s="178" t="s">
        <v>567</v>
      </c>
      <c r="B6943" s="178" t="s">
        <v>568</v>
      </c>
      <c r="C6943" s="178">
        <v>2030</v>
      </c>
      <c r="D6943" s="178" t="s">
        <v>336</v>
      </c>
      <c r="E6943" s="178" t="s">
        <v>337</v>
      </c>
      <c r="F6943" s="178" t="s">
        <v>570</v>
      </c>
      <c r="G6943" s="178">
        <v>84</v>
      </c>
      <c r="H6943" s="178">
        <v>3.4944207436640002E-4</v>
      </c>
      <c r="I6943" s="178">
        <v>3.9137512329036805E-4</v>
      </c>
      <c r="J6943" s="178" t="s">
        <v>625</v>
      </c>
    </row>
    <row r="6944" spans="1:10" x14ac:dyDescent="0.45">
      <c r="A6944" s="178" t="s">
        <v>567</v>
      </c>
      <c r="B6944" s="178" t="s">
        <v>568</v>
      </c>
      <c r="C6944" s="178">
        <v>2030</v>
      </c>
      <c r="D6944" s="178" t="s">
        <v>336</v>
      </c>
      <c r="E6944" s="178" t="s">
        <v>337</v>
      </c>
      <c r="F6944" s="178" t="s">
        <v>572</v>
      </c>
      <c r="G6944" s="178">
        <v>84</v>
      </c>
      <c r="H6944" s="178">
        <v>2.5399415790200002E-5</v>
      </c>
      <c r="I6944" s="178">
        <v>2.8447345685024006E-5</v>
      </c>
      <c r="J6944" s="178" t="s">
        <v>625</v>
      </c>
    </row>
    <row r="6945" spans="1:10" x14ac:dyDescent="0.45">
      <c r="A6945" s="178" t="s">
        <v>567</v>
      </c>
      <c r="B6945" s="178" t="s">
        <v>568</v>
      </c>
      <c r="C6945" s="178">
        <v>2030</v>
      </c>
      <c r="D6945" s="178" t="s">
        <v>336</v>
      </c>
      <c r="E6945" s="178" t="s">
        <v>337</v>
      </c>
      <c r="F6945" s="178" t="s">
        <v>574</v>
      </c>
      <c r="G6945" s="178">
        <v>85</v>
      </c>
      <c r="H6945" s="178">
        <v>1.8823123536999999E-4</v>
      </c>
      <c r="I6945" s="178">
        <v>2.1081898361440001E-4</v>
      </c>
      <c r="J6945" s="178" t="s">
        <v>626</v>
      </c>
    </row>
    <row r="6946" spans="1:10" x14ac:dyDescent="0.45">
      <c r="A6946" s="178" t="s">
        <v>567</v>
      </c>
      <c r="B6946" s="178" t="s">
        <v>568</v>
      </c>
      <c r="C6946" s="178">
        <v>2030</v>
      </c>
      <c r="D6946" s="178" t="s">
        <v>336</v>
      </c>
      <c r="E6946" s="178" t="s">
        <v>337</v>
      </c>
      <c r="F6946" s="178" t="s">
        <v>569</v>
      </c>
      <c r="G6946" s="178">
        <v>85</v>
      </c>
      <c r="H6946" s="178">
        <v>1.8288015271536999E-3</v>
      </c>
      <c r="I6946" s="178">
        <v>2.048257710412144E-3</v>
      </c>
      <c r="J6946" s="178" t="s">
        <v>625</v>
      </c>
    </row>
    <row r="6947" spans="1:10" x14ac:dyDescent="0.45">
      <c r="A6947" s="178" t="s">
        <v>567</v>
      </c>
      <c r="B6947" s="178" t="s">
        <v>568</v>
      </c>
      <c r="C6947" s="178">
        <v>2030</v>
      </c>
      <c r="D6947" s="178" t="s">
        <v>336</v>
      </c>
      <c r="E6947" s="178" t="s">
        <v>337</v>
      </c>
      <c r="F6947" s="178" t="s">
        <v>569</v>
      </c>
      <c r="G6947" s="178">
        <v>86</v>
      </c>
      <c r="H6947" s="178">
        <v>9.7877206280829994E-4</v>
      </c>
      <c r="I6947" s="178">
        <v>1.0962247103452961E-3</v>
      </c>
      <c r="J6947" s="178" t="s">
        <v>625</v>
      </c>
    </row>
    <row r="6948" spans="1:10" x14ac:dyDescent="0.45">
      <c r="A6948" s="178" t="s">
        <v>567</v>
      </c>
      <c r="B6948" s="178" t="s">
        <v>568</v>
      </c>
      <c r="C6948" s="178">
        <v>2030</v>
      </c>
      <c r="D6948" s="178" t="s">
        <v>336</v>
      </c>
      <c r="E6948" s="178" t="s">
        <v>337</v>
      </c>
      <c r="F6948" s="178" t="s">
        <v>570</v>
      </c>
      <c r="G6948" s="178">
        <v>86</v>
      </c>
      <c r="H6948" s="178">
        <v>1.153071425506E-4</v>
      </c>
      <c r="I6948" s="178">
        <v>1.2914399965667202E-4</v>
      </c>
      <c r="J6948" s="178" t="s">
        <v>625</v>
      </c>
    </row>
    <row r="6949" spans="1:10" x14ac:dyDescent="0.45">
      <c r="A6949" s="178" t="s">
        <v>567</v>
      </c>
      <c r="B6949" s="178" t="s">
        <v>568</v>
      </c>
      <c r="C6949" s="178">
        <v>2030</v>
      </c>
      <c r="D6949" s="178" t="s">
        <v>336</v>
      </c>
      <c r="E6949" s="178" t="s">
        <v>337</v>
      </c>
      <c r="F6949" s="178" t="s">
        <v>572</v>
      </c>
      <c r="G6949" s="178">
        <v>86</v>
      </c>
      <c r="H6949" s="178">
        <v>1.1849094334999999E-5</v>
      </c>
      <c r="I6949" s="178">
        <v>1.3270985655200001E-5</v>
      </c>
      <c r="J6949" s="178" t="s">
        <v>625</v>
      </c>
    </row>
    <row r="6950" spans="1:10" x14ac:dyDescent="0.45">
      <c r="A6950" s="178" t="s">
        <v>567</v>
      </c>
      <c r="B6950" s="178" t="s">
        <v>568</v>
      </c>
      <c r="C6950" s="178">
        <v>2030</v>
      </c>
      <c r="D6950" s="178" t="s">
        <v>336</v>
      </c>
      <c r="E6950" s="178" t="s">
        <v>337</v>
      </c>
      <c r="F6950" s="178" t="s">
        <v>569</v>
      </c>
      <c r="G6950" s="178">
        <v>87</v>
      </c>
      <c r="H6950" s="178">
        <v>1.8584144418128E-3</v>
      </c>
      <c r="I6950" s="178">
        <v>2.0814241748303361E-3</v>
      </c>
      <c r="J6950" s="178" t="s">
        <v>625</v>
      </c>
    </row>
    <row r="6951" spans="1:10" x14ac:dyDescent="0.45">
      <c r="A6951" s="178" t="s">
        <v>567</v>
      </c>
      <c r="B6951" s="178" t="s">
        <v>568</v>
      </c>
      <c r="C6951" s="178">
        <v>2030</v>
      </c>
      <c r="D6951" s="178" t="s">
        <v>336</v>
      </c>
      <c r="E6951" s="178" t="s">
        <v>337</v>
      </c>
      <c r="F6951" s="178" t="s">
        <v>570</v>
      </c>
      <c r="G6951" s="178">
        <v>87</v>
      </c>
      <c r="H6951" s="178">
        <v>1.123777547036E-4</v>
      </c>
      <c r="I6951" s="178">
        <v>1.2586308526803201E-4</v>
      </c>
      <c r="J6951" s="178" t="s">
        <v>625</v>
      </c>
    </row>
    <row r="6952" spans="1:10" x14ac:dyDescent="0.45">
      <c r="A6952" s="178" t="s">
        <v>567</v>
      </c>
      <c r="B6952" s="178" t="s">
        <v>568</v>
      </c>
      <c r="C6952" s="178">
        <v>2030</v>
      </c>
      <c r="D6952" s="178" t="s">
        <v>336</v>
      </c>
      <c r="E6952" s="178" t="s">
        <v>337</v>
      </c>
      <c r="F6952" s="178" t="s">
        <v>570</v>
      </c>
      <c r="G6952" s="178">
        <v>88</v>
      </c>
      <c r="H6952" s="178">
        <v>1.10984503408E-4</v>
      </c>
      <c r="I6952" s="178">
        <v>1.2430264381696002E-4</v>
      </c>
      <c r="J6952" s="178" t="s">
        <v>625</v>
      </c>
    </row>
    <row r="6953" spans="1:10" x14ac:dyDescent="0.45">
      <c r="A6953" s="178" t="s">
        <v>567</v>
      </c>
      <c r="B6953" s="178" t="s">
        <v>568</v>
      </c>
      <c r="C6953" s="178">
        <v>2030</v>
      </c>
      <c r="D6953" s="178" t="s">
        <v>336</v>
      </c>
      <c r="E6953" s="178" t="s">
        <v>337</v>
      </c>
      <c r="F6953" s="178" t="s">
        <v>569</v>
      </c>
      <c r="G6953" s="178">
        <v>88</v>
      </c>
      <c r="H6953" s="178">
        <v>8.8378449436280003E-4</v>
      </c>
      <c r="I6953" s="178">
        <v>9.8983863368633609E-4</v>
      </c>
      <c r="J6953" s="178" t="s">
        <v>625</v>
      </c>
    </row>
    <row r="6954" spans="1:10" x14ac:dyDescent="0.45">
      <c r="A6954" s="178" t="s">
        <v>567</v>
      </c>
      <c r="B6954" s="178" t="s">
        <v>568</v>
      </c>
      <c r="C6954" s="178">
        <v>2030</v>
      </c>
      <c r="D6954" s="178" t="s">
        <v>336</v>
      </c>
      <c r="E6954" s="178" t="s">
        <v>337</v>
      </c>
      <c r="F6954" s="178" t="s">
        <v>571</v>
      </c>
      <c r="G6954" s="178">
        <v>89</v>
      </c>
      <c r="H6954" s="178">
        <v>3.47607165168E-5</v>
      </c>
      <c r="I6954" s="178">
        <v>3.8932002498816007E-5</v>
      </c>
      <c r="J6954" s="178" t="s">
        <v>625</v>
      </c>
    </row>
    <row r="6955" spans="1:10" x14ac:dyDescent="0.45">
      <c r="A6955" s="178" t="s">
        <v>567</v>
      </c>
      <c r="B6955" s="178" t="s">
        <v>568</v>
      </c>
      <c r="C6955" s="178">
        <v>2030</v>
      </c>
      <c r="D6955" s="178" t="s">
        <v>336</v>
      </c>
      <c r="E6955" s="178" t="s">
        <v>337</v>
      </c>
      <c r="F6955" s="178" t="s">
        <v>569</v>
      </c>
      <c r="G6955" s="178">
        <v>89</v>
      </c>
      <c r="H6955" s="178">
        <v>9.4185833586380005E-4</v>
      </c>
      <c r="I6955" s="178">
        <v>1.0548813361674562E-3</v>
      </c>
      <c r="J6955" s="178" t="s">
        <v>625</v>
      </c>
    </row>
    <row r="6956" spans="1:10" x14ac:dyDescent="0.45">
      <c r="A6956" s="178" t="s">
        <v>567</v>
      </c>
      <c r="B6956" s="178" t="s">
        <v>568</v>
      </c>
      <c r="C6956" s="178">
        <v>2030</v>
      </c>
      <c r="D6956" s="178" t="s">
        <v>336</v>
      </c>
      <c r="E6956" s="178" t="s">
        <v>337</v>
      </c>
      <c r="F6956" s="178" t="s">
        <v>574</v>
      </c>
      <c r="G6956" s="178">
        <v>89</v>
      </c>
      <c r="H6956" s="178">
        <v>3.3894702210089997E-4</v>
      </c>
      <c r="I6956" s="178">
        <v>3.7962066475300801E-4</v>
      </c>
      <c r="J6956" s="178" t="s">
        <v>626</v>
      </c>
    </row>
    <row r="6957" spans="1:10" x14ac:dyDescent="0.45">
      <c r="A6957" s="178" t="s">
        <v>567</v>
      </c>
      <c r="B6957" s="178" t="s">
        <v>568</v>
      </c>
      <c r="C6957" s="178">
        <v>2030</v>
      </c>
      <c r="D6957" s="178" t="s">
        <v>336</v>
      </c>
      <c r="E6957" s="178" t="s">
        <v>337</v>
      </c>
      <c r="F6957" s="178" t="s">
        <v>570</v>
      </c>
      <c r="G6957" s="178">
        <v>89</v>
      </c>
      <c r="H6957" s="178">
        <v>1.3187447621019999E-4</v>
      </c>
      <c r="I6957" s="178">
        <v>1.47699413355424E-4</v>
      </c>
      <c r="J6957" s="178" t="s">
        <v>625</v>
      </c>
    </row>
    <row r="6958" spans="1:10" x14ac:dyDescent="0.45">
      <c r="A6958" s="178" t="s">
        <v>567</v>
      </c>
      <c r="B6958" s="178" t="s">
        <v>568</v>
      </c>
      <c r="C6958" s="178">
        <v>2030</v>
      </c>
      <c r="D6958" s="178" t="s">
        <v>336</v>
      </c>
      <c r="E6958" s="178" t="s">
        <v>337</v>
      </c>
      <c r="F6958" s="178" t="s">
        <v>574</v>
      </c>
      <c r="G6958" s="178">
        <v>90</v>
      </c>
      <c r="H6958" s="178">
        <v>7.0775073254480004E-4</v>
      </c>
      <c r="I6958" s="178">
        <v>7.9268082045017615E-4</v>
      </c>
      <c r="J6958" s="178" t="s">
        <v>626</v>
      </c>
    </row>
    <row r="6959" spans="1:10" x14ac:dyDescent="0.45">
      <c r="A6959" s="178" t="s">
        <v>567</v>
      </c>
      <c r="B6959" s="178" t="s">
        <v>568</v>
      </c>
      <c r="C6959" s="178">
        <v>2030</v>
      </c>
      <c r="D6959" s="178" t="s">
        <v>336</v>
      </c>
      <c r="E6959" s="178" t="s">
        <v>337</v>
      </c>
      <c r="F6959" s="178" t="s">
        <v>569</v>
      </c>
      <c r="G6959" s="178">
        <v>90</v>
      </c>
      <c r="H6959" s="178">
        <v>1.9734790548682E-3</v>
      </c>
      <c r="I6959" s="178">
        <v>2.2102965414523843E-3</v>
      </c>
      <c r="J6959" s="178" t="s">
        <v>625</v>
      </c>
    </row>
    <row r="6960" spans="1:10" x14ac:dyDescent="0.45">
      <c r="A6960" s="178" t="s">
        <v>567</v>
      </c>
      <c r="B6960" s="178" t="s">
        <v>568</v>
      </c>
      <c r="C6960" s="178">
        <v>2030</v>
      </c>
      <c r="D6960" s="178" t="s">
        <v>336</v>
      </c>
      <c r="E6960" s="178" t="s">
        <v>337</v>
      </c>
      <c r="F6960" s="178" t="s">
        <v>573</v>
      </c>
      <c r="G6960" s="178">
        <v>91</v>
      </c>
      <c r="H6960" s="178">
        <v>1.2934170663357E-3</v>
      </c>
      <c r="I6960" s="178">
        <v>1.4486271142959842E-3</v>
      </c>
      <c r="J6960" s="178" t="s">
        <v>625</v>
      </c>
    </row>
    <row r="6961" spans="1:10" x14ac:dyDescent="0.45">
      <c r="A6961" s="178" t="s">
        <v>567</v>
      </c>
      <c r="B6961" s="178" t="s">
        <v>568</v>
      </c>
      <c r="C6961" s="178">
        <v>2030</v>
      </c>
      <c r="D6961" s="178" t="s">
        <v>336</v>
      </c>
      <c r="E6961" s="178" t="s">
        <v>337</v>
      </c>
      <c r="F6961" s="178" t="s">
        <v>572</v>
      </c>
      <c r="G6961" s="178">
        <v>91</v>
      </c>
      <c r="H6961" s="178">
        <v>5.6677921747899998E-5</v>
      </c>
      <c r="I6961" s="178">
        <v>6.3479272357647997E-5</v>
      </c>
      <c r="J6961" s="178" t="s">
        <v>625</v>
      </c>
    </row>
    <row r="6962" spans="1:10" x14ac:dyDescent="0.45">
      <c r="A6962" s="178" t="s">
        <v>567</v>
      </c>
      <c r="B6962" s="178" t="s">
        <v>568</v>
      </c>
      <c r="C6962" s="178">
        <v>2030</v>
      </c>
      <c r="D6962" s="178" t="s">
        <v>336</v>
      </c>
      <c r="E6962" s="178" t="s">
        <v>337</v>
      </c>
      <c r="F6962" s="178" t="s">
        <v>570</v>
      </c>
      <c r="G6962" s="178">
        <v>91</v>
      </c>
      <c r="H6962" s="178">
        <v>1.2880077701989999E-4</v>
      </c>
      <c r="I6962" s="178">
        <v>1.4425687026228801E-4</v>
      </c>
      <c r="J6962" s="178" t="s">
        <v>625</v>
      </c>
    </row>
    <row r="6963" spans="1:10" x14ac:dyDescent="0.45">
      <c r="A6963" s="178" t="s">
        <v>567</v>
      </c>
      <c r="B6963" s="178" t="s">
        <v>568</v>
      </c>
      <c r="C6963" s="178">
        <v>2030</v>
      </c>
      <c r="D6963" s="178" t="s">
        <v>336</v>
      </c>
      <c r="E6963" s="178" t="s">
        <v>337</v>
      </c>
      <c r="F6963" s="178" t="s">
        <v>570</v>
      </c>
      <c r="G6963" s="178">
        <v>92</v>
      </c>
      <c r="H6963" s="178">
        <v>3.2264412584479999E-4</v>
      </c>
      <c r="I6963" s="178">
        <v>3.6136142094617601E-4</v>
      </c>
      <c r="J6963" s="178" t="s">
        <v>625</v>
      </c>
    </row>
    <row r="6964" spans="1:10" x14ac:dyDescent="0.45">
      <c r="A6964" s="178" t="s">
        <v>567</v>
      </c>
      <c r="B6964" s="178" t="s">
        <v>568</v>
      </c>
      <c r="C6964" s="178">
        <v>2030</v>
      </c>
      <c r="D6964" s="178" t="s">
        <v>336</v>
      </c>
      <c r="E6964" s="178" t="s">
        <v>337</v>
      </c>
      <c r="F6964" s="178" t="s">
        <v>569</v>
      </c>
      <c r="G6964" s="178">
        <v>92</v>
      </c>
      <c r="H6964" s="178">
        <v>1.8186651868745999E-3</v>
      </c>
      <c r="I6964" s="178">
        <v>2.0369050092995519E-3</v>
      </c>
      <c r="J6964" s="178" t="s">
        <v>625</v>
      </c>
    </row>
    <row r="6965" spans="1:10" x14ac:dyDescent="0.45">
      <c r="A6965" s="178" t="s">
        <v>567</v>
      </c>
      <c r="B6965" s="178" t="s">
        <v>568</v>
      </c>
      <c r="C6965" s="178">
        <v>2030</v>
      </c>
      <c r="D6965" s="178" t="s">
        <v>336</v>
      </c>
      <c r="E6965" s="178" t="s">
        <v>337</v>
      </c>
      <c r="F6965" s="178" t="s">
        <v>571</v>
      </c>
      <c r="G6965" s="178">
        <v>93</v>
      </c>
      <c r="H6965" s="178">
        <v>2.98444647342E-5</v>
      </c>
      <c r="I6965" s="178">
        <v>3.3425800502304003E-5</v>
      </c>
      <c r="J6965" s="178" t="s">
        <v>625</v>
      </c>
    </row>
    <row r="6966" spans="1:10" x14ac:dyDescent="0.45">
      <c r="A6966" s="178" t="s">
        <v>567</v>
      </c>
      <c r="B6966" s="178" t="s">
        <v>568</v>
      </c>
      <c r="C6966" s="178">
        <v>2030</v>
      </c>
      <c r="D6966" s="178" t="s">
        <v>336</v>
      </c>
      <c r="E6966" s="178" t="s">
        <v>337</v>
      </c>
      <c r="F6966" s="178" t="s">
        <v>574</v>
      </c>
      <c r="G6966" s="178">
        <v>94</v>
      </c>
      <c r="H6966" s="178">
        <v>1.5971591346900001E-4</v>
      </c>
      <c r="I6966" s="178">
        <v>1.7888182308528004E-4</v>
      </c>
      <c r="J6966" s="178" t="s">
        <v>626</v>
      </c>
    </row>
    <row r="6967" spans="1:10" x14ac:dyDescent="0.45">
      <c r="A6967" s="178" t="s">
        <v>567</v>
      </c>
      <c r="B6967" s="178" t="s">
        <v>568</v>
      </c>
      <c r="C6967" s="178">
        <v>2030</v>
      </c>
      <c r="D6967" s="178" t="s">
        <v>336</v>
      </c>
      <c r="E6967" s="178" t="s">
        <v>337</v>
      </c>
      <c r="F6967" s="178" t="s">
        <v>569</v>
      </c>
      <c r="G6967" s="178">
        <v>94</v>
      </c>
      <c r="H6967" s="178">
        <v>8.2441378617660003E-4</v>
      </c>
      <c r="I6967" s="178">
        <v>9.2334344051779214E-4</v>
      </c>
      <c r="J6967" s="178" t="s">
        <v>625</v>
      </c>
    </row>
    <row r="6968" spans="1:10" x14ac:dyDescent="0.45">
      <c r="A6968" s="178" t="s">
        <v>567</v>
      </c>
      <c r="B6968" s="178" t="s">
        <v>568</v>
      </c>
      <c r="C6968" s="178">
        <v>2030</v>
      </c>
      <c r="D6968" s="178" t="s">
        <v>336</v>
      </c>
      <c r="E6968" s="178" t="s">
        <v>337</v>
      </c>
      <c r="F6968" s="178" t="s">
        <v>570</v>
      </c>
      <c r="G6968" s="178">
        <v>94</v>
      </c>
      <c r="H6968" s="178">
        <v>3.329523387947E-4</v>
      </c>
      <c r="I6968" s="178">
        <v>3.7290661945006405E-4</v>
      </c>
      <c r="J6968" s="178" t="s">
        <v>625</v>
      </c>
    </row>
    <row r="6969" spans="1:10" x14ac:dyDescent="0.45">
      <c r="A6969" s="178" t="s">
        <v>567</v>
      </c>
      <c r="B6969" s="178" t="s">
        <v>568</v>
      </c>
      <c r="C6969" s="178">
        <v>2030</v>
      </c>
      <c r="D6969" s="178" t="s">
        <v>336</v>
      </c>
      <c r="E6969" s="178" t="s">
        <v>337</v>
      </c>
      <c r="F6969" s="178" t="s">
        <v>572</v>
      </c>
      <c r="G6969" s="178">
        <v>94</v>
      </c>
      <c r="H6969" s="178">
        <v>1.1618518328800001E-5</v>
      </c>
      <c r="I6969" s="178">
        <v>1.3012740528256002E-5</v>
      </c>
      <c r="J6969" s="178" t="s">
        <v>625</v>
      </c>
    </row>
    <row r="6970" spans="1:10" x14ac:dyDescent="0.45">
      <c r="A6970" s="178" t="s">
        <v>567</v>
      </c>
      <c r="B6970" s="178" t="s">
        <v>568</v>
      </c>
      <c r="C6970" s="178">
        <v>2030</v>
      </c>
      <c r="D6970" s="178" t="s">
        <v>336</v>
      </c>
      <c r="E6970" s="178" t="s">
        <v>337</v>
      </c>
      <c r="F6970" s="178" t="s">
        <v>574</v>
      </c>
      <c r="G6970" s="178">
        <v>96</v>
      </c>
      <c r="H6970" s="178">
        <v>1.55759480549E-4</v>
      </c>
      <c r="I6970" s="178">
        <v>1.7445061821488002E-4</v>
      </c>
      <c r="J6970" s="178" t="s">
        <v>626</v>
      </c>
    </row>
    <row r="6971" spans="1:10" x14ac:dyDescent="0.45">
      <c r="A6971" s="178" t="s">
        <v>567</v>
      </c>
      <c r="B6971" s="178" t="s">
        <v>568</v>
      </c>
      <c r="C6971" s="178">
        <v>2030</v>
      </c>
      <c r="D6971" s="178" t="s">
        <v>336</v>
      </c>
      <c r="E6971" s="178" t="s">
        <v>337</v>
      </c>
      <c r="F6971" s="178" t="s">
        <v>570</v>
      </c>
      <c r="G6971" s="178">
        <v>97</v>
      </c>
      <c r="H6971" s="178">
        <v>1.016184542095E-4</v>
      </c>
      <c r="I6971" s="178">
        <v>1.1381266871464E-4</v>
      </c>
      <c r="J6971" s="178" t="s">
        <v>625</v>
      </c>
    </row>
    <row r="6972" spans="1:10" x14ac:dyDescent="0.45">
      <c r="A6972" s="178" t="s">
        <v>567</v>
      </c>
      <c r="B6972" s="178" t="s">
        <v>568</v>
      </c>
      <c r="C6972" s="178">
        <v>2030</v>
      </c>
      <c r="D6972" s="178" t="s">
        <v>336</v>
      </c>
      <c r="E6972" s="178" t="s">
        <v>337</v>
      </c>
      <c r="F6972" s="178" t="s">
        <v>569</v>
      </c>
      <c r="G6972" s="178">
        <v>97</v>
      </c>
      <c r="H6972" s="178">
        <v>3.3249826519749998E-3</v>
      </c>
      <c r="I6972" s="178">
        <v>3.723980570212E-3</v>
      </c>
      <c r="J6972" s="178" t="s">
        <v>625</v>
      </c>
    </row>
    <row r="6973" spans="1:10" x14ac:dyDescent="0.45">
      <c r="A6973" s="178" t="s">
        <v>567</v>
      </c>
      <c r="B6973" s="178" t="s">
        <v>568</v>
      </c>
      <c r="C6973" s="178">
        <v>2030</v>
      </c>
      <c r="D6973" s="178" t="s">
        <v>336</v>
      </c>
      <c r="E6973" s="178" t="s">
        <v>337</v>
      </c>
      <c r="F6973" s="178" t="s">
        <v>569</v>
      </c>
      <c r="G6973" s="178">
        <v>99</v>
      </c>
      <c r="H6973" s="178">
        <v>7.8668806236239998E-4</v>
      </c>
      <c r="I6973" s="178">
        <v>8.8109062984588807E-4</v>
      </c>
      <c r="J6973" s="178" t="s">
        <v>625</v>
      </c>
    </row>
    <row r="6974" spans="1:10" x14ac:dyDescent="0.45">
      <c r="A6974" s="178" t="s">
        <v>567</v>
      </c>
      <c r="B6974" s="178" t="s">
        <v>568</v>
      </c>
      <c r="C6974" s="178">
        <v>2030</v>
      </c>
      <c r="D6974" s="178" t="s">
        <v>336</v>
      </c>
      <c r="E6974" s="178" t="s">
        <v>337</v>
      </c>
      <c r="F6974" s="178" t="s">
        <v>570</v>
      </c>
      <c r="G6974" s="178">
        <v>99</v>
      </c>
      <c r="H6974" s="178">
        <v>1.0910554556179999E-4</v>
      </c>
      <c r="I6974" s="178">
        <v>1.22198211029216E-4</v>
      </c>
      <c r="J6974" s="178" t="s">
        <v>625</v>
      </c>
    </row>
    <row r="6975" spans="1:10" x14ac:dyDescent="0.45">
      <c r="A6975" s="178" t="s">
        <v>567</v>
      </c>
      <c r="B6975" s="178" t="s">
        <v>568</v>
      </c>
      <c r="C6975" s="178">
        <v>2030</v>
      </c>
      <c r="D6975" s="178" t="s">
        <v>336</v>
      </c>
      <c r="E6975" s="178" t="s">
        <v>337</v>
      </c>
      <c r="F6975" s="178" t="s">
        <v>570</v>
      </c>
      <c r="G6975" s="178">
        <v>100</v>
      </c>
      <c r="H6975" s="178">
        <v>9.8951379186499997E-5</v>
      </c>
      <c r="I6975" s="178">
        <v>1.1082554468888E-4</v>
      </c>
      <c r="J6975" s="178" t="s">
        <v>625</v>
      </c>
    </row>
    <row r="6976" spans="1:10" x14ac:dyDescent="0.45">
      <c r="A6976" s="178" t="s">
        <v>567</v>
      </c>
      <c r="B6976" s="178" t="s">
        <v>568</v>
      </c>
      <c r="C6976" s="178">
        <v>2030</v>
      </c>
      <c r="D6976" s="178" t="s">
        <v>336</v>
      </c>
      <c r="E6976" s="178" t="s">
        <v>337</v>
      </c>
      <c r="F6976" s="178" t="s">
        <v>572</v>
      </c>
      <c r="G6976" s="178">
        <v>101</v>
      </c>
      <c r="H6976" s="178">
        <v>2.1336603822399999E-5</v>
      </c>
      <c r="I6976" s="178">
        <v>2.3896996281088003E-5</v>
      </c>
      <c r="J6976" s="178" t="s">
        <v>625</v>
      </c>
    </row>
    <row r="6977" spans="1:10" x14ac:dyDescent="0.45">
      <c r="A6977" s="178" t="s">
        <v>567</v>
      </c>
      <c r="B6977" s="178" t="s">
        <v>568</v>
      </c>
      <c r="C6977" s="178">
        <v>2030</v>
      </c>
      <c r="D6977" s="178" t="s">
        <v>336</v>
      </c>
      <c r="E6977" s="178" t="s">
        <v>337</v>
      </c>
      <c r="F6977" s="178" t="s">
        <v>569</v>
      </c>
      <c r="G6977" s="178">
        <v>102</v>
      </c>
      <c r="H6977" s="178">
        <v>7.6257128966969998E-4</v>
      </c>
      <c r="I6977" s="178">
        <v>8.5407984443006406E-4</v>
      </c>
      <c r="J6977" s="178" t="s">
        <v>625</v>
      </c>
    </row>
    <row r="6978" spans="1:10" x14ac:dyDescent="0.45">
      <c r="A6978" s="178" t="s">
        <v>567</v>
      </c>
      <c r="B6978" s="178" t="s">
        <v>568</v>
      </c>
      <c r="C6978" s="178">
        <v>2030</v>
      </c>
      <c r="D6978" s="178" t="s">
        <v>336</v>
      </c>
      <c r="E6978" s="178" t="s">
        <v>337</v>
      </c>
      <c r="F6978" s="178" t="s">
        <v>573</v>
      </c>
      <c r="G6978" s="178">
        <v>102</v>
      </c>
      <c r="H6978" s="178">
        <v>2.7595486608329999E-4</v>
      </c>
      <c r="I6978" s="178">
        <v>3.0906945001329603E-4</v>
      </c>
      <c r="J6978" s="178" t="s">
        <v>625</v>
      </c>
    </row>
    <row r="6979" spans="1:10" x14ac:dyDescent="0.45">
      <c r="A6979" s="178" t="s">
        <v>567</v>
      </c>
      <c r="B6979" s="178" t="s">
        <v>568</v>
      </c>
      <c r="C6979" s="178">
        <v>2030</v>
      </c>
      <c r="D6979" s="178" t="s">
        <v>336</v>
      </c>
      <c r="E6979" s="178" t="s">
        <v>337</v>
      </c>
      <c r="F6979" s="178" t="s">
        <v>570</v>
      </c>
      <c r="G6979" s="178">
        <v>103</v>
      </c>
      <c r="H6979" s="178">
        <v>9.56873700488E-5</v>
      </c>
      <c r="I6979" s="178">
        <v>1.0716985445465601E-4</v>
      </c>
      <c r="J6979" s="178" t="s">
        <v>625</v>
      </c>
    </row>
    <row r="6980" spans="1:10" x14ac:dyDescent="0.45">
      <c r="A6980" s="178" t="s">
        <v>567</v>
      </c>
      <c r="B6980" s="178" t="s">
        <v>568</v>
      </c>
      <c r="C6980" s="178">
        <v>2030</v>
      </c>
      <c r="D6980" s="178" t="s">
        <v>336</v>
      </c>
      <c r="E6980" s="178" t="s">
        <v>337</v>
      </c>
      <c r="F6980" s="178" t="s">
        <v>569</v>
      </c>
      <c r="G6980" s="178">
        <v>104</v>
      </c>
      <c r="H6980" s="178">
        <v>7.4872450204570003E-4</v>
      </c>
      <c r="I6980" s="178">
        <v>8.3857144229118412E-4</v>
      </c>
      <c r="J6980" s="178" t="s">
        <v>625</v>
      </c>
    </row>
    <row r="6981" spans="1:10" x14ac:dyDescent="0.45">
      <c r="A6981" s="178" t="s">
        <v>567</v>
      </c>
      <c r="B6981" s="178" t="s">
        <v>568</v>
      </c>
      <c r="C6981" s="178">
        <v>2030</v>
      </c>
      <c r="D6981" s="178" t="s">
        <v>336</v>
      </c>
      <c r="E6981" s="178" t="s">
        <v>337</v>
      </c>
      <c r="F6981" s="178" t="s">
        <v>571</v>
      </c>
      <c r="G6981" s="178">
        <v>104</v>
      </c>
      <c r="H6981" s="178">
        <v>2.9322709451699998E-5</v>
      </c>
      <c r="I6981" s="178">
        <v>3.2841434585903999E-5</v>
      </c>
      <c r="J6981" s="178" t="s">
        <v>625</v>
      </c>
    </row>
    <row r="6982" spans="1:10" x14ac:dyDescent="0.45">
      <c r="A6982" s="178" t="s">
        <v>567</v>
      </c>
      <c r="B6982" s="178" t="s">
        <v>568</v>
      </c>
      <c r="C6982" s="178">
        <v>2030</v>
      </c>
      <c r="D6982" s="178" t="s">
        <v>336</v>
      </c>
      <c r="E6982" s="178" t="s">
        <v>337</v>
      </c>
      <c r="F6982" s="178" t="s">
        <v>570</v>
      </c>
      <c r="G6982" s="178">
        <v>104</v>
      </c>
      <c r="H6982" s="178">
        <v>9.5279239758400003E-5</v>
      </c>
      <c r="I6982" s="178">
        <v>1.0671274852940802E-4</v>
      </c>
      <c r="J6982" s="178" t="s">
        <v>625</v>
      </c>
    </row>
    <row r="6983" spans="1:10" x14ac:dyDescent="0.45">
      <c r="A6983" s="178" t="s">
        <v>567</v>
      </c>
      <c r="B6983" s="178" t="s">
        <v>568</v>
      </c>
      <c r="C6983" s="178">
        <v>2030</v>
      </c>
      <c r="D6983" s="178" t="s">
        <v>336</v>
      </c>
      <c r="E6983" s="178" t="s">
        <v>337</v>
      </c>
      <c r="F6983" s="178" t="s">
        <v>571</v>
      </c>
      <c r="G6983" s="178">
        <v>105</v>
      </c>
      <c r="H6983" s="178">
        <v>2.6341733246200002E-5</v>
      </c>
      <c r="I6983" s="178">
        <v>2.9502741235744004E-5</v>
      </c>
      <c r="J6983" s="178" t="s">
        <v>625</v>
      </c>
    </row>
    <row r="6984" spans="1:10" x14ac:dyDescent="0.45">
      <c r="A6984" s="178" t="s">
        <v>567</v>
      </c>
      <c r="B6984" s="178" t="s">
        <v>568</v>
      </c>
      <c r="C6984" s="178">
        <v>2030</v>
      </c>
      <c r="D6984" s="178" t="s">
        <v>336</v>
      </c>
      <c r="E6984" s="178" t="s">
        <v>337</v>
      </c>
      <c r="F6984" s="178" t="s">
        <v>569</v>
      </c>
      <c r="G6984" s="178">
        <v>105</v>
      </c>
      <c r="H6984" s="178">
        <v>1.5377330128103E-3</v>
      </c>
      <c r="I6984" s="178">
        <v>1.7222609743475362E-3</v>
      </c>
      <c r="J6984" s="178" t="s">
        <v>625</v>
      </c>
    </row>
    <row r="6985" spans="1:10" x14ac:dyDescent="0.45">
      <c r="A6985" s="178" t="s">
        <v>567</v>
      </c>
      <c r="B6985" s="178" t="s">
        <v>568</v>
      </c>
      <c r="C6985" s="178">
        <v>2030</v>
      </c>
      <c r="D6985" s="178" t="s">
        <v>336</v>
      </c>
      <c r="E6985" s="178" t="s">
        <v>337</v>
      </c>
      <c r="F6985" s="178" t="s">
        <v>570</v>
      </c>
      <c r="G6985" s="178">
        <v>105</v>
      </c>
      <c r="H6985" s="178">
        <v>9.53380294959E-5</v>
      </c>
      <c r="I6985" s="178">
        <v>1.0677859303540801E-4</v>
      </c>
      <c r="J6985" s="178" t="s">
        <v>625</v>
      </c>
    </row>
    <row r="6986" spans="1:10" x14ac:dyDescent="0.45">
      <c r="A6986" s="178" t="s">
        <v>567</v>
      </c>
      <c r="B6986" s="178" t="s">
        <v>568</v>
      </c>
      <c r="C6986" s="178">
        <v>2030</v>
      </c>
      <c r="D6986" s="178" t="s">
        <v>336</v>
      </c>
      <c r="E6986" s="178" t="s">
        <v>337</v>
      </c>
      <c r="F6986" s="178" t="s">
        <v>572</v>
      </c>
      <c r="G6986" s="178">
        <v>106</v>
      </c>
      <c r="H6986" s="178">
        <v>1.00540646599E-5</v>
      </c>
      <c r="I6986" s="178">
        <v>1.1260552419088001E-5</v>
      </c>
      <c r="J6986" s="178" t="s">
        <v>625</v>
      </c>
    </row>
    <row r="6987" spans="1:10" x14ac:dyDescent="0.45">
      <c r="A6987" s="178" t="s">
        <v>567</v>
      </c>
      <c r="B6987" s="178" t="s">
        <v>568</v>
      </c>
      <c r="C6987" s="178">
        <v>2030</v>
      </c>
      <c r="D6987" s="178" t="s">
        <v>336</v>
      </c>
      <c r="E6987" s="178" t="s">
        <v>337</v>
      </c>
      <c r="F6987" s="178" t="s">
        <v>571</v>
      </c>
      <c r="G6987" s="178">
        <v>106</v>
      </c>
      <c r="H6987" s="178">
        <v>2.6135832740700001E-5</v>
      </c>
      <c r="I6987" s="178">
        <v>2.9272132669584005E-5</v>
      </c>
      <c r="J6987" s="178" t="s">
        <v>625</v>
      </c>
    </row>
    <row r="6988" spans="1:10" x14ac:dyDescent="0.45">
      <c r="A6988" s="178" t="s">
        <v>567</v>
      </c>
      <c r="B6988" s="178" t="s">
        <v>568</v>
      </c>
      <c r="C6988" s="178">
        <v>2030</v>
      </c>
      <c r="D6988" s="178" t="s">
        <v>336</v>
      </c>
      <c r="E6988" s="178" t="s">
        <v>337</v>
      </c>
      <c r="F6988" s="178" t="s">
        <v>573</v>
      </c>
      <c r="G6988" s="178">
        <v>106</v>
      </c>
      <c r="H6988" s="178">
        <v>2.7113989926870003E-4</v>
      </c>
      <c r="I6988" s="178">
        <v>3.0367668718094405E-4</v>
      </c>
      <c r="J6988" s="178" t="s">
        <v>625</v>
      </c>
    </row>
    <row r="6989" spans="1:10" x14ac:dyDescent="0.45">
      <c r="A6989" s="178" t="s">
        <v>567</v>
      </c>
      <c r="B6989" s="178" t="s">
        <v>568</v>
      </c>
      <c r="C6989" s="178">
        <v>2030</v>
      </c>
      <c r="D6989" s="178" t="s">
        <v>336</v>
      </c>
      <c r="E6989" s="178" t="s">
        <v>337</v>
      </c>
      <c r="F6989" s="178" t="s">
        <v>570</v>
      </c>
      <c r="G6989" s="178">
        <v>106</v>
      </c>
      <c r="H6989" s="178">
        <v>1.081218360923E-4</v>
      </c>
      <c r="I6989" s="178">
        <v>1.21096456423376E-4</v>
      </c>
      <c r="J6989" s="178" t="s">
        <v>625</v>
      </c>
    </row>
    <row r="6990" spans="1:10" x14ac:dyDescent="0.45">
      <c r="A6990" s="178" t="s">
        <v>567</v>
      </c>
      <c r="B6990" s="178" t="s">
        <v>568</v>
      </c>
      <c r="C6990" s="178">
        <v>2030</v>
      </c>
      <c r="D6990" s="178" t="s">
        <v>336</v>
      </c>
      <c r="E6990" s="178" t="s">
        <v>337</v>
      </c>
      <c r="F6990" s="178" t="s">
        <v>569</v>
      </c>
      <c r="G6990" s="178">
        <v>106</v>
      </c>
      <c r="H6990" s="178">
        <v>7.3570897802710002E-4</v>
      </c>
      <c r="I6990" s="178">
        <v>8.2399405539035212E-4</v>
      </c>
      <c r="J6990" s="178" t="s">
        <v>625</v>
      </c>
    </row>
    <row r="6991" spans="1:10" x14ac:dyDescent="0.45">
      <c r="A6991" s="178" t="s">
        <v>567</v>
      </c>
      <c r="B6991" s="178" t="s">
        <v>568</v>
      </c>
      <c r="C6991" s="178">
        <v>2030</v>
      </c>
      <c r="D6991" s="178" t="s">
        <v>336</v>
      </c>
      <c r="E6991" s="178" t="s">
        <v>337</v>
      </c>
      <c r="F6991" s="178" t="s">
        <v>570</v>
      </c>
      <c r="G6991" s="178">
        <v>107</v>
      </c>
      <c r="H6991" s="178">
        <v>9.2068279627699996E-5</v>
      </c>
      <c r="I6991" s="178">
        <v>1.0311647318302401E-4</v>
      </c>
      <c r="J6991" s="178" t="s">
        <v>625</v>
      </c>
    </row>
    <row r="6992" spans="1:10" x14ac:dyDescent="0.45">
      <c r="A6992" s="178" t="s">
        <v>567</v>
      </c>
      <c r="B6992" s="178" t="s">
        <v>568</v>
      </c>
      <c r="C6992" s="178">
        <v>2030</v>
      </c>
      <c r="D6992" s="178" t="s">
        <v>336</v>
      </c>
      <c r="E6992" s="178" t="s">
        <v>337</v>
      </c>
      <c r="F6992" s="178" t="s">
        <v>571</v>
      </c>
      <c r="G6992" s="178">
        <v>107</v>
      </c>
      <c r="H6992" s="178">
        <v>2.86050199065E-5</v>
      </c>
      <c r="I6992" s="178">
        <v>3.2037622295280002E-5</v>
      </c>
      <c r="J6992" s="178" t="s">
        <v>625</v>
      </c>
    </row>
    <row r="6993" spans="1:10" x14ac:dyDescent="0.45">
      <c r="A6993" s="178" t="s">
        <v>567</v>
      </c>
      <c r="B6993" s="178" t="s">
        <v>568</v>
      </c>
      <c r="C6993" s="178">
        <v>2030</v>
      </c>
      <c r="D6993" s="178" t="s">
        <v>336</v>
      </c>
      <c r="E6993" s="178" t="s">
        <v>337</v>
      </c>
      <c r="F6993" s="178" t="s">
        <v>573</v>
      </c>
      <c r="G6993" s="178">
        <v>107</v>
      </c>
      <c r="H6993" s="178">
        <v>4.0634250035509998E-4</v>
      </c>
      <c r="I6993" s="178">
        <v>4.5510360039771201E-4</v>
      </c>
      <c r="J6993" s="178" t="s">
        <v>625</v>
      </c>
    </row>
    <row r="6994" spans="1:10" x14ac:dyDescent="0.45">
      <c r="A6994" s="178" t="s">
        <v>567</v>
      </c>
      <c r="B6994" s="178" t="s">
        <v>568</v>
      </c>
      <c r="C6994" s="178">
        <v>2030</v>
      </c>
      <c r="D6994" s="178" t="s">
        <v>336</v>
      </c>
      <c r="E6994" s="178" t="s">
        <v>337</v>
      </c>
      <c r="F6994" s="178" t="s">
        <v>572</v>
      </c>
      <c r="G6994" s="178">
        <v>108</v>
      </c>
      <c r="H6994" s="1">
        <v>9.8050077212999993E-6</v>
      </c>
      <c r="I6994" s="178">
        <v>1.0981608647855999E-5</v>
      </c>
      <c r="J6994" s="178" t="s">
        <v>625</v>
      </c>
    </row>
    <row r="6995" spans="1:10" x14ac:dyDescent="0.45">
      <c r="A6995" s="178" t="s">
        <v>567</v>
      </c>
      <c r="B6995" s="178" t="s">
        <v>568</v>
      </c>
      <c r="C6995" s="178">
        <v>2030</v>
      </c>
      <c r="D6995" s="178" t="s">
        <v>336</v>
      </c>
      <c r="E6995" s="178" t="s">
        <v>337</v>
      </c>
      <c r="F6995" s="178" t="s">
        <v>570</v>
      </c>
      <c r="G6995" s="178">
        <v>108</v>
      </c>
      <c r="H6995" s="178">
        <v>9.1762740339600002E-5</v>
      </c>
      <c r="I6995" s="178">
        <v>1.0277426918035202E-4</v>
      </c>
      <c r="J6995" s="178" t="s">
        <v>625</v>
      </c>
    </row>
    <row r="6996" spans="1:10" x14ac:dyDescent="0.45">
      <c r="A6996" s="178" t="s">
        <v>567</v>
      </c>
      <c r="B6996" s="178" t="s">
        <v>568</v>
      </c>
      <c r="C6996" s="178">
        <v>2030</v>
      </c>
      <c r="D6996" s="178" t="s">
        <v>336</v>
      </c>
      <c r="E6996" s="178" t="s">
        <v>337</v>
      </c>
      <c r="F6996" s="178" t="s">
        <v>570</v>
      </c>
      <c r="G6996" s="178">
        <v>109</v>
      </c>
      <c r="H6996" s="178">
        <v>9.1672161943299996E-5</v>
      </c>
      <c r="I6996" s="178">
        <v>1.02672821376496E-4</v>
      </c>
      <c r="J6996" s="178" t="s">
        <v>625</v>
      </c>
    </row>
    <row r="6997" spans="1:10" x14ac:dyDescent="0.45">
      <c r="A6997" s="178" t="s">
        <v>567</v>
      </c>
      <c r="B6997" s="178" t="s">
        <v>568</v>
      </c>
      <c r="C6997" s="178">
        <v>2030</v>
      </c>
      <c r="D6997" s="178" t="s">
        <v>336</v>
      </c>
      <c r="E6997" s="178" t="s">
        <v>337</v>
      </c>
      <c r="F6997" s="178" t="s">
        <v>569</v>
      </c>
      <c r="G6997" s="178">
        <v>109</v>
      </c>
      <c r="H6997" s="178">
        <v>7.1655015926810005E-4</v>
      </c>
      <c r="I6997" s="178">
        <v>8.025361783802721E-4</v>
      </c>
      <c r="J6997" s="178" t="s">
        <v>625</v>
      </c>
    </row>
    <row r="6998" spans="1:10" x14ac:dyDescent="0.45">
      <c r="A6998" s="178" t="s">
        <v>567</v>
      </c>
      <c r="B6998" s="178" t="s">
        <v>568</v>
      </c>
      <c r="C6998" s="178">
        <v>2030</v>
      </c>
      <c r="D6998" s="178" t="s">
        <v>336</v>
      </c>
      <c r="E6998" s="178" t="s">
        <v>337</v>
      </c>
      <c r="F6998" s="178" t="s">
        <v>573</v>
      </c>
      <c r="G6998" s="178">
        <v>109</v>
      </c>
      <c r="H6998" s="178">
        <v>3.313573542982E-4</v>
      </c>
      <c r="I6998" s="178">
        <v>3.7112023681398402E-4</v>
      </c>
      <c r="J6998" s="178" t="s">
        <v>625</v>
      </c>
    </row>
    <row r="6999" spans="1:10" x14ac:dyDescent="0.45">
      <c r="A6999" s="178" t="s">
        <v>567</v>
      </c>
      <c r="B6999" s="178" t="s">
        <v>568</v>
      </c>
      <c r="C6999" s="178">
        <v>2030</v>
      </c>
      <c r="D6999" s="178" t="s">
        <v>336</v>
      </c>
      <c r="E6999" s="178" t="s">
        <v>337</v>
      </c>
      <c r="F6999" s="178" t="s">
        <v>573</v>
      </c>
      <c r="G6999" s="178">
        <v>110</v>
      </c>
      <c r="H6999" s="178">
        <v>3.9908639155329998E-4</v>
      </c>
      <c r="I6999" s="178">
        <v>4.4697675853969603E-4</v>
      </c>
      <c r="J6999" s="178" t="s">
        <v>625</v>
      </c>
    </row>
    <row r="7000" spans="1:10" x14ac:dyDescent="0.45">
      <c r="A7000" s="178" t="s">
        <v>567</v>
      </c>
      <c r="B7000" s="178" t="s">
        <v>568</v>
      </c>
      <c r="C7000" s="178">
        <v>2030</v>
      </c>
      <c r="D7000" s="178" t="s">
        <v>336</v>
      </c>
      <c r="E7000" s="178" t="s">
        <v>337</v>
      </c>
      <c r="F7000" s="178" t="s">
        <v>571</v>
      </c>
      <c r="G7000" s="178">
        <v>110</v>
      </c>
      <c r="H7000" s="178">
        <v>2.5227978767400001E-5</v>
      </c>
      <c r="I7000" s="178">
        <v>2.8255336219488004E-5</v>
      </c>
      <c r="J7000" s="178" t="s">
        <v>625</v>
      </c>
    </row>
    <row r="7001" spans="1:10" x14ac:dyDescent="0.45">
      <c r="A7001" s="178" t="s">
        <v>567</v>
      </c>
      <c r="B7001" s="178" t="s">
        <v>568</v>
      </c>
      <c r="C7001" s="178">
        <v>2030</v>
      </c>
      <c r="D7001" s="178" t="s">
        <v>336</v>
      </c>
      <c r="E7001" s="178" t="s">
        <v>337</v>
      </c>
      <c r="F7001" s="178" t="s">
        <v>569</v>
      </c>
      <c r="G7001" s="178">
        <v>111</v>
      </c>
      <c r="H7001" s="178">
        <v>8.0241984687749995E-4</v>
      </c>
      <c r="I7001" s="178">
        <v>8.9871022850280006E-4</v>
      </c>
      <c r="J7001" s="178" t="s">
        <v>625</v>
      </c>
    </row>
    <row r="7002" spans="1:10" x14ac:dyDescent="0.45">
      <c r="A7002" s="178" t="s">
        <v>567</v>
      </c>
      <c r="B7002" s="178" t="s">
        <v>568</v>
      </c>
      <c r="C7002" s="178">
        <v>2030</v>
      </c>
      <c r="D7002" s="178" t="s">
        <v>336</v>
      </c>
      <c r="E7002" s="178" t="s">
        <v>337</v>
      </c>
      <c r="F7002" s="178" t="s">
        <v>573</v>
      </c>
      <c r="G7002" s="178">
        <v>111</v>
      </c>
      <c r="H7002" s="178">
        <v>4.0969991823660001E-4</v>
      </c>
      <c r="I7002" s="178">
        <v>4.5886390842499202E-4</v>
      </c>
      <c r="J7002" s="178" t="s">
        <v>625</v>
      </c>
    </row>
    <row r="7003" spans="1:10" x14ac:dyDescent="0.45">
      <c r="A7003" s="178" t="s">
        <v>567</v>
      </c>
      <c r="B7003" s="178" t="s">
        <v>568</v>
      </c>
      <c r="C7003" s="178">
        <v>2030</v>
      </c>
      <c r="D7003" s="178" t="s">
        <v>336</v>
      </c>
      <c r="E7003" s="178" t="s">
        <v>337</v>
      </c>
      <c r="F7003" s="178" t="s">
        <v>571</v>
      </c>
      <c r="G7003" s="178">
        <v>111</v>
      </c>
      <c r="H7003" s="178">
        <v>7.7967182733099994E-5</v>
      </c>
      <c r="I7003" s="178">
        <v>8.7323244661072005E-5</v>
      </c>
      <c r="J7003" s="178" t="s">
        <v>625</v>
      </c>
    </row>
    <row r="7004" spans="1:10" x14ac:dyDescent="0.45">
      <c r="A7004" s="178" t="s">
        <v>567</v>
      </c>
      <c r="B7004" s="178" t="s">
        <v>568</v>
      </c>
      <c r="C7004" s="178">
        <v>2030</v>
      </c>
      <c r="D7004" s="178" t="s">
        <v>336</v>
      </c>
      <c r="E7004" s="178" t="s">
        <v>337</v>
      </c>
      <c r="F7004" s="178" t="s">
        <v>569</v>
      </c>
      <c r="G7004" s="178">
        <v>112</v>
      </c>
      <c r="H7004" s="178">
        <v>1.4866223791613999E-3</v>
      </c>
      <c r="I7004" s="178">
        <v>1.665017064660768E-3</v>
      </c>
      <c r="J7004" s="178" t="s">
        <v>625</v>
      </c>
    </row>
    <row r="7005" spans="1:10" x14ac:dyDescent="0.45">
      <c r="A7005" s="178" t="s">
        <v>567</v>
      </c>
      <c r="B7005" s="178" t="s">
        <v>568</v>
      </c>
      <c r="C7005" s="178">
        <v>2030</v>
      </c>
      <c r="D7005" s="178" t="s">
        <v>336</v>
      </c>
      <c r="E7005" s="178" t="s">
        <v>337</v>
      </c>
      <c r="F7005" s="178" t="s">
        <v>571</v>
      </c>
      <c r="G7005" s="178">
        <v>113</v>
      </c>
      <c r="H7005" s="178">
        <v>2.4516757548599999E-5</v>
      </c>
      <c r="I7005" s="178">
        <v>2.7458768454432002E-5</v>
      </c>
      <c r="J7005" s="178" t="s">
        <v>625</v>
      </c>
    </row>
    <row r="7006" spans="1:10" x14ac:dyDescent="0.45">
      <c r="A7006" s="178" t="s">
        <v>567</v>
      </c>
      <c r="B7006" s="178" t="s">
        <v>568</v>
      </c>
      <c r="C7006" s="178">
        <v>2030</v>
      </c>
      <c r="D7006" s="178" t="s">
        <v>336</v>
      </c>
      <c r="E7006" s="178" t="s">
        <v>337</v>
      </c>
      <c r="F7006" s="178" t="s">
        <v>569</v>
      </c>
      <c r="G7006" s="178">
        <v>113</v>
      </c>
      <c r="H7006" s="178">
        <v>1.4734585420229001E-3</v>
      </c>
      <c r="I7006" s="178">
        <v>1.6502735670656482E-3</v>
      </c>
      <c r="J7006" s="178" t="s">
        <v>625</v>
      </c>
    </row>
    <row r="7007" spans="1:10" x14ac:dyDescent="0.45">
      <c r="A7007" s="178" t="s">
        <v>567</v>
      </c>
      <c r="B7007" s="178" t="s">
        <v>568</v>
      </c>
      <c r="C7007" s="178">
        <v>2030</v>
      </c>
      <c r="D7007" s="178" t="s">
        <v>336</v>
      </c>
      <c r="E7007" s="178" t="s">
        <v>337</v>
      </c>
      <c r="F7007" s="178" t="s">
        <v>573</v>
      </c>
      <c r="G7007" s="178">
        <v>113</v>
      </c>
      <c r="H7007" s="178">
        <v>2.5346485199410001E-4</v>
      </c>
      <c r="I7007" s="178">
        <v>2.8388063423339201E-4</v>
      </c>
      <c r="J7007" s="178" t="s">
        <v>625</v>
      </c>
    </row>
    <row r="7008" spans="1:10" x14ac:dyDescent="0.45">
      <c r="A7008" s="178" t="s">
        <v>567</v>
      </c>
      <c r="B7008" s="178" t="s">
        <v>568</v>
      </c>
      <c r="C7008" s="178">
        <v>2030</v>
      </c>
      <c r="D7008" s="178" t="s">
        <v>336</v>
      </c>
      <c r="E7008" s="178" t="s">
        <v>337</v>
      </c>
      <c r="F7008" s="178" t="s">
        <v>569</v>
      </c>
      <c r="G7008" s="178">
        <v>114</v>
      </c>
      <c r="H7008" s="178">
        <v>6.8128568818790001E-4</v>
      </c>
      <c r="I7008" s="178">
        <v>7.6303997077044805E-4</v>
      </c>
      <c r="J7008" s="178" t="s">
        <v>625</v>
      </c>
    </row>
    <row r="7009" spans="1:10" x14ac:dyDescent="0.45">
      <c r="A7009" s="178" t="s">
        <v>567</v>
      </c>
      <c r="B7009" s="178" t="s">
        <v>568</v>
      </c>
      <c r="C7009" s="178">
        <v>2030</v>
      </c>
      <c r="D7009" s="178" t="s">
        <v>336</v>
      </c>
      <c r="E7009" s="178" t="s">
        <v>337</v>
      </c>
      <c r="F7009" s="178" t="s">
        <v>570</v>
      </c>
      <c r="G7009" s="178">
        <v>114</v>
      </c>
      <c r="H7009" s="178">
        <v>8.6659107182600006E-5</v>
      </c>
      <c r="I7009" s="178">
        <v>9.705820004451202E-5</v>
      </c>
      <c r="J7009" s="178" t="s">
        <v>625</v>
      </c>
    </row>
    <row r="7010" spans="1:10" x14ac:dyDescent="0.45">
      <c r="A7010" s="178" t="s">
        <v>567</v>
      </c>
      <c r="B7010" s="178" t="s">
        <v>568</v>
      </c>
      <c r="C7010" s="178">
        <v>2030</v>
      </c>
      <c r="D7010" s="178" t="s">
        <v>336</v>
      </c>
      <c r="E7010" s="178" t="s">
        <v>337</v>
      </c>
      <c r="F7010" s="178" t="s">
        <v>573</v>
      </c>
      <c r="G7010" s="178">
        <v>115</v>
      </c>
      <c r="H7010" s="178">
        <v>2.62738292804E-4</v>
      </c>
      <c r="I7010" s="178">
        <v>2.9426688794048005E-4</v>
      </c>
      <c r="J7010" s="178" t="s">
        <v>625</v>
      </c>
    </row>
    <row r="7011" spans="1:10" x14ac:dyDescent="0.45">
      <c r="A7011" s="178" t="s">
        <v>567</v>
      </c>
      <c r="B7011" s="178" t="s">
        <v>568</v>
      </c>
      <c r="C7011" s="178">
        <v>2030</v>
      </c>
      <c r="D7011" s="178" t="s">
        <v>336</v>
      </c>
      <c r="E7011" s="178" t="s">
        <v>337</v>
      </c>
      <c r="F7011" s="178" t="s">
        <v>571</v>
      </c>
      <c r="G7011" s="178">
        <v>115</v>
      </c>
      <c r="H7011" s="178">
        <v>2.4097298592099999E-5</v>
      </c>
      <c r="I7011" s="178">
        <v>2.6988974423152003E-5</v>
      </c>
      <c r="J7011" s="178" t="s">
        <v>625</v>
      </c>
    </row>
    <row r="7012" spans="1:10" x14ac:dyDescent="0.45">
      <c r="A7012" s="178" t="s">
        <v>567</v>
      </c>
      <c r="B7012" s="178" t="s">
        <v>568</v>
      </c>
      <c r="C7012" s="178">
        <v>2030</v>
      </c>
      <c r="D7012" s="178" t="s">
        <v>336</v>
      </c>
      <c r="E7012" s="178" t="s">
        <v>337</v>
      </c>
      <c r="F7012" s="178" t="s">
        <v>569</v>
      </c>
      <c r="G7012" s="178">
        <v>115</v>
      </c>
      <c r="H7012" s="178">
        <v>1.543453137856E-3</v>
      </c>
      <c r="I7012" s="178">
        <v>1.7286675143987202E-3</v>
      </c>
      <c r="J7012" s="178" t="s">
        <v>625</v>
      </c>
    </row>
    <row r="7013" spans="1:10" x14ac:dyDescent="0.45">
      <c r="A7013" s="178" t="s">
        <v>567</v>
      </c>
      <c r="B7013" s="178" t="s">
        <v>568</v>
      </c>
      <c r="C7013" s="178">
        <v>2030</v>
      </c>
      <c r="D7013" s="178" t="s">
        <v>336</v>
      </c>
      <c r="E7013" s="178" t="s">
        <v>337</v>
      </c>
      <c r="F7013" s="178" t="s">
        <v>570</v>
      </c>
      <c r="G7013" s="178">
        <v>115</v>
      </c>
      <c r="H7013" s="178">
        <v>1.8858305702450001E-4</v>
      </c>
      <c r="I7013" s="178">
        <v>2.1121302386744003E-4</v>
      </c>
      <c r="J7013" s="178" t="s">
        <v>625</v>
      </c>
    </row>
    <row r="7014" spans="1:10" x14ac:dyDescent="0.45">
      <c r="A7014" s="178" t="s">
        <v>567</v>
      </c>
      <c r="B7014" s="178" t="s">
        <v>568</v>
      </c>
      <c r="C7014" s="178">
        <v>2030</v>
      </c>
      <c r="D7014" s="178" t="s">
        <v>336</v>
      </c>
      <c r="E7014" s="178" t="s">
        <v>337</v>
      </c>
      <c r="F7014" s="178" t="s">
        <v>569</v>
      </c>
      <c r="G7014" s="178">
        <v>116</v>
      </c>
      <c r="H7014" s="178">
        <v>7.7030278043820001E-4</v>
      </c>
      <c r="I7014" s="178">
        <v>8.6273911409078408E-4</v>
      </c>
      <c r="J7014" s="178" t="s">
        <v>625</v>
      </c>
    </row>
    <row r="7015" spans="1:10" x14ac:dyDescent="0.45">
      <c r="A7015" s="178" t="s">
        <v>567</v>
      </c>
      <c r="B7015" s="178" t="s">
        <v>568</v>
      </c>
      <c r="C7015" s="178">
        <v>2030</v>
      </c>
      <c r="D7015" s="178" t="s">
        <v>336</v>
      </c>
      <c r="E7015" s="178" t="s">
        <v>337</v>
      </c>
      <c r="F7015" s="178" t="s">
        <v>573</v>
      </c>
      <c r="G7015" s="178">
        <v>116</v>
      </c>
      <c r="H7015" s="178">
        <v>2.435564238112E-4</v>
      </c>
      <c r="I7015" s="178">
        <v>2.72783194668544E-4</v>
      </c>
      <c r="J7015" s="178" t="s">
        <v>625</v>
      </c>
    </row>
    <row r="7016" spans="1:10" x14ac:dyDescent="0.45">
      <c r="A7016" s="178" t="s">
        <v>567</v>
      </c>
      <c r="B7016" s="178" t="s">
        <v>568</v>
      </c>
      <c r="C7016" s="178">
        <v>2030</v>
      </c>
      <c r="D7016" s="178" t="s">
        <v>336</v>
      </c>
      <c r="E7016" s="178" t="s">
        <v>337</v>
      </c>
      <c r="F7016" s="178" t="s">
        <v>569</v>
      </c>
      <c r="G7016" s="178">
        <v>117</v>
      </c>
      <c r="H7016" s="178">
        <v>6.6739134490490003E-4</v>
      </c>
      <c r="I7016" s="178">
        <v>7.4747830629348806E-4</v>
      </c>
      <c r="J7016" s="178" t="s">
        <v>625</v>
      </c>
    </row>
    <row r="7017" spans="1:10" x14ac:dyDescent="0.45">
      <c r="A7017" s="178" t="s">
        <v>567</v>
      </c>
      <c r="B7017" s="178" t="s">
        <v>568</v>
      </c>
      <c r="C7017" s="178">
        <v>2030</v>
      </c>
      <c r="D7017" s="178" t="s">
        <v>336</v>
      </c>
      <c r="E7017" s="178" t="s">
        <v>337</v>
      </c>
      <c r="F7017" s="178" t="s">
        <v>570</v>
      </c>
      <c r="G7017" s="178">
        <v>118</v>
      </c>
      <c r="H7017" s="178">
        <v>8.4115497884299994E-5</v>
      </c>
      <c r="I7017" s="178">
        <v>9.420935763041601E-5</v>
      </c>
      <c r="J7017" s="178" t="s">
        <v>625</v>
      </c>
    </row>
    <row r="7018" spans="1:10" x14ac:dyDescent="0.45">
      <c r="A7018" s="178" t="s">
        <v>567</v>
      </c>
      <c r="B7018" s="178" t="s">
        <v>568</v>
      </c>
      <c r="C7018" s="178">
        <v>2030</v>
      </c>
      <c r="D7018" s="178" t="s">
        <v>336</v>
      </c>
      <c r="E7018" s="178" t="s">
        <v>337</v>
      </c>
      <c r="F7018" s="178" t="s">
        <v>570</v>
      </c>
      <c r="G7018" s="178">
        <v>119</v>
      </c>
      <c r="H7018" s="178">
        <v>8.3576473116399994E-5</v>
      </c>
      <c r="I7018" s="178">
        <v>9.3605649890367998E-5</v>
      </c>
      <c r="J7018" s="178" t="s">
        <v>625</v>
      </c>
    </row>
    <row r="7019" spans="1:10" x14ac:dyDescent="0.45">
      <c r="A7019" s="178" t="s">
        <v>567</v>
      </c>
      <c r="B7019" s="178" t="s">
        <v>568</v>
      </c>
      <c r="C7019" s="178">
        <v>2030</v>
      </c>
      <c r="D7019" s="178" t="s">
        <v>336</v>
      </c>
      <c r="E7019" s="178" t="s">
        <v>337</v>
      </c>
      <c r="F7019" s="178" t="s">
        <v>569</v>
      </c>
      <c r="G7019" s="178">
        <v>119</v>
      </c>
      <c r="H7019" s="178">
        <v>6.5574637847019997E-4</v>
      </c>
      <c r="I7019" s="178">
        <v>7.34435943886624E-4</v>
      </c>
      <c r="J7019" s="178" t="s">
        <v>625</v>
      </c>
    </row>
    <row r="7020" spans="1:10" x14ac:dyDescent="0.45">
      <c r="A7020" s="178" t="s">
        <v>567</v>
      </c>
      <c r="B7020" s="178" t="s">
        <v>568</v>
      </c>
      <c r="C7020" s="178">
        <v>2030</v>
      </c>
      <c r="D7020" s="178" t="s">
        <v>336</v>
      </c>
      <c r="E7020" s="178" t="s">
        <v>337</v>
      </c>
      <c r="F7020" s="178" t="s">
        <v>573</v>
      </c>
      <c r="G7020" s="178">
        <v>121</v>
      </c>
      <c r="H7020" s="178">
        <v>3.7921580951659999E-4</v>
      </c>
      <c r="I7020" s="178">
        <v>4.2472170665859202E-4</v>
      </c>
      <c r="J7020" s="178" t="s">
        <v>625</v>
      </c>
    </row>
    <row r="7021" spans="1:10" x14ac:dyDescent="0.45">
      <c r="A7021" s="178" t="s">
        <v>567</v>
      </c>
      <c r="B7021" s="178" t="s">
        <v>568</v>
      </c>
      <c r="C7021" s="178">
        <v>2030</v>
      </c>
      <c r="D7021" s="178" t="s">
        <v>336</v>
      </c>
      <c r="E7021" s="178" t="s">
        <v>337</v>
      </c>
      <c r="F7021" s="178" t="s">
        <v>571</v>
      </c>
      <c r="G7021" s="178">
        <v>121</v>
      </c>
      <c r="H7021" s="178">
        <v>2.30481400649E-5</v>
      </c>
      <c r="I7021" s="178">
        <v>2.5813916872688E-5</v>
      </c>
      <c r="J7021" s="178" t="s">
        <v>625</v>
      </c>
    </row>
    <row r="7022" spans="1:10" x14ac:dyDescent="0.45">
      <c r="A7022" s="178" t="s">
        <v>567</v>
      </c>
      <c r="B7022" s="178" t="s">
        <v>568</v>
      </c>
      <c r="C7022" s="178">
        <v>2030</v>
      </c>
      <c r="D7022" s="178" t="s">
        <v>336</v>
      </c>
      <c r="E7022" s="178" t="s">
        <v>337</v>
      </c>
      <c r="F7022" s="178" t="s">
        <v>573</v>
      </c>
      <c r="G7022" s="178">
        <v>123</v>
      </c>
      <c r="H7022" s="178">
        <v>2.4597221636210001E-4</v>
      </c>
      <c r="I7022" s="178">
        <v>2.7548888232555203E-4</v>
      </c>
      <c r="J7022" s="178" t="s">
        <v>625</v>
      </c>
    </row>
    <row r="7023" spans="1:10" x14ac:dyDescent="0.45">
      <c r="A7023" s="178" t="s">
        <v>567</v>
      </c>
      <c r="B7023" s="178" t="s">
        <v>568</v>
      </c>
      <c r="C7023" s="178">
        <v>2030</v>
      </c>
      <c r="D7023" s="178" t="s">
        <v>336</v>
      </c>
      <c r="E7023" s="178" t="s">
        <v>337</v>
      </c>
      <c r="F7023" s="178" t="s">
        <v>569</v>
      </c>
      <c r="G7023" s="178">
        <v>123</v>
      </c>
      <c r="H7023" s="178">
        <v>6.3542730640620004E-4</v>
      </c>
      <c r="I7023" s="178">
        <v>7.1167858317494408E-4</v>
      </c>
      <c r="J7023" s="178" t="s">
        <v>625</v>
      </c>
    </row>
    <row r="7024" spans="1:10" x14ac:dyDescent="0.45">
      <c r="A7024" s="178" t="s">
        <v>567</v>
      </c>
      <c r="B7024" s="178" t="s">
        <v>568</v>
      </c>
      <c r="C7024" s="178">
        <v>2030</v>
      </c>
      <c r="D7024" s="178" t="s">
        <v>336</v>
      </c>
      <c r="E7024" s="178" t="s">
        <v>337</v>
      </c>
      <c r="F7024" s="178" t="s">
        <v>573</v>
      </c>
      <c r="G7024" s="178">
        <v>124</v>
      </c>
      <c r="H7024" s="178">
        <v>2.5385947083119998E-4</v>
      </c>
      <c r="I7024" s="178">
        <v>2.8432260733094399E-4</v>
      </c>
      <c r="J7024" s="178" t="s">
        <v>625</v>
      </c>
    </row>
    <row r="7025" spans="1:10" x14ac:dyDescent="0.45">
      <c r="A7025" s="178" t="s">
        <v>567</v>
      </c>
      <c r="B7025" s="178" t="s">
        <v>568</v>
      </c>
      <c r="C7025" s="178">
        <v>2030</v>
      </c>
      <c r="D7025" s="178" t="s">
        <v>336</v>
      </c>
      <c r="E7025" s="178" t="s">
        <v>337</v>
      </c>
      <c r="F7025" s="178" t="s">
        <v>570</v>
      </c>
      <c r="G7025" s="178">
        <v>125</v>
      </c>
      <c r="H7025" s="178">
        <v>7.9028141044500003E-5</v>
      </c>
      <c r="I7025" s="178">
        <v>8.8511517969840013E-5</v>
      </c>
      <c r="J7025" s="178" t="s">
        <v>625</v>
      </c>
    </row>
    <row r="7026" spans="1:10" x14ac:dyDescent="0.45">
      <c r="A7026" s="178" t="s">
        <v>567</v>
      </c>
      <c r="B7026" s="178" t="s">
        <v>568</v>
      </c>
      <c r="C7026" s="178">
        <v>2030</v>
      </c>
      <c r="D7026" s="178" t="s">
        <v>336</v>
      </c>
      <c r="E7026" s="178" t="s">
        <v>337</v>
      </c>
      <c r="F7026" s="178" t="s">
        <v>570</v>
      </c>
      <c r="G7026" s="178">
        <v>126</v>
      </c>
      <c r="H7026" s="178">
        <v>8.00083071226E-5</v>
      </c>
      <c r="I7026" s="178">
        <v>8.9609303977312006E-5</v>
      </c>
      <c r="J7026" s="178" t="s">
        <v>625</v>
      </c>
    </row>
    <row r="7027" spans="1:10" x14ac:dyDescent="0.45">
      <c r="A7027" s="178" t="s">
        <v>567</v>
      </c>
      <c r="B7027" s="178" t="s">
        <v>568</v>
      </c>
      <c r="C7027" s="178">
        <v>2030</v>
      </c>
      <c r="D7027" s="178" t="s">
        <v>336</v>
      </c>
      <c r="E7027" s="178" t="s">
        <v>337</v>
      </c>
      <c r="F7027" s="178" t="s">
        <v>569</v>
      </c>
      <c r="G7027" s="178">
        <v>127</v>
      </c>
      <c r="H7027" s="178">
        <v>1.9295033998787E-3</v>
      </c>
      <c r="I7027" s="178">
        <v>2.1610438078641441E-3</v>
      </c>
      <c r="J7027" s="178" t="s">
        <v>625</v>
      </c>
    </row>
    <row r="7028" spans="1:10" x14ac:dyDescent="0.45">
      <c r="A7028" s="178" t="s">
        <v>567</v>
      </c>
      <c r="B7028" s="178" t="s">
        <v>568</v>
      </c>
      <c r="C7028" s="178">
        <v>2030</v>
      </c>
      <c r="D7028" s="178" t="s">
        <v>336</v>
      </c>
      <c r="E7028" s="178" t="s">
        <v>337</v>
      </c>
      <c r="F7028" s="178" t="s">
        <v>570</v>
      </c>
      <c r="G7028" s="178">
        <v>127</v>
      </c>
      <c r="H7028" s="178">
        <v>1.710165452096E-4</v>
      </c>
      <c r="I7028" s="178">
        <v>1.9153853063475203E-4</v>
      </c>
      <c r="J7028" s="178" t="s">
        <v>625</v>
      </c>
    </row>
    <row r="7029" spans="1:10" x14ac:dyDescent="0.45">
      <c r="A7029" s="178" t="s">
        <v>567</v>
      </c>
      <c r="B7029" s="178" t="s">
        <v>568</v>
      </c>
      <c r="C7029" s="178">
        <v>2030</v>
      </c>
      <c r="D7029" s="178" t="s">
        <v>336</v>
      </c>
      <c r="E7029" s="178" t="s">
        <v>337</v>
      </c>
      <c r="F7029" s="178" t="s">
        <v>570</v>
      </c>
      <c r="G7029" s="178">
        <v>128</v>
      </c>
      <c r="H7029" s="178">
        <v>8.9902787294699995E-5</v>
      </c>
      <c r="I7029" s="178">
        <v>1.00691121770064E-4</v>
      </c>
      <c r="J7029" s="178" t="s">
        <v>625</v>
      </c>
    </row>
    <row r="7030" spans="1:10" x14ac:dyDescent="0.45">
      <c r="A7030" s="178" t="s">
        <v>567</v>
      </c>
      <c r="B7030" s="178" t="s">
        <v>568</v>
      </c>
      <c r="C7030" s="178">
        <v>2030</v>
      </c>
      <c r="D7030" s="178" t="s">
        <v>336</v>
      </c>
      <c r="E7030" s="178" t="s">
        <v>337</v>
      </c>
      <c r="F7030" s="178" t="s">
        <v>573</v>
      </c>
      <c r="G7030" s="178">
        <v>128</v>
      </c>
      <c r="H7030" s="178">
        <v>5.0513917813079998E-4</v>
      </c>
      <c r="I7030" s="178">
        <v>5.6575587950649599E-4</v>
      </c>
      <c r="J7030" s="178" t="s">
        <v>625</v>
      </c>
    </row>
    <row r="7031" spans="1:10" x14ac:dyDescent="0.45">
      <c r="A7031" s="178" t="s">
        <v>567</v>
      </c>
      <c r="B7031" s="178" t="s">
        <v>568</v>
      </c>
      <c r="C7031" s="178">
        <v>2030</v>
      </c>
      <c r="D7031" s="178" t="s">
        <v>336</v>
      </c>
      <c r="E7031" s="178" t="s">
        <v>337</v>
      </c>
      <c r="F7031" s="178" t="s">
        <v>569</v>
      </c>
      <c r="G7031" s="178">
        <v>128</v>
      </c>
      <c r="H7031" s="178">
        <v>1.3796265702694999E-3</v>
      </c>
      <c r="I7031" s="178">
        <v>1.5451817587018401E-3</v>
      </c>
      <c r="J7031" s="178" t="s">
        <v>625</v>
      </c>
    </row>
    <row r="7032" spans="1:10" x14ac:dyDescent="0.45">
      <c r="A7032" s="178" t="s">
        <v>567</v>
      </c>
      <c r="B7032" s="178" t="s">
        <v>568</v>
      </c>
      <c r="C7032" s="178">
        <v>2030</v>
      </c>
      <c r="D7032" s="178" t="s">
        <v>336</v>
      </c>
      <c r="E7032" s="178" t="s">
        <v>337</v>
      </c>
      <c r="F7032" s="178" t="s">
        <v>571</v>
      </c>
      <c r="G7032" s="178">
        <v>128</v>
      </c>
      <c r="H7032" s="178">
        <v>2.38306183746E-5</v>
      </c>
      <c r="I7032" s="178">
        <v>2.6690292579552003E-5</v>
      </c>
      <c r="J7032" s="178" t="s">
        <v>625</v>
      </c>
    </row>
    <row r="7033" spans="1:10" x14ac:dyDescent="0.45">
      <c r="A7033" s="178" t="s">
        <v>567</v>
      </c>
      <c r="B7033" s="178" t="s">
        <v>568</v>
      </c>
      <c r="C7033" s="178">
        <v>2030</v>
      </c>
      <c r="D7033" s="178" t="s">
        <v>336</v>
      </c>
      <c r="E7033" s="178" t="s">
        <v>337</v>
      </c>
      <c r="F7033" s="178" t="s">
        <v>571</v>
      </c>
      <c r="G7033" s="178">
        <v>129</v>
      </c>
      <c r="H7033" s="178">
        <v>2.1400835976199999E-5</v>
      </c>
      <c r="I7033" s="178">
        <v>2.3968936293344002E-5</v>
      </c>
      <c r="J7033" s="178" t="s">
        <v>625</v>
      </c>
    </row>
    <row r="7034" spans="1:10" x14ac:dyDescent="0.45">
      <c r="A7034" s="178" t="s">
        <v>567</v>
      </c>
      <c r="B7034" s="178" t="s">
        <v>568</v>
      </c>
      <c r="C7034" s="178">
        <v>2030</v>
      </c>
      <c r="D7034" s="178" t="s">
        <v>336</v>
      </c>
      <c r="E7034" s="178" t="s">
        <v>337</v>
      </c>
      <c r="F7034" s="178" t="s">
        <v>570</v>
      </c>
      <c r="G7034" s="178">
        <v>130</v>
      </c>
      <c r="H7034" s="178">
        <v>7.6457559771399999E-5</v>
      </c>
      <c r="I7034" s="178">
        <v>8.5632466943968012E-5</v>
      </c>
      <c r="J7034" s="178" t="s">
        <v>625</v>
      </c>
    </row>
    <row r="7035" spans="1:10" x14ac:dyDescent="0.45">
      <c r="A7035" s="178" t="s">
        <v>567</v>
      </c>
      <c r="B7035" s="178" t="s">
        <v>568</v>
      </c>
      <c r="C7035" s="178">
        <v>2030</v>
      </c>
      <c r="D7035" s="178" t="s">
        <v>336</v>
      </c>
      <c r="E7035" s="178" t="s">
        <v>337</v>
      </c>
      <c r="F7035" s="178" t="s">
        <v>571</v>
      </c>
      <c r="G7035" s="178">
        <v>131</v>
      </c>
      <c r="H7035" s="178">
        <v>2.1219175323499999E-5</v>
      </c>
      <c r="I7035" s="178">
        <v>2.3765476362320002E-5</v>
      </c>
      <c r="J7035" s="178" t="s">
        <v>625</v>
      </c>
    </row>
    <row r="7036" spans="1:10" x14ac:dyDescent="0.45">
      <c r="A7036" s="178" t="s">
        <v>567</v>
      </c>
      <c r="B7036" s="178" t="s">
        <v>568</v>
      </c>
      <c r="C7036" s="178">
        <v>2030</v>
      </c>
      <c r="D7036" s="178" t="s">
        <v>336</v>
      </c>
      <c r="E7036" s="178" t="s">
        <v>337</v>
      </c>
      <c r="F7036" s="178" t="s">
        <v>570</v>
      </c>
      <c r="G7036" s="178">
        <v>131</v>
      </c>
      <c r="H7036" s="178">
        <v>7.5942567491399995E-5</v>
      </c>
      <c r="I7036" s="178">
        <v>8.5055675590367996E-5</v>
      </c>
      <c r="J7036" s="178" t="s">
        <v>625</v>
      </c>
    </row>
    <row r="7037" spans="1:10" x14ac:dyDescent="0.45">
      <c r="A7037" s="178" t="s">
        <v>567</v>
      </c>
      <c r="B7037" s="178" t="s">
        <v>568</v>
      </c>
      <c r="C7037" s="178">
        <v>2030</v>
      </c>
      <c r="D7037" s="178" t="s">
        <v>336</v>
      </c>
      <c r="E7037" s="178" t="s">
        <v>337</v>
      </c>
      <c r="F7037" s="178" t="s">
        <v>569</v>
      </c>
      <c r="G7037" s="178">
        <v>131</v>
      </c>
      <c r="H7037" s="178">
        <v>1.1915989452972999E-3</v>
      </c>
      <c r="I7037" s="178">
        <v>1.334590818732976E-3</v>
      </c>
      <c r="J7037" s="178" t="s">
        <v>625</v>
      </c>
    </row>
    <row r="7038" spans="1:10" x14ac:dyDescent="0.45">
      <c r="A7038" s="178" t="s">
        <v>567</v>
      </c>
      <c r="B7038" s="178" t="s">
        <v>568</v>
      </c>
      <c r="C7038" s="178">
        <v>2030</v>
      </c>
      <c r="D7038" s="178" t="s">
        <v>336</v>
      </c>
      <c r="E7038" s="178" t="s">
        <v>337</v>
      </c>
      <c r="F7038" s="178" t="s">
        <v>573</v>
      </c>
      <c r="G7038" s="178">
        <v>132</v>
      </c>
      <c r="H7038" s="178">
        <v>2.467335434631E-4</v>
      </c>
      <c r="I7038" s="178">
        <v>2.7634156867867201E-4</v>
      </c>
      <c r="J7038" s="178" t="s">
        <v>625</v>
      </c>
    </row>
    <row r="7039" spans="1:10" x14ac:dyDescent="0.45">
      <c r="A7039" s="178" t="s">
        <v>567</v>
      </c>
      <c r="B7039" s="178" t="s">
        <v>568</v>
      </c>
      <c r="C7039" s="178">
        <v>2030</v>
      </c>
      <c r="D7039" s="178" t="s">
        <v>336</v>
      </c>
      <c r="E7039" s="178" t="s">
        <v>337</v>
      </c>
      <c r="F7039" s="178" t="s">
        <v>569</v>
      </c>
      <c r="G7039" s="178">
        <v>132</v>
      </c>
      <c r="H7039" s="178">
        <v>5.8903632452709999E-4</v>
      </c>
      <c r="I7039" s="178">
        <v>6.5972068347035207E-4</v>
      </c>
      <c r="J7039" s="178" t="s">
        <v>625</v>
      </c>
    </row>
    <row r="7040" spans="1:10" x14ac:dyDescent="0.45">
      <c r="A7040" s="178" t="s">
        <v>567</v>
      </c>
      <c r="B7040" s="178" t="s">
        <v>568</v>
      </c>
      <c r="C7040" s="178">
        <v>2030</v>
      </c>
      <c r="D7040" s="178" t="s">
        <v>336</v>
      </c>
      <c r="E7040" s="178" t="s">
        <v>337</v>
      </c>
      <c r="F7040" s="178" t="s">
        <v>570</v>
      </c>
      <c r="G7040" s="178">
        <v>133</v>
      </c>
      <c r="H7040" s="178">
        <v>8.1564336141999998E-5</v>
      </c>
      <c r="I7040" s="178">
        <v>9.1352056479040007E-5</v>
      </c>
      <c r="J7040" s="178" t="s">
        <v>625</v>
      </c>
    </row>
    <row r="7041" spans="1:10" x14ac:dyDescent="0.45">
      <c r="A7041" s="178" t="s">
        <v>567</v>
      </c>
      <c r="B7041" s="178" t="s">
        <v>568</v>
      </c>
      <c r="C7041" s="178">
        <v>2030</v>
      </c>
      <c r="D7041" s="178" t="s">
        <v>336</v>
      </c>
      <c r="E7041" s="178" t="s">
        <v>337</v>
      </c>
      <c r="F7041" s="178" t="s">
        <v>570</v>
      </c>
      <c r="G7041" s="178">
        <v>134</v>
      </c>
      <c r="H7041" s="178">
        <v>7.4859570304400001E-5</v>
      </c>
      <c r="I7041" s="178">
        <v>8.3842718740928009E-5</v>
      </c>
      <c r="J7041" s="178" t="s">
        <v>625</v>
      </c>
    </row>
    <row r="7042" spans="1:10" x14ac:dyDescent="0.45">
      <c r="A7042" s="178" t="s">
        <v>567</v>
      </c>
      <c r="B7042" s="178" t="s">
        <v>568</v>
      </c>
      <c r="C7042" s="178">
        <v>2030</v>
      </c>
      <c r="D7042" s="178" t="s">
        <v>336</v>
      </c>
      <c r="E7042" s="178" t="s">
        <v>337</v>
      </c>
      <c r="F7042" s="178" t="s">
        <v>574</v>
      </c>
      <c r="G7042" s="178">
        <v>135</v>
      </c>
      <c r="H7042" s="178">
        <v>1.091741069104E-4</v>
      </c>
      <c r="I7042" s="178">
        <v>1.2227499973964802E-4</v>
      </c>
      <c r="J7042" s="178" t="s">
        <v>626</v>
      </c>
    </row>
    <row r="7043" spans="1:10" x14ac:dyDescent="0.45">
      <c r="A7043" s="178" t="s">
        <v>567</v>
      </c>
      <c r="B7043" s="178" t="s">
        <v>568</v>
      </c>
      <c r="C7043" s="178">
        <v>2030</v>
      </c>
      <c r="D7043" s="178" t="s">
        <v>336</v>
      </c>
      <c r="E7043" s="178" t="s">
        <v>337</v>
      </c>
      <c r="F7043" s="178" t="s">
        <v>570</v>
      </c>
      <c r="G7043" s="178">
        <v>136</v>
      </c>
      <c r="H7043" s="178">
        <v>1.5365701256089999E-4</v>
      </c>
      <c r="I7043" s="178">
        <v>1.7209585406820801E-4</v>
      </c>
      <c r="J7043" s="178" t="s">
        <v>625</v>
      </c>
    </row>
    <row r="7044" spans="1:10" x14ac:dyDescent="0.45">
      <c r="A7044" s="178" t="s">
        <v>567</v>
      </c>
      <c r="B7044" s="178" t="s">
        <v>568</v>
      </c>
      <c r="C7044" s="178">
        <v>2030</v>
      </c>
      <c r="D7044" s="178" t="s">
        <v>336</v>
      </c>
      <c r="E7044" s="178" t="s">
        <v>337</v>
      </c>
      <c r="F7044" s="178" t="s">
        <v>571</v>
      </c>
      <c r="G7044" s="178">
        <v>137</v>
      </c>
      <c r="H7044" s="178">
        <v>2.03324070753E-5</v>
      </c>
      <c r="I7044" s="178">
        <v>2.2772295924336002E-5</v>
      </c>
      <c r="J7044" s="178" t="s">
        <v>625</v>
      </c>
    </row>
    <row r="7045" spans="1:10" x14ac:dyDescent="0.45">
      <c r="A7045" s="178" t="s">
        <v>567</v>
      </c>
      <c r="B7045" s="178" t="s">
        <v>568</v>
      </c>
      <c r="C7045" s="178">
        <v>2030</v>
      </c>
      <c r="D7045" s="178" t="s">
        <v>336</v>
      </c>
      <c r="E7045" s="178" t="s">
        <v>337</v>
      </c>
      <c r="F7045" s="178" t="s">
        <v>570</v>
      </c>
      <c r="G7045" s="178">
        <v>138</v>
      </c>
      <c r="H7045" s="178">
        <v>7.8488199506000002E-5</v>
      </c>
      <c r="I7045" s="178">
        <v>8.790678344672001E-5</v>
      </c>
      <c r="J7045" s="178" t="s">
        <v>625</v>
      </c>
    </row>
    <row r="7046" spans="1:10" x14ac:dyDescent="0.45">
      <c r="A7046" s="178" t="s">
        <v>567</v>
      </c>
      <c r="B7046" s="178" t="s">
        <v>568</v>
      </c>
      <c r="C7046" s="178">
        <v>2030</v>
      </c>
      <c r="D7046" s="178" t="s">
        <v>336</v>
      </c>
      <c r="E7046" s="178" t="s">
        <v>337</v>
      </c>
      <c r="F7046" s="178" t="s">
        <v>570</v>
      </c>
      <c r="G7046" s="178">
        <v>141</v>
      </c>
      <c r="H7046" s="178">
        <v>7.1123562520400001E-5</v>
      </c>
      <c r="I7046" s="178">
        <v>7.9658390022848004E-5</v>
      </c>
      <c r="J7046" s="178" t="s">
        <v>625</v>
      </c>
    </row>
    <row r="7047" spans="1:10" x14ac:dyDescent="0.45">
      <c r="A7047" s="178" t="s">
        <v>567</v>
      </c>
      <c r="B7047" s="178" t="s">
        <v>568</v>
      </c>
      <c r="C7047" s="178">
        <v>2030</v>
      </c>
      <c r="D7047" s="178" t="s">
        <v>336</v>
      </c>
      <c r="E7047" s="178" t="s">
        <v>337</v>
      </c>
      <c r="F7047" s="178" t="s">
        <v>573</v>
      </c>
      <c r="G7047" s="178">
        <v>141</v>
      </c>
      <c r="H7047" s="178">
        <v>4.5901440898889998E-4</v>
      </c>
      <c r="I7047" s="178">
        <v>5.1409613806756803E-4</v>
      </c>
      <c r="J7047" s="178" t="s">
        <v>625</v>
      </c>
    </row>
    <row r="7048" spans="1:10" x14ac:dyDescent="0.45">
      <c r="A7048" s="178" t="s">
        <v>567</v>
      </c>
      <c r="B7048" s="178" t="s">
        <v>568</v>
      </c>
      <c r="C7048" s="178">
        <v>2030</v>
      </c>
      <c r="D7048" s="178" t="s">
        <v>336</v>
      </c>
      <c r="E7048" s="178" t="s">
        <v>337</v>
      </c>
      <c r="F7048" s="178" t="s">
        <v>569</v>
      </c>
      <c r="G7048" s="178">
        <v>141</v>
      </c>
      <c r="H7048" s="178">
        <v>5.9319520369170004E-4</v>
      </c>
      <c r="I7048" s="178">
        <v>6.6437862813470405E-4</v>
      </c>
      <c r="J7048" s="178" t="s">
        <v>625</v>
      </c>
    </row>
    <row r="7049" spans="1:10" x14ac:dyDescent="0.45">
      <c r="A7049" s="178" t="s">
        <v>567</v>
      </c>
      <c r="B7049" s="178" t="s">
        <v>568</v>
      </c>
      <c r="C7049" s="178">
        <v>2030</v>
      </c>
      <c r="D7049" s="178" t="s">
        <v>336</v>
      </c>
      <c r="E7049" s="178" t="s">
        <v>337</v>
      </c>
      <c r="F7049" s="178" t="s">
        <v>569</v>
      </c>
      <c r="G7049" s="178">
        <v>142</v>
      </c>
      <c r="H7049" s="178">
        <v>5.5061030434440004E-4</v>
      </c>
      <c r="I7049" s="178">
        <v>6.166835408657281E-4</v>
      </c>
      <c r="J7049" s="178" t="s">
        <v>625</v>
      </c>
    </row>
    <row r="7050" spans="1:10" x14ac:dyDescent="0.45">
      <c r="A7050" s="178" t="s">
        <v>567</v>
      </c>
      <c r="B7050" s="178" t="s">
        <v>568</v>
      </c>
      <c r="C7050" s="178">
        <v>2030</v>
      </c>
      <c r="D7050" s="178" t="s">
        <v>336</v>
      </c>
      <c r="E7050" s="178" t="s">
        <v>337</v>
      </c>
      <c r="F7050" s="178" t="s">
        <v>570</v>
      </c>
      <c r="G7050" s="178">
        <v>142</v>
      </c>
      <c r="H7050" s="178">
        <v>1.644565854804E-4</v>
      </c>
      <c r="I7050" s="178">
        <v>1.8419137573804801E-4</v>
      </c>
      <c r="J7050" s="178" t="s">
        <v>625</v>
      </c>
    </row>
    <row r="7051" spans="1:10" x14ac:dyDescent="0.45">
      <c r="A7051" s="178" t="s">
        <v>567</v>
      </c>
      <c r="B7051" s="178" t="s">
        <v>568</v>
      </c>
      <c r="C7051" s="178">
        <v>2030</v>
      </c>
      <c r="D7051" s="178" t="s">
        <v>336</v>
      </c>
      <c r="E7051" s="178" t="s">
        <v>337</v>
      </c>
      <c r="F7051" s="178" t="s">
        <v>569</v>
      </c>
      <c r="G7051" s="178">
        <v>144</v>
      </c>
      <c r="H7051" s="178">
        <v>1.0844864300451999E-3</v>
      </c>
      <c r="I7051" s="178">
        <v>1.214624801650624E-3</v>
      </c>
      <c r="J7051" s="178" t="s">
        <v>625</v>
      </c>
    </row>
    <row r="7052" spans="1:10" x14ac:dyDescent="0.45">
      <c r="A7052" s="178" t="s">
        <v>567</v>
      </c>
      <c r="B7052" s="178" t="s">
        <v>568</v>
      </c>
      <c r="C7052" s="178">
        <v>2030</v>
      </c>
      <c r="D7052" s="178" t="s">
        <v>336</v>
      </c>
      <c r="E7052" s="178" t="s">
        <v>337</v>
      </c>
      <c r="F7052" s="178" t="s">
        <v>570</v>
      </c>
      <c r="G7052" s="178">
        <v>144</v>
      </c>
      <c r="H7052" s="178">
        <v>8.0431869719199995E-5</v>
      </c>
      <c r="I7052" s="178">
        <v>9.0083694085504008E-5</v>
      </c>
      <c r="J7052" s="178" t="s">
        <v>625</v>
      </c>
    </row>
    <row r="7053" spans="1:10" x14ac:dyDescent="0.45">
      <c r="A7053" s="178" t="s">
        <v>567</v>
      </c>
      <c r="B7053" s="178" t="s">
        <v>568</v>
      </c>
      <c r="C7053" s="178">
        <v>2030</v>
      </c>
      <c r="D7053" s="178" t="s">
        <v>336</v>
      </c>
      <c r="E7053" s="178" t="s">
        <v>337</v>
      </c>
      <c r="F7053" s="178" t="s">
        <v>570</v>
      </c>
      <c r="G7053" s="178">
        <v>145</v>
      </c>
      <c r="H7053" s="178">
        <v>6.8701148847999998E-5</v>
      </c>
      <c r="I7053" s="178">
        <v>7.6945286709760008E-5</v>
      </c>
      <c r="J7053" s="178" t="s">
        <v>625</v>
      </c>
    </row>
    <row r="7054" spans="1:10" x14ac:dyDescent="0.45">
      <c r="A7054" s="178" t="s">
        <v>567</v>
      </c>
      <c r="B7054" s="178" t="s">
        <v>568</v>
      </c>
      <c r="C7054" s="178">
        <v>2030</v>
      </c>
      <c r="D7054" s="178" t="s">
        <v>336</v>
      </c>
      <c r="E7054" s="178" t="s">
        <v>337</v>
      </c>
      <c r="F7054" s="178" t="s">
        <v>571</v>
      </c>
      <c r="G7054" s="178">
        <v>147</v>
      </c>
      <c r="H7054" s="178">
        <v>2.0735915313700001E-5</v>
      </c>
      <c r="I7054" s="178">
        <v>2.3224225151344004E-5</v>
      </c>
      <c r="J7054" s="178" t="s">
        <v>625</v>
      </c>
    </row>
    <row r="7055" spans="1:10" x14ac:dyDescent="0.45">
      <c r="A7055" s="178" t="s">
        <v>567</v>
      </c>
      <c r="B7055" s="178" t="s">
        <v>568</v>
      </c>
      <c r="C7055" s="178">
        <v>2030</v>
      </c>
      <c r="D7055" s="178" t="s">
        <v>336</v>
      </c>
      <c r="E7055" s="178" t="s">
        <v>337</v>
      </c>
      <c r="F7055" s="178" t="s">
        <v>572</v>
      </c>
      <c r="G7055" s="178">
        <v>147</v>
      </c>
      <c r="H7055" s="1">
        <v>6.8724743869100004E-6</v>
      </c>
      <c r="I7055" s="178">
        <v>7.6971713133392005E-6</v>
      </c>
      <c r="J7055" s="178" t="s">
        <v>625</v>
      </c>
    </row>
    <row r="7056" spans="1:10" x14ac:dyDescent="0.45">
      <c r="A7056" s="178" t="s">
        <v>567</v>
      </c>
      <c r="B7056" s="178" t="s">
        <v>568</v>
      </c>
      <c r="C7056" s="178">
        <v>2030</v>
      </c>
      <c r="D7056" s="178" t="s">
        <v>336</v>
      </c>
      <c r="E7056" s="178" t="s">
        <v>337</v>
      </c>
      <c r="F7056" s="178" t="s">
        <v>569</v>
      </c>
      <c r="G7056" s="178">
        <v>148</v>
      </c>
      <c r="H7056" s="178">
        <v>9.9085108377039996E-4</v>
      </c>
      <c r="I7056" s="178">
        <v>1.1097532138228481E-3</v>
      </c>
      <c r="J7056" s="178" t="s">
        <v>625</v>
      </c>
    </row>
    <row r="7057" spans="1:10" x14ac:dyDescent="0.45">
      <c r="A7057" s="178" t="s">
        <v>567</v>
      </c>
      <c r="B7057" s="178" t="s">
        <v>568</v>
      </c>
      <c r="C7057" s="178">
        <v>2030</v>
      </c>
      <c r="D7057" s="178" t="s">
        <v>336</v>
      </c>
      <c r="E7057" s="178" t="s">
        <v>337</v>
      </c>
      <c r="F7057" s="178" t="s">
        <v>571</v>
      </c>
      <c r="G7057" s="178">
        <v>148</v>
      </c>
      <c r="H7057" s="178">
        <v>1.86724137166E-5</v>
      </c>
      <c r="I7057" s="178">
        <v>2.0913103362592002E-5</v>
      </c>
      <c r="J7057" s="178" t="s">
        <v>625</v>
      </c>
    </row>
    <row r="7058" spans="1:10" x14ac:dyDescent="0.45">
      <c r="A7058" s="178" t="s">
        <v>567</v>
      </c>
      <c r="B7058" s="178" t="s">
        <v>568</v>
      </c>
      <c r="C7058" s="178">
        <v>2030</v>
      </c>
      <c r="D7058" s="178" t="s">
        <v>336</v>
      </c>
      <c r="E7058" s="178" t="s">
        <v>337</v>
      </c>
      <c r="F7058" s="178" t="s">
        <v>571</v>
      </c>
      <c r="G7058" s="178">
        <v>149</v>
      </c>
      <c r="H7058" s="178">
        <v>1.8666642063200001E-5</v>
      </c>
      <c r="I7058" s="178">
        <v>2.0906639110784002E-5</v>
      </c>
      <c r="J7058" s="178" t="s">
        <v>625</v>
      </c>
    </row>
    <row r="7059" spans="1:10" x14ac:dyDescent="0.45">
      <c r="A7059" s="178" t="s">
        <v>567</v>
      </c>
      <c r="B7059" s="178" t="s">
        <v>568</v>
      </c>
      <c r="C7059" s="178">
        <v>2030</v>
      </c>
      <c r="D7059" s="178" t="s">
        <v>336</v>
      </c>
      <c r="E7059" s="178" t="s">
        <v>337</v>
      </c>
      <c r="F7059" s="178" t="s">
        <v>570</v>
      </c>
      <c r="G7059" s="178">
        <v>150</v>
      </c>
      <c r="H7059" s="178">
        <v>1.3385795318749999E-4</v>
      </c>
      <c r="I7059" s="178">
        <v>1.4992090757E-4</v>
      </c>
      <c r="J7059" s="178" t="s">
        <v>625</v>
      </c>
    </row>
    <row r="7060" spans="1:10" x14ac:dyDescent="0.45">
      <c r="A7060" s="178" t="s">
        <v>567</v>
      </c>
      <c r="B7060" s="178" t="s">
        <v>568</v>
      </c>
      <c r="C7060" s="178">
        <v>2030</v>
      </c>
      <c r="D7060" s="178" t="s">
        <v>336</v>
      </c>
      <c r="E7060" s="178" t="s">
        <v>337</v>
      </c>
      <c r="F7060" s="178" t="s">
        <v>570</v>
      </c>
      <c r="G7060" s="178">
        <v>151</v>
      </c>
      <c r="H7060" s="178">
        <v>6.6796797909800002E-5</v>
      </c>
      <c r="I7060" s="178">
        <v>7.4812413658976011E-5</v>
      </c>
      <c r="J7060" s="178" t="s">
        <v>625</v>
      </c>
    </row>
    <row r="7061" spans="1:10" x14ac:dyDescent="0.45">
      <c r="A7061" s="178" t="s">
        <v>567</v>
      </c>
      <c r="B7061" s="178" t="s">
        <v>568</v>
      </c>
      <c r="C7061" s="178">
        <v>2030</v>
      </c>
      <c r="D7061" s="178" t="s">
        <v>336</v>
      </c>
      <c r="E7061" s="178" t="s">
        <v>337</v>
      </c>
      <c r="F7061" s="178" t="s">
        <v>570</v>
      </c>
      <c r="G7061" s="178">
        <v>152</v>
      </c>
      <c r="H7061" s="178">
        <v>7.6427153544499996E-5</v>
      </c>
      <c r="I7061" s="178">
        <v>8.5598411969839999E-5</v>
      </c>
      <c r="J7061" s="178" t="s">
        <v>625</v>
      </c>
    </row>
    <row r="7062" spans="1:10" x14ac:dyDescent="0.45">
      <c r="A7062" s="178" t="s">
        <v>567</v>
      </c>
      <c r="B7062" s="178" t="s">
        <v>568</v>
      </c>
      <c r="C7062" s="178">
        <v>2030</v>
      </c>
      <c r="D7062" s="178" t="s">
        <v>336</v>
      </c>
      <c r="E7062" s="178" t="s">
        <v>337</v>
      </c>
      <c r="F7062" s="178" t="s">
        <v>569</v>
      </c>
      <c r="G7062" s="178">
        <v>153</v>
      </c>
      <c r="H7062" s="178">
        <v>5.7637254940350003E-4</v>
      </c>
      <c r="I7062" s="178">
        <v>6.4553725533192006E-4</v>
      </c>
      <c r="J7062" s="178" t="s">
        <v>625</v>
      </c>
    </row>
    <row r="7063" spans="1:10" x14ac:dyDescent="0.45">
      <c r="A7063" s="178" t="s">
        <v>567</v>
      </c>
      <c r="B7063" s="178" t="s">
        <v>568</v>
      </c>
      <c r="C7063" s="178">
        <v>2030</v>
      </c>
      <c r="D7063" s="178" t="s">
        <v>336</v>
      </c>
      <c r="E7063" s="178" t="s">
        <v>337</v>
      </c>
      <c r="F7063" s="178" t="s">
        <v>570</v>
      </c>
      <c r="G7063" s="178">
        <v>153</v>
      </c>
      <c r="H7063" s="178">
        <v>6.5557338530200003E-5</v>
      </c>
      <c r="I7063" s="178">
        <v>7.3424219153824015E-5</v>
      </c>
      <c r="J7063" s="178" t="s">
        <v>625</v>
      </c>
    </row>
    <row r="7064" spans="1:10" x14ac:dyDescent="0.45">
      <c r="A7064" s="178" t="s">
        <v>567</v>
      </c>
      <c r="B7064" s="178" t="s">
        <v>568</v>
      </c>
      <c r="C7064" s="178">
        <v>2030</v>
      </c>
      <c r="D7064" s="178" t="s">
        <v>336</v>
      </c>
      <c r="E7064" s="178" t="s">
        <v>337</v>
      </c>
      <c r="F7064" s="178" t="s">
        <v>573</v>
      </c>
      <c r="G7064" s="178">
        <v>156</v>
      </c>
      <c r="H7064" s="178">
        <v>3.2619034755039999E-4</v>
      </c>
      <c r="I7064" s="178">
        <v>3.6533318925644804E-4</v>
      </c>
      <c r="J7064" s="178" t="s">
        <v>625</v>
      </c>
    </row>
    <row r="7065" spans="1:10" x14ac:dyDescent="0.45">
      <c r="A7065" s="178" t="s">
        <v>567</v>
      </c>
      <c r="B7065" s="178" t="s">
        <v>568</v>
      </c>
      <c r="C7065" s="178">
        <v>2030</v>
      </c>
      <c r="D7065" s="178" t="s">
        <v>336</v>
      </c>
      <c r="E7065" s="178" t="s">
        <v>337</v>
      </c>
      <c r="F7065" s="178" t="s">
        <v>573</v>
      </c>
      <c r="G7065" s="178">
        <v>157</v>
      </c>
      <c r="H7065" s="178">
        <v>2.2766792972109999E-4</v>
      </c>
      <c r="I7065" s="178">
        <v>2.54988081287632E-4</v>
      </c>
      <c r="J7065" s="178" t="s">
        <v>625</v>
      </c>
    </row>
    <row r="7066" spans="1:10" x14ac:dyDescent="0.45">
      <c r="A7066" s="178" t="s">
        <v>567</v>
      </c>
      <c r="B7066" s="178" t="s">
        <v>568</v>
      </c>
      <c r="C7066" s="178">
        <v>2030</v>
      </c>
      <c r="D7066" s="178" t="s">
        <v>336</v>
      </c>
      <c r="E7066" s="178" t="s">
        <v>337</v>
      </c>
      <c r="F7066" s="178" t="s">
        <v>571</v>
      </c>
      <c r="G7066" s="178">
        <v>157</v>
      </c>
      <c r="H7066" s="178">
        <v>1.7594611563299999E-5</v>
      </c>
      <c r="I7066" s="178">
        <v>1.9705964950896001E-5</v>
      </c>
      <c r="J7066" s="178" t="s">
        <v>625</v>
      </c>
    </row>
    <row r="7067" spans="1:10" x14ac:dyDescent="0.45">
      <c r="A7067" s="178" t="s">
        <v>567</v>
      </c>
      <c r="B7067" s="178" t="s">
        <v>568</v>
      </c>
      <c r="C7067" s="178">
        <v>2030</v>
      </c>
      <c r="D7067" s="178" t="s">
        <v>336</v>
      </c>
      <c r="E7067" s="178" t="s">
        <v>337</v>
      </c>
      <c r="F7067" s="178" t="s">
        <v>570</v>
      </c>
      <c r="G7067" s="178">
        <v>158</v>
      </c>
      <c r="H7067" s="178">
        <v>6.3547609897799995E-5</v>
      </c>
      <c r="I7067" s="178">
        <v>7.1173323085536004E-5</v>
      </c>
      <c r="J7067" s="178" t="s">
        <v>625</v>
      </c>
    </row>
    <row r="7068" spans="1:10" x14ac:dyDescent="0.45">
      <c r="A7068" s="178" t="s">
        <v>567</v>
      </c>
      <c r="B7068" s="178" t="s">
        <v>568</v>
      </c>
      <c r="C7068" s="178">
        <v>2030</v>
      </c>
      <c r="D7068" s="178" t="s">
        <v>336</v>
      </c>
      <c r="E7068" s="178" t="s">
        <v>337</v>
      </c>
      <c r="F7068" s="178" t="s">
        <v>570</v>
      </c>
      <c r="G7068" s="178">
        <v>160</v>
      </c>
      <c r="H7068" s="178">
        <v>6.2393708503800005E-5</v>
      </c>
      <c r="I7068" s="178">
        <v>6.9880953524256015E-5</v>
      </c>
      <c r="J7068" s="178" t="s">
        <v>625</v>
      </c>
    </row>
    <row r="7069" spans="1:10" x14ac:dyDescent="0.45">
      <c r="A7069" s="178" t="s">
        <v>567</v>
      </c>
      <c r="B7069" s="178" t="s">
        <v>568</v>
      </c>
      <c r="C7069" s="178">
        <v>2030</v>
      </c>
      <c r="D7069" s="178" t="s">
        <v>336</v>
      </c>
      <c r="E7069" s="178" t="s">
        <v>337</v>
      </c>
      <c r="F7069" s="178" t="s">
        <v>573</v>
      </c>
      <c r="G7069" s="178">
        <v>161</v>
      </c>
      <c r="H7069" s="178">
        <v>5.1010226889050005E-4</v>
      </c>
      <c r="I7069" s="178">
        <v>5.7131454115736009E-4</v>
      </c>
      <c r="J7069" s="178" t="s">
        <v>625</v>
      </c>
    </row>
    <row r="7070" spans="1:10" x14ac:dyDescent="0.45">
      <c r="A7070" s="178" t="s">
        <v>567</v>
      </c>
      <c r="B7070" s="178" t="s">
        <v>568</v>
      </c>
      <c r="C7070" s="178">
        <v>2030</v>
      </c>
      <c r="D7070" s="178" t="s">
        <v>336</v>
      </c>
      <c r="E7070" s="178" t="s">
        <v>337</v>
      </c>
      <c r="F7070" s="178" t="s">
        <v>569</v>
      </c>
      <c r="G7070" s="178">
        <v>161</v>
      </c>
      <c r="H7070" s="178">
        <v>5.4995151003819995E-4</v>
      </c>
      <c r="I7070" s="178">
        <v>6.1594569124278405E-4</v>
      </c>
      <c r="J7070" s="178" t="s">
        <v>625</v>
      </c>
    </row>
    <row r="7071" spans="1:10" x14ac:dyDescent="0.45">
      <c r="A7071" s="178" t="s">
        <v>567</v>
      </c>
      <c r="B7071" s="178" t="s">
        <v>568</v>
      </c>
      <c r="C7071" s="178">
        <v>2030</v>
      </c>
      <c r="D7071" s="178" t="s">
        <v>336</v>
      </c>
      <c r="E7071" s="178" t="s">
        <v>337</v>
      </c>
      <c r="F7071" s="178" t="s">
        <v>571</v>
      </c>
      <c r="G7071" s="178">
        <v>161</v>
      </c>
      <c r="H7071" s="178">
        <v>1.7158763512299998E-5</v>
      </c>
      <c r="I7071" s="178">
        <v>1.9217815133776001E-5</v>
      </c>
      <c r="J7071" s="178" t="s">
        <v>625</v>
      </c>
    </row>
    <row r="7072" spans="1:10" x14ac:dyDescent="0.45">
      <c r="A7072" s="178" t="s">
        <v>567</v>
      </c>
      <c r="B7072" s="178" t="s">
        <v>568</v>
      </c>
      <c r="C7072" s="178">
        <v>2030</v>
      </c>
      <c r="D7072" s="178" t="s">
        <v>336</v>
      </c>
      <c r="E7072" s="178" t="s">
        <v>337</v>
      </c>
      <c r="F7072" s="178" t="s">
        <v>573</v>
      </c>
      <c r="G7072" s="178">
        <v>162</v>
      </c>
      <c r="H7072" s="178">
        <v>2.2370523947760001E-4</v>
      </c>
      <c r="I7072" s="178">
        <v>2.5054986821491205E-4</v>
      </c>
      <c r="J7072" s="178" t="s">
        <v>625</v>
      </c>
    </row>
    <row r="7073" spans="1:10" x14ac:dyDescent="0.45">
      <c r="A7073" s="178" t="s">
        <v>567</v>
      </c>
      <c r="B7073" s="178" t="s">
        <v>568</v>
      </c>
      <c r="C7073" s="178">
        <v>2030</v>
      </c>
      <c r="D7073" s="178" t="s">
        <v>336</v>
      </c>
      <c r="E7073" s="178" t="s">
        <v>337</v>
      </c>
      <c r="F7073" s="178" t="s">
        <v>574</v>
      </c>
      <c r="G7073" s="178">
        <v>163</v>
      </c>
      <c r="H7073" s="178">
        <v>8.9671433670399995E-5</v>
      </c>
      <c r="I7073" s="178">
        <v>1.00432005710848E-4</v>
      </c>
      <c r="J7073" s="178" t="s">
        <v>626</v>
      </c>
    </row>
    <row r="7074" spans="1:10" x14ac:dyDescent="0.45">
      <c r="A7074" s="178" t="s">
        <v>567</v>
      </c>
      <c r="B7074" s="178" t="s">
        <v>568</v>
      </c>
      <c r="C7074" s="178">
        <v>2030</v>
      </c>
      <c r="D7074" s="178" t="s">
        <v>336</v>
      </c>
      <c r="E7074" s="178" t="s">
        <v>337</v>
      </c>
      <c r="F7074" s="178" t="s">
        <v>570</v>
      </c>
      <c r="G7074" s="178">
        <v>163</v>
      </c>
      <c r="H7074" s="178">
        <v>1.281444201595E-4</v>
      </c>
      <c r="I7074" s="178">
        <v>1.4352175057864001E-4</v>
      </c>
      <c r="J7074" s="178" t="s">
        <v>625</v>
      </c>
    </row>
    <row r="7075" spans="1:10" x14ac:dyDescent="0.45">
      <c r="A7075" s="178" t="s">
        <v>567</v>
      </c>
      <c r="B7075" s="178" t="s">
        <v>568</v>
      </c>
      <c r="C7075" s="178">
        <v>2030</v>
      </c>
      <c r="D7075" s="178" t="s">
        <v>336</v>
      </c>
      <c r="E7075" s="178" t="s">
        <v>337</v>
      </c>
      <c r="F7075" s="178" t="s">
        <v>569</v>
      </c>
      <c r="G7075" s="178">
        <v>164</v>
      </c>
      <c r="H7075" s="178">
        <v>4.765333724208E-4</v>
      </c>
      <c r="I7075" s="178">
        <v>5.3371737711129603E-4</v>
      </c>
      <c r="J7075" s="178" t="s">
        <v>625</v>
      </c>
    </row>
    <row r="7076" spans="1:10" x14ac:dyDescent="0.45">
      <c r="A7076" s="178" t="s">
        <v>567</v>
      </c>
      <c r="B7076" s="178" t="s">
        <v>568</v>
      </c>
      <c r="C7076" s="178">
        <v>2030</v>
      </c>
      <c r="D7076" s="178" t="s">
        <v>336</v>
      </c>
      <c r="E7076" s="178" t="s">
        <v>337</v>
      </c>
      <c r="F7076" s="178" t="s">
        <v>570</v>
      </c>
      <c r="G7076" s="178">
        <v>165</v>
      </c>
      <c r="H7076" s="178">
        <v>6.1309081502300004E-5</v>
      </c>
      <c r="I7076" s="178">
        <v>6.8666171282576009E-5</v>
      </c>
      <c r="J7076" s="178" t="s">
        <v>625</v>
      </c>
    </row>
    <row r="7077" spans="1:10" x14ac:dyDescent="0.45">
      <c r="A7077" s="178" t="s">
        <v>567</v>
      </c>
      <c r="B7077" s="178" t="s">
        <v>568</v>
      </c>
      <c r="C7077" s="178">
        <v>2030</v>
      </c>
      <c r="D7077" s="178" t="s">
        <v>336</v>
      </c>
      <c r="E7077" s="178" t="s">
        <v>337</v>
      </c>
      <c r="F7077" s="178" t="s">
        <v>573</v>
      </c>
      <c r="G7077" s="178">
        <v>165</v>
      </c>
      <c r="H7077" s="178">
        <v>4.0965725202110002E-4</v>
      </c>
      <c r="I7077" s="178">
        <v>4.5881612226363207E-4</v>
      </c>
      <c r="J7077" s="178" t="s">
        <v>625</v>
      </c>
    </row>
    <row r="7078" spans="1:10" x14ac:dyDescent="0.45">
      <c r="A7078" s="178" t="s">
        <v>567</v>
      </c>
      <c r="B7078" s="178" t="s">
        <v>568</v>
      </c>
      <c r="C7078" s="178">
        <v>2030</v>
      </c>
      <c r="D7078" s="178" t="s">
        <v>336</v>
      </c>
      <c r="E7078" s="178" t="s">
        <v>337</v>
      </c>
      <c r="F7078" s="178" t="s">
        <v>570</v>
      </c>
      <c r="G7078" s="178">
        <v>168</v>
      </c>
      <c r="H7078" s="178">
        <v>5.9712514485E-5</v>
      </c>
      <c r="I7078" s="178">
        <v>6.6878016223200008E-5</v>
      </c>
      <c r="J7078" s="178" t="s">
        <v>625</v>
      </c>
    </row>
    <row r="7079" spans="1:10" x14ac:dyDescent="0.45">
      <c r="A7079" s="178" t="s">
        <v>567</v>
      </c>
      <c r="B7079" s="178" t="s">
        <v>568</v>
      </c>
      <c r="C7079" s="178">
        <v>2030</v>
      </c>
      <c r="D7079" s="178" t="s">
        <v>336</v>
      </c>
      <c r="E7079" s="178" t="s">
        <v>337</v>
      </c>
      <c r="F7079" s="178" t="s">
        <v>573</v>
      </c>
      <c r="G7079" s="178">
        <v>169</v>
      </c>
      <c r="H7079" s="178">
        <v>3.1864992342889997E-4</v>
      </c>
      <c r="I7079" s="178">
        <v>3.5688791424036799E-4</v>
      </c>
      <c r="J7079" s="178" t="s">
        <v>625</v>
      </c>
    </row>
    <row r="7080" spans="1:10" x14ac:dyDescent="0.45">
      <c r="A7080" s="178" t="s">
        <v>567</v>
      </c>
      <c r="B7080" s="178" t="s">
        <v>568</v>
      </c>
      <c r="C7080" s="178">
        <v>2030</v>
      </c>
      <c r="D7080" s="178" t="s">
        <v>336</v>
      </c>
      <c r="E7080" s="178" t="s">
        <v>337</v>
      </c>
      <c r="F7080" s="178" t="s">
        <v>569</v>
      </c>
      <c r="G7080" s="178">
        <v>171</v>
      </c>
      <c r="H7080" s="178">
        <v>4.5485876034949998E-4</v>
      </c>
      <c r="I7080" s="178">
        <v>5.0944181159144001E-4</v>
      </c>
      <c r="J7080" s="178" t="s">
        <v>625</v>
      </c>
    </row>
    <row r="7081" spans="1:10" x14ac:dyDescent="0.45">
      <c r="A7081" s="178" t="s">
        <v>567</v>
      </c>
      <c r="B7081" s="178" t="s">
        <v>568</v>
      </c>
      <c r="C7081" s="178">
        <v>2030</v>
      </c>
      <c r="D7081" s="178" t="s">
        <v>336</v>
      </c>
      <c r="E7081" s="178" t="s">
        <v>337</v>
      </c>
      <c r="F7081" s="178" t="s">
        <v>570</v>
      </c>
      <c r="G7081" s="178">
        <v>173</v>
      </c>
      <c r="H7081" s="178">
        <v>5.8144800277700002E-5</v>
      </c>
      <c r="I7081" s="178">
        <v>6.5122176311024012E-5</v>
      </c>
      <c r="J7081" s="178" t="s">
        <v>625</v>
      </c>
    </row>
    <row r="7082" spans="1:10" x14ac:dyDescent="0.45">
      <c r="A7082" s="178" t="s">
        <v>567</v>
      </c>
      <c r="B7082" s="178" t="s">
        <v>568</v>
      </c>
      <c r="C7082" s="178">
        <v>2030</v>
      </c>
      <c r="D7082" s="178" t="s">
        <v>336</v>
      </c>
      <c r="E7082" s="178" t="s">
        <v>337</v>
      </c>
      <c r="F7082" s="178" t="s">
        <v>572</v>
      </c>
      <c r="G7082" s="178">
        <v>173</v>
      </c>
      <c r="H7082" s="1">
        <v>5.6447870520099998E-6</v>
      </c>
      <c r="I7082" s="178">
        <v>6.3221614982512004E-6</v>
      </c>
      <c r="J7082" s="178" t="s">
        <v>625</v>
      </c>
    </row>
    <row r="7083" spans="1:10" x14ac:dyDescent="0.45">
      <c r="A7083" s="178" t="s">
        <v>567</v>
      </c>
      <c r="B7083" s="178" t="s">
        <v>568</v>
      </c>
      <c r="C7083" s="178">
        <v>2030</v>
      </c>
      <c r="D7083" s="178" t="s">
        <v>336</v>
      </c>
      <c r="E7083" s="178" t="s">
        <v>337</v>
      </c>
      <c r="F7083" s="178" t="s">
        <v>569</v>
      </c>
      <c r="G7083" s="178">
        <v>174</v>
      </c>
      <c r="H7083" s="178">
        <v>9.5515843713660004E-4</v>
      </c>
      <c r="I7083" s="178">
        <v>1.0697774495929922E-3</v>
      </c>
      <c r="J7083" s="178" t="s">
        <v>625</v>
      </c>
    </row>
    <row r="7084" spans="1:10" x14ac:dyDescent="0.45">
      <c r="A7084" s="178" t="s">
        <v>567</v>
      </c>
      <c r="B7084" s="178" t="s">
        <v>568</v>
      </c>
      <c r="C7084" s="178">
        <v>2030</v>
      </c>
      <c r="D7084" s="178" t="s">
        <v>336</v>
      </c>
      <c r="E7084" s="178" t="s">
        <v>337</v>
      </c>
      <c r="F7084" s="178" t="s">
        <v>570</v>
      </c>
      <c r="G7084" s="178">
        <v>175</v>
      </c>
      <c r="H7084" s="178">
        <v>1.241507306986E-4</v>
      </c>
      <c r="I7084" s="178">
        <v>1.3904881838243201E-4</v>
      </c>
      <c r="J7084" s="178" t="s">
        <v>625</v>
      </c>
    </row>
    <row r="7085" spans="1:10" x14ac:dyDescent="0.45">
      <c r="A7085" s="178" t="s">
        <v>567</v>
      </c>
      <c r="B7085" s="178" t="s">
        <v>568</v>
      </c>
      <c r="C7085" s="178">
        <v>2030</v>
      </c>
      <c r="D7085" s="178" t="s">
        <v>336</v>
      </c>
      <c r="E7085" s="178" t="s">
        <v>337</v>
      </c>
      <c r="F7085" s="178" t="s">
        <v>570</v>
      </c>
      <c r="G7085" s="178">
        <v>177</v>
      </c>
      <c r="H7085" s="178">
        <v>1.225142077601E-4</v>
      </c>
      <c r="I7085" s="178">
        <v>1.3721591269131201E-4</v>
      </c>
      <c r="J7085" s="178" t="s">
        <v>625</v>
      </c>
    </row>
    <row r="7086" spans="1:10" x14ac:dyDescent="0.45">
      <c r="A7086" s="178" t="s">
        <v>567</v>
      </c>
      <c r="B7086" s="178" t="s">
        <v>568</v>
      </c>
      <c r="C7086" s="178">
        <v>2030</v>
      </c>
      <c r="D7086" s="178" t="s">
        <v>336</v>
      </c>
      <c r="E7086" s="178" t="s">
        <v>337</v>
      </c>
      <c r="F7086" s="178" t="s">
        <v>569</v>
      </c>
      <c r="G7086" s="178">
        <v>179</v>
      </c>
      <c r="H7086" s="178">
        <v>4.3440805166030001E-4</v>
      </c>
      <c r="I7086" s="178">
        <v>4.8653701785953606E-4</v>
      </c>
      <c r="J7086" s="178" t="s">
        <v>625</v>
      </c>
    </row>
    <row r="7087" spans="1:10" x14ac:dyDescent="0.45">
      <c r="A7087" s="178" t="s">
        <v>567</v>
      </c>
      <c r="B7087" s="178" t="s">
        <v>568</v>
      </c>
      <c r="C7087" s="178">
        <v>2030</v>
      </c>
      <c r="D7087" s="178" t="s">
        <v>336</v>
      </c>
      <c r="E7087" s="178" t="s">
        <v>337</v>
      </c>
      <c r="F7087" s="178" t="s">
        <v>573</v>
      </c>
      <c r="G7087" s="178">
        <v>179</v>
      </c>
      <c r="H7087" s="178">
        <v>2.850609598681E-4</v>
      </c>
      <c r="I7087" s="178">
        <v>3.1926827505227202E-4</v>
      </c>
      <c r="J7087" s="178" t="s">
        <v>625</v>
      </c>
    </row>
    <row r="7088" spans="1:10" x14ac:dyDescent="0.45">
      <c r="A7088" s="178" t="s">
        <v>567</v>
      </c>
      <c r="B7088" s="178" t="s">
        <v>568</v>
      </c>
      <c r="C7088" s="178">
        <v>2030</v>
      </c>
      <c r="D7088" s="178" t="s">
        <v>336</v>
      </c>
      <c r="E7088" s="178" t="s">
        <v>337</v>
      </c>
      <c r="F7088" s="178" t="s">
        <v>570</v>
      </c>
      <c r="G7088" s="178">
        <v>179</v>
      </c>
      <c r="H7088" s="178">
        <v>6.5505802922399999E-5</v>
      </c>
      <c r="I7088" s="178">
        <v>7.3366499273088003E-5</v>
      </c>
      <c r="J7088" s="178" t="s">
        <v>625</v>
      </c>
    </row>
    <row r="7089" spans="1:10" x14ac:dyDescent="0.45">
      <c r="A7089" s="178" t="s">
        <v>567</v>
      </c>
      <c r="B7089" s="178" t="s">
        <v>568</v>
      </c>
      <c r="C7089" s="178">
        <v>2030</v>
      </c>
      <c r="D7089" s="178" t="s">
        <v>336</v>
      </c>
      <c r="E7089" s="178" t="s">
        <v>337</v>
      </c>
      <c r="F7089" s="178" t="s">
        <v>569</v>
      </c>
      <c r="G7089" s="178">
        <v>180</v>
      </c>
      <c r="H7089" s="178">
        <v>4.3152872240170002E-4</v>
      </c>
      <c r="I7089" s="178">
        <v>4.8331216908990409E-4</v>
      </c>
      <c r="J7089" s="178" t="s">
        <v>625</v>
      </c>
    </row>
    <row r="7090" spans="1:10" x14ac:dyDescent="0.45">
      <c r="A7090" s="178" t="s">
        <v>567</v>
      </c>
      <c r="B7090" s="178" t="s">
        <v>568</v>
      </c>
      <c r="C7090" s="178">
        <v>2030</v>
      </c>
      <c r="D7090" s="178" t="s">
        <v>336</v>
      </c>
      <c r="E7090" s="178" t="s">
        <v>337</v>
      </c>
      <c r="F7090" s="178" t="s">
        <v>573</v>
      </c>
      <c r="G7090" s="178">
        <v>181</v>
      </c>
      <c r="H7090" s="178">
        <v>4.3335235386619998E-4</v>
      </c>
      <c r="I7090" s="178">
        <v>4.8535463633014403E-4</v>
      </c>
      <c r="J7090" s="178" t="s">
        <v>625</v>
      </c>
    </row>
    <row r="7091" spans="1:10" x14ac:dyDescent="0.45">
      <c r="A7091" s="178" t="s">
        <v>567</v>
      </c>
      <c r="B7091" s="178" t="s">
        <v>568</v>
      </c>
      <c r="C7091" s="178">
        <v>2030</v>
      </c>
      <c r="D7091" s="178" t="s">
        <v>336</v>
      </c>
      <c r="E7091" s="178" t="s">
        <v>337</v>
      </c>
      <c r="F7091" s="178" t="s">
        <v>570</v>
      </c>
      <c r="G7091" s="178">
        <v>181</v>
      </c>
      <c r="H7091" s="178">
        <v>1.198366444441E-4</v>
      </c>
      <c r="I7091" s="178">
        <v>1.3421704177739202E-4</v>
      </c>
      <c r="J7091" s="178" t="s">
        <v>625</v>
      </c>
    </row>
    <row r="7092" spans="1:10" x14ac:dyDescent="0.45">
      <c r="A7092" s="178" t="s">
        <v>567</v>
      </c>
      <c r="B7092" s="178" t="s">
        <v>568</v>
      </c>
      <c r="C7092" s="178">
        <v>2030</v>
      </c>
      <c r="D7092" s="178" t="s">
        <v>336</v>
      </c>
      <c r="E7092" s="178" t="s">
        <v>337</v>
      </c>
      <c r="F7092" s="178" t="s">
        <v>570</v>
      </c>
      <c r="G7092" s="178">
        <v>182</v>
      </c>
      <c r="H7092" s="178">
        <v>6.4400388510000003E-5</v>
      </c>
      <c r="I7092" s="178">
        <v>7.2128435131200004E-5</v>
      </c>
      <c r="J7092" s="178" t="s">
        <v>625</v>
      </c>
    </row>
    <row r="7093" spans="1:10" x14ac:dyDescent="0.45">
      <c r="A7093" s="178" t="s">
        <v>567</v>
      </c>
      <c r="B7093" s="178" t="s">
        <v>568</v>
      </c>
      <c r="C7093" s="178">
        <v>2030</v>
      </c>
      <c r="D7093" s="178" t="s">
        <v>336</v>
      </c>
      <c r="E7093" s="178" t="s">
        <v>337</v>
      </c>
      <c r="F7093" s="178" t="s">
        <v>570</v>
      </c>
      <c r="G7093" s="178">
        <v>183</v>
      </c>
      <c r="H7093" s="178">
        <v>6.4191895944499996E-5</v>
      </c>
      <c r="I7093" s="178">
        <v>7.1894923457840008E-5</v>
      </c>
      <c r="J7093" s="178" t="s">
        <v>625</v>
      </c>
    </row>
    <row r="7094" spans="1:10" x14ac:dyDescent="0.45">
      <c r="A7094" s="178" t="s">
        <v>567</v>
      </c>
      <c r="B7094" s="178" t="s">
        <v>568</v>
      </c>
      <c r="C7094" s="178">
        <v>2030</v>
      </c>
      <c r="D7094" s="178" t="s">
        <v>336</v>
      </c>
      <c r="E7094" s="178" t="s">
        <v>337</v>
      </c>
      <c r="F7094" s="178" t="s">
        <v>570</v>
      </c>
      <c r="G7094" s="178">
        <v>185</v>
      </c>
      <c r="H7094" s="178">
        <v>5.4645533964499999E-5</v>
      </c>
      <c r="I7094" s="178">
        <v>6.1202998040239999E-5</v>
      </c>
      <c r="J7094" s="178" t="s">
        <v>625</v>
      </c>
    </row>
    <row r="7095" spans="1:10" x14ac:dyDescent="0.45">
      <c r="A7095" s="178" t="s">
        <v>567</v>
      </c>
      <c r="B7095" s="178" t="s">
        <v>568</v>
      </c>
      <c r="C7095" s="178">
        <v>2030</v>
      </c>
      <c r="D7095" s="178" t="s">
        <v>336</v>
      </c>
      <c r="E7095" s="178" t="s">
        <v>337</v>
      </c>
      <c r="F7095" s="178" t="s">
        <v>574</v>
      </c>
      <c r="G7095" s="178">
        <v>187</v>
      </c>
      <c r="H7095" s="178">
        <v>7.8688528446899998E-5</v>
      </c>
      <c r="I7095" s="178">
        <v>8.8131151860528005E-5</v>
      </c>
      <c r="J7095" s="178" t="s">
        <v>626</v>
      </c>
    </row>
    <row r="7096" spans="1:10" x14ac:dyDescent="0.45">
      <c r="A7096" s="178" t="s">
        <v>567</v>
      </c>
      <c r="B7096" s="178" t="s">
        <v>568</v>
      </c>
      <c r="C7096" s="178">
        <v>2030</v>
      </c>
      <c r="D7096" s="178" t="s">
        <v>336</v>
      </c>
      <c r="E7096" s="178" t="s">
        <v>337</v>
      </c>
      <c r="F7096" s="178" t="s">
        <v>570</v>
      </c>
      <c r="G7096" s="178">
        <v>191</v>
      </c>
      <c r="H7096" s="178">
        <v>1.3552319433069999E-4</v>
      </c>
      <c r="I7096" s="178">
        <v>1.51785977650384E-4</v>
      </c>
      <c r="J7096" s="178" t="s">
        <v>625</v>
      </c>
    </row>
    <row r="7097" spans="1:10" x14ac:dyDescent="0.45">
      <c r="A7097" s="178" t="s">
        <v>567</v>
      </c>
      <c r="B7097" s="178" t="s">
        <v>568</v>
      </c>
      <c r="C7097" s="178">
        <v>2030</v>
      </c>
      <c r="D7097" s="178" t="s">
        <v>336</v>
      </c>
      <c r="E7097" s="178" t="s">
        <v>337</v>
      </c>
      <c r="F7097" s="178" t="s">
        <v>570</v>
      </c>
      <c r="G7097" s="178">
        <v>197</v>
      </c>
      <c r="H7097" s="178">
        <v>5.1083308790100002E-5</v>
      </c>
      <c r="I7097" s="178">
        <v>5.7213305844912007E-5</v>
      </c>
      <c r="J7097" s="178" t="s">
        <v>625</v>
      </c>
    </row>
    <row r="7098" spans="1:10" x14ac:dyDescent="0.45">
      <c r="A7098" s="178" t="s">
        <v>567</v>
      </c>
      <c r="B7098" s="178" t="s">
        <v>568</v>
      </c>
      <c r="C7098" s="178">
        <v>2030</v>
      </c>
      <c r="D7098" s="178" t="s">
        <v>336</v>
      </c>
      <c r="E7098" s="178" t="s">
        <v>337</v>
      </c>
      <c r="F7098" s="178" t="s">
        <v>570</v>
      </c>
      <c r="G7098" s="178">
        <v>198</v>
      </c>
      <c r="H7098" s="178">
        <v>5.1162838644799997E-5</v>
      </c>
      <c r="I7098" s="178">
        <v>5.7302379282176E-5</v>
      </c>
      <c r="J7098" s="178" t="s">
        <v>625</v>
      </c>
    </row>
    <row r="7099" spans="1:10" x14ac:dyDescent="0.45">
      <c r="A7099" s="178" t="s">
        <v>567</v>
      </c>
      <c r="B7099" s="178" t="s">
        <v>568</v>
      </c>
      <c r="C7099" s="178">
        <v>2030</v>
      </c>
      <c r="D7099" s="178" t="s">
        <v>336</v>
      </c>
      <c r="E7099" s="178" t="s">
        <v>337</v>
      </c>
      <c r="F7099" s="178" t="s">
        <v>569</v>
      </c>
      <c r="G7099" s="178">
        <v>199</v>
      </c>
      <c r="H7099" s="178">
        <v>4.417588061187E-4</v>
      </c>
      <c r="I7099" s="178">
        <v>4.9476986285294409E-4</v>
      </c>
      <c r="J7099" s="178" t="s">
        <v>625</v>
      </c>
    </row>
    <row r="7100" spans="1:10" x14ac:dyDescent="0.45">
      <c r="A7100" s="178" t="s">
        <v>567</v>
      </c>
      <c r="B7100" s="178" t="s">
        <v>568</v>
      </c>
      <c r="C7100" s="178">
        <v>2030</v>
      </c>
      <c r="D7100" s="178" t="s">
        <v>336</v>
      </c>
      <c r="E7100" s="178" t="s">
        <v>337</v>
      </c>
      <c r="F7100" s="178" t="s">
        <v>572</v>
      </c>
      <c r="G7100" s="178">
        <v>199</v>
      </c>
      <c r="H7100" s="1">
        <v>4.9534169193099996E-6</v>
      </c>
      <c r="I7100" s="178">
        <v>5.5478269496271998E-6</v>
      </c>
      <c r="J7100" s="178" t="s">
        <v>625</v>
      </c>
    </row>
    <row r="7101" spans="1:10" x14ac:dyDescent="0.45">
      <c r="A7101" s="178" t="s">
        <v>567</v>
      </c>
      <c r="B7101" s="178" t="s">
        <v>568</v>
      </c>
      <c r="C7101" s="178">
        <v>2030</v>
      </c>
      <c r="D7101" s="178" t="s">
        <v>336</v>
      </c>
      <c r="E7101" s="178" t="s">
        <v>337</v>
      </c>
      <c r="F7101" s="178" t="s">
        <v>570</v>
      </c>
      <c r="G7101" s="178">
        <v>200</v>
      </c>
      <c r="H7101" s="178">
        <v>5.8545807405600002E-5</v>
      </c>
      <c r="I7101" s="178">
        <v>6.5571304294272003E-5</v>
      </c>
      <c r="J7101" s="178" t="s">
        <v>625</v>
      </c>
    </row>
    <row r="7102" spans="1:10" x14ac:dyDescent="0.45">
      <c r="A7102" s="178" t="s">
        <v>567</v>
      </c>
      <c r="B7102" s="178" t="s">
        <v>568</v>
      </c>
      <c r="C7102" s="178">
        <v>2030</v>
      </c>
      <c r="D7102" s="178" t="s">
        <v>336</v>
      </c>
      <c r="E7102" s="178" t="s">
        <v>337</v>
      </c>
      <c r="F7102" s="178" t="s">
        <v>570</v>
      </c>
      <c r="G7102" s="178">
        <v>201</v>
      </c>
      <c r="H7102" s="178">
        <v>5.7517696404800002E-5</v>
      </c>
      <c r="I7102" s="178">
        <v>6.4419819973376004E-5</v>
      </c>
      <c r="J7102" s="178" t="s">
        <v>625</v>
      </c>
    </row>
    <row r="7103" spans="1:10" x14ac:dyDescent="0.45">
      <c r="A7103" s="178" t="s">
        <v>567</v>
      </c>
      <c r="B7103" s="178" t="s">
        <v>568</v>
      </c>
      <c r="C7103" s="178">
        <v>2030</v>
      </c>
      <c r="D7103" s="178" t="s">
        <v>336</v>
      </c>
      <c r="E7103" s="178" t="s">
        <v>337</v>
      </c>
      <c r="F7103" s="178" t="s">
        <v>570</v>
      </c>
      <c r="G7103" s="178">
        <v>202</v>
      </c>
      <c r="H7103" s="178">
        <v>5.7451183238299997E-5</v>
      </c>
      <c r="I7103" s="178">
        <v>6.4345325226896E-5</v>
      </c>
      <c r="J7103" s="178" t="s">
        <v>625</v>
      </c>
    </row>
    <row r="7104" spans="1:10" x14ac:dyDescent="0.45">
      <c r="A7104" s="178" t="s">
        <v>567</v>
      </c>
      <c r="B7104" s="178" t="s">
        <v>568</v>
      </c>
      <c r="C7104" s="178">
        <v>2030</v>
      </c>
      <c r="D7104" s="178" t="s">
        <v>336</v>
      </c>
      <c r="E7104" s="178" t="s">
        <v>337</v>
      </c>
      <c r="F7104" s="178" t="s">
        <v>570</v>
      </c>
      <c r="G7104" s="178">
        <v>204</v>
      </c>
      <c r="H7104" s="178">
        <v>9.9299915746100002E-5</v>
      </c>
      <c r="I7104" s="178">
        <v>1.1121590563563201E-4</v>
      </c>
      <c r="J7104" s="178" t="s">
        <v>625</v>
      </c>
    </row>
    <row r="7105" spans="1:10" x14ac:dyDescent="0.45">
      <c r="A7105" s="178" t="s">
        <v>567</v>
      </c>
      <c r="B7105" s="178" t="s">
        <v>568</v>
      </c>
      <c r="C7105" s="178">
        <v>2030</v>
      </c>
      <c r="D7105" s="178" t="s">
        <v>336</v>
      </c>
      <c r="E7105" s="178" t="s">
        <v>337</v>
      </c>
      <c r="F7105" s="178" t="s">
        <v>569</v>
      </c>
      <c r="G7105" s="178">
        <v>205</v>
      </c>
      <c r="H7105" s="178">
        <v>3.7928030360490002E-4</v>
      </c>
      <c r="I7105" s="178">
        <v>4.2479394003748809E-4</v>
      </c>
      <c r="J7105" s="178" t="s">
        <v>625</v>
      </c>
    </row>
    <row r="7106" spans="1:10" x14ac:dyDescent="0.45">
      <c r="A7106" s="178" t="s">
        <v>567</v>
      </c>
      <c r="B7106" s="178" t="s">
        <v>568</v>
      </c>
      <c r="C7106" s="178">
        <v>2030</v>
      </c>
      <c r="D7106" s="178" t="s">
        <v>336</v>
      </c>
      <c r="E7106" s="178" t="s">
        <v>337</v>
      </c>
      <c r="F7106" s="178" t="s">
        <v>570</v>
      </c>
      <c r="G7106" s="178">
        <v>205</v>
      </c>
      <c r="H7106" s="178">
        <v>4.90863603773E-5</v>
      </c>
      <c r="I7106" s="178">
        <v>5.4976723622576007E-5</v>
      </c>
      <c r="J7106" s="178" t="s">
        <v>625</v>
      </c>
    </row>
    <row r="7107" spans="1:10" x14ac:dyDescent="0.45">
      <c r="A7107" s="178" t="s">
        <v>567</v>
      </c>
      <c r="B7107" s="178" t="s">
        <v>568</v>
      </c>
      <c r="C7107" s="178">
        <v>2030</v>
      </c>
      <c r="D7107" s="178" t="s">
        <v>336</v>
      </c>
      <c r="E7107" s="178" t="s">
        <v>337</v>
      </c>
      <c r="F7107" s="178" t="s">
        <v>573</v>
      </c>
      <c r="G7107" s="178">
        <v>206</v>
      </c>
      <c r="H7107" s="178">
        <v>1.9703837460840001E-4</v>
      </c>
      <c r="I7107" s="178">
        <v>2.2068297956140802E-4</v>
      </c>
      <c r="J7107" s="178" t="s">
        <v>625</v>
      </c>
    </row>
    <row r="7108" spans="1:10" x14ac:dyDescent="0.45">
      <c r="A7108" s="178" t="s">
        <v>567</v>
      </c>
      <c r="B7108" s="178" t="s">
        <v>568</v>
      </c>
      <c r="C7108" s="178">
        <v>2030</v>
      </c>
      <c r="D7108" s="178" t="s">
        <v>336</v>
      </c>
      <c r="E7108" s="178" t="s">
        <v>337</v>
      </c>
      <c r="F7108" s="178" t="s">
        <v>573</v>
      </c>
      <c r="G7108" s="178">
        <v>208</v>
      </c>
      <c r="H7108" s="178">
        <v>3.317868395243E-4</v>
      </c>
      <c r="I7108" s="178">
        <v>3.7160126026721603E-4</v>
      </c>
      <c r="J7108" s="178" t="s">
        <v>625</v>
      </c>
    </row>
    <row r="7109" spans="1:10" x14ac:dyDescent="0.45">
      <c r="A7109" s="178" t="s">
        <v>567</v>
      </c>
      <c r="B7109" s="178" t="s">
        <v>568</v>
      </c>
      <c r="C7109" s="178">
        <v>2030</v>
      </c>
      <c r="D7109" s="178" t="s">
        <v>336</v>
      </c>
      <c r="E7109" s="178" t="s">
        <v>337</v>
      </c>
      <c r="F7109" s="178" t="s">
        <v>573</v>
      </c>
      <c r="G7109" s="178">
        <v>213</v>
      </c>
      <c r="H7109" s="178">
        <v>3.2502631074750001E-4</v>
      </c>
      <c r="I7109" s="178">
        <v>3.6402946803720007E-4</v>
      </c>
      <c r="J7109" s="178" t="s">
        <v>625</v>
      </c>
    </row>
    <row r="7110" spans="1:10" x14ac:dyDescent="0.45">
      <c r="A7110" s="178" t="s">
        <v>567</v>
      </c>
      <c r="B7110" s="178" t="s">
        <v>568</v>
      </c>
      <c r="C7110" s="178">
        <v>2030</v>
      </c>
      <c r="D7110" s="178" t="s">
        <v>336</v>
      </c>
      <c r="E7110" s="178" t="s">
        <v>337</v>
      </c>
      <c r="F7110" s="178" t="s">
        <v>573</v>
      </c>
      <c r="G7110" s="178">
        <v>217</v>
      </c>
      <c r="H7110" s="178">
        <v>5.5786165466999995E-4</v>
      </c>
      <c r="I7110" s="178">
        <v>6.2480505323039999E-4</v>
      </c>
      <c r="J7110" s="178" t="s">
        <v>625</v>
      </c>
    </row>
    <row r="7111" spans="1:10" x14ac:dyDescent="0.45">
      <c r="A7111" s="178" t="s">
        <v>567</v>
      </c>
      <c r="B7111" s="178" t="s">
        <v>568</v>
      </c>
      <c r="C7111" s="178">
        <v>2030</v>
      </c>
      <c r="D7111" s="178" t="s">
        <v>336</v>
      </c>
      <c r="E7111" s="178" t="s">
        <v>337</v>
      </c>
      <c r="F7111" s="178" t="s">
        <v>574</v>
      </c>
      <c r="G7111" s="178">
        <v>217</v>
      </c>
      <c r="H7111" s="178">
        <v>6.7257853515900002E-5</v>
      </c>
      <c r="I7111" s="178">
        <v>7.5328795937808007E-5</v>
      </c>
      <c r="J7111" s="178" t="s">
        <v>626</v>
      </c>
    </row>
    <row r="7112" spans="1:10" x14ac:dyDescent="0.45">
      <c r="A7112" s="178" t="s">
        <v>567</v>
      </c>
      <c r="B7112" s="178" t="s">
        <v>568</v>
      </c>
      <c r="C7112" s="178">
        <v>2030</v>
      </c>
      <c r="D7112" s="178" t="s">
        <v>336</v>
      </c>
      <c r="E7112" s="178" t="s">
        <v>337</v>
      </c>
      <c r="F7112" s="178" t="s">
        <v>573</v>
      </c>
      <c r="G7112" s="178">
        <v>221</v>
      </c>
      <c r="H7112" s="178">
        <v>3.1850699451750001E-4</v>
      </c>
      <c r="I7112" s="178">
        <v>3.5672783385960006E-4</v>
      </c>
      <c r="J7112" s="178" t="s">
        <v>625</v>
      </c>
    </row>
    <row r="7113" spans="1:10" x14ac:dyDescent="0.45">
      <c r="A7113" s="178" t="s">
        <v>567</v>
      </c>
      <c r="B7113" s="178" t="s">
        <v>568</v>
      </c>
      <c r="C7113" s="178">
        <v>2030</v>
      </c>
      <c r="D7113" s="178" t="s">
        <v>336</v>
      </c>
      <c r="E7113" s="178" t="s">
        <v>337</v>
      </c>
      <c r="F7113" s="178" t="s">
        <v>570</v>
      </c>
      <c r="G7113" s="178">
        <v>221</v>
      </c>
      <c r="H7113" s="178">
        <v>9.5317125669699997E-5</v>
      </c>
      <c r="I7113" s="178">
        <v>1.0675518075006401E-4</v>
      </c>
      <c r="J7113" s="178" t="s">
        <v>625</v>
      </c>
    </row>
    <row r="7114" spans="1:10" x14ac:dyDescent="0.45">
      <c r="A7114" s="178" t="s">
        <v>567</v>
      </c>
      <c r="B7114" s="178" t="s">
        <v>568</v>
      </c>
      <c r="C7114" s="178">
        <v>2030</v>
      </c>
      <c r="D7114" s="178" t="s">
        <v>336</v>
      </c>
      <c r="E7114" s="178" t="s">
        <v>337</v>
      </c>
      <c r="F7114" s="178" t="s">
        <v>570</v>
      </c>
      <c r="G7114" s="178">
        <v>224</v>
      </c>
      <c r="H7114" s="178">
        <v>4.5288314140599998E-5</v>
      </c>
      <c r="I7114" s="178">
        <v>5.0722911837472004E-5</v>
      </c>
      <c r="J7114" s="178" t="s">
        <v>625</v>
      </c>
    </row>
    <row r="7115" spans="1:10" x14ac:dyDescent="0.45">
      <c r="A7115" s="178" t="s">
        <v>567</v>
      </c>
      <c r="B7115" s="178" t="s">
        <v>568</v>
      </c>
      <c r="C7115" s="178">
        <v>2030</v>
      </c>
      <c r="D7115" s="178" t="s">
        <v>336</v>
      </c>
      <c r="E7115" s="178" t="s">
        <v>337</v>
      </c>
      <c r="F7115" s="178" t="s">
        <v>573</v>
      </c>
      <c r="G7115" s="178">
        <v>224</v>
      </c>
      <c r="H7115" s="178">
        <v>1.7962028505280001E-4</v>
      </c>
      <c r="I7115" s="178">
        <v>2.0117471925913604E-4</v>
      </c>
      <c r="J7115" s="178" t="s">
        <v>625</v>
      </c>
    </row>
    <row r="7116" spans="1:10" x14ac:dyDescent="0.45">
      <c r="A7116" s="178" t="s">
        <v>567</v>
      </c>
      <c r="B7116" s="178" t="s">
        <v>568</v>
      </c>
      <c r="C7116" s="178">
        <v>2030</v>
      </c>
      <c r="D7116" s="178" t="s">
        <v>336</v>
      </c>
      <c r="E7116" s="178" t="s">
        <v>337</v>
      </c>
      <c r="F7116" s="178" t="s">
        <v>570</v>
      </c>
      <c r="G7116" s="178">
        <v>225</v>
      </c>
      <c r="H7116" s="178">
        <v>4.5085551391800003E-5</v>
      </c>
      <c r="I7116" s="178">
        <v>5.0495817558816006E-5</v>
      </c>
      <c r="J7116" s="178" t="s">
        <v>625</v>
      </c>
    </row>
    <row r="7117" spans="1:10" x14ac:dyDescent="0.45">
      <c r="A7117" s="178" t="s">
        <v>567</v>
      </c>
      <c r="B7117" s="178" t="s">
        <v>568</v>
      </c>
      <c r="C7117" s="178">
        <v>2030</v>
      </c>
      <c r="D7117" s="178" t="s">
        <v>336</v>
      </c>
      <c r="E7117" s="178" t="s">
        <v>337</v>
      </c>
      <c r="F7117" s="178" t="s">
        <v>572</v>
      </c>
      <c r="G7117" s="178">
        <v>226</v>
      </c>
      <c r="H7117" s="1">
        <v>4.2338601815600003E-6</v>
      </c>
      <c r="I7117" s="178">
        <v>4.7419234033472011E-6</v>
      </c>
      <c r="J7117" s="178" t="s">
        <v>625</v>
      </c>
    </row>
    <row r="7118" spans="1:10" x14ac:dyDescent="0.45">
      <c r="A7118" s="178" t="s">
        <v>567</v>
      </c>
      <c r="B7118" s="178" t="s">
        <v>568</v>
      </c>
      <c r="C7118" s="178">
        <v>2030</v>
      </c>
      <c r="D7118" s="178" t="s">
        <v>336</v>
      </c>
      <c r="E7118" s="178" t="s">
        <v>337</v>
      </c>
      <c r="F7118" s="178" t="s">
        <v>571</v>
      </c>
      <c r="G7118" s="178">
        <v>228</v>
      </c>
      <c r="H7118" s="178">
        <v>1.20268305182E-5</v>
      </c>
      <c r="I7118" s="178">
        <v>1.3470050180384001E-5</v>
      </c>
      <c r="J7118" s="178" t="s">
        <v>625</v>
      </c>
    </row>
    <row r="7119" spans="1:10" x14ac:dyDescent="0.45">
      <c r="A7119" s="178" t="s">
        <v>567</v>
      </c>
      <c r="B7119" s="178" t="s">
        <v>568</v>
      </c>
      <c r="C7119" s="178">
        <v>2030</v>
      </c>
      <c r="D7119" s="178" t="s">
        <v>336</v>
      </c>
      <c r="E7119" s="178" t="s">
        <v>337</v>
      </c>
      <c r="F7119" s="178" t="s">
        <v>573</v>
      </c>
      <c r="G7119" s="178">
        <v>229</v>
      </c>
      <c r="H7119" s="178">
        <v>1.8508170614950001E-4</v>
      </c>
      <c r="I7119" s="178">
        <v>2.0729151088744004E-4</v>
      </c>
      <c r="J7119" s="178" t="s">
        <v>625</v>
      </c>
    </row>
    <row r="7120" spans="1:10" x14ac:dyDescent="0.45">
      <c r="A7120" s="178" t="s">
        <v>567</v>
      </c>
      <c r="B7120" s="178" t="s">
        <v>568</v>
      </c>
      <c r="C7120" s="178">
        <v>2030</v>
      </c>
      <c r="D7120" s="178" t="s">
        <v>336</v>
      </c>
      <c r="E7120" s="178" t="s">
        <v>337</v>
      </c>
      <c r="F7120" s="178" t="s">
        <v>569</v>
      </c>
      <c r="G7120" s="178">
        <v>232</v>
      </c>
      <c r="H7120" s="178">
        <v>3.3476561657150002E-4</v>
      </c>
      <c r="I7120" s="178">
        <v>3.7493749056008007E-4</v>
      </c>
      <c r="J7120" s="178" t="s">
        <v>625</v>
      </c>
    </row>
    <row r="7121" spans="1:10" x14ac:dyDescent="0.45">
      <c r="A7121" s="178" t="s">
        <v>567</v>
      </c>
      <c r="B7121" s="178" t="s">
        <v>568</v>
      </c>
      <c r="C7121" s="178">
        <v>2030</v>
      </c>
      <c r="D7121" s="178" t="s">
        <v>336</v>
      </c>
      <c r="E7121" s="178" t="s">
        <v>337</v>
      </c>
      <c r="F7121" s="178" t="s">
        <v>569</v>
      </c>
      <c r="G7121" s="178">
        <v>234</v>
      </c>
      <c r="H7121" s="178">
        <v>3.3214892027900002E-4</v>
      </c>
      <c r="I7121" s="178">
        <v>3.7200679071248006E-4</v>
      </c>
      <c r="J7121" s="178" t="s">
        <v>625</v>
      </c>
    </row>
    <row r="7122" spans="1:10" x14ac:dyDescent="0.45">
      <c r="A7122" s="178" t="s">
        <v>567</v>
      </c>
      <c r="B7122" s="178" t="s">
        <v>568</v>
      </c>
      <c r="C7122" s="178">
        <v>2030</v>
      </c>
      <c r="D7122" s="178" t="s">
        <v>336</v>
      </c>
      <c r="E7122" s="178" t="s">
        <v>337</v>
      </c>
      <c r="F7122" s="178" t="s">
        <v>573</v>
      </c>
      <c r="G7122" s="178">
        <v>235</v>
      </c>
      <c r="H7122" s="178">
        <v>1.7842973466030001E-4</v>
      </c>
      <c r="I7122" s="178">
        <v>1.9984130281953602E-4</v>
      </c>
      <c r="J7122" s="178" t="s">
        <v>625</v>
      </c>
    </row>
    <row r="7123" spans="1:10" x14ac:dyDescent="0.45">
      <c r="A7123" s="178" t="s">
        <v>567</v>
      </c>
      <c r="B7123" s="178" t="s">
        <v>568</v>
      </c>
      <c r="C7123" s="178">
        <v>2030</v>
      </c>
      <c r="D7123" s="178" t="s">
        <v>336</v>
      </c>
      <c r="E7123" s="178" t="s">
        <v>337</v>
      </c>
      <c r="F7123" s="178" t="s">
        <v>569</v>
      </c>
      <c r="G7123" s="178">
        <v>237</v>
      </c>
      <c r="H7123" s="178">
        <v>3.726495488081E-4</v>
      </c>
      <c r="I7123" s="178">
        <v>4.1736749466507206E-4</v>
      </c>
      <c r="J7123" s="178" t="s">
        <v>625</v>
      </c>
    </row>
    <row r="7124" spans="1:10" x14ac:dyDescent="0.45">
      <c r="A7124" s="178" t="s">
        <v>567</v>
      </c>
      <c r="B7124" s="178" t="s">
        <v>568</v>
      </c>
      <c r="C7124" s="178">
        <v>2030</v>
      </c>
      <c r="D7124" s="178" t="s">
        <v>336</v>
      </c>
      <c r="E7124" s="178" t="s">
        <v>337</v>
      </c>
      <c r="F7124" s="178" t="s">
        <v>570</v>
      </c>
      <c r="G7124" s="178">
        <v>241</v>
      </c>
      <c r="H7124" s="178">
        <v>4.8031044571000002E-5</v>
      </c>
      <c r="I7124" s="178">
        <v>5.3794769919520005E-5</v>
      </c>
      <c r="J7124" s="178" t="s">
        <v>625</v>
      </c>
    </row>
    <row r="7125" spans="1:10" x14ac:dyDescent="0.45">
      <c r="A7125" s="178" t="s">
        <v>567</v>
      </c>
      <c r="B7125" s="178" t="s">
        <v>568</v>
      </c>
      <c r="C7125" s="178">
        <v>2030</v>
      </c>
      <c r="D7125" s="178" t="s">
        <v>336</v>
      </c>
      <c r="E7125" s="178" t="s">
        <v>337</v>
      </c>
      <c r="F7125" s="178" t="s">
        <v>573</v>
      </c>
      <c r="G7125" s="178">
        <v>243</v>
      </c>
      <c r="H7125" s="178">
        <v>2.9049225850029999E-4</v>
      </c>
      <c r="I7125" s="178">
        <v>3.2535132952033602E-4</v>
      </c>
      <c r="J7125" s="178" t="s">
        <v>625</v>
      </c>
    </row>
    <row r="7126" spans="1:10" x14ac:dyDescent="0.45">
      <c r="A7126" s="178" t="s">
        <v>567</v>
      </c>
      <c r="B7126" s="178" t="s">
        <v>568</v>
      </c>
      <c r="C7126" s="178">
        <v>2030</v>
      </c>
      <c r="D7126" s="178" t="s">
        <v>336</v>
      </c>
      <c r="E7126" s="178" t="s">
        <v>337</v>
      </c>
      <c r="F7126" s="178" t="s">
        <v>569</v>
      </c>
      <c r="G7126" s="178">
        <v>243</v>
      </c>
      <c r="H7126" s="178">
        <v>6.8414016277530004E-4</v>
      </c>
      <c r="I7126" s="178">
        <v>7.6623698230833613E-4</v>
      </c>
      <c r="J7126" s="178" t="s">
        <v>625</v>
      </c>
    </row>
    <row r="7127" spans="1:10" x14ac:dyDescent="0.45">
      <c r="A7127" s="178" t="s">
        <v>567</v>
      </c>
      <c r="B7127" s="178" t="s">
        <v>568</v>
      </c>
      <c r="C7127" s="178">
        <v>2030</v>
      </c>
      <c r="D7127" s="178" t="s">
        <v>336</v>
      </c>
      <c r="E7127" s="178" t="s">
        <v>337</v>
      </c>
      <c r="F7127" s="178" t="s">
        <v>569</v>
      </c>
      <c r="G7127" s="178">
        <v>249</v>
      </c>
      <c r="H7127" s="178">
        <v>3.1157280318439999E-4</v>
      </c>
      <c r="I7127" s="178">
        <v>3.4896153956652802E-4</v>
      </c>
      <c r="J7127" s="178" t="s">
        <v>625</v>
      </c>
    </row>
    <row r="7128" spans="1:10" x14ac:dyDescent="0.45">
      <c r="A7128" s="178" t="s">
        <v>567</v>
      </c>
      <c r="B7128" s="178" t="s">
        <v>568</v>
      </c>
      <c r="C7128" s="178">
        <v>2030</v>
      </c>
      <c r="D7128" s="178" t="s">
        <v>336</v>
      </c>
      <c r="E7128" s="178" t="s">
        <v>337</v>
      </c>
      <c r="F7128" s="178" t="s">
        <v>569</v>
      </c>
      <c r="G7128" s="178">
        <v>254</v>
      </c>
      <c r="H7128" s="178">
        <v>3.0624208739029999E-4</v>
      </c>
      <c r="I7128" s="178">
        <v>3.4299113787713604E-4</v>
      </c>
      <c r="J7128" s="178" t="s">
        <v>625</v>
      </c>
    </row>
    <row r="7129" spans="1:10" x14ac:dyDescent="0.45">
      <c r="A7129" s="178" t="s">
        <v>567</v>
      </c>
      <c r="B7129" s="178" t="s">
        <v>568</v>
      </c>
      <c r="C7129" s="178">
        <v>2030</v>
      </c>
      <c r="D7129" s="178" t="s">
        <v>336</v>
      </c>
      <c r="E7129" s="178" t="s">
        <v>337</v>
      </c>
      <c r="F7129" s="178" t="s">
        <v>570</v>
      </c>
      <c r="G7129" s="178">
        <v>254</v>
      </c>
      <c r="H7129" s="178">
        <v>4.5829292503199997E-5</v>
      </c>
      <c r="I7129" s="178">
        <v>5.1328807603584004E-5</v>
      </c>
      <c r="J7129" s="178" t="s">
        <v>625</v>
      </c>
    </row>
    <row r="7130" spans="1:10" x14ac:dyDescent="0.45">
      <c r="A7130" s="178" t="s">
        <v>567</v>
      </c>
      <c r="B7130" s="178" t="s">
        <v>568</v>
      </c>
      <c r="C7130" s="178">
        <v>2030</v>
      </c>
      <c r="D7130" s="178" t="s">
        <v>336</v>
      </c>
      <c r="E7130" s="178" t="s">
        <v>337</v>
      </c>
      <c r="F7130" s="178" t="s">
        <v>570</v>
      </c>
      <c r="G7130" s="178">
        <v>256</v>
      </c>
      <c r="H7130" s="178">
        <v>3.9711114368399997E-5</v>
      </c>
      <c r="I7130" s="178">
        <v>4.4476448092608001E-5</v>
      </c>
      <c r="J7130" s="178" t="s">
        <v>625</v>
      </c>
    </row>
    <row r="7131" spans="1:10" x14ac:dyDescent="0.45">
      <c r="A7131" s="178" t="s">
        <v>567</v>
      </c>
      <c r="B7131" s="178" t="s">
        <v>568</v>
      </c>
      <c r="C7131" s="178">
        <v>2030</v>
      </c>
      <c r="D7131" s="178" t="s">
        <v>336</v>
      </c>
      <c r="E7131" s="178" t="s">
        <v>337</v>
      </c>
      <c r="F7131" s="178" t="s">
        <v>572</v>
      </c>
      <c r="G7131" s="178">
        <v>259</v>
      </c>
      <c r="H7131" s="1">
        <v>3.6939711662899999E-6</v>
      </c>
      <c r="I7131" s="178">
        <v>4.1372477062448002E-6</v>
      </c>
      <c r="J7131" s="178" t="s">
        <v>625</v>
      </c>
    </row>
    <row r="7132" spans="1:10" x14ac:dyDescent="0.45">
      <c r="A7132" s="178" t="s">
        <v>567</v>
      </c>
      <c r="B7132" s="178" t="s">
        <v>568</v>
      </c>
      <c r="C7132" s="178">
        <v>2030</v>
      </c>
      <c r="D7132" s="178" t="s">
        <v>336</v>
      </c>
      <c r="E7132" s="178" t="s">
        <v>337</v>
      </c>
      <c r="F7132" s="178" t="s">
        <v>573</v>
      </c>
      <c r="G7132" s="178">
        <v>264</v>
      </c>
      <c r="H7132" s="178">
        <v>2.27395517868E-4</v>
      </c>
      <c r="I7132" s="178">
        <v>2.5468298001216002E-4</v>
      </c>
      <c r="J7132" s="178" t="s">
        <v>625</v>
      </c>
    </row>
    <row r="7133" spans="1:10" x14ac:dyDescent="0.45">
      <c r="A7133" s="178" t="s">
        <v>567</v>
      </c>
      <c r="B7133" s="178" t="s">
        <v>568</v>
      </c>
      <c r="C7133" s="178">
        <v>2030</v>
      </c>
      <c r="D7133" s="178" t="s">
        <v>336</v>
      </c>
      <c r="E7133" s="178" t="s">
        <v>337</v>
      </c>
      <c r="F7133" s="178" t="s">
        <v>569</v>
      </c>
      <c r="G7133" s="178">
        <v>266</v>
      </c>
      <c r="H7133" s="178">
        <v>2.9290880775079998E-4</v>
      </c>
      <c r="I7133" s="178">
        <v>3.2805786468089604E-4</v>
      </c>
      <c r="J7133" s="178" t="s">
        <v>625</v>
      </c>
    </row>
    <row r="7134" spans="1:10" x14ac:dyDescent="0.45">
      <c r="A7134" s="178" t="s">
        <v>567</v>
      </c>
      <c r="B7134" s="178" t="s">
        <v>568</v>
      </c>
      <c r="C7134" s="178">
        <v>2030</v>
      </c>
      <c r="D7134" s="178" t="s">
        <v>336</v>
      </c>
      <c r="E7134" s="178" t="s">
        <v>337</v>
      </c>
      <c r="F7134" s="178" t="s">
        <v>570</v>
      </c>
      <c r="G7134" s="178">
        <v>266</v>
      </c>
      <c r="H7134" s="178">
        <v>3.7904894270499999E-5</v>
      </c>
      <c r="I7134" s="178">
        <v>4.2453481582960001E-5</v>
      </c>
      <c r="J7134" s="178" t="s">
        <v>625</v>
      </c>
    </row>
    <row r="7135" spans="1:10" x14ac:dyDescent="0.45">
      <c r="A7135" s="178" t="s">
        <v>567</v>
      </c>
      <c r="B7135" s="178" t="s">
        <v>568</v>
      </c>
      <c r="C7135" s="178">
        <v>2030</v>
      </c>
      <c r="D7135" s="178" t="s">
        <v>336</v>
      </c>
      <c r="E7135" s="178" t="s">
        <v>337</v>
      </c>
      <c r="F7135" s="178" t="s">
        <v>574</v>
      </c>
      <c r="G7135" s="178">
        <v>267</v>
      </c>
      <c r="H7135" s="178">
        <v>5.8681343943999999E-5</v>
      </c>
      <c r="I7135" s="178">
        <v>6.5723105217280005E-5</v>
      </c>
      <c r="J7135" s="178" t="s">
        <v>626</v>
      </c>
    </row>
    <row r="7136" spans="1:10" x14ac:dyDescent="0.45">
      <c r="A7136" s="178" t="s">
        <v>567</v>
      </c>
      <c r="B7136" s="178" t="s">
        <v>568</v>
      </c>
      <c r="C7136" s="178">
        <v>2030</v>
      </c>
      <c r="D7136" s="178" t="s">
        <v>336</v>
      </c>
      <c r="E7136" s="178" t="s">
        <v>337</v>
      </c>
      <c r="F7136" s="178" t="s">
        <v>570</v>
      </c>
      <c r="G7136" s="178">
        <v>272</v>
      </c>
      <c r="H7136" s="178">
        <v>3.7301368138300003E-5</v>
      </c>
      <c r="I7136" s="178">
        <v>4.177753231489601E-5</v>
      </c>
      <c r="J7136" s="178" t="s">
        <v>625</v>
      </c>
    </row>
    <row r="7137" spans="1:10" x14ac:dyDescent="0.45">
      <c r="A7137" s="178" t="s">
        <v>567</v>
      </c>
      <c r="B7137" s="178" t="s">
        <v>568</v>
      </c>
      <c r="C7137" s="178">
        <v>2030</v>
      </c>
      <c r="D7137" s="178" t="s">
        <v>336</v>
      </c>
      <c r="E7137" s="178" t="s">
        <v>337</v>
      </c>
      <c r="F7137" s="178" t="s">
        <v>570</v>
      </c>
      <c r="G7137" s="178">
        <v>275</v>
      </c>
      <c r="H7137" s="178">
        <v>4.2295170715100003E-5</v>
      </c>
      <c r="I7137" s="178">
        <v>4.7370591200912006E-5</v>
      </c>
      <c r="J7137" s="178" t="s">
        <v>625</v>
      </c>
    </row>
    <row r="7138" spans="1:10" x14ac:dyDescent="0.45">
      <c r="A7138" s="178" t="s">
        <v>567</v>
      </c>
      <c r="B7138" s="178" t="s">
        <v>568</v>
      </c>
      <c r="C7138" s="178">
        <v>2030</v>
      </c>
      <c r="D7138" s="178" t="s">
        <v>336</v>
      </c>
      <c r="E7138" s="178" t="s">
        <v>337</v>
      </c>
      <c r="F7138" s="178" t="s">
        <v>571</v>
      </c>
      <c r="G7138" s="178">
        <v>276</v>
      </c>
      <c r="H7138" s="1">
        <v>9.8783775683799994E-6</v>
      </c>
      <c r="I7138" s="178">
        <v>1.10637828765856E-5</v>
      </c>
      <c r="J7138" s="178" t="s">
        <v>625</v>
      </c>
    </row>
    <row r="7139" spans="1:10" x14ac:dyDescent="0.45">
      <c r="A7139" s="178" t="s">
        <v>567</v>
      </c>
      <c r="B7139" s="178" t="s">
        <v>568</v>
      </c>
      <c r="C7139" s="178">
        <v>2030</v>
      </c>
      <c r="D7139" s="178" t="s">
        <v>336</v>
      </c>
      <c r="E7139" s="178" t="s">
        <v>337</v>
      </c>
      <c r="F7139" s="178" t="s">
        <v>570</v>
      </c>
      <c r="G7139" s="178">
        <v>280</v>
      </c>
      <c r="H7139" s="178">
        <v>3.6200672184300001E-5</v>
      </c>
      <c r="I7139" s="178">
        <v>4.0544752846416003E-5</v>
      </c>
      <c r="J7139" s="178" t="s">
        <v>625</v>
      </c>
    </row>
    <row r="7140" spans="1:10" x14ac:dyDescent="0.45">
      <c r="A7140" s="178" t="s">
        <v>567</v>
      </c>
      <c r="B7140" s="178" t="s">
        <v>568</v>
      </c>
      <c r="C7140" s="178">
        <v>2030</v>
      </c>
      <c r="D7140" s="178" t="s">
        <v>336</v>
      </c>
      <c r="E7140" s="178" t="s">
        <v>337</v>
      </c>
      <c r="F7140" s="178" t="s">
        <v>570</v>
      </c>
      <c r="G7140" s="178">
        <v>282</v>
      </c>
      <c r="H7140" s="178">
        <v>3.5960725654100002E-5</v>
      </c>
      <c r="I7140" s="178">
        <v>4.0276012732592004E-5</v>
      </c>
      <c r="J7140" s="178" t="s">
        <v>625</v>
      </c>
    </row>
    <row r="7141" spans="1:10" x14ac:dyDescent="0.45">
      <c r="A7141" s="178" t="s">
        <v>567</v>
      </c>
      <c r="B7141" s="178" t="s">
        <v>568</v>
      </c>
      <c r="C7141" s="178">
        <v>2030</v>
      </c>
      <c r="D7141" s="178" t="s">
        <v>336</v>
      </c>
      <c r="E7141" s="178" t="s">
        <v>337</v>
      </c>
      <c r="F7141" s="178" t="s">
        <v>569</v>
      </c>
      <c r="G7141" s="178">
        <v>286</v>
      </c>
      <c r="H7141" s="178">
        <v>2.719739277381E-4</v>
      </c>
      <c r="I7141" s="178">
        <v>3.0461079906667201E-4</v>
      </c>
      <c r="J7141" s="178" t="s">
        <v>625</v>
      </c>
    </row>
    <row r="7142" spans="1:10" x14ac:dyDescent="0.45">
      <c r="A7142" s="178" t="s">
        <v>567</v>
      </c>
      <c r="B7142" s="178" t="s">
        <v>568</v>
      </c>
      <c r="C7142" s="178">
        <v>2030</v>
      </c>
      <c r="D7142" s="178" t="s">
        <v>336</v>
      </c>
      <c r="E7142" s="178" t="s">
        <v>337</v>
      </c>
      <c r="F7142" s="178" t="s">
        <v>569</v>
      </c>
      <c r="G7142" s="178">
        <v>289</v>
      </c>
      <c r="H7142" s="178">
        <v>2.6966526638719999E-4</v>
      </c>
      <c r="I7142" s="178">
        <v>3.0202509835366401E-4</v>
      </c>
      <c r="J7142" s="178" t="s">
        <v>625</v>
      </c>
    </row>
    <row r="7143" spans="1:10" x14ac:dyDescent="0.45">
      <c r="A7143" s="178" t="s">
        <v>567</v>
      </c>
      <c r="B7143" s="178" t="s">
        <v>568</v>
      </c>
      <c r="C7143" s="178">
        <v>2030</v>
      </c>
      <c r="D7143" s="178" t="s">
        <v>336</v>
      </c>
      <c r="E7143" s="178" t="s">
        <v>337</v>
      </c>
      <c r="F7143" s="178" t="s">
        <v>569</v>
      </c>
      <c r="G7143" s="178">
        <v>291</v>
      </c>
      <c r="H7143" s="178">
        <v>3.0285297543740001E-4</v>
      </c>
      <c r="I7143" s="178">
        <v>3.3919533248988803E-4</v>
      </c>
      <c r="J7143" s="178" t="s">
        <v>625</v>
      </c>
    </row>
    <row r="7144" spans="1:10" x14ac:dyDescent="0.45">
      <c r="A7144" s="178" t="s">
        <v>567</v>
      </c>
      <c r="B7144" s="178" t="s">
        <v>568</v>
      </c>
      <c r="C7144" s="178">
        <v>2030</v>
      </c>
      <c r="D7144" s="178" t="s">
        <v>336</v>
      </c>
      <c r="E7144" s="178" t="s">
        <v>337</v>
      </c>
      <c r="F7144" s="178" t="s">
        <v>569</v>
      </c>
      <c r="G7144" s="178">
        <v>301</v>
      </c>
      <c r="H7144" s="178">
        <v>2.5839571026149997E-4</v>
      </c>
      <c r="I7144" s="178">
        <v>2.8940319549288E-4</v>
      </c>
      <c r="J7144" s="178" t="s">
        <v>625</v>
      </c>
    </row>
    <row r="7145" spans="1:10" x14ac:dyDescent="0.45">
      <c r="A7145" s="178" t="s">
        <v>567</v>
      </c>
      <c r="B7145" s="178" t="s">
        <v>568</v>
      </c>
      <c r="C7145" s="178">
        <v>2030</v>
      </c>
      <c r="D7145" s="178" t="s">
        <v>336</v>
      </c>
      <c r="E7145" s="178" t="s">
        <v>337</v>
      </c>
      <c r="F7145" s="178" t="s">
        <v>573</v>
      </c>
      <c r="G7145" s="178">
        <v>307</v>
      </c>
      <c r="H7145" s="178">
        <v>1.568259031046E-4</v>
      </c>
      <c r="I7145" s="178">
        <v>1.7564501147715201E-4</v>
      </c>
      <c r="J7145" s="178" t="s">
        <v>625</v>
      </c>
    </row>
    <row r="7146" spans="1:10" x14ac:dyDescent="0.45">
      <c r="A7146" s="178" t="s">
        <v>567</v>
      </c>
      <c r="B7146" s="178" t="s">
        <v>568</v>
      </c>
      <c r="C7146" s="178">
        <v>2030</v>
      </c>
      <c r="D7146" s="178" t="s">
        <v>336</v>
      </c>
      <c r="E7146" s="178" t="s">
        <v>337</v>
      </c>
      <c r="F7146" s="178" t="s">
        <v>573</v>
      </c>
      <c r="G7146" s="178">
        <v>308</v>
      </c>
      <c r="H7146" s="178">
        <v>2.098599507008E-4</v>
      </c>
      <c r="I7146" s="178">
        <v>2.3504314478489601E-4</v>
      </c>
      <c r="J7146" s="178" t="s">
        <v>625</v>
      </c>
    </row>
    <row r="7147" spans="1:10" x14ac:dyDescent="0.45">
      <c r="A7147" s="178" t="s">
        <v>567</v>
      </c>
      <c r="B7147" s="178" t="s">
        <v>568</v>
      </c>
      <c r="C7147" s="178">
        <v>2030</v>
      </c>
      <c r="D7147" s="178" t="s">
        <v>336</v>
      </c>
      <c r="E7147" s="178" t="s">
        <v>337</v>
      </c>
      <c r="F7147" s="178" t="s">
        <v>571</v>
      </c>
      <c r="G7147" s="178">
        <v>315</v>
      </c>
      <c r="H7147" s="1">
        <v>8.6684794950999998E-6</v>
      </c>
      <c r="I7147" s="178">
        <v>9.7086970345120009E-6</v>
      </c>
      <c r="J7147" s="178" t="s">
        <v>625</v>
      </c>
    </row>
    <row r="7148" spans="1:10" x14ac:dyDescent="0.45">
      <c r="A7148" s="178" t="s">
        <v>567</v>
      </c>
      <c r="B7148" s="178" t="s">
        <v>568</v>
      </c>
      <c r="C7148" s="178">
        <v>2030</v>
      </c>
      <c r="D7148" s="178" t="s">
        <v>336</v>
      </c>
      <c r="E7148" s="178" t="s">
        <v>337</v>
      </c>
      <c r="F7148" s="178" t="s">
        <v>570</v>
      </c>
      <c r="G7148" s="178">
        <v>315</v>
      </c>
      <c r="H7148" s="178">
        <v>3.6813235055899998E-5</v>
      </c>
      <c r="I7148" s="178">
        <v>4.1230823262608004E-5</v>
      </c>
      <c r="J7148" s="178" t="s">
        <v>625</v>
      </c>
    </row>
    <row r="7149" spans="1:10" x14ac:dyDescent="0.45">
      <c r="A7149" s="178" t="s">
        <v>567</v>
      </c>
      <c r="B7149" s="178" t="s">
        <v>568</v>
      </c>
      <c r="C7149" s="178">
        <v>2030</v>
      </c>
      <c r="D7149" s="178" t="s">
        <v>336</v>
      </c>
      <c r="E7149" s="178" t="s">
        <v>337</v>
      </c>
      <c r="F7149" s="178" t="s">
        <v>573</v>
      </c>
      <c r="G7149" s="178">
        <v>320</v>
      </c>
      <c r="H7149" s="178">
        <v>1.8265969993080001E-4</v>
      </c>
      <c r="I7149" s="178">
        <v>2.0457886392249603E-4</v>
      </c>
      <c r="J7149" s="178" t="s">
        <v>625</v>
      </c>
    </row>
    <row r="7150" spans="1:10" x14ac:dyDescent="0.45">
      <c r="A7150" s="178" t="s">
        <v>567</v>
      </c>
      <c r="B7150" s="178" t="s">
        <v>568</v>
      </c>
      <c r="C7150" s="178">
        <v>2030</v>
      </c>
      <c r="D7150" s="178" t="s">
        <v>336</v>
      </c>
      <c r="E7150" s="178" t="s">
        <v>337</v>
      </c>
      <c r="F7150" s="178" t="s">
        <v>570</v>
      </c>
      <c r="G7150" s="178">
        <v>321</v>
      </c>
      <c r="H7150" s="178">
        <v>3.16066943924E-5</v>
      </c>
      <c r="I7150" s="178">
        <v>3.5399497719488004E-5</v>
      </c>
      <c r="J7150" s="178" t="s">
        <v>625</v>
      </c>
    </row>
    <row r="7151" spans="1:10" x14ac:dyDescent="0.45">
      <c r="A7151" s="178" t="s">
        <v>567</v>
      </c>
      <c r="B7151" s="178" t="s">
        <v>568</v>
      </c>
      <c r="C7151" s="178">
        <v>2030</v>
      </c>
      <c r="D7151" s="178" t="s">
        <v>336</v>
      </c>
      <c r="E7151" s="178" t="s">
        <v>337</v>
      </c>
      <c r="F7151" s="178" t="s">
        <v>569</v>
      </c>
      <c r="G7151" s="178">
        <v>328</v>
      </c>
      <c r="H7151" s="178">
        <v>4.7452581929970002E-4</v>
      </c>
      <c r="I7151" s="178">
        <v>5.3146891761566412E-4</v>
      </c>
      <c r="J7151" s="178" t="s">
        <v>625</v>
      </c>
    </row>
    <row r="7152" spans="1:10" x14ac:dyDescent="0.45">
      <c r="A7152" s="178" t="s">
        <v>567</v>
      </c>
      <c r="B7152" s="178" t="s">
        <v>568</v>
      </c>
      <c r="C7152" s="178">
        <v>2030</v>
      </c>
      <c r="D7152" s="178" t="s">
        <v>336</v>
      </c>
      <c r="E7152" s="178" t="s">
        <v>337</v>
      </c>
      <c r="F7152" s="178" t="s">
        <v>572</v>
      </c>
      <c r="G7152" s="178">
        <v>333</v>
      </c>
      <c r="H7152" s="1">
        <v>2.8316969746799999E-6</v>
      </c>
      <c r="I7152" s="178">
        <v>3.1715006116416002E-6</v>
      </c>
      <c r="J7152" s="178" t="s">
        <v>625</v>
      </c>
    </row>
    <row r="7153" spans="1:10" x14ac:dyDescent="0.45">
      <c r="A7153" s="178" t="s">
        <v>567</v>
      </c>
      <c r="B7153" s="178" t="s">
        <v>568</v>
      </c>
      <c r="C7153" s="178">
        <v>2030</v>
      </c>
      <c r="D7153" s="178" t="s">
        <v>336</v>
      </c>
      <c r="E7153" s="178" t="s">
        <v>337</v>
      </c>
      <c r="F7153" s="178" t="s">
        <v>569</v>
      </c>
      <c r="G7153" s="178">
        <v>334</v>
      </c>
      <c r="H7153" s="178">
        <v>2.6352371787649999E-4</v>
      </c>
      <c r="I7153" s="178">
        <v>2.9514656402168004E-4</v>
      </c>
      <c r="J7153" s="178" t="s">
        <v>625</v>
      </c>
    </row>
    <row r="7154" spans="1:10" x14ac:dyDescent="0.45">
      <c r="A7154" s="178" t="s">
        <v>567</v>
      </c>
      <c r="B7154" s="178" t="s">
        <v>568</v>
      </c>
      <c r="C7154" s="178">
        <v>2030</v>
      </c>
      <c r="D7154" s="178" t="s">
        <v>336</v>
      </c>
      <c r="E7154" s="178" t="s">
        <v>337</v>
      </c>
      <c r="F7154" s="178" t="s">
        <v>574</v>
      </c>
      <c r="G7154" s="178">
        <v>335</v>
      </c>
      <c r="H7154" s="178">
        <v>4.3362917495000001E-5</v>
      </c>
      <c r="I7154" s="178">
        <v>4.8566467594400004E-5</v>
      </c>
      <c r="J7154" s="178" t="s">
        <v>626</v>
      </c>
    </row>
    <row r="7155" spans="1:10" x14ac:dyDescent="0.45">
      <c r="A7155" s="178" t="s">
        <v>567</v>
      </c>
      <c r="B7155" s="178" t="s">
        <v>568</v>
      </c>
      <c r="C7155" s="178">
        <v>2030</v>
      </c>
      <c r="D7155" s="178" t="s">
        <v>336</v>
      </c>
      <c r="E7155" s="178" t="s">
        <v>337</v>
      </c>
      <c r="F7155" s="178" t="s">
        <v>572</v>
      </c>
      <c r="G7155" s="178">
        <v>338</v>
      </c>
      <c r="H7155" s="1">
        <v>2.7296814550899999E-6</v>
      </c>
      <c r="I7155" s="178">
        <v>3.0572432297008001E-6</v>
      </c>
      <c r="J7155" s="178" t="s">
        <v>625</v>
      </c>
    </row>
    <row r="7156" spans="1:10" x14ac:dyDescent="0.45">
      <c r="A7156" s="178" t="s">
        <v>567</v>
      </c>
      <c r="B7156" s="178" t="s">
        <v>568</v>
      </c>
      <c r="C7156" s="178">
        <v>2030</v>
      </c>
      <c r="D7156" s="178" t="s">
        <v>336</v>
      </c>
      <c r="E7156" s="178" t="s">
        <v>337</v>
      </c>
      <c r="F7156" s="178" t="s">
        <v>573</v>
      </c>
      <c r="G7156" s="178">
        <v>345</v>
      </c>
      <c r="H7156" s="178">
        <v>1.3841985492039999E-4</v>
      </c>
      <c r="I7156" s="178">
        <v>1.55030237510848E-4</v>
      </c>
      <c r="J7156" s="178" t="s">
        <v>625</v>
      </c>
    </row>
    <row r="7157" spans="1:10" x14ac:dyDescent="0.45">
      <c r="A7157" s="178" t="s">
        <v>567</v>
      </c>
      <c r="B7157" s="178" t="s">
        <v>568</v>
      </c>
      <c r="C7157" s="178">
        <v>2030</v>
      </c>
      <c r="D7157" s="178" t="s">
        <v>336</v>
      </c>
      <c r="E7157" s="178" t="s">
        <v>337</v>
      </c>
      <c r="F7157" s="178" t="s">
        <v>574</v>
      </c>
      <c r="G7157" s="178">
        <v>347</v>
      </c>
      <c r="H7157" s="178">
        <v>4.4983506086300003E-5</v>
      </c>
      <c r="I7157" s="178">
        <v>5.0381526816656011E-5</v>
      </c>
      <c r="J7157" s="178" t="s">
        <v>626</v>
      </c>
    </row>
    <row r="7158" spans="1:10" x14ac:dyDescent="0.45">
      <c r="A7158" s="178" t="s">
        <v>567</v>
      </c>
      <c r="B7158" s="178" t="s">
        <v>568</v>
      </c>
      <c r="C7158" s="178">
        <v>2030</v>
      </c>
      <c r="D7158" s="178" t="s">
        <v>336</v>
      </c>
      <c r="E7158" s="178" t="s">
        <v>337</v>
      </c>
      <c r="F7158" s="178" t="s">
        <v>569</v>
      </c>
      <c r="G7158" s="178">
        <v>348</v>
      </c>
      <c r="H7158" s="178">
        <v>2.2360227012540001E-4</v>
      </c>
      <c r="I7158" s="178">
        <v>2.5043454254044801E-4</v>
      </c>
      <c r="J7158" s="178" t="s">
        <v>625</v>
      </c>
    </row>
    <row r="7159" spans="1:10" x14ac:dyDescent="0.45">
      <c r="A7159" s="178" t="s">
        <v>567</v>
      </c>
      <c r="B7159" s="178" t="s">
        <v>568</v>
      </c>
      <c r="C7159" s="178">
        <v>2030</v>
      </c>
      <c r="D7159" s="178" t="s">
        <v>336</v>
      </c>
      <c r="E7159" s="178" t="s">
        <v>337</v>
      </c>
      <c r="F7159" s="178" t="s">
        <v>569</v>
      </c>
      <c r="G7159" s="178">
        <v>356</v>
      </c>
      <c r="H7159" s="178">
        <v>2.180632582167E-4</v>
      </c>
      <c r="I7159" s="178">
        <v>2.4423084920270404E-4</v>
      </c>
      <c r="J7159" s="178" t="s">
        <v>625</v>
      </c>
    </row>
    <row r="7160" spans="1:10" x14ac:dyDescent="0.45">
      <c r="A7160" s="178" t="s">
        <v>567</v>
      </c>
      <c r="B7160" s="178" t="s">
        <v>568</v>
      </c>
      <c r="C7160" s="178">
        <v>2030</v>
      </c>
      <c r="D7160" s="178" t="s">
        <v>336</v>
      </c>
      <c r="E7160" s="178" t="s">
        <v>337</v>
      </c>
      <c r="F7160" s="178" t="s">
        <v>570</v>
      </c>
      <c r="G7160" s="178">
        <v>364</v>
      </c>
      <c r="H7160" s="178">
        <v>2.78971365333E-5</v>
      </c>
      <c r="I7160" s="178">
        <v>3.1244792917296005E-5</v>
      </c>
      <c r="J7160" s="178" t="s">
        <v>625</v>
      </c>
    </row>
    <row r="7161" spans="1:10" x14ac:dyDescent="0.45">
      <c r="A7161" s="178" t="s">
        <v>567</v>
      </c>
      <c r="B7161" s="178" t="s">
        <v>568</v>
      </c>
      <c r="C7161" s="178">
        <v>2030</v>
      </c>
      <c r="D7161" s="178" t="s">
        <v>336</v>
      </c>
      <c r="E7161" s="178" t="s">
        <v>337</v>
      </c>
      <c r="F7161" s="178" t="s">
        <v>570</v>
      </c>
      <c r="G7161" s="178">
        <v>367</v>
      </c>
      <c r="H7161" s="178">
        <v>2.7679076083599999E-5</v>
      </c>
      <c r="I7161" s="178">
        <v>3.1000565213632003E-5</v>
      </c>
      <c r="J7161" s="178" t="s">
        <v>625</v>
      </c>
    </row>
    <row r="7162" spans="1:10" x14ac:dyDescent="0.45">
      <c r="A7162" s="178" t="s">
        <v>567</v>
      </c>
      <c r="B7162" s="178" t="s">
        <v>568</v>
      </c>
      <c r="C7162" s="178">
        <v>2030</v>
      </c>
      <c r="D7162" s="178" t="s">
        <v>336</v>
      </c>
      <c r="E7162" s="178" t="s">
        <v>337</v>
      </c>
      <c r="F7162" s="178" t="s">
        <v>573</v>
      </c>
      <c r="G7162" s="178">
        <v>367</v>
      </c>
      <c r="H7162" s="178">
        <v>1.3733789091929999E-4</v>
      </c>
      <c r="I7162" s="178">
        <v>1.53818437829616E-4</v>
      </c>
      <c r="J7162" s="178" t="s">
        <v>625</v>
      </c>
    </row>
    <row r="7163" spans="1:10" x14ac:dyDescent="0.45">
      <c r="A7163" s="178" t="s">
        <v>567</v>
      </c>
      <c r="B7163" s="178" t="s">
        <v>568</v>
      </c>
      <c r="C7163" s="178">
        <v>2030</v>
      </c>
      <c r="D7163" s="178" t="s">
        <v>336</v>
      </c>
      <c r="E7163" s="178" t="s">
        <v>337</v>
      </c>
      <c r="F7163" s="178" t="s">
        <v>571</v>
      </c>
      <c r="G7163" s="178">
        <v>368</v>
      </c>
      <c r="H7163" s="1">
        <v>7.4092549766600001E-6</v>
      </c>
      <c r="I7163" s="178">
        <v>8.2983655738592001E-6</v>
      </c>
      <c r="J7163" s="178" t="s">
        <v>625</v>
      </c>
    </row>
    <row r="7164" spans="1:10" x14ac:dyDescent="0.45">
      <c r="A7164" s="178" t="s">
        <v>567</v>
      </c>
      <c r="B7164" s="178" t="s">
        <v>568</v>
      </c>
      <c r="C7164" s="178">
        <v>2030</v>
      </c>
      <c r="D7164" s="178" t="s">
        <v>336</v>
      </c>
      <c r="E7164" s="178" t="s">
        <v>337</v>
      </c>
      <c r="F7164" s="178" t="s">
        <v>573</v>
      </c>
      <c r="G7164" s="178">
        <v>371</v>
      </c>
      <c r="H7164" s="178">
        <v>1.325673219981E-4</v>
      </c>
      <c r="I7164" s="178">
        <v>1.4847540063787202E-4</v>
      </c>
      <c r="J7164" s="178" t="s">
        <v>625</v>
      </c>
    </row>
    <row r="7165" spans="1:10" x14ac:dyDescent="0.45">
      <c r="A7165" s="178" t="s">
        <v>567</v>
      </c>
      <c r="B7165" s="178" t="s">
        <v>568</v>
      </c>
      <c r="C7165" s="178">
        <v>2030</v>
      </c>
      <c r="D7165" s="178" t="s">
        <v>336</v>
      </c>
      <c r="E7165" s="178" t="s">
        <v>337</v>
      </c>
      <c r="F7165" s="178" t="s">
        <v>570</v>
      </c>
      <c r="G7165" s="178">
        <v>376</v>
      </c>
      <c r="H7165" s="178">
        <v>3.1054129067299997E-5</v>
      </c>
      <c r="I7165" s="178">
        <v>3.4780624555375999E-5</v>
      </c>
      <c r="J7165" s="178" t="s">
        <v>625</v>
      </c>
    </row>
    <row r="7166" spans="1:10" x14ac:dyDescent="0.45">
      <c r="A7166" s="178" t="s">
        <v>567</v>
      </c>
      <c r="B7166" s="178" t="s">
        <v>568</v>
      </c>
      <c r="C7166" s="178">
        <v>2030</v>
      </c>
      <c r="D7166" s="178" t="s">
        <v>336</v>
      </c>
      <c r="E7166" s="178" t="s">
        <v>337</v>
      </c>
      <c r="F7166" s="178" t="s">
        <v>570</v>
      </c>
      <c r="G7166" s="178">
        <v>381</v>
      </c>
      <c r="H7166" s="178">
        <v>2.6717618311500001E-5</v>
      </c>
      <c r="I7166" s="178">
        <v>2.9923732508880004E-5</v>
      </c>
      <c r="J7166" s="178" t="s">
        <v>625</v>
      </c>
    </row>
    <row r="7167" spans="1:10" x14ac:dyDescent="0.45">
      <c r="A7167" s="178" t="s">
        <v>567</v>
      </c>
      <c r="B7167" s="178" t="s">
        <v>568</v>
      </c>
      <c r="C7167" s="178">
        <v>2030</v>
      </c>
      <c r="D7167" s="178" t="s">
        <v>336</v>
      </c>
      <c r="E7167" s="178" t="s">
        <v>337</v>
      </c>
      <c r="F7167" s="178" t="s">
        <v>570</v>
      </c>
      <c r="G7167" s="178">
        <v>386</v>
      </c>
      <c r="H7167" s="178">
        <v>3.02940643451E-5</v>
      </c>
      <c r="I7167" s="178">
        <v>3.3929352066512005E-5</v>
      </c>
      <c r="J7167" s="178" t="s">
        <v>625</v>
      </c>
    </row>
    <row r="7168" spans="1:10" x14ac:dyDescent="0.45">
      <c r="A7168" s="178" t="s">
        <v>567</v>
      </c>
      <c r="B7168" s="178" t="s">
        <v>568</v>
      </c>
      <c r="C7168" s="178">
        <v>2030</v>
      </c>
      <c r="D7168" s="178" t="s">
        <v>336</v>
      </c>
      <c r="E7168" s="178" t="s">
        <v>337</v>
      </c>
      <c r="F7168" s="178" t="s">
        <v>573</v>
      </c>
      <c r="G7168" s="178">
        <v>388</v>
      </c>
      <c r="H7168" s="178">
        <v>1.2883001181760001E-4</v>
      </c>
      <c r="I7168" s="178">
        <v>1.4428961323571202E-4</v>
      </c>
      <c r="J7168" s="178" t="s">
        <v>625</v>
      </c>
    </row>
    <row r="7169" spans="1:10" x14ac:dyDescent="0.45">
      <c r="A7169" s="178" t="s">
        <v>567</v>
      </c>
      <c r="B7169" s="178" t="s">
        <v>568</v>
      </c>
      <c r="C7169" s="178">
        <v>2030</v>
      </c>
      <c r="D7169" s="178" t="s">
        <v>336</v>
      </c>
      <c r="E7169" s="178" t="s">
        <v>337</v>
      </c>
      <c r="F7169" s="178" t="s">
        <v>570</v>
      </c>
      <c r="G7169" s="178">
        <v>391</v>
      </c>
      <c r="H7169" s="178">
        <v>2.5964400265400002E-5</v>
      </c>
      <c r="I7169" s="178">
        <v>2.9080128297248005E-5</v>
      </c>
      <c r="J7169" s="178" t="s">
        <v>625</v>
      </c>
    </row>
    <row r="7170" spans="1:10" x14ac:dyDescent="0.45">
      <c r="A7170" s="178" t="s">
        <v>567</v>
      </c>
      <c r="B7170" s="178" t="s">
        <v>568</v>
      </c>
      <c r="C7170" s="178">
        <v>2030</v>
      </c>
      <c r="D7170" s="178" t="s">
        <v>336</v>
      </c>
      <c r="E7170" s="178" t="s">
        <v>337</v>
      </c>
      <c r="F7170" s="178" t="s">
        <v>573</v>
      </c>
      <c r="G7170" s="178">
        <v>397</v>
      </c>
      <c r="H7170" s="178">
        <v>1.2662584776989999E-4</v>
      </c>
      <c r="I7170" s="178">
        <v>1.4182094950228801E-4</v>
      </c>
      <c r="J7170" s="178" t="s">
        <v>625</v>
      </c>
    </row>
    <row r="7171" spans="1:10" x14ac:dyDescent="0.45">
      <c r="A7171" s="178" t="s">
        <v>567</v>
      </c>
      <c r="B7171" s="178" t="s">
        <v>568</v>
      </c>
      <c r="C7171" s="178">
        <v>2030</v>
      </c>
      <c r="D7171" s="178" t="s">
        <v>336</v>
      </c>
      <c r="E7171" s="178" t="s">
        <v>337</v>
      </c>
      <c r="F7171" s="178" t="s">
        <v>570</v>
      </c>
      <c r="G7171" s="178">
        <v>399</v>
      </c>
      <c r="H7171" s="178">
        <v>2.5520173949200001E-5</v>
      </c>
      <c r="I7171" s="178">
        <v>2.8582594823104002E-5</v>
      </c>
      <c r="J7171" s="178" t="s">
        <v>625</v>
      </c>
    </row>
    <row r="7172" spans="1:10" x14ac:dyDescent="0.45">
      <c r="A7172" s="178" t="s">
        <v>567</v>
      </c>
      <c r="B7172" s="178" t="s">
        <v>568</v>
      </c>
      <c r="C7172" s="178">
        <v>2030</v>
      </c>
      <c r="D7172" s="178" t="s">
        <v>336</v>
      </c>
      <c r="E7172" s="178" t="s">
        <v>337</v>
      </c>
      <c r="F7172" s="178" t="s">
        <v>570</v>
      </c>
      <c r="G7172" s="178">
        <v>418</v>
      </c>
      <c r="H7172" s="178">
        <v>2.4409066099900001E-5</v>
      </c>
      <c r="I7172" s="178">
        <v>2.7338154031888005E-5</v>
      </c>
      <c r="J7172" s="178" t="s">
        <v>625</v>
      </c>
    </row>
    <row r="7173" spans="1:10" x14ac:dyDescent="0.45">
      <c r="A7173" s="178" t="s">
        <v>567</v>
      </c>
      <c r="B7173" s="178" t="s">
        <v>568</v>
      </c>
      <c r="C7173" s="178">
        <v>2030</v>
      </c>
      <c r="D7173" s="178" t="s">
        <v>336</v>
      </c>
      <c r="E7173" s="178" t="s">
        <v>337</v>
      </c>
      <c r="F7173" s="178" t="s">
        <v>573</v>
      </c>
      <c r="G7173" s="178">
        <v>433</v>
      </c>
      <c r="H7173" s="178">
        <v>1.211127673741E-4</v>
      </c>
      <c r="I7173" s="178">
        <v>1.3564629945899201E-4</v>
      </c>
      <c r="J7173" s="178" t="s">
        <v>625</v>
      </c>
    </row>
    <row r="7174" spans="1:10" x14ac:dyDescent="0.45">
      <c r="A7174" s="178" t="s">
        <v>567</v>
      </c>
      <c r="B7174" s="178" t="s">
        <v>568</v>
      </c>
      <c r="C7174" s="178">
        <v>2030</v>
      </c>
      <c r="D7174" s="178" t="s">
        <v>336</v>
      </c>
      <c r="E7174" s="178" t="s">
        <v>337</v>
      </c>
      <c r="F7174" s="178" t="s">
        <v>570</v>
      </c>
      <c r="G7174" s="178">
        <v>450</v>
      </c>
      <c r="H7174" s="178">
        <v>2.26644933718E-5</v>
      </c>
      <c r="I7174" s="178">
        <v>2.5384232576416001E-5</v>
      </c>
      <c r="J7174" s="178" t="s">
        <v>625</v>
      </c>
    </row>
    <row r="7175" spans="1:10" x14ac:dyDescent="0.45">
      <c r="A7175" s="178" t="s">
        <v>567</v>
      </c>
      <c r="B7175" s="178" t="s">
        <v>568</v>
      </c>
      <c r="C7175" s="178">
        <v>2030</v>
      </c>
      <c r="D7175" s="178" t="s">
        <v>336</v>
      </c>
      <c r="E7175" s="178" t="s">
        <v>337</v>
      </c>
      <c r="F7175" s="178" t="s">
        <v>570</v>
      </c>
      <c r="G7175" s="178">
        <v>454</v>
      </c>
      <c r="H7175" s="178">
        <v>2.2472106138599999E-5</v>
      </c>
      <c r="I7175" s="178">
        <v>2.5168758875232003E-5</v>
      </c>
      <c r="J7175" s="178" t="s">
        <v>625</v>
      </c>
    </row>
    <row r="7176" spans="1:10" x14ac:dyDescent="0.45">
      <c r="A7176" s="178" t="s">
        <v>567</v>
      </c>
      <c r="B7176" s="178" t="s">
        <v>568</v>
      </c>
      <c r="C7176" s="178">
        <v>2030</v>
      </c>
      <c r="D7176" s="178" t="s">
        <v>336</v>
      </c>
      <c r="E7176" s="178" t="s">
        <v>337</v>
      </c>
      <c r="F7176" s="178" t="s">
        <v>571</v>
      </c>
      <c r="G7176" s="178">
        <v>463</v>
      </c>
      <c r="H7176" s="1">
        <v>6.4644495978399997E-6</v>
      </c>
      <c r="I7176" s="178">
        <v>7.2401835495808004E-6</v>
      </c>
      <c r="J7176" s="178" t="s">
        <v>625</v>
      </c>
    </row>
    <row r="7177" spans="1:10" x14ac:dyDescent="0.45">
      <c r="A7177" s="178" t="s">
        <v>567</v>
      </c>
      <c r="B7177" s="178" t="s">
        <v>568</v>
      </c>
      <c r="C7177" s="178">
        <v>2030</v>
      </c>
      <c r="D7177" s="178" t="s">
        <v>336</v>
      </c>
      <c r="E7177" s="178" t="s">
        <v>337</v>
      </c>
      <c r="F7177" s="178" t="s">
        <v>570</v>
      </c>
      <c r="G7177" s="178">
        <v>463</v>
      </c>
      <c r="H7177" s="178">
        <v>2.5237746740500001E-5</v>
      </c>
      <c r="I7177" s="178">
        <v>2.8266276349360005E-5</v>
      </c>
      <c r="J7177" s="178" t="s">
        <v>625</v>
      </c>
    </row>
    <row r="7178" spans="1:10" x14ac:dyDescent="0.45">
      <c r="A7178" s="178" t="s">
        <v>567</v>
      </c>
      <c r="B7178" s="178" t="s">
        <v>568</v>
      </c>
      <c r="C7178" s="178">
        <v>2030</v>
      </c>
      <c r="D7178" s="178" t="s">
        <v>336</v>
      </c>
      <c r="E7178" s="178" t="s">
        <v>337</v>
      </c>
      <c r="F7178" s="178" t="s">
        <v>570</v>
      </c>
      <c r="G7178" s="178">
        <v>474</v>
      </c>
      <c r="H7178" s="178">
        <v>2.1532976461499999E-5</v>
      </c>
      <c r="I7178" s="178">
        <v>2.411693363688E-5</v>
      </c>
      <c r="J7178" s="178" t="s">
        <v>625</v>
      </c>
    </row>
    <row r="7179" spans="1:10" x14ac:dyDescent="0.45">
      <c r="A7179" s="178" t="s">
        <v>567</v>
      </c>
      <c r="B7179" s="178" t="s">
        <v>568</v>
      </c>
      <c r="C7179" s="178">
        <v>2030</v>
      </c>
      <c r="D7179" s="178" t="s">
        <v>336</v>
      </c>
      <c r="E7179" s="178" t="s">
        <v>337</v>
      </c>
      <c r="F7179" s="178" t="s">
        <v>573</v>
      </c>
      <c r="G7179" s="178">
        <v>484</v>
      </c>
      <c r="H7179" s="178">
        <v>1.115019695135E-4</v>
      </c>
      <c r="I7179" s="178">
        <v>1.2488220585512002E-4</v>
      </c>
      <c r="J7179" s="178" t="s">
        <v>625</v>
      </c>
    </row>
    <row r="7180" spans="1:10" x14ac:dyDescent="0.45">
      <c r="A7180" s="178" t="s">
        <v>567</v>
      </c>
      <c r="B7180" s="178" t="s">
        <v>568</v>
      </c>
      <c r="C7180" s="178">
        <v>2030</v>
      </c>
      <c r="D7180" s="178" t="s">
        <v>336</v>
      </c>
      <c r="E7180" s="178" t="s">
        <v>337</v>
      </c>
      <c r="F7180" s="178" t="s">
        <v>573</v>
      </c>
      <c r="G7180" s="178">
        <v>494</v>
      </c>
      <c r="H7180" s="178">
        <v>1.540842058603E-4</v>
      </c>
      <c r="I7180" s="178">
        <v>1.7257431056353601E-4</v>
      </c>
      <c r="J7180" s="178" t="s">
        <v>625</v>
      </c>
    </row>
    <row r="7181" spans="1:10" x14ac:dyDescent="0.45">
      <c r="A7181" s="178" t="s">
        <v>567</v>
      </c>
      <c r="B7181" s="178" t="s">
        <v>568</v>
      </c>
      <c r="C7181" s="178">
        <v>2030</v>
      </c>
      <c r="D7181" s="178" t="s">
        <v>336</v>
      </c>
      <c r="E7181" s="178" t="s">
        <v>337</v>
      </c>
      <c r="F7181" s="178" t="s">
        <v>569</v>
      </c>
      <c r="G7181" s="178">
        <v>507</v>
      </c>
      <c r="H7181" s="178">
        <v>1.528437569505E-4</v>
      </c>
      <c r="I7181" s="178">
        <v>1.7118500778456002E-4</v>
      </c>
      <c r="J7181" s="178" t="s">
        <v>625</v>
      </c>
    </row>
    <row r="7182" spans="1:10" x14ac:dyDescent="0.45">
      <c r="A7182" s="178" t="s">
        <v>567</v>
      </c>
      <c r="B7182" s="178" t="s">
        <v>568</v>
      </c>
      <c r="C7182" s="178">
        <v>2030</v>
      </c>
      <c r="D7182" s="178" t="s">
        <v>336</v>
      </c>
      <c r="E7182" s="178" t="s">
        <v>337</v>
      </c>
      <c r="F7182" s="178" t="s">
        <v>573</v>
      </c>
      <c r="G7182" s="178">
        <v>507</v>
      </c>
      <c r="H7182" s="178">
        <v>1.5031291695779999E-4</v>
      </c>
      <c r="I7182" s="178">
        <v>1.6835046699273601E-4</v>
      </c>
      <c r="J7182" s="178" t="s">
        <v>625</v>
      </c>
    </row>
    <row r="7183" spans="1:10" x14ac:dyDescent="0.45">
      <c r="A7183" s="178" t="s">
        <v>567</v>
      </c>
      <c r="B7183" s="178" t="s">
        <v>568</v>
      </c>
      <c r="C7183" s="178">
        <v>2030</v>
      </c>
      <c r="D7183" s="178" t="s">
        <v>336</v>
      </c>
      <c r="E7183" s="178" t="s">
        <v>337</v>
      </c>
      <c r="F7183" s="178" t="s">
        <v>573</v>
      </c>
      <c r="G7183" s="178">
        <v>512</v>
      </c>
      <c r="H7183" s="178">
        <v>1.068421988748E-4</v>
      </c>
      <c r="I7183" s="178">
        <v>1.1966326273977602E-4</v>
      </c>
      <c r="J7183" s="178" t="s">
        <v>625</v>
      </c>
    </row>
    <row r="7184" spans="1:10" x14ac:dyDescent="0.45">
      <c r="A7184" s="178" t="s">
        <v>567</v>
      </c>
      <c r="B7184" s="178" t="s">
        <v>568</v>
      </c>
      <c r="C7184" s="178">
        <v>2030</v>
      </c>
      <c r="D7184" s="178" t="s">
        <v>336</v>
      </c>
      <c r="E7184" s="178" t="s">
        <v>337</v>
      </c>
      <c r="F7184" s="178" t="s">
        <v>573</v>
      </c>
      <c r="G7184" s="178">
        <v>515</v>
      </c>
      <c r="H7184" s="178">
        <v>1.124565533246E-4</v>
      </c>
      <c r="I7184" s="178">
        <v>1.2595133972355201E-4</v>
      </c>
      <c r="J7184" s="178" t="s">
        <v>625</v>
      </c>
    </row>
    <row r="7185" spans="1:10" x14ac:dyDescent="0.45">
      <c r="A7185" s="178" t="s">
        <v>567</v>
      </c>
      <c r="B7185" s="178" t="s">
        <v>568</v>
      </c>
      <c r="C7185" s="178">
        <v>2030</v>
      </c>
      <c r="D7185" s="178" t="s">
        <v>336</v>
      </c>
      <c r="E7185" s="178" t="s">
        <v>337</v>
      </c>
      <c r="F7185" s="178" t="s">
        <v>570</v>
      </c>
      <c r="G7185" s="178">
        <v>516</v>
      </c>
      <c r="H7185" s="178">
        <v>3.9543818275000002E-5</v>
      </c>
      <c r="I7185" s="178">
        <v>4.4289076468000005E-5</v>
      </c>
      <c r="J7185" s="178" t="s">
        <v>625</v>
      </c>
    </row>
    <row r="7186" spans="1:10" x14ac:dyDescent="0.45">
      <c r="A7186" s="178" t="s">
        <v>567</v>
      </c>
      <c r="B7186" s="178" t="s">
        <v>568</v>
      </c>
      <c r="C7186" s="178">
        <v>2030</v>
      </c>
      <c r="D7186" s="178" t="s">
        <v>336</v>
      </c>
      <c r="E7186" s="178" t="s">
        <v>337</v>
      </c>
      <c r="F7186" s="178" t="s">
        <v>570</v>
      </c>
      <c r="G7186" s="178">
        <v>531</v>
      </c>
      <c r="H7186" s="178">
        <v>2.1960311642E-5</v>
      </c>
      <c r="I7186" s="178">
        <v>2.4595549039040002E-5</v>
      </c>
      <c r="J7186" s="178" t="s">
        <v>625</v>
      </c>
    </row>
    <row r="7187" spans="1:10" x14ac:dyDescent="0.45">
      <c r="A7187" s="178" t="s">
        <v>567</v>
      </c>
      <c r="B7187" s="178" t="s">
        <v>568</v>
      </c>
      <c r="C7187" s="178">
        <v>2030</v>
      </c>
      <c r="D7187" s="178" t="s">
        <v>336</v>
      </c>
      <c r="E7187" s="178" t="s">
        <v>337</v>
      </c>
      <c r="F7187" s="178" t="s">
        <v>570</v>
      </c>
      <c r="G7187" s="178">
        <v>548</v>
      </c>
      <c r="H7187" s="178">
        <v>1.8633523723099999E-5</v>
      </c>
      <c r="I7187" s="178">
        <v>2.0869546569872E-5</v>
      </c>
      <c r="J7187" s="178" t="s">
        <v>625</v>
      </c>
    </row>
    <row r="7188" spans="1:10" x14ac:dyDescent="0.45">
      <c r="A7188" s="178" t="s">
        <v>567</v>
      </c>
      <c r="B7188" s="178" t="s">
        <v>568</v>
      </c>
      <c r="C7188" s="178">
        <v>2030</v>
      </c>
      <c r="D7188" s="178" t="s">
        <v>336</v>
      </c>
      <c r="E7188" s="178" t="s">
        <v>337</v>
      </c>
      <c r="F7188" s="178" t="s">
        <v>570</v>
      </c>
      <c r="G7188" s="178">
        <v>561</v>
      </c>
      <c r="H7188" s="178">
        <v>1.8171938791099999E-5</v>
      </c>
      <c r="I7188" s="178">
        <v>2.0352571446032001E-5</v>
      </c>
      <c r="J7188" s="178" t="s">
        <v>625</v>
      </c>
    </row>
    <row r="7189" spans="1:10" x14ac:dyDescent="0.45">
      <c r="A7189" s="178" t="s">
        <v>567</v>
      </c>
      <c r="B7189" s="178" t="s">
        <v>568</v>
      </c>
      <c r="C7189" s="178">
        <v>2030</v>
      </c>
      <c r="D7189" s="178" t="s">
        <v>336</v>
      </c>
      <c r="E7189" s="178" t="s">
        <v>337</v>
      </c>
      <c r="F7189" s="178" t="s">
        <v>571</v>
      </c>
      <c r="G7189" s="178">
        <v>568</v>
      </c>
      <c r="H7189" s="1">
        <v>4.7769426601E-6</v>
      </c>
      <c r="I7189" s="178">
        <v>5.3501757793120007E-6</v>
      </c>
      <c r="J7189" s="178" t="s">
        <v>625</v>
      </c>
    </row>
    <row r="7190" spans="1:10" x14ac:dyDescent="0.45">
      <c r="A7190" s="178" t="s">
        <v>567</v>
      </c>
      <c r="B7190" s="178" t="s">
        <v>568</v>
      </c>
      <c r="C7190" s="178">
        <v>2030</v>
      </c>
      <c r="D7190" s="178" t="s">
        <v>336</v>
      </c>
      <c r="E7190" s="178" t="s">
        <v>337</v>
      </c>
      <c r="F7190" s="178" t="s">
        <v>573</v>
      </c>
      <c r="G7190" s="178">
        <v>571</v>
      </c>
      <c r="H7190" s="178">
        <v>1.9620828970800001E-4</v>
      </c>
      <c r="I7190" s="178">
        <v>2.1975328447296002E-4</v>
      </c>
      <c r="J7190" s="178" t="s">
        <v>625</v>
      </c>
    </row>
    <row r="7191" spans="1:10" x14ac:dyDescent="0.45">
      <c r="A7191" s="178" t="s">
        <v>567</v>
      </c>
      <c r="B7191" s="178" t="s">
        <v>568</v>
      </c>
      <c r="C7191" s="178">
        <v>2030</v>
      </c>
      <c r="D7191" s="178" t="s">
        <v>336</v>
      </c>
      <c r="E7191" s="178" t="s">
        <v>337</v>
      </c>
      <c r="F7191" s="178" t="s">
        <v>572</v>
      </c>
      <c r="G7191" s="178">
        <v>596</v>
      </c>
      <c r="H7191" s="1">
        <v>1.6147442920599999E-6</v>
      </c>
      <c r="I7191" s="178">
        <v>1.8085136071072001E-6</v>
      </c>
      <c r="J7191" s="178" t="s">
        <v>625</v>
      </c>
    </row>
    <row r="7192" spans="1:10" x14ac:dyDescent="0.45">
      <c r="A7192" s="178" t="s">
        <v>567</v>
      </c>
      <c r="B7192" s="178" t="s">
        <v>568</v>
      </c>
      <c r="C7192" s="178">
        <v>2030</v>
      </c>
      <c r="D7192" s="178" t="s">
        <v>336</v>
      </c>
      <c r="E7192" s="178" t="s">
        <v>337</v>
      </c>
      <c r="F7192" s="178" t="s">
        <v>571</v>
      </c>
      <c r="G7192" s="178">
        <v>603</v>
      </c>
      <c r="H7192" s="1">
        <v>4.9554696488500004E-6</v>
      </c>
      <c r="I7192" s="178">
        <v>5.5501260067120008E-6</v>
      </c>
      <c r="J7192" s="178" t="s">
        <v>625</v>
      </c>
    </row>
    <row r="7193" spans="1:10" x14ac:dyDescent="0.45">
      <c r="A7193" s="178" t="s">
        <v>567</v>
      </c>
      <c r="B7193" s="178" t="s">
        <v>568</v>
      </c>
      <c r="C7193" s="178">
        <v>2030</v>
      </c>
      <c r="D7193" s="178" t="s">
        <v>336</v>
      </c>
      <c r="E7193" s="178" t="s">
        <v>337</v>
      </c>
      <c r="F7193" s="178" t="s">
        <v>573</v>
      </c>
      <c r="G7193" s="178">
        <v>607</v>
      </c>
      <c r="H7193" s="178">
        <v>1.2522451288529999E-4</v>
      </c>
      <c r="I7193" s="178">
        <v>1.40251454431536E-4</v>
      </c>
      <c r="J7193" s="178" t="s">
        <v>625</v>
      </c>
    </row>
    <row r="7194" spans="1:10" x14ac:dyDescent="0.45">
      <c r="A7194" s="178" t="s">
        <v>567</v>
      </c>
      <c r="B7194" s="178" t="s">
        <v>568</v>
      </c>
      <c r="C7194" s="178">
        <v>2030</v>
      </c>
      <c r="D7194" s="178" t="s">
        <v>336</v>
      </c>
      <c r="E7194" s="178" t="s">
        <v>337</v>
      </c>
      <c r="F7194" s="178" t="s">
        <v>573</v>
      </c>
      <c r="G7194" s="178">
        <v>615</v>
      </c>
      <c r="H7194" s="178">
        <v>9.2455709818800005E-5</v>
      </c>
      <c r="I7194" s="178">
        <v>1.0355039499705602E-4</v>
      </c>
      <c r="J7194" s="178" t="s">
        <v>625</v>
      </c>
    </row>
    <row r="7195" spans="1:10" x14ac:dyDescent="0.45">
      <c r="A7195" s="178" t="s">
        <v>567</v>
      </c>
      <c r="B7195" s="178" t="s">
        <v>568</v>
      </c>
      <c r="C7195" s="178">
        <v>2030</v>
      </c>
      <c r="D7195" s="178" t="s">
        <v>336</v>
      </c>
      <c r="E7195" s="178" t="s">
        <v>337</v>
      </c>
      <c r="F7195" s="178" t="s">
        <v>569</v>
      </c>
      <c r="G7195" s="178">
        <v>617</v>
      </c>
      <c r="H7195" s="178">
        <v>1.2553999840749999E-4</v>
      </c>
      <c r="I7195" s="178">
        <v>1.406047982164E-4</v>
      </c>
      <c r="J7195" s="178" t="s">
        <v>625</v>
      </c>
    </row>
    <row r="7196" spans="1:10" x14ac:dyDescent="0.45">
      <c r="A7196" s="178" t="s">
        <v>567</v>
      </c>
      <c r="B7196" s="178" t="s">
        <v>568</v>
      </c>
      <c r="C7196" s="178">
        <v>2030</v>
      </c>
      <c r="D7196" s="178" t="s">
        <v>336</v>
      </c>
      <c r="E7196" s="178" t="s">
        <v>337</v>
      </c>
      <c r="F7196" s="178" t="s">
        <v>573</v>
      </c>
      <c r="G7196" s="178">
        <v>624</v>
      </c>
      <c r="H7196" s="178">
        <v>9.0165420260699994E-5</v>
      </c>
      <c r="I7196" s="178">
        <v>1.00985270691984E-4</v>
      </c>
      <c r="J7196" s="178" t="s">
        <v>625</v>
      </c>
    </row>
    <row r="7197" spans="1:10" x14ac:dyDescent="0.45">
      <c r="A7197" s="178" t="s">
        <v>567</v>
      </c>
      <c r="B7197" s="178" t="s">
        <v>568</v>
      </c>
      <c r="C7197" s="178">
        <v>2030</v>
      </c>
      <c r="D7197" s="178" t="s">
        <v>336</v>
      </c>
      <c r="E7197" s="178" t="s">
        <v>337</v>
      </c>
      <c r="F7197" s="178" t="s">
        <v>569</v>
      </c>
      <c r="G7197" s="178">
        <v>704</v>
      </c>
      <c r="H7197" s="178">
        <v>1.101639427361E-4</v>
      </c>
      <c r="I7197" s="178">
        <v>1.2338361586443201E-4</v>
      </c>
      <c r="J7197" s="178" t="s">
        <v>625</v>
      </c>
    </row>
    <row r="7198" spans="1:10" x14ac:dyDescent="0.45">
      <c r="A7198" s="178" t="s">
        <v>567</v>
      </c>
      <c r="B7198" s="178" t="s">
        <v>568</v>
      </c>
      <c r="C7198" s="178">
        <v>2030</v>
      </c>
      <c r="D7198" s="178" t="s">
        <v>336</v>
      </c>
      <c r="E7198" s="178" t="s">
        <v>337</v>
      </c>
      <c r="F7198" s="178" t="s">
        <v>573</v>
      </c>
      <c r="G7198" s="178">
        <v>706</v>
      </c>
      <c r="H7198" s="178">
        <v>1.089625438908E-4</v>
      </c>
      <c r="I7198" s="178">
        <v>1.2203804915769601E-4</v>
      </c>
      <c r="J7198" s="178" t="s">
        <v>625</v>
      </c>
    </row>
    <row r="7199" spans="1:10" x14ac:dyDescent="0.45">
      <c r="A7199" s="178" t="s">
        <v>567</v>
      </c>
      <c r="B7199" s="178" t="s">
        <v>568</v>
      </c>
      <c r="C7199" s="178">
        <v>2030</v>
      </c>
      <c r="D7199" s="178" t="s">
        <v>336</v>
      </c>
      <c r="E7199" s="178" t="s">
        <v>337</v>
      </c>
      <c r="F7199" s="178" t="s">
        <v>570</v>
      </c>
      <c r="G7199" s="178">
        <v>801</v>
      </c>
      <c r="H7199" s="178">
        <v>1.2736979442700001E-5</v>
      </c>
      <c r="I7199" s="178">
        <v>1.4265416975824001E-5</v>
      </c>
      <c r="J7199" s="178" t="s">
        <v>625</v>
      </c>
    </row>
    <row r="7200" spans="1:10" x14ac:dyDescent="0.45">
      <c r="A7200" s="178" t="s">
        <v>567</v>
      </c>
      <c r="B7200" s="178" t="s">
        <v>568</v>
      </c>
      <c r="C7200" s="178">
        <v>2030</v>
      </c>
      <c r="D7200" s="178" t="s">
        <v>336</v>
      </c>
      <c r="E7200" s="178" t="s">
        <v>337</v>
      </c>
      <c r="F7200" s="178" t="s">
        <v>569</v>
      </c>
      <c r="G7200" s="178">
        <v>823</v>
      </c>
      <c r="H7200" s="178">
        <v>9.4160997832700005E-5</v>
      </c>
      <c r="I7200" s="178">
        <v>1.0546031757262401E-4</v>
      </c>
      <c r="J7200" s="178" t="s">
        <v>625</v>
      </c>
    </row>
    <row r="7201" spans="1:10" x14ac:dyDescent="0.45">
      <c r="A7201" s="178" t="s">
        <v>567</v>
      </c>
      <c r="B7201" s="178" t="s">
        <v>568</v>
      </c>
      <c r="C7201" s="178">
        <v>2030</v>
      </c>
      <c r="D7201" s="178" t="s">
        <v>336</v>
      </c>
      <c r="E7201" s="178" t="s">
        <v>337</v>
      </c>
      <c r="F7201" s="178" t="s">
        <v>572</v>
      </c>
      <c r="G7201" s="178">
        <v>902</v>
      </c>
      <c r="H7201" s="1">
        <v>9.6523399406599991E-7</v>
      </c>
      <c r="I7201" s="178">
        <v>1.0810620733539201E-6</v>
      </c>
      <c r="J7201" s="178" t="s">
        <v>625</v>
      </c>
    </row>
    <row r="7202" spans="1:10" x14ac:dyDescent="0.45">
      <c r="A7202" s="178" t="s">
        <v>567</v>
      </c>
      <c r="B7202" s="178" t="s">
        <v>568</v>
      </c>
      <c r="C7202" s="178">
        <v>2030</v>
      </c>
      <c r="D7202" s="178" t="s">
        <v>336</v>
      </c>
      <c r="E7202" s="178" t="s">
        <v>337</v>
      </c>
      <c r="F7202" s="178" t="s">
        <v>572</v>
      </c>
      <c r="G7202" s="178">
        <v>925</v>
      </c>
      <c r="H7202" s="1">
        <v>9.5131031230300002E-7</v>
      </c>
      <c r="I7202" s="178">
        <v>1.0654675497793602E-6</v>
      </c>
      <c r="J7202" s="178" t="s">
        <v>625</v>
      </c>
    </row>
    <row r="7203" spans="1:10" x14ac:dyDescent="0.45">
      <c r="A7203" s="178" t="s">
        <v>567</v>
      </c>
      <c r="B7203" s="178" t="s">
        <v>568</v>
      </c>
      <c r="C7203" s="178">
        <v>2030</v>
      </c>
      <c r="D7203" s="178" t="s">
        <v>336</v>
      </c>
      <c r="E7203" s="178" t="s">
        <v>337</v>
      </c>
      <c r="F7203" s="178" t="s">
        <v>574</v>
      </c>
      <c r="G7203" s="178">
        <v>939</v>
      </c>
      <c r="H7203" s="178">
        <v>1.53334240167E-5</v>
      </c>
      <c r="I7203" s="178">
        <v>1.7173434898704E-5</v>
      </c>
      <c r="J7203" s="178" t="s">
        <v>626</v>
      </c>
    </row>
    <row r="7204" spans="1:10" x14ac:dyDescent="0.45">
      <c r="A7204" s="178" t="s">
        <v>567</v>
      </c>
      <c r="B7204" s="178" t="s">
        <v>568</v>
      </c>
      <c r="C7204" s="178">
        <v>2030</v>
      </c>
      <c r="D7204" s="178" t="s">
        <v>336</v>
      </c>
      <c r="E7204" s="178" t="s">
        <v>337</v>
      </c>
      <c r="F7204" s="178" t="s">
        <v>573</v>
      </c>
      <c r="G7204" s="178">
        <v>947</v>
      </c>
      <c r="H7204" s="178">
        <v>6.3198269344899994E-5</v>
      </c>
      <c r="I7204" s="178">
        <v>7.0782061666288003E-5</v>
      </c>
      <c r="J7204" s="178" t="s">
        <v>625</v>
      </c>
    </row>
    <row r="7205" spans="1:10" x14ac:dyDescent="0.45">
      <c r="A7205" s="178" t="s">
        <v>567</v>
      </c>
      <c r="B7205" s="178" t="s">
        <v>568</v>
      </c>
      <c r="C7205" s="178">
        <v>2030</v>
      </c>
      <c r="D7205" s="178" t="s">
        <v>336</v>
      </c>
      <c r="E7205" s="178" t="s">
        <v>337</v>
      </c>
      <c r="F7205" s="178" t="s">
        <v>574</v>
      </c>
      <c r="G7205" s="178">
        <v>955</v>
      </c>
      <c r="H7205" s="178">
        <v>1.5112236724199999E-5</v>
      </c>
      <c r="I7205" s="178">
        <v>1.6925705131104E-5</v>
      </c>
      <c r="J7205" s="178" t="s">
        <v>626</v>
      </c>
    </row>
    <row r="7206" spans="1:10" x14ac:dyDescent="0.45">
      <c r="A7206" s="178" t="s">
        <v>567</v>
      </c>
      <c r="B7206" s="178" t="s">
        <v>568</v>
      </c>
      <c r="C7206" s="178">
        <v>2030</v>
      </c>
      <c r="D7206" s="178" t="s">
        <v>336</v>
      </c>
      <c r="E7206" s="178" t="s">
        <v>337</v>
      </c>
      <c r="F7206" s="178" t="s">
        <v>570</v>
      </c>
      <c r="G7206" s="178">
        <v>975</v>
      </c>
      <c r="H7206" s="178">
        <v>1.04616674435E-5</v>
      </c>
      <c r="I7206" s="178">
        <v>1.1717067536720001E-5</v>
      </c>
      <c r="J7206" s="178" t="s">
        <v>625</v>
      </c>
    </row>
    <row r="7207" spans="1:10" x14ac:dyDescent="0.45">
      <c r="A7207" s="178" t="s">
        <v>567</v>
      </c>
      <c r="B7207" s="178" t="s">
        <v>568</v>
      </c>
      <c r="C7207" s="178">
        <v>2030</v>
      </c>
      <c r="D7207" s="178" t="s">
        <v>336</v>
      </c>
      <c r="E7207" s="178" t="s">
        <v>337</v>
      </c>
      <c r="F7207" s="178" t="s">
        <v>571</v>
      </c>
      <c r="G7207" s="178">
        <v>1055</v>
      </c>
      <c r="H7207" s="1">
        <v>2.82580253952E-6</v>
      </c>
      <c r="I7207" s="178">
        <v>3.1648988442624002E-6</v>
      </c>
      <c r="J7207" s="178" t="s">
        <v>625</v>
      </c>
    </row>
    <row r="7208" spans="1:10" x14ac:dyDescent="0.45">
      <c r="A7208" s="178" t="s">
        <v>567</v>
      </c>
      <c r="B7208" s="178" t="s">
        <v>568</v>
      </c>
      <c r="C7208" s="178">
        <v>2030</v>
      </c>
      <c r="D7208" s="178" t="s">
        <v>336</v>
      </c>
      <c r="E7208" s="178" t="s">
        <v>337</v>
      </c>
      <c r="F7208" s="178" t="s">
        <v>569</v>
      </c>
      <c r="G7208" s="178">
        <v>1066</v>
      </c>
      <c r="H7208" s="178">
        <v>8.2153877883700004E-5</v>
      </c>
      <c r="I7208" s="178">
        <v>9.201234322974401E-5</v>
      </c>
      <c r="J7208" s="178" t="s">
        <v>625</v>
      </c>
    </row>
    <row r="7209" spans="1:10" x14ac:dyDescent="0.45">
      <c r="A7209" s="178" t="s">
        <v>567</v>
      </c>
      <c r="B7209" s="178" t="s">
        <v>568</v>
      </c>
      <c r="C7209" s="178">
        <v>2030</v>
      </c>
      <c r="D7209" s="178" t="s">
        <v>336</v>
      </c>
      <c r="E7209" s="178" t="s">
        <v>337</v>
      </c>
      <c r="F7209" s="178" t="s">
        <v>570</v>
      </c>
      <c r="G7209" s="178">
        <v>1113</v>
      </c>
      <c r="H7209" s="1">
        <v>9.1803285613400005E-6</v>
      </c>
      <c r="I7209" s="178">
        <v>1.0281967988700801E-5</v>
      </c>
      <c r="J7209" s="178" t="s">
        <v>625</v>
      </c>
    </row>
    <row r="7210" spans="1:10" x14ac:dyDescent="0.45">
      <c r="A7210" s="178" t="s">
        <v>567</v>
      </c>
      <c r="B7210" s="178" t="s">
        <v>568</v>
      </c>
      <c r="C7210" s="178">
        <v>2030</v>
      </c>
      <c r="D7210" s="178" t="s">
        <v>336</v>
      </c>
      <c r="E7210" s="178" t="s">
        <v>337</v>
      </c>
      <c r="F7210" s="178" t="s">
        <v>573</v>
      </c>
      <c r="G7210" s="178">
        <v>1197</v>
      </c>
      <c r="H7210" s="178">
        <v>5.1908642490199997E-5</v>
      </c>
      <c r="I7210" s="178">
        <v>5.8137679589024001E-5</v>
      </c>
      <c r="J7210" s="178" t="s">
        <v>625</v>
      </c>
    </row>
    <row r="7211" spans="1:10" x14ac:dyDescent="0.45">
      <c r="A7211" s="178" t="s">
        <v>567</v>
      </c>
      <c r="B7211" s="178" t="s">
        <v>568</v>
      </c>
      <c r="C7211" s="178">
        <v>2030</v>
      </c>
      <c r="D7211" s="178" t="s">
        <v>336</v>
      </c>
      <c r="E7211" s="178" t="s">
        <v>337</v>
      </c>
      <c r="F7211" s="178" t="s">
        <v>569</v>
      </c>
      <c r="G7211" s="178">
        <v>1276</v>
      </c>
      <c r="H7211" s="178">
        <v>6.0708083765300003E-5</v>
      </c>
      <c r="I7211" s="178">
        <v>6.7993053817136007E-5</v>
      </c>
      <c r="J7211" s="178" t="s">
        <v>625</v>
      </c>
    </row>
    <row r="7212" spans="1:10" x14ac:dyDescent="0.45">
      <c r="A7212" s="178" t="s">
        <v>567</v>
      </c>
      <c r="B7212" s="178" t="s">
        <v>568</v>
      </c>
      <c r="C7212" s="178">
        <v>2030</v>
      </c>
      <c r="D7212" s="178" t="s">
        <v>336</v>
      </c>
      <c r="E7212" s="178" t="s">
        <v>337</v>
      </c>
      <c r="F7212" s="178" t="s">
        <v>570</v>
      </c>
      <c r="G7212" s="178">
        <v>1301</v>
      </c>
      <c r="H7212" s="1">
        <v>7.8467501225499998E-6</v>
      </c>
      <c r="I7212" s="178">
        <v>8.7883601372559997E-6</v>
      </c>
      <c r="J7212" s="178" t="s">
        <v>625</v>
      </c>
    </row>
    <row r="7213" spans="1:10" x14ac:dyDescent="0.45">
      <c r="A7213" s="178" t="s">
        <v>567</v>
      </c>
      <c r="B7213" s="178" t="s">
        <v>568</v>
      </c>
      <c r="C7213" s="178">
        <v>2030</v>
      </c>
      <c r="D7213" s="178" t="s">
        <v>336</v>
      </c>
      <c r="E7213" s="178" t="s">
        <v>337</v>
      </c>
      <c r="F7213" s="178" t="s">
        <v>569</v>
      </c>
      <c r="G7213" s="178">
        <v>1390</v>
      </c>
      <c r="H7213" s="178">
        <v>6.2976905610399999E-5</v>
      </c>
      <c r="I7213" s="178">
        <v>7.0534134283648003E-5</v>
      </c>
      <c r="J7213" s="178" t="s">
        <v>625</v>
      </c>
    </row>
    <row r="7214" spans="1:10" x14ac:dyDescent="0.45">
      <c r="A7214" s="178" t="s">
        <v>567</v>
      </c>
      <c r="B7214" s="178" t="s">
        <v>568</v>
      </c>
      <c r="C7214" s="178">
        <v>2030</v>
      </c>
      <c r="D7214" s="178" t="s">
        <v>336</v>
      </c>
      <c r="E7214" s="178" t="s">
        <v>337</v>
      </c>
      <c r="F7214" s="178" t="s">
        <v>573</v>
      </c>
      <c r="G7214" s="178">
        <v>1397</v>
      </c>
      <c r="H7214" s="178">
        <v>4.5550899812999999E-5</v>
      </c>
      <c r="I7214" s="178">
        <v>5.1017007790560002E-5</v>
      </c>
      <c r="J7214" s="178" t="s">
        <v>625</v>
      </c>
    </row>
    <row r="7215" spans="1:10" x14ac:dyDescent="0.45">
      <c r="A7215" s="178" t="s">
        <v>567</v>
      </c>
      <c r="B7215" s="178" t="s">
        <v>568</v>
      </c>
      <c r="C7215" s="178">
        <v>2030</v>
      </c>
      <c r="D7215" s="178" t="s">
        <v>336</v>
      </c>
      <c r="E7215" s="178" t="s">
        <v>337</v>
      </c>
      <c r="F7215" s="178" t="s">
        <v>571</v>
      </c>
      <c r="G7215" s="178">
        <v>1600</v>
      </c>
      <c r="H7215" s="1">
        <v>1.6891594896199999E-6</v>
      </c>
      <c r="I7215" s="178">
        <v>1.8918586283744001E-6</v>
      </c>
      <c r="J7215" s="178" t="s">
        <v>625</v>
      </c>
    </row>
    <row r="7216" spans="1:10" x14ac:dyDescent="0.45">
      <c r="A7216" s="178" t="s">
        <v>567</v>
      </c>
      <c r="B7216" s="178" t="s">
        <v>568</v>
      </c>
      <c r="C7216" s="178">
        <v>2030</v>
      </c>
      <c r="D7216" s="178" t="s">
        <v>336</v>
      </c>
      <c r="E7216" s="178" t="s">
        <v>337</v>
      </c>
      <c r="F7216" s="178" t="s">
        <v>571</v>
      </c>
      <c r="G7216" s="178">
        <v>1625</v>
      </c>
      <c r="H7216" s="1">
        <v>1.6647931033700001E-6</v>
      </c>
      <c r="I7216" s="178">
        <v>1.8645682757744002E-6</v>
      </c>
      <c r="J7216" s="178" t="s">
        <v>625</v>
      </c>
    </row>
    <row r="7217" spans="1:10" x14ac:dyDescent="0.45">
      <c r="A7217" s="178" t="s">
        <v>567</v>
      </c>
      <c r="B7217" s="178" t="s">
        <v>568</v>
      </c>
      <c r="C7217" s="178">
        <v>2030</v>
      </c>
      <c r="D7217" s="178" t="s">
        <v>336</v>
      </c>
      <c r="E7217" s="178" t="s">
        <v>337</v>
      </c>
      <c r="F7217" s="178" t="s">
        <v>573</v>
      </c>
      <c r="G7217" s="178">
        <v>1642</v>
      </c>
      <c r="H7217" s="178">
        <v>3.8933958421700003E-5</v>
      </c>
      <c r="I7217" s="178">
        <v>4.3606033432304006E-5</v>
      </c>
      <c r="J7217" s="178" t="s">
        <v>625</v>
      </c>
    </row>
    <row r="7218" spans="1:10" x14ac:dyDescent="0.45">
      <c r="A7218" s="178" t="s">
        <v>567</v>
      </c>
      <c r="B7218" s="178" t="s">
        <v>568</v>
      </c>
      <c r="C7218" s="178">
        <v>2030</v>
      </c>
      <c r="D7218" s="178" t="s">
        <v>336</v>
      </c>
      <c r="E7218" s="178" t="s">
        <v>337</v>
      </c>
      <c r="F7218" s="178" t="s">
        <v>570</v>
      </c>
      <c r="G7218" s="178">
        <v>1700</v>
      </c>
      <c r="H7218" s="1">
        <v>6.84615679347E-6</v>
      </c>
      <c r="I7218" s="178">
        <v>7.6676956086864012E-6</v>
      </c>
      <c r="J7218" s="178" t="s">
        <v>625</v>
      </c>
    </row>
    <row r="7219" spans="1:10" x14ac:dyDescent="0.45">
      <c r="A7219" s="178" t="s">
        <v>567</v>
      </c>
      <c r="B7219" s="178" t="s">
        <v>568</v>
      </c>
      <c r="C7219" s="178">
        <v>2030</v>
      </c>
      <c r="D7219" s="178" t="s">
        <v>336</v>
      </c>
      <c r="E7219" s="178" t="s">
        <v>337</v>
      </c>
      <c r="F7219" s="178" t="s">
        <v>570</v>
      </c>
      <c r="G7219" s="178">
        <v>2020</v>
      </c>
      <c r="H7219" s="1">
        <v>5.0590069804500003E-6</v>
      </c>
      <c r="I7219" s="178">
        <v>5.6660878181040007E-6</v>
      </c>
      <c r="J7219" s="178" t="s">
        <v>625</v>
      </c>
    </row>
    <row r="7220" spans="1:10" x14ac:dyDescent="0.45">
      <c r="A7220" s="178" t="s">
        <v>567</v>
      </c>
      <c r="B7220" s="178" t="s">
        <v>568</v>
      </c>
      <c r="C7220" s="178">
        <v>2030</v>
      </c>
      <c r="D7220" s="178" t="s">
        <v>336</v>
      </c>
      <c r="E7220" s="178" t="s">
        <v>337</v>
      </c>
      <c r="F7220" s="178" t="s">
        <v>570</v>
      </c>
      <c r="G7220" s="178">
        <v>2218</v>
      </c>
      <c r="H7220" s="1">
        <v>5.2480754675300002E-6</v>
      </c>
      <c r="I7220" s="178">
        <v>5.8778445236336007E-6</v>
      </c>
      <c r="J7220" s="178" t="s">
        <v>625</v>
      </c>
    </row>
    <row r="7221" spans="1:10" x14ac:dyDescent="0.45">
      <c r="A7221" s="178" t="s">
        <v>567</v>
      </c>
      <c r="B7221" s="178" t="s">
        <v>568</v>
      </c>
      <c r="C7221" s="178">
        <v>2030</v>
      </c>
      <c r="D7221" s="178" t="s">
        <v>336</v>
      </c>
      <c r="E7221" s="178" t="s">
        <v>337</v>
      </c>
      <c r="F7221" s="178" t="s">
        <v>573</v>
      </c>
      <c r="G7221" s="178">
        <v>2319</v>
      </c>
      <c r="H7221" s="178">
        <v>3.3969219657599997E-5</v>
      </c>
      <c r="I7221" s="178">
        <v>3.8045526016511997E-5</v>
      </c>
      <c r="J7221" s="178" t="s">
        <v>625</v>
      </c>
    </row>
    <row r="7222" spans="1:10" x14ac:dyDescent="0.45">
      <c r="A7222" s="178" t="s">
        <v>567</v>
      </c>
      <c r="B7222" s="178" t="s">
        <v>568</v>
      </c>
      <c r="C7222" s="178">
        <v>2030</v>
      </c>
      <c r="D7222" s="178" t="s">
        <v>336</v>
      </c>
      <c r="E7222" s="178" t="s">
        <v>337</v>
      </c>
      <c r="F7222" s="178" t="s">
        <v>569</v>
      </c>
      <c r="G7222" s="178">
        <v>2433</v>
      </c>
      <c r="H7222" s="178">
        <v>3.5911893064600003E-5</v>
      </c>
      <c r="I7222" s="178">
        <v>4.0221320232352009E-5</v>
      </c>
      <c r="J7222" s="178" t="s">
        <v>625</v>
      </c>
    </row>
    <row r="7223" spans="1:10" x14ac:dyDescent="0.45">
      <c r="A7223" s="178" t="s">
        <v>567</v>
      </c>
      <c r="B7223" s="178" t="s">
        <v>568</v>
      </c>
      <c r="C7223" s="178">
        <v>2030</v>
      </c>
      <c r="D7223" s="178" t="s">
        <v>336</v>
      </c>
      <c r="E7223" s="178" t="s">
        <v>337</v>
      </c>
      <c r="F7223" s="178" t="s">
        <v>573</v>
      </c>
      <c r="G7223" s="178">
        <v>2650</v>
      </c>
      <c r="H7223" s="178">
        <v>2.51017518167E-5</v>
      </c>
      <c r="I7223" s="178">
        <v>2.8113962034704002E-5</v>
      </c>
      <c r="J7223" s="178" t="s">
        <v>625</v>
      </c>
    </row>
    <row r="7224" spans="1:10" x14ac:dyDescent="0.45">
      <c r="A7224" s="178" t="s">
        <v>567</v>
      </c>
      <c r="B7224" s="178" t="s">
        <v>568</v>
      </c>
      <c r="C7224" s="178">
        <v>2030</v>
      </c>
      <c r="D7224" s="178" t="s">
        <v>336</v>
      </c>
      <c r="E7224" s="178" t="s">
        <v>337</v>
      </c>
      <c r="F7224" s="178" t="s">
        <v>573</v>
      </c>
      <c r="G7224" s="178">
        <v>3036</v>
      </c>
      <c r="H7224" s="178">
        <v>2.6039871954700002E-5</v>
      </c>
      <c r="I7224" s="178">
        <v>2.9164656589264005E-5</v>
      </c>
      <c r="J7224" s="178" t="s">
        <v>625</v>
      </c>
    </row>
    <row r="7225" spans="1:10" x14ac:dyDescent="0.45">
      <c r="A7225" s="178" t="s">
        <v>567</v>
      </c>
      <c r="B7225" s="178" t="s">
        <v>568</v>
      </c>
      <c r="C7225" s="178">
        <v>2030</v>
      </c>
      <c r="D7225" s="178" t="s">
        <v>336</v>
      </c>
      <c r="E7225" s="178" t="s">
        <v>337</v>
      </c>
      <c r="F7225" s="178" t="s">
        <v>569</v>
      </c>
      <c r="G7225" s="178">
        <v>3604</v>
      </c>
      <c r="H7225" s="178">
        <v>2.1466792531999999E-5</v>
      </c>
      <c r="I7225" s="178">
        <v>2.4042807635840002E-5</v>
      </c>
      <c r="J7225" s="178" t="s">
        <v>625</v>
      </c>
    </row>
    <row r="7226" spans="1:10" x14ac:dyDescent="0.45">
      <c r="A7226" s="178" t="s">
        <v>567</v>
      </c>
      <c r="B7226" s="178" t="s">
        <v>568</v>
      </c>
      <c r="C7226" s="178">
        <v>2030</v>
      </c>
      <c r="D7226" s="178" t="s">
        <v>336</v>
      </c>
      <c r="E7226" s="178" t="s">
        <v>337</v>
      </c>
      <c r="F7226" s="178" t="s">
        <v>569</v>
      </c>
      <c r="G7226" s="178">
        <v>3659</v>
      </c>
      <c r="H7226" s="178">
        <v>2.1157131413899999E-5</v>
      </c>
      <c r="I7226" s="178">
        <v>2.3695987183568E-5</v>
      </c>
      <c r="J7226" s="178" t="s">
        <v>625</v>
      </c>
    </row>
    <row r="7227" spans="1:10" x14ac:dyDescent="0.45">
      <c r="A7227" s="178" t="s">
        <v>567</v>
      </c>
      <c r="B7227" s="178" t="s">
        <v>568</v>
      </c>
      <c r="C7227" s="178">
        <v>2030</v>
      </c>
      <c r="D7227" s="178" t="s">
        <v>336</v>
      </c>
      <c r="E7227" s="178" t="s">
        <v>337</v>
      </c>
      <c r="F7227" s="178" t="s">
        <v>570</v>
      </c>
      <c r="G7227" s="178">
        <v>3883</v>
      </c>
      <c r="H7227" s="1">
        <v>2.9926577553900001E-6</v>
      </c>
      <c r="I7227" s="178">
        <v>3.3517766860368004E-6</v>
      </c>
      <c r="J7227" s="178" t="s">
        <v>625</v>
      </c>
    </row>
    <row r="7228" spans="1:10" x14ac:dyDescent="0.45">
      <c r="A7228" s="178" t="s">
        <v>567</v>
      </c>
      <c r="B7228" s="178" t="s">
        <v>568</v>
      </c>
      <c r="C7228" s="178">
        <v>2030</v>
      </c>
      <c r="D7228" s="178" t="s">
        <v>336</v>
      </c>
      <c r="E7228" s="178" t="s">
        <v>337</v>
      </c>
      <c r="F7228" s="178" t="s">
        <v>573</v>
      </c>
      <c r="G7228" s="178">
        <v>5269</v>
      </c>
      <c r="H7228" s="178">
        <v>1.484895256E-5</v>
      </c>
      <c r="I7228" s="178">
        <v>1.6630826867200003E-5</v>
      </c>
      <c r="J7228" s="178" t="s">
        <v>625</v>
      </c>
    </row>
    <row r="7229" spans="1:10" x14ac:dyDescent="0.45">
      <c r="A7229" s="178" t="s">
        <v>567</v>
      </c>
      <c r="B7229" s="178" t="s">
        <v>568</v>
      </c>
      <c r="C7229" s="178">
        <v>2030</v>
      </c>
      <c r="D7229" s="178" t="s">
        <v>336</v>
      </c>
      <c r="E7229" s="178" t="s">
        <v>337</v>
      </c>
      <c r="F7229" s="178" t="s">
        <v>570</v>
      </c>
      <c r="G7229" s="178">
        <v>5716</v>
      </c>
      <c r="H7229" s="1">
        <v>1.7888993397699999E-6</v>
      </c>
      <c r="I7229" s="178">
        <v>2.0035672605424001E-6</v>
      </c>
      <c r="J7229" s="178" t="s">
        <v>625</v>
      </c>
    </row>
    <row r="7230" spans="1:10" x14ac:dyDescent="0.45">
      <c r="A7230" s="178" t="s">
        <v>567</v>
      </c>
      <c r="B7230" s="178" t="s">
        <v>568</v>
      </c>
      <c r="C7230" s="178">
        <v>2030</v>
      </c>
      <c r="D7230" s="178" t="s">
        <v>336</v>
      </c>
      <c r="E7230" s="178" t="s">
        <v>337</v>
      </c>
      <c r="F7230" s="178" t="s">
        <v>570</v>
      </c>
      <c r="G7230" s="178">
        <v>5802</v>
      </c>
      <c r="H7230" s="1">
        <v>1.7630942466E-6</v>
      </c>
      <c r="I7230" s="178">
        <v>1.9746655561920003E-6</v>
      </c>
      <c r="J7230" s="178" t="s">
        <v>625</v>
      </c>
    </row>
    <row r="7231" spans="1:10" x14ac:dyDescent="0.45">
      <c r="A7231" s="178" t="s">
        <v>567</v>
      </c>
      <c r="B7231" s="178" t="s">
        <v>568</v>
      </c>
      <c r="C7231" s="178">
        <v>2030</v>
      </c>
      <c r="D7231" s="178" t="s">
        <v>336</v>
      </c>
      <c r="E7231" s="178" t="s">
        <v>337</v>
      </c>
      <c r="F7231" s="178" t="s">
        <v>573</v>
      </c>
      <c r="G7231" s="178">
        <v>7778</v>
      </c>
      <c r="H7231" s="1">
        <v>8.8761507868200005E-6</v>
      </c>
      <c r="I7231" s="178">
        <v>9.9412888812384023E-6</v>
      </c>
      <c r="J7231" s="178" t="s">
        <v>625</v>
      </c>
    </row>
    <row r="7232" spans="1:10" x14ac:dyDescent="0.45">
      <c r="A7232" s="178" t="s">
        <v>567</v>
      </c>
      <c r="B7232" s="178" t="s">
        <v>568</v>
      </c>
      <c r="C7232" s="178">
        <v>2030</v>
      </c>
      <c r="D7232" s="178" t="s">
        <v>336</v>
      </c>
      <c r="E7232" s="178" t="s">
        <v>337</v>
      </c>
      <c r="F7232" s="178" t="s">
        <v>573</v>
      </c>
      <c r="G7232" s="178">
        <v>7899</v>
      </c>
      <c r="H7232" s="1">
        <v>8.7481112132100007E-6</v>
      </c>
      <c r="I7232" s="178">
        <v>9.7978845587952021E-6</v>
      </c>
      <c r="J7232" s="178" t="s">
        <v>625</v>
      </c>
    </row>
    <row r="7233" spans="1:10" x14ac:dyDescent="0.45">
      <c r="A7233" s="178" t="s">
        <v>567</v>
      </c>
      <c r="B7233" s="178" t="s">
        <v>568</v>
      </c>
      <c r="C7233" s="178">
        <v>2030</v>
      </c>
      <c r="D7233" s="178" t="s">
        <v>336</v>
      </c>
      <c r="E7233" s="178" t="s">
        <v>337</v>
      </c>
      <c r="F7233" s="178" t="s">
        <v>573</v>
      </c>
      <c r="G7233" s="178">
        <v>100000</v>
      </c>
      <c r="H7233" s="1">
        <v>9.9999999999999998E-13</v>
      </c>
      <c r="I7233" s="178">
        <v>1.1200000000000001E-12</v>
      </c>
      <c r="J7233" s="178" t="s">
        <v>625</v>
      </c>
    </row>
    <row r="7234" spans="1:10" x14ac:dyDescent="0.45">
      <c r="A7234" s="178" t="s">
        <v>567</v>
      </c>
      <c r="B7234" s="178" t="s">
        <v>568</v>
      </c>
      <c r="C7234" s="178">
        <v>2035</v>
      </c>
      <c r="D7234" s="178" t="s">
        <v>336</v>
      </c>
      <c r="E7234" s="178" t="s">
        <v>337</v>
      </c>
      <c r="F7234" s="178" t="s">
        <v>573</v>
      </c>
      <c r="G7234" s="178">
        <v>-100000</v>
      </c>
      <c r="H7234" s="178">
        <v>0</v>
      </c>
      <c r="I7234" s="178">
        <v>0</v>
      </c>
      <c r="J7234" s="178" t="s">
        <v>625</v>
      </c>
    </row>
    <row r="7235" spans="1:10" x14ac:dyDescent="0.45">
      <c r="A7235" s="178" t="s">
        <v>567</v>
      </c>
      <c r="B7235" s="178" t="s">
        <v>568</v>
      </c>
      <c r="C7235" s="178">
        <v>2035</v>
      </c>
      <c r="D7235" s="178" t="s">
        <v>336</v>
      </c>
      <c r="E7235" s="178" t="s">
        <v>337</v>
      </c>
      <c r="F7235" s="178" t="s">
        <v>573</v>
      </c>
      <c r="G7235" s="178">
        <v>-219</v>
      </c>
      <c r="H7235" s="178">
        <v>0</v>
      </c>
      <c r="I7235" s="178">
        <v>0</v>
      </c>
      <c r="J7235" s="178" t="s">
        <v>625</v>
      </c>
    </row>
    <row r="7236" spans="1:10" x14ac:dyDescent="0.45">
      <c r="A7236" s="178" t="s">
        <v>567</v>
      </c>
      <c r="B7236" s="178" t="s">
        <v>568</v>
      </c>
      <c r="C7236" s="178">
        <v>2035</v>
      </c>
      <c r="D7236" s="178" t="s">
        <v>336</v>
      </c>
      <c r="E7236" s="178" t="s">
        <v>337</v>
      </c>
      <c r="F7236" s="178" t="s">
        <v>573</v>
      </c>
      <c r="G7236" s="178">
        <v>-219</v>
      </c>
      <c r="H7236" s="178">
        <v>8.3646951243281E-3</v>
      </c>
      <c r="I7236" s="178">
        <v>9.3684585392474727E-3</v>
      </c>
      <c r="J7236" s="178" t="s">
        <v>625</v>
      </c>
    </row>
    <row r="7237" spans="1:10" x14ac:dyDescent="0.45">
      <c r="A7237" s="178" t="s">
        <v>567</v>
      </c>
      <c r="B7237" s="178" t="s">
        <v>568</v>
      </c>
      <c r="C7237" s="178">
        <v>2035</v>
      </c>
      <c r="D7237" s="178" t="s">
        <v>336</v>
      </c>
      <c r="E7237" s="178" t="s">
        <v>337</v>
      </c>
      <c r="F7237" s="178" t="s">
        <v>573</v>
      </c>
      <c r="G7237" s="178">
        <v>-217</v>
      </c>
      <c r="H7237" s="178">
        <v>6.9910688325763E-3</v>
      </c>
      <c r="I7237" s="178">
        <v>7.8299970924854568E-3</v>
      </c>
      <c r="J7237" s="178" t="s">
        <v>625</v>
      </c>
    </row>
    <row r="7238" spans="1:10" x14ac:dyDescent="0.45">
      <c r="A7238" s="178" t="s">
        <v>567</v>
      </c>
      <c r="B7238" s="178" t="s">
        <v>568</v>
      </c>
      <c r="C7238" s="178">
        <v>2035</v>
      </c>
      <c r="D7238" s="178" t="s">
        <v>336</v>
      </c>
      <c r="E7238" s="178" t="s">
        <v>337</v>
      </c>
      <c r="F7238" s="178" t="s">
        <v>573</v>
      </c>
      <c r="G7238" s="178">
        <v>-216</v>
      </c>
      <c r="H7238" s="178">
        <v>6.0145738534628998E-3</v>
      </c>
      <c r="I7238" s="178">
        <v>6.736322715878448E-3</v>
      </c>
      <c r="J7238" s="178" t="s">
        <v>625</v>
      </c>
    </row>
    <row r="7239" spans="1:10" x14ac:dyDescent="0.45">
      <c r="A7239" s="178" t="s">
        <v>567</v>
      </c>
      <c r="B7239" s="178" t="s">
        <v>568</v>
      </c>
      <c r="C7239" s="178">
        <v>2035</v>
      </c>
      <c r="D7239" s="178" t="s">
        <v>336</v>
      </c>
      <c r="E7239" s="178" t="s">
        <v>337</v>
      </c>
      <c r="F7239" s="178" t="s">
        <v>573</v>
      </c>
      <c r="G7239" s="178">
        <v>-212</v>
      </c>
      <c r="H7239" s="178">
        <v>9.1957757249474994E-3</v>
      </c>
      <c r="I7239" s="178">
        <v>1.02992688119412E-2</v>
      </c>
      <c r="J7239" s="178" t="s">
        <v>625</v>
      </c>
    </row>
    <row r="7240" spans="1:10" x14ac:dyDescent="0.45">
      <c r="A7240" s="178" t="s">
        <v>567</v>
      </c>
      <c r="B7240" s="178" t="s">
        <v>568</v>
      </c>
      <c r="C7240" s="178">
        <v>2035</v>
      </c>
      <c r="D7240" s="178" t="s">
        <v>336</v>
      </c>
      <c r="E7240" s="178" t="s">
        <v>337</v>
      </c>
      <c r="F7240" s="178" t="s">
        <v>573</v>
      </c>
      <c r="G7240" s="178">
        <v>-211</v>
      </c>
      <c r="H7240" s="178">
        <v>5.2806250751019001E-3</v>
      </c>
      <c r="I7240" s="178">
        <v>5.9143000841141288E-3</v>
      </c>
      <c r="J7240" s="178" t="s">
        <v>625</v>
      </c>
    </row>
    <row r="7241" spans="1:10" x14ac:dyDescent="0.45">
      <c r="A7241" s="178" t="s">
        <v>567</v>
      </c>
      <c r="B7241" s="178" t="s">
        <v>568</v>
      </c>
      <c r="C7241" s="178">
        <v>2035</v>
      </c>
      <c r="D7241" s="178" t="s">
        <v>336</v>
      </c>
      <c r="E7241" s="178" t="s">
        <v>337</v>
      </c>
      <c r="F7241" s="178" t="s">
        <v>573</v>
      </c>
      <c r="G7241" s="178">
        <v>-209</v>
      </c>
      <c r="H7241" s="178">
        <v>6.9768442772329001E-3</v>
      </c>
      <c r="I7241" s="178">
        <v>7.8140655905008481E-3</v>
      </c>
      <c r="J7241" s="178" t="s">
        <v>625</v>
      </c>
    </row>
    <row r="7242" spans="1:10" x14ac:dyDescent="0.45">
      <c r="A7242" s="178" t="s">
        <v>567</v>
      </c>
      <c r="B7242" s="178" t="s">
        <v>568</v>
      </c>
      <c r="C7242" s="178">
        <v>2035</v>
      </c>
      <c r="D7242" s="178" t="s">
        <v>336</v>
      </c>
      <c r="E7242" s="178" t="s">
        <v>337</v>
      </c>
      <c r="F7242" s="178" t="s">
        <v>573</v>
      </c>
      <c r="G7242" s="178">
        <v>-204</v>
      </c>
      <c r="H7242" s="178">
        <v>5.0980406813323003E-3</v>
      </c>
      <c r="I7242" s="178">
        <v>5.7098055630921771E-3</v>
      </c>
      <c r="J7242" s="178" t="s">
        <v>625</v>
      </c>
    </row>
    <row r="7243" spans="1:10" x14ac:dyDescent="0.45">
      <c r="A7243" s="178" t="s">
        <v>567</v>
      </c>
      <c r="B7243" s="178" t="s">
        <v>568</v>
      </c>
      <c r="C7243" s="178">
        <v>2035</v>
      </c>
      <c r="D7243" s="178" t="s">
        <v>336</v>
      </c>
      <c r="E7243" s="178" t="s">
        <v>337</v>
      </c>
      <c r="F7243" s="178" t="s">
        <v>573</v>
      </c>
      <c r="G7243" s="178">
        <v>-202</v>
      </c>
      <c r="H7243" s="178">
        <v>2.0031021907925599E-2</v>
      </c>
      <c r="I7243" s="178">
        <v>2.2434744536876671E-2</v>
      </c>
      <c r="J7243" s="178" t="s">
        <v>625</v>
      </c>
    </row>
    <row r="7244" spans="1:10" x14ac:dyDescent="0.45">
      <c r="A7244" s="178" t="s">
        <v>567</v>
      </c>
      <c r="B7244" s="178" t="s">
        <v>568</v>
      </c>
      <c r="C7244" s="178">
        <v>2035</v>
      </c>
      <c r="D7244" s="178" t="s">
        <v>336</v>
      </c>
      <c r="E7244" s="178" t="s">
        <v>337</v>
      </c>
      <c r="F7244" s="178" t="s">
        <v>573</v>
      </c>
      <c r="G7244" s="178">
        <v>-201</v>
      </c>
      <c r="H7244" s="178">
        <v>1.6911530401557701E-2</v>
      </c>
      <c r="I7244" s="178">
        <v>1.8940914049744628E-2</v>
      </c>
      <c r="J7244" s="178" t="s">
        <v>625</v>
      </c>
    </row>
    <row r="7245" spans="1:10" x14ac:dyDescent="0.45">
      <c r="A7245" s="178" t="s">
        <v>567</v>
      </c>
      <c r="B7245" s="178" t="s">
        <v>568</v>
      </c>
      <c r="C7245" s="178">
        <v>2035</v>
      </c>
      <c r="D7245" s="178" t="s">
        <v>336</v>
      </c>
      <c r="E7245" s="178" t="s">
        <v>337</v>
      </c>
      <c r="F7245" s="178" t="s">
        <v>573</v>
      </c>
      <c r="G7245" s="178">
        <v>-198</v>
      </c>
      <c r="H7245" s="178">
        <v>7.6850224286317999E-3</v>
      </c>
      <c r="I7245" s="178">
        <v>8.6072251200676169E-3</v>
      </c>
      <c r="J7245" s="178" t="s">
        <v>625</v>
      </c>
    </row>
    <row r="7246" spans="1:10" x14ac:dyDescent="0.45">
      <c r="A7246" s="178" t="s">
        <v>567</v>
      </c>
      <c r="B7246" s="178" t="s">
        <v>568</v>
      </c>
      <c r="C7246" s="178">
        <v>2035</v>
      </c>
      <c r="D7246" s="178" t="s">
        <v>336</v>
      </c>
      <c r="E7246" s="178" t="s">
        <v>337</v>
      </c>
      <c r="F7246" s="178" t="s">
        <v>573</v>
      </c>
      <c r="G7246" s="178">
        <v>-196</v>
      </c>
      <c r="H7246" s="178">
        <v>2.2079799324274101E-2</v>
      </c>
      <c r="I7246" s="178">
        <v>2.4729375243186996E-2</v>
      </c>
      <c r="J7246" s="178" t="s">
        <v>625</v>
      </c>
    </row>
    <row r="7247" spans="1:10" x14ac:dyDescent="0.45">
      <c r="A7247" s="178" t="s">
        <v>567</v>
      </c>
      <c r="B7247" s="178" t="s">
        <v>568</v>
      </c>
      <c r="C7247" s="178">
        <v>2035</v>
      </c>
      <c r="D7247" s="178" t="s">
        <v>336</v>
      </c>
      <c r="E7247" s="178" t="s">
        <v>337</v>
      </c>
      <c r="F7247" s="178" t="s">
        <v>573</v>
      </c>
      <c r="G7247" s="178">
        <v>-195</v>
      </c>
      <c r="H7247" s="178">
        <v>1.78616545163095E-2</v>
      </c>
      <c r="I7247" s="178">
        <v>2.0005053058266643E-2</v>
      </c>
      <c r="J7247" s="178" t="s">
        <v>625</v>
      </c>
    </row>
    <row r="7248" spans="1:10" x14ac:dyDescent="0.45">
      <c r="A7248" s="178" t="s">
        <v>567</v>
      </c>
      <c r="B7248" s="178" t="s">
        <v>568</v>
      </c>
      <c r="C7248" s="178">
        <v>2035</v>
      </c>
      <c r="D7248" s="178" t="s">
        <v>336</v>
      </c>
      <c r="E7248" s="178" t="s">
        <v>337</v>
      </c>
      <c r="F7248" s="178" t="s">
        <v>573</v>
      </c>
      <c r="G7248" s="178">
        <v>-194</v>
      </c>
      <c r="H7248" s="178">
        <v>1.6793573740869799E-2</v>
      </c>
      <c r="I7248" s="178">
        <v>1.8808802589774177E-2</v>
      </c>
      <c r="J7248" s="178" t="s">
        <v>625</v>
      </c>
    </row>
    <row r="7249" spans="1:10" x14ac:dyDescent="0.45">
      <c r="A7249" s="178" t="s">
        <v>567</v>
      </c>
      <c r="B7249" s="178" t="s">
        <v>568</v>
      </c>
      <c r="C7249" s="178">
        <v>2035</v>
      </c>
      <c r="D7249" s="178" t="s">
        <v>336</v>
      </c>
      <c r="E7249" s="178" t="s">
        <v>337</v>
      </c>
      <c r="F7249" s="178" t="s">
        <v>573</v>
      </c>
      <c r="G7249" s="178">
        <v>-193</v>
      </c>
      <c r="H7249" s="178">
        <v>3.8339325692504603E-2</v>
      </c>
      <c r="I7249" s="178">
        <v>4.294004477560516E-2</v>
      </c>
      <c r="J7249" s="178" t="s">
        <v>625</v>
      </c>
    </row>
    <row r="7250" spans="1:10" x14ac:dyDescent="0.45">
      <c r="A7250" s="178" t="s">
        <v>567</v>
      </c>
      <c r="B7250" s="178" t="s">
        <v>568</v>
      </c>
      <c r="C7250" s="178">
        <v>2035</v>
      </c>
      <c r="D7250" s="178" t="s">
        <v>336</v>
      </c>
      <c r="E7250" s="178" t="s">
        <v>337</v>
      </c>
      <c r="F7250" s="178" t="s">
        <v>573</v>
      </c>
      <c r="G7250" s="178">
        <v>-192</v>
      </c>
      <c r="H7250" s="178">
        <v>2.4521272396668799E-2</v>
      </c>
      <c r="I7250" s="178">
        <v>2.7463825084269058E-2</v>
      </c>
      <c r="J7250" s="178" t="s">
        <v>625</v>
      </c>
    </row>
    <row r="7251" spans="1:10" x14ac:dyDescent="0.45">
      <c r="A7251" s="178" t="s">
        <v>567</v>
      </c>
      <c r="B7251" s="178" t="s">
        <v>568</v>
      </c>
      <c r="C7251" s="178">
        <v>2035</v>
      </c>
      <c r="D7251" s="178" t="s">
        <v>336</v>
      </c>
      <c r="E7251" s="178" t="s">
        <v>337</v>
      </c>
      <c r="F7251" s="178" t="s">
        <v>573</v>
      </c>
      <c r="G7251" s="178">
        <v>-191</v>
      </c>
      <c r="H7251" s="178">
        <v>3.9621572941542001E-3</v>
      </c>
      <c r="I7251" s="178">
        <v>4.4376161694527046E-3</v>
      </c>
      <c r="J7251" s="178" t="s">
        <v>625</v>
      </c>
    </row>
    <row r="7252" spans="1:10" x14ac:dyDescent="0.45">
      <c r="A7252" s="178" t="s">
        <v>567</v>
      </c>
      <c r="B7252" s="178" t="s">
        <v>568</v>
      </c>
      <c r="C7252" s="178">
        <v>2035</v>
      </c>
      <c r="D7252" s="178" t="s">
        <v>336</v>
      </c>
      <c r="E7252" s="178" t="s">
        <v>337</v>
      </c>
      <c r="F7252" s="178" t="s">
        <v>573</v>
      </c>
      <c r="G7252" s="178">
        <v>-190</v>
      </c>
      <c r="H7252" s="178">
        <v>1.19587474036962E-2</v>
      </c>
      <c r="I7252" s="178">
        <v>1.3393797092139746E-2</v>
      </c>
      <c r="J7252" s="178" t="s">
        <v>625</v>
      </c>
    </row>
    <row r="7253" spans="1:10" x14ac:dyDescent="0.45">
      <c r="A7253" s="178" t="s">
        <v>567</v>
      </c>
      <c r="B7253" s="178" t="s">
        <v>568</v>
      </c>
      <c r="C7253" s="178">
        <v>2035</v>
      </c>
      <c r="D7253" s="178" t="s">
        <v>336</v>
      </c>
      <c r="E7253" s="178" t="s">
        <v>337</v>
      </c>
      <c r="F7253" s="178" t="s">
        <v>573</v>
      </c>
      <c r="G7253" s="178">
        <v>-189</v>
      </c>
      <c r="H7253" s="178">
        <v>2.5234139058738898E-2</v>
      </c>
      <c r="I7253" s="178">
        <v>2.8262235745787567E-2</v>
      </c>
      <c r="J7253" s="178" t="s">
        <v>625</v>
      </c>
    </row>
    <row r="7254" spans="1:10" x14ac:dyDescent="0.45">
      <c r="A7254" s="178" t="s">
        <v>567</v>
      </c>
      <c r="B7254" s="178" t="s">
        <v>568</v>
      </c>
      <c r="C7254" s="178">
        <v>2035</v>
      </c>
      <c r="D7254" s="178" t="s">
        <v>336</v>
      </c>
      <c r="E7254" s="178" t="s">
        <v>337</v>
      </c>
      <c r="F7254" s="178" t="s">
        <v>573</v>
      </c>
      <c r="G7254" s="178">
        <v>-187</v>
      </c>
      <c r="H7254" s="178">
        <v>3.1105251982808E-3</v>
      </c>
      <c r="I7254" s="178">
        <v>3.4837882220744962E-3</v>
      </c>
      <c r="J7254" s="178" t="s">
        <v>625</v>
      </c>
    </row>
    <row r="7255" spans="1:10" x14ac:dyDescent="0.45">
      <c r="A7255" s="178" t="s">
        <v>567</v>
      </c>
      <c r="B7255" s="178" t="s">
        <v>568</v>
      </c>
      <c r="C7255" s="178">
        <v>2035</v>
      </c>
      <c r="D7255" s="178" t="s">
        <v>336</v>
      </c>
      <c r="E7255" s="178" t="s">
        <v>337</v>
      </c>
      <c r="F7255" s="178" t="s">
        <v>573</v>
      </c>
      <c r="G7255" s="178">
        <v>-186</v>
      </c>
      <c r="H7255" s="178">
        <v>1.9218702800571901E-2</v>
      </c>
      <c r="I7255" s="178">
        <v>2.1524947136640531E-2</v>
      </c>
      <c r="J7255" s="178" t="s">
        <v>625</v>
      </c>
    </row>
    <row r="7256" spans="1:10" x14ac:dyDescent="0.45">
      <c r="A7256" s="178" t="s">
        <v>567</v>
      </c>
      <c r="B7256" s="178" t="s">
        <v>568</v>
      </c>
      <c r="C7256" s="178">
        <v>2035</v>
      </c>
      <c r="D7256" s="178" t="s">
        <v>336</v>
      </c>
      <c r="E7256" s="178" t="s">
        <v>337</v>
      </c>
      <c r="F7256" s="178" t="s">
        <v>573</v>
      </c>
      <c r="G7256" s="178">
        <v>-185</v>
      </c>
      <c r="H7256" s="178">
        <v>2.4080109549686299E-2</v>
      </c>
      <c r="I7256" s="178">
        <v>2.6969722695648658E-2</v>
      </c>
      <c r="J7256" s="178" t="s">
        <v>625</v>
      </c>
    </row>
    <row r="7257" spans="1:10" x14ac:dyDescent="0.45">
      <c r="A7257" s="178" t="s">
        <v>567</v>
      </c>
      <c r="B7257" s="178" t="s">
        <v>568</v>
      </c>
      <c r="C7257" s="178">
        <v>2035</v>
      </c>
      <c r="D7257" s="178" t="s">
        <v>336</v>
      </c>
      <c r="E7257" s="178" t="s">
        <v>337</v>
      </c>
      <c r="F7257" s="178" t="s">
        <v>573</v>
      </c>
      <c r="G7257" s="178">
        <v>-184</v>
      </c>
      <c r="H7257" s="178">
        <v>2.40014737937599E-2</v>
      </c>
      <c r="I7257" s="178">
        <v>2.6881650649011091E-2</v>
      </c>
      <c r="J7257" s="178" t="s">
        <v>625</v>
      </c>
    </row>
    <row r="7258" spans="1:10" x14ac:dyDescent="0.45">
      <c r="A7258" s="178" t="s">
        <v>567</v>
      </c>
      <c r="B7258" s="178" t="s">
        <v>568</v>
      </c>
      <c r="C7258" s="178">
        <v>2035</v>
      </c>
      <c r="D7258" s="178" t="s">
        <v>336</v>
      </c>
      <c r="E7258" s="178" t="s">
        <v>337</v>
      </c>
      <c r="F7258" s="178" t="s">
        <v>573</v>
      </c>
      <c r="G7258" s="178">
        <v>-183</v>
      </c>
      <c r="H7258" s="178">
        <v>2.0310924155637601E-2</v>
      </c>
      <c r="I7258" s="178">
        <v>2.2748235054314114E-2</v>
      </c>
      <c r="J7258" s="178" t="s">
        <v>625</v>
      </c>
    </row>
    <row r="7259" spans="1:10" x14ac:dyDescent="0.45">
      <c r="A7259" s="178" t="s">
        <v>567</v>
      </c>
      <c r="B7259" s="178" t="s">
        <v>568</v>
      </c>
      <c r="C7259" s="178">
        <v>2035</v>
      </c>
      <c r="D7259" s="178" t="s">
        <v>336</v>
      </c>
      <c r="E7259" s="178" t="s">
        <v>337</v>
      </c>
      <c r="F7259" s="178" t="s">
        <v>573</v>
      </c>
      <c r="G7259" s="178">
        <v>-182</v>
      </c>
      <c r="H7259" s="178">
        <v>2.6866350090131198E-2</v>
      </c>
      <c r="I7259" s="178">
        <v>3.0090312100946946E-2</v>
      </c>
      <c r="J7259" s="178" t="s">
        <v>625</v>
      </c>
    </row>
    <row r="7260" spans="1:10" x14ac:dyDescent="0.45">
      <c r="A7260" s="178" t="s">
        <v>567</v>
      </c>
      <c r="B7260" s="178" t="s">
        <v>568</v>
      </c>
      <c r="C7260" s="178">
        <v>2035</v>
      </c>
      <c r="D7260" s="178" t="s">
        <v>336</v>
      </c>
      <c r="E7260" s="178" t="s">
        <v>337</v>
      </c>
      <c r="F7260" s="178" t="s">
        <v>573</v>
      </c>
      <c r="G7260" s="178">
        <v>-181</v>
      </c>
      <c r="H7260" s="178">
        <v>3.9758251747116398E-2</v>
      </c>
      <c r="I7260" s="178">
        <v>4.4529241956770368E-2</v>
      </c>
      <c r="J7260" s="178" t="s">
        <v>625</v>
      </c>
    </row>
    <row r="7261" spans="1:10" x14ac:dyDescent="0.45">
      <c r="A7261" s="178" t="s">
        <v>567</v>
      </c>
      <c r="B7261" s="178" t="s">
        <v>568</v>
      </c>
      <c r="C7261" s="178">
        <v>2035</v>
      </c>
      <c r="D7261" s="178" t="s">
        <v>336</v>
      </c>
      <c r="E7261" s="178" t="s">
        <v>337</v>
      </c>
      <c r="F7261" s="178" t="s">
        <v>573</v>
      </c>
      <c r="G7261" s="178">
        <v>-180</v>
      </c>
      <c r="H7261" s="178">
        <v>3.7862493423745001E-2</v>
      </c>
      <c r="I7261" s="178">
        <v>4.2405992634594408E-2</v>
      </c>
      <c r="J7261" s="178" t="s">
        <v>625</v>
      </c>
    </row>
    <row r="7262" spans="1:10" x14ac:dyDescent="0.45">
      <c r="A7262" s="178" t="s">
        <v>567</v>
      </c>
      <c r="B7262" s="178" t="s">
        <v>568</v>
      </c>
      <c r="C7262" s="178">
        <v>2035</v>
      </c>
      <c r="D7262" s="178" t="s">
        <v>336</v>
      </c>
      <c r="E7262" s="178" t="s">
        <v>337</v>
      </c>
      <c r="F7262" s="178" t="s">
        <v>573</v>
      </c>
      <c r="G7262" s="178">
        <v>-179</v>
      </c>
      <c r="H7262" s="178">
        <v>1.3525108457542999E-2</v>
      </c>
      <c r="I7262" s="178">
        <v>1.5148121472448161E-2</v>
      </c>
      <c r="J7262" s="178" t="s">
        <v>625</v>
      </c>
    </row>
    <row r="7263" spans="1:10" x14ac:dyDescent="0.45">
      <c r="A7263" s="178" t="s">
        <v>567</v>
      </c>
      <c r="B7263" s="178" t="s">
        <v>568</v>
      </c>
      <c r="C7263" s="178">
        <v>2035</v>
      </c>
      <c r="D7263" s="178" t="s">
        <v>336</v>
      </c>
      <c r="E7263" s="178" t="s">
        <v>337</v>
      </c>
      <c r="F7263" s="178" t="s">
        <v>573</v>
      </c>
      <c r="G7263" s="178">
        <v>-178</v>
      </c>
      <c r="H7263" s="178">
        <v>1.95352714508772E-2</v>
      </c>
      <c r="I7263" s="178">
        <v>2.1879504024982465E-2</v>
      </c>
      <c r="J7263" s="178" t="s">
        <v>625</v>
      </c>
    </row>
    <row r="7264" spans="1:10" x14ac:dyDescent="0.45">
      <c r="A7264" s="178" t="s">
        <v>567</v>
      </c>
      <c r="B7264" s="178" t="s">
        <v>568</v>
      </c>
      <c r="C7264" s="178">
        <v>2035</v>
      </c>
      <c r="D7264" s="178" t="s">
        <v>336</v>
      </c>
      <c r="E7264" s="178" t="s">
        <v>337</v>
      </c>
      <c r="F7264" s="178" t="s">
        <v>573</v>
      </c>
      <c r="G7264" s="178">
        <v>-177</v>
      </c>
      <c r="H7264" s="178">
        <v>1.6922607785090801E-2</v>
      </c>
      <c r="I7264" s="178">
        <v>1.8953320719301697E-2</v>
      </c>
      <c r="J7264" s="178" t="s">
        <v>625</v>
      </c>
    </row>
    <row r="7265" spans="1:10" x14ac:dyDescent="0.45">
      <c r="A7265" s="178" t="s">
        <v>567</v>
      </c>
      <c r="B7265" s="178" t="s">
        <v>568</v>
      </c>
      <c r="C7265" s="178">
        <v>2035</v>
      </c>
      <c r="D7265" s="178" t="s">
        <v>336</v>
      </c>
      <c r="E7265" s="178" t="s">
        <v>337</v>
      </c>
      <c r="F7265" s="178" t="s">
        <v>573</v>
      </c>
      <c r="G7265" s="178">
        <v>-176</v>
      </c>
      <c r="H7265" s="178">
        <v>1.4565402874723099E-2</v>
      </c>
      <c r="I7265" s="178">
        <v>1.6313251219689871E-2</v>
      </c>
      <c r="J7265" s="178" t="s">
        <v>625</v>
      </c>
    </row>
    <row r="7266" spans="1:10" x14ac:dyDescent="0.45">
      <c r="A7266" s="178" t="s">
        <v>567</v>
      </c>
      <c r="B7266" s="178" t="s">
        <v>568</v>
      </c>
      <c r="C7266" s="178">
        <v>2035</v>
      </c>
      <c r="D7266" s="178" t="s">
        <v>336</v>
      </c>
      <c r="E7266" s="178" t="s">
        <v>337</v>
      </c>
      <c r="F7266" s="178" t="s">
        <v>573</v>
      </c>
      <c r="G7266" s="178">
        <v>-175</v>
      </c>
      <c r="H7266" s="178">
        <v>1.4286260819062599E-2</v>
      </c>
      <c r="I7266" s="178">
        <v>1.6000612117350113E-2</v>
      </c>
      <c r="J7266" s="178" t="s">
        <v>625</v>
      </c>
    </row>
    <row r="7267" spans="1:10" x14ac:dyDescent="0.45">
      <c r="A7267" s="178" t="s">
        <v>567</v>
      </c>
      <c r="B7267" s="178" t="s">
        <v>568</v>
      </c>
      <c r="C7267" s="178">
        <v>2035</v>
      </c>
      <c r="D7267" s="178" t="s">
        <v>336</v>
      </c>
      <c r="E7267" s="178" t="s">
        <v>337</v>
      </c>
      <c r="F7267" s="178" t="s">
        <v>573</v>
      </c>
      <c r="G7267" s="178">
        <v>-174</v>
      </c>
      <c r="H7267" s="178">
        <v>1.2680582003667999E-2</v>
      </c>
      <c r="I7267" s="178">
        <v>1.4202251844108161E-2</v>
      </c>
      <c r="J7267" s="178" t="s">
        <v>625</v>
      </c>
    </row>
    <row r="7268" spans="1:10" x14ac:dyDescent="0.45">
      <c r="A7268" s="178" t="s">
        <v>567</v>
      </c>
      <c r="B7268" s="178" t="s">
        <v>568</v>
      </c>
      <c r="C7268" s="178">
        <v>2035</v>
      </c>
      <c r="D7268" s="178" t="s">
        <v>336</v>
      </c>
      <c r="E7268" s="178" t="s">
        <v>337</v>
      </c>
      <c r="F7268" s="178" t="s">
        <v>573</v>
      </c>
      <c r="G7268" s="178">
        <v>-173</v>
      </c>
      <c r="H7268" s="178">
        <v>3.8320973282679902E-2</v>
      </c>
      <c r="I7268" s="178">
        <v>4.2919490076601494E-2</v>
      </c>
      <c r="J7268" s="178" t="s">
        <v>625</v>
      </c>
    </row>
    <row r="7269" spans="1:10" x14ac:dyDescent="0.45">
      <c r="A7269" s="178" t="s">
        <v>567</v>
      </c>
      <c r="B7269" s="178" t="s">
        <v>568</v>
      </c>
      <c r="C7269" s="178">
        <v>2035</v>
      </c>
      <c r="D7269" s="178" t="s">
        <v>336</v>
      </c>
      <c r="E7269" s="178" t="s">
        <v>337</v>
      </c>
      <c r="F7269" s="178" t="s">
        <v>573</v>
      </c>
      <c r="G7269" s="178">
        <v>-172</v>
      </c>
      <c r="H7269" s="178">
        <v>5.7237690780311996E-3</v>
      </c>
      <c r="I7269" s="178">
        <v>6.4106213673949444E-3</v>
      </c>
      <c r="J7269" s="178" t="s">
        <v>625</v>
      </c>
    </row>
    <row r="7270" spans="1:10" x14ac:dyDescent="0.45">
      <c r="A7270" s="178" t="s">
        <v>567</v>
      </c>
      <c r="B7270" s="178" t="s">
        <v>568</v>
      </c>
      <c r="C7270" s="178">
        <v>2035</v>
      </c>
      <c r="D7270" s="178" t="s">
        <v>336</v>
      </c>
      <c r="E7270" s="178" t="s">
        <v>337</v>
      </c>
      <c r="F7270" s="178" t="s">
        <v>573</v>
      </c>
      <c r="G7270" s="178">
        <v>-171</v>
      </c>
      <c r="H7270" s="178">
        <v>1.6939231893047701E-2</v>
      </c>
      <c r="I7270" s="178">
        <v>1.8971939720213427E-2</v>
      </c>
      <c r="J7270" s="178" t="s">
        <v>625</v>
      </c>
    </row>
    <row r="7271" spans="1:10" x14ac:dyDescent="0.45">
      <c r="A7271" s="178" t="s">
        <v>567</v>
      </c>
      <c r="B7271" s="178" t="s">
        <v>568</v>
      </c>
      <c r="C7271" s="178">
        <v>2035</v>
      </c>
      <c r="D7271" s="178" t="s">
        <v>336</v>
      </c>
      <c r="E7271" s="178" t="s">
        <v>337</v>
      </c>
      <c r="F7271" s="178" t="s">
        <v>573</v>
      </c>
      <c r="G7271" s="178">
        <v>-170</v>
      </c>
      <c r="H7271" s="178">
        <v>2.2347389953210901E-2</v>
      </c>
      <c r="I7271" s="178">
        <v>2.5029076747596211E-2</v>
      </c>
      <c r="J7271" s="178" t="s">
        <v>625</v>
      </c>
    </row>
    <row r="7272" spans="1:10" x14ac:dyDescent="0.45">
      <c r="A7272" s="178" t="s">
        <v>567</v>
      </c>
      <c r="B7272" s="178" t="s">
        <v>568</v>
      </c>
      <c r="C7272" s="178">
        <v>2035</v>
      </c>
      <c r="D7272" s="178" t="s">
        <v>336</v>
      </c>
      <c r="E7272" s="178" t="s">
        <v>337</v>
      </c>
      <c r="F7272" s="178" t="s">
        <v>573</v>
      </c>
      <c r="G7272" s="178">
        <v>-169</v>
      </c>
      <c r="H7272" s="178">
        <v>2.2895497037097801E-2</v>
      </c>
      <c r="I7272" s="178">
        <v>2.564295668154954E-2</v>
      </c>
      <c r="J7272" s="178" t="s">
        <v>625</v>
      </c>
    </row>
    <row r="7273" spans="1:10" x14ac:dyDescent="0.45">
      <c r="A7273" s="178" t="s">
        <v>567</v>
      </c>
      <c r="B7273" s="178" t="s">
        <v>568</v>
      </c>
      <c r="C7273" s="178">
        <v>2035</v>
      </c>
      <c r="D7273" s="178" t="s">
        <v>336</v>
      </c>
      <c r="E7273" s="178" t="s">
        <v>337</v>
      </c>
      <c r="F7273" s="178" t="s">
        <v>573</v>
      </c>
      <c r="G7273" s="178">
        <v>-168</v>
      </c>
      <c r="H7273" s="178">
        <v>3.0379910720512299E-2</v>
      </c>
      <c r="I7273" s="178">
        <v>3.4025500006973776E-2</v>
      </c>
      <c r="J7273" s="178" t="s">
        <v>625</v>
      </c>
    </row>
    <row r="7274" spans="1:10" x14ac:dyDescent="0.45">
      <c r="A7274" s="178" t="s">
        <v>567</v>
      </c>
      <c r="B7274" s="178" t="s">
        <v>568</v>
      </c>
      <c r="C7274" s="178">
        <v>2035</v>
      </c>
      <c r="D7274" s="178" t="s">
        <v>336</v>
      </c>
      <c r="E7274" s="178" t="s">
        <v>337</v>
      </c>
      <c r="F7274" s="178" t="s">
        <v>573</v>
      </c>
      <c r="G7274" s="178">
        <v>-167</v>
      </c>
      <c r="H7274" s="178">
        <v>3.2649616128764998E-2</v>
      </c>
      <c r="I7274" s="178">
        <v>3.6567570064216799E-2</v>
      </c>
      <c r="J7274" s="178" t="s">
        <v>625</v>
      </c>
    </row>
    <row r="7275" spans="1:10" x14ac:dyDescent="0.45">
      <c r="A7275" s="178" t="s">
        <v>567</v>
      </c>
      <c r="B7275" s="178" t="s">
        <v>568</v>
      </c>
      <c r="C7275" s="178">
        <v>2035</v>
      </c>
      <c r="D7275" s="178" t="s">
        <v>336</v>
      </c>
      <c r="E7275" s="178" t="s">
        <v>337</v>
      </c>
      <c r="F7275" s="178" t="s">
        <v>573</v>
      </c>
      <c r="G7275" s="178">
        <v>-166</v>
      </c>
      <c r="H7275" s="178">
        <v>1.48583073168993E-2</v>
      </c>
      <c r="I7275" s="178">
        <v>1.6641304194927216E-2</v>
      </c>
      <c r="J7275" s="178" t="s">
        <v>625</v>
      </c>
    </row>
    <row r="7276" spans="1:10" x14ac:dyDescent="0.45">
      <c r="A7276" s="178" t="s">
        <v>567</v>
      </c>
      <c r="B7276" s="178" t="s">
        <v>568</v>
      </c>
      <c r="C7276" s="178">
        <v>2035</v>
      </c>
      <c r="D7276" s="178" t="s">
        <v>336</v>
      </c>
      <c r="E7276" s="178" t="s">
        <v>337</v>
      </c>
      <c r="F7276" s="178" t="s">
        <v>573</v>
      </c>
      <c r="G7276" s="178">
        <v>-165</v>
      </c>
      <c r="H7276" s="178">
        <v>1.70758115127683E-2</v>
      </c>
      <c r="I7276" s="178">
        <v>1.9124908894300498E-2</v>
      </c>
      <c r="J7276" s="178" t="s">
        <v>625</v>
      </c>
    </row>
    <row r="7277" spans="1:10" x14ac:dyDescent="0.45">
      <c r="A7277" s="178" t="s">
        <v>567</v>
      </c>
      <c r="B7277" s="178" t="s">
        <v>568</v>
      </c>
      <c r="C7277" s="178">
        <v>2035</v>
      </c>
      <c r="D7277" s="178" t="s">
        <v>336</v>
      </c>
      <c r="E7277" s="178" t="s">
        <v>337</v>
      </c>
      <c r="F7277" s="178" t="s">
        <v>573</v>
      </c>
      <c r="G7277" s="178">
        <v>-164</v>
      </c>
      <c r="H7277" s="178">
        <v>1.0849404148757499E-2</v>
      </c>
      <c r="I7277" s="178">
        <v>1.2151332646608401E-2</v>
      </c>
      <c r="J7277" s="178" t="s">
        <v>625</v>
      </c>
    </row>
    <row r="7278" spans="1:10" x14ac:dyDescent="0.45">
      <c r="A7278" s="178" t="s">
        <v>567</v>
      </c>
      <c r="B7278" s="178" t="s">
        <v>568</v>
      </c>
      <c r="C7278" s="178">
        <v>2035</v>
      </c>
      <c r="D7278" s="178" t="s">
        <v>336</v>
      </c>
      <c r="E7278" s="178" t="s">
        <v>337</v>
      </c>
      <c r="F7278" s="178" t="s">
        <v>573</v>
      </c>
      <c r="G7278" s="178">
        <v>-163</v>
      </c>
      <c r="H7278" s="178">
        <v>8.1683563767000998E-3</v>
      </c>
      <c r="I7278" s="178">
        <v>9.1485591419041123E-3</v>
      </c>
      <c r="J7278" s="178" t="s">
        <v>625</v>
      </c>
    </row>
    <row r="7279" spans="1:10" x14ac:dyDescent="0.45">
      <c r="A7279" s="178" t="s">
        <v>567</v>
      </c>
      <c r="B7279" s="178" t="s">
        <v>568</v>
      </c>
      <c r="C7279" s="178">
        <v>2035</v>
      </c>
      <c r="D7279" s="178" t="s">
        <v>336</v>
      </c>
      <c r="E7279" s="178" t="s">
        <v>337</v>
      </c>
      <c r="F7279" s="178" t="s">
        <v>573</v>
      </c>
      <c r="G7279" s="178">
        <v>-162</v>
      </c>
      <c r="H7279" s="178">
        <v>8.1214804667978993E-3</v>
      </c>
      <c r="I7279" s="178">
        <v>9.0960581228136488E-3</v>
      </c>
      <c r="J7279" s="178" t="s">
        <v>625</v>
      </c>
    </row>
    <row r="7280" spans="1:10" x14ac:dyDescent="0.45">
      <c r="A7280" s="178" t="s">
        <v>567</v>
      </c>
      <c r="B7280" s="178" t="s">
        <v>568</v>
      </c>
      <c r="C7280" s="178">
        <v>2035</v>
      </c>
      <c r="D7280" s="178" t="s">
        <v>336</v>
      </c>
      <c r="E7280" s="178" t="s">
        <v>337</v>
      </c>
      <c r="F7280" s="178" t="s">
        <v>573</v>
      </c>
      <c r="G7280" s="178">
        <v>-161</v>
      </c>
      <c r="H7280" s="178">
        <v>9.8626944236457001E-3</v>
      </c>
      <c r="I7280" s="178">
        <v>1.1046217754483185E-2</v>
      </c>
      <c r="J7280" s="178" t="s">
        <v>625</v>
      </c>
    </row>
    <row r="7281" spans="1:10" x14ac:dyDescent="0.45">
      <c r="A7281" s="178" t="s">
        <v>567</v>
      </c>
      <c r="B7281" s="178" t="s">
        <v>568</v>
      </c>
      <c r="C7281" s="178">
        <v>2035</v>
      </c>
      <c r="D7281" s="178" t="s">
        <v>336</v>
      </c>
      <c r="E7281" s="178" t="s">
        <v>337</v>
      </c>
      <c r="F7281" s="178" t="s">
        <v>573</v>
      </c>
      <c r="G7281" s="178">
        <v>-160</v>
      </c>
      <c r="H7281" s="178">
        <v>1.8119418062269702E-2</v>
      </c>
      <c r="I7281" s="178">
        <v>2.0293748229742066E-2</v>
      </c>
      <c r="J7281" s="178" t="s">
        <v>625</v>
      </c>
    </row>
    <row r="7282" spans="1:10" x14ac:dyDescent="0.45">
      <c r="A7282" s="178" t="s">
        <v>567</v>
      </c>
      <c r="B7282" s="178" t="s">
        <v>568</v>
      </c>
      <c r="C7282" s="178">
        <v>2035</v>
      </c>
      <c r="D7282" s="178" t="s">
        <v>336</v>
      </c>
      <c r="E7282" s="178" t="s">
        <v>337</v>
      </c>
      <c r="F7282" s="178" t="s">
        <v>573</v>
      </c>
      <c r="G7282" s="178">
        <v>-159</v>
      </c>
      <c r="H7282" s="178">
        <v>1.31516499677673E-2</v>
      </c>
      <c r="I7282" s="178">
        <v>1.4729847963899378E-2</v>
      </c>
      <c r="J7282" s="178" t="s">
        <v>625</v>
      </c>
    </row>
    <row r="7283" spans="1:10" x14ac:dyDescent="0.45">
      <c r="A7283" s="178" t="s">
        <v>567</v>
      </c>
      <c r="B7283" s="178" t="s">
        <v>568</v>
      </c>
      <c r="C7283" s="178">
        <v>2035</v>
      </c>
      <c r="D7283" s="178" t="s">
        <v>336</v>
      </c>
      <c r="E7283" s="178" t="s">
        <v>337</v>
      </c>
      <c r="F7283" s="178" t="s">
        <v>573</v>
      </c>
      <c r="G7283" s="178">
        <v>-158</v>
      </c>
      <c r="H7283" s="178">
        <v>1.6679087420925501E-2</v>
      </c>
      <c r="I7283" s="178">
        <v>1.8680577911436562E-2</v>
      </c>
      <c r="J7283" s="178" t="s">
        <v>625</v>
      </c>
    </row>
    <row r="7284" spans="1:10" x14ac:dyDescent="0.45">
      <c r="A7284" s="178" t="s">
        <v>567</v>
      </c>
      <c r="B7284" s="178" t="s">
        <v>568</v>
      </c>
      <c r="C7284" s="178">
        <v>2035</v>
      </c>
      <c r="D7284" s="178" t="s">
        <v>336</v>
      </c>
      <c r="E7284" s="178" t="s">
        <v>337</v>
      </c>
      <c r="F7284" s="178" t="s">
        <v>573</v>
      </c>
      <c r="G7284" s="178">
        <v>-157</v>
      </c>
      <c r="H7284" s="178">
        <v>8.6104489164426992E-3</v>
      </c>
      <c r="I7284" s="178">
        <v>9.6437027864158236E-3</v>
      </c>
      <c r="J7284" s="178" t="s">
        <v>625</v>
      </c>
    </row>
    <row r="7285" spans="1:10" x14ac:dyDescent="0.45">
      <c r="A7285" s="178" t="s">
        <v>567</v>
      </c>
      <c r="B7285" s="178" t="s">
        <v>568</v>
      </c>
      <c r="C7285" s="178">
        <v>2035</v>
      </c>
      <c r="D7285" s="178" t="s">
        <v>336</v>
      </c>
      <c r="E7285" s="178" t="s">
        <v>337</v>
      </c>
      <c r="F7285" s="178" t="s">
        <v>573</v>
      </c>
      <c r="G7285" s="178">
        <v>-156</v>
      </c>
      <c r="H7285" s="178">
        <v>4.4240728020668004E-3</v>
      </c>
      <c r="I7285" s="178">
        <v>4.9549615383148171E-3</v>
      </c>
      <c r="J7285" s="178" t="s">
        <v>625</v>
      </c>
    </row>
    <row r="7286" spans="1:10" x14ac:dyDescent="0.45">
      <c r="A7286" s="178" t="s">
        <v>567</v>
      </c>
      <c r="B7286" s="178" t="s">
        <v>568</v>
      </c>
      <c r="C7286" s="178">
        <v>2035</v>
      </c>
      <c r="D7286" s="178" t="s">
        <v>336</v>
      </c>
      <c r="E7286" s="178" t="s">
        <v>337</v>
      </c>
      <c r="F7286" s="178" t="s">
        <v>573</v>
      </c>
      <c r="G7286" s="178">
        <v>-155</v>
      </c>
      <c r="H7286" s="178">
        <v>1.3618703000247499E-2</v>
      </c>
      <c r="I7286" s="178">
        <v>1.5252947360277202E-2</v>
      </c>
      <c r="J7286" s="178" t="s">
        <v>625</v>
      </c>
    </row>
    <row r="7287" spans="1:10" x14ac:dyDescent="0.45">
      <c r="A7287" s="178" t="s">
        <v>567</v>
      </c>
      <c r="B7287" s="178" t="s">
        <v>568</v>
      </c>
      <c r="C7287" s="178">
        <v>2035</v>
      </c>
      <c r="D7287" s="178" t="s">
        <v>336</v>
      </c>
      <c r="E7287" s="178" t="s">
        <v>337</v>
      </c>
      <c r="F7287" s="178" t="s">
        <v>573</v>
      </c>
      <c r="G7287" s="178">
        <v>-154</v>
      </c>
      <c r="H7287" s="178">
        <v>8.2068156916647993E-3</v>
      </c>
      <c r="I7287" s="178">
        <v>9.1916335746645757E-3</v>
      </c>
      <c r="J7287" s="178" t="s">
        <v>625</v>
      </c>
    </row>
    <row r="7288" spans="1:10" x14ac:dyDescent="0.45">
      <c r="A7288" s="178" t="s">
        <v>567</v>
      </c>
      <c r="B7288" s="178" t="s">
        <v>568</v>
      </c>
      <c r="C7288" s="178">
        <v>2035</v>
      </c>
      <c r="D7288" s="178" t="s">
        <v>336</v>
      </c>
      <c r="E7288" s="178" t="s">
        <v>337</v>
      </c>
      <c r="F7288" s="178" t="s">
        <v>573</v>
      </c>
      <c r="G7288" s="178">
        <v>-153</v>
      </c>
      <c r="H7288" s="178">
        <v>1.0165475658141101E-2</v>
      </c>
      <c r="I7288" s="178">
        <v>1.1385332737118035E-2</v>
      </c>
      <c r="J7288" s="178" t="s">
        <v>625</v>
      </c>
    </row>
    <row r="7289" spans="1:10" x14ac:dyDescent="0.45">
      <c r="A7289" s="178" t="s">
        <v>567</v>
      </c>
      <c r="B7289" s="178" t="s">
        <v>568</v>
      </c>
      <c r="C7289" s="178">
        <v>2035</v>
      </c>
      <c r="D7289" s="178" t="s">
        <v>336</v>
      </c>
      <c r="E7289" s="178" t="s">
        <v>337</v>
      </c>
      <c r="F7289" s="178" t="s">
        <v>573</v>
      </c>
      <c r="G7289" s="178">
        <v>-152</v>
      </c>
      <c r="H7289" s="178">
        <v>3.1890398822725001E-3</v>
      </c>
      <c r="I7289" s="178">
        <v>3.5717246681452007E-3</v>
      </c>
      <c r="J7289" s="178" t="s">
        <v>625</v>
      </c>
    </row>
    <row r="7290" spans="1:10" x14ac:dyDescent="0.45">
      <c r="A7290" s="178" t="s">
        <v>567</v>
      </c>
      <c r="B7290" s="178" t="s">
        <v>568</v>
      </c>
      <c r="C7290" s="178">
        <v>2035</v>
      </c>
      <c r="D7290" s="178" t="s">
        <v>336</v>
      </c>
      <c r="E7290" s="178" t="s">
        <v>337</v>
      </c>
      <c r="F7290" s="178" t="s">
        <v>573</v>
      </c>
      <c r="G7290" s="178">
        <v>-151</v>
      </c>
      <c r="H7290" s="178">
        <v>3.8214829983190001E-3</v>
      </c>
      <c r="I7290" s="178">
        <v>4.2800609581172804E-3</v>
      </c>
      <c r="J7290" s="178" t="s">
        <v>625</v>
      </c>
    </row>
    <row r="7291" spans="1:10" x14ac:dyDescent="0.45">
      <c r="A7291" s="178" t="s">
        <v>567</v>
      </c>
      <c r="B7291" s="178" t="s">
        <v>568</v>
      </c>
      <c r="C7291" s="178">
        <v>2035</v>
      </c>
      <c r="D7291" s="178" t="s">
        <v>336</v>
      </c>
      <c r="E7291" s="178" t="s">
        <v>337</v>
      </c>
      <c r="F7291" s="178" t="s">
        <v>573</v>
      </c>
      <c r="G7291" s="178">
        <v>-150</v>
      </c>
      <c r="H7291" s="178">
        <v>6.4494096441193999E-3</v>
      </c>
      <c r="I7291" s="178">
        <v>7.2233388014137289E-3</v>
      </c>
      <c r="J7291" s="178" t="s">
        <v>625</v>
      </c>
    </row>
    <row r="7292" spans="1:10" x14ac:dyDescent="0.45">
      <c r="A7292" s="178" t="s">
        <v>567</v>
      </c>
      <c r="B7292" s="178" t="s">
        <v>568</v>
      </c>
      <c r="C7292" s="178">
        <v>2035</v>
      </c>
      <c r="D7292" s="178" t="s">
        <v>336</v>
      </c>
      <c r="E7292" s="178" t="s">
        <v>337</v>
      </c>
      <c r="F7292" s="178" t="s">
        <v>573</v>
      </c>
      <c r="G7292" s="178">
        <v>-149</v>
      </c>
      <c r="H7292" s="178">
        <v>2.9818231705575999E-3</v>
      </c>
      <c r="I7292" s="178">
        <v>3.3396419510245121E-3</v>
      </c>
      <c r="J7292" s="178" t="s">
        <v>625</v>
      </c>
    </row>
    <row r="7293" spans="1:10" x14ac:dyDescent="0.45">
      <c r="A7293" s="178" t="s">
        <v>567</v>
      </c>
      <c r="B7293" s="178" t="s">
        <v>568</v>
      </c>
      <c r="C7293" s="178">
        <v>2035</v>
      </c>
      <c r="D7293" s="178" t="s">
        <v>336</v>
      </c>
      <c r="E7293" s="178" t="s">
        <v>337</v>
      </c>
      <c r="F7293" s="178" t="s">
        <v>573</v>
      </c>
      <c r="G7293" s="178">
        <v>-148</v>
      </c>
      <c r="H7293" s="178">
        <v>1.6315705142915E-3</v>
      </c>
      <c r="I7293" s="178">
        <v>1.8273589760064801E-3</v>
      </c>
      <c r="J7293" s="178" t="s">
        <v>625</v>
      </c>
    </row>
    <row r="7294" spans="1:10" x14ac:dyDescent="0.45">
      <c r="A7294" s="178" t="s">
        <v>567</v>
      </c>
      <c r="B7294" s="178" t="s">
        <v>568</v>
      </c>
      <c r="C7294" s="178">
        <v>2035</v>
      </c>
      <c r="D7294" s="178" t="s">
        <v>336</v>
      </c>
      <c r="E7294" s="178" t="s">
        <v>337</v>
      </c>
      <c r="F7294" s="178" t="s">
        <v>573</v>
      </c>
      <c r="G7294" s="178">
        <v>-147</v>
      </c>
      <c r="H7294" s="178">
        <v>1.4112602220848001E-3</v>
      </c>
      <c r="I7294" s="178">
        <v>1.5806114487349763E-3</v>
      </c>
      <c r="J7294" s="178" t="s">
        <v>625</v>
      </c>
    </row>
    <row r="7295" spans="1:10" x14ac:dyDescent="0.45">
      <c r="A7295" s="178" t="s">
        <v>567</v>
      </c>
      <c r="B7295" s="178" t="s">
        <v>568</v>
      </c>
      <c r="C7295" s="178">
        <v>2035</v>
      </c>
      <c r="D7295" s="178" t="s">
        <v>336</v>
      </c>
      <c r="E7295" s="178" t="s">
        <v>337</v>
      </c>
      <c r="F7295" s="178" t="s">
        <v>573</v>
      </c>
      <c r="G7295" s="178">
        <v>-146</v>
      </c>
      <c r="H7295" s="178">
        <v>1.5806679148227E-3</v>
      </c>
      <c r="I7295" s="178">
        <v>1.7703480646014242E-3</v>
      </c>
      <c r="J7295" s="178" t="s">
        <v>625</v>
      </c>
    </row>
    <row r="7296" spans="1:10" x14ac:dyDescent="0.45">
      <c r="A7296" s="178" t="s">
        <v>567</v>
      </c>
      <c r="B7296" s="178" t="s">
        <v>568</v>
      </c>
      <c r="C7296" s="178">
        <v>2035</v>
      </c>
      <c r="D7296" s="178" t="s">
        <v>336</v>
      </c>
      <c r="E7296" s="178" t="s">
        <v>337</v>
      </c>
      <c r="F7296" s="178" t="s">
        <v>573</v>
      </c>
      <c r="G7296" s="178">
        <v>-145</v>
      </c>
      <c r="H7296" s="178">
        <v>5.5908813374116999E-3</v>
      </c>
      <c r="I7296" s="178">
        <v>6.2617870979011043E-3</v>
      </c>
      <c r="J7296" s="178" t="s">
        <v>625</v>
      </c>
    </row>
    <row r="7297" spans="1:10" x14ac:dyDescent="0.45">
      <c r="A7297" s="178" t="s">
        <v>567</v>
      </c>
      <c r="B7297" s="178" t="s">
        <v>568</v>
      </c>
      <c r="C7297" s="178">
        <v>2035</v>
      </c>
      <c r="D7297" s="178" t="s">
        <v>336</v>
      </c>
      <c r="E7297" s="178" t="s">
        <v>337</v>
      </c>
      <c r="F7297" s="178" t="s">
        <v>573</v>
      </c>
      <c r="G7297" s="178">
        <v>-144</v>
      </c>
      <c r="H7297" s="178">
        <v>3.4713638015090999E-3</v>
      </c>
      <c r="I7297" s="178">
        <v>3.8879274576901924E-3</v>
      </c>
      <c r="J7297" s="178" t="s">
        <v>625</v>
      </c>
    </row>
    <row r="7298" spans="1:10" x14ac:dyDescent="0.45">
      <c r="A7298" s="178" t="s">
        <v>567</v>
      </c>
      <c r="B7298" s="178" t="s">
        <v>568</v>
      </c>
      <c r="C7298" s="178">
        <v>2035</v>
      </c>
      <c r="D7298" s="178" t="s">
        <v>336</v>
      </c>
      <c r="E7298" s="178" t="s">
        <v>337</v>
      </c>
      <c r="F7298" s="178" t="s">
        <v>573</v>
      </c>
      <c r="G7298" s="178">
        <v>-143</v>
      </c>
      <c r="H7298" s="178">
        <v>1.3045112602412701E-2</v>
      </c>
      <c r="I7298" s="178">
        <v>1.4610526114702226E-2</v>
      </c>
      <c r="J7298" s="178" t="s">
        <v>625</v>
      </c>
    </row>
    <row r="7299" spans="1:10" x14ac:dyDescent="0.45">
      <c r="A7299" s="178" t="s">
        <v>567</v>
      </c>
      <c r="B7299" s="178" t="s">
        <v>568</v>
      </c>
      <c r="C7299" s="178">
        <v>2035</v>
      </c>
      <c r="D7299" s="178" t="s">
        <v>336</v>
      </c>
      <c r="E7299" s="178" t="s">
        <v>337</v>
      </c>
      <c r="F7299" s="178" t="s">
        <v>573</v>
      </c>
      <c r="G7299" s="178">
        <v>-142</v>
      </c>
      <c r="H7299" s="178">
        <v>1.45616651279852E-2</v>
      </c>
      <c r="I7299" s="178">
        <v>1.6309064943343426E-2</v>
      </c>
      <c r="J7299" s="178" t="s">
        <v>625</v>
      </c>
    </row>
    <row r="7300" spans="1:10" x14ac:dyDescent="0.45">
      <c r="A7300" s="178" t="s">
        <v>567</v>
      </c>
      <c r="B7300" s="178" t="s">
        <v>568</v>
      </c>
      <c r="C7300" s="178">
        <v>2035</v>
      </c>
      <c r="D7300" s="178" t="s">
        <v>336</v>
      </c>
      <c r="E7300" s="178" t="s">
        <v>337</v>
      </c>
      <c r="F7300" s="178" t="s">
        <v>573</v>
      </c>
      <c r="G7300" s="178">
        <v>-141</v>
      </c>
      <c r="H7300" s="178">
        <v>4.3791788630187997E-3</v>
      </c>
      <c r="I7300" s="178">
        <v>4.9046803265810563E-3</v>
      </c>
      <c r="J7300" s="178" t="s">
        <v>625</v>
      </c>
    </row>
    <row r="7301" spans="1:10" x14ac:dyDescent="0.45">
      <c r="A7301" s="178" t="s">
        <v>567</v>
      </c>
      <c r="B7301" s="178" t="s">
        <v>568</v>
      </c>
      <c r="C7301" s="178">
        <v>2035</v>
      </c>
      <c r="D7301" s="178" t="s">
        <v>336</v>
      </c>
      <c r="E7301" s="178" t="s">
        <v>337</v>
      </c>
      <c r="F7301" s="178" t="s">
        <v>573</v>
      </c>
      <c r="G7301" s="178">
        <v>-140</v>
      </c>
      <c r="H7301" s="178">
        <v>4.1486247209832003E-3</v>
      </c>
      <c r="I7301" s="178">
        <v>4.6464596875011848E-3</v>
      </c>
      <c r="J7301" s="178" t="s">
        <v>625</v>
      </c>
    </row>
    <row r="7302" spans="1:10" x14ac:dyDescent="0.45">
      <c r="A7302" s="178" t="s">
        <v>567</v>
      </c>
      <c r="B7302" s="178" t="s">
        <v>568</v>
      </c>
      <c r="C7302" s="178">
        <v>2035</v>
      </c>
      <c r="D7302" s="178" t="s">
        <v>336</v>
      </c>
      <c r="E7302" s="178" t="s">
        <v>337</v>
      </c>
      <c r="F7302" s="178" t="s">
        <v>573</v>
      </c>
      <c r="G7302" s="178">
        <v>-139</v>
      </c>
      <c r="H7302" s="178">
        <v>1.9696307019330599E-2</v>
      </c>
      <c r="I7302" s="178">
        <v>2.2059863861650274E-2</v>
      </c>
      <c r="J7302" s="178" t="s">
        <v>625</v>
      </c>
    </row>
    <row r="7303" spans="1:10" x14ac:dyDescent="0.45">
      <c r="A7303" s="178" t="s">
        <v>567</v>
      </c>
      <c r="B7303" s="178" t="s">
        <v>568</v>
      </c>
      <c r="C7303" s="178">
        <v>2035</v>
      </c>
      <c r="D7303" s="178" t="s">
        <v>336</v>
      </c>
      <c r="E7303" s="178" t="s">
        <v>337</v>
      </c>
      <c r="F7303" s="178" t="s">
        <v>573</v>
      </c>
      <c r="G7303" s="178">
        <v>-138</v>
      </c>
      <c r="H7303" s="178">
        <v>1.6928734257816999E-3</v>
      </c>
      <c r="I7303" s="178">
        <v>1.8960182368755042E-3</v>
      </c>
      <c r="J7303" s="178" t="s">
        <v>625</v>
      </c>
    </row>
    <row r="7304" spans="1:10" x14ac:dyDescent="0.45">
      <c r="A7304" s="178" t="s">
        <v>567</v>
      </c>
      <c r="B7304" s="178" t="s">
        <v>568</v>
      </c>
      <c r="C7304" s="178">
        <v>2035</v>
      </c>
      <c r="D7304" s="178" t="s">
        <v>336</v>
      </c>
      <c r="E7304" s="178" t="s">
        <v>337</v>
      </c>
      <c r="F7304" s="178" t="s">
        <v>573</v>
      </c>
      <c r="G7304" s="178">
        <v>-137</v>
      </c>
      <c r="H7304" s="178">
        <v>5.8559756726027003E-3</v>
      </c>
      <c r="I7304" s="178">
        <v>6.5586927533150246E-3</v>
      </c>
      <c r="J7304" s="178" t="s">
        <v>625</v>
      </c>
    </row>
    <row r="7305" spans="1:10" x14ac:dyDescent="0.45">
      <c r="A7305" s="178" t="s">
        <v>567</v>
      </c>
      <c r="B7305" s="178" t="s">
        <v>568</v>
      </c>
      <c r="C7305" s="178">
        <v>2035</v>
      </c>
      <c r="D7305" s="178" t="s">
        <v>336</v>
      </c>
      <c r="E7305" s="178" t="s">
        <v>337</v>
      </c>
      <c r="F7305" s="178" t="s">
        <v>573</v>
      </c>
      <c r="G7305" s="178">
        <v>-136</v>
      </c>
      <c r="H7305" s="178">
        <v>1.6309135826304999E-3</v>
      </c>
      <c r="I7305" s="178">
        <v>1.82662321254616E-3</v>
      </c>
      <c r="J7305" s="178" t="s">
        <v>625</v>
      </c>
    </row>
    <row r="7306" spans="1:10" x14ac:dyDescent="0.45">
      <c r="A7306" s="178" t="s">
        <v>567</v>
      </c>
      <c r="B7306" s="178" t="s">
        <v>568</v>
      </c>
      <c r="C7306" s="178">
        <v>2035</v>
      </c>
      <c r="D7306" s="178" t="s">
        <v>336</v>
      </c>
      <c r="E7306" s="178" t="s">
        <v>337</v>
      </c>
      <c r="F7306" s="178" t="s">
        <v>573</v>
      </c>
      <c r="G7306" s="178">
        <v>-135</v>
      </c>
      <c r="H7306" s="178">
        <v>1.1924523336347199E-2</v>
      </c>
      <c r="I7306" s="178">
        <v>1.3355466136708865E-2</v>
      </c>
      <c r="J7306" s="178" t="s">
        <v>625</v>
      </c>
    </row>
    <row r="7307" spans="1:10" x14ac:dyDescent="0.45">
      <c r="A7307" s="178" t="s">
        <v>567</v>
      </c>
      <c r="B7307" s="178" t="s">
        <v>568</v>
      </c>
      <c r="C7307" s="178">
        <v>2035</v>
      </c>
      <c r="D7307" s="178" t="s">
        <v>336</v>
      </c>
      <c r="E7307" s="178" t="s">
        <v>337</v>
      </c>
      <c r="F7307" s="178" t="s">
        <v>573</v>
      </c>
      <c r="G7307" s="178">
        <v>-134</v>
      </c>
      <c r="H7307" s="178">
        <v>5.5768874008208999E-3</v>
      </c>
      <c r="I7307" s="178">
        <v>6.2461138889194088E-3</v>
      </c>
      <c r="J7307" s="178" t="s">
        <v>625</v>
      </c>
    </row>
    <row r="7308" spans="1:10" x14ac:dyDescent="0.45">
      <c r="A7308" s="178" t="s">
        <v>567</v>
      </c>
      <c r="B7308" s="178" t="s">
        <v>568</v>
      </c>
      <c r="C7308" s="178">
        <v>2035</v>
      </c>
      <c r="D7308" s="178" t="s">
        <v>336</v>
      </c>
      <c r="E7308" s="178" t="s">
        <v>337</v>
      </c>
      <c r="F7308" s="178" t="s">
        <v>573</v>
      </c>
      <c r="G7308" s="178">
        <v>-133</v>
      </c>
      <c r="H7308" s="178">
        <v>5.9931835858150996E-3</v>
      </c>
      <c r="I7308" s="178">
        <v>6.7123656161129121E-3</v>
      </c>
      <c r="J7308" s="178" t="s">
        <v>625</v>
      </c>
    </row>
    <row r="7309" spans="1:10" x14ac:dyDescent="0.45">
      <c r="A7309" s="178" t="s">
        <v>567</v>
      </c>
      <c r="B7309" s="178" t="s">
        <v>568</v>
      </c>
      <c r="C7309" s="178">
        <v>2035</v>
      </c>
      <c r="D7309" s="178" t="s">
        <v>336</v>
      </c>
      <c r="E7309" s="178" t="s">
        <v>337</v>
      </c>
      <c r="F7309" s="178" t="s">
        <v>573</v>
      </c>
      <c r="G7309" s="178">
        <v>-132</v>
      </c>
      <c r="H7309" s="178">
        <v>1.1854948243126E-3</v>
      </c>
      <c r="I7309" s="178">
        <v>1.3277542032301122E-3</v>
      </c>
      <c r="J7309" s="178" t="s">
        <v>625</v>
      </c>
    </row>
    <row r="7310" spans="1:10" x14ac:dyDescent="0.45">
      <c r="A7310" s="178" t="s">
        <v>567</v>
      </c>
      <c r="B7310" s="178" t="s">
        <v>568</v>
      </c>
      <c r="C7310" s="178">
        <v>2035</v>
      </c>
      <c r="D7310" s="178" t="s">
        <v>336</v>
      </c>
      <c r="E7310" s="178" t="s">
        <v>337</v>
      </c>
      <c r="F7310" s="178" t="s">
        <v>573</v>
      </c>
      <c r="G7310" s="178">
        <v>-131</v>
      </c>
      <c r="H7310" s="178">
        <v>7.8045336995274002E-3</v>
      </c>
      <c r="I7310" s="178">
        <v>8.7410777434706894E-3</v>
      </c>
      <c r="J7310" s="178" t="s">
        <v>625</v>
      </c>
    </row>
    <row r="7311" spans="1:10" x14ac:dyDescent="0.45">
      <c r="A7311" s="178" t="s">
        <v>567</v>
      </c>
      <c r="B7311" s="178" t="s">
        <v>568</v>
      </c>
      <c r="C7311" s="178">
        <v>2035</v>
      </c>
      <c r="D7311" s="178" t="s">
        <v>336</v>
      </c>
      <c r="E7311" s="178" t="s">
        <v>337</v>
      </c>
      <c r="F7311" s="178" t="s">
        <v>573</v>
      </c>
      <c r="G7311" s="178">
        <v>-130</v>
      </c>
      <c r="H7311" s="178">
        <v>6.6808124538511003E-3</v>
      </c>
      <c r="I7311" s="178">
        <v>7.4825099483132327E-3</v>
      </c>
      <c r="J7311" s="178" t="s">
        <v>625</v>
      </c>
    </row>
    <row r="7312" spans="1:10" x14ac:dyDescent="0.45">
      <c r="A7312" s="178" t="s">
        <v>567</v>
      </c>
      <c r="B7312" s="178" t="s">
        <v>568</v>
      </c>
      <c r="C7312" s="178">
        <v>2035</v>
      </c>
      <c r="D7312" s="178" t="s">
        <v>336</v>
      </c>
      <c r="E7312" s="178" t="s">
        <v>337</v>
      </c>
      <c r="F7312" s="178" t="s">
        <v>573</v>
      </c>
      <c r="G7312" s="178">
        <v>-128</v>
      </c>
      <c r="H7312" s="178">
        <v>2.4994590785353999E-3</v>
      </c>
      <c r="I7312" s="178">
        <v>2.7993941679596481E-3</v>
      </c>
      <c r="J7312" s="178" t="s">
        <v>625</v>
      </c>
    </row>
    <row r="7313" spans="1:10" x14ac:dyDescent="0.45">
      <c r="A7313" s="178" t="s">
        <v>567</v>
      </c>
      <c r="B7313" s="178" t="s">
        <v>568</v>
      </c>
      <c r="C7313" s="178">
        <v>2035</v>
      </c>
      <c r="D7313" s="178" t="s">
        <v>336</v>
      </c>
      <c r="E7313" s="178" t="s">
        <v>337</v>
      </c>
      <c r="F7313" s="178" t="s">
        <v>573</v>
      </c>
      <c r="G7313" s="178">
        <v>-127</v>
      </c>
      <c r="H7313" s="178">
        <v>2.3115320364013002E-3</v>
      </c>
      <c r="I7313" s="178">
        <v>2.5889158807694563E-3</v>
      </c>
      <c r="J7313" s="178" t="s">
        <v>625</v>
      </c>
    </row>
    <row r="7314" spans="1:10" x14ac:dyDescent="0.45">
      <c r="A7314" s="178" t="s">
        <v>567</v>
      </c>
      <c r="B7314" s="178" t="s">
        <v>568</v>
      </c>
      <c r="C7314" s="178">
        <v>2035</v>
      </c>
      <c r="D7314" s="178" t="s">
        <v>336</v>
      </c>
      <c r="E7314" s="178" t="s">
        <v>337</v>
      </c>
      <c r="F7314" s="178" t="s">
        <v>573</v>
      </c>
      <c r="G7314" s="178">
        <v>-126</v>
      </c>
      <c r="H7314" s="178">
        <v>1.5843310393393001E-3</v>
      </c>
      <c r="I7314" s="178">
        <v>1.7744507640600163E-3</v>
      </c>
      <c r="J7314" s="178" t="s">
        <v>625</v>
      </c>
    </row>
    <row r="7315" spans="1:10" x14ac:dyDescent="0.45">
      <c r="A7315" s="178" t="s">
        <v>567</v>
      </c>
      <c r="B7315" s="178" t="s">
        <v>568</v>
      </c>
      <c r="C7315" s="178">
        <v>2035</v>
      </c>
      <c r="D7315" s="178" t="s">
        <v>336</v>
      </c>
      <c r="E7315" s="178" t="s">
        <v>337</v>
      </c>
      <c r="F7315" s="178" t="s">
        <v>573</v>
      </c>
      <c r="G7315" s="178">
        <v>-125</v>
      </c>
      <c r="H7315" s="178">
        <v>9.2034775298088997E-3</v>
      </c>
      <c r="I7315" s="178">
        <v>1.0307894833385969E-2</v>
      </c>
      <c r="J7315" s="178" t="s">
        <v>625</v>
      </c>
    </row>
    <row r="7316" spans="1:10" x14ac:dyDescent="0.45">
      <c r="A7316" s="178" t="s">
        <v>567</v>
      </c>
      <c r="B7316" s="178" t="s">
        <v>568</v>
      </c>
      <c r="C7316" s="178">
        <v>2035</v>
      </c>
      <c r="D7316" s="178" t="s">
        <v>336</v>
      </c>
      <c r="E7316" s="178" t="s">
        <v>337</v>
      </c>
      <c r="F7316" s="178" t="s">
        <v>573</v>
      </c>
      <c r="G7316" s="178">
        <v>-124</v>
      </c>
      <c r="H7316" s="178">
        <v>7.8052480239420999E-3</v>
      </c>
      <c r="I7316" s="178">
        <v>8.7418777868151533E-3</v>
      </c>
      <c r="J7316" s="178" t="s">
        <v>625</v>
      </c>
    </row>
    <row r="7317" spans="1:10" x14ac:dyDescent="0.45">
      <c r="A7317" s="178" t="s">
        <v>567</v>
      </c>
      <c r="B7317" s="178" t="s">
        <v>568</v>
      </c>
      <c r="C7317" s="178">
        <v>2035</v>
      </c>
      <c r="D7317" s="178" t="s">
        <v>336</v>
      </c>
      <c r="E7317" s="178" t="s">
        <v>337</v>
      </c>
      <c r="F7317" s="178" t="s">
        <v>573</v>
      </c>
      <c r="G7317" s="178">
        <v>-123</v>
      </c>
      <c r="H7317" s="178">
        <v>2.5288707111030999E-3</v>
      </c>
      <c r="I7317" s="178">
        <v>2.8323351964354721E-3</v>
      </c>
      <c r="J7317" s="178" t="s">
        <v>625</v>
      </c>
    </row>
    <row r="7318" spans="1:10" x14ac:dyDescent="0.45">
      <c r="A7318" s="178" t="s">
        <v>567</v>
      </c>
      <c r="B7318" s="178" t="s">
        <v>568</v>
      </c>
      <c r="C7318" s="178">
        <v>2035</v>
      </c>
      <c r="D7318" s="178" t="s">
        <v>336</v>
      </c>
      <c r="E7318" s="178" t="s">
        <v>337</v>
      </c>
      <c r="F7318" s="178" t="s">
        <v>573</v>
      </c>
      <c r="G7318" s="178">
        <v>-122</v>
      </c>
      <c r="H7318" s="178">
        <v>9.8160832421854E-3</v>
      </c>
      <c r="I7318" s="178">
        <v>1.0994013231247648E-2</v>
      </c>
      <c r="J7318" s="178" t="s">
        <v>625</v>
      </c>
    </row>
    <row r="7319" spans="1:10" x14ac:dyDescent="0.45">
      <c r="A7319" s="178" t="s">
        <v>567</v>
      </c>
      <c r="B7319" s="178" t="s">
        <v>568</v>
      </c>
      <c r="C7319" s="178">
        <v>2035</v>
      </c>
      <c r="D7319" s="178" t="s">
        <v>336</v>
      </c>
      <c r="E7319" s="178" t="s">
        <v>337</v>
      </c>
      <c r="F7319" s="178" t="s">
        <v>573</v>
      </c>
      <c r="G7319" s="178">
        <v>-121</v>
      </c>
      <c r="H7319" s="178">
        <v>5.4038357920945003E-3</v>
      </c>
      <c r="I7319" s="178">
        <v>6.0522960871458413E-3</v>
      </c>
      <c r="J7319" s="178" t="s">
        <v>625</v>
      </c>
    </row>
    <row r="7320" spans="1:10" x14ac:dyDescent="0.45">
      <c r="A7320" s="178" t="s">
        <v>567</v>
      </c>
      <c r="B7320" s="178" t="s">
        <v>568</v>
      </c>
      <c r="C7320" s="178">
        <v>2035</v>
      </c>
      <c r="D7320" s="178" t="s">
        <v>336</v>
      </c>
      <c r="E7320" s="178" t="s">
        <v>337</v>
      </c>
      <c r="F7320" s="178" t="s">
        <v>573</v>
      </c>
      <c r="G7320" s="178">
        <v>-120</v>
      </c>
      <c r="H7320" s="178">
        <v>4.7937636263668997E-3</v>
      </c>
      <c r="I7320" s="178">
        <v>5.3690152615309284E-3</v>
      </c>
      <c r="J7320" s="178" t="s">
        <v>625</v>
      </c>
    </row>
    <row r="7321" spans="1:10" x14ac:dyDescent="0.45">
      <c r="A7321" s="178" t="s">
        <v>567</v>
      </c>
      <c r="B7321" s="178" t="s">
        <v>568</v>
      </c>
      <c r="C7321" s="178">
        <v>2035</v>
      </c>
      <c r="D7321" s="178" t="s">
        <v>336</v>
      </c>
      <c r="E7321" s="178" t="s">
        <v>337</v>
      </c>
      <c r="F7321" s="178" t="s">
        <v>573</v>
      </c>
      <c r="G7321" s="178">
        <v>-119</v>
      </c>
      <c r="H7321" s="178">
        <v>8.1322788610122994E-3</v>
      </c>
      <c r="I7321" s="178">
        <v>9.1081523243337764E-3</v>
      </c>
      <c r="J7321" s="178" t="s">
        <v>625</v>
      </c>
    </row>
    <row r="7322" spans="1:10" x14ac:dyDescent="0.45">
      <c r="A7322" s="178" t="s">
        <v>567</v>
      </c>
      <c r="B7322" s="178" t="s">
        <v>568</v>
      </c>
      <c r="C7322" s="178">
        <v>2035</v>
      </c>
      <c r="D7322" s="178" t="s">
        <v>336</v>
      </c>
      <c r="E7322" s="178" t="s">
        <v>337</v>
      </c>
      <c r="F7322" s="178" t="s">
        <v>573</v>
      </c>
      <c r="G7322" s="178">
        <v>-117</v>
      </c>
      <c r="H7322" s="178">
        <v>4.9998853937723003E-3</v>
      </c>
      <c r="I7322" s="178">
        <v>5.5998716410249772E-3</v>
      </c>
      <c r="J7322" s="178" t="s">
        <v>625</v>
      </c>
    </row>
    <row r="7323" spans="1:10" x14ac:dyDescent="0.45">
      <c r="A7323" s="178" t="s">
        <v>567</v>
      </c>
      <c r="B7323" s="178" t="s">
        <v>568</v>
      </c>
      <c r="C7323" s="178">
        <v>2035</v>
      </c>
      <c r="D7323" s="178" t="s">
        <v>336</v>
      </c>
      <c r="E7323" s="178" t="s">
        <v>337</v>
      </c>
      <c r="F7323" s="178" t="s">
        <v>573</v>
      </c>
      <c r="G7323" s="178">
        <v>-116</v>
      </c>
      <c r="H7323" s="178">
        <v>5.3313456010072998E-3</v>
      </c>
      <c r="I7323" s="178">
        <v>5.9711070731281761E-3</v>
      </c>
      <c r="J7323" s="178" t="s">
        <v>625</v>
      </c>
    </row>
    <row r="7324" spans="1:10" x14ac:dyDescent="0.45">
      <c r="A7324" s="178" t="s">
        <v>567</v>
      </c>
      <c r="B7324" s="178" t="s">
        <v>568</v>
      </c>
      <c r="C7324" s="178">
        <v>2035</v>
      </c>
      <c r="D7324" s="178" t="s">
        <v>336</v>
      </c>
      <c r="E7324" s="178" t="s">
        <v>337</v>
      </c>
      <c r="F7324" s="178" t="s">
        <v>573</v>
      </c>
      <c r="G7324" s="178">
        <v>-115</v>
      </c>
      <c r="H7324" s="178">
        <v>9.3955232296139002E-3</v>
      </c>
      <c r="I7324" s="178">
        <v>1.0522986017167569E-2</v>
      </c>
      <c r="J7324" s="178" t="s">
        <v>625</v>
      </c>
    </row>
    <row r="7325" spans="1:10" x14ac:dyDescent="0.45">
      <c r="A7325" s="178" t="s">
        <v>567</v>
      </c>
      <c r="B7325" s="178" t="s">
        <v>568</v>
      </c>
      <c r="C7325" s="178">
        <v>2035</v>
      </c>
      <c r="D7325" s="178" t="s">
        <v>336</v>
      </c>
      <c r="E7325" s="178" t="s">
        <v>337</v>
      </c>
      <c r="F7325" s="178" t="s">
        <v>573</v>
      </c>
      <c r="G7325" s="178">
        <v>-114</v>
      </c>
      <c r="H7325" s="178">
        <v>8.6622567614540007E-3</v>
      </c>
      <c r="I7325" s="178">
        <v>9.7017275728284811E-3</v>
      </c>
      <c r="J7325" s="178" t="s">
        <v>625</v>
      </c>
    </row>
    <row r="7326" spans="1:10" x14ac:dyDescent="0.45">
      <c r="A7326" s="178" t="s">
        <v>567</v>
      </c>
      <c r="B7326" s="178" t="s">
        <v>568</v>
      </c>
      <c r="C7326" s="178">
        <v>2035</v>
      </c>
      <c r="D7326" s="178" t="s">
        <v>336</v>
      </c>
      <c r="E7326" s="178" t="s">
        <v>337</v>
      </c>
      <c r="F7326" s="178" t="s">
        <v>573</v>
      </c>
      <c r="G7326" s="178">
        <v>-113</v>
      </c>
      <c r="H7326" s="178">
        <v>3.0899851117283002E-3</v>
      </c>
      <c r="I7326" s="178">
        <v>3.4607833251356964E-3</v>
      </c>
      <c r="J7326" s="178" t="s">
        <v>625</v>
      </c>
    </row>
    <row r="7327" spans="1:10" x14ac:dyDescent="0.45">
      <c r="A7327" s="178" t="s">
        <v>567</v>
      </c>
      <c r="B7327" s="178" t="s">
        <v>568</v>
      </c>
      <c r="C7327" s="178">
        <v>2035</v>
      </c>
      <c r="D7327" s="178" t="s">
        <v>336</v>
      </c>
      <c r="E7327" s="178" t="s">
        <v>337</v>
      </c>
      <c r="F7327" s="178" t="s">
        <v>573</v>
      </c>
      <c r="G7327" s="178">
        <v>-112</v>
      </c>
      <c r="H7327" s="178">
        <v>9.1161363525320001E-4</v>
      </c>
      <c r="I7327" s="178">
        <v>1.0210072714835841E-3</v>
      </c>
      <c r="J7327" s="178" t="s">
        <v>625</v>
      </c>
    </row>
    <row r="7328" spans="1:10" x14ac:dyDescent="0.45">
      <c r="A7328" s="178" t="s">
        <v>567</v>
      </c>
      <c r="B7328" s="178" t="s">
        <v>568</v>
      </c>
      <c r="C7328" s="178">
        <v>2035</v>
      </c>
      <c r="D7328" s="178" t="s">
        <v>336</v>
      </c>
      <c r="E7328" s="178" t="s">
        <v>337</v>
      </c>
      <c r="F7328" s="178" t="s">
        <v>573</v>
      </c>
      <c r="G7328" s="178">
        <v>-111</v>
      </c>
      <c r="H7328" s="178">
        <v>9.6229259506799003E-3</v>
      </c>
      <c r="I7328" s="178">
        <v>1.0777677064761489E-2</v>
      </c>
      <c r="J7328" s="178" t="s">
        <v>625</v>
      </c>
    </row>
    <row r="7329" spans="1:10" x14ac:dyDescent="0.45">
      <c r="A7329" s="178" t="s">
        <v>567</v>
      </c>
      <c r="B7329" s="178" t="s">
        <v>568</v>
      </c>
      <c r="C7329" s="178">
        <v>2035</v>
      </c>
      <c r="D7329" s="178" t="s">
        <v>336</v>
      </c>
      <c r="E7329" s="178" t="s">
        <v>337</v>
      </c>
      <c r="F7329" s="178" t="s">
        <v>573</v>
      </c>
      <c r="G7329" s="178">
        <v>-110</v>
      </c>
      <c r="H7329" s="178">
        <v>4.8998022684826996E-3</v>
      </c>
      <c r="I7329" s="178">
        <v>5.4877785407006245E-3</v>
      </c>
      <c r="J7329" s="178" t="s">
        <v>625</v>
      </c>
    </row>
    <row r="7330" spans="1:10" x14ac:dyDescent="0.45">
      <c r="A7330" s="178" t="s">
        <v>567</v>
      </c>
      <c r="B7330" s="178" t="s">
        <v>568</v>
      </c>
      <c r="C7330" s="178">
        <v>2035</v>
      </c>
      <c r="D7330" s="178" t="s">
        <v>336</v>
      </c>
      <c r="E7330" s="178" t="s">
        <v>337</v>
      </c>
      <c r="F7330" s="178" t="s">
        <v>573</v>
      </c>
      <c r="G7330" s="178">
        <v>-109</v>
      </c>
      <c r="H7330" s="178">
        <v>6.2918509356678001E-3</v>
      </c>
      <c r="I7330" s="178">
        <v>7.0468730479479368E-3</v>
      </c>
      <c r="J7330" s="178" t="s">
        <v>625</v>
      </c>
    </row>
    <row r="7331" spans="1:10" x14ac:dyDescent="0.45">
      <c r="A7331" s="178" t="s">
        <v>567</v>
      </c>
      <c r="B7331" s="178" t="s">
        <v>568</v>
      </c>
      <c r="C7331" s="178">
        <v>2035</v>
      </c>
      <c r="D7331" s="178" t="s">
        <v>336</v>
      </c>
      <c r="E7331" s="178" t="s">
        <v>337</v>
      </c>
      <c r="F7331" s="178" t="s">
        <v>573</v>
      </c>
      <c r="G7331" s="178">
        <v>-108</v>
      </c>
      <c r="H7331" s="178">
        <v>4.8252968117594996E-3</v>
      </c>
      <c r="I7331" s="178">
        <v>5.4043324291706404E-3</v>
      </c>
      <c r="J7331" s="178" t="s">
        <v>625</v>
      </c>
    </row>
    <row r="7332" spans="1:10" x14ac:dyDescent="0.45">
      <c r="A7332" s="178" t="s">
        <v>567</v>
      </c>
      <c r="B7332" s="178" t="s">
        <v>568</v>
      </c>
      <c r="C7332" s="178">
        <v>2035</v>
      </c>
      <c r="D7332" s="178" t="s">
        <v>336</v>
      </c>
      <c r="E7332" s="178" t="s">
        <v>337</v>
      </c>
      <c r="F7332" s="178" t="s">
        <v>573</v>
      </c>
      <c r="G7332" s="178">
        <v>-107</v>
      </c>
      <c r="H7332" s="178">
        <v>7.7300345292315E-3</v>
      </c>
      <c r="I7332" s="178">
        <v>8.6576386727392814E-3</v>
      </c>
      <c r="J7332" s="178" t="s">
        <v>625</v>
      </c>
    </row>
    <row r="7333" spans="1:10" x14ac:dyDescent="0.45">
      <c r="A7333" s="178" t="s">
        <v>567</v>
      </c>
      <c r="B7333" s="178" t="s">
        <v>568</v>
      </c>
      <c r="C7333" s="178">
        <v>2035</v>
      </c>
      <c r="D7333" s="178" t="s">
        <v>336</v>
      </c>
      <c r="E7333" s="178" t="s">
        <v>337</v>
      </c>
      <c r="F7333" s="178" t="s">
        <v>573</v>
      </c>
      <c r="G7333" s="178">
        <v>-106</v>
      </c>
      <c r="H7333" s="178">
        <v>1.7377701587974999E-3</v>
      </c>
      <c r="I7333" s="178">
        <v>1.9463025778532E-3</v>
      </c>
      <c r="J7333" s="178" t="s">
        <v>625</v>
      </c>
    </row>
    <row r="7334" spans="1:10" x14ac:dyDescent="0.45">
      <c r="A7334" s="178" t="s">
        <v>567</v>
      </c>
      <c r="B7334" s="178" t="s">
        <v>568</v>
      </c>
      <c r="C7334" s="178">
        <v>2035</v>
      </c>
      <c r="D7334" s="178" t="s">
        <v>336</v>
      </c>
      <c r="E7334" s="178" t="s">
        <v>337</v>
      </c>
      <c r="F7334" s="178" t="s">
        <v>573</v>
      </c>
      <c r="G7334" s="178">
        <v>-105</v>
      </c>
      <c r="H7334" s="178">
        <v>6.5855664433910001E-4</v>
      </c>
      <c r="I7334" s="178">
        <v>7.3758344165979206E-4</v>
      </c>
      <c r="J7334" s="178" t="s">
        <v>625</v>
      </c>
    </row>
    <row r="7335" spans="1:10" x14ac:dyDescent="0.45">
      <c r="A7335" s="178" t="s">
        <v>567</v>
      </c>
      <c r="B7335" s="178" t="s">
        <v>568</v>
      </c>
      <c r="C7335" s="178">
        <v>2035</v>
      </c>
      <c r="D7335" s="178" t="s">
        <v>336</v>
      </c>
      <c r="E7335" s="178" t="s">
        <v>337</v>
      </c>
      <c r="F7335" s="178" t="s">
        <v>573</v>
      </c>
      <c r="G7335" s="178">
        <v>-104</v>
      </c>
      <c r="H7335" s="178">
        <v>1.6466473462060001E-3</v>
      </c>
      <c r="I7335" s="178">
        <v>1.8442450277507203E-3</v>
      </c>
      <c r="J7335" s="178" t="s">
        <v>625</v>
      </c>
    </row>
    <row r="7336" spans="1:10" x14ac:dyDescent="0.45">
      <c r="A7336" s="178" t="s">
        <v>567</v>
      </c>
      <c r="B7336" s="178" t="s">
        <v>568</v>
      </c>
      <c r="C7336" s="178">
        <v>2035</v>
      </c>
      <c r="D7336" s="178" t="s">
        <v>336</v>
      </c>
      <c r="E7336" s="178" t="s">
        <v>337</v>
      </c>
      <c r="F7336" s="178" t="s">
        <v>573</v>
      </c>
      <c r="G7336" s="178">
        <v>-103</v>
      </c>
      <c r="H7336" s="178">
        <v>2.7801459073088998E-3</v>
      </c>
      <c r="I7336" s="178">
        <v>3.1137634161859679E-3</v>
      </c>
      <c r="J7336" s="178" t="s">
        <v>625</v>
      </c>
    </row>
    <row r="7337" spans="1:10" x14ac:dyDescent="0.45">
      <c r="A7337" s="178" t="s">
        <v>567</v>
      </c>
      <c r="B7337" s="178" t="s">
        <v>568</v>
      </c>
      <c r="C7337" s="178">
        <v>2035</v>
      </c>
      <c r="D7337" s="178" t="s">
        <v>336</v>
      </c>
      <c r="E7337" s="178" t="s">
        <v>337</v>
      </c>
      <c r="F7337" s="178" t="s">
        <v>573</v>
      </c>
      <c r="G7337" s="178">
        <v>-102</v>
      </c>
      <c r="H7337" s="178">
        <v>2.3960280814207999E-3</v>
      </c>
      <c r="I7337" s="178">
        <v>2.6835514511912963E-3</v>
      </c>
      <c r="J7337" s="178" t="s">
        <v>625</v>
      </c>
    </row>
    <row r="7338" spans="1:10" x14ac:dyDescent="0.45">
      <c r="A7338" s="178" t="s">
        <v>567</v>
      </c>
      <c r="B7338" s="178" t="s">
        <v>568</v>
      </c>
      <c r="C7338" s="178">
        <v>2035</v>
      </c>
      <c r="D7338" s="178" t="s">
        <v>336</v>
      </c>
      <c r="E7338" s="178" t="s">
        <v>337</v>
      </c>
      <c r="F7338" s="178" t="s">
        <v>573</v>
      </c>
      <c r="G7338" s="178">
        <v>-101</v>
      </c>
      <c r="H7338" s="178">
        <v>2.9914141632617001E-3</v>
      </c>
      <c r="I7338" s="178">
        <v>3.3503838628531043E-3</v>
      </c>
      <c r="J7338" s="178" t="s">
        <v>625</v>
      </c>
    </row>
    <row r="7339" spans="1:10" x14ac:dyDescent="0.45">
      <c r="A7339" s="178" t="s">
        <v>567</v>
      </c>
      <c r="B7339" s="178" t="s">
        <v>568</v>
      </c>
      <c r="C7339" s="178">
        <v>2035</v>
      </c>
      <c r="D7339" s="178" t="s">
        <v>336</v>
      </c>
      <c r="E7339" s="178" t="s">
        <v>337</v>
      </c>
      <c r="F7339" s="178" t="s">
        <v>573</v>
      </c>
      <c r="G7339" s="178">
        <v>-100</v>
      </c>
      <c r="H7339" s="178">
        <v>2.6808327529579002E-3</v>
      </c>
      <c r="I7339" s="178">
        <v>3.0025326833128486E-3</v>
      </c>
      <c r="J7339" s="178" t="s">
        <v>625</v>
      </c>
    </row>
    <row r="7340" spans="1:10" x14ac:dyDescent="0.45">
      <c r="A7340" s="178" t="s">
        <v>567</v>
      </c>
      <c r="B7340" s="178" t="s">
        <v>568</v>
      </c>
      <c r="C7340" s="178">
        <v>2035</v>
      </c>
      <c r="D7340" s="178" t="s">
        <v>336</v>
      </c>
      <c r="E7340" s="178" t="s">
        <v>337</v>
      </c>
      <c r="F7340" s="178" t="s">
        <v>573</v>
      </c>
      <c r="G7340" s="178">
        <v>-99</v>
      </c>
      <c r="H7340" s="178">
        <v>3.1370552605949E-3</v>
      </c>
      <c r="I7340" s="178">
        <v>3.5135018918662883E-3</v>
      </c>
      <c r="J7340" s="178" t="s">
        <v>625</v>
      </c>
    </row>
    <row r="7341" spans="1:10" x14ac:dyDescent="0.45">
      <c r="A7341" s="178" t="s">
        <v>567</v>
      </c>
      <c r="B7341" s="178" t="s">
        <v>568</v>
      </c>
      <c r="C7341" s="178">
        <v>2035</v>
      </c>
      <c r="D7341" s="178" t="s">
        <v>336</v>
      </c>
      <c r="E7341" s="178" t="s">
        <v>337</v>
      </c>
      <c r="F7341" s="178" t="s">
        <v>573</v>
      </c>
      <c r="G7341" s="178">
        <v>-98</v>
      </c>
      <c r="H7341" s="178">
        <v>7.7460188185800001E-4</v>
      </c>
      <c r="I7341" s="178">
        <v>8.6755410768096005E-4</v>
      </c>
      <c r="J7341" s="178" t="s">
        <v>625</v>
      </c>
    </row>
    <row r="7342" spans="1:10" x14ac:dyDescent="0.45">
      <c r="A7342" s="178" t="s">
        <v>567</v>
      </c>
      <c r="B7342" s="178" t="s">
        <v>568</v>
      </c>
      <c r="C7342" s="178">
        <v>2035</v>
      </c>
      <c r="D7342" s="178" t="s">
        <v>336</v>
      </c>
      <c r="E7342" s="178" t="s">
        <v>337</v>
      </c>
      <c r="F7342" s="178" t="s">
        <v>573</v>
      </c>
      <c r="G7342" s="178">
        <v>-97</v>
      </c>
      <c r="H7342" s="178">
        <v>4.8161221202462998E-3</v>
      </c>
      <c r="I7342" s="178">
        <v>5.394056774675856E-3</v>
      </c>
      <c r="J7342" s="178" t="s">
        <v>625</v>
      </c>
    </row>
    <row r="7343" spans="1:10" x14ac:dyDescent="0.45">
      <c r="A7343" s="178" t="s">
        <v>567</v>
      </c>
      <c r="B7343" s="178" t="s">
        <v>568</v>
      </c>
      <c r="C7343" s="178">
        <v>2035</v>
      </c>
      <c r="D7343" s="178" t="s">
        <v>336</v>
      </c>
      <c r="E7343" s="178" t="s">
        <v>337</v>
      </c>
      <c r="F7343" s="178" t="s">
        <v>573</v>
      </c>
      <c r="G7343" s="178">
        <v>-96</v>
      </c>
      <c r="H7343" s="178">
        <v>7.5777911115440001E-4</v>
      </c>
      <c r="I7343" s="178">
        <v>8.487126044929281E-4</v>
      </c>
      <c r="J7343" s="178" t="s">
        <v>625</v>
      </c>
    </row>
    <row r="7344" spans="1:10" x14ac:dyDescent="0.45">
      <c r="A7344" s="178" t="s">
        <v>567</v>
      </c>
      <c r="B7344" s="178" t="s">
        <v>568</v>
      </c>
      <c r="C7344" s="178">
        <v>2035</v>
      </c>
      <c r="D7344" s="178" t="s">
        <v>336</v>
      </c>
      <c r="E7344" s="178" t="s">
        <v>337</v>
      </c>
      <c r="F7344" s="178" t="s">
        <v>573</v>
      </c>
      <c r="G7344" s="178">
        <v>-94</v>
      </c>
      <c r="H7344" s="178">
        <v>7.3947513010349999E-4</v>
      </c>
      <c r="I7344" s="178">
        <v>8.2821214571592006E-4</v>
      </c>
      <c r="J7344" s="178" t="s">
        <v>625</v>
      </c>
    </row>
    <row r="7345" spans="1:10" x14ac:dyDescent="0.45">
      <c r="A7345" s="178" t="s">
        <v>567</v>
      </c>
      <c r="B7345" s="178" t="s">
        <v>568</v>
      </c>
      <c r="C7345" s="178">
        <v>2035</v>
      </c>
      <c r="D7345" s="178" t="s">
        <v>336</v>
      </c>
      <c r="E7345" s="178" t="s">
        <v>337</v>
      </c>
      <c r="F7345" s="178" t="s">
        <v>573</v>
      </c>
      <c r="G7345" s="178">
        <v>-93</v>
      </c>
      <c r="H7345" s="178">
        <v>7.3445722227920003E-4</v>
      </c>
      <c r="I7345" s="178">
        <v>8.2259208895270406E-4</v>
      </c>
      <c r="J7345" s="178" t="s">
        <v>625</v>
      </c>
    </row>
    <row r="7346" spans="1:10" x14ac:dyDescent="0.45">
      <c r="A7346" s="178" t="s">
        <v>567</v>
      </c>
      <c r="B7346" s="178" t="s">
        <v>568</v>
      </c>
      <c r="C7346" s="178">
        <v>2035</v>
      </c>
      <c r="D7346" s="178" t="s">
        <v>336</v>
      </c>
      <c r="E7346" s="178" t="s">
        <v>337</v>
      </c>
      <c r="F7346" s="178" t="s">
        <v>573</v>
      </c>
      <c r="G7346" s="178">
        <v>-92</v>
      </c>
      <c r="H7346" s="178">
        <v>4.0791854844428998E-3</v>
      </c>
      <c r="I7346" s="178">
        <v>4.5686877425760485E-3</v>
      </c>
      <c r="J7346" s="178" t="s">
        <v>625</v>
      </c>
    </row>
    <row r="7347" spans="1:10" x14ac:dyDescent="0.45">
      <c r="A7347" s="178" t="s">
        <v>567</v>
      </c>
      <c r="B7347" s="178" t="s">
        <v>568</v>
      </c>
      <c r="C7347" s="178">
        <v>2035</v>
      </c>
      <c r="D7347" s="178" t="s">
        <v>336</v>
      </c>
      <c r="E7347" s="178" t="s">
        <v>337</v>
      </c>
      <c r="F7347" s="178" t="s">
        <v>573</v>
      </c>
      <c r="G7347" s="178">
        <v>-91</v>
      </c>
      <c r="H7347" s="178">
        <v>8.8583333417773004E-3</v>
      </c>
      <c r="I7347" s="178">
        <v>9.9213333427905781E-3</v>
      </c>
      <c r="J7347" s="178" t="s">
        <v>625</v>
      </c>
    </row>
    <row r="7348" spans="1:10" x14ac:dyDescent="0.45">
      <c r="A7348" s="178" t="s">
        <v>567</v>
      </c>
      <c r="B7348" s="178" t="s">
        <v>568</v>
      </c>
      <c r="C7348" s="178">
        <v>2035</v>
      </c>
      <c r="D7348" s="178" t="s">
        <v>336</v>
      </c>
      <c r="E7348" s="178" t="s">
        <v>337</v>
      </c>
      <c r="F7348" s="178" t="s">
        <v>573</v>
      </c>
      <c r="G7348" s="178">
        <v>-90</v>
      </c>
      <c r="H7348" s="178">
        <v>8.0824975157160002E-4</v>
      </c>
      <c r="I7348" s="178">
        <v>9.0523972176019215E-4</v>
      </c>
      <c r="J7348" s="178" t="s">
        <v>625</v>
      </c>
    </row>
    <row r="7349" spans="1:10" x14ac:dyDescent="0.45">
      <c r="A7349" s="178" t="s">
        <v>567</v>
      </c>
      <c r="B7349" s="178" t="s">
        <v>568</v>
      </c>
      <c r="C7349" s="178">
        <v>2035</v>
      </c>
      <c r="D7349" s="178" t="s">
        <v>336</v>
      </c>
      <c r="E7349" s="178" t="s">
        <v>337</v>
      </c>
      <c r="F7349" s="178" t="s">
        <v>573</v>
      </c>
      <c r="G7349" s="178">
        <v>-89</v>
      </c>
      <c r="H7349" s="178">
        <v>1.32127134129405E-2</v>
      </c>
      <c r="I7349" s="178">
        <v>1.4798239022493363E-2</v>
      </c>
      <c r="J7349" s="178" t="s">
        <v>625</v>
      </c>
    </row>
    <row r="7350" spans="1:10" x14ac:dyDescent="0.45">
      <c r="A7350" s="178" t="s">
        <v>567</v>
      </c>
      <c r="B7350" s="178" t="s">
        <v>568</v>
      </c>
      <c r="C7350" s="178">
        <v>2035</v>
      </c>
      <c r="D7350" s="178" t="s">
        <v>336</v>
      </c>
      <c r="E7350" s="178" t="s">
        <v>337</v>
      </c>
      <c r="F7350" s="178" t="s">
        <v>573</v>
      </c>
      <c r="G7350" s="178">
        <v>-88</v>
      </c>
      <c r="H7350" s="178">
        <v>6.3688784721306997E-3</v>
      </c>
      <c r="I7350" s="178">
        <v>7.1331438887863845E-3</v>
      </c>
      <c r="J7350" s="178" t="s">
        <v>625</v>
      </c>
    </row>
    <row r="7351" spans="1:10" x14ac:dyDescent="0.45">
      <c r="A7351" s="178" t="s">
        <v>567</v>
      </c>
      <c r="B7351" s="178" t="s">
        <v>568</v>
      </c>
      <c r="C7351" s="178">
        <v>2035</v>
      </c>
      <c r="D7351" s="178" t="s">
        <v>336</v>
      </c>
      <c r="E7351" s="178" t="s">
        <v>337</v>
      </c>
      <c r="F7351" s="178" t="s">
        <v>573</v>
      </c>
      <c r="G7351" s="178">
        <v>-87</v>
      </c>
      <c r="H7351" s="178">
        <v>2.0085173309781E-3</v>
      </c>
      <c r="I7351" s="178">
        <v>2.249539410695472E-3</v>
      </c>
      <c r="J7351" s="178" t="s">
        <v>625</v>
      </c>
    </row>
    <row r="7352" spans="1:10" x14ac:dyDescent="0.45">
      <c r="A7352" s="178" t="s">
        <v>567</v>
      </c>
      <c r="B7352" s="178" t="s">
        <v>568</v>
      </c>
      <c r="C7352" s="178">
        <v>2035</v>
      </c>
      <c r="D7352" s="178" t="s">
        <v>336</v>
      </c>
      <c r="E7352" s="178" t="s">
        <v>337</v>
      </c>
      <c r="F7352" s="178" t="s">
        <v>573</v>
      </c>
      <c r="G7352" s="178">
        <v>-86</v>
      </c>
      <c r="H7352" s="178">
        <v>1.1178696353454099E-2</v>
      </c>
      <c r="I7352" s="178">
        <v>1.2520139915868592E-2</v>
      </c>
      <c r="J7352" s="178" t="s">
        <v>625</v>
      </c>
    </row>
    <row r="7353" spans="1:10" x14ac:dyDescent="0.45">
      <c r="A7353" s="178" t="s">
        <v>567</v>
      </c>
      <c r="B7353" s="178" t="s">
        <v>568</v>
      </c>
      <c r="C7353" s="178">
        <v>2035</v>
      </c>
      <c r="D7353" s="178" t="s">
        <v>336</v>
      </c>
      <c r="E7353" s="178" t="s">
        <v>337</v>
      </c>
      <c r="F7353" s="178" t="s">
        <v>573</v>
      </c>
      <c r="G7353" s="178">
        <v>-85</v>
      </c>
      <c r="H7353" s="178">
        <v>9.2349415645003007E-3</v>
      </c>
      <c r="I7353" s="178">
        <v>1.0343134552240337E-2</v>
      </c>
      <c r="J7353" s="178" t="s">
        <v>625</v>
      </c>
    </row>
    <row r="7354" spans="1:10" x14ac:dyDescent="0.45">
      <c r="A7354" s="178" t="s">
        <v>567</v>
      </c>
      <c r="B7354" s="178" t="s">
        <v>568</v>
      </c>
      <c r="C7354" s="178">
        <v>2035</v>
      </c>
      <c r="D7354" s="178" t="s">
        <v>336</v>
      </c>
      <c r="E7354" s="178" t="s">
        <v>337</v>
      </c>
      <c r="F7354" s="178" t="s">
        <v>573</v>
      </c>
      <c r="G7354" s="178">
        <v>-83</v>
      </c>
      <c r="H7354" s="178">
        <v>3.7274665664880999E-3</v>
      </c>
      <c r="I7354" s="178">
        <v>4.1747625544666725E-3</v>
      </c>
      <c r="J7354" s="178" t="s">
        <v>625</v>
      </c>
    </row>
    <row r="7355" spans="1:10" x14ac:dyDescent="0.45">
      <c r="A7355" s="178" t="s">
        <v>567</v>
      </c>
      <c r="B7355" s="178" t="s">
        <v>568</v>
      </c>
      <c r="C7355" s="178">
        <v>2035</v>
      </c>
      <c r="D7355" s="178" t="s">
        <v>336</v>
      </c>
      <c r="E7355" s="178" t="s">
        <v>337</v>
      </c>
      <c r="F7355" s="178" t="s">
        <v>573</v>
      </c>
      <c r="G7355" s="178">
        <v>-81</v>
      </c>
      <c r="H7355" s="178">
        <v>8.8315541506745008E-3</v>
      </c>
      <c r="I7355" s="178">
        <v>9.8913406487554419E-3</v>
      </c>
      <c r="J7355" s="178" t="s">
        <v>625</v>
      </c>
    </row>
    <row r="7356" spans="1:10" x14ac:dyDescent="0.45">
      <c r="A7356" s="178" t="s">
        <v>567</v>
      </c>
      <c r="B7356" s="178" t="s">
        <v>568</v>
      </c>
      <c r="C7356" s="178">
        <v>2035</v>
      </c>
      <c r="D7356" s="178" t="s">
        <v>336</v>
      </c>
      <c r="E7356" s="178" t="s">
        <v>337</v>
      </c>
      <c r="F7356" s="178" t="s">
        <v>573</v>
      </c>
      <c r="G7356" s="178">
        <v>-80</v>
      </c>
      <c r="H7356" s="178">
        <v>5.2771725459023998E-3</v>
      </c>
      <c r="I7356" s="178">
        <v>5.9104332514106879E-3</v>
      </c>
      <c r="J7356" s="178" t="s">
        <v>625</v>
      </c>
    </row>
    <row r="7357" spans="1:10" x14ac:dyDescent="0.45">
      <c r="A7357" s="178" t="s">
        <v>567</v>
      </c>
      <c r="B7357" s="178" t="s">
        <v>568</v>
      </c>
      <c r="C7357" s="178">
        <v>2035</v>
      </c>
      <c r="D7357" s="178" t="s">
        <v>336</v>
      </c>
      <c r="E7357" s="178" t="s">
        <v>337</v>
      </c>
      <c r="F7357" s="178" t="s">
        <v>573</v>
      </c>
      <c r="G7357" s="178">
        <v>-79</v>
      </c>
      <c r="H7357" s="178">
        <v>6.7681366926989998E-3</v>
      </c>
      <c r="I7357" s="178">
        <v>7.5803130958228809E-3</v>
      </c>
      <c r="J7357" s="178" t="s">
        <v>625</v>
      </c>
    </row>
    <row r="7358" spans="1:10" x14ac:dyDescent="0.45">
      <c r="A7358" s="178" t="s">
        <v>567</v>
      </c>
      <c r="B7358" s="178" t="s">
        <v>568</v>
      </c>
      <c r="C7358" s="178">
        <v>2035</v>
      </c>
      <c r="D7358" s="178" t="s">
        <v>336</v>
      </c>
      <c r="E7358" s="178" t="s">
        <v>337</v>
      </c>
      <c r="F7358" s="178" t="s">
        <v>573</v>
      </c>
      <c r="G7358" s="178">
        <v>-78</v>
      </c>
      <c r="H7358" s="178">
        <v>4.9008019268513003E-3</v>
      </c>
      <c r="I7358" s="178">
        <v>5.488898158073457E-3</v>
      </c>
      <c r="J7358" s="178" t="s">
        <v>625</v>
      </c>
    </row>
    <row r="7359" spans="1:10" x14ac:dyDescent="0.45">
      <c r="A7359" s="178" t="s">
        <v>567</v>
      </c>
      <c r="B7359" s="178" t="s">
        <v>568</v>
      </c>
      <c r="C7359" s="178">
        <v>2035</v>
      </c>
      <c r="D7359" s="178" t="s">
        <v>336</v>
      </c>
      <c r="E7359" s="178" t="s">
        <v>337</v>
      </c>
      <c r="F7359" s="178" t="s">
        <v>573</v>
      </c>
      <c r="G7359" s="178">
        <v>-77</v>
      </c>
      <c r="H7359" s="178">
        <v>5.4453355260193001E-3</v>
      </c>
      <c r="I7359" s="178">
        <v>6.0987757891416165E-3</v>
      </c>
      <c r="J7359" s="178" t="s">
        <v>625</v>
      </c>
    </row>
    <row r="7360" spans="1:10" x14ac:dyDescent="0.45">
      <c r="A7360" s="178" t="s">
        <v>567</v>
      </c>
      <c r="B7360" s="178" t="s">
        <v>568</v>
      </c>
      <c r="C7360" s="178">
        <v>2035</v>
      </c>
      <c r="D7360" s="178" t="s">
        <v>336</v>
      </c>
      <c r="E7360" s="178" t="s">
        <v>337</v>
      </c>
      <c r="F7360" s="178" t="s">
        <v>573</v>
      </c>
      <c r="G7360" s="178">
        <v>-76</v>
      </c>
      <c r="H7360" s="178">
        <v>4.5162083115428998E-3</v>
      </c>
      <c r="I7360" s="178">
        <v>5.0581533089280482E-3</v>
      </c>
      <c r="J7360" s="178" t="s">
        <v>625</v>
      </c>
    </row>
    <row r="7361" spans="1:10" x14ac:dyDescent="0.45">
      <c r="A7361" s="178" t="s">
        <v>567</v>
      </c>
      <c r="B7361" s="178" t="s">
        <v>568</v>
      </c>
      <c r="C7361" s="178">
        <v>2035</v>
      </c>
      <c r="D7361" s="178" t="s">
        <v>336</v>
      </c>
      <c r="E7361" s="178" t="s">
        <v>337</v>
      </c>
      <c r="F7361" s="178" t="s">
        <v>573</v>
      </c>
      <c r="G7361" s="178">
        <v>-75</v>
      </c>
      <c r="H7361" s="178">
        <v>3.8998178206384E-3</v>
      </c>
      <c r="I7361" s="178">
        <v>4.3677959591150086E-3</v>
      </c>
      <c r="J7361" s="178" t="s">
        <v>625</v>
      </c>
    </row>
    <row r="7362" spans="1:10" x14ac:dyDescent="0.45">
      <c r="A7362" s="178" t="s">
        <v>567</v>
      </c>
      <c r="B7362" s="178" t="s">
        <v>568</v>
      </c>
      <c r="C7362" s="178">
        <v>2035</v>
      </c>
      <c r="D7362" s="178" t="s">
        <v>336</v>
      </c>
      <c r="E7362" s="178" t="s">
        <v>337</v>
      </c>
      <c r="F7362" s="178" t="s">
        <v>573</v>
      </c>
      <c r="G7362" s="178">
        <v>-73</v>
      </c>
      <c r="H7362" s="178">
        <v>6.2579533550890002E-4</v>
      </c>
      <c r="I7362" s="178">
        <v>7.0089077576996814E-4</v>
      </c>
      <c r="J7362" s="178" t="s">
        <v>625</v>
      </c>
    </row>
    <row r="7363" spans="1:10" x14ac:dyDescent="0.45">
      <c r="A7363" s="178" t="s">
        <v>567</v>
      </c>
      <c r="B7363" s="178" t="s">
        <v>568</v>
      </c>
      <c r="C7363" s="178">
        <v>2035</v>
      </c>
      <c r="D7363" s="178" t="s">
        <v>336</v>
      </c>
      <c r="E7363" s="178" t="s">
        <v>337</v>
      </c>
      <c r="F7363" s="178" t="s">
        <v>573</v>
      </c>
      <c r="G7363" s="178">
        <v>-71</v>
      </c>
      <c r="H7363" s="178">
        <v>2.4239427875726999E-3</v>
      </c>
      <c r="I7363" s="178">
        <v>2.714815922081424E-3</v>
      </c>
      <c r="J7363" s="178" t="s">
        <v>625</v>
      </c>
    </row>
    <row r="7364" spans="1:10" x14ac:dyDescent="0.45">
      <c r="A7364" s="178" t="s">
        <v>567</v>
      </c>
      <c r="B7364" s="178" t="s">
        <v>568</v>
      </c>
      <c r="C7364" s="178">
        <v>2035</v>
      </c>
      <c r="D7364" s="178" t="s">
        <v>336</v>
      </c>
      <c r="E7364" s="178" t="s">
        <v>337</v>
      </c>
      <c r="F7364" s="178" t="s">
        <v>573</v>
      </c>
      <c r="G7364" s="178">
        <v>-70</v>
      </c>
      <c r="H7364" s="178">
        <v>1.1569882044569E-3</v>
      </c>
      <c r="I7364" s="178">
        <v>1.2958267889917282E-3</v>
      </c>
      <c r="J7364" s="178" t="s">
        <v>625</v>
      </c>
    </row>
    <row r="7365" spans="1:10" x14ac:dyDescent="0.45">
      <c r="A7365" s="178" t="s">
        <v>567</v>
      </c>
      <c r="B7365" s="178" t="s">
        <v>568</v>
      </c>
      <c r="C7365" s="178">
        <v>2035</v>
      </c>
      <c r="D7365" s="178" t="s">
        <v>336</v>
      </c>
      <c r="E7365" s="178" t="s">
        <v>337</v>
      </c>
      <c r="F7365" s="178" t="s">
        <v>573</v>
      </c>
      <c r="G7365" s="178">
        <v>-69</v>
      </c>
      <c r="H7365" s="178">
        <v>5.0708901835610002E-4</v>
      </c>
      <c r="I7365" s="178">
        <v>5.6793970055883203E-4</v>
      </c>
      <c r="J7365" s="178" t="s">
        <v>625</v>
      </c>
    </row>
    <row r="7366" spans="1:10" x14ac:dyDescent="0.45">
      <c r="A7366" s="178" t="s">
        <v>567</v>
      </c>
      <c r="B7366" s="178" t="s">
        <v>568</v>
      </c>
      <c r="C7366" s="178">
        <v>2035</v>
      </c>
      <c r="D7366" s="178" t="s">
        <v>336</v>
      </c>
      <c r="E7366" s="178" t="s">
        <v>337</v>
      </c>
      <c r="F7366" s="178" t="s">
        <v>573</v>
      </c>
      <c r="G7366" s="178">
        <v>-68</v>
      </c>
      <c r="H7366" s="178">
        <v>5.5486301425839997E-4</v>
      </c>
      <c r="I7366" s="178">
        <v>6.2144657596940802E-4</v>
      </c>
      <c r="J7366" s="178" t="s">
        <v>625</v>
      </c>
    </row>
    <row r="7367" spans="1:10" x14ac:dyDescent="0.45">
      <c r="A7367" s="178" t="s">
        <v>567</v>
      </c>
      <c r="B7367" s="178" t="s">
        <v>568</v>
      </c>
      <c r="C7367" s="178">
        <v>2035</v>
      </c>
      <c r="D7367" s="178" t="s">
        <v>336</v>
      </c>
      <c r="E7367" s="178" t="s">
        <v>337</v>
      </c>
      <c r="F7367" s="178" t="s">
        <v>573</v>
      </c>
      <c r="G7367" s="178">
        <v>-67</v>
      </c>
      <c r="H7367" s="178">
        <v>6.418142584153E-4</v>
      </c>
      <c r="I7367" s="178">
        <v>7.1883196942513605E-4</v>
      </c>
      <c r="J7367" s="178" t="s">
        <v>625</v>
      </c>
    </row>
    <row r="7368" spans="1:10" x14ac:dyDescent="0.45">
      <c r="A7368" s="178" t="s">
        <v>567</v>
      </c>
      <c r="B7368" s="178" t="s">
        <v>568</v>
      </c>
      <c r="C7368" s="178">
        <v>2035</v>
      </c>
      <c r="D7368" s="178" t="s">
        <v>336</v>
      </c>
      <c r="E7368" s="178" t="s">
        <v>337</v>
      </c>
      <c r="F7368" s="178" t="s">
        <v>573</v>
      </c>
      <c r="G7368" s="178">
        <v>-66</v>
      </c>
      <c r="H7368" s="178">
        <v>7.2767480742190005E-4</v>
      </c>
      <c r="I7368" s="178">
        <v>8.1499578431252812E-4</v>
      </c>
      <c r="J7368" s="178" t="s">
        <v>625</v>
      </c>
    </row>
    <row r="7369" spans="1:10" x14ac:dyDescent="0.45">
      <c r="A7369" s="178" t="s">
        <v>567</v>
      </c>
      <c r="B7369" s="178" t="s">
        <v>568</v>
      </c>
      <c r="C7369" s="178">
        <v>2035</v>
      </c>
      <c r="D7369" s="178" t="s">
        <v>336</v>
      </c>
      <c r="E7369" s="178" t="s">
        <v>337</v>
      </c>
      <c r="F7369" s="178" t="s">
        <v>573</v>
      </c>
      <c r="G7369" s="178">
        <v>-62</v>
      </c>
      <c r="H7369" s="178">
        <v>1.8768953159450999E-3</v>
      </c>
      <c r="I7369" s="178">
        <v>2.1021227538585122E-3</v>
      </c>
      <c r="J7369" s="178" t="s">
        <v>625</v>
      </c>
    </row>
    <row r="7370" spans="1:10" x14ac:dyDescent="0.45">
      <c r="A7370" s="178" t="s">
        <v>567</v>
      </c>
      <c r="B7370" s="178" t="s">
        <v>568</v>
      </c>
      <c r="C7370" s="178">
        <v>2035</v>
      </c>
      <c r="D7370" s="178" t="s">
        <v>336</v>
      </c>
      <c r="E7370" s="178" t="s">
        <v>337</v>
      </c>
      <c r="F7370" s="178" t="s">
        <v>573</v>
      </c>
      <c r="G7370" s="178">
        <v>-61</v>
      </c>
      <c r="H7370" s="178">
        <v>6.1106274370099998E-4</v>
      </c>
      <c r="I7370" s="178">
        <v>6.8439027294512006E-4</v>
      </c>
      <c r="J7370" s="178" t="s">
        <v>625</v>
      </c>
    </row>
    <row r="7371" spans="1:10" x14ac:dyDescent="0.45">
      <c r="A7371" s="178" t="s">
        <v>567</v>
      </c>
      <c r="B7371" s="178" t="s">
        <v>568</v>
      </c>
      <c r="C7371" s="178">
        <v>2035</v>
      </c>
      <c r="D7371" s="178" t="s">
        <v>336</v>
      </c>
      <c r="E7371" s="178" t="s">
        <v>337</v>
      </c>
      <c r="F7371" s="178" t="s">
        <v>573</v>
      </c>
      <c r="G7371" s="178">
        <v>-60</v>
      </c>
      <c r="H7371" s="178">
        <v>2.2276372183114E-3</v>
      </c>
      <c r="I7371" s="178">
        <v>2.4949536845087681E-3</v>
      </c>
      <c r="J7371" s="178" t="s">
        <v>625</v>
      </c>
    </row>
    <row r="7372" spans="1:10" x14ac:dyDescent="0.45">
      <c r="A7372" s="178" t="s">
        <v>567</v>
      </c>
      <c r="B7372" s="178" t="s">
        <v>568</v>
      </c>
      <c r="C7372" s="178">
        <v>2035</v>
      </c>
      <c r="D7372" s="178" t="s">
        <v>336</v>
      </c>
      <c r="E7372" s="178" t="s">
        <v>337</v>
      </c>
      <c r="F7372" s="178" t="s">
        <v>573</v>
      </c>
      <c r="G7372" s="178">
        <v>-58</v>
      </c>
      <c r="H7372" s="178">
        <v>4.4595899526029999E-3</v>
      </c>
      <c r="I7372" s="178">
        <v>4.9947407469153604E-3</v>
      </c>
      <c r="J7372" s="178" t="s">
        <v>625</v>
      </c>
    </row>
    <row r="7373" spans="1:10" x14ac:dyDescent="0.45">
      <c r="A7373" s="178" t="s">
        <v>567</v>
      </c>
      <c r="B7373" s="178" t="s">
        <v>568</v>
      </c>
      <c r="C7373" s="178">
        <v>2035</v>
      </c>
      <c r="D7373" s="178" t="s">
        <v>336</v>
      </c>
      <c r="E7373" s="178" t="s">
        <v>337</v>
      </c>
      <c r="F7373" s="178" t="s">
        <v>573</v>
      </c>
      <c r="G7373" s="178">
        <v>-57</v>
      </c>
      <c r="H7373" s="178">
        <v>2.2998851491138001E-3</v>
      </c>
      <c r="I7373" s="178">
        <v>2.5758713670074565E-3</v>
      </c>
      <c r="J7373" s="178" t="s">
        <v>625</v>
      </c>
    </row>
    <row r="7374" spans="1:10" x14ac:dyDescent="0.45">
      <c r="A7374" s="178" t="s">
        <v>567</v>
      </c>
      <c r="B7374" s="178" t="s">
        <v>568</v>
      </c>
      <c r="C7374" s="178">
        <v>2035</v>
      </c>
      <c r="D7374" s="178" t="s">
        <v>336</v>
      </c>
      <c r="E7374" s="178" t="s">
        <v>337</v>
      </c>
      <c r="F7374" s="178" t="s">
        <v>573</v>
      </c>
      <c r="G7374" s="178">
        <v>-56</v>
      </c>
      <c r="H7374" s="178">
        <v>2.1677840268239002E-3</v>
      </c>
      <c r="I7374" s="178">
        <v>2.4279181100427686E-3</v>
      </c>
      <c r="J7374" s="178" t="s">
        <v>625</v>
      </c>
    </row>
    <row r="7375" spans="1:10" x14ac:dyDescent="0.45">
      <c r="A7375" s="178" t="s">
        <v>567</v>
      </c>
      <c r="B7375" s="178" t="s">
        <v>568</v>
      </c>
      <c r="C7375" s="178">
        <v>2035</v>
      </c>
      <c r="D7375" s="178" t="s">
        <v>336</v>
      </c>
      <c r="E7375" s="178" t="s">
        <v>337</v>
      </c>
      <c r="F7375" s="178" t="s">
        <v>573</v>
      </c>
      <c r="G7375" s="178">
        <v>-55</v>
      </c>
      <c r="H7375" s="178">
        <v>2.7311058947816001E-3</v>
      </c>
      <c r="I7375" s="178">
        <v>3.0588386021553923E-3</v>
      </c>
      <c r="J7375" s="178" t="s">
        <v>625</v>
      </c>
    </row>
    <row r="7376" spans="1:10" x14ac:dyDescent="0.45">
      <c r="A7376" s="178" t="s">
        <v>567</v>
      </c>
      <c r="B7376" s="178" t="s">
        <v>568</v>
      </c>
      <c r="C7376" s="178">
        <v>2035</v>
      </c>
      <c r="D7376" s="178" t="s">
        <v>336</v>
      </c>
      <c r="E7376" s="178" t="s">
        <v>337</v>
      </c>
      <c r="F7376" s="178" t="s">
        <v>573</v>
      </c>
      <c r="G7376" s="178">
        <v>-54</v>
      </c>
      <c r="H7376" s="178">
        <v>4.188044986222E-4</v>
      </c>
      <c r="I7376" s="178">
        <v>4.6906103845686405E-4</v>
      </c>
      <c r="J7376" s="178" t="s">
        <v>625</v>
      </c>
    </row>
    <row r="7377" spans="1:10" x14ac:dyDescent="0.45">
      <c r="A7377" s="178" t="s">
        <v>567</v>
      </c>
      <c r="B7377" s="178" t="s">
        <v>568</v>
      </c>
      <c r="C7377" s="178">
        <v>2035</v>
      </c>
      <c r="D7377" s="178" t="s">
        <v>336</v>
      </c>
      <c r="E7377" s="178" t="s">
        <v>337</v>
      </c>
      <c r="F7377" s="178" t="s">
        <v>573</v>
      </c>
      <c r="G7377" s="178">
        <v>-53</v>
      </c>
      <c r="H7377" s="178">
        <v>1.5902307932265001E-3</v>
      </c>
      <c r="I7377" s="178">
        <v>1.7810584884136802E-3</v>
      </c>
      <c r="J7377" s="178" t="s">
        <v>625</v>
      </c>
    </row>
    <row r="7378" spans="1:10" x14ac:dyDescent="0.45">
      <c r="A7378" s="178" t="s">
        <v>567</v>
      </c>
      <c r="B7378" s="178" t="s">
        <v>568</v>
      </c>
      <c r="C7378" s="178">
        <v>2035</v>
      </c>
      <c r="D7378" s="178" t="s">
        <v>336</v>
      </c>
      <c r="E7378" s="178" t="s">
        <v>337</v>
      </c>
      <c r="F7378" s="178" t="s">
        <v>573</v>
      </c>
      <c r="G7378" s="178">
        <v>-52</v>
      </c>
      <c r="H7378" s="178">
        <v>3.2712910033297002E-3</v>
      </c>
      <c r="I7378" s="178">
        <v>3.6638459237292647E-3</v>
      </c>
      <c r="J7378" s="178" t="s">
        <v>625</v>
      </c>
    </row>
    <row r="7379" spans="1:10" x14ac:dyDescent="0.45">
      <c r="A7379" s="178" t="s">
        <v>567</v>
      </c>
      <c r="B7379" s="178" t="s">
        <v>568</v>
      </c>
      <c r="C7379" s="178">
        <v>2035</v>
      </c>
      <c r="D7379" s="178" t="s">
        <v>336</v>
      </c>
      <c r="E7379" s="178" t="s">
        <v>337</v>
      </c>
      <c r="F7379" s="178" t="s">
        <v>573</v>
      </c>
      <c r="G7379" s="178">
        <v>-50</v>
      </c>
      <c r="H7379" s="178">
        <v>2.7505364269018E-3</v>
      </c>
      <c r="I7379" s="178">
        <v>3.0806007981300162E-3</v>
      </c>
      <c r="J7379" s="178" t="s">
        <v>625</v>
      </c>
    </row>
    <row r="7380" spans="1:10" x14ac:dyDescent="0.45">
      <c r="A7380" s="178" t="s">
        <v>567</v>
      </c>
      <c r="B7380" s="178" t="s">
        <v>568</v>
      </c>
      <c r="C7380" s="178">
        <v>2035</v>
      </c>
      <c r="D7380" s="178" t="s">
        <v>336</v>
      </c>
      <c r="E7380" s="178" t="s">
        <v>337</v>
      </c>
      <c r="F7380" s="178" t="s">
        <v>573</v>
      </c>
      <c r="G7380" s="178">
        <v>-48</v>
      </c>
      <c r="H7380" s="178">
        <v>1.1393633903936001E-3</v>
      </c>
      <c r="I7380" s="178">
        <v>1.2760869972408321E-3</v>
      </c>
      <c r="J7380" s="178" t="s">
        <v>625</v>
      </c>
    </row>
    <row r="7381" spans="1:10" x14ac:dyDescent="0.45">
      <c r="A7381" s="178" t="s">
        <v>567</v>
      </c>
      <c r="B7381" s="178" t="s">
        <v>568</v>
      </c>
      <c r="C7381" s="178">
        <v>2035</v>
      </c>
      <c r="D7381" s="178" t="s">
        <v>336</v>
      </c>
      <c r="E7381" s="178" t="s">
        <v>337</v>
      </c>
      <c r="F7381" s="178" t="s">
        <v>573</v>
      </c>
      <c r="G7381" s="178">
        <v>-47</v>
      </c>
      <c r="H7381" s="178">
        <v>9.7701814956960005E-4</v>
      </c>
      <c r="I7381" s="178">
        <v>1.0942603275179521E-3</v>
      </c>
      <c r="J7381" s="178" t="s">
        <v>625</v>
      </c>
    </row>
    <row r="7382" spans="1:10" x14ac:dyDescent="0.45">
      <c r="A7382" s="178" t="s">
        <v>567</v>
      </c>
      <c r="B7382" s="178" t="s">
        <v>568</v>
      </c>
      <c r="C7382" s="178">
        <v>2035</v>
      </c>
      <c r="D7382" s="178" t="s">
        <v>336</v>
      </c>
      <c r="E7382" s="178" t="s">
        <v>337</v>
      </c>
      <c r="F7382" s="178" t="s">
        <v>573</v>
      </c>
      <c r="G7382" s="178">
        <v>-46</v>
      </c>
      <c r="H7382" s="178">
        <v>2.7607180236373001E-3</v>
      </c>
      <c r="I7382" s="178">
        <v>3.0920041864737763E-3</v>
      </c>
      <c r="J7382" s="178" t="s">
        <v>625</v>
      </c>
    </row>
    <row r="7383" spans="1:10" x14ac:dyDescent="0.45">
      <c r="A7383" s="178" t="s">
        <v>567</v>
      </c>
      <c r="B7383" s="178" t="s">
        <v>568</v>
      </c>
      <c r="C7383" s="178">
        <v>2035</v>
      </c>
      <c r="D7383" s="178" t="s">
        <v>336</v>
      </c>
      <c r="E7383" s="178" t="s">
        <v>337</v>
      </c>
      <c r="F7383" s="178" t="s">
        <v>573</v>
      </c>
      <c r="G7383" s="178">
        <v>-45</v>
      </c>
      <c r="H7383" s="178">
        <v>3.0611343390773999E-3</v>
      </c>
      <c r="I7383" s="178">
        <v>3.4284704597666881E-3</v>
      </c>
      <c r="J7383" s="178" t="s">
        <v>625</v>
      </c>
    </row>
    <row r="7384" spans="1:10" x14ac:dyDescent="0.45">
      <c r="A7384" s="178" t="s">
        <v>567</v>
      </c>
      <c r="B7384" s="178" t="s">
        <v>568</v>
      </c>
      <c r="C7384" s="178">
        <v>2035</v>
      </c>
      <c r="D7384" s="178" t="s">
        <v>336</v>
      </c>
      <c r="E7384" s="178" t="s">
        <v>337</v>
      </c>
      <c r="F7384" s="178" t="s">
        <v>573</v>
      </c>
      <c r="G7384" s="178">
        <v>-44</v>
      </c>
      <c r="H7384" s="178">
        <v>1.6336006810888999E-3</v>
      </c>
      <c r="I7384" s="178">
        <v>1.829632762819568E-3</v>
      </c>
      <c r="J7384" s="178" t="s">
        <v>625</v>
      </c>
    </row>
    <row r="7385" spans="1:10" x14ac:dyDescent="0.45">
      <c r="A7385" s="178" t="s">
        <v>567</v>
      </c>
      <c r="B7385" s="178" t="s">
        <v>568</v>
      </c>
      <c r="C7385" s="178">
        <v>2035</v>
      </c>
      <c r="D7385" s="178" t="s">
        <v>336</v>
      </c>
      <c r="E7385" s="178" t="s">
        <v>337</v>
      </c>
      <c r="F7385" s="178" t="s">
        <v>573</v>
      </c>
      <c r="G7385" s="178">
        <v>-42</v>
      </c>
      <c r="H7385" s="178">
        <v>4.8581068404020001E-4</v>
      </c>
      <c r="I7385" s="178">
        <v>5.4410796612502411E-4</v>
      </c>
      <c r="J7385" s="178" t="s">
        <v>625</v>
      </c>
    </row>
    <row r="7386" spans="1:10" x14ac:dyDescent="0.45">
      <c r="A7386" s="178" t="s">
        <v>567</v>
      </c>
      <c r="B7386" s="178" t="s">
        <v>568</v>
      </c>
      <c r="C7386" s="178">
        <v>2035</v>
      </c>
      <c r="D7386" s="178" t="s">
        <v>336</v>
      </c>
      <c r="E7386" s="178" t="s">
        <v>337</v>
      </c>
      <c r="F7386" s="178" t="s">
        <v>573</v>
      </c>
      <c r="G7386" s="178">
        <v>-39</v>
      </c>
      <c r="H7386" s="178">
        <v>2.1749205479864001E-3</v>
      </c>
      <c r="I7386" s="178">
        <v>2.4359110137447681E-3</v>
      </c>
      <c r="J7386" s="178" t="s">
        <v>625</v>
      </c>
    </row>
    <row r="7387" spans="1:10" x14ac:dyDescent="0.45">
      <c r="A7387" s="178" t="s">
        <v>567</v>
      </c>
      <c r="B7387" s="178" t="s">
        <v>568</v>
      </c>
      <c r="C7387" s="178">
        <v>2035</v>
      </c>
      <c r="D7387" s="178" t="s">
        <v>336</v>
      </c>
      <c r="E7387" s="178" t="s">
        <v>337</v>
      </c>
      <c r="F7387" s="178" t="s">
        <v>573</v>
      </c>
      <c r="G7387" s="178">
        <v>-38</v>
      </c>
      <c r="H7387" s="178">
        <v>9.9298893474040009E-4</v>
      </c>
      <c r="I7387" s="178">
        <v>1.1121476069092483E-3</v>
      </c>
      <c r="J7387" s="178" t="s">
        <v>625</v>
      </c>
    </row>
    <row r="7388" spans="1:10" x14ac:dyDescent="0.45">
      <c r="A7388" s="178" t="s">
        <v>567</v>
      </c>
      <c r="B7388" s="178" t="s">
        <v>568</v>
      </c>
      <c r="C7388" s="178">
        <v>2035</v>
      </c>
      <c r="D7388" s="178" t="s">
        <v>336</v>
      </c>
      <c r="E7388" s="178" t="s">
        <v>337</v>
      </c>
      <c r="F7388" s="178" t="s">
        <v>573</v>
      </c>
      <c r="G7388" s="178">
        <v>-36</v>
      </c>
      <c r="H7388" s="178">
        <v>6.5745889092795606E-2</v>
      </c>
      <c r="I7388" s="178">
        <v>7.3635395783931093E-2</v>
      </c>
      <c r="J7388" s="178" t="s">
        <v>625</v>
      </c>
    </row>
    <row r="7389" spans="1:10" x14ac:dyDescent="0.45">
      <c r="A7389" s="178" t="s">
        <v>567</v>
      </c>
      <c r="B7389" s="178" t="s">
        <v>568</v>
      </c>
      <c r="C7389" s="178">
        <v>2035</v>
      </c>
      <c r="D7389" s="178" t="s">
        <v>336</v>
      </c>
      <c r="E7389" s="178" t="s">
        <v>337</v>
      </c>
      <c r="F7389" s="178" t="s">
        <v>573</v>
      </c>
      <c r="G7389" s="178">
        <v>-35</v>
      </c>
      <c r="H7389" s="178">
        <v>1.4909139717929E-3</v>
      </c>
      <c r="I7389" s="178">
        <v>1.6698236484080481E-3</v>
      </c>
      <c r="J7389" s="178" t="s">
        <v>625</v>
      </c>
    </row>
    <row r="7390" spans="1:10" x14ac:dyDescent="0.45">
      <c r="A7390" s="178" t="s">
        <v>567</v>
      </c>
      <c r="B7390" s="178" t="s">
        <v>568</v>
      </c>
      <c r="C7390" s="178">
        <v>2035</v>
      </c>
      <c r="D7390" s="178" t="s">
        <v>336</v>
      </c>
      <c r="E7390" s="178" t="s">
        <v>337</v>
      </c>
      <c r="F7390" s="178" t="s">
        <v>573</v>
      </c>
      <c r="G7390" s="178">
        <v>-34</v>
      </c>
      <c r="H7390" s="178">
        <v>2.1861378103494599E-2</v>
      </c>
      <c r="I7390" s="178">
        <v>2.4484743475913954E-2</v>
      </c>
      <c r="J7390" s="178" t="s">
        <v>625</v>
      </c>
    </row>
    <row r="7391" spans="1:10" x14ac:dyDescent="0.45">
      <c r="A7391" s="178" t="s">
        <v>567</v>
      </c>
      <c r="B7391" s="178" t="s">
        <v>568</v>
      </c>
      <c r="C7391" s="178">
        <v>2035</v>
      </c>
      <c r="D7391" s="178" t="s">
        <v>336</v>
      </c>
      <c r="E7391" s="178" t="s">
        <v>337</v>
      </c>
      <c r="F7391" s="178" t="s">
        <v>573</v>
      </c>
      <c r="G7391" s="178">
        <v>-33</v>
      </c>
      <c r="H7391" s="178">
        <v>1.63817126303911E-2</v>
      </c>
      <c r="I7391" s="178">
        <v>1.8347518146038033E-2</v>
      </c>
      <c r="J7391" s="178" t="s">
        <v>625</v>
      </c>
    </row>
    <row r="7392" spans="1:10" x14ac:dyDescent="0.45">
      <c r="A7392" s="178" t="s">
        <v>567</v>
      </c>
      <c r="B7392" s="178" t="s">
        <v>568</v>
      </c>
      <c r="C7392" s="178">
        <v>2035</v>
      </c>
      <c r="D7392" s="178" t="s">
        <v>336</v>
      </c>
      <c r="E7392" s="178" t="s">
        <v>337</v>
      </c>
      <c r="F7392" s="178" t="s">
        <v>573</v>
      </c>
      <c r="G7392" s="178">
        <v>-32</v>
      </c>
      <c r="H7392" s="178">
        <v>1.70511018950492E-2</v>
      </c>
      <c r="I7392" s="178">
        <v>1.9097234122455106E-2</v>
      </c>
      <c r="J7392" s="178" t="s">
        <v>625</v>
      </c>
    </row>
    <row r="7393" spans="1:10" x14ac:dyDescent="0.45">
      <c r="A7393" s="178" t="s">
        <v>567</v>
      </c>
      <c r="B7393" s="178" t="s">
        <v>568</v>
      </c>
      <c r="C7393" s="178">
        <v>2035</v>
      </c>
      <c r="D7393" s="178" t="s">
        <v>336</v>
      </c>
      <c r="E7393" s="178" t="s">
        <v>337</v>
      </c>
      <c r="F7393" s="178" t="s">
        <v>573</v>
      </c>
      <c r="G7393" s="178">
        <v>-31</v>
      </c>
      <c r="H7393" s="178">
        <v>5.7104630977846703E-2</v>
      </c>
      <c r="I7393" s="178">
        <v>6.3957186695188309E-2</v>
      </c>
      <c r="J7393" s="178" t="s">
        <v>625</v>
      </c>
    </row>
    <row r="7394" spans="1:10" x14ac:dyDescent="0.45">
      <c r="A7394" s="178" t="s">
        <v>567</v>
      </c>
      <c r="B7394" s="178" t="s">
        <v>568</v>
      </c>
      <c r="C7394" s="178">
        <v>2035</v>
      </c>
      <c r="D7394" s="178" t="s">
        <v>336</v>
      </c>
      <c r="E7394" s="178" t="s">
        <v>337</v>
      </c>
      <c r="F7394" s="178" t="s">
        <v>573</v>
      </c>
      <c r="G7394" s="178">
        <v>-30</v>
      </c>
      <c r="H7394" s="178">
        <v>5.7659552432596697E-2</v>
      </c>
      <c r="I7394" s="178">
        <v>6.4578698724508304E-2</v>
      </c>
      <c r="J7394" s="178" t="s">
        <v>625</v>
      </c>
    </row>
    <row r="7395" spans="1:10" x14ac:dyDescent="0.45">
      <c r="A7395" s="178" t="s">
        <v>567</v>
      </c>
      <c r="B7395" s="178" t="s">
        <v>568</v>
      </c>
      <c r="C7395" s="178">
        <v>2035</v>
      </c>
      <c r="D7395" s="178" t="s">
        <v>336</v>
      </c>
      <c r="E7395" s="178" t="s">
        <v>337</v>
      </c>
      <c r="F7395" s="178" t="s">
        <v>573</v>
      </c>
      <c r="G7395" s="178">
        <v>-29</v>
      </c>
      <c r="H7395" s="178">
        <v>1.5765203163027802E-2</v>
      </c>
      <c r="I7395" s="178">
        <v>1.7657027542591141E-2</v>
      </c>
      <c r="J7395" s="178" t="s">
        <v>625</v>
      </c>
    </row>
    <row r="7396" spans="1:10" x14ac:dyDescent="0.45">
      <c r="A7396" s="178" t="s">
        <v>567</v>
      </c>
      <c r="B7396" s="178" t="s">
        <v>568</v>
      </c>
      <c r="C7396" s="178">
        <v>2035</v>
      </c>
      <c r="D7396" s="178" t="s">
        <v>336</v>
      </c>
      <c r="E7396" s="178" t="s">
        <v>337</v>
      </c>
      <c r="F7396" s="178" t="s">
        <v>573</v>
      </c>
      <c r="G7396" s="178">
        <v>-27</v>
      </c>
      <c r="H7396" s="178">
        <v>3.08938231319189E-2</v>
      </c>
      <c r="I7396" s="178">
        <v>3.4601081907749173E-2</v>
      </c>
      <c r="J7396" s="178" t="s">
        <v>625</v>
      </c>
    </row>
    <row r="7397" spans="1:10" x14ac:dyDescent="0.45">
      <c r="A7397" s="178" t="s">
        <v>567</v>
      </c>
      <c r="B7397" s="178" t="s">
        <v>568</v>
      </c>
      <c r="C7397" s="178">
        <v>2035</v>
      </c>
      <c r="D7397" s="178" t="s">
        <v>336</v>
      </c>
      <c r="E7397" s="178" t="s">
        <v>337</v>
      </c>
      <c r="F7397" s="178" t="s">
        <v>573</v>
      </c>
      <c r="G7397" s="178">
        <v>-26</v>
      </c>
      <c r="H7397" s="178">
        <v>9.9989073059986999E-3</v>
      </c>
      <c r="I7397" s="178">
        <v>1.1198776182718546E-2</v>
      </c>
      <c r="J7397" s="178" t="s">
        <v>625</v>
      </c>
    </row>
    <row r="7398" spans="1:10" x14ac:dyDescent="0.45">
      <c r="A7398" s="178" t="s">
        <v>567</v>
      </c>
      <c r="B7398" s="178" t="s">
        <v>568</v>
      </c>
      <c r="C7398" s="178">
        <v>2035</v>
      </c>
      <c r="D7398" s="178" t="s">
        <v>336</v>
      </c>
      <c r="E7398" s="178" t="s">
        <v>337</v>
      </c>
      <c r="F7398" s="178" t="s">
        <v>573</v>
      </c>
      <c r="G7398" s="178">
        <v>-25</v>
      </c>
      <c r="H7398" s="178">
        <v>1.8451413168804699E-2</v>
      </c>
      <c r="I7398" s="178">
        <v>2.0665582749061266E-2</v>
      </c>
      <c r="J7398" s="178" t="s">
        <v>625</v>
      </c>
    </row>
    <row r="7399" spans="1:10" x14ac:dyDescent="0.45">
      <c r="A7399" s="178" t="s">
        <v>567</v>
      </c>
      <c r="B7399" s="178" t="s">
        <v>568</v>
      </c>
      <c r="C7399" s="178">
        <v>2035</v>
      </c>
      <c r="D7399" s="178" t="s">
        <v>336</v>
      </c>
      <c r="E7399" s="178" t="s">
        <v>337</v>
      </c>
      <c r="F7399" s="178" t="s">
        <v>573</v>
      </c>
      <c r="G7399" s="178">
        <v>-24</v>
      </c>
      <c r="H7399" s="178">
        <v>2.3446852341294299E-2</v>
      </c>
      <c r="I7399" s="178">
        <v>2.6260474622249619E-2</v>
      </c>
      <c r="J7399" s="178" t="s">
        <v>625</v>
      </c>
    </row>
    <row r="7400" spans="1:10" x14ac:dyDescent="0.45">
      <c r="A7400" s="178" t="s">
        <v>567</v>
      </c>
      <c r="B7400" s="178" t="s">
        <v>568</v>
      </c>
      <c r="C7400" s="178">
        <v>2035</v>
      </c>
      <c r="D7400" s="178" t="s">
        <v>336</v>
      </c>
      <c r="E7400" s="178" t="s">
        <v>337</v>
      </c>
      <c r="F7400" s="178" t="s">
        <v>573</v>
      </c>
      <c r="G7400" s="178">
        <v>-22</v>
      </c>
      <c r="H7400" s="178">
        <v>1.62092169048265E-2</v>
      </c>
      <c r="I7400" s="178">
        <v>1.8154322933405683E-2</v>
      </c>
      <c r="J7400" s="178" t="s">
        <v>625</v>
      </c>
    </row>
    <row r="7401" spans="1:10" x14ac:dyDescent="0.45">
      <c r="A7401" s="178" t="s">
        <v>567</v>
      </c>
      <c r="B7401" s="178" t="s">
        <v>568</v>
      </c>
      <c r="C7401" s="178">
        <v>2035</v>
      </c>
      <c r="D7401" s="178" t="s">
        <v>336</v>
      </c>
      <c r="E7401" s="178" t="s">
        <v>337</v>
      </c>
      <c r="F7401" s="178" t="s">
        <v>573</v>
      </c>
      <c r="G7401" s="178">
        <v>-21</v>
      </c>
      <c r="H7401" s="178">
        <v>1.9078455399721899E-2</v>
      </c>
      <c r="I7401" s="178">
        <v>2.1367870047688527E-2</v>
      </c>
      <c r="J7401" s="178" t="s">
        <v>625</v>
      </c>
    </row>
    <row r="7402" spans="1:10" x14ac:dyDescent="0.45">
      <c r="A7402" s="178" t="s">
        <v>567</v>
      </c>
      <c r="B7402" s="178" t="s">
        <v>568</v>
      </c>
      <c r="C7402" s="178">
        <v>2035</v>
      </c>
      <c r="D7402" s="178" t="s">
        <v>336</v>
      </c>
      <c r="E7402" s="178" t="s">
        <v>337</v>
      </c>
      <c r="F7402" s="178" t="s">
        <v>573</v>
      </c>
      <c r="G7402" s="178">
        <v>-20</v>
      </c>
      <c r="H7402" s="178">
        <v>1.2484894599765499E-2</v>
      </c>
      <c r="I7402" s="178">
        <v>1.398308195173736E-2</v>
      </c>
      <c r="J7402" s="178" t="s">
        <v>625</v>
      </c>
    </row>
    <row r="7403" spans="1:10" x14ac:dyDescent="0.45">
      <c r="A7403" s="178" t="s">
        <v>567</v>
      </c>
      <c r="B7403" s="178" t="s">
        <v>568</v>
      </c>
      <c r="C7403" s="178">
        <v>2035</v>
      </c>
      <c r="D7403" s="178" t="s">
        <v>336</v>
      </c>
      <c r="E7403" s="178" t="s">
        <v>337</v>
      </c>
      <c r="F7403" s="178" t="s">
        <v>573</v>
      </c>
      <c r="G7403" s="178">
        <v>-19</v>
      </c>
      <c r="H7403" s="178">
        <v>2.1503371186554401E-2</v>
      </c>
      <c r="I7403" s="178">
        <v>2.408377572894093E-2</v>
      </c>
      <c r="J7403" s="178" t="s">
        <v>625</v>
      </c>
    </row>
    <row r="7404" spans="1:10" x14ac:dyDescent="0.45">
      <c r="A7404" s="178" t="s">
        <v>567</v>
      </c>
      <c r="B7404" s="178" t="s">
        <v>568</v>
      </c>
      <c r="C7404" s="178">
        <v>2035</v>
      </c>
      <c r="D7404" s="178" t="s">
        <v>336</v>
      </c>
      <c r="E7404" s="178" t="s">
        <v>337</v>
      </c>
      <c r="F7404" s="178" t="s">
        <v>573</v>
      </c>
      <c r="G7404" s="178">
        <v>-18</v>
      </c>
      <c r="H7404" s="178">
        <v>2.2661057766526899E-2</v>
      </c>
      <c r="I7404" s="178">
        <v>2.5380384698510131E-2</v>
      </c>
      <c r="J7404" s="178" t="s">
        <v>625</v>
      </c>
    </row>
    <row r="7405" spans="1:10" x14ac:dyDescent="0.45">
      <c r="A7405" s="178" t="s">
        <v>567</v>
      </c>
      <c r="B7405" s="178" t="s">
        <v>568</v>
      </c>
      <c r="C7405" s="178">
        <v>2035</v>
      </c>
      <c r="D7405" s="178" t="s">
        <v>336</v>
      </c>
      <c r="E7405" s="178" t="s">
        <v>337</v>
      </c>
      <c r="F7405" s="178" t="s">
        <v>573</v>
      </c>
      <c r="G7405" s="178">
        <v>-17</v>
      </c>
      <c r="H7405" s="178">
        <v>1.0423198807984599E-2</v>
      </c>
      <c r="I7405" s="178">
        <v>1.1673982664942753E-2</v>
      </c>
      <c r="J7405" s="178" t="s">
        <v>625</v>
      </c>
    </row>
    <row r="7406" spans="1:10" x14ac:dyDescent="0.45">
      <c r="A7406" s="178" t="s">
        <v>567</v>
      </c>
      <c r="B7406" s="178" t="s">
        <v>568</v>
      </c>
      <c r="C7406" s="178">
        <v>2035</v>
      </c>
      <c r="D7406" s="178" t="s">
        <v>336</v>
      </c>
      <c r="E7406" s="178" t="s">
        <v>337</v>
      </c>
      <c r="F7406" s="178" t="s">
        <v>573</v>
      </c>
      <c r="G7406" s="178">
        <v>-16</v>
      </c>
      <c r="H7406" s="178">
        <v>2.1334313729312299E-2</v>
      </c>
      <c r="I7406" s="178">
        <v>2.3894431376829776E-2</v>
      </c>
      <c r="J7406" s="178" t="s">
        <v>625</v>
      </c>
    </row>
    <row r="7407" spans="1:10" x14ac:dyDescent="0.45">
      <c r="A7407" s="178" t="s">
        <v>567</v>
      </c>
      <c r="B7407" s="178" t="s">
        <v>568</v>
      </c>
      <c r="C7407" s="178">
        <v>2035</v>
      </c>
      <c r="D7407" s="178" t="s">
        <v>336</v>
      </c>
      <c r="E7407" s="178" t="s">
        <v>337</v>
      </c>
      <c r="F7407" s="178" t="s">
        <v>573</v>
      </c>
      <c r="G7407" s="178">
        <v>-15</v>
      </c>
      <c r="H7407" s="178">
        <v>2.0855440874583998E-2</v>
      </c>
      <c r="I7407" s="178">
        <v>2.335809377953408E-2</v>
      </c>
      <c r="J7407" s="178" t="s">
        <v>625</v>
      </c>
    </row>
    <row r="7408" spans="1:10" x14ac:dyDescent="0.45">
      <c r="A7408" s="178" t="s">
        <v>567</v>
      </c>
      <c r="B7408" s="178" t="s">
        <v>568</v>
      </c>
      <c r="C7408" s="178">
        <v>2035</v>
      </c>
      <c r="D7408" s="178" t="s">
        <v>336</v>
      </c>
      <c r="E7408" s="178" t="s">
        <v>337</v>
      </c>
      <c r="F7408" s="178" t="s">
        <v>573</v>
      </c>
      <c r="G7408" s="178">
        <v>-14</v>
      </c>
      <c r="H7408" s="178">
        <v>1.25403816637117E-2</v>
      </c>
      <c r="I7408" s="178">
        <v>1.4045227463357105E-2</v>
      </c>
      <c r="J7408" s="178" t="s">
        <v>625</v>
      </c>
    </row>
    <row r="7409" spans="1:10" x14ac:dyDescent="0.45">
      <c r="A7409" s="178" t="s">
        <v>567</v>
      </c>
      <c r="B7409" s="178" t="s">
        <v>568</v>
      </c>
      <c r="C7409" s="178">
        <v>2035</v>
      </c>
      <c r="D7409" s="178" t="s">
        <v>336</v>
      </c>
      <c r="E7409" s="178" t="s">
        <v>337</v>
      </c>
      <c r="F7409" s="178" t="s">
        <v>573</v>
      </c>
      <c r="G7409" s="178">
        <v>-13</v>
      </c>
      <c r="H7409" s="178">
        <v>5.7311318814754E-3</v>
      </c>
      <c r="I7409" s="178">
        <v>6.4188677072524484E-3</v>
      </c>
      <c r="J7409" s="178" t="s">
        <v>625</v>
      </c>
    </row>
    <row r="7410" spans="1:10" x14ac:dyDescent="0.45">
      <c r="A7410" s="178" t="s">
        <v>567</v>
      </c>
      <c r="B7410" s="178" t="s">
        <v>568</v>
      </c>
      <c r="C7410" s="178">
        <v>2035</v>
      </c>
      <c r="D7410" s="178" t="s">
        <v>336</v>
      </c>
      <c r="E7410" s="178" t="s">
        <v>337</v>
      </c>
      <c r="F7410" s="178" t="s">
        <v>573</v>
      </c>
      <c r="G7410" s="178">
        <v>-12</v>
      </c>
      <c r="H7410" s="178">
        <v>1.20919542387128E-2</v>
      </c>
      <c r="I7410" s="178">
        <v>1.3542988747358337E-2</v>
      </c>
      <c r="J7410" s="178" t="s">
        <v>625</v>
      </c>
    </row>
    <row r="7411" spans="1:10" x14ac:dyDescent="0.45">
      <c r="A7411" s="178" t="s">
        <v>567</v>
      </c>
      <c r="B7411" s="178" t="s">
        <v>568</v>
      </c>
      <c r="C7411" s="178">
        <v>2035</v>
      </c>
      <c r="D7411" s="178" t="s">
        <v>336</v>
      </c>
      <c r="E7411" s="178" t="s">
        <v>337</v>
      </c>
      <c r="F7411" s="178" t="s">
        <v>573</v>
      </c>
      <c r="G7411" s="178">
        <v>-10</v>
      </c>
      <c r="H7411" s="178">
        <v>2.3298833286389702E-2</v>
      </c>
      <c r="I7411" s="178">
        <v>2.6094693280756469E-2</v>
      </c>
      <c r="J7411" s="178" t="s">
        <v>625</v>
      </c>
    </row>
    <row r="7412" spans="1:10" x14ac:dyDescent="0.45">
      <c r="A7412" s="178" t="s">
        <v>567</v>
      </c>
      <c r="B7412" s="178" t="s">
        <v>568</v>
      </c>
      <c r="C7412" s="178">
        <v>2035</v>
      </c>
      <c r="D7412" s="178" t="s">
        <v>336</v>
      </c>
      <c r="E7412" s="178" t="s">
        <v>337</v>
      </c>
      <c r="F7412" s="178" t="s">
        <v>573</v>
      </c>
      <c r="G7412" s="178">
        <v>-9</v>
      </c>
      <c r="H7412" s="178">
        <v>2.9163034632802001E-3</v>
      </c>
      <c r="I7412" s="178">
        <v>3.2662598788738245E-3</v>
      </c>
      <c r="J7412" s="178" t="s">
        <v>625</v>
      </c>
    </row>
    <row r="7413" spans="1:10" x14ac:dyDescent="0.45">
      <c r="A7413" s="178" t="s">
        <v>567</v>
      </c>
      <c r="B7413" s="178" t="s">
        <v>568</v>
      </c>
      <c r="C7413" s="178">
        <v>2035</v>
      </c>
      <c r="D7413" s="178" t="s">
        <v>336</v>
      </c>
      <c r="E7413" s="178" t="s">
        <v>337</v>
      </c>
      <c r="F7413" s="178" t="s">
        <v>573</v>
      </c>
      <c r="G7413" s="178">
        <v>-8</v>
      </c>
      <c r="H7413" s="178">
        <v>2.8277549427002998E-3</v>
      </c>
      <c r="I7413" s="178">
        <v>3.1670855358243359E-3</v>
      </c>
      <c r="J7413" s="178" t="s">
        <v>625</v>
      </c>
    </row>
    <row r="7414" spans="1:10" x14ac:dyDescent="0.45">
      <c r="A7414" s="178" t="s">
        <v>567</v>
      </c>
      <c r="B7414" s="178" t="s">
        <v>568</v>
      </c>
      <c r="C7414" s="178">
        <v>2035</v>
      </c>
      <c r="D7414" s="178" t="s">
        <v>336</v>
      </c>
      <c r="E7414" s="178" t="s">
        <v>337</v>
      </c>
      <c r="F7414" s="178" t="s">
        <v>573</v>
      </c>
      <c r="G7414" s="178">
        <v>-7</v>
      </c>
      <c r="H7414" s="178">
        <v>1.28380665846635E-2</v>
      </c>
      <c r="I7414" s="178">
        <v>1.4378634574823121E-2</v>
      </c>
      <c r="J7414" s="178" t="s">
        <v>625</v>
      </c>
    </row>
    <row r="7415" spans="1:10" x14ac:dyDescent="0.45">
      <c r="A7415" s="178" t="s">
        <v>567</v>
      </c>
      <c r="B7415" s="178" t="s">
        <v>568</v>
      </c>
      <c r="C7415" s="178">
        <v>2035</v>
      </c>
      <c r="D7415" s="178" t="s">
        <v>336</v>
      </c>
      <c r="E7415" s="178" t="s">
        <v>337</v>
      </c>
      <c r="F7415" s="178" t="s">
        <v>573</v>
      </c>
      <c r="G7415" s="178">
        <v>-6</v>
      </c>
      <c r="H7415" s="178">
        <v>2.6952500920743002E-3</v>
      </c>
      <c r="I7415" s="178">
        <v>3.0186801031232163E-3</v>
      </c>
      <c r="J7415" s="178" t="s">
        <v>625</v>
      </c>
    </row>
    <row r="7416" spans="1:10" x14ac:dyDescent="0.45">
      <c r="A7416" s="178" t="s">
        <v>567</v>
      </c>
      <c r="B7416" s="178" t="s">
        <v>568</v>
      </c>
      <c r="C7416" s="178">
        <v>2035</v>
      </c>
      <c r="D7416" s="178" t="s">
        <v>336</v>
      </c>
      <c r="E7416" s="178" t="s">
        <v>337</v>
      </c>
      <c r="F7416" s="178" t="s">
        <v>573</v>
      </c>
      <c r="G7416" s="178">
        <v>-5</v>
      </c>
      <c r="H7416" s="178">
        <v>4.1530341841280001E-3</v>
      </c>
      <c r="I7416" s="178">
        <v>4.6513982862233603E-3</v>
      </c>
      <c r="J7416" s="178" t="s">
        <v>625</v>
      </c>
    </row>
    <row r="7417" spans="1:10" x14ac:dyDescent="0.45">
      <c r="A7417" s="178" t="s">
        <v>567</v>
      </c>
      <c r="B7417" s="178" t="s">
        <v>568</v>
      </c>
      <c r="C7417" s="178">
        <v>2035</v>
      </c>
      <c r="D7417" s="178" t="s">
        <v>336</v>
      </c>
      <c r="E7417" s="178" t="s">
        <v>337</v>
      </c>
      <c r="F7417" s="178" t="s">
        <v>573</v>
      </c>
      <c r="G7417" s="178">
        <v>-2</v>
      </c>
      <c r="H7417" s="178">
        <v>2.6516343932598998E-3</v>
      </c>
      <c r="I7417" s="178">
        <v>2.9698305204510882E-3</v>
      </c>
      <c r="J7417" s="178" t="s">
        <v>625</v>
      </c>
    </row>
    <row r="7418" spans="1:10" x14ac:dyDescent="0.45">
      <c r="A7418" s="178" t="s">
        <v>567</v>
      </c>
      <c r="B7418" s="178" t="s">
        <v>568</v>
      </c>
      <c r="C7418" s="178">
        <v>2035</v>
      </c>
      <c r="D7418" s="178" t="s">
        <v>336</v>
      </c>
      <c r="E7418" s="178" t="s">
        <v>337</v>
      </c>
      <c r="F7418" s="178" t="s">
        <v>573</v>
      </c>
      <c r="G7418" s="178">
        <v>-1</v>
      </c>
      <c r="H7418" s="178">
        <v>2.2684282157569998E-3</v>
      </c>
      <c r="I7418" s="178">
        <v>2.54063960164784E-3</v>
      </c>
      <c r="J7418" s="178" t="s">
        <v>625</v>
      </c>
    </row>
    <row r="7419" spans="1:10" x14ac:dyDescent="0.45">
      <c r="A7419" s="178" t="s">
        <v>567</v>
      </c>
      <c r="B7419" s="178" t="s">
        <v>568</v>
      </c>
      <c r="C7419" s="178">
        <v>2035</v>
      </c>
      <c r="D7419" s="178" t="s">
        <v>336</v>
      </c>
      <c r="E7419" s="178" t="s">
        <v>337</v>
      </c>
      <c r="F7419" s="178" t="s">
        <v>572</v>
      </c>
      <c r="G7419" s="178">
        <v>-1</v>
      </c>
      <c r="H7419" s="178">
        <v>1.0241834679618001E-3</v>
      </c>
      <c r="I7419" s="178">
        <v>1.1470854841172161E-3</v>
      </c>
      <c r="J7419" s="178" t="s">
        <v>625</v>
      </c>
    </row>
    <row r="7420" spans="1:10" x14ac:dyDescent="0.45">
      <c r="A7420" s="178" t="s">
        <v>567</v>
      </c>
      <c r="B7420" s="178" t="s">
        <v>568</v>
      </c>
      <c r="C7420" s="178">
        <v>2035</v>
      </c>
      <c r="D7420" s="178" t="s">
        <v>336</v>
      </c>
      <c r="E7420" s="178" t="s">
        <v>337</v>
      </c>
      <c r="F7420" s="178" t="s">
        <v>573</v>
      </c>
      <c r="G7420" s="178">
        <v>0</v>
      </c>
      <c r="H7420" s="178">
        <v>2.1842285059392001E-3</v>
      </c>
      <c r="I7420" s="178">
        <v>2.4463359266519045E-3</v>
      </c>
      <c r="J7420" s="178" t="s">
        <v>625</v>
      </c>
    </row>
    <row r="7421" spans="1:10" x14ac:dyDescent="0.45">
      <c r="A7421" s="178" t="s">
        <v>567</v>
      </c>
      <c r="B7421" s="178" t="s">
        <v>568</v>
      </c>
      <c r="C7421" s="178">
        <v>2035</v>
      </c>
      <c r="D7421" s="178" t="s">
        <v>336</v>
      </c>
      <c r="E7421" s="178" t="s">
        <v>337</v>
      </c>
      <c r="F7421" s="178" t="s">
        <v>572</v>
      </c>
      <c r="G7421" s="178">
        <v>0</v>
      </c>
      <c r="H7421" s="178">
        <v>6.1013220110908003E-3</v>
      </c>
      <c r="I7421" s="178">
        <v>6.8334806524216968E-3</v>
      </c>
      <c r="J7421" s="178" t="s">
        <v>625</v>
      </c>
    </row>
    <row r="7422" spans="1:10" x14ac:dyDescent="0.45">
      <c r="A7422" s="178" t="s">
        <v>567</v>
      </c>
      <c r="B7422" s="178" t="s">
        <v>568</v>
      </c>
      <c r="C7422" s="178">
        <v>2035</v>
      </c>
      <c r="D7422" s="178" t="s">
        <v>336</v>
      </c>
      <c r="E7422" s="178" t="s">
        <v>337</v>
      </c>
      <c r="F7422" s="178" t="s">
        <v>572</v>
      </c>
      <c r="G7422" s="178">
        <v>1</v>
      </c>
      <c r="H7422" s="178">
        <v>1.2556933215819299E-2</v>
      </c>
      <c r="I7422" s="178">
        <v>1.4063765201717617E-2</v>
      </c>
      <c r="J7422" s="178" t="s">
        <v>625</v>
      </c>
    </row>
    <row r="7423" spans="1:10" x14ac:dyDescent="0.45">
      <c r="A7423" s="178" t="s">
        <v>567</v>
      </c>
      <c r="B7423" s="178" t="s">
        <v>568</v>
      </c>
      <c r="C7423" s="178">
        <v>2035</v>
      </c>
      <c r="D7423" s="178" t="s">
        <v>336</v>
      </c>
      <c r="E7423" s="178" t="s">
        <v>337</v>
      </c>
      <c r="F7423" s="178" t="s">
        <v>573</v>
      </c>
      <c r="G7423" s="178">
        <v>1</v>
      </c>
      <c r="H7423" s="178">
        <v>4.7580047976225996E-3</v>
      </c>
      <c r="I7423" s="178">
        <v>5.3289653733373122E-3</v>
      </c>
      <c r="J7423" s="178" t="s">
        <v>625</v>
      </c>
    </row>
    <row r="7424" spans="1:10" x14ac:dyDescent="0.45">
      <c r="A7424" s="178" t="s">
        <v>567</v>
      </c>
      <c r="B7424" s="178" t="s">
        <v>568</v>
      </c>
      <c r="C7424" s="178">
        <v>2035</v>
      </c>
      <c r="D7424" s="178" t="s">
        <v>336</v>
      </c>
      <c r="E7424" s="178" t="s">
        <v>337</v>
      </c>
      <c r="F7424" s="178" t="s">
        <v>570</v>
      </c>
      <c r="G7424" s="178">
        <v>1</v>
      </c>
      <c r="H7424" s="178">
        <v>1.8405674491078E-3</v>
      </c>
      <c r="I7424" s="178">
        <v>2.0614355430007363E-3</v>
      </c>
      <c r="J7424" s="178" t="s">
        <v>625</v>
      </c>
    </row>
    <row r="7425" spans="1:10" x14ac:dyDescent="0.45">
      <c r="A7425" s="178" t="s">
        <v>567</v>
      </c>
      <c r="B7425" s="178" t="s">
        <v>568</v>
      </c>
      <c r="C7425" s="178">
        <v>2035</v>
      </c>
      <c r="D7425" s="178" t="s">
        <v>336</v>
      </c>
      <c r="E7425" s="178" t="s">
        <v>337</v>
      </c>
      <c r="F7425" s="178" t="s">
        <v>570</v>
      </c>
      <c r="G7425" s="178">
        <v>2</v>
      </c>
      <c r="H7425" s="178">
        <v>5.3432988934218996E-3</v>
      </c>
      <c r="I7425" s="178">
        <v>5.9844947606325282E-3</v>
      </c>
      <c r="J7425" s="178" t="s">
        <v>625</v>
      </c>
    </row>
    <row r="7426" spans="1:10" x14ac:dyDescent="0.45">
      <c r="A7426" s="178" t="s">
        <v>567</v>
      </c>
      <c r="B7426" s="178" t="s">
        <v>568</v>
      </c>
      <c r="C7426" s="178">
        <v>2035</v>
      </c>
      <c r="D7426" s="178" t="s">
        <v>336</v>
      </c>
      <c r="E7426" s="178" t="s">
        <v>337</v>
      </c>
      <c r="F7426" s="178" t="s">
        <v>573</v>
      </c>
      <c r="G7426" s="178">
        <v>2</v>
      </c>
      <c r="H7426" s="178">
        <v>5.3525320254266002E-3</v>
      </c>
      <c r="I7426" s="178">
        <v>5.9948358684777927E-3</v>
      </c>
      <c r="J7426" s="178" t="s">
        <v>625</v>
      </c>
    </row>
    <row r="7427" spans="1:10" x14ac:dyDescent="0.45">
      <c r="A7427" s="178" t="s">
        <v>567</v>
      </c>
      <c r="B7427" s="178" t="s">
        <v>568</v>
      </c>
      <c r="C7427" s="178">
        <v>2035</v>
      </c>
      <c r="D7427" s="178" t="s">
        <v>336</v>
      </c>
      <c r="E7427" s="178" t="s">
        <v>337</v>
      </c>
      <c r="F7427" s="178" t="s">
        <v>572</v>
      </c>
      <c r="G7427" s="178">
        <v>2</v>
      </c>
      <c r="H7427" s="178">
        <v>2.67406068451237E-2</v>
      </c>
      <c r="I7427" s="178">
        <v>2.9949479666538548E-2</v>
      </c>
      <c r="J7427" s="178" t="s">
        <v>625</v>
      </c>
    </row>
    <row r="7428" spans="1:10" x14ac:dyDescent="0.45">
      <c r="A7428" s="178" t="s">
        <v>567</v>
      </c>
      <c r="B7428" s="178" t="s">
        <v>568</v>
      </c>
      <c r="C7428" s="178">
        <v>2035</v>
      </c>
      <c r="D7428" s="178" t="s">
        <v>336</v>
      </c>
      <c r="E7428" s="178" t="s">
        <v>337</v>
      </c>
      <c r="F7428" s="178" t="s">
        <v>574</v>
      </c>
      <c r="G7428" s="178">
        <v>3</v>
      </c>
      <c r="H7428" s="178">
        <v>0.58528817631304197</v>
      </c>
      <c r="I7428" s="178">
        <v>0.65552275747060706</v>
      </c>
      <c r="J7428" s="178" t="s">
        <v>626</v>
      </c>
    </row>
    <row r="7429" spans="1:10" x14ac:dyDescent="0.45">
      <c r="A7429" s="178" t="s">
        <v>567</v>
      </c>
      <c r="B7429" s="178" t="s">
        <v>568</v>
      </c>
      <c r="C7429" s="178">
        <v>2035</v>
      </c>
      <c r="D7429" s="178" t="s">
        <v>336</v>
      </c>
      <c r="E7429" s="178" t="s">
        <v>337</v>
      </c>
      <c r="F7429" s="178" t="s">
        <v>569</v>
      </c>
      <c r="G7429" s="178">
        <v>3</v>
      </c>
      <c r="H7429" s="178">
        <v>2.20868103206158E-2</v>
      </c>
      <c r="I7429" s="178">
        <v>2.4737227559089699E-2</v>
      </c>
      <c r="J7429" s="178" t="s">
        <v>625</v>
      </c>
    </row>
    <row r="7430" spans="1:10" x14ac:dyDescent="0.45">
      <c r="A7430" s="178" t="s">
        <v>567</v>
      </c>
      <c r="B7430" s="178" t="s">
        <v>568</v>
      </c>
      <c r="C7430" s="178">
        <v>2035</v>
      </c>
      <c r="D7430" s="178" t="s">
        <v>336</v>
      </c>
      <c r="E7430" s="178" t="s">
        <v>337</v>
      </c>
      <c r="F7430" s="178" t="s">
        <v>570</v>
      </c>
      <c r="G7430" s="178">
        <v>3</v>
      </c>
      <c r="H7430" s="178">
        <v>9.1883499408141004E-3</v>
      </c>
      <c r="I7430" s="178">
        <v>1.0290951933711793E-2</v>
      </c>
      <c r="J7430" s="178" t="s">
        <v>625</v>
      </c>
    </row>
    <row r="7431" spans="1:10" x14ac:dyDescent="0.45">
      <c r="A7431" s="178" t="s">
        <v>567</v>
      </c>
      <c r="B7431" s="178" t="s">
        <v>568</v>
      </c>
      <c r="C7431" s="178">
        <v>2035</v>
      </c>
      <c r="D7431" s="178" t="s">
        <v>336</v>
      </c>
      <c r="E7431" s="178" t="s">
        <v>337</v>
      </c>
      <c r="F7431" s="178" t="s">
        <v>572</v>
      </c>
      <c r="G7431" s="178">
        <v>3</v>
      </c>
      <c r="H7431" s="178">
        <v>1.7439196206396401E-2</v>
      </c>
      <c r="I7431" s="178">
        <v>1.953189975116397E-2</v>
      </c>
      <c r="J7431" s="178" t="s">
        <v>625</v>
      </c>
    </row>
    <row r="7432" spans="1:10" x14ac:dyDescent="0.45">
      <c r="A7432" s="178" t="s">
        <v>567</v>
      </c>
      <c r="B7432" s="178" t="s">
        <v>568</v>
      </c>
      <c r="C7432" s="178">
        <v>2035</v>
      </c>
      <c r="D7432" s="178" t="s">
        <v>336</v>
      </c>
      <c r="E7432" s="178" t="s">
        <v>337</v>
      </c>
      <c r="F7432" s="178" t="s">
        <v>571</v>
      </c>
      <c r="G7432" s="178">
        <v>3</v>
      </c>
      <c r="H7432" s="178">
        <v>9.6394974971190008E-3</v>
      </c>
      <c r="I7432" s="178">
        <v>1.0796237196773282E-2</v>
      </c>
      <c r="J7432" s="178" t="s">
        <v>625</v>
      </c>
    </row>
    <row r="7433" spans="1:10" x14ac:dyDescent="0.45">
      <c r="A7433" s="178" t="s">
        <v>567</v>
      </c>
      <c r="B7433" s="178" t="s">
        <v>568</v>
      </c>
      <c r="C7433" s="178">
        <v>2035</v>
      </c>
      <c r="D7433" s="178" t="s">
        <v>336</v>
      </c>
      <c r="E7433" s="178" t="s">
        <v>337</v>
      </c>
      <c r="F7433" s="178" t="s">
        <v>573</v>
      </c>
      <c r="G7433" s="178">
        <v>3</v>
      </c>
      <c r="H7433" s="178">
        <v>7.9344206606038001E-3</v>
      </c>
      <c r="I7433" s="178">
        <v>8.8865511398762576E-3</v>
      </c>
      <c r="J7433" s="178" t="s">
        <v>625</v>
      </c>
    </row>
    <row r="7434" spans="1:10" x14ac:dyDescent="0.45">
      <c r="A7434" s="178" t="s">
        <v>567</v>
      </c>
      <c r="B7434" s="178" t="s">
        <v>568</v>
      </c>
      <c r="C7434" s="178">
        <v>2035</v>
      </c>
      <c r="D7434" s="178" t="s">
        <v>336</v>
      </c>
      <c r="E7434" s="178" t="s">
        <v>337</v>
      </c>
      <c r="F7434" s="178" t="s">
        <v>569</v>
      </c>
      <c r="G7434" s="178">
        <v>4</v>
      </c>
      <c r="H7434" s="178">
        <v>0.178740609437227</v>
      </c>
      <c r="I7434" s="178">
        <v>0.20018948256969427</v>
      </c>
      <c r="J7434" s="178" t="s">
        <v>625</v>
      </c>
    </row>
    <row r="7435" spans="1:10" x14ac:dyDescent="0.45">
      <c r="A7435" s="178" t="s">
        <v>567</v>
      </c>
      <c r="B7435" s="178" t="s">
        <v>568</v>
      </c>
      <c r="C7435" s="178">
        <v>2035</v>
      </c>
      <c r="D7435" s="178" t="s">
        <v>336</v>
      </c>
      <c r="E7435" s="178" t="s">
        <v>337</v>
      </c>
      <c r="F7435" s="178" t="s">
        <v>572</v>
      </c>
      <c r="G7435" s="178">
        <v>4</v>
      </c>
      <c r="H7435" s="178">
        <v>1.59774369967636E-2</v>
      </c>
      <c r="I7435" s="178">
        <v>1.7894729436375233E-2</v>
      </c>
      <c r="J7435" s="178" t="s">
        <v>625</v>
      </c>
    </row>
    <row r="7436" spans="1:10" x14ac:dyDescent="0.45">
      <c r="A7436" s="178" t="s">
        <v>567</v>
      </c>
      <c r="B7436" s="178" t="s">
        <v>568</v>
      </c>
      <c r="C7436" s="178">
        <v>2035</v>
      </c>
      <c r="D7436" s="178" t="s">
        <v>336</v>
      </c>
      <c r="E7436" s="178" t="s">
        <v>337</v>
      </c>
      <c r="F7436" s="178" t="s">
        <v>571</v>
      </c>
      <c r="G7436" s="178">
        <v>4</v>
      </c>
      <c r="H7436" s="178">
        <v>6.0061502677854199E-2</v>
      </c>
      <c r="I7436" s="178">
        <v>6.7268882999196714E-2</v>
      </c>
      <c r="J7436" s="178" t="s">
        <v>625</v>
      </c>
    </row>
    <row r="7437" spans="1:10" x14ac:dyDescent="0.45">
      <c r="A7437" s="178" t="s">
        <v>567</v>
      </c>
      <c r="B7437" s="178" t="s">
        <v>568</v>
      </c>
      <c r="C7437" s="178">
        <v>2035</v>
      </c>
      <c r="D7437" s="178" t="s">
        <v>336</v>
      </c>
      <c r="E7437" s="178" t="s">
        <v>337</v>
      </c>
      <c r="F7437" s="178" t="s">
        <v>574</v>
      </c>
      <c r="G7437" s="178">
        <v>4</v>
      </c>
      <c r="H7437" s="178">
        <v>0.68620595289394204</v>
      </c>
      <c r="I7437" s="178">
        <v>0.76855066724121512</v>
      </c>
      <c r="J7437" s="178" t="s">
        <v>626</v>
      </c>
    </row>
    <row r="7438" spans="1:10" x14ac:dyDescent="0.45">
      <c r="A7438" s="178" t="s">
        <v>567</v>
      </c>
      <c r="B7438" s="178" t="s">
        <v>568</v>
      </c>
      <c r="C7438" s="178">
        <v>2035</v>
      </c>
      <c r="D7438" s="178" t="s">
        <v>336</v>
      </c>
      <c r="E7438" s="178" t="s">
        <v>337</v>
      </c>
      <c r="F7438" s="178" t="s">
        <v>570</v>
      </c>
      <c r="G7438" s="178">
        <v>4</v>
      </c>
      <c r="H7438" s="178">
        <v>2.06965998513624E-2</v>
      </c>
      <c r="I7438" s="178">
        <v>2.318019183352589E-2</v>
      </c>
      <c r="J7438" s="178" t="s">
        <v>625</v>
      </c>
    </row>
    <row r="7439" spans="1:10" x14ac:dyDescent="0.45">
      <c r="A7439" s="178" t="s">
        <v>567</v>
      </c>
      <c r="B7439" s="178" t="s">
        <v>568</v>
      </c>
      <c r="C7439" s="178">
        <v>2035</v>
      </c>
      <c r="D7439" s="178" t="s">
        <v>336</v>
      </c>
      <c r="E7439" s="178" t="s">
        <v>337</v>
      </c>
      <c r="F7439" s="178" t="s">
        <v>573</v>
      </c>
      <c r="G7439" s="178">
        <v>4</v>
      </c>
      <c r="H7439" s="178">
        <v>4.3003925238736E-3</v>
      </c>
      <c r="I7439" s="178">
        <v>4.8164396267384325E-3</v>
      </c>
      <c r="J7439" s="178" t="s">
        <v>625</v>
      </c>
    </row>
    <row r="7440" spans="1:10" x14ac:dyDescent="0.45">
      <c r="A7440" s="178" t="s">
        <v>567</v>
      </c>
      <c r="B7440" s="178" t="s">
        <v>568</v>
      </c>
      <c r="C7440" s="178">
        <v>2035</v>
      </c>
      <c r="D7440" s="178" t="s">
        <v>336</v>
      </c>
      <c r="E7440" s="178" t="s">
        <v>337</v>
      </c>
      <c r="F7440" s="178" t="s">
        <v>571</v>
      </c>
      <c r="G7440" s="178">
        <v>5</v>
      </c>
      <c r="H7440" s="178">
        <v>5.3251297213137101E-2</v>
      </c>
      <c r="I7440" s="178">
        <v>5.9641452878713558E-2</v>
      </c>
      <c r="J7440" s="178" t="s">
        <v>625</v>
      </c>
    </row>
    <row r="7441" spans="1:10" x14ac:dyDescent="0.45">
      <c r="A7441" s="178" t="s">
        <v>567</v>
      </c>
      <c r="B7441" s="178" t="s">
        <v>568</v>
      </c>
      <c r="C7441" s="178">
        <v>2035</v>
      </c>
      <c r="D7441" s="178" t="s">
        <v>336</v>
      </c>
      <c r="E7441" s="178" t="s">
        <v>337</v>
      </c>
      <c r="F7441" s="178" t="s">
        <v>572</v>
      </c>
      <c r="G7441" s="178">
        <v>5</v>
      </c>
      <c r="H7441" s="178">
        <v>1.9896747835446101E-2</v>
      </c>
      <c r="I7441" s="178">
        <v>2.2284357575699635E-2</v>
      </c>
      <c r="J7441" s="178" t="s">
        <v>625</v>
      </c>
    </row>
    <row r="7442" spans="1:10" x14ac:dyDescent="0.45">
      <c r="A7442" s="178" t="s">
        <v>567</v>
      </c>
      <c r="B7442" s="178" t="s">
        <v>568</v>
      </c>
      <c r="C7442" s="178">
        <v>2035</v>
      </c>
      <c r="D7442" s="178" t="s">
        <v>336</v>
      </c>
      <c r="E7442" s="178" t="s">
        <v>337</v>
      </c>
      <c r="F7442" s="178" t="s">
        <v>570</v>
      </c>
      <c r="G7442" s="178">
        <v>5</v>
      </c>
      <c r="H7442" s="178">
        <v>3.1358591280877597E-2</v>
      </c>
      <c r="I7442" s="178">
        <v>3.5121622234582914E-2</v>
      </c>
      <c r="J7442" s="178" t="s">
        <v>625</v>
      </c>
    </row>
    <row r="7443" spans="1:10" x14ac:dyDescent="0.45">
      <c r="A7443" s="178" t="s">
        <v>567</v>
      </c>
      <c r="B7443" s="178" t="s">
        <v>568</v>
      </c>
      <c r="C7443" s="178">
        <v>2035</v>
      </c>
      <c r="D7443" s="178" t="s">
        <v>336</v>
      </c>
      <c r="E7443" s="178" t="s">
        <v>337</v>
      </c>
      <c r="F7443" s="178" t="s">
        <v>569</v>
      </c>
      <c r="G7443" s="178">
        <v>5</v>
      </c>
      <c r="H7443" s="178">
        <v>0.43845036718994301</v>
      </c>
      <c r="I7443" s="178">
        <v>0.4910644112527362</v>
      </c>
      <c r="J7443" s="178" t="s">
        <v>625</v>
      </c>
    </row>
    <row r="7444" spans="1:10" x14ac:dyDescent="0.45">
      <c r="A7444" s="178" t="s">
        <v>567</v>
      </c>
      <c r="B7444" s="178" t="s">
        <v>568</v>
      </c>
      <c r="C7444" s="178">
        <v>2035</v>
      </c>
      <c r="D7444" s="178" t="s">
        <v>336</v>
      </c>
      <c r="E7444" s="178" t="s">
        <v>337</v>
      </c>
      <c r="F7444" s="178" t="s">
        <v>574</v>
      </c>
      <c r="G7444" s="178">
        <v>5</v>
      </c>
      <c r="H7444" s="178">
        <v>0.36105738580226898</v>
      </c>
      <c r="I7444" s="178">
        <v>0.40438427209854128</v>
      </c>
      <c r="J7444" s="178" t="s">
        <v>626</v>
      </c>
    </row>
    <row r="7445" spans="1:10" x14ac:dyDescent="0.45">
      <c r="A7445" s="178" t="s">
        <v>567</v>
      </c>
      <c r="B7445" s="178" t="s">
        <v>568</v>
      </c>
      <c r="C7445" s="178">
        <v>2035</v>
      </c>
      <c r="D7445" s="178" t="s">
        <v>336</v>
      </c>
      <c r="E7445" s="178" t="s">
        <v>337</v>
      </c>
      <c r="F7445" s="178" t="s">
        <v>570</v>
      </c>
      <c r="G7445" s="178">
        <v>6</v>
      </c>
      <c r="H7445" s="178">
        <v>2.9281796072609698E-2</v>
      </c>
      <c r="I7445" s="178">
        <v>3.2795611601322862E-2</v>
      </c>
      <c r="J7445" s="178" t="s">
        <v>625</v>
      </c>
    </row>
    <row r="7446" spans="1:10" x14ac:dyDescent="0.45">
      <c r="A7446" s="178" t="s">
        <v>567</v>
      </c>
      <c r="B7446" s="178" t="s">
        <v>568</v>
      </c>
      <c r="C7446" s="178">
        <v>2035</v>
      </c>
      <c r="D7446" s="178" t="s">
        <v>336</v>
      </c>
      <c r="E7446" s="178" t="s">
        <v>337</v>
      </c>
      <c r="F7446" s="178" t="s">
        <v>574</v>
      </c>
      <c r="G7446" s="178">
        <v>6</v>
      </c>
      <c r="H7446" s="178">
        <v>0.43238568888045797</v>
      </c>
      <c r="I7446" s="178">
        <v>0.48427197154611296</v>
      </c>
      <c r="J7446" s="178" t="s">
        <v>626</v>
      </c>
    </row>
    <row r="7447" spans="1:10" x14ac:dyDescent="0.45">
      <c r="A7447" s="178" t="s">
        <v>567</v>
      </c>
      <c r="B7447" s="178" t="s">
        <v>568</v>
      </c>
      <c r="C7447" s="178">
        <v>2035</v>
      </c>
      <c r="D7447" s="178" t="s">
        <v>336</v>
      </c>
      <c r="E7447" s="178" t="s">
        <v>337</v>
      </c>
      <c r="F7447" s="178" t="s">
        <v>572</v>
      </c>
      <c r="G7447" s="178">
        <v>6</v>
      </c>
      <c r="H7447" s="178">
        <v>1.53093008848373E-2</v>
      </c>
      <c r="I7447" s="178">
        <v>1.7146416991017779E-2</v>
      </c>
      <c r="J7447" s="178" t="s">
        <v>625</v>
      </c>
    </row>
    <row r="7448" spans="1:10" x14ac:dyDescent="0.45">
      <c r="A7448" s="178" t="s">
        <v>567</v>
      </c>
      <c r="B7448" s="178" t="s">
        <v>568</v>
      </c>
      <c r="C7448" s="178">
        <v>2035</v>
      </c>
      <c r="D7448" s="178" t="s">
        <v>336</v>
      </c>
      <c r="E7448" s="178" t="s">
        <v>337</v>
      </c>
      <c r="F7448" s="178" t="s">
        <v>569</v>
      </c>
      <c r="G7448" s="178">
        <v>6</v>
      </c>
      <c r="H7448" s="178">
        <v>0.60169388260692303</v>
      </c>
      <c r="I7448" s="178">
        <v>0.6738971485197538</v>
      </c>
      <c r="J7448" s="178" t="s">
        <v>625</v>
      </c>
    </row>
    <row r="7449" spans="1:10" x14ac:dyDescent="0.45">
      <c r="A7449" s="178" t="s">
        <v>567</v>
      </c>
      <c r="B7449" s="178" t="s">
        <v>568</v>
      </c>
      <c r="C7449" s="178">
        <v>2035</v>
      </c>
      <c r="D7449" s="178" t="s">
        <v>336</v>
      </c>
      <c r="E7449" s="178" t="s">
        <v>337</v>
      </c>
      <c r="F7449" s="178" t="s">
        <v>571</v>
      </c>
      <c r="G7449" s="178">
        <v>6</v>
      </c>
      <c r="H7449" s="178">
        <v>3.7552610912825898E-2</v>
      </c>
      <c r="I7449" s="178">
        <v>4.2058924222365013E-2</v>
      </c>
      <c r="J7449" s="178" t="s">
        <v>625</v>
      </c>
    </row>
    <row r="7450" spans="1:10" x14ac:dyDescent="0.45">
      <c r="A7450" s="178" t="s">
        <v>567</v>
      </c>
      <c r="B7450" s="178" t="s">
        <v>568</v>
      </c>
      <c r="C7450" s="178">
        <v>2035</v>
      </c>
      <c r="D7450" s="178" t="s">
        <v>336</v>
      </c>
      <c r="E7450" s="178" t="s">
        <v>337</v>
      </c>
      <c r="F7450" s="178" t="s">
        <v>570</v>
      </c>
      <c r="G7450" s="178">
        <v>7</v>
      </c>
      <c r="H7450" s="178">
        <v>3.3422317064832903E-2</v>
      </c>
      <c r="I7450" s="178">
        <v>3.7432995112612853E-2</v>
      </c>
      <c r="J7450" s="178" t="s">
        <v>625</v>
      </c>
    </row>
    <row r="7451" spans="1:10" x14ac:dyDescent="0.45">
      <c r="A7451" s="178" t="s">
        <v>567</v>
      </c>
      <c r="B7451" s="178" t="s">
        <v>568</v>
      </c>
      <c r="C7451" s="178">
        <v>2035</v>
      </c>
      <c r="D7451" s="178" t="s">
        <v>336</v>
      </c>
      <c r="E7451" s="178" t="s">
        <v>337</v>
      </c>
      <c r="F7451" s="178" t="s">
        <v>574</v>
      </c>
      <c r="G7451" s="178">
        <v>7</v>
      </c>
      <c r="H7451" s="178">
        <v>0.20207396452315099</v>
      </c>
      <c r="I7451" s="178">
        <v>0.22632284026592914</v>
      </c>
      <c r="J7451" s="178" t="s">
        <v>626</v>
      </c>
    </row>
    <row r="7452" spans="1:10" x14ac:dyDescent="0.45">
      <c r="A7452" s="178" t="s">
        <v>567</v>
      </c>
      <c r="B7452" s="178" t="s">
        <v>568</v>
      </c>
      <c r="C7452" s="178">
        <v>2035</v>
      </c>
      <c r="D7452" s="178" t="s">
        <v>336</v>
      </c>
      <c r="E7452" s="178" t="s">
        <v>337</v>
      </c>
      <c r="F7452" s="178" t="s">
        <v>569</v>
      </c>
      <c r="G7452" s="178">
        <v>7</v>
      </c>
      <c r="H7452" s="178">
        <v>0.48172274418175198</v>
      </c>
      <c r="I7452" s="178">
        <v>0.53952947348356228</v>
      </c>
      <c r="J7452" s="178" t="s">
        <v>625</v>
      </c>
    </row>
    <row r="7453" spans="1:10" x14ac:dyDescent="0.45">
      <c r="A7453" s="178" t="s">
        <v>567</v>
      </c>
      <c r="B7453" s="178" t="s">
        <v>568</v>
      </c>
      <c r="C7453" s="178">
        <v>2035</v>
      </c>
      <c r="D7453" s="178" t="s">
        <v>336</v>
      </c>
      <c r="E7453" s="178" t="s">
        <v>337</v>
      </c>
      <c r="F7453" s="178" t="s">
        <v>573</v>
      </c>
      <c r="G7453" s="178">
        <v>7</v>
      </c>
      <c r="H7453" s="178">
        <v>6.3953346398192999E-3</v>
      </c>
      <c r="I7453" s="178">
        <v>7.1627747965976162E-3</v>
      </c>
      <c r="J7453" s="178" t="s">
        <v>625</v>
      </c>
    </row>
    <row r="7454" spans="1:10" x14ac:dyDescent="0.45">
      <c r="A7454" s="178" t="s">
        <v>567</v>
      </c>
      <c r="B7454" s="178" t="s">
        <v>568</v>
      </c>
      <c r="C7454" s="178">
        <v>2035</v>
      </c>
      <c r="D7454" s="178" t="s">
        <v>336</v>
      </c>
      <c r="E7454" s="178" t="s">
        <v>337</v>
      </c>
      <c r="F7454" s="178" t="s">
        <v>572</v>
      </c>
      <c r="G7454" s="178">
        <v>7</v>
      </c>
      <c r="H7454" s="178">
        <v>9.7284499643138008E-3</v>
      </c>
      <c r="I7454" s="178">
        <v>1.0895863960031458E-2</v>
      </c>
      <c r="J7454" s="178" t="s">
        <v>625</v>
      </c>
    </row>
    <row r="7455" spans="1:10" x14ac:dyDescent="0.45">
      <c r="A7455" s="178" t="s">
        <v>567</v>
      </c>
      <c r="B7455" s="178" t="s">
        <v>568</v>
      </c>
      <c r="C7455" s="178">
        <v>2035</v>
      </c>
      <c r="D7455" s="178" t="s">
        <v>336</v>
      </c>
      <c r="E7455" s="178" t="s">
        <v>337</v>
      </c>
      <c r="F7455" s="178" t="s">
        <v>571</v>
      </c>
      <c r="G7455" s="178">
        <v>7</v>
      </c>
      <c r="H7455" s="178">
        <v>3.6532685422571397E-2</v>
      </c>
      <c r="I7455" s="178">
        <v>4.0916607673279967E-2</v>
      </c>
      <c r="J7455" s="178" t="s">
        <v>625</v>
      </c>
    </row>
    <row r="7456" spans="1:10" x14ac:dyDescent="0.45">
      <c r="A7456" s="178" t="s">
        <v>567</v>
      </c>
      <c r="B7456" s="178" t="s">
        <v>568</v>
      </c>
      <c r="C7456" s="178">
        <v>2035</v>
      </c>
      <c r="D7456" s="178" t="s">
        <v>336</v>
      </c>
      <c r="E7456" s="178" t="s">
        <v>337</v>
      </c>
      <c r="F7456" s="178" t="s">
        <v>569</v>
      </c>
      <c r="G7456" s="178">
        <v>8</v>
      </c>
      <c r="H7456" s="178">
        <v>0.23751949984580201</v>
      </c>
      <c r="I7456" s="178">
        <v>0.26602183982729827</v>
      </c>
      <c r="J7456" s="178" t="s">
        <v>625</v>
      </c>
    </row>
    <row r="7457" spans="1:10" x14ac:dyDescent="0.45">
      <c r="A7457" s="178" t="s">
        <v>567</v>
      </c>
      <c r="B7457" s="178" t="s">
        <v>568</v>
      </c>
      <c r="C7457" s="178">
        <v>2035</v>
      </c>
      <c r="D7457" s="178" t="s">
        <v>336</v>
      </c>
      <c r="E7457" s="178" t="s">
        <v>337</v>
      </c>
      <c r="F7457" s="178" t="s">
        <v>571</v>
      </c>
      <c r="G7457" s="178">
        <v>8</v>
      </c>
      <c r="H7457" s="178">
        <v>1.68353181506973E-2</v>
      </c>
      <c r="I7457" s="178">
        <v>1.8855556328780977E-2</v>
      </c>
      <c r="J7457" s="178" t="s">
        <v>625</v>
      </c>
    </row>
    <row r="7458" spans="1:10" x14ac:dyDescent="0.45">
      <c r="A7458" s="178" t="s">
        <v>567</v>
      </c>
      <c r="B7458" s="178" t="s">
        <v>568</v>
      </c>
      <c r="C7458" s="178">
        <v>2035</v>
      </c>
      <c r="D7458" s="178" t="s">
        <v>336</v>
      </c>
      <c r="E7458" s="178" t="s">
        <v>337</v>
      </c>
      <c r="F7458" s="178" t="s">
        <v>570</v>
      </c>
      <c r="G7458" s="178">
        <v>8</v>
      </c>
      <c r="H7458" s="178">
        <v>2.0753849181346599E-2</v>
      </c>
      <c r="I7458" s="178">
        <v>2.3244311083108194E-2</v>
      </c>
      <c r="J7458" s="178" t="s">
        <v>625</v>
      </c>
    </row>
    <row r="7459" spans="1:10" x14ac:dyDescent="0.45">
      <c r="A7459" s="178" t="s">
        <v>567</v>
      </c>
      <c r="B7459" s="178" t="s">
        <v>568</v>
      </c>
      <c r="C7459" s="178">
        <v>2035</v>
      </c>
      <c r="D7459" s="178" t="s">
        <v>336</v>
      </c>
      <c r="E7459" s="178" t="s">
        <v>337</v>
      </c>
      <c r="F7459" s="178" t="s">
        <v>572</v>
      </c>
      <c r="G7459" s="178">
        <v>8</v>
      </c>
      <c r="H7459" s="178">
        <v>1.5939114600769199E-2</v>
      </c>
      <c r="I7459" s="178">
        <v>1.7851808352861504E-2</v>
      </c>
      <c r="J7459" s="178" t="s">
        <v>625</v>
      </c>
    </row>
    <row r="7460" spans="1:10" x14ac:dyDescent="0.45">
      <c r="A7460" s="178" t="s">
        <v>567</v>
      </c>
      <c r="B7460" s="178" t="s">
        <v>568</v>
      </c>
      <c r="C7460" s="178">
        <v>2035</v>
      </c>
      <c r="D7460" s="178" t="s">
        <v>336</v>
      </c>
      <c r="E7460" s="178" t="s">
        <v>337</v>
      </c>
      <c r="F7460" s="178" t="s">
        <v>573</v>
      </c>
      <c r="G7460" s="178">
        <v>8</v>
      </c>
      <c r="H7460" s="178">
        <v>5.6501176441087998E-3</v>
      </c>
      <c r="I7460" s="178">
        <v>6.3281317614018564E-3</v>
      </c>
      <c r="J7460" s="178" t="s">
        <v>625</v>
      </c>
    </row>
    <row r="7461" spans="1:10" x14ac:dyDescent="0.45">
      <c r="A7461" s="178" t="s">
        <v>567</v>
      </c>
      <c r="B7461" s="178" t="s">
        <v>568</v>
      </c>
      <c r="C7461" s="178">
        <v>2035</v>
      </c>
      <c r="D7461" s="178" t="s">
        <v>336</v>
      </c>
      <c r="E7461" s="178" t="s">
        <v>337</v>
      </c>
      <c r="F7461" s="178" t="s">
        <v>574</v>
      </c>
      <c r="G7461" s="178">
        <v>8</v>
      </c>
      <c r="H7461" s="178">
        <v>0.221634527202695</v>
      </c>
      <c r="I7461" s="178">
        <v>0.24823067046701841</v>
      </c>
      <c r="J7461" s="178" t="s">
        <v>626</v>
      </c>
    </row>
    <row r="7462" spans="1:10" x14ac:dyDescent="0.45">
      <c r="A7462" s="178" t="s">
        <v>567</v>
      </c>
      <c r="B7462" s="178" t="s">
        <v>568</v>
      </c>
      <c r="C7462" s="178">
        <v>2035</v>
      </c>
      <c r="D7462" s="178" t="s">
        <v>336</v>
      </c>
      <c r="E7462" s="178" t="s">
        <v>337</v>
      </c>
      <c r="F7462" s="178" t="s">
        <v>570</v>
      </c>
      <c r="G7462" s="178">
        <v>9</v>
      </c>
      <c r="H7462" s="178">
        <v>9.8089713719673004E-3</v>
      </c>
      <c r="I7462" s="178">
        <v>1.0986047936603377E-2</v>
      </c>
      <c r="J7462" s="178" t="s">
        <v>625</v>
      </c>
    </row>
    <row r="7463" spans="1:10" x14ac:dyDescent="0.45">
      <c r="A7463" s="178" t="s">
        <v>567</v>
      </c>
      <c r="B7463" s="178" t="s">
        <v>568</v>
      </c>
      <c r="C7463" s="178">
        <v>2035</v>
      </c>
      <c r="D7463" s="178" t="s">
        <v>336</v>
      </c>
      <c r="E7463" s="178" t="s">
        <v>337</v>
      </c>
      <c r="F7463" s="178" t="s">
        <v>571</v>
      </c>
      <c r="G7463" s="178">
        <v>9</v>
      </c>
      <c r="H7463" s="178">
        <v>2.3161061719292799E-2</v>
      </c>
      <c r="I7463" s="178">
        <v>2.5940389125607938E-2</v>
      </c>
      <c r="J7463" s="178" t="s">
        <v>625</v>
      </c>
    </row>
    <row r="7464" spans="1:10" x14ac:dyDescent="0.45">
      <c r="A7464" s="178" t="s">
        <v>567</v>
      </c>
      <c r="B7464" s="178" t="s">
        <v>568</v>
      </c>
      <c r="C7464" s="178">
        <v>2035</v>
      </c>
      <c r="D7464" s="178" t="s">
        <v>336</v>
      </c>
      <c r="E7464" s="178" t="s">
        <v>337</v>
      </c>
      <c r="F7464" s="178" t="s">
        <v>574</v>
      </c>
      <c r="G7464" s="178">
        <v>9</v>
      </c>
      <c r="H7464" s="178">
        <v>0.17986958485562299</v>
      </c>
      <c r="I7464" s="178">
        <v>0.20145393503829775</v>
      </c>
      <c r="J7464" s="178" t="s">
        <v>626</v>
      </c>
    </row>
    <row r="7465" spans="1:10" x14ac:dyDescent="0.45">
      <c r="A7465" s="178" t="s">
        <v>567</v>
      </c>
      <c r="B7465" s="178" t="s">
        <v>568</v>
      </c>
      <c r="C7465" s="178">
        <v>2035</v>
      </c>
      <c r="D7465" s="178" t="s">
        <v>336</v>
      </c>
      <c r="E7465" s="178" t="s">
        <v>337</v>
      </c>
      <c r="F7465" s="178" t="s">
        <v>572</v>
      </c>
      <c r="G7465" s="178">
        <v>9</v>
      </c>
      <c r="H7465" s="178">
        <v>1.16111657698639E-2</v>
      </c>
      <c r="I7465" s="178">
        <v>1.3004505662247569E-2</v>
      </c>
      <c r="J7465" s="178" t="s">
        <v>625</v>
      </c>
    </row>
    <row r="7466" spans="1:10" x14ac:dyDescent="0.45">
      <c r="A7466" s="178" t="s">
        <v>567</v>
      </c>
      <c r="B7466" s="178" t="s">
        <v>568</v>
      </c>
      <c r="C7466" s="178">
        <v>2035</v>
      </c>
      <c r="D7466" s="178" t="s">
        <v>336</v>
      </c>
      <c r="E7466" s="178" t="s">
        <v>337</v>
      </c>
      <c r="F7466" s="178" t="s">
        <v>573</v>
      </c>
      <c r="G7466" s="178">
        <v>9</v>
      </c>
      <c r="H7466" s="178">
        <v>8.6716044461349995E-4</v>
      </c>
      <c r="I7466" s="178">
        <v>9.7121969796712003E-4</v>
      </c>
      <c r="J7466" s="178" t="s">
        <v>625</v>
      </c>
    </row>
    <row r="7467" spans="1:10" x14ac:dyDescent="0.45">
      <c r="A7467" s="178" t="s">
        <v>567</v>
      </c>
      <c r="B7467" s="178" t="s">
        <v>568</v>
      </c>
      <c r="C7467" s="178">
        <v>2035</v>
      </c>
      <c r="D7467" s="178" t="s">
        <v>336</v>
      </c>
      <c r="E7467" s="178" t="s">
        <v>337</v>
      </c>
      <c r="F7467" s="178" t="s">
        <v>569</v>
      </c>
      <c r="G7467" s="178">
        <v>9</v>
      </c>
      <c r="H7467" s="178">
        <v>0.222214104607701</v>
      </c>
      <c r="I7467" s="178">
        <v>0.24887979716062514</v>
      </c>
      <c r="J7467" s="178" t="s">
        <v>625</v>
      </c>
    </row>
    <row r="7468" spans="1:10" x14ac:dyDescent="0.45">
      <c r="A7468" s="178" t="s">
        <v>567</v>
      </c>
      <c r="B7468" s="178" t="s">
        <v>568</v>
      </c>
      <c r="C7468" s="178">
        <v>2035</v>
      </c>
      <c r="D7468" s="178" t="s">
        <v>336</v>
      </c>
      <c r="E7468" s="178" t="s">
        <v>337</v>
      </c>
      <c r="F7468" s="178" t="s">
        <v>570</v>
      </c>
      <c r="G7468" s="178">
        <v>10</v>
      </c>
      <c r="H7468" s="178">
        <v>1.7950724053662302E-2</v>
      </c>
      <c r="I7468" s="178">
        <v>2.0104810940101778E-2</v>
      </c>
      <c r="J7468" s="178" t="s">
        <v>625</v>
      </c>
    </row>
    <row r="7469" spans="1:10" x14ac:dyDescent="0.45">
      <c r="A7469" s="178" t="s">
        <v>567</v>
      </c>
      <c r="B7469" s="178" t="s">
        <v>568</v>
      </c>
      <c r="C7469" s="178">
        <v>2035</v>
      </c>
      <c r="D7469" s="178" t="s">
        <v>336</v>
      </c>
      <c r="E7469" s="178" t="s">
        <v>337</v>
      </c>
      <c r="F7469" s="178" t="s">
        <v>572</v>
      </c>
      <c r="G7469" s="178">
        <v>10</v>
      </c>
      <c r="H7469" s="178">
        <v>1.1426121040131E-2</v>
      </c>
      <c r="I7469" s="178">
        <v>1.2797255564946722E-2</v>
      </c>
      <c r="J7469" s="178" t="s">
        <v>625</v>
      </c>
    </row>
    <row r="7470" spans="1:10" x14ac:dyDescent="0.45">
      <c r="A7470" s="178" t="s">
        <v>567</v>
      </c>
      <c r="B7470" s="178" t="s">
        <v>568</v>
      </c>
      <c r="C7470" s="178">
        <v>2035</v>
      </c>
      <c r="D7470" s="178" t="s">
        <v>336</v>
      </c>
      <c r="E7470" s="178" t="s">
        <v>337</v>
      </c>
      <c r="F7470" s="178" t="s">
        <v>574</v>
      </c>
      <c r="G7470" s="178">
        <v>10</v>
      </c>
      <c r="H7470" s="178">
        <v>0.182532434584572</v>
      </c>
      <c r="I7470" s="178">
        <v>0.20443632673472065</v>
      </c>
      <c r="J7470" s="178" t="s">
        <v>626</v>
      </c>
    </row>
    <row r="7471" spans="1:10" x14ac:dyDescent="0.45">
      <c r="A7471" s="178" t="s">
        <v>567</v>
      </c>
      <c r="B7471" s="178" t="s">
        <v>568</v>
      </c>
      <c r="C7471" s="178">
        <v>2035</v>
      </c>
      <c r="D7471" s="178" t="s">
        <v>336</v>
      </c>
      <c r="E7471" s="178" t="s">
        <v>337</v>
      </c>
      <c r="F7471" s="178" t="s">
        <v>573</v>
      </c>
      <c r="G7471" s="178">
        <v>10</v>
      </c>
      <c r="H7471" s="178">
        <v>3.9029656909410002E-4</v>
      </c>
      <c r="I7471" s="178">
        <v>4.3713215738539206E-4</v>
      </c>
      <c r="J7471" s="178" t="s">
        <v>625</v>
      </c>
    </row>
    <row r="7472" spans="1:10" x14ac:dyDescent="0.45">
      <c r="A7472" s="178" t="s">
        <v>567</v>
      </c>
      <c r="B7472" s="178" t="s">
        <v>568</v>
      </c>
      <c r="C7472" s="178">
        <v>2035</v>
      </c>
      <c r="D7472" s="178" t="s">
        <v>336</v>
      </c>
      <c r="E7472" s="178" t="s">
        <v>337</v>
      </c>
      <c r="F7472" s="178" t="s">
        <v>571</v>
      </c>
      <c r="G7472" s="178">
        <v>10</v>
      </c>
      <c r="H7472" s="178">
        <v>2.4896305141737698E-2</v>
      </c>
      <c r="I7472" s="178">
        <v>2.7883861758746225E-2</v>
      </c>
      <c r="J7472" s="178" t="s">
        <v>625</v>
      </c>
    </row>
    <row r="7473" spans="1:10" x14ac:dyDescent="0.45">
      <c r="A7473" s="178" t="s">
        <v>567</v>
      </c>
      <c r="B7473" s="178" t="s">
        <v>568</v>
      </c>
      <c r="C7473" s="178">
        <v>2035</v>
      </c>
      <c r="D7473" s="178" t="s">
        <v>336</v>
      </c>
      <c r="E7473" s="178" t="s">
        <v>337</v>
      </c>
      <c r="F7473" s="178" t="s">
        <v>569</v>
      </c>
      <c r="G7473" s="178">
        <v>10</v>
      </c>
      <c r="H7473" s="178">
        <v>0.28691039653494899</v>
      </c>
      <c r="I7473" s="178">
        <v>0.3213396441191429</v>
      </c>
      <c r="J7473" s="178" t="s">
        <v>625</v>
      </c>
    </row>
    <row r="7474" spans="1:10" x14ac:dyDescent="0.45">
      <c r="A7474" s="178" t="s">
        <v>567</v>
      </c>
      <c r="B7474" s="178" t="s">
        <v>568</v>
      </c>
      <c r="C7474" s="178">
        <v>2035</v>
      </c>
      <c r="D7474" s="178" t="s">
        <v>336</v>
      </c>
      <c r="E7474" s="178" t="s">
        <v>337</v>
      </c>
      <c r="F7474" s="178" t="s">
        <v>571</v>
      </c>
      <c r="G7474" s="178">
        <v>11</v>
      </c>
      <c r="H7474" s="178">
        <v>1.42119955562521E-2</v>
      </c>
      <c r="I7474" s="178">
        <v>1.5917435023002354E-2</v>
      </c>
      <c r="J7474" s="178" t="s">
        <v>625</v>
      </c>
    </row>
    <row r="7475" spans="1:10" x14ac:dyDescent="0.45">
      <c r="A7475" s="178" t="s">
        <v>567</v>
      </c>
      <c r="B7475" s="178" t="s">
        <v>568</v>
      </c>
      <c r="C7475" s="178">
        <v>2035</v>
      </c>
      <c r="D7475" s="178" t="s">
        <v>336</v>
      </c>
      <c r="E7475" s="178" t="s">
        <v>337</v>
      </c>
      <c r="F7475" s="178" t="s">
        <v>574</v>
      </c>
      <c r="G7475" s="178">
        <v>11</v>
      </c>
      <c r="H7475" s="178">
        <v>0.16549245873466101</v>
      </c>
      <c r="I7475" s="178">
        <v>0.18535155378282034</v>
      </c>
      <c r="J7475" s="178" t="s">
        <v>626</v>
      </c>
    </row>
    <row r="7476" spans="1:10" x14ac:dyDescent="0.45">
      <c r="A7476" s="178" t="s">
        <v>567</v>
      </c>
      <c r="B7476" s="178" t="s">
        <v>568</v>
      </c>
      <c r="C7476" s="178">
        <v>2035</v>
      </c>
      <c r="D7476" s="178" t="s">
        <v>336</v>
      </c>
      <c r="E7476" s="178" t="s">
        <v>337</v>
      </c>
      <c r="F7476" s="178" t="s">
        <v>569</v>
      </c>
      <c r="G7476" s="178">
        <v>11</v>
      </c>
      <c r="H7476" s="178">
        <v>0.3055927362293</v>
      </c>
      <c r="I7476" s="178">
        <v>0.34226386457681601</v>
      </c>
      <c r="J7476" s="178" t="s">
        <v>625</v>
      </c>
    </row>
    <row r="7477" spans="1:10" x14ac:dyDescent="0.45">
      <c r="A7477" s="178" t="s">
        <v>567</v>
      </c>
      <c r="B7477" s="178" t="s">
        <v>568</v>
      </c>
      <c r="C7477" s="178">
        <v>2035</v>
      </c>
      <c r="D7477" s="178" t="s">
        <v>336</v>
      </c>
      <c r="E7477" s="178" t="s">
        <v>337</v>
      </c>
      <c r="F7477" s="178" t="s">
        <v>570</v>
      </c>
      <c r="G7477" s="178">
        <v>11</v>
      </c>
      <c r="H7477" s="178">
        <v>1.3520457665435999E-2</v>
      </c>
      <c r="I7477" s="178">
        <v>1.5142912585288321E-2</v>
      </c>
      <c r="J7477" s="178" t="s">
        <v>625</v>
      </c>
    </row>
    <row r="7478" spans="1:10" x14ac:dyDescent="0.45">
      <c r="A7478" s="178" t="s">
        <v>567</v>
      </c>
      <c r="B7478" s="178" t="s">
        <v>568</v>
      </c>
      <c r="C7478" s="178">
        <v>2035</v>
      </c>
      <c r="D7478" s="178" t="s">
        <v>336</v>
      </c>
      <c r="E7478" s="178" t="s">
        <v>337</v>
      </c>
      <c r="F7478" s="178" t="s">
        <v>572</v>
      </c>
      <c r="G7478" s="178">
        <v>11</v>
      </c>
      <c r="H7478" s="178">
        <v>1.1774249651352899E-2</v>
      </c>
      <c r="I7478" s="178">
        <v>1.3187159609515248E-2</v>
      </c>
      <c r="J7478" s="178" t="s">
        <v>625</v>
      </c>
    </row>
    <row r="7479" spans="1:10" x14ac:dyDescent="0.45">
      <c r="A7479" s="178" t="s">
        <v>567</v>
      </c>
      <c r="B7479" s="178" t="s">
        <v>568</v>
      </c>
      <c r="C7479" s="178">
        <v>2035</v>
      </c>
      <c r="D7479" s="178" t="s">
        <v>336</v>
      </c>
      <c r="E7479" s="178" t="s">
        <v>337</v>
      </c>
      <c r="F7479" s="178" t="s">
        <v>574</v>
      </c>
      <c r="G7479" s="178">
        <v>12</v>
      </c>
      <c r="H7479" s="178">
        <v>5.3626727429218597E-2</v>
      </c>
      <c r="I7479" s="178">
        <v>6.0061934720724831E-2</v>
      </c>
      <c r="J7479" s="178" t="s">
        <v>626</v>
      </c>
    </row>
    <row r="7480" spans="1:10" x14ac:dyDescent="0.45">
      <c r="A7480" s="178" t="s">
        <v>567</v>
      </c>
      <c r="B7480" s="178" t="s">
        <v>568</v>
      </c>
      <c r="C7480" s="178">
        <v>2035</v>
      </c>
      <c r="D7480" s="178" t="s">
        <v>336</v>
      </c>
      <c r="E7480" s="178" t="s">
        <v>337</v>
      </c>
      <c r="F7480" s="178" t="s">
        <v>573</v>
      </c>
      <c r="G7480" s="178">
        <v>12</v>
      </c>
      <c r="H7480" s="178">
        <v>1.669101882726E-3</v>
      </c>
      <c r="I7480" s="178">
        <v>1.8693941086531203E-3</v>
      </c>
      <c r="J7480" s="178" t="s">
        <v>625</v>
      </c>
    </row>
    <row r="7481" spans="1:10" x14ac:dyDescent="0.45">
      <c r="A7481" s="178" t="s">
        <v>567</v>
      </c>
      <c r="B7481" s="178" t="s">
        <v>568</v>
      </c>
      <c r="C7481" s="178">
        <v>2035</v>
      </c>
      <c r="D7481" s="178" t="s">
        <v>336</v>
      </c>
      <c r="E7481" s="178" t="s">
        <v>337</v>
      </c>
      <c r="F7481" s="178" t="s">
        <v>571</v>
      </c>
      <c r="G7481" s="178">
        <v>12</v>
      </c>
      <c r="H7481" s="178">
        <v>1.49171107914299E-2</v>
      </c>
      <c r="I7481" s="178">
        <v>1.670716408640149E-2</v>
      </c>
      <c r="J7481" s="178" t="s">
        <v>625</v>
      </c>
    </row>
    <row r="7482" spans="1:10" x14ac:dyDescent="0.45">
      <c r="A7482" s="178" t="s">
        <v>567</v>
      </c>
      <c r="B7482" s="178" t="s">
        <v>568</v>
      </c>
      <c r="C7482" s="178">
        <v>2035</v>
      </c>
      <c r="D7482" s="178" t="s">
        <v>336</v>
      </c>
      <c r="E7482" s="178" t="s">
        <v>337</v>
      </c>
      <c r="F7482" s="178" t="s">
        <v>569</v>
      </c>
      <c r="G7482" s="178">
        <v>12</v>
      </c>
      <c r="H7482" s="178">
        <v>0.26114240661263399</v>
      </c>
      <c r="I7482" s="178">
        <v>0.29247949540615009</v>
      </c>
      <c r="J7482" s="178" t="s">
        <v>625</v>
      </c>
    </row>
    <row r="7483" spans="1:10" x14ac:dyDescent="0.45">
      <c r="A7483" s="178" t="s">
        <v>567</v>
      </c>
      <c r="B7483" s="178" t="s">
        <v>568</v>
      </c>
      <c r="C7483" s="178">
        <v>2035</v>
      </c>
      <c r="D7483" s="178" t="s">
        <v>336</v>
      </c>
      <c r="E7483" s="178" t="s">
        <v>337</v>
      </c>
      <c r="F7483" s="178" t="s">
        <v>572</v>
      </c>
      <c r="G7483" s="178">
        <v>12</v>
      </c>
      <c r="H7483" s="178">
        <v>8.1839830672833999E-3</v>
      </c>
      <c r="I7483" s="178">
        <v>9.1660610353574094E-3</v>
      </c>
      <c r="J7483" s="178" t="s">
        <v>625</v>
      </c>
    </row>
    <row r="7484" spans="1:10" x14ac:dyDescent="0.45">
      <c r="A7484" s="178" t="s">
        <v>567</v>
      </c>
      <c r="B7484" s="178" t="s">
        <v>568</v>
      </c>
      <c r="C7484" s="178">
        <v>2035</v>
      </c>
      <c r="D7484" s="178" t="s">
        <v>336</v>
      </c>
      <c r="E7484" s="178" t="s">
        <v>337</v>
      </c>
      <c r="F7484" s="178" t="s">
        <v>570</v>
      </c>
      <c r="G7484" s="178">
        <v>12</v>
      </c>
      <c r="H7484" s="178">
        <v>1.43158457358368E-2</v>
      </c>
      <c r="I7484" s="178">
        <v>1.6033747224137217E-2</v>
      </c>
      <c r="J7484" s="178" t="s">
        <v>625</v>
      </c>
    </row>
    <row r="7485" spans="1:10" x14ac:dyDescent="0.45">
      <c r="A7485" s="178" t="s">
        <v>567</v>
      </c>
      <c r="B7485" s="178" t="s">
        <v>568</v>
      </c>
      <c r="C7485" s="178">
        <v>2035</v>
      </c>
      <c r="D7485" s="178" t="s">
        <v>336</v>
      </c>
      <c r="E7485" s="178" t="s">
        <v>337</v>
      </c>
      <c r="F7485" s="178" t="s">
        <v>573</v>
      </c>
      <c r="G7485" s="178">
        <v>13</v>
      </c>
      <c r="H7485" s="178">
        <v>7.1145202964544001E-3</v>
      </c>
      <c r="I7485" s="178">
        <v>7.9682627320289291E-3</v>
      </c>
      <c r="J7485" s="178" t="s">
        <v>625</v>
      </c>
    </row>
    <row r="7486" spans="1:10" x14ac:dyDescent="0.45">
      <c r="A7486" s="178" t="s">
        <v>567</v>
      </c>
      <c r="B7486" s="178" t="s">
        <v>568</v>
      </c>
      <c r="C7486" s="178">
        <v>2035</v>
      </c>
      <c r="D7486" s="178" t="s">
        <v>336</v>
      </c>
      <c r="E7486" s="178" t="s">
        <v>337</v>
      </c>
      <c r="F7486" s="178" t="s">
        <v>571</v>
      </c>
      <c r="G7486" s="178">
        <v>13</v>
      </c>
      <c r="H7486" s="178">
        <v>2.0139662679866902E-2</v>
      </c>
      <c r="I7486" s="178">
        <v>2.2556422201450932E-2</v>
      </c>
      <c r="J7486" s="178" t="s">
        <v>625</v>
      </c>
    </row>
    <row r="7487" spans="1:10" x14ac:dyDescent="0.45">
      <c r="A7487" s="178" t="s">
        <v>567</v>
      </c>
      <c r="B7487" s="178" t="s">
        <v>568</v>
      </c>
      <c r="C7487" s="178">
        <v>2035</v>
      </c>
      <c r="D7487" s="178" t="s">
        <v>336</v>
      </c>
      <c r="E7487" s="178" t="s">
        <v>337</v>
      </c>
      <c r="F7487" s="178" t="s">
        <v>572</v>
      </c>
      <c r="G7487" s="178">
        <v>13</v>
      </c>
      <c r="H7487" s="178">
        <v>6.3255778659368003E-3</v>
      </c>
      <c r="I7487" s="178">
        <v>7.0846472098492173E-3</v>
      </c>
      <c r="J7487" s="178" t="s">
        <v>625</v>
      </c>
    </row>
    <row r="7488" spans="1:10" x14ac:dyDescent="0.45">
      <c r="A7488" s="178" t="s">
        <v>567</v>
      </c>
      <c r="B7488" s="178" t="s">
        <v>568</v>
      </c>
      <c r="C7488" s="178">
        <v>2035</v>
      </c>
      <c r="D7488" s="178" t="s">
        <v>336</v>
      </c>
      <c r="E7488" s="178" t="s">
        <v>337</v>
      </c>
      <c r="F7488" s="178" t="s">
        <v>569</v>
      </c>
      <c r="G7488" s="178">
        <v>13</v>
      </c>
      <c r="H7488" s="178">
        <v>6.7137059755623299E-2</v>
      </c>
      <c r="I7488" s="178">
        <v>7.5193506926298101E-2</v>
      </c>
      <c r="J7488" s="178" t="s">
        <v>625</v>
      </c>
    </row>
    <row r="7489" spans="1:10" x14ac:dyDescent="0.45">
      <c r="A7489" s="178" t="s">
        <v>567</v>
      </c>
      <c r="B7489" s="178" t="s">
        <v>568</v>
      </c>
      <c r="C7489" s="178">
        <v>2035</v>
      </c>
      <c r="D7489" s="178" t="s">
        <v>336</v>
      </c>
      <c r="E7489" s="178" t="s">
        <v>337</v>
      </c>
      <c r="F7489" s="178" t="s">
        <v>570</v>
      </c>
      <c r="G7489" s="178">
        <v>13</v>
      </c>
      <c r="H7489" s="178">
        <v>1.6194682510103999E-2</v>
      </c>
      <c r="I7489" s="178">
        <v>1.813804441131648E-2</v>
      </c>
      <c r="J7489" s="178" t="s">
        <v>625</v>
      </c>
    </row>
    <row r="7490" spans="1:10" x14ac:dyDescent="0.45">
      <c r="A7490" s="178" t="s">
        <v>567</v>
      </c>
      <c r="B7490" s="178" t="s">
        <v>568</v>
      </c>
      <c r="C7490" s="178">
        <v>2035</v>
      </c>
      <c r="D7490" s="178" t="s">
        <v>336</v>
      </c>
      <c r="E7490" s="178" t="s">
        <v>337</v>
      </c>
      <c r="F7490" s="178" t="s">
        <v>574</v>
      </c>
      <c r="G7490" s="178">
        <v>13</v>
      </c>
      <c r="H7490" s="178">
        <v>8.2376648322679102E-2</v>
      </c>
      <c r="I7490" s="178">
        <v>9.2261846121400606E-2</v>
      </c>
      <c r="J7490" s="178" t="s">
        <v>626</v>
      </c>
    </row>
    <row r="7491" spans="1:10" x14ac:dyDescent="0.45">
      <c r="A7491" s="178" t="s">
        <v>567</v>
      </c>
      <c r="B7491" s="178" t="s">
        <v>568</v>
      </c>
      <c r="C7491" s="178">
        <v>2035</v>
      </c>
      <c r="D7491" s="178" t="s">
        <v>336</v>
      </c>
      <c r="E7491" s="178" t="s">
        <v>337</v>
      </c>
      <c r="F7491" s="178" t="s">
        <v>569</v>
      </c>
      <c r="G7491" s="178">
        <v>14</v>
      </c>
      <c r="H7491" s="178">
        <v>0.25375703023746599</v>
      </c>
      <c r="I7491" s="178">
        <v>0.28420787386596191</v>
      </c>
      <c r="J7491" s="178" t="s">
        <v>625</v>
      </c>
    </row>
    <row r="7492" spans="1:10" x14ac:dyDescent="0.45">
      <c r="A7492" s="178" t="s">
        <v>567</v>
      </c>
      <c r="B7492" s="178" t="s">
        <v>568</v>
      </c>
      <c r="C7492" s="178">
        <v>2035</v>
      </c>
      <c r="D7492" s="178" t="s">
        <v>336</v>
      </c>
      <c r="E7492" s="178" t="s">
        <v>337</v>
      </c>
      <c r="F7492" s="178" t="s">
        <v>574</v>
      </c>
      <c r="G7492" s="178">
        <v>14</v>
      </c>
      <c r="H7492" s="178">
        <v>5.9883770416490699E-2</v>
      </c>
      <c r="I7492" s="178">
        <v>6.7069822866469592E-2</v>
      </c>
      <c r="J7492" s="178" t="s">
        <v>626</v>
      </c>
    </row>
    <row r="7493" spans="1:10" x14ac:dyDescent="0.45">
      <c r="A7493" s="178" t="s">
        <v>567</v>
      </c>
      <c r="B7493" s="178" t="s">
        <v>568</v>
      </c>
      <c r="C7493" s="178">
        <v>2035</v>
      </c>
      <c r="D7493" s="178" t="s">
        <v>336</v>
      </c>
      <c r="E7493" s="178" t="s">
        <v>337</v>
      </c>
      <c r="F7493" s="178" t="s">
        <v>570</v>
      </c>
      <c r="G7493" s="178">
        <v>14</v>
      </c>
      <c r="H7493" s="178">
        <v>1.6143698478117599E-2</v>
      </c>
      <c r="I7493" s="178">
        <v>1.8080942295491714E-2</v>
      </c>
      <c r="J7493" s="178" t="s">
        <v>625</v>
      </c>
    </row>
    <row r="7494" spans="1:10" x14ac:dyDescent="0.45">
      <c r="A7494" s="178" t="s">
        <v>567</v>
      </c>
      <c r="B7494" s="178" t="s">
        <v>568</v>
      </c>
      <c r="C7494" s="178">
        <v>2035</v>
      </c>
      <c r="D7494" s="178" t="s">
        <v>336</v>
      </c>
      <c r="E7494" s="178" t="s">
        <v>337</v>
      </c>
      <c r="F7494" s="178" t="s">
        <v>573</v>
      </c>
      <c r="G7494" s="178">
        <v>14</v>
      </c>
      <c r="H7494" s="178">
        <v>2.2835619456599999E-3</v>
      </c>
      <c r="I7494" s="178">
        <v>2.5575893791391999E-3</v>
      </c>
      <c r="J7494" s="178" t="s">
        <v>625</v>
      </c>
    </row>
    <row r="7495" spans="1:10" x14ac:dyDescent="0.45">
      <c r="A7495" s="178" t="s">
        <v>567</v>
      </c>
      <c r="B7495" s="178" t="s">
        <v>568</v>
      </c>
      <c r="C7495" s="178">
        <v>2035</v>
      </c>
      <c r="D7495" s="178" t="s">
        <v>336</v>
      </c>
      <c r="E7495" s="178" t="s">
        <v>337</v>
      </c>
      <c r="F7495" s="178" t="s">
        <v>571</v>
      </c>
      <c r="G7495" s="178">
        <v>14</v>
      </c>
      <c r="H7495" s="178">
        <v>1.0094612502143699E-2</v>
      </c>
      <c r="I7495" s="178">
        <v>1.1305966002400945E-2</v>
      </c>
      <c r="J7495" s="178" t="s">
        <v>625</v>
      </c>
    </row>
    <row r="7496" spans="1:10" x14ac:dyDescent="0.45">
      <c r="A7496" s="178" t="s">
        <v>567</v>
      </c>
      <c r="B7496" s="178" t="s">
        <v>568</v>
      </c>
      <c r="C7496" s="178">
        <v>2035</v>
      </c>
      <c r="D7496" s="178" t="s">
        <v>336</v>
      </c>
      <c r="E7496" s="178" t="s">
        <v>337</v>
      </c>
      <c r="F7496" s="178" t="s">
        <v>572</v>
      </c>
      <c r="G7496" s="178">
        <v>14</v>
      </c>
      <c r="H7496" s="178">
        <v>2.7644320434773999E-3</v>
      </c>
      <c r="I7496" s="178">
        <v>3.096163888694688E-3</v>
      </c>
      <c r="J7496" s="178" t="s">
        <v>625</v>
      </c>
    </row>
    <row r="7497" spans="1:10" x14ac:dyDescent="0.45">
      <c r="A7497" s="178" t="s">
        <v>567</v>
      </c>
      <c r="B7497" s="178" t="s">
        <v>568</v>
      </c>
      <c r="C7497" s="178">
        <v>2035</v>
      </c>
      <c r="D7497" s="178" t="s">
        <v>336</v>
      </c>
      <c r="E7497" s="178" t="s">
        <v>337</v>
      </c>
      <c r="F7497" s="178" t="s">
        <v>571</v>
      </c>
      <c r="G7497" s="178">
        <v>15</v>
      </c>
      <c r="H7497" s="178">
        <v>1.04238265193999E-2</v>
      </c>
      <c r="I7497" s="178">
        <v>1.167468570172789E-2</v>
      </c>
      <c r="J7497" s="178" t="s">
        <v>625</v>
      </c>
    </row>
    <row r="7498" spans="1:10" x14ac:dyDescent="0.45">
      <c r="A7498" s="178" t="s">
        <v>567</v>
      </c>
      <c r="B7498" s="178" t="s">
        <v>568</v>
      </c>
      <c r="C7498" s="178">
        <v>2035</v>
      </c>
      <c r="D7498" s="178" t="s">
        <v>336</v>
      </c>
      <c r="E7498" s="178" t="s">
        <v>337</v>
      </c>
      <c r="F7498" s="178" t="s">
        <v>569</v>
      </c>
      <c r="G7498" s="178">
        <v>15</v>
      </c>
      <c r="H7498" s="178">
        <v>0.14652881398796999</v>
      </c>
      <c r="I7498" s="178">
        <v>0.16411227166652639</v>
      </c>
      <c r="J7498" s="178" t="s">
        <v>625</v>
      </c>
    </row>
    <row r="7499" spans="1:10" x14ac:dyDescent="0.45">
      <c r="A7499" s="178" t="s">
        <v>567</v>
      </c>
      <c r="B7499" s="178" t="s">
        <v>568</v>
      </c>
      <c r="C7499" s="178">
        <v>2035</v>
      </c>
      <c r="D7499" s="178" t="s">
        <v>336</v>
      </c>
      <c r="E7499" s="178" t="s">
        <v>337</v>
      </c>
      <c r="F7499" s="178" t="s">
        <v>572</v>
      </c>
      <c r="G7499" s="178">
        <v>15</v>
      </c>
      <c r="H7499" s="178">
        <v>4.2454883514437998E-3</v>
      </c>
      <c r="I7499" s="178">
        <v>4.7549469536170563E-3</v>
      </c>
      <c r="J7499" s="178" t="s">
        <v>625</v>
      </c>
    </row>
    <row r="7500" spans="1:10" x14ac:dyDescent="0.45">
      <c r="A7500" s="178" t="s">
        <v>567</v>
      </c>
      <c r="B7500" s="178" t="s">
        <v>568</v>
      </c>
      <c r="C7500" s="178">
        <v>2035</v>
      </c>
      <c r="D7500" s="178" t="s">
        <v>336</v>
      </c>
      <c r="E7500" s="178" t="s">
        <v>337</v>
      </c>
      <c r="F7500" s="178" t="s">
        <v>570</v>
      </c>
      <c r="G7500" s="178">
        <v>15</v>
      </c>
      <c r="H7500" s="178">
        <v>1.18574274820276E-2</v>
      </c>
      <c r="I7500" s="178">
        <v>1.3280318779870914E-2</v>
      </c>
      <c r="J7500" s="178" t="s">
        <v>625</v>
      </c>
    </row>
    <row r="7501" spans="1:10" x14ac:dyDescent="0.45">
      <c r="A7501" s="178" t="s">
        <v>567</v>
      </c>
      <c r="B7501" s="178" t="s">
        <v>568</v>
      </c>
      <c r="C7501" s="178">
        <v>2035</v>
      </c>
      <c r="D7501" s="178" t="s">
        <v>336</v>
      </c>
      <c r="E7501" s="178" t="s">
        <v>337</v>
      </c>
      <c r="F7501" s="178" t="s">
        <v>573</v>
      </c>
      <c r="G7501" s="178">
        <v>15</v>
      </c>
      <c r="H7501" s="178">
        <v>1.5142583288252E-3</v>
      </c>
      <c r="I7501" s="178">
        <v>1.6959693282842241E-3</v>
      </c>
      <c r="J7501" s="178" t="s">
        <v>625</v>
      </c>
    </row>
    <row r="7502" spans="1:10" x14ac:dyDescent="0.45">
      <c r="A7502" s="178" t="s">
        <v>567</v>
      </c>
      <c r="B7502" s="178" t="s">
        <v>568</v>
      </c>
      <c r="C7502" s="178">
        <v>2035</v>
      </c>
      <c r="D7502" s="178" t="s">
        <v>336</v>
      </c>
      <c r="E7502" s="178" t="s">
        <v>337</v>
      </c>
      <c r="F7502" s="178" t="s">
        <v>574</v>
      </c>
      <c r="G7502" s="178">
        <v>15</v>
      </c>
      <c r="H7502" s="178">
        <v>2.8140856884419901E-2</v>
      </c>
      <c r="I7502" s="178">
        <v>3.1517759710550292E-2</v>
      </c>
      <c r="J7502" s="178" t="s">
        <v>626</v>
      </c>
    </row>
    <row r="7503" spans="1:10" x14ac:dyDescent="0.45">
      <c r="A7503" s="178" t="s">
        <v>567</v>
      </c>
      <c r="B7503" s="178" t="s">
        <v>568</v>
      </c>
      <c r="C7503" s="178">
        <v>2035</v>
      </c>
      <c r="D7503" s="178" t="s">
        <v>336</v>
      </c>
      <c r="E7503" s="178" t="s">
        <v>337</v>
      </c>
      <c r="F7503" s="178" t="s">
        <v>570</v>
      </c>
      <c r="G7503" s="178">
        <v>16</v>
      </c>
      <c r="H7503" s="178">
        <v>1.46548777120188E-2</v>
      </c>
      <c r="I7503" s="178">
        <v>1.6413463037461058E-2</v>
      </c>
      <c r="J7503" s="178" t="s">
        <v>625</v>
      </c>
    </row>
    <row r="7504" spans="1:10" x14ac:dyDescent="0.45">
      <c r="A7504" s="178" t="s">
        <v>567</v>
      </c>
      <c r="B7504" s="178" t="s">
        <v>568</v>
      </c>
      <c r="C7504" s="178">
        <v>2035</v>
      </c>
      <c r="D7504" s="178" t="s">
        <v>336</v>
      </c>
      <c r="E7504" s="178" t="s">
        <v>337</v>
      </c>
      <c r="F7504" s="178" t="s">
        <v>569</v>
      </c>
      <c r="G7504" s="178">
        <v>16</v>
      </c>
      <c r="H7504" s="178">
        <v>0.12844038754701601</v>
      </c>
      <c r="I7504" s="178">
        <v>0.14385323405265793</v>
      </c>
      <c r="J7504" s="178" t="s">
        <v>625</v>
      </c>
    </row>
    <row r="7505" spans="1:10" x14ac:dyDescent="0.45">
      <c r="A7505" s="178" t="s">
        <v>567</v>
      </c>
      <c r="B7505" s="178" t="s">
        <v>568</v>
      </c>
      <c r="C7505" s="178">
        <v>2035</v>
      </c>
      <c r="D7505" s="178" t="s">
        <v>336</v>
      </c>
      <c r="E7505" s="178" t="s">
        <v>337</v>
      </c>
      <c r="F7505" s="178" t="s">
        <v>572</v>
      </c>
      <c r="G7505" s="178">
        <v>16</v>
      </c>
      <c r="H7505" s="178">
        <v>2.1057704943813998E-3</v>
      </c>
      <c r="I7505" s="178">
        <v>2.3584629537071679E-3</v>
      </c>
      <c r="J7505" s="178" t="s">
        <v>625</v>
      </c>
    </row>
    <row r="7506" spans="1:10" x14ac:dyDescent="0.45">
      <c r="A7506" s="178" t="s">
        <v>567</v>
      </c>
      <c r="B7506" s="178" t="s">
        <v>568</v>
      </c>
      <c r="C7506" s="178">
        <v>2035</v>
      </c>
      <c r="D7506" s="178" t="s">
        <v>336</v>
      </c>
      <c r="E7506" s="178" t="s">
        <v>337</v>
      </c>
      <c r="F7506" s="178" t="s">
        <v>571</v>
      </c>
      <c r="G7506" s="178">
        <v>16</v>
      </c>
      <c r="H7506" s="178">
        <v>2.8988582489545998E-3</v>
      </c>
      <c r="I7506" s="178">
        <v>3.2467212388291519E-3</v>
      </c>
      <c r="J7506" s="178" t="s">
        <v>625</v>
      </c>
    </row>
    <row r="7507" spans="1:10" x14ac:dyDescent="0.45">
      <c r="A7507" s="178" t="s">
        <v>567</v>
      </c>
      <c r="B7507" s="178" t="s">
        <v>568</v>
      </c>
      <c r="C7507" s="178">
        <v>2035</v>
      </c>
      <c r="D7507" s="178" t="s">
        <v>336</v>
      </c>
      <c r="E7507" s="178" t="s">
        <v>337</v>
      </c>
      <c r="F7507" s="178" t="s">
        <v>574</v>
      </c>
      <c r="G7507" s="178">
        <v>16</v>
      </c>
      <c r="H7507" s="178">
        <v>1.5935473493300399E-2</v>
      </c>
      <c r="I7507" s="178">
        <v>1.7847730312496448E-2</v>
      </c>
      <c r="J7507" s="178" t="s">
        <v>626</v>
      </c>
    </row>
    <row r="7508" spans="1:10" x14ac:dyDescent="0.45">
      <c r="A7508" s="178" t="s">
        <v>567</v>
      </c>
      <c r="B7508" s="178" t="s">
        <v>568</v>
      </c>
      <c r="C7508" s="178">
        <v>2035</v>
      </c>
      <c r="D7508" s="178" t="s">
        <v>336</v>
      </c>
      <c r="E7508" s="178" t="s">
        <v>337</v>
      </c>
      <c r="F7508" s="178" t="s">
        <v>573</v>
      </c>
      <c r="G7508" s="178">
        <v>16</v>
      </c>
      <c r="H7508" s="178">
        <v>4.9550998955964999E-3</v>
      </c>
      <c r="I7508" s="178">
        <v>5.5497118830680802E-3</v>
      </c>
      <c r="J7508" s="178" t="s">
        <v>625</v>
      </c>
    </row>
    <row r="7509" spans="1:10" x14ac:dyDescent="0.45">
      <c r="A7509" s="178" t="s">
        <v>567</v>
      </c>
      <c r="B7509" s="178" t="s">
        <v>568</v>
      </c>
      <c r="C7509" s="178">
        <v>2035</v>
      </c>
      <c r="D7509" s="178" t="s">
        <v>336</v>
      </c>
      <c r="E7509" s="178" t="s">
        <v>337</v>
      </c>
      <c r="F7509" s="178" t="s">
        <v>572</v>
      </c>
      <c r="G7509" s="178">
        <v>17</v>
      </c>
      <c r="H7509" s="178">
        <v>8.2599787128860005E-4</v>
      </c>
      <c r="I7509" s="178">
        <v>9.2511761584323214E-4</v>
      </c>
      <c r="J7509" s="178" t="s">
        <v>625</v>
      </c>
    </row>
    <row r="7510" spans="1:10" x14ac:dyDescent="0.45">
      <c r="A7510" s="178" t="s">
        <v>567</v>
      </c>
      <c r="B7510" s="178" t="s">
        <v>568</v>
      </c>
      <c r="C7510" s="178">
        <v>2035</v>
      </c>
      <c r="D7510" s="178" t="s">
        <v>336</v>
      </c>
      <c r="E7510" s="178" t="s">
        <v>337</v>
      </c>
      <c r="F7510" s="178" t="s">
        <v>569</v>
      </c>
      <c r="G7510" s="178">
        <v>17</v>
      </c>
      <c r="H7510" s="178">
        <v>0.15066014928743199</v>
      </c>
      <c r="I7510" s="178">
        <v>0.16873936720192384</v>
      </c>
      <c r="J7510" s="178" t="s">
        <v>625</v>
      </c>
    </row>
    <row r="7511" spans="1:10" x14ac:dyDescent="0.45">
      <c r="A7511" s="178" t="s">
        <v>567</v>
      </c>
      <c r="B7511" s="178" t="s">
        <v>568</v>
      </c>
      <c r="C7511" s="178">
        <v>2035</v>
      </c>
      <c r="D7511" s="178" t="s">
        <v>336</v>
      </c>
      <c r="E7511" s="178" t="s">
        <v>337</v>
      </c>
      <c r="F7511" s="178" t="s">
        <v>574</v>
      </c>
      <c r="G7511" s="178">
        <v>17</v>
      </c>
      <c r="H7511" s="178">
        <v>1.2786287465132801E-2</v>
      </c>
      <c r="I7511" s="178">
        <v>1.4320641960948738E-2</v>
      </c>
      <c r="J7511" s="178" t="s">
        <v>626</v>
      </c>
    </row>
    <row r="7512" spans="1:10" x14ac:dyDescent="0.45">
      <c r="A7512" s="178" t="s">
        <v>567</v>
      </c>
      <c r="B7512" s="178" t="s">
        <v>568</v>
      </c>
      <c r="C7512" s="178">
        <v>2035</v>
      </c>
      <c r="D7512" s="178" t="s">
        <v>336</v>
      </c>
      <c r="E7512" s="178" t="s">
        <v>337</v>
      </c>
      <c r="F7512" s="178" t="s">
        <v>571</v>
      </c>
      <c r="G7512" s="178">
        <v>17</v>
      </c>
      <c r="H7512" s="178">
        <v>7.5126798037671999E-3</v>
      </c>
      <c r="I7512" s="178">
        <v>8.4142013802192654E-3</v>
      </c>
      <c r="J7512" s="178" t="s">
        <v>625</v>
      </c>
    </row>
    <row r="7513" spans="1:10" x14ac:dyDescent="0.45">
      <c r="A7513" s="178" t="s">
        <v>567</v>
      </c>
      <c r="B7513" s="178" t="s">
        <v>568</v>
      </c>
      <c r="C7513" s="178">
        <v>2035</v>
      </c>
      <c r="D7513" s="178" t="s">
        <v>336</v>
      </c>
      <c r="E7513" s="178" t="s">
        <v>337</v>
      </c>
      <c r="F7513" s="178" t="s">
        <v>570</v>
      </c>
      <c r="G7513" s="178">
        <v>17</v>
      </c>
      <c r="H7513" s="178">
        <v>1.01116748410277E-2</v>
      </c>
      <c r="I7513" s="178">
        <v>1.1325075821951025E-2</v>
      </c>
      <c r="J7513" s="178" t="s">
        <v>625</v>
      </c>
    </row>
    <row r="7514" spans="1:10" x14ac:dyDescent="0.45">
      <c r="A7514" s="178" t="s">
        <v>567</v>
      </c>
      <c r="B7514" s="178" t="s">
        <v>568</v>
      </c>
      <c r="C7514" s="178">
        <v>2035</v>
      </c>
      <c r="D7514" s="178" t="s">
        <v>336</v>
      </c>
      <c r="E7514" s="178" t="s">
        <v>337</v>
      </c>
      <c r="F7514" s="178" t="s">
        <v>570</v>
      </c>
      <c r="G7514" s="178">
        <v>18</v>
      </c>
      <c r="H7514" s="178">
        <v>8.6669251031708007E-3</v>
      </c>
      <c r="I7514" s="178">
        <v>9.7069561155512969E-3</v>
      </c>
      <c r="J7514" s="178" t="s">
        <v>625</v>
      </c>
    </row>
    <row r="7515" spans="1:10" x14ac:dyDescent="0.45">
      <c r="A7515" s="178" t="s">
        <v>567</v>
      </c>
      <c r="B7515" s="178" t="s">
        <v>568</v>
      </c>
      <c r="C7515" s="178">
        <v>2035</v>
      </c>
      <c r="D7515" s="178" t="s">
        <v>336</v>
      </c>
      <c r="E7515" s="178" t="s">
        <v>337</v>
      </c>
      <c r="F7515" s="178" t="s">
        <v>573</v>
      </c>
      <c r="G7515" s="178">
        <v>18</v>
      </c>
      <c r="H7515" s="178">
        <v>2.2623577679041999E-3</v>
      </c>
      <c r="I7515" s="178">
        <v>2.5338407000527041E-3</v>
      </c>
      <c r="J7515" s="178" t="s">
        <v>625</v>
      </c>
    </row>
    <row r="7516" spans="1:10" x14ac:dyDescent="0.45">
      <c r="A7516" s="178" t="s">
        <v>567</v>
      </c>
      <c r="B7516" s="178" t="s">
        <v>568</v>
      </c>
      <c r="C7516" s="178">
        <v>2035</v>
      </c>
      <c r="D7516" s="178" t="s">
        <v>336</v>
      </c>
      <c r="E7516" s="178" t="s">
        <v>337</v>
      </c>
      <c r="F7516" s="178" t="s">
        <v>574</v>
      </c>
      <c r="G7516" s="178">
        <v>18</v>
      </c>
      <c r="H7516" s="178">
        <v>1.2683885346632499E-2</v>
      </c>
      <c r="I7516" s="178">
        <v>1.4205951588228401E-2</v>
      </c>
      <c r="J7516" s="178" t="s">
        <v>626</v>
      </c>
    </row>
    <row r="7517" spans="1:10" x14ac:dyDescent="0.45">
      <c r="A7517" s="178" t="s">
        <v>567</v>
      </c>
      <c r="B7517" s="178" t="s">
        <v>568</v>
      </c>
      <c r="C7517" s="178">
        <v>2035</v>
      </c>
      <c r="D7517" s="178" t="s">
        <v>336</v>
      </c>
      <c r="E7517" s="178" t="s">
        <v>337</v>
      </c>
      <c r="F7517" s="178" t="s">
        <v>569</v>
      </c>
      <c r="G7517" s="178">
        <v>18</v>
      </c>
      <c r="H7517" s="178">
        <v>0.122756276745349</v>
      </c>
      <c r="I7517" s="178">
        <v>0.1374870299547909</v>
      </c>
      <c r="J7517" s="178" t="s">
        <v>625</v>
      </c>
    </row>
    <row r="7518" spans="1:10" x14ac:dyDescent="0.45">
      <c r="A7518" s="178" t="s">
        <v>567</v>
      </c>
      <c r="B7518" s="178" t="s">
        <v>568</v>
      </c>
      <c r="C7518" s="178">
        <v>2035</v>
      </c>
      <c r="D7518" s="178" t="s">
        <v>336</v>
      </c>
      <c r="E7518" s="178" t="s">
        <v>337</v>
      </c>
      <c r="F7518" s="178" t="s">
        <v>572</v>
      </c>
      <c r="G7518" s="178">
        <v>18</v>
      </c>
      <c r="H7518" s="178">
        <v>8.3160319627500004E-4</v>
      </c>
      <c r="I7518" s="178">
        <v>9.3139557982800008E-4</v>
      </c>
      <c r="J7518" s="178" t="s">
        <v>625</v>
      </c>
    </row>
    <row r="7519" spans="1:10" x14ac:dyDescent="0.45">
      <c r="A7519" s="178" t="s">
        <v>567</v>
      </c>
      <c r="B7519" s="178" t="s">
        <v>568</v>
      </c>
      <c r="C7519" s="178">
        <v>2035</v>
      </c>
      <c r="D7519" s="178" t="s">
        <v>336</v>
      </c>
      <c r="E7519" s="178" t="s">
        <v>337</v>
      </c>
      <c r="F7519" s="178" t="s">
        <v>571</v>
      </c>
      <c r="G7519" s="178">
        <v>18</v>
      </c>
      <c r="H7519" s="178">
        <v>2.9548827442340999E-3</v>
      </c>
      <c r="I7519" s="178">
        <v>3.3094686735421924E-3</v>
      </c>
      <c r="J7519" s="178" t="s">
        <v>625</v>
      </c>
    </row>
    <row r="7520" spans="1:10" x14ac:dyDescent="0.45">
      <c r="A7520" s="178" t="s">
        <v>567</v>
      </c>
      <c r="B7520" s="178" t="s">
        <v>568</v>
      </c>
      <c r="C7520" s="178">
        <v>2035</v>
      </c>
      <c r="D7520" s="178" t="s">
        <v>336</v>
      </c>
      <c r="E7520" s="178" t="s">
        <v>337</v>
      </c>
      <c r="F7520" s="178" t="s">
        <v>570</v>
      </c>
      <c r="G7520" s="178">
        <v>19</v>
      </c>
      <c r="H7520" s="178">
        <v>8.5357454954646996E-3</v>
      </c>
      <c r="I7520" s="178">
        <v>9.5600349549204641E-3</v>
      </c>
      <c r="J7520" s="178" t="s">
        <v>625</v>
      </c>
    </row>
    <row r="7521" spans="1:10" x14ac:dyDescent="0.45">
      <c r="A7521" s="178" t="s">
        <v>567</v>
      </c>
      <c r="B7521" s="178" t="s">
        <v>568</v>
      </c>
      <c r="C7521" s="178">
        <v>2035</v>
      </c>
      <c r="D7521" s="178" t="s">
        <v>336</v>
      </c>
      <c r="E7521" s="178" t="s">
        <v>337</v>
      </c>
      <c r="F7521" s="178" t="s">
        <v>572</v>
      </c>
      <c r="G7521" s="178">
        <v>19</v>
      </c>
      <c r="H7521" s="178">
        <v>9.3488590209740003E-4</v>
      </c>
      <c r="I7521" s="178">
        <v>1.0470722103490882E-3</v>
      </c>
      <c r="J7521" s="178" t="s">
        <v>625</v>
      </c>
    </row>
    <row r="7522" spans="1:10" x14ac:dyDescent="0.45">
      <c r="A7522" s="178" t="s">
        <v>567</v>
      </c>
      <c r="B7522" s="178" t="s">
        <v>568</v>
      </c>
      <c r="C7522" s="178">
        <v>2035</v>
      </c>
      <c r="D7522" s="178" t="s">
        <v>336</v>
      </c>
      <c r="E7522" s="178" t="s">
        <v>337</v>
      </c>
      <c r="F7522" s="178" t="s">
        <v>571</v>
      </c>
      <c r="G7522" s="178">
        <v>19</v>
      </c>
      <c r="H7522" s="178">
        <v>2.3589042539243002E-3</v>
      </c>
      <c r="I7522" s="178">
        <v>2.6419727643952166E-3</v>
      </c>
      <c r="J7522" s="178" t="s">
        <v>625</v>
      </c>
    </row>
    <row r="7523" spans="1:10" x14ac:dyDescent="0.45">
      <c r="A7523" s="178" t="s">
        <v>567</v>
      </c>
      <c r="B7523" s="178" t="s">
        <v>568</v>
      </c>
      <c r="C7523" s="178">
        <v>2035</v>
      </c>
      <c r="D7523" s="178" t="s">
        <v>336</v>
      </c>
      <c r="E7523" s="178" t="s">
        <v>337</v>
      </c>
      <c r="F7523" s="178" t="s">
        <v>569</v>
      </c>
      <c r="G7523" s="178">
        <v>19</v>
      </c>
      <c r="H7523" s="178">
        <v>7.8515207860618802E-2</v>
      </c>
      <c r="I7523" s="178">
        <v>8.7937032803893062E-2</v>
      </c>
      <c r="J7523" s="178" t="s">
        <v>625</v>
      </c>
    </row>
    <row r="7524" spans="1:10" x14ac:dyDescent="0.45">
      <c r="A7524" s="178" t="s">
        <v>567</v>
      </c>
      <c r="B7524" s="178" t="s">
        <v>568</v>
      </c>
      <c r="C7524" s="178">
        <v>2035</v>
      </c>
      <c r="D7524" s="178" t="s">
        <v>336</v>
      </c>
      <c r="E7524" s="178" t="s">
        <v>337</v>
      </c>
      <c r="F7524" s="178" t="s">
        <v>574</v>
      </c>
      <c r="G7524" s="178">
        <v>19</v>
      </c>
      <c r="H7524" s="178">
        <v>1.35406585177407E-2</v>
      </c>
      <c r="I7524" s="178">
        <v>1.5165537539869585E-2</v>
      </c>
      <c r="J7524" s="178" t="s">
        <v>626</v>
      </c>
    </row>
    <row r="7525" spans="1:10" x14ac:dyDescent="0.45">
      <c r="A7525" s="178" t="s">
        <v>567</v>
      </c>
      <c r="B7525" s="178" t="s">
        <v>568</v>
      </c>
      <c r="C7525" s="178">
        <v>2035</v>
      </c>
      <c r="D7525" s="178" t="s">
        <v>336</v>
      </c>
      <c r="E7525" s="178" t="s">
        <v>337</v>
      </c>
      <c r="F7525" s="178" t="s">
        <v>572</v>
      </c>
      <c r="G7525" s="178">
        <v>20</v>
      </c>
      <c r="H7525" s="178">
        <v>1.4278385642682999E-3</v>
      </c>
      <c r="I7525" s="178">
        <v>1.599179191980496E-3</v>
      </c>
      <c r="J7525" s="178" t="s">
        <v>625</v>
      </c>
    </row>
    <row r="7526" spans="1:10" x14ac:dyDescent="0.45">
      <c r="A7526" s="178" t="s">
        <v>567</v>
      </c>
      <c r="B7526" s="178" t="s">
        <v>568</v>
      </c>
      <c r="C7526" s="178">
        <v>2035</v>
      </c>
      <c r="D7526" s="178" t="s">
        <v>336</v>
      </c>
      <c r="E7526" s="178" t="s">
        <v>337</v>
      </c>
      <c r="F7526" s="178" t="s">
        <v>569</v>
      </c>
      <c r="G7526" s="178">
        <v>20</v>
      </c>
      <c r="H7526" s="178">
        <v>7.2038193931803093E-2</v>
      </c>
      <c r="I7526" s="178">
        <v>8.0682777203619466E-2</v>
      </c>
      <c r="J7526" s="178" t="s">
        <v>625</v>
      </c>
    </row>
    <row r="7527" spans="1:10" x14ac:dyDescent="0.45">
      <c r="A7527" s="178" t="s">
        <v>567</v>
      </c>
      <c r="B7527" s="178" t="s">
        <v>568</v>
      </c>
      <c r="C7527" s="178">
        <v>2035</v>
      </c>
      <c r="D7527" s="178" t="s">
        <v>336</v>
      </c>
      <c r="E7527" s="178" t="s">
        <v>337</v>
      </c>
      <c r="F7527" s="178" t="s">
        <v>570</v>
      </c>
      <c r="G7527" s="178">
        <v>20</v>
      </c>
      <c r="H7527" s="178">
        <v>4.1544244741089998E-3</v>
      </c>
      <c r="I7527" s="178">
        <v>4.6529554110020799E-3</v>
      </c>
      <c r="J7527" s="178" t="s">
        <v>625</v>
      </c>
    </row>
    <row r="7528" spans="1:10" x14ac:dyDescent="0.45">
      <c r="A7528" s="178" t="s">
        <v>567</v>
      </c>
      <c r="B7528" s="178" t="s">
        <v>568</v>
      </c>
      <c r="C7528" s="178">
        <v>2035</v>
      </c>
      <c r="D7528" s="178" t="s">
        <v>336</v>
      </c>
      <c r="E7528" s="178" t="s">
        <v>337</v>
      </c>
      <c r="F7528" s="178" t="s">
        <v>571</v>
      </c>
      <c r="G7528" s="178">
        <v>20</v>
      </c>
      <c r="H7528" s="178">
        <v>2.0318767928983999E-3</v>
      </c>
      <c r="I7528" s="178">
        <v>2.2757020080462079E-3</v>
      </c>
      <c r="J7528" s="178" t="s">
        <v>625</v>
      </c>
    </row>
    <row r="7529" spans="1:10" x14ac:dyDescent="0.45">
      <c r="A7529" s="178" t="s">
        <v>567</v>
      </c>
      <c r="B7529" s="178" t="s">
        <v>568</v>
      </c>
      <c r="C7529" s="178">
        <v>2035</v>
      </c>
      <c r="D7529" s="178" t="s">
        <v>336</v>
      </c>
      <c r="E7529" s="178" t="s">
        <v>337</v>
      </c>
      <c r="F7529" s="178" t="s">
        <v>574</v>
      </c>
      <c r="G7529" s="178">
        <v>20</v>
      </c>
      <c r="H7529" s="178">
        <v>7.3397444793953997E-3</v>
      </c>
      <c r="I7529" s="178">
        <v>8.2205138169228493E-3</v>
      </c>
      <c r="J7529" s="178" t="s">
        <v>626</v>
      </c>
    </row>
    <row r="7530" spans="1:10" x14ac:dyDescent="0.45">
      <c r="A7530" s="178" t="s">
        <v>567</v>
      </c>
      <c r="B7530" s="178" t="s">
        <v>568</v>
      </c>
      <c r="C7530" s="178">
        <v>2035</v>
      </c>
      <c r="D7530" s="178" t="s">
        <v>336</v>
      </c>
      <c r="E7530" s="178" t="s">
        <v>337</v>
      </c>
      <c r="F7530" s="178" t="s">
        <v>572</v>
      </c>
      <c r="G7530" s="178">
        <v>21</v>
      </c>
      <c r="H7530" s="178">
        <v>7.4543457594699995E-4</v>
      </c>
      <c r="I7530" s="178">
        <v>8.3488672506064007E-4</v>
      </c>
      <c r="J7530" s="178" t="s">
        <v>625</v>
      </c>
    </row>
    <row r="7531" spans="1:10" x14ac:dyDescent="0.45">
      <c r="A7531" s="178" t="s">
        <v>567</v>
      </c>
      <c r="B7531" s="178" t="s">
        <v>568</v>
      </c>
      <c r="C7531" s="178">
        <v>2035</v>
      </c>
      <c r="D7531" s="178" t="s">
        <v>336</v>
      </c>
      <c r="E7531" s="178" t="s">
        <v>337</v>
      </c>
      <c r="F7531" s="178" t="s">
        <v>573</v>
      </c>
      <c r="G7531" s="178">
        <v>21</v>
      </c>
      <c r="H7531" s="178">
        <v>1.3122553937136999E-3</v>
      </c>
      <c r="I7531" s="178">
        <v>1.469726040959344E-3</v>
      </c>
      <c r="J7531" s="178" t="s">
        <v>625</v>
      </c>
    </row>
    <row r="7532" spans="1:10" x14ac:dyDescent="0.45">
      <c r="A7532" s="178" t="s">
        <v>567</v>
      </c>
      <c r="B7532" s="178" t="s">
        <v>568</v>
      </c>
      <c r="C7532" s="178">
        <v>2035</v>
      </c>
      <c r="D7532" s="178" t="s">
        <v>336</v>
      </c>
      <c r="E7532" s="178" t="s">
        <v>337</v>
      </c>
      <c r="F7532" s="178" t="s">
        <v>570</v>
      </c>
      <c r="G7532" s="178">
        <v>21</v>
      </c>
      <c r="H7532" s="178">
        <v>7.4140102660749004E-3</v>
      </c>
      <c r="I7532" s="178">
        <v>8.3036914980038883E-3</v>
      </c>
      <c r="J7532" s="178" t="s">
        <v>625</v>
      </c>
    </row>
    <row r="7533" spans="1:10" x14ac:dyDescent="0.45">
      <c r="A7533" s="178" t="s">
        <v>567</v>
      </c>
      <c r="B7533" s="178" t="s">
        <v>568</v>
      </c>
      <c r="C7533" s="178">
        <v>2035</v>
      </c>
      <c r="D7533" s="178" t="s">
        <v>336</v>
      </c>
      <c r="E7533" s="178" t="s">
        <v>337</v>
      </c>
      <c r="F7533" s="178" t="s">
        <v>569</v>
      </c>
      <c r="G7533" s="178">
        <v>21</v>
      </c>
      <c r="H7533" s="178">
        <v>5.2123991772532498E-2</v>
      </c>
      <c r="I7533" s="178">
        <v>5.8378870785236403E-2</v>
      </c>
      <c r="J7533" s="178" t="s">
        <v>625</v>
      </c>
    </row>
    <row r="7534" spans="1:10" x14ac:dyDescent="0.45">
      <c r="A7534" s="178" t="s">
        <v>567</v>
      </c>
      <c r="B7534" s="178" t="s">
        <v>568</v>
      </c>
      <c r="C7534" s="178">
        <v>2035</v>
      </c>
      <c r="D7534" s="178" t="s">
        <v>336</v>
      </c>
      <c r="E7534" s="178" t="s">
        <v>337</v>
      </c>
      <c r="F7534" s="178" t="s">
        <v>571</v>
      </c>
      <c r="G7534" s="178">
        <v>21</v>
      </c>
      <c r="H7534" s="178">
        <v>7.1045053482520003E-4</v>
      </c>
      <c r="I7534" s="178">
        <v>7.9570459900422409E-4</v>
      </c>
      <c r="J7534" s="178" t="s">
        <v>625</v>
      </c>
    </row>
    <row r="7535" spans="1:10" x14ac:dyDescent="0.45">
      <c r="A7535" s="178" t="s">
        <v>567</v>
      </c>
      <c r="B7535" s="178" t="s">
        <v>568</v>
      </c>
      <c r="C7535" s="178">
        <v>2035</v>
      </c>
      <c r="D7535" s="178" t="s">
        <v>336</v>
      </c>
      <c r="E7535" s="178" t="s">
        <v>337</v>
      </c>
      <c r="F7535" s="178" t="s">
        <v>574</v>
      </c>
      <c r="G7535" s="178">
        <v>21</v>
      </c>
      <c r="H7535" s="178">
        <v>1.1949086736421999E-2</v>
      </c>
      <c r="I7535" s="178">
        <v>1.338297714479264E-2</v>
      </c>
      <c r="J7535" s="178" t="s">
        <v>626</v>
      </c>
    </row>
    <row r="7536" spans="1:10" x14ac:dyDescent="0.45">
      <c r="A7536" s="178" t="s">
        <v>567</v>
      </c>
      <c r="B7536" s="178" t="s">
        <v>568</v>
      </c>
      <c r="C7536" s="178">
        <v>2035</v>
      </c>
      <c r="D7536" s="178" t="s">
        <v>336</v>
      </c>
      <c r="E7536" s="178" t="s">
        <v>337</v>
      </c>
      <c r="F7536" s="178" t="s">
        <v>569</v>
      </c>
      <c r="G7536" s="178">
        <v>22</v>
      </c>
      <c r="H7536" s="178">
        <v>4.3922028271481402E-2</v>
      </c>
      <c r="I7536" s="178">
        <v>4.9192671664059176E-2</v>
      </c>
      <c r="J7536" s="178" t="s">
        <v>625</v>
      </c>
    </row>
    <row r="7537" spans="1:10" x14ac:dyDescent="0.45">
      <c r="A7537" s="178" t="s">
        <v>567</v>
      </c>
      <c r="B7537" s="178" t="s">
        <v>568</v>
      </c>
      <c r="C7537" s="178">
        <v>2035</v>
      </c>
      <c r="D7537" s="178" t="s">
        <v>336</v>
      </c>
      <c r="E7537" s="178" t="s">
        <v>337</v>
      </c>
      <c r="F7537" s="178" t="s">
        <v>574</v>
      </c>
      <c r="G7537" s="178">
        <v>22</v>
      </c>
      <c r="H7537" s="178">
        <v>9.4168214127420997E-3</v>
      </c>
      <c r="I7537" s="178">
        <v>1.0546839982271152E-2</v>
      </c>
      <c r="J7537" s="178" t="s">
        <v>626</v>
      </c>
    </row>
    <row r="7538" spans="1:10" x14ac:dyDescent="0.45">
      <c r="A7538" s="178" t="s">
        <v>567</v>
      </c>
      <c r="B7538" s="178" t="s">
        <v>568</v>
      </c>
      <c r="C7538" s="178">
        <v>2035</v>
      </c>
      <c r="D7538" s="178" t="s">
        <v>336</v>
      </c>
      <c r="E7538" s="178" t="s">
        <v>337</v>
      </c>
      <c r="F7538" s="178" t="s">
        <v>570</v>
      </c>
      <c r="G7538" s="178">
        <v>22</v>
      </c>
      <c r="H7538" s="178">
        <v>8.2766570267267994E-3</v>
      </c>
      <c r="I7538" s="178">
        <v>9.2698558699340159E-3</v>
      </c>
      <c r="J7538" s="178" t="s">
        <v>625</v>
      </c>
    </row>
    <row r="7539" spans="1:10" x14ac:dyDescent="0.45">
      <c r="A7539" s="178" t="s">
        <v>567</v>
      </c>
      <c r="B7539" s="178" t="s">
        <v>568</v>
      </c>
      <c r="C7539" s="178">
        <v>2035</v>
      </c>
      <c r="D7539" s="178" t="s">
        <v>336</v>
      </c>
      <c r="E7539" s="178" t="s">
        <v>337</v>
      </c>
      <c r="F7539" s="178" t="s">
        <v>573</v>
      </c>
      <c r="G7539" s="178">
        <v>22</v>
      </c>
      <c r="H7539" s="178">
        <v>1.3659748947247999E-3</v>
      </c>
      <c r="I7539" s="178">
        <v>1.5298918820917762E-3</v>
      </c>
      <c r="J7539" s="178" t="s">
        <v>625</v>
      </c>
    </row>
    <row r="7540" spans="1:10" x14ac:dyDescent="0.45">
      <c r="A7540" s="178" t="s">
        <v>567</v>
      </c>
      <c r="B7540" s="178" t="s">
        <v>568</v>
      </c>
      <c r="C7540" s="178">
        <v>2035</v>
      </c>
      <c r="D7540" s="178" t="s">
        <v>336</v>
      </c>
      <c r="E7540" s="178" t="s">
        <v>337</v>
      </c>
      <c r="F7540" s="178" t="s">
        <v>571</v>
      </c>
      <c r="G7540" s="178">
        <v>22</v>
      </c>
      <c r="H7540" s="178">
        <v>2.4388557358178999E-3</v>
      </c>
      <c r="I7540" s="178">
        <v>2.7315184241160479E-3</v>
      </c>
      <c r="J7540" s="178" t="s">
        <v>625</v>
      </c>
    </row>
    <row r="7541" spans="1:10" x14ac:dyDescent="0.45">
      <c r="A7541" s="178" t="s">
        <v>567</v>
      </c>
      <c r="B7541" s="178" t="s">
        <v>568</v>
      </c>
      <c r="C7541" s="178">
        <v>2035</v>
      </c>
      <c r="D7541" s="178" t="s">
        <v>336</v>
      </c>
      <c r="E7541" s="178" t="s">
        <v>337</v>
      </c>
      <c r="F7541" s="178" t="s">
        <v>572</v>
      </c>
      <c r="G7541" s="178">
        <v>22</v>
      </c>
      <c r="H7541" s="178">
        <v>1.1668262486637E-3</v>
      </c>
      <c r="I7541" s="178">
        <v>1.3068453985033441E-3</v>
      </c>
      <c r="J7541" s="178" t="s">
        <v>625</v>
      </c>
    </row>
    <row r="7542" spans="1:10" x14ac:dyDescent="0.45">
      <c r="A7542" s="178" t="s">
        <v>567</v>
      </c>
      <c r="B7542" s="178" t="s">
        <v>568</v>
      </c>
      <c r="C7542" s="178">
        <v>2035</v>
      </c>
      <c r="D7542" s="178" t="s">
        <v>336</v>
      </c>
      <c r="E7542" s="178" t="s">
        <v>337</v>
      </c>
      <c r="F7542" s="178" t="s">
        <v>570</v>
      </c>
      <c r="G7542" s="178">
        <v>23</v>
      </c>
      <c r="H7542" s="178">
        <v>5.3398828313219997E-3</v>
      </c>
      <c r="I7542" s="178">
        <v>5.9806687710806401E-3</v>
      </c>
      <c r="J7542" s="178" t="s">
        <v>625</v>
      </c>
    </row>
    <row r="7543" spans="1:10" x14ac:dyDescent="0.45">
      <c r="A7543" s="178" t="s">
        <v>567</v>
      </c>
      <c r="B7543" s="178" t="s">
        <v>568</v>
      </c>
      <c r="C7543" s="178">
        <v>2035</v>
      </c>
      <c r="D7543" s="178" t="s">
        <v>336</v>
      </c>
      <c r="E7543" s="178" t="s">
        <v>337</v>
      </c>
      <c r="F7543" s="178" t="s">
        <v>574</v>
      </c>
      <c r="G7543" s="178">
        <v>23</v>
      </c>
      <c r="H7543" s="178">
        <v>4.3792844517155996E-3</v>
      </c>
      <c r="I7543" s="178">
        <v>4.9047985859214721E-3</v>
      </c>
      <c r="J7543" s="178" t="s">
        <v>626</v>
      </c>
    </row>
    <row r="7544" spans="1:10" x14ac:dyDescent="0.45">
      <c r="A7544" s="178" t="s">
        <v>567</v>
      </c>
      <c r="B7544" s="178" t="s">
        <v>568</v>
      </c>
      <c r="C7544" s="178">
        <v>2035</v>
      </c>
      <c r="D7544" s="178" t="s">
        <v>336</v>
      </c>
      <c r="E7544" s="178" t="s">
        <v>337</v>
      </c>
      <c r="F7544" s="178" t="s">
        <v>572</v>
      </c>
      <c r="G7544" s="178">
        <v>23</v>
      </c>
      <c r="H7544" s="178">
        <v>2.5567252669129998E-4</v>
      </c>
      <c r="I7544" s="178">
        <v>2.8635322989425602E-4</v>
      </c>
      <c r="J7544" s="178" t="s">
        <v>625</v>
      </c>
    </row>
    <row r="7545" spans="1:10" x14ac:dyDescent="0.45">
      <c r="A7545" s="178" t="s">
        <v>567</v>
      </c>
      <c r="B7545" s="178" t="s">
        <v>568</v>
      </c>
      <c r="C7545" s="178">
        <v>2035</v>
      </c>
      <c r="D7545" s="178" t="s">
        <v>336</v>
      </c>
      <c r="E7545" s="178" t="s">
        <v>337</v>
      </c>
      <c r="F7545" s="178" t="s">
        <v>569</v>
      </c>
      <c r="G7545" s="178">
        <v>23</v>
      </c>
      <c r="H7545" s="178">
        <v>5.2157891681417802E-2</v>
      </c>
      <c r="I7545" s="178">
        <v>5.8416838683187942E-2</v>
      </c>
      <c r="J7545" s="178" t="s">
        <v>625</v>
      </c>
    </row>
    <row r="7546" spans="1:10" x14ac:dyDescent="0.45">
      <c r="A7546" s="178" t="s">
        <v>567</v>
      </c>
      <c r="B7546" s="178" t="s">
        <v>568</v>
      </c>
      <c r="C7546" s="178">
        <v>2035</v>
      </c>
      <c r="D7546" s="178" t="s">
        <v>336</v>
      </c>
      <c r="E7546" s="178" t="s">
        <v>337</v>
      </c>
      <c r="F7546" s="178" t="s">
        <v>571</v>
      </c>
      <c r="G7546" s="178">
        <v>23</v>
      </c>
      <c r="H7546" s="178">
        <v>1.2719424412352999E-3</v>
      </c>
      <c r="I7546" s="178">
        <v>1.4245755341835359E-3</v>
      </c>
      <c r="J7546" s="178" t="s">
        <v>625</v>
      </c>
    </row>
    <row r="7547" spans="1:10" x14ac:dyDescent="0.45">
      <c r="A7547" s="178" t="s">
        <v>567</v>
      </c>
      <c r="B7547" s="178" t="s">
        <v>568</v>
      </c>
      <c r="C7547" s="178">
        <v>2035</v>
      </c>
      <c r="D7547" s="178" t="s">
        <v>336</v>
      </c>
      <c r="E7547" s="178" t="s">
        <v>337</v>
      </c>
      <c r="F7547" s="178" t="s">
        <v>572</v>
      </c>
      <c r="G7547" s="178">
        <v>24</v>
      </c>
      <c r="H7547" s="178">
        <v>4.0700074532649998E-4</v>
      </c>
      <c r="I7547" s="178">
        <v>4.5584083476568003E-4</v>
      </c>
      <c r="J7547" s="178" t="s">
        <v>625</v>
      </c>
    </row>
    <row r="7548" spans="1:10" x14ac:dyDescent="0.45">
      <c r="A7548" s="178" t="s">
        <v>567</v>
      </c>
      <c r="B7548" s="178" t="s">
        <v>568</v>
      </c>
      <c r="C7548" s="178">
        <v>2035</v>
      </c>
      <c r="D7548" s="178" t="s">
        <v>336</v>
      </c>
      <c r="E7548" s="178" t="s">
        <v>337</v>
      </c>
      <c r="F7548" s="178" t="s">
        <v>574</v>
      </c>
      <c r="G7548" s="178">
        <v>24</v>
      </c>
      <c r="H7548" s="178">
        <v>4.2445904691703999E-3</v>
      </c>
      <c r="I7548" s="178">
        <v>4.7539413254708484E-3</v>
      </c>
      <c r="J7548" s="178" t="s">
        <v>626</v>
      </c>
    </row>
    <row r="7549" spans="1:10" x14ac:dyDescent="0.45">
      <c r="A7549" s="178" t="s">
        <v>567</v>
      </c>
      <c r="B7549" s="178" t="s">
        <v>568</v>
      </c>
      <c r="C7549" s="178">
        <v>2035</v>
      </c>
      <c r="D7549" s="178" t="s">
        <v>336</v>
      </c>
      <c r="E7549" s="178" t="s">
        <v>337</v>
      </c>
      <c r="F7549" s="178" t="s">
        <v>570</v>
      </c>
      <c r="G7549" s="178">
        <v>24</v>
      </c>
      <c r="H7549" s="178">
        <v>5.8479285798966997E-3</v>
      </c>
      <c r="I7549" s="178">
        <v>6.5496800094843044E-3</v>
      </c>
      <c r="J7549" s="178" t="s">
        <v>625</v>
      </c>
    </row>
    <row r="7550" spans="1:10" x14ac:dyDescent="0.45">
      <c r="A7550" s="178" t="s">
        <v>567</v>
      </c>
      <c r="B7550" s="178" t="s">
        <v>568</v>
      </c>
      <c r="C7550" s="178">
        <v>2035</v>
      </c>
      <c r="D7550" s="178" t="s">
        <v>336</v>
      </c>
      <c r="E7550" s="178" t="s">
        <v>337</v>
      </c>
      <c r="F7550" s="178" t="s">
        <v>569</v>
      </c>
      <c r="G7550" s="178">
        <v>24</v>
      </c>
      <c r="H7550" s="178">
        <v>6.0251155635342002E-2</v>
      </c>
      <c r="I7550" s="178">
        <v>6.7481294311583048E-2</v>
      </c>
      <c r="J7550" s="178" t="s">
        <v>625</v>
      </c>
    </row>
    <row r="7551" spans="1:10" x14ac:dyDescent="0.45">
      <c r="A7551" s="178" t="s">
        <v>567</v>
      </c>
      <c r="B7551" s="178" t="s">
        <v>568</v>
      </c>
      <c r="C7551" s="178">
        <v>2035</v>
      </c>
      <c r="D7551" s="178" t="s">
        <v>336</v>
      </c>
      <c r="E7551" s="178" t="s">
        <v>337</v>
      </c>
      <c r="F7551" s="178" t="s">
        <v>573</v>
      </c>
      <c r="G7551" s="178">
        <v>24</v>
      </c>
      <c r="H7551" s="178">
        <v>1.3081504730508E-3</v>
      </c>
      <c r="I7551" s="178">
        <v>1.4651285298168961E-3</v>
      </c>
      <c r="J7551" s="178" t="s">
        <v>625</v>
      </c>
    </row>
    <row r="7552" spans="1:10" x14ac:dyDescent="0.45">
      <c r="A7552" s="178" t="s">
        <v>567</v>
      </c>
      <c r="B7552" s="178" t="s">
        <v>568</v>
      </c>
      <c r="C7552" s="178">
        <v>2035</v>
      </c>
      <c r="D7552" s="178" t="s">
        <v>336</v>
      </c>
      <c r="E7552" s="178" t="s">
        <v>337</v>
      </c>
      <c r="F7552" s="178" t="s">
        <v>571</v>
      </c>
      <c r="G7552" s="178">
        <v>24</v>
      </c>
      <c r="H7552" s="178">
        <v>8.6864046170380003E-4</v>
      </c>
      <c r="I7552" s="178">
        <v>9.7287731710825613E-4</v>
      </c>
      <c r="J7552" s="178" t="s">
        <v>625</v>
      </c>
    </row>
    <row r="7553" spans="1:10" x14ac:dyDescent="0.45">
      <c r="A7553" s="178" t="s">
        <v>567</v>
      </c>
      <c r="B7553" s="178" t="s">
        <v>568</v>
      </c>
      <c r="C7553" s="178">
        <v>2035</v>
      </c>
      <c r="D7553" s="178" t="s">
        <v>336</v>
      </c>
      <c r="E7553" s="178" t="s">
        <v>337</v>
      </c>
      <c r="F7553" s="178" t="s">
        <v>573</v>
      </c>
      <c r="G7553" s="178">
        <v>25</v>
      </c>
      <c r="H7553" s="178">
        <v>9.9668593611569991E-4</v>
      </c>
      <c r="I7553" s="178">
        <v>1.116288248449584E-3</v>
      </c>
      <c r="J7553" s="178" t="s">
        <v>625</v>
      </c>
    </row>
    <row r="7554" spans="1:10" x14ac:dyDescent="0.45">
      <c r="A7554" s="178" t="s">
        <v>567</v>
      </c>
      <c r="B7554" s="178" t="s">
        <v>568</v>
      </c>
      <c r="C7554" s="178">
        <v>2035</v>
      </c>
      <c r="D7554" s="178" t="s">
        <v>336</v>
      </c>
      <c r="E7554" s="178" t="s">
        <v>337</v>
      </c>
      <c r="F7554" s="178" t="s">
        <v>571</v>
      </c>
      <c r="G7554" s="178">
        <v>25</v>
      </c>
      <c r="H7554" s="178">
        <v>7.1631152968620003E-4</v>
      </c>
      <c r="I7554" s="178">
        <v>8.0226891324854414E-4</v>
      </c>
      <c r="J7554" s="178" t="s">
        <v>625</v>
      </c>
    </row>
    <row r="7555" spans="1:10" x14ac:dyDescent="0.45">
      <c r="A7555" s="178" t="s">
        <v>567</v>
      </c>
      <c r="B7555" s="178" t="s">
        <v>568</v>
      </c>
      <c r="C7555" s="178">
        <v>2035</v>
      </c>
      <c r="D7555" s="178" t="s">
        <v>336</v>
      </c>
      <c r="E7555" s="178" t="s">
        <v>337</v>
      </c>
      <c r="F7555" s="178" t="s">
        <v>570</v>
      </c>
      <c r="G7555" s="178">
        <v>25</v>
      </c>
      <c r="H7555" s="178">
        <v>4.6402687730733002E-3</v>
      </c>
      <c r="I7555" s="178">
        <v>5.1971010258420967E-3</v>
      </c>
      <c r="J7555" s="178" t="s">
        <v>625</v>
      </c>
    </row>
    <row r="7556" spans="1:10" x14ac:dyDescent="0.45">
      <c r="A7556" s="178" t="s">
        <v>567</v>
      </c>
      <c r="B7556" s="178" t="s">
        <v>568</v>
      </c>
      <c r="C7556" s="178">
        <v>2035</v>
      </c>
      <c r="D7556" s="178" t="s">
        <v>336</v>
      </c>
      <c r="E7556" s="178" t="s">
        <v>337</v>
      </c>
      <c r="F7556" s="178" t="s">
        <v>569</v>
      </c>
      <c r="G7556" s="178">
        <v>25</v>
      </c>
      <c r="H7556" s="178">
        <v>2.9365449212491498E-2</v>
      </c>
      <c r="I7556" s="178">
        <v>3.288930311799048E-2</v>
      </c>
      <c r="J7556" s="178" t="s">
        <v>625</v>
      </c>
    </row>
    <row r="7557" spans="1:10" x14ac:dyDescent="0.45">
      <c r="A7557" s="178" t="s">
        <v>567</v>
      </c>
      <c r="B7557" s="178" t="s">
        <v>568</v>
      </c>
      <c r="C7557" s="178">
        <v>2035</v>
      </c>
      <c r="D7557" s="178" t="s">
        <v>336</v>
      </c>
      <c r="E7557" s="178" t="s">
        <v>337</v>
      </c>
      <c r="F7557" s="178" t="s">
        <v>574</v>
      </c>
      <c r="G7557" s="178">
        <v>25</v>
      </c>
      <c r="H7557" s="178">
        <v>1.3754568062723E-3</v>
      </c>
      <c r="I7557" s="178">
        <v>1.5405116230249761E-3</v>
      </c>
      <c r="J7557" s="178" t="s">
        <v>626</v>
      </c>
    </row>
    <row r="7558" spans="1:10" x14ac:dyDescent="0.45">
      <c r="A7558" s="178" t="s">
        <v>567</v>
      </c>
      <c r="B7558" s="178" t="s">
        <v>568</v>
      </c>
      <c r="C7558" s="178">
        <v>2035</v>
      </c>
      <c r="D7558" s="178" t="s">
        <v>336</v>
      </c>
      <c r="E7558" s="178" t="s">
        <v>337</v>
      </c>
      <c r="F7558" s="178" t="s">
        <v>572</v>
      </c>
      <c r="G7558" s="178">
        <v>25</v>
      </c>
      <c r="H7558" s="178">
        <v>2.3494869674319999E-4</v>
      </c>
      <c r="I7558" s="178">
        <v>2.6314254035238399E-4</v>
      </c>
      <c r="J7558" s="178" t="s">
        <v>625</v>
      </c>
    </row>
    <row r="7559" spans="1:10" x14ac:dyDescent="0.45">
      <c r="A7559" s="178" t="s">
        <v>567</v>
      </c>
      <c r="B7559" s="178" t="s">
        <v>568</v>
      </c>
      <c r="C7559" s="178">
        <v>2035</v>
      </c>
      <c r="D7559" s="178" t="s">
        <v>336</v>
      </c>
      <c r="E7559" s="178" t="s">
        <v>337</v>
      </c>
      <c r="F7559" s="178" t="s">
        <v>570</v>
      </c>
      <c r="G7559" s="178">
        <v>26</v>
      </c>
      <c r="H7559" s="178">
        <v>2.2017571027391001E-3</v>
      </c>
      <c r="I7559" s="178">
        <v>2.4659679550677925E-3</v>
      </c>
      <c r="J7559" s="178" t="s">
        <v>625</v>
      </c>
    </row>
    <row r="7560" spans="1:10" x14ac:dyDescent="0.45">
      <c r="A7560" s="178" t="s">
        <v>567</v>
      </c>
      <c r="B7560" s="178" t="s">
        <v>568</v>
      </c>
      <c r="C7560" s="178">
        <v>2035</v>
      </c>
      <c r="D7560" s="178" t="s">
        <v>336</v>
      </c>
      <c r="E7560" s="178" t="s">
        <v>337</v>
      </c>
      <c r="F7560" s="178" t="s">
        <v>573</v>
      </c>
      <c r="G7560" s="178">
        <v>26</v>
      </c>
      <c r="H7560" s="178">
        <v>1.4451268361881E-3</v>
      </c>
      <c r="I7560" s="178">
        <v>1.6185420565306722E-3</v>
      </c>
      <c r="J7560" s="178" t="s">
        <v>625</v>
      </c>
    </row>
    <row r="7561" spans="1:10" x14ac:dyDescent="0.45">
      <c r="A7561" s="178" t="s">
        <v>567</v>
      </c>
      <c r="B7561" s="178" t="s">
        <v>568</v>
      </c>
      <c r="C7561" s="178">
        <v>2035</v>
      </c>
      <c r="D7561" s="178" t="s">
        <v>336</v>
      </c>
      <c r="E7561" s="178" t="s">
        <v>337</v>
      </c>
      <c r="F7561" s="178" t="s">
        <v>571</v>
      </c>
      <c r="G7561" s="178">
        <v>26</v>
      </c>
      <c r="H7561" s="178">
        <v>2.3233647370943999E-3</v>
      </c>
      <c r="I7561" s="178">
        <v>2.6021685055457283E-3</v>
      </c>
      <c r="J7561" s="178" t="s">
        <v>625</v>
      </c>
    </row>
    <row r="7562" spans="1:10" x14ac:dyDescent="0.45">
      <c r="A7562" s="178" t="s">
        <v>567</v>
      </c>
      <c r="B7562" s="178" t="s">
        <v>568</v>
      </c>
      <c r="C7562" s="178">
        <v>2035</v>
      </c>
      <c r="D7562" s="178" t="s">
        <v>336</v>
      </c>
      <c r="E7562" s="178" t="s">
        <v>337</v>
      </c>
      <c r="F7562" s="178" t="s">
        <v>572</v>
      </c>
      <c r="G7562" s="178">
        <v>26</v>
      </c>
      <c r="H7562" s="178">
        <v>1.006912498269E-4</v>
      </c>
      <c r="I7562" s="178">
        <v>1.1277419980612801E-4</v>
      </c>
      <c r="J7562" s="178" t="s">
        <v>625</v>
      </c>
    </row>
    <row r="7563" spans="1:10" x14ac:dyDescent="0.45">
      <c r="A7563" s="178" t="s">
        <v>567</v>
      </c>
      <c r="B7563" s="178" t="s">
        <v>568</v>
      </c>
      <c r="C7563" s="178">
        <v>2035</v>
      </c>
      <c r="D7563" s="178" t="s">
        <v>336</v>
      </c>
      <c r="E7563" s="178" t="s">
        <v>337</v>
      </c>
      <c r="F7563" s="178" t="s">
        <v>574</v>
      </c>
      <c r="G7563" s="178">
        <v>26</v>
      </c>
      <c r="H7563" s="178">
        <v>1.2712475145236E-3</v>
      </c>
      <c r="I7563" s="178">
        <v>1.4237972162664321E-3</v>
      </c>
      <c r="J7563" s="178" t="s">
        <v>626</v>
      </c>
    </row>
    <row r="7564" spans="1:10" x14ac:dyDescent="0.45">
      <c r="A7564" s="178" t="s">
        <v>567</v>
      </c>
      <c r="B7564" s="178" t="s">
        <v>568</v>
      </c>
      <c r="C7564" s="178">
        <v>2035</v>
      </c>
      <c r="D7564" s="178" t="s">
        <v>336</v>
      </c>
      <c r="E7564" s="178" t="s">
        <v>337</v>
      </c>
      <c r="F7564" s="178" t="s">
        <v>569</v>
      </c>
      <c r="G7564" s="178">
        <v>26</v>
      </c>
      <c r="H7564" s="178">
        <v>4.16974658146501E-2</v>
      </c>
      <c r="I7564" s="178">
        <v>4.6701161712408117E-2</v>
      </c>
      <c r="J7564" s="178" t="s">
        <v>625</v>
      </c>
    </row>
    <row r="7565" spans="1:10" x14ac:dyDescent="0.45">
      <c r="A7565" s="178" t="s">
        <v>567</v>
      </c>
      <c r="B7565" s="178" t="s">
        <v>568</v>
      </c>
      <c r="C7565" s="178">
        <v>2035</v>
      </c>
      <c r="D7565" s="178" t="s">
        <v>336</v>
      </c>
      <c r="E7565" s="178" t="s">
        <v>337</v>
      </c>
      <c r="F7565" s="178" t="s">
        <v>574</v>
      </c>
      <c r="G7565" s="178">
        <v>27</v>
      </c>
      <c r="H7565" s="178">
        <v>1.8242972437291999E-3</v>
      </c>
      <c r="I7565" s="178">
        <v>2.0432129129767042E-3</v>
      </c>
      <c r="J7565" s="178" t="s">
        <v>626</v>
      </c>
    </row>
    <row r="7566" spans="1:10" x14ac:dyDescent="0.45">
      <c r="A7566" s="178" t="s">
        <v>567</v>
      </c>
      <c r="B7566" s="178" t="s">
        <v>568</v>
      </c>
      <c r="C7566" s="178">
        <v>2035</v>
      </c>
      <c r="D7566" s="178" t="s">
        <v>336</v>
      </c>
      <c r="E7566" s="178" t="s">
        <v>337</v>
      </c>
      <c r="F7566" s="178" t="s">
        <v>572</v>
      </c>
      <c r="G7566" s="178">
        <v>27</v>
      </c>
      <c r="H7566" s="178">
        <v>2.1147046936679999E-4</v>
      </c>
      <c r="I7566" s="178">
        <v>2.3684692569081602E-4</v>
      </c>
      <c r="J7566" s="178" t="s">
        <v>625</v>
      </c>
    </row>
    <row r="7567" spans="1:10" x14ac:dyDescent="0.45">
      <c r="A7567" s="178" t="s">
        <v>567</v>
      </c>
      <c r="B7567" s="178" t="s">
        <v>568</v>
      </c>
      <c r="C7567" s="178">
        <v>2035</v>
      </c>
      <c r="D7567" s="178" t="s">
        <v>336</v>
      </c>
      <c r="E7567" s="178" t="s">
        <v>337</v>
      </c>
      <c r="F7567" s="178" t="s">
        <v>569</v>
      </c>
      <c r="G7567" s="178">
        <v>27</v>
      </c>
      <c r="H7567" s="178">
        <v>1.8220389960333701E-2</v>
      </c>
      <c r="I7567" s="178">
        <v>2.0406836755573747E-2</v>
      </c>
      <c r="J7567" s="178" t="s">
        <v>625</v>
      </c>
    </row>
    <row r="7568" spans="1:10" x14ac:dyDescent="0.45">
      <c r="A7568" s="178" t="s">
        <v>567</v>
      </c>
      <c r="B7568" s="178" t="s">
        <v>568</v>
      </c>
      <c r="C7568" s="178">
        <v>2035</v>
      </c>
      <c r="D7568" s="178" t="s">
        <v>336</v>
      </c>
      <c r="E7568" s="178" t="s">
        <v>337</v>
      </c>
      <c r="F7568" s="178" t="s">
        <v>571</v>
      </c>
      <c r="G7568" s="178">
        <v>27</v>
      </c>
      <c r="H7568" s="178">
        <v>6.184320372995E-4</v>
      </c>
      <c r="I7568" s="178">
        <v>6.9264388177544005E-4</v>
      </c>
      <c r="J7568" s="178" t="s">
        <v>625</v>
      </c>
    </row>
    <row r="7569" spans="1:10" x14ac:dyDescent="0.45">
      <c r="A7569" s="178" t="s">
        <v>567</v>
      </c>
      <c r="B7569" s="178" t="s">
        <v>568</v>
      </c>
      <c r="C7569" s="178">
        <v>2035</v>
      </c>
      <c r="D7569" s="178" t="s">
        <v>336</v>
      </c>
      <c r="E7569" s="178" t="s">
        <v>337</v>
      </c>
      <c r="F7569" s="178" t="s">
        <v>573</v>
      </c>
      <c r="G7569" s="178">
        <v>27</v>
      </c>
      <c r="H7569" s="178">
        <v>3.2955224160104999E-3</v>
      </c>
      <c r="I7569" s="178">
        <v>3.6909851059317603E-3</v>
      </c>
      <c r="J7569" s="178" t="s">
        <v>625</v>
      </c>
    </row>
    <row r="7570" spans="1:10" x14ac:dyDescent="0.45">
      <c r="A7570" s="178" t="s">
        <v>567</v>
      </c>
      <c r="B7570" s="178" t="s">
        <v>568</v>
      </c>
      <c r="C7570" s="178">
        <v>2035</v>
      </c>
      <c r="D7570" s="178" t="s">
        <v>336</v>
      </c>
      <c r="E7570" s="178" t="s">
        <v>337</v>
      </c>
      <c r="F7570" s="178" t="s">
        <v>570</v>
      </c>
      <c r="G7570" s="178">
        <v>27</v>
      </c>
      <c r="H7570" s="178">
        <v>4.4851418642792998E-3</v>
      </c>
      <c r="I7570" s="178">
        <v>5.0233588879928159E-3</v>
      </c>
      <c r="J7570" s="178" t="s">
        <v>625</v>
      </c>
    </row>
    <row r="7571" spans="1:10" x14ac:dyDescent="0.45">
      <c r="A7571" s="178" t="s">
        <v>567</v>
      </c>
      <c r="B7571" s="178" t="s">
        <v>568</v>
      </c>
      <c r="C7571" s="178">
        <v>2035</v>
      </c>
      <c r="D7571" s="178" t="s">
        <v>336</v>
      </c>
      <c r="E7571" s="178" t="s">
        <v>337</v>
      </c>
      <c r="F7571" s="178" t="s">
        <v>571</v>
      </c>
      <c r="G7571" s="178">
        <v>28</v>
      </c>
      <c r="H7571" s="178">
        <v>1.0257876274409E-3</v>
      </c>
      <c r="I7571" s="178">
        <v>1.1488821427338082E-3</v>
      </c>
      <c r="J7571" s="178" t="s">
        <v>625</v>
      </c>
    </row>
    <row r="7572" spans="1:10" x14ac:dyDescent="0.45">
      <c r="A7572" s="178" t="s">
        <v>567</v>
      </c>
      <c r="B7572" s="178" t="s">
        <v>568</v>
      </c>
      <c r="C7572" s="178">
        <v>2035</v>
      </c>
      <c r="D7572" s="178" t="s">
        <v>336</v>
      </c>
      <c r="E7572" s="178" t="s">
        <v>337</v>
      </c>
      <c r="F7572" s="178" t="s">
        <v>572</v>
      </c>
      <c r="G7572" s="178">
        <v>28</v>
      </c>
      <c r="H7572" s="178">
        <v>1.4781661229790001E-4</v>
      </c>
      <c r="I7572" s="178">
        <v>1.6555460577364803E-4</v>
      </c>
      <c r="J7572" s="178" t="s">
        <v>625</v>
      </c>
    </row>
    <row r="7573" spans="1:10" x14ac:dyDescent="0.45">
      <c r="A7573" s="178" t="s">
        <v>567</v>
      </c>
      <c r="B7573" s="178" t="s">
        <v>568</v>
      </c>
      <c r="C7573" s="178">
        <v>2035</v>
      </c>
      <c r="D7573" s="178" t="s">
        <v>336</v>
      </c>
      <c r="E7573" s="178" t="s">
        <v>337</v>
      </c>
      <c r="F7573" s="178" t="s">
        <v>574</v>
      </c>
      <c r="G7573" s="178">
        <v>28</v>
      </c>
      <c r="H7573" s="178">
        <v>2.3920076200739E-3</v>
      </c>
      <c r="I7573" s="178">
        <v>2.6790485344827682E-3</v>
      </c>
      <c r="J7573" s="178" t="s">
        <v>626</v>
      </c>
    </row>
    <row r="7574" spans="1:10" x14ac:dyDescent="0.45">
      <c r="A7574" s="178" t="s">
        <v>567</v>
      </c>
      <c r="B7574" s="178" t="s">
        <v>568</v>
      </c>
      <c r="C7574" s="178">
        <v>2035</v>
      </c>
      <c r="D7574" s="178" t="s">
        <v>336</v>
      </c>
      <c r="E7574" s="178" t="s">
        <v>337</v>
      </c>
      <c r="F7574" s="178" t="s">
        <v>573</v>
      </c>
      <c r="G7574" s="178">
        <v>28</v>
      </c>
      <c r="H7574" s="178">
        <v>1.7630942456889999E-3</v>
      </c>
      <c r="I7574" s="178">
        <v>1.9746655551716803E-3</v>
      </c>
      <c r="J7574" s="178" t="s">
        <v>625</v>
      </c>
    </row>
    <row r="7575" spans="1:10" x14ac:dyDescent="0.45">
      <c r="A7575" s="178" t="s">
        <v>567</v>
      </c>
      <c r="B7575" s="178" t="s">
        <v>568</v>
      </c>
      <c r="C7575" s="178">
        <v>2035</v>
      </c>
      <c r="D7575" s="178" t="s">
        <v>336</v>
      </c>
      <c r="E7575" s="178" t="s">
        <v>337</v>
      </c>
      <c r="F7575" s="178" t="s">
        <v>569</v>
      </c>
      <c r="G7575" s="178">
        <v>28</v>
      </c>
      <c r="H7575" s="178">
        <v>2.3728219093754901E-2</v>
      </c>
      <c r="I7575" s="178">
        <v>2.6575605385005491E-2</v>
      </c>
      <c r="J7575" s="178" t="s">
        <v>625</v>
      </c>
    </row>
    <row r="7576" spans="1:10" x14ac:dyDescent="0.45">
      <c r="A7576" s="178" t="s">
        <v>567</v>
      </c>
      <c r="B7576" s="178" t="s">
        <v>568</v>
      </c>
      <c r="C7576" s="178">
        <v>2035</v>
      </c>
      <c r="D7576" s="178" t="s">
        <v>336</v>
      </c>
      <c r="E7576" s="178" t="s">
        <v>337</v>
      </c>
      <c r="F7576" s="178" t="s">
        <v>570</v>
      </c>
      <c r="G7576" s="178">
        <v>28</v>
      </c>
      <c r="H7576" s="178">
        <v>2.8169962752145001E-3</v>
      </c>
      <c r="I7576" s="178">
        <v>3.1550358282402403E-3</v>
      </c>
      <c r="J7576" s="178" t="s">
        <v>625</v>
      </c>
    </row>
    <row r="7577" spans="1:10" x14ac:dyDescent="0.45">
      <c r="A7577" s="178" t="s">
        <v>567</v>
      </c>
      <c r="B7577" s="178" t="s">
        <v>568</v>
      </c>
      <c r="C7577" s="178">
        <v>2035</v>
      </c>
      <c r="D7577" s="178" t="s">
        <v>336</v>
      </c>
      <c r="E7577" s="178" t="s">
        <v>337</v>
      </c>
      <c r="F7577" s="178" t="s">
        <v>574</v>
      </c>
      <c r="G7577" s="178">
        <v>29</v>
      </c>
      <c r="H7577" s="178">
        <v>2.9263606993481998E-3</v>
      </c>
      <c r="I7577" s="178">
        <v>3.2775239832699842E-3</v>
      </c>
      <c r="J7577" s="178" t="s">
        <v>626</v>
      </c>
    </row>
    <row r="7578" spans="1:10" x14ac:dyDescent="0.45">
      <c r="A7578" s="178" t="s">
        <v>567</v>
      </c>
      <c r="B7578" s="178" t="s">
        <v>568</v>
      </c>
      <c r="C7578" s="178">
        <v>2035</v>
      </c>
      <c r="D7578" s="178" t="s">
        <v>336</v>
      </c>
      <c r="E7578" s="178" t="s">
        <v>337</v>
      </c>
      <c r="F7578" s="178" t="s">
        <v>572</v>
      </c>
      <c r="G7578" s="178">
        <v>29</v>
      </c>
      <c r="H7578" s="178">
        <v>1.4548818580810001E-4</v>
      </c>
      <c r="I7578" s="178">
        <v>1.6294676810507203E-4</v>
      </c>
      <c r="J7578" s="178" t="s">
        <v>625</v>
      </c>
    </row>
    <row r="7579" spans="1:10" x14ac:dyDescent="0.45">
      <c r="A7579" s="178" t="s">
        <v>567</v>
      </c>
      <c r="B7579" s="178" t="s">
        <v>568</v>
      </c>
      <c r="C7579" s="178">
        <v>2035</v>
      </c>
      <c r="D7579" s="178" t="s">
        <v>336</v>
      </c>
      <c r="E7579" s="178" t="s">
        <v>337</v>
      </c>
      <c r="F7579" s="178" t="s">
        <v>570</v>
      </c>
      <c r="G7579" s="178">
        <v>29</v>
      </c>
      <c r="H7579" s="178">
        <v>2.1952270180917999E-3</v>
      </c>
      <c r="I7579" s="178">
        <v>2.4586542602628163E-3</v>
      </c>
      <c r="J7579" s="178" t="s">
        <v>625</v>
      </c>
    </row>
    <row r="7580" spans="1:10" x14ac:dyDescent="0.45">
      <c r="A7580" s="178" t="s">
        <v>567</v>
      </c>
      <c r="B7580" s="178" t="s">
        <v>568</v>
      </c>
      <c r="C7580" s="178">
        <v>2035</v>
      </c>
      <c r="D7580" s="178" t="s">
        <v>336</v>
      </c>
      <c r="E7580" s="178" t="s">
        <v>337</v>
      </c>
      <c r="F7580" s="178" t="s">
        <v>571</v>
      </c>
      <c r="G7580" s="178">
        <v>29</v>
      </c>
      <c r="H7580" s="178">
        <v>3.2157709938469999E-4</v>
      </c>
      <c r="I7580" s="178">
        <v>3.6016635131086401E-4</v>
      </c>
      <c r="J7580" s="178" t="s">
        <v>625</v>
      </c>
    </row>
    <row r="7581" spans="1:10" x14ac:dyDescent="0.45">
      <c r="A7581" s="178" t="s">
        <v>567</v>
      </c>
      <c r="B7581" s="178" t="s">
        <v>568</v>
      </c>
      <c r="C7581" s="178">
        <v>2035</v>
      </c>
      <c r="D7581" s="178" t="s">
        <v>336</v>
      </c>
      <c r="E7581" s="178" t="s">
        <v>337</v>
      </c>
      <c r="F7581" s="178" t="s">
        <v>569</v>
      </c>
      <c r="G7581" s="178">
        <v>29</v>
      </c>
      <c r="H7581" s="178">
        <v>3.52067982312292E-2</v>
      </c>
      <c r="I7581" s="178">
        <v>3.9431614018976706E-2</v>
      </c>
      <c r="J7581" s="178" t="s">
        <v>625</v>
      </c>
    </row>
    <row r="7582" spans="1:10" x14ac:dyDescent="0.45">
      <c r="A7582" s="178" t="s">
        <v>567</v>
      </c>
      <c r="B7582" s="178" t="s">
        <v>568</v>
      </c>
      <c r="C7582" s="178">
        <v>2035</v>
      </c>
      <c r="D7582" s="178" t="s">
        <v>336</v>
      </c>
      <c r="E7582" s="178" t="s">
        <v>337</v>
      </c>
      <c r="F7582" s="178" t="s">
        <v>571</v>
      </c>
      <c r="G7582" s="178">
        <v>30</v>
      </c>
      <c r="H7582" s="178">
        <v>3.0613126000389999E-4</v>
      </c>
      <c r="I7582" s="178">
        <v>3.4286701120436801E-4</v>
      </c>
      <c r="J7582" s="178" t="s">
        <v>625</v>
      </c>
    </row>
    <row r="7583" spans="1:10" x14ac:dyDescent="0.45">
      <c r="A7583" s="178" t="s">
        <v>567</v>
      </c>
      <c r="B7583" s="178" t="s">
        <v>568</v>
      </c>
      <c r="C7583" s="178">
        <v>2035</v>
      </c>
      <c r="D7583" s="178" t="s">
        <v>336</v>
      </c>
      <c r="E7583" s="178" t="s">
        <v>337</v>
      </c>
      <c r="F7583" s="178" t="s">
        <v>570</v>
      </c>
      <c r="G7583" s="178">
        <v>30</v>
      </c>
      <c r="H7583" s="178">
        <v>2.5943958316929998E-3</v>
      </c>
      <c r="I7583" s="178">
        <v>2.9057233314961602E-3</v>
      </c>
      <c r="J7583" s="178" t="s">
        <v>625</v>
      </c>
    </row>
    <row r="7584" spans="1:10" x14ac:dyDescent="0.45">
      <c r="A7584" s="178" t="s">
        <v>567</v>
      </c>
      <c r="B7584" s="178" t="s">
        <v>568</v>
      </c>
      <c r="C7584" s="178">
        <v>2035</v>
      </c>
      <c r="D7584" s="178" t="s">
        <v>336</v>
      </c>
      <c r="E7584" s="178" t="s">
        <v>337</v>
      </c>
      <c r="F7584" s="178" t="s">
        <v>573</v>
      </c>
      <c r="G7584" s="178">
        <v>30</v>
      </c>
      <c r="H7584" s="178">
        <v>4.3224493856540002E-4</v>
      </c>
      <c r="I7584" s="178">
        <v>4.8411433119324807E-4</v>
      </c>
      <c r="J7584" s="178" t="s">
        <v>625</v>
      </c>
    </row>
    <row r="7585" spans="1:10" x14ac:dyDescent="0.45">
      <c r="A7585" s="178" t="s">
        <v>567</v>
      </c>
      <c r="B7585" s="178" t="s">
        <v>568</v>
      </c>
      <c r="C7585" s="178">
        <v>2035</v>
      </c>
      <c r="D7585" s="178" t="s">
        <v>336</v>
      </c>
      <c r="E7585" s="178" t="s">
        <v>337</v>
      </c>
      <c r="F7585" s="178" t="s">
        <v>569</v>
      </c>
      <c r="G7585" s="178">
        <v>30</v>
      </c>
      <c r="H7585" s="178">
        <v>1.7630449496209601E-2</v>
      </c>
      <c r="I7585" s="178">
        <v>1.9746103435754756E-2</v>
      </c>
      <c r="J7585" s="178" t="s">
        <v>625</v>
      </c>
    </row>
    <row r="7586" spans="1:10" x14ac:dyDescent="0.45">
      <c r="A7586" s="178" t="s">
        <v>567</v>
      </c>
      <c r="B7586" s="178" t="s">
        <v>568</v>
      </c>
      <c r="C7586" s="178">
        <v>2035</v>
      </c>
      <c r="D7586" s="178" t="s">
        <v>336</v>
      </c>
      <c r="E7586" s="178" t="s">
        <v>337</v>
      </c>
      <c r="F7586" s="178" t="s">
        <v>572</v>
      </c>
      <c r="G7586" s="178">
        <v>30</v>
      </c>
      <c r="H7586" s="178">
        <v>2.3017820058160001E-4</v>
      </c>
      <c r="I7586" s="178">
        <v>2.5779958465139204E-4</v>
      </c>
      <c r="J7586" s="178" t="s">
        <v>625</v>
      </c>
    </row>
    <row r="7587" spans="1:10" x14ac:dyDescent="0.45">
      <c r="A7587" s="178" t="s">
        <v>567</v>
      </c>
      <c r="B7587" s="178" t="s">
        <v>568</v>
      </c>
      <c r="C7587" s="178">
        <v>2035</v>
      </c>
      <c r="D7587" s="178" t="s">
        <v>336</v>
      </c>
      <c r="E7587" s="178" t="s">
        <v>337</v>
      </c>
      <c r="F7587" s="178" t="s">
        <v>574</v>
      </c>
      <c r="G7587" s="178">
        <v>30</v>
      </c>
      <c r="H7587" s="178">
        <v>2.8532969299704001E-3</v>
      </c>
      <c r="I7587" s="178">
        <v>3.1956925615668486E-3</v>
      </c>
      <c r="J7587" s="178" t="s">
        <v>626</v>
      </c>
    </row>
    <row r="7588" spans="1:10" x14ac:dyDescent="0.45">
      <c r="A7588" s="178" t="s">
        <v>567</v>
      </c>
      <c r="B7588" s="178" t="s">
        <v>568</v>
      </c>
      <c r="C7588" s="178">
        <v>2035</v>
      </c>
      <c r="D7588" s="178" t="s">
        <v>336</v>
      </c>
      <c r="E7588" s="178" t="s">
        <v>337</v>
      </c>
      <c r="F7588" s="178" t="s">
        <v>572</v>
      </c>
      <c r="G7588" s="178">
        <v>31</v>
      </c>
      <c r="H7588" s="178">
        <v>1.7649965593589999E-4</v>
      </c>
      <c r="I7588" s="178">
        <v>1.9767961464820801E-4</v>
      </c>
      <c r="J7588" s="178" t="s">
        <v>625</v>
      </c>
    </row>
    <row r="7589" spans="1:10" x14ac:dyDescent="0.45">
      <c r="A7589" s="178" t="s">
        <v>567</v>
      </c>
      <c r="B7589" s="178" t="s">
        <v>568</v>
      </c>
      <c r="C7589" s="178">
        <v>2035</v>
      </c>
      <c r="D7589" s="178" t="s">
        <v>336</v>
      </c>
      <c r="E7589" s="178" t="s">
        <v>337</v>
      </c>
      <c r="F7589" s="178" t="s">
        <v>571</v>
      </c>
      <c r="G7589" s="178">
        <v>31</v>
      </c>
      <c r="H7589" s="178">
        <v>2.014766796492E-4</v>
      </c>
      <c r="I7589" s="178">
        <v>2.2565388120710403E-4</v>
      </c>
      <c r="J7589" s="178" t="s">
        <v>625</v>
      </c>
    </row>
    <row r="7590" spans="1:10" x14ac:dyDescent="0.45">
      <c r="A7590" s="178" t="s">
        <v>567</v>
      </c>
      <c r="B7590" s="178" t="s">
        <v>568</v>
      </c>
      <c r="C7590" s="178">
        <v>2035</v>
      </c>
      <c r="D7590" s="178" t="s">
        <v>336</v>
      </c>
      <c r="E7590" s="178" t="s">
        <v>337</v>
      </c>
      <c r="F7590" s="178" t="s">
        <v>569</v>
      </c>
      <c r="G7590" s="178">
        <v>31</v>
      </c>
      <c r="H7590" s="178">
        <v>8.3256145007907997E-3</v>
      </c>
      <c r="I7590" s="178">
        <v>9.3246882408856962E-3</v>
      </c>
      <c r="J7590" s="178" t="s">
        <v>625</v>
      </c>
    </row>
    <row r="7591" spans="1:10" x14ac:dyDescent="0.45">
      <c r="A7591" s="178" t="s">
        <v>567</v>
      </c>
      <c r="B7591" s="178" t="s">
        <v>568</v>
      </c>
      <c r="C7591" s="178">
        <v>2035</v>
      </c>
      <c r="D7591" s="178" t="s">
        <v>336</v>
      </c>
      <c r="E7591" s="178" t="s">
        <v>337</v>
      </c>
      <c r="F7591" s="178" t="s">
        <v>574</v>
      </c>
      <c r="G7591" s="178">
        <v>31</v>
      </c>
      <c r="H7591" s="178">
        <v>1.565603830386E-3</v>
      </c>
      <c r="I7591" s="178">
        <v>1.7534762900323201E-3</v>
      </c>
      <c r="J7591" s="178" t="s">
        <v>626</v>
      </c>
    </row>
    <row r="7592" spans="1:10" x14ac:dyDescent="0.45">
      <c r="A7592" s="178" t="s">
        <v>567</v>
      </c>
      <c r="B7592" s="178" t="s">
        <v>568</v>
      </c>
      <c r="C7592" s="178">
        <v>2035</v>
      </c>
      <c r="D7592" s="178" t="s">
        <v>336</v>
      </c>
      <c r="E7592" s="178" t="s">
        <v>337</v>
      </c>
      <c r="F7592" s="178" t="s">
        <v>570</v>
      </c>
      <c r="G7592" s="178">
        <v>31</v>
      </c>
      <c r="H7592" s="178">
        <v>2.5883311463986E-3</v>
      </c>
      <c r="I7592" s="178">
        <v>2.8989308839664323E-3</v>
      </c>
      <c r="J7592" s="178" t="s">
        <v>625</v>
      </c>
    </row>
    <row r="7593" spans="1:10" x14ac:dyDescent="0.45">
      <c r="A7593" s="178" t="s">
        <v>567</v>
      </c>
      <c r="B7593" s="178" t="s">
        <v>568</v>
      </c>
      <c r="C7593" s="178">
        <v>2035</v>
      </c>
      <c r="D7593" s="178" t="s">
        <v>336</v>
      </c>
      <c r="E7593" s="178" t="s">
        <v>337</v>
      </c>
      <c r="F7593" s="178" t="s">
        <v>573</v>
      </c>
      <c r="G7593" s="178">
        <v>31</v>
      </c>
      <c r="H7593" s="178">
        <v>4.2399883386680002E-4</v>
      </c>
      <c r="I7593" s="178">
        <v>4.7487869393081605E-4</v>
      </c>
      <c r="J7593" s="178" t="s">
        <v>625</v>
      </c>
    </row>
    <row r="7594" spans="1:10" x14ac:dyDescent="0.45">
      <c r="A7594" s="178" t="s">
        <v>567</v>
      </c>
      <c r="B7594" s="178" t="s">
        <v>568</v>
      </c>
      <c r="C7594" s="178">
        <v>2035</v>
      </c>
      <c r="D7594" s="178" t="s">
        <v>336</v>
      </c>
      <c r="E7594" s="178" t="s">
        <v>337</v>
      </c>
      <c r="F7594" s="178" t="s">
        <v>572</v>
      </c>
      <c r="G7594" s="178">
        <v>32</v>
      </c>
      <c r="H7594" s="178">
        <v>2.4043561279540001E-4</v>
      </c>
      <c r="I7594" s="178">
        <v>2.6928788633084802E-4</v>
      </c>
      <c r="J7594" s="178" t="s">
        <v>625</v>
      </c>
    </row>
    <row r="7595" spans="1:10" x14ac:dyDescent="0.45">
      <c r="A7595" s="178" t="s">
        <v>567</v>
      </c>
      <c r="B7595" s="178" t="s">
        <v>568</v>
      </c>
      <c r="C7595" s="178">
        <v>2035</v>
      </c>
      <c r="D7595" s="178" t="s">
        <v>336</v>
      </c>
      <c r="E7595" s="178" t="s">
        <v>337</v>
      </c>
      <c r="F7595" s="178" t="s">
        <v>569</v>
      </c>
      <c r="G7595" s="178">
        <v>32</v>
      </c>
      <c r="H7595" s="178">
        <v>2.3046888411045099E-2</v>
      </c>
      <c r="I7595" s="178">
        <v>2.5812515020370512E-2</v>
      </c>
      <c r="J7595" s="178" t="s">
        <v>625</v>
      </c>
    </row>
    <row r="7596" spans="1:10" x14ac:dyDescent="0.45">
      <c r="A7596" s="178" t="s">
        <v>567</v>
      </c>
      <c r="B7596" s="178" t="s">
        <v>568</v>
      </c>
      <c r="C7596" s="178">
        <v>2035</v>
      </c>
      <c r="D7596" s="178" t="s">
        <v>336</v>
      </c>
      <c r="E7596" s="178" t="s">
        <v>337</v>
      </c>
      <c r="F7596" s="178" t="s">
        <v>570</v>
      </c>
      <c r="G7596" s="178">
        <v>32</v>
      </c>
      <c r="H7596" s="178">
        <v>4.2050522752105999E-3</v>
      </c>
      <c r="I7596" s="178">
        <v>4.7096585482358727E-3</v>
      </c>
      <c r="J7596" s="178" t="s">
        <v>625</v>
      </c>
    </row>
    <row r="7597" spans="1:10" x14ac:dyDescent="0.45">
      <c r="A7597" s="178" t="s">
        <v>567</v>
      </c>
      <c r="B7597" s="178" t="s">
        <v>568</v>
      </c>
      <c r="C7597" s="178">
        <v>2035</v>
      </c>
      <c r="D7597" s="178" t="s">
        <v>336</v>
      </c>
      <c r="E7597" s="178" t="s">
        <v>337</v>
      </c>
      <c r="F7597" s="178" t="s">
        <v>571</v>
      </c>
      <c r="G7597" s="178">
        <v>32</v>
      </c>
      <c r="H7597" s="178">
        <v>2.7945031615669998E-4</v>
      </c>
      <c r="I7597" s="178">
        <v>3.1298435409550399E-4</v>
      </c>
      <c r="J7597" s="178" t="s">
        <v>625</v>
      </c>
    </row>
    <row r="7598" spans="1:10" x14ac:dyDescent="0.45">
      <c r="A7598" s="178" t="s">
        <v>567</v>
      </c>
      <c r="B7598" s="178" t="s">
        <v>568</v>
      </c>
      <c r="C7598" s="178">
        <v>2035</v>
      </c>
      <c r="D7598" s="178" t="s">
        <v>336</v>
      </c>
      <c r="E7598" s="178" t="s">
        <v>337</v>
      </c>
      <c r="F7598" s="178" t="s">
        <v>574</v>
      </c>
      <c r="G7598" s="178">
        <v>32</v>
      </c>
      <c r="H7598" s="178">
        <v>1.0379269369878001E-3</v>
      </c>
      <c r="I7598" s="178">
        <v>1.1624781694263362E-3</v>
      </c>
      <c r="J7598" s="178" t="s">
        <v>626</v>
      </c>
    </row>
    <row r="7599" spans="1:10" x14ac:dyDescent="0.45">
      <c r="A7599" s="178" t="s">
        <v>567</v>
      </c>
      <c r="B7599" s="178" t="s">
        <v>568</v>
      </c>
      <c r="C7599" s="178">
        <v>2035</v>
      </c>
      <c r="D7599" s="178" t="s">
        <v>336</v>
      </c>
      <c r="E7599" s="178" t="s">
        <v>337</v>
      </c>
      <c r="F7599" s="178" t="s">
        <v>569</v>
      </c>
      <c r="G7599" s="178">
        <v>33</v>
      </c>
      <c r="H7599" s="178">
        <v>1.17275356315076E-2</v>
      </c>
      <c r="I7599" s="178">
        <v>1.3134839907288514E-2</v>
      </c>
      <c r="J7599" s="178" t="s">
        <v>625</v>
      </c>
    </row>
    <row r="7600" spans="1:10" x14ac:dyDescent="0.45">
      <c r="A7600" s="178" t="s">
        <v>567</v>
      </c>
      <c r="B7600" s="178" t="s">
        <v>568</v>
      </c>
      <c r="C7600" s="178">
        <v>2035</v>
      </c>
      <c r="D7600" s="178" t="s">
        <v>336</v>
      </c>
      <c r="E7600" s="178" t="s">
        <v>337</v>
      </c>
      <c r="F7600" s="178" t="s">
        <v>571</v>
      </c>
      <c r="G7600" s="178">
        <v>33</v>
      </c>
      <c r="H7600" s="178">
        <v>2.8197617211840002E-4</v>
      </c>
      <c r="I7600" s="178">
        <v>3.1581331277260807E-4</v>
      </c>
      <c r="J7600" s="178" t="s">
        <v>625</v>
      </c>
    </row>
    <row r="7601" spans="1:10" x14ac:dyDescent="0.45">
      <c r="A7601" s="178" t="s">
        <v>567</v>
      </c>
      <c r="B7601" s="178" t="s">
        <v>568</v>
      </c>
      <c r="C7601" s="178">
        <v>2035</v>
      </c>
      <c r="D7601" s="178" t="s">
        <v>336</v>
      </c>
      <c r="E7601" s="178" t="s">
        <v>337</v>
      </c>
      <c r="F7601" s="178" t="s">
        <v>574</v>
      </c>
      <c r="G7601" s="178">
        <v>33</v>
      </c>
      <c r="H7601" s="178">
        <v>1.5420871786773001E-3</v>
      </c>
      <c r="I7601" s="178">
        <v>1.7271376401185763E-3</v>
      </c>
      <c r="J7601" s="178" t="s">
        <v>626</v>
      </c>
    </row>
    <row r="7602" spans="1:10" x14ac:dyDescent="0.45">
      <c r="A7602" s="178" t="s">
        <v>567</v>
      </c>
      <c r="B7602" s="178" t="s">
        <v>568</v>
      </c>
      <c r="C7602" s="178">
        <v>2035</v>
      </c>
      <c r="D7602" s="178" t="s">
        <v>336</v>
      </c>
      <c r="E7602" s="178" t="s">
        <v>337</v>
      </c>
      <c r="F7602" s="178" t="s">
        <v>573</v>
      </c>
      <c r="G7602" s="178">
        <v>33</v>
      </c>
      <c r="H7602" s="178">
        <v>3.2518745865670002E-4</v>
      </c>
      <c r="I7602" s="178">
        <v>3.6420995369550407E-4</v>
      </c>
      <c r="J7602" s="178" t="s">
        <v>625</v>
      </c>
    </row>
    <row r="7603" spans="1:10" x14ac:dyDescent="0.45">
      <c r="A7603" s="178" t="s">
        <v>567</v>
      </c>
      <c r="B7603" s="178" t="s">
        <v>568</v>
      </c>
      <c r="C7603" s="178">
        <v>2035</v>
      </c>
      <c r="D7603" s="178" t="s">
        <v>336</v>
      </c>
      <c r="E7603" s="178" t="s">
        <v>337</v>
      </c>
      <c r="F7603" s="178" t="s">
        <v>570</v>
      </c>
      <c r="G7603" s="178">
        <v>33</v>
      </c>
      <c r="H7603" s="178">
        <v>3.5081437090411999E-3</v>
      </c>
      <c r="I7603" s="178">
        <v>3.9291209541261439E-3</v>
      </c>
      <c r="J7603" s="178" t="s">
        <v>625</v>
      </c>
    </row>
    <row r="7604" spans="1:10" x14ac:dyDescent="0.45">
      <c r="A7604" s="178" t="s">
        <v>567</v>
      </c>
      <c r="B7604" s="178" t="s">
        <v>568</v>
      </c>
      <c r="C7604" s="178">
        <v>2035</v>
      </c>
      <c r="D7604" s="178" t="s">
        <v>336</v>
      </c>
      <c r="E7604" s="178" t="s">
        <v>337</v>
      </c>
      <c r="F7604" s="178" t="s">
        <v>572</v>
      </c>
      <c r="G7604" s="178">
        <v>33</v>
      </c>
      <c r="H7604" s="178">
        <v>1.149276686192E-4</v>
      </c>
      <c r="I7604" s="178">
        <v>1.2871898885350401E-4</v>
      </c>
      <c r="J7604" s="178" t="s">
        <v>625</v>
      </c>
    </row>
    <row r="7605" spans="1:10" x14ac:dyDescent="0.45">
      <c r="A7605" s="178" t="s">
        <v>567</v>
      </c>
      <c r="B7605" s="178" t="s">
        <v>568</v>
      </c>
      <c r="C7605" s="178">
        <v>2035</v>
      </c>
      <c r="D7605" s="178" t="s">
        <v>336</v>
      </c>
      <c r="E7605" s="178" t="s">
        <v>337</v>
      </c>
      <c r="F7605" s="178" t="s">
        <v>569</v>
      </c>
      <c r="G7605" s="178">
        <v>34</v>
      </c>
      <c r="H7605" s="178">
        <v>1.5061976388096801E-2</v>
      </c>
      <c r="I7605" s="178">
        <v>1.6869413554668419E-2</v>
      </c>
      <c r="J7605" s="178" t="s">
        <v>625</v>
      </c>
    </row>
    <row r="7606" spans="1:10" x14ac:dyDescent="0.45">
      <c r="A7606" s="178" t="s">
        <v>567</v>
      </c>
      <c r="B7606" s="178" t="s">
        <v>568</v>
      </c>
      <c r="C7606" s="178">
        <v>2035</v>
      </c>
      <c r="D7606" s="178" t="s">
        <v>336</v>
      </c>
      <c r="E7606" s="178" t="s">
        <v>337</v>
      </c>
      <c r="F7606" s="178" t="s">
        <v>574</v>
      </c>
      <c r="G7606" s="178">
        <v>34</v>
      </c>
      <c r="H7606" s="178">
        <v>4.8142738523890001E-4</v>
      </c>
      <c r="I7606" s="178">
        <v>5.3919867146756803E-4</v>
      </c>
      <c r="J7606" s="178" t="s">
        <v>626</v>
      </c>
    </row>
    <row r="7607" spans="1:10" x14ac:dyDescent="0.45">
      <c r="A7607" s="178" t="s">
        <v>567</v>
      </c>
      <c r="B7607" s="178" t="s">
        <v>568</v>
      </c>
      <c r="C7607" s="178">
        <v>2035</v>
      </c>
      <c r="D7607" s="178" t="s">
        <v>336</v>
      </c>
      <c r="E7607" s="178" t="s">
        <v>337</v>
      </c>
      <c r="F7607" s="178" t="s">
        <v>570</v>
      </c>
      <c r="G7607" s="178">
        <v>34</v>
      </c>
      <c r="H7607" s="178">
        <v>1.2350022443569999E-3</v>
      </c>
      <c r="I7607" s="178">
        <v>1.38320251367984E-3</v>
      </c>
      <c r="J7607" s="178" t="s">
        <v>625</v>
      </c>
    </row>
    <row r="7608" spans="1:10" x14ac:dyDescent="0.45">
      <c r="A7608" s="178" t="s">
        <v>567</v>
      </c>
      <c r="B7608" s="178" t="s">
        <v>568</v>
      </c>
      <c r="C7608" s="178">
        <v>2035</v>
      </c>
      <c r="D7608" s="178" t="s">
        <v>336</v>
      </c>
      <c r="E7608" s="178" t="s">
        <v>337</v>
      </c>
      <c r="F7608" s="178" t="s">
        <v>572</v>
      </c>
      <c r="G7608" s="178">
        <v>34</v>
      </c>
      <c r="H7608" s="178">
        <v>1.167181726487E-4</v>
      </c>
      <c r="I7608" s="178">
        <v>1.3072435336654401E-4</v>
      </c>
      <c r="J7608" s="178" t="s">
        <v>625</v>
      </c>
    </row>
    <row r="7609" spans="1:10" x14ac:dyDescent="0.45">
      <c r="A7609" s="178" t="s">
        <v>567</v>
      </c>
      <c r="B7609" s="178" t="s">
        <v>568</v>
      </c>
      <c r="C7609" s="178">
        <v>2035</v>
      </c>
      <c r="D7609" s="178" t="s">
        <v>336</v>
      </c>
      <c r="E7609" s="178" t="s">
        <v>337</v>
      </c>
      <c r="F7609" s="178" t="s">
        <v>572</v>
      </c>
      <c r="G7609" s="178">
        <v>35</v>
      </c>
      <c r="H7609" s="178">
        <v>7.5353753345599995E-5</v>
      </c>
      <c r="I7609" s="178">
        <v>8.4396203747071999E-5</v>
      </c>
      <c r="J7609" s="178" t="s">
        <v>625</v>
      </c>
    </row>
    <row r="7610" spans="1:10" x14ac:dyDescent="0.45">
      <c r="A7610" s="178" t="s">
        <v>567</v>
      </c>
      <c r="B7610" s="178" t="s">
        <v>568</v>
      </c>
      <c r="C7610" s="178">
        <v>2035</v>
      </c>
      <c r="D7610" s="178" t="s">
        <v>336</v>
      </c>
      <c r="E7610" s="178" t="s">
        <v>337</v>
      </c>
      <c r="F7610" s="178" t="s">
        <v>571</v>
      </c>
      <c r="G7610" s="178">
        <v>35</v>
      </c>
      <c r="H7610" s="178">
        <v>2.5460432516409998E-4</v>
      </c>
      <c r="I7610" s="178">
        <v>2.8515684418379199E-4</v>
      </c>
      <c r="J7610" s="178" t="s">
        <v>625</v>
      </c>
    </row>
    <row r="7611" spans="1:10" x14ac:dyDescent="0.45">
      <c r="A7611" s="178" t="s">
        <v>567</v>
      </c>
      <c r="B7611" s="178" t="s">
        <v>568</v>
      </c>
      <c r="C7611" s="178">
        <v>2035</v>
      </c>
      <c r="D7611" s="178" t="s">
        <v>336</v>
      </c>
      <c r="E7611" s="178" t="s">
        <v>337</v>
      </c>
      <c r="F7611" s="178" t="s">
        <v>570</v>
      </c>
      <c r="G7611" s="178">
        <v>35</v>
      </c>
      <c r="H7611" s="178">
        <v>1.8079284636768999E-3</v>
      </c>
      <c r="I7611" s="178">
        <v>2.0248798793181281E-3</v>
      </c>
      <c r="J7611" s="178" t="s">
        <v>625</v>
      </c>
    </row>
    <row r="7612" spans="1:10" x14ac:dyDescent="0.45">
      <c r="A7612" s="178" t="s">
        <v>567</v>
      </c>
      <c r="B7612" s="178" t="s">
        <v>568</v>
      </c>
      <c r="C7612" s="178">
        <v>2035</v>
      </c>
      <c r="D7612" s="178" t="s">
        <v>336</v>
      </c>
      <c r="E7612" s="178" t="s">
        <v>337</v>
      </c>
      <c r="F7612" s="178" t="s">
        <v>569</v>
      </c>
      <c r="G7612" s="178">
        <v>35</v>
      </c>
      <c r="H7612" s="178">
        <v>1.4373981859535E-2</v>
      </c>
      <c r="I7612" s="178">
        <v>1.6098859682679201E-2</v>
      </c>
      <c r="J7612" s="178" t="s">
        <v>625</v>
      </c>
    </row>
    <row r="7613" spans="1:10" x14ac:dyDescent="0.45">
      <c r="A7613" s="178" t="s">
        <v>567</v>
      </c>
      <c r="B7613" s="178" t="s">
        <v>568</v>
      </c>
      <c r="C7613" s="178">
        <v>2035</v>
      </c>
      <c r="D7613" s="178" t="s">
        <v>336</v>
      </c>
      <c r="E7613" s="178" t="s">
        <v>337</v>
      </c>
      <c r="F7613" s="178" t="s">
        <v>574</v>
      </c>
      <c r="G7613" s="178">
        <v>35</v>
      </c>
      <c r="H7613" s="178">
        <v>9.295935742557E-4</v>
      </c>
      <c r="I7613" s="178">
        <v>1.041144803166384E-3</v>
      </c>
      <c r="J7613" s="178" t="s">
        <v>626</v>
      </c>
    </row>
    <row r="7614" spans="1:10" x14ac:dyDescent="0.45">
      <c r="A7614" s="178" t="s">
        <v>567</v>
      </c>
      <c r="B7614" s="178" t="s">
        <v>568</v>
      </c>
      <c r="C7614" s="178">
        <v>2035</v>
      </c>
      <c r="D7614" s="178" t="s">
        <v>336</v>
      </c>
      <c r="E7614" s="178" t="s">
        <v>337</v>
      </c>
      <c r="F7614" s="178" t="s">
        <v>571</v>
      </c>
      <c r="G7614" s="178">
        <v>36</v>
      </c>
      <c r="H7614" s="178">
        <v>2.6441941736270001E-4</v>
      </c>
      <c r="I7614" s="178">
        <v>2.9614974744622405E-4</v>
      </c>
      <c r="J7614" s="178" t="s">
        <v>625</v>
      </c>
    </row>
    <row r="7615" spans="1:10" x14ac:dyDescent="0.45">
      <c r="A7615" s="178" t="s">
        <v>567</v>
      </c>
      <c r="B7615" s="178" t="s">
        <v>568</v>
      </c>
      <c r="C7615" s="178">
        <v>2035</v>
      </c>
      <c r="D7615" s="178" t="s">
        <v>336</v>
      </c>
      <c r="E7615" s="178" t="s">
        <v>337</v>
      </c>
      <c r="F7615" s="178" t="s">
        <v>570</v>
      </c>
      <c r="G7615" s="178">
        <v>36</v>
      </c>
      <c r="H7615" s="178">
        <v>2.1103844919707999E-3</v>
      </c>
      <c r="I7615" s="178">
        <v>2.3636306310072961E-3</v>
      </c>
      <c r="J7615" s="178" t="s">
        <v>625</v>
      </c>
    </row>
    <row r="7616" spans="1:10" x14ac:dyDescent="0.45">
      <c r="A7616" s="178" t="s">
        <v>567</v>
      </c>
      <c r="B7616" s="178" t="s">
        <v>568</v>
      </c>
      <c r="C7616" s="178">
        <v>2035</v>
      </c>
      <c r="D7616" s="178" t="s">
        <v>336</v>
      </c>
      <c r="E7616" s="178" t="s">
        <v>337</v>
      </c>
      <c r="F7616" s="178" t="s">
        <v>572</v>
      </c>
      <c r="G7616" s="178">
        <v>36</v>
      </c>
      <c r="H7616" s="178">
        <v>1.815034047468E-4</v>
      </c>
      <c r="I7616" s="178">
        <v>2.0328381331641602E-4</v>
      </c>
      <c r="J7616" s="178" t="s">
        <v>625</v>
      </c>
    </row>
    <row r="7617" spans="1:10" x14ac:dyDescent="0.45">
      <c r="A7617" s="178" t="s">
        <v>567</v>
      </c>
      <c r="B7617" s="178" t="s">
        <v>568</v>
      </c>
      <c r="C7617" s="178">
        <v>2035</v>
      </c>
      <c r="D7617" s="178" t="s">
        <v>336</v>
      </c>
      <c r="E7617" s="178" t="s">
        <v>337</v>
      </c>
      <c r="F7617" s="178" t="s">
        <v>574</v>
      </c>
      <c r="G7617" s="178">
        <v>36</v>
      </c>
      <c r="H7617" s="178">
        <v>1.3490868150256999E-3</v>
      </c>
      <c r="I7617" s="178">
        <v>1.510977232828784E-3</v>
      </c>
      <c r="J7617" s="178" t="s">
        <v>626</v>
      </c>
    </row>
    <row r="7618" spans="1:10" x14ac:dyDescent="0.45">
      <c r="A7618" s="178" t="s">
        <v>567</v>
      </c>
      <c r="B7618" s="178" t="s">
        <v>568</v>
      </c>
      <c r="C7618" s="178">
        <v>2035</v>
      </c>
      <c r="D7618" s="178" t="s">
        <v>336</v>
      </c>
      <c r="E7618" s="178" t="s">
        <v>337</v>
      </c>
      <c r="F7618" s="178" t="s">
        <v>569</v>
      </c>
      <c r="G7618" s="178">
        <v>36</v>
      </c>
      <c r="H7618" s="178">
        <v>1.7506251810118601E-2</v>
      </c>
      <c r="I7618" s="178">
        <v>1.9607002027332836E-2</v>
      </c>
      <c r="J7618" s="178" t="s">
        <v>625</v>
      </c>
    </row>
    <row r="7619" spans="1:10" x14ac:dyDescent="0.45">
      <c r="A7619" s="178" t="s">
        <v>567</v>
      </c>
      <c r="B7619" s="178" t="s">
        <v>568</v>
      </c>
      <c r="C7619" s="178">
        <v>2035</v>
      </c>
      <c r="D7619" s="178" t="s">
        <v>336</v>
      </c>
      <c r="E7619" s="178" t="s">
        <v>337</v>
      </c>
      <c r="F7619" s="178" t="s">
        <v>571</v>
      </c>
      <c r="G7619" s="178">
        <v>37</v>
      </c>
      <c r="H7619" s="178">
        <v>1.679665219854E-4</v>
      </c>
      <c r="I7619" s="178">
        <v>1.88122504623648E-4</v>
      </c>
      <c r="J7619" s="178" t="s">
        <v>625</v>
      </c>
    </row>
    <row r="7620" spans="1:10" x14ac:dyDescent="0.45">
      <c r="A7620" s="178" t="s">
        <v>567</v>
      </c>
      <c r="B7620" s="178" t="s">
        <v>568</v>
      </c>
      <c r="C7620" s="178">
        <v>2035</v>
      </c>
      <c r="D7620" s="178" t="s">
        <v>336</v>
      </c>
      <c r="E7620" s="178" t="s">
        <v>337</v>
      </c>
      <c r="F7620" s="178" t="s">
        <v>570</v>
      </c>
      <c r="G7620" s="178">
        <v>37</v>
      </c>
      <c r="H7620" s="178">
        <v>2.8872379916720001E-3</v>
      </c>
      <c r="I7620" s="178">
        <v>3.2337065506726406E-3</v>
      </c>
      <c r="J7620" s="178" t="s">
        <v>625</v>
      </c>
    </row>
    <row r="7621" spans="1:10" x14ac:dyDescent="0.45">
      <c r="A7621" s="178" t="s">
        <v>567</v>
      </c>
      <c r="B7621" s="178" t="s">
        <v>568</v>
      </c>
      <c r="C7621" s="178">
        <v>2035</v>
      </c>
      <c r="D7621" s="178" t="s">
        <v>336</v>
      </c>
      <c r="E7621" s="178" t="s">
        <v>337</v>
      </c>
      <c r="F7621" s="178" t="s">
        <v>573</v>
      </c>
      <c r="G7621" s="178">
        <v>37</v>
      </c>
      <c r="H7621" s="178">
        <v>1.073631021427E-3</v>
      </c>
      <c r="I7621" s="178">
        <v>1.2024667439982401E-3</v>
      </c>
      <c r="J7621" s="178" t="s">
        <v>625</v>
      </c>
    </row>
    <row r="7622" spans="1:10" x14ac:dyDescent="0.45">
      <c r="A7622" s="178" t="s">
        <v>567</v>
      </c>
      <c r="B7622" s="178" t="s">
        <v>568</v>
      </c>
      <c r="C7622" s="178">
        <v>2035</v>
      </c>
      <c r="D7622" s="178" t="s">
        <v>336</v>
      </c>
      <c r="E7622" s="178" t="s">
        <v>337</v>
      </c>
      <c r="F7622" s="178" t="s">
        <v>572</v>
      </c>
      <c r="G7622" s="178">
        <v>37</v>
      </c>
      <c r="H7622" s="178">
        <v>1.058059133356E-4</v>
      </c>
      <c r="I7622" s="178">
        <v>1.1850262293587202E-4</v>
      </c>
      <c r="J7622" s="178" t="s">
        <v>625</v>
      </c>
    </row>
    <row r="7623" spans="1:10" x14ac:dyDescent="0.45">
      <c r="A7623" s="178" t="s">
        <v>567</v>
      </c>
      <c r="B7623" s="178" t="s">
        <v>568</v>
      </c>
      <c r="C7623" s="178">
        <v>2035</v>
      </c>
      <c r="D7623" s="178" t="s">
        <v>336</v>
      </c>
      <c r="E7623" s="178" t="s">
        <v>337</v>
      </c>
      <c r="F7623" s="178" t="s">
        <v>569</v>
      </c>
      <c r="G7623" s="178">
        <v>37</v>
      </c>
      <c r="H7623" s="178">
        <v>9.8530754912645006E-3</v>
      </c>
      <c r="I7623" s="178">
        <v>1.1035444550216243E-2</v>
      </c>
      <c r="J7623" s="178" t="s">
        <v>625</v>
      </c>
    </row>
    <row r="7624" spans="1:10" x14ac:dyDescent="0.45">
      <c r="A7624" s="178" t="s">
        <v>567</v>
      </c>
      <c r="B7624" s="178" t="s">
        <v>568</v>
      </c>
      <c r="C7624" s="178">
        <v>2035</v>
      </c>
      <c r="D7624" s="178" t="s">
        <v>336</v>
      </c>
      <c r="E7624" s="178" t="s">
        <v>337</v>
      </c>
      <c r="F7624" s="178" t="s">
        <v>574</v>
      </c>
      <c r="G7624" s="178">
        <v>37</v>
      </c>
      <c r="H7624" s="178">
        <v>4.4943051761950001E-4</v>
      </c>
      <c r="I7624" s="178">
        <v>5.0336217973384004E-4</v>
      </c>
      <c r="J7624" s="178" t="s">
        <v>626</v>
      </c>
    </row>
    <row r="7625" spans="1:10" x14ac:dyDescent="0.45">
      <c r="A7625" s="178" t="s">
        <v>567</v>
      </c>
      <c r="B7625" s="178" t="s">
        <v>568</v>
      </c>
      <c r="C7625" s="178">
        <v>2035</v>
      </c>
      <c r="D7625" s="178" t="s">
        <v>336</v>
      </c>
      <c r="E7625" s="178" t="s">
        <v>337</v>
      </c>
      <c r="F7625" s="178" t="s">
        <v>572</v>
      </c>
      <c r="G7625" s="178">
        <v>38</v>
      </c>
      <c r="H7625" s="178">
        <v>3.4632812457899998E-5</v>
      </c>
      <c r="I7625" s="178">
        <v>3.8788749952848E-5</v>
      </c>
      <c r="J7625" s="178" t="s">
        <v>625</v>
      </c>
    </row>
    <row r="7626" spans="1:10" x14ac:dyDescent="0.45">
      <c r="A7626" s="178" t="s">
        <v>567</v>
      </c>
      <c r="B7626" s="178" t="s">
        <v>568</v>
      </c>
      <c r="C7626" s="178">
        <v>2035</v>
      </c>
      <c r="D7626" s="178" t="s">
        <v>336</v>
      </c>
      <c r="E7626" s="178" t="s">
        <v>337</v>
      </c>
      <c r="F7626" s="178" t="s">
        <v>569</v>
      </c>
      <c r="G7626" s="178">
        <v>38</v>
      </c>
      <c r="H7626" s="178">
        <v>6.8629658780991996E-3</v>
      </c>
      <c r="I7626" s="178">
        <v>7.6865217834711039E-3</v>
      </c>
      <c r="J7626" s="178" t="s">
        <v>625</v>
      </c>
    </row>
    <row r="7627" spans="1:10" x14ac:dyDescent="0.45">
      <c r="A7627" s="178" t="s">
        <v>567</v>
      </c>
      <c r="B7627" s="178" t="s">
        <v>568</v>
      </c>
      <c r="C7627" s="178">
        <v>2035</v>
      </c>
      <c r="D7627" s="178" t="s">
        <v>336</v>
      </c>
      <c r="E7627" s="178" t="s">
        <v>337</v>
      </c>
      <c r="F7627" s="178" t="s">
        <v>571</v>
      </c>
      <c r="G7627" s="178">
        <v>38</v>
      </c>
      <c r="H7627" s="178">
        <v>1.557319919812E-4</v>
      </c>
      <c r="I7627" s="178">
        <v>1.7441983101894402E-4</v>
      </c>
      <c r="J7627" s="178" t="s">
        <v>625</v>
      </c>
    </row>
    <row r="7628" spans="1:10" x14ac:dyDescent="0.45">
      <c r="A7628" s="178" t="s">
        <v>567</v>
      </c>
      <c r="B7628" s="178" t="s">
        <v>568</v>
      </c>
      <c r="C7628" s="178">
        <v>2035</v>
      </c>
      <c r="D7628" s="178" t="s">
        <v>336</v>
      </c>
      <c r="E7628" s="178" t="s">
        <v>337</v>
      </c>
      <c r="F7628" s="178" t="s">
        <v>573</v>
      </c>
      <c r="G7628" s="178">
        <v>38</v>
      </c>
      <c r="H7628" s="178">
        <v>1.4385433169082E-3</v>
      </c>
      <c r="I7628" s="178">
        <v>1.6111685149371841E-3</v>
      </c>
      <c r="J7628" s="178" t="s">
        <v>625</v>
      </c>
    </row>
    <row r="7629" spans="1:10" x14ac:dyDescent="0.45">
      <c r="A7629" s="178" t="s">
        <v>567</v>
      </c>
      <c r="B7629" s="178" t="s">
        <v>568</v>
      </c>
      <c r="C7629" s="178">
        <v>2035</v>
      </c>
      <c r="D7629" s="178" t="s">
        <v>336</v>
      </c>
      <c r="E7629" s="178" t="s">
        <v>337</v>
      </c>
      <c r="F7629" s="178" t="s">
        <v>570</v>
      </c>
      <c r="G7629" s="178">
        <v>38</v>
      </c>
      <c r="H7629" s="178">
        <v>1.8713472818490001E-3</v>
      </c>
      <c r="I7629" s="178">
        <v>2.0959089556708802E-3</v>
      </c>
      <c r="J7629" s="178" t="s">
        <v>625</v>
      </c>
    </row>
    <row r="7630" spans="1:10" x14ac:dyDescent="0.45">
      <c r="A7630" s="178" t="s">
        <v>567</v>
      </c>
      <c r="B7630" s="178" t="s">
        <v>568</v>
      </c>
      <c r="C7630" s="178">
        <v>2035</v>
      </c>
      <c r="D7630" s="178" t="s">
        <v>336</v>
      </c>
      <c r="E7630" s="178" t="s">
        <v>337</v>
      </c>
      <c r="F7630" s="178" t="s">
        <v>573</v>
      </c>
      <c r="G7630" s="178">
        <v>39</v>
      </c>
      <c r="H7630" s="178">
        <v>1.1306497035548E-3</v>
      </c>
      <c r="I7630" s="178">
        <v>1.2663276679813762E-3</v>
      </c>
      <c r="J7630" s="178" t="s">
        <v>625</v>
      </c>
    </row>
    <row r="7631" spans="1:10" x14ac:dyDescent="0.45">
      <c r="A7631" s="178" t="s">
        <v>567</v>
      </c>
      <c r="B7631" s="178" t="s">
        <v>568</v>
      </c>
      <c r="C7631" s="178">
        <v>2035</v>
      </c>
      <c r="D7631" s="178" t="s">
        <v>336</v>
      </c>
      <c r="E7631" s="178" t="s">
        <v>337</v>
      </c>
      <c r="F7631" s="178" t="s">
        <v>572</v>
      </c>
      <c r="G7631" s="178">
        <v>39</v>
      </c>
      <c r="H7631" s="178">
        <v>6.5801814344000005E-5</v>
      </c>
      <c r="I7631" s="178">
        <v>7.3698032065280008E-5</v>
      </c>
      <c r="J7631" s="178" t="s">
        <v>625</v>
      </c>
    </row>
    <row r="7632" spans="1:10" x14ac:dyDescent="0.45">
      <c r="A7632" s="178" t="s">
        <v>567</v>
      </c>
      <c r="B7632" s="178" t="s">
        <v>568</v>
      </c>
      <c r="C7632" s="178">
        <v>2035</v>
      </c>
      <c r="D7632" s="178" t="s">
        <v>336</v>
      </c>
      <c r="E7632" s="178" t="s">
        <v>337</v>
      </c>
      <c r="F7632" s="178" t="s">
        <v>574</v>
      </c>
      <c r="G7632" s="178">
        <v>39</v>
      </c>
      <c r="H7632" s="178">
        <v>1.6755053948145E-3</v>
      </c>
      <c r="I7632" s="178">
        <v>1.8765660421922402E-3</v>
      </c>
      <c r="J7632" s="178" t="s">
        <v>626</v>
      </c>
    </row>
    <row r="7633" spans="1:10" x14ac:dyDescent="0.45">
      <c r="A7633" s="178" t="s">
        <v>567</v>
      </c>
      <c r="B7633" s="178" t="s">
        <v>568</v>
      </c>
      <c r="C7633" s="178">
        <v>2035</v>
      </c>
      <c r="D7633" s="178" t="s">
        <v>336</v>
      </c>
      <c r="E7633" s="178" t="s">
        <v>337</v>
      </c>
      <c r="F7633" s="178" t="s">
        <v>571</v>
      </c>
      <c r="G7633" s="178">
        <v>39</v>
      </c>
      <c r="H7633" s="178">
        <v>3.1037946610009998E-4</v>
      </c>
      <c r="I7633" s="178">
        <v>3.4762500203211201E-4</v>
      </c>
      <c r="J7633" s="178" t="s">
        <v>625</v>
      </c>
    </row>
    <row r="7634" spans="1:10" x14ac:dyDescent="0.45">
      <c r="A7634" s="178" t="s">
        <v>567</v>
      </c>
      <c r="B7634" s="178" t="s">
        <v>568</v>
      </c>
      <c r="C7634" s="178">
        <v>2035</v>
      </c>
      <c r="D7634" s="178" t="s">
        <v>336</v>
      </c>
      <c r="E7634" s="178" t="s">
        <v>337</v>
      </c>
      <c r="F7634" s="178" t="s">
        <v>569</v>
      </c>
      <c r="G7634" s="178">
        <v>39</v>
      </c>
      <c r="H7634" s="178">
        <v>7.2581297717987997E-3</v>
      </c>
      <c r="I7634" s="178">
        <v>8.1291053444146558E-3</v>
      </c>
      <c r="J7634" s="178" t="s">
        <v>625</v>
      </c>
    </row>
    <row r="7635" spans="1:10" x14ac:dyDescent="0.45">
      <c r="A7635" s="178" t="s">
        <v>567</v>
      </c>
      <c r="B7635" s="178" t="s">
        <v>568</v>
      </c>
      <c r="C7635" s="178">
        <v>2035</v>
      </c>
      <c r="D7635" s="178" t="s">
        <v>336</v>
      </c>
      <c r="E7635" s="178" t="s">
        <v>337</v>
      </c>
      <c r="F7635" s="178" t="s">
        <v>570</v>
      </c>
      <c r="G7635" s="178">
        <v>39</v>
      </c>
      <c r="H7635" s="178">
        <v>1.6766410844866E-3</v>
      </c>
      <c r="I7635" s="178">
        <v>1.8778380146249921E-3</v>
      </c>
      <c r="J7635" s="178" t="s">
        <v>625</v>
      </c>
    </row>
    <row r="7636" spans="1:10" x14ac:dyDescent="0.45">
      <c r="A7636" s="178" t="s">
        <v>567</v>
      </c>
      <c r="B7636" s="178" t="s">
        <v>568</v>
      </c>
      <c r="C7636" s="178">
        <v>2035</v>
      </c>
      <c r="D7636" s="178" t="s">
        <v>336</v>
      </c>
      <c r="E7636" s="178" t="s">
        <v>337</v>
      </c>
      <c r="F7636" s="178" t="s">
        <v>572</v>
      </c>
      <c r="G7636" s="178">
        <v>40</v>
      </c>
      <c r="H7636" s="178">
        <v>1.2907389100289999E-4</v>
      </c>
      <c r="I7636" s="178">
        <v>1.44562757923248E-4</v>
      </c>
      <c r="J7636" s="178" t="s">
        <v>625</v>
      </c>
    </row>
    <row r="7637" spans="1:10" x14ac:dyDescent="0.45">
      <c r="A7637" s="178" t="s">
        <v>567</v>
      </c>
      <c r="B7637" s="178" t="s">
        <v>568</v>
      </c>
      <c r="C7637" s="178">
        <v>2035</v>
      </c>
      <c r="D7637" s="178" t="s">
        <v>336</v>
      </c>
      <c r="E7637" s="178" t="s">
        <v>337</v>
      </c>
      <c r="F7637" s="178" t="s">
        <v>571</v>
      </c>
      <c r="G7637" s="178">
        <v>40</v>
      </c>
      <c r="H7637" s="178">
        <v>3.8697303534719998E-4</v>
      </c>
      <c r="I7637" s="178">
        <v>4.3340979958886403E-4</v>
      </c>
      <c r="J7637" s="178" t="s">
        <v>625</v>
      </c>
    </row>
    <row r="7638" spans="1:10" x14ac:dyDescent="0.45">
      <c r="A7638" s="178" t="s">
        <v>567</v>
      </c>
      <c r="B7638" s="178" t="s">
        <v>568</v>
      </c>
      <c r="C7638" s="178">
        <v>2035</v>
      </c>
      <c r="D7638" s="178" t="s">
        <v>336</v>
      </c>
      <c r="E7638" s="178" t="s">
        <v>337</v>
      </c>
      <c r="F7638" s="178" t="s">
        <v>569</v>
      </c>
      <c r="G7638" s="178">
        <v>40</v>
      </c>
      <c r="H7638" s="178">
        <v>5.8934427797794004E-3</v>
      </c>
      <c r="I7638" s="178">
        <v>6.6006559133529293E-3</v>
      </c>
      <c r="J7638" s="178" t="s">
        <v>625</v>
      </c>
    </row>
    <row r="7639" spans="1:10" x14ac:dyDescent="0.45">
      <c r="A7639" s="178" t="s">
        <v>567</v>
      </c>
      <c r="B7639" s="178" t="s">
        <v>568</v>
      </c>
      <c r="C7639" s="178">
        <v>2035</v>
      </c>
      <c r="D7639" s="178" t="s">
        <v>336</v>
      </c>
      <c r="E7639" s="178" t="s">
        <v>337</v>
      </c>
      <c r="F7639" s="178" t="s">
        <v>570</v>
      </c>
      <c r="G7639" s="178">
        <v>40</v>
      </c>
      <c r="H7639" s="178">
        <v>1.6978968196781001E-3</v>
      </c>
      <c r="I7639" s="178">
        <v>1.9016444380394722E-3</v>
      </c>
      <c r="J7639" s="178" t="s">
        <v>625</v>
      </c>
    </row>
    <row r="7640" spans="1:10" x14ac:dyDescent="0.45">
      <c r="A7640" s="178" t="s">
        <v>567</v>
      </c>
      <c r="B7640" s="178" t="s">
        <v>568</v>
      </c>
      <c r="C7640" s="178">
        <v>2035</v>
      </c>
      <c r="D7640" s="178" t="s">
        <v>336</v>
      </c>
      <c r="E7640" s="178" t="s">
        <v>337</v>
      </c>
      <c r="F7640" s="178" t="s">
        <v>570</v>
      </c>
      <c r="G7640" s="178">
        <v>41</v>
      </c>
      <c r="H7640" s="178">
        <v>2.3139110999179999E-4</v>
      </c>
      <c r="I7640" s="178">
        <v>2.59158043190816E-4</v>
      </c>
      <c r="J7640" s="178" t="s">
        <v>625</v>
      </c>
    </row>
    <row r="7641" spans="1:10" x14ac:dyDescent="0.45">
      <c r="A7641" s="178" t="s">
        <v>567</v>
      </c>
      <c r="B7641" s="178" t="s">
        <v>568</v>
      </c>
      <c r="C7641" s="178">
        <v>2035</v>
      </c>
      <c r="D7641" s="178" t="s">
        <v>336</v>
      </c>
      <c r="E7641" s="178" t="s">
        <v>337</v>
      </c>
      <c r="F7641" s="178" t="s">
        <v>574</v>
      </c>
      <c r="G7641" s="178">
        <v>41</v>
      </c>
      <c r="H7641" s="178">
        <v>4.1666720062490001E-4</v>
      </c>
      <c r="I7641" s="178">
        <v>4.6666726469988808E-4</v>
      </c>
      <c r="J7641" s="178" t="s">
        <v>626</v>
      </c>
    </row>
    <row r="7642" spans="1:10" x14ac:dyDescent="0.45">
      <c r="A7642" s="178" t="s">
        <v>567</v>
      </c>
      <c r="B7642" s="178" t="s">
        <v>568</v>
      </c>
      <c r="C7642" s="178">
        <v>2035</v>
      </c>
      <c r="D7642" s="178" t="s">
        <v>336</v>
      </c>
      <c r="E7642" s="178" t="s">
        <v>337</v>
      </c>
      <c r="F7642" s="178" t="s">
        <v>572</v>
      </c>
      <c r="G7642" s="178">
        <v>41</v>
      </c>
      <c r="H7642" s="178">
        <v>3.24911015923E-5</v>
      </c>
      <c r="I7642" s="178">
        <v>3.6390033783376001E-5</v>
      </c>
      <c r="J7642" s="178" t="s">
        <v>625</v>
      </c>
    </row>
    <row r="7643" spans="1:10" x14ac:dyDescent="0.45">
      <c r="A7643" s="178" t="s">
        <v>567</v>
      </c>
      <c r="B7643" s="178" t="s">
        <v>568</v>
      </c>
      <c r="C7643" s="178">
        <v>2035</v>
      </c>
      <c r="D7643" s="178" t="s">
        <v>336</v>
      </c>
      <c r="E7643" s="178" t="s">
        <v>337</v>
      </c>
      <c r="F7643" s="178" t="s">
        <v>571</v>
      </c>
      <c r="G7643" s="178">
        <v>41</v>
      </c>
      <c r="H7643" s="178">
        <v>7.9511359217600006E-5</v>
      </c>
      <c r="I7643" s="178">
        <v>8.905272232371202E-5</v>
      </c>
      <c r="J7643" s="178" t="s">
        <v>625</v>
      </c>
    </row>
    <row r="7644" spans="1:10" x14ac:dyDescent="0.45">
      <c r="A7644" s="178" t="s">
        <v>567</v>
      </c>
      <c r="B7644" s="178" t="s">
        <v>568</v>
      </c>
      <c r="C7644" s="178">
        <v>2035</v>
      </c>
      <c r="D7644" s="178" t="s">
        <v>336</v>
      </c>
      <c r="E7644" s="178" t="s">
        <v>337</v>
      </c>
      <c r="F7644" s="178" t="s">
        <v>569</v>
      </c>
      <c r="G7644" s="178">
        <v>41</v>
      </c>
      <c r="H7644" s="178">
        <v>7.5075500644743E-3</v>
      </c>
      <c r="I7644" s="178">
        <v>8.4084560722112161E-3</v>
      </c>
      <c r="J7644" s="178" t="s">
        <v>625</v>
      </c>
    </row>
    <row r="7645" spans="1:10" x14ac:dyDescent="0.45">
      <c r="A7645" s="178" t="s">
        <v>567</v>
      </c>
      <c r="B7645" s="178" t="s">
        <v>568</v>
      </c>
      <c r="C7645" s="178">
        <v>2035</v>
      </c>
      <c r="D7645" s="178" t="s">
        <v>336</v>
      </c>
      <c r="E7645" s="178" t="s">
        <v>337</v>
      </c>
      <c r="F7645" s="178" t="s">
        <v>573</v>
      </c>
      <c r="G7645" s="178">
        <v>41</v>
      </c>
      <c r="H7645" s="178">
        <v>3.5398529143999997E-4</v>
      </c>
      <c r="I7645" s="178">
        <v>3.9646352641280002E-4</v>
      </c>
      <c r="J7645" s="178" t="s">
        <v>625</v>
      </c>
    </row>
    <row r="7646" spans="1:10" x14ac:dyDescent="0.45">
      <c r="A7646" s="178" t="s">
        <v>567</v>
      </c>
      <c r="B7646" s="178" t="s">
        <v>568</v>
      </c>
      <c r="C7646" s="178">
        <v>2035</v>
      </c>
      <c r="D7646" s="178" t="s">
        <v>336</v>
      </c>
      <c r="E7646" s="178" t="s">
        <v>337</v>
      </c>
      <c r="F7646" s="178" t="s">
        <v>572</v>
      </c>
      <c r="G7646" s="178">
        <v>42</v>
      </c>
      <c r="H7646" s="178">
        <v>3.08686467179E-5</v>
      </c>
      <c r="I7646" s="178">
        <v>3.4572884324048004E-5</v>
      </c>
      <c r="J7646" s="178" t="s">
        <v>625</v>
      </c>
    </row>
    <row r="7647" spans="1:10" x14ac:dyDescent="0.45">
      <c r="A7647" s="178" t="s">
        <v>567</v>
      </c>
      <c r="B7647" s="178" t="s">
        <v>568</v>
      </c>
      <c r="C7647" s="178">
        <v>2035</v>
      </c>
      <c r="D7647" s="178" t="s">
        <v>336</v>
      </c>
      <c r="E7647" s="178" t="s">
        <v>337</v>
      </c>
      <c r="F7647" s="178" t="s">
        <v>569</v>
      </c>
      <c r="G7647" s="178">
        <v>42</v>
      </c>
      <c r="H7647" s="178">
        <v>6.4336854266003E-3</v>
      </c>
      <c r="I7647" s="178">
        <v>7.2057276777923365E-3</v>
      </c>
      <c r="J7647" s="178" t="s">
        <v>625</v>
      </c>
    </row>
    <row r="7648" spans="1:10" x14ac:dyDescent="0.45">
      <c r="A7648" s="178" t="s">
        <v>567</v>
      </c>
      <c r="B7648" s="178" t="s">
        <v>568</v>
      </c>
      <c r="C7648" s="178">
        <v>2035</v>
      </c>
      <c r="D7648" s="178" t="s">
        <v>336</v>
      </c>
      <c r="E7648" s="178" t="s">
        <v>337</v>
      </c>
      <c r="F7648" s="178" t="s">
        <v>570</v>
      </c>
      <c r="G7648" s="178">
        <v>42</v>
      </c>
      <c r="H7648" s="178">
        <v>1.0992768657161001E-3</v>
      </c>
      <c r="I7648" s="178">
        <v>1.2311900896020322E-3</v>
      </c>
      <c r="J7648" s="178" t="s">
        <v>625</v>
      </c>
    </row>
    <row r="7649" spans="1:10" x14ac:dyDescent="0.45">
      <c r="A7649" s="178" t="s">
        <v>567</v>
      </c>
      <c r="B7649" s="178" t="s">
        <v>568</v>
      </c>
      <c r="C7649" s="178">
        <v>2035</v>
      </c>
      <c r="D7649" s="178" t="s">
        <v>336</v>
      </c>
      <c r="E7649" s="178" t="s">
        <v>337</v>
      </c>
      <c r="F7649" s="178" t="s">
        <v>573</v>
      </c>
      <c r="G7649" s="178">
        <v>42</v>
      </c>
      <c r="H7649" s="178">
        <v>1.5547885559498999E-3</v>
      </c>
      <c r="I7649" s="178">
        <v>1.741363182663888E-3</v>
      </c>
      <c r="J7649" s="178" t="s">
        <v>625</v>
      </c>
    </row>
    <row r="7650" spans="1:10" x14ac:dyDescent="0.45">
      <c r="A7650" s="178" t="s">
        <v>567</v>
      </c>
      <c r="B7650" s="178" t="s">
        <v>568</v>
      </c>
      <c r="C7650" s="178">
        <v>2035</v>
      </c>
      <c r="D7650" s="178" t="s">
        <v>336</v>
      </c>
      <c r="E7650" s="178" t="s">
        <v>337</v>
      </c>
      <c r="F7650" s="178" t="s">
        <v>571</v>
      </c>
      <c r="G7650" s="178">
        <v>42</v>
      </c>
      <c r="H7650" s="178">
        <v>7.0309579314199998E-5</v>
      </c>
      <c r="I7650" s="178">
        <v>7.8746728831904003E-5</v>
      </c>
      <c r="J7650" s="178" t="s">
        <v>625</v>
      </c>
    </row>
    <row r="7651" spans="1:10" x14ac:dyDescent="0.45">
      <c r="A7651" s="178" t="s">
        <v>567</v>
      </c>
      <c r="B7651" s="178" t="s">
        <v>568</v>
      </c>
      <c r="C7651" s="178">
        <v>2035</v>
      </c>
      <c r="D7651" s="178" t="s">
        <v>336</v>
      </c>
      <c r="E7651" s="178" t="s">
        <v>337</v>
      </c>
      <c r="F7651" s="178" t="s">
        <v>570</v>
      </c>
      <c r="G7651" s="178">
        <v>43</v>
      </c>
      <c r="H7651" s="178">
        <v>1.1640783777693E-3</v>
      </c>
      <c r="I7651" s="178">
        <v>1.3037677831016161E-3</v>
      </c>
      <c r="J7651" s="178" t="s">
        <v>625</v>
      </c>
    </row>
    <row r="7652" spans="1:10" x14ac:dyDescent="0.45">
      <c r="A7652" s="178" t="s">
        <v>567</v>
      </c>
      <c r="B7652" s="178" t="s">
        <v>568</v>
      </c>
      <c r="C7652" s="178">
        <v>2035</v>
      </c>
      <c r="D7652" s="178" t="s">
        <v>336</v>
      </c>
      <c r="E7652" s="178" t="s">
        <v>337</v>
      </c>
      <c r="F7652" s="178" t="s">
        <v>571</v>
      </c>
      <c r="G7652" s="178">
        <v>43</v>
      </c>
      <c r="H7652" s="178">
        <v>1.4346736134030001E-4</v>
      </c>
      <c r="I7652" s="178">
        <v>1.6068344470113603E-4</v>
      </c>
      <c r="J7652" s="178" t="s">
        <v>625</v>
      </c>
    </row>
    <row r="7653" spans="1:10" x14ac:dyDescent="0.45">
      <c r="A7653" s="178" t="s">
        <v>567</v>
      </c>
      <c r="B7653" s="178" t="s">
        <v>568</v>
      </c>
      <c r="C7653" s="178">
        <v>2035</v>
      </c>
      <c r="D7653" s="178" t="s">
        <v>336</v>
      </c>
      <c r="E7653" s="178" t="s">
        <v>337</v>
      </c>
      <c r="F7653" s="178" t="s">
        <v>569</v>
      </c>
      <c r="G7653" s="178">
        <v>43</v>
      </c>
      <c r="H7653" s="178">
        <v>6.0422339010984E-3</v>
      </c>
      <c r="I7653" s="178">
        <v>6.767301969230209E-3</v>
      </c>
      <c r="J7653" s="178" t="s">
        <v>625</v>
      </c>
    </row>
    <row r="7654" spans="1:10" x14ac:dyDescent="0.45">
      <c r="A7654" s="178" t="s">
        <v>567</v>
      </c>
      <c r="B7654" s="178" t="s">
        <v>568</v>
      </c>
      <c r="C7654" s="178">
        <v>2035</v>
      </c>
      <c r="D7654" s="178" t="s">
        <v>336</v>
      </c>
      <c r="E7654" s="178" t="s">
        <v>337</v>
      </c>
      <c r="F7654" s="178" t="s">
        <v>572</v>
      </c>
      <c r="G7654" s="178">
        <v>43</v>
      </c>
      <c r="H7654" s="178">
        <v>2.9912145691899999E-5</v>
      </c>
      <c r="I7654" s="178">
        <v>3.3501603174928004E-5</v>
      </c>
      <c r="J7654" s="178" t="s">
        <v>625</v>
      </c>
    </row>
    <row r="7655" spans="1:10" x14ac:dyDescent="0.45">
      <c r="A7655" s="178" t="s">
        <v>567</v>
      </c>
      <c r="B7655" s="178" t="s">
        <v>568</v>
      </c>
      <c r="C7655" s="178">
        <v>2035</v>
      </c>
      <c r="D7655" s="178" t="s">
        <v>336</v>
      </c>
      <c r="E7655" s="178" t="s">
        <v>337</v>
      </c>
      <c r="F7655" s="178" t="s">
        <v>569</v>
      </c>
      <c r="G7655" s="178">
        <v>44</v>
      </c>
      <c r="H7655" s="178">
        <v>1.8200664781033999E-3</v>
      </c>
      <c r="I7655" s="178">
        <v>2.0384744554758083E-3</v>
      </c>
      <c r="J7655" s="178" t="s">
        <v>625</v>
      </c>
    </row>
    <row r="7656" spans="1:10" x14ac:dyDescent="0.45">
      <c r="A7656" s="178" t="s">
        <v>567</v>
      </c>
      <c r="B7656" s="178" t="s">
        <v>568</v>
      </c>
      <c r="C7656" s="178">
        <v>2035</v>
      </c>
      <c r="D7656" s="178" t="s">
        <v>336</v>
      </c>
      <c r="E7656" s="178" t="s">
        <v>337</v>
      </c>
      <c r="F7656" s="178" t="s">
        <v>571</v>
      </c>
      <c r="G7656" s="178">
        <v>44</v>
      </c>
      <c r="H7656" s="178">
        <v>1.983583206311E-4</v>
      </c>
      <c r="I7656" s="178">
        <v>2.2216131910683201E-4</v>
      </c>
      <c r="J7656" s="178" t="s">
        <v>625</v>
      </c>
    </row>
    <row r="7657" spans="1:10" x14ac:dyDescent="0.45">
      <c r="A7657" s="178" t="s">
        <v>567</v>
      </c>
      <c r="B7657" s="178" t="s">
        <v>568</v>
      </c>
      <c r="C7657" s="178">
        <v>2035</v>
      </c>
      <c r="D7657" s="178" t="s">
        <v>336</v>
      </c>
      <c r="E7657" s="178" t="s">
        <v>337</v>
      </c>
      <c r="F7657" s="178" t="s">
        <v>573</v>
      </c>
      <c r="G7657" s="178">
        <v>44</v>
      </c>
      <c r="H7657" s="178">
        <v>4.2399883386680002E-4</v>
      </c>
      <c r="I7657" s="178">
        <v>4.7487869393081605E-4</v>
      </c>
      <c r="J7657" s="178" t="s">
        <v>625</v>
      </c>
    </row>
    <row r="7658" spans="1:10" x14ac:dyDescent="0.45">
      <c r="A7658" s="178" t="s">
        <v>567</v>
      </c>
      <c r="B7658" s="178" t="s">
        <v>568</v>
      </c>
      <c r="C7658" s="178">
        <v>2035</v>
      </c>
      <c r="D7658" s="178" t="s">
        <v>336</v>
      </c>
      <c r="E7658" s="178" t="s">
        <v>337</v>
      </c>
      <c r="F7658" s="178" t="s">
        <v>574</v>
      </c>
      <c r="G7658" s="178">
        <v>44</v>
      </c>
      <c r="H7658" s="178">
        <v>7.4557837797330001E-4</v>
      </c>
      <c r="I7658" s="178">
        <v>8.350477833300961E-4</v>
      </c>
      <c r="J7658" s="178" t="s">
        <v>626</v>
      </c>
    </row>
    <row r="7659" spans="1:10" x14ac:dyDescent="0.45">
      <c r="A7659" s="178" t="s">
        <v>567</v>
      </c>
      <c r="B7659" s="178" t="s">
        <v>568</v>
      </c>
      <c r="C7659" s="178">
        <v>2035</v>
      </c>
      <c r="D7659" s="178" t="s">
        <v>336</v>
      </c>
      <c r="E7659" s="178" t="s">
        <v>337</v>
      </c>
      <c r="F7659" s="178" t="s">
        <v>570</v>
      </c>
      <c r="G7659" s="178">
        <v>44</v>
      </c>
      <c r="H7659" s="178">
        <v>2.175353729399E-4</v>
      </c>
      <c r="I7659" s="178">
        <v>2.4363961769268802E-4</v>
      </c>
      <c r="J7659" s="178" t="s">
        <v>625</v>
      </c>
    </row>
    <row r="7660" spans="1:10" x14ac:dyDescent="0.45">
      <c r="A7660" s="178" t="s">
        <v>567</v>
      </c>
      <c r="B7660" s="178" t="s">
        <v>568</v>
      </c>
      <c r="C7660" s="178">
        <v>2035</v>
      </c>
      <c r="D7660" s="178" t="s">
        <v>336</v>
      </c>
      <c r="E7660" s="178" t="s">
        <v>337</v>
      </c>
      <c r="F7660" s="178" t="s">
        <v>572</v>
      </c>
      <c r="G7660" s="178">
        <v>44</v>
      </c>
      <c r="H7660" s="178">
        <v>2.8856387871200002E-5</v>
      </c>
      <c r="I7660" s="178">
        <v>3.2319154415744006E-5</v>
      </c>
      <c r="J7660" s="178" t="s">
        <v>625</v>
      </c>
    </row>
    <row r="7661" spans="1:10" x14ac:dyDescent="0.45">
      <c r="A7661" s="178" t="s">
        <v>567</v>
      </c>
      <c r="B7661" s="178" t="s">
        <v>568</v>
      </c>
      <c r="C7661" s="178">
        <v>2035</v>
      </c>
      <c r="D7661" s="178" t="s">
        <v>336</v>
      </c>
      <c r="E7661" s="178" t="s">
        <v>337</v>
      </c>
      <c r="F7661" s="178" t="s">
        <v>573</v>
      </c>
      <c r="G7661" s="178">
        <v>45</v>
      </c>
      <c r="H7661" s="178">
        <v>6.3303814386019995E-4</v>
      </c>
      <c r="I7661" s="178">
        <v>7.0900272112342402E-4</v>
      </c>
      <c r="J7661" s="178" t="s">
        <v>625</v>
      </c>
    </row>
    <row r="7662" spans="1:10" x14ac:dyDescent="0.45">
      <c r="A7662" s="178" t="s">
        <v>567</v>
      </c>
      <c r="B7662" s="178" t="s">
        <v>568</v>
      </c>
      <c r="C7662" s="178">
        <v>2035</v>
      </c>
      <c r="D7662" s="178" t="s">
        <v>336</v>
      </c>
      <c r="E7662" s="178" t="s">
        <v>337</v>
      </c>
      <c r="F7662" s="178" t="s">
        <v>572</v>
      </c>
      <c r="G7662" s="178">
        <v>45</v>
      </c>
      <c r="H7662" s="178">
        <v>1.125571216107E-4</v>
      </c>
      <c r="I7662" s="178">
        <v>1.2606397620398401E-4</v>
      </c>
      <c r="J7662" s="178" t="s">
        <v>625</v>
      </c>
    </row>
    <row r="7663" spans="1:10" x14ac:dyDescent="0.45">
      <c r="A7663" s="178" t="s">
        <v>567</v>
      </c>
      <c r="B7663" s="178" t="s">
        <v>568</v>
      </c>
      <c r="C7663" s="178">
        <v>2035</v>
      </c>
      <c r="D7663" s="178" t="s">
        <v>336</v>
      </c>
      <c r="E7663" s="178" t="s">
        <v>337</v>
      </c>
      <c r="F7663" s="178" t="s">
        <v>569</v>
      </c>
      <c r="G7663" s="178">
        <v>45</v>
      </c>
      <c r="H7663" s="178">
        <v>8.8055211817845997E-3</v>
      </c>
      <c r="I7663" s="178">
        <v>9.8621837235987522E-3</v>
      </c>
      <c r="J7663" s="178" t="s">
        <v>625</v>
      </c>
    </row>
    <row r="7664" spans="1:10" x14ac:dyDescent="0.45">
      <c r="A7664" s="178" t="s">
        <v>567</v>
      </c>
      <c r="B7664" s="178" t="s">
        <v>568</v>
      </c>
      <c r="C7664" s="178">
        <v>2035</v>
      </c>
      <c r="D7664" s="178" t="s">
        <v>336</v>
      </c>
      <c r="E7664" s="178" t="s">
        <v>337</v>
      </c>
      <c r="F7664" s="178" t="s">
        <v>571</v>
      </c>
      <c r="G7664" s="178">
        <v>45</v>
      </c>
      <c r="H7664" s="178">
        <v>6.4807063608899999E-5</v>
      </c>
      <c r="I7664" s="178">
        <v>7.2583911241968011E-5</v>
      </c>
      <c r="J7664" s="178" t="s">
        <v>625</v>
      </c>
    </row>
    <row r="7665" spans="1:10" x14ac:dyDescent="0.45">
      <c r="A7665" s="178" t="s">
        <v>567</v>
      </c>
      <c r="B7665" s="178" t="s">
        <v>568</v>
      </c>
      <c r="C7665" s="178">
        <v>2035</v>
      </c>
      <c r="D7665" s="178" t="s">
        <v>336</v>
      </c>
      <c r="E7665" s="178" t="s">
        <v>337</v>
      </c>
      <c r="F7665" s="178" t="s">
        <v>570</v>
      </c>
      <c r="G7665" s="178">
        <v>46</v>
      </c>
      <c r="H7665" s="178">
        <v>6.7936096456829996E-4</v>
      </c>
      <c r="I7665" s="178">
        <v>7.6088428031649601E-4</v>
      </c>
      <c r="J7665" s="178" t="s">
        <v>625</v>
      </c>
    </row>
    <row r="7666" spans="1:10" x14ac:dyDescent="0.45">
      <c r="A7666" s="178" t="s">
        <v>567</v>
      </c>
      <c r="B7666" s="178" t="s">
        <v>568</v>
      </c>
      <c r="C7666" s="178">
        <v>2035</v>
      </c>
      <c r="D7666" s="178" t="s">
        <v>336</v>
      </c>
      <c r="E7666" s="178" t="s">
        <v>337</v>
      </c>
      <c r="F7666" s="178" t="s">
        <v>574</v>
      </c>
      <c r="G7666" s="178">
        <v>46</v>
      </c>
      <c r="H7666" s="178">
        <v>3.4462078474459999E-4</v>
      </c>
      <c r="I7666" s="178">
        <v>3.8597527891395204E-4</v>
      </c>
      <c r="J7666" s="178" t="s">
        <v>626</v>
      </c>
    </row>
    <row r="7667" spans="1:10" x14ac:dyDescent="0.45">
      <c r="A7667" s="178" t="s">
        <v>567</v>
      </c>
      <c r="B7667" s="178" t="s">
        <v>568</v>
      </c>
      <c r="C7667" s="178">
        <v>2035</v>
      </c>
      <c r="D7667" s="178" t="s">
        <v>336</v>
      </c>
      <c r="E7667" s="178" t="s">
        <v>337</v>
      </c>
      <c r="F7667" s="178" t="s">
        <v>572</v>
      </c>
      <c r="G7667" s="178">
        <v>46</v>
      </c>
      <c r="H7667" s="178">
        <v>2.8090042178499998E-5</v>
      </c>
      <c r="I7667" s="178">
        <v>3.1460847239919999E-5</v>
      </c>
      <c r="J7667" s="178" t="s">
        <v>625</v>
      </c>
    </row>
    <row r="7668" spans="1:10" x14ac:dyDescent="0.45">
      <c r="A7668" s="178" t="s">
        <v>567</v>
      </c>
      <c r="B7668" s="178" t="s">
        <v>568</v>
      </c>
      <c r="C7668" s="178">
        <v>2035</v>
      </c>
      <c r="D7668" s="178" t="s">
        <v>336</v>
      </c>
      <c r="E7668" s="178" t="s">
        <v>337</v>
      </c>
      <c r="F7668" s="178" t="s">
        <v>569</v>
      </c>
      <c r="G7668" s="178">
        <v>46</v>
      </c>
      <c r="H7668" s="178">
        <v>8.3041085163130992E-3</v>
      </c>
      <c r="I7668" s="178">
        <v>9.3006015382706714E-3</v>
      </c>
      <c r="J7668" s="178" t="s">
        <v>625</v>
      </c>
    </row>
    <row r="7669" spans="1:10" x14ac:dyDescent="0.45">
      <c r="A7669" s="178" t="s">
        <v>567</v>
      </c>
      <c r="B7669" s="178" t="s">
        <v>568</v>
      </c>
      <c r="C7669" s="178">
        <v>2035</v>
      </c>
      <c r="D7669" s="178" t="s">
        <v>336</v>
      </c>
      <c r="E7669" s="178" t="s">
        <v>337</v>
      </c>
      <c r="F7669" s="178" t="s">
        <v>573</v>
      </c>
      <c r="G7669" s="178">
        <v>46</v>
      </c>
      <c r="H7669" s="178">
        <v>3.008691128343E-4</v>
      </c>
      <c r="I7669" s="178">
        <v>3.3697340637441601E-4</v>
      </c>
      <c r="J7669" s="178" t="s">
        <v>625</v>
      </c>
    </row>
    <row r="7670" spans="1:10" x14ac:dyDescent="0.45">
      <c r="A7670" s="178" t="s">
        <v>567</v>
      </c>
      <c r="B7670" s="178" t="s">
        <v>568</v>
      </c>
      <c r="C7670" s="178">
        <v>2035</v>
      </c>
      <c r="D7670" s="178" t="s">
        <v>336</v>
      </c>
      <c r="E7670" s="178" t="s">
        <v>337</v>
      </c>
      <c r="F7670" s="178" t="s">
        <v>571</v>
      </c>
      <c r="G7670" s="178">
        <v>47</v>
      </c>
      <c r="H7670" s="178">
        <v>1.90517421288E-4</v>
      </c>
      <c r="I7670" s="178">
        <v>2.1337951184256001E-4</v>
      </c>
      <c r="J7670" s="178" t="s">
        <v>625</v>
      </c>
    </row>
    <row r="7671" spans="1:10" x14ac:dyDescent="0.45">
      <c r="A7671" s="178" t="s">
        <v>567</v>
      </c>
      <c r="B7671" s="178" t="s">
        <v>568</v>
      </c>
      <c r="C7671" s="178">
        <v>2035</v>
      </c>
      <c r="D7671" s="178" t="s">
        <v>336</v>
      </c>
      <c r="E7671" s="178" t="s">
        <v>337</v>
      </c>
      <c r="F7671" s="178" t="s">
        <v>570</v>
      </c>
      <c r="G7671" s="178">
        <v>47</v>
      </c>
      <c r="H7671" s="178">
        <v>1.3059440243523999E-3</v>
      </c>
      <c r="I7671" s="178">
        <v>1.4626573072746881E-3</v>
      </c>
      <c r="J7671" s="178" t="s">
        <v>625</v>
      </c>
    </row>
    <row r="7672" spans="1:10" x14ac:dyDescent="0.45">
      <c r="A7672" s="178" t="s">
        <v>567</v>
      </c>
      <c r="B7672" s="178" t="s">
        <v>568</v>
      </c>
      <c r="C7672" s="178">
        <v>2035</v>
      </c>
      <c r="D7672" s="178" t="s">
        <v>336</v>
      </c>
      <c r="E7672" s="178" t="s">
        <v>337</v>
      </c>
      <c r="F7672" s="178" t="s">
        <v>574</v>
      </c>
      <c r="G7672" s="178">
        <v>47</v>
      </c>
      <c r="H7672" s="178">
        <v>3.3913366496559998E-4</v>
      </c>
      <c r="I7672" s="178">
        <v>3.7982970476147204E-4</v>
      </c>
      <c r="J7672" s="178" t="s">
        <v>626</v>
      </c>
    </row>
    <row r="7673" spans="1:10" x14ac:dyDescent="0.45">
      <c r="A7673" s="178" t="s">
        <v>567</v>
      </c>
      <c r="B7673" s="178" t="s">
        <v>568</v>
      </c>
      <c r="C7673" s="178">
        <v>2035</v>
      </c>
      <c r="D7673" s="178" t="s">
        <v>336</v>
      </c>
      <c r="E7673" s="178" t="s">
        <v>337</v>
      </c>
      <c r="F7673" s="178" t="s">
        <v>569</v>
      </c>
      <c r="G7673" s="178">
        <v>47</v>
      </c>
      <c r="H7673" s="178">
        <v>1.9673150964081001E-3</v>
      </c>
      <c r="I7673" s="178">
        <v>2.2033929079770722E-3</v>
      </c>
      <c r="J7673" s="178" t="s">
        <v>625</v>
      </c>
    </row>
    <row r="7674" spans="1:10" x14ac:dyDescent="0.45">
      <c r="A7674" s="178" t="s">
        <v>567</v>
      </c>
      <c r="B7674" s="178" t="s">
        <v>568</v>
      </c>
      <c r="C7674" s="178">
        <v>2035</v>
      </c>
      <c r="D7674" s="178" t="s">
        <v>336</v>
      </c>
      <c r="E7674" s="178" t="s">
        <v>337</v>
      </c>
      <c r="F7674" s="178" t="s">
        <v>571</v>
      </c>
      <c r="G7674" s="178">
        <v>48</v>
      </c>
      <c r="H7674" s="178">
        <v>1.2710177543339999E-4</v>
      </c>
      <c r="I7674" s="178">
        <v>1.4235398848540801E-4</v>
      </c>
      <c r="J7674" s="178" t="s">
        <v>625</v>
      </c>
    </row>
    <row r="7675" spans="1:10" x14ac:dyDescent="0.45">
      <c r="A7675" s="178" t="s">
        <v>567</v>
      </c>
      <c r="B7675" s="178" t="s">
        <v>568</v>
      </c>
      <c r="C7675" s="178">
        <v>2035</v>
      </c>
      <c r="D7675" s="178" t="s">
        <v>336</v>
      </c>
      <c r="E7675" s="178" t="s">
        <v>337</v>
      </c>
      <c r="F7675" s="178" t="s">
        <v>572</v>
      </c>
      <c r="G7675" s="178">
        <v>48</v>
      </c>
      <c r="H7675" s="178">
        <v>5.3020650739199997E-5</v>
      </c>
      <c r="I7675" s="178">
        <v>5.9383128827904003E-5</v>
      </c>
      <c r="J7675" s="178" t="s">
        <v>625</v>
      </c>
    </row>
    <row r="7676" spans="1:10" x14ac:dyDescent="0.45">
      <c r="A7676" s="178" t="s">
        <v>567</v>
      </c>
      <c r="B7676" s="178" t="s">
        <v>568</v>
      </c>
      <c r="C7676" s="178">
        <v>2035</v>
      </c>
      <c r="D7676" s="178" t="s">
        <v>336</v>
      </c>
      <c r="E7676" s="178" t="s">
        <v>337</v>
      </c>
      <c r="F7676" s="178" t="s">
        <v>569</v>
      </c>
      <c r="G7676" s="178">
        <v>48</v>
      </c>
      <c r="H7676" s="178">
        <v>3.2940015662462001E-3</v>
      </c>
      <c r="I7676" s="178">
        <v>3.6892817541957445E-3</v>
      </c>
      <c r="J7676" s="178" t="s">
        <v>625</v>
      </c>
    </row>
    <row r="7677" spans="1:10" x14ac:dyDescent="0.45">
      <c r="A7677" s="178" t="s">
        <v>567</v>
      </c>
      <c r="B7677" s="178" t="s">
        <v>568</v>
      </c>
      <c r="C7677" s="178">
        <v>2035</v>
      </c>
      <c r="D7677" s="178" t="s">
        <v>336</v>
      </c>
      <c r="E7677" s="178" t="s">
        <v>337</v>
      </c>
      <c r="F7677" s="178" t="s">
        <v>570</v>
      </c>
      <c r="G7677" s="178">
        <v>48</v>
      </c>
      <c r="H7677" s="178">
        <v>1.0075503087137001E-3</v>
      </c>
      <c r="I7677" s="178">
        <v>1.1284563457593442E-3</v>
      </c>
      <c r="J7677" s="178" t="s">
        <v>625</v>
      </c>
    </row>
    <row r="7678" spans="1:10" x14ac:dyDescent="0.45">
      <c r="A7678" s="178" t="s">
        <v>567</v>
      </c>
      <c r="B7678" s="178" t="s">
        <v>568</v>
      </c>
      <c r="C7678" s="178">
        <v>2035</v>
      </c>
      <c r="D7678" s="178" t="s">
        <v>336</v>
      </c>
      <c r="E7678" s="178" t="s">
        <v>337</v>
      </c>
      <c r="F7678" s="178" t="s">
        <v>574</v>
      </c>
      <c r="G7678" s="178">
        <v>48</v>
      </c>
      <c r="H7678" s="178">
        <v>6.5607141004879997E-4</v>
      </c>
      <c r="I7678" s="178">
        <v>7.3479997925465605E-4</v>
      </c>
      <c r="J7678" s="178" t="s">
        <v>626</v>
      </c>
    </row>
    <row r="7679" spans="1:10" x14ac:dyDescent="0.45">
      <c r="A7679" s="178" t="s">
        <v>567</v>
      </c>
      <c r="B7679" s="178" t="s">
        <v>568</v>
      </c>
      <c r="C7679" s="178">
        <v>2035</v>
      </c>
      <c r="D7679" s="178" t="s">
        <v>336</v>
      </c>
      <c r="E7679" s="178" t="s">
        <v>337</v>
      </c>
      <c r="F7679" s="178" t="s">
        <v>570</v>
      </c>
      <c r="G7679" s="178">
        <v>49</v>
      </c>
      <c r="H7679" s="178">
        <v>8.1884936662390004E-4</v>
      </c>
      <c r="I7679" s="178">
        <v>9.1711129061876817E-4</v>
      </c>
      <c r="J7679" s="178" t="s">
        <v>625</v>
      </c>
    </row>
    <row r="7680" spans="1:10" x14ac:dyDescent="0.45">
      <c r="A7680" s="178" t="s">
        <v>567</v>
      </c>
      <c r="B7680" s="178" t="s">
        <v>568</v>
      </c>
      <c r="C7680" s="178">
        <v>2035</v>
      </c>
      <c r="D7680" s="178" t="s">
        <v>336</v>
      </c>
      <c r="E7680" s="178" t="s">
        <v>337</v>
      </c>
      <c r="F7680" s="178" t="s">
        <v>571</v>
      </c>
      <c r="G7680" s="178">
        <v>49</v>
      </c>
      <c r="H7680" s="178">
        <v>1.8573958368509999E-4</v>
      </c>
      <c r="I7680" s="178">
        <v>2.08028333727312E-4</v>
      </c>
      <c r="J7680" s="178" t="s">
        <v>625</v>
      </c>
    </row>
    <row r="7681" spans="1:10" x14ac:dyDescent="0.45">
      <c r="A7681" s="178" t="s">
        <v>567</v>
      </c>
      <c r="B7681" s="178" t="s">
        <v>568</v>
      </c>
      <c r="C7681" s="178">
        <v>2035</v>
      </c>
      <c r="D7681" s="178" t="s">
        <v>336</v>
      </c>
      <c r="E7681" s="178" t="s">
        <v>337</v>
      </c>
      <c r="F7681" s="178" t="s">
        <v>572</v>
      </c>
      <c r="G7681" s="178">
        <v>49</v>
      </c>
      <c r="H7681" s="178">
        <v>7.6970651207400006E-5</v>
      </c>
      <c r="I7681" s="178">
        <v>8.6207129352288019E-5</v>
      </c>
      <c r="J7681" s="178" t="s">
        <v>625</v>
      </c>
    </row>
    <row r="7682" spans="1:10" x14ac:dyDescent="0.45">
      <c r="A7682" s="178" t="s">
        <v>567</v>
      </c>
      <c r="B7682" s="178" t="s">
        <v>568</v>
      </c>
      <c r="C7682" s="178">
        <v>2035</v>
      </c>
      <c r="D7682" s="178" t="s">
        <v>336</v>
      </c>
      <c r="E7682" s="178" t="s">
        <v>337</v>
      </c>
      <c r="F7682" s="178" t="s">
        <v>570</v>
      </c>
      <c r="G7682" s="178">
        <v>50</v>
      </c>
      <c r="H7682" s="178">
        <v>3.8625940214839999E-4</v>
      </c>
      <c r="I7682" s="178">
        <v>4.3261053040620804E-4</v>
      </c>
      <c r="J7682" s="178" t="s">
        <v>625</v>
      </c>
    </row>
    <row r="7683" spans="1:10" x14ac:dyDescent="0.45">
      <c r="A7683" s="178" t="s">
        <v>567</v>
      </c>
      <c r="B7683" s="178" t="s">
        <v>568</v>
      </c>
      <c r="C7683" s="178">
        <v>2035</v>
      </c>
      <c r="D7683" s="178" t="s">
        <v>336</v>
      </c>
      <c r="E7683" s="178" t="s">
        <v>337</v>
      </c>
      <c r="F7683" s="178" t="s">
        <v>572</v>
      </c>
      <c r="G7683" s="178">
        <v>50</v>
      </c>
      <c r="H7683" s="178">
        <v>2.3892067474699999E-5</v>
      </c>
      <c r="I7683" s="178">
        <v>2.6759115571664E-5</v>
      </c>
      <c r="J7683" s="178" t="s">
        <v>625</v>
      </c>
    </row>
    <row r="7684" spans="1:10" x14ac:dyDescent="0.45">
      <c r="A7684" s="178" t="s">
        <v>567</v>
      </c>
      <c r="B7684" s="178" t="s">
        <v>568</v>
      </c>
      <c r="C7684" s="178">
        <v>2035</v>
      </c>
      <c r="D7684" s="178" t="s">
        <v>336</v>
      </c>
      <c r="E7684" s="178" t="s">
        <v>337</v>
      </c>
      <c r="F7684" s="178" t="s">
        <v>571</v>
      </c>
      <c r="G7684" s="178">
        <v>50</v>
      </c>
      <c r="H7684" s="178">
        <v>1.9340748258400001E-4</v>
      </c>
      <c r="I7684" s="178">
        <v>2.1661638049408002E-4</v>
      </c>
      <c r="J7684" s="178" t="s">
        <v>625</v>
      </c>
    </row>
    <row r="7685" spans="1:10" x14ac:dyDescent="0.45">
      <c r="A7685" s="178" t="s">
        <v>567</v>
      </c>
      <c r="B7685" s="178" t="s">
        <v>568</v>
      </c>
      <c r="C7685" s="178">
        <v>2035</v>
      </c>
      <c r="D7685" s="178" t="s">
        <v>336</v>
      </c>
      <c r="E7685" s="178" t="s">
        <v>337</v>
      </c>
      <c r="F7685" s="178" t="s">
        <v>569</v>
      </c>
      <c r="G7685" s="178">
        <v>50</v>
      </c>
      <c r="H7685" s="178">
        <v>3.6541516892612002E-3</v>
      </c>
      <c r="I7685" s="178">
        <v>4.0926498919725447E-3</v>
      </c>
      <c r="J7685" s="178" t="s">
        <v>625</v>
      </c>
    </row>
    <row r="7686" spans="1:10" x14ac:dyDescent="0.45">
      <c r="A7686" s="178" t="s">
        <v>567</v>
      </c>
      <c r="B7686" s="178" t="s">
        <v>568</v>
      </c>
      <c r="C7686" s="178">
        <v>2035</v>
      </c>
      <c r="D7686" s="178" t="s">
        <v>336</v>
      </c>
      <c r="E7686" s="178" t="s">
        <v>337</v>
      </c>
      <c r="F7686" s="178" t="s">
        <v>574</v>
      </c>
      <c r="G7686" s="178">
        <v>50</v>
      </c>
      <c r="H7686" s="178">
        <v>3.3469570917080003E-4</v>
      </c>
      <c r="I7686" s="178">
        <v>3.7485919427129605E-4</v>
      </c>
      <c r="J7686" s="178" t="s">
        <v>626</v>
      </c>
    </row>
    <row r="7687" spans="1:10" x14ac:dyDescent="0.45">
      <c r="A7687" s="178" t="s">
        <v>567</v>
      </c>
      <c r="B7687" s="178" t="s">
        <v>568</v>
      </c>
      <c r="C7687" s="178">
        <v>2035</v>
      </c>
      <c r="D7687" s="178" t="s">
        <v>336</v>
      </c>
      <c r="E7687" s="178" t="s">
        <v>337</v>
      </c>
      <c r="F7687" s="178" t="s">
        <v>573</v>
      </c>
      <c r="G7687" s="178">
        <v>50</v>
      </c>
      <c r="H7687" s="178">
        <v>9.8473054822530008E-4</v>
      </c>
      <c r="I7687" s="178">
        <v>1.1028982140123362E-3</v>
      </c>
      <c r="J7687" s="178" t="s">
        <v>625</v>
      </c>
    </row>
    <row r="7688" spans="1:10" x14ac:dyDescent="0.45">
      <c r="A7688" s="178" t="s">
        <v>567</v>
      </c>
      <c r="B7688" s="178" t="s">
        <v>568</v>
      </c>
      <c r="C7688" s="178">
        <v>2035</v>
      </c>
      <c r="D7688" s="178" t="s">
        <v>336</v>
      </c>
      <c r="E7688" s="178" t="s">
        <v>337</v>
      </c>
      <c r="F7688" s="178" t="s">
        <v>570</v>
      </c>
      <c r="G7688" s="178">
        <v>51</v>
      </c>
      <c r="H7688" s="178">
        <v>1.0586395655992E-3</v>
      </c>
      <c r="I7688" s="178">
        <v>1.185676313471104E-3</v>
      </c>
      <c r="J7688" s="178" t="s">
        <v>625</v>
      </c>
    </row>
    <row r="7689" spans="1:10" x14ac:dyDescent="0.45">
      <c r="A7689" s="178" t="s">
        <v>567</v>
      </c>
      <c r="B7689" s="178" t="s">
        <v>568</v>
      </c>
      <c r="C7689" s="178">
        <v>2035</v>
      </c>
      <c r="D7689" s="178" t="s">
        <v>336</v>
      </c>
      <c r="E7689" s="178" t="s">
        <v>337</v>
      </c>
      <c r="F7689" s="178" t="s">
        <v>573</v>
      </c>
      <c r="G7689" s="178">
        <v>51</v>
      </c>
      <c r="H7689" s="178">
        <v>9.6885679522530003E-4</v>
      </c>
      <c r="I7689" s="178">
        <v>1.085119610652336E-3</v>
      </c>
      <c r="J7689" s="178" t="s">
        <v>625</v>
      </c>
    </row>
    <row r="7690" spans="1:10" x14ac:dyDescent="0.45">
      <c r="A7690" s="178" t="s">
        <v>567</v>
      </c>
      <c r="B7690" s="178" t="s">
        <v>568</v>
      </c>
      <c r="C7690" s="178">
        <v>2035</v>
      </c>
      <c r="D7690" s="178" t="s">
        <v>336</v>
      </c>
      <c r="E7690" s="178" t="s">
        <v>337</v>
      </c>
      <c r="F7690" s="178" t="s">
        <v>569</v>
      </c>
      <c r="G7690" s="178">
        <v>51</v>
      </c>
      <c r="H7690" s="178">
        <v>1.5475711552426E-3</v>
      </c>
      <c r="I7690" s="178">
        <v>1.7332796938717122E-3</v>
      </c>
      <c r="J7690" s="178" t="s">
        <v>625</v>
      </c>
    </row>
    <row r="7691" spans="1:10" x14ac:dyDescent="0.45">
      <c r="A7691" s="178" t="s">
        <v>567</v>
      </c>
      <c r="B7691" s="178" t="s">
        <v>568</v>
      </c>
      <c r="C7691" s="178">
        <v>2035</v>
      </c>
      <c r="D7691" s="178" t="s">
        <v>336</v>
      </c>
      <c r="E7691" s="178" t="s">
        <v>337</v>
      </c>
      <c r="F7691" s="178" t="s">
        <v>571</v>
      </c>
      <c r="G7691" s="178">
        <v>51</v>
      </c>
      <c r="H7691" s="178">
        <v>2.410491542832E-4</v>
      </c>
      <c r="I7691" s="178">
        <v>2.6997505279718404E-4</v>
      </c>
      <c r="J7691" s="178" t="s">
        <v>625</v>
      </c>
    </row>
    <row r="7692" spans="1:10" x14ac:dyDescent="0.45">
      <c r="A7692" s="178" t="s">
        <v>567</v>
      </c>
      <c r="B7692" s="178" t="s">
        <v>568</v>
      </c>
      <c r="C7692" s="178">
        <v>2035</v>
      </c>
      <c r="D7692" s="178" t="s">
        <v>336</v>
      </c>
      <c r="E7692" s="178" t="s">
        <v>337</v>
      </c>
      <c r="F7692" s="178" t="s">
        <v>571</v>
      </c>
      <c r="G7692" s="178">
        <v>52</v>
      </c>
      <c r="H7692" s="178">
        <v>5.6124052207500001E-5</v>
      </c>
      <c r="I7692" s="178">
        <v>6.2858938472400012E-5</v>
      </c>
      <c r="J7692" s="178" t="s">
        <v>625</v>
      </c>
    </row>
    <row r="7693" spans="1:10" x14ac:dyDescent="0.45">
      <c r="A7693" s="178" t="s">
        <v>567</v>
      </c>
      <c r="B7693" s="178" t="s">
        <v>568</v>
      </c>
      <c r="C7693" s="178">
        <v>2035</v>
      </c>
      <c r="D7693" s="178" t="s">
        <v>336</v>
      </c>
      <c r="E7693" s="178" t="s">
        <v>337</v>
      </c>
      <c r="F7693" s="178" t="s">
        <v>569</v>
      </c>
      <c r="G7693" s="178">
        <v>52</v>
      </c>
      <c r="H7693" s="178">
        <v>6.4130401005968E-3</v>
      </c>
      <c r="I7693" s="178">
        <v>7.182604912668417E-3</v>
      </c>
      <c r="J7693" s="178" t="s">
        <v>625</v>
      </c>
    </row>
    <row r="7694" spans="1:10" x14ac:dyDescent="0.45">
      <c r="A7694" s="178" t="s">
        <v>567</v>
      </c>
      <c r="B7694" s="178" t="s">
        <v>568</v>
      </c>
      <c r="C7694" s="178">
        <v>2035</v>
      </c>
      <c r="D7694" s="178" t="s">
        <v>336</v>
      </c>
      <c r="E7694" s="178" t="s">
        <v>337</v>
      </c>
      <c r="F7694" s="178" t="s">
        <v>573</v>
      </c>
      <c r="G7694" s="178">
        <v>53</v>
      </c>
      <c r="H7694" s="178">
        <v>1.0955946054309999E-3</v>
      </c>
      <c r="I7694" s="178">
        <v>1.22706595808272E-3</v>
      </c>
      <c r="J7694" s="178" t="s">
        <v>625</v>
      </c>
    </row>
    <row r="7695" spans="1:10" x14ac:dyDescent="0.45">
      <c r="A7695" s="178" t="s">
        <v>567</v>
      </c>
      <c r="B7695" s="178" t="s">
        <v>568</v>
      </c>
      <c r="C7695" s="178">
        <v>2035</v>
      </c>
      <c r="D7695" s="178" t="s">
        <v>336</v>
      </c>
      <c r="E7695" s="178" t="s">
        <v>337</v>
      </c>
      <c r="F7695" s="178" t="s">
        <v>570</v>
      </c>
      <c r="G7695" s="178">
        <v>53</v>
      </c>
      <c r="H7695" s="178">
        <v>9.7246495715809999E-4</v>
      </c>
      <c r="I7695" s="178">
        <v>1.0891607520170721E-3</v>
      </c>
      <c r="J7695" s="178" t="s">
        <v>625</v>
      </c>
    </row>
    <row r="7696" spans="1:10" x14ac:dyDescent="0.45">
      <c r="A7696" s="178" t="s">
        <v>567</v>
      </c>
      <c r="B7696" s="178" t="s">
        <v>568</v>
      </c>
      <c r="C7696" s="178">
        <v>2035</v>
      </c>
      <c r="D7696" s="178" t="s">
        <v>336</v>
      </c>
      <c r="E7696" s="178" t="s">
        <v>337</v>
      </c>
      <c r="F7696" s="178" t="s">
        <v>571</v>
      </c>
      <c r="G7696" s="178">
        <v>53</v>
      </c>
      <c r="H7696" s="178">
        <v>5.4979438573399999E-5</v>
      </c>
      <c r="I7696" s="178">
        <v>6.1576971202208006E-5</v>
      </c>
      <c r="J7696" s="178" t="s">
        <v>625</v>
      </c>
    </row>
    <row r="7697" spans="1:10" x14ac:dyDescent="0.45">
      <c r="A7697" s="178" t="s">
        <v>567</v>
      </c>
      <c r="B7697" s="178" t="s">
        <v>568</v>
      </c>
      <c r="C7697" s="178">
        <v>2035</v>
      </c>
      <c r="D7697" s="178" t="s">
        <v>336</v>
      </c>
      <c r="E7697" s="178" t="s">
        <v>337</v>
      </c>
      <c r="F7697" s="178" t="s">
        <v>569</v>
      </c>
      <c r="G7697" s="178">
        <v>53</v>
      </c>
      <c r="H7697" s="178">
        <v>4.4677463592960997E-3</v>
      </c>
      <c r="I7697" s="178">
        <v>5.003875922411632E-3</v>
      </c>
      <c r="J7697" s="178" t="s">
        <v>625</v>
      </c>
    </row>
    <row r="7698" spans="1:10" x14ac:dyDescent="0.45">
      <c r="A7698" s="178" t="s">
        <v>567</v>
      </c>
      <c r="B7698" s="178" t="s">
        <v>568</v>
      </c>
      <c r="C7698" s="178">
        <v>2035</v>
      </c>
      <c r="D7698" s="178" t="s">
        <v>336</v>
      </c>
      <c r="E7698" s="178" t="s">
        <v>337</v>
      </c>
      <c r="F7698" s="178" t="s">
        <v>574</v>
      </c>
      <c r="G7698" s="178">
        <v>54</v>
      </c>
      <c r="H7698" s="178">
        <v>2.8735928935929997E-4</v>
      </c>
      <c r="I7698" s="178">
        <v>3.2184240408241599E-4</v>
      </c>
      <c r="J7698" s="178" t="s">
        <v>626</v>
      </c>
    </row>
    <row r="7699" spans="1:10" x14ac:dyDescent="0.45">
      <c r="A7699" s="178" t="s">
        <v>567</v>
      </c>
      <c r="B7699" s="178" t="s">
        <v>568</v>
      </c>
      <c r="C7699" s="178">
        <v>2035</v>
      </c>
      <c r="D7699" s="178" t="s">
        <v>336</v>
      </c>
      <c r="E7699" s="178" t="s">
        <v>337</v>
      </c>
      <c r="F7699" s="178" t="s">
        <v>571</v>
      </c>
      <c r="G7699" s="178">
        <v>54</v>
      </c>
      <c r="H7699" s="178">
        <v>5.4020132665799998E-5</v>
      </c>
      <c r="I7699" s="178">
        <v>6.0502548585696005E-5</v>
      </c>
      <c r="J7699" s="178" t="s">
        <v>625</v>
      </c>
    </row>
    <row r="7700" spans="1:10" x14ac:dyDescent="0.45">
      <c r="A7700" s="178" t="s">
        <v>567</v>
      </c>
      <c r="B7700" s="178" t="s">
        <v>568</v>
      </c>
      <c r="C7700" s="178">
        <v>2035</v>
      </c>
      <c r="D7700" s="178" t="s">
        <v>336</v>
      </c>
      <c r="E7700" s="178" t="s">
        <v>337</v>
      </c>
      <c r="F7700" s="178" t="s">
        <v>569</v>
      </c>
      <c r="G7700" s="178">
        <v>54</v>
      </c>
      <c r="H7700" s="178">
        <v>2.9365710215643001E-3</v>
      </c>
      <c r="I7700" s="178">
        <v>3.2889595441520166E-3</v>
      </c>
      <c r="J7700" s="178" t="s">
        <v>625</v>
      </c>
    </row>
    <row r="7701" spans="1:10" x14ac:dyDescent="0.45">
      <c r="A7701" s="178" t="s">
        <v>567</v>
      </c>
      <c r="B7701" s="178" t="s">
        <v>568</v>
      </c>
      <c r="C7701" s="178">
        <v>2035</v>
      </c>
      <c r="D7701" s="178" t="s">
        <v>336</v>
      </c>
      <c r="E7701" s="178" t="s">
        <v>337</v>
      </c>
      <c r="F7701" s="178" t="s">
        <v>570</v>
      </c>
      <c r="G7701" s="178">
        <v>54</v>
      </c>
      <c r="H7701" s="178">
        <v>5.4532378271689998E-4</v>
      </c>
      <c r="I7701" s="178">
        <v>6.1076263664292809E-4</v>
      </c>
      <c r="J7701" s="178" t="s">
        <v>625</v>
      </c>
    </row>
    <row r="7702" spans="1:10" x14ac:dyDescent="0.45">
      <c r="A7702" s="178" t="s">
        <v>567</v>
      </c>
      <c r="B7702" s="178" t="s">
        <v>568</v>
      </c>
      <c r="C7702" s="178">
        <v>2035</v>
      </c>
      <c r="D7702" s="178" t="s">
        <v>336</v>
      </c>
      <c r="E7702" s="178" t="s">
        <v>337</v>
      </c>
      <c r="F7702" s="178" t="s">
        <v>571</v>
      </c>
      <c r="G7702" s="178">
        <v>55</v>
      </c>
      <c r="H7702" s="178">
        <v>5.7875771744899998E-5</v>
      </c>
      <c r="I7702" s="178">
        <v>6.4820864354288006E-5</v>
      </c>
      <c r="J7702" s="178" t="s">
        <v>625</v>
      </c>
    </row>
    <row r="7703" spans="1:10" x14ac:dyDescent="0.45">
      <c r="A7703" s="178" t="s">
        <v>567</v>
      </c>
      <c r="B7703" s="178" t="s">
        <v>568</v>
      </c>
      <c r="C7703" s="178">
        <v>2035</v>
      </c>
      <c r="D7703" s="178" t="s">
        <v>336</v>
      </c>
      <c r="E7703" s="178" t="s">
        <v>337</v>
      </c>
      <c r="F7703" s="178" t="s">
        <v>570</v>
      </c>
      <c r="G7703" s="178">
        <v>55</v>
      </c>
      <c r="H7703" s="178">
        <v>4.6330440090970002E-4</v>
      </c>
      <c r="I7703" s="178">
        <v>5.189009290188641E-4</v>
      </c>
      <c r="J7703" s="178" t="s">
        <v>625</v>
      </c>
    </row>
    <row r="7704" spans="1:10" x14ac:dyDescent="0.45">
      <c r="A7704" s="178" t="s">
        <v>567</v>
      </c>
      <c r="B7704" s="178" t="s">
        <v>568</v>
      </c>
      <c r="C7704" s="178">
        <v>2035</v>
      </c>
      <c r="D7704" s="178" t="s">
        <v>336</v>
      </c>
      <c r="E7704" s="178" t="s">
        <v>337</v>
      </c>
      <c r="F7704" s="178" t="s">
        <v>572</v>
      </c>
      <c r="G7704" s="178">
        <v>55</v>
      </c>
      <c r="H7704" s="178">
        <v>2.2432363039100001E-5</v>
      </c>
      <c r="I7704" s="178">
        <v>2.5124246603792002E-5</v>
      </c>
      <c r="J7704" s="178" t="s">
        <v>625</v>
      </c>
    </row>
    <row r="7705" spans="1:10" x14ac:dyDescent="0.45">
      <c r="A7705" s="178" t="s">
        <v>567</v>
      </c>
      <c r="B7705" s="178" t="s">
        <v>568</v>
      </c>
      <c r="C7705" s="178">
        <v>2035</v>
      </c>
      <c r="D7705" s="178" t="s">
        <v>336</v>
      </c>
      <c r="E7705" s="178" t="s">
        <v>337</v>
      </c>
      <c r="F7705" s="178" t="s">
        <v>569</v>
      </c>
      <c r="G7705" s="178">
        <v>55</v>
      </c>
      <c r="H7705" s="178">
        <v>3.1089429976419E-3</v>
      </c>
      <c r="I7705" s="178">
        <v>3.4820161573589285E-3</v>
      </c>
      <c r="J7705" s="178" t="s">
        <v>625</v>
      </c>
    </row>
    <row r="7706" spans="1:10" x14ac:dyDescent="0.45">
      <c r="A7706" s="178" t="s">
        <v>567</v>
      </c>
      <c r="B7706" s="178" t="s">
        <v>568</v>
      </c>
      <c r="C7706" s="178">
        <v>2035</v>
      </c>
      <c r="D7706" s="178" t="s">
        <v>336</v>
      </c>
      <c r="E7706" s="178" t="s">
        <v>337</v>
      </c>
      <c r="F7706" s="178" t="s">
        <v>570</v>
      </c>
      <c r="G7706" s="178">
        <v>56</v>
      </c>
      <c r="H7706" s="178">
        <v>4.4164372957309999E-4</v>
      </c>
      <c r="I7706" s="178">
        <v>4.9464097712187199E-4</v>
      </c>
      <c r="J7706" s="178" t="s">
        <v>625</v>
      </c>
    </row>
    <row r="7707" spans="1:10" x14ac:dyDescent="0.45">
      <c r="A7707" s="178" t="s">
        <v>567</v>
      </c>
      <c r="B7707" s="178" t="s">
        <v>568</v>
      </c>
      <c r="C7707" s="178">
        <v>2035</v>
      </c>
      <c r="D7707" s="178" t="s">
        <v>336</v>
      </c>
      <c r="E7707" s="178" t="s">
        <v>337</v>
      </c>
      <c r="F7707" s="178" t="s">
        <v>569</v>
      </c>
      <c r="G7707" s="178">
        <v>56</v>
      </c>
      <c r="H7707" s="178">
        <v>3.0520856380463002E-3</v>
      </c>
      <c r="I7707" s="178">
        <v>3.4183359146118565E-3</v>
      </c>
      <c r="J7707" s="178" t="s">
        <v>625</v>
      </c>
    </row>
    <row r="7708" spans="1:10" x14ac:dyDescent="0.45">
      <c r="A7708" s="178" t="s">
        <v>567</v>
      </c>
      <c r="B7708" s="178" t="s">
        <v>568</v>
      </c>
      <c r="C7708" s="178">
        <v>2035</v>
      </c>
      <c r="D7708" s="178" t="s">
        <v>336</v>
      </c>
      <c r="E7708" s="178" t="s">
        <v>337</v>
      </c>
      <c r="F7708" s="178" t="s">
        <v>571</v>
      </c>
      <c r="G7708" s="178">
        <v>56</v>
      </c>
      <c r="H7708" s="178">
        <v>1.6599935770499999E-4</v>
      </c>
      <c r="I7708" s="178">
        <v>1.8591928062960001E-4</v>
      </c>
      <c r="J7708" s="178" t="s">
        <v>625</v>
      </c>
    </row>
    <row r="7709" spans="1:10" x14ac:dyDescent="0.45">
      <c r="A7709" s="178" t="s">
        <v>567</v>
      </c>
      <c r="B7709" s="178" t="s">
        <v>568</v>
      </c>
      <c r="C7709" s="178">
        <v>2035</v>
      </c>
      <c r="D7709" s="178" t="s">
        <v>336</v>
      </c>
      <c r="E7709" s="178" t="s">
        <v>337</v>
      </c>
      <c r="F7709" s="178" t="s">
        <v>572</v>
      </c>
      <c r="G7709" s="178">
        <v>56</v>
      </c>
      <c r="H7709" s="178">
        <v>2.1412050045900002E-5</v>
      </c>
      <c r="I7709" s="178">
        <v>2.3981496051408005E-5</v>
      </c>
      <c r="J7709" s="178" t="s">
        <v>625</v>
      </c>
    </row>
    <row r="7710" spans="1:10" x14ac:dyDescent="0.45">
      <c r="A7710" s="178" t="s">
        <v>567</v>
      </c>
      <c r="B7710" s="178" t="s">
        <v>568</v>
      </c>
      <c r="C7710" s="178">
        <v>2035</v>
      </c>
      <c r="D7710" s="178" t="s">
        <v>336</v>
      </c>
      <c r="E7710" s="178" t="s">
        <v>337</v>
      </c>
      <c r="F7710" s="178" t="s">
        <v>571</v>
      </c>
      <c r="G7710" s="178">
        <v>57</v>
      </c>
      <c r="H7710" s="178">
        <v>5.0498678319900002E-5</v>
      </c>
      <c r="I7710" s="178">
        <v>5.6558519718288008E-5</v>
      </c>
      <c r="J7710" s="178" t="s">
        <v>625</v>
      </c>
    </row>
    <row r="7711" spans="1:10" x14ac:dyDescent="0.45">
      <c r="A7711" s="178" t="s">
        <v>567</v>
      </c>
      <c r="B7711" s="178" t="s">
        <v>568</v>
      </c>
      <c r="C7711" s="178">
        <v>2035</v>
      </c>
      <c r="D7711" s="178" t="s">
        <v>336</v>
      </c>
      <c r="E7711" s="178" t="s">
        <v>337</v>
      </c>
      <c r="F7711" s="178" t="s">
        <v>570</v>
      </c>
      <c r="G7711" s="178">
        <v>57</v>
      </c>
      <c r="H7711" s="178">
        <v>3.7474177952390002E-4</v>
      </c>
      <c r="I7711" s="178">
        <v>4.1971079306676808E-4</v>
      </c>
      <c r="J7711" s="178" t="s">
        <v>625</v>
      </c>
    </row>
    <row r="7712" spans="1:10" x14ac:dyDescent="0.45">
      <c r="A7712" s="178" t="s">
        <v>567</v>
      </c>
      <c r="B7712" s="178" t="s">
        <v>568</v>
      </c>
      <c r="C7712" s="178">
        <v>2035</v>
      </c>
      <c r="D7712" s="178" t="s">
        <v>336</v>
      </c>
      <c r="E7712" s="178" t="s">
        <v>337</v>
      </c>
      <c r="F7712" s="178" t="s">
        <v>569</v>
      </c>
      <c r="G7712" s="178">
        <v>57</v>
      </c>
      <c r="H7712" s="178">
        <v>1.5796630177646999E-3</v>
      </c>
      <c r="I7712" s="178">
        <v>1.7692225798964639E-3</v>
      </c>
      <c r="J7712" s="178" t="s">
        <v>625</v>
      </c>
    </row>
    <row r="7713" spans="1:10" x14ac:dyDescent="0.45">
      <c r="A7713" s="178" t="s">
        <v>567</v>
      </c>
      <c r="B7713" s="178" t="s">
        <v>568</v>
      </c>
      <c r="C7713" s="178">
        <v>2035</v>
      </c>
      <c r="D7713" s="178" t="s">
        <v>336</v>
      </c>
      <c r="E7713" s="178" t="s">
        <v>337</v>
      </c>
      <c r="F7713" s="178" t="s">
        <v>569</v>
      </c>
      <c r="G7713" s="178">
        <v>58</v>
      </c>
      <c r="H7713" s="178">
        <v>4.1067471029236999E-3</v>
      </c>
      <c r="I7713" s="178">
        <v>4.5995567552745446E-3</v>
      </c>
      <c r="J7713" s="178" t="s">
        <v>625</v>
      </c>
    </row>
    <row r="7714" spans="1:10" x14ac:dyDescent="0.45">
      <c r="A7714" s="178" t="s">
        <v>567</v>
      </c>
      <c r="B7714" s="178" t="s">
        <v>568</v>
      </c>
      <c r="C7714" s="178">
        <v>2035</v>
      </c>
      <c r="D7714" s="178" t="s">
        <v>336</v>
      </c>
      <c r="E7714" s="178" t="s">
        <v>337</v>
      </c>
      <c r="F7714" s="178" t="s">
        <v>570</v>
      </c>
      <c r="G7714" s="178">
        <v>58</v>
      </c>
      <c r="H7714" s="178">
        <v>6.1707968416159996E-4</v>
      </c>
      <c r="I7714" s="178">
        <v>6.9112924626099203E-4</v>
      </c>
      <c r="J7714" s="178" t="s">
        <v>625</v>
      </c>
    </row>
    <row r="7715" spans="1:10" x14ac:dyDescent="0.45">
      <c r="A7715" s="178" t="s">
        <v>567</v>
      </c>
      <c r="B7715" s="178" t="s">
        <v>568</v>
      </c>
      <c r="C7715" s="178">
        <v>2035</v>
      </c>
      <c r="D7715" s="178" t="s">
        <v>336</v>
      </c>
      <c r="E7715" s="178" t="s">
        <v>337</v>
      </c>
      <c r="F7715" s="178" t="s">
        <v>571</v>
      </c>
      <c r="G7715" s="178">
        <v>58</v>
      </c>
      <c r="H7715" s="178">
        <v>5.05772986799E-5</v>
      </c>
      <c r="I7715" s="178">
        <v>5.6646574521488007E-5</v>
      </c>
      <c r="J7715" s="178" t="s">
        <v>625</v>
      </c>
    </row>
    <row r="7716" spans="1:10" x14ac:dyDescent="0.45">
      <c r="A7716" s="178" t="s">
        <v>567</v>
      </c>
      <c r="B7716" s="178" t="s">
        <v>568</v>
      </c>
      <c r="C7716" s="178">
        <v>2035</v>
      </c>
      <c r="D7716" s="178" t="s">
        <v>336</v>
      </c>
      <c r="E7716" s="178" t="s">
        <v>337</v>
      </c>
      <c r="F7716" s="178" t="s">
        <v>572</v>
      </c>
      <c r="G7716" s="178">
        <v>58</v>
      </c>
      <c r="H7716" s="178">
        <v>2.1071124138000002E-5</v>
      </c>
      <c r="I7716" s="178">
        <v>2.3599659034560003E-5</v>
      </c>
      <c r="J7716" s="178" t="s">
        <v>625</v>
      </c>
    </row>
    <row r="7717" spans="1:10" x14ac:dyDescent="0.45">
      <c r="A7717" s="178" t="s">
        <v>567</v>
      </c>
      <c r="B7717" s="178" t="s">
        <v>568</v>
      </c>
      <c r="C7717" s="178">
        <v>2035</v>
      </c>
      <c r="D7717" s="178" t="s">
        <v>336</v>
      </c>
      <c r="E7717" s="178" t="s">
        <v>337</v>
      </c>
      <c r="F7717" s="178" t="s">
        <v>573</v>
      </c>
      <c r="G7717" s="178">
        <v>59</v>
      </c>
      <c r="H7717" s="178">
        <v>8.1908568972720005E-4</v>
      </c>
      <c r="I7717" s="178">
        <v>9.1737597249446409E-4</v>
      </c>
      <c r="J7717" s="178" t="s">
        <v>625</v>
      </c>
    </row>
    <row r="7718" spans="1:10" x14ac:dyDescent="0.45">
      <c r="A7718" s="178" t="s">
        <v>567</v>
      </c>
      <c r="B7718" s="178" t="s">
        <v>568</v>
      </c>
      <c r="C7718" s="178">
        <v>2035</v>
      </c>
      <c r="D7718" s="178" t="s">
        <v>336</v>
      </c>
      <c r="E7718" s="178" t="s">
        <v>337</v>
      </c>
      <c r="F7718" s="178" t="s">
        <v>570</v>
      </c>
      <c r="G7718" s="178">
        <v>59</v>
      </c>
      <c r="H7718" s="178">
        <v>1.9555368635340001E-4</v>
      </c>
      <c r="I7718" s="178">
        <v>2.1902012871580803E-4</v>
      </c>
      <c r="J7718" s="178" t="s">
        <v>625</v>
      </c>
    </row>
    <row r="7719" spans="1:10" x14ac:dyDescent="0.45">
      <c r="A7719" s="178" t="s">
        <v>567</v>
      </c>
      <c r="B7719" s="178" t="s">
        <v>568</v>
      </c>
      <c r="C7719" s="178">
        <v>2035</v>
      </c>
      <c r="D7719" s="178" t="s">
        <v>336</v>
      </c>
      <c r="E7719" s="178" t="s">
        <v>337</v>
      </c>
      <c r="F7719" s="178" t="s">
        <v>571</v>
      </c>
      <c r="G7719" s="178">
        <v>59</v>
      </c>
      <c r="H7719" s="178">
        <v>9.8163462098499997E-5</v>
      </c>
      <c r="I7719" s="178">
        <v>1.0994307755032001E-4</v>
      </c>
      <c r="J7719" s="178" t="s">
        <v>625</v>
      </c>
    </row>
    <row r="7720" spans="1:10" x14ac:dyDescent="0.45">
      <c r="A7720" s="178" t="s">
        <v>567</v>
      </c>
      <c r="B7720" s="178" t="s">
        <v>568</v>
      </c>
      <c r="C7720" s="178">
        <v>2035</v>
      </c>
      <c r="D7720" s="178" t="s">
        <v>336</v>
      </c>
      <c r="E7720" s="178" t="s">
        <v>337</v>
      </c>
      <c r="F7720" s="178" t="s">
        <v>572</v>
      </c>
      <c r="G7720" s="178">
        <v>59</v>
      </c>
      <c r="H7720" s="178">
        <v>2.0449353542100001E-5</v>
      </c>
      <c r="I7720" s="178">
        <v>2.2903275967152004E-5</v>
      </c>
      <c r="J7720" s="178" t="s">
        <v>625</v>
      </c>
    </row>
    <row r="7721" spans="1:10" x14ac:dyDescent="0.45">
      <c r="A7721" s="178" t="s">
        <v>567</v>
      </c>
      <c r="B7721" s="178" t="s">
        <v>568</v>
      </c>
      <c r="C7721" s="178">
        <v>2035</v>
      </c>
      <c r="D7721" s="178" t="s">
        <v>336</v>
      </c>
      <c r="E7721" s="178" t="s">
        <v>337</v>
      </c>
      <c r="F7721" s="178" t="s">
        <v>569</v>
      </c>
      <c r="G7721" s="178">
        <v>59</v>
      </c>
      <c r="H7721" s="178">
        <v>2.6582912541925998E-3</v>
      </c>
      <c r="I7721" s="178">
        <v>2.9772862046957122E-3</v>
      </c>
      <c r="J7721" s="178" t="s">
        <v>625</v>
      </c>
    </row>
    <row r="7722" spans="1:10" x14ac:dyDescent="0.45">
      <c r="A7722" s="178" t="s">
        <v>567</v>
      </c>
      <c r="B7722" s="178" t="s">
        <v>568</v>
      </c>
      <c r="C7722" s="178">
        <v>2035</v>
      </c>
      <c r="D7722" s="178" t="s">
        <v>336</v>
      </c>
      <c r="E7722" s="178" t="s">
        <v>337</v>
      </c>
      <c r="F7722" s="178" t="s">
        <v>574</v>
      </c>
      <c r="G7722" s="178">
        <v>59</v>
      </c>
      <c r="H7722" s="178">
        <v>2.8233553166499999E-4</v>
      </c>
      <c r="I7722" s="178">
        <v>3.1621579546479999E-4</v>
      </c>
      <c r="J7722" s="178" t="s">
        <v>626</v>
      </c>
    </row>
    <row r="7723" spans="1:10" x14ac:dyDescent="0.45">
      <c r="A7723" s="178" t="s">
        <v>567</v>
      </c>
      <c r="B7723" s="178" t="s">
        <v>568</v>
      </c>
      <c r="C7723" s="178">
        <v>2035</v>
      </c>
      <c r="D7723" s="178" t="s">
        <v>336</v>
      </c>
      <c r="E7723" s="178" t="s">
        <v>337</v>
      </c>
      <c r="F7723" s="178" t="s">
        <v>571</v>
      </c>
      <c r="G7723" s="178">
        <v>60</v>
      </c>
      <c r="H7723" s="178">
        <v>4.85245836899E-5</v>
      </c>
      <c r="I7723" s="178">
        <v>5.4347533732688003E-5</v>
      </c>
      <c r="J7723" s="178" t="s">
        <v>625</v>
      </c>
    </row>
    <row r="7724" spans="1:10" x14ac:dyDescent="0.45">
      <c r="A7724" s="178" t="s">
        <v>567</v>
      </c>
      <c r="B7724" s="178" t="s">
        <v>568</v>
      </c>
      <c r="C7724" s="178">
        <v>2035</v>
      </c>
      <c r="D7724" s="178" t="s">
        <v>336</v>
      </c>
      <c r="E7724" s="178" t="s">
        <v>337</v>
      </c>
      <c r="F7724" s="178" t="s">
        <v>572</v>
      </c>
      <c r="G7724" s="178">
        <v>60</v>
      </c>
      <c r="H7724" s="178">
        <v>4.1109195080899997E-5</v>
      </c>
      <c r="I7724" s="178">
        <v>4.6042298490608001E-5</v>
      </c>
      <c r="J7724" s="178" t="s">
        <v>625</v>
      </c>
    </row>
    <row r="7725" spans="1:10" x14ac:dyDescent="0.45">
      <c r="A7725" s="178" t="s">
        <v>567</v>
      </c>
      <c r="B7725" s="178" t="s">
        <v>568</v>
      </c>
      <c r="C7725" s="178">
        <v>2035</v>
      </c>
      <c r="D7725" s="178" t="s">
        <v>336</v>
      </c>
      <c r="E7725" s="178" t="s">
        <v>337</v>
      </c>
      <c r="F7725" s="178" t="s">
        <v>570</v>
      </c>
      <c r="G7725" s="178">
        <v>60</v>
      </c>
      <c r="H7725" s="178">
        <v>6.8457417364699996E-4</v>
      </c>
      <c r="I7725" s="178">
        <v>7.6672307448464E-4</v>
      </c>
      <c r="J7725" s="178" t="s">
        <v>625</v>
      </c>
    </row>
    <row r="7726" spans="1:10" x14ac:dyDescent="0.45">
      <c r="A7726" s="178" t="s">
        <v>567</v>
      </c>
      <c r="B7726" s="178" t="s">
        <v>568</v>
      </c>
      <c r="C7726" s="178">
        <v>2035</v>
      </c>
      <c r="D7726" s="178" t="s">
        <v>336</v>
      </c>
      <c r="E7726" s="178" t="s">
        <v>337</v>
      </c>
      <c r="F7726" s="178" t="s">
        <v>572</v>
      </c>
      <c r="G7726" s="178">
        <v>61</v>
      </c>
      <c r="H7726" s="178">
        <v>1.7542130081E-5</v>
      </c>
      <c r="I7726" s="178">
        <v>1.9647185690720003E-5</v>
      </c>
      <c r="J7726" s="178" t="s">
        <v>625</v>
      </c>
    </row>
    <row r="7727" spans="1:10" x14ac:dyDescent="0.45">
      <c r="A7727" s="178" t="s">
        <v>567</v>
      </c>
      <c r="B7727" s="178" t="s">
        <v>568</v>
      </c>
      <c r="C7727" s="178">
        <v>2035</v>
      </c>
      <c r="D7727" s="178" t="s">
        <v>336</v>
      </c>
      <c r="E7727" s="178" t="s">
        <v>337</v>
      </c>
      <c r="F7727" s="178" t="s">
        <v>570</v>
      </c>
      <c r="G7727" s="178">
        <v>61</v>
      </c>
      <c r="H7727" s="178">
        <v>1.617740927031E-4</v>
      </c>
      <c r="I7727" s="178">
        <v>1.8118698382747203E-4</v>
      </c>
      <c r="J7727" s="178" t="s">
        <v>625</v>
      </c>
    </row>
    <row r="7728" spans="1:10" x14ac:dyDescent="0.45">
      <c r="A7728" s="178" t="s">
        <v>567</v>
      </c>
      <c r="B7728" s="178" t="s">
        <v>568</v>
      </c>
      <c r="C7728" s="178">
        <v>2035</v>
      </c>
      <c r="D7728" s="178" t="s">
        <v>336</v>
      </c>
      <c r="E7728" s="178" t="s">
        <v>337</v>
      </c>
      <c r="F7728" s="178" t="s">
        <v>574</v>
      </c>
      <c r="G7728" s="178">
        <v>61</v>
      </c>
      <c r="H7728" s="178">
        <v>7.8070873860270002E-4</v>
      </c>
      <c r="I7728" s="178">
        <v>8.7439378723502413E-4</v>
      </c>
      <c r="J7728" s="178" t="s">
        <v>626</v>
      </c>
    </row>
    <row r="7729" spans="1:10" x14ac:dyDescent="0.45">
      <c r="A7729" s="178" t="s">
        <v>567</v>
      </c>
      <c r="B7729" s="178" t="s">
        <v>568</v>
      </c>
      <c r="C7729" s="178">
        <v>2035</v>
      </c>
      <c r="D7729" s="178" t="s">
        <v>336</v>
      </c>
      <c r="E7729" s="178" t="s">
        <v>337</v>
      </c>
      <c r="F7729" s="178" t="s">
        <v>569</v>
      </c>
      <c r="G7729" s="178">
        <v>61</v>
      </c>
      <c r="H7729" s="178">
        <v>5.6966388365253997E-3</v>
      </c>
      <c r="I7729" s="178">
        <v>6.3802354969084481E-3</v>
      </c>
      <c r="J7729" s="178" t="s">
        <v>625</v>
      </c>
    </row>
    <row r="7730" spans="1:10" x14ac:dyDescent="0.45">
      <c r="A7730" s="178" t="s">
        <v>567</v>
      </c>
      <c r="B7730" s="178" t="s">
        <v>568</v>
      </c>
      <c r="C7730" s="178">
        <v>2035</v>
      </c>
      <c r="D7730" s="178" t="s">
        <v>336</v>
      </c>
      <c r="E7730" s="178" t="s">
        <v>337</v>
      </c>
      <c r="F7730" s="178" t="s">
        <v>571</v>
      </c>
      <c r="G7730" s="178">
        <v>62</v>
      </c>
      <c r="H7730" s="178">
        <v>4.8867190344E-5</v>
      </c>
      <c r="I7730" s="178">
        <v>5.4731253185280008E-5</v>
      </c>
      <c r="J7730" s="178" t="s">
        <v>625</v>
      </c>
    </row>
    <row r="7731" spans="1:10" x14ac:dyDescent="0.45">
      <c r="A7731" s="178" t="s">
        <v>567</v>
      </c>
      <c r="B7731" s="178" t="s">
        <v>568</v>
      </c>
      <c r="C7731" s="178">
        <v>2035</v>
      </c>
      <c r="D7731" s="178" t="s">
        <v>336</v>
      </c>
      <c r="E7731" s="178" t="s">
        <v>337</v>
      </c>
      <c r="F7731" s="178" t="s">
        <v>569</v>
      </c>
      <c r="G7731" s="178">
        <v>62</v>
      </c>
      <c r="H7731" s="178">
        <v>1.4822615776210999E-3</v>
      </c>
      <c r="I7731" s="178">
        <v>1.6601329669356322E-3</v>
      </c>
      <c r="J7731" s="178" t="s">
        <v>625</v>
      </c>
    </row>
    <row r="7732" spans="1:10" x14ac:dyDescent="0.45">
      <c r="A7732" s="178" t="s">
        <v>567</v>
      </c>
      <c r="B7732" s="178" t="s">
        <v>568</v>
      </c>
      <c r="C7732" s="178">
        <v>2035</v>
      </c>
      <c r="D7732" s="178" t="s">
        <v>336</v>
      </c>
      <c r="E7732" s="178" t="s">
        <v>337</v>
      </c>
      <c r="F7732" s="178" t="s">
        <v>570</v>
      </c>
      <c r="G7732" s="178">
        <v>62</v>
      </c>
      <c r="H7732" s="178">
        <v>1.7592549556869999E-4</v>
      </c>
      <c r="I7732" s="178">
        <v>1.9703655503694399E-4</v>
      </c>
      <c r="J7732" s="178" t="s">
        <v>625</v>
      </c>
    </row>
    <row r="7733" spans="1:10" x14ac:dyDescent="0.45">
      <c r="A7733" s="178" t="s">
        <v>567</v>
      </c>
      <c r="B7733" s="178" t="s">
        <v>568</v>
      </c>
      <c r="C7733" s="178">
        <v>2035</v>
      </c>
      <c r="D7733" s="178" t="s">
        <v>336</v>
      </c>
      <c r="E7733" s="178" t="s">
        <v>337</v>
      </c>
      <c r="F7733" s="178" t="s">
        <v>572</v>
      </c>
      <c r="G7733" s="178">
        <v>62</v>
      </c>
      <c r="H7733" s="178">
        <v>1.7112777641200001E-5</v>
      </c>
      <c r="I7733" s="178">
        <v>1.9166310958144002E-5</v>
      </c>
      <c r="J7733" s="178" t="s">
        <v>625</v>
      </c>
    </row>
    <row r="7734" spans="1:10" x14ac:dyDescent="0.45">
      <c r="A7734" s="178" t="s">
        <v>567</v>
      </c>
      <c r="B7734" s="178" t="s">
        <v>568</v>
      </c>
      <c r="C7734" s="178">
        <v>2035</v>
      </c>
      <c r="D7734" s="178" t="s">
        <v>336</v>
      </c>
      <c r="E7734" s="178" t="s">
        <v>337</v>
      </c>
      <c r="F7734" s="178" t="s">
        <v>569</v>
      </c>
      <c r="G7734" s="178">
        <v>63</v>
      </c>
      <c r="H7734" s="178">
        <v>1.259493874386E-3</v>
      </c>
      <c r="I7734" s="178">
        <v>1.41063313931232E-3</v>
      </c>
      <c r="J7734" s="178" t="s">
        <v>625</v>
      </c>
    </row>
    <row r="7735" spans="1:10" x14ac:dyDescent="0.45">
      <c r="A7735" s="178" t="s">
        <v>567</v>
      </c>
      <c r="B7735" s="178" t="s">
        <v>568</v>
      </c>
      <c r="C7735" s="178">
        <v>2035</v>
      </c>
      <c r="D7735" s="178" t="s">
        <v>336</v>
      </c>
      <c r="E7735" s="178" t="s">
        <v>337</v>
      </c>
      <c r="F7735" s="178" t="s">
        <v>570</v>
      </c>
      <c r="G7735" s="178">
        <v>63</v>
      </c>
      <c r="H7735" s="178">
        <v>1.5593385614920001E-4</v>
      </c>
      <c r="I7735" s="178">
        <v>1.7464591888710404E-4</v>
      </c>
      <c r="J7735" s="178" t="s">
        <v>625</v>
      </c>
    </row>
    <row r="7736" spans="1:10" x14ac:dyDescent="0.45">
      <c r="A7736" s="178" t="s">
        <v>567</v>
      </c>
      <c r="B7736" s="178" t="s">
        <v>568</v>
      </c>
      <c r="C7736" s="178">
        <v>2035</v>
      </c>
      <c r="D7736" s="178" t="s">
        <v>336</v>
      </c>
      <c r="E7736" s="178" t="s">
        <v>337</v>
      </c>
      <c r="F7736" s="178" t="s">
        <v>572</v>
      </c>
      <c r="G7736" s="178">
        <v>63</v>
      </c>
      <c r="H7736" s="178">
        <v>1.78542668436E-5</v>
      </c>
      <c r="I7736" s="178">
        <v>1.9996778864832001E-5</v>
      </c>
      <c r="J7736" s="178" t="s">
        <v>625</v>
      </c>
    </row>
    <row r="7737" spans="1:10" x14ac:dyDescent="0.45">
      <c r="A7737" s="178" t="s">
        <v>567</v>
      </c>
      <c r="B7737" s="178" t="s">
        <v>568</v>
      </c>
      <c r="C7737" s="178">
        <v>2035</v>
      </c>
      <c r="D7737" s="178" t="s">
        <v>336</v>
      </c>
      <c r="E7737" s="178" t="s">
        <v>337</v>
      </c>
      <c r="F7737" s="178" t="s">
        <v>574</v>
      </c>
      <c r="G7737" s="178">
        <v>64</v>
      </c>
      <c r="H7737" s="178">
        <v>2.429091691738E-4</v>
      </c>
      <c r="I7737" s="178">
        <v>2.7205826947465601E-4</v>
      </c>
      <c r="J7737" s="178" t="s">
        <v>626</v>
      </c>
    </row>
    <row r="7738" spans="1:10" x14ac:dyDescent="0.45">
      <c r="A7738" s="178" t="s">
        <v>567</v>
      </c>
      <c r="B7738" s="178" t="s">
        <v>568</v>
      </c>
      <c r="C7738" s="178">
        <v>2035</v>
      </c>
      <c r="D7738" s="178" t="s">
        <v>336</v>
      </c>
      <c r="E7738" s="178" t="s">
        <v>337</v>
      </c>
      <c r="F7738" s="178" t="s">
        <v>570</v>
      </c>
      <c r="G7738" s="178">
        <v>64</v>
      </c>
      <c r="H7738" s="178">
        <v>6.8980592186559996E-4</v>
      </c>
      <c r="I7738" s="178">
        <v>7.7258263248947199E-4</v>
      </c>
      <c r="J7738" s="178" t="s">
        <v>625</v>
      </c>
    </row>
    <row r="7739" spans="1:10" x14ac:dyDescent="0.45">
      <c r="A7739" s="178" t="s">
        <v>567</v>
      </c>
      <c r="B7739" s="178" t="s">
        <v>568</v>
      </c>
      <c r="C7739" s="178">
        <v>2035</v>
      </c>
      <c r="D7739" s="178" t="s">
        <v>336</v>
      </c>
      <c r="E7739" s="178" t="s">
        <v>337</v>
      </c>
      <c r="F7739" s="178" t="s">
        <v>571</v>
      </c>
      <c r="G7739" s="178">
        <v>64</v>
      </c>
      <c r="H7739" s="178">
        <v>4.5359065552500003E-5</v>
      </c>
      <c r="I7739" s="178">
        <v>5.0802153418800009E-5</v>
      </c>
      <c r="J7739" s="178" t="s">
        <v>625</v>
      </c>
    </row>
    <row r="7740" spans="1:10" x14ac:dyDescent="0.45">
      <c r="A7740" s="178" t="s">
        <v>567</v>
      </c>
      <c r="B7740" s="178" t="s">
        <v>568</v>
      </c>
      <c r="C7740" s="178">
        <v>2035</v>
      </c>
      <c r="D7740" s="178" t="s">
        <v>336</v>
      </c>
      <c r="E7740" s="178" t="s">
        <v>337</v>
      </c>
      <c r="F7740" s="178" t="s">
        <v>569</v>
      </c>
      <c r="G7740" s="178">
        <v>65</v>
      </c>
      <c r="H7740" s="178">
        <v>3.8069207221269998E-3</v>
      </c>
      <c r="I7740" s="178">
        <v>4.2637512087822403E-3</v>
      </c>
      <c r="J7740" s="178" t="s">
        <v>625</v>
      </c>
    </row>
    <row r="7741" spans="1:10" x14ac:dyDescent="0.45">
      <c r="A7741" s="178" t="s">
        <v>567</v>
      </c>
      <c r="B7741" s="178" t="s">
        <v>568</v>
      </c>
      <c r="C7741" s="178">
        <v>2035</v>
      </c>
      <c r="D7741" s="178" t="s">
        <v>336</v>
      </c>
      <c r="E7741" s="178" t="s">
        <v>337</v>
      </c>
      <c r="F7741" s="178" t="s">
        <v>571</v>
      </c>
      <c r="G7741" s="178">
        <v>65</v>
      </c>
      <c r="H7741" s="178">
        <v>8.93395736057E-5</v>
      </c>
      <c r="I7741" s="178">
        <v>1.00060322438384E-4</v>
      </c>
      <c r="J7741" s="178" t="s">
        <v>625</v>
      </c>
    </row>
    <row r="7742" spans="1:10" x14ac:dyDescent="0.45">
      <c r="A7742" s="178" t="s">
        <v>567</v>
      </c>
      <c r="B7742" s="178" t="s">
        <v>568</v>
      </c>
      <c r="C7742" s="178">
        <v>2035</v>
      </c>
      <c r="D7742" s="178" t="s">
        <v>336</v>
      </c>
      <c r="E7742" s="178" t="s">
        <v>337</v>
      </c>
      <c r="F7742" s="178" t="s">
        <v>570</v>
      </c>
      <c r="G7742" s="178">
        <v>65</v>
      </c>
      <c r="H7742" s="178">
        <v>5.6487953406760005E-4</v>
      </c>
      <c r="I7742" s="178">
        <v>6.3266507815571207E-4</v>
      </c>
      <c r="J7742" s="178" t="s">
        <v>625</v>
      </c>
    </row>
    <row r="7743" spans="1:10" x14ac:dyDescent="0.45">
      <c r="A7743" s="178" t="s">
        <v>567</v>
      </c>
      <c r="B7743" s="178" t="s">
        <v>568</v>
      </c>
      <c r="C7743" s="178">
        <v>2035</v>
      </c>
      <c r="D7743" s="178" t="s">
        <v>336</v>
      </c>
      <c r="E7743" s="178" t="s">
        <v>337</v>
      </c>
      <c r="F7743" s="178" t="s">
        <v>574</v>
      </c>
      <c r="G7743" s="178">
        <v>65</v>
      </c>
      <c r="H7743" s="178">
        <v>2.360611251788E-4</v>
      </c>
      <c r="I7743" s="178">
        <v>2.64388460200256E-4</v>
      </c>
      <c r="J7743" s="178" t="s">
        <v>626</v>
      </c>
    </row>
    <row r="7744" spans="1:10" x14ac:dyDescent="0.45">
      <c r="A7744" s="178" t="s">
        <v>567</v>
      </c>
      <c r="B7744" s="178" t="s">
        <v>568</v>
      </c>
      <c r="C7744" s="178">
        <v>2035</v>
      </c>
      <c r="D7744" s="178" t="s">
        <v>336</v>
      </c>
      <c r="E7744" s="178" t="s">
        <v>337</v>
      </c>
      <c r="F7744" s="178" t="s">
        <v>569</v>
      </c>
      <c r="G7744" s="178">
        <v>66</v>
      </c>
      <c r="H7744" s="178">
        <v>1.2135016731917999E-3</v>
      </c>
      <c r="I7744" s="178">
        <v>1.3591218739748159E-3</v>
      </c>
      <c r="J7744" s="178" t="s">
        <v>625</v>
      </c>
    </row>
    <row r="7745" spans="1:10" x14ac:dyDescent="0.45">
      <c r="A7745" s="178" t="s">
        <v>567</v>
      </c>
      <c r="B7745" s="178" t="s">
        <v>568</v>
      </c>
      <c r="C7745" s="178">
        <v>2035</v>
      </c>
      <c r="D7745" s="178" t="s">
        <v>336</v>
      </c>
      <c r="E7745" s="178" t="s">
        <v>337</v>
      </c>
      <c r="F7745" s="178" t="s">
        <v>570</v>
      </c>
      <c r="G7745" s="178">
        <v>67</v>
      </c>
      <c r="H7745" s="178">
        <v>2.950128546217E-4</v>
      </c>
      <c r="I7745" s="178">
        <v>3.3041439717630401E-4</v>
      </c>
      <c r="J7745" s="178" t="s">
        <v>625</v>
      </c>
    </row>
    <row r="7746" spans="1:10" x14ac:dyDescent="0.45">
      <c r="A7746" s="178" t="s">
        <v>567</v>
      </c>
      <c r="B7746" s="178" t="s">
        <v>568</v>
      </c>
      <c r="C7746" s="178">
        <v>2035</v>
      </c>
      <c r="D7746" s="178" t="s">
        <v>336</v>
      </c>
      <c r="E7746" s="178" t="s">
        <v>337</v>
      </c>
      <c r="F7746" s="178" t="s">
        <v>574</v>
      </c>
      <c r="G7746" s="178">
        <v>67</v>
      </c>
      <c r="H7746" s="178">
        <v>2.320223429706E-4</v>
      </c>
      <c r="I7746" s="178">
        <v>2.59865024127072E-4</v>
      </c>
      <c r="J7746" s="178" t="s">
        <v>626</v>
      </c>
    </row>
    <row r="7747" spans="1:10" x14ac:dyDescent="0.45">
      <c r="A7747" s="178" t="s">
        <v>567</v>
      </c>
      <c r="B7747" s="178" t="s">
        <v>568</v>
      </c>
      <c r="C7747" s="178">
        <v>2035</v>
      </c>
      <c r="D7747" s="178" t="s">
        <v>336</v>
      </c>
      <c r="E7747" s="178" t="s">
        <v>337</v>
      </c>
      <c r="F7747" s="178" t="s">
        <v>569</v>
      </c>
      <c r="G7747" s="178">
        <v>67</v>
      </c>
      <c r="H7747" s="178">
        <v>1.171882962808E-3</v>
      </c>
      <c r="I7747" s="178">
        <v>1.31250891834496E-3</v>
      </c>
      <c r="J7747" s="178" t="s">
        <v>625</v>
      </c>
    </row>
    <row r="7748" spans="1:10" x14ac:dyDescent="0.45">
      <c r="A7748" s="178" t="s">
        <v>567</v>
      </c>
      <c r="B7748" s="178" t="s">
        <v>568</v>
      </c>
      <c r="C7748" s="178">
        <v>2035</v>
      </c>
      <c r="D7748" s="178" t="s">
        <v>336</v>
      </c>
      <c r="E7748" s="178" t="s">
        <v>337</v>
      </c>
      <c r="F7748" s="178" t="s">
        <v>571</v>
      </c>
      <c r="G7748" s="178">
        <v>67</v>
      </c>
      <c r="H7748" s="178">
        <v>4.7481345973200001E-5</v>
      </c>
      <c r="I7748" s="178">
        <v>5.3179107489984009E-5</v>
      </c>
      <c r="J7748" s="178" t="s">
        <v>625</v>
      </c>
    </row>
    <row r="7749" spans="1:10" x14ac:dyDescent="0.45">
      <c r="A7749" s="178" t="s">
        <v>567</v>
      </c>
      <c r="B7749" s="178" t="s">
        <v>568</v>
      </c>
      <c r="C7749" s="178">
        <v>2035</v>
      </c>
      <c r="D7749" s="178" t="s">
        <v>336</v>
      </c>
      <c r="E7749" s="178" t="s">
        <v>337</v>
      </c>
      <c r="F7749" s="178" t="s">
        <v>573</v>
      </c>
      <c r="G7749" s="178">
        <v>68</v>
      </c>
      <c r="H7749" s="178">
        <v>1.1575713288038999E-3</v>
      </c>
      <c r="I7749" s="178">
        <v>1.2964798882603682E-3</v>
      </c>
      <c r="J7749" s="178" t="s">
        <v>625</v>
      </c>
    </row>
    <row r="7750" spans="1:10" x14ac:dyDescent="0.45">
      <c r="A7750" s="178" t="s">
        <v>567</v>
      </c>
      <c r="B7750" s="178" t="s">
        <v>568</v>
      </c>
      <c r="C7750" s="178">
        <v>2035</v>
      </c>
      <c r="D7750" s="178" t="s">
        <v>336</v>
      </c>
      <c r="E7750" s="178" t="s">
        <v>337</v>
      </c>
      <c r="F7750" s="178" t="s">
        <v>570</v>
      </c>
      <c r="G7750" s="178">
        <v>68</v>
      </c>
      <c r="H7750" s="178">
        <v>5.8207698748450004E-4</v>
      </c>
      <c r="I7750" s="178">
        <v>6.5192622598264009E-4</v>
      </c>
      <c r="J7750" s="178" t="s">
        <v>625</v>
      </c>
    </row>
    <row r="7751" spans="1:10" x14ac:dyDescent="0.45">
      <c r="A7751" s="178" t="s">
        <v>567</v>
      </c>
      <c r="B7751" s="178" t="s">
        <v>568</v>
      </c>
      <c r="C7751" s="178">
        <v>2035</v>
      </c>
      <c r="D7751" s="178" t="s">
        <v>336</v>
      </c>
      <c r="E7751" s="178" t="s">
        <v>337</v>
      </c>
      <c r="F7751" s="178" t="s">
        <v>569</v>
      </c>
      <c r="G7751" s="178">
        <v>68</v>
      </c>
      <c r="H7751" s="178">
        <v>2.3348348913713999E-3</v>
      </c>
      <c r="I7751" s="178">
        <v>2.615015078335968E-3</v>
      </c>
      <c r="J7751" s="178" t="s">
        <v>625</v>
      </c>
    </row>
    <row r="7752" spans="1:10" x14ac:dyDescent="0.45">
      <c r="A7752" s="178" t="s">
        <v>567</v>
      </c>
      <c r="B7752" s="178" t="s">
        <v>568</v>
      </c>
      <c r="C7752" s="178">
        <v>2035</v>
      </c>
      <c r="D7752" s="178" t="s">
        <v>336</v>
      </c>
      <c r="E7752" s="178" t="s">
        <v>337</v>
      </c>
      <c r="F7752" s="178" t="s">
        <v>570</v>
      </c>
      <c r="G7752" s="178">
        <v>69</v>
      </c>
      <c r="H7752" s="178">
        <v>1.558601943543E-4</v>
      </c>
      <c r="I7752" s="178">
        <v>1.7456341767681601E-4</v>
      </c>
      <c r="J7752" s="178" t="s">
        <v>625</v>
      </c>
    </row>
    <row r="7753" spans="1:10" x14ac:dyDescent="0.45">
      <c r="A7753" s="178" t="s">
        <v>567</v>
      </c>
      <c r="B7753" s="178" t="s">
        <v>568</v>
      </c>
      <c r="C7753" s="178">
        <v>2035</v>
      </c>
      <c r="D7753" s="178" t="s">
        <v>336</v>
      </c>
      <c r="E7753" s="178" t="s">
        <v>337</v>
      </c>
      <c r="F7753" s="178" t="s">
        <v>570</v>
      </c>
      <c r="G7753" s="178">
        <v>70</v>
      </c>
      <c r="H7753" s="178">
        <v>1.73565276782E-4</v>
      </c>
      <c r="I7753" s="178">
        <v>1.9439310999584003E-4</v>
      </c>
      <c r="J7753" s="178" t="s">
        <v>625</v>
      </c>
    </row>
    <row r="7754" spans="1:10" x14ac:dyDescent="0.45">
      <c r="A7754" s="178" t="s">
        <v>567</v>
      </c>
      <c r="B7754" s="178" t="s">
        <v>568</v>
      </c>
      <c r="C7754" s="178">
        <v>2035</v>
      </c>
      <c r="D7754" s="178" t="s">
        <v>336</v>
      </c>
      <c r="E7754" s="178" t="s">
        <v>337</v>
      </c>
      <c r="F7754" s="178" t="s">
        <v>569</v>
      </c>
      <c r="G7754" s="178">
        <v>70</v>
      </c>
      <c r="H7754" s="178">
        <v>1.2958254665135999E-3</v>
      </c>
      <c r="I7754" s="178">
        <v>1.4513245224952321E-3</v>
      </c>
      <c r="J7754" s="178" t="s">
        <v>625</v>
      </c>
    </row>
    <row r="7755" spans="1:10" x14ac:dyDescent="0.45">
      <c r="A7755" s="178" t="s">
        <v>567</v>
      </c>
      <c r="B7755" s="178" t="s">
        <v>568</v>
      </c>
      <c r="C7755" s="178">
        <v>2035</v>
      </c>
      <c r="D7755" s="178" t="s">
        <v>336</v>
      </c>
      <c r="E7755" s="178" t="s">
        <v>337</v>
      </c>
      <c r="F7755" s="178" t="s">
        <v>574</v>
      </c>
      <c r="G7755" s="178">
        <v>70</v>
      </c>
      <c r="H7755" s="178">
        <v>2.2192046162669999E-4</v>
      </c>
      <c r="I7755" s="178">
        <v>2.4855091702190399E-4</v>
      </c>
      <c r="J7755" s="178" t="s">
        <v>626</v>
      </c>
    </row>
    <row r="7756" spans="1:10" x14ac:dyDescent="0.45">
      <c r="A7756" s="178" t="s">
        <v>567</v>
      </c>
      <c r="B7756" s="178" t="s">
        <v>568</v>
      </c>
      <c r="C7756" s="178">
        <v>2035</v>
      </c>
      <c r="D7756" s="178" t="s">
        <v>336</v>
      </c>
      <c r="E7756" s="178" t="s">
        <v>337</v>
      </c>
      <c r="F7756" s="178" t="s">
        <v>571</v>
      </c>
      <c r="G7756" s="178">
        <v>70</v>
      </c>
      <c r="H7756" s="178">
        <v>4.53047941846E-5</v>
      </c>
      <c r="I7756" s="178">
        <v>5.0741369486752007E-5</v>
      </c>
      <c r="J7756" s="178" t="s">
        <v>625</v>
      </c>
    </row>
    <row r="7757" spans="1:10" x14ac:dyDescent="0.45">
      <c r="A7757" s="178" t="s">
        <v>567</v>
      </c>
      <c r="B7757" s="178" t="s">
        <v>568</v>
      </c>
      <c r="C7757" s="178">
        <v>2035</v>
      </c>
      <c r="D7757" s="178" t="s">
        <v>336</v>
      </c>
      <c r="E7757" s="178" t="s">
        <v>337</v>
      </c>
      <c r="F7757" s="178" t="s">
        <v>572</v>
      </c>
      <c r="G7757" s="178">
        <v>71</v>
      </c>
      <c r="H7757" s="178">
        <v>3.1394378311199998E-5</v>
      </c>
      <c r="I7757" s="178">
        <v>3.5161703708544003E-5</v>
      </c>
      <c r="J7757" s="178" t="s">
        <v>625</v>
      </c>
    </row>
    <row r="7758" spans="1:10" x14ac:dyDescent="0.45">
      <c r="A7758" s="178" t="s">
        <v>567</v>
      </c>
      <c r="B7758" s="178" t="s">
        <v>568</v>
      </c>
      <c r="C7758" s="178">
        <v>2035</v>
      </c>
      <c r="D7758" s="178" t="s">
        <v>336</v>
      </c>
      <c r="E7758" s="178" t="s">
        <v>337</v>
      </c>
      <c r="F7758" s="178" t="s">
        <v>569</v>
      </c>
      <c r="G7758" s="178">
        <v>72</v>
      </c>
      <c r="H7758" s="178">
        <v>2.2075700107962002E-3</v>
      </c>
      <c r="I7758" s="178">
        <v>2.4724784120917446E-3</v>
      </c>
      <c r="J7758" s="178" t="s">
        <v>625</v>
      </c>
    </row>
    <row r="7759" spans="1:10" x14ac:dyDescent="0.45">
      <c r="A7759" s="178" t="s">
        <v>567</v>
      </c>
      <c r="B7759" s="178" t="s">
        <v>568</v>
      </c>
      <c r="C7759" s="178">
        <v>2035</v>
      </c>
      <c r="D7759" s="178" t="s">
        <v>336</v>
      </c>
      <c r="E7759" s="178" t="s">
        <v>337</v>
      </c>
      <c r="F7759" s="178" t="s">
        <v>574</v>
      </c>
      <c r="G7759" s="178">
        <v>72</v>
      </c>
      <c r="H7759" s="178">
        <v>2.2945458476899999E-4</v>
      </c>
      <c r="I7759" s="178">
        <v>2.5698913494127999E-4</v>
      </c>
      <c r="J7759" s="178" t="s">
        <v>626</v>
      </c>
    </row>
    <row r="7760" spans="1:10" x14ac:dyDescent="0.45">
      <c r="A7760" s="178" t="s">
        <v>567</v>
      </c>
      <c r="B7760" s="178" t="s">
        <v>568</v>
      </c>
      <c r="C7760" s="178">
        <v>2035</v>
      </c>
      <c r="D7760" s="178" t="s">
        <v>336</v>
      </c>
      <c r="E7760" s="178" t="s">
        <v>337</v>
      </c>
      <c r="F7760" s="178" t="s">
        <v>570</v>
      </c>
      <c r="G7760" s="178">
        <v>72</v>
      </c>
      <c r="H7760" s="178">
        <v>1.3759850116909999E-4</v>
      </c>
      <c r="I7760" s="178">
        <v>1.5411032130939199E-4</v>
      </c>
      <c r="J7760" s="178" t="s">
        <v>625</v>
      </c>
    </row>
    <row r="7761" spans="1:10" x14ac:dyDescent="0.45">
      <c r="A7761" s="178" t="s">
        <v>567</v>
      </c>
      <c r="B7761" s="178" t="s">
        <v>568</v>
      </c>
      <c r="C7761" s="178">
        <v>2035</v>
      </c>
      <c r="D7761" s="178" t="s">
        <v>336</v>
      </c>
      <c r="E7761" s="178" t="s">
        <v>337</v>
      </c>
      <c r="F7761" s="178" t="s">
        <v>573</v>
      </c>
      <c r="G7761" s="178">
        <v>72</v>
      </c>
      <c r="H7761" s="178">
        <v>1.0614849452395001E-3</v>
      </c>
      <c r="I7761" s="178">
        <v>1.1888631386682402E-3</v>
      </c>
      <c r="J7761" s="178" t="s">
        <v>625</v>
      </c>
    </row>
    <row r="7762" spans="1:10" x14ac:dyDescent="0.45">
      <c r="A7762" s="178" t="s">
        <v>567</v>
      </c>
      <c r="B7762" s="178" t="s">
        <v>568</v>
      </c>
      <c r="C7762" s="178">
        <v>2035</v>
      </c>
      <c r="D7762" s="178" t="s">
        <v>336</v>
      </c>
      <c r="E7762" s="178" t="s">
        <v>337</v>
      </c>
      <c r="F7762" s="178" t="s">
        <v>570</v>
      </c>
      <c r="G7762" s="178">
        <v>73</v>
      </c>
      <c r="H7762" s="178">
        <v>3.008445492014E-4</v>
      </c>
      <c r="I7762" s="178">
        <v>3.3694589510556802E-4</v>
      </c>
      <c r="J7762" s="178" t="s">
        <v>625</v>
      </c>
    </row>
    <row r="7763" spans="1:10" x14ac:dyDescent="0.45">
      <c r="A7763" s="178" t="s">
        <v>567</v>
      </c>
      <c r="B7763" s="178" t="s">
        <v>568</v>
      </c>
      <c r="C7763" s="178">
        <v>2035</v>
      </c>
      <c r="D7763" s="178" t="s">
        <v>336</v>
      </c>
      <c r="E7763" s="178" t="s">
        <v>337</v>
      </c>
      <c r="F7763" s="178" t="s">
        <v>571</v>
      </c>
      <c r="G7763" s="178">
        <v>74</v>
      </c>
      <c r="H7763" s="178">
        <v>3.9256636227899999E-5</v>
      </c>
      <c r="I7763" s="178">
        <v>4.3967432575248002E-5</v>
      </c>
      <c r="J7763" s="178" t="s">
        <v>625</v>
      </c>
    </row>
    <row r="7764" spans="1:10" x14ac:dyDescent="0.45">
      <c r="A7764" s="178" t="s">
        <v>567</v>
      </c>
      <c r="B7764" s="178" t="s">
        <v>568</v>
      </c>
      <c r="C7764" s="178">
        <v>2035</v>
      </c>
      <c r="D7764" s="178" t="s">
        <v>336</v>
      </c>
      <c r="E7764" s="178" t="s">
        <v>337</v>
      </c>
      <c r="F7764" s="178" t="s">
        <v>569</v>
      </c>
      <c r="G7764" s="178">
        <v>74</v>
      </c>
      <c r="H7764" s="178">
        <v>1.0706566972657999E-3</v>
      </c>
      <c r="I7764" s="178">
        <v>1.1991355009376961E-3</v>
      </c>
      <c r="J7764" s="178" t="s">
        <v>625</v>
      </c>
    </row>
    <row r="7765" spans="1:10" x14ac:dyDescent="0.45">
      <c r="A7765" s="178" t="s">
        <v>567</v>
      </c>
      <c r="B7765" s="178" t="s">
        <v>568</v>
      </c>
      <c r="C7765" s="178">
        <v>2035</v>
      </c>
      <c r="D7765" s="178" t="s">
        <v>336</v>
      </c>
      <c r="E7765" s="178" t="s">
        <v>337</v>
      </c>
      <c r="F7765" s="178" t="s">
        <v>572</v>
      </c>
      <c r="G7765" s="178">
        <v>75</v>
      </c>
      <c r="H7765" s="178">
        <v>1.42565204442E-5</v>
      </c>
      <c r="I7765" s="178">
        <v>1.5967302897504003E-5</v>
      </c>
      <c r="J7765" s="178" t="s">
        <v>625</v>
      </c>
    </row>
    <row r="7766" spans="1:10" x14ac:dyDescent="0.45">
      <c r="A7766" s="178" t="s">
        <v>567</v>
      </c>
      <c r="B7766" s="178" t="s">
        <v>568</v>
      </c>
      <c r="C7766" s="178">
        <v>2035</v>
      </c>
      <c r="D7766" s="178" t="s">
        <v>336</v>
      </c>
      <c r="E7766" s="178" t="s">
        <v>337</v>
      </c>
      <c r="F7766" s="178" t="s">
        <v>574</v>
      </c>
      <c r="G7766" s="178">
        <v>75</v>
      </c>
      <c r="H7766" s="178">
        <v>2.0605928148140001E-4</v>
      </c>
      <c r="I7766" s="178">
        <v>2.3078639525916803E-4</v>
      </c>
      <c r="J7766" s="178" t="s">
        <v>626</v>
      </c>
    </row>
    <row r="7767" spans="1:10" x14ac:dyDescent="0.45">
      <c r="A7767" s="178" t="s">
        <v>567</v>
      </c>
      <c r="B7767" s="178" t="s">
        <v>568</v>
      </c>
      <c r="C7767" s="178">
        <v>2035</v>
      </c>
      <c r="D7767" s="178" t="s">
        <v>336</v>
      </c>
      <c r="E7767" s="178" t="s">
        <v>337</v>
      </c>
      <c r="F7767" s="178" t="s">
        <v>570</v>
      </c>
      <c r="G7767" s="178">
        <v>75</v>
      </c>
      <c r="H7767" s="178">
        <v>3.0451263592110001E-4</v>
      </c>
      <c r="I7767" s="178">
        <v>3.4105415223163206E-4</v>
      </c>
      <c r="J7767" s="178" t="s">
        <v>625</v>
      </c>
    </row>
    <row r="7768" spans="1:10" x14ac:dyDescent="0.45">
      <c r="A7768" s="178" t="s">
        <v>567</v>
      </c>
      <c r="B7768" s="178" t="s">
        <v>568</v>
      </c>
      <c r="C7768" s="178">
        <v>2035</v>
      </c>
      <c r="D7768" s="178" t="s">
        <v>336</v>
      </c>
      <c r="E7768" s="178" t="s">
        <v>337</v>
      </c>
      <c r="F7768" s="178" t="s">
        <v>569</v>
      </c>
      <c r="G7768" s="178">
        <v>75</v>
      </c>
      <c r="H7768" s="178">
        <v>1.0637957602739E-3</v>
      </c>
      <c r="I7768" s="178">
        <v>1.1914512515067682E-3</v>
      </c>
      <c r="J7768" s="178" t="s">
        <v>625</v>
      </c>
    </row>
    <row r="7769" spans="1:10" x14ac:dyDescent="0.45">
      <c r="A7769" s="178" t="s">
        <v>567</v>
      </c>
      <c r="B7769" s="178" t="s">
        <v>568</v>
      </c>
      <c r="C7769" s="178">
        <v>2035</v>
      </c>
      <c r="D7769" s="178" t="s">
        <v>336</v>
      </c>
      <c r="E7769" s="178" t="s">
        <v>337</v>
      </c>
      <c r="F7769" s="178" t="s">
        <v>571</v>
      </c>
      <c r="G7769" s="178">
        <v>76</v>
      </c>
      <c r="H7769" s="178">
        <v>7.9282206570499995E-5</v>
      </c>
      <c r="I7769" s="178">
        <v>8.8796071358960009E-5</v>
      </c>
      <c r="J7769" s="178" t="s">
        <v>625</v>
      </c>
    </row>
    <row r="7770" spans="1:10" x14ac:dyDescent="0.45">
      <c r="A7770" s="178" t="s">
        <v>567</v>
      </c>
      <c r="B7770" s="178" t="s">
        <v>568</v>
      </c>
      <c r="C7770" s="178">
        <v>2035</v>
      </c>
      <c r="D7770" s="178" t="s">
        <v>336</v>
      </c>
      <c r="E7770" s="178" t="s">
        <v>337</v>
      </c>
      <c r="F7770" s="178" t="s">
        <v>572</v>
      </c>
      <c r="G7770" s="178">
        <v>76</v>
      </c>
      <c r="H7770" s="178">
        <v>2.9759481549299999E-5</v>
      </c>
      <c r="I7770" s="178">
        <v>3.3330619335216E-5</v>
      </c>
      <c r="J7770" s="178" t="s">
        <v>625</v>
      </c>
    </row>
    <row r="7771" spans="1:10" x14ac:dyDescent="0.45">
      <c r="A7771" s="178" t="s">
        <v>567</v>
      </c>
      <c r="B7771" s="178" t="s">
        <v>568</v>
      </c>
      <c r="C7771" s="178">
        <v>2035</v>
      </c>
      <c r="D7771" s="178" t="s">
        <v>336</v>
      </c>
      <c r="E7771" s="178" t="s">
        <v>337</v>
      </c>
      <c r="F7771" s="178" t="s">
        <v>574</v>
      </c>
      <c r="G7771" s="178">
        <v>76</v>
      </c>
      <c r="H7771" s="178">
        <v>2.0431015582289999E-4</v>
      </c>
      <c r="I7771" s="178">
        <v>2.2882737452164801E-4</v>
      </c>
      <c r="J7771" s="178" t="s">
        <v>626</v>
      </c>
    </row>
    <row r="7772" spans="1:10" x14ac:dyDescent="0.45">
      <c r="A7772" s="178" t="s">
        <v>567</v>
      </c>
      <c r="B7772" s="178" t="s">
        <v>568</v>
      </c>
      <c r="C7772" s="178">
        <v>2035</v>
      </c>
      <c r="D7772" s="178" t="s">
        <v>336</v>
      </c>
      <c r="E7772" s="178" t="s">
        <v>337</v>
      </c>
      <c r="F7772" s="178" t="s">
        <v>573</v>
      </c>
      <c r="G7772" s="178">
        <v>76</v>
      </c>
      <c r="H7772" s="178">
        <v>2.7071268414150001E-4</v>
      </c>
      <c r="I7772" s="178">
        <v>3.0319820623848004E-4</v>
      </c>
      <c r="J7772" s="178" t="s">
        <v>625</v>
      </c>
    </row>
    <row r="7773" spans="1:10" x14ac:dyDescent="0.45">
      <c r="A7773" s="178" t="s">
        <v>567</v>
      </c>
      <c r="B7773" s="178" t="s">
        <v>568</v>
      </c>
      <c r="C7773" s="178">
        <v>2035</v>
      </c>
      <c r="D7773" s="178" t="s">
        <v>336</v>
      </c>
      <c r="E7773" s="178" t="s">
        <v>337</v>
      </c>
      <c r="F7773" s="178" t="s">
        <v>569</v>
      </c>
      <c r="G7773" s="178">
        <v>77</v>
      </c>
      <c r="H7773" s="178">
        <v>1.1775023303926E-3</v>
      </c>
      <c r="I7773" s="178">
        <v>1.3188026100397121E-3</v>
      </c>
      <c r="J7773" s="178" t="s">
        <v>625</v>
      </c>
    </row>
    <row r="7774" spans="1:10" x14ac:dyDescent="0.45">
      <c r="A7774" s="178" t="s">
        <v>567</v>
      </c>
      <c r="B7774" s="178" t="s">
        <v>568</v>
      </c>
      <c r="C7774" s="178">
        <v>2035</v>
      </c>
      <c r="D7774" s="178" t="s">
        <v>336</v>
      </c>
      <c r="E7774" s="178" t="s">
        <v>337</v>
      </c>
      <c r="F7774" s="178" t="s">
        <v>570</v>
      </c>
      <c r="G7774" s="178">
        <v>77</v>
      </c>
      <c r="H7774" s="178">
        <v>1.2896425323559999E-4</v>
      </c>
      <c r="I7774" s="178">
        <v>1.44439963623872E-4</v>
      </c>
      <c r="J7774" s="178" t="s">
        <v>625</v>
      </c>
    </row>
    <row r="7775" spans="1:10" x14ac:dyDescent="0.45">
      <c r="A7775" s="178" t="s">
        <v>567</v>
      </c>
      <c r="B7775" s="178" t="s">
        <v>568</v>
      </c>
      <c r="C7775" s="178">
        <v>2035</v>
      </c>
      <c r="D7775" s="178" t="s">
        <v>336</v>
      </c>
      <c r="E7775" s="178" t="s">
        <v>337</v>
      </c>
      <c r="F7775" s="178" t="s">
        <v>573</v>
      </c>
      <c r="G7775" s="178">
        <v>78</v>
      </c>
      <c r="H7775" s="178">
        <v>2.6012997841459999E-4</v>
      </c>
      <c r="I7775" s="178">
        <v>2.91345575824352E-4</v>
      </c>
      <c r="J7775" s="178" t="s">
        <v>625</v>
      </c>
    </row>
    <row r="7776" spans="1:10" x14ac:dyDescent="0.45">
      <c r="A7776" s="178" t="s">
        <v>567</v>
      </c>
      <c r="B7776" s="178" t="s">
        <v>568</v>
      </c>
      <c r="C7776" s="178">
        <v>2035</v>
      </c>
      <c r="D7776" s="178" t="s">
        <v>336</v>
      </c>
      <c r="E7776" s="178" t="s">
        <v>337</v>
      </c>
      <c r="F7776" s="178" t="s">
        <v>569</v>
      </c>
      <c r="G7776" s="178">
        <v>78</v>
      </c>
      <c r="H7776" s="178">
        <v>3.1875869026407998E-3</v>
      </c>
      <c r="I7776" s="178">
        <v>3.5700973309576961E-3</v>
      </c>
      <c r="J7776" s="178" t="s">
        <v>625</v>
      </c>
    </row>
    <row r="7777" spans="1:10" x14ac:dyDescent="0.45">
      <c r="A7777" s="178" t="s">
        <v>567</v>
      </c>
      <c r="B7777" s="178" t="s">
        <v>568</v>
      </c>
      <c r="C7777" s="178">
        <v>2035</v>
      </c>
      <c r="D7777" s="178" t="s">
        <v>336</v>
      </c>
      <c r="E7777" s="178" t="s">
        <v>337</v>
      </c>
      <c r="F7777" s="178" t="s">
        <v>571</v>
      </c>
      <c r="G7777" s="178">
        <v>78</v>
      </c>
      <c r="H7777" s="178">
        <v>3.6874465877199997E-5</v>
      </c>
      <c r="I7777" s="178">
        <v>4.1299401782464001E-5</v>
      </c>
      <c r="J7777" s="178" t="s">
        <v>625</v>
      </c>
    </row>
    <row r="7778" spans="1:10" x14ac:dyDescent="0.45">
      <c r="A7778" s="178" t="s">
        <v>567</v>
      </c>
      <c r="B7778" s="178" t="s">
        <v>568</v>
      </c>
      <c r="C7778" s="178">
        <v>2035</v>
      </c>
      <c r="D7778" s="178" t="s">
        <v>336</v>
      </c>
      <c r="E7778" s="178" t="s">
        <v>337</v>
      </c>
      <c r="F7778" s="178" t="s">
        <v>570</v>
      </c>
      <c r="G7778" s="178">
        <v>78</v>
      </c>
      <c r="H7778" s="178">
        <v>1.2846142635680001E-4</v>
      </c>
      <c r="I7778" s="178">
        <v>1.4387679751961602E-4</v>
      </c>
      <c r="J7778" s="178" t="s">
        <v>625</v>
      </c>
    </row>
    <row r="7779" spans="1:10" x14ac:dyDescent="0.45">
      <c r="A7779" s="178" t="s">
        <v>567</v>
      </c>
      <c r="B7779" s="178" t="s">
        <v>568</v>
      </c>
      <c r="C7779" s="178">
        <v>2035</v>
      </c>
      <c r="D7779" s="178" t="s">
        <v>336</v>
      </c>
      <c r="E7779" s="178" t="s">
        <v>337</v>
      </c>
      <c r="F7779" s="178" t="s">
        <v>574</v>
      </c>
      <c r="G7779" s="178">
        <v>79</v>
      </c>
      <c r="H7779" s="178">
        <v>1.957718486665E-4</v>
      </c>
      <c r="I7779" s="178">
        <v>2.1926447050648002E-4</v>
      </c>
      <c r="J7779" s="178" t="s">
        <v>626</v>
      </c>
    </row>
    <row r="7780" spans="1:10" x14ac:dyDescent="0.45">
      <c r="A7780" s="178" t="s">
        <v>567</v>
      </c>
      <c r="B7780" s="178" t="s">
        <v>568</v>
      </c>
      <c r="C7780" s="178">
        <v>2035</v>
      </c>
      <c r="D7780" s="178" t="s">
        <v>336</v>
      </c>
      <c r="E7780" s="178" t="s">
        <v>337</v>
      </c>
      <c r="F7780" s="178" t="s">
        <v>573</v>
      </c>
      <c r="G7780" s="178">
        <v>79</v>
      </c>
      <c r="H7780" s="178">
        <v>6.8257137900220005E-4</v>
      </c>
      <c r="I7780" s="178">
        <v>7.6447994448246412E-4</v>
      </c>
      <c r="J7780" s="178" t="s">
        <v>625</v>
      </c>
    </row>
    <row r="7781" spans="1:10" x14ac:dyDescent="0.45">
      <c r="A7781" s="178" t="s">
        <v>567</v>
      </c>
      <c r="B7781" s="178" t="s">
        <v>568</v>
      </c>
      <c r="C7781" s="178">
        <v>2035</v>
      </c>
      <c r="D7781" s="178" t="s">
        <v>336</v>
      </c>
      <c r="E7781" s="178" t="s">
        <v>337</v>
      </c>
      <c r="F7781" s="178" t="s">
        <v>572</v>
      </c>
      <c r="G7781" s="178">
        <v>79</v>
      </c>
      <c r="H7781" s="178">
        <v>1.44160594573E-5</v>
      </c>
      <c r="I7781" s="178">
        <v>1.6145986592176003E-5</v>
      </c>
      <c r="J7781" s="178" t="s">
        <v>625</v>
      </c>
    </row>
    <row r="7782" spans="1:10" x14ac:dyDescent="0.45">
      <c r="A7782" s="178" t="s">
        <v>567</v>
      </c>
      <c r="B7782" s="178" t="s">
        <v>568</v>
      </c>
      <c r="C7782" s="178">
        <v>2035</v>
      </c>
      <c r="D7782" s="178" t="s">
        <v>336</v>
      </c>
      <c r="E7782" s="178" t="s">
        <v>337</v>
      </c>
      <c r="F7782" s="178" t="s">
        <v>570</v>
      </c>
      <c r="G7782" s="178">
        <v>79</v>
      </c>
      <c r="H7782" s="178">
        <v>3.755276557058E-4</v>
      </c>
      <c r="I7782" s="178">
        <v>4.2059097439049606E-4</v>
      </c>
      <c r="J7782" s="178" t="s">
        <v>625</v>
      </c>
    </row>
    <row r="7783" spans="1:10" x14ac:dyDescent="0.45">
      <c r="A7783" s="178" t="s">
        <v>567</v>
      </c>
      <c r="B7783" s="178" t="s">
        <v>568</v>
      </c>
      <c r="C7783" s="178">
        <v>2035</v>
      </c>
      <c r="D7783" s="178" t="s">
        <v>336</v>
      </c>
      <c r="E7783" s="178" t="s">
        <v>337</v>
      </c>
      <c r="F7783" s="178" t="s">
        <v>569</v>
      </c>
      <c r="G7783" s="178">
        <v>79</v>
      </c>
      <c r="H7783" s="178">
        <v>2.1435862872750001E-3</v>
      </c>
      <c r="I7783" s="178">
        <v>2.4008166417480003E-3</v>
      </c>
      <c r="J7783" s="178" t="s">
        <v>625</v>
      </c>
    </row>
    <row r="7784" spans="1:10" x14ac:dyDescent="0.45">
      <c r="A7784" s="178" t="s">
        <v>567</v>
      </c>
      <c r="B7784" s="178" t="s">
        <v>568</v>
      </c>
      <c r="C7784" s="178">
        <v>2035</v>
      </c>
      <c r="D7784" s="178" t="s">
        <v>336</v>
      </c>
      <c r="E7784" s="178" t="s">
        <v>337</v>
      </c>
      <c r="F7784" s="178" t="s">
        <v>573</v>
      </c>
      <c r="G7784" s="178">
        <v>80</v>
      </c>
      <c r="H7784" s="178">
        <v>1.3333830283955E-3</v>
      </c>
      <c r="I7784" s="178">
        <v>1.4933889918029601E-3</v>
      </c>
      <c r="J7784" s="178" t="s">
        <v>625</v>
      </c>
    </row>
    <row r="7785" spans="1:10" x14ac:dyDescent="0.45">
      <c r="A7785" s="178" t="s">
        <v>567</v>
      </c>
      <c r="B7785" s="178" t="s">
        <v>568</v>
      </c>
      <c r="C7785" s="178">
        <v>2035</v>
      </c>
      <c r="D7785" s="178" t="s">
        <v>336</v>
      </c>
      <c r="E7785" s="178" t="s">
        <v>337</v>
      </c>
      <c r="F7785" s="178" t="s">
        <v>570</v>
      </c>
      <c r="G7785" s="178">
        <v>80</v>
      </c>
      <c r="H7785" s="178">
        <v>4.0274312777910002E-4</v>
      </c>
      <c r="I7785" s="178">
        <v>4.5107230311259205E-4</v>
      </c>
      <c r="J7785" s="178" t="s">
        <v>625</v>
      </c>
    </row>
    <row r="7786" spans="1:10" x14ac:dyDescent="0.45">
      <c r="A7786" s="178" t="s">
        <v>567</v>
      </c>
      <c r="B7786" s="178" t="s">
        <v>568</v>
      </c>
      <c r="C7786" s="178">
        <v>2035</v>
      </c>
      <c r="D7786" s="178" t="s">
        <v>336</v>
      </c>
      <c r="E7786" s="178" t="s">
        <v>337</v>
      </c>
      <c r="F7786" s="178" t="s">
        <v>571</v>
      </c>
      <c r="G7786" s="178">
        <v>80</v>
      </c>
      <c r="H7786" s="178">
        <v>3.5786368243899999E-5</v>
      </c>
      <c r="I7786" s="178">
        <v>4.0080732433168006E-5</v>
      </c>
      <c r="J7786" s="178" t="s">
        <v>625</v>
      </c>
    </row>
    <row r="7787" spans="1:10" x14ac:dyDescent="0.45">
      <c r="A7787" s="178" t="s">
        <v>567</v>
      </c>
      <c r="B7787" s="178" t="s">
        <v>568</v>
      </c>
      <c r="C7787" s="178">
        <v>2035</v>
      </c>
      <c r="D7787" s="178" t="s">
        <v>336</v>
      </c>
      <c r="E7787" s="178" t="s">
        <v>337</v>
      </c>
      <c r="F7787" s="178" t="s">
        <v>571</v>
      </c>
      <c r="G7787" s="178">
        <v>81</v>
      </c>
      <c r="H7787" s="178">
        <v>3.5549168387699998E-5</v>
      </c>
      <c r="I7787" s="178">
        <v>3.9815068594224001E-5</v>
      </c>
      <c r="J7787" s="178" t="s">
        <v>625</v>
      </c>
    </row>
    <row r="7788" spans="1:10" x14ac:dyDescent="0.45">
      <c r="A7788" s="178" t="s">
        <v>567</v>
      </c>
      <c r="B7788" s="178" t="s">
        <v>568</v>
      </c>
      <c r="C7788" s="178">
        <v>2035</v>
      </c>
      <c r="D7788" s="178" t="s">
        <v>336</v>
      </c>
      <c r="E7788" s="178" t="s">
        <v>337</v>
      </c>
      <c r="F7788" s="178" t="s">
        <v>573</v>
      </c>
      <c r="G7788" s="178">
        <v>81</v>
      </c>
      <c r="H7788" s="178">
        <v>4.3757923413070002E-4</v>
      </c>
      <c r="I7788" s="178">
        <v>4.9008874222638405E-4</v>
      </c>
      <c r="J7788" s="178" t="s">
        <v>625</v>
      </c>
    </row>
    <row r="7789" spans="1:10" x14ac:dyDescent="0.45">
      <c r="A7789" s="178" t="s">
        <v>567</v>
      </c>
      <c r="B7789" s="178" t="s">
        <v>568</v>
      </c>
      <c r="C7789" s="178">
        <v>2035</v>
      </c>
      <c r="D7789" s="178" t="s">
        <v>336</v>
      </c>
      <c r="E7789" s="178" t="s">
        <v>337</v>
      </c>
      <c r="F7789" s="178" t="s">
        <v>570</v>
      </c>
      <c r="G7789" s="178">
        <v>81</v>
      </c>
      <c r="H7789" s="178">
        <v>1.2240785872560001E-4</v>
      </c>
      <c r="I7789" s="178">
        <v>1.3709680177267203E-4</v>
      </c>
      <c r="J7789" s="178" t="s">
        <v>625</v>
      </c>
    </row>
    <row r="7790" spans="1:10" x14ac:dyDescent="0.45">
      <c r="A7790" s="178" t="s">
        <v>567</v>
      </c>
      <c r="B7790" s="178" t="s">
        <v>568</v>
      </c>
      <c r="C7790" s="178">
        <v>2035</v>
      </c>
      <c r="D7790" s="178" t="s">
        <v>336</v>
      </c>
      <c r="E7790" s="178" t="s">
        <v>337</v>
      </c>
      <c r="F7790" s="178" t="s">
        <v>569</v>
      </c>
      <c r="G7790" s="178">
        <v>81</v>
      </c>
      <c r="H7790" s="178">
        <v>1.9398115109651999E-3</v>
      </c>
      <c r="I7790" s="178">
        <v>2.1725888922810243E-3</v>
      </c>
      <c r="J7790" s="178" t="s">
        <v>625</v>
      </c>
    </row>
    <row r="7791" spans="1:10" x14ac:dyDescent="0.45">
      <c r="A7791" s="178" t="s">
        <v>567</v>
      </c>
      <c r="B7791" s="178" t="s">
        <v>568</v>
      </c>
      <c r="C7791" s="178">
        <v>2035</v>
      </c>
      <c r="D7791" s="178" t="s">
        <v>336</v>
      </c>
      <c r="E7791" s="178" t="s">
        <v>337</v>
      </c>
      <c r="F7791" s="178" t="s">
        <v>569</v>
      </c>
      <c r="G7791" s="178">
        <v>82</v>
      </c>
      <c r="H7791" s="178">
        <v>1.0381845058873001E-3</v>
      </c>
      <c r="I7791" s="178">
        <v>1.1627666465937761E-3</v>
      </c>
      <c r="J7791" s="178" t="s">
        <v>625</v>
      </c>
    </row>
    <row r="7792" spans="1:10" x14ac:dyDescent="0.45">
      <c r="A7792" s="178" t="s">
        <v>567</v>
      </c>
      <c r="B7792" s="178" t="s">
        <v>568</v>
      </c>
      <c r="C7792" s="178">
        <v>2035</v>
      </c>
      <c r="D7792" s="178" t="s">
        <v>336</v>
      </c>
      <c r="E7792" s="178" t="s">
        <v>337</v>
      </c>
      <c r="F7792" s="178" t="s">
        <v>572</v>
      </c>
      <c r="G7792" s="178">
        <v>82</v>
      </c>
      <c r="H7792" s="178">
        <v>1.28029178086E-5</v>
      </c>
      <c r="I7792" s="178">
        <v>1.4339267945632002E-5</v>
      </c>
      <c r="J7792" s="178" t="s">
        <v>625</v>
      </c>
    </row>
    <row r="7793" spans="1:10" x14ac:dyDescent="0.45">
      <c r="A7793" s="178" t="s">
        <v>567</v>
      </c>
      <c r="B7793" s="178" t="s">
        <v>568</v>
      </c>
      <c r="C7793" s="178">
        <v>2035</v>
      </c>
      <c r="D7793" s="178" t="s">
        <v>336</v>
      </c>
      <c r="E7793" s="178" t="s">
        <v>337</v>
      </c>
      <c r="F7793" s="178" t="s">
        <v>570</v>
      </c>
      <c r="G7793" s="178">
        <v>82</v>
      </c>
      <c r="H7793" s="178">
        <v>1.2230640277269999E-4</v>
      </c>
      <c r="I7793" s="178">
        <v>1.3698317110542399E-4</v>
      </c>
      <c r="J7793" s="178" t="s">
        <v>625</v>
      </c>
    </row>
    <row r="7794" spans="1:10" x14ac:dyDescent="0.45">
      <c r="A7794" s="178" t="s">
        <v>567</v>
      </c>
      <c r="B7794" s="178" t="s">
        <v>568</v>
      </c>
      <c r="C7794" s="178">
        <v>2035</v>
      </c>
      <c r="D7794" s="178" t="s">
        <v>336</v>
      </c>
      <c r="E7794" s="178" t="s">
        <v>337</v>
      </c>
      <c r="F7794" s="178" t="s">
        <v>570</v>
      </c>
      <c r="G7794" s="178">
        <v>83</v>
      </c>
      <c r="H7794" s="178">
        <v>1.191991905216E-4</v>
      </c>
      <c r="I7794" s="178">
        <v>1.3350309338419202E-4</v>
      </c>
      <c r="J7794" s="178" t="s">
        <v>625</v>
      </c>
    </row>
    <row r="7795" spans="1:10" x14ac:dyDescent="0.45">
      <c r="A7795" s="178" t="s">
        <v>567</v>
      </c>
      <c r="B7795" s="178" t="s">
        <v>568</v>
      </c>
      <c r="C7795" s="178">
        <v>2035</v>
      </c>
      <c r="D7795" s="178" t="s">
        <v>336</v>
      </c>
      <c r="E7795" s="178" t="s">
        <v>337</v>
      </c>
      <c r="F7795" s="178" t="s">
        <v>569</v>
      </c>
      <c r="G7795" s="178">
        <v>83</v>
      </c>
      <c r="H7795" s="178">
        <v>9.5284334383900001E-4</v>
      </c>
      <c r="I7795" s="178">
        <v>1.0671845450996801E-3</v>
      </c>
      <c r="J7795" s="178" t="s">
        <v>625</v>
      </c>
    </row>
    <row r="7796" spans="1:10" x14ac:dyDescent="0.45">
      <c r="A7796" s="178" t="s">
        <v>567</v>
      </c>
      <c r="B7796" s="178" t="s">
        <v>568</v>
      </c>
      <c r="C7796" s="178">
        <v>2035</v>
      </c>
      <c r="D7796" s="178" t="s">
        <v>336</v>
      </c>
      <c r="E7796" s="178" t="s">
        <v>337</v>
      </c>
      <c r="F7796" s="178" t="s">
        <v>574</v>
      </c>
      <c r="G7796" s="178">
        <v>83</v>
      </c>
      <c r="H7796" s="178">
        <v>1.9965704996140001E-4</v>
      </c>
      <c r="I7796" s="178">
        <v>2.2361589595676804E-4</v>
      </c>
      <c r="J7796" s="178" t="s">
        <v>626</v>
      </c>
    </row>
    <row r="7797" spans="1:10" x14ac:dyDescent="0.45">
      <c r="A7797" s="178" t="s">
        <v>567</v>
      </c>
      <c r="B7797" s="178" t="s">
        <v>568</v>
      </c>
      <c r="C7797" s="178">
        <v>2035</v>
      </c>
      <c r="D7797" s="178" t="s">
        <v>336</v>
      </c>
      <c r="E7797" s="178" t="s">
        <v>337</v>
      </c>
      <c r="F7797" s="178" t="s">
        <v>572</v>
      </c>
      <c r="G7797" s="178">
        <v>83</v>
      </c>
      <c r="H7797" s="178">
        <v>1.3788408068599999E-5</v>
      </c>
      <c r="I7797" s="178">
        <v>1.5443017036832002E-5</v>
      </c>
      <c r="J7797" s="178" t="s">
        <v>625</v>
      </c>
    </row>
    <row r="7798" spans="1:10" x14ac:dyDescent="0.45">
      <c r="A7798" s="178" t="s">
        <v>567</v>
      </c>
      <c r="B7798" s="178" t="s">
        <v>568</v>
      </c>
      <c r="C7798" s="178">
        <v>2035</v>
      </c>
      <c r="D7798" s="178" t="s">
        <v>336</v>
      </c>
      <c r="E7798" s="178" t="s">
        <v>337</v>
      </c>
      <c r="F7798" s="178" t="s">
        <v>569</v>
      </c>
      <c r="G7798" s="178">
        <v>84</v>
      </c>
      <c r="H7798" s="178">
        <v>1.9558097119443001E-3</v>
      </c>
      <c r="I7798" s="178">
        <v>2.1905068773776164E-3</v>
      </c>
      <c r="J7798" s="178" t="s">
        <v>625</v>
      </c>
    </row>
    <row r="7799" spans="1:10" x14ac:dyDescent="0.45">
      <c r="A7799" s="178" t="s">
        <v>567</v>
      </c>
      <c r="B7799" s="178" t="s">
        <v>568</v>
      </c>
      <c r="C7799" s="178">
        <v>2035</v>
      </c>
      <c r="D7799" s="178" t="s">
        <v>336</v>
      </c>
      <c r="E7799" s="178" t="s">
        <v>337</v>
      </c>
      <c r="F7799" s="178" t="s">
        <v>573</v>
      </c>
      <c r="G7799" s="178">
        <v>84</v>
      </c>
      <c r="H7799" s="178">
        <v>4.339933802839E-4</v>
      </c>
      <c r="I7799" s="178">
        <v>4.8607258591796805E-4</v>
      </c>
      <c r="J7799" s="178" t="s">
        <v>625</v>
      </c>
    </row>
    <row r="7800" spans="1:10" x14ac:dyDescent="0.45">
      <c r="A7800" s="178" t="s">
        <v>567</v>
      </c>
      <c r="B7800" s="178" t="s">
        <v>568</v>
      </c>
      <c r="C7800" s="178">
        <v>2035</v>
      </c>
      <c r="D7800" s="178" t="s">
        <v>336</v>
      </c>
      <c r="E7800" s="178" t="s">
        <v>337</v>
      </c>
      <c r="F7800" s="178" t="s">
        <v>570</v>
      </c>
      <c r="G7800" s="178">
        <v>84</v>
      </c>
      <c r="H7800" s="178">
        <v>1.177213634946E-4</v>
      </c>
      <c r="I7800" s="178">
        <v>1.31847927113952E-4</v>
      </c>
      <c r="J7800" s="178" t="s">
        <v>625</v>
      </c>
    </row>
    <row r="7801" spans="1:10" x14ac:dyDescent="0.45">
      <c r="A7801" s="178" t="s">
        <v>567</v>
      </c>
      <c r="B7801" s="178" t="s">
        <v>568</v>
      </c>
      <c r="C7801" s="178">
        <v>2035</v>
      </c>
      <c r="D7801" s="178" t="s">
        <v>336</v>
      </c>
      <c r="E7801" s="178" t="s">
        <v>337</v>
      </c>
      <c r="F7801" s="178" t="s">
        <v>572</v>
      </c>
      <c r="G7801" s="178">
        <v>84</v>
      </c>
      <c r="H7801" s="178">
        <v>1.24051330204E-5</v>
      </c>
      <c r="I7801" s="178">
        <v>1.3893748982848002E-5</v>
      </c>
      <c r="J7801" s="178" t="s">
        <v>625</v>
      </c>
    </row>
    <row r="7802" spans="1:10" x14ac:dyDescent="0.45">
      <c r="A7802" s="178" t="s">
        <v>567</v>
      </c>
      <c r="B7802" s="178" t="s">
        <v>568</v>
      </c>
      <c r="C7802" s="178">
        <v>2035</v>
      </c>
      <c r="D7802" s="178" t="s">
        <v>336</v>
      </c>
      <c r="E7802" s="178" t="s">
        <v>337</v>
      </c>
      <c r="F7802" s="178" t="s">
        <v>570</v>
      </c>
      <c r="G7802" s="178">
        <v>85</v>
      </c>
      <c r="H7802" s="178">
        <v>1.398793829139E-4</v>
      </c>
      <c r="I7802" s="178">
        <v>1.5666490886356803E-4</v>
      </c>
      <c r="J7802" s="178" t="s">
        <v>625</v>
      </c>
    </row>
    <row r="7803" spans="1:10" x14ac:dyDescent="0.45">
      <c r="A7803" s="178" t="s">
        <v>567</v>
      </c>
      <c r="B7803" s="178" t="s">
        <v>568</v>
      </c>
      <c r="C7803" s="178">
        <v>2035</v>
      </c>
      <c r="D7803" s="178" t="s">
        <v>336</v>
      </c>
      <c r="E7803" s="178" t="s">
        <v>337</v>
      </c>
      <c r="F7803" s="178" t="s">
        <v>569</v>
      </c>
      <c r="G7803" s="178">
        <v>85</v>
      </c>
      <c r="H7803" s="178">
        <v>9.9903007503599991E-4</v>
      </c>
      <c r="I7803" s="178">
        <v>1.1189136840403201E-3</v>
      </c>
      <c r="J7803" s="178" t="s">
        <v>625</v>
      </c>
    </row>
    <row r="7804" spans="1:10" x14ac:dyDescent="0.45">
      <c r="A7804" s="178" t="s">
        <v>567</v>
      </c>
      <c r="B7804" s="178" t="s">
        <v>568</v>
      </c>
      <c r="C7804" s="178">
        <v>2035</v>
      </c>
      <c r="D7804" s="178" t="s">
        <v>336</v>
      </c>
      <c r="E7804" s="178" t="s">
        <v>337</v>
      </c>
      <c r="F7804" s="178" t="s">
        <v>574</v>
      </c>
      <c r="G7804" s="178">
        <v>86</v>
      </c>
      <c r="H7804" s="178">
        <v>3.5952142206950003E-4</v>
      </c>
      <c r="I7804" s="178">
        <v>4.0266399271784005E-4</v>
      </c>
      <c r="J7804" s="178" t="s">
        <v>626</v>
      </c>
    </row>
    <row r="7805" spans="1:10" x14ac:dyDescent="0.45">
      <c r="A7805" s="178" t="s">
        <v>567</v>
      </c>
      <c r="B7805" s="178" t="s">
        <v>568</v>
      </c>
      <c r="C7805" s="178">
        <v>2035</v>
      </c>
      <c r="D7805" s="178" t="s">
        <v>336</v>
      </c>
      <c r="E7805" s="178" t="s">
        <v>337</v>
      </c>
      <c r="F7805" s="178" t="s">
        <v>569</v>
      </c>
      <c r="G7805" s="178">
        <v>86</v>
      </c>
      <c r="H7805" s="178">
        <v>2.0932711195200998E-3</v>
      </c>
      <c r="I7805" s="178">
        <v>2.3444636538625121E-3</v>
      </c>
      <c r="J7805" s="178" t="s">
        <v>625</v>
      </c>
    </row>
    <row r="7806" spans="1:10" x14ac:dyDescent="0.45">
      <c r="A7806" s="178" t="s">
        <v>567</v>
      </c>
      <c r="B7806" s="178" t="s">
        <v>568</v>
      </c>
      <c r="C7806" s="178">
        <v>2035</v>
      </c>
      <c r="D7806" s="178" t="s">
        <v>336</v>
      </c>
      <c r="E7806" s="178" t="s">
        <v>337</v>
      </c>
      <c r="F7806" s="178" t="s">
        <v>573</v>
      </c>
      <c r="G7806" s="178">
        <v>86</v>
      </c>
      <c r="H7806" s="178">
        <v>2.6271014939989999E-4</v>
      </c>
      <c r="I7806" s="178">
        <v>2.94235367327888E-4</v>
      </c>
      <c r="J7806" s="178" t="s">
        <v>625</v>
      </c>
    </row>
    <row r="7807" spans="1:10" x14ac:dyDescent="0.45">
      <c r="A7807" s="178" t="s">
        <v>567</v>
      </c>
      <c r="B7807" s="178" t="s">
        <v>568</v>
      </c>
      <c r="C7807" s="178">
        <v>2035</v>
      </c>
      <c r="D7807" s="178" t="s">
        <v>336</v>
      </c>
      <c r="E7807" s="178" t="s">
        <v>337</v>
      </c>
      <c r="F7807" s="178" t="s">
        <v>571</v>
      </c>
      <c r="G7807" s="178">
        <v>87</v>
      </c>
      <c r="H7807" s="178">
        <v>3.63919207302E-5</v>
      </c>
      <c r="I7807" s="178">
        <v>4.0758951217824002E-5</v>
      </c>
      <c r="J7807" s="178" t="s">
        <v>625</v>
      </c>
    </row>
    <row r="7808" spans="1:10" x14ac:dyDescent="0.45">
      <c r="A7808" s="178" t="s">
        <v>567</v>
      </c>
      <c r="B7808" s="178" t="s">
        <v>568</v>
      </c>
      <c r="C7808" s="178">
        <v>2035</v>
      </c>
      <c r="D7808" s="178" t="s">
        <v>336</v>
      </c>
      <c r="E7808" s="178" t="s">
        <v>337</v>
      </c>
      <c r="F7808" s="178" t="s">
        <v>574</v>
      </c>
      <c r="G7808" s="178">
        <v>87</v>
      </c>
      <c r="H7808" s="178">
        <v>7.5071188621220002E-4</v>
      </c>
      <c r="I7808" s="178">
        <v>8.4079731255766411E-4</v>
      </c>
      <c r="J7808" s="178" t="s">
        <v>626</v>
      </c>
    </row>
    <row r="7809" spans="1:10" x14ac:dyDescent="0.45">
      <c r="A7809" s="178" t="s">
        <v>567</v>
      </c>
      <c r="B7809" s="178" t="s">
        <v>568</v>
      </c>
      <c r="C7809" s="178">
        <v>2035</v>
      </c>
      <c r="D7809" s="178" t="s">
        <v>336</v>
      </c>
      <c r="E7809" s="178" t="s">
        <v>337</v>
      </c>
      <c r="F7809" s="178" t="s">
        <v>573</v>
      </c>
      <c r="G7809" s="178">
        <v>87</v>
      </c>
      <c r="H7809" s="178">
        <v>4.2624349589459999E-4</v>
      </c>
      <c r="I7809" s="178">
        <v>4.7739271540195202E-4</v>
      </c>
      <c r="J7809" s="178" t="s">
        <v>625</v>
      </c>
    </row>
    <row r="7810" spans="1:10" x14ac:dyDescent="0.45">
      <c r="A7810" s="178" t="s">
        <v>567</v>
      </c>
      <c r="B7810" s="178" t="s">
        <v>568</v>
      </c>
      <c r="C7810" s="178">
        <v>2035</v>
      </c>
      <c r="D7810" s="178" t="s">
        <v>336</v>
      </c>
      <c r="E7810" s="178" t="s">
        <v>337</v>
      </c>
      <c r="F7810" s="178" t="s">
        <v>570</v>
      </c>
      <c r="G7810" s="178">
        <v>87</v>
      </c>
      <c r="H7810" s="178">
        <v>3.6608460504789999E-4</v>
      </c>
      <c r="I7810" s="178">
        <v>4.1001475765364804E-4</v>
      </c>
      <c r="J7810" s="178" t="s">
        <v>625</v>
      </c>
    </row>
    <row r="7811" spans="1:10" x14ac:dyDescent="0.45">
      <c r="A7811" s="178" t="s">
        <v>567</v>
      </c>
      <c r="B7811" s="178" t="s">
        <v>568</v>
      </c>
      <c r="C7811" s="178">
        <v>2035</v>
      </c>
      <c r="D7811" s="178" t="s">
        <v>336</v>
      </c>
      <c r="E7811" s="178" t="s">
        <v>337</v>
      </c>
      <c r="F7811" s="178" t="s">
        <v>570</v>
      </c>
      <c r="G7811" s="178">
        <v>88</v>
      </c>
      <c r="H7811" s="178">
        <v>1.127634313889E-4</v>
      </c>
      <c r="I7811" s="178">
        <v>1.2629504315556802E-4</v>
      </c>
      <c r="J7811" s="178" t="s">
        <v>625</v>
      </c>
    </row>
    <row r="7812" spans="1:10" x14ac:dyDescent="0.45">
      <c r="A7812" s="178" t="s">
        <v>567</v>
      </c>
      <c r="B7812" s="178" t="s">
        <v>568</v>
      </c>
      <c r="C7812" s="178">
        <v>2035</v>
      </c>
      <c r="D7812" s="178" t="s">
        <v>336</v>
      </c>
      <c r="E7812" s="178" t="s">
        <v>337</v>
      </c>
      <c r="F7812" s="178" t="s">
        <v>569</v>
      </c>
      <c r="G7812" s="178">
        <v>88</v>
      </c>
      <c r="H7812" s="178">
        <v>1.9290599157102001E-3</v>
      </c>
      <c r="I7812" s="178">
        <v>2.1605471055954244E-3</v>
      </c>
      <c r="J7812" s="178" t="s">
        <v>625</v>
      </c>
    </row>
    <row r="7813" spans="1:10" x14ac:dyDescent="0.45">
      <c r="A7813" s="178" t="s">
        <v>567</v>
      </c>
      <c r="B7813" s="178" t="s">
        <v>568</v>
      </c>
      <c r="C7813" s="178">
        <v>2035</v>
      </c>
      <c r="D7813" s="178" t="s">
        <v>336</v>
      </c>
      <c r="E7813" s="178" t="s">
        <v>337</v>
      </c>
      <c r="F7813" s="178" t="s">
        <v>570</v>
      </c>
      <c r="G7813" s="178">
        <v>89</v>
      </c>
      <c r="H7813" s="178">
        <v>1.3163858966439999E-4</v>
      </c>
      <c r="I7813" s="178">
        <v>1.4743522042412799E-4</v>
      </c>
      <c r="J7813" s="178" t="s">
        <v>625</v>
      </c>
    </row>
    <row r="7814" spans="1:10" x14ac:dyDescent="0.45">
      <c r="A7814" s="178" t="s">
        <v>567</v>
      </c>
      <c r="B7814" s="178" t="s">
        <v>568</v>
      </c>
      <c r="C7814" s="178">
        <v>2035</v>
      </c>
      <c r="D7814" s="178" t="s">
        <v>336</v>
      </c>
      <c r="E7814" s="178" t="s">
        <v>337</v>
      </c>
      <c r="F7814" s="178" t="s">
        <v>572</v>
      </c>
      <c r="G7814" s="178">
        <v>89</v>
      </c>
      <c r="H7814" s="178">
        <v>5.9337625316399997E-5</v>
      </c>
      <c r="I7814" s="178">
        <v>6.6458140354368E-5</v>
      </c>
      <c r="J7814" s="178" t="s">
        <v>625</v>
      </c>
    </row>
    <row r="7815" spans="1:10" x14ac:dyDescent="0.45">
      <c r="A7815" s="178" t="s">
        <v>567</v>
      </c>
      <c r="B7815" s="178" t="s">
        <v>568</v>
      </c>
      <c r="C7815" s="178">
        <v>2035</v>
      </c>
      <c r="D7815" s="178" t="s">
        <v>336</v>
      </c>
      <c r="E7815" s="178" t="s">
        <v>337</v>
      </c>
      <c r="F7815" s="178" t="s">
        <v>573</v>
      </c>
      <c r="G7815" s="178">
        <v>89</v>
      </c>
      <c r="H7815" s="178">
        <v>2.711341367103E-4</v>
      </c>
      <c r="I7815" s="178">
        <v>3.0367023311553601E-4</v>
      </c>
      <c r="J7815" s="178" t="s">
        <v>625</v>
      </c>
    </row>
    <row r="7816" spans="1:10" x14ac:dyDescent="0.45">
      <c r="A7816" s="178" t="s">
        <v>567</v>
      </c>
      <c r="B7816" s="178" t="s">
        <v>568</v>
      </c>
      <c r="C7816" s="178">
        <v>2035</v>
      </c>
      <c r="D7816" s="178" t="s">
        <v>336</v>
      </c>
      <c r="E7816" s="178" t="s">
        <v>337</v>
      </c>
      <c r="F7816" s="178" t="s">
        <v>573</v>
      </c>
      <c r="G7816" s="178">
        <v>90</v>
      </c>
      <c r="H7816" s="178">
        <v>6.2796566635370005E-4</v>
      </c>
      <c r="I7816" s="178">
        <v>7.0332154631614415E-4</v>
      </c>
      <c r="J7816" s="178" t="s">
        <v>625</v>
      </c>
    </row>
    <row r="7817" spans="1:10" x14ac:dyDescent="0.45">
      <c r="A7817" s="178" t="s">
        <v>567</v>
      </c>
      <c r="B7817" s="178" t="s">
        <v>568</v>
      </c>
      <c r="C7817" s="178">
        <v>2035</v>
      </c>
      <c r="D7817" s="178" t="s">
        <v>336</v>
      </c>
      <c r="E7817" s="178" t="s">
        <v>337</v>
      </c>
      <c r="F7817" s="178" t="s">
        <v>570</v>
      </c>
      <c r="G7817" s="178">
        <v>90</v>
      </c>
      <c r="H7817" s="178">
        <v>2.2152427118270001E-4</v>
      </c>
      <c r="I7817" s="178">
        <v>2.4810718372462402E-4</v>
      </c>
      <c r="J7817" s="178" t="s">
        <v>625</v>
      </c>
    </row>
    <row r="7818" spans="1:10" x14ac:dyDescent="0.45">
      <c r="A7818" s="178" t="s">
        <v>567</v>
      </c>
      <c r="B7818" s="178" t="s">
        <v>568</v>
      </c>
      <c r="C7818" s="178">
        <v>2035</v>
      </c>
      <c r="D7818" s="178" t="s">
        <v>336</v>
      </c>
      <c r="E7818" s="178" t="s">
        <v>337</v>
      </c>
      <c r="F7818" s="178" t="s">
        <v>569</v>
      </c>
      <c r="G7818" s="178">
        <v>90</v>
      </c>
      <c r="H7818" s="178">
        <v>8.7445654207839998E-4</v>
      </c>
      <c r="I7818" s="178">
        <v>9.7939132712780816E-4</v>
      </c>
      <c r="J7818" s="178" t="s">
        <v>625</v>
      </c>
    </row>
    <row r="7819" spans="1:10" x14ac:dyDescent="0.45">
      <c r="A7819" s="178" t="s">
        <v>567</v>
      </c>
      <c r="B7819" s="178" t="s">
        <v>568</v>
      </c>
      <c r="C7819" s="178">
        <v>2035</v>
      </c>
      <c r="D7819" s="178" t="s">
        <v>336</v>
      </c>
      <c r="E7819" s="178" t="s">
        <v>337</v>
      </c>
      <c r="F7819" s="178" t="s">
        <v>571</v>
      </c>
      <c r="G7819" s="178">
        <v>91</v>
      </c>
      <c r="H7819" s="178">
        <v>3.1244966521599999E-5</v>
      </c>
      <c r="I7819" s="178">
        <v>3.4994362504191999E-5</v>
      </c>
      <c r="J7819" s="178" t="s">
        <v>625</v>
      </c>
    </row>
    <row r="7820" spans="1:10" x14ac:dyDescent="0.45">
      <c r="A7820" s="178" t="s">
        <v>567</v>
      </c>
      <c r="B7820" s="178" t="s">
        <v>568</v>
      </c>
      <c r="C7820" s="178">
        <v>2035</v>
      </c>
      <c r="D7820" s="178" t="s">
        <v>336</v>
      </c>
      <c r="E7820" s="178" t="s">
        <v>337</v>
      </c>
      <c r="F7820" s="178" t="s">
        <v>574</v>
      </c>
      <c r="G7820" s="178">
        <v>91</v>
      </c>
      <c r="H7820" s="178">
        <v>1.6941082139970001E-4</v>
      </c>
      <c r="I7820" s="178">
        <v>1.8974011996766404E-4</v>
      </c>
      <c r="J7820" s="178" t="s">
        <v>626</v>
      </c>
    </row>
    <row r="7821" spans="1:10" x14ac:dyDescent="0.45">
      <c r="A7821" s="178" t="s">
        <v>567</v>
      </c>
      <c r="B7821" s="178" t="s">
        <v>568</v>
      </c>
      <c r="C7821" s="178">
        <v>2035</v>
      </c>
      <c r="D7821" s="178" t="s">
        <v>336</v>
      </c>
      <c r="E7821" s="178" t="s">
        <v>337</v>
      </c>
      <c r="F7821" s="178" t="s">
        <v>572</v>
      </c>
      <c r="G7821" s="178">
        <v>92</v>
      </c>
      <c r="H7821" s="178">
        <v>1.21637367556E-5</v>
      </c>
      <c r="I7821" s="178">
        <v>1.3623385166272001E-5</v>
      </c>
      <c r="J7821" s="178" t="s">
        <v>625</v>
      </c>
    </row>
    <row r="7822" spans="1:10" x14ac:dyDescent="0.45">
      <c r="A7822" s="178" t="s">
        <v>567</v>
      </c>
      <c r="B7822" s="178" t="s">
        <v>568</v>
      </c>
      <c r="C7822" s="178">
        <v>2035</v>
      </c>
      <c r="D7822" s="178" t="s">
        <v>336</v>
      </c>
      <c r="E7822" s="178" t="s">
        <v>337</v>
      </c>
      <c r="F7822" s="178" t="s">
        <v>570</v>
      </c>
      <c r="G7822" s="178">
        <v>93</v>
      </c>
      <c r="H7822" s="178">
        <v>1.077867927961E-4</v>
      </c>
      <c r="I7822" s="178">
        <v>1.2072120793163201E-4</v>
      </c>
      <c r="J7822" s="178" t="s">
        <v>625</v>
      </c>
    </row>
    <row r="7823" spans="1:10" x14ac:dyDescent="0.45">
      <c r="A7823" s="178" t="s">
        <v>567</v>
      </c>
      <c r="B7823" s="178" t="s">
        <v>568</v>
      </c>
      <c r="C7823" s="178">
        <v>2035</v>
      </c>
      <c r="D7823" s="178" t="s">
        <v>336</v>
      </c>
      <c r="E7823" s="178" t="s">
        <v>337</v>
      </c>
      <c r="F7823" s="178" t="s">
        <v>569</v>
      </c>
      <c r="G7823" s="178">
        <v>93</v>
      </c>
      <c r="H7823" s="178">
        <v>3.52681230288E-3</v>
      </c>
      <c r="I7823" s="178">
        <v>3.9500297792256006E-3</v>
      </c>
      <c r="J7823" s="178" t="s">
        <v>625</v>
      </c>
    </row>
    <row r="7824" spans="1:10" x14ac:dyDescent="0.45">
      <c r="A7824" s="178" t="s">
        <v>567</v>
      </c>
      <c r="B7824" s="178" t="s">
        <v>568</v>
      </c>
      <c r="C7824" s="178">
        <v>2035</v>
      </c>
      <c r="D7824" s="178" t="s">
        <v>336</v>
      </c>
      <c r="E7824" s="178" t="s">
        <v>337</v>
      </c>
      <c r="F7824" s="178" t="s">
        <v>574</v>
      </c>
      <c r="G7824" s="178">
        <v>93</v>
      </c>
      <c r="H7824" s="178">
        <v>1.6521422367079999E-4</v>
      </c>
      <c r="I7824" s="178">
        <v>1.8503993051129601E-4</v>
      </c>
      <c r="J7824" s="178" t="s">
        <v>626</v>
      </c>
    </row>
    <row r="7825" spans="1:10" x14ac:dyDescent="0.45">
      <c r="A7825" s="178" t="s">
        <v>567</v>
      </c>
      <c r="B7825" s="178" t="s">
        <v>568</v>
      </c>
      <c r="C7825" s="178">
        <v>2035</v>
      </c>
      <c r="D7825" s="178" t="s">
        <v>336</v>
      </c>
      <c r="E7825" s="178" t="s">
        <v>337</v>
      </c>
      <c r="F7825" s="178" t="s">
        <v>570</v>
      </c>
      <c r="G7825" s="178">
        <v>94</v>
      </c>
      <c r="H7825" s="178">
        <v>1.157283550128E-4</v>
      </c>
      <c r="I7825" s="178">
        <v>1.2961575761433601E-4</v>
      </c>
      <c r="J7825" s="178" t="s">
        <v>625</v>
      </c>
    </row>
    <row r="7826" spans="1:10" x14ac:dyDescent="0.45">
      <c r="A7826" s="178" t="s">
        <v>567</v>
      </c>
      <c r="B7826" s="178" t="s">
        <v>568</v>
      </c>
      <c r="C7826" s="178">
        <v>2035</v>
      </c>
      <c r="D7826" s="178" t="s">
        <v>336</v>
      </c>
      <c r="E7826" s="178" t="s">
        <v>337</v>
      </c>
      <c r="F7826" s="178" t="s">
        <v>573</v>
      </c>
      <c r="G7826" s="178">
        <v>94</v>
      </c>
      <c r="H7826" s="178">
        <v>6.2709429766979997E-4</v>
      </c>
      <c r="I7826" s="178">
        <v>7.0234561339017605E-4</v>
      </c>
      <c r="J7826" s="178" t="s">
        <v>625</v>
      </c>
    </row>
    <row r="7827" spans="1:10" x14ac:dyDescent="0.45">
      <c r="A7827" s="178" t="s">
        <v>567</v>
      </c>
      <c r="B7827" s="178" t="s">
        <v>568</v>
      </c>
      <c r="C7827" s="178">
        <v>2035</v>
      </c>
      <c r="D7827" s="178" t="s">
        <v>336</v>
      </c>
      <c r="E7827" s="178" t="s">
        <v>337</v>
      </c>
      <c r="F7827" s="178" t="s">
        <v>570</v>
      </c>
      <c r="G7827" s="178">
        <v>95</v>
      </c>
      <c r="H7827" s="178">
        <v>2.5120475038420002E-4</v>
      </c>
      <c r="I7827" s="178">
        <v>2.8134932043030405E-4</v>
      </c>
      <c r="J7827" s="178" t="s">
        <v>625</v>
      </c>
    </row>
    <row r="7828" spans="1:10" x14ac:dyDescent="0.45">
      <c r="A7828" s="178" t="s">
        <v>567</v>
      </c>
      <c r="B7828" s="178" t="s">
        <v>568</v>
      </c>
      <c r="C7828" s="178">
        <v>2035</v>
      </c>
      <c r="D7828" s="178" t="s">
        <v>336</v>
      </c>
      <c r="E7828" s="178" t="s">
        <v>337</v>
      </c>
      <c r="F7828" s="178" t="s">
        <v>569</v>
      </c>
      <c r="G7828" s="178">
        <v>95</v>
      </c>
      <c r="H7828" s="178">
        <v>8.3444081246850002E-4</v>
      </c>
      <c r="I7828" s="178">
        <v>9.3457370996472011E-4</v>
      </c>
      <c r="J7828" s="178" t="s">
        <v>625</v>
      </c>
    </row>
    <row r="7829" spans="1:10" x14ac:dyDescent="0.45">
      <c r="A7829" s="178" t="s">
        <v>567</v>
      </c>
      <c r="B7829" s="178" t="s">
        <v>568</v>
      </c>
      <c r="C7829" s="178">
        <v>2035</v>
      </c>
      <c r="D7829" s="178" t="s">
        <v>336</v>
      </c>
      <c r="E7829" s="178" t="s">
        <v>337</v>
      </c>
      <c r="F7829" s="178" t="s">
        <v>570</v>
      </c>
      <c r="G7829" s="178">
        <v>96</v>
      </c>
      <c r="H7829" s="178">
        <v>1.049578277161E-4</v>
      </c>
      <c r="I7829" s="178">
        <v>1.1755276704203201E-4</v>
      </c>
      <c r="J7829" s="178" t="s">
        <v>625</v>
      </c>
    </row>
    <row r="7830" spans="1:10" x14ac:dyDescent="0.45">
      <c r="A7830" s="178" t="s">
        <v>567</v>
      </c>
      <c r="B7830" s="178" t="s">
        <v>568</v>
      </c>
      <c r="C7830" s="178">
        <v>2035</v>
      </c>
      <c r="D7830" s="178" t="s">
        <v>336</v>
      </c>
      <c r="E7830" s="178" t="s">
        <v>337</v>
      </c>
      <c r="F7830" s="178" t="s">
        <v>573</v>
      </c>
      <c r="G7830" s="178">
        <v>96</v>
      </c>
      <c r="H7830" s="178">
        <v>2.635233104229E-4</v>
      </c>
      <c r="I7830" s="178">
        <v>2.9514610767364803E-4</v>
      </c>
      <c r="J7830" s="178" t="s">
        <v>625</v>
      </c>
    </row>
    <row r="7831" spans="1:10" x14ac:dyDescent="0.45">
      <c r="A7831" s="178" t="s">
        <v>567</v>
      </c>
      <c r="B7831" s="178" t="s">
        <v>568</v>
      </c>
      <c r="C7831" s="178">
        <v>2035</v>
      </c>
      <c r="D7831" s="178" t="s">
        <v>336</v>
      </c>
      <c r="E7831" s="178" t="s">
        <v>337</v>
      </c>
      <c r="F7831" s="178" t="s">
        <v>570</v>
      </c>
      <c r="G7831" s="178">
        <v>97</v>
      </c>
      <c r="H7831" s="178">
        <v>1.2352179328449999E-4</v>
      </c>
      <c r="I7831" s="178">
        <v>1.3834440847864001E-4</v>
      </c>
      <c r="J7831" s="178" t="s">
        <v>625</v>
      </c>
    </row>
    <row r="7832" spans="1:10" x14ac:dyDescent="0.45">
      <c r="A7832" s="178" t="s">
        <v>567</v>
      </c>
      <c r="B7832" s="178" t="s">
        <v>568</v>
      </c>
      <c r="C7832" s="178">
        <v>2035</v>
      </c>
      <c r="D7832" s="178" t="s">
        <v>336</v>
      </c>
      <c r="E7832" s="178" t="s">
        <v>337</v>
      </c>
      <c r="F7832" s="178" t="s">
        <v>570</v>
      </c>
      <c r="G7832" s="178">
        <v>98</v>
      </c>
      <c r="H7832" s="178">
        <v>1.014956797007E-4</v>
      </c>
      <c r="I7832" s="178">
        <v>1.1367516126478401E-4</v>
      </c>
      <c r="J7832" s="178" t="s">
        <v>625</v>
      </c>
    </row>
    <row r="7833" spans="1:10" x14ac:dyDescent="0.45">
      <c r="A7833" s="178" t="s">
        <v>567</v>
      </c>
      <c r="B7833" s="178" t="s">
        <v>568</v>
      </c>
      <c r="C7833" s="178">
        <v>2035</v>
      </c>
      <c r="D7833" s="178" t="s">
        <v>336</v>
      </c>
      <c r="E7833" s="178" t="s">
        <v>337</v>
      </c>
      <c r="F7833" s="178" t="s">
        <v>573</v>
      </c>
      <c r="G7833" s="178">
        <v>98</v>
      </c>
      <c r="H7833" s="178">
        <v>4.050207498949E-4</v>
      </c>
      <c r="I7833" s="178">
        <v>4.5362323988228803E-4</v>
      </c>
      <c r="J7833" s="178" t="s">
        <v>625</v>
      </c>
    </row>
    <row r="7834" spans="1:10" x14ac:dyDescent="0.45">
      <c r="A7834" s="178" t="s">
        <v>567</v>
      </c>
      <c r="B7834" s="178" t="s">
        <v>568</v>
      </c>
      <c r="C7834" s="178">
        <v>2035</v>
      </c>
      <c r="D7834" s="178" t="s">
        <v>336</v>
      </c>
      <c r="E7834" s="178" t="s">
        <v>337</v>
      </c>
      <c r="F7834" s="178" t="s">
        <v>569</v>
      </c>
      <c r="G7834" s="178">
        <v>98</v>
      </c>
      <c r="H7834" s="178">
        <v>8.0886011710390004E-4</v>
      </c>
      <c r="I7834" s="178">
        <v>9.0592333115636816E-4</v>
      </c>
      <c r="J7834" s="178" t="s">
        <v>625</v>
      </c>
    </row>
    <row r="7835" spans="1:10" x14ac:dyDescent="0.45">
      <c r="A7835" s="178" t="s">
        <v>567</v>
      </c>
      <c r="B7835" s="178" t="s">
        <v>568</v>
      </c>
      <c r="C7835" s="178">
        <v>2035</v>
      </c>
      <c r="D7835" s="178" t="s">
        <v>336</v>
      </c>
      <c r="E7835" s="178" t="s">
        <v>337</v>
      </c>
      <c r="F7835" s="178" t="s">
        <v>572</v>
      </c>
      <c r="G7835" s="178">
        <v>99</v>
      </c>
      <c r="H7835" s="178">
        <v>2.23378592636E-5</v>
      </c>
      <c r="I7835" s="178">
        <v>2.5018402375232004E-5</v>
      </c>
      <c r="J7835" s="178" t="s">
        <v>625</v>
      </c>
    </row>
    <row r="7836" spans="1:10" x14ac:dyDescent="0.45">
      <c r="A7836" s="178" t="s">
        <v>567</v>
      </c>
      <c r="B7836" s="178" t="s">
        <v>568</v>
      </c>
      <c r="C7836" s="178">
        <v>2035</v>
      </c>
      <c r="D7836" s="178" t="s">
        <v>336</v>
      </c>
      <c r="E7836" s="178" t="s">
        <v>337</v>
      </c>
      <c r="F7836" s="178" t="s">
        <v>569</v>
      </c>
      <c r="G7836" s="178">
        <v>99</v>
      </c>
      <c r="H7836" s="178">
        <v>7.9417275264860002E-4</v>
      </c>
      <c r="I7836" s="178">
        <v>8.8947348296643215E-4</v>
      </c>
      <c r="J7836" s="178" t="s">
        <v>625</v>
      </c>
    </row>
    <row r="7837" spans="1:10" x14ac:dyDescent="0.45">
      <c r="A7837" s="178" t="s">
        <v>567</v>
      </c>
      <c r="B7837" s="178" t="s">
        <v>568</v>
      </c>
      <c r="C7837" s="178">
        <v>2035</v>
      </c>
      <c r="D7837" s="178" t="s">
        <v>336</v>
      </c>
      <c r="E7837" s="178" t="s">
        <v>337</v>
      </c>
      <c r="F7837" s="178" t="s">
        <v>573</v>
      </c>
      <c r="G7837" s="178">
        <v>100</v>
      </c>
      <c r="H7837" s="178">
        <v>6.1713508330290005E-4</v>
      </c>
      <c r="I7837" s="178">
        <v>6.9119129329924813E-4</v>
      </c>
      <c r="J7837" s="178" t="s">
        <v>625</v>
      </c>
    </row>
    <row r="7838" spans="1:10" x14ac:dyDescent="0.45">
      <c r="A7838" s="178" t="s">
        <v>567</v>
      </c>
      <c r="B7838" s="178" t="s">
        <v>568</v>
      </c>
      <c r="C7838" s="178">
        <v>2035</v>
      </c>
      <c r="D7838" s="178" t="s">
        <v>336</v>
      </c>
      <c r="E7838" s="178" t="s">
        <v>337</v>
      </c>
      <c r="F7838" s="178" t="s">
        <v>570</v>
      </c>
      <c r="G7838" s="178">
        <v>100</v>
      </c>
      <c r="H7838" s="178">
        <v>2.0218791905790001E-4</v>
      </c>
      <c r="I7838" s="178">
        <v>2.2645046934484804E-4</v>
      </c>
      <c r="J7838" s="178" t="s">
        <v>625</v>
      </c>
    </row>
    <row r="7839" spans="1:10" x14ac:dyDescent="0.45">
      <c r="A7839" s="178" t="s">
        <v>567</v>
      </c>
      <c r="B7839" s="178" t="s">
        <v>568</v>
      </c>
      <c r="C7839" s="178">
        <v>2035</v>
      </c>
      <c r="D7839" s="178" t="s">
        <v>336</v>
      </c>
      <c r="E7839" s="178" t="s">
        <v>337</v>
      </c>
      <c r="F7839" s="178" t="s">
        <v>569</v>
      </c>
      <c r="G7839" s="178">
        <v>100</v>
      </c>
      <c r="H7839" s="178">
        <v>8.5002568084750004E-4</v>
      </c>
      <c r="I7839" s="178">
        <v>9.5202876254920016E-4</v>
      </c>
      <c r="J7839" s="178" t="s">
        <v>625</v>
      </c>
    </row>
    <row r="7840" spans="1:10" x14ac:dyDescent="0.45">
      <c r="A7840" s="178" t="s">
        <v>567</v>
      </c>
      <c r="B7840" s="178" t="s">
        <v>568</v>
      </c>
      <c r="C7840" s="178">
        <v>2035</v>
      </c>
      <c r="D7840" s="178" t="s">
        <v>336</v>
      </c>
      <c r="E7840" s="178" t="s">
        <v>337</v>
      </c>
      <c r="F7840" s="178" t="s">
        <v>570</v>
      </c>
      <c r="G7840" s="178">
        <v>101</v>
      </c>
      <c r="H7840" s="178">
        <v>1.1468493175929999E-4</v>
      </c>
      <c r="I7840" s="178">
        <v>1.2844712357041601E-4</v>
      </c>
      <c r="J7840" s="178" t="s">
        <v>625</v>
      </c>
    </row>
    <row r="7841" spans="1:10" x14ac:dyDescent="0.45">
      <c r="A7841" s="178" t="s">
        <v>567</v>
      </c>
      <c r="B7841" s="178" t="s">
        <v>568</v>
      </c>
      <c r="C7841" s="178">
        <v>2035</v>
      </c>
      <c r="D7841" s="178" t="s">
        <v>336</v>
      </c>
      <c r="E7841" s="178" t="s">
        <v>337</v>
      </c>
      <c r="F7841" s="178" t="s">
        <v>569</v>
      </c>
      <c r="G7841" s="178">
        <v>101</v>
      </c>
      <c r="H7841" s="178">
        <v>7.8104919521140002E-4</v>
      </c>
      <c r="I7841" s="178">
        <v>8.7477509863676808E-4</v>
      </c>
      <c r="J7841" s="178" t="s">
        <v>625</v>
      </c>
    </row>
    <row r="7842" spans="1:10" x14ac:dyDescent="0.45">
      <c r="A7842" s="178" t="s">
        <v>567</v>
      </c>
      <c r="B7842" s="178" t="s">
        <v>568</v>
      </c>
      <c r="C7842" s="178">
        <v>2035</v>
      </c>
      <c r="D7842" s="178" t="s">
        <v>336</v>
      </c>
      <c r="E7842" s="178" t="s">
        <v>337</v>
      </c>
      <c r="F7842" s="178" t="s">
        <v>569</v>
      </c>
      <c r="G7842" s="178">
        <v>102</v>
      </c>
      <c r="H7842" s="178">
        <v>7.803672342561E-4</v>
      </c>
      <c r="I7842" s="178">
        <v>8.7401130236683204E-4</v>
      </c>
      <c r="J7842" s="178" t="s">
        <v>625</v>
      </c>
    </row>
    <row r="7843" spans="1:10" x14ac:dyDescent="0.45">
      <c r="A7843" s="178" t="s">
        <v>567</v>
      </c>
      <c r="B7843" s="178" t="s">
        <v>568</v>
      </c>
      <c r="C7843" s="178">
        <v>2035</v>
      </c>
      <c r="D7843" s="178" t="s">
        <v>336</v>
      </c>
      <c r="E7843" s="178" t="s">
        <v>337</v>
      </c>
      <c r="F7843" s="178" t="s">
        <v>571</v>
      </c>
      <c r="G7843" s="178">
        <v>102</v>
      </c>
      <c r="H7843" s="178">
        <v>3.0698727641700003E-5</v>
      </c>
      <c r="I7843" s="178">
        <v>3.4382574958704003E-5</v>
      </c>
      <c r="J7843" s="178" t="s">
        <v>625</v>
      </c>
    </row>
    <row r="7844" spans="1:10" x14ac:dyDescent="0.45">
      <c r="A7844" s="178" t="s">
        <v>567</v>
      </c>
      <c r="B7844" s="178" t="s">
        <v>568</v>
      </c>
      <c r="C7844" s="178">
        <v>2035</v>
      </c>
      <c r="D7844" s="178" t="s">
        <v>336</v>
      </c>
      <c r="E7844" s="178" t="s">
        <v>337</v>
      </c>
      <c r="F7844" s="178" t="s">
        <v>570</v>
      </c>
      <c r="G7844" s="178">
        <v>103</v>
      </c>
      <c r="H7844" s="178">
        <v>9.7656913567300004E-5</v>
      </c>
      <c r="I7844" s="178">
        <v>1.0937574319537601E-4</v>
      </c>
      <c r="J7844" s="178" t="s">
        <v>625</v>
      </c>
    </row>
    <row r="7845" spans="1:10" x14ac:dyDescent="0.45">
      <c r="A7845" s="178" t="s">
        <v>567</v>
      </c>
      <c r="B7845" s="178" t="s">
        <v>568</v>
      </c>
      <c r="C7845" s="178">
        <v>2035</v>
      </c>
      <c r="D7845" s="178" t="s">
        <v>336</v>
      </c>
      <c r="E7845" s="178" t="s">
        <v>337</v>
      </c>
      <c r="F7845" s="178" t="s">
        <v>571</v>
      </c>
      <c r="G7845" s="178">
        <v>103</v>
      </c>
      <c r="H7845" s="178">
        <v>2.7577863875199999E-5</v>
      </c>
      <c r="I7845" s="178">
        <v>3.0887207540224004E-5</v>
      </c>
      <c r="J7845" s="178" t="s">
        <v>625</v>
      </c>
    </row>
    <row r="7846" spans="1:10" x14ac:dyDescent="0.45">
      <c r="A7846" s="178" t="s">
        <v>567</v>
      </c>
      <c r="B7846" s="178" t="s">
        <v>568</v>
      </c>
      <c r="C7846" s="178">
        <v>2035</v>
      </c>
      <c r="D7846" s="178" t="s">
        <v>336</v>
      </c>
      <c r="E7846" s="178" t="s">
        <v>337</v>
      </c>
      <c r="F7846" s="178" t="s">
        <v>569</v>
      </c>
      <c r="G7846" s="178">
        <v>104</v>
      </c>
      <c r="H7846" s="178">
        <v>7.6004542643199995E-4</v>
      </c>
      <c r="I7846" s="178">
        <v>8.5125087760383998E-4</v>
      </c>
      <c r="J7846" s="178" t="s">
        <v>625</v>
      </c>
    </row>
    <row r="7847" spans="1:10" x14ac:dyDescent="0.45">
      <c r="A7847" s="178" t="s">
        <v>567</v>
      </c>
      <c r="B7847" s="178" t="s">
        <v>568</v>
      </c>
      <c r="C7847" s="178">
        <v>2035</v>
      </c>
      <c r="D7847" s="178" t="s">
        <v>336</v>
      </c>
      <c r="E7847" s="178" t="s">
        <v>337</v>
      </c>
      <c r="F7847" s="178" t="s">
        <v>570</v>
      </c>
      <c r="G7847" s="178">
        <v>104</v>
      </c>
      <c r="H7847" s="178">
        <v>1.945695767063E-4</v>
      </c>
      <c r="I7847" s="178">
        <v>2.17917925911056E-4</v>
      </c>
      <c r="J7847" s="178" t="s">
        <v>625</v>
      </c>
    </row>
    <row r="7848" spans="1:10" x14ac:dyDescent="0.45">
      <c r="A7848" s="178" t="s">
        <v>567</v>
      </c>
      <c r="B7848" s="178" t="s">
        <v>568</v>
      </c>
      <c r="C7848" s="178">
        <v>2035</v>
      </c>
      <c r="D7848" s="178" t="s">
        <v>336</v>
      </c>
      <c r="E7848" s="178" t="s">
        <v>337</v>
      </c>
      <c r="F7848" s="178" t="s">
        <v>572</v>
      </c>
      <c r="G7848" s="178">
        <v>104</v>
      </c>
      <c r="H7848" s="178">
        <v>1.0525867765E-5</v>
      </c>
      <c r="I7848" s="178">
        <v>1.1788971896800001E-5</v>
      </c>
      <c r="J7848" s="178" t="s">
        <v>625</v>
      </c>
    </row>
    <row r="7849" spans="1:10" x14ac:dyDescent="0.45">
      <c r="A7849" s="178" t="s">
        <v>567</v>
      </c>
      <c r="B7849" s="178" t="s">
        <v>568</v>
      </c>
      <c r="C7849" s="178">
        <v>2035</v>
      </c>
      <c r="D7849" s="178" t="s">
        <v>336</v>
      </c>
      <c r="E7849" s="178" t="s">
        <v>337</v>
      </c>
      <c r="F7849" s="178" t="s">
        <v>571</v>
      </c>
      <c r="G7849" s="178">
        <v>104</v>
      </c>
      <c r="H7849" s="178">
        <v>5.7309658586700003E-5</v>
      </c>
      <c r="I7849" s="178">
        <v>6.4186817617104011E-5</v>
      </c>
      <c r="J7849" s="178" t="s">
        <v>625</v>
      </c>
    </row>
    <row r="7850" spans="1:10" x14ac:dyDescent="0.45">
      <c r="A7850" s="178" t="s">
        <v>567</v>
      </c>
      <c r="B7850" s="178" t="s">
        <v>568</v>
      </c>
      <c r="C7850" s="178">
        <v>2035</v>
      </c>
      <c r="D7850" s="178" t="s">
        <v>336</v>
      </c>
      <c r="E7850" s="178" t="s">
        <v>337</v>
      </c>
      <c r="F7850" s="178" t="s">
        <v>569</v>
      </c>
      <c r="G7850" s="178">
        <v>106</v>
      </c>
      <c r="H7850" s="178">
        <v>1.7066114814952001E-3</v>
      </c>
      <c r="I7850" s="178">
        <v>1.9114048592746243E-3</v>
      </c>
      <c r="J7850" s="178" t="s">
        <v>625</v>
      </c>
    </row>
    <row r="7851" spans="1:10" x14ac:dyDescent="0.45">
      <c r="A7851" s="178" t="s">
        <v>567</v>
      </c>
      <c r="B7851" s="178" t="s">
        <v>568</v>
      </c>
      <c r="C7851" s="178">
        <v>2035</v>
      </c>
      <c r="D7851" s="178" t="s">
        <v>336</v>
      </c>
      <c r="E7851" s="178" t="s">
        <v>337</v>
      </c>
      <c r="F7851" s="178" t="s">
        <v>572</v>
      </c>
      <c r="G7851" s="178">
        <v>106</v>
      </c>
      <c r="H7851" s="178">
        <v>1.0265123819400001E-5</v>
      </c>
      <c r="I7851" s="178">
        <v>1.1496938677728002E-5</v>
      </c>
      <c r="J7851" s="178" t="s">
        <v>625</v>
      </c>
    </row>
    <row r="7852" spans="1:10" x14ac:dyDescent="0.45">
      <c r="A7852" s="178" t="s">
        <v>567</v>
      </c>
      <c r="B7852" s="178" t="s">
        <v>568</v>
      </c>
      <c r="C7852" s="178">
        <v>2035</v>
      </c>
      <c r="D7852" s="178" t="s">
        <v>336</v>
      </c>
      <c r="E7852" s="178" t="s">
        <v>337</v>
      </c>
      <c r="F7852" s="178" t="s">
        <v>569</v>
      </c>
      <c r="G7852" s="178">
        <v>107</v>
      </c>
      <c r="H7852" s="178">
        <v>1.5768618322909E-3</v>
      </c>
      <c r="I7852" s="178">
        <v>1.7660852521658081E-3</v>
      </c>
      <c r="J7852" s="178" t="s">
        <v>625</v>
      </c>
    </row>
    <row r="7853" spans="1:10" x14ac:dyDescent="0.45">
      <c r="A7853" s="178" t="s">
        <v>567</v>
      </c>
      <c r="B7853" s="178" t="s">
        <v>568</v>
      </c>
      <c r="C7853" s="178">
        <v>2035</v>
      </c>
      <c r="D7853" s="178" t="s">
        <v>336</v>
      </c>
      <c r="E7853" s="178" t="s">
        <v>337</v>
      </c>
      <c r="F7853" s="178" t="s">
        <v>569</v>
      </c>
      <c r="G7853" s="178">
        <v>108</v>
      </c>
      <c r="H7853" s="178">
        <v>1.5628988621756001E-3</v>
      </c>
      <c r="I7853" s="178">
        <v>1.7504467256366722E-3</v>
      </c>
      <c r="J7853" s="178" t="s">
        <v>625</v>
      </c>
    </row>
    <row r="7854" spans="1:10" x14ac:dyDescent="0.45">
      <c r="A7854" s="178" t="s">
        <v>567</v>
      </c>
      <c r="B7854" s="178" t="s">
        <v>568</v>
      </c>
      <c r="C7854" s="178">
        <v>2035</v>
      </c>
      <c r="D7854" s="178" t="s">
        <v>336</v>
      </c>
      <c r="E7854" s="178" t="s">
        <v>337</v>
      </c>
      <c r="F7854" s="178" t="s">
        <v>571</v>
      </c>
      <c r="G7854" s="178">
        <v>108</v>
      </c>
      <c r="H7854" s="178">
        <v>1.08037771497E-4</v>
      </c>
      <c r="I7854" s="178">
        <v>1.2100230407664001E-4</v>
      </c>
      <c r="J7854" s="178" t="s">
        <v>625</v>
      </c>
    </row>
    <row r="7855" spans="1:10" x14ac:dyDescent="0.45">
      <c r="A7855" s="178" t="s">
        <v>567</v>
      </c>
      <c r="B7855" s="178" t="s">
        <v>568</v>
      </c>
      <c r="C7855" s="178">
        <v>2035</v>
      </c>
      <c r="D7855" s="178" t="s">
        <v>336</v>
      </c>
      <c r="E7855" s="178" t="s">
        <v>337</v>
      </c>
      <c r="F7855" s="178" t="s">
        <v>570</v>
      </c>
      <c r="G7855" s="178">
        <v>109</v>
      </c>
      <c r="H7855" s="178">
        <v>9.1919398982999998E-5</v>
      </c>
      <c r="I7855" s="178">
        <v>1.0294972686096E-4</v>
      </c>
      <c r="J7855" s="178" t="s">
        <v>625</v>
      </c>
    </row>
    <row r="7856" spans="1:10" x14ac:dyDescent="0.45">
      <c r="A7856" s="178" t="s">
        <v>567</v>
      </c>
      <c r="B7856" s="178" t="s">
        <v>568</v>
      </c>
      <c r="C7856" s="178">
        <v>2035</v>
      </c>
      <c r="D7856" s="178" t="s">
        <v>336</v>
      </c>
      <c r="E7856" s="178" t="s">
        <v>337</v>
      </c>
      <c r="F7856" s="178" t="s">
        <v>569</v>
      </c>
      <c r="G7856" s="178">
        <v>109</v>
      </c>
      <c r="H7856" s="178">
        <v>7.2264036862179995E-4</v>
      </c>
      <c r="I7856" s="178">
        <v>8.09357212856416E-4</v>
      </c>
      <c r="J7856" s="178" t="s">
        <v>625</v>
      </c>
    </row>
    <row r="7857" spans="1:10" x14ac:dyDescent="0.45">
      <c r="A7857" s="178" t="s">
        <v>567</v>
      </c>
      <c r="B7857" s="178" t="s">
        <v>568</v>
      </c>
      <c r="C7857" s="178">
        <v>2035</v>
      </c>
      <c r="D7857" s="178" t="s">
        <v>336</v>
      </c>
      <c r="E7857" s="178" t="s">
        <v>337</v>
      </c>
      <c r="F7857" s="178" t="s">
        <v>571</v>
      </c>
      <c r="G7857" s="178">
        <v>110</v>
      </c>
      <c r="H7857" s="178">
        <v>2.5667248337400001E-5</v>
      </c>
      <c r="I7857" s="178">
        <v>2.8747318137888003E-5</v>
      </c>
      <c r="J7857" s="178" t="s">
        <v>625</v>
      </c>
    </row>
    <row r="7858" spans="1:10" x14ac:dyDescent="0.45">
      <c r="A7858" s="178" t="s">
        <v>567</v>
      </c>
      <c r="B7858" s="178" t="s">
        <v>568</v>
      </c>
      <c r="C7858" s="178">
        <v>2035</v>
      </c>
      <c r="D7858" s="178" t="s">
        <v>336</v>
      </c>
      <c r="E7858" s="178" t="s">
        <v>337</v>
      </c>
      <c r="F7858" s="178" t="s">
        <v>570</v>
      </c>
      <c r="G7858" s="178">
        <v>110</v>
      </c>
      <c r="H7858" s="178">
        <v>2.0003022655149999E-4</v>
      </c>
      <c r="I7858" s="178">
        <v>2.2403385373768003E-4</v>
      </c>
      <c r="J7858" s="178" t="s">
        <v>625</v>
      </c>
    </row>
    <row r="7859" spans="1:10" x14ac:dyDescent="0.45">
      <c r="A7859" s="178" t="s">
        <v>567</v>
      </c>
      <c r="B7859" s="178" t="s">
        <v>568</v>
      </c>
      <c r="C7859" s="178">
        <v>2035</v>
      </c>
      <c r="D7859" s="178" t="s">
        <v>336</v>
      </c>
      <c r="E7859" s="178" t="s">
        <v>337</v>
      </c>
      <c r="F7859" s="178" t="s">
        <v>569</v>
      </c>
      <c r="G7859" s="178">
        <v>110</v>
      </c>
      <c r="H7859" s="178">
        <v>2.4542030296288001E-3</v>
      </c>
      <c r="I7859" s="178">
        <v>2.7487073931842564E-3</v>
      </c>
      <c r="J7859" s="178" t="s">
        <v>625</v>
      </c>
    </row>
    <row r="7860" spans="1:10" x14ac:dyDescent="0.45">
      <c r="A7860" s="178" t="s">
        <v>567</v>
      </c>
      <c r="B7860" s="178" t="s">
        <v>568</v>
      </c>
      <c r="C7860" s="178">
        <v>2035</v>
      </c>
      <c r="D7860" s="178" t="s">
        <v>336</v>
      </c>
      <c r="E7860" s="178" t="s">
        <v>337</v>
      </c>
      <c r="F7860" s="178" t="s">
        <v>569</v>
      </c>
      <c r="G7860" s="178">
        <v>111</v>
      </c>
      <c r="H7860" s="178">
        <v>7.0790259633209996E-4</v>
      </c>
      <c r="I7860" s="178">
        <v>7.9285090789195205E-4</v>
      </c>
      <c r="J7860" s="178" t="s">
        <v>625</v>
      </c>
    </row>
    <row r="7861" spans="1:10" x14ac:dyDescent="0.45">
      <c r="A7861" s="178" t="s">
        <v>567</v>
      </c>
      <c r="B7861" s="178" t="s">
        <v>568</v>
      </c>
      <c r="C7861" s="178">
        <v>2035</v>
      </c>
      <c r="D7861" s="178" t="s">
        <v>336</v>
      </c>
      <c r="E7861" s="178" t="s">
        <v>337</v>
      </c>
      <c r="F7861" s="178" t="s">
        <v>570</v>
      </c>
      <c r="G7861" s="178">
        <v>112</v>
      </c>
      <c r="H7861" s="178">
        <v>8.9221393864100004E-5</v>
      </c>
      <c r="I7861" s="178">
        <v>9.9927961127792013E-5</v>
      </c>
      <c r="J7861" s="178" t="s">
        <v>625</v>
      </c>
    </row>
    <row r="7862" spans="1:10" x14ac:dyDescent="0.45">
      <c r="A7862" s="178" t="s">
        <v>567</v>
      </c>
      <c r="B7862" s="178" t="s">
        <v>568</v>
      </c>
      <c r="C7862" s="178">
        <v>2035</v>
      </c>
      <c r="D7862" s="178" t="s">
        <v>336</v>
      </c>
      <c r="E7862" s="178" t="s">
        <v>337</v>
      </c>
      <c r="F7862" s="178" t="s">
        <v>571</v>
      </c>
      <c r="G7862" s="178">
        <v>113</v>
      </c>
      <c r="H7862" s="178">
        <v>2.5228104277599999E-5</v>
      </c>
      <c r="I7862" s="178">
        <v>2.8255476790912002E-5</v>
      </c>
      <c r="J7862" s="178" t="s">
        <v>625</v>
      </c>
    </row>
    <row r="7863" spans="1:10" x14ac:dyDescent="0.45">
      <c r="A7863" s="178" t="s">
        <v>567</v>
      </c>
      <c r="B7863" s="178" t="s">
        <v>568</v>
      </c>
      <c r="C7863" s="178">
        <v>2035</v>
      </c>
      <c r="D7863" s="178" t="s">
        <v>336</v>
      </c>
      <c r="E7863" s="178" t="s">
        <v>337</v>
      </c>
      <c r="F7863" s="178" t="s">
        <v>570</v>
      </c>
      <c r="G7863" s="178">
        <v>114</v>
      </c>
      <c r="H7863" s="178">
        <v>8.8649649114799995E-5</v>
      </c>
      <c r="I7863" s="178">
        <v>9.9287607008575999E-5</v>
      </c>
      <c r="J7863" s="178" t="s">
        <v>625</v>
      </c>
    </row>
    <row r="7864" spans="1:10" x14ac:dyDescent="0.45">
      <c r="A7864" s="178" t="s">
        <v>567</v>
      </c>
      <c r="B7864" s="178" t="s">
        <v>568</v>
      </c>
      <c r="C7864" s="178">
        <v>2035</v>
      </c>
      <c r="D7864" s="178" t="s">
        <v>336</v>
      </c>
      <c r="E7864" s="178" t="s">
        <v>337</v>
      </c>
      <c r="F7864" s="178" t="s">
        <v>569</v>
      </c>
      <c r="G7864" s="178">
        <v>114</v>
      </c>
      <c r="H7864" s="178">
        <v>6.9555081427099999E-4</v>
      </c>
      <c r="I7864" s="178">
        <v>7.7901691198352006E-4</v>
      </c>
      <c r="J7864" s="178" t="s">
        <v>625</v>
      </c>
    </row>
    <row r="7865" spans="1:10" x14ac:dyDescent="0.45">
      <c r="A7865" s="178" t="s">
        <v>567</v>
      </c>
      <c r="B7865" s="178" t="s">
        <v>568</v>
      </c>
      <c r="C7865" s="178">
        <v>2035</v>
      </c>
      <c r="D7865" s="178" t="s">
        <v>336</v>
      </c>
      <c r="E7865" s="178" t="s">
        <v>337</v>
      </c>
      <c r="F7865" s="178" t="s">
        <v>573</v>
      </c>
      <c r="G7865" s="178">
        <v>115</v>
      </c>
      <c r="H7865" s="178">
        <v>5.3951295558360001E-4</v>
      </c>
      <c r="I7865" s="178">
        <v>6.0425451025363202E-4</v>
      </c>
      <c r="J7865" s="178" t="s">
        <v>625</v>
      </c>
    </row>
    <row r="7866" spans="1:10" x14ac:dyDescent="0.45">
      <c r="A7866" s="178" t="s">
        <v>567</v>
      </c>
      <c r="B7866" s="178" t="s">
        <v>568</v>
      </c>
      <c r="C7866" s="178">
        <v>2035</v>
      </c>
      <c r="D7866" s="178" t="s">
        <v>336</v>
      </c>
      <c r="E7866" s="178" t="s">
        <v>337</v>
      </c>
      <c r="F7866" s="178" t="s">
        <v>571</v>
      </c>
      <c r="G7866" s="178">
        <v>118</v>
      </c>
      <c r="H7866" s="178">
        <v>2.4129712983299999E-5</v>
      </c>
      <c r="I7866" s="178">
        <v>2.7025278541296002E-5</v>
      </c>
      <c r="J7866" s="178" t="s">
        <v>625</v>
      </c>
    </row>
    <row r="7867" spans="1:10" x14ac:dyDescent="0.45">
      <c r="A7867" s="178" t="s">
        <v>567</v>
      </c>
      <c r="B7867" s="178" t="s">
        <v>568</v>
      </c>
      <c r="C7867" s="178">
        <v>2035</v>
      </c>
      <c r="D7867" s="178" t="s">
        <v>336</v>
      </c>
      <c r="E7867" s="178" t="s">
        <v>337</v>
      </c>
      <c r="F7867" s="178" t="s">
        <v>569</v>
      </c>
      <c r="G7867" s="178">
        <v>118</v>
      </c>
      <c r="H7867" s="178">
        <v>6.7399832187219999E-4</v>
      </c>
      <c r="I7867" s="178">
        <v>7.5487812049686407E-4</v>
      </c>
      <c r="J7867" s="178" t="s">
        <v>625</v>
      </c>
    </row>
    <row r="7868" spans="1:10" x14ac:dyDescent="0.45">
      <c r="A7868" s="178" t="s">
        <v>567</v>
      </c>
      <c r="B7868" s="178" t="s">
        <v>568</v>
      </c>
      <c r="C7868" s="178">
        <v>2035</v>
      </c>
      <c r="D7868" s="178" t="s">
        <v>336</v>
      </c>
      <c r="E7868" s="178" t="s">
        <v>337</v>
      </c>
      <c r="F7868" s="178" t="s">
        <v>570</v>
      </c>
      <c r="G7868" s="178">
        <v>119</v>
      </c>
      <c r="H7868" s="178">
        <v>8.3825223555299995E-5</v>
      </c>
      <c r="I7868" s="178">
        <v>9.3884250381936007E-5</v>
      </c>
      <c r="J7868" s="178" t="s">
        <v>625</v>
      </c>
    </row>
    <row r="7869" spans="1:10" x14ac:dyDescent="0.45">
      <c r="A7869" s="178" t="s">
        <v>567</v>
      </c>
      <c r="B7869" s="178" t="s">
        <v>568</v>
      </c>
      <c r="C7869" s="178">
        <v>2035</v>
      </c>
      <c r="D7869" s="178" t="s">
        <v>336</v>
      </c>
      <c r="E7869" s="178" t="s">
        <v>337</v>
      </c>
      <c r="F7869" s="178" t="s">
        <v>570</v>
      </c>
      <c r="G7869" s="178">
        <v>120</v>
      </c>
      <c r="H7869" s="178">
        <v>8.4864885138800003E-5</v>
      </c>
      <c r="I7869" s="178">
        <v>9.5048671355456012E-5</v>
      </c>
      <c r="J7869" s="178" t="s">
        <v>625</v>
      </c>
    </row>
    <row r="7870" spans="1:10" x14ac:dyDescent="0.45">
      <c r="A7870" s="178" t="s">
        <v>567</v>
      </c>
      <c r="B7870" s="178" t="s">
        <v>568</v>
      </c>
      <c r="C7870" s="178">
        <v>2035</v>
      </c>
      <c r="D7870" s="178" t="s">
        <v>336</v>
      </c>
      <c r="E7870" s="178" t="s">
        <v>337</v>
      </c>
      <c r="F7870" s="178" t="s">
        <v>573</v>
      </c>
      <c r="G7870" s="178">
        <v>120</v>
      </c>
      <c r="H7870" s="178">
        <v>2.4316030612680001E-4</v>
      </c>
      <c r="I7870" s="178">
        <v>2.7233954286201605E-4</v>
      </c>
      <c r="J7870" s="178" t="s">
        <v>625</v>
      </c>
    </row>
    <row r="7871" spans="1:10" x14ac:dyDescent="0.45">
      <c r="A7871" s="178" t="s">
        <v>567</v>
      </c>
      <c r="B7871" s="178" t="s">
        <v>568</v>
      </c>
      <c r="C7871" s="178">
        <v>2035</v>
      </c>
      <c r="D7871" s="178" t="s">
        <v>336</v>
      </c>
      <c r="E7871" s="178" t="s">
        <v>337</v>
      </c>
      <c r="F7871" s="178" t="s">
        <v>569</v>
      </c>
      <c r="G7871" s="178">
        <v>121</v>
      </c>
      <c r="H7871" s="178">
        <v>7.4519513873379998E-4</v>
      </c>
      <c r="I7871" s="178">
        <v>8.3461855538185603E-4</v>
      </c>
      <c r="J7871" s="178" t="s">
        <v>625</v>
      </c>
    </row>
    <row r="7872" spans="1:10" x14ac:dyDescent="0.45">
      <c r="A7872" s="178" t="s">
        <v>567</v>
      </c>
      <c r="B7872" s="178" t="s">
        <v>568</v>
      </c>
      <c r="C7872" s="178">
        <v>2035</v>
      </c>
      <c r="D7872" s="178" t="s">
        <v>336</v>
      </c>
      <c r="E7872" s="178" t="s">
        <v>337</v>
      </c>
      <c r="F7872" s="178" t="s">
        <v>570</v>
      </c>
      <c r="G7872" s="178">
        <v>121</v>
      </c>
      <c r="H7872" s="178">
        <v>9.8125186923400003E-5</v>
      </c>
      <c r="I7872" s="178">
        <v>1.0990020935420802E-4</v>
      </c>
      <c r="J7872" s="178" t="s">
        <v>625</v>
      </c>
    </row>
    <row r="7873" spans="1:10" x14ac:dyDescent="0.45">
      <c r="A7873" s="178" t="s">
        <v>567</v>
      </c>
      <c r="B7873" s="178" t="s">
        <v>568</v>
      </c>
      <c r="C7873" s="178">
        <v>2035</v>
      </c>
      <c r="D7873" s="178" t="s">
        <v>336</v>
      </c>
      <c r="E7873" s="178" t="s">
        <v>337</v>
      </c>
      <c r="F7873" s="178" t="s">
        <v>570</v>
      </c>
      <c r="G7873" s="178">
        <v>122</v>
      </c>
      <c r="H7873" s="178">
        <v>2.755743262242E-4</v>
      </c>
      <c r="I7873" s="178">
        <v>3.0864324537110402E-4</v>
      </c>
      <c r="J7873" s="178" t="s">
        <v>625</v>
      </c>
    </row>
    <row r="7874" spans="1:10" x14ac:dyDescent="0.45">
      <c r="A7874" s="178" t="s">
        <v>567</v>
      </c>
      <c r="B7874" s="178" t="s">
        <v>568</v>
      </c>
      <c r="C7874" s="178">
        <v>2035</v>
      </c>
      <c r="D7874" s="178" t="s">
        <v>336</v>
      </c>
      <c r="E7874" s="178" t="s">
        <v>337</v>
      </c>
      <c r="F7874" s="178" t="s">
        <v>569</v>
      </c>
      <c r="G7874" s="178">
        <v>122</v>
      </c>
      <c r="H7874" s="178">
        <v>2.0335399312898998E-3</v>
      </c>
      <c r="I7874" s="178">
        <v>2.2775647230446881E-3</v>
      </c>
      <c r="J7874" s="178" t="s">
        <v>625</v>
      </c>
    </row>
    <row r="7875" spans="1:10" x14ac:dyDescent="0.45">
      <c r="A7875" s="178" t="s">
        <v>567</v>
      </c>
      <c r="B7875" s="178" t="s">
        <v>568</v>
      </c>
      <c r="C7875" s="178">
        <v>2035</v>
      </c>
      <c r="D7875" s="178" t="s">
        <v>336</v>
      </c>
      <c r="E7875" s="178" t="s">
        <v>337</v>
      </c>
      <c r="F7875" s="178" t="s">
        <v>569</v>
      </c>
      <c r="G7875" s="178">
        <v>123</v>
      </c>
      <c r="H7875" s="178">
        <v>7.3126232018689999E-4</v>
      </c>
      <c r="I7875" s="178">
        <v>8.1901379860932803E-4</v>
      </c>
      <c r="J7875" s="178" t="s">
        <v>625</v>
      </c>
    </row>
    <row r="7876" spans="1:10" x14ac:dyDescent="0.45">
      <c r="A7876" s="178" t="s">
        <v>567</v>
      </c>
      <c r="B7876" s="178" t="s">
        <v>568</v>
      </c>
      <c r="C7876" s="178">
        <v>2035</v>
      </c>
      <c r="D7876" s="178" t="s">
        <v>336</v>
      </c>
      <c r="E7876" s="178" t="s">
        <v>337</v>
      </c>
      <c r="F7876" s="178" t="s">
        <v>573</v>
      </c>
      <c r="G7876" s="178">
        <v>124</v>
      </c>
      <c r="H7876" s="178">
        <v>2.4000249686649999E-4</v>
      </c>
      <c r="I7876" s="178">
        <v>2.6880279649048002E-4</v>
      </c>
      <c r="J7876" s="178" t="s">
        <v>625</v>
      </c>
    </row>
    <row r="7877" spans="1:10" x14ac:dyDescent="0.45">
      <c r="A7877" s="178" t="s">
        <v>567</v>
      </c>
      <c r="B7877" s="178" t="s">
        <v>568</v>
      </c>
      <c r="C7877" s="178">
        <v>2035</v>
      </c>
      <c r="D7877" s="178" t="s">
        <v>336</v>
      </c>
      <c r="E7877" s="178" t="s">
        <v>337</v>
      </c>
      <c r="F7877" s="178" t="s">
        <v>570</v>
      </c>
      <c r="G7877" s="178">
        <v>124</v>
      </c>
      <c r="H7877" s="178">
        <v>8.1098609371099996E-5</v>
      </c>
      <c r="I7877" s="178">
        <v>9.083044249563201E-5</v>
      </c>
      <c r="J7877" s="178" t="s">
        <v>625</v>
      </c>
    </row>
    <row r="7878" spans="1:10" x14ac:dyDescent="0.45">
      <c r="A7878" s="178" t="s">
        <v>567</v>
      </c>
      <c r="B7878" s="178" t="s">
        <v>568</v>
      </c>
      <c r="C7878" s="178">
        <v>2035</v>
      </c>
      <c r="D7878" s="178" t="s">
        <v>336</v>
      </c>
      <c r="E7878" s="178" t="s">
        <v>337</v>
      </c>
      <c r="F7878" s="178" t="s">
        <v>571</v>
      </c>
      <c r="G7878" s="178">
        <v>125</v>
      </c>
      <c r="H7878" s="178">
        <v>2.49489094131E-5</v>
      </c>
      <c r="I7878" s="178">
        <v>2.7942778542672003E-5</v>
      </c>
      <c r="J7878" s="178" t="s">
        <v>625</v>
      </c>
    </row>
    <row r="7879" spans="1:10" x14ac:dyDescent="0.45">
      <c r="A7879" s="178" t="s">
        <v>567</v>
      </c>
      <c r="B7879" s="178" t="s">
        <v>568</v>
      </c>
      <c r="C7879" s="178">
        <v>2035</v>
      </c>
      <c r="D7879" s="178" t="s">
        <v>336</v>
      </c>
      <c r="E7879" s="178" t="s">
        <v>337</v>
      </c>
      <c r="F7879" s="178" t="s">
        <v>569</v>
      </c>
      <c r="G7879" s="178">
        <v>125</v>
      </c>
      <c r="H7879" s="178">
        <v>1.2639301712625E-3</v>
      </c>
      <c r="I7879" s="178">
        <v>1.4156017918140001E-3</v>
      </c>
      <c r="J7879" s="178" t="s">
        <v>625</v>
      </c>
    </row>
    <row r="7880" spans="1:10" x14ac:dyDescent="0.45">
      <c r="A7880" s="178" t="s">
        <v>567</v>
      </c>
      <c r="B7880" s="178" t="s">
        <v>568</v>
      </c>
      <c r="C7880" s="178">
        <v>2035</v>
      </c>
      <c r="D7880" s="178" t="s">
        <v>336</v>
      </c>
      <c r="E7880" s="178" t="s">
        <v>337</v>
      </c>
      <c r="F7880" s="178" t="s">
        <v>573</v>
      </c>
      <c r="G7880" s="178">
        <v>125</v>
      </c>
      <c r="H7880" s="178">
        <v>2.3892796889410001E-4</v>
      </c>
      <c r="I7880" s="178">
        <v>2.6759932516139204E-4</v>
      </c>
      <c r="J7880" s="178" t="s">
        <v>625</v>
      </c>
    </row>
    <row r="7881" spans="1:10" x14ac:dyDescent="0.45">
      <c r="A7881" s="178" t="s">
        <v>567</v>
      </c>
      <c r="B7881" s="178" t="s">
        <v>568</v>
      </c>
      <c r="C7881" s="178">
        <v>2035</v>
      </c>
      <c r="D7881" s="178" t="s">
        <v>336</v>
      </c>
      <c r="E7881" s="178" t="s">
        <v>337</v>
      </c>
      <c r="F7881" s="178" t="s">
        <v>570</v>
      </c>
      <c r="G7881" s="178">
        <v>125</v>
      </c>
      <c r="H7881" s="178">
        <v>8.0552359577299994E-5</v>
      </c>
      <c r="I7881" s="178">
        <v>9.0218642726576004E-5</v>
      </c>
      <c r="J7881" s="178" t="s">
        <v>625</v>
      </c>
    </row>
    <row r="7882" spans="1:10" x14ac:dyDescent="0.45">
      <c r="A7882" s="178" t="s">
        <v>567</v>
      </c>
      <c r="B7882" s="178" t="s">
        <v>568</v>
      </c>
      <c r="C7882" s="178">
        <v>2035</v>
      </c>
      <c r="D7882" s="178" t="s">
        <v>336</v>
      </c>
      <c r="E7882" s="178" t="s">
        <v>337</v>
      </c>
      <c r="F7882" s="178" t="s">
        <v>569</v>
      </c>
      <c r="G7882" s="178">
        <v>126</v>
      </c>
      <c r="H7882" s="178">
        <v>6.2479136977340003E-4</v>
      </c>
      <c r="I7882" s="178">
        <v>6.9976633414620809E-4</v>
      </c>
      <c r="J7882" s="178" t="s">
        <v>625</v>
      </c>
    </row>
    <row r="7883" spans="1:10" x14ac:dyDescent="0.45">
      <c r="A7883" s="178" t="s">
        <v>567</v>
      </c>
      <c r="B7883" s="178" t="s">
        <v>568</v>
      </c>
      <c r="C7883" s="178">
        <v>2035</v>
      </c>
      <c r="D7883" s="178" t="s">
        <v>336</v>
      </c>
      <c r="E7883" s="178" t="s">
        <v>337</v>
      </c>
      <c r="F7883" s="178" t="s">
        <v>573</v>
      </c>
      <c r="G7883" s="178">
        <v>126</v>
      </c>
      <c r="H7883" s="178">
        <v>4.9024948384610001E-4</v>
      </c>
      <c r="I7883" s="178">
        <v>5.4907942190763205E-4</v>
      </c>
      <c r="J7883" s="178" t="s">
        <v>625</v>
      </c>
    </row>
    <row r="7884" spans="1:10" x14ac:dyDescent="0.45">
      <c r="A7884" s="178" t="s">
        <v>567</v>
      </c>
      <c r="B7884" s="178" t="s">
        <v>568</v>
      </c>
      <c r="C7884" s="178">
        <v>2035</v>
      </c>
      <c r="D7884" s="178" t="s">
        <v>336</v>
      </c>
      <c r="E7884" s="178" t="s">
        <v>337</v>
      </c>
      <c r="F7884" s="178" t="s">
        <v>571</v>
      </c>
      <c r="G7884" s="178">
        <v>126</v>
      </c>
      <c r="H7884" s="178">
        <v>2.2405105482899999E-5</v>
      </c>
      <c r="I7884" s="178">
        <v>2.5093718140848002E-5</v>
      </c>
      <c r="J7884" s="178" t="s">
        <v>625</v>
      </c>
    </row>
    <row r="7885" spans="1:10" x14ac:dyDescent="0.45">
      <c r="A7885" s="178" t="s">
        <v>567</v>
      </c>
      <c r="B7885" s="178" t="s">
        <v>568</v>
      </c>
      <c r="C7885" s="178">
        <v>2035</v>
      </c>
      <c r="D7885" s="178" t="s">
        <v>336</v>
      </c>
      <c r="E7885" s="178" t="s">
        <v>337</v>
      </c>
      <c r="F7885" s="178" t="s">
        <v>570</v>
      </c>
      <c r="G7885" s="178">
        <v>127</v>
      </c>
      <c r="H7885" s="178">
        <v>8.6515370639999995E-5</v>
      </c>
      <c r="I7885" s="178">
        <v>9.6897215116800001E-5</v>
      </c>
      <c r="J7885" s="178" t="s">
        <v>625</v>
      </c>
    </row>
    <row r="7886" spans="1:10" x14ac:dyDescent="0.45">
      <c r="A7886" s="178" t="s">
        <v>567</v>
      </c>
      <c r="B7886" s="178" t="s">
        <v>568</v>
      </c>
      <c r="C7886" s="178">
        <v>2035</v>
      </c>
      <c r="D7886" s="178" t="s">
        <v>336</v>
      </c>
      <c r="E7886" s="178" t="s">
        <v>337</v>
      </c>
      <c r="F7886" s="178" t="s">
        <v>570</v>
      </c>
      <c r="G7886" s="178">
        <v>128</v>
      </c>
      <c r="H7886" s="178">
        <v>7.9403616837199996E-5</v>
      </c>
      <c r="I7886" s="178">
        <v>8.8932050857664009E-5</v>
      </c>
      <c r="J7886" s="178" t="s">
        <v>625</v>
      </c>
    </row>
    <row r="7887" spans="1:10" x14ac:dyDescent="0.45">
      <c r="A7887" s="178" t="s">
        <v>567</v>
      </c>
      <c r="B7887" s="178" t="s">
        <v>568</v>
      </c>
      <c r="C7887" s="178">
        <v>2035</v>
      </c>
      <c r="D7887" s="178" t="s">
        <v>336</v>
      </c>
      <c r="E7887" s="178" t="s">
        <v>337</v>
      </c>
      <c r="F7887" s="178" t="s">
        <v>573</v>
      </c>
      <c r="G7887" s="178">
        <v>128</v>
      </c>
      <c r="H7887" s="178">
        <v>4.8433872871100003E-4</v>
      </c>
      <c r="I7887" s="178">
        <v>5.4245937615632009E-4</v>
      </c>
      <c r="J7887" s="178" t="s">
        <v>625</v>
      </c>
    </row>
    <row r="7888" spans="1:10" x14ac:dyDescent="0.45">
      <c r="A7888" s="178" t="s">
        <v>567</v>
      </c>
      <c r="B7888" s="178" t="s">
        <v>568</v>
      </c>
      <c r="C7888" s="178">
        <v>2035</v>
      </c>
      <c r="D7888" s="178" t="s">
        <v>336</v>
      </c>
      <c r="E7888" s="178" t="s">
        <v>337</v>
      </c>
      <c r="F7888" s="178" t="s">
        <v>571</v>
      </c>
      <c r="G7888" s="178">
        <v>128</v>
      </c>
      <c r="H7888" s="178">
        <v>2.22149210458E-5</v>
      </c>
      <c r="I7888" s="178">
        <v>2.4880711571296002E-5</v>
      </c>
      <c r="J7888" s="178" t="s">
        <v>625</v>
      </c>
    </row>
    <row r="7889" spans="1:10" x14ac:dyDescent="0.45">
      <c r="A7889" s="178" t="s">
        <v>567</v>
      </c>
      <c r="B7889" s="178" t="s">
        <v>568</v>
      </c>
      <c r="C7889" s="178">
        <v>2035</v>
      </c>
      <c r="D7889" s="178" t="s">
        <v>336</v>
      </c>
      <c r="E7889" s="178" t="s">
        <v>337</v>
      </c>
      <c r="F7889" s="178" t="s">
        <v>570</v>
      </c>
      <c r="G7889" s="178">
        <v>130</v>
      </c>
      <c r="H7889" s="178">
        <v>1.6298414266199999E-4</v>
      </c>
      <c r="I7889" s="178">
        <v>1.8254223978144001E-4</v>
      </c>
      <c r="J7889" s="178" t="s">
        <v>625</v>
      </c>
    </row>
    <row r="7890" spans="1:10" x14ac:dyDescent="0.45">
      <c r="A7890" s="178" t="s">
        <v>567</v>
      </c>
      <c r="B7890" s="178" t="s">
        <v>568</v>
      </c>
      <c r="C7890" s="178">
        <v>2035</v>
      </c>
      <c r="D7890" s="178" t="s">
        <v>336</v>
      </c>
      <c r="E7890" s="178" t="s">
        <v>337</v>
      </c>
      <c r="F7890" s="178" t="s">
        <v>573</v>
      </c>
      <c r="G7890" s="178">
        <v>130</v>
      </c>
      <c r="H7890" s="178">
        <v>3.0481131398119997E-4</v>
      </c>
      <c r="I7890" s="178">
        <v>3.4138867165894399E-4</v>
      </c>
      <c r="J7890" s="178" t="s">
        <v>625</v>
      </c>
    </row>
    <row r="7891" spans="1:10" x14ac:dyDescent="0.45">
      <c r="A7891" s="178" t="s">
        <v>567</v>
      </c>
      <c r="B7891" s="178" t="s">
        <v>568</v>
      </c>
      <c r="C7891" s="178">
        <v>2035</v>
      </c>
      <c r="D7891" s="178" t="s">
        <v>336</v>
      </c>
      <c r="E7891" s="178" t="s">
        <v>337</v>
      </c>
      <c r="F7891" s="178" t="s">
        <v>574</v>
      </c>
      <c r="G7891" s="178">
        <v>131</v>
      </c>
      <c r="H7891" s="178">
        <v>1.1580107820920001E-4</v>
      </c>
      <c r="I7891" s="178">
        <v>1.2969720759430401E-4</v>
      </c>
      <c r="J7891" s="178" t="s">
        <v>626</v>
      </c>
    </row>
    <row r="7892" spans="1:10" x14ac:dyDescent="0.45">
      <c r="A7892" s="178" t="s">
        <v>567</v>
      </c>
      <c r="B7892" s="178" t="s">
        <v>568</v>
      </c>
      <c r="C7892" s="178">
        <v>2035</v>
      </c>
      <c r="D7892" s="178" t="s">
        <v>336</v>
      </c>
      <c r="E7892" s="178" t="s">
        <v>337</v>
      </c>
      <c r="F7892" s="178" t="s">
        <v>573</v>
      </c>
      <c r="G7892" s="178">
        <v>131</v>
      </c>
      <c r="H7892" s="178">
        <v>3.4838699502870001E-4</v>
      </c>
      <c r="I7892" s="178">
        <v>3.9019343443214406E-4</v>
      </c>
      <c r="J7892" s="178" t="s">
        <v>625</v>
      </c>
    </row>
    <row r="7893" spans="1:10" x14ac:dyDescent="0.45">
      <c r="A7893" s="178" t="s">
        <v>567</v>
      </c>
      <c r="B7893" s="178" t="s">
        <v>568</v>
      </c>
      <c r="C7893" s="178">
        <v>2035</v>
      </c>
      <c r="D7893" s="178" t="s">
        <v>336</v>
      </c>
      <c r="E7893" s="178" t="s">
        <v>337</v>
      </c>
      <c r="F7893" s="178" t="s">
        <v>570</v>
      </c>
      <c r="G7893" s="178">
        <v>132</v>
      </c>
      <c r="H7893" s="178">
        <v>8.3252503827700001E-5</v>
      </c>
      <c r="I7893" s="178">
        <v>9.3242804287024011E-5</v>
      </c>
      <c r="J7893" s="178" t="s">
        <v>625</v>
      </c>
    </row>
    <row r="7894" spans="1:10" x14ac:dyDescent="0.45">
      <c r="A7894" s="178" t="s">
        <v>567</v>
      </c>
      <c r="B7894" s="178" t="s">
        <v>568</v>
      </c>
      <c r="C7894" s="178">
        <v>2035</v>
      </c>
      <c r="D7894" s="178" t="s">
        <v>336</v>
      </c>
      <c r="E7894" s="178" t="s">
        <v>337</v>
      </c>
      <c r="F7894" s="178" t="s">
        <v>571</v>
      </c>
      <c r="G7894" s="178">
        <v>133</v>
      </c>
      <c r="H7894" s="178">
        <v>2.12865397771E-5</v>
      </c>
      <c r="I7894" s="178">
        <v>2.3840924550352003E-5</v>
      </c>
      <c r="J7894" s="178" t="s">
        <v>625</v>
      </c>
    </row>
    <row r="7895" spans="1:10" x14ac:dyDescent="0.45">
      <c r="A7895" s="178" t="s">
        <v>567</v>
      </c>
      <c r="B7895" s="178" t="s">
        <v>568</v>
      </c>
      <c r="C7895" s="178">
        <v>2035</v>
      </c>
      <c r="D7895" s="178" t="s">
        <v>336</v>
      </c>
      <c r="E7895" s="178" t="s">
        <v>337</v>
      </c>
      <c r="F7895" s="178" t="s">
        <v>569</v>
      </c>
      <c r="G7895" s="178">
        <v>135</v>
      </c>
      <c r="H7895" s="178">
        <v>6.2920269556339999E-4</v>
      </c>
      <c r="I7895" s="178">
        <v>7.0470701903100805E-4</v>
      </c>
      <c r="J7895" s="178" t="s">
        <v>625</v>
      </c>
    </row>
    <row r="7896" spans="1:10" x14ac:dyDescent="0.45">
      <c r="A7896" s="178" t="s">
        <v>567</v>
      </c>
      <c r="B7896" s="178" t="s">
        <v>568</v>
      </c>
      <c r="C7896" s="178">
        <v>2035</v>
      </c>
      <c r="D7896" s="178" t="s">
        <v>336</v>
      </c>
      <c r="E7896" s="178" t="s">
        <v>337</v>
      </c>
      <c r="F7896" s="178" t="s">
        <v>573</v>
      </c>
      <c r="G7896" s="178">
        <v>135</v>
      </c>
      <c r="H7896" s="178">
        <v>2.00874535949E-4</v>
      </c>
      <c r="I7896" s="178">
        <v>2.2497948026288002E-4</v>
      </c>
      <c r="J7896" s="178" t="s">
        <v>625</v>
      </c>
    </row>
    <row r="7897" spans="1:10" x14ac:dyDescent="0.45">
      <c r="A7897" s="178" t="s">
        <v>567</v>
      </c>
      <c r="B7897" s="178" t="s">
        <v>568</v>
      </c>
      <c r="C7897" s="178">
        <v>2035</v>
      </c>
      <c r="D7897" s="178" t="s">
        <v>336</v>
      </c>
      <c r="E7897" s="178" t="s">
        <v>337</v>
      </c>
      <c r="F7897" s="178" t="s">
        <v>570</v>
      </c>
      <c r="G7897" s="178">
        <v>135</v>
      </c>
      <c r="H7897" s="178">
        <v>1.6230616165560001E-4</v>
      </c>
      <c r="I7897" s="178">
        <v>1.8178290105427204E-4</v>
      </c>
      <c r="J7897" s="178" t="s">
        <v>625</v>
      </c>
    </row>
    <row r="7898" spans="1:10" x14ac:dyDescent="0.45">
      <c r="A7898" s="178" t="s">
        <v>567</v>
      </c>
      <c r="B7898" s="178" t="s">
        <v>568</v>
      </c>
      <c r="C7898" s="178">
        <v>2035</v>
      </c>
      <c r="D7898" s="178" t="s">
        <v>336</v>
      </c>
      <c r="E7898" s="178" t="s">
        <v>337</v>
      </c>
      <c r="F7898" s="178" t="s">
        <v>570</v>
      </c>
      <c r="G7898" s="178">
        <v>136</v>
      </c>
      <c r="H7898" s="178">
        <v>8.7573935161299997E-5</v>
      </c>
      <c r="I7898" s="178">
        <v>9.8082807380656012E-5</v>
      </c>
      <c r="J7898" s="178" t="s">
        <v>625</v>
      </c>
    </row>
    <row r="7899" spans="1:10" x14ac:dyDescent="0.45">
      <c r="A7899" s="178" t="s">
        <v>567</v>
      </c>
      <c r="B7899" s="178" t="s">
        <v>568</v>
      </c>
      <c r="C7899" s="178">
        <v>2035</v>
      </c>
      <c r="D7899" s="178" t="s">
        <v>336</v>
      </c>
      <c r="E7899" s="178" t="s">
        <v>337</v>
      </c>
      <c r="F7899" s="178" t="s">
        <v>569</v>
      </c>
      <c r="G7899" s="178">
        <v>136</v>
      </c>
      <c r="H7899" s="178">
        <v>5.8403285220269996E-4</v>
      </c>
      <c r="I7899" s="178">
        <v>6.5411679446702401E-4</v>
      </c>
      <c r="J7899" s="178" t="s">
        <v>625</v>
      </c>
    </row>
    <row r="7900" spans="1:10" x14ac:dyDescent="0.45">
      <c r="A7900" s="178" t="s">
        <v>567</v>
      </c>
      <c r="B7900" s="178" t="s">
        <v>568</v>
      </c>
      <c r="C7900" s="178">
        <v>2035</v>
      </c>
      <c r="D7900" s="178" t="s">
        <v>336</v>
      </c>
      <c r="E7900" s="178" t="s">
        <v>337</v>
      </c>
      <c r="F7900" s="178" t="s">
        <v>570</v>
      </c>
      <c r="G7900" s="178">
        <v>137</v>
      </c>
      <c r="H7900" s="178">
        <v>8.5314160969599998E-5</v>
      </c>
      <c r="I7900" s="178">
        <v>9.5551860285952007E-5</v>
      </c>
      <c r="J7900" s="178" t="s">
        <v>625</v>
      </c>
    </row>
    <row r="7901" spans="1:10" x14ac:dyDescent="0.45">
      <c r="A7901" s="178" t="s">
        <v>567</v>
      </c>
      <c r="B7901" s="178" t="s">
        <v>568</v>
      </c>
      <c r="C7901" s="178">
        <v>2035</v>
      </c>
      <c r="D7901" s="178" t="s">
        <v>336</v>
      </c>
      <c r="E7901" s="178" t="s">
        <v>337</v>
      </c>
      <c r="F7901" s="178" t="s">
        <v>569</v>
      </c>
      <c r="G7901" s="178">
        <v>138</v>
      </c>
      <c r="H7901" s="178">
        <v>1.1503158020787E-3</v>
      </c>
      <c r="I7901" s="178">
        <v>1.2883536983281441E-3</v>
      </c>
      <c r="J7901" s="178" t="s">
        <v>625</v>
      </c>
    </row>
    <row r="7902" spans="1:10" x14ac:dyDescent="0.45">
      <c r="A7902" s="178" t="s">
        <v>567</v>
      </c>
      <c r="B7902" s="178" t="s">
        <v>568</v>
      </c>
      <c r="C7902" s="178">
        <v>2035</v>
      </c>
      <c r="D7902" s="178" t="s">
        <v>336</v>
      </c>
      <c r="E7902" s="178" t="s">
        <v>337</v>
      </c>
      <c r="F7902" s="178" t="s">
        <v>570</v>
      </c>
      <c r="G7902" s="178">
        <v>139</v>
      </c>
      <c r="H7902" s="178">
        <v>7.2871378506500002E-5</v>
      </c>
      <c r="I7902" s="178">
        <v>8.1615943927280005E-5</v>
      </c>
      <c r="J7902" s="178" t="s">
        <v>625</v>
      </c>
    </row>
    <row r="7903" spans="1:10" x14ac:dyDescent="0.45">
      <c r="A7903" s="178" t="s">
        <v>567</v>
      </c>
      <c r="B7903" s="178" t="s">
        <v>568</v>
      </c>
      <c r="C7903" s="178">
        <v>2035</v>
      </c>
      <c r="D7903" s="178" t="s">
        <v>336</v>
      </c>
      <c r="E7903" s="178" t="s">
        <v>337</v>
      </c>
      <c r="F7903" s="178" t="s">
        <v>570</v>
      </c>
      <c r="G7903" s="178">
        <v>143</v>
      </c>
      <c r="H7903" s="178">
        <v>1.419832551619E-4</v>
      </c>
      <c r="I7903" s="178">
        <v>1.5902124578132801E-4</v>
      </c>
      <c r="J7903" s="178" t="s">
        <v>625</v>
      </c>
    </row>
    <row r="7904" spans="1:10" x14ac:dyDescent="0.45">
      <c r="A7904" s="178" t="s">
        <v>567</v>
      </c>
      <c r="B7904" s="178" t="s">
        <v>568</v>
      </c>
      <c r="C7904" s="178">
        <v>2035</v>
      </c>
      <c r="D7904" s="178" t="s">
        <v>336</v>
      </c>
      <c r="E7904" s="178" t="s">
        <v>337</v>
      </c>
      <c r="F7904" s="178" t="s">
        <v>569</v>
      </c>
      <c r="G7904" s="178">
        <v>143</v>
      </c>
      <c r="H7904" s="178">
        <v>1.050996594131E-3</v>
      </c>
      <c r="I7904" s="178">
        <v>1.1771161854267202E-3</v>
      </c>
      <c r="J7904" s="178" t="s">
        <v>625</v>
      </c>
    </row>
    <row r="7905" spans="1:10" x14ac:dyDescent="0.45">
      <c r="A7905" s="178" t="s">
        <v>567</v>
      </c>
      <c r="B7905" s="178" t="s">
        <v>568</v>
      </c>
      <c r="C7905" s="178">
        <v>2035</v>
      </c>
      <c r="D7905" s="178" t="s">
        <v>336</v>
      </c>
      <c r="E7905" s="178" t="s">
        <v>337</v>
      </c>
      <c r="F7905" s="178" t="s">
        <v>571</v>
      </c>
      <c r="G7905" s="178">
        <v>143</v>
      </c>
      <c r="H7905" s="178">
        <v>2.1708983695099999E-5</v>
      </c>
      <c r="I7905" s="178">
        <v>2.4314061738512002E-5</v>
      </c>
      <c r="J7905" s="178" t="s">
        <v>625</v>
      </c>
    </row>
    <row r="7906" spans="1:10" x14ac:dyDescent="0.45">
      <c r="A7906" s="178" t="s">
        <v>567</v>
      </c>
      <c r="B7906" s="178" t="s">
        <v>568</v>
      </c>
      <c r="C7906" s="178">
        <v>2035</v>
      </c>
      <c r="D7906" s="178" t="s">
        <v>336</v>
      </c>
      <c r="E7906" s="178" t="s">
        <v>337</v>
      </c>
      <c r="F7906" s="178" t="s">
        <v>572</v>
      </c>
      <c r="G7906" s="178">
        <v>144</v>
      </c>
      <c r="H7906" s="1">
        <v>7.1949766606799999E-6</v>
      </c>
      <c r="I7906" s="178">
        <v>8.0583738599616009E-6</v>
      </c>
      <c r="J7906" s="178" t="s">
        <v>625</v>
      </c>
    </row>
    <row r="7907" spans="1:10" x14ac:dyDescent="0.45">
      <c r="A7907" s="178" t="s">
        <v>567</v>
      </c>
      <c r="B7907" s="178" t="s">
        <v>568</v>
      </c>
      <c r="C7907" s="178">
        <v>2035</v>
      </c>
      <c r="D7907" s="178" t="s">
        <v>336</v>
      </c>
      <c r="E7907" s="178" t="s">
        <v>337</v>
      </c>
      <c r="F7907" s="178" t="s">
        <v>570</v>
      </c>
      <c r="G7907" s="178">
        <v>144</v>
      </c>
      <c r="H7907" s="178">
        <v>7.0851427153700001E-5</v>
      </c>
      <c r="I7907" s="178">
        <v>7.9353598412144013E-5</v>
      </c>
      <c r="J7907" s="178" t="s">
        <v>625</v>
      </c>
    </row>
    <row r="7908" spans="1:10" x14ac:dyDescent="0.45">
      <c r="A7908" s="178" t="s">
        <v>567</v>
      </c>
      <c r="B7908" s="178" t="s">
        <v>568</v>
      </c>
      <c r="C7908" s="178">
        <v>2035</v>
      </c>
      <c r="D7908" s="178" t="s">
        <v>336</v>
      </c>
      <c r="E7908" s="178" t="s">
        <v>337</v>
      </c>
      <c r="F7908" s="178" t="s">
        <v>571</v>
      </c>
      <c r="G7908" s="178">
        <v>145</v>
      </c>
      <c r="H7908" s="178">
        <v>3.9091253711400002E-5</v>
      </c>
      <c r="I7908" s="178">
        <v>4.3782204156768004E-5</v>
      </c>
      <c r="J7908" s="178" t="s">
        <v>625</v>
      </c>
    </row>
    <row r="7909" spans="1:10" x14ac:dyDescent="0.45">
      <c r="A7909" s="178" t="s">
        <v>567</v>
      </c>
      <c r="B7909" s="178" t="s">
        <v>568</v>
      </c>
      <c r="C7909" s="178">
        <v>2035</v>
      </c>
      <c r="D7909" s="178" t="s">
        <v>336</v>
      </c>
      <c r="E7909" s="178" t="s">
        <v>337</v>
      </c>
      <c r="F7909" s="178" t="s">
        <v>573</v>
      </c>
      <c r="G7909" s="178">
        <v>145</v>
      </c>
      <c r="H7909" s="178">
        <v>3.4033347037620002E-4</v>
      </c>
      <c r="I7909" s="178">
        <v>3.8117348682134404E-4</v>
      </c>
      <c r="J7909" s="178" t="s">
        <v>625</v>
      </c>
    </row>
    <row r="7910" spans="1:10" x14ac:dyDescent="0.45">
      <c r="A7910" s="178" t="s">
        <v>567</v>
      </c>
      <c r="B7910" s="178" t="s">
        <v>568</v>
      </c>
      <c r="C7910" s="178">
        <v>2035</v>
      </c>
      <c r="D7910" s="178" t="s">
        <v>336</v>
      </c>
      <c r="E7910" s="178" t="s">
        <v>337</v>
      </c>
      <c r="F7910" s="178" t="s">
        <v>570</v>
      </c>
      <c r="G7910" s="178">
        <v>145</v>
      </c>
      <c r="H7910" s="178">
        <v>8.1066347775E-5</v>
      </c>
      <c r="I7910" s="178">
        <v>9.0794309508000011E-5</v>
      </c>
      <c r="J7910" s="178" t="s">
        <v>625</v>
      </c>
    </row>
    <row r="7911" spans="1:10" x14ac:dyDescent="0.45">
      <c r="A7911" s="178" t="s">
        <v>567</v>
      </c>
      <c r="B7911" s="178" t="s">
        <v>568</v>
      </c>
      <c r="C7911" s="178">
        <v>2035</v>
      </c>
      <c r="D7911" s="178" t="s">
        <v>336</v>
      </c>
      <c r="E7911" s="178" t="s">
        <v>337</v>
      </c>
      <c r="F7911" s="178" t="s">
        <v>570</v>
      </c>
      <c r="G7911" s="178">
        <v>146</v>
      </c>
      <c r="H7911" s="178">
        <v>6.9536734372400001E-5</v>
      </c>
      <c r="I7911" s="178">
        <v>7.7881142497088004E-5</v>
      </c>
      <c r="J7911" s="178" t="s">
        <v>625</v>
      </c>
    </row>
    <row r="7912" spans="1:10" x14ac:dyDescent="0.45">
      <c r="A7912" s="178" t="s">
        <v>567</v>
      </c>
      <c r="B7912" s="178" t="s">
        <v>568</v>
      </c>
      <c r="C7912" s="178">
        <v>2035</v>
      </c>
      <c r="D7912" s="178" t="s">
        <v>336</v>
      </c>
      <c r="E7912" s="178" t="s">
        <v>337</v>
      </c>
      <c r="F7912" s="178" t="s">
        <v>569</v>
      </c>
      <c r="G7912" s="178">
        <v>146</v>
      </c>
      <c r="H7912" s="178">
        <v>6.1135890427980002E-4</v>
      </c>
      <c r="I7912" s="178">
        <v>6.8472197279337613E-4</v>
      </c>
      <c r="J7912" s="178" t="s">
        <v>625</v>
      </c>
    </row>
    <row r="7913" spans="1:10" x14ac:dyDescent="0.45">
      <c r="A7913" s="178" t="s">
        <v>567</v>
      </c>
      <c r="B7913" s="178" t="s">
        <v>568</v>
      </c>
      <c r="C7913" s="178">
        <v>2035</v>
      </c>
      <c r="D7913" s="178" t="s">
        <v>336</v>
      </c>
      <c r="E7913" s="178" t="s">
        <v>337</v>
      </c>
      <c r="F7913" s="178" t="s">
        <v>573</v>
      </c>
      <c r="G7913" s="178">
        <v>148</v>
      </c>
      <c r="H7913" s="178">
        <v>2.6196663384329998E-4</v>
      </c>
      <c r="I7913" s="178">
        <v>2.9340262990449603E-4</v>
      </c>
      <c r="J7913" s="178" t="s">
        <v>625</v>
      </c>
    </row>
    <row r="7914" spans="1:10" x14ac:dyDescent="0.45">
      <c r="A7914" s="178" t="s">
        <v>567</v>
      </c>
      <c r="B7914" s="178" t="s">
        <v>568</v>
      </c>
      <c r="C7914" s="178">
        <v>2035</v>
      </c>
      <c r="D7914" s="178" t="s">
        <v>336</v>
      </c>
      <c r="E7914" s="178" t="s">
        <v>337</v>
      </c>
      <c r="F7914" s="178" t="s">
        <v>573</v>
      </c>
      <c r="G7914" s="178">
        <v>150</v>
      </c>
      <c r="H7914" s="178">
        <v>7.4199252412650003E-4</v>
      </c>
      <c r="I7914" s="178">
        <v>8.3103162702168011E-4</v>
      </c>
      <c r="J7914" s="178" t="s">
        <v>625</v>
      </c>
    </row>
    <row r="7915" spans="1:10" x14ac:dyDescent="0.45">
      <c r="A7915" s="178" t="s">
        <v>567</v>
      </c>
      <c r="B7915" s="178" t="s">
        <v>568</v>
      </c>
      <c r="C7915" s="178">
        <v>2035</v>
      </c>
      <c r="D7915" s="178" t="s">
        <v>336</v>
      </c>
      <c r="E7915" s="178" t="s">
        <v>337</v>
      </c>
      <c r="F7915" s="178" t="s">
        <v>570</v>
      </c>
      <c r="G7915" s="178">
        <v>151</v>
      </c>
      <c r="H7915" s="178">
        <v>6.7405009758700002E-5</v>
      </c>
      <c r="I7915" s="178">
        <v>7.5493610929744013E-5</v>
      </c>
      <c r="J7915" s="178" t="s">
        <v>625</v>
      </c>
    </row>
    <row r="7916" spans="1:10" x14ac:dyDescent="0.45">
      <c r="A7916" s="178" t="s">
        <v>567</v>
      </c>
      <c r="B7916" s="178" t="s">
        <v>568</v>
      </c>
      <c r="C7916" s="178">
        <v>2035</v>
      </c>
      <c r="D7916" s="178" t="s">
        <v>336</v>
      </c>
      <c r="E7916" s="178" t="s">
        <v>337</v>
      </c>
      <c r="F7916" s="178" t="s">
        <v>569</v>
      </c>
      <c r="G7916" s="178">
        <v>153</v>
      </c>
      <c r="H7916" s="178">
        <v>5.8333406923339996E-4</v>
      </c>
      <c r="I7916" s="178">
        <v>6.5333415754140797E-4</v>
      </c>
      <c r="J7916" s="178" t="s">
        <v>625</v>
      </c>
    </row>
    <row r="7917" spans="1:10" x14ac:dyDescent="0.45">
      <c r="A7917" s="178" t="s">
        <v>567</v>
      </c>
      <c r="B7917" s="178" t="s">
        <v>568</v>
      </c>
      <c r="C7917" s="178">
        <v>2035</v>
      </c>
      <c r="D7917" s="178" t="s">
        <v>336</v>
      </c>
      <c r="E7917" s="178" t="s">
        <v>337</v>
      </c>
      <c r="F7917" s="178" t="s">
        <v>570</v>
      </c>
      <c r="G7917" s="178">
        <v>153</v>
      </c>
      <c r="H7917" s="178">
        <v>6.6181062720699994E-5</v>
      </c>
      <c r="I7917" s="178">
        <v>7.4122790247183994E-5</v>
      </c>
      <c r="J7917" s="178" t="s">
        <v>625</v>
      </c>
    </row>
    <row r="7918" spans="1:10" x14ac:dyDescent="0.45">
      <c r="A7918" s="178" t="s">
        <v>567</v>
      </c>
      <c r="B7918" s="178" t="s">
        <v>568</v>
      </c>
      <c r="C7918" s="178">
        <v>2035</v>
      </c>
      <c r="D7918" s="178" t="s">
        <v>336</v>
      </c>
      <c r="E7918" s="178" t="s">
        <v>337</v>
      </c>
      <c r="F7918" s="178" t="s">
        <v>571</v>
      </c>
      <c r="G7918" s="178">
        <v>154</v>
      </c>
      <c r="H7918" s="178">
        <v>1.8420269043399999E-5</v>
      </c>
      <c r="I7918" s="178">
        <v>2.0630701328607999E-5</v>
      </c>
      <c r="J7918" s="178" t="s">
        <v>625</v>
      </c>
    </row>
    <row r="7919" spans="1:10" x14ac:dyDescent="0.45">
      <c r="A7919" s="178" t="s">
        <v>567</v>
      </c>
      <c r="B7919" s="178" t="s">
        <v>568</v>
      </c>
      <c r="C7919" s="178">
        <v>2035</v>
      </c>
      <c r="D7919" s="178" t="s">
        <v>336</v>
      </c>
      <c r="E7919" s="178" t="s">
        <v>337</v>
      </c>
      <c r="F7919" s="178" t="s">
        <v>570</v>
      </c>
      <c r="G7919" s="178">
        <v>156</v>
      </c>
      <c r="H7919" s="178">
        <v>1.3592290633820001E-4</v>
      </c>
      <c r="I7919" s="178">
        <v>1.5223365509878402E-4</v>
      </c>
      <c r="J7919" s="178" t="s">
        <v>625</v>
      </c>
    </row>
    <row r="7920" spans="1:10" x14ac:dyDescent="0.45">
      <c r="A7920" s="178" t="s">
        <v>567</v>
      </c>
      <c r="B7920" s="178" t="s">
        <v>568</v>
      </c>
      <c r="C7920" s="178">
        <v>2035</v>
      </c>
      <c r="D7920" s="178" t="s">
        <v>336</v>
      </c>
      <c r="E7920" s="178" t="s">
        <v>337</v>
      </c>
      <c r="F7920" s="178" t="s">
        <v>569</v>
      </c>
      <c r="G7920" s="178">
        <v>157</v>
      </c>
      <c r="H7920" s="178">
        <v>5.0545937847350003E-4</v>
      </c>
      <c r="I7920" s="178">
        <v>5.6611450389032003E-4</v>
      </c>
      <c r="J7920" s="178" t="s">
        <v>625</v>
      </c>
    </row>
    <row r="7921" spans="1:10" x14ac:dyDescent="0.45">
      <c r="A7921" s="178" t="s">
        <v>567</v>
      </c>
      <c r="B7921" s="178" t="s">
        <v>568</v>
      </c>
      <c r="C7921" s="178">
        <v>2035</v>
      </c>
      <c r="D7921" s="178" t="s">
        <v>336</v>
      </c>
      <c r="E7921" s="178" t="s">
        <v>337</v>
      </c>
      <c r="F7921" s="178" t="s">
        <v>571</v>
      </c>
      <c r="G7921" s="178">
        <v>157</v>
      </c>
      <c r="H7921" s="178">
        <v>1.79639682756E-5</v>
      </c>
      <c r="I7921" s="178">
        <v>2.0119644468672E-5</v>
      </c>
      <c r="J7921" s="178" t="s">
        <v>625</v>
      </c>
    </row>
    <row r="7922" spans="1:10" x14ac:dyDescent="0.45">
      <c r="A7922" s="178" t="s">
        <v>567</v>
      </c>
      <c r="B7922" s="178" t="s">
        <v>568</v>
      </c>
      <c r="C7922" s="178">
        <v>2035</v>
      </c>
      <c r="D7922" s="178" t="s">
        <v>336</v>
      </c>
      <c r="E7922" s="178" t="s">
        <v>337</v>
      </c>
      <c r="F7922" s="178" t="s">
        <v>570</v>
      </c>
      <c r="G7922" s="178">
        <v>157</v>
      </c>
      <c r="H7922" s="178">
        <v>6.5030602854700004E-5</v>
      </c>
      <c r="I7922" s="178">
        <v>7.2834275197264012E-5</v>
      </c>
      <c r="J7922" s="178" t="s">
        <v>625</v>
      </c>
    </row>
    <row r="7923" spans="1:10" x14ac:dyDescent="0.45">
      <c r="A7923" s="178" t="s">
        <v>567</v>
      </c>
      <c r="B7923" s="178" t="s">
        <v>568</v>
      </c>
      <c r="C7923" s="178">
        <v>2035</v>
      </c>
      <c r="D7923" s="178" t="s">
        <v>336</v>
      </c>
      <c r="E7923" s="178" t="s">
        <v>337</v>
      </c>
      <c r="F7923" s="178" t="s">
        <v>574</v>
      </c>
      <c r="G7923" s="178">
        <v>159</v>
      </c>
      <c r="H7923" s="178">
        <v>9.5114577561599998E-5</v>
      </c>
      <c r="I7923" s="178">
        <v>1.06528326868992E-4</v>
      </c>
      <c r="J7923" s="178" t="s">
        <v>626</v>
      </c>
    </row>
    <row r="7924" spans="1:10" x14ac:dyDescent="0.45">
      <c r="A7924" s="178" t="s">
        <v>567</v>
      </c>
      <c r="B7924" s="178" t="s">
        <v>568</v>
      </c>
      <c r="C7924" s="178">
        <v>2035</v>
      </c>
      <c r="D7924" s="178" t="s">
        <v>336</v>
      </c>
      <c r="E7924" s="178" t="s">
        <v>337</v>
      </c>
      <c r="F7924" s="178" t="s">
        <v>570</v>
      </c>
      <c r="G7924" s="178">
        <v>160</v>
      </c>
      <c r="H7924" s="178">
        <v>6.3337116443999998E-5</v>
      </c>
      <c r="I7924" s="178">
        <v>7.0937570417280008E-5</v>
      </c>
      <c r="J7924" s="178" t="s">
        <v>625</v>
      </c>
    </row>
    <row r="7925" spans="1:10" x14ac:dyDescent="0.45">
      <c r="A7925" s="178" t="s">
        <v>567</v>
      </c>
      <c r="B7925" s="178" t="s">
        <v>568</v>
      </c>
      <c r="C7925" s="178">
        <v>2035</v>
      </c>
      <c r="D7925" s="178" t="s">
        <v>336</v>
      </c>
      <c r="E7925" s="178" t="s">
        <v>337</v>
      </c>
      <c r="F7925" s="178" t="s">
        <v>569</v>
      </c>
      <c r="G7925" s="178">
        <v>163</v>
      </c>
      <c r="H7925" s="178">
        <v>4.824690986425E-4</v>
      </c>
      <c r="I7925" s="178">
        <v>5.4036539047960005E-4</v>
      </c>
      <c r="J7925" s="178" t="s">
        <v>625</v>
      </c>
    </row>
    <row r="7926" spans="1:10" x14ac:dyDescent="0.45">
      <c r="A7926" s="178" t="s">
        <v>567</v>
      </c>
      <c r="B7926" s="178" t="s">
        <v>568</v>
      </c>
      <c r="C7926" s="178">
        <v>2035</v>
      </c>
      <c r="D7926" s="178" t="s">
        <v>336</v>
      </c>
      <c r="E7926" s="178" t="s">
        <v>337</v>
      </c>
      <c r="F7926" s="178" t="s">
        <v>570</v>
      </c>
      <c r="G7926" s="178">
        <v>165</v>
      </c>
      <c r="H7926" s="178">
        <v>6.1674247262999998E-5</v>
      </c>
      <c r="I7926" s="178">
        <v>6.9075156934560004E-5</v>
      </c>
      <c r="J7926" s="178" t="s">
        <v>625</v>
      </c>
    </row>
    <row r="7927" spans="1:10" x14ac:dyDescent="0.45">
      <c r="A7927" s="178" t="s">
        <v>567</v>
      </c>
      <c r="B7927" s="178" t="s">
        <v>568</v>
      </c>
      <c r="C7927" s="178">
        <v>2035</v>
      </c>
      <c r="D7927" s="178" t="s">
        <v>336</v>
      </c>
      <c r="E7927" s="178" t="s">
        <v>337</v>
      </c>
      <c r="F7927" s="178" t="s">
        <v>569</v>
      </c>
      <c r="G7927" s="178">
        <v>166</v>
      </c>
      <c r="H7927" s="178">
        <v>5.3835037397220004E-4</v>
      </c>
      <c r="I7927" s="178">
        <v>6.0295241884886414E-4</v>
      </c>
      <c r="J7927" s="178" t="s">
        <v>625</v>
      </c>
    </row>
    <row r="7928" spans="1:10" x14ac:dyDescent="0.45">
      <c r="A7928" s="178" t="s">
        <v>567</v>
      </c>
      <c r="B7928" s="178" t="s">
        <v>568</v>
      </c>
      <c r="C7928" s="178">
        <v>2035</v>
      </c>
      <c r="D7928" s="178" t="s">
        <v>336</v>
      </c>
      <c r="E7928" s="178" t="s">
        <v>337</v>
      </c>
      <c r="F7928" s="178" t="s">
        <v>573</v>
      </c>
      <c r="G7928" s="178">
        <v>166</v>
      </c>
      <c r="H7928" s="178">
        <v>2.10446480196E-4</v>
      </c>
      <c r="I7928" s="178">
        <v>2.3570005781952002E-4</v>
      </c>
      <c r="J7928" s="178" t="s">
        <v>625</v>
      </c>
    </row>
    <row r="7929" spans="1:10" x14ac:dyDescent="0.45">
      <c r="A7929" s="178" t="s">
        <v>567</v>
      </c>
      <c r="B7929" s="178" t="s">
        <v>568</v>
      </c>
      <c r="C7929" s="178">
        <v>2035</v>
      </c>
      <c r="D7929" s="178" t="s">
        <v>336</v>
      </c>
      <c r="E7929" s="178" t="s">
        <v>337</v>
      </c>
      <c r="F7929" s="178" t="s">
        <v>570</v>
      </c>
      <c r="G7929" s="178">
        <v>166</v>
      </c>
      <c r="H7929" s="178">
        <v>7.1290334744799998E-5</v>
      </c>
      <c r="I7929" s="178">
        <v>7.9845174914176004E-5</v>
      </c>
      <c r="J7929" s="178" t="s">
        <v>625</v>
      </c>
    </row>
    <row r="7930" spans="1:10" x14ac:dyDescent="0.45">
      <c r="A7930" s="178" t="s">
        <v>567</v>
      </c>
      <c r="B7930" s="178" t="s">
        <v>568</v>
      </c>
      <c r="C7930" s="178">
        <v>2035</v>
      </c>
      <c r="D7930" s="178" t="s">
        <v>336</v>
      </c>
      <c r="E7930" s="178" t="s">
        <v>337</v>
      </c>
      <c r="F7930" s="178" t="s">
        <v>570</v>
      </c>
      <c r="G7930" s="178">
        <v>167</v>
      </c>
      <c r="H7930" s="178">
        <v>1.3168680015949999E-4</v>
      </c>
      <c r="I7930" s="178">
        <v>1.4748921617864001E-4</v>
      </c>
      <c r="J7930" s="178" t="s">
        <v>625</v>
      </c>
    </row>
    <row r="7931" spans="1:10" x14ac:dyDescent="0.45">
      <c r="A7931" s="178" t="s">
        <v>567</v>
      </c>
      <c r="B7931" s="178" t="s">
        <v>568</v>
      </c>
      <c r="C7931" s="178">
        <v>2035</v>
      </c>
      <c r="D7931" s="178" t="s">
        <v>336</v>
      </c>
      <c r="E7931" s="178" t="s">
        <v>337</v>
      </c>
      <c r="F7931" s="178" t="s">
        <v>569</v>
      </c>
      <c r="G7931" s="178">
        <v>167</v>
      </c>
      <c r="H7931" s="178">
        <v>4.7478714259339998E-4</v>
      </c>
      <c r="I7931" s="178">
        <v>5.3176159970460808E-4</v>
      </c>
      <c r="J7931" s="178" t="s">
        <v>625</v>
      </c>
    </row>
    <row r="7932" spans="1:10" x14ac:dyDescent="0.45">
      <c r="A7932" s="178" t="s">
        <v>567</v>
      </c>
      <c r="B7932" s="178" t="s">
        <v>568</v>
      </c>
      <c r="C7932" s="178">
        <v>2035</v>
      </c>
      <c r="D7932" s="178" t="s">
        <v>336</v>
      </c>
      <c r="E7932" s="178" t="s">
        <v>337</v>
      </c>
      <c r="F7932" s="178" t="s">
        <v>570</v>
      </c>
      <c r="G7932" s="178">
        <v>168</v>
      </c>
      <c r="H7932" s="178">
        <v>6.9730900577300001E-5</v>
      </c>
      <c r="I7932" s="178">
        <v>7.8098608646576007E-5</v>
      </c>
      <c r="J7932" s="178" t="s">
        <v>625</v>
      </c>
    </row>
    <row r="7933" spans="1:10" x14ac:dyDescent="0.45">
      <c r="A7933" s="178" t="s">
        <v>567</v>
      </c>
      <c r="B7933" s="178" t="s">
        <v>568</v>
      </c>
      <c r="C7933" s="178">
        <v>2035</v>
      </c>
      <c r="D7933" s="178" t="s">
        <v>336</v>
      </c>
      <c r="E7933" s="178" t="s">
        <v>337</v>
      </c>
      <c r="F7933" s="178" t="s">
        <v>570</v>
      </c>
      <c r="G7933" s="178">
        <v>169</v>
      </c>
      <c r="H7933" s="178">
        <v>6.0220030718499999E-5</v>
      </c>
      <c r="I7933" s="178">
        <v>6.7446434404720004E-5</v>
      </c>
      <c r="J7933" s="178" t="s">
        <v>625</v>
      </c>
    </row>
    <row r="7934" spans="1:10" x14ac:dyDescent="0.45">
      <c r="A7934" s="178" t="s">
        <v>567</v>
      </c>
      <c r="B7934" s="178" t="s">
        <v>568</v>
      </c>
      <c r="C7934" s="178">
        <v>2035</v>
      </c>
      <c r="D7934" s="178" t="s">
        <v>336</v>
      </c>
      <c r="E7934" s="178" t="s">
        <v>337</v>
      </c>
      <c r="F7934" s="178" t="s">
        <v>572</v>
      </c>
      <c r="G7934" s="178">
        <v>170</v>
      </c>
      <c r="H7934" s="1">
        <v>5.9096782933899997E-6</v>
      </c>
      <c r="I7934" s="178">
        <v>6.6188396885968E-6</v>
      </c>
      <c r="J7934" s="178" t="s">
        <v>625</v>
      </c>
    </row>
    <row r="7935" spans="1:10" x14ac:dyDescent="0.45">
      <c r="A7935" s="178" t="s">
        <v>567</v>
      </c>
      <c r="B7935" s="178" t="s">
        <v>568</v>
      </c>
      <c r="C7935" s="178">
        <v>2035</v>
      </c>
      <c r="D7935" s="178" t="s">
        <v>336</v>
      </c>
      <c r="E7935" s="178" t="s">
        <v>337</v>
      </c>
      <c r="F7935" s="178" t="s">
        <v>569</v>
      </c>
      <c r="G7935" s="178">
        <v>171</v>
      </c>
      <c r="H7935" s="178">
        <v>4.6077705337669997E-4</v>
      </c>
      <c r="I7935" s="178">
        <v>5.1607029978190404E-4</v>
      </c>
      <c r="J7935" s="178" t="s">
        <v>625</v>
      </c>
    </row>
    <row r="7936" spans="1:10" x14ac:dyDescent="0.45">
      <c r="A7936" s="178" t="s">
        <v>567</v>
      </c>
      <c r="B7936" s="178" t="s">
        <v>568</v>
      </c>
      <c r="C7936" s="178">
        <v>2035</v>
      </c>
      <c r="D7936" s="178" t="s">
        <v>336</v>
      </c>
      <c r="E7936" s="178" t="s">
        <v>337</v>
      </c>
      <c r="F7936" s="178" t="s">
        <v>570</v>
      </c>
      <c r="G7936" s="178">
        <v>171</v>
      </c>
      <c r="H7936" s="178">
        <v>6.9482062826899997E-5</v>
      </c>
      <c r="I7936" s="178">
        <v>7.7819910366128003E-5</v>
      </c>
      <c r="J7936" s="178" t="s">
        <v>625</v>
      </c>
    </row>
    <row r="7937" spans="1:10" x14ac:dyDescent="0.45">
      <c r="A7937" s="178" t="s">
        <v>567</v>
      </c>
      <c r="B7937" s="178" t="s">
        <v>568</v>
      </c>
      <c r="C7937" s="178">
        <v>2035</v>
      </c>
      <c r="D7937" s="178" t="s">
        <v>336</v>
      </c>
      <c r="E7937" s="178" t="s">
        <v>337</v>
      </c>
      <c r="F7937" s="178" t="s">
        <v>570</v>
      </c>
      <c r="G7937" s="178">
        <v>173</v>
      </c>
      <c r="H7937" s="178">
        <v>1.954204053618E-4</v>
      </c>
      <c r="I7937" s="178">
        <v>2.1887085400521601E-4</v>
      </c>
      <c r="J7937" s="178" t="s">
        <v>625</v>
      </c>
    </row>
    <row r="7938" spans="1:10" x14ac:dyDescent="0.45">
      <c r="A7938" s="178" t="s">
        <v>567</v>
      </c>
      <c r="B7938" s="178" t="s">
        <v>568</v>
      </c>
      <c r="C7938" s="178">
        <v>2035</v>
      </c>
      <c r="D7938" s="178" t="s">
        <v>336</v>
      </c>
      <c r="E7938" s="178" t="s">
        <v>337</v>
      </c>
      <c r="F7938" s="178" t="s">
        <v>569</v>
      </c>
      <c r="G7938" s="178">
        <v>173</v>
      </c>
      <c r="H7938" s="178">
        <v>4.5772292651239998E-4</v>
      </c>
      <c r="I7938" s="178">
        <v>5.1264967769388799E-4</v>
      </c>
      <c r="J7938" s="178" t="s">
        <v>625</v>
      </c>
    </row>
    <row r="7939" spans="1:10" x14ac:dyDescent="0.45">
      <c r="A7939" s="178" t="s">
        <v>567</v>
      </c>
      <c r="B7939" s="178" t="s">
        <v>568</v>
      </c>
      <c r="C7939" s="178">
        <v>2035</v>
      </c>
      <c r="D7939" s="178" t="s">
        <v>336</v>
      </c>
      <c r="E7939" s="178" t="s">
        <v>337</v>
      </c>
      <c r="F7939" s="178" t="s">
        <v>570</v>
      </c>
      <c r="G7939" s="178">
        <v>174</v>
      </c>
      <c r="H7939" s="178">
        <v>6.8088404077599996E-5</v>
      </c>
      <c r="I7939" s="178">
        <v>7.6259012566912005E-5</v>
      </c>
      <c r="J7939" s="178" t="s">
        <v>625</v>
      </c>
    </row>
    <row r="7940" spans="1:10" x14ac:dyDescent="0.45">
      <c r="A7940" s="178" t="s">
        <v>567</v>
      </c>
      <c r="B7940" s="178" t="s">
        <v>568</v>
      </c>
      <c r="C7940" s="178">
        <v>2035</v>
      </c>
      <c r="D7940" s="178" t="s">
        <v>336</v>
      </c>
      <c r="E7940" s="178" t="s">
        <v>337</v>
      </c>
      <c r="F7940" s="178" t="s">
        <v>570</v>
      </c>
      <c r="G7940" s="178">
        <v>176</v>
      </c>
      <c r="H7940" s="178">
        <v>5.7962570281200001E-5</v>
      </c>
      <c r="I7940" s="178">
        <v>6.4918078714944005E-5</v>
      </c>
      <c r="J7940" s="178" t="s">
        <v>625</v>
      </c>
    </row>
    <row r="7941" spans="1:10" x14ac:dyDescent="0.45">
      <c r="A7941" s="178" t="s">
        <v>567</v>
      </c>
      <c r="B7941" s="178" t="s">
        <v>568</v>
      </c>
      <c r="C7941" s="178">
        <v>2035</v>
      </c>
      <c r="D7941" s="178" t="s">
        <v>336</v>
      </c>
      <c r="E7941" s="178" t="s">
        <v>337</v>
      </c>
      <c r="F7941" s="178" t="s">
        <v>573</v>
      </c>
      <c r="G7941" s="178">
        <v>180</v>
      </c>
      <c r="H7941" s="178">
        <v>1.918431225931E-4</v>
      </c>
      <c r="I7941" s="178">
        <v>2.1486429730427202E-4</v>
      </c>
      <c r="J7941" s="178" t="s">
        <v>625</v>
      </c>
    </row>
    <row r="7942" spans="1:10" x14ac:dyDescent="0.45">
      <c r="A7942" s="178" t="s">
        <v>567</v>
      </c>
      <c r="B7942" s="178" t="s">
        <v>568</v>
      </c>
      <c r="C7942" s="178">
        <v>2035</v>
      </c>
      <c r="D7942" s="178" t="s">
        <v>336</v>
      </c>
      <c r="E7942" s="178" t="s">
        <v>337</v>
      </c>
      <c r="F7942" s="178" t="s">
        <v>574</v>
      </c>
      <c r="G7942" s="178">
        <v>181</v>
      </c>
      <c r="H7942" s="178">
        <v>8.3464998169800002E-5</v>
      </c>
      <c r="I7942" s="178">
        <v>9.3480797950176007E-5</v>
      </c>
      <c r="J7942" s="178" t="s">
        <v>626</v>
      </c>
    </row>
    <row r="7943" spans="1:10" x14ac:dyDescent="0.45">
      <c r="A7943" s="178" t="s">
        <v>567</v>
      </c>
      <c r="B7943" s="178" t="s">
        <v>568</v>
      </c>
      <c r="C7943" s="178">
        <v>2035</v>
      </c>
      <c r="D7943" s="178" t="s">
        <v>336</v>
      </c>
      <c r="E7943" s="178" t="s">
        <v>337</v>
      </c>
      <c r="F7943" s="178" t="s">
        <v>570</v>
      </c>
      <c r="G7943" s="178">
        <v>182</v>
      </c>
      <c r="H7943" s="178">
        <v>5.6166529248000003E-5</v>
      </c>
      <c r="I7943" s="178">
        <v>6.2906512757760009E-5</v>
      </c>
      <c r="J7943" s="178" t="s">
        <v>625</v>
      </c>
    </row>
    <row r="7944" spans="1:10" x14ac:dyDescent="0.45">
      <c r="A7944" s="178" t="s">
        <v>567</v>
      </c>
      <c r="B7944" s="178" t="s">
        <v>568</v>
      </c>
      <c r="C7944" s="178">
        <v>2035</v>
      </c>
      <c r="D7944" s="178" t="s">
        <v>336</v>
      </c>
      <c r="E7944" s="178" t="s">
        <v>337</v>
      </c>
      <c r="F7944" s="178" t="s">
        <v>570</v>
      </c>
      <c r="G7944" s="178">
        <v>183</v>
      </c>
      <c r="H7944" s="178">
        <v>8.7583051936200002E-5</v>
      </c>
      <c r="I7944" s="178">
        <v>9.8093018168544005E-5</v>
      </c>
      <c r="J7944" s="178" t="s">
        <v>625</v>
      </c>
    </row>
    <row r="7945" spans="1:10" x14ac:dyDescent="0.45">
      <c r="A7945" s="178" t="s">
        <v>567</v>
      </c>
      <c r="B7945" s="178" t="s">
        <v>568</v>
      </c>
      <c r="C7945" s="178">
        <v>2035</v>
      </c>
      <c r="D7945" s="178" t="s">
        <v>336</v>
      </c>
      <c r="E7945" s="178" t="s">
        <v>337</v>
      </c>
      <c r="F7945" s="178" t="s">
        <v>573</v>
      </c>
      <c r="G7945" s="178">
        <v>183</v>
      </c>
      <c r="H7945" s="178">
        <v>2.5453741545790001E-4</v>
      </c>
      <c r="I7945" s="178">
        <v>2.8508190531284803E-4</v>
      </c>
      <c r="J7945" s="178" t="s">
        <v>625</v>
      </c>
    </row>
    <row r="7946" spans="1:10" x14ac:dyDescent="0.45">
      <c r="A7946" s="178" t="s">
        <v>567</v>
      </c>
      <c r="B7946" s="178" t="s">
        <v>568</v>
      </c>
      <c r="C7946" s="178">
        <v>2035</v>
      </c>
      <c r="D7946" s="178" t="s">
        <v>336</v>
      </c>
      <c r="E7946" s="178" t="s">
        <v>337</v>
      </c>
      <c r="F7946" s="178" t="s">
        <v>573</v>
      </c>
      <c r="G7946" s="178">
        <v>188</v>
      </c>
      <c r="H7946" s="178">
        <v>1.976761705009E-4</v>
      </c>
      <c r="I7946" s="178">
        <v>2.2139731096100802E-4</v>
      </c>
      <c r="J7946" s="178" t="s">
        <v>625</v>
      </c>
    </row>
    <row r="7947" spans="1:10" x14ac:dyDescent="0.45">
      <c r="A7947" s="178" t="s">
        <v>567</v>
      </c>
      <c r="B7947" s="178" t="s">
        <v>568</v>
      </c>
      <c r="C7947" s="178">
        <v>2035</v>
      </c>
      <c r="D7947" s="178" t="s">
        <v>336</v>
      </c>
      <c r="E7947" s="178" t="s">
        <v>337</v>
      </c>
      <c r="F7947" s="178" t="s">
        <v>570</v>
      </c>
      <c r="G7947" s="178">
        <v>188</v>
      </c>
      <c r="H7947" s="178">
        <v>5.4184114560499997E-5</v>
      </c>
      <c r="I7947" s="178">
        <v>6.0686208307759999E-5</v>
      </c>
      <c r="J7947" s="178" t="s">
        <v>625</v>
      </c>
    </row>
    <row r="7948" spans="1:10" x14ac:dyDescent="0.45">
      <c r="A7948" s="178" t="s">
        <v>567</v>
      </c>
      <c r="B7948" s="178" t="s">
        <v>568</v>
      </c>
      <c r="C7948" s="178">
        <v>2035</v>
      </c>
      <c r="D7948" s="178" t="s">
        <v>336</v>
      </c>
      <c r="E7948" s="178" t="s">
        <v>337</v>
      </c>
      <c r="F7948" s="178" t="s">
        <v>573</v>
      </c>
      <c r="G7948" s="178">
        <v>189</v>
      </c>
      <c r="H7948" s="178">
        <v>3.5617814864960003E-4</v>
      </c>
      <c r="I7948" s="178">
        <v>3.9891952648755209E-4</v>
      </c>
      <c r="J7948" s="178" t="s">
        <v>625</v>
      </c>
    </row>
    <row r="7949" spans="1:10" x14ac:dyDescent="0.45">
      <c r="A7949" s="178" t="s">
        <v>567</v>
      </c>
      <c r="B7949" s="178" t="s">
        <v>568</v>
      </c>
      <c r="C7949" s="178">
        <v>2035</v>
      </c>
      <c r="D7949" s="178" t="s">
        <v>336</v>
      </c>
      <c r="E7949" s="178" t="s">
        <v>337</v>
      </c>
      <c r="F7949" s="178" t="s">
        <v>570</v>
      </c>
      <c r="G7949" s="178">
        <v>189</v>
      </c>
      <c r="H7949" s="178">
        <v>5.4268472013100002E-5</v>
      </c>
      <c r="I7949" s="178">
        <v>6.0780688654672008E-5</v>
      </c>
      <c r="J7949" s="178" t="s">
        <v>625</v>
      </c>
    </row>
    <row r="7950" spans="1:10" x14ac:dyDescent="0.45">
      <c r="A7950" s="178" t="s">
        <v>567</v>
      </c>
      <c r="B7950" s="178" t="s">
        <v>568</v>
      </c>
      <c r="C7950" s="178">
        <v>2035</v>
      </c>
      <c r="D7950" s="178" t="s">
        <v>336</v>
      </c>
      <c r="E7950" s="178" t="s">
        <v>337</v>
      </c>
      <c r="F7950" s="178" t="s">
        <v>569</v>
      </c>
      <c r="G7950" s="178">
        <v>190</v>
      </c>
      <c r="H7950" s="178">
        <v>4.685739986598E-4</v>
      </c>
      <c r="I7950" s="178">
        <v>5.2480287849897603E-4</v>
      </c>
      <c r="J7950" s="178" t="s">
        <v>625</v>
      </c>
    </row>
    <row r="7951" spans="1:10" x14ac:dyDescent="0.45">
      <c r="A7951" s="178" t="s">
        <v>567</v>
      </c>
      <c r="B7951" s="178" t="s">
        <v>568</v>
      </c>
      <c r="C7951" s="178">
        <v>2035</v>
      </c>
      <c r="D7951" s="178" t="s">
        <v>336</v>
      </c>
      <c r="E7951" s="178" t="s">
        <v>337</v>
      </c>
      <c r="F7951" s="178" t="s">
        <v>573</v>
      </c>
      <c r="G7951" s="178">
        <v>190</v>
      </c>
      <c r="H7951" s="178">
        <v>3.5436433972790002E-4</v>
      </c>
      <c r="I7951" s="178">
        <v>3.9688806049524805E-4</v>
      </c>
      <c r="J7951" s="178" t="s">
        <v>625</v>
      </c>
    </row>
    <row r="7952" spans="1:10" x14ac:dyDescent="0.45">
      <c r="A7952" s="178" t="s">
        <v>567</v>
      </c>
      <c r="B7952" s="178" t="s">
        <v>568</v>
      </c>
      <c r="C7952" s="178">
        <v>2035</v>
      </c>
      <c r="D7952" s="178" t="s">
        <v>336</v>
      </c>
      <c r="E7952" s="178" t="s">
        <v>337</v>
      </c>
      <c r="F7952" s="178" t="s">
        <v>570</v>
      </c>
      <c r="G7952" s="178">
        <v>191</v>
      </c>
      <c r="H7952" s="178">
        <v>6.2099592469200005E-5</v>
      </c>
      <c r="I7952" s="178">
        <v>6.9551543565504008E-5</v>
      </c>
      <c r="J7952" s="178" t="s">
        <v>625</v>
      </c>
    </row>
    <row r="7953" spans="1:10" x14ac:dyDescent="0.45">
      <c r="A7953" s="178" t="s">
        <v>567</v>
      </c>
      <c r="B7953" s="178" t="s">
        <v>568</v>
      </c>
      <c r="C7953" s="178">
        <v>2035</v>
      </c>
      <c r="D7953" s="178" t="s">
        <v>336</v>
      </c>
      <c r="E7953" s="178" t="s">
        <v>337</v>
      </c>
      <c r="F7953" s="178" t="s">
        <v>570</v>
      </c>
      <c r="G7953" s="178">
        <v>192</v>
      </c>
      <c r="H7953" s="178">
        <v>1.219475998369E-4</v>
      </c>
      <c r="I7953" s="178">
        <v>1.3658131181732802E-4</v>
      </c>
      <c r="J7953" s="178" t="s">
        <v>625</v>
      </c>
    </row>
    <row r="7954" spans="1:10" x14ac:dyDescent="0.45">
      <c r="A7954" s="178" t="s">
        <v>567</v>
      </c>
      <c r="B7954" s="178" t="s">
        <v>568</v>
      </c>
      <c r="C7954" s="178">
        <v>2035</v>
      </c>
      <c r="D7954" s="178" t="s">
        <v>336</v>
      </c>
      <c r="E7954" s="178" t="s">
        <v>337</v>
      </c>
      <c r="F7954" s="178" t="s">
        <v>573</v>
      </c>
      <c r="G7954" s="178">
        <v>193</v>
      </c>
      <c r="H7954" s="178">
        <v>1.905715471366E-4</v>
      </c>
      <c r="I7954" s="178">
        <v>2.1344013279299203E-4</v>
      </c>
      <c r="J7954" s="178" t="s">
        <v>625</v>
      </c>
    </row>
    <row r="7955" spans="1:10" x14ac:dyDescent="0.45">
      <c r="A7955" s="178" t="s">
        <v>567</v>
      </c>
      <c r="B7955" s="178" t="s">
        <v>568</v>
      </c>
      <c r="C7955" s="178">
        <v>2035</v>
      </c>
      <c r="D7955" s="178" t="s">
        <v>336</v>
      </c>
      <c r="E7955" s="178" t="s">
        <v>337</v>
      </c>
      <c r="F7955" s="178" t="s">
        <v>570</v>
      </c>
      <c r="G7955" s="178">
        <v>194</v>
      </c>
      <c r="H7955" s="178">
        <v>1.0532751184660001E-4</v>
      </c>
      <c r="I7955" s="178">
        <v>1.1796681326819202E-4</v>
      </c>
      <c r="J7955" s="178" t="s">
        <v>625</v>
      </c>
    </row>
    <row r="7956" spans="1:10" x14ac:dyDescent="0.45">
      <c r="A7956" s="178" t="s">
        <v>567</v>
      </c>
      <c r="B7956" s="178" t="s">
        <v>568</v>
      </c>
      <c r="C7956" s="178">
        <v>2035</v>
      </c>
      <c r="D7956" s="178" t="s">
        <v>336</v>
      </c>
      <c r="E7956" s="178" t="s">
        <v>337</v>
      </c>
      <c r="F7956" s="178" t="s">
        <v>573</v>
      </c>
      <c r="G7956" s="178">
        <v>195</v>
      </c>
      <c r="H7956" s="178">
        <v>3.471437375993E-4</v>
      </c>
      <c r="I7956" s="178">
        <v>3.8880098611121603E-4</v>
      </c>
      <c r="J7956" s="178" t="s">
        <v>625</v>
      </c>
    </row>
    <row r="7957" spans="1:10" x14ac:dyDescent="0.45">
      <c r="A7957" s="178" t="s">
        <v>567</v>
      </c>
      <c r="B7957" s="178" t="s">
        <v>568</v>
      </c>
      <c r="C7957" s="178">
        <v>2035</v>
      </c>
      <c r="D7957" s="178" t="s">
        <v>336</v>
      </c>
      <c r="E7957" s="178" t="s">
        <v>337</v>
      </c>
      <c r="F7957" s="178" t="s">
        <v>572</v>
      </c>
      <c r="G7957" s="178">
        <v>195</v>
      </c>
      <c r="H7957" s="1">
        <v>5.1858646656899996E-6</v>
      </c>
      <c r="I7957" s="178">
        <v>5.8081684255727999E-6</v>
      </c>
      <c r="J7957" s="178" t="s">
        <v>625</v>
      </c>
    </row>
    <row r="7958" spans="1:10" x14ac:dyDescent="0.45">
      <c r="A7958" s="178" t="s">
        <v>567</v>
      </c>
      <c r="B7958" s="178" t="s">
        <v>568</v>
      </c>
      <c r="C7958" s="178">
        <v>2035</v>
      </c>
      <c r="D7958" s="178" t="s">
        <v>336</v>
      </c>
      <c r="E7958" s="178" t="s">
        <v>337</v>
      </c>
      <c r="F7958" s="178" t="s">
        <v>569</v>
      </c>
      <c r="G7958" s="178">
        <v>196</v>
      </c>
      <c r="H7958" s="178">
        <v>4.0230297599920002E-4</v>
      </c>
      <c r="I7958" s="178">
        <v>4.5057933311910408E-4</v>
      </c>
      <c r="J7958" s="178" t="s">
        <v>625</v>
      </c>
    </row>
    <row r="7959" spans="1:10" x14ac:dyDescent="0.45">
      <c r="A7959" s="178" t="s">
        <v>567</v>
      </c>
      <c r="B7959" s="178" t="s">
        <v>568</v>
      </c>
      <c r="C7959" s="178">
        <v>2035</v>
      </c>
      <c r="D7959" s="178" t="s">
        <v>336</v>
      </c>
      <c r="E7959" s="178" t="s">
        <v>337</v>
      </c>
      <c r="F7959" s="178" t="s">
        <v>570</v>
      </c>
      <c r="G7959" s="178">
        <v>196</v>
      </c>
      <c r="H7959" s="178">
        <v>5.2065948693800002E-5</v>
      </c>
      <c r="I7959" s="178">
        <v>5.8313862537056009E-5</v>
      </c>
      <c r="J7959" s="178" t="s">
        <v>625</v>
      </c>
    </row>
    <row r="7960" spans="1:10" x14ac:dyDescent="0.45">
      <c r="A7960" s="178" t="s">
        <v>567</v>
      </c>
      <c r="B7960" s="178" t="s">
        <v>568</v>
      </c>
      <c r="C7960" s="178">
        <v>2035</v>
      </c>
      <c r="D7960" s="178" t="s">
        <v>336</v>
      </c>
      <c r="E7960" s="178" t="s">
        <v>337</v>
      </c>
      <c r="F7960" s="178" t="s">
        <v>573</v>
      </c>
      <c r="G7960" s="178">
        <v>199</v>
      </c>
      <c r="H7960" s="178">
        <v>3.4128568950110002E-4</v>
      </c>
      <c r="I7960" s="178">
        <v>3.8223997224123206E-4</v>
      </c>
      <c r="J7960" s="178" t="s">
        <v>625</v>
      </c>
    </row>
    <row r="7961" spans="1:10" x14ac:dyDescent="0.45">
      <c r="A7961" s="178" t="s">
        <v>567</v>
      </c>
      <c r="B7961" s="178" t="s">
        <v>568</v>
      </c>
      <c r="C7961" s="178">
        <v>2035</v>
      </c>
      <c r="D7961" s="178" t="s">
        <v>336</v>
      </c>
      <c r="E7961" s="178" t="s">
        <v>337</v>
      </c>
      <c r="F7961" s="178" t="s">
        <v>573</v>
      </c>
      <c r="G7961" s="178">
        <v>204</v>
      </c>
      <c r="H7961" s="178">
        <v>3.4018079168159998E-4</v>
      </c>
      <c r="I7961" s="178">
        <v>3.8100248668339201E-4</v>
      </c>
      <c r="J7961" s="178" t="s">
        <v>625</v>
      </c>
    </row>
    <row r="7962" spans="1:10" x14ac:dyDescent="0.45">
      <c r="A7962" s="178" t="s">
        <v>567</v>
      </c>
      <c r="B7962" s="178" t="s">
        <v>568</v>
      </c>
      <c r="C7962" s="178">
        <v>2035</v>
      </c>
      <c r="D7962" s="178" t="s">
        <v>336</v>
      </c>
      <c r="E7962" s="178" t="s">
        <v>337</v>
      </c>
      <c r="F7962" s="178" t="s">
        <v>574</v>
      </c>
      <c r="G7962" s="178">
        <v>211</v>
      </c>
      <c r="H7962" s="178">
        <v>7.13404733688E-5</v>
      </c>
      <c r="I7962" s="178">
        <v>7.9901330173056003E-5</v>
      </c>
      <c r="J7962" s="178" t="s">
        <v>626</v>
      </c>
    </row>
    <row r="7963" spans="1:10" x14ac:dyDescent="0.45">
      <c r="A7963" s="178" t="s">
        <v>567</v>
      </c>
      <c r="B7963" s="178" t="s">
        <v>568</v>
      </c>
      <c r="C7963" s="178">
        <v>2035</v>
      </c>
      <c r="D7963" s="178" t="s">
        <v>336</v>
      </c>
      <c r="E7963" s="178" t="s">
        <v>337</v>
      </c>
      <c r="F7963" s="178" t="s">
        <v>570</v>
      </c>
      <c r="G7963" s="178">
        <v>211</v>
      </c>
      <c r="H7963" s="178">
        <v>1.011029635265E-4</v>
      </c>
      <c r="I7963" s="178">
        <v>1.1323531914968E-4</v>
      </c>
      <c r="J7963" s="178" t="s">
        <v>625</v>
      </c>
    </row>
    <row r="7964" spans="1:10" x14ac:dyDescent="0.45">
      <c r="A7964" s="178" t="s">
        <v>567</v>
      </c>
      <c r="B7964" s="178" t="s">
        <v>568</v>
      </c>
      <c r="C7964" s="178">
        <v>2035</v>
      </c>
      <c r="D7964" s="178" t="s">
        <v>336</v>
      </c>
      <c r="E7964" s="178" t="s">
        <v>337</v>
      </c>
      <c r="F7964" s="178" t="s">
        <v>570</v>
      </c>
      <c r="G7964" s="178">
        <v>213</v>
      </c>
      <c r="H7964" s="178">
        <v>4.8037360102199999E-5</v>
      </c>
      <c r="I7964" s="178">
        <v>5.3801843314464005E-5</v>
      </c>
      <c r="J7964" s="178" t="s">
        <v>625</v>
      </c>
    </row>
    <row r="7965" spans="1:10" x14ac:dyDescent="0.45">
      <c r="A7965" s="178" t="s">
        <v>567</v>
      </c>
      <c r="B7965" s="178" t="s">
        <v>568</v>
      </c>
      <c r="C7965" s="178">
        <v>2035</v>
      </c>
      <c r="D7965" s="178" t="s">
        <v>336</v>
      </c>
      <c r="E7965" s="178" t="s">
        <v>337</v>
      </c>
      <c r="F7965" s="178" t="s">
        <v>570</v>
      </c>
      <c r="G7965" s="178">
        <v>214</v>
      </c>
      <c r="H7965" s="178">
        <v>4.7822290071099997E-5</v>
      </c>
      <c r="I7965" s="178">
        <v>5.3560964879631999E-5</v>
      </c>
      <c r="J7965" s="178" t="s">
        <v>625</v>
      </c>
    </row>
    <row r="7966" spans="1:10" x14ac:dyDescent="0.45">
      <c r="A7966" s="178" t="s">
        <v>567</v>
      </c>
      <c r="B7966" s="178" t="s">
        <v>568</v>
      </c>
      <c r="C7966" s="178">
        <v>2035</v>
      </c>
      <c r="D7966" s="178" t="s">
        <v>336</v>
      </c>
      <c r="E7966" s="178" t="s">
        <v>337</v>
      </c>
      <c r="F7966" s="178" t="s">
        <v>572</v>
      </c>
      <c r="G7966" s="178">
        <v>221</v>
      </c>
      <c r="H7966" s="1">
        <v>4.43254111815E-6</v>
      </c>
      <c r="I7966" s="178">
        <v>4.9644460523280008E-6</v>
      </c>
      <c r="J7966" s="178" t="s">
        <v>625</v>
      </c>
    </row>
    <row r="7967" spans="1:10" x14ac:dyDescent="0.45">
      <c r="A7967" s="178" t="s">
        <v>567</v>
      </c>
      <c r="B7967" s="178" t="s">
        <v>568</v>
      </c>
      <c r="C7967" s="178">
        <v>2035</v>
      </c>
      <c r="D7967" s="178" t="s">
        <v>336</v>
      </c>
      <c r="E7967" s="178" t="s">
        <v>337</v>
      </c>
      <c r="F7967" s="178" t="s">
        <v>571</v>
      </c>
      <c r="G7967" s="178">
        <v>222</v>
      </c>
      <c r="H7967" s="178">
        <v>1.25912092699E-5</v>
      </c>
      <c r="I7967" s="178">
        <v>1.4102154382288002E-5</v>
      </c>
      <c r="J7967" s="178" t="s">
        <v>625</v>
      </c>
    </row>
    <row r="7968" spans="1:10" x14ac:dyDescent="0.45">
      <c r="A7968" s="178" t="s">
        <v>567</v>
      </c>
      <c r="B7968" s="178" t="s">
        <v>568</v>
      </c>
      <c r="C7968" s="178">
        <v>2035</v>
      </c>
      <c r="D7968" s="178" t="s">
        <v>336</v>
      </c>
      <c r="E7968" s="178" t="s">
        <v>337</v>
      </c>
      <c r="F7968" s="178" t="s">
        <v>569</v>
      </c>
      <c r="G7968" s="178">
        <v>222</v>
      </c>
      <c r="H7968" s="178">
        <v>3.5508623113860002E-4</v>
      </c>
      <c r="I7968" s="178">
        <v>3.9769657887523205E-4</v>
      </c>
      <c r="J7968" s="178" t="s">
        <v>625</v>
      </c>
    </row>
    <row r="7969" spans="1:10" x14ac:dyDescent="0.45">
      <c r="A7969" s="178" t="s">
        <v>567</v>
      </c>
      <c r="B7969" s="178" t="s">
        <v>568</v>
      </c>
      <c r="C7969" s="178">
        <v>2035</v>
      </c>
      <c r="D7969" s="178" t="s">
        <v>336</v>
      </c>
      <c r="E7969" s="178" t="s">
        <v>337</v>
      </c>
      <c r="F7969" s="178" t="s">
        <v>573</v>
      </c>
      <c r="G7969" s="178">
        <v>223</v>
      </c>
      <c r="H7969" s="178">
        <v>3.1025972566570001E-4</v>
      </c>
      <c r="I7969" s="178">
        <v>3.4749089274558405E-4</v>
      </c>
      <c r="J7969" s="178" t="s">
        <v>625</v>
      </c>
    </row>
    <row r="7970" spans="1:10" x14ac:dyDescent="0.45">
      <c r="A7970" s="178" t="s">
        <v>567</v>
      </c>
      <c r="B7970" s="178" t="s">
        <v>568</v>
      </c>
      <c r="C7970" s="178">
        <v>2035</v>
      </c>
      <c r="D7970" s="178" t="s">
        <v>336</v>
      </c>
      <c r="E7970" s="178" t="s">
        <v>337</v>
      </c>
      <c r="F7970" s="178" t="s">
        <v>569</v>
      </c>
      <c r="G7970" s="178">
        <v>224</v>
      </c>
      <c r="H7970" s="178">
        <v>3.5231068613940001E-4</v>
      </c>
      <c r="I7970" s="178">
        <v>3.9458796847612802E-4</v>
      </c>
      <c r="J7970" s="178" t="s">
        <v>625</v>
      </c>
    </row>
    <row r="7971" spans="1:10" x14ac:dyDescent="0.45">
      <c r="A7971" s="178" t="s">
        <v>567</v>
      </c>
      <c r="B7971" s="178" t="s">
        <v>568</v>
      </c>
      <c r="C7971" s="178">
        <v>2035</v>
      </c>
      <c r="D7971" s="178" t="s">
        <v>336</v>
      </c>
      <c r="E7971" s="178" t="s">
        <v>337</v>
      </c>
      <c r="F7971" s="178" t="s">
        <v>569</v>
      </c>
      <c r="G7971" s="178">
        <v>226</v>
      </c>
      <c r="H7971" s="178">
        <v>3.9526974433100001E-4</v>
      </c>
      <c r="I7971" s="178">
        <v>4.4270211365072002E-4</v>
      </c>
      <c r="J7971" s="178" t="s">
        <v>625</v>
      </c>
    </row>
    <row r="7972" spans="1:10" x14ac:dyDescent="0.45">
      <c r="A7972" s="178" t="s">
        <v>567</v>
      </c>
      <c r="B7972" s="178" t="s">
        <v>568</v>
      </c>
      <c r="C7972" s="178">
        <v>2035</v>
      </c>
      <c r="D7972" s="178" t="s">
        <v>336</v>
      </c>
      <c r="E7972" s="178" t="s">
        <v>337</v>
      </c>
      <c r="F7972" s="178" t="s">
        <v>570</v>
      </c>
      <c r="G7972" s="178">
        <v>230</v>
      </c>
      <c r="H7972" s="178">
        <v>5.0946575356599999E-5</v>
      </c>
      <c r="I7972" s="178">
        <v>5.7060164399392007E-5</v>
      </c>
      <c r="J7972" s="178" t="s">
        <v>625</v>
      </c>
    </row>
    <row r="7973" spans="1:10" x14ac:dyDescent="0.45">
      <c r="A7973" s="178" t="s">
        <v>567</v>
      </c>
      <c r="B7973" s="178" t="s">
        <v>568</v>
      </c>
      <c r="C7973" s="178">
        <v>2035</v>
      </c>
      <c r="D7973" s="178" t="s">
        <v>336</v>
      </c>
      <c r="E7973" s="178" t="s">
        <v>337</v>
      </c>
      <c r="F7973" s="178" t="s">
        <v>569</v>
      </c>
      <c r="G7973" s="178">
        <v>232</v>
      </c>
      <c r="H7973" s="178">
        <v>7.2566812741570001E-4</v>
      </c>
      <c r="I7973" s="178">
        <v>8.1274830270558409E-4</v>
      </c>
      <c r="J7973" s="178" t="s">
        <v>625</v>
      </c>
    </row>
    <row r="7974" spans="1:10" x14ac:dyDescent="0.45">
      <c r="A7974" s="178" t="s">
        <v>567</v>
      </c>
      <c r="B7974" s="178" t="s">
        <v>568</v>
      </c>
      <c r="C7974" s="178">
        <v>2035</v>
      </c>
      <c r="D7974" s="178" t="s">
        <v>336</v>
      </c>
      <c r="E7974" s="178" t="s">
        <v>337</v>
      </c>
      <c r="F7974" s="178" t="s">
        <v>573</v>
      </c>
      <c r="G7974" s="178">
        <v>233</v>
      </c>
      <c r="H7974" s="178">
        <v>2.428693696856E-4</v>
      </c>
      <c r="I7974" s="178">
        <v>2.72013694047872E-4</v>
      </c>
      <c r="J7974" s="178" t="s">
        <v>625</v>
      </c>
    </row>
    <row r="7975" spans="1:10" x14ac:dyDescent="0.45">
      <c r="A7975" s="178" t="s">
        <v>567</v>
      </c>
      <c r="B7975" s="178" t="s">
        <v>568</v>
      </c>
      <c r="C7975" s="178">
        <v>2035</v>
      </c>
      <c r="D7975" s="178" t="s">
        <v>336</v>
      </c>
      <c r="E7975" s="178" t="s">
        <v>337</v>
      </c>
      <c r="F7975" s="178" t="s">
        <v>569</v>
      </c>
      <c r="G7975" s="178">
        <v>238</v>
      </c>
      <c r="H7975" s="178">
        <v>3.3048557816070002E-4</v>
      </c>
      <c r="I7975" s="178">
        <v>3.7014384753998407E-4</v>
      </c>
      <c r="J7975" s="178" t="s">
        <v>625</v>
      </c>
    </row>
    <row r="7976" spans="1:10" x14ac:dyDescent="0.45">
      <c r="A7976" s="178" t="s">
        <v>567</v>
      </c>
      <c r="B7976" s="178" t="s">
        <v>568</v>
      </c>
      <c r="C7976" s="178">
        <v>2035</v>
      </c>
      <c r="D7976" s="178" t="s">
        <v>336</v>
      </c>
      <c r="E7976" s="178" t="s">
        <v>337</v>
      </c>
      <c r="F7976" s="178" t="s">
        <v>570</v>
      </c>
      <c r="G7976" s="178">
        <v>242</v>
      </c>
      <c r="H7976" s="178">
        <v>4.8611174861399997E-5</v>
      </c>
      <c r="I7976" s="178">
        <v>5.4444515844767999E-5</v>
      </c>
      <c r="J7976" s="178" t="s">
        <v>625</v>
      </c>
    </row>
    <row r="7977" spans="1:10" x14ac:dyDescent="0.45">
      <c r="A7977" s="178" t="s">
        <v>567</v>
      </c>
      <c r="B7977" s="178" t="s">
        <v>568</v>
      </c>
      <c r="C7977" s="178">
        <v>2035</v>
      </c>
      <c r="D7977" s="178" t="s">
        <v>336</v>
      </c>
      <c r="E7977" s="178" t="s">
        <v>337</v>
      </c>
      <c r="F7977" s="178" t="s">
        <v>569</v>
      </c>
      <c r="G7977" s="178">
        <v>243</v>
      </c>
      <c r="H7977" s="178">
        <v>3.2483128597960001E-4</v>
      </c>
      <c r="I7977" s="178">
        <v>3.6381104029715203E-4</v>
      </c>
      <c r="J7977" s="178" t="s">
        <v>625</v>
      </c>
    </row>
    <row r="7978" spans="1:10" x14ac:dyDescent="0.45">
      <c r="A7978" s="178" t="s">
        <v>567</v>
      </c>
      <c r="B7978" s="178" t="s">
        <v>568</v>
      </c>
      <c r="C7978" s="178">
        <v>2035</v>
      </c>
      <c r="D7978" s="178" t="s">
        <v>336</v>
      </c>
      <c r="E7978" s="178" t="s">
        <v>337</v>
      </c>
      <c r="F7978" s="178" t="s">
        <v>570</v>
      </c>
      <c r="G7978" s="178">
        <v>244</v>
      </c>
      <c r="H7978" s="178">
        <v>4.2121617298099998E-5</v>
      </c>
      <c r="I7978" s="178">
        <v>4.7176211373872002E-5</v>
      </c>
      <c r="J7978" s="178" t="s">
        <v>625</v>
      </c>
    </row>
    <row r="7979" spans="1:10" x14ac:dyDescent="0.45">
      <c r="A7979" s="178" t="s">
        <v>567</v>
      </c>
      <c r="B7979" s="178" t="s">
        <v>568</v>
      </c>
      <c r="C7979" s="178">
        <v>2035</v>
      </c>
      <c r="D7979" s="178" t="s">
        <v>336</v>
      </c>
      <c r="E7979" s="178" t="s">
        <v>337</v>
      </c>
      <c r="F7979" s="178" t="s">
        <v>572</v>
      </c>
      <c r="G7979" s="178">
        <v>253</v>
      </c>
      <c r="H7979" s="1">
        <v>3.8673169910900003E-6</v>
      </c>
      <c r="I7979" s="178">
        <v>4.3313950300208011E-6</v>
      </c>
      <c r="J7979" s="178" t="s">
        <v>625</v>
      </c>
    </row>
    <row r="7980" spans="1:10" x14ac:dyDescent="0.45">
      <c r="A7980" s="178" t="s">
        <v>567</v>
      </c>
      <c r="B7980" s="178" t="s">
        <v>568</v>
      </c>
      <c r="C7980" s="178">
        <v>2035</v>
      </c>
      <c r="D7980" s="178" t="s">
        <v>336</v>
      </c>
      <c r="E7980" s="178" t="s">
        <v>337</v>
      </c>
      <c r="F7980" s="178" t="s">
        <v>569</v>
      </c>
      <c r="G7980" s="178">
        <v>254</v>
      </c>
      <c r="H7980" s="178">
        <v>3.1068862881510002E-4</v>
      </c>
      <c r="I7980" s="178">
        <v>3.4797126427291207E-4</v>
      </c>
      <c r="J7980" s="178" t="s">
        <v>625</v>
      </c>
    </row>
    <row r="7981" spans="1:10" x14ac:dyDescent="0.45">
      <c r="A7981" s="178" t="s">
        <v>567</v>
      </c>
      <c r="B7981" s="178" t="s">
        <v>568</v>
      </c>
      <c r="C7981" s="178">
        <v>2035</v>
      </c>
      <c r="D7981" s="178" t="s">
        <v>336</v>
      </c>
      <c r="E7981" s="178" t="s">
        <v>337</v>
      </c>
      <c r="F7981" s="178" t="s">
        <v>570</v>
      </c>
      <c r="G7981" s="178">
        <v>254</v>
      </c>
      <c r="H7981" s="178">
        <v>4.0205759432900001E-5</v>
      </c>
      <c r="I7981" s="178">
        <v>4.5030450564848005E-5</v>
      </c>
      <c r="J7981" s="178" t="s">
        <v>625</v>
      </c>
    </row>
    <row r="7982" spans="1:10" x14ac:dyDescent="0.45">
      <c r="A7982" s="178" t="s">
        <v>567</v>
      </c>
      <c r="B7982" s="178" t="s">
        <v>568</v>
      </c>
      <c r="C7982" s="178">
        <v>2035</v>
      </c>
      <c r="D7982" s="178" t="s">
        <v>336</v>
      </c>
      <c r="E7982" s="178" t="s">
        <v>337</v>
      </c>
      <c r="F7982" s="178" t="s">
        <v>574</v>
      </c>
      <c r="G7982" s="178">
        <v>259</v>
      </c>
      <c r="H7982" s="178">
        <v>6.2243358115699997E-5</v>
      </c>
      <c r="I7982" s="178">
        <v>6.9712561089584001E-5</v>
      </c>
      <c r="J7982" s="178" t="s">
        <v>626</v>
      </c>
    </row>
    <row r="7983" spans="1:10" x14ac:dyDescent="0.45">
      <c r="A7983" s="178" t="s">
        <v>567</v>
      </c>
      <c r="B7983" s="178" t="s">
        <v>568</v>
      </c>
      <c r="C7983" s="178">
        <v>2035</v>
      </c>
      <c r="D7983" s="178" t="s">
        <v>336</v>
      </c>
      <c r="E7983" s="178" t="s">
        <v>337</v>
      </c>
      <c r="F7983" s="178" t="s">
        <v>570</v>
      </c>
      <c r="G7983" s="178">
        <v>260</v>
      </c>
      <c r="H7983" s="178">
        <v>3.9565595216099998E-5</v>
      </c>
      <c r="I7983" s="178">
        <v>4.4313466642032003E-5</v>
      </c>
      <c r="J7983" s="178" t="s">
        <v>625</v>
      </c>
    </row>
    <row r="7984" spans="1:10" x14ac:dyDescent="0.45">
      <c r="A7984" s="178" t="s">
        <v>567</v>
      </c>
      <c r="B7984" s="178" t="s">
        <v>568</v>
      </c>
      <c r="C7984" s="178">
        <v>2035</v>
      </c>
      <c r="D7984" s="178" t="s">
        <v>336</v>
      </c>
      <c r="E7984" s="178" t="s">
        <v>337</v>
      </c>
      <c r="F7984" s="178" t="s">
        <v>570</v>
      </c>
      <c r="G7984" s="178">
        <v>262</v>
      </c>
      <c r="H7984" s="178">
        <v>4.4862528739000003E-5</v>
      </c>
      <c r="I7984" s="178">
        <v>5.0246032187680011E-5</v>
      </c>
      <c r="J7984" s="178" t="s">
        <v>625</v>
      </c>
    </row>
    <row r="7985" spans="1:10" x14ac:dyDescent="0.45">
      <c r="A7985" s="178" t="s">
        <v>567</v>
      </c>
      <c r="B7985" s="178" t="s">
        <v>568</v>
      </c>
      <c r="C7985" s="178">
        <v>2035</v>
      </c>
      <c r="D7985" s="178" t="s">
        <v>336</v>
      </c>
      <c r="E7985" s="178" t="s">
        <v>337</v>
      </c>
      <c r="F7985" s="178" t="s">
        <v>573</v>
      </c>
      <c r="G7985" s="178">
        <v>264</v>
      </c>
      <c r="H7985" s="178">
        <v>1.6749762289690001E-4</v>
      </c>
      <c r="I7985" s="178">
        <v>1.8759733764452802E-4</v>
      </c>
      <c r="J7985" s="178" t="s">
        <v>625</v>
      </c>
    </row>
    <row r="7986" spans="1:10" x14ac:dyDescent="0.45">
      <c r="A7986" s="178" t="s">
        <v>567</v>
      </c>
      <c r="B7986" s="178" t="s">
        <v>568</v>
      </c>
      <c r="C7986" s="178">
        <v>2035</v>
      </c>
      <c r="D7986" s="178" t="s">
        <v>336</v>
      </c>
      <c r="E7986" s="178" t="s">
        <v>337</v>
      </c>
      <c r="F7986" s="178" t="s">
        <v>570</v>
      </c>
      <c r="G7986" s="178">
        <v>267</v>
      </c>
      <c r="H7986" s="178">
        <v>3.8398087781400002E-5</v>
      </c>
      <c r="I7986" s="178">
        <v>4.3005858315168003E-5</v>
      </c>
      <c r="J7986" s="178" t="s">
        <v>625</v>
      </c>
    </row>
    <row r="7987" spans="1:10" x14ac:dyDescent="0.45">
      <c r="A7987" s="178" t="s">
        <v>567</v>
      </c>
      <c r="B7987" s="178" t="s">
        <v>568</v>
      </c>
      <c r="C7987" s="178">
        <v>2035</v>
      </c>
      <c r="D7987" s="178" t="s">
        <v>336</v>
      </c>
      <c r="E7987" s="178" t="s">
        <v>337</v>
      </c>
      <c r="F7987" s="178" t="s">
        <v>570</v>
      </c>
      <c r="G7987" s="178">
        <v>269</v>
      </c>
      <c r="H7987" s="178">
        <v>3.8143578421999998E-5</v>
      </c>
      <c r="I7987" s="178">
        <v>4.2720807832639999E-5</v>
      </c>
      <c r="J7987" s="178" t="s">
        <v>625</v>
      </c>
    </row>
    <row r="7988" spans="1:10" x14ac:dyDescent="0.45">
      <c r="A7988" s="178" t="s">
        <v>567</v>
      </c>
      <c r="B7988" s="178" t="s">
        <v>568</v>
      </c>
      <c r="C7988" s="178">
        <v>2035</v>
      </c>
      <c r="D7988" s="178" t="s">
        <v>336</v>
      </c>
      <c r="E7988" s="178" t="s">
        <v>337</v>
      </c>
      <c r="F7988" s="178" t="s">
        <v>571</v>
      </c>
      <c r="G7988" s="178">
        <v>270</v>
      </c>
      <c r="H7988" s="178">
        <v>1.03419370134E-5</v>
      </c>
      <c r="I7988" s="178">
        <v>1.1582969455008001E-5</v>
      </c>
      <c r="J7988" s="178" t="s">
        <v>625</v>
      </c>
    </row>
    <row r="7989" spans="1:10" x14ac:dyDescent="0.45">
      <c r="A7989" s="178" t="s">
        <v>567</v>
      </c>
      <c r="B7989" s="178" t="s">
        <v>568</v>
      </c>
      <c r="C7989" s="178">
        <v>2035</v>
      </c>
      <c r="D7989" s="178" t="s">
        <v>336</v>
      </c>
      <c r="E7989" s="178" t="s">
        <v>337</v>
      </c>
      <c r="F7989" s="178" t="s">
        <v>569</v>
      </c>
      <c r="G7989" s="178">
        <v>273</v>
      </c>
      <c r="H7989" s="178">
        <v>2.8848298825319998E-4</v>
      </c>
      <c r="I7989" s="178">
        <v>3.23100946843584E-4</v>
      </c>
      <c r="J7989" s="178" t="s">
        <v>625</v>
      </c>
    </row>
    <row r="7990" spans="1:10" x14ac:dyDescent="0.45">
      <c r="A7990" s="178" t="s">
        <v>567</v>
      </c>
      <c r="B7990" s="178" t="s">
        <v>568</v>
      </c>
      <c r="C7990" s="178">
        <v>2035</v>
      </c>
      <c r="D7990" s="178" t="s">
        <v>336</v>
      </c>
      <c r="E7990" s="178" t="s">
        <v>337</v>
      </c>
      <c r="F7990" s="178" t="s">
        <v>569</v>
      </c>
      <c r="G7990" s="178">
        <v>276</v>
      </c>
      <c r="H7990" s="178">
        <v>2.860342210624E-4</v>
      </c>
      <c r="I7990" s="178">
        <v>3.2035832758988802E-4</v>
      </c>
      <c r="J7990" s="178" t="s">
        <v>625</v>
      </c>
    </row>
    <row r="7991" spans="1:10" x14ac:dyDescent="0.45">
      <c r="A7991" s="178" t="s">
        <v>567</v>
      </c>
      <c r="B7991" s="178" t="s">
        <v>568</v>
      </c>
      <c r="C7991" s="178">
        <v>2035</v>
      </c>
      <c r="D7991" s="178" t="s">
        <v>336</v>
      </c>
      <c r="E7991" s="178" t="s">
        <v>337</v>
      </c>
      <c r="F7991" s="178" t="s">
        <v>569</v>
      </c>
      <c r="G7991" s="178">
        <v>278</v>
      </c>
      <c r="H7991" s="178">
        <v>3.2123643904920002E-4</v>
      </c>
      <c r="I7991" s="178">
        <v>3.5978481173510403E-4</v>
      </c>
      <c r="J7991" s="178" t="s">
        <v>625</v>
      </c>
    </row>
    <row r="7992" spans="1:10" x14ac:dyDescent="0.45">
      <c r="A7992" s="178" t="s">
        <v>567</v>
      </c>
      <c r="B7992" s="178" t="s">
        <v>568</v>
      </c>
      <c r="C7992" s="178">
        <v>2035</v>
      </c>
      <c r="D7992" s="178" t="s">
        <v>336</v>
      </c>
      <c r="E7992" s="178" t="s">
        <v>337</v>
      </c>
      <c r="F7992" s="178" t="s">
        <v>573</v>
      </c>
      <c r="G7992" s="178">
        <v>278</v>
      </c>
      <c r="H7992" s="178">
        <v>2.2414053091779999E-4</v>
      </c>
      <c r="I7992" s="178">
        <v>2.5103739462793603E-4</v>
      </c>
      <c r="J7992" s="178" t="s">
        <v>625</v>
      </c>
    </row>
    <row r="7993" spans="1:10" x14ac:dyDescent="0.45">
      <c r="A7993" s="178" t="s">
        <v>567</v>
      </c>
      <c r="B7993" s="178" t="s">
        <v>568</v>
      </c>
      <c r="C7993" s="178">
        <v>2035</v>
      </c>
      <c r="D7993" s="178" t="s">
        <v>336</v>
      </c>
      <c r="E7993" s="178" t="s">
        <v>337</v>
      </c>
      <c r="F7993" s="178" t="s">
        <v>573</v>
      </c>
      <c r="G7993" s="178">
        <v>281</v>
      </c>
      <c r="H7993" s="178">
        <v>1.950893492904E-4</v>
      </c>
      <c r="I7993" s="178">
        <v>2.1850007120524802E-4</v>
      </c>
      <c r="J7993" s="178" t="s">
        <v>625</v>
      </c>
    </row>
    <row r="7994" spans="1:10" x14ac:dyDescent="0.45">
      <c r="A7994" s="178" t="s">
        <v>567</v>
      </c>
      <c r="B7994" s="178" t="s">
        <v>568</v>
      </c>
      <c r="C7994" s="178">
        <v>2035</v>
      </c>
      <c r="D7994" s="178" t="s">
        <v>336</v>
      </c>
      <c r="E7994" s="178" t="s">
        <v>337</v>
      </c>
      <c r="F7994" s="178" t="s">
        <v>569</v>
      </c>
      <c r="G7994" s="178">
        <v>288</v>
      </c>
      <c r="H7994" s="178">
        <v>2.740805794019E-4</v>
      </c>
      <c r="I7994" s="178">
        <v>3.0697024893012803E-4</v>
      </c>
      <c r="J7994" s="178" t="s">
        <v>625</v>
      </c>
    </row>
    <row r="7995" spans="1:10" x14ac:dyDescent="0.45">
      <c r="A7995" s="178" t="s">
        <v>567</v>
      </c>
      <c r="B7995" s="178" t="s">
        <v>568</v>
      </c>
      <c r="C7995" s="178">
        <v>2035</v>
      </c>
      <c r="D7995" s="178" t="s">
        <v>336</v>
      </c>
      <c r="E7995" s="178" t="s">
        <v>337</v>
      </c>
      <c r="F7995" s="178" t="s">
        <v>573</v>
      </c>
      <c r="G7995" s="178">
        <v>295</v>
      </c>
      <c r="H7995" s="178">
        <v>1.4783906226510001E-4</v>
      </c>
      <c r="I7995" s="178">
        <v>1.6557974973691202E-4</v>
      </c>
      <c r="J7995" s="178" t="s">
        <v>625</v>
      </c>
    </row>
    <row r="7996" spans="1:10" x14ac:dyDescent="0.45">
      <c r="A7996" s="178" t="s">
        <v>567</v>
      </c>
      <c r="B7996" s="178" t="s">
        <v>568</v>
      </c>
      <c r="C7996" s="178">
        <v>2035</v>
      </c>
      <c r="D7996" s="178" t="s">
        <v>336</v>
      </c>
      <c r="E7996" s="178" t="s">
        <v>337</v>
      </c>
      <c r="F7996" s="178" t="s">
        <v>570</v>
      </c>
      <c r="G7996" s="178">
        <v>300</v>
      </c>
      <c r="H7996" s="178">
        <v>3.9047834434299998E-5</v>
      </c>
      <c r="I7996" s="178">
        <v>4.3733574566416E-5</v>
      </c>
      <c r="J7996" s="178" t="s">
        <v>625</v>
      </c>
    </row>
    <row r="7997" spans="1:10" x14ac:dyDescent="0.45">
      <c r="A7997" s="178" t="s">
        <v>567</v>
      </c>
      <c r="B7997" s="178" t="s">
        <v>568</v>
      </c>
      <c r="C7997" s="178">
        <v>2035</v>
      </c>
      <c r="D7997" s="178" t="s">
        <v>336</v>
      </c>
      <c r="E7997" s="178" t="s">
        <v>337</v>
      </c>
      <c r="F7997" s="178" t="s">
        <v>570</v>
      </c>
      <c r="G7997" s="178">
        <v>306</v>
      </c>
      <c r="H7997" s="178">
        <v>3.3525247999900003E-5</v>
      </c>
      <c r="I7997" s="178">
        <v>3.7548277759888007E-5</v>
      </c>
      <c r="J7997" s="178" t="s">
        <v>625</v>
      </c>
    </row>
    <row r="7998" spans="1:10" x14ac:dyDescent="0.45">
      <c r="A7998" s="178" t="s">
        <v>567</v>
      </c>
      <c r="B7998" s="178" t="s">
        <v>568</v>
      </c>
      <c r="C7998" s="178">
        <v>2035</v>
      </c>
      <c r="D7998" s="178" t="s">
        <v>336</v>
      </c>
      <c r="E7998" s="178" t="s">
        <v>337</v>
      </c>
      <c r="F7998" s="178" t="s">
        <v>571</v>
      </c>
      <c r="G7998" s="178">
        <v>308</v>
      </c>
      <c r="H7998" s="1">
        <v>9.0752628239000001E-6</v>
      </c>
      <c r="I7998" s="178">
        <v>1.0164294362768001E-5</v>
      </c>
      <c r="J7998" s="178" t="s">
        <v>625</v>
      </c>
    </row>
    <row r="7999" spans="1:10" x14ac:dyDescent="0.45">
      <c r="A7999" s="178" t="s">
        <v>567</v>
      </c>
      <c r="B7999" s="178" t="s">
        <v>568</v>
      </c>
      <c r="C7999" s="178">
        <v>2035</v>
      </c>
      <c r="D7999" s="178" t="s">
        <v>336</v>
      </c>
      <c r="E7999" s="178" t="s">
        <v>337</v>
      </c>
      <c r="F7999" s="178" t="s">
        <v>569</v>
      </c>
      <c r="G7999" s="178">
        <v>314</v>
      </c>
      <c r="H7999" s="178">
        <v>5.0332999671810004E-4</v>
      </c>
      <c r="I7999" s="178">
        <v>5.6372959632427209E-4</v>
      </c>
      <c r="J7999" s="178" t="s">
        <v>625</v>
      </c>
    </row>
    <row r="8000" spans="1:10" x14ac:dyDescent="0.45">
      <c r="A8000" s="178" t="s">
        <v>567</v>
      </c>
      <c r="B8000" s="178" t="s">
        <v>568</v>
      </c>
      <c r="C8000" s="178">
        <v>2035</v>
      </c>
      <c r="D8000" s="178" t="s">
        <v>336</v>
      </c>
      <c r="E8000" s="178" t="s">
        <v>337</v>
      </c>
      <c r="F8000" s="178" t="s">
        <v>573</v>
      </c>
      <c r="G8000" s="178">
        <v>319</v>
      </c>
      <c r="H8000" s="178">
        <v>1.4668348012490001E-4</v>
      </c>
      <c r="I8000" s="178">
        <v>1.6428549773988803E-4</v>
      </c>
      <c r="J8000" s="178" t="s">
        <v>625</v>
      </c>
    </row>
    <row r="8001" spans="1:10" x14ac:dyDescent="0.45">
      <c r="A8001" s="178" t="s">
        <v>567</v>
      </c>
      <c r="B8001" s="178" t="s">
        <v>568</v>
      </c>
      <c r="C8001" s="178">
        <v>2035</v>
      </c>
      <c r="D8001" s="178" t="s">
        <v>336</v>
      </c>
      <c r="E8001" s="178" t="s">
        <v>337</v>
      </c>
      <c r="F8001" s="178" t="s">
        <v>569</v>
      </c>
      <c r="G8001" s="178">
        <v>319</v>
      </c>
      <c r="H8001" s="178">
        <v>2.7951988158749999E-4</v>
      </c>
      <c r="I8001" s="178">
        <v>3.1306226737800002E-4</v>
      </c>
      <c r="J8001" s="178" t="s">
        <v>625</v>
      </c>
    </row>
    <row r="8002" spans="1:10" x14ac:dyDescent="0.45">
      <c r="A8002" s="178" t="s">
        <v>567</v>
      </c>
      <c r="B8002" s="178" t="s">
        <v>568</v>
      </c>
      <c r="C8002" s="178">
        <v>2035</v>
      </c>
      <c r="D8002" s="178" t="s">
        <v>336</v>
      </c>
      <c r="E8002" s="178" t="s">
        <v>337</v>
      </c>
      <c r="F8002" s="178" t="s">
        <v>573</v>
      </c>
      <c r="G8002" s="178">
        <v>321</v>
      </c>
      <c r="H8002" s="178">
        <v>1.415882870788E-4</v>
      </c>
      <c r="I8002" s="178">
        <v>1.58578881528256E-4</v>
      </c>
      <c r="J8002" s="178" t="s">
        <v>625</v>
      </c>
    </row>
    <row r="8003" spans="1:10" x14ac:dyDescent="0.45">
      <c r="A8003" s="178" t="s">
        <v>567</v>
      </c>
      <c r="B8003" s="178" t="s">
        <v>568</v>
      </c>
      <c r="C8003" s="178">
        <v>2035</v>
      </c>
      <c r="D8003" s="178" t="s">
        <v>336</v>
      </c>
      <c r="E8003" s="178" t="s">
        <v>337</v>
      </c>
      <c r="F8003" s="178" t="s">
        <v>574</v>
      </c>
      <c r="G8003" s="178">
        <v>325</v>
      </c>
      <c r="H8003" s="178">
        <v>4.5995086111400002E-5</v>
      </c>
      <c r="I8003" s="178">
        <v>5.1514496444768007E-5</v>
      </c>
      <c r="J8003" s="178" t="s">
        <v>626</v>
      </c>
    </row>
    <row r="8004" spans="1:10" x14ac:dyDescent="0.45">
      <c r="A8004" s="178" t="s">
        <v>567</v>
      </c>
      <c r="B8004" s="178" t="s">
        <v>568</v>
      </c>
      <c r="C8004" s="178">
        <v>2035</v>
      </c>
      <c r="D8004" s="178" t="s">
        <v>336</v>
      </c>
      <c r="E8004" s="178" t="s">
        <v>337</v>
      </c>
      <c r="F8004" s="178" t="s">
        <v>572</v>
      </c>
      <c r="G8004" s="178">
        <v>325</v>
      </c>
      <c r="H8004" s="1">
        <v>2.9645789254599999E-6</v>
      </c>
      <c r="I8004" s="178">
        <v>3.3203283965152E-6</v>
      </c>
      <c r="J8004" s="178" t="s">
        <v>625</v>
      </c>
    </row>
    <row r="8005" spans="1:10" x14ac:dyDescent="0.45">
      <c r="A8005" s="178" t="s">
        <v>567</v>
      </c>
      <c r="B8005" s="178" t="s">
        <v>568</v>
      </c>
      <c r="C8005" s="178">
        <v>2035</v>
      </c>
      <c r="D8005" s="178" t="s">
        <v>336</v>
      </c>
      <c r="E8005" s="178" t="s">
        <v>337</v>
      </c>
      <c r="F8005" s="178" t="s">
        <v>572</v>
      </c>
      <c r="G8005" s="178">
        <v>331</v>
      </c>
      <c r="H8005" s="1">
        <v>2.8577762805100001E-6</v>
      </c>
      <c r="I8005" s="178">
        <v>3.2007094341712004E-6</v>
      </c>
      <c r="J8005" s="178" t="s">
        <v>625</v>
      </c>
    </row>
    <row r="8006" spans="1:10" x14ac:dyDescent="0.45">
      <c r="A8006" s="178" t="s">
        <v>567</v>
      </c>
      <c r="B8006" s="178" t="s">
        <v>568</v>
      </c>
      <c r="C8006" s="178">
        <v>2035</v>
      </c>
      <c r="D8006" s="178" t="s">
        <v>336</v>
      </c>
      <c r="E8006" s="178" t="s">
        <v>337</v>
      </c>
      <c r="F8006" s="178" t="s">
        <v>569</v>
      </c>
      <c r="G8006" s="178">
        <v>333</v>
      </c>
      <c r="H8006" s="178">
        <v>2.3717514704910001E-4</v>
      </c>
      <c r="I8006" s="178">
        <v>2.6563616469499205E-4</v>
      </c>
      <c r="J8006" s="178" t="s">
        <v>625</v>
      </c>
    </row>
    <row r="8007" spans="1:10" x14ac:dyDescent="0.45">
      <c r="A8007" s="178" t="s">
        <v>567</v>
      </c>
      <c r="B8007" s="178" t="s">
        <v>568</v>
      </c>
      <c r="C8007" s="178">
        <v>2035</v>
      </c>
      <c r="D8007" s="178" t="s">
        <v>336</v>
      </c>
      <c r="E8007" s="178" t="s">
        <v>337</v>
      </c>
      <c r="F8007" s="178" t="s">
        <v>574</v>
      </c>
      <c r="G8007" s="178">
        <v>337</v>
      </c>
      <c r="H8007" s="178">
        <v>4.7714045649600003E-5</v>
      </c>
      <c r="I8007" s="178">
        <v>5.3439731127552009E-5</v>
      </c>
      <c r="J8007" s="178" t="s">
        <v>626</v>
      </c>
    </row>
    <row r="8008" spans="1:10" x14ac:dyDescent="0.45">
      <c r="A8008" s="178" t="s">
        <v>567</v>
      </c>
      <c r="B8008" s="178" t="s">
        <v>568</v>
      </c>
      <c r="C8008" s="178">
        <v>2035</v>
      </c>
      <c r="D8008" s="178" t="s">
        <v>336</v>
      </c>
      <c r="E8008" s="178" t="s">
        <v>337</v>
      </c>
      <c r="F8008" s="178" t="s">
        <v>573</v>
      </c>
      <c r="G8008" s="178">
        <v>338</v>
      </c>
      <c r="H8008" s="178">
        <v>1.375966676278E-4</v>
      </c>
      <c r="I8008" s="178">
        <v>1.5410826774313601E-4</v>
      </c>
      <c r="J8008" s="178" t="s">
        <v>625</v>
      </c>
    </row>
    <row r="8009" spans="1:10" x14ac:dyDescent="0.45">
      <c r="A8009" s="178" t="s">
        <v>567</v>
      </c>
      <c r="B8009" s="178" t="s">
        <v>568</v>
      </c>
      <c r="C8009" s="178">
        <v>2035</v>
      </c>
      <c r="D8009" s="178" t="s">
        <v>336</v>
      </c>
      <c r="E8009" s="178" t="s">
        <v>337</v>
      </c>
      <c r="F8009" s="178" t="s">
        <v>569</v>
      </c>
      <c r="G8009" s="178">
        <v>341</v>
      </c>
      <c r="H8009" s="178">
        <v>2.312999131391E-4</v>
      </c>
      <c r="I8009" s="178">
        <v>2.5905590271579204E-4</v>
      </c>
      <c r="J8009" s="178" t="s">
        <v>625</v>
      </c>
    </row>
    <row r="8010" spans="1:10" x14ac:dyDescent="0.45">
      <c r="A8010" s="178" t="s">
        <v>567</v>
      </c>
      <c r="B8010" s="178" t="s">
        <v>568</v>
      </c>
      <c r="C8010" s="178">
        <v>2035</v>
      </c>
      <c r="D8010" s="178" t="s">
        <v>336</v>
      </c>
      <c r="E8010" s="178" t="s">
        <v>337</v>
      </c>
      <c r="F8010" s="178" t="s">
        <v>573</v>
      </c>
      <c r="G8010" s="178">
        <v>345</v>
      </c>
      <c r="H8010" s="178">
        <v>1.352425169898E-4</v>
      </c>
      <c r="I8010" s="178">
        <v>1.5147161902857601E-4</v>
      </c>
      <c r="J8010" s="178" t="s">
        <v>625</v>
      </c>
    </row>
    <row r="8011" spans="1:10" x14ac:dyDescent="0.45">
      <c r="A8011" s="178" t="s">
        <v>567</v>
      </c>
      <c r="B8011" s="178" t="s">
        <v>568</v>
      </c>
      <c r="C8011" s="178">
        <v>2035</v>
      </c>
      <c r="D8011" s="178" t="s">
        <v>336</v>
      </c>
      <c r="E8011" s="178" t="s">
        <v>337</v>
      </c>
      <c r="F8011" s="178" t="s">
        <v>570</v>
      </c>
      <c r="G8011" s="178">
        <v>347</v>
      </c>
      <c r="H8011" s="178">
        <v>2.9590519261499999E-5</v>
      </c>
      <c r="I8011" s="178">
        <v>3.3141381572880003E-5</v>
      </c>
      <c r="J8011" s="178" t="s">
        <v>625</v>
      </c>
    </row>
    <row r="8012" spans="1:10" x14ac:dyDescent="0.45">
      <c r="A8012" s="178" t="s">
        <v>567</v>
      </c>
      <c r="B8012" s="178" t="s">
        <v>568</v>
      </c>
      <c r="C8012" s="178">
        <v>2035</v>
      </c>
      <c r="D8012" s="178" t="s">
        <v>336</v>
      </c>
      <c r="E8012" s="178" t="s">
        <v>337</v>
      </c>
      <c r="F8012" s="178" t="s">
        <v>570</v>
      </c>
      <c r="G8012" s="178">
        <v>350</v>
      </c>
      <c r="H8012" s="178">
        <v>2.9359223844900001E-5</v>
      </c>
      <c r="I8012" s="178">
        <v>3.2882330706288005E-5</v>
      </c>
      <c r="J8012" s="178" t="s">
        <v>625</v>
      </c>
    </row>
    <row r="8013" spans="1:10" x14ac:dyDescent="0.45">
      <c r="A8013" s="178" t="s">
        <v>567</v>
      </c>
      <c r="B8013" s="178" t="s">
        <v>568</v>
      </c>
      <c r="C8013" s="178">
        <v>2035</v>
      </c>
      <c r="D8013" s="178" t="s">
        <v>336</v>
      </c>
      <c r="E8013" s="178" t="s">
        <v>337</v>
      </c>
      <c r="F8013" s="178" t="s">
        <v>570</v>
      </c>
      <c r="G8013" s="178">
        <v>359</v>
      </c>
      <c r="H8013" s="178">
        <v>3.2939144148299997E-5</v>
      </c>
      <c r="I8013" s="178">
        <v>3.6891841446095997E-5</v>
      </c>
      <c r="J8013" s="178" t="s">
        <v>625</v>
      </c>
    </row>
    <row r="8014" spans="1:10" x14ac:dyDescent="0.45">
      <c r="A8014" s="178" t="s">
        <v>567</v>
      </c>
      <c r="B8014" s="178" t="s">
        <v>568</v>
      </c>
      <c r="C8014" s="178">
        <v>2035</v>
      </c>
      <c r="D8014" s="178" t="s">
        <v>336</v>
      </c>
      <c r="E8014" s="178" t="s">
        <v>337</v>
      </c>
      <c r="F8014" s="178" t="s">
        <v>571</v>
      </c>
      <c r="G8014" s="178">
        <v>359</v>
      </c>
      <c r="H8014" s="1">
        <v>7.7569466157000003E-6</v>
      </c>
      <c r="I8014" s="178">
        <v>8.6877802095840019E-6</v>
      </c>
      <c r="J8014" s="178" t="s">
        <v>625</v>
      </c>
    </row>
    <row r="8015" spans="1:10" x14ac:dyDescent="0.45">
      <c r="A8015" s="178" t="s">
        <v>567</v>
      </c>
      <c r="B8015" s="178" t="s">
        <v>568</v>
      </c>
      <c r="C8015" s="178">
        <v>2035</v>
      </c>
      <c r="D8015" s="178" t="s">
        <v>336</v>
      </c>
      <c r="E8015" s="178" t="s">
        <v>337</v>
      </c>
      <c r="F8015" s="178" t="s">
        <v>570</v>
      </c>
      <c r="G8015" s="178">
        <v>363</v>
      </c>
      <c r="H8015" s="178">
        <v>2.83394019789E-5</v>
      </c>
      <c r="I8015" s="178">
        <v>3.1740130216368E-5</v>
      </c>
      <c r="J8015" s="178" t="s">
        <v>625</v>
      </c>
    </row>
    <row r="8016" spans="1:10" x14ac:dyDescent="0.45">
      <c r="A8016" s="178" t="s">
        <v>567</v>
      </c>
      <c r="B8016" s="178" t="s">
        <v>568</v>
      </c>
      <c r="C8016" s="178">
        <v>2035</v>
      </c>
      <c r="D8016" s="178" t="s">
        <v>336</v>
      </c>
      <c r="E8016" s="178" t="s">
        <v>337</v>
      </c>
      <c r="F8016" s="178" t="s">
        <v>570</v>
      </c>
      <c r="G8016" s="178">
        <v>368</v>
      </c>
      <c r="H8016" s="178">
        <v>3.2132942578800002E-5</v>
      </c>
      <c r="I8016" s="178">
        <v>3.5988895688256008E-5</v>
      </c>
      <c r="J8016" s="178" t="s">
        <v>625</v>
      </c>
    </row>
    <row r="8017" spans="1:10" x14ac:dyDescent="0.45">
      <c r="A8017" s="178" t="s">
        <v>567</v>
      </c>
      <c r="B8017" s="178" t="s">
        <v>568</v>
      </c>
      <c r="C8017" s="178">
        <v>2035</v>
      </c>
      <c r="D8017" s="178" t="s">
        <v>336</v>
      </c>
      <c r="E8017" s="178" t="s">
        <v>337</v>
      </c>
      <c r="F8017" s="178" t="s">
        <v>570</v>
      </c>
      <c r="G8017" s="178">
        <v>373</v>
      </c>
      <c r="H8017" s="178">
        <v>2.75404654531E-5</v>
      </c>
      <c r="I8017" s="178">
        <v>3.0845321307472003E-5</v>
      </c>
      <c r="J8017" s="178" t="s">
        <v>625</v>
      </c>
    </row>
    <row r="8018" spans="1:10" x14ac:dyDescent="0.45">
      <c r="A8018" s="178" t="s">
        <v>567</v>
      </c>
      <c r="B8018" s="178" t="s">
        <v>568</v>
      </c>
      <c r="C8018" s="178">
        <v>2035</v>
      </c>
      <c r="D8018" s="178" t="s">
        <v>336</v>
      </c>
      <c r="E8018" s="178" t="s">
        <v>337</v>
      </c>
      <c r="F8018" s="178" t="s">
        <v>570</v>
      </c>
      <c r="G8018" s="178">
        <v>380</v>
      </c>
      <c r="H8018" s="178">
        <v>2.7069272619000001E-5</v>
      </c>
      <c r="I8018" s="178">
        <v>3.0317585333280005E-5</v>
      </c>
      <c r="J8018" s="178" t="s">
        <v>625</v>
      </c>
    </row>
    <row r="8019" spans="1:10" x14ac:dyDescent="0.45">
      <c r="A8019" s="178" t="s">
        <v>567</v>
      </c>
      <c r="B8019" s="178" t="s">
        <v>568</v>
      </c>
      <c r="C8019" s="178">
        <v>2035</v>
      </c>
      <c r="D8019" s="178" t="s">
        <v>336</v>
      </c>
      <c r="E8019" s="178" t="s">
        <v>337</v>
      </c>
      <c r="F8019" s="178" t="s">
        <v>573</v>
      </c>
      <c r="G8019" s="178">
        <v>382</v>
      </c>
      <c r="H8019" s="178">
        <v>1.2935427366760001E-4</v>
      </c>
      <c r="I8019" s="178">
        <v>1.4487678650771201E-4</v>
      </c>
      <c r="J8019" s="178" t="s">
        <v>625</v>
      </c>
    </row>
    <row r="8020" spans="1:10" x14ac:dyDescent="0.45">
      <c r="A8020" s="178" t="s">
        <v>567</v>
      </c>
      <c r="B8020" s="178" t="s">
        <v>568</v>
      </c>
      <c r="C8020" s="178">
        <v>2035</v>
      </c>
      <c r="D8020" s="178" t="s">
        <v>336</v>
      </c>
      <c r="E8020" s="178" t="s">
        <v>337</v>
      </c>
      <c r="F8020" s="178" t="s">
        <v>570</v>
      </c>
      <c r="G8020" s="178">
        <v>398</v>
      </c>
      <c r="H8020" s="178">
        <v>2.58907202806E-5</v>
      </c>
      <c r="I8020" s="178">
        <v>2.8997606714272003E-5</v>
      </c>
      <c r="J8020" s="178" t="s">
        <v>625</v>
      </c>
    </row>
    <row r="8021" spans="1:10" x14ac:dyDescent="0.45">
      <c r="A8021" s="178" t="s">
        <v>567</v>
      </c>
      <c r="B8021" s="178" t="s">
        <v>568</v>
      </c>
      <c r="C8021" s="178">
        <v>2035</v>
      </c>
      <c r="D8021" s="178" t="s">
        <v>336</v>
      </c>
      <c r="E8021" s="178" t="s">
        <v>337</v>
      </c>
      <c r="F8021" s="178" t="s">
        <v>570</v>
      </c>
      <c r="G8021" s="178">
        <v>429</v>
      </c>
      <c r="H8021" s="178">
        <v>2.4040249627399999E-5</v>
      </c>
      <c r="I8021" s="178">
        <v>2.6925079582688001E-5</v>
      </c>
      <c r="J8021" s="178" t="s">
        <v>625</v>
      </c>
    </row>
    <row r="8022" spans="1:10" x14ac:dyDescent="0.45">
      <c r="A8022" s="178" t="s">
        <v>567</v>
      </c>
      <c r="B8022" s="178" t="s">
        <v>568</v>
      </c>
      <c r="C8022" s="178">
        <v>2035</v>
      </c>
      <c r="D8022" s="178" t="s">
        <v>336</v>
      </c>
      <c r="E8022" s="178" t="s">
        <v>337</v>
      </c>
      <c r="F8022" s="178" t="s">
        <v>573</v>
      </c>
      <c r="G8022" s="178">
        <v>430</v>
      </c>
      <c r="H8022" s="178">
        <v>1.190894763567E-4</v>
      </c>
      <c r="I8022" s="178">
        <v>1.3338021351950403E-4</v>
      </c>
      <c r="J8022" s="178" t="s">
        <v>625</v>
      </c>
    </row>
    <row r="8023" spans="1:10" x14ac:dyDescent="0.45">
      <c r="A8023" s="178" t="s">
        <v>567</v>
      </c>
      <c r="B8023" s="178" t="s">
        <v>568</v>
      </c>
      <c r="C8023" s="178">
        <v>2035</v>
      </c>
      <c r="D8023" s="178" t="s">
        <v>336</v>
      </c>
      <c r="E8023" s="178" t="s">
        <v>337</v>
      </c>
      <c r="F8023" s="178" t="s">
        <v>570</v>
      </c>
      <c r="G8023" s="178">
        <v>433</v>
      </c>
      <c r="H8023" s="178">
        <v>2.3836184482200001E-5</v>
      </c>
      <c r="I8023" s="178">
        <v>2.6696526620064003E-5</v>
      </c>
      <c r="J8023" s="178" t="s">
        <v>625</v>
      </c>
    </row>
    <row r="8024" spans="1:10" x14ac:dyDescent="0.45">
      <c r="A8024" s="178" t="s">
        <v>567</v>
      </c>
      <c r="B8024" s="178" t="s">
        <v>568</v>
      </c>
      <c r="C8024" s="178">
        <v>2035</v>
      </c>
      <c r="D8024" s="178" t="s">
        <v>336</v>
      </c>
      <c r="E8024" s="178" t="s">
        <v>337</v>
      </c>
      <c r="F8024" s="178" t="s">
        <v>570</v>
      </c>
      <c r="G8024" s="178">
        <v>441</v>
      </c>
      <c r="H8024" s="178">
        <v>2.67697014351E-5</v>
      </c>
      <c r="I8024" s="178">
        <v>2.9982065607312001E-5</v>
      </c>
      <c r="J8024" s="178" t="s">
        <v>625</v>
      </c>
    </row>
    <row r="8025" spans="1:10" x14ac:dyDescent="0.45">
      <c r="A8025" s="178" t="s">
        <v>567</v>
      </c>
      <c r="B8025" s="178" t="s">
        <v>568</v>
      </c>
      <c r="C8025" s="178">
        <v>2035</v>
      </c>
      <c r="D8025" s="178" t="s">
        <v>336</v>
      </c>
      <c r="E8025" s="178" t="s">
        <v>337</v>
      </c>
      <c r="F8025" s="178" t="s">
        <v>570</v>
      </c>
      <c r="G8025" s="178">
        <v>452</v>
      </c>
      <c r="H8025" s="178">
        <v>2.2840047677199999E-5</v>
      </c>
      <c r="I8025" s="178">
        <v>2.5580853398463999E-5</v>
      </c>
      <c r="J8025" s="178" t="s">
        <v>625</v>
      </c>
    </row>
    <row r="8026" spans="1:10" x14ac:dyDescent="0.45">
      <c r="A8026" s="178" t="s">
        <v>567</v>
      </c>
      <c r="B8026" s="178" t="s">
        <v>568</v>
      </c>
      <c r="C8026" s="178">
        <v>2035</v>
      </c>
      <c r="D8026" s="178" t="s">
        <v>336</v>
      </c>
      <c r="E8026" s="178" t="s">
        <v>337</v>
      </c>
      <c r="F8026" s="178" t="s">
        <v>571</v>
      </c>
      <c r="G8026" s="178">
        <v>452</v>
      </c>
      <c r="H8026" s="1">
        <v>6.7678047344099998E-6</v>
      </c>
      <c r="I8026" s="178">
        <v>7.5799413025392002E-6</v>
      </c>
      <c r="J8026" s="178" t="s">
        <v>625</v>
      </c>
    </row>
    <row r="8027" spans="1:10" x14ac:dyDescent="0.45">
      <c r="A8027" s="178" t="s">
        <v>567</v>
      </c>
      <c r="B8027" s="178" t="s">
        <v>568</v>
      </c>
      <c r="C8027" s="178">
        <v>2035</v>
      </c>
      <c r="D8027" s="178" t="s">
        <v>336</v>
      </c>
      <c r="E8027" s="178" t="s">
        <v>337</v>
      </c>
      <c r="F8027" s="178" t="s">
        <v>573</v>
      </c>
      <c r="G8027" s="178">
        <v>456</v>
      </c>
      <c r="H8027" s="178">
        <v>1.141126122093E-4</v>
      </c>
      <c r="I8027" s="178">
        <v>1.27806125674416E-4</v>
      </c>
      <c r="J8027" s="178" t="s">
        <v>625</v>
      </c>
    </row>
    <row r="8028" spans="1:10" x14ac:dyDescent="0.45">
      <c r="A8028" s="178" t="s">
        <v>567</v>
      </c>
      <c r="B8028" s="178" t="s">
        <v>568</v>
      </c>
      <c r="C8028" s="178">
        <v>2035</v>
      </c>
      <c r="D8028" s="178" t="s">
        <v>336</v>
      </c>
      <c r="E8028" s="178" t="s">
        <v>337</v>
      </c>
      <c r="F8028" s="178" t="s">
        <v>573</v>
      </c>
      <c r="G8028" s="178">
        <v>462</v>
      </c>
      <c r="H8028" s="178">
        <v>1.645693555474E-4</v>
      </c>
      <c r="I8028" s="178">
        <v>1.8431767821308802E-4</v>
      </c>
      <c r="J8028" s="178" t="s">
        <v>625</v>
      </c>
    </row>
    <row r="8029" spans="1:10" x14ac:dyDescent="0.45">
      <c r="A8029" s="178" t="s">
        <v>567</v>
      </c>
      <c r="B8029" s="178" t="s">
        <v>568</v>
      </c>
      <c r="C8029" s="178">
        <v>2035</v>
      </c>
      <c r="D8029" s="178" t="s">
        <v>336</v>
      </c>
      <c r="E8029" s="178" t="s">
        <v>337</v>
      </c>
      <c r="F8029" s="178" t="s">
        <v>573</v>
      </c>
      <c r="G8029" s="178">
        <v>466</v>
      </c>
      <c r="H8029" s="178">
        <v>1.201090126415E-4</v>
      </c>
      <c r="I8029" s="178">
        <v>1.3452209415848001E-4</v>
      </c>
      <c r="J8029" s="178" t="s">
        <v>625</v>
      </c>
    </row>
    <row r="8030" spans="1:10" x14ac:dyDescent="0.45">
      <c r="A8030" s="178" t="s">
        <v>567</v>
      </c>
      <c r="B8030" s="178" t="s">
        <v>568</v>
      </c>
      <c r="C8030" s="178">
        <v>2035</v>
      </c>
      <c r="D8030" s="178" t="s">
        <v>336</v>
      </c>
      <c r="E8030" s="178" t="s">
        <v>337</v>
      </c>
      <c r="F8030" s="178" t="s">
        <v>573</v>
      </c>
      <c r="G8030" s="178">
        <v>474</v>
      </c>
      <c r="H8030" s="178">
        <v>1.6054142906800001E-4</v>
      </c>
      <c r="I8030" s="178">
        <v>1.7980640055616004E-4</v>
      </c>
      <c r="J8030" s="178" t="s">
        <v>625</v>
      </c>
    </row>
    <row r="8031" spans="1:10" x14ac:dyDescent="0.45">
      <c r="A8031" s="178" t="s">
        <v>567</v>
      </c>
      <c r="B8031" s="178" t="s">
        <v>568</v>
      </c>
      <c r="C8031" s="178">
        <v>2035</v>
      </c>
      <c r="D8031" s="178" t="s">
        <v>336</v>
      </c>
      <c r="E8031" s="178" t="s">
        <v>337</v>
      </c>
      <c r="F8031" s="178" t="s">
        <v>569</v>
      </c>
      <c r="G8031" s="178">
        <v>485</v>
      </c>
      <c r="H8031" s="178">
        <v>1.621215196792E-4</v>
      </c>
      <c r="I8031" s="178">
        <v>1.8157610204070401E-4</v>
      </c>
      <c r="J8031" s="178" t="s">
        <v>625</v>
      </c>
    </row>
    <row r="8032" spans="1:10" x14ac:dyDescent="0.45">
      <c r="A8032" s="178" t="s">
        <v>567</v>
      </c>
      <c r="B8032" s="178" t="s">
        <v>568</v>
      </c>
      <c r="C8032" s="178">
        <v>2035</v>
      </c>
      <c r="D8032" s="178" t="s">
        <v>336</v>
      </c>
      <c r="E8032" s="178" t="s">
        <v>337</v>
      </c>
      <c r="F8032" s="178" t="s">
        <v>570</v>
      </c>
      <c r="G8032" s="178">
        <v>492</v>
      </c>
      <c r="H8032" s="178">
        <v>4.1944163967899998E-5</v>
      </c>
      <c r="I8032" s="178">
        <v>4.6977463644048001E-5</v>
      </c>
      <c r="J8032" s="178" t="s">
        <v>625</v>
      </c>
    </row>
    <row r="8033" spans="1:10" x14ac:dyDescent="0.45">
      <c r="A8033" s="178" t="s">
        <v>567</v>
      </c>
      <c r="B8033" s="178" t="s">
        <v>568</v>
      </c>
      <c r="C8033" s="178">
        <v>2035</v>
      </c>
      <c r="D8033" s="178" t="s">
        <v>336</v>
      </c>
      <c r="E8033" s="178" t="s">
        <v>337</v>
      </c>
      <c r="F8033" s="178" t="s">
        <v>570</v>
      </c>
      <c r="G8033" s="178">
        <v>507</v>
      </c>
      <c r="H8033" s="178">
        <v>2.32933234656E-5</v>
      </c>
      <c r="I8033" s="178">
        <v>2.6088522281472002E-5</v>
      </c>
      <c r="J8033" s="178" t="s">
        <v>625</v>
      </c>
    </row>
    <row r="8034" spans="1:10" x14ac:dyDescent="0.45">
      <c r="A8034" s="178" t="s">
        <v>567</v>
      </c>
      <c r="B8034" s="178" t="s">
        <v>568</v>
      </c>
      <c r="C8034" s="178">
        <v>2035</v>
      </c>
      <c r="D8034" s="178" t="s">
        <v>336</v>
      </c>
      <c r="E8034" s="178" t="s">
        <v>337</v>
      </c>
      <c r="F8034" s="178" t="s">
        <v>573</v>
      </c>
      <c r="G8034" s="178">
        <v>512</v>
      </c>
      <c r="H8034" s="178">
        <v>2.0955990476070001E-4</v>
      </c>
      <c r="I8034" s="178">
        <v>2.3470709333198403E-4</v>
      </c>
      <c r="J8034" s="178" t="s">
        <v>625</v>
      </c>
    </row>
    <row r="8035" spans="1:10" x14ac:dyDescent="0.45">
      <c r="A8035" s="178" t="s">
        <v>567</v>
      </c>
      <c r="B8035" s="178" t="s">
        <v>568</v>
      </c>
      <c r="C8035" s="178">
        <v>2035</v>
      </c>
      <c r="D8035" s="178" t="s">
        <v>336</v>
      </c>
      <c r="E8035" s="178" t="s">
        <v>337</v>
      </c>
      <c r="F8035" s="178" t="s">
        <v>570</v>
      </c>
      <c r="G8035" s="178">
        <v>522</v>
      </c>
      <c r="H8035" s="178">
        <v>1.9764594981100002E-5</v>
      </c>
      <c r="I8035" s="178">
        <v>2.2136346378832005E-5</v>
      </c>
      <c r="J8035" s="178" t="s">
        <v>625</v>
      </c>
    </row>
    <row r="8036" spans="1:10" x14ac:dyDescent="0.45">
      <c r="A8036" s="178" t="s">
        <v>567</v>
      </c>
      <c r="B8036" s="178" t="s">
        <v>568</v>
      </c>
      <c r="C8036" s="178">
        <v>2035</v>
      </c>
      <c r="D8036" s="178" t="s">
        <v>336</v>
      </c>
      <c r="E8036" s="178" t="s">
        <v>337</v>
      </c>
      <c r="F8036" s="178" t="s">
        <v>570</v>
      </c>
      <c r="G8036" s="178">
        <v>535</v>
      </c>
      <c r="H8036" s="178">
        <v>1.92749921553E-5</v>
      </c>
      <c r="I8036" s="178">
        <v>2.1587991213936002E-5</v>
      </c>
      <c r="J8036" s="178" t="s">
        <v>625</v>
      </c>
    </row>
    <row r="8037" spans="1:10" x14ac:dyDescent="0.45">
      <c r="A8037" s="178" t="s">
        <v>567</v>
      </c>
      <c r="B8037" s="178" t="s">
        <v>568</v>
      </c>
      <c r="C8037" s="178">
        <v>2035</v>
      </c>
      <c r="D8037" s="178" t="s">
        <v>336</v>
      </c>
      <c r="E8037" s="178" t="s">
        <v>337</v>
      </c>
      <c r="F8037" s="178" t="s">
        <v>573</v>
      </c>
      <c r="G8037" s="178">
        <v>554</v>
      </c>
      <c r="H8037" s="178">
        <v>9.8747150332199998E-5</v>
      </c>
      <c r="I8037" s="178">
        <v>1.1059680837206401E-4</v>
      </c>
      <c r="J8037" s="178" t="s">
        <v>625</v>
      </c>
    </row>
    <row r="8038" spans="1:10" x14ac:dyDescent="0.45">
      <c r="A8038" s="178" t="s">
        <v>567</v>
      </c>
      <c r="B8038" s="178" t="s">
        <v>568</v>
      </c>
      <c r="C8038" s="178">
        <v>2035</v>
      </c>
      <c r="D8038" s="178" t="s">
        <v>336</v>
      </c>
      <c r="E8038" s="178" t="s">
        <v>337</v>
      </c>
      <c r="F8038" s="178" t="s">
        <v>571</v>
      </c>
      <c r="G8038" s="178">
        <v>555</v>
      </c>
      <c r="H8038" s="1">
        <v>5.0011085477300001E-6</v>
      </c>
      <c r="I8038" s="178">
        <v>5.6012415734576008E-6</v>
      </c>
      <c r="J8038" s="178" t="s">
        <v>625</v>
      </c>
    </row>
    <row r="8039" spans="1:10" x14ac:dyDescent="0.45">
      <c r="A8039" s="178" t="s">
        <v>567</v>
      </c>
      <c r="B8039" s="178" t="s">
        <v>568</v>
      </c>
      <c r="C8039" s="178">
        <v>2035</v>
      </c>
      <c r="D8039" s="178" t="s">
        <v>336</v>
      </c>
      <c r="E8039" s="178" t="s">
        <v>337</v>
      </c>
      <c r="F8039" s="178" t="s">
        <v>573</v>
      </c>
      <c r="G8039" s="178">
        <v>561</v>
      </c>
      <c r="H8039" s="178">
        <v>9.6301009762099994E-5</v>
      </c>
      <c r="I8039" s="178">
        <v>1.07857130933552E-4</v>
      </c>
      <c r="J8039" s="178" t="s">
        <v>625</v>
      </c>
    </row>
    <row r="8040" spans="1:10" x14ac:dyDescent="0.45">
      <c r="A8040" s="178" t="s">
        <v>567</v>
      </c>
      <c r="B8040" s="178" t="s">
        <v>568</v>
      </c>
      <c r="C8040" s="178">
        <v>2035</v>
      </c>
      <c r="D8040" s="178" t="s">
        <v>336</v>
      </c>
      <c r="E8040" s="178" t="s">
        <v>337</v>
      </c>
      <c r="F8040" s="178" t="s">
        <v>573</v>
      </c>
      <c r="G8040" s="178">
        <v>568</v>
      </c>
      <c r="H8040" s="178">
        <v>1.3374580885280001E-4</v>
      </c>
      <c r="I8040" s="178">
        <v>1.4979530591513601E-4</v>
      </c>
      <c r="J8040" s="178" t="s">
        <v>625</v>
      </c>
    </row>
    <row r="8041" spans="1:10" x14ac:dyDescent="0.45">
      <c r="A8041" s="178" t="s">
        <v>567</v>
      </c>
      <c r="B8041" s="178" t="s">
        <v>568</v>
      </c>
      <c r="C8041" s="178">
        <v>2035</v>
      </c>
      <c r="D8041" s="178" t="s">
        <v>336</v>
      </c>
      <c r="E8041" s="178" t="s">
        <v>337</v>
      </c>
      <c r="F8041" s="178" t="s">
        <v>572</v>
      </c>
      <c r="G8041" s="178">
        <v>582</v>
      </c>
      <c r="H8041" s="1">
        <v>1.6905188431300001E-6</v>
      </c>
      <c r="I8041" s="178">
        <v>1.8933811043056002E-6</v>
      </c>
      <c r="J8041" s="178" t="s">
        <v>625</v>
      </c>
    </row>
    <row r="8042" spans="1:10" x14ac:dyDescent="0.45">
      <c r="A8042" s="178" t="s">
        <v>567</v>
      </c>
      <c r="B8042" s="178" t="s">
        <v>568</v>
      </c>
      <c r="C8042" s="178">
        <v>2035</v>
      </c>
      <c r="D8042" s="178" t="s">
        <v>336</v>
      </c>
      <c r="E8042" s="178" t="s">
        <v>337</v>
      </c>
      <c r="F8042" s="178" t="s">
        <v>571</v>
      </c>
      <c r="G8042" s="178">
        <v>588</v>
      </c>
      <c r="H8042" s="1">
        <v>5.1880133469199998E-6</v>
      </c>
      <c r="I8042" s="178">
        <v>5.8105749485504004E-6</v>
      </c>
      <c r="J8042" s="178" t="s">
        <v>625</v>
      </c>
    </row>
    <row r="8043" spans="1:10" x14ac:dyDescent="0.45">
      <c r="A8043" s="178" t="s">
        <v>567</v>
      </c>
      <c r="B8043" s="178" t="s">
        <v>568</v>
      </c>
      <c r="C8043" s="178">
        <v>2035</v>
      </c>
      <c r="D8043" s="178" t="s">
        <v>336</v>
      </c>
      <c r="E8043" s="178" t="s">
        <v>337</v>
      </c>
      <c r="F8043" s="178" t="s">
        <v>569</v>
      </c>
      <c r="G8043" s="178">
        <v>590</v>
      </c>
      <c r="H8043" s="178">
        <v>1.3316039985509999E-4</v>
      </c>
      <c r="I8043" s="178">
        <v>1.4913964783771201E-4</v>
      </c>
      <c r="J8043" s="178" t="s">
        <v>625</v>
      </c>
    </row>
    <row r="8044" spans="1:10" x14ac:dyDescent="0.45">
      <c r="A8044" s="178" t="s">
        <v>567</v>
      </c>
      <c r="B8044" s="178" t="s">
        <v>568</v>
      </c>
      <c r="C8044" s="178">
        <v>2035</v>
      </c>
      <c r="D8044" s="178" t="s">
        <v>336</v>
      </c>
      <c r="E8044" s="178" t="s">
        <v>337</v>
      </c>
      <c r="F8044" s="178" t="s">
        <v>573</v>
      </c>
      <c r="G8044" s="178">
        <v>662</v>
      </c>
      <c r="H8044" s="178">
        <v>1.163772467407E-4</v>
      </c>
      <c r="I8044" s="178">
        <v>1.3034251634958403E-4</v>
      </c>
      <c r="J8044" s="178" t="s">
        <v>625</v>
      </c>
    </row>
    <row r="8045" spans="1:10" x14ac:dyDescent="0.45">
      <c r="A8045" s="178" t="s">
        <v>567</v>
      </c>
      <c r="B8045" s="178" t="s">
        <v>568</v>
      </c>
      <c r="C8045" s="178">
        <v>2035</v>
      </c>
      <c r="D8045" s="178" t="s">
        <v>336</v>
      </c>
      <c r="E8045" s="178" t="s">
        <v>337</v>
      </c>
      <c r="F8045" s="178" t="s">
        <v>569</v>
      </c>
      <c r="G8045" s="178">
        <v>673</v>
      </c>
      <c r="H8045" s="178">
        <v>1.168509988929E-4</v>
      </c>
      <c r="I8045" s="178">
        <v>1.3087311876004801E-4</v>
      </c>
      <c r="J8045" s="178" t="s">
        <v>625</v>
      </c>
    </row>
    <row r="8046" spans="1:10" x14ac:dyDescent="0.45">
      <c r="A8046" s="178" t="s">
        <v>567</v>
      </c>
      <c r="B8046" s="178" t="s">
        <v>568</v>
      </c>
      <c r="C8046" s="178">
        <v>2035</v>
      </c>
      <c r="D8046" s="178" t="s">
        <v>336</v>
      </c>
      <c r="E8046" s="178" t="s">
        <v>337</v>
      </c>
      <c r="F8046" s="178" t="s">
        <v>570</v>
      </c>
      <c r="G8046" s="178">
        <v>763</v>
      </c>
      <c r="H8046" s="178">
        <v>1.3510126336799999E-5</v>
      </c>
      <c r="I8046" s="178">
        <v>1.5131341497216E-5</v>
      </c>
      <c r="J8046" s="178" t="s">
        <v>625</v>
      </c>
    </row>
    <row r="8047" spans="1:10" x14ac:dyDescent="0.45">
      <c r="A8047" s="178" t="s">
        <v>567</v>
      </c>
      <c r="B8047" s="178" t="s">
        <v>568</v>
      </c>
      <c r="C8047" s="178">
        <v>2035</v>
      </c>
      <c r="D8047" s="178" t="s">
        <v>336</v>
      </c>
      <c r="E8047" s="178" t="s">
        <v>337</v>
      </c>
      <c r="F8047" s="178" t="s">
        <v>569</v>
      </c>
      <c r="G8047" s="178">
        <v>787</v>
      </c>
      <c r="H8047" s="178">
        <v>9.98766627163E-5</v>
      </c>
      <c r="I8047" s="178">
        <v>1.1186186224225601E-4</v>
      </c>
      <c r="J8047" s="178" t="s">
        <v>625</v>
      </c>
    </row>
    <row r="8048" spans="1:10" x14ac:dyDescent="0.45">
      <c r="A8048" s="178" t="s">
        <v>567</v>
      </c>
      <c r="B8048" s="178" t="s">
        <v>568</v>
      </c>
      <c r="C8048" s="178">
        <v>2035</v>
      </c>
      <c r="D8048" s="178" t="s">
        <v>336</v>
      </c>
      <c r="E8048" s="178" t="s">
        <v>337</v>
      </c>
      <c r="F8048" s="178" t="s">
        <v>573</v>
      </c>
      <c r="G8048" s="178">
        <v>865</v>
      </c>
      <c r="H8048" s="178">
        <v>6.7498796852300002E-5</v>
      </c>
      <c r="I8048" s="178">
        <v>7.5598652474576013E-5</v>
      </c>
      <c r="J8048" s="178" t="s">
        <v>625</v>
      </c>
    </row>
    <row r="8049" spans="1:10" x14ac:dyDescent="0.45">
      <c r="A8049" s="178" t="s">
        <v>567</v>
      </c>
      <c r="B8049" s="178" t="s">
        <v>568</v>
      </c>
      <c r="C8049" s="178">
        <v>2035</v>
      </c>
      <c r="D8049" s="178" t="s">
        <v>336</v>
      </c>
      <c r="E8049" s="178" t="s">
        <v>337</v>
      </c>
      <c r="F8049" s="178" t="s">
        <v>572</v>
      </c>
      <c r="G8049" s="178">
        <v>884</v>
      </c>
      <c r="H8049" s="1">
        <v>1.01052921764E-6</v>
      </c>
      <c r="I8049" s="178">
        <v>1.1317927237568001E-6</v>
      </c>
      <c r="J8049" s="178" t="s">
        <v>625</v>
      </c>
    </row>
    <row r="8050" spans="1:10" x14ac:dyDescent="0.45">
      <c r="A8050" s="178" t="s">
        <v>567</v>
      </c>
      <c r="B8050" s="178" t="s">
        <v>568</v>
      </c>
      <c r="C8050" s="178">
        <v>2035</v>
      </c>
      <c r="D8050" s="178" t="s">
        <v>336</v>
      </c>
      <c r="E8050" s="178" t="s">
        <v>337</v>
      </c>
      <c r="F8050" s="178" t="s">
        <v>572</v>
      </c>
      <c r="G8050" s="178">
        <v>905</v>
      </c>
      <c r="H8050" s="1">
        <v>9.9595217761800003E-7</v>
      </c>
      <c r="I8050" s="178">
        <v>1.1154664389321601E-6</v>
      </c>
      <c r="J8050" s="178" t="s">
        <v>625</v>
      </c>
    </row>
    <row r="8051" spans="1:10" x14ac:dyDescent="0.45">
      <c r="A8051" s="178" t="s">
        <v>567</v>
      </c>
      <c r="B8051" s="178" t="s">
        <v>568</v>
      </c>
      <c r="C8051" s="178">
        <v>2035</v>
      </c>
      <c r="D8051" s="178" t="s">
        <v>336</v>
      </c>
      <c r="E8051" s="178" t="s">
        <v>337</v>
      </c>
      <c r="F8051" s="178" t="s">
        <v>574</v>
      </c>
      <c r="G8051" s="178">
        <v>912</v>
      </c>
      <c r="H8051" s="178">
        <v>1.6264177247599999E-5</v>
      </c>
      <c r="I8051" s="178">
        <v>1.8215878517311999E-5</v>
      </c>
      <c r="J8051" s="178" t="s">
        <v>626</v>
      </c>
    </row>
    <row r="8052" spans="1:10" x14ac:dyDescent="0.45">
      <c r="A8052" s="178" t="s">
        <v>567</v>
      </c>
      <c r="B8052" s="178" t="s">
        <v>568</v>
      </c>
      <c r="C8052" s="178">
        <v>2035</v>
      </c>
      <c r="D8052" s="178" t="s">
        <v>336</v>
      </c>
      <c r="E8052" s="178" t="s">
        <v>337</v>
      </c>
      <c r="F8052" s="178" t="s">
        <v>574</v>
      </c>
      <c r="G8052" s="178">
        <v>927</v>
      </c>
      <c r="H8052" s="178">
        <v>1.6029563994399999E-5</v>
      </c>
      <c r="I8052" s="178">
        <v>1.7953111673728E-5</v>
      </c>
      <c r="J8052" s="178" t="s">
        <v>626</v>
      </c>
    </row>
    <row r="8053" spans="1:10" x14ac:dyDescent="0.45">
      <c r="A8053" s="178" t="s">
        <v>567</v>
      </c>
      <c r="B8053" s="178" t="s">
        <v>568</v>
      </c>
      <c r="C8053" s="178">
        <v>2035</v>
      </c>
      <c r="D8053" s="178" t="s">
        <v>336</v>
      </c>
      <c r="E8053" s="178" t="s">
        <v>337</v>
      </c>
      <c r="F8053" s="178" t="s">
        <v>570</v>
      </c>
      <c r="G8053" s="178">
        <v>930</v>
      </c>
      <c r="H8053" s="178">
        <v>1.1096700291099999E-5</v>
      </c>
      <c r="I8053" s="178">
        <v>1.2428304326032001E-5</v>
      </c>
      <c r="J8053" s="178" t="s">
        <v>625</v>
      </c>
    </row>
    <row r="8054" spans="1:10" x14ac:dyDescent="0.45">
      <c r="A8054" s="178" t="s">
        <v>567</v>
      </c>
      <c r="B8054" s="178" t="s">
        <v>568</v>
      </c>
      <c r="C8054" s="178">
        <v>2035</v>
      </c>
      <c r="D8054" s="178" t="s">
        <v>336</v>
      </c>
      <c r="E8054" s="178" t="s">
        <v>337</v>
      </c>
      <c r="F8054" s="178" t="s">
        <v>569</v>
      </c>
      <c r="G8054" s="178">
        <v>1018</v>
      </c>
      <c r="H8054" s="178">
        <v>8.7140695541200003E-5</v>
      </c>
      <c r="I8054" s="178">
        <v>9.7597579006144009E-5</v>
      </c>
      <c r="J8054" s="178" t="s">
        <v>625</v>
      </c>
    </row>
    <row r="8055" spans="1:10" x14ac:dyDescent="0.45">
      <c r="A8055" s="178" t="s">
        <v>567</v>
      </c>
      <c r="B8055" s="178" t="s">
        <v>568</v>
      </c>
      <c r="C8055" s="178">
        <v>2035</v>
      </c>
      <c r="D8055" s="178" t="s">
        <v>336</v>
      </c>
      <c r="E8055" s="178" t="s">
        <v>337</v>
      </c>
      <c r="F8055" s="178" t="s">
        <v>571</v>
      </c>
      <c r="G8055" s="178">
        <v>1028</v>
      </c>
      <c r="H8055" s="1">
        <v>2.9584080039099999E-6</v>
      </c>
      <c r="I8055" s="178">
        <v>3.3134169643792002E-6</v>
      </c>
      <c r="J8055" s="178" t="s">
        <v>625</v>
      </c>
    </row>
    <row r="8056" spans="1:10" x14ac:dyDescent="0.45">
      <c r="A8056" s="178" t="s">
        <v>567</v>
      </c>
      <c r="B8056" s="178" t="s">
        <v>568</v>
      </c>
      <c r="C8056" s="178">
        <v>2035</v>
      </c>
      <c r="D8056" s="178" t="s">
        <v>336</v>
      </c>
      <c r="E8056" s="178" t="s">
        <v>337</v>
      </c>
      <c r="F8056" s="178" t="s">
        <v>570</v>
      </c>
      <c r="G8056" s="178">
        <v>1061</v>
      </c>
      <c r="H8056" s="1">
        <v>9.73758324108E-6</v>
      </c>
      <c r="I8056" s="178">
        <v>1.0906093230009601E-5</v>
      </c>
      <c r="J8056" s="178" t="s">
        <v>625</v>
      </c>
    </row>
    <row r="8057" spans="1:10" x14ac:dyDescent="0.45">
      <c r="A8057" s="178" t="s">
        <v>567</v>
      </c>
      <c r="B8057" s="178" t="s">
        <v>568</v>
      </c>
      <c r="C8057" s="178">
        <v>2035</v>
      </c>
      <c r="D8057" s="178" t="s">
        <v>336</v>
      </c>
      <c r="E8057" s="178" t="s">
        <v>337</v>
      </c>
      <c r="F8057" s="178" t="s">
        <v>573</v>
      </c>
      <c r="G8057" s="178">
        <v>1102</v>
      </c>
      <c r="H8057" s="178">
        <v>5.5440927098999998E-5</v>
      </c>
      <c r="I8057" s="178">
        <v>6.2093838350879999E-5</v>
      </c>
      <c r="J8057" s="178" t="s">
        <v>625</v>
      </c>
    </row>
    <row r="8058" spans="1:10" x14ac:dyDescent="0.45">
      <c r="A8058" s="178" t="s">
        <v>567</v>
      </c>
      <c r="B8058" s="178" t="s">
        <v>568</v>
      </c>
      <c r="C8058" s="178">
        <v>2035</v>
      </c>
      <c r="D8058" s="178" t="s">
        <v>336</v>
      </c>
      <c r="E8058" s="178" t="s">
        <v>337</v>
      </c>
      <c r="F8058" s="178" t="s">
        <v>569</v>
      </c>
      <c r="G8058" s="178">
        <v>1219</v>
      </c>
      <c r="H8058" s="178">
        <v>6.4393119828299998E-5</v>
      </c>
      <c r="I8058" s="178">
        <v>7.2120294207696001E-5</v>
      </c>
      <c r="J8058" s="178" t="s">
        <v>625</v>
      </c>
    </row>
    <row r="8059" spans="1:10" x14ac:dyDescent="0.45">
      <c r="A8059" s="178" t="s">
        <v>567</v>
      </c>
      <c r="B8059" s="178" t="s">
        <v>568</v>
      </c>
      <c r="C8059" s="178">
        <v>2035</v>
      </c>
      <c r="D8059" s="178" t="s">
        <v>336</v>
      </c>
      <c r="E8059" s="178" t="s">
        <v>337</v>
      </c>
      <c r="F8059" s="178" t="s">
        <v>570</v>
      </c>
      <c r="G8059" s="178">
        <v>1241</v>
      </c>
      <c r="H8059" s="1">
        <v>8.3230552263600008E-6</v>
      </c>
      <c r="I8059" s="178">
        <v>9.3218218535232019E-6</v>
      </c>
      <c r="J8059" s="178" t="s">
        <v>625</v>
      </c>
    </row>
    <row r="8060" spans="1:10" x14ac:dyDescent="0.45">
      <c r="A8060" s="178" t="s">
        <v>567</v>
      </c>
      <c r="B8060" s="178" t="s">
        <v>568</v>
      </c>
      <c r="C8060" s="178">
        <v>2035</v>
      </c>
      <c r="D8060" s="178" t="s">
        <v>336</v>
      </c>
      <c r="E8060" s="178" t="s">
        <v>337</v>
      </c>
      <c r="F8060" s="178" t="s">
        <v>573</v>
      </c>
      <c r="G8060" s="178">
        <v>1293</v>
      </c>
      <c r="H8060" s="178">
        <v>4.8650555981999999E-5</v>
      </c>
      <c r="I8060" s="178">
        <v>5.4488622699840006E-5</v>
      </c>
      <c r="J8060" s="178" t="s">
        <v>625</v>
      </c>
    </row>
    <row r="8061" spans="1:10" x14ac:dyDescent="0.45">
      <c r="A8061" s="178" t="s">
        <v>567</v>
      </c>
      <c r="B8061" s="178" t="s">
        <v>568</v>
      </c>
      <c r="C8061" s="178">
        <v>2035</v>
      </c>
      <c r="D8061" s="178" t="s">
        <v>336</v>
      </c>
      <c r="E8061" s="178" t="s">
        <v>337</v>
      </c>
      <c r="F8061" s="178" t="s">
        <v>569</v>
      </c>
      <c r="G8061" s="178">
        <v>1327</v>
      </c>
      <c r="H8061" s="178">
        <v>6.6799664637100004E-5</v>
      </c>
      <c r="I8061" s="178">
        <v>7.4815624393552007E-5</v>
      </c>
      <c r="J8061" s="178" t="s">
        <v>625</v>
      </c>
    </row>
    <row r="8062" spans="1:10" x14ac:dyDescent="0.45">
      <c r="A8062" s="178" t="s">
        <v>567</v>
      </c>
      <c r="B8062" s="178" t="s">
        <v>568</v>
      </c>
      <c r="C8062" s="178">
        <v>2035</v>
      </c>
      <c r="D8062" s="178" t="s">
        <v>336</v>
      </c>
      <c r="E8062" s="178" t="s">
        <v>337</v>
      </c>
      <c r="F8062" s="178" t="s">
        <v>573</v>
      </c>
      <c r="G8062" s="178">
        <v>1523</v>
      </c>
      <c r="H8062" s="178">
        <v>4.1583341953799998E-5</v>
      </c>
      <c r="I8062" s="178">
        <v>4.6573342988256004E-5</v>
      </c>
      <c r="J8062" s="178" t="s">
        <v>625</v>
      </c>
    </row>
    <row r="8063" spans="1:10" x14ac:dyDescent="0.45">
      <c r="A8063" s="178" t="s">
        <v>567</v>
      </c>
      <c r="B8063" s="178" t="s">
        <v>568</v>
      </c>
      <c r="C8063" s="178">
        <v>2035</v>
      </c>
      <c r="D8063" s="178" t="s">
        <v>336</v>
      </c>
      <c r="E8063" s="178" t="s">
        <v>337</v>
      </c>
      <c r="F8063" s="178" t="s">
        <v>571</v>
      </c>
      <c r="G8063" s="178">
        <v>1562</v>
      </c>
      <c r="H8063" s="1">
        <v>1.7684260456E-6</v>
      </c>
      <c r="I8063" s="178">
        <v>1.9806371710720003E-6</v>
      </c>
      <c r="J8063" s="178" t="s">
        <v>625</v>
      </c>
    </row>
    <row r="8064" spans="1:10" x14ac:dyDescent="0.45">
      <c r="A8064" s="178" t="s">
        <v>567</v>
      </c>
      <c r="B8064" s="178" t="s">
        <v>568</v>
      </c>
      <c r="C8064" s="178">
        <v>2035</v>
      </c>
      <c r="D8064" s="178" t="s">
        <v>336</v>
      </c>
      <c r="E8064" s="178" t="s">
        <v>337</v>
      </c>
      <c r="F8064" s="178" t="s">
        <v>571</v>
      </c>
      <c r="G8064" s="178">
        <v>1587</v>
      </c>
      <c r="H8064" s="1">
        <v>1.7429163108299999E-6</v>
      </c>
      <c r="I8064" s="178">
        <v>1.9520662681296002E-6</v>
      </c>
      <c r="J8064" s="178" t="s">
        <v>625</v>
      </c>
    </row>
    <row r="8065" spans="1:10" x14ac:dyDescent="0.45">
      <c r="A8065" s="178" t="s">
        <v>567</v>
      </c>
      <c r="B8065" s="178" t="s">
        <v>568</v>
      </c>
      <c r="C8065" s="178">
        <v>2035</v>
      </c>
      <c r="D8065" s="178" t="s">
        <v>336</v>
      </c>
      <c r="E8065" s="178" t="s">
        <v>337</v>
      </c>
      <c r="F8065" s="178" t="s">
        <v>570</v>
      </c>
      <c r="G8065" s="178">
        <v>1621</v>
      </c>
      <c r="H8065" s="1">
        <v>7.2617249316000002E-6</v>
      </c>
      <c r="I8065" s="178">
        <v>8.1331319233920017E-6</v>
      </c>
      <c r="J8065" s="178" t="s">
        <v>625</v>
      </c>
    </row>
    <row r="8066" spans="1:10" x14ac:dyDescent="0.45">
      <c r="A8066" s="178" t="s">
        <v>567</v>
      </c>
      <c r="B8066" s="178" t="s">
        <v>568</v>
      </c>
      <c r="C8066" s="178">
        <v>2035</v>
      </c>
      <c r="D8066" s="178" t="s">
        <v>336</v>
      </c>
      <c r="E8066" s="178" t="s">
        <v>337</v>
      </c>
      <c r="F8066" s="178" t="s">
        <v>570</v>
      </c>
      <c r="G8066" s="178">
        <v>1926</v>
      </c>
      <c r="H8066" s="1">
        <v>5.3660933190300004E-6</v>
      </c>
      <c r="I8066" s="178">
        <v>6.0100245173136012E-6</v>
      </c>
      <c r="J8066" s="178" t="s">
        <v>625</v>
      </c>
    </row>
    <row r="8067" spans="1:10" x14ac:dyDescent="0.45">
      <c r="A8067" s="178" t="s">
        <v>567</v>
      </c>
      <c r="B8067" s="178" t="s">
        <v>568</v>
      </c>
      <c r="C8067" s="178">
        <v>2035</v>
      </c>
      <c r="D8067" s="178" t="s">
        <v>336</v>
      </c>
      <c r="E8067" s="178" t="s">
        <v>337</v>
      </c>
      <c r="F8067" s="178" t="s">
        <v>570</v>
      </c>
      <c r="G8067" s="178">
        <v>2113</v>
      </c>
      <c r="H8067" s="1">
        <v>5.56663871976E-6</v>
      </c>
      <c r="I8067" s="178">
        <v>6.2346353661312005E-6</v>
      </c>
      <c r="J8067" s="178" t="s">
        <v>625</v>
      </c>
    </row>
    <row r="8068" spans="1:10" x14ac:dyDescent="0.45">
      <c r="A8068" s="178" t="s">
        <v>567</v>
      </c>
      <c r="B8068" s="178" t="s">
        <v>568</v>
      </c>
      <c r="C8068" s="178">
        <v>2035</v>
      </c>
      <c r="D8068" s="178" t="s">
        <v>336</v>
      </c>
      <c r="E8068" s="178" t="s">
        <v>337</v>
      </c>
      <c r="F8068" s="178" t="s">
        <v>573</v>
      </c>
      <c r="G8068" s="178">
        <v>2188</v>
      </c>
      <c r="H8068" s="178">
        <v>3.6280762287799999E-5</v>
      </c>
      <c r="I8068" s="178">
        <v>4.0634453762336005E-5</v>
      </c>
      <c r="J8068" s="178" t="s">
        <v>625</v>
      </c>
    </row>
    <row r="8069" spans="1:10" x14ac:dyDescent="0.45">
      <c r="A8069" s="178" t="s">
        <v>567</v>
      </c>
      <c r="B8069" s="178" t="s">
        <v>568</v>
      </c>
      <c r="C8069" s="178">
        <v>2035</v>
      </c>
      <c r="D8069" s="178" t="s">
        <v>336</v>
      </c>
      <c r="E8069" s="178" t="s">
        <v>337</v>
      </c>
      <c r="F8069" s="178" t="s">
        <v>569</v>
      </c>
      <c r="G8069" s="178">
        <v>2324</v>
      </c>
      <c r="H8069" s="178">
        <v>3.8091780879800002E-5</v>
      </c>
      <c r="I8069" s="178">
        <v>4.2662794585376004E-5</v>
      </c>
      <c r="J8069" s="178" t="s">
        <v>625</v>
      </c>
    </row>
    <row r="8070" spans="1:10" x14ac:dyDescent="0.45">
      <c r="A8070" s="178" t="s">
        <v>567</v>
      </c>
      <c r="B8070" s="178" t="s">
        <v>568</v>
      </c>
      <c r="C8070" s="178">
        <v>2035</v>
      </c>
      <c r="D8070" s="178" t="s">
        <v>336</v>
      </c>
      <c r="E8070" s="178" t="s">
        <v>337</v>
      </c>
      <c r="F8070" s="178" t="s">
        <v>573</v>
      </c>
      <c r="G8070" s="178">
        <v>2479</v>
      </c>
      <c r="H8070" s="178">
        <v>2.6809879273099998E-5</v>
      </c>
      <c r="I8070" s="178">
        <v>3.0027064785872002E-5</v>
      </c>
      <c r="J8070" s="178" t="s">
        <v>625</v>
      </c>
    </row>
    <row r="8071" spans="1:10" x14ac:dyDescent="0.45">
      <c r="A8071" s="178" t="s">
        <v>567</v>
      </c>
      <c r="B8071" s="178" t="s">
        <v>568</v>
      </c>
      <c r="C8071" s="178">
        <v>2035</v>
      </c>
      <c r="D8071" s="178" t="s">
        <v>336</v>
      </c>
      <c r="E8071" s="178" t="s">
        <v>337</v>
      </c>
      <c r="F8071" s="178" t="s">
        <v>573</v>
      </c>
      <c r="G8071" s="178">
        <v>2868</v>
      </c>
      <c r="H8071" s="178">
        <v>2.78118368442E-5</v>
      </c>
      <c r="I8071" s="178">
        <v>3.1149257265504001E-5</v>
      </c>
      <c r="J8071" s="178" t="s">
        <v>625</v>
      </c>
    </row>
    <row r="8072" spans="1:10" x14ac:dyDescent="0.45">
      <c r="A8072" s="178" t="s">
        <v>567</v>
      </c>
      <c r="B8072" s="178" t="s">
        <v>568</v>
      </c>
      <c r="C8072" s="178">
        <v>2035</v>
      </c>
      <c r="D8072" s="178" t="s">
        <v>336</v>
      </c>
      <c r="E8072" s="178" t="s">
        <v>337</v>
      </c>
      <c r="F8072" s="178" t="s">
        <v>569</v>
      </c>
      <c r="G8072" s="178">
        <v>3444</v>
      </c>
      <c r="H8072" s="178">
        <v>2.2769847419099998E-5</v>
      </c>
      <c r="I8072" s="178">
        <v>2.5502229109392002E-5</v>
      </c>
      <c r="J8072" s="178" t="s">
        <v>625</v>
      </c>
    </row>
    <row r="8073" spans="1:10" x14ac:dyDescent="0.45">
      <c r="A8073" s="178" t="s">
        <v>567</v>
      </c>
      <c r="B8073" s="178" t="s">
        <v>568</v>
      </c>
      <c r="C8073" s="178">
        <v>2035</v>
      </c>
      <c r="D8073" s="178" t="s">
        <v>336</v>
      </c>
      <c r="E8073" s="178" t="s">
        <v>337</v>
      </c>
      <c r="F8073" s="178" t="s">
        <v>569</v>
      </c>
      <c r="G8073" s="178">
        <v>3497</v>
      </c>
      <c r="H8073" s="178">
        <v>2.2441388864499999E-5</v>
      </c>
      <c r="I8073" s="178">
        <v>2.513435552824E-5</v>
      </c>
      <c r="J8073" s="178" t="s">
        <v>625</v>
      </c>
    </row>
    <row r="8074" spans="1:10" x14ac:dyDescent="0.45">
      <c r="A8074" s="178" t="s">
        <v>567</v>
      </c>
      <c r="B8074" s="178" t="s">
        <v>568</v>
      </c>
      <c r="C8074" s="178">
        <v>2035</v>
      </c>
      <c r="D8074" s="178" t="s">
        <v>336</v>
      </c>
      <c r="E8074" s="178" t="s">
        <v>337</v>
      </c>
      <c r="F8074" s="178" t="s">
        <v>570</v>
      </c>
      <c r="G8074" s="178">
        <v>3701</v>
      </c>
      <c r="H8074" s="1">
        <v>3.1743149975199998E-6</v>
      </c>
      <c r="I8074" s="178">
        <v>3.5552327972224001E-6</v>
      </c>
      <c r="J8074" s="178" t="s">
        <v>625</v>
      </c>
    </row>
    <row r="8075" spans="1:10" x14ac:dyDescent="0.45">
      <c r="A8075" s="178" t="s">
        <v>567</v>
      </c>
      <c r="B8075" s="178" t="s">
        <v>568</v>
      </c>
      <c r="C8075" s="178">
        <v>2035</v>
      </c>
      <c r="D8075" s="178" t="s">
        <v>336</v>
      </c>
      <c r="E8075" s="178" t="s">
        <v>337</v>
      </c>
      <c r="F8075" s="178" t="s">
        <v>573</v>
      </c>
      <c r="G8075" s="178">
        <v>4966</v>
      </c>
      <c r="H8075" s="178">
        <v>1.5859397535699998E-5</v>
      </c>
      <c r="I8075" s="178">
        <v>1.7762525239984E-5</v>
      </c>
      <c r="J8075" s="178" t="s">
        <v>625</v>
      </c>
    </row>
    <row r="8076" spans="1:10" x14ac:dyDescent="0.45">
      <c r="A8076" s="178" t="s">
        <v>567</v>
      </c>
      <c r="B8076" s="178" t="s">
        <v>568</v>
      </c>
      <c r="C8076" s="178">
        <v>2035</v>
      </c>
      <c r="D8076" s="178" t="s">
        <v>336</v>
      </c>
      <c r="E8076" s="178" t="s">
        <v>337</v>
      </c>
      <c r="F8076" s="178" t="s">
        <v>570</v>
      </c>
      <c r="G8076" s="178">
        <v>5450</v>
      </c>
      <c r="H8076" s="1">
        <v>1.8974873228199999E-6</v>
      </c>
      <c r="I8076" s="178">
        <v>2.1251858015584002E-6</v>
      </c>
      <c r="J8076" s="178" t="s">
        <v>625</v>
      </c>
    </row>
    <row r="8077" spans="1:10" x14ac:dyDescent="0.45">
      <c r="A8077" s="178" t="s">
        <v>567</v>
      </c>
      <c r="B8077" s="178" t="s">
        <v>568</v>
      </c>
      <c r="C8077" s="178">
        <v>2035</v>
      </c>
      <c r="D8077" s="178" t="s">
        <v>336</v>
      </c>
      <c r="E8077" s="178" t="s">
        <v>337</v>
      </c>
      <c r="F8077" s="178" t="s">
        <v>570</v>
      </c>
      <c r="G8077" s="178">
        <v>5533</v>
      </c>
      <c r="H8077" s="1">
        <v>1.87011573871E-6</v>
      </c>
      <c r="I8077" s="178">
        <v>2.0945296273552003E-6</v>
      </c>
      <c r="J8077" s="178" t="s">
        <v>625</v>
      </c>
    </row>
    <row r="8078" spans="1:10" x14ac:dyDescent="0.45">
      <c r="A8078" s="178" t="s">
        <v>567</v>
      </c>
      <c r="B8078" s="178" t="s">
        <v>568</v>
      </c>
      <c r="C8078" s="178">
        <v>2035</v>
      </c>
      <c r="D8078" s="178" t="s">
        <v>336</v>
      </c>
      <c r="E8078" s="178" t="s">
        <v>337</v>
      </c>
      <c r="F8078" s="178" t="s">
        <v>573</v>
      </c>
      <c r="G8078" s="178">
        <v>7339</v>
      </c>
      <c r="H8078" s="1">
        <v>9.4801562227099992E-6</v>
      </c>
      <c r="I8078" s="178">
        <v>1.0617774969435201E-5</v>
      </c>
      <c r="J8078" s="178" t="s">
        <v>625</v>
      </c>
    </row>
    <row r="8079" spans="1:10" x14ac:dyDescent="0.45">
      <c r="A8079" s="178" t="s">
        <v>567</v>
      </c>
      <c r="B8079" s="178" t="s">
        <v>568</v>
      </c>
      <c r="C8079" s="178">
        <v>2035</v>
      </c>
      <c r="D8079" s="178" t="s">
        <v>336</v>
      </c>
      <c r="E8079" s="178" t="s">
        <v>337</v>
      </c>
      <c r="F8079" s="178" t="s">
        <v>573</v>
      </c>
      <c r="G8079" s="178">
        <v>7454</v>
      </c>
      <c r="H8079" s="1">
        <v>9.3434036898499996E-6</v>
      </c>
      <c r="I8079" s="178">
        <v>1.0464612132632001E-5</v>
      </c>
      <c r="J8079" s="178" t="s">
        <v>625</v>
      </c>
    </row>
    <row r="8080" spans="1:10" x14ac:dyDescent="0.45">
      <c r="A8080" s="178" t="s">
        <v>567</v>
      </c>
      <c r="B8080" s="178" t="s">
        <v>568</v>
      </c>
      <c r="C8080" s="178">
        <v>2035</v>
      </c>
      <c r="D8080" s="178" t="s">
        <v>336</v>
      </c>
      <c r="E8080" s="178" t="s">
        <v>337</v>
      </c>
      <c r="F8080" s="178" t="s">
        <v>573</v>
      </c>
      <c r="G8080" s="178">
        <v>100000</v>
      </c>
      <c r="H8080" s="1">
        <v>9.9999999999999998E-13</v>
      </c>
      <c r="I8080" s="178">
        <v>1.1200000000000001E-12</v>
      </c>
      <c r="J8080" s="178" t="s">
        <v>625</v>
      </c>
    </row>
    <row r="8081" spans="1:10" x14ac:dyDescent="0.45">
      <c r="A8081" s="178" t="s">
        <v>567</v>
      </c>
      <c r="B8081" s="178" t="s">
        <v>568</v>
      </c>
      <c r="C8081" s="178">
        <v>2040</v>
      </c>
      <c r="D8081" s="178" t="s">
        <v>336</v>
      </c>
      <c r="E8081" s="178" t="s">
        <v>337</v>
      </c>
      <c r="F8081" s="178" t="s">
        <v>573</v>
      </c>
      <c r="G8081" s="178">
        <v>-100000</v>
      </c>
      <c r="H8081" s="178">
        <v>0</v>
      </c>
      <c r="I8081" s="178">
        <v>0</v>
      </c>
      <c r="J8081" s="178" t="s">
        <v>625</v>
      </c>
    </row>
    <row r="8082" spans="1:10" x14ac:dyDescent="0.45">
      <c r="A8082" s="178" t="s">
        <v>567</v>
      </c>
      <c r="B8082" s="178" t="s">
        <v>568</v>
      </c>
      <c r="C8082" s="178">
        <v>2040</v>
      </c>
      <c r="D8082" s="178" t="s">
        <v>336</v>
      </c>
      <c r="E8082" s="178" t="s">
        <v>337</v>
      </c>
      <c r="F8082" s="178" t="s">
        <v>573</v>
      </c>
      <c r="G8082" s="178">
        <v>-243</v>
      </c>
      <c r="H8082" s="178">
        <v>0</v>
      </c>
      <c r="I8082" s="178">
        <v>0</v>
      </c>
      <c r="J8082" s="178" t="s">
        <v>625</v>
      </c>
    </row>
    <row r="8083" spans="1:10" x14ac:dyDescent="0.45">
      <c r="A8083" s="178" t="s">
        <v>567</v>
      </c>
      <c r="B8083" s="178" t="s">
        <v>568</v>
      </c>
      <c r="C8083" s="178">
        <v>2040</v>
      </c>
      <c r="D8083" s="178" t="s">
        <v>336</v>
      </c>
      <c r="E8083" s="178" t="s">
        <v>337</v>
      </c>
      <c r="F8083" s="178" t="s">
        <v>573</v>
      </c>
      <c r="G8083" s="178">
        <v>-243</v>
      </c>
      <c r="H8083" s="178">
        <v>9.0634226799011005E-3</v>
      </c>
      <c r="I8083" s="178">
        <v>1.0151033401489233E-2</v>
      </c>
      <c r="J8083" s="178" t="s">
        <v>625</v>
      </c>
    </row>
    <row r="8084" spans="1:10" x14ac:dyDescent="0.45">
      <c r="A8084" s="178" t="s">
        <v>567</v>
      </c>
      <c r="B8084" s="178" t="s">
        <v>568</v>
      </c>
      <c r="C8084" s="178">
        <v>2040</v>
      </c>
      <c r="D8084" s="178" t="s">
        <v>336</v>
      </c>
      <c r="E8084" s="178" t="s">
        <v>337</v>
      </c>
      <c r="F8084" s="178" t="s">
        <v>573</v>
      </c>
      <c r="G8084" s="178">
        <v>-241</v>
      </c>
      <c r="H8084" s="178">
        <v>1.40920416451991E-2</v>
      </c>
      <c r="I8084" s="178">
        <v>1.5783086642622995E-2</v>
      </c>
      <c r="J8084" s="178" t="s">
        <v>625</v>
      </c>
    </row>
    <row r="8085" spans="1:10" x14ac:dyDescent="0.45">
      <c r="A8085" s="178" t="s">
        <v>567</v>
      </c>
      <c r="B8085" s="178" t="s">
        <v>568</v>
      </c>
      <c r="C8085" s="178">
        <v>2040</v>
      </c>
      <c r="D8085" s="178" t="s">
        <v>336</v>
      </c>
      <c r="E8085" s="178" t="s">
        <v>337</v>
      </c>
      <c r="F8085" s="178" t="s">
        <v>573</v>
      </c>
      <c r="G8085" s="178">
        <v>-236</v>
      </c>
      <c r="H8085" s="178">
        <v>1.5685655642300799E-2</v>
      </c>
      <c r="I8085" s="178">
        <v>1.7567934319376897E-2</v>
      </c>
      <c r="J8085" s="178" t="s">
        <v>625</v>
      </c>
    </row>
    <row r="8086" spans="1:10" x14ac:dyDescent="0.45">
      <c r="A8086" s="178" t="s">
        <v>567</v>
      </c>
      <c r="B8086" s="178" t="s">
        <v>568</v>
      </c>
      <c r="C8086" s="178">
        <v>2040</v>
      </c>
      <c r="D8086" s="178" t="s">
        <v>336</v>
      </c>
      <c r="E8086" s="178" t="s">
        <v>337</v>
      </c>
      <c r="F8086" s="178" t="s">
        <v>573</v>
      </c>
      <c r="G8086" s="178">
        <v>-232</v>
      </c>
      <c r="H8086" s="178">
        <v>7.5596398673951999E-3</v>
      </c>
      <c r="I8086" s="178">
        <v>8.4667966514826252E-3</v>
      </c>
      <c r="J8086" s="178" t="s">
        <v>625</v>
      </c>
    </row>
    <row r="8087" spans="1:10" x14ac:dyDescent="0.45">
      <c r="A8087" s="178" t="s">
        <v>567</v>
      </c>
      <c r="B8087" s="178" t="s">
        <v>568</v>
      </c>
      <c r="C8087" s="178">
        <v>2040</v>
      </c>
      <c r="D8087" s="178" t="s">
        <v>336</v>
      </c>
      <c r="E8087" s="178" t="s">
        <v>337</v>
      </c>
      <c r="F8087" s="178" t="s">
        <v>573</v>
      </c>
      <c r="G8087" s="178">
        <v>-228</v>
      </c>
      <c r="H8087" s="178">
        <v>5.5238944478332996E-3</v>
      </c>
      <c r="I8087" s="178">
        <v>6.1867617815732964E-3</v>
      </c>
      <c r="J8087" s="178" t="s">
        <v>625</v>
      </c>
    </row>
    <row r="8088" spans="1:10" x14ac:dyDescent="0.45">
      <c r="A8088" s="178" t="s">
        <v>567</v>
      </c>
      <c r="B8088" s="178" t="s">
        <v>568</v>
      </c>
      <c r="C8088" s="178">
        <v>2040</v>
      </c>
      <c r="D8088" s="178" t="s">
        <v>336</v>
      </c>
      <c r="E8088" s="178" t="s">
        <v>337</v>
      </c>
      <c r="F8088" s="178" t="s">
        <v>573</v>
      </c>
      <c r="G8088" s="178">
        <v>-227</v>
      </c>
      <c r="H8088" s="178">
        <v>7.9941956792027001E-3</v>
      </c>
      <c r="I8088" s="178">
        <v>8.9534991607070243E-3</v>
      </c>
      <c r="J8088" s="178" t="s">
        <v>625</v>
      </c>
    </row>
    <row r="8089" spans="1:10" x14ac:dyDescent="0.45">
      <c r="A8089" s="178" t="s">
        <v>567</v>
      </c>
      <c r="B8089" s="178" t="s">
        <v>568</v>
      </c>
      <c r="C8089" s="178">
        <v>2040</v>
      </c>
      <c r="D8089" s="178" t="s">
        <v>336</v>
      </c>
      <c r="E8089" s="178" t="s">
        <v>337</v>
      </c>
      <c r="F8089" s="178" t="s">
        <v>573</v>
      </c>
      <c r="G8089" s="178">
        <v>-225</v>
      </c>
      <c r="H8089" s="178">
        <v>1.3710075523704301E-2</v>
      </c>
      <c r="I8089" s="178">
        <v>1.5355284586548818E-2</v>
      </c>
      <c r="J8089" s="178" t="s">
        <v>625</v>
      </c>
    </row>
    <row r="8090" spans="1:10" x14ac:dyDescent="0.45">
      <c r="A8090" s="178" t="s">
        <v>567</v>
      </c>
      <c r="B8090" s="178" t="s">
        <v>568</v>
      </c>
      <c r="C8090" s="178">
        <v>2040</v>
      </c>
      <c r="D8090" s="178" t="s">
        <v>336</v>
      </c>
      <c r="E8090" s="178" t="s">
        <v>337</v>
      </c>
      <c r="F8090" s="178" t="s">
        <v>573</v>
      </c>
      <c r="G8090" s="178">
        <v>-224</v>
      </c>
      <c r="H8090" s="178">
        <v>1.83241995982826E-2</v>
      </c>
      <c r="I8090" s="178">
        <v>2.0523103550076513E-2</v>
      </c>
      <c r="J8090" s="178" t="s">
        <v>625</v>
      </c>
    </row>
    <row r="8091" spans="1:10" x14ac:dyDescent="0.45">
      <c r="A8091" s="178" t="s">
        <v>567</v>
      </c>
      <c r="B8091" s="178" t="s">
        <v>568</v>
      </c>
      <c r="C8091" s="178">
        <v>2040</v>
      </c>
      <c r="D8091" s="178" t="s">
        <v>336</v>
      </c>
      <c r="E8091" s="178" t="s">
        <v>337</v>
      </c>
      <c r="F8091" s="178" t="s">
        <v>573</v>
      </c>
      <c r="G8091" s="178">
        <v>-223</v>
      </c>
      <c r="H8091" s="178">
        <v>3.8914768956602001E-3</v>
      </c>
      <c r="I8091" s="178">
        <v>4.3584541231394243E-3</v>
      </c>
      <c r="J8091" s="178" t="s">
        <v>625</v>
      </c>
    </row>
    <row r="8092" spans="1:10" x14ac:dyDescent="0.45">
      <c r="A8092" s="178" t="s">
        <v>567</v>
      </c>
      <c r="B8092" s="178" t="s">
        <v>568</v>
      </c>
      <c r="C8092" s="178">
        <v>2040</v>
      </c>
      <c r="D8092" s="178" t="s">
        <v>336</v>
      </c>
      <c r="E8092" s="178" t="s">
        <v>337</v>
      </c>
      <c r="F8092" s="178" t="s">
        <v>573</v>
      </c>
      <c r="G8092" s="178">
        <v>-222</v>
      </c>
      <c r="H8092" s="178">
        <v>4.4354978017509001E-3</v>
      </c>
      <c r="I8092" s="178">
        <v>4.9677575379610088E-3</v>
      </c>
      <c r="J8092" s="178" t="s">
        <v>625</v>
      </c>
    </row>
    <row r="8093" spans="1:10" x14ac:dyDescent="0.45">
      <c r="A8093" s="178" t="s">
        <v>567</v>
      </c>
      <c r="B8093" s="178" t="s">
        <v>568</v>
      </c>
      <c r="C8093" s="178">
        <v>2040</v>
      </c>
      <c r="D8093" s="178" t="s">
        <v>336</v>
      </c>
      <c r="E8093" s="178" t="s">
        <v>337</v>
      </c>
      <c r="F8093" s="178" t="s">
        <v>573</v>
      </c>
      <c r="G8093" s="178">
        <v>-219</v>
      </c>
      <c r="H8093" s="178">
        <v>3.2542427070438897E-2</v>
      </c>
      <c r="I8093" s="178">
        <v>3.6447518318891564E-2</v>
      </c>
      <c r="J8093" s="178" t="s">
        <v>625</v>
      </c>
    </row>
    <row r="8094" spans="1:10" x14ac:dyDescent="0.45">
      <c r="A8094" s="178" t="s">
        <v>567</v>
      </c>
      <c r="B8094" s="178" t="s">
        <v>568</v>
      </c>
      <c r="C8094" s="178">
        <v>2040</v>
      </c>
      <c r="D8094" s="178" t="s">
        <v>336</v>
      </c>
      <c r="E8094" s="178" t="s">
        <v>337</v>
      </c>
      <c r="F8094" s="178" t="s">
        <v>573</v>
      </c>
      <c r="G8094" s="178">
        <v>-218</v>
      </c>
      <c r="H8094" s="178">
        <v>4.7002802602947001E-3</v>
      </c>
      <c r="I8094" s="178">
        <v>5.2643138915300647E-3</v>
      </c>
      <c r="J8094" s="178" t="s">
        <v>625</v>
      </c>
    </row>
    <row r="8095" spans="1:10" x14ac:dyDescent="0.45">
      <c r="A8095" s="178" t="s">
        <v>567</v>
      </c>
      <c r="B8095" s="178" t="s">
        <v>568</v>
      </c>
      <c r="C8095" s="178">
        <v>2040</v>
      </c>
      <c r="D8095" s="178" t="s">
        <v>336</v>
      </c>
      <c r="E8095" s="178" t="s">
        <v>337</v>
      </c>
      <c r="F8095" s="178" t="s">
        <v>573</v>
      </c>
      <c r="G8095" s="178">
        <v>-217</v>
      </c>
      <c r="H8095" s="178">
        <v>1.9568498712032999E-2</v>
      </c>
      <c r="I8095" s="178">
        <v>2.1916718557476962E-2</v>
      </c>
      <c r="J8095" s="178" t="s">
        <v>625</v>
      </c>
    </row>
    <row r="8096" spans="1:10" x14ac:dyDescent="0.45">
      <c r="A8096" s="178" t="s">
        <v>567</v>
      </c>
      <c r="B8096" s="178" t="s">
        <v>568</v>
      </c>
      <c r="C8096" s="178">
        <v>2040</v>
      </c>
      <c r="D8096" s="178" t="s">
        <v>336</v>
      </c>
      <c r="E8096" s="178" t="s">
        <v>337</v>
      </c>
      <c r="F8096" s="178" t="s">
        <v>573</v>
      </c>
      <c r="G8096" s="178">
        <v>-216</v>
      </c>
      <c r="H8096" s="178">
        <v>2.72939617279917E-2</v>
      </c>
      <c r="I8096" s="178">
        <v>3.0569237135350705E-2</v>
      </c>
      <c r="J8096" s="178" t="s">
        <v>625</v>
      </c>
    </row>
    <row r="8097" spans="1:10" x14ac:dyDescent="0.45">
      <c r="A8097" s="178" t="s">
        <v>567</v>
      </c>
      <c r="B8097" s="178" t="s">
        <v>568</v>
      </c>
      <c r="C8097" s="178">
        <v>2040</v>
      </c>
      <c r="D8097" s="178" t="s">
        <v>336</v>
      </c>
      <c r="E8097" s="178" t="s">
        <v>337</v>
      </c>
      <c r="F8097" s="178" t="s">
        <v>573</v>
      </c>
      <c r="G8097" s="178">
        <v>-215</v>
      </c>
      <c r="H8097" s="178">
        <v>3.28196468763053E-2</v>
      </c>
      <c r="I8097" s="178">
        <v>3.6758004501461938E-2</v>
      </c>
      <c r="J8097" s="178" t="s">
        <v>625</v>
      </c>
    </row>
    <row r="8098" spans="1:10" x14ac:dyDescent="0.45">
      <c r="A8098" s="178" t="s">
        <v>567</v>
      </c>
      <c r="B8098" s="178" t="s">
        <v>568</v>
      </c>
      <c r="C8098" s="178">
        <v>2040</v>
      </c>
      <c r="D8098" s="178" t="s">
        <v>336</v>
      </c>
      <c r="E8098" s="178" t="s">
        <v>337</v>
      </c>
      <c r="F8098" s="178" t="s">
        <v>573</v>
      </c>
      <c r="G8098" s="178">
        <v>-214</v>
      </c>
      <c r="H8098" s="178">
        <v>2.0360801834613099E-2</v>
      </c>
      <c r="I8098" s="178">
        <v>2.2804098054766672E-2</v>
      </c>
      <c r="J8098" s="178" t="s">
        <v>625</v>
      </c>
    </row>
    <row r="8099" spans="1:10" x14ac:dyDescent="0.45">
      <c r="A8099" s="178" t="s">
        <v>567</v>
      </c>
      <c r="B8099" s="178" t="s">
        <v>568</v>
      </c>
      <c r="C8099" s="178">
        <v>2040</v>
      </c>
      <c r="D8099" s="178" t="s">
        <v>336</v>
      </c>
      <c r="E8099" s="178" t="s">
        <v>337</v>
      </c>
      <c r="F8099" s="178" t="s">
        <v>573</v>
      </c>
      <c r="G8099" s="178">
        <v>-213</v>
      </c>
      <c r="H8099" s="178">
        <v>4.1226334869862002E-3</v>
      </c>
      <c r="I8099" s="178">
        <v>4.6173495054245449E-3</v>
      </c>
      <c r="J8099" s="178" t="s">
        <v>625</v>
      </c>
    </row>
    <row r="8100" spans="1:10" x14ac:dyDescent="0.45">
      <c r="A8100" s="178" t="s">
        <v>567</v>
      </c>
      <c r="B8100" s="178" t="s">
        <v>568</v>
      </c>
      <c r="C8100" s="178">
        <v>2040</v>
      </c>
      <c r="D8100" s="178" t="s">
        <v>336</v>
      </c>
      <c r="E8100" s="178" t="s">
        <v>337</v>
      </c>
      <c r="F8100" s="178" t="s">
        <v>573</v>
      </c>
      <c r="G8100" s="178">
        <v>-212</v>
      </c>
      <c r="H8100" s="178">
        <v>2.6470859069377201E-2</v>
      </c>
      <c r="I8100" s="178">
        <v>2.9647362157702469E-2</v>
      </c>
      <c r="J8100" s="178" t="s">
        <v>625</v>
      </c>
    </row>
    <row r="8101" spans="1:10" x14ac:dyDescent="0.45">
      <c r="A8101" s="178" t="s">
        <v>567</v>
      </c>
      <c r="B8101" s="178" t="s">
        <v>568</v>
      </c>
      <c r="C8101" s="178">
        <v>2040</v>
      </c>
      <c r="D8101" s="178" t="s">
        <v>336</v>
      </c>
      <c r="E8101" s="178" t="s">
        <v>337</v>
      </c>
      <c r="F8101" s="178" t="s">
        <v>573</v>
      </c>
      <c r="G8101" s="178">
        <v>-211</v>
      </c>
      <c r="H8101" s="178">
        <v>9.6698794513941002E-3</v>
      </c>
      <c r="I8101" s="178">
        <v>1.0830264985561394E-2</v>
      </c>
      <c r="J8101" s="178" t="s">
        <v>625</v>
      </c>
    </row>
    <row r="8102" spans="1:10" x14ac:dyDescent="0.45">
      <c r="A8102" s="178" t="s">
        <v>567</v>
      </c>
      <c r="B8102" s="178" t="s">
        <v>568</v>
      </c>
      <c r="C8102" s="178">
        <v>2040</v>
      </c>
      <c r="D8102" s="178" t="s">
        <v>336</v>
      </c>
      <c r="E8102" s="178" t="s">
        <v>337</v>
      </c>
      <c r="F8102" s="178" t="s">
        <v>573</v>
      </c>
      <c r="G8102" s="178">
        <v>-209</v>
      </c>
      <c r="H8102" s="178">
        <v>1.0413238313049101E-2</v>
      </c>
      <c r="I8102" s="178">
        <v>1.1662826910614994E-2</v>
      </c>
      <c r="J8102" s="178" t="s">
        <v>625</v>
      </c>
    </row>
    <row r="8103" spans="1:10" x14ac:dyDescent="0.45">
      <c r="A8103" s="178" t="s">
        <v>567</v>
      </c>
      <c r="B8103" s="178" t="s">
        <v>568</v>
      </c>
      <c r="C8103" s="178">
        <v>2040</v>
      </c>
      <c r="D8103" s="178" t="s">
        <v>336</v>
      </c>
      <c r="E8103" s="178" t="s">
        <v>337</v>
      </c>
      <c r="F8103" s="178" t="s">
        <v>573</v>
      </c>
      <c r="G8103" s="178">
        <v>-208</v>
      </c>
      <c r="H8103" s="178">
        <v>1.6287070000544201E-2</v>
      </c>
      <c r="I8103" s="178">
        <v>1.8241518400609506E-2</v>
      </c>
      <c r="J8103" s="178" t="s">
        <v>625</v>
      </c>
    </row>
    <row r="8104" spans="1:10" x14ac:dyDescent="0.45">
      <c r="A8104" s="178" t="s">
        <v>567</v>
      </c>
      <c r="B8104" s="178" t="s">
        <v>568</v>
      </c>
      <c r="C8104" s="178">
        <v>2040</v>
      </c>
      <c r="D8104" s="178" t="s">
        <v>336</v>
      </c>
      <c r="E8104" s="178" t="s">
        <v>337</v>
      </c>
      <c r="F8104" s="178" t="s">
        <v>573</v>
      </c>
      <c r="G8104" s="178">
        <v>-207</v>
      </c>
      <c r="H8104" s="178">
        <v>2.4142498616129202E-2</v>
      </c>
      <c r="I8104" s="178">
        <v>2.7039598450064709E-2</v>
      </c>
      <c r="J8104" s="178" t="s">
        <v>625</v>
      </c>
    </row>
    <row r="8105" spans="1:10" x14ac:dyDescent="0.45">
      <c r="A8105" s="178" t="s">
        <v>567</v>
      </c>
      <c r="B8105" s="178" t="s">
        <v>568</v>
      </c>
      <c r="C8105" s="178">
        <v>2040</v>
      </c>
      <c r="D8105" s="178" t="s">
        <v>336</v>
      </c>
      <c r="E8105" s="178" t="s">
        <v>337</v>
      </c>
      <c r="F8105" s="178" t="s">
        <v>573</v>
      </c>
      <c r="G8105" s="178">
        <v>-206</v>
      </c>
      <c r="H8105" s="178">
        <v>1.02824969217181E-2</v>
      </c>
      <c r="I8105" s="178">
        <v>1.1516396552324273E-2</v>
      </c>
      <c r="J8105" s="178" t="s">
        <v>625</v>
      </c>
    </row>
    <row r="8106" spans="1:10" x14ac:dyDescent="0.45">
      <c r="A8106" s="178" t="s">
        <v>567</v>
      </c>
      <c r="B8106" s="178" t="s">
        <v>568</v>
      </c>
      <c r="C8106" s="178">
        <v>2040</v>
      </c>
      <c r="D8106" s="178" t="s">
        <v>336</v>
      </c>
      <c r="E8106" s="178" t="s">
        <v>337</v>
      </c>
      <c r="F8106" s="178" t="s">
        <v>573</v>
      </c>
      <c r="G8106" s="178">
        <v>-205</v>
      </c>
      <c r="H8106" s="178">
        <v>3.2082360703498097E-2</v>
      </c>
      <c r="I8106" s="178">
        <v>3.5932243987917875E-2</v>
      </c>
      <c r="J8106" s="178" t="s">
        <v>625</v>
      </c>
    </row>
    <row r="8107" spans="1:10" x14ac:dyDescent="0.45">
      <c r="A8107" s="178" t="s">
        <v>567</v>
      </c>
      <c r="B8107" s="178" t="s">
        <v>568</v>
      </c>
      <c r="C8107" s="178">
        <v>2040</v>
      </c>
      <c r="D8107" s="178" t="s">
        <v>336</v>
      </c>
      <c r="E8107" s="178" t="s">
        <v>337</v>
      </c>
      <c r="F8107" s="178" t="s">
        <v>573</v>
      </c>
      <c r="G8107" s="178">
        <v>-204</v>
      </c>
      <c r="H8107" s="178">
        <v>1.8819570541381801E-2</v>
      </c>
      <c r="I8107" s="178">
        <v>2.1077919006347621E-2</v>
      </c>
      <c r="J8107" s="178" t="s">
        <v>625</v>
      </c>
    </row>
    <row r="8108" spans="1:10" x14ac:dyDescent="0.45">
      <c r="A8108" s="178" t="s">
        <v>567</v>
      </c>
      <c r="B8108" s="178" t="s">
        <v>568</v>
      </c>
      <c r="C8108" s="178">
        <v>2040</v>
      </c>
      <c r="D8108" s="178" t="s">
        <v>336</v>
      </c>
      <c r="E8108" s="178" t="s">
        <v>337</v>
      </c>
      <c r="F8108" s="178" t="s">
        <v>573</v>
      </c>
      <c r="G8108" s="178">
        <v>-203</v>
      </c>
      <c r="H8108" s="178">
        <v>4.4692169176414602E-2</v>
      </c>
      <c r="I8108" s="178">
        <v>5.0055229477584361E-2</v>
      </c>
      <c r="J8108" s="178" t="s">
        <v>625</v>
      </c>
    </row>
    <row r="8109" spans="1:10" x14ac:dyDescent="0.45">
      <c r="A8109" s="178" t="s">
        <v>567</v>
      </c>
      <c r="B8109" s="178" t="s">
        <v>568</v>
      </c>
      <c r="C8109" s="178">
        <v>2040</v>
      </c>
      <c r="D8109" s="178" t="s">
        <v>336</v>
      </c>
      <c r="E8109" s="178" t="s">
        <v>337</v>
      </c>
      <c r="F8109" s="178" t="s">
        <v>573</v>
      </c>
      <c r="G8109" s="178">
        <v>-202</v>
      </c>
      <c r="H8109" s="178">
        <v>3.3376529579982203E-2</v>
      </c>
      <c r="I8109" s="178">
        <v>3.7381713129580073E-2</v>
      </c>
      <c r="J8109" s="178" t="s">
        <v>625</v>
      </c>
    </row>
    <row r="8110" spans="1:10" x14ac:dyDescent="0.45">
      <c r="A8110" s="178" t="s">
        <v>567</v>
      </c>
      <c r="B8110" s="178" t="s">
        <v>568</v>
      </c>
      <c r="C8110" s="178">
        <v>2040</v>
      </c>
      <c r="D8110" s="178" t="s">
        <v>336</v>
      </c>
      <c r="E8110" s="178" t="s">
        <v>337</v>
      </c>
      <c r="F8110" s="178" t="s">
        <v>573</v>
      </c>
      <c r="G8110" s="178">
        <v>-201</v>
      </c>
      <c r="H8110" s="178">
        <v>1.8903983756899799E-2</v>
      </c>
      <c r="I8110" s="178">
        <v>2.1172461807727777E-2</v>
      </c>
      <c r="J8110" s="178" t="s">
        <v>625</v>
      </c>
    </row>
    <row r="8111" spans="1:10" x14ac:dyDescent="0.45">
      <c r="A8111" s="178" t="s">
        <v>567</v>
      </c>
      <c r="B8111" s="178" t="s">
        <v>568</v>
      </c>
      <c r="C8111" s="178">
        <v>2040</v>
      </c>
      <c r="D8111" s="178" t="s">
        <v>336</v>
      </c>
      <c r="E8111" s="178" t="s">
        <v>337</v>
      </c>
      <c r="F8111" s="178" t="s">
        <v>573</v>
      </c>
      <c r="G8111" s="178">
        <v>-200</v>
      </c>
      <c r="H8111" s="178">
        <v>4.6050825621932703E-2</v>
      </c>
      <c r="I8111" s="178">
        <v>5.1576924696564636E-2</v>
      </c>
      <c r="J8111" s="178" t="s">
        <v>625</v>
      </c>
    </row>
    <row r="8112" spans="1:10" x14ac:dyDescent="0.45">
      <c r="A8112" s="178" t="s">
        <v>567</v>
      </c>
      <c r="B8112" s="178" t="s">
        <v>568</v>
      </c>
      <c r="C8112" s="178">
        <v>2040</v>
      </c>
      <c r="D8112" s="178" t="s">
        <v>336</v>
      </c>
      <c r="E8112" s="178" t="s">
        <v>337</v>
      </c>
      <c r="F8112" s="178" t="s">
        <v>573</v>
      </c>
      <c r="G8112" s="178">
        <v>-199</v>
      </c>
      <c r="H8112" s="178">
        <v>7.5963090639560998E-3</v>
      </c>
      <c r="I8112" s="178">
        <v>8.5078661516308322E-3</v>
      </c>
      <c r="J8112" s="178" t="s">
        <v>625</v>
      </c>
    </row>
    <row r="8113" spans="1:10" x14ac:dyDescent="0.45">
      <c r="A8113" s="178" t="s">
        <v>567</v>
      </c>
      <c r="B8113" s="178" t="s">
        <v>568</v>
      </c>
      <c r="C8113" s="178">
        <v>2040</v>
      </c>
      <c r="D8113" s="178" t="s">
        <v>336</v>
      </c>
      <c r="E8113" s="178" t="s">
        <v>337</v>
      </c>
      <c r="F8113" s="178" t="s">
        <v>573</v>
      </c>
      <c r="G8113" s="178">
        <v>-198</v>
      </c>
      <c r="H8113" s="178">
        <v>1.3812915654853E-2</v>
      </c>
      <c r="I8113" s="178">
        <v>1.5470465533435361E-2</v>
      </c>
      <c r="J8113" s="178" t="s">
        <v>625</v>
      </c>
    </row>
    <row r="8114" spans="1:10" x14ac:dyDescent="0.45">
      <c r="A8114" s="178" t="s">
        <v>567</v>
      </c>
      <c r="B8114" s="178" t="s">
        <v>568</v>
      </c>
      <c r="C8114" s="178">
        <v>2040</v>
      </c>
      <c r="D8114" s="178" t="s">
        <v>336</v>
      </c>
      <c r="E8114" s="178" t="s">
        <v>337</v>
      </c>
      <c r="F8114" s="178" t="s">
        <v>573</v>
      </c>
      <c r="G8114" s="178">
        <v>-197</v>
      </c>
      <c r="H8114" s="178">
        <v>1.2826592195779101E-2</v>
      </c>
      <c r="I8114" s="178">
        <v>1.4365783259272595E-2</v>
      </c>
      <c r="J8114" s="178" t="s">
        <v>625</v>
      </c>
    </row>
    <row r="8115" spans="1:10" x14ac:dyDescent="0.45">
      <c r="A8115" s="178" t="s">
        <v>567</v>
      </c>
      <c r="B8115" s="178" t="s">
        <v>568</v>
      </c>
      <c r="C8115" s="178">
        <v>2040</v>
      </c>
      <c r="D8115" s="178" t="s">
        <v>336</v>
      </c>
      <c r="E8115" s="178" t="s">
        <v>337</v>
      </c>
      <c r="F8115" s="178" t="s">
        <v>573</v>
      </c>
      <c r="G8115" s="178">
        <v>-196</v>
      </c>
      <c r="H8115" s="178">
        <v>2.26841841358691E-2</v>
      </c>
      <c r="I8115" s="178">
        <v>2.5406286232173395E-2</v>
      </c>
      <c r="J8115" s="178" t="s">
        <v>625</v>
      </c>
    </row>
    <row r="8116" spans="1:10" x14ac:dyDescent="0.45">
      <c r="A8116" s="178" t="s">
        <v>567</v>
      </c>
      <c r="B8116" s="178" t="s">
        <v>568</v>
      </c>
      <c r="C8116" s="178">
        <v>2040</v>
      </c>
      <c r="D8116" s="178" t="s">
        <v>336</v>
      </c>
      <c r="E8116" s="178" t="s">
        <v>337</v>
      </c>
      <c r="F8116" s="178" t="s">
        <v>573</v>
      </c>
      <c r="G8116" s="178">
        <v>-195</v>
      </c>
      <c r="H8116" s="178">
        <v>6.730416091159E-3</v>
      </c>
      <c r="I8116" s="178">
        <v>7.5380660220980807E-3</v>
      </c>
      <c r="J8116" s="178" t="s">
        <v>625</v>
      </c>
    </row>
    <row r="8117" spans="1:10" x14ac:dyDescent="0.45">
      <c r="A8117" s="178" t="s">
        <v>567</v>
      </c>
      <c r="B8117" s="178" t="s">
        <v>568</v>
      </c>
      <c r="C8117" s="178">
        <v>2040</v>
      </c>
      <c r="D8117" s="178" t="s">
        <v>336</v>
      </c>
      <c r="E8117" s="178" t="s">
        <v>337</v>
      </c>
      <c r="F8117" s="178" t="s">
        <v>573</v>
      </c>
      <c r="G8117" s="178">
        <v>-194</v>
      </c>
      <c r="H8117" s="178">
        <v>1.7108710948377799E-2</v>
      </c>
      <c r="I8117" s="178">
        <v>1.9161756262183138E-2</v>
      </c>
      <c r="J8117" s="178" t="s">
        <v>625</v>
      </c>
    </row>
    <row r="8118" spans="1:10" x14ac:dyDescent="0.45">
      <c r="A8118" s="178" t="s">
        <v>567</v>
      </c>
      <c r="B8118" s="178" t="s">
        <v>568</v>
      </c>
      <c r="C8118" s="178">
        <v>2040</v>
      </c>
      <c r="D8118" s="178" t="s">
        <v>336</v>
      </c>
      <c r="E8118" s="178" t="s">
        <v>337</v>
      </c>
      <c r="F8118" s="178" t="s">
        <v>573</v>
      </c>
      <c r="G8118" s="178">
        <v>-193</v>
      </c>
      <c r="H8118" s="178">
        <v>2.70481561310589E-2</v>
      </c>
      <c r="I8118" s="178">
        <v>3.0293934866785971E-2</v>
      </c>
      <c r="J8118" s="178" t="s">
        <v>625</v>
      </c>
    </row>
    <row r="8119" spans="1:10" x14ac:dyDescent="0.45">
      <c r="A8119" s="178" t="s">
        <v>567</v>
      </c>
      <c r="B8119" s="178" t="s">
        <v>568</v>
      </c>
      <c r="C8119" s="178">
        <v>2040</v>
      </c>
      <c r="D8119" s="178" t="s">
        <v>336</v>
      </c>
      <c r="E8119" s="178" t="s">
        <v>337</v>
      </c>
      <c r="F8119" s="178" t="s">
        <v>573</v>
      </c>
      <c r="G8119" s="178">
        <v>-192</v>
      </c>
      <c r="H8119" s="178">
        <v>5.2881727460771999E-3</v>
      </c>
      <c r="I8119" s="178">
        <v>5.9227534756064642E-3</v>
      </c>
      <c r="J8119" s="178" t="s">
        <v>625</v>
      </c>
    </row>
    <row r="8120" spans="1:10" x14ac:dyDescent="0.45">
      <c r="A8120" s="178" t="s">
        <v>567</v>
      </c>
      <c r="B8120" s="178" t="s">
        <v>568</v>
      </c>
      <c r="C8120" s="178">
        <v>2040</v>
      </c>
      <c r="D8120" s="178" t="s">
        <v>336</v>
      </c>
      <c r="E8120" s="178" t="s">
        <v>337</v>
      </c>
      <c r="F8120" s="178" t="s">
        <v>573</v>
      </c>
      <c r="G8120" s="178">
        <v>-191</v>
      </c>
      <c r="H8120" s="178">
        <v>2.21344225574285E-2</v>
      </c>
      <c r="I8120" s="178">
        <v>2.4790553264319923E-2</v>
      </c>
      <c r="J8120" s="178" t="s">
        <v>625</v>
      </c>
    </row>
    <row r="8121" spans="1:10" x14ac:dyDescent="0.45">
      <c r="A8121" s="178" t="s">
        <v>567</v>
      </c>
      <c r="B8121" s="178" t="s">
        <v>568</v>
      </c>
      <c r="C8121" s="178">
        <v>2040</v>
      </c>
      <c r="D8121" s="178" t="s">
        <v>336</v>
      </c>
      <c r="E8121" s="178" t="s">
        <v>337</v>
      </c>
      <c r="F8121" s="178" t="s">
        <v>573</v>
      </c>
      <c r="G8121" s="178">
        <v>-190</v>
      </c>
      <c r="H8121" s="178">
        <v>3.04818672593683E-2</v>
      </c>
      <c r="I8121" s="178">
        <v>3.4139691330492501E-2</v>
      </c>
      <c r="J8121" s="178" t="s">
        <v>625</v>
      </c>
    </row>
    <row r="8122" spans="1:10" x14ac:dyDescent="0.45">
      <c r="A8122" s="178" t="s">
        <v>567</v>
      </c>
      <c r="B8122" s="178" t="s">
        <v>568</v>
      </c>
      <c r="C8122" s="178">
        <v>2040</v>
      </c>
      <c r="D8122" s="178" t="s">
        <v>336</v>
      </c>
      <c r="E8122" s="178" t="s">
        <v>337</v>
      </c>
      <c r="F8122" s="178" t="s">
        <v>573</v>
      </c>
      <c r="G8122" s="178">
        <v>-189</v>
      </c>
      <c r="H8122" s="178">
        <v>2.1041683154180601E-2</v>
      </c>
      <c r="I8122" s="178">
        <v>2.3566685132682275E-2</v>
      </c>
      <c r="J8122" s="178" t="s">
        <v>625</v>
      </c>
    </row>
    <row r="8123" spans="1:10" x14ac:dyDescent="0.45">
      <c r="A8123" s="178" t="s">
        <v>567</v>
      </c>
      <c r="B8123" s="178" t="s">
        <v>568</v>
      </c>
      <c r="C8123" s="178">
        <v>2040</v>
      </c>
      <c r="D8123" s="178" t="s">
        <v>336</v>
      </c>
      <c r="E8123" s="178" t="s">
        <v>337</v>
      </c>
      <c r="F8123" s="178" t="s">
        <v>573</v>
      </c>
      <c r="G8123" s="178">
        <v>-188</v>
      </c>
      <c r="H8123" s="178">
        <v>3.61109869554639E-2</v>
      </c>
      <c r="I8123" s="178">
        <v>4.0444305390119575E-2</v>
      </c>
      <c r="J8123" s="178" t="s">
        <v>625</v>
      </c>
    </row>
    <row r="8124" spans="1:10" x14ac:dyDescent="0.45">
      <c r="A8124" s="178" t="s">
        <v>567</v>
      </c>
      <c r="B8124" s="178" t="s">
        <v>568</v>
      </c>
      <c r="C8124" s="178">
        <v>2040</v>
      </c>
      <c r="D8124" s="178" t="s">
        <v>336</v>
      </c>
      <c r="E8124" s="178" t="s">
        <v>337</v>
      </c>
      <c r="F8124" s="178" t="s">
        <v>573</v>
      </c>
      <c r="G8124" s="178">
        <v>-187</v>
      </c>
      <c r="H8124" s="178">
        <v>2.0543867256492401E-2</v>
      </c>
      <c r="I8124" s="178">
        <v>2.300913132727149E-2</v>
      </c>
      <c r="J8124" s="178" t="s">
        <v>625</v>
      </c>
    </row>
    <row r="8125" spans="1:10" x14ac:dyDescent="0.45">
      <c r="A8125" s="178" t="s">
        <v>567</v>
      </c>
      <c r="B8125" s="178" t="s">
        <v>568</v>
      </c>
      <c r="C8125" s="178">
        <v>2040</v>
      </c>
      <c r="D8125" s="178" t="s">
        <v>336</v>
      </c>
      <c r="E8125" s="178" t="s">
        <v>337</v>
      </c>
      <c r="F8125" s="178" t="s">
        <v>573</v>
      </c>
      <c r="G8125" s="178">
        <v>-186</v>
      </c>
      <c r="H8125" s="178">
        <v>1.11354889813811E-2</v>
      </c>
      <c r="I8125" s="178">
        <v>1.2471747659146834E-2</v>
      </c>
      <c r="J8125" s="178" t="s">
        <v>625</v>
      </c>
    </row>
    <row r="8126" spans="1:10" x14ac:dyDescent="0.45">
      <c r="A8126" s="178" t="s">
        <v>567</v>
      </c>
      <c r="B8126" s="178" t="s">
        <v>568</v>
      </c>
      <c r="C8126" s="178">
        <v>2040</v>
      </c>
      <c r="D8126" s="178" t="s">
        <v>336</v>
      </c>
      <c r="E8126" s="178" t="s">
        <v>337</v>
      </c>
      <c r="F8126" s="178" t="s">
        <v>573</v>
      </c>
      <c r="G8126" s="178">
        <v>-185</v>
      </c>
      <c r="H8126" s="178">
        <v>3.4341465681791299E-2</v>
      </c>
      <c r="I8126" s="178">
        <v>3.8462441563606259E-2</v>
      </c>
      <c r="J8126" s="178" t="s">
        <v>625</v>
      </c>
    </row>
    <row r="8127" spans="1:10" x14ac:dyDescent="0.45">
      <c r="A8127" s="178" t="s">
        <v>567</v>
      </c>
      <c r="B8127" s="178" t="s">
        <v>568</v>
      </c>
      <c r="C8127" s="178">
        <v>2040</v>
      </c>
      <c r="D8127" s="178" t="s">
        <v>336</v>
      </c>
      <c r="E8127" s="178" t="s">
        <v>337</v>
      </c>
      <c r="F8127" s="178" t="s">
        <v>573</v>
      </c>
      <c r="G8127" s="178">
        <v>-184</v>
      </c>
      <c r="H8127" s="178">
        <v>1.0521521442569799E-2</v>
      </c>
      <c r="I8127" s="178">
        <v>1.1784104015678176E-2</v>
      </c>
      <c r="J8127" s="178" t="s">
        <v>625</v>
      </c>
    </row>
    <row r="8128" spans="1:10" x14ac:dyDescent="0.45">
      <c r="A8128" s="178" t="s">
        <v>567</v>
      </c>
      <c r="B8128" s="178" t="s">
        <v>568</v>
      </c>
      <c r="C8128" s="178">
        <v>2040</v>
      </c>
      <c r="D8128" s="178" t="s">
        <v>336</v>
      </c>
      <c r="E8128" s="178" t="s">
        <v>337</v>
      </c>
      <c r="F8128" s="178" t="s">
        <v>573</v>
      </c>
      <c r="G8128" s="178">
        <v>-183</v>
      </c>
      <c r="H8128" s="178">
        <v>7.1118164341896998E-3</v>
      </c>
      <c r="I8128" s="178">
        <v>7.9652344062924648E-3</v>
      </c>
      <c r="J8128" s="178" t="s">
        <v>625</v>
      </c>
    </row>
    <row r="8129" spans="1:10" x14ac:dyDescent="0.45">
      <c r="A8129" s="178" t="s">
        <v>567</v>
      </c>
      <c r="B8129" s="178" t="s">
        <v>568</v>
      </c>
      <c r="C8129" s="178">
        <v>2040</v>
      </c>
      <c r="D8129" s="178" t="s">
        <v>336</v>
      </c>
      <c r="E8129" s="178" t="s">
        <v>337</v>
      </c>
      <c r="F8129" s="178" t="s">
        <v>573</v>
      </c>
      <c r="G8129" s="178">
        <v>-182</v>
      </c>
      <c r="H8129" s="178">
        <v>1.13356549991295E-2</v>
      </c>
      <c r="I8129" s="178">
        <v>1.2695933599025041E-2</v>
      </c>
      <c r="J8129" s="178" t="s">
        <v>625</v>
      </c>
    </row>
    <row r="8130" spans="1:10" x14ac:dyDescent="0.45">
      <c r="A8130" s="178" t="s">
        <v>567</v>
      </c>
      <c r="B8130" s="178" t="s">
        <v>568</v>
      </c>
      <c r="C8130" s="178">
        <v>2040</v>
      </c>
      <c r="D8130" s="178" t="s">
        <v>336</v>
      </c>
      <c r="E8130" s="178" t="s">
        <v>337</v>
      </c>
      <c r="F8130" s="178" t="s">
        <v>573</v>
      </c>
      <c r="G8130" s="178">
        <v>-181</v>
      </c>
      <c r="H8130" s="178">
        <v>1.4831946464255501E-2</v>
      </c>
      <c r="I8130" s="178">
        <v>1.6611780039966162E-2</v>
      </c>
      <c r="J8130" s="178" t="s">
        <v>625</v>
      </c>
    </row>
    <row r="8131" spans="1:10" x14ac:dyDescent="0.45">
      <c r="A8131" s="178" t="s">
        <v>567</v>
      </c>
      <c r="B8131" s="178" t="s">
        <v>568</v>
      </c>
      <c r="C8131" s="178">
        <v>2040</v>
      </c>
      <c r="D8131" s="178" t="s">
        <v>336</v>
      </c>
      <c r="E8131" s="178" t="s">
        <v>337</v>
      </c>
      <c r="F8131" s="178" t="s">
        <v>573</v>
      </c>
      <c r="G8131" s="178">
        <v>-180</v>
      </c>
      <c r="H8131" s="178">
        <v>1.77142659667879E-2</v>
      </c>
      <c r="I8131" s="178">
        <v>1.9839977882802451E-2</v>
      </c>
      <c r="J8131" s="178" t="s">
        <v>625</v>
      </c>
    </row>
    <row r="8132" spans="1:10" x14ac:dyDescent="0.45">
      <c r="A8132" s="178" t="s">
        <v>567</v>
      </c>
      <c r="B8132" s="178" t="s">
        <v>568</v>
      </c>
      <c r="C8132" s="178">
        <v>2040</v>
      </c>
      <c r="D8132" s="178" t="s">
        <v>336</v>
      </c>
      <c r="E8132" s="178" t="s">
        <v>337</v>
      </c>
      <c r="F8132" s="178" t="s">
        <v>573</v>
      </c>
      <c r="G8132" s="178">
        <v>-179</v>
      </c>
      <c r="H8132" s="178">
        <v>8.4537090733647E-3</v>
      </c>
      <c r="I8132" s="178">
        <v>9.4681541621684656E-3</v>
      </c>
      <c r="J8132" s="178" t="s">
        <v>625</v>
      </c>
    </row>
    <row r="8133" spans="1:10" x14ac:dyDescent="0.45">
      <c r="A8133" s="178" t="s">
        <v>567</v>
      </c>
      <c r="B8133" s="178" t="s">
        <v>568</v>
      </c>
      <c r="C8133" s="178">
        <v>2040</v>
      </c>
      <c r="D8133" s="178" t="s">
        <v>336</v>
      </c>
      <c r="E8133" s="178" t="s">
        <v>337</v>
      </c>
      <c r="F8133" s="178" t="s">
        <v>573</v>
      </c>
      <c r="G8133" s="178">
        <v>-178</v>
      </c>
      <c r="H8133" s="178">
        <v>1.15831670118496E-2</v>
      </c>
      <c r="I8133" s="178">
        <v>1.2973147053271553E-2</v>
      </c>
      <c r="J8133" s="178" t="s">
        <v>625</v>
      </c>
    </row>
    <row r="8134" spans="1:10" x14ac:dyDescent="0.45">
      <c r="A8134" s="178" t="s">
        <v>567</v>
      </c>
      <c r="B8134" s="178" t="s">
        <v>568</v>
      </c>
      <c r="C8134" s="178">
        <v>2040</v>
      </c>
      <c r="D8134" s="178" t="s">
        <v>336</v>
      </c>
      <c r="E8134" s="178" t="s">
        <v>337</v>
      </c>
      <c r="F8134" s="178" t="s">
        <v>573</v>
      </c>
      <c r="G8134" s="178">
        <v>-177</v>
      </c>
      <c r="H8134" s="178">
        <v>7.3804280254990001E-3</v>
      </c>
      <c r="I8134" s="178">
        <v>8.2660793885588803E-3</v>
      </c>
      <c r="J8134" s="178" t="s">
        <v>625</v>
      </c>
    </row>
    <row r="8135" spans="1:10" x14ac:dyDescent="0.45">
      <c r="A8135" s="178" t="s">
        <v>567</v>
      </c>
      <c r="B8135" s="178" t="s">
        <v>568</v>
      </c>
      <c r="C8135" s="178">
        <v>2040</v>
      </c>
      <c r="D8135" s="178" t="s">
        <v>336</v>
      </c>
      <c r="E8135" s="178" t="s">
        <v>337</v>
      </c>
      <c r="F8135" s="178" t="s">
        <v>573</v>
      </c>
      <c r="G8135" s="178">
        <v>-176</v>
      </c>
      <c r="H8135" s="178">
        <v>1.77847965387627E-2</v>
      </c>
      <c r="I8135" s="178">
        <v>1.9918972123414227E-2</v>
      </c>
      <c r="J8135" s="178" t="s">
        <v>625</v>
      </c>
    </row>
    <row r="8136" spans="1:10" x14ac:dyDescent="0.45">
      <c r="A8136" s="178" t="s">
        <v>567</v>
      </c>
      <c r="B8136" s="178" t="s">
        <v>568</v>
      </c>
      <c r="C8136" s="178">
        <v>2040</v>
      </c>
      <c r="D8136" s="178" t="s">
        <v>336</v>
      </c>
      <c r="E8136" s="178" t="s">
        <v>337</v>
      </c>
      <c r="F8136" s="178" t="s">
        <v>573</v>
      </c>
      <c r="G8136" s="178">
        <v>-175</v>
      </c>
      <c r="H8136" s="178">
        <v>1.23311610659584E-2</v>
      </c>
      <c r="I8136" s="178">
        <v>1.3810900393873411E-2</v>
      </c>
      <c r="J8136" s="178" t="s">
        <v>625</v>
      </c>
    </row>
    <row r="8137" spans="1:10" x14ac:dyDescent="0.45">
      <c r="A8137" s="178" t="s">
        <v>567</v>
      </c>
      <c r="B8137" s="178" t="s">
        <v>568</v>
      </c>
      <c r="C8137" s="178">
        <v>2040</v>
      </c>
      <c r="D8137" s="178" t="s">
        <v>336</v>
      </c>
      <c r="E8137" s="178" t="s">
        <v>337</v>
      </c>
      <c r="F8137" s="178" t="s">
        <v>573</v>
      </c>
      <c r="G8137" s="178">
        <v>-174</v>
      </c>
      <c r="H8137" s="178">
        <v>8.1169083714484995E-3</v>
      </c>
      <c r="I8137" s="178">
        <v>9.0909373760223195E-3</v>
      </c>
      <c r="J8137" s="178" t="s">
        <v>625</v>
      </c>
    </row>
    <row r="8138" spans="1:10" x14ac:dyDescent="0.45">
      <c r="A8138" s="178" t="s">
        <v>567</v>
      </c>
      <c r="B8138" s="178" t="s">
        <v>568</v>
      </c>
      <c r="C8138" s="178">
        <v>2040</v>
      </c>
      <c r="D8138" s="178" t="s">
        <v>336</v>
      </c>
      <c r="E8138" s="178" t="s">
        <v>337</v>
      </c>
      <c r="F8138" s="178" t="s">
        <v>573</v>
      </c>
      <c r="G8138" s="178">
        <v>-173</v>
      </c>
      <c r="H8138" s="178">
        <v>1.4487606240436001E-3</v>
      </c>
      <c r="I8138" s="178">
        <v>1.6226118989288323E-3</v>
      </c>
      <c r="J8138" s="178" t="s">
        <v>625</v>
      </c>
    </row>
    <row r="8139" spans="1:10" x14ac:dyDescent="0.45">
      <c r="A8139" s="178" t="s">
        <v>567</v>
      </c>
      <c r="B8139" s="178" t="s">
        <v>568</v>
      </c>
      <c r="C8139" s="178">
        <v>2040</v>
      </c>
      <c r="D8139" s="178" t="s">
        <v>336</v>
      </c>
      <c r="E8139" s="178" t="s">
        <v>337</v>
      </c>
      <c r="F8139" s="178" t="s">
        <v>573</v>
      </c>
      <c r="G8139" s="178">
        <v>-172</v>
      </c>
      <c r="H8139" s="178">
        <v>8.3216303028165999E-3</v>
      </c>
      <c r="I8139" s="178">
        <v>9.3202259391545923E-3</v>
      </c>
      <c r="J8139" s="178" t="s">
        <v>625</v>
      </c>
    </row>
    <row r="8140" spans="1:10" x14ac:dyDescent="0.45">
      <c r="A8140" s="178" t="s">
        <v>567</v>
      </c>
      <c r="B8140" s="178" t="s">
        <v>568</v>
      </c>
      <c r="C8140" s="178">
        <v>2040</v>
      </c>
      <c r="D8140" s="178" t="s">
        <v>336</v>
      </c>
      <c r="E8140" s="178" t="s">
        <v>337</v>
      </c>
      <c r="F8140" s="178" t="s">
        <v>573</v>
      </c>
      <c r="G8140" s="178">
        <v>-171</v>
      </c>
      <c r="H8140" s="178">
        <v>1.7678603762760999E-3</v>
      </c>
      <c r="I8140" s="178">
        <v>1.980003621429232E-3</v>
      </c>
      <c r="J8140" s="178" t="s">
        <v>625</v>
      </c>
    </row>
    <row r="8141" spans="1:10" x14ac:dyDescent="0.45">
      <c r="A8141" s="178" t="s">
        <v>567</v>
      </c>
      <c r="B8141" s="178" t="s">
        <v>568</v>
      </c>
      <c r="C8141" s="178">
        <v>2040</v>
      </c>
      <c r="D8141" s="178" t="s">
        <v>336</v>
      </c>
      <c r="E8141" s="178" t="s">
        <v>337</v>
      </c>
      <c r="F8141" s="178" t="s">
        <v>573</v>
      </c>
      <c r="G8141" s="178">
        <v>-170</v>
      </c>
      <c r="H8141" s="178">
        <v>4.6087160008028002E-3</v>
      </c>
      <c r="I8141" s="178">
        <v>5.1617619208991364E-3</v>
      </c>
      <c r="J8141" s="178" t="s">
        <v>625</v>
      </c>
    </row>
    <row r="8142" spans="1:10" x14ac:dyDescent="0.45">
      <c r="A8142" s="178" t="s">
        <v>567</v>
      </c>
      <c r="B8142" s="178" t="s">
        <v>568</v>
      </c>
      <c r="C8142" s="178">
        <v>2040</v>
      </c>
      <c r="D8142" s="178" t="s">
        <v>336</v>
      </c>
      <c r="E8142" s="178" t="s">
        <v>337</v>
      </c>
      <c r="F8142" s="178" t="s">
        <v>573</v>
      </c>
      <c r="G8142" s="178">
        <v>-169</v>
      </c>
      <c r="H8142" s="178">
        <v>1.7127055907621999E-3</v>
      </c>
      <c r="I8142" s="178">
        <v>1.9182302616536642E-3</v>
      </c>
      <c r="J8142" s="178" t="s">
        <v>625</v>
      </c>
    </row>
    <row r="8143" spans="1:10" x14ac:dyDescent="0.45">
      <c r="A8143" s="178" t="s">
        <v>567</v>
      </c>
      <c r="B8143" s="178" t="s">
        <v>568</v>
      </c>
      <c r="C8143" s="178">
        <v>2040</v>
      </c>
      <c r="D8143" s="178" t="s">
        <v>336</v>
      </c>
      <c r="E8143" s="178" t="s">
        <v>337</v>
      </c>
      <c r="F8143" s="178" t="s">
        <v>573</v>
      </c>
      <c r="G8143" s="178">
        <v>-167</v>
      </c>
      <c r="H8143" s="178">
        <v>5.5305225541814997E-3</v>
      </c>
      <c r="I8143" s="178">
        <v>6.1941852606832801E-3</v>
      </c>
      <c r="J8143" s="178" t="s">
        <v>625</v>
      </c>
    </row>
    <row r="8144" spans="1:10" x14ac:dyDescent="0.45">
      <c r="A8144" s="178" t="s">
        <v>567</v>
      </c>
      <c r="B8144" s="178" t="s">
        <v>568</v>
      </c>
      <c r="C8144" s="178">
        <v>2040</v>
      </c>
      <c r="D8144" s="178" t="s">
        <v>336</v>
      </c>
      <c r="E8144" s="178" t="s">
        <v>337</v>
      </c>
      <c r="F8144" s="178" t="s">
        <v>573</v>
      </c>
      <c r="G8144" s="178">
        <v>-166</v>
      </c>
      <c r="H8144" s="178">
        <v>3.4355826210231001E-3</v>
      </c>
      <c r="I8144" s="178">
        <v>3.8478525355458725E-3</v>
      </c>
      <c r="J8144" s="178" t="s">
        <v>625</v>
      </c>
    </row>
    <row r="8145" spans="1:10" x14ac:dyDescent="0.45">
      <c r="A8145" s="178" t="s">
        <v>567</v>
      </c>
      <c r="B8145" s="178" t="s">
        <v>568</v>
      </c>
      <c r="C8145" s="178">
        <v>2040</v>
      </c>
      <c r="D8145" s="178" t="s">
        <v>336</v>
      </c>
      <c r="E8145" s="178" t="s">
        <v>337</v>
      </c>
      <c r="F8145" s="178" t="s">
        <v>573</v>
      </c>
      <c r="G8145" s="178">
        <v>-165</v>
      </c>
      <c r="H8145" s="178">
        <v>3.3803561236709001E-3</v>
      </c>
      <c r="I8145" s="178">
        <v>3.7859988585114083E-3</v>
      </c>
      <c r="J8145" s="178" t="s">
        <v>625</v>
      </c>
    </row>
    <row r="8146" spans="1:10" x14ac:dyDescent="0.45">
      <c r="A8146" s="178" t="s">
        <v>567</v>
      </c>
      <c r="B8146" s="178" t="s">
        <v>568</v>
      </c>
      <c r="C8146" s="178">
        <v>2040</v>
      </c>
      <c r="D8146" s="178" t="s">
        <v>336</v>
      </c>
      <c r="E8146" s="178" t="s">
        <v>337</v>
      </c>
      <c r="F8146" s="178" t="s">
        <v>573</v>
      </c>
      <c r="G8146" s="178">
        <v>-164</v>
      </c>
      <c r="H8146" s="178">
        <v>1.5267404960467999E-3</v>
      </c>
      <c r="I8146" s="178">
        <v>1.709949355572416E-3</v>
      </c>
      <c r="J8146" s="178" t="s">
        <v>625</v>
      </c>
    </row>
    <row r="8147" spans="1:10" x14ac:dyDescent="0.45">
      <c r="A8147" s="178" t="s">
        <v>567</v>
      </c>
      <c r="B8147" s="178" t="s">
        <v>568</v>
      </c>
      <c r="C8147" s="178">
        <v>2040</v>
      </c>
      <c r="D8147" s="178" t="s">
        <v>336</v>
      </c>
      <c r="E8147" s="178" t="s">
        <v>337</v>
      </c>
      <c r="F8147" s="178" t="s">
        <v>573</v>
      </c>
      <c r="G8147" s="178">
        <v>-163</v>
      </c>
      <c r="H8147" s="178">
        <v>8.1290269736201005E-3</v>
      </c>
      <c r="I8147" s="178">
        <v>9.1045102104545129E-3</v>
      </c>
      <c r="J8147" s="178" t="s">
        <v>625</v>
      </c>
    </row>
    <row r="8148" spans="1:10" x14ac:dyDescent="0.45">
      <c r="A8148" s="178" t="s">
        <v>567</v>
      </c>
      <c r="B8148" s="178" t="s">
        <v>568</v>
      </c>
      <c r="C8148" s="178">
        <v>2040</v>
      </c>
      <c r="D8148" s="178" t="s">
        <v>336</v>
      </c>
      <c r="E8148" s="178" t="s">
        <v>337</v>
      </c>
      <c r="F8148" s="178" t="s">
        <v>573</v>
      </c>
      <c r="G8148" s="178">
        <v>-162</v>
      </c>
      <c r="H8148" s="178">
        <v>2.8930536354891999E-3</v>
      </c>
      <c r="I8148" s="178">
        <v>3.2402200717479043E-3</v>
      </c>
      <c r="J8148" s="178" t="s">
        <v>625</v>
      </c>
    </row>
    <row r="8149" spans="1:10" x14ac:dyDescent="0.45">
      <c r="A8149" s="178" t="s">
        <v>567</v>
      </c>
      <c r="B8149" s="178" t="s">
        <v>568</v>
      </c>
      <c r="C8149" s="178">
        <v>2040</v>
      </c>
      <c r="D8149" s="178" t="s">
        <v>336</v>
      </c>
      <c r="E8149" s="178" t="s">
        <v>337</v>
      </c>
      <c r="F8149" s="178" t="s">
        <v>573</v>
      </c>
      <c r="G8149" s="178">
        <v>-161</v>
      </c>
      <c r="H8149" s="178">
        <v>1.18365782545879E-2</v>
      </c>
      <c r="I8149" s="178">
        <v>1.3256967645138449E-2</v>
      </c>
      <c r="J8149" s="178" t="s">
        <v>625</v>
      </c>
    </row>
    <row r="8150" spans="1:10" x14ac:dyDescent="0.45">
      <c r="A8150" s="178" t="s">
        <v>567</v>
      </c>
      <c r="B8150" s="178" t="s">
        <v>568</v>
      </c>
      <c r="C8150" s="178">
        <v>2040</v>
      </c>
      <c r="D8150" s="178" t="s">
        <v>336</v>
      </c>
      <c r="E8150" s="178" t="s">
        <v>337</v>
      </c>
      <c r="F8150" s="178" t="s">
        <v>573</v>
      </c>
      <c r="G8150" s="178">
        <v>-160</v>
      </c>
      <c r="H8150" s="178">
        <v>1.6512254136614501E-2</v>
      </c>
      <c r="I8150" s="178">
        <v>1.8493724633008243E-2</v>
      </c>
      <c r="J8150" s="178" t="s">
        <v>625</v>
      </c>
    </row>
    <row r="8151" spans="1:10" x14ac:dyDescent="0.45">
      <c r="A8151" s="178" t="s">
        <v>567</v>
      </c>
      <c r="B8151" s="178" t="s">
        <v>568</v>
      </c>
      <c r="C8151" s="178">
        <v>2040</v>
      </c>
      <c r="D8151" s="178" t="s">
        <v>336</v>
      </c>
      <c r="E8151" s="178" t="s">
        <v>337</v>
      </c>
      <c r="F8151" s="178" t="s">
        <v>573</v>
      </c>
      <c r="G8151" s="178">
        <v>-159</v>
      </c>
      <c r="H8151" s="178">
        <v>7.8872005688026998E-3</v>
      </c>
      <c r="I8151" s="178">
        <v>8.8336646370590251E-3</v>
      </c>
      <c r="J8151" s="178" t="s">
        <v>625</v>
      </c>
    </row>
    <row r="8152" spans="1:10" x14ac:dyDescent="0.45">
      <c r="A8152" s="178" t="s">
        <v>567</v>
      </c>
      <c r="B8152" s="178" t="s">
        <v>568</v>
      </c>
      <c r="C8152" s="178">
        <v>2040</v>
      </c>
      <c r="D8152" s="178" t="s">
        <v>336</v>
      </c>
      <c r="E8152" s="178" t="s">
        <v>337</v>
      </c>
      <c r="F8152" s="178" t="s">
        <v>573</v>
      </c>
      <c r="G8152" s="178">
        <v>-158</v>
      </c>
      <c r="H8152" s="178">
        <v>5.4131239885463998E-3</v>
      </c>
      <c r="I8152" s="178">
        <v>6.0626988671719688E-3</v>
      </c>
      <c r="J8152" s="178" t="s">
        <v>625</v>
      </c>
    </row>
    <row r="8153" spans="1:10" x14ac:dyDescent="0.45">
      <c r="A8153" s="178" t="s">
        <v>567</v>
      </c>
      <c r="B8153" s="178" t="s">
        <v>568</v>
      </c>
      <c r="C8153" s="178">
        <v>2040</v>
      </c>
      <c r="D8153" s="178" t="s">
        <v>336</v>
      </c>
      <c r="E8153" s="178" t="s">
        <v>337</v>
      </c>
      <c r="F8153" s="178" t="s">
        <v>573</v>
      </c>
      <c r="G8153" s="178">
        <v>-157</v>
      </c>
      <c r="H8153" s="178">
        <v>4.6791840577498E-3</v>
      </c>
      <c r="I8153" s="178">
        <v>5.2406861446797764E-3</v>
      </c>
      <c r="J8153" s="178" t="s">
        <v>625</v>
      </c>
    </row>
    <row r="8154" spans="1:10" x14ac:dyDescent="0.45">
      <c r="A8154" s="178" t="s">
        <v>567</v>
      </c>
      <c r="B8154" s="178" t="s">
        <v>568</v>
      </c>
      <c r="C8154" s="178">
        <v>2040</v>
      </c>
      <c r="D8154" s="178" t="s">
        <v>336</v>
      </c>
      <c r="E8154" s="178" t="s">
        <v>337</v>
      </c>
      <c r="F8154" s="178" t="s">
        <v>573</v>
      </c>
      <c r="G8154" s="178">
        <v>-156</v>
      </c>
      <c r="H8154" s="178">
        <v>2.3547298274934299E-2</v>
      </c>
      <c r="I8154" s="178">
        <v>2.6372974067926418E-2</v>
      </c>
      <c r="J8154" s="178" t="s">
        <v>625</v>
      </c>
    </row>
    <row r="8155" spans="1:10" x14ac:dyDescent="0.45">
      <c r="A8155" s="178" t="s">
        <v>567</v>
      </c>
      <c r="B8155" s="178" t="s">
        <v>568</v>
      </c>
      <c r="C8155" s="178">
        <v>2040</v>
      </c>
      <c r="D8155" s="178" t="s">
        <v>336</v>
      </c>
      <c r="E8155" s="178" t="s">
        <v>337</v>
      </c>
      <c r="F8155" s="178" t="s">
        <v>573</v>
      </c>
      <c r="G8155" s="178">
        <v>-155</v>
      </c>
      <c r="H8155" s="178">
        <v>4.9631925066933001E-3</v>
      </c>
      <c r="I8155" s="178">
        <v>5.5587756074964969E-3</v>
      </c>
      <c r="J8155" s="178" t="s">
        <v>625</v>
      </c>
    </row>
    <row r="8156" spans="1:10" x14ac:dyDescent="0.45">
      <c r="A8156" s="178" t="s">
        <v>567</v>
      </c>
      <c r="B8156" s="178" t="s">
        <v>568</v>
      </c>
      <c r="C8156" s="178">
        <v>2040</v>
      </c>
      <c r="D8156" s="178" t="s">
        <v>336</v>
      </c>
      <c r="E8156" s="178" t="s">
        <v>337</v>
      </c>
      <c r="F8156" s="178" t="s">
        <v>573</v>
      </c>
      <c r="G8156" s="178">
        <v>-153</v>
      </c>
      <c r="H8156" s="178">
        <v>2.6377351023257E-3</v>
      </c>
      <c r="I8156" s="178">
        <v>2.9542633146047844E-3</v>
      </c>
      <c r="J8156" s="178" t="s">
        <v>625</v>
      </c>
    </row>
    <row r="8157" spans="1:10" x14ac:dyDescent="0.45">
      <c r="A8157" s="178" t="s">
        <v>567</v>
      </c>
      <c r="B8157" s="178" t="s">
        <v>568</v>
      </c>
      <c r="C8157" s="178">
        <v>2040</v>
      </c>
      <c r="D8157" s="178" t="s">
        <v>336</v>
      </c>
      <c r="E8157" s="178" t="s">
        <v>337</v>
      </c>
      <c r="F8157" s="178" t="s">
        <v>573</v>
      </c>
      <c r="G8157" s="178">
        <v>-152</v>
      </c>
      <c r="H8157" s="178">
        <v>1.1488345102407E-2</v>
      </c>
      <c r="I8157" s="178">
        <v>1.2866946514695842E-2</v>
      </c>
      <c r="J8157" s="178" t="s">
        <v>625</v>
      </c>
    </row>
    <row r="8158" spans="1:10" x14ac:dyDescent="0.45">
      <c r="A8158" s="178" t="s">
        <v>567</v>
      </c>
      <c r="B8158" s="178" t="s">
        <v>568</v>
      </c>
      <c r="C8158" s="178">
        <v>2040</v>
      </c>
      <c r="D8158" s="178" t="s">
        <v>336</v>
      </c>
      <c r="E8158" s="178" t="s">
        <v>337</v>
      </c>
      <c r="F8158" s="178" t="s">
        <v>573</v>
      </c>
      <c r="G8158" s="178">
        <v>-151</v>
      </c>
      <c r="H8158" s="178">
        <v>1.2142446357757001E-3</v>
      </c>
      <c r="I8158" s="178">
        <v>1.3599539920687842E-3</v>
      </c>
      <c r="J8158" s="178" t="s">
        <v>625</v>
      </c>
    </row>
    <row r="8159" spans="1:10" x14ac:dyDescent="0.45">
      <c r="A8159" s="178" t="s">
        <v>567</v>
      </c>
      <c r="B8159" s="178" t="s">
        <v>568</v>
      </c>
      <c r="C8159" s="178">
        <v>2040</v>
      </c>
      <c r="D8159" s="178" t="s">
        <v>336</v>
      </c>
      <c r="E8159" s="178" t="s">
        <v>337</v>
      </c>
      <c r="F8159" s="178" t="s">
        <v>573</v>
      </c>
      <c r="G8159" s="178">
        <v>-150</v>
      </c>
      <c r="H8159" s="178">
        <v>3.6054082447663002E-3</v>
      </c>
      <c r="I8159" s="178">
        <v>4.0380572341382568E-3</v>
      </c>
      <c r="J8159" s="178" t="s">
        <v>625</v>
      </c>
    </row>
    <row r="8160" spans="1:10" x14ac:dyDescent="0.45">
      <c r="A8160" s="178" t="s">
        <v>567</v>
      </c>
      <c r="B8160" s="178" t="s">
        <v>568</v>
      </c>
      <c r="C8160" s="178">
        <v>2040</v>
      </c>
      <c r="D8160" s="178" t="s">
        <v>336</v>
      </c>
      <c r="E8160" s="178" t="s">
        <v>337</v>
      </c>
      <c r="F8160" s="178" t="s">
        <v>573</v>
      </c>
      <c r="G8160" s="178">
        <v>-149</v>
      </c>
      <c r="H8160" s="178">
        <v>1.4629185898229001E-3</v>
      </c>
      <c r="I8160" s="178">
        <v>1.6384688206016482E-3</v>
      </c>
      <c r="J8160" s="178" t="s">
        <v>625</v>
      </c>
    </row>
    <row r="8161" spans="1:10" x14ac:dyDescent="0.45">
      <c r="A8161" s="178" t="s">
        <v>567</v>
      </c>
      <c r="B8161" s="178" t="s">
        <v>568</v>
      </c>
      <c r="C8161" s="178">
        <v>2040</v>
      </c>
      <c r="D8161" s="178" t="s">
        <v>336</v>
      </c>
      <c r="E8161" s="178" t="s">
        <v>337</v>
      </c>
      <c r="F8161" s="178" t="s">
        <v>573</v>
      </c>
      <c r="G8161" s="178">
        <v>-148</v>
      </c>
      <c r="H8161" s="178">
        <v>4.1851280257106001E-3</v>
      </c>
      <c r="I8161" s="178">
        <v>4.6873433887958723E-3</v>
      </c>
      <c r="J8161" s="178" t="s">
        <v>625</v>
      </c>
    </row>
    <row r="8162" spans="1:10" x14ac:dyDescent="0.45">
      <c r="A8162" s="178" t="s">
        <v>567</v>
      </c>
      <c r="B8162" s="178" t="s">
        <v>568</v>
      </c>
      <c r="C8162" s="178">
        <v>2040</v>
      </c>
      <c r="D8162" s="178" t="s">
        <v>336</v>
      </c>
      <c r="E8162" s="178" t="s">
        <v>337</v>
      </c>
      <c r="F8162" s="178" t="s">
        <v>573</v>
      </c>
      <c r="G8162" s="178">
        <v>-147</v>
      </c>
      <c r="H8162" s="178">
        <v>7.6211582636461E-3</v>
      </c>
      <c r="I8162" s="178">
        <v>8.5356972552836329E-3</v>
      </c>
      <c r="J8162" s="178" t="s">
        <v>625</v>
      </c>
    </row>
    <row r="8163" spans="1:10" x14ac:dyDescent="0.45">
      <c r="A8163" s="178" t="s">
        <v>567</v>
      </c>
      <c r="B8163" s="178" t="s">
        <v>568</v>
      </c>
      <c r="C8163" s="178">
        <v>2040</v>
      </c>
      <c r="D8163" s="178" t="s">
        <v>336</v>
      </c>
      <c r="E8163" s="178" t="s">
        <v>337</v>
      </c>
      <c r="F8163" s="178" t="s">
        <v>573</v>
      </c>
      <c r="G8163" s="178">
        <v>-146</v>
      </c>
      <c r="H8163" s="178">
        <v>3.8586382288486E-3</v>
      </c>
      <c r="I8163" s="178">
        <v>4.3216748163104326E-3</v>
      </c>
      <c r="J8163" s="178" t="s">
        <v>625</v>
      </c>
    </row>
    <row r="8164" spans="1:10" x14ac:dyDescent="0.45">
      <c r="A8164" s="178" t="s">
        <v>567</v>
      </c>
      <c r="B8164" s="178" t="s">
        <v>568</v>
      </c>
      <c r="C8164" s="178">
        <v>2040</v>
      </c>
      <c r="D8164" s="178" t="s">
        <v>336</v>
      </c>
      <c r="E8164" s="178" t="s">
        <v>337</v>
      </c>
      <c r="F8164" s="178" t="s">
        <v>573</v>
      </c>
      <c r="G8164" s="178">
        <v>-145</v>
      </c>
      <c r="H8164" s="178">
        <v>4.3430909281597001E-3</v>
      </c>
      <c r="I8164" s="178">
        <v>4.8642618395388646E-3</v>
      </c>
      <c r="J8164" s="178" t="s">
        <v>625</v>
      </c>
    </row>
    <row r="8165" spans="1:10" x14ac:dyDescent="0.45">
      <c r="A8165" s="178" t="s">
        <v>567</v>
      </c>
      <c r="B8165" s="178" t="s">
        <v>568</v>
      </c>
      <c r="C8165" s="178">
        <v>2040</v>
      </c>
      <c r="D8165" s="178" t="s">
        <v>336</v>
      </c>
      <c r="E8165" s="178" t="s">
        <v>337</v>
      </c>
      <c r="F8165" s="178" t="s">
        <v>573</v>
      </c>
      <c r="G8165" s="178">
        <v>-144</v>
      </c>
      <c r="H8165" s="178">
        <v>1.0852630948648E-3</v>
      </c>
      <c r="I8165" s="178">
        <v>1.2154946662485762E-3</v>
      </c>
      <c r="J8165" s="178" t="s">
        <v>625</v>
      </c>
    </row>
    <row r="8166" spans="1:10" x14ac:dyDescent="0.45">
      <c r="A8166" s="178" t="s">
        <v>567</v>
      </c>
      <c r="B8166" s="178" t="s">
        <v>568</v>
      </c>
      <c r="C8166" s="178">
        <v>2040</v>
      </c>
      <c r="D8166" s="178" t="s">
        <v>336</v>
      </c>
      <c r="E8166" s="178" t="s">
        <v>337</v>
      </c>
      <c r="F8166" s="178" t="s">
        <v>573</v>
      </c>
      <c r="G8166" s="178">
        <v>-143</v>
      </c>
      <c r="H8166" s="178">
        <v>5.1414878107607E-3</v>
      </c>
      <c r="I8166" s="178">
        <v>5.7584663480519842E-3</v>
      </c>
      <c r="J8166" s="178" t="s">
        <v>625</v>
      </c>
    </row>
    <row r="8167" spans="1:10" x14ac:dyDescent="0.45">
      <c r="A8167" s="178" t="s">
        <v>567</v>
      </c>
      <c r="B8167" s="178" t="s">
        <v>568</v>
      </c>
      <c r="C8167" s="178">
        <v>2040</v>
      </c>
      <c r="D8167" s="178" t="s">
        <v>336</v>
      </c>
      <c r="E8167" s="178" t="s">
        <v>337</v>
      </c>
      <c r="F8167" s="178" t="s">
        <v>573</v>
      </c>
      <c r="G8167" s="178">
        <v>-142</v>
      </c>
      <c r="H8167" s="178">
        <v>5.7986191823147003E-3</v>
      </c>
      <c r="I8167" s="178">
        <v>6.4944534841924646E-3</v>
      </c>
      <c r="J8167" s="178" t="s">
        <v>625</v>
      </c>
    </row>
    <row r="8168" spans="1:10" x14ac:dyDescent="0.45">
      <c r="A8168" s="178" t="s">
        <v>567</v>
      </c>
      <c r="B8168" s="178" t="s">
        <v>568</v>
      </c>
      <c r="C8168" s="178">
        <v>2040</v>
      </c>
      <c r="D8168" s="178" t="s">
        <v>336</v>
      </c>
      <c r="E8168" s="178" t="s">
        <v>337</v>
      </c>
      <c r="F8168" s="178" t="s">
        <v>573</v>
      </c>
      <c r="G8168" s="178">
        <v>-141</v>
      </c>
      <c r="H8168" s="178">
        <v>9.9102733656759997E-4</v>
      </c>
      <c r="I8168" s="178">
        <v>1.1099506169557122E-3</v>
      </c>
      <c r="J8168" s="178" t="s">
        <v>625</v>
      </c>
    </row>
    <row r="8169" spans="1:10" x14ac:dyDescent="0.45">
      <c r="A8169" s="178" t="s">
        <v>567</v>
      </c>
      <c r="B8169" s="178" t="s">
        <v>568</v>
      </c>
      <c r="C8169" s="178">
        <v>2040</v>
      </c>
      <c r="D8169" s="178" t="s">
        <v>336</v>
      </c>
      <c r="E8169" s="178" t="s">
        <v>337</v>
      </c>
      <c r="F8169" s="178" t="s">
        <v>573</v>
      </c>
      <c r="G8169" s="178">
        <v>-140</v>
      </c>
      <c r="H8169" s="178">
        <v>7.3963166214526003E-3</v>
      </c>
      <c r="I8169" s="178">
        <v>8.2838746160269136E-3</v>
      </c>
      <c r="J8169" s="178" t="s">
        <v>625</v>
      </c>
    </row>
    <row r="8170" spans="1:10" x14ac:dyDescent="0.45">
      <c r="A8170" s="178" t="s">
        <v>567</v>
      </c>
      <c r="B8170" s="178" t="s">
        <v>568</v>
      </c>
      <c r="C8170" s="178">
        <v>2040</v>
      </c>
      <c r="D8170" s="178" t="s">
        <v>336</v>
      </c>
      <c r="E8170" s="178" t="s">
        <v>337</v>
      </c>
      <c r="F8170" s="178" t="s">
        <v>573</v>
      </c>
      <c r="G8170" s="178">
        <v>-139</v>
      </c>
      <c r="H8170" s="178">
        <v>1.222133054398E-3</v>
      </c>
      <c r="I8170" s="178">
        <v>1.3687890209257601E-3</v>
      </c>
      <c r="J8170" s="178" t="s">
        <v>625</v>
      </c>
    </row>
    <row r="8171" spans="1:10" x14ac:dyDescent="0.45">
      <c r="A8171" s="178" t="s">
        <v>567</v>
      </c>
      <c r="B8171" s="178" t="s">
        <v>568</v>
      </c>
      <c r="C8171" s="178">
        <v>2040</v>
      </c>
      <c r="D8171" s="178" t="s">
        <v>336</v>
      </c>
      <c r="E8171" s="178" t="s">
        <v>337</v>
      </c>
      <c r="F8171" s="178" t="s">
        <v>573</v>
      </c>
      <c r="G8171" s="178">
        <v>-138</v>
      </c>
      <c r="H8171" s="178">
        <v>1.0734556824900199E-2</v>
      </c>
      <c r="I8171" s="178">
        <v>1.2022703643888225E-2</v>
      </c>
      <c r="J8171" s="178" t="s">
        <v>625</v>
      </c>
    </row>
    <row r="8172" spans="1:10" x14ac:dyDescent="0.45">
      <c r="A8172" s="178" t="s">
        <v>567</v>
      </c>
      <c r="B8172" s="178" t="s">
        <v>568</v>
      </c>
      <c r="C8172" s="178">
        <v>2040</v>
      </c>
      <c r="D8172" s="178" t="s">
        <v>336</v>
      </c>
      <c r="E8172" s="178" t="s">
        <v>337</v>
      </c>
      <c r="F8172" s="178" t="s">
        <v>573</v>
      </c>
      <c r="G8172" s="178">
        <v>-137</v>
      </c>
      <c r="H8172" s="178">
        <v>5.8158689644188001E-3</v>
      </c>
      <c r="I8172" s="178">
        <v>6.5137732401490565E-3</v>
      </c>
      <c r="J8172" s="178" t="s">
        <v>625</v>
      </c>
    </row>
    <row r="8173" spans="1:10" x14ac:dyDescent="0.45">
      <c r="A8173" s="178" t="s">
        <v>567</v>
      </c>
      <c r="B8173" s="178" t="s">
        <v>568</v>
      </c>
      <c r="C8173" s="178">
        <v>2040</v>
      </c>
      <c r="D8173" s="178" t="s">
        <v>336</v>
      </c>
      <c r="E8173" s="178" t="s">
        <v>337</v>
      </c>
      <c r="F8173" s="178" t="s">
        <v>573</v>
      </c>
      <c r="G8173" s="178">
        <v>-136</v>
      </c>
      <c r="H8173" s="178">
        <v>8.1402948126197E-3</v>
      </c>
      <c r="I8173" s="178">
        <v>9.1171301901340641E-3</v>
      </c>
      <c r="J8173" s="178" t="s">
        <v>625</v>
      </c>
    </row>
    <row r="8174" spans="1:10" x14ac:dyDescent="0.45">
      <c r="A8174" s="178" t="s">
        <v>567</v>
      </c>
      <c r="B8174" s="178" t="s">
        <v>568</v>
      </c>
      <c r="C8174" s="178">
        <v>2040</v>
      </c>
      <c r="D8174" s="178" t="s">
        <v>336</v>
      </c>
      <c r="E8174" s="178" t="s">
        <v>337</v>
      </c>
      <c r="F8174" s="178" t="s">
        <v>573</v>
      </c>
      <c r="G8174" s="178">
        <v>-135</v>
      </c>
      <c r="H8174" s="178">
        <v>7.1861536707728997E-3</v>
      </c>
      <c r="I8174" s="178">
        <v>8.0484921112656486E-3</v>
      </c>
      <c r="J8174" s="178" t="s">
        <v>625</v>
      </c>
    </row>
    <row r="8175" spans="1:10" x14ac:dyDescent="0.45">
      <c r="A8175" s="178" t="s">
        <v>567</v>
      </c>
      <c r="B8175" s="178" t="s">
        <v>568</v>
      </c>
      <c r="C8175" s="178">
        <v>2040</v>
      </c>
      <c r="D8175" s="178" t="s">
        <v>336</v>
      </c>
      <c r="E8175" s="178" t="s">
        <v>337</v>
      </c>
      <c r="F8175" s="178" t="s">
        <v>573</v>
      </c>
      <c r="G8175" s="178">
        <v>-134</v>
      </c>
      <c r="H8175" s="178">
        <v>9.8469457589090001E-4</v>
      </c>
      <c r="I8175" s="178">
        <v>1.102857924997808E-3</v>
      </c>
      <c r="J8175" s="178" t="s">
        <v>625</v>
      </c>
    </row>
    <row r="8176" spans="1:10" x14ac:dyDescent="0.45">
      <c r="A8176" s="178" t="s">
        <v>567</v>
      </c>
      <c r="B8176" s="178" t="s">
        <v>568</v>
      </c>
      <c r="C8176" s="178">
        <v>2040</v>
      </c>
      <c r="D8176" s="178" t="s">
        <v>336</v>
      </c>
      <c r="E8176" s="178" t="s">
        <v>337</v>
      </c>
      <c r="F8176" s="178" t="s">
        <v>573</v>
      </c>
      <c r="G8176" s="178">
        <v>-133</v>
      </c>
      <c r="H8176" s="178">
        <v>1.5577168087475E-3</v>
      </c>
      <c r="I8176" s="178">
        <v>1.7446428257972002E-3</v>
      </c>
      <c r="J8176" s="178" t="s">
        <v>625</v>
      </c>
    </row>
    <row r="8177" spans="1:10" x14ac:dyDescent="0.45">
      <c r="A8177" s="178" t="s">
        <v>567</v>
      </c>
      <c r="B8177" s="178" t="s">
        <v>568</v>
      </c>
      <c r="C8177" s="178">
        <v>2040</v>
      </c>
      <c r="D8177" s="178" t="s">
        <v>336</v>
      </c>
      <c r="E8177" s="178" t="s">
        <v>337</v>
      </c>
      <c r="F8177" s="178" t="s">
        <v>573</v>
      </c>
      <c r="G8177" s="178">
        <v>-132</v>
      </c>
      <c r="H8177" s="178">
        <v>4.0128471446223999E-3</v>
      </c>
      <c r="I8177" s="178">
        <v>4.4943888019770882E-3</v>
      </c>
      <c r="J8177" s="178" t="s">
        <v>625</v>
      </c>
    </row>
    <row r="8178" spans="1:10" x14ac:dyDescent="0.45">
      <c r="A8178" s="178" t="s">
        <v>567</v>
      </c>
      <c r="B8178" s="178" t="s">
        <v>568</v>
      </c>
      <c r="C8178" s="178">
        <v>2040</v>
      </c>
      <c r="D8178" s="178" t="s">
        <v>336</v>
      </c>
      <c r="E8178" s="178" t="s">
        <v>337</v>
      </c>
      <c r="F8178" s="178" t="s">
        <v>573</v>
      </c>
      <c r="G8178" s="178">
        <v>-131</v>
      </c>
      <c r="H8178" s="178">
        <v>1.1764373281039299E-2</v>
      </c>
      <c r="I8178" s="178">
        <v>1.3176098074764017E-2</v>
      </c>
      <c r="J8178" s="178" t="s">
        <v>625</v>
      </c>
    </row>
    <row r="8179" spans="1:10" x14ac:dyDescent="0.45">
      <c r="A8179" s="178" t="s">
        <v>567</v>
      </c>
      <c r="B8179" s="178" t="s">
        <v>568</v>
      </c>
      <c r="C8179" s="178">
        <v>2040</v>
      </c>
      <c r="D8179" s="178" t="s">
        <v>336</v>
      </c>
      <c r="E8179" s="178" t="s">
        <v>337</v>
      </c>
      <c r="F8179" s="178" t="s">
        <v>573</v>
      </c>
      <c r="G8179" s="178">
        <v>-130</v>
      </c>
      <c r="H8179" s="178">
        <v>1.00410655140877E-2</v>
      </c>
      <c r="I8179" s="178">
        <v>1.1245993375778224E-2</v>
      </c>
      <c r="J8179" s="178" t="s">
        <v>625</v>
      </c>
    </row>
    <row r="8180" spans="1:10" x14ac:dyDescent="0.45">
      <c r="A8180" s="178" t="s">
        <v>567</v>
      </c>
      <c r="B8180" s="178" t="s">
        <v>568</v>
      </c>
      <c r="C8180" s="178">
        <v>2040</v>
      </c>
      <c r="D8180" s="178" t="s">
        <v>336</v>
      </c>
      <c r="E8180" s="178" t="s">
        <v>337</v>
      </c>
      <c r="F8180" s="178" t="s">
        <v>573</v>
      </c>
      <c r="G8180" s="178">
        <v>-128</v>
      </c>
      <c r="H8180" s="178">
        <v>3.7551042623817999E-3</v>
      </c>
      <c r="I8180" s="178">
        <v>4.2057167738676167E-3</v>
      </c>
      <c r="J8180" s="178" t="s">
        <v>625</v>
      </c>
    </row>
    <row r="8181" spans="1:10" x14ac:dyDescent="0.45">
      <c r="A8181" s="178" t="s">
        <v>567</v>
      </c>
      <c r="B8181" s="178" t="s">
        <v>568</v>
      </c>
      <c r="C8181" s="178">
        <v>2040</v>
      </c>
      <c r="D8181" s="178" t="s">
        <v>336</v>
      </c>
      <c r="E8181" s="178" t="s">
        <v>337</v>
      </c>
      <c r="F8181" s="178" t="s">
        <v>573</v>
      </c>
      <c r="G8181" s="178">
        <v>-126</v>
      </c>
      <c r="H8181" s="178">
        <v>1.2035005260258899E-2</v>
      </c>
      <c r="I8181" s="178">
        <v>1.3479205891489968E-2</v>
      </c>
      <c r="J8181" s="178" t="s">
        <v>625</v>
      </c>
    </row>
    <row r="8182" spans="1:10" x14ac:dyDescent="0.45">
      <c r="A8182" s="178" t="s">
        <v>567</v>
      </c>
      <c r="B8182" s="178" t="s">
        <v>568</v>
      </c>
      <c r="C8182" s="178">
        <v>2040</v>
      </c>
      <c r="D8182" s="178" t="s">
        <v>336</v>
      </c>
      <c r="E8182" s="178" t="s">
        <v>337</v>
      </c>
      <c r="F8182" s="178" t="s">
        <v>573</v>
      </c>
      <c r="G8182" s="178">
        <v>-125</v>
      </c>
      <c r="H8182" s="178">
        <v>6.2349861254916003E-3</v>
      </c>
      <c r="I8182" s="178">
        <v>6.9831844605505932E-3</v>
      </c>
      <c r="J8182" s="178" t="s">
        <v>625</v>
      </c>
    </row>
    <row r="8183" spans="1:10" x14ac:dyDescent="0.45">
      <c r="A8183" s="178" t="s">
        <v>567</v>
      </c>
      <c r="B8183" s="178" t="s">
        <v>568</v>
      </c>
      <c r="C8183" s="178">
        <v>2040</v>
      </c>
      <c r="D8183" s="178" t="s">
        <v>336</v>
      </c>
      <c r="E8183" s="178" t="s">
        <v>337</v>
      </c>
      <c r="F8183" s="178" t="s">
        <v>573</v>
      </c>
      <c r="G8183" s="178">
        <v>-124</v>
      </c>
      <c r="H8183" s="178">
        <v>1.34364996338263E-2</v>
      </c>
      <c r="I8183" s="178">
        <v>1.5048879589885458E-2</v>
      </c>
      <c r="J8183" s="178" t="s">
        <v>625</v>
      </c>
    </row>
    <row r="8184" spans="1:10" x14ac:dyDescent="0.45">
      <c r="A8184" s="178" t="s">
        <v>567</v>
      </c>
      <c r="B8184" s="178" t="s">
        <v>568</v>
      </c>
      <c r="C8184" s="178">
        <v>2040</v>
      </c>
      <c r="D8184" s="178" t="s">
        <v>336</v>
      </c>
      <c r="E8184" s="178" t="s">
        <v>337</v>
      </c>
      <c r="F8184" s="178" t="s">
        <v>573</v>
      </c>
      <c r="G8184" s="178">
        <v>-123</v>
      </c>
      <c r="H8184" s="178">
        <v>8.3930662367489998E-4</v>
      </c>
      <c r="I8184" s="178">
        <v>9.4002341851588808E-4</v>
      </c>
      <c r="J8184" s="178" t="s">
        <v>625</v>
      </c>
    </row>
    <row r="8185" spans="1:10" x14ac:dyDescent="0.45">
      <c r="A8185" s="178" t="s">
        <v>567</v>
      </c>
      <c r="B8185" s="178" t="s">
        <v>568</v>
      </c>
      <c r="C8185" s="178">
        <v>2040</v>
      </c>
      <c r="D8185" s="178" t="s">
        <v>336</v>
      </c>
      <c r="E8185" s="178" t="s">
        <v>337</v>
      </c>
      <c r="F8185" s="178" t="s">
        <v>573</v>
      </c>
      <c r="G8185" s="178">
        <v>-122</v>
      </c>
      <c r="H8185" s="178">
        <v>1.7841965891421E-3</v>
      </c>
      <c r="I8185" s="178">
        <v>1.998300179839152E-3</v>
      </c>
      <c r="J8185" s="178" t="s">
        <v>625</v>
      </c>
    </row>
    <row r="8186" spans="1:10" x14ac:dyDescent="0.45">
      <c r="A8186" s="178" t="s">
        <v>567</v>
      </c>
      <c r="B8186" s="178" t="s">
        <v>568</v>
      </c>
      <c r="C8186" s="178">
        <v>2040</v>
      </c>
      <c r="D8186" s="178" t="s">
        <v>336</v>
      </c>
      <c r="E8186" s="178" t="s">
        <v>337</v>
      </c>
      <c r="F8186" s="178" t="s">
        <v>573</v>
      </c>
      <c r="G8186" s="178">
        <v>-121</v>
      </c>
      <c r="H8186" s="178">
        <v>1.466364308726E-3</v>
      </c>
      <c r="I8186" s="178">
        <v>1.6423280257731202E-3</v>
      </c>
      <c r="J8186" s="178" t="s">
        <v>625</v>
      </c>
    </row>
    <row r="8187" spans="1:10" x14ac:dyDescent="0.45">
      <c r="A8187" s="178" t="s">
        <v>567</v>
      </c>
      <c r="B8187" s="178" t="s">
        <v>568</v>
      </c>
      <c r="C8187" s="178">
        <v>2040</v>
      </c>
      <c r="D8187" s="178" t="s">
        <v>336</v>
      </c>
      <c r="E8187" s="178" t="s">
        <v>337</v>
      </c>
      <c r="F8187" s="178" t="s">
        <v>573</v>
      </c>
      <c r="G8187" s="178">
        <v>-120</v>
      </c>
      <c r="H8187" s="178">
        <v>3.9303016383200997E-3</v>
      </c>
      <c r="I8187" s="178">
        <v>4.4019378349185118E-3</v>
      </c>
      <c r="J8187" s="178" t="s">
        <v>625</v>
      </c>
    </row>
    <row r="8188" spans="1:10" x14ac:dyDescent="0.45">
      <c r="A8188" s="178" t="s">
        <v>567</v>
      </c>
      <c r="B8188" s="178" t="s">
        <v>568</v>
      </c>
      <c r="C8188" s="178">
        <v>2040</v>
      </c>
      <c r="D8188" s="178" t="s">
        <v>336</v>
      </c>
      <c r="E8188" s="178" t="s">
        <v>337</v>
      </c>
      <c r="F8188" s="178" t="s">
        <v>573</v>
      </c>
      <c r="G8188" s="178">
        <v>-119</v>
      </c>
      <c r="H8188" s="178">
        <v>1.4993945951574E-3</v>
      </c>
      <c r="I8188" s="178">
        <v>1.6793219465762882E-3</v>
      </c>
      <c r="J8188" s="178" t="s">
        <v>625</v>
      </c>
    </row>
    <row r="8189" spans="1:10" x14ac:dyDescent="0.45">
      <c r="A8189" s="178" t="s">
        <v>567</v>
      </c>
      <c r="B8189" s="178" t="s">
        <v>568</v>
      </c>
      <c r="C8189" s="178">
        <v>2040</v>
      </c>
      <c r="D8189" s="178" t="s">
        <v>336</v>
      </c>
      <c r="E8189" s="178" t="s">
        <v>337</v>
      </c>
      <c r="F8189" s="178" t="s">
        <v>573</v>
      </c>
      <c r="G8189" s="178">
        <v>-118</v>
      </c>
      <c r="H8189" s="178">
        <v>1.5851280768402001E-3</v>
      </c>
      <c r="I8189" s="178">
        <v>1.7753434460610242E-3</v>
      </c>
      <c r="J8189" s="178" t="s">
        <v>625</v>
      </c>
    </row>
    <row r="8190" spans="1:10" x14ac:dyDescent="0.45">
      <c r="A8190" s="178" t="s">
        <v>567</v>
      </c>
      <c r="B8190" s="178" t="s">
        <v>568</v>
      </c>
      <c r="C8190" s="178">
        <v>2040</v>
      </c>
      <c r="D8190" s="178" t="s">
        <v>336</v>
      </c>
      <c r="E8190" s="178" t="s">
        <v>337</v>
      </c>
      <c r="F8190" s="178" t="s">
        <v>573</v>
      </c>
      <c r="G8190" s="178">
        <v>-117</v>
      </c>
      <c r="H8190" s="178">
        <v>3.8393066497519998E-3</v>
      </c>
      <c r="I8190" s="178">
        <v>4.3000234477222404E-3</v>
      </c>
      <c r="J8190" s="178" t="s">
        <v>625</v>
      </c>
    </row>
    <row r="8191" spans="1:10" x14ac:dyDescent="0.45">
      <c r="A8191" s="178" t="s">
        <v>567</v>
      </c>
      <c r="B8191" s="178" t="s">
        <v>568</v>
      </c>
      <c r="C8191" s="178">
        <v>2040</v>
      </c>
      <c r="D8191" s="178" t="s">
        <v>336</v>
      </c>
      <c r="E8191" s="178" t="s">
        <v>337</v>
      </c>
      <c r="F8191" s="178" t="s">
        <v>573</v>
      </c>
      <c r="G8191" s="178">
        <v>-116</v>
      </c>
      <c r="H8191" s="178">
        <v>3.5420558997429998E-3</v>
      </c>
      <c r="I8191" s="178">
        <v>3.9671026077121602E-3</v>
      </c>
      <c r="J8191" s="178" t="s">
        <v>625</v>
      </c>
    </row>
    <row r="8192" spans="1:10" x14ac:dyDescent="0.45">
      <c r="A8192" s="178" t="s">
        <v>567</v>
      </c>
      <c r="B8192" s="178" t="s">
        <v>568</v>
      </c>
      <c r="C8192" s="178">
        <v>2040</v>
      </c>
      <c r="D8192" s="178" t="s">
        <v>336</v>
      </c>
      <c r="E8192" s="178" t="s">
        <v>337</v>
      </c>
      <c r="F8192" s="178" t="s">
        <v>573</v>
      </c>
      <c r="G8192" s="178">
        <v>-115</v>
      </c>
      <c r="H8192" s="178">
        <v>2.7364466805010999E-3</v>
      </c>
      <c r="I8192" s="178">
        <v>3.0648202821612321E-3</v>
      </c>
      <c r="J8192" s="178" t="s">
        <v>625</v>
      </c>
    </row>
    <row r="8193" spans="1:10" x14ac:dyDescent="0.45">
      <c r="A8193" s="178" t="s">
        <v>567</v>
      </c>
      <c r="B8193" s="178" t="s">
        <v>568</v>
      </c>
      <c r="C8193" s="178">
        <v>2040</v>
      </c>
      <c r="D8193" s="178" t="s">
        <v>336</v>
      </c>
      <c r="E8193" s="178" t="s">
        <v>337</v>
      </c>
      <c r="F8193" s="178" t="s">
        <v>573</v>
      </c>
      <c r="G8193" s="178">
        <v>-114</v>
      </c>
      <c r="H8193" s="178">
        <v>1.5589820686728001E-3</v>
      </c>
      <c r="I8193" s="178">
        <v>1.7460599169135363E-3</v>
      </c>
      <c r="J8193" s="178" t="s">
        <v>625</v>
      </c>
    </row>
    <row r="8194" spans="1:10" x14ac:dyDescent="0.45">
      <c r="A8194" s="178" t="s">
        <v>567</v>
      </c>
      <c r="B8194" s="178" t="s">
        <v>568</v>
      </c>
      <c r="C8194" s="178">
        <v>2040</v>
      </c>
      <c r="D8194" s="178" t="s">
        <v>336</v>
      </c>
      <c r="E8194" s="178" t="s">
        <v>337</v>
      </c>
      <c r="F8194" s="178" t="s">
        <v>573</v>
      </c>
      <c r="G8194" s="178">
        <v>-113</v>
      </c>
      <c r="H8194" s="178">
        <v>5.8895472902805003E-3</v>
      </c>
      <c r="I8194" s="178">
        <v>6.5962929651141606E-3</v>
      </c>
      <c r="J8194" s="178" t="s">
        <v>625</v>
      </c>
    </row>
    <row r="8195" spans="1:10" x14ac:dyDescent="0.45">
      <c r="A8195" s="178" t="s">
        <v>567</v>
      </c>
      <c r="B8195" s="178" t="s">
        <v>568</v>
      </c>
      <c r="C8195" s="178">
        <v>2040</v>
      </c>
      <c r="D8195" s="178" t="s">
        <v>336</v>
      </c>
      <c r="E8195" s="178" t="s">
        <v>337</v>
      </c>
      <c r="F8195" s="178" t="s">
        <v>573</v>
      </c>
      <c r="G8195" s="178">
        <v>-110</v>
      </c>
      <c r="H8195" s="178">
        <v>2.7114347321913002E-3</v>
      </c>
      <c r="I8195" s="178">
        <v>3.0368069000542564E-3</v>
      </c>
      <c r="J8195" s="178" t="s">
        <v>625</v>
      </c>
    </row>
    <row r="8196" spans="1:10" x14ac:dyDescent="0.45">
      <c r="A8196" s="178" t="s">
        <v>567</v>
      </c>
      <c r="B8196" s="178" t="s">
        <v>568</v>
      </c>
      <c r="C8196" s="178">
        <v>2040</v>
      </c>
      <c r="D8196" s="178" t="s">
        <v>336</v>
      </c>
      <c r="E8196" s="178" t="s">
        <v>337</v>
      </c>
      <c r="F8196" s="178" t="s">
        <v>573</v>
      </c>
      <c r="G8196" s="178">
        <v>-109</v>
      </c>
      <c r="H8196" s="178">
        <v>7.4489047983660004E-4</v>
      </c>
      <c r="I8196" s="178">
        <v>8.3427733741699216E-4</v>
      </c>
      <c r="J8196" s="178" t="s">
        <v>625</v>
      </c>
    </row>
    <row r="8197" spans="1:10" x14ac:dyDescent="0.45">
      <c r="A8197" s="178" t="s">
        <v>567</v>
      </c>
      <c r="B8197" s="178" t="s">
        <v>568</v>
      </c>
      <c r="C8197" s="178">
        <v>2040</v>
      </c>
      <c r="D8197" s="178" t="s">
        <v>336</v>
      </c>
      <c r="E8197" s="178" t="s">
        <v>337</v>
      </c>
      <c r="F8197" s="178" t="s">
        <v>573</v>
      </c>
      <c r="G8197" s="178">
        <v>-108</v>
      </c>
      <c r="H8197" s="178">
        <v>2.8976232861168999E-3</v>
      </c>
      <c r="I8197" s="178">
        <v>3.2453380804509284E-3</v>
      </c>
      <c r="J8197" s="178" t="s">
        <v>625</v>
      </c>
    </row>
    <row r="8198" spans="1:10" x14ac:dyDescent="0.45">
      <c r="A8198" s="178" t="s">
        <v>567</v>
      </c>
      <c r="B8198" s="178" t="s">
        <v>568</v>
      </c>
      <c r="C8198" s="178">
        <v>2040</v>
      </c>
      <c r="D8198" s="178" t="s">
        <v>336</v>
      </c>
      <c r="E8198" s="178" t="s">
        <v>337</v>
      </c>
      <c r="F8198" s="178" t="s">
        <v>573</v>
      </c>
      <c r="G8198" s="178">
        <v>-107</v>
      </c>
      <c r="H8198" s="178">
        <v>2.2160962689668001E-3</v>
      </c>
      <c r="I8198" s="178">
        <v>2.4820278212428163E-3</v>
      </c>
      <c r="J8198" s="178" t="s">
        <v>625</v>
      </c>
    </row>
    <row r="8199" spans="1:10" x14ac:dyDescent="0.45">
      <c r="A8199" s="178" t="s">
        <v>567</v>
      </c>
      <c r="B8199" s="178" t="s">
        <v>568</v>
      </c>
      <c r="C8199" s="178">
        <v>2040</v>
      </c>
      <c r="D8199" s="178" t="s">
        <v>336</v>
      </c>
      <c r="E8199" s="178" t="s">
        <v>337</v>
      </c>
      <c r="F8199" s="178" t="s">
        <v>573</v>
      </c>
      <c r="G8199" s="178">
        <v>-106</v>
      </c>
      <c r="H8199" s="178">
        <v>1.6691251657902999E-3</v>
      </c>
      <c r="I8199" s="178">
        <v>1.869420185685136E-3</v>
      </c>
      <c r="J8199" s="178" t="s">
        <v>625</v>
      </c>
    </row>
    <row r="8200" spans="1:10" x14ac:dyDescent="0.45">
      <c r="A8200" s="178" t="s">
        <v>567</v>
      </c>
      <c r="B8200" s="178" t="s">
        <v>568</v>
      </c>
      <c r="C8200" s="178">
        <v>2040</v>
      </c>
      <c r="D8200" s="178" t="s">
        <v>336</v>
      </c>
      <c r="E8200" s="178" t="s">
        <v>337</v>
      </c>
      <c r="F8200" s="178" t="s">
        <v>573</v>
      </c>
      <c r="G8200" s="178">
        <v>-105</v>
      </c>
      <c r="H8200" s="178">
        <v>2.3825071984901998E-3</v>
      </c>
      <c r="I8200" s="178">
        <v>2.668408062309024E-3</v>
      </c>
      <c r="J8200" s="178" t="s">
        <v>625</v>
      </c>
    </row>
    <row r="8201" spans="1:10" x14ac:dyDescent="0.45">
      <c r="A8201" s="178" t="s">
        <v>567</v>
      </c>
      <c r="B8201" s="178" t="s">
        <v>568</v>
      </c>
      <c r="C8201" s="178">
        <v>2040</v>
      </c>
      <c r="D8201" s="178" t="s">
        <v>336</v>
      </c>
      <c r="E8201" s="178" t="s">
        <v>337</v>
      </c>
      <c r="F8201" s="178" t="s">
        <v>573</v>
      </c>
      <c r="G8201" s="178">
        <v>-104</v>
      </c>
      <c r="H8201" s="178">
        <v>2.0298776216804999E-3</v>
      </c>
      <c r="I8201" s="178">
        <v>2.2734629362821598E-3</v>
      </c>
      <c r="J8201" s="178" t="s">
        <v>625</v>
      </c>
    </row>
    <row r="8202" spans="1:10" x14ac:dyDescent="0.45">
      <c r="A8202" s="178" t="s">
        <v>567</v>
      </c>
      <c r="B8202" s="178" t="s">
        <v>568</v>
      </c>
      <c r="C8202" s="178">
        <v>2040</v>
      </c>
      <c r="D8202" s="178" t="s">
        <v>336</v>
      </c>
      <c r="E8202" s="178" t="s">
        <v>337</v>
      </c>
      <c r="F8202" s="178" t="s">
        <v>573</v>
      </c>
      <c r="G8202" s="178">
        <v>-103</v>
      </c>
      <c r="H8202" s="178">
        <v>7.3821991682053003E-3</v>
      </c>
      <c r="I8202" s="178">
        <v>8.2680630683899369E-3</v>
      </c>
      <c r="J8202" s="178" t="s">
        <v>625</v>
      </c>
    </row>
    <row r="8203" spans="1:10" x14ac:dyDescent="0.45">
      <c r="A8203" s="178" t="s">
        <v>567</v>
      </c>
      <c r="B8203" s="178" t="s">
        <v>568</v>
      </c>
      <c r="C8203" s="178">
        <v>2040</v>
      </c>
      <c r="D8203" s="178" t="s">
        <v>336</v>
      </c>
      <c r="E8203" s="178" t="s">
        <v>337</v>
      </c>
      <c r="F8203" s="178" t="s">
        <v>573</v>
      </c>
      <c r="G8203" s="178">
        <v>-102</v>
      </c>
      <c r="H8203" s="178">
        <v>7.8569855540991003E-3</v>
      </c>
      <c r="I8203" s="178">
        <v>8.7998238205909927E-3</v>
      </c>
      <c r="J8203" s="178" t="s">
        <v>625</v>
      </c>
    </row>
    <row r="8204" spans="1:10" x14ac:dyDescent="0.45">
      <c r="A8204" s="178" t="s">
        <v>567</v>
      </c>
      <c r="B8204" s="178" t="s">
        <v>568</v>
      </c>
      <c r="C8204" s="178">
        <v>2040</v>
      </c>
      <c r="D8204" s="178" t="s">
        <v>336</v>
      </c>
      <c r="E8204" s="178" t="s">
        <v>337</v>
      </c>
      <c r="F8204" s="178" t="s">
        <v>573</v>
      </c>
      <c r="G8204" s="178">
        <v>-101</v>
      </c>
      <c r="H8204" s="178">
        <v>8.6023165495134994E-3</v>
      </c>
      <c r="I8204" s="178">
        <v>9.634594535455121E-3</v>
      </c>
      <c r="J8204" s="178" t="s">
        <v>625</v>
      </c>
    </row>
    <row r="8205" spans="1:10" x14ac:dyDescent="0.45">
      <c r="A8205" s="178" t="s">
        <v>567</v>
      </c>
      <c r="B8205" s="178" t="s">
        <v>568</v>
      </c>
      <c r="C8205" s="178">
        <v>2040</v>
      </c>
      <c r="D8205" s="178" t="s">
        <v>336</v>
      </c>
      <c r="E8205" s="178" t="s">
        <v>337</v>
      </c>
      <c r="F8205" s="178" t="s">
        <v>573</v>
      </c>
      <c r="G8205" s="178">
        <v>-100</v>
      </c>
      <c r="H8205" s="178">
        <v>7.4111792491750002E-4</v>
      </c>
      <c r="I8205" s="178">
        <v>8.3005207590760015E-4</v>
      </c>
      <c r="J8205" s="178" t="s">
        <v>625</v>
      </c>
    </row>
    <row r="8206" spans="1:10" x14ac:dyDescent="0.45">
      <c r="A8206" s="178" t="s">
        <v>567</v>
      </c>
      <c r="B8206" s="178" t="s">
        <v>568</v>
      </c>
      <c r="C8206" s="178">
        <v>2040</v>
      </c>
      <c r="D8206" s="178" t="s">
        <v>336</v>
      </c>
      <c r="E8206" s="178" t="s">
        <v>337</v>
      </c>
      <c r="F8206" s="178" t="s">
        <v>573</v>
      </c>
      <c r="G8206" s="178">
        <v>-99</v>
      </c>
      <c r="H8206" s="178">
        <v>1.24284613411874E-2</v>
      </c>
      <c r="I8206" s="178">
        <v>1.3919876702129888E-2</v>
      </c>
      <c r="J8206" s="178" t="s">
        <v>625</v>
      </c>
    </row>
    <row r="8207" spans="1:10" x14ac:dyDescent="0.45">
      <c r="A8207" s="178" t="s">
        <v>567</v>
      </c>
      <c r="B8207" s="178" t="s">
        <v>568</v>
      </c>
      <c r="C8207" s="178">
        <v>2040</v>
      </c>
      <c r="D8207" s="178" t="s">
        <v>336</v>
      </c>
      <c r="E8207" s="178" t="s">
        <v>337</v>
      </c>
      <c r="F8207" s="178" t="s">
        <v>573</v>
      </c>
      <c r="G8207" s="178">
        <v>-98</v>
      </c>
      <c r="H8207" s="178">
        <v>1.26113547594287E-2</v>
      </c>
      <c r="I8207" s="178">
        <v>1.4124717330560145E-2</v>
      </c>
      <c r="J8207" s="178" t="s">
        <v>625</v>
      </c>
    </row>
    <row r="8208" spans="1:10" x14ac:dyDescent="0.45">
      <c r="A8208" s="178" t="s">
        <v>567</v>
      </c>
      <c r="B8208" s="178" t="s">
        <v>568</v>
      </c>
      <c r="C8208" s="178">
        <v>2040</v>
      </c>
      <c r="D8208" s="178" t="s">
        <v>336</v>
      </c>
      <c r="E8208" s="178" t="s">
        <v>337</v>
      </c>
      <c r="F8208" s="178" t="s">
        <v>573</v>
      </c>
      <c r="G8208" s="178">
        <v>-97</v>
      </c>
      <c r="H8208" s="178">
        <v>3.1734196236357002E-3</v>
      </c>
      <c r="I8208" s="178">
        <v>3.5542299784719848E-3</v>
      </c>
      <c r="J8208" s="178" t="s">
        <v>625</v>
      </c>
    </row>
    <row r="8209" spans="1:10" x14ac:dyDescent="0.45">
      <c r="A8209" s="178" t="s">
        <v>567</v>
      </c>
      <c r="B8209" s="178" t="s">
        <v>568</v>
      </c>
      <c r="C8209" s="178">
        <v>2040</v>
      </c>
      <c r="D8209" s="178" t="s">
        <v>336</v>
      </c>
      <c r="E8209" s="178" t="s">
        <v>337</v>
      </c>
      <c r="F8209" s="178" t="s">
        <v>573</v>
      </c>
      <c r="G8209" s="178">
        <v>-96</v>
      </c>
      <c r="H8209" s="178">
        <v>5.4972742800601E-3</v>
      </c>
      <c r="I8209" s="178">
        <v>6.1569471936673125E-3</v>
      </c>
      <c r="J8209" s="178" t="s">
        <v>625</v>
      </c>
    </row>
    <row r="8210" spans="1:10" x14ac:dyDescent="0.45">
      <c r="A8210" s="178" t="s">
        <v>567</v>
      </c>
      <c r="B8210" s="178" t="s">
        <v>568</v>
      </c>
      <c r="C8210" s="178">
        <v>2040</v>
      </c>
      <c r="D8210" s="178" t="s">
        <v>336</v>
      </c>
      <c r="E8210" s="178" t="s">
        <v>337</v>
      </c>
      <c r="F8210" s="178" t="s">
        <v>573</v>
      </c>
      <c r="G8210" s="178">
        <v>-93</v>
      </c>
      <c r="H8210" s="178">
        <v>5.4833350004627997E-3</v>
      </c>
      <c r="I8210" s="178">
        <v>6.1413352005183367E-3</v>
      </c>
      <c r="J8210" s="178" t="s">
        <v>625</v>
      </c>
    </row>
    <row r="8211" spans="1:10" x14ac:dyDescent="0.45">
      <c r="A8211" s="178" t="s">
        <v>567</v>
      </c>
      <c r="B8211" s="178" t="s">
        <v>568</v>
      </c>
      <c r="C8211" s="178">
        <v>2040</v>
      </c>
      <c r="D8211" s="178" t="s">
        <v>336</v>
      </c>
      <c r="E8211" s="178" t="s">
        <v>337</v>
      </c>
      <c r="F8211" s="178" t="s">
        <v>573</v>
      </c>
      <c r="G8211" s="178">
        <v>-92</v>
      </c>
      <c r="H8211" s="178">
        <v>7.8901499509811002E-3</v>
      </c>
      <c r="I8211" s="178">
        <v>8.8369679450988337E-3</v>
      </c>
      <c r="J8211" s="178" t="s">
        <v>625</v>
      </c>
    </row>
    <row r="8212" spans="1:10" x14ac:dyDescent="0.45">
      <c r="A8212" s="178" t="s">
        <v>567</v>
      </c>
      <c r="B8212" s="178" t="s">
        <v>568</v>
      </c>
      <c r="C8212" s="178">
        <v>2040</v>
      </c>
      <c r="D8212" s="178" t="s">
        <v>336</v>
      </c>
      <c r="E8212" s="178" t="s">
        <v>337</v>
      </c>
      <c r="F8212" s="178" t="s">
        <v>573</v>
      </c>
      <c r="G8212" s="178">
        <v>-91</v>
      </c>
      <c r="H8212" s="178">
        <v>6.9542689016090003E-4</v>
      </c>
      <c r="I8212" s="178">
        <v>7.7887811698020806E-4</v>
      </c>
      <c r="J8212" s="178" t="s">
        <v>625</v>
      </c>
    </row>
    <row r="8213" spans="1:10" x14ac:dyDescent="0.45">
      <c r="A8213" s="178" t="s">
        <v>567</v>
      </c>
      <c r="B8213" s="178" t="s">
        <v>568</v>
      </c>
      <c r="C8213" s="178">
        <v>2040</v>
      </c>
      <c r="D8213" s="178" t="s">
        <v>336</v>
      </c>
      <c r="E8213" s="178" t="s">
        <v>337</v>
      </c>
      <c r="F8213" s="178" t="s">
        <v>573</v>
      </c>
      <c r="G8213" s="178">
        <v>-89</v>
      </c>
      <c r="H8213" s="178">
        <v>1.06380544020794E-2</v>
      </c>
      <c r="I8213" s="178">
        <v>1.1914620930328929E-2</v>
      </c>
      <c r="J8213" s="178" t="s">
        <v>625</v>
      </c>
    </row>
    <row r="8214" spans="1:10" x14ac:dyDescent="0.45">
      <c r="A8214" s="178" t="s">
        <v>567</v>
      </c>
      <c r="B8214" s="178" t="s">
        <v>568</v>
      </c>
      <c r="C8214" s="178">
        <v>2040</v>
      </c>
      <c r="D8214" s="178" t="s">
        <v>336</v>
      </c>
      <c r="E8214" s="178" t="s">
        <v>337</v>
      </c>
      <c r="F8214" s="178" t="s">
        <v>573</v>
      </c>
      <c r="G8214" s="178">
        <v>-88</v>
      </c>
      <c r="H8214" s="178">
        <v>8.7119040545075993E-3</v>
      </c>
      <c r="I8214" s="178">
        <v>9.7573325410485121E-3</v>
      </c>
      <c r="J8214" s="178" t="s">
        <v>625</v>
      </c>
    </row>
    <row r="8215" spans="1:10" x14ac:dyDescent="0.45">
      <c r="A8215" s="178" t="s">
        <v>567</v>
      </c>
      <c r="B8215" s="178" t="s">
        <v>568</v>
      </c>
      <c r="C8215" s="178">
        <v>2040</v>
      </c>
      <c r="D8215" s="178" t="s">
        <v>336</v>
      </c>
      <c r="E8215" s="178" t="s">
        <v>337</v>
      </c>
      <c r="F8215" s="178" t="s">
        <v>573</v>
      </c>
      <c r="G8215" s="178">
        <v>-87</v>
      </c>
      <c r="H8215" s="178">
        <v>4.5378846698439999E-4</v>
      </c>
      <c r="I8215" s="178">
        <v>5.08243083022528E-4</v>
      </c>
      <c r="J8215" s="178" t="s">
        <v>625</v>
      </c>
    </row>
    <row r="8216" spans="1:10" x14ac:dyDescent="0.45">
      <c r="A8216" s="178" t="s">
        <v>567</v>
      </c>
      <c r="B8216" s="178" t="s">
        <v>568</v>
      </c>
      <c r="C8216" s="178">
        <v>2040</v>
      </c>
      <c r="D8216" s="178" t="s">
        <v>336</v>
      </c>
      <c r="E8216" s="178" t="s">
        <v>337</v>
      </c>
      <c r="F8216" s="178" t="s">
        <v>573</v>
      </c>
      <c r="G8216" s="178">
        <v>-86</v>
      </c>
      <c r="H8216" s="178">
        <v>6.6210655495520005E-4</v>
      </c>
      <c r="I8216" s="178">
        <v>7.4155934154982416E-4</v>
      </c>
      <c r="J8216" s="178" t="s">
        <v>625</v>
      </c>
    </row>
    <row r="8217" spans="1:10" x14ac:dyDescent="0.45">
      <c r="A8217" s="178" t="s">
        <v>567</v>
      </c>
      <c r="B8217" s="178" t="s">
        <v>568</v>
      </c>
      <c r="C8217" s="178">
        <v>2040</v>
      </c>
      <c r="D8217" s="178" t="s">
        <v>336</v>
      </c>
      <c r="E8217" s="178" t="s">
        <v>337</v>
      </c>
      <c r="F8217" s="178" t="s">
        <v>573</v>
      </c>
      <c r="G8217" s="178">
        <v>-84</v>
      </c>
      <c r="H8217" s="178">
        <v>2.6264218613504999E-3</v>
      </c>
      <c r="I8217" s="178">
        <v>2.9415924847125603E-3</v>
      </c>
      <c r="J8217" s="178" t="s">
        <v>625</v>
      </c>
    </row>
    <row r="8218" spans="1:10" x14ac:dyDescent="0.45">
      <c r="A8218" s="178" t="s">
        <v>567</v>
      </c>
      <c r="B8218" s="178" t="s">
        <v>568</v>
      </c>
      <c r="C8218" s="178">
        <v>2040</v>
      </c>
      <c r="D8218" s="178" t="s">
        <v>336</v>
      </c>
      <c r="E8218" s="178" t="s">
        <v>337</v>
      </c>
      <c r="F8218" s="178" t="s">
        <v>573</v>
      </c>
      <c r="G8218" s="178">
        <v>-83</v>
      </c>
      <c r="H8218" s="178">
        <v>1.2022726004943E-3</v>
      </c>
      <c r="I8218" s="178">
        <v>1.3465453125536162E-3</v>
      </c>
      <c r="J8218" s="178" t="s">
        <v>625</v>
      </c>
    </row>
    <row r="8219" spans="1:10" x14ac:dyDescent="0.45">
      <c r="A8219" s="178" t="s">
        <v>567</v>
      </c>
      <c r="B8219" s="178" t="s">
        <v>568</v>
      </c>
      <c r="C8219" s="178">
        <v>2040</v>
      </c>
      <c r="D8219" s="178" t="s">
        <v>336</v>
      </c>
      <c r="E8219" s="178" t="s">
        <v>337</v>
      </c>
      <c r="F8219" s="178" t="s">
        <v>573</v>
      </c>
      <c r="G8219" s="178">
        <v>-82</v>
      </c>
      <c r="H8219" s="178">
        <v>4.9760629190130005E-4</v>
      </c>
      <c r="I8219" s="178">
        <v>5.5731904692945611E-4</v>
      </c>
      <c r="J8219" s="178" t="s">
        <v>625</v>
      </c>
    </row>
    <row r="8220" spans="1:10" x14ac:dyDescent="0.45">
      <c r="A8220" s="178" t="s">
        <v>567</v>
      </c>
      <c r="B8220" s="178" t="s">
        <v>568</v>
      </c>
      <c r="C8220" s="178">
        <v>2040</v>
      </c>
      <c r="D8220" s="178" t="s">
        <v>336</v>
      </c>
      <c r="E8220" s="178" t="s">
        <v>337</v>
      </c>
      <c r="F8220" s="178" t="s">
        <v>573</v>
      </c>
      <c r="G8220" s="178">
        <v>-79</v>
      </c>
      <c r="H8220" s="178">
        <v>6.2344502657650004E-4</v>
      </c>
      <c r="I8220" s="178">
        <v>6.9825842976568007E-4</v>
      </c>
      <c r="J8220" s="178" t="s">
        <v>625</v>
      </c>
    </row>
    <row r="8221" spans="1:10" x14ac:dyDescent="0.45">
      <c r="A8221" s="178" t="s">
        <v>567</v>
      </c>
      <c r="B8221" s="178" t="s">
        <v>568</v>
      </c>
      <c r="C8221" s="178">
        <v>2040</v>
      </c>
      <c r="D8221" s="178" t="s">
        <v>336</v>
      </c>
      <c r="E8221" s="178" t="s">
        <v>337</v>
      </c>
      <c r="F8221" s="178" t="s">
        <v>573</v>
      </c>
      <c r="G8221" s="178">
        <v>-78</v>
      </c>
      <c r="H8221" s="178">
        <v>5.2866642363369996E-4</v>
      </c>
      <c r="I8221" s="178">
        <v>5.9210639446974399E-4</v>
      </c>
      <c r="J8221" s="178" t="s">
        <v>625</v>
      </c>
    </row>
    <row r="8222" spans="1:10" x14ac:dyDescent="0.45">
      <c r="A8222" s="178" t="s">
        <v>567</v>
      </c>
      <c r="B8222" s="178" t="s">
        <v>568</v>
      </c>
      <c r="C8222" s="178">
        <v>2040</v>
      </c>
      <c r="D8222" s="178" t="s">
        <v>336</v>
      </c>
      <c r="E8222" s="178" t="s">
        <v>337</v>
      </c>
      <c r="F8222" s="178" t="s">
        <v>573</v>
      </c>
      <c r="G8222" s="178">
        <v>-77</v>
      </c>
      <c r="H8222" s="178">
        <v>4.3607078259809998E-4</v>
      </c>
      <c r="I8222" s="178">
        <v>4.88399276509872E-4</v>
      </c>
      <c r="J8222" s="178" t="s">
        <v>625</v>
      </c>
    </row>
    <row r="8223" spans="1:10" x14ac:dyDescent="0.45">
      <c r="A8223" s="178" t="s">
        <v>567</v>
      </c>
      <c r="B8223" s="178" t="s">
        <v>568</v>
      </c>
      <c r="C8223" s="178">
        <v>2040</v>
      </c>
      <c r="D8223" s="178" t="s">
        <v>336</v>
      </c>
      <c r="E8223" s="178" t="s">
        <v>337</v>
      </c>
      <c r="F8223" s="178" t="s">
        <v>573</v>
      </c>
      <c r="G8223" s="178">
        <v>-76</v>
      </c>
      <c r="H8223" s="178">
        <v>3.7367501063272001E-3</v>
      </c>
      <c r="I8223" s="178">
        <v>4.1851601190864649E-3</v>
      </c>
      <c r="J8223" s="178" t="s">
        <v>625</v>
      </c>
    </row>
    <row r="8224" spans="1:10" x14ac:dyDescent="0.45">
      <c r="A8224" s="178" t="s">
        <v>567</v>
      </c>
      <c r="B8224" s="178" t="s">
        <v>568</v>
      </c>
      <c r="C8224" s="178">
        <v>2040</v>
      </c>
      <c r="D8224" s="178" t="s">
        <v>336</v>
      </c>
      <c r="E8224" s="178" t="s">
        <v>337</v>
      </c>
      <c r="F8224" s="178" t="s">
        <v>573</v>
      </c>
      <c r="G8224" s="178">
        <v>-75</v>
      </c>
      <c r="H8224" s="178">
        <v>1.2131951516494001E-3</v>
      </c>
      <c r="I8224" s="178">
        <v>1.3587785698473283E-3</v>
      </c>
      <c r="J8224" s="178" t="s">
        <v>625</v>
      </c>
    </row>
    <row r="8225" spans="1:10" x14ac:dyDescent="0.45">
      <c r="A8225" s="178" t="s">
        <v>567</v>
      </c>
      <c r="B8225" s="178" t="s">
        <v>568</v>
      </c>
      <c r="C8225" s="178">
        <v>2040</v>
      </c>
      <c r="D8225" s="178" t="s">
        <v>336</v>
      </c>
      <c r="E8225" s="178" t="s">
        <v>337</v>
      </c>
      <c r="F8225" s="178" t="s">
        <v>573</v>
      </c>
      <c r="G8225" s="178">
        <v>-73</v>
      </c>
      <c r="H8225" s="178">
        <v>1.1785088572651E-3</v>
      </c>
      <c r="I8225" s="178">
        <v>1.3199299201369123E-3</v>
      </c>
      <c r="J8225" s="178" t="s">
        <v>625</v>
      </c>
    </row>
    <row r="8226" spans="1:10" x14ac:dyDescent="0.45">
      <c r="A8226" s="178" t="s">
        <v>567</v>
      </c>
      <c r="B8226" s="178" t="s">
        <v>568</v>
      </c>
      <c r="C8226" s="178">
        <v>2040</v>
      </c>
      <c r="D8226" s="178" t="s">
        <v>336</v>
      </c>
      <c r="E8226" s="178" t="s">
        <v>337</v>
      </c>
      <c r="F8226" s="178" t="s">
        <v>573</v>
      </c>
      <c r="G8226" s="178">
        <v>-72</v>
      </c>
      <c r="H8226" s="178">
        <v>2.9608223703689999E-3</v>
      </c>
      <c r="I8226" s="178">
        <v>3.3161210548132802E-3</v>
      </c>
      <c r="J8226" s="178" t="s">
        <v>625</v>
      </c>
    </row>
    <row r="8227" spans="1:10" x14ac:dyDescent="0.45">
      <c r="A8227" s="178" t="s">
        <v>567</v>
      </c>
      <c r="B8227" s="178" t="s">
        <v>568</v>
      </c>
      <c r="C8227" s="178">
        <v>2040</v>
      </c>
      <c r="D8227" s="178" t="s">
        <v>336</v>
      </c>
      <c r="E8227" s="178" t="s">
        <v>337</v>
      </c>
      <c r="F8227" s="178" t="s">
        <v>573</v>
      </c>
      <c r="G8227" s="178">
        <v>-71</v>
      </c>
      <c r="H8227" s="178">
        <v>3.6693572765216001E-3</v>
      </c>
      <c r="I8227" s="178">
        <v>4.1096801497041927E-3</v>
      </c>
      <c r="J8227" s="178" t="s">
        <v>625</v>
      </c>
    </row>
    <row r="8228" spans="1:10" x14ac:dyDescent="0.45">
      <c r="A8228" s="178" t="s">
        <v>567</v>
      </c>
      <c r="B8228" s="178" t="s">
        <v>568</v>
      </c>
      <c r="C8228" s="178">
        <v>2040</v>
      </c>
      <c r="D8228" s="178" t="s">
        <v>336</v>
      </c>
      <c r="E8228" s="178" t="s">
        <v>337</v>
      </c>
      <c r="F8228" s="178" t="s">
        <v>573</v>
      </c>
      <c r="G8228" s="178">
        <v>-70</v>
      </c>
      <c r="H8228" s="178">
        <v>5.7902199332602001E-3</v>
      </c>
      <c r="I8228" s="178">
        <v>6.4850463252514251E-3</v>
      </c>
      <c r="J8228" s="178" t="s">
        <v>625</v>
      </c>
    </row>
    <row r="8229" spans="1:10" x14ac:dyDescent="0.45">
      <c r="A8229" s="178" t="s">
        <v>567</v>
      </c>
      <c r="B8229" s="178" t="s">
        <v>568</v>
      </c>
      <c r="C8229" s="178">
        <v>2040</v>
      </c>
      <c r="D8229" s="178" t="s">
        <v>336</v>
      </c>
      <c r="E8229" s="178" t="s">
        <v>337</v>
      </c>
      <c r="F8229" s="178" t="s">
        <v>573</v>
      </c>
      <c r="G8229" s="178">
        <v>-69</v>
      </c>
      <c r="H8229" s="178">
        <v>1.7807340482249999E-3</v>
      </c>
      <c r="I8229" s="178">
        <v>1.9944221340119999E-3</v>
      </c>
      <c r="J8229" s="178" t="s">
        <v>625</v>
      </c>
    </row>
    <row r="8230" spans="1:10" x14ac:dyDescent="0.45">
      <c r="A8230" s="178" t="s">
        <v>567</v>
      </c>
      <c r="B8230" s="178" t="s">
        <v>568</v>
      </c>
      <c r="C8230" s="178">
        <v>2040</v>
      </c>
      <c r="D8230" s="178" t="s">
        <v>336</v>
      </c>
      <c r="E8230" s="178" t="s">
        <v>337</v>
      </c>
      <c r="F8230" s="178" t="s">
        <v>573</v>
      </c>
      <c r="G8230" s="178">
        <v>-67</v>
      </c>
      <c r="H8230" s="178">
        <v>5.2691192831840004E-4</v>
      </c>
      <c r="I8230" s="178">
        <v>5.9014135971660814E-4</v>
      </c>
      <c r="J8230" s="178" t="s">
        <v>625</v>
      </c>
    </row>
    <row r="8231" spans="1:10" x14ac:dyDescent="0.45">
      <c r="A8231" s="178" t="s">
        <v>567</v>
      </c>
      <c r="B8231" s="178" t="s">
        <v>568</v>
      </c>
      <c r="C8231" s="178">
        <v>2040</v>
      </c>
      <c r="D8231" s="178" t="s">
        <v>336</v>
      </c>
      <c r="E8231" s="178" t="s">
        <v>337</v>
      </c>
      <c r="F8231" s="178" t="s">
        <v>573</v>
      </c>
      <c r="G8231" s="178">
        <v>-65</v>
      </c>
      <c r="H8231" s="178">
        <v>3.1532022403552998E-3</v>
      </c>
      <c r="I8231" s="178">
        <v>3.5315865091979362E-3</v>
      </c>
      <c r="J8231" s="178" t="s">
        <v>625</v>
      </c>
    </row>
    <row r="8232" spans="1:10" x14ac:dyDescent="0.45">
      <c r="A8232" s="178" t="s">
        <v>567</v>
      </c>
      <c r="B8232" s="178" t="s">
        <v>568</v>
      </c>
      <c r="C8232" s="178">
        <v>2040</v>
      </c>
      <c r="D8232" s="178" t="s">
        <v>336</v>
      </c>
      <c r="E8232" s="178" t="s">
        <v>337</v>
      </c>
      <c r="F8232" s="178" t="s">
        <v>573</v>
      </c>
      <c r="G8232" s="178">
        <v>-64</v>
      </c>
      <c r="H8232" s="178">
        <v>2.8424175688997002E-3</v>
      </c>
      <c r="I8232" s="178">
        <v>3.1835076771676647E-3</v>
      </c>
      <c r="J8232" s="178" t="s">
        <v>625</v>
      </c>
    </row>
    <row r="8233" spans="1:10" x14ac:dyDescent="0.45">
      <c r="A8233" s="178" t="s">
        <v>567</v>
      </c>
      <c r="B8233" s="178" t="s">
        <v>568</v>
      </c>
      <c r="C8233" s="178">
        <v>2040</v>
      </c>
      <c r="D8233" s="178" t="s">
        <v>336</v>
      </c>
      <c r="E8233" s="178" t="s">
        <v>337</v>
      </c>
      <c r="F8233" s="178" t="s">
        <v>573</v>
      </c>
      <c r="G8233" s="178">
        <v>-62</v>
      </c>
      <c r="H8233" s="178">
        <v>5.4744165390730002E-4</v>
      </c>
      <c r="I8233" s="178">
        <v>6.1313465237617607E-4</v>
      </c>
      <c r="J8233" s="178" t="s">
        <v>625</v>
      </c>
    </row>
    <row r="8234" spans="1:10" x14ac:dyDescent="0.45">
      <c r="A8234" s="178" t="s">
        <v>567</v>
      </c>
      <c r="B8234" s="178" t="s">
        <v>568</v>
      </c>
      <c r="C8234" s="178">
        <v>2040</v>
      </c>
      <c r="D8234" s="178" t="s">
        <v>336</v>
      </c>
      <c r="E8234" s="178" t="s">
        <v>337</v>
      </c>
      <c r="F8234" s="178" t="s">
        <v>573</v>
      </c>
      <c r="G8234" s="178">
        <v>-60</v>
      </c>
      <c r="H8234" s="178">
        <v>5.6818994926290003E-4</v>
      </c>
      <c r="I8234" s="178">
        <v>6.3637274317444805E-4</v>
      </c>
      <c r="J8234" s="178" t="s">
        <v>625</v>
      </c>
    </row>
    <row r="8235" spans="1:10" x14ac:dyDescent="0.45">
      <c r="A8235" s="178" t="s">
        <v>567</v>
      </c>
      <c r="B8235" s="178" t="s">
        <v>568</v>
      </c>
      <c r="C8235" s="178">
        <v>2040</v>
      </c>
      <c r="D8235" s="178" t="s">
        <v>336</v>
      </c>
      <c r="E8235" s="178" t="s">
        <v>337</v>
      </c>
      <c r="F8235" s="178" t="s">
        <v>573</v>
      </c>
      <c r="G8235" s="178">
        <v>-57</v>
      </c>
      <c r="H8235" s="178">
        <v>4.2783881071955E-3</v>
      </c>
      <c r="I8235" s="178">
        <v>4.7917946800589608E-3</v>
      </c>
      <c r="J8235" s="178" t="s">
        <v>625</v>
      </c>
    </row>
    <row r="8236" spans="1:10" x14ac:dyDescent="0.45">
      <c r="A8236" s="178" t="s">
        <v>567</v>
      </c>
      <c r="B8236" s="178" t="s">
        <v>568</v>
      </c>
      <c r="C8236" s="178">
        <v>2040</v>
      </c>
      <c r="D8236" s="178" t="s">
        <v>336</v>
      </c>
      <c r="E8236" s="178" t="s">
        <v>337</v>
      </c>
      <c r="F8236" s="178" t="s">
        <v>573</v>
      </c>
      <c r="G8236" s="178">
        <v>-56</v>
      </c>
      <c r="H8236" s="178">
        <v>2.3336648009717E-3</v>
      </c>
      <c r="I8236" s="178">
        <v>2.6137045770883043E-3</v>
      </c>
      <c r="J8236" s="178" t="s">
        <v>625</v>
      </c>
    </row>
    <row r="8237" spans="1:10" x14ac:dyDescent="0.45">
      <c r="A8237" s="178" t="s">
        <v>567</v>
      </c>
      <c r="B8237" s="178" t="s">
        <v>568</v>
      </c>
      <c r="C8237" s="178">
        <v>2040</v>
      </c>
      <c r="D8237" s="178" t="s">
        <v>336</v>
      </c>
      <c r="E8237" s="178" t="s">
        <v>337</v>
      </c>
      <c r="F8237" s="178" t="s">
        <v>573</v>
      </c>
      <c r="G8237" s="178">
        <v>-55</v>
      </c>
      <c r="H8237" s="178">
        <v>1.0759361321107E-3</v>
      </c>
      <c r="I8237" s="178">
        <v>1.205048467963984E-3</v>
      </c>
      <c r="J8237" s="178" t="s">
        <v>625</v>
      </c>
    </row>
    <row r="8238" spans="1:10" x14ac:dyDescent="0.45">
      <c r="A8238" s="178" t="s">
        <v>567</v>
      </c>
      <c r="B8238" s="178" t="s">
        <v>568</v>
      </c>
      <c r="C8238" s="178">
        <v>2040</v>
      </c>
      <c r="D8238" s="178" t="s">
        <v>336</v>
      </c>
      <c r="E8238" s="178" t="s">
        <v>337</v>
      </c>
      <c r="F8238" s="178" t="s">
        <v>573</v>
      </c>
      <c r="G8238" s="178">
        <v>-54</v>
      </c>
      <c r="H8238" s="178">
        <v>4.7990551684050001E-4</v>
      </c>
      <c r="I8238" s="178">
        <v>5.3749417886136009E-4</v>
      </c>
      <c r="J8238" s="178" t="s">
        <v>625</v>
      </c>
    </row>
    <row r="8239" spans="1:10" x14ac:dyDescent="0.45">
      <c r="A8239" s="178" t="s">
        <v>567</v>
      </c>
      <c r="B8239" s="178" t="s">
        <v>568</v>
      </c>
      <c r="C8239" s="178">
        <v>2040</v>
      </c>
      <c r="D8239" s="178" t="s">
        <v>336</v>
      </c>
      <c r="E8239" s="178" t="s">
        <v>337</v>
      </c>
      <c r="F8239" s="178" t="s">
        <v>573</v>
      </c>
      <c r="G8239" s="178">
        <v>-53</v>
      </c>
      <c r="H8239" s="178">
        <v>4.3902790639549998E-4</v>
      </c>
      <c r="I8239" s="178">
        <v>4.9171125516296002E-4</v>
      </c>
      <c r="J8239" s="178" t="s">
        <v>625</v>
      </c>
    </row>
    <row r="8240" spans="1:10" x14ac:dyDescent="0.45">
      <c r="A8240" s="178" t="s">
        <v>567</v>
      </c>
      <c r="B8240" s="178" t="s">
        <v>568</v>
      </c>
      <c r="C8240" s="178">
        <v>2040</v>
      </c>
      <c r="D8240" s="178" t="s">
        <v>336</v>
      </c>
      <c r="E8240" s="178" t="s">
        <v>337</v>
      </c>
      <c r="F8240" s="178" t="s">
        <v>573</v>
      </c>
      <c r="G8240" s="178">
        <v>-52</v>
      </c>
      <c r="H8240" s="178">
        <v>1.5455493703484999E-3</v>
      </c>
      <c r="I8240" s="178">
        <v>1.73101529479032E-3</v>
      </c>
      <c r="J8240" s="178" t="s">
        <v>625</v>
      </c>
    </row>
    <row r="8241" spans="1:10" x14ac:dyDescent="0.45">
      <c r="A8241" s="178" t="s">
        <v>567</v>
      </c>
      <c r="B8241" s="178" t="s">
        <v>568</v>
      </c>
      <c r="C8241" s="178">
        <v>2040</v>
      </c>
      <c r="D8241" s="178" t="s">
        <v>336</v>
      </c>
      <c r="E8241" s="178" t="s">
        <v>337</v>
      </c>
      <c r="F8241" s="178" t="s">
        <v>573</v>
      </c>
      <c r="G8241" s="178">
        <v>-51</v>
      </c>
      <c r="H8241" s="178">
        <v>1.8296858761460001E-3</v>
      </c>
      <c r="I8241" s="178">
        <v>2.0492481812835204E-3</v>
      </c>
      <c r="J8241" s="178" t="s">
        <v>625</v>
      </c>
    </row>
    <row r="8242" spans="1:10" x14ac:dyDescent="0.45">
      <c r="A8242" s="178" t="s">
        <v>567</v>
      </c>
      <c r="B8242" s="178" t="s">
        <v>568</v>
      </c>
      <c r="C8242" s="178">
        <v>2040</v>
      </c>
      <c r="D8242" s="178" t="s">
        <v>336</v>
      </c>
      <c r="E8242" s="178" t="s">
        <v>337</v>
      </c>
      <c r="F8242" s="178" t="s">
        <v>573</v>
      </c>
      <c r="G8242" s="178">
        <v>-46</v>
      </c>
      <c r="H8242" s="178">
        <v>1.4080022228882001E-3</v>
      </c>
      <c r="I8242" s="178">
        <v>1.5769624896347842E-3</v>
      </c>
      <c r="J8242" s="178" t="s">
        <v>625</v>
      </c>
    </row>
    <row r="8243" spans="1:10" x14ac:dyDescent="0.45">
      <c r="A8243" s="178" t="s">
        <v>567</v>
      </c>
      <c r="B8243" s="178" t="s">
        <v>568</v>
      </c>
      <c r="C8243" s="178">
        <v>2040</v>
      </c>
      <c r="D8243" s="178" t="s">
        <v>336</v>
      </c>
      <c r="E8243" s="178" t="s">
        <v>337</v>
      </c>
      <c r="F8243" s="178" t="s">
        <v>573</v>
      </c>
      <c r="G8243" s="178">
        <v>-43</v>
      </c>
      <c r="H8243" s="178">
        <v>2.1551201061810999E-3</v>
      </c>
      <c r="I8243" s="178">
        <v>2.4137345189228321E-3</v>
      </c>
      <c r="J8243" s="178" t="s">
        <v>625</v>
      </c>
    </row>
    <row r="8244" spans="1:10" x14ac:dyDescent="0.45">
      <c r="A8244" s="178" t="s">
        <v>567</v>
      </c>
      <c r="B8244" s="178" t="s">
        <v>568</v>
      </c>
      <c r="C8244" s="178">
        <v>2040</v>
      </c>
      <c r="D8244" s="178" t="s">
        <v>336</v>
      </c>
      <c r="E8244" s="178" t="s">
        <v>337</v>
      </c>
      <c r="F8244" s="178" t="s">
        <v>573</v>
      </c>
      <c r="G8244" s="178">
        <v>-41</v>
      </c>
      <c r="H8244" s="178">
        <v>3.5368895041756297E-2</v>
      </c>
      <c r="I8244" s="178">
        <v>3.9613162446767054E-2</v>
      </c>
      <c r="J8244" s="178" t="s">
        <v>625</v>
      </c>
    </row>
    <row r="8245" spans="1:10" x14ac:dyDescent="0.45">
      <c r="A8245" s="178" t="s">
        <v>567</v>
      </c>
      <c r="B8245" s="178" t="s">
        <v>568</v>
      </c>
      <c r="C8245" s="178">
        <v>2040</v>
      </c>
      <c r="D8245" s="178" t="s">
        <v>336</v>
      </c>
      <c r="E8245" s="178" t="s">
        <v>337</v>
      </c>
      <c r="F8245" s="178" t="s">
        <v>573</v>
      </c>
      <c r="G8245" s="178">
        <v>-40</v>
      </c>
      <c r="H8245" s="178">
        <v>3.6426234990358401E-2</v>
      </c>
      <c r="I8245" s="178">
        <v>4.0797383189201411E-2</v>
      </c>
      <c r="J8245" s="178" t="s">
        <v>625</v>
      </c>
    </row>
    <row r="8246" spans="1:10" x14ac:dyDescent="0.45">
      <c r="A8246" s="178" t="s">
        <v>567</v>
      </c>
      <c r="B8246" s="178" t="s">
        <v>568</v>
      </c>
      <c r="C8246" s="178">
        <v>2040</v>
      </c>
      <c r="D8246" s="178" t="s">
        <v>336</v>
      </c>
      <c r="E8246" s="178" t="s">
        <v>337</v>
      </c>
      <c r="F8246" s="178" t="s">
        <v>573</v>
      </c>
      <c r="G8246" s="178">
        <v>-39</v>
      </c>
      <c r="H8246" s="178">
        <v>2.40820107283071E-2</v>
      </c>
      <c r="I8246" s="178">
        <v>2.6971852015703953E-2</v>
      </c>
      <c r="J8246" s="178" t="s">
        <v>625</v>
      </c>
    </row>
    <row r="8247" spans="1:10" x14ac:dyDescent="0.45">
      <c r="A8247" s="178" t="s">
        <v>567</v>
      </c>
      <c r="B8247" s="178" t="s">
        <v>568</v>
      </c>
      <c r="C8247" s="178">
        <v>2040</v>
      </c>
      <c r="D8247" s="178" t="s">
        <v>336</v>
      </c>
      <c r="E8247" s="178" t="s">
        <v>337</v>
      </c>
      <c r="F8247" s="178" t="s">
        <v>573</v>
      </c>
      <c r="G8247" s="178">
        <v>-38</v>
      </c>
      <c r="H8247" s="178">
        <v>3.5444050328806001E-2</v>
      </c>
      <c r="I8247" s="178">
        <v>3.9697336368262726E-2</v>
      </c>
      <c r="J8247" s="178" t="s">
        <v>625</v>
      </c>
    </row>
    <row r="8248" spans="1:10" x14ac:dyDescent="0.45">
      <c r="A8248" s="178" t="s">
        <v>567</v>
      </c>
      <c r="B8248" s="178" t="s">
        <v>568</v>
      </c>
      <c r="C8248" s="178">
        <v>2040</v>
      </c>
      <c r="D8248" s="178" t="s">
        <v>336</v>
      </c>
      <c r="E8248" s="178" t="s">
        <v>337</v>
      </c>
      <c r="F8248" s="178" t="s">
        <v>573</v>
      </c>
      <c r="G8248" s="178">
        <v>-36</v>
      </c>
      <c r="H8248" s="178">
        <v>6.0170419514179202E-2</v>
      </c>
      <c r="I8248" s="178">
        <v>6.739086985588072E-2</v>
      </c>
      <c r="J8248" s="178" t="s">
        <v>625</v>
      </c>
    </row>
    <row r="8249" spans="1:10" x14ac:dyDescent="0.45">
      <c r="A8249" s="178" t="s">
        <v>567</v>
      </c>
      <c r="B8249" s="178" t="s">
        <v>568</v>
      </c>
      <c r="C8249" s="178">
        <v>2040</v>
      </c>
      <c r="D8249" s="178" t="s">
        <v>336</v>
      </c>
      <c r="E8249" s="178" t="s">
        <v>337</v>
      </c>
      <c r="F8249" s="178" t="s">
        <v>573</v>
      </c>
      <c r="G8249" s="178">
        <v>-35</v>
      </c>
      <c r="H8249" s="178">
        <v>4.4389341375790502E-2</v>
      </c>
      <c r="I8249" s="178">
        <v>4.9716062340885367E-2</v>
      </c>
      <c r="J8249" s="178" t="s">
        <v>625</v>
      </c>
    </row>
    <row r="8250" spans="1:10" x14ac:dyDescent="0.45">
      <c r="A8250" s="178" t="s">
        <v>567</v>
      </c>
      <c r="B8250" s="178" t="s">
        <v>568</v>
      </c>
      <c r="C8250" s="178">
        <v>2040</v>
      </c>
      <c r="D8250" s="178" t="s">
        <v>336</v>
      </c>
      <c r="E8250" s="178" t="s">
        <v>337</v>
      </c>
      <c r="F8250" s="178" t="s">
        <v>573</v>
      </c>
      <c r="G8250" s="178">
        <v>-34</v>
      </c>
      <c r="H8250" s="178">
        <v>3.65546457469463E-2</v>
      </c>
      <c r="I8250" s="178">
        <v>4.0941203236579862E-2</v>
      </c>
      <c r="J8250" s="178" t="s">
        <v>625</v>
      </c>
    </row>
    <row r="8251" spans="1:10" x14ac:dyDescent="0.45">
      <c r="A8251" s="178" t="s">
        <v>567</v>
      </c>
      <c r="B8251" s="178" t="s">
        <v>568</v>
      </c>
      <c r="C8251" s="178">
        <v>2040</v>
      </c>
      <c r="D8251" s="178" t="s">
        <v>336</v>
      </c>
      <c r="E8251" s="178" t="s">
        <v>337</v>
      </c>
      <c r="F8251" s="178" t="s">
        <v>573</v>
      </c>
      <c r="G8251" s="178">
        <v>-33</v>
      </c>
      <c r="H8251" s="178">
        <v>1.1613890528678899E-2</v>
      </c>
      <c r="I8251" s="178">
        <v>1.3007557392120369E-2</v>
      </c>
      <c r="J8251" s="178" t="s">
        <v>625</v>
      </c>
    </row>
    <row r="8252" spans="1:10" x14ac:dyDescent="0.45">
      <c r="A8252" s="178" t="s">
        <v>567</v>
      </c>
      <c r="B8252" s="178" t="s">
        <v>568</v>
      </c>
      <c r="C8252" s="178">
        <v>2040</v>
      </c>
      <c r="D8252" s="178" t="s">
        <v>336</v>
      </c>
      <c r="E8252" s="178" t="s">
        <v>337</v>
      </c>
      <c r="F8252" s="178" t="s">
        <v>573</v>
      </c>
      <c r="G8252" s="178">
        <v>-32</v>
      </c>
      <c r="H8252" s="178">
        <v>3.3206084510311498E-2</v>
      </c>
      <c r="I8252" s="178">
        <v>3.719081465154888E-2</v>
      </c>
      <c r="J8252" s="178" t="s">
        <v>625</v>
      </c>
    </row>
    <row r="8253" spans="1:10" x14ac:dyDescent="0.45">
      <c r="A8253" s="178" t="s">
        <v>567</v>
      </c>
      <c r="B8253" s="178" t="s">
        <v>568</v>
      </c>
      <c r="C8253" s="178">
        <v>2040</v>
      </c>
      <c r="D8253" s="178" t="s">
        <v>336</v>
      </c>
      <c r="E8253" s="178" t="s">
        <v>337</v>
      </c>
      <c r="F8253" s="178" t="s">
        <v>573</v>
      </c>
      <c r="G8253" s="178">
        <v>-31</v>
      </c>
      <c r="H8253" s="178">
        <v>1.24744820641354E-2</v>
      </c>
      <c r="I8253" s="178">
        <v>1.3971419911831649E-2</v>
      </c>
      <c r="J8253" s="178" t="s">
        <v>625</v>
      </c>
    </row>
    <row r="8254" spans="1:10" x14ac:dyDescent="0.45">
      <c r="A8254" s="178" t="s">
        <v>567</v>
      </c>
      <c r="B8254" s="178" t="s">
        <v>568</v>
      </c>
      <c r="C8254" s="178">
        <v>2040</v>
      </c>
      <c r="D8254" s="178" t="s">
        <v>336</v>
      </c>
      <c r="E8254" s="178" t="s">
        <v>337</v>
      </c>
      <c r="F8254" s="178" t="s">
        <v>573</v>
      </c>
      <c r="G8254" s="178">
        <v>-30</v>
      </c>
      <c r="H8254" s="178">
        <v>1.49778579361737E-2</v>
      </c>
      <c r="I8254" s="178">
        <v>1.6775200888514547E-2</v>
      </c>
      <c r="J8254" s="178" t="s">
        <v>625</v>
      </c>
    </row>
    <row r="8255" spans="1:10" x14ac:dyDescent="0.45">
      <c r="A8255" s="178" t="s">
        <v>567</v>
      </c>
      <c r="B8255" s="178" t="s">
        <v>568</v>
      </c>
      <c r="C8255" s="178">
        <v>2040</v>
      </c>
      <c r="D8255" s="178" t="s">
        <v>336</v>
      </c>
      <c r="E8255" s="178" t="s">
        <v>337</v>
      </c>
      <c r="F8255" s="178" t="s">
        <v>573</v>
      </c>
      <c r="G8255" s="178">
        <v>-29</v>
      </c>
      <c r="H8255" s="178">
        <v>1.7438980285078301E-2</v>
      </c>
      <c r="I8255" s="178">
        <v>1.9531657919287699E-2</v>
      </c>
      <c r="J8255" s="178" t="s">
        <v>625</v>
      </c>
    </row>
    <row r="8256" spans="1:10" x14ac:dyDescent="0.45">
      <c r="A8256" s="178" t="s">
        <v>567</v>
      </c>
      <c r="B8256" s="178" t="s">
        <v>568</v>
      </c>
      <c r="C8256" s="178">
        <v>2040</v>
      </c>
      <c r="D8256" s="178" t="s">
        <v>336</v>
      </c>
      <c r="E8256" s="178" t="s">
        <v>337</v>
      </c>
      <c r="F8256" s="178" t="s">
        <v>573</v>
      </c>
      <c r="G8256" s="178">
        <v>-28</v>
      </c>
      <c r="H8256" s="178">
        <v>7.6701021753252004E-3</v>
      </c>
      <c r="I8256" s="178">
        <v>8.5905144363642248E-3</v>
      </c>
      <c r="J8256" s="178" t="s">
        <v>625</v>
      </c>
    </row>
    <row r="8257" spans="1:10" x14ac:dyDescent="0.45">
      <c r="A8257" s="178" t="s">
        <v>567</v>
      </c>
      <c r="B8257" s="178" t="s">
        <v>568</v>
      </c>
      <c r="C8257" s="178">
        <v>2040</v>
      </c>
      <c r="D8257" s="178" t="s">
        <v>336</v>
      </c>
      <c r="E8257" s="178" t="s">
        <v>337</v>
      </c>
      <c r="F8257" s="178" t="s">
        <v>573</v>
      </c>
      <c r="G8257" s="178">
        <v>-27</v>
      </c>
      <c r="H8257" s="178">
        <v>8.0682383850217004E-3</v>
      </c>
      <c r="I8257" s="178">
        <v>9.0364269912243059E-3</v>
      </c>
      <c r="J8257" s="178" t="s">
        <v>625</v>
      </c>
    </row>
    <row r="8258" spans="1:10" x14ac:dyDescent="0.45">
      <c r="A8258" s="178" t="s">
        <v>567</v>
      </c>
      <c r="B8258" s="178" t="s">
        <v>568</v>
      </c>
      <c r="C8258" s="178">
        <v>2040</v>
      </c>
      <c r="D8258" s="178" t="s">
        <v>336</v>
      </c>
      <c r="E8258" s="178" t="s">
        <v>337</v>
      </c>
      <c r="F8258" s="178" t="s">
        <v>573</v>
      </c>
      <c r="G8258" s="178">
        <v>-26</v>
      </c>
      <c r="H8258" s="178">
        <v>1.3895204290747599E-2</v>
      </c>
      <c r="I8258" s="178">
        <v>1.5562628805637312E-2</v>
      </c>
      <c r="J8258" s="178" t="s">
        <v>625</v>
      </c>
    </row>
    <row r="8259" spans="1:10" x14ac:dyDescent="0.45">
      <c r="A8259" s="178" t="s">
        <v>567</v>
      </c>
      <c r="B8259" s="178" t="s">
        <v>568</v>
      </c>
      <c r="C8259" s="178">
        <v>2040</v>
      </c>
      <c r="D8259" s="178" t="s">
        <v>336</v>
      </c>
      <c r="E8259" s="178" t="s">
        <v>337</v>
      </c>
      <c r="F8259" s="178" t="s">
        <v>573</v>
      </c>
      <c r="G8259" s="178">
        <v>-25</v>
      </c>
      <c r="H8259" s="178">
        <v>2.03047236427665E-2</v>
      </c>
      <c r="I8259" s="178">
        <v>2.2741290479898483E-2</v>
      </c>
      <c r="J8259" s="178" t="s">
        <v>625</v>
      </c>
    </row>
    <row r="8260" spans="1:10" x14ac:dyDescent="0.45">
      <c r="A8260" s="178" t="s">
        <v>567</v>
      </c>
      <c r="B8260" s="178" t="s">
        <v>568</v>
      </c>
      <c r="C8260" s="178">
        <v>2040</v>
      </c>
      <c r="D8260" s="178" t="s">
        <v>336</v>
      </c>
      <c r="E8260" s="178" t="s">
        <v>337</v>
      </c>
      <c r="F8260" s="178" t="s">
        <v>573</v>
      </c>
      <c r="G8260" s="178">
        <v>-24</v>
      </c>
      <c r="H8260" s="178">
        <v>3.5684579343069303E-2</v>
      </c>
      <c r="I8260" s="178">
        <v>3.9966728864237626E-2</v>
      </c>
      <c r="J8260" s="178" t="s">
        <v>625</v>
      </c>
    </row>
    <row r="8261" spans="1:10" x14ac:dyDescent="0.45">
      <c r="A8261" s="178" t="s">
        <v>567</v>
      </c>
      <c r="B8261" s="178" t="s">
        <v>568</v>
      </c>
      <c r="C8261" s="178">
        <v>2040</v>
      </c>
      <c r="D8261" s="178" t="s">
        <v>336</v>
      </c>
      <c r="E8261" s="178" t="s">
        <v>337</v>
      </c>
      <c r="F8261" s="178" t="s">
        <v>573</v>
      </c>
      <c r="G8261" s="178">
        <v>-23</v>
      </c>
      <c r="H8261" s="178">
        <v>2.5441013742238301E-2</v>
      </c>
      <c r="I8261" s="178">
        <v>2.8493935391306898E-2</v>
      </c>
      <c r="J8261" s="178" t="s">
        <v>625</v>
      </c>
    </row>
    <row r="8262" spans="1:10" x14ac:dyDescent="0.45">
      <c r="A8262" s="178" t="s">
        <v>567</v>
      </c>
      <c r="B8262" s="178" t="s">
        <v>568</v>
      </c>
      <c r="C8262" s="178">
        <v>2040</v>
      </c>
      <c r="D8262" s="178" t="s">
        <v>336</v>
      </c>
      <c r="E8262" s="178" t="s">
        <v>337</v>
      </c>
      <c r="F8262" s="178" t="s">
        <v>573</v>
      </c>
      <c r="G8262" s="178">
        <v>-22</v>
      </c>
      <c r="H8262" s="178">
        <v>5.0958166830242001E-3</v>
      </c>
      <c r="I8262" s="178">
        <v>5.707314684987105E-3</v>
      </c>
      <c r="J8262" s="178" t="s">
        <v>625</v>
      </c>
    </row>
    <row r="8263" spans="1:10" x14ac:dyDescent="0.45">
      <c r="A8263" s="178" t="s">
        <v>567</v>
      </c>
      <c r="B8263" s="178" t="s">
        <v>568</v>
      </c>
      <c r="C8263" s="178">
        <v>2040</v>
      </c>
      <c r="D8263" s="178" t="s">
        <v>336</v>
      </c>
      <c r="E8263" s="178" t="s">
        <v>337</v>
      </c>
      <c r="F8263" s="178" t="s">
        <v>573</v>
      </c>
      <c r="G8263" s="178">
        <v>-21</v>
      </c>
      <c r="H8263" s="178">
        <v>1.59331527538598E-2</v>
      </c>
      <c r="I8263" s="178">
        <v>1.7845131084322979E-2</v>
      </c>
      <c r="J8263" s="178" t="s">
        <v>625</v>
      </c>
    </row>
    <row r="8264" spans="1:10" x14ac:dyDescent="0.45">
      <c r="A8264" s="178" t="s">
        <v>567</v>
      </c>
      <c r="B8264" s="178" t="s">
        <v>568</v>
      </c>
      <c r="C8264" s="178">
        <v>2040</v>
      </c>
      <c r="D8264" s="178" t="s">
        <v>336</v>
      </c>
      <c r="E8264" s="178" t="s">
        <v>337</v>
      </c>
      <c r="F8264" s="178" t="s">
        <v>573</v>
      </c>
      <c r="G8264" s="178">
        <v>-20</v>
      </c>
      <c r="H8264" s="178">
        <v>2.6728589349659201E-2</v>
      </c>
      <c r="I8264" s="178">
        <v>2.9936020071618309E-2</v>
      </c>
      <c r="J8264" s="178" t="s">
        <v>625</v>
      </c>
    </row>
    <row r="8265" spans="1:10" x14ac:dyDescent="0.45">
      <c r="A8265" s="178" t="s">
        <v>567</v>
      </c>
      <c r="B8265" s="178" t="s">
        <v>568</v>
      </c>
      <c r="C8265" s="178">
        <v>2040</v>
      </c>
      <c r="D8265" s="178" t="s">
        <v>336</v>
      </c>
      <c r="E8265" s="178" t="s">
        <v>337</v>
      </c>
      <c r="F8265" s="178" t="s">
        <v>573</v>
      </c>
      <c r="G8265" s="178">
        <v>-19</v>
      </c>
      <c r="H8265" s="178">
        <v>9.3587097944692003E-3</v>
      </c>
      <c r="I8265" s="178">
        <v>1.0481754969805506E-2</v>
      </c>
      <c r="J8265" s="178" t="s">
        <v>625</v>
      </c>
    </row>
    <row r="8266" spans="1:10" x14ac:dyDescent="0.45">
      <c r="A8266" s="178" t="s">
        <v>567</v>
      </c>
      <c r="B8266" s="178" t="s">
        <v>568</v>
      </c>
      <c r="C8266" s="178">
        <v>2040</v>
      </c>
      <c r="D8266" s="178" t="s">
        <v>336</v>
      </c>
      <c r="E8266" s="178" t="s">
        <v>337</v>
      </c>
      <c r="F8266" s="178" t="s">
        <v>573</v>
      </c>
      <c r="G8266" s="178">
        <v>-18</v>
      </c>
      <c r="H8266" s="178">
        <v>1.00287734821904E-2</v>
      </c>
      <c r="I8266" s="178">
        <v>1.1232226300053249E-2</v>
      </c>
      <c r="J8266" s="178" t="s">
        <v>625</v>
      </c>
    </row>
    <row r="8267" spans="1:10" x14ac:dyDescent="0.45">
      <c r="A8267" s="178" t="s">
        <v>567</v>
      </c>
      <c r="B8267" s="178" t="s">
        <v>568</v>
      </c>
      <c r="C8267" s="178">
        <v>2040</v>
      </c>
      <c r="D8267" s="178" t="s">
        <v>336</v>
      </c>
      <c r="E8267" s="178" t="s">
        <v>337</v>
      </c>
      <c r="F8267" s="178" t="s">
        <v>573</v>
      </c>
      <c r="G8267" s="178">
        <v>-17</v>
      </c>
      <c r="H8267" s="178">
        <v>9.7060254774987993E-3</v>
      </c>
      <c r="I8267" s="178">
        <v>1.0870748534798656E-2</v>
      </c>
      <c r="J8267" s="178" t="s">
        <v>625</v>
      </c>
    </row>
    <row r="8268" spans="1:10" x14ac:dyDescent="0.45">
      <c r="A8268" s="178" t="s">
        <v>567</v>
      </c>
      <c r="B8268" s="178" t="s">
        <v>568</v>
      </c>
      <c r="C8268" s="178">
        <v>2040</v>
      </c>
      <c r="D8268" s="178" t="s">
        <v>336</v>
      </c>
      <c r="E8268" s="178" t="s">
        <v>337</v>
      </c>
      <c r="F8268" s="178" t="s">
        <v>573</v>
      </c>
      <c r="G8268" s="178">
        <v>-16</v>
      </c>
      <c r="H8268" s="178">
        <v>1.7534440150484401E-2</v>
      </c>
      <c r="I8268" s="178">
        <v>1.9638572968542531E-2</v>
      </c>
      <c r="J8268" s="178" t="s">
        <v>625</v>
      </c>
    </row>
    <row r="8269" spans="1:10" x14ac:dyDescent="0.45">
      <c r="A8269" s="178" t="s">
        <v>567</v>
      </c>
      <c r="B8269" s="178" t="s">
        <v>568</v>
      </c>
      <c r="C8269" s="178">
        <v>2040</v>
      </c>
      <c r="D8269" s="178" t="s">
        <v>336</v>
      </c>
      <c r="E8269" s="178" t="s">
        <v>337</v>
      </c>
      <c r="F8269" s="178" t="s">
        <v>573</v>
      </c>
      <c r="G8269" s="178">
        <v>-15</v>
      </c>
      <c r="H8269" s="178">
        <v>1.01131760748103E-2</v>
      </c>
      <c r="I8269" s="178">
        <v>1.1326757203787537E-2</v>
      </c>
      <c r="J8269" s="178" t="s">
        <v>625</v>
      </c>
    </row>
    <row r="8270" spans="1:10" x14ac:dyDescent="0.45">
      <c r="A8270" s="178" t="s">
        <v>567</v>
      </c>
      <c r="B8270" s="178" t="s">
        <v>568</v>
      </c>
      <c r="C8270" s="178">
        <v>2040</v>
      </c>
      <c r="D8270" s="178" t="s">
        <v>336</v>
      </c>
      <c r="E8270" s="178" t="s">
        <v>337</v>
      </c>
      <c r="F8270" s="178" t="s">
        <v>573</v>
      </c>
      <c r="G8270" s="178">
        <v>-14</v>
      </c>
      <c r="H8270" s="178">
        <v>3.0639653559774E-3</v>
      </c>
      <c r="I8270" s="178">
        <v>3.4316411986946883E-3</v>
      </c>
      <c r="J8270" s="178" t="s">
        <v>625</v>
      </c>
    </row>
    <row r="8271" spans="1:10" x14ac:dyDescent="0.45">
      <c r="A8271" s="178" t="s">
        <v>567</v>
      </c>
      <c r="B8271" s="178" t="s">
        <v>568</v>
      </c>
      <c r="C8271" s="178">
        <v>2040</v>
      </c>
      <c r="D8271" s="178" t="s">
        <v>336</v>
      </c>
      <c r="E8271" s="178" t="s">
        <v>337</v>
      </c>
      <c r="F8271" s="178" t="s">
        <v>573</v>
      </c>
      <c r="G8271" s="178">
        <v>-13</v>
      </c>
      <c r="H8271" s="178">
        <v>3.7687306758016001E-3</v>
      </c>
      <c r="I8271" s="178">
        <v>4.2209783568977928E-3</v>
      </c>
      <c r="J8271" s="178" t="s">
        <v>625</v>
      </c>
    </row>
    <row r="8272" spans="1:10" x14ac:dyDescent="0.45">
      <c r="A8272" s="178" t="s">
        <v>567</v>
      </c>
      <c r="B8272" s="178" t="s">
        <v>568</v>
      </c>
      <c r="C8272" s="178">
        <v>2040</v>
      </c>
      <c r="D8272" s="178" t="s">
        <v>336</v>
      </c>
      <c r="E8272" s="178" t="s">
        <v>337</v>
      </c>
      <c r="F8272" s="178" t="s">
        <v>573</v>
      </c>
      <c r="G8272" s="178">
        <v>-12</v>
      </c>
      <c r="H8272" s="178">
        <v>1.30440765642561E-2</v>
      </c>
      <c r="I8272" s="178">
        <v>1.4609365751966833E-2</v>
      </c>
      <c r="J8272" s="178" t="s">
        <v>625</v>
      </c>
    </row>
    <row r="8273" spans="1:10" x14ac:dyDescent="0.45">
      <c r="A8273" s="178" t="s">
        <v>567</v>
      </c>
      <c r="B8273" s="178" t="s">
        <v>568</v>
      </c>
      <c r="C8273" s="178">
        <v>2040</v>
      </c>
      <c r="D8273" s="178" t="s">
        <v>336</v>
      </c>
      <c r="E8273" s="178" t="s">
        <v>337</v>
      </c>
      <c r="F8273" s="178" t="s">
        <v>573</v>
      </c>
      <c r="G8273" s="178">
        <v>-11</v>
      </c>
      <c r="H8273" s="178">
        <v>4.4999490492046001E-3</v>
      </c>
      <c r="I8273" s="178">
        <v>5.0399429351091528E-3</v>
      </c>
      <c r="J8273" s="178" t="s">
        <v>625</v>
      </c>
    </row>
    <row r="8274" spans="1:10" x14ac:dyDescent="0.45">
      <c r="A8274" s="178" t="s">
        <v>567</v>
      </c>
      <c r="B8274" s="178" t="s">
        <v>568</v>
      </c>
      <c r="C8274" s="178">
        <v>2040</v>
      </c>
      <c r="D8274" s="178" t="s">
        <v>336</v>
      </c>
      <c r="E8274" s="178" t="s">
        <v>337</v>
      </c>
      <c r="F8274" s="178" t="s">
        <v>573</v>
      </c>
      <c r="G8274" s="178">
        <v>-9</v>
      </c>
      <c r="H8274" s="178">
        <v>3.2892203307710003E-4</v>
      </c>
      <c r="I8274" s="178">
        <v>3.6839267704635208E-4</v>
      </c>
      <c r="J8274" s="178" t="s">
        <v>625</v>
      </c>
    </row>
    <row r="8275" spans="1:10" x14ac:dyDescent="0.45">
      <c r="A8275" s="178" t="s">
        <v>567</v>
      </c>
      <c r="B8275" s="178" t="s">
        <v>568</v>
      </c>
      <c r="C8275" s="178">
        <v>2040</v>
      </c>
      <c r="D8275" s="178" t="s">
        <v>336</v>
      </c>
      <c r="E8275" s="178" t="s">
        <v>337</v>
      </c>
      <c r="F8275" s="178" t="s">
        <v>573</v>
      </c>
      <c r="G8275" s="178">
        <v>-8</v>
      </c>
      <c r="H8275" s="178">
        <v>5.3310494404285999E-3</v>
      </c>
      <c r="I8275" s="178">
        <v>5.9707753732800321E-3</v>
      </c>
      <c r="J8275" s="178" t="s">
        <v>625</v>
      </c>
    </row>
    <row r="8276" spans="1:10" x14ac:dyDescent="0.45">
      <c r="A8276" s="178" t="s">
        <v>567</v>
      </c>
      <c r="B8276" s="178" t="s">
        <v>568</v>
      </c>
      <c r="C8276" s="178">
        <v>2040</v>
      </c>
      <c r="D8276" s="178" t="s">
        <v>336</v>
      </c>
      <c r="E8276" s="178" t="s">
        <v>337</v>
      </c>
      <c r="F8276" s="178" t="s">
        <v>573</v>
      </c>
      <c r="G8276" s="178">
        <v>-6</v>
      </c>
      <c r="H8276" s="178">
        <v>2.7315807237756002E-3</v>
      </c>
      <c r="I8276" s="178">
        <v>3.0593704106286726E-3</v>
      </c>
      <c r="J8276" s="178" t="s">
        <v>625</v>
      </c>
    </row>
    <row r="8277" spans="1:10" x14ac:dyDescent="0.45">
      <c r="A8277" s="178" t="s">
        <v>567</v>
      </c>
      <c r="B8277" s="178" t="s">
        <v>568</v>
      </c>
      <c r="C8277" s="178">
        <v>2040</v>
      </c>
      <c r="D8277" s="178" t="s">
        <v>336</v>
      </c>
      <c r="E8277" s="178" t="s">
        <v>337</v>
      </c>
      <c r="F8277" s="178" t="s">
        <v>573</v>
      </c>
      <c r="G8277" s="178">
        <v>-5</v>
      </c>
      <c r="H8277" s="178">
        <v>6.0950517072341998E-3</v>
      </c>
      <c r="I8277" s="178">
        <v>6.8264579121023045E-3</v>
      </c>
      <c r="J8277" s="178" t="s">
        <v>625</v>
      </c>
    </row>
    <row r="8278" spans="1:10" x14ac:dyDescent="0.45">
      <c r="A8278" s="178" t="s">
        <v>567</v>
      </c>
      <c r="B8278" s="178" t="s">
        <v>568</v>
      </c>
      <c r="C8278" s="178">
        <v>2040</v>
      </c>
      <c r="D8278" s="178" t="s">
        <v>336</v>
      </c>
      <c r="E8278" s="178" t="s">
        <v>337</v>
      </c>
      <c r="F8278" s="178" t="s">
        <v>573</v>
      </c>
      <c r="G8278" s="178">
        <v>-4</v>
      </c>
      <c r="H8278" s="178">
        <v>5.7491302140988002E-3</v>
      </c>
      <c r="I8278" s="178">
        <v>6.4390258397906564E-3</v>
      </c>
      <c r="J8278" s="178" t="s">
        <v>625</v>
      </c>
    </row>
    <row r="8279" spans="1:10" x14ac:dyDescent="0.45">
      <c r="A8279" s="178" t="s">
        <v>567</v>
      </c>
      <c r="B8279" s="178" t="s">
        <v>568</v>
      </c>
      <c r="C8279" s="178">
        <v>2040</v>
      </c>
      <c r="D8279" s="178" t="s">
        <v>336</v>
      </c>
      <c r="E8279" s="178" t="s">
        <v>337</v>
      </c>
      <c r="F8279" s="178" t="s">
        <v>573</v>
      </c>
      <c r="G8279" s="178">
        <v>-3</v>
      </c>
      <c r="H8279" s="178">
        <v>8.7558701634406991E-3</v>
      </c>
      <c r="I8279" s="178">
        <v>9.8065745830535848E-3</v>
      </c>
      <c r="J8279" s="178" t="s">
        <v>625</v>
      </c>
    </row>
    <row r="8280" spans="1:10" x14ac:dyDescent="0.45">
      <c r="A8280" s="178" t="s">
        <v>567</v>
      </c>
      <c r="B8280" s="178" t="s">
        <v>568</v>
      </c>
      <c r="C8280" s="178">
        <v>2040</v>
      </c>
      <c r="D8280" s="178" t="s">
        <v>336</v>
      </c>
      <c r="E8280" s="178" t="s">
        <v>337</v>
      </c>
      <c r="F8280" s="178" t="s">
        <v>572</v>
      </c>
      <c r="G8280" s="178">
        <v>-1</v>
      </c>
      <c r="H8280" s="178">
        <v>1.0911173885687999E-3</v>
      </c>
      <c r="I8280" s="178">
        <v>1.222051475197056E-3</v>
      </c>
      <c r="J8280" s="178" t="s">
        <v>625</v>
      </c>
    </row>
    <row r="8281" spans="1:10" x14ac:dyDescent="0.45">
      <c r="A8281" s="178" t="s">
        <v>567</v>
      </c>
      <c r="B8281" s="178" t="s">
        <v>568</v>
      </c>
      <c r="C8281" s="178">
        <v>2040</v>
      </c>
      <c r="D8281" s="178" t="s">
        <v>336</v>
      </c>
      <c r="E8281" s="178" t="s">
        <v>337</v>
      </c>
      <c r="F8281" s="178" t="s">
        <v>573</v>
      </c>
      <c r="G8281" s="178">
        <v>-1</v>
      </c>
      <c r="H8281" s="178">
        <v>4.2297644540668002E-3</v>
      </c>
      <c r="I8281" s="178">
        <v>4.7373361885548167E-3</v>
      </c>
      <c r="J8281" s="178" t="s">
        <v>625</v>
      </c>
    </row>
    <row r="8282" spans="1:10" x14ac:dyDescent="0.45">
      <c r="A8282" s="178" t="s">
        <v>567</v>
      </c>
      <c r="B8282" s="178" t="s">
        <v>568</v>
      </c>
      <c r="C8282" s="178">
        <v>2040</v>
      </c>
      <c r="D8282" s="178" t="s">
        <v>336</v>
      </c>
      <c r="E8282" s="178" t="s">
        <v>337</v>
      </c>
      <c r="F8282" s="178" t="s">
        <v>573</v>
      </c>
      <c r="G8282" s="178">
        <v>0</v>
      </c>
      <c r="H8282" s="178">
        <v>2.0787513349205E-3</v>
      </c>
      <c r="I8282" s="178">
        <v>2.3282014951109603E-3</v>
      </c>
      <c r="J8282" s="178" t="s">
        <v>625</v>
      </c>
    </row>
    <row r="8283" spans="1:10" x14ac:dyDescent="0.45">
      <c r="A8283" s="178" t="s">
        <v>567</v>
      </c>
      <c r="B8283" s="178" t="s">
        <v>568</v>
      </c>
      <c r="C8283" s="178">
        <v>2040</v>
      </c>
      <c r="D8283" s="178" t="s">
        <v>336</v>
      </c>
      <c r="E8283" s="178" t="s">
        <v>337</v>
      </c>
      <c r="F8283" s="178" t="s">
        <v>572</v>
      </c>
      <c r="G8283" s="178">
        <v>0</v>
      </c>
      <c r="H8283" s="178">
        <v>5.7142141158692998E-3</v>
      </c>
      <c r="I8283" s="178">
        <v>6.3999198097736167E-3</v>
      </c>
      <c r="J8283" s="178" t="s">
        <v>625</v>
      </c>
    </row>
    <row r="8284" spans="1:10" x14ac:dyDescent="0.45">
      <c r="A8284" s="178" t="s">
        <v>567</v>
      </c>
      <c r="B8284" s="178" t="s">
        <v>568</v>
      </c>
      <c r="C8284" s="178">
        <v>2040</v>
      </c>
      <c r="D8284" s="178" t="s">
        <v>336</v>
      </c>
      <c r="E8284" s="178" t="s">
        <v>337</v>
      </c>
      <c r="F8284" s="178" t="s">
        <v>572</v>
      </c>
      <c r="G8284" s="178">
        <v>1</v>
      </c>
      <c r="H8284" s="178">
        <v>1.0610411874949899E-2</v>
      </c>
      <c r="I8284" s="178">
        <v>1.1883661299943888E-2</v>
      </c>
      <c r="J8284" s="178" t="s">
        <v>625</v>
      </c>
    </row>
    <row r="8285" spans="1:10" x14ac:dyDescent="0.45">
      <c r="A8285" s="178" t="s">
        <v>567</v>
      </c>
      <c r="B8285" s="178" t="s">
        <v>568</v>
      </c>
      <c r="C8285" s="178">
        <v>2040</v>
      </c>
      <c r="D8285" s="178" t="s">
        <v>336</v>
      </c>
      <c r="E8285" s="178" t="s">
        <v>337</v>
      </c>
      <c r="F8285" s="178" t="s">
        <v>573</v>
      </c>
      <c r="G8285" s="178">
        <v>1</v>
      </c>
      <c r="H8285" s="178">
        <v>1.0590387159027201E-2</v>
      </c>
      <c r="I8285" s="178">
        <v>1.1861233618110466E-2</v>
      </c>
      <c r="J8285" s="178" t="s">
        <v>625</v>
      </c>
    </row>
    <row r="8286" spans="1:10" x14ac:dyDescent="0.45">
      <c r="A8286" s="178" t="s">
        <v>567</v>
      </c>
      <c r="B8286" s="178" t="s">
        <v>568</v>
      </c>
      <c r="C8286" s="178">
        <v>2040</v>
      </c>
      <c r="D8286" s="178" t="s">
        <v>336</v>
      </c>
      <c r="E8286" s="178" t="s">
        <v>337</v>
      </c>
      <c r="F8286" s="178" t="s">
        <v>570</v>
      </c>
      <c r="G8286" s="178">
        <v>2</v>
      </c>
      <c r="H8286" s="178">
        <v>7.7270803740247997E-3</v>
      </c>
      <c r="I8286" s="178">
        <v>8.6543300189077764E-3</v>
      </c>
      <c r="J8286" s="178" t="s">
        <v>625</v>
      </c>
    </row>
    <row r="8287" spans="1:10" x14ac:dyDescent="0.45">
      <c r="A8287" s="178" t="s">
        <v>567</v>
      </c>
      <c r="B8287" s="178" t="s">
        <v>568</v>
      </c>
      <c r="C8287" s="178">
        <v>2040</v>
      </c>
      <c r="D8287" s="178" t="s">
        <v>336</v>
      </c>
      <c r="E8287" s="178" t="s">
        <v>337</v>
      </c>
      <c r="F8287" s="178" t="s">
        <v>573</v>
      </c>
      <c r="G8287" s="178">
        <v>2</v>
      </c>
      <c r="H8287" s="178">
        <v>3.523512859829E-4</v>
      </c>
      <c r="I8287" s="178">
        <v>3.9463344030084806E-4</v>
      </c>
      <c r="J8287" s="178" t="s">
        <v>625</v>
      </c>
    </row>
    <row r="8288" spans="1:10" x14ac:dyDescent="0.45">
      <c r="A8288" s="178" t="s">
        <v>567</v>
      </c>
      <c r="B8288" s="178" t="s">
        <v>568</v>
      </c>
      <c r="C8288" s="178">
        <v>2040</v>
      </c>
      <c r="D8288" s="178" t="s">
        <v>336</v>
      </c>
      <c r="E8288" s="178" t="s">
        <v>337</v>
      </c>
      <c r="F8288" s="178" t="s">
        <v>572</v>
      </c>
      <c r="G8288" s="178">
        <v>2</v>
      </c>
      <c r="H8288" s="178">
        <v>2.9727894638199401E-2</v>
      </c>
      <c r="I8288" s="178">
        <v>3.3295241994783335E-2</v>
      </c>
      <c r="J8288" s="178" t="s">
        <v>625</v>
      </c>
    </row>
    <row r="8289" spans="1:10" x14ac:dyDescent="0.45">
      <c r="A8289" s="178" t="s">
        <v>567</v>
      </c>
      <c r="B8289" s="178" t="s">
        <v>568</v>
      </c>
      <c r="C8289" s="178">
        <v>2040</v>
      </c>
      <c r="D8289" s="178" t="s">
        <v>336</v>
      </c>
      <c r="E8289" s="178" t="s">
        <v>337</v>
      </c>
      <c r="F8289" s="178" t="s">
        <v>574</v>
      </c>
      <c r="G8289" s="178">
        <v>3</v>
      </c>
      <c r="H8289" s="178">
        <v>0.762852384708821</v>
      </c>
      <c r="I8289" s="178">
        <v>0.85439467087387955</v>
      </c>
      <c r="J8289" s="178" t="s">
        <v>626</v>
      </c>
    </row>
    <row r="8290" spans="1:10" x14ac:dyDescent="0.45">
      <c r="A8290" s="178" t="s">
        <v>567</v>
      </c>
      <c r="B8290" s="178" t="s">
        <v>568</v>
      </c>
      <c r="C8290" s="178">
        <v>2040</v>
      </c>
      <c r="D8290" s="178" t="s">
        <v>336</v>
      </c>
      <c r="E8290" s="178" t="s">
        <v>337</v>
      </c>
      <c r="F8290" s="178" t="s">
        <v>571</v>
      </c>
      <c r="G8290" s="178">
        <v>3</v>
      </c>
      <c r="H8290" s="178">
        <v>6.9480678066611004E-3</v>
      </c>
      <c r="I8290" s="178">
        <v>7.781835943460433E-3</v>
      </c>
      <c r="J8290" s="178" t="s">
        <v>625</v>
      </c>
    </row>
    <row r="8291" spans="1:10" x14ac:dyDescent="0.45">
      <c r="A8291" s="178" t="s">
        <v>567</v>
      </c>
      <c r="B8291" s="178" t="s">
        <v>568</v>
      </c>
      <c r="C8291" s="178">
        <v>2040</v>
      </c>
      <c r="D8291" s="178" t="s">
        <v>336</v>
      </c>
      <c r="E8291" s="178" t="s">
        <v>337</v>
      </c>
      <c r="F8291" s="178" t="s">
        <v>570</v>
      </c>
      <c r="G8291" s="178">
        <v>3</v>
      </c>
      <c r="H8291" s="178">
        <v>9.8831346258520993E-3</v>
      </c>
      <c r="I8291" s="178">
        <v>1.1069110780954352E-2</v>
      </c>
      <c r="J8291" s="178" t="s">
        <v>625</v>
      </c>
    </row>
    <row r="8292" spans="1:10" x14ac:dyDescent="0.45">
      <c r="A8292" s="178" t="s">
        <v>567</v>
      </c>
      <c r="B8292" s="178" t="s">
        <v>568</v>
      </c>
      <c r="C8292" s="178">
        <v>2040</v>
      </c>
      <c r="D8292" s="178" t="s">
        <v>336</v>
      </c>
      <c r="E8292" s="178" t="s">
        <v>337</v>
      </c>
      <c r="F8292" s="178" t="s">
        <v>572</v>
      </c>
      <c r="G8292" s="178">
        <v>3</v>
      </c>
      <c r="H8292" s="178">
        <v>2.0892217784421501E-2</v>
      </c>
      <c r="I8292" s="178">
        <v>2.3399283918552085E-2</v>
      </c>
      <c r="J8292" s="178" t="s">
        <v>625</v>
      </c>
    </row>
    <row r="8293" spans="1:10" x14ac:dyDescent="0.45">
      <c r="A8293" s="178" t="s">
        <v>567</v>
      </c>
      <c r="B8293" s="178" t="s">
        <v>568</v>
      </c>
      <c r="C8293" s="178">
        <v>2040</v>
      </c>
      <c r="D8293" s="178" t="s">
        <v>336</v>
      </c>
      <c r="E8293" s="178" t="s">
        <v>337</v>
      </c>
      <c r="F8293" s="178" t="s">
        <v>574</v>
      </c>
      <c r="G8293" s="178">
        <v>4</v>
      </c>
      <c r="H8293" s="178">
        <v>0.64045928744599201</v>
      </c>
      <c r="I8293" s="178">
        <v>0.71731440193951113</v>
      </c>
      <c r="J8293" s="178" t="s">
        <v>626</v>
      </c>
    </row>
    <row r="8294" spans="1:10" x14ac:dyDescent="0.45">
      <c r="A8294" s="178" t="s">
        <v>567</v>
      </c>
      <c r="B8294" s="178" t="s">
        <v>568</v>
      </c>
      <c r="C8294" s="178">
        <v>2040</v>
      </c>
      <c r="D8294" s="178" t="s">
        <v>336</v>
      </c>
      <c r="E8294" s="178" t="s">
        <v>337</v>
      </c>
      <c r="F8294" s="178" t="s">
        <v>572</v>
      </c>
      <c r="G8294" s="178">
        <v>4</v>
      </c>
      <c r="H8294" s="178">
        <v>1.5885517495917201E-2</v>
      </c>
      <c r="I8294" s="178">
        <v>1.7791779595427267E-2</v>
      </c>
      <c r="J8294" s="178" t="s">
        <v>625</v>
      </c>
    </row>
    <row r="8295" spans="1:10" x14ac:dyDescent="0.45">
      <c r="A8295" s="178" t="s">
        <v>567</v>
      </c>
      <c r="B8295" s="178" t="s">
        <v>568</v>
      </c>
      <c r="C8295" s="178">
        <v>2040</v>
      </c>
      <c r="D8295" s="178" t="s">
        <v>336</v>
      </c>
      <c r="E8295" s="178" t="s">
        <v>337</v>
      </c>
      <c r="F8295" s="178" t="s">
        <v>571</v>
      </c>
      <c r="G8295" s="178">
        <v>4</v>
      </c>
      <c r="H8295" s="178">
        <v>6.6239813051652205E-2</v>
      </c>
      <c r="I8295" s="178">
        <v>7.4188590617850478E-2</v>
      </c>
      <c r="J8295" s="178" t="s">
        <v>625</v>
      </c>
    </row>
    <row r="8296" spans="1:10" x14ac:dyDescent="0.45">
      <c r="A8296" s="178" t="s">
        <v>567</v>
      </c>
      <c r="B8296" s="178" t="s">
        <v>568</v>
      </c>
      <c r="C8296" s="178">
        <v>2040</v>
      </c>
      <c r="D8296" s="178" t="s">
        <v>336</v>
      </c>
      <c r="E8296" s="178" t="s">
        <v>337</v>
      </c>
      <c r="F8296" s="178" t="s">
        <v>570</v>
      </c>
      <c r="G8296" s="178">
        <v>4</v>
      </c>
      <c r="H8296" s="178">
        <v>2.2261590813286599E-2</v>
      </c>
      <c r="I8296" s="178">
        <v>2.4932981710880993E-2</v>
      </c>
      <c r="J8296" s="178" t="s">
        <v>625</v>
      </c>
    </row>
    <row r="8297" spans="1:10" x14ac:dyDescent="0.45">
      <c r="A8297" s="178" t="s">
        <v>567</v>
      </c>
      <c r="B8297" s="178" t="s">
        <v>568</v>
      </c>
      <c r="C8297" s="178">
        <v>2040</v>
      </c>
      <c r="D8297" s="178" t="s">
        <v>336</v>
      </c>
      <c r="E8297" s="178" t="s">
        <v>337</v>
      </c>
      <c r="F8297" s="178" t="s">
        <v>569</v>
      </c>
      <c r="G8297" s="178">
        <v>4</v>
      </c>
      <c r="H8297" s="178">
        <v>0.216013148427009</v>
      </c>
      <c r="I8297" s="178">
        <v>0.2419347262382501</v>
      </c>
      <c r="J8297" s="178" t="s">
        <v>625</v>
      </c>
    </row>
    <row r="8298" spans="1:10" x14ac:dyDescent="0.45">
      <c r="A8298" s="178" t="s">
        <v>567</v>
      </c>
      <c r="B8298" s="178" t="s">
        <v>568</v>
      </c>
      <c r="C8298" s="178">
        <v>2040</v>
      </c>
      <c r="D8298" s="178" t="s">
        <v>336</v>
      </c>
      <c r="E8298" s="178" t="s">
        <v>337</v>
      </c>
      <c r="F8298" s="178" t="s">
        <v>572</v>
      </c>
      <c r="G8298" s="178">
        <v>5</v>
      </c>
      <c r="H8298" s="178">
        <v>2.2333167144097402E-2</v>
      </c>
      <c r="I8298" s="178">
        <v>2.5013147201389092E-2</v>
      </c>
      <c r="J8298" s="178" t="s">
        <v>625</v>
      </c>
    </row>
    <row r="8299" spans="1:10" x14ac:dyDescent="0.45">
      <c r="A8299" s="178" t="s">
        <v>567</v>
      </c>
      <c r="B8299" s="178" t="s">
        <v>568</v>
      </c>
      <c r="C8299" s="178">
        <v>2040</v>
      </c>
      <c r="D8299" s="178" t="s">
        <v>336</v>
      </c>
      <c r="E8299" s="178" t="s">
        <v>337</v>
      </c>
      <c r="F8299" s="178" t="s">
        <v>573</v>
      </c>
      <c r="G8299" s="178">
        <v>5</v>
      </c>
      <c r="H8299" s="178">
        <v>1.8085266929120001E-3</v>
      </c>
      <c r="I8299" s="178">
        <v>2.0255498960614405E-3</v>
      </c>
      <c r="J8299" s="178" t="s">
        <v>625</v>
      </c>
    </row>
    <row r="8300" spans="1:10" x14ac:dyDescent="0.45">
      <c r="A8300" s="178" t="s">
        <v>567</v>
      </c>
      <c r="B8300" s="178" t="s">
        <v>568</v>
      </c>
      <c r="C8300" s="178">
        <v>2040</v>
      </c>
      <c r="D8300" s="178" t="s">
        <v>336</v>
      </c>
      <c r="E8300" s="178" t="s">
        <v>337</v>
      </c>
      <c r="F8300" s="178" t="s">
        <v>570</v>
      </c>
      <c r="G8300" s="178">
        <v>5</v>
      </c>
      <c r="H8300" s="178">
        <v>3.3729796996340197E-2</v>
      </c>
      <c r="I8300" s="178">
        <v>3.7777372635901023E-2</v>
      </c>
      <c r="J8300" s="178" t="s">
        <v>625</v>
      </c>
    </row>
    <row r="8301" spans="1:10" x14ac:dyDescent="0.45">
      <c r="A8301" s="178" t="s">
        <v>567</v>
      </c>
      <c r="B8301" s="178" t="s">
        <v>568</v>
      </c>
      <c r="C8301" s="178">
        <v>2040</v>
      </c>
      <c r="D8301" s="178" t="s">
        <v>336</v>
      </c>
      <c r="E8301" s="178" t="s">
        <v>337</v>
      </c>
      <c r="F8301" s="178" t="s">
        <v>574</v>
      </c>
      <c r="G8301" s="178">
        <v>5</v>
      </c>
      <c r="H8301" s="178">
        <v>0.47957458812743398</v>
      </c>
      <c r="I8301" s="178">
        <v>0.53712353870272611</v>
      </c>
      <c r="J8301" s="178" t="s">
        <v>626</v>
      </c>
    </row>
    <row r="8302" spans="1:10" x14ac:dyDescent="0.45">
      <c r="A8302" s="178" t="s">
        <v>567</v>
      </c>
      <c r="B8302" s="178" t="s">
        <v>568</v>
      </c>
      <c r="C8302" s="178">
        <v>2040</v>
      </c>
      <c r="D8302" s="178" t="s">
        <v>336</v>
      </c>
      <c r="E8302" s="178" t="s">
        <v>337</v>
      </c>
      <c r="F8302" s="178" t="s">
        <v>569</v>
      </c>
      <c r="G8302" s="178">
        <v>5</v>
      </c>
      <c r="H8302" s="178">
        <v>0.47160415165126301</v>
      </c>
      <c r="I8302" s="178">
        <v>0.52819664984941461</v>
      </c>
      <c r="J8302" s="178" t="s">
        <v>625</v>
      </c>
    </row>
    <row r="8303" spans="1:10" x14ac:dyDescent="0.45">
      <c r="A8303" s="178" t="s">
        <v>567</v>
      </c>
      <c r="B8303" s="178" t="s">
        <v>568</v>
      </c>
      <c r="C8303" s="178">
        <v>2040</v>
      </c>
      <c r="D8303" s="178" t="s">
        <v>336</v>
      </c>
      <c r="E8303" s="178" t="s">
        <v>337</v>
      </c>
      <c r="F8303" s="178" t="s">
        <v>571</v>
      </c>
      <c r="G8303" s="178">
        <v>5</v>
      </c>
      <c r="H8303" s="178">
        <v>5.8654224209021798E-2</v>
      </c>
      <c r="I8303" s="178">
        <v>6.5692731114104425E-2</v>
      </c>
      <c r="J8303" s="178" t="s">
        <v>625</v>
      </c>
    </row>
    <row r="8304" spans="1:10" x14ac:dyDescent="0.45">
      <c r="A8304" s="178" t="s">
        <v>567</v>
      </c>
      <c r="B8304" s="178" t="s">
        <v>568</v>
      </c>
      <c r="C8304" s="178">
        <v>2040</v>
      </c>
      <c r="D8304" s="178" t="s">
        <v>336</v>
      </c>
      <c r="E8304" s="178" t="s">
        <v>337</v>
      </c>
      <c r="F8304" s="178" t="s">
        <v>574</v>
      </c>
      <c r="G8304" s="178">
        <v>6</v>
      </c>
      <c r="H8304" s="178">
        <v>0.36242734338156801</v>
      </c>
      <c r="I8304" s="178">
        <v>0.40591862458735622</v>
      </c>
      <c r="J8304" s="178" t="s">
        <v>626</v>
      </c>
    </row>
    <row r="8305" spans="1:10" x14ac:dyDescent="0.45">
      <c r="A8305" s="178" t="s">
        <v>567</v>
      </c>
      <c r="B8305" s="178" t="s">
        <v>568</v>
      </c>
      <c r="C8305" s="178">
        <v>2040</v>
      </c>
      <c r="D8305" s="178" t="s">
        <v>336</v>
      </c>
      <c r="E8305" s="178" t="s">
        <v>337</v>
      </c>
      <c r="F8305" s="178" t="s">
        <v>571</v>
      </c>
      <c r="G8305" s="178">
        <v>6</v>
      </c>
      <c r="H8305" s="178">
        <v>4.7068328072782599E-2</v>
      </c>
      <c r="I8305" s="178">
        <v>5.2716527441516517E-2</v>
      </c>
      <c r="J8305" s="178" t="s">
        <v>625</v>
      </c>
    </row>
    <row r="8306" spans="1:10" x14ac:dyDescent="0.45">
      <c r="A8306" s="178" t="s">
        <v>567</v>
      </c>
      <c r="B8306" s="178" t="s">
        <v>568</v>
      </c>
      <c r="C8306" s="178">
        <v>2040</v>
      </c>
      <c r="D8306" s="178" t="s">
        <v>336</v>
      </c>
      <c r="E8306" s="178" t="s">
        <v>337</v>
      </c>
      <c r="F8306" s="178" t="s">
        <v>569</v>
      </c>
      <c r="G8306" s="178">
        <v>6</v>
      </c>
      <c r="H8306" s="178">
        <v>0.64719146117568005</v>
      </c>
      <c r="I8306" s="178">
        <v>0.72485443651676174</v>
      </c>
      <c r="J8306" s="178" t="s">
        <v>625</v>
      </c>
    </row>
    <row r="8307" spans="1:10" x14ac:dyDescent="0.45">
      <c r="A8307" s="178" t="s">
        <v>567</v>
      </c>
      <c r="B8307" s="178" t="s">
        <v>568</v>
      </c>
      <c r="C8307" s="178">
        <v>2040</v>
      </c>
      <c r="D8307" s="178" t="s">
        <v>336</v>
      </c>
      <c r="E8307" s="178" t="s">
        <v>337</v>
      </c>
      <c r="F8307" s="178" t="s">
        <v>570</v>
      </c>
      <c r="G8307" s="178">
        <v>6</v>
      </c>
      <c r="H8307" s="178">
        <v>3.1495963106863201E-2</v>
      </c>
      <c r="I8307" s="178">
        <v>3.5275478679686785E-2</v>
      </c>
      <c r="J8307" s="178" t="s">
        <v>625</v>
      </c>
    </row>
    <row r="8308" spans="1:10" x14ac:dyDescent="0.45">
      <c r="A8308" s="178" t="s">
        <v>567</v>
      </c>
      <c r="B8308" s="178" t="s">
        <v>568</v>
      </c>
      <c r="C8308" s="178">
        <v>2040</v>
      </c>
      <c r="D8308" s="178" t="s">
        <v>336</v>
      </c>
      <c r="E8308" s="178" t="s">
        <v>337</v>
      </c>
      <c r="F8308" s="178" t="s">
        <v>572</v>
      </c>
      <c r="G8308" s="178">
        <v>6</v>
      </c>
      <c r="H8308" s="178">
        <v>1.6038747999118599E-2</v>
      </c>
      <c r="I8308" s="178">
        <v>1.7963397759012834E-2</v>
      </c>
      <c r="J8308" s="178" t="s">
        <v>625</v>
      </c>
    </row>
    <row r="8309" spans="1:10" x14ac:dyDescent="0.45">
      <c r="A8309" s="178" t="s">
        <v>567</v>
      </c>
      <c r="B8309" s="178" t="s">
        <v>568</v>
      </c>
      <c r="C8309" s="178">
        <v>2040</v>
      </c>
      <c r="D8309" s="178" t="s">
        <v>336</v>
      </c>
      <c r="E8309" s="178" t="s">
        <v>337</v>
      </c>
      <c r="F8309" s="178" t="s">
        <v>573</v>
      </c>
      <c r="G8309" s="178">
        <v>6</v>
      </c>
      <c r="H8309" s="178">
        <v>2.3598301340825999E-3</v>
      </c>
      <c r="I8309" s="178">
        <v>2.6430097501725122E-3</v>
      </c>
      <c r="J8309" s="178" t="s">
        <v>625</v>
      </c>
    </row>
    <row r="8310" spans="1:10" x14ac:dyDescent="0.45">
      <c r="A8310" s="178" t="s">
        <v>567</v>
      </c>
      <c r="B8310" s="178" t="s">
        <v>568</v>
      </c>
      <c r="C8310" s="178">
        <v>2040</v>
      </c>
      <c r="D8310" s="178" t="s">
        <v>336</v>
      </c>
      <c r="E8310" s="178" t="s">
        <v>337</v>
      </c>
      <c r="F8310" s="178" t="s">
        <v>570</v>
      </c>
      <c r="G8310" s="178">
        <v>7</v>
      </c>
      <c r="H8310" s="178">
        <v>4.0039596962742501E-2</v>
      </c>
      <c r="I8310" s="178">
        <v>4.4844348598271605E-2</v>
      </c>
      <c r="J8310" s="178" t="s">
        <v>625</v>
      </c>
    </row>
    <row r="8311" spans="1:10" x14ac:dyDescent="0.45">
      <c r="A8311" s="178" t="s">
        <v>567</v>
      </c>
      <c r="B8311" s="178" t="s">
        <v>568</v>
      </c>
      <c r="C8311" s="178">
        <v>2040</v>
      </c>
      <c r="D8311" s="178" t="s">
        <v>336</v>
      </c>
      <c r="E8311" s="178" t="s">
        <v>337</v>
      </c>
      <c r="F8311" s="178" t="s">
        <v>571</v>
      </c>
      <c r="G8311" s="178">
        <v>7</v>
      </c>
      <c r="H8311" s="178">
        <v>3.15326977870427E-2</v>
      </c>
      <c r="I8311" s="178">
        <v>3.5316621521487825E-2</v>
      </c>
      <c r="J8311" s="178" t="s">
        <v>625</v>
      </c>
    </row>
    <row r="8312" spans="1:10" x14ac:dyDescent="0.45">
      <c r="A8312" s="178" t="s">
        <v>567</v>
      </c>
      <c r="B8312" s="178" t="s">
        <v>568</v>
      </c>
      <c r="C8312" s="178">
        <v>2040</v>
      </c>
      <c r="D8312" s="178" t="s">
        <v>336</v>
      </c>
      <c r="E8312" s="178" t="s">
        <v>337</v>
      </c>
      <c r="F8312" s="178" t="s">
        <v>572</v>
      </c>
      <c r="G8312" s="178">
        <v>7</v>
      </c>
      <c r="H8312" s="178">
        <v>1.3200036395574001E-2</v>
      </c>
      <c r="I8312" s="178">
        <v>1.4784040763042882E-2</v>
      </c>
      <c r="J8312" s="178" t="s">
        <v>625</v>
      </c>
    </row>
    <row r="8313" spans="1:10" x14ac:dyDescent="0.45">
      <c r="A8313" s="178" t="s">
        <v>567</v>
      </c>
      <c r="B8313" s="178" t="s">
        <v>568</v>
      </c>
      <c r="C8313" s="178">
        <v>2040</v>
      </c>
      <c r="D8313" s="178" t="s">
        <v>336</v>
      </c>
      <c r="E8313" s="178" t="s">
        <v>337</v>
      </c>
      <c r="F8313" s="178" t="s">
        <v>573</v>
      </c>
      <c r="G8313" s="178">
        <v>7</v>
      </c>
      <c r="H8313" s="178">
        <v>7.5249813962728002E-3</v>
      </c>
      <c r="I8313" s="178">
        <v>8.4279791638255368E-3</v>
      </c>
      <c r="J8313" s="178" t="s">
        <v>625</v>
      </c>
    </row>
    <row r="8314" spans="1:10" x14ac:dyDescent="0.45">
      <c r="A8314" s="178" t="s">
        <v>567</v>
      </c>
      <c r="B8314" s="178" t="s">
        <v>568</v>
      </c>
      <c r="C8314" s="178">
        <v>2040</v>
      </c>
      <c r="D8314" s="178" t="s">
        <v>336</v>
      </c>
      <c r="E8314" s="178" t="s">
        <v>337</v>
      </c>
      <c r="F8314" s="178" t="s">
        <v>569</v>
      </c>
      <c r="G8314" s="178">
        <v>7</v>
      </c>
      <c r="H8314" s="178">
        <v>0.58203891105949801</v>
      </c>
      <c r="I8314" s="178">
        <v>0.65188358038663785</v>
      </c>
      <c r="J8314" s="178" t="s">
        <v>625</v>
      </c>
    </row>
    <row r="8315" spans="1:10" x14ac:dyDescent="0.45">
      <c r="A8315" s="178" t="s">
        <v>567</v>
      </c>
      <c r="B8315" s="178" t="s">
        <v>568</v>
      </c>
      <c r="C8315" s="178">
        <v>2040</v>
      </c>
      <c r="D8315" s="178" t="s">
        <v>336</v>
      </c>
      <c r="E8315" s="178" t="s">
        <v>337</v>
      </c>
      <c r="F8315" s="178" t="s">
        <v>574</v>
      </c>
      <c r="G8315" s="178">
        <v>7</v>
      </c>
      <c r="H8315" s="178">
        <v>0.226738958852365</v>
      </c>
      <c r="I8315" s="178">
        <v>0.25394763391464881</v>
      </c>
      <c r="J8315" s="178" t="s">
        <v>626</v>
      </c>
    </row>
    <row r="8316" spans="1:10" x14ac:dyDescent="0.45">
      <c r="A8316" s="178" t="s">
        <v>567</v>
      </c>
      <c r="B8316" s="178" t="s">
        <v>568</v>
      </c>
      <c r="C8316" s="178">
        <v>2040</v>
      </c>
      <c r="D8316" s="178" t="s">
        <v>336</v>
      </c>
      <c r="E8316" s="178" t="s">
        <v>337</v>
      </c>
      <c r="F8316" s="178" t="s">
        <v>571</v>
      </c>
      <c r="G8316" s="178">
        <v>8</v>
      </c>
      <c r="H8316" s="178">
        <v>1.8724779394688099E-2</v>
      </c>
      <c r="I8316" s="178">
        <v>2.0971752922050672E-2</v>
      </c>
      <c r="J8316" s="178" t="s">
        <v>625</v>
      </c>
    </row>
    <row r="8317" spans="1:10" x14ac:dyDescent="0.45">
      <c r="A8317" s="178" t="s">
        <v>567</v>
      </c>
      <c r="B8317" s="178" t="s">
        <v>568</v>
      </c>
      <c r="C8317" s="178">
        <v>2040</v>
      </c>
      <c r="D8317" s="178" t="s">
        <v>336</v>
      </c>
      <c r="E8317" s="178" t="s">
        <v>337</v>
      </c>
      <c r="F8317" s="178" t="s">
        <v>569</v>
      </c>
      <c r="G8317" s="178">
        <v>8</v>
      </c>
      <c r="H8317" s="178">
        <v>0.24041277077049</v>
      </c>
      <c r="I8317" s="178">
        <v>0.26926230326294881</v>
      </c>
      <c r="J8317" s="178" t="s">
        <v>625</v>
      </c>
    </row>
    <row r="8318" spans="1:10" x14ac:dyDescent="0.45">
      <c r="A8318" s="178" t="s">
        <v>567</v>
      </c>
      <c r="B8318" s="178" t="s">
        <v>568</v>
      </c>
      <c r="C8318" s="178">
        <v>2040</v>
      </c>
      <c r="D8318" s="178" t="s">
        <v>336</v>
      </c>
      <c r="E8318" s="178" t="s">
        <v>337</v>
      </c>
      <c r="F8318" s="178" t="s">
        <v>570</v>
      </c>
      <c r="G8318" s="178">
        <v>8</v>
      </c>
      <c r="H8318" s="178">
        <v>2.0039405499119301E-2</v>
      </c>
      <c r="I8318" s="178">
        <v>2.2444134159013619E-2</v>
      </c>
      <c r="J8318" s="178" t="s">
        <v>625</v>
      </c>
    </row>
    <row r="8319" spans="1:10" x14ac:dyDescent="0.45">
      <c r="A8319" s="178" t="s">
        <v>567</v>
      </c>
      <c r="B8319" s="178" t="s">
        <v>568</v>
      </c>
      <c r="C8319" s="178">
        <v>2040</v>
      </c>
      <c r="D8319" s="178" t="s">
        <v>336</v>
      </c>
      <c r="E8319" s="178" t="s">
        <v>337</v>
      </c>
      <c r="F8319" s="178" t="s">
        <v>573</v>
      </c>
      <c r="G8319" s="178">
        <v>8</v>
      </c>
      <c r="H8319" s="178">
        <v>2.1001653803977998E-3</v>
      </c>
      <c r="I8319" s="178">
        <v>2.3521852260455361E-3</v>
      </c>
      <c r="J8319" s="178" t="s">
        <v>625</v>
      </c>
    </row>
    <row r="8320" spans="1:10" x14ac:dyDescent="0.45">
      <c r="A8320" s="178" t="s">
        <v>567</v>
      </c>
      <c r="B8320" s="178" t="s">
        <v>568</v>
      </c>
      <c r="C8320" s="178">
        <v>2040</v>
      </c>
      <c r="D8320" s="178" t="s">
        <v>336</v>
      </c>
      <c r="E8320" s="178" t="s">
        <v>337</v>
      </c>
      <c r="F8320" s="178" t="s">
        <v>572</v>
      </c>
      <c r="G8320" s="178">
        <v>8</v>
      </c>
      <c r="H8320" s="178">
        <v>1.6632804748951499E-2</v>
      </c>
      <c r="I8320" s="178">
        <v>1.8628741318825682E-2</v>
      </c>
      <c r="J8320" s="178" t="s">
        <v>625</v>
      </c>
    </row>
    <row r="8321" spans="1:10" x14ac:dyDescent="0.45">
      <c r="A8321" s="178" t="s">
        <v>567</v>
      </c>
      <c r="B8321" s="178" t="s">
        <v>568</v>
      </c>
      <c r="C8321" s="178">
        <v>2040</v>
      </c>
      <c r="D8321" s="178" t="s">
        <v>336</v>
      </c>
      <c r="E8321" s="178" t="s">
        <v>337</v>
      </c>
      <c r="F8321" s="178" t="s">
        <v>574</v>
      </c>
      <c r="G8321" s="178">
        <v>8</v>
      </c>
      <c r="H8321" s="178">
        <v>0.27332962234504499</v>
      </c>
      <c r="I8321" s="178">
        <v>0.30612917702645043</v>
      </c>
      <c r="J8321" s="178" t="s">
        <v>626</v>
      </c>
    </row>
    <row r="8322" spans="1:10" x14ac:dyDescent="0.45">
      <c r="A8322" s="178" t="s">
        <v>567</v>
      </c>
      <c r="B8322" s="178" t="s">
        <v>568</v>
      </c>
      <c r="C8322" s="178">
        <v>2040</v>
      </c>
      <c r="D8322" s="178" t="s">
        <v>336</v>
      </c>
      <c r="E8322" s="178" t="s">
        <v>337</v>
      </c>
      <c r="F8322" s="178" t="s">
        <v>572</v>
      </c>
      <c r="G8322" s="178">
        <v>9</v>
      </c>
      <c r="H8322" s="178">
        <v>1.22614377178252E-2</v>
      </c>
      <c r="I8322" s="178">
        <v>1.3732810243964225E-2</v>
      </c>
      <c r="J8322" s="178" t="s">
        <v>625</v>
      </c>
    </row>
    <row r="8323" spans="1:10" x14ac:dyDescent="0.45">
      <c r="A8323" s="178" t="s">
        <v>567</v>
      </c>
      <c r="B8323" s="178" t="s">
        <v>568</v>
      </c>
      <c r="C8323" s="178">
        <v>2040</v>
      </c>
      <c r="D8323" s="178" t="s">
        <v>336</v>
      </c>
      <c r="E8323" s="178" t="s">
        <v>337</v>
      </c>
      <c r="F8323" s="178" t="s">
        <v>569</v>
      </c>
      <c r="G8323" s="178">
        <v>9</v>
      </c>
      <c r="H8323" s="178">
        <v>0.26396135985851199</v>
      </c>
      <c r="I8323" s="178">
        <v>0.29563672304153343</v>
      </c>
      <c r="J8323" s="178" t="s">
        <v>625</v>
      </c>
    </row>
    <row r="8324" spans="1:10" x14ac:dyDescent="0.45">
      <c r="A8324" s="178" t="s">
        <v>567</v>
      </c>
      <c r="B8324" s="178" t="s">
        <v>568</v>
      </c>
      <c r="C8324" s="178">
        <v>2040</v>
      </c>
      <c r="D8324" s="178" t="s">
        <v>336</v>
      </c>
      <c r="E8324" s="178" t="s">
        <v>337</v>
      </c>
      <c r="F8324" s="178" t="s">
        <v>571</v>
      </c>
      <c r="G8324" s="178">
        <v>9</v>
      </c>
      <c r="H8324" s="178">
        <v>2.60032830410637E-2</v>
      </c>
      <c r="I8324" s="178">
        <v>2.9123677005991347E-2</v>
      </c>
      <c r="J8324" s="178" t="s">
        <v>625</v>
      </c>
    </row>
    <row r="8325" spans="1:10" x14ac:dyDescent="0.45">
      <c r="A8325" s="178" t="s">
        <v>567</v>
      </c>
      <c r="B8325" s="178" t="s">
        <v>568</v>
      </c>
      <c r="C8325" s="178">
        <v>2040</v>
      </c>
      <c r="D8325" s="178" t="s">
        <v>336</v>
      </c>
      <c r="E8325" s="178" t="s">
        <v>337</v>
      </c>
      <c r="F8325" s="178" t="s">
        <v>570</v>
      </c>
      <c r="G8325" s="178">
        <v>9</v>
      </c>
      <c r="H8325" s="178">
        <v>1.3450500206090499E-2</v>
      </c>
      <c r="I8325" s="178">
        <v>1.5064560230821361E-2</v>
      </c>
      <c r="J8325" s="178" t="s">
        <v>625</v>
      </c>
    </row>
    <row r="8326" spans="1:10" x14ac:dyDescent="0.45">
      <c r="A8326" s="178" t="s">
        <v>567</v>
      </c>
      <c r="B8326" s="178" t="s">
        <v>568</v>
      </c>
      <c r="C8326" s="178">
        <v>2040</v>
      </c>
      <c r="D8326" s="178" t="s">
        <v>336</v>
      </c>
      <c r="E8326" s="178" t="s">
        <v>337</v>
      </c>
      <c r="F8326" s="178" t="s">
        <v>574</v>
      </c>
      <c r="G8326" s="178">
        <v>9</v>
      </c>
      <c r="H8326" s="178">
        <v>0.183939777780324</v>
      </c>
      <c r="I8326" s="178">
        <v>0.20601255111396291</v>
      </c>
      <c r="J8326" s="178" t="s">
        <v>626</v>
      </c>
    </row>
    <row r="8327" spans="1:10" x14ac:dyDescent="0.45">
      <c r="A8327" s="178" t="s">
        <v>567</v>
      </c>
      <c r="B8327" s="178" t="s">
        <v>568</v>
      </c>
      <c r="C8327" s="178">
        <v>2040</v>
      </c>
      <c r="D8327" s="178" t="s">
        <v>336</v>
      </c>
      <c r="E8327" s="178" t="s">
        <v>337</v>
      </c>
      <c r="F8327" s="178" t="s">
        <v>573</v>
      </c>
      <c r="G8327" s="178">
        <v>10</v>
      </c>
      <c r="H8327" s="178">
        <v>5.3690136410295998E-3</v>
      </c>
      <c r="I8327" s="178">
        <v>6.0132952779531519E-3</v>
      </c>
      <c r="J8327" s="178" t="s">
        <v>625</v>
      </c>
    </row>
    <row r="8328" spans="1:10" x14ac:dyDescent="0.45">
      <c r="A8328" s="178" t="s">
        <v>567</v>
      </c>
      <c r="B8328" s="178" t="s">
        <v>568</v>
      </c>
      <c r="C8328" s="178">
        <v>2040</v>
      </c>
      <c r="D8328" s="178" t="s">
        <v>336</v>
      </c>
      <c r="E8328" s="178" t="s">
        <v>337</v>
      </c>
      <c r="F8328" s="178" t="s">
        <v>569</v>
      </c>
      <c r="G8328" s="178">
        <v>10</v>
      </c>
      <c r="H8328" s="178">
        <v>0.31500483397394402</v>
      </c>
      <c r="I8328" s="178">
        <v>0.35280541405081733</v>
      </c>
      <c r="J8328" s="178" t="s">
        <v>625</v>
      </c>
    </row>
    <row r="8329" spans="1:10" x14ac:dyDescent="0.45">
      <c r="A8329" s="178" t="s">
        <v>567</v>
      </c>
      <c r="B8329" s="178" t="s">
        <v>568</v>
      </c>
      <c r="C8329" s="178">
        <v>2040</v>
      </c>
      <c r="D8329" s="178" t="s">
        <v>336</v>
      </c>
      <c r="E8329" s="178" t="s">
        <v>337</v>
      </c>
      <c r="F8329" s="178" t="s">
        <v>570</v>
      </c>
      <c r="G8329" s="178">
        <v>10</v>
      </c>
      <c r="H8329" s="178">
        <v>1.7780340858735099E-2</v>
      </c>
      <c r="I8329" s="178">
        <v>1.9913981761783314E-2</v>
      </c>
      <c r="J8329" s="178" t="s">
        <v>625</v>
      </c>
    </row>
    <row r="8330" spans="1:10" x14ac:dyDescent="0.45">
      <c r="A8330" s="178" t="s">
        <v>567</v>
      </c>
      <c r="B8330" s="178" t="s">
        <v>568</v>
      </c>
      <c r="C8330" s="178">
        <v>2040</v>
      </c>
      <c r="D8330" s="178" t="s">
        <v>336</v>
      </c>
      <c r="E8330" s="178" t="s">
        <v>337</v>
      </c>
      <c r="F8330" s="178" t="s">
        <v>572</v>
      </c>
      <c r="G8330" s="178">
        <v>10</v>
      </c>
      <c r="H8330" s="178">
        <v>1.1998435438726999E-2</v>
      </c>
      <c r="I8330" s="178">
        <v>1.3438247691374239E-2</v>
      </c>
      <c r="J8330" s="178" t="s">
        <v>625</v>
      </c>
    </row>
    <row r="8331" spans="1:10" x14ac:dyDescent="0.45">
      <c r="A8331" s="178" t="s">
        <v>567</v>
      </c>
      <c r="B8331" s="178" t="s">
        <v>568</v>
      </c>
      <c r="C8331" s="178">
        <v>2040</v>
      </c>
      <c r="D8331" s="178" t="s">
        <v>336</v>
      </c>
      <c r="E8331" s="178" t="s">
        <v>337</v>
      </c>
      <c r="F8331" s="178" t="s">
        <v>571</v>
      </c>
      <c r="G8331" s="178">
        <v>10</v>
      </c>
      <c r="H8331" s="178">
        <v>2.5050173542695099E-2</v>
      </c>
      <c r="I8331" s="178">
        <v>2.8056194367818515E-2</v>
      </c>
      <c r="J8331" s="178" t="s">
        <v>625</v>
      </c>
    </row>
    <row r="8332" spans="1:10" x14ac:dyDescent="0.45">
      <c r="A8332" s="178" t="s">
        <v>567</v>
      </c>
      <c r="B8332" s="178" t="s">
        <v>568</v>
      </c>
      <c r="C8332" s="178">
        <v>2040</v>
      </c>
      <c r="D8332" s="178" t="s">
        <v>336</v>
      </c>
      <c r="E8332" s="178" t="s">
        <v>337</v>
      </c>
      <c r="F8332" s="178" t="s">
        <v>574</v>
      </c>
      <c r="G8332" s="178">
        <v>10</v>
      </c>
      <c r="H8332" s="178">
        <v>0.17460723756812499</v>
      </c>
      <c r="I8332" s="178">
        <v>0.19556010607630001</v>
      </c>
      <c r="J8332" s="178" t="s">
        <v>626</v>
      </c>
    </row>
    <row r="8333" spans="1:10" x14ac:dyDescent="0.45">
      <c r="A8333" s="178" t="s">
        <v>567</v>
      </c>
      <c r="B8333" s="178" t="s">
        <v>568</v>
      </c>
      <c r="C8333" s="178">
        <v>2040</v>
      </c>
      <c r="D8333" s="178" t="s">
        <v>336</v>
      </c>
      <c r="E8333" s="178" t="s">
        <v>337</v>
      </c>
      <c r="F8333" s="178" t="s">
        <v>572</v>
      </c>
      <c r="G8333" s="178">
        <v>11</v>
      </c>
      <c r="H8333" s="178">
        <v>1.4247343831812E-2</v>
      </c>
      <c r="I8333" s="178">
        <v>1.5957025091629443E-2</v>
      </c>
      <c r="J8333" s="178" t="s">
        <v>625</v>
      </c>
    </row>
    <row r="8334" spans="1:10" x14ac:dyDescent="0.45">
      <c r="A8334" s="178" t="s">
        <v>567</v>
      </c>
      <c r="B8334" s="178" t="s">
        <v>568</v>
      </c>
      <c r="C8334" s="178">
        <v>2040</v>
      </c>
      <c r="D8334" s="178" t="s">
        <v>336</v>
      </c>
      <c r="E8334" s="178" t="s">
        <v>337</v>
      </c>
      <c r="F8334" s="178" t="s">
        <v>574</v>
      </c>
      <c r="G8334" s="178">
        <v>11</v>
      </c>
      <c r="H8334" s="178">
        <v>0.18502143525984099</v>
      </c>
      <c r="I8334" s="178">
        <v>0.20722400749102193</v>
      </c>
      <c r="J8334" s="178" t="s">
        <v>626</v>
      </c>
    </row>
    <row r="8335" spans="1:10" x14ac:dyDescent="0.45">
      <c r="A8335" s="178" t="s">
        <v>567</v>
      </c>
      <c r="B8335" s="178" t="s">
        <v>568</v>
      </c>
      <c r="C8335" s="178">
        <v>2040</v>
      </c>
      <c r="D8335" s="178" t="s">
        <v>336</v>
      </c>
      <c r="E8335" s="178" t="s">
        <v>337</v>
      </c>
      <c r="F8335" s="178" t="s">
        <v>570</v>
      </c>
      <c r="G8335" s="178">
        <v>11</v>
      </c>
      <c r="H8335" s="178">
        <v>1.3447853678371801E-2</v>
      </c>
      <c r="I8335" s="178">
        <v>1.5061596119776418E-2</v>
      </c>
      <c r="J8335" s="178" t="s">
        <v>625</v>
      </c>
    </row>
    <row r="8336" spans="1:10" x14ac:dyDescent="0.45">
      <c r="A8336" s="178" t="s">
        <v>567</v>
      </c>
      <c r="B8336" s="178" t="s">
        <v>568</v>
      </c>
      <c r="C8336" s="178">
        <v>2040</v>
      </c>
      <c r="D8336" s="178" t="s">
        <v>336</v>
      </c>
      <c r="E8336" s="178" t="s">
        <v>337</v>
      </c>
      <c r="F8336" s="178" t="s">
        <v>571</v>
      </c>
      <c r="G8336" s="178">
        <v>11</v>
      </c>
      <c r="H8336" s="178">
        <v>1.6171264462172999E-2</v>
      </c>
      <c r="I8336" s="178">
        <v>1.8111816197633759E-2</v>
      </c>
      <c r="J8336" s="178" t="s">
        <v>625</v>
      </c>
    </row>
    <row r="8337" spans="1:10" x14ac:dyDescent="0.45">
      <c r="A8337" s="178" t="s">
        <v>567</v>
      </c>
      <c r="B8337" s="178" t="s">
        <v>568</v>
      </c>
      <c r="C8337" s="178">
        <v>2040</v>
      </c>
      <c r="D8337" s="178" t="s">
        <v>336</v>
      </c>
      <c r="E8337" s="178" t="s">
        <v>337</v>
      </c>
      <c r="F8337" s="178" t="s">
        <v>569</v>
      </c>
      <c r="G8337" s="178">
        <v>11</v>
      </c>
      <c r="H8337" s="178">
        <v>0.29518787562847099</v>
      </c>
      <c r="I8337" s="178">
        <v>0.33061042070388752</v>
      </c>
      <c r="J8337" s="178" t="s">
        <v>625</v>
      </c>
    </row>
    <row r="8338" spans="1:10" x14ac:dyDescent="0.45">
      <c r="A8338" s="178" t="s">
        <v>567</v>
      </c>
      <c r="B8338" s="178" t="s">
        <v>568</v>
      </c>
      <c r="C8338" s="178">
        <v>2040</v>
      </c>
      <c r="D8338" s="178" t="s">
        <v>336</v>
      </c>
      <c r="E8338" s="178" t="s">
        <v>337</v>
      </c>
      <c r="F8338" s="178" t="s">
        <v>574</v>
      </c>
      <c r="G8338" s="178">
        <v>12</v>
      </c>
      <c r="H8338" s="178">
        <v>6.4257626072503599E-2</v>
      </c>
      <c r="I8338" s="178">
        <v>7.1968541201204037E-2</v>
      </c>
      <c r="J8338" s="178" t="s">
        <v>626</v>
      </c>
    </row>
    <row r="8339" spans="1:10" x14ac:dyDescent="0.45">
      <c r="A8339" s="178" t="s">
        <v>567</v>
      </c>
      <c r="B8339" s="178" t="s">
        <v>568</v>
      </c>
      <c r="C8339" s="178">
        <v>2040</v>
      </c>
      <c r="D8339" s="178" t="s">
        <v>336</v>
      </c>
      <c r="E8339" s="178" t="s">
        <v>337</v>
      </c>
      <c r="F8339" s="178" t="s">
        <v>573</v>
      </c>
      <c r="G8339" s="178">
        <v>12</v>
      </c>
      <c r="H8339" s="178">
        <v>2.5255895161535999E-3</v>
      </c>
      <c r="I8339" s="178">
        <v>2.8286602580920323E-3</v>
      </c>
      <c r="J8339" s="178" t="s">
        <v>625</v>
      </c>
    </row>
    <row r="8340" spans="1:10" x14ac:dyDescent="0.45">
      <c r="A8340" s="178" t="s">
        <v>567</v>
      </c>
      <c r="B8340" s="178" t="s">
        <v>568</v>
      </c>
      <c r="C8340" s="178">
        <v>2040</v>
      </c>
      <c r="D8340" s="178" t="s">
        <v>336</v>
      </c>
      <c r="E8340" s="178" t="s">
        <v>337</v>
      </c>
      <c r="F8340" s="178" t="s">
        <v>570</v>
      </c>
      <c r="G8340" s="178">
        <v>12</v>
      </c>
      <c r="H8340" s="178">
        <v>1.62539809243754E-2</v>
      </c>
      <c r="I8340" s="178">
        <v>1.8204458635300451E-2</v>
      </c>
      <c r="J8340" s="178" t="s">
        <v>625</v>
      </c>
    </row>
    <row r="8341" spans="1:10" x14ac:dyDescent="0.45">
      <c r="A8341" s="178" t="s">
        <v>567</v>
      </c>
      <c r="B8341" s="178" t="s">
        <v>568</v>
      </c>
      <c r="C8341" s="178">
        <v>2040</v>
      </c>
      <c r="D8341" s="178" t="s">
        <v>336</v>
      </c>
      <c r="E8341" s="178" t="s">
        <v>337</v>
      </c>
      <c r="F8341" s="178" t="s">
        <v>571</v>
      </c>
      <c r="G8341" s="178">
        <v>12</v>
      </c>
      <c r="H8341" s="178">
        <v>1.6657988511724401E-2</v>
      </c>
      <c r="I8341" s="178">
        <v>1.8656947133131332E-2</v>
      </c>
      <c r="J8341" s="178" t="s">
        <v>625</v>
      </c>
    </row>
    <row r="8342" spans="1:10" x14ac:dyDescent="0.45">
      <c r="A8342" s="178" t="s">
        <v>567</v>
      </c>
      <c r="B8342" s="178" t="s">
        <v>568</v>
      </c>
      <c r="C8342" s="178">
        <v>2040</v>
      </c>
      <c r="D8342" s="178" t="s">
        <v>336</v>
      </c>
      <c r="E8342" s="178" t="s">
        <v>337</v>
      </c>
      <c r="F8342" s="178" t="s">
        <v>569</v>
      </c>
      <c r="G8342" s="178">
        <v>12</v>
      </c>
      <c r="H8342" s="178">
        <v>0.25359218521043603</v>
      </c>
      <c r="I8342" s="178">
        <v>0.28402324743568835</v>
      </c>
      <c r="J8342" s="178" t="s">
        <v>625</v>
      </c>
    </row>
    <row r="8343" spans="1:10" x14ac:dyDescent="0.45">
      <c r="A8343" s="178" t="s">
        <v>567</v>
      </c>
      <c r="B8343" s="178" t="s">
        <v>568</v>
      </c>
      <c r="C8343" s="178">
        <v>2040</v>
      </c>
      <c r="D8343" s="178" t="s">
        <v>336</v>
      </c>
      <c r="E8343" s="178" t="s">
        <v>337</v>
      </c>
      <c r="F8343" s="178" t="s">
        <v>572</v>
      </c>
      <c r="G8343" s="178">
        <v>12</v>
      </c>
      <c r="H8343" s="178">
        <v>7.2732757544144997E-3</v>
      </c>
      <c r="I8343" s="178">
        <v>8.1460688449442407E-3</v>
      </c>
      <c r="J8343" s="178" t="s">
        <v>625</v>
      </c>
    </row>
    <row r="8344" spans="1:10" x14ac:dyDescent="0.45">
      <c r="A8344" s="178" t="s">
        <v>567</v>
      </c>
      <c r="B8344" s="178" t="s">
        <v>568</v>
      </c>
      <c r="C8344" s="178">
        <v>2040</v>
      </c>
      <c r="D8344" s="178" t="s">
        <v>336</v>
      </c>
      <c r="E8344" s="178" t="s">
        <v>337</v>
      </c>
      <c r="F8344" s="178" t="s">
        <v>572</v>
      </c>
      <c r="G8344" s="178">
        <v>13</v>
      </c>
      <c r="H8344" s="178">
        <v>4.9995325680355996E-3</v>
      </c>
      <c r="I8344" s="178">
        <v>5.599476476199872E-3</v>
      </c>
      <c r="J8344" s="178" t="s">
        <v>625</v>
      </c>
    </row>
    <row r="8345" spans="1:10" x14ac:dyDescent="0.45">
      <c r="A8345" s="178" t="s">
        <v>567</v>
      </c>
      <c r="B8345" s="178" t="s">
        <v>568</v>
      </c>
      <c r="C8345" s="178">
        <v>2040</v>
      </c>
      <c r="D8345" s="178" t="s">
        <v>336</v>
      </c>
      <c r="E8345" s="178" t="s">
        <v>337</v>
      </c>
      <c r="F8345" s="178" t="s">
        <v>569</v>
      </c>
      <c r="G8345" s="178">
        <v>13</v>
      </c>
      <c r="H8345" s="178">
        <v>0.14857013197615701</v>
      </c>
      <c r="I8345" s="178">
        <v>0.16639854781329586</v>
      </c>
      <c r="J8345" s="178" t="s">
        <v>625</v>
      </c>
    </row>
    <row r="8346" spans="1:10" x14ac:dyDescent="0.45">
      <c r="A8346" s="178" t="s">
        <v>567</v>
      </c>
      <c r="B8346" s="178" t="s">
        <v>568</v>
      </c>
      <c r="C8346" s="178">
        <v>2040</v>
      </c>
      <c r="D8346" s="178" t="s">
        <v>336</v>
      </c>
      <c r="E8346" s="178" t="s">
        <v>337</v>
      </c>
      <c r="F8346" s="178" t="s">
        <v>574</v>
      </c>
      <c r="G8346" s="178">
        <v>13</v>
      </c>
      <c r="H8346" s="178">
        <v>4.8328598495572798E-2</v>
      </c>
      <c r="I8346" s="178">
        <v>5.4128030315041542E-2</v>
      </c>
      <c r="J8346" s="178" t="s">
        <v>626</v>
      </c>
    </row>
    <row r="8347" spans="1:10" x14ac:dyDescent="0.45">
      <c r="A8347" s="178" t="s">
        <v>567</v>
      </c>
      <c r="B8347" s="178" t="s">
        <v>568</v>
      </c>
      <c r="C8347" s="178">
        <v>2040</v>
      </c>
      <c r="D8347" s="178" t="s">
        <v>336</v>
      </c>
      <c r="E8347" s="178" t="s">
        <v>337</v>
      </c>
      <c r="F8347" s="178" t="s">
        <v>571</v>
      </c>
      <c r="G8347" s="178">
        <v>13</v>
      </c>
      <c r="H8347" s="178">
        <v>2.27464991621673E-2</v>
      </c>
      <c r="I8347" s="178">
        <v>2.5476079061627379E-2</v>
      </c>
      <c r="J8347" s="178" t="s">
        <v>625</v>
      </c>
    </row>
    <row r="8348" spans="1:10" x14ac:dyDescent="0.45">
      <c r="A8348" s="178" t="s">
        <v>567</v>
      </c>
      <c r="B8348" s="178" t="s">
        <v>568</v>
      </c>
      <c r="C8348" s="178">
        <v>2040</v>
      </c>
      <c r="D8348" s="178" t="s">
        <v>336</v>
      </c>
      <c r="E8348" s="178" t="s">
        <v>337</v>
      </c>
      <c r="F8348" s="178" t="s">
        <v>570</v>
      </c>
      <c r="G8348" s="178">
        <v>13</v>
      </c>
      <c r="H8348" s="178">
        <v>1.81452850811183E-2</v>
      </c>
      <c r="I8348" s="178">
        <v>2.0322719290852498E-2</v>
      </c>
      <c r="J8348" s="178" t="s">
        <v>625</v>
      </c>
    </row>
    <row r="8349" spans="1:10" x14ac:dyDescent="0.45">
      <c r="A8349" s="178" t="s">
        <v>567</v>
      </c>
      <c r="B8349" s="178" t="s">
        <v>568</v>
      </c>
      <c r="C8349" s="178">
        <v>2040</v>
      </c>
      <c r="D8349" s="178" t="s">
        <v>336</v>
      </c>
      <c r="E8349" s="178" t="s">
        <v>337</v>
      </c>
      <c r="F8349" s="178" t="s">
        <v>573</v>
      </c>
      <c r="G8349" s="178">
        <v>13</v>
      </c>
      <c r="H8349" s="178">
        <v>7.1742868749420001E-4</v>
      </c>
      <c r="I8349" s="178">
        <v>8.0352012999350408E-4</v>
      </c>
      <c r="J8349" s="178" t="s">
        <v>625</v>
      </c>
    </row>
    <row r="8350" spans="1:10" x14ac:dyDescent="0.45">
      <c r="A8350" s="178" t="s">
        <v>567</v>
      </c>
      <c r="B8350" s="178" t="s">
        <v>568</v>
      </c>
      <c r="C8350" s="178">
        <v>2040</v>
      </c>
      <c r="D8350" s="178" t="s">
        <v>336</v>
      </c>
      <c r="E8350" s="178" t="s">
        <v>337</v>
      </c>
      <c r="F8350" s="178" t="s">
        <v>573</v>
      </c>
      <c r="G8350" s="178">
        <v>14</v>
      </c>
      <c r="H8350" s="178">
        <v>1.7478735244367001E-3</v>
      </c>
      <c r="I8350" s="178">
        <v>1.9576183473691043E-3</v>
      </c>
      <c r="J8350" s="178" t="s">
        <v>625</v>
      </c>
    </row>
    <row r="8351" spans="1:10" x14ac:dyDescent="0.45">
      <c r="A8351" s="178" t="s">
        <v>567</v>
      </c>
      <c r="B8351" s="178" t="s">
        <v>568</v>
      </c>
      <c r="C8351" s="178">
        <v>2040</v>
      </c>
      <c r="D8351" s="178" t="s">
        <v>336</v>
      </c>
      <c r="E8351" s="178" t="s">
        <v>337</v>
      </c>
      <c r="F8351" s="178" t="s">
        <v>569</v>
      </c>
      <c r="G8351" s="178">
        <v>14</v>
      </c>
      <c r="H8351" s="178">
        <v>0.22300980752333999</v>
      </c>
      <c r="I8351" s="178">
        <v>0.24977098442614082</v>
      </c>
      <c r="J8351" s="178" t="s">
        <v>625</v>
      </c>
    </row>
    <row r="8352" spans="1:10" x14ac:dyDescent="0.45">
      <c r="A8352" s="178" t="s">
        <v>567</v>
      </c>
      <c r="B8352" s="178" t="s">
        <v>568</v>
      </c>
      <c r="C8352" s="178">
        <v>2040</v>
      </c>
      <c r="D8352" s="178" t="s">
        <v>336</v>
      </c>
      <c r="E8352" s="178" t="s">
        <v>337</v>
      </c>
      <c r="F8352" s="178" t="s">
        <v>574</v>
      </c>
      <c r="G8352" s="178">
        <v>14</v>
      </c>
      <c r="H8352" s="178">
        <v>7.10321533260867E-2</v>
      </c>
      <c r="I8352" s="178">
        <v>7.9556011725217118E-2</v>
      </c>
      <c r="J8352" s="178" t="s">
        <v>626</v>
      </c>
    </row>
    <row r="8353" spans="1:10" x14ac:dyDescent="0.45">
      <c r="A8353" s="178" t="s">
        <v>567</v>
      </c>
      <c r="B8353" s="178" t="s">
        <v>568</v>
      </c>
      <c r="C8353" s="178">
        <v>2040</v>
      </c>
      <c r="D8353" s="178" t="s">
        <v>336</v>
      </c>
      <c r="E8353" s="178" t="s">
        <v>337</v>
      </c>
      <c r="F8353" s="178" t="s">
        <v>572</v>
      </c>
      <c r="G8353" s="178">
        <v>14</v>
      </c>
      <c r="H8353" s="178">
        <v>3.7770457929582001E-3</v>
      </c>
      <c r="I8353" s="178">
        <v>4.230291288113185E-3</v>
      </c>
      <c r="J8353" s="178" t="s">
        <v>625</v>
      </c>
    </row>
    <row r="8354" spans="1:10" x14ac:dyDescent="0.45">
      <c r="A8354" s="178" t="s">
        <v>567</v>
      </c>
      <c r="B8354" s="178" t="s">
        <v>568</v>
      </c>
      <c r="C8354" s="178">
        <v>2040</v>
      </c>
      <c r="D8354" s="178" t="s">
        <v>336</v>
      </c>
      <c r="E8354" s="178" t="s">
        <v>337</v>
      </c>
      <c r="F8354" s="178" t="s">
        <v>571</v>
      </c>
      <c r="G8354" s="178">
        <v>14</v>
      </c>
      <c r="H8354" s="178">
        <v>7.7320354757831004E-3</v>
      </c>
      <c r="I8354" s="178">
        <v>8.6598797328770738E-3</v>
      </c>
      <c r="J8354" s="178" t="s">
        <v>625</v>
      </c>
    </row>
    <row r="8355" spans="1:10" x14ac:dyDescent="0.45">
      <c r="A8355" s="178" t="s">
        <v>567</v>
      </c>
      <c r="B8355" s="178" t="s">
        <v>568</v>
      </c>
      <c r="C8355" s="178">
        <v>2040</v>
      </c>
      <c r="D8355" s="178" t="s">
        <v>336</v>
      </c>
      <c r="E8355" s="178" t="s">
        <v>337</v>
      </c>
      <c r="F8355" s="178" t="s">
        <v>570</v>
      </c>
      <c r="G8355" s="178">
        <v>14</v>
      </c>
      <c r="H8355" s="178">
        <v>2.2278111428022399E-2</v>
      </c>
      <c r="I8355" s="178">
        <v>2.4951484799385089E-2</v>
      </c>
      <c r="J8355" s="178" t="s">
        <v>625</v>
      </c>
    </row>
    <row r="8356" spans="1:10" x14ac:dyDescent="0.45">
      <c r="A8356" s="178" t="s">
        <v>567</v>
      </c>
      <c r="B8356" s="178" t="s">
        <v>568</v>
      </c>
      <c r="C8356" s="178">
        <v>2040</v>
      </c>
      <c r="D8356" s="178" t="s">
        <v>336</v>
      </c>
      <c r="E8356" s="178" t="s">
        <v>337</v>
      </c>
      <c r="F8356" s="178" t="s">
        <v>569</v>
      </c>
      <c r="G8356" s="178">
        <v>15</v>
      </c>
      <c r="H8356" s="178">
        <v>0.19793240679427901</v>
      </c>
      <c r="I8356" s="178">
        <v>0.22168429560959252</v>
      </c>
      <c r="J8356" s="178" t="s">
        <v>625</v>
      </c>
    </row>
    <row r="8357" spans="1:10" x14ac:dyDescent="0.45">
      <c r="A8357" s="178" t="s">
        <v>567</v>
      </c>
      <c r="B8357" s="178" t="s">
        <v>568</v>
      </c>
      <c r="C8357" s="178">
        <v>2040</v>
      </c>
      <c r="D8357" s="178" t="s">
        <v>336</v>
      </c>
      <c r="E8357" s="178" t="s">
        <v>337</v>
      </c>
      <c r="F8357" s="178" t="s">
        <v>570</v>
      </c>
      <c r="G8357" s="178">
        <v>15</v>
      </c>
      <c r="H8357" s="178">
        <v>1.08612066833302E-2</v>
      </c>
      <c r="I8357" s="178">
        <v>1.2164551485329824E-2</v>
      </c>
      <c r="J8357" s="178" t="s">
        <v>625</v>
      </c>
    </row>
    <row r="8358" spans="1:10" x14ac:dyDescent="0.45">
      <c r="A8358" s="178" t="s">
        <v>567</v>
      </c>
      <c r="B8358" s="178" t="s">
        <v>568</v>
      </c>
      <c r="C8358" s="178">
        <v>2040</v>
      </c>
      <c r="D8358" s="178" t="s">
        <v>336</v>
      </c>
      <c r="E8358" s="178" t="s">
        <v>337</v>
      </c>
      <c r="F8358" s="178" t="s">
        <v>574</v>
      </c>
      <c r="G8358" s="178">
        <v>15</v>
      </c>
      <c r="H8358" s="178">
        <v>1.81554991286248E-2</v>
      </c>
      <c r="I8358" s="178">
        <v>2.0334159024059779E-2</v>
      </c>
      <c r="J8358" s="178" t="s">
        <v>626</v>
      </c>
    </row>
    <row r="8359" spans="1:10" x14ac:dyDescent="0.45">
      <c r="A8359" s="178" t="s">
        <v>567</v>
      </c>
      <c r="B8359" s="178" t="s">
        <v>568</v>
      </c>
      <c r="C8359" s="178">
        <v>2040</v>
      </c>
      <c r="D8359" s="178" t="s">
        <v>336</v>
      </c>
      <c r="E8359" s="178" t="s">
        <v>337</v>
      </c>
      <c r="F8359" s="178" t="s">
        <v>573</v>
      </c>
      <c r="G8359" s="178">
        <v>15</v>
      </c>
      <c r="H8359" s="178">
        <v>1.8321224488317999E-3</v>
      </c>
      <c r="I8359" s="178">
        <v>2.0519771426916159E-3</v>
      </c>
      <c r="J8359" s="178" t="s">
        <v>625</v>
      </c>
    </row>
    <row r="8360" spans="1:10" x14ac:dyDescent="0.45">
      <c r="A8360" s="178" t="s">
        <v>567</v>
      </c>
      <c r="B8360" s="178" t="s">
        <v>568</v>
      </c>
      <c r="C8360" s="178">
        <v>2040</v>
      </c>
      <c r="D8360" s="178" t="s">
        <v>336</v>
      </c>
      <c r="E8360" s="178" t="s">
        <v>337</v>
      </c>
      <c r="F8360" s="178" t="s">
        <v>572</v>
      </c>
      <c r="G8360" s="178">
        <v>15</v>
      </c>
      <c r="H8360" s="178">
        <v>3.4577740443637998E-3</v>
      </c>
      <c r="I8360" s="178">
        <v>3.872706929687456E-3</v>
      </c>
      <c r="J8360" s="178" t="s">
        <v>625</v>
      </c>
    </row>
    <row r="8361" spans="1:10" x14ac:dyDescent="0.45">
      <c r="A8361" s="178" t="s">
        <v>567</v>
      </c>
      <c r="B8361" s="178" t="s">
        <v>568</v>
      </c>
      <c r="C8361" s="178">
        <v>2040</v>
      </c>
      <c r="D8361" s="178" t="s">
        <v>336</v>
      </c>
      <c r="E8361" s="178" t="s">
        <v>337</v>
      </c>
      <c r="F8361" s="178" t="s">
        <v>571</v>
      </c>
      <c r="G8361" s="178">
        <v>15</v>
      </c>
      <c r="H8361" s="178">
        <v>1.03057230444392E-2</v>
      </c>
      <c r="I8361" s="178">
        <v>1.1542409809771906E-2</v>
      </c>
      <c r="J8361" s="178" t="s">
        <v>625</v>
      </c>
    </row>
    <row r="8362" spans="1:10" x14ac:dyDescent="0.45">
      <c r="A8362" s="178" t="s">
        <v>567</v>
      </c>
      <c r="B8362" s="178" t="s">
        <v>568</v>
      </c>
      <c r="C8362" s="178">
        <v>2040</v>
      </c>
      <c r="D8362" s="178" t="s">
        <v>336</v>
      </c>
      <c r="E8362" s="178" t="s">
        <v>337</v>
      </c>
      <c r="F8362" s="178" t="s">
        <v>573</v>
      </c>
      <c r="G8362" s="178">
        <v>16</v>
      </c>
      <c r="H8362" s="178">
        <v>1.4174240641296001E-3</v>
      </c>
      <c r="I8362" s="178">
        <v>1.5875149518251523E-3</v>
      </c>
      <c r="J8362" s="178" t="s">
        <v>625</v>
      </c>
    </row>
    <row r="8363" spans="1:10" x14ac:dyDescent="0.45">
      <c r="A8363" s="178" t="s">
        <v>567</v>
      </c>
      <c r="B8363" s="178" t="s">
        <v>568</v>
      </c>
      <c r="C8363" s="178">
        <v>2040</v>
      </c>
      <c r="D8363" s="178" t="s">
        <v>336</v>
      </c>
      <c r="E8363" s="178" t="s">
        <v>337</v>
      </c>
      <c r="F8363" s="178" t="s">
        <v>571</v>
      </c>
      <c r="G8363" s="178">
        <v>16</v>
      </c>
      <c r="H8363" s="178">
        <v>5.3013774158899001E-3</v>
      </c>
      <c r="I8363" s="178">
        <v>5.937542705796689E-3</v>
      </c>
      <c r="J8363" s="178" t="s">
        <v>625</v>
      </c>
    </row>
    <row r="8364" spans="1:10" x14ac:dyDescent="0.45">
      <c r="A8364" s="178" t="s">
        <v>567</v>
      </c>
      <c r="B8364" s="178" t="s">
        <v>568</v>
      </c>
      <c r="C8364" s="178">
        <v>2040</v>
      </c>
      <c r="D8364" s="178" t="s">
        <v>336</v>
      </c>
      <c r="E8364" s="178" t="s">
        <v>337</v>
      </c>
      <c r="F8364" s="178" t="s">
        <v>572</v>
      </c>
      <c r="G8364" s="178">
        <v>16</v>
      </c>
      <c r="H8364" s="178">
        <v>2.3499793533119E-3</v>
      </c>
      <c r="I8364" s="178">
        <v>2.6319768757093282E-3</v>
      </c>
      <c r="J8364" s="178" t="s">
        <v>625</v>
      </c>
    </row>
    <row r="8365" spans="1:10" x14ac:dyDescent="0.45">
      <c r="A8365" s="178" t="s">
        <v>567</v>
      </c>
      <c r="B8365" s="178" t="s">
        <v>568</v>
      </c>
      <c r="C8365" s="178">
        <v>2040</v>
      </c>
      <c r="D8365" s="178" t="s">
        <v>336</v>
      </c>
      <c r="E8365" s="178" t="s">
        <v>337</v>
      </c>
      <c r="F8365" s="178" t="s">
        <v>569</v>
      </c>
      <c r="G8365" s="178">
        <v>16</v>
      </c>
      <c r="H8365" s="178">
        <v>0.128559364471584</v>
      </c>
      <c r="I8365" s="178">
        <v>0.14398648820817408</v>
      </c>
      <c r="J8365" s="178" t="s">
        <v>625</v>
      </c>
    </row>
    <row r="8366" spans="1:10" x14ac:dyDescent="0.45">
      <c r="A8366" s="178" t="s">
        <v>567</v>
      </c>
      <c r="B8366" s="178" t="s">
        <v>568</v>
      </c>
      <c r="C8366" s="178">
        <v>2040</v>
      </c>
      <c r="D8366" s="178" t="s">
        <v>336</v>
      </c>
      <c r="E8366" s="178" t="s">
        <v>337</v>
      </c>
      <c r="F8366" s="178" t="s">
        <v>570</v>
      </c>
      <c r="G8366" s="178">
        <v>16</v>
      </c>
      <c r="H8366" s="178">
        <v>1.5356982359662701E-2</v>
      </c>
      <c r="I8366" s="178">
        <v>1.7199820242822225E-2</v>
      </c>
      <c r="J8366" s="178" t="s">
        <v>625</v>
      </c>
    </row>
    <row r="8367" spans="1:10" x14ac:dyDescent="0.45">
      <c r="A8367" s="178" t="s">
        <v>567</v>
      </c>
      <c r="B8367" s="178" t="s">
        <v>568</v>
      </c>
      <c r="C8367" s="178">
        <v>2040</v>
      </c>
      <c r="D8367" s="178" t="s">
        <v>336</v>
      </c>
      <c r="E8367" s="178" t="s">
        <v>337</v>
      </c>
      <c r="F8367" s="178" t="s">
        <v>574</v>
      </c>
      <c r="G8367" s="178">
        <v>16</v>
      </c>
      <c r="H8367" s="178">
        <v>1.56733121257275E-2</v>
      </c>
      <c r="I8367" s="178">
        <v>1.7554109580814801E-2</v>
      </c>
      <c r="J8367" s="178" t="s">
        <v>626</v>
      </c>
    </row>
    <row r="8368" spans="1:10" x14ac:dyDescent="0.45">
      <c r="A8368" s="178" t="s">
        <v>567</v>
      </c>
      <c r="B8368" s="178" t="s">
        <v>568</v>
      </c>
      <c r="C8368" s="178">
        <v>2040</v>
      </c>
      <c r="D8368" s="178" t="s">
        <v>336</v>
      </c>
      <c r="E8368" s="178" t="s">
        <v>337</v>
      </c>
      <c r="F8368" s="178" t="s">
        <v>572</v>
      </c>
      <c r="G8368" s="178">
        <v>17</v>
      </c>
      <c r="H8368" s="178">
        <v>8.1529212184249997E-4</v>
      </c>
      <c r="I8368" s="178">
        <v>9.1312717646360004E-4</v>
      </c>
      <c r="J8368" s="178" t="s">
        <v>625</v>
      </c>
    </row>
    <row r="8369" spans="1:10" x14ac:dyDescent="0.45">
      <c r="A8369" s="178" t="s">
        <v>567</v>
      </c>
      <c r="B8369" s="178" t="s">
        <v>568</v>
      </c>
      <c r="C8369" s="178">
        <v>2040</v>
      </c>
      <c r="D8369" s="178" t="s">
        <v>336</v>
      </c>
      <c r="E8369" s="178" t="s">
        <v>337</v>
      </c>
      <c r="F8369" s="178" t="s">
        <v>569</v>
      </c>
      <c r="G8369" s="178">
        <v>17</v>
      </c>
      <c r="H8369" s="178">
        <v>0.16503693489357801</v>
      </c>
      <c r="I8369" s="178">
        <v>0.18484136708080739</v>
      </c>
      <c r="J8369" s="178" t="s">
        <v>625</v>
      </c>
    </row>
    <row r="8370" spans="1:10" x14ac:dyDescent="0.45">
      <c r="A8370" s="178" t="s">
        <v>567</v>
      </c>
      <c r="B8370" s="178" t="s">
        <v>568</v>
      </c>
      <c r="C8370" s="178">
        <v>2040</v>
      </c>
      <c r="D8370" s="178" t="s">
        <v>336</v>
      </c>
      <c r="E8370" s="178" t="s">
        <v>337</v>
      </c>
      <c r="F8370" s="178" t="s">
        <v>571</v>
      </c>
      <c r="G8370" s="178">
        <v>17</v>
      </c>
      <c r="H8370" s="178">
        <v>6.0003774560754997E-3</v>
      </c>
      <c r="I8370" s="178">
        <v>6.7204227508045602E-3</v>
      </c>
      <c r="J8370" s="178" t="s">
        <v>625</v>
      </c>
    </row>
    <row r="8371" spans="1:10" x14ac:dyDescent="0.45">
      <c r="A8371" s="178" t="s">
        <v>567</v>
      </c>
      <c r="B8371" s="178" t="s">
        <v>568</v>
      </c>
      <c r="C8371" s="178">
        <v>2040</v>
      </c>
      <c r="D8371" s="178" t="s">
        <v>336</v>
      </c>
      <c r="E8371" s="178" t="s">
        <v>337</v>
      </c>
      <c r="F8371" s="178" t="s">
        <v>574</v>
      </c>
      <c r="G8371" s="178">
        <v>17</v>
      </c>
      <c r="H8371" s="178">
        <v>1.8059476045891601E-2</v>
      </c>
      <c r="I8371" s="178">
        <v>2.0226613171398594E-2</v>
      </c>
      <c r="J8371" s="178" t="s">
        <v>626</v>
      </c>
    </row>
    <row r="8372" spans="1:10" x14ac:dyDescent="0.45">
      <c r="A8372" s="178" t="s">
        <v>567</v>
      </c>
      <c r="B8372" s="178" t="s">
        <v>568</v>
      </c>
      <c r="C8372" s="178">
        <v>2040</v>
      </c>
      <c r="D8372" s="178" t="s">
        <v>336</v>
      </c>
      <c r="E8372" s="178" t="s">
        <v>337</v>
      </c>
      <c r="F8372" s="178" t="s">
        <v>570</v>
      </c>
      <c r="G8372" s="178">
        <v>17</v>
      </c>
      <c r="H8372" s="178">
        <v>7.3518826393410997E-3</v>
      </c>
      <c r="I8372" s="178">
        <v>8.2341085560620319E-3</v>
      </c>
      <c r="J8372" s="178" t="s">
        <v>625</v>
      </c>
    </row>
    <row r="8373" spans="1:10" x14ac:dyDescent="0.45">
      <c r="A8373" s="178" t="s">
        <v>567</v>
      </c>
      <c r="B8373" s="178" t="s">
        <v>568</v>
      </c>
      <c r="C8373" s="178">
        <v>2040</v>
      </c>
      <c r="D8373" s="178" t="s">
        <v>336</v>
      </c>
      <c r="E8373" s="178" t="s">
        <v>337</v>
      </c>
      <c r="F8373" s="178" t="s">
        <v>574</v>
      </c>
      <c r="G8373" s="178">
        <v>18</v>
      </c>
      <c r="H8373" s="178">
        <v>6.6533353528938997E-3</v>
      </c>
      <c r="I8373" s="178">
        <v>7.4517355952411681E-3</v>
      </c>
      <c r="J8373" s="178" t="s">
        <v>626</v>
      </c>
    </row>
    <row r="8374" spans="1:10" x14ac:dyDescent="0.45">
      <c r="A8374" s="178" t="s">
        <v>567</v>
      </c>
      <c r="B8374" s="178" t="s">
        <v>568</v>
      </c>
      <c r="C8374" s="178">
        <v>2040</v>
      </c>
      <c r="D8374" s="178" t="s">
        <v>336</v>
      </c>
      <c r="E8374" s="178" t="s">
        <v>337</v>
      </c>
      <c r="F8374" s="178" t="s">
        <v>569</v>
      </c>
      <c r="G8374" s="178">
        <v>18</v>
      </c>
      <c r="H8374" s="178">
        <v>0.104793351143598</v>
      </c>
      <c r="I8374" s="178">
        <v>0.11736855328082978</v>
      </c>
      <c r="J8374" s="178" t="s">
        <v>625</v>
      </c>
    </row>
    <row r="8375" spans="1:10" x14ac:dyDescent="0.45">
      <c r="A8375" s="178" t="s">
        <v>567</v>
      </c>
      <c r="B8375" s="178" t="s">
        <v>568</v>
      </c>
      <c r="C8375" s="178">
        <v>2040</v>
      </c>
      <c r="D8375" s="178" t="s">
        <v>336</v>
      </c>
      <c r="E8375" s="178" t="s">
        <v>337</v>
      </c>
      <c r="F8375" s="178" t="s">
        <v>572</v>
      </c>
      <c r="G8375" s="178">
        <v>18</v>
      </c>
      <c r="H8375" s="178">
        <v>1.0904054943239E-3</v>
      </c>
      <c r="I8375" s="178">
        <v>1.2212541536427682E-3</v>
      </c>
      <c r="J8375" s="178" t="s">
        <v>625</v>
      </c>
    </row>
    <row r="8376" spans="1:10" x14ac:dyDescent="0.45">
      <c r="A8376" s="178" t="s">
        <v>567</v>
      </c>
      <c r="B8376" s="178" t="s">
        <v>568</v>
      </c>
      <c r="C8376" s="178">
        <v>2040</v>
      </c>
      <c r="D8376" s="178" t="s">
        <v>336</v>
      </c>
      <c r="E8376" s="178" t="s">
        <v>337</v>
      </c>
      <c r="F8376" s="178" t="s">
        <v>571</v>
      </c>
      <c r="G8376" s="178">
        <v>18</v>
      </c>
      <c r="H8376" s="178">
        <v>4.0855799161363003E-3</v>
      </c>
      <c r="I8376" s="178">
        <v>4.5758495060726568E-3</v>
      </c>
      <c r="J8376" s="178" t="s">
        <v>625</v>
      </c>
    </row>
    <row r="8377" spans="1:10" x14ac:dyDescent="0.45">
      <c r="A8377" s="178" t="s">
        <v>567</v>
      </c>
      <c r="B8377" s="178" t="s">
        <v>568</v>
      </c>
      <c r="C8377" s="178">
        <v>2040</v>
      </c>
      <c r="D8377" s="178" t="s">
        <v>336</v>
      </c>
      <c r="E8377" s="178" t="s">
        <v>337</v>
      </c>
      <c r="F8377" s="178" t="s">
        <v>570</v>
      </c>
      <c r="G8377" s="178">
        <v>18</v>
      </c>
      <c r="H8377" s="178">
        <v>1.3342837453819799E-2</v>
      </c>
      <c r="I8377" s="178">
        <v>1.4943977948278177E-2</v>
      </c>
      <c r="J8377" s="178" t="s">
        <v>625</v>
      </c>
    </row>
    <row r="8378" spans="1:10" x14ac:dyDescent="0.45">
      <c r="A8378" s="178" t="s">
        <v>567</v>
      </c>
      <c r="B8378" s="178" t="s">
        <v>568</v>
      </c>
      <c r="C8378" s="178">
        <v>2040</v>
      </c>
      <c r="D8378" s="178" t="s">
        <v>336</v>
      </c>
      <c r="E8378" s="178" t="s">
        <v>337</v>
      </c>
      <c r="F8378" s="178" t="s">
        <v>572</v>
      </c>
      <c r="G8378" s="178">
        <v>19</v>
      </c>
      <c r="H8378" s="178">
        <v>1.2836859241361E-3</v>
      </c>
      <c r="I8378" s="178">
        <v>1.4377282350324322E-3</v>
      </c>
      <c r="J8378" s="178" t="s">
        <v>625</v>
      </c>
    </row>
    <row r="8379" spans="1:10" x14ac:dyDescent="0.45">
      <c r="A8379" s="178" t="s">
        <v>567</v>
      </c>
      <c r="B8379" s="178" t="s">
        <v>568</v>
      </c>
      <c r="C8379" s="178">
        <v>2040</v>
      </c>
      <c r="D8379" s="178" t="s">
        <v>336</v>
      </c>
      <c r="E8379" s="178" t="s">
        <v>337</v>
      </c>
      <c r="F8379" s="178" t="s">
        <v>574</v>
      </c>
      <c r="G8379" s="178">
        <v>19</v>
      </c>
      <c r="H8379" s="178">
        <v>1.6361319576390101E-2</v>
      </c>
      <c r="I8379" s="178">
        <v>1.8324677925556917E-2</v>
      </c>
      <c r="J8379" s="178" t="s">
        <v>626</v>
      </c>
    </row>
    <row r="8380" spans="1:10" x14ac:dyDescent="0.45">
      <c r="A8380" s="178" t="s">
        <v>567</v>
      </c>
      <c r="B8380" s="178" t="s">
        <v>568</v>
      </c>
      <c r="C8380" s="178">
        <v>2040</v>
      </c>
      <c r="D8380" s="178" t="s">
        <v>336</v>
      </c>
      <c r="E8380" s="178" t="s">
        <v>337</v>
      </c>
      <c r="F8380" s="178" t="s">
        <v>573</v>
      </c>
      <c r="G8380" s="178">
        <v>19</v>
      </c>
      <c r="H8380" s="178">
        <v>1.5658425400034001E-3</v>
      </c>
      <c r="I8380" s="178">
        <v>1.7537436448038083E-3</v>
      </c>
      <c r="J8380" s="178" t="s">
        <v>625</v>
      </c>
    </row>
    <row r="8381" spans="1:10" x14ac:dyDescent="0.45">
      <c r="A8381" s="178" t="s">
        <v>567</v>
      </c>
      <c r="B8381" s="178" t="s">
        <v>568</v>
      </c>
      <c r="C8381" s="178">
        <v>2040</v>
      </c>
      <c r="D8381" s="178" t="s">
        <v>336</v>
      </c>
      <c r="E8381" s="178" t="s">
        <v>337</v>
      </c>
      <c r="F8381" s="178" t="s">
        <v>570</v>
      </c>
      <c r="G8381" s="178">
        <v>19</v>
      </c>
      <c r="H8381" s="178">
        <v>5.1733501895797002E-3</v>
      </c>
      <c r="I8381" s="178">
        <v>5.7941522123292647E-3</v>
      </c>
      <c r="J8381" s="178" t="s">
        <v>625</v>
      </c>
    </row>
    <row r="8382" spans="1:10" x14ac:dyDescent="0.45">
      <c r="A8382" s="178" t="s">
        <v>567</v>
      </c>
      <c r="B8382" s="178" t="s">
        <v>568</v>
      </c>
      <c r="C8382" s="178">
        <v>2040</v>
      </c>
      <c r="D8382" s="178" t="s">
        <v>336</v>
      </c>
      <c r="E8382" s="178" t="s">
        <v>337</v>
      </c>
      <c r="F8382" s="178" t="s">
        <v>569</v>
      </c>
      <c r="G8382" s="178">
        <v>19</v>
      </c>
      <c r="H8382" s="178">
        <v>8.8565307203680305E-2</v>
      </c>
      <c r="I8382" s="178">
        <v>9.919314406812195E-2</v>
      </c>
      <c r="J8382" s="178" t="s">
        <v>625</v>
      </c>
    </row>
    <row r="8383" spans="1:10" x14ac:dyDescent="0.45">
      <c r="A8383" s="178" t="s">
        <v>567</v>
      </c>
      <c r="B8383" s="178" t="s">
        <v>568</v>
      </c>
      <c r="C8383" s="178">
        <v>2040</v>
      </c>
      <c r="D8383" s="178" t="s">
        <v>336</v>
      </c>
      <c r="E8383" s="178" t="s">
        <v>337</v>
      </c>
      <c r="F8383" s="178" t="s">
        <v>571</v>
      </c>
      <c r="G8383" s="178">
        <v>19</v>
      </c>
      <c r="H8383" s="178">
        <v>1.7462272662669E-3</v>
      </c>
      <c r="I8383" s="178">
        <v>1.9557745382189282E-3</v>
      </c>
      <c r="J8383" s="178" t="s">
        <v>625</v>
      </c>
    </row>
    <row r="8384" spans="1:10" x14ac:dyDescent="0.45">
      <c r="A8384" s="178" t="s">
        <v>567</v>
      </c>
      <c r="B8384" s="178" t="s">
        <v>568</v>
      </c>
      <c r="C8384" s="178">
        <v>2040</v>
      </c>
      <c r="D8384" s="178" t="s">
        <v>336</v>
      </c>
      <c r="E8384" s="178" t="s">
        <v>337</v>
      </c>
      <c r="F8384" s="178" t="s">
        <v>570</v>
      </c>
      <c r="G8384" s="178">
        <v>20</v>
      </c>
      <c r="H8384" s="178">
        <v>8.5440625553018998E-3</v>
      </c>
      <c r="I8384" s="178">
        <v>9.569350061938129E-3</v>
      </c>
      <c r="J8384" s="178" t="s">
        <v>625</v>
      </c>
    </row>
    <row r="8385" spans="1:10" x14ac:dyDescent="0.45">
      <c r="A8385" s="178" t="s">
        <v>567</v>
      </c>
      <c r="B8385" s="178" t="s">
        <v>568</v>
      </c>
      <c r="C8385" s="178">
        <v>2040</v>
      </c>
      <c r="D8385" s="178" t="s">
        <v>336</v>
      </c>
      <c r="E8385" s="178" t="s">
        <v>337</v>
      </c>
      <c r="F8385" s="178" t="s">
        <v>569</v>
      </c>
      <c r="G8385" s="178">
        <v>20</v>
      </c>
      <c r="H8385" s="178">
        <v>5.7145542930811602E-2</v>
      </c>
      <c r="I8385" s="178">
        <v>6.4003008082509E-2</v>
      </c>
      <c r="J8385" s="178" t="s">
        <v>625</v>
      </c>
    </row>
    <row r="8386" spans="1:10" x14ac:dyDescent="0.45">
      <c r="A8386" s="178" t="s">
        <v>567</v>
      </c>
      <c r="B8386" s="178" t="s">
        <v>568</v>
      </c>
      <c r="C8386" s="178">
        <v>2040</v>
      </c>
      <c r="D8386" s="178" t="s">
        <v>336</v>
      </c>
      <c r="E8386" s="178" t="s">
        <v>337</v>
      </c>
      <c r="F8386" s="178" t="s">
        <v>572</v>
      </c>
      <c r="G8386" s="178">
        <v>20</v>
      </c>
      <c r="H8386" s="178">
        <v>8.4263091412140002E-4</v>
      </c>
      <c r="I8386" s="178">
        <v>9.4374662381596815E-4</v>
      </c>
      <c r="J8386" s="178" t="s">
        <v>625</v>
      </c>
    </row>
    <row r="8387" spans="1:10" x14ac:dyDescent="0.45">
      <c r="A8387" s="178" t="s">
        <v>567</v>
      </c>
      <c r="B8387" s="178" t="s">
        <v>568</v>
      </c>
      <c r="C8387" s="178">
        <v>2040</v>
      </c>
      <c r="D8387" s="178" t="s">
        <v>336</v>
      </c>
      <c r="E8387" s="178" t="s">
        <v>337</v>
      </c>
      <c r="F8387" s="178" t="s">
        <v>574</v>
      </c>
      <c r="G8387" s="178">
        <v>20</v>
      </c>
      <c r="H8387" s="178">
        <v>1.1833842552732701E-2</v>
      </c>
      <c r="I8387" s="178">
        <v>1.3253903659060626E-2</v>
      </c>
      <c r="J8387" s="178" t="s">
        <v>626</v>
      </c>
    </row>
    <row r="8388" spans="1:10" x14ac:dyDescent="0.45">
      <c r="A8388" s="178" t="s">
        <v>567</v>
      </c>
      <c r="B8388" s="178" t="s">
        <v>568</v>
      </c>
      <c r="C8388" s="178">
        <v>2040</v>
      </c>
      <c r="D8388" s="178" t="s">
        <v>336</v>
      </c>
      <c r="E8388" s="178" t="s">
        <v>337</v>
      </c>
      <c r="F8388" s="178" t="s">
        <v>573</v>
      </c>
      <c r="G8388" s="178">
        <v>20</v>
      </c>
      <c r="H8388" s="178">
        <v>6.1139502504374997E-3</v>
      </c>
      <c r="I8388" s="178">
        <v>6.8476242804900002E-3</v>
      </c>
      <c r="J8388" s="178" t="s">
        <v>625</v>
      </c>
    </row>
    <row r="8389" spans="1:10" x14ac:dyDescent="0.45">
      <c r="A8389" s="178" t="s">
        <v>567</v>
      </c>
      <c r="B8389" s="178" t="s">
        <v>568</v>
      </c>
      <c r="C8389" s="178">
        <v>2040</v>
      </c>
      <c r="D8389" s="178" t="s">
        <v>336</v>
      </c>
      <c r="E8389" s="178" t="s">
        <v>337</v>
      </c>
      <c r="F8389" s="178" t="s">
        <v>571</v>
      </c>
      <c r="G8389" s="178">
        <v>20</v>
      </c>
      <c r="H8389" s="178">
        <v>1.5062290040077999E-3</v>
      </c>
      <c r="I8389" s="178">
        <v>1.686976484488736E-3</v>
      </c>
      <c r="J8389" s="178" t="s">
        <v>625</v>
      </c>
    </row>
    <row r="8390" spans="1:10" x14ac:dyDescent="0.45">
      <c r="A8390" s="178" t="s">
        <v>567</v>
      </c>
      <c r="B8390" s="178" t="s">
        <v>568</v>
      </c>
      <c r="C8390" s="178">
        <v>2040</v>
      </c>
      <c r="D8390" s="178" t="s">
        <v>336</v>
      </c>
      <c r="E8390" s="178" t="s">
        <v>337</v>
      </c>
      <c r="F8390" s="178" t="s">
        <v>574</v>
      </c>
      <c r="G8390" s="178">
        <v>21</v>
      </c>
      <c r="H8390" s="178">
        <v>7.8508501756005006E-3</v>
      </c>
      <c r="I8390" s="178">
        <v>8.7929521966725616E-3</v>
      </c>
      <c r="J8390" s="178" t="s">
        <v>626</v>
      </c>
    </row>
    <row r="8391" spans="1:10" x14ac:dyDescent="0.45">
      <c r="A8391" s="178" t="s">
        <v>567</v>
      </c>
      <c r="B8391" s="178" t="s">
        <v>568</v>
      </c>
      <c r="C8391" s="178">
        <v>2040</v>
      </c>
      <c r="D8391" s="178" t="s">
        <v>336</v>
      </c>
      <c r="E8391" s="178" t="s">
        <v>337</v>
      </c>
      <c r="F8391" s="178" t="s">
        <v>571</v>
      </c>
      <c r="G8391" s="178">
        <v>21</v>
      </c>
      <c r="H8391" s="178">
        <v>1.2459057761589E-3</v>
      </c>
      <c r="I8391" s="178">
        <v>1.3954144692979681E-3</v>
      </c>
      <c r="J8391" s="178" t="s">
        <v>625</v>
      </c>
    </row>
    <row r="8392" spans="1:10" x14ac:dyDescent="0.45">
      <c r="A8392" s="178" t="s">
        <v>567</v>
      </c>
      <c r="B8392" s="178" t="s">
        <v>568</v>
      </c>
      <c r="C8392" s="178">
        <v>2040</v>
      </c>
      <c r="D8392" s="178" t="s">
        <v>336</v>
      </c>
      <c r="E8392" s="178" t="s">
        <v>337</v>
      </c>
      <c r="F8392" s="178" t="s">
        <v>569</v>
      </c>
      <c r="G8392" s="178">
        <v>21</v>
      </c>
      <c r="H8392" s="178">
        <v>4.7092447057366399E-2</v>
      </c>
      <c r="I8392" s="178">
        <v>5.2743540704250372E-2</v>
      </c>
      <c r="J8392" s="178" t="s">
        <v>625</v>
      </c>
    </row>
    <row r="8393" spans="1:10" x14ac:dyDescent="0.45">
      <c r="A8393" s="178" t="s">
        <v>567</v>
      </c>
      <c r="B8393" s="178" t="s">
        <v>568</v>
      </c>
      <c r="C8393" s="178">
        <v>2040</v>
      </c>
      <c r="D8393" s="178" t="s">
        <v>336</v>
      </c>
      <c r="E8393" s="178" t="s">
        <v>337</v>
      </c>
      <c r="F8393" s="178" t="s">
        <v>573</v>
      </c>
      <c r="G8393" s="178">
        <v>21</v>
      </c>
      <c r="H8393" s="178">
        <v>7.1262643905359996E-4</v>
      </c>
      <c r="I8393" s="178">
        <v>7.9814161174003204E-4</v>
      </c>
      <c r="J8393" s="178" t="s">
        <v>625</v>
      </c>
    </row>
    <row r="8394" spans="1:10" x14ac:dyDescent="0.45">
      <c r="A8394" s="178" t="s">
        <v>567</v>
      </c>
      <c r="B8394" s="178" t="s">
        <v>568</v>
      </c>
      <c r="C8394" s="178">
        <v>2040</v>
      </c>
      <c r="D8394" s="178" t="s">
        <v>336</v>
      </c>
      <c r="E8394" s="178" t="s">
        <v>337</v>
      </c>
      <c r="F8394" s="178" t="s">
        <v>572</v>
      </c>
      <c r="G8394" s="178">
        <v>21</v>
      </c>
      <c r="H8394" s="178">
        <v>7.9052952060010002E-4</v>
      </c>
      <c r="I8394" s="178">
        <v>8.8539306307211215E-4</v>
      </c>
      <c r="J8394" s="178" t="s">
        <v>625</v>
      </c>
    </row>
    <row r="8395" spans="1:10" x14ac:dyDescent="0.45">
      <c r="A8395" s="178" t="s">
        <v>567</v>
      </c>
      <c r="B8395" s="178" t="s">
        <v>568</v>
      </c>
      <c r="C8395" s="178">
        <v>2040</v>
      </c>
      <c r="D8395" s="178" t="s">
        <v>336</v>
      </c>
      <c r="E8395" s="178" t="s">
        <v>337</v>
      </c>
      <c r="F8395" s="178" t="s">
        <v>570</v>
      </c>
      <c r="G8395" s="178">
        <v>21</v>
      </c>
      <c r="H8395" s="178">
        <v>9.5460054290015008E-3</v>
      </c>
      <c r="I8395" s="178">
        <v>1.0691526080481682E-2</v>
      </c>
      <c r="J8395" s="178" t="s">
        <v>625</v>
      </c>
    </row>
    <row r="8396" spans="1:10" x14ac:dyDescent="0.45">
      <c r="A8396" s="178" t="s">
        <v>567</v>
      </c>
      <c r="B8396" s="178" t="s">
        <v>568</v>
      </c>
      <c r="C8396" s="178">
        <v>2040</v>
      </c>
      <c r="D8396" s="178" t="s">
        <v>336</v>
      </c>
      <c r="E8396" s="178" t="s">
        <v>337</v>
      </c>
      <c r="F8396" s="178" t="s">
        <v>574</v>
      </c>
      <c r="G8396" s="178">
        <v>22</v>
      </c>
      <c r="H8396" s="178">
        <v>9.9823715281673001E-3</v>
      </c>
      <c r="I8396" s="178">
        <v>1.1180256111547377E-2</v>
      </c>
      <c r="J8396" s="178" t="s">
        <v>626</v>
      </c>
    </row>
    <row r="8397" spans="1:10" x14ac:dyDescent="0.45">
      <c r="A8397" s="178" t="s">
        <v>567</v>
      </c>
      <c r="B8397" s="178" t="s">
        <v>568</v>
      </c>
      <c r="C8397" s="178">
        <v>2040</v>
      </c>
      <c r="D8397" s="178" t="s">
        <v>336</v>
      </c>
      <c r="E8397" s="178" t="s">
        <v>337</v>
      </c>
      <c r="F8397" s="178" t="s">
        <v>571</v>
      </c>
      <c r="G8397" s="178">
        <v>22</v>
      </c>
      <c r="H8397" s="178">
        <v>2.3856035695644E-3</v>
      </c>
      <c r="I8397" s="178">
        <v>2.6718759979121281E-3</v>
      </c>
      <c r="J8397" s="178" t="s">
        <v>625</v>
      </c>
    </row>
    <row r="8398" spans="1:10" x14ac:dyDescent="0.45">
      <c r="A8398" s="178" t="s">
        <v>567</v>
      </c>
      <c r="B8398" s="178" t="s">
        <v>568</v>
      </c>
      <c r="C8398" s="178">
        <v>2040</v>
      </c>
      <c r="D8398" s="178" t="s">
        <v>336</v>
      </c>
      <c r="E8398" s="178" t="s">
        <v>337</v>
      </c>
      <c r="F8398" s="178" t="s">
        <v>569</v>
      </c>
      <c r="G8398" s="178">
        <v>22</v>
      </c>
      <c r="H8398" s="178">
        <v>5.9640479972586001E-2</v>
      </c>
      <c r="I8398" s="178">
        <v>6.6797337569296331E-2</v>
      </c>
      <c r="J8398" s="178" t="s">
        <v>625</v>
      </c>
    </row>
    <row r="8399" spans="1:10" x14ac:dyDescent="0.45">
      <c r="A8399" s="178" t="s">
        <v>567</v>
      </c>
      <c r="B8399" s="178" t="s">
        <v>568</v>
      </c>
      <c r="C8399" s="178">
        <v>2040</v>
      </c>
      <c r="D8399" s="178" t="s">
        <v>336</v>
      </c>
      <c r="E8399" s="178" t="s">
        <v>337</v>
      </c>
      <c r="F8399" s="178" t="s">
        <v>572</v>
      </c>
      <c r="G8399" s="178">
        <v>22</v>
      </c>
      <c r="H8399" s="178">
        <v>1.2425256936694001E-3</v>
      </c>
      <c r="I8399" s="178">
        <v>1.3916287769097282E-3</v>
      </c>
      <c r="J8399" s="178" t="s">
        <v>625</v>
      </c>
    </row>
    <row r="8400" spans="1:10" x14ac:dyDescent="0.45">
      <c r="A8400" s="178" t="s">
        <v>567</v>
      </c>
      <c r="B8400" s="178" t="s">
        <v>568</v>
      </c>
      <c r="C8400" s="178">
        <v>2040</v>
      </c>
      <c r="D8400" s="178" t="s">
        <v>336</v>
      </c>
      <c r="E8400" s="178" t="s">
        <v>337</v>
      </c>
      <c r="F8400" s="178" t="s">
        <v>570</v>
      </c>
      <c r="G8400" s="178">
        <v>22</v>
      </c>
      <c r="H8400" s="178">
        <v>4.8780854267533999E-3</v>
      </c>
      <c r="I8400" s="178">
        <v>5.4634556779638082E-3</v>
      </c>
      <c r="J8400" s="178" t="s">
        <v>625</v>
      </c>
    </row>
    <row r="8401" spans="1:10" x14ac:dyDescent="0.45">
      <c r="A8401" s="178" t="s">
        <v>567</v>
      </c>
      <c r="B8401" s="178" t="s">
        <v>568</v>
      </c>
      <c r="C8401" s="178">
        <v>2040</v>
      </c>
      <c r="D8401" s="178" t="s">
        <v>336</v>
      </c>
      <c r="E8401" s="178" t="s">
        <v>337</v>
      </c>
      <c r="F8401" s="178" t="s">
        <v>570</v>
      </c>
      <c r="G8401" s="178">
        <v>23</v>
      </c>
      <c r="H8401" s="178">
        <v>7.0152984699234002E-3</v>
      </c>
      <c r="I8401" s="178">
        <v>7.8571342863142084E-3</v>
      </c>
      <c r="J8401" s="178" t="s">
        <v>625</v>
      </c>
    </row>
    <row r="8402" spans="1:10" x14ac:dyDescent="0.45">
      <c r="A8402" s="178" t="s">
        <v>567</v>
      </c>
      <c r="B8402" s="178" t="s">
        <v>568</v>
      </c>
      <c r="C8402" s="178">
        <v>2040</v>
      </c>
      <c r="D8402" s="178" t="s">
        <v>336</v>
      </c>
      <c r="E8402" s="178" t="s">
        <v>337</v>
      </c>
      <c r="F8402" s="178" t="s">
        <v>574</v>
      </c>
      <c r="G8402" s="178">
        <v>23</v>
      </c>
      <c r="H8402" s="178">
        <v>6.2139421352184997E-3</v>
      </c>
      <c r="I8402" s="178">
        <v>6.95961519144472E-3</v>
      </c>
      <c r="J8402" s="178" t="s">
        <v>626</v>
      </c>
    </row>
    <row r="8403" spans="1:10" x14ac:dyDescent="0.45">
      <c r="A8403" s="178" t="s">
        <v>567</v>
      </c>
      <c r="B8403" s="178" t="s">
        <v>568</v>
      </c>
      <c r="C8403" s="178">
        <v>2040</v>
      </c>
      <c r="D8403" s="178" t="s">
        <v>336</v>
      </c>
      <c r="E8403" s="178" t="s">
        <v>337</v>
      </c>
      <c r="F8403" s="178" t="s">
        <v>572</v>
      </c>
      <c r="G8403" s="178">
        <v>23</v>
      </c>
      <c r="H8403" s="178">
        <v>3.9830234891270001E-4</v>
      </c>
      <c r="I8403" s="178">
        <v>4.4609863078222406E-4</v>
      </c>
      <c r="J8403" s="178" t="s">
        <v>625</v>
      </c>
    </row>
    <row r="8404" spans="1:10" x14ac:dyDescent="0.45">
      <c r="A8404" s="178" t="s">
        <v>567</v>
      </c>
      <c r="B8404" s="178" t="s">
        <v>568</v>
      </c>
      <c r="C8404" s="178">
        <v>2040</v>
      </c>
      <c r="D8404" s="178" t="s">
        <v>336</v>
      </c>
      <c r="E8404" s="178" t="s">
        <v>337</v>
      </c>
      <c r="F8404" s="178" t="s">
        <v>569</v>
      </c>
      <c r="G8404" s="178">
        <v>23</v>
      </c>
      <c r="H8404" s="178">
        <v>6.6513157682493301E-2</v>
      </c>
      <c r="I8404" s="178">
        <v>7.44947366043925E-2</v>
      </c>
      <c r="J8404" s="178" t="s">
        <v>625</v>
      </c>
    </row>
    <row r="8405" spans="1:10" x14ac:dyDescent="0.45">
      <c r="A8405" s="178" t="s">
        <v>567</v>
      </c>
      <c r="B8405" s="178" t="s">
        <v>568</v>
      </c>
      <c r="C8405" s="178">
        <v>2040</v>
      </c>
      <c r="D8405" s="178" t="s">
        <v>336</v>
      </c>
      <c r="E8405" s="178" t="s">
        <v>337</v>
      </c>
      <c r="F8405" s="178" t="s">
        <v>571</v>
      </c>
      <c r="G8405" s="178">
        <v>23</v>
      </c>
      <c r="H8405" s="178">
        <v>1.2263187672943E-3</v>
      </c>
      <c r="I8405" s="178">
        <v>1.3734770193696163E-3</v>
      </c>
      <c r="J8405" s="178" t="s">
        <v>625</v>
      </c>
    </row>
    <row r="8406" spans="1:10" x14ac:dyDescent="0.45">
      <c r="A8406" s="178" t="s">
        <v>567</v>
      </c>
      <c r="B8406" s="178" t="s">
        <v>568</v>
      </c>
      <c r="C8406" s="178">
        <v>2040</v>
      </c>
      <c r="D8406" s="178" t="s">
        <v>336</v>
      </c>
      <c r="E8406" s="178" t="s">
        <v>337</v>
      </c>
      <c r="F8406" s="178" t="s">
        <v>571</v>
      </c>
      <c r="G8406" s="178">
        <v>24</v>
      </c>
      <c r="H8406" s="178">
        <v>7.4802464223470001E-4</v>
      </c>
      <c r="I8406" s="178">
        <v>8.3778759930286406E-4</v>
      </c>
      <c r="J8406" s="178" t="s">
        <v>625</v>
      </c>
    </row>
    <row r="8407" spans="1:10" x14ac:dyDescent="0.45">
      <c r="A8407" s="178" t="s">
        <v>567</v>
      </c>
      <c r="B8407" s="178" t="s">
        <v>568</v>
      </c>
      <c r="C8407" s="178">
        <v>2040</v>
      </c>
      <c r="D8407" s="178" t="s">
        <v>336</v>
      </c>
      <c r="E8407" s="178" t="s">
        <v>337</v>
      </c>
      <c r="F8407" s="178" t="s">
        <v>572</v>
      </c>
      <c r="G8407" s="178">
        <v>24</v>
      </c>
      <c r="H8407" s="178">
        <v>4.874732658209E-4</v>
      </c>
      <c r="I8407" s="178">
        <v>5.4597005771940803E-4</v>
      </c>
      <c r="J8407" s="178" t="s">
        <v>625</v>
      </c>
    </row>
    <row r="8408" spans="1:10" x14ac:dyDescent="0.45">
      <c r="A8408" s="178" t="s">
        <v>567</v>
      </c>
      <c r="B8408" s="178" t="s">
        <v>568</v>
      </c>
      <c r="C8408" s="178">
        <v>2040</v>
      </c>
      <c r="D8408" s="178" t="s">
        <v>336</v>
      </c>
      <c r="E8408" s="178" t="s">
        <v>337</v>
      </c>
      <c r="F8408" s="178" t="s">
        <v>574</v>
      </c>
      <c r="G8408" s="178">
        <v>24</v>
      </c>
      <c r="H8408" s="178">
        <v>2.2388515644706998E-3</v>
      </c>
      <c r="I8408" s="178">
        <v>2.507513752207184E-3</v>
      </c>
      <c r="J8408" s="178" t="s">
        <v>626</v>
      </c>
    </row>
    <row r="8409" spans="1:10" x14ac:dyDescent="0.45">
      <c r="A8409" s="178" t="s">
        <v>567</v>
      </c>
      <c r="B8409" s="178" t="s">
        <v>568</v>
      </c>
      <c r="C8409" s="178">
        <v>2040</v>
      </c>
      <c r="D8409" s="178" t="s">
        <v>336</v>
      </c>
      <c r="E8409" s="178" t="s">
        <v>337</v>
      </c>
      <c r="F8409" s="178" t="s">
        <v>570</v>
      </c>
      <c r="G8409" s="178">
        <v>24</v>
      </c>
      <c r="H8409" s="178">
        <v>5.6189926108344999E-3</v>
      </c>
      <c r="I8409" s="178">
        <v>6.2932717241346407E-3</v>
      </c>
      <c r="J8409" s="178" t="s">
        <v>625</v>
      </c>
    </row>
    <row r="8410" spans="1:10" x14ac:dyDescent="0.45">
      <c r="A8410" s="178" t="s">
        <v>567</v>
      </c>
      <c r="B8410" s="178" t="s">
        <v>568</v>
      </c>
      <c r="C8410" s="178">
        <v>2040</v>
      </c>
      <c r="D8410" s="178" t="s">
        <v>336</v>
      </c>
      <c r="E8410" s="178" t="s">
        <v>337</v>
      </c>
      <c r="F8410" s="178" t="s">
        <v>569</v>
      </c>
      <c r="G8410" s="178">
        <v>24</v>
      </c>
      <c r="H8410" s="178">
        <v>3.8652706192806398E-2</v>
      </c>
      <c r="I8410" s="178">
        <v>4.3291030935943171E-2</v>
      </c>
      <c r="J8410" s="178" t="s">
        <v>625</v>
      </c>
    </row>
    <row r="8411" spans="1:10" x14ac:dyDescent="0.45">
      <c r="A8411" s="178" t="s">
        <v>567</v>
      </c>
      <c r="B8411" s="178" t="s">
        <v>568</v>
      </c>
      <c r="C8411" s="178">
        <v>2040</v>
      </c>
      <c r="D8411" s="178" t="s">
        <v>336</v>
      </c>
      <c r="E8411" s="178" t="s">
        <v>337</v>
      </c>
      <c r="F8411" s="178" t="s">
        <v>569</v>
      </c>
      <c r="G8411" s="178">
        <v>25</v>
      </c>
      <c r="H8411" s="178">
        <v>3.1456613447517198E-2</v>
      </c>
      <c r="I8411" s="178">
        <v>3.5231407061219265E-2</v>
      </c>
      <c r="J8411" s="178" t="s">
        <v>625</v>
      </c>
    </row>
    <row r="8412" spans="1:10" x14ac:dyDescent="0.45">
      <c r="A8412" s="178" t="s">
        <v>567</v>
      </c>
      <c r="B8412" s="178" t="s">
        <v>568</v>
      </c>
      <c r="C8412" s="178">
        <v>2040</v>
      </c>
      <c r="D8412" s="178" t="s">
        <v>336</v>
      </c>
      <c r="E8412" s="178" t="s">
        <v>337</v>
      </c>
      <c r="F8412" s="178" t="s">
        <v>571</v>
      </c>
      <c r="G8412" s="178">
        <v>25</v>
      </c>
      <c r="H8412" s="178">
        <v>1.5076728886925001E-3</v>
      </c>
      <c r="I8412" s="178">
        <v>1.6885936353356003E-3</v>
      </c>
      <c r="J8412" s="178" t="s">
        <v>625</v>
      </c>
    </row>
    <row r="8413" spans="1:10" x14ac:dyDescent="0.45">
      <c r="A8413" s="178" t="s">
        <v>567</v>
      </c>
      <c r="B8413" s="178" t="s">
        <v>568</v>
      </c>
      <c r="C8413" s="178">
        <v>2040</v>
      </c>
      <c r="D8413" s="178" t="s">
        <v>336</v>
      </c>
      <c r="E8413" s="178" t="s">
        <v>337</v>
      </c>
      <c r="F8413" s="178" t="s">
        <v>570</v>
      </c>
      <c r="G8413" s="178">
        <v>25</v>
      </c>
      <c r="H8413" s="178">
        <v>2.3682447790634E-3</v>
      </c>
      <c r="I8413" s="178">
        <v>2.6524341525510082E-3</v>
      </c>
      <c r="J8413" s="178" t="s">
        <v>625</v>
      </c>
    </row>
    <row r="8414" spans="1:10" x14ac:dyDescent="0.45">
      <c r="A8414" s="178" t="s">
        <v>567</v>
      </c>
      <c r="B8414" s="178" t="s">
        <v>568</v>
      </c>
      <c r="C8414" s="178">
        <v>2040</v>
      </c>
      <c r="D8414" s="178" t="s">
        <v>336</v>
      </c>
      <c r="E8414" s="178" t="s">
        <v>337</v>
      </c>
      <c r="F8414" s="178" t="s">
        <v>574</v>
      </c>
      <c r="G8414" s="178">
        <v>25</v>
      </c>
      <c r="H8414" s="178">
        <v>1.4429280417971001E-3</v>
      </c>
      <c r="I8414" s="178">
        <v>1.6160794068127522E-3</v>
      </c>
      <c r="J8414" s="178" t="s">
        <v>626</v>
      </c>
    </row>
    <row r="8415" spans="1:10" x14ac:dyDescent="0.45">
      <c r="A8415" s="178" t="s">
        <v>567</v>
      </c>
      <c r="B8415" s="178" t="s">
        <v>568</v>
      </c>
      <c r="C8415" s="178">
        <v>2040</v>
      </c>
      <c r="D8415" s="178" t="s">
        <v>336</v>
      </c>
      <c r="E8415" s="178" t="s">
        <v>337</v>
      </c>
      <c r="F8415" s="178" t="s">
        <v>572</v>
      </c>
      <c r="G8415" s="178">
        <v>26</v>
      </c>
      <c r="H8415" s="178">
        <v>2.773936757876E-4</v>
      </c>
      <c r="I8415" s="178">
        <v>3.1068091688211204E-4</v>
      </c>
      <c r="J8415" s="178" t="s">
        <v>625</v>
      </c>
    </row>
    <row r="8416" spans="1:10" x14ac:dyDescent="0.45">
      <c r="A8416" s="178" t="s">
        <v>567</v>
      </c>
      <c r="B8416" s="178" t="s">
        <v>568</v>
      </c>
      <c r="C8416" s="178">
        <v>2040</v>
      </c>
      <c r="D8416" s="178" t="s">
        <v>336</v>
      </c>
      <c r="E8416" s="178" t="s">
        <v>337</v>
      </c>
      <c r="F8416" s="178" t="s">
        <v>571</v>
      </c>
      <c r="G8416" s="178">
        <v>26</v>
      </c>
      <c r="H8416" s="178">
        <v>1.7212180246132999E-3</v>
      </c>
      <c r="I8416" s="178">
        <v>1.927764187566896E-3</v>
      </c>
      <c r="J8416" s="178" t="s">
        <v>625</v>
      </c>
    </row>
    <row r="8417" spans="1:10" x14ac:dyDescent="0.45">
      <c r="A8417" s="178" t="s">
        <v>567</v>
      </c>
      <c r="B8417" s="178" t="s">
        <v>568</v>
      </c>
      <c r="C8417" s="178">
        <v>2040</v>
      </c>
      <c r="D8417" s="178" t="s">
        <v>336</v>
      </c>
      <c r="E8417" s="178" t="s">
        <v>337</v>
      </c>
      <c r="F8417" s="178" t="s">
        <v>574</v>
      </c>
      <c r="G8417" s="178">
        <v>26</v>
      </c>
      <c r="H8417" s="178">
        <v>1.9764929893427E-3</v>
      </c>
      <c r="I8417" s="178">
        <v>2.2136721480638241E-3</v>
      </c>
      <c r="J8417" s="178" t="s">
        <v>626</v>
      </c>
    </row>
    <row r="8418" spans="1:10" x14ac:dyDescent="0.45">
      <c r="A8418" s="178" t="s">
        <v>567</v>
      </c>
      <c r="B8418" s="178" t="s">
        <v>568</v>
      </c>
      <c r="C8418" s="178">
        <v>2040</v>
      </c>
      <c r="D8418" s="178" t="s">
        <v>336</v>
      </c>
      <c r="E8418" s="178" t="s">
        <v>337</v>
      </c>
      <c r="F8418" s="178" t="s">
        <v>569</v>
      </c>
      <c r="G8418" s="178">
        <v>26</v>
      </c>
      <c r="H8418" s="178">
        <v>4.0874560829251998E-2</v>
      </c>
      <c r="I8418" s="178">
        <v>4.577950812876224E-2</v>
      </c>
      <c r="J8418" s="178" t="s">
        <v>625</v>
      </c>
    </row>
    <row r="8419" spans="1:10" x14ac:dyDescent="0.45">
      <c r="A8419" s="178" t="s">
        <v>567</v>
      </c>
      <c r="B8419" s="178" t="s">
        <v>568</v>
      </c>
      <c r="C8419" s="178">
        <v>2040</v>
      </c>
      <c r="D8419" s="178" t="s">
        <v>336</v>
      </c>
      <c r="E8419" s="178" t="s">
        <v>337</v>
      </c>
      <c r="F8419" s="178" t="s">
        <v>570</v>
      </c>
      <c r="G8419" s="178">
        <v>26</v>
      </c>
      <c r="H8419" s="178">
        <v>4.8242895281873999E-3</v>
      </c>
      <c r="I8419" s="178">
        <v>5.4032042715698881E-3</v>
      </c>
      <c r="J8419" s="178" t="s">
        <v>625</v>
      </c>
    </row>
    <row r="8420" spans="1:10" x14ac:dyDescent="0.45">
      <c r="A8420" s="178" t="s">
        <v>567</v>
      </c>
      <c r="B8420" s="178" t="s">
        <v>568</v>
      </c>
      <c r="C8420" s="178">
        <v>2040</v>
      </c>
      <c r="D8420" s="178" t="s">
        <v>336</v>
      </c>
      <c r="E8420" s="178" t="s">
        <v>337</v>
      </c>
      <c r="F8420" s="178" t="s">
        <v>572</v>
      </c>
      <c r="G8420" s="178">
        <v>27</v>
      </c>
      <c r="H8420" s="178">
        <v>1.103922550101E-4</v>
      </c>
      <c r="I8420" s="178">
        <v>1.2363932561131202E-4</v>
      </c>
      <c r="J8420" s="178" t="s">
        <v>625</v>
      </c>
    </row>
    <row r="8421" spans="1:10" x14ac:dyDescent="0.45">
      <c r="A8421" s="178" t="s">
        <v>567</v>
      </c>
      <c r="B8421" s="178" t="s">
        <v>568</v>
      </c>
      <c r="C8421" s="178">
        <v>2040</v>
      </c>
      <c r="D8421" s="178" t="s">
        <v>336</v>
      </c>
      <c r="E8421" s="178" t="s">
        <v>337</v>
      </c>
      <c r="F8421" s="178" t="s">
        <v>574</v>
      </c>
      <c r="G8421" s="178">
        <v>27</v>
      </c>
      <c r="H8421" s="178">
        <v>1.9517628243193E-3</v>
      </c>
      <c r="I8421" s="178">
        <v>2.185974363237616E-3</v>
      </c>
      <c r="J8421" s="178" t="s">
        <v>626</v>
      </c>
    </row>
    <row r="8422" spans="1:10" x14ac:dyDescent="0.45">
      <c r="A8422" s="178" t="s">
        <v>567</v>
      </c>
      <c r="B8422" s="178" t="s">
        <v>568</v>
      </c>
      <c r="C8422" s="178">
        <v>2040</v>
      </c>
      <c r="D8422" s="178" t="s">
        <v>336</v>
      </c>
      <c r="E8422" s="178" t="s">
        <v>337</v>
      </c>
      <c r="F8422" s="178" t="s">
        <v>569</v>
      </c>
      <c r="G8422" s="178">
        <v>27</v>
      </c>
      <c r="H8422" s="178">
        <v>2.2535792784765401E-2</v>
      </c>
      <c r="I8422" s="178">
        <v>2.5240087918937251E-2</v>
      </c>
      <c r="J8422" s="178" t="s">
        <v>625</v>
      </c>
    </row>
    <row r="8423" spans="1:10" x14ac:dyDescent="0.45">
      <c r="A8423" s="178" t="s">
        <v>567</v>
      </c>
      <c r="B8423" s="178" t="s">
        <v>568</v>
      </c>
      <c r="C8423" s="178">
        <v>2040</v>
      </c>
      <c r="D8423" s="178" t="s">
        <v>336</v>
      </c>
      <c r="E8423" s="178" t="s">
        <v>337</v>
      </c>
      <c r="F8423" s="178" t="s">
        <v>570</v>
      </c>
      <c r="G8423" s="178">
        <v>27</v>
      </c>
      <c r="H8423" s="178">
        <v>3.0300057551357999E-3</v>
      </c>
      <c r="I8423" s="178">
        <v>3.3936064457520962E-3</v>
      </c>
      <c r="J8423" s="178" t="s">
        <v>625</v>
      </c>
    </row>
    <row r="8424" spans="1:10" x14ac:dyDescent="0.45">
      <c r="A8424" s="178" t="s">
        <v>567</v>
      </c>
      <c r="B8424" s="178" t="s">
        <v>568</v>
      </c>
      <c r="C8424" s="178">
        <v>2040</v>
      </c>
      <c r="D8424" s="178" t="s">
        <v>336</v>
      </c>
      <c r="E8424" s="178" t="s">
        <v>337</v>
      </c>
      <c r="F8424" s="178" t="s">
        <v>571</v>
      </c>
      <c r="G8424" s="178">
        <v>27</v>
      </c>
      <c r="H8424" s="178">
        <v>8.23294489237E-4</v>
      </c>
      <c r="I8424" s="178">
        <v>9.2208982794544014E-4</v>
      </c>
      <c r="J8424" s="178" t="s">
        <v>625</v>
      </c>
    </row>
    <row r="8425" spans="1:10" x14ac:dyDescent="0.45">
      <c r="A8425" s="178" t="s">
        <v>567</v>
      </c>
      <c r="B8425" s="178" t="s">
        <v>568</v>
      </c>
      <c r="C8425" s="178">
        <v>2040</v>
      </c>
      <c r="D8425" s="178" t="s">
        <v>336</v>
      </c>
      <c r="E8425" s="178" t="s">
        <v>337</v>
      </c>
      <c r="F8425" s="178" t="s">
        <v>572</v>
      </c>
      <c r="G8425" s="178">
        <v>28</v>
      </c>
      <c r="H8425" s="178">
        <v>2.0502675761240001E-4</v>
      </c>
      <c r="I8425" s="178">
        <v>2.2962996852588804E-4</v>
      </c>
      <c r="J8425" s="178" t="s">
        <v>625</v>
      </c>
    </row>
    <row r="8426" spans="1:10" x14ac:dyDescent="0.45">
      <c r="A8426" s="178" t="s">
        <v>567</v>
      </c>
      <c r="B8426" s="178" t="s">
        <v>568</v>
      </c>
      <c r="C8426" s="178">
        <v>2040</v>
      </c>
      <c r="D8426" s="178" t="s">
        <v>336</v>
      </c>
      <c r="E8426" s="178" t="s">
        <v>337</v>
      </c>
      <c r="F8426" s="178" t="s">
        <v>574</v>
      </c>
      <c r="G8426" s="178">
        <v>28</v>
      </c>
      <c r="H8426" s="178">
        <v>4.4263505842537E-3</v>
      </c>
      <c r="I8426" s="178">
        <v>4.9575126543641443E-3</v>
      </c>
      <c r="J8426" s="178" t="s">
        <v>626</v>
      </c>
    </row>
    <row r="8427" spans="1:10" x14ac:dyDescent="0.45">
      <c r="A8427" s="178" t="s">
        <v>567</v>
      </c>
      <c r="B8427" s="178" t="s">
        <v>568</v>
      </c>
      <c r="C8427" s="178">
        <v>2040</v>
      </c>
      <c r="D8427" s="178" t="s">
        <v>336</v>
      </c>
      <c r="E8427" s="178" t="s">
        <v>337</v>
      </c>
      <c r="F8427" s="178" t="s">
        <v>571</v>
      </c>
      <c r="G8427" s="178">
        <v>28</v>
      </c>
      <c r="H8427" s="178">
        <v>8.0694352800489996E-4</v>
      </c>
      <c r="I8427" s="178">
        <v>9.0377675136548807E-4</v>
      </c>
      <c r="J8427" s="178" t="s">
        <v>625</v>
      </c>
    </row>
    <row r="8428" spans="1:10" x14ac:dyDescent="0.45">
      <c r="A8428" s="178" t="s">
        <v>567</v>
      </c>
      <c r="B8428" s="178" t="s">
        <v>568</v>
      </c>
      <c r="C8428" s="178">
        <v>2040</v>
      </c>
      <c r="D8428" s="178" t="s">
        <v>336</v>
      </c>
      <c r="E8428" s="178" t="s">
        <v>337</v>
      </c>
      <c r="F8428" s="178" t="s">
        <v>570</v>
      </c>
      <c r="G8428" s="178">
        <v>28</v>
      </c>
      <c r="H8428" s="178">
        <v>2.3612209188285998E-3</v>
      </c>
      <c r="I8428" s="178">
        <v>2.644567429088032E-3</v>
      </c>
      <c r="J8428" s="178" t="s">
        <v>625</v>
      </c>
    </row>
    <row r="8429" spans="1:10" x14ac:dyDescent="0.45">
      <c r="A8429" s="178" t="s">
        <v>567</v>
      </c>
      <c r="B8429" s="178" t="s">
        <v>568</v>
      </c>
      <c r="C8429" s="178">
        <v>2040</v>
      </c>
      <c r="D8429" s="178" t="s">
        <v>336</v>
      </c>
      <c r="E8429" s="178" t="s">
        <v>337</v>
      </c>
      <c r="F8429" s="178" t="s">
        <v>569</v>
      </c>
      <c r="G8429" s="178">
        <v>28</v>
      </c>
      <c r="H8429" s="178">
        <v>3.0201908666640499E-2</v>
      </c>
      <c r="I8429" s="178">
        <v>3.3826137706637366E-2</v>
      </c>
      <c r="J8429" s="178" t="s">
        <v>625</v>
      </c>
    </row>
    <row r="8430" spans="1:10" x14ac:dyDescent="0.45">
      <c r="A8430" s="178" t="s">
        <v>567</v>
      </c>
      <c r="B8430" s="178" t="s">
        <v>568</v>
      </c>
      <c r="C8430" s="178">
        <v>2040</v>
      </c>
      <c r="D8430" s="178" t="s">
        <v>336</v>
      </c>
      <c r="E8430" s="178" t="s">
        <v>337</v>
      </c>
      <c r="F8430" s="178" t="s">
        <v>572</v>
      </c>
      <c r="G8430" s="178">
        <v>29</v>
      </c>
      <c r="H8430" s="178">
        <v>2.0089036115680001E-4</v>
      </c>
      <c r="I8430" s="178">
        <v>2.2499720449561603E-4</v>
      </c>
      <c r="J8430" s="178" t="s">
        <v>625</v>
      </c>
    </row>
    <row r="8431" spans="1:10" x14ac:dyDescent="0.45">
      <c r="A8431" s="178" t="s">
        <v>567</v>
      </c>
      <c r="B8431" s="178" t="s">
        <v>568</v>
      </c>
      <c r="C8431" s="178">
        <v>2040</v>
      </c>
      <c r="D8431" s="178" t="s">
        <v>336</v>
      </c>
      <c r="E8431" s="178" t="s">
        <v>337</v>
      </c>
      <c r="F8431" s="178" t="s">
        <v>569</v>
      </c>
      <c r="G8431" s="178">
        <v>29</v>
      </c>
      <c r="H8431" s="178">
        <v>2.9617326334118801E-2</v>
      </c>
      <c r="I8431" s="178">
        <v>3.317140549421306E-2</v>
      </c>
      <c r="J8431" s="178" t="s">
        <v>625</v>
      </c>
    </row>
    <row r="8432" spans="1:10" x14ac:dyDescent="0.45">
      <c r="A8432" s="178" t="s">
        <v>567</v>
      </c>
      <c r="B8432" s="178" t="s">
        <v>568</v>
      </c>
      <c r="C8432" s="178">
        <v>2040</v>
      </c>
      <c r="D8432" s="178" t="s">
        <v>336</v>
      </c>
      <c r="E8432" s="178" t="s">
        <v>337</v>
      </c>
      <c r="F8432" s="178" t="s">
        <v>571</v>
      </c>
      <c r="G8432" s="178">
        <v>29</v>
      </c>
      <c r="H8432" s="178">
        <v>5.6451951240890001E-4</v>
      </c>
      <c r="I8432" s="178">
        <v>6.3226185389796802E-4</v>
      </c>
      <c r="J8432" s="178" t="s">
        <v>625</v>
      </c>
    </row>
    <row r="8433" spans="1:10" x14ac:dyDescent="0.45">
      <c r="A8433" s="178" t="s">
        <v>567</v>
      </c>
      <c r="B8433" s="178" t="s">
        <v>568</v>
      </c>
      <c r="C8433" s="178">
        <v>2040</v>
      </c>
      <c r="D8433" s="178" t="s">
        <v>336</v>
      </c>
      <c r="E8433" s="178" t="s">
        <v>337</v>
      </c>
      <c r="F8433" s="178" t="s">
        <v>570</v>
      </c>
      <c r="G8433" s="178">
        <v>29</v>
      </c>
      <c r="H8433" s="178">
        <v>2.7905732276849002E-3</v>
      </c>
      <c r="I8433" s="178">
        <v>3.1254420150070884E-3</v>
      </c>
      <c r="J8433" s="178" t="s">
        <v>625</v>
      </c>
    </row>
    <row r="8434" spans="1:10" x14ac:dyDescent="0.45">
      <c r="A8434" s="178" t="s">
        <v>567</v>
      </c>
      <c r="B8434" s="178" t="s">
        <v>568</v>
      </c>
      <c r="C8434" s="178">
        <v>2040</v>
      </c>
      <c r="D8434" s="178" t="s">
        <v>336</v>
      </c>
      <c r="E8434" s="178" t="s">
        <v>337</v>
      </c>
      <c r="F8434" s="178" t="s">
        <v>574</v>
      </c>
      <c r="G8434" s="178">
        <v>29</v>
      </c>
      <c r="H8434" s="178">
        <v>3.0690513085573998E-3</v>
      </c>
      <c r="I8434" s="178">
        <v>3.4373374655842881E-3</v>
      </c>
      <c r="J8434" s="178" t="s">
        <v>626</v>
      </c>
    </row>
    <row r="8435" spans="1:10" x14ac:dyDescent="0.45">
      <c r="A8435" s="178" t="s">
        <v>567</v>
      </c>
      <c r="B8435" s="178" t="s">
        <v>568</v>
      </c>
      <c r="C8435" s="178">
        <v>2040</v>
      </c>
      <c r="D8435" s="178" t="s">
        <v>336</v>
      </c>
      <c r="E8435" s="178" t="s">
        <v>337</v>
      </c>
      <c r="F8435" s="178" t="s">
        <v>574</v>
      </c>
      <c r="G8435" s="178">
        <v>30</v>
      </c>
      <c r="H8435" s="178">
        <v>1.6839882591739E-3</v>
      </c>
      <c r="I8435" s="178">
        <v>1.8860668502747682E-3</v>
      </c>
      <c r="J8435" s="178" t="s">
        <v>626</v>
      </c>
    </row>
    <row r="8436" spans="1:10" x14ac:dyDescent="0.45">
      <c r="A8436" s="178" t="s">
        <v>567</v>
      </c>
      <c r="B8436" s="178" t="s">
        <v>568</v>
      </c>
      <c r="C8436" s="178">
        <v>2040</v>
      </c>
      <c r="D8436" s="178" t="s">
        <v>336</v>
      </c>
      <c r="E8436" s="178" t="s">
        <v>337</v>
      </c>
      <c r="F8436" s="178" t="s">
        <v>572</v>
      </c>
      <c r="G8436" s="178">
        <v>30</v>
      </c>
      <c r="H8436" s="178">
        <v>1.913481974043E-4</v>
      </c>
      <c r="I8436" s="178">
        <v>2.1430998109281602E-4</v>
      </c>
      <c r="J8436" s="178" t="s">
        <v>625</v>
      </c>
    </row>
    <row r="8437" spans="1:10" x14ac:dyDescent="0.45">
      <c r="A8437" s="178" t="s">
        <v>567</v>
      </c>
      <c r="B8437" s="178" t="s">
        <v>568</v>
      </c>
      <c r="C8437" s="178">
        <v>2040</v>
      </c>
      <c r="D8437" s="178" t="s">
        <v>336</v>
      </c>
      <c r="E8437" s="178" t="s">
        <v>337</v>
      </c>
      <c r="F8437" s="178" t="s">
        <v>571</v>
      </c>
      <c r="G8437" s="178">
        <v>30</v>
      </c>
      <c r="H8437" s="178">
        <v>1.042117219185E-4</v>
      </c>
      <c r="I8437" s="178">
        <v>1.1671712854872002E-4</v>
      </c>
      <c r="J8437" s="178" t="s">
        <v>625</v>
      </c>
    </row>
    <row r="8438" spans="1:10" x14ac:dyDescent="0.45">
      <c r="A8438" s="178" t="s">
        <v>567</v>
      </c>
      <c r="B8438" s="178" t="s">
        <v>568</v>
      </c>
      <c r="C8438" s="178">
        <v>2040</v>
      </c>
      <c r="D8438" s="178" t="s">
        <v>336</v>
      </c>
      <c r="E8438" s="178" t="s">
        <v>337</v>
      </c>
      <c r="F8438" s="178" t="s">
        <v>570</v>
      </c>
      <c r="G8438" s="178">
        <v>30</v>
      </c>
      <c r="H8438" s="178">
        <v>3.6087929911446E-3</v>
      </c>
      <c r="I8438" s="178">
        <v>4.0418481500819527E-3</v>
      </c>
      <c r="J8438" s="178" t="s">
        <v>625</v>
      </c>
    </row>
    <row r="8439" spans="1:10" x14ac:dyDescent="0.45">
      <c r="A8439" s="178" t="s">
        <v>567</v>
      </c>
      <c r="B8439" s="178" t="s">
        <v>568</v>
      </c>
      <c r="C8439" s="178">
        <v>2040</v>
      </c>
      <c r="D8439" s="178" t="s">
        <v>336</v>
      </c>
      <c r="E8439" s="178" t="s">
        <v>337</v>
      </c>
      <c r="F8439" s="178" t="s">
        <v>569</v>
      </c>
      <c r="G8439" s="178">
        <v>30</v>
      </c>
      <c r="H8439" s="178">
        <v>1.24841050710529E-2</v>
      </c>
      <c r="I8439" s="178">
        <v>1.3982197679579249E-2</v>
      </c>
      <c r="J8439" s="178" t="s">
        <v>625</v>
      </c>
    </row>
    <row r="8440" spans="1:10" x14ac:dyDescent="0.45">
      <c r="A8440" s="178" t="s">
        <v>567</v>
      </c>
      <c r="B8440" s="178" t="s">
        <v>568</v>
      </c>
      <c r="C8440" s="178">
        <v>2040</v>
      </c>
      <c r="D8440" s="178" t="s">
        <v>336</v>
      </c>
      <c r="E8440" s="178" t="s">
        <v>337</v>
      </c>
      <c r="F8440" s="178" t="s">
        <v>572</v>
      </c>
      <c r="G8440" s="178">
        <v>31</v>
      </c>
      <c r="H8440" s="178">
        <v>3.0996730492920002E-4</v>
      </c>
      <c r="I8440" s="178">
        <v>3.4716338152070408E-4</v>
      </c>
      <c r="J8440" s="178" t="s">
        <v>625</v>
      </c>
    </row>
    <row r="8441" spans="1:10" x14ac:dyDescent="0.45">
      <c r="A8441" s="178" t="s">
        <v>567</v>
      </c>
      <c r="B8441" s="178" t="s">
        <v>568</v>
      </c>
      <c r="C8441" s="178">
        <v>2040</v>
      </c>
      <c r="D8441" s="178" t="s">
        <v>336</v>
      </c>
      <c r="E8441" s="178" t="s">
        <v>337</v>
      </c>
      <c r="F8441" s="178" t="s">
        <v>574</v>
      </c>
      <c r="G8441" s="178">
        <v>31</v>
      </c>
      <c r="H8441" s="178">
        <v>5.4387946147469997E-4</v>
      </c>
      <c r="I8441" s="178">
        <v>6.0914499685166398E-4</v>
      </c>
      <c r="J8441" s="178" t="s">
        <v>626</v>
      </c>
    </row>
    <row r="8442" spans="1:10" x14ac:dyDescent="0.45">
      <c r="A8442" s="178" t="s">
        <v>567</v>
      </c>
      <c r="B8442" s="178" t="s">
        <v>568</v>
      </c>
      <c r="C8442" s="178">
        <v>2040</v>
      </c>
      <c r="D8442" s="178" t="s">
        <v>336</v>
      </c>
      <c r="E8442" s="178" t="s">
        <v>337</v>
      </c>
      <c r="F8442" s="178" t="s">
        <v>571</v>
      </c>
      <c r="G8442" s="178">
        <v>31</v>
      </c>
      <c r="H8442" s="178">
        <v>4.15394497395E-4</v>
      </c>
      <c r="I8442" s="178">
        <v>4.6524183708240006E-4</v>
      </c>
      <c r="J8442" s="178" t="s">
        <v>625</v>
      </c>
    </row>
    <row r="8443" spans="1:10" x14ac:dyDescent="0.45">
      <c r="A8443" s="178" t="s">
        <v>567</v>
      </c>
      <c r="B8443" s="178" t="s">
        <v>568</v>
      </c>
      <c r="C8443" s="178">
        <v>2040</v>
      </c>
      <c r="D8443" s="178" t="s">
        <v>336</v>
      </c>
      <c r="E8443" s="178" t="s">
        <v>337</v>
      </c>
      <c r="F8443" s="178" t="s">
        <v>573</v>
      </c>
      <c r="G8443" s="178">
        <v>31</v>
      </c>
      <c r="H8443" s="178">
        <v>2.7838051319121998E-3</v>
      </c>
      <c r="I8443" s="178">
        <v>3.1178617477416641E-3</v>
      </c>
      <c r="J8443" s="178" t="s">
        <v>625</v>
      </c>
    </row>
    <row r="8444" spans="1:10" x14ac:dyDescent="0.45">
      <c r="A8444" s="178" t="s">
        <v>567</v>
      </c>
      <c r="B8444" s="178" t="s">
        <v>568</v>
      </c>
      <c r="C8444" s="178">
        <v>2040</v>
      </c>
      <c r="D8444" s="178" t="s">
        <v>336</v>
      </c>
      <c r="E8444" s="178" t="s">
        <v>337</v>
      </c>
      <c r="F8444" s="178" t="s">
        <v>570</v>
      </c>
      <c r="G8444" s="178">
        <v>31</v>
      </c>
      <c r="H8444" s="178">
        <v>4.5781288936268998E-3</v>
      </c>
      <c r="I8444" s="178">
        <v>5.1275043608621281E-3</v>
      </c>
      <c r="J8444" s="178" t="s">
        <v>625</v>
      </c>
    </row>
    <row r="8445" spans="1:10" x14ac:dyDescent="0.45">
      <c r="A8445" s="178" t="s">
        <v>567</v>
      </c>
      <c r="B8445" s="178" t="s">
        <v>568</v>
      </c>
      <c r="C8445" s="178">
        <v>2040</v>
      </c>
      <c r="D8445" s="178" t="s">
        <v>336</v>
      </c>
      <c r="E8445" s="178" t="s">
        <v>337</v>
      </c>
      <c r="F8445" s="178" t="s">
        <v>569</v>
      </c>
      <c r="G8445" s="178">
        <v>31</v>
      </c>
      <c r="H8445" s="178">
        <v>2.1260655717924199E-2</v>
      </c>
      <c r="I8445" s="178">
        <v>2.3811934404075107E-2</v>
      </c>
      <c r="J8445" s="178" t="s">
        <v>625</v>
      </c>
    </row>
    <row r="8446" spans="1:10" x14ac:dyDescent="0.45">
      <c r="A8446" s="178" t="s">
        <v>567</v>
      </c>
      <c r="B8446" s="178" t="s">
        <v>568</v>
      </c>
      <c r="C8446" s="178">
        <v>2040</v>
      </c>
      <c r="D8446" s="178" t="s">
        <v>336</v>
      </c>
      <c r="E8446" s="178" t="s">
        <v>337</v>
      </c>
      <c r="F8446" s="178" t="s">
        <v>570</v>
      </c>
      <c r="G8446" s="178">
        <v>32</v>
      </c>
      <c r="H8446" s="178">
        <v>2.8935637965332999E-3</v>
      </c>
      <c r="I8446" s="178">
        <v>3.2407914521172961E-3</v>
      </c>
      <c r="J8446" s="178" t="s">
        <v>625</v>
      </c>
    </row>
    <row r="8447" spans="1:10" x14ac:dyDescent="0.45">
      <c r="A8447" s="178" t="s">
        <v>567</v>
      </c>
      <c r="B8447" s="178" t="s">
        <v>568</v>
      </c>
      <c r="C8447" s="178">
        <v>2040</v>
      </c>
      <c r="D8447" s="178" t="s">
        <v>336</v>
      </c>
      <c r="E8447" s="178" t="s">
        <v>337</v>
      </c>
      <c r="F8447" s="178" t="s">
        <v>571</v>
      </c>
      <c r="G8447" s="178">
        <v>32</v>
      </c>
      <c r="H8447" s="178">
        <v>3.9736698090559998E-4</v>
      </c>
      <c r="I8447" s="178">
        <v>4.4505101861427203E-4</v>
      </c>
      <c r="J8447" s="178" t="s">
        <v>625</v>
      </c>
    </row>
    <row r="8448" spans="1:10" x14ac:dyDescent="0.45">
      <c r="A8448" s="178" t="s">
        <v>567</v>
      </c>
      <c r="B8448" s="178" t="s">
        <v>568</v>
      </c>
      <c r="C8448" s="178">
        <v>2040</v>
      </c>
      <c r="D8448" s="178" t="s">
        <v>336</v>
      </c>
      <c r="E8448" s="178" t="s">
        <v>337</v>
      </c>
      <c r="F8448" s="178" t="s">
        <v>569</v>
      </c>
      <c r="G8448" s="178">
        <v>32</v>
      </c>
      <c r="H8448" s="178">
        <v>1.2614322826266299E-2</v>
      </c>
      <c r="I8448" s="178">
        <v>1.4128041565418257E-2</v>
      </c>
      <c r="J8448" s="178" t="s">
        <v>625</v>
      </c>
    </row>
    <row r="8449" spans="1:10" x14ac:dyDescent="0.45">
      <c r="A8449" s="178" t="s">
        <v>567</v>
      </c>
      <c r="B8449" s="178" t="s">
        <v>568</v>
      </c>
      <c r="C8449" s="178">
        <v>2040</v>
      </c>
      <c r="D8449" s="178" t="s">
        <v>336</v>
      </c>
      <c r="E8449" s="178" t="s">
        <v>337</v>
      </c>
      <c r="F8449" s="178" t="s">
        <v>572</v>
      </c>
      <c r="G8449" s="178">
        <v>32</v>
      </c>
      <c r="H8449" s="178">
        <v>1.6186037464649999E-4</v>
      </c>
      <c r="I8449" s="178">
        <v>1.8128361960408E-4</v>
      </c>
      <c r="J8449" s="178" t="s">
        <v>625</v>
      </c>
    </row>
    <row r="8450" spans="1:10" x14ac:dyDescent="0.45">
      <c r="A8450" s="178" t="s">
        <v>567</v>
      </c>
      <c r="B8450" s="178" t="s">
        <v>568</v>
      </c>
      <c r="C8450" s="178">
        <v>2040</v>
      </c>
      <c r="D8450" s="178" t="s">
        <v>336</v>
      </c>
      <c r="E8450" s="178" t="s">
        <v>337</v>
      </c>
      <c r="F8450" s="178" t="s">
        <v>574</v>
      </c>
      <c r="G8450" s="178">
        <v>32</v>
      </c>
      <c r="H8450" s="178">
        <v>2.2312245564535E-3</v>
      </c>
      <c r="I8450" s="178">
        <v>2.4989715032279203E-3</v>
      </c>
      <c r="J8450" s="178" t="s">
        <v>626</v>
      </c>
    </row>
    <row r="8451" spans="1:10" x14ac:dyDescent="0.45">
      <c r="A8451" s="178" t="s">
        <v>567</v>
      </c>
      <c r="B8451" s="178" t="s">
        <v>568</v>
      </c>
      <c r="C8451" s="178">
        <v>2040</v>
      </c>
      <c r="D8451" s="178" t="s">
        <v>336</v>
      </c>
      <c r="E8451" s="178" t="s">
        <v>337</v>
      </c>
      <c r="F8451" s="178" t="s">
        <v>572</v>
      </c>
      <c r="G8451" s="178">
        <v>33</v>
      </c>
      <c r="H8451" s="178">
        <v>4.0198723581900001E-5</v>
      </c>
      <c r="I8451" s="178">
        <v>4.5022570411728007E-5</v>
      </c>
      <c r="J8451" s="178" t="s">
        <v>625</v>
      </c>
    </row>
    <row r="8452" spans="1:10" x14ac:dyDescent="0.45">
      <c r="A8452" s="178" t="s">
        <v>567</v>
      </c>
      <c r="B8452" s="178" t="s">
        <v>568</v>
      </c>
      <c r="C8452" s="178">
        <v>2040</v>
      </c>
      <c r="D8452" s="178" t="s">
        <v>336</v>
      </c>
      <c r="E8452" s="178" t="s">
        <v>337</v>
      </c>
      <c r="F8452" s="178" t="s">
        <v>570</v>
      </c>
      <c r="G8452" s="178">
        <v>33</v>
      </c>
      <c r="H8452" s="178">
        <v>1.6252327768597999E-3</v>
      </c>
      <c r="I8452" s="178">
        <v>1.8202607100829761E-3</v>
      </c>
      <c r="J8452" s="178" t="s">
        <v>625</v>
      </c>
    </row>
    <row r="8453" spans="1:10" x14ac:dyDescent="0.45">
      <c r="A8453" s="178" t="s">
        <v>567</v>
      </c>
      <c r="B8453" s="178" t="s">
        <v>568</v>
      </c>
      <c r="C8453" s="178">
        <v>2040</v>
      </c>
      <c r="D8453" s="178" t="s">
        <v>336</v>
      </c>
      <c r="E8453" s="178" t="s">
        <v>337</v>
      </c>
      <c r="F8453" s="178" t="s">
        <v>569</v>
      </c>
      <c r="G8453" s="178">
        <v>33</v>
      </c>
      <c r="H8453" s="178">
        <v>2.23872414790094E-2</v>
      </c>
      <c r="I8453" s="178">
        <v>2.5073710456490532E-2</v>
      </c>
      <c r="J8453" s="178" t="s">
        <v>625</v>
      </c>
    </row>
    <row r="8454" spans="1:10" x14ac:dyDescent="0.45">
      <c r="A8454" s="178" t="s">
        <v>567</v>
      </c>
      <c r="B8454" s="178" t="s">
        <v>568</v>
      </c>
      <c r="C8454" s="178">
        <v>2040</v>
      </c>
      <c r="D8454" s="178" t="s">
        <v>336</v>
      </c>
      <c r="E8454" s="178" t="s">
        <v>337</v>
      </c>
      <c r="F8454" s="178" t="s">
        <v>574</v>
      </c>
      <c r="G8454" s="178">
        <v>33</v>
      </c>
      <c r="H8454" s="178">
        <v>5.1783089293169998E-4</v>
      </c>
      <c r="I8454" s="178">
        <v>5.7997060008350401E-4</v>
      </c>
      <c r="J8454" s="178" t="s">
        <v>626</v>
      </c>
    </row>
    <row r="8455" spans="1:10" x14ac:dyDescent="0.45">
      <c r="A8455" s="178" t="s">
        <v>567</v>
      </c>
      <c r="B8455" s="178" t="s">
        <v>568</v>
      </c>
      <c r="C8455" s="178">
        <v>2040</v>
      </c>
      <c r="D8455" s="178" t="s">
        <v>336</v>
      </c>
      <c r="E8455" s="178" t="s">
        <v>337</v>
      </c>
      <c r="F8455" s="178" t="s">
        <v>572</v>
      </c>
      <c r="G8455" s="178">
        <v>34</v>
      </c>
      <c r="H8455" s="178">
        <v>1.6442575361E-4</v>
      </c>
      <c r="I8455" s="178">
        <v>1.8415684404320001E-4</v>
      </c>
      <c r="J8455" s="178" t="s">
        <v>625</v>
      </c>
    </row>
    <row r="8456" spans="1:10" x14ac:dyDescent="0.45">
      <c r="A8456" s="178" t="s">
        <v>567</v>
      </c>
      <c r="B8456" s="178" t="s">
        <v>568</v>
      </c>
      <c r="C8456" s="178">
        <v>2040</v>
      </c>
      <c r="D8456" s="178" t="s">
        <v>336</v>
      </c>
      <c r="E8456" s="178" t="s">
        <v>337</v>
      </c>
      <c r="F8456" s="178" t="s">
        <v>570</v>
      </c>
      <c r="G8456" s="178">
        <v>34</v>
      </c>
      <c r="H8456" s="178">
        <v>2.3651500814593999E-3</v>
      </c>
      <c r="I8456" s="178">
        <v>2.648968091234528E-3</v>
      </c>
      <c r="J8456" s="178" t="s">
        <v>625</v>
      </c>
    </row>
    <row r="8457" spans="1:10" x14ac:dyDescent="0.45">
      <c r="A8457" s="178" t="s">
        <v>567</v>
      </c>
      <c r="B8457" s="178" t="s">
        <v>568</v>
      </c>
      <c r="C8457" s="178">
        <v>2040</v>
      </c>
      <c r="D8457" s="178" t="s">
        <v>336</v>
      </c>
      <c r="E8457" s="178" t="s">
        <v>337</v>
      </c>
      <c r="F8457" s="178" t="s">
        <v>569</v>
      </c>
      <c r="G8457" s="178">
        <v>34</v>
      </c>
      <c r="H8457" s="178">
        <v>1.39455844182521E-2</v>
      </c>
      <c r="I8457" s="178">
        <v>1.5619054548442354E-2</v>
      </c>
      <c r="J8457" s="178" t="s">
        <v>625</v>
      </c>
    </row>
    <row r="8458" spans="1:10" x14ac:dyDescent="0.45">
      <c r="A8458" s="178" t="s">
        <v>567</v>
      </c>
      <c r="B8458" s="178" t="s">
        <v>568</v>
      </c>
      <c r="C8458" s="178">
        <v>2040</v>
      </c>
      <c r="D8458" s="178" t="s">
        <v>336</v>
      </c>
      <c r="E8458" s="178" t="s">
        <v>337</v>
      </c>
      <c r="F8458" s="178" t="s">
        <v>574</v>
      </c>
      <c r="G8458" s="178">
        <v>34</v>
      </c>
      <c r="H8458" s="178">
        <v>9.9988555302840004E-4</v>
      </c>
      <c r="I8458" s="178">
        <v>1.1198718193918082E-3</v>
      </c>
      <c r="J8458" s="178" t="s">
        <v>626</v>
      </c>
    </row>
    <row r="8459" spans="1:10" x14ac:dyDescent="0.45">
      <c r="A8459" s="178" t="s">
        <v>567</v>
      </c>
      <c r="B8459" s="178" t="s">
        <v>568</v>
      </c>
      <c r="C8459" s="178">
        <v>2040</v>
      </c>
      <c r="D8459" s="178" t="s">
        <v>336</v>
      </c>
      <c r="E8459" s="178" t="s">
        <v>337</v>
      </c>
      <c r="F8459" s="178" t="s">
        <v>571</v>
      </c>
      <c r="G8459" s="178">
        <v>34</v>
      </c>
      <c r="H8459" s="178">
        <v>1.8265643302580001E-4</v>
      </c>
      <c r="I8459" s="178">
        <v>2.0457520498889603E-4</v>
      </c>
      <c r="J8459" s="178" t="s">
        <v>625</v>
      </c>
    </row>
    <row r="8460" spans="1:10" x14ac:dyDescent="0.45">
      <c r="A8460" s="178" t="s">
        <v>567</v>
      </c>
      <c r="B8460" s="178" t="s">
        <v>568</v>
      </c>
      <c r="C8460" s="178">
        <v>2040</v>
      </c>
      <c r="D8460" s="178" t="s">
        <v>336</v>
      </c>
      <c r="E8460" s="178" t="s">
        <v>337</v>
      </c>
      <c r="F8460" s="178" t="s">
        <v>573</v>
      </c>
      <c r="G8460" s="178">
        <v>34</v>
      </c>
      <c r="H8460" s="178">
        <v>1.1684326454997E-3</v>
      </c>
      <c r="I8460" s="178">
        <v>1.308644562959664E-3</v>
      </c>
      <c r="J8460" s="178" t="s">
        <v>625</v>
      </c>
    </row>
    <row r="8461" spans="1:10" x14ac:dyDescent="0.45">
      <c r="A8461" s="178" t="s">
        <v>567</v>
      </c>
      <c r="B8461" s="178" t="s">
        <v>568</v>
      </c>
      <c r="C8461" s="178">
        <v>2040</v>
      </c>
      <c r="D8461" s="178" t="s">
        <v>336</v>
      </c>
      <c r="E8461" s="178" t="s">
        <v>337</v>
      </c>
      <c r="F8461" s="178" t="s">
        <v>574</v>
      </c>
      <c r="G8461" s="178">
        <v>35</v>
      </c>
      <c r="H8461" s="178">
        <v>1.4510991459247E-3</v>
      </c>
      <c r="I8461" s="178">
        <v>1.6252310434356641E-3</v>
      </c>
      <c r="J8461" s="178" t="s">
        <v>626</v>
      </c>
    </row>
    <row r="8462" spans="1:10" x14ac:dyDescent="0.45">
      <c r="A8462" s="178" t="s">
        <v>567</v>
      </c>
      <c r="B8462" s="178" t="s">
        <v>568</v>
      </c>
      <c r="C8462" s="178">
        <v>2040</v>
      </c>
      <c r="D8462" s="178" t="s">
        <v>336</v>
      </c>
      <c r="E8462" s="178" t="s">
        <v>337</v>
      </c>
      <c r="F8462" s="178" t="s">
        <v>571</v>
      </c>
      <c r="G8462" s="178">
        <v>35</v>
      </c>
      <c r="H8462" s="178">
        <v>3.7028727820139997E-4</v>
      </c>
      <c r="I8462" s="178">
        <v>4.1472175158556804E-4</v>
      </c>
      <c r="J8462" s="178" t="s">
        <v>625</v>
      </c>
    </row>
    <row r="8463" spans="1:10" x14ac:dyDescent="0.45">
      <c r="A8463" s="178" t="s">
        <v>567</v>
      </c>
      <c r="B8463" s="178" t="s">
        <v>568</v>
      </c>
      <c r="C8463" s="178">
        <v>2040</v>
      </c>
      <c r="D8463" s="178" t="s">
        <v>336</v>
      </c>
      <c r="E8463" s="178" t="s">
        <v>337</v>
      </c>
      <c r="F8463" s="178" t="s">
        <v>570</v>
      </c>
      <c r="G8463" s="178">
        <v>35</v>
      </c>
      <c r="H8463" s="178">
        <v>2.7842475101351998E-3</v>
      </c>
      <c r="I8463" s="178">
        <v>3.1183572113514242E-3</v>
      </c>
      <c r="J8463" s="178" t="s">
        <v>625</v>
      </c>
    </row>
    <row r="8464" spans="1:10" x14ac:dyDescent="0.45">
      <c r="A8464" s="178" t="s">
        <v>567</v>
      </c>
      <c r="B8464" s="178" t="s">
        <v>568</v>
      </c>
      <c r="C8464" s="178">
        <v>2040</v>
      </c>
      <c r="D8464" s="178" t="s">
        <v>336</v>
      </c>
      <c r="E8464" s="178" t="s">
        <v>337</v>
      </c>
      <c r="F8464" s="178" t="s">
        <v>569</v>
      </c>
      <c r="G8464" s="178">
        <v>35</v>
      </c>
      <c r="H8464" s="178">
        <v>1.4158957637846499E-2</v>
      </c>
      <c r="I8464" s="178">
        <v>1.5858032554388082E-2</v>
      </c>
      <c r="J8464" s="178" t="s">
        <v>625</v>
      </c>
    </row>
    <row r="8465" spans="1:10" x14ac:dyDescent="0.45">
      <c r="A8465" s="178" t="s">
        <v>567</v>
      </c>
      <c r="B8465" s="178" t="s">
        <v>568</v>
      </c>
      <c r="C8465" s="178">
        <v>2040</v>
      </c>
      <c r="D8465" s="178" t="s">
        <v>336</v>
      </c>
      <c r="E8465" s="178" t="s">
        <v>337</v>
      </c>
      <c r="F8465" s="178" t="s">
        <v>572</v>
      </c>
      <c r="G8465" s="178">
        <v>35</v>
      </c>
      <c r="H8465" s="178">
        <v>1.5391246051879999E-4</v>
      </c>
      <c r="I8465" s="178">
        <v>1.7238195578105601E-4</v>
      </c>
      <c r="J8465" s="178" t="s">
        <v>625</v>
      </c>
    </row>
    <row r="8466" spans="1:10" x14ac:dyDescent="0.45">
      <c r="A8466" s="178" t="s">
        <v>567</v>
      </c>
      <c r="B8466" s="178" t="s">
        <v>568</v>
      </c>
      <c r="C8466" s="178">
        <v>2040</v>
      </c>
      <c r="D8466" s="178" t="s">
        <v>336</v>
      </c>
      <c r="E8466" s="178" t="s">
        <v>337</v>
      </c>
      <c r="F8466" s="178" t="s">
        <v>570</v>
      </c>
      <c r="G8466" s="178">
        <v>36</v>
      </c>
      <c r="H8466" s="178">
        <v>1.8739159859250999E-3</v>
      </c>
      <c r="I8466" s="178">
        <v>2.0987859042361119E-3</v>
      </c>
      <c r="J8466" s="178" t="s">
        <v>625</v>
      </c>
    </row>
    <row r="8467" spans="1:10" x14ac:dyDescent="0.45">
      <c r="A8467" s="178" t="s">
        <v>567</v>
      </c>
      <c r="B8467" s="178" t="s">
        <v>568</v>
      </c>
      <c r="C8467" s="178">
        <v>2040</v>
      </c>
      <c r="D8467" s="178" t="s">
        <v>336</v>
      </c>
      <c r="E8467" s="178" t="s">
        <v>337</v>
      </c>
      <c r="F8467" s="178" t="s">
        <v>571</v>
      </c>
      <c r="G8467" s="178">
        <v>36</v>
      </c>
      <c r="H8467" s="178">
        <v>1.789437083062E-4</v>
      </c>
      <c r="I8467" s="178">
        <v>2.0041695330294402E-4</v>
      </c>
      <c r="J8467" s="178" t="s">
        <v>625</v>
      </c>
    </row>
    <row r="8468" spans="1:10" x14ac:dyDescent="0.45">
      <c r="A8468" s="178" t="s">
        <v>567</v>
      </c>
      <c r="B8468" s="178" t="s">
        <v>568</v>
      </c>
      <c r="C8468" s="178">
        <v>2040</v>
      </c>
      <c r="D8468" s="178" t="s">
        <v>336</v>
      </c>
      <c r="E8468" s="178" t="s">
        <v>337</v>
      </c>
      <c r="F8468" s="178" t="s">
        <v>572</v>
      </c>
      <c r="G8468" s="178">
        <v>36</v>
      </c>
      <c r="H8468" s="178">
        <v>7.6381242251999994E-5</v>
      </c>
      <c r="I8468" s="178">
        <v>8.5546991322240005E-5</v>
      </c>
      <c r="J8468" s="178" t="s">
        <v>625</v>
      </c>
    </row>
    <row r="8469" spans="1:10" x14ac:dyDescent="0.45">
      <c r="A8469" s="178" t="s">
        <v>567</v>
      </c>
      <c r="B8469" s="178" t="s">
        <v>568</v>
      </c>
      <c r="C8469" s="178">
        <v>2040</v>
      </c>
      <c r="D8469" s="178" t="s">
        <v>336</v>
      </c>
      <c r="E8469" s="178" t="s">
        <v>337</v>
      </c>
      <c r="F8469" s="178" t="s">
        <v>574</v>
      </c>
      <c r="G8469" s="178">
        <v>36</v>
      </c>
      <c r="H8469" s="178">
        <v>4.834145656787E-4</v>
      </c>
      <c r="I8469" s="178">
        <v>5.4142431356014409E-4</v>
      </c>
      <c r="J8469" s="178" t="s">
        <v>626</v>
      </c>
    </row>
    <row r="8470" spans="1:10" x14ac:dyDescent="0.45">
      <c r="A8470" s="178" t="s">
        <v>567</v>
      </c>
      <c r="B8470" s="178" t="s">
        <v>568</v>
      </c>
      <c r="C8470" s="178">
        <v>2040</v>
      </c>
      <c r="D8470" s="178" t="s">
        <v>336</v>
      </c>
      <c r="E8470" s="178" t="s">
        <v>337</v>
      </c>
      <c r="F8470" s="178" t="s">
        <v>569</v>
      </c>
      <c r="G8470" s="178">
        <v>36</v>
      </c>
      <c r="H8470" s="178">
        <v>1.32117783650756E-2</v>
      </c>
      <c r="I8470" s="178">
        <v>1.4797191768884674E-2</v>
      </c>
      <c r="J8470" s="178" t="s">
        <v>625</v>
      </c>
    </row>
    <row r="8471" spans="1:10" x14ac:dyDescent="0.45">
      <c r="A8471" s="178" t="s">
        <v>567</v>
      </c>
      <c r="B8471" s="178" t="s">
        <v>568</v>
      </c>
      <c r="C8471" s="178">
        <v>2040</v>
      </c>
      <c r="D8471" s="178" t="s">
        <v>336</v>
      </c>
      <c r="E8471" s="178" t="s">
        <v>337</v>
      </c>
      <c r="F8471" s="178" t="s">
        <v>573</v>
      </c>
      <c r="G8471" s="178">
        <v>37</v>
      </c>
      <c r="H8471" s="178">
        <v>3.1935301376509998E-4</v>
      </c>
      <c r="I8471" s="178">
        <v>3.5767537541691203E-4</v>
      </c>
      <c r="J8471" s="178" t="s">
        <v>625</v>
      </c>
    </row>
    <row r="8472" spans="1:10" x14ac:dyDescent="0.45">
      <c r="A8472" s="178" t="s">
        <v>567</v>
      </c>
      <c r="B8472" s="178" t="s">
        <v>568</v>
      </c>
      <c r="C8472" s="178">
        <v>2040</v>
      </c>
      <c r="D8472" s="178" t="s">
        <v>336</v>
      </c>
      <c r="E8472" s="178" t="s">
        <v>337</v>
      </c>
      <c r="F8472" s="178" t="s">
        <v>572</v>
      </c>
      <c r="G8472" s="178">
        <v>37</v>
      </c>
      <c r="H8472" s="178">
        <v>7.5792260759E-5</v>
      </c>
      <c r="I8472" s="178">
        <v>8.4887332050080007E-5</v>
      </c>
      <c r="J8472" s="178" t="s">
        <v>625</v>
      </c>
    </row>
    <row r="8473" spans="1:10" x14ac:dyDescent="0.45">
      <c r="A8473" s="178" t="s">
        <v>567</v>
      </c>
      <c r="B8473" s="178" t="s">
        <v>568</v>
      </c>
      <c r="C8473" s="178">
        <v>2040</v>
      </c>
      <c r="D8473" s="178" t="s">
        <v>336</v>
      </c>
      <c r="E8473" s="178" t="s">
        <v>337</v>
      </c>
      <c r="F8473" s="178" t="s">
        <v>569</v>
      </c>
      <c r="G8473" s="178">
        <v>37</v>
      </c>
      <c r="H8473" s="178">
        <v>1.0078234365209901E-2</v>
      </c>
      <c r="I8473" s="178">
        <v>1.1287622489035089E-2</v>
      </c>
      <c r="J8473" s="178" t="s">
        <v>625</v>
      </c>
    </row>
    <row r="8474" spans="1:10" x14ac:dyDescent="0.45">
      <c r="A8474" s="178" t="s">
        <v>567</v>
      </c>
      <c r="B8474" s="178" t="s">
        <v>568</v>
      </c>
      <c r="C8474" s="178">
        <v>2040</v>
      </c>
      <c r="D8474" s="178" t="s">
        <v>336</v>
      </c>
      <c r="E8474" s="178" t="s">
        <v>337</v>
      </c>
      <c r="F8474" s="178" t="s">
        <v>571</v>
      </c>
      <c r="G8474" s="178">
        <v>37</v>
      </c>
      <c r="H8474" s="178">
        <v>8.3229337178599994E-5</v>
      </c>
      <c r="I8474" s="178">
        <v>9.3216857640032001E-5</v>
      </c>
      <c r="J8474" s="178" t="s">
        <v>625</v>
      </c>
    </row>
    <row r="8475" spans="1:10" x14ac:dyDescent="0.45">
      <c r="A8475" s="178" t="s">
        <v>567</v>
      </c>
      <c r="B8475" s="178" t="s">
        <v>568</v>
      </c>
      <c r="C8475" s="178">
        <v>2040</v>
      </c>
      <c r="D8475" s="178" t="s">
        <v>336</v>
      </c>
      <c r="E8475" s="178" t="s">
        <v>337</v>
      </c>
      <c r="F8475" s="178" t="s">
        <v>570</v>
      </c>
      <c r="G8475" s="178">
        <v>37</v>
      </c>
      <c r="H8475" s="178">
        <v>2.0128507458138998E-3</v>
      </c>
      <c r="I8475" s="178">
        <v>2.2543928353115682E-3</v>
      </c>
      <c r="J8475" s="178" t="s">
        <v>625</v>
      </c>
    </row>
    <row r="8476" spans="1:10" x14ac:dyDescent="0.45">
      <c r="A8476" s="178" t="s">
        <v>567</v>
      </c>
      <c r="B8476" s="178" t="s">
        <v>568</v>
      </c>
      <c r="C8476" s="178">
        <v>2040</v>
      </c>
      <c r="D8476" s="178" t="s">
        <v>336</v>
      </c>
      <c r="E8476" s="178" t="s">
        <v>337</v>
      </c>
      <c r="F8476" s="178" t="s">
        <v>571</v>
      </c>
      <c r="G8476" s="178">
        <v>38</v>
      </c>
      <c r="H8476" s="178">
        <v>3.2908248249439997E-4</v>
      </c>
      <c r="I8476" s="178">
        <v>3.6857238039372803E-4</v>
      </c>
      <c r="J8476" s="178" t="s">
        <v>625</v>
      </c>
    </row>
    <row r="8477" spans="1:10" x14ac:dyDescent="0.45">
      <c r="A8477" s="178" t="s">
        <v>567</v>
      </c>
      <c r="B8477" s="178" t="s">
        <v>568</v>
      </c>
      <c r="C8477" s="178">
        <v>2040</v>
      </c>
      <c r="D8477" s="178" t="s">
        <v>336</v>
      </c>
      <c r="E8477" s="178" t="s">
        <v>337</v>
      </c>
      <c r="F8477" s="178" t="s">
        <v>574</v>
      </c>
      <c r="G8477" s="178">
        <v>38</v>
      </c>
      <c r="H8477" s="178">
        <v>1.8022001022472999E-3</v>
      </c>
      <c r="I8477" s="178">
        <v>2.018464114516976E-3</v>
      </c>
      <c r="J8477" s="178" t="s">
        <v>626</v>
      </c>
    </row>
    <row r="8478" spans="1:10" x14ac:dyDescent="0.45">
      <c r="A8478" s="178" t="s">
        <v>567</v>
      </c>
      <c r="B8478" s="178" t="s">
        <v>568</v>
      </c>
      <c r="C8478" s="178">
        <v>2040</v>
      </c>
      <c r="D8478" s="178" t="s">
        <v>336</v>
      </c>
      <c r="E8478" s="178" t="s">
        <v>337</v>
      </c>
      <c r="F8478" s="178" t="s">
        <v>572</v>
      </c>
      <c r="G8478" s="178">
        <v>38</v>
      </c>
      <c r="H8478" s="178">
        <v>7.2831542638599996E-5</v>
      </c>
      <c r="I8478" s="178">
        <v>8.1571327755232008E-5</v>
      </c>
      <c r="J8478" s="178" t="s">
        <v>625</v>
      </c>
    </row>
    <row r="8479" spans="1:10" x14ac:dyDescent="0.45">
      <c r="A8479" s="178" t="s">
        <v>567</v>
      </c>
      <c r="B8479" s="178" t="s">
        <v>568</v>
      </c>
      <c r="C8479" s="178">
        <v>2040</v>
      </c>
      <c r="D8479" s="178" t="s">
        <v>336</v>
      </c>
      <c r="E8479" s="178" t="s">
        <v>337</v>
      </c>
      <c r="F8479" s="178" t="s">
        <v>570</v>
      </c>
      <c r="G8479" s="178">
        <v>38</v>
      </c>
      <c r="H8479" s="178">
        <v>1.8034216773231001E-3</v>
      </c>
      <c r="I8479" s="178">
        <v>2.0198322786018721E-3</v>
      </c>
      <c r="J8479" s="178" t="s">
        <v>625</v>
      </c>
    </row>
    <row r="8480" spans="1:10" x14ac:dyDescent="0.45">
      <c r="A8480" s="178" t="s">
        <v>567</v>
      </c>
      <c r="B8480" s="178" t="s">
        <v>568</v>
      </c>
      <c r="C8480" s="178">
        <v>2040</v>
      </c>
      <c r="D8480" s="178" t="s">
        <v>336</v>
      </c>
      <c r="E8480" s="178" t="s">
        <v>337</v>
      </c>
      <c r="F8480" s="178" t="s">
        <v>569</v>
      </c>
      <c r="G8480" s="178">
        <v>38</v>
      </c>
      <c r="H8480" s="178">
        <v>2.4969854857773001E-3</v>
      </c>
      <c r="I8480" s="178">
        <v>2.7966237440705762E-3</v>
      </c>
      <c r="J8480" s="178" t="s">
        <v>625</v>
      </c>
    </row>
    <row r="8481" spans="1:10" x14ac:dyDescent="0.45">
      <c r="A8481" s="178" t="s">
        <v>567</v>
      </c>
      <c r="B8481" s="178" t="s">
        <v>568</v>
      </c>
      <c r="C8481" s="178">
        <v>2040</v>
      </c>
      <c r="D8481" s="178" t="s">
        <v>336</v>
      </c>
      <c r="E8481" s="178" t="s">
        <v>337</v>
      </c>
      <c r="F8481" s="178" t="s">
        <v>571</v>
      </c>
      <c r="G8481" s="178">
        <v>39</v>
      </c>
      <c r="H8481" s="178">
        <v>4.1896070615619999E-4</v>
      </c>
      <c r="I8481" s="178">
        <v>4.6923599089494404E-4</v>
      </c>
      <c r="J8481" s="178" t="s">
        <v>625</v>
      </c>
    </row>
    <row r="8482" spans="1:10" x14ac:dyDescent="0.45">
      <c r="A8482" s="178" t="s">
        <v>567</v>
      </c>
      <c r="B8482" s="178" t="s">
        <v>568</v>
      </c>
      <c r="C8482" s="178">
        <v>2040</v>
      </c>
      <c r="D8482" s="178" t="s">
        <v>336</v>
      </c>
      <c r="E8482" s="178" t="s">
        <v>337</v>
      </c>
      <c r="F8482" s="178" t="s">
        <v>569</v>
      </c>
      <c r="G8482" s="178">
        <v>39</v>
      </c>
      <c r="H8482" s="178">
        <v>1.23262389097363E-2</v>
      </c>
      <c r="I8482" s="178">
        <v>1.3805387578904657E-2</v>
      </c>
      <c r="J8482" s="178" t="s">
        <v>625</v>
      </c>
    </row>
    <row r="8483" spans="1:10" x14ac:dyDescent="0.45">
      <c r="A8483" s="178" t="s">
        <v>567</v>
      </c>
      <c r="B8483" s="178" t="s">
        <v>568</v>
      </c>
      <c r="C8483" s="178">
        <v>2040</v>
      </c>
      <c r="D8483" s="178" t="s">
        <v>336</v>
      </c>
      <c r="E8483" s="178" t="s">
        <v>337</v>
      </c>
      <c r="F8483" s="178" t="s">
        <v>570</v>
      </c>
      <c r="G8483" s="178">
        <v>39</v>
      </c>
      <c r="H8483" s="178">
        <v>1.8262846861035E-3</v>
      </c>
      <c r="I8483" s="178">
        <v>2.0454388484359202E-3</v>
      </c>
      <c r="J8483" s="178" t="s">
        <v>625</v>
      </c>
    </row>
    <row r="8484" spans="1:10" x14ac:dyDescent="0.45">
      <c r="A8484" s="178" t="s">
        <v>567</v>
      </c>
      <c r="B8484" s="178" t="s">
        <v>568</v>
      </c>
      <c r="C8484" s="178">
        <v>2040</v>
      </c>
      <c r="D8484" s="178" t="s">
        <v>336</v>
      </c>
      <c r="E8484" s="178" t="s">
        <v>337</v>
      </c>
      <c r="F8484" s="178" t="s">
        <v>572</v>
      </c>
      <c r="G8484" s="178">
        <v>39</v>
      </c>
      <c r="H8484" s="178">
        <v>1.3710165876550001E-4</v>
      </c>
      <c r="I8484" s="178">
        <v>1.5355385781736002E-4</v>
      </c>
      <c r="J8484" s="178" t="s">
        <v>625</v>
      </c>
    </row>
    <row r="8485" spans="1:10" x14ac:dyDescent="0.45">
      <c r="A8485" s="178" t="s">
        <v>567</v>
      </c>
      <c r="B8485" s="178" t="s">
        <v>568</v>
      </c>
      <c r="C8485" s="178">
        <v>2040</v>
      </c>
      <c r="D8485" s="178" t="s">
        <v>336</v>
      </c>
      <c r="E8485" s="178" t="s">
        <v>337</v>
      </c>
      <c r="F8485" s="178" t="s">
        <v>570</v>
      </c>
      <c r="G8485" s="178">
        <v>40</v>
      </c>
      <c r="H8485" s="178">
        <v>1.092653197702E-3</v>
      </c>
      <c r="I8485" s="178">
        <v>1.2237715814262401E-3</v>
      </c>
      <c r="J8485" s="178" t="s">
        <v>625</v>
      </c>
    </row>
    <row r="8486" spans="1:10" x14ac:dyDescent="0.45">
      <c r="A8486" s="178" t="s">
        <v>567</v>
      </c>
      <c r="B8486" s="178" t="s">
        <v>568</v>
      </c>
      <c r="C8486" s="178">
        <v>2040</v>
      </c>
      <c r="D8486" s="178" t="s">
        <v>336</v>
      </c>
      <c r="E8486" s="178" t="s">
        <v>337</v>
      </c>
      <c r="F8486" s="178" t="s">
        <v>574</v>
      </c>
      <c r="G8486" s="178">
        <v>40</v>
      </c>
      <c r="H8486" s="178">
        <v>4.4817384332419998E-4</v>
      </c>
      <c r="I8486" s="178">
        <v>5.0195470452310401E-4</v>
      </c>
      <c r="J8486" s="178" t="s">
        <v>626</v>
      </c>
    </row>
    <row r="8487" spans="1:10" x14ac:dyDescent="0.45">
      <c r="A8487" s="178" t="s">
        <v>567</v>
      </c>
      <c r="B8487" s="178" t="s">
        <v>568</v>
      </c>
      <c r="C8487" s="178">
        <v>2040</v>
      </c>
      <c r="D8487" s="178" t="s">
        <v>336</v>
      </c>
      <c r="E8487" s="178" t="s">
        <v>337</v>
      </c>
      <c r="F8487" s="178" t="s">
        <v>569</v>
      </c>
      <c r="G8487" s="178">
        <v>40</v>
      </c>
      <c r="H8487" s="178">
        <v>4.4515437912195999E-3</v>
      </c>
      <c r="I8487" s="178">
        <v>4.9857290461659525E-3</v>
      </c>
      <c r="J8487" s="178" t="s">
        <v>625</v>
      </c>
    </row>
    <row r="8488" spans="1:10" x14ac:dyDescent="0.45">
      <c r="A8488" s="178" t="s">
        <v>567</v>
      </c>
      <c r="B8488" s="178" t="s">
        <v>568</v>
      </c>
      <c r="C8488" s="178">
        <v>2040</v>
      </c>
      <c r="D8488" s="178" t="s">
        <v>336</v>
      </c>
      <c r="E8488" s="178" t="s">
        <v>337</v>
      </c>
      <c r="F8488" s="178" t="s">
        <v>571</v>
      </c>
      <c r="G8488" s="178">
        <v>40</v>
      </c>
      <c r="H8488" s="178">
        <v>1.622716299607E-4</v>
      </c>
      <c r="I8488" s="178">
        <v>1.8174422555598401E-4</v>
      </c>
      <c r="J8488" s="178" t="s">
        <v>625</v>
      </c>
    </row>
    <row r="8489" spans="1:10" x14ac:dyDescent="0.45">
      <c r="A8489" s="178" t="s">
        <v>567</v>
      </c>
      <c r="B8489" s="178" t="s">
        <v>568</v>
      </c>
      <c r="C8489" s="178">
        <v>2040</v>
      </c>
      <c r="D8489" s="178" t="s">
        <v>336</v>
      </c>
      <c r="E8489" s="178" t="s">
        <v>337</v>
      </c>
      <c r="F8489" s="178" t="s">
        <v>572</v>
      </c>
      <c r="G8489" s="178">
        <v>40</v>
      </c>
      <c r="H8489" s="178">
        <v>6.9188983616199994E-5</v>
      </c>
      <c r="I8489" s="178">
        <v>7.7491661650143996E-5</v>
      </c>
      <c r="J8489" s="178" t="s">
        <v>625</v>
      </c>
    </row>
    <row r="8490" spans="1:10" x14ac:dyDescent="0.45">
      <c r="A8490" s="178" t="s">
        <v>567</v>
      </c>
      <c r="B8490" s="178" t="s">
        <v>568</v>
      </c>
      <c r="C8490" s="178">
        <v>2040</v>
      </c>
      <c r="D8490" s="178" t="s">
        <v>336</v>
      </c>
      <c r="E8490" s="178" t="s">
        <v>337</v>
      </c>
      <c r="F8490" s="178" t="s">
        <v>573</v>
      </c>
      <c r="G8490" s="178">
        <v>41</v>
      </c>
      <c r="H8490" s="178">
        <v>3.1378079438579997E-4</v>
      </c>
      <c r="I8490" s="178">
        <v>3.5143448971209599E-4</v>
      </c>
      <c r="J8490" s="178" t="s">
        <v>625</v>
      </c>
    </row>
    <row r="8491" spans="1:10" x14ac:dyDescent="0.45">
      <c r="A8491" s="178" t="s">
        <v>567</v>
      </c>
      <c r="B8491" s="178" t="s">
        <v>568</v>
      </c>
      <c r="C8491" s="178">
        <v>2040</v>
      </c>
      <c r="D8491" s="178" t="s">
        <v>336</v>
      </c>
      <c r="E8491" s="178" t="s">
        <v>337</v>
      </c>
      <c r="F8491" s="178" t="s">
        <v>571</v>
      </c>
      <c r="G8491" s="178">
        <v>41</v>
      </c>
      <c r="H8491" s="178">
        <v>7.4904550274399994E-5</v>
      </c>
      <c r="I8491" s="178">
        <v>8.3893096307328003E-5</v>
      </c>
      <c r="J8491" s="178" t="s">
        <v>625</v>
      </c>
    </row>
    <row r="8492" spans="1:10" x14ac:dyDescent="0.45">
      <c r="A8492" s="178" t="s">
        <v>567</v>
      </c>
      <c r="B8492" s="178" t="s">
        <v>568</v>
      </c>
      <c r="C8492" s="178">
        <v>2040</v>
      </c>
      <c r="D8492" s="178" t="s">
        <v>336</v>
      </c>
      <c r="E8492" s="178" t="s">
        <v>337</v>
      </c>
      <c r="F8492" s="178" t="s">
        <v>569</v>
      </c>
      <c r="G8492" s="178">
        <v>41</v>
      </c>
      <c r="H8492" s="178">
        <v>9.0608678292483005E-3</v>
      </c>
      <c r="I8492" s="178">
        <v>1.0148171968758097E-2</v>
      </c>
      <c r="J8492" s="178" t="s">
        <v>625</v>
      </c>
    </row>
    <row r="8493" spans="1:10" x14ac:dyDescent="0.45">
      <c r="A8493" s="178" t="s">
        <v>567</v>
      </c>
      <c r="B8493" s="178" t="s">
        <v>568</v>
      </c>
      <c r="C8493" s="178">
        <v>2040</v>
      </c>
      <c r="D8493" s="178" t="s">
        <v>336</v>
      </c>
      <c r="E8493" s="178" t="s">
        <v>337</v>
      </c>
      <c r="F8493" s="178" t="s">
        <v>570</v>
      </c>
      <c r="G8493" s="178">
        <v>41</v>
      </c>
      <c r="H8493" s="178">
        <v>1.3496549363481E-3</v>
      </c>
      <c r="I8493" s="178">
        <v>1.5116135287098721E-3</v>
      </c>
      <c r="J8493" s="178" t="s">
        <v>625</v>
      </c>
    </row>
    <row r="8494" spans="1:10" x14ac:dyDescent="0.45">
      <c r="A8494" s="178" t="s">
        <v>567</v>
      </c>
      <c r="B8494" s="178" t="s">
        <v>568</v>
      </c>
      <c r="C8494" s="178">
        <v>2040</v>
      </c>
      <c r="D8494" s="178" t="s">
        <v>336</v>
      </c>
      <c r="E8494" s="178" t="s">
        <v>337</v>
      </c>
      <c r="F8494" s="178" t="s">
        <v>571</v>
      </c>
      <c r="G8494" s="178">
        <v>42</v>
      </c>
      <c r="H8494" s="178">
        <v>1.5284343680830001E-4</v>
      </c>
      <c r="I8494" s="178">
        <v>1.7118464922529603E-4</v>
      </c>
      <c r="J8494" s="178" t="s">
        <v>625</v>
      </c>
    </row>
    <row r="8495" spans="1:10" x14ac:dyDescent="0.45">
      <c r="A8495" s="178" t="s">
        <v>567</v>
      </c>
      <c r="B8495" s="178" t="s">
        <v>568</v>
      </c>
      <c r="C8495" s="178">
        <v>2040</v>
      </c>
      <c r="D8495" s="178" t="s">
        <v>336</v>
      </c>
      <c r="E8495" s="178" t="s">
        <v>337</v>
      </c>
      <c r="F8495" s="178" t="s">
        <v>572</v>
      </c>
      <c r="G8495" s="178">
        <v>42</v>
      </c>
      <c r="H8495" s="178">
        <v>3.2886018743700002E-5</v>
      </c>
      <c r="I8495" s="178">
        <v>3.6832340992944007E-5</v>
      </c>
      <c r="J8495" s="178" t="s">
        <v>625</v>
      </c>
    </row>
    <row r="8496" spans="1:10" x14ac:dyDescent="0.45">
      <c r="A8496" s="178" t="s">
        <v>567</v>
      </c>
      <c r="B8496" s="178" t="s">
        <v>568</v>
      </c>
      <c r="C8496" s="178">
        <v>2040</v>
      </c>
      <c r="D8496" s="178" t="s">
        <v>336</v>
      </c>
      <c r="E8496" s="178" t="s">
        <v>337</v>
      </c>
      <c r="F8496" s="178" t="s">
        <v>573</v>
      </c>
      <c r="G8496" s="178">
        <v>42</v>
      </c>
      <c r="H8496" s="178">
        <v>2.1167760714889002E-3</v>
      </c>
      <c r="I8496" s="178">
        <v>2.3707892000675683E-3</v>
      </c>
      <c r="J8496" s="178" t="s">
        <v>625</v>
      </c>
    </row>
    <row r="8497" spans="1:10" x14ac:dyDescent="0.45">
      <c r="A8497" s="178" t="s">
        <v>567</v>
      </c>
      <c r="B8497" s="178" t="s">
        <v>568</v>
      </c>
      <c r="C8497" s="178">
        <v>2040</v>
      </c>
      <c r="D8497" s="178" t="s">
        <v>336</v>
      </c>
      <c r="E8497" s="178" t="s">
        <v>337</v>
      </c>
      <c r="F8497" s="178" t="s">
        <v>569</v>
      </c>
      <c r="G8497" s="178">
        <v>42</v>
      </c>
      <c r="H8497" s="178">
        <v>3.9526582695544E-3</v>
      </c>
      <c r="I8497" s="178">
        <v>4.4269772619009284E-3</v>
      </c>
      <c r="J8497" s="178" t="s">
        <v>625</v>
      </c>
    </row>
    <row r="8498" spans="1:10" x14ac:dyDescent="0.45">
      <c r="A8498" s="178" t="s">
        <v>567</v>
      </c>
      <c r="B8498" s="178" t="s">
        <v>568</v>
      </c>
      <c r="C8498" s="178">
        <v>2040</v>
      </c>
      <c r="D8498" s="178" t="s">
        <v>336</v>
      </c>
      <c r="E8498" s="178" t="s">
        <v>337</v>
      </c>
      <c r="F8498" s="178" t="s">
        <v>570</v>
      </c>
      <c r="G8498" s="178">
        <v>42</v>
      </c>
      <c r="H8498" s="178">
        <v>4.7506496775899998E-4</v>
      </c>
      <c r="I8498" s="178">
        <v>5.3207276389008007E-4</v>
      </c>
      <c r="J8498" s="178" t="s">
        <v>625</v>
      </c>
    </row>
    <row r="8499" spans="1:10" x14ac:dyDescent="0.45">
      <c r="A8499" s="178" t="s">
        <v>567</v>
      </c>
      <c r="B8499" s="178" t="s">
        <v>568</v>
      </c>
      <c r="C8499" s="178">
        <v>2040</v>
      </c>
      <c r="D8499" s="178" t="s">
        <v>336</v>
      </c>
      <c r="E8499" s="178" t="s">
        <v>337</v>
      </c>
      <c r="F8499" s="178" t="s">
        <v>569</v>
      </c>
      <c r="G8499" s="178">
        <v>43</v>
      </c>
      <c r="H8499" s="178">
        <v>1.9104047678411E-3</v>
      </c>
      <c r="I8499" s="178">
        <v>2.1396533399820322E-3</v>
      </c>
      <c r="J8499" s="178" t="s">
        <v>625</v>
      </c>
    </row>
    <row r="8500" spans="1:10" x14ac:dyDescent="0.45">
      <c r="A8500" s="178" t="s">
        <v>567</v>
      </c>
      <c r="B8500" s="178" t="s">
        <v>568</v>
      </c>
      <c r="C8500" s="178">
        <v>2040</v>
      </c>
      <c r="D8500" s="178" t="s">
        <v>336</v>
      </c>
      <c r="E8500" s="178" t="s">
        <v>337</v>
      </c>
      <c r="F8500" s="178" t="s">
        <v>574</v>
      </c>
      <c r="G8500" s="178">
        <v>43</v>
      </c>
      <c r="H8500" s="178">
        <v>8.0195593181999999E-4</v>
      </c>
      <c r="I8500" s="178">
        <v>8.9819064363840006E-4</v>
      </c>
      <c r="J8500" s="178" t="s">
        <v>626</v>
      </c>
    </row>
    <row r="8501" spans="1:10" x14ac:dyDescent="0.45">
      <c r="A8501" s="178" t="s">
        <v>567</v>
      </c>
      <c r="B8501" s="178" t="s">
        <v>568</v>
      </c>
      <c r="C8501" s="178">
        <v>2040</v>
      </c>
      <c r="D8501" s="178" t="s">
        <v>336</v>
      </c>
      <c r="E8501" s="178" t="s">
        <v>337</v>
      </c>
      <c r="F8501" s="178" t="s">
        <v>573</v>
      </c>
      <c r="G8501" s="178">
        <v>43</v>
      </c>
      <c r="H8501" s="178">
        <v>5.7518549147059998E-4</v>
      </c>
      <c r="I8501" s="178">
        <v>6.4420775044707205E-4</v>
      </c>
      <c r="J8501" s="178" t="s">
        <v>625</v>
      </c>
    </row>
    <row r="8502" spans="1:10" x14ac:dyDescent="0.45">
      <c r="A8502" s="178" t="s">
        <v>567</v>
      </c>
      <c r="B8502" s="178" t="s">
        <v>568</v>
      </c>
      <c r="C8502" s="178">
        <v>2040</v>
      </c>
      <c r="D8502" s="178" t="s">
        <v>336</v>
      </c>
      <c r="E8502" s="178" t="s">
        <v>337</v>
      </c>
      <c r="F8502" s="178" t="s">
        <v>571</v>
      </c>
      <c r="G8502" s="178">
        <v>43</v>
      </c>
      <c r="H8502" s="178">
        <v>7.0347770815700001E-5</v>
      </c>
      <c r="I8502" s="178">
        <v>7.8789503313584015E-5</v>
      </c>
      <c r="J8502" s="178" t="s">
        <v>625</v>
      </c>
    </row>
    <row r="8503" spans="1:10" x14ac:dyDescent="0.45">
      <c r="A8503" s="178" t="s">
        <v>567</v>
      </c>
      <c r="B8503" s="178" t="s">
        <v>568</v>
      </c>
      <c r="C8503" s="178">
        <v>2040</v>
      </c>
      <c r="D8503" s="178" t="s">
        <v>336</v>
      </c>
      <c r="E8503" s="178" t="s">
        <v>337</v>
      </c>
      <c r="F8503" s="178" t="s">
        <v>572</v>
      </c>
      <c r="G8503" s="178">
        <v>43</v>
      </c>
      <c r="H8503" s="178">
        <v>3.1867006327999998E-5</v>
      </c>
      <c r="I8503" s="178">
        <v>3.569104708736E-5</v>
      </c>
      <c r="J8503" s="178" t="s">
        <v>625</v>
      </c>
    </row>
    <row r="8504" spans="1:10" x14ac:dyDescent="0.45">
      <c r="A8504" s="178" t="s">
        <v>567</v>
      </c>
      <c r="B8504" s="178" t="s">
        <v>568</v>
      </c>
      <c r="C8504" s="178">
        <v>2040</v>
      </c>
      <c r="D8504" s="178" t="s">
        <v>336</v>
      </c>
      <c r="E8504" s="178" t="s">
        <v>337</v>
      </c>
      <c r="F8504" s="178" t="s">
        <v>571</v>
      </c>
      <c r="G8504" s="178">
        <v>44</v>
      </c>
      <c r="H8504" s="178">
        <v>1.4097394887359999E-4</v>
      </c>
      <c r="I8504" s="178">
        <v>1.5789082273843201E-4</v>
      </c>
      <c r="J8504" s="178" t="s">
        <v>625</v>
      </c>
    </row>
    <row r="8505" spans="1:10" x14ac:dyDescent="0.45">
      <c r="A8505" s="178" t="s">
        <v>567</v>
      </c>
      <c r="B8505" s="178" t="s">
        <v>568</v>
      </c>
      <c r="C8505" s="178">
        <v>2040</v>
      </c>
      <c r="D8505" s="178" t="s">
        <v>336</v>
      </c>
      <c r="E8505" s="178" t="s">
        <v>337</v>
      </c>
      <c r="F8505" s="178" t="s">
        <v>569</v>
      </c>
      <c r="G8505" s="178">
        <v>44</v>
      </c>
      <c r="H8505" s="178">
        <v>1.42527089919895E-2</v>
      </c>
      <c r="I8505" s="178">
        <v>1.5963034071028243E-2</v>
      </c>
      <c r="J8505" s="178" t="s">
        <v>625</v>
      </c>
    </row>
    <row r="8506" spans="1:10" x14ac:dyDescent="0.45">
      <c r="A8506" s="178" t="s">
        <v>567</v>
      </c>
      <c r="B8506" s="178" t="s">
        <v>568</v>
      </c>
      <c r="C8506" s="178">
        <v>2040</v>
      </c>
      <c r="D8506" s="178" t="s">
        <v>336</v>
      </c>
      <c r="E8506" s="178" t="s">
        <v>337</v>
      </c>
      <c r="F8506" s="178" t="s">
        <v>570</v>
      </c>
      <c r="G8506" s="178">
        <v>44</v>
      </c>
      <c r="H8506" s="178">
        <v>5.0821201875809996E-4</v>
      </c>
      <c r="I8506" s="178">
        <v>5.6919746100907197E-4</v>
      </c>
      <c r="J8506" s="178" t="s">
        <v>625</v>
      </c>
    </row>
    <row r="8507" spans="1:10" x14ac:dyDescent="0.45">
      <c r="A8507" s="178" t="s">
        <v>567</v>
      </c>
      <c r="B8507" s="178" t="s">
        <v>568</v>
      </c>
      <c r="C8507" s="178">
        <v>2040</v>
      </c>
      <c r="D8507" s="178" t="s">
        <v>336</v>
      </c>
      <c r="E8507" s="178" t="s">
        <v>337</v>
      </c>
      <c r="F8507" s="178" t="s">
        <v>572</v>
      </c>
      <c r="G8507" s="178">
        <v>44</v>
      </c>
      <c r="H8507" s="178">
        <v>9.1281406639599999E-5</v>
      </c>
      <c r="I8507" s="178">
        <v>1.0223517543635201E-4</v>
      </c>
      <c r="J8507" s="178" t="s">
        <v>625</v>
      </c>
    </row>
    <row r="8508" spans="1:10" x14ac:dyDescent="0.45">
      <c r="A8508" s="178" t="s">
        <v>567</v>
      </c>
      <c r="B8508" s="178" t="s">
        <v>568</v>
      </c>
      <c r="C8508" s="178">
        <v>2040</v>
      </c>
      <c r="D8508" s="178" t="s">
        <v>336</v>
      </c>
      <c r="E8508" s="178" t="s">
        <v>337</v>
      </c>
      <c r="F8508" s="178" t="s">
        <v>573</v>
      </c>
      <c r="G8508" s="178">
        <v>45</v>
      </c>
      <c r="H8508" s="178">
        <v>1.1871127644554E-3</v>
      </c>
      <c r="I8508" s="178">
        <v>1.3295662961900481E-3</v>
      </c>
      <c r="J8508" s="178" t="s">
        <v>625</v>
      </c>
    </row>
    <row r="8509" spans="1:10" x14ac:dyDescent="0.45">
      <c r="A8509" s="178" t="s">
        <v>567</v>
      </c>
      <c r="B8509" s="178" t="s">
        <v>568</v>
      </c>
      <c r="C8509" s="178">
        <v>2040</v>
      </c>
      <c r="D8509" s="178" t="s">
        <v>336</v>
      </c>
      <c r="E8509" s="178" t="s">
        <v>337</v>
      </c>
      <c r="F8509" s="178" t="s">
        <v>569</v>
      </c>
      <c r="G8509" s="178">
        <v>45</v>
      </c>
      <c r="H8509" s="178">
        <v>4.3563498184084996E-3</v>
      </c>
      <c r="I8509" s="178">
        <v>4.8791117966175204E-3</v>
      </c>
      <c r="J8509" s="178" t="s">
        <v>625</v>
      </c>
    </row>
    <row r="8510" spans="1:10" x14ac:dyDescent="0.45">
      <c r="A8510" s="178" t="s">
        <v>567</v>
      </c>
      <c r="B8510" s="178" t="s">
        <v>568</v>
      </c>
      <c r="C8510" s="178">
        <v>2040</v>
      </c>
      <c r="D8510" s="178" t="s">
        <v>336</v>
      </c>
      <c r="E8510" s="178" t="s">
        <v>337</v>
      </c>
      <c r="F8510" s="178" t="s">
        <v>572</v>
      </c>
      <c r="G8510" s="178">
        <v>45</v>
      </c>
      <c r="H8510" s="178">
        <v>8.9299775936500003E-5</v>
      </c>
      <c r="I8510" s="178">
        <v>1.0001574904888001E-4</v>
      </c>
      <c r="J8510" s="178" t="s">
        <v>625</v>
      </c>
    </row>
    <row r="8511" spans="1:10" x14ac:dyDescent="0.45">
      <c r="A8511" s="178" t="s">
        <v>567</v>
      </c>
      <c r="B8511" s="178" t="s">
        <v>568</v>
      </c>
      <c r="C8511" s="178">
        <v>2040</v>
      </c>
      <c r="D8511" s="178" t="s">
        <v>336</v>
      </c>
      <c r="E8511" s="178" t="s">
        <v>337</v>
      </c>
      <c r="F8511" s="178" t="s">
        <v>570</v>
      </c>
      <c r="G8511" s="178">
        <v>45</v>
      </c>
      <c r="H8511" s="178">
        <v>1.6272134671453001E-3</v>
      </c>
      <c r="I8511" s="178">
        <v>1.8224790832027363E-3</v>
      </c>
      <c r="J8511" s="178" t="s">
        <v>625</v>
      </c>
    </row>
    <row r="8512" spans="1:10" x14ac:dyDescent="0.45">
      <c r="A8512" s="178" t="s">
        <v>567</v>
      </c>
      <c r="B8512" s="178" t="s">
        <v>568</v>
      </c>
      <c r="C8512" s="178">
        <v>2040</v>
      </c>
      <c r="D8512" s="178" t="s">
        <v>336</v>
      </c>
      <c r="E8512" s="178" t="s">
        <v>337</v>
      </c>
      <c r="F8512" s="178" t="s">
        <v>574</v>
      </c>
      <c r="G8512" s="178">
        <v>45</v>
      </c>
      <c r="H8512" s="178">
        <v>3.7067956873220001E-4</v>
      </c>
      <c r="I8512" s="178">
        <v>4.1516111698006403E-4</v>
      </c>
      <c r="J8512" s="178" t="s">
        <v>626</v>
      </c>
    </row>
    <row r="8513" spans="1:10" x14ac:dyDescent="0.45">
      <c r="A8513" s="178" t="s">
        <v>567</v>
      </c>
      <c r="B8513" s="178" t="s">
        <v>568</v>
      </c>
      <c r="C8513" s="178">
        <v>2040</v>
      </c>
      <c r="D8513" s="178" t="s">
        <v>336</v>
      </c>
      <c r="E8513" s="178" t="s">
        <v>337</v>
      </c>
      <c r="F8513" s="178" t="s">
        <v>571</v>
      </c>
      <c r="G8513" s="178">
        <v>45</v>
      </c>
      <c r="H8513" s="178">
        <v>6.9042420364000005E-5</v>
      </c>
      <c r="I8513" s="178">
        <v>7.7327510807680009E-5</v>
      </c>
      <c r="J8513" s="178" t="s">
        <v>625</v>
      </c>
    </row>
    <row r="8514" spans="1:10" x14ac:dyDescent="0.45">
      <c r="A8514" s="178" t="s">
        <v>567</v>
      </c>
      <c r="B8514" s="178" t="s">
        <v>568</v>
      </c>
      <c r="C8514" s="178">
        <v>2040</v>
      </c>
      <c r="D8514" s="178" t="s">
        <v>336</v>
      </c>
      <c r="E8514" s="178" t="s">
        <v>337</v>
      </c>
      <c r="F8514" s="178" t="s">
        <v>571</v>
      </c>
      <c r="G8514" s="178">
        <v>46</v>
      </c>
      <c r="H8514" s="178">
        <v>2.029683892033E-4</v>
      </c>
      <c r="I8514" s="178">
        <v>2.2732459590769601E-4</v>
      </c>
      <c r="J8514" s="178" t="s">
        <v>625</v>
      </c>
    </row>
    <row r="8515" spans="1:10" x14ac:dyDescent="0.45">
      <c r="A8515" s="178" t="s">
        <v>567</v>
      </c>
      <c r="B8515" s="178" t="s">
        <v>568</v>
      </c>
      <c r="C8515" s="178">
        <v>2040</v>
      </c>
      <c r="D8515" s="178" t="s">
        <v>336</v>
      </c>
      <c r="E8515" s="178" t="s">
        <v>337</v>
      </c>
      <c r="F8515" s="178" t="s">
        <v>574</v>
      </c>
      <c r="G8515" s="178">
        <v>46</v>
      </c>
      <c r="H8515" s="178">
        <v>3.6477754474620002E-4</v>
      </c>
      <c r="I8515" s="178">
        <v>4.0855085011574406E-4</v>
      </c>
      <c r="J8515" s="178" t="s">
        <v>626</v>
      </c>
    </row>
    <row r="8516" spans="1:10" x14ac:dyDescent="0.45">
      <c r="A8516" s="178" t="s">
        <v>567</v>
      </c>
      <c r="B8516" s="178" t="s">
        <v>568</v>
      </c>
      <c r="C8516" s="178">
        <v>2040</v>
      </c>
      <c r="D8516" s="178" t="s">
        <v>336</v>
      </c>
      <c r="E8516" s="178" t="s">
        <v>337</v>
      </c>
      <c r="F8516" s="178" t="s">
        <v>569</v>
      </c>
      <c r="G8516" s="178">
        <v>46</v>
      </c>
      <c r="H8516" s="178">
        <v>3.5430800635368001E-3</v>
      </c>
      <c r="I8516" s="178">
        <v>3.9682496711612161E-3</v>
      </c>
      <c r="J8516" s="178" t="s">
        <v>625</v>
      </c>
    </row>
    <row r="8517" spans="1:10" x14ac:dyDescent="0.45">
      <c r="A8517" s="178" t="s">
        <v>567</v>
      </c>
      <c r="B8517" s="178" t="s">
        <v>568</v>
      </c>
      <c r="C8517" s="178">
        <v>2040</v>
      </c>
      <c r="D8517" s="178" t="s">
        <v>336</v>
      </c>
      <c r="E8517" s="178" t="s">
        <v>337</v>
      </c>
      <c r="F8517" s="178" t="s">
        <v>570</v>
      </c>
      <c r="G8517" s="178">
        <v>46</v>
      </c>
      <c r="H8517" s="178">
        <v>8.6810486391189999E-4</v>
      </c>
      <c r="I8517" s="178">
        <v>9.7227744758132814E-4</v>
      </c>
      <c r="J8517" s="178" t="s">
        <v>625</v>
      </c>
    </row>
    <row r="8518" spans="1:10" x14ac:dyDescent="0.45">
      <c r="A8518" s="178" t="s">
        <v>567</v>
      </c>
      <c r="B8518" s="178" t="s">
        <v>568</v>
      </c>
      <c r="C8518" s="178">
        <v>2040</v>
      </c>
      <c r="D8518" s="178" t="s">
        <v>336</v>
      </c>
      <c r="E8518" s="178" t="s">
        <v>337</v>
      </c>
      <c r="F8518" s="178" t="s">
        <v>572</v>
      </c>
      <c r="G8518" s="178">
        <v>47</v>
      </c>
      <c r="H8518" s="178">
        <v>5.6485729146499999E-5</v>
      </c>
      <c r="I8518" s="178">
        <v>6.3264016644080004E-5</v>
      </c>
      <c r="J8518" s="178" t="s">
        <v>625</v>
      </c>
    </row>
    <row r="8519" spans="1:10" x14ac:dyDescent="0.45">
      <c r="A8519" s="178" t="s">
        <v>567</v>
      </c>
      <c r="B8519" s="178" t="s">
        <v>568</v>
      </c>
      <c r="C8519" s="178">
        <v>2040</v>
      </c>
      <c r="D8519" s="178" t="s">
        <v>336</v>
      </c>
      <c r="E8519" s="178" t="s">
        <v>337</v>
      </c>
      <c r="F8519" s="178" t="s">
        <v>571</v>
      </c>
      <c r="G8519" s="178">
        <v>47</v>
      </c>
      <c r="H8519" s="178">
        <v>1.3540830696000001E-4</v>
      </c>
      <c r="I8519" s="178">
        <v>1.5165730379520002E-4</v>
      </c>
      <c r="J8519" s="178" t="s">
        <v>625</v>
      </c>
    </row>
    <row r="8520" spans="1:10" x14ac:dyDescent="0.45">
      <c r="A8520" s="178" t="s">
        <v>567</v>
      </c>
      <c r="B8520" s="178" t="s">
        <v>568</v>
      </c>
      <c r="C8520" s="178">
        <v>2040</v>
      </c>
      <c r="D8520" s="178" t="s">
        <v>336</v>
      </c>
      <c r="E8520" s="178" t="s">
        <v>337</v>
      </c>
      <c r="F8520" s="178" t="s">
        <v>574</v>
      </c>
      <c r="G8520" s="178">
        <v>47</v>
      </c>
      <c r="H8520" s="178">
        <v>7.0568078081119996E-4</v>
      </c>
      <c r="I8520" s="178">
        <v>7.9036247450854408E-4</v>
      </c>
      <c r="J8520" s="178" t="s">
        <v>626</v>
      </c>
    </row>
    <row r="8521" spans="1:10" x14ac:dyDescent="0.45">
      <c r="A8521" s="178" t="s">
        <v>567</v>
      </c>
      <c r="B8521" s="178" t="s">
        <v>568</v>
      </c>
      <c r="C8521" s="178">
        <v>2040</v>
      </c>
      <c r="D8521" s="178" t="s">
        <v>336</v>
      </c>
      <c r="E8521" s="178" t="s">
        <v>337</v>
      </c>
      <c r="F8521" s="178" t="s">
        <v>570</v>
      </c>
      <c r="G8521" s="178">
        <v>47</v>
      </c>
      <c r="H8521" s="178">
        <v>1.0963994718622E-3</v>
      </c>
      <c r="I8521" s="178">
        <v>1.2279674084856641E-3</v>
      </c>
      <c r="J8521" s="178" t="s">
        <v>625</v>
      </c>
    </row>
    <row r="8522" spans="1:10" x14ac:dyDescent="0.45">
      <c r="A8522" s="178" t="s">
        <v>567</v>
      </c>
      <c r="B8522" s="178" t="s">
        <v>568</v>
      </c>
      <c r="C8522" s="178">
        <v>2040</v>
      </c>
      <c r="D8522" s="178" t="s">
        <v>336</v>
      </c>
      <c r="E8522" s="178" t="s">
        <v>337</v>
      </c>
      <c r="F8522" s="178" t="s">
        <v>570</v>
      </c>
      <c r="G8522" s="178">
        <v>48</v>
      </c>
      <c r="H8522" s="178">
        <v>4.1546672582630002E-4</v>
      </c>
      <c r="I8522" s="178">
        <v>4.6532273292545606E-4</v>
      </c>
      <c r="J8522" s="178" t="s">
        <v>625</v>
      </c>
    </row>
    <row r="8523" spans="1:10" x14ac:dyDescent="0.45">
      <c r="A8523" s="178" t="s">
        <v>567</v>
      </c>
      <c r="B8523" s="178" t="s">
        <v>568</v>
      </c>
      <c r="C8523" s="178">
        <v>2040</v>
      </c>
      <c r="D8523" s="178" t="s">
        <v>336</v>
      </c>
      <c r="E8523" s="178" t="s">
        <v>337</v>
      </c>
      <c r="F8523" s="178" t="s">
        <v>571</v>
      </c>
      <c r="G8523" s="178">
        <v>48</v>
      </c>
      <c r="H8523" s="178">
        <v>1.9787829660340001E-4</v>
      </c>
      <c r="I8523" s="178">
        <v>2.2162369219580803E-4</v>
      </c>
      <c r="J8523" s="178" t="s">
        <v>625</v>
      </c>
    </row>
    <row r="8524" spans="1:10" x14ac:dyDescent="0.45">
      <c r="A8524" s="178" t="s">
        <v>567</v>
      </c>
      <c r="B8524" s="178" t="s">
        <v>568</v>
      </c>
      <c r="C8524" s="178">
        <v>2040</v>
      </c>
      <c r="D8524" s="178" t="s">
        <v>336</v>
      </c>
      <c r="E8524" s="178" t="s">
        <v>337</v>
      </c>
      <c r="F8524" s="178" t="s">
        <v>572</v>
      </c>
      <c r="G8524" s="178">
        <v>48</v>
      </c>
      <c r="H8524" s="178">
        <v>5.4868178267500002E-5</v>
      </c>
      <c r="I8524" s="178">
        <v>6.1452359659600002E-5</v>
      </c>
      <c r="J8524" s="178" t="s">
        <v>625</v>
      </c>
    </row>
    <row r="8525" spans="1:10" x14ac:dyDescent="0.45">
      <c r="A8525" s="178" t="s">
        <v>567</v>
      </c>
      <c r="B8525" s="178" t="s">
        <v>568</v>
      </c>
      <c r="C8525" s="178">
        <v>2040</v>
      </c>
      <c r="D8525" s="178" t="s">
        <v>336</v>
      </c>
      <c r="E8525" s="178" t="s">
        <v>337</v>
      </c>
      <c r="F8525" s="178" t="s">
        <v>569</v>
      </c>
      <c r="G8525" s="178">
        <v>48</v>
      </c>
      <c r="H8525" s="178">
        <v>3.9304634556174001E-3</v>
      </c>
      <c r="I8525" s="178">
        <v>4.4021190702914883E-3</v>
      </c>
      <c r="J8525" s="178" t="s">
        <v>625</v>
      </c>
    </row>
    <row r="8526" spans="1:10" x14ac:dyDescent="0.45">
      <c r="A8526" s="178" t="s">
        <v>567</v>
      </c>
      <c r="B8526" s="178" t="s">
        <v>568</v>
      </c>
      <c r="C8526" s="178">
        <v>2040</v>
      </c>
      <c r="D8526" s="178" t="s">
        <v>336</v>
      </c>
      <c r="E8526" s="178" t="s">
        <v>337</v>
      </c>
      <c r="F8526" s="178" t="s">
        <v>573</v>
      </c>
      <c r="G8526" s="178">
        <v>48</v>
      </c>
      <c r="H8526" s="178">
        <v>3.0405790312220001E-4</v>
      </c>
      <c r="I8526" s="178">
        <v>3.4054485149686404E-4</v>
      </c>
      <c r="J8526" s="178" t="s">
        <v>625</v>
      </c>
    </row>
    <row r="8527" spans="1:10" x14ac:dyDescent="0.45">
      <c r="A8527" s="178" t="s">
        <v>567</v>
      </c>
      <c r="B8527" s="178" t="s">
        <v>568</v>
      </c>
      <c r="C8527" s="178">
        <v>2040</v>
      </c>
      <c r="D8527" s="178" t="s">
        <v>336</v>
      </c>
      <c r="E8527" s="178" t="s">
        <v>337</v>
      </c>
      <c r="F8527" s="178" t="s">
        <v>570</v>
      </c>
      <c r="G8527" s="178">
        <v>49</v>
      </c>
      <c r="H8527" s="178">
        <v>1.1386894620954999E-3</v>
      </c>
      <c r="I8527" s="178">
        <v>1.27533219754696E-3</v>
      </c>
      <c r="J8527" s="178" t="s">
        <v>625</v>
      </c>
    </row>
    <row r="8528" spans="1:10" x14ac:dyDescent="0.45">
      <c r="A8528" s="178" t="s">
        <v>567</v>
      </c>
      <c r="B8528" s="178" t="s">
        <v>568</v>
      </c>
      <c r="C8528" s="178">
        <v>2040</v>
      </c>
      <c r="D8528" s="178" t="s">
        <v>336</v>
      </c>
      <c r="E8528" s="178" t="s">
        <v>337</v>
      </c>
      <c r="F8528" s="178" t="s">
        <v>571</v>
      </c>
      <c r="G8528" s="178">
        <v>49</v>
      </c>
      <c r="H8528" s="178">
        <v>2.7365171263229999E-4</v>
      </c>
      <c r="I8528" s="178">
        <v>3.0648991814817599E-4</v>
      </c>
      <c r="J8528" s="178" t="s">
        <v>625</v>
      </c>
    </row>
    <row r="8529" spans="1:10" x14ac:dyDescent="0.45">
      <c r="A8529" s="178" t="s">
        <v>567</v>
      </c>
      <c r="B8529" s="178" t="s">
        <v>568</v>
      </c>
      <c r="C8529" s="178">
        <v>2040</v>
      </c>
      <c r="D8529" s="178" t="s">
        <v>336</v>
      </c>
      <c r="E8529" s="178" t="s">
        <v>337</v>
      </c>
      <c r="F8529" s="178" t="s">
        <v>572</v>
      </c>
      <c r="G8529" s="178">
        <v>49</v>
      </c>
      <c r="H8529" s="178">
        <v>5.2586259698699998E-5</v>
      </c>
      <c r="I8529" s="178">
        <v>5.8896610862544006E-5</v>
      </c>
      <c r="J8529" s="178" t="s">
        <v>625</v>
      </c>
    </row>
    <row r="8530" spans="1:10" x14ac:dyDescent="0.45">
      <c r="A8530" s="178" t="s">
        <v>567</v>
      </c>
      <c r="B8530" s="178" t="s">
        <v>568</v>
      </c>
      <c r="C8530" s="178">
        <v>2040</v>
      </c>
      <c r="D8530" s="178" t="s">
        <v>336</v>
      </c>
      <c r="E8530" s="178" t="s">
        <v>337</v>
      </c>
      <c r="F8530" s="178" t="s">
        <v>569</v>
      </c>
      <c r="G8530" s="178">
        <v>49</v>
      </c>
      <c r="H8530" s="178">
        <v>1.6645919531584001E-3</v>
      </c>
      <c r="I8530" s="178">
        <v>1.8643429875374084E-3</v>
      </c>
      <c r="J8530" s="178" t="s">
        <v>625</v>
      </c>
    </row>
    <row r="8531" spans="1:10" x14ac:dyDescent="0.45">
      <c r="A8531" s="178" t="s">
        <v>567</v>
      </c>
      <c r="B8531" s="178" t="s">
        <v>568</v>
      </c>
      <c r="C8531" s="178">
        <v>2040</v>
      </c>
      <c r="D8531" s="178" t="s">
        <v>336</v>
      </c>
      <c r="E8531" s="178" t="s">
        <v>337</v>
      </c>
      <c r="F8531" s="178" t="s">
        <v>574</v>
      </c>
      <c r="G8531" s="178">
        <v>49</v>
      </c>
      <c r="H8531" s="178">
        <v>3.6000399268229998E-4</v>
      </c>
      <c r="I8531" s="178">
        <v>4.0320447180417602E-4</v>
      </c>
      <c r="J8531" s="178" t="s">
        <v>626</v>
      </c>
    </row>
    <row r="8532" spans="1:10" x14ac:dyDescent="0.45">
      <c r="A8532" s="178" t="s">
        <v>567</v>
      </c>
      <c r="B8532" s="178" t="s">
        <v>568</v>
      </c>
      <c r="C8532" s="178">
        <v>2040</v>
      </c>
      <c r="D8532" s="178" t="s">
        <v>336</v>
      </c>
      <c r="E8532" s="178" t="s">
        <v>337</v>
      </c>
      <c r="F8532" s="178" t="s">
        <v>571</v>
      </c>
      <c r="G8532" s="178">
        <v>50</v>
      </c>
      <c r="H8532" s="178">
        <v>1.8919814465330001E-4</v>
      </c>
      <c r="I8532" s="178">
        <v>2.1190192201169604E-4</v>
      </c>
      <c r="J8532" s="178" t="s">
        <v>625</v>
      </c>
    </row>
    <row r="8533" spans="1:10" x14ac:dyDescent="0.45">
      <c r="A8533" s="178" t="s">
        <v>567</v>
      </c>
      <c r="B8533" s="178" t="s">
        <v>568</v>
      </c>
      <c r="C8533" s="178">
        <v>2040</v>
      </c>
      <c r="D8533" s="178" t="s">
        <v>336</v>
      </c>
      <c r="E8533" s="178" t="s">
        <v>337</v>
      </c>
      <c r="F8533" s="178" t="s">
        <v>569</v>
      </c>
      <c r="G8533" s="178">
        <v>50</v>
      </c>
      <c r="H8533" s="178">
        <v>5.2812497597188E-3</v>
      </c>
      <c r="I8533" s="178">
        <v>5.9149997308850562E-3</v>
      </c>
      <c r="J8533" s="178" t="s">
        <v>625</v>
      </c>
    </row>
    <row r="8534" spans="1:10" x14ac:dyDescent="0.45">
      <c r="A8534" s="178" t="s">
        <v>567</v>
      </c>
      <c r="B8534" s="178" t="s">
        <v>568</v>
      </c>
      <c r="C8534" s="178">
        <v>2040</v>
      </c>
      <c r="D8534" s="178" t="s">
        <v>336</v>
      </c>
      <c r="E8534" s="178" t="s">
        <v>337</v>
      </c>
      <c r="F8534" s="178" t="s">
        <v>573</v>
      </c>
      <c r="G8534" s="178">
        <v>50</v>
      </c>
      <c r="H8534" s="178">
        <v>8.8750623399390003E-4</v>
      </c>
      <c r="I8534" s="178">
        <v>9.940069820731682E-4</v>
      </c>
      <c r="J8534" s="178" t="s">
        <v>625</v>
      </c>
    </row>
    <row r="8535" spans="1:10" x14ac:dyDescent="0.45">
      <c r="A8535" s="178" t="s">
        <v>567</v>
      </c>
      <c r="B8535" s="178" t="s">
        <v>568</v>
      </c>
      <c r="C8535" s="178">
        <v>2040</v>
      </c>
      <c r="D8535" s="178" t="s">
        <v>336</v>
      </c>
      <c r="E8535" s="178" t="s">
        <v>337</v>
      </c>
      <c r="F8535" s="178" t="s">
        <v>570</v>
      </c>
      <c r="G8535" s="178">
        <v>51</v>
      </c>
      <c r="H8535" s="178">
        <v>1.0459986951901E-3</v>
      </c>
      <c r="I8535" s="178">
        <v>1.1715185386129122E-3</v>
      </c>
      <c r="J8535" s="178" t="s">
        <v>625</v>
      </c>
    </row>
    <row r="8536" spans="1:10" x14ac:dyDescent="0.45">
      <c r="A8536" s="178" t="s">
        <v>567</v>
      </c>
      <c r="B8536" s="178" t="s">
        <v>568</v>
      </c>
      <c r="C8536" s="178">
        <v>2040</v>
      </c>
      <c r="D8536" s="178" t="s">
        <v>336</v>
      </c>
      <c r="E8536" s="178" t="s">
        <v>337</v>
      </c>
      <c r="F8536" s="178" t="s">
        <v>569</v>
      </c>
      <c r="G8536" s="178">
        <v>51</v>
      </c>
      <c r="H8536" s="178">
        <v>6.4222961664200003E-3</v>
      </c>
      <c r="I8536" s="178">
        <v>7.1929717063904013E-3</v>
      </c>
      <c r="J8536" s="178" t="s">
        <v>625</v>
      </c>
    </row>
    <row r="8537" spans="1:10" x14ac:dyDescent="0.45">
      <c r="A8537" s="178" t="s">
        <v>567</v>
      </c>
      <c r="B8537" s="178" t="s">
        <v>568</v>
      </c>
      <c r="C8537" s="178">
        <v>2040</v>
      </c>
      <c r="D8537" s="178" t="s">
        <v>336</v>
      </c>
      <c r="E8537" s="178" t="s">
        <v>337</v>
      </c>
      <c r="F8537" s="178" t="s">
        <v>571</v>
      </c>
      <c r="G8537" s="178">
        <v>51</v>
      </c>
      <c r="H8537" s="178">
        <v>5.9791949752300003E-5</v>
      </c>
      <c r="I8537" s="178">
        <v>6.6966983722576009E-5</v>
      </c>
      <c r="J8537" s="178" t="s">
        <v>625</v>
      </c>
    </row>
    <row r="8538" spans="1:10" x14ac:dyDescent="0.45">
      <c r="A8538" s="178" t="s">
        <v>567</v>
      </c>
      <c r="B8538" s="178" t="s">
        <v>568</v>
      </c>
      <c r="C8538" s="178">
        <v>2040</v>
      </c>
      <c r="D8538" s="178" t="s">
        <v>336</v>
      </c>
      <c r="E8538" s="178" t="s">
        <v>337</v>
      </c>
      <c r="F8538" s="178" t="s">
        <v>571</v>
      </c>
      <c r="G8538" s="178">
        <v>52</v>
      </c>
      <c r="H8538" s="178">
        <v>5.8572531997899998E-5</v>
      </c>
      <c r="I8538" s="178">
        <v>6.5601235837648006E-5</v>
      </c>
      <c r="J8538" s="178" t="s">
        <v>625</v>
      </c>
    </row>
    <row r="8539" spans="1:10" x14ac:dyDescent="0.45">
      <c r="A8539" s="178" t="s">
        <v>567</v>
      </c>
      <c r="B8539" s="178" t="s">
        <v>568</v>
      </c>
      <c r="C8539" s="178">
        <v>2040</v>
      </c>
      <c r="D8539" s="178" t="s">
        <v>336</v>
      </c>
      <c r="E8539" s="178" t="s">
        <v>337</v>
      </c>
      <c r="F8539" s="178" t="s">
        <v>573</v>
      </c>
      <c r="G8539" s="178">
        <v>52</v>
      </c>
      <c r="H8539" s="178">
        <v>2.8465510695239998E-4</v>
      </c>
      <c r="I8539" s="178">
        <v>3.1881371978668803E-4</v>
      </c>
      <c r="J8539" s="178" t="s">
        <v>625</v>
      </c>
    </row>
    <row r="8540" spans="1:10" x14ac:dyDescent="0.45">
      <c r="A8540" s="178" t="s">
        <v>567</v>
      </c>
      <c r="B8540" s="178" t="s">
        <v>568</v>
      </c>
      <c r="C8540" s="178">
        <v>2040</v>
      </c>
      <c r="D8540" s="178" t="s">
        <v>336</v>
      </c>
      <c r="E8540" s="178" t="s">
        <v>337</v>
      </c>
      <c r="F8540" s="178" t="s">
        <v>569</v>
      </c>
      <c r="G8540" s="178">
        <v>52</v>
      </c>
      <c r="H8540" s="178">
        <v>4.9641000805423002E-3</v>
      </c>
      <c r="I8540" s="178">
        <v>5.5597920902073763E-3</v>
      </c>
      <c r="J8540" s="178" t="s">
        <v>625</v>
      </c>
    </row>
    <row r="8541" spans="1:10" x14ac:dyDescent="0.45">
      <c r="A8541" s="178" t="s">
        <v>567</v>
      </c>
      <c r="B8541" s="178" t="s">
        <v>568</v>
      </c>
      <c r="C8541" s="178">
        <v>2040</v>
      </c>
      <c r="D8541" s="178" t="s">
        <v>336</v>
      </c>
      <c r="E8541" s="178" t="s">
        <v>337</v>
      </c>
      <c r="F8541" s="178" t="s">
        <v>570</v>
      </c>
      <c r="G8541" s="178">
        <v>52</v>
      </c>
      <c r="H8541" s="178">
        <v>5.8655889006330002E-4</v>
      </c>
      <c r="I8541" s="178">
        <v>6.5694595687089603E-4</v>
      </c>
      <c r="J8541" s="178" t="s">
        <v>625</v>
      </c>
    </row>
    <row r="8542" spans="1:10" x14ac:dyDescent="0.45">
      <c r="A8542" s="178" t="s">
        <v>567</v>
      </c>
      <c r="B8542" s="178" t="s">
        <v>568</v>
      </c>
      <c r="C8542" s="178">
        <v>2040</v>
      </c>
      <c r="D8542" s="178" t="s">
        <v>336</v>
      </c>
      <c r="E8542" s="178" t="s">
        <v>337</v>
      </c>
      <c r="F8542" s="178" t="s">
        <v>574</v>
      </c>
      <c r="G8542" s="178">
        <v>53</v>
      </c>
      <c r="H8542" s="178">
        <v>3.0908818007450002E-4</v>
      </c>
      <c r="I8542" s="178">
        <v>3.4617876168344005E-4</v>
      </c>
      <c r="J8542" s="178" t="s">
        <v>626</v>
      </c>
    </row>
    <row r="8543" spans="1:10" x14ac:dyDescent="0.45">
      <c r="A8543" s="178" t="s">
        <v>567</v>
      </c>
      <c r="B8543" s="178" t="s">
        <v>568</v>
      </c>
      <c r="C8543" s="178">
        <v>2040</v>
      </c>
      <c r="D8543" s="178" t="s">
        <v>336</v>
      </c>
      <c r="E8543" s="178" t="s">
        <v>337</v>
      </c>
      <c r="F8543" s="178" t="s">
        <v>570</v>
      </c>
      <c r="G8543" s="178">
        <v>53</v>
      </c>
      <c r="H8543" s="178">
        <v>4.9833756929730001E-4</v>
      </c>
      <c r="I8543" s="178">
        <v>5.5813807761297607E-4</v>
      </c>
      <c r="J8543" s="178" t="s">
        <v>625</v>
      </c>
    </row>
    <row r="8544" spans="1:10" x14ac:dyDescent="0.45">
      <c r="A8544" s="178" t="s">
        <v>567</v>
      </c>
      <c r="B8544" s="178" t="s">
        <v>568</v>
      </c>
      <c r="C8544" s="178">
        <v>2040</v>
      </c>
      <c r="D8544" s="178" t="s">
        <v>336</v>
      </c>
      <c r="E8544" s="178" t="s">
        <v>337</v>
      </c>
      <c r="F8544" s="178" t="s">
        <v>571</v>
      </c>
      <c r="G8544" s="178">
        <v>53</v>
      </c>
      <c r="H8544" s="178">
        <v>5.7550532801499998E-5</v>
      </c>
      <c r="I8544" s="178">
        <v>6.4456596737680002E-5</v>
      </c>
      <c r="J8544" s="178" t="s">
        <v>625</v>
      </c>
    </row>
    <row r="8545" spans="1:10" x14ac:dyDescent="0.45">
      <c r="A8545" s="178" t="s">
        <v>567</v>
      </c>
      <c r="B8545" s="178" t="s">
        <v>568</v>
      </c>
      <c r="C8545" s="178">
        <v>2040</v>
      </c>
      <c r="D8545" s="178" t="s">
        <v>336</v>
      </c>
      <c r="E8545" s="178" t="s">
        <v>337</v>
      </c>
      <c r="F8545" s="178" t="s">
        <v>569</v>
      </c>
      <c r="G8545" s="178">
        <v>53</v>
      </c>
      <c r="H8545" s="178">
        <v>1.5385504812002E-3</v>
      </c>
      <c r="I8545" s="178">
        <v>1.7231765389442242E-3</v>
      </c>
      <c r="J8545" s="178" t="s">
        <v>625</v>
      </c>
    </row>
    <row r="8546" spans="1:10" x14ac:dyDescent="0.45">
      <c r="A8546" s="178" t="s">
        <v>567</v>
      </c>
      <c r="B8546" s="178" t="s">
        <v>568</v>
      </c>
      <c r="C8546" s="178">
        <v>2040</v>
      </c>
      <c r="D8546" s="178" t="s">
        <v>336</v>
      </c>
      <c r="E8546" s="178" t="s">
        <v>337</v>
      </c>
      <c r="F8546" s="178" t="s">
        <v>570</v>
      </c>
      <c r="G8546" s="178">
        <v>54</v>
      </c>
      <c r="H8546" s="178">
        <v>4.7503899259029999E-4</v>
      </c>
      <c r="I8546" s="178">
        <v>5.3204367170113607E-4</v>
      </c>
      <c r="J8546" s="178" t="s">
        <v>625</v>
      </c>
    </row>
    <row r="8547" spans="1:10" x14ac:dyDescent="0.45">
      <c r="A8547" s="178" t="s">
        <v>567</v>
      </c>
      <c r="B8547" s="178" t="s">
        <v>568</v>
      </c>
      <c r="C8547" s="178">
        <v>2040</v>
      </c>
      <c r="D8547" s="178" t="s">
        <v>336</v>
      </c>
      <c r="E8547" s="178" t="s">
        <v>337</v>
      </c>
      <c r="F8547" s="178" t="s">
        <v>572</v>
      </c>
      <c r="G8547" s="178">
        <v>54</v>
      </c>
      <c r="H8547" s="178">
        <v>2.3898393919800002E-5</v>
      </c>
      <c r="I8547" s="178">
        <v>2.6766201190176004E-5</v>
      </c>
      <c r="J8547" s="178" t="s">
        <v>625</v>
      </c>
    </row>
    <row r="8548" spans="1:10" x14ac:dyDescent="0.45">
      <c r="A8548" s="178" t="s">
        <v>567</v>
      </c>
      <c r="B8548" s="178" t="s">
        <v>568</v>
      </c>
      <c r="C8548" s="178">
        <v>2040</v>
      </c>
      <c r="D8548" s="178" t="s">
        <v>336</v>
      </c>
      <c r="E8548" s="178" t="s">
        <v>337</v>
      </c>
      <c r="F8548" s="178" t="s">
        <v>573</v>
      </c>
      <c r="G8548" s="178">
        <v>54</v>
      </c>
      <c r="H8548" s="178">
        <v>4.7413149150090002E-4</v>
      </c>
      <c r="I8548" s="178">
        <v>5.3102727048100803E-4</v>
      </c>
      <c r="J8548" s="178" t="s">
        <v>625</v>
      </c>
    </row>
    <row r="8549" spans="1:10" x14ac:dyDescent="0.45">
      <c r="A8549" s="178" t="s">
        <v>567</v>
      </c>
      <c r="B8549" s="178" t="s">
        <v>568</v>
      </c>
      <c r="C8549" s="178">
        <v>2040</v>
      </c>
      <c r="D8549" s="178" t="s">
        <v>336</v>
      </c>
      <c r="E8549" s="178" t="s">
        <v>337</v>
      </c>
      <c r="F8549" s="178" t="s">
        <v>571</v>
      </c>
      <c r="G8549" s="178">
        <v>54</v>
      </c>
      <c r="H8549" s="178">
        <v>6.1658152844800006E-5</v>
      </c>
      <c r="I8549" s="178">
        <v>6.9057131186176017E-5</v>
      </c>
      <c r="J8549" s="178" t="s">
        <v>625</v>
      </c>
    </row>
    <row r="8550" spans="1:10" x14ac:dyDescent="0.45">
      <c r="A8550" s="178" t="s">
        <v>567</v>
      </c>
      <c r="B8550" s="178" t="s">
        <v>568</v>
      </c>
      <c r="C8550" s="178">
        <v>2040</v>
      </c>
      <c r="D8550" s="178" t="s">
        <v>336</v>
      </c>
      <c r="E8550" s="178" t="s">
        <v>337</v>
      </c>
      <c r="F8550" s="178" t="s">
        <v>569</v>
      </c>
      <c r="G8550" s="178">
        <v>54</v>
      </c>
      <c r="H8550" s="178">
        <v>3.2828716794029E-3</v>
      </c>
      <c r="I8550" s="178">
        <v>3.6768162809312482E-3</v>
      </c>
      <c r="J8550" s="178" t="s">
        <v>625</v>
      </c>
    </row>
    <row r="8551" spans="1:10" x14ac:dyDescent="0.45">
      <c r="A8551" s="178" t="s">
        <v>567</v>
      </c>
      <c r="B8551" s="178" t="s">
        <v>568</v>
      </c>
      <c r="C8551" s="178">
        <v>2040</v>
      </c>
      <c r="D8551" s="178" t="s">
        <v>336</v>
      </c>
      <c r="E8551" s="178" t="s">
        <v>337</v>
      </c>
      <c r="F8551" s="178" t="s">
        <v>570</v>
      </c>
      <c r="G8551" s="178">
        <v>55</v>
      </c>
      <c r="H8551" s="178">
        <v>6.2088268168740001E-4</v>
      </c>
      <c r="I8551" s="178">
        <v>6.9538860348988807E-4</v>
      </c>
      <c r="J8551" s="178" t="s">
        <v>625</v>
      </c>
    </row>
    <row r="8552" spans="1:10" x14ac:dyDescent="0.45">
      <c r="A8552" s="178" t="s">
        <v>567</v>
      </c>
      <c r="B8552" s="178" t="s">
        <v>568</v>
      </c>
      <c r="C8552" s="178">
        <v>2040</v>
      </c>
      <c r="D8552" s="178" t="s">
        <v>336</v>
      </c>
      <c r="E8552" s="178" t="s">
        <v>337</v>
      </c>
      <c r="F8552" s="178" t="s">
        <v>569</v>
      </c>
      <c r="G8552" s="178">
        <v>55</v>
      </c>
      <c r="H8552" s="178">
        <v>1.6991104930639E-3</v>
      </c>
      <c r="I8552" s="178">
        <v>1.9030037522315682E-3</v>
      </c>
      <c r="J8552" s="178" t="s">
        <v>625</v>
      </c>
    </row>
    <row r="8553" spans="1:10" x14ac:dyDescent="0.45">
      <c r="A8553" s="178" t="s">
        <v>567</v>
      </c>
      <c r="B8553" s="178" t="s">
        <v>568</v>
      </c>
      <c r="C8553" s="178">
        <v>2040</v>
      </c>
      <c r="D8553" s="178" t="s">
        <v>336</v>
      </c>
      <c r="E8553" s="178" t="s">
        <v>337</v>
      </c>
      <c r="F8553" s="178" t="s">
        <v>573</v>
      </c>
      <c r="G8553" s="178">
        <v>55</v>
      </c>
      <c r="H8553" s="178">
        <v>3.8346834480759999E-4</v>
      </c>
      <c r="I8553" s="178">
        <v>4.29484546184512E-4</v>
      </c>
      <c r="J8553" s="178" t="s">
        <v>625</v>
      </c>
    </row>
    <row r="8554" spans="1:10" x14ac:dyDescent="0.45">
      <c r="A8554" s="178" t="s">
        <v>567</v>
      </c>
      <c r="B8554" s="178" t="s">
        <v>568</v>
      </c>
      <c r="C8554" s="178">
        <v>2040</v>
      </c>
      <c r="D8554" s="178" t="s">
        <v>336</v>
      </c>
      <c r="E8554" s="178" t="s">
        <v>337</v>
      </c>
      <c r="F8554" s="178" t="s">
        <v>571</v>
      </c>
      <c r="G8554" s="178">
        <v>55</v>
      </c>
      <c r="H8554" s="178">
        <v>1.7684798149280001E-4</v>
      </c>
      <c r="I8554" s="178">
        <v>1.9806973927193603E-4</v>
      </c>
      <c r="J8554" s="178" t="s">
        <v>625</v>
      </c>
    </row>
    <row r="8555" spans="1:10" x14ac:dyDescent="0.45">
      <c r="A8555" s="178" t="s">
        <v>567</v>
      </c>
      <c r="B8555" s="178" t="s">
        <v>568</v>
      </c>
      <c r="C8555" s="178">
        <v>2040</v>
      </c>
      <c r="D8555" s="178" t="s">
        <v>336</v>
      </c>
      <c r="E8555" s="178" t="s">
        <v>337</v>
      </c>
      <c r="F8555" s="178" t="s">
        <v>572</v>
      </c>
      <c r="G8555" s="178">
        <v>55</v>
      </c>
      <c r="H8555" s="178">
        <v>2.2811400413E-5</v>
      </c>
      <c r="I8555" s="178">
        <v>2.5548768462560004E-5</v>
      </c>
      <c r="J8555" s="178" t="s">
        <v>625</v>
      </c>
    </row>
    <row r="8556" spans="1:10" x14ac:dyDescent="0.45">
      <c r="A8556" s="178" t="s">
        <v>567</v>
      </c>
      <c r="B8556" s="178" t="s">
        <v>568</v>
      </c>
      <c r="C8556" s="178">
        <v>2040</v>
      </c>
      <c r="D8556" s="178" t="s">
        <v>336</v>
      </c>
      <c r="E8556" s="178" t="s">
        <v>337</v>
      </c>
      <c r="F8556" s="178" t="s">
        <v>571</v>
      </c>
      <c r="G8556" s="178">
        <v>56</v>
      </c>
      <c r="H8556" s="178">
        <v>5.3798936278300003E-5</v>
      </c>
      <c r="I8556" s="178">
        <v>6.0254808631696009E-5</v>
      </c>
      <c r="J8556" s="178" t="s">
        <v>625</v>
      </c>
    </row>
    <row r="8557" spans="1:10" x14ac:dyDescent="0.45">
      <c r="A8557" s="178" t="s">
        <v>567</v>
      </c>
      <c r="B8557" s="178" t="s">
        <v>568</v>
      </c>
      <c r="C8557" s="178">
        <v>2040</v>
      </c>
      <c r="D8557" s="178" t="s">
        <v>336</v>
      </c>
      <c r="E8557" s="178" t="s">
        <v>337</v>
      </c>
      <c r="F8557" s="178" t="s">
        <v>570</v>
      </c>
      <c r="G8557" s="178">
        <v>56</v>
      </c>
      <c r="H8557" s="178">
        <v>4.4593615166379998E-4</v>
      </c>
      <c r="I8557" s="178">
        <v>4.99448489863456E-4</v>
      </c>
      <c r="J8557" s="178" t="s">
        <v>625</v>
      </c>
    </row>
    <row r="8558" spans="1:10" x14ac:dyDescent="0.45">
      <c r="A8558" s="178" t="s">
        <v>567</v>
      </c>
      <c r="B8558" s="178" t="s">
        <v>568</v>
      </c>
      <c r="C8558" s="178">
        <v>2040</v>
      </c>
      <c r="D8558" s="178" t="s">
        <v>336</v>
      </c>
      <c r="E8558" s="178" t="s">
        <v>337</v>
      </c>
      <c r="F8558" s="178" t="s">
        <v>569</v>
      </c>
      <c r="G8558" s="178">
        <v>56</v>
      </c>
      <c r="H8558" s="178">
        <v>4.4172821799293004E-3</v>
      </c>
      <c r="I8558" s="178">
        <v>4.9473560415208171E-3</v>
      </c>
      <c r="J8558" s="178" t="s">
        <v>625</v>
      </c>
    </row>
    <row r="8559" spans="1:10" x14ac:dyDescent="0.45">
      <c r="A8559" s="178" t="s">
        <v>567</v>
      </c>
      <c r="B8559" s="178" t="s">
        <v>568</v>
      </c>
      <c r="C8559" s="178">
        <v>2040</v>
      </c>
      <c r="D8559" s="178" t="s">
        <v>336</v>
      </c>
      <c r="E8559" s="178" t="s">
        <v>337</v>
      </c>
      <c r="F8559" s="178" t="s">
        <v>573</v>
      </c>
      <c r="G8559" s="178">
        <v>57</v>
      </c>
      <c r="H8559" s="178">
        <v>2.9378276667559999E-4</v>
      </c>
      <c r="I8559" s="178">
        <v>3.2903669867667202E-4</v>
      </c>
      <c r="J8559" s="178" t="s">
        <v>625</v>
      </c>
    </row>
    <row r="8560" spans="1:10" x14ac:dyDescent="0.45">
      <c r="A8560" s="178" t="s">
        <v>567</v>
      </c>
      <c r="B8560" s="178" t="s">
        <v>568</v>
      </c>
      <c r="C8560" s="178">
        <v>2040</v>
      </c>
      <c r="D8560" s="178" t="s">
        <v>336</v>
      </c>
      <c r="E8560" s="178" t="s">
        <v>337</v>
      </c>
      <c r="F8560" s="178" t="s">
        <v>570</v>
      </c>
      <c r="G8560" s="178">
        <v>57</v>
      </c>
      <c r="H8560" s="178">
        <v>5.9626458096319996E-4</v>
      </c>
      <c r="I8560" s="178">
        <v>6.6781633067878406E-4</v>
      </c>
      <c r="J8560" s="178" t="s">
        <v>625</v>
      </c>
    </row>
    <row r="8561" spans="1:10" x14ac:dyDescent="0.45">
      <c r="A8561" s="178" t="s">
        <v>567</v>
      </c>
      <c r="B8561" s="178" t="s">
        <v>568</v>
      </c>
      <c r="C8561" s="178">
        <v>2040</v>
      </c>
      <c r="D8561" s="178" t="s">
        <v>336</v>
      </c>
      <c r="E8561" s="178" t="s">
        <v>337</v>
      </c>
      <c r="F8561" s="178" t="s">
        <v>572</v>
      </c>
      <c r="G8561" s="178">
        <v>57</v>
      </c>
      <c r="H8561" s="178">
        <v>2.2448193703899999E-5</v>
      </c>
      <c r="I8561" s="178">
        <v>2.5141976948368E-5</v>
      </c>
      <c r="J8561" s="178" t="s">
        <v>625</v>
      </c>
    </row>
    <row r="8562" spans="1:10" x14ac:dyDescent="0.45">
      <c r="A8562" s="178" t="s">
        <v>567</v>
      </c>
      <c r="B8562" s="178" t="s">
        <v>568</v>
      </c>
      <c r="C8562" s="178">
        <v>2040</v>
      </c>
      <c r="D8562" s="178" t="s">
        <v>336</v>
      </c>
      <c r="E8562" s="178" t="s">
        <v>337</v>
      </c>
      <c r="F8562" s="178" t="s">
        <v>569</v>
      </c>
      <c r="G8562" s="178">
        <v>57</v>
      </c>
      <c r="H8562" s="178">
        <v>2.8593001188709998E-3</v>
      </c>
      <c r="I8562" s="178">
        <v>3.20241613313552E-3</v>
      </c>
      <c r="J8562" s="178" t="s">
        <v>625</v>
      </c>
    </row>
    <row r="8563" spans="1:10" x14ac:dyDescent="0.45">
      <c r="A8563" s="178" t="s">
        <v>567</v>
      </c>
      <c r="B8563" s="178" t="s">
        <v>568</v>
      </c>
      <c r="C8563" s="178">
        <v>2040</v>
      </c>
      <c r="D8563" s="178" t="s">
        <v>336</v>
      </c>
      <c r="E8563" s="178" t="s">
        <v>337</v>
      </c>
      <c r="F8563" s="178" t="s">
        <v>571</v>
      </c>
      <c r="G8563" s="178">
        <v>57</v>
      </c>
      <c r="H8563" s="178">
        <v>5.3882697102399998E-5</v>
      </c>
      <c r="I8563" s="178">
        <v>6.0348620754688001E-5</v>
      </c>
      <c r="J8563" s="178" t="s">
        <v>625</v>
      </c>
    </row>
    <row r="8564" spans="1:10" x14ac:dyDescent="0.45">
      <c r="A8564" s="178" t="s">
        <v>567</v>
      </c>
      <c r="B8564" s="178" t="s">
        <v>568</v>
      </c>
      <c r="C8564" s="178">
        <v>2040</v>
      </c>
      <c r="D8564" s="178" t="s">
        <v>336</v>
      </c>
      <c r="E8564" s="178" t="s">
        <v>337</v>
      </c>
      <c r="F8564" s="178" t="s">
        <v>572</v>
      </c>
      <c r="G8564" s="178">
        <v>58</v>
      </c>
      <c r="H8564" s="178">
        <v>2.1785788703700002E-5</v>
      </c>
      <c r="I8564" s="178">
        <v>2.4400083348144003E-5</v>
      </c>
      <c r="J8564" s="178" t="s">
        <v>625</v>
      </c>
    </row>
    <row r="8565" spans="1:10" x14ac:dyDescent="0.45">
      <c r="A8565" s="178" t="s">
        <v>567</v>
      </c>
      <c r="B8565" s="178" t="s">
        <v>568</v>
      </c>
      <c r="C8565" s="178">
        <v>2040</v>
      </c>
      <c r="D8565" s="178" t="s">
        <v>336</v>
      </c>
      <c r="E8565" s="178" t="s">
        <v>337</v>
      </c>
      <c r="F8565" s="178" t="s">
        <v>569</v>
      </c>
      <c r="G8565" s="178">
        <v>58</v>
      </c>
      <c r="H8565" s="178">
        <v>3.2423976808786002E-3</v>
      </c>
      <c r="I8565" s="178">
        <v>3.6314854025840324E-3</v>
      </c>
      <c r="J8565" s="178" t="s">
        <v>625</v>
      </c>
    </row>
    <row r="8566" spans="1:10" x14ac:dyDescent="0.45">
      <c r="A8566" s="178" t="s">
        <v>567</v>
      </c>
      <c r="B8566" s="178" t="s">
        <v>568</v>
      </c>
      <c r="C8566" s="178">
        <v>2040</v>
      </c>
      <c r="D8566" s="178" t="s">
        <v>336</v>
      </c>
      <c r="E8566" s="178" t="s">
        <v>337</v>
      </c>
      <c r="F8566" s="178" t="s">
        <v>574</v>
      </c>
      <c r="G8566" s="178">
        <v>58</v>
      </c>
      <c r="H8566" s="178">
        <v>3.036845591851E-4</v>
      </c>
      <c r="I8566" s="178">
        <v>3.4012670628731206E-4</v>
      </c>
      <c r="J8566" s="178" t="s">
        <v>626</v>
      </c>
    </row>
    <row r="8567" spans="1:10" x14ac:dyDescent="0.45">
      <c r="A8567" s="178" t="s">
        <v>567</v>
      </c>
      <c r="B8567" s="178" t="s">
        <v>568</v>
      </c>
      <c r="C8567" s="178">
        <v>2040</v>
      </c>
      <c r="D8567" s="178" t="s">
        <v>336</v>
      </c>
      <c r="E8567" s="178" t="s">
        <v>337</v>
      </c>
      <c r="F8567" s="178" t="s">
        <v>571</v>
      </c>
      <c r="G8567" s="178">
        <v>58</v>
      </c>
      <c r="H8567" s="178">
        <v>1.562746074342E-4</v>
      </c>
      <c r="I8567" s="178">
        <v>1.7502756032630401E-4</v>
      </c>
      <c r="J8567" s="178" t="s">
        <v>625</v>
      </c>
    </row>
    <row r="8568" spans="1:10" x14ac:dyDescent="0.45">
      <c r="A8568" s="178" t="s">
        <v>567</v>
      </c>
      <c r="B8568" s="178" t="s">
        <v>568</v>
      </c>
      <c r="C8568" s="178">
        <v>2040</v>
      </c>
      <c r="D8568" s="178" t="s">
        <v>336</v>
      </c>
      <c r="E8568" s="178" t="s">
        <v>337</v>
      </c>
      <c r="F8568" s="178" t="s">
        <v>570</v>
      </c>
      <c r="G8568" s="178">
        <v>58</v>
      </c>
      <c r="H8568" s="178">
        <v>3.5041489172729998E-4</v>
      </c>
      <c r="I8568" s="178">
        <v>3.92464678734576E-4</v>
      </c>
      <c r="J8568" s="178" t="s">
        <v>625</v>
      </c>
    </row>
    <row r="8569" spans="1:10" x14ac:dyDescent="0.45">
      <c r="A8569" s="178" t="s">
        <v>567</v>
      </c>
      <c r="B8569" s="178" t="s">
        <v>568</v>
      </c>
      <c r="C8569" s="178">
        <v>2040</v>
      </c>
      <c r="D8569" s="178" t="s">
        <v>336</v>
      </c>
      <c r="E8569" s="178" t="s">
        <v>337</v>
      </c>
      <c r="F8569" s="178" t="s">
        <v>569</v>
      </c>
      <c r="G8569" s="178">
        <v>59</v>
      </c>
      <c r="H8569" s="178">
        <v>2.8849970549344999E-3</v>
      </c>
      <c r="I8569" s="178">
        <v>3.2311967015266401E-3</v>
      </c>
      <c r="J8569" s="178" t="s">
        <v>625</v>
      </c>
    </row>
    <row r="8570" spans="1:10" x14ac:dyDescent="0.45">
      <c r="A8570" s="178" t="s">
        <v>567</v>
      </c>
      <c r="B8570" s="178" t="s">
        <v>568</v>
      </c>
      <c r="C8570" s="178">
        <v>2040</v>
      </c>
      <c r="D8570" s="178" t="s">
        <v>336</v>
      </c>
      <c r="E8570" s="178" t="s">
        <v>337</v>
      </c>
      <c r="F8570" s="178" t="s">
        <v>570</v>
      </c>
      <c r="G8570" s="178">
        <v>59</v>
      </c>
      <c r="H8570" s="178">
        <v>3.6323501262810001E-4</v>
      </c>
      <c r="I8570" s="178">
        <v>4.0682321414347206E-4</v>
      </c>
      <c r="J8570" s="178" t="s">
        <v>625</v>
      </c>
    </row>
    <row r="8571" spans="1:10" x14ac:dyDescent="0.45">
      <c r="A8571" s="178" t="s">
        <v>567</v>
      </c>
      <c r="B8571" s="178" t="s">
        <v>568</v>
      </c>
      <c r="C8571" s="178">
        <v>2040</v>
      </c>
      <c r="D8571" s="178" t="s">
        <v>336</v>
      </c>
      <c r="E8571" s="178" t="s">
        <v>337</v>
      </c>
      <c r="F8571" s="178" t="s">
        <v>574</v>
      </c>
      <c r="G8571" s="178">
        <v>59</v>
      </c>
      <c r="H8571" s="178">
        <v>2.9625173192470003E-4</v>
      </c>
      <c r="I8571" s="178">
        <v>3.3180193975566408E-4</v>
      </c>
      <c r="J8571" s="178" t="s">
        <v>626</v>
      </c>
    </row>
    <row r="8572" spans="1:10" x14ac:dyDescent="0.45">
      <c r="A8572" s="178" t="s">
        <v>567</v>
      </c>
      <c r="B8572" s="178" t="s">
        <v>568</v>
      </c>
      <c r="C8572" s="178">
        <v>2040</v>
      </c>
      <c r="D8572" s="178" t="s">
        <v>336</v>
      </c>
      <c r="E8572" s="178" t="s">
        <v>337</v>
      </c>
      <c r="F8572" s="178" t="s">
        <v>572</v>
      </c>
      <c r="G8572" s="178">
        <v>59</v>
      </c>
      <c r="H8572" s="178">
        <v>4.3795820602100001E-5</v>
      </c>
      <c r="I8572" s="178">
        <v>4.9051319074352004E-5</v>
      </c>
      <c r="J8572" s="178" t="s">
        <v>625</v>
      </c>
    </row>
    <row r="8573" spans="1:10" x14ac:dyDescent="0.45">
      <c r="A8573" s="178" t="s">
        <v>567</v>
      </c>
      <c r="B8573" s="178" t="s">
        <v>568</v>
      </c>
      <c r="C8573" s="178">
        <v>2040</v>
      </c>
      <c r="D8573" s="178" t="s">
        <v>336</v>
      </c>
      <c r="E8573" s="178" t="s">
        <v>337</v>
      </c>
      <c r="F8573" s="178" t="s">
        <v>572</v>
      </c>
      <c r="G8573" s="178">
        <v>60</v>
      </c>
      <c r="H8573" s="178">
        <v>1.8688568161499999E-5</v>
      </c>
      <c r="I8573" s="178">
        <v>2.093119634088E-5</v>
      </c>
      <c r="J8573" s="178" t="s">
        <v>625</v>
      </c>
    </row>
    <row r="8574" spans="1:10" x14ac:dyDescent="0.45">
      <c r="A8574" s="178" t="s">
        <v>567</v>
      </c>
      <c r="B8574" s="178" t="s">
        <v>568</v>
      </c>
      <c r="C8574" s="178">
        <v>2040</v>
      </c>
      <c r="D8574" s="178" t="s">
        <v>336</v>
      </c>
      <c r="E8574" s="178" t="s">
        <v>337</v>
      </c>
      <c r="F8574" s="178" t="s">
        <v>573</v>
      </c>
      <c r="G8574" s="178">
        <v>60</v>
      </c>
      <c r="H8574" s="178">
        <v>9.3491363804789999E-4</v>
      </c>
      <c r="I8574" s="178">
        <v>1.0471032746136482E-3</v>
      </c>
      <c r="J8574" s="178" t="s">
        <v>625</v>
      </c>
    </row>
    <row r="8575" spans="1:10" x14ac:dyDescent="0.45">
      <c r="A8575" s="178" t="s">
        <v>567</v>
      </c>
      <c r="B8575" s="178" t="s">
        <v>568</v>
      </c>
      <c r="C8575" s="178">
        <v>2040</v>
      </c>
      <c r="D8575" s="178" t="s">
        <v>336</v>
      </c>
      <c r="E8575" s="178" t="s">
        <v>337</v>
      </c>
      <c r="F8575" s="178" t="s">
        <v>569</v>
      </c>
      <c r="G8575" s="178">
        <v>60</v>
      </c>
      <c r="H8575" s="178">
        <v>1.5943439211696E-3</v>
      </c>
      <c r="I8575" s="178">
        <v>1.7856651917099522E-3</v>
      </c>
      <c r="J8575" s="178" t="s">
        <v>625</v>
      </c>
    </row>
    <row r="8576" spans="1:10" x14ac:dyDescent="0.45">
      <c r="A8576" s="178" t="s">
        <v>567</v>
      </c>
      <c r="B8576" s="178" t="s">
        <v>568</v>
      </c>
      <c r="C8576" s="178">
        <v>2040</v>
      </c>
      <c r="D8576" s="178" t="s">
        <v>336</v>
      </c>
      <c r="E8576" s="178" t="s">
        <v>337</v>
      </c>
      <c r="F8576" s="178" t="s">
        <v>574</v>
      </c>
      <c r="G8576" s="178">
        <v>60</v>
      </c>
      <c r="H8576" s="178">
        <v>5.4349092533809997E-4</v>
      </c>
      <c r="I8576" s="178">
        <v>6.0870983637867197E-4</v>
      </c>
      <c r="J8576" s="178" t="s">
        <v>626</v>
      </c>
    </row>
    <row r="8577" spans="1:10" x14ac:dyDescent="0.45">
      <c r="A8577" s="178" t="s">
        <v>567</v>
      </c>
      <c r="B8577" s="178" t="s">
        <v>568</v>
      </c>
      <c r="C8577" s="178">
        <v>2040</v>
      </c>
      <c r="D8577" s="178" t="s">
        <v>336</v>
      </c>
      <c r="E8577" s="178" t="s">
        <v>337</v>
      </c>
      <c r="F8577" s="178" t="s">
        <v>571</v>
      </c>
      <c r="G8577" s="178">
        <v>61</v>
      </c>
      <c r="H8577" s="178">
        <v>5.2060826419600002E-5</v>
      </c>
      <c r="I8577" s="178">
        <v>5.830812558995201E-5</v>
      </c>
      <c r="J8577" s="178" t="s">
        <v>625</v>
      </c>
    </row>
    <row r="8578" spans="1:10" x14ac:dyDescent="0.45">
      <c r="A8578" s="178" t="s">
        <v>567</v>
      </c>
      <c r="B8578" s="178" t="s">
        <v>568</v>
      </c>
      <c r="C8578" s="178">
        <v>2040</v>
      </c>
      <c r="D8578" s="178" t="s">
        <v>336</v>
      </c>
      <c r="E8578" s="178" t="s">
        <v>337</v>
      </c>
      <c r="F8578" s="178" t="s">
        <v>572</v>
      </c>
      <c r="G8578" s="178">
        <v>61</v>
      </c>
      <c r="H8578" s="178">
        <v>1.8231154172099998E-5</v>
      </c>
      <c r="I8578" s="178">
        <v>2.0418892672752002E-5</v>
      </c>
      <c r="J8578" s="178" t="s">
        <v>625</v>
      </c>
    </row>
    <row r="8579" spans="1:10" x14ac:dyDescent="0.45">
      <c r="A8579" s="178" t="s">
        <v>567</v>
      </c>
      <c r="B8579" s="178" t="s">
        <v>568</v>
      </c>
      <c r="C8579" s="178">
        <v>2040</v>
      </c>
      <c r="D8579" s="178" t="s">
        <v>336</v>
      </c>
      <c r="E8579" s="178" t="s">
        <v>337</v>
      </c>
      <c r="F8579" s="178" t="s">
        <v>570</v>
      </c>
      <c r="G8579" s="178">
        <v>61</v>
      </c>
      <c r="H8579" s="178">
        <v>5.3144289995540005E-4</v>
      </c>
      <c r="I8579" s="178">
        <v>5.9521604795004809E-4</v>
      </c>
      <c r="J8579" s="178" t="s">
        <v>625</v>
      </c>
    </row>
    <row r="8580" spans="1:10" x14ac:dyDescent="0.45">
      <c r="A8580" s="178" t="s">
        <v>567</v>
      </c>
      <c r="B8580" s="178" t="s">
        <v>568</v>
      </c>
      <c r="C8580" s="178">
        <v>2040</v>
      </c>
      <c r="D8580" s="178" t="s">
        <v>336</v>
      </c>
      <c r="E8580" s="178" t="s">
        <v>337</v>
      </c>
      <c r="F8580" s="178" t="s">
        <v>569</v>
      </c>
      <c r="G8580" s="178">
        <v>61</v>
      </c>
      <c r="H8580" s="178">
        <v>1.3547316193581E-3</v>
      </c>
      <c r="I8580" s="178">
        <v>1.5172994136810722E-3</v>
      </c>
      <c r="J8580" s="178" t="s">
        <v>625</v>
      </c>
    </row>
    <row r="8581" spans="1:10" x14ac:dyDescent="0.45">
      <c r="A8581" s="178" t="s">
        <v>567</v>
      </c>
      <c r="B8581" s="178" t="s">
        <v>568</v>
      </c>
      <c r="C8581" s="178">
        <v>2040</v>
      </c>
      <c r="D8581" s="178" t="s">
        <v>336</v>
      </c>
      <c r="E8581" s="178" t="s">
        <v>337</v>
      </c>
      <c r="F8581" s="178" t="s">
        <v>569</v>
      </c>
      <c r="G8581" s="178">
        <v>62</v>
      </c>
      <c r="H8581" s="178">
        <v>1.3100443175062999E-3</v>
      </c>
      <c r="I8581" s="178">
        <v>1.467249635607056E-3</v>
      </c>
      <c r="J8581" s="178" t="s">
        <v>625</v>
      </c>
    </row>
    <row r="8582" spans="1:10" x14ac:dyDescent="0.45">
      <c r="A8582" s="178" t="s">
        <v>567</v>
      </c>
      <c r="B8582" s="178" t="s">
        <v>568</v>
      </c>
      <c r="C8582" s="178">
        <v>2040</v>
      </c>
      <c r="D8582" s="178" t="s">
        <v>336</v>
      </c>
      <c r="E8582" s="178" t="s">
        <v>337</v>
      </c>
      <c r="F8582" s="178" t="s">
        <v>572</v>
      </c>
      <c r="G8582" s="178">
        <v>62</v>
      </c>
      <c r="H8582" s="178">
        <v>1.9021103071299999E-5</v>
      </c>
      <c r="I8582" s="178">
        <v>2.1303635439856E-5</v>
      </c>
      <c r="J8582" s="178" t="s">
        <v>625</v>
      </c>
    </row>
    <row r="8583" spans="1:10" x14ac:dyDescent="0.45">
      <c r="A8583" s="178" t="s">
        <v>567</v>
      </c>
      <c r="B8583" s="178" t="s">
        <v>568</v>
      </c>
      <c r="C8583" s="178">
        <v>2040</v>
      </c>
      <c r="D8583" s="178" t="s">
        <v>336</v>
      </c>
      <c r="E8583" s="178" t="s">
        <v>337</v>
      </c>
      <c r="F8583" s="178" t="s">
        <v>570</v>
      </c>
      <c r="G8583" s="178">
        <v>62</v>
      </c>
      <c r="H8583" s="178">
        <v>5.8683176757769997E-4</v>
      </c>
      <c r="I8583" s="178">
        <v>6.5725157968702405E-4</v>
      </c>
      <c r="J8583" s="178" t="s">
        <v>625</v>
      </c>
    </row>
    <row r="8584" spans="1:10" x14ac:dyDescent="0.45">
      <c r="A8584" s="178" t="s">
        <v>567</v>
      </c>
      <c r="B8584" s="178" t="s">
        <v>568</v>
      </c>
      <c r="C8584" s="178">
        <v>2040</v>
      </c>
      <c r="D8584" s="178" t="s">
        <v>336</v>
      </c>
      <c r="E8584" s="178" t="s">
        <v>337</v>
      </c>
      <c r="F8584" s="178" t="s">
        <v>569</v>
      </c>
      <c r="G8584" s="178">
        <v>63</v>
      </c>
      <c r="H8584" s="178">
        <v>4.0900013409555002E-3</v>
      </c>
      <c r="I8584" s="178">
        <v>4.5808015018701607E-3</v>
      </c>
      <c r="J8584" s="178" t="s">
        <v>625</v>
      </c>
    </row>
    <row r="8585" spans="1:10" x14ac:dyDescent="0.45">
      <c r="A8585" s="178" t="s">
        <v>567</v>
      </c>
      <c r="B8585" s="178" t="s">
        <v>568</v>
      </c>
      <c r="C8585" s="178">
        <v>2040</v>
      </c>
      <c r="D8585" s="178" t="s">
        <v>336</v>
      </c>
      <c r="E8585" s="178" t="s">
        <v>337</v>
      </c>
      <c r="F8585" s="178" t="s">
        <v>574</v>
      </c>
      <c r="G8585" s="178">
        <v>63</v>
      </c>
      <c r="H8585" s="178">
        <v>2.6127693126909999E-4</v>
      </c>
      <c r="I8585" s="178">
        <v>2.9263016302139201E-4</v>
      </c>
      <c r="J8585" s="178" t="s">
        <v>626</v>
      </c>
    </row>
    <row r="8586" spans="1:10" x14ac:dyDescent="0.45">
      <c r="A8586" s="178" t="s">
        <v>567</v>
      </c>
      <c r="B8586" s="178" t="s">
        <v>568</v>
      </c>
      <c r="C8586" s="178">
        <v>2040</v>
      </c>
      <c r="D8586" s="178" t="s">
        <v>336</v>
      </c>
      <c r="E8586" s="178" t="s">
        <v>337</v>
      </c>
      <c r="F8586" s="178" t="s">
        <v>571</v>
      </c>
      <c r="G8586" s="178">
        <v>63</v>
      </c>
      <c r="H8586" s="178">
        <v>4.83234325657E-5</v>
      </c>
      <c r="I8586" s="178">
        <v>5.4122244473584004E-5</v>
      </c>
      <c r="J8586" s="178" t="s">
        <v>625</v>
      </c>
    </row>
    <row r="8587" spans="1:10" x14ac:dyDescent="0.45">
      <c r="A8587" s="178" t="s">
        <v>567</v>
      </c>
      <c r="B8587" s="178" t="s">
        <v>568</v>
      </c>
      <c r="C8587" s="178">
        <v>2040</v>
      </c>
      <c r="D8587" s="178" t="s">
        <v>336</v>
      </c>
      <c r="E8587" s="178" t="s">
        <v>337</v>
      </c>
      <c r="F8587" s="178" t="s">
        <v>573</v>
      </c>
      <c r="G8587" s="178">
        <v>63</v>
      </c>
      <c r="H8587" s="178">
        <v>8.3637301577259998E-4</v>
      </c>
      <c r="I8587" s="178">
        <v>9.3673777766531202E-4</v>
      </c>
      <c r="J8587" s="178" t="s">
        <v>625</v>
      </c>
    </row>
    <row r="8588" spans="1:10" x14ac:dyDescent="0.45">
      <c r="A8588" s="178" t="s">
        <v>567</v>
      </c>
      <c r="B8588" s="178" t="s">
        <v>568</v>
      </c>
      <c r="C8588" s="178">
        <v>2040</v>
      </c>
      <c r="D8588" s="178" t="s">
        <v>336</v>
      </c>
      <c r="E8588" s="178" t="s">
        <v>337</v>
      </c>
      <c r="F8588" s="178" t="s">
        <v>570</v>
      </c>
      <c r="G8588" s="178">
        <v>63</v>
      </c>
      <c r="H8588" s="178">
        <v>3.9900979027150001E-4</v>
      </c>
      <c r="I8588" s="178">
        <v>4.4689096510408007E-4</v>
      </c>
      <c r="J8588" s="178" t="s">
        <v>625</v>
      </c>
    </row>
    <row r="8589" spans="1:10" x14ac:dyDescent="0.45">
      <c r="A8589" s="178" t="s">
        <v>567</v>
      </c>
      <c r="B8589" s="178" t="s">
        <v>568</v>
      </c>
      <c r="C8589" s="178">
        <v>2040</v>
      </c>
      <c r="D8589" s="178" t="s">
        <v>336</v>
      </c>
      <c r="E8589" s="178" t="s">
        <v>337</v>
      </c>
      <c r="F8589" s="178" t="s">
        <v>570</v>
      </c>
      <c r="G8589" s="178">
        <v>64</v>
      </c>
      <c r="H8589" s="178">
        <v>1.5920039732009999E-4</v>
      </c>
      <c r="I8589" s="178">
        <v>1.78304444998512E-4</v>
      </c>
      <c r="J8589" s="178" t="s">
        <v>625</v>
      </c>
    </row>
    <row r="8590" spans="1:10" x14ac:dyDescent="0.45">
      <c r="A8590" s="178" t="s">
        <v>567</v>
      </c>
      <c r="B8590" s="178" t="s">
        <v>568</v>
      </c>
      <c r="C8590" s="178">
        <v>2040</v>
      </c>
      <c r="D8590" s="178" t="s">
        <v>336</v>
      </c>
      <c r="E8590" s="178" t="s">
        <v>337</v>
      </c>
      <c r="F8590" s="178" t="s">
        <v>573</v>
      </c>
      <c r="G8590" s="178">
        <v>64</v>
      </c>
      <c r="H8590" s="178">
        <v>7.557822391391E-4</v>
      </c>
      <c r="I8590" s="178">
        <v>8.4647610783579203E-4</v>
      </c>
      <c r="J8590" s="178" t="s">
        <v>625</v>
      </c>
    </row>
    <row r="8591" spans="1:10" x14ac:dyDescent="0.45">
      <c r="A8591" s="178" t="s">
        <v>567</v>
      </c>
      <c r="B8591" s="178" t="s">
        <v>568</v>
      </c>
      <c r="C8591" s="178">
        <v>2040</v>
      </c>
      <c r="D8591" s="178" t="s">
        <v>336</v>
      </c>
      <c r="E8591" s="178" t="s">
        <v>337</v>
      </c>
      <c r="F8591" s="178" t="s">
        <v>571</v>
      </c>
      <c r="G8591" s="178">
        <v>64</v>
      </c>
      <c r="H8591" s="178">
        <v>9.5178216724900005E-5</v>
      </c>
      <c r="I8591" s="178">
        <v>1.0659960273188801E-4</v>
      </c>
      <c r="J8591" s="178" t="s">
        <v>625</v>
      </c>
    </row>
    <row r="8592" spans="1:10" x14ac:dyDescent="0.45">
      <c r="A8592" s="178" t="s">
        <v>567</v>
      </c>
      <c r="B8592" s="178" t="s">
        <v>568</v>
      </c>
      <c r="C8592" s="178">
        <v>2040</v>
      </c>
      <c r="D8592" s="178" t="s">
        <v>336</v>
      </c>
      <c r="E8592" s="178" t="s">
        <v>337</v>
      </c>
      <c r="F8592" s="178" t="s">
        <v>574</v>
      </c>
      <c r="G8592" s="178">
        <v>64</v>
      </c>
      <c r="H8592" s="178">
        <v>2.5391107192259999E-4</v>
      </c>
      <c r="I8592" s="178">
        <v>2.8438040055331202E-4</v>
      </c>
      <c r="J8592" s="178" t="s">
        <v>626</v>
      </c>
    </row>
    <row r="8593" spans="1:10" x14ac:dyDescent="0.45">
      <c r="A8593" s="178" t="s">
        <v>567</v>
      </c>
      <c r="B8593" s="178" t="s">
        <v>568</v>
      </c>
      <c r="C8593" s="178">
        <v>2040</v>
      </c>
      <c r="D8593" s="178" t="s">
        <v>336</v>
      </c>
      <c r="E8593" s="178" t="s">
        <v>337</v>
      </c>
      <c r="F8593" s="178" t="s">
        <v>570</v>
      </c>
      <c r="G8593" s="178">
        <v>65</v>
      </c>
      <c r="H8593" s="178">
        <v>4.7341950994450003E-4</v>
      </c>
      <c r="I8593" s="178">
        <v>5.3022985113784012E-4</v>
      </c>
      <c r="J8593" s="178" t="s">
        <v>625</v>
      </c>
    </row>
    <row r="8594" spans="1:10" x14ac:dyDescent="0.45">
      <c r="A8594" s="178" t="s">
        <v>567</v>
      </c>
      <c r="B8594" s="178" t="s">
        <v>568</v>
      </c>
      <c r="C8594" s="178">
        <v>2040</v>
      </c>
      <c r="D8594" s="178" t="s">
        <v>336</v>
      </c>
      <c r="E8594" s="178" t="s">
        <v>337</v>
      </c>
      <c r="F8594" s="178" t="s">
        <v>569</v>
      </c>
      <c r="G8594" s="178">
        <v>65</v>
      </c>
      <c r="H8594" s="178">
        <v>1.2604958610609E-3</v>
      </c>
      <c r="I8594" s="178">
        <v>1.4117553643882082E-3</v>
      </c>
      <c r="J8594" s="178" t="s">
        <v>625</v>
      </c>
    </row>
    <row r="8595" spans="1:10" x14ac:dyDescent="0.45">
      <c r="A8595" s="178" t="s">
        <v>567</v>
      </c>
      <c r="B8595" s="178" t="s">
        <v>568</v>
      </c>
      <c r="C8595" s="178">
        <v>2040</v>
      </c>
      <c r="D8595" s="178" t="s">
        <v>336</v>
      </c>
      <c r="E8595" s="178" t="s">
        <v>337</v>
      </c>
      <c r="F8595" s="178" t="s">
        <v>571</v>
      </c>
      <c r="G8595" s="178">
        <v>66</v>
      </c>
      <c r="H8595" s="178">
        <v>5.0584414566400003E-5</v>
      </c>
      <c r="I8595" s="178">
        <v>5.6654544314368009E-5</v>
      </c>
      <c r="J8595" s="178" t="s">
        <v>625</v>
      </c>
    </row>
    <row r="8596" spans="1:10" x14ac:dyDescent="0.45">
      <c r="A8596" s="178" t="s">
        <v>567</v>
      </c>
      <c r="B8596" s="178" t="s">
        <v>568</v>
      </c>
      <c r="C8596" s="178">
        <v>2040</v>
      </c>
      <c r="D8596" s="178" t="s">
        <v>336</v>
      </c>
      <c r="E8596" s="178" t="s">
        <v>337</v>
      </c>
      <c r="F8596" s="178" t="s">
        <v>569</v>
      </c>
      <c r="G8596" s="178">
        <v>66</v>
      </c>
      <c r="H8596" s="178">
        <v>2.5113853625952998E-3</v>
      </c>
      <c r="I8596" s="178">
        <v>2.812751606106736E-3</v>
      </c>
      <c r="J8596" s="178" t="s">
        <v>625</v>
      </c>
    </row>
    <row r="8597" spans="1:10" x14ac:dyDescent="0.45">
      <c r="A8597" s="178" t="s">
        <v>567</v>
      </c>
      <c r="B8597" s="178" t="s">
        <v>568</v>
      </c>
      <c r="C8597" s="178">
        <v>2040</v>
      </c>
      <c r="D8597" s="178" t="s">
        <v>336</v>
      </c>
      <c r="E8597" s="178" t="s">
        <v>337</v>
      </c>
      <c r="F8597" s="178" t="s">
        <v>574</v>
      </c>
      <c r="G8597" s="178">
        <v>66</v>
      </c>
      <c r="H8597" s="178">
        <v>2.4956688866950002E-4</v>
      </c>
      <c r="I8597" s="178">
        <v>2.7951491530984004E-4</v>
      </c>
      <c r="J8597" s="178" t="s">
        <v>626</v>
      </c>
    </row>
    <row r="8598" spans="1:10" x14ac:dyDescent="0.45">
      <c r="A8598" s="178" t="s">
        <v>567</v>
      </c>
      <c r="B8598" s="178" t="s">
        <v>568</v>
      </c>
      <c r="C8598" s="178">
        <v>2040</v>
      </c>
      <c r="D8598" s="178" t="s">
        <v>336</v>
      </c>
      <c r="E8598" s="178" t="s">
        <v>337</v>
      </c>
      <c r="F8598" s="178" t="s">
        <v>570</v>
      </c>
      <c r="G8598" s="178">
        <v>66</v>
      </c>
      <c r="H8598" s="178">
        <v>3.1079180189409999E-4</v>
      </c>
      <c r="I8598" s="178">
        <v>3.4808681812139203E-4</v>
      </c>
      <c r="J8598" s="178" t="s">
        <v>625</v>
      </c>
    </row>
    <row r="8599" spans="1:10" x14ac:dyDescent="0.45">
      <c r="A8599" s="178" t="s">
        <v>567</v>
      </c>
      <c r="B8599" s="178" t="s">
        <v>568</v>
      </c>
      <c r="C8599" s="178">
        <v>2040</v>
      </c>
      <c r="D8599" s="178" t="s">
        <v>336</v>
      </c>
      <c r="E8599" s="178" t="s">
        <v>337</v>
      </c>
      <c r="F8599" s="178" t="s">
        <v>573</v>
      </c>
      <c r="G8599" s="178">
        <v>67</v>
      </c>
      <c r="H8599" s="178">
        <v>4.6184883103709998E-4</v>
      </c>
      <c r="I8599" s="178">
        <v>5.1727069076155203E-4</v>
      </c>
      <c r="J8599" s="178" t="s">
        <v>625</v>
      </c>
    </row>
    <row r="8600" spans="1:10" x14ac:dyDescent="0.45">
      <c r="A8600" s="178" t="s">
        <v>567</v>
      </c>
      <c r="B8600" s="178" t="s">
        <v>568</v>
      </c>
      <c r="C8600" s="178">
        <v>2040</v>
      </c>
      <c r="D8600" s="178" t="s">
        <v>336</v>
      </c>
      <c r="E8600" s="178" t="s">
        <v>337</v>
      </c>
      <c r="F8600" s="178" t="s">
        <v>570</v>
      </c>
      <c r="G8600" s="178">
        <v>67</v>
      </c>
      <c r="H8600" s="178">
        <v>3.5433523589749999E-4</v>
      </c>
      <c r="I8600" s="178">
        <v>3.9685546420520004E-4</v>
      </c>
      <c r="J8600" s="178" t="s">
        <v>625</v>
      </c>
    </row>
    <row r="8601" spans="1:10" x14ac:dyDescent="0.45">
      <c r="A8601" s="178" t="s">
        <v>567</v>
      </c>
      <c r="B8601" s="178" t="s">
        <v>568</v>
      </c>
      <c r="C8601" s="178">
        <v>2040</v>
      </c>
      <c r="D8601" s="178" t="s">
        <v>336</v>
      </c>
      <c r="E8601" s="178" t="s">
        <v>337</v>
      </c>
      <c r="F8601" s="178" t="s">
        <v>569</v>
      </c>
      <c r="G8601" s="178">
        <v>68</v>
      </c>
      <c r="H8601" s="178">
        <v>1.3938103802501999E-3</v>
      </c>
      <c r="I8601" s="178">
        <v>1.5610676258802241E-3</v>
      </c>
      <c r="J8601" s="178" t="s">
        <v>625</v>
      </c>
    </row>
    <row r="8602" spans="1:10" x14ac:dyDescent="0.45">
      <c r="A8602" s="178" t="s">
        <v>567</v>
      </c>
      <c r="B8602" s="178" t="s">
        <v>568</v>
      </c>
      <c r="C8602" s="178">
        <v>2040</v>
      </c>
      <c r="D8602" s="178" t="s">
        <v>336</v>
      </c>
      <c r="E8602" s="178" t="s">
        <v>337</v>
      </c>
      <c r="F8602" s="178" t="s">
        <v>570</v>
      </c>
      <c r="G8602" s="178">
        <v>69</v>
      </c>
      <c r="H8602" s="178">
        <v>1.4800313510930001E-4</v>
      </c>
      <c r="I8602" s="178">
        <v>1.6576351132241603E-4</v>
      </c>
      <c r="J8602" s="178" t="s">
        <v>625</v>
      </c>
    </row>
    <row r="8603" spans="1:10" x14ac:dyDescent="0.45">
      <c r="A8603" s="178" t="s">
        <v>567</v>
      </c>
      <c r="B8603" s="178" t="s">
        <v>568</v>
      </c>
      <c r="C8603" s="178">
        <v>2040</v>
      </c>
      <c r="D8603" s="178" t="s">
        <v>336</v>
      </c>
      <c r="E8603" s="178" t="s">
        <v>337</v>
      </c>
      <c r="F8603" s="178" t="s">
        <v>573</v>
      </c>
      <c r="G8603" s="178">
        <v>69</v>
      </c>
      <c r="H8603" s="178">
        <v>7.3958851862699997E-4</v>
      </c>
      <c r="I8603" s="178">
        <v>8.2833914086224004E-4</v>
      </c>
      <c r="J8603" s="178" t="s">
        <v>625</v>
      </c>
    </row>
    <row r="8604" spans="1:10" x14ac:dyDescent="0.45">
      <c r="A8604" s="178" t="s">
        <v>567</v>
      </c>
      <c r="B8604" s="178" t="s">
        <v>568</v>
      </c>
      <c r="C8604" s="178">
        <v>2040</v>
      </c>
      <c r="D8604" s="178" t="s">
        <v>336</v>
      </c>
      <c r="E8604" s="178" t="s">
        <v>337</v>
      </c>
      <c r="F8604" s="178" t="s">
        <v>569</v>
      </c>
      <c r="G8604" s="178">
        <v>69</v>
      </c>
      <c r="H8604" s="178">
        <v>2.3744971258566E-3</v>
      </c>
      <c r="I8604" s="178">
        <v>2.6594367809593925E-3</v>
      </c>
      <c r="J8604" s="178" t="s">
        <v>625</v>
      </c>
    </row>
    <row r="8605" spans="1:10" x14ac:dyDescent="0.45">
      <c r="A8605" s="178" t="s">
        <v>567</v>
      </c>
      <c r="B8605" s="178" t="s">
        <v>568</v>
      </c>
      <c r="C8605" s="178">
        <v>2040</v>
      </c>
      <c r="D8605" s="178" t="s">
        <v>336</v>
      </c>
      <c r="E8605" s="178" t="s">
        <v>337</v>
      </c>
      <c r="F8605" s="178" t="s">
        <v>574</v>
      </c>
      <c r="G8605" s="178">
        <v>69</v>
      </c>
      <c r="H8605" s="178">
        <v>2.387011481915E-4</v>
      </c>
      <c r="I8605" s="178">
        <v>2.6734528597448004E-4</v>
      </c>
      <c r="J8605" s="178" t="s">
        <v>626</v>
      </c>
    </row>
    <row r="8606" spans="1:10" x14ac:dyDescent="0.45">
      <c r="A8606" s="178" t="s">
        <v>567</v>
      </c>
      <c r="B8606" s="178" t="s">
        <v>568</v>
      </c>
      <c r="C8606" s="178">
        <v>2040</v>
      </c>
      <c r="D8606" s="178" t="s">
        <v>336</v>
      </c>
      <c r="E8606" s="178" t="s">
        <v>337</v>
      </c>
      <c r="F8606" s="178" t="s">
        <v>571</v>
      </c>
      <c r="G8606" s="178">
        <v>69</v>
      </c>
      <c r="H8606" s="178">
        <v>4.8265614168499999E-5</v>
      </c>
      <c r="I8606" s="178">
        <v>5.4057487868720006E-5</v>
      </c>
      <c r="J8606" s="178" t="s">
        <v>625</v>
      </c>
    </row>
    <row r="8607" spans="1:10" x14ac:dyDescent="0.45">
      <c r="A8607" s="178" t="s">
        <v>567</v>
      </c>
      <c r="B8607" s="178" t="s">
        <v>568</v>
      </c>
      <c r="C8607" s="178">
        <v>2040</v>
      </c>
      <c r="D8607" s="178" t="s">
        <v>336</v>
      </c>
      <c r="E8607" s="178" t="s">
        <v>337</v>
      </c>
      <c r="F8607" s="178" t="s">
        <v>570</v>
      </c>
      <c r="G8607" s="178">
        <v>70</v>
      </c>
      <c r="H8607" s="178">
        <v>3.2359316537619999E-4</v>
      </c>
      <c r="I8607" s="178">
        <v>3.62424345221344E-4</v>
      </c>
      <c r="J8607" s="178" t="s">
        <v>625</v>
      </c>
    </row>
    <row r="8608" spans="1:10" x14ac:dyDescent="0.45">
      <c r="A8608" s="178" t="s">
        <v>567</v>
      </c>
      <c r="B8608" s="178" t="s">
        <v>568</v>
      </c>
      <c r="C8608" s="178">
        <v>2040</v>
      </c>
      <c r="D8608" s="178" t="s">
        <v>336</v>
      </c>
      <c r="E8608" s="178" t="s">
        <v>337</v>
      </c>
      <c r="F8608" s="178" t="s">
        <v>573</v>
      </c>
      <c r="G8608" s="178">
        <v>70</v>
      </c>
      <c r="H8608" s="178">
        <v>7.5723807094620001E-4</v>
      </c>
      <c r="I8608" s="178">
        <v>8.4810663945974411E-4</v>
      </c>
      <c r="J8608" s="178" t="s">
        <v>625</v>
      </c>
    </row>
    <row r="8609" spans="1:10" x14ac:dyDescent="0.45">
      <c r="A8609" s="178" t="s">
        <v>567</v>
      </c>
      <c r="B8609" s="178" t="s">
        <v>568</v>
      </c>
      <c r="C8609" s="178">
        <v>2040</v>
      </c>
      <c r="D8609" s="178" t="s">
        <v>336</v>
      </c>
      <c r="E8609" s="178" t="s">
        <v>337</v>
      </c>
      <c r="F8609" s="178" t="s">
        <v>572</v>
      </c>
      <c r="G8609" s="178">
        <v>70</v>
      </c>
      <c r="H8609" s="178">
        <v>3.3446107409E-5</v>
      </c>
      <c r="I8609" s="178">
        <v>3.745964029808E-5</v>
      </c>
      <c r="J8609" s="178" t="s">
        <v>625</v>
      </c>
    </row>
    <row r="8610" spans="1:10" x14ac:dyDescent="0.45">
      <c r="A8610" s="178" t="s">
        <v>567</v>
      </c>
      <c r="B8610" s="178" t="s">
        <v>568</v>
      </c>
      <c r="C8610" s="178">
        <v>2040</v>
      </c>
      <c r="D8610" s="178" t="s">
        <v>336</v>
      </c>
      <c r="E8610" s="178" t="s">
        <v>337</v>
      </c>
      <c r="F8610" s="178" t="s">
        <v>574</v>
      </c>
      <c r="G8610" s="178">
        <v>71</v>
      </c>
      <c r="H8610" s="178">
        <v>2.4680499336679999E-4</v>
      </c>
      <c r="I8610" s="178">
        <v>2.7642159257081604E-4</v>
      </c>
      <c r="J8610" s="178" t="s">
        <v>626</v>
      </c>
    </row>
    <row r="8611" spans="1:10" x14ac:dyDescent="0.45">
      <c r="A8611" s="178" t="s">
        <v>567</v>
      </c>
      <c r="B8611" s="178" t="s">
        <v>568</v>
      </c>
      <c r="C8611" s="178">
        <v>2040</v>
      </c>
      <c r="D8611" s="178" t="s">
        <v>336</v>
      </c>
      <c r="E8611" s="178" t="s">
        <v>337</v>
      </c>
      <c r="F8611" s="178" t="s">
        <v>569</v>
      </c>
      <c r="G8611" s="178">
        <v>71</v>
      </c>
      <c r="H8611" s="178">
        <v>1.1516152881086001E-3</v>
      </c>
      <c r="I8611" s="178">
        <v>1.2898091226816323E-3</v>
      </c>
      <c r="J8611" s="178" t="s">
        <v>625</v>
      </c>
    </row>
    <row r="8612" spans="1:10" x14ac:dyDescent="0.45">
      <c r="A8612" s="178" t="s">
        <v>567</v>
      </c>
      <c r="B8612" s="178" t="s">
        <v>568</v>
      </c>
      <c r="C8612" s="178">
        <v>2040</v>
      </c>
      <c r="D8612" s="178" t="s">
        <v>336</v>
      </c>
      <c r="E8612" s="178" t="s">
        <v>337</v>
      </c>
      <c r="F8612" s="178" t="s">
        <v>570</v>
      </c>
      <c r="G8612" s="178">
        <v>72</v>
      </c>
      <c r="H8612" s="178">
        <v>3.275386261521E-4</v>
      </c>
      <c r="I8612" s="178">
        <v>3.6684326129035204E-4</v>
      </c>
      <c r="J8612" s="178" t="s">
        <v>625</v>
      </c>
    </row>
    <row r="8613" spans="1:10" x14ac:dyDescent="0.45">
      <c r="A8613" s="178" t="s">
        <v>567</v>
      </c>
      <c r="B8613" s="178" t="s">
        <v>568</v>
      </c>
      <c r="C8613" s="178">
        <v>2040</v>
      </c>
      <c r="D8613" s="178" t="s">
        <v>336</v>
      </c>
      <c r="E8613" s="178" t="s">
        <v>337</v>
      </c>
      <c r="F8613" s="178" t="s">
        <v>569</v>
      </c>
      <c r="G8613" s="178">
        <v>72</v>
      </c>
      <c r="H8613" s="178">
        <v>1.1442356044427001E-3</v>
      </c>
      <c r="I8613" s="178">
        <v>1.2815438769758242E-3</v>
      </c>
      <c r="J8613" s="178" t="s">
        <v>625</v>
      </c>
    </row>
    <row r="8614" spans="1:10" x14ac:dyDescent="0.45">
      <c r="A8614" s="178" t="s">
        <v>567</v>
      </c>
      <c r="B8614" s="178" t="s">
        <v>568</v>
      </c>
      <c r="C8614" s="178">
        <v>2040</v>
      </c>
      <c r="D8614" s="178" t="s">
        <v>336</v>
      </c>
      <c r="E8614" s="178" t="s">
        <v>337</v>
      </c>
      <c r="F8614" s="178" t="s">
        <v>571</v>
      </c>
      <c r="G8614" s="178">
        <v>72</v>
      </c>
      <c r="H8614" s="178">
        <v>4.1822189814399997E-5</v>
      </c>
      <c r="I8614" s="178">
        <v>4.6840852592128E-5</v>
      </c>
      <c r="J8614" s="178" t="s">
        <v>625</v>
      </c>
    </row>
    <row r="8615" spans="1:10" x14ac:dyDescent="0.45">
      <c r="A8615" s="178" t="s">
        <v>567</v>
      </c>
      <c r="B8615" s="178" t="s">
        <v>568</v>
      </c>
      <c r="C8615" s="178">
        <v>2040</v>
      </c>
      <c r="D8615" s="178" t="s">
        <v>336</v>
      </c>
      <c r="E8615" s="178" t="s">
        <v>337</v>
      </c>
      <c r="F8615" s="178" t="s">
        <v>572</v>
      </c>
      <c r="G8615" s="178">
        <v>73</v>
      </c>
      <c r="H8615" s="178">
        <v>1.51882322825E-5</v>
      </c>
      <c r="I8615" s="178">
        <v>1.70108201564E-5</v>
      </c>
      <c r="J8615" s="178" t="s">
        <v>625</v>
      </c>
    </row>
    <row r="8616" spans="1:10" x14ac:dyDescent="0.45">
      <c r="A8616" s="178" t="s">
        <v>567</v>
      </c>
      <c r="B8616" s="178" t="s">
        <v>568</v>
      </c>
      <c r="C8616" s="178">
        <v>2040</v>
      </c>
      <c r="D8616" s="178" t="s">
        <v>336</v>
      </c>
      <c r="E8616" s="178" t="s">
        <v>337</v>
      </c>
      <c r="F8616" s="178" t="s">
        <v>574</v>
      </c>
      <c r="G8616" s="178">
        <v>73</v>
      </c>
      <c r="H8616" s="178">
        <v>2.2164062829689999E-4</v>
      </c>
      <c r="I8616" s="178">
        <v>2.4823750369252801E-4</v>
      </c>
      <c r="J8616" s="178" t="s">
        <v>626</v>
      </c>
    </row>
    <row r="8617" spans="1:10" x14ac:dyDescent="0.45">
      <c r="A8617" s="178" t="s">
        <v>567</v>
      </c>
      <c r="B8617" s="178" t="s">
        <v>568</v>
      </c>
      <c r="C8617" s="178">
        <v>2040</v>
      </c>
      <c r="D8617" s="178" t="s">
        <v>336</v>
      </c>
      <c r="E8617" s="178" t="s">
        <v>337</v>
      </c>
      <c r="F8617" s="178" t="s">
        <v>572</v>
      </c>
      <c r="G8617" s="178">
        <v>74</v>
      </c>
      <c r="H8617" s="178">
        <v>1.5625537344000001E-5</v>
      </c>
      <c r="I8617" s="178">
        <v>1.7500601825280002E-5</v>
      </c>
      <c r="J8617" s="178" t="s">
        <v>625</v>
      </c>
    </row>
    <row r="8618" spans="1:10" x14ac:dyDescent="0.45">
      <c r="A8618" s="178" t="s">
        <v>567</v>
      </c>
      <c r="B8618" s="178" t="s">
        <v>568</v>
      </c>
      <c r="C8618" s="178">
        <v>2040</v>
      </c>
      <c r="D8618" s="178" t="s">
        <v>336</v>
      </c>
      <c r="E8618" s="178" t="s">
        <v>337</v>
      </c>
      <c r="F8618" s="178" t="s">
        <v>569</v>
      </c>
      <c r="G8618" s="178">
        <v>74</v>
      </c>
      <c r="H8618" s="178">
        <v>1.2665401445702E-3</v>
      </c>
      <c r="I8618" s="178">
        <v>1.4185249619186242E-3</v>
      </c>
      <c r="J8618" s="178" t="s">
        <v>625</v>
      </c>
    </row>
    <row r="8619" spans="1:10" x14ac:dyDescent="0.45">
      <c r="A8619" s="178" t="s">
        <v>567</v>
      </c>
      <c r="B8619" s="178" t="s">
        <v>568</v>
      </c>
      <c r="C8619" s="178">
        <v>2040</v>
      </c>
      <c r="D8619" s="178" t="s">
        <v>336</v>
      </c>
      <c r="E8619" s="178" t="s">
        <v>337</v>
      </c>
      <c r="F8619" s="178" t="s">
        <v>571</v>
      </c>
      <c r="G8619" s="178">
        <v>74</v>
      </c>
      <c r="H8619" s="178">
        <v>4.45436198788E-5</v>
      </c>
      <c r="I8619" s="178">
        <v>4.9888854264256008E-5</v>
      </c>
      <c r="J8619" s="178" t="s">
        <v>625</v>
      </c>
    </row>
    <row r="8620" spans="1:10" x14ac:dyDescent="0.45">
      <c r="A8620" s="178" t="s">
        <v>567</v>
      </c>
      <c r="B8620" s="178" t="s">
        <v>568</v>
      </c>
      <c r="C8620" s="178">
        <v>2040</v>
      </c>
      <c r="D8620" s="178" t="s">
        <v>336</v>
      </c>
      <c r="E8620" s="178" t="s">
        <v>337</v>
      </c>
      <c r="F8620" s="178" t="s">
        <v>570</v>
      </c>
      <c r="G8620" s="178">
        <v>74</v>
      </c>
      <c r="H8620" s="178">
        <v>1.3871600094719999E-4</v>
      </c>
      <c r="I8620" s="178">
        <v>1.5536192106086402E-4</v>
      </c>
      <c r="J8620" s="178" t="s">
        <v>625</v>
      </c>
    </row>
    <row r="8621" spans="1:10" x14ac:dyDescent="0.45">
      <c r="A8621" s="178" t="s">
        <v>567</v>
      </c>
      <c r="B8621" s="178" t="s">
        <v>568</v>
      </c>
      <c r="C8621" s="178">
        <v>2040</v>
      </c>
      <c r="D8621" s="178" t="s">
        <v>336</v>
      </c>
      <c r="E8621" s="178" t="s">
        <v>337</v>
      </c>
      <c r="F8621" s="178" t="s">
        <v>574</v>
      </c>
      <c r="G8621" s="178">
        <v>74</v>
      </c>
      <c r="H8621" s="178">
        <v>2.1975924028080001E-4</v>
      </c>
      <c r="I8621" s="178">
        <v>2.4613034911449605E-4</v>
      </c>
      <c r="J8621" s="178" t="s">
        <v>626</v>
      </c>
    </row>
    <row r="8622" spans="1:10" x14ac:dyDescent="0.45">
      <c r="A8622" s="178" t="s">
        <v>567</v>
      </c>
      <c r="B8622" s="178" t="s">
        <v>568</v>
      </c>
      <c r="C8622" s="178">
        <v>2040</v>
      </c>
      <c r="D8622" s="178" t="s">
        <v>336</v>
      </c>
      <c r="E8622" s="178" t="s">
        <v>337</v>
      </c>
      <c r="F8622" s="178" t="s">
        <v>570</v>
      </c>
      <c r="G8622" s="178">
        <v>75</v>
      </c>
      <c r="H8622" s="178">
        <v>1.3817514991389999E-4</v>
      </c>
      <c r="I8622" s="178">
        <v>1.5475616790356801E-4</v>
      </c>
      <c r="J8622" s="178" t="s">
        <v>625</v>
      </c>
    </row>
    <row r="8623" spans="1:10" x14ac:dyDescent="0.45">
      <c r="A8623" s="178" t="s">
        <v>567</v>
      </c>
      <c r="B8623" s="178" t="s">
        <v>568</v>
      </c>
      <c r="C8623" s="178">
        <v>2040</v>
      </c>
      <c r="D8623" s="178" t="s">
        <v>336</v>
      </c>
      <c r="E8623" s="178" t="s">
        <v>337</v>
      </c>
      <c r="F8623" s="178" t="s">
        <v>571</v>
      </c>
      <c r="G8623" s="178">
        <v>75</v>
      </c>
      <c r="H8623" s="178">
        <v>3.9919952541800003E-5</v>
      </c>
      <c r="I8623" s="178">
        <v>4.4710346846816009E-5</v>
      </c>
      <c r="J8623" s="178" t="s">
        <v>625</v>
      </c>
    </row>
    <row r="8624" spans="1:10" x14ac:dyDescent="0.45">
      <c r="A8624" s="178" t="s">
        <v>567</v>
      </c>
      <c r="B8624" s="178" t="s">
        <v>568</v>
      </c>
      <c r="C8624" s="178">
        <v>2040</v>
      </c>
      <c r="D8624" s="178" t="s">
        <v>336</v>
      </c>
      <c r="E8624" s="178" t="s">
        <v>337</v>
      </c>
      <c r="F8624" s="178" t="s">
        <v>572</v>
      </c>
      <c r="G8624" s="178">
        <v>75</v>
      </c>
      <c r="H8624" s="178">
        <v>1.6078827684399999E-5</v>
      </c>
      <c r="I8624" s="178">
        <v>1.8008287006528001E-5</v>
      </c>
      <c r="J8624" s="178" t="s">
        <v>625</v>
      </c>
    </row>
    <row r="8625" spans="1:10" x14ac:dyDescent="0.45">
      <c r="A8625" s="178" t="s">
        <v>567</v>
      </c>
      <c r="B8625" s="178" t="s">
        <v>568</v>
      </c>
      <c r="C8625" s="178">
        <v>2040</v>
      </c>
      <c r="D8625" s="178" t="s">
        <v>336</v>
      </c>
      <c r="E8625" s="178" t="s">
        <v>337</v>
      </c>
      <c r="F8625" s="178" t="s">
        <v>569</v>
      </c>
      <c r="G8625" s="178">
        <v>75</v>
      </c>
      <c r="H8625" s="178">
        <v>3.4286187728867E-3</v>
      </c>
      <c r="I8625" s="178">
        <v>3.8400530256331045E-3</v>
      </c>
      <c r="J8625" s="178" t="s">
        <v>625</v>
      </c>
    </row>
    <row r="8626" spans="1:10" x14ac:dyDescent="0.45">
      <c r="A8626" s="178" t="s">
        <v>567</v>
      </c>
      <c r="B8626" s="178" t="s">
        <v>568</v>
      </c>
      <c r="C8626" s="178">
        <v>2040</v>
      </c>
      <c r="D8626" s="178" t="s">
        <v>336</v>
      </c>
      <c r="E8626" s="178" t="s">
        <v>337</v>
      </c>
      <c r="F8626" s="178" t="s">
        <v>570</v>
      </c>
      <c r="G8626" s="178">
        <v>76</v>
      </c>
      <c r="H8626" s="178">
        <v>4.039234918309E-4</v>
      </c>
      <c r="I8626" s="178">
        <v>4.5239431085060806E-4</v>
      </c>
      <c r="J8626" s="178" t="s">
        <v>625</v>
      </c>
    </row>
    <row r="8627" spans="1:10" x14ac:dyDescent="0.45">
      <c r="A8627" s="178" t="s">
        <v>567</v>
      </c>
      <c r="B8627" s="178" t="s">
        <v>568</v>
      </c>
      <c r="C8627" s="178">
        <v>2040</v>
      </c>
      <c r="D8627" s="178" t="s">
        <v>336</v>
      </c>
      <c r="E8627" s="178" t="s">
        <v>337</v>
      </c>
      <c r="F8627" s="178" t="s">
        <v>573</v>
      </c>
      <c r="G8627" s="178">
        <v>76</v>
      </c>
      <c r="H8627" s="178">
        <v>4.3885328341280002E-4</v>
      </c>
      <c r="I8627" s="178">
        <v>4.9151567742233609E-4</v>
      </c>
      <c r="J8627" s="178" t="s">
        <v>625</v>
      </c>
    </row>
    <row r="8628" spans="1:10" x14ac:dyDescent="0.45">
      <c r="A8628" s="178" t="s">
        <v>567</v>
      </c>
      <c r="B8628" s="178" t="s">
        <v>568</v>
      </c>
      <c r="C8628" s="178">
        <v>2040</v>
      </c>
      <c r="D8628" s="178" t="s">
        <v>336</v>
      </c>
      <c r="E8628" s="178" t="s">
        <v>337</v>
      </c>
      <c r="F8628" s="178" t="s">
        <v>569</v>
      </c>
      <c r="G8628" s="178">
        <v>76</v>
      </c>
      <c r="H8628" s="178">
        <v>1.2308483710513E-3</v>
      </c>
      <c r="I8628" s="178">
        <v>1.3785501755774561E-3</v>
      </c>
      <c r="J8628" s="178" t="s">
        <v>625</v>
      </c>
    </row>
    <row r="8629" spans="1:10" x14ac:dyDescent="0.45">
      <c r="A8629" s="178" t="s">
        <v>567</v>
      </c>
      <c r="B8629" s="178" t="s">
        <v>568</v>
      </c>
      <c r="C8629" s="178">
        <v>2040</v>
      </c>
      <c r="D8629" s="178" t="s">
        <v>336</v>
      </c>
      <c r="E8629" s="178" t="s">
        <v>337</v>
      </c>
      <c r="F8629" s="178" t="s">
        <v>569</v>
      </c>
      <c r="G8629" s="178">
        <v>77</v>
      </c>
      <c r="H8629" s="178">
        <v>1.0748270433395999E-3</v>
      </c>
      <c r="I8629" s="178">
        <v>1.203806288540352E-3</v>
      </c>
      <c r="J8629" s="178" t="s">
        <v>625</v>
      </c>
    </row>
    <row r="8630" spans="1:10" x14ac:dyDescent="0.45">
      <c r="A8630" s="178" t="s">
        <v>567</v>
      </c>
      <c r="B8630" s="178" t="s">
        <v>568</v>
      </c>
      <c r="C8630" s="178">
        <v>2040</v>
      </c>
      <c r="D8630" s="178" t="s">
        <v>336</v>
      </c>
      <c r="E8630" s="178" t="s">
        <v>337</v>
      </c>
      <c r="F8630" s="178" t="s">
        <v>571</v>
      </c>
      <c r="G8630" s="178">
        <v>77</v>
      </c>
      <c r="H8630" s="178">
        <v>3.9284335798599998E-5</v>
      </c>
      <c r="I8630" s="178">
        <v>4.3998456094431999E-5</v>
      </c>
      <c r="J8630" s="178" t="s">
        <v>625</v>
      </c>
    </row>
    <row r="8631" spans="1:10" x14ac:dyDescent="0.45">
      <c r="A8631" s="178" t="s">
        <v>567</v>
      </c>
      <c r="B8631" s="178" t="s">
        <v>568</v>
      </c>
      <c r="C8631" s="178">
        <v>2040</v>
      </c>
      <c r="D8631" s="178" t="s">
        <v>336</v>
      </c>
      <c r="E8631" s="178" t="s">
        <v>337</v>
      </c>
      <c r="F8631" s="178" t="s">
        <v>570</v>
      </c>
      <c r="G8631" s="178">
        <v>77</v>
      </c>
      <c r="H8631" s="178">
        <v>4.3319686665200001E-4</v>
      </c>
      <c r="I8631" s="178">
        <v>4.8518049065024004E-4</v>
      </c>
      <c r="J8631" s="178" t="s">
        <v>625</v>
      </c>
    </row>
    <row r="8632" spans="1:10" x14ac:dyDescent="0.45">
      <c r="A8632" s="178" t="s">
        <v>567</v>
      </c>
      <c r="B8632" s="178" t="s">
        <v>568</v>
      </c>
      <c r="C8632" s="178">
        <v>2040</v>
      </c>
      <c r="D8632" s="178" t="s">
        <v>336</v>
      </c>
      <c r="E8632" s="178" t="s">
        <v>337</v>
      </c>
      <c r="F8632" s="178" t="s">
        <v>569</v>
      </c>
      <c r="G8632" s="178">
        <v>78</v>
      </c>
      <c r="H8632" s="178">
        <v>1.0467713000252999E-3</v>
      </c>
      <c r="I8632" s="178">
        <v>1.172383856028336E-3</v>
      </c>
      <c r="J8632" s="178" t="s">
        <v>625</v>
      </c>
    </row>
    <row r="8633" spans="1:10" x14ac:dyDescent="0.45">
      <c r="A8633" s="178" t="s">
        <v>567</v>
      </c>
      <c r="B8633" s="178" t="s">
        <v>568</v>
      </c>
      <c r="C8633" s="178">
        <v>2040</v>
      </c>
      <c r="D8633" s="178" t="s">
        <v>336</v>
      </c>
      <c r="E8633" s="178" t="s">
        <v>337</v>
      </c>
      <c r="F8633" s="178" t="s">
        <v>574</v>
      </c>
      <c r="G8633" s="178">
        <v>78</v>
      </c>
      <c r="H8633" s="178">
        <v>2.1057529374960001E-4</v>
      </c>
      <c r="I8633" s="178">
        <v>2.3584432899955205E-4</v>
      </c>
      <c r="J8633" s="178" t="s">
        <v>626</v>
      </c>
    </row>
    <row r="8634" spans="1:10" x14ac:dyDescent="0.45">
      <c r="A8634" s="178" t="s">
        <v>567</v>
      </c>
      <c r="B8634" s="178" t="s">
        <v>568</v>
      </c>
      <c r="C8634" s="178">
        <v>2040</v>
      </c>
      <c r="D8634" s="178" t="s">
        <v>336</v>
      </c>
      <c r="E8634" s="178" t="s">
        <v>337</v>
      </c>
      <c r="F8634" s="178" t="s">
        <v>572</v>
      </c>
      <c r="G8634" s="178">
        <v>78</v>
      </c>
      <c r="H8634" s="178">
        <v>1.5358198652400002E-5</v>
      </c>
      <c r="I8634" s="178">
        <v>1.7201182490688004E-5</v>
      </c>
      <c r="J8634" s="178" t="s">
        <v>625</v>
      </c>
    </row>
    <row r="8635" spans="1:10" x14ac:dyDescent="0.45">
      <c r="A8635" s="178" t="s">
        <v>567</v>
      </c>
      <c r="B8635" s="178" t="s">
        <v>568</v>
      </c>
      <c r="C8635" s="178">
        <v>2040</v>
      </c>
      <c r="D8635" s="178" t="s">
        <v>336</v>
      </c>
      <c r="E8635" s="178" t="s">
        <v>337</v>
      </c>
      <c r="F8635" s="178" t="s">
        <v>570</v>
      </c>
      <c r="G8635" s="178">
        <v>78</v>
      </c>
      <c r="H8635" s="178">
        <v>1.3166382268539999E-4</v>
      </c>
      <c r="I8635" s="178">
        <v>1.4746348140764801E-4</v>
      </c>
      <c r="J8635" s="178" t="s">
        <v>625</v>
      </c>
    </row>
    <row r="8636" spans="1:10" x14ac:dyDescent="0.45">
      <c r="A8636" s="178" t="s">
        <v>567</v>
      </c>
      <c r="B8636" s="178" t="s">
        <v>568</v>
      </c>
      <c r="C8636" s="178">
        <v>2040</v>
      </c>
      <c r="D8636" s="178" t="s">
        <v>336</v>
      </c>
      <c r="E8636" s="178" t="s">
        <v>337</v>
      </c>
      <c r="F8636" s="178" t="s">
        <v>569</v>
      </c>
      <c r="G8636" s="178">
        <v>79</v>
      </c>
      <c r="H8636" s="178">
        <v>2.1564083872363002E-3</v>
      </c>
      <c r="I8636" s="178">
        <v>2.4151773937046562E-3</v>
      </c>
      <c r="J8636" s="178" t="s">
        <v>625</v>
      </c>
    </row>
    <row r="8637" spans="1:10" x14ac:dyDescent="0.45">
      <c r="A8637" s="178" t="s">
        <v>567</v>
      </c>
      <c r="B8637" s="178" t="s">
        <v>568</v>
      </c>
      <c r="C8637" s="178">
        <v>2040</v>
      </c>
      <c r="D8637" s="178" t="s">
        <v>336</v>
      </c>
      <c r="E8637" s="178" t="s">
        <v>337</v>
      </c>
      <c r="F8637" s="178" t="s">
        <v>573</v>
      </c>
      <c r="G8637" s="178">
        <v>79</v>
      </c>
      <c r="H8637" s="178">
        <v>6.8042147904629998E-4</v>
      </c>
      <c r="I8637" s="178">
        <v>7.6207205653185605E-4</v>
      </c>
      <c r="J8637" s="178" t="s">
        <v>625</v>
      </c>
    </row>
    <row r="8638" spans="1:10" x14ac:dyDescent="0.45">
      <c r="A8638" s="178" t="s">
        <v>567</v>
      </c>
      <c r="B8638" s="178" t="s">
        <v>568</v>
      </c>
      <c r="C8638" s="178">
        <v>2040</v>
      </c>
      <c r="D8638" s="178" t="s">
        <v>336</v>
      </c>
      <c r="E8638" s="178" t="s">
        <v>337</v>
      </c>
      <c r="F8638" s="178" t="s">
        <v>571</v>
      </c>
      <c r="G8638" s="178">
        <v>79</v>
      </c>
      <c r="H8638" s="178">
        <v>7.5997559179099994E-5</v>
      </c>
      <c r="I8638" s="178">
        <v>8.5117266280591996E-5</v>
      </c>
      <c r="J8638" s="178" t="s">
        <v>625</v>
      </c>
    </row>
    <row r="8639" spans="1:10" x14ac:dyDescent="0.45">
      <c r="A8639" s="178" t="s">
        <v>567</v>
      </c>
      <c r="B8639" s="178" t="s">
        <v>568</v>
      </c>
      <c r="C8639" s="178">
        <v>2040</v>
      </c>
      <c r="D8639" s="178" t="s">
        <v>336</v>
      </c>
      <c r="E8639" s="178" t="s">
        <v>337</v>
      </c>
      <c r="F8639" s="178" t="s">
        <v>570</v>
      </c>
      <c r="G8639" s="178">
        <v>79</v>
      </c>
      <c r="H8639" s="178">
        <v>1.315546978731E-4</v>
      </c>
      <c r="I8639" s="178">
        <v>1.47341261617872E-4</v>
      </c>
      <c r="J8639" s="178" t="s">
        <v>625</v>
      </c>
    </row>
    <row r="8640" spans="1:10" x14ac:dyDescent="0.45">
      <c r="A8640" s="178" t="s">
        <v>567</v>
      </c>
      <c r="B8640" s="178" t="s">
        <v>568</v>
      </c>
      <c r="C8640" s="178">
        <v>2040</v>
      </c>
      <c r="D8640" s="178" t="s">
        <v>336</v>
      </c>
      <c r="E8640" s="178" t="s">
        <v>337</v>
      </c>
      <c r="F8640" s="178" t="s">
        <v>570</v>
      </c>
      <c r="G8640" s="178">
        <v>80</v>
      </c>
      <c r="H8640" s="178">
        <v>1.2821254495069999E-4</v>
      </c>
      <c r="I8640" s="178">
        <v>1.43598050344784E-4</v>
      </c>
      <c r="J8640" s="178" t="s">
        <v>625</v>
      </c>
    </row>
    <row r="8641" spans="1:10" x14ac:dyDescent="0.45">
      <c r="A8641" s="178" t="s">
        <v>567</v>
      </c>
      <c r="B8641" s="178" t="s">
        <v>568</v>
      </c>
      <c r="C8641" s="178">
        <v>2040</v>
      </c>
      <c r="D8641" s="178" t="s">
        <v>336</v>
      </c>
      <c r="E8641" s="178" t="s">
        <v>337</v>
      </c>
      <c r="F8641" s="178" t="s">
        <v>569</v>
      </c>
      <c r="G8641" s="178">
        <v>80</v>
      </c>
      <c r="H8641" s="178">
        <v>1.0248933685943001E-3</v>
      </c>
      <c r="I8641" s="178">
        <v>1.1478805728256161E-3</v>
      </c>
      <c r="J8641" s="178" t="s">
        <v>625</v>
      </c>
    </row>
    <row r="8642" spans="1:10" x14ac:dyDescent="0.45">
      <c r="A8642" s="178" t="s">
        <v>567</v>
      </c>
      <c r="B8642" s="178" t="s">
        <v>568</v>
      </c>
      <c r="C8642" s="178">
        <v>2040</v>
      </c>
      <c r="D8642" s="178" t="s">
        <v>336</v>
      </c>
      <c r="E8642" s="178" t="s">
        <v>337</v>
      </c>
      <c r="F8642" s="178" t="s">
        <v>572</v>
      </c>
      <c r="G8642" s="178">
        <v>81</v>
      </c>
      <c r="H8642" s="178">
        <v>2.83291592496E-5</v>
      </c>
      <c r="I8642" s="178">
        <v>3.1728658359552007E-5</v>
      </c>
      <c r="J8642" s="178" t="s">
        <v>625</v>
      </c>
    </row>
    <row r="8643" spans="1:10" x14ac:dyDescent="0.45">
      <c r="A8643" s="178" t="s">
        <v>567</v>
      </c>
      <c r="B8643" s="178" t="s">
        <v>568</v>
      </c>
      <c r="C8643" s="178">
        <v>2040</v>
      </c>
      <c r="D8643" s="178" t="s">
        <v>336</v>
      </c>
      <c r="E8643" s="178" t="s">
        <v>337</v>
      </c>
      <c r="F8643" s="178" t="s">
        <v>569</v>
      </c>
      <c r="G8643" s="178">
        <v>81</v>
      </c>
      <c r="H8643" s="178">
        <v>2.1036998368799999E-3</v>
      </c>
      <c r="I8643" s="178">
        <v>2.3561438173056001E-3</v>
      </c>
      <c r="J8643" s="178" t="s">
        <v>625</v>
      </c>
    </row>
    <row r="8644" spans="1:10" x14ac:dyDescent="0.45">
      <c r="A8644" s="178" t="s">
        <v>567</v>
      </c>
      <c r="B8644" s="178" t="s">
        <v>568</v>
      </c>
      <c r="C8644" s="178">
        <v>2040</v>
      </c>
      <c r="D8644" s="178" t="s">
        <v>336</v>
      </c>
      <c r="E8644" s="178" t="s">
        <v>337</v>
      </c>
      <c r="F8644" s="178" t="s">
        <v>570</v>
      </c>
      <c r="G8644" s="178">
        <v>81</v>
      </c>
      <c r="H8644" s="178">
        <v>1.2662296649070001E-4</v>
      </c>
      <c r="I8644" s="178">
        <v>1.4181772246958402E-4</v>
      </c>
      <c r="J8644" s="178" t="s">
        <v>625</v>
      </c>
    </row>
    <row r="8645" spans="1:10" x14ac:dyDescent="0.45">
      <c r="A8645" s="178" t="s">
        <v>567</v>
      </c>
      <c r="B8645" s="178" t="s">
        <v>568</v>
      </c>
      <c r="C8645" s="178">
        <v>2040</v>
      </c>
      <c r="D8645" s="178" t="s">
        <v>336</v>
      </c>
      <c r="E8645" s="178" t="s">
        <v>337</v>
      </c>
      <c r="F8645" s="178" t="s">
        <v>574</v>
      </c>
      <c r="G8645" s="178">
        <v>81</v>
      </c>
      <c r="H8645" s="178">
        <v>2.1475428366099999E-4</v>
      </c>
      <c r="I8645" s="178">
        <v>2.4052479770032001E-4</v>
      </c>
      <c r="J8645" s="178" t="s">
        <v>626</v>
      </c>
    </row>
    <row r="8646" spans="1:10" x14ac:dyDescent="0.45">
      <c r="A8646" s="178" t="s">
        <v>567</v>
      </c>
      <c r="B8646" s="178" t="s">
        <v>568</v>
      </c>
      <c r="C8646" s="178">
        <v>2040</v>
      </c>
      <c r="D8646" s="178" t="s">
        <v>336</v>
      </c>
      <c r="E8646" s="178" t="s">
        <v>337</v>
      </c>
      <c r="F8646" s="178" t="s">
        <v>570</v>
      </c>
      <c r="G8646" s="178">
        <v>82</v>
      </c>
      <c r="H8646" s="178">
        <v>1.5045648615339999E-4</v>
      </c>
      <c r="I8646" s="178">
        <v>1.68511264491808E-4</v>
      </c>
      <c r="J8646" s="178" t="s">
        <v>625</v>
      </c>
    </row>
    <row r="8647" spans="1:10" x14ac:dyDescent="0.45">
      <c r="A8647" s="178" t="s">
        <v>567</v>
      </c>
      <c r="B8647" s="178" t="s">
        <v>568</v>
      </c>
      <c r="C8647" s="178">
        <v>2040</v>
      </c>
      <c r="D8647" s="178" t="s">
        <v>336</v>
      </c>
      <c r="E8647" s="178" t="s">
        <v>337</v>
      </c>
      <c r="F8647" s="178" t="s">
        <v>569</v>
      </c>
      <c r="G8647" s="178">
        <v>82</v>
      </c>
      <c r="H8647" s="178">
        <v>1.0745725594461001E-3</v>
      </c>
      <c r="I8647" s="178">
        <v>1.2035212665796322E-3</v>
      </c>
      <c r="J8647" s="178" t="s">
        <v>625</v>
      </c>
    </row>
    <row r="8648" spans="1:10" x14ac:dyDescent="0.45">
      <c r="A8648" s="178" t="s">
        <v>567</v>
      </c>
      <c r="B8648" s="178" t="s">
        <v>568</v>
      </c>
      <c r="C8648" s="178">
        <v>2040</v>
      </c>
      <c r="D8648" s="178" t="s">
        <v>336</v>
      </c>
      <c r="E8648" s="178" t="s">
        <v>337</v>
      </c>
      <c r="F8648" s="178" t="s">
        <v>572</v>
      </c>
      <c r="G8648" s="178">
        <v>83</v>
      </c>
      <c r="H8648" s="178">
        <v>1.3215851140599999E-5</v>
      </c>
      <c r="I8648" s="178">
        <v>1.4801753277472001E-5</v>
      </c>
      <c r="J8648" s="178" t="s">
        <v>625</v>
      </c>
    </row>
    <row r="8649" spans="1:10" x14ac:dyDescent="0.45">
      <c r="A8649" s="178" t="s">
        <v>567</v>
      </c>
      <c r="B8649" s="178" t="s">
        <v>568</v>
      </c>
      <c r="C8649" s="178">
        <v>2040</v>
      </c>
      <c r="D8649" s="178" t="s">
        <v>336</v>
      </c>
      <c r="E8649" s="178" t="s">
        <v>337</v>
      </c>
      <c r="F8649" s="178" t="s">
        <v>569</v>
      </c>
      <c r="G8649" s="178">
        <v>83</v>
      </c>
      <c r="H8649" s="178">
        <v>2.251555561088E-3</v>
      </c>
      <c r="I8649" s="178">
        <v>2.5217422284185601E-3</v>
      </c>
      <c r="J8649" s="178" t="s">
        <v>625</v>
      </c>
    </row>
    <row r="8650" spans="1:10" x14ac:dyDescent="0.45">
      <c r="A8650" s="178" t="s">
        <v>567</v>
      </c>
      <c r="B8650" s="178" t="s">
        <v>568</v>
      </c>
      <c r="C8650" s="178">
        <v>2040</v>
      </c>
      <c r="D8650" s="178" t="s">
        <v>336</v>
      </c>
      <c r="E8650" s="178" t="s">
        <v>337</v>
      </c>
      <c r="F8650" s="178" t="s">
        <v>573</v>
      </c>
      <c r="G8650" s="178">
        <v>83</v>
      </c>
      <c r="H8650" s="178">
        <v>6.7947729257870004E-4</v>
      </c>
      <c r="I8650" s="178">
        <v>7.6101456768814407E-4</v>
      </c>
      <c r="J8650" s="178" t="s">
        <v>625</v>
      </c>
    </row>
    <row r="8651" spans="1:10" x14ac:dyDescent="0.45">
      <c r="A8651" s="178" t="s">
        <v>567</v>
      </c>
      <c r="B8651" s="178" t="s">
        <v>568</v>
      </c>
      <c r="C8651" s="178">
        <v>2040</v>
      </c>
      <c r="D8651" s="178" t="s">
        <v>336</v>
      </c>
      <c r="E8651" s="178" t="s">
        <v>337</v>
      </c>
      <c r="F8651" s="178" t="s">
        <v>574</v>
      </c>
      <c r="G8651" s="178">
        <v>84</v>
      </c>
      <c r="H8651" s="178">
        <v>3.8670691719740001E-4</v>
      </c>
      <c r="I8651" s="178">
        <v>4.3311174726108804E-4</v>
      </c>
      <c r="J8651" s="178" t="s">
        <v>626</v>
      </c>
    </row>
    <row r="8652" spans="1:10" x14ac:dyDescent="0.45">
      <c r="A8652" s="178" t="s">
        <v>567</v>
      </c>
      <c r="B8652" s="178" t="s">
        <v>568</v>
      </c>
      <c r="C8652" s="178">
        <v>2040</v>
      </c>
      <c r="D8652" s="178" t="s">
        <v>336</v>
      </c>
      <c r="E8652" s="178" t="s">
        <v>337</v>
      </c>
      <c r="F8652" s="178" t="s">
        <v>570</v>
      </c>
      <c r="G8652" s="178">
        <v>84</v>
      </c>
      <c r="H8652" s="178">
        <v>3.9376638596879998E-4</v>
      </c>
      <c r="I8652" s="178">
        <v>4.41018352285056E-4</v>
      </c>
      <c r="J8652" s="178" t="s">
        <v>625</v>
      </c>
    </row>
    <row r="8653" spans="1:10" x14ac:dyDescent="0.45">
      <c r="A8653" s="178" t="s">
        <v>567</v>
      </c>
      <c r="B8653" s="178" t="s">
        <v>568</v>
      </c>
      <c r="C8653" s="178">
        <v>2040</v>
      </c>
      <c r="D8653" s="178" t="s">
        <v>336</v>
      </c>
      <c r="E8653" s="178" t="s">
        <v>337</v>
      </c>
      <c r="F8653" s="178" t="s">
        <v>569</v>
      </c>
      <c r="G8653" s="178">
        <v>85</v>
      </c>
      <c r="H8653" s="178">
        <v>2.0749273244291999E-3</v>
      </c>
      <c r="I8653" s="178">
        <v>2.3239186033607042E-3</v>
      </c>
      <c r="J8653" s="178" t="s">
        <v>625</v>
      </c>
    </row>
    <row r="8654" spans="1:10" x14ac:dyDescent="0.45">
      <c r="A8654" s="178" t="s">
        <v>567</v>
      </c>
      <c r="B8654" s="178" t="s">
        <v>568</v>
      </c>
      <c r="C8654" s="178">
        <v>2040</v>
      </c>
      <c r="D8654" s="178" t="s">
        <v>336</v>
      </c>
      <c r="E8654" s="178" t="s">
        <v>337</v>
      </c>
      <c r="F8654" s="178" t="s">
        <v>571</v>
      </c>
      <c r="G8654" s="178">
        <v>85</v>
      </c>
      <c r="H8654" s="178">
        <v>3.8770256651300001E-5</v>
      </c>
      <c r="I8654" s="178">
        <v>4.3422687449456009E-5</v>
      </c>
      <c r="J8654" s="178" t="s">
        <v>625</v>
      </c>
    </row>
    <row r="8655" spans="1:10" x14ac:dyDescent="0.45">
      <c r="A8655" s="178" t="s">
        <v>567</v>
      </c>
      <c r="B8655" s="178" t="s">
        <v>568</v>
      </c>
      <c r="C8655" s="178">
        <v>2040</v>
      </c>
      <c r="D8655" s="178" t="s">
        <v>336</v>
      </c>
      <c r="E8655" s="178" t="s">
        <v>337</v>
      </c>
      <c r="F8655" s="178" t="s">
        <v>574</v>
      </c>
      <c r="G8655" s="178">
        <v>85</v>
      </c>
      <c r="H8655" s="178">
        <v>8.0747756874189995E-4</v>
      </c>
      <c r="I8655" s="178">
        <v>9.0437487699092801E-4</v>
      </c>
      <c r="J8655" s="178" t="s">
        <v>626</v>
      </c>
    </row>
    <row r="8656" spans="1:10" x14ac:dyDescent="0.45">
      <c r="A8656" s="178" t="s">
        <v>567</v>
      </c>
      <c r="B8656" s="178" t="s">
        <v>568</v>
      </c>
      <c r="C8656" s="178">
        <v>2040</v>
      </c>
      <c r="D8656" s="178" t="s">
        <v>336</v>
      </c>
      <c r="E8656" s="178" t="s">
        <v>337</v>
      </c>
      <c r="F8656" s="178" t="s">
        <v>570</v>
      </c>
      <c r="G8656" s="178">
        <v>85</v>
      </c>
      <c r="H8656" s="178">
        <v>1.212901333929E-4</v>
      </c>
      <c r="I8656" s="178">
        <v>1.3584494940004801E-4</v>
      </c>
      <c r="J8656" s="178" t="s">
        <v>625</v>
      </c>
    </row>
    <row r="8657" spans="1:10" x14ac:dyDescent="0.45">
      <c r="A8657" s="178" t="s">
        <v>567</v>
      </c>
      <c r="B8657" s="178" t="s">
        <v>568</v>
      </c>
      <c r="C8657" s="178">
        <v>2040</v>
      </c>
      <c r="D8657" s="178" t="s">
        <v>336</v>
      </c>
      <c r="E8657" s="178" t="s">
        <v>337</v>
      </c>
      <c r="F8657" s="178" t="s">
        <v>570</v>
      </c>
      <c r="G8657" s="178">
        <v>86</v>
      </c>
      <c r="H8657" s="178">
        <v>3.7986756069590002E-4</v>
      </c>
      <c r="I8657" s="178">
        <v>4.2545166797940804E-4</v>
      </c>
      <c r="J8657" s="178" t="s">
        <v>625</v>
      </c>
    </row>
    <row r="8658" spans="1:10" x14ac:dyDescent="0.45">
      <c r="A8658" s="178" t="s">
        <v>567</v>
      </c>
      <c r="B8658" s="178" t="s">
        <v>568</v>
      </c>
      <c r="C8658" s="178">
        <v>2040</v>
      </c>
      <c r="D8658" s="178" t="s">
        <v>336</v>
      </c>
      <c r="E8658" s="178" t="s">
        <v>337</v>
      </c>
      <c r="F8658" s="178" t="s">
        <v>573</v>
      </c>
      <c r="G8658" s="178">
        <v>86</v>
      </c>
      <c r="H8658" s="178">
        <v>2.6347217499279998E-4</v>
      </c>
      <c r="I8658" s="178">
        <v>2.9508883599193599E-4</v>
      </c>
      <c r="J8658" s="178" t="s">
        <v>625</v>
      </c>
    </row>
    <row r="8659" spans="1:10" x14ac:dyDescent="0.45">
      <c r="A8659" s="178" t="s">
        <v>567</v>
      </c>
      <c r="B8659" s="178" t="s">
        <v>568</v>
      </c>
      <c r="C8659" s="178">
        <v>2040</v>
      </c>
      <c r="D8659" s="178" t="s">
        <v>336</v>
      </c>
      <c r="E8659" s="178" t="s">
        <v>337</v>
      </c>
      <c r="F8659" s="178" t="s">
        <v>572</v>
      </c>
      <c r="G8659" s="178">
        <v>87</v>
      </c>
      <c r="H8659" s="178">
        <v>6.3215543377699996E-5</v>
      </c>
      <c r="I8659" s="178">
        <v>7.0801408583023997E-5</v>
      </c>
      <c r="J8659" s="178" t="s">
        <v>625</v>
      </c>
    </row>
    <row r="8660" spans="1:10" x14ac:dyDescent="0.45">
      <c r="A8660" s="178" t="s">
        <v>567</v>
      </c>
      <c r="B8660" s="178" t="s">
        <v>568</v>
      </c>
      <c r="C8660" s="178">
        <v>2040</v>
      </c>
      <c r="D8660" s="178" t="s">
        <v>336</v>
      </c>
      <c r="E8660" s="178" t="s">
        <v>337</v>
      </c>
      <c r="F8660" s="178" t="s">
        <v>569</v>
      </c>
      <c r="G8660" s="178">
        <v>87</v>
      </c>
      <c r="H8660" s="178">
        <v>9.4057928072289998E-4</v>
      </c>
      <c r="I8660" s="178">
        <v>1.0534487944096481E-3</v>
      </c>
      <c r="J8660" s="178" t="s">
        <v>625</v>
      </c>
    </row>
    <row r="8661" spans="1:10" x14ac:dyDescent="0.45">
      <c r="A8661" s="178" t="s">
        <v>567</v>
      </c>
      <c r="B8661" s="178" t="s">
        <v>568</v>
      </c>
      <c r="C8661" s="178">
        <v>2040</v>
      </c>
      <c r="D8661" s="178" t="s">
        <v>336</v>
      </c>
      <c r="E8661" s="178" t="s">
        <v>337</v>
      </c>
      <c r="F8661" s="178" t="s">
        <v>574</v>
      </c>
      <c r="G8661" s="178">
        <v>89</v>
      </c>
      <c r="H8661" s="178">
        <v>1.8222095968670001E-4</v>
      </c>
      <c r="I8661" s="178">
        <v>2.0408747484910403E-4</v>
      </c>
      <c r="J8661" s="178" t="s">
        <v>626</v>
      </c>
    </row>
    <row r="8662" spans="1:10" x14ac:dyDescent="0.45">
      <c r="A8662" s="178" t="s">
        <v>567</v>
      </c>
      <c r="B8662" s="178" t="s">
        <v>568</v>
      </c>
      <c r="C8662" s="178">
        <v>2040</v>
      </c>
      <c r="D8662" s="178" t="s">
        <v>336</v>
      </c>
      <c r="E8662" s="178" t="s">
        <v>337</v>
      </c>
      <c r="F8662" s="178" t="s">
        <v>571</v>
      </c>
      <c r="G8662" s="178">
        <v>89</v>
      </c>
      <c r="H8662" s="178">
        <v>3.3286931284199997E-5</v>
      </c>
      <c r="I8662" s="178">
        <v>3.7281363038303999E-5</v>
      </c>
      <c r="J8662" s="178" t="s">
        <v>625</v>
      </c>
    </row>
    <row r="8663" spans="1:10" x14ac:dyDescent="0.45">
      <c r="A8663" s="178" t="s">
        <v>567</v>
      </c>
      <c r="B8663" s="178" t="s">
        <v>568</v>
      </c>
      <c r="C8663" s="178">
        <v>2040</v>
      </c>
      <c r="D8663" s="178" t="s">
        <v>336</v>
      </c>
      <c r="E8663" s="178" t="s">
        <v>337</v>
      </c>
      <c r="F8663" s="178" t="s">
        <v>569</v>
      </c>
      <c r="G8663" s="178">
        <v>89</v>
      </c>
      <c r="H8663" s="178">
        <v>1.0463549988343999E-3</v>
      </c>
      <c r="I8663" s="178">
        <v>1.1719175986945279E-3</v>
      </c>
      <c r="J8663" s="178" t="s">
        <v>625</v>
      </c>
    </row>
    <row r="8664" spans="1:10" x14ac:dyDescent="0.45">
      <c r="A8664" s="178" t="s">
        <v>567</v>
      </c>
      <c r="B8664" s="178" t="s">
        <v>568</v>
      </c>
      <c r="C8664" s="178">
        <v>2040</v>
      </c>
      <c r="D8664" s="178" t="s">
        <v>336</v>
      </c>
      <c r="E8664" s="178" t="s">
        <v>337</v>
      </c>
      <c r="F8664" s="178" t="s">
        <v>570</v>
      </c>
      <c r="G8664" s="178">
        <v>89</v>
      </c>
      <c r="H8664" s="178">
        <v>1.1593717499640001E-4</v>
      </c>
      <c r="I8664" s="178">
        <v>1.2984963599596802E-4</v>
      </c>
      <c r="J8664" s="178" t="s">
        <v>625</v>
      </c>
    </row>
    <row r="8665" spans="1:10" x14ac:dyDescent="0.45">
      <c r="A8665" s="178" t="s">
        <v>567</v>
      </c>
      <c r="B8665" s="178" t="s">
        <v>568</v>
      </c>
      <c r="C8665" s="178">
        <v>2040</v>
      </c>
      <c r="D8665" s="178" t="s">
        <v>336</v>
      </c>
      <c r="E8665" s="178" t="s">
        <v>337</v>
      </c>
      <c r="F8665" s="178" t="s">
        <v>573</v>
      </c>
      <c r="G8665" s="178">
        <v>90</v>
      </c>
      <c r="H8665" s="178">
        <v>9.287366992794E-4</v>
      </c>
      <c r="I8665" s="178">
        <v>1.0401851031929281E-3</v>
      </c>
      <c r="J8665" s="178" t="s">
        <v>625</v>
      </c>
    </row>
    <row r="8666" spans="1:10" x14ac:dyDescent="0.45">
      <c r="A8666" s="178" t="s">
        <v>567</v>
      </c>
      <c r="B8666" s="178" t="s">
        <v>568</v>
      </c>
      <c r="C8666" s="178">
        <v>2040</v>
      </c>
      <c r="D8666" s="178" t="s">
        <v>336</v>
      </c>
      <c r="E8666" s="178" t="s">
        <v>337</v>
      </c>
      <c r="F8666" s="178" t="s">
        <v>572</v>
      </c>
      <c r="G8666" s="178">
        <v>90</v>
      </c>
      <c r="H8666" s="178">
        <v>1.2958677871200001E-5</v>
      </c>
      <c r="I8666" s="178">
        <v>1.4513719215744003E-5</v>
      </c>
      <c r="J8666" s="178" t="s">
        <v>625</v>
      </c>
    </row>
    <row r="8667" spans="1:10" x14ac:dyDescent="0.45">
      <c r="A8667" s="178" t="s">
        <v>567</v>
      </c>
      <c r="B8667" s="178" t="s">
        <v>568</v>
      </c>
      <c r="C8667" s="178">
        <v>2040</v>
      </c>
      <c r="D8667" s="178" t="s">
        <v>336</v>
      </c>
      <c r="E8667" s="178" t="s">
        <v>337</v>
      </c>
      <c r="F8667" s="178" t="s">
        <v>569</v>
      </c>
      <c r="G8667" s="178">
        <v>90</v>
      </c>
      <c r="H8667" s="178">
        <v>2.7471401845105001E-3</v>
      </c>
      <c r="I8667" s="178">
        <v>3.0767970066517603E-3</v>
      </c>
      <c r="J8667" s="178" t="s">
        <v>625</v>
      </c>
    </row>
    <row r="8668" spans="1:10" x14ac:dyDescent="0.45">
      <c r="A8668" s="178" t="s">
        <v>567</v>
      </c>
      <c r="B8668" s="178" t="s">
        <v>568</v>
      </c>
      <c r="C8668" s="178">
        <v>2040</v>
      </c>
      <c r="D8668" s="178" t="s">
        <v>336</v>
      </c>
      <c r="E8668" s="178" t="s">
        <v>337</v>
      </c>
      <c r="F8668" s="178" t="s">
        <v>570</v>
      </c>
      <c r="G8668" s="178">
        <v>91</v>
      </c>
      <c r="H8668" s="178">
        <v>3.9467905298810001E-4</v>
      </c>
      <c r="I8668" s="178">
        <v>4.4204053934667208E-4</v>
      </c>
      <c r="J8668" s="178" t="s">
        <v>625</v>
      </c>
    </row>
    <row r="8669" spans="1:10" x14ac:dyDescent="0.45">
      <c r="A8669" s="178" t="s">
        <v>567</v>
      </c>
      <c r="B8669" s="178" t="s">
        <v>568</v>
      </c>
      <c r="C8669" s="178">
        <v>2040</v>
      </c>
      <c r="D8669" s="178" t="s">
        <v>336</v>
      </c>
      <c r="E8669" s="178" t="s">
        <v>337</v>
      </c>
      <c r="F8669" s="178" t="s">
        <v>573</v>
      </c>
      <c r="G8669" s="178">
        <v>91</v>
      </c>
      <c r="H8669" s="178">
        <v>2.5888631353150003E-4</v>
      </c>
      <c r="I8669" s="178">
        <v>2.8995267115528007E-4</v>
      </c>
      <c r="J8669" s="178" t="s">
        <v>625</v>
      </c>
    </row>
    <row r="8670" spans="1:10" x14ac:dyDescent="0.45">
      <c r="A8670" s="178" t="s">
        <v>567</v>
      </c>
      <c r="B8670" s="178" t="s">
        <v>568</v>
      </c>
      <c r="C8670" s="178">
        <v>2040</v>
      </c>
      <c r="D8670" s="178" t="s">
        <v>336</v>
      </c>
      <c r="E8670" s="178" t="s">
        <v>337</v>
      </c>
      <c r="F8670" s="178" t="s">
        <v>574</v>
      </c>
      <c r="G8670" s="178">
        <v>91</v>
      </c>
      <c r="H8670" s="178">
        <v>1.777070283424E-4</v>
      </c>
      <c r="I8670" s="178">
        <v>1.9903187174348801E-4</v>
      </c>
      <c r="J8670" s="178" t="s">
        <v>626</v>
      </c>
    </row>
    <row r="8671" spans="1:10" x14ac:dyDescent="0.45">
      <c r="A8671" s="178" t="s">
        <v>567</v>
      </c>
      <c r="B8671" s="178" t="s">
        <v>568</v>
      </c>
      <c r="C8671" s="178">
        <v>2040</v>
      </c>
      <c r="D8671" s="178" t="s">
        <v>336</v>
      </c>
      <c r="E8671" s="178" t="s">
        <v>337</v>
      </c>
      <c r="F8671" s="178" t="s">
        <v>569</v>
      </c>
      <c r="G8671" s="178">
        <v>92</v>
      </c>
      <c r="H8671" s="178">
        <v>8.9753774227570001E-4</v>
      </c>
      <c r="I8671" s="178">
        <v>1.0052422713487841E-3</v>
      </c>
      <c r="J8671" s="178" t="s">
        <v>625</v>
      </c>
    </row>
    <row r="8672" spans="1:10" x14ac:dyDescent="0.45">
      <c r="A8672" s="178" t="s">
        <v>567</v>
      </c>
      <c r="B8672" s="178" t="s">
        <v>568</v>
      </c>
      <c r="C8672" s="178">
        <v>2040</v>
      </c>
      <c r="D8672" s="178" t="s">
        <v>336</v>
      </c>
      <c r="E8672" s="178" t="s">
        <v>337</v>
      </c>
      <c r="F8672" s="178" t="s">
        <v>570</v>
      </c>
      <c r="G8672" s="178">
        <v>92</v>
      </c>
      <c r="H8672" s="178">
        <v>1.128942967625E-4</v>
      </c>
      <c r="I8672" s="178">
        <v>1.2644161237400001E-4</v>
      </c>
      <c r="J8672" s="178" t="s">
        <v>625</v>
      </c>
    </row>
    <row r="8673" spans="1:10" x14ac:dyDescent="0.45">
      <c r="A8673" s="178" t="s">
        <v>567</v>
      </c>
      <c r="B8673" s="178" t="s">
        <v>568</v>
      </c>
      <c r="C8673" s="178">
        <v>2040</v>
      </c>
      <c r="D8673" s="178" t="s">
        <v>336</v>
      </c>
      <c r="E8673" s="178" t="s">
        <v>337</v>
      </c>
      <c r="F8673" s="178" t="s">
        <v>570</v>
      </c>
      <c r="G8673" s="178">
        <v>93</v>
      </c>
      <c r="H8673" s="178">
        <v>1.328619982814E-4</v>
      </c>
      <c r="I8673" s="178">
        <v>1.48805438075168E-4</v>
      </c>
      <c r="J8673" s="178" t="s">
        <v>625</v>
      </c>
    </row>
    <row r="8674" spans="1:10" x14ac:dyDescent="0.45">
      <c r="A8674" s="178" t="s">
        <v>567</v>
      </c>
      <c r="B8674" s="178" t="s">
        <v>568</v>
      </c>
      <c r="C8674" s="178">
        <v>2040</v>
      </c>
      <c r="D8674" s="178" t="s">
        <v>336</v>
      </c>
      <c r="E8674" s="178" t="s">
        <v>337</v>
      </c>
      <c r="F8674" s="178" t="s">
        <v>573</v>
      </c>
      <c r="G8674" s="178">
        <v>94</v>
      </c>
      <c r="H8674" s="178">
        <v>2.1765417477579999E-4</v>
      </c>
      <c r="I8674" s="178">
        <v>2.43772675748896E-4</v>
      </c>
      <c r="J8674" s="178" t="s">
        <v>625</v>
      </c>
    </row>
    <row r="8675" spans="1:10" x14ac:dyDescent="0.45">
      <c r="A8675" s="178" t="s">
        <v>567</v>
      </c>
      <c r="B8675" s="178" t="s">
        <v>568</v>
      </c>
      <c r="C8675" s="178">
        <v>2040</v>
      </c>
      <c r="D8675" s="178" t="s">
        <v>336</v>
      </c>
      <c r="E8675" s="178" t="s">
        <v>337</v>
      </c>
      <c r="F8675" s="178" t="s">
        <v>569</v>
      </c>
      <c r="G8675" s="178">
        <v>94</v>
      </c>
      <c r="H8675" s="178">
        <v>8.7002274813129999E-4</v>
      </c>
      <c r="I8675" s="178">
        <v>9.7442547790705606E-4</v>
      </c>
      <c r="J8675" s="178" t="s">
        <v>625</v>
      </c>
    </row>
    <row r="8676" spans="1:10" x14ac:dyDescent="0.45">
      <c r="A8676" s="178" t="s">
        <v>567</v>
      </c>
      <c r="B8676" s="178" t="s">
        <v>568</v>
      </c>
      <c r="C8676" s="178">
        <v>2040</v>
      </c>
      <c r="D8676" s="178" t="s">
        <v>336</v>
      </c>
      <c r="E8676" s="178" t="s">
        <v>337</v>
      </c>
      <c r="F8676" s="178" t="s">
        <v>570</v>
      </c>
      <c r="G8676" s="178">
        <v>94</v>
      </c>
      <c r="H8676" s="178">
        <v>1.0917035979219999E-4</v>
      </c>
      <c r="I8676" s="178">
        <v>1.22270802967264E-4</v>
      </c>
      <c r="J8676" s="178" t="s">
        <v>625</v>
      </c>
    </row>
    <row r="8677" spans="1:10" x14ac:dyDescent="0.45">
      <c r="A8677" s="178" t="s">
        <v>567</v>
      </c>
      <c r="B8677" s="178" t="s">
        <v>568</v>
      </c>
      <c r="C8677" s="178">
        <v>2040</v>
      </c>
      <c r="D8677" s="178" t="s">
        <v>336</v>
      </c>
      <c r="E8677" s="178" t="s">
        <v>337</v>
      </c>
      <c r="F8677" s="178" t="s">
        <v>569</v>
      </c>
      <c r="G8677" s="178">
        <v>96</v>
      </c>
      <c r="H8677" s="178">
        <v>1.7685258644632999E-3</v>
      </c>
      <c r="I8677" s="178">
        <v>1.9807489681988961E-3</v>
      </c>
      <c r="J8677" s="178" t="s">
        <v>625</v>
      </c>
    </row>
    <row r="8678" spans="1:10" x14ac:dyDescent="0.45">
      <c r="A8678" s="178" t="s">
        <v>567</v>
      </c>
      <c r="B8678" s="178" t="s">
        <v>568</v>
      </c>
      <c r="C8678" s="178">
        <v>2040</v>
      </c>
      <c r="D8678" s="178" t="s">
        <v>336</v>
      </c>
      <c r="E8678" s="178" t="s">
        <v>337</v>
      </c>
      <c r="F8678" s="178" t="s">
        <v>570</v>
      </c>
      <c r="G8678" s="178">
        <v>96</v>
      </c>
      <c r="H8678" s="178">
        <v>2.1747652499470001E-4</v>
      </c>
      <c r="I8678" s="178">
        <v>2.4357370799406403E-4</v>
      </c>
      <c r="J8678" s="178" t="s">
        <v>625</v>
      </c>
    </row>
    <row r="8679" spans="1:10" x14ac:dyDescent="0.45">
      <c r="A8679" s="178" t="s">
        <v>567</v>
      </c>
      <c r="B8679" s="178" t="s">
        <v>568</v>
      </c>
      <c r="C8679" s="178">
        <v>2040</v>
      </c>
      <c r="D8679" s="178" t="s">
        <v>336</v>
      </c>
      <c r="E8679" s="178" t="s">
        <v>337</v>
      </c>
      <c r="F8679" s="178" t="s">
        <v>572</v>
      </c>
      <c r="G8679" s="178">
        <v>97</v>
      </c>
      <c r="H8679" s="178">
        <v>2.3797714675300001E-5</v>
      </c>
      <c r="I8679" s="178">
        <v>2.6653440436336003E-5</v>
      </c>
      <c r="J8679" s="178" t="s">
        <v>625</v>
      </c>
    </row>
    <row r="8680" spans="1:10" x14ac:dyDescent="0.45">
      <c r="A8680" s="178" t="s">
        <v>567</v>
      </c>
      <c r="B8680" s="178" t="s">
        <v>568</v>
      </c>
      <c r="C8680" s="178">
        <v>2040</v>
      </c>
      <c r="D8680" s="178" t="s">
        <v>336</v>
      </c>
      <c r="E8680" s="178" t="s">
        <v>337</v>
      </c>
      <c r="F8680" s="178" t="s">
        <v>570</v>
      </c>
      <c r="G8680" s="178">
        <v>97</v>
      </c>
      <c r="H8680" s="178">
        <v>1.2335692008490001E-4</v>
      </c>
      <c r="I8680" s="178">
        <v>1.3815975049508804E-4</v>
      </c>
      <c r="J8680" s="178" t="s">
        <v>625</v>
      </c>
    </row>
    <row r="8681" spans="1:10" x14ac:dyDescent="0.45">
      <c r="A8681" s="178" t="s">
        <v>567</v>
      </c>
      <c r="B8681" s="178" t="s">
        <v>568</v>
      </c>
      <c r="C8681" s="178">
        <v>2040</v>
      </c>
      <c r="D8681" s="178" t="s">
        <v>336</v>
      </c>
      <c r="E8681" s="178" t="s">
        <v>337</v>
      </c>
      <c r="F8681" s="178" t="s">
        <v>569</v>
      </c>
      <c r="G8681" s="178">
        <v>97</v>
      </c>
      <c r="H8681" s="178">
        <v>8.4010884165759995E-4</v>
      </c>
      <c r="I8681" s="178">
        <v>9.4092190265651209E-4</v>
      </c>
      <c r="J8681" s="178" t="s">
        <v>625</v>
      </c>
    </row>
    <row r="8682" spans="1:10" x14ac:dyDescent="0.45">
      <c r="A8682" s="178" t="s">
        <v>567</v>
      </c>
      <c r="B8682" s="178" t="s">
        <v>568</v>
      </c>
      <c r="C8682" s="178">
        <v>2040</v>
      </c>
      <c r="D8682" s="178" t="s">
        <v>336</v>
      </c>
      <c r="E8682" s="178" t="s">
        <v>337</v>
      </c>
      <c r="F8682" s="178" t="s">
        <v>569</v>
      </c>
      <c r="G8682" s="178">
        <v>98</v>
      </c>
      <c r="H8682" s="178">
        <v>8.3937536692250004E-4</v>
      </c>
      <c r="I8682" s="178">
        <v>9.401004109532001E-4</v>
      </c>
      <c r="J8682" s="178" t="s">
        <v>625</v>
      </c>
    </row>
    <row r="8683" spans="1:10" x14ac:dyDescent="0.45">
      <c r="A8683" s="178" t="s">
        <v>567</v>
      </c>
      <c r="B8683" s="178" t="s">
        <v>568</v>
      </c>
      <c r="C8683" s="178">
        <v>2040</v>
      </c>
      <c r="D8683" s="178" t="s">
        <v>336</v>
      </c>
      <c r="E8683" s="178" t="s">
        <v>337</v>
      </c>
      <c r="F8683" s="178" t="s">
        <v>570</v>
      </c>
      <c r="G8683" s="178">
        <v>99</v>
      </c>
      <c r="H8683" s="178">
        <v>1.050413193298E-4</v>
      </c>
      <c r="I8683" s="178">
        <v>1.1764627764937602E-4</v>
      </c>
      <c r="J8683" s="178" t="s">
        <v>625</v>
      </c>
    </row>
    <row r="8684" spans="1:10" x14ac:dyDescent="0.45">
      <c r="A8684" s="178" t="s">
        <v>567</v>
      </c>
      <c r="B8684" s="178" t="s">
        <v>568</v>
      </c>
      <c r="C8684" s="178">
        <v>2040</v>
      </c>
      <c r="D8684" s="178" t="s">
        <v>336</v>
      </c>
      <c r="E8684" s="178" t="s">
        <v>337</v>
      </c>
      <c r="F8684" s="178" t="s">
        <v>570</v>
      </c>
      <c r="G8684" s="178">
        <v>100</v>
      </c>
      <c r="H8684" s="178">
        <v>2.09282108699E-4</v>
      </c>
      <c r="I8684" s="178">
        <v>2.3439596174288003E-4</v>
      </c>
      <c r="J8684" s="178" t="s">
        <v>625</v>
      </c>
    </row>
    <row r="8685" spans="1:10" x14ac:dyDescent="0.45">
      <c r="A8685" s="178" t="s">
        <v>567</v>
      </c>
      <c r="B8685" s="178" t="s">
        <v>568</v>
      </c>
      <c r="C8685" s="178">
        <v>2040</v>
      </c>
      <c r="D8685" s="178" t="s">
        <v>336</v>
      </c>
      <c r="E8685" s="178" t="s">
        <v>337</v>
      </c>
      <c r="F8685" s="178" t="s">
        <v>571</v>
      </c>
      <c r="G8685" s="178">
        <v>100</v>
      </c>
      <c r="H8685" s="178">
        <v>3.27049929183E-5</v>
      </c>
      <c r="I8685" s="178">
        <v>3.6629592068496001E-5</v>
      </c>
      <c r="J8685" s="178" t="s">
        <v>625</v>
      </c>
    </row>
    <row r="8686" spans="1:10" x14ac:dyDescent="0.45">
      <c r="A8686" s="178" t="s">
        <v>567</v>
      </c>
      <c r="B8686" s="178" t="s">
        <v>568</v>
      </c>
      <c r="C8686" s="178">
        <v>2040</v>
      </c>
      <c r="D8686" s="178" t="s">
        <v>336</v>
      </c>
      <c r="E8686" s="178" t="s">
        <v>337</v>
      </c>
      <c r="F8686" s="178" t="s">
        <v>569</v>
      </c>
      <c r="G8686" s="178">
        <v>100</v>
      </c>
      <c r="H8686" s="178">
        <v>8.1751687685029995E-4</v>
      </c>
      <c r="I8686" s="178">
        <v>9.1561890207233609E-4</v>
      </c>
      <c r="J8686" s="178" t="s">
        <v>625</v>
      </c>
    </row>
    <row r="8687" spans="1:10" x14ac:dyDescent="0.45">
      <c r="A8687" s="178" t="s">
        <v>567</v>
      </c>
      <c r="B8687" s="178" t="s">
        <v>568</v>
      </c>
      <c r="C8687" s="178">
        <v>2040</v>
      </c>
      <c r="D8687" s="178" t="s">
        <v>336</v>
      </c>
      <c r="E8687" s="178" t="s">
        <v>337</v>
      </c>
      <c r="F8687" s="178" t="s">
        <v>571</v>
      </c>
      <c r="G8687" s="178">
        <v>101</v>
      </c>
      <c r="H8687" s="178">
        <v>2.9380169507899999E-5</v>
      </c>
      <c r="I8687" s="178">
        <v>3.2905789848847999E-5</v>
      </c>
      <c r="J8687" s="178" t="s">
        <v>625</v>
      </c>
    </row>
    <row r="8688" spans="1:10" x14ac:dyDescent="0.45">
      <c r="A8688" s="178" t="s">
        <v>567</v>
      </c>
      <c r="B8688" s="178" t="s">
        <v>568</v>
      </c>
      <c r="C8688" s="178">
        <v>2040</v>
      </c>
      <c r="D8688" s="178" t="s">
        <v>336</v>
      </c>
      <c r="E8688" s="178" t="s">
        <v>337</v>
      </c>
      <c r="F8688" s="178" t="s">
        <v>569</v>
      </c>
      <c r="G8688" s="178">
        <v>102</v>
      </c>
      <c r="H8688" s="178">
        <v>1.8356583314016E-3</v>
      </c>
      <c r="I8688" s="178">
        <v>2.055937331169792E-3</v>
      </c>
      <c r="J8688" s="178" t="s">
        <v>625</v>
      </c>
    </row>
    <row r="8689" spans="1:10" x14ac:dyDescent="0.45">
      <c r="A8689" s="178" t="s">
        <v>567</v>
      </c>
      <c r="B8689" s="178" t="s">
        <v>568</v>
      </c>
      <c r="C8689" s="178">
        <v>2040</v>
      </c>
      <c r="D8689" s="178" t="s">
        <v>336</v>
      </c>
      <c r="E8689" s="178" t="s">
        <v>337</v>
      </c>
      <c r="F8689" s="178" t="s">
        <v>572</v>
      </c>
      <c r="G8689" s="178">
        <v>102</v>
      </c>
      <c r="H8689" s="178">
        <v>1.1213769539600001E-5</v>
      </c>
      <c r="I8689" s="178">
        <v>1.2559421884352002E-5</v>
      </c>
      <c r="J8689" s="178" t="s">
        <v>625</v>
      </c>
    </row>
    <row r="8690" spans="1:10" x14ac:dyDescent="0.45">
      <c r="A8690" s="178" t="s">
        <v>567</v>
      </c>
      <c r="B8690" s="178" t="s">
        <v>568</v>
      </c>
      <c r="C8690" s="178">
        <v>2040</v>
      </c>
      <c r="D8690" s="178" t="s">
        <v>336</v>
      </c>
      <c r="E8690" s="178" t="s">
        <v>337</v>
      </c>
      <c r="F8690" s="178" t="s">
        <v>573</v>
      </c>
      <c r="G8690" s="178">
        <v>102</v>
      </c>
      <c r="H8690" s="178">
        <v>3.3027306199070002E-4</v>
      </c>
      <c r="I8690" s="178">
        <v>3.6990582942958406E-4</v>
      </c>
      <c r="J8690" s="178" t="s">
        <v>625</v>
      </c>
    </row>
    <row r="8691" spans="1:10" x14ac:dyDescent="0.45">
      <c r="A8691" s="178" t="s">
        <v>567</v>
      </c>
      <c r="B8691" s="178" t="s">
        <v>568</v>
      </c>
      <c r="C8691" s="178">
        <v>2040</v>
      </c>
      <c r="D8691" s="178" t="s">
        <v>336</v>
      </c>
      <c r="E8691" s="178" t="s">
        <v>337</v>
      </c>
      <c r="F8691" s="178" t="s">
        <v>571</v>
      </c>
      <c r="G8691" s="178">
        <v>102</v>
      </c>
      <c r="H8691" s="178">
        <v>6.1055039623200002E-5</v>
      </c>
      <c r="I8691" s="178">
        <v>6.8381644377984004E-5</v>
      </c>
      <c r="J8691" s="178" t="s">
        <v>625</v>
      </c>
    </row>
    <row r="8692" spans="1:10" x14ac:dyDescent="0.45">
      <c r="A8692" s="178" t="s">
        <v>567</v>
      </c>
      <c r="B8692" s="178" t="s">
        <v>568</v>
      </c>
      <c r="C8692" s="178">
        <v>2040</v>
      </c>
      <c r="D8692" s="178" t="s">
        <v>336</v>
      </c>
      <c r="E8692" s="178" t="s">
        <v>337</v>
      </c>
      <c r="F8692" s="178" t="s">
        <v>569</v>
      </c>
      <c r="G8692" s="178">
        <v>103</v>
      </c>
      <c r="H8692" s="178">
        <v>1.6960974899121E-3</v>
      </c>
      <c r="I8692" s="178">
        <v>1.8996291887015521E-3</v>
      </c>
      <c r="J8692" s="178" t="s">
        <v>625</v>
      </c>
    </row>
    <row r="8693" spans="1:10" x14ac:dyDescent="0.45">
      <c r="A8693" s="178" t="s">
        <v>567</v>
      </c>
      <c r="B8693" s="178" t="s">
        <v>568</v>
      </c>
      <c r="C8693" s="178">
        <v>2040</v>
      </c>
      <c r="D8693" s="178" t="s">
        <v>336</v>
      </c>
      <c r="E8693" s="178" t="s">
        <v>337</v>
      </c>
      <c r="F8693" s="178" t="s">
        <v>573</v>
      </c>
      <c r="G8693" s="178">
        <v>103</v>
      </c>
      <c r="H8693" s="178">
        <v>5.8458006242289998E-4</v>
      </c>
      <c r="I8693" s="178">
        <v>6.5472966991364805E-4</v>
      </c>
      <c r="J8693" s="178" t="s">
        <v>625</v>
      </c>
    </row>
    <row r="8694" spans="1:10" x14ac:dyDescent="0.45">
      <c r="A8694" s="178" t="s">
        <v>567</v>
      </c>
      <c r="B8694" s="178" t="s">
        <v>568</v>
      </c>
      <c r="C8694" s="178">
        <v>2040</v>
      </c>
      <c r="D8694" s="178" t="s">
        <v>336</v>
      </c>
      <c r="E8694" s="178" t="s">
        <v>337</v>
      </c>
      <c r="F8694" s="178" t="s">
        <v>572</v>
      </c>
      <c r="G8694" s="178">
        <v>104</v>
      </c>
      <c r="H8694" s="178">
        <v>1.09359853013E-5</v>
      </c>
      <c r="I8694" s="178">
        <v>1.2248303537456001E-5</v>
      </c>
      <c r="J8694" s="178" t="s">
        <v>625</v>
      </c>
    </row>
    <row r="8695" spans="1:10" x14ac:dyDescent="0.45">
      <c r="A8695" s="178" t="s">
        <v>567</v>
      </c>
      <c r="B8695" s="178" t="s">
        <v>568</v>
      </c>
      <c r="C8695" s="178">
        <v>2040</v>
      </c>
      <c r="D8695" s="178" t="s">
        <v>336</v>
      </c>
      <c r="E8695" s="178" t="s">
        <v>337</v>
      </c>
      <c r="F8695" s="178" t="s">
        <v>569</v>
      </c>
      <c r="G8695" s="178">
        <v>104</v>
      </c>
      <c r="H8695" s="178">
        <v>1.6810787492431999E-3</v>
      </c>
      <c r="I8695" s="178">
        <v>1.8828081991523842E-3</v>
      </c>
      <c r="J8695" s="178" t="s">
        <v>625</v>
      </c>
    </row>
    <row r="8696" spans="1:10" x14ac:dyDescent="0.45">
      <c r="A8696" s="178" t="s">
        <v>567</v>
      </c>
      <c r="B8696" s="178" t="s">
        <v>568</v>
      </c>
      <c r="C8696" s="178">
        <v>2040</v>
      </c>
      <c r="D8696" s="178" t="s">
        <v>336</v>
      </c>
      <c r="E8696" s="178" t="s">
        <v>337</v>
      </c>
      <c r="F8696" s="178" t="s">
        <v>569</v>
      </c>
      <c r="G8696" s="178">
        <v>105</v>
      </c>
      <c r="H8696" s="178">
        <v>7.7728339238090005E-4</v>
      </c>
      <c r="I8696" s="178">
        <v>8.7055739946660811E-4</v>
      </c>
      <c r="J8696" s="178" t="s">
        <v>625</v>
      </c>
    </row>
    <row r="8697" spans="1:10" x14ac:dyDescent="0.45">
      <c r="A8697" s="178" t="s">
        <v>567</v>
      </c>
      <c r="B8697" s="178" t="s">
        <v>568</v>
      </c>
      <c r="C8697" s="178">
        <v>2040</v>
      </c>
      <c r="D8697" s="178" t="s">
        <v>336</v>
      </c>
      <c r="E8697" s="178" t="s">
        <v>337</v>
      </c>
      <c r="F8697" s="178" t="s">
        <v>570</v>
      </c>
      <c r="G8697" s="178">
        <v>105</v>
      </c>
      <c r="H8697" s="178">
        <v>9.8869953944800002E-5</v>
      </c>
      <c r="I8697" s="178">
        <v>1.1073434841817601E-4</v>
      </c>
      <c r="J8697" s="178" t="s">
        <v>625</v>
      </c>
    </row>
    <row r="8698" spans="1:10" x14ac:dyDescent="0.45">
      <c r="A8698" s="178" t="s">
        <v>567</v>
      </c>
      <c r="B8698" s="178" t="s">
        <v>568</v>
      </c>
      <c r="C8698" s="178">
        <v>2040</v>
      </c>
      <c r="D8698" s="178" t="s">
        <v>336</v>
      </c>
      <c r="E8698" s="178" t="s">
        <v>337</v>
      </c>
      <c r="F8698" s="178" t="s">
        <v>571</v>
      </c>
      <c r="G8698" s="178">
        <v>106</v>
      </c>
      <c r="H8698" s="178">
        <v>2.8137947083499999E-5</v>
      </c>
      <c r="I8698" s="178">
        <v>3.151450073352E-5</v>
      </c>
      <c r="J8698" s="178" t="s">
        <v>625</v>
      </c>
    </row>
    <row r="8699" spans="1:10" x14ac:dyDescent="0.45">
      <c r="A8699" s="178" t="s">
        <v>567</v>
      </c>
      <c r="B8699" s="178" t="s">
        <v>568</v>
      </c>
      <c r="C8699" s="178">
        <v>2040</v>
      </c>
      <c r="D8699" s="178" t="s">
        <v>336</v>
      </c>
      <c r="E8699" s="178" t="s">
        <v>337</v>
      </c>
      <c r="F8699" s="178" t="s">
        <v>570</v>
      </c>
      <c r="G8699" s="178">
        <v>106</v>
      </c>
      <c r="H8699" s="178">
        <v>2.1515567641469999E-4</v>
      </c>
      <c r="I8699" s="178">
        <v>2.4097435758446402E-4</v>
      </c>
      <c r="J8699" s="178" t="s">
        <v>625</v>
      </c>
    </row>
    <row r="8700" spans="1:10" x14ac:dyDescent="0.45">
      <c r="A8700" s="178" t="s">
        <v>567</v>
      </c>
      <c r="B8700" s="178" t="s">
        <v>568</v>
      </c>
      <c r="C8700" s="178">
        <v>2040</v>
      </c>
      <c r="D8700" s="178" t="s">
        <v>336</v>
      </c>
      <c r="E8700" s="178" t="s">
        <v>337</v>
      </c>
      <c r="F8700" s="178" t="s">
        <v>569</v>
      </c>
      <c r="G8700" s="178">
        <v>106</v>
      </c>
      <c r="H8700" s="178">
        <v>2.6397796464152998E-3</v>
      </c>
      <c r="I8700" s="178">
        <v>2.9565532039851363E-3</v>
      </c>
      <c r="J8700" s="178" t="s">
        <v>625</v>
      </c>
    </row>
    <row r="8701" spans="1:10" x14ac:dyDescent="0.45">
      <c r="A8701" s="178" t="s">
        <v>567</v>
      </c>
      <c r="B8701" s="178" t="s">
        <v>568</v>
      </c>
      <c r="C8701" s="178">
        <v>2040</v>
      </c>
      <c r="D8701" s="178" t="s">
        <v>336</v>
      </c>
      <c r="E8701" s="178" t="s">
        <v>337</v>
      </c>
      <c r="F8701" s="178" t="s">
        <v>569</v>
      </c>
      <c r="G8701" s="178">
        <v>107</v>
      </c>
      <c r="H8701" s="178">
        <v>7.6143123442309999E-4</v>
      </c>
      <c r="I8701" s="178">
        <v>8.5280298255387208E-4</v>
      </c>
      <c r="J8701" s="178" t="s">
        <v>625</v>
      </c>
    </row>
    <row r="8702" spans="1:10" x14ac:dyDescent="0.45">
      <c r="A8702" s="178" t="s">
        <v>567</v>
      </c>
      <c r="B8702" s="178" t="s">
        <v>568</v>
      </c>
      <c r="C8702" s="178">
        <v>2040</v>
      </c>
      <c r="D8702" s="178" t="s">
        <v>336</v>
      </c>
      <c r="E8702" s="178" t="s">
        <v>337</v>
      </c>
      <c r="F8702" s="178" t="s">
        <v>571</v>
      </c>
      <c r="G8702" s="178">
        <v>107</v>
      </c>
      <c r="H8702" s="178">
        <v>8.69604555191E-5</v>
      </c>
      <c r="I8702" s="178">
        <v>9.7395710181392005E-5</v>
      </c>
      <c r="J8702" s="178" t="s">
        <v>625</v>
      </c>
    </row>
    <row r="8703" spans="1:10" x14ac:dyDescent="0.45">
      <c r="A8703" s="178" t="s">
        <v>567</v>
      </c>
      <c r="B8703" s="178" t="s">
        <v>568</v>
      </c>
      <c r="C8703" s="178">
        <v>2040</v>
      </c>
      <c r="D8703" s="178" t="s">
        <v>336</v>
      </c>
      <c r="E8703" s="178" t="s">
        <v>337</v>
      </c>
      <c r="F8703" s="178" t="s">
        <v>573</v>
      </c>
      <c r="G8703" s="178">
        <v>108</v>
      </c>
      <c r="H8703" s="178">
        <v>3.7748875911350002E-4</v>
      </c>
      <c r="I8703" s="178">
        <v>4.2278741020712005E-4</v>
      </c>
      <c r="J8703" s="178" t="s">
        <v>625</v>
      </c>
    </row>
    <row r="8704" spans="1:10" x14ac:dyDescent="0.45">
      <c r="A8704" s="178" t="s">
        <v>567</v>
      </c>
      <c r="B8704" s="178" t="s">
        <v>568</v>
      </c>
      <c r="C8704" s="178">
        <v>2040</v>
      </c>
      <c r="D8704" s="178" t="s">
        <v>336</v>
      </c>
      <c r="E8704" s="178" t="s">
        <v>337</v>
      </c>
      <c r="F8704" s="178" t="s">
        <v>571</v>
      </c>
      <c r="G8704" s="178">
        <v>108</v>
      </c>
      <c r="H8704" s="178">
        <v>2.7344689442499999E-5</v>
      </c>
      <c r="I8704" s="178">
        <v>3.0626052175600003E-5</v>
      </c>
      <c r="J8704" s="178" t="s">
        <v>625</v>
      </c>
    </row>
    <row r="8705" spans="1:10" x14ac:dyDescent="0.45">
      <c r="A8705" s="178" t="s">
        <v>567</v>
      </c>
      <c r="B8705" s="178" t="s">
        <v>568</v>
      </c>
      <c r="C8705" s="178">
        <v>2040</v>
      </c>
      <c r="D8705" s="178" t="s">
        <v>336</v>
      </c>
      <c r="E8705" s="178" t="s">
        <v>337</v>
      </c>
      <c r="F8705" s="178" t="s">
        <v>570</v>
      </c>
      <c r="G8705" s="178">
        <v>108</v>
      </c>
      <c r="H8705" s="178">
        <v>9.5967938250400006E-5</v>
      </c>
      <c r="I8705" s="178">
        <v>1.0748409084044801E-4</v>
      </c>
      <c r="J8705" s="178" t="s">
        <v>625</v>
      </c>
    </row>
    <row r="8706" spans="1:10" x14ac:dyDescent="0.45">
      <c r="A8706" s="178" t="s">
        <v>567</v>
      </c>
      <c r="B8706" s="178" t="s">
        <v>568</v>
      </c>
      <c r="C8706" s="178">
        <v>2040</v>
      </c>
      <c r="D8706" s="178" t="s">
        <v>336</v>
      </c>
      <c r="E8706" s="178" t="s">
        <v>337</v>
      </c>
      <c r="F8706" s="178" t="s">
        <v>569</v>
      </c>
      <c r="G8706" s="178">
        <v>110</v>
      </c>
      <c r="H8706" s="178">
        <v>7.481454522349E-4</v>
      </c>
      <c r="I8706" s="178">
        <v>8.3792290650308804E-4</v>
      </c>
      <c r="J8706" s="178" t="s">
        <v>625</v>
      </c>
    </row>
    <row r="8707" spans="1:10" x14ac:dyDescent="0.45">
      <c r="A8707" s="178" t="s">
        <v>567</v>
      </c>
      <c r="B8707" s="178" t="s">
        <v>568</v>
      </c>
      <c r="C8707" s="178">
        <v>2040</v>
      </c>
      <c r="D8707" s="178" t="s">
        <v>336</v>
      </c>
      <c r="E8707" s="178" t="s">
        <v>337</v>
      </c>
      <c r="F8707" s="178" t="s">
        <v>570</v>
      </c>
      <c r="G8707" s="178">
        <v>110</v>
      </c>
      <c r="H8707" s="178">
        <v>9.5352967036899997E-5</v>
      </c>
      <c r="I8707" s="178">
        <v>1.06795323081328E-4</v>
      </c>
      <c r="J8707" s="178" t="s">
        <v>625</v>
      </c>
    </row>
    <row r="8708" spans="1:10" x14ac:dyDescent="0.45">
      <c r="A8708" s="178" t="s">
        <v>567</v>
      </c>
      <c r="B8708" s="178" t="s">
        <v>568</v>
      </c>
      <c r="C8708" s="178">
        <v>2040</v>
      </c>
      <c r="D8708" s="178" t="s">
        <v>336</v>
      </c>
      <c r="E8708" s="178" t="s">
        <v>337</v>
      </c>
      <c r="F8708" s="178" t="s">
        <v>571</v>
      </c>
      <c r="G8708" s="178">
        <v>111</v>
      </c>
      <c r="H8708" s="178">
        <v>2.68768471869E-5</v>
      </c>
      <c r="I8708" s="178">
        <v>3.0102068849328003E-5</v>
      </c>
      <c r="J8708" s="178" t="s">
        <v>625</v>
      </c>
    </row>
    <row r="8709" spans="1:10" x14ac:dyDescent="0.45">
      <c r="A8709" s="178" t="s">
        <v>567</v>
      </c>
      <c r="B8709" s="178" t="s">
        <v>568</v>
      </c>
      <c r="C8709" s="178">
        <v>2040</v>
      </c>
      <c r="D8709" s="178" t="s">
        <v>336</v>
      </c>
      <c r="E8709" s="178" t="s">
        <v>337</v>
      </c>
      <c r="F8709" s="178" t="s">
        <v>569</v>
      </c>
      <c r="G8709" s="178">
        <v>113</v>
      </c>
      <c r="H8709" s="178">
        <v>7.2496326174590004E-4</v>
      </c>
      <c r="I8709" s="178">
        <v>8.1195885315540808E-4</v>
      </c>
      <c r="J8709" s="178" t="s">
        <v>625</v>
      </c>
    </row>
    <row r="8710" spans="1:10" x14ac:dyDescent="0.45">
      <c r="A8710" s="178" t="s">
        <v>567</v>
      </c>
      <c r="B8710" s="178" t="s">
        <v>568</v>
      </c>
      <c r="C8710" s="178">
        <v>2040</v>
      </c>
      <c r="D8710" s="178" t="s">
        <v>336</v>
      </c>
      <c r="E8710" s="178" t="s">
        <v>337</v>
      </c>
      <c r="F8710" s="178" t="s">
        <v>573</v>
      </c>
      <c r="G8710" s="178">
        <v>114</v>
      </c>
      <c r="H8710" s="178">
        <v>5.3120142547409999E-4</v>
      </c>
      <c r="I8710" s="178">
        <v>5.9494559653099207E-4</v>
      </c>
      <c r="J8710" s="178" t="s">
        <v>625</v>
      </c>
    </row>
    <row r="8711" spans="1:10" x14ac:dyDescent="0.45">
      <c r="A8711" s="178" t="s">
        <v>567</v>
      </c>
      <c r="B8711" s="178" t="s">
        <v>568</v>
      </c>
      <c r="C8711" s="178">
        <v>2040</v>
      </c>
      <c r="D8711" s="178" t="s">
        <v>336</v>
      </c>
      <c r="E8711" s="178" t="s">
        <v>337</v>
      </c>
      <c r="F8711" s="178" t="s">
        <v>570</v>
      </c>
      <c r="G8711" s="178">
        <v>115</v>
      </c>
      <c r="H8711" s="178">
        <v>1.814457500586E-4</v>
      </c>
      <c r="I8711" s="178">
        <v>2.0321924006563201E-4</v>
      </c>
      <c r="J8711" s="178" t="s">
        <v>625</v>
      </c>
    </row>
    <row r="8712" spans="1:10" x14ac:dyDescent="0.45">
      <c r="A8712" s="178" t="s">
        <v>567</v>
      </c>
      <c r="B8712" s="178" t="s">
        <v>568</v>
      </c>
      <c r="C8712" s="178">
        <v>2040</v>
      </c>
      <c r="D8712" s="178" t="s">
        <v>336</v>
      </c>
      <c r="E8712" s="178" t="s">
        <v>337</v>
      </c>
      <c r="F8712" s="178" t="s">
        <v>569</v>
      </c>
      <c r="G8712" s="178">
        <v>116</v>
      </c>
      <c r="H8712" s="178">
        <v>8.0154370516539997E-4</v>
      </c>
      <c r="I8712" s="178">
        <v>8.9772894978524804E-4</v>
      </c>
      <c r="J8712" s="178" t="s">
        <v>625</v>
      </c>
    </row>
    <row r="8713" spans="1:10" x14ac:dyDescent="0.45">
      <c r="A8713" s="178" t="s">
        <v>567</v>
      </c>
      <c r="B8713" s="178" t="s">
        <v>568</v>
      </c>
      <c r="C8713" s="178">
        <v>2040</v>
      </c>
      <c r="D8713" s="178" t="s">
        <v>336</v>
      </c>
      <c r="E8713" s="178" t="s">
        <v>337</v>
      </c>
      <c r="F8713" s="178" t="s">
        <v>570</v>
      </c>
      <c r="G8713" s="178">
        <v>116</v>
      </c>
      <c r="H8713" s="178">
        <v>1.0554500477160001E-4</v>
      </c>
      <c r="I8713" s="178">
        <v>1.1821040534419202E-4</v>
      </c>
      <c r="J8713" s="178" t="s">
        <v>625</v>
      </c>
    </row>
    <row r="8714" spans="1:10" x14ac:dyDescent="0.45">
      <c r="A8714" s="178" t="s">
        <v>567</v>
      </c>
      <c r="B8714" s="178" t="s">
        <v>568</v>
      </c>
      <c r="C8714" s="178">
        <v>2040</v>
      </c>
      <c r="D8714" s="178" t="s">
        <v>336</v>
      </c>
      <c r="E8714" s="178" t="s">
        <v>337</v>
      </c>
      <c r="F8714" s="178" t="s">
        <v>571</v>
      </c>
      <c r="G8714" s="178">
        <v>116</v>
      </c>
      <c r="H8714" s="178">
        <v>2.5706673113699999E-5</v>
      </c>
      <c r="I8714" s="178">
        <v>2.8791473887344001E-5</v>
      </c>
      <c r="J8714" s="178" t="s">
        <v>625</v>
      </c>
    </row>
    <row r="8715" spans="1:10" x14ac:dyDescent="0.45">
      <c r="A8715" s="178" t="s">
        <v>567</v>
      </c>
      <c r="B8715" s="178" t="s">
        <v>568</v>
      </c>
      <c r="C8715" s="178">
        <v>2040</v>
      </c>
      <c r="D8715" s="178" t="s">
        <v>336</v>
      </c>
      <c r="E8715" s="178" t="s">
        <v>337</v>
      </c>
      <c r="F8715" s="178" t="s">
        <v>573</v>
      </c>
      <c r="G8715" s="178">
        <v>116</v>
      </c>
      <c r="H8715" s="178">
        <v>5.2479695295919995E-4</v>
      </c>
      <c r="I8715" s="178">
        <v>5.8777258731430404E-4</v>
      </c>
      <c r="J8715" s="178" t="s">
        <v>625</v>
      </c>
    </row>
    <row r="8716" spans="1:10" x14ac:dyDescent="0.45">
      <c r="A8716" s="178" t="s">
        <v>567</v>
      </c>
      <c r="B8716" s="178" t="s">
        <v>568</v>
      </c>
      <c r="C8716" s="178">
        <v>2040</v>
      </c>
      <c r="D8716" s="178" t="s">
        <v>336</v>
      </c>
      <c r="E8716" s="178" t="s">
        <v>337</v>
      </c>
      <c r="F8716" s="178" t="s">
        <v>569</v>
      </c>
      <c r="G8716" s="178">
        <v>117</v>
      </c>
      <c r="H8716" s="178">
        <v>1.3998397625983E-3</v>
      </c>
      <c r="I8716" s="178">
        <v>1.5678205341100961E-3</v>
      </c>
      <c r="J8716" s="178" t="s">
        <v>625</v>
      </c>
    </row>
    <row r="8717" spans="1:10" x14ac:dyDescent="0.45">
      <c r="A8717" s="178" t="s">
        <v>567</v>
      </c>
      <c r="B8717" s="178" t="s">
        <v>568</v>
      </c>
      <c r="C8717" s="178">
        <v>2040</v>
      </c>
      <c r="D8717" s="178" t="s">
        <v>336</v>
      </c>
      <c r="E8717" s="178" t="s">
        <v>337</v>
      </c>
      <c r="F8717" s="178" t="s">
        <v>573</v>
      </c>
      <c r="G8717" s="178">
        <v>117</v>
      </c>
      <c r="H8717" s="178">
        <v>2.8384945471769999E-4</v>
      </c>
      <c r="I8717" s="178">
        <v>3.1791138928382402E-4</v>
      </c>
      <c r="J8717" s="178" t="s">
        <v>625</v>
      </c>
    </row>
    <row r="8718" spans="1:10" x14ac:dyDescent="0.45">
      <c r="A8718" s="178" t="s">
        <v>567</v>
      </c>
      <c r="B8718" s="178" t="s">
        <v>568</v>
      </c>
      <c r="C8718" s="178">
        <v>2040</v>
      </c>
      <c r="D8718" s="178" t="s">
        <v>336</v>
      </c>
      <c r="E8718" s="178" t="s">
        <v>337</v>
      </c>
      <c r="F8718" s="178" t="s">
        <v>570</v>
      </c>
      <c r="G8718" s="178">
        <v>117</v>
      </c>
      <c r="H8718" s="178">
        <v>1.9213961058990001E-4</v>
      </c>
      <c r="I8718" s="178">
        <v>2.1519636386068804E-4</v>
      </c>
      <c r="J8718" s="178" t="s">
        <v>625</v>
      </c>
    </row>
    <row r="8719" spans="1:10" x14ac:dyDescent="0.45">
      <c r="A8719" s="178" t="s">
        <v>567</v>
      </c>
      <c r="B8719" s="178" t="s">
        <v>568</v>
      </c>
      <c r="C8719" s="178">
        <v>2040</v>
      </c>
      <c r="D8719" s="178" t="s">
        <v>336</v>
      </c>
      <c r="E8719" s="178" t="s">
        <v>337</v>
      </c>
      <c r="F8719" s="178" t="s">
        <v>569</v>
      </c>
      <c r="G8719" s="178">
        <v>118</v>
      </c>
      <c r="H8719" s="178">
        <v>1.5740251983516001E-3</v>
      </c>
      <c r="I8719" s="178">
        <v>1.7629082221537922E-3</v>
      </c>
      <c r="J8719" s="178" t="s">
        <v>625</v>
      </c>
    </row>
    <row r="8720" spans="1:10" x14ac:dyDescent="0.45">
      <c r="A8720" s="178" t="s">
        <v>567</v>
      </c>
      <c r="B8720" s="178" t="s">
        <v>568</v>
      </c>
      <c r="C8720" s="178">
        <v>2040</v>
      </c>
      <c r="D8720" s="178" t="s">
        <v>336</v>
      </c>
      <c r="E8720" s="178" t="s">
        <v>337</v>
      </c>
      <c r="F8720" s="178" t="s">
        <v>570</v>
      </c>
      <c r="G8720" s="178">
        <v>118</v>
      </c>
      <c r="H8720" s="178">
        <v>1.0427249071649999E-4</v>
      </c>
      <c r="I8720" s="178">
        <v>1.1678518960248E-4</v>
      </c>
      <c r="J8720" s="178" t="s">
        <v>625</v>
      </c>
    </row>
    <row r="8721" spans="1:10" x14ac:dyDescent="0.45">
      <c r="A8721" s="178" t="s">
        <v>567</v>
      </c>
      <c r="B8721" s="178" t="s">
        <v>568</v>
      </c>
      <c r="C8721" s="178">
        <v>2040</v>
      </c>
      <c r="D8721" s="178" t="s">
        <v>336</v>
      </c>
      <c r="E8721" s="178" t="s">
        <v>337</v>
      </c>
      <c r="F8721" s="178" t="s">
        <v>570</v>
      </c>
      <c r="G8721" s="178">
        <v>120</v>
      </c>
      <c r="H8721" s="178">
        <v>1.738743376336E-4</v>
      </c>
      <c r="I8721" s="178">
        <v>1.9473925814963202E-4</v>
      </c>
      <c r="J8721" s="178" t="s">
        <v>625</v>
      </c>
    </row>
    <row r="8722" spans="1:10" x14ac:dyDescent="0.45">
      <c r="A8722" s="178" t="s">
        <v>567</v>
      </c>
      <c r="B8722" s="178" t="s">
        <v>568</v>
      </c>
      <c r="C8722" s="178">
        <v>2040</v>
      </c>
      <c r="D8722" s="178" t="s">
        <v>336</v>
      </c>
      <c r="E8722" s="178" t="s">
        <v>337</v>
      </c>
      <c r="F8722" s="178" t="s">
        <v>569</v>
      </c>
      <c r="G8722" s="178">
        <v>121</v>
      </c>
      <c r="H8722" s="178">
        <v>1.3595032505690999E-3</v>
      </c>
      <c r="I8722" s="178">
        <v>1.5226436406373921E-3</v>
      </c>
      <c r="J8722" s="178" t="s">
        <v>625</v>
      </c>
    </row>
    <row r="8723" spans="1:10" x14ac:dyDescent="0.45">
      <c r="A8723" s="178" t="s">
        <v>567</v>
      </c>
      <c r="B8723" s="178" t="s">
        <v>568</v>
      </c>
      <c r="C8723" s="178">
        <v>2040</v>
      </c>
      <c r="D8723" s="178" t="s">
        <v>336</v>
      </c>
      <c r="E8723" s="178" t="s">
        <v>337</v>
      </c>
      <c r="F8723" s="178" t="s">
        <v>569</v>
      </c>
      <c r="G8723" s="178">
        <v>122</v>
      </c>
      <c r="H8723" s="178">
        <v>6.7203550133849998E-4</v>
      </c>
      <c r="I8723" s="178">
        <v>7.5267976149912008E-4</v>
      </c>
      <c r="J8723" s="178" t="s">
        <v>625</v>
      </c>
    </row>
    <row r="8724" spans="1:10" x14ac:dyDescent="0.45">
      <c r="A8724" s="178" t="s">
        <v>567</v>
      </c>
      <c r="B8724" s="178" t="s">
        <v>568</v>
      </c>
      <c r="C8724" s="178">
        <v>2040</v>
      </c>
      <c r="D8724" s="178" t="s">
        <v>336</v>
      </c>
      <c r="E8724" s="178" t="s">
        <v>337</v>
      </c>
      <c r="F8724" s="178" t="s">
        <v>570</v>
      </c>
      <c r="G8724" s="178">
        <v>122</v>
      </c>
      <c r="H8724" s="178">
        <v>9.3057300546200002E-5</v>
      </c>
      <c r="I8724" s="178">
        <v>1.0422417661174401E-4</v>
      </c>
      <c r="J8724" s="178" t="s">
        <v>625</v>
      </c>
    </row>
    <row r="8725" spans="1:10" x14ac:dyDescent="0.45">
      <c r="A8725" s="178" t="s">
        <v>567</v>
      </c>
      <c r="B8725" s="178" t="s">
        <v>568</v>
      </c>
      <c r="C8725" s="178">
        <v>2040</v>
      </c>
      <c r="D8725" s="178" t="s">
        <v>336</v>
      </c>
      <c r="E8725" s="178" t="s">
        <v>337</v>
      </c>
      <c r="F8725" s="178" t="s">
        <v>571</v>
      </c>
      <c r="G8725" s="178">
        <v>122</v>
      </c>
      <c r="H8725" s="178">
        <v>2.6579406039699999E-5</v>
      </c>
      <c r="I8725" s="178">
        <v>2.9768934764464001E-5</v>
      </c>
      <c r="J8725" s="178" t="s">
        <v>625</v>
      </c>
    </row>
    <row r="8726" spans="1:10" x14ac:dyDescent="0.45">
      <c r="A8726" s="178" t="s">
        <v>567</v>
      </c>
      <c r="B8726" s="178" t="s">
        <v>568</v>
      </c>
      <c r="C8726" s="178">
        <v>2040</v>
      </c>
      <c r="D8726" s="178" t="s">
        <v>336</v>
      </c>
      <c r="E8726" s="178" t="s">
        <v>337</v>
      </c>
      <c r="F8726" s="178" t="s">
        <v>570</v>
      </c>
      <c r="G8726" s="178">
        <v>123</v>
      </c>
      <c r="H8726" s="178">
        <v>8.5407780716199999E-5</v>
      </c>
      <c r="I8726" s="178">
        <v>9.5656714402144003E-5</v>
      </c>
      <c r="J8726" s="178" t="s">
        <v>625</v>
      </c>
    </row>
    <row r="8727" spans="1:10" x14ac:dyDescent="0.45">
      <c r="A8727" s="178" t="s">
        <v>567</v>
      </c>
      <c r="B8727" s="178" t="s">
        <v>568</v>
      </c>
      <c r="C8727" s="178">
        <v>2040</v>
      </c>
      <c r="D8727" s="178" t="s">
        <v>336</v>
      </c>
      <c r="E8727" s="178" t="s">
        <v>337</v>
      </c>
      <c r="F8727" s="178" t="s">
        <v>571</v>
      </c>
      <c r="G8727" s="178">
        <v>123</v>
      </c>
      <c r="H8727" s="178">
        <v>2.3869355573E-5</v>
      </c>
      <c r="I8727" s="178">
        <v>2.6733678241760003E-5</v>
      </c>
      <c r="J8727" s="178" t="s">
        <v>625</v>
      </c>
    </row>
    <row r="8728" spans="1:10" x14ac:dyDescent="0.45">
      <c r="A8728" s="178" t="s">
        <v>567</v>
      </c>
      <c r="B8728" s="178" t="s">
        <v>568</v>
      </c>
      <c r="C8728" s="178">
        <v>2040</v>
      </c>
      <c r="D8728" s="178" t="s">
        <v>336</v>
      </c>
      <c r="E8728" s="178" t="s">
        <v>337</v>
      </c>
      <c r="F8728" s="178" t="s">
        <v>573</v>
      </c>
      <c r="G8728" s="178">
        <v>123</v>
      </c>
      <c r="H8728" s="178">
        <v>3.6876249942E-4</v>
      </c>
      <c r="I8728" s="178">
        <v>4.1301399935040007E-4</v>
      </c>
      <c r="J8728" s="178" t="s">
        <v>625</v>
      </c>
    </row>
    <row r="8729" spans="1:10" x14ac:dyDescent="0.45">
      <c r="A8729" s="178" t="s">
        <v>567</v>
      </c>
      <c r="B8729" s="178" t="s">
        <v>568</v>
      </c>
      <c r="C8729" s="178">
        <v>2040</v>
      </c>
      <c r="D8729" s="178" t="s">
        <v>336</v>
      </c>
      <c r="E8729" s="178" t="s">
        <v>337</v>
      </c>
      <c r="F8729" s="178" t="s">
        <v>573</v>
      </c>
      <c r="G8729" s="178">
        <v>124</v>
      </c>
      <c r="H8729" s="178">
        <v>3.298911615275E-4</v>
      </c>
      <c r="I8729" s="178">
        <v>3.6947810091080002E-4</v>
      </c>
      <c r="J8729" s="178" t="s">
        <v>625</v>
      </c>
    </row>
    <row r="8730" spans="1:10" x14ac:dyDescent="0.45">
      <c r="A8730" s="178" t="s">
        <v>567</v>
      </c>
      <c r="B8730" s="178" t="s">
        <v>568</v>
      </c>
      <c r="C8730" s="178">
        <v>2040</v>
      </c>
      <c r="D8730" s="178" t="s">
        <v>336</v>
      </c>
      <c r="E8730" s="178" t="s">
        <v>337</v>
      </c>
      <c r="F8730" s="178" t="s">
        <v>570</v>
      </c>
      <c r="G8730" s="178">
        <v>125</v>
      </c>
      <c r="H8730" s="178">
        <v>1.7530831973999999E-4</v>
      </c>
      <c r="I8730" s="178">
        <v>1.9634531810879999E-4</v>
      </c>
      <c r="J8730" s="178" t="s">
        <v>625</v>
      </c>
    </row>
    <row r="8731" spans="1:10" x14ac:dyDescent="0.45">
      <c r="A8731" s="178" t="s">
        <v>567</v>
      </c>
      <c r="B8731" s="178" t="s">
        <v>568</v>
      </c>
      <c r="C8731" s="178">
        <v>2040</v>
      </c>
      <c r="D8731" s="178" t="s">
        <v>336</v>
      </c>
      <c r="E8731" s="178" t="s">
        <v>337</v>
      </c>
      <c r="F8731" s="178" t="s">
        <v>571</v>
      </c>
      <c r="G8731" s="178">
        <v>125</v>
      </c>
      <c r="H8731" s="178">
        <v>2.3666741981299999E-5</v>
      </c>
      <c r="I8731" s="178">
        <v>2.6506751019056003E-5</v>
      </c>
      <c r="J8731" s="178" t="s">
        <v>625</v>
      </c>
    </row>
    <row r="8732" spans="1:10" x14ac:dyDescent="0.45">
      <c r="A8732" s="178" t="s">
        <v>567</v>
      </c>
      <c r="B8732" s="178" t="s">
        <v>568</v>
      </c>
      <c r="C8732" s="178">
        <v>2040</v>
      </c>
      <c r="D8732" s="178" t="s">
        <v>336</v>
      </c>
      <c r="E8732" s="178" t="s">
        <v>337</v>
      </c>
      <c r="F8732" s="178" t="s">
        <v>570</v>
      </c>
      <c r="G8732" s="178">
        <v>127</v>
      </c>
      <c r="H8732" s="178">
        <v>8.9547713287200004E-5</v>
      </c>
      <c r="I8732" s="178">
        <v>1.0029343888166401E-4</v>
      </c>
      <c r="J8732" s="178" t="s">
        <v>625</v>
      </c>
    </row>
    <row r="8733" spans="1:10" x14ac:dyDescent="0.45">
      <c r="A8733" s="178" t="s">
        <v>567</v>
      </c>
      <c r="B8733" s="178" t="s">
        <v>568</v>
      </c>
      <c r="C8733" s="178">
        <v>2040</v>
      </c>
      <c r="D8733" s="178" t="s">
        <v>336</v>
      </c>
      <c r="E8733" s="178" t="s">
        <v>337</v>
      </c>
      <c r="F8733" s="178" t="s">
        <v>574</v>
      </c>
      <c r="G8733" s="178">
        <v>128</v>
      </c>
      <c r="H8733" s="178">
        <v>1.245574821951E-4</v>
      </c>
      <c r="I8733" s="178">
        <v>1.3950438005851202E-4</v>
      </c>
      <c r="J8733" s="178" t="s">
        <v>626</v>
      </c>
    </row>
    <row r="8734" spans="1:10" x14ac:dyDescent="0.45">
      <c r="A8734" s="178" t="s">
        <v>567</v>
      </c>
      <c r="B8734" s="178" t="s">
        <v>568</v>
      </c>
      <c r="C8734" s="178">
        <v>2040</v>
      </c>
      <c r="D8734" s="178" t="s">
        <v>336</v>
      </c>
      <c r="E8734" s="178" t="s">
        <v>337</v>
      </c>
      <c r="F8734" s="178" t="s">
        <v>569</v>
      </c>
      <c r="G8734" s="178">
        <v>130</v>
      </c>
      <c r="H8734" s="178">
        <v>6.7678041523320002E-4</v>
      </c>
      <c r="I8734" s="178">
        <v>7.5799406506118409E-4</v>
      </c>
      <c r="J8734" s="178" t="s">
        <v>625</v>
      </c>
    </row>
    <row r="8735" spans="1:10" x14ac:dyDescent="0.45">
      <c r="A8735" s="178" t="s">
        <v>567</v>
      </c>
      <c r="B8735" s="178" t="s">
        <v>568</v>
      </c>
      <c r="C8735" s="178">
        <v>2040</v>
      </c>
      <c r="D8735" s="178" t="s">
        <v>336</v>
      </c>
      <c r="E8735" s="178" t="s">
        <v>337</v>
      </c>
      <c r="F8735" s="178" t="s">
        <v>570</v>
      </c>
      <c r="G8735" s="178">
        <v>130</v>
      </c>
      <c r="H8735" s="178">
        <v>2.6877498021349999E-4</v>
      </c>
      <c r="I8735" s="178">
        <v>3.0102797783911999E-4</v>
      </c>
      <c r="J8735" s="178" t="s">
        <v>625</v>
      </c>
    </row>
    <row r="8736" spans="1:10" x14ac:dyDescent="0.45">
      <c r="A8736" s="178" t="s">
        <v>567</v>
      </c>
      <c r="B8736" s="178" t="s">
        <v>568</v>
      </c>
      <c r="C8736" s="178">
        <v>2040</v>
      </c>
      <c r="D8736" s="178" t="s">
        <v>336</v>
      </c>
      <c r="E8736" s="178" t="s">
        <v>337</v>
      </c>
      <c r="F8736" s="178" t="s">
        <v>571</v>
      </c>
      <c r="G8736" s="178">
        <v>131</v>
      </c>
      <c r="H8736" s="178">
        <v>2.2677686501999998E-5</v>
      </c>
      <c r="I8736" s="178">
        <v>2.5399008882240001E-5</v>
      </c>
      <c r="J8736" s="178" t="s">
        <v>625</v>
      </c>
    </row>
    <row r="8737" spans="1:10" x14ac:dyDescent="0.45">
      <c r="A8737" s="178" t="s">
        <v>567</v>
      </c>
      <c r="B8737" s="178" t="s">
        <v>568</v>
      </c>
      <c r="C8737" s="178">
        <v>2040</v>
      </c>
      <c r="D8737" s="178" t="s">
        <v>336</v>
      </c>
      <c r="E8737" s="178" t="s">
        <v>337</v>
      </c>
      <c r="F8737" s="178" t="s">
        <v>573</v>
      </c>
      <c r="G8737" s="178">
        <v>131</v>
      </c>
      <c r="H8737" s="178">
        <v>2.28025674005E-4</v>
      </c>
      <c r="I8737" s="178">
        <v>2.5538875488560005E-4</v>
      </c>
      <c r="J8737" s="178" t="s">
        <v>625</v>
      </c>
    </row>
    <row r="8738" spans="1:10" x14ac:dyDescent="0.45">
      <c r="A8738" s="178" t="s">
        <v>567</v>
      </c>
      <c r="B8738" s="178" t="s">
        <v>568</v>
      </c>
      <c r="C8738" s="178">
        <v>2040</v>
      </c>
      <c r="D8738" s="178" t="s">
        <v>336</v>
      </c>
      <c r="E8738" s="178" t="s">
        <v>337</v>
      </c>
      <c r="F8738" s="178" t="s">
        <v>569</v>
      </c>
      <c r="G8738" s="178">
        <v>131</v>
      </c>
      <c r="H8738" s="178">
        <v>6.2819500453769998E-4</v>
      </c>
      <c r="I8738" s="178">
        <v>7.0357840508222401E-4</v>
      </c>
      <c r="J8738" s="178" t="s">
        <v>625</v>
      </c>
    </row>
    <row r="8739" spans="1:10" x14ac:dyDescent="0.45">
      <c r="A8739" s="178" t="s">
        <v>567</v>
      </c>
      <c r="B8739" s="178" t="s">
        <v>568</v>
      </c>
      <c r="C8739" s="178">
        <v>2040</v>
      </c>
      <c r="D8739" s="178" t="s">
        <v>336</v>
      </c>
      <c r="E8739" s="178" t="s">
        <v>337</v>
      </c>
      <c r="F8739" s="178" t="s">
        <v>569</v>
      </c>
      <c r="G8739" s="178">
        <v>132</v>
      </c>
      <c r="H8739" s="178">
        <v>6.2003690982239995E-4</v>
      </c>
      <c r="I8739" s="178">
        <v>6.9444133900108801E-4</v>
      </c>
      <c r="J8739" s="178" t="s">
        <v>625</v>
      </c>
    </row>
    <row r="8740" spans="1:10" x14ac:dyDescent="0.45">
      <c r="A8740" s="178" t="s">
        <v>567</v>
      </c>
      <c r="B8740" s="178" t="s">
        <v>568</v>
      </c>
      <c r="C8740" s="178">
        <v>2040</v>
      </c>
      <c r="D8740" s="178" t="s">
        <v>336</v>
      </c>
      <c r="E8740" s="178" t="s">
        <v>337</v>
      </c>
      <c r="F8740" s="178" t="s">
        <v>570</v>
      </c>
      <c r="G8740" s="178">
        <v>132</v>
      </c>
      <c r="H8740" s="178">
        <v>9.1765265096899998E-5</v>
      </c>
      <c r="I8740" s="178">
        <v>1.02777096908528E-4</v>
      </c>
      <c r="J8740" s="178" t="s">
        <v>625</v>
      </c>
    </row>
    <row r="8741" spans="1:10" x14ac:dyDescent="0.45">
      <c r="A8741" s="178" t="s">
        <v>567</v>
      </c>
      <c r="B8741" s="178" t="s">
        <v>568</v>
      </c>
      <c r="C8741" s="178">
        <v>2040</v>
      </c>
      <c r="D8741" s="178" t="s">
        <v>336</v>
      </c>
      <c r="E8741" s="178" t="s">
        <v>337</v>
      </c>
      <c r="F8741" s="178" t="s">
        <v>569</v>
      </c>
      <c r="G8741" s="178">
        <v>133</v>
      </c>
      <c r="H8741" s="178">
        <v>6.1726092826579996E-4</v>
      </c>
      <c r="I8741" s="178">
        <v>6.9133223965769605E-4</v>
      </c>
      <c r="J8741" s="178" t="s">
        <v>625</v>
      </c>
    </row>
    <row r="8742" spans="1:10" x14ac:dyDescent="0.45">
      <c r="A8742" s="178" t="s">
        <v>567</v>
      </c>
      <c r="B8742" s="178" t="s">
        <v>568</v>
      </c>
      <c r="C8742" s="178">
        <v>2040</v>
      </c>
      <c r="D8742" s="178" t="s">
        <v>336</v>
      </c>
      <c r="E8742" s="178" t="s">
        <v>337</v>
      </c>
      <c r="F8742" s="178" t="s">
        <v>570</v>
      </c>
      <c r="G8742" s="178">
        <v>133</v>
      </c>
      <c r="H8742" s="178">
        <v>7.8381606726899997E-5</v>
      </c>
      <c r="I8742" s="178">
        <v>8.7787399534128009E-5</v>
      </c>
      <c r="J8742" s="178" t="s">
        <v>625</v>
      </c>
    </row>
    <row r="8743" spans="1:10" x14ac:dyDescent="0.45">
      <c r="A8743" s="178" t="s">
        <v>567</v>
      </c>
      <c r="B8743" s="178" t="s">
        <v>568</v>
      </c>
      <c r="C8743" s="178">
        <v>2040</v>
      </c>
      <c r="D8743" s="178" t="s">
        <v>336</v>
      </c>
      <c r="E8743" s="178" t="s">
        <v>337</v>
      </c>
      <c r="F8743" s="178" t="s">
        <v>570</v>
      </c>
      <c r="G8743" s="178">
        <v>137</v>
      </c>
      <c r="H8743" s="178">
        <v>7.6719101343800006E-5</v>
      </c>
      <c r="I8743" s="178">
        <v>8.5925393505056015E-5</v>
      </c>
      <c r="J8743" s="178" t="s">
        <v>625</v>
      </c>
    </row>
    <row r="8744" spans="1:10" x14ac:dyDescent="0.45">
      <c r="A8744" s="178" t="s">
        <v>567</v>
      </c>
      <c r="B8744" s="178" t="s">
        <v>568</v>
      </c>
      <c r="C8744" s="178">
        <v>2040</v>
      </c>
      <c r="D8744" s="178" t="s">
        <v>336</v>
      </c>
      <c r="E8744" s="178" t="s">
        <v>337</v>
      </c>
      <c r="F8744" s="178" t="s">
        <v>573</v>
      </c>
      <c r="G8744" s="178">
        <v>137</v>
      </c>
      <c r="H8744" s="178">
        <v>4.7408213140440002E-4</v>
      </c>
      <c r="I8744" s="178">
        <v>5.3097198717292813E-4</v>
      </c>
      <c r="J8744" s="178" t="s">
        <v>625</v>
      </c>
    </row>
    <row r="8745" spans="1:10" x14ac:dyDescent="0.45">
      <c r="A8745" s="178" t="s">
        <v>567</v>
      </c>
      <c r="B8745" s="178" t="s">
        <v>568</v>
      </c>
      <c r="C8745" s="178">
        <v>2040</v>
      </c>
      <c r="D8745" s="178" t="s">
        <v>336</v>
      </c>
      <c r="E8745" s="178" t="s">
        <v>337</v>
      </c>
      <c r="F8745" s="178" t="s">
        <v>570</v>
      </c>
      <c r="G8745" s="178">
        <v>138</v>
      </c>
      <c r="H8745" s="178">
        <v>1.5220924979079999E-4</v>
      </c>
      <c r="I8745" s="178">
        <v>1.7047435976569602E-4</v>
      </c>
      <c r="J8745" s="178" t="s">
        <v>625</v>
      </c>
    </row>
    <row r="8746" spans="1:10" x14ac:dyDescent="0.45">
      <c r="A8746" s="178" t="s">
        <v>567</v>
      </c>
      <c r="B8746" s="178" t="s">
        <v>568</v>
      </c>
      <c r="C8746" s="178">
        <v>2040</v>
      </c>
      <c r="D8746" s="178" t="s">
        <v>336</v>
      </c>
      <c r="E8746" s="178" t="s">
        <v>337</v>
      </c>
      <c r="F8746" s="178" t="s">
        <v>570</v>
      </c>
      <c r="G8746" s="178">
        <v>139</v>
      </c>
      <c r="H8746" s="178">
        <v>8.7196247477600001E-5</v>
      </c>
      <c r="I8746" s="178">
        <v>9.7659797174912014E-5</v>
      </c>
      <c r="J8746" s="178" t="s">
        <v>625</v>
      </c>
    </row>
    <row r="8747" spans="1:10" x14ac:dyDescent="0.45">
      <c r="A8747" s="178" t="s">
        <v>567</v>
      </c>
      <c r="B8747" s="178" t="s">
        <v>568</v>
      </c>
      <c r="C8747" s="178">
        <v>2040</v>
      </c>
      <c r="D8747" s="178" t="s">
        <v>336</v>
      </c>
      <c r="E8747" s="178" t="s">
        <v>337</v>
      </c>
      <c r="F8747" s="178" t="s">
        <v>569</v>
      </c>
      <c r="G8747" s="178">
        <v>139</v>
      </c>
      <c r="H8747" s="178">
        <v>1.1304686777294001E-3</v>
      </c>
      <c r="I8747" s="178">
        <v>1.2661249190569282E-3</v>
      </c>
      <c r="J8747" s="178" t="s">
        <v>625</v>
      </c>
    </row>
    <row r="8748" spans="1:10" x14ac:dyDescent="0.45">
      <c r="A8748" s="178" t="s">
        <v>567</v>
      </c>
      <c r="B8748" s="178" t="s">
        <v>568</v>
      </c>
      <c r="C8748" s="178">
        <v>2040</v>
      </c>
      <c r="D8748" s="178" t="s">
        <v>336</v>
      </c>
      <c r="E8748" s="178" t="s">
        <v>337</v>
      </c>
      <c r="F8748" s="178" t="s">
        <v>570</v>
      </c>
      <c r="G8748" s="178">
        <v>140</v>
      </c>
      <c r="H8748" s="178">
        <v>7.4794807005700007E-5</v>
      </c>
      <c r="I8748" s="178">
        <v>8.3770183846384018E-5</v>
      </c>
      <c r="J8748" s="178" t="s">
        <v>625</v>
      </c>
    </row>
    <row r="8749" spans="1:10" x14ac:dyDescent="0.45">
      <c r="A8749" s="178" t="s">
        <v>567</v>
      </c>
      <c r="B8749" s="178" t="s">
        <v>568</v>
      </c>
      <c r="C8749" s="178">
        <v>2040</v>
      </c>
      <c r="D8749" s="178" t="s">
        <v>336</v>
      </c>
      <c r="E8749" s="178" t="s">
        <v>337</v>
      </c>
      <c r="F8749" s="178" t="s">
        <v>571</v>
      </c>
      <c r="G8749" s="178">
        <v>140</v>
      </c>
      <c r="H8749" s="178">
        <v>2.31277390412E-5</v>
      </c>
      <c r="I8749" s="178">
        <v>2.5903067726144001E-5</v>
      </c>
      <c r="J8749" s="178" t="s">
        <v>625</v>
      </c>
    </row>
    <row r="8750" spans="1:10" x14ac:dyDescent="0.45">
      <c r="A8750" s="178" t="s">
        <v>567</v>
      </c>
      <c r="B8750" s="178" t="s">
        <v>568</v>
      </c>
      <c r="C8750" s="178">
        <v>2040</v>
      </c>
      <c r="D8750" s="178" t="s">
        <v>336</v>
      </c>
      <c r="E8750" s="178" t="s">
        <v>337</v>
      </c>
      <c r="F8750" s="178" t="s">
        <v>573</v>
      </c>
      <c r="G8750" s="178">
        <v>141</v>
      </c>
      <c r="H8750" s="178">
        <v>2.078683319269E-4</v>
      </c>
      <c r="I8750" s="178">
        <v>2.3281253175812803E-4</v>
      </c>
      <c r="J8750" s="178" t="s">
        <v>625</v>
      </c>
    </row>
    <row r="8751" spans="1:10" x14ac:dyDescent="0.45">
      <c r="A8751" s="178" t="s">
        <v>567</v>
      </c>
      <c r="B8751" s="178" t="s">
        <v>568</v>
      </c>
      <c r="C8751" s="178">
        <v>2040</v>
      </c>
      <c r="D8751" s="178" t="s">
        <v>336</v>
      </c>
      <c r="E8751" s="178" t="s">
        <v>337</v>
      </c>
      <c r="F8751" s="178" t="s">
        <v>569</v>
      </c>
      <c r="G8751" s="178">
        <v>141</v>
      </c>
      <c r="H8751" s="178">
        <v>6.5758731216190001E-4</v>
      </c>
      <c r="I8751" s="178">
        <v>7.3649778962132809E-4</v>
      </c>
      <c r="J8751" s="178" t="s">
        <v>625</v>
      </c>
    </row>
    <row r="8752" spans="1:10" x14ac:dyDescent="0.45">
      <c r="A8752" s="178" t="s">
        <v>567</v>
      </c>
      <c r="B8752" s="178" t="s">
        <v>568</v>
      </c>
      <c r="C8752" s="178">
        <v>2040</v>
      </c>
      <c r="D8752" s="178" t="s">
        <v>336</v>
      </c>
      <c r="E8752" s="178" t="s">
        <v>337</v>
      </c>
      <c r="F8752" s="178" t="s">
        <v>571</v>
      </c>
      <c r="G8752" s="178">
        <v>142</v>
      </c>
      <c r="H8752" s="178">
        <v>4.16459988628E-5</v>
      </c>
      <c r="I8752" s="178">
        <v>4.6643518726336001E-5</v>
      </c>
      <c r="J8752" s="178" t="s">
        <v>625</v>
      </c>
    </row>
    <row r="8753" spans="1:10" x14ac:dyDescent="0.45">
      <c r="A8753" s="178" t="s">
        <v>567</v>
      </c>
      <c r="B8753" s="178" t="s">
        <v>568</v>
      </c>
      <c r="C8753" s="178">
        <v>2040</v>
      </c>
      <c r="D8753" s="178" t="s">
        <v>336</v>
      </c>
      <c r="E8753" s="178" t="s">
        <v>337</v>
      </c>
      <c r="F8753" s="178" t="s">
        <v>572</v>
      </c>
      <c r="G8753" s="178">
        <v>142</v>
      </c>
      <c r="H8753" s="1">
        <v>7.6651931522099994E-6</v>
      </c>
      <c r="I8753" s="178">
        <v>8.5850163304752004E-6</v>
      </c>
      <c r="J8753" s="178" t="s">
        <v>625</v>
      </c>
    </row>
    <row r="8754" spans="1:10" x14ac:dyDescent="0.45">
      <c r="A8754" s="178" t="s">
        <v>567</v>
      </c>
      <c r="B8754" s="178" t="s">
        <v>568</v>
      </c>
      <c r="C8754" s="178">
        <v>2040</v>
      </c>
      <c r="D8754" s="178" t="s">
        <v>336</v>
      </c>
      <c r="E8754" s="178" t="s">
        <v>337</v>
      </c>
      <c r="F8754" s="178" t="s">
        <v>570</v>
      </c>
      <c r="G8754" s="178">
        <v>145</v>
      </c>
      <c r="H8754" s="178">
        <v>7.2501898102899994E-5</v>
      </c>
      <c r="I8754" s="178">
        <v>8.1202125875247996E-5</v>
      </c>
      <c r="J8754" s="178" t="s">
        <v>625</v>
      </c>
    </row>
    <row r="8755" spans="1:10" x14ac:dyDescent="0.45">
      <c r="A8755" s="178" t="s">
        <v>567</v>
      </c>
      <c r="B8755" s="178" t="s">
        <v>568</v>
      </c>
      <c r="C8755" s="178">
        <v>2040</v>
      </c>
      <c r="D8755" s="178" t="s">
        <v>336</v>
      </c>
      <c r="E8755" s="178" t="s">
        <v>337</v>
      </c>
      <c r="F8755" s="178" t="s">
        <v>570</v>
      </c>
      <c r="G8755" s="178">
        <v>147</v>
      </c>
      <c r="H8755" s="178">
        <v>7.1185400884099995E-5</v>
      </c>
      <c r="I8755" s="178">
        <v>7.9727648990191995E-5</v>
      </c>
      <c r="J8755" s="178" t="s">
        <v>625</v>
      </c>
    </row>
    <row r="8756" spans="1:10" x14ac:dyDescent="0.45">
      <c r="A8756" s="178" t="s">
        <v>567</v>
      </c>
      <c r="B8756" s="178" t="s">
        <v>568</v>
      </c>
      <c r="C8756" s="178">
        <v>2040</v>
      </c>
      <c r="D8756" s="178" t="s">
        <v>336</v>
      </c>
      <c r="E8756" s="178" t="s">
        <v>337</v>
      </c>
      <c r="F8756" s="178" t="s">
        <v>569</v>
      </c>
      <c r="G8756" s="178">
        <v>148</v>
      </c>
      <c r="H8756" s="178">
        <v>6.2744336901229998E-4</v>
      </c>
      <c r="I8756" s="178">
        <v>7.0273657329377609E-4</v>
      </c>
      <c r="J8756" s="178" t="s">
        <v>625</v>
      </c>
    </row>
    <row r="8757" spans="1:10" x14ac:dyDescent="0.45">
      <c r="A8757" s="178" t="s">
        <v>567</v>
      </c>
      <c r="B8757" s="178" t="s">
        <v>568</v>
      </c>
      <c r="C8757" s="178">
        <v>2040</v>
      </c>
      <c r="D8757" s="178" t="s">
        <v>336</v>
      </c>
      <c r="E8757" s="178" t="s">
        <v>337</v>
      </c>
      <c r="F8757" s="178" t="s">
        <v>570</v>
      </c>
      <c r="G8757" s="178">
        <v>150</v>
      </c>
      <c r="H8757" s="178">
        <v>1.4620082947660001E-4</v>
      </c>
      <c r="I8757" s="178">
        <v>1.6374492901379204E-4</v>
      </c>
      <c r="J8757" s="178" t="s">
        <v>625</v>
      </c>
    </row>
    <row r="8758" spans="1:10" x14ac:dyDescent="0.45">
      <c r="A8758" s="178" t="s">
        <v>567</v>
      </c>
      <c r="B8758" s="178" t="s">
        <v>568</v>
      </c>
      <c r="C8758" s="178">
        <v>2040</v>
      </c>
      <c r="D8758" s="178" t="s">
        <v>336</v>
      </c>
      <c r="E8758" s="178" t="s">
        <v>337</v>
      </c>
      <c r="F8758" s="178" t="s">
        <v>570</v>
      </c>
      <c r="G8758" s="178">
        <v>151</v>
      </c>
      <c r="H8758" s="178">
        <v>6.9947942392900003E-5</v>
      </c>
      <c r="I8758" s="178">
        <v>7.834169548004801E-5</v>
      </c>
      <c r="J8758" s="178" t="s">
        <v>625</v>
      </c>
    </row>
    <row r="8759" spans="1:10" x14ac:dyDescent="0.45">
      <c r="A8759" s="178" t="s">
        <v>567</v>
      </c>
      <c r="B8759" s="178" t="s">
        <v>568</v>
      </c>
      <c r="C8759" s="178">
        <v>2040</v>
      </c>
      <c r="D8759" s="178" t="s">
        <v>336</v>
      </c>
      <c r="E8759" s="178" t="s">
        <v>337</v>
      </c>
      <c r="F8759" s="178" t="s">
        <v>571</v>
      </c>
      <c r="G8759" s="178">
        <v>151</v>
      </c>
      <c r="H8759" s="178">
        <v>1.9624096239599999E-5</v>
      </c>
      <c r="I8759" s="178">
        <v>2.1978987788352001E-5</v>
      </c>
      <c r="J8759" s="178" t="s">
        <v>625</v>
      </c>
    </row>
    <row r="8760" spans="1:10" x14ac:dyDescent="0.45">
      <c r="A8760" s="178" t="s">
        <v>567</v>
      </c>
      <c r="B8760" s="178" t="s">
        <v>568</v>
      </c>
      <c r="C8760" s="178">
        <v>2040</v>
      </c>
      <c r="D8760" s="178" t="s">
        <v>336</v>
      </c>
      <c r="E8760" s="178" t="s">
        <v>337</v>
      </c>
      <c r="F8760" s="178" t="s">
        <v>569</v>
      </c>
      <c r="G8760" s="178">
        <v>151</v>
      </c>
      <c r="H8760" s="178">
        <v>5.4368010023609996E-4</v>
      </c>
      <c r="I8760" s="178">
        <v>6.0892171226443201E-4</v>
      </c>
      <c r="J8760" s="178" t="s">
        <v>625</v>
      </c>
    </row>
    <row r="8761" spans="1:10" x14ac:dyDescent="0.45">
      <c r="A8761" s="178" t="s">
        <v>567</v>
      </c>
      <c r="B8761" s="178" t="s">
        <v>568</v>
      </c>
      <c r="C8761" s="178">
        <v>2040</v>
      </c>
      <c r="D8761" s="178" t="s">
        <v>336</v>
      </c>
      <c r="E8761" s="178" t="s">
        <v>337</v>
      </c>
      <c r="F8761" s="178" t="s">
        <v>573</v>
      </c>
      <c r="G8761" s="178">
        <v>152</v>
      </c>
      <c r="H8761" s="178">
        <v>4.8998829151969999E-4</v>
      </c>
      <c r="I8761" s="178">
        <v>5.4878688650206403E-4</v>
      </c>
      <c r="J8761" s="178" t="s">
        <v>625</v>
      </c>
    </row>
    <row r="8762" spans="1:10" x14ac:dyDescent="0.45">
      <c r="A8762" s="178" t="s">
        <v>567</v>
      </c>
      <c r="B8762" s="178" t="s">
        <v>568</v>
      </c>
      <c r="C8762" s="178">
        <v>2040</v>
      </c>
      <c r="D8762" s="178" t="s">
        <v>336</v>
      </c>
      <c r="E8762" s="178" t="s">
        <v>337</v>
      </c>
      <c r="F8762" s="178" t="s">
        <v>570</v>
      </c>
      <c r="G8762" s="178">
        <v>154</v>
      </c>
      <c r="H8762" s="178">
        <v>6.8126406404199998E-5</v>
      </c>
      <c r="I8762" s="178">
        <v>7.6301575172704007E-5</v>
      </c>
      <c r="J8762" s="178" t="s">
        <v>625</v>
      </c>
    </row>
    <row r="8763" spans="1:10" x14ac:dyDescent="0.45">
      <c r="A8763" s="178" t="s">
        <v>567</v>
      </c>
      <c r="B8763" s="178" t="s">
        <v>568</v>
      </c>
      <c r="C8763" s="178">
        <v>2040</v>
      </c>
      <c r="D8763" s="178" t="s">
        <v>336</v>
      </c>
      <c r="E8763" s="178" t="s">
        <v>337</v>
      </c>
      <c r="F8763" s="178" t="s">
        <v>571</v>
      </c>
      <c r="G8763" s="178">
        <v>154</v>
      </c>
      <c r="H8763" s="178">
        <v>1.9137973140499999E-5</v>
      </c>
      <c r="I8763" s="178">
        <v>2.1434529917360001E-5</v>
      </c>
      <c r="J8763" s="178" t="s">
        <v>625</v>
      </c>
    </row>
    <row r="8764" spans="1:10" x14ac:dyDescent="0.45">
      <c r="A8764" s="178" t="s">
        <v>567</v>
      </c>
      <c r="B8764" s="178" t="s">
        <v>568</v>
      </c>
      <c r="C8764" s="178">
        <v>2040</v>
      </c>
      <c r="D8764" s="178" t="s">
        <v>336</v>
      </c>
      <c r="E8764" s="178" t="s">
        <v>337</v>
      </c>
      <c r="F8764" s="178" t="s">
        <v>573</v>
      </c>
      <c r="G8764" s="178">
        <v>155</v>
      </c>
      <c r="H8764" s="178">
        <v>2.0649052748920001E-4</v>
      </c>
      <c r="I8764" s="178">
        <v>2.3126939078790403E-4</v>
      </c>
      <c r="J8764" s="178" t="s">
        <v>625</v>
      </c>
    </row>
    <row r="8765" spans="1:10" x14ac:dyDescent="0.45">
      <c r="A8765" s="178" t="s">
        <v>567</v>
      </c>
      <c r="B8765" s="178" t="s">
        <v>568</v>
      </c>
      <c r="C8765" s="178">
        <v>2040</v>
      </c>
      <c r="D8765" s="178" t="s">
        <v>336</v>
      </c>
      <c r="E8765" s="178" t="s">
        <v>337</v>
      </c>
      <c r="F8765" s="178" t="s">
        <v>574</v>
      </c>
      <c r="G8765" s="178">
        <v>155</v>
      </c>
      <c r="H8765" s="178">
        <v>1.02306737972E-4</v>
      </c>
      <c r="I8765" s="178">
        <v>1.1458354652864001E-4</v>
      </c>
      <c r="J8765" s="178" t="s">
        <v>626</v>
      </c>
    </row>
    <row r="8766" spans="1:10" x14ac:dyDescent="0.45">
      <c r="A8766" s="178" t="s">
        <v>567</v>
      </c>
      <c r="B8766" s="178" t="s">
        <v>568</v>
      </c>
      <c r="C8766" s="178">
        <v>2040</v>
      </c>
      <c r="D8766" s="178" t="s">
        <v>336</v>
      </c>
      <c r="E8766" s="178" t="s">
        <v>337</v>
      </c>
      <c r="F8766" s="178" t="s">
        <v>569</v>
      </c>
      <c r="G8766" s="178">
        <v>157</v>
      </c>
      <c r="H8766" s="178">
        <v>5.1895139040429995E-4</v>
      </c>
      <c r="I8766" s="178">
        <v>5.8122555725281604E-4</v>
      </c>
      <c r="J8766" s="178" t="s">
        <v>625</v>
      </c>
    </row>
    <row r="8767" spans="1:10" x14ac:dyDescent="0.45">
      <c r="A8767" s="178" t="s">
        <v>567</v>
      </c>
      <c r="B8767" s="178" t="s">
        <v>568</v>
      </c>
      <c r="C8767" s="178">
        <v>2040</v>
      </c>
      <c r="D8767" s="178" t="s">
        <v>336</v>
      </c>
      <c r="E8767" s="178" t="s">
        <v>337</v>
      </c>
      <c r="F8767" s="178" t="s">
        <v>570</v>
      </c>
      <c r="G8767" s="178">
        <v>159</v>
      </c>
      <c r="H8767" s="178">
        <v>1.4301880582930001E-4</v>
      </c>
      <c r="I8767" s="178">
        <v>1.6018106252881602E-4</v>
      </c>
      <c r="J8767" s="178" t="s">
        <v>625</v>
      </c>
    </row>
    <row r="8768" spans="1:10" x14ac:dyDescent="0.45">
      <c r="A8768" s="178" t="s">
        <v>567</v>
      </c>
      <c r="B8768" s="178" t="s">
        <v>568</v>
      </c>
      <c r="C8768" s="178">
        <v>2040</v>
      </c>
      <c r="D8768" s="178" t="s">
        <v>336</v>
      </c>
      <c r="E8768" s="178" t="s">
        <v>337</v>
      </c>
      <c r="F8768" s="178" t="s">
        <v>570</v>
      </c>
      <c r="G8768" s="178">
        <v>160</v>
      </c>
      <c r="H8768" s="178">
        <v>1.4164440653990001E-4</v>
      </c>
      <c r="I8768" s="178">
        <v>1.5864173532468802E-4</v>
      </c>
      <c r="J8768" s="178" t="s">
        <v>625</v>
      </c>
    </row>
    <row r="8769" spans="1:10" x14ac:dyDescent="0.45">
      <c r="A8769" s="178" t="s">
        <v>567</v>
      </c>
      <c r="B8769" s="178" t="s">
        <v>568</v>
      </c>
      <c r="C8769" s="178">
        <v>2040</v>
      </c>
      <c r="D8769" s="178" t="s">
        <v>336</v>
      </c>
      <c r="E8769" s="178" t="s">
        <v>337</v>
      </c>
      <c r="F8769" s="178" t="s">
        <v>569</v>
      </c>
      <c r="G8769" s="178">
        <v>160</v>
      </c>
      <c r="H8769" s="178">
        <v>5.7905813446270001E-4</v>
      </c>
      <c r="I8769" s="178">
        <v>6.4854511059822409E-4</v>
      </c>
      <c r="J8769" s="178" t="s">
        <v>625</v>
      </c>
    </row>
    <row r="8770" spans="1:10" x14ac:dyDescent="0.45">
      <c r="A8770" s="178" t="s">
        <v>567</v>
      </c>
      <c r="B8770" s="178" t="s">
        <v>568</v>
      </c>
      <c r="C8770" s="178">
        <v>2040</v>
      </c>
      <c r="D8770" s="178" t="s">
        <v>336</v>
      </c>
      <c r="E8770" s="178" t="s">
        <v>337</v>
      </c>
      <c r="F8770" s="178" t="s">
        <v>569</v>
      </c>
      <c r="G8770" s="178">
        <v>161</v>
      </c>
      <c r="H8770" s="178">
        <v>5.1068858010690004E-4</v>
      </c>
      <c r="I8770" s="178">
        <v>5.7197120971972813E-4</v>
      </c>
      <c r="J8770" s="178" t="s">
        <v>625</v>
      </c>
    </row>
    <row r="8771" spans="1:10" x14ac:dyDescent="0.45">
      <c r="A8771" s="178" t="s">
        <v>567</v>
      </c>
      <c r="B8771" s="178" t="s">
        <v>568</v>
      </c>
      <c r="C8771" s="178">
        <v>2040</v>
      </c>
      <c r="D8771" s="178" t="s">
        <v>336</v>
      </c>
      <c r="E8771" s="178" t="s">
        <v>337</v>
      </c>
      <c r="F8771" s="178" t="s">
        <v>570</v>
      </c>
      <c r="G8771" s="178">
        <v>162</v>
      </c>
      <c r="H8771" s="178">
        <v>1.397772794007E-4</v>
      </c>
      <c r="I8771" s="178">
        <v>1.5655055292878401E-4</v>
      </c>
      <c r="J8771" s="178" t="s">
        <v>625</v>
      </c>
    </row>
    <row r="8772" spans="1:10" x14ac:dyDescent="0.45">
      <c r="A8772" s="178" t="s">
        <v>567</v>
      </c>
      <c r="B8772" s="178" t="s">
        <v>568</v>
      </c>
      <c r="C8772" s="178">
        <v>2040</v>
      </c>
      <c r="D8772" s="178" t="s">
        <v>336</v>
      </c>
      <c r="E8772" s="178" t="s">
        <v>337</v>
      </c>
      <c r="F8772" s="178" t="s">
        <v>570</v>
      </c>
      <c r="G8772" s="178">
        <v>164</v>
      </c>
      <c r="H8772" s="178">
        <v>7.4736009992200004E-5</v>
      </c>
      <c r="I8772" s="178">
        <v>8.3704331191264013E-5</v>
      </c>
      <c r="J8772" s="178" t="s">
        <v>625</v>
      </c>
    </row>
    <row r="8773" spans="1:10" x14ac:dyDescent="0.45">
      <c r="A8773" s="178" t="s">
        <v>567</v>
      </c>
      <c r="B8773" s="178" t="s">
        <v>568</v>
      </c>
      <c r="C8773" s="178">
        <v>2040</v>
      </c>
      <c r="D8773" s="178" t="s">
        <v>336</v>
      </c>
      <c r="E8773" s="178" t="s">
        <v>337</v>
      </c>
      <c r="F8773" s="178" t="s">
        <v>569</v>
      </c>
      <c r="G8773" s="178">
        <v>165</v>
      </c>
      <c r="H8773" s="178">
        <v>4.9561908235769996E-4</v>
      </c>
      <c r="I8773" s="178">
        <v>5.5509337224062406E-4</v>
      </c>
      <c r="J8773" s="178" t="s">
        <v>625</v>
      </c>
    </row>
    <row r="8774" spans="1:10" x14ac:dyDescent="0.45">
      <c r="A8774" s="178" t="s">
        <v>567</v>
      </c>
      <c r="B8774" s="178" t="s">
        <v>568</v>
      </c>
      <c r="C8774" s="178">
        <v>2040</v>
      </c>
      <c r="D8774" s="178" t="s">
        <v>336</v>
      </c>
      <c r="E8774" s="178" t="s">
        <v>337</v>
      </c>
      <c r="F8774" s="178" t="s">
        <v>569</v>
      </c>
      <c r="G8774" s="178">
        <v>166</v>
      </c>
      <c r="H8774" s="178">
        <v>4.923340165988E-4</v>
      </c>
      <c r="I8774" s="178">
        <v>5.5141409859065611E-4</v>
      </c>
      <c r="J8774" s="178" t="s">
        <v>625</v>
      </c>
    </row>
    <row r="8775" spans="1:10" x14ac:dyDescent="0.45">
      <c r="A8775" s="178" t="s">
        <v>567</v>
      </c>
      <c r="B8775" s="178" t="s">
        <v>568</v>
      </c>
      <c r="C8775" s="178">
        <v>2040</v>
      </c>
      <c r="D8775" s="178" t="s">
        <v>336</v>
      </c>
      <c r="E8775" s="178" t="s">
        <v>337</v>
      </c>
      <c r="F8775" s="178" t="s">
        <v>570</v>
      </c>
      <c r="G8775" s="178">
        <v>166</v>
      </c>
      <c r="H8775" s="178">
        <v>2.1019727864769999E-4</v>
      </c>
      <c r="I8775" s="178">
        <v>2.35420952085424E-4</v>
      </c>
      <c r="J8775" s="178" t="s">
        <v>625</v>
      </c>
    </row>
    <row r="8776" spans="1:10" x14ac:dyDescent="0.45">
      <c r="A8776" s="178" t="s">
        <v>567</v>
      </c>
      <c r="B8776" s="178" t="s">
        <v>568</v>
      </c>
      <c r="C8776" s="178">
        <v>2040</v>
      </c>
      <c r="D8776" s="178" t="s">
        <v>336</v>
      </c>
      <c r="E8776" s="178" t="s">
        <v>337</v>
      </c>
      <c r="F8776" s="178" t="s">
        <v>570</v>
      </c>
      <c r="G8776" s="178">
        <v>167</v>
      </c>
      <c r="H8776" s="178">
        <v>7.3236966272800002E-5</v>
      </c>
      <c r="I8776" s="178">
        <v>8.2025402225536015E-5</v>
      </c>
      <c r="J8776" s="178" t="s">
        <v>625</v>
      </c>
    </row>
    <row r="8777" spans="1:10" x14ac:dyDescent="0.45">
      <c r="A8777" s="178" t="s">
        <v>567</v>
      </c>
      <c r="B8777" s="178" t="s">
        <v>568</v>
      </c>
      <c r="C8777" s="178">
        <v>2040</v>
      </c>
      <c r="D8777" s="178" t="s">
        <v>336</v>
      </c>
      <c r="E8777" s="178" t="s">
        <v>337</v>
      </c>
      <c r="F8777" s="178" t="s">
        <v>572</v>
      </c>
      <c r="G8777" s="178">
        <v>167</v>
      </c>
      <c r="H8777" s="1">
        <v>6.2958961279899996E-6</v>
      </c>
      <c r="I8777" s="178">
        <v>7.0514036633487999E-6</v>
      </c>
      <c r="J8777" s="178" t="s">
        <v>625</v>
      </c>
    </row>
    <row r="8778" spans="1:10" x14ac:dyDescent="0.45">
      <c r="A8778" s="178" t="s">
        <v>567</v>
      </c>
      <c r="B8778" s="178" t="s">
        <v>568</v>
      </c>
      <c r="C8778" s="178">
        <v>2040</v>
      </c>
      <c r="D8778" s="178" t="s">
        <v>336</v>
      </c>
      <c r="E8778" s="178" t="s">
        <v>337</v>
      </c>
      <c r="F8778" s="178" t="s">
        <v>570</v>
      </c>
      <c r="G8778" s="178">
        <v>170</v>
      </c>
      <c r="H8778" s="178">
        <v>6.2345454352900003E-5</v>
      </c>
      <c r="I8778" s="178">
        <v>6.9826908875248003E-5</v>
      </c>
      <c r="J8778" s="178" t="s">
        <v>625</v>
      </c>
    </row>
    <row r="8779" spans="1:10" x14ac:dyDescent="0.45">
      <c r="A8779" s="178" t="s">
        <v>567</v>
      </c>
      <c r="B8779" s="178" t="s">
        <v>568</v>
      </c>
      <c r="C8779" s="178">
        <v>2040</v>
      </c>
      <c r="D8779" s="178" t="s">
        <v>336</v>
      </c>
      <c r="E8779" s="178" t="s">
        <v>337</v>
      </c>
      <c r="F8779" s="178" t="s">
        <v>573</v>
      </c>
      <c r="G8779" s="178">
        <v>173</v>
      </c>
      <c r="H8779" s="178">
        <v>3.8593073259110002E-4</v>
      </c>
      <c r="I8779" s="178">
        <v>4.3224242050203207E-4</v>
      </c>
      <c r="J8779" s="178" t="s">
        <v>625</v>
      </c>
    </row>
    <row r="8780" spans="1:10" x14ac:dyDescent="0.45">
      <c r="A8780" s="178" t="s">
        <v>567</v>
      </c>
      <c r="B8780" s="178" t="s">
        <v>568</v>
      </c>
      <c r="C8780" s="178">
        <v>2040</v>
      </c>
      <c r="D8780" s="178" t="s">
        <v>336</v>
      </c>
      <c r="E8780" s="178" t="s">
        <v>337</v>
      </c>
      <c r="F8780" s="178" t="s">
        <v>573</v>
      </c>
      <c r="G8780" s="178">
        <v>175</v>
      </c>
      <c r="H8780" s="178">
        <v>3.8396540912799998E-4</v>
      </c>
      <c r="I8780" s="178">
        <v>4.3004125822336E-4</v>
      </c>
      <c r="J8780" s="178" t="s">
        <v>625</v>
      </c>
    </row>
    <row r="8781" spans="1:10" x14ac:dyDescent="0.45">
      <c r="A8781" s="178" t="s">
        <v>567</v>
      </c>
      <c r="B8781" s="178" t="s">
        <v>568</v>
      </c>
      <c r="C8781" s="178">
        <v>2040</v>
      </c>
      <c r="D8781" s="178" t="s">
        <v>336</v>
      </c>
      <c r="E8781" s="178" t="s">
        <v>337</v>
      </c>
      <c r="F8781" s="178" t="s">
        <v>570</v>
      </c>
      <c r="G8781" s="178">
        <v>175</v>
      </c>
      <c r="H8781" s="178">
        <v>6.0413607570799999E-5</v>
      </c>
      <c r="I8781" s="178">
        <v>6.7663240479296001E-5</v>
      </c>
      <c r="J8781" s="178" t="s">
        <v>625</v>
      </c>
    </row>
    <row r="8782" spans="1:10" x14ac:dyDescent="0.45">
      <c r="A8782" s="178" t="s">
        <v>567</v>
      </c>
      <c r="B8782" s="178" t="s">
        <v>568</v>
      </c>
      <c r="C8782" s="178">
        <v>2040</v>
      </c>
      <c r="D8782" s="178" t="s">
        <v>336</v>
      </c>
      <c r="E8782" s="178" t="s">
        <v>337</v>
      </c>
      <c r="F8782" s="178" t="s">
        <v>574</v>
      </c>
      <c r="G8782" s="178">
        <v>177</v>
      </c>
      <c r="H8782" s="178">
        <v>8.9776272943700006E-5</v>
      </c>
      <c r="I8782" s="178">
        <v>1.0054942569694402E-4</v>
      </c>
      <c r="J8782" s="178" t="s">
        <v>626</v>
      </c>
    </row>
    <row r="8783" spans="1:10" x14ac:dyDescent="0.45">
      <c r="A8783" s="178" t="s">
        <v>567</v>
      </c>
      <c r="B8783" s="178" t="s">
        <v>568</v>
      </c>
      <c r="C8783" s="178">
        <v>2040</v>
      </c>
      <c r="D8783" s="178" t="s">
        <v>336</v>
      </c>
      <c r="E8783" s="178" t="s">
        <v>337</v>
      </c>
      <c r="F8783" s="178" t="s">
        <v>570</v>
      </c>
      <c r="G8783" s="178">
        <v>177</v>
      </c>
      <c r="H8783" s="178">
        <v>9.4205715868200002E-5</v>
      </c>
      <c r="I8783" s="178">
        <v>1.0551040177238401E-4</v>
      </c>
      <c r="J8783" s="178" t="s">
        <v>625</v>
      </c>
    </row>
    <row r="8784" spans="1:10" x14ac:dyDescent="0.45">
      <c r="A8784" s="178" t="s">
        <v>567</v>
      </c>
      <c r="B8784" s="178" t="s">
        <v>568</v>
      </c>
      <c r="C8784" s="178">
        <v>2040</v>
      </c>
      <c r="D8784" s="178" t="s">
        <v>336</v>
      </c>
      <c r="E8784" s="178" t="s">
        <v>337</v>
      </c>
      <c r="F8784" s="178" t="s">
        <v>573</v>
      </c>
      <c r="G8784" s="178">
        <v>179</v>
      </c>
      <c r="H8784" s="178">
        <v>3.7614165921699997E-4</v>
      </c>
      <c r="I8784" s="178">
        <v>4.2127865832303999E-4</v>
      </c>
      <c r="J8784" s="178" t="s">
        <v>625</v>
      </c>
    </row>
    <row r="8785" spans="1:10" x14ac:dyDescent="0.45">
      <c r="A8785" s="178" t="s">
        <v>567</v>
      </c>
      <c r="B8785" s="178" t="s">
        <v>568</v>
      </c>
      <c r="C8785" s="178">
        <v>2040</v>
      </c>
      <c r="D8785" s="178" t="s">
        <v>336</v>
      </c>
      <c r="E8785" s="178" t="s">
        <v>337</v>
      </c>
      <c r="F8785" s="178" t="s">
        <v>570</v>
      </c>
      <c r="G8785" s="178">
        <v>181</v>
      </c>
      <c r="H8785" s="178">
        <v>1.166533147625E-4</v>
      </c>
      <c r="I8785" s="178">
        <v>1.30651712534E-4</v>
      </c>
      <c r="J8785" s="178" t="s">
        <v>625</v>
      </c>
    </row>
    <row r="8786" spans="1:10" x14ac:dyDescent="0.45">
      <c r="A8786" s="178" t="s">
        <v>567</v>
      </c>
      <c r="B8786" s="178" t="s">
        <v>568</v>
      </c>
      <c r="C8786" s="178">
        <v>2040</v>
      </c>
      <c r="D8786" s="178" t="s">
        <v>336</v>
      </c>
      <c r="E8786" s="178" t="s">
        <v>337</v>
      </c>
      <c r="F8786" s="178" t="s">
        <v>573</v>
      </c>
      <c r="G8786" s="178">
        <v>183</v>
      </c>
      <c r="H8786" s="178">
        <v>3.6979425931349998E-4</v>
      </c>
      <c r="I8786" s="178">
        <v>4.1416957043112002E-4</v>
      </c>
      <c r="J8786" s="178" t="s">
        <v>625</v>
      </c>
    </row>
    <row r="8787" spans="1:10" x14ac:dyDescent="0.45">
      <c r="A8787" s="178" t="s">
        <v>567</v>
      </c>
      <c r="B8787" s="178" t="s">
        <v>568</v>
      </c>
      <c r="C8787" s="178">
        <v>2040</v>
      </c>
      <c r="D8787" s="178" t="s">
        <v>336</v>
      </c>
      <c r="E8787" s="178" t="s">
        <v>337</v>
      </c>
      <c r="F8787" s="178" t="s">
        <v>569</v>
      </c>
      <c r="G8787" s="178">
        <v>183</v>
      </c>
      <c r="H8787" s="178">
        <v>5.0400558393450001E-4</v>
      </c>
      <c r="I8787" s="178">
        <v>5.6448625400664005E-4</v>
      </c>
      <c r="J8787" s="178" t="s">
        <v>625</v>
      </c>
    </row>
    <row r="8788" spans="1:10" x14ac:dyDescent="0.45">
      <c r="A8788" s="178" t="s">
        <v>567</v>
      </c>
      <c r="B8788" s="178" t="s">
        <v>568</v>
      </c>
      <c r="C8788" s="178">
        <v>2040</v>
      </c>
      <c r="D8788" s="178" t="s">
        <v>336</v>
      </c>
      <c r="E8788" s="178" t="s">
        <v>337</v>
      </c>
      <c r="F8788" s="178" t="s">
        <v>570</v>
      </c>
      <c r="G8788" s="178">
        <v>183</v>
      </c>
      <c r="H8788" s="178">
        <v>6.6795306338500004E-5</v>
      </c>
      <c r="I8788" s="178">
        <v>7.4810743099120008E-5</v>
      </c>
      <c r="J8788" s="178" t="s">
        <v>625</v>
      </c>
    </row>
    <row r="8789" spans="1:10" x14ac:dyDescent="0.45">
      <c r="A8789" s="178" t="s">
        <v>567</v>
      </c>
      <c r="B8789" s="178" t="s">
        <v>568</v>
      </c>
      <c r="C8789" s="178">
        <v>2040</v>
      </c>
      <c r="D8789" s="178" t="s">
        <v>336</v>
      </c>
      <c r="E8789" s="178" t="s">
        <v>337</v>
      </c>
      <c r="F8789" s="178" t="s">
        <v>570</v>
      </c>
      <c r="G8789" s="178">
        <v>184</v>
      </c>
      <c r="H8789" s="178">
        <v>6.5622327383599996E-5</v>
      </c>
      <c r="I8789" s="178">
        <v>7.3497006669632001E-5</v>
      </c>
      <c r="J8789" s="178" t="s">
        <v>625</v>
      </c>
    </row>
    <row r="8790" spans="1:10" x14ac:dyDescent="0.45">
      <c r="A8790" s="178" t="s">
        <v>567</v>
      </c>
      <c r="B8790" s="178" t="s">
        <v>568</v>
      </c>
      <c r="C8790" s="178">
        <v>2040</v>
      </c>
      <c r="D8790" s="178" t="s">
        <v>336</v>
      </c>
      <c r="E8790" s="178" t="s">
        <v>337</v>
      </c>
      <c r="F8790" s="178" t="s">
        <v>570</v>
      </c>
      <c r="G8790" s="178">
        <v>185</v>
      </c>
      <c r="H8790" s="178">
        <v>6.5546439145700001E-5</v>
      </c>
      <c r="I8790" s="178">
        <v>7.3412011843184007E-5</v>
      </c>
      <c r="J8790" s="178" t="s">
        <v>625</v>
      </c>
    </row>
    <row r="8791" spans="1:10" x14ac:dyDescent="0.45">
      <c r="A8791" s="178" t="s">
        <v>567</v>
      </c>
      <c r="B8791" s="178" t="s">
        <v>568</v>
      </c>
      <c r="C8791" s="178">
        <v>2040</v>
      </c>
      <c r="D8791" s="178" t="s">
        <v>336</v>
      </c>
      <c r="E8791" s="178" t="s">
        <v>337</v>
      </c>
      <c r="F8791" s="178" t="s">
        <v>570</v>
      </c>
      <c r="G8791" s="178">
        <v>186</v>
      </c>
      <c r="H8791" s="178">
        <v>5.6733500969099998E-5</v>
      </c>
      <c r="I8791" s="178">
        <v>6.3541521085392006E-5</v>
      </c>
      <c r="J8791" s="178" t="s">
        <v>625</v>
      </c>
    </row>
    <row r="8792" spans="1:10" x14ac:dyDescent="0.45">
      <c r="A8792" s="178" t="s">
        <v>567</v>
      </c>
      <c r="B8792" s="178" t="s">
        <v>568</v>
      </c>
      <c r="C8792" s="178">
        <v>2040</v>
      </c>
      <c r="D8792" s="178" t="s">
        <v>336</v>
      </c>
      <c r="E8792" s="178" t="s">
        <v>337</v>
      </c>
      <c r="F8792" s="178" t="s">
        <v>570</v>
      </c>
      <c r="G8792" s="178">
        <v>187</v>
      </c>
      <c r="H8792" s="178">
        <v>5.6558437791000002E-5</v>
      </c>
      <c r="I8792" s="178">
        <v>6.3345450325920011E-5</v>
      </c>
      <c r="J8792" s="178" t="s">
        <v>625</v>
      </c>
    </row>
    <row r="8793" spans="1:10" x14ac:dyDescent="0.45">
      <c r="A8793" s="178" t="s">
        <v>567</v>
      </c>
      <c r="B8793" s="178" t="s">
        <v>568</v>
      </c>
      <c r="C8793" s="178">
        <v>2040</v>
      </c>
      <c r="D8793" s="178" t="s">
        <v>336</v>
      </c>
      <c r="E8793" s="178" t="s">
        <v>337</v>
      </c>
      <c r="F8793" s="178" t="s">
        <v>573</v>
      </c>
      <c r="G8793" s="178">
        <v>188</v>
      </c>
      <c r="H8793" s="178">
        <v>3.6859707324769997E-4</v>
      </c>
      <c r="I8793" s="178">
        <v>4.12828722037424E-4</v>
      </c>
      <c r="J8793" s="178" t="s">
        <v>625</v>
      </c>
    </row>
    <row r="8794" spans="1:10" x14ac:dyDescent="0.45">
      <c r="A8794" s="178" t="s">
        <v>567</v>
      </c>
      <c r="B8794" s="178" t="s">
        <v>568</v>
      </c>
      <c r="C8794" s="178">
        <v>2040</v>
      </c>
      <c r="D8794" s="178" t="s">
        <v>336</v>
      </c>
      <c r="E8794" s="178" t="s">
        <v>337</v>
      </c>
      <c r="F8794" s="178" t="s">
        <v>570</v>
      </c>
      <c r="G8794" s="178">
        <v>188</v>
      </c>
      <c r="H8794" s="178">
        <v>5.6002958444900001E-5</v>
      </c>
      <c r="I8794" s="178">
        <v>6.2723313458288001E-5</v>
      </c>
      <c r="J8794" s="178" t="s">
        <v>625</v>
      </c>
    </row>
    <row r="8795" spans="1:10" x14ac:dyDescent="0.45">
      <c r="A8795" s="178" t="s">
        <v>567</v>
      </c>
      <c r="B8795" s="178" t="s">
        <v>568</v>
      </c>
      <c r="C8795" s="178">
        <v>2040</v>
      </c>
      <c r="D8795" s="178" t="s">
        <v>336</v>
      </c>
      <c r="E8795" s="178" t="s">
        <v>337</v>
      </c>
      <c r="F8795" s="178" t="s">
        <v>569</v>
      </c>
      <c r="G8795" s="178">
        <v>189</v>
      </c>
      <c r="H8795" s="178">
        <v>4.3272346374579999E-4</v>
      </c>
      <c r="I8795" s="178">
        <v>4.8465027939529606E-4</v>
      </c>
      <c r="J8795" s="178" t="s">
        <v>625</v>
      </c>
    </row>
    <row r="8796" spans="1:10" x14ac:dyDescent="0.45">
      <c r="A8796" s="178" t="s">
        <v>567</v>
      </c>
      <c r="B8796" s="178" t="s">
        <v>568</v>
      </c>
      <c r="C8796" s="178">
        <v>2040</v>
      </c>
      <c r="D8796" s="178" t="s">
        <v>336</v>
      </c>
      <c r="E8796" s="178" t="s">
        <v>337</v>
      </c>
      <c r="F8796" s="178" t="s">
        <v>572</v>
      </c>
      <c r="G8796" s="178">
        <v>192</v>
      </c>
      <c r="H8796" s="1">
        <v>5.5247783166099998E-6</v>
      </c>
      <c r="I8796" s="178">
        <v>6.1877517146032004E-6</v>
      </c>
      <c r="J8796" s="178" t="s">
        <v>625</v>
      </c>
    </row>
    <row r="8797" spans="1:10" x14ac:dyDescent="0.45">
      <c r="A8797" s="178" t="s">
        <v>567</v>
      </c>
      <c r="B8797" s="178" t="s">
        <v>568</v>
      </c>
      <c r="C8797" s="178">
        <v>2040</v>
      </c>
      <c r="D8797" s="178" t="s">
        <v>336</v>
      </c>
      <c r="E8797" s="178" t="s">
        <v>337</v>
      </c>
      <c r="F8797" s="178" t="s">
        <v>570</v>
      </c>
      <c r="G8797" s="178">
        <v>202</v>
      </c>
      <c r="H8797" s="178">
        <v>1.0874795043490001E-4</v>
      </c>
      <c r="I8797" s="178">
        <v>1.2179770448708802E-4</v>
      </c>
      <c r="J8797" s="178" t="s">
        <v>625</v>
      </c>
    </row>
    <row r="8798" spans="1:10" x14ac:dyDescent="0.45">
      <c r="A8798" s="178" t="s">
        <v>567</v>
      </c>
      <c r="B8798" s="178" t="s">
        <v>568</v>
      </c>
      <c r="C8798" s="178">
        <v>2040</v>
      </c>
      <c r="D8798" s="178" t="s">
        <v>336</v>
      </c>
      <c r="E8798" s="178" t="s">
        <v>337</v>
      </c>
      <c r="F8798" s="178" t="s">
        <v>570</v>
      </c>
      <c r="G8798" s="178">
        <v>205</v>
      </c>
      <c r="H8798" s="178">
        <v>5.1669743697899998E-5</v>
      </c>
      <c r="I8798" s="178">
        <v>5.7870112941648004E-5</v>
      </c>
      <c r="J8798" s="178" t="s">
        <v>625</v>
      </c>
    </row>
    <row r="8799" spans="1:10" x14ac:dyDescent="0.45">
      <c r="A8799" s="178" t="s">
        <v>567</v>
      </c>
      <c r="B8799" s="178" t="s">
        <v>568</v>
      </c>
      <c r="C8799" s="178">
        <v>2040</v>
      </c>
      <c r="D8799" s="178" t="s">
        <v>336</v>
      </c>
      <c r="E8799" s="178" t="s">
        <v>337</v>
      </c>
      <c r="F8799" s="178" t="s">
        <v>573</v>
      </c>
      <c r="G8799" s="178">
        <v>205</v>
      </c>
      <c r="H8799" s="178">
        <v>2.6315695140510001E-4</v>
      </c>
      <c r="I8799" s="178">
        <v>2.9473578557371205E-4</v>
      </c>
      <c r="J8799" s="178" t="s">
        <v>625</v>
      </c>
    </row>
    <row r="8800" spans="1:10" x14ac:dyDescent="0.45">
      <c r="A8800" s="178" t="s">
        <v>567</v>
      </c>
      <c r="B8800" s="178" t="s">
        <v>568</v>
      </c>
      <c r="C8800" s="178">
        <v>2040</v>
      </c>
      <c r="D8800" s="178" t="s">
        <v>336</v>
      </c>
      <c r="E8800" s="178" t="s">
        <v>337</v>
      </c>
      <c r="F8800" s="178" t="s">
        <v>573</v>
      </c>
      <c r="G8800" s="178">
        <v>206</v>
      </c>
      <c r="H8800" s="178">
        <v>3.3617659937589997E-4</v>
      </c>
      <c r="I8800" s="178">
        <v>3.76517791301008E-4</v>
      </c>
      <c r="J8800" s="178" t="s">
        <v>625</v>
      </c>
    </row>
    <row r="8801" spans="1:10" x14ac:dyDescent="0.45">
      <c r="A8801" s="178" t="s">
        <v>567</v>
      </c>
      <c r="B8801" s="178" t="s">
        <v>568</v>
      </c>
      <c r="C8801" s="178">
        <v>2040</v>
      </c>
      <c r="D8801" s="178" t="s">
        <v>336</v>
      </c>
      <c r="E8801" s="178" t="s">
        <v>337</v>
      </c>
      <c r="F8801" s="178" t="s">
        <v>570</v>
      </c>
      <c r="G8801" s="178">
        <v>206</v>
      </c>
      <c r="H8801" s="178">
        <v>5.14384119015E-5</v>
      </c>
      <c r="I8801" s="178">
        <v>5.7611021329680007E-5</v>
      </c>
      <c r="J8801" s="178" t="s">
        <v>625</v>
      </c>
    </row>
    <row r="8802" spans="1:10" x14ac:dyDescent="0.45">
      <c r="A8802" s="178" t="s">
        <v>567</v>
      </c>
      <c r="B8802" s="178" t="s">
        <v>568</v>
      </c>
      <c r="C8802" s="178">
        <v>2040</v>
      </c>
      <c r="D8802" s="178" t="s">
        <v>336</v>
      </c>
      <c r="E8802" s="178" t="s">
        <v>337</v>
      </c>
      <c r="F8802" s="178" t="s">
        <v>574</v>
      </c>
      <c r="G8802" s="178">
        <v>206</v>
      </c>
      <c r="H8802" s="178">
        <v>7.6734941103499994E-5</v>
      </c>
      <c r="I8802" s="178">
        <v>8.5943134035920004E-5</v>
      </c>
      <c r="J8802" s="178" t="s">
        <v>626</v>
      </c>
    </row>
    <row r="8803" spans="1:10" x14ac:dyDescent="0.45">
      <c r="A8803" s="178" t="s">
        <v>567</v>
      </c>
      <c r="B8803" s="178" t="s">
        <v>568</v>
      </c>
      <c r="C8803" s="178">
        <v>2040</v>
      </c>
      <c r="D8803" s="178" t="s">
        <v>336</v>
      </c>
      <c r="E8803" s="178" t="s">
        <v>337</v>
      </c>
      <c r="F8803" s="178" t="s">
        <v>569</v>
      </c>
      <c r="G8803" s="178">
        <v>213</v>
      </c>
      <c r="H8803" s="178">
        <v>3.8193634827620002E-4</v>
      </c>
      <c r="I8803" s="178">
        <v>4.2776871006934406E-4</v>
      </c>
      <c r="J8803" s="178" t="s">
        <v>625</v>
      </c>
    </row>
    <row r="8804" spans="1:10" x14ac:dyDescent="0.45">
      <c r="A8804" s="178" t="s">
        <v>567</v>
      </c>
      <c r="B8804" s="178" t="s">
        <v>568</v>
      </c>
      <c r="C8804" s="178">
        <v>2040</v>
      </c>
      <c r="D8804" s="178" t="s">
        <v>336</v>
      </c>
      <c r="E8804" s="178" t="s">
        <v>337</v>
      </c>
      <c r="F8804" s="178" t="s">
        <v>569</v>
      </c>
      <c r="G8804" s="178">
        <v>215</v>
      </c>
      <c r="H8804" s="178">
        <v>3.7895093555560003E-4</v>
      </c>
      <c r="I8804" s="178">
        <v>4.2442504782227205E-4</v>
      </c>
      <c r="J8804" s="178" t="s">
        <v>625</v>
      </c>
    </row>
    <row r="8805" spans="1:10" x14ac:dyDescent="0.45">
      <c r="A8805" s="178" t="s">
        <v>567</v>
      </c>
      <c r="B8805" s="178" t="s">
        <v>568</v>
      </c>
      <c r="C8805" s="178">
        <v>2040</v>
      </c>
      <c r="D8805" s="178" t="s">
        <v>336</v>
      </c>
      <c r="E8805" s="178" t="s">
        <v>337</v>
      </c>
      <c r="F8805" s="178" t="s">
        <v>571</v>
      </c>
      <c r="G8805" s="178">
        <v>218</v>
      </c>
      <c r="H8805" s="178">
        <v>1.3414087334200001E-5</v>
      </c>
      <c r="I8805" s="178">
        <v>1.5023777814304003E-5</v>
      </c>
      <c r="J8805" s="178" t="s">
        <v>625</v>
      </c>
    </row>
    <row r="8806" spans="1:10" x14ac:dyDescent="0.45">
      <c r="A8806" s="178" t="s">
        <v>567</v>
      </c>
      <c r="B8806" s="178" t="s">
        <v>568</v>
      </c>
      <c r="C8806" s="178">
        <v>2040</v>
      </c>
      <c r="D8806" s="178" t="s">
        <v>336</v>
      </c>
      <c r="E8806" s="178" t="s">
        <v>337</v>
      </c>
      <c r="F8806" s="178" t="s">
        <v>569</v>
      </c>
      <c r="G8806" s="178">
        <v>218</v>
      </c>
      <c r="H8806" s="178">
        <v>4.2515838867980001E-4</v>
      </c>
      <c r="I8806" s="178">
        <v>4.7617739532137605E-4</v>
      </c>
      <c r="J8806" s="178" t="s">
        <v>625</v>
      </c>
    </row>
    <row r="8807" spans="1:10" x14ac:dyDescent="0.45">
      <c r="A8807" s="178" t="s">
        <v>567</v>
      </c>
      <c r="B8807" s="178" t="s">
        <v>568</v>
      </c>
      <c r="C8807" s="178">
        <v>2040</v>
      </c>
      <c r="D8807" s="178" t="s">
        <v>336</v>
      </c>
      <c r="E8807" s="178" t="s">
        <v>337</v>
      </c>
      <c r="F8807" s="178" t="s">
        <v>572</v>
      </c>
      <c r="G8807" s="178">
        <v>218</v>
      </c>
      <c r="H8807" s="1">
        <v>4.7222224566199998E-6</v>
      </c>
      <c r="I8807" s="178">
        <v>5.2888891514144003E-6</v>
      </c>
      <c r="J8807" s="178" t="s">
        <v>625</v>
      </c>
    </row>
    <row r="8808" spans="1:10" x14ac:dyDescent="0.45">
      <c r="A8808" s="178" t="s">
        <v>567</v>
      </c>
      <c r="B8808" s="178" t="s">
        <v>568</v>
      </c>
      <c r="C8808" s="178">
        <v>2040</v>
      </c>
      <c r="D8808" s="178" t="s">
        <v>336</v>
      </c>
      <c r="E8808" s="178" t="s">
        <v>337</v>
      </c>
      <c r="F8808" s="178" t="s">
        <v>570</v>
      </c>
      <c r="G8808" s="178">
        <v>221</v>
      </c>
      <c r="H8808" s="178">
        <v>5.47989438928E-5</v>
      </c>
      <c r="I8808" s="178">
        <v>6.1374817159936003E-5</v>
      </c>
      <c r="J8808" s="178" t="s">
        <v>625</v>
      </c>
    </row>
    <row r="8809" spans="1:10" x14ac:dyDescent="0.45">
      <c r="A8809" s="178" t="s">
        <v>567</v>
      </c>
      <c r="B8809" s="178" t="s">
        <v>568</v>
      </c>
      <c r="C8809" s="178">
        <v>2040</v>
      </c>
      <c r="D8809" s="178" t="s">
        <v>336</v>
      </c>
      <c r="E8809" s="178" t="s">
        <v>337</v>
      </c>
      <c r="F8809" s="178" t="s">
        <v>569</v>
      </c>
      <c r="G8809" s="178">
        <v>223</v>
      </c>
      <c r="H8809" s="178">
        <v>7.8054011100899998E-4</v>
      </c>
      <c r="I8809" s="178">
        <v>8.7420492433008009E-4</v>
      </c>
      <c r="J8809" s="178" t="s">
        <v>625</v>
      </c>
    </row>
    <row r="8810" spans="1:10" x14ac:dyDescent="0.45">
      <c r="A8810" s="178" t="s">
        <v>567</v>
      </c>
      <c r="B8810" s="178" t="s">
        <v>568</v>
      </c>
      <c r="C8810" s="178">
        <v>2040</v>
      </c>
      <c r="D8810" s="178" t="s">
        <v>336</v>
      </c>
      <c r="E8810" s="178" t="s">
        <v>337</v>
      </c>
      <c r="F8810" s="178" t="s">
        <v>573</v>
      </c>
      <c r="G8810" s="178">
        <v>226</v>
      </c>
      <c r="H8810" s="178">
        <v>1.8148918752560001E-4</v>
      </c>
      <c r="I8810" s="178">
        <v>2.0326789002867202E-4</v>
      </c>
      <c r="J8810" s="178" t="s">
        <v>625</v>
      </c>
    </row>
    <row r="8811" spans="1:10" x14ac:dyDescent="0.45">
      <c r="A8811" s="178" t="s">
        <v>567</v>
      </c>
      <c r="B8811" s="178" t="s">
        <v>568</v>
      </c>
      <c r="C8811" s="178">
        <v>2040</v>
      </c>
      <c r="D8811" s="178" t="s">
        <v>336</v>
      </c>
      <c r="E8811" s="178" t="s">
        <v>337</v>
      </c>
      <c r="F8811" s="178" t="s">
        <v>569</v>
      </c>
      <c r="G8811" s="178">
        <v>229</v>
      </c>
      <c r="H8811" s="178">
        <v>3.5547552397470001E-4</v>
      </c>
      <c r="I8811" s="178">
        <v>3.9813258685166404E-4</v>
      </c>
      <c r="J8811" s="178" t="s">
        <v>625</v>
      </c>
    </row>
    <row r="8812" spans="1:10" x14ac:dyDescent="0.45">
      <c r="A8812" s="178" t="s">
        <v>567</v>
      </c>
      <c r="B8812" s="178" t="s">
        <v>568</v>
      </c>
      <c r="C8812" s="178">
        <v>2040</v>
      </c>
      <c r="D8812" s="178" t="s">
        <v>336</v>
      </c>
      <c r="E8812" s="178" t="s">
        <v>337</v>
      </c>
      <c r="F8812" s="178" t="s">
        <v>570</v>
      </c>
      <c r="G8812" s="178">
        <v>232</v>
      </c>
      <c r="H8812" s="178">
        <v>5.2286948630400002E-5</v>
      </c>
      <c r="I8812" s="178">
        <v>5.8561382466048006E-5</v>
      </c>
      <c r="J8812" s="178" t="s">
        <v>625</v>
      </c>
    </row>
    <row r="8813" spans="1:10" x14ac:dyDescent="0.45">
      <c r="A8813" s="178" t="s">
        <v>567</v>
      </c>
      <c r="B8813" s="178" t="s">
        <v>568</v>
      </c>
      <c r="C8813" s="178">
        <v>2040</v>
      </c>
      <c r="D8813" s="178" t="s">
        <v>336</v>
      </c>
      <c r="E8813" s="178" t="s">
        <v>337</v>
      </c>
      <c r="F8813" s="178" t="s">
        <v>570</v>
      </c>
      <c r="G8813" s="178">
        <v>234</v>
      </c>
      <c r="H8813" s="178">
        <v>4.53066786577E-5</v>
      </c>
      <c r="I8813" s="178">
        <v>5.0743480096624008E-5</v>
      </c>
      <c r="J8813" s="178" t="s">
        <v>625</v>
      </c>
    </row>
    <row r="8814" spans="1:10" x14ac:dyDescent="0.45">
      <c r="A8814" s="178" t="s">
        <v>567</v>
      </c>
      <c r="B8814" s="178" t="s">
        <v>568</v>
      </c>
      <c r="C8814" s="178">
        <v>2040</v>
      </c>
      <c r="D8814" s="178" t="s">
        <v>336</v>
      </c>
      <c r="E8814" s="178" t="s">
        <v>337</v>
      </c>
      <c r="F8814" s="178" t="s">
        <v>569</v>
      </c>
      <c r="G8814" s="178">
        <v>234</v>
      </c>
      <c r="H8814" s="178">
        <v>3.4939366742040001E-4</v>
      </c>
      <c r="I8814" s="178">
        <v>3.9132090751084806E-4</v>
      </c>
      <c r="J8814" s="178" t="s">
        <v>625</v>
      </c>
    </row>
    <row r="8815" spans="1:10" x14ac:dyDescent="0.45">
      <c r="A8815" s="178" t="s">
        <v>567</v>
      </c>
      <c r="B8815" s="178" t="s">
        <v>568</v>
      </c>
      <c r="C8815" s="178">
        <v>2040</v>
      </c>
      <c r="D8815" s="178" t="s">
        <v>336</v>
      </c>
      <c r="E8815" s="178" t="s">
        <v>337</v>
      </c>
      <c r="F8815" s="178" t="s">
        <v>570</v>
      </c>
      <c r="G8815" s="178">
        <v>244</v>
      </c>
      <c r="H8815" s="178">
        <v>4.3245949200399999E-5</v>
      </c>
      <c r="I8815" s="178">
        <v>4.8435463104448005E-5</v>
      </c>
      <c r="J8815" s="178" t="s">
        <v>625</v>
      </c>
    </row>
    <row r="8816" spans="1:10" x14ac:dyDescent="0.45">
      <c r="A8816" s="178" t="s">
        <v>567</v>
      </c>
      <c r="B8816" s="178" t="s">
        <v>568</v>
      </c>
      <c r="C8816" s="178">
        <v>2040</v>
      </c>
      <c r="D8816" s="178" t="s">
        <v>336</v>
      </c>
      <c r="E8816" s="178" t="s">
        <v>337</v>
      </c>
      <c r="F8816" s="178" t="s">
        <v>569</v>
      </c>
      <c r="G8816" s="178">
        <v>245</v>
      </c>
      <c r="H8816" s="178">
        <v>3.3418161910959998E-4</v>
      </c>
      <c r="I8816" s="178">
        <v>3.7428341340275202E-4</v>
      </c>
      <c r="J8816" s="178" t="s">
        <v>625</v>
      </c>
    </row>
    <row r="8817" spans="1:10" x14ac:dyDescent="0.45">
      <c r="A8817" s="178" t="s">
        <v>567</v>
      </c>
      <c r="B8817" s="178" t="s">
        <v>568</v>
      </c>
      <c r="C8817" s="178">
        <v>2040</v>
      </c>
      <c r="D8817" s="178" t="s">
        <v>336</v>
      </c>
      <c r="E8817" s="178" t="s">
        <v>337</v>
      </c>
      <c r="F8817" s="178" t="s">
        <v>573</v>
      </c>
      <c r="G8817" s="178">
        <v>246</v>
      </c>
      <c r="H8817" s="178">
        <v>2.113857335644E-4</v>
      </c>
      <c r="I8817" s="178">
        <v>2.3675202159212803E-4</v>
      </c>
      <c r="J8817" s="178" t="s">
        <v>625</v>
      </c>
    </row>
    <row r="8818" spans="1:10" x14ac:dyDescent="0.45">
      <c r="A8818" s="178" t="s">
        <v>567</v>
      </c>
      <c r="B8818" s="178" t="s">
        <v>568</v>
      </c>
      <c r="C8818" s="178">
        <v>2040</v>
      </c>
      <c r="D8818" s="178" t="s">
        <v>336</v>
      </c>
      <c r="E8818" s="178" t="s">
        <v>337</v>
      </c>
      <c r="F8818" s="178" t="s">
        <v>570</v>
      </c>
      <c r="G8818" s="178">
        <v>249</v>
      </c>
      <c r="H8818" s="178">
        <v>4.2557381675599999E-5</v>
      </c>
      <c r="I8818" s="178">
        <v>4.7664267476672006E-5</v>
      </c>
      <c r="J8818" s="178" t="s">
        <v>625</v>
      </c>
    </row>
    <row r="8819" spans="1:10" x14ac:dyDescent="0.45">
      <c r="A8819" s="178" t="s">
        <v>567</v>
      </c>
      <c r="B8819" s="178" t="s">
        <v>568</v>
      </c>
      <c r="C8819" s="178">
        <v>2040</v>
      </c>
      <c r="D8819" s="178" t="s">
        <v>336</v>
      </c>
      <c r="E8819" s="178" t="s">
        <v>337</v>
      </c>
      <c r="F8819" s="178" t="s">
        <v>572</v>
      </c>
      <c r="G8819" s="178">
        <v>249</v>
      </c>
      <c r="H8819" s="1">
        <v>4.1200592022499998E-6</v>
      </c>
      <c r="I8819" s="178">
        <v>4.6144663065200003E-6</v>
      </c>
      <c r="J8819" s="178" t="s">
        <v>625</v>
      </c>
    </row>
    <row r="8820" spans="1:10" x14ac:dyDescent="0.45">
      <c r="A8820" s="178" t="s">
        <v>567</v>
      </c>
      <c r="B8820" s="178" t="s">
        <v>568</v>
      </c>
      <c r="C8820" s="178">
        <v>2040</v>
      </c>
      <c r="D8820" s="178" t="s">
        <v>336</v>
      </c>
      <c r="E8820" s="178" t="s">
        <v>337</v>
      </c>
      <c r="F8820" s="178" t="s">
        <v>573</v>
      </c>
      <c r="G8820" s="178">
        <v>251</v>
      </c>
      <c r="H8820" s="178">
        <v>4.0305212314709998E-4</v>
      </c>
      <c r="I8820" s="178">
        <v>4.5141837792475202E-4</v>
      </c>
      <c r="J8820" s="178" t="s">
        <v>625</v>
      </c>
    </row>
    <row r="8821" spans="1:10" x14ac:dyDescent="0.45">
      <c r="A8821" s="178" t="s">
        <v>567</v>
      </c>
      <c r="B8821" s="178" t="s">
        <v>568</v>
      </c>
      <c r="C8821" s="178">
        <v>2040</v>
      </c>
      <c r="D8821" s="178" t="s">
        <v>336</v>
      </c>
      <c r="E8821" s="178" t="s">
        <v>337</v>
      </c>
      <c r="F8821" s="178" t="s">
        <v>570</v>
      </c>
      <c r="G8821" s="178">
        <v>252</v>
      </c>
      <c r="H8821" s="178">
        <v>4.8254845751199999E-5</v>
      </c>
      <c r="I8821" s="178">
        <v>5.4045427241344003E-5</v>
      </c>
      <c r="J8821" s="178" t="s">
        <v>625</v>
      </c>
    </row>
    <row r="8822" spans="1:10" x14ac:dyDescent="0.45">
      <c r="A8822" s="178" t="s">
        <v>567</v>
      </c>
      <c r="B8822" s="178" t="s">
        <v>568</v>
      </c>
      <c r="C8822" s="178">
        <v>2040</v>
      </c>
      <c r="D8822" s="178" t="s">
        <v>336</v>
      </c>
      <c r="E8822" s="178" t="s">
        <v>337</v>
      </c>
      <c r="F8822" s="178" t="s">
        <v>574</v>
      </c>
      <c r="G8822" s="178">
        <v>253</v>
      </c>
      <c r="H8822" s="178">
        <v>6.6949942265600004E-5</v>
      </c>
      <c r="I8822" s="178">
        <v>7.4983935337472008E-5</v>
      </c>
      <c r="J8822" s="178" t="s">
        <v>626</v>
      </c>
    </row>
    <row r="8823" spans="1:10" x14ac:dyDescent="0.45">
      <c r="A8823" s="178" t="s">
        <v>567</v>
      </c>
      <c r="B8823" s="178" t="s">
        <v>568</v>
      </c>
      <c r="C8823" s="178">
        <v>2040</v>
      </c>
      <c r="D8823" s="178" t="s">
        <v>336</v>
      </c>
      <c r="E8823" s="178" t="s">
        <v>337</v>
      </c>
      <c r="F8823" s="178" t="s">
        <v>570</v>
      </c>
      <c r="G8823" s="178">
        <v>256</v>
      </c>
      <c r="H8823" s="178">
        <v>4.13015914091E-5</v>
      </c>
      <c r="I8823" s="178">
        <v>4.6257782378192005E-5</v>
      </c>
      <c r="J8823" s="178" t="s">
        <v>625</v>
      </c>
    </row>
    <row r="8824" spans="1:10" x14ac:dyDescent="0.45">
      <c r="A8824" s="178" t="s">
        <v>567</v>
      </c>
      <c r="B8824" s="178" t="s">
        <v>568</v>
      </c>
      <c r="C8824" s="178">
        <v>2040</v>
      </c>
      <c r="D8824" s="178" t="s">
        <v>336</v>
      </c>
      <c r="E8824" s="178" t="s">
        <v>337</v>
      </c>
      <c r="F8824" s="178" t="s">
        <v>570</v>
      </c>
      <c r="G8824" s="178">
        <v>258</v>
      </c>
      <c r="H8824" s="178">
        <v>4.1027833503899999E-5</v>
      </c>
      <c r="I8824" s="178">
        <v>4.5951173524368005E-5</v>
      </c>
      <c r="J8824" s="178" t="s">
        <v>625</v>
      </c>
    </row>
    <row r="8825" spans="1:10" x14ac:dyDescent="0.45">
      <c r="A8825" s="178" t="s">
        <v>567</v>
      </c>
      <c r="B8825" s="178" t="s">
        <v>568</v>
      </c>
      <c r="C8825" s="178">
        <v>2040</v>
      </c>
      <c r="D8825" s="178" t="s">
        <v>336</v>
      </c>
      <c r="E8825" s="178" t="s">
        <v>337</v>
      </c>
      <c r="F8825" s="178" t="s">
        <v>569</v>
      </c>
      <c r="G8825" s="178">
        <v>263</v>
      </c>
      <c r="H8825" s="178">
        <v>3.1029686215329998E-4</v>
      </c>
      <c r="I8825" s="178">
        <v>3.4753248561169599E-4</v>
      </c>
      <c r="J8825" s="178" t="s">
        <v>625</v>
      </c>
    </row>
    <row r="8826" spans="1:10" x14ac:dyDescent="0.45">
      <c r="A8826" s="178" t="s">
        <v>567</v>
      </c>
      <c r="B8826" s="178" t="s">
        <v>568</v>
      </c>
      <c r="C8826" s="178">
        <v>2040</v>
      </c>
      <c r="D8826" s="178" t="s">
        <v>336</v>
      </c>
      <c r="E8826" s="178" t="s">
        <v>337</v>
      </c>
      <c r="F8826" s="178" t="s">
        <v>571</v>
      </c>
      <c r="G8826" s="178">
        <v>265</v>
      </c>
      <c r="H8826" s="178">
        <v>1.10178179966E-5</v>
      </c>
      <c r="I8826" s="178">
        <v>1.2339956156192001E-5</v>
      </c>
      <c r="J8826" s="178" t="s">
        <v>625</v>
      </c>
    </row>
    <row r="8827" spans="1:10" x14ac:dyDescent="0.45">
      <c r="A8827" s="178" t="s">
        <v>567</v>
      </c>
      <c r="B8827" s="178" t="s">
        <v>568</v>
      </c>
      <c r="C8827" s="178">
        <v>2040</v>
      </c>
      <c r="D8827" s="178" t="s">
        <v>336</v>
      </c>
      <c r="E8827" s="178" t="s">
        <v>337</v>
      </c>
      <c r="F8827" s="178" t="s">
        <v>569</v>
      </c>
      <c r="G8827" s="178">
        <v>266</v>
      </c>
      <c r="H8827" s="178">
        <v>3.0766293639320001E-4</v>
      </c>
      <c r="I8827" s="178">
        <v>3.4458248876038407E-4</v>
      </c>
      <c r="J8827" s="178" t="s">
        <v>625</v>
      </c>
    </row>
    <row r="8828" spans="1:10" x14ac:dyDescent="0.45">
      <c r="A8828" s="178" t="s">
        <v>567</v>
      </c>
      <c r="B8828" s="178" t="s">
        <v>568</v>
      </c>
      <c r="C8828" s="178">
        <v>2040</v>
      </c>
      <c r="D8828" s="178" t="s">
        <v>336</v>
      </c>
      <c r="E8828" s="178" t="s">
        <v>337</v>
      </c>
      <c r="F8828" s="178" t="s">
        <v>569</v>
      </c>
      <c r="G8828" s="178">
        <v>267</v>
      </c>
      <c r="H8828" s="178">
        <v>3.455269907136E-4</v>
      </c>
      <c r="I8828" s="178">
        <v>3.8699022959923202E-4</v>
      </c>
      <c r="J8828" s="178" t="s">
        <v>625</v>
      </c>
    </row>
    <row r="8829" spans="1:10" x14ac:dyDescent="0.45">
      <c r="A8829" s="178" t="s">
        <v>567</v>
      </c>
      <c r="B8829" s="178" t="s">
        <v>568</v>
      </c>
      <c r="C8829" s="178">
        <v>2040</v>
      </c>
      <c r="D8829" s="178" t="s">
        <v>336</v>
      </c>
      <c r="E8829" s="178" t="s">
        <v>337</v>
      </c>
      <c r="F8829" s="178" t="s">
        <v>569</v>
      </c>
      <c r="G8829" s="178">
        <v>277</v>
      </c>
      <c r="H8829" s="178">
        <v>2.9480541707020003E-4</v>
      </c>
      <c r="I8829" s="178">
        <v>3.3018206711862407E-4</v>
      </c>
      <c r="J8829" s="178" t="s">
        <v>625</v>
      </c>
    </row>
    <row r="8830" spans="1:10" x14ac:dyDescent="0.45">
      <c r="A8830" s="178" t="s">
        <v>567</v>
      </c>
      <c r="B8830" s="178" t="s">
        <v>568</v>
      </c>
      <c r="C8830" s="178">
        <v>2040</v>
      </c>
      <c r="D8830" s="178" t="s">
        <v>336</v>
      </c>
      <c r="E8830" s="178" t="s">
        <v>337</v>
      </c>
      <c r="F8830" s="178" t="s">
        <v>573</v>
      </c>
      <c r="G8830" s="178">
        <v>277</v>
      </c>
      <c r="H8830" s="178">
        <v>1.5341555990739999E-4</v>
      </c>
      <c r="I8830" s="178">
        <v>1.7182542709628801E-4</v>
      </c>
      <c r="J8830" s="178" t="s">
        <v>625</v>
      </c>
    </row>
    <row r="8831" spans="1:10" x14ac:dyDescent="0.45">
      <c r="A8831" s="178" t="s">
        <v>567</v>
      </c>
      <c r="B8831" s="178" t="s">
        <v>568</v>
      </c>
      <c r="C8831" s="178">
        <v>2040</v>
      </c>
      <c r="D8831" s="178" t="s">
        <v>336</v>
      </c>
      <c r="E8831" s="178" t="s">
        <v>337</v>
      </c>
      <c r="F8831" s="178" t="s">
        <v>573</v>
      </c>
      <c r="G8831" s="178">
        <v>278</v>
      </c>
      <c r="H8831" s="178">
        <v>1.589363673702E-4</v>
      </c>
      <c r="I8831" s="178">
        <v>1.7800873145462401E-4</v>
      </c>
      <c r="J8831" s="178" t="s">
        <v>625</v>
      </c>
    </row>
    <row r="8832" spans="1:10" x14ac:dyDescent="0.45">
      <c r="A8832" s="178" t="s">
        <v>567</v>
      </c>
      <c r="B8832" s="178" t="s">
        <v>568</v>
      </c>
      <c r="C8832" s="178">
        <v>2040</v>
      </c>
      <c r="D8832" s="178" t="s">
        <v>336</v>
      </c>
      <c r="E8832" s="178" t="s">
        <v>337</v>
      </c>
      <c r="F8832" s="178" t="s">
        <v>570</v>
      </c>
      <c r="G8832" s="178">
        <v>288</v>
      </c>
      <c r="H8832" s="178">
        <v>4.2000465327900003E-5</v>
      </c>
      <c r="I8832" s="178">
        <v>4.7040521167248006E-5</v>
      </c>
      <c r="J8832" s="178" t="s">
        <v>625</v>
      </c>
    </row>
    <row r="8833" spans="1:10" x14ac:dyDescent="0.45">
      <c r="A8833" s="178" t="s">
        <v>567</v>
      </c>
      <c r="B8833" s="178" t="s">
        <v>568</v>
      </c>
      <c r="C8833" s="178">
        <v>2040</v>
      </c>
      <c r="D8833" s="178" t="s">
        <v>336</v>
      </c>
      <c r="E8833" s="178" t="s">
        <v>337</v>
      </c>
      <c r="F8833" s="178" t="s">
        <v>573</v>
      </c>
      <c r="G8833" s="178">
        <v>293</v>
      </c>
      <c r="H8833" s="178">
        <v>1.4909051242279999E-4</v>
      </c>
      <c r="I8833" s="178">
        <v>1.66981373913536E-4</v>
      </c>
      <c r="J8833" s="178" t="s">
        <v>625</v>
      </c>
    </row>
    <row r="8834" spans="1:10" x14ac:dyDescent="0.45">
      <c r="A8834" s="178" t="s">
        <v>567</v>
      </c>
      <c r="B8834" s="178" t="s">
        <v>568</v>
      </c>
      <c r="C8834" s="178">
        <v>2040</v>
      </c>
      <c r="D8834" s="178" t="s">
        <v>336</v>
      </c>
      <c r="E8834" s="178" t="s">
        <v>337</v>
      </c>
      <c r="F8834" s="178" t="s">
        <v>570</v>
      </c>
      <c r="G8834" s="178">
        <v>294</v>
      </c>
      <c r="H8834" s="178">
        <v>3.6060289858100003E-5</v>
      </c>
      <c r="I8834" s="178">
        <v>4.0387524641072005E-5</v>
      </c>
      <c r="J8834" s="178" t="s">
        <v>625</v>
      </c>
    </row>
    <row r="8835" spans="1:10" x14ac:dyDescent="0.45">
      <c r="A8835" s="178" t="s">
        <v>567</v>
      </c>
      <c r="B8835" s="178" t="s">
        <v>568</v>
      </c>
      <c r="C8835" s="178">
        <v>2040</v>
      </c>
      <c r="D8835" s="178" t="s">
        <v>336</v>
      </c>
      <c r="E8835" s="178" t="s">
        <v>337</v>
      </c>
      <c r="F8835" s="178" t="s">
        <v>573</v>
      </c>
      <c r="G8835" s="178">
        <v>300</v>
      </c>
      <c r="H8835" s="178">
        <v>1.4653970720250001E-4</v>
      </c>
      <c r="I8835" s="178">
        <v>1.6412447206680004E-4</v>
      </c>
      <c r="J8835" s="178" t="s">
        <v>625</v>
      </c>
    </row>
    <row r="8836" spans="1:10" x14ac:dyDescent="0.45">
      <c r="A8836" s="178" t="s">
        <v>567</v>
      </c>
      <c r="B8836" s="178" t="s">
        <v>568</v>
      </c>
      <c r="C8836" s="178">
        <v>2040</v>
      </c>
      <c r="D8836" s="178" t="s">
        <v>336</v>
      </c>
      <c r="E8836" s="178" t="s">
        <v>337</v>
      </c>
      <c r="F8836" s="178" t="s">
        <v>569</v>
      </c>
      <c r="G8836" s="178">
        <v>302</v>
      </c>
      <c r="H8836" s="178">
        <v>5.4138971609059999E-4</v>
      </c>
      <c r="I8836" s="178">
        <v>6.0635648202147206E-4</v>
      </c>
      <c r="J8836" s="178" t="s">
        <v>625</v>
      </c>
    </row>
    <row r="8837" spans="1:10" x14ac:dyDescent="0.45">
      <c r="A8837" s="178" t="s">
        <v>567</v>
      </c>
      <c r="B8837" s="178" t="s">
        <v>568</v>
      </c>
      <c r="C8837" s="178">
        <v>2040</v>
      </c>
      <c r="D8837" s="178" t="s">
        <v>336</v>
      </c>
      <c r="E8837" s="178" t="s">
        <v>337</v>
      </c>
      <c r="F8837" s="178" t="s">
        <v>571</v>
      </c>
      <c r="G8837" s="178">
        <v>302</v>
      </c>
      <c r="H8837" s="1">
        <v>9.6683625088199995E-6</v>
      </c>
      <c r="I8837" s="178">
        <v>1.08285660098784E-5</v>
      </c>
      <c r="J8837" s="178" t="s">
        <v>625</v>
      </c>
    </row>
    <row r="8838" spans="1:10" x14ac:dyDescent="0.45">
      <c r="A8838" s="178" t="s">
        <v>567</v>
      </c>
      <c r="B8838" s="178" t="s">
        <v>568</v>
      </c>
      <c r="C8838" s="178">
        <v>2040</v>
      </c>
      <c r="D8838" s="178" t="s">
        <v>336</v>
      </c>
      <c r="E8838" s="178" t="s">
        <v>337</v>
      </c>
      <c r="F8838" s="178" t="s">
        <v>569</v>
      </c>
      <c r="G8838" s="178">
        <v>307</v>
      </c>
      <c r="H8838" s="178">
        <v>3.0065598548389998E-4</v>
      </c>
      <c r="I8838" s="178">
        <v>3.3673470374196801E-4</v>
      </c>
      <c r="J8838" s="178" t="s">
        <v>625</v>
      </c>
    </row>
    <row r="8839" spans="1:10" x14ac:dyDescent="0.45">
      <c r="A8839" s="178" t="s">
        <v>567</v>
      </c>
      <c r="B8839" s="178" t="s">
        <v>568</v>
      </c>
      <c r="C8839" s="178">
        <v>2040</v>
      </c>
      <c r="D8839" s="178" t="s">
        <v>336</v>
      </c>
      <c r="E8839" s="178" t="s">
        <v>337</v>
      </c>
      <c r="F8839" s="178" t="s">
        <v>574</v>
      </c>
      <c r="G8839" s="178">
        <v>318</v>
      </c>
      <c r="H8839" s="178">
        <v>4.9473044782599997E-5</v>
      </c>
      <c r="I8839" s="178">
        <v>5.5409810156512004E-5</v>
      </c>
      <c r="J8839" s="178" t="s">
        <v>626</v>
      </c>
    </row>
    <row r="8840" spans="1:10" x14ac:dyDescent="0.45">
      <c r="A8840" s="178" t="s">
        <v>567</v>
      </c>
      <c r="B8840" s="178" t="s">
        <v>568</v>
      </c>
      <c r="C8840" s="178">
        <v>2040</v>
      </c>
      <c r="D8840" s="178" t="s">
        <v>336</v>
      </c>
      <c r="E8840" s="178" t="s">
        <v>337</v>
      </c>
      <c r="F8840" s="178" t="s">
        <v>572</v>
      </c>
      <c r="G8840" s="178">
        <v>319</v>
      </c>
      <c r="H8840" s="1">
        <v>3.1583242616799999E-6</v>
      </c>
      <c r="I8840" s="178">
        <v>3.5373231730816003E-6</v>
      </c>
      <c r="J8840" s="178" t="s">
        <v>625</v>
      </c>
    </row>
    <row r="8841" spans="1:10" x14ac:dyDescent="0.45">
      <c r="A8841" s="178" t="s">
        <v>567</v>
      </c>
      <c r="B8841" s="178" t="s">
        <v>568</v>
      </c>
      <c r="C8841" s="178">
        <v>2040</v>
      </c>
      <c r="D8841" s="178" t="s">
        <v>336</v>
      </c>
      <c r="E8841" s="178" t="s">
        <v>337</v>
      </c>
      <c r="F8841" s="178" t="s">
        <v>569</v>
      </c>
      <c r="G8841" s="178">
        <v>320</v>
      </c>
      <c r="H8841" s="178">
        <v>2.5510933483020002E-4</v>
      </c>
      <c r="I8841" s="178">
        <v>2.8572245500982406E-4</v>
      </c>
      <c r="J8841" s="178" t="s">
        <v>625</v>
      </c>
    </row>
    <row r="8842" spans="1:10" x14ac:dyDescent="0.45">
      <c r="A8842" s="178" t="s">
        <v>567</v>
      </c>
      <c r="B8842" s="178" t="s">
        <v>568</v>
      </c>
      <c r="C8842" s="178">
        <v>2040</v>
      </c>
      <c r="D8842" s="178" t="s">
        <v>336</v>
      </c>
      <c r="E8842" s="178" t="s">
        <v>337</v>
      </c>
      <c r="F8842" s="178" t="s">
        <v>572</v>
      </c>
      <c r="G8842" s="178">
        <v>325</v>
      </c>
      <c r="H8842" s="1">
        <v>3.0445416996399999E-6</v>
      </c>
      <c r="I8842" s="178">
        <v>3.4098867035968003E-6</v>
      </c>
      <c r="J8842" s="178" t="s">
        <v>625</v>
      </c>
    </row>
    <row r="8843" spans="1:10" x14ac:dyDescent="0.45">
      <c r="A8843" s="178" t="s">
        <v>567</v>
      </c>
      <c r="B8843" s="178" t="s">
        <v>568</v>
      </c>
      <c r="C8843" s="178">
        <v>2040</v>
      </c>
      <c r="D8843" s="178" t="s">
        <v>336</v>
      </c>
      <c r="E8843" s="178" t="s">
        <v>337</v>
      </c>
      <c r="F8843" s="178" t="s">
        <v>569</v>
      </c>
      <c r="G8843" s="178">
        <v>328</v>
      </c>
      <c r="H8843" s="178">
        <v>2.4878984550010002E-4</v>
      </c>
      <c r="I8843" s="178">
        <v>2.7864462696011207E-4</v>
      </c>
      <c r="J8843" s="178" t="s">
        <v>625</v>
      </c>
    </row>
    <row r="8844" spans="1:10" x14ac:dyDescent="0.45">
      <c r="A8844" s="178" t="s">
        <v>567</v>
      </c>
      <c r="B8844" s="178" t="s">
        <v>568</v>
      </c>
      <c r="C8844" s="178">
        <v>2040</v>
      </c>
      <c r="D8844" s="178" t="s">
        <v>336</v>
      </c>
      <c r="E8844" s="178" t="s">
        <v>337</v>
      </c>
      <c r="F8844" s="178" t="s">
        <v>574</v>
      </c>
      <c r="G8844" s="178">
        <v>329</v>
      </c>
      <c r="H8844" s="178">
        <v>5.1321982027700002E-5</v>
      </c>
      <c r="I8844" s="178">
        <v>5.7480619871024009E-5</v>
      </c>
      <c r="J8844" s="178" t="s">
        <v>626</v>
      </c>
    </row>
    <row r="8845" spans="1:10" x14ac:dyDescent="0.45">
      <c r="A8845" s="178" t="s">
        <v>567</v>
      </c>
      <c r="B8845" s="178" t="s">
        <v>568</v>
      </c>
      <c r="C8845" s="178">
        <v>2040</v>
      </c>
      <c r="D8845" s="178" t="s">
        <v>336</v>
      </c>
      <c r="E8845" s="178" t="s">
        <v>337</v>
      </c>
      <c r="F8845" s="178" t="s">
        <v>570</v>
      </c>
      <c r="G8845" s="178">
        <v>333</v>
      </c>
      <c r="H8845" s="178">
        <v>3.1828029023000001E-5</v>
      </c>
      <c r="I8845" s="178">
        <v>3.5647392505760003E-5</v>
      </c>
      <c r="J8845" s="178" t="s">
        <v>625</v>
      </c>
    </row>
    <row r="8846" spans="1:10" x14ac:dyDescent="0.45">
      <c r="A8846" s="178" t="s">
        <v>567</v>
      </c>
      <c r="B8846" s="178" t="s">
        <v>568</v>
      </c>
      <c r="C8846" s="178">
        <v>2040</v>
      </c>
      <c r="D8846" s="178" t="s">
        <v>336</v>
      </c>
      <c r="E8846" s="178" t="s">
        <v>337</v>
      </c>
      <c r="F8846" s="178" t="s">
        <v>570</v>
      </c>
      <c r="G8846" s="178">
        <v>336</v>
      </c>
      <c r="H8846" s="178">
        <v>3.1579245842299999E-5</v>
      </c>
      <c r="I8846" s="178">
        <v>3.5368755343375999E-5</v>
      </c>
      <c r="J8846" s="178" t="s">
        <v>625</v>
      </c>
    </row>
    <row r="8847" spans="1:10" x14ac:dyDescent="0.45">
      <c r="A8847" s="178" t="s">
        <v>567</v>
      </c>
      <c r="B8847" s="178" t="s">
        <v>568</v>
      </c>
      <c r="C8847" s="178">
        <v>2040</v>
      </c>
      <c r="D8847" s="178" t="s">
        <v>336</v>
      </c>
      <c r="E8847" s="178" t="s">
        <v>337</v>
      </c>
      <c r="F8847" s="178" t="s">
        <v>573</v>
      </c>
      <c r="G8847" s="178">
        <v>336</v>
      </c>
      <c r="H8847" s="178">
        <v>1.4015959459359999E-4</v>
      </c>
      <c r="I8847" s="178">
        <v>1.56978745944832E-4</v>
      </c>
      <c r="J8847" s="178" t="s">
        <v>625</v>
      </c>
    </row>
    <row r="8848" spans="1:10" x14ac:dyDescent="0.45">
      <c r="A8848" s="178" t="s">
        <v>567</v>
      </c>
      <c r="B8848" s="178" t="s">
        <v>568</v>
      </c>
      <c r="C8848" s="178">
        <v>2040</v>
      </c>
      <c r="D8848" s="178" t="s">
        <v>336</v>
      </c>
      <c r="E8848" s="178" t="s">
        <v>337</v>
      </c>
      <c r="F8848" s="178" t="s">
        <v>570</v>
      </c>
      <c r="G8848" s="178">
        <v>344</v>
      </c>
      <c r="H8848" s="178">
        <v>3.5429864510700002E-5</v>
      </c>
      <c r="I8848" s="178">
        <v>3.9681448251984008E-5</v>
      </c>
      <c r="J8848" s="178" t="s">
        <v>625</v>
      </c>
    </row>
    <row r="8849" spans="1:10" x14ac:dyDescent="0.45">
      <c r="A8849" s="178" t="s">
        <v>567</v>
      </c>
      <c r="B8849" s="178" t="s">
        <v>568</v>
      </c>
      <c r="C8849" s="178">
        <v>2040</v>
      </c>
      <c r="D8849" s="178" t="s">
        <v>336</v>
      </c>
      <c r="E8849" s="178" t="s">
        <v>337</v>
      </c>
      <c r="F8849" s="178" t="s">
        <v>570</v>
      </c>
      <c r="G8849" s="178">
        <v>349</v>
      </c>
      <c r="H8849" s="178">
        <v>3.04823097395E-5</v>
      </c>
      <c r="I8849" s="178">
        <v>3.4140186908240006E-5</v>
      </c>
      <c r="J8849" s="178" t="s">
        <v>625</v>
      </c>
    </row>
    <row r="8850" spans="1:10" x14ac:dyDescent="0.45">
      <c r="A8850" s="178" t="s">
        <v>567</v>
      </c>
      <c r="B8850" s="178" t="s">
        <v>568</v>
      </c>
      <c r="C8850" s="178">
        <v>2040</v>
      </c>
      <c r="D8850" s="178" t="s">
        <v>336</v>
      </c>
      <c r="E8850" s="178" t="s">
        <v>337</v>
      </c>
      <c r="F8850" s="178" t="s">
        <v>571</v>
      </c>
      <c r="G8850" s="178">
        <v>352</v>
      </c>
      <c r="H8850" s="1">
        <v>8.2638898675199998E-6</v>
      </c>
      <c r="I8850" s="178">
        <v>9.2555566516224002E-6</v>
      </c>
      <c r="J8850" s="178" t="s">
        <v>625</v>
      </c>
    </row>
    <row r="8851" spans="1:10" x14ac:dyDescent="0.45">
      <c r="A8851" s="178" t="s">
        <v>567</v>
      </c>
      <c r="B8851" s="178" t="s">
        <v>568</v>
      </c>
      <c r="C8851" s="178">
        <v>2040</v>
      </c>
      <c r="D8851" s="178" t="s">
        <v>336</v>
      </c>
      <c r="E8851" s="178" t="s">
        <v>337</v>
      </c>
      <c r="F8851" s="178" t="s">
        <v>570</v>
      </c>
      <c r="G8851" s="178">
        <v>353</v>
      </c>
      <c r="H8851" s="178">
        <v>3.4562701330299999E-5</v>
      </c>
      <c r="I8851" s="178">
        <v>3.8710225489936002E-5</v>
      </c>
      <c r="J8851" s="178" t="s">
        <v>625</v>
      </c>
    </row>
    <row r="8852" spans="1:10" x14ac:dyDescent="0.45">
      <c r="A8852" s="178" t="s">
        <v>567</v>
      </c>
      <c r="B8852" s="178" t="s">
        <v>568</v>
      </c>
      <c r="C8852" s="178">
        <v>2040</v>
      </c>
      <c r="D8852" s="178" t="s">
        <v>336</v>
      </c>
      <c r="E8852" s="178" t="s">
        <v>337</v>
      </c>
      <c r="F8852" s="178" t="s">
        <v>570</v>
      </c>
      <c r="G8852" s="178">
        <v>358</v>
      </c>
      <c r="H8852" s="178">
        <v>2.96229591186E-5</v>
      </c>
      <c r="I8852" s="178">
        <v>3.3177714212832001E-5</v>
      </c>
      <c r="J8852" s="178" t="s">
        <v>625</v>
      </c>
    </row>
    <row r="8853" spans="1:10" x14ac:dyDescent="0.45">
      <c r="A8853" s="178" t="s">
        <v>567</v>
      </c>
      <c r="B8853" s="178" t="s">
        <v>568</v>
      </c>
      <c r="C8853" s="178">
        <v>2040</v>
      </c>
      <c r="D8853" s="178" t="s">
        <v>336</v>
      </c>
      <c r="E8853" s="178" t="s">
        <v>337</v>
      </c>
      <c r="F8853" s="178" t="s">
        <v>570</v>
      </c>
      <c r="G8853" s="178">
        <v>365</v>
      </c>
      <c r="H8853" s="178">
        <v>2.9116137738999999E-5</v>
      </c>
      <c r="I8853" s="178">
        <v>3.2610074267679999E-5</v>
      </c>
      <c r="J8853" s="178" t="s">
        <v>625</v>
      </c>
    </row>
    <row r="8854" spans="1:10" x14ac:dyDescent="0.45">
      <c r="A8854" s="178" t="s">
        <v>567</v>
      </c>
      <c r="B8854" s="178" t="s">
        <v>568</v>
      </c>
      <c r="C8854" s="178">
        <v>2040</v>
      </c>
      <c r="D8854" s="178" t="s">
        <v>336</v>
      </c>
      <c r="E8854" s="178" t="s">
        <v>337</v>
      </c>
      <c r="F8854" s="178" t="s">
        <v>570</v>
      </c>
      <c r="G8854" s="178">
        <v>382</v>
      </c>
      <c r="H8854" s="178">
        <v>2.7848467652800001E-5</v>
      </c>
      <c r="I8854" s="178">
        <v>3.1190283771136002E-5</v>
      </c>
      <c r="J8854" s="178" t="s">
        <v>625</v>
      </c>
    </row>
    <row r="8855" spans="1:10" x14ac:dyDescent="0.45">
      <c r="A8855" s="178" t="s">
        <v>567</v>
      </c>
      <c r="B8855" s="178" t="s">
        <v>568</v>
      </c>
      <c r="C8855" s="178">
        <v>2040</v>
      </c>
      <c r="D8855" s="178" t="s">
        <v>336</v>
      </c>
      <c r="E8855" s="178" t="s">
        <v>337</v>
      </c>
      <c r="F8855" s="178" t="s">
        <v>573</v>
      </c>
      <c r="G8855" s="178">
        <v>382</v>
      </c>
      <c r="H8855" s="178">
        <v>1.2903736205769999E-4</v>
      </c>
      <c r="I8855" s="178">
        <v>1.4452184550462399E-4</v>
      </c>
      <c r="J8855" s="178" t="s">
        <v>625</v>
      </c>
    </row>
    <row r="8856" spans="1:10" x14ac:dyDescent="0.45">
      <c r="A8856" s="178" t="s">
        <v>567</v>
      </c>
      <c r="B8856" s="178" t="s">
        <v>568</v>
      </c>
      <c r="C8856" s="178">
        <v>2040</v>
      </c>
      <c r="D8856" s="178" t="s">
        <v>336</v>
      </c>
      <c r="E8856" s="178" t="s">
        <v>337</v>
      </c>
      <c r="F8856" s="178" t="s">
        <v>573</v>
      </c>
      <c r="G8856" s="178">
        <v>407</v>
      </c>
      <c r="H8856" s="178">
        <v>1.2364477152E-4</v>
      </c>
      <c r="I8856" s="178">
        <v>1.3848214410240001E-4</v>
      </c>
      <c r="J8856" s="178" t="s">
        <v>625</v>
      </c>
    </row>
    <row r="8857" spans="1:10" x14ac:dyDescent="0.45">
      <c r="A8857" s="178" t="s">
        <v>567</v>
      </c>
      <c r="B8857" s="178" t="s">
        <v>568</v>
      </c>
      <c r="C8857" s="178">
        <v>2040</v>
      </c>
      <c r="D8857" s="178" t="s">
        <v>336</v>
      </c>
      <c r="E8857" s="178" t="s">
        <v>337</v>
      </c>
      <c r="F8857" s="178" t="s">
        <v>570</v>
      </c>
      <c r="G8857" s="178">
        <v>412</v>
      </c>
      <c r="H8857" s="178">
        <v>2.5858073058799999E-5</v>
      </c>
      <c r="I8857" s="178">
        <v>2.8961041825856E-5</v>
      </c>
      <c r="J8857" s="178" t="s">
        <v>625</v>
      </c>
    </row>
    <row r="8858" spans="1:10" x14ac:dyDescent="0.45">
      <c r="A8858" s="178" t="s">
        <v>567</v>
      </c>
      <c r="B8858" s="178" t="s">
        <v>568</v>
      </c>
      <c r="C8858" s="178">
        <v>2040</v>
      </c>
      <c r="D8858" s="178" t="s">
        <v>336</v>
      </c>
      <c r="E8858" s="178" t="s">
        <v>337</v>
      </c>
      <c r="F8858" s="178" t="s">
        <v>570</v>
      </c>
      <c r="G8858" s="178">
        <v>415</v>
      </c>
      <c r="H8858" s="178">
        <v>2.56385774264E-5</v>
      </c>
      <c r="I8858" s="178">
        <v>2.8715206717568002E-5</v>
      </c>
      <c r="J8858" s="178" t="s">
        <v>625</v>
      </c>
    </row>
    <row r="8859" spans="1:10" x14ac:dyDescent="0.45">
      <c r="A8859" s="178" t="s">
        <v>567</v>
      </c>
      <c r="B8859" s="178" t="s">
        <v>568</v>
      </c>
      <c r="C8859" s="178">
        <v>2040</v>
      </c>
      <c r="D8859" s="178" t="s">
        <v>336</v>
      </c>
      <c r="E8859" s="178" t="s">
        <v>337</v>
      </c>
      <c r="F8859" s="178" t="s">
        <v>573</v>
      </c>
      <c r="G8859" s="178">
        <v>423</v>
      </c>
      <c r="H8859" s="178">
        <v>1.301420707023E-4</v>
      </c>
      <c r="I8859" s="178">
        <v>1.4575911918657603E-4</v>
      </c>
      <c r="J8859" s="178" t="s">
        <v>625</v>
      </c>
    </row>
    <row r="8860" spans="1:10" x14ac:dyDescent="0.45">
      <c r="A8860" s="178" t="s">
        <v>567</v>
      </c>
      <c r="B8860" s="178" t="s">
        <v>568</v>
      </c>
      <c r="C8860" s="178">
        <v>2040</v>
      </c>
      <c r="D8860" s="178" t="s">
        <v>336</v>
      </c>
      <c r="E8860" s="178" t="s">
        <v>337</v>
      </c>
      <c r="F8860" s="178" t="s">
        <v>570</v>
      </c>
      <c r="G8860" s="178">
        <v>423</v>
      </c>
      <c r="H8860" s="178">
        <v>2.8793914680099999E-5</v>
      </c>
      <c r="I8860" s="178">
        <v>3.2249184441712001E-5</v>
      </c>
      <c r="J8860" s="178" t="s">
        <v>625</v>
      </c>
    </row>
    <row r="8861" spans="1:10" x14ac:dyDescent="0.45">
      <c r="A8861" s="178" t="s">
        <v>567</v>
      </c>
      <c r="B8861" s="178" t="s">
        <v>568</v>
      </c>
      <c r="C8861" s="178">
        <v>2040</v>
      </c>
      <c r="D8861" s="178" t="s">
        <v>336</v>
      </c>
      <c r="E8861" s="178" t="s">
        <v>337</v>
      </c>
      <c r="F8861" s="178" t="s">
        <v>570</v>
      </c>
      <c r="G8861" s="178">
        <v>434</v>
      </c>
      <c r="H8861" s="178">
        <v>2.4567118089199999E-5</v>
      </c>
      <c r="I8861" s="178">
        <v>2.7515172259904003E-5</v>
      </c>
      <c r="J8861" s="178" t="s">
        <v>625</v>
      </c>
    </row>
    <row r="8862" spans="1:10" x14ac:dyDescent="0.45">
      <c r="A8862" s="178" t="s">
        <v>567</v>
      </c>
      <c r="B8862" s="178" t="s">
        <v>568</v>
      </c>
      <c r="C8862" s="178">
        <v>2040</v>
      </c>
      <c r="D8862" s="178" t="s">
        <v>336</v>
      </c>
      <c r="E8862" s="178" t="s">
        <v>337</v>
      </c>
      <c r="F8862" s="178" t="s">
        <v>573</v>
      </c>
      <c r="G8862" s="178">
        <v>435</v>
      </c>
      <c r="H8862" s="178">
        <v>1.7831630248109999E-4</v>
      </c>
      <c r="I8862" s="178">
        <v>1.99714258778832E-4</v>
      </c>
      <c r="J8862" s="178" t="s">
        <v>625</v>
      </c>
    </row>
    <row r="8863" spans="1:10" x14ac:dyDescent="0.45">
      <c r="A8863" s="178" t="s">
        <v>567</v>
      </c>
      <c r="B8863" s="178" t="s">
        <v>568</v>
      </c>
      <c r="C8863" s="178">
        <v>2040</v>
      </c>
      <c r="D8863" s="178" t="s">
        <v>336</v>
      </c>
      <c r="E8863" s="178" t="s">
        <v>337</v>
      </c>
      <c r="F8863" s="178" t="s">
        <v>571</v>
      </c>
      <c r="G8863" s="178">
        <v>442</v>
      </c>
      <c r="H8863" s="1">
        <v>7.2101038313100003E-6</v>
      </c>
      <c r="I8863" s="178">
        <v>8.0753162910672014E-6</v>
      </c>
      <c r="J8863" s="178" t="s">
        <v>625</v>
      </c>
    </row>
    <row r="8864" spans="1:10" x14ac:dyDescent="0.45">
      <c r="A8864" s="178" t="s">
        <v>567</v>
      </c>
      <c r="B8864" s="178" t="s">
        <v>568</v>
      </c>
      <c r="C8864" s="178">
        <v>2040</v>
      </c>
      <c r="D8864" s="178" t="s">
        <v>336</v>
      </c>
      <c r="E8864" s="178" t="s">
        <v>337</v>
      </c>
      <c r="F8864" s="178" t="s">
        <v>573</v>
      </c>
      <c r="G8864" s="178">
        <v>447</v>
      </c>
      <c r="H8864" s="178">
        <v>1.7395192116960001E-4</v>
      </c>
      <c r="I8864" s="178">
        <v>1.9482615170995202E-4</v>
      </c>
      <c r="J8864" s="178" t="s">
        <v>625</v>
      </c>
    </row>
    <row r="8865" spans="1:10" x14ac:dyDescent="0.45">
      <c r="A8865" s="178" t="s">
        <v>567</v>
      </c>
      <c r="B8865" s="178" t="s">
        <v>568</v>
      </c>
      <c r="C8865" s="178">
        <v>2040</v>
      </c>
      <c r="D8865" s="178" t="s">
        <v>336</v>
      </c>
      <c r="E8865" s="178" t="s">
        <v>337</v>
      </c>
      <c r="F8865" s="178" t="s">
        <v>573</v>
      </c>
      <c r="G8865" s="178">
        <v>461</v>
      </c>
      <c r="H8865" s="178">
        <v>2.270650438732E-4</v>
      </c>
      <c r="I8865" s="178">
        <v>2.5431284913798402E-4</v>
      </c>
      <c r="J8865" s="178" t="s">
        <v>625</v>
      </c>
    </row>
    <row r="8866" spans="1:10" x14ac:dyDescent="0.45">
      <c r="A8866" s="178" t="s">
        <v>567</v>
      </c>
      <c r="B8866" s="178" t="s">
        <v>568</v>
      </c>
      <c r="C8866" s="178">
        <v>2040</v>
      </c>
      <c r="D8866" s="178" t="s">
        <v>336</v>
      </c>
      <c r="E8866" s="178" t="s">
        <v>337</v>
      </c>
      <c r="F8866" s="178" t="s">
        <v>569</v>
      </c>
      <c r="G8866" s="178">
        <v>467</v>
      </c>
      <c r="H8866" s="178">
        <v>1.743804605212E-4</v>
      </c>
      <c r="I8866" s="178">
        <v>1.9530611578374402E-4</v>
      </c>
      <c r="J8866" s="178" t="s">
        <v>625</v>
      </c>
    </row>
    <row r="8867" spans="1:10" x14ac:dyDescent="0.45">
      <c r="A8867" s="178" t="s">
        <v>567</v>
      </c>
      <c r="B8867" s="178" t="s">
        <v>568</v>
      </c>
      <c r="C8867" s="178">
        <v>2040</v>
      </c>
      <c r="D8867" s="178" t="s">
        <v>336</v>
      </c>
      <c r="E8867" s="178" t="s">
        <v>337</v>
      </c>
      <c r="F8867" s="178" t="s">
        <v>570</v>
      </c>
      <c r="G8867" s="178">
        <v>472</v>
      </c>
      <c r="H8867" s="178">
        <v>4.5115808461599998E-5</v>
      </c>
      <c r="I8867" s="178">
        <v>5.0529705476992E-5</v>
      </c>
      <c r="J8867" s="178" t="s">
        <v>625</v>
      </c>
    </row>
    <row r="8868" spans="1:10" x14ac:dyDescent="0.45">
      <c r="A8868" s="178" t="s">
        <v>567</v>
      </c>
      <c r="B8868" s="178" t="s">
        <v>568</v>
      </c>
      <c r="C8868" s="178">
        <v>2040</v>
      </c>
      <c r="D8868" s="178" t="s">
        <v>336</v>
      </c>
      <c r="E8868" s="178" t="s">
        <v>337</v>
      </c>
      <c r="F8868" s="178" t="s">
        <v>570</v>
      </c>
      <c r="G8868" s="178">
        <v>486</v>
      </c>
      <c r="H8868" s="178">
        <v>2.5054667275999999E-5</v>
      </c>
      <c r="I8868" s="178">
        <v>2.8061227349120003E-5</v>
      </c>
      <c r="J8868" s="178" t="s">
        <v>625</v>
      </c>
    </row>
    <row r="8869" spans="1:10" x14ac:dyDescent="0.45">
      <c r="A8869" s="178" t="s">
        <v>567</v>
      </c>
      <c r="B8869" s="178" t="s">
        <v>568</v>
      </c>
      <c r="C8869" s="178">
        <v>2040</v>
      </c>
      <c r="D8869" s="178" t="s">
        <v>336</v>
      </c>
      <c r="E8869" s="178" t="s">
        <v>337</v>
      </c>
      <c r="F8869" s="178" t="s">
        <v>570</v>
      </c>
      <c r="G8869" s="178">
        <v>501</v>
      </c>
      <c r="H8869" s="178">
        <v>2.1259111235800001E-5</v>
      </c>
      <c r="I8869" s="178">
        <v>2.3810204584096003E-5</v>
      </c>
      <c r="J8869" s="178" t="s">
        <v>625</v>
      </c>
    </row>
    <row r="8870" spans="1:10" x14ac:dyDescent="0.45">
      <c r="A8870" s="178" t="s">
        <v>567</v>
      </c>
      <c r="B8870" s="178" t="s">
        <v>568</v>
      </c>
      <c r="C8870" s="178">
        <v>2040</v>
      </c>
      <c r="D8870" s="178" t="s">
        <v>336</v>
      </c>
      <c r="E8870" s="178" t="s">
        <v>337</v>
      </c>
      <c r="F8870" s="178" t="s">
        <v>573</v>
      </c>
      <c r="G8870" s="178">
        <v>501</v>
      </c>
      <c r="H8870" s="178">
        <v>1.0699577978810001E-4</v>
      </c>
      <c r="I8870" s="178">
        <v>1.1983527336267202E-4</v>
      </c>
      <c r="J8870" s="178" t="s">
        <v>625</v>
      </c>
    </row>
    <row r="8871" spans="1:10" x14ac:dyDescent="0.45">
      <c r="A8871" s="178" t="s">
        <v>567</v>
      </c>
      <c r="B8871" s="178" t="s">
        <v>568</v>
      </c>
      <c r="C8871" s="178">
        <v>2040</v>
      </c>
      <c r="D8871" s="178" t="s">
        <v>336</v>
      </c>
      <c r="E8871" s="178" t="s">
        <v>337</v>
      </c>
      <c r="F8871" s="178" t="s">
        <v>573</v>
      </c>
      <c r="G8871" s="178">
        <v>505</v>
      </c>
      <c r="H8871" s="178">
        <v>1.043453157763E-4</v>
      </c>
      <c r="I8871" s="178">
        <v>1.16866753669456E-4</v>
      </c>
      <c r="J8871" s="178" t="s">
        <v>625</v>
      </c>
    </row>
    <row r="8872" spans="1:10" x14ac:dyDescent="0.45">
      <c r="A8872" s="178" t="s">
        <v>567</v>
      </c>
      <c r="B8872" s="178" t="s">
        <v>568</v>
      </c>
      <c r="C8872" s="178">
        <v>2040</v>
      </c>
      <c r="D8872" s="178" t="s">
        <v>336</v>
      </c>
      <c r="E8872" s="178" t="s">
        <v>337</v>
      </c>
      <c r="F8872" s="178" t="s">
        <v>570</v>
      </c>
      <c r="G8872" s="178">
        <v>514</v>
      </c>
      <c r="H8872" s="178">
        <v>2.0732486518699999E-5</v>
      </c>
      <c r="I8872" s="178">
        <v>2.3220384900944001E-5</v>
      </c>
      <c r="J8872" s="178" t="s">
        <v>625</v>
      </c>
    </row>
    <row r="8873" spans="1:10" x14ac:dyDescent="0.45">
      <c r="A8873" s="178" t="s">
        <v>567</v>
      </c>
      <c r="B8873" s="178" t="s">
        <v>568</v>
      </c>
      <c r="C8873" s="178">
        <v>2040</v>
      </c>
      <c r="D8873" s="178" t="s">
        <v>336</v>
      </c>
      <c r="E8873" s="178" t="s">
        <v>337</v>
      </c>
      <c r="F8873" s="178" t="s">
        <v>573</v>
      </c>
      <c r="G8873" s="178">
        <v>535</v>
      </c>
      <c r="H8873" s="178">
        <v>1.4491798356180001E-4</v>
      </c>
      <c r="I8873" s="178">
        <v>1.6230814158921602E-4</v>
      </c>
      <c r="J8873" s="178" t="s">
        <v>625</v>
      </c>
    </row>
    <row r="8874" spans="1:10" x14ac:dyDescent="0.45">
      <c r="A8874" s="178" t="s">
        <v>567</v>
      </c>
      <c r="B8874" s="178" t="s">
        <v>568</v>
      </c>
      <c r="C8874" s="178">
        <v>2040</v>
      </c>
      <c r="D8874" s="178" t="s">
        <v>336</v>
      </c>
      <c r="E8874" s="178" t="s">
        <v>337</v>
      </c>
      <c r="F8874" s="178" t="s">
        <v>571</v>
      </c>
      <c r="G8874" s="178">
        <v>544</v>
      </c>
      <c r="H8874" s="1">
        <v>5.3279477469899999E-6</v>
      </c>
      <c r="I8874" s="178">
        <v>5.9673014766288003E-6</v>
      </c>
      <c r="J8874" s="178" t="s">
        <v>625</v>
      </c>
    </row>
    <row r="8875" spans="1:10" x14ac:dyDescent="0.45">
      <c r="A8875" s="178" t="s">
        <v>567</v>
      </c>
      <c r="B8875" s="178" t="s">
        <v>568</v>
      </c>
      <c r="C8875" s="178">
        <v>2040</v>
      </c>
      <c r="D8875" s="178" t="s">
        <v>336</v>
      </c>
      <c r="E8875" s="178" t="s">
        <v>337</v>
      </c>
      <c r="F8875" s="178" t="s">
        <v>569</v>
      </c>
      <c r="G8875" s="178">
        <v>568</v>
      </c>
      <c r="H8875" s="178">
        <v>1.432294375263E-4</v>
      </c>
      <c r="I8875" s="178">
        <v>1.6041697002945601E-4</v>
      </c>
      <c r="J8875" s="178" t="s">
        <v>625</v>
      </c>
    </row>
    <row r="8876" spans="1:10" x14ac:dyDescent="0.45">
      <c r="A8876" s="178" t="s">
        <v>567</v>
      </c>
      <c r="B8876" s="178" t="s">
        <v>568</v>
      </c>
      <c r="C8876" s="178">
        <v>2040</v>
      </c>
      <c r="D8876" s="178" t="s">
        <v>336</v>
      </c>
      <c r="E8876" s="178" t="s">
        <v>337</v>
      </c>
      <c r="F8876" s="178" t="s">
        <v>572</v>
      </c>
      <c r="G8876" s="178">
        <v>572</v>
      </c>
      <c r="H8876" s="1">
        <v>1.8010000530900001E-6</v>
      </c>
      <c r="I8876" s="178">
        <v>2.0171200594608005E-6</v>
      </c>
      <c r="J8876" s="178" t="s">
        <v>625</v>
      </c>
    </row>
    <row r="8877" spans="1:10" x14ac:dyDescent="0.45">
      <c r="A8877" s="178" t="s">
        <v>567</v>
      </c>
      <c r="B8877" s="178" t="s">
        <v>568</v>
      </c>
      <c r="C8877" s="178">
        <v>2040</v>
      </c>
      <c r="D8877" s="178" t="s">
        <v>336</v>
      </c>
      <c r="E8877" s="178" t="s">
        <v>337</v>
      </c>
      <c r="F8877" s="178" t="s">
        <v>571</v>
      </c>
      <c r="G8877" s="178">
        <v>576</v>
      </c>
      <c r="H8877" s="1">
        <v>5.5270675147800001E-6</v>
      </c>
      <c r="I8877" s="178">
        <v>6.190315616553601E-6</v>
      </c>
      <c r="J8877" s="178" t="s">
        <v>625</v>
      </c>
    </row>
    <row r="8878" spans="1:10" x14ac:dyDescent="0.45">
      <c r="A8878" s="178" t="s">
        <v>567</v>
      </c>
      <c r="B8878" s="178" t="s">
        <v>568</v>
      </c>
      <c r="C8878" s="178">
        <v>2040</v>
      </c>
      <c r="D8878" s="178" t="s">
        <v>336</v>
      </c>
      <c r="E8878" s="178" t="s">
        <v>337</v>
      </c>
      <c r="F8878" s="178" t="s">
        <v>573</v>
      </c>
      <c r="G8878" s="178">
        <v>625</v>
      </c>
      <c r="H8878" s="178">
        <v>1.260985736735E-4</v>
      </c>
      <c r="I8878" s="178">
        <v>1.4123040251432003E-4</v>
      </c>
      <c r="J8878" s="178" t="s">
        <v>625</v>
      </c>
    </row>
    <row r="8879" spans="1:10" x14ac:dyDescent="0.45">
      <c r="A8879" s="178" t="s">
        <v>567</v>
      </c>
      <c r="B8879" s="178" t="s">
        <v>568</v>
      </c>
      <c r="C8879" s="178">
        <v>2040</v>
      </c>
      <c r="D8879" s="178" t="s">
        <v>336</v>
      </c>
      <c r="E8879" s="178" t="s">
        <v>337</v>
      </c>
      <c r="F8879" s="178" t="s">
        <v>569</v>
      </c>
      <c r="G8879" s="178">
        <v>648</v>
      </c>
      <c r="H8879" s="178">
        <v>1.2568678357639999E-4</v>
      </c>
      <c r="I8879" s="178">
        <v>1.4076919760556801E-4</v>
      </c>
      <c r="J8879" s="178" t="s">
        <v>625</v>
      </c>
    </row>
    <row r="8880" spans="1:10" x14ac:dyDescent="0.45">
      <c r="A8880" s="178" t="s">
        <v>567</v>
      </c>
      <c r="B8880" s="178" t="s">
        <v>568</v>
      </c>
      <c r="C8880" s="178">
        <v>2040</v>
      </c>
      <c r="D8880" s="178" t="s">
        <v>336</v>
      </c>
      <c r="E8880" s="178" t="s">
        <v>337</v>
      </c>
      <c r="F8880" s="178" t="s">
        <v>570</v>
      </c>
      <c r="G8880" s="178">
        <v>733</v>
      </c>
      <c r="H8880" s="178">
        <v>1.4531705346600001E-5</v>
      </c>
      <c r="I8880" s="178">
        <v>1.6275509988192003E-5</v>
      </c>
      <c r="J8880" s="178" t="s">
        <v>625</v>
      </c>
    </row>
    <row r="8881" spans="1:10" x14ac:dyDescent="0.45">
      <c r="A8881" s="178" t="s">
        <v>567</v>
      </c>
      <c r="B8881" s="178" t="s">
        <v>568</v>
      </c>
      <c r="C8881" s="178">
        <v>2040</v>
      </c>
      <c r="D8881" s="178" t="s">
        <v>336</v>
      </c>
      <c r="E8881" s="178" t="s">
        <v>337</v>
      </c>
      <c r="F8881" s="178" t="s">
        <v>569</v>
      </c>
      <c r="G8881" s="178">
        <v>757</v>
      </c>
      <c r="H8881" s="178">
        <v>1.0742891754490001E-4</v>
      </c>
      <c r="I8881" s="178">
        <v>1.2032038765028802E-4</v>
      </c>
      <c r="J8881" s="178" t="s">
        <v>625</v>
      </c>
    </row>
    <row r="8882" spans="1:10" x14ac:dyDescent="0.45">
      <c r="A8882" s="178" t="s">
        <v>567</v>
      </c>
      <c r="B8882" s="178" t="s">
        <v>568</v>
      </c>
      <c r="C8882" s="178">
        <v>2040</v>
      </c>
      <c r="D8882" s="178" t="s">
        <v>336</v>
      </c>
      <c r="E8882" s="178" t="s">
        <v>337</v>
      </c>
      <c r="F8882" s="178" t="s">
        <v>573</v>
      </c>
      <c r="G8882" s="178">
        <v>793</v>
      </c>
      <c r="H8882" s="178">
        <v>7.3137169238199993E-5</v>
      </c>
      <c r="I8882" s="178">
        <v>8.1913629546784007E-5</v>
      </c>
      <c r="J8882" s="178" t="s">
        <v>625</v>
      </c>
    </row>
    <row r="8883" spans="1:10" x14ac:dyDescent="0.45">
      <c r="A8883" s="178" t="s">
        <v>567</v>
      </c>
      <c r="B8883" s="178" t="s">
        <v>568</v>
      </c>
      <c r="C8883" s="178">
        <v>2040</v>
      </c>
      <c r="D8883" s="178" t="s">
        <v>336</v>
      </c>
      <c r="E8883" s="178" t="s">
        <v>337</v>
      </c>
      <c r="F8883" s="178" t="s">
        <v>572</v>
      </c>
      <c r="G8883" s="178">
        <v>869</v>
      </c>
      <c r="H8883" s="1">
        <v>1.0765706974799999E-6</v>
      </c>
      <c r="I8883" s="178">
        <v>1.2057591811776E-6</v>
      </c>
      <c r="J8883" s="178" t="s">
        <v>625</v>
      </c>
    </row>
    <row r="8884" spans="1:10" x14ac:dyDescent="0.45">
      <c r="A8884" s="178" t="s">
        <v>567</v>
      </c>
      <c r="B8884" s="178" t="s">
        <v>568</v>
      </c>
      <c r="C8884" s="178">
        <v>2040</v>
      </c>
      <c r="D8884" s="178" t="s">
        <v>336</v>
      </c>
      <c r="E8884" s="178" t="s">
        <v>337</v>
      </c>
      <c r="F8884" s="178" t="s">
        <v>572</v>
      </c>
      <c r="G8884" s="178">
        <v>890</v>
      </c>
      <c r="H8884" s="1">
        <v>1.0610410754499999E-6</v>
      </c>
      <c r="I8884" s="178">
        <v>1.1883660045040001E-6</v>
      </c>
      <c r="J8884" s="178" t="s">
        <v>625</v>
      </c>
    </row>
    <row r="8885" spans="1:10" x14ac:dyDescent="0.45">
      <c r="A8885" s="178" t="s">
        <v>567</v>
      </c>
      <c r="B8885" s="178" t="s">
        <v>568</v>
      </c>
      <c r="C8885" s="178">
        <v>2040</v>
      </c>
      <c r="D8885" s="178" t="s">
        <v>336</v>
      </c>
      <c r="E8885" s="178" t="s">
        <v>337</v>
      </c>
      <c r="F8885" s="178" t="s">
        <v>574</v>
      </c>
      <c r="G8885" s="178">
        <v>892</v>
      </c>
      <c r="H8885" s="178">
        <v>1.7494005078299999E-5</v>
      </c>
      <c r="I8885" s="178">
        <v>1.9593285687696001E-5</v>
      </c>
      <c r="J8885" s="178" t="s">
        <v>626</v>
      </c>
    </row>
    <row r="8886" spans="1:10" x14ac:dyDescent="0.45">
      <c r="A8886" s="178" t="s">
        <v>567</v>
      </c>
      <c r="B8886" s="178" t="s">
        <v>568</v>
      </c>
      <c r="C8886" s="178">
        <v>2040</v>
      </c>
      <c r="D8886" s="178" t="s">
        <v>336</v>
      </c>
      <c r="E8886" s="178" t="s">
        <v>337</v>
      </c>
      <c r="F8886" s="178" t="s">
        <v>570</v>
      </c>
      <c r="G8886" s="178">
        <v>893</v>
      </c>
      <c r="H8886" s="178">
        <v>1.1935786460500001E-5</v>
      </c>
      <c r="I8886" s="178">
        <v>1.3368080835760003E-5</v>
      </c>
      <c r="J8886" s="178" t="s">
        <v>625</v>
      </c>
    </row>
    <row r="8887" spans="1:10" x14ac:dyDescent="0.45">
      <c r="A8887" s="178" t="s">
        <v>567</v>
      </c>
      <c r="B8887" s="178" t="s">
        <v>568</v>
      </c>
      <c r="C8887" s="178">
        <v>2040</v>
      </c>
      <c r="D8887" s="178" t="s">
        <v>336</v>
      </c>
      <c r="E8887" s="178" t="s">
        <v>337</v>
      </c>
      <c r="F8887" s="178" t="s">
        <v>574</v>
      </c>
      <c r="G8887" s="178">
        <v>907</v>
      </c>
      <c r="H8887" s="178">
        <v>1.7241653040400002E-5</v>
      </c>
      <c r="I8887" s="178">
        <v>1.9310651405248003E-5</v>
      </c>
      <c r="J8887" s="178" t="s">
        <v>626</v>
      </c>
    </row>
    <row r="8888" spans="1:10" x14ac:dyDescent="0.45">
      <c r="A8888" s="178" t="s">
        <v>567</v>
      </c>
      <c r="B8888" s="178" t="s">
        <v>568</v>
      </c>
      <c r="C8888" s="178">
        <v>2040</v>
      </c>
      <c r="D8888" s="178" t="s">
        <v>336</v>
      </c>
      <c r="E8888" s="178" t="s">
        <v>337</v>
      </c>
      <c r="F8888" s="178" t="s">
        <v>569</v>
      </c>
      <c r="G8888" s="178">
        <v>979</v>
      </c>
      <c r="H8888" s="178">
        <v>9.3729911895900001E-5</v>
      </c>
      <c r="I8888" s="178">
        <v>1.0497750132340801E-4</v>
      </c>
      <c r="J8888" s="178" t="s">
        <v>625</v>
      </c>
    </row>
    <row r="8889" spans="1:10" x14ac:dyDescent="0.45">
      <c r="A8889" s="178" t="s">
        <v>567</v>
      </c>
      <c r="B8889" s="178" t="s">
        <v>568</v>
      </c>
      <c r="C8889" s="178">
        <v>2040</v>
      </c>
      <c r="D8889" s="178" t="s">
        <v>336</v>
      </c>
      <c r="E8889" s="178" t="s">
        <v>337</v>
      </c>
      <c r="F8889" s="178" t="s">
        <v>571</v>
      </c>
      <c r="G8889" s="178">
        <v>1007</v>
      </c>
      <c r="H8889" s="1">
        <v>3.1517499792199998E-6</v>
      </c>
      <c r="I8889" s="178">
        <v>3.5299599767263999E-6</v>
      </c>
      <c r="J8889" s="178" t="s">
        <v>625</v>
      </c>
    </row>
    <row r="8890" spans="1:10" x14ac:dyDescent="0.45">
      <c r="A8890" s="178" t="s">
        <v>567</v>
      </c>
      <c r="B8890" s="178" t="s">
        <v>568</v>
      </c>
      <c r="C8890" s="178">
        <v>2040</v>
      </c>
      <c r="D8890" s="178" t="s">
        <v>336</v>
      </c>
      <c r="E8890" s="178" t="s">
        <v>337</v>
      </c>
      <c r="F8890" s="178" t="s">
        <v>570</v>
      </c>
      <c r="G8890" s="178">
        <v>1019</v>
      </c>
      <c r="H8890" s="178">
        <v>1.0473898328199999E-5</v>
      </c>
      <c r="I8890" s="178">
        <v>1.1730766127584E-5</v>
      </c>
      <c r="J8890" s="178" t="s">
        <v>625</v>
      </c>
    </row>
    <row r="8891" spans="1:10" x14ac:dyDescent="0.45">
      <c r="A8891" s="178" t="s">
        <v>567</v>
      </c>
      <c r="B8891" s="178" t="s">
        <v>568</v>
      </c>
      <c r="C8891" s="178">
        <v>2040</v>
      </c>
      <c r="D8891" s="178" t="s">
        <v>336</v>
      </c>
      <c r="E8891" s="178" t="s">
        <v>337</v>
      </c>
      <c r="F8891" s="178" t="s">
        <v>573</v>
      </c>
      <c r="G8891" s="178">
        <v>1020</v>
      </c>
      <c r="H8891" s="178">
        <v>6.00720668444E-5</v>
      </c>
      <c r="I8891" s="178">
        <v>6.7280714865728007E-5</v>
      </c>
      <c r="J8891" s="178" t="s">
        <v>625</v>
      </c>
    </row>
    <row r="8892" spans="1:10" x14ac:dyDescent="0.45">
      <c r="A8892" s="178" t="s">
        <v>567</v>
      </c>
      <c r="B8892" s="178" t="s">
        <v>568</v>
      </c>
      <c r="C8892" s="178">
        <v>2040</v>
      </c>
      <c r="D8892" s="178" t="s">
        <v>336</v>
      </c>
      <c r="E8892" s="178" t="s">
        <v>337</v>
      </c>
      <c r="F8892" s="178" t="s">
        <v>569</v>
      </c>
      <c r="G8892" s="178">
        <v>1173</v>
      </c>
      <c r="H8892" s="178">
        <v>6.9262263423299994E-5</v>
      </c>
      <c r="I8892" s="178">
        <v>7.7573735034096005E-5</v>
      </c>
      <c r="J8892" s="178" t="s">
        <v>625</v>
      </c>
    </row>
    <row r="8893" spans="1:10" x14ac:dyDescent="0.45">
      <c r="A8893" s="178" t="s">
        <v>567</v>
      </c>
      <c r="B8893" s="178" t="s">
        <v>568</v>
      </c>
      <c r="C8893" s="178">
        <v>2040</v>
      </c>
      <c r="D8893" s="178" t="s">
        <v>336</v>
      </c>
      <c r="E8893" s="178" t="s">
        <v>337</v>
      </c>
      <c r="F8893" s="178" t="s">
        <v>570</v>
      </c>
      <c r="G8893" s="178">
        <v>1191</v>
      </c>
      <c r="H8893" s="1">
        <v>8.9524100985699998E-6</v>
      </c>
      <c r="I8893" s="178">
        <v>1.0026699310398401E-5</v>
      </c>
      <c r="J8893" s="178" t="s">
        <v>625</v>
      </c>
    </row>
    <row r="8894" spans="1:10" x14ac:dyDescent="0.45">
      <c r="A8894" s="178" t="s">
        <v>567</v>
      </c>
      <c r="B8894" s="178" t="s">
        <v>568</v>
      </c>
      <c r="C8894" s="178">
        <v>2040</v>
      </c>
      <c r="D8894" s="178" t="s">
        <v>336</v>
      </c>
      <c r="E8894" s="178" t="s">
        <v>337</v>
      </c>
      <c r="F8894" s="178" t="s">
        <v>573</v>
      </c>
      <c r="G8894" s="178">
        <v>1204</v>
      </c>
      <c r="H8894" s="178">
        <v>5.2714476623800002E-5</v>
      </c>
      <c r="I8894" s="178">
        <v>5.9040213818656008E-5</v>
      </c>
      <c r="J8894" s="178" t="s">
        <v>625</v>
      </c>
    </row>
    <row r="8895" spans="1:10" x14ac:dyDescent="0.45">
      <c r="A8895" s="178" t="s">
        <v>567</v>
      </c>
      <c r="B8895" s="178" t="s">
        <v>568</v>
      </c>
      <c r="C8895" s="178">
        <v>2040</v>
      </c>
      <c r="D8895" s="178" t="s">
        <v>336</v>
      </c>
      <c r="E8895" s="178" t="s">
        <v>337</v>
      </c>
      <c r="F8895" s="178" t="s">
        <v>569</v>
      </c>
      <c r="G8895" s="178">
        <v>1276</v>
      </c>
      <c r="H8895" s="178">
        <v>7.1850779932000004E-5</v>
      </c>
      <c r="I8895" s="178">
        <v>8.0472873523840011E-5</v>
      </c>
      <c r="J8895" s="178" t="s">
        <v>625</v>
      </c>
    </row>
    <row r="8896" spans="1:10" x14ac:dyDescent="0.45">
      <c r="A8896" s="178" t="s">
        <v>567</v>
      </c>
      <c r="B8896" s="178" t="s">
        <v>568</v>
      </c>
      <c r="C8896" s="178">
        <v>2040</v>
      </c>
      <c r="D8896" s="178" t="s">
        <v>336</v>
      </c>
      <c r="E8896" s="178" t="s">
        <v>337</v>
      </c>
      <c r="F8896" s="178" t="s">
        <v>573</v>
      </c>
      <c r="G8896" s="178">
        <v>1419</v>
      </c>
      <c r="H8896" s="178">
        <v>4.5056920498600002E-5</v>
      </c>
      <c r="I8896" s="178">
        <v>5.0463750958432009E-5</v>
      </c>
      <c r="J8896" s="178" t="s">
        <v>625</v>
      </c>
    </row>
    <row r="8897" spans="1:10" x14ac:dyDescent="0.45">
      <c r="A8897" s="178" t="s">
        <v>567</v>
      </c>
      <c r="B8897" s="178" t="s">
        <v>568</v>
      </c>
      <c r="C8897" s="178">
        <v>2040</v>
      </c>
      <c r="D8897" s="178" t="s">
        <v>336</v>
      </c>
      <c r="E8897" s="178" t="s">
        <v>337</v>
      </c>
      <c r="F8897" s="178" t="s">
        <v>571</v>
      </c>
      <c r="G8897" s="178">
        <v>1531</v>
      </c>
      <c r="H8897" s="1">
        <v>1.8839987205900001E-6</v>
      </c>
      <c r="I8897" s="178">
        <v>2.1100785670608002E-6</v>
      </c>
      <c r="J8897" s="178" t="s">
        <v>625</v>
      </c>
    </row>
    <row r="8898" spans="1:10" x14ac:dyDescent="0.45">
      <c r="A8898" s="178" t="s">
        <v>567</v>
      </c>
      <c r="B8898" s="178" t="s">
        <v>568</v>
      </c>
      <c r="C8898" s="178">
        <v>2040</v>
      </c>
      <c r="D8898" s="178" t="s">
        <v>336</v>
      </c>
      <c r="E8898" s="178" t="s">
        <v>337</v>
      </c>
      <c r="F8898" s="178" t="s">
        <v>570</v>
      </c>
      <c r="G8898" s="178">
        <v>1555</v>
      </c>
      <c r="H8898" s="1">
        <v>7.8108259913300004E-6</v>
      </c>
      <c r="I8898" s="178">
        <v>8.7481251102896005E-6</v>
      </c>
      <c r="J8898" s="178" t="s">
        <v>625</v>
      </c>
    </row>
    <row r="8899" spans="1:10" x14ac:dyDescent="0.45">
      <c r="A8899" s="178" t="s">
        <v>567</v>
      </c>
      <c r="B8899" s="178" t="s">
        <v>568</v>
      </c>
      <c r="C8899" s="178">
        <v>2040</v>
      </c>
      <c r="D8899" s="178" t="s">
        <v>336</v>
      </c>
      <c r="E8899" s="178" t="s">
        <v>337</v>
      </c>
      <c r="F8899" s="178" t="s">
        <v>571</v>
      </c>
      <c r="G8899" s="178">
        <v>1555</v>
      </c>
      <c r="H8899" s="1">
        <v>1.85682176834E-6</v>
      </c>
      <c r="I8899" s="178">
        <v>2.0796403805408004E-6</v>
      </c>
      <c r="J8899" s="178" t="s">
        <v>625</v>
      </c>
    </row>
    <row r="8900" spans="1:10" x14ac:dyDescent="0.45">
      <c r="A8900" s="178" t="s">
        <v>567</v>
      </c>
      <c r="B8900" s="178" t="s">
        <v>568</v>
      </c>
      <c r="C8900" s="178">
        <v>2040</v>
      </c>
      <c r="D8900" s="178" t="s">
        <v>336</v>
      </c>
      <c r="E8900" s="178" t="s">
        <v>337</v>
      </c>
      <c r="F8900" s="178" t="s">
        <v>570</v>
      </c>
      <c r="G8900" s="178">
        <v>1849</v>
      </c>
      <c r="H8900" s="1">
        <v>5.7718552852700003E-6</v>
      </c>
      <c r="I8900" s="178">
        <v>6.4644779195024012E-6</v>
      </c>
      <c r="J8900" s="178" t="s">
        <v>625</v>
      </c>
    </row>
    <row r="8901" spans="1:10" x14ac:dyDescent="0.45">
      <c r="A8901" s="178" t="s">
        <v>567</v>
      </c>
      <c r="B8901" s="178" t="s">
        <v>568</v>
      </c>
      <c r="C8901" s="178">
        <v>2040</v>
      </c>
      <c r="D8901" s="178" t="s">
        <v>336</v>
      </c>
      <c r="E8901" s="178" t="s">
        <v>337</v>
      </c>
      <c r="F8901" s="178" t="s">
        <v>570</v>
      </c>
      <c r="G8901" s="178">
        <v>2027</v>
      </c>
      <c r="H8901" s="1">
        <v>5.9875646911700004E-6</v>
      </c>
      <c r="I8901" s="178">
        <v>6.7060724541104009E-6</v>
      </c>
      <c r="J8901" s="178" t="s">
        <v>625</v>
      </c>
    </row>
    <row r="8902" spans="1:10" x14ac:dyDescent="0.45">
      <c r="A8902" s="178" t="s">
        <v>567</v>
      </c>
      <c r="B8902" s="178" t="s">
        <v>568</v>
      </c>
      <c r="C8902" s="178">
        <v>2040</v>
      </c>
      <c r="D8902" s="178" t="s">
        <v>336</v>
      </c>
      <c r="E8902" s="178" t="s">
        <v>337</v>
      </c>
      <c r="F8902" s="178" t="s">
        <v>573</v>
      </c>
      <c r="G8902" s="178">
        <v>2078</v>
      </c>
      <c r="H8902" s="178">
        <v>3.93114023609E-5</v>
      </c>
      <c r="I8902" s="178">
        <v>4.4028770644208007E-5</v>
      </c>
      <c r="J8902" s="178" t="s">
        <v>625</v>
      </c>
    </row>
    <row r="8903" spans="1:10" x14ac:dyDescent="0.45">
      <c r="A8903" s="178" t="s">
        <v>567</v>
      </c>
      <c r="B8903" s="178" t="s">
        <v>568</v>
      </c>
      <c r="C8903" s="178">
        <v>2040</v>
      </c>
      <c r="D8903" s="178" t="s">
        <v>336</v>
      </c>
      <c r="E8903" s="178" t="s">
        <v>337</v>
      </c>
      <c r="F8903" s="178" t="s">
        <v>569</v>
      </c>
      <c r="G8903" s="178">
        <v>2234</v>
      </c>
      <c r="H8903" s="178">
        <v>4.0972121496500001E-5</v>
      </c>
      <c r="I8903" s="178">
        <v>4.5888776076080006E-5</v>
      </c>
      <c r="J8903" s="178" t="s">
        <v>625</v>
      </c>
    </row>
    <row r="8904" spans="1:10" x14ac:dyDescent="0.45">
      <c r="A8904" s="178" t="s">
        <v>567</v>
      </c>
      <c r="B8904" s="178" t="s">
        <v>568</v>
      </c>
      <c r="C8904" s="178">
        <v>2040</v>
      </c>
      <c r="D8904" s="178" t="s">
        <v>336</v>
      </c>
      <c r="E8904" s="178" t="s">
        <v>337</v>
      </c>
      <c r="F8904" s="178" t="s">
        <v>573</v>
      </c>
      <c r="G8904" s="178">
        <v>2332</v>
      </c>
      <c r="H8904" s="178">
        <v>2.9049386284900001E-5</v>
      </c>
      <c r="I8904" s="178">
        <v>3.2535312639088005E-5</v>
      </c>
      <c r="J8904" s="178" t="s">
        <v>625</v>
      </c>
    </row>
    <row r="8905" spans="1:10" x14ac:dyDescent="0.45">
      <c r="A8905" s="178" t="s">
        <v>567</v>
      </c>
      <c r="B8905" s="178" t="s">
        <v>568</v>
      </c>
      <c r="C8905" s="178">
        <v>2040</v>
      </c>
      <c r="D8905" s="178" t="s">
        <v>336</v>
      </c>
      <c r="E8905" s="178" t="s">
        <v>337</v>
      </c>
      <c r="F8905" s="178" t="s">
        <v>573</v>
      </c>
      <c r="G8905" s="178">
        <v>2727</v>
      </c>
      <c r="H8905" s="178">
        <v>3.0135039196500001E-5</v>
      </c>
      <c r="I8905" s="178">
        <v>3.3751243900080006E-5</v>
      </c>
      <c r="J8905" s="178" t="s">
        <v>625</v>
      </c>
    </row>
    <row r="8906" spans="1:10" x14ac:dyDescent="0.45">
      <c r="A8906" s="178" t="s">
        <v>567</v>
      </c>
      <c r="B8906" s="178" t="s">
        <v>568</v>
      </c>
      <c r="C8906" s="178">
        <v>2040</v>
      </c>
      <c r="D8906" s="178" t="s">
        <v>336</v>
      </c>
      <c r="E8906" s="178" t="s">
        <v>337</v>
      </c>
      <c r="F8906" s="178" t="s">
        <v>569</v>
      </c>
      <c r="G8906" s="178">
        <v>3314</v>
      </c>
      <c r="H8906" s="178">
        <v>2.4491608201100001E-5</v>
      </c>
      <c r="I8906" s="178">
        <v>2.7430601185232005E-5</v>
      </c>
      <c r="J8906" s="178" t="s">
        <v>625</v>
      </c>
    </row>
    <row r="8907" spans="1:10" x14ac:dyDescent="0.45">
      <c r="A8907" s="178" t="s">
        <v>567</v>
      </c>
      <c r="B8907" s="178" t="s">
        <v>568</v>
      </c>
      <c r="C8907" s="178">
        <v>2040</v>
      </c>
      <c r="D8907" s="178" t="s">
        <v>336</v>
      </c>
      <c r="E8907" s="178" t="s">
        <v>337</v>
      </c>
      <c r="F8907" s="178" t="s">
        <v>569</v>
      </c>
      <c r="G8907" s="178">
        <v>3364</v>
      </c>
      <c r="H8907" s="178">
        <v>2.4138313165200001E-5</v>
      </c>
      <c r="I8907" s="178">
        <v>2.7034910745024005E-5</v>
      </c>
      <c r="J8907" s="178" t="s">
        <v>625</v>
      </c>
    </row>
    <row r="8908" spans="1:10" x14ac:dyDescent="0.45">
      <c r="A8908" s="178" t="s">
        <v>567</v>
      </c>
      <c r="B8908" s="178" t="s">
        <v>568</v>
      </c>
      <c r="C8908" s="178">
        <v>2040</v>
      </c>
      <c r="D8908" s="178" t="s">
        <v>336</v>
      </c>
      <c r="E8908" s="178" t="s">
        <v>337</v>
      </c>
      <c r="F8908" s="178" t="s">
        <v>570</v>
      </c>
      <c r="G8908" s="178">
        <v>3550</v>
      </c>
      <c r="H8908" s="1">
        <v>3.4143436096199999E-6</v>
      </c>
      <c r="I8908" s="178">
        <v>3.8240648427744004E-6</v>
      </c>
      <c r="J8908" s="178" t="s">
        <v>625</v>
      </c>
    </row>
    <row r="8909" spans="1:10" x14ac:dyDescent="0.45">
      <c r="A8909" s="178" t="s">
        <v>567</v>
      </c>
      <c r="B8909" s="178" t="s">
        <v>568</v>
      </c>
      <c r="C8909" s="178">
        <v>2040</v>
      </c>
      <c r="D8909" s="178" t="s">
        <v>336</v>
      </c>
      <c r="E8909" s="178" t="s">
        <v>337</v>
      </c>
      <c r="F8909" s="178" t="s">
        <v>573</v>
      </c>
      <c r="G8909" s="178">
        <v>4709</v>
      </c>
      <c r="H8909" s="178">
        <v>1.7184178432200002E-5</v>
      </c>
      <c r="I8909" s="178">
        <v>1.9246279844064004E-5</v>
      </c>
      <c r="J8909" s="178" t="s">
        <v>625</v>
      </c>
    </row>
    <row r="8910" spans="1:10" x14ac:dyDescent="0.45">
      <c r="A8910" s="178" t="s">
        <v>567</v>
      </c>
      <c r="B8910" s="178" t="s">
        <v>568</v>
      </c>
      <c r="C8910" s="178">
        <v>2040</v>
      </c>
      <c r="D8910" s="178" t="s">
        <v>336</v>
      </c>
      <c r="E8910" s="178" t="s">
        <v>337</v>
      </c>
      <c r="F8910" s="178" t="s">
        <v>570</v>
      </c>
      <c r="G8910" s="178">
        <v>5231</v>
      </c>
      <c r="H8910" s="1">
        <v>2.0409672743000001E-6</v>
      </c>
      <c r="I8910" s="178">
        <v>2.2858833472160004E-6</v>
      </c>
      <c r="J8910" s="178" t="s">
        <v>625</v>
      </c>
    </row>
    <row r="8911" spans="1:10" x14ac:dyDescent="0.45">
      <c r="A8911" s="178" t="s">
        <v>567</v>
      </c>
      <c r="B8911" s="178" t="s">
        <v>568</v>
      </c>
      <c r="C8911" s="178">
        <v>2040</v>
      </c>
      <c r="D8911" s="178" t="s">
        <v>336</v>
      </c>
      <c r="E8911" s="178" t="s">
        <v>337</v>
      </c>
      <c r="F8911" s="178" t="s">
        <v>570</v>
      </c>
      <c r="G8911" s="178">
        <v>5310</v>
      </c>
      <c r="H8911" s="1">
        <v>2.0115260213100001E-6</v>
      </c>
      <c r="I8911" s="178">
        <v>2.2529091438672003E-6</v>
      </c>
      <c r="J8911" s="178" t="s">
        <v>625</v>
      </c>
    </row>
    <row r="8912" spans="1:10" x14ac:dyDescent="0.45">
      <c r="A8912" s="178" t="s">
        <v>567</v>
      </c>
      <c r="B8912" s="178" t="s">
        <v>568</v>
      </c>
      <c r="C8912" s="178">
        <v>2040</v>
      </c>
      <c r="D8912" s="178" t="s">
        <v>336</v>
      </c>
      <c r="E8912" s="178" t="s">
        <v>337</v>
      </c>
      <c r="F8912" s="178" t="s">
        <v>573</v>
      </c>
      <c r="G8912" s="178">
        <v>6967</v>
      </c>
      <c r="H8912" s="178">
        <v>1.0272061445E-5</v>
      </c>
      <c r="I8912" s="178">
        <v>1.1504708818400002E-5</v>
      </c>
      <c r="J8912" s="178" t="s">
        <v>625</v>
      </c>
    </row>
    <row r="8913" spans="1:10" x14ac:dyDescent="0.45">
      <c r="A8913" s="178" t="s">
        <v>567</v>
      </c>
      <c r="B8913" s="178" t="s">
        <v>568</v>
      </c>
      <c r="C8913" s="178">
        <v>2040</v>
      </c>
      <c r="D8913" s="178" t="s">
        <v>336</v>
      </c>
      <c r="E8913" s="178" t="s">
        <v>337</v>
      </c>
      <c r="F8913" s="178" t="s">
        <v>573</v>
      </c>
      <c r="G8913" s="178">
        <v>7076</v>
      </c>
      <c r="H8913" s="178">
        <v>1.01238856587E-5</v>
      </c>
      <c r="I8913" s="178">
        <v>1.1338751937744001E-5</v>
      </c>
      <c r="J8913" s="178" t="s">
        <v>625</v>
      </c>
    </row>
    <row r="8914" spans="1:10" x14ac:dyDescent="0.45">
      <c r="A8914" s="178" t="s">
        <v>567</v>
      </c>
      <c r="B8914" s="178" t="s">
        <v>568</v>
      </c>
      <c r="C8914" s="178">
        <v>2040</v>
      </c>
      <c r="D8914" s="178" t="s">
        <v>336</v>
      </c>
      <c r="E8914" s="178" t="s">
        <v>337</v>
      </c>
      <c r="F8914" s="178" t="s">
        <v>573</v>
      </c>
      <c r="G8914" s="178">
        <v>100000</v>
      </c>
      <c r="H8914" s="1">
        <v>9.9999999999999998E-13</v>
      </c>
      <c r="I8914" s="178">
        <v>1.1200000000000001E-12</v>
      </c>
      <c r="J8914" s="178" t="s">
        <v>625</v>
      </c>
    </row>
    <row r="8915" spans="1:10" x14ac:dyDescent="0.45">
      <c r="A8915" s="178" t="s">
        <v>567</v>
      </c>
      <c r="B8915" s="178" t="s">
        <v>568</v>
      </c>
      <c r="C8915" s="178">
        <v>2045</v>
      </c>
      <c r="D8915" s="178" t="s">
        <v>336</v>
      </c>
      <c r="E8915" s="178" t="s">
        <v>337</v>
      </c>
      <c r="F8915" s="178" t="s">
        <v>573</v>
      </c>
      <c r="G8915" s="178">
        <v>-100000</v>
      </c>
      <c r="H8915" s="178">
        <v>0</v>
      </c>
      <c r="I8915" s="178">
        <v>0</v>
      </c>
      <c r="J8915" s="178" t="s">
        <v>625</v>
      </c>
    </row>
    <row r="8916" spans="1:10" x14ac:dyDescent="0.45">
      <c r="A8916" s="178" t="s">
        <v>567</v>
      </c>
      <c r="B8916" s="178" t="s">
        <v>568</v>
      </c>
      <c r="C8916" s="178">
        <v>2045</v>
      </c>
      <c r="D8916" s="178" t="s">
        <v>336</v>
      </c>
      <c r="E8916" s="178" t="s">
        <v>337</v>
      </c>
      <c r="F8916" s="178" t="s">
        <v>573</v>
      </c>
      <c r="G8916" s="178">
        <v>-275</v>
      </c>
      <c r="H8916" s="178">
        <v>0</v>
      </c>
      <c r="I8916" s="178">
        <v>0</v>
      </c>
      <c r="J8916" s="178" t="s">
        <v>625</v>
      </c>
    </row>
    <row r="8917" spans="1:10" x14ac:dyDescent="0.45">
      <c r="A8917" s="178" t="s">
        <v>567</v>
      </c>
      <c r="B8917" s="178" t="s">
        <v>568</v>
      </c>
      <c r="C8917" s="178">
        <v>2045</v>
      </c>
      <c r="D8917" s="178" t="s">
        <v>336</v>
      </c>
      <c r="E8917" s="178" t="s">
        <v>337</v>
      </c>
      <c r="F8917" s="178" t="s">
        <v>573</v>
      </c>
      <c r="G8917" s="178">
        <v>-275</v>
      </c>
      <c r="H8917" s="178">
        <v>9.7548859193921002E-3</v>
      </c>
      <c r="I8917" s="178">
        <v>1.0925472229719154E-2</v>
      </c>
      <c r="J8917" s="178" t="s">
        <v>625</v>
      </c>
    </row>
    <row r="8918" spans="1:10" x14ac:dyDescent="0.45">
      <c r="A8918" s="178" t="s">
        <v>567</v>
      </c>
      <c r="B8918" s="178" t="s">
        <v>568</v>
      </c>
      <c r="C8918" s="178">
        <v>2045</v>
      </c>
      <c r="D8918" s="178" t="s">
        <v>336</v>
      </c>
      <c r="E8918" s="178" t="s">
        <v>337</v>
      </c>
      <c r="F8918" s="178" t="s">
        <v>573</v>
      </c>
      <c r="G8918" s="178">
        <v>-273</v>
      </c>
      <c r="H8918" s="178">
        <v>1.51671469211578E-2</v>
      </c>
      <c r="I8918" s="178">
        <v>1.6987204551696739E-2</v>
      </c>
      <c r="J8918" s="178" t="s">
        <v>625</v>
      </c>
    </row>
    <row r="8919" spans="1:10" x14ac:dyDescent="0.45">
      <c r="A8919" s="178" t="s">
        <v>567</v>
      </c>
      <c r="B8919" s="178" t="s">
        <v>568</v>
      </c>
      <c r="C8919" s="178">
        <v>2045</v>
      </c>
      <c r="D8919" s="178" t="s">
        <v>336</v>
      </c>
      <c r="E8919" s="178" t="s">
        <v>337</v>
      </c>
      <c r="F8919" s="178" t="s">
        <v>573</v>
      </c>
      <c r="G8919" s="178">
        <v>-267</v>
      </c>
      <c r="H8919" s="178">
        <v>6.1582508496939997E-3</v>
      </c>
      <c r="I8919" s="178">
        <v>6.8972409516572806E-3</v>
      </c>
      <c r="J8919" s="178" t="s">
        <v>625</v>
      </c>
    </row>
    <row r="8920" spans="1:10" x14ac:dyDescent="0.45">
      <c r="A8920" s="178" t="s">
        <v>567</v>
      </c>
      <c r="B8920" s="178" t="s">
        <v>568</v>
      </c>
      <c r="C8920" s="178">
        <v>2045</v>
      </c>
      <c r="D8920" s="178" t="s">
        <v>336</v>
      </c>
      <c r="E8920" s="178" t="s">
        <v>337</v>
      </c>
      <c r="F8920" s="178" t="s">
        <v>573</v>
      </c>
      <c r="G8920" s="178">
        <v>-266</v>
      </c>
      <c r="H8920" s="178">
        <v>1.07240900397301E-2</v>
      </c>
      <c r="I8920" s="178">
        <v>1.2010980844497712E-2</v>
      </c>
      <c r="J8920" s="178" t="s">
        <v>625</v>
      </c>
    </row>
    <row r="8921" spans="1:10" x14ac:dyDescent="0.45">
      <c r="A8921" s="178" t="s">
        <v>567</v>
      </c>
      <c r="B8921" s="178" t="s">
        <v>568</v>
      </c>
      <c r="C8921" s="178">
        <v>2045</v>
      </c>
      <c r="D8921" s="178" t="s">
        <v>336</v>
      </c>
      <c r="E8921" s="178" t="s">
        <v>337</v>
      </c>
      <c r="F8921" s="178" t="s">
        <v>573</v>
      </c>
      <c r="G8921" s="178">
        <v>-263</v>
      </c>
      <c r="H8921" s="178">
        <v>8.1363776698709003E-3</v>
      </c>
      <c r="I8921" s="178">
        <v>9.112742990255409E-3</v>
      </c>
      <c r="J8921" s="178" t="s">
        <v>625</v>
      </c>
    </row>
    <row r="8922" spans="1:10" x14ac:dyDescent="0.45">
      <c r="A8922" s="178" t="s">
        <v>567</v>
      </c>
      <c r="B8922" s="178" t="s">
        <v>568</v>
      </c>
      <c r="C8922" s="178">
        <v>2045</v>
      </c>
      <c r="D8922" s="178" t="s">
        <v>336</v>
      </c>
      <c r="E8922" s="178" t="s">
        <v>337</v>
      </c>
      <c r="F8922" s="178" t="s">
        <v>573</v>
      </c>
      <c r="G8922" s="178">
        <v>-259</v>
      </c>
      <c r="H8922" s="178">
        <v>1.0010191239416599E-2</v>
      </c>
      <c r="I8922" s="178">
        <v>1.1211414188146591E-2</v>
      </c>
      <c r="J8922" s="178" t="s">
        <v>625</v>
      </c>
    </row>
    <row r="8923" spans="1:10" x14ac:dyDescent="0.45">
      <c r="A8923" s="178" t="s">
        <v>567</v>
      </c>
      <c r="B8923" s="178" t="s">
        <v>568</v>
      </c>
      <c r="C8923" s="178">
        <v>2045</v>
      </c>
      <c r="D8923" s="178" t="s">
        <v>336</v>
      </c>
      <c r="E8923" s="178" t="s">
        <v>337</v>
      </c>
      <c r="F8923" s="178" t="s">
        <v>573</v>
      </c>
      <c r="G8923" s="178">
        <v>-258</v>
      </c>
      <c r="H8923" s="178">
        <v>4.5392159372568E-3</v>
      </c>
      <c r="I8923" s="178">
        <v>5.0839218497276163E-3</v>
      </c>
      <c r="J8923" s="178" t="s">
        <v>625</v>
      </c>
    </row>
    <row r="8924" spans="1:10" x14ac:dyDescent="0.45">
      <c r="A8924" s="178" t="s">
        <v>567</v>
      </c>
      <c r="B8924" s="178" t="s">
        <v>568</v>
      </c>
      <c r="C8924" s="178">
        <v>2045</v>
      </c>
      <c r="D8924" s="178" t="s">
        <v>336</v>
      </c>
      <c r="E8924" s="178" t="s">
        <v>337</v>
      </c>
      <c r="F8924" s="178" t="s">
        <v>573</v>
      </c>
      <c r="G8924" s="178">
        <v>-255</v>
      </c>
      <c r="H8924" s="178">
        <v>1.4756040181964599E-2</v>
      </c>
      <c r="I8924" s="178">
        <v>1.6526765003800351E-2</v>
      </c>
      <c r="J8924" s="178" t="s">
        <v>625</v>
      </c>
    </row>
    <row r="8925" spans="1:10" x14ac:dyDescent="0.45">
      <c r="A8925" s="178" t="s">
        <v>567</v>
      </c>
      <c r="B8925" s="178" t="s">
        <v>568</v>
      </c>
      <c r="C8925" s="178">
        <v>2045</v>
      </c>
      <c r="D8925" s="178" t="s">
        <v>336</v>
      </c>
      <c r="E8925" s="178" t="s">
        <v>337</v>
      </c>
      <c r="F8925" s="178" t="s">
        <v>573</v>
      </c>
      <c r="G8925" s="178">
        <v>-254</v>
      </c>
      <c r="H8925" s="178">
        <v>2.3910546675324398E-2</v>
      </c>
      <c r="I8925" s="178">
        <v>2.6779812276363328E-2</v>
      </c>
      <c r="J8925" s="178" t="s">
        <v>625</v>
      </c>
    </row>
    <row r="8926" spans="1:10" x14ac:dyDescent="0.45">
      <c r="A8926" s="178" t="s">
        <v>567</v>
      </c>
      <c r="B8926" s="178" t="s">
        <v>568</v>
      </c>
      <c r="C8926" s="178">
        <v>2045</v>
      </c>
      <c r="D8926" s="178" t="s">
        <v>336</v>
      </c>
      <c r="E8926" s="178" t="s">
        <v>337</v>
      </c>
      <c r="F8926" s="178" t="s">
        <v>573</v>
      </c>
      <c r="G8926" s="178">
        <v>-253</v>
      </c>
      <c r="H8926" s="178">
        <v>4.7738892026246002E-3</v>
      </c>
      <c r="I8926" s="178">
        <v>5.3467559069395529E-3</v>
      </c>
      <c r="J8926" s="178" t="s">
        <v>625</v>
      </c>
    </row>
    <row r="8927" spans="1:10" x14ac:dyDescent="0.45">
      <c r="A8927" s="178" t="s">
        <v>567</v>
      </c>
      <c r="B8927" s="178" t="s">
        <v>568</v>
      </c>
      <c r="C8927" s="178">
        <v>2045</v>
      </c>
      <c r="D8927" s="178" t="s">
        <v>336</v>
      </c>
      <c r="E8927" s="178" t="s">
        <v>337</v>
      </c>
      <c r="F8927" s="178" t="s">
        <v>573</v>
      </c>
      <c r="G8927" s="178">
        <v>-250</v>
      </c>
      <c r="H8927" s="178">
        <v>4.4442582875489998E-3</v>
      </c>
      <c r="I8927" s="178">
        <v>4.9775692820548806E-3</v>
      </c>
      <c r="J8927" s="178" t="s">
        <v>625</v>
      </c>
    </row>
    <row r="8928" spans="1:10" x14ac:dyDescent="0.45">
      <c r="A8928" s="178" t="s">
        <v>567</v>
      </c>
      <c r="B8928" s="178" t="s">
        <v>568</v>
      </c>
      <c r="C8928" s="178">
        <v>2045</v>
      </c>
      <c r="D8928" s="178" t="s">
        <v>336</v>
      </c>
      <c r="E8928" s="178" t="s">
        <v>337</v>
      </c>
      <c r="F8928" s="178" t="s">
        <v>573</v>
      </c>
      <c r="G8928" s="178">
        <v>-249</v>
      </c>
      <c r="H8928" s="178">
        <v>1.1589897330850399E-2</v>
      </c>
      <c r="I8928" s="178">
        <v>1.2980685010552448E-2</v>
      </c>
      <c r="J8928" s="178" t="s">
        <v>625</v>
      </c>
    </row>
    <row r="8929" spans="1:10" x14ac:dyDescent="0.45">
      <c r="A8929" s="178" t="s">
        <v>567</v>
      </c>
      <c r="B8929" s="178" t="s">
        <v>568</v>
      </c>
      <c r="C8929" s="178">
        <v>2045</v>
      </c>
      <c r="D8929" s="178" t="s">
        <v>336</v>
      </c>
      <c r="E8929" s="178" t="s">
        <v>337</v>
      </c>
      <c r="F8929" s="178" t="s">
        <v>573</v>
      </c>
      <c r="G8929" s="178">
        <v>-248</v>
      </c>
      <c r="H8929" s="178">
        <v>2.40498599596322E-2</v>
      </c>
      <c r="I8929" s="178">
        <v>2.6935843154788065E-2</v>
      </c>
      <c r="J8929" s="178" t="s">
        <v>625</v>
      </c>
    </row>
    <row r="8930" spans="1:10" x14ac:dyDescent="0.45">
      <c r="A8930" s="178" t="s">
        <v>567</v>
      </c>
      <c r="B8930" s="178" t="s">
        <v>568</v>
      </c>
      <c r="C8930" s="178">
        <v>2045</v>
      </c>
      <c r="D8930" s="178" t="s">
        <v>336</v>
      </c>
      <c r="E8930" s="178" t="s">
        <v>337</v>
      </c>
      <c r="F8930" s="178" t="s">
        <v>573</v>
      </c>
      <c r="G8930" s="178">
        <v>-247</v>
      </c>
      <c r="H8930" s="178">
        <v>2.80353780835867E-2</v>
      </c>
      <c r="I8930" s="178">
        <v>3.1399623453617104E-2</v>
      </c>
      <c r="J8930" s="178" t="s">
        <v>625</v>
      </c>
    </row>
    <row r="8931" spans="1:10" x14ac:dyDescent="0.45">
      <c r="A8931" s="178" t="s">
        <v>567</v>
      </c>
      <c r="B8931" s="178" t="s">
        <v>568</v>
      </c>
      <c r="C8931" s="178">
        <v>2045</v>
      </c>
      <c r="D8931" s="178" t="s">
        <v>336</v>
      </c>
      <c r="E8931" s="178" t="s">
        <v>337</v>
      </c>
      <c r="F8931" s="178" t="s">
        <v>573</v>
      </c>
      <c r="G8931" s="178">
        <v>-245</v>
      </c>
      <c r="H8931" s="178">
        <v>8.9359423145652008E-3</v>
      </c>
      <c r="I8931" s="178">
        <v>1.0008255392313026E-2</v>
      </c>
      <c r="J8931" s="178" t="s">
        <v>625</v>
      </c>
    </row>
    <row r="8932" spans="1:10" x14ac:dyDescent="0.45">
      <c r="A8932" s="178" t="s">
        <v>567</v>
      </c>
      <c r="B8932" s="178" t="s">
        <v>568</v>
      </c>
      <c r="C8932" s="178">
        <v>2045</v>
      </c>
      <c r="D8932" s="178" t="s">
        <v>336</v>
      </c>
      <c r="E8932" s="178" t="s">
        <v>337</v>
      </c>
      <c r="F8932" s="178" t="s">
        <v>573</v>
      </c>
      <c r="G8932" s="178">
        <v>-244</v>
      </c>
      <c r="H8932" s="178">
        <v>2.4722314439714E-2</v>
      </c>
      <c r="I8932" s="178">
        <v>2.7688992172479682E-2</v>
      </c>
      <c r="J8932" s="178" t="s">
        <v>625</v>
      </c>
    </row>
    <row r="8933" spans="1:10" x14ac:dyDescent="0.45">
      <c r="A8933" s="178" t="s">
        <v>567</v>
      </c>
      <c r="B8933" s="178" t="s">
        <v>568</v>
      </c>
      <c r="C8933" s="178">
        <v>2045</v>
      </c>
      <c r="D8933" s="178" t="s">
        <v>336</v>
      </c>
      <c r="E8933" s="178" t="s">
        <v>337</v>
      </c>
      <c r="F8933" s="178" t="s">
        <v>573</v>
      </c>
      <c r="G8933" s="178">
        <v>-243</v>
      </c>
      <c r="H8933" s="178">
        <v>5.0418870989233297E-2</v>
      </c>
      <c r="I8933" s="178">
        <v>5.6469135507941297E-2</v>
      </c>
      <c r="J8933" s="178" t="s">
        <v>625</v>
      </c>
    </row>
    <row r="8934" spans="1:10" x14ac:dyDescent="0.45">
      <c r="A8934" s="178" t="s">
        <v>567</v>
      </c>
      <c r="B8934" s="178" t="s">
        <v>568</v>
      </c>
      <c r="C8934" s="178">
        <v>2045</v>
      </c>
      <c r="D8934" s="178" t="s">
        <v>336</v>
      </c>
      <c r="E8934" s="178" t="s">
        <v>337</v>
      </c>
      <c r="F8934" s="178" t="s">
        <v>573</v>
      </c>
      <c r="G8934" s="178">
        <v>-241</v>
      </c>
      <c r="H8934" s="178">
        <v>2.64796561095864E-2</v>
      </c>
      <c r="I8934" s="178">
        <v>2.965721484273677E-2</v>
      </c>
      <c r="J8934" s="178" t="s">
        <v>625</v>
      </c>
    </row>
    <row r="8935" spans="1:10" x14ac:dyDescent="0.45">
      <c r="A8935" s="178" t="s">
        <v>567</v>
      </c>
      <c r="B8935" s="178" t="s">
        <v>568</v>
      </c>
      <c r="C8935" s="178">
        <v>2045</v>
      </c>
      <c r="D8935" s="178" t="s">
        <v>336</v>
      </c>
      <c r="E8935" s="178" t="s">
        <v>337</v>
      </c>
      <c r="F8935" s="178" t="s">
        <v>573</v>
      </c>
      <c r="G8935" s="178">
        <v>-240</v>
      </c>
      <c r="H8935" s="178">
        <v>5.6381956674158998E-3</v>
      </c>
      <c r="I8935" s="178">
        <v>6.3147791475058083E-3</v>
      </c>
      <c r="J8935" s="178" t="s">
        <v>625</v>
      </c>
    </row>
    <row r="8936" spans="1:10" x14ac:dyDescent="0.45">
      <c r="A8936" s="178" t="s">
        <v>567</v>
      </c>
      <c r="B8936" s="178" t="s">
        <v>568</v>
      </c>
      <c r="C8936" s="178">
        <v>2045</v>
      </c>
      <c r="D8936" s="178" t="s">
        <v>336</v>
      </c>
      <c r="E8936" s="178" t="s">
        <v>337</v>
      </c>
      <c r="F8936" s="178" t="s">
        <v>573</v>
      </c>
      <c r="G8936" s="178">
        <v>-239</v>
      </c>
      <c r="H8936" s="178">
        <v>6.7801238037645999E-3</v>
      </c>
      <c r="I8936" s="178">
        <v>7.593738660216353E-3</v>
      </c>
      <c r="J8936" s="178" t="s">
        <v>625</v>
      </c>
    </row>
    <row r="8937" spans="1:10" x14ac:dyDescent="0.45">
      <c r="A8937" s="178" t="s">
        <v>567</v>
      </c>
      <c r="B8937" s="178" t="s">
        <v>568</v>
      </c>
      <c r="C8937" s="178">
        <v>2045</v>
      </c>
      <c r="D8937" s="178" t="s">
        <v>336</v>
      </c>
      <c r="E8937" s="178" t="s">
        <v>337</v>
      </c>
      <c r="F8937" s="178" t="s">
        <v>573</v>
      </c>
      <c r="G8937" s="178">
        <v>-238</v>
      </c>
      <c r="H8937" s="178">
        <v>3.1746914610267002E-3</v>
      </c>
      <c r="I8937" s="178">
        <v>3.5556544363499047E-3</v>
      </c>
      <c r="J8937" s="178" t="s">
        <v>625</v>
      </c>
    </row>
    <row r="8938" spans="1:10" x14ac:dyDescent="0.45">
      <c r="A8938" s="178" t="s">
        <v>567</v>
      </c>
      <c r="B8938" s="178" t="s">
        <v>568</v>
      </c>
      <c r="C8938" s="178">
        <v>2045</v>
      </c>
      <c r="D8938" s="178" t="s">
        <v>336</v>
      </c>
      <c r="E8938" s="178" t="s">
        <v>337</v>
      </c>
      <c r="F8938" s="178" t="s">
        <v>573</v>
      </c>
      <c r="G8938" s="178">
        <v>-237</v>
      </c>
      <c r="H8938" s="178">
        <v>2.00650142505765E-2</v>
      </c>
      <c r="I8938" s="178">
        <v>2.2472815960645681E-2</v>
      </c>
      <c r="J8938" s="178" t="s">
        <v>625</v>
      </c>
    </row>
    <row r="8939" spans="1:10" x14ac:dyDescent="0.45">
      <c r="A8939" s="178" t="s">
        <v>567</v>
      </c>
      <c r="B8939" s="178" t="s">
        <v>568</v>
      </c>
      <c r="C8939" s="178">
        <v>2045</v>
      </c>
      <c r="D8939" s="178" t="s">
        <v>336</v>
      </c>
      <c r="E8939" s="178" t="s">
        <v>337</v>
      </c>
      <c r="F8939" s="178" t="s">
        <v>573</v>
      </c>
      <c r="G8939" s="178">
        <v>-236</v>
      </c>
      <c r="H8939" s="178">
        <v>1.8721925793215601E-2</v>
      </c>
      <c r="I8939" s="178">
        <v>2.0968556888401477E-2</v>
      </c>
      <c r="J8939" s="178" t="s">
        <v>625</v>
      </c>
    </row>
    <row r="8940" spans="1:10" x14ac:dyDescent="0.45">
      <c r="A8940" s="178" t="s">
        <v>567</v>
      </c>
      <c r="B8940" s="178" t="s">
        <v>568</v>
      </c>
      <c r="C8940" s="178">
        <v>2045</v>
      </c>
      <c r="D8940" s="178" t="s">
        <v>336</v>
      </c>
      <c r="E8940" s="178" t="s">
        <v>337</v>
      </c>
      <c r="F8940" s="178" t="s">
        <v>573</v>
      </c>
      <c r="G8940" s="178">
        <v>-235</v>
      </c>
      <c r="H8940" s="178">
        <v>2.4503187974914901E-2</v>
      </c>
      <c r="I8940" s="178">
        <v>2.7443570531904691E-2</v>
      </c>
      <c r="J8940" s="178" t="s">
        <v>625</v>
      </c>
    </row>
    <row r="8941" spans="1:10" x14ac:dyDescent="0.45">
      <c r="A8941" s="178" t="s">
        <v>567</v>
      </c>
      <c r="B8941" s="178" t="s">
        <v>568</v>
      </c>
      <c r="C8941" s="178">
        <v>2045</v>
      </c>
      <c r="D8941" s="178" t="s">
        <v>336</v>
      </c>
      <c r="E8941" s="178" t="s">
        <v>337</v>
      </c>
      <c r="F8941" s="178" t="s">
        <v>573</v>
      </c>
      <c r="G8941" s="178">
        <v>-234</v>
      </c>
      <c r="H8941" s="178">
        <v>1.4384658075869101E-2</v>
      </c>
      <c r="I8941" s="178">
        <v>1.6110817044973396E-2</v>
      </c>
      <c r="J8941" s="178" t="s">
        <v>625</v>
      </c>
    </row>
    <row r="8942" spans="1:10" x14ac:dyDescent="0.45">
      <c r="A8942" s="178" t="s">
        <v>567</v>
      </c>
      <c r="B8942" s="178" t="s">
        <v>568</v>
      </c>
      <c r="C8942" s="178">
        <v>2045</v>
      </c>
      <c r="D8942" s="178" t="s">
        <v>336</v>
      </c>
      <c r="E8942" s="178" t="s">
        <v>337</v>
      </c>
      <c r="F8942" s="178" t="s">
        <v>573</v>
      </c>
      <c r="G8942" s="178">
        <v>-232</v>
      </c>
      <c r="H8942" s="178">
        <v>2.74546828586608E-2</v>
      </c>
      <c r="I8942" s="178">
        <v>3.0749244801700097E-2</v>
      </c>
      <c r="J8942" s="178" t="s">
        <v>625</v>
      </c>
    </row>
    <row r="8943" spans="1:10" x14ac:dyDescent="0.45">
      <c r="A8943" s="178" t="s">
        <v>567</v>
      </c>
      <c r="B8943" s="178" t="s">
        <v>568</v>
      </c>
      <c r="C8943" s="178">
        <v>2045</v>
      </c>
      <c r="D8943" s="178" t="s">
        <v>336</v>
      </c>
      <c r="E8943" s="178" t="s">
        <v>337</v>
      </c>
      <c r="F8943" s="178" t="s">
        <v>573</v>
      </c>
      <c r="G8943" s="178">
        <v>-231</v>
      </c>
      <c r="H8943" s="178">
        <v>3.9621018106117803E-2</v>
      </c>
      <c r="I8943" s="178">
        <v>4.4375540278851947E-2</v>
      </c>
      <c r="J8943" s="178" t="s">
        <v>625</v>
      </c>
    </row>
    <row r="8944" spans="1:10" x14ac:dyDescent="0.45">
      <c r="A8944" s="178" t="s">
        <v>567</v>
      </c>
      <c r="B8944" s="178" t="s">
        <v>568</v>
      </c>
      <c r="C8944" s="178">
        <v>2045</v>
      </c>
      <c r="D8944" s="178" t="s">
        <v>336</v>
      </c>
      <c r="E8944" s="178" t="s">
        <v>337</v>
      </c>
      <c r="F8944" s="178" t="s">
        <v>573</v>
      </c>
      <c r="G8944" s="178">
        <v>-230</v>
      </c>
      <c r="H8944" s="178">
        <v>3.3316221088170998E-2</v>
      </c>
      <c r="I8944" s="178">
        <v>3.7314167618751524E-2</v>
      </c>
      <c r="J8944" s="178" t="s">
        <v>625</v>
      </c>
    </row>
    <row r="8945" spans="1:10" x14ac:dyDescent="0.45">
      <c r="A8945" s="178" t="s">
        <v>567</v>
      </c>
      <c r="B8945" s="178" t="s">
        <v>568</v>
      </c>
      <c r="C8945" s="178">
        <v>2045</v>
      </c>
      <c r="D8945" s="178" t="s">
        <v>336</v>
      </c>
      <c r="E8945" s="178" t="s">
        <v>337</v>
      </c>
      <c r="F8945" s="178" t="s">
        <v>573</v>
      </c>
      <c r="G8945" s="178">
        <v>-229</v>
      </c>
      <c r="H8945" s="178">
        <v>4.01281772647053E-2</v>
      </c>
      <c r="I8945" s="178">
        <v>4.4943558536469939E-2</v>
      </c>
      <c r="J8945" s="178" t="s">
        <v>625</v>
      </c>
    </row>
    <row r="8946" spans="1:10" x14ac:dyDescent="0.45">
      <c r="A8946" s="178" t="s">
        <v>567</v>
      </c>
      <c r="B8946" s="178" t="s">
        <v>568</v>
      </c>
      <c r="C8946" s="178">
        <v>2045</v>
      </c>
      <c r="D8946" s="178" t="s">
        <v>336</v>
      </c>
      <c r="E8946" s="178" t="s">
        <v>337</v>
      </c>
      <c r="F8946" s="178" t="s">
        <v>573</v>
      </c>
      <c r="G8946" s="178">
        <v>-228</v>
      </c>
      <c r="H8946" s="178">
        <v>2.4164168629795299E-2</v>
      </c>
      <c r="I8946" s="178">
        <v>2.7063868865370738E-2</v>
      </c>
      <c r="J8946" s="178" t="s">
        <v>625</v>
      </c>
    </row>
    <row r="8947" spans="1:10" x14ac:dyDescent="0.45">
      <c r="A8947" s="178" t="s">
        <v>567</v>
      </c>
      <c r="B8947" s="178" t="s">
        <v>568</v>
      </c>
      <c r="C8947" s="178">
        <v>2045</v>
      </c>
      <c r="D8947" s="178" t="s">
        <v>336</v>
      </c>
      <c r="E8947" s="178" t="s">
        <v>337</v>
      </c>
      <c r="F8947" s="178" t="s">
        <v>573</v>
      </c>
      <c r="G8947" s="178">
        <v>-227</v>
      </c>
      <c r="H8947" s="178">
        <v>3.6421873141080099E-2</v>
      </c>
      <c r="I8947" s="178">
        <v>4.0792497918009714E-2</v>
      </c>
      <c r="J8947" s="178" t="s">
        <v>625</v>
      </c>
    </row>
    <row r="8948" spans="1:10" x14ac:dyDescent="0.45">
      <c r="A8948" s="178" t="s">
        <v>567</v>
      </c>
      <c r="B8948" s="178" t="s">
        <v>568</v>
      </c>
      <c r="C8948" s="178">
        <v>2045</v>
      </c>
      <c r="D8948" s="178" t="s">
        <v>336</v>
      </c>
      <c r="E8948" s="178" t="s">
        <v>337</v>
      </c>
      <c r="F8948" s="178" t="s">
        <v>573</v>
      </c>
      <c r="G8948" s="178">
        <v>-226</v>
      </c>
      <c r="H8948" s="178">
        <v>2.6636183029040701E-2</v>
      </c>
      <c r="I8948" s="178">
        <v>2.9832524992525589E-2</v>
      </c>
      <c r="J8948" s="178" t="s">
        <v>625</v>
      </c>
    </row>
    <row r="8949" spans="1:10" x14ac:dyDescent="0.45">
      <c r="A8949" s="178" t="s">
        <v>567</v>
      </c>
      <c r="B8949" s="178" t="s">
        <v>568</v>
      </c>
      <c r="C8949" s="178">
        <v>2045</v>
      </c>
      <c r="D8949" s="178" t="s">
        <v>336</v>
      </c>
      <c r="E8949" s="178" t="s">
        <v>337</v>
      </c>
      <c r="F8949" s="178" t="s">
        <v>573</v>
      </c>
      <c r="G8949" s="178">
        <v>-225</v>
      </c>
      <c r="H8949" s="178">
        <v>4.6563679352402999E-3</v>
      </c>
      <c r="I8949" s="178">
        <v>5.215132087469136E-3</v>
      </c>
      <c r="J8949" s="178" t="s">
        <v>625</v>
      </c>
    </row>
    <row r="8950" spans="1:10" x14ac:dyDescent="0.45">
      <c r="A8950" s="178" t="s">
        <v>567</v>
      </c>
      <c r="B8950" s="178" t="s">
        <v>568</v>
      </c>
      <c r="C8950" s="178">
        <v>2045</v>
      </c>
      <c r="D8950" s="178" t="s">
        <v>336</v>
      </c>
      <c r="E8950" s="178" t="s">
        <v>337</v>
      </c>
      <c r="F8950" s="178" t="s">
        <v>573</v>
      </c>
      <c r="G8950" s="178">
        <v>-224</v>
      </c>
      <c r="H8950" s="178">
        <v>5.9143786784260997E-3</v>
      </c>
      <c r="I8950" s="178">
        <v>6.6241041198372326E-3</v>
      </c>
      <c r="J8950" s="178" t="s">
        <v>625</v>
      </c>
    </row>
    <row r="8951" spans="1:10" x14ac:dyDescent="0.45">
      <c r="A8951" s="178" t="s">
        <v>567</v>
      </c>
      <c r="B8951" s="178" t="s">
        <v>568</v>
      </c>
      <c r="C8951" s="178">
        <v>2045</v>
      </c>
      <c r="D8951" s="178" t="s">
        <v>336</v>
      </c>
      <c r="E8951" s="178" t="s">
        <v>337</v>
      </c>
      <c r="F8951" s="178" t="s">
        <v>573</v>
      </c>
      <c r="G8951" s="178">
        <v>-223</v>
      </c>
      <c r="H8951" s="178">
        <v>2.1854602498933701E-2</v>
      </c>
      <c r="I8951" s="178">
        <v>2.4477154798805748E-2</v>
      </c>
      <c r="J8951" s="178" t="s">
        <v>625</v>
      </c>
    </row>
    <row r="8952" spans="1:10" x14ac:dyDescent="0.45">
      <c r="A8952" s="178" t="s">
        <v>567</v>
      </c>
      <c r="B8952" s="178" t="s">
        <v>568</v>
      </c>
      <c r="C8952" s="178">
        <v>2045</v>
      </c>
      <c r="D8952" s="178" t="s">
        <v>336</v>
      </c>
      <c r="E8952" s="178" t="s">
        <v>337</v>
      </c>
      <c r="F8952" s="178" t="s">
        <v>573</v>
      </c>
      <c r="G8952" s="178">
        <v>-222</v>
      </c>
      <c r="H8952" s="178">
        <v>1.8560701748356199E-2</v>
      </c>
      <c r="I8952" s="178">
        <v>2.0787985958158943E-2</v>
      </c>
      <c r="J8952" s="178" t="s">
        <v>625</v>
      </c>
    </row>
    <row r="8953" spans="1:10" x14ac:dyDescent="0.45">
      <c r="A8953" s="178" t="s">
        <v>567</v>
      </c>
      <c r="B8953" s="178" t="s">
        <v>568</v>
      </c>
      <c r="C8953" s="178">
        <v>2045</v>
      </c>
      <c r="D8953" s="178" t="s">
        <v>336</v>
      </c>
      <c r="E8953" s="178" t="s">
        <v>337</v>
      </c>
      <c r="F8953" s="178" t="s">
        <v>573</v>
      </c>
      <c r="G8953" s="178">
        <v>-221</v>
      </c>
      <c r="H8953" s="178">
        <v>3.8913441821933001E-3</v>
      </c>
      <c r="I8953" s="178">
        <v>4.3583054840564961E-3</v>
      </c>
      <c r="J8953" s="178" t="s">
        <v>625</v>
      </c>
    </row>
    <row r="8954" spans="1:10" x14ac:dyDescent="0.45">
      <c r="A8954" s="178" t="s">
        <v>567</v>
      </c>
      <c r="B8954" s="178" t="s">
        <v>568</v>
      </c>
      <c r="C8954" s="178">
        <v>2045</v>
      </c>
      <c r="D8954" s="178" t="s">
        <v>336</v>
      </c>
      <c r="E8954" s="178" t="s">
        <v>337</v>
      </c>
      <c r="F8954" s="178" t="s">
        <v>573</v>
      </c>
      <c r="G8954" s="178">
        <v>-220</v>
      </c>
      <c r="H8954" s="178">
        <v>1.02550256997347E-2</v>
      </c>
      <c r="I8954" s="178">
        <v>1.1485628783702864E-2</v>
      </c>
      <c r="J8954" s="178" t="s">
        <v>625</v>
      </c>
    </row>
    <row r="8955" spans="1:10" x14ac:dyDescent="0.45">
      <c r="A8955" s="178" t="s">
        <v>567</v>
      </c>
      <c r="B8955" s="178" t="s">
        <v>568</v>
      </c>
      <c r="C8955" s="178">
        <v>2045</v>
      </c>
      <c r="D8955" s="178" t="s">
        <v>336</v>
      </c>
      <c r="E8955" s="178" t="s">
        <v>337</v>
      </c>
      <c r="F8955" s="178" t="s">
        <v>573</v>
      </c>
      <c r="G8955" s="178">
        <v>-219</v>
      </c>
      <c r="H8955" s="178">
        <v>9.8916769493371005E-3</v>
      </c>
      <c r="I8955" s="178">
        <v>1.1078678183257553E-2</v>
      </c>
      <c r="J8955" s="178" t="s">
        <v>625</v>
      </c>
    </row>
    <row r="8956" spans="1:10" x14ac:dyDescent="0.45">
      <c r="A8956" s="178" t="s">
        <v>567</v>
      </c>
      <c r="B8956" s="178" t="s">
        <v>568</v>
      </c>
      <c r="C8956" s="178">
        <v>2045</v>
      </c>
      <c r="D8956" s="178" t="s">
        <v>336</v>
      </c>
      <c r="E8956" s="178" t="s">
        <v>337</v>
      </c>
      <c r="F8956" s="178" t="s">
        <v>573</v>
      </c>
      <c r="G8956" s="178">
        <v>-218</v>
      </c>
      <c r="H8956" s="178">
        <v>2.53124048467726E-2</v>
      </c>
      <c r="I8956" s="178">
        <v>2.8349893428385314E-2</v>
      </c>
      <c r="J8956" s="178" t="s">
        <v>625</v>
      </c>
    </row>
    <row r="8957" spans="1:10" x14ac:dyDescent="0.45">
      <c r="A8957" s="178" t="s">
        <v>567</v>
      </c>
      <c r="B8957" s="178" t="s">
        <v>568</v>
      </c>
      <c r="C8957" s="178">
        <v>2045</v>
      </c>
      <c r="D8957" s="178" t="s">
        <v>336</v>
      </c>
      <c r="E8957" s="178" t="s">
        <v>337</v>
      </c>
      <c r="F8957" s="178" t="s">
        <v>573</v>
      </c>
      <c r="G8957" s="178">
        <v>-217</v>
      </c>
      <c r="H8957" s="178">
        <v>1.28635042347014E-2</v>
      </c>
      <c r="I8957" s="178">
        <v>1.440712474286557E-2</v>
      </c>
      <c r="J8957" s="178" t="s">
        <v>625</v>
      </c>
    </row>
    <row r="8958" spans="1:10" x14ac:dyDescent="0.45">
      <c r="A8958" s="178" t="s">
        <v>567</v>
      </c>
      <c r="B8958" s="178" t="s">
        <v>568</v>
      </c>
      <c r="C8958" s="178">
        <v>2045</v>
      </c>
      <c r="D8958" s="178" t="s">
        <v>336</v>
      </c>
      <c r="E8958" s="178" t="s">
        <v>337</v>
      </c>
      <c r="F8958" s="178" t="s">
        <v>573</v>
      </c>
      <c r="G8958" s="178">
        <v>-216</v>
      </c>
      <c r="H8958" s="178">
        <v>4.1526634129695601E-2</v>
      </c>
      <c r="I8958" s="178">
        <v>4.6509830225259077E-2</v>
      </c>
      <c r="J8958" s="178" t="s">
        <v>625</v>
      </c>
    </row>
    <row r="8959" spans="1:10" x14ac:dyDescent="0.45">
      <c r="A8959" s="178" t="s">
        <v>567</v>
      </c>
      <c r="B8959" s="178" t="s">
        <v>568</v>
      </c>
      <c r="C8959" s="178">
        <v>2045</v>
      </c>
      <c r="D8959" s="178" t="s">
        <v>336</v>
      </c>
      <c r="E8959" s="178" t="s">
        <v>337</v>
      </c>
      <c r="F8959" s="178" t="s">
        <v>573</v>
      </c>
      <c r="G8959" s="178">
        <v>-215</v>
      </c>
      <c r="H8959" s="178">
        <v>2.19735365826637E-2</v>
      </c>
      <c r="I8959" s="178">
        <v>2.4610360972583348E-2</v>
      </c>
      <c r="J8959" s="178" t="s">
        <v>625</v>
      </c>
    </row>
    <row r="8960" spans="1:10" x14ac:dyDescent="0.45">
      <c r="A8960" s="178" t="s">
        <v>567</v>
      </c>
      <c r="B8960" s="178" t="s">
        <v>568</v>
      </c>
      <c r="C8960" s="178">
        <v>2045</v>
      </c>
      <c r="D8960" s="178" t="s">
        <v>336</v>
      </c>
      <c r="E8960" s="178" t="s">
        <v>337</v>
      </c>
      <c r="F8960" s="178" t="s">
        <v>573</v>
      </c>
      <c r="G8960" s="178">
        <v>-214</v>
      </c>
      <c r="H8960" s="178">
        <v>3.2732723047956797E-2</v>
      </c>
      <c r="I8960" s="178">
        <v>3.6660649813711615E-2</v>
      </c>
      <c r="J8960" s="178" t="s">
        <v>625</v>
      </c>
    </row>
    <row r="8961" spans="1:10" x14ac:dyDescent="0.45">
      <c r="A8961" s="178" t="s">
        <v>567</v>
      </c>
      <c r="B8961" s="178" t="s">
        <v>568</v>
      </c>
      <c r="C8961" s="178">
        <v>2045</v>
      </c>
      <c r="D8961" s="178" t="s">
        <v>336</v>
      </c>
      <c r="E8961" s="178" t="s">
        <v>337</v>
      </c>
      <c r="F8961" s="178" t="s">
        <v>573</v>
      </c>
      <c r="G8961" s="178">
        <v>-213</v>
      </c>
      <c r="H8961" s="178">
        <v>3.8870860240422203E-2</v>
      </c>
      <c r="I8961" s="178">
        <v>4.3535363469272871E-2</v>
      </c>
      <c r="J8961" s="178" t="s">
        <v>625</v>
      </c>
    </row>
    <row r="8962" spans="1:10" x14ac:dyDescent="0.45">
      <c r="A8962" s="178" t="s">
        <v>567</v>
      </c>
      <c r="B8962" s="178" t="s">
        <v>568</v>
      </c>
      <c r="C8962" s="178">
        <v>2045</v>
      </c>
      <c r="D8962" s="178" t="s">
        <v>336</v>
      </c>
      <c r="E8962" s="178" t="s">
        <v>337</v>
      </c>
      <c r="F8962" s="178" t="s">
        <v>573</v>
      </c>
      <c r="G8962" s="178">
        <v>-212</v>
      </c>
      <c r="H8962" s="178">
        <v>1.35713976342231E-2</v>
      </c>
      <c r="I8962" s="178">
        <v>1.5199965350329874E-2</v>
      </c>
      <c r="J8962" s="178" t="s">
        <v>625</v>
      </c>
    </row>
    <row r="8963" spans="1:10" x14ac:dyDescent="0.45">
      <c r="A8963" s="178" t="s">
        <v>567</v>
      </c>
      <c r="B8963" s="178" t="s">
        <v>568</v>
      </c>
      <c r="C8963" s="178">
        <v>2045</v>
      </c>
      <c r="D8963" s="178" t="s">
        <v>336</v>
      </c>
      <c r="E8963" s="178" t="s">
        <v>337</v>
      </c>
      <c r="F8963" s="178" t="s">
        <v>573</v>
      </c>
      <c r="G8963" s="178">
        <v>-211</v>
      </c>
      <c r="H8963" s="178">
        <v>1.99137669987977E-2</v>
      </c>
      <c r="I8963" s="178">
        <v>2.2303419038653426E-2</v>
      </c>
      <c r="J8963" s="178" t="s">
        <v>625</v>
      </c>
    </row>
    <row r="8964" spans="1:10" x14ac:dyDescent="0.45">
      <c r="A8964" s="178" t="s">
        <v>567</v>
      </c>
      <c r="B8964" s="178" t="s">
        <v>568</v>
      </c>
      <c r="C8964" s="178">
        <v>2045</v>
      </c>
      <c r="D8964" s="178" t="s">
        <v>336</v>
      </c>
      <c r="E8964" s="178" t="s">
        <v>337</v>
      </c>
      <c r="F8964" s="178" t="s">
        <v>573</v>
      </c>
      <c r="G8964" s="178">
        <v>-210</v>
      </c>
      <c r="H8964" s="178">
        <v>1.4412804390303799E-2</v>
      </c>
      <c r="I8964" s="178">
        <v>1.6142340917140258E-2</v>
      </c>
      <c r="J8964" s="178" t="s">
        <v>625</v>
      </c>
    </row>
    <row r="8965" spans="1:10" x14ac:dyDescent="0.45">
      <c r="A8965" s="178" t="s">
        <v>567</v>
      </c>
      <c r="B8965" s="178" t="s">
        <v>568</v>
      </c>
      <c r="C8965" s="178">
        <v>2045</v>
      </c>
      <c r="D8965" s="178" t="s">
        <v>336</v>
      </c>
      <c r="E8965" s="178" t="s">
        <v>337</v>
      </c>
      <c r="F8965" s="178" t="s">
        <v>573</v>
      </c>
      <c r="G8965" s="178">
        <v>-209</v>
      </c>
      <c r="H8965" s="178">
        <v>1.3608038541860899E-2</v>
      </c>
      <c r="I8965" s="178">
        <v>1.5241003166884209E-2</v>
      </c>
      <c r="J8965" s="178" t="s">
        <v>625</v>
      </c>
    </row>
    <row r="8966" spans="1:10" x14ac:dyDescent="0.45">
      <c r="A8966" s="178" t="s">
        <v>567</v>
      </c>
      <c r="B8966" s="178" t="s">
        <v>568</v>
      </c>
      <c r="C8966" s="178">
        <v>2045</v>
      </c>
      <c r="D8966" s="178" t="s">
        <v>336</v>
      </c>
      <c r="E8966" s="178" t="s">
        <v>337</v>
      </c>
      <c r="F8966" s="178" t="s">
        <v>573</v>
      </c>
      <c r="G8966" s="178">
        <v>-208</v>
      </c>
      <c r="H8966" s="178">
        <v>5.0842254422605003E-3</v>
      </c>
      <c r="I8966" s="178">
        <v>5.6943324953317607E-3</v>
      </c>
      <c r="J8966" s="178" t="s">
        <v>625</v>
      </c>
    </row>
    <row r="8967" spans="1:10" x14ac:dyDescent="0.45">
      <c r="A8967" s="178" t="s">
        <v>567</v>
      </c>
      <c r="B8967" s="178" t="s">
        <v>568</v>
      </c>
      <c r="C8967" s="178">
        <v>2045</v>
      </c>
      <c r="D8967" s="178" t="s">
        <v>336</v>
      </c>
      <c r="E8967" s="178" t="s">
        <v>337</v>
      </c>
      <c r="F8967" s="178" t="s">
        <v>573</v>
      </c>
      <c r="G8967" s="178">
        <v>-207</v>
      </c>
      <c r="H8967" s="178">
        <v>1.83649796526879E-2</v>
      </c>
      <c r="I8967" s="178">
        <v>2.0568777211010449E-2</v>
      </c>
      <c r="J8967" s="178" t="s">
        <v>625</v>
      </c>
    </row>
    <row r="8968" spans="1:10" x14ac:dyDescent="0.45">
      <c r="A8968" s="178" t="s">
        <v>567</v>
      </c>
      <c r="B8968" s="178" t="s">
        <v>568</v>
      </c>
      <c r="C8968" s="178">
        <v>2045</v>
      </c>
      <c r="D8968" s="178" t="s">
        <v>336</v>
      </c>
      <c r="E8968" s="178" t="s">
        <v>337</v>
      </c>
      <c r="F8968" s="178" t="s">
        <v>573</v>
      </c>
      <c r="G8968" s="178">
        <v>-206</v>
      </c>
      <c r="H8968" s="178">
        <v>2.3615192505530999E-2</v>
      </c>
      <c r="I8968" s="178">
        <v>2.6449015606194722E-2</v>
      </c>
      <c r="J8968" s="178" t="s">
        <v>625</v>
      </c>
    </row>
    <row r="8969" spans="1:10" x14ac:dyDescent="0.45">
      <c r="A8969" s="178" t="s">
        <v>567</v>
      </c>
      <c r="B8969" s="178" t="s">
        <v>568</v>
      </c>
      <c r="C8969" s="178">
        <v>2045</v>
      </c>
      <c r="D8969" s="178" t="s">
        <v>336</v>
      </c>
      <c r="E8969" s="178" t="s">
        <v>337</v>
      </c>
      <c r="F8969" s="178" t="s">
        <v>573</v>
      </c>
      <c r="G8969" s="178">
        <v>-205</v>
      </c>
      <c r="H8969" s="178">
        <v>4.5872693881392002E-3</v>
      </c>
      <c r="I8969" s="178">
        <v>5.1377417147159049E-3</v>
      </c>
      <c r="J8969" s="178" t="s">
        <v>625</v>
      </c>
    </row>
    <row r="8970" spans="1:10" x14ac:dyDescent="0.45">
      <c r="A8970" s="178" t="s">
        <v>567</v>
      </c>
      <c r="B8970" s="178" t="s">
        <v>568</v>
      </c>
      <c r="C8970" s="178">
        <v>2045</v>
      </c>
      <c r="D8970" s="178" t="s">
        <v>336</v>
      </c>
      <c r="E8970" s="178" t="s">
        <v>337</v>
      </c>
      <c r="F8970" s="178" t="s">
        <v>573</v>
      </c>
      <c r="G8970" s="178">
        <v>-204</v>
      </c>
      <c r="H8970" s="178">
        <v>1.5168631332926501E-2</v>
      </c>
      <c r="I8970" s="178">
        <v>1.6988867092877682E-2</v>
      </c>
      <c r="J8970" s="178" t="s">
        <v>625</v>
      </c>
    </row>
    <row r="8971" spans="1:10" x14ac:dyDescent="0.45">
      <c r="A8971" s="178" t="s">
        <v>567</v>
      </c>
      <c r="B8971" s="178" t="s">
        <v>568</v>
      </c>
      <c r="C8971" s="178">
        <v>2045</v>
      </c>
      <c r="D8971" s="178" t="s">
        <v>336</v>
      </c>
      <c r="E8971" s="178" t="s">
        <v>337</v>
      </c>
      <c r="F8971" s="178" t="s">
        <v>573</v>
      </c>
      <c r="G8971" s="178">
        <v>-203</v>
      </c>
      <c r="H8971" s="178">
        <v>5.4324043449014E-3</v>
      </c>
      <c r="I8971" s="178">
        <v>6.0842928662895686E-3</v>
      </c>
      <c r="J8971" s="178" t="s">
        <v>625</v>
      </c>
    </row>
    <row r="8972" spans="1:10" x14ac:dyDescent="0.45">
      <c r="A8972" s="178" t="s">
        <v>567</v>
      </c>
      <c r="B8972" s="178" t="s">
        <v>568</v>
      </c>
      <c r="C8972" s="178">
        <v>2045</v>
      </c>
      <c r="D8972" s="178" t="s">
        <v>336</v>
      </c>
      <c r="E8972" s="178" t="s">
        <v>337</v>
      </c>
      <c r="F8972" s="178" t="s">
        <v>573</v>
      </c>
      <c r="G8972" s="178">
        <v>-202</v>
      </c>
      <c r="H8972" s="178">
        <v>6.4572263509034998E-3</v>
      </c>
      <c r="I8972" s="178">
        <v>7.2320935130119205E-3</v>
      </c>
      <c r="J8972" s="178" t="s">
        <v>625</v>
      </c>
    </row>
    <row r="8973" spans="1:10" x14ac:dyDescent="0.45">
      <c r="A8973" s="178" t="s">
        <v>567</v>
      </c>
      <c r="B8973" s="178" t="s">
        <v>568</v>
      </c>
      <c r="C8973" s="178">
        <v>2045</v>
      </c>
      <c r="D8973" s="178" t="s">
        <v>336</v>
      </c>
      <c r="E8973" s="178" t="s">
        <v>337</v>
      </c>
      <c r="F8973" s="178" t="s">
        <v>573</v>
      </c>
      <c r="G8973" s="178">
        <v>-201</v>
      </c>
      <c r="H8973" s="178">
        <v>8.8624269701540002E-3</v>
      </c>
      <c r="I8973" s="178">
        <v>9.9259182065724819E-3</v>
      </c>
      <c r="J8973" s="178" t="s">
        <v>625</v>
      </c>
    </row>
    <row r="8974" spans="1:10" x14ac:dyDescent="0.45">
      <c r="A8974" s="178" t="s">
        <v>567</v>
      </c>
      <c r="B8974" s="178" t="s">
        <v>568</v>
      </c>
      <c r="C8974" s="178">
        <v>2045</v>
      </c>
      <c r="D8974" s="178" t="s">
        <v>336</v>
      </c>
      <c r="E8974" s="178" t="s">
        <v>337</v>
      </c>
      <c r="F8974" s="178" t="s">
        <v>573</v>
      </c>
      <c r="G8974" s="178">
        <v>-200</v>
      </c>
      <c r="H8974" s="178">
        <v>2.7559567242860801E-2</v>
      </c>
      <c r="I8974" s="178">
        <v>3.0866715312004099E-2</v>
      </c>
      <c r="J8974" s="178" t="s">
        <v>625</v>
      </c>
    </row>
    <row r="8975" spans="1:10" x14ac:dyDescent="0.45">
      <c r="A8975" s="178" t="s">
        <v>567</v>
      </c>
      <c r="B8975" s="178" t="s">
        <v>568</v>
      </c>
      <c r="C8975" s="178">
        <v>2045</v>
      </c>
      <c r="D8975" s="178" t="s">
        <v>336</v>
      </c>
      <c r="E8975" s="178" t="s">
        <v>337</v>
      </c>
      <c r="F8975" s="178" t="s">
        <v>573</v>
      </c>
      <c r="G8975" s="178">
        <v>-199</v>
      </c>
      <c r="H8975" s="178">
        <v>2.8316257521509998E-3</v>
      </c>
      <c r="I8975" s="178">
        <v>3.1714208424091202E-3</v>
      </c>
      <c r="J8975" s="178" t="s">
        <v>625</v>
      </c>
    </row>
    <row r="8976" spans="1:10" x14ac:dyDescent="0.45">
      <c r="A8976" s="178" t="s">
        <v>567</v>
      </c>
      <c r="B8976" s="178" t="s">
        <v>568</v>
      </c>
      <c r="C8976" s="178">
        <v>2045</v>
      </c>
      <c r="D8976" s="178" t="s">
        <v>336</v>
      </c>
      <c r="E8976" s="178" t="s">
        <v>337</v>
      </c>
      <c r="F8976" s="178" t="s">
        <v>573</v>
      </c>
      <c r="G8976" s="178">
        <v>-197</v>
      </c>
      <c r="H8976" s="178">
        <v>3.2151937484740998E-3</v>
      </c>
      <c r="I8976" s="178">
        <v>3.6010169982909923E-3</v>
      </c>
      <c r="J8976" s="178" t="s">
        <v>625</v>
      </c>
    </row>
    <row r="8977" spans="1:10" x14ac:dyDescent="0.45">
      <c r="A8977" s="178" t="s">
        <v>567</v>
      </c>
      <c r="B8977" s="178" t="s">
        <v>568</v>
      </c>
      <c r="C8977" s="178">
        <v>2045</v>
      </c>
      <c r="D8977" s="178" t="s">
        <v>336</v>
      </c>
      <c r="E8977" s="178" t="s">
        <v>337</v>
      </c>
      <c r="F8977" s="178" t="s">
        <v>573</v>
      </c>
      <c r="G8977" s="178">
        <v>-196</v>
      </c>
      <c r="H8977" s="178">
        <v>3.1064528739080002E-3</v>
      </c>
      <c r="I8977" s="178">
        <v>3.4792272187769606E-3</v>
      </c>
      <c r="J8977" s="178" t="s">
        <v>625</v>
      </c>
    </row>
    <row r="8978" spans="1:10" x14ac:dyDescent="0.45">
      <c r="A8978" s="178" t="s">
        <v>567</v>
      </c>
      <c r="B8978" s="178" t="s">
        <v>568</v>
      </c>
      <c r="C8978" s="178">
        <v>2045</v>
      </c>
      <c r="D8978" s="178" t="s">
        <v>336</v>
      </c>
      <c r="E8978" s="178" t="s">
        <v>337</v>
      </c>
      <c r="F8978" s="178" t="s">
        <v>573</v>
      </c>
      <c r="G8978" s="178">
        <v>-195</v>
      </c>
      <c r="H8978" s="178">
        <v>6.3544637523592004E-3</v>
      </c>
      <c r="I8978" s="178">
        <v>7.1169994026423055E-3</v>
      </c>
      <c r="J8978" s="178" t="s">
        <v>625</v>
      </c>
    </row>
    <row r="8979" spans="1:10" x14ac:dyDescent="0.45">
      <c r="A8979" s="178" t="s">
        <v>567</v>
      </c>
      <c r="B8979" s="178" t="s">
        <v>568</v>
      </c>
      <c r="C8979" s="178">
        <v>2045</v>
      </c>
      <c r="D8979" s="178" t="s">
        <v>336</v>
      </c>
      <c r="E8979" s="178" t="s">
        <v>337</v>
      </c>
      <c r="F8979" s="178" t="s">
        <v>573</v>
      </c>
      <c r="G8979" s="178">
        <v>-194</v>
      </c>
      <c r="H8979" s="178">
        <v>2.1760798990725998E-3</v>
      </c>
      <c r="I8979" s="178">
        <v>2.4372094869613121E-3</v>
      </c>
      <c r="J8979" s="178" t="s">
        <v>625</v>
      </c>
    </row>
    <row r="8980" spans="1:10" x14ac:dyDescent="0.45">
      <c r="A8980" s="178" t="s">
        <v>567</v>
      </c>
      <c r="B8980" s="178" t="s">
        <v>568</v>
      </c>
      <c r="C8980" s="178">
        <v>2045</v>
      </c>
      <c r="D8980" s="178" t="s">
        <v>336</v>
      </c>
      <c r="E8980" s="178" t="s">
        <v>337</v>
      </c>
      <c r="F8980" s="178" t="s">
        <v>573</v>
      </c>
      <c r="G8980" s="178">
        <v>-193</v>
      </c>
      <c r="H8980" s="178">
        <v>1.6432179836556001E-3</v>
      </c>
      <c r="I8980" s="178">
        <v>1.8404041416942723E-3</v>
      </c>
      <c r="J8980" s="178" t="s">
        <v>625</v>
      </c>
    </row>
    <row r="8981" spans="1:10" x14ac:dyDescent="0.45">
      <c r="A8981" s="178" t="s">
        <v>567</v>
      </c>
      <c r="B8981" s="178" t="s">
        <v>568</v>
      </c>
      <c r="C8981" s="178">
        <v>2045</v>
      </c>
      <c r="D8981" s="178" t="s">
        <v>336</v>
      </c>
      <c r="E8981" s="178" t="s">
        <v>337</v>
      </c>
      <c r="F8981" s="178" t="s">
        <v>573</v>
      </c>
      <c r="G8981" s="178">
        <v>-192</v>
      </c>
      <c r="H8981" s="178">
        <v>4.6159117482603004E-3</v>
      </c>
      <c r="I8981" s="178">
        <v>5.1698211580515369E-3</v>
      </c>
      <c r="J8981" s="178" t="s">
        <v>625</v>
      </c>
    </row>
    <row r="8982" spans="1:10" x14ac:dyDescent="0.45">
      <c r="A8982" s="178" t="s">
        <v>567</v>
      </c>
      <c r="B8982" s="178" t="s">
        <v>568</v>
      </c>
      <c r="C8982" s="178">
        <v>2045</v>
      </c>
      <c r="D8982" s="178" t="s">
        <v>336</v>
      </c>
      <c r="E8982" s="178" t="s">
        <v>337</v>
      </c>
      <c r="F8982" s="178" t="s">
        <v>573</v>
      </c>
      <c r="G8982" s="178">
        <v>-190</v>
      </c>
      <c r="H8982" s="178">
        <v>9.2458460712804991E-3</v>
      </c>
      <c r="I8982" s="178">
        <v>1.0355347599834161E-2</v>
      </c>
      <c r="J8982" s="178" t="s">
        <v>625</v>
      </c>
    </row>
    <row r="8983" spans="1:10" x14ac:dyDescent="0.45">
      <c r="A8983" s="178" t="s">
        <v>567</v>
      </c>
      <c r="B8983" s="178" t="s">
        <v>568</v>
      </c>
      <c r="C8983" s="178">
        <v>2045</v>
      </c>
      <c r="D8983" s="178" t="s">
        <v>336</v>
      </c>
      <c r="E8983" s="178" t="s">
        <v>337</v>
      </c>
      <c r="F8983" s="178" t="s">
        <v>573</v>
      </c>
      <c r="G8983" s="178">
        <v>-189</v>
      </c>
      <c r="H8983" s="178">
        <v>8.3435296546668005E-3</v>
      </c>
      <c r="I8983" s="178">
        <v>9.3447532132268172E-3</v>
      </c>
      <c r="J8983" s="178" t="s">
        <v>625</v>
      </c>
    </row>
    <row r="8984" spans="1:10" x14ac:dyDescent="0.45">
      <c r="A8984" s="178" t="s">
        <v>567</v>
      </c>
      <c r="B8984" s="178" t="s">
        <v>568</v>
      </c>
      <c r="C8984" s="178">
        <v>2045</v>
      </c>
      <c r="D8984" s="178" t="s">
        <v>336</v>
      </c>
      <c r="E8984" s="178" t="s">
        <v>337</v>
      </c>
      <c r="F8984" s="178" t="s">
        <v>573</v>
      </c>
      <c r="G8984" s="178">
        <v>-188</v>
      </c>
      <c r="H8984" s="178">
        <v>2.0388420671225002E-3</v>
      </c>
      <c r="I8984" s="178">
        <v>2.2835031151772003E-3</v>
      </c>
      <c r="J8984" s="178" t="s">
        <v>625</v>
      </c>
    </row>
    <row r="8985" spans="1:10" x14ac:dyDescent="0.45">
      <c r="A8985" s="178" t="s">
        <v>567</v>
      </c>
      <c r="B8985" s="178" t="s">
        <v>568</v>
      </c>
      <c r="C8985" s="178">
        <v>2045</v>
      </c>
      <c r="D8985" s="178" t="s">
        <v>336</v>
      </c>
      <c r="E8985" s="178" t="s">
        <v>337</v>
      </c>
      <c r="F8985" s="178" t="s">
        <v>573</v>
      </c>
      <c r="G8985" s="178">
        <v>-187</v>
      </c>
      <c r="H8985" s="178">
        <v>3.9656468434259001E-3</v>
      </c>
      <c r="I8985" s="178">
        <v>4.4415244646370082E-3</v>
      </c>
      <c r="J8985" s="178" t="s">
        <v>625</v>
      </c>
    </row>
    <row r="8986" spans="1:10" x14ac:dyDescent="0.45">
      <c r="A8986" s="178" t="s">
        <v>567</v>
      </c>
      <c r="B8986" s="178" t="s">
        <v>568</v>
      </c>
      <c r="C8986" s="178">
        <v>2045</v>
      </c>
      <c r="D8986" s="178" t="s">
        <v>336</v>
      </c>
      <c r="E8986" s="178" t="s">
        <v>337</v>
      </c>
      <c r="F8986" s="178" t="s">
        <v>573</v>
      </c>
      <c r="G8986" s="178">
        <v>-186</v>
      </c>
      <c r="H8986" s="178">
        <v>3.8206207100301998E-3</v>
      </c>
      <c r="I8986" s="178">
        <v>4.279095195233824E-3</v>
      </c>
      <c r="J8986" s="178" t="s">
        <v>625</v>
      </c>
    </row>
    <row r="8987" spans="1:10" x14ac:dyDescent="0.45">
      <c r="A8987" s="178" t="s">
        <v>567</v>
      </c>
      <c r="B8987" s="178" t="s">
        <v>568</v>
      </c>
      <c r="C8987" s="178">
        <v>2045</v>
      </c>
      <c r="D8987" s="178" t="s">
        <v>336</v>
      </c>
      <c r="E8987" s="178" t="s">
        <v>337</v>
      </c>
      <c r="F8987" s="178" t="s">
        <v>573</v>
      </c>
      <c r="G8987" s="178">
        <v>-185</v>
      </c>
      <c r="H8987" s="178">
        <v>6.6272699041292002E-3</v>
      </c>
      <c r="I8987" s="178">
        <v>7.4225422926247047E-3</v>
      </c>
      <c r="J8987" s="178" t="s">
        <v>625</v>
      </c>
    </row>
    <row r="8988" spans="1:10" x14ac:dyDescent="0.45">
      <c r="A8988" s="178" t="s">
        <v>567</v>
      </c>
      <c r="B8988" s="178" t="s">
        <v>568</v>
      </c>
      <c r="C8988" s="178">
        <v>2045</v>
      </c>
      <c r="D8988" s="178" t="s">
        <v>336</v>
      </c>
      <c r="E8988" s="178" t="s">
        <v>337</v>
      </c>
      <c r="F8988" s="178" t="s">
        <v>573</v>
      </c>
      <c r="G8988" s="178">
        <v>-184</v>
      </c>
      <c r="H8988" s="178">
        <v>1.58135155215859E-2</v>
      </c>
      <c r="I8988" s="178">
        <v>1.771113738417621E-2</v>
      </c>
      <c r="J8988" s="178" t="s">
        <v>625</v>
      </c>
    </row>
    <row r="8989" spans="1:10" x14ac:dyDescent="0.45">
      <c r="A8989" s="178" t="s">
        <v>567</v>
      </c>
      <c r="B8989" s="178" t="s">
        <v>568</v>
      </c>
      <c r="C8989" s="178">
        <v>2045</v>
      </c>
      <c r="D8989" s="178" t="s">
        <v>336</v>
      </c>
      <c r="E8989" s="178" t="s">
        <v>337</v>
      </c>
      <c r="F8989" s="178" t="s">
        <v>573</v>
      </c>
      <c r="G8989" s="178">
        <v>-183</v>
      </c>
      <c r="H8989" s="178">
        <v>4.539423622191E-3</v>
      </c>
      <c r="I8989" s="178">
        <v>5.0841544568539206E-3</v>
      </c>
      <c r="J8989" s="178" t="s">
        <v>625</v>
      </c>
    </row>
    <row r="8990" spans="1:10" x14ac:dyDescent="0.45">
      <c r="A8990" s="178" t="s">
        <v>567</v>
      </c>
      <c r="B8990" s="178" t="s">
        <v>568</v>
      </c>
      <c r="C8990" s="178">
        <v>2045</v>
      </c>
      <c r="D8990" s="178" t="s">
        <v>336</v>
      </c>
      <c r="E8990" s="178" t="s">
        <v>337</v>
      </c>
      <c r="F8990" s="178" t="s">
        <v>573</v>
      </c>
      <c r="G8990" s="178">
        <v>-182</v>
      </c>
      <c r="H8990" s="178">
        <v>5.2714443299919003E-3</v>
      </c>
      <c r="I8990" s="178">
        <v>5.9040176495909289E-3</v>
      </c>
      <c r="J8990" s="178" t="s">
        <v>625</v>
      </c>
    </row>
    <row r="8991" spans="1:10" x14ac:dyDescent="0.45">
      <c r="A8991" s="178" t="s">
        <v>567</v>
      </c>
      <c r="B8991" s="178" t="s">
        <v>568</v>
      </c>
      <c r="C8991" s="178">
        <v>2045</v>
      </c>
      <c r="D8991" s="178" t="s">
        <v>336</v>
      </c>
      <c r="E8991" s="178" t="s">
        <v>337</v>
      </c>
      <c r="F8991" s="178" t="s">
        <v>573</v>
      </c>
      <c r="G8991" s="178">
        <v>-181</v>
      </c>
      <c r="H8991" s="178">
        <v>1.3220538035966499E-2</v>
      </c>
      <c r="I8991" s="178">
        <v>1.4807002600282481E-2</v>
      </c>
      <c r="J8991" s="178" t="s">
        <v>625</v>
      </c>
    </row>
    <row r="8992" spans="1:10" x14ac:dyDescent="0.45">
      <c r="A8992" s="178" t="s">
        <v>567</v>
      </c>
      <c r="B8992" s="178" t="s">
        <v>568</v>
      </c>
      <c r="C8992" s="178">
        <v>2045</v>
      </c>
      <c r="D8992" s="178" t="s">
        <v>336</v>
      </c>
      <c r="E8992" s="178" t="s">
        <v>337</v>
      </c>
      <c r="F8992" s="178" t="s">
        <v>573</v>
      </c>
      <c r="G8992" s="178">
        <v>-180</v>
      </c>
      <c r="H8992" s="178">
        <v>3.4049666719511E-3</v>
      </c>
      <c r="I8992" s="178">
        <v>3.8135626725852322E-3</v>
      </c>
      <c r="J8992" s="178" t="s">
        <v>625</v>
      </c>
    </row>
    <row r="8993" spans="1:10" x14ac:dyDescent="0.45">
      <c r="A8993" s="178" t="s">
        <v>567</v>
      </c>
      <c r="B8993" s="178" t="s">
        <v>568</v>
      </c>
      <c r="C8993" s="178">
        <v>2045</v>
      </c>
      <c r="D8993" s="178" t="s">
        <v>336</v>
      </c>
      <c r="E8993" s="178" t="s">
        <v>337</v>
      </c>
      <c r="F8993" s="178" t="s">
        <v>573</v>
      </c>
      <c r="G8993" s="178">
        <v>-179</v>
      </c>
      <c r="H8993" s="178">
        <v>1.6629174351692E-3</v>
      </c>
      <c r="I8993" s="178">
        <v>1.8624675273895043E-3</v>
      </c>
      <c r="J8993" s="178" t="s">
        <v>625</v>
      </c>
    </row>
    <row r="8994" spans="1:10" x14ac:dyDescent="0.45">
      <c r="A8994" s="178" t="s">
        <v>567</v>
      </c>
      <c r="B8994" s="178" t="s">
        <v>568</v>
      </c>
      <c r="C8994" s="178">
        <v>2045</v>
      </c>
      <c r="D8994" s="178" t="s">
        <v>336</v>
      </c>
      <c r="E8994" s="178" t="s">
        <v>337</v>
      </c>
      <c r="F8994" s="178" t="s">
        <v>573</v>
      </c>
      <c r="G8994" s="178">
        <v>-178</v>
      </c>
      <c r="H8994" s="178">
        <v>1.45522677339613E-2</v>
      </c>
      <c r="I8994" s="178">
        <v>1.6298539862036658E-2</v>
      </c>
      <c r="J8994" s="178" t="s">
        <v>625</v>
      </c>
    </row>
    <row r="8995" spans="1:10" x14ac:dyDescent="0.45">
      <c r="A8995" s="178" t="s">
        <v>567</v>
      </c>
      <c r="B8995" s="178" t="s">
        <v>568</v>
      </c>
      <c r="C8995" s="178">
        <v>2045</v>
      </c>
      <c r="D8995" s="178" t="s">
        <v>336</v>
      </c>
      <c r="E8995" s="178" t="s">
        <v>337</v>
      </c>
      <c r="F8995" s="178" t="s">
        <v>573</v>
      </c>
      <c r="G8995" s="178">
        <v>-177</v>
      </c>
      <c r="H8995" s="178">
        <v>7.9866528976708998E-3</v>
      </c>
      <c r="I8995" s="178">
        <v>8.9450512453914093E-3</v>
      </c>
      <c r="J8995" s="178" t="s">
        <v>625</v>
      </c>
    </row>
    <row r="8996" spans="1:10" x14ac:dyDescent="0.45">
      <c r="A8996" s="178" t="s">
        <v>567</v>
      </c>
      <c r="B8996" s="178" t="s">
        <v>568</v>
      </c>
      <c r="C8996" s="178">
        <v>2045</v>
      </c>
      <c r="D8996" s="178" t="s">
        <v>336</v>
      </c>
      <c r="E8996" s="178" t="s">
        <v>337</v>
      </c>
      <c r="F8996" s="178" t="s">
        <v>573</v>
      </c>
      <c r="G8996" s="178">
        <v>-176</v>
      </c>
      <c r="H8996" s="178">
        <v>3.9947775658220001E-3</v>
      </c>
      <c r="I8996" s="178">
        <v>4.4741508737206406E-3</v>
      </c>
      <c r="J8996" s="178" t="s">
        <v>625</v>
      </c>
    </row>
    <row r="8997" spans="1:10" x14ac:dyDescent="0.45">
      <c r="A8997" s="178" t="s">
        <v>567</v>
      </c>
      <c r="B8997" s="178" t="s">
        <v>568</v>
      </c>
      <c r="C8997" s="178">
        <v>2045</v>
      </c>
      <c r="D8997" s="178" t="s">
        <v>336</v>
      </c>
      <c r="E8997" s="178" t="s">
        <v>337</v>
      </c>
      <c r="F8997" s="178" t="s">
        <v>573</v>
      </c>
      <c r="G8997" s="178">
        <v>-175</v>
      </c>
      <c r="H8997" s="178">
        <v>2.034806588199E-3</v>
      </c>
      <c r="I8997" s="178">
        <v>2.2789833787828801E-3</v>
      </c>
      <c r="J8997" s="178" t="s">
        <v>625</v>
      </c>
    </row>
    <row r="8998" spans="1:10" x14ac:dyDescent="0.45">
      <c r="A8998" s="178" t="s">
        <v>567</v>
      </c>
      <c r="B8998" s="178" t="s">
        <v>568</v>
      </c>
      <c r="C8998" s="178">
        <v>2045</v>
      </c>
      <c r="D8998" s="178" t="s">
        <v>336</v>
      </c>
      <c r="E8998" s="178" t="s">
        <v>337</v>
      </c>
      <c r="F8998" s="178" t="s">
        <v>573</v>
      </c>
      <c r="G8998" s="178">
        <v>-174</v>
      </c>
      <c r="H8998" s="178">
        <v>1.12969222245738E-2</v>
      </c>
      <c r="I8998" s="178">
        <v>1.2652552891522657E-2</v>
      </c>
      <c r="J8998" s="178" t="s">
        <v>625</v>
      </c>
    </row>
    <row r="8999" spans="1:10" x14ac:dyDescent="0.45">
      <c r="A8999" s="178" t="s">
        <v>567</v>
      </c>
      <c r="B8999" s="178" t="s">
        <v>568</v>
      </c>
      <c r="C8999" s="178">
        <v>2045</v>
      </c>
      <c r="D8999" s="178" t="s">
        <v>336</v>
      </c>
      <c r="E8999" s="178" t="s">
        <v>337</v>
      </c>
      <c r="F8999" s="178" t="s">
        <v>573</v>
      </c>
      <c r="G8999" s="178">
        <v>-173</v>
      </c>
      <c r="H8999" s="178">
        <v>9.2490754323080009E-3</v>
      </c>
      <c r="I8999" s="178">
        <v>1.0358964484184961E-2</v>
      </c>
      <c r="J8999" s="178" t="s">
        <v>625</v>
      </c>
    </row>
    <row r="9000" spans="1:10" x14ac:dyDescent="0.45">
      <c r="A9000" s="178" t="s">
        <v>567</v>
      </c>
      <c r="B9000" s="178" t="s">
        <v>568</v>
      </c>
      <c r="C9000" s="178">
        <v>2045</v>
      </c>
      <c r="D9000" s="178" t="s">
        <v>336</v>
      </c>
      <c r="E9000" s="178" t="s">
        <v>337</v>
      </c>
      <c r="F9000" s="178" t="s">
        <v>573</v>
      </c>
      <c r="G9000" s="178">
        <v>-172</v>
      </c>
      <c r="H9000" s="178">
        <v>3.8604538422077998E-3</v>
      </c>
      <c r="I9000" s="178">
        <v>4.3237083032727358E-3</v>
      </c>
      <c r="J9000" s="178" t="s">
        <v>625</v>
      </c>
    </row>
    <row r="9001" spans="1:10" x14ac:dyDescent="0.45">
      <c r="A9001" s="178" t="s">
        <v>567</v>
      </c>
      <c r="B9001" s="178" t="s">
        <v>568</v>
      </c>
      <c r="C9001" s="178">
        <v>2045</v>
      </c>
      <c r="D9001" s="178" t="s">
        <v>336</v>
      </c>
      <c r="E9001" s="178" t="s">
        <v>337</v>
      </c>
      <c r="F9001" s="178" t="s">
        <v>573</v>
      </c>
      <c r="G9001" s="178">
        <v>-171</v>
      </c>
      <c r="H9001" s="178">
        <v>3.8066284614614999E-3</v>
      </c>
      <c r="I9001" s="178">
        <v>4.2634238768368806E-3</v>
      </c>
      <c r="J9001" s="178" t="s">
        <v>625</v>
      </c>
    </row>
    <row r="9002" spans="1:10" x14ac:dyDescent="0.45">
      <c r="A9002" s="178" t="s">
        <v>567</v>
      </c>
      <c r="B9002" s="178" t="s">
        <v>568</v>
      </c>
      <c r="C9002" s="178">
        <v>2045</v>
      </c>
      <c r="D9002" s="178" t="s">
        <v>336</v>
      </c>
      <c r="E9002" s="178" t="s">
        <v>337</v>
      </c>
      <c r="F9002" s="178" t="s">
        <v>573</v>
      </c>
      <c r="G9002" s="178">
        <v>-170</v>
      </c>
      <c r="H9002" s="178">
        <v>4.5044180005789003E-3</v>
      </c>
      <c r="I9002" s="178">
        <v>5.0449481606483684E-3</v>
      </c>
      <c r="J9002" s="178" t="s">
        <v>625</v>
      </c>
    </row>
    <row r="9003" spans="1:10" x14ac:dyDescent="0.45">
      <c r="A9003" s="178" t="s">
        <v>567</v>
      </c>
      <c r="B9003" s="178" t="s">
        <v>568</v>
      </c>
      <c r="C9003" s="178">
        <v>2045</v>
      </c>
      <c r="D9003" s="178" t="s">
        <v>336</v>
      </c>
      <c r="E9003" s="178" t="s">
        <v>337</v>
      </c>
      <c r="F9003" s="178" t="s">
        <v>573</v>
      </c>
      <c r="G9003" s="178">
        <v>-169</v>
      </c>
      <c r="H9003" s="178">
        <v>3.8557390216737999E-3</v>
      </c>
      <c r="I9003" s="178">
        <v>4.3184277042746565E-3</v>
      </c>
      <c r="J9003" s="178" t="s">
        <v>625</v>
      </c>
    </row>
    <row r="9004" spans="1:10" x14ac:dyDescent="0.45">
      <c r="A9004" s="178" t="s">
        <v>567</v>
      </c>
      <c r="B9004" s="178" t="s">
        <v>568</v>
      </c>
      <c r="C9004" s="178">
        <v>2045</v>
      </c>
      <c r="D9004" s="178" t="s">
        <v>336</v>
      </c>
      <c r="E9004" s="178" t="s">
        <v>337</v>
      </c>
      <c r="F9004" s="178" t="s">
        <v>573</v>
      </c>
      <c r="G9004" s="178">
        <v>-168</v>
      </c>
      <c r="H9004" s="178">
        <v>7.6800707029179996E-4</v>
      </c>
      <c r="I9004" s="178">
        <v>8.6016791872681609E-4</v>
      </c>
      <c r="J9004" s="178" t="s">
        <v>625</v>
      </c>
    </row>
    <row r="9005" spans="1:10" x14ac:dyDescent="0.45">
      <c r="A9005" s="178" t="s">
        <v>567</v>
      </c>
      <c r="B9005" s="178" t="s">
        <v>568</v>
      </c>
      <c r="C9005" s="178">
        <v>2045</v>
      </c>
      <c r="D9005" s="178" t="s">
        <v>336</v>
      </c>
      <c r="E9005" s="178" t="s">
        <v>337</v>
      </c>
      <c r="F9005" s="178" t="s">
        <v>573</v>
      </c>
      <c r="G9005" s="178">
        <v>-167</v>
      </c>
      <c r="H9005" s="178">
        <v>1.7859966028481999E-3</v>
      </c>
      <c r="I9005" s="178">
        <v>2.0003161951899842E-3</v>
      </c>
      <c r="J9005" s="178" t="s">
        <v>625</v>
      </c>
    </row>
    <row r="9006" spans="1:10" x14ac:dyDescent="0.45">
      <c r="A9006" s="178" t="s">
        <v>567</v>
      </c>
      <c r="B9006" s="178" t="s">
        <v>568</v>
      </c>
      <c r="C9006" s="178">
        <v>2045</v>
      </c>
      <c r="D9006" s="178" t="s">
        <v>336</v>
      </c>
      <c r="E9006" s="178" t="s">
        <v>337</v>
      </c>
      <c r="F9006" s="178" t="s">
        <v>573</v>
      </c>
      <c r="G9006" s="178">
        <v>-166</v>
      </c>
      <c r="H9006" s="178">
        <v>6.0455478960647997E-3</v>
      </c>
      <c r="I9006" s="178">
        <v>6.7710136435925761E-3</v>
      </c>
      <c r="J9006" s="178" t="s">
        <v>625</v>
      </c>
    </row>
    <row r="9007" spans="1:10" x14ac:dyDescent="0.45">
      <c r="A9007" s="178" t="s">
        <v>567</v>
      </c>
      <c r="B9007" s="178" t="s">
        <v>568</v>
      </c>
      <c r="C9007" s="178">
        <v>2045</v>
      </c>
      <c r="D9007" s="178" t="s">
        <v>336</v>
      </c>
      <c r="E9007" s="178" t="s">
        <v>337</v>
      </c>
      <c r="F9007" s="178" t="s">
        <v>573</v>
      </c>
      <c r="G9007" s="178">
        <v>-165</v>
      </c>
      <c r="H9007" s="178">
        <v>9.0855057351289998E-4</v>
      </c>
      <c r="I9007" s="178">
        <v>1.0175766423344481E-3</v>
      </c>
      <c r="J9007" s="178" t="s">
        <v>625</v>
      </c>
    </row>
    <row r="9008" spans="1:10" x14ac:dyDescent="0.45">
      <c r="A9008" s="178" t="s">
        <v>567</v>
      </c>
      <c r="B9008" s="178" t="s">
        <v>568</v>
      </c>
      <c r="C9008" s="178">
        <v>2045</v>
      </c>
      <c r="D9008" s="178" t="s">
        <v>336</v>
      </c>
      <c r="E9008" s="178" t="s">
        <v>337</v>
      </c>
      <c r="F9008" s="178" t="s">
        <v>573</v>
      </c>
      <c r="G9008" s="178">
        <v>-164</v>
      </c>
      <c r="H9008" s="178">
        <v>2.1239152410999001E-3</v>
      </c>
      <c r="I9008" s="178">
        <v>2.3787850700318883E-3</v>
      </c>
      <c r="J9008" s="178" t="s">
        <v>625</v>
      </c>
    </row>
    <row r="9009" spans="1:10" x14ac:dyDescent="0.45">
      <c r="A9009" s="178" t="s">
        <v>567</v>
      </c>
      <c r="B9009" s="178" t="s">
        <v>568</v>
      </c>
      <c r="C9009" s="178">
        <v>2045</v>
      </c>
      <c r="D9009" s="178" t="s">
        <v>336</v>
      </c>
      <c r="E9009" s="178" t="s">
        <v>337</v>
      </c>
      <c r="F9009" s="178" t="s">
        <v>573</v>
      </c>
      <c r="G9009" s="178">
        <v>-163</v>
      </c>
      <c r="H9009" s="178">
        <v>4.9899285077117002E-3</v>
      </c>
      <c r="I9009" s="178">
        <v>5.5887199286371045E-3</v>
      </c>
      <c r="J9009" s="178" t="s">
        <v>625</v>
      </c>
    </row>
    <row r="9010" spans="1:10" x14ac:dyDescent="0.45">
      <c r="A9010" s="178" t="s">
        <v>567</v>
      </c>
      <c r="B9010" s="178" t="s">
        <v>568</v>
      </c>
      <c r="C9010" s="178">
        <v>2045</v>
      </c>
      <c r="D9010" s="178" t="s">
        <v>336</v>
      </c>
      <c r="E9010" s="178" t="s">
        <v>337</v>
      </c>
      <c r="F9010" s="178" t="s">
        <v>573</v>
      </c>
      <c r="G9010" s="178">
        <v>-160</v>
      </c>
      <c r="H9010" s="178">
        <v>6.0624284669757002E-3</v>
      </c>
      <c r="I9010" s="178">
        <v>6.7899198830127846E-3</v>
      </c>
      <c r="J9010" s="178" t="s">
        <v>625</v>
      </c>
    </row>
    <row r="9011" spans="1:10" x14ac:dyDescent="0.45">
      <c r="A9011" s="178" t="s">
        <v>567</v>
      </c>
      <c r="B9011" s="178" t="s">
        <v>568</v>
      </c>
      <c r="C9011" s="178">
        <v>2045</v>
      </c>
      <c r="D9011" s="178" t="s">
        <v>336</v>
      </c>
      <c r="E9011" s="178" t="s">
        <v>337</v>
      </c>
      <c r="F9011" s="178" t="s">
        <v>573</v>
      </c>
      <c r="G9011" s="178">
        <v>-159</v>
      </c>
      <c r="H9011" s="178">
        <v>1.02476025931537E-2</v>
      </c>
      <c r="I9011" s="178">
        <v>1.1477314904332145E-2</v>
      </c>
      <c r="J9011" s="178" t="s">
        <v>625</v>
      </c>
    </row>
    <row r="9012" spans="1:10" x14ac:dyDescent="0.45">
      <c r="A9012" s="178" t="s">
        <v>567</v>
      </c>
      <c r="B9012" s="178" t="s">
        <v>568</v>
      </c>
      <c r="C9012" s="178">
        <v>2045</v>
      </c>
      <c r="D9012" s="178" t="s">
        <v>336</v>
      </c>
      <c r="E9012" s="178" t="s">
        <v>337</v>
      </c>
      <c r="F9012" s="178" t="s">
        <v>573</v>
      </c>
      <c r="G9012" s="178">
        <v>-158</v>
      </c>
      <c r="H9012" s="178">
        <v>5.1964498125017002E-3</v>
      </c>
      <c r="I9012" s="178">
        <v>5.8200237900019047E-3</v>
      </c>
      <c r="J9012" s="178" t="s">
        <v>625</v>
      </c>
    </row>
    <row r="9013" spans="1:10" x14ac:dyDescent="0.45">
      <c r="A9013" s="178" t="s">
        <v>567</v>
      </c>
      <c r="B9013" s="178" t="s">
        <v>568</v>
      </c>
      <c r="C9013" s="178">
        <v>2045</v>
      </c>
      <c r="D9013" s="178" t="s">
        <v>336</v>
      </c>
      <c r="E9013" s="178" t="s">
        <v>337</v>
      </c>
      <c r="F9013" s="178" t="s">
        <v>573</v>
      </c>
      <c r="G9013" s="178">
        <v>-157</v>
      </c>
      <c r="H9013" s="178">
        <v>8.6024765623733002E-3</v>
      </c>
      <c r="I9013" s="178">
        <v>9.6347737498580967E-3</v>
      </c>
      <c r="J9013" s="178" t="s">
        <v>625</v>
      </c>
    </row>
    <row r="9014" spans="1:10" x14ac:dyDescent="0.45">
      <c r="A9014" s="178" t="s">
        <v>567</v>
      </c>
      <c r="B9014" s="178" t="s">
        <v>568</v>
      </c>
      <c r="C9014" s="178">
        <v>2045</v>
      </c>
      <c r="D9014" s="178" t="s">
        <v>336</v>
      </c>
      <c r="E9014" s="178" t="s">
        <v>337</v>
      </c>
      <c r="F9014" s="178" t="s">
        <v>573</v>
      </c>
      <c r="G9014" s="178">
        <v>-156</v>
      </c>
      <c r="H9014" s="178">
        <v>9.0632978244685001E-3</v>
      </c>
      <c r="I9014" s="178">
        <v>1.0150893563404722E-2</v>
      </c>
      <c r="J9014" s="178" t="s">
        <v>625</v>
      </c>
    </row>
    <row r="9015" spans="1:10" x14ac:dyDescent="0.45">
      <c r="A9015" s="178" t="s">
        <v>567</v>
      </c>
      <c r="B9015" s="178" t="s">
        <v>568</v>
      </c>
      <c r="C9015" s="178">
        <v>2045</v>
      </c>
      <c r="D9015" s="178" t="s">
        <v>336</v>
      </c>
      <c r="E9015" s="178" t="s">
        <v>337</v>
      </c>
      <c r="F9015" s="178" t="s">
        <v>573</v>
      </c>
      <c r="G9015" s="178">
        <v>-154</v>
      </c>
      <c r="H9015" s="178">
        <v>9.0333871776240003E-4</v>
      </c>
      <c r="I9015" s="178">
        <v>1.0117393638938881E-3</v>
      </c>
      <c r="J9015" s="178" t="s">
        <v>625</v>
      </c>
    </row>
    <row r="9016" spans="1:10" x14ac:dyDescent="0.45">
      <c r="A9016" s="178" t="s">
        <v>567</v>
      </c>
      <c r="B9016" s="178" t="s">
        <v>568</v>
      </c>
      <c r="C9016" s="178">
        <v>2045</v>
      </c>
      <c r="D9016" s="178" t="s">
        <v>336</v>
      </c>
      <c r="E9016" s="178" t="s">
        <v>337</v>
      </c>
      <c r="F9016" s="178" t="s">
        <v>573</v>
      </c>
      <c r="G9016" s="178">
        <v>-153</v>
      </c>
      <c r="H9016" s="178">
        <v>5.3231675992720003E-3</v>
      </c>
      <c r="I9016" s="178">
        <v>5.9619477111846411E-3</v>
      </c>
      <c r="J9016" s="178" t="s">
        <v>625</v>
      </c>
    </row>
    <row r="9017" spans="1:10" x14ac:dyDescent="0.45">
      <c r="A9017" s="178" t="s">
        <v>567</v>
      </c>
      <c r="B9017" s="178" t="s">
        <v>568</v>
      </c>
      <c r="C9017" s="178">
        <v>2045</v>
      </c>
      <c r="D9017" s="178" t="s">
        <v>336</v>
      </c>
      <c r="E9017" s="178" t="s">
        <v>337</v>
      </c>
      <c r="F9017" s="178" t="s">
        <v>573</v>
      </c>
      <c r="G9017" s="178">
        <v>-152</v>
      </c>
      <c r="H9017" s="178">
        <v>9.0353253763168998E-3</v>
      </c>
      <c r="I9017" s="178">
        <v>1.0119564421474929E-2</v>
      </c>
      <c r="J9017" s="178" t="s">
        <v>625</v>
      </c>
    </row>
    <row r="9018" spans="1:10" x14ac:dyDescent="0.45">
      <c r="A9018" s="178" t="s">
        <v>567</v>
      </c>
      <c r="B9018" s="178" t="s">
        <v>568</v>
      </c>
      <c r="C9018" s="178">
        <v>2045</v>
      </c>
      <c r="D9018" s="178" t="s">
        <v>336</v>
      </c>
      <c r="E9018" s="178" t="s">
        <v>337</v>
      </c>
      <c r="F9018" s="178" t="s">
        <v>573</v>
      </c>
      <c r="G9018" s="178">
        <v>-151</v>
      </c>
      <c r="H9018" s="178">
        <v>7.3256085161120003E-3</v>
      </c>
      <c r="I9018" s="178">
        <v>8.2046815380454417E-3</v>
      </c>
      <c r="J9018" s="178" t="s">
        <v>625</v>
      </c>
    </row>
    <row r="9019" spans="1:10" x14ac:dyDescent="0.45">
      <c r="A9019" s="178" t="s">
        <v>567</v>
      </c>
      <c r="B9019" s="178" t="s">
        <v>568</v>
      </c>
      <c r="C9019" s="178">
        <v>2045</v>
      </c>
      <c r="D9019" s="178" t="s">
        <v>336</v>
      </c>
      <c r="E9019" s="178" t="s">
        <v>337</v>
      </c>
      <c r="F9019" s="178" t="s">
        <v>573</v>
      </c>
      <c r="G9019" s="178">
        <v>-150</v>
      </c>
      <c r="H9019" s="178">
        <v>1.5482790186069999E-3</v>
      </c>
      <c r="I9019" s="178">
        <v>1.73407250083984E-3</v>
      </c>
      <c r="J9019" s="178" t="s">
        <v>625</v>
      </c>
    </row>
    <row r="9020" spans="1:10" x14ac:dyDescent="0.45">
      <c r="A9020" s="178" t="s">
        <v>567</v>
      </c>
      <c r="B9020" s="178" t="s">
        <v>568</v>
      </c>
      <c r="C9020" s="178">
        <v>2045</v>
      </c>
      <c r="D9020" s="178" t="s">
        <v>336</v>
      </c>
      <c r="E9020" s="178" t="s">
        <v>337</v>
      </c>
      <c r="F9020" s="178" t="s">
        <v>573</v>
      </c>
      <c r="G9020" s="178">
        <v>-149</v>
      </c>
      <c r="H9020" s="178">
        <v>1.1388481245376199E-2</v>
      </c>
      <c r="I9020" s="178">
        <v>1.2755098994821345E-2</v>
      </c>
      <c r="J9020" s="178" t="s">
        <v>625</v>
      </c>
    </row>
    <row r="9021" spans="1:10" x14ac:dyDescent="0.45">
      <c r="A9021" s="178" t="s">
        <v>567</v>
      </c>
      <c r="B9021" s="178" t="s">
        <v>568</v>
      </c>
      <c r="C9021" s="178">
        <v>2045</v>
      </c>
      <c r="D9021" s="178" t="s">
        <v>336</v>
      </c>
      <c r="E9021" s="178" t="s">
        <v>337</v>
      </c>
      <c r="F9021" s="178" t="s">
        <v>573</v>
      </c>
      <c r="G9021" s="178">
        <v>-148</v>
      </c>
      <c r="H9021" s="178">
        <v>8.4953795885670002E-4</v>
      </c>
      <c r="I9021" s="178">
        <v>9.5148251391950409E-4</v>
      </c>
      <c r="J9021" s="178" t="s">
        <v>625</v>
      </c>
    </row>
    <row r="9022" spans="1:10" x14ac:dyDescent="0.45">
      <c r="A9022" s="178" t="s">
        <v>567</v>
      </c>
      <c r="B9022" s="178" t="s">
        <v>568</v>
      </c>
      <c r="C9022" s="178">
        <v>2045</v>
      </c>
      <c r="D9022" s="178" t="s">
        <v>336</v>
      </c>
      <c r="E9022" s="178" t="s">
        <v>337</v>
      </c>
      <c r="F9022" s="178" t="s">
        <v>573</v>
      </c>
      <c r="G9022" s="178">
        <v>-147</v>
      </c>
      <c r="H9022" s="178">
        <v>3.7440668675116999E-3</v>
      </c>
      <c r="I9022" s="178">
        <v>4.1933548916131044E-3</v>
      </c>
      <c r="J9022" s="178" t="s">
        <v>625</v>
      </c>
    </row>
    <row r="9023" spans="1:10" x14ac:dyDescent="0.45">
      <c r="A9023" s="178" t="s">
        <v>567</v>
      </c>
      <c r="B9023" s="178" t="s">
        <v>568</v>
      </c>
      <c r="C9023" s="178">
        <v>2045</v>
      </c>
      <c r="D9023" s="178" t="s">
        <v>336</v>
      </c>
      <c r="E9023" s="178" t="s">
        <v>337</v>
      </c>
      <c r="F9023" s="178" t="s">
        <v>573</v>
      </c>
      <c r="G9023" s="178">
        <v>-146</v>
      </c>
      <c r="H9023" s="178">
        <v>8.3761535352095996E-3</v>
      </c>
      <c r="I9023" s="178">
        <v>9.3812919594347521E-3</v>
      </c>
      <c r="J9023" s="178" t="s">
        <v>625</v>
      </c>
    </row>
    <row r="9024" spans="1:10" x14ac:dyDescent="0.45">
      <c r="A9024" s="178" t="s">
        <v>567</v>
      </c>
      <c r="B9024" s="178" t="s">
        <v>568</v>
      </c>
      <c r="C9024" s="178">
        <v>2045</v>
      </c>
      <c r="D9024" s="178" t="s">
        <v>336</v>
      </c>
      <c r="E9024" s="178" t="s">
        <v>337</v>
      </c>
      <c r="F9024" s="178" t="s">
        <v>573</v>
      </c>
      <c r="G9024" s="178">
        <v>-145</v>
      </c>
      <c r="H9024" s="178">
        <v>1.9970961147919301E-2</v>
      </c>
      <c r="I9024" s="178">
        <v>2.236747648566962E-2</v>
      </c>
      <c r="J9024" s="178" t="s">
        <v>625</v>
      </c>
    </row>
    <row r="9025" spans="1:10" x14ac:dyDescent="0.45">
      <c r="A9025" s="178" t="s">
        <v>567</v>
      </c>
      <c r="B9025" s="178" t="s">
        <v>568</v>
      </c>
      <c r="C9025" s="178">
        <v>2045</v>
      </c>
      <c r="D9025" s="178" t="s">
        <v>336</v>
      </c>
      <c r="E9025" s="178" t="s">
        <v>337</v>
      </c>
      <c r="F9025" s="178" t="s">
        <v>573</v>
      </c>
      <c r="G9025" s="178">
        <v>-143</v>
      </c>
      <c r="H9025" s="178">
        <v>6.9822195218876004E-3</v>
      </c>
      <c r="I9025" s="178">
        <v>7.820085864514114E-3</v>
      </c>
      <c r="J9025" s="178" t="s">
        <v>625</v>
      </c>
    </row>
    <row r="9026" spans="1:10" x14ac:dyDescent="0.45">
      <c r="A9026" s="178" t="s">
        <v>567</v>
      </c>
      <c r="B9026" s="178" t="s">
        <v>568</v>
      </c>
      <c r="C9026" s="178">
        <v>2045</v>
      </c>
      <c r="D9026" s="178" t="s">
        <v>336</v>
      </c>
      <c r="E9026" s="178" t="s">
        <v>337</v>
      </c>
      <c r="F9026" s="178" t="s">
        <v>573</v>
      </c>
      <c r="G9026" s="178">
        <v>-142</v>
      </c>
      <c r="H9026" s="178">
        <v>6.5701757557690003E-4</v>
      </c>
      <c r="I9026" s="178">
        <v>7.3585968464612815E-4</v>
      </c>
      <c r="J9026" s="178" t="s">
        <v>625</v>
      </c>
    </row>
    <row r="9027" spans="1:10" x14ac:dyDescent="0.45">
      <c r="A9027" s="178" t="s">
        <v>567</v>
      </c>
      <c r="B9027" s="178" t="s">
        <v>568</v>
      </c>
      <c r="C9027" s="178">
        <v>2045</v>
      </c>
      <c r="D9027" s="178" t="s">
        <v>336</v>
      </c>
      <c r="E9027" s="178" t="s">
        <v>337</v>
      </c>
      <c r="F9027" s="178" t="s">
        <v>573</v>
      </c>
      <c r="G9027" s="178">
        <v>-141</v>
      </c>
      <c r="H9027" s="178">
        <v>2.5193239562213E-3</v>
      </c>
      <c r="I9027" s="178">
        <v>2.8216428309678562E-3</v>
      </c>
      <c r="J9027" s="178" t="s">
        <v>625</v>
      </c>
    </row>
    <row r="9028" spans="1:10" x14ac:dyDescent="0.45">
      <c r="A9028" s="178" t="s">
        <v>567</v>
      </c>
      <c r="B9028" s="178" t="s">
        <v>568</v>
      </c>
      <c r="C9028" s="178">
        <v>2045</v>
      </c>
      <c r="D9028" s="178" t="s">
        <v>336</v>
      </c>
      <c r="E9028" s="178" t="s">
        <v>337</v>
      </c>
      <c r="F9028" s="178" t="s">
        <v>573</v>
      </c>
      <c r="G9028" s="178">
        <v>-139</v>
      </c>
      <c r="H9028" s="178">
        <v>1.7022651154547999E-3</v>
      </c>
      <c r="I9028" s="178">
        <v>1.9065369293093761E-3</v>
      </c>
      <c r="J9028" s="178" t="s">
        <v>625</v>
      </c>
    </row>
    <row r="9029" spans="1:10" x14ac:dyDescent="0.45">
      <c r="A9029" s="178" t="s">
        <v>567</v>
      </c>
      <c r="B9029" s="178" t="s">
        <v>568</v>
      </c>
      <c r="C9029" s="178">
        <v>2045</v>
      </c>
      <c r="D9029" s="178" t="s">
        <v>336</v>
      </c>
      <c r="E9029" s="178" t="s">
        <v>337</v>
      </c>
      <c r="F9029" s="178" t="s">
        <v>573</v>
      </c>
      <c r="G9029" s="178">
        <v>-138</v>
      </c>
      <c r="H9029" s="178">
        <v>9.6335291164000004E-4</v>
      </c>
      <c r="I9029" s="178">
        <v>1.0789552610368002E-3</v>
      </c>
      <c r="J9029" s="178" t="s">
        <v>625</v>
      </c>
    </row>
    <row r="9030" spans="1:10" x14ac:dyDescent="0.45">
      <c r="A9030" s="178" t="s">
        <v>567</v>
      </c>
      <c r="B9030" s="178" t="s">
        <v>568</v>
      </c>
      <c r="C9030" s="178">
        <v>2045</v>
      </c>
      <c r="D9030" s="178" t="s">
        <v>336</v>
      </c>
      <c r="E9030" s="178" t="s">
        <v>337</v>
      </c>
      <c r="F9030" s="178" t="s">
        <v>573</v>
      </c>
      <c r="G9030" s="178">
        <v>-137</v>
      </c>
      <c r="H9030" s="178">
        <v>1.0543959215282999E-3</v>
      </c>
      <c r="I9030" s="178">
        <v>1.180923432111696E-3</v>
      </c>
      <c r="J9030" s="178" t="s">
        <v>625</v>
      </c>
    </row>
    <row r="9031" spans="1:10" x14ac:dyDescent="0.45">
      <c r="A9031" s="178" t="s">
        <v>567</v>
      </c>
      <c r="B9031" s="178" t="s">
        <v>568</v>
      </c>
      <c r="C9031" s="178">
        <v>2045</v>
      </c>
      <c r="D9031" s="178" t="s">
        <v>336</v>
      </c>
      <c r="E9031" s="178" t="s">
        <v>337</v>
      </c>
      <c r="F9031" s="178" t="s">
        <v>573</v>
      </c>
      <c r="G9031" s="178">
        <v>-136</v>
      </c>
      <c r="H9031" s="178">
        <v>3.4885792993008999E-3</v>
      </c>
      <c r="I9031" s="178">
        <v>3.9072088152170082E-3</v>
      </c>
      <c r="J9031" s="178" t="s">
        <v>625</v>
      </c>
    </row>
    <row r="9032" spans="1:10" x14ac:dyDescent="0.45">
      <c r="A9032" s="178" t="s">
        <v>567</v>
      </c>
      <c r="B9032" s="178" t="s">
        <v>568</v>
      </c>
      <c r="C9032" s="178">
        <v>2045</v>
      </c>
      <c r="D9032" s="178" t="s">
        <v>336</v>
      </c>
      <c r="E9032" s="178" t="s">
        <v>337</v>
      </c>
      <c r="F9032" s="178" t="s">
        <v>573</v>
      </c>
      <c r="G9032" s="178">
        <v>-135</v>
      </c>
      <c r="H9032" s="178">
        <v>3.1263800337910999E-3</v>
      </c>
      <c r="I9032" s="178">
        <v>3.5015456378460321E-3</v>
      </c>
      <c r="J9032" s="178" t="s">
        <v>625</v>
      </c>
    </row>
    <row r="9033" spans="1:10" x14ac:dyDescent="0.45">
      <c r="A9033" s="178" t="s">
        <v>567</v>
      </c>
      <c r="B9033" s="178" t="s">
        <v>568</v>
      </c>
      <c r="C9033" s="178">
        <v>2045</v>
      </c>
      <c r="D9033" s="178" t="s">
        <v>336</v>
      </c>
      <c r="E9033" s="178" t="s">
        <v>337</v>
      </c>
      <c r="F9033" s="178" t="s">
        <v>573</v>
      </c>
      <c r="G9033" s="178">
        <v>-134</v>
      </c>
      <c r="H9033" s="178">
        <v>4.3949907412753004E-3</v>
      </c>
      <c r="I9033" s="178">
        <v>4.9223896302283366E-3</v>
      </c>
      <c r="J9033" s="178" t="s">
        <v>625</v>
      </c>
    </row>
    <row r="9034" spans="1:10" x14ac:dyDescent="0.45">
      <c r="A9034" s="178" t="s">
        <v>567</v>
      </c>
      <c r="B9034" s="178" t="s">
        <v>568</v>
      </c>
      <c r="C9034" s="178">
        <v>2045</v>
      </c>
      <c r="D9034" s="178" t="s">
        <v>336</v>
      </c>
      <c r="E9034" s="178" t="s">
        <v>337</v>
      </c>
      <c r="F9034" s="178" t="s">
        <v>573</v>
      </c>
      <c r="G9034" s="178">
        <v>-132</v>
      </c>
      <c r="H9034" s="178">
        <v>6.3406337867490999E-3</v>
      </c>
      <c r="I9034" s="178">
        <v>7.1015098411589929E-3</v>
      </c>
      <c r="J9034" s="178" t="s">
        <v>625</v>
      </c>
    </row>
    <row r="9035" spans="1:10" x14ac:dyDescent="0.45">
      <c r="A9035" s="178" t="s">
        <v>567</v>
      </c>
      <c r="B9035" s="178" t="s">
        <v>568</v>
      </c>
      <c r="C9035" s="178">
        <v>2045</v>
      </c>
      <c r="D9035" s="178" t="s">
        <v>336</v>
      </c>
      <c r="E9035" s="178" t="s">
        <v>337</v>
      </c>
      <c r="F9035" s="178" t="s">
        <v>573</v>
      </c>
      <c r="G9035" s="178">
        <v>-129</v>
      </c>
      <c r="H9035" s="178">
        <v>2.1745397825724999E-3</v>
      </c>
      <c r="I9035" s="178">
        <v>2.4354845564812E-3</v>
      </c>
      <c r="J9035" s="178" t="s">
        <v>625</v>
      </c>
    </row>
    <row r="9036" spans="1:10" x14ac:dyDescent="0.45">
      <c r="A9036" s="178" t="s">
        <v>567</v>
      </c>
      <c r="B9036" s="178" t="s">
        <v>568</v>
      </c>
      <c r="C9036" s="178">
        <v>2045</v>
      </c>
      <c r="D9036" s="178" t="s">
        <v>336</v>
      </c>
      <c r="E9036" s="178" t="s">
        <v>337</v>
      </c>
      <c r="F9036" s="178" t="s">
        <v>573</v>
      </c>
      <c r="G9036" s="178">
        <v>-128</v>
      </c>
      <c r="H9036" s="178">
        <v>4.2581356829031998E-3</v>
      </c>
      <c r="I9036" s="178">
        <v>4.7691119648515844E-3</v>
      </c>
      <c r="J9036" s="178" t="s">
        <v>625</v>
      </c>
    </row>
    <row r="9037" spans="1:10" x14ac:dyDescent="0.45">
      <c r="A9037" s="178" t="s">
        <v>567</v>
      </c>
      <c r="B9037" s="178" t="s">
        <v>568</v>
      </c>
      <c r="C9037" s="178">
        <v>2045</v>
      </c>
      <c r="D9037" s="178" t="s">
        <v>336</v>
      </c>
      <c r="E9037" s="178" t="s">
        <v>337</v>
      </c>
      <c r="F9037" s="178" t="s">
        <v>573</v>
      </c>
      <c r="G9037" s="178">
        <v>-127</v>
      </c>
      <c r="H9037" s="178">
        <v>2.3851657751948001E-3</v>
      </c>
      <c r="I9037" s="178">
        <v>2.6713856682181766E-3</v>
      </c>
      <c r="J9037" s="178" t="s">
        <v>625</v>
      </c>
    </row>
    <row r="9038" spans="1:10" x14ac:dyDescent="0.45">
      <c r="A9038" s="178" t="s">
        <v>567</v>
      </c>
      <c r="B9038" s="178" t="s">
        <v>568</v>
      </c>
      <c r="C9038" s="178">
        <v>2045</v>
      </c>
      <c r="D9038" s="178" t="s">
        <v>336</v>
      </c>
      <c r="E9038" s="178" t="s">
        <v>337</v>
      </c>
      <c r="F9038" s="178" t="s">
        <v>573</v>
      </c>
      <c r="G9038" s="178">
        <v>-126</v>
      </c>
      <c r="H9038" s="178">
        <v>2.1942711900920001E-3</v>
      </c>
      <c r="I9038" s="178">
        <v>2.4575837329030405E-3</v>
      </c>
      <c r="J9038" s="178" t="s">
        <v>625</v>
      </c>
    </row>
    <row r="9039" spans="1:10" x14ac:dyDescent="0.45">
      <c r="A9039" s="178" t="s">
        <v>567</v>
      </c>
      <c r="B9039" s="178" t="s">
        <v>568</v>
      </c>
      <c r="C9039" s="178">
        <v>2045</v>
      </c>
      <c r="D9039" s="178" t="s">
        <v>336</v>
      </c>
      <c r="E9039" s="178" t="s">
        <v>337</v>
      </c>
      <c r="F9039" s="178" t="s">
        <v>573</v>
      </c>
      <c r="G9039" s="178">
        <v>-124</v>
      </c>
      <c r="H9039" s="178">
        <v>2.1847405005246002E-3</v>
      </c>
      <c r="I9039" s="178">
        <v>2.4469093605875526E-3</v>
      </c>
      <c r="J9039" s="178" t="s">
        <v>625</v>
      </c>
    </row>
    <row r="9040" spans="1:10" x14ac:dyDescent="0.45">
      <c r="A9040" s="178" t="s">
        <v>567</v>
      </c>
      <c r="B9040" s="178" t="s">
        <v>568</v>
      </c>
      <c r="C9040" s="178">
        <v>2045</v>
      </c>
      <c r="D9040" s="178" t="s">
        <v>336</v>
      </c>
      <c r="E9040" s="178" t="s">
        <v>337</v>
      </c>
      <c r="F9040" s="178" t="s">
        <v>573</v>
      </c>
      <c r="G9040" s="178">
        <v>-123</v>
      </c>
      <c r="H9040" s="178">
        <v>1.5822922578081001E-3</v>
      </c>
      <c r="I9040" s="178">
        <v>1.7721673287450722E-3</v>
      </c>
      <c r="J9040" s="178" t="s">
        <v>625</v>
      </c>
    </row>
    <row r="9041" spans="1:10" x14ac:dyDescent="0.45">
      <c r="A9041" s="178" t="s">
        <v>567</v>
      </c>
      <c r="B9041" s="178" t="s">
        <v>568</v>
      </c>
      <c r="C9041" s="178">
        <v>2045</v>
      </c>
      <c r="D9041" s="178" t="s">
        <v>336</v>
      </c>
      <c r="E9041" s="178" t="s">
        <v>337</v>
      </c>
      <c r="F9041" s="178" t="s">
        <v>573</v>
      </c>
      <c r="G9041" s="178">
        <v>-121</v>
      </c>
      <c r="H9041" s="178">
        <v>7.4848212534559997E-4</v>
      </c>
      <c r="I9041" s="178">
        <v>8.3829998038707201E-4</v>
      </c>
      <c r="J9041" s="178" t="s">
        <v>625</v>
      </c>
    </row>
    <row r="9042" spans="1:10" x14ac:dyDescent="0.45">
      <c r="A9042" s="178" t="s">
        <v>567</v>
      </c>
      <c r="B9042" s="178" t="s">
        <v>568</v>
      </c>
      <c r="C9042" s="178">
        <v>2045</v>
      </c>
      <c r="D9042" s="178" t="s">
        <v>336</v>
      </c>
      <c r="E9042" s="178" t="s">
        <v>337</v>
      </c>
      <c r="F9042" s="178" t="s">
        <v>573</v>
      </c>
      <c r="G9042" s="178">
        <v>-120</v>
      </c>
      <c r="H9042" s="178">
        <v>1.4825635589658999E-3</v>
      </c>
      <c r="I9042" s="178">
        <v>1.660471186041808E-3</v>
      </c>
      <c r="J9042" s="178" t="s">
        <v>625</v>
      </c>
    </row>
    <row r="9043" spans="1:10" x14ac:dyDescent="0.45">
      <c r="A9043" s="178" t="s">
        <v>567</v>
      </c>
      <c r="B9043" s="178" t="s">
        <v>568</v>
      </c>
      <c r="C9043" s="178">
        <v>2045</v>
      </c>
      <c r="D9043" s="178" t="s">
        <v>336</v>
      </c>
      <c r="E9043" s="178" t="s">
        <v>337</v>
      </c>
      <c r="F9043" s="178" t="s">
        <v>573</v>
      </c>
      <c r="G9043" s="178">
        <v>-119</v>
      </c>
      <c r="H9043" s="178">
        <v>1.14479417679831E-2</v>
      </c>
      <c r="I9043" s="178">
        <v>1.2821694780141073E-2</v>
      </c>
      <c r="J9043" s="178" t="s">
        <v>625</v>
      </c>
    </row>
    <row r="9044" spans="1:10" x14ac:dyDescent="0.45">
      <c r="A9044" s="178" t="s">
        <v>567</v>
      </c>
      <c r="B9044" s="178" t="s">
        <v>568</v>
      </c>
      <c r="C9044" s="178">
        <v>2045</v>
      </c>
      <c r="D9044" s="178" t="s">
        <v>336</v>
      </c>
      <c r="E9044" s="178" t="s">
        <v>337</v>
      </c>
      <c r="F9044" s="178" t="s">
        <v>573</v>
      </c>
      <c r="G9044" s="178">
        <v>-118</v>
      </c>
      <c r="H9044" s="178">
        <v>5.3556950297210001E-4</v>
      </c>
      <c r="I9044" s="178">
        <v>5.9983784332875208E-4</v>
      </c>
      <c r="J9044" s="178" t="s">
        <v>625</v>
      </c>
    </row>
    <row r="9045" spans="1:10" x14ac:dyDescent="0.45">
      <c r="A9045" s="178" t="s">
        <v>567</v>
      </c>
      <c r="B9045" s="178" t="s">
        <v>568</v>
      </c>
      <c r="C9045" s="178">
        <v>2045</v>
      </c>
      <c r="D9045" s="178" t="s">
        <v>336</v>
      </c>
      <c r="E9045" s="178" t="s">
        <v>337</v>
      </c>
      <c r="F9045" s="178" t="s">
        <v>573</v>
      </c>
      <c r="G9045" s="178">
        <v>-117</v>
      </c>
      <c r="H9045" s="178">
        <v>1.0332341073080901E-2</v>
      </c>
      <c r="I9045" s="178">
        <v>1.157222200185061E-2</v>
      </c>
      <c r="J9045" s="178" t="s">
        <v>625</v>
      </c>
    </row>
    <row r="9046" spans="1:10" x14ac:dyDescent="0.45">
      <c r="A9046" s="178" t="s">
        <v>567</v>
      </c>
      <c r="B9046" s="178" t="s">
        <v>568</v>
      </c>
      <c r="C9046" s="178">
        <v>2045</v>
      </c>
      <c r="D9046" s="178" t="s">
        <v>336</v>
      </c>
      <c r="E9046" s="178" t="s">
        <v>337</v>
      </c>
      <c r="F9046" s="178" t="s">
        <v>573</v>
      </c>
      <c r="G9046" s="178">
        <v>-116</v>
      </c>
      <c r="H9046" s="178">
        <v>8.9827958436217003E-3</v>
      </c>
      <c r="I9046" s="178">
        <v>1.0060731344856305E-2</v>
      </c>
      <c r="J9046" s="178" t="s">
        <v>625</v>
      </c>
    </row>
    <row r="9047" spans="1:10" x14ac:dyDescent="0.45">
      <c r="A9047" s="178" t="s">
        <v>567</v>
      </c>
      <c r="B9047" s="178" t="s">
        <v>568</v>
      </c>
      <c r="C9047" s="178">
        <v>2045</v>
      </c>
      <c r="D9047" s="178" t="s">
        <v>336</v>
      </c>
      <c r="E9047" s="178" t="s">
        <v>337</v>
      </c>
      <c r="F9047" s="178" t="s">
        <v>573</v>
      </c>
      <c r="G9047" s="178">
        <v>-115</v>
      </c>
      <c r="H9047" s="178">
        <v>6.7058880813420001E-3</v>
      </c>
      <c r="I9047" s="178">
        <v>7.5105946511030411E-3</v>
      </c>
      <c r="J9047" s="178" t="s">
        <v>625</v>
      </c>
    </row>
    <row r="9048" spans="1:10" x14ac:dyDescent="0.45">
      <c r="A9048" s="178" t="s">
        <v>567</v>
      </c>
      <c r="B9048" s="178" t="s">
        <v>568</v>
      </c>
      <c r="C9048" s="178">
        <v>2045</v>
      </c>
      <c r="D9048" s="178" t="s">
        <v>336</v>
      </c>
      <c r="E9048" s="178" t="s">
        <v>337</v>
      </c>
      <c r="F9048" s="178" t="s">
        <v>573</v>
      </c>
      <c r="G9048" s="178">
        <v>-114</v>
      </c>
      <c r="H9048" s="178">
        <v>2.2041162359528198E-2</v>
      </c>
      <c r="I9048" s="178">
        <v>2.4686101842671584E-2</v>
      </c>
      <c r="J9048" s="178" t="s">
        <v>625</v>
      </c>
    </row>
    <row r="9049" spans="1:10" x14ac:dyDescent="0.45">
      <c r="A9049" s="178" t="s">
        <v>567</v>
      </c>
      <c r="B9049" s="178" t="s">
        <v>568</v>
      </c>
      <c r="C9049" s="178">
        <v>2045</v>
      </c>
      <c r="D9049" s="178" t="s">
        <v>336</v>
      </c>
      <c r="E9049" s="178" t="s">
        <v>337</v>
      </c>
      <c r="F9049" s="178" t="s">
        <v>573</v>
      </c>
      <c r="G9049" s="178">
        <v>-113</v>
      </c>
      <c r="H9049" s="178">
        <v>1.7303328495472999E-3</v>
      </c>
      <c r="I9049" s="178">
        <v>1.937972791492976E-3</v>
      </c>
      <c r="J9049" s="178" t="s">
        <v>625</v>
      </c>
    </row>
    <row r="9050" spans="1:10" x14ac:dyDescent="0.45">
      <c r="A9050" s="178" t="s">
        <v>567</v>
      </c>
      <c r="B9050" s="178" t="s">
        <v>568</v>
      </c>
      <c r="C9050" s="178">
        <v>2045</v>
      </c>
      <c r="D9050" s="178" t="s">
        <v>336</v>
      </c>
      <c r="E9050" s="178" t="s">
        <v>337</v>
      </c>
      <c r="F9050" s="178" t="s">
        <v>573</v>
      </c>
      <c r="G9050" s="178">
        <v>-112</v>
      </c>
      <c r="H9050" s="178">
        <v>5.1984959281980005E-4</v>
      </c>
      <c r="I9050" s="178">
        <v>5.8223154395817614E-4</v>
      </c>
      <c r="J9050" s="178" t="s">
        <v>625</v>
      </c>
    </row>
    <row r="9051" spans="1:10" x14ac:dyDescent="0.45">
      <c r="A9051" s="178" t="s">
        <v>567</v>
      </c>
      <c r="B9051" s="178" t="s">
        <v>568</v>
      </c>
      <c r="C9051" s="178">
        <v>2045</v>
      </c>
      <c r="D9051" s="178" t="s">
        <v>336</v>
      </c>
      <c r="E9051" s="178" t="s">
        <v>337</v>
      </c>
      <c r="F9051" s="178" t="s">
        <v>573</v>
      </c>
      <c r="G9051" s="178">
        <v>-111</v>
      </c>
      <c r="H9051" s="178">
        <v>1.9182758405805001E-3</v>
      </c>
      <c r="I9051" s="178">
        <v>2.1484689414501602E-3</v>
      </c>
      <c r="J9051" s="178" t="s">
        <v>625</v>
      </c>
    </row>
    <row r="9052" spans="1:10" x14ac:dyDescent="0.45">
      <c r="A9052" s="178" t="s">
        <v>567</v>
      </c>
      <c r="B9052" s="178" t="s">
        <v>568</v>
      </c>
      <c r="C9052" s="178">
        <v>2045</v>
      </c>
      <c r="D9052" s="178" t="s">
        <v>336</v>
      </c>
      <c r="E9052" s="178" t="s">
        <v>337</v>
      </c>
      <c r="F9052" s="178" t="s">
        <v>573</v>
      </c>
      <c r="G9052" s="178">
        <v>-109</v>
      </c>
      <c r="H9052" s="178">
        <v>4.8423433909193002E-3</v>
      </c>
      <c r="I9052" s="178">
        <v>5.423424597829617E-3</v>
      </c>
      <c r="J9052" s="178" t="s">
        <v>625</v>
      </c>
    </row>
    <row r="9053" spans="1:10" x14ac:dyDescent="0.45">
      <c r="A9053" s="178" t="s">
        <v>567</v>
      </c>
      <c r="B9053" s="178" t="s">
        <v>568</v>
      </c>
      <c r="C9053" s="178">
        <v>2045</v>
      </c>
      <c r="D9053" s="178" t="s">
        <v>336</v>
      </c>
      <c r="E9053" s="178" t="s">
        <v>337</v>
      </c>
      <c r="F9053" s="178" t="s">
        <v>573</v>
      </c>
      <c r="G9053" s="178">
        <v>-108</v>
      </c>
      <c r="H9053" s="178">
        <v>4.2782919481396996E-3</v>
      </c>
      <c r="I9053" s="178">
        <v>4.7916869819164638E-3</v>
      </c>
      <c r="J9053" s="178" t="s">
        <v>625</v>
      </c>
    </row>
    <row r="9054" spans="1:10" x14ac:dyDescent="0.45">
      <c r="A9054" s="178" t="s">
        <v>567</v>
      </c>
      <c r="B9054" s="178" t="s">
        <v>568</v>
      </c>
      <c r="C9054" s="178">
        <v>2045</v>
      </c>
      <c r="D9054" s="178" t="s">
        <v>336</v>
      </c>
      <c r="E9054" s="178" t="s">
        <v>337</v>
      </c>
      <c r="F9054" s="178" t="s">
        <v>573</v>
      </c>
      <c r="G9054" s="178">
        <v>-107</v>
      </c>
      <c r="H9054" s="178">
        <v>4.213809967041E-3</v>
      </c>
      <c r="I9054" s="178">
        <v>4.7194671630859204E-3</v>
      </c>
      <c r="J9054" s="178" t="s">
        <v>625</v>
      </c>
    </row>
    <row r="9055" spans="1:10" x14ac:dyDescent="0.45">
      <c r="A9055" s="178" t="s">
        <v>567</v>
      </c>
      <c r="B9055" s="178" t="s">
        <v>568</v>
      </c>
      <c r="C9055" s="178">
        <v>2045</v>
      </c>
      <c r="D9055" s="178" t="s">
        <v>336</v>
      </c>
      <c r="E9055" s="178" t="s">
        <v>337</v>
      </c>
      <c r="F9055" s="178" t="s">
        <v>573</v>
      </c>
      <c r="G9055" s="178">
        <v>-105</v>
      </c>
      <c r="H9055" s="178">
        <v>3.5364574287086998E-3</v>
      </c>
      <c r="I9055" s="178">
        <v>3.9608323201537439E-3</v>
      </c>
      <c r="J9055" s="178" t="s">
        <v>625</v>
      </c>
    </row>
    <row r="9056" spans="1:10" x14ac:dyDescent="0.45">
      <c r="A9056" s="178" t="s">
        <v>567</v>
      </c>
      <c r="B9056" s="178" t="s">
        <v>568</v>
      </c>
      <c r="C9056" s="178">
        <v>2045</v>
      </c>
      <c r="D9056" s="178" t="s">
        <v>336</v>
      </c>
      <c r="E9056" s="178" t="s">
        <v>337</v>
      </c>
      <c r="F9056" s="178" t="s">
        <v>573</v>
      </c>
      <c r="G9056" s="178">
        <v>-104</v>
      </c>
      <c r="H9056" s="178">
        <v>9.33035928756E-3</v>
      </c>
      <c r="I9056" s="178">
        <v>1.0450002402067201E-2</v>
      </c>
      <c r="J9056" s="178" t="s">
        <v>625</v>
      </c>
    </row>
    <row r="9057" spans="1:10" x14ac:dyDescent="0.45">
      <c r="A9057" s="178" t="s">
        <v>567</v>
      </c>
      <c r="B9057" s="178" t="s">
        <v>568</v>
      </c>
      <c r="C9057" s="178">
        <v>2045</v>
      </c>
      <c r="D9057" s="178" t="s">
        <v>336</v>
      </c>
      <c r="E9057" s="178" t="s">
        <v>337</v>
      </c>
      <c r="F9057" s="178" t="s">
        <v>573</v>
      </c>
      <c r="G9057" s="178">
        <v>-103</v>
      </c>
      <c r="H9057" s="178">
        <v>6.3503361307085003E-3</v>
      </c>
      <c r="I9057" s="178">
        <v>7.1123764663935211E-3</v>
      </c>
      <c r="J9057" s="178" t="s">
        <v>625</v>
      </c>
    </row>
    <row r="9058" spans="1:10" x14ac:dyDescent="0.45">
      <c r="A9058" s="178" t="s">
        <v>567</v>
      </c>
      <c r="B9058" s="178" t="s">
        <v>568</v>
      </c>
      <c r="C9058" s="178">
        <v>2045</v>
      </c>
      <c r="D9058" s="178" t="s">
        <v>336</v>
      </c>
      <c r="E9058" s="178" t="s">
        <v>337</v>
      </c>
      <c r="F9058" s="178" t="s">
        <v>573</v>
      </c>
      <c r="G9058" s="178">
        <v>-102</v>
      </c>
      <c r="H9058" s="178">
        <v>5.6655111256990001E-4</v>
      </c>
      <c r="I9058" s="178">
        <v>6.3453724607828808E-4</v>
      </c>
      <c r="J9058" s="178" t="s">
        <v>625</v>
      </c>
    </row>
    <row r="9059" spans="1:10" x14ac:dyDescent="0.45">
      <c r="A9059" s="178" t="s">
        <v>567</v>
      </c>
      <c r="B9059" s="178" t="s">
        <v>568</v>
      </c>
      <c r="C9059" s="178">
        <v>2045</v>
      </c>
      <c r="D9059" s="178" t="s">
        <v>336</v>
      </c>
      <c r="E9059" s="178" t="s">
        <v>337</v>
      </c>
      <c r="F9059" s="178" t="s">
        <v>573</v>
      </c>
      <c r="G9059" s="178">
        <v>-100</v>
      </c>
      <c r="H9059" s="178">
        <v>2.8267959132790999E-3</v>
      </c>
      <c r="I9059" s="178">
        <v>3.1660114228725922E-3</v>
      </c>
      <c r="J9059" s="178" t="s">
        <v>625</v>
      </c>
    </row>
    <row r="9060" spans="1:10" x14ac:dyDescent="0.45">
      <c r="A9060" s="178" t="s">
        <v>567</v>
      </c>
      <c r="B9060" s="178" t="s">
        <v>568</v>
      </c>
      <c r="C9060" s="178">
        <v>2045</v>
      </c>
      <c r="D9060" s="178" t="s">
        <v>336</v>
      </c>
      <c r="E9060" s="178" t="s">
        <v>337</v>
      </c>
      <c r="F9060" s="178" t="s">
        <v>573</v>
      </c>
      <c r="G9060" s="178">
        <v>-99</v>
      </c>
      <c r="H9060" s="178">
        <v>5.6711095385250003E-4</v>
      </c>
      <c r="I9060" s="178">
        <v>6.3516426831480009E-4</v>
      </c>
      <c r="J9060" s="178" t="s">
        <v>625</v>
      </c>
    </row>
    <row r="9061" spans="1:10" x14ac:dyDescent="0.45">
      <c r="A9061" s="178" t="s">
        <v>567</v>
      </c>
      <c r="B9061" s="178" t="s">
        <v>568</v>
      </c>
      <c r="C9061" s="178">
        <v>2045</v>
      </c>
      <c r="D9061" s="178" t="s">
        <v>336</v>
      </c>
      <c r="E9061" s="178" t="s">
        <v>337</v>
      </c>
      <c r="F9061" s="178" t="s">
        <v>573</v>
      </c>
      <c r="G9061" s="178">
        <v>-97</v>
      </c>
      <c r="H9061" s="178">
        <v>2.6189049240201998E-3</v>
      </c>
      <c r="I9061" s="178">
        <v>2.9331735149026239E-3</v>
      </c>
      <c r="J9061" s="178" t="s">
        <v>625</v>
      </c>
    </row>
    <row r="9062" spans="1:10" x14ac:dyDescent="0.45">
      <c r="A9062" s="178" t="s">
        <v>567</v>
      </c>
      <c r="B9062" s="178" t="s">
        <v>568</v>
      </c>
      <c r="C9062" s="178">
        <v>2045</v>
      </c>
      <c r="D9062" s="178" t="s">
        <v>336</v>
      </c>
      <c r="E9062" s="178" t="s">
        <v>337</v>
      </c>
      <c r="F9062" s="178" t="s">
        <v>573</v>
      </c>
      <c r="G9062" s="178">
        <v>-96</v>
      </c>
      <c r="H9062" s="178">
        <v>9.0812140842900005E-4</v>
      </c>
      <c r="I9062" s="178">
        <v>1.0170959774404801E-3</v>
      </c>
      <c r="J9062" s="178" t="s">
        <v>625</v>
      </c>
    </row>
    <row r="9063" spans="1:10" x14ac:dyDescent="0.45">
      <c r="A9063" s="178" t="s">
        <v>567</v>
      </c>
      <c r="B9063" s="178" t="s">
        <v>568</v>
      </c>
      <c r="C9063" s="178">
        <v>2045</v>
      </c>
      <c r="D9063" s="178" t="s">
        <v>336</v>
      </c>
      <c r="E9063" s="178" t="s">
        <v>337</v>
      </c>
      <c r="F9063" s="178" t="s">
        <v>573</v>
      </c>
      <c r="G9063" s="178">
        <v>-95</v>
      </c>
      <c r="H9063" s="178">
        <v>1.2684193206951E-3</v>
      </c>
      <c r="I9063" s="178">
        <v>1.4206296391785123E-3</v>
      </c>
      <c r="J9063" s="178" t="s">
        <v>625</v>
      </c>
    </row>
    <row r="9064" spans="1:10" x14ac:dyDescent="0.45">
      <c r="A9064" s="178" t="s">
        <v>567</v>
      </c>
      <c r="B9064" s="178" t="s">
        <v>568</v>
      </c>
      <c r="C9064" s="178">
        <v>2045</v>
      </c>
      <c r="D9064" s="178" t="s">
        <v>336</v>
      </c>
      <c r="E9064" s="178" t="s">
        <v>337</v>
      </c>
      <c r="F9064" s="178" t="s">
        <v>573</v>
      </c>
      <c r="G9064" s="178">
        <v>-94</v>
      </c>
      <c r="H9064" s="178">
        <v>1.025032135658E-3</v>
      </c>
      <c r="I9064" s="178">
        <v>1.14803599193696E-3</v>
      </c>
      <c r="J9064" s="178" t="s">
        <v>625</v>
      </c>
    </row>
    <row r="9065" spans="1:10" x14ac:dyDescent="0.45">
      <c r="A9065" s="178" t="s">
        <v>567</v>
      </c>
      <c r="B9065" s="178" t="s">
        <v>568</v>
      </c>
      <c r="C9065" s="178">
        <v>2045</v>
      </c>
      <c r="D9065" s="178" t="s">
        <v>336</v>
      </c>
      <c r="E9065" s="178" t="s">
        <v>337</v>
      </c>
      <c r="F9065" s="178" t="s">
        <v>573</v>
      </c>
      <c r="G9065" s="178">
        <v>-93</v>
      </c>
      <c r="H9065" s="178">
        <v>2.7780372765847001E-3</v>
      </c>
      <c r="I9065" s="178">
        <v>3.1114017497748643E-3</v>
      </c>
      <c r="J9065" s="178" t="s">
        <v>625</v>
      </c>
    </row>
    <row r="9066" spans="1:10" x14ac:dyDescent="0.45">
      <c r="A9066" s="178" t="s">
        <v>567</v>
      </c>
      <c r="B9066" s="178" t="s">
        <v>568</v>
      </c>
      <c r="C9066" s="178">
        <v>2045</v>
      </c>
      <c r="D9066" s="178" t="s">
        <v>336</v>
      </c>
      <c r="E9066" s="178" t="s">
        <v>337</v>
      </c>
      <c r="F9066" s="178" t="s">
        <v>573</v>
      </c>
      <c r="G9066" s="178">
        <v>-92</v>
      </c>
      <c r="H9066" s="178">
        <v>1.1835142504424E-3</v>
      </c>
      <c r="I9066" s="178">
        <v>1.3255359604954881E-3</v>
      </c>
      <c r="J9066" s="178" t="s">
        <v>625</v>
      </c>
    </row>
    <row r="9067" spans="1:10" x14ac:dyDescent="0.45">
      <c r="A9067" s="178" t="s">
        <v>567</v>
      </c>
      <c r="B9067" s="178" t="s">
        <v>568</v>
      </c>
      <c r="C9067" s="178">
        <v>2045</v>
      </c>
      <c r="D9067" s="178" t="s">
        <v>336</v>
      </c>
      <c r="E9067" s="178" t="s">
        <v>337</v>
      </c>
      <c r="F9067" s="178" t="s">
        <v>573</v>
      </c>
      <c r="G9067" s="178">
        <v>-90</v>
      </c>
      <c r="H9067" s="178">
        <v>6.115381256677E-4</v>
      </c>
      <c r="I9067" s="178">
        <v>6.8492270074782405E-4</v>
      </c>
      <c r="J9067" s="178" t="s">
        <v>625</v>
      </c>
    </row>
    <row r="9068" spans="1:10" x14ac:dyDescent="0.45">
      <c r="A9068" s="178" t="s">
        <v>567</v>
      </c>
      <c r="B9068" s="178" t="s">
        <v>568</v>
      </c>
      <c r="C9068" s="178">
        <v>2045</v>
      </c>
      <c r="D9068" s="178" t="s">
        <v>336</v>
      </c>
      <c r="E9068" s="178" t="s">
        <v>337</v>
      </c>
      <c r="F9068" s="178" t="s">
        <v>573</v>
      </c>
      <c r="G9068" s="178">
        <v>-88</v>
      </c>
      <c r="H9068" s="178">
        <v>4.7252204967659998E-4</v>
      </c>
      <c r="I9068" s="178">
        <v>5.2922469563779207E-4</v>
      </c>
      <c r="J9068" s="178" t="s">
        <v>625</v>
      </c>
    </row>
    <row r="9069" spans="1:10" x14ac:dyDescent="0.45">
      <c r="A9069" s="178" t="s">
        <v>567</v>
      </c>
      <c r="B9069" s="178" t="s">
        <v>568</v>
      </c>
      <c r="C9069" s="178">
        <v>2045</v>
      </c>
      <c r="D9069" s="178" t="s">
        <v>336</v>
      </c>
      <c r="E9069" s="178" t="s">
        <v>337</v>
      </c>
      <c r="F9069" s="178" t="s">
        <v>573</v>
      </c>
      <c r="G9069" s="178">
        <v>-87</v>
      </c>
      <c r="H9069" s="178">
        <v>8.1699669244699007E-3</v>
      </c>
      <c r="I9069" s="178">
        <v>9.1503629554062892E-3</v>
      </c>
      <c r="J9069" s="178" t="s">
        <v>625</v>
      </c>
    </row>
    <row r="9070" spans="1:10" x14ac:dyDescent="0.45">
      <c r="A9070" s="178" t="s">
        <v>567</v>
      </c>
      <c r="B9070" s="178" t="s">
        <v>568</v>
      </c>
      <c r="C9070" s="178">
        <v>2045</v>
      </c>
      <c r="D9070" s="178" t="s">
        <v>336</v>
      </c>
      <c r="E9070" s="178" t="s">
        <v>337</v>
      </c>
      <c r="F9070" s="178" t="s">
        <v>573</v>
      </c>
      <c r="G9070" s="178">
        <v>-86</v>
      </c>
      <c r="H9070" s="178">
        <v>4.4984463602303999E-3</v>
      </c>
      <c r="I9070" s="178">
        <v>5.0382599234580485E-3</v>
      </c>
      <c r="J9070" s="178" t="s">
        <v>625</v>
      </c>
    </row>
    <row r="9071" spans="1:10" x14ac:dyDescent="0.45">
      <c r="A9071" s="178" t="s">
        <v>567</v>
      </c>
      <c r="B9071" s="178" t="s">
        <v>568</v>
      </c>
      <c r="C9071" s="178">
        <v>2045</v>
      </c>
      <c r="D9071" s="178" t="s">
        <v>336</v>
      </c>
      <c r="E9071" s="178" t="s">
        <v>337</v>
      </c>
      <c r="F9071" s="178" t="s">
        <v>573</v>
      </c>
      <c r="G9071" s="178">
        <v>-84</v>
      </c>
      <c r="H9071" s="178">
        <v>1.8650225829333E-3</v>
      </c>
      <c r="I9071" s="178">
        <v>2.0888252928852962E-3</v>
      </c>
      <c r="J9071" s="178" t="s">
        <v>625</v>
      </c>
    </row>
    <row r="9072" spans="1:10" x14ac:dyDescent="0.45">
      <c r="A9072" s="178" t="s">
        <v>567</v>
      </c>
      <c r="B9072" s="178" t="s">
        <v>568</v>
      </c>
      <c r="C9072" s="178">
        <v>2045</v>
      </c>
      <c r="D9072" s="178" t="s">
        <v>336</v>
      </c>
      <c r="E9072" s="178" t="s">
        <v>337</v>
      </c>
      <c r="F9072" s="178" t="s">
        <v>573</v>
      </c>
      <c r="G9072" s="178">
        <v>-81</v>
      </c>
      <c r="H9072" s="178">
        <v>3.9849168388173001E-3</v>
      </c>
      <c r="I9072" s="178">
        <v>4.4631068594753768E-3</v>
      </c>
      <c r="J9072" s="178" t="s">
        <v>625</v>
      </c>
    </row>
    <row r="9073" spans="1:10" x14ac:dyDescent="0.45">
      <c r="A9073" s="178" t="s">
        <v>567</v>
      </c>
      <c r="B9073" s="178" t="s">
        <v>568</v>
      </c>
      <c r="C9073" s="178">
        <v>2045</v>
      </c>
      <c r="D9073" s="178" t="s">
        <v>336</v>
      </c>
      <c r="E9073" s="178" t="s">
        <v>337</v>
      </c>
      <c r="F9073" s="178" t="s">
        <v>573</v>
      </c>
      <c r="G9073" s="178">
        <v>-76</v>
      </c>
      <c r="H9073" s="178">
        <v>4.851866397075E-4</v>
      </c>
      <c r="I9073" s="178">
        <v>5.4340903647240009E-4</v>
      </c>
      <c r="J9073" s="178" t="s">
        <v>625</v>
      </c>
    </row>
    <row r="9074" spans="1:10" x14ac:dyDescent="0.45">
      <c r="A9074" s="178" t="s">
        <v>567</v>
      </c>
      <c r="B9074" s="178" t="s">
        <v>568</v>
      </c>
      <c r="C9074" s="178">
        <v>2045</v>
      </c>
      <c r="D9074" s="178" t="s">
        <v>336</v>
      </c>
      <c r="E9074" s="178" t="s">
        <v>337</v>
      </c>
      <c r="F9074" s="178" t="s">
        <v>573</v>
      </c>
      <c r="G9074" s="178">
        <v>-75</v>
      </c>
      <c r="H9074" s="178">
        <v>1.5826071612537E-3</v>
      </c>
      <c r="I9074" s="178">
        <v>1.7725200206041441E-3</v>
      </c>
      <c r="J9074" s="178" t="s">
        <v>625</v>
      </c>
    </row>
    <row r="9075" spans="1:10" x14ac:dyDescent="0.45">
      <c r="A9075" s="178" t="s">
        <v>567</v>
      </c>
      <c r="B9075" s="178" t="s">
        <v>568</v>
      </c>
      <c r="C9075" s="178">
        <v>2045</v>
      </c>
      <c r="D9075" s="178" t="s">
        <v>336</v>
      </c>
      <c r="E9075" s="178" t="s">
        <v>337</v>
      </c>
      <c r="F9075" s="178" t="s">
        <v>573</v>
      </c>
      <c r="G9075" s="178">
        <v>-73</v>
      </c>
      <c r="H9075" s="178">
        <v>3.0322626698762001E-3</v>
      </c>
      <c r="I9075" s="178">
        <v>3.3961341902613443E-3</v>
      </c>
      <c r="J9075" s="178" t="s">
        <v>625</v>
      </c>
    </row>
    <row r="9076" spans="1:10" x14ac:dyDescent="0.45">
      <c r="A9076" s="178" t="s">
        <v>567</v>
      </c>
      <c r="B9076" s="178" t="s">
        <v>568</v>
      </c>
      <c r="C9076" s="178">
        <v>2045</v>
      </c>
      <c r="D9076" s="178" t="s">
        <v>336</v>
      </c>
      <c r="E9076" s="178" t="s">
        <v>337</v>
      </c>
      <c r="F9076" s="178" t="s">
        <v>573</v>
      </c>
      <c r="G9076" s="178">
        <v>-71</v>
      </c>
      <c r="H9076" s="178">
        <v>5.2113963756709996E-3</v>
      </c>
      <c r="I9076" s="178">
        <v>5.8367639407515201E-3</v>
      </c>
      <c r="J9076" s="178" t="s">
        <v>625</v>
      </c>
    </row>
    <row r="9077" spans="1:10" x14ac:dyDescent="0.45">
      <c r="A9077" s="178" t="s">
        <v>567</v>
      </c>
      <c r="B9077" s="178" t="s">
        <v>568</v>
      </c>
      <c r="C9077" s="178">
        <v>2045</v>
      </c>
      <c r="D9077" s="178" t="s">
        <v>336</v>
      </c>
      <c r="E9077" s="178" t="s">
        <v>337</v>
      </c>
      <c r="F9077" s="178" t="s">
        <v>573</v>
      </c>
      <c r="G9077" s="178">
        <v>-66</v>
      </c>
      <c r="H9077" s="178">
        <v>1.9692757632582998E-3</v>
      </c>
      <c r="I9077" s="178">
        <v>2.205588854849296E-3</v>
      </c>
      <c r="J9077" s="178" t="s">
        <v>625</v>
      </c>
    </row>
    <row r="9078" spans="1:10" x14ac:dyDescent="0.45">
      <c r="A9078" s="178" t="s">
        <v>567</v>
      </c>
      <c r="B9078" s="178" t="s">
        <v>568</v>
      </c>
      <c r="C9078" s="178">
        <v>2045</v>
      </c>
      <c r="D9078" s="178" t="s">
        <v>336</v>
      </c>
      <c r="E9078" s="178" t="s">
        <v>337</v>
      </c>
      <c r="F9078" s="178" t="s">
        <v>573</v>
      </c>
      <c r="G9078" s="178">
        <v>-64</v>
      </c>
      <c r="H9078" s="178">
        <v>6.7429273622109998E-4</v>
      </c>
      <c r="I9078" s="178">
        <v>7.5520786456763204E-4</v>
      </c>
      <c r="J9078" s="178" t="s">
        <v>625</v>
      </c>
    </row>
    <row r="9079" spans="1:10" x14ac:dyDescent="0.45">
      <c r="A9079" s="178" t="s">
        <v>567</v>
      </c>
      <c r="B9079" s="178" t="s">
        <v>568</v>
      </c>
      <c r="C9079" s="178">
        <v>2045</v>
      </c>
      <c r="D9079" s="178" t="s">
        <v>336</v>
      </c>
      <c r="E9079" s="178" t="s">
        <v>337</v>
      </c>
      <c r="F9079" s="178" t="s">
        <v>573</v>
      </c>
      <c r="G9079" s="178">
        <v>-62</v>
      </c>
      <c r="H9079" s="178">
        <v>1.5154210850596001E-3</v>
      </c>
      <c r="I9079" s="178">
        <v>1.6972716152667522E-3</v>
      </c>
      <c r="J9079" s="178" t="s">
        <v>625</v>
      </c>
    </row>
    <row r="9080" spans="1:10" x14ac:dyDescent="0.45">
      <c r="A9080" s="178" t="s">
        <v>567</v>
      </c>
      <c r="B9080" s="178" t="s">
        <v>568</v>
      </c>
      <c r="C9080" s="178">
        <v>2045</v>
      </c>
      <c r="D9080" s="178" t="s">
        <v>336</v>
      </c>
      <c r="E9080" s="178" t="s">
        <v>337</v>
      </c>
      <c r="F9080" s="178" t="s">
        <v>573</v>
      </c>
      <c r="G9080" s="178">
        <v>-60</v>
      </c>
      <c r="H9080" s="178">
        <v>4.1168689494950001E-4</v>
      </c>
      <c r="I9080" s="178">
        <v>4.6108932234344006E-4</v>
      </c>
      <c r="J9080" s="178" t="s">
        <v>625</v>
      </c>
    </row>
    <row r="9081" spans="1:10" x14ac:dyDescent="0.45">
      <c r="A9081" s="178" t="s">
        <v>567</v>
      </c>
      <c r="B9081" s="178" t="s">
        <v>568</v>
      </c>
      <c r="C9081" s="178">
        <v>2045</v>
      </c>
      <c r="D9081" s="178" t="s">
        <v>336</v>
      </c>
      <c r="E9081" s="178" t="s">
        <v>337</v>
      </c>
      <c r="F9081" s="178" t="s">
        <v>573</v>
      </c>
      <c r="G9081" s="178">
        <v>-59</v>
      </c>
      <c r="H9081" s="178">
        <v>1.1890227906405999E-3</v>
      </c>
      <c r="I9081" s="178">
        <v>1.3317055255174721E-3</v>
      </c>
      <c r="J9081" s="178" t="s">
        <v>625</v>
      </c>
    </row>
    <row r="9082" spans="1:10" x14ac:dyDescent="0.45">
      <c r="A9082" s="178" t="s">
        <v>567</v>
      </c>
      <c r="B9082" s="178" t="s">
        <v>568</v>
      </c>
      <c r="C9082" s="178">
        <v>2045</v>
      </c>
      <c r="D9082" s="178" t="s">
        <v>336</v>
      </c>
      <c r="E9082" s="178" t="s">
        <v>337</v>
      </c>
      <c r="F9082" s="178" t="s">
        <v>573</v>
      </c>
      <c r="G9082" s="178">
        <v>-58</v>
      </c>
      <c r="H9082" s="178">
        <v>1.8343509873375E-3</v>
      </c>
      <c r="I9082" s="178">
        <v>2.054473105818E-3</v>
      </c>
      <c r="J9082" s="178" t="s">
        <v>625</v>
      </c>
    </row>
    <row r="9083" spans="1:10" x14ac:dyDescent="0.45">
      <c r="A9083" s="178" t="s">
        <v>567</v>
      </c>
      <c r="B9083" s="178" t="s">
        <v>568</v>
      </c>
      <c r="C9083" s="178">
        <v>2045</v>
      </c>
      <c r="D9083" s="178" t="s">
        <v>336</v>
      </c>
      <c r="E9083" s="178" t="s">
        <v>337</v>
      </c>
      <c r="F9083" s="178" t="s">
        <v>573</v>
      </c>
      <c r="G9083" s="178">
        <v>-57</v>
      </c>
      <c r="H9083" s="178">
        <v>3.8560482789759998E-4</v>
      </c>
      <c r="I9083" s="178">
        <v>4.3187740724531202E-4</v>
      </c>
      <c r="J9083" s="178" t="s">
        <v>625</v>
      </c>
    </row>
    <row r="9084" spans="1:10" x14ac:dyDescent="0.45">
      <c r="A9084" s="178" t="s">
        <v>567</v>
      </c>
      <c r="B9084" s="178" t="s">
        <v>568</v>
      </c>
      <c r="C9084" s="178">
        <v>2045</v>
      </c>
      <c r="D9084" s="178" t="s">
        <v>336</v>
      </c>
      <c r="E9084" s="178" t="s">
        <v>337</v>
      </c>
      <c r="F9084" s="178" t="s">
        <v>573</v>
      </c>
      <c r="G9084" s="178">
        <v>-56</v>
      </c>
      <c r="H9084" s="178">
        <v>4.6264615957630002E-4</v>
      </c>
      <c r="I9084" s="178">
        <v>5.1816369872545605E-4</v>
      </c>
      <c r="J9084" s="178" t="s">
        <v>625</v>
      </c>
    </row>
    <row r="9085" spans="1:10" x14ac:dyDescent="0.45">
      <c r="A9085" s="178" t="s">
        <v>567</v>
      </c>
      <c r="B9085" s="178" t="s">
        <v>568</v>
      </c>
      <c r="C9085" s="178">
        <v>2045</v>
      </c>
      <c r="D9085" s="178" t="s">
        <v>336</v>
      </c>
      <c r="E9085" s="178" t="s">
        <v>337</v>
      </c>
      <c r="F9085" s="178" t="s">
        <v>573</v>
      </c>
      <c r="G9085" s="178">
        <v>-50</v>
      </c>
      <c r="H9085" s="178">
        <v>3.0136312125251001E-3</v>
      </c>
      <c r="I9085" s="178">
        <v>3.3752669580281126E-3</v>
      </c>
      <c r="J9085" s="178" t="s">
        <v>625</v>
      </c>
    </row>
    <row r="9086" spans="1:10" x14ac:dyDescent="0.45">
      <c r="A9086" s="178" t="s">
        <v>567</v>
      </c>
      <c r="B9086" s="178" t="s">
        <v>568</v>
      </c>
      <c r="C9086" s="178">
        <v>2045</v>
      </c>
      <c r="D9086" s="178" t="s">
        <v>336</v>
      </c>
      <c r="E9086" s="178" t="s">
        <v>337</v>
      </c>
      <c r="F9086" s="178" t="s">
        <v>573</v>
      </c>
      <c r="G9086" s="178">
        <v>-49</v>
      </c>
      <c r="H9086" s="178">
        <v>3.5401602508500002E-4</v>
      </c>
      <c r="I9086" s="178">
        <v>3.9649794809520005E-4</v>
      </c>
      <c r="J9086" s="178" t="s">
        <v>625</v>
      </c>
    </row>
    <row r="9087" spans="1:10" x14ac:dyDescent="0.45">
      <c r="A9087" s="178" t="s">
        <v>567</v>
      </c>
      <c r="B9087" s="178" t="s">
        <v>568</v>
      </c>
      <c r="C9087" s="178">
        <v>2045</v>
      </c>
      <c r="D9087" s="178" t="s">
        <v>336</v>
      </c>
      <c r="E9087" s="178" t="s">
        <v>337</v>
      </c>
      <c r="F9087" s="178" t="s">
        <v>573</v>
      </c>
      <c r="G9087" s="178">
        <v>-48</v>
      </c>
      <c r="H9087" s="178">
        <v>3.8497608562465799E-2</v>
      </c>
      <c r="I9087" s="178">
        <v>4.3117321589961698E-2</v>
      </c>
      <c r="J9087" s="178" t="s">
        <v>625</v>
      </c>
    </row>
    <row r="9088" spans="1:10" x14ac:dyDescent="0.45">
      <c r="A9088" s="178" t="s">
        <v>567</v>
      </c>
      <c r="B9088" s="178" t="s">
        <v>568</v>
      </c>
      <c r="C9088" s="178">
        <v>2045</v>
      </c>
      <c r="D9088" s="178" t="s">
        <v>336</v>
      </c>
      <c r="E9088" s="178" t="s">
        <v>337</v>
      </c>
      <c r="F9088" s="178" t="s">
        <v>573</v>
      </c>
      <c r="G9088" s="178">
        <v>-47</v>
      </c>
      <c r="H9088" s="178">
        <v>3.9610409789020203E-2</v>
      </c>
      <c r="I9088" s="178">
        <v>4.4363658963702632E-2</v>
      </c>
      <c r="J9088" s="178" t="s">
        <v>625</v>
      </c>
    </row>
    <row r="9089" spans="1:10" x14ac:dyDescent="0.45">
      <c r="A9089" s="178" t="s">
        <v>567</v>
      </c>
      <c r="B9089" s="178" t="s">
        <v>568</v>
      </c>
      <c r="C9089" s="178">
        <v>2045</v>
      </c>
      <c r="D9089" s="178" t="s">
        <v>336</v>
      </c>
      <c r="E9089" s="178" t="s">
        <v>337</v>
      </c>
      <c r="F9089" s="178" t="s">
        <v>573</v>
      </c>
      <c r="G9089" s="178">
        <v>-45</v>
      </c>
      <c r="H9089" s="178">
        <v>2.5494681671261801E-2</v>
      </c>
      <c r="I9089" s="178">
        <v>2.8554043471813222E-2</v>
      </c>
      <c r="J9089" s="178" t="s">
        <v>625</v>
      </c>
    </row>
    <row r="9090" spans="1:10" x14ac:dyDescent="0.45">
      <c r="A9090" s="178" t="s">
        <v>567</v>
      </c>
      <c r="B9090" s="178" t="s">
        <v>568</v>
      </c>
      <c r="C9090" s="178">
        <v>2045</v>
      </c>
      <c r="D9090" s="178" t="s">
        <v>336</v>
      </c>
      <c r="E9090" s="178" t="s">
        <v>337</v>
      </c>
      <c r="F9090" s="178" t="s">
        <v>573</v>
      </c>
      <c r="G9090" s="178">
        <v>-44</v>
      </c>
      <c r="H9090" s="178">
        <v>3.81420538178645E-2</v>
      </c>
      <c r="I9090" s="178">
        <v>4.2719100276008247E-2</v>
      </c>
      <c r="J9090" s="178" t="s">
        <v>625</v>
      </c>
    </row>
    <row r="9091" spans="1:10" x14ac:dyDescent="0.45">
      <c r="A9091" s="178" t="s">
        <v>567</v>
      </c>
      <c r="B9091" s="178" t="s">
        <v>568</v>
      </c>
      <c r="C9091" s="178">
        <v>2045</v>
      </c>
      <c r="D9091" s="178" t="s">
        <v>336</v>
      </c>
      <c r="E9091" s="178" t="s">
        <v>337</v>
      </c>
      <c r="F9091" s="178" t="s">
        <v>573</v>
      </c>
      <c r="G9091" s="178">
        <v>-42</v>
      </c>
      <c r="H9091" s="178">
        <v>8.1585937936324598E-2</v>
      </c>
      <c r="I9091" s="178">
        <v>9.1376250488683558E-2</v>
      </c>
      <c r="J9091" s="178" t="s">
        <v>625</v>
      </c>
    </row>
    <row r="9092" spans="1:10" x14ac:dyDescent="0.45">
      <c r="A9092" s="178" t="s">
        <v>567</v>
      </c>
      <c r="B9092" s="178" t="s">
        <v>568</v>
      </c>
      <c r="C9092" s="178">
        <v>2045</v>
      </c>
      <c r="D9092" s="178" t="s">
        <v>336</v>
      </c>
      <c r="E9092" s="178" t="s">
        <v>337</v>
      </c>
      <c r="F9092" s="178" t="s">
        <v>573</v>
      </c>
      <c r="G9092" s="178">
        <v>-41</v>
      </c>
      <c r="H9092" s="178">
        <v>1.8778075667796702E-2</v>
      </c>
      <c r="I9092" s="178">
        <v>2.1031444747932306E-2</v>
      </c>
      <c r="J9092" s="178" t="s">
        <v>625</v>
      </c>
    </row>
    <row r="9093" spans="1:10" x14ac:dyDescent="0.45">
      <c r="A9093" s="178" t="s">
        <v>567</v>
      </c>
      <c r="B9093" s="178" t="s">
        <v>568</v>
      </c>
      <c r="C9093" s="178">
        <v>2045</v>
      </c>
      <c r="D9093" s="178" t="s">
        <v>336</v>
      </c>
      <c r="E9093" s="178" t="s">
        <v>337</v>
      </c>
      <c r="F9093" s="178" t="s">
        <v>573</v>
      </c>
      <c r="G9093" s="178">
        <v>-40</v>
      </c>
      <c r="H9093" s="178">
        <v>5.0786435604095501E-2</v>
      </c>
      <c r="I9093" s="178">
        <v>5.6880807876586968E-2</v>
      </c>
      <c r="J9093" s="178" t="s">
        <v>625</v>
      </c>
    </row>
    <row r="9094" spans="1:10" x14ac:dyDescent="0.45">
      <c r="A9094" s="178" t="s">
        <v>567</v>
      </c>
      <c r="B9094" s="178" t="s">
        <v>568</v>
      </c>
      <c r="C9094" s="178">
        <v>2045</v>
      </c>
      <c r="D9094" s="178" t="s">
        <v>336</v>
      </c>
      <c r="E9094" s="178" t="s">
        <v>337</v>
      </c>
      <c r="F9094" s="178" t="s">
        <v>573</v>
      </c>
      <c r="G9094" s="178">
        <v>-39</v>
      </c>
      <c r="H9094" s="178">
        <v>2.4368640617467501E-2</v>
      </c>
      <c r="I9094" s="178">
        <v>2.7292877491563602E-2</v>
      </c>
      <c r="J9094" s="178" t="s">
        <v>625</v>
      </c>
    </row>
    <row r="9095" spans="1:10" x14ac:dyDescent="0.45">
      <c r="A9095" s="178" t="s">
        <v>567</v>
      </c>
      <c r="B9095" s="178" t="s">
        <v>568</v>
      </c>
      <c r="C9095" s="178">
        <v>2045</v>
      </c>
      <c r="D9095" s="178" t="s">
        <v>336</v>
      </c>
      <c r="E9095" s="178" t="s">
        <v>337</v>
      </c>
      <c r="F9095" s="178" t="s">
        <v>573</v>
      </c>
      <c r="G9095" s="178">
        <v>-38</v>
      </c>
      <c r="H9095" s="178">
        <v>2.4058517999947099E-2</v>
      </c>
      <c r="I9095" s="178">
        <v>2.6945540159940752E-2</v>
      </c>
      <c r="J9095" s="178" t="s">
        <v>625</v>
      </c>
    </row>
    <row r="9096" spans="1:10" x14ac:dyDescent="0.45">
      <c r="A9096" s="178" t="s">
        <v>567</v>
      </c>
      <c r="B9096" s="178" t="s">
        <v>568</v>
      </c>
      <c r="C9096" s="178">
        <v>2045</v>
      </c>
      <c r="D9096" s="178" t="s">
        <v>336</v>
      </c>
      <c r="E9096" s="178" t="s">
        <v>337</v>
      </c>
      <c r="F9096" s="178" t="s">
        <v>573</v>
      </c>
      <c r="G9096" s="178">
        <v>-37</v>
      </c>
      <c r="H9096" s="178">
        <v>2.02082479372621E-2</v>
      </c>
      <c r="I9096" s="178">
        <v>2.2633237689733555E-2</v>
      </c>
      <c r="J9096" s="178" t="s">
        <v>625</v>
      </c>
    </row>
    <row r="9097" spans="1:10" x14ac:dyDescent="0.45">
      <c r="A9097" s="178" t="s">
        <v>567</v>
      </c>
      <c r="B9097" s="178" t="s">
        <v>568</v>
      </c>
      <c r="C9097" s="178">
        <v>2045</v>
      </c>
      <c r="D9097" s="178" t="s">
        <v>336</v>
      </c>
      <c r="E9097" s="178" t="s">
        <v>337</v>
      </c>
      <c r="F9097" s="178" t="s">
        <v>573</v>
      </c>
      <c r="G9097" s="178">
        <v>-36</v>
      </c>
      <c r="H9097" s="178">
        <v>2.7343657799065099E-2</v>
      </c>
      <c r="I9097" s="178">
        <v>3.0624896734952913E-2</v>
      </c>
      <c r="J9097" s="178" t="s">
        <v>625</v>
      </c>
    </row>
    <row r="9098" spans="1:10" x14ac:dyDescent="0.45">
      <c r="A9098" s="178" t="s">
        <v>567</v>
      </c>
      <c r="B9098" s="178" t="s">
        <v>568</v>
      </c>
      <c r="C9098" s="178">
        <v>2045</v>
      </c>
      <c r="D9098" s="178" t="s">
        <v>336</v>
      </c>
      <c r="E9098" s="178" t="s">
        <v>337</v>
      </c>
      <c r="F9098" s="178" t="s">
        <v>573</v>
      </c>
      <c r="G9098" s="178">
        <v>-34</v>
      </c>
      <c r="H9098" s="178">
        <v>1.73182767466642E-2</v>
      </c>
      <c r="I9098" s="178">
        <v>1.9396469956263904E-2</v>
      </c>
      <c r="J9098" s="178" t="s">
        <v>625</v>
      </c>
    </row>
    <row r="9099" spans="1:10" x14ac:dyDescent="0.45">
      <c r="A9099" s="178" t="s">
        <v>567</v>
      </c>
      <c r="B9099" s="178" t="s">
        <v>568</v>
      </c>
      <c r="C9099" s="178">
        <v>2045</v>
      </c>
      <c r="D9099" s="178" t="s">
        <v>336</v>
      </c>
      <c r="E9099" s="178" t="s">
        <v>337</v>
      </c>
      <c r="F9099" s="178" t="s">
        <v>573</v>
      </c>
      <c r="G9099" s="178">
        <v>-33</v>
      </c>
      <c r="H9099" s="178">
        <v>7.2433794848621004E-3</v>
      </c>
      <c r="I9099" s="178">
        <v>8.1125850230455536E-3</v>
      </c>
      <c r="J9099" s="178" t="s">
        <v>625</v>
      </c>
    </row>
    <row r="9100" spans="1:10" x14ac:dyDescent="0.45">
      <c r="A9100" s="178" t="s">
        <v>567</v>
      </c>
      <c r="B9100" s="178" t="s">
        <v>568</v>
      </c>
      <c r="C9100" s="178">
        <v>2045</v>
      </c>
      <c r="D9100" s="178" t="s">
        <v>336</v>
      </c>
      <c r="E9100" s="178" t="s">
        <v>337</v>
      </c>
      <c r="F9100" s="178" t="s">
        <v>573</v>
      </c>
      <c r="G9100" s="178">
        <v>-32</v>
      </c>
      <c r="H9100" s="178">
        <v>1.4559851028025201E-2</v>
      </c>
      <c r="I9100" s="178">
        <v>1.6307033151388227E-2</v>
      </c>
      <c r="J9100" s="178" t="s">
        <v>625</v>
      </c>
    </row>
    <row r="9101" spans="1:10" x14ac:dyDescent="0.45">
      <c r="A9101" s="178" t="s">
        <v>567</v>
      </c>
      <c r="B9101" s="178" t="s">
        <v>568</v>
      </c>
      <c r="C9101" s="178">
        <v>2045</v>
      </c>
      <c r="D9101" s="178" t="s">
        <v>336</v>
      </c>
      <c r="E9101" s="178" t="s">
        <v>337</v>
      </c>
      <c r="F9101" s="178" t="s">
        <v>573</v>
      </c>
      <c r="G9101" s="178">
        <v>-31</v>
      </c>
      <c r="H9101" s="178">
        <v>2.6206689886748801E-2</v>
      </c>
      <c r="I9101" s="178">
        <v>2.9351492673158661E-2</v>
      </c>
      <c r="J9101" s="178" t="s">
        <v>625</v>
      </c>
    </row>
    <row r="9102" spans="1:10" x14ac:dyDescent="0.45">
      <c r="A9102" s="178" t="s">
        <v>567</v>
      </c>
      <c r="B9102" s="178" t="s">
        <v>568</v>
      </c>
      <c r="C9102" s="178">
        <v>2045</v>
      </c>
      <c r="D9102" s="178" t="s">
        <v>336</v>
      </c>
      <c r="E9102" s="178" t="s">
        <v>337</v>
      </c>
      <c r="F9102" s="178" t="s">
        <v>573</v>
      </c>
      <c r="G9102" s="178">
        <v>-30</v>
      </c>
      <c r="H9102" s="178">
        <v>3.0664184596389501E-2</v>
      </c>
      <c r="I9102" s="178">
        <v>3.4343886747956243E-2</v>
      </c>
      <c r="J9102" s="178" t="s">
        <v>625</v>
      </c>
    </row>
    <row r="9103" spans="1:10" x14ac:dyDescent="0.45">
      <c r="A9103" s="178" t="s">
        <v>567</v>
      </c>
      <c r="B9103" s="178" t="s">
        <v>568</v>
      </c>
      <c r="C9103" s="178">
        <v>2045</v>
      </c>
      <c r="D9103" s="178" t="s">
        <v>336</v>
      </c>
      <c r="E9103" s="178" t="s">
        <v>337</v>
      </c>
      <c r="F9103" s="178" t="s">
        <v>573</v>
      </c>
      <c r="G9103" s="178">
        <v>-29</v>
      </c>
      <c r="H9103" s="178">
        <v>2.1794941276311899E-2</v>
      </c>
      <c r="I9103" s="178">
        <v>2.4410334229469328E-2</v>
      </c>
      <c r="J9103" s="178" t="s">
        <v>625</v>
      </c>
    </row>
    <row r="9104" spans="1:10" x14ac:dyDescent="0.45">
      <c r="A9104" s="178" t="s">
        <v>567</v>
      </c>
      <c r="B9104" s="178" t="s">
        <v>568</v>
      </c>
      <c r="C9104" s="178">
        <v>2045</v>
      </c>
      <c r="D9104" s="178" t="s">
        <v>336</v>
      </c>
      <c r="E9104" s="178" t="s">
        <v>337</v>
      </c>
      <c r="F9104" s="178" t="s">
        <v>573</v>
      </c>
      <c r="G9104" s="178">
        <v>-28</v>
      </c>
      <c r="H9104" s="178">
        <v>1.1147855781018699E-2</v>
      </c>
      <c r="I9104" s="178">
        <v>1.2485598474740945E-2</v>
      </c>
      <c r="J9104" s="178" t="s">
        <v>625</v>
      </c>
    </row>
    <row r="9105" spans="1:10" x14ac:dyDescent="0.45">
      <c r="A9105" s="178" t="s">
        <v>567</v>
      </c>
      <c r="B9105" s="178" t="s">
        <v>568</v>
      </c>
      <c r="C9105" s="178">
        <v>2045</v>
      </c>
      <c r="D9105" s="178" t="s">
        <v>336</v>
      </c>
      <c r="E9105" s="178" t="s">
        <v>337</v>
      </c>
      <c r="F9105" s="178" t="s">
        <v>573</v>
      </c>
      <c r="G9105" s="178">
        <v>-27</v>
      </c>
      <c r="H9105" s="178">
        <v>1.6220334451645599E-2</v>
      </c>
      <c r="I9105" s="178">
        <v>1.8166774585843072E-2</v>
      </c>
      <c r="J9105" s="178" t="s">
        <v>625</v>
      </c>
    </row>
    <row r="9106" spans="1:10" x14ac:dyDescent="0.45">
      <c r="A9106" s="178" t="s">
        <v>567</v>
      </c>
      <c r="B9106" s="178" t="s">
        <v>568</v>
      </c>
      <c r="C9106" s="178">
        <v>2045</v>
      </c>
      <c r="D9106" s="178" t="s">
        <v>336</v>
      </c>
      <c r="E9106" s="178" t="s">
        <v>337</v>
      </c>
      <c r="F9106" s="178" t="s">
        <v>573</v>
      </c>
      <c r="G9106" s="178">
        <v>-26</v>
      </c>
      <c r="H9106" s="178">
        <v>1.40512501820922E-2</v>
      </c>
      <c r="I9106" s="178">
        <v>1.5737400203943267E-2</v>
      </c>
      <c r="J9106" s="178" t="s">
        <v>625</v>
      </c>
    </row>
    <row r="9107" spans="1:10" x14ac:dyDescent="0.45">
      <c r="A9107" s="178" t="s">
        <v>567</v>
      </c>
      <c r="B9107" s="178" t="s">
        <v>568</v>
      </c>
      <c r="C9107" s="178">
        <v>2045</v>
      </c>
      <c r="D9107" s="178" t="s">
        <v>336</v>
      </c>
      <c r="E9107" s="178" t="s">
        <v>337</v>
      </c>
      <c r="F9107" s="178" t="s">
        <v>573</v>
      </c>
      <c r="G9107" s="178">
        <v>-25</v>
      </c>
      <c r="H9107" s="178">
        <v>1.7571395961567801E-2</v>
      </c>
      <c r="I9107" s="178">
        <v>1.9679963476955938E-2</v>
      </c>
      <c r="J9107" s="178" t="s">
        <v>625</v>
      </c>
    </row>
    <row r="9108" spans="1:10" x14ac:dyDescent="0.45">
      <c r="A9108" s="178" t="s">
        <v>567</v>
      </c>
      <c r="B9108" s="178" t="s">
        <v>568</v>
      </c>
      <c r="C9108" s="178">
        <v>2045</v>
      </c>
      <c r="D9108" s="178" t="s">
        <v>336</v>
      </c>
      <c r="E9108" s="178" t="s">
        <v>337</v>
      </c>
      <c r="F9108" s="178" t="s">
        <v>573</v>
      </c>
      <c r="G9108" s="178">
        <v>-24</v>
      </c>
      <c r="H9108" s="178">
        <v>3.0096578877419199E-2</v>
      </c>
      <c r="I9108" s="178">
        <v>3.3708168342709503E-2</v>
      </c>
      <c r="J9108" s="178" t="s">
        <v>625</v>
      </c>
    </row>
    <row r="9109" spans="1:10" x14ac:dyDescent="0.45">
      <c r="A9109" s="178" t="s">
        <v>567</v>
      </c>
      <c r="B9109" s="178" t="s">
        <v>568</v>
      </c>
      <c r="C9109" s="178">
        <v>2045</v>
      </c>
      <c r="D9109" s="178" t="s">
        <v>336</v>
      </c>
      <c r="E9109" s="178" t="s">
        <v>337</v>
      </c>
      <c r="F9109" s="178" t="s">
        <v>573</v>
      </c>
      <c r="G9109" s="178">
        <v>-23</v>
      </c>
      <c r="H9109" s="178">
        <v>1.2204240832943501E-2</v>
      </c>
      <c r="I9109" s="178">
        <v>1.3668749732896722E-2</v>
      </c>
      <c r="J9109" s="178" t="s">
        <v>625</v>
      </c>
    </row>
    <row r="9110" spans="1:10" x14ac:dyDescent="0.45">
      <c r="A9110" s="178" t="s">
        <v>567</v>
      </c>
      <c r="B9110" s="178" t="s">
        <v>568</v>
      </c>
      <c r="C9110" s="178">
        <v>2045</v>
      </c>
      <c r="D9110" s="178" t="s">
        <v>336</v>
      </c>
      <c r="E9110" s="178" t="s">
        <v>337</v>
      </c>
      <c r="F9110" s="178" t="s">
        <v>573</v>
      </c>
      <c r="G9110" s="178">
        <v>-22</v>
      </c>
      <c r="H9110" s="178">
        <v>1.47541706683114E-2</v>
      </c>
      <c r="I9110" s="178">
        <v>1.6524671148508769E-2</v>
      </c>
      <c r="J9110" s="178" t="s">
        <v>625</v>
      </c>
    </row>
    <row r="9111" spans="1:10" x14ac:dyDescent="0.45">
      <c r="A9111" s="178" t="s">
        <v>567</v>
      </c>
      <c r="B9111" s="178" t="s">
        <v>568</v>
      </c>
      <c r="C9111" s="178">
        <v>2045</v>
      </c>
      <c r="D9111" s="178" t="s">
        <v>336</v>
      </c>
      <c r="E9111" s="178" t="s">
        <v>337</v>
      </c>
      <c r="F9111" s="178" t="s">
        <v>573</v>
      </c>
      <c r="G9111" s="178">
        <v>-20</v>
      </c>
      <c r="H9111" s="178">
        <v>3.1431936658919001E-3</v>
      </c>
      <c r="I9111" s="178">
        <v>3.5203769057989285E-3</v>
      </c>
      <c r="J9111" s="178" t="s">
        <v>625</v>
      </c>
    </row>
    <row r="9112" spans="1:10" x14ac:dyDescent="0.45">
      <c r="A9112" s="178" t="s">
        <v>567</v>
      </c>
      <c r="B9112" s="178" t="s">
        <v>568</v>
      </c>
      <c r="C9112" s="178">
        <v>2045</v>
      </c>
      <c r="D9112" s="178" t="s">
        <v>336</v>
      </c>
      <c r="E9112" s="178" t="s">
        <v>337</v>
      </c>
      <c r="F9112" s="178" t="s">
        <v>573</v>
      </c>
      <c r="G9112" s="178">
        <v>-19</v>
      </c>
      <c r="H9112" s="178">
        <v>8.2155338313896001E-3</v>
      </c>
      <c r="I9112" s="178">
        <v>9.2013978911563536E-3</v>
      </c>
      <c r="J9112" s="178" t="s">
        <v>625</v>
      </c>
    </row>
    <row r="9113" spans="1:10" x14ac:dyDescent="0.45">
      <c r="A9113" s="178" t="s">
        <v>567</v>
      </c>
      <c r="B9113" s="178" t="s">
        <v>568</v>
      </c>
      <c r="C9113" s="178">
        <v>2045</v>
      </c>
      <c r="D9113" s="178" t="s">
        <v>336</v>
      </c>
      <c r="E9113" s="178" t="s">
        <v>337</v>
      </c>
      <c r="F9113" s="178" t="s">
        <v>573</v>
      </c>
      <c r="G9113" s="178">
        <v>-18</v>
      </c>
      <c r="H9113" s="178">
        <v>7.6177849259693002E-3</v>
      </c>
      <c r="I9113" s="178">
        <v>8.5319191170856179E-3</v>
      </c>
      <c r="J9113" s="178" t="s">
        <v>625</v>
      </c>
    </row>
    <row r="9114" spans="1:10" x14ac:dyDescent="0.45">
      <c r="A9114" s="178" t="s">
        <v>567</v>
      </c>
      <c r="B9114" s="178" t="s">
        <v>568</v>
      </c>
      <c r="C9114" s="178">
        <v>2045</v>
      </c>
      <c r="D9114" s="178" t="s">
        <v>336</v>
      </c>
      <c r="E9114" s="178" t="s">
        <v>337</v>
      </c>
      <c r="F9114" s="178" t="s">
        <v>573</v>
      </c>
      <c r="G9114" s="178">
        <v>-17</v>
      </c>
      <c r="H9114" s="178">
        <v>4.8432573676109002E-3</v>
      </c>
      <c r="I9114" s="178">
        <v>5.4244482517242084E-3</v>
      </c>
      <c r="J9114" s="178" t="s">
        <v>625</v>
      </c>
    </row>
    <row r="9115" spans="1:10" x14ac:dyDescent="0.45">
      <c r="A9115" s="178" t="s">
        <v>567</v>
      </c>
      <c r="B9115" s="178" t="s">
        <v>568</v>
      </c>
      <c r="C9115" s="178">
        <v>2045</v>
      </c>
      <c r="D9115" s="178" t="s">
        <v>336</v>
      </c>
      <c r="E9115" s="178" t="s">
        <v>337</v>
      </c>
      <c r="F9115" s="178" t="s">
        <v>573</v>
      </c>
      <c r="G9115" s="178">
        <v>-16</v>
      </c>
      <c r="H9115" s="178">
        <v>4.8507176688870001E-4</v>
      </c>
      <c r="I9115" s="178">
        <v>5.4328037891534402E-4</v>
      </c>
      <c r="J9115" s="178" t="s">
        <v>625</v>
      </c>
    </row>
    <row r="9116" spans="1:10" x14ac:dyDescent="0.45">
      <c r="A9116" s="178" t="s">
        <v>567</v>
      </c>
      <c r="B9116" s="178" t="s">
        <v>568</v>
      </c>
      <c r="C9116" s="178">
        <v>2045</v>
      </c>
      <c r="D9116" s="178" t="s">
        <v>336</v>
      </c>
      <c r="E9116" s="178" t="s">
        <v>337</v>
      </c>
      <c r="F9116" s="178" t="s">
        <v>573</v>
      </c>
      <c r="G9116" s="178">
        <v>-15</v>
      </c>
      <c r="H9116" s="178">
        <v>2.6454350445420001E-3</v>
      </c>
      <c r="I9116" s="178">
        <v>2.9628872498870403E-3</v>
      </c>
      <c r="J9116" s="178" t="s">
        <v>625</v>
      </c>
    </row>
    <row r="9117" spans="1:10" x14ac:dyDescent="0.45">
      <c r="A9117" s="178" t="s">
        <v>567</v>
      </c>
      <c r="B9117" s="178" t="s">
        <v>568</v>
      </c>
      <c r="C9117" s="178">
        <v>2045</v>
      </c>
      <c r="D9117" s="178" t="s">
        <v>336</v>
      </c>
      <c r="E9117" s="178" t="s">
        <v>337</v>
      </c>
      <c r="F9117" s="178" t="s">
        <v>573</v>
      </c>
      <c r="G9117" s="178">
        <v>-14</v>
      </c>
      <c r="H9117" s="178">
        <v>5.6395705323665996E-3</v>
      </c>
      <c r="I9117" s="178">
        <v>6.316318996250592E-3</v>
      </c>
      <c r="J9117" s="178" t="s">
        <v>625</v>
      </c>
    </row>
    <row r="9118" spans="1:10" x14ac:dyDescent="0.45">
      <c r="A9118" s="178" t="s">
        <v>567</v>
      </c>
      <c r="B9118" s="178" t="s">
        <v>568</v>
      </c>
      <c r="C9118" s="178">
        <v>2045</v>
      </c>
      <c r="D9118" s="178" t="s">
        <v>336</v>
      </c>
      <c r="E9118" s="178" t="s">
        <v>337</v>
      </c>
      <c r="F9118" s="178" t="s">
        <v>573</v>
      </c>
      <c r="G9118" s="178">
        <v>-13</v>
      </c>
      <c r="H9118" s="178">
        <v>2.5693962816149001E-3</v>
      </c>
      <c r="I9118" s="178">
        <v>2.8777238354086884E-3</v>
      </c>
      <c r="J9118" s="178" t="s">
        <v>625</v>
      </c>
    </row>
    <row r="9119" spans="1:10" x14ac:dyDescent="0.45">
      <c r="A9119" s="178" t="s">
        <v>567</v>
      </c>
      <c r="B9119" s="178" t="s">
        <v>568</v>
      </c>
      <c r="C9119" s="178">
        <v>2045</v>
      </c>
      <c r="D9119" s="178" t="s">
        <v>336</v>
      </c>
      <c r="E9119" s="178" t="s">
        <v>337</v>
      </c>
      <c r="F9119" s="178" t="s">
        <v>573</v>
      </c>
      <c r="G9119" s="178">
        <v>-12</v>
      </c>
      <c r="H9119" s="178">
        <v>2.9793765861540998E-3</v>
      </c>
      <c r="I9119" s="178">
        <v>3.3369017764925922E-3</v>
      </c>
      <c r="J9119" s="178" t="s">
        <v>625</v>
      </c>
    </row>
    <row r="9120" spans="1:10" x14ac:dyDescent="0.45">
      <c r="A9120" s="178" t="s">
        <v>567</v>
      </c>
      <c r="B9120" s="178" t="s">
        <v>568</v>
      </c>
      <c r="C9120" s="178">
        <v>2045</v>
      </c>
      <c r="D9120" s="178" t="s">
        <v>336</v>
      </c>
      <c r="E9120" s="178" t="s">
        <v>337</v>
      </c>
      <c r="F9120" s="178" t="s">
        <v>573</v>
      </c>
      <c r="G9120" s="178">
        <v>-11</v>
      </c>
      <c r="H9120" s="178">
        <v>5.4031261242925999E-3</v>
      </c>
      <c r="I9120" s="178">
        <v>6.0515012592077125E-3</v>
      </c>
      <c r="J9120" s="178" t="s">
        <v>625</v>
      </c>
    </row>
    <row r="9121" spans="1:10" x14ac:dyDescent="0.45">
      <c r="A9121" s="178" t="s">
        <v>567</v>
      </c>
      <c r="B9121" s="178" t="s">
        <v>568</v>
      </c>
      <c r="C9121" s="178">
        <v>2045</v>
      </c>
      <c r="D9121" s="178" t="s">
        <v>336</v>
      </c>
      <c r="E9121" s="178" t="s">
        <v>337</v>
      </c>
      <c r="F9121" s="178" t="s">
        <v>573</v>
      </c>
      <c r="G9121" s="178">
        <v>-10</v>
      </c>
      <c r="H9121" s="178">
        <v>9.4238698948174993E-3</v>
      </c>
      <c r="I9121" s="178">
        <v>1.05547342821956E-2</v>
      </c>
      <c r="J9121" s="178" t="s">
        <v>625</v>
      </c>
    </row>
    <row r="9122" spans="1:10" x14ac:dyDescent="0.45">
      <c r="A9122" s="178" t="s">
        <v>567</v>
      </c>
      <c r="B9122" s="178" t="s">
        <v>568</v>
      </c>
      <c r="C9122" s="178">
        <v>2045</v>
      </c>
      <c r="D9122" s="178" t="s">
        <v>336</v>
      </c>
      <c r="E9122" s="178" t="s">
        <v>337</v>
      </c>
      <c r="F9122" s="178" t="s">
        <v>573</v>
      </c>
      <c r="G9122" s="178">
        <v>-8</v>
      </c>
      <c r="H9122" s="178">
        <v>2.2373427636920998E-3</v>
      </c>
      <c r="I9122" s="178">
        <v>2.5058238953351518E-3</v>
      </c>
      <c r="J9122" s="178" t="s">
        <v>625</v>
      </c>
    </row>
    <row r="9123" spans="1:10" x14ac:dyDescent="0.45">
      <c r="A9123" s="178" t="s">
        <v>567</v>
      </c>
      <c r="B9123" s="178" t="s">
        <v>568</v>
      </c>
      <c r="C9123" s="178">
        <v>2045</v>
      </c>
      <c r="D9123" s="178" t="s">
        <v>336</v>
      </c>
      <c r="E9123" s="178" t="s">
        <v>337</v>
      </c>
      <c r="F9123" s="178" t="s">
        <v>573</v>
      </c>
      <c r="G9123" s="178">
        <v>-7</v>
      </c>
      <c r="H9123" s="178">
        <v>9.2495153076014996E-3</v>
      </c>
      <c r="I9123" s="178">
        <v>1.0359457144513681E-2</v>
      </c>
      <c r="J9123" s="178" t="s">
        <v>625</v>
      </c>
    </row>
    <row r="9124" spans="1:10" x14ac:dyDescent="0.45">
      <c r="A9124" s="178" t="s">
        <v>567</v>
      </c>
      <c r="B9124" s="178" t="s">
        <v>568</v>
      </c>
      <c r="C9124" s="178">
        <v>2045</v>
      </c>
      <c r="D9124" s="178" t="s">
        <v>336</v>
      </c>
      <c r="E9124" s="178" t="s">
        <v>337</v>
      </c>
      <c r="F9124" s="178" t="s">
        <v>573</v>
      </c>
      <c r="G9124" s="178">
        <v>-6</v>
      </c>
      <c r="H9124" s="178">
        <v>2.3865636903793001E-3</v>
      </c>
      <c r="I9124" s="178">
        <v>2.6729513332248165E-3</v>
      </c>
      <c r="J9124" s="178" t="s">
        <v>625</v>
      </c>
    </row>
    <row r="9125" spans="1:10" x14ac:dyDescent="0.45">
      <c r="A9125" s="178" t="s">
        <v>567</v>
      </c>
      <c r="B9125" s="178" t="s">
        <v>568</v>
      </c>
      <c r="C9125" s="178">
        <v>2045</v>
      </c>
      <c r="D9125" s="178" t="s">
        <v>336</v>
      </c>
      <c r="E9125" s="178" t="s">
        <v>337</v>
      </c>
      <c r="F9125" s="178" t="s">
        <v>573</v>
      </c>
      <c r="G9125" s="178">
        <v>-5</v>
      </c>
      <c r="H9125" s="178">
        <v>5.3648089524358997E-3</v>
      </c>
      <c r="I9125" s="178">
        <v>6.008586026728208E-3</v>
      </c>
      <c r="J9125" s="178" t="s">
        <v>625</v>
      </c>
    </row>
    <row r="9126" spans="1:10" x14ac:dyDescent="0.45">
      <c r="A9126" s="178" t="s">
        <v>567</v>
      </c>
      <c r="B9126" s="178" t="s">
        <v>568</v>
      </c>
      <c r="C9126" s="178">
        <v>2045</v>
      </c>
      <c r="D9126" s="178" t="s">
        <v>336</v>
      </c>
      <c r="E9126" s="178" t="s">
        <v>337</v>
      </c>
      <c r="F9126" s="178" t="s">
        <v>573</v>
      </c>
      <c r="G9126" s="178">
        <v>-3</v>
      </c>
      <c r="H9126" s="178">
        <v>1.9465022487566001E-3</v>
      </c>
      <c r="I9126" s="178">
        <v>2.1800825186073921E-3</v>
      </c>
      <c r="J9126" s="178" t="s">
        <v>625</v>
      </c>
    </row>
    <row r="9127" spans="1:10" x14ac:dyDescent="0.45">
      <c r="A9127" s="178" t="s">
        <v>567</v>
      </c>
      <c r="B9127" s="178" t="s">
        <v>568</v>
      </c>
      <c r="C9127" s="178">
        <v>2045</v>
      </c>
      <c r="D9127" s="178" t="s">
        <v>336</v>
      </c>
      <c r="E9127" s="178" t="s">
        <v>337</v>
      </c>
      <c r="F9127" s="178" t="s">
        <v>573</v>
      </c>
      <c r="G9127" s="178">
        <v>-1</v>
      </c>
      <c r="H9127" s="178">
        <v>2.0357826724647999E-3</v>
      </c>
      <c r="I9127" s="178">
        <v>2.280076593160576E-3</v>
      </c>
      <c r="J9127" s="178" t="s">
        <v>625</v>
      </c>
    </row>
    <row r="9128" spans="1:10" x14ac:dyDescent="0.45">
      <c r="A9128" s="178" t="s">
        <v>567</v>
      </c>
      <c r="B9128" s="178" t="s">
        <v>568</v>
      </c>
      <c r="C9128" s="178">
        <v>2045</v>
      </c>
      <c r="D9128" s="178" t="s">
        <v>336</v>
      </c>
      <c r="E9128" s="178" t="s">
        <v>337</v>
      </c>
      <c r="F9128" s="178" t="s">
        <v>573</v>
      </c>
      <c r="G9128" s="178">
        <v>0</v>
      </c>
      <c r="H9128" s="178">
        <v>9.8649986321107004E-3</v>
      </c>
      <c r="I9128" s="178">
        <v>1.1048798467963986E-2</v>
      </c>
      <c r="J9128" s="178" t="s">
        <v>625</v>
      </c>
    </row>
    <row r="9129" spans="1:10" x14ac:dyDescent="0.45">
      <c r="A9129" s="178" t="s">
        <v>567</v>
      </c>
      <c r="B9129" s="178" t="s">
        <v>568</v>
      </c>
      <c r="C9129" s="178">
        <v>2045</v>
      </c>
      <c r="D9129" s="178" t="s">
        <v>336</v>
      </c>
      <c r="E9129" s="178" t="s">
        <v>337</v>
      </c>
      <c r="F9129" s="178" t="s">
        <v>572</v>
      </c>
      <c r="G9129" s="178">
        <v>0</v>
      </c>
      <c r="H9129" s="178">
        <v>6.2757608829997003E-3</v>
      </c>
      <c r="I9129" s="178">
        <v>7.0288521889596651E-3</v>
      </c>
      <c r="J9129" s="178" t="s">
        <v>625</v>
      </c>
    </row>
    <row r="9130" spans="1:10" x14ac:dyDescent="0.45">
      <c r="A9130" s="178" t="s">
        <v>567</v>
      </c>
      <c r="B9130" s="178" t="s">
        <v>568</v>
      </c>
      <c r="C9130" s="178">
        <v>2045</v>
      </c>
      <c r="D9130" s="178" t="s">
        <v>336</v>
      </c>
      <c r="E9130" s="178" t="s">
        <v>337</v>
      </c>
      <c r="F9130" s="178" t="s">
        <v>572</v>
      </c>
      <c r="G9130" s="178">
        <v>1</v>
      </c>
      <c r="H9130" s="178">
        <v>1.04419249109924E-2</v>
      </c>
      <c r="I9130" s="178">
        <v>1.1694955900311488E-2</v>
      </c>
      <c r="J9130" s="178" t="s">
        <v>625</v>
      </c>
    </row>
    <row r="9131" spans="1:10" x14ac:dyDescent="0.45">
      <c r="A9131" s="178" t="s">
        <v>567</v>
      </c>
      <c r="B9131" s="178" t="s">
        <v>568</v>
      </c>
      <c r="C9131" s="178">
        <v>2045</v>
      </c>
      <c r="D9131" s="178" t="s">
        <v>336</v>
      </c>
      <c r="E9131" s="178" t="s">
        <v>337</v>
      </c>
      <c r="F9131" s="178" t="s">
        <v>570</v>
      </c>
      <c r="G9131" s="178">
        <v>2</v>
      </c>
      <c r="H9131" s="178">
        <v>6.0013151960446997E-3</v>
      </c>
      <c r="I9131" s="178">
        <v>6.7214730195700647E-3</v>
      </c>
      <c r="J9131" s="178" t="s">
        <v>625</v>
      </c>
    </row>
    <row r="9132" spans="1:10" x14ac:dyDescent="0.45">
      <c r="A9132" s="178" t="s">
        <v>567</v>
      </c>
      <c r="B9132" s="178" t="s">
        <v>568</v>
      </c>
      <c r="C9132" s="178">
        <v>2045</v>
      </c>
      <c r="D9132" s="178" t="s">
        <v>336</v>
      </c>
      <c r="E9132" s="178" t="s">
        <v>337</v>
      </c>
      <c r="F9132" s="178" t="s">
        <v>572</v>
      </c>
      <c r="G9132" s="178">
        <v>2</v>
      </c>
      <c r="H9132" s="178">
        <v>3.2714722212403999E-2</v>
      </c>
      <c r="I9132" s="178">
        <v>3.664048887789248E-2</v>
      </c>
      <c r="J9132" s="178" t="s">
        <v>625</v>
      </c>
    </row>
    <row r="9133" spans="1:10" x14ac:dyDescent="0.45">
      <c r="A9133" s="178" t="s">
        <v>567</v>
      </c>
      <c r="B9133" s="178" t="s">
        <v>568</v>
      </c>
      <c r="C9133" s="178">
        <v>2045</v>
      </c>
      <c r="D9133" s="178" t="s">
        <v>336</v>
      </c>
      <c r="E9133" s="178" t="s">
        <v>337</v>
      </c>
      <c r="F9133" s="178" t="s">
        <v>573</v>
      </c>
      <c r="G9133" s="178">
        <v>3</v>
      </c>
      <c r="H9133" s="178">
        <v>6.8893353163729997E-3</v>
      </c>
      <c r="I9133" s="178">
        <v>7.71605555433776E-3</v>
      </c>
      <c r="J9133" s="178" t="s">
        <v>625</v>
      </c>
    </row>
    <row r="9134" spans="1:10" x14ac:dyDescent="0.45">
      <c r="A9134" s="178" t="s">
        <v>567</v>
      </c>
      <c r="B9134" s="178" t="s">
        <v>568</v>
      </c>
      <c r="C9134" s="178">
        <v>2045</v>
      </c>
      <c r="D9134" s="178" t="s">
        <v>336</v>
      </c>
      <c r="E9134" s="178" t="s">
        <v>337</v>
      </c>
      <c r="F9134" s="178" t="s">
        <v>574</v>
      </c>
      <c r="G9134" s="178">
        <v>3</v>
      </c>
      <c r="H9134" s="178">
        <v>0.62557226326316595</v>
      </c>
      <c r="I9134" s="178">
        <v>0.70064093485474588</v>
      </c>
      <c r="J9134" s="178" t="s">
        <v>626</v>
      </c>
    </row>
    <row r="9135" spans="1:10" x14ac:dyDescent="0.45">
      <c r="A9135" s="178" t="s">
        <v>567</v>
      </c>
      <c r="B9135" s="178" t="s">
        <v>568</v>
      </c>
      <c r="C9135" s="178">
        <v>2045</v>
      </c>
      <c r="D9135" s="178" t="s">
        <v>336</v>
      </c>
      <c r="E9135" s="178" t="s">
        <v>337</v>
      </c>
      <c r="F9135" s="178" t="s">
        <v>572</v>
      </c>
      <c r="G9135" s="178">
        <v>3</v>
      </c>
      <c r="H9135" s="178">
        <v>2.0849970402196001E-2</v>
      </c>
      <c r="I9135" s="178">
        <v>2.3351966850459524E-2</v>
      </c>
      <c r="J9135" s="178" t="s">
        <v>625</v>
      </c>
    </row>
    <row r="9136" spans="1:10" x14ac:dyDescent="0.45">
      <c r="A9136" s="178" t="s">
        <v>567</v>
      </c>
      <c r="B9136" s="178" t="s">
        <v>568</v>
      </c>
      <c r="C9136" s="178">
        <v>2045</v>
      </c>
      <c r="D9136" s="178" t="s">
        <v>336</v>
      </c>
      <c r="E9136" s="178" t="s">
        <v>337</v>
      </c>
      <c r="F9136" s="178" t="s">
        <v>570</v>
      </c>
      <c r="G9136" s="178">
        <v>3</v>
      </c>
      <c r="H9136" s="178">
        <v>1.03363363305107E-2</v>
      </c>
      <c r="I9136" s="178">
        <v>1.1576696690171985E-2</v>
      </c>
      <c r="J9136" s="178" t="s">
        <v>625</v>
      </c>
    </row>
    <row r="9137" spans="1:10" x14ac:dyDescent="0.45">
      <c r="A9137" s="178" t="s">
        <v>567</v>
      </c>
      <c r="B9137" s="178" t="s">
        <v>568</v>
      </c>
      <c r="C9137" s="178">
        <v>2045</v>
      </c>
      <c r="D9137" s="178" t="s">
        <v>336</v>
      </c>
      <c r="E9137" s="178" t="s">
        <v>337</v>
      </c>
      <c r="F9137" s="178" t="s">
        <v>571</v>
      </c>
      <c r="G9137" s="178">
        <v>3</v>
      </c>
      <c r="H9137" s="178">
        <v>3.9645128417760004E-3</v>
      </c>
      <c r="I9137" s="178">
        <v>4.440254382789121E-3</v>
      </c>
      <c r="J9137" s="178" t="s">
        <v>625</v>
      </c>
    </row>
    <row r="9138" spans="1:10" x14ac:dyDescent="0.45">
      <c r="A9138" s="178" t="s">
        <v>567</v>
      </c>
      <c r="B9138" s="178" t="s">
        <v>568</v>
      </c>
      <c r="C9138" s="178">
        <v>2045</v>
      </c>
      <c r="D9138" s="178" t="s">
        <v>336</v>
      </c>
      <c r="E9138" s="178" t="s">
        <v>337</v>
      </c>
      <c r="F9138" s="178" t="s">
        <v>569</v>
      </c>
      <c r="G9138" s="178">
        <v>4</v>
      </c>
      <c r="H9138" s="178">
        <v>0.11687977053225</v>
      </c>
      <c r="I9138" s="178">
        <v>0.13090534299612003</v>
      </c>
      <c r="J9138" s="178" t="s">
        <v>625</v>
      </c>
    </row>
    <row r="9139" spans="1:10" x14ac:dyDescent="0.45">
      <c r="A9139" s="178" t="s">
        <v>567</v>
      </c>
      <c r="B9139" s="178" t="s">
        <v>568</v>
      </c>
      <c r="C9139" s="178">
        <v>2045</v>
      </c>
      <c r="D9139" s="178" t="s">
        <v>336</v>
      </c>
      <c r="E9139" s="178" t="s">
        <v>337</v>
      </c>
      <c r="F9139" s="178" t="s">
        <v>570</v>
      </c>
      <c r="G9139" s="178">
        <v>4</v>
      </c>
      <c r="H9139" s="178">
        <v>2.0184720982797399E-2</v>
      </c>
      <c r="I9139" s="178">
        <v>2.260688750073309E-2</v>
      </c>
      <c r="J9139" s="178" t="s">
        <v>625</v>
      </c>
    </row>
    <row r="9140" spans="1:10" x14ac:dyDescent="0.45">
      <c r="A9140" s="178" t="s">
        <v>567</v>
      </c>
      <c r="B9140" s="178" t="s">
        <v>568</v>
      </c>
      <c r="C9140" s="178">
        <v>2045</v>
      </c>
      <c r="D9140" s="178" t="s">
        <v>336</v>
      </c>
      <c r="E9140" s="178" t="s">
        <v>337</v>
      </c>
      <c r="F9140" s="178" t="s">
        <v>574</v>
      </c>
      <c r="G9140" s="178">
        <v>4</v>
      </c>
      <c r="H9140" s="178">
        <v>0.77765552792698101</v>
      </c>
      <c r="I9140" s="178">
        <v>0.87097419127821885</v>
      </c>
      <c r="J9140" s="178" t="s">
        <v>626</v>
      </c>
    </row>
    <row r="9141" spans="1:10" x14ac:dyDescent="0.45">
      <c r="A9141" s="178" t="s">
        <v>567</v>
      </c>
      <c r="B9141" s="178" t="s">
        <v>568</v>
      </c>
      <c r="C9141" s="178">
        <v>2045</v>
      </c>
      <c r="D9141" s="178" t="s">
        <v>336</v>
      </c>
      <c r="E9141" s="178" t="s">
        <v>337</v>
      </c>
      <c r="F9141" s="178" t="s">
        <v>573</v>
      </c>
      <c r="G9141" s="178">
        <v>4</v>
      </c>
      <c r="H9141" s="178">
        <v>3.0336290365089999E-4</v>
      </c>
      <c r="I9141" s="178">
        <v>3.3976645208900802E-4</v>
      </c>
      <c r="J9141" s="178" t="s">
        <v>625</v>
      </c>
    </row>
    <row r="9142" spans="1:10" x14ac:dyDescent="0.45">
      <c r="A9142" s="178" t="s">
        <v>567</v>
      </c>
      <c r="B9142" s="178" t="s">
        <v>568</v>
      </c>
      <c r="C9142" s="178">
        <v>2045</v>
      </c>
      <c r="D9142" s="178" t="s">
        <v>336</v>
      </c>
      <c r="E9142" s="178" t="s">
        <v>337</v>
      </c>
      <c r="F9142" s="178" t="s">
        <v>572</v>
      </c>
      <c r="G9142" s="178">
        <v>4</v>
      </c>
      <c r="H9142" s="178">
        <v>1.7470293940277801E-2</v>
      </c>
      <c r="I9142" s="178">
        <v>1.9566729213111138E-2</v>
      </c>
      <c r="J9142" s="178" t="s">
        <v>625</v>
      </c>
    </row>
    <row r="9143" spans="1:10" x14ac:dyDescent="0.45">
      <c r="A9143" s="178" t="s">
        <v>567</v>
      </c>
      <c r="B9143" s="178" t="s">
        <v>568</v>
      </c>
      <c r="C9143" s="178">
        <v>2045</v>
      </c>
      <c r="D9143" s="178" t="s">
        <v>336</v>
      </c>
      <c r="E9143" s="178" t="s">
        <v>337</v>
      </c>
      <c r="F9143" s="178" t="s">
        <v>571</v>
      </c>
      <c r="G9143" s="178">
        <v>4</v>
      </c>
      <c r="H9143" s="178">
        <v>7.36803984036669E-2</v>
      </c>
      <c r="I9143" s="178">
        <v>8.2522046212106931E-2</v>
      </c>
      <c r="J9143" s="178" t="s">
        <v>625</v>
      </c>
    </row>
    <row r="9144" spans="1:10" x14ac:dyDescent="0.45">
      <c r="A9144" s="178" t="s">
        <v>567</v>
      </c>
      <c r="B9144" s="178" t="s">
        <v>568</v>
      </c>
      <c r="C9144" s="178">
        <v>2045</v>
      </c>
      <c r="D9144" s="178" t="s">
        <v>336</v>
      </c>
      <c r="E9144" s="178" t="s">
        <v>337</v>
      </c>
      <c r="F9144" s="178" t="s">
        <v>570</v>
      </c>
      <c r="G9144" s="178">
        <v>5</v>
      </c>
      <c r="H9144" s="178">
        <v>3.6444247118197402E-2</v>
      </c>
      <c r="I9144" s="178">
        <v>4.0817556772381094E-2</v>
      </c>
      <c r="J9144" s="178" t="s">
        <v>625</v>
      </c>
    </row>
    <row r="9145" spans="1:10" x14ac:dyDescent="0.45">
      <c r="A9145" s="178" t="s">
        <v>567</v>
      </c>
      <c r="B9145" s="178" t="s">
        <v>568</v>
      </c>
      <c r="C9145" s="178">
        <v>2045</v>
      </c>
      <c r="D9145" s="178" t="s">
        <v>336</v>
      </c>
      <c r="E9145" s="178" t="s">
        <v>337</v>
      </c>
      <c r="F9145" s="178" t="s">
        <v>574</v>
      </c>
      <c r="G9145" s="178">
        <v>5</v>
      </c>
      <c r="H9145" s="178">
        <v>0.39846488647162898</v>
      </c>
      <c r="I9145" s="178">
        <v>0.44628067284822448</v>
      </c>
      <c r="J9145" s="178" t="s">
        <v>626</v>
      </c>
    </row>
    <row r="9146" spans="1:10" x14ac:dyDescent="0.45">
      <c r="A9146" s="178" t="s">
        <v>567</v>
      </c>
      <c r="B9146" s="178" t="s">
        <v>568</v>
      </c>
      <c r="C9146" s="178">
        <v>2045</v>
      </c>
      <c r="D9146" s="178" t="s">
        <v>336</v>
      </c>
      <c r="E9146" s="178" t="s">
        <v>337</v>
      </c>
      <c r="F9146" s="178" t="s">
        <v>569</v>
      </c>
      <c r="G9146" s="178">
        <v>5</v>
      </c>
      <c r="H9146" s="178">
        <v>0.49141179770231203</v>
      </c>
      <c r="I9146" s="178">
        <v>0.55038121342658952</v>
      </c>
      <c r="J9146" s="178" t="s">
        <v>625</v>
      </c>
    </row>
    <row r="9147" spans="1:10" x14ac:dyDescent="0.45">
      <c r="A9147" s="178" t="s">
        <v>567</v>
      </c>
      <c r="B9147" s="178" t="s">
        <v>568</v>
      </c>
      <c r="C9147" s="178">
        <v>2045</v>
      </c>
      <c r="D9147" s="178" t="s">
        <v>336</v>
      </c>
      <c r="E9147" s="178" t="s">
        <v>337</v>
      </c>
      <c r="F9147" s="178" t="s">
        <v>573</v>
      </c>
      <c r="G9147" s="178">
        <v>5</v>
      </c>
      <c r="H9147" s="178">
        <v>4.0792522777337997E-3</v>
      </c>
      <c r="I9147" s="178">
        <v>4.5687625510618564E-3</v>
      </c>
      <c r="J9147" s="178" t="s">
        <v>625</v>
      </c>
    </row>
    <row r="9148" spans="1:10" x14ac:dyDescent="0.45">
      <c r="A9148" s="178" t="s">
        <v>567</v>
      </c>
      <c r="B9148" s="178" t="s">
        <v>568</v>
      </c>
      <c r="C9148" s="178">
        <v>2045</v>
      </c>
      <c r="D9148" s="178" t="s">
        <v>336</v>
      </c>
      <c r="E9148" s="178" t="s">
        <v>337</v>
      </c>
      <c r="F9148" s="178" t="s">
        <v>572</v>
      </c>
      <c r="G9148" s="178">
        <v>5</v>
      </c>
      <c r="H9148" s="178">
        <v>2.4280243029352298E-2</v>
      </c>
      <c r="I9148" s="178">
        <v>2.7193872192874578E-2</v>
      </c>
      <c r="J9148" s="178" t="s">
        <v>625</v>
      </c>
    </row>
    <row r="9149" spans="1:10" x14ac:dyDescent="0.45">
      <c r="A9149" s="178" t="s">
        <v>567</v>
      </c>
      <c r="B9149" s="178" t="s">
        <v>568</v>
      </c>
      <c r="C9149" s="178">
        <v>2045</v>
      </c>
      <c r="D9149" s="178" t="s">
        <v>336</v>
      </c>
      <c r="E9149" s="178" t="s">
        <v>337</v>
      </c>
      <c r="F9149" s="178" t="s">
        <v>571</v>
      </c>
      <c r="G9149" s="178">
        <v>5</v>
      </c>
      <c r="H9149" s="178">
        <v>6.1319684085901799E-2</v>
      </c>
      <c r="I9149" s="178">
        <v>6.8678046176210025E-2</v>
      </c>
      <c r="J9149" s="178" t="s">
        <v>625</v>
      </c>
    </row>
    <row r="9150" spans="1:10" x14ac:dyDescent="0.45">
      <c r="A9150" s="178" t="s">
        <v>567</v>
      </c>
      <c r="B9150" s="178" t="s">
        <v>568</v>
      </c>
      <c r="C9150" s="178">
        <v>2045</v>
      </c>
      <c r="D9150" s="178" t="s">
        <v>336</v>
      </c>
      <c r="E9150" s="178" t="s">
        <v>337</v>
      </c>
      <c r="F9150" s="178" t="s">
        <v>570</v>
      </c>
      <c r="G9150" s="178">
        <v>6</v>
      </c>
      <c r="H9150" s="178">
        <v>3.48657858557999E-2</v>
      </c>
      <c r="I9150" s="178">
        <v>3.9049680158495893E-2</v>
      </c>
      <c r="J9150" s="178" t="s">
        <v>625</v>
      </c>
    </row>
    <row r="9151" spans="1:10" x14ac:dyDescent="0.45">
      <c r="A9151" s="178" t="s">
        <v>567</v>
      </c>
      <c r="B9151" s="178" t="s">
        <v>568</v>
      </c>
      <c r="C9151" s="178">
        <v>2045</v>
      </c>
      <c r="D9151" s="178" t="s">
        <v>336</v>
      </c>
      <c r="E9151" s="178" t="s">
        <v>337</v>
      </c>
      <c r="F9151" s="178" t="s">
        <v>574</v>
      </c>
      <c r="G9151" s="178">
        <v>6</v>
      </c>
      <c r="H9151" s="178">
        <v>0.47718318388797298</v>
      </c>
      <c r="I9151" s="178">
        <v>0.53444516595452984</v>
      </c>
      <c r="J9151" s="178" t="s">
        <v>626</v>
      </c>
    </row>
    <row r="9152" spans="1:10" x14ac:dyDescent="0.45">
      <c r="A9152" s="178" t="s">
        <v>567</v>
      </c>
      <c r="B9152" s="178" t="s">
        <v>568</v>
      </c>
      <c r="C9152" s="178">
        <v>2045</v>
      </c>
      <c r="D9152" s="178" t="s">
        <v>336</v>
      </c>
      <c r="E9152" s="178" t="s">
        <v>337</v>
      </c>
      <c r="F9152" s="178" t="s">
        <v>573</v>
      </c>
      <c r="G9152" s="178">
        <v>6</v>
      </c>
      <c r="H9152" s="178">
        <v>1.9307160691823999E-3</v>
      </c>
      <c r="I9152" s="178">
        <v>2.1624019974842883E-3</v>
      </c>
      <c r="J9152" s="178" t="s">
        <v>625</v>
      </c>
    </row>
    <row r="9153" spans="1:10" x14ac:dyDescent="0.45">
      <c r="A9153" s="178" t="s">
        <v>567</v>
      </c>
      <c r="B9153" s="178" t="s">
        <v>568</v>
      </c>
      <c r="C9153" s="178">
        <v>2045</v>
      </c>
      <c r="D9153" s="178" t="s">
        <v>336</v>
      </c>
      <c r="E9153" s="178" t="s">
        <v>337</v>
      </c>
      <c r="F9153" s="178" t="s">
        <v>571</v>
      </c>
      <c r="G9153" s="178">
        <v>6</v>
      </c>
      <c r="H9153" s="178">
        <v>5.0841211224906098E-2</v>
      </c>
      <c r="I9153" s="178">
        <v>5.6942156571894838E-2</v>
      </c>
      <c r="J9153" s="178" t="s">
        <v>625</v>
      </c>
    </row>
    <row r="9154" spans="1:10" x14ac:dyDescent="0.45">
      <c r="A9154" s="178" t="s">
        <v>567</v>
      </c>
      <c r="B9154" s="178" t="s">
        <v>568</v>
      </c>
      <c r="C9154" s="178">
        <v>2045</v>
      </c>
      <c r="D9154" s="178" t="s">
        <v>336</v>
      </c>
      <c r="E9154" s="178" t="s">
        <v>337</v>
      </c>
      <c r="F9154" s="178" t="s">
        <v>572</v>
      </c>
      <c r="G9154" s="178">
        <v>6</v>
      </c>
      <c r="H9154" s="178">
        <v>1.7707849008729699E-2</v>
      </c>
      <c r="I9154" s="178">
        <v>1.9832790889777265E-2</v>
      </c>
      <c r="J9154" s="178" t="s">
        <v>625</v>
      </c>
    </row>
    <row r="9155" spans="1:10" x14ac:dyDescent="0.45">
      <c r="A9155" s="178" t="s">
        <v>567</v>
      </c>
      <c r="B9155" s="178" t="s">
        <v>568</v>
      </c>
      <c r="C9155" s="178">
        <v>2045</v>
      </c>
      <c r="D9155" s="178" t="s">
        <v>336</v>
      </c>
      <c r="E9155" s="178" t="s">
        <v>337</v>
      </c>
      <c r="F9155" s="178" t="s">
        <v>569</v>
      </c>
      <c r="G9155" s="178">
        <v>6</v>
      </c>
      <c r="H9155" s="178">
        <v>0.671664726920425</v>
      </c>
      <c r="I9155" s="178">
        <v>0.75226449415087604</v>
      </c>
      <c r="J9155" s="178" t="s">
        <v>625</v>
      </c>
    </row>
    <row r="9156" spans="1:10" x14ac:dyDescent="0.45">
      <c r="A9156" s="178" t="s">
        <v>567</v>
      </c>
      <c r="B9156" s="178" t="s">
        <v>568</v>
      </c>
      <c r="C9156" s="178">
        <v>2045</v>
      </c>
      <c r="D9156" s="178" t="s">
        <v>336</v>
      </c>
      <c r="E9156" s="178" t="s">
        <v>337</v>
      </c>
      <c r="F9156" s="178" t="s">
        <v>571</v>
      </c>
      <c r="G9156" s="178">
        <v>7</v>
      </c>
      <c r="H9156" s="178">
        <v>3.3974225341808099E-2</v>
      </c>
      <c r="I9156" s="178">
        <v>3.8051132382825072E-2</v>
      </c>
      <c r="J9156" s="178" t="s">
        <v>625</v>
      </c>
    </row>
    <row r="9157" spans="1:10" x14ac:dyDescent="0.45">
      <c r="A9157" s="178" t="s">
        <v>567</v>
      </c>
      <c r="B9157" s="178" t="s">
        <v>568</v>
      </c>
      <c r="C9157" s="178">
        <v>2045</v>
      </c>
      <c r="D9157" s="178" t="s">
        <v>336</v>
      </c>
      <c r="E9157" s="178" t="s">
        <v>337</v>
      </c>
      <c r="F9157" s="178" t="s">
        <v>572</v>
      </c>
      <c r="G9157" s="178">
        <v>7</v>
      </c>
      <c r="H9157" s="178">
        <v>1.45291486696806E-2</v>
      </c>
      <c r="I9157" s="178">
        <v>1.6272646510042274E-2</v>
      </c>
      <c r="J9157" s="178" t="s">
        <v>625</v>
      </c>
    </row>
    <row r="9158" spans="1:10" x14ac:dyDescent="0.45">
      <c r="A9158" s="178" t="s">
        <v>567</v>
      </c>
      <c r="B9158" s="178" t="s">
        <v>568</v>
      </c>
      <c r="C9158" s="178">
        <v>2045</v>
      </c>
      <c r="D9158" s="178" t="s">
        <v>336</v>
      </c>
      <c r="E9158" s="178" t="s">
        <v>337</v>
      </c>
      <c r="F9158" s="178" t="s">
        <v>569</v>
      </c>
      <c r="G9158" s="178">
        <v>7</v>
      </c>
      <c r="H9158" s="178">
        <v>0.58649555593728997</v>
      </c>
      <c r="I9158" s="178">
        <v>0.65687502264976483</v>
      </c>
      <c r="J9158" s="178" t="s">
        <v>625</v>
      </c>
    </row>
    <row r="9159" spans="1:10" x14ac:dyDescent="0.45">
      <c r="A9159" s="178" t="s">
        <v>567</v>
      </c>
      <c r="B9159" s="178" t="s">
        <v>568</v>
      </c>
      <c r="C9159" s="178">
        <v>2045</v>
      </c>
      <c r="D9159" s="178" t="s">
        <v>336</v>
      </c>
      <c r="E9159" s="178" t="s">
        <v>337</v>
      </c>
      <c r="F9159" s="178" t="s">
        <v>570</v>
      </c>
      <c r="G9159" s="178">
        <v>7</v>
      </c>
      <c r="H9159" s="178">
        <v>3.6885049892589401E-2</v>
      </c>
      <c r="I9159" s="178">
        <v>4.131125587970013E-2</v>
      </c>
      <c r="J9159" s="178" t="s">
        <v>625</v>
      </c>
    </row>
    <row r="9160" spans="1:10" x14ac:dyDescent="0.45">
      <c r="A9160" s="178" t="s">
        <v>567</v>
      </c>
      <c r="B9160" s="178" t="s">
        <v>568</v>
      </c>
      <c r="C9160" s="178">
        <v>2045</v>
      </c>
      <c r="D9160" s="178" t="s">
        <v>336</v>
      </c>
      <c r="E9160" s="178" t="s">
        <v>337</v>
      </c>
      <c r="F9160" s="178" t="s">
        <v>573</v>
      </c>
      <c r="G9160" s="178">
        <v>7</v>
      </c>
      <c r="H9160" s="178">
        <v>1.5255616744979999E-3</v>
      </c>
      <c r="I9160" s="178">
        <v>1.7086290754377601E-3</v>
      </c>
      <c r="J9160" s="178" t="s">
        <v>625</v>
      </c>
    </row>
    <row r="9161" spans="1:10" x14ac:dyDescent="0.45">
      <c r="A9161" s="178" t="s">
        <v>567</v>
      </c>
      <c r="B9161" s="178" t="s">
        <v>568</v>
      </c>
      <c r="C9161" s="178">
        <v>2045</v>
      </c>
      <c r="D9161" s="178" t="s">
        <v>336</v>
      </c>
      <c r="E9161" s="178" t="s">
        <v>337</v>
      </c>
      <c r="F9161" s="178" t="s">
        <v>574</v>
      </c>
      <c r="G9161" s="178">
        <v>7</v>
      </c>
      <c r="H9161" s="178">
        <v>0.219922034535557</v>
      </c>
      <c r="I9161" s="178">
        <v>0.24631267867982387</v>
      </c>
      <c r="J9161" s="178" t="s">
        <v>626</v>
      </c>
    </row>
    <row r="9162" spans="1:10" x14ac:dyDescent="0.45">
      <c r="A9162" s="178" t="s">
        <v>567</v>
      </c>
      <c r="B9162" s="178" t="s">
        <v>568</v>
      </c>
      <c r="C9162" s="178">
        <v>2045</v>
      </c>
      <c r="D9162" s="178" t="s">
        <v>336</v>
      </c>
      <c r="E9162" s="178" t="s">
        <v>337</v>
      </c>
      <c r="F9162" s="178" t="s">
        <v>570</v>
      </c>
      <c r="G9162" s="178">
        <v>8</v>
      </c>
      <c r="H9162" s="178">
        <v>2.29040602571331E-2</v>
      </c>
      <c r="I9162" s="178">
        <v>2.5652547487989074E-2</v>
      </c>
      <c r="J9162" s="178" t="s">
        <v>625</v>
      </c>
    </row>
    <row r="9163" spans="1:10" x14ac:dyDescent="0.45">
      <c r="A9163" s="178" t="s">
        <v>567</v>
      </c>
      <c r="B9163" s="178" t="s">
        <v>568</v>
      </c>
      <c r="C9163" s="178">
        <v>2045</v>
      </c>
      <c r="D9163" s="178" t="s">
        <v>336</v>
      </c>
      <c r="E9163" s="178" t="s">
        <v>337</v>
      </c>
      <c r="F9163" s="178" t="s">
        <v>574</v>
      </c>
      <c r="G9163" s="178">
        <v>8</v>
      </c>
      <c r="H9163" s="178">
        <v>0.247684951871633</v>
      </c>
      <c r="I9163" s="178">
        <v>0.27740714609622896</v>
      </c>
      <c r="J9163" s="178" t="s">
        <v>626</v>
      </c>
    </row>
    <row r="9164" spans="1:10" x14ac:dyDescent="0.45">
      <c r="A9164" s="178" t="s">
        <v>567</v>
      </c>
      <c r="B9164" s="178" t="s">
        <v>568</v>
      </c>
      <c r="C9164" s="178">
        <v>2045</v>
      </c>
      <c r="D9164" s="178" t="s">
        <v>336</v>
      </c>
      <c r="E9164" s="178" t="s">
        <v>337</v>
      </c>
      <c r="F9164" s="178" t="s">
        <v>569</v>
      </c>
      <c r="G9164" s="178">
        <v>8</v>
      </c>
      <c r="H9164" s="178">
        <v>0.27659246232360601</v>
      </c>
      <c r="I9164" s="178">
        <v>0.30978355780243877</v>
      </c>
      <c r="J9164" s="178" t="s">
        <v>625</v>
      </c>
    </row>
    <row r="9165" spans="1:10" x14ac:dyDescent="0.45">
      <c r="A9165" s="178" t="s">
        <v>567</v>
      </c>
      <c r="B9165" s="178" t="s">
        <v>568</v>
      </c>
      <c r="C9165" s="178">
        <v>2045</v>
      </c>
      <c r="D9165" s="178" t="s">
        <v>336</v>
      </c>
      <c r="E9165" s="178" t="s">
        <v>337</v>
      </c>
      <c r="F9165" s="178" t="s">
        <v>571</v>
      </c>
      <c r="G9165" s="178">
        <v>8</v>
      </c>
      <c r="H9165" s="178">
        <v>1.9837955682305598E-2</v>
      </c>
      <c r="I9165" s="178">
        <v>2.2218510364182271E-2</v>
      </c>
      <c r="J9165" s="178" t="s">
        <v>625</v>
      </c>
    </row>
    <row r="9166" spans="1:10" x14ac:dyDescent="0.45">
      <c r="A9166" s="178" t="s">
        <v>567</v>
      </c>
      <c r="B9166" s="178" t="s">
        <v>568</v>
      </c>
      <c r="C9166" s="178">
        <v>2045</v>
      </c>
      <c r="D9166" s="178" t="s">
        <v>336</v>
      </c>
      <c r="E9166" s="178" t="s">
        <v>337</v>
      </c>
      <c r="F9166" s="178" t="s">
        <v>572</v>
      </c>
      <c r="G9166" s="178">
        <v>8</v>
      </c>
      <c r="H9166" s="178">
        <v>1.95103796722833E-2</v>
      </c>
      <c r="I9166" s="178">
        <v>2.1851625232957299E-2</v>
      </c>
      <c r="J9166" s="178" t="s">
        <v>625</v>
      </c>
    </row>
    <row r="9167" spans="1:10" x14ac:dyDescent="0.45">
      <c r="A9167" s="178" t="s">
        <v>567</v>
      </c>
      <c r="B9167" s="178" t="s">
        <v>568</v>
      </c>
      <c r="C9167" s="178">
        <v>2045</v>
      </c>
      <c r="D9167" s="178" t="s">
        <v>336</v>
      </c>
      <c r="E9167" s="178" t="s">
        <v>337</v>
      </c>
      <c r="F9167" s="178" t="s">
        <v>571</v>
      </c>
      <c r="G9167" s="178">
        <v>9</v>
      </c>
      <c r="H9167" s="178">
        <v>3.0722725816303899E-2</v>
      </c>
      <c r="I9167" s="178">
        <v>3.4409452914260369E-2</v>
      </c>
      <c r="J9167" s="178" t="s">
        <v>625</v>
      </c>
    </row>
    <row r="9168" spans="1:10" x14ac:dyDescent="0.45">
      <c r="A9168" s="178" t="s">
        <v>567</v>
      </c>
      <c r="B9168" s="178" t="s">
        <v>568</v>
      </c>
      <c r="C9168" s="178">
        <v>2045</v>
      </c>
      <c r="D9168" s="178" t="s">
        <v>336</v>
      </c>
      <c r="E9168" s="178" t="s">
        <v>337</v>
      </c>
      <c r="F9168" s="178" t="s">
        <v>569</v>
      </c>
      <c r="G9168" s="178">
        <v>9</v>
      </c>
      <c r="H9168" s="178">
        <v>0.24706756230443699</v>
      </c>
      <c r="I9168" s="178">
        <v>0.27671566978096945</v>
      </c>
      <c r="J9168" s="178" t="s">
        <v>625</v>
      </c>
    </row>
    <row r="9169" spans="1:10" x14ac:dyDescent="0.45">
      <c r="A9169" s="178" t="s">
        <v>567</v>
      </c>
      <c r="B9169" s="178" t="s">
        <v>568</v>
      </c>
      <c r="C9169" s="178">
        <v>2045</v>
      </c>
      <c r="D9169" s="178" t="s">
        <v>336</v>
      </c>
      <c r="E9169" s="178" t="s">
        <v>337</v>
      </c>
      <c r="F9169" s="178" t="s">
        <v>574</v>
      </c>
      <c r="G9169" s="178">
        <v>9</v>
      </c>
      <c r="H9169" s="178">
        <v>0.19635856943204999</v>
      </c>
      <c r="I9169" s="178">
        <v>0.219921597763896</v>
      </c>
      <c r="J9169" s="178" t="s">
        <v>626</v>
      </c>
    </row>
    <row r="9170" spans="1:10" x14ac:dyDescent="0.45">
      <c r="A9170" s="178" t="s">
        <v>567</v>
      </c>
      <c r="B9170" s="178" t="s">
        <v>568</v>
      </c>
      <c r="C9170" s="178">
        <v>2045</v>
      </c>
      <c r="D9170" s="178" t="s">
        <v>336</v>
      </c>
      <c r="E9170" s="178" t="s">
        <v>337</v>
      </c>
      <c r="F9170" s="178" t="s">
        <v>572</v>
      </c>
      <c r="G9170" s="178">
        <v>9</v>
      </c>
      <c r="H9170" s="178">
        <v>1.0969573078909899E-2</v>
      </c>
      <c r="I9170" s="178">
        <v>1.2285921848379089E-2</v>
      </c>
      <c r="J9170" s="178" t="s">
        <v>625</v>
      </c>
    </row>
    <row r="9171" spans="1:10" x14ac:dyDescent="0.45">
      <c r="A9171" s="178" t="s">
        <v>567</v>
      </c>
      <c r="B9171" s="178" t="s">
        <v>568</v>
      </c>
      <c r="C9171" s="178">
        <v>2045</v>
      </c>
      <c r="D9171" s="178" t="s">
        <v>336</v>
      </c>
      <c r="E9171" s="178" t="s">
        <v>337</v>
      </c>
      <c r="F9171" s="178" t="s">
        <v>570</v>
      </c>
      <c r="G9171" s="178">
        <v>9</v>
      </c>
      <c r="H9171" s="178">
        <v>1.1671638989355399E-2</v>
      </c>
      <c r="I9171" s="178">
        <v>1.3072235668078049E-2</v>
      </c>
      <c r="J9171" s="178" t="s">
        <v>625</v>
      </c>
    </row>
    <row r="9172" spans="1:10" x14ac:dyDescent="0.45">
      <c r="A9172" s="178" t="s">
        <v>567</v>
      </c>
      <c r="B9172" s="178" t="s">
        <v>568</v>
      </c>
      <c r="C9172" s="178">
        <v>2045</v>
      </c>
      <c r="D9172" s="178" t="s">
        <v>336</v>
      </c>
      <c r="E9172" s="178" t="s">
        <v>337</v>
      </c>
      <c r="F9172" s="178" t="s">
        <v>571</v>
      </c>
      <c r="G9172" s="178">
        <v>10</v>
      </c>
      <c r="H9172" s="178">
        <v>2.4828826397424598E-2</v>
      </c>
      <c r="I9172" s="178">
        <v>2.7808285565115554E-2</v>
      </c>
      <c r="J9172" s="178" t="s">
        <v>625</v>
      </c>
    </row>
    <row r="9173" spans="1:10" x14ac:dyDescent="0.45">
      <c r="A9173" s="178" t="s">
        <v>567</v>
      </c>
      <c r="B9173" s="178" t="s">
        <v>568</v>
      </c>
      <c r="C9173" s="178">
        <v>2045</v>
      </c>
      <c r="D9173" s="178" t="s">
        <v>336</v>
      </c>
      <c r="E9173" s="178" t="s">
        <v>337</v>
      </c>
      <c r="F9173" s="178" t="s">
        <v>570</v>
      </c>
      <c r="G9173" s="178">
        <v>10</v>
      </c>
      <c r="H9173" s="178">
        <v>1.9750907202251301E-2</v>
      </c>
      <c r="I9173" s="178">
        <v>2.2121016066521459E-2</v>
      </c>
      <c r="J9173" s="178" t="s">
        <v>625</v>
      </c>
    </row>
    <row r="9174" spans="1:10" x14ac:dyDescent="0.45">
      <c r="A9174" s="178" t="s">
        <v>567</v>
      </c>
      <c r="B9174" s="178" t="s">
        <v>568</v>
      </c>
      <c r="C9174" s="178">
        <v>2045</v>
      </c>
      <c r="D9174" s="178" t="s">
        <v>336</v>
      </c>
      <c r="E9174" s="178" t="s">
        <v>337</v>
      </c>
      <c r="F9174" s="178" t="s">
        <v>574</v>
      </c>
      <c r="G9174" s="178">
        <v>10</v>
      </c>
      <c r="H9174" s="178">
        <v>0.21676734962966199</v>
      </c>
      <c r="I9174" s="178">
        <v>0.24277943158522144</v>
      </c>
      <c r="J9174" s="178" t="s">
        <v>626</v>
      </c>
    </row>
    <row r="9175" spans="1:10" x14ac:dyDescent="0.45">
      <c r="A9175" s="178" t="s">
        <v>567</v>
      </c>
      <c r="B9175" s="178" t="s">
        <v>568</v>
      </c>
      <c r="C9175" s="178">
        <v>2045</v>
      </c>
      <c r="D9175" s="178" t="s">
        <v>336</v>
      </c>
      <c r="E9175" s="178" t="s">
        <v>337</v>
      </c>
      <c r="F9175" s="178" t="s">
        <v>569</v>
      </c>
      <c r="G9175" s="178">
        <v>10</v>
      </c>
      <c r="H9175" s="178">
        <v>0.318690097890794</v>
      </c>
      <c r="I9175" s="178">
        <v>0.35693290963768931</v>
      </c>
      <c r="J9175" s="178" t="s">
        <v>625</v>
      </c>
    </row>
    <row r="9176" spans="1:10" x14ac:dyDescent="0.45">
      <c r="A9176" s="178" t="s">
        <v>567</v>
      </c>
      <c r="B9176" s="178" t="s">
        <v>568</v>
      </c>
      <c r="C9176" s="178">
        <v>2045</v>
      </c>
      <c r="D9176" s="178" t="s">
        <v>336</v>
      </c>
      <c r="E9176" s="178" t="s">
        <v>337</v>
      </c>
      <c r="F9176" s="178" t="s">
        <v>572</v>
      </c>
      <c r="G9176" s="178">
        <v>10</v>
      </c>
      <c r="H9176" s="178">
        <v>1.3274411569000199E-2</v>
      </c>
      <c r="I9176" s="178">
        <v>1.4867340957280225E-2</v>
      </c>
      <c r="J9176" s="178" t="s">
        <v>625</v>
      </c>
    </row>
    <row r="9177" spans="1:10" x14ac:dyDescent="0.45">
      <c r="A9177" s="178" t="s">
        <v>567</v>
      </c>
      <c r="B9177" s="178" t="s">
        <v>568</v>
      </c>
      <c r="C9177" s="178">
        <v>2045</v>
      </c>
      <c r="D9177" s="178" t="s">
        <v>336</v>
      </c>
      <c r="E9177" s="178" t="s">
        <v>337</v>
      </c>
      <c r="F9177" s="178" t="s">
        <v>569</v>
      </c>
      <c r="G9177" s="178">
        <v>11</v>
      </c>
      <c r="H9177" s="178">
        <v>0.34609338268637602</v>
      </c>
      <c r="I9177" s="178">
        <v>0.38762458860874116</v>
      </c>
      <c r="J9177" s="178" t="s">
        <v>625</v>
      </c>
    </row>
    <row r="9178" spans="1:10" x14ac:dyDescent="0.45">
      <c r="A9178" s="178" t="s">
        <v>567</v>
      </c>
      <c r="B9178" s="178" t="s">
        <v>568</v>
      </c>
      <c r="C9178" s="178">
        <v>2045</v>
      </c>
      <c r="D9178" s="178" t="s">
        <v>336</v>
      </c>
      <c r="E9178" s="178" t="s">
        <v>337</v>
      </c>
      <c r="F9178" s="178" t="s">
        <v>573</v>
      </c>
      <c r="G9178" s="178">
        <v>11</v>
      </c>
      <c r="H9178" s="178">
        <v>1.685303170234E-3</v>
      </c>
      <c r="I9178" s="178">
        <v>1.8875395506620803E-3</v>
      </c>
      <c r="J9178" s="178" t="s">
        <v>625</v>
      </c>
    </row>
    <row r="9179" spans="1:10" x14ac:dyDescent="0.45">
      <c r="A9179" s="178" t="s">
        <v>567</v>
      </c>
      <c r="B9179" s="178" t="s">
        <v>568</v>
      </c>
      <c r="C9179" s="178">
        <v>2045</v>
      </c>
      <c r="D9179" s="178" t="s">
        <v>336</v>
      </c>
      <c r="E9179" s="178" t="s">
        <v>337</v>
      </c>
      <c r="F9179" s="178" t="s">
        <v>572</v>
      </c>
      <c r="G9179" s="178">
        <v>11</v>
      </c>
      <c r="H9179" s="178">
        <v>1.4963700887164999E-2</v>
      </c>
      <c r="I9179" s="178">
        <v>1.6759344993624799E-2</v>
      </c>
      <c r="J9179" s="178" t="s">
        <v>625</v>
      </c>
    </row>
    <row r="9180" spans="1:10" x14ac:dyDescent="0.45">
      <c r="A9180" s="178" t="s">
        <v>567</v>
      </c>
      <c r="B9180" s="178" t="s">
        <v>568</v>
      </c>
      <c r="C9180" s="178">
        <v>2045</v>
      </c>
      <c r="D9180" s="178" t="s">
        <v>336</v>
      </c>
      <c r="E9180" s="178" t="s">
        <v>337</v>
      </c>
      <c r="F9180" s="178" t="s">
        <v>570</v>
      </c>
      <c r="G9180" s="178">
        <v>11</v>
      </c>
      <c r="H9180" s="178">
        <v>1.4134454017039401E-2</v>
      </c>
      <c r="I9180" s="178">
        <v>1.5830588499084131E-2</v>
      </c>
      <c r="J9180" s="178" t="s">
        <v>625</v>
      </c>
    </row>
    <row r="9181" spans="1:10" x14ac:dyDescent="0.45">
      <c r="A9181" s="178" t="s">
        <v>567</v>
      </c>
      <c r="B9181" s="178" t="s">
        <v>568</v>
      </c>
      <c r="C9181" s="178">
        <v>2045</v>
      </c>
      <c r="D9181" s="178" t="s">
        <v>336</v>
      </c>
      <c r="E9181" s="178" t="s">
        <v>337</v>
      </c>
      <c r="F9181" s="178" t="s">
        <v>571</v>
      </c>
      <c r="G9181" s="178">
        <v>11</v>
      </c>
      <c r="H9181" s="178">
        <v>1.59116899012588E-2</v>
      </c>
      <c r="I9181" s="178">
        <v>1.7821092689409859E-2</v>
      </c>
      <c r="J9181" s="178" t="s">
        <v>625</v>
      </c>
    </row>
    <row r="9182" spans="1:10" x14ac:dyDescent="0.45">
      <c r="A9182" s="178" t="s">
        <v>567</v>
      </c>
      <c r="B9182" s="178" t="s">
        <v>568</v>
      </c>
      <c r="C9182" s="178">
        <v>2045</v>
      </c>
      <c r="D9182" s="178" t="s">
        <v>336</v>
      </c>
      <c r="E9182" s="178" t="s">
        <v>337</v>
      </c>
      <c r="F9182" s="178" t="s">
        <v>574</v>
      </c>
      <c r="G9182" s="178">
        <v>11</v>
      </c>
      <c r="H9182" s="178">
        <v>0.171311117243021</v>
      </c>
      <c r="I9182" s="178">
        <v>0.19186845131218355</v>
      </c>
      <c r="J9182" s="178" t="s">
        <v>626</v>
      </c>
    </row>
    <row r="9183" spans="1:10" x14ac:dyDescent="0.45">
      <c r="A9183" s="178" t="s">
        <v>567</v>
      </c>
      <c r="B9183" s="178" t="s">
        <v>568</v>
      </c>
      <c r="C9183" s="178">
        <v>2045</v>
      </c>
      <c r="D9183" s="178" t="s">
        <v>336</v>
      </c>
      <c r="E9183" s="178" t="s">
        <v>337</v>
      </c>
      <c r="F9183" s="178" t="s">
        <v>573</v>
      </c>
      <c r="G9183" s="178">
        <v>12</v>
      </c>
      <c r="H9183" s="178">
        <v>3.4217595821246999E-3</v>
      </c>
      <c r="I9183" s="178">
        <v>3.8323707319796643E-3</v>
      </c>
      <c r="J9183" s="178" t="s">
        <v>625</v>
      </c>
    </row>
    <row r="9184" spans="1:10" x14ac:dyDescent="0.45">
      <c r="A9184" s="178" t="s">
        <v>567</v>
      </c>
      <c r="B9184" s="178" t="s">
        <v>568</v>
      </c>
      <c r="C9184" s="178">
        <v>2045</v>
      </c>
      <c r="D9184" s="178" t="s">
        <v>336</v>
      </c>
      <c r="E9184" s="178" t="s">
        <v>337</v>
      </c>
      <c r="F9184" s="178" t="s">
        <v>574</v>
      </c>
      <c r="G9184" s="178">
        <v>12</v>
      </c>
      <c r="H9184" s="178">
        <v>6.7278979346156106E-2</v>
      </c>
      <c r="I9184" s="178">
        <v>7.5352456867694845E-2</v>
      </c>
      <c r="J9184" s="178" t="s">
        <v>626</v>
      </c>
    </row>
    <row r="9185" spans="1:10" x14ac:dyDescent="0.45">
      <c r="A9185" s="178" t="s">
        <v>567</v>
      </c>
      <c r="B9185" s="178" t="s">
        <v>568</v>
      </c>
      <c r="C9185" s="178">
        <v>2045</v>
      </c>
      <c r="D9185" s="178" t="s">
        <v>336</v>
      </c>
      <c r="E9185" s="178" t="s">
        <v>337</v>
      </c>
      <c r="F9185" s="178" t="s">
        <v>570</v>
      </c>
      <c r="G9185" s="178">
        <v>12</v>
      </c>
      <c r="H9185" s="178">
        <v>1.5799044864252199E-2</v>
      </c>
      <c r="I9185" s="178">
        <v>1.7694930247962464E-2</v>
      </c>
      <c r="J9185" s="178" t="s">
        <v>625</v>
      </c>
    </row>
    <row r="9186" spans="1:10" x14ac:dyDescent="0.45">
      <c r="A9186" s="178" t="s">
        <v>567</v>
      </c>
      <c r="B9186" s="178" t="s">
        <v>568</v>
      </c>
      <c r="C9186" s="178">
        <v>2045</v>
      </c>
      <c r="D9186" s="178" t="s">
        <v>336</v>
      </c>
      <c r="E9186" s="178" t="s">
        <v>337</v>
      </c>
      <c r="F9186" s="178" t="s">
        <v>571</v>
      </c>
      <c r="G9186" s="178">
        <v>12</v>
      </c>
      <c r="H9186" s="178">
        <v>2.1647028363077001E-2</v>
      </c>
      <c r="I9186" s="178">
        <v>2.4244671766646245E-2</v>
      </c>
      <c r="J9186" s="178" t="s">
        <v>625</v>
      </c>
    </row>
    <row r="9187" spans="1:10" x14ac:dyDescent="0.45">
      <c r="A9187" s="178" t="s">
        <v>567</v>
      </c>
      <c r="B9187" s="178" t="s">
        <v>568</v>
      </c>
      <c r="C9187" s="178">
        <v>2045</v>
      </c>
      <c r="D9187" s="178" t="s">
        <v>336</v>
      </c>
      <c r="E9187" s="178" t="s">
        <v>337</v>
      </c>
      <c r="F9187" s="178" t="s">
        <v>569</v>
      </c>
      <c r="G9187" s="178">
        <v>12</v>
      </c>
      <c r="H9187" s="178">
        <v>0.29573183553293297</v>
      </c>
      <c r="I9187" s="178">
        <v>0.33121965579688495</v>
      </c>
      <c r="J9187" s="178" t="s">
        <v>625</v>
      </c>
    </row>
    <row r="9188" spans="1:10" x14ac:dyDescent="0.45">
      <c r="A9188" s="178" t="s">
        <v>567</v>
      </c>
      <c r="B9188" s="178" t="s">
        <v>568</v>
      </c>
      <c r="C9188" s="178">
        <v>2045</v>
      </c>
      <c r="D9188" s="178" t="s">
        <v>336</v>
      </c>
      <c r="E9188" s="178" t="s">
        <v>337</v>
      </c>
      <c r="F9188" s="178" t="s">
        <v>572</v>
      </c>
      <c r="G9188" s="178">
        <v>12</v>
      </c>
      <c r="H9188" s="178">
        <v>7.7798322745365996E-3</v>
      </c>
      <c r="I9188" s="178">
        <v>8.7134121474809929E-3</v>
      </c>
      <c r="J9188" s="178" t="s">
        <v>625</v>
      </c>
    </row>
    <row r="9189" spans="1:10" x14ac:dyDescent="0.45">
      <c r="A9189" s="178" t="s">
        <v>567</v>
      </c>
      <c r="B9189" s="178" t="s">
        <v>568</v>
      </c>
      <c r="C9189" s="178">
        <v>2045</v>
      </c>
      <c r="D9189" s="178" t="s">
        <v>336</v>
      </c>
      <c r="E9189" s="178" t="s">
        <v>337</v>
      </c>
      <c r="F9189" s="178" t="s">
        <v>569</v>
      </c>
      <c r="G9189" s="178">
        <v>13</v>
      </c>
      <c r="H9189" s="178">
        <v>8.2624162081628996E-2</v>
      </c>
      <c r="I9189" s="178">
        <v>9.253906153142448E-2</v>
      </c>
      <c r="J9189" s="178" t="s">
        <v>625</v>
      </c>
    </row>
    <row r="9190" spans="1:10" x14ac:dyDescent="0.45">
      <c r="A9190" s="178" t="s">
        <v>567</v>
      </c>
      <c r="B9190" s="178" t="s">
        <v>568</v>
      </c>
      <c r="C9190" s="178">
        <v>2045</v>
      </c>
      <c r="D9190" s="178" t="s">
        <v>336</v>
      </c>
      <c r="E9190" s="178" t="s">
        <v>337</v>
      </c>
      <c r="F9190" s="178" t="s">
        <v>574</v>
      </c>
      <c r="G9190" s="178">
        <v>13</v>
      </c>
      <c r="H9190" s="178">
        <v>8.0965245491825003E-2</v>
      </c>
      <c r="I9190" s="178">
        <v>9.0681074950844015E-2</v>
      </c>
      <c r="J9190" s="178" t="s">
        <v>626</v>
      </c>
    </row>
    <row r="9191" spans="1:10" x14ac:dyDescent="0.45">
      <c r="A9191" s="178" t="s">
        <v>567</v>
      </c>
      <c r="B9191" s="178" t="s">
        <v>568</v>
      </c>
      <c r="C9191" s="178">
        <v>2045</v>
      </c>
      <c r="D9191" s="178" t="s">
        <v>336</v>
      </c>
      <c r="E9191" s="178" t="s">
        <v>337</v>
      </c>
      <c r="F9191" s="178" t="s">
        <v>573</v>
      </c>
      <c r="G9191" s="178">
        <v>13</v>
      </c>
      <c r="H9191" s="178">
        <v>2.4358065566048E-3</v>
      </c>
      <c r="I9191" s="178">
        <v>2.7281033433973765E-3</v>
      </c>
      <c r="J9191" s="178" t="s">
        <v>625</v>
      </c>
    </row>
    <row r="9192" spans="1:10" x14ac:dyDescent="0.45">
      <c r="A9192" s="178" t="s">
        <v>567</v>
      </c>
      <c r="B9192" s="178" t="s">
        <v>568</v>
      </c>
      <c r="C9192" s="178">
        <v>2045</v>
      </c>
      <c r="D9192" s="178" t="s">
        <v>336</v>
      </c>
      <c r="E9192" s="178" t="s">
        <v>337</v>
      </c>
      <c r="F9192" s="178" t="s">
        <v>570</v>
      </c>
      <c r="G9192" s="178">
        <v>13</v>
      </c>
      <c r="H9192" s="178">
        <v>1.7872539232485E-2</v>
      </c>
      <c r="I9192" s="178">
        <v>2.0017243940383202E-2</v>
      </c>
      <c r="J9192" s="178" t="s">
        <v>625</v>
      </c>
    </row>
    <row r="9193" spans="1:10" x14ac:dyDescent="0.45">
      <c r="A9193" s="178" t="s">
        <v>567</v>
      </c>
      <c r="B9193" s="178" t="s">
        <v>568</v>
      </c>
      <c r="C9193" s="178">
        <v>2045</v>
      </c>
      <c r="D9193" s="178" t="s">
        <v>336</v>
      </c>
      <c r="E9193" s="178" t="s">
        <v>337</v>
      </c>
      <c r="F9193" s="178" t="s">
        <v>571</v>
      </c>
      <c r="G9193" s="178">
        <v>13</v>
      </c>
      <c r="H9193" s="178">
        <v>2.0893584442092099E-2</v>
      </c>
      <c r="I9193" s="178">
        <v>2.3400814575143154E-2</v>
      </c>
      <c r="J9193" s="178" t="s">
        <v>625</v>
      </c>
    </row>
    <row r="9194" spans="1:10" x14ac:dyDescent="0.45">
      <c r="A9194" s="178" t="s">
        <v>567</v>
      </c>
      <c r="B9194" s="178" t="s">
        <v>568</v>
      </c>
      <c r="C9194" s="178">
        <v>2045</v>
      </c>
      <c r="D9194" s="178" t="s">
        <v>336</v>
      </c>
      <c r="E9194" s="178" t="s">
        <v>337</v>
      </c>
      <c r="F9194" s="178" t="s">
        <v>572</v>
      </c>
      <c r="G9194" s="178">
        <v>13</v>
      </c>
      <c r="H9194" s="178">
        <v>4.75449753867E-3</v>
      </c>
      <c r="I9194" s="178">
        <v>5.3250372433104008E-3</v>
      </c>
      <c r="J9194" s="178" t="s">
        <v>625</v>
      </c>
    </row>
    <row r="9195" spans="1:10" x14ac:dyDescent="0.45">
      <c r="A9195" s="178" t="s">
        <v>567</v>
      </c>
      <c r="B9195" s="178" t="s">
        <v>568</v>
      </c>
      <c r="C9195" s="178">
        <v>2045</v>
      </c>
      <c r="D9195" s="178" t="s">
        <v>336</v>
      </c>
      <c r="E9195" s="178" t="s">
        <v>337</v>
      </c>
      <c r="F9195" s="178" t="s">
        <v>571</v>
      </c>
      <c r="G9195" s="178">
        <v>14</v>
      </c>
      <c r="H9195" s="178">
        <v>8.2457630924181995E-3</v>
      </c>
      <c r="I9195" s="178">
        <v>9.2352546635083837E-3</v>
      </c>
      <c r="J9195" s="178" t="s">
        <v>625</v>
      </c>
    </row>
    <row r="9196" spans="1:10" x14ac:dyDescent="0.45">
      <c r="A9196" s="178" t="s">
        <v>567</v>
      </c>
      <c r="B9196" s="178" t="s">
        <v>568</v>
      </c>
      <c r="C9196" s="178">
        <v>2045</v>
      </c>
      <c r="D9196" s="178" t="s">
        <v>336</v>
      </c>
      <c r="E9196" s="178" t="s">
        <v>337</v>
      </c>
      <c r="F9196" s="178" t="s">
        <v>572</v>
      </c>
      <c r="G9196" s="178">
        <v>14</v>
      </c>
      <c r="H9196" s="178">
        <v>5.0048495613736997E-3</v>
      </c>
      <c r="I9196" s="178">
        <v>5.6054315087385445E-3</v>
      </c>
      <c r="J9196" s="178" t="s">
        <v>625</v>
      </c>
    </row>
    <row r="9197" spans="1:10" x14ac:dyDescent="0.45">
      <c r="A9197" s="178" t="s">
        <v>567</v>
      </c>
      <c r="B9197" s="178" t="s">
        <v>568</v>
      </c>
      <c r="C9197" s="178">
        <v>2045</v>
      </c>
      <c r="D9197" s="178" t="s">
        <v>336</v>
      </c>
      <c r="E9197" s="178" t="s">
        <v>337</v>
      </c>
      <c r="F9197" s="178" t="s">
        <v>573</v>
      </c>
      <c r="G9197" s="178">
        <v>14</v>
      </c>
      <c r="H9197" s="178">
        <v>3.063718904741E-4</v>
      </c>
      <c r="I9197" s="178">
        <v>3.4313651733099203E-4</v>
      </c>
      <c r="J9197" s="178" t="s">
        <v>625</v>
      </c>
    </row>
    <row r="9198" spans="1:10" x14ac:dyDescent="0.45">
      <c r="A9198" s="178" t="s">
        <v>567</v>
      </c>
      <c r="B9198" s="178" t="s">
        <v>568</v>
      </c>
      <c r="C9198" s="178">
        <v>2045</v>
      </c>
      <c r="D9198" s="178" t="s">
        <v>336</v>
      </c>
      <c r="E9198" s="178" t="s">
        <v>337</v>
      </c>
      <c r="F9198" s="178" t="s">
        <v>574</v>
      </c>
      <c r="G9198" s="178">
        <v>14</v>
      </c>
      <c r="H9198" s="178">
        <v>6.6088051768019795E-2</v>
      </c>
      <c r="I9198" s="178">
        <v>7.401861798018218E-2</v>
      </c>
      <c r="J9198" s="178" t="s">
        <v>626</v>
      </c>
    </row>
    <row r="9199" spans="1:10" x14ac:dyDescent="0.45">
      <c r="A9199" s="178" t="s">
        <v>567</v>
      </c>
      <c r="B9199" s="178" t="s">
        <v>568</v>
      </c>
      <c r="C9199" s="178">
        <v>2045</v>
      </c>
      <c r="D9199" s="178" t="s">
        <v>336</v>
      </c>
      <c r="E9199" s="178" t="s">
        <v>337</v>
      </c>
      <c r="F9199" s="178" t="s">
        <v>569</v>
      </c>
      <c r="G9199" s="178">
        <v>14</v>
      </c>
      <c r="H9199" s="178">
        <v>0.27151629375293801</v>
      </c>
      <c r="I9199" s="178">
        <v>0.30409824900329058</v>
      </c>
      <c r="J9199" s="178" t="s">
        <v>625</v>
      </c>
    </row>
    <row r="9200" spans="1:10" x14ac:dyDescent="0.45">
      <c r="A9200" s="178" t="s">
        <v>567</v>
      </c>
      <c r="B9200" s="178" t="s">
        <v>568</v>
      </c>
      <c r="C9200" s="178">
        <v>2045</v>
      </c>
      <c r="D9200" s="178" t="s">
        <v>336</v>
      </c>
      <c r="E9200" s="178" t="s">
        <v>337</v>
      </c>
      <c r="F9200" s="178" t="s">
        <v>570</v>
      </c>
      <c r="G9200" s="178">
        <v>14</v>
      </c>
      <c r="H9200" s="178">
        <v>2.1682636695914002E-2</v>
      </c>
      <c r="I9200" s="178">
        <v>2.4284553099423685E-2</v>
      </c>
      <c r="J9200" s="178" t="s">
        <v>625</v>
      </c>
    </row>
    <row r="9201" spans="1:10" x14ac:dyDescent="0.45">
      <c r="A9201" s="178" t="s">
        <v>567</v>
      </c>
      <c r="B9201" s="178" t="s">
        <v>568</v>
      </c>
      <c r="C9201" s="178">
        <v>2045</v>
      </c>
      <c r="D9201" s="178" t="s">
        <v>336</v>
      </c>
      <c r="E9201" s="178" t="s">
        <v>337</v>
      </c>
      <c r="F9201" s="178" t="s">
        <v>569</v>
      </c>
      <c r="G9201" s="178">
        <v>15</v>
      </c>
      <c r="H9201" s="178">
        <v>0.19767611427232601</v>
      </c>
      <c r="I9201" s="178">
        <v>0.22139724798500515</v>
      </c>
      <c r="J9201" s="178" t="s">
        <v>625</v>
      </c>
    </row>
    <row r="9202" spans="1:10" x14ac:dyDescent="0.45">
      <c r="A9202" s="178" t="s">
        <v>567</v>
      </c>
      <c r="B9202" s="178" t="s">
        <v>568</v>
      </c>
      <c r="C9202" s="178">
        <v>2045</v>
      </c>
      <c r="D9202" s="178" t="s">
        <v>336</v>
      </c>
      <c r="E9202" s="178" t="s">
        <v>337</v>
      </c>
      <c r="F9202" s="178" t="s">
        <v>574</v>
      </c>
      <c r="G9202" s="178">
        <v>15</v>
      </c>
      <c r="H9202" s="178">
        <v>3.3795415423810503E-2</v>
      </c>
      <c r="I9202" s="178">
        <v>3.7850865274667765E-2</v>
      </c>
      <c r="J9202" s="178" t="s">
        <v>626</v>
      </c>
    </row>
    <row r="9203" spans="1:10" x14ac:dyDescent="0.45">
      <c r="A9203" s="178" t="s">
        <v>567</v>
      </c>
      <c r="B9203" s="178" t="s">
        <v>568</v>
      </c>
      <c r="C9203" s="178">
        <v>2045</v>
      </c>
      <c r="D9203" s="178" t="s">
        <v>336</v>
      </c>
      <c r="E9203" s="178" t="s">
        <v>337</v>
      </c>
      <c r="F9203" s="178" t="s">
        <v>571</v>
      </c>
      <c r="G9203" s="178">
        <v>15</v>
      </c>
      <c r="H9203" s="178">
        <v>1.0363686422351699E-2</v>
      </c>
      <c r="I9203" s="178">
        <v>1.1607328793033904E-2</v>
      </c>
      <c r="J9203" s="178" t="s">
        <v>625</v>
      </c>
    </row>
    <row r="9204" spans="1:10" x14ac:dyDescent="0.45">
      <c r="A9204" s="178" t="s">
        <v>567</v>
      </c>
      <c r="B9204" s="178" t="s">
        <v>568</v>
      </c>
      <c r="C9204" s="178">
        <v>2045</v>
      </c>
      <c r="D9204" s="178" t="s">
        <v>336</v>
      </c>
      <c r="E9204" s="178" t="s">
        <v>337</v>
      </c>
      <c r="F9204" s="178" t="s">
        <v>570</v>
      </c>
      <c r="G9204" s="178">
        <v>15</v>
      </c>
      <c r="H9204" s="178">
        <v>1.4303891453892E-2</v>
      </c>
      <c r="I9204" s="178">
        <v>1.6020358428359041E-2</v>
      </c>
      <c r="J9204" s="178" t="s">
        <v>625</v>
      </c>
    </row>
    <row r="9205" spans="1:10" x14ac:dyDescent="0.45">
      <c r="A9205" s="178" t="s">
        <v>567</v>
      </c>
      <c r="B9205" s="178" t="s">
        <v>568</v>
      </c>
      <c r="C9205" s="178">
        <v>2045</v>
      </c>
      <c r="D9205" s="178" t="s">
        <v>336</v>
      </c>
      <c r="E9205" s="178" t="s">
        <v>337</v>
      </c>
      <c r="F9205" s="178" t="s">
        <v>572</v>
      </c>
      <c r="G9205" s="178">
        <v>15</v>
      </c>
      <c r="H9205" s="178">
        <v>3.469367591606E-3</v>
      </c>
      <c r="I9205" s="178">
        <v>3.8856917025987202E-3</v>
      </c>
      <c r="J9205" s="178" t="s">
        <v>625</v>
      </c>
    </row>
    <row r="9206" spans="1:10" x14ac:dyDescent="0.45">
      <c r="A9206" s="178" t="s">
        <v>567</v>
      </c>
      <c r="B9206" s="178" t="s">
        <v>568</v>
      </c>
      <c r="C9206" s="178">
        <v>2045</v>
      </c>
      <c r="D9206" s="178" t="s">
        <v>336</v>
      </c>
      <c r="E9206" s="178" t="s">
        <v>337</v>
      </c>
      <c r="F9206" s="178" t="s">
        <v>570</v>
      </c>
      <c r="G9206" s="178">
        <v>16</v>
      </c>
      <c r="H9206" s="178">
        <v>1.4654068043455501E-2</v>
      </c>
      <c r="I9206" s="178">
        <v>1.6412556208670163E-2</v>
      </c>
      <c r="J9206" s="178" t="s">
        <v>625</v>
      </c>
    </row>
    <row r="9207" spans="1:10" x14ac:dyDescent="0.45">
      <c r="A9207" s="178" t="s">
        <v>567</v>
      </c>
      <c r="B9207" s="178" t="s">
        <v>568</v>
      </c>
      <c r="C9207" s="178">
        <v>2045</v>
      </c>
      <c r="D9207" s="178" t="s">
        <v>336</v>
      </c>
      <c r="E9207" s="178" t="s">
        <v>337</v>
      </c>
      <c r="F9207" s="178" t="s">
        <v>572</v>
      </c>
      <c r="G9207" s="178">
        <v>16</v>
      </c>
      <c r="H9207" s="178">
        <v>1.5406984748551999E-3</v>
      </c>
      <c r="I9207" s="178">
        <v>1.7255822918378241E-3</v>
      </c>
      <c r="J9207" s="178" t="s">
        <v>625</v>
      </c>
    </row>
    <row r="9208" spans="1:10" x14ac:dyDescent="0.45">
      <c r="A9208" s="178" t="s">
        <v>567</v>
      </c>
      <c r="B9208" s="178" t="s">
        <v>568</v>
      </c>
      <c r="C9208" s="178">
        <v>2045</v>
      </c>
      <c r="D9208" s="178" t="s">
        <v>336</v>
      </c>
      <c r="E9208" s="178" t="s">
        <v>337</v>
      </c>
      <c r="F9208" s="178" t="s">
        <v>571</v>
      </c>
      <c r="G9208" s="178">
        <v>16</v>
      </c>
      <c r="H9208" s="178">
        <v>5.2492784743663002E-3</v>
      </c>
      <c r="I9208" s="178">
        <v>5.8791918912902566E-3</v>
      </c>
      <c r="J9208" s="178" t="s">
        <v>625</v>
      </c>
    </row>
    <row r="9209" spans="1:10" x14ac:dyDescent="0.45">
      <c r="A9209" s="178" t="s">
        <v>567</v>
      </c>
      <c r="B9209" s="178" t="s">
        <v>568</v>
      </c>
      <c r="C9209" s="178">
        <v>2045</v>
      </c>
      <c r="D9209" s="178" t="s">
        <v>336</v>
      </c>
      <c r="E9209" s="178" t="s">
        <v>337</v>
      </c>
      <c r="F9209" s="178" t="s">
        <v>574</v>
      </c>
      <c r="G9209" s="178">
        <v>16</v>
      </c>
      <c r="H9209" s="178">
        <v>1.48474600864574E-2</v>
      </c>
      <c r="I9209" s="178">
        <v>1.6629155296832291E-2</v>
      </c>
      <c r="J9209" s="178" t="s">
        <v>626</v>
      </c>
    </row>
    <row r="9210" spans="1:10" x14ac:dyDescent="0.45">
      <c r="A9210" s="178" t="s">
        <v>567</v>
      </c>
      <c r="B9210" s="178" t="s">
        <v>568</v>
      </c>
      <c r="C9210" s="178">
        <v>2045</v>
      </c>
      <c r="D9210" s="178" t="s">
        <v>336</v>
      </c>
      <c r="E9210" s="178" t="s">
        <v>337</v>
      </c>
      <c r="F9210" s="178" t="s">
        <v>569</v>
      </c>
      <c r="G9210" s="178">
        <v>16</v>
      </c>
      <c r="H9210" s="178">
        <v>0.128452586475759</v>
      </c>
      <c r="I9210" s="178">
        <v>0.14386689685285009</v>
      </c>
      <c r="J9210" s="178" t="s">
        <v>625</v>
      </c>
    </row>
    <row r="9211" spans="1:10" x14ac:dyDescent="0.45">
      <c r="A9211" s="178" t="s">
        <v>567</v>
      </c>
      <c r="B9211" s="178" t="s">
        <v>568</v>
      </c>
      <c r="C9211" s="178">
        <v>2045</v>
      </c>
      <c r="D9211" s="178" t="s">
        <v>336</v>
      </c>
      <c r="E9211" s="178" t="s">
        <v>337</v>
      </c>
      <c r="F9211" s="178" t="s">
        <v>572</v>
      </c>
      <c r="G9211" s="178">
        <v>17</v>
      </c>
      <c r="H9211" s="178">
        <v>9.4159223954189998E-4</v>
      </c>
      <c r="I9211" s="178">
        <v>1.0545833082869281E-3</v>
      </c>
      <c r="J9211" s="178" t="s">
        <v>625</v>
      </c>
    </row>
    <row r="9212" spans="1:10" x14ac:dyDescent="0.45">
      <c r="A9212" s="178" t="s">
        <v>567</v>
      </c>
      <c r="B9212" s="178" t="s">
        <v>568</v>
      </c>
      <c r="C9212" s="178">
        <v>2045</v>
      </c>
      <c r="D9212" s="178" t="s">
        <v>336</v>
      </c>
      <c r="E9212" s="178" t="s">
        <v>337</v>
      </c>
      <c r="F9212" s="178" t="s">
        <v>569</v>
      </c>
      <c r="G9212" s="178">
        <v>17</v>
      </c>
      <c r="H9212" s="178">
        <v>0.19275670498609501</v>
      </c>
      <c r="I9212" s="178">
        <v>0.21588750958442643</v>
      </c>
      <c r="J9212" s="178" t="s">
        <v>625</v>
      </c>
    </row>
    <row r="9213" spans="1:10" x14ac:dyDescent="0.45">
      <c r="A9213" s="178" t="s">
        <v>567</v>
      </c>
      <c r="B9213" s="178" t="s">
        <v>568</v>
      </c>
      <c r="C9213" s="178">
        <v>2045</v>
      </c>
      <c r="D9213" s="178" t="s">
        <v>336</v>
      </c>
      <c r="E9213" s="178" t="s">
        <v>337</v>
      </c>
      <c r="F9213" s="178" t="s">
        <v>571</v>
      </c>
      <c r="G9213" s="178">
        <v>17</v>
      </c>
      <c r="H9213" s="178">
        <v>7.0337521319743003E-3</v>
      </c>
      <c r="I9213" s="178">
        <v>7.8778023878112169E-3</v>
      </c>
      <c r="J9213" s="178" t="s">
        <v>625</v>
      </c>
    </row>
    <row r="9214" spans="1:10" x14ac:dyDescent="0.45">
      <c r="A9214" s="178" t="s">
        <v>567</v>
      </c>
      <c r="B9214" s="178" t="s">
        <v>568</v>
      </c>
      <c r="C9214" s="178">
        <v>2045</v>
      </c>
      <c r="D9214" s="178" t="s">
        <v>336</v>
      </c>
      <c r="E9214" s="178" t="s">
        <v>337</v>
      </c>
      <c r="F9214" s="178" t="s">
        <v>570</v>
      </c>
      <c r="G9214" s="178">
        <v>17</v>
      </c>
      <c r="H9214" s="178">
        <v>8.3050447283313008E-3</v>
      </c>
      <c r="I9214" s="178">
        <v>9.3016500957310583E-3</v>
      </c>
      <c r="J9214" s="178" t="s">
        <v>625</v>
      </c>
    </row>
    <row r="9215" spans="1:10" x14ac:dyDescent="0.45">
      <c r="A9215" s="178" t="s">
        <v>567</v>
      </c>
      <c r="B9215" s="178" t="s">
        <v>568</v>
      </c>
      <c r="C9215" s="178">
        <v>2045</v>
      </c>
      <c r="D9215" s="178" t="s">
        <v>336</v>
      </c>
      <c r="E9215" s="178" t="s">
        <v>337</v>
      </c>
      <c r="F9215" s="178" t="s">
        <v>574</v>
      </c>
      <c r="G9215" s="178">
        <v>17</v>
      </c>
      <c r="H9215" s="178">
        <v>1.41110161785036E-2</v>
      </c>
      <c r="I9215" s="178">
        <v>1.5804338119924034E-2</v>
      </c>
      <c r="J9215" s="178" t="s">
        <v>626</v>
      </c>
    </row>
    <row r="9216" spans="1:10" x14ac:dyDescent="0.45">
      <c r="A9216" s="178" t="s">
        <v>567</v>
      </c>
      <c r="B9216" s="178" t="s">
        <v>568</v>
      </c>
      <c r="C9216" s="178">
        <v>2045</v>
      </c>
      <c r="D9216" s="178" t="s">
        <v>336</v>
      </c>
      <c r="E9216" s="178" t="s">
        <v>337</v>
      </c>
      <c r="F9216" s="178" t="s">
        <v>571</v>
      </c>
      <c r="G9216" s="178">
        <v>18</v>
      </c>
      <c r="H9216" s="178">
        <v>3.402316258871E-3</v>
      </c>
      <c r="I9216" s="178">
        <v>3.8105942099355204E-3</v>
      </c>
      <c r="J9216" s="178" t="s">
        <v>625</v>
      </c>
    </row>
    <row r="9217" spans="1:10" x14ac:dyDescent="0.45">
      <c r="A9217" s="178" t="s">
        <v>567</v>
      </c>
      <c r="B9217" s="178" t="s">
        <v>568</v>
      </c>
      <c r="C9217" s="178">
        <v>2045</v>
      </c>
      <c r="D9217" s="178" t="s">
        <v>336</v>
      </c>
      <c r="E9217" s="178" t="s">
        <v>337</v>
      </c>
      <c r="F9217" s="178" t="s">
        <v>569</v>
      </c>
      <c r="G9217" s="178">
        <v>18</v>
      </c>
      <c r="H9217" s="178">
        <v>0.129408879205584</v>
      </c>
      <c r="I9217" s="178">
        <v>0.14493794471025409</v>
      </c>
      <c r="J9217" s="178" t="s">
        <v>625</v>
      </c>
    </row>
    <row r="9218" spans="1:10" x14ac:dyDescent="0.45">
      <c r="A9218" s="178" t="s">
        <v>567</v>
      </c>
      <c r="B9218" s="178" t="s">
        <v>568</v>
      </c>
      <c r="C9218" s="178">
        <v>2045</v>
      </c>
      <c r="D9218" s="178" t="s">
        <v>336</v>
      </c>
      <c r="E9218" s="178" t="s">
        <v>337</v>
      </c>
      <c r="F9218" s="178" t="s">
        <v>570</v>
      </c>
      <c r="G9218" s="178">
        <v>18</v>
      </c>
      <c r="H9218" s="178">
        <v>1.0576406726613599E-2</v>
      </c>
      <c r="I9218" s="178">
        <v>1.1845575533807232E-2</v>
      </c>
      <c r="J9218" s="178" t="s">
        <v>625</v>
      </c>
    </row>
    <row r="9219" spans="1:10" x14ac:dyDescent="0.45">
      <c r="A9219" s="178" t="s">
        <v>567</v>
      </c>
      <c r="B9219" s="178" t="s">
        <v>568</v>
      </c>
      <c r="C9219" s="178">
        <v>2045</v>
      </c>
      <c r="D9219" s="178" t="s">
        <v>336</v>
      </c>
      <c r="E9219" s="178" t="s">
        <v>337</v>
      </c>
      <c r="F9219" s="178" t="s">
        <v>572</v>
      </c>
      <c r="G9219" s="178">
        <v>18</v>
      </c>
      <c r="H9219" s="178">
        <v>1.3527221090043999E-3</v>
      </c>
      <c r="I9219" s="178">
        <v>1.5150487620849281E-3</v>
      </c>
      <c r="J9219" s="178" t="s">
        <v>625</v>
      </c>
    </row>
    <row r="9220" spans="1:10" x14ac:dyDescent="0.45">
      <c r="A9220" s="178" t="s">
        <v>567</v>
      </c>
      <c r="B9220" s="178" t="s">
        <v>568</v>
      </c>
      <c r="C9220" s="178">
        <v>2045</v>
      </c>
      <c r="D9220" s="178" t="s">
        <v>336</v>
      </c>
      <c r="E9220" s="178" t="s">
        <v>337</v>
      </c>
      <c r="F9220" s="178" t="s">
        <v>574</v>
      </c>
      <c r="G9220" s="178">
        <v>18</v>
      </c>
      <c r="H9220" s="178">
        <v>1.3998004957102199E-2</v>
      </c>
      <c r="I9220" s="178">
        <v>1.5677765551954465E-2</v>
      </c>
      <c r="J9220" s="178" t="s">
        <v>626</v>
      </c>
    </row>
    <row r="9221" spans="1:10" x14ac:dyDescent="0.45">
      <c r="A9221" s="178" t="s">
        <v>567</v>
      </c>
      <c r="B9221" s="178" t="s">
        <v>568</v>
      </c>
      <c r="C9221" s="178">
        <v>2045</v>
      </c>
      <c r="D9221" s="178" t="s">
        <v>336</v>
      </c>
      <c r="E9221" s="178" t="s">
        <v>337</v>
      </c>
      <c r="F9221" s="178" t="s">
        <v>572</v>
      </c>
      <c r="G9221" s="178">
        <v>19</v>
      </c>
      <c r="H9221" s="178">
        <v>1.607911195606E-3</v>
      </c>
      <c r="I9221" s="178">
        <v>1.8008605390787201E-3</v>
      </c>
      <c r="J9221" s="178" t="s">
        <v>625</v>
      </c>
    </row>
    <row r="9222" spans="1:10" x14ac:dyDescent="0.45">
      <c r="A9222" s="178" t="s">
        <v>567</v>
      </c>
      <c r="B9222" s="178" t="s">
        <v>568</v>
      </c>
      <c r="C9222" s="178">
        <v>2045</v>
      </c>
      <c r="D9222" s="178" t="s">
        <v>336</v>
      </c>
      <c r="E9222" s="178" t="s">
        <v>337</v>
      </c>
      <c r="F9222" s="178" t="s">
        <v>571</v>
      </c>
      <c r="G9222" s="178">
        <v>19</v>
      </c>
      <c r="H9222" s="178">
        <v>2.2300416312645999E-3</v>
      </c>
      <c r="I9222" s="178">
        <v>2.4976466270163521E-3</v>
      </c>
      <c r="J9222" s="178" t="s">
        <v>625</v>
      </c>
    </row>
    <row r="9223" spans="1:10" x14ac:dyDescent="0.45">
      <c r="A9223" s="178" t="s">
        <v>567</v>
      </c>
      <c r="B9223" s="178" t="s">
        <v>568</v>
      </c>
      <c r="C9223" s="178">
        <v>2045</v>
      </c>
      <c r="D9223" s="178" t="s">
        <v>336</v>
      </c>
      <c r="E9223" s="178" t="s">
        <v>337</v>
      </c>
      <c r="F9223" s="178" t="s">
        <v>570</v>
      </c>
      <c r="G9223" s="178">
        <v>19</v>
      </c>
      <c r="H9223" s="178">
        <v>9.5662050589452995E-3</v>
      </c>
      <c r="I9223" s="178">
        <v>1.0714149666018736E-2</v>
      </c>
      <c r="J9223" s="178" t="s">
        <v>625</v>
      </c>
    </row>
    <row r="9224" spans="1:10" x14ac:dyDescent="0.45">
      <c r="A9224" s="178" t="s">
        <v>567</v>
      </c>
      <c r="B9224" s="178" t="s">
        <v>568</v>
      </c>
      <c r="C9224" s="178">
        <v>2045</v>
      </c>
      <c r="D9224" s="178" t="s">
        <v>336</v>
      </c>
      <c r="E9224" s="178" t="s">
        <v>337</v>
      </c>
      <c r="F9224" s="178" t="s">
        <v>574</v>
      </c>
      <c r="G9224" s="178">
        <v>19</v>
      </c>
      <c r="H9224" s="178">
        <v>1.4943543530535E-2</v>
      </c>
      <c r="I9224" s="178">
        <v>1.6736768754199202E-2</v>
      </c>
      <c r="J9224" s="178" t="s">
        <v>626</v>
      </c>
    </row>
    <row r="9225" spans="1:10" x14ac:dyDescent="0.45">
      <c r="A9225" s="178" t="s">
        <v>567</v>
      </c>
      <c r="B9225" s="178" t="s">
        <v>568</v>
      </c>
      <c r="C9225" s="178">
        <v>2045</v>
      </c>
      <c r="D9225" s="178" t="s">
        <v>336</v>
      </c>
      <c r="E9225" s="178" t="s">
        <v>337</v>
      </c>
      <c r="F9225" s="178" t="s">
        <v>569</v>
      </c>
      <c r="G9225" s="178">
        <v>19</v>
      </c>
      <c r="H9225" s="178">
        <v>9.1173699591308804E-2</v>
      </c>
      <c r="I9225" s="178">
        <v>0.10211454354226587</v>
      </c>
      <c r="J9225" s="178" t="s">
        <v>625</v>
      </c>
    </row>
    <row r="9226" spans="1:10" x14ac:dyDescent="0.45">
      <c r="A9226" s="178" t="s">
        <v>567</v>
      </c>
      <c r="B9226" s="178" t="s">
        <v>568</v>
      </c>
      <c r="C9226" s="178">
        <v>2045</v>
      </c>
      <c r="D9226" s="178" t="s">
        <v>336</v>
      </c>
      <c r="E9226" s="178" t="s">
        <v>337</v>
      </c>
      <c r="F9226" s="178" t="s">
        <v>570</v>
      </c>
      <c r="G9226" s="178">
        <v>20</v>
      </c>
      <c r="H9226" s="178">
        <v>7.5442126835696E-3</v>
      </c>
      <c r="I9226" s="178">
        <v>8.4495182055979532E-3</v>
      </c>
      <c r="J9226" s="178" t="s">
        <v>625</v>
      </c>
    </row>
    <row r="9227" spans="1:10" x14ac:dyDescent="0.45">
      <c r="A9227" s="178" t="s">
        <v>567</v>
      </c>
      <c r="B9227" s="178" t="s">
        <v>568</v>
      </c>
      <c r="C9227" s="178">
        <v>2045</v>
      </c>
      <c r="D9227" s="178" t="s">
        <v>336</v>
      </c>
      <c r="E9227" s="178" t="s">
        <v>337</v>
      </c>
      <c r="F9227" s="178" t="s">
        <v>569</v>
      </c>
      <c r="G9227" s="178">
        <v>20</v>
      </c>
      <c r="H9227" s="178">
        <v>6.0413460712879903E-2</v>
      </c>
      <c r="I9227" s="178">
        <v>6.7663075998425498E-2</v>
      </c>
      <c r="J9227" s="178" t="s">
        <v>625</v>
      </c>
    </row>
    <row r="9228" spans="1:10" x14ac:dyDescent="0.45">
      <c r="A9228" s="178" t="s">
        <v>567</v>
      </c>
      <c r="B9228" s="178" t="s">
        <v>568</v>
      </c>
      <c r="C9228" s="178">
        <v>2045</v>
      </c>
      <c r="D9228" s="178" t="s">
        <v>336</v>
      </c>
      <c r="E9228" s="178" t="s">
        <v>337</v>
      </c>
      <c r="F9228" s="178" t="s">
        <v>571</v>
      </c>
      <c r="G9228" s="178">
        <v>20</v>
      </c>
      <c r="H9228" s="178">
        <v>1.0111292649525999E-3</v>
      </c>
      <c r="I9228" s="178">
        <v>1.1324647767469121E-3</v>
      </c>
      <c r="J9228" s="178" t="s">
        <v>625</v>
      </c>
    </row>
    <row r="9229" spans="1:10" x14ac:dyDescent="0.45">
      <c r="A9229" s="178" t="s">
        <v>567</v>
      </c>
      <c r="B9229" s="178" t="s">
        <v>568</v>
      </c>
      <c r="C9229" s="178">
        <v>2045</v>
      </c>
      <c r="D9229" s="178" t="s">
        <v>336</v>
      </c>
      <c r="E9229" s="178" t="s">
        <v>337</v>
      </c>
      <c r="F9229" s="178" t="s">
        <v>572</v>
      </c>
      <c r="G9229" s="178">
        <v>20</v>
      </c>
      <c r="H9229" s="178">
        <v>5.7009047304750003E-4</v>
      </c>
      <c r="I9229" s="178">
        <v>6.3850132981320006E-4</v>
      </c>
      <c r="J9229" s="178" t="s">
        <v>625</v>
      </c>
    </row>
    <row r="9230" spans="1:10" x14ac:dyDescent="0.45">
      <c r="A9230" s="178" t="s">
        <v>567</v>
      </c>
      <c r="B9230" s="178" t="s">
        <v>568</v>
      </c>
      <c r="C9230" s="178">
        <v>2045</v>
      </c>
      <c r="D9230" s="178" t="s">
        <v>336</v>
      </c>
      <c r="E9230" s="178" t="s">
        <v>337</v>
      </c>
      <c r="F9230" s="178" t="s">
        <v>574</v>
      </c>
      <c r="G9230" s="178">
        <v>20</v>
      </c>
      <c r="H9230" s="178">
        <v>8.1001817015930993E-3</v>
      </c>
      <c r="I9230" s="178">
        <v>9.0722035057842713E-3</v>
      </c>
      <c r="J9230" s="178" t="s">
        <v>626</v>
      </c>
    </row>
    <row r="9231" spans="1:10" x14ac:dyDescent="0.45">
      <c r="A9231" s="178" t="s">
        <v>567</v>
      </c>
      <c r="B9231" s="178" t="s">
        <v>568</v>
      </c>
      <c r="C9231" s="178">
        <v>2045</v>
      </c>
      <c r="D9231" s="178" t="s">
        <v>336</v>
      </c>
      <c r="E9231" s="178" t="s">
        <v>337</v>
      </c>
      <c r="F9231" s="178" t="s">
        <v>569</v>
      </c>
      <c r="G9231" s="178">
        <v>21</v>
      </c>
      <c r="H9231" s="178">
        <v>4.82378834858537E-2</v>
      </c>
      <c r="I9231" s="178">
        <v>5.4026429504156148E-2</v>
      </c>
      <c r="J9231" s="178" t="s">
        <v>625</v>
      </c>
    </row>
    <row r="9232" spans="1:10" x14ac:dyDescent="0.45">
      <c r="A9232" s="178" t="s">
        <v>567</v>
      </c>
      <c r="B9232" s="178" t="s">
        <v>568</v>
      </c>
      <c r="C9232" s="178">
        <v>2045</v>
      </c>
      <c r="D9232" s="178" t="s">
        <v>336</v>
      </c>
      <c r="E9232" s="178" t="s">
        <v>337</v>
      </c>
      <c r="F9232" s="178" t="s">
        <v>570</v>
      </c>
      <c r="G9232" s="178">
        <v>21</v>
      </c>
      <c r="H9232" s="178">
        <v>9.9425217194947998E-3</v>
      </c>
      <c r="I9232" s="178">
        <v>1.1135624325834178E-2</v>
      </c>
      <c r="J9232" s="178" t="s">
        <v>625</v>
      </c>
    </row>
    <row r="9233" spans="1:10" x14ac:dyDescent="0.45">
      <c r="A9233" s="178" t="s">
        <v>567</v>
      </c>
      <c r="B9233" s="178" t="s">
        <v>568</v>
      </c>
      <c r="C9233" s="178">
        <v>2045</v>
      </c>
      <c r="D9233" s="178" t="s">
        <v>336</v>
      </c>
      <c r="E9233" s="178" t="s">
        <v>337</v>
      </c>
      <c r="F9233" s="178" t="s">
        <v>574</v>
      </c>
      <c r="G9233" s="178">
        <v>21</v>
      </c>
      <c r="H9233" s="178">
        <v>1.31870763725601E-2</v>
      </c>
      <c r="I9233" s="178">
        <v>1.4769525537267313E-2</v>
      </c>
      <c r="J9233" s="178" t="s">
        <v>626</v>
      </c>
    </row>
    <row r="9234" spans="1:10" x14ac:dyDescent="0.45">
      <c r="A9234" s="178" t="s">
        <v>567</v>
      </c>
      <c r="B9234" s="178" t="s">
        <v>568</v>
      </c>
      <c r="C9234" s="178">
        <v>2045</v>
      </c>
      <c r="D9234" s="178" t="s">
        <v>336</v>
      </c>
      <c r="E9234" s="178" t="s">
        <v>337</v>
      </c>
      <c r="F9234" s="178" t="s">
        <v>572</v>
      </c>
      <c r="G9234" s="178">
        <v>21</v>
      </c>
      <c r="H9234" s="178">
        <v>8.0963296204569996E-4</v>
      </c>
      <c r="I9234" s="178">
        <v>9.06788917491184E-4</v>
      </c>
      <c r="J9234" s="178" t="s">
        <v>625</v>
      </c>
    </row>
    <row r="9235" spans="1:10" x14ac:dyDescent="0.45">
      <c r="A9235" s="178" t="s">
        <v>567</v>
      </c>
      <c r="B9235" s="178" t="s">
        <v>568</v>
      </c>
      <c r="C9235" s="178">
        <v>2045</v>
      </c>
      <c r="D9235" s="178" t="s">
        <v>336</v>
      </c>
      <c r="E9235" s="178" t="s">
        <v>337</v>
      </c>
      <c r="F9235" s="178" t="s">
        <v>571</v>
      </c>
      <c r="G9235" s="178">
        <v>21</v>
      </c>
      <c r="H9235" s="178">
        <v>2.1721091034123999E-3</v>
      </c>
      <c r="I9235" s="178">
        <v>2.432762195821888E-3</v>
      </c>
      <c r="J9235" s="178" t="s">
        <v>625</v>
      </c>
    </row>
    <row r="9236" spans="1:10" x14ac:dyDescent="0.45">
      <c r="A9236" s="178" t="s">
        <v>567</v>
      </c>
      <c r="B9236" s="178" t="s">
        <v>568</v>
      </c>
      <c r="C9236" s="178">
        <v>2045</v>
      </c>
      <c r="D9236" s="178" t="s">
        <v>336</v>
      </c>
      <c r="E9236" s="178" t="s">
        <v>337</v>
      </c>
      <c r="F9236" s="178" t="s">
        <v>573</v>
      </c>
      <c r="G9236" s="178">
        <v>21</v>
      </c>
      <c r="H9236" s="178">
        <v>3.1619594665239999E-4</v>
      </c>
      <c r="I9236" s="178">
        <v>3.5413946025068804E-4</v>
      </c>
      <c r="J9236" s="178" t="s">
        <v>625</v>
      </c>
    </row>
    <row r="9237" spans="1:10" x14ac:dyDescent="0.45">
      <c r="A9237" s="178" t="s">
        <v>567</v>
      </c>
      <c r="B9237" s="178" t="s">
        <v>568</v>
      </c>
      <c r="C9237" s="178">
        <v>2045</v>
      </c>
      <c r="D9237" s="178" t="s">
        <v>336</v>
      </c>
      <c r="E9237" s="178" t="s">
        <v>337</v>
      </c>
      <c r="F9237" s="178" t="s">
        <v>571</v>
      </c>
      <c r="G9237" s="178">
        <v>22</v>
      </c>
      <c r="H9237" s="178">
        <v>2.6545209548203001E-3</v>
      </c>
      <c r="I9237" s="178">
        <v>2.9730634693987366E-3</v>
      </c>
      <c r="J9237" s="178" t="s">
        <v>625</v>
      </c>
    </row>
    <row r="9238" spans="1:10" x14ac:dyDescent="0.45">
      <c r="A9238" s="178" t="s">
        <v>567</v>
      </c>
      <c r="B9238" s="178" t="s">
        <v>568</v>
      </c>
      <c r="C9238" s="178">
        <v>2045</v>
      </c>
      <c r="D9238" s="178" t="s">
        <v>336</v>
      </c>
      <c r="E9238" s="178" t="s">
        <v>337</v>
      </c>
      <c r="F9238" s="178" t="s">
        <v>572</v>
      </c>
      <c r="G9238" s="178">
        <v>22</v>
      </c>
      <c r="H9238" s="178">
        <v>1.1183297247043999E-3</v>
      </c>
      <c r="I9238" s="178">
        <v>1.252529291668928E-3</v>
      </c>
      <c r="J9238" s="178" t="s">
        <v>625</v>
      </c>
    </row>
    <row r="9239" spans="1:10" x14ac:dyDescent="0.45">
      <c r="A9239" s="178" t="s">
        <v>567</v>
      </c>
      <c r="B9239" s="178" t="s">
        <v>568</v>
      </c>
      <c r="C9239" s="178">
        <v>2045</v>
      </c>
      <c r="D9239" s="178" t="s">
        <v>336</v>
      </c>
      <c r="E9239" s="178" t="s">
        <v>337</v>
      </c>
      <c r="F9239" s="178" t="s">
        <v>573</v>
      </c>
      <c r="G9239" s="178">
        <v>22</v>
      </c>
      <c r="H9239" s="178">
        <v>1.3185606803745001E-3</v>
      </c>
      <c r="I9239" s="178">
        <v>1.4767879620194403E-3</v>
      </c>
      <c r="J9239" s="178" t="s">
        <v>625</v>
      </c>
    </row>
    <row r="9240" spans="1:10" x14ac:dyDescent="0.45">
      <c r="A9240" s="178" t="s">
        <v>567</v>
      </c>
      <c r="B9240" s="178" t="s">
        <v>568</v>
      </c>
      <c r="C9240" s="178">
        <v>2045</v>
      </c>
      <c r="D9240" s="178" t="s">
        <v>336</v>
      </c>
      <c r="E9240" s="178" t="s">
        <v>337</v>
      </c>
      <c r="F9240" s="178" t="s">
        <v>569</v>
      </c>
      <c r="G9240" s="178">
        <v>22</v>
      </c>
      <c r="H9240" s="178">
        <v>4.4722796417772798E-2</v>
      </c>
      <c r="I9240" s="178">
        <v>5.0089531987905535E-2</v>
      </c>
      <c r="J9240" s="178" t="s">
        <v>625</v>
      </c>
    </row>
    <row r="9241" spans="1:10" x14ac:dyDescent="0.45">
      <c r="A9241" s="178" t="s">
        <v>567</v>
      </c>
      <c r="B9241" s="178" t="s">
        <v>568</v>
      </c>
      <c r="C9241" s="178">
        <v>2045</v>
      </c>
      <c r="D9241" s="178" t="s">
        <v>336</v>
      </c>
      <c r="E9241" s="178" t="s">
        <v>337</v>
      </c>
      <c r="F9241" s="178" t="s">
        <v>570</v>
      </c>
      <c r="G9241" s="178">
        <v>22</v>
      </c>
      <c r="H9241" s="178">
        <v>5.4855925845913997E-3</v>
      </c>
      <c r="I9241" s="178">
        <v>6.1438636947423681E-3</v>
      </c>
      <c r="J9241" s="178" t="s">
        <v>625</v>
      </c>
    </row>
    <row r="9242" spans="1:10" x14ac:dyDescent="0.45">
      <c r="A9242" s="178" t="s">
        <v>567</v>
      </c>
      <c r="B9242" s="178" t="s">
        <v>568</v>
      </c>
      <c r="C9242" s="178">
        <v>2045</v>
      </c>
      <c r="D9242" s="178" t="s">
        <v>336</v>
      </c>
      <c r="E9242" s="178" t="s">
        <v>337</v>
      </c>
      <c r="F9242" s="178" t="s">
        <v>574</v>
      </c>
      <c r="G9242" s="178">
        <v>22</v>
      </c>
      <c r="H9242" s="178">
        <v>1.03924550930969E-2</v>
      </c>
      <c r="I9242" s="178">
        <v>1.163954970426853E-2</v>
      </c>
      <c r="J9242" s="178" t="s">
        <v>626</v>
      </c>
    </row>
    <row r="9243" spans="1:10" x14ac:dyDescent="0.45">
      <c r="A9243" s="178" t="s">
        <v>567</v>
      </c>
      <c r="B9243" s="178" t="s">
        <v>568</v>
      </c>
      <c r="C9243" s="178">
        <v>2045</v>
      </c>
      <c r="D9243" s="178" t="s">
        <v>336</v>
      </c>
      <c r="E9243" s="178" t="s">
        <v>337</v>
      </c>
      <c r="F9243" s="178" t="s">
        <v>574</v>
      </c>
      <c r="G9243" s="178">
        <v>23</v>
      </c>
      <c r="H9243" s="178">
        <v>4.8330019926652E-3</v>
      </c>
      <c r="I9243" s="178">
        <v>5.4129622317850247E-3</v>
      </c>
      <c r="J9243" s="178" t="s">
        <v>626</v>
      </c>
    </row>
    <row r="9244" spans="1:10" x14ac:dyDescent="0.45">
      <c r="A9244" s="178" t="s">
        <v>567</v>
      </c>
      <c r="B9244" s="178" t="s">
        <v>568</v>
      </c>
      <c r="C9244" s="178">
        <v>2045</v>
      </c>
      <c r="D9244" s="178" t="s">
        <v>336</v>
      </c>
      <c r="E9244" s="178" t="s">
        <v>337</v>
      </c>
      <c r="F9244" s="178" t="s">
        <v>570</v>
      </c>
      <c r="G9244" s="178">
        <v>23</v>
      </c>
      <c r="H9244" s="178">
        <v>6.9366001698653998E-3</v>
      </c>
      <c r="I9244" s="178">
        <v>7.7689921902492484E-3</v>
      </c>
      <c r="J9244" s="178" t="s">
        <v>625</v>
      </c>
    </row>
    <row r="9245" spans="1:10" x14ac:dyDescent="0.45">
      <c r="A9245" s="178" t="s">
        <v>567</v>
      </c>
      <c r="B9245" s="178" t="s">
        <v>568</v>
      </c>
      <c r="C9245" s="178">
        <v>2045</v>
      </c>
      <c r="D9245" s="178" t="s">
        <v>336</v>
      </c>
      <c r="E9245" s="178" t="s">
        <v>337</v>
      </c>
      <c r="F9245" s="178" t="s">
        <v>571</v>
      </c>
      <c r="G9245" s="178">
        <v>23</v>
      </c>
      <c r="H9245" s="178">
        <v>9.8176510073239996E-4</v>
      </c>
      <c r="I9245" s="178">
        <v>1.099576912820288E-3</v>
      </c>
      <c r="J9245" s="178" t="s">
        <v>625</v>
      </c>
    </row>
    <row r="9246" spans="1:10" x14ac:dyDescent="0.45">
      <c r="A9246" s="178" t="s">
        <v>567</v>
      </c>
      <c r="B9246" s="178" t="s">
        <v>568</v>
      </c>
      <c r="C9246" s="178">
        <v>2045</v>
      </c>
      <c r="D9246" s="178" t="s">
        <v>336</v>
      </c>
      <c r="E9246" s="178" t="s">
        <v>337</v>
      </c>
      <c r="F9246" s="178" t="s">
        <v>569</v>
      </c>
      <c r="G9246" s="178">
        <v>23</v>
      </c>
      <c r="H9246" s="178">
        <v>5.0081537570804399E-2</v>
      </c>
      <c r="I9246" s="178">
        <v>5.6091322079300933E-2</v>
      </c>
      <c r="J9246" s="178" t="s">
        <v>625</v>
      </c>
    </row>
    <row r="9247" spans="1:10" x14ac:dyDescent="0.45">
      <c r="A9247" s="178" t="s">
        <v>567</v>
      </c>
      <c r="B9247" s="178" t="s">
        <v>568</v>
      </c>
      <c r="C9247" s="178">
        <v>2045</v>
      </c>
      <c r="D9247" s="178" t="s">
        <v>336</v>
      </c>
      <c r="E9247" s="178" t="s">
        <v>337</v>
      </c>
      <c r="F9247" s="178" t="s">
        <v>572</v>
      </c>
      <c r="G9247" s="178">
        <v>23</v>
      </c>
      <c r="H9247" s="178">
        <v>4.098735298612E-4</v>
      </c>
      <c r="I9247" s="178">
        <v>4.5905835344454407E-4</v>
      </c>
      <c r="J9247" s="178" t="s">
        <v>625</v>
      </c>
    </row>
    <row r="9248" spans="1:10" x14ac:dyDescent="0.45">
      <c r="A9248" s="178" t="s">
        <v>567</v>
      </c>
      <c r="B9248" s="178" t="s">
        <v>568</v>
      </c>
      <c r="C9248" s="178">
        <v>2045</v>
      </c>
      <c r="D9248" s="178" t="s">
        <v>336</v>
      </c>
      <c r="E9248" s="178" t="s">
        <v>337</v>
      </c>
      <c r="F9248" s="178" t="s">
        <v>574</v>
      </c>
      <c r="G9248" s="178">
        <v>24</v>
      </c>
      <c r="H9248" s="178">
        <v>3.9453857461922001E-3</v>
      </c>
      <c r="I9248" s="178">
        <v>4.4188320357352647E-3</v>
      </c>
      <c r="J9248" s="178" t="s">
        <v>626</v>
      </c>
    </row>
    <row r="9249" spans="1:10" x14ac:dyDescent="0.45">
      <c r="A9249" s="178" t="s">
        <v>567</v>
      </c>
      <c r="B9249" s="178" t="s">
        <v>568</v>
      </c>
      <c r="C9249" s="178">
        <v>2045</v>
      </c>
      <c r="D9249" s="178" t="s">
        <v>336</v>
      </c>
      <c r="E9249" s="178" t="s">
        <v>337</v>
      </c>
      <c r="F9249" s="178" t="s">
        <v>572</v>
      </c>
      <c r="G9249" s="178">
        <v>24</v>
      </c>
      <c r="H9249" s="178">
        <v>4.5809630682919997E-4</v>
      </c>
      <c r="I9249" s="178">
        <v>5.1306786364870407E-4</v>
      </c>
      <c r="J9249" s="178" t="s">
        <v>625</v>
      </c>
    </row>
    <row r="9250" spans="1:10" x14ac:dyDescent="0.45">
      <c r="A9250" s="178" t="s">
        <v>567</v>
      </c>
      <c r="B9250" s="178" t="s">
        <v>568</v>
      </c>
      <c r="C9250" s="178">
        <v>2045</v>
      </c>
      <c r="D9250" s="178" t="s">
        <v>336</v>
      </c>
      <c r="E9250" s="178" t="s">
        <v>337</v>
      </c>
      <c r="F9250" s="178" t="s">
        <v>571</v>
      </c>
      <c r="G9250" s="178">
        <v>24</v>
      </c>
      <c r="H9250" s="178">
        <v>2.7469098859000002E-4</v>
      </c>
      <c r="I9250" s="178">
        <v>3.0765390722080007E-4</v>
      </c>
      <c r="J9250" s="178" t="s">
        <v>625</v>
      </c>
    </row>
    <row r="9251" spans="1:10" x14ac:dyDescent="0.45">
      <c r="A9251" s="178" t="s">
        <v>567</v>
      </c>
      <c r="B9251" s="178" t="s">
        <v>568</v>
      </c>
      <c r="C9251" s="178">
        <v>2045</v>
      </c>
      <c r="D9251" s="178" t="s">
        <v>336</v>
      </c>
      <c r="E9251" s="178" t="s">
        <v>337</v>
      </c>
      <c r="F9251" s="178" t="s">
        <v>570</v>
      </c>
      <c r="G9251" s="178">
        <v>24</v>
      </c>
      <c r="H9251" s="178">
        <v>6.5610524616204003E-3</v>
      </c>
      <c r="I9251" s="178">
        <v>7.3483787570148493E-3</v>
      </c>
      <c r="J9251" s="178" t="s">
        <v>625</v>
      </c>
    </row>
    <row r="9252" spans="1:10" x14ac:dyDescent="0.45">
      <c r="A9252" s="178" t="s">
        <v>567</v>
      </c>
      <c r="B9252" s="178" t="s">
        <v>568</v>
      </c>
      <c r="C9252" s="178">
        <v>2045</v>
      </c>
      <c r="D9252" s="178" t="s">
        <v>336</v>
      </c>
      <c r="E9252" s="178" t="s">
        <v>337</v>
      </c>
      <c r="F9252" s="178" t="s">
        <v>569</v>
      </c>
      <c r="G9252" s="178">
        <v>24</v>
      </c>
      <c r="H9252" s="178">
        <v>7.5823778286576299E-2</v>
      </c>
      <c r="I9252" s="178">
        <v>8.4922631680965463E-2</v>
      </c>
      <c r="J9252" s="178" t="s">
        <v>625</v>
      </c>
    </row>
    <row r="9253" spans="1:10" x14ac:dyDescent="0.45">
      <c r="A9253" s="178" t="s">
        <v>567</v>
      </c>
      <c r="B9253" s="178" t="s">
        <v>568</v>
      </c>
      <c r="C9253" s="178">
        <v>2045</v>
      </c>
      <c r="D9253" s="178" t="s">
        <v>336</v>
      </c>
      <c r="E9253" s="178" t="s">
        <v>337</v>
      </c>
      <c r="F9253" s="178" t="s">
        <v>573</v>
      </c>
      <c r="G9253" s="178">
        <v>24</v>
      </c>
      <c r="H9253" s="178">
        <v>2.1879292326047999E-3</v>
      </c>
      <c r="I9253" s="178">
        <v>2.4504807405173763E-3</v>
      </c>
      <c r="J9253" s="178" t="s">
        <v>625</v>
      </c>
    </row>
    <row r="9254" spans="1:10" x14ac:dyDescent="0.45">
      <c r="A9254" s="178" t="s">
        <v>567</v>
      </c>
      <c r="B9254" s="178" t="s">
        <v>568</v>
      </c>
      <c r="C9254" s="178">
        <v>2045</v>
      </c>
      <c r="D9254" s="178" t="s">
        <v>336</v>
      </c>
      <c r="E9254" s="178" t="s">
        <v>337</v>
      </c>
      <c r="F9254" s="178" t="s">
        <v>569</v>
      </c>
      <c r="G9254" s="178">
        <v>25</v>
      </c>
      <c r="H9254" s="178">
        <v>3.0975445406511402E-2</v>
      </c>
      <c r="I9254" s="178">
        <v>3.4692498855292776E-2</v>
      </c>
      <c r="J9254" s="178" t="s">
        <v>625</v>
      </c>
    </row>
    <row r="9255" spans="1:10" x14ac:dyDescent="0.45">
      <c r="A9255" s="178" t="s">
        <v>567</v>
      </c>
      <c r="B9255" s="178" t="s">
        <v>568</v>
      </c>
      <c r="C9255" s="178">
        <v>2045</v>
      </c>
      <c r="D9255" s="178" t="s">
        <v>336</v>
      </c>
      <c r="E9255" s="178" t="s">
        <v>337</v>
      </c>
      <c r="F9255" s="178" t="s">
        <v>572</v>
      </c>
      <c r="G9255" s="178">
        <v>25</v>
      </c>
      <c r="H9255" s="178">
        <v>1.138044535764E-4</v>
      </c>
      <c r="I9255" s="178">
        <v>1.2746098800556801E-4</v>
      </c>
      <c r="J9255" s="178" t="s">
        <v>625</v>
      </c>
    </row>
    <row r="9256" spans="1:10" x14ac:dyDescent="0.45">
      <c r="A9256" s="178" t="s">
        <v>567</v>
      </c>
      <c r="B9256" s="178" t="s">
        <v>568</v>
      </c>
      <c r="C9256" s="178">
        <v>2045</v>
      </c>
      <c r="D9256" s="178" t="s">
        <v>336</v>
      </c>
      <c r="E9256" s="178" t="s">
        <v>337</v>
      </c>
      <c r="F9256" s="178" t="s">
        <v>573</v>
      </c>
      <c r="G9256" s="178">
        <v>25</v>
      </c>
      <c r="H9256" s="178">
        <v>1.2575743021443E-3</v>
      </c>
      <c r="I9256" s="178">
        <v>1.4084832184016161E-3</v>
      </c>
      <c r="J9256" s="178" t="s">
        <v>625</v>
      </c>
    </row>
    <row r="9257" spans="1:10" x14ac:dyDescent="0.45">
      <c r="A9257" s="178" t="s">
        <v>567</v>
      </c>
      <c r="B9257" s="178" t="s">
        <v>568</v>
      </c>
      <c r="C9257" s="178">
        <v>2045</v>
      </c>
      <c r="D9257" s="178" t="s">
        <v>336</v>
      </c>
      <c r="E9257" s="178" t="s">
        <v>337</v>
      </c>
      <c r="F9257" s="178" t="s">
        <v>571</v>
      </c>
      <c r="G9257" s="178">
        <v>25</v>
      </c>
      <c r="H9257" s="178">
        <v>2.0315647561802001E-3</v>
      </c>
      <c r="I9257" s="178">
        <v>2.2753525269218243E-3</v>
      </c>
      <c r="J9257" s="178" t="s">
        <v>625</v>
      </c>
    </row>
    <row r="9258" spans="1:10" x14ac:dyDescent="0.45">
      <c r="A9258" s="178" t="s">
        <v>567</v>
      </c>
      <c r="B9258" s="178" t="s">
        <v>568</v>
      </c>
      <c r="C9258" s="178">
        <v>2045</v>
      </c>
      <c r="D9258" s="178" t="s">
        <v>336</v>
      </c>
      <c r="E9258" s="178" t="s">
        <v>337</v>
      </c>
      <c r="F9258" s="178" t="s">
        <v>570</v>
      </c>
      <c r="G9258" s="178">
        <v>25</v>
      </c>
      <c r="H9258" s="178">
        <v>3.4604009706526999E-3</v>
      </c>
      <c r="I9258" s="178">
        <v>3.8756490871310243E-3</v>
      </c>
      <c r="J9258" s="178" t="s">
        <v>625</v>
      </c>
    </row>
    <row r="9259" spans="1:10" x14ac:dyDescent="0.45">
      <c r="A9259" s="178" t="s">
        <v>567</v>
      </c>
      <c r="B9259" s="178" t="s">
        <v>568</v>
      </c>
      <c r="C9259" s="178">
        <v>2045</v>
      </c>
      <c r="D9259" s="178" t="s">
        <v>336</v>
      </c>
      <c r="E9259" s="178" t="s">
        <v>337</v>
      </c>
      <c r="F9259" s="178" t="s">
        <v>574</v>
      </c>
      <c r="G9259" s="178">
        <v>25</v>
      </c>
      <c r="H9259" s="178">
        <v>2.2569287684746E-3</v>
      </c>
      <c r="I9259" s="178">
        <v>2.5277602206915523E-3</v>
      </c>
      <c r="J9259" s="178" t="s">
        <v>626</v>
      </c>
    </row>
    <row r="9260" spans="1:10" x14ac:dyDescent="0.45">
      <c r="A9260" s="178" t="s">
        <v>567</v>
      </c>
      <c r="B9260" s="178" t="s">
        <v>568</v>
      </c>
      <c r="C9260" s="178">
        <v>2045</v>
      </c>
      <c r="D9260" s="178" t="s">
        <v>336</v>
      </c>
      <c r="E9260" s="178" t="s">
        <v>337</v>
      </c>
      <c r="F9260" s="178" t="s">
        <v>569</v>
      </c>
      <c r="G9260" s="178">
        <v>26</v>
      </c>
      <c r="H9260" s="178">
        <v>4.7004598192870603E-2</v>
      </c>
      <c r="I9260" s="178">
        <v>5.2645149976015083E-2</v>
      </c>
      <c r="J9260" s="178" t="s">
        <v>625</v>
      </c>
    </row>
    <row r="9261" spans="1:10" x14ac:dyDescent="0.45">
      <c r="A9261" s="178" t="s">
        <v>567</v>
      </c>
      <c r="B9261" s="178" t="s">
        <v>568</v>
      </c>
      <c r="C9261" s="178">
        <v>2045</v>
      </c>
      <c r="D9261" s="178" t="s">
        <v>336</v>
      </c>
      <c r="E9261" s="178" t="s">
        <v>337</v>
      </c>
      <c r="F9261" s="178" t="s">
        <v>574</v>
      </c>
      <c r="G9261" s="178">
        <v>26</v>
      </c>
      <c r="H9261" s="178">
        <v>1.4029556186870001E-3</v>
      </c>
      <c r="I9261" s="178">
        <v>1.5713102929294403E-3</v>
      </c>
      <c r="J9261" s="178" t="s">
        <v>626</v>
      </c>
    </row>
    <row r="9262" spans="1:10" x14ac:dyDescent="0.45">
      <c r="A9262" s="178" t="s">
        <v>567</v>
      </c>
      <c r="B9262" s="178" t="s">
        <v>568</v>
      </c>
      <c r="C9262" s="178">
        <v>2045</v>
      </c>
      <c r="D9262" s="178" t="s">
        <v>336</v>
      </c>
      <c r="E9262" s="178" t="s">
        <v>337</v>
      </c>
      <c r="F9262" s="178" t="s">
        <v>572</v>
      </c>
      <c r="G9262" s="178">
        <v>26</v>
      </c>
      <c r="H9262" s="178">
        <v>1.804820749385E-4</v>
      </c>
      <c r="I9262" s="178">
        <v>2.0213992393112E-4</v>
      </c>
      <c r="J9262" s="178" t="s">
        <v>625</v>
      </c>
    </row>
    <row r="9263" spans="1:10" x14ac:dyDescent="0.45">
      <c r="A9263" s="178" t="s">
        <v>567</v>
      </c>
      <c r="B9263" s="178" t="s">
        <v>568</v>
      </c>
      <c r="C9263" s="178">
        <v>2045</v>
      </c>
      <c r="D9263" s="178" t="s">
        <v>336</v>
      </c>
      <c r="E9263" s="178" t="s">
        <v>337</v>
      </c>
      <c r="F9263" s="178" t="s">
        <v>570</v>
      </c>
      <c r="G9263" s="178">
        <v>26</v>
      </c>
      <c r="H9263" s="178">
        <v>3.6106989718974001E-3</v>
      </c>
      <c r="I9263" s="178">
        <v>4.0439828485250885E-3</v>
      </c>
      <c r="J9263" s="178" t="s">
        <v>625</v>
      </c>
    </row>
    <row r="9264" spans="1:10" x14ac:dyDescent="0.45">
      <c r="A9264" s="178" t="s">
        <v>567</v>
      </c>
      <c r="B9264" s="178" t="s">
        <v>568</v>
      </c>
      <c r="C9264" s="178">
        <v>2045</v>
      </c>
      <c r="D9264" s="178" t="s">
        <v>336</v>
      </c>
      <c r="E9264" s="178" t="s">
        <v>337</v>
      </c>
      <c r="F9264" s="178" t="s">
        <v>571</v>
      </c>
      <c r="G9264" s="178">
        <v>26</v>
      </c>
      <c r="H9264" s="178">
        <v>1.7042519903043001E-3</v>
      </c>
      <c r="I9264" s="178">
        <v>1.9087622291408164E-3</v>
      </c>
      <c r="J9264" s="178" t="s">
        <v>625</v>
      </c>
    </row>
    <row r="9265" spans="1:10" x14ac:dyDescent="0.45">
      <c r="A9265" s="178" t="s">
        <v>567</v>
      </c>
      <c r="B9265" s="178" t="s">
        <v>568</v>
      </c>
      <c r="C9265" s="178">
        <v>2045</v>
      </c>
      <c r="D9265" s="178" t="s">
        <v>336</v>
      </c>
      <c r="E9265" s="178" t="s">
        <v>337</v>
      </c>
      <c r="F9265" s="178" t="s">
        <v>570</v>
      </c>
      <c r="G9265" s="178">
        <v>27</v>
      </c>
      <c r="H9265" s="178">
        <v>3.7220125959719999E-3</v>
      </c>
      <c r="I9265" s="178">
        <v>4.1686541074886403E-3</v>
      </c>
      <c r="J9265" s="178" t="s">
        <v>625</v>
      </c>
    </row>
    <row r="9266" spans="1:10" x14ac:dyDescent="0.45">
      <c r="A9266" s="178" t="s">
        <v>567</v>
      </c>
      <c r="B9266" s="178" t="s">
        <v>568</v>
      </c>
      <c r="C9266" s="178">
        <v>2045</v>
      </c>
      <c r="D9266" s="178" t="s">
        <v>336</v>
      </c>
      <c r="E9266" s="178" t="s">
        <v>337</v>
      </c>
      <c r="F9266" s="178" t="s">
        <v>574</v>
      </c>
      <c r="G9266" s="178">
        <v>27</v>
      </c>
      <c r="H9266" s="178">
        <v>2.0133043290116001E-3</v>
      </c>
      <c r="I9266" s="178">
        <v>2.2549008484929922E-3</v>
      </c>
      <c r="J9266" s="178" t="s">
        <v>626</v>
      </c>
    </row>
    <row r="9267" spans="1:10" x14ac:dyDescent="0.45">
      <c r="A9267" s="178" t="s">
        <v>567</v>
      </c>
      <c r="B9267" s="178" t="s">
        <v>568</v>
      </c>
      <c r="C9267" s="178">
        <v>2045</v>
      </c>
      <c r="D9267" s="178" t="s">
        <v>336</v>
      </c>
      <c r="E9267" s="178" t="s">
        <v>337</v>
      </c>
      <c r="F9267" s="178" t="s">
        <v>572</v>
      </c>
      <c r="G9267" s="178">
        <v>27</v>
      </c>
      <c r="H9267" s="178">
        <v>1.171149779111E-4</v>
      </c>
      <c r="I9267" s="178">
        <v>1.3116877526043202E-4</v>
      </c>
      <c r="J9267" s="178" t="s">
        <v>625</v>
      </c>
    </row>
    <row r="9268" spans="1:10" x14ac:dyDescent="0.45">
      <c r="A9268" s="178" t="s">
        <v>567</v>
      </c>
      <c r="B9268" s="178" t="s">
        <v>568</v>
      </c>
      <c r="C9268" s="178">
        <v>2045</v>
      </c>
      <c r="D9268" s="178" t="s">
        <v>336</v>
      </c>
      <c r="E9268" s="178" t="s">
        <v>337</v>
      </c>
      <c r="F9268" s="178" t="s">
        <v>573</v>
      </c>
      <c r="G9268" s="178">
        <v>27</v>
      </c>
      <c r="H9268" s="178">
        <v>4.127237771172E-4</v>
      </c>
      <c r="I9268" s="178">
        <v>4.6225063037126407E-4</v>
      </c>
      <c r="J9268" s="178" t="s">
        <v>625</v>
      </c>
    </row>
    <row r="9269" spans="1:10" x14ac:dyDescent="0.45">
      <c r="A9269" s="178" t="s">
        <v>567</v>
      </c>
      <c r="B9269" s="178" t="s">
        <v>568</v>
      </c>
      <c r="C9269" s="178">
        <v>2045</v>
      </c>
      <c r="D9269" s="178" t="s">
        <v>336</v>
      </c>
      <c r="E9269" s="178" t="s">
        <v>337</v>
      </c>
      <c r="F9269" s="178" t="s">
        <v>571</v>
      </c>
      <c r="G9269" s="178">
        <v>27</v>
      </c>
      <c r="H9269" s="178">
        <v>8.1230304931520004E-4</v>
      </c>
      <c r="I9269" s="178">
        <v>9.0977941523302417E-4</v>
      </c>
      <c r="J9269" s="178" t="s">
        <v>625</v>
      </c>
    </row>
    <row r="9270" spans="1:10" x14ac:dyDescent="0.45">
      <c r="A9270" s="178" t="s">
        <v>567</v>
      </c>
      <c r="B9270" s="178" t="s">
        <v>568</v>
      </c>
      <c r="C9270" s="178">
        <v>2045</v>
      </c>
      <c r="D9270" s="178" t="s">
        <v>336</v>
      </c>
      <c r="E9270" s="178" t="s">
        <v>337</v>
      </c>
      <c r="F9270" s="178" t="s">
        <v>569</v>
      </c>
      <c r="G9270" s="178">
        <v>27</v>
      </c>
      <c r="H9270" s="178">
        <v>1.79096136707813E-2</v>
      </c>
      <c r="I9270" s="178">
        <v>2.0058767311275059E-2</v>
      </c>
      <c r="J9270" s="178" t="s">
        <v>625</v>
      </c>
    </row>
    <row r="9271" spans="1:10" x14ac:dyDescent="0.45">
      <c r="A9271" s="178" t="s">
        <v>567</v>
      </c>
      <c r="B9271" s="178" t="s">
        <v>568</v>
      </c>
      <c r="C9271" s="178">
        <v>2045</v>
      </c>
      <c r="D9271" s="178" t="s">
        <v>336</v>
      </c>
      <c r="E9271" s="178" t="s">
        <v>337</v>
      </c>
      <c r="F9271" s="178" t="s">
        <v>573</v>
      </c>
      <c r="G9271" s="178">
        <v>28</v>
      </c>
      <c r="H9271" s="178">
        <v>3.073201805819E-4</v>
      </c>
      <c r="I9271" s="178">
        <v>3.4419860225172802E-4</v>
      </c>
      <c r="J9271" s="178" t="s">
        <v>625</v>
      </c>
    </row>
    <row r="9272" spans="1:10" x14ac:dyDescent="0.45">
      <c r="A9272" s="178" t="s">
        <v>567</v>
      </c>
      <c r="B9272" s="178" t="s">
        <v>568</v>
      </c>
      <c r="C9272" s="178">
        <v>2045</v>
      </c>
      <c r="D9272" s="178" t="s">
        <v>336</v>
      </c>
      <c r="E9272" s="178" t="s">
        <v>337</v>
      </c>
      <c r="F9272" s="178" t="s">
        <v>570</v>
      </c>
      <c r="G9272" s="178">
        <v>28</v>
      </c>
      <c r="H9272" s="178">
        <v>2.0963248680346E-3</v>
      </c>
      <c r="I9272" s="178">
        <v>2.3478838521987524E-3</v>
      </c>
      <c r="J9272" s="178" t="s">
        <v>625</v>
      </c>
    </row>
    <row r="9273" spans="1:10" x14ac:dyDescent="0.45">
      <c r="A9273" s="178" t="s">
        <v>567</v>
      </c>
      <c r="B9273" s="178" t="s">
        <v>568</v>
      </c>
      <c r="C9273" s="178">
        <v>2045</v>
      </c>
      <c r="D9273" s="178" t="s">
        <v>336</v>
      </c>
      <c r="E9273" s="178" t="s">
        <v>337</v>
      </c>
      <c r="F9273" s="178" t="s">
        <v>571</v>
      </c>
      <c r="G9273" s="178">
        <v>28</v>
      </c>
      <c r="H9273" s="178">
        <v>8.3453405386540004E-4</v>
      </c>
      <c r="I9273" s="178">
        <v>9.346781403292481E-4</v>
      </c>
      <c r="J9273" s="178" t="s">
        <v>625</v>
      </c>
    </row>
    <row r="9274" spans="1:10" x14ac:dyDescent="0.45">
      <c r="A9274" s="178" t="s">
        <v>567</v>
      </c>
      <c r="B9274" s="178" t="s">
        <v>568</v>
      </c>
      <c r="C9274" s="178">
        <v>2045</v>
      </c>
      <c r="D9274" s="178" t="s">
        <v>336</v>
      </c>
      <c r="E9274" s="178" t="s">
        <v>337</v>
      </c>
      <c r="F9274" s="178" t="s">
        <v>574</v>
      </c>
      <c r="G9274" s="178">
        <v>28</v>
      </c>
      <c r="H9274" s="178">
        <v>2.6398324989714002E-3</v>
      </c>
      <c r="I9274" s="178">
        <v>2.9566123988479685E-3</v>
      </c>
      <c r="J9274" s="178" t="s">
        <v>626</v>
      </c>
    </row>
    <row r="9275" spans="1:10" x14ac:dyDescent="0.45">
      <c r="A9275" s="178" t="s">
        <v>567</v>
      </c>
      <c r="B9275" s="178" t="s">
        <v>568</v>
      </c>
      <c r="C9275" s="178">
        <v>2045</v>
      </c>
      <c r="D9275" s="178" t="s">
        <v>336</v>
      </c>
      <c r="E9275" s="178" t="s">
        <v>337</v>
      </c>
      <c r="F9275" s="178" t="s">
        <v>569</v>
      </c>
      <c r="G9275" s="178">
        <v>28</v>
      </c>
      <c r="H9275" s="178">
        <v>3.1347239157185E-2</v>
      </c>
      <c r="I9275" s="178">
        <v>3.51089078560472E-2</v>
      </c>
      <c r="J9275" s="178" t="s">
        <v>625</v>
      </c>
    </row>
    <row r="9276" spans="1:10" x14ac:dyDescent="0.45">
      <c r="A9276" s="178" t="s">
        <v>567</v>
      </c>
      <c r="B9276" s="178" t="s">
        <v>568</v>
      </c>
      <c r="C9276" s="178">
        <v>2045</v>
      </c>
      <c r="D9276" s="178" t="s">
        <v>336</v>
      </c>
      <c r="E9276" s="178" t="s">
        <v>337</v>
      </c>
      <c r="F9276" s="178" t="s">
        <v>572</v>
      </c>
      <c r="G9276" s="178">
        <v>28</v>
      </c>
      <c r="H9276" s="178">
        <v>2.7291600417809998E-4</v>
      </c>
      <c r="I9276" s="178">
        <v>3.0566592467947198E-4</v>
      </c>
      <c r="J9276" s="178" t="s">
        <v>625</v>
      </c>
    </row>
    <row r="9277" spans="1:10" x14ac:dyDescent="0.45">
      <c r="A9277" s="178" t="s">
        <v>567</v>
      </c>
      <c r="B9277" s="178" t="s">
        <v>568</v>
      </c>
      <c r="C9277" s="178">
        <v>2045</v>
      </c>
      <c r="D9277" s="178" t="s">
        <v>336</v>
      </c>
      <c r="E9277" s="178" t="s">
        <v>337</v>
      </c>
      <c r="F9277" s="178" t="s">
        <v>574</v>
      </c>
      <c r="G9277" s="178">
        <v>29</v>
      </c>
      <c r="H9277" s="178">
        <v>3.2295475248246999E-3</v>
      </c>
      <c r="I9277" s="178">
        <v>3.6170932278036644E-3</v>
      </c>
      <c r="J9277" s="178" t="s">
        <v>626</v>
      </c>
    </row>
    <row r="9278" spans="1:10" x14ac:dyDescent="0.45">
      <c r="A9278" s="178" t="s">
        <v>567</v>
      </c>
      <c r="B9278" s="178" t="s">
        <v>568</v>
      </c>
      <c r="C9278" s="178">
        <v>2045</v>
      </c>
      <c r="D9278" s="178" t="s">
        <v>336</v>
      </c>
      <c r="E9278" s="178" t="s">
        <v>337</v>
      </c>
      <c r="F9278" s="178" t="s">
        <v>570</v>
      </c>
      <c r="G9278" s="178">
        <v>29</v>
      </c>
      <c r="H9278" s="178">
        <v>3.5730740637518001E-3</v>
      </c>
      <c r="I9278" s="178">
        <v>4.0018429514020164E-3</v>
      </c>
      <c r="J9278" s="178" t="s">
        <v>625</v>
      </c>
    </row>
    <row r="9279" spans="1:10" x14ac:dyDescent="0.45">
      <c r="A9279" s="178" t="s">
        <v>567</v>
      </c>
      <c r="B9279" s="178" t="s">
        <v>568</v>
      </c>
      <c r="C9279" s="178">
        <v>2045</v>
      </c>
      <c r="D9279" s="178" t="s">
        <v>336</v>
      </c>
      <c r="E9279" s="178" t="s">
        <v>337</v>
      </c>
      <c r="F9279" s="178" t="s">
        <v>569</v>
      </c>
      <c r="G9279" s="178">
        <v>29</v>
      </c>
      <c r="H9279" s="178">
        <v>3.5571418935433002E-2</v>
      </c>
      <c r="I9279" s="178">
        <v>3.9839989207684966E-2</v>
      </c>
      <c r="J9279" s="178" t="s">
        <v>625</v>
      </c>
    </row>
    <row r="9280" spans="1:10" x14ac:dyDescent="0.45">
      <c r="A9280" s="178" t="s">
        <v>567</v>
      </c>
      <c r="B9280" s="178" t="s">
        <v>568</v>
      </c>
      <c r="C9280" s="178">
        <v>2045</v>
      </c>
      <c r="D9280" s="178" t="s">
        <v>336</v>
      </c>
      <c r="E9280" s="178" t="s">
        <v>337</v>
      </c>
      <c r="F9280" s="178" t="s">
        <v>571</v>
      </c>
      <c r="G9280" s="178">
        <v>29</v>
      </c>
      <c r="H9280" s="178">
        <v>3.4599928039819998E-4</v>
      </c>
      <c r="I9280" s="178">
        <v>3.8751919404598399E-4</v>
      </c>
      <c r="J9280" s="178" t="s">
        <v>625</v>
      </c>
    </row>
    <row r="9281" spans="1:10" x14ac:dyDescent="0.45">
      <c r="A9281" s="178" t="s">
        <v>567</v>
      </c>
      <c r="B9281" s="178" t="s">
        <v>568</v>
      </c>
      <c r="C9281" s="178">
        <v>2045</v>
      </c>
      <c r="D9281" s="178" t="s">
        <v>336</v>
      </c>
      <c r="E9281" s="178" t="s">
        <v>337</v>
      </c>
      <c r="F9281" s="178" t="s">
        <v>572</v>
      </c>
      <c r="G9281" s="178">
        <v>29</v>
      </c>
      <c r="H9281" s="178">
        <v>2.6015472030849998E-4</v>
      </c>
      <c r="I9281" s="178">
        <v>2.9137328674552001E-4</v>
      </c>
      <c r="J9281" s="178" t="s">
        <v>625</v>
      </c>
    </row>
    <row r="9282" spans="1:10" x14ac:dyDescent="0.45">
      <c r="A9282" s="178" t="s">
        <v>567</v>
      </c>
      <c r="B9282" s="178" t="s">
        <v>568</v>
      </c>
      <c r="C9282" s="178">
        <v>2045</v>
      </c>
      <c r="D9282" s="178" t="s">
        <v>336</v>
      </c>
      <c r="E9282" s="178" t="s">
        <v>337</v>
      </c>
      <c r="F9282" s="178" t="s">
        <v>574</v>
      </c>
      <c r="G9282" s="178">
        <v>30</v>
      </c>
      <c r="H9282" s="178">
        <v>3.1489139655605002E-3</v>
      </c>
      <c r="I9282" s="178">
        <v>3.5267836414277606E-3</v>
      </c>
      <c r="J9282" s="178" t="s">
        <v>626</v>
      </c>
    </row>
    <row r="9283" spans="1:10" x14ac:dyDescent="0.45">
      <c r="A9283" s="178" t="s">
        <v>567</v>
      </c>
      <c r="B9283" s="178" t="s">
        <v>568</v>
      </c>
      <c r="C9283" s="178">
        <v>2045</v>
      </c>
      <c r="D9283" s="178" t="s">
        <v>336</v>
      </c>
      <c r="E9283" s="178" t="s">
        <v>337</v>
      </c>
      <c r="F9283" s="178" t="s">
        <v>572</v>
      </c>
      <c r="G9283" s="178">
        <v>30</v>
      </c>
      <c r="H9283" s="178">
        <v>1.493624477007E-4</v>
      </c>
      <c r="I9283" s="178">
        <v>1.67285941424784E-4</v>
      </c>
      <c r="J9283" s="178" t="s">
        <v>625</v>
      </c>
    </row>
    <row r="9284" spans="1:10" x14ac:dyDescent="0.45">
      <c r="A9284" s="178" t="s">
        <v>567</v>
      </c>
      <c r="B9284" s="178" t="s">
        <v>568</v>
      </c>
      <c r="C9284" s="178">
        <v>2045</v>
      </c>
      <c r="D9284" s="178" t="s">
        <v>336</v>
      </c>
      <c r="E9284" s="178" t="s">
        <v>337</v>
      </c>
      <c r="F9284" s="178" t="s">
        <v>571</v>
      </c>
      <c r="G9284" s="178">
        <v>30</v>
      </c>
      <c r="H9284" s="178">
        <v>2.2771534713679999E-4</v>
      </c>
      <c r="I9284" s="178">
        <v>2.5504118879321599E-4</v>
      </c>
      <c r="J9284" s="178" t="s">
        <v>625</v>
      </c>
    </row>
    <row r="9285" spans="1:10" x14ac:dyDescent="0.45">
      <c r="A9285" s="178" t="s">
        <v>567</v>
      </c>
      <c r="B9285" s="178" t="s">
        <v>568</v>
      </c>
      <c r="C9285" s="178">
        <v>2045</v>
      </c>
      <c r="D9285" s="178" t="s">
        <v>336</v>
      </c>
      <c r="E9285" s="178" t="s">
        <v>337</v>
      </c>
      <c r="F9285" s="178" t="s">
        <v>570</v>
      </c>
      <c r="G9285" s="178">
        <v>30</v>
      </c>
      <c r="H9285" s="178">
        <v>2.0056813664269002E-3</v>
      </c>
      <c r="I9285" s="178">
        <v>2.2463631303981284E-3</v>
      </c>
      <c r="J9285" s="178" t="s">
        <v>625</v>
      </c>
    </row>
    <row r="9286" spans="1:10" x14ac:dyDescent="0.45">
      <c r="A9286" s="178" t="s">
        <v>567</v>
      </c>
      <c r="B9286" s="178" t="s">
        <v>568</v>
      </c>
      <c r="C9286" s="178">
        <v>2045</v>
      </c>
      <c r="D9286" s="178" t="s">
        <v>336</v>
      </c>
      <c r="E9286" s="178" t="s">
        <v>337</v>
      </c>
      <c r="F9286" s="178" t="s">
        <v>569</v>
      </c>
      <c r="G9286" s="178">
        <v>30</v>
      </c>
      <c r="H9286" s="178">
        <v>2.8808785136789001E-3</v>
      </c>
      <c r="I9286" s="178">
        <v>3.2265839353203683E-3</v>
      </c>
      <c r="J9286" s="178" t="s">
        <v>625</v>
      </c>
    </row>
    <row r="9287" spans="1:10" x14ac:dyDescent="0.45">
      <c r="A9287" s="178" t="s">
        <v>567</v>
      </c>
      <c r="B9287" s="178" t="s">
        <v>568</v>
      </c>
      <c r="C9287" s="178">
        <v>2045</v>
      </c>
      <c r="D9287" s="178" t="s">
        <v>336</v>
      </c>
      <c r="E9287" s="178" t="s">
        <v>337</v>
      </c>
      <c r="F9287" s="178" t="s">
        <v>572</v>
      </c>
      <c r="G9287" s="178">
        <v>31</v>
      </c>
      <c r="H9287" s="178">
        <v>3.6285469832359997E-4</v>
      </c>
      <c r="I9287" s="178">
        <v>4.0639726212243201E-4</v>
      </c>
      <c r="J9287" s="178" t="s">
        <v>625</v>
      </c>
    </row>
    <row r="9288" spans="1:10" x14ac:dyDescent="0.45">
      <c r="A9288" s="178" t="s">
        <v>567</v>
      </c>
      <c r="B9288" s="178" t="s">
        <v>568</v>
      </c>
      <c r="C9288" s="178">
        <v>2045</v>
      </c>
      <c r="D9288" s="178" t="s">
        <v>336</v>
      </c>
      <c r="E9288" s="178" t="s">
        <v>337</v>
      </c>
      <c r="F9288" s="178" t="s">
        <v>570</v>
      </c>
      <c r="G9288" s="178">
        <v>31</v>
      </c>
      <c r="H9288" s="178">
        <v>4.8359325446653998E-3</v>
      </c>
      <c r="I9288" s="178">
        <v>5.4162444500252486E-3</v>
      </c>
      <c r="J9288" s="178" t="s">
        <v>625</v>
      </c>
    </row>
    <row r="9289" spans="1:10" x14ac:dyDescent="0.45">
      <c r="A9289" s="178" t="s">
        <v>567</v>
      </c>
      <c r="B9289" s="178" t="s">
        <v>568</v>
      </c>
      <c r="C9289" s="178">
        <v>2045</v>
      </c>
      <c r="D9289" s="178" t="s">
        <v>336</v>
      </c>
      <c r="E9289" s="178" t="s">
        <v>337</v>
      </c>
      <c r="F9289" s="178" t="s">
        <v>569</v>
      </c>
      <c r="G9289" s="178">
        <v>31</v>
      </c>
      <c r="H9289" s="178">
        <v>3.1895599793642801E-2</v>
      </c>
      <c r="I9289" s="178">
        <v>3.5723071768879941E-2</v>
      </c>
      <c r="J9289" s="178" t="s">
        <v>625</v>
      </c>
    </row>
    <row r="9290" spans="1:10" x14ac:dyDescent="0.45">
      <c r="A9290" s="178" t="s">
        <v>567</v>
      </c>
      <c r="B9290" s="178" t="s">
        <v>568</v>
      </c>
      <c r="C9290" s="178">
        <v>2045</v>
      </c>
      <c r="D9290" s="178" t="s">
        <v>336</v>
      </c>
      <c r="E9290" s="178" t="s">
        <v>337</v>
      </c>
      <c r="F9290" s="178" t="s">
        <v>571</v>
      </c>
      <c r="G9290" s="178">
        <v>31</v>
      </c>
      <c r="H9290" s="178">
        <v>4.2959085840269998E-4</v>
      </c>
      <c r="I9290" s="178">
        <v>4.81141761411024E-4</v>
      </c>
      <c r="J9290" s="178" t="s">
        <v>625</v>
      </c>
    </row>
    <row r="9291" spans="1:10" x14ac:dyDescent="0.45">
      <c r="A9291" s="178" t="s">
        <v>567</v>
      </c>
      <c r="B9291" s="178" t="s">
        <v>568</v>
      </c>
      <c r="C9291" s="178">
        <v>2045</v>
      </c>
      <c r="D9291" s="178" t="s">
        <v>336</v>
      </c>
      <c r="E9291" s="178" t="s">
        <v>337</v>
      </c>
      <c r="F9291" s="178" t="s">
        <v>574</v>
      </c>
      <c r="G9291" s="178">
        <v>31</v>
      </c>
      <c r="H9291" s="178">
        <v>1.7278089071624001E-3</v>
      </c>
      <c r="I9291" s="178">
        <v>1.9351459760218882E-3</v>
      </c>
      <c r="J9291" s="178" t="s">
        <v>626</v>
      </c>
    </row>
    <row r="9292" spans="1:10" x14ac:dyDescent="0.45">
      <c r="A9292" s="178" t="s">
        <v>567</v>
      </c>
      <c r="B9292" s="178" t="s">
        <v>568</v>
      </c>
      <c r="C9292" s="178">
        <v>2045</v>
      </c>
      <c r="D9292" s="178" t="s">
        <v>336</v>
      </c>
      <c r="E9292" s="178" t="s">
        <v>337</v>
      </c>
      <c r="F9292" s="178" t="s">
        <v>570</v>
      </c>
      <c r="G9292" s="178">
        <v>32</v>
      </c>
      <c r="H9292" s="178">
        <v>3.9356226334348E-3</v>
      </c>
      <c r="I9292" s="178">
        <v>4.4078973494469766E-3</v>
      </c>
      <c r="J9292" s="178" t="s">
        <v>625</v>
      </c>
    </row>
    <row r="9293" spans="1:10" x14ac:dyDescent="0.45">
      <c r="A9293" s="178" t="s">
        <v>567</v>
      </c>
      <c r="B9293" s="178" t="s">
        <v>568</v>
      </c>
      <c r="C9293" s="178">
        <v>2045</v>
      </c>
      <c r="D9293" s="178" t="s">
        <v>336</v>
      </c>
      <c r="E9293" s="178" t="s">
        <v>337</v>
      </c>
      <c r="F9293" s="178" t="s">
        <v>574</v>
      </c>
      <c r="G9293" s="178">
        <v>32</v>
      </c>
      <c r="H9293" s="178">
        <v>1.1454618070274999E-3</v>
      </c>
      <c r="I9293" s="178">
        <v>1.2829172238708001E-3</v>
      </c>
      <c r="J9293" s="178" t="s">
        <v>626</v>
      </c>
    </row>
    <row r="9294" spans="1:10" x14ac:dyDescent="0.45">
      <c r="A9294" s="178" t="s">
        <v>567</v>
      </c>
      <c r="B9294" s="178" t="s">
        <v>568</v>
      </c>
      <c r="C9294" s="178">
        <v>2045</v>
      </c>
      <c r="D9294" s="178" t="s">
        <v>336</v>
      </c>
      <c r="E9294" s="178" t="s">
        <v>337</v>
      </c>
      <c r="F9294" s="178" t="s">
        <v>569</v>
      </c>
      <c r="G9294" s="178">
        <v>32</v>
      </c>
      <c r="H9294" s="178">
        <v>1.18392566218972E-2</v>
      </c>
      <c r="I9294" s="178">
        <v>1.3259967416524864E-2</v>
      </c>
      <c r="J9294" s="178" t="s">
        <v>625</v>
      </c>
    </row>
    <row r="9295" spans="1:10" x14ac:dyDescent="0.45">
      <c r="A9295" s="178" t="s">
        <v>567</v>
      </c>
      <c r="B9295" s="178" t="s">
        <v>568</v>
      </c>
      <c r="C9295" s="178">
        <v>2045</v>
      </c>
      <c r="D9295" s="178" t="s">
        <v>336</v>
      </c>
      <c r="E9295" s="178" t="s">
        <v>337</v>
      </c>
      <c r="F9295" s="178" t="s">
        <v>572</v>
      </c>
      <c r="G9295" s="178">
        <v>32</v>
      </c>
      <c r="H9295" s="178">
        <v>8.8911252532900004E-5</v>
      </c>
      <c r="I9295" s="178">
        <v>9.9580602836848019E-5</v>
      </c>
      <c r="J9295" s="178" t="s">
        <v>625</v>
      </c>
    </row>
    <row r="9296" spans="1:10" x14ac:dyDescent="0.45">
      <c r="A9296" s="178" t="s">
        <v>567</v>
      </c>
      <c r="B9296" s="178" t="s">
        <v>568</v>
      </c>
      <c r="C9296" s="178">
        <v>2045</v>
      </c>
      <c r="D9296" s="178" t="s">
        <v>336</v>
      </c>
      <c r="E9296" s="178" t="s">
        <v>337</v>
      </c>
      <c r="F9296" s="178" t="s">
        <v>571</v>
      </c>
      <c r="G9296" s="178">
        <v>32</v>
      </c>
      <c r="H9296" s="178">
        <v>2.0495120406850001E-4</v>
      </c>
      <c r="I9296" s="178">
        <v>2.2954534855672003E-4</v>
      </c>
      <c r="J9296" s="178" t="s">
        <v>625</v>
      </c>
    </row>
    <row r="9297" spans="1:10" x14ac:dyDescent="0.45">
      <c r="A9297" s="178" t="s">
        <v>567</v>
      </c>
      <c r="B9297" s="178" t="s">
        <v>568</v>
      </c>
      <c r="C9297" s="178">
        <v>2045</v>
      </c>
      <c r="D9297" s="178" t="s">
        <v>336</v>
      </c>
      <c r="E9297" s="178" t="s">
        <v>337</v>
      </c>
      <c r="F9297" s="178" t="s">
        <v>572</v>
      </c>
      <c r="G9297" s="178">
        <v>33</v>
      </c>
      <c r="H9297" s="178">
        <v>8.8055981905199994E-5</v>
      </c>
      <c r="I9297" s="178">
        <v>9.8622699733824003E-5</v>
      </c>
      <c r="J9297" s="178" t="s">
        <v>625</v>
      </c>
    </row>
    <row r="9298" spans="1:10" x14ac:dyDescent="0.45">
      <c r="A9298" s="178" t="s">
        <v>567</v>
      </c>
      <c r="B9298" s="178" t="s">
        <v>568</v>
      </c>
      <c r="C9298" s="178">
        <v>2045</v>
      </c>
      <c r="D9298" s="178" t="s">
        <v>336</v>
      </c>
      <c r="E9298" s="178" t="s">
        <v>337</v>
      </c>
      <c r="F9298" s="178" t="s">
        <v>573</v>
      </c>
      <c r="G9298" s="178">
        <v>33</v>
      </c>
      <c r="H9298" s="178">
        <v>2.2782684536650998E-3</v>
      </c>
      <c r="I9298" s="178">
        <v>2.551660668104912E-3</v>
      </c>
      <c r="J9298" s="178" t="s">
        <v>625</v>
      </c>
    </row>
    <row r="9299" spans="1:10" x14ac:dyDescent="0.45">
      <c r="A9299" s="178" t="s">
        <v>567</v>
      </c>
      <c r="B9299" s="178" t="s">
        <v>568</v>
      </c>
      <c r="C9299" s="178">
        <v>2045</v>
      </c>
      <c r="D9299" s="178" t="s">
        <v>336</v>
      </c>
      <c r="E9299" s="178" t="s">
        <v>337</v>
      </c>
      <c r="F9299" s="178" t="s">
        <v>574</v>
      </c>
      <c r="G9299" s="178">
        <v>33</v>
      </c>
      <c r="H9299" s="178">
        <v>1.7018557409756001E-3</v>
      </c>
      <c r="I9299" s="178">
        <v>1.9060784298926723E-3</v>
      </c>
      <c r="J9299" s="178" t="s">
        <v>626</v>
      </c>
    </row>
    <row r="9300" spans="1:10" x14ac:dyDescent="0.45">
      <c r="A9300" s="178" t="s">
        <v>567</v>
      </c>
      <c r="B9300" s="178" t="s">
        <v>568</v>
      </c>
      <c r="C9300" s="178">
        <v>2045</v>
      </c>
      <c r="D9300" s="178" t="s">
        <v>336</v>
      </c>
      <c r="E9300" s="178" t="s">
        <v>337</v>
      </c>
      <c r="F9300" s="178" t="s">
        <v>570</v>
      </c>
      <c r="G9300" s="178">
        <v>33</v>
      </c>
      <c r="H9300" s="178">
        <v>1.3860483013559001E-3</v>
      </c>
      <c r="I9300" s="178">
        <v>1.5523740975186082E-3</v>
      </c>
      <c r="J9300" s="178" t="s">
        <v>625</v>
      </c>
    </row>
    <row r="9301" spans="1:10" x14ac:dyDescent="0.45">
      <c r="A9301" s="178" t="s">
        <v>567</v>
      </c>
      <c r="B9301" s="178" t="s">
        <v>568</v>
      </c>
      <c r="C9301" s="178">
        <v>2045</v>
      </c>
      <c r="D9301" s="178" t="s">
        <v>336</v>
      </c>
      <c r="E9301" s="178" t="s">
        <v>337</v>
      </c>
      <c r="F9301" s="178" t="s">
        <v>569</v>
      </c>
      <c r="G9301" s="178">
        <v>33</v>
      </c>
      <c r="H9301" s="178">
        <v>1.2803266523405901E-2</v>
      </c>
      <c r="I9301" s="178">
        <v>1.433965850621461E-2</v>
      </c>
      <c r="J9301" s="178" t="s">
        <v>625</v>
      </c>
    </row>
    <row r="9302" spans="1:10" x14ac:dyDescent="0.45">
      <c r="A9302" s="178" t="s">
        <v>567</v>
      </c>
      <c r="B9302" s="178" t="s">
        <v>568</v>
      </c>
      <c r="C9302" s="178">
        <v>2045</v>
      </c>
      <c r="D9302" s="178" t="s">
        <v>336</v>
      </c>
      <c r="E9302" s="178" t="s">
        <v>337</v>
      </c>
      <c r="F9302" s="178" t="s">
        <v>571</v>
      </c>
      <c r="G9302" s="178">
        <v>34</v>
      </c>
      <c r="H9302" s="178">
        <v>3.9112275408119998E-4</v>
      </c>
      <c r="I9302" s="178">
        <v>4.3805748457094402E-4</v>
      </c>
      <c r="J9302" s="178" t="s">
        <v>625</v>
      </c>
    </row>
    <row r="9303" spans="1:10" x14ac:dyDescent="0.45">
      <c r="A9303" s="178" t="s">
        <v>567</v>
      </c>
      <c r="B9303" s="178" t="s">
        <v>568</v>
      </c>
      <c r="C9303" s="178">
        <v>2045</v>
      </c>
      <c r="D9303" s="178" t="s">
        <v>336</v>
      </c>
      <c r="E9303" s="178" t="s">
        <v>337</v>
      </c>
      <c r="F9303" s="178" t="s">
        <v>569</v>
      </c>
      <c r="G9303" s="178">
        <v>34</v>
      </c>
      <c r="H9303" s="178">
        <v>2.3512995103374099E-2</v>
      </c>
      <c r="I9303" s="178">
        <v>2.6334554515778992E-2</v>
      </c>
      <c r="J9303" s="178" t="s">
        <v>625</v>
      </c>
    </row>
    <row r="9304" spans="1:10" x14ac:dyDescent="0.45">
      <c r="A9304" s="178" t="s">
        <v>567</v>
      </c>
      <c r="B9304" s="178" t="s">
        <v>568</v>
      </c>
      <c r="C9304" s="178">
        <v>2045</v>
      </c>
      <c r="D9304" s="178" t="s">
        <v>336</v>
      </c>
      <c r="E9304" s="178" t="s">
        <v>337</v>
      </c>
      <c r="F9304" s="178" t="s">
        <v>570</v>
      </c>
      <c r="G9304" s="178">
        <v>34</v>
      </c>
      <c r="H9304" s="178">
        <v>3.2791559351608001E-3</v>
      </c>
      <c r="I9304" s="178">
        <v>3.6726546473800966E-3</v>
      </c>
      <c r="J9304" s="178" t="s">
        <v>625</v>
      </c>
    </row>
    <row r="9305" spans="1:10" x14ac:dyDescent="0.45">
      <c r="A9305" s="178" t="s">
        <v>567</v>
      </c>
      <c r="B9305" s="178" t="s">
        <v>568</v>
      </c>
      <c r="C9305" s="178">
        <v>2045</v>
      </c>
      <c r="D9305" s="178" t="s">
        <v>336</v>
      </c>
      <c r="E9305" s="178" t="s">
        <v>337</v>
      </c>
      <c r="F9305" s="178" t="s">
        <v>574</v>
      </c>
      <c r="G9305" s="178">
        <v>34</v>
      </c>
      <c r="H9305" s="178">
        <v>5.313058500178E-4</v>
      </c>
      <c r="I9305" s="178">
        <v>5.950625520199361E-4</v>
      </c>
      <c r="J9305" s="178" t="s">
        <v>626</v>
      </c>
    </row>
    <row r="9306" spans="1:10" x14ac:dyDescent="0.45">
      <c r="A9306" s="178" t="s">
        <v>567</v>
      </c>
      <c r="B9306" s="178" t="s">
        <v>568</v>
      </c>
      <c r="C9306" s="178">
        <v>2045</v>
      </c>
      <c r="D9306" s="178" t="s">
        <v>336</v>
      </c>
      <c r="E9306" s="178" t="s">
        <v>337</v>
      </c>
      <c r="F9306" s="178" t="s">
        <v>572</v>
      </c>
      <c r="G9306" s="178">
        <v>34</v>
      </c>
      <c r="H9306" s="178">
        <v>2.0838100317630001E-4</v>
      </c>
      <c r="I9306" s="178">
        <v>2.3338672355745603E-4</v>
      </c>
      <c r="J9306" s="178" t="s">
        <v>625</v>
      </c>
    </row>
    <row r="9307" spans="1:10" x14ac:dyDescent="0.45">
      <c r="A9307" s="178" t="s">
        <v>567</v>
      </c>
      <c r="B9307" s="178" t="s">
        <v>568</v>
      </c>
      <c r="C9307" s="178">
        <v>2045</v>
      </c>
      <c r="D9307" s="178" t="s">
        <v>336</v>
      </c>
      <c r="E9307" s="178" t="s">
        <v>337</v>
      </c>
      <c r="F9307" s="178" t="s">
        <v>572</v>
      </c>
      <c r="G9307" s="178">
        <v>35</v>
      </c>
      <c r="H9307" s="178">
        <v>1.2578974565260001E-4</v>
      </c>
      <c r="I9307" s="178">
        <v>1.4088451513091202E-4</v>
      </c>
      <c r="J9307" s="178" t="s">
        <v>625</v>
      </c>
    </row>
    <row r="9308" spans="1:10" x14ac:dyDescent="0.45">
      <c r="A9308" s="178" t="s">
        <v>567</v>
      </c>
      <c r="B9308" s="178" t="s">
        <v>568</v>
      </c>
      <c r="C9308" s="178">
        <v>2045</v>
      </c>
      <c r="D9308" s="178" t="s">
        <v>336</v>
      </c>
      <c r="E9308" s="178" t="s">
        <v>337</v>
      </c>
      <c r="F9308" s="178" t="s">
        <v>570</v>
      </c>
      <c r="G9308" s="178">
        <v>35</v>
      </c>
      <c r="H9308" s="178">
        <v>2.3798065376467998E-3</v>
      </c>
      <c r="I9308" s="178">
        <v>2.6653833221644161E-3</v>
      </c>
      <c r="J9308" s="178" t="s">
        <v>625</v>
      </c>
    </row>
    <row r="9309" spans="1:10" x14ac:dyDescent="0.45">
      <c r="A9309" s="178" t="s">
        <v>567</v>
      </c>
      <c r="B9309" s="178" t="s">
        <v>568</v>
      </c>
      <c r="C9309" s="178">
        <v>2045</v>
      </c>
      <c r="D9309" s="178" t="s">
        <v>336</v>
      </c>
      <c r="E9309" s="178" t="s">
        <v>337</v>
      </c>
      <c r="F9309" s="178" t="s">
        <v>569</v>
      </c>
      <c r="G9309" s="178">
        <v>35</v>
      </c>
      <c r="H9309" s="178">
        <v>1.2098127044737301E-2</v>
      </c>
      <c r="I9309" s="178">
        <v>1.3549902290105779E-2</v>
      </c>
      <c r="J9309" s="178" t="s">
        <v>625</v>
      </c>
    </row>
    <row r="9310" spans="1:10" x14ac:dyDescent="0.45">
      <c r="A9310" s="178" t="s">
        <v>567</v>
      </c>
      <c r="B9310" s="178" t="s">
        <v>568</v>
      </c>
      <c r="C9310" s="178">
        <v>2045</v>
      </c>
      <c r="D9310" s="178" t="s">
        <v>336</v>
      </c>
      <c r="E9310" s="178" t="s">
        <v>337</v>
      </c>
      <c r="F9310" s="178" t="s">
        <v>571</v>
      </c>
      <c r="G9310" s="178">
        <v>35</v>
      </c>
      <c r="H9310" s="178">
        <v>1.9549438729879999E-4</v>
      </c>
      <c r="I9310" s="178">
        <v>2.18953713774656E-4</v>
      </c>
      <c r="J9310" s="178" t="s">
        <v>625</v>
      </c>
    </row>
    <row r="9311" spans="1:10" x14ac:dyDescent="0.45">
      <c r="A9311" s="178" t="s">
        <v>567</v>
      </c>
      <c r="B9311" s="178" t="s">
        <v>568</v>
      </c>
      <c r="C9311" s="178">
        <v>2045</v>
      </c>
      <c r="D9311" s="178" t="s">
        <v>336</v>
      </c>
      <c r="E9311" s="178" t="s">
        <v>337</v>
      </c>
      <c r="F9311" s="178" t="s">
        <v>574</v>
      </c>
      <c r="G9311" s="178">
        <v>35</v>
      </c>
      <c r="H9311" s="178">
        <v>1.0259044938720999E-3</v>
      </c>
      <c r="I9311" s="178">
        <v>1.149013033136752E-3</v>
      </c>
      <c r="J9311" s="178" t="s">
        <v>626</v>
      </c>
    </row>
    <row r="9312" spans="1:10" x14ac:dyDescent="0.45">
      <c r="A9312" s="178" t="s">
        <v>567</v>
      </c>
      <c r="B9312" s="178" t="s">
        <v>568</v>
      </c>
      <c r="C9312" s="178">
        <v>2045</v>
      </c>
      <c r="D9312" s="178" t="s">
        <v>336</v>
      </c>
      <c r="E9312" s="178" t="s">
        <v>337</v>
      </c>
      <c r="F9312" s="178" t="s">
        <v>571</v>
      </c>
      <c r="G9312" s="178">
        <v>36</v>
      </c>
      <c r="H9312" s="178">
        <v>1.8984109919980001E-4</v>
      </c>
      <c r="I9312" s="178">
        <v>2.1262203110377603E-4</v>
      </c>
      <c r="J9312" s="178" t="s">
        <v>625</v>
      </c>
    </row>
    <row r="9313" spans="1:10" x14ac:dyDescent="0.45">
      <c r="A9313" s="178" t="s">
        <v>567</v>
      </c>
      <c r="B9313" s="178" t="s">
        <v>568</v>
      </c>
      <c r="C9313" s="178">
        <v>2045</v>
      </c>
      <c r="D9313" s="178" t="s">
        <v>336</v>
      </c>
      <c r="E9313" s="178" t="s">
        <v>337</v>
      </c>
      <c r="F9313" s="178" t="s">
        <v>569</v>
      </c>
      <c r="G9313" s="178">
        <v>36</v>
      </c>
      <c r="H9313" s="178">
        <v>1.29214331973344E-2</v>
      </c>
      <c r="I9313" s="178">
        <v>1.4472005181014529E-2</v>
      </c>
      <c r="J9313" s="178" t="s">
        <v>625</v>
      </c>
    </row>
    <row r="9314" spans="1:10" x14ac:dyDescent="0.45">
      <c r="A9314" s="178" t="s">
        <v>567</v>
      </c>
      <c r="B9314" s="178" t="s">
        <v>568</v>
      </c>
      <c r="C9314" s="178">
        <v>2045</v>
      </c>
      <c r="D9314" s="178" t="s">
        <v>336</v>
      </c>
      <c r="E9314" s="178" t="s">
        <v>337</v>
      </c>
      <c r="F9314" s="178" t="s">
        <v>570</v>
      </c>
      <c r="G9314" s="178">
        <v>36</v>
      </c>
      <c r="H9314" s="178">
        <v>2.7625942602753999E-3</v>
      </c>
      <c r="I9314" s="178">
        <v>3.0941055715084484E-3</v>
      </c>
      <c r="J9314" s="178" t="s">
        <v>625</v>
      </c>
    </row>
    <row r="9315" spans="1:10" x14ac:dyDescent="0.45">
      <c r="A9315" s="178" t="s">
        <v>567</v>
      </c>
      <c r="B9315" s="178" t="s">
        <v>568</v>
      </c>
      <c r="C9315" s="178">
        <v>2045</v>
      </c>
      <c r="D9315" s="178" t="s">
        <v>336</v>
      </c>
      <c r="E9315" s="178" t="s">
        <v>337</v>
      </c>
      <c r="F9315" s="178" t="s">
        <v>574</v>
      </c>
      <c r="G9315" s="178">
        <v>36</v>
      </c>
      <c r="H9315" s="178">
        <v>1.488859532401E-3</v>
      </c>
      <c r="I9315" s="178">
        <v>1.66752267628912E-3</v>
      </c>
      <c r="J9315" s="178" t="s">
        <v>626</v>
      </c>
    </row>
    <row r="9316" spans="1:10" x14ac:dyDescent="0.45">
      <c r="A9316" s="178" t="s">
        <v>567</v>
      </c>
      <c r="B9316" s="178" t="s">
        <v>568</v>
      </c>
      <c r="C9316" s="178">
        <v>2045</v>
      </c>
      <c r="D9316" s="178" t="s">
        <v>336</v>
      </c>
      <c r="E9316" s="178" t="s">
        <v>337</v>
      </c>
      <c r="F9316" s="178" t="s">
        <v>572</v>
      </c>
      <c r="G9316" s="178">
        <v>36</v>
      </c>
      <c r="H9316" s="178">
        <v>1.195852091769E-4</v>
      </c>
      <c r="I9316" s="178">
        <v>1.3393543427812801E-4</v>
      </c>
      <c r="J9316" s="178" t="s">
        <v>625</v>
      </c>
    </row>
    <row r="9317" spans="1:10" x14ac:dyDescent="0.45">
      <c r="A9317" s="178" t="s">
        <v>567</v>
      </c>
      <c r="B9317" s="178" t="s">
        <v>568</v>
      </c>
      <c r="C9317" s="178">
        <v>2045</v>
      </c>
      <c r="D9317" s="178" t="s">
        <v>336</v>
      </c>
      <c r="E9317" s="178" t="s">
        <v>337</v>
      </c>
      <c r="F9317" s="178" t="s">
        <v>572</v>
      </c>
      <c r="G9317" s="178">
        <v>37</v>
      </c>
      <c r="H9317" s="178">
        <v>3.9143105823300001E-5</v>
      </c>
      <c r="I9317" s="178">
        <v>4.3840278522096005E-5</v>
      </c>
      <c r="J9317" s="178" t="s">
        <v>625</v>
      </c>
    </row>
    <row r="9318" spans="1:10" x14ac:dyDescent="0.45">
      <c r="A9318" s="178" t="s">
        <v>567</v>
      </c>
      <c r="B9318" s="178" t="s">
        <v>568</v>
      </c>
      <c r="C9318" s="178">
        <v>2045</v>
      </c>
      <c r="D9318" s="178" t="s">
        <v>336</v>
      </c>
      <c r="E9318" s="178" t="s">
        <v>337</v>
      </c>
      <c r="F9318" s="178" t="s">
        <v>571</v>
      </c>
      <c r="G9318" s="178">
        <v>37</v>
      </c>
      <c r="H9318" s="178">
        <v>2.6714481646199998E-4</v>
      </c>
      <c r="I9318" s="178">
        <v>2.9920219443743998E-4</v>
      </c>
      <c r="J9318" s="178" t="s">
        <v>625</v>
      </c>
    </row>
    <row r="9319" spans="1:10" x14ac:dyDescent="0.45">
      <c r="A9319" s="178" t="s">
        <v>567</v>
      </c>
      <c r="B9319" s="178" t="s">
        <v>568</v>
      </c>
      <c r="C9319" s="178">
        <v>2045</v>
      </c>
      <c r="D9319" s="178" t="s">
        <v>336</v>
      </c>
      <c r="E9319" s="178" t="s">
        <v>337</v>
      </c>
      <c r="F9319" s="178" t="s">
        <v>570</v>
      </c>
      <c r="G9319" s="178">
        <v>37</v>
      </c>
      <c r="H9319" s="178">
        <v>2.0652289967984E-3</v>
      </c>
      <c r="I9319" s="178">
        <v>2.3130564764142084E-3</v>
      </c>
      <c r="J9319" s="178" t="s">
        <v>625</v>
      </c>
    </row>
    <row r="9320" spans="1:10" x14ac:dyDescent="0.45">
      <c r="A9320" s="178" t="s">
        <v>567</v>
      </c>
      <c r="B9320" s="178" t="s">
        <v>568</v>
      </c>
      <c r="C9320" s="178">
        <v>2045</v>
      </c>
      <c r="D9320" s="178" t="s">
        <v>336</v>
      </c>
      <c r="E9320" s="178" t="s">
        <v>337</v>
      </c>
      <c r="F9320" s="178" t="s">
        <v>573</v>
      </c>
      <c r="G9320" s="178">
        <v>37</v>
      </c>
      <c r="H9320" s="178">
        <v>1.2776794610545E-3</v>
      </c>
      <c r="I9320" s="178">
        <v>1.4310009963810402E-3</v>
      </c>
      <c r="J9320" s="178" t="s">
        <v>625</v>
      </c>
    </row>
    <row r="9321" spans="1:10" x14ac:dyDescent="0.45">
      <c r="A9321" s="178" t="s">
        <v>567</v>
      </c>
      <c r="B9321" s="178" t="s">
        <v>568</v>
      </c>
      <c r="C9321" s="178">
        <v>2045</v>
      </c>
      <c r="D9321" s="178" t="s">
        <v>336</v>
      </c>
      <c r="E9321" s="178" t="s">
        <v>337</v>
      </c>
      <c r="F9321" s="178" t="s">
        <v>574</v>
      </c>
      <c r="G9321" s="178">
        <v>37</v>
      </c>
      <c r="H9321" s="178">
        <v>4.9599393969400004E-4</v>
      </c>
      <c r="I9321" s="178">
        <v>5.5551321245728006E-4</v>
      </c>
      <c r="J9321" s="178" t="s">
        <v>626</v>
      </c>
    </row>
    <row r="9322" spans="1:10" x14ac:dyDescent="0.45">
      <c r="A9322" s="178" t="s">
        <v>567</v>
      </c>
      <c r="B9322" s="178" t="s">
        <v>568</v>
      </c>
      <c r="C9322" s="178">
        <v>2045</v>
      </c>
      <c r="D9322" s="178" t="s">
        <v>336</v>
      </c>
      <c r="E9322" s="178" t="s">
        <v>337</v>
      </c>
      <c r="F9322" s="178" t="s">
        <v>569</v>
      </c>
      <c r="G9322" s="178">
        <v>37</v>
      </c>
      <c r="H9322" s="178">
        <v>1.3346491614356601E-2</v>
      </c>
      <c r="I9322" s="178">
        <v>1.4948070608079393E-2</v>
      </c>
      <c r="J9322" s="178" t="s">
        <v>625</v>
      </c>
    </row>
    <row r="9323" spans="1:10" x14ac:dyDescent="0.45">
      <c r="A9323" s="178" t="s">
        <v>567</v>
      </c>
      <c r="B9323" s="178" t="s">
        <v>568</v>
      </c>
      <c r="C9323" s="178">
        <v>2045</v>
      </c>
      <c r="D9323" s="178" t="s">
        <v>336</v>
      </c>
      <c r="E9323" s="178" t="s">
        <v>337</v>
      </c>
      <c r="F9323" s="178" t="s">
        <v>569</v>
      </c>
      <c r="G9323" s="178">
        <v>38</v>
      </c>
      <c r="H9323" s="178">
        <v>7.4119679629802999E-3</v>
      </c>
      <c r="I9323" s="178">
        <v>8.3014041185379365E-3</v>
      </c>
      <c r="J9323" s="178" t="s">
        <v>625</v>
      </c>
    </row>
    <row r="9324" spans="1:10" x14ac:dyDescent="0.45">
      <c r="A9324" s="178" t="s">
        <v>567</v>
      </c>
      <c r="B9324" s="178" t="s">
        <v>568</v>
      </c>
      <c r="C9324" s="178">
        <v>2045</v>
      </c>
      <c r="D9324" s="178" t="s">
        <v>336</v>
      </c>
      <c r="E9324" s="178" t="s">
        <v>337</v>
      </c>
      <c r="F9324" s="178" t="s">
        <v>571</v>
      </c>
      <c r="G9324" s="178">
        <v>38</v>
      </c>
      <c r="H9324" s="178">
        <v>3.5191579081580001E-4</v>
      </c>
      <c r="I9324" s="178">
        <v>3.9414568571369604E-4</v>
      </c>
      <c r="J9324" s="178" t="s">
        <v>625</v>
      </c>
    </row>
    <row r="9325" spans="1:10" x14ac:dyDescent="0.45">
      <c r="A9325" s="178" t="s">
        <v>567</v>
      </c>
      <c r="B9325" s="178" t="s">
        <v>568</v>
      </c>
      <c r="C9325" s="178">
        <v>2045</v>
      </c>
      <c r="D9325" s="178" t="s">
        <v>336</v>
      </c>
      <c r="E9325" s="178" t="s">
        <v>337</v>
      </c>
      <c r="F9325" s="178" t="s">
        <v>572</v>
      </c>
      <c r="G9325" s="178">
        <v>38</v>
      </c>
      <c r="H9325" s="178">
        <v>1.098795983125E-4</v>
      </c>
      <c r="I9325" s="178">
        <v>1.2306515011000001E-4</v>
      </c>
      <c r="J9325" s="178" t="s">
        <v>625</v>
      </c>
    </row>
    <row r="9326" spans="1:10" x14ac:dyDescent="0.45">
      <c r="A9326" s="178" t="s">
        <v>567</v>
      </c>
      <c r="B9326" s="178" t="s">
        <v>568</v>
      </c>
      <c r="C9326" s="178">
        <v>2045</v>
      </c>
      <c r="D9326" s="178" t="s">
        <v>336</v>
      </c>
      <c r="E9326" s="178" t="s">
        <v>337</v>
      </c>
      <c r="F9326" s="178" t="s">
        <v>570</v>
      </c>
      <c r="G9326" s="178">
        <v>38</v>
      </c>
      <c r="H9326" s="178">
        <v>1.3162391842343E-3</v>
      </c>
      <c r="I9326" s="178">
        <v>1.4741878863424162E-3</v>
      </c>
      <c r="J9326" s="178" t="s">
        <v>625</v>
      </c>
    </row>
    <row r="9327" spans="1:10" x14ac:dyDescent="0.45">
      <c r="A9327" s="178" t="s">
        <v>567</v>
      </c>
      <c r="B9327" s="178" t="s">
        <v>568</v>
      </c>
      <c r="C9327" s="178">
        <v>2045</v>
      </c>
      <c r="D9327" s="178" t="s">
        <v>336</v>
      </c>
      <c r="E9327" s="178" t="s">
        <v>337</v>
      </c>
      <c r="F9327" s="178" t="s">
        <v>572</v>
      </c>
      <c r="G9327" s="178">
        <v>39</v>
      </c>
      <c r="H9327" s="178">
        <v>1.103751201299E-4</v>
      </c>
      <c r="I9327" s="178">
        <v>1.2362013454548802E-4</v>
      </c>
      <c r="J9327" s="178" t="s">
        <v>625</v>
      </c>
    </row>
    <row r="9328" spans="1:10" x14ac:dyDescent="0.45">
      <c r="A9328" s="178" t="s">
        <v>567</v>
      </c>
      <c r="B9328" s="178" t="s">
        <v>568</v>
      </c>
      <c r="C9328" s="178">
        <v>2045</v>
      </c>
      <c r="D9328" s="178" t="s">
        <v>336</v>
      </c>
      <c r="E9328" s="178" t="s">
        <v>337</v>
      </c>
      <c r="F9328" s="178" t="s">
        <v>569</v>
      </c>
      <c r="G9328" s="178">
        <v>39</v>
      </c>
      <c r="H9328" s="178">
        <v>4.3534405995160003E-3</v>
      </c>
      <c r="I9328" s="178">
        <v>4.8758534714579208E-3</v>
      </c>
      <c r="J9328" s="178" t="s">
        <v>625</v>
      </c>
    </row>
    <row r="9329" spans="1:10" x14ac:dyDescent="0.45">
      <c r="A9329" s="178" t="s">
        <v>567</v>
      </c>
      <c r="B9329" s="178" t="s">
        <v>568</v>
      </c>
      <c r="C9329" s="178">
        <v>2045</v>
      </c>
      <c r="D9329" s="178" t="s">
        <v>336</v>
      </c>
      <c r="E9329" s="178" t="s">
        <v>337</v>
      </c>
      <c r="F9329" s="178" t="s">
        <v>574</v>
      </c>
      <c r="G9329" s="178">
        <v>39</v>
      </c>
      <c r="H9329" s="178">
        <v>1.8490968213882E-3</v>
      </c>
      <c r="I9329" s="178">
        <v>2.0709884399547841E-3</v>
      </c>
      <c r="J9329" s="178" t="s">
        <v>626</v>
      </c>
    </row>
    <row r="9330" spans="1:10" x14ac:dyDescent="0.45">
      <c r="A9330" s="178" t="s">
        <v>567</v>
      </c>
      <c r="B9330" s="178" t="s">
        <v>568</v>
      </c>
      <c r="C9330" s="178">
        <v>2045</v>
      </c>
      <c r="D9330" s="178" t="s">
        <v>336</v>
      </c>
      <c r="E9330" s="178" t="s">
        <v>337</v>
      </c>
      <c r="F9330" s="178" t="s">
        <v>570</v>
      </c>
      <c r="G9330" s="178">
        <v>39</v>
      </c>
      <c r="H9330" s="178">
        <v>2.4079190916382002E-3</v>
      </c>
      <c r="I9330" s="178">
        <v>2.6968693826347843E-3</v>
      </c>
      <c r="J9330" s="178" t="s">
        <v>625</v>
      </c>
    </row>
    <row r="9331" spans="1:10" x14ac:dyDescent="0.45">
      <c r="A9331" s="178" t="s">
        <v>567</v>
      </c>
      <c r="B9331" s="178" t="s">
        <v>568</v>
      </c>
      <c r="C9331" s="178">
        <v>2045</v>
      </c>
      <c r="D9331" s="178" t="s">
        <v>336</v>
      </c>
      <c r="E9331" s="178" t="s">
        <v>337</v>
      </c>
      <c r="F9331" s="178" t="s">
        <v>571</v>
      </c>
      <c r="G9331" s="178">
        <v>39</v>
      </c>
      <c r="H9331" s="178">
        <v>3.4512260754129999E-4</v>
      </c>
      <c r="I9331" s="178">
        <v>3.8653732044625601E-4</v>
      </c>
      <c r="J9331" s="178" t="s">
        <v>625</v>
      </c>
    </row>
    <row r="9332" spans="1:10" x14ac:dyDescent="0.45">
      <c r="A9332" s="178" t="s">
        <v>567</v>
      </c>
      <c r="B9332" s="178" t="s">
        <v>568</v>
      </c>
      <c r="C9332" s="178">
        <v>2045</v>
      </c>
      <c r="D9332" s="178" t="s">
        <v>336</v>
      </c>
      <c r="E9332" s="178" t="s">
        <v>337</v>
      </c>
      <c r="F9332" s="178" t="s">
        <v>573</v>
      </c>
      <c r="G9332" s="178">
        <v>40</v>
      </c>
      <c r="H9332" s="178">
        <v>9.5521553885189998E-4</v>
      </c>
      <c r="I9332" s="178">
        <v>1.0698414035141281E-3</v>
      </c>
      <c r="J9332" s="178" t="s">
        <v>625</v>
      </c>
    </row>
    <row r="9333" spans="1:10" x14ac:dyDescent="0.45">
      <c r="A9333" s="178" t="s">
        <v>567</v>
      </c>
      <c r="B9333" s="178" t="s">
        <v>568</v>
      </c>
      <c r="C9333" s="178">
        <v>2045</v>
      </c>
      <c r="D9333" s="178" t="s">
        <v>336</v>
      </c>
      <c r="E9333" s="178" t="s">
        <v>337</v>
      </c>
      <c r="F9333" s="178" t="s">
        <v>571</v>
      </c>
      <c r="G9333" s="178">
        <v>40</v>
      </c>
      <c r="H9333" s="178">
        <v>8.9866261987499996E-5</v>
      </c>
      <c r="I9333" s="178">
        <v>1.0065021342600001E-4</v>
      </c>
      <c r="J9333" s="178" t="s">
        <v>625</v>
      </c>
    </row>
    <row r="9334" spans="1:10" x14ac:dyDescent="0.45">
      <c r="A9334" s="178" t="s">
        <v>567</v>
      </c>
      <c r="B9334" s="178" t="s">
        <v>568</v>
      </c>
      <c r="C9334" s="178">
        <v>2045</v>
      </c>
      <c r="D9334" s="178" t="s">
        <v>336</v>
      </c>
      <c r="E9334" s="178" t="s">
        <v>337</v>
      </c>
      <c r="F9334" s="178" t="s">
        <v>570</v>
      </c>
      <c r="G9334" s="178">
        <v>40</v>
      </c>
      <c r="H9334" s="178">
        <v>5.898498930037E-4</v>
      </c>
      <c r="I9334" s="178">
        <v>6.6063188016414411E-4</v>
      </c>
      <c r="J9334" s="178" t="s">
        <v>625</v>
      </c>
    </row>
    <row r="9335" spans="1:10" x14ac:dyDescent="0.45">
      <c r="A9335" s="178" t="s">
        <v>567</v>
      </c>
      <c r="B9335" s="178" t="s">
        <v>568</v>
      </c>
      <c r="C9335" s="178">
        <v>2045</v>
      </c>
      <c r="D9335" s="178" t="s">
        <v>336</v>
      </c>
      <c r="E9335" s="178" t="s">
        <v>337</v>
      </c>
      <c r="F9335" s="178" t="s">
        <v>572</v>
      </c>
      <c r="G9335" s="178">
        <v>40</v>
      </c>
      <c r="H9335" s="178">
        <v>3.6722474760599999E-5</v>
      </c>
      <c r="I9335" s="178">
        <v>4.1129171731872001E-5</v>
      </c>
      <c r="J9335" s="178" t="s">
        <v>625</v>
      </c>
    </row>
    <row r="9336" spans="1:10" x14ac:dyDescent="0.45">
      <c r="A9336" s="178" t="s">
        <v>567</v>
      </c>
      <c r="B9336" s="178" t="s">
        <v>568</v>
      </c>
      <c r="C9336" s="178">
        <v>2045</v>
      </c>
      <c r="D9336" s="178" t="s">
        <v>336</v>
      </c>
      <c r="E9336" s="178" t="s">
        <v>337</v>
      </c>
      <c r="F9336" s="178" t="s">
        <v>569</v>
      </c>
      <c r="G9336" s="178">
        <v>40</v>
      </c>
      <c r="H9336" s="178">
        <v>1.28609319217503E-2</v>
      </c>
      <c r="I9336" s="178">
        <v>1.4404243752360338E-2</v>
      </c>
      <c r="J9336" s="178" t="s">
        <v>625</v>
      </c>
    </row>
    <row r="9337" spans="1:10" x14ac:dyDescent="0.45">
      <c r="A9337" s="178" t="s">
        <v>567</v>
      </c>
      <c r="B9337" s="178" t="s">
        <v>568</v>
      </c>
      <c r="C9337" s="178">
        <v>2045</v>
      </c>
      <c r="D9337" s="178" t="s">
        <v>336</v>
      </c>
      <c r="E9337" s="178" t="s">
        <v>337</v>
      </c>
      <c r="F9337" s="178" t="s">
        <v>569</v>
      </c>
      <c r="G9337" s="178">
        <v>41</v>
      </c>
      <c r="H9337" s="178">
        <v>4.6752856578677997E-3</v>
      </c>
      <c r="I9337" s="178">
        <v>5.2363199368119359E-3</v>
      </c>
      <c r="J9337" s="178" t="s">
        <v>625</v>
      </c>
    </row>
    <row r="9338" spans="1:10" x14ac:dyDescent="0.45">
      <c r="A9338" s="178" t="s">
        <v>567</v>
      </c>
      <c r="B9338" s="178" t="s">
        <v>568</v>
      </c>
      <c r="C9338" s="178">
        <v>2045</v>
      </c>
      <c r="D9338" s="178" t="s">
        <v>336</v>
      </c>
      <c r="E9338" s="178" t="s">
        <v>337</v>
      </c>
      <c r="F9338" s="178" t="s">
        <v>573</v>
      </c>
      <c r="G9338" s="178">
        <v>41</v>
      </c>
      <c r="H9338" s="178">
        <v>5.0612195627759997E-4</v>
      </c>
      <c r="I9338" s="178">
        <v>5.6685659103091206E-4</v>
      </c>
      <c r="J9338" s="178" t="s">
        <v>625</v>
      </c>
    </row>
    <row r="9339" spans="1:10" x14ac:dyDescent="0.45">
      <c r="A9339" s="178" t="s">
        <v>567</v>
      </c>
      <c r="B9339" s="178" t="s">
        <v>568</v>
      </c>
      <c r="C9339" s="178">
        <v>2045</v>
      </c>
      <c r="D9339" s="178" t="s">
        <v>336</v>
      </c>
      <c r="E9339" s="178" t="s">
        <v>337</v>
      </c>
      <c r="F9339" s="178" t="s">
        <v>571</v>
      </c>
      <c r="G9339" s="178">
        <v>41</v>
      </c>
      <c r="H9339" s="178">
        <v>1.6485792730240001E-4</v>
      </c>
      <c r="I9339" s="178">
        <v>1.8464087857868804E-4</v>
      </c>
      <c r="J9339" s="178" t="s">
        <v>625</v>
      </c>
    </row>
    <row r="9340" spans="1:10" x14ac:dyDescent="0.45">
      <c r="A9340" s="178" t="s">
        <v>567</v>
      </c>
      <c r="B9340" s="178" t="s">
        <v>568</v>
      </c>
      <c r="C9340" s="178">
        <v>2045</v>
      </c>
      <c r="D9340" s="178" t="s">
        <v>336</v>
      </c>
      <c r="E9340" s="178" t="s">
        <v>337</v>
      </c>
      <c r="F9340" s="178" t="s">
        <v>574</v>
      </c>
      <c r="G9340" s="178">
        <v>41</v>
      </c>
      <c r="H9340" s="178">
        <v>4.598361847457E-4</v>
      </c>
      <c r="I9340" s="178">
        <v>5.150165269151841E-4</v>
      </c>
      <c r="J9340" s="178" t="s">
        <v>626</v>
      </c>
    </row>
    <row r="9341" spans="1:10" x14ac:dyDescent="0.45">
      <c r="A9341" s="178" t="s">
        <v>567</v>
      </c>
      <c r="B9341" s="178" t="s">
        <v>568</v>
      </c>
      <c r="C9341" s="178">
        <v>2045</v>
      </c>
      <c r="D9341" s="178" t="s">
        <v>336</v>
      </c>
      <c r="E9341" s="178" t="s">
        <v>337</v>
      </c>
      <c r="F9341" s="178" t="s">
        <v>570</v>
      </c>
      <c r="G9341" s="178">
        <v>41</v>
      </c>
      <c r="H9341" s="178">
        <v>1.1277127487119001E-3</v>
      </c>
      <c r="I9341" s="178">
        <v>1.2630382785573282E-3</v>
      </c>
      <c r="J9341" s="178" t="s">
        <v>625</v>
      </c>
    </row>
    <row r="9342" spans="1:10" x14ac:dyDescent="0.45">
      <c r="A9342" s="178" t="s">
        <v>567</v>
      </c>
      <c r="B9342" s="178" t="s">
        <v>568</v>
      </c>
      <c r="C9342" s="178">
        <v>2045</v>
      </c>
      <c r="D9342" s="178" t="s">
        <v>336</v>
      </c>
      <c r="E9342" s="178" t="s">
        <v>337</v>
      </c>
      <c r="F9342" s="178" t="s">
        <v>572</v>
      </c>
      <c r="G9342" s="178">
        <v>41</v>
      </c>
      <c r="H9342" s="178">
        <v>3.4888726076999999E-5</v>
      </c>
      <c r="I9342" s="178">
        <v>3.9075373206240002E-5</v>
      </c>
      <c r="J9342" s="178" t="s">
        <v>625</v>
      </c>
    </row>
    <row r="9343" spans="1:10" x14ac:dyDescent="0.45">
      <c r="A9343" s="178" t="s">
        <v>567</v>
      </c>
      <c r="B9343" s="178" t="s">
        <v>568</v>
      </c>
      <c r="C9343" s="178">
        <v>2045</v>
      </c>
      <c r="D9343" s="178" t="s">
        <v>336</v>
      </c>
      <c r="E9343" s="178" t="s">
        <v>337</v>
      </c>
      <c r="F9343" s="178" t="s">
        <v>572</v>
      </c>
      <c r="G9343" s="178">
        <v>42</v>
      </c>
      <c r="H9343" s="178">
        <v>3.3807657018799999E-5</v>
      </c>
      <c r="I9343" s="178">
        <v>3.7864575861055999E-5</v>
      </c>
      <c r="J9343" s="178" t="s">
        <v>625</v>
      </c>
    </row>
    <row r="9344" spans="1:10" x14ac:dyDescent="0.45">
      <c r="A9344" s="178" t="s">
        <v>567</v>
      </c>
      <c r="B9344" s="178" t="s">
        <v>568</v>
      </c>
      <c r="C9344" s="178">
        <v>2045</v>
      </c>
      <c r="D9344" s="178" t="s">
        <v>336</v>
      </c>
      <c r="E9344" s="178" t="s">
        <v>337</v>
      </c>
      <c r="F9344" s="178" t="s">
        <v>569</v>
      </c>
      <c r="G9344" s="178">
        <v>42</v>
      </c>
      <c r="H9344" s="178">
        <v>6.6682419274002001E-3</v>
      </c>
      <c r="I9344" s="178">
        <v>7.468430958688225E-3</v>
      </c>
      <c r="J9344" s="178" t="s">
        <v>625</v>
      </c>
    </row>
    <row r="9345" spans="1:10" x14ac:dyDescent="0.45">
      <c r="A9345" s="178" t="s">
        <v>567</v>
      </c>
      <c r="B9345" s="178" t="s">
        <v>568</v>
      </c>
      <c r="C9345" s="178">
        <v>2045</v>
      </c>
      <c r="D9345" s="178" t="s">
        <v>336</v>
      </c>
      <c r="E9345" s="178" t="s">
        <v>337</v>
      </c>
      <c r="F9345" s="178" t="s">
        <v>571</v>
      </c>
      <c r="G9345" s="178">
        <v>42</v>
      </c>
      <c r="H9345" s="178">
        <v>7.6759570220000004E-5</v>
      </c>
      <c r="I9345" s="178">
        <v>8.5970718646400017E-5</v>
      </c>
      <c r="J9345" s="178" t="s">
        <v>625</v>
      </c>
    </row>
    <row r="9346" spans="1:10" x14ac:dyDescent="0.45">
      <c r="A9346" s="178" t="s">
        <v>567</v>
      </c>
      <c r="B9346" s="178" t="s">
        <v>568</v>
      </c>
      <c r="C9346" s="178">
        <v>2045</v>
      </c>
      <c r="D9346" s="178" t="s">
        <v>336</v>
      </c>
      <c r="E9346" s="178" t="s">
        <v>337</v>
      </c>
      <c r="F9346" s="178" t="s">
        <v>570</v>
      </c>
      <c r="G9346" s="178">
        <v>42</v>
      </c>
      <c r="H9346" s="178">
        <v>1.0356529674027E-3</v>
      </c>
      <c r="I9346" s="178">
        <v>1.1599313234910242E-3</v>
      </c>
      <c r="J9346" s="178" t="s">
        <v>625</v>
      </c>
    </row>
    <row r="9347" spans="1:10" x14ac:dyDescent="0.45">
      <c r="A9347" s="178" t="s">
        <v>567</v>
      </c>
      <c r="B9347" s="178" t="s">
        <v>568</v>
      </c>
      <c r="C9347" s="178">
        <v>2045</v>
      </c>
      <c r="D9347" s="178" t="s">
        <v>336</v>
      </c>
      <c r="E9347" s="178" t="s">
        <v>337</v>
      </c>
      <c r="F9347" s="178" t="s">
        <v>570</v>
      </c>
      <c r="G9347" s="178">
        <v>43</v>
      </c>
      <c r="H9347" s="178">
        <v>2.4007321917449999E-4</v>
      </c>
      <c r="I9347" s="178">
        <v>2.6888200547544E-4</v>
      </c>
      <c r="J9347" s="178" t="s">
        <v>625</v>
      </c>
    </row>
    <row r="9348" spans="1:10" x14ac:dyDescent="0.45">
      <c r="A9348" s="178" t="s">
        <v>567</v>
      </c>
      <c r="B9348" s="178" t="s">
        <v>568</v>
      </c>
      <c r="C9348" s="178">
        <v>2045</v>
      </c>
      <c r="D9348" s="178" t="s">
        <v>336</v>
      </c>
      <c r="E9348" s="178" t="s">
        <v>337</v>
      </c>
      <c r="F9348" s="178" t="s">
        <v>569</v>
      </c>
      <c r="G9348" s="178">
        <v>43</v>
      </c>
      <c r="H9348" s="178">
        <v>2.0086350850761002E-3</v>
      </c>
      <c r="I9348" s="178">
        <v>2.2496712952852324E-3</v>
      </c>
      <c r="J9348" s="178" t="s">
        <v>625</v>
      </c>
    </row>
    <row r="9349" spans="1:10" x14ac:dyDescent="0.45">
      <c r="A9349" s="178" t="s">
        <v>567</v>
      </c>
      <c r="B9349" s="178" t="s">
        <v>568</v>
      </c>
      <c r="C9349" s="178">
        <v>2045</v>
      </c>
      <c r="D9349" s="178" t="s">
        <v>336</v>
      </c>
      <c r="E9349" s="178" t="s">
        <v>337</v>
      </c>
      <c r="F9349" s="178" t="s">
        <v>571</v>
      </c>
      <c r="G9349" s="178">
        <v>43</v>
      </c>
      <c r="H9349" s="178">
        <v>2.2419088782039999E-4</v>
      </c>
      <c r="I9349" s="178">
        <v>2.5109379435884804E-4</v>
      </c>
      <c r="J9349" s="178" t="s">
        <v>625</v>
      </c>
    </row>
    <row r="9350" spans="1:10" x14ac:dyDescent="0.45">
      <c r="A9350" s="178" t="s">
        <v>567</v>
      </c>
      <c r="B9350" s="178" t="s">
        <v>568</v>
      </c>
      <c r="C9350" s="178">
        <v>2045</v>
      </c>
      <c r="D9350" s="178" t="s">
        <v>336</v>
      </c>
      <c r="E9350" s="178" t="s">
        <v>337</v>
      </c>
      <c r="F9350" s="178" t="s">
        <v>572</v>
      </c>
      <c r="G9350" s="178">
        <v>43</v>
      </c>
      <c r="H9350" s="178">
        <v>6.5279589762199996E-5</v>
      </c>
      <c r="I9350" s="178">
        <v>7.3113140533664E-5</v>
      </c>
      <c r="J9350" s="178" t="s">
        <v>625</v>
      </c>
    </row>
    <row r="9351" spans="1:10" x14ac:dyDescent="0.45">
      <c r="A9351" s="178" t="s">
        <v>567</v>
      </c>
      <c r="B9351" s="178" t="s">
        <v>568</v>
      </c>
      <c r="C9351" s="178">
        <v>2045</v>
      </c>
      <c r="D9351" s="178" t="s">
        <v>336</v>
      </c>
      <c r="E9351" s="178" t="s">
        <v>337</v>
      </c>
      <c r="F9351" s="178" t="s">
        <v>570</v>
      </c>
      <c r="G9351" s="178">
        <v>44</v>
      </c>
      <c r="H9351" s="178">
        <v>5.2143666835039999E-4</v>
      </c>
      <c r="I9351" s="178">
        <v>5.8400906855244803E-4</v>
      </c>
      <c r="J9351" s="178" t="s">
        <v>625</v>
      </c>
    </row>
    <row r="9352" spans="1:10" x14ac:dyDescent="0.45">
      <c r="A9352" s="178" t="s">
        <v>567</v>
      </c>
      <c r="B9352" s="178" t="s">
        <v>568</v>
      </c>
      <c r="C9352" s="178">
        <v>2045</v>
      </c>
      <c r="D9352" s="178" t="s">
        <v>336</v>
      </c>
      <c r="E9352" s="178" t="s">
        <v>337</v>
      </c>
      <c r="F9352" s="178" t="s">
        <v>572</v>
      </c>
      <c r="G9352" s="178">
        <v>44</v>
      </c>
      <c r="H9352" s="178">
        <v>1.2629871707759999E-4</v>
      </c>
      <c r="I9352" s="178">
        <v>1.4145456312691199E-4</v>
      </c>
      <c r="J9352" s="178" t="s">
        <v>625</v>
      </c>
    </row>
    <row r="9353" spans="1:10" x14ac:dyDescent="0.45">
      <c r="A9353" s="178" t="s">
        <v>567</v>
      </c>
      <c r="B9353" s="178" t="s">
        <v>568</v>
      </c>
      <c r="C9353" s="178">
        <v>2045</v>
      </c>
      <c r="D9353" s="178" t="s">
        <v>336</v>
      </c>
      <c r="E9353" s="178" t="s">
        <v>337</v>
      </c>
      <c r="F9353" s="178" t="s">
        <v>573</v>
      </c>
      <c r="G9353" s="178">
        <v>44</v>
      </c>
      <c r="H9353" s="178">
        <v>4.9708405276760004E-4</v>
      </c>
      <c r="I9353" s="178">
        <v>5.5673413909971214E-4</v>
      </c>
      <c r="J9353" s="178" t="s">
        <v>625</v>
      </c>
    </row>
    <row r="9354" spans="1:10" x14ac:dyDescent="0.45">
      <c r="A9354" s="178" t="s">
        <v>567</v>
      </c>
      <c r="B9354" s="178" t="s">
        <v>568</v>
      </c>
      <c r="C9354" s="178">
        <v>2045</v>
      </c>
      <c r="D9354" s="178" t="s">
        <v>336</v>
      </c>
      <c r="E9354" s="178" t="s">
        <v>337</v>
      </c>
      <c r="F9354" s="178" t="s">
        <v>574</v>
      </c>
      <c r="G9354" s="178">
        <v>44</v>
      </c>
      <c r="H9354" s="178">
        <v>8.2282436778770003E-4</v>
      </c>
      <c r="I9354" s="178">
        <v>9.2156329192222416E-4</v>
      </c>
      <c r="J9354" s="178" t="s">
        <v>626</v>
      </c>
    </row>
    <row r="9355" spans="1:10" x14ac:dyDescent="0.45">
      <c r="A9355" s="178" t="s">
        <v>567</v>
      </c>
      <c r="B9355" s="178" t="s">
        <v>568</v>
      </c>
      <c r="C9355" s="178">
        <v>2045</v>
      </c>
      <c r="D9355" s="178" t="s">
        <v>336</v>
      </c>
      <c r="E9355" s="178" t="s">
        <v>337</v>
      </c>
      <c r="F9355" s="178" t="s">
        <v>571</v>
      </c>
      <c r="G9355" s="178">
        <v>44</v>
      </c>
      <c r="H9355" s="178">
        <v>7.3246999818399997E-5</v>
      </c>
      <c r="I9355" s="178">
        <v>8.2036639796607998E-5</v>
      </c>
      <c r="J9355" s="178" t="s">
        <v>625</v>
      </c>
    </row>
    <row r="9356" spans="1:10" x14ac:dyDescent="0.45">
      <c r="A9356" s="178" t="s">
        <v>567</v>
      </c>
      <c r="B9356" s="178" t="s">
        <v>568</v>
      </c>
      <c r="C9356" s="178">
        <v>2045</v>
      </c>
      <c r="D9356" s="178" t="s">
        <v>336</v>
      </c>
      <c r="E9356" s="178" t="s">
        <v>337</v>
      </c>
      <c r="F9356" s="178" t="s">
        <v>569</v>
      </c>
      <c r="G9356" s="178">
        <v>44</v>
      </c>
      <c r="H9356" s="178">
        <v>9.7178209107368994E-3</v>
      </c>
      <c r="I9356" s="178">
        <v>1.0883959420025329E-2</v>
      </c>
      <c r="J9356" s="178" t="s">
        <v>625</v>
      </c>
    </row>
    <row r="9357" spans="1:10" x14ac:dyDescent="0.45">
      <c r="A9357" s="178" t="s">
        <v>567</v>
      </c>
      <c r="B9357" s="178" t="s">
        <v>568</v>
      </c>
      <c r="C9357" s="178">
        <v>2045</v>
      </c>
      <c r="D9357" s="178" t="s">
        <v>336</v>
      </c>
      <c r="E9357" s="178" t="s">
        <v>337</v>
      </c>
      <c r="F9357" s="178" t="s">
        <v>569</v>
      </c>
      <c r="G9357" s="178">
        <v>45</v>
      </c>
      <c r="H9357" s="178">
        <v>1.13355988869444E-2</v>
      </c>
      <c r="I9357" s="178">
        <v>1.269587075337773E-2</v>
      </c>
      <c r="J9357" s="178" t="s">
        <v>625</v>
      </c>
    </row>
    <row r="9358" spans="1:10" x14ac:dyDescent="0.45">
      <c r="A9358" s="178" t="s">
        <v>567</v>
      </c>
      <c r="B9358" s="178" t="s">
        <v>568</v>
      </c>
      <c r="C9358" s="178">
        <v>2045</v>
      </c>
      <c r="D9358" s="178" t="s">
        <v>336</v>
      </c>
      <c r="E9358" s="178" t="s">
        <v>337</v>
      </c>
      <c r="F9358" s="178" t="s">
        <v>570</v>
      </c>
      <c r="G9358" s="178">
        <v>45</v>
      </c>
      <c r="H9358" s="178">
        <v>1.0429019166622001E-3</v>
      </c>
      <c r="I9358" s="178">
        <v>1.1680501466616643E-3</v>
      </c>
      <c r="J9358" s="178" t="s">
        <v>625</v>
      </c>
    </row>
    <row r="9359" spans="1:10" x14ac:dyDescent="0.45">
      <c r="A9359" s="178" t="s">
        <v>567</v>
      </c>
      <c r="B9359" s="178" t="s">
        <v>568</v>
      </c>
      <c r="C9359" s="178">
        <v>2045</v>
      </c>
      <c r="D9359" s="178" t="s">
        <v>336</v>
      </c>
      <c r="E9359" s="178" t="s">
        <v>337</v>
      </c>
      <c r="F9359" s="178" t="s">
        <v>571</v>
      </c>
      <c r="G9359" s="178">
        <v>45</v>
      </c>
      <c r="H9359" s="178">
        <v>1.4561657735609999E-4</v>
      </c>
      <c r="I9359" s="178">
        <v>1.6309056663883201E-4</v>
      </c>
      <c r="J9359" s="178" t="s">
        <v>625</v>
      </c>
    </row>
    <row r="9360" spans="1:10" x14ac:dyDescent="0.45">
      <c r="A9360" s="178" t="s">
        <v>567</v>
      </c>
      <c r="B9360" s="178" t="s">
        <v>568</v>
      </c>
      <c r="C9360" s="178">
        <v>2045</v>
      </c>
      <c r="D9360" s="178" t="s">
        <v>336</v>
      </c>
      <c r="E9360" s="178" t="s">
        <v>337</v>
      </c>
      <c r="F9360" s="178" t="s">
        <v>571</v>
      </c>
      <c r="G9360" s="178">
        <v>46</v>
      </c>
      <c r="H9360" s="178">
        <v>1.382725822623E-4</v>
      </c>
      <c r="I9360" s="178">
        <v>1.5486529213377601E-4</v>
      </c>
      <c r="J9360" s="178" t="s">
        <v>625</v>
      </c>
    </row>
    <row r="9361" spans="1:10" x14ac:dyDescent="0.45">
      <c r="A9361" s="178" t="s">
        <v>567</v>
      </c>
      <c r="B9361" s="178" t="s">
        <v>568</v>
      </c>
      <c r="C9361" s="178">
        <v>2045</v>
      </c>
      <c r="D9361" s="178" t="s">
        <v>336</v>
      </c>
      <c r="E9361" s="178" t="s">
        <v>337</v>
      </c>
      <c r="F9361" s="178" t="s">
        <v>574</v>
      </c>
      <c r="G9361" s="178">
        <v>46</v>
      </c>
      <c r="H9361" s="178">
        <v>3.8032536394889998E-4</v>
      </c>
      <c r="I9361" s="178">
        <v>4.2596440762276803E-4</v>
      </c>
      <c r="J9361" s="178" t="s">
        <v>626</v>
      </c>
    </row>
    <row r="9362" spans="1:10" x14ac:dyDescent="0.45">
      <c r="A9362" s="178" t="s">
        <v>567</v>
      </c>
      <c r="B9362" s="178" t="s">
        <v>568</v>
      </c>
      <c r="C9362" s="178">
        <v>2045</v>
      </c>
      <c r="D9362" s="178" t="s">
        <v>336</v>
      </c>
      <c r="E9362" s="178" t="s">
        <v>337</v>
      </c>
      <c r="F9362" s="178" t="s">
        <v>572</v>
      </c>
      <c r="G9362" s="178">
        <v>46</v>
      </c>
      <c r="H9362" s="178">
        <v>5.9925625464500003E-5</v>
      </c>
      <c r="I9362" s="178">
        <v>6.7116700520240014E-5</v>
      </c>
      <c r="J9362" s="178" t="s">
        <v>625</v>
      </c>
    </row>
    <row r="9363" spans="1:10" x14ac:dyDescent="0.45">
      <c r="A9363" s="178" t="s">
        <v>567</v>
      </c>
      <c r="B9363" s="178" t="s">
        <v>568</v>
      </c>
      <c r="C9363" s="178">
        <v>2045</v>
      </c>
      <c r="D9363" s="178" t="s">
        <v>336</v>
      </c>
      <c r="E9363" s="178" t="s">
        <v>337</v>
      </c>
      <c r="F9363" s="178" t="s">
        <v>570</v>
      </c>
      <c r="G9363" s="178">
        <v>46</v>
      </c>
      <c r="H9363" s="178">
        <v>1.2348278105492E-3</v>
      </c>
      <c r="I9363" s="178">
        <v>1.383007147815104E-3</v>
      </c>
      <c r="J9363" s="178" t="s">
        <v>625</v>
      </c>
    </row>
    <row r="9364" spans="1:10" x14ac:dyDescent="0.45">
      <c r="A9364" s="178" t="s">
        <v>567</v>
      </c>
      <c r="B9364" s="178" t="s">
        <v>568</v>
      </c>
      <c r="C9364" s="178">
        <v>2045</v>
      </c>
      <c r="D9364" s="178" t="s">
        <v>336</v>
      </c>
      <c r="E9364" s="178" t="s">
        <v>337</v>
      </c>
      <c r="F9364" s="178" t="s">
        <v>572</v>
      </c>
      <c r="G9364" s="178">
        <v>47</v>
      </c>
      <c r="H9364" s="178">
        <v>2.9295004424099999E-5</v>
      </c>
      <c r="I9364" s="178">
        <v>3.2810404954992004E-5</v>
      </c>
      <c r="J9364" s="178" t="s">
        <v>625</v>
      </c>
    </row>
    <row r="9365" spans="1:10" x14ac:dyDescent="0.45">
      <c r="A9365" s="178" t="s">
        <v>567</v>
      </c>
      <c r="B9365" s="178" t="s">
        <v>568</v>
      </c>
      <c r="C9365" s="178">
        <v>2045</v>
      </c>
      <c r="D9365" s="178" t="s">
        <v>336</v>
      </c>
      <c r="E9365" s="178" t="s">
        <v>337</v>
      </c>
      <c r="F9365" s="178" t="s">
        <v>570</v>
      </c>
      <c r="G9365" s="178">
        <v>47</v>
      </c>
      <c r="H9365" s="178">
        <v>8.3233202167319999E-4</v>
      </c>
      <c r="I9365" s="178">
        <v>9.3221186427398404E-4</v>
      </c>
      <c r="J9365" s="178" t="s">
        <v>625</v>
      </c>
    </row>
    <row r="9366" spans="1:10" x14ac:dyDescent="0.45">
      <c r="A9366" s="178" t="s">
        <v>567</v>
      </c>
      <c r="B9366" s="178" t="s">
        <v>568</v>
      </c>
      <c r="C9366" s="178">
        <v>2045</v>
      </c>
      <c r="D9366" s="178" t="s">
        <v>336</v>
      </c>
      <c r="E9366" s="178" t="s">
        <v>337</v>
      </c>
      <c r="F9366" s="178" t="s">
        <v>571</v>
      </c>
      <c r="G9366" s="178">
        <v>47</v>
      </c>
      <c r="H9366" s="178">
        <v>2.1830635523659999E-4</v>
      </c>
      <c r="I9366" s="178">
        <v>2.4450311786499199E-4</v>
      </c>
      <c r="J9366" s="178" t="s">
        <v>625</v>
      </c>
    </row>
    <row r="9367" spans="1:10" x14ac:dyDescent="0.45">
      <c r="A9367" s="178" t="s">
        <v>567</v>
      </c>
      <c r="B9367" s="178" t="s">
        <v>568</v>
      </c>
      <c r="C9367" s="178">
        <v>2045</v>
      </c>
      <c r="D9367" s="178" t="s">
        <v>336</v>
      </c>
      <c r="E9367" s="178" t="s">
        <v>337</v>
      </c>
      <c r="F9367" s="178" t="s">
        <v>574</v>
      </c>
      <c r="G9367" s="178">
        <v>47</v>
      </c>
      <c r="H9367" s="178">
        <v>3.7426975904960002E-4</v>
      </c>
      <c r="I9367" s="178">
        <v>4.1918213013555206E-4</v>
      </c>
      <c r="J9367" s="178" t="s">
        <v>626</v>
      </c>
    </row>
    <row r="9368" spans="1:10" x14ac:dyDescent="0.45">
      <c r="A9368" s="178" t="s">
        <v>567</v>
      </c>
      <c r="B9368" s="178" t="s">
        <v>568</v>
      </c>
      <c r="C9368" s="178">
        <v>2045</v>
      </c>
      <c r="D9368" s="178" t="s">
        <v>336</v>
      </c>
      <c r="E9368" s="178" t="s">
        <v>337</v>
      </c>
      <c r="F9368" s="178" t="s">
        <v>569</v>
      </c>
      <c r="G9368" s="178">
        <v>47</v>
      </c>
      <c r="H9368" s="178">
        <v>3.6352778552100002E-3</v>
      </c>
      <c r="I9368" s="178">
        <v>4.0715111978352004E-3</v>
      </c>
      <c r="J9368" s="178" t="s">
        <v>625</v>
      </c>
    </row>
    <row r="9369" spans="1:10" x14ac:dyDescent="0.45">
      <c r="A9369" s="178" t="s">
        <v>567</v>
      </c>
      <c r="B9369" s="178" t="s">
        <v>568</v>
      </c>
      <c r="C9369" s="178">
        <v>2045</v>
      </c>
      <c r="D9369" s="178" t="s">
        <v>336</v>
      </c>
      <c r="E9369" s="178" t="s">
        <v>337</v>
      </c>
      <c r="F9369" s="178" t="s">
        <v>571</v>
      </c>
      <c r="G9369" s="178">
        <v>48</v>
      </c>
      <c r="H9369" s="178">
        <v>2.8531188581839997E-4</v>
      </c>
      <c r="I9369" s="178">
        <v>3.1954931211660798E-4</v>
      </c>
      <c r="J9369" s="178" t="s">
        <v>625</v>
      </c>
    </row>
    <row r="9370" spans="1:10" x14ac:dyDescent="0.45">
      <c r="A9370" s="178" t="s">
        <v>567</v>
      </c>
      <c r="B9370" s="178" t="s">
        <v>568</v>
      </c>
      <c r="C9370" s="178">
        <v>2045</v>
      </c>
      <c r="D9370" s="178" t="s">
        <v>336</v>
      </c>
      <c r="E9370" s="178" t="s">
        <v>337</v>
      </c>
      <c r="F9370" s="178" t="s">
        <v>570</v>
      </c>
      <c r="G9370" s="178">
        <v>48</v>
      </c>
      <c r="H9370" s="178">
        <v>5.7511954219079998E-4</v>
      </c>
      <c r="I9370" s="178">
        <v>6.4413388725369604E-4</v>
      </c>
      <c r="J9370" s="178" t="s">
        <v>625</v>
      </c>
    </row>
    <row r="9371" spans="1:10" x14ac:dyDescent="0.45">
      <c r="A9371" s="178" t="s">
        <v>567</v>
      </c>
      <c r="B9371" s="178" t="s">
        <v>568</v>
      </c>
      <c r="C9371" s="178">
        <v>2045</v>
      </c>
      <c r="D9371" s="178" t="s">
        <v>336</v>
      </c>
      <c r="E9371" s="178" t="s">
        <v>337</v>
      </c>
      <c r="F9371" s="178" t="s">
        <v>573</v>
      </c>
      <c r="G9371" s="178">
        <v>48</v>
      </c>
      <c r="H9371" s="178">
        <v>2.3425936524290001E-4</v>
      </c>
      <c r="I9371" s="178">
        <v>2.6237048907204805E-4</v>
      </c>
      <c r="J9371" s="178" t="s">
        <v>625</v>
      </c>
    </row>
    <row r="9372" spans="1:10" x14ac:dyDescent="0.45">
      <c r="A9372" s="178" t="s">
        <v>567</v>
      </c>
      <c r="B9372" s="178" t="s">
        <v>568</v>
      </c>
      <c r="C9372" s="178">
        <v>2045</v>
      </c>
      <c r="D9372" s="178" t="s">
        <v>336</v>
      </c>
      <c r="E9372" s="178" t="s">
        <v>337</v>
      </c>
      <c r="F9372" s="178" t="s">
        <v>574</v>
      </c>
      <c r="G9372" s="178">
        <v>48</v>
      </c>
      <c r="H9372" s="178">
        <v>7.2404395905319998E-4</v>
      </c>
      <c r="I9372" s="178">
        <v>8.1092923413958408E-4</v>
      </c>
      <c r="J9372" s="178" t="s">
        <v>626</v>
      </c>
    </row>
    <row r="9373" spans="1:10" x14ac:dyDescent="0.45">
      <c r="A9373" s="178" t="s">
        <v>567</v>
      </c>
      <c r="B9373" s="178" t="s">
        <v>568</v>
      </c>
      <c r="C9373" s="178">
        <v>2045</v>
      </c>
      <c r="D9373" s="178" t="s">
        <v>336</v>
      </c>
      <c r="E9373" s="178" t="s">
        <v>337</v>
      </c>
      <c r="F9373" s="178" t="s">
        <v>572</v>
      </c>
      <c r="G9373" s="178">
        <v>48</v>
      </c>
      <c r="H9373" s="178">
        <v>5.7699671742700003E-5</v>
      </c>
      <c r="I9373" s="178">
        <v>6.4623632351824015E-5</v>
      </c>
      <c r="J9373" s="178" t="s">
        <v>625</v>
      </c>
    </row>
    <row r="9374" spans="1:10" x14ac:dyDescent="0.45">
      <c r="A9374" s="178" t="s">
        <v>567</v>
      </c>
      <c r="B9374" s="178" t="s">
        <v>568</v>
      </c>
      <c r="C9374" s="178">
        <v>2045</v>
      </c>
      <c r="D9374" s="178" t="s">
        <v>336</v>
      </c>
      <c r="E9374" s="178" t="s">
        <v>337</v>
      </c>
      <c r="F9374" s="178" t="s">
        <v>570</v>
      </c>
      <c r="G9374" s="178">
        <v>49</v>
      </c>
      <c r="H9374" s="178">
        <v>1.5945983031997E-3</v>
      </c>
      <c r="I9374" s="178">
        <v>1.7859500995836641E-3</v>
      </c>
      <c r="J9374" s="178" t="s">
        <v>625</v>
      </c>
    </row>
    <row r="9375" spans="1:10" x14ac:dyDescent="0.45">
      <c r="A9375" s="178" t="s">
        <v>567</v>
      </c>
      <c r="B9375" s="178" t="s">
        <v>568</v>
      </c>
      <c r="C9375" s="178">
        <v>2045</v>
      </c>
      <c r="D9375" s="178" t="s">
        <v>336</v>
      </c>
      <c r="E9375" s="178" t="s">
        <v>337</v>
      </c>
      <c r="F9375" s="178" t="s">
        <v>569</v>
      </c>
      <c r="G9375" s="178">
        <v>49</v>
      </c>
      <c r="H9375" s="178">
        <v>4.0327415335923E-3</v>
      </c>
      <c r="I9375" s="178">
        <v>4.516670517623376E-3</v>
      </c>
      <c r="J9375" s="178" t="s">
        <v>625</v>
      </c>
    </row>
    <row r="9376" spans="1:10" x14ac:dyDescent="0.45">
      <c r="A9376" s="178" t="s">
        <v>567</v>
      </c>
      <c r="B9376" s="178" t="s">
        <v>568</v>
      </c>
      <c r="C9376" s="178">
        <v>2045</v>
      </c>
      <c r="D9376" s="178" t="s">
        <v>336</v>
      </c>
      <c r="E9376" s="178" t="s">
        <v>337</v>
      </c>
      <c r="F9376" s="178" t="s">
        <v>571</v>
      </c>
      <c r="G9376" s="178">
        <v>49</v>
      </c>
      <c r="H9376" s="178">
        <v>2.0843996753679999E-4</v>
      </c>
      <c r="I9376" s="178">
        <v>2.33452763641216E-4</v>
      </c>
      <c r="J9376" s="178" t="s">
        <v>625</v>
      </c>
    </row>
    <row r="9377" spans="1:10" x14ac:dyDescent="0.45">
      <c r="A9377" s="178" t="s">
        <v>567</v>
      </c>
      <c r="B9377" s="178" t="s">
        <v>568</v>
      </c>
      <c r="C9377" s="178">
        <v>2045</v>
      </c>
      <c r="D9377" s="178" t="s">
        <v>336</v>
      </c>
      <c r="E9377" s="178" t="s">
        <v>337</v>
      </c>
      <c r="F9377" s="178" t="s">
        <v>572</v>
      </c>
      <c r="G9377" s="178">
        <v>49</v>
      </c>
      <c r="H9377" s="178">
        <v>2.7003576178699999E-5</v>
      </c>
      <c r="I9377" s="178">
        <v>3.0244005320144001E-5</v>
      </c>
      <c r="J9377" s="178" t="s">
        <v>625</v>
      </c>
    </row>
    <row r="9378" spans="1:10" x14ac:dyDescent="0.45">
      <c r="A9378" s="178" t="s">
        <v>567</v>
      </c>
      <c r="B9378" s="178" t="s">
        <v>568</v>
      </c>
      <c r="C9378" s="178">
        <v>2045</v>
      </c>
      <c r="D9378" s="178" t="s">
        <v>336</v>
      </c>
      <c r="E9378" s="178" t="s">
        <v>337</v>
      </c>
      <c r="F9378" s="178" t="s">
        <v>571</v>
      </c>
      <c r="G9378" s="178">
        <v>50</v>
      </c>
      <c r="H9378" s="178">
        <v>1.2743463594229999E-4</v>
      </c>
      <c r="I9378" s="178">
        <v>1.42726792255376E-4</v>
      </c>
      <c r="J9378" s="178" t="s">
        <v>625</v>
      </c>
    </row>
    <row r="9379" spans="1:10" x14ac:dyDescent="0.45">
      <c r="A9379" s="178" t="s">
        <v>567</v>
      </c>
      <c r="B9379" s="178" t="s">
        <v>568</v>
      </c>
      <c r="C9379" s="178">
        <v>2045</v>
      </c>
      <c r="D9379" s="178" t="s">
        <v>336</v>
      </c>
      <c r="E9379" s="178" t="s">
        <v>337</v>
      </c>
      <c r="F9379" s="178" t="s">
        <v>574</v>
      </c>
      <c r="G9379" s="178">
        <v>50</v>
      </c>
      <c r="H9379" s="178">
        <v>3.6937199183739998E-4</v>
      </c>
      <c r="I9379" s="178">
        <v>4.1369663085788803E-4</v>
      </c>
      <c r="J9379" s="178" t="s">
        <v>626</v>
      </c>
    </row>
    <row r="9380" spans="1:10" x14ac:dyDescent="0.45">
      <c r="A9380" s="178" t="s">
        <v>567</v>
      </c>
      <c r="B9380" s="178" t="s">
        <v>568</v>
      </c>
      <c r="C9380" s="178">
        <v>2045</v>
      </c>
      <c r="D9380" s="178" t="s">
        <v>336</v>
      </c>
      <c r="E9380" s="178" t="s">
        <v>337</v>
      </c>
      <c r="F9380" s="178" t="s">
        <v>573</v>
      </c>
      <c r="G9380" s="178">
        <v>50</v>
      </c>
      <c r="H9380" s="178">
        <v>2.835729101207E-4</v>
      </c>
      <c r="I9380" s="178">
        <v>3.1760165933518404E-4</v>
      </c>
      <c r="J9380" s="178" t="s">
        <v>625</v>
      </c>
    </row>
    <row r="9381" spans="1:10" x14ac:dyDescent="0.45">
      <c r="A9381" s="178" t="s">
        <v>567</v>
      </c>
      <c r="B9381" s="178" t="s">
        <v>568</v>
      </c>
      <c r="C9381" s="178">
        <v>2045</v>
      </c>
      <c r="D9381" s="178" t="s">
        <v>336</v>
      </c>
      <c r="E9381" s="178" t="s">
        <v>337</v>
      </c>
      <c r="F9381" s="178" t="s">
        <v>569</v>
      </c>
      <c r="G9381" s="178">
        <v>50</v>
      </c>
      <c r="H9381" s="178">
        <v>1.7079078825190999E-3</v>
      </c>
      <c r="I9381" s="178">
        <v>1.9128568284213921E-3</v>
      </c>
      <c r="J9381" s="178" t="s">
        <v>625</v>
      </c>
    </row>
    <row r="9382" spans="1:10" x14ac:dyDescent="0.45">
      <c r="A9382" s="178" t="s">
        <v>567</v>
      </c>
      <c r="B9382" s="178" t="s">
        <v>568</v>
      </c>
      <c r="C9382" s="178">
        <v>2045</v>
      </c>
      <c r="D9382" s="178" t="s">
        <v>336</v>
      </c>
      <c r="E9382" s="178" t="s">
        <v>337</v>
      </c>
      <c r="F9382" s="178" t="s">
        <v>570</v>
      </c>
      <c r="G9382" s="178">
        <v>51</v>
      </c>
      <c r="H9382" s="178">
        <v>6.4749542798379998E-4</v>
      </c>
      <c r="I9382" s="178">
        <v>7.2519487934185603E-4</v>
      </c>
      <c r="J9382" s="178" t="s">
        <v>625</v>
      </c>
    </row>
    <row r="9383" spans="1:10" x14ac:dyDescent="0.45">
      <c r="A9383" s="178" t="s">
        <v>567</v>
      </c>
      <c r="B9383" s="178" t="s">
        <v>568</v>
      </c>
      <c r="C9383" s="178">
        <v>2045</v>
      </c>
      <c r="D9383" s="178" t="s">
        <v>336</v>
      </c>
      <c r="E9383" s="178" t="s">
        <v>337</v>
      </c>
      <c r="F9383" s="178" t="s">
        <v>573</v>
      </c>
      <c r="G9383" s="178">
        <v>51</v>
      </c>
      <c r="H9383" s="178">
        <v>1.0062396759166999E-3</v>
      </c>
      <c r="I9383" s="178">
        <v>1.1269884370267041E-3</v>
      </c>
      <c r="J9383" s="178" t="s">
        <v>625</v>
      </c>
    </row>
    <row r="9384" spans="1:10" x14ac:dyDescent="0.45">
      <c r="A9384" s="178" t="s">
        <v>567</v>
      </c>
      <c r="B9384" s="178" t="s">
        <v>568</v>
      </c>
      <c r="C9384" s="178">
        <v>2045</v>
      </c>
      <c r="D9384" s="178" t="s">
        <v>336</v>
      </c>
      <c r="E9384" s="178" t="s">
        <v>337</v>
      </c>
      <c r="F9384" s="178" t="s">
        <v>569</v>
      </c>
      <c r="G9384" s="178">
        <v>51</v>
      </c>
      <c r="H9384" s="178">
        <v>7.0774656487629E-3</v>
      </c>
      <c r="I9384" s="178">
        <v>7.9267615266144491E-3</v>
      </c>
      <c r="J9384" s="178" t="s">
        <v>625</v>
      </c>
    </row>
    <row r="9385" spans="1:10" x14ac:dyDescent="0.45">
      <c r="A9385" s="178" t="s">
        <v>567</v>
      </c>
      <c r="B9385" s="178" t="s">
        <v>568</v>
      </c>
      <c r="C9385" s="178">
        <v>2045</v>
      </c>
      <c r="D9385" s="178" t="s">
        <v>336</v>
      </c>
      <c r="E9385" s="178" t="s">
        <v>337</v>
      </c>
      <c r="F9385" s="178" t="s">
        <v>571</v>
      </c>
      <c r="G9385" s="178">
        <v>51</v>
      </c>
      <c r="H9385" s="178">
        <v>6.2139508372599994E-5</v>
      </c>
      <c r="I9385" s="178">
        <v>6.9596249377312002E-5</v>
      </c>
      <c r="J9385" s="178" t="s">
        <v>625</v>
      </c>
    </row>
    <row r="9386" spans="1:10" x14ac:dyDescent="0.45">
      <c r="A9386" s="178" t="s">
        <v>567</v>
      </c>
      <c r="B9386" s="178" t="s">
        <v>568</v>
      </c>
      <c r="C9386" s="178">
        <v>2045</v>
      </c>
      <c r="D9386" s="178" t="s">
        <v>336</v>
      </c>
      <c r="E9386" s="178" t="s">
        <v>337</v>
      </c>
      <c r="F9386" s="178" t="s">
        <v>570</v>
      </c>
      <c r="G9386" s="178">
        <v>52</v>
      </c>
      <c r="H9386" s="178">
        <v>8.2783025573009996E-4</v>
      </c>
      <c r="I9386" s="178">
        <v>9.2716988641771206E-4</v>
      </c>
      <c r="J9386" s="178" t="s">
        <v>625</v>
      </c>
    </row>
    <row r="9387" spans="1:10" x14ac:dyDescent="0.45">
      <c r="A9387" s="178" t="s">
        <v>567</v>
      </c>
      <c r="B9387" s="178" t="s">
        <v>568</v>
      </c>
      <c r="C9387" s="178">
        <v>2045</v>
      </c>
      <c r="D9387" s="178" t="s">
        <v>336</v>
      </c>
      <c r="E9387" s="178" t="s">
        <v>337</v>
      </c>
      <c r="F9387" s="178" t="s">
        <v>571</v>
      </c>
      <c r="G9387" s="178">
        <v>52</v>
      </c>
      <c r="H9387" s="178">
        <v>6.1055274272800005E-5</v>
      </c>
      <c r="I9387" s="178">
        <v>6.838190718553601E-5</v>
      </c>
      <c r="J9387" s="178" t="s">
        <v>625</v>
      </c>
    </row>
    <row r="9388" spans="1:10" x14ac:dyDescent="0.45">
      <c r="A9388" s="178" t="s">
        <v>567</v>
      </c>
      <c r="B9388" s="178" t="s">
        <v>568</v>
      </c>
      <c r="C9388" s="178">
        <v>2045</v>
      </c>
      <c r="D9388" s="178" t="s">
        <v>336</v>
      </c>
      <c r="E9388" s="178" t="s">
        <v>337</v>
      </c>
      <c r="F9388" s="178" t="s">
        <v>569</v>
      </c>
      <c r="G9388" s="178">
        <v>52</v>
      </c>
      <c r="H9388" s="178">
        <v>6.5517086768522997E-3</v>
      </c>
      <c r="I9388" s="178">
        <v>7.3379137180745761E-3</v>
      </c>
      <c r="J9388" s="178" t="s">
        <v>625</v>
      </c>
    </row>
    <row r="9389" spans="1:10" x14ac:dyDescent="0.45">
      <c r="A9389" s="178" t="s">
        <v>567</v>
      </c>
      <c r="B9389" s="178" t="s">
        <v>568</v>
      </c>
      <c r="C9389" s="178">
        <v>2045</v>
      </c>
      <c r="D9389" s="178" t="s">
        <v>336</v>
      </c>
      <c r="E9389" s="178" t="s">
        <v>337</v>
      </c>
      <c r="F9389" s="178" t="s">
        <v>569</v>
      </c>
      <c r="G9389" s="178">
        <v>53</v>
      </c>
      <c r="H9389" s="178">
        <v>3.4721958218142E-3</v>
      </c>
      <c r="I9389" s="178">
        <v>3.8888593204319043E-3</v>
      </c>
      <c r="J9389" s="178" t="s">
        <v>625</v>
      </c>
    </row>
    <row r="9390" spans="1:10" x14ac:dyDescent="0.45">
      <c r="A9390" s="178" t="s">
        <v>567</v>
      </c>
      <c r="B9390" s="178" t="s">
        <v>568</v>
      </c>
      <c r="C9390" s="178">
        <v>2045</v>
      </c>
      <c r="D9390" s="178" t="s">
        <v>336</v>
      </c>
      <c r="E9390" s="178" t="s">
        <v>337</v>
      </c>
      <c r="F9390" s="178" t="s">
        <v>573</v>
      </c>
      <c r="G9390" s="178">
        <v>53</v>
      </c>
      <c r="H9390" s="178">
        <v>1.6524057136849E-3</v>
      </c>
      <c r="I9390" s="178">
        <v>1.8506943993270883E-3</v>
      </c>
      <c r="J9390" s="178" t="s">
        <v>625</v>
      </c>
    </row>
    <row r="9391" spans="1:10" x14ac:dyDescent="0.45">
      <c r="A9391" s="178" t="s">
        <v>567</v>
      </c>
      <c r="B9391" s="178" t="s">
        <v>568</v>
      </c>
      <c r="C9391" s="178">
        <v>2045</v>
      </c>
      <c r="D9391" s="178" t="s">
        <v>336</v>
      </c>
      <c r="E9391" s="178" t="s">
        <v>337</v>
      </c>
      <c r="F9391" s="178" t="s">
        <v>572</v>
      </c>
      <c r="G9391" s="178">
        <v>53</v>
      </c>
      <c r="H9391" s="178">
        <v>2.5353769160600001E-5</v>
      </c>
      <c r="I9391" s="178">
        <v>2.8396221459872004E-5</v>
      </c>
      <c r="J9391" s="178" t="s">
        <v>625</v>
      </c>
    </row>
    <row r="9392" spans="1:10" x14ac:dyDescent="0.45">
      <c r="A9392" s="178" t="s">
        <v>567</v>
      </c>
      <c r="B9392" s="178" t="s">
        <v>568</v>
      </c>
      <c r="C9392" s="178">
        <v>2045</v>
      </c>
      <c r="D9392" s="178" t="s">
        <v>336</v>
      </c>
      <c r="E9392" s="178" t="s">
        <v>337</v>
      </c>
      <c r="F9392" s="178" t="s">
        <v>571</v>
      </c>
      <c r="G9392" s="178">
        <v>53</v>
      </c>
      <c r="H9392" s="178">
        <v>6.5413041738800003E-5</v>
      </c>
      <c r="I9392" s="178">
        <v>7.3262606747456007E-5</v>
      </c>
      <c r="J9392" s="178" t="s">
        <v>625</v>
      </c>
    </row>
    <row r="9393" spans="1:10" x14ac:dyDescent="0.45">
      <c r="A9393" s="178" t="s">
        <v>567</v>
      </c>
      <c r="B9393" s="178" t="s">
        <v>568</v>
      </c>
      <c r="C9393" s="178">
        <v>2045</v>
      </c>
      <c r="D9393" s="178" t="s">
        <v>336</v>
      </c>
      <c r="E9393" s="178" t="s">
        <v>337</v>
      </c>
      <c r="F9393" s="178" t="s">
        <v>570</v>
      </c>
      <c r="G9393" s="178">
        <v>53</v>
      </c>
      <c r="H9393" s="178">
        <v>3.9325877150989997E-4</v>
      </c>
      <c r="I9393" s="178">
        <v>4.40449824091088E-4</v>
      </c>
      <c r="J9393" s="178" t="s">
        <v>625</v>
      </c>
    </row>
    <row r="9394" spans="1:10" x14ac:dyDescent="0.45">
      <c r="A9394" s="178" t="s">
        <v>567</v>
      </c>
      <c r="B9394" s="178" t="s">
        <v>568</v>
      </c>
      <c r="C9394" s="178">
        <v>2045</v>
      </c>
      <c r="D9394" s="178" t="s">
        <v>336</v>
      </c>
      <c r="E9394" s="178" t="s">
        <v>337</v>
      </c>
      <c r="F9394" s="178" t="s">
        <v>574</v>
      </c>
      <c r="G9394" s="178">
        <v>54</v>
      </c>
      <c r="H9394" s="178">
        <v>3.1713125645180002E-4</v>
      </c>
      <c r="I9394" s="178">
        <v>3.5518700722601604E-4</v>
      </c>
      <c r="J9394" s="178" t="s">
        <v>626</v>
      </c>
    </row>
    <row r="9395" spans="1:10" x14ac:dyDescent="0.45">
      <c r="A9395" s="178" t="s">
        <v>567</v>
      </c>
      <c r="B9395" s="178" t="s">
        <v>568</v>
      </c>
      <c r="C9395" s="178">
        <v>2045</v>
      </c>
      <c r="D9395" s="178" t="s">
        <v>336</v>
      </c>
      <c r="E9395" s="178" t="s">
        <v>337</v>
      </c>
      <c r="F9395" s="178" t="s">
        <v>573</v>
      </c>
      <c r="G9395" s="178">
        <v>54</v>
      </c>
      <c r="H9395" s="178">
        <v>2.7863716240969998E-4</v>
      </c>
      <c r="I9395" s="178">
        <v>3.1207362189886401E-4</v>
      </c>
      <c r="J9395" s="178" t="s">
        <v>625</v>
      </c>
    </row>
    <row r="9396" spans="1:10" x14ac:dyDescent="0.45">
      <c r="A9396" s="178" t="s">
        <v>567</v>
      </c>
      <c r="B9396" s="178" t="s">
        <v>568</v>
      </c>
      <c r="C9396" s="178">
        <v>2045</v>
      </c>
      <c r="D9396" s="178" t="s">
        <v>336</v>
      </c>
      <c r="E9396" s="178" t="s">
        <v>337</v>
      </c>
      <c r="F9396" s="178" t="s">
        <v>570</v>
      </c>
      <c r="G9396" s="178">
        <v>54</v>
      </c>
      <c r="H9396" s="178">
        <v>8.0516106390859997E-4</v>
      </c>
      <c r="I9396" s="178">
        <v>9.01780391577632E-4</v>
      </c>
      <c r="J9396" s="178" t="s">
        <v>625</v>
      </c>
    </row>
    <row r="9397" spans="1:10" x14ac:dyDescent="0.45">
      <c r="A9397" s="178" t="s">
        <v>567</v>
      </c>
      <c r="B9397" s="178" t="s">
        <v>568</v>
      </c>
      <c r="C9397" s="178">
        <v>2045</v>
      </c>
      <c r="D9397" s="178" t="s">
        <v>336</v>
      </c>
      <c r="E9397" s="178" t="s">
        <v>337</v>
      </c>
      <c r="F9397" s="178" t="s">
        <v>571</v>
      </c>
      <c r="G9397" s="178">
        <v>54</v>
      </c>
      <c r="H9397" s="178">
        <v>1.876177557278E-4</v>
      </c>
      <c r="I9397" s="178">
        <v>2.1013188641513602E-4</v>
      </c>
      <c r="J9397" s="178" t="s">
        <v>625</v>
      </c>
    </row>
    <row r="9398" spans="1:10" x14ac:dyDescent="0.45">
      <c r="A9398" s="178" t="s">
        <v>567</v>
      </c>
      <c r="B9398" s="178" t="s">
        <v>568</v>
      </c>
      <c r="C9398" s="178">
        <v>2045</v>
      </c>
      <c r="D9398" s="178" t="s">
        <v>336</v>
      </c>
      <c r="E9398" s="178" t="s">
        <v>337</v>
      </c>
      <c r="F9398" s="178" t="s">
        <v>569</v>
      </c>
      <c r="G9398" s="178">
        <v>54</v>
      </c>
      <c r="H9398" s="178">
        <v>3.3878695685416E-3</v>
      </c>
      <c r="I9398" s="178">
        <v>3.7944139167665923E-3</v>
      </c>
      <c r="J9398" s="178" t="s">
        <v>625</v>
      </c>
    </row>
    <row r="9399" spans="1:10" x14ac:dyDescent="0.45">
      <c r="A9399" s="178" t="s">
        <v>567</v>
      </c>
      <c r="B9399" s="178" t="s">
        <v>568</v>
      </c>
      <c r="C9399" s="178">
        <v>2045</v>
      </c>
      <c r="D9399" s="178" t="s">
        <v>336</v>
      </c>
      <c r="E9399" s="178" t="s">
        <v>337</v>
      </c>
      <c r="F9399" s="178" t="s">
        <v>569</v>
      </c>
      <c r="G9399" s="178">
        <v>55</v>
      </c>
      <c r="H9399" s="178">
        <v>1.5590152470394999E-3</v>
      </c>
      <c r="I9399" s="178">
        <v>1.7460970766842402E-3</v>
      </c>
      <c r="J9399" s="178" t="s">
        <v>625</v>
      </c>
    </row>
    <row r="9400" spans="1:10" x14ac:dyDescent="0.45">
      <c r="A9400" s="178" t="s">
        <v>567</v>
      </c>
      <c r="B9400" s="178" t="s">
        <v>568</v>
      </c>
      <c r="C9400" s="178">
        <v>2045</v>
      </c>
      <c r="D9400" s="178" t="s">
        <v>336</v>
      </c>
      <c r="E9400" s="178" t="s">
        <v>337</v>
      </c>
      <c r="F9400" s="178" t="s">
        <v>570</v>
      </c>
      <c r="G9400" s="178">
        <v>55</v>
      </c>
      <c r="H9400" s="178">
        <v>4.1356704605280002E-4</v>
      </c>
      <c r="I9400" s="178">
        <v>4.6319509157913605E-4</v>
      </c>
      <c r="J9400" s="178" t="s">
        <v>625</v>
      </c>
    </row>
    <row r="9401" spans="1:10" x14ac:dyDescent="0.45">
      <c r="A9401" s="178" t="s">
        <v>567</v>
      </c>
      <c r="B9401" s="178" t="s">
        <v>568</v>
      </c>
      <c r="C9401" s="178">
        <v>2045</v>
      </c>
      <c r="D9401" s="178" t="s">
        <v>336</v>
      </c>
      <c r="E9401" s="178" t="s">
        <v>337</v>
      </c>
      <c r="F9401" s="178" t="s">
        <v>572</v>
      </c>
      <c r="G9401" s="178">
        <v>55</v>
      </c>
      <c r="H9401" s="178">
        <v>2.4200580810400001E-5</v>
      </c>
      <c r="I9401" s="178">
        <v>2.7104650507648002E-5</v>
      </c>
      <c r="J9401" s="178" t="s">
        <v>625</v>
      </c>
    </row>
    <row r="9402" spans="1:10" x14ac:dyDescent="0.45">
      <c r="A9402" s="178" t="s">
        <v>567</v>
      </c>
      <c r="B9402" s="178" t="s">
        <v>568</v>
      </c>
      <c r="C9402" s="178">
        <v>2045</v>
      </c>
      <c r="D9402" s="178" t="s">
        <v>336</v>
      </c>
      <c r="E9402" s="178" t="s">
        <v>337</v>
      </c>
      <c r="F9402" s="178" t="s">
        <v>570</v>
      </c>
      <c r="G9402" s="178">
        <v>56</v>
      </c>
      <c r="H9402" s="178">
        <v>6.8101246142759995E-4</v>
      </c>
      <c r="I9402" s="178">
        <v>7.6273395679891205E-4</v>
      </c>
      <c r="J9402" s="178" t="s">
        <v>625</v>
      </c>
    </row>
    <row r="9403" spans="1:10" x14ac:dyDescent="0.45">
      <c r="A9403" s="178" t="s">
        <v>567</v>
      </c>
      <c r="B9403" s="178" t="s">
        <v>568</v>
      </c>
      <c r="C9403" s="178">
        <v>2045</v>
      </c>
      <c r="D9403" s="178" t="s">
        <v>336</v>
      </c>
      <c r="E9403" s="178" t="s">
        <v>337</v>
      </c>
      <c r="F9403" s="178" t="s">
        <v>572</v>
      </c>
      <c r="G9403" s="178">
        <v>56</v>
      </c>
      <c r="H9403" s="178">
        <v>2.3815253371100002E-5</v>
      </c>
      <c r="I9403" s="178">
        <v>2.6673083775632004E-5</v>
      </c>
      <c r="J9403" s="178" t="s">
        <v>625</v>
      </c>
    </row>
    <row r="9404" spans="1:10" x14ac:dyDescent="0.45">
      <c r="A9404" s="178" t="s">
        <v>567</v>
      </c>
      <c r="B9404" s="178" t="s">
        <v>568</v>
      </c>
      <c r="C9404" s="178">
        <v>2045</v>
      </c>
      <c r="D9404" s="178" t="s">
        <v>336</v>
      </c>
      <c r="E9404" s="178" t="s">
        <v>337</v>
      </c>
      <c r="F9404" s="178" t="s">
        <v>569</v>
      </c>
      <c r="G9404" s="178">
        <v>56</v>
      </c>
      <c r="H9404" s="178">
        <v>4.7821969492361002E-3</v>
      </c>
      <c r="I9404" s="178">
        <v>5.3560605831444331E-3</v>
      </c>
      <c r="J9404" s="178" t="s">
        <v>625</v>
      </c>
    </row>
    <row r="9405" spans="1:10" x14ac:dyDescent="0.45">
      <c r="A9405" s="178" t="s">
        <v>567</v>
      </c>
      <c r="B9405" s="178" t="s">
        <v>568</v>
      </c>
      <c r="C9405" s="178">
        <v>2045</v>
      </c>
      <c r="D9405" s="178" t="s">
        <v>336</v>
      </c>
      <c r="E9405" s="178" t="s">
        <v>337</v>
      </c>
      <c r="F9405" s="178" t="s">
        <v>571</v>
      </c>
      <c r="G9405" s="178">
        <v>56</v>
      </c>
      <c r="H9405" s="178">
        <v>1.142392829934E-4</v>
      </c>
      <c r="I9405" s="178">
        <v>1.2794799695260801E-4</v>
      </c>
      <c r="J9405" s="178" t="s">
        <v>625</v>
      </c>
    </row>
    <row r="9406" spans="1:10" x14ac:dyDescent="0.45">
      <c r="A9406" s="178" t="s">
        <v>567</v>
      </c>
      <c r="B9406" s="178" t="s">
        <v>568</v>
      </c>
      <c r="C9406" s="178">
        <v>2045</v>
      </c>
      <c r="D9406" s="178" t="s">
        <v>336</v>
      </c>
      <c r="E9406" s="178" t="s">
        <v>337</v>
      </c>
      <c r="F9406" s="178" t="s">
        <v>571</v>
      </c>
      <c r="G9406" s="178">
        <v>57</v>
      </c>
      <c r="H9406" s="178">
        <v>1.109474651457E-4</v>
      </c>
      <c r="I9406" s="178">
        <v>1.2426116096318402E-4</v>
      </c>
      <c r="J9406" s="178" t="s">
        <v>625</v>
      </c>
    </row>
    <row r="9407" spans="1:10" x14ac:dyDescent="0.45">
      <c r="A9407" s="178" t="s">
        <v>567</v>
      </c>
      <c r="B9407" s="178" t="s">
        <v>568</v>
      </c>
      <c r="C9407" s="178">
        <v>2045</v>
      </c>
      <c r="D9407" s="178" t="s">
        <v>336</v>
      </c>
      <c r="E9407" s="178" t="s">
        <v>337</v>
      </c>
      <c r="F9407" s="178" t="s">
        <v>570</v>
      </c>
      <c r="G9407" s="178">
        <v>57</v>
      </c>
      <c r="H9407" s="178">
        <v>2.158140996471E-4</v>
      </c>
      <c r="I9407" s="178">
        <v>2.4171179160475202E-4</v>
      </c>
      <c r="J9407" s="178" t="s">
        <v>625</v>
      </c>
    </row>
    <row r="9408" spans="1:10" x14ac:dyDescent="0.45">
      <c r="A9408" s="178" t="s">
        <v>567</v>
      </c>
      <c r="B9408" s="178" t="s">
        <v>568</v>
      </c>
      <c r="C9408" s="178">
        <v>2045</v>
      </c>
      <c r="D9408" s="178" t="s">
        <v>336</v>
      </c>
      <c r="E9408" s="178" t="s">
        <v>337</v>
      </c>
      <c r="F9408" s="178" t="s">
        <v>569</v>
      </c>
      <c r="G9408" s="178">
        <v>57</v>
      </c>
      <c r="H9408" s="178">
        <v>1.4933559577911999E-3</v>
      </c>
      <c r="I9408" s="178">
        <v>1.6725586727261441E-3</v>
      </c>
      <c r="J9408" s="178" t="s">
        <v>625</v>
      </c>
    </row>
    <row r="9409" spans="1:10" x14ac:dyDescent="0.45">
      <c r="A9409" s="178" t="s">
        <v>567</v>
      </c>
      <c r="B9409" s="178" t="s">
        <v>568</v>
      </c>
      <c r="C9409" s="178">
        <v>2045</v>
      </c>
      <c r="D9409" s="178" t="s">
        <v>336</v>
      </c>
      <c r="E9409" s="178" t="s">
        <v>337</v>
      </c>
      <c r="F9409" s="178" t="s">
        <v>572</v>
      </c>
      <c r="G9409" s="178">
        <v>57</v>
      </c>
      <c r="H9409" s="178">
        <v>2.3112508643000001E-5</v>
      </c>
      <c r="I9409" s="178">
        <v>2.5886009680160003E-5</v>
      </c>
      <c r="J9409" s="178" t="s">
        <v>625</v>
      </c>
    </row>
    <row r="9410" spans="1:10" x14ac:dyDescent="0.45">
      <c r="A9410" s="178" t="s">
        <v>567</v>
      </c>
      <c r="B9410" s="178" t="s">
        <v>568</v>
      </c>
      <c r="C9410" s="178">
        <v>2045</v>
      </c>
      <c r="D9410" s="178" t="s">
        <v>336</v>
      </c>
      <c r="E9410" s="178" t="s">
        <v>337</v>
      </c>
      <c r="F9410" s="178" t="s">
        <v>571</v>
      </c>
      <c r="G9410" s="178">
        <v>58</v>
      </c>
      <c r="H9410" s="178">
        <v>5.4844029364200001E-5</v>
      </c>
      <c r="I9410" s="178">
        <v>6.1425312887904011E-5</v>
      </c>
      <c r="J9410" s="178" t="s">
        <v>625</v>
      </c>
    </row>
    <row r="9411" spans="1:10" x14ac:dyDescent="0.45">
      <c r="A9411" s="178" t="s">
        <v>567</v>
      </c>
      <c r="B9411" s="178" t="s">
        <v>568</v>
      </c>
      <c r="C9411" s="178">
        <v>2045</v>
      </c>
      <c r="D9411" s="178" t="s">
        <v>336</v>
      </c>
      <c r="E9411" s="178" t="s">
        <v>337</v>
      </c>
      <c r="F9411" s="178" t="s">
        <v>573</v>
      </c>
      <c r="G9411" s="178">
        <v>58</v>
      </c>
      <c r="H9411" s="178">
        <v>7.960129878484E-4</v>
      </c>
      <c r="I9411" s="178">
        <v>8.9153454639020807E-4</v>
      </c>
      <c r="J9411" s="178" t="s">
        <v>625</v>
      </c>
    </row>
    <row r="9412" spans="1:10" x14ac:dyDescent="0.45">
      <c r="A9412" s="178" t="s">
        <v>567</v>
      </c>
      <c r="B9412" s="178" t="s">
        <v>568</v>
      </c>
      <c r="C9412" s="178">
        <v>2045</v>
      </c>
      <c r="D9412" s="178" t="s">
        <v>336</v>
      </c>
      <c r="E9412" s="178" t="s">
        <v>337</v>
      </c>
      <c r="F9412" s="178" t="s">
        <v>569</v>
      </c>
      <c r="G9412" s="178">
        <v>58</v>
      </c>
      <c r="H9412" s="178">
        <v>2.9337046435102998E-3</v>
      </c>
      <c r="I9412" s="178">
        <v>3.2857492007315361E-3</v>
      </c>
      <c r="J9412" s="178" t="s">
        <v>625</v>
      </c>
    </row>
    <row r="9413" spans="1:10" x14ac:dyDescent="0.45">
      <c r="A9413" s="178" t="s">
        <v>567</v>
      </c>
      <c r="B9413" s="178" t="s">
        <v>568</v>
      </c>
      <c r="C9413" s="178">
        <v>2045</v>
      </c>
      <c r="D9413" s="178" t="s">
        <v>336</v>
      </c>
      <c r="E9413" s="178" t="s">
        <v>337</v>
      </c>
      <c r="F9413" s="178" t="s">
        <v>570</v>
      </c>
      <c r="G9413" s="178">
        <v>58</v>
      </c>
      <c r="H9413" s="178">
        <v>7.554997719126E-4</v>
      </c>
      <c r="I9413" s="178">
        <v>8.4615974454211207E-4</v>
      </c>
      <c r="J9413" s="178" t="s">
        <v>625</v>
      </c>
    </row>
    <row r="9414" spans="1:10" x14ac:dyDescent="0.45">
      <c r="A9414" s="178" t="s">
        <v>567</v>
      </c>
      <c r="B9414" s="178" t="s">
        <v>568</v>
      </c>
      <c r="C9414" s="178">
        <v>2045</v>
      </c>
      <c r="D9414" s="178" t="s">
        <v>336</v>
      </c>
      <c r="E9414" s="178" t="s">
        <v>337</v>
      </c>
      <c r="F9414" s="178" t="s">
        <v>572</v>
      </c>
      <c r="G9414" s="178">
        <v>58</v>
      </c>
      <c r="H9414" s="178">
        <v>4.6462917453000002E-5</v>
      </c>
      <c r="I9414" s="178">
        <v>5.2038467547360005E-5</v>
      </c>
      <c r="J9414" s="178" t="s">
        <v>625</v>
      </c>
    </row>
    <row r="9415" spans="1:10" x14ac:dyDescent="0.45">
      <c r="A9415" s="178" t="s">
        <v>567</v>
      </c>
      <c r="B9415" s="178" t="s">
        <v>568</v>
      </c>
      <c r="C9415" s="178">
        <v>2045</v>
      </c>
      <c r="D9415" s="178" t="s">
        <v>336</v>
      </c>
      <c r="E9415" s="178" t="s">
        <v>337</v>
      </c>
      <c r="F9415" s="178" t="s">
        <v>572</v>
      </c>
      <c r="G9415" s="178">
        <v>59</v>
      </c>
      <c r="H9415" s="178">
        <v>1.98266734515E-5</v>
      </c>
      <c r="I9415" s="178">
        <v>2.2205874265680001E-5</v>
      </c>
      <c r="J9415" s="178" t="s">
        <v>625</v>
      </c>
    </row>
    <row r="9416" spans="1:10" x14ac:dyDescent="0.45">
      <c r="A9416" s="178" t="s">
        <v>567</v>
      </c>
      <c r="B9416" s="178" t="s">
        <v>568</v>
      </c>
      <c r="C9416" s="178">
        <v>2045</v>
      </c>
      <c r="D9416" s="178" t="s">
        <v>336</v>
      </c>
      <c r="E9416" s="178" t="s">
        <v>337</v>
      </c>
      <c r="F9416" s="178" t="s">
        <v>569</v>
      </c>
      <c r="G9416" s="178">
        <v>59</v>
      </c>
      <c r="H9416" s="178">
        <v>3.3267710823565999E-3</v>
      </c>
      <c r="I9416" s="178">
        <v>3.7259836122393924E-3</v>
      </c>
      <c r="J9416" s="178" t="s">
        <v>625</v>
      </c>
    </row>
    <row r="9417" spans="1:10" x14ac:dyDescent="0.45">
      <c r="A9417" s="178" t="s">
        <v>567</v>
      </c>
      <c r="B9417" s="178" t="s">
        <v>568</v>
      </c>
      <c r="C9417" s="178">
        <v>2045</v>
      </c>
      <c r="D9417" s="178" t="s">
        <v>336</v>
      </c>
      <c r="E9417" s="178" t="s">
        <v>337</v>
      </c>
      <c r="F9417" s="178" t="s">
        <v>570</v>
      </c>
      <c r="G9417" s="178">
        <v>59</v>
      </c>
      <c r="H9417" s="178">
        <v>1.7853475583249999E-4</v>
      </c>
      <c r="I9417" s="178">
        <v>1.9995892653240001E-4</v>
      </c>
      <c r="J9417" s="178" t="s">
        <v>625</v>
      </c>
    </row>
    <row r="9418" spans="1:10" x14ac:dyDescent="0.45">
      <c r="A9418" s="178" t="s">
        <v>567</v>
      </c>
      <c r="B9418" s="178" t="s">
        <v>568</v>
      </c>
      <c r="C9418" s="178">
        <v>2045</v>
      </c>
      <c r="D9418" s="178" t="s">
        <v>336</v>
      </c>
      <c r="E9418" s="178" t="s">
        <v>337</v>
      </c>
      <c r="F9418" s="178" t="s">
        <v>574</v>
      </c>
      <c r="G9418" s="178">
        <v>59</v>
      </c>
      <c r="H9418" s="178">
        <v>3.1158700585370001E-4</v>
      </c>
      <c r="I9418" s="178">
        <v>3.4897744655614405E-4</v>
      </c>
      <c r="J9418" s="178" t="s">
        <v>626</v>
      </c>
    </row>
    <row r="9419" spans="1:10" x14ac:dyDescent="0.45">
      <c r="A9419" s="178" t="s">
        <v>567</v>
      </c>
      <c r="B9419" s="178" t="s">
        <v>568</v>
      </c>
      <c r="C9419" s="178">
        <v>2045</v>
      </c>
      <c r="D9419" s="178" t="s">
        <v>336</v>
      </c>
      <c r="E9419" s="178" t="s">
        <v>337</v>
      </c>
      <c r="F9419" s="178" t="s">
        <v>573</v>
      </c>
      <c r="G9419" s="178">
        <v>60</v>
      </c>
      <c r="H9419" s="178">
        <v>8.150090579875E-4</v>
      </c>
      <c r="I9419" s="178">
        <v>9.1281014494600009E-4</v>
      </c>
      <c r="J9419" s="178" t="s">
        <v>625</v>
      </c>
    </row>
    <row r="9420" spans="1:10" x14ac:dyDescent="0.45">
      <c r="A9420" s="178" t="s">
        <v>567</v>
      </c>
      <c r="B9420" s="178" t="s">
        <v>568</v>
      </c>
      <c r="C9420" s="178">
        <v>2045</v>
      </c>
      <c r="D9420" s="178" t="s">
        <v>336</v>
      </c>
      <c r="E9420" s="178" t="s">
        <v>337</v>
      </c>
      <c r="F9420" s="178" t="s">
        <v>571</v>
      </c>
      <c r="G9420" s="178">
        <v>60</v>
      </c>
      <c r="H9420" s="178">
        <v>5.5231252190399999E-5</v>
      </c>
      <c r="I9420" s="178">
        <v>6.1859002453248005E-5</v>
      </c>
      <c r="J9420" s="178" t="s">
        <v>625</v>
      </c>
    </row>
    <row r="9421" spans="1:10" x14ac:dyDescent="0.45">
      <c r="A9421" s="178" t="s">
        <v>567</v>
      </c>
      <c r="B9421" s="178" t="s">
        <v>568</v>
      </c>
      <c r="C9421" s="178">
        <v>2045</v>
      </c>
      <c r="D9421" s="178" t="s">
        <v>336</v>
      </c>
      <c r="E9421" s="178" t="s">
        <v>337</v>
      </c>
      <c r="F9421" s="178" t="s">
        <v>574</v>
      </c>
      <c r="G9421" s="178">
        <v>60</v>
      </c>
      <c r="H9421" s="178">
        <v>3.0396075453609998E-4</v>
      </c>
      <c r="I9421" s="178">
        <v>3.4043604508043201E-4</v>
      </c>
      <c r="J9421" s="178" t="s">
        <v>626</v>
      </c>
    </row>
    <row r="9422" spans="1:10" x14ac:dyDescent="0.45">
      <c r="A9422" s="178" t="s">
        <v>567</v>
      </c>
      <c r="B9422" s="178" t="s">
        <v>568</v>
      </c>
      <c r="C9422" s="178">
        <v>2045</v>
      </c>
      <c r="D9422" s="178" t="s">
        <v>336</v>
      </c>
      <c r="E9422" s="178" t="s">
        <v>337</v>
      </c>
      <c r="F9422" s="178" t="s">
        <v>570</v>
      </c>
      <c r="G9422" s="178">
        <v>60</v>
      </c>
      <c r="H9422" s="178">
        <v>1.9415233691690001E-4</v>
      </c>
      <c r="I9422" s="178">
        <v>2.1745061734692803E-4</v>
      </c>
      <c r="J9422" s="178" t="s">
        <v>625</v>
      </c>
    </row>
    <row r="9423" spans="1:10" x14ac:dyDescent="0.45">
      <c r="A9423" s="178" t="s">
        <v>567</v>
      </c>
      <c r="B9423" s="178" t="s">
        <v>568</v>
      </c>
      <c r="C9423" s="178">
        <v>2045</v>
      </c>
      <c r="D9423" s="178" t="s">
        <v>336</v>
      </c>
      <c r="E9423" s="178" t="s">
        <v>337</v>
      </c>
      <c r="F9423" s="178" t="s">
        <v>572</v>
      </c>
      <c r="G9423" s="178">
        <v>60</v>
      </c>
      <c r="H9423" s="178">
        <v>1.9341405277400002E-5</v>
      </c>
      <c r="I9423" s="178">
        <v>2.1662373910688002E-5</v>
      </c>
      <c r="J9423" s="178" t="s">
        <v>625</v>
      </c>
    </row>
    <row r="9424" spans="1:10" x14ac:dyDescent="0.45">
      <c r="A9424" s="178" t="s">
        <v>567</v>
      </c>
      <c r="B9424" s="178" t="s">
        <v>568</v>
      </c>
      <c r="C9424" s="178">
        <v>2045</v>
      </c>
      <c r="D9424" s="178" t="s">
        <v>336</v>
      </c>
      <c r="E9424" s="178" t="s">
        <v>337</v>
      </c>
      <c r="F9424" s="178" t="s">
        <v>569</v>
      </c>
      <c r="G9424" s="178">
        <v>60</v>
      </c>
      <c r="H9424" s="178">
        <v>4.5959021663293E-3</v>
      </c>
      <c r="I9424" s="178">
        <v>5.1474104262888166E-3</v>
      </c>
      <c r="J9424" s="178" t="s">
        <v>625</v>
      </c>
    </row>
    <row r="9425" spans="1:10" x14ac:dyDescent="0.45">
      <c r="A9425" s="178" t="s">
        <v>567</v>
      </c>
      <c r="B9425" s="178" t="s">
        <v>568</v>
      </c>
      <c r="C9425" s="178">
        <v>2045</v>
      </c>
      <c r="D9425" s="178" t="s">
        <v>336</v>
      </c>
      <c r="E9425" s="178" t="s">
        <v>337</v>
      </c>
      <c r="F9425" s="178" t="s">
        <v>572</v>
      </c>
      <c r="G9425" s="178">
        <v>61</v>
      </c>
      <c r="H9425" s="178">
        <v>2.0179459170299999E-5</v>
      </c>
      <c r="I9425" s="178">
        <v>2.2600994270736002E-5</v>
      </c>
      <c r="J9425" s="178" t="s">
        <v>625</v>
      </c>
    </row>
    <row r="9426" spans="1:10" x14ac:dyDescent="0.45">
      <c r="A9426" s="178" t="s">
        <v>567</v>
      </c>
      <c r="B9426" s="178" t="s">
        <v>568</v>
      </c>
      <c r="C9426" s="178">
        <v>2045</v>
      </c>
      <c r="D9426" s="178" t="s">
        <v>336</v>
      </c>
      <c r="E9426" s="178" t="s">
        <v>337</v>
      </c>
      <c r="F9426" s="178" t="s">
        <v>574</v>
      </c>
      <c r="G9426" s="178">
        <v>61</v>
      </c>
      <c r="H9426" s="178">
        <v>2.7991077513429998E-4</v>
      </c>
      <c r="I9426" s="178">
        <v>3.1350006815041601E-4</v>
      </c>
      <c r="J9426" s="178" t="s">
        <v>626</v>
      </c>
    </row>
    <row r="9427" spans="1:10" x14ac:dyDescent="0.45">
      <c r="A9427" s="178" t="s">
        <v>567</v>
      </c>
      <c r="B9427" s="178" t="s">
        <v>568</v>
      </c>
      <c r="C9427" s="178">
        <v>2045</v>
      </c>
      <c r="D9427" s="178" t="s">
        <v>336</v>
      </c>
      <c r="E9427" s="178" t="s">
        <v>337</v>
      </c>
      <c r="F9427" s="178" t="s">
        <v>569</v>
      </c>
      <c r="G9427" s="178">
        <v>61</v>
      </c>
      <c r="H9427" s="178">
        <v>1.3899842742831001E-3</v>
      </c>
      <c r="I9427" s="178">
        <v>1.5567823871970722E-3</v>
      </c>
      <c r="J9427" s="178" t="s">
        <v>625</v>
      </c>
    </row>
    <row r="9428" spans="1:10" x14ac:dyDescent="0.45">
      <c r="A9428" s="178" t="s">
        <v>567</v>
      </c>
      <c r="B9428" s="178" t="s">
        <v>568</v>
      </c>
      <c r="C9428" s="178">
        <v>2045</v>
      </c>
      <c r="D9428" s="178" t="s">
        <v>336</v>
      </c>
      <c r="E9428" s="178" t="s">
        <v>337</v>
      </c>
      <c r="F9428" s="178" t="s">
        <v>570</v>
      </c>
      <c r="G9428" s="178">
        <v>61</v>
      </c>
      <c r="H9428" s="178">
        <v>3.741698019439E-4</v>
      </c>
      <c r="I9428" s="178">
        <v>4.1907017817716802E-4</v>
      </c>
      <c r="J9428" s="178" t="s">
        <v>625</v>
      </c>
    </row>
    <row r="9429" spans="1:10" x14ac:dyDescent="0.45">
      <c r="A9429" s="178" t="s">
        <v>567</v>
      </c>
      <c r="B9429" s="178" t="s">
        <v>568</v>
      </c>
      <c r="C9429" s="178">
        <v>2045</v>
      </c>
      <c r="D9429" s="178" t="s">
        <v>336</v>
      </c>
      <c r="E9429" s="178" t="s">
        <v>337</v>
      </c>
      <c r="F9429" s="178" t="s">
        <v>571</v>
      </c>
      <c r="G9429" s="178">
        <v>62</v>
      </c>
      <c r="H9429" s="178">
        <v>5.1266255468400002E-5</v>
      </c>
      <c r="I9429" s="178">
        <v>5.7418206124608008E-5</v>
      </c>
      <c r="J9429" s="178" t="s">
        <v>625</v>
      </c>
    </row>
    <row r="9430" spans="1:10" x14ac:dyDescent="0.45">
      <c r="A9430" s="178" t="s">
        <v>567</v>
      </c>
      <c r="B9430" s="178" t="s">
        <v>568</v>
      </c>
      <c r="C9430" s="178">
        <v>2045</v>
      </c>
      <c r="D9430" s="178" t="s">
        <v>336</v>
      </c>
      <c r="E9430" s="178" t="s">
        <v>337</v>
      </c>
      <c r="F9430" s="178" t="s">
        <v>574</v>
      </c>
      <c r="G9430" s="178">
        <v>62</v>
      </c>
      <c r="H9430" s="178">
        <v>2.7772283647210002E-4</v>
      </c>
      <c r="I9430" s="178">
        <v>3.1104957684875207E-4</v>
      </c>
      <c r="J9430" s="178" t="s">
        <v>626</v>
      </c>
    </row>
    <row r="9431" spans="1:10" x14ac:dyDescent="0.45">
      <c r="A9431" s="178" t="s">
        <v>567</v>
      </c>
      <c r="B9431" s="178" t="s">
        <v>568</v>
      </c>
      <c r="C9431" s="178">
        <v>2045</v>
      </c>
      <c r="D9431" s="178" t="s">
        <v>336</v>
      </c>
      <c r="E9431" s="178" t="s">
        <v>337</v>
      </c>
      <c r="F9431" s="178" t="s">
        <v>570</v>
      </c>
      <c r="G9431" s="178">
        <v>62</v>
      </c>
      <c r="H9431" s="178">
        <v>7.7320451964619998E-4</v>
      </c>
      <c r="I9431" s="178">
        <v>8.659890620037441E-4</v>
      </c>
      <c r="J9431" s="178" t="s">
        <v>625</v>
      </c>
    </row>
    <row r="9432" spans="1:10" x14ac:dyDescent="0.45">
      <c r="A9432" s="178" t="s">
        <v>567</v>
      </c>
      <c r="B9432" s="178" t="s">
        <v>568</v>
      </c>
      <c r="C9432" s="178">
        <v>2045</v>
      </c>
      <c r="D9432" s="178" t="s">
        <v>336</v>
      </c>
      <c r="E9432" s="178" t="s">
        <v>337</v>
      </c>
      <c r="F9432" s="178" t="s">
        <v>571</v>
      </c>
      <c r="G9432" s="178">
        <v>63</v>
      </c>
      <c r="H9432" s="178">
        <v>1.009744228213E-4</v>
      </c>
      <c r="I9432" s="178">
        <v>1.1309135355985601E-4</v>
      </c>
      <c r="J9432" s="178" t="s">
        <v>625</v>
      </c>
    </row>
    <row r="9433" spans="1:10" x14ac:dyDescent="0.45">
      <c r="A9433" s="178" t="s">
        <v>567</v>
      </c>
      <c r="B9433" s="178" t="s">
        <v>568</v>
      </c>
      <c r="C9433" s="178">
        <v>2045</v>
      </c>
      <c r="D9433" s="178" t="s">
        <v>336</v>
      </c>
      <c r="E9433" s="178" t="s">
        <v>337</v>
      </c>
      <c r="F9433" s="178" t="s">
        <v>569</v>
      </c>
      <c r="G9433" s="178">
        <v>63</v>
      </c>
      <c r="H9433" s="178">
        <v>1.3441342161967999E-3</v>
      </c>
      <c r="I9433" s="178">
        <v>1.505430322140416E-3</v>
      </c>
      <c r="J9433" s="178" t="s">
        <v>625</v>
      </c>
    </row>
    <row r="9434" spans="1:10" x14ac:dyDescent="0.45">
      <c r="A9434" s="178" t="s">
        <v>567</v>
      </c>
      <c r="B9434" s="178" t="s">
        <v>568</v>
      </c>
      <c r="C9434" s="178">
        <v>2045</v>
      </c>
      <c r="D9434" s="178" t="s">
        <v>336</v>
      </c>
      <c r="E9434" s="178" t="s">
        <v>337</v>
      </c>
      <c r="F9434" s="178" t="s">
        <v>570</v>
      </c>
      <c r="G9434" s="178">
        <v>63</v>
      </c>
      <c r="H9434" s="178">
        <v>4.0939278551380002E-4</v>
      </c>
      <c r="I9434" s="178">
        <v>4.5851991977545605E-4</v>
      </c>
      <c r="J9434" s="178" t="s">
        <v>625</v>
      </c>
    </row>
    <row r="9435" spans="1:10" x14ac:dyDescent="0.45">
      <c r="A9435" s="178" t="s">
        <v>567</v>
      </c>
      <c r="B9435" s="178" t="s">
        <v>568</v>
      </c>
      <c r="C9435" s="178">
        <v>2045</v>
      </c>
      <c r="D9435" s="178" t="s">
        <v>336</v>
      </c>
      <c r="E9435" s="178" t="s">
        <v>337</v>
      </c>
      <c r="F9435" s="178" t="s">
        <v>574</v>
      </c>
      <c r="G9435" s="178">
        <v>64</v>
      </c>
      <c r="H9435" s="178">
        <v>2.6807587710209999E-4</v>
      </c>
      <c r="I9435" s="178">
        <v>3.0024498235435202E-4</v>
      </c>
      <c r="J9435" s="178" t="s">
        <v>626</v>
      </c>
    </row>
    <row r="9436" spans="1:10" x14ac:dyDescent="0.45">
      <c r="A9436" s="178" t="s">
        <v>567</v>
      </c>
      <c r="B9436" s="178" t="s">
        <v>568</v>
      </c>
      <c r="C9436" s="178">
        <v>2045</v>
      </c>
      <c r="D9436" s="178" t="s">
        <v>336</v>
      </c>
      <c r="E9436" s="178" t="s">
        <v>337</v>
      </c>
      <c r="F9436" s="178" t="s">
        <v>569</v>
      </c>
      <c r="G9436" s="178">
        <v>64</v>
      </c>
      <c r="H9436" s="178">
        <v>4.1964311385527002E-3</v>
      </c>
      <c r="I9436" s="178">
        <v>4.7000028751790247E-3</v>
      </c>
      <c r="J9436" s="178" t="s">
        <v>625</v>
      </c>
    </row>
    <row r="9437" spans="1:10" x14ac:dyDescent="0.45">
      <c r="A9437" s="178" t="s">
        <v>567</v>
      </c>
      <c r="B9437" s="178" t="s">
        <v>568</v>
      </c>
      <c r="C9437" s="178">
        <v>2045</v>
      </c>
      <c r="D9437" s="178" t="s">
        <v>336</v>
      </c>
      <c r="E9437" s="178" t="s">
        <v>337</v>
      </c>
      <c r="F9437" s="178" t="s">
        <v>571</v>
      </c>
      <c r="G9437" s="178">
        <v>65</v>
      </c>
      <c r="H9437" s="178">
        <v>5.3664927691000001E-5</v>
      </c>
      <c r="I9437" s="178">
        <v>6.0104719013920003E-5</v>
      </c>
      <c r="J9437" s="178" t="s">
        <v>625</v>
      </c>
    </row>
    <row r="9438" spans="1:10" x14ac:dyDescent="0.45">
      <c r="A9438" s="178" t="s">
        <v>567</v>
      </c>
      <c r="B9438" s="178" t="s">
        <v>568</v>
      </c>
      <c r="C9438" s="178">
        <v>2045</v>
      </c>
      <c r="D9438" s="178" t="s">
        <v>336</v>
      </c>
      <c r="E9438" s="178" t="s">
        <v>337</v>
      </c>
      <c r="F9438" s="178" t="s">
        <v>570</v>
      </c>
      <c r="G9438" s="178">
        <v>65</v>
      </c>
      <c r="H9438" s="178">
        <v>3.255777846789E-4</v>
      </c>
      <c r="I9438" s="178">
        <v>3.6464711884036805E-4</v>
      </c>
      <c r="J9438" s="178" t="s">
        <v>625</v>
      </c>
    </row>
    <row r="9439" spans="1:10" x14ac:dyDescent="0.45">
      <c r="A9439" s="178" t="s">
        <v>567</v>
      </c>
      <c r="B9439" s="178" t="s">
        <v>568</v>
      </c>
      <c r="C9439" s="178">
        <v>2045</v>
      </c>
      <c r="D9439" s="178" t="s">
        <v>336</v>
      </c>
      <c r="E9439" s="178" t="s">
        <v>337</v>
      </c>
      <c r="F9439" s="178" t="s">
        <v>569</v>
      </c>
      <c r="G9439" s="178">
        <v>66</v>
      </c>
      <c r="H9439" s="178">
        <v>3.8700327277184001E-3</v>
      </c>
      <c r="I9439" s="178">
        <v>4.3344366550446085E-3</v>
      </c>
      <c r="J9439" s="178" t="s">
        <v>625</v>
      </c>
    </row>
    <row r="9440" spans="1:10" x14ac:dyDescent="0.45">
      <c r="A9440" s="178" t="s">
        <v>567</v>
      </c>
      <c r="B9440" s="178" t="s">
        <v>568</v>
      </c>
      <c r="C9440" s="178">
        <v>2045</v>
      </c>
      <c r="D9440" s="178" t="s">
        <v>336</v>
      </c>
      <c r="E9440" s="178" t="s">
        <v>337</v>
      </c>
      <c r="F9440" s="178" t="s">
        <v>570</v>
      </c>
      <c r="G9440" s="178">
        <v>66</v>
      </c>
      <c r="H9440" s="178">
        <v>6.4238329650829996E-4</v>
      </c>
      <c r="I9440" s="178">
        <v>7.1946929208929603E-4</v>
      </c>
      <c r="J9440" s="178" t="s">
        <v>625</v>
      </c>
    </row>
    <row r="9441" spans="1:10" x14ac:dyDescent="0.45">
      <c r="A9441" s="178" t="s">
        <v>567</v>
      </c>
      <c r="B9441" s="178" t="s">
        <v>568</v>
      </c>
      <c r="C9441" s="178">
        <v>2045</v>
      </c>
      <c r="D9441" s="178" t="s">
        <v>336</v>
      </c>
      <c r="E9441" s="178" t="s">
        <v>337</v>
      </c>
      <c r="F9441" s="178" t="s">
        <v>574</v>
      </c>
      <c r="G9441" s="178">
        <v>66</v>
      </c>
      <c r="H9441" s="178">
        <v>2.6051833992820001E-4</v>
      </c>
      <c r="I9441" s="178">
        <v>2.9178054071958402E-4</v>
      </c>
      <c r="J9441" s="178" t="s">
        <v>626</v>
      </c>
    </row>
    <row r="9442" spans="1:10" x14ac:dyDescent="0.45">
      <c r="A9442" s="178" t="s">
        <v>567</v>
      </c>
      <c r="B9442" s="178" t="s">
        <v>568</v>
      </c>
      <c r="C9442" s="178">
        <v>2045</v>
      </c>
      <c r="D9442" s="178" t="s">
        <v>336</v>
      </c>
      <c r="E9442" s="178" t="s">
        <v>337</v>
      </c>
      <c r="F9442" s="178" t="s">
        <v>571</v>
      </c>
      <c r="G9442" s="178">
        <v>67</v>
      </c>
      <c r="H9442" s="178">
        <v>5.1204915507699998E-5</v>
      </c>
      <c r="I9442" s="178">
        <v>5.7349505368624006E-5</v>
      </c>
      <c r="J9442" s="178" t="s">
        <v>625</v>
      </c>
    </row>
    <row r="9443" spans="1:10" x14ac:dyDescent="0.45">
      <c r="A9443" s="178" t="s">
        <v>567</v>
      </c>
      <c r="B9443" s="178" t="s">
        <v>568</v>
      </c>
      <c r="C9443" s="178">
        <v>2045</v>
      </c>
      <c r="D9443" s="178" t="s">
        <v>336</v>
      </c>
      <c r="E9443" s="178" t="s">
        <v>337</v>
      </c>
      <c r="F9443" s="178" t="s">
        <v>570</v>
      </c>
      <c r="G9443" s="178">
        <v>67</v>
      </c>
      <c r="H9443" s="178">
        <v>1.7200814909299999E-4</v>
      </c>
      <c r="I9443" s="178">
        <v>1.9264912698416001E-4</v>
      </c>
      <c r="J9443" s="178" t="s">
        <v>625</v>
      </c>
    </row>
    <row r="9444" spans="1:10" x14ac:dyDescent="0.45">
      <c r="A9444" s="178" t="s">
        <v>567</v>
      </c>
      <c r="B9444" s="178" t="s">
        <v>568</v>
      </c>
      <c r="C9444" s="178">
        <v>2045</v>
      </c>
      <c r="D9444" s="178" t="s">
        <v>336</v>
      </c>
      <c r="E9444" s="178" t="s">
        <v>337</v>
      </c>
      <c r="F9444" s="178" t="s">
        <v>574</v>
      </c>
      <c r="G9444" s="178">
        <v>67</v>
      </c>
      <c r="H9444" s="178">
        <v>2.5606111739760002E-4</v>
      </c>
      <c r="I9444" s="178">
        <v>2.8678845148531203E-4</v>
      </c>
      <c r="J9444" s="178" t="s">
        <v>626</v>
      </c>
    </row>
    <row r="9445" spans="1:10" x14ac:dyDescent="0.45">
      <c r="A9445" s="178" t="s">
        <v>567</v>
      </c>
      <c r="B9445" s="178" t="s">
        <v>568</v>
      </c>
      <c r="C9445" s="178">
        <v>2045</v>
      </c>
      <c r="D9445" s="178" t="s">
        <v>336</v>
      </c>
      <c r="E9445" s="178" t="s">
        <v>337</v>
      </c>
      <c r="F9445" s="178" t="s">
        <v>569</v>
      </c>
      <c r="G9445" s="178">
        <v>68</v>
      </c>
      <c r="H9445" s="178">
        <v>1.4300800394267E-3</v>
      </c>
      <c r="I9445" s="178">
        <v>1.6016896441579042E-3</v>
      </c>
      <c r="J9445" s="178" t="s">
        <v>625</v>
      </c>
    </row>
    <row r="9446" spans="1:10" x14ac:dyDescent="0.45">
      <c r="A9446" s="178" t="s">
        <v>567</v>
      </c>
      <c r="B9446" s="178" t="s">
        <v>568</v>
      </c>
      <c r="C9446" s="178">
        <v>2045</v>
      </c>
      <c r="D9446" s="178" t="s">
        <v>336</v>
      </c>
      <c r="E9446" s="178" t="s">
        <v>337</v>
      </c>
      <c r="F9446" s="178" t="s">
        <v>570</v>
      </c>
      <c r="G9446" s="178">
        <v>68</v>
      </c>
      <c r="H9446" s="178">
        <v>1.915475731948E-4</v>
      </c>
      <c r="I9446" s="178">
        <v>2.1453328197817601E-4</v>
      </c>
      <c r="J9446" s="178" t="s">
        <v>625</v>
      </c>
    </row>
    <row r="9447" spans="1:10" x14ac:dyDescent="0.45">
      <c r="A9447" s="178" t="s">
        <v>567</v>
      </c>
      <c r="B9447" s="178" t="s">
        <v>568</v>
      </c>
      <c r="C9447" s="178">
        <v>2045</v>
      </c>
      <c r="D9447" s="178" t="s">
        <v>336</v>
      </c>
      <c r="E9447" s="178" t="s">
        <v>337</v>
      </c>
      <c r="F9447" s="178" t="s">
        <v>573</v>
      </c>
      <c r="G9447" s="178">
        <v>68</v>
      </c>
      <c r="H9447" s="178">
        <v>7.3233194416389997E-4</v>
      </c>
      <c r="I9447" s="178">
        <v>8.2021177746356808E-4</v>
      </c>
      <c r="J9447" s="178" t="s">
        <v>625</v>
      </c>
    </row>
    <row r="9448" spans="1:10" x14ac:dyDescent="0.45">
      <c r="A9448" s="178" t="s">
        <v>567</v>
      </c>
      <c r="B9448" s="178" t="s">
        <v>568</v>
      </c>
      <c r="C9448" s="178">
        <v>2045</v>
      </c>
      <c r="D9448" s="178" t="s">
        <v>336</v>
      </c>
      <c r="E9448" s="178" t="s">
        <v>337</v>
      </c>
      <c r="F9448" s="178" t="s">
        <v>572</v>
      </c>
      <c r="G9448" s="178">
        <v>69</v>
      </c>
      <c r="H9448" s="178">
        <v>3.54829262506E-5</v>
      </c>
      <c r="I9448" s="178">
        <v>3.9740877400672003E-5</v>
      </c>
      <c r="J9448" s="178" t="s">
        <v>625</v>
      </c>
    </row>
    <row r="9449" spans="1:10" x14ac:dyDescent="0.45">
      <c r="A9449" s="178" t="s">
        <v>567</v>
      </c>
      <c r="B9449" s="178" t="s">
        <v>568</v>
      </c>
      <c r="C9449" s="178">
        <v>2045</v>
      </c>
      <c r="D9449" s="178" t="s">
        <v>336</v>
      </c>
      <c r="E9449" s="178" t="s">
        <v>337</v>
      </c>
      <c r="F9449" s="178" t="s">
        <v>570</v>
      </c>
      <c r="G9449" s="178">
        <v>70</v>
      </c>
      <c r="H9449" s="178">
        <v>4.838681343244E-4</v>
      </c>
      <c r="I9449" s="178">
        <v>5.4193231044332801E-4</v>
      </c>
      <c r="J9449" s="178" t="s">
        <v>625</v>
      </c>
    </row>
    <row r="9450" spans="1:10" x14ac:dyDescent="0.45">
      <c r="A9450" s="178" t="s">
        <v>567</v>
      </c>
      <c r="B9450" s="178" t="s">
        <v>568</v>
      </c>
      <c r="C9450" s="178">
        <v>2045</v>
      </c>
      <c r="D9450" s="178" t="s">
        <v>336</v>
      </c>
      <c r="E9450" s="178" t="s">
        <v>337</v>
      </c>
      <c r="F9450" s="178" t="s">
        <v>569</v>
      </c>
      <c r="G9450" s="178">
        <v>70</v>
      </c>
      <c r="H9450" s="178">
        <v>2.4362861877307001E-3</v>
      </c>
      <c r="I9450" s="178">
        <v>2.7286405302583846E-3</v>
      </c>
      <c r="J9450" s="178" t="s">
        <v>625</v>
      </c>
    </row>
    <row r="9451" spans="1:10" x14ac:dyDescent="0.45">
      <c r="A9451" s="178" t="s">
        <v>567</v>
      </c>
      <c r="B9451" s="178" t="s">
        <v>568</v>
      </c>
      <c r="C9451" s="178">
        <v>2045</v>
      </c>
      <c r="D9451" s="178" t="s">
        <v>336</v>
      </c>
      <c r="E9451" s="178" t="s">
        <v>337</v>
      </c>
      <c r="F9451" s="178" t="s">
        <v>574</v>
      </c>
      <c r="G9451" s="178">
        <v>70</v>
      </c>
      <c r="H9451" s="178">
        <v>2.4491260410289999E-4</v>
      </c>
      <c r="I9451" s="178">
        <v>2.7430211659524803E-4</v>
      </c>
      <c r="J9451" s="178" t="s">
        <v>626</v>
      </c>
    </row>
    <row r="9452" spans="1:10" x14ac:dyDescent="0.45">
      <c r="A9452" s="178" t="s">
        <v>567</v>
      </c>
      <c r="B9452" s="178" t="s">
        <v>568</v>
      </c>
      <c r="C9452" s="178">
        <v>2045</v>
      </c>
      <c r="D9452" s="178" t="s">
        <v>336</v>
      </c>
      <c r="E9452" s="178" t="s">
        <v>337</v>
      </c>
      <c r="F9452" s="178" t="s">
        <v>571</v>
      </c>
      <c r="G9452" s="178">
        <v>71</v>
      </c>
      <c r="H9452" s="178">
        <v>4.43690951215E-5</v>
      </c>
      <c r="I9452" s="178">
        <v>4.9693386536080006E-5</v>
      </c>
      <c r="J9452" s="178" t="s">
        <v>625</v>
      </c>
    </row>
    <row r="9453" spans="1:10" x14ac:dyDescent="0.45">
      <c r="A9453" s="178" t="s">
        <v>567</v>
      </c>
      <c r="B9453" s="178" t="s">
        <v>568</v>
      </c>
      <c r="C9453" s="178">
        <v>2045</v>
      </c>
      <c r="D9453" s="178" t="s">
        <v>336</v>
      </c>
      <c r="E9453" s="178" t="s">
        <v>337</v>
      </c>
      <c r="F9453" s="178" t="s">
        <v>573</v>
      </c>
      <c r="G9453" s="178">
        <v>71</v>
      </c>
      <c r="H9453" s="178">
        <v>3.5547013976609999E-4</v>
      </c>
      <c r="I9453" s="178">
        <v>3.9812655653803203E-4</v>
      </c>
      <c r="J9453" s="178" t="s">
        <v>625</v>
      </c>
    </row>
    <row r="9454" spans="1:10" x14ac:dyDescent="0.45">
      <c r="A9454" s="178" t="s">
        <v>567</v>
      </c>
      <c r="B9454" s="178" t="s">
        <v>568</v>
      </c>
      <c r="C9454" s="178">
        <v>2045</v>
      </c>
      <c r="D9454" s="178" t="s">
        <v>336</v>
      </c>
      <c r="E9454" s="178" t="s">
        <v>337</v>
      </c>
      <c r="F9454" s="178" t="s">
        <v>569</v>
      </c>
      <c r="G9454" s="178">
        <v>72</v>
      </c>
      <c r="H9454" s="178">
        <v>1.1815825710073001E-3</v>
      </c>
      <c r="I9454" s="178">
        <v>1.3233724795281762E-3</v>
      </c>
      <c r="J9454" s="178" t="s">
        <v>625</v>
      </c>
    </row>
    <row r="9455" spans="1:10" x14ac:dyDescent="0.45">
      <c r="A9455" s="178" t="s">
        <v>567</v>
      </c>
      <c r="B9455" s="178" t="s">
        <v>568</v>
      </c>
      <c r="C9455" s="178">
        <v>2045</v>
      </c>
      <c r="D9455" s="178" t="s">
        <v>336</v>
      </c>
      <c r="E9455" s="178" t="s">
        <v>337</v>
      </c>
      <c r="F9455" s="178" t="s">
        <v>570</v>
      </c>
      <c r="G9455" s="178">
        <v>72</v>
      </c>
      <c r="H9455" s="178">
        <v>1.4546896272799999E-4</v>
      </c>
      <c r="I9455" s="178">
        <v>1.6292523825536001E-4</v>
      </c>
      <c r="J9455" s="178" t="s">
        <v>625</v>
      </c>
    </row>
    <row r="9456" spans="1:10" x14ac:dyDescent="0.45">
      <c r="A9456" s="178" t="s">
        <v>567</v>
      </c>
      <c r="B9456" s="178" t="s">
        <v>568</v>
      </c>
      <c r="C9456" s="178">
        <v>2045</v>
      </c>
      <c r="D9456" s="178" t="s">
        <v>336</v>
      </c>
      <c r="E9456" s="178" t="s">
        <v>337</v>
      </c>
      <c r="F9456" s="178" t="s">
        <v>572</v>
      </c>
      <c r="G9456" s="178">
        <v>72</v>
      </c>
      <c r="H9456" s="178">
        <v>1.61131720233E-5</v>
      </c>
      <c r="I9456" s="178">
        <v>1.8046752666096E-5</v>
      </c>
      <c r="J9456" s="178" t="s">
        <v>625</v>
      </c>
    </row>
    <row r="9457" spans="1:10" x14ac:dyDescent="0.45">
      <c r="A9457" s="178" t="s">
        <v>567</v>
      </c>
      <c r="B9457" s="178" t="s">
        <v>568</v>
      </c>
      <c r="C9457" s="178">
        <v>2045</v>
      </c>
      <c r="D9457" s="178" t="s">
        <v>336</v>
      </c>
      <c r="E9457" s="178" t="s">
        <v>337</v>
      </c>
      <c r="F9457" s="178" t="s">
        <v>574</v>
      </c>
      <c r="G9457" s="178">
        <v>72</v>
      </c>
      <c r="H9457" s="178">
        <v>2.532273356337E-4</v>
      </c>
      <c r="I9457" s="178">
        <v>2.8361461590974401E-4</v>
      </c>
      <c r="J9457" s="178" t="s">
        <v>626</v>
      </c>
    </row>
    <row r="9458" spans="1:10" x14ac:dyDescent="0.45">
      <c r="A9458" s="178" t="s">
        <v>567</v>
      </c>
      <c r="B9458" s="178" t="s">
        <v>568</v>
      </c>
      <c r="C9458" s="178">
        <v>2045</v>
      </c>
      <c r="D9458" s="178" t="s">
        <v>336</v>
      </c>
      <c r="E9458" s="178" t="s">
        <v>337</v>
      </c>
      <c r="F9458" s="178" t="s">
        <v>571</v>
      </c>
      <c r="G9458" s="178">
        <v>73</v>
      </c>
      <c r="H9458" s="178">
        <v>4.7256256948500003E-5</v>
      </c>
      <c r="I9458" s="178">
        <v>5.2927007782320005E-5</v>
      </c>
      <c r="J9458" s="178" t="s">
        <v>625</v>
      </c>
    </row>
    <row r="9459" spans="1:10" x14ac:dyDescent="0.45">
      <c r="A9459" s="178" t="s">
        <v>567</v>
      </c>
      <c r="B9459" s="178" t="s">
        <v>568</v>
      </c>
      <c r="C9459" s="178">
        <v>2045</v>
      </c>
      <c r="D9459" s="178" t="s">
        <v>336</v>
      </c>
      <c r="E9459" s="178" t="s">
        <v>337</v>
      </c>
      <c r="F9459" s="178" t="s">
        <v>573</v>
      </c>
      <c r="G9459" s="178">
        <v>73</v>
      </c>
      <c r="H9459" s="178">
        <v>7.3131575481969998E-4</v>
      </c>
      <c r="I9459" s="178">
        <v>8.1907364539806401E-4</v>
      </c>
      <c r="J9459" s="178" t="s">
        <v>625</v>
      </c>
    </row>
    <row r="9460" spans="1:10" x14ac:dyDescent="0.45">
      <c r="A9460" s="178" t="s">
        <v>567</v>
      </c>
      <c r="B9460" s="178" t="s">
        <v>568</v>
      </c>
      <c r="C9460" s="178">
        <v>2045</v>
      </c>
      <c r="D9460" s="178" t="s">
        <v>336</v>
      </c>
      <c r="E9460" s="178" t="s">
        <v>337</v>
      </c>
      <c r="F9460" s="178" t="s">
        <v>569</v>
      </c>
      <c r="G9460" s="178">
        <v>73</v>
      </c>
      <c r="H9460" s="178">
        <v>1.1740108020603999E-3</v>
      </c>
      <c r="I9460" s="178">
        <v>1.3148920983076481E-3</v>
      </c>
      <c r="J9460" s="178" t="s">
        <v>625</v>
      </c>
    </row>
    <row r="9461" spans="1:10" x14ac:dyDescent="0.45">
      <c r="A9461" s="178" t="s">
        <v>567</v>
      </c>
      <c r="B9461" s="178" t="s">
        <v>568</v>
      </c>
      <c r="C9461" s="178">
        <v>2045</v>
      </c>
      <c r="D9461" s="178" t="s">
        <v>336</v>
      </c>
      <c r="E9461" s="178" t="s">
        <v>337</v>
      </c>
      <c r="F9461" s="178" t="s">
        <v>570</v>
      </c>
      <c r="G9461" s="178">
        <v>73</v>
      </c>
      <c r="H9461" s="178">
        <v>1.905928365886E-4</v>
      </c>
      <c r="I9461" s="178">
        <v>2.1346397697923202E-4</v>
      </c>
      <c r="J9461" s="178" t="s">
        <v>625</v>
      </c>
    </row>
    <row r="9462" spans="1:10" x14ac:dyDescent="0.45">
      <c r="A9462" s="178" t="s">
        <v>567</v>
      </c>
      <c r="B9462" s="178" t="s">
        <v>568</v>
      </c>
      <c r="C9462" s="178">
        <v>2045</v>
      </c>
      <c r="D9462" s="178" t="s">
        <v>336</v>
      </c>
      <c r="E9462" s="178" t="s">
        <v>337</v>
      </c>
      <c r="F9462" s="178" t="s">
        <v>572</v>
      </c>
      <c r="G9462" s="178">
        <v>74</v>
      </c>
      <c r="H9462" s="178">
        <v>3.3635113140900002E-5</v>
      </c>
      <c r="I9462" s="178">
        <v>3.7671326717808006E-5</v>
      </c>
      <c r="J9462" s="178" t="s">
        <v>625</v>
      </c>
    </row>
    <row r="9463" spans="1:10" x14ac:dyDescent="0.45">
      <c r="A9463" s="178" t="s">
        <v>567</v>
      </c>
      <c r="B9463" s="178" t="s">
        <v>568</v>
      </c>
      <c r="C9463" s="178">
        <v>2045</v>
      </c>
      <c r="D9463" s="178" t="s">
        <v>336</v>
      </c>
      <c r="E9463" s="178" t="s">
        <v>337</v>
      </c>
      <c r="F9463" s="178" t="s">
        <v>570</v>
      </c>
      <c r="G9463" s="178">
        <v>74</v>
      </c>
      <c r="H9463" s="178">
        <v>1.423256617272E-4</v>
      </c>
      <c r="I9463" s="178">
        <v>1.5940474113446403E-4</v>
      </c>
      <c r="J9463" s="178" t="s">
        <v>625</v>
      </c>
    </row>
    <row r="9464" spans="1:10" x14ac:dyDescent="0.45">
      <c r="A9464" s="178" t="s">
        <v>567</v>
      </c>
      <c r="B9464" s="178" t="s">
        <v>568</v>
      </c>
      <c r="C9464" s="178">
        <v>2045</v>
      </c>
      <c r="D9464" s="178" t="s">
        <v>336</v>
      </c>
      <c r="E9464" s="178" t="s">
        <v>337</v>
      </c>
      <c r="F9464" s="178" t="s">
        <v>571</v>
      </c>
      <c r="G9464" s="178">
        <v>74</v>
      </c>
      <c r="H9464" s="178">
        <v>4.2351013689800001E-5</v>
      </c>
      <c r="I9464" s="178">
        <v>4.7433135332576008E-5</v>
      </c>
      <c r="J9464" s="178" t="s">
        <v>625</v>
      </c>
    </row>
    <row r="9465" spans="1:10" x14ac:dyDescent="0.45">
      <c r="A9465" s="178" t="s">
        <v>567</v>
      </c>
      <c r="B9465" s="178" t="s">
        <v>568</v>
      </c>
      <c r="C9465" s="178">
        <v>2045</v>
      </c>
      <c r="D9465" s="178" t="s">
        <v>336</v>
      </c>
      <c r="E9465" s="178" t="s">
        <v>337</v>
      </c>
      <c r="F9465" s="178" t="s">
        <v>569</v>
      </c>
      <c r="G9465" s="178">
        <v>75</v>
      </c>
      <c r="H9465" s="178">
        <v>1.2994979042560001E-3</v>
      </c>
      <c r="I9465" s="178">
        <v>1.4554376527667202E-3</v>
      </c>
      <c r="J9465" s="178" t="s">
        <v>625</v>
      </c>
    </row>
    <row r="9466" spans="1:10" x14ac:dyDescent="0.45">
      <c r="A9466" s="178" t="s">
        <v>567</v>
      </c>
      <c r="B9466" s="178" t="s">
        <v>568</v>
      </c>
      <c r="C9466" s="178">
        <v>2045</v>
      </c>
      <c r="D9466" s="178" t="s">
        <v>336</v>
      </c>
      <c r="E9466" s="178" t="s">
        <v>337</v>
      </c>
      <c r="F9466" s="178" t="s">
        <v>574</v>
      </c>
      <c r="G9466" s="178">
        <v>75</v>
      </c>
      <c r="H9466" s="178">
        <v>2.2740813437849999E-4</v>
      </c>
      <c r="I9466" s="178">
        <v>2.5469711050392E-4</v>
      </c>
      <c r="J9466" s="178" t="s">
        <v>626</v>
      </c>
    </row>
    <row r="9467" spans="1:10" x14ac:dyDescent="0.45">
      <c r="A9467" s="178" t="s">
        <v>567</v>
      </c>
      <c r="B9467" s="178" t="s">
        <v>568</v>
      </c>
      <c r="C9467" s="178">
        <v>2045</v>
      </c>
      <c r="D9467" s="178" t="s">
        <v>336</v>
      </c>
      <c r="E9467" s="178" t="s">
        <v>337</v>
      </c>
      <c r="F9467" s="178" t="s">
        <v>574</v>
      </c>
      <c r="G9467" s="178">
        <v>76</v>
      </c>
      <c r="H9467" s="178">
        <v>2.254777937196E-4</v>
      </c>
      <c r="I9467" s="178">
        <v>2.5253512896595203E-4</v>
      </c>
      <c r="J9467" s="178" t="s">
        <v>626</v>
      </c>
    </row>
    <row r="9468" spans="1:10" x14ac:dyDescent="0.45">
      <c r="A9468" s="178" t="s">
        <v>567</v>
      </c>
      <c r="B9468" s="178" t="s">
        <v>568</v>
      </c>
      <c r="C9468" s="178">
        <v>2045</v>
      </c>
      <c r="D9468" s="178" t="s">
        <v>336</v>
      </c>
      <c r="E9468" s="178" t="s">
        <v>337</v>
      </c>
      <c r="F9468" s="178" t="s">
        <v>569</v>
      </c>
      <c r="G9468" s="178">
        <v>76</v>
      </c>
      <c r="H9468" s="178">
        <v>4.7807154478505002E-3</v>
      </c>
      <c r="I9468" s="178">
        <v>5.3544013015925608E-3</v>
      </c>
      <c r="J9468" s="178" t="s">
        <v>625</v>
      </c>
    </row>
    <row r="9469" spans="1:10" x14ac:dyDescent="0.45">
      <c r="A9469" s="178" t="s">
        <v>567</v>
      </c>
      <c r="B9469" s="178" t="s">
        <v>568</v>
      </c>
      <c r="C9469" s="178">
        <v>2045</v>
      </c>
      <c r="D9469" s="178" t="s">
        <v>336</v>
      </c>
      <c r="E9469" s="178" t="s">
        <v>337</v>
      </c>
      <c r="F9469" s="178" t="s">
        <v>571</v>
      </c>
      <c r="G9469" s="178">
        <v>76</v>
      </c>
      <c r="H9469" s="178">
        <v>4.167669249E-5</v>
      </c>
      <c r="I9469" s="178">
        <v>4.6677895588800007E-5</v>
      </c>
      <c r="J9469" s="178" t="s">
        <v>625</v>
      </c>
    </row>
    <row r="9470" spans="1:10" x14ac:dyDescent="0.45">
      <c r="A9470" s="178" t="s">
        <v>567</v>
      </c>
      <c r="B9470" s="178" t="s">
        <v>568</v>
      </c>
      <c r="C9470" s="178">
        <v>2045</v>
      </c>
      <c r="D9470" s="178" t="s">
        <v>336</v>
      </c>
      <c r="E9470" s="178" t="s">
        <v>337</v>
      </c>
      <c r="F9470" s="178" t="s">
        <v>570</v>
      </c>
      <c r="G9470" s="178">
        <v>76</v>
      </c>
      <c r="H9470" s="178">
        <v>2.810523001244E-4</v>
      </c>
      <c r="I9470" s="178">
        <v>3.1477857613932802E-4</v>
      </c>
      <c r="J9470" s="178" t="s">
        <v>625</v>
      </c>
    </row>
    <row r="9471" spans="1:10" x14ac:dyDescent="0.45">
      <c r="A9471" s="178" t="s">
        <v>567</v>
      </c>
      <c r="B9471" s="178" t="s">
        <v>568</v>
      </c>
      <c r="C9471" s="178">
        <v>2045</v>
      </c>
      <c r="D9471" s="178" t="s">
        <v>336</v>
      </c>
      <c r="E9471" s="178" t="s">
        <v>337</v>
      </c>
      <c r="F9471" s="178" t="s">
        <v>569</v>
      </c>
      <c r="G9471" s="178">
        <v>77</v>
      </c>
      <c r="H9471" s="178">
        <v>1.1027960572392E-3</v>
      </c>
      <c r="I9471" s="178">
        <v>1.2351315841079042E-3</v>
      </c>
      <c r="J9471" s="178" t="s">
        <v>625</v>
      </c>
    </row>
    <row r="9472" spans="1:10" x14ac:dyDescent="0.45">
      <c r="A9472" s="178" t="s">
        <v>567</v>
      </c>
      <c r="B9472" s="178" t="s">
        <v>568</v>
      </c>
      <c r="C9472" s="178">
        <v>2045</v>
      </c>
      <c r="D9472" s="178" t="s">
        <v>336</v>
      </c>
      <c r="E9472" s="178" t="s">
        <v>337</v>
      </c>
      <c r="F9472" s="178" t="s">
        <v>572</v>
      </c>
      <c r="G9472" s="178">
        <v>77</v>
      </c>
      <c r="H9472" s="178">
        <v>1.6293488442899999E-5</v>
      </c>
      <c r="I9472" s="178">
        <v>1.8248707056048E-5</v>
      </c>
      <c r="J9472" s="178" t="s">
        <v>625</v>
      </c>
    </row>
    <row r="9473" spans="1:10" x14ac:dyDescent="0.45">
      <c r="A9473" s="178" t="s">
        <v>567</v>
      </c>
      <c r="B9473" s="178" t="s">
        <v>568</v>
      </c>
      <c r="C9473" s="178">
        <v>2045</v>
      </c>
      <c r="D9473" s="178" t="s">
        <v>336</v>
      </c>
      <c r="E9473" s="178" t="s">
        <v>337</v>
      </c>
      <c r="F9473" s="178" t="s">
        <v>571</v>
      </c>
      <c r="G9473" s="178">
        <v>77</v>
      </c>
      <c r="H9473" s="178">
        <v>4.0446891944200002E-5</v>
      </c>
      <c r="I9473" s="178">
        <v>4.5300518977504007E-5</v>
      </c>
      <c r="J9473" s="178" t="s">
        <v>625</v>
      </c>
    </row>
    <row r="9474" spans="1:10" x14ac:dyDescent="0.45">
      <c r="A9474" s="178" t="s">
        <v>567</v>
      </c>
      <c r="B9474" s="178" t="s">
        <v>568</v>
      </c>
      <c r="C9474" s="178">
        <v>2045</v>
      </c>
      <c r="D9474" s="178" t="s">
        <v>336</v>
      </c>
      <c r="E9474" s="178" t="s">
        <v>337</v>
      </c>
      <c r="F9474" s="178" t="s">
        <v>570</v>
      </c>
      <c r="G9474" s="178">
        <v>77</v>
      </c>
      <c r="H9474" s="178">
        <v>5.8247263950759998E-4</v>
      </c>
      <c r="I9474" s="178">
        <v>6.52369356248512E-4</v>
      </c>
      <c r="J9474" s="178" t="s">
        <v>625</v>
      </c>
    </row>
    <row r="9475" spans="1:10" x14ac:dyDescent="0.45">
      <c r="A9475" s="178" t="s">
        <v>567</v>
      </c>
      <c r="B9475" s="178" t="s">
        <v>568</v>
      </c>
      <c r="C9475" s="178">
        <v>2045</v>
      </c>
      <c r="D9475" s="178" t="s">
        <v>336</v>
      </c>
      <c r="E9475" s="178" t="s">
        <v>337</v>
      </c>
      <c r="F9475" s="178" t="s">
        <v>570</v>
      </c>
      <c r="G9475" s="178">
        <v>78</v>
      </c>
      <c r="H9475" s="178">
        <v>2.7223958750259997E-4</v>
      </c>
      <c r="I9475" s="178">
        <v>3.0490833800291201E-4</v>
      </c>
      <c r="J9475" s="178" t="s">
        <v>625</v>
      </c>
    </row>
    <row r="9476" spans="1:10" x14ac:dyDescent="0.45">
      <c r="A9476" s="178" t="s">
        <v>567</v>
      </c>
      <c r="B9476" s="178" t="s">
        <v>568</v>
      </c>
      <c r="C9476" s="178">
        <v>2045</v>
      </c>
      <c r="D9476" s="178" t="s">
        <v>336</v>
      </c>
      <c r="E9476" s="178" t="s">
        <v>337</v>
      </c>
      <c r="F9476" s="178" t="s">
        <v>571</v>
      </c>
      <c r="G9476" s="178">
        <v>78</v>
      </c>
      <c r="H9476" s="178">
        <v>4.01788020099E-5</v>
      </c>
      <c r="I9476" s="178">
        <v>4.5000258251088005E-5</v>
      </c>
      <c r="J9476" s="178" t="s">
        <v>625</v>
      </c>
    </row>
    <row r="9477" spans="1:10" x14ac:dyDescent="0.45">
      <c r="A9477" s="178" t="s">
        <v>567</v>
      </c>
      <c r="B9477" s="178" t="s">
        <v>568</v>
      </c>
      <c r="C9477" s="178">
        <v>2045</v>
      </c>
      <c r="D9477" s="178" t="s">
        <v>336</v>
      </c>
      <c r="E9477" s="178" t="s">
        <v>337</v>
      </c>
      <c r="F9477" s="178" t="s">
        <v>569</v>
      </c>
      <c r="G9477" s="178">
        <v>79</v>
      </c>
      <c r="H9477" s="178">
        <v>2.1407864987849998E-3</v>
      </c>
      <c r="I9477" s="178">
        <v>2.3976808786392001E-3</v>
      </c>
      <c r="J9477" s="178" t="s">
        <v>625</v>
      </c>
    </row>
    <row r="9478" spans="1:10" x14ac:dyDescent="0.45">
      <c r="A9478" s="178" t="s">
        <v>567</v>
      </c>
      <c r="B9478" s="178" t="s">
        <v>568</v>
      </c>
      <c r="C9478" s="178">
        <v>2045</v>
      </c>
      <c r="D9478" s="178" t="s">
        <v>336</v>
      </c>
      <c r="E9478" s="178" t="s">
        <v>337</v>
      </c>
      <c r="F9478" s="178" t="s">
        <v>570</v>
      </c>
      <c r="G9478" s="178">
        <v>79</v>
      </c>
      <c r="H9478" s="178">
        <v>1.3497800682669999E-4</v>
      </c>
      <c r="I9478" s="178">
        <v>1.5117536764590401E-4</v>
      </c>
      <c r="J9478" s="178" t="s">
        <v>625</v>
      </c>
    </row>
    <row r="9479" spans="1:10" x14ac:dyDescent="0.45">
      <c r="A9479" s="178" t="s">
        <v>567</v>
      </c>
      <c r="B9479" s="178" t="s">
        <v>568</v>
      </c>
      <c r="C9479" s="178">
        <v>2045</v>
      </c>
      <c r="D9479" s="178" t="s">
        <v>336</v>
      </c>
      <c r="E9479" s="178" t="s">
        <v>337</v>
      </c>
      <c r="F9479" s="178" t="s">
        <v>574</v>
      </c>
      <c r="G9479" s="178">
        <v>79</v>
      </c>
      <c r="H9479" s="178">
        <v>2.160548610846E-4</v>
      </c>
      <c r="I9479" s="178">
        <v>2.4198144441475201E-4</v>
      </c>
      <c r="J9479" s="178" t="s">
        <v>626</v>
      </c>
    </row>
    <row r="9480" spans="1:10" x14ac:dyDescent="0.45">
      <c r="A9480" s="178" t="s">
        <v>567</v>
      </c>
      <c r="B9480" s="178" t="s">
        <v>568</v>
      </c>
      <c r="C9480" s="178">
        <v>2045</v>
      </c>
      <c r="D9480" s="178" t="s">
        <v>336</v>
      </c>
      <c r="E9480" s="178" t="s">
        <v>337</v>
      </c>
      <c r="F9480" s="178" t="s">
        <v>573</v>
      </c>
      <c r="G9480" s="178">
        <v>80</v>
      </c>
      <c r="H9480" s="178">
        <v>7.1970128919930003E-4</v>
      </c>
      <c r="I9480" s="178">
        <v>8.0606544390321607E-4</v>
      </c>
      <c r="J9480" s="178" t="s">
        <v>625</v>
      </c>
    </row>
    <row r="9481" spans="1:10" x14ac:dyDescent="0.45">
      <c r="A9481" s="178" t="s">
        <v>567</v>
      </c>
      <c r="B9481" s="178" t="s">
        <v>568</v>
      </c>
      <c r="C9481" s="178">
        <v>2045</v>
      </c>
      <c r="D9481" s="178" t="s">
        <v>336</v>
      </c>
      <c r="E9481" s="178" t="s">
        <v>337</v>
      </c>
      <c r="F9481" s="178" t="s">
        <v>570</v>
      </c>
      <c r="G9481" s="178">
        <v>80</v>
      </c>
      <c r="H9481" s="178">
        <v>1.3154887710700001E-4</v>
      </c>
      <c r="I9481" s="178">
        <v>1.4733474235984002E-4</v>
      </c>
      <c r="J9481" s="178" t="s">
        <v>625</v>
      </c>
    </row>
    <row r="9482" spans="1:10" x14ac:dyDescent="0.45">
      <c r="A9482" s="178" t="s">
        <v>567</v>
      </c>
      <c r="B9482" s="178" t="s">
        <v>568</v>
      </c>
      <c r="C9482" s="178">
        <v>2045</v>
      </c>
      <c r="D9482" s="178" t="s">
        <v>336</v>
      </c>
      <c r="E9482" s="178" t="s">
        <v>337</v>
      </c>
      <c r="F9482" s="178" t="s">
        <v>572</v>
      </c>
      <c r="G9482" s="178">
        <v>80</v>
      </c>
      <c r="H9482" s="178">
        <v>3.0054361559500002E-5</v>
      </c>
      <c r="I9482" s="178">
        <v>3.3660884946640008E-5</v>
      </c>
      <c r="J9482" s="178" t="s">
        <v>625</v>
      </c>
    </row>
    <row r="9483" spans="1:10" x14ac:dyDescent="0.45">
      <c r="A9483" s="178" t="s">
        <v>567</v>
      </c>
      <c r="B9483" s="178" t="s">
        <v>568</v>
      </c>
      <c r="C9483" s="178">
        <v>2045</v>
      </c>
      <c r="D9483" s="178" t="s">
        <v>336</v>
      </c>
      <c r="E9483" s="178" t="s">
        <v>337</v>
      </c>
      <c r="F9483" s="178" t="s">
        <v>569</v>
      </c>
      <c r="G9483" s="178">
        <v>80</v>
      </c>
      <c r="H9483" s="178">
        <v>1.1457459768280001E-3</v>
      </c>
      <c r="I9483" s="178">
        <v>1.2832354940473603E-3</v>
      </c>
      <c r="J9483" s="178" t="s">
        <v>625</v>
      </c>
    </row>
    <row r="9484" spans="1:10" x14ac:dyDescent="0.45">
      <c r="A9484" s="178" t="s">
        <v>567</v>
      </c>
      <c r="B9484" s="178" t="s">
        <v>568</v>
      </c>
      <c r="C9484" s="178">
        <v>2045</v>
      </c>
      <c r="D9484" s="178" t="s">
        <v>336</v>
      </c>
      <c r="E9484" s="178" t="s">
        <v>337</v>
      </c>
      <c r="F9484" s="178" t="s">
        <v>569</v>
      </c>
      <c r="G9484" s="178">
        <v>81</v>
      </c>
      <c r="H9484" s="178">
        <v>2.1754512563347999E-3</v>
      </c>
      <c r="I9484" s="178">
        <v>2.4365054070949761E-3</v>
      </c>
      <c r="J9484" s="178" t="s">
        <v>625</v>
      </c>
    </row>
    <row r="9485" spans="1:10" x14ac:dyDescent="0.45">
      <c r="A9485" s="178" t="s">
        <v>567</v>
      </c>
      <c r="B9485" s="178" t="s">
        <v>568</v>
      </c>
      <c r="C9485" s="178">
        <v>2045</v>
      </c>
      <c r="D9485" s="178" t="s">
        <v>336</v>
      </c>
      <c r="E9485" s="178" t="s">
        <v>337</v>
      </c>
      <c r="F9485" s="178" t="s">
        <v>569</v>
      </c>
      <c r="G9485" s="178">
        <v>82</v>
      </c>
      <c r="H9485" s="178">
        <v>1.0345539776608001E-3</v>
      </c>
      <c r="I9485" s="178">
        <v>1.1587004549800963E-3</v>
      </c>
      <c r="J9485" s="178" t="s">
        <v>625</v>
      </c>
    </row>
    <row r="9486" spans="1:10" x14ac:dyDescent="0.45">
      <c r="A9486" s="178" t="s">
        <v>567</v>
      </c>
      <c r="B9486" s="178" t="s">
        <v>568</v>
      </c>
      <c r="C9486" s="178">
        <v>2045</v>
      </c>
      <c r="D9486" s="178" t="s">
        <v>336</v>
      </c>
      <c r="E9486" s="178" t="s">
        <v>337</v>
      </c>
      <c r="F9486" s="178" t="s">
        <v>570</v>
      </c>
      <c r="G9486" s="178">
        <v>82</v>
      </c>
      <c r="H9486" s="178">
        <v>2.8428959194569999E-4</v>
      </c>
      <c r="I9486" s="178">
        <v>3.18404342979184E-4</v>
      </c>
      <c r="J9486" s="178" t="s">
        <v>625</v>
      </c>
    </row>
    <row r="9487" spans="1:10" x14ac:dyDescent="0.45">
      <c r="A9487" s="178" t="s">
        <v>567</v>
      </c>
      <c r="B9487" s="178" t="s">
        <v>568</v>
      </c>
      <c r="C9487" s="178">
        <v>2045</v>
      </c>
      <c r="D9487" s="178" t="s">
        <v>336</v>
      </c>
      <c r="E9487" s="178" t="s">
        <v>337</v>
      </c>
      <c r="F9487" s="178" t="s">
        <v>572</v>
      </c>
      <c r="G9487" s="178">
        <v>82</v>
      </c>
      <c r="H9487" s="178">
        <v>1.4020675735100001E-5</v>
      </c>
      <c r="I9487" s="178">
        <v>1.5703156823312002E-5</v>
      </c>
      <c r="J9487" s="178" t="s">
        <v>625</v>
      </c>
    </row>
    <row r="9488" spans="1:10" x14ac:dyDescent="0.45">
      <c r="A9488" s="178" t="s">
        <v>567</v>
      </c>
      <c r="B9488" s="178" t="s">
        <v>568</v>
      </c>
      <c r="C9488" s="178">
        <v>2045</v>
      </c>
      <c r="D9488" s="178" t="s">
        <v>336</v>
      </c>
      <c r="E9488" s="178" t="s">
        <v>337</v>
      </c>
      <c r="F9488" s="178" t="s">
        <v>574</v>
      </c>
      <c r="G9488" s="178">
        <v>83</v>
      </c>
      <c r="H9488" s="178">
        <v>2.2034259745849999E-4</v>
      </c>
      <c r="I9488" s="178">
        <v>2.4678370915352002E-4</v>
      </c>
      <c r="J9488" s="178" t="s">
        <v>626</v>
      </c>
    </row>
    <row r="9489" spans="1:10" x14ac:dyDescent="0.45">
      <c r="A9489" s="178" t="s">
        <v>567</v>
      </c>
      <c r="B9489" s="178" t="s">
        <v>568</v>
      </c>
      <c r="C9489" s="178">
        <v>2045</v>
      </c>
      <c r="D9489" s="178" t="s">
        <v>336</v>
      </c>
      <c r="E9489" s="178" t="s">
        <v>337</v>
      </c>
      <c r="F9489" s="178" t="s">
        <v>571</v>
      </c>
      <c r="G9489" s="178">
        <v>83</v>
      </c>
      <c r="H9489" s="178">
        <v>4.1131304897100002E-5</v>
      </c>
      <c r="I9489" s="178">
        <v>4.6067061484752007E-5</v>
      </c>
      <c r="J9489" s="178" t="s">
        <v>625</v>
      </c>
    </row>
    <row r="9490" spans="1:10" x14ac:dyDescent="0.45">
      <c r="A9490" s="178" t="s">
        <v>567</v>
      </c>
      <c r="B9490" s="178" t="s">
        <v>568</v>
      </c>
      <c r="C9490" s="178">
        <v>2045</v>
      </c>
      <c r="D9490" s="178" t="s">
        <v>336</v>
      </c>
      <c r="E9490" s="178" t="s">
        <v>337</v>
      </c>
      <c r="F9490" s="178" t="s">
        <v>569</v>
      </c>
      <c r="G9490" s="178">
        <v>83</v>
      </c>
      <c r="H9490" s="178">
        <v>1.1025349376722999E-3</v>
      </c>
      <c r="I9490" s="178">
        <v>1.2348391301929759E-3</v>
      </c>
      <c r="J9490" s="178" t="s">
        <v>625</v>
      </c>
    </row>
    <row r="9491" spans="1:10" x14ac:dyDescent="0.45">
      <c r="A9491" s="178" t="s">
        <v>567</v>
      </c>
      <c r="B9491" s="178" t="s">
        <v>568</v>
      </c>
      <c r="C9491" s="178">
        <v>2045</v>
      </c>
      <c r="D9491" s="178" t="s">
        <v>336</v>
      </c>
      <c r="E9491" s="178" t="s">
        <v>337</v>
      </c>
      <c r="F9491" s="178" t="s">
        <v>570</v>
      </c>
      <c r="G9491" s="178">
        <v>84</v>
      </c>
      <c r="H9491" s="178">
        <v>1.5077358693819999E-4</v>
      </c>
      <c r="I9491" s="178">
        <v>1.68866417370784E-4</v>
      </c>
      <c r="J9491" s="178" t="s">
        <v>625</v>
      </c>
    </row>
    <row r="9492" spans="1:10" x14ac:dyDescent="0.45">
      <c r="A9492" s="178" t="s">
        <v>567</v>
      </c>
      <c r="B9492" s="178" t="s">
        <v>568</v>
      </c>
      <c r="C9492" s="178">
        <v>2045</v>
      </c>
      <c r="D9492" s="178" t="s">
        <v>336</v>
      </c>
      <c r="E9492" s="178" t="s">
        <v>337</v>
      </c>
      <c r="F9492" s="178" t="s">
        <v>569</v>
      </c>
      <c r="G9492" s="178">
        <v>84</v>
      </c>
      <c r="H9492" s="178">
        <v>2.3101454135030998E-3</v>
      </c>
      <c r="I9492" s="178">
        <v>2.5873628631234722E-3</v>
      </c>
      <c r="J9492" s="178" t="s">
        <v>625</v>
      </c>
    </row>
    <row r="9493" spans="1:10" x14ac:dyDescent="0.45">
      <c r="A9493" s="178" t="s">
        <v>567</v>
      </c>
      <c r="B9493" s="178" t="s">
        <v>568</v>
      </c>
      <c r="C9493" s="178">
        <v>2045</v>
      </c>
      <c r="D9493" s="178" t="s">
        <v>336</v>
      </c>
      <c r="E9493" s="178" t="s">
        <v>337</v>
      </c>
      <c r="F9493" s="178" t="s">
        <v>573</v>
      </c>
      <c r="G9493" s="178">
        <v>84</v>
      </c>
      <c r="H9493" s="178">
        <v>4.0628798888059999E-4</v>
      </c>
      <c r="I9493" s="178">
        <v>4.5504254754627201E-4</v>
      </c>
      <c r="J9493" s="178" t="s">
        <v>625</v>
      </c>
    </row>
    <row r="9494" spans="1:10" x14ac:dyDescent="0.45">
      <c r="A9494" s="178" t="s">
        <v>567</v>
      </c>
      <c r="B9494" s="178" t="s">
        <v>568</v>
      </c>
      <c r="C9494" s="178">
        <v>2045</v>
      </c>
      <c r="D9494" s="178" t="s">
        <v>336</v>
      </c>
      <c r="E9494" s="178" t="s">
        <v>337</v>
      </c>
      <c r="F9494" s="178" t="s">
        <v>570</v>
      </c>
      <c r="G9494" s="178">
        <v>85</v>
      </c>
      <c r="H9494" s="178">
        <v>3.7768570473419998E-4</v>
      </c>
      <c r="I9494" s="178">
        <v>4.2300798930230402E-4</v>
      </c>
      <c r="J9494" s="178" t="s">
        <v>625</v>
      </c>
    </row>
    <row r="9495" spans="1:10" x14ac:dyDescent="0.45">
      <c r="A9495" s="178" t="s">
        <v>567</v>
      </c>
      <c r="B9495" s="178" t="s">
        <v>568</v>
      </c>
      <c r="C9495" s="178">
        <v>2045</v>
      </c>
      <c r="D9495" s="178" t="s">
        <v>336</v>
      </c>
      <c r="E9495" s="178" t="s">
        <v>337</v>
      </c>
      <c r="F9495" s="178" t="s">
        <v>573</v>
      </c>
      <c r="G9495" s="178">
        <v>85</v>
      </c>
      <c r="H9495" s="178">
        <v>3.0550480005329998E-4</v>
      </c>
      <c r="I9495" s="178">
        <v>3.4216537605969604E-4</v>
      </c>
      <c r="J9495" s="178" t="s">
        <v>625</v>
      </c>
    </row>
    <row r="9496" spans="1:10" x14ac:dyDescent="0.45">
      <c r="A9496" s="178" t="s">
        <v>567</v>
      </c>
      <c r="B9496" s="178" t="s">
        <v>568</v>
      </c>
      <c r="C9496" s="178">
        <v>2045</v>
      </c>
      <c r="D9496" s="178" t="s">
        <v>336</v>
      </c>
      <c r="E9496" s="178" t="s">
        <v>337</v>
      </c>
      <c r="F9496" s="178" t="s">
        <v>569</v>
      </c>
      <c r="G9496" s="178">
        <v>85</v>
      </c>
      <c r="H9496" s="178">
        <v>2.1289209835231001E-3</v>
      </c>
      <c r="I9496" s="178">
        <v>2.3843915015458721E-3</v>
      </c>
      <c r="J9496" s="178" t="s">
        <v>625</v>
      </c>
    </row>
    <row r="9497" spans="1:10" x14ac:dyDescent="0.45">
      <c r="A9497" s="178" t="s">
        <v>567</v>
      </c>
      <c r="B9497" s="178" t="s">
        <v>568</v>
      </c>
      <c r="C9497" s="178">
        <v>2045</v>
      </c>
      <c r="D9497" s="178" t="s">
        <v>336</v>
      </c>
      <c r="E9497" s="178" t="s">
        <v>337</v>
      </c>
      <c r="F9497" s="178" t="s">
        <v>572</v>
      </c>
      <c r="G9497" s="178">
        <v>86</v>
      </c>
      <c r="H9497" s="178">
        <v>6.7065272560299996E-5</v>
      </c>
      <c r="I9497" s="178">
        <v>7.5113105267536005E-5</v>
      </c>
      <c r="J9497" s="178" t="s">
        <v>625</v>
      </c>
    </row>
    <row r="9498" spans="1:10" x14ac:dyDescent="0.45">
      <c r="A9498" s="178" t="s">
        <v>567</v>
      </c>
      <c r="B9498" s="178" t="s">
        <v>568</v>
      </c>
      <c r="C9498" s="178">
        <v>2045</v>
      </c>
      <c r="D9498" s="178" t="s">
        <v>336</v>
      </c>
      <c r="E9498" s="178" t="s">
        <v>337</v>
      </c>
      <c r="F9498" s="178" t="s">
        <v>574</v>
      </c>
      <c r="G9498" s="178">
        <v>86</v>
      </c>
      <c r="H9498" s="178">
        <v>3.9676978485660001E-4</v>
      </c>
      <c r="I9498" s="178">
        <v>4.4438215903939206E-4</v>
      </c>
      <c r="J9498" s="178" t="s">
        <v>626</v>
      </c>
    </row>
    <row r="9499" spans="1:10" x14ac:dyDescent="0.45">
      <c r="A9499" s="178" t="s">
        <v>567</v>
      </c>
      <c r="B9499" s="178" t="s">
        <v>568</v>
      </c>
      <c r="C9499" s="178">
        <v>2045</v>
      </c>
      <c r="D9499" s="178" t="s">
        <v>336</v>
      </c>
      <c r="E9499" s="178" t="s">
        <v>337</v>
      </c>
      <c r="F9499" s="178" t="s">
        <v>570</v>
      </c>
      <c r="G9499" s="178">
        <v>86</v>
      </c>
      <c r="H9499" s="178">
        <v>1.4527705207E-4</v>
      </c>
      <c r="I9499" s="178">
        <v>1.6271029831840003E-4</v>
      </c>
      <c r="J9499" s="178" t="s">
        <v>625</v>
      </c>
    </row>
    <row r="9500" spans="1:10" x14ac:dyDescent="0.45">
      <c r="A9500" s="178" t="s">
        <v>567</v>
      </c>
      <c r="B9500" s="178" t="s">
        <v>568</v>
      </c>
      <c r="C9500" s="178">
        <v>2045</v>
      </c>
      <c r="D9500" s="178" t="s">
        <v>336</v>
      </c>
      <c r="E9500" s="178" t="s">
        <v>337</v>
      </c>
      <c r="F9500" s="178" t="s">
        <v>570</v>
      </c>
      <c r="G9500" s="178">
        <v>87</v>
      </c>
      <c r="H9500" s="178">
        <v>2.4447538453390002E-4</v>
      </c>
      <c r="I9500" s="178">
        <v>2.7381243067796807E-4</v>
      </c>
      <c r="J9500" s="178" t="s">
        <v>625</v>
      </c>
    </row>
    <row r="9501" spans="1:10" x14ac:dyDescent="0.45">
      <c r="A9501" s="178" t="s">
        <v>567</v>
      </c>
      <c r="B9501" s="178" t="s">
        <v>568</v>
      </c>
      <c r="C9501" s="178">
        <v>2045</v>
      </c>
      <c r="D9501" s="178" t="s">
        <v>336</v>
      </c>
      <c r="E9501" s="178" t="s">
        <v>337</v>
      </c>
      <c r="F9501" s="178" t="s">
        <v>574</v>
      </c>
      <c r="G9501" s="178">
        <v>87</v>
      </c>
      <c r="H9501" s="178">
        <v>8.2848971942440001E-4</v>
      </c>
      <c r="I9501" s="178">
        <v>9.2790848575532807E-4</v>
      </c>
      <c r="J9501" s="178" t="s">
        <v>626</v>
      </c>
    </row>
    <row r="9502" spans="1:10" x14ac:dyDescent="0.45">
      <c r="A9502" s="178" t="s">
        <v>567</v>
      </c>
      <c r="B9502" s="178" t="s">
        <v>568</v>
      </c>
      <c r="C9502" s="178">
        <v>2045</v>
      </c>
      <c r="D9502" s="178" t="s">
        <v>336</v>
      </c>
      <c r="E9502" s="178" t="s">
        <v>337</v>
      </c>
      <c r="F9502" s="178" t="s">
        <v>569</v>
      </c>
      <c r="G9502" s="178">
        <v>88</v>
      </c>
      <c r="H9502" s="178">
        <v>9.6505496185270005E-4</v>
      </c>
      <c r="I9502" s="178">
        <v>1.0808615572750241E-3</v>
      </c>
      <c r="J9502" s="178" t="s">
        <v>625</v>
      </c>
    </row>
    <row r="9503" spans="1:10" x14ac:dyDescent="0.45">
      <c r="A9503" s="178" t="s">
        <v>567</v>
      </c>
      <c r="B9503" s="178" t="s">
        <v>568</v>
      </c>
      <c r="C9503" s="178">
        <v>2045</v>
      </c>
      <c r="D9503" s="178" t="s">
        <v>336</v>
      </c>
      <c r="E9503" s="178" t="s">
        <v>337</v>
      </c>
      <c r="F9503" s="178" t="s">
        <v>571</v>
      </c>
      <c r="G9503" s="178">
        <v>88</v>
      </c>
      <c r="H9503" s="178">
        <v>3.5314053093300001E-5</v>
      </c>
      <c r="I9503" s="178">
        <v>3.9551739464496005E-5</v>
      </c>
      <c r="J9503" s="178" t="s">
        <v>625</v>
      </c>
    </row>
    <row r="9504" spans="1:10" x14ac:dyDescent="0.45">
      <c r="A9504" s="178" t="s">
        <v>567</v>
      </c>
      <c r="B9504" s="178" t="s">
        <v>568</v>
      </c>
      <c r="C9504" s="178">
        <v>2045</v>
      </c>
      <c r="D9504" s="178" t="s">
        <v>336</v>
      </c>
      <c r="E9504" s="178" t="s">
        <v>337</v>
      </c>
      <c r="F9504" s="178" t="s">
        <v>572</v>
      </c>
      <c r="G9504" s="178">
        <v>89</v>
      </c>
      <c r="H9504" s="178">
        <v>1.37478418765E-5</v>
      </c>
      <c r="I9504" s="178">
        <v>1.539758290168E-5</v>
      </c>
      <c r="J9504" s="178" t="s">
        <v>625</v>
      </c>
    </row>
    <row r="9505" spans="1:10" x14ac:dyDescent="0.45">
      <c r="A9505" s="178" t="s">
        <v>567</v>
      </c>
      <c r="B9505" s="178" t="s">
        <v>568</v>
      </c>
      <c r="C9505" s="178">
        <v>2045</v>
      </c>
      <c r="D9505" s="178" t="s">
        <v>336</v>
      </c>
      <c r="E9505" s="178" t="s">
        <v>337</v>
      </c>
      <c r="F9505" s="178" t="s">
        <v>569</v>
      </c>
      <c r="G9505" s="178">
        <v>90</v>
      </c>
      <c r="H9505" s="178">
        <v>2.9564730357378999E-3</v>
      </c>
      <c r="I9505" s="178">
        <v>3.3112498000264484E-3</v>
      </c>
      <c r="J9505" s="178" t="s">
        <v>625</v>
      </c>
    </row>
    <row r="9506" spans="1:10" x14ac:dyDescent="0.45">
      <c r="A9506" s="178" t="s">
        <v>567</v>
      </c>
      <c r="B9506" s="178" t="s">
        <v>568</v>
      </c>
      <c r="C9506" s="178">
        <v>2045</v>
      </c>
      <c r="D9506" s="178" t="s">
        <v>336</v>
      </c>
      <c r="E9506" s="178" t="s">
        <v>337</v>
      </c>
      <c r="F9506" s="178" t="s">
        <v>570</v>
      </c>
      <c r="G9506" s="178">
        <v>90</v>
      </c>
      <c r="H9506" s="178">
        <v>1.1895408533750001E-4</v>
      </c>
      <c r="I9506" s="178">
        <v>1.3322857557800002E-4</v>
      </c>
      <c r="J9506" s="178" t="s">
        <v>625</v>
      </c>
    </row>
    <row r="9507" spans="1:10" x14ac:dyDescent="0.45">
      <c r="A9507" s="178" t="s">
        <v>567</v>
      </c>
      <c r="B9507" s="178" t="s">
        <v>568</v>
      </c>
      <c r="C9507" s="178">
        <v>2045</v>
      </c>
      <c r="D9507" s="178" t="s">
        <v>336</v>
      </c>
      <c r="E9507" s="178" t="s">
        <v>337</v>
      </c>
      <c r="F9507" s="178" t="s">
        <v>570</v>
      </c>
      <c r="G9507" s="178">
        <v>91</v>
      </c>
      <c r="H9507" s="178">
        <v>4.0494935819879998E-4</v>
      </c>
      <c r="I9507" s="178">
        <v>4.5354328118265603E-4</v>
      </c>
      <c r="J9507" s="178" t="s">
        <v>625</v>
      </c>
    </row>
    <row r="9508" spans="1:10" x14ac:dyDescent="0.45">
      <c r="A9508" s="178" t="s">
        <v>567</v>
      </c>
      <c r="B9508" s="178" t="s">
        <v>568</v>
      </c>
      <c r="C9508" s="178">
        <v>2045</v>
      </c>
      <c r="D9508" s="178" t="s">
        <v>336</v>
      </c>
      <c r="E9508" s="178" t="s">
        <v>337</v>
      </c>
      <c r="F9508" s="178" t="s">
        <v>569</v>
      </c>
      <c r="G9508" s="178">
        <v>91</v>
      </c>
      <c r="H9508" s="178">
        <v>9.3573611229660003E-4</v>
      </c>
      <c r="I9508" s="178">
        <v>1.0480244457721922E-3</v>
      </c>
      <c r="J9508" s="178" t="s">
        <v>625</v>
      </c>
    </row>
    <row r="9509" spans="1:10" x14ac:dyDescent="0.45">
      <c r="A9509" s="178" t="s">
        <v>567</v>
      </c>
      <c r="B9509" s="178" t="s">
        <v>568</v>
      </c>
      <c r="C9509" s="178">
        <v>2045</v>
      </c>
      <c r="D9509" s="178" t="s">
        <v>336</v>
      </c>
      <c r="E9509" s="178" t="s">
        <v>337</v>
      </c>
      <c r="F9509" s="178" t="s">
        <v>574</v>
      </c>
      <c r="G9509" s="178">
        <v>91</v>
      </c>
      <c r="H9509" s="178">
        <v>1.869627012638E-4</v>
      </c>
      <c r="I9509" s="178">
        <v>2.0939822541545601E-4</v>
      </c>
      <c r="J9509" s="178" t="s">
        <v>626</v>
      </c>
    </row>
    <row r="9510" spans="1:10" x14ac:dyDescent="0.45">
      <c r="A9510" s="178" t="s">
        <v>567</v>
      </c>
      <c r="B9510" s="178" t="s">
        <v>568</v>
      </c>
      <c r="C9510" s="178">
        <v>2045</v>
      </c>
      <c r="D9510" s="178" t="s">
        <v>336</v>
      </c>
      <c r="E9510" s="178" t="s">
        <v>337</v>
      </c>
      <c r="F9510" s="178" t="s">
        <v>573</v>
      </c>
      <c r="G9510" s="178">
        <v>92</v>
      </c>
      <c r="H9510" s="178">
        <v>8.7460072245449999E-4</v>
      </c>
      <c r="I9510" s="178">
        <v>9.7955280914904016E-4</v>
      </c>
      <c r="J9510" s="178" t="s">
        <v>625</v>
      </c>
    </row>
    <row r="9511" spans="1:10" x14ac:dyDescent="0.45">
      <c r="A9511" s="178" t="s">
        <v>567</v>
      </c>
      <c r="B9511" s="178" t="s">
        <v>568</v>
      </c>
      <c r="C9511" s="178">
        <v>2045</v>
      </c>
      <c r="D9511" s="178" t="s">
        <v>336</v>
      </c>
      <c r="E9511" s="178" t="s">
        <v>337</v>
      </c>
      <c r="F9511" s="178" t="s">
        <v>569</v>
      </c>
      <c r="G9511" s="178">
        <v>92</v>
      </c>
      <c r="H9511" s="178">
        <v>9.2089339159429995E-4</v>
      </c>
      <c r="I9511" s="178">
        <v>1.031400598585616E-3</v>
      </c>
      <c r="J9511" s="178" t="s">
        <v>625</v>
      </c>
    </row>
    <row r="9512" spans="1:10" x14ac:dyDescent="0.45">
      <c r="A9512" s="178" t="s">
        <v>567</v>
      </c>
      <c r="B9512" s="178" t="s">
        <v>568</v>
      </c>
      <c r="C9512" s="178">
        <v>2045</v>
      </c>
      <c r="D9512" s="178" t="s">
        <v>336</v>
      </c>
      <c r="E9512" s="178" t="s">
        <v>337</v>
      </c>
      <c r="F9512" s="178" t="s">
        <v>570</v>
      </c>
      <c r="G9512" s="178">
        <v>93</v>
      </c>
      <c r="H9512" s="178">
        <v>1.1583202285690001E-4</v>
      </c>
      <c r="I9512" s="178">
        <v>1.2973186559972803E-4</v>
      </c>
      <c r="J9512" s="178" t="s">
        <v>625</v>
      </c>
    </row>
    <row r="9513" spans="1:10" x14ac:dyDescent="0.45">
      <c r="A9513" s="178" t="s">
        <v>567</v>
      </c>
      <c r="B9513" s="178" t="s">
        <v>568</v>
      </c>
      <c r="C9513" s="178">
        <v>2045</v>
      </c>
      <c r="D9513" s="178" t="s">
        <v>336</v>
      </c>
      <c r="E9513" s="178" t="s">
        <v>337</v>
      </c>
      <c r="F9513" s="178" t="s">
        <v>574</v>
      </c>
      <c r="G9513" s="178">
        <v>93</v>
      </c>
      <c r="H9513" s="178">
        <v>1.823313068599E-4</v>
      </c>
      <c r="I9513" s="178">
        <v>2.0421106368308801E-4</v>
      </c>
      <c r="J9513" s="178" t="s">
        <v>626</v>
      </c>
    </row>
    <row r="9514" spans="1:10" x14ac:dyDescent="0.45">
      <c r="A9514" s="178" t="s">
        <v>567</v>
      </c>
      <c r="B9514" s="178" t="s">
        <v>568</v>
      </c>
      <c r="C9514" s="178">
        <v>2045</v>
      </c>
      <c r="D9514" s="178" t="s">
        <v>336</v>
      </c>
      <c r="E9514" s="178" t="s">
        <v>337</v>
      </c>
      <c r="F9514" s="178" t="s">
        <v>570</v>
      </c>
      <c r="G9514" s="178">
        <v>94</v>
      </c>
      <c r="H9514" s="178">
        <v>1.36319315061E-4</v>
      </c>
      <c r="I9514" s="178">
        <v>1.5267763286832002E-4</v>
      </c>
      <c r="J9514" s="178" t="s">
        <v>625</v>
      </c>
    </row>
    <row r="9515" spans="1:10" x14ac:dyDescent="0.45">
      <c r="A9515" s="178" t="s">
        <v>567</v>
      </c>
      <c r="B9515" s="178" t="s">
        <v>568</v>
      </c>
      <c r="C9515" s="178">
        <v>2045</v>
      </c>
      <c r="D9515" s="178" t="s">
        <v>336</v>
      </c>
      <c r="E9515" s="178" t="s">
        <v>337</v>
      </c>
      <c r="F9515" s="178" t="s">
        <v>570</v>
      </c>
      <c r="G9515" s="178">
        <v>95</v>
      </c>
      <c r="H9515" s="178">
        <v>1.120111846831E-4</v>
      </c>
      <c r="I9515" s="178">
        <v>1.2545252684507201E-4</v>
      </c>
      <c r="J9515" s="178" t="s">
        <v>625</v>
      </c>
    </row>
    <row r="9516" spans="1:10" x14ac:dyDescent="0.45">
      <c r="A9516" s="178" t="s">
        <v>567</v>
      </c>
      <c r="B9516" s="178" t="s">
        <v>568</v>
      </c>
      <c r="C9516" s="178">
        <v>2045</v>
      </c>
      <c r="D9516" s="178" t="s">
        <v>336</v>
      </c>
      <c r="E9516" s="178" t="s">
        <v>337</v>
      </c>
      <c r="F9516" s="178" t="s">
        <v>569</v>
      </c>
      <c r="G9516" s="178">
        <v>95</v>
      </c>
      <c r="H9516" s="178">
        <v>8.9266238501300001E-4</v>
      </c>
      <c r="I9516" s="178">
        <v>9.9978187121456006E-4</v>
      </c>
      <c r="J9516" s="178" t="s">
        <v>625</v>
      </c>
    </row>
    <row r="9517" spans="1:10" x14ac:dyDescent="0.45">
      <c r="A9517" s="178" t="s">
        <v>567</v>
      </c>
      <c r="B9517" s="178" t="s">
        <v>568</v>
      </c>
      <c r="C9517" s="178">
        <v>2045</v>
      </c>
      <c r="D9517" s="178" t="s">
        <v>336</v>
      </c>
      <c r="E9517" s="178" t="s">
        <v>337</v>
      </c>
      <c r="F9517" s="178" t="s">
        <v>572</v>
      </c>
      <c r="G9517" s="178">
        <v>96</v>
      </c>
      <c r="H9517" s="178">
        <v>2.5246959012300001E-5</v>
      </c>
      <c r="I9517" s="178">
        <v>2.8276594093776003E-5</v>
      </c>
      <c r="J9517" s="178" t="s">
        <v>625</v>
      </c>
    </row>
    <row r="9518" spans="1:10" x14ac:dyDescent="0.45">
      <c r="A9518" s="178" t="s">
        <v>567</v>
      </c>
      <c r="B9518" s="178" t="s">
        <v>568</v>
      </c>
      <c r="C9518" s="178">
        <v>2045</v>
      </c>
      <c r="D9518" s="178" t="s">
        <v>336</v>
      </c>
      <c r="E9518" s="178" t="s">
        <v>337</v>
      </c>
      <c r="F9518" s="178" t="s">
        <v>570</v>
      </c>
      <c r="G9518" s="178">
        <v>96</v>
      </c>
      <c r="H9518" s="178">
        <v>1.115334307542E-4</v>
      </c>
      <c r="I9518" s="178">
        <v>1.24917442444704E-4</v>
      </c>
      <c r="J9518" s="178" t="s">
        <v>625</v>
      </c>
    </row>
    <row r="9519" spans="1:10" x14ac:dyDescent="0.45">
      <c r="A9519" s="178" t="s">
        <v>567</v>
      </c>
      <c r="B9519" s="178" t="s">
        <v>568</v>
      </c>
      <c r="C9519" s="178">
        <v>2045</v>
      </c>
      <c r="D9519" s="178" t="s">
        <v>336</v>
      </c>
      <c r="E9519" s="178" t="s">
        <v>337</v>
      </c>
      <c r="F9519" s="178" t="s">
        <v>569</v>
      </c>
      <c r="G9519" s="178">
        <v>97</v>
      </c>
      <c r="H9519" s="178">
        <v>1.8145462963729999E-3</v>
      </c>
      <c r="I9519" s="178">
        <v>2.0322918519377602E-3</v>
      </c>
      <c r="J9519" s="178" t="s">
        <v>625</v>
      </c>
    </row>
    <row r="9520" spans="1:10" x14ac:dyDescent="0.45">
      <c r="A9520" s="178" t="s">
        <v>567</v>
      </c>
      <c r="B9520" s="178" t="s">
        <v>568</v>
      </c>
      <c r="C9520" s="178">
        <v>2045</v>
      </c>
      <c r="D9520" s="178" t="s">
        <v>336</v>
      </c>
      <c r="E9520" s="178" t="s">
        <v>337</v>
      </c>
      <c r="F9520" s="178" t="s">
        <v>570</v>
      </c>
      <c r="G9520" s="178">
        <v>97</v>
      </c>
      <c r="H9520" s="178">
        <v>1.116022467613E-4</v>
      </c>
      <c r="I9520" s="178">
        <v>1.2499451637265602E-4</v>
      </c>
      <c r="J9520" s="178" t="s">
        <v>625</v>
      </c>
    </row>
    <row r="9521" spans="1:10" x14ac:dyDescent="0.45">
      <c r="A9521" s="178" t="s">
        <v>567</v>
      </c>
      <c r="B9521" s="178" t="s">
        <v>568</v>
      </c>
      <c r="C9521" s="178">
        <v>2045</v>
      </c>
      <c r="D9521" s="178" t="s">
        <v>336</v>
      </c>
      <c r="E9521" s="178" t="s">
        <v>337</v>
      </c>
      <c r="F9521" s="178" t="s">
        <v>573</v>
      </c>
      <c r="G9521" s="178">
        <v>97</v>
      </c>
      <c r="H9521" s="178">
        <v>3.5505907726470003E-4</v>
      </c>
      <c r="I9521" s="178">
        <v>3.9766616653646406E-4</v>
      </c>
      <c r="J9521" s="178" t="s">
        <v>625</v>
      </c>
    </row>
    <row r="9522" spans="1:10" x14ac:dyDescent="0.45">
      <c r="A9522" s="178" t="s">
        <v>567</v>
      </c>
      <c r="B9522" s="178" t="s">
        <v>568</v>
      </c>
      <c r="C9522" s="178">
        <v>2045</v>
      </c>
      <c r="D9522" s="178" t="s">
        <v>336</v>
      </c>
      <c r="E9522" s="178" t="s">
        <v>337</v>
      </c>
      <c r="F9522" s="178" t="s">
        <v>571</v>
      </c>
      <c r="G9522" s="178">
        <v>98</v>
      </c>
      <c r="H9522" s="178">
        <v>3.4696677175800001E-5</v>
      </c>
      <c r="I9522" s="178">
        <v>3.8860278436896007E-5</v>
      </c>
      <c r="J9522" s="178" t="s">
        <v>625</v>
      </c>
    </row>
    <row r="9523" spans="1:10" x14ac:dyDescent="0.45">
      <c r="A9523" s="178" t="s">
        <v>567</v>
      </c>
      <c r="B9523" s="178" t="s">
        <v>568</v>
      </c>
      <c r="C9523" s="178">
        <v>2045</v>
      </c>
      <c r="D9523" s="178" t="s">
        <v>336</v>
      </c>
      <c r="E9523" s="178" t="s">
        <v>337</v>
      </c>
      <c r="F9523" s="178" t="s">
        <v>570</v>
      </c>
      <c r="G9523" s="178">
        <v>98</v>
      </c>
      <c r="H9523" s="178">
        <v>1.2656691251320001E-4</v>
      </c>
      <c r="I9523" s="178">
        <v>1.4175494201478401E-4</v>
      </c>
      <c r="J9523" s="178" t="s">
        <v>625</v>
      </c>
    </row>
    <row r="9524" spans="1:10" x14ac:dyDescent="0.45">
      <c r="A9524" s="178" t="s">
        <v>567</v>
      </c>
      <c r="B9524" s="178" t="s">
        <v>568</v>
      </c>
      <c r="C9524" s="178">
        <v>2045</v>
      </c>
      <c r="D9524" s="178" t="s">
        <v>336</v>
      </c>
      <c r="E9524" s="178" t="s">
        <v>337</v>
      </c>
      <c r="F9524" s="178" t="s">
        <v>569</v>
      </c>
      <c r="G9524" s="178">
        <v>98</v>
      </c>
      <c r="H9524" s="178">
        <v>8.619701256976E-4</v>
      </c>
      <c r="I9524" s="178">
        <v>9.6540654078131212E-4</v>
      </c>
      <c r="J9524" s="178" t="s">
        <v>625</v>
      </c>
    </row>
    <row r="9525" spans="1:10" x14ac:dyDescent="0.45">
      <c r="A9525" s="178" t="s">
        <v>567</v>
      </c>
      <c r="B9525" s="178" t="s">
        <v>568</v>
      </c>
      <c r="C9525" s="178">
        <v>2045</v>
      </c>
      <c r="D9525" s="178" t="s">
        <v>336</v>
      </c>
      <c r="E9525" s="178" t="s">
        <v>337</v>
      </c>
      <c r="F9525" s="178" t="s">
        <v>570</v>
      </c>
      <c r="G9525" s="178">
        <v>99</v>
      </c>
      <c r="H9525" s="178">
        <v>1.077746928786E-4</v>
      </c>
      <c r="I9525" s="178">
        <v>1.2070765602403201E-4</v>
      </c>
      <c r="J9525" s="178" t="s">
        <v>625</v>
      </c>
    </row>
    <row r="9526" spans="1:10" x14ac:dyDescent="0.45">
      <c r="A9526" s="178" t="s">
        <v>567</v>
      </c>
      <c r="B9526" s="178" t="s">
        <v>568</v>
      </c>
      <c r="C9526" s="178">
        <v>2045</v>
      </c>
      <c r="D9526" s="178" t="s">
        <v>336</v>
      </c>
      <c r="E9526" s="178" t="s">
        <v>337</v>
      </c>
      <c r="F9526" s="178" t="s">
        <v>571</v>
      </c>
      <c r="G9526" s="178">
        <v>99</v>
      </c>
      <c r="H9526" s="178">
        <v>3.1169376597999997E-5</v>
      </c>
      <c r="I9526" s="178">
        <v>3.490970178976E-5</v>
      </c>
      <c r="J9526" s="178" t="s">
        <v>625</v>
      </c>
    </row>
    <row r="9527" spans="1:10" x14ac:dyDescent="0.45">
      <c r="A9527" s="178" t="s">
        <v>567</v>
      </c>
      <c r="B9527" s="178" t="s">
        <v>568</v>
      </c>
      <c r="C9527" s="178">
        <v>2045</v>
      </c>
      <c r="D9527" s="178" t="s">
        <v>336</v>
      </c>
      <c r="E9527" s="178" t="s">
        <v>337</v>
      </c>
      <c r="F9527" s="178" t="s">
        <v>569</v>
      </c>
      <c r="G9527" s="178">
        <v>99</v>
      </c>
      <c r="H9527" s="178">
        <v>8.6121750064189996E-4</v>
      </c>
      <c r="I9527" s="178">
        <v>9.6456360071892804E-4</v>
      </c>
      <c r="J9527" s="178" t="s">
        <v>625</v>
      </c>
    </row>
    <row r="9528" spans="1:10" x14ac:dyDescent="0.45">
      <c r="A9528" s="178" t="s">
        <v>567</v>
      </c>
      <c r="B9528" s="178" t="s">
        <v>568</v>
      </c>
      <c r="C9528" s="178">
        <v>2045</v>
      </c>
      <c r="D9528" s="178" t="s">
        <v>336</v>
      </c>
      <c r="E9528" s="178" t="s">
        <v>337</v>
      </c>
      <c r="F9528" s="178" t="s">
        <v>573</v>
      </c>
      <c r="G9528" s="178">
        <v>99</v>
      </c>
      <c r="H9528" s="178">
        <v>6.2062294455250005E-4</v>
      </c>
      <c r="I9528" s="178">
        <v>6.9509769789880015E-4</v>
      </c>
      <c r="J9528" s="178" t="s">
        <v>625</v>
      </c>
    </row>
    <row r="9529" spans="1:10" x14ac:dyDescent="0.45">
      <c r="A9529" s="178" t="s">
        <v>567</v>
      </c>
      <c r="B9529" s="178" t="s">
        <v>568</v>
      </c>
      <c r="C9529" s="178">
        <v>2045</v>
      </c>
      <c r="D9529" s="178" t="s">
        <v>336</v>
      </c>
      <c r="E9529" s="178" t="s">
        <v>337</v>
      </c>
      <c r="F9529" s="178" t="s">
        <v>570</v>
      </c>
      <c r="G9529" s="178">
        <v>100</v>
      </c>
      <c r="H9529" s="178">
        <v>2.14728032006E-4</v>
      </c>
      <c r="I9529" s="178">
        <v>2.4049539584672003E-4</v>
      </c>
      <c r="J9529" s="178" t="s">
        <v>625</v>
      </c>
    </row>
    <row r="9530" spans="1:10" x14ac:dyDescent="0.45">
      <c r="A9530" s="178" t="s">
        <v>567</v>
      </c>
      <c r="B9530" s="178" t="s">
        <v>568</v>
      </c>
      <c r="C9530" s="178">
        <v>2045</v>
      </c>
      <c r="D9530" s="178" t="s">
        <v>336</v>
      </c>
      <c r="E9530" s="178" t="s">
        <v>337</v>
      </c>
      <c r="F9530" s="178" t="s">
        <v>571</v>
      </c>
      <c r="G9530" s="178">
        <v>100</v>
      </c>
      <c r="H9530" s="178">
        <v>6.4773197664200002E-5</v>
      </c>
      <c r="I9530" s="178">
        <v>7.254598138390401E-5</v>
      </c>
      <c r="J9530" s="178" t="s">
        <v>625</v>
      </c>
    </row>
    <row r="9531" spans="1:10" x14ac:dyDescent="0.45">
      <c r="A9531" s="178" t="s">
        <v>567</v>
      </c>
      <c r="B9531" s="178" t="s">
        <v>568</v>
      </c>
      <c r="C9531" s="178">
        <v>2045</v>
      </c>
      <c r="D9531" s="178" t="s">
        <v>336</v>
      </c>
      <c r="E9531" s="178" t="s">
        <v>337</v>
      </c>
      <c r="F9531" s="178" t="s">
        <v>569</v>
      </c>
      <c r="G9531" s="178">
        <v>101</v>
      </c>
      <c r="H9531" s="178">
        <v>8.3879026351500003E-4</v>
      </c>
      <c r="I9531" s="178">
        <v>9.3944509513680015E-4</v>
      </c>
      <c r="J9531" s="178" t="s">
        <v>625</v>
      </c>
    </row>
    <row r="9532" spans="1:10" x14ac:dyDescent="0.45">
      <c r="A9532" s="178" t="s">
        <v>567</v>
      </c>
      <c r="B9532" s="178" t="s">
        <v>568</v>
      </c>
      <c r="C9532" s="178">
        <v>2045</v>
      </c>
      <c r="D9532" s="178" t="s">
        <v>336</v>
      </c>
      <c r="E9532" s="178" t="s">
        <v>337</v>
      </c>
      <c r="F9532" s="178" t="s">
        <v>572</v>
      </c>
      <c r="G9532" s="178">
        <v>101</v>
      </c>
      <c r="H9532" s="178">
        <v>1.18966709124E-5</v>
      </c>
      <c r="I9532" s="178">
        <v>1.3324271421888001E-5</v>
      </c>
      <c r="J9532" s="178" t="s">
        <v>625</v>
      </c>
    </row>
    <row r="9533" spans="1:10" x14ac:dyDescent="0.45">
      <c r="A9533" s="178" t="s">
        <v>567</v>
      </c>
      <c r="B9533" s="178" t="s">
        <v>568</v>
      </c>
      <c r="C9533" s="178">
        <v>2045</v>
      </c>
      <c r="D9533" s="178" t="s">
        <v>336</v>
      </c>
      <c r="E9533" s="178" t="s">
        <v>337</v>
      </c>
      <c r="F9533" s="178" t="s">
        <v>573</v>
      </c>
      <c r="G9533" s="178">
        <v>101</v>
      </c>
      <c r="H9533" s="178">
        <v>5.7172769447789995E-4</v>
      </c>
      <c r="I9533" s="178">
        <v>6.4033501781524799E-4</v>
      </c>
      <c r="J9533" s="178" t="s">
        <v>625</v>
      </c>
    </row>
    <row r="9534" spans="1:10" x14ac:dyDescent="0.45">
      <c r="A9534" s="178" t="s">
        <v>567</v>
      </c>
      <c r="B9534" s="178" t="s">
        <v>568</v>
      </c>
      <c r="C9534" s="178">
        <v>2045</v>
      </c>
      <c r="D9534" s="178" t="s">
        <v>336</v>
      </c>
      <c r="E9534" s="178" t="s">
        <v>337</v>
      </c>
      <c r="F9534" s="178" t="s">
        <v>569</v>
      </c>
      <c r="G9534" s="178">
        <v>102</v>
      </c>
      <c r="H9534" s="178">
        <v>9.4411679310719998E-4</v>
      </c>
      <c r="I9534" s="178">
        <v>1.0574108082800641E-3</v>
      </c>
      <c r="J9534" s="178" t="s">
        <v>625</v>
      </c>
    </row>
    <row r="9535" spans="1:10" x14ac:dyDescent="0.45">
      <c r="A9535" s="178" t="s">
        <v>567</v>
      </c>
      <c r="B9535" s="178" t="s">
        <v>568</v>
      </c>
      <c r="C9535" s="178">
        <v>2045</v>
      </c>
      <c r="D9535" s="178" t="s">
        <v>336</v>
      </c>
      <c r="E9535" s="178" t="s">
        <v>337</v>
      </c>
      <c r="F9535" s="178" t="s">
        <v>573</v>
      </c>
      <c r="G9535" s="178">
        <v>103</v>
      </c>
      <c r="H9535" s="178">
        <v>5.6483456864950005E-4</v>
      </c>
      <c r="I9535" s="178">
        <v>6.3261471688744013E-4</v>
      </c>
      <c r="J9535" s="178" t="s">
        <v>625</v>
      </c>
    </row>
    <row r="9536" spans="1:10" x14ac:dyDescent="0.45">
      <c r="A9536" s="178" t="s">
        <v>567</v>
      </c>
      <c r="B9536" s="178" t="s">
        <v>568</v>
      </c>
      <c r="C9536" s="178">
        <v>2045</v>
      </c>
      <c r="D9536" s="178" t="s">
        <v>336</v>
      </c>
      <c r="E9536" s="178" t="s">
        <v>337</v>
      </c>
      <c r="F9536" s="178" t="s">
        <v>569</v>
      </c>
      <c r="G9536" s="178">
        <v>103</v>
      </c>
      <c r="H9536" s="178">
        <v>9.3930889852340002E-4</v>
      </c>
      <c r="I9536" s="178">
        <v>1.0520259663462082E-3</v>
      </c>
      <c r="J9536" s="178" t="s">
        <v>625</v>
      </c>
    </row>
    <row r="9537" spans="1:10" x14ac:dyDescent="0.45">
      <c r="A9537" s="178" t="s">
        <v>567</v>
      </c>
      <c r="B9537" s="178" t="s">
        <v>568</v>
      </c>
      <c r="C9537" s="178">
        <v>2045</v>
      </c>
      <c r="D9537" s="178" t="s">
        <v>336</v>
      </c>
      <c r="E9537" s="178" t="s">
        <v>337</v>
      </c>
      <c r="F9537" s="178" t="s">
        <v>572</v>
      </c>
      <c r="G9537" s="178">
        <v>103</v>
      </c>
      <c r="H9537" s="178">
        <v>1.1601970072700001E-5</v>
      </c>
      <c r="I9537" s="178">
        <v>1.2994206481424001E-5</v>
      </c>
      <c r="J9537" s="178" t="s">
        <v>625</v>
      </c>
    </row>
    <row r="9538" spans="1:10" x14ac:dyDescent="0.45">
      <c r="A9538" s="178" t="s">
        <v>567</v>
      </c>
      <c r="B9538" s="178" t="s">
        <v>568</v>
      </c>
      <c r="C9538" s="178">
        <v>2045</v>
      </c>
      <c r="D9538" s="178" t="s">
        <v>336</v>
      </c>
      <c r="E9538" s="178" t="s">
        <v>337</v>
      </c>
      <c r="F9538" s="178" t="s">
        <v>571</v>
      </c>
      <c r="G9538" s="178">
        <v>104</v>
      </c>
      <c r="H9538" s="178">
        <v>2.9851506042200002E-5</v>
      </c>
      <c r="I9538" s="178">
        <v>3.3433686767264005E-5</v>
      </c>
      <c r="J9538" s="178" t="s">
        <v>625</v>
      </c>
    </row>
    <row r="9539" spans="1:10" x14ac:dyDescent="0.45">
      <c r="A9539" s="178" t="s">
        <v>567</v>
      </c>
      <c r="B9539" s="178" t="s">
        <v>568</v>
      </c>
      <c r="C9539" s="178">
        <v>2045</v>
      </c>
      <c r="D9539" s="178" t="s">
        <v>336</v>
      </c>
      <c r="E9539" s="178" t="s">
        <v>337</v>
      </c>
      <c r="F9539" s="178" t="s">
        <v>569</v>
      </c>
      <c r="G9539" s="178">
        <v>104</v>
      </c>
      <c r="H9539" s="178">
        <v>1.7402332159690999E-3</v>
      </c>
      <c r="I9539" s="178">
        <v>1.9490612018853921E-3</v>
      </c>
      <c r="J9539" s="178" t="s">
        <v>625</v>
      </c>
    </row>
    <row r="9540" spans="1:10" x14ac:dyDescent="0.45">
      <c r="A9540" s="178" t="s">
        <v>567</v>
      </c>
      <c r="B9540" s="178" t="s">
        <v>568</v>
      </c>
      <c r="C9540" s="178">
        <v>2045</v>
      </c>
      <c r="D9540" s="178" t="s">
        <v>336</v>
      </c>
      <c r="E9540" s="178" t="s">
        <v>337</v>
      </c>
      <c r="F9540" s="178" t="s">
        <v>569</v>
      </c>
      <c r="G9540" s="178">
        <v>105</v>
      </c>
      <c r="H9540" s="178">
        <v>1.7248236690648E-3</v>
      </c>
      <c r="I9540" s="178">
        <v>1.9318025093525762E-3</v>
      </c>
      <c r="J9540" s="178" t="s">
        <v>625</v>
      </c>
    </row>
    <row r="9541" spans="1:10" x14ac:dyDescent="0.45">
      <c r="A9541" s="178" t="s">
        <v>567</v>
      </c>
      <c r="B9541" s="178" t="s">
        <v>568</v>
      </c>
      <c r="C9541" s="178">
        <v>2045</v>
      </c>
      <c r="D9541" s="178" t="s">
        <v>336</v>
      </c>
      <c r="E9541" s="178" t="s">
        <v>337</v>
      </c>
      <c r="F9541" s="178" t="s">
        <v>570</v>
      </c>
      <c r="G9541" s="178">
        <v>105</v>
      </c>
      <c r="H9541" s="178">
        <v>1.014427398331E-4</v>
      </c>
      <c r="I9541" s="178">
        <v>1.13615868613072E-4</v>
      </c>
      <c r="J9541" s="178" t="s">
        <v>625</v>
      </c>
    </row>
    <row r="9542" spans="1:10" x14ac:dyDescent="0.45">
      <c r="A9542" s="178" t="s">
        <v>567</v>
      </c>
      <c r="B9542" s="178" t="s">
        <v>568</v>
      </c>
      <c r="C9542" s="178">
        <v>2045</v>
      </c>
      <c r="D9542" s="178" t="s">
        <v>336</v>
      </c>
      <c r="E9542" s="178" t="s">
        <v>337</v>
      </c>
      <c r="F9542" s="178" t="s">
        <v>570</v>
      </c>
      <c r="G9542" s="178">
        <v>106</v>
      </c>
      <c r="H9542" s="178">
        <v>2.207544384873E-4</v>
      </c>
      <c r="I9542" s="178">
        <v>2.4724497110577601E-4</v>
      </c>
      <c r="J9542" s="178" t="s">
        <v>625</v>
      </c>
    </row>
    <row r="9543" spans="1:10" x14ac:dyDescent="0.45">
      <c r="A9543" s="178" t="s">
        <v>567</v>
      </c>
      <c r="B9543" s="178" t="s">
        <v>568</v>
      </c>
      <c r="C9543" s="178">
        <v>2045</v>
      </c>
      <c r="D9543" s="178" t="s">
        <v>336</v>
      </c>
      <c r="E9543" s="178" t="s">
        <v>337</v>
      </c>
      <c r="F9543" s="178" t="s">
        <v>569</v>
      </c>
      <c r="G9543" s="178">
        <v>106</v>
      </c>
      <c r="H9543" s="178">
        <v>7.975097978488E-4</v>
      </c>
      <c r="I9543" s="178">
        <v>8.9321097359065609E-4</v>
      </c>
      <c r="J9543" s="178" t="s">
        <v>625</v>
      </c>
    </row>
    <row r="9544" spans="1:10" x14ac:dyDescent="0.45">
      <c r="A9544" s="178" t="s">
        <v>567</v>
      </c>
      <c r="B9544" s="178" t="s">
        <v>568</v>
      </c>
      <c r="C9544" s="178">
        <v>2045</v>
      </c>
      <c r="D9544" s="178" t="s">
        <v>336</v>
      </c>
      <c r="E9544" s="178" t="s">
        <v>337</v>
      </c>
      <c r="F9544" s="178" t="s">
        <v>571</v>
      </c>
      <c r="G9544" s="178">
        <v>106</v>
      </c>
      <c r="H9544" s="178">
        <v>1.2126615729359999E-4</v>
      </c>
      <c r="I9544" s="178">
        <v>1.3581809616883202E-4</v>
      </c>
      <c r="J9544" s="178" t="s">
        <v>625</v>
      </c>
    </row>
    <row r="9545" spans="1:10" x14ac:dyDescent="0.45">
      <c r="A9545" s="178" t="s">
        <v>567</v>
      </c>
      <c r="B9545" s="178" t="s">
        <v>568</v>
      </c>
      <c r="C9545" s="178">
        <v>2045</v>
      </c>
      <c r="D9545" s="178" t="s">
        <v>336</v>
      </c>
      <c r="E9545" s="178" t="s">
        <v>337</v>
      </c>
      <c r="F9545" s="178" t="s">
        <v>569</v>
      </c>
      <c r="G9545" s="178">
        <v>107</v>
      </c>
      <c r="H9545" s="178">
        <v>2.7084717876277998E-3</v>
      </c>
      <c r="I9545" s="178">
        <v>3.033488402143136E-3</v>
      </c>
      <c r="J9545" s="178" t="s">
        <v>625</v>
      </c>
    </row>
    <row r="9546" spans="1:10" x14ac:dyDescent="0.45">
      <c r="A9546" s="178" t="s">
        <v>567</v>
      </c>
      <c r="B9546" s="178" t="s">
        <v>568</v>
      </c>
      <c r="C9546" s="178">
        <v>2045</v>
      </c>
      <c r="D9546" s="178" t="s">
        <v>336</v>
      </c>
      <c r="E9546" s="178" t="s">
        <v>337</v>
      </c>
      <c r="F9546" s="178" t="s">
        <v>569</v>
      </c>
      <c r="G9546" s="178">
        <v>108</v>
      </c>
      <c r="H9546" s="178">
        <v>7.812451804057E-4</v>
      </c>
      <c r="I9546" s="178">
        <v>8.7499460205438414E-4</v>
      </c>
      <c r="J9546" s="178" t="s">
        <v>625</v>
      </c>
    </row>
    <row r="9547" spans="1:10" x14ac:dyDescent="0.45">
      <c r="A9547" s="178" t="s">
        <v>567</v>
      </c>
      <c r="B9547" s="178" t="s">
        <v>568</v>
      </c>
      <c r="C9547" s="178">
        <v>2045</v>
      </c>
      <c r="D9547" s="178" t="s">
        <v>336</v>
      </c>
      <c r="E9547" s="178" t="s">
        <v>337</v>
      </c>
      <c r="F9547" s="178" t="s">
        <v>570</v>
      </c>
      <c r="G9547" s="178">
        <v>109</v>
      </c>
      <c r="H9547" s="178">
        <v>9.8465214250599995E-5</v>
      </c>
      <c r="I9547" s="178">
        <v>1.10281039960672E-4</v>
      </c>
      <c r="J9547" s="178" t="s">
        <v>625</v>
      </c>
    </row>
    <row r="9548" spans="1:10" x14ac:dyDescent="0.45">
      <c r="A9548" s="178" t="s">
        <v>567</v>
      </c>
      <c r="B9548" s="178" t="s">
        <v>568</v>
      </c>
      <c r="C9548" s="178">
        <v>2045</v>
      </c>
      <c r="D9548" s="178" t="s">
        <v>336</v>
      </c>
      <c r="E9548" s="178" t="s">
        <v>337</v>
      </c>
      <c r="F9548" s="178" t="s">
        <v>571</v>
      </c>
      <c r="G9548" s="178">
        <v>109</v>
      </c>
      <c r="H9548" s="178">
        <v>2.8513606594099999E-5</v>
      </c>
      <c r="I9548" s="178">
        <v>3.1935239385392001E-5</v>
      </c>
      <c r="J9548" s="178" t="s">
        <v>625</v>
      </c>
    </row>
    <row r="9549" spans="1:10" x14ac:dyDescent="0.45">
      <c r="A9549" s="178" t="s">
        <v>567</v>
      </c>
      <c r="B9549" s="178" t="s">
        <v>568</v>
      </c>
      <c r="C9549" s="178">
        <v>2045</v>
      </c>
      <c r="D9549" s="178" t="s">
        <v>336</v>
      </c>
      <c r="E9549" s="178" t="s">
        <v>337</v>
      </c>
      <c r="F9549" s="178" t="s">
        <v>570</v>
      </c>
      <c r="G9549" s="178">
        <v>110</v>
      </c>
      <c r="H9549" s="178">
        <v>9.7834228654400005E-5</v>
      </c>
      <c r="I9549" s="178">
        <v>1.0957433609292802E-4</v>
      </c>
      <c r="J9549" s="178" t="s">
        <v>625</v>
      </c>
    </row>
    <row r="9550" spans="1:10" x14ac:dyDescent="0.45">
      <c r="A9550" s="178" t="s">
        <v>567</v>
      </c>
      <c r="B9550" s="178" t="s">
        <v>568</v>
      </c>
      <c r="C9550" s="178">
        <v>2045</v>
      </c>
      <c r="D9550" s="178" t="s">
        <v>336</v>
      </c>
      <c r="E9550" s="178" t="s">
        <v>337</v>
      </c>
      <c r="F9550" s="178" t="s">
        <v>569</v>
      </c>
      <c r="G9550" s="178">
        <v>111</v>
      </c>
      <c r="H9550" s="178">
        <v>7.6761364471170004E-4</v>
      </c>
      <c r="I9550" s="178">
        <v>8.597272820771041E-4</v>
      </c>
      <c r="J9550" s="178" t="s">
        <v>625</v>
      </c>
    </row>
    <row r="9551" spans="1:10" x14ac:dyDescent="0.45">
      <c r="A9551" s="178" t="s">
        <v>567</v>
      </c>
      <c r="B9551" s="178" t="s">
        <v>568</v>
      </c>
      <c r="C9551" s="178">
        <v>2045</v>
      </c>
      <c r="D9551" s="178" t="s">
        <v>336</v>
      </c>
      <c r="E9551" s="178" t="s">
        <v>337</v>
      </c>
      <c r="F9551" s="178" t="s">
        <v>573</v>
      </c>
      <c r="G9551" s="178">
        <v>112</v>
      </c>
      <c r="H9551" s="178">
        <v>2.305294474354E-4</v>
      </c>
      <c r="I9551" s="178">
        <v>2.5819298112764801E-4</v>
      </c>
      <c r="J9551" s="178" t="s">
        <v>625</v>
      </c>
    </row>
    <row r="9552" spans="1:10" x14ac:dyDescent="0.45">
      <c r="A9552" s="178" t="s">
        <v>567</v>
      </c>
      <c r="B9552" s="178" t="s">
        <v>568</v>
      </c>
      <c r="C9552" s="178">
        <v>2045</v>
      </c>
      <c r="D9552" s="178" t="s">
        <v>336</v>
      </c>
      <c r="E9552" s="178" t="s">
        <v>337</v>
      </c>
      <c r="F9552" s="178" t="s">
        <v>573</v>
      </c>
      <c r="G9552" s="178">
        <v>113</v>
      </c>
      <c r="H9552" s="178">
        <v>2.2224403801370001E-4</v>
      </c>
      <c r="I9552" s="178">
        <v>2.4891332257534406E-4</v>
      </c>
      <c r="J9552" s="178" t="s">
        <v>625</v>
      </c>
    </row>
    <row r="9553" spans="1:10" x14ac:dyDescent="0.45">
      <c r="A9553" s="178" t="s">
        <v>567</v>
      </c>
      <c r="B9553" s="178" t="s">
        <v>568</v>
      </c>
      <c r="C9553" s="178">
        <v>2045</v>
      </c>
      <c r="D9553" s="178" t="s">
        <v>336</v>
      </c>
      <c r="E9553" s="178" t="s">
        <v>337</v>
      </c>
      <c r="F9553" s="178" t="s">
        <v>571</v>
      </c>
      <c r="G9553" s="178">
        <v>114</v>
      </c>
      <c r="H9553" s="178">
        <v>2.7272169972999999E-5</v>
      </c>
      <c r="I9553" s="178">
        <v>3.0544830369760003E-5</v>
      </c>
      <c r="J9553" s="178" t="s">
        <v>625</v>
      </c>
    </row>
    <row r="9554" spans="1:10" x14ac:dyDescent="0.45">
      <c r="A9554" s="178" t="s">
        <v>567</v>
      </c>
      <c r="B9554" s="178" t="s">
        <v>568</v>
      </c>
      <c r="C9554" s="178">
        <v>2045</v>
      </c>
      <c r="D9554" s="178" t="s">
        <v>336</v>
      </c>
      <c r="E9554" s="178" t="s">
        <v>337</v>
      </c>
      <c r="F9554" s="178" t="s">
        <v>569</v>
      </c>
      <c r="G9554" s="178">
        <v>114</v>
      </c>
      <c r="H9554" s="178">
        <v>7.4382819002489998E-4</v>
      </c>
      <c r="I9554" s="178">
        <v>8.3308757282788803E-4</v>
      </c>
      <c r="J9554" s="178" t="s">
        <v>625</v>
      </c>
    </row>
    <row r="9555" spans="1:10" x14ac:dyDescent="0.45">
      <c r="A9555" s="178" t="s">
        <v>567</v>
      </c>
      <c r="B9555" s="178" t="s">
        <v>568</v>
      </c>
      <c r="C9555" s="178">
        <v>2045</v>
      </c>
      <c r="D9555" s="178" t="s">
        <v>336</v>
      </c>
      <c r="E9555" s="178" t="s">
        <v>337</v>
      </c>
      <c r="F9555" s="178" t="s">
        <v>570</v>
      </c>
      <c r="G9555" s="178">
        <v>115</v>
      </c>
      <c r="H9555" s="178">
        <v>9.2509973910599998E-5</v>
      </c>
      <c r="I9555" s="178">
        <v>1.0361117077987201E-4</v>
      </c>
      <c r="J9555" s="178" t="s">
        <v>625</v>
      </c>
    </row>
    <row r="9556" spans="1:10" x14ac:dyDescent="0.45">
      <c r="A9556" s="178" t="s">
        <v>567</v>
      </c>
      <c r="B9556" s="178" t="s">
        <v>568</v>
      </c>
      <c r="C9556" s="178">
        <v>2045</v>
      </c>
      <c r="D9556" s="178" t="s">
        <v>336</v>
      </c>
      <c r="E9556" s="178" t="s">
        <v>337</v>
      </c>
      <c r="F9556" s="178" t="s">
        <v>570</v>
      </c>
      <c r="G9556" s="178">
        <v>116</v>
      </c>
      <c r="H9556" s="178">
        <v>9.3657348770599994E-5</v>
      </c>
      <c r="I9556" s="178">
        <v>1.04896230623072E-4</v>
      </c>
      <c r="J9556" s="178" t="s">
        <v>625</v>
      </c>
    </row>
    <row r="9557" spans="1:10" x14ac:dyDescent="0.45">
      <c r="A9557" s="178" t="s">
        <v>567</v>
      </c>
      <c r="B9557" s="178" t="s">
        <v>568</v>
      </c>
      <c r="C9557" s="178">
        <v>2045</v>
      </c>
      <c r="D9557" s="178" t="s">
        <v>336</v>
      </c>
      <c r="E9557" s="178" t="s">
        <v>337</v>
      </c>
      <c r="F9557" s="178" t="s">
        <v>570</v>
      </c>
      <c r="G9557" s="178">
        <v>117</v>
      </c>
      <c r="H9557" s="178">
        <v>2.001911634579E-4</v>
      </c>
      <c r="I9557" s="178">
        <v>2.2421410307284803E-4</v>
      </c>
      <c r="J9557" s="178" t="s">
        <v>625</v>
      </c>
    </row>
    <row r="9558" spans="1:10" x14ac:dyDescent="0.45">
      <c r="A9558" s="178" t="s">
        <v>567</v>
      </c>
      <c r="B9558" s="178" t="s">
        <v>568</v>
      </c>
      <c r="C9558" s="178">
        <v>2045</v>
      </c>
      <c r="D9558" s="178" t="s">
        <v>336</v>
      </c>
      <c r="E9558" s="178" t="s">
        <v>337</v>
      </c>
      <c r="F9558" s="178" t="s">
        <v>569</v>
      </c>
      <c r="G9558" s="178">
        <v>117</v>
      </c>
      <c r="H9558" s="178">
        <v>8.2240137271580001E-4</v>
      </c>
      <c r="I9558" s="178">
        <v>9.2108953744169612E-4</v>
      </c>
      <c r="J9558" s="178" t="s">
        <v>625</v>
      </c>
    </row>
    <row r="9559" spans="1:10" x14ac:dyDescent="0.45">
      <c r="A9559" s="178" t="s">
        <v>567</v>
      </c>
      <c r="B9559" s="178" t="s">
        <v>568</v>
      </c>
      <c r="C9559" s="178">
        <v>2045</v>
      </c>
      <c r="D9559" s="178" t="s">
        <v>336</v>
      </c>
      <c r="E9559" s="178" t="s">
        <v>337</v>
      </c>
      <c r="F9559" s="178" t="s">
        <v>569</v>
      </c>
      <c r="G9559" s="178">
        <v>118</v>
      </c>
      <c r="H9559" s="178">
        <v>1.4362662914209001E-3</v>
      </c>
      <c r="I9559" s="178">
        <v>1.6086182463914082E-3</v>
      </c>
      <c r="J9559" s="178" t="s">
        <v>625</v>
      </c>
    </row>
    <row r="9560" spans="1:10" x14ac:dyDescent="0.45">
      <c r="A9560" s="178" t="s">
        <v>567</v>
      </c>
      <c r="B9560" s="178" t="s">
        <v>568</v>
      </c>
      <c r="C9560" s="178">
        <v>2045</v>
      </c>
      <c r="D9560" s="178" t="s">
        <v>336</v>
      </c>
      <c r="E9560" s="178" t="s">
        <v>337</v>
      </c>
      <c r="F9560" s="178" t="s">
        <v>570</v>
      </c>
      <c r="G9560" s="178">
        <v>118</v>
      </c>
      <c r="H9560" s="178">
        <v>2.1222564828350001E-4</v>
      </c>
      <c r="I9560" s="178">
        <v>2.3769272607752003E-4</v>
      </c>
      <c r="J9560" s="178" t="s">
        <v>625</v>
      </c>
    </row>
    <row r="9561" spans="1:10" x14ac:dyDescent="0.45">
      <c r="A9561" s="178" t="s">
        <v>567</v>
      </c>
      <c r="B9561" s="178" t="s">
        <v>568</v>
      </c>
      <c r="C9561" s="178">
        <v>2045</v>
      </c>
      <c r="D9561" s="178" t="s">
        <v>336</v>
      </c>
      <c r="E9561" s="178" t="s">
        <v>337</v>
      </c>
      <c r="F9561" s="178" t="s">
        <v>569</v>
      </c>
      <c r="G9561" s="178">
        <v>119</v>
      </c>
      <c r="H9561" s="178">
        <v>1.6149843577295999E-3</v>
      </c>
      <c r="I9561" s="178">
        <v>1.8087824806571522E-3</v>
      </c>
      <c r="J9561" s="178" t="s">
        <v>625</v>
      </c>
    </row>
    <row r="9562" spans="1:10" x14ac:dyDescent="0.45">
      <c r="A9562" s="178" t="s">
        <v>567</v>
      </c>
      <c r="B9562" s="178" t="s">
        <v>568</v>
      </c>
      <c r="C9562" s="178">
        <v>2045</v>
      </c>
      <c r="D9562" s="178" t="s">
        <v>336</v>
      </c>
      <c r="E9562" s="178" t="s">
        <v>337</v>
      </c>
      <c r="F9562" s="178" t="s">
        <v>570</v>
      </c>
      <c r="G9562" s="178">
        <v>120</v>
      </c>
      <c r="H9562" s="178">
        <v>1.783988773241E-4</v>
      </c>
      <c r="I9562" s="178">
        <v>1.9980674260299203E-4</v>
      </c>
      <c r="J9562" s="178" t="s">
        <v>625</v>
      </c>
    </row>
    <row r="9563" spans="1:10" x14ac:dyDescent="0.45">
      <c r="A9563" s="178" t="s">
        <v>567</v>
      </c>
      <c r="B9563" s="178" t="s">
        <v>568</v>
      </c>
      <c r="C9563" s="178">
        <v>2045</v>
      </c>
      <c r="D9563" s="178" t="s">
        <v>336</v>
      </c>
      <c r="E9563" s="178" t="s">
        <v>337</v>
      </c>
      <c r="F9563" s="178" t="s">
        <v>573</v>
      </c>
      <c r="G9563" s="178">
        <v>120</v>
      </c>
      <c r="H9563" s="178">
        <v>2.9684088076460002E-4</v>
      </c>
      <c r="I9563" s="178">
        <v>3.3246178645635207E-4</v>
      </c>
      <c r="J9563" s="178" t="s">
        <v>625</v>
      </c>
    </row>
    <row r="9564" spans="1:10" x14ac:dyDescent="0.45">
      <c r="A9564" s="178" t="s">
        <v>567</v>
      </c>
      <c r="B9564" s="178" t="s">
        <v>568</v>
      </c>
      <c r="C9564" s="178">
        <v>2045</v>
      </c>
      <c r="D9564" s="178" t="s">
        <v>336</v>
      </c>
      <c r="E9564" s="178" t="s">
        <v>337</v>
      </c>
      <c r="F9564" s="178" t="s">
        <v>571</v>
      </c>
      <c r="G9564" s="178">
        <v>120</v>
      </c>
      <c r="H9564" s="178">
        <v>2.8198051950299999E-5</v>
      </c>
      <c r="I9564" s="178">
        <v>3.1581818184335998E-5</v>
      </c>
      <c r="J9564" s="178" t="s">
        <v>625</v>
      </c>
    </row>
    <row r="9565" spans="1:10" x14ac:dyDescent="0.45">
      <c r="A9565" s="178" t="s">
        <v>567</v>
      </c>
      <c r="B9565" s="178" t="s">
        <v>568</v>
      </c>
      <c r="C9565" s="178">
        <v>2045</v>
      </c>
      <c r="D9565" s="178" t="s">
        <v>336</v>
      </c>
      <c r="E9565" s="178" t="s">
        <v>337</v>
      </c>
      <c r="F9565" s="178" t="s">
        <v>571</v>
      </c>
      <c r="G9565" s="178">
        <v>122</v>
      </c>
      <c r="H9565" s="178">
        <v>2.5322962756E-5</v>
      </c>
      <c r="I9565" s="178">
        <v>2.8361718286720001E-5</v>
      </c>
      <c r="J9565" s="178" t="s">
        <v>625</v>
      </c>
    </row>
    <row r="9566" spans="1:10" x14ac:dyDescent="0.45">
      <c r="A9566" s="178" t="s">
        <v>567</v>
      </c>
      <c r="B9566" s="178" t="s">
        <v>568</v>
      </c>
      <c r="C9566" s="178">
        <v>2045</v>
      </c>
      <c r="D9566" s="178" t="s">
        <v>336</v>
      </c>
      <c r="E9566" s="178" t="s">
        <v>337</v>
      </c>
      <c r="F9566" s="178" t="s">
        <v>569</v>
      </c>
      <c r="G9566" s="178">
        <v>122</v>
      </c>
      <c r="H9566" s="178">
        <v>1.3948801788500999E-3</v>
      </c>
      <c r="I9566" s="178">
        <v>1.5622658003121121E-3</v>
      </c>
      <c r="J9566" s="178" t="s">
        <v>625</v>
      </c>
    </row>
    <row r="9567" spans="1:10" x14ac:dyDescent="0.45">
      <c r="A9567" s="178" t="s">
        <v>567</v>
      </c>
      <c r="B9567" s="178" t="s">
        <v>568</v>
      </c>
      <c r="C9567" s="178">
        <v>2045</v>
      </c>
      <c r="D9567" s="178" t="s">
        <v>336</v>
      </c>
      <c r="E9567" s="178" t="s">
        <v>337</v>
      </c>
      <c r="F9567" s="178" t="s">
        <v>569</v>
      </c>
      <c r="G9567" s="178">
        <v>123</v>
      </c>
      <c r="H9567" s="178">
        <v>6.8952317815269999E-4</v>
      </c>
      <c r="I9567" s="178">
        <v>7.7226595953102403E-4</v>
      </c>
      <c r="J9567" s="178" t="s">
        <v>625</v>
      </c>
    </row>
    <row r="9568" spans="1:10" x14ac:dyDescent="0.45">
      <c r="A9568" s="178" t="s">
        <v>567</v>
      </c>
      <c r="B9568" s="178" t="s">
        <v>568</v>
      </c>
      <c r="C9568" s="178">
        <v>2045</v>
      </c>
      <c r="D9568" s="178" t="s">
        <v>336</v>
      </c>
      <c r="E9568" s="178" t="s">
        <v>337</v>
      </c>
      <c r="F9568" s="178" t="s">
        <v>571</v>
      </c>
      <c r="G9568" s="178">
        <v>123</v>
      </c>
      <c r="H9568" s="178">
        <v>2.5108010959199999E-5</v>
      </c>
      <c r="I9568" s="178">
        <v>2.8120972274304001E-5</v>
      </c>
      <c r="J9568" s="178" t="s">
        <v>625</v>
      </c>
    </row>
    <row r="9569" spans="1:10" x14ac:dyDescent="0.45">
      <c r="A9569" s="178" t="s">
        <v>567</v>
      </c>
      <c r="B9569" s="178" t="s">
        <v>568</v>
      </c>
      <c r="C9569" s="178">
        <v>2045</v>
      </c>
      <c r="D9569" s="178" t="s">
        <v>336</v>
      </c>
      <c r="E9569" s="178" t="s">
        <v>337</v>
      </c>
      <c r="F9569" s="178" t="s">
        <v>570</v>
      </c>
      <c r="G9569" s="178">
        <v>123</v>
      </c>
      <c r="H9569" s="178">
        <v>9.5478833827699998E-5</v>
      </c>
      <c r="I9569" s="178">
        <v>1.06936293887024E-4</v>
      </c>
      <c r="J9569" s="178" t="s">
        <v>625</v>
      </c>
    </row>
    <row r="9570" spans="1:10" x14ac:dyDescent="0.45">
      <c r="A9570" s="178" t="s">
        <v>567</v>
      </c>
      <c r="B9570" s="178" t="s">
        <v>568</v>
      </c>
      <c r="C9570" s="178">
        <v>2045</v>
      </c>
      <c r="D9570" s="178" t="s">
        <v>336</v>
      </c>
      <c r="E9570" s="178" t="s">
        <v>337</v>
      </c>
      <c r="F9570" s="178" t="s">
        <v>573</v>
      </c>
      <c r="G9570" s="178">
        <v>124</v>
      </c>
      <c r="H9570" s="178">
        <v>5.1025062566620002E-4</v>
      </c>
      <c r="I9570" s="178">
        <v>5.7148070074614402E-4</v>
      </c>
      <c r="J9570" s="178" t="s">
        <v>625</v>
      </c>
    </row>
    <row r="9571" spans="1:10" x14ac:dyDescent="0.45">
      <c r="A9571" s="178" t="s">
        <v>567</v>
      </c>
      <c r="B9571" s="178" t="s">
        <v>568</v>
      </c>
      <c r="C9571" s="178">
        <v>2045</v>
      </c>
      <c r="D9571" s="178" t="s">
        <v>336</v>
      </c>
      <c r="E9571" s="178" t="s">
        <v>337</v>
      </c>
      <c r="F9571" s="178" t="s">
        <v>570</v>
      </c>
      <c r="G9571" s="178">
        <v>124</v>
      </c>
      <c r="H9571" s="178">
        <v>8.7630258349199997E-5</v>
      </c>
      <c r="I9571" s="178">
        <v>9.8145889351104008E-5</v>
      </c>
      <c r="J9571" s="178" t="s">
        <v>625</v>
      </c>
    </row>
    <row r="9572" spans="1:10" x14ac:dyDescent="0.45">
      <c r="A9572" s="178" t="s">
        <v>567</v>
      </c>
      <c r="B9572" s="178" t="s">
        <v>568</v>
      </c>
      <c r="C9572" s="178">
        <v>2045</v>
      </c>
      <c r="D9572" s="178" t="s">
        <v>336</v>
      </c>
      <c r="E9572" s="178" t="s">
        <v>337</v>
      </c>
      <c r="F9572" s="178" t="s">
        <v>570</v>
      </c>
      <c r="G9572" s="178">
        <v>125</v>
      </c>
      <c r="H9572" s="178">
        <v>1.7987018509300001E-4</v>
      </c>
      <c r="I9572" s="178">
        <v>2.0145460730416003E-4</v>
      </c>
      <c r="J9572" s="178" t="s">
        <v>625</v>
      </c>
    </row>
    <row r="9573" spans="1:10" x14ac:dyDescent="0.45">
      <c r="A9573" s="178" t="s">
        <v>567</v>
      </c>
      <c r="B9573" s="178" t="s">
        <v>568</v>
      </c>
      <c r="C9573" s="178">
        <v>2045</v>
      </c>
      <c r="D9573" s="178" t="s">
        <v>336</v>
      </c>
      <c r="E9573" s="178" t="s">
        <v>337</v>
      </c>
      <c r="F9573" s="178" t="s">
        <v>570</v>
      </c>
      <c r="G9573" s="178">
        <v>127</v>
      </c>
      <c r="H9573" s="178">
        <v>9.1877918748700004E-5</v>
      </c>
      <c r="I9573" s="178">
        <v>1.0290326899854401E-4</v>
      </c>
      <c r="J9573" s="178" t="s">
        <v>625</v>
      </c>
    </row>
    <row r="9574" spans="1:10" x14ac:dyDescent="0.45">
      <c r="A9574" s="178" t="s">
        <v>567</v>
      </c>
      <c r="B9574" s="178" t="s">
        <v>568</v>
      </c>
      <c r="C9574" s="178">
        <v>2045</v>
      </c>
      <c r="D9574" s="178" t="s">
        <v>336</v>
      </c>
      <c r="E9574" s="178" t="s">
        <v>337</v>
      </c>
      <c r="F9574" s="178" t="s">
        <v>571</v>
      </c>
      <c r="G9574" s="178">
        <v>129</v>
      </c>
      <c r="H9574" s="178">
        <v>2.4058723283799998E-5</v>
      </c>
      <c r="I9574" s="178">
        <v>2.6945770077856002E-5</v>
      </c>
      <c r="J9574" s="178" t="s">
        <v>625</v>
      </c>
    </row>
    <row r="9575" spans="1:10" x14ac:dyDescent="0.45">
      <c r="A9575" s="178" t="s">
        <v>567</v>
      </c>
      <c r="B9575" s="178" t="s">
        <v>568</v>
      </c>
      <c r="C9575" s="178">
        <v>2045</v>
      </c>
      <c r="D9575" s="178" t="s">
        <v>336</v>
      </c>
      <c r="E9575" s="178" t="s">
        <v>337</v>
      </c>
      <c r="F9575" s="178" t="s">
        <v>570</v>
      </c>
      <c r="G9575" s="178">
        <v>130</v>
      </c>
      <c r="H9575" s="178">
        <v>1.7912196199179999E-4</v>
      </c>
      <c r="I9575" s="178">
        <v>2.0061659743081601E-4</v>
      </c>
      <c r="J9575" s="178" t="s">
        <v>625</v>
      </c>
    </row>
    <row r="9576" spans="1:10" x14ac:dyDescent="0.45">
      <c r="A9576" s="178" t="s">
        <v>567</v>
      </c>
      <c r="B9576" s="178" t="s">
        <v>568</v>
      </c>
      <c r="C9576" s="178">
        <v>2045</v>
      </c>
      <c r="D9576" s="178" t="s">
        <v>336</v>
      </c>
      <c r="E9576" s="178" t="s">
        <v>337</v>
      </c>
      <c r="F9576" s="178" t="s">
        <v>574</v>
      </c>
      <c r="G9576" s="178">
        <v>131</v>
      </c>
      <c r="H9576" s="178">
        <v>1.277987030335E-4</v>
      </c>
      <c r="I9576" s="178">
        <v>1.4313454739752E-4</v>
      </c>
      <c r="J9576" s="178" t="s">
        <v>626</v>
      </c>
    </row>
    <row r="9577" spans="1:10" x14ac:dyDescent="0.45">
      <c r="A9577" s="178" t="s">
        <v>567</v>
      </c>
      <c r="B9577" s="178" t="s">
        <v>568</v>
      </c>
      <c r="C9577" s="178">
        <v>2045</v>
      </c>
      <c r="D9577" s="178" t="s">
        <v>336</v>
      </c>
      <c r="E9577" s="178" t="s">
        <v>337</v>
      </c>
      <c r="F9577" s="178" t="s">
        <v>569</v>
      </c>
      <c r="G9577" s="178">
        <v>131</v>
      </c>
      <c r="H9577" s="178">
        <v>6.9439149228860001E-4</v>
      </c>
      <c r="I9577" s="178">
        <v>7.7771847136323213E-4</v>
      </c>
      <c r="J9577" s="178" t="s">
        <v>625</v>
      </c>
    </row>
    <row r="9578" spans="1:10" x14ac:dyDescent="0.45">
      <c r="A9578" s="178" t="s">
        <v>567</v>
      </c>
      <c r="B9578" s="178" t="s">
        <v>568</v>
      </c>
      <c r="C9578" s="178">
        <v>2045</v>
      </c>
      <c r="D9578" s="178" t="s">
        <v>336</v>
      </c>
      <c r="E9578" s="178" t="s">
        <v>337</v>
      </c>
      <c r="F9578" s="178" t="s">
        <v>570</v>
      </c>
      <c r="G9578" s="178">
        <v>131</v>
      </c>
      <c r="H9578" s="178">
        <v>9.6647068858100006E-5</v>
      </c>
      <c r="I9578" s="178">
        <v>1.0824471712107201E-4</v>
      </c>
      <c r="J9578" s="178" t="s">
        <v>625</v>
      </c>
    </row>
    <row r="9579" spans="1:10" x14ac:dyDescent="0.45">
      <c r="A9579" s="178" t="s">
        <v>567</v>
      </c>
      <c r="B9579" s="178" t="s">
        <v>568</v>
      </c>
      <c r="C9579" s="178">
        <v>2045</v>
      </c>
      <c r="D9579" s="178" t="s">
        <v>336</v>
      </c>
      <c r="E9579" s="178" t="s">
        <v>337</v>
      </c>
      <c r="F9579" s="178" t="s">
        <v>569</v>
      </c>
      <c r="G9579" s="178">
        <v>132</v>
      </c>
      <c r="H9579" s="178">
        <v>6.4454181119800004E-4</v>
      </c>
      <c r="I9579" s="178">
        <v>7.2188682854176008E-4</v>
      </c>
      <c r="J9579" s="178" t="s">
        <v>625</v>
      </c>
    </row>
    <row r="9580" spans="1:10" x14ac:dyDescent="0.45">
      <c r="A9580" s="178" t="s">
        <v>567</v>
      </c>
      <c r="B9580" s="178" t="s">
        <v>568</v>
      </c>
      <c r="C9580" s="178">
        <v>2045</v>
      </c>
      <c r="D9580" s="178" t="s">
        <v>336</v>
      </c>
      <c r="E9580" s="178" t="s">
        <v>337</v>
      </c>
      <c r="F9580" s="178" t="s">
        <v>570</v>
      </c>
      <c r="G9580" s="178">
        <v>133</v>
      </c>
      <c r="H9580" s="178">
        <v>9.4153168902300001E-5</v>
      </c>
      <c r="I9580" s="178">
        <v>1.0545154917057602E-4</v>
      </c>
      <c r="J9580" s="178" t="s">
        <v>625</v>
      </c>
    </row>
    <row r="9581" spans="1:10" x14ac:dyDescent="0.45">
      <c r="A9581" s="178" t="s">
        <v>567</v>
      </c>
      <c r="B9581" s="178" t="s">
        <v>568</v>
      </c>
      <c r="C9581" s="178">
        <v>2045</v>
      </c>
      <c r="D9581" s="178" t="s">
        <v>336</v>
      </c>
      <c r="E9581" s="178" t="s">
        <v>337</v>
      </c>
      <c r="F9581" s="178" t="s">
        <v>570</v>
      </c>
      <c r="G9581" s="178">
        <v>134</v>
      </c>
      <c r="H9581" s="178">
        <v>8.0421246821099998E-5</v>
      </c>
      <c r="I9581" s="178">
        <v>9.0071796439632003E-5</v>
      </c>
      <c r="J9581" s="178" t="s">
        <v>625</v>
      </c>
    </row>
    <row r="9582" spans="1:10" x14ac:dyDescent="0.45">
      <c r="A9582" s="178" t="s">
        <v>567</v>
      </c>
      <c r="B9582" s="178" t="s">
        <v>568</v>
      </c>
      <c r="C9582" s="178">
        <v>2045</v>
      </c>
      <c r="D9582" s="178" t="s">
        <v>336</v>
      </c>
      <c r="E9582" s="178" t="s">
        <v>337</v>
      </c>
      <c r="F9582" s="178" t="s">
        <v>569</v>
      </c>
      <c r="G9582" s="178">
        <v>134</v>
      </c>
      <c r="H9582" s="178">
        <v>1.2694947072305E-3</v>
      </c>
      <c r="I9582" s="178">
        <v>1.4218340720981602E-3</v>
      </c>
      <c r="J9582" s="178" t="s">
        <v>625</v>
      </c>
    </row>
    <row r="9583" spans="1:10" x14ac:dyDescent="0.45">
      <c r="A9583" s="178" t="s">
        <v>567</v>
      </c>
      <c r="B9583" s="178" t="s">
        <v>568</v>
      </c>
      <c r="C9583" s="178">
        <v>2045</v>
      </c>
      <c r="D9583" s="178" t="s">
        <v>336</v>
      </c>
      <c r="E9583" s="178" t="s">
        <v>337</v>
      </c>
      <c r="F9583" s="178" t="s">
        <v>570</v>
      </c>
      <c r="G9583" s="178">
        <v>138</v>
      </c>
      <c r="H9583" s="178">
        <v>1.56693487952E-4</v>
      </c>
      <c r="I9583" s="178">
        <v>1.7549670650624001E-4</v>
      </c>
      <c r="J9583" s="178" t="s">
        <v>625</v>
      </c>
    </row>
    <row r="9584" spans="1:10" x14ac:dyDescent="0.45">
      <c r="A9584" s="178" t="s">
        <v>567</v>
      </c>
      <c r="B9584" s="178" t="s">
        <v>568</v>
      </c>
      <c r="C9584" s="178">
        <v>2045</v>
      </c>
      <c r="D9584" s="178" t="s">
        <v>336</v>
      </c>
      <c r="E9584" s="178" t="s">
        <v>337</v>
      </c>
      <c r="F9584" s="178" t="s">
        <v>571</v>
      </c>
      <c r="G9584" s="178">
        <v>138</v>
      </c>
      <c r="H9584" s="178">
        <v>2.45361825364E-5</v>
      </c>
      <c r="I9584" s="178">
        <v>2.7480524440768002E-5</v>
      </c>
      <c r="J9584" s="178" t="s">
        <v>625</v>
      </c>
    </row>
    <row r="9585" spans="1:10" x14ac:dyDescent="0.45">
      <c r="A9585" s="178" t="s">
        <v>567</v>
      </c>
      <c r="B9585" s="178" t="s">
        <v>568</v>
      </c>
      <c r="C9585" s="178">
        <v>2045</v>
      </c>
      <c r="D9585" s="178" t="s">
        <v>336</v>
      </c>
      <c r="E9585" s="178" t="s">
        <v>337</v>
      </c>
      <c r="F9585" s="178" t="s">
        <v>570</v>
      </c>
      <c r="G9585" s="178">
        <v>139</v>
      </c>
      <c r="H9585" s="178">
        <v>7.8192017099399993E-5</v>
      </c>
      <c r="I9585" s="178">
        <v>8.7575059151328002E-5</v>
      </c>
      <c r="J9585" s="178" t="s">
        <v>625</v>
      </c>
    </row>
    <row r="9586" spans="1:10" x14ac:dyDescent="0.45">
      <c r="A9586" s="178" t="s">
        <v>567</v>
      </c>
      <c r="B9586" s="178" t="s">
        <v>568</v>
      </c>
      <c r="C9586" s="178">
        <v>2045</v>
      </c>
      <c r="D9586" s="178" t="s">
        <v>336</v>
      </c>
      <c r="E9586" s="178" t="s">
        <v>337</v>
      </c>
      <c r="F9586" s="178" t="s">
        <v>572</v>
      </c>
      <c r="G9586" s="178">
        <v>140</v>
      </c>
      <c r="H9586" s="1">
        <v>8.1319913078899997E-6</v>
      </c>
      <c r="I9586" s="178">
        <v>9.1078302648368007E-6</v>
      </c>
      <c r="J9586" s="178" t="s">
        <v>625</v>
      </c>
    </row>
    <row r="9587" spans="1:10" x14ac:dyDescent="0.45">
      <c r="A9587" s="178" t="s">
        <v>567</v>
      </c>
      <c r="B9587" s="178" t="s">
        <v>568</v>
      </c>
      <c r="C9587" s="178">
        <v>2045</v>
      </c>
      <c r="D9587" s="178" t="s">
        <v>336</v>
      </c>
      <c r="E9587" s="178" t="s">
        <v>337</v>
      </c>
      <c r="F9587" s="178" t="s">
        <v>570</v>
      </c>
      <c r="G9587" s="178">
        <v>140</v>
      </c>
      <c r="H9587" s="178">
        <v>8.9465262135500004E-5</v>
      </c>
      <c r="I9587" s="178">
        <v>1.0020109359176002E-4</v>
      </c>
      <c r="J9587" s="178" t="s">
        <v>625</v>
      </c>
    </row>
    <row r="9588" spans="1:10" x14ac:dyDescent="0.45">
      <c r="A9588" s="178" t="s">
        <v>567</v>
      </c>
      <c r="B9588" s="178" t="s">
        <v>568</v>
      </c>
      <c r="C9588" s="178">
        <v>2045</v>
      </c>
      <c r="D9588" s="178" t="s">
        <v>336</v>
      </c>
      <c r="E9588" s="178" t="s">
        <v>337</v>
      </c>
      <c r="F9588" s="178" t="s">
        <v>571</v>
      </c>
      <c r="G9588" s="178">
        <v>140</v>
      </c>
      <c r="H9588" s="178">
        <v>4.4182177589399998E-5</v>
      </c>
      <c r="I9588" s="178">
        <v>4.9484038900128001E-5</v>
      </c>
      <c r="J9588" s="178" t="s">
        <v>625</v>
      </c>
    </row>
    <row r="9589" spans="1:10" x14ac:dyDescent="0.45">
      <c r="A9589" s="178" t="s">
        <v>567</v>
      </c>
      <c r="B9589" s="178" t="s">
        <v>568</v>
      </c>
      <c r="C9589" s="178">
        <v>2045</v>
      </c>
      <c r="D9589" s="178" t="s">
        <v>336</v>
      </c>
      <c r="E9589" s="178" t="s">
        <v>337</v>
      </c>
      <c r="F9589" s="178" t="s">
        <v>569</v>
      </c>
      <c r="G9589" s="178">
        <v>141</v>
      </c>
      <c r="H9589" s="178">
        <v>1.1598855489865E-3</v>
      </c>
      <c r="I9589" s="178">
        <v>1.2990718148648802E-3</v>
      </c>
      <c r="J9589" s="178" t="s">
        <v>625</v>
      </c>
    </row>
    <row r="9590" spans="1:10" x14ac:dyDescent="0.45">
      <c r="A9590" s="178" t="s">
        <v>567</v>
      </c>
      <c r="B9590" s="178" t="s">
        <v>568</v>
      </c>
      <c r="C9590" s="178">
        <v>2045</v>
      </c>
      <c r="D9590" s="178" t="s">
        <v>336</v>
      </c>
      <c r="E9590" s="178" t="s">
        <v>337</v>
      </c>
      <c r="F9590" s="178" t="s">
        <v>570</v>
      </c>
      <c r="G9590" s="178">
        <v>141</v>
      </c>
      <c r="H9590" s="178">
        <v>7.6741118391500003E-5</v>
      </c>
      <c r="I9590" s="178">
        <v>8.5950052598480017E-5</v>
      </c>
      <c r="J9590" s="178" t="s">
        <v>625</v>
      </c>
    </row>
    <row r="9591" spans="1:10" x14ac:dyDescent="0.45">
      <c r="A9591" s="178" t="s">
        <v>567</v>
      </c>
      <c r="B9591" s="178" t="s">
        <v>568</v>
      </c>
      <c r="C9591" s="178">
        <v>2045</v>
      </c>
      <c r="D9591" s="178" t="s">
        <v>336</v>
      </c>
      <c r="E9591" s="178" t="s">
        <v>337</v>
      </c>
      <c r="F9591" s="178" t="s">
        <v>569</v>
      </c>
      <c r="G9591" s="178">
        <v>142</v>
      </c>
      <c r="H9591" s="178">
        <v>6.746989674866E-4</v>
      </c>
      <c r="I9591" s="178">
        <v>7.5566284358499205E-4</v>
      </c>
      <c r="J9591" s="178" t="s">
        <v>625</v>
      </c>
    </row>
    <row r="9592" spans="1:10" x14ac:dyDescent="0.45">
      <c r="A9592" s="178" t="s">
        <v>567</v>
      </c>
      <c r="B9592" s="178" t="s">
        <v>568</v>
      </c>
      <c r="C9592" s="178">
        <v>2045</v>
      </c>
      <c r="D9592" s="178" t="s">
        <v>336</v>
      </c>
      <c r="E9592" s="178" t="s">
        <v>337</v>
      </c>
      <c r="F9592" s="178" t="s">
        <v>570</v>
      </c>
      <c r="G9592" s="178">
        <v>146</v>
      </c>
      <c r="H9592" s="178">
        <v>7.4388532084399998E-5</v>
      </c>
      <c r="I9592" s="178">
        <v>8.331515593452801E-5</v>
      </c>
      <c r="J9592" s="178" t="s">
        <v>625</v>
      </c>
    </row>
    <row r="9593" spans="1:10" x14ac:dyDescent="0.45">
      <c r="A9593" s="178" t="s">
        <v>567</v>
      </c>
      <c r="B9593" s="178" t="s">
        <v>568</v>
      </c>
      <c r="C9593" s="178">
        <v>2045</v>
      </c>
      <c r="D9593" s="178" t="s">
        <v>336</v>
      </c>
      <c r="E9593" s="178" t="s">
        <v>337</v>
      </c>
      <c r="F9593" s="178" t="s">
        <v>570</v>
      </c>
      <c r="G9593" s="178">
        <v>148</v>
      </c>
      <c r="H9593" s="178">
        <v>7.3037779657200006E-5</v>
      </c>
      <c r="I9593" s="178">
        <v>8.180231321606402E-5</v>
      </c>
      <c r="J9593" s="178" t="s">
        <v>625</v>
      </c>
    </row>
    <row r="9594" spans="1:10" x14ac:dyDescent="0.45">
      <c r="A9594" s="178" t="s">
        <v>567</v>
      </c>
      <c r="B9594" s="178" t="s">
        <v>568</v>
      </c>
      <c r="C9594" s="178">
        <v>2045</v>
      </c>
      <c r="D9594" s="178" t="s">
        <v>336</v>
      </c>
      <c r="E9594" s="178" t="s">
        <v>337</v>
      </c>
      <c r="F9594" s="178" t="s">
        <v>571</v>
      </c>
      <c r="G9594" s="178">
        <v>148</v>
      </c>
      <c r="H9594" s="178">
        <v>2.08191740967E-5</v>
      </c>
      <c r="I9594" s="178">
        <v>2.3317474988304003E-5</v>
      </c>
      <c r="J9594" s="178" t="s">
        <v>625</v>
      </c>
    </row>
    <row r="9595" spans="1:10" x14ac:dyDescent="0.45">
      <c r="A9595" s="178" t="s">
        <v>567</v>
      </c>
      <c r="B9595" s="178" t="s">
        <v>568</v>
      </c>
      <c r="C9595" s="178">
        <v>2045</v>
      </c>
      <c r="D9595" s="178" t="s">
        <v>336</v>
      </c>
      <c r="E9595" s="178" t="s">
        <v>337</v>
      </c>
      <c r="F9595" s="178" t="s">
        <v>569</v>
      </c>
      <c r="G9595" s="178">
        <v>149</v>
      </c>
      <c r="H9595" s="178">
        <v>6.437706761062E-4</v>
      </c>
      <c r="I9595" s="178">
        <v>7.2102315723894409E-4</v>
      </c>
      <c r="J9595" s="178" t="s">
        <v>625</v>
      </c>
    </row>
    <row r="9596" spans="1:10" x14ac:dyDescent="0.45">
      <c r="A9596" s="178" t="s">
        <v>567</v>
      </c>
      <c r="B9596" s="178" t="s">
        <v>568</v>
      </c>
      <c r="C9596" s="178">
        <v>2045</v>
      </c>
      <c r="D9596" s="178" t="s">
        <v>336</v>
      </c>
      <c r="E9596" s="178" t="s">
        <v>337</v>
      </c>
      <c r="F9596" s="178" t="s">
        <v>570</v>
      </c>
      <c r="G9596" s="178">
        <v>150</v>
      </c>
      <c r="H9596" s="178">
        <v>7.8174409281899998E-5</v>
      </c>
      <c r="I9596" s="178">
        <v>8.7555338395728008E-5</v>
      </c>
      <c r="J9596" s="178" t="s">
        <v>625</v>
      </c>
    </row>
    <row r="9597" spans="1:10" x14ac:dyDescent="0.45">
      <c r="A9597" s="178" t="s">
        <v>567</v>
      </c>
      <c r="B9597" s="178" t="s">
        <v>568</v>
      </c>
      <c r="C9597" s="178">
        <v>2045</v>
      </c>
      <c r="D9597" s="178" t="s">
        <v>336</v>
      </c>
      <c r="E9597" s="178" t="s">
        <v>337</v>
      </c>
      <c r="F9597" s="178" t="s">
        <v>570</v>
      </c>
      <c r="G9597" s="178">
        <v>151</v>
      </c>
      <c r="H9597" s="178">
        <v>7.1830843808099994E-5</v>
      </c>
      <c r="I9597" s="178">
        <v>8.0450545065072007E-5</v>
      </c>
      <c r="J9597" s="178" t="s">
        <v>625</v>
      </c>
    </row>
    <row r="9598" spans="1:10" x14ac:dyDescent="0.45">
      <c r="A9598" s="178" t="s">
        <v>567</v>
      </c>
      <c r="B9598" s="178" t="s">
        <v>568</v>
      </c>
      <c r="C9598" s="178">
        <v>2045</v>
      </c>
      <c r="D9598" s="178" t="s">
        <v>336</v>
      </c>
      <c r="E9598" s="178" t="s">
        <v>337</v>
      </c>
      <c r="F9598" s="178" t="s">
        <v>570</v>
      </c>
      <c r="G9598" s="178">
        <v>152</v>
      </c>
      <c r="H9598" s="178">
        <v>7.1768125053499993E-5</v>
      </c>
      <c r="I9598" s="178">
        <v>8.0380300059919999E-5</v>
      </c>
      <c r="J9598" s="178" t="s">
        <v>625</v>
      </c>
    </row>
    <row r="9599" spans="1:10" x14ac:dyDescent="0.45">
      <c r="A9599" s="178" t="s">
        <v>567</v>
      </c>
      <c r="B9599" s="178" t="s">
        <v>568</v>
      </c>
      <c r="C9599" s="178">
        <v>2045</v>
      </c>
      <c r="D9599" s="178" t="s">
        <v>336</v>
      </c>
      <c r="E9599" s="178" t="s">
        <v>337</v>
      </c>
      <c r="F9599" s="178" t="s">
        <v>571</v>
      </c>
      <c r="G9599" s="178">
        <v>152</v>
      </c>
      <c r="H9599" s="178">
        <v>2.0303446945000001E-5</v>
      </c>
      <c r="I9599" s="178">
        <v>2.2739860578400002E-5</v>
      </c>
      <c r="J9599" s="178" t="s">
        <v>625</v>
      </c>
    </row>
    <row r="9600" spans="1:10" x14ac:dyDescent="0.45">
      <c r="A9600" s="178" t="s">
        <v>567</v>
      </c>
      <c r="B9600" s="178" t="s">
        <v>568</v>
      </c>
      <c r="C9600" s="178">
        <v>2045</v>
      </c>
      <c r="D9600" s="178" t="s">
        <v>336</v>
      </c>
      <c r="E9600" s="178" t="s">
        <v>337</v>
      </c>
      <c r="F9600" s="178" t="s">
        <v>569</v>
      </c>
      <c r="G9600" s="178">
        <v>152</v>
      </c>
      <c r="H9600" s="178">
        <v>5.5782770505169996E-4</v>
      </c>
      <c r="I9600" s="178">
        <v>6.2476702965790398E-4</v>
      </c>
      <c r="J9600" s="178" t="s">
        <v>625</v>
      </c>
    </row>
    <row r="9601" spans="1:10" x14ac:dyDescent="0.45">
      <c r="A9601" s="178" t="s">
        <v>567</v>
      </c>
      <c r="B9601" s="178" t="s">
        <v>568</v>
      </c>
      <c r="C9601" s="178">
        <v>2045</v>
      </c>
      <c r="D9601" s="178" t="s">
        <v>336</v>
      </c>
      <c r="E9601" s="178" t="s">
        <v>337</v>
      </c>
      <c r="F9601" s="178" t="s">
        <v>570</v>
      </c>
      <c r="G9601" s="178">
        <v>155</v>
      </c>
      <c r="H9601" s="178">
        <v>6.9899186200899998E-5</v>
      </c>
      <c r="I9601" s="178">
        <v>7.8287088545008E-5</v>
      </c>
      <c r="J9601" s="178" t="s">
        <v>625</v>
      </c>
    </row>
    <row r="9602" spans="1:10" x14ac:dyDescent="0.45">
      <c r="A9602" s="178" t="s">
        <v>567</v>
      </c>
      <c r="B9602" s="178" t="s">
        <v>568</v>
      </c>
      <c r="C9602" s="178">
        <v>2045</v>
      </c>
      <c r="D9602" s="178" t="s">
        <v>336</v>
      </c>
      <c r="E9602" s="178" t="s">
        <v>337</v>
      </c>
      <c r="F9602" s="178" t="s">
        <v>573</v>
      </c>
      <c r="G9602" s="178">
        <v>158</v>
      </c>
      <c r="H9602" s="178">
        <v>4.1537403012629998E-4</v>
      </c>
      <c r="I9602" s="178">
        <v>4.6521891374145602E-4</v>
      </c>
      <c r="J9602" s="178" t="s">
        <v>625</v>
      </c>
    </row>
    <row r="9603" spans="1:10" x14ac:dyDescent="0.45">
      <c r="A9603" s="178" t="s">
        <v>567</v>
      </c>
      <c r="B9603" s="178" t="s">
        <v>568</v>
      </c>
      <c r="C9603" s="178">
        <v>2045</v>
      </c>
      <c r="D9603" s="178" t="s">
        <v>336</v>
      </c>
      <c r="E9603" s="178" t="s">
        <v>337</v>
      </c>
      <c r="F9603" s="178" t="s">
        <v>569</v>
      </c>
      <c r="G9603" s="178">
        <v>158</v>
      </c>
      <c r="H9603" s="178">
        <v>5.3245550952850005E-4</v>
      </c>
      <c r="I9603" s="178">
        <v>5.9635017067192011E-4</v>
      </c>
      <c r="J9603" s="178" t="s">
        <v>625</v>
      </c>
    </row>
    <row r="9604" spans="1:10" x14ac:dyDescent="0.45">
      <c r="A9604" s="178" t="s">
        <v>567</v>
      </c>
      <c r="B9604" s="178" t="s">
        <v>568</v>
      </c>
      <c r="C9604" s="178">
        <v>2045</v>
      </c>
      <c r="D9604" s="178" t="s">
        <v>336</v>
      </c>
      <c r="E9604" s="178" t="s">
        <v>337</v>
      </c>
      <c r="F9604" s="178" t="s">
        <v>573</v>
      </c>
      <c r="G9604" s="178">
        <v>159</v>
      </c>
      <c r="H9604" s="178">
        <v>4.1325876372870003E-4</v>
      </c>
      <c r="I9604" s="178">
        <v>4.6284981537614408E-4</v>
      </c>
      <c r="J9604" s="178" t="s">
        <v>625</v>
      </c>
    </row>
    <row r="9605" spans="1:10" x14ac:dyDescent="0.45">
      <c r="A9605" s="178" t="s">
        <v>567</v>
      </c>
      <c r="B9605" s="178" t="s">
        <v>568</v>
      </c>
      <c r="C9605" s="178">
        <v>2045</v>
      </c>
      <c r="D9605" s="178" t="s">
        <v>336</v>
      </c>
      <c r="E9605" s="178" t="s">
        <v>337</v>
      </c>
      <c r="F9605" s="178" t="s">
        <v>574</v>
      </c>
      <c r="G9605" s="178">
        <v>159</v>
      </c>
      <c r="H9605" s="178">
        <v>1.0496895993130001E-4</v>
      </c>
      <c r="I9605" s="178">
        <v>1.1756523512305601E-4</v>
      </c>
      <c r="J9605" s="178" t="s">
        <v>626</v>
      </c>
    </row>
    <row r="9606" spans="1:10" x14ac:dyDescent="0.45">
      <c r="A9606" s="178" t="s">
        <v>567</v>
      </c>
      <c r="B9606" s="178" t="s">
        <v>568</v>
      </c>
      <c r="C9606" s="178">
        <v>2045</v>
      </c>
      <c r="D9606" s="178" t="s">
        <v>336</v>
      </c>
      <c r="E9606" s="178" t="s">
        <v>337</v>
      </c>
      <c r="F9606" s="178" t="s">
        <v>570</v>
      </c>
      <c r="G9606" s="178">
        <v>160</v>
      </c>
      <c r="H9606" s="178">
        <v>1.467404290452E-4</v>
      </c>
      <c r="I9606" s="178">
        <v>1.6434928053062401E-4</v>
      </c>
      <c r="J9606" s="178" t="s">
        <v>625</v>
      </c>
    </row>
    <row r="9607" spans="1:10" x14ac:dyDescent="0.45">
      <c r="A9607" s="178" t="s">
        <v>567</v>
      </c>
      <c r="B9607" s="178" t="s">
        <v>568</v>
      </c>
      <c r="C9607" s="178">
        <v>2045</v>
      </c>
      <c r="D9607" s="178" t="s">
        <v>336</v>
      </c>
      <c r="E9607" s="178" t="s">
        <v>337</v>
      </c>
      <c r="F9607" s="178" t="s">
        <v>570</v>
      </c>
      <c r="G9607" s="178">
        <v>161</v>
      </c>
      <c r="H9607" s="178">
        <v>1.45330261148E-4</v>
      </c>
      <c r="I9607" s="178">
        <v>1.6276989248576002E-4</v>
      </c>
      <c r="J9607" s="178" t="s">
        <v>625</v>
      </c>
    </row>
    <row r="9608" spans="1:10" x14ac:dyDescent="0.45">
      <c r="A9608" s="178" t="s">
        <v>567</v>
      </c>
      <c r="B9608" s="178" t="s">
        <v>568</v>
      </c>
      <c r="C9608" s="178">
        <v>2045</v>
      </c>
      <c r="D9608" s="178" t="s">
        <v>336</v>
      </c>
      <c r="E9608" s="178" t="s">
        <v>337</v>
      </c>
      <c r="F9608" s="178" t="s">
        <v>569</v>
      </c>
      <c r="G9608" s="178">
        <v>161</v>
      </c>
      <c r="H9608" s="178">
        <v>5.941263516434E-4</v>
      </c>
      <c r="I9608" s="178">
        <v>6.6542151384060811E-4</v>
      </c>
      <c r="J9608" s="178" t="s">
        <v>625</v>
      </c>
    </row>
    <row r="9609" spans="1:10" x14ac:dyDescent="0.45">
      <c r="A9609" s="178" t="s">
        <v>567</v>
      </c>
      <c r="B9609" s="178" t="s">
        <v>568</v>
      </c>
      <c r="C9609" s="178">
        <v>2045</v>
      </c>
      <c r="D9609" s="178" t="s">
        <v>336</v>
      </c>
      <c r="E9609" s="178" t="s">
        <v>337</v>
      </c>
      <c r="F9609" s="178" t="s">
        <v>570</v>
      </c>
      <c r="G9609" s="178">
        <v>162</v>
      </c>
      <c r="H9609" s="178">
        <v>7.6955402619199994E-5</v>
      </c>
      <c r="I9609" s="178">
        <v>8.6190050933503996E-5</v>
      </c>
      <c r="J9609" s="178" t="s">
        <v>625</v>
      </c>
    </row>
    <row r="9610" spans="1:10" x14ac:dyDescent="0.45">
      <c r="A9610" s="178" t="s">
        <v>567</v>
      </c>
      <c r="B9610" s="178" t="s">
        <v>568</v>
      </c>
      <c r="C9610" s="178">
        <v>2045</v>
      </c>
      <c r="D9610" s="178" t="s">
        <v>336</v>
      </c>
      <c r="E9610" s="178" t="s">
        <v>337</v>
      </c>
      <c r="F9610" s="178" t="s">
        <v>569</v>
      </c>
      <c r="G9610" s="178">
        <v>162</v>
      </c>
      <c r="H9610" s="178">
        <v>5.2397768013179996E-4</v>
      </c>
      <c r="I9610" s="178">
        <v>5.86855001747616E-4</v>
      </c>
      <c r="J9610" s="178" t="s">
        <v>625</v>
      </c>
    </row>
    <row r="9611" spans="1:10" x14ac:dyDescent="0.45">
      <c r="A9611" s="178" t="s">
        <v>567</v>
      </c>
      <c r="B9611" s="178" t="s">
        <v>568</v>
      </c>
      <c r="C9611" s="178">
        <v>2045</v>
      </c>
      <c r="D9611" s="178" t="s">
        <v>336</v>
      </c>
      <c r="E9611" s="178" t="s">
        <v>337</v>
      </c>
      <c r="F9611" s="178" t="s">
        <v>570</v>
      </c>
      <c r="G9611" s="178">
        <v>163</v>
      </c>
      <c r="H9611" s="178">
        <v>6.6459149820700004E-5</v>
      </c>
      <c r="I9611" s="178">
        <v>7.4434247799184017E-5</v>
      </c>
      <c r="J9611" s="178" t="s">
        <v>625</v>
      </c>
    </row>
    <row r="9612" spans="1:10" x14ac:dyDescent="0.45">
      <c r="A9612" s="178" t="s">
        <v>567</v>
      </c>
      <c r="B9612" s="178" t="s">
        <v>568</v>
      </c>
      <c r="C9612" s="178">
        <v>2045</v>
      </c>
      <c r="D9612" s="178" t="s">
        <v>336</v>
      </c>
      <c r="E9612" s="178" t="s">
        <v>337</v>
      </c>
      <c r="F9612" s="178" t="s">
        <v>573</v>
      </c>
      <c r="G9612" s="178">
        <v>164</v>
      </c>
      <c r="H9612" s="178">
        <v>4.0483812335879998E-4</v>
      </c>
      <c r="I9612" s="178">
        <v>4.5341869816185605E-4</v>
      </c>
      <c r="J9612" s="178" t="s">
        <v>625</v>
      </c>
    </row>
    <row r="9613" spans="1:10" x14ac:dyDescent="0.45">
      <c r="A9613" s="178" t="s">
        <v>567</v>
      </c>
      <c r="B9613" s="178" t="s">
        <v>568</v>
      </c>
      <c r="C9613" s="178">
        <v>2045</v>
      </c>
      <c r="D9613" s="178" t="s">
        <v>336</v>
      </c>
      <c r="E9613" s="178" t="s">
        <v>337</v>
      </c>
      <c r="F9613" s="178" t="s">
        <v>570</v>
      </c>
      <c r="G9613" s="178">
        <v>164</v>
      </c>
      <c r="H9613" s="178">
        <v>7.6680778874999996E-5</v>
      </c>
      <c r="I9613" s="178">
        <v>8.5882472340000001E-5</v>
      </c>
      <c r="J9613" s="178" t="s">
        <v>625</v>
      </c>
    </row>
    <row r="9614" spans="1:10" x14ac:dyDescent="0.45">
      <c r="A9614" s="178" t="s">
        <v>567</v>
      </c>
      <c r="B9614" s="178" t="s">
        <v>568</v>
      </c>
      <c r="C9614" s="178">
        <v>2045</v>
      </c>
      <c r="D9614" s="178" t="s">
        <v>336</v>
      </c>
      <c r="E9614" s="178" t="s">
        <v>337</v>
      </c>
      <c r="F9614" s="178" t="s">
        <v>572</v>
      </c>
      <c r="G9614" s="178">
        <v>165</v>
      </c>
      <c r="H9614" s="1">
        <v>6.6793063524499997E-6</v>
      </c>
      <c r="I9614" s="178">
        <v>7.4808231147440001E-6</v>
      </c>
      <c r="J9614" s="178" t="s">
        <v>625</v>
      </c>
    </row>
    <row r="9615" spans="1:10" x14ac:dyDescent="0.45">
      <c r="A9615" s="178" t="s">
        <v>567</v>
      </c>
      <c r="B9615" s="178" t="s">
        <v>568</v>
      </c>
      <c r="C9615" s="178">
        <v>2045</v>
      </c>
      <c r="D9615" s="178" t="s">
        <v>336</v>
      </c>
      <c r="E9615" s="178" t="s">
        <v>337</v>
      </c>
      <c r="F9615" s="178" t="s">
        <v>569</v>
      </c>
      <c r="G9615" s="178">
        <v>166</v>
      </c>
      <c r="H9615" s="178">
        <v>5.0851603737100005E-4</v>
      </c>
      <c r="I9615" s="178">
        <v>5.695379618555201E-4</v>
      </c>
      <c r="J9615" s="178" t="s">
        <v>625</v>
      </c>
    </row>
    <row r="9616" spans="1:10" x14ac:dyDescent="0.45">
      <c r="A9616" s="178" t="s">
        <v>567</v>
      </c>
      <c r="B9616" s="178" t="s">
        <v>568</v>
      </c>
      <c r="C9616" s="178">
        <v>2045</v>
      </c>
      <c r="D9616" s="178" t="s">
        <v>336</v>
      </c>
      <c r="E9616" s="178" t="s">
        <v>337</v>
      </c>
      <c r="F9616" s="178" t="s">
        <v>570</v>
      </c>
      <c r="G9616" s="178">
        <v>166</v>
      </c>
      <c r="H9616" s="178">
        <v>7.5176452810400002E-5</v>
      </c>
      <c r="I9616" s="178">
        <v>8.4197627147648016E-5</v>
      </c>
      <c r="J9616" s="178" t="s">
        <v>625</v>
      </c>
    </row>
    <row r="9617" spans="1:10" x14ac:dyDescent="0.45">
      <c r="A9617" s="178" t="s">
        <v>567</v>
      </c>
      <c r="B9617" s="178" t="s">
        <v>568</v>
      </c>
      <c r="C9617" s="178">
        <v>2045</v>
      </c>
      <c r="D9617" s="178" t="s">
        <v>336</v>
      </c>
      <c r="E9617" s="178" t="s">
        <v>337</v>
      </c>
      <c r="F9617" s="178" t="s">
        <v>573</v>
      </c>
      <c r="G9617" s="178">
        <v>167</v>
      </c>
      <c r="H9617" s="178">
        <v>3.980064939242E-4</v>
      </c>
      <c r="I9617" s="178">
        <v>4.4576727319510403E-4</v>
      </c>
      <c r="J9617" s="178" t="s">
        <v>625</v>
      </c>
    </row>
    <row r="9618" spans="1:10" x14ac:dyDescent="0.45">
      <c r="A9618" s="178" t="s">
        <v>567</v>
      </c>
      <c r="B9618" s="178" t="s">
        <v>568</v>
      </c>
      <c r="C9618" s="178">
        <v>2045</v>
      </c>
      <c r="D9618" s="178" t="s">
        <v>336</v>
      </c>
      <c r="E9618" s="178" t="s">
        <v>337</v>
      </c>
      <c r="F9618" s="178" t="s">
        <v>570</v>
      </c>
      <c r="G9618" s="178">
        <v>167</v>
      </c>
      <c r="H9618" s="178">
        <v>1.4049055607759999E-4</v>
      </c>
      <c r="I9618" s="178">
        <v>1.57349422806912E-4</v>
      </c>
      <c r="J9618" s="178" t="s">
        <v>625</v>
      </c>
    </row>
    <row r="9619" spans="1:10" x14ac:dyDescent="0.45">
      <c r="A9619" s="178" t="s">
        <v>567</v>
      </c>
      <c r="B9619" s="178" t="s">
        <v>568</v>
      </c>
      <c r="C9619" s="178">
        <v>2045</v>
      </c>
      <c r="D9619" s="178" t="s">
        <v>336</v>
      </c>
      <c r="E9619" s="178" t="s">
        <v>337</v>
      </c>
      <c r="F9619" s="178" t="s">
        <v>570</v>
      </c>
      <c r="G9619" s="178">
        <v>168</v>
      </c>
      <c r="H9619" s="178">
        <v>7.5142736022800006E-5</v>
      </c>
      <c r="I9619" s="178">
        <v>8.4159864345536014E-5</v>
      </c>
      <c r="J9619" s="178" t="s">
        <v>625</v>
      </c>
    </row>
    <row r="9620" spans="1:10" x14ac:dyDescent="0.45">
      <c r="A9620" s="178" t="s">
        <v>567</v>
      </c>
      <c r="B9620" s="178" t="s">
        <v>568</v>
      </c>
      <c r="C9620" s="178">
        <v>2045</v>
      </c>
      <c r="D9620" s="178" t="s">
        <v>336</v>
      </c>
      <c r="E9620" s="178" t="s">
        <v>337</v>
      </c>
      <c r="F9620" s="178" t="s">
        <v>569</v>
      </c>
      <c r="G9620" s="178">
        <v>168</v>
      </c>
      <c r="H9620" s="178">
        <v>5.0514552276579997E-4</v>
      </c>
      <c r="I9620" s="178">
        <v>5.6576298549769607E-4</v>
      </c>
      <c r="J9620" s="178" t="s">
        <v>625</v>
      </c>
    </row>
    <row r="9621" spans="1:10" x14ac:dyDescent="0.45">
      <c r="A9621" s="178" t="s">
        <v>567</v>
      </c>
      <c r="B9621" s="178" t="s">
        <v>568</v>
      </c>
      <c r="C9621" s="178">
        <v>2045</v>
      </c>
      <c r="D9621" s="178" t="s">
        <v>336</v>
      </c>
      <c r="E9621" s="178" t="s">
        <v>337</v>
      </c>
      <c r="F9621" s="178" t="s">
        <v>570</v>
      </c>
      <c r="G9621" s="178">
        <v>170</v>
      </c>
      <c r="H9621" s="178">
        <v>6.3967803725999999E-5</v>
      </c>
      <c r="I9621" s="178">
        <v>7.1643940173120012E-5</v>
      </c>
      <c r="J9621" s="178" t="s">
        <v>625</v>
      </c>
    </row>
    <row r="9622" spans="1:10" x14ac:dyDescent="0.45">
      <c r="A9622" s="178" t="s">
        <v>567</v>
      </c>
      <c r="B9622" s="178" t="s">
        <v>568</v>
      </c>
      <c r="C9622" s="178">
        <v>2045</v>
      </c>
      <c r="D9622" s="178" t="s">
        <v>336</v>
      </c>
      <c r="E9622" s="178" t="s">
        <v>337</v>
      </c>
      <c r="F9622" s="178" t="s">
        <v>573</v>
      </c>
      <c r="G9622" s="178">
        <v>173</v>
      </c>
      <c r="H9622" s="178">
        <v>3.9671795093450002E-4</v>
      </c>
      <c r="I9622" s="178">
        <v>4.4432410504664007E-4</v>
      </c>
      <c r="J9622" s="178" t="s">
        <v>625</v>
      </c>
    </row>
    <row r="9623" spans="1:10" x14ac:dyDescent="0.45">
      <c r="A9623" s="178" t="s">
        <v>567</v>
      </c>
      <c r="B9623" s="178" t="s">
        <v>568</v>
      </c>
      <c r="C9623" s="178">
        <v>2045</v>
      </c>
      <c r="D9623" s="178" t="s">
        <v>336</v>
      </c>
      <c r="E9623" s="178" t="s">
        <v>337</v>
      </c>
      <c r="F9623" s="178" t="s">
        <v>570</v>
      </c>
      <c r="G9623" s="178">
        <v>176</v>
      </c>
      <c r="H9623" s="178">
        <v>6.1985687352699996E-5</v>
      </c>
      <c r="I9623" s="178">
        <v>6.9423969835024005E-5</v>
      </c>
      <c r="J9623" s="178" t="s">
        <v>625</v>
      </c>
    </row>
    <row r="9624" spans="1:10" x14ac:dyDescent="0.45">
      <c r="A9624" s="178" t="s">
        <v>567</v>
      </c>
      <c r="B9624" s="178" t="s">
        <v>568</v>
      </c>
      <c r="C9624" s="178">
        <v>2045</v>
      </c>
      <c r="D9624" s="178" t="s">
        <v>336</v>
      </c>
      <c r="E9624" s="178" t="s">
        <v>337</v>
      </c>
      <c r="F9624" s="178" t="s">
        <v>573</v>
      </c>
      <c r="G9624" s="178">
        <v>177</v>
      </c>
      <c r="H9624" s="178">
        <v>2.832336176652E-4</v>
      </c>
      <c r="I9624" s="178">
        <v>3.1722165178502403E-4</v>
      </c>
      <c r="J9624" s="178" t="s">
        <v>625</v>
      </c>
    </row>
    <row r="9625" spans="1:10" x14ac:dyDescent="0.45">
      <c r="A9625" s="178" t="s">
        <v>567</v>
      </c>
      <c r="B9625" s="178" t="s">
        <v>568</v>
      </c>
      <c r="C9625" s="178">
        <v>2045</v>
      </c>
      <c r="D9625" s="178" t="s">
        <v>336</v>
      </c>
      <c r="E9625" s="178" t="s">
        <v>337</v>
      </c>
      <c r="F9625" s="178" t="s">
        <v>570</v>
      </c>
      <c r="G9625" s="178">
        <v>180</v>
      </c>
      <c r="H9625" s="178">
        <v>9.6657131507500005E-5</v>
      </c>
      <c r="I9625" s="178">
        <v>1.0825598728840001E-4</v>
      </c>
      <c r="J9625" s="178" t="s">
        <v>625</v>
      </c>
    </row>
    <row r="9626" spans="1:10" x14ac:dyDescent="0.45">
      <c r="A9626" s="178" t="s">
        <v>567</v>
      </c>
      <c r="B9626" s="178" t="s">
        <v>568</v>
      </c>
      <c r="C9626" s="178">
        <v>2045</v>
      </c>
      <c r="D9626" s="178" t="s">
        <v>336</v>
      </c>
      <c r="E9626" s="178" t="s">
        <v>337</v>
      </c>
      <c r="F9626" s="178" t="s">
        <v>574</v>
      </c>
      <c r="G9626" s="178">
        <v>182</v>
      </c>
      <c r="H9626" s="178">
        <v>9.2112422862599999E-5</v>
      </c>
      <c r="I9626" s="178">
        <v>1.0316591360611201E-4</v>
      </c>
      <c r="J9626" s="178" t="s">
        <v>626</v>
      </c>
    </row>
    <row r="9627" spans="1:10" x14ac:dyDescent="0.45">
      <c r="A9627" s="178" t="s">
        <v>567</v>
      </c>
      <c r="B9627" s="178" t="s">
        <v>568</v>
      </c>
      <c r="C9627" s="178">
        <v>2045</v>
      </c>
      <c r="D9627" s="178" t="s">
        <v>336</v>
      </c>
      <c r="E9627" s="178" t="s">
        <v>337</v>
      </c>
      <c r="F9627" s="178" t="s">
        <v>570</v>
      </c>
      <c r="G9627" s="178">
        <v>182</v>
      </c>
      <c r="H9627" s="178">
        <v>1.196888588311E-4</v>
      </c>
      <c r="I9627" s="178">
        <v>1.34051521890832E-4</v>
      </c>
      <c r="J9627" s="178" t="s">
        <v>625</v>
      </c>
    </row>
    <row r="9628" spans="1:10" x14ac:dyDescent="0.45">
      <c r="A9628" s="178" t="s">
        <v>567</v>
      </c>
      <c r="B9628" s="178" t="s">
        <v>568</v>
      </c>
      <c r="C9628" s="178">
        <v>2045</v>
      </c>
      <c r="D9628" s="178" t="s">
        <v>336</v>
      </c>
      <c r="E9628" s="178" t="s">
        <v>337</v>
      </c>
      <c r="F9628" s="178" t="s">
        <v>570</v>
      </c>
      <c r="G9628" s="178">
        <v>184</v>
      </c>
      <c r="H9628" s="178">
        <v>6.8533445301000002E-5</v>
      </c>
      <c r="I9628" s="178">
        <v>7.6757458737120011E-5</v>
      </c>
      <c r="J9628" s="178" t="s">
        <v>625</v>
      </c>
    </row>
    <row r="9629" spans="1:10" x14ac:dyDescent="0.45">
      <c r="A9629" s="178" t="s">
        <v>567</v>
      </c>
      <c r="B9629" s="178" t="s">
        <v>568</v>
      </c>
      <c r="C9629" s="178">
        <v>2045</v>
      </c>
      <c r="D9629" s="178" t="s">
        <v>336</v>
      </c>
      <c r="E9629" s="178" t="s">
        <v>337</v>
      </c>
      <c r="F9629" s="178" t="s">
        <v>570</v>
      </c>
      <c r="G9629" s="178">
        <v>185</v>
      </c>
      <c r="H9629" s="178">
        <v>1.3458202738549999E-4</v>
      </c>
      <c r="I9629" s="178">
        <v>1.5073187067176001E-4</v>
      </c>
      <c r="J9629" s="178" t="s">
        <v>625</v>
      </c>
    </row>
    <row r="9630" spans="1:10" x14ac:dyDescent="0.45">
      <c r="A9630" s="178" t="s">
        <v>567</v>
      </c>
      <c r="B9630" s="178" t="s">
        <v>568</v>
      </c>
      <c r="C9630" s="178">
        <v>2045</v>
      </c>
      <c r="D9630" s="178" t="s">
        <v>336</v>
      </c>
      <c r="E9630" s="178" t="s">
        <v>337</v>
      </c>
      <c r="F9630" s="178" t="s">
        <v>569</v>
      </c>
      <c r="G9630" s="178">
        <v>185</v>
      </c>
      <c r="H9630" s="178">
        <v>5.1712081767620001E-4</v>
      </c>
      <c r="I9630" s="178">
        <v>5.7917531579734403E-4</v>
      </c>
      <c r="J9630" s="178" t="s">
        <v>625</v>
      </c>
    </row>
    <row r="9631" spans="1:10" x14ac:dyDescent="0.45">
      <c r="A9631" s="178" t="s">
        <v>567</v>
      </c>
      <c r="B9631" s="178" t="s">
        <v>568</v>
      </c>
      <c r="C9631" s="178">
        <v>2045</v>
      </c>
      <c r="D9631" s="178" t="s">
        <v>336</v>
      </c>
      <c r="E9631" s="178" t="s">
        <v>337</v>
      </c>
      <c r="F9631" s="178" t="s">
        <v>573</v>
      </c>
      <c r="G9631" s="178">
        <v>185</v>
      </c>
      <c r="H9631" s="178">
        <v>1.9533529120960001E-4</v>
      </c>
      <c r="I9631" s="178">
        <v>2.1877552615475203E-4</v>
      </c>
      <c r="J9631" s="178" t="s">
        <v>625</v>
      </c>
    </row>
    <row r="9632" spans="1:10" x14ac:dyDescent="0.45">
      <c r="A9632" s="178" t="s">
        <v>567</v>
      </c>
      <c r="B9632" s="178" t="s">
        <v>568</v>
      </c>
      <c r="C9632" s="178">
        <v>2045</v>
      </c>
      <c r="D9632" s="178" t="s">
        <v>336</v>
      </c>
      <c r="E9632" s="178" t="s">
        <v>337</v>
      </c>
      <c r="F9632" s="178" t="s">
        <v>570</v>
      </c>
      <c r="G9632" s="178">
        <v>187</v>
      </c>
      <c r="H9632" s="178">
        <v>5.8209814596900003E-5</v>
      </c>
      <c r="I9632" s="178">
        <v>6.5194992348528003E-5</v>
      </c>
      <c r="J9632" s="178" t="s">
        <v>625</v>
      </c>
    </row>
    <row r="9633" spans="1:10" x14ac:dyDescent="0.45">
      <c r="A9633" s="178" t="s">
        <v>567</v>
      </c>
      <c r="B9633" s="178" t="s">
        <v>568</v>
      </c>
      <c r="C9633" s="178">
        <v>2045</v>
      </c>
      <c r="D9633" s="178" t="s">
        <v>336</v>
      </c>
      <c r="E9633" s="178" t="s">
        <v>337</v>
      </c>
      <c r="F9633" s="178" t="s">
        <v>570</v>
      </c>
      <c r="G9633" s="178">
        <v>188</v>
      </c>
      <c r="H9633" s="178">
        <v>5.8030200307300001E-5</v>
      </c>
      <c r="I9633" s="178">
        <v>6.4993824344176002E-5</v>
      </c>
      <c r="J9633" s="178" t="s">
        <v>625</v>
      </c>
    </row>
    <row r="9634" spans="1:10" x14ac:dyDescent="0.45">
      <c r="A9634" s="178" t="s">
        <v>567</v>
      </c>
      <c r="B9634" s="178" t="s">
        <v>568</v>
      </c>
      <c r="C9634" s="178">
        <v>2045</v>
      </c>
      <c r="D9634" s="178" t="s">
        <v>336</v>
      </c>
      <c r="E9634" s="178" t="s">
        <v>337</v>
      </c>
      <c r="F9634" s="178" t="s">
        <v>573</v>
      </c>
      <c r="G9634" s="178">
        <v>189</v>
      </c>
      <c r="H9634" s="178">
        <v>3.618240880314E-4</v>
      </c>
      <c r="I9634" s="178">
        <v>4.0524297859516806E-4</v>
      </c>
      <c r="J9634" s="178" t="s">
        <v>625</v>
      </c>
    </row>
    <row r="9635" spans="1:10" x14ac:dyDescent="0.45">
      <c r="A9635" s="178" t="s">
        <v>567</v>
      </c>
      <c r="B9635" s="178" t="s">
        <v>568</v>
      </c>
      <c r="C9635" s="178">
        <v>2045</v>
      </c>
      <c r="D9635" s="178" t="s">
        <v>336</v>
      </c>
      <c r="E9635" s="178" t="s">
        <v>337</v>
      </c>
      <c r="F9635" s="178" t="s">
        <v>572</v>
      </c>
      <c r="G9635" s="178">
        <v>189</v>
      </c>
      <c r="H9635" s="1">
        <v>5.8612290558800003E-6</v>
      </c>
      <c r="I9635" s="178">
        <v>6.5645765425856009E-6</v>
      </c>
      <c r="J9635" s="178" t="s">
        <v>625</v>
      </c>
    </row>
    <row r="9636" spans="1:10" x14ac:dyDescent="0.45">
      <c r="A9636" s="178" t="s">
        <v>567</v>
      </c>
      <c r="B9636" s="178" t="s">
        <v>568</v>
      </c>
      <c r="C9636" s="178">
        <v>2045</v>
      </c>
      <c r="D9636" s="178" t="s">
        <v>336</v>
      </c>
      <c r="E9636" s="178" t="s">
        <v>337</v>
      </c>
      <c r="F9636" s="178" t="s">
        <v>570</v>
      </c>
      <c r="G9636" s="178">
        <v>189</v>
      </c>
      <c r="H9636" s="178">
        <v>5.7460263633399998E-5</v>
      </c>
      <c r="I9636" s="178">
        <v>6.4355495269408008E-5</v>
      </c>
      <c r="J9636" s="178" t="s">
        <v>625</v>
      </c>
    </row>
    <row r="9637" spans="1:10" x14ac:dyDescent="0.45">
      <c r="A9637" s="178" t="s">
        <v>567</v>
      </c>
      <c r="B9637" s="178" t="s">
        <v>568</v>
      </c>
      <c r="C9637" s="178">
        <v>2045</v>
      </c>
      <c r="D9637" s="178" t="s">
        <v>336</v>
      </c>
      <c r="E9637" s="178" t="s">
        <v>337</v>
      </c>
      <c r="F9637" s="178" t="s">
        <v>569</v>
      </c>
      <c r="G9637" s="178">
        <v>190</v>
      </c>
      <c r="H9637" s="178">
        <v>4.4398376485330001E-4</v>
      </c>
      <c r="I9637" s="178">
        <v>4.9726181663569606E-4</v>
      </c>
      <c r="J9637" s="178" t="s">
        <v>625</v>
      </c>
    </row>
    <row r="9638" spans="1:10" x14ac:dyDescent="0.45">
      <c r="A9638" s="178" t="s">
        <v>567</v>
      </c>
      <c r="B9638" s="178" t="s">
        <v>568</v>
      </c>
      <c r="C9638" s="178">
        <v>2045</v>
      </c>
      <c r="D9638" s="178" t="s">
        <v>336</v>
      </c>
      <c r="E9638" s="178" t="s">
        <v>337</v>
      </c>
      <c r="F9638" s="178" t="s">
        <v>570</v>
      </c>
      <c r="G9638" s="178">
        <v>203</v>
      </c>
      <c r="H9638" s="178">
        <v>1.115777813538E-4</v>
      </c>
      <c r="I9638" s="178">
        <v>1.2496711511625602E-4</v>
      </c>
      <c r="J9638" s="178" t="s">
        <v>625</v>
      </c>
    </row>
    <row r="9639" spans="1:10" x14ac:dyDescent="0.45">
      <c r="A9639" s="178" t="s">
        <v>567</v>
      </c>
      <c r="B9639" s="178" t="s">
        <v>568</v>
      </c>
      <c r="C9639" s="178">
        <v>2045</v>
      </c>
      <c r="D9639" s="178" t="s">
        <v>336</v>
      </c>
      <c r="E9639" s="178" t="s">
        <v>337</v>
      </c>
      <c r="F9639" s="178" t="s">
        <v>573</v>
      </c>
      <c r="G9639" s="178">
        <v>205</v>
      </c>
      <c r="H9639" s="178">
        <v>1.724095345708E-4</v>
      </c>
      <c r="I9639" s="178">
        <v>1.9309867871929602E-4</v>
      </c>
      <c r="J9639" s="178" t="s">
        <v>625</v>
      </c>
    </row>
    <row r="9640" spans="1:10" x14ac:dyDescent="0.45">
      <c r="A9640" s="178" t="s">
        <v>567</v>
      </c>
      <c r="B9640" s="178" t="s">
        <v>568</v>
      </c>
      <c r="C9640" s="178">
        <v>2045</v>
      </c>
      <c r="D9640" s="178" t="s">
        <v>336</v>
      </c>
      <c r="E9640" s="178" t="s">
        <v>337</v>
      </c>
      <c r="F9640" s="178" t="s">
        <v>570</v>
      </c>
      <c r="G9640" s="178">
        <v>206</v>
      </c>
      <c r="H9640" s="178">
        <v>5.3014289733299999E-5</v>
      </c>
      <c r="I9640" s="178">
        <v>5.9376004501296005E-5</v>
      </c>
      <c r="J9640" s="178" t="s">
        <v>625</v>
      </c>
    </row>
    <row r="9641" spans="1:10" x14ac:dyDescent="0.45">
      <c r="A9641" s="178" t="s">
        <v>567</v>
      </c>
      <c r="B9641" s="178" t="s">
        <v>568</v>
      </c>
      <c r="C9641" s="178">
        <v>2045</v>
      </c>
      <c r="D9641" s="178" t="s">
        <v>336</v>
      </c>
      <c r="E9641" s="178" t="s">
        <v>337</v>
      </c>
      <c r="F9641" s="178" t="s">
        <v>570</v>
      </c>
      <c r="G9641" s="178">
        <v>207</v>
      </c>
      <c r="H9641" s="178">
        <v>5.2776937081900003E-5</v>
      </c>
      <c r="I9641" s="178">
        <v>5.9110169531728006E-5</v>
      </c>
      <c r="J9641" s="178" t="s">
        <v>625</v>
      </c>
    </row>
    <row r="9642" spans="1:10" x14ac:dyDescent="0.45">
      <c r="A9642" s="178" t="s">
        <v>567</v>
      </c>
      <c r="B9642" s="178" t="s">
        <v>568</v>
      </c>
      <c r="C9642" s="178">
        <v>2045</v>
      </c>
      <c r="D9642" s="178" t="s">
        <v>336</v>
      </c>
      <c r="E9642" s="178" t="s">
        <v>337</v>
      </c>
      <c r="F9642" s="178" t="s">
        <v>573</v>
      </c>
      <c r="G9642" s="178">
        <v>209</v>
      </c>
      <c r="H9642" s="178">
        <v>2.275126898894E-4</v>
      </c>
      <c r="I9642" s="178">
        <v>2.5481421267612803E-4</v>
      </c>
      <c r="J9642" s="178" t="s">
        <v>625</v>
      </c>
    </row>
    <row r="9643" spans="1:10" x14ac:dyDescent="0.45">
      <c r="A9643" s="178" t="s">
        <v>567</v>
      </c>
      <c r="B9643" s="178" t="s">
        <v>568</v>
      </c>
      <c r="C9643" s="178">
        <v>2045</v>
      </c>
      <c r="D9643" s="178" t="s">
        <v>336</v>
      </c>
      <c r="E9643" s="178" t="s">
        <v>337</v>
      </c>
      <c r="F9643" s="178" t="s">
        <v>574</v>
      </c>
      <c r="G9643" s="178">
        <v>211</v>
      </c>
      <c r="H9643" s="178">
        <v>7.8731733083299999E-5</v>
      </c>
      <c r="I9643" s="178">
        <v>8.8179541053296008E-5</v>
      </c>
      <c r="J9643" s="178" t="s">
        <v>626</v>
      </c>
    </row>
    <row r="9644" spans="1:10" x14ac:dyDescent="0.45">
      <c r="A9644" s="178" t="s">
        <v>567</v>
      </c>
      <c r="B9644" s="178" t="s">
        <v>568</v>
      </c>
      <c r="C9644" s="178">
        <v>2045</v>
      </c>
      <c r="D9644" s="178" t="s">
        <v>336</v>
      </c>
      <c r="E9644" s="178" t="s">
        <v>337</v>
      </c>
      <c r="F9644" s="178" t="s">
        <v>571</v>
      </c>
      <c r="G9644" s="178">
        <v>215</v>
      </c>
      <c r="H9644" s="178">
        <v>1.42309854709E-5</v>
      </c>
      <c r="I9644" s="178">
        <v>1.5938703727408001E-5</v>
      </c>
      <c r="J9644" s="178" t="s">
        <v>625</v>
      </c>
    </row>
    <row r="9645" spans="1:10" x14ac:dyDescent="0.45">
      <c r="A9645" s="178" t="s">
        <v>567</v>
      </c>
      <c r="B9645" s="178" t="s">
        <v>568</v>
      </c>
      <c r="C9645" s="178">
        <v>2045</v>
      </c>
      <c r="D9645" s="178" t="s">
        <v>336</v>
      </c>
      <c r="E9645" s="178" t="s">
        <v>337</v>
      </c>
      <c r="F9645" s="178" t="s">
        <v>569</v>
      </c>
      <c r="G9645" s="178">
        <v>215</v>
      </c>
      <c r="H9645" s="178">
        <v>3.9187507354650002E-4</v>
      </c>
      <c r="I9645" s="178">
        <v>4.3890008237208007E-4</v>
      </c>
      <c r="J9645" s="178" t="s">
        <v>625</v>
      </c>
    </row>
    <row r="9646" spans="1:10" x14ac:dyDescent="0.45">
      <c r="A9646" s="178" t="s">
        <v>567</v>
      </c>
      <c r="B9646" s="178" t="s">
        <v>568</v>
      </c>
      <c r="C9646" s="178">
        <v>2045</v>
      </c>
      <c r="D9646" s="178" t="s">
        <v>336</v>
      </c>
      <c r="E9646" s="178" t="s">
        <v>337</v>
      </c>
      <c r="F9646" s="178" t="s">
        <v>572</v>
      </c>
      <c r="G9646" s="178">
        <v>215</v>
      </c>
      <c r="H9646" s="1">
        <v>5.0097987696100001E-6</v>
      </c>
      <c r="I9646" s="178">
        <v>5.6109746219632004E-6</v>
      </c>
      <c r="J9646" s="178" t="s">
        <v>625</v>
      </c>
    </row>
    <row r="9647" spans="1:10" x14ac:dyDescent="0.45">
      <c r="A9647" s="178" t="s">
        <v>567</v>
      </c>
      <c r="B9647" s="178" t="s">
        <v>568</v>
      </c>
      <c r="C9647" s="178">
        <v>2045</v>
      </c>
      <c r="D9647" s="178" t="s">
        <v>336</v>
      </c>
      <c r="E9647" s="178" t="s">
        <v>337</v>
      </c>
      <c r="F9647" s="178" t="s">
        <v>569</v>
      </c>
      <c r="G9647" s="178">
        <v>217</v>
      </c>
      <c r="H9647" s="178">
        <v>3.8881198270250002E-4</v>
      </c>
      <c r="I9647" s="178">
        <v>4.3546942062680006E-4</v>
      </c>
      <c r="J9647" s="178" t="s">
        <v>625</v>
      </c>
    </row>
    <row r="9648" spans="1:10" x14ac:dyDescent="0.45">
      <c r="A9648" s="178" t="s">
        <v>567</v>
      </c>
      <c r="B9648" s="178" t="s">
        <v>568</v>
      </c>
      <c r="C9648" s="178">
        <v>2045</v>
      </c>
      <c r="D9648" s="178" t="s">
        <v>336</v>
      </c>
      <c r="E9648" s="178" t="s">
        <v>337</v>
      </c>
      <c r="F9648" s="178" t="s">
        <v>569</v>
      </c>
      <c r="G9648" s="178">
        <v>219</v>
      </c>
      <c r="H9648" s="178">
        <v>4.3622183147820002E-4</v>
      </c>
      <c r="I9648" s="178">
        <v>4.885684512555841E-4</v>
      </c>
      <c r="J9648" s="178" t="s">
        <v>625</v>
      </c>
    </row>
    <row r="9649" spans="1:10" x14ac:dyDescent="0.45">
      <c r="A9649" s="178" t="s">
        <v>567</v>
      </c>
      <c r="B9649" s="178" t="s">
        <v>568</v>
      </c>
      <c r="C9649" s="178">
        <v>2045</v>
      </c>
      <c r="D9649" s="178" t="s">
        <v>336</v>
      </c>
      <c r="E9649" s="178" t="s">
        <v>337</v>
      </c>
      <c r="F9649" s="178" t="s">
        <v>570</v>
      </c>
      <c r="G9649" s="178">
        <v>222</v>
      </c>
      <c r="H9649" s="178">
        <v>5.6224915169900002E-5</v>
      </c>
      <c r="I9649" s="178">
        <v>6.2971904990288008E-5</v>
      </c>
      <c r="J9649" s="178" t="s">
        <v>625</v>
      </c>
    </row>
    <row r="9650" spans="1:10" x14ac:dyDescent="0.45">
      <c r="A9650" s="178" t="s">
        <v>567</v>
      </c>
      <c r="B9650" s="178" t="s">
        <v>568</v>
      </c>
      <c r="C9650" s="178">
        <v>2045</v>
      </c>
      <c r="D9650" s="178" t="s">
        <v>336</v>
      </c>
      <c r="E9650" s="178" t="s">
        <v>337</v>
      </c>
      <c r="F9650" s="178" t="s">
        <v>573</v>
      </c>
      <c r="G9650" s="178">
        <v>224</v>
      </c>
      <c r="H9650" s="178">
        <v>2.6139209512619999E-4</v>
      </c>
      <c r="I9650" s="178">
        <v>2.9275914654134402E-4</v>
      </c>
      <c r="J9650" s="178" t="s">
        <v>625</v>
      </c>
    </row>
    <row r="9651" spans="1:10" x14ac:dyDescent="0.45">
      <c r="A9651" s="178" t="s">
        <v>567</v>
      </c>
      <c r="B9651" s="178" t="s">
        <v>568</v>
      </c>
      <c r="C9651" s="178">
        <v>2045</v>
      </c>
      <c r="D9651" s="178" t="s">
        <v>336</v>
      </c>
      <c r="E9651" s="178" t="s">
        <v>337</v>
      </c>
      <c r="F9651" s="178" t="s">
        <v>569</v>
      </c>
      <c r="G9651" s="178">
        <v>225</v>
      </c>
      <c r="H9651" s="178">
        <v>8.0085126683120003E-4</v>
      </c>
      <c r="I9651" s="178">
        <v>8.9695341885094408E-4</v>
      </c>
      <c r="J9651" s="178" t="s">
        <v>625</v>
      </c>
    </row>
    <row r="9652" spans="1:10" x14ac:dyDescent="0.45">
      <c r="A9652" s="178" t="s">
        <v>567</v>
      </c>
      <c r="B9652" s="178" t="s">
        <v>568</v>
      </c>
      <c r="C9652" s="178">
        <v>2045</v>
      </c>
      <c r="D9652" s="178" t="s">
        <v>336</v>
      </c>
      <c r="E9652" s="178" t="s">
        <v>337</v>
      </c>
      <c r="F9652" s="178" t="s">
        <v>573</v>
      </c>
      <c r="G9652" s="178">
        <v>230</v>
      </c>
      <c r="H9652" s="178">
        <v>1.651198836043E-4</v>
      </c>
      <c r="I9652" s="178">
        <v>1.8493426963681601E-4</v>
      </c>
      <c r="J9652" s="178" t="s">
        <v>625</v>
      </c>
    </row>
    <row r="9653" spans="1:10" x14ac:dyDescent="0.45">
      <c r="A9653" s="178" t="s">
        <v>567</v>
      </c>
      <c r="B9653" s="178" t="s">
        <v>568</v>
      </c>
      <c r="C9653" s="178">
        <v>2045</v>
      </c>
      <c r="D9653" s="178" t="s">
        <v>336</v>
      </c>
      <c r="E9653" s="178" t="s">
        <v>337</v>
      </c>
      <c r="F9653" s="178" t="s">
        <v>569</v>
      </c>
      <c r="G9653" s="178">
        <v>231</v>
      </c>
      <c r="H9653" s="178">
        <v>3.6472568172029999E-4</v>
      </c>
      <c r="I9653" s="178">
        <v>4.0849276352673602E-4</v>
      </c>
      <c r="J9653" s="178" t="s">
        <v>625</v>
      </c>
    </row>
    <row r="9654" spans="1:10" x14ac:dyDescent="0.45">
      <c r="A9654" s="178" t="s">
        <v>567</v>
      </c>
      <c r="B9654" s="178" t="s">
        <v>568</v>
      </c>
      <c r="C9654" s="178">
        <v>2045</v>
      </c>
      <c r="D9654" s="178" t="s">
        <v>336</v>
      </c>
      <c r="E9654" s="178" t="s">
        <v>337</v>
      </c>
      <c r="F9654" s="178" t="s">
        <v>570</v>
      </c>
      <c r="G9654" s="178">
        <v>233</v>
      </c>
      <c r="H9654" s="178">
        <v>5.3647552704199997E-5</v>
      </c>
      <c r="I9654" s="178">
        <v>6.0085259028704002E-5</v>
      </c>
      <c r="J9654" s="178" t="s">
        <v>625</v>
      </c>
    </row>
    <row r="9655" spans="1:10" x14ac:dyDescent="0.45">
      <c r="A9655" s="178" t="s">
        <v>567</v>
      </c>
      <c r="B9655" s="178" t="s">
        <v>568</v>
      </c>
      <c r="C9655" s="178">
        <v>2045</v>
      </c>
      <c r="D9655" s="178" t="s">
        <v>336</v>
      </c>
      <c r="E9655" s="178" t="s">
        <v>337</v>
      </c>
      <c r="F9655" s="178" t="s">
        <v>573</v>
      </c>
      <c r="G9655" s="178">
        <v>234</v>
      </c>
      <c r="H9655" s="178">
        <v>1.710618817015E-4</v>
      </c>
      <c r="I9655" s="178">
        <v>1.9158930750568003E-4</v>
      </c>
      <c r="J9655" s="178" t="s">
        <v>625</v>
      </c>
    </row>
    <row r="9656" spans="1:10" x14ac:dyDescent="0.45">
      <c r="A9656" s="178" t="s">
        <v>567</v>
      </c>
      <c r="B9656" s="178" t="s">
        <v>568</v>
      </c>
      <c r="C9656" s="178">
        <v>2045</v>
      </c>
      <c r="D9656" s="178" t="s">
        <v>336</v>
      </c>
      <c r="E9656" s="178" t="s">
        <v>337</v>
      </c>
      <c r="F9656" s="178" t="s">
        <v>570</v>
      </c>
      <c r="G9656" s="178">
        <v>235</v>
      </c>
      <c r="H9656" s="178">
        <v>4.6485642087600001E-5</v>
      </c>
      <c r="I9656" s="178">
        <v>5.2063919138112009E-5</v>
      </c>
      <c r="J9656" s="178" t="s">
        <v>625</v>
      </c>
    </row>
    <row r="9657" spans="1:10" x14ac:dyDescent="0.45">
      <c r="A9657" s="178" t="s">
        <v>567</v>
      </c>
      <c r="B9657" s="178" t="s">
        <v>568</v>
      </c>
      <c r="C9657" s="178">
        <v>2045</v>
      </c>
      <c r="D9657" s="178" t="s">
        <v>336</v>
      </c>
      <c r="E9657" s="178" t="s">
        <v>337</v>
      </c>
      <c r="F9657" s="178" t="s">
        <v>569</v>
      </c>
      <c r="G9657" s="178">
        <v>236</v>
      </c>
      <c r="H9657" s="178">
        <v>3.5848555853590001E-4</v>
      </c>
      <c r="I9657" s="178">
        <v>4.0150382556020803E-4</v>
      </c>
      <c r="J9657" s="178" t="s">
        <v>625</v>
      </c>
    </row>
    <row r="9658" spans="1:10" x14ac:dyDescent="0.45">
      <c r="A9658" s="178" t="s">
        <v>567</v>
      </c>
      <c r="B9658" s="178" t="s">
        <v>568</v>
      </c>
      <c r="C9658" s="178">
        <v>2045</v>
      </c>
      <c r="D9658" s="178" t="s">
        <v>336</v>
      </c>
      <c r="E9658" s="178" t="s">
        <v>337</v>
      </c>
      <c r="F9658" s="178" t="s">
        <v>572</v>
      </c>
      <c r="G9658" s="178">
        <v>245</v>
      </c>
      <c r="H9658" s="1">
        <v>4.3709646888600001E-6</v>
      </c>
      <c r="I9658" s="178">
        <v>4.8954804515232007E-6</v>
      </c>
      <c r="J9658" s="178" t="s">
        <v>625</v>
      </c>
    </row>
    <row r="9659" spans="1:10" x14ac:dyDescent="0.45">
      <c r="A9659" s="178" t="s">
        <v>567</v>
      </c>
      <c r="B9659" s="178" t="s">
        <v>568</v>
      </c>
      <c r="C9659" s="178">
        <v>2045</v>
      </c>
      <c r="D9659" s="178" t="s">
        <v>336</v>
      </c>
      <c r="E9659" s="178" t="s">
        <v>337</v>
      </c>
      <c r="F9659" s="178" t="s">
        <v>570</v>
      </c>
      <c r="G9659" s="178">
        <v>245</v>
      </c>
      <c r="H9659" s="178">
        <v>4.4371292460699998E-5</v>
      </c>
      <c r="I9659" s="178">
        <v>4.9695847555984005E-5</v>
      </c>
      <c r="J9659" s="178" t="s">
        <v>625</v>
      </c>
    </row>
    <row r="9660" spans="1:10" x14ac:dyDescent="0.45">
      <c r="A9660" s="178" t="s">
        <v>567</v>
      </c>
      <c r="B9660" s="178" t="s">
        <v>568</v>
      </c>
      <c r="C9660" s="178">
        <v>2045</v>
      </c>
      <c r="D9660" s="178" t="s">
        <v>336</v>
      </c>
      <c r="E9660" s="178" t="s">
        <v>337</v>
      </c>
      <c r="F9660" s="178" t="s">
        <v>573</v>
      </c>
      <c r="G9660" s="178">
        <v>246</v>
      </c>
      <c r="H9660" s="178">
        <v>1.6046487144190001E-4</v>
      </c>
      <c r="I9660" s="178">
        <v>1.7972065601492803E-4</v>
      </c>
      <c r="J9660" s="178" t="s">
        <v>625</v>
      </c>
    </row>
    <row r="9661" spans="1:10" x14ac:dyDescent="0.45">
      <c r="A9661" s="178" t="s">
        <v>567</v>
      </c>
      <c r="B9661" s="178" t="s">
        <v>568</v>
      </c>
      <c r="C9661" s="178">
        <v>2045</v>
      </c>
      <c r="D9661" s="178" t="s">
        <v>336</v>
      </c>
      <c r="E9661" s="178" t="s">
        <v>337</v>
      </c>
      <c r="F9661" s="178" t="s">
        <v>569</v>
      </c>
      <c r="G9661" s="178">
        <v>247</v>
      </c>
      <c r="H9661" s="178">
        <v>3.428776690271E-4</v>
      </c>
      <c r="I9661" s="178">
        <v>3.8402298931035204E-4</v>
      </c>
      <c r="J9661" s="178" t="s">
        <v>625</v>
      </c>
    </row>
    <row r="9662" spans="1:10" x14ac:dyDescent="0.45">
      <c r="A9662" s="178" t="s">
        <v>567</v>
      </c>
      <c r="B9662" s="178" t="s">
        <v>568</v>
      </c>
      <c r="C9662" s="178">
        <v>2045</v>
      </c>
      <c r="D9662" s="178" t="s">
        <v>336</v>
      </c>
      <c r="E9662" s="178" t="s">
        <v>337</v>
      </c>
      <c r="F9662" s="178" t="s">
        <v>570</v>
      </c>
      <c r="G9662" s="178">
        <v>251</v>
      </c>
      <c r="H9662" s="178">
        <v>4.3664804252299998E-5</v>
      </c>
      <c r="I9662" s="178">
        <v>4.8904580762576001E-5</v>
      </c>
      <c r="J9662" s="178" t="s">
        <v>625</v>
      </c>
    </row>
    <row r="9663" spans="1:10" x14ac:dyDescent="0.45">
      <c r="A9663" s="178" t="s">
        <v>567</v>
      </c>
      <c r="B9663" s="178" t="s">
        <v>568</v>
      </c>
      <c r="C9663" s="178">
        <v>2045</v>
      </c>
      <c r="D9663" s="178" t="s">
        <v>336</v>
      </c>
      <c r="E9663" s="178" t="s">
        <v>337</v>
      </c>
      <c r="F9663" s="178" t="s">
        <v>573</v>
      </c>
      <c r="G9663" s="178">
        <v>252</v>
      </c>
      <c r="H9663" s="178">
        <v>1.5771946345920001E-4</v>
      </c>
      <c r="I9663" s="178">
        <v>1.7664579907430403E-4</v>
      </c>
      <c r="J9663" s="178" t="s">
        <v>625</v>
      </c>
    </row>
    <row r="9664" spans="1:10" x14ac:dyDescent="0.45">
      <c r="A9664" s="178" t="s">
        <v>567</v>
      </c>
      <c r="B9664" s="178" t="s">
        <v>568</v>
      </c>
      <c r="C9664" s="178">
        <v>2045</v>
      </c>
      <c r="D9664" s="178" t="s">
        <v>336</v>
      </c>
      <c r="E9664" s="178" t="s">
        <v>337</v>
      </c>
      <c r="F9664" s="178" t="s">
        <v>570</v>
      </c>
      <c r="G9664" s="178">
        <v>253</v>
      </c>
      <c r="H9664" s="178">
        <v>4.9510530516299997E-5</v>
      </c>
      <c r="I9664" s="178">
        <v>5.5451794178256004E-5</v>
      </c>
      <c r="J9664" s="178" t="s">
        <v>625</v>
      </c>
    </row>
    <row r="9665" spans="1:10" x14ac:dyDescent="0.45">
      <c r="A9665" s="178" t="s">
        <v>567</v>
      </c>
      <c r="B9665" s="178" t="s">
        <v>568</v>
      </c>
      <c r="C9665" s="178">
        <v>2045</v>
      </c>
      <c r="D9665" s="178" t="s">
        <v>336</v>
      </c>
      <c r="E9665" s="178" t="s">
        <v>337</v>
      </c>
      <c r="F9665" s="178" t="s">
        <v>570</v>
      </c>
      <c r="G9665" s="178">
        <v>258</v>
      </c>
      <c r="H9665" s="178">
        <v>4.2376337660200001E-5</v>
      </c>
      <c r="I9665" s="178">
        <v>4.7461498179424008E-5</v>
      </c>
      <c r="J9665" s="178" t="s">
        <v>625</v>
      </c>
    </row>
    <row r="9666" spans="1:10" x14ac:dyDescent="0.45">
      <c r="A9666" s="178" t="s">
        <v>567</v>
      </c>
      <c r="B9666" s="178" t="s">
        <v>568</v>
      </c>
      <c r="C9666" s="178">
        <v>2045</v>
      </c>
      <c r="D9666" s="178" t="s">
        <v>336</v>
      </c>
      <c r="E9666" s="178" t="s">
        <v>337</v>
      </c>
      <c r="F9666" s="178" t="s">
        <v>574</v>
      </c>
      <c r="G9666" s="178">
        <v>259</v>
      </c>
      <c r="H9666" s="178">
        <v>6.8692104832700001E-5</v>
      </c>
      <c r="I9666" s="178">
        <v>7.6935157412624013E-5</v>
      </c>
      <c r="J9666" s="178" t="s">
        <v>626</v>
      </c>
    </row>
    <row r="9667" spans="1:10" x14ac:dyDescent="0.45">
      <c r="A9667" s="178" t="s">
        <v>567</v>
      </c>
      <c r="B9667" s="178" t="s">
        <v>568</v>
      </c>
      <c r="C9667" s="178">
        <v>2045</v>
      </c>
      <c r="D9667" s="178" t="s">
        <v>336</v>
      </c>
      <c r="E9667" s="178" t="s">
        <v>337</v>
      </c>
      <c r="F9667" s="178" t="s">
        <v>570</v>
      </c>
      <c r="G9667" s="178">
        <v>260</v>
      </c>
      <c r="H9667" s="178">
        <v>4.2095456592499997E-5</v>
      </c>
      <c r="I9667" s="178">
        <v>4.7146911383600003E-5</v>
      </c>
      <c r="J9667" s="178" t="s">
        <v>625</v>
      </c>
    </row>
    <row r="9668" spans="1:10" x14ac:dyDescent="0.45">
      <c r="A9668" s="178" t="s">
        <v>567</v>
      </c>
      <c r="B9668" s="178" t="s">
        <v>568</v>
      </c>
      <c r="C9668" s="178">
        <v>2045</v>
      </c>
      <c r="D9668" s="178" t="s">
        <v>336</v>
      </c>
      <c r="E9668" s="178" t="s">
        <v>337</v>
      </c>
      <c r="F9668" s="178" t="s">
        <v>571</v>
      </c>
      <c r="G9668" s="178">
        <v>260</v>
      </c>
      <c r="H9668" s="178">
        <v>1.16887858894E-5</v>
      </c>
      <c r="I9668" s="178">
        <v>1.3091440196128001E-5</v>
      </c>
      <c r="J9668" s="178" t="s">
        <v>625</v>
      </c>
    </row>
    <row r="9669" spans="1:10" x14ac:dyDescent="0.45">
      <c r="A9669" s="178" t="s">
        <v>567</v>
      </c>
      <c r="B9669" s="178" t="s">
        <v>568</v>
      </c>
      <c r="C9669" s="178">
        <v>2045</v>
      </c>
      <c r="D9669" s="178" t="s">
        <v>336</v>
      </c>
      <c r="E9669" s="178" t="s">
        <v>337</v>
      </c>
      <c r="F9669" s="178" t="s">
        <v>569</v>
      </c>
      <c r="G9669" s="178">
        <v>265</v>
      </c>
      <c r="H9669" s="178">
        <v>3.1837139977139998E-4</v>
      </c>
      <c r="I9669" s="178">
        <v>3.56575967743968E-4</v>
      </c>
      <c r="J9669" s="178" t="s">
        <v>625</v>
      </c>
    </row>
    <row r="9670" spans="1:10" x14ac:dyDescent="0.45">
      <c r="A9670" s="178" t="s">
        <v>567</v>
      </c>
      <c r="B9670" s="178" t="s">
        <v>568</v>
      </c>
      <c r="C9670" s="178">
        <v>2045</v>
      </c>
      <c r="D9670" s="178" t="s">
        <v>336</v>
      </c>
      <c r="E9670" s="178" t="s">
        <v>337</v>
      </c>
      <c r="F9670" s="178" t="s">
        <v>569</v>
      </c>
      <c r="G9670" s="178">
        <v>268</v>
      </c>
      <c r="H9670" s="178">
        <v>3.1566890538669998E-4</v>
      </c>
      <c r="I9670" s="178">
        <v>3.5354917403310399E-4</v>
      </c>
      <c r="J9670" s="178" t="s">
        <v>625</v>
      </c>
    </row>
    <row r="9671" spans="1:10" x14ac:dyDescent="0.45">
      <c r="A9671" s="178" t="s">
        <v>567</v>
      </c>
      <c r="B9671" s="178" t="s">
        <v>568</v>
      </c>
      <c r="C9671" s="178">
        <v>2045</v>
      </c>
      <c r="D9671" s="178" t="s">
        <v>336</v>
      </c>
      <c r="E9671" s="178" t="s">
        <v>337</v>
      </c>
      <c r="F9671" s="178" t="s">
        <v>569</v>
      </c>
      <c r="G9671" s="178">
        <v>269</v>
      </c>
      <c r="H9671" s="178">
        <v>3.545182698872E-4</v>
      </c>
      <c r="I9671" s="178">
        <v>3.9706046227366403E-4</v>
      </c>
      <c r="J9671" s="178" t="s">
        <v>625</v>
      </c>
    </row>
    <row r="9672" spans="1:10" x14ac:dyDescent="0.45">
      <c r="A9672" s="178" t="s">
        <v>567</v>
      </c>
      <c r="B9672" s="178" t="s">
        <v>568</v>
      </c>
      <c r="C9672" s="178">
        <v>2045</v>
      </c>
      <c r="D9672" s="178" t="s">
        <v>336</v>
      </c>
      <c r="E9672" s="178" t="s">
        <v>337</v>
      </c>
      <c r="F9672" s="178" t="s">
        <v>569</v>
      </c>
      <c r="G9672" s="178">
        <v>280</v>
      </c>
      <c r="H9672" s="178">
        <v>3.0247680842880001E-4</v>
      </c>
      <c r="I9672" s="178">
        <v>3.3877402544025604E-4</v>
      </c>
      <c r="J9672" s="178" t="s">
        <v>625</v>
      </c>
    </row>
    <row r="9673" spans="1:10" x14ac:dyDescent="0.45">
      <c r="A9673" s="178" t="s">
        <v>567</v>
      </c>
      <c r="B9673" s="178" t="s">
        <v>568</v>
      </c>
      <c r="C9673" s="178">
        <v>2045</v>
      </c>
      <c r="D9673" s="178" t="s">
        <v>336</v>
      </c>
      <c r="E9673" s="178" t="s">
        <v>337</v>
      </c>
      <c r="F9673" s="178" t="s">
        <v>573</v>
      </c>
      <c r="G9673" s="178">
        <v>289</v>
      </c>
      <c r="H9673" s="178">
        <v>1.508526038378E-4</v>
      </c>
      <c r="I9673" s="178">
        <v>1.6895491629833603E-4</v>
      </c>
      <c r="J9673" s="178" t="s">
        <v>625</v>
      </c>
    </row>
    <row r="9674" spans="1:10" x14ac:dyDescent="0.45">
      <c r="A9674" s="178" t="s">
        <v>567</v>
      </c>
      <c r="B9674" s="178" t="s">
        <v>568</v>
      </c>
      <c r="C9674" s="178">
        <v>2045</v>
      </c>
      <c r="D9674" s="178" t="s">
        <v>336</v>
      </c>
      <c r="E9674" s="178" t="s">
        <v>337</v>
      </c>
      <c r="F9674" s="178" t="s">
        <v>570</v>
      </c>
      <c r="G9674" s="178">
        <v>289</v>
      </c>
      <c r="H9674" s="178">
        <v>4.3093397834999999E-5</v>
      </c>
      <c r="I9674" s="178">
        <v>4.8264605575200002E-5</v>
      </c>
      <c r="J9674" s="178" t="s">
        <v>625</v>
      </c>
    </row>
    <row r="9675" spans="1:10" x14ac:dyDescent="0.45">
      <c r="A9675" s="178" t="s">
        <v>567</v>
      </c>
      <c r="B9675" s="178" t="s">
        <v>568</v>
      </c>
      <c r="C9675" s="178">
        <v>2045</v>
      </c>
      <c r="D9675" s="178" t="s">
        <v>336</v>
      </c>
      <c r="E9675" s="178" t="s">
        <v>337</v>
      </c>
      <c r="F9675" s="178" t="s">
        <v>570</v>
      </c>
      <c r="G9675" s="178">
        <v>296</v>
      </c>
      <c r="H9675" s="178">
        <v>3.6998644645799998E-5</v>
      </c>
      <c r="I9675" s="178">
        <v>4.1438482003295999E-5</v>
      </c>
      <c r="J9675" s="178" t="s">
        <v>625</v>
      </c>
    </row>
    <row r="9676" spans="1:10" x14ac:dyDescent="0.45">
      <c r="A9676" s="178" t="s">
        <v>567</v>
      </c>
      <c r="B9676" s="178" t="s">
        <v>568</v>
      </c>
      <c r="C9676" s="178">
        <v>2045</v>
      </c>
      <c r="D9676" s="178" t="s">
        <v>336</v>
      </c>
      <c r="E9676" s="178" t="s">
        <v>337</v>
      </c>
      <c r="F9676" s="178" t="s">
        <v>571</v>
      </c>
      <c r="G9676" s="178">
        <v>297</v>
      </c>
      <c r="H9676" s="178">
        <v>1.02571502794E-5</v>
      </c>
      <c r="I9676" s="178">
        <v>1.1488008312928E-5</v>
      </c>
      <c r="J9676" s="178" t="s">
        <v>625</v>
      </c>
    </row>
    <row r="9677" spans="1:10" x14ac:dyDescent="0.45">
      <c r="A9677" s="178" t="s">
        <v>567</v>
      </c>
      <c r="B9677" s="178" t="s">
        <v>568</v>
      </c>
      <c r="C9677" s="178">
        <v>2045</v>
      </c>
      <c r="D9677" s="178" t="s">
        <v>336</v>
      </c>
      <c r="E9677" s="178" t="s">
        <v>337</v>
      </c>
      <c r="F9677" s="178" t="s">
        <v>569</v>
      </c>
      <c r="G9677" s="178">
        <v>304</v>
      </c>
      <c r="H9677" s="178">
        <v>5.5547768715769996E-4</v>
      </c>
      <c r="I9677" s="178">
        <v>6.2213500961662402E-4</v>
      </c>
      <c r="J9677" s="178" t="s">
        <v>625</v>
      </c>
    </row>
    <row r="9678" spans="1:10" x14ac:dyDescent="0.45">
      <c r="A9678" s="178" t="s">
        <v>567</v>
      </c>
      <c r="B9678" s="178" t="s">
        <v>568</v>
      </c>
      <c r="C9678" s="178">
        <v>2045</v>
      </c>
      <c r="D9678" s="178" t="s">
        <v>336</v>
      </c>
      <c r="E9678" s="178" t="s">
        <v>337</v>
      </c>
      <c r="F9678" s="178" t="s">
        <v>569</v>
      </c>
      <c r="G9678" s="178">
        <v>309</v>
      </c>
      <c r="H9678" s="178">
        <v>3.084796480834E-4</v>
      </c>
      <c r="I9678" s="178">
        <v>3.4549720585340805E-4</v>
      </c>
      <c r="J9678" s="178" t="s">
        <v>625</v>
      </c>
    </row>
    <row r="9679" spans="1:10" x14ac:dyDescent="0.45">
      <c r="A9679" s="178" t="s">
        <v>567</v>
      </c>
      <c r="B9679" s="178" t="s">
        <v>568</v>
      </c>
      <c r="C9679" s="178">
        <v>2045</v>
      </c>
      <c r="D9679" s="178" t="s">
        <v>336</v>
      </c>
      <c r="E9679" s="178" t="s">
        <v>337</v>
      </c>
      <c r="F9679" s="178" t="s">
        <v>572</v>
      </c>
      <c r="G9679" s="178">
        <v>315</v>
      </c>
      <c r="H9679" s="1">
        <v>3.35066147272E-6</v>
      </c>
      <c r="I9679" s="178">
        <v>3.7527408494464003E-6</v>
      </c>
      <c r="J9679" s="178" t="s">
        <v>625</v>
      </c>
    </row>
    <row r="9680" spans="1:10" x14ac:dyDescent="0.45">
      <c r="A9680" s="178" t="s">
        <v>567</v>
      </c>
      <c r="B9680" s="178" t="s">
        <v>568</v>
      </c>
      <c r="C9680" s="178">
        <v>2045</v>
      </c>
      <c r="D9680" s="178" t="s">
        <v>336</v>
      </c>
      <c r="E9680" s="178" t="s">
        <v>337</v>
      </c>
      <c r="F9680" s="178" t="s">
        <v>572</v>
      </c>
      <c r="G9680" s="178">
        <v>321</v>
      </c>
      <c r="H9680" s="1">
        <v>3.2299496979200001E-6</v>
      </c>
      <c r="I9680" s="178">
        <v>3.6175436616704003E-6</v>
      </c>
      <c r="J9680" s="178" t="s">
        <v>625</v>
      </c>
    </row>
    <row r="9681" spans="1:10" x14ac:dyDescent="0.45">
      <c r="A9681" s="178" t="s">
        <v>567</v>
      </c>
      <c r="B9681" s="178" t="s">
        <v>568</v>
      </c>
      <c r="C9681" s="178">
        <v>2045</v>
      </c>
      <c r="D9681" s="178" t="s">
        <v>336</v>
      </c>
      <c r="E9681" s="178" t="s">
        <v>337</v>
      </c>
      <c r="F9681" s="178" t="s">
        <v>569</v>
      </c>
      <c r="G9681" s="178">
        <v>323</v>
      </c>
      <c r="H9681" s="178">
        <v>2.6174777303820002E-4</v>
      </c>
      <c r="I9681" s="178">
        <v>2.9315750580278404E-4</v>
      </c>
      <c r="J9681" s="178" t="s">
        <v>625</v>
      </c>
    </row>
    <row r="9682" spans="1:10" x14ac:dyDescent="0.45">
      <c r="A9682" s="178" t="s">
        <v>567</v>
      </c>
      <c r="B9682" s="178" t="s">
        <v>568</v>
      </c>
      <c r="C9682" s="178">
        <v>2045</v>
      </c>
      <c r="D9682" s="178" t="s">
        <v>336</v>
      </c>
      <c r="E9682" s="178" t="s">
        <v>337</v>
      </c>
      <c r="F9682" s="178" t="s">
        <v>574</v>
      </c>
      <c r="G9682" s="178">
        <v>326</v>
      </c>
      <c r="H9682" s="178">
        <v>5.0760427256999998E-5</v>
      </c>
      <c r="I9682" s="178">
        <v>5.6851678527840002E-5</v>
      </c>
      <c r="J9682" s="178" t="s">
        <v>626</v>
      </c>
    </row>
    <row r="9683" spans="1:10" x14ac:dyDescent="0.45">
      <c r="A9683" s="178" t="s">
        <v>567</v>
      </c>
      <c r="B9683" s="178" t="s">
        <v>568</v>
      </c>
      <c r="C9683" s="178">
        <v>2045</v>
      </c>
      <c r="D9683" s="178" t="s">
        <v>336</v>
      </c>
      <c r="E9683" s="178" t="s">
        <v>337</v>
      </c>
      <c r="F9683" s="178" t="s">
        <v>569</v>
      </c>
      <c r="G9683" s="178">
        <v>331</v>
      </c>
      <c r="H9683" s="178">
        <v>2.5526384706609997E-4</v>
      </c>
      <c r="I9683" s="178">
        <v>2.8589550871403199E-4</v>
      </c>
      <c r="J9683" s="178" t="s">
        <v>625</v>
      </c>
    </row>
    <row r="9684" spans="1:10" x14ac:dyDescent="0.45">
      <c r="A9684" s="178" t="s">
        <v>567</v>
      </c>
      <c r="B9684" s="178" t="s">
        <v>568</v>
      </c>
      <c r="C9684" s="178">
        <v>2045</v>
      </c>
      <c r="D9684" s="178" t="s">
        <v>336</v>
      </c>
      <c r="E9684" s="178" t="s">
        <v>337</v>
      </c>
      <c r="F9684" s="178" t="s">
        <v>573</v>
      </c>
      <c r="G9684" s="178">
        <v>333</v>
      </c>
      <c r="H9684" s="178">
        <v>1.3888183457309999E-4</v>
      </c>
      <c r="I9684" s="178">
        <v>1.5554765472187201E-4</v>
      </c>
      <c r="J9684" s="178" t="s">
        <v>625</v>
      </c>
    </row>
    <row r="9685" spans="1:10" x14ac:dyDescent="0.45">
      <c r="A9685" s="178" t="s">
        <v>567</v>
      </c>
      <c r="B9685" s="178" t="s">
        <v>568</v>
      </c>
      <c r="C9685" s="178">
        <v>2045</v>
      </c>
      <c r="D9685" s="178" t="s">
        <v>336</v>
      </c>
      <c r="E9685" s="178" t="s">
        <v>337</v>
      </c>
      <c r="F9685" s="178" t="s">
        <v>570</v>
      </c>
      <c r="G9685" s="178">
        <v>335</v>
      </c>
      <c r="H9685" s="178">
        <v>3.2656254916199999E-5</v>
      </c>
      <c r="I9685" s="178">
        <v>3.6575005506144004E-5</v>
      </c>
      <c r="J9685" s="178" t="s">
        <v>625</v>
      </c>
    </row>
    <row r="9686" spans="1:10" x14ac:dyDescent="0.45">
      <c r="A9686" s="178" t="s">
        <v>567</v>
      </c>
      <c r="B9686" s="178" t="s">
        <v>568</v>
      </c>
      <c r="C9686" s="178">
        <v>2045</v>
      </c>
      <c r="D9686" s="178" t="s">
        <v>336</v>
      </c>
      <c r="E9686" s="178" t="s">
        <v>337</v>
      </c>
      <c r="F9686" s="178" t="s">
        <v>574</v>
      </c>
      <c r="G9686" s="178">
        <v>336</v>
      </c>
      <c r="H9686" s="178">
        <v>5.2657480409800002E-5</v>
      </c>
      <c r="I9686" s="178">
        <v>5.897637805897601E-5</v>
      </c>
      <c r="J9686" s="178" t="s">
        <v>626</v>
      </c>
    </row>
    <row r="9687" spans="1:10" x14ac:dyDescent="0.45">
      <c r="A9687" s="178" t="s">
        <v>567</v>
      </c>
      <c r="B9687" s="178" t="s">
        <v>568</v>
      </c>
      <c r="C9687" s="178">
        <v>2045</v>
      </c>
      <c r="D9687" s="178" t="s">
        <v>336</v>
      </c>
      <c r="E9687" s="178" t="s">
        <v>337</v>
      </c>
      <c r="F9687" s="178" t="s">
        <v>570</v>
      </c>
      <c r="G9687" s="178">
        <v>338</v>
      </c>
      <c r="H9687" s="178">
        <v>3.2400996133200003E-5</v>
      </c>
      <c r="I9687" s="178">
        <v>3.6289115669184006E-5</v>
      </c>
      <c r="J9687" s="178" t="s">
        <v>625</v>
      </c>
    </row>
    <row r="9688" spans="1:10" x14ac:dyDescent="0.45">
      <c r="A9688" s="178" t="s">
        <v>567</v>
      </c>
      <c r="B9688" s="178" t="s">
        <v>568</v>
      </c>
      <c r="C9688" s="178">
        <v>2045</v>
      </c>
      <c r="D9688" s="178" t="s">
        <v>336</v>
      </c>
      <c r="E9688" s="178" t="s">
        <v>337</v>
      </c>
      <c r="F9688" s="178" t="s">
        <v>570</v>
      </c>
      <c r="G9688" s="178">
        <v>346</v>
      </c>
      <c r="H9688" s="178">
        <v>3.6351819289800002E-5</v>
      </c>
      <c r="I9688" s="178">
        <v>4.0714037604576005E-5</v>
      </c>
      <c r="J9688" s="178" t="s">
        <v>625</v>
      </c>
    </row>
    <row r="9689" spans="1:10" x14ac:dyDescent="0.45">
      <c r="A9689" s="178" t="s">
        <v>567</v>
      </c>
      <c r="B9689" s="178" t="s">
        <v>568</v>
      </c>
      <c r="C9689" s="178">
        <v>2045</v>
      </c>
      <c r="D9689" s="178" t="s">
        <v>336</v>
      </c>
      <c r="E9689" s="178" t="s">
        <v>337</v>
      </c>
      <c r="F9689" s="178" t="s">
        <v>571</v>
      </c>
      <c r="G9689" s="178">
        <v>346</v>
      </c>
      <c r="H9689" s="1">
        <v>8.7671478468099994E-6</v>
      </c>
      <c r="I9689" s="178">
        <v>9.8192055884271997E-6</v>
      </c>
      <c r="J9689" s="178" t="s">
        <v>625</v>
      </c>
    </row>
    <row r="9690" spans="1:10" x14ac:dyDescent="0.45">
      <c r="A9690" s="178" t="s">
        <v>567</v>
      </c>
      <c r="B9690" s="178" t="s">
        <v>568</v>
      </c>
      <c r="C9690" s="178">
        <v>2045</v>
      </c>
      <c r="D9690" s="178" t="s">
        <v>336</v>
      </c>
      <c r="E9690" s="178" t="s">
        <v>337</v>
      </c>
      <c r="F9690" s="178" t="s">
        <v>570</v>
      </c>
      <c r="G9690" s="178">
        <v>350</v>
      </c>
      <c r="H9690" s="178">
        <v>3.12755182676E-5</v>
      </c>
      <c r="I9690" s="178">
        <v>3.5028580459712005E-5</v>
      </c>
      <c r="J9690" s="178" t="s">
        <v>625</v>
      </c>
    </row>
    <row r="9691" spans="1:10" x14ac:dyDescent="0.45">
      <c r="A9691" s="178" t="s">
        <v>567</v>
      </c>
      <c r="B9691" s="178" t="s">
        <v>568</v>
      </c>
      <c r="C9691" s="178">
        <v>2045</v>
      </c>
      <c r="D9691" s="178" t="s">
        <v>336</v>
      </c>
      <c r="E9691" s="178" t="s">
        <v>337</v>
      </c>
      <c r="F9691" s="178" t="s">
        <v>570</v>
      </c>
      <c r="G9691" s="178">
        <v>354</v>
      </c>
      <c r="H9691" s="178">
        <v>3.5462089726900003E-5</v>
      </c>
      <c r="I9691" s="178">
        <v>3.971754049412801E-5</v>
      </c>
      <c r="J9691" s="178" t="s">
        <v>625</v>
      </c>
    </row>
    <row r="9692" spans="1:10" x14ac:dyDescent="0.45">
      <c r="A9692" s="178" t="s">
        <v>567</v>
      </c>
      <c r="B9692" s="178" t="s">
        <v>568</v>
      </c>
      <c r="C9692" s="178">
        <v>2045</v>
      </c>
      <c r="D9692" s="178" t="s">
        <v>336</v>
      </c>
      <c r="E9692" s="178" t="s">
        <v>337</v>
      </c>
      <c r="F9692" s="178" t="s">
        <v>573</v>
      </c>
      <c r="G9692" s="178">
        <v>357</v>
      </c>
      <c r="H9692" s="178">
        <v>1.3307783228810001E-4</v>
      </c>
      <c r="I9692" s="178">
        <v>1.4904717216267203E-4</v>
      </c>
      <c r="J9692" s="178" t="s">
        <v>625</v>
      </c>
    </row>
    <row r="9693" spans="1:10" x14ac:dyDescent="0.45">
      <c r="A9693" s="178" t="s">
        <v>567</v>
      </c>
      <c r="B9693" s="178" t="s">
        <v>568</v>
      </c>
      <c r="C9693" s="178">
        <v>2045</v>
      </c>
      <c r="D9693" s="178" t="s">
        <v>336</v>
      </c>
      <c r="E9693" s="178" t="s">
        <v>337</v>
      </c>
      <c r="F9693" s="178" t="s">
        <v>570</v>
      </c>
      <c r="G9693" s="178">
        <v>360</v>
      </c>
      <c r="H9693" s="178">
        <v>3.0393806809999999E-5</v>
      </c>
      <c r="I9693" s="178">
        <v>3.40410636272E-5</v>
      </c>
      <c r="J9693" s="178" t="s">
        <v>625</v>
      </c>
    </row>
    <row r="9694" spans="1:10" x14ac:dyDescent="0.45">
      <c r="A9694" s="178" t="s">
        <v>567</v>
      </c>
      <c r="B9694" s="178" t="s">
        <v>568</v>
      </c>
      <c r="C9694" s="178">
        <v>2045</v>
      </c>
      <c r="D9694" s="178" t="s">
        <v>336</v>
      </c>
      <c r="E9694" s="178" t="s">
        <v>337</v>
      </c>
      <c r="F9694" s="178" t="s">
        <v>570</v>
      </c>
      <c r="G9694" s="178">
        <v>367</v>
      </c>
      <c r="H9694" s="178">
        <v>2.98737959383E-5</v>
      </c>
      <c r="I9694" s="178">
        <v>3.3458651450896005E-5</v>
      </c>
      <c r="J9694" s="178" t="s">
        <v>625</v>
      </c>
    </row>
    <row r="9695" spans="1:10" x14ac:dyDescent="0.45">
      <c r="A9695" s="178" t="s">
        <v>567</v>
      </c>
      <c r="B9695" s="178" t="s">
        <v>568</v>
      </c>
      <c r="C9695" s="178">
        <v>2045</v>
      </c>
      <c r="D9695" s="178" t="s">
        <v>336</v>
      </c>
      <c r="E9695" s="178" t="s">
        <v>337</v>
      </c>
      <c r="F9695" s="178" t="s">
        <v>573</v>
      </c>
      <c r="G9695" s="178">
        <v>380</v>
      </c>
      <c r="H9695" s="178">
        <v>1.4007081335879999E-4</v>
      </c>
      <c r="I9695" s="178">
        <v>1.56879310961856E-4</v>
      </c>
      <c r="J9695" s="178" t="s">
        <v>625</v>
      </c>
    </row>
    <row r="9696" spans="1:10" x14ac:dyDescent="0.45">
      <c r="A9696" s="178" t="s">
        <v>567</v>
      </c>
      <c r="B9696" s="178" t="s">
        <v>568</v>
      </c>
      <c r="C9696" s="178">
        <v>2045</v>
      </c>
      <c r="D9696" s="178" t="s">
        <v>336</v>
      </c>
      <c r="E9696" s="178" t="s">
        <v>337</v>
      </c>
      <c r="F9696" s="178" t="s">
        <v>570</v>
      </c>
      <c r="G9696" s="178">
        <v>384</v>
      </c>
      <c r="H9696" s="178">
        <v>2.85731384793E-5</v>
      </c>
      <c r="I9696" s="178">
        <v>3.2001915096816005E-5</v>
      </c>
      <c r="J9696" s="178" t="s">
        <v>625</v>
      </c>
    </row>
    <row r="9697" spans="1:10" x14ac:dyDescent="0.45">
      <c r="A9697" s="178" t="s">
        <v>567</v>
      </c>
      <c r="B9697" s="178" t="s">
        <v>568</v>
      </c>
      <c r="C9697" s="178">
        <v>2045</v>
      </c>
      <c r="D9697" s="178" t="s">
        <v>336</v>
      </c>
      <c r="E9697" s="178" t="s">
        <v>337</v>
      </c>
      <c r="F9697" s="178" t="s">
        <v>573</v>
      </c>
      <c r="G9697" s="178">
        <v>408</v>
      </c>
      <c r="H9697" s="178">
        <v>2.4438821128569999E-4</v>
      </c>
      <c r="I9697" s="178">
        <v>2.73714796639984E-4</v>
      </c>
      <c r="J9697" s="178" t="s">
        <v>625</v>
      </c>
    </row>
    <row r="9698" spans="1:10" x14ac:dyDescent="0.45">
      <c r="A9698" s="178" t="s">
        <v>567</v>
      </c>
      <c r="B9698" s="178" t="s">
        <v>568</v>
      </c>
      <c r="C9698" s="178">
        <v>2045</v>
      </c>
      <c r="D9698" s="178" t="s">
        <v>336</v>
      </c>
      <c r="E9698" s="178" t="s">
        <v>337</v>
      </c>
      <c r="F9698" s="178" t="s">
        <v>573</v>
      </c>
      <c r="G9698" s="178">
        <v>410</v>
      </c>
      <c r="H9698" s="178">
        <v>1.9192034960720001E-4</v>
      </c>
      <c r="I9698" s="178">
        <v>2.1495079156006402E-4</v>
      </c>
      <c r="J9698" s="178" t="s">
        <v>625</v>
      </c>
    </row>
    <row r="9699" spans="1:10" x14ac:dyDescent="0.45">
      <c r="A9699" s="178" t="s">
        <v>567</v>
      </c>
      <c r="B9699" s="178" t="s">
        <v>568</v>
      </c>
      <c r="C9699" s="178">
        <v>2045</v>
      </c>
      <c r="D9699" s="178" t="s">
        <v>336</v>
      </c>
      <c r="E9699" s="178" t="s">
        <v>337</v>
      </c>
      <c r="F9699" s="178" t="s">
        <v>570</v>
      </c>
      <c r="G9699" s="178">
        <v>414</v>
      </c>
      <c r="H9699" s="178">
        <v>2.6530949981000001E-5</v>
      </c>
      <c r="I9699" s="178">
        <v>2.9714663978720005E-5</v>
      </c>
      <c r="J9699" s="178" t="s">
        <v>625</v>
      </c>
    </row>
    <row r="9700" spans="1:10" x14ac:dyDescent="0.45">
      <c r="A9700" s="178" t="s">
        <v>567</v>
      </c>
      <c r="B9700" s="178" t="s">
        <v>568</v>
      </c>
      <c r="C9700" s="178">
        <v>2045</v>
      </c>
      <c r="D9700" s="178" t="s">
        <v>336</v>
      </c>
      <c r="E9700" s="178" t="s">
        <v>337</v>
      </c>
      <c r="F9700" s="178" t="s">
        <v>570</v>
      </c>
      <c r="G9700" s="178">
        <v>417</v>
      </c>
      <c r="H9700" s="178">
        <v>2.63057427219E-5</v>
      </c>
      <c r="I9700" s="178">
        <v>2.9462431848528004E-5</v>
      </c>
      <c r="J9700" s="178" t="s">
        <v>625</v>
      </c>
    </row>
    <row r="9701" spans="1:10" x14ac:dyDescent="0.45">
      <c r="A9701" s="178" t="s">
        <v>567</v>
      </c>
      <c r="B9701" s="178" t="s">
        <v>568</v>
      </c>
      <c r="C9701" s="178">
        <v>2045</v>
      </c>
      <c r="D9701" s="178" t="s">
        <v>336</v>
      </c>
      <c r="E9701" s="178" t="s">
        <v>337</v>
      </c>
      <c r="F9701" s="178" t="s">
        <v>573</v>
      </c>
      <c r="G9701" s="178">
        <v>421</v>
      </c>
      <c r="H9701" s="178">
        <v>1.8722299137149999E-4</v>
      </c>
      <c r="I9701" s="178">
        <v>2.0968975033608002E-4</v>
      </c>
      <c r="J9701" s="178" t="s">
        <v>625</v>
      </c>
    </row>
    <row r="9702" spans="1:10" x14ac:dyDescent="0.45">
      <c r="A9702" s="178" t="s">
        <v>567</v>
      </c>
      <c r="B9702" s="178" t="s">
        <v>568</v>
      </c>
      <c r="C9702" s="178">
        <v>2045</v>
      </c>
      <c r="D9702" s="178" t="s">
        <v>336</v>
      </c>
      <c r="E9702" s="178" t="s">
        <v>337</v>
      </c>
      <c r="F9702" s="178" t="s">
        <v>570</v>
      </c>
      <c r="G9702" s="178">
        <v>425</v>
      </c>
      <c r="H9702" s="178">
        <v>2.9543187338299999E-5</v>
      </c>
      <c r="I9702" s="178">
        <v>3.3088369818895998E-5</v>
      </c>
      <c r="J9702" s="178" t="s">
        <v>625</v>
      </c>
    </row>
    <row r="9703" spans="1:10" x14ac:dyDescent="0.45">
      <c r="A9703" s="178" t="s">
        <v>567</v>
      </c>
      <c r="B9703" s="178" t="s">
        <v>568</v>
      </c>
      <c r="C9703" s="178">
        <v>2045</v>
      </c>
      <c r="D9703" s="178" t="s">
        <v>336</v>
      </c>
      <c r="E9703" s="178" t="s">
        <v>337</v>
      </c>
      <c r="F9703" s="178" t="s">
        <v>571</v>
      </c>
      <c r="G9703" s="178">
        <v>434</v>
      </c>
      <c r="H9703" s="1">
        <v>7.6491878644400001E-6</v>
      </c>
      <c r="I9703" s="178">
        <v>8.5670904081728011E-6</v>
      </c>
      <c r="J9703" s="178" t="s">
        <v>625</v>
      </c>
    </row>
    <row r="9704" spans="1:10" x14ac:dyDescent="0.45">
      <c r="A9704" s="178" t="s">
        <v>567</v>
      </c>
      <c r="B9704" s="178" t="s">
        <v>568</v>
      </c>
      <c r="C9704" s="178">
        <v>2045</v>
      </c>
      <c r="D9704" s="178" t="s">
        <v>336</v>
      </c>
      <c r="E9704" s="178" t="s">
        <v>337</v>
      </c>
      <c r="F9704" s="178" t="s">
        <v>570</v>
      </c>
      <c r="G9704" s="178">
        <v>436</v>
      </c>
      <c r="H9704" s="178">
        <v>2.5206401915099999E-5</v>
      </c>
      <c r="I9704" s="178">
        <v>2.8231170144912002E-5</v>
      </c>
      <c r="J9704" s="178" t="s">
        <v>625</v>
      </c>
    </row>
    <row r="9705" spans="1:10" x14ac:dyDescent="0.45">
      <c r="A9705" s="178" t="s">
        <v>567</v>
      </c>
      <c r="B9705" s="178" t="s">
        <v>568</v>
      </c>
      <c r="C9705" s="178">
        <v>2045</v>
      </c>
      <c r="D9705" s="178" t="s">
        <v>336</v>
      </c>
      <c r="E9705" s="178" t="s">
        <v>337</v>
      </c>
      <c r="F9705" s="178" t="s">
        <v>573</v>
      </c>
      <c r="G9705" s="178">
        <v>447</v>
      </c>
      <c r="H9705" s="178">
        <v>1.1515866935949999E-4</v>
      </c>
      <c r="I9705" s="178">
        <v>1.2897770968264E-4</v>
      </c>
      <c r="J9705" s="178" t="s">
        <v>625</v>
      </c>
    </row>
    <row r="9706" spans="1:10" x14ac:dyDescent="0.45">
      <c r="A9706" s="178" t="s">
        <v>567</v>
      </c>
      <c r="B9706" s="178" t="s">
        <v>568</v>
      </c>
      <c r="C9706" s="178">
        <v>2045</v>
      </c>
      <c r="D9706" s="178" t="s">
        <v>336</v>
      </c>
      <c r="E9706" s="178" t="s">
        <v>337</v>
      </c>
      <c r="F9706" s="178" t="s">
        <v>573</v>
      </c>
      <c r="G9706" s="178">
        <v>449</v>
      </c>
      <c r="H9706" s="178">
        <v>1.123059919337E-4</v>
      </c>
      <c r="I9706" s="178">
        <v>1.2578271096574402E-4</v>
      </c>
      <c r="J9706" s="178" t="s">
        <v>625</v>
      </c>
    </row>
    <row r="9707" spans="1:10" x14ac:dyDescent="0.45">
      <c r="A9707" s="178" t="s">
        <v>567</v>
      </c>
      <c r="B9707" s="178" t="s">
        <v>568</v>
      </c>
      <c r="C9707" s="178">
        <v>2045</v>
      </c>
      <c r="D9707" s="178" t="s">
        <v>336</v>
      </c>
      <c r="E9707" s="178" t="s">
        <v>337</v>
      </c>
      <c r="F9707" s="178" t="s">
        <v>569</v>
      </c>
      <c r="G9707" s="178">
        <v>470</v>
      </c>
      <c r="H9707" s="178">
        <v>1.7891818424689999E-4</v>
      </c>
      <c r="I9707" s="178">
        <v>2.0038836635652801E-4</v>
      </c>
      <c r="J9707" s="178" t="s">
        <v>625</v>
      </c>
    </row>
    <row r="9708" spans="1:10" x14ac:dyDescent="0.45">
      <c r="A9708" s="178" t="s">
        <v>567</v>
      </c>
      <c r="B9708" s="178" t="s">
        <v>568</v>
      </c>
      <c r="C9708" s="178">
        <v>2045</v>
      </c>
      <c r="D9708" s="178" t="s">
        <v>336</v>
      </c>
      <c r="E9708" s="178" t="s">
        <v>337</v>
      </c>
      <c r="F9708" s="178" t="s">
        <v>570</v>
      </c>
      <c r="G9708" s="178">
        <v>475</v>
      </c>
      <c r="H9708" s="178">
        <v>4.6289807869499999E-5</v>
      </c>
      <c r="I9708" s="178">
        <v>5.1844584813840001E-5</v>
      </c>
      <c r="J9708" s="178" t="s">
        <v>625</v>
      </c>
    </row>
    <row r="9709" spans="1:10" x14ac:dyDescent="0.45">
      <c r="A9709" s="178" t="s">
        <v>567</v>
      </c>
      <c r="B9709" s="178" t="s">
        <v>568</v>
      </c>
      <c r="C9709" s="178">
        <v>2045</v>
      </c>
      <c r="D9709" s="178" t="s">
        <v>336</v>
      </c>
      <c r="E9709" s="178" t="s">
        <v>337</v>
      </c>
      <c r="F9709" s="178" t="s">
        <v>570</v>
      </c>
      <c r="G9709" s="178">
        <v>488</v>
      </c>
      <c r="H9709" s="178">
        <v>2.5706636733999999E-5</v>
      </c>
      <c r="I9709" s="178">
        <v>2.8791433142080003E-5</v>
      </c>
      <c r="J9709" s="178" t="s">
        <v>625</v>
      </c>
    </row>
    <row r="9710" spans="1:10" x14ac:dyDescent="0.45">
      <c r="A9710" s="178" t="s">
        <v>567</v>
      </c>
      <c r="B9710" s="178" t="s">
        <v>568</v>
      </c>
      <c r="C9710" s="178">
        <v>2045</v>
      </c>
      <c r="D9710" s="178" t="s">
        <v>336</v>
      </c>
      <c r="E9710" s="178" t="s">
        <v>337</v>
      </c>
      <c r="F9710" s="178" t="s">
        <v>573</v>
      </c>
      <c r="G9710" s="178">
        <v>504</v>
      </c>
      <c r="H9710" s="178">
        <v>1.559740048833E-4</v>
      </c>
      <c r="I9710" s="178">
        <v>1.7469088546929603E-4</v>
      </c>
      <c r="J9710" s="178" t="s">
        <v>625</v>
      </c>
    </row>
    <row r="9711" spans="1:10" x14ac:dyDescent="0.45">
      <c r="A9711" s="178" t="s">
        <v>567</v>
      </c>
      <c r="B9711" s="178" t="s">
        <v>568</v>
      </c>
      <c r="C9711" s="178">
        <v>2045</v>
      </c>
      <c r="D9711" s="178" t="s">
        <v>336</v>
      </c>
      <c r="E9711" s="178" t="s">
        <v>337</v>
      </c>
      <c r="F9711" s="178" t="s">
        <v>570</v>
      </c>
      <c r="G9711" s="178">
        <v>504</v>
      </c>
      <c r="H9711" s="178">
        <v>2.1812315026199998E-5</v>
      </c>
      <c r="I9711" s="178">
        <v>2.4429792829344002E-5</v>
      </c>
      <c r="J9711" s="178" t="s">
        <v>625</v>
      </c>
    </row>
    <row r="9712" spans="1:10" x14ac:dyDescent="0.45">
      <c r="A9712" s="178" t="s">
        <v>567</v>
      </c>
      <c r="B9712" s="178" t="s">
        <v>568</v>
      </c>
      <c r="C9712" s="178">
        <v>2045</v>
      </c>
      <c r="D9712" s="178" t="s">
        <v>336</v>
      </c>
      <c r="E9712" s="178" t="s">
        <v>337</v>
      </c>
      <c r="F9712" s="178" t="s">
        <v>570</v>
      </c>
      <c r="G9712" s="178">
        <v>516</v>
      </c>
      <c r="H9712" s="178">
        <v>2.12719860428E-5</v>
      </c>
      <c r="I9712" s="178">
        <v>2.3824624367936002E-5</v>
      </c>
      <c r="J9712" s="178" t="s">
        <v>625</v>
      </c>
    </row>
    <row r="9713" spans="1:10" x14ac:dyDescent="0.45">
      <c r="A9713" s="178" t="s">
        <v>567</v>
      </c>
      <c r="B9713" s="178" t="s">
        <v>568</v>
      </c>
      <c r="C9713" s="178">
        <v>2045</v>
      </c>
      <c r="D9713" s="178" t="s">
        <v>336</v>
      </c>
      <c r="E9713" s="178" t="s">
        <v>337</v>
      </c>
      <c r="F9713" s="178" t="s">
        <v>571</v>
      </c>
      <c r="G9713" s="178">
        <v>535</v>
      </c>
      <c r="H9713" s="1">
        <v>5.6524118008399999E-6</v>
      </c>
      <c r="I9713" s="178">
        <v>6.3307012169408007E-6</v>
      </c>
      <c r="J9713" s="178" t="s">
        <v>625</v>
      </c>
    </row>
    <row r="9714" spans="1:10" x14ac:dyDescent="0.45">
      <c r="A9714" s="178" t="s">
        <v>567</v>
      </c>
      <c r="B9714" s="178" t="s">
        <v>568</v>
      </c>
      <c r="C9714" s="178">
        <v>2045</v>
      </c>
      <c r="D9714" s="178" t="s">
        <v>336</v>
      </c>
      <c r="E9714" s="178" t="s">
        <v>337</v>
      </c>
      <c r="F9714" s="178" t="s">
        <v>572</v>
      </c>
      <c r="G9714" s="178">
        <v>563</v>
      </c>
      <c r="H9714" s="1">
        <v>1.9106780655400002E-6</v>
      </c>
      <c r="I9714" s="178">
        <v>2.1399594334048004E-6</v>
      </c>
      <c r="J9714" s="178" t="s">
        <v>625</v>
      </c>
    </row>
    <row r="9715" spans="1:10" x14ac:dyDescent="0.45">
      <c r="A9715" s="178" t="s">
        <v>567</v>
      </c>
      <c r="B9715" s="178" t="s">
        <v>568</v>
      </c>
      <c r="C9715" s="178">
        <v>2045</v>
      </c>
      <c r="D9715" s="178" t="s">
        <v>336</v>
      </c>
      <c r="E9715" s="178" t="s">
        <v>337</v>
      </c>
      <c r="F9715" s="178" t="s">
        <v>571</v>
      </c>
      <c r="G9715" s="178">
        <v>565</v>
      </c>
      <c r="H9715" s="1">
        <v>5.8636574067400003E-6</v>
      </c>
      <c r="I9715" s="178">
        <v>6.5672962955488007E-6</v>
      </c>
      <c r="J9715" s="178" t="s">
        <v>625</v>
      </c>
    </row>
    <row r="9716" spans="1:10" x14ac:dyDescent="0.45">
      <c r="A9716" s="178" t="s">
        <v>567</v>
      </c>
      <c r="B9716" s="178" t="s">
        <v>568</v>
      </c>
      <c r="C9716" s="178">
        <v>2045</v>
      </c>
      <c r="D9716" s="178" t="s">
        <v>336</v>
      </c>
      <c r="E9716" s="178" t="s">
        <v>337</v>
      </c>
      <c r="F9716" s="178" t="s">
        <v>569</v>
      </c>
      <c r="G9716" s="178">
        <v>572</v>
      </c>
      <c r="H9716" s="178">
        <v>1.4695654681419999E-4</v>
      </c>
      <c r="I9716" s="178">
        <v>1.6459133243190401E-4</v>
      </c>
      <c r="J9716" s="178" t="s">
        <v>625</v>
      </c>
    </row>
    <row r="9717" spans="1:10" x14ac:dyDescent="0.45">
      <c r="A9717" s="178" t="s">
        <v>567</v>
      </c>
      <c r="B9717" s="178" t="s">
        <v>568</v>
      </c>
      <c r="C9717" s="178">
        <v>2045</v>
      </c>
      <c r="D9717" s="178" t="s">
        <v>336</v>
      </c>
      <c r="E9717" s="178" t="s">
        <v>337</v>
      </c>
      <c r="F9717" s="178" t="s">
        <v>573</v>
      </c>
      <c r="G9717" s="178">
        <v>591</v>
      </c>
      <c r="H9717" s="178">
        <v>1.35718844831E-4</v>
      </c>
      <c r="I9717" s="178">
        <v>1.5200510621072002E-4</v>
      </c>
      <c r="J9717" s="178" t="s">
        <v>625</v>
      </c>
    </row>
    <row r="9718" spans="1:10" x14ac:dyDescent="0.45">
      <c r="A9718" s="178" t="s">
        <v>567</v>
      </c>
      <c r="B9718" s="178" t="s">
        <v>568</v>
      </c>
      <c r="C9718" s="178">
        <v>2045</v>
      </c>
      <c r="D9718" s="178" t="s">
        <v>336</v>
      </c>
      <c r="E9718" s="178" t="s">
        <v>337</v>
      </c>
      <c r="F9718" s="178" t="s">
        <v>569</v>
      </c>
      <c r="G9718" s="178">
        <v>653</v>
      </c>
      <c r="H9718" s="178">
        <v>1.289573992835E-4</v>
      </c>
      <c r="I9718" s="178">
        <v>1.4443228719752003E-4</v>
      </c>
      <c r="J9718" s="178" t="s">
        <v>625</v>
      </c>
    </row>
    <row r="9719" spans="1:10" x14ac:dyDescent="0.45">
      <c r="A9719" s="178" t="s">
        <v>567</v>
      </c>
      <c r="B9719" s="178" t="s">
        <v>568</v>
      </c>
      <c r="C9719" s="178">
        <v>2045</v>
      </c>
      <c r="D9719" s="178" t="s">
        <v>336</v>
      </c>
      <c r="E9719" s="178" t="s">
        <v>337</v>
      </c>
      <c r="F9719" s="178" t="s">
        <v>573</v>
      </c>
      <c r="G9719" s="178">
        <v>722</v>
      </c>
      <c r="H9719" s="178">
        <v>7.8716919233600002E-5</v>
      </c>
      <c r="I9719" s="178">
        <v>8.8162949541632009E-5</v>
      </c>
      <c r="J9719" s="178" t="s">
        <v>625</v>
      </c>
    </row>
    <row r="9720" spans="1:10" x14ac:dyDescent="0.45">
      <c r="A9720" s="178" t="s">
        <v>567</v>
      </c>
      <c r="B9720" s="178" t="s">
        <v>568</v>
      </c>
      <c r="C9720" s="178">
        <v>2045</v>
      </c>
      <c r="D9720" s="178" t="s">
        <v>336</v>
      </c>
      <c r="E9720" s="178" t="s">
        <v>337</v>
      </c>
      <c r="F9720" s="178" t="s">
        <v>570</v>
      </c>
      <c r="G9720" s="178">
        <v>736</v>
      </c>
      <c r="H9720" s="178">
        <v>1.4909848687200001E-5</v>
      </c>
      <c r="I9720" s="178">
        <v>1.6699030529664002E-5</v>
      </c>
      <c r="J9720" s="178" t="s">
        <v>625</v>
      </c>
    </row>
    <row r="9721" spans="1:10" x14ac:dyDescent="0.45">
      <c r="A9721" s="178" t="s">
        <v>567</v>
      </c>
      <c r="B9721" s="178" t="s">
        <v>568</v>
      </c>
      <c r="C9721" s="178">
        <v>2045</v>
      </c>
      <c r="D9721" s="178" t="s">
        <v>336</v>
      </c>
      <c r="E9721" s="178" t="s">
        <v>337</v>
      </c>
      <c r="F9721" s="178" t="s">
        <v>569</v>
      </c>
      <c r="G9721" s="178">
        <v>763</v>
      </c>
      <c r="H9721" s="178">
        <v>1.102244204958E-4</v>
      </c>
      <c r="I9721" s="178">
        <v>1.23451350955296E-4</v>
      </c>
      <c r="J9721" s="178" t="s">
        <v>625</v>
      </c>
    </row>
    <row r="9722" spans="1:10" x14ac:dyDescent="0.45">
      <c r="A9722" s="178" t="s">
        <v>567</v>
      </c>
      <c r="B9722" s="178" t="s">
        <v>568</v>
      </c>
      <c r="C9722" s="178">
        <v>2045</v>
      </c>
      <c r="D9722" s="178" t="s">
        <v>336</v>
      </c>
      <c r="E9722" s="178" t="s">
        <v>337</v>
      </c>
      <c r="F9722" s="178" t="s">
        <v>572</v>
      </c>
      <c r="G9722" s="178">
        <v>858</v>
      </c>
      <c r="H9722" s="1">
        <v>1.1421321914899999E-6</v>
      </c>
      <c r="I9722" s="178">
        <v>1.2791880544688E-6</v>
      </c>
      <c r="J9722" s="178" t="s">
        <v>625</v>
      </c>
    </row>
    <row r="9723" spans="1:10" x14ac:dyDescent="0.45">
      <c r="A9723" s="178" t="s">
        <v>567</v>
      </c>
      <c r="B9723" s="178" t="s">
        <v>568</v>
      </c>
      <c r="C9723" s="178">
        <v>2045</v>
      </c>
      <c r="D9723" s="178" t="s">
        <v>336</v>
      </c>
      <c r="E9723" s="178" t="s">
        <v>337</v>
      </c>
      <c r="F9723" s="178" t="s">
        <v>572</v>
      </c>
      <c r="G9723" s="178">
        <v>879</v>
      </c>
      <c r="H9723" s="1">
        <v>1.1256568086500001E-6</v>
      </c>
      <c r="I9723" s="178">
        <v>1.2607356256880002E-6</v>
      </c>
      <c r="J9723" s="178" t="s">
        <v>625</v>
      </c>
    </row>
    <row r="9724" spans="1:10" x14ac:dyDescent="0.45">
      <c r="A9724" s="178" t="s">
        <v>567</v>
      </c>
      <c r="B9724" s="178" t="s">
        <v>568</v>
      </c>
      <c r="C9724" s="178">
        <v>2045</v>
      </c>
      <c r="D9724" s="178" t="s">
        <v>336</v>
      </c>
      <c r="E9724" s="178" t="s">
        <v>337</v>
      </c>
      <c r="F9724" s="178" t="s">
        <v>570</v>
      </c>
      <c r="G9724" s="178">
        <v>897</v>
      </c>
      <c r="H9724" s="178">
        <v>1.2246378901199999E-5</v>
      </c>
      <c r="I9724" s="178">
        <v>1.3715944369344001E-5</v>
      </c>
      <c r="J9724" s="178" t="s">
        <v>625</v>
      </c>
    </row>
    <row r="9725" spans="1:10" x14ac:dyDescent="0.45">
      <c r="A9725" s="178" t="s">
        <v>567</v>
      </c>
      <c r="B9725" s="178" t="s">
        <v>568</v>
      </c>
      <c r="C9725" s="178">
        <v>2045</v>
      </c>
      <c r="D9725" s="178" t="s">
        <v>336</v>
      </c>
      <c r="E9725" s="178" t="s">
        <v>337</v>
      </c>
      <c r="F9725" s="178" t="s">
        <v>574</v>
      </c>
      <c r="G9725" s="178">
        <v>914</v>
      </c>
      <c r="H9725" s="178">
        <v>1.7949232642400001E-5</v>
      </c>
      <c r="I9725" s="178">
        <v>2.0103140559488003E-5</v>
      </c>
      <c r="J9725" s="178" t="s">
        <v>626</v>
      </c>
    </row>
    <row r="9726" spans="1:10" x14ac:dyDescent="0.45">
      <c r="A9726" s="178" t="s">
        <v>567</v>
      </c>
      <c r="B9726" s="178" t="s">
        <v>568</v>
      </c>
      <c r="C9726" s="178">
        <v>2045</v>
      </c>
      <c r="D9726" s="178" t="s">
        <v>336</v>
      </c>
      <c r="E9726" s="178" t="s">
        <v>337</v>
      </c>
      <c r="F9726" s="178" t="s">
        <v>574</v>
      </c>
      <c r="G9726" s="178">
        <v>930</v>
      </c>
      <c r="H9726" s="178">
        <v>1.7690314052699999E-5</v>
      </c>
      <c r="I9726" s="178">
        <v>1.9813151739024E-5</v>
      </c>
      <c r="J9726" s="178" t="s">
        <v>626</v>
      </c>
    </row>
    <row r="9727" spans="1:10" x14ac:dyDescent="0.45">
      <c r="A9727" s="178" t="s">
        <v>567</v>
      </c>
      <c r="B9727" s="178" t="s">
        <v>568</v>
      </c>
      <c r="C9727" s="178">
        <v>2045</v>
      </c>
      <c r="D9727" s="178" t="s">
        <v>336</v>
      </c>
      <c r="E9727" s="178" t="s">
        <v>337</v>
      </c>
      <c r="F9727" s="178" t="s">
        <v>573</v>
      </c>
      <c r="G9727" s="178">
        <v>941</v>
      </c>
      <c r="H9727" s="178">
        <v>6.4655061578399996E-5</v>
      </c>
      <c r="I9727" s="178">
        <v>7.2413668967808001E-5</v>
      </c>
      <c r="J9727" s="178" t="s">
        <v>625</v>
      </c>
    </row>
    <row r="9728" spans="1:10" x14ac:dyDescent="0.45">
      <c r="A9728" s="178" t="s">
        <v>567</v>
      </c>
      <c r="B9728" s="178" t="s">
        <v>568</v>
      </c>
      <c r="C9728" s="178">
        <v>2045</v>
      </c>
      <c r="D9728" s="178" t="s">
        <v>336</v>
      </c>
      <c r="E9728" s="178" t="s">
        <v>337</v>
      </c>
      <c r="F9728" s="178" t="s">
        <v>569</v>
      </c>
      <c r="G9728" s="178">
        <v>985</v>
      </c>
      <c r="H9728" s="178">
        <v>9.6168943855399997E-5</v>
      </c>
      <c r="I9728" s="178">
        <v>1.0770921711804801E-4</v>
      </c>
      <c r="J9728" s="178" t="s">
        <v>625</v>
      </c>
    </row>
    <row r="9729" spans="1:10" x14ac:dyDescent="0.45">
      <c r="A9729" s="178" t="s">
        <v>567</v>
      </c>
      <c r="B9729" s="178" t="s">
        <v>568</v>
      </c>
      <c r="C9729" s="178">
        <v>2045</v>
      </c>
      <c r="D9729" s="178" t="s">
        <v>336</v>
      </c>
      <c r="E9729" s="178" t="s">
        <v>337</v>
      </c>
      <c r="F9729" s="178" t="s">
        <v>571</v>
      </c>
      <c r="G9729" s="178">
        <v>989</v>
      </c>
      <c r="H9729" s="1">
        <v>3.34368678523E-6</v>
      </c>
      <c r="I9729" s="178">
        <v>3.7449291994576003E-6</v>
      </c>
      <c r="J9729" s="178" t="s">
        <v>625</v>
      </c>
    </row>
    <row r="9730" spans="1:10" x14ac:dyDescent="0.45">
      <c r="A9730" s="178" t="s">
        <v>567</v>
      </c>
      <c r="B9730" s="178" t="s">
        <v>568</v>
      </c>
      <c r="C9730" s="178">
        <v>2045</v>
      </c>
      <c r="D9730" s="178" t="s">
        <v>336</v>
      </c>
      <c r="E9730" s="178" t="s">
        <v>337</v>
      </c>
      <c r="F9730" s="178" t="s">
        <v>570</v>
      </c>
      <c r="G9730" s="178">
        <v>1023</v>
      </c>
      <c r="H9730" s="178">
        <v>1.0746449334000001E-5</v>
      </c>
      <c r="I9730" s="178">
        <v>1.2036023254080002E-5</v>
      </c>
      <c r="J9730" s="178" t="s">
        <v>625</v>
      </c>
    </row>
    <row r="9731" spans="1:10" x14ac:dyDescent="0.45">
      <c r="A9731" s="178" t="s">
        <v>567</v>
      </c>
      <c r="B9731" s="178" t="s">
        <v>568</v>
      </c>
      <c r="C9731" s="178">
        <v>2045</v>
      </c>
      <c r="D9731" s="178" t="s">
        <v>336</v>
      </c>
      <c r="E9731" s="178" t="s">
        <v>337</v>
      </c>
      <c r="F9731" s="178" t="s">
        <v>573</v>
      </c>
      <c r="G9731" s="178">
        <v>1119</v>
      </c>
      <c r="H9731" s="178">
        <v>5.6736153055699998E-5</v>
      </c>
      <c r="I9731" s="178">
        <v>6.3544491422384001E-5</v>
      </c>
      <c r="J9731" s="178" t="s">
        <v>625</v>
      </c>
    </row>
    <row r="9732" spans="1:10" x14ac:dyDescent="0.45">
      <c r="A9732" s="178" t="s">
        <v>567</v>
      </c>
      <c r="B9732" s="178" t="s">
        <v>568</v>
      </c>
      <c r="C9732" s="178">
        <v>2045</v>
      </c>
      <c r="D9732" s="178" t="s">
        <v>336</v>
      </c>
      <c r="E9732" s="178" t="s">
        <v>337</v>
      </c>
      <c r="F9732" s="178" t="s">
        <v>569</v>
      </c>
      <c r="G9732" s="178">
        <v>1182</v>
      </c>
      <c r="H9732" s="178">
        <v>7.1064598159899998E-5</v>
      </c>
      <c r="I9732" s="178">
        <v>7.9592349939088008E-5</v>
      </c>
      <c r="J9732" s="178" t="s">
        <v>625</v>
      </c>
    </row>
    <row r="9733" spans="1:10" x14ac:dyDescent="0.45">
      <c r="A9733" s="178" t="s">
        <v>567</v>
      </c>
      <c r="B9733" s="178" t="s">
        <v>568</v>
      </c>
      <c r="C9733" s="178">
        <v>2045</v>
      </c>
      <c r="D9733" s="178" t="s">
        <v>336</v>
      </c>
      <c r="E9733" s="178" t="s">
        <v>337</v>
      </c>
      <c r="F9733" s="178" t="s">
        <v>570</v>
      </c>
      <c r="G9733" s="178">
        <v>1197</v>
      </c>
      <c r="H9733" s="1">
        <v>9.1853689809799992E-6</v>
      </c>
      <c r="I9733" s="178">
        <v>1.0287613258697599E-5</v>
      </c>
      <c r="J9733" s="178" t="s">
        <v>625</v>
      </c>
    </row>
    <row r="9734" spans="1:10" x14ac:dyDescent="0.45">
      <c r="A9734" s="178" t="s">
        <v>567</v>
      </c>
      <c r="B9734" s="178" t="s">
        <v>568</v>
      </c>
      <c r="C9734" s="178">
        <v>2045</v>
      </c>
      <c r="D9734" s="178" t="s">
        <v>336</v>
      </c>
      <c r="E9734" s="178" t="s">
        <v>337</v>
      </c>
      <c r="F9734" s="178" t="s">
        <v>569</v>
      </c>
      <c r="G9734" s="178">
        <v>1284</v>
      </c>
      <c r="H9734" s="178">
        <v>7.3720475484200006E-5</v>
      </c>
      <c r="I9734" s="178">
        <v>8.256693254230402E-5</v>
      </c>
      <c r="J9734" s="178" t="s">
        <v>625</v>
      </c>
    </row>
    <row r="9735" spans="1:10" x14ac:dyDescent="0.45">
      <c r="A9735" s="178" t="s">
        <v>567</v>
      </c>
      <c r="B9735" s="178" t="s">
        <v>568</v>
      </c>
      <c r="C9735" s="178">
        <v>2045</v>
      </c>
      <c r="D9735" s="178" t="s">
        <v>336</v>
      </c>
      <c r="E9735" s="178" t="s">
        <v>337</v>
      </c>
      <c r="F9735" s="178" t="s">
        <v>573</v>
      </c>
      <c r="G9735" s="178">
        <v>1322</v>
      </c>
      <c r="H9735" s="178">
        <v>4.8494384827799998E-5</v>
      </c>
      <c r="I9735" s="178">
        <v>5.4313711007136E-5</v>
      </c>
      <c r="J9735" s="178" t="s">
        <v>625</v>
      </c>
    </row>
    <row r="9736" spans="1:10" x14ac:dyDescent="0.45">
      <c r="A9736" s="178" t="s">
        <v>567</v>
      </c>
      <c r="B9736" s="178" t="s">
        <v>568</v>
      </c>
      <c r="C9736" s="178">
        <v>2045</v>
      </c>
      <c r="D9736" s="178" t="s">
        <v>336</v>
      </c>
      <c r="E9736" s="178" t="s">
        <v>337</v>
      </c>
      <c r="F9736" s="178" t="s">
        <v>571</v>
      </c>
      <c r="G9736" s="178">
        <v>1506</v>
      </c>
      <c r="H9736" s="1">
        <v>1.99873147722E-6</v>
      </c>
      <c r="I9736" s="178">
        <v>2.2385792544864002E-6</v>
      </c>
      <c r="J9736" s="178" t="s">
        <v>625</v>
      </c>
    </row>
    <row r="9737" spans="1:10" x14ac:dyDescent="0.45">
      <c r="A9737" s="178" t="s">
        <v>567</v>
      </c>
      <c r="B9737" s="178" t="s">
        <v>568</v>
      </c>
      <c r="C9737" s="178">
        <v>2045</v>
      </c>
      <c r="D9737" s="178" t="s">
        <v>336</v>
      </c>
      <c r="E9737" s="178" t="s">
        <v>337</v>
      </c>
      <c r="F9737" s="178" t="s">
        <v>571</v>
      </c>
      <c r="G9737" s="178">
        <v>1530</v>
      </c>
      <c r="H9737" s="1">
        <v>1.9698993583E-6</v>
      </c>
      <c r="I9737" s="178">
        <v>2.2062872812960002E-6</v>
      </c>
      <c r="J9737" s="178" t="s">
        <v>625</v>
      </c>
    </row>
    <row r="9738" spans="1:10" x14ac:dyDescent="0.45">
      <c r="A9738" s="178" t="s">
        <v>567</v>
      </c>
      <c r="B9738" s="178" t="s">
        <v>568</v>
      </c>
      <c r="C9738" s="178">
        <v>2045</v>
      </c>
      <c r="D9738" s="178" t="s">
        <v>336</v>
      </c>
      <c r="E9738" s="178" t="s">
        <v>337</v>
      </c>
      <c r="F9738" s="178" t="s">
        <v>570</v>
      </c>
      <c r="G9738" s="178">
        <v>1561</v>
      </c>
      <c r="H9738" s="1">
        <v>8.0140789577899995E-6</v>
      </c>
      <c r="I9738" s="178">
        <v>8.9757684327247997E-6</v>
      </c>
      <c r="J9738" s="178" t="s">
        <v>625</v>
      </c>
    </row>
    <row r="9739" spans="1:10" x14ac:dyDescent="0.45">
      <c r="A9739" s="178" t="s">
        <v>567</v>
      </c>
      <c r="B9739" s="178" t="s">
        <v>568</v>
      </c>
      <c r="C9739" s="178">
        <v>2045</v>
      </c>
      <c r="D9739" s="178" t="s">
        <v>336</v>
      </c>
      <c r="E9739" s="178" t="s">
        <v>337</v>
      </c>
      <c r="F9739" s="178" t="s">
        <v>570</v>
      </c>
      <c r="G9739" s="178">
        <v>1857</v>
      </c>
      <c r="H9739" s="1">
        <v>5.9220496950700003E-6</v>
      </c>
      <c r="I9739" s="178">
        <v>6.632695658478401E-6</v>
      </c>
      <c r="J9739" s="178" t="s">
        <v>625</v>
      </c>
    </row>
    <row r="9740" spans="1:10" x14ac:dyDescent="0.45">
      <c r="A9740" s="178" t="s">
        <v>567</v>
      </c>
      <c r="B9740" s="178" t="s">
        <v>568</v>
      </c>
      <c r="C9740" s="178">
        <v>2045</v>
      </c>
      <c r="D9740" s="178" t="s">
        <v>336</v>
      </c>
      <c r="E9740" s="178" t="s">
        <v>337</v>
      </c>
      <c r="F9740" s="178" t="s">
        <v>573</v>
      </c>
      <c r="G9740" s="178">
        <v>1982</v>
      </c>
      <c r="H9740" s="178">
        <v>4.2310533899599999E-5</v>
      </c>
      <c r="I9740" s="178">
        <v>4.7387797967552006E-5</v>
      </c>
      <c r="J9740" s="178" t="s">
        <v>625</v>
      </c>
    </row>
    <row r="9741" spans="1:10" x14ac:dyDescent="0.45">
      <c r="A9741" s="178" t="s">
        <v>567</v>
      </c>
      <c r="B9741" s="178" t="s">
        <v>568</v>
      </c>
      <c r="C9741" s="178">
        <v>2045</v>
      </c>
      <c r="D9741" s="178" t="s">
        <v>336</v>
      </c>
      <c r="E9741" s="178" t="s">
        <v>337</v>
      </c>
      <c r="F9741" s="178" t="s">
        <v>570</v>
      </c>
      <c r="G9741" s="178">
        <v>2036</v>
      </c>
      <c r="H9741" s="1">
        <v>6.1433725022700001E-6</v>
      </c>
      <c r="I9741" s="178">
        <v>6.8805772025424009E-6</v>
      </c>
      <c r="J9741" s="178" t="s">
        <v>625</v>
      </c>
    </row>
    <row r="9742" spans="1:10" x14ac:dyDescent="0.45">
      <c r="A9742" s="178" t="s">
        <v>567</v>
      </c>
      <c r="B9742" s="178" t="s">
        <v>568</v>
      </c>
      <c r="C9742" s="178">
        <v>2045</v>
      </c>
      <c r="D9742" s="178" t="s">
        <v>336</v>
      </c>
      <c r="E9742" s="178" t="s">
        <v>337</v>
      </c>
      <c r="F9742" s="178" t="s">
        <v>573</v>
      </c>
      <c r="G9742" s="178">
        <v>2198</v>
      </c>
      <c r="H9742" s="178">
        <v>3.1265612051399999E-5</v>
      </c>
      <c r="I9742" s="178">
        <v>3.5017485497568004E-5</v>
      </c>
      <c r="J9742" s="178" t="s">
        <v>625</v>
      </c>
    </row>
    <row r="9743" spans="1:10" x14ac:dyDescent="0.45">
      <c r="A9743" s="178" t="s">
        <v>567</v>
      </c>
      <c r="B9743" s="178" t="s">
        <v>568</v>
      </c>
      <c r="C9743" s="178">
        <v>2045</v>
      </c>
      <c r="D9743" s="178" t="s">
        <v>336</v>
      </c>
      <c r="E9743" s="178" t="s">
        <v>337</v>
      </c>
      <c r="F9743" s="178" t="s">
        <v>569</v>
      </c>
      <c r="G9743" s="178">
        <v>2249</v>
      </c>
      <c r="H9743" s="178">
        <v>4.2038296669500001E-5</v>
      </c>
      <c r="I9743" s="178">
        <v>4.7082892269840005E-5</v>
      </c>
      <c r="J9743" s="178" t="s">
        <v>625</v>
      </c>
    </row>
    <row r="9744" spans="1:10" x14ac:dyDescent="0.45">
      <c r="A9744" s="178" t="s">
        <v>567</v>
      </c>
      <c r="B9744" s="178" t="s">
        <v>568</v>
      </c>
      <c r="C9744" s="178">
        <v>2045</v>
      </c>
      <c r="D9744" s="178" t="s">
        <v>336</v>
      </c>
      <c r="E9744" s="178" t="s">
        <v>337</v>
      </c>
      <c r="F9744" s="178" t="s">
        <v>573</v>
      </c>
      <c r="G9744" s="178">
        <v>2604</v>
      </c>
      <c r="H9744" s="178">
        <v>3.2434090826399998E-5</v>
      </c>
      <c r="I9744" s="178">
        <v>3.6326181725568002E-5</v>
      </c>
      <c r="J9744" s="178" t="s">
        <v>625</v>
      </c>
    </row>
    <row r="9745" spans="1:10" x14ac:dyDescent="0.45">
      <c r="A9745" s="178" t="s">
        <v>567</v>
      </c>
      <c r="B9745" s="178" t="s">
        <v>568</v>
      </c>
      <c r="C9745" s="178">
        <v>2045</v>
      </c>
      <c r="D9745" s="178" t="s">
        <v>336</v>
      </c>
      <c r="E9745" s="178" t="s">
        <v>337</v>
      </c>
      <c r="F9745" s="178" t="s">
        <v>569</v>
      </c>
      <c r="G9745" s="178">
        <v>3338</v>
      </c>
      <c r="H9745" s="178">
        <v>2.51289275184E-5</v>
      </c>
      <c r="I9745" s="178">
        <v>2.8144398820608002E-5</v>
      </c>
      <c r="J9745" s="178" t="s">
        <v>625</v>
      </c>
    </row>
    <row r="9746" spans="1:10" x14ac:dyDescent="0.45">
      <c r="A9746" s="178" t="s">
        <v>567</v>
      </c>
      <c r="B9746" s="178" t="s">
        <v>568</v>
      </c>
      <c r="C9746" s="178">
        <v>2045</v>
      </c>
      <c r="D9746" s="178" t="s">
        <v>336</v>
      </c>
      <c r="E9746" s="178" t="s">
        <v>337</v>
      </c>
      <c r="F9746" s="178" t="s">
        <v>569</v>
      </c>
      <c r="G9746" s="178">
        <v>3389</v>
      </c>
      <c r="H9746" s="178">
        <v>2.4766439309999999E-5</v>
      </c>
      <c r="I9746" s="178">
        <v>2.7738412027200001E-5</v>
      </c>
      <c r="J9746" s="178" t="s">
        <v>625</v>
      </c>
    </row>
    <row r="9747" spans="1:10" x14ac:dyDescent="0.45">
      <c r="A9747" s="178" t="s">
        <v>567</v>
      </c>
      <c r="B9747" s="178" t="s">
        <v>568</v>
      </c>
      <c r="C9747" s="178">
        <v>2045</v>
      </c>
      <c r="D9747" s="178" t="s">
        <v>336</v>
      </c>
      <c r="E9747" s="178" t="s">
        <v>337</v>
      </c>
      <c r="F9747" s="178" t="s">
        <v>570</v>
      </c>
      <c r="G9747" s="178">
        <v>3565</v>
      </c>
      <c r="H9747" s="1">
        <v>3.5031912375400001E-6</v>
      </c>
      <c r="I9747" s="178">
        <v>3.9235741860448006E-6</v>
      </c>
      <c r="J9747" s="178" t="s">
        <v>625</v>
      </c>
    </row>
    <row r="9748" spans="1:10" x14ac:dyDescent="0.45">
      <c r="A9748" s="178" t="s">
        <v>567</v>
      </c>
      <c r="B9748" s="178" t="s">
        <v>568</v>
      </c>
      <c r="C9748" s="178">
        <v>2045</v>
      </c>
      <c r="D9748" s="178" t="s">
        <v>336</v>
      </c>
      <c r="E9748" s="178" t="s">
        <v>337</v>
      </c>
      <c r="F9748" s="178" t="s">
        <v>573</v>
      </c>
      <c r="G9748" s="178">
        <v>4484</v>
      </c>
      <c r="H9748" s="178">
        <v>1.849518776E-5</v>
      </c>
      <c r="I9748" s="178">
        <v>2.0714610291200001E-5</v>
      </c>
      <c r="J9748" s="178" t="s">
        <v>625</v>
      </c>
    </row>
    <row r="9749" spans="1:10" x14ac:dyDescent="0.45">
      <c r="A9749" s="178" t="s">
        <v>567</v>
      </c>
      <c r="B9749" s="178" t="s">
        <v>568</v>
      </c>
      <c r="C9749" s="178">
        <v>2045</v>
      </c>
      <c r="D9749" s="178" t="s">
        <v>336</v>
      </c>
      <c r="E9749" s="178" t="s">
        <v>337</v>
      </c>
      <c r="F9749" s="178" t="s">
        <v>570</v>
      </c>
      <c r="G9749" s="178">
        <v>5255</v>
      </c>
      <c r="H9749" s="1">
        <v>2.0940772174100002E-6</v>
      </c>
      <c r="I9749" s="178">
        <v>2.3453664834992002E-6</v>
      </c>
      <c r="J9749" s="178" t="s">
        <v>625</v>
      </c>
    </row>
    <row r="9750" spans="1:10" x14ac:dyDescent="0.45">
      <c r="A9750" s="178" t="s">
        <v>567</v>
      </c>
      <c r="B9750" s="178" t="s">
        <v>568</v>
      </c>
      <c r="C9750" s="178">
        <v>2045</v>
      </c>
      <c r="D9750" s="178" t="s">
        <v>336</v>
      </c>
      <c r="E9750" s="178" t="s">
        <v>337</v>
      </c>
      <c r="F9750" s="178" t="s">
        <v>570</v>
      </c>
      <c r="G9750" s="178">
        <v>5334</v>
      </c>
      <c r="H9750" s="1">
        <v>2.0638699425E-6</v>
      </c>
      <c r="I9750" s="178">
        <v>2.3115343356000004E-6</v>
      </c>
      <c r="J9750" s="178" t="s">
        <v>625</v>
      </c>
    </row>
    <row r="9751" spans="1:10" x14ac:dyDescent="0.45">
      <c r="A9751" s="178" t="s">
        <v>567</v>
      </c>
      <c r="B9751" s="178" t="s">
        <v>568</v>
      </c>
      <c r="C9751" s="178">
        <v>2045</v>
      </c>
      <c r="D9751" s="178" t="s">
        <v>336</v>
      </c>
      <c r="E9751" s="178" t="s">
        <v>337</v>
      </c>
      <c r="F9751" s="178" t="s">
        <v>573</v>
      </c>
      <c r="G9751" s="178">
        <v>6641</v>
      </c>
      <c r="H9751" s="178">
        <v>1.1055733921199999E-5</v>
      </c>
      <c r="I9751" s="178">
        <v>1.2382421991744001E-5</v>
      </c>
      <c r="J9751" s="178" t="s">
        <v>625</v>
      </c>
    </row>
    <row r="9752" spans="1:10" x14ac:dyDescent="0.45">
      <c r="A9752" s="178" t="s">
        <v>567</v>
      </c>
      <c r="B9752" s="178" t="s">
        <v>568</v>
      </c>
      <c r="C9752" s="178">
        <v>2045</v>
      </c>
      <c r="D9752" s="178" t="s">
        <v>336</v>
      </c>
      <c r="E9752" s="178" t="s">
        <v>337</v>
      </c>
      <c r="F9752" s="178" t="s">
        <v>573</v>
      </c>
      <c r="G9752" s="178">
        <v>6747</v>
      </c>
      <c r="H9752" s="178">
        <v>1.0896253115799999E-5</v>
      </c>
      <c r="I9752" s="178">
        <v>1.2203803489696001E-5</v>
      </c>
      <c r="J9752" s="178" t="s">
        <v>625</v>
      </c>
    </row>
    <row r="9753" spans="1:10" x14ac:dyDescent="0.45">
      <c r="A9753" s="178" t="s">
        <v>567</v>
      </c>
      <c r="B9753" s="178" t="s">
        <v>568</v>
      </c>
      <c r="C9753" s="178">
        <v>2045</v>
      </c>
      <c r="D9753" s="178" t="s">
        <v>336</v>
      </c>
      <c r="E9753" s="178" t="s">
        <v>337</v>
      </c>
      <c r="F9753" s="178" t="s">
        <v>573</v>
      </c>
      <c r="G9753" s="178">
        <v>100000</v>
      </c>
      <c r="H9753" s="1">
        <v>9.9999999999999998E-13</v>
      </c>
      <c r="I9753" s="178">
        <v>1.1200000000000001E-12</v>
      </c>
      <c r="J9753" s="178" t="s">
        <v>625</v>
      </c>
    </row>
    <row r="9754" spans="1:10" x14ac:dyDescent="0.45">
      <c r="A9754" s="178" t="s">
        <v>567</v>
      </c>
      <c r="B9754" s="178" t="s">
        <v>568</v>
      </c>
      <c r="C9754" s="178">
        <v>2050</v>
      </c>
      <c r="D9754" s="178" t="s">
        <v>336</v>
      </c>
      <c r="E9754" s="178" t="s">
        <v>337</v>
      </c>
      <c r="F9754" s="178" t="s">
        <v>573</v>
      </c>
      <c r="G9754" s="178">
        <v>-100000</v>
      </c>
      <c r="H9754" s="178">
        <v>0</v>
      </c>
      <c r="I9754" s="178">
        <v>0</v>
      </c>
      <c r="J9754" s="178" t="s">
        <v>625</v>
      </c>
    </row>
    <row r="9755" spans="1:10" x14ac:dyDescent="0.45">
      <c r="A9755" s="178" t="s">
        <v>567</v>
      </c>
      <c r="B9755" s="178" t="s">
        <v>568</v>
      </c>
      <c r="C9755" s="178">
        <v>2050</v>
      </c>
      <c r="D9755" s="178" t="s">
        <v>336</v>
      </c>
      <c r="E9755" s="178" t="s">
        <v>337</v>
      </c>
      <c r="F9755" s="178" t="s">
        <v>573</v>
      </c>
      <c r="G9755" s="178">
        <v>-330</v>
      </c>
      <c r="H9755" s="178">
        <v>0</v>
      </c>
      <c r="I9755" s="178">
        <v>0</v>
      </c>
      <c r="J9755" s="178" t="s">
        <v>625</v>
      </c>
    </row>
    <row r="9756" spans="1:10" x14ac:dyDescent="0.45">
      <c r="A9756" s="178" t="s">
        <v>567</v>
      </c>
      <c r="B9756" s="178" t="s">
        <v>568</v>
      </c>
      <c r="C9756" s="178">
        <v>2050</v>
      </c>
      <c r="D9756" s="178" t="s">
        <v>336</v>
      </c>
      <c r="E9756" s="178" t="s">
        <v>337</v>
      </c>
      <c r="F9756" s="178" t="s">
        <v>573</v>
      </c>
      <c r="G9756" s="178">
        <v>-330</v>
      </c>
      <c r="H9756" s="178">
        <v>1.02728605270386E-2</v>
      </c>
      <c r="I9756" s="178">
        <v>1.1505603790283233E-2</v>
      </c>
      <c r="J9756" s="178" t="s">
        <v>625</v>
      </c>
    </row>
    <row r="9757" spans="1:10" x14ac:dyDescent="0.45">
      <c r="A9757" s="178" t="s">
        <v>567</v>
      </c>
      <c r="B9757" s="178" t="s">
        <v>568</v>
      </c>
      <c r="C9757" s="178">
        <v>2050</v>
      </c>
      <c r="D9757" s="178" t="s">
        <v>336</v>
      </c>
      <c r="E9757" s="178" t="s">
        <v>337</v>
      </c>
      <c r="F9757" s="178" t="s">
        <v>573</v>
      </c>
      <c r="G9757" s="178">
        <v>-329</v>
      </c>
      <c r="H9757" s="178">
        <v>1.59725067205727E-2</v>
      </c>
      <c r="I9757" s="178">
        <v>1.7889207527041425E-2</v>
      </c>
      <c r="J9757" s="178" t="s">
        <v>625</v>
      </c>
    </row>
    <row r="9758" spans="1:10" x14ac:dyDescent="0.45">
      <c r="A9758" s="178" t="s">
        <v>567</v>
      </c>
      <c r="B9758" s="178" t="s">
        <v>568</v>
      </c>
      <c r="C9758" s="178">
        <v>2050</v>
      </c>
      <c r="D9758" s="178" t="s">
        <v>336</v>
      </c>
      <c r="E9758" s="178" t="s">
        <v>337</v>
      </c>
      <c r="F9758" s="178" t="s">
        <v>573</v>
      </c>
      <c r="G9758" s="178">
        <v>-322</v>
      </c>
      <c r="H9758" s="178">
        <v>6.4852479845284999E-3</v>
      </c>
      <c r="I9758" s="178">
        <v>7.2634777426719204E-3</v>
      </c>
      <c r="J9758" s="178" t="s">
        <v>625</v>
      </c>
    </row>
    <row r="9759" spans="1:10" x14ac:dyDescent="0.45">
      <c r="A9759" s="178" t="s">
        <v>567</v>
      </c>
      <c r="B9759" s="178" t="s">
        <v>568</v>
      </c>
      <c r="C9759" s="178">
        <v>2050</v>
      </c>
      <c r="D9759" s="178" t="s">
        <v>336</v>
      </c>
      <c r="E9759" s="178" t="s">
        <v>337</v>
      </c>
      <c r="F9759" s="178" t="s">
        <v>573</v>
      </c>
      <c r="G9759" s="178">
        <v>-320</v>
      </c>
      <c r="H9759" s="178">
        <v>1.12935276702046E-2</v>
      </c>
      <c r="I9759" s="178">
        <v>1.2648750990629152E-2</v>
      </c>
      <c r="J9759" s="178" t="s">
        <v>625</v>
      </c>
    </row>
    <row r="9760" spans="1:10" x14ac:dyDescent="0.45">
      <c r="A9760" s="178" t="s">
        <v>567</v>
      </c>
      <c r="B9760" s="178" t="s">
        <v>568</v>
      </c>
      <c r="C9760" s="178">
        <v>2050</v>
      </c>
      <c r="D9760" s="178" t="s">
        <v>336</v>
      </c>
      <c r="E9760" s="178" t="s">
        <v>337</v>
      </c>
      <c r="F9760" s="178" t="s">
        <v>573</v>
      </c>
      <c r="G9760" s="178">
        <v>-316</v>
      </c>
      <c r="H9760" s="178">
        <v>8.5684107616543995E-3</v>
      </c>
      <c r="I9760" s="178">
        <v>9.5966200530529285E-3</v>
      </c>
      <c r="J9760" s="178" t="s">
        <v>625</v>
      </c>
    </row>
    <row r="9761" spans="1:10" x14ac:dyDescent="0.45">
      <c r="A9761" s="178" t="s">
        <v>567</v>
      </c>
      <c r="B9761" s="178" t="s">
        <v>568</v>
      </c>
      <c r="C9761" s="178">
        <v>2050</v>
      </c>
      <c r="D9761" s="178" t="s">
        <v>336</v>
      </c>
      <c r="E9761" s="178" t="s">
        <v>337</v>
      </c>
      <c r="F9761" s="178" t="s">
        <v>573</v>
      </c>
      <c r="G9761" s="178">
        <v>-313</v>
      </c>
      <c r="H9761" s="178">
        <v>4.2807101272047E-3</v>
      </c>
      <c r="I9761" s="178">
        <v>4.7943953424692647E-3</v>
      </c>
      <c r="J9761" s="178" t="s">
        <v>625</v>
      </c>
    </row>
    <row r="9762" spans="1:10" x14ac:dyDescent="0.45">
      <c r="A9762" s="178" t="s">
        <v>567</v>
      </c>
      <c r="B9762" s="178" t="s">
        <v>568</v>
      </c>
      <c r="C9762" s="178">
        <v>2050</v>
      </c>
      <c r="D9762" s="178" t="s">
        <v>336</v>
      </c>
      <c r="E9762" s="178" t="s">
        <v>337</v>
      </c>
      <c r="F9762" s="178" t="s">
        <v>573</v>
      </c>
      <c r="G9762" s="178">
        <v>-312</v>
      </c>
      <c r="H9762" s="178">
        <v>1.1041256133467001E-2</v>
      </c>
      <c r="I9762" s="178">
        <v>1.2366206869483042E-2</v>
      </c>
      <c r="J9762" s="178" t="s">
        <v>625</v>
      </c>
    </row>
    <row r="9763" spans="1:10" x14ac:dyDescent="0.45">
      <c r="A9763" s="178" t="s">
        <v>567</v>
      </c>
      <c r="B9763" s="178" t="s">
        <v>568</v>
      </c>
      <c r="C9763" s="178">
        <v>2050</v>
      </c>
      <c r="D9763" s="178" t="s">
        <v>336</v>
      </c>
      <c r="E9763" s="178" t="s">
        <v>337</v>
      </c>
      <c r="F9763" s="178" t="s">
        <v>573</v>
      </c>
      <c r="G9763" s="178">
        <v>-307</v>
      </c>
      <c r="H9763" s="178">
        <v>2.6556085795164101E-2</v>
      </c>
      <c r="I9763" s="178">
        <v>2.9742816090583796E-2</v>
      </c>
      <c r="J9763" s="178" t="s">
        <v>625</v>
      </c>
    </row>
    <row r="9764" spans="1:10" x14ac:dyDescent="0.45">
      <c r="A9764" s="178" t="s">
        <v>567</v>
      </c>
      <c r="B9764" s="178" t="s">
        <v>568</v>
      </c>
      <c r="C9764" s="178">
        <v>2050</v>
      </c>
      <c r="D9764" s="178" t="s">
        <v>336</v>
      </c>
      <c r="E9764" s="178" t="s">
        <v>337</v>
      </c>
      <c r="F9764" s="178" t="s">
        <v>573</v>
      </c>
      <c r="G9764" s="178">
        <v>-306</v>
      </c>
      <c r="H9764" s="178">
        <v>1.9191036000847799E-2</v>
      </c>
      <c r="I9764" s="178">
        <v>2.1493960320949537E-2</v>
      </c>
      <c r="J9764" s="178" t="s">
        <v>625</v>
      </c>
    </row>
    <row r="9765" spans="1:10" x14ac:dyDescent="0.45">
      <c r="A9765" s="178" t="s">
        <v>567</v>
      </c>
      <c r="B9765" s="178" t="s">
        <v>568</v>
      </c>
      <c r="C9765" s="178">
        <v>2050</v>
      </c>
      <c r="D9765" s="178" t="s">
        <v>336</v>
      </c>
      <c r="E9765" s="178" t="s">
        <v>337</v>
      </c>
      <c r="F9765" s="178" t="s">
        <v>573</v>
      </c>
      <c r="G9765" s="178">
        <v>-302</v>
      </c>
      <c r="H9765" s="178">
        <v>4.6802437864244002E-3</v>
      </c>
      <c r="I9765" s="178">
        <v>5.2418730407953282E-3</v>
      </c>
      <c r="J9765" s="178" t="s">
        <v>625</v>
      </c>
    </row>
    <row r="9766" spans="1:10" x14ac:dyDescent="0.45">
      <c r="A9766" s="178" t="s">
        <v>567</v>
      </c>
      <c r="B9766" s="178" t="s">
        <v>568</v>
      </c>
      <c r="C9766" s="178">
        <v>2050</v>
      </c>
      <c r="D9766" s="178" t="s">
        <v>336</v>
      </c>
      <c r="E9766" s="178" t="s">
        <v>337</v>
      </c>
      <c r="F9766" s="178" t="s">
        <v>573</v>
      </c>
      <c r="G9766" s="178">
        <v>-301</v>
      </c>
      <c r="H9766" s="178">
        <v>5.0880266353488003E-3</v>
      </c>
      <c r="I9766" s="178">
        <v>5.698589831590657E-3</v>
      </c>
      <c r="J9766" s="178" t="s">
        <v>625</v>
      </c>
    </row>
    <row r="9767" spans="1:10" x14ac:dyDescent="0.45">
      <c r="A9767" s="178" t="s">
        <v>567</v>
      </c>
      <c r="B9767" s="178" t="s">
        <v>568</v>
      </c>
      <c r="C9767" s="178">
        <v>2050</v>
      </c>
      <c r="D9767" s="178" t="s">
        <v>336</v>
      </c>
      <c r="E9767" s="178" t="s">
        <v>337</v>
      </c>
      <c r="F9767" s="178" t="s">
        <v>573</v>
      </c>
      <c r="G9767" s="178">
        <v>-300</v>
      </c>
      <c r="H9767" s="178">
        <v>1.9789053360000301E-2</v>
      </c>
      <c r="I9767" s="178">
        <v>2.2163739763200338E-2</v>
      </c>
      <c r="J9767" s="178" t="s">
        <v>625</v>
      </c>
    </row>
    <row r="9768" spans="1:10" x14ac:dyDescent="0.45">
      <c r="A9768" s="178" t="s">
        <v>567</v>
      </c>
      <c r="B9768" s="178" t="s">
        <v>568</v>
      </c>
      <c r="C9768" s="178">
        <v>2050</v>
      </c>
      <c r="D9768" s="178" t="s">
        <v>336</v>
      </c>
      <c r="E9768" s="178" t="s">
        <v>337</v>
      </c>
      <c r="F9768" s="178" t="s">
        <v>573</v>
      </c>
      <c r="G9768" s="178">
        <v>-299</v>
      </c>
      <c r="H9768" s="178">
        <v>2.9590086080133901E-2</v>
      </c>
      <c r="I9768" s="178">
        <v>3.3140896409749973E-2</v>
      </c>
      <c r="J9768" s="178" t="s">
        <v>625</v>
      </c>
    </row>
    <row r="9769" spans="1:10" x14ac:dyDescent="0.45">
      <c r="A9769" s="178" t="s">
        <v>567</v>
      </c>
      <c r="B9769" s="178" t="s">
        <v>568</v>
      </c>
      <c r="C9769" s="178">
        <v>2050</v>
      </c>
      <c r="D9769" s="178" t="s">
        <v>336</v>
      </c>
      <c r="E9769" s="178" t="s">
        <v>337</v>
      </c>
      <c r="F9769" s="178" t="s">
        <v>573</v>
      </c>
      <c r="G9769" s="178">
        <v>-298</v>
      </c>
      <c r="H9769" s="178">
        <v>5.7485401630402002E-3</v>
      </c>
      <c r="I9769" s="178">
        <v>6.4383649826050245E-3</v>
      </c>
      <c r="J9769" s="178" t="s">
        <v>625</v>
      </c>
    </row>
    <row r="9770" spans="1:10" x14ac:dyDescent="0.45">
      <c r="A9770" s="178" t="s">
        <v>567</v>
      </c>
      <c r="B9770" s="178" t="s">
        <v>568</v>
      </c>
      <c r="C9770" s="178">
        <v>2050</v>
      </c>
      <c r="D9770" s="178" t="s">
        <v>336</v>
      </c>
      <c r="E9770" s="178" t="s">
        <v>337</v>
      </c>
      <c r="F9770" s="178" t="s">
        <v>573</v>
      </c>
      <c r="G9770" s="178">
        <v>-297</v>
      </c>
      <c r="H9770" s="178">
        <v>1.07018095441163E-2</v>
      </c>
      <c r="I9770" s="178">
        <v>1.1986026689410257E-2</v>
      </c>
      <c r="J9770" s="178" t="s">
        <v>625</v>
      </c>
    </row>
    <row r="9771" spans="1:10" x14ac:dyDescent="0.45">
      <c r="A9771" s="178" t="s">
        <v>567</v>
      </c>
      <c r="B9771" s="178" t="s">
        <v>568</v>
      </c>
      <c r="C9771" s="178">
        <v>2050</v>
      </c>
      <c r="D9771" s="178" t="s">
        <v>336</v>
      </c>
      <c r="E9771" s="178" t="s">
        <v>337</v>
      </c>
      <c r="F9771" s="178" t="s">
        <v>573</v>
      </c>
      <c r="G9771" s="178">
        <v>-296</v>
      </c>
      <c r="H9771" s="178">
        <v>5.5491370148957001E-3</v>
      </c>
      <c r="I9771" s="178">
        <v>6.2150334566831843E-3</v>
      </c>
      <c r="J9771" s="178" t="s">
        <v>625</v>
      </c>
    </row>
    <row r="9772" spans="1:10" x14ac:dyDescent="0.45">
      <c r="A9772" s="178" t="s">
        <v>567</v>
      </c>
      <c r="B9772" s="178" t="s">
        <v>568</v>
      </c>
      <c r="C9772" s="178">
        <v>2050</v>
      </c>
      <c r="D9772" s="178" t="s">
        <v>336</v>
      </c>
      <c r="E9772" s="178" t="s">
        <v>337</v>
      </c>
      <c r="F9772" s="178" t="s">
        <v>573</v>
      </c>
      <c r="G9772" s="178">
        <v>-295</v>
      </c>
      <c r="H9772" s="178">
        <v>4.8660095781087997E-3</v>
      </c>
      <c r="I9772" s="178">
        <v>5.4499307274818564E-3</v>
      </c>
      <c r="J9772" s="178" t="s">
        <v>625</v>
      </c>
    </row>
    <row r="9773" spans="1:10" x14ac:dyDescent="0.45">
      <c r="A9773" s="178" t="s">
        <v>567</v>
      </c>
      <c r="B9773" s="178" t="s">
        <v>568</v>
      </c>
      <c r="C9773" s="178">
        <v>2050</v>
      </c>
      <c r="D9773" s="178" t="s">
        <v>336</v>
      </c>
      <c r="E9773" s="178" t="s">
        <v>337</v>
      </c>
      <c r="F9773" s="178" t="s">
        <v>573</v>
      </c>
      <c r="G9773" s="178">
        <v>-294</v>
      </c>
      <c r="H9773" s="178">
        <v>3.0707810074090999E-2</v>
      </c>
      <c r="I9773" s="178">
        <v>3.4392747282981924E-2</v>
      </c>
      <c r="J9773" s="178" t="s">
        <v>625</v>
      </c>
    </row>
    <row r="9774" spans="1:10" x14ac:dyDescent="0.45">
      <c r="A9774" s="178" t="s">
        <v>567</v>
      </c>
      <c r="B9774" s="178" t="s">
        <v>568</v>
      </c>
      <c r="C9774" s="178">
        <v>2050</v>
      </c>
      <c r="D9774" s="178" t="s">
        <v>336</v>
      </c>
      <c r="E9774" s="178" t="s">
        <v>337</v>
      </c>
      <c r="F9774" s="178" t="s">
        <v>573</v>
      </c>
      <c r="G9774" s="178">
        <v>-293</v>
      </c>
      <c r="H9774" s="178">
        <v>4.7377390321344102E-2</v>
      </c>
      <c r="I9774" s="178">
        <v>5.3062677159905397E-2</v>
      </c>
      <c r="J9774" s="178" t="s">
        <v>625</v>
      </c>
    </row>
    <row r="9775" spans="1:10" x14ac:dyDescent="0.45">
      <c r="A9775" s="178" t="s">
        <v>567</v>
      </c>
      <c r="B9775" s="178" t="s">
        <v>568</v>
      </c>
      <c r="C9775" s="178">
        <v>2050</v>
      </c>
      <c r="D9775" s="178" t="s">
        <v>336</v>
      </c>
      <c r="E9775" s="178" t="s">
        <v>337</v>
      </c>
      <c r="F9775" s="178" t="s">
        <v>573</v>
      </c>
      <c r="G9775" s="178">
        <v>-291</v>
      </c>
      <c r="H9775" s="178">
        <v>2.4065596982836699E-2</v>
      </c>
      <c r="I9775" s="178">
        <v>2.6953468620777105E-2</v>
      </c>
      <c r="J9775" s="178" t="s">
        <v>625</v>
      </c>
    </row>
    <row r="9776" spans="1:10" x14ac:dyDescent="0.45">
      <c r="A9776" s="178" t="s">
        <v>567</v>
      </c>
      <c r="B9776" s="178" t="s">
        <v>568</v>
      </c>
      <c r="C9776" s="178">
        <v>2050</v>
      </c>
      <c r="D9776" s="178" t="s">
        <v>336</v>
      </c>
      <c r="E9776" s="178" t="s">
        <v>337</v>
      </c>
      <c r="F9776" s="178" t="s">
        <v>573</v>
      </c>
      <c r="G9776" s="178">
        <v>-290</v>
      </c>
      <c r="H9776" s="178">
        <v>1.1608880711719401E-2</v>
      </c>
      <c r="I9776" s="178">
        <v>1.300194639712573E-2</v>
      </c>
      <c r="J9776" s="178" t="s">
        <v>625</v>
      </c>
    </row>
    <row r="9777" spans="1:10" x14ac:dyDescent="0.45">
      <c r="A9777" s="178" t="s">
        <v>567</v>
      </c>
      <c r="B9777" s="178" t="s">
        <v>568</v>
      </c>
      <c r="C9777" s="178">
        <v>2050</v>
      </c>
      <c r="D9777" s="178" t="s">
        <v>336</v>
      </c>
      <c r="E9777" s="178" t="s">
        <v>337</v>
      </c>
      <c r="F9777" s="178" t="s">
        <v>573</v>
      </c>
      <c r="G9777" s="178">
        <v>-289</v>
      </c>
      <c r="H9777" s="178">
        <v>2.7136669959873E-3</v>
      </c>
      <c r="I9777" s="178">
        <v>3.0393070355057765E-3</v>
      </c>
      <c r="J9777" s="178" t="s">
        <v>625</v>
      </c>
    </row>
    <row r="9778" spans="1:10" x14ac:dyDescent="0.45">
      <c r="A9778" s="178" t="s">
        <v>567</v>
      </c>
      <c r="B9778" s="178" t="s">
        <v>568</v>
      </c>
      <c r="C9778" s="178">
        <v>2050</v>
      </c>
      <c r="D9778" s="178" t="s">
        <v>336</v>
      </c>
      <c r="E9778" s="178" t="s">
        <v>337</v>
      </c>
      <c r="F9778" s="178" t="s">
        <v>573</v>
      </c>
      <c r="G9778" s="178">
        <v>-288</v>
      </c>
      <c r="H9778" s="178">
        <v>7.1401419118047003E-3</v>
      </c>
      <c r="I9778" s="178">
        <v>7.9969589412212643E-3</v>
      </c>
      <c r="J9778" s="178" t="s">
        <v>625</v>
      </c>
    </row>
    <row r="9779" spans="1:10" x14ac:dyDescent="0.45">
      <c r="A9779" s="178" t="s">
        <v>567</v>
      </c>
      <c r="B9779" s="178" t="s">
        <v>568</v>
      </c>
      <c r="C9779" s="178">
        <v>2050</v>
      </c>
      <c r="D9779" s="178" t="s">
        <v>336</v>
      </c>
      <c r="E9779" s="178" t="s">
        <v>337</v>
      </c>
      <c r="F9779" s="178" t="s">
        <v>573</v>
      </c>
      <c r="G9779" s="178">
        <v>-287</v>
      </c>
      <c r="H9779" s="178">
        <v>1.4662331435829399E-2</v>
      </c>
      <c r="I9779" s="178">
        <v>1.6421811208128929E-2</v>
      </c>
      <c r="J9779" s="178" t="s">
        <v>625</v>
      </c>
    </row>
    <row r="9780" spans="1:10" x14ac:dyDescent="0.45">
      <c r="A9780" s="178" t="s">
        <v>567</v>
      </c>
      <c r="B9780" s="178" t="s">
        <v>568</v>
      </c>
      <c r="C9780" s="178">
        <v>2050</v>
      </c>
      <c r="D9780" s="178" t="s">
        <v>336</v>
      </c>
      <c r="E9780" s="178" t="s">
        <v>337</v>
      </c>
      <c r="F9780" s="178" t="s">
        <v>573</v>
      </c>
      <c r="G9780" s="178">
        <v>-286</v>
      </c>
      <c r="H9780" s="178">
        <v>2.5510401930659999E-2</v>
      </c>
      <c r="I9780" s="178">
        <v>2.8571650162339202E-2</v>
      </c>
      <c r="J9780" s="178" t="s">
        <v>625</v>
      </c>
    </row>
    <row r="9781" spans="1:10" x14ac:dyDescent="0.45">
      <c r="A9781" s="178" t="s">
        <v>567</v>
      </c>
      <c r="B9781" s="178" t="s">
        <v>568</v>
      </c>
      <c r="C9781" s="178">
        <v>2050</v>
      </c>
      <c r="D9781" s="178" t="s">
        <v>336</v>
      </c>
      <c r="E9781" s="178" t="s">
        <v>337</v>
      </c>
      <c r="F9781" s="178" t="s">
        <v>573</v>
      </c>
      <c r="G9781" s="178">
        <v>-285</v>
      </c>
      <c r="H9781" s="178">
        <v>5.7895309291780004E-3</v>
      </c>
      <c r="I9781" s="178">
        <v>6.4842746406793611E-3</v>
      </c>
      <c r="J9781" s="178" t="s">
        <v>625</v>
      </c>
    </row>
    <row r="9782" spans="1:10" x14ac:dyDescent="0.45">
      <c r="A9782" s="178" t="s">
        <v>567</v>
      </c>
      <c r="B9782" s="178" t="s">
        <v>568</v>
      </c>
      <c r="C9782" s="178">
        <v>2050</v>
      </c>
      <c r="D9782" s="178" t="s">
        <v>336</v>
      </c>
      <c r="E9782" s="178" t="s">
        <v>337</v>
      </c>
      <c r="F9782" s="178" t="s">
        <v>573</v>
      </c>
      <c r="G9782" s="178">
        <v>-284</v>
      </c>
      <c r="H9782" s="178">
        <v>1.3629373628646101E-2</v>
      </c>
      <c r="I9782" s="178">
        <v>1.5264898464083633E-2</v>
      </c>
      <c r="J9782" s="178" t="s">
        <v>625</v>
      </c>
    </row>
    <row r="9783" spans="1:10" x14ac:dyDescent="0.45">
      <c r="A9783" s="178" t="s">
        <v>567</v>
      </c>
      <c r="B9783" s="178" t="s">
        <v>568</v>
      </c>
      <c r="C9783" s="178">
        <v>2050</v>
      </c>
      <c r="D9783" s="178" t="s">
        <v>336</v>
      </c>
      <c r="E9783" s="178" t="s">
        <v>337</v>
      </c>
      <c r="F9783" s="178" t="s">
        <v>573</v>
      </c>
      <c r="G9783" s="178">
        <v>-283</v>
      </c>
      <c r="H9783" s="178">
        <v>3.2490093726664998E-3</v>
      </c>
      <c r="I9783" s="178">
        <v>3.6388904973864802E-3</v>
      </c>
      <c r="J9783" s="178" t="s">
        <v>625</v>
      </c>
    </row>
    <row r="9784" spans="1:10" x14ac:dyDescent="0.45">
      <c r="A9784" s="178" t="s">
        <v>567</v>
      </c>
      <c r="B9784" s="178" t="s">
        <v>568</v>
      </c>
      <c r="C9784" s="178">
        <v>2050</v>
      </c>
      <c r="D9784" s="178" t="s">
        <v>336</v>
      </c>
      <c r="E9784" s="178" t="s">
        <v>337</v>
      </c>
      <c r="F9784" s="178" t="s">
        <v>573</v>
      </c>
      <c r="G9784" s="178">
        <v>-282</v>
      </c>
      <c r="H9784" s="178">
        <v>1.95770086720586E-2</v>
      </c>
      <c r="I9784" s="178">
        <v>2.1926249712705632E-2</v>
      </c>
      <c r="J9784" s="178" t="s">
        <v>625</v>
      </c>
    </row>
    <row r="9785" spans="1:10" x14ac:dyDescent="0.45">
      <c r="A9785" s="178" t="s">
        <v>567</v>
      </c>
      <c r="B9785" s="178" t="s">
        <v>568</v>
      </c>
      <c r="C9785" s="178">
        <v>2050</v>
      </c>
      <c r="D9785" s="178" t="s">
        <v>336</v>
      </c>
      <c r="E9785" s="178" t="s">
        <v>337</v>
      </c>
      <c r="F9785" s="178" t="s">
        <v>573</v>
      </c>
      <c r="G9785" s="178">
        <v>-281</v>
      </c>
      <c r="H9785" s="178">
        <v>6.5524321980774004E-3</v>
      </c>
      <c r="I9785" s="178">
        <v>7.3387240618466888E-3</v>
      </c>
      <c r="J9785" s="178" t="s">
        <v>625</v>
      </c>
    </row>
    <row r="9786" spans="1:10" x14ac:dyDescent="0.45">
      <c r="A9786" s="178" t="s">
        <v>567</v>
      </c>
      <c r="B9786" s="178" t="s">
        <v>568</v>
      </c>
      <c r="C9786" s="178">
        <v>2050</v>
      </c>
      <c r="D9786" s="178" t="s">
        <v>336</v>
      </c>
      <c r="E9786" s="178" t="s">
        <v>337</v>
      </c>
      <c r="F9786" s="178" t="s">
        <v>573</v>
      </c>
      <c r="G9786" s="178">
        <v>-280</v>
      </c>
      <c r="H9786" s="178">
        <v>1.29135893657804E-2</v>
      </c>
      <c r="I9786" s="178">
        <v>1.446322008967405E-2</v>
      </c>
      <c r="J9786" s="178" t="s">
        <v>625</v>
      </c>
    </row>
    <row r="9787" spans="1:10" x14ac:dyDescent="0.45">
      <c r="A9787" s="178" t="s">
        <v>567</v>
      </c>
      <c r="B9787" s="178" t="s">
        <v>568</v>
      </c>
      <c r="C9787" s="178">
        <v>2050</v>
      </c>
      <c r="D9787" s="178" t="s">
        <v>336</v>
      </c>
      <c r="E9787" s="178" t="s">
        <v>337</v>
      </c>
      <c r="F9787" s="178" t="s">
        <v>573</v>
      </c>
      <c r="G9787" s="178">
        <v>-279</v>
      </c>
      <c r="H9787" s="178">
        <v>4.5078241964802097E-2</v>
      </c>
      <c r="I9787" s="178">
        <v>5.0487631000578355E-2</v>
      </c>
      <c r="J9787" s="178" t="s">
        <v>625</v>
      </c>
    </row>
    <row r="9788" spans="1:10" x14ac:dyDescent="0.45">
      <c r="A9788" s="178" t="s">
        <v>567</v>
      </c>
      <c r="B9788" s="178" t="s">
        <v>568</v>
      </c>
      <c r="C9788" s="178">
        <v>2050</v>
      </c>
      <c r="D9788" s="178" t="s">
        <v>336</v>
      </c>
      <c r="E9788" s="178" t="s">
        <v>337</v>
      </c>
      <c r="F9788" s="178" t="s">
        <v>573</v>
      </c>
      <c r="G9788" s="178">
        <v>-278</v>
      </c>
      <c r="H9788" s="178">
        <v>2.6144720148295199E-2</v>
      </c>
      <c r="I9788" s="178">
        <v>2.9282086566090625E-2</v>
      </c>
      <c r="J9788" s="178" t="s">
        <v>625</v>
      </c>
    </row>
    <row r="9789" spans="1:10" x14ac:dyDescent="0.45">
      <c r="A9789" s="178" t="s">
        <v>567</v>
      </c>
      <c r="B9789" s="178" t="s">
        <v>568</v>
      </c>
      <c r="C9789" s="178">
        <v>2050</v>
      </c>
      <c r="D9789" s="178" t="s">
        <v>336</v>
      </c>
      <c r="E9789" s="178" t="s">
        <v>337</v>
      </c>
      <c r="F9789" s="178" t="s">
        <v>573</v>
      </c>
      <c r="G9789" s="178">
        <v>-277</v>
      </c>
      <c r="H9789" s="178">
        <v>5.6054994231089901E-2</v>
      </c>
      <c r="I9789" s="178">
        <v>6.2781593538820693E-2</v>
      </c>
      <c r="J9789" s="178" t="s">
        <v>625</v>
      </c>
    </row>
    <row r="9790" spans="1:10" x14ac:dyDescent="0.45">
      <c r="A9790" s="178" t="s">
        <v>567</v>
      </c>
      <c r="B9790" s="178" t="s">
        <v>568</v>
      </c>
      <c r="C9790" s="178">
        <v>2050</v>
      </c>
      <c r="D9790" s="178" t="s">
        <v>336</v>
      </c>
      <c r="E9790" s="178" t="s">
        <v>337</v>
      </c>
      <c r="F9790" s="178" t="s">
        <v>573</v>
      </c>
      <c r="G9790" s="178">
        <v>-276</v>
      </c>
      <c r="H9790" s="178">
        <v>1.33825275115669E-2</v>
      </c>
      <c r="I9790" s="178">
        <v>1.498843081295493E-2</v>
      </c>
      <c r="J9790" s="178" t="s">
        <v>625</v>
      </c>
    </row>
    <row r="9791" spans="1:10" x14ac:dyDescent="0.45">
      <c r="A9791" s="178" t="s">
        <v>567</v>
      </c>
      <c r="B9791" s="178" t="s">
        <v>568</v>
      </c>
      <c r="C9791" s="178">
        <v>2050</v>
      </c>
      <c r="D9791" s="178" t="s">
        <v>336</v>
      </c>
      <c r="E9791" s="178" t="s">
        <v>337</v>
      </c>
      <c r="F9791" s="178" t="s">
        <v>573</v>
      </c>
      <c r="G9791" s="178">
        <v>-275</v>
      </c>
      <c r="H9791" s="178">
        <v>4.1042263153940398E-2</v>
      </c>
      <c r="I9791" s="178">
        <v>4.5967334732413247E-2</v>
      </c>
      <c r="J9791" s="178" t="s">
        <v>625</v>
      </c>
    </row>
    <row r="9792" spans="1:10" x14ac:dyDescent="0.45">
      <c r="A9792" s="178" t="s">
        <v>567</v>
      </c>
      <c r="B9792" s="178" t="s">
        <v>568</v>
      </c>
      <c r="C9792" s="178">
        <v>2050</v>
      </c>
      <c r="D9792" s="178" t="s">
        <v>336</v>
      </c>
      <c r="E9792" s="178" t="s">
        <v>337</v>
      </c>
      <c r="F9792" s="178" t="s">
        <v>573</v>
      </c>
      <c r="G9792" s="178">
        <v>-274</v>
      </c>
      <c r="H9792" s="178">
        <v>2.2137047722935701E-2</v>
      </c>
      <c r="I9792" s="178">
        <v>2.4793493449687988E-2</v>
      </c>
      <c r="J9792" s="178" t="s">
        <v>625</v>
      </c>
    </row>
    <row r="9793" spans="1:10" x14ac:dyDescent="0.45">
      <c r="A9793" s="178" t="s">
        <v>567</v>
      </c>
      <c r="B9793" s="178" t="s">
        <v>568</v>
      </c>
      <c r="C9793" s="178">
        <v>2050</v>
      </c>
      <c r="D9793" s="178" t="s">
        <v>336</v>
      </c>
      <c r="E9793" s="178" t="s">
        <v>337</v>
      </c>
      <c r="F9793" s="178" t="s">
        <v>573</v>
      </c>
      <c r="G9793" s="178">
        <v>-273</v>
      </c>
      <c r="H9793" s="178">
        <v>2.18385169282556E-2</v>
      </c>
      <c r="I9793" s="178">
        <v>2.4459138959646274E-2</v>
      </c>
      <c r="J9793" s="178" t="s">
        <v>625</v>
      </c>
    </row>
    <row r="9794" spans="1:10" x14ac:dyDescent="0.45">
      <c r="A9794" s="178" t="s">
        <v>567</v>
      </c>
      <c r="B9794" s="178" t="s">
        <v>568</v>
      </c>
      <c r="C9794" s="178">
        <v>2050</v>
      </c>
      <c r="D9794" s="178" t="s">
        <v>336</v>
      </c>
      <c r="E9794" s="178" t="s">
        <v>337</v>
      </c>
      <c r="F9794" s="178" t="s">
        <v>573</v>
      </c>
      <c r="G9794" s="178">
        <v>-272</v>
      </c>
      <c r="H9794" s="178">
        <v>4.9036163836717996E-3</v>
      </c>
      <c r="I9794" s="178">
        <v>5.4920503497124162E-3</v>
      </c>
      <c r="J9794" s="178" t="s">
        <v>625</v>
      </c>
    </row>
    <row r="9795" spans="1:10" x14ac:dyDescent="0.45">
      <c r="A9795" s="178" t="s">
        <v>567</v>
      </c>
      <c r="B9795" s="178" t="s">
        <v>568</v>
      </c>
      <c r="C9795" s="178">
        <v>2050</v>
      </c>
      <c r="D9795" s="178" t="s">
        <v>336</v>
      </c>
      <c r="E9795" s="178" t="s">
        <v>337</v>
      </c>
      <c r="F9795" s="178" t="s">
        <v>573</v>
      </c>
      <c r="G9795" s="178">
        <v>-271</v>
      </c>
      <c r="H9795" s="178">
        <v>4.520523827523E-3</v>
      </c>
      <c r="I9795" s="178">
        <v>5.0629866868257606E-3</v>
      </c>
      <c r="J9795" s="178" t="s">
        <v>625</v>
      </c>
    </row>
    <row r="9796" spans="1:10" x14ac:dyDescent="0.45">
      <c r="A9796" s="178" t="s">
        <v>567</v>
      </c>
      <c r="B9796" s="178" t="s">
        <v>568</v>
      </c>
      <c r="C9796" s="178">
        <v>2050</v>
      </c>
      <c r="D9796" s="178" t="s">
        <v>336</v>
      </c>
      <c r="E9796" s="178" t="s">
        <v>337</v>
      </c>
      <c r="F9796" s="178" t="s">
        <v>573</v>
      </c>
      <c r="G9796" s="178">
        <v>-270</v>
      </c>
      <c r="H9796" s="178">
        <v>3.7470339681021897E-2</v>
      </c>
      <c r="I9796" s="178">
        <v>4.1966780442744531E-2</v>
      </c>
      <c r="J9796" s="178" t="s">
        <v>625</v>
      </c>
    </row>
    <row r="9797" spans="1:10" x14ac:dyDescent="0.45">
      <c r="A9797" s="178" t="s">
        <v>567</v>
      </c>
      <c r="B9797" s="178" t="s">
        <v>568</v>
      </c>
      <c r="C9797" s="178">
        <v>2050</v>
      </c>
      <c r="D9797" s="178" t="s">
        <v>336</v>
      </c>
      <c r="E9797" s="178" t="s">
        <v>337</v>
      </c>
      <c r="F9797" s="178" t="s">
        <v>573</v>
      </c>
      <c r="G9797" s="178">
        <v>-269</v>
      </c>
      <c r="H9797" s="178">
        <v>4.0979706682265004E-3</v>
      </c>
      <c r="I9797" s="178">
        <v>4.5897271484136807E-3</v>
      </c>
      <c r="J9797" s="178" t="s">
        <v>625</v>
      </c>
    </row>
    <row r="9798" spans="1:10" x14ac:dyDescent="0.45">
      <c r="A9798" s="178" t="s">
        <v>567</v>
      </c>
      <c r="B9798" s="178" t="s">
        <v>568</v>
      </c>
      <c r="C9798" s="178">
        <v>2050</v>
      </c>
      <c r="D9798" s="178" t="s">
        <v>336</v>
      </c>
      <c r="E9798" s="178" t="s">
        <v>337</v>
      </c>
      <c r="F9798" s="178" t="s">
        <v>573</v>
      </c>
      <c r="G9798" s="178">
        <v>-268</v>
      </c>
      <c r="H9798" s="178">
        <v>1.24770571710542E-2</v>
      </c>
      <c r="I9798" s="178">
        <v>1.3974304031580705E-2</v>
      </c>
      <c r="J9798" s="178" t="s">
        <v>625</v>
      </c>
    </row>
    <row r="9799" spans="1:10" x14ac:dyDescent="0.45">
      <c r="A9799" s="178" t="s">
        <v>567</v>
      </c>
      <c r="B9799" s="178" t="s">
        <v>568</v>
      </c>
      <c r="C9799" s="178">
        <v>2050</v>
      </c>
      <c r="D9799" s="178" t="s">
        <v>336</v>
      </c>
      <c r="E9799" s="178" t="s">
        <v>337</v>
      </c>
      <c r="F9799" s="178" t="s">
        <v>573</v>
      </c>
      <c r="G9799" s="178">
        <v>-267</v>
      </c>
      <c r="H9799" s="178">
        <v>2.2739551495761E-3</v>
      </c>
      <c r="I9799" s="178">
        <v>2.5468297675252322E-3</v>
      </c>
      <c r="J9799" s="178" t="s">
        <v>625</v>
      </c>
    </row>
    <row r="9800" spans="1:10" x14ac:dyDescent="0.45">
      <c r="A9800" s="178" t="s">
        <v>567</v>
      </c>
      <c r="B9800" s="178" t="s">
        <v>568</v>
      </c>
      <c r="C9800" s="178">
        <v>2050</v>
      </c>
      <c r="D9800" s="178" t="s">
        <v>336</v>
      </c>
      <c r="E9800" s="178" t="s">
        <v>337</v>
      </c>
      <c r="F9800" s="178" t="s">
        <v>573</v>
      </c>
      <c r="G9800" s="178">
        <v>-266</v>
      </c>
      <c r="H9800" s="178">
        <v>3.5952965263277002E-3</v>
      </c>
      <c r="I9800" s="178">
        <v>4.0267321094870244E-3</v>
      </c>
      <c r="J9800" s="178" t="s">
        <v>625</v>
      </c>
    </row>
    <row r="9801" spans="1:10" x14ac:dyDescent="0.45">
      <c r="A9801" s="178" t="s">
        <v>567</v>
      </c>
      <c r="B9801" s="178" t="s">
        <v>568</v>
      </c>
      <c r="C9801" s="178">
        <v>2050</v>
      </c>
      <c r="D9801" s="178" t="s">
        <v>336</v>
      </c>
      <c r="E9801" s="178" t="s">
        <v>337</v>
      </c>
      <c r="F9801" s="178" t="s">
        <v>573</v>
      </c>
      <c r="G9801" s="178">
        <v>-265</v>
      </c>
      <c r="H9801" s="178">
        <v>8.9734161738306006E-3</v>
      </c>
      <c r="I9801" s="178">
        <v>1.0050226114690274E-2</v>
      </c>
      <c r="J9801" s="178" t="s">
        <v>625</v>
      </c>
    </row>
    <row r="9802" spans="1:10" x14ac:dyDescent="0.45">
      <c r="A9802" s="178" t="s">
        <v>567</v>
      </c>
      <c r="B9802" s="178" t="s">
        <v>568</v>
      </c>
      <c r="C9802" s="178">
        <v>2050</v>
      </c>
      <c r="D9802" s="178" t="s">
        <v>336</v>
      </c>
      <c r="E9802" s="178" t="s">
        <v>337</v>
      </c>
      <c r="F9802" s="178" t="s">
        <v>573</v>
      </c>
      <c r="G9802" s="178">
        <v>-264</v>
      </c>
      <c r="H9802" s="178">
        <v>1.1920256074518E-2</v>
      </c>
      <c r="I9802" s="178">
        <v>1.3350686803460162E-2</v>
      </c>
      <c r="J9802" s="178" t="s">
        <v>625</v>
      </c>
    </row>
    <row r="9803" spans="1:10" x14ac:dyDescent="0.45">
      <c r="A9803" s="178" t="s">
        <v>567</v>
      </c>
      <c r="B9803" s="178" t="s">
        <v>568</v>
      </c>
      <c r="C9803" s="178">
        <v>2050</v>
      </c>
      <c r="D9803" s="178" t="s">
        <v>336</v>
      </c>
      <c r="E9803" s="178" t="s">
        <v>337</v>
      </c>
      <c r="F9803" s="178" t="s">
        <v>573</v>
      </c>
      <c r="G9803" s="178">
        <v>-263</v>
      </c>
      <c r="H9803" s="178">
        <v>3.84591451147571E-2</v>
      </c>
      <c r="I9803" s="178">
        <v>4.3074242528527956E-2</v>
      </c>
      <c r="J9803" s="178" t="s">
        <v>625</v>
      </c>
    </row>
    <row r="9804" spans="1:10" x14ac:dyDescent="0.45">
      <c r="A9804" s="178" t="s">
        <v>567</v>
      </c>
      <c r="B9804" s="178" t="s">
        <v>568</v>
      </c>
      <c r="C9804" s="178">
        <v>2050</v>
      </c>
      <c r="D9804" s="178" t="s">
        <v>336</v>
      </c>
      <c r="E9804" s="178" t="s">
        <v>337</v>
      </c>
      <c r="F9804" s="178" t="s">
        <v>573</v>
      </c>
      <c r="G9804" s="178">
        <v>-262</v>
      </c>
      <c r="H9804" s="178">
        <v>1.4878274872899101E-2</v>
      </c>
      <c r="I9804" s="178">
        <v>1.6663667857646995E-2</v>
      </c>
      <c r="J9804" s="178" t="s">
        <v>625</v>
      </c>
    </row>
    <row r="9805" spans="1:10" x14ac:dyDescent="0.45">
      <c r="A9805" s="178" t="s">
        <v>567</v>
      </c>
      <c r="B9805" s="178" t="s">
        <v>568</v>
      </c>
      <c r="C9805" s="178">
        <v>2050</v>
      </c>
      <c r="D9805" s="178" t="s">
        <v>336</v>
      </c>
      <c r="E9805" s="178" t="s">
        <v>337</v>
      </c>
      <c r="F9805" s="178" t="s">
        <v>573</v>
      </c>
      <c r="G9805" s="178">
        <v>-261</v>
      </c>
      <c r="H9805" s="178">
        <v>2.4118963279761398E-2</v>
      </c>
      <c r="I9805" s="178">
        <v>2.7013238873332769E-2</v>
      </c>
      <c r="J9805" s="178" t="s">
        <v>625</v>
      </c>
    </row>
    <row r="9806" spans="1:10" x14ac:dyDescent="0.45">
      <c r="A9806" s="178" t="s">
        <v>567</v>
      </c>
      <c r="B9806" s="178" t="s">
        <v>568</v>
      </c>
      <c r="C9806" s="178">
        <v>2050</v>
      </c>
      <c r="D9806" s="178" t="s">
        <v>336</v>
      </c>
      <c r="E9806" s="178" t="s">
        <v>337</v>
      </c>
      <c r="F9806" s="178" t="s">
        <v>573</v>
      </c>
      <c r="G9806" s="178">
        <v>-260</v>
      </c>
      <c r="H9806" s="178">
        <v>3.5812762100249501E-2</v>
      </c>
      <c r="I9806" s="178">
        <v>4.0110293552279443E-2</v>
      </c>
      <c r="J9806" s="178" t="s">
        <v>625</v>
      </c>
    </row>
    <row r="9807" spans="1:10" x14ac:dyDescent="0.45">
      <c r="A9807" s="178" t="s">
        <v>567</v>
      </c>
      <c r="B9807" s="178" t="s">
        <v>568</v>
      </c>
      <c r="C9807" s="178">
        <v>2050</v>
      </c>
      <c r="D9807" s="178" t="s">
        <v>336</v>
      </c>
      <c r="E9807" s="178" t="s">
        <v>337</v>
      </c>
      <c r="F9807" s="178" t="s">
        <v>573</v>
      </c>
      <c r="G9807" s="178">
        <v>-259</v>
      </c>
      <c r="H9807" s="178">
        <v>2.5929008144885302E-2</v>
      </c>
      <c r="I9807" s="178">
        <v>2.9040489122271539E-2</v>
      </c>
      <c r="J9807" s="178" t="s">
        <v>625</v>
      </c>
    </row>
    <row r="9808" spans="1:10" x14ac:dyDescent="0.45">
      <c r="A9808" s="178" t="s">
        <v>567</v>
      </c>
      <c r="B9808" s="178" t="s">
        <v>568</v>
      </c>
      <c r="C9808" s="178">
        <v>2050</v>
      </c>
      <c r="D9808" s="178" t="s">
        <v>336</v>
      </c>
      <c r="E9808" s="178" t="s">
        <v>337</v>
      </c>
      <c r="F9808" s="178" t="s">
        <v>573</v>
      </c>
      <c r="G9808" s="178">
        <v>-258</v>
      </c>
      <c r="H9808" s="178">
        <v>2.7724637882783999E-2</v>
      </c>
      <c r="I9808" s="178">
        <v>3.105159442871808E-2</v>
      </c>
      <c r="J9808" s="178" t="s">
        <v>625</v>
      </c>
    </row>
    <row r="9809" spans="1:10" x14ac:dyDescent="0.45">
      <c r="A9809" s="178" t="s">
        <v>567</v>
      </c>
      <c r="B9809" s="178" t="s">
        <v>568</v>
      </c>
      <c r="C9809" s="178">
        <v>2050</v>
      </c>
      <c r="D9809" s="178" t="s">
        <v>336</v>
      </c>
      <c r="E9809" s="178" t="s">
        <v>337</v>
      </c>
      <c r="F9809" s="178" t="s">
        <v>573</v>
      </c>
      <c r="G9809" s="178">
        <v>-257</v>
      </c>
      <c r="H9809" s="178">
        <v>1.6659753280691799E-2</v>
      </c>
      <c r="I9809" s="178">
        <v>1.8658923674374817E-2</v>
      </c>
      <c r="J9809" s="178" t="s">
        <v>625</v>
      </c>
    </row>
    <row r="9810" spans="1:10" x14ac:dyDescent="0.45">
      <c r="A9810" s="178" t="s">
        <v>567</v>
      </c>
      <c r="B9810" s="178" t="s">
        <v>568</v>
      </c>
      <c r="C9810" s="178">
        <v>2050</v>
      </c>
      <c r="D9810" s="178" t="s">
        <v>336</v>
      </c>
      <c r="E9810" s="178" t="s">
        <v>337</v>
      </c>
      <c r="F9810" s="178" t="s">
        <v>573</v>
      </c>
      <c r="G9810" s="178">
        <v>-256</v>
      </c>
      <c r="H9810" s="178">
        <v>2.8237149352207801E-2</v>
      </c>
      <c r="I9810" s="178">
        <v>3.1625607274472743E-2</v>
      </c>
      <c r="J9810" s="178" t="s">
        <v>625</v>
      </c>
    </row>
    <row r="9811" spans="1:10" x14ac:dyDescent="0.45">
      <c r="A9811" s="178" t="s">
        <v>567</v>
      </c>
      <c r="B9811" s="178" t="s">
        <v>568</v>
      </c>
      <c r="C9811" s="178">
        <v>2050</v>
      </c>
      <c r="D9811" s="178" t="s">
        <v>336</v>
      </c>
      <c r="E9811" s="178" t="s">
        <v>337</v>
      </c>
      <c r="F9811" s="178" t="s">
        <v>573</v>
      </c>
      <c r="G9811" s="178">
        <v>-255</v>
      </c>
      <c r="H9811" s="178">
        <v>2.5289955083281001E-3</v>
      </c>
      <c r="I9811" s="178">
        <v>2.8324749693274722E-3</v>
      </c>
      <c r="J9811" s="178" t="s">
        <v>625</v>
      </c>
    </row>
    <row r="9812" spans="1:10" x14ac:dyDescent="0.45">
      <c r="A9812" s="178" t="s">
        <v>567</v>
      </c>
      <c r="B9812" s="178" t="s">
        <v>568</v>
      </c>
      <c r="C9812" s="178">
        <v>2050</v>
      </c>
      <c r="D9812" s="178" t="s">
        <v>336</v>
      </c>
      <c r="E9812" s="178" t="s">
        <v>337</v>
      </c>
      <c r="F9812" s="178" t="s">
        <v>573</v>
      </c>
      <c r="G9812" s="178">
        <v>-254</v>
      </c>
      <c r="H9812" s="178">
        <v>1.23760417336598E-2</v>
      </c>
      <c r="I9812" s="178">
        <v>1.3861166741698978E-2</v>
      </c>
      <c r="J9812" s="178" t="s">
        <v>625</v>
      </c>
    </row>
    <row r="9813" spans="1:10" x14ac:dyDescent="0.45">
      <c r="A9813" s="178" t="s">
        <v>567</v>
      </c>
      <c r="B9813" s="178" t="s">
        <v>568</v>
      </c>
      <c r="C9813" s="178">
        <v>2050</v>
      </c>
      <c r="D9813" s="178" t="s">
        <v>336</v>
      </c>
      <c r="E9813" s="178" t="s">
        <v>337</v>
      </c>
      <c r="F9813" s="178" t="s">
        <v>573</v>
      </c>
      <c r="G9813" s="178">
        <v>-253</v>
      </c>
      <c r="H9813" s="178">
        <v>9.3919772189111003E-3</v>
      </c>
      <c r="I9813" s="178">
        <v>1.0519014485180434E-2</v>
      </c>
      <c r="J9813" s="178" t="s">
        <v>625</v>
      </c>
    </row>
    <row r="9814" spans="1:10" x14ac:dyDescent="0.45">
      <c r="A9814" s="178" t="s">
        <v>567</v>
      </c>
      <c r="B9814" s="178" t="s">
        <v>568</v>
      </c>
      <c r="C9814" s="178">
        <v>2050</v>
      </c>
      <c r="D9814" s="178" t="s">
        <v>336</v>
      </c>
      <c r="E9814" s="178" t="s">
        <v>337</v>
      </c>
      <c r="F9814" s="178" t="s">
        <v>573</v>
      </c>
      <c r="G9814" s="178">
        <v>-252</v>
      </c>
      <c r="H9814" s="178">
        <v>2.47353508602828E-2</v>
      </c>
      <c r="I9814" s="178">
        <v>2.7703592963516738E-2</v>
      </c>
      <c r="J9814" s="178" t="s">
        <v>625</v>
      </c>
    </row>
    <row r="9815" spans="1:10" x14ac:dyDescent="0.45">
      <c r="A9815" s="178" t="s">
        <v>567</v>
      </c>
      <c r="B9815" s="178" t="s">
        <v>568</v>
      </c>
      <c r="C9815" s="178">
        <v>2050</v>
      </c>
      <c r="D9815" s="178" t="s">
        <v>336</v>
      </c>
      <c r="E9815" s="178" t="s">
        <v>337</v>
      </c>
      <c r="F9815" s="178" t="s">
        <v>573</v>
      </c>
      <c r="G9815" s="178">
        <v>-251</v>
      </c>
      <c r="H9815" s="178">
        <v>2.2429449716582901E-2</v>
      </c>
      <c r="I9815" s="178">
        <v>2.5120983682572852E-2</v>
      </c>
      <c r="J9815" s="178" t="s">
        <v>625</v>
      </c>
    </row>
    <row r="9816" spans="1:10" x14ac:dyDescent="0.45">
      <c r="A9816" s="178" t="s">
        <v>567</v>
      </c>
      <c r="B9816" s="178" t="s">
        <v>568</v>
      </c>
      <c r="C9816" s="178">
        <v>2050</v>
      </c>
      <c r="D9816" s="178" t="s">
        <v>336</v>
      </c>
      <c r="E9816" s="178" t="s">
        <v>337</v>
      </c>
      <c r="F9816" s="178" t="s">
        <v>573</v>
      </c>
      <c r="G9816" s="178">
        <v>-250</v>
      </c>
      <c r="H9816" s="178">
        <v>3.8140158867463001E-3</v>
      </c>
      <c r="I9816" s="178">
        <v>4.2716977931558566E-3</v>
      </c>
      <c r="J9816" s="178" t="s">
        <v>625</v>
      </c>
    </row>
    <row r="9817" spans="1:10" x14ac:dyDescent="0.45">
      <c r="A9817" s="178" t="s">
        <v>567</v>
      </c>
      <c r="B9817" s="178" t="s">
        <v>568</v>
      </c>
      <c r="C9817" s="178">
        <v>2050</v>
      </c>
      <c r="D9817" s="178" t="s">
        <v>336</v>
      </c>
      <c r="E9817" s="178" t="s">
        <v>337</v>
      </c>
      <c r="F9817" s="178" t="s">
        <v>573</v>
      </c>
      <c r="G9817" s="178">
        <v>-249</v>
      </c>
      <c r="H9817" s="178">
        <v>1.3327248976565899E-2</v>
      </c>
      <c r="I9817" s="178">
        <v>1.4926518853753809E-2</v>
      </c>
      <c r="J9817" s="178" t="s">
        <v>625</v>
      </c>
    </row>
    <row r="9818" spans="1:10" x14ac:dyDescent="0.45">
      <c r="A9818" s="178" t="s">
        <v>567</v>
      </c>
      <c r="B9818" s="178" t="s">
        <v>568</v>
      </c>
      <c r="C9818" s="178">
        <v>2050</v>
      </c>
      <c r="D9818" s="178" t="s">
        <v>336</v>
      </c>
      <c r="E9818" s="178" t="s">
        <v>337</v>
      </c>
      <c r="F9818" s="178" t="s">
        <v>573</v>
      </c>
      <c r="G9818" s="178">
        <v>-248</v>
      </c>
      <c r="H9818" s="178">
        <v>1.1988302692771E-2</v>
      </c>
      <c r="I9818" s="178">
        <v>1.3426899015903521E-2</v>
      </c>
      <c r="J9818" s="178" t="s">
        <v>625</v>
      </c>
    </row>
    <row r="9819" spans="1:10" x14ac:dyDescent="0.45">
      <c r="A9819" s="178" t="s">
        <v>567</v>
      </c>
      <c r="B9819" s="178" t="s">
        <v>568</v>
      </c>
      <c r="C9819" s="178">
        <v>2050</v>
      </c>
      <c r="D9819" s="178" t="s">
        <v>336</v>
      </c>
      <c r="E9819" s="178" t="s">
        <v>337</v>
      </c>
      <c r="F9819" s="178" t="s">
        <v>573</v>
      </c>
      <c r="G9819" s="178">
        <v>-247</v>
      </c>
      <c r="H9819" s="178">
        <v>1.10048563219607E-2</v>
      </c>
      <c r="I9819" s="178">
        <v>1.2325439080595985E-2</v>
      </c>
      <c r="J9819" s="178" t="s">
        <v>625</v>
      </c>
    </row>
    <row r="9820" spans="1:10" x14ac:dyDescent="0.45">
      <c r="A9820" s="178" t="s">
        <v>567</v>
      </c>
      <c r="B9820" s="178" t="s">
        <v>568</v>
      </c>
      <c r="C9820" s="178">
        <v>2050</v>
      </c>
      <c r="D9820" s="178" t="s">
        <v>336</v>
      </c>
      <c r="E9820" s="178" t="s">
        <v>337</v>
      </c>
      <c r="F9820" s="178" t="s">
        <v>573</v>
      </c>
      <c r="G9820" s="178">
        <v>-246</v>
      </c>
      <c r="H9820" s="178">
        <v>7.9927123151720004E-3</v>
      </c>
      <c r="I9820" s="178">
        <v>8.951837792992641E-3</v>
      </c>
      <c r="J9820" s="178" t="s">
        <v>625</v>
      </c>
    </row>
    <row r="9821" spans="1:10" x14ac:dyDescent="0.45">
      <c r="A9821" s="178" t="s">
        <v>567</v>
      </c>
      <c r="B9821" s="178" t="s">
        <v>568</v>
      </c>
      <c r="C9821" s="178">
        <v>2050</v>
      </c>
      <c r="D9821" s="178" t="s">
        <v>336</v>
      </c>
      <c r="E9821" s="178" t="s">
        <v>337</v>
      </c>
      <c r="F9821" s="178" t="s">
        <v>573</v>
      </c>
      <c r="G9821" s="178">
        <v>-245</v>
      </c>
      <c r="H9821" s="178">
        <v>1.1887245927937299E-2</v>
      </c>
      <c r="I9821" s="178">
        <v>1.3313715439289777E-2</v>
      </c>
      <c r="J9821" s="178" t="s">
        <v>625</v>
      </c>
    </row>
    <row r="9822" spans="1:10" x14ac:dyDescent="0.45">
      <c r="A9822" s="178" t="s">
        <v>567</v>
      </c>
      <c r="B9822" s="178" t="s">
        <v>568</v>
      </c>
      <c r="C9822" s="178">
        <v>2050</v>
      </c>
      <c r="D9822" s="178" t="s">
        <v>336</v>
      </c>
      <c r="E9822" s="178" t="s">
        <v>337</v>
      </c>
      <c r="F9822" s="178" t="s">
        <v>573</v>
      </c>
      <c r="G9822" s="178">
        <v>-244</v>
      </c>
      <c r="H9822" s="178">
        <v>4.8335931496694996E-3</v>
      </c>
      <c r="I9822" s="178">
        <v>5.4136243276298405E-3</v>
      </c>
      <c r="J9822" s="178" t="s">
        <v>625</v>
      </c>
    </row>
    <row r="9823" spans="1:10" x14ac:dyDescent="0.45">
      <c r="A9823" s="178" t="s">
        <v>567</v>
      </c>
      <c r="B9823" s="178" t="s">
        <v>568</v>
      </c>
      <c r="C9823" s="178">
        <v>2050</v>
      </c>
      <c r="D9823" s="178" t="s">
        <v>336</v>
      </c>
      <c r="E9823" s="178" t="s">
        <v>337</v>
      </c>
      <c r="F9823" s="178" t="s">
        <v>573</v>
      </c>
      <c r="G9823" s="178">
        <v>-241</v>
      </c>
      <c r="H9823" s="178">
        <v>1.40331566799432E-2</v>
      </c>
      <c r="I9823" s="178">
        <v>1.5717135481536387E-2</v>
      </c>
      <c r="J9823" s="178" t="s">
        <v>625</v>
      </c>
    </row>
    <row r="9824" spans="1:10" x14ac:dyDescent="0.45">
      <c r="A9824" s="178" t="s">
        <v>567</v>
      </c>
      <c r="B9824" s="178" t="s">
        <v>568</v>
      </c>
      <c r="C9824" s="178">
        <v>2050</v>
      </c>
      <c r="D9824" s="178" t="s">
        <v>336</v>
      </c>
      <c r="E9824" s="178" t="s">
        <v>337</v>
      </c>
      <c r="F9824" s="178" t="s">
        <v>573</v>
      </c>
      <c r="G9824" s="178">
        <v>-240</v>
      </c>
      <c r="H9824" s="178">
        <v>3.5609988262876998E-3</v>
      </c>
      <c r="I9824" s="178">
        <v>3.9883186854422241E-3</v>
      </c>
      <c r="J9824" s="178" t="s">
        <v>625</v>
      </c>
    </row>
    <row r="9825" spans="1:10" x14ac:dyDescent="0.45">
      <c r="A9825" s="178" t="s">
        <v>567</v>
      </c>
      <c r="B9825" s="178" t="s">
        <v>568</v>
      </c>
      <c r="C9825" s="178">
        <v>2050</v>
      </c>
      <c r="D9825" s="178" t="s">
        <v>336</v>
      </c>
      <c r="E9825" s="178" t="s">
        <v>337</v>
      </c>
      <c r="F9825" s="178" t="s">
        <v>573</v>
      </c>
      <c r="G9825" s="178">
        <v>-239</v>
      </c>
      <c r="H9825" s="178">
        <v>1.3347741914913E-3</v>
      </c>
      <c r="I9825" s="178">
        <v>1.4949470944702562E-3</v>
      </c>
      <c r="J9825" s="178" t="s">
        <v>625</v>
      </c>
    </row>
    <row r="9826" spans="1:10" x14ac:dyDescent="0.45">
      <c r="A9826" s="178" t="s">
        <v>567</v>
      </c>
      <c r="B9826" s="178" t="s">
        <v>568</v>
      </c>
      <c r="C9826" s="178">
        <v>2050</v>
      </c>
      <c r="D9826" s="178" t="s">
        <v>336</v>
      </c>
      <c r="E9826" s="178" t="s">
        <v>337</v>
      </c>
      <c r="F9826" s="178" t="s">
        <v>573</v>
      </c>
      <c r="G9826" s="178">
        <v>-238</v>
      </c>
      <c r="H9826" s="178">
        <v>1.04103251360357E-2</v>
      </c>
      <c r="I9826" s="178">
        <v>1.1659564152359985E-2</v>
      </c>
      <c r="J9826" s="178" t="s">
        <v>625</v>
      </c>
    </row>
    <row r="9827" spans="1:10" x14ac:dyDescent="0.45">
      <c r="A9827" s="178" t="s">
        <v>567</v>
      </c>
      <c r="B9827" s="178" t="s">
        <v>568</v>
      </c>
      <c r="C9827" s="178">
        <v>2050</v>
      </c>
      <c r="D9827" s="178" t="s">
        <v>336</v>
      </c>
      <c r="E9827" s="178" t="s">
        <v>337</v>
      </c>
      <c r="F9827" s="178" t="s">
        <v>573</v>
      </c>
      <c r="G9827" s="178">
        <v>-237</v>
      </c>
      <c r="H9827" s="178">
        <v>2.4116449058055999E-3</v>
      </c>
      <c r="I9827" s="178">
        <v>2.7010422945022722E-3</v>
      </c>
      <c r="J9827" s="178" t="s">
        <v>625</v>
      </c>
    </row>
    <row r="9828" spans="1:10" x14ac:dyDescent="0.45">
      <c r="A9828" s="178" t="s">
        <v>567</v>
      </c>
      <c r="B9828" s="178" t="s">
        <v>568</v>
      </c>
      <c r="C9828" s="178">
        <v>2050</v>
      </c>
      <c r="D9828" s="178" t="s">
        <v>336</v>
      </c>
      <c r="E9828" s="178" t="s">
        <v>337</v>
      </c>
      <c r="F9828" s="178" t="s">
        <v>573</v>
      </c>
      <c r="G9828" s="178">
        <v>-236</v>
      </c>
      <c r="H9828" s="178">
        <v>1.3923146761954E-3</v>
      </c>
      <c r="I9828" s="178">
        <v>1.5593924373388482E-3</v>
      </c>
      <c r="J9828" s="178" t="s">
        <v>625</v>
      </c>
    </row>
    <row r="9829" spans="1:10" x14ac:dyDescent="0.45">
      <c r="A9829" s="178" t="s">
        <v>567</v>
      </c>
      <c r="B9829" s="178" t="s">
        <v>568</v>
      </c>
      <c r="C9829" s="178">
        <v>2050</v>
      </c>
      <c r="D9829" s="178" t="s">
        <v>336</v>
      </c>
      <c r="E9829" s="178" t="s">
        <v>337</v>
      </c>
      <c r="F9829" s="178" t="s">
        <v>573</v>
      </c>
      <c r="G9829" s="178">
        <v>-235</v>
      </c>
      <c r="H9829" s="178">
        <v>9.5467792125419008E-3</v>
      </c>
      <c r="I9829" s="178">
        <v>1.0692392718046929E-2</v>
      </c>
      <c r="J9829" s="178" t="s">
        <v>625</v>
      </c>
    </row>
    <row r="9830" spans="1:10" x14ac:dyDescent="0.45">
      <c r="A9830" s="178" t="s">
        <v>567</v>
      </c>
      <c r="B9830" s="178" t="s">
        <v>568</v>
      </c>
      <c r="C9830" s="178">
        <v>2050</v>
      </c>
      <c r="D9830" s="178" t="s">
        <v>336</v>
      </c>
      <c r="E9830" s="178" t="s">
        <v>337</v>
      </c>
      <c r="F9830" s="178" t="s">
        <v>573</v>
      </c>
      <c r="G9830" s="178">
        <v>-234</v>
      </c>
      <c r="H9830" s="178">
        <v>6.0668557416648002E-3</v>
      </c>
      <c r="I9830" s="178">
        <v>6.7948784306645768E-3</v>
      </c>
      <c r="J9830" s="178" t="s">
        <v>625</v>
      </c>
    </row>
    <row r="9831" spans="1:10" x14ac:dyDescent="0.45">
      <c r="A9831" s="178" t="s">
        <v>567</v>
      </c>
      <c r="B9831" s="178" t="s">
        <v>568</v>
      </c>
      <c r="C9831" s="178">
        <v>2050</v>
      </c>
      <c r="D9831" s="178" t="s">
        <v>336</v>
      </c>
      <c r="E9831" s="178" t="s">
        <v>337</v>
      </c>
      <c r="F9831" s="178" t="s">
        <v>573</v>
      </c>
      <c r="G9831" s="178">
        <v>-233</v>
      </c>
      <c r="H9831" s="178">
        <v>3.6030339542775999E-3</v>
      </c>
      <c r="I9831" s="178">
        <v>4.0353980287909123E-3</v>
      </c>
      <c r="J9831" s="178" t="s">
        <v>625</v>
      </c>
    </row>
    <row r="9832" spans="1:10" x14ac:dyDescent="0.45">
      <c r="A9832" s="178" t="s">
        <v>567</v>
      </c>
      <c r="B9832" s="178" t="s">
        <v>568</v>
      </c>
      <c r="C9832" s="178">
        <v>2050</v>
      </c>
      <c r="D9832" s="178" t="s">
        <v>336</v>
      </c>
      <c r="E9832" s="178" t="s">
        <v>337</v>
      </c>
      <c r="F9832" s="178" t="s">
        <v>573</v>
      </c>
      <c r="G9832" s="178">
        <v>-232</v>
      </c>
      <c r="H9832" s="178">
        <v>4.0234916377812997E-3</v>
      </c>
      <c r="I9832" s="178">
        <v>4.5063106343150557E-3</v>
      </c>
      <c r="J9832" s="178" t="s">
        <v>625</v>
      </c>
    </row>
    <row r="9833" spans="1:10" x14ac:dyDescent="0.45">
      <c r="A9833" s="178" t="s">
        <v>567</v>
      </c>
      <c r="B9833" s="178" t="s">
        <v>568</v>
      </c>
      <c r="C9833" s="178">
        <v>2050</v>
      </c>
      <c r="D9833" s="178" t="s">
        <v>336</v>
      </c>
      <c r="E9833" s="178" t="s">
        <v>337</v>
      </c>
      <c r="F9833" s="178" t="s">
        <v>573</v>
      </c>
      <c r="G9833" s="178">
        <v>-231</v>
      </c>
      <c r="H9833" s="178">
        <v>2.0325132645666998E-3</v>
      </c>
      <c r="I9833" s="178">
        <v>2.2764148563147041E-3</v>
      </c>
      <c r="J9833" s="178" t="s">
        <v>625</v>
      </c>
    </row>
    <row r="9834" spans="1:10" x14ac:dyDescent="0.45">
      <c r="A9834" s="178" t="s">
        <v>567</v>
      </c>
      <c r="B9834" s="178" t="s">
        <v>568</v>
      </c>
      <c r="C9834" s="178">
        <v>2050</v>
      </c>
      <c r="D9834" s="178" t="s">
        <v>336</v>
      </c>
      <c r="E9834" s="178" t="s">
        <v>337</v>
      </c>
      <c r="F9834" s="178" t="s">
        <v>573</v>
      </c>
      <c r="G9834" s="178">
        <v>-230</v>
      </c>
      <c r="H9834" s="178">
        <v>2.8822112362832E-3</v>
      </c>
      <c r="I9834" s="178">
        <v>3.2280765846371844E-3</v>
      </c>
      <c r="J9834" s="178" t="s">
        <v>625</v>
      </c>
    </row>
    <row r="9835" spans="1:10" x14ac:dyDescent="0.45">
      <c r="A9835" s="178" t="s">
        <v>567</v>
      </c>
      <c r="B9835" s="178" t="s">
        <v>568</v>
      </c>
      <c r="C9835" s="178">
        <v>2050</v>
      </c>
      <c r="D9835" s="178" t="s">
        <v>336</v>
      </c>
      <c r="E9835" s="178" t="s">
        <v>337</v>
      </c>
      <c r="F9835" s="178" t="s">
        <v>573</v>
      </c>
      <c r="G9835" s="178">
        <v>-229</v>
      </c>
      <c r="H9835" s="178">
        <v>7.1913643041626001E-3</v>
      </c>
      <c r="I9835" s="178">
        <v>8.0543280206621121E-3</v>
      </c>
      <c r="J9835" s="178" t="s">
        <v>625</v>
      </c>
    </row>
    <row r="9836" spans="1:10" x14ac:dyDescent="0.45">
      <c r="A9836" s="178" t="s">
        <v>567</v>
      </c>
      <c r="B9836" s="178" t="s">
        <v>568</v>
      </c>
      <c r="C9836" s="178">
        <v>2050</v>
      </c>
      <c r="D9836" s="178" t="s">
        <v>336</v>
      </c>
      <c r="E9836" s="178" t="s">
        <v>337</v>
      </c>
      <c r="F9836" s="178" t="s">
        <v>573</v>
      </c>
      <c r="G9836" s="178">
        <v>-227</v>
      </c>
      <c r="H9836" s="178">
        <v>1.8761298852040999E-3</v>
      </c>
      <c r="I9836" s="178">
        <v>2.1012654714285921E-3</v>
      </c>
      <c r="J9836" s="178" t="s">
        <v>625</v>
      </c>
    </row>
    <row r="9837" spans="1:10" x14ac:dyDescent="0.45">
      <c r="A9837" s="178" t="s">
        <v>567</v>
      </c>
      <c r="B9837" s="178" t="s">
        <v>568</v>
      </c>
      <c r="C9837" s="178">
        <v>2050</v>
      </c>
      <c r="D9837" s="178" t="s">
        <v>336</v>
      </c>
      <c r="E9837" s="178" t="s">
        <v>337</v>
      </c>
      <c r="F9837" s="178" t="s">
        <v>573</v>
      </c>
      <c r="G9837" s="178">
        <v>-226</v>
      </c>
      <c r="H9837" s="178">
        <v>2.9731993563472999E-3</v>
      </c>
      <c r="I9837" s="178">
        <v>3.3299832791089763E-3</v>
      </c>
      <c r="J9837" s="178" t="s">
        <v>625</v>
      </c>
    </row>
    <row r="9838" spans="1:10" x14ac:dyDescent="0.45">
      <c r="A9838" s="178" t="s">
        <v>567</v>
      </c>
      <c r="B9838" s="178" t="s">
        <v>568</v>
      </c>
      <c r="C9838" s="178">
        <v>2050</v>
      </c>
      <c r="D9838" s="178" t="s">
        <v>336</v>
      </c>
      <c r="E9838" s="178" t="s">
        <v>337</v>
      </c>
      <c r="F9838" s="178" t="s">
        <v>573</v>
      </c>
      <c r="G9838" s="178">
        <v>-225</v>
      </c>
      <c r="H9838" s="178">
        <v>6.7132249241694999E-3</v>
      </c>
      <c r="I9838" s="178">
        <v>7.5188119150698405E-3</v>
      </c>
      <c r="J9838" s="178" t="s">
        <v>625</v>
      </c>
    </row>
    <row r="9839" spans="1:10" x14ac:dyDescent="0.45">
      <c r="A9839" s="178" t="s">
        <v>567</v>
      </c>
      <c r="B9839" s="178" t="s">
        <v>568</v>
      </c>
      <c r="C9839" s="178">
        <v>2050</v>
      </c>
      <c r="D9839" s="178" t="s">
        <v>336</v>
      </c>
      <c r="E9839" s="178" t="s">
        <v>337</v>
      </c>
      <c r="F9839" s="178" t="s">
        <v>573</v>
      </c>
      <c r="G9839" s="178">
        <v>-224</v>
      </c>
      <c r="H9839" s="178">
        <v>6.0695045976899998E-3</v>
      </c>
      <c r="I9839" s="178">
        <v>6.7978451494128001E-3</v>
      </c>
      <c r="J9839" s="178" t="s">
        <v>625</v>
      </c>
    </row>
    <row r="9840" spans="1:10" x14ac:dyDescent="0.45">
      <c r="A9840" s="178" t="s">
        <v>567</v>
      </c>
      <c r="B9840" s="178" t="s">
        <v>568</v>
      </c>
      <c r="C9840" s="178">
        <v>2050</v>
      </c>
      <c r="D9840" s="178" t="s">
        <v>336</v>
      </c>
      <c r="E9840" s="178" t="s">
        <v>337</v>
      </c>
      <c r="F9840" s="178" t="s">
        <v>573</v>
      </c>
      <c r="G9840" s="178">
        <v>-223</v>
      </c>
      <c r="H9840" s="178">
        <v>2.0109515462536399E-2</v>
      </c>
      <c r="I9840" s="178">
        <v>2.2522657318040769E-2</v>
      </c>
      <c r="J9840" s="178" t="s">
        <v>625</v>
      </c>
    </row>
    <row r="9841" spans="1:10" x14ac:dyDescent="0.45">
      <c r="A9841" s="178" t="s">
        <v>567</v>
      </c>
      <c r="B9841" s="178" t="s">
        <v>568</v>
      </c>
      <c r="C9841" s="178">
        <v>2050</v>
      </c>
      <c r="D9841" s="178" t="s">
        <v>336</v>
      </c>
      <c r="E9841" s="178" t="s">
        <v>337</v>
      </c>
      <c r="F9841" s="178" t="s">
        <v>573</v>
      </c>
      <c r="G9841" s="178">
        <v>-222</v>
      </c>
      <c r="H9841" s="178">
        <v>4.0624839020893004E-3</v>
      </c>
      <c r="I9841" s="178">
        <v>4.5499819703400165E-3</v>
      </c>
      <c r="J9841" s="178" t="s">
        <v>625</v>
      </c>
    </row>
    <row r="9842" spans="1:10" x14ac:dyDescent="0.45">
      <c r="A9842" s="178" t="s">
        <v>567</v>
      </c>
      <c r="B9842" s="178" t="s">
        <v>568</v>
      </c>
      <c r="C9842" s="178">
        <v>2050</v>
      </c>
      <c r="D9842" s="178" t="s">
        <v>336</v>
      </c>
      <c r="E9842" s="178" t="s">
        <v>337</v>
      </c>
      <c r="F9842" s="178" t="s">
        <v>573</v>
      </c>
      <c r="G9842" s="178">
        <v>-221</v>
      </c>
      <c r="H9842" s="178">
        <v>1.1232716497033999E-3</v>
      </c>
      <c r="I9842" s="178">
        <v>1.2580642476678081E-3</v>
      </c>
      <c r="J9842" s="178" t="s">
        <v>625</v>
      </c>
    </row>
    <row r="9843" spans="1:10" x14ac:dyDescent="0.45">
      <c r="A9843" s="178" t="s">
        <v>567</v>
      </c>
      <c r="B9843" s="178" t="s">
        <v>568</v>
      </c>
      <c r="C9843" s="178">
        <v>2050</v>
      </c>
      <c r="D9843" s="178" t="s">
        <v>336</v>
      </c>
      <c r="E9843" s="178" t="s">
        <v>337</v>
      </c>
      <c r="F9843" s="178" t="s">
        <v>573</v>
      </c>
      <c r="G9843" s="178">
        <v>-220</v>
      </c>
      <c r="H9843" s="178">
        <v>2.7927992632612998E-3</v>
      </c>
      <c r="I9843" s="178">
        <v>3.1279351748526559E-3</v>
      </c>
      <c r="J9843" s="178" t="s">
        <v>625</v>
      </c>
    </row>
    <row r="9844" spans="1:10" x14ac:dyDescent="0.45">
      <c r="A9844" s="178" t="s">
        <v>567</v>
      </c>
      <c r="B9844" s="178" t="s">
        <v>568</v>
      </c>
      <c r="C9844" s="178">
        <v>2050</v>
      </c>
      <c r="D9844" s="178" t="s">
        <v>336</v>
      </c>
      <c r="E9844" s="178" t="s">
        <v>337</v>
      </c>
      <c r="F9844" s="178" t="s">
        <v>573</v>
      </c>
      <c r="G9844" s="178">
        <v>-219</v>
      </c>
      <c r="H9844" s="178">
        <v>1.2593541410751599E-2</v>
      </c>
      <c r="I9844" s="178">
        <v>1.4104766380041793E-2</v>
      </c>
      <c r="J9844" s="178" t="s">
        <v>625</v>
      </c>
    </row>
    <row r="9845" spans="1:10" x14ac:dyDescent="0.45">
      <c r="A9845" s="178" t="s">
        <v>567</v>
      </c>
      <c r="B9845" s="178" t="s">
        <v>568</v>
      </c>
      <c r="C9845" s="178">
        <v>2050</v>
      </c>
      <c r="D9845" s="178" t="s">
        <v>336</v>
      </c>
      <c r="E9845" s="178" t="s">
        <v>337</v>
      </c>
      <c r="F9845" s="178" t="s">
        <v>573</v>
      </c>
      <c r="G9845" s="178">
        <v>-218</v>
      </c>
      <c r="H9845" s="178">
        <v>3.1057599699125002E-3</v>
      </c>
      <c r="I9845" s="178">
        <v>3.4784511663020004E-3</v>
      </c>
      <c r="J9845" s="178" t="s">
        <v>625</v>
      </c>
    </row>
    <row r="9846" spans="1:10" x14ac:dyDescent="0.45">
      <c r="A9846" s="178" t="s">
        <v>567</v>
      </c>
      <c r="B9846" s="178" t="s">
        <v>568</v>
      </c>
      <c r="C9846" s="178">
        <v>2050</v>
      </c>
      <c r="D9846" s="178" t="s">
        <v>336</v>
      </c>
      <c r="E9846" s="178" t="s">
        <v>337</v>
      </c>
      <c r="F9846" s="178" t="s">
        <v>573</v>
      </c>
      <c r="G9846" s="178">
        <v>-216</v>
      </c>
      <c r="H9846" s="178">
        <v>3.3499499550089002E-3</v>
      </c>
      <c r="I9846" s="178">
        <v>3.7519439496099686E-3</v>
      </c>
      <c r="J9846" s="178" t="s">
        <v>625</v>
      </c>
    </row>
    <row r="9847" spans="1:10" x14ac:dyDescent="0.45">
      <c r="A9847" s="178" t="s">
        <v>567</v>
      </c>
      <c r="B9847" s="178" t="s">
        <v>568</v>
      </c>
      <c r="C9847" s="178">
        <v>2050</v>
      </c>
      <c r="D9847" s="178" t="s">
        <v>336</v>
      </c>
      <c r="E9847" s="178" t="s">
        <v>337</v>
      </c>
      <c r="F9847" s="178" t="s">
        <v>573</v>
      </c>
      <c r="G9847" s="178">
        <v>-215</v>
      </c>
      <c r="H9847" s="178">
        <v>2.6924554258585E-2</v>
      </c>
      <c r="I9847" s="178">
        <v>3.0155500769615203E-2</v>
      </c>
      <c r="J9847" s="178" t="s">
        <v>625</v>
      </c>
    </row>
    <row r="9848" spans="1:10" x14ac:dyDescent="0.45">
      <c r="A9848" s="178" t="s">
        <v>567</v>
      </c>
      <c r="B9848" s="178" t="s">
        <v>568</v>
      </c>
      <c r="C9848" s="178">
        <v>2050</v>
      </c>
      <c r="D9848" s="178" t="s">
        <v>336</v>
      </c>
      <c r="E9848" s="178" t="s">
        <v>337</v>
      </c>
      <c r="F9848" s="178" t="s">
        <v>573</v>
      </c>
      <c r="G9848" s="178">
        <v>-213</v>
      </c>
      <c r="H9848" s="178">
        <v>5.1538307452573999E-3</v>
      </c>
      <c r="I9848" s="178">
        <v>5.7722904346882882E-3</v>
      </c>
      <c r="J9848" s="178" t="s">
        <v>625</v>
      </c>
    </row>
    <row r="9849" spans="1:10" x14ac:dyDescent="0.45">
      <c r="A9849" s="178" t="s">
        <v>567</v>
      </c>
      <c r="B9849" s="178" t="s">
        <v>568</v>
      </c>
      <c r="C9849" s="178">
        <v>2050</v>
      </c>
      <c r="D9849" s="178" t="s">
        <v>336</v>
      </c>
      <c r="E9849" s="178" t="s">
        <v>337</v>
      </c>
      <c r="F9849" s="178" t="s">
        <v>573</v>
      </c>
      <c r="G9849" s="178">
        <v>-212</v>
      </c>
      <c r="H9849" s="178">
        <v>2.5013103149831E-3</v>
      </c>
      <c r="I9849" s="178">
        <v>2.8014675527810724E-3</v>
      </c>
      <c r="J9849" s="178" t="s">
        <v>625</v>
      </c>
    </row>
    <row r="9850" spans="1:10" x14ac:dyDescent="0.45">
      <c r="A9850" s="178" t="s">
        <v>567</v>
      </c>
      <c r="B9850" s="178" t="s">
        <v>568</v>
      </c>
      <c r="C9850" s="178">
        <v>2050</v>
      </c>
      <c r="D9850" s="178" t="s">
        <v>336</v>
      </c>
      <c r="E9850" s="178" t="s">
        <v>337</v>
      </c>
      <c r="F9850" s="178" t="s">
        <v>573</v>
      </c>
      <c r="G9850" s="178">
        <v>-211</v>
      </c>
      <c r="H9850" s="178">
        <v>7.5668102363124004E-3</v>
      </c>
      <c r="I9850" s="178">
        <v>8.4748274646698901E-3</v>
      </c>
      <c r="J9850" s="178" t="s">
        <v>625</v>
      </c>
    </row>
    <row r="9851" spans="1:10" x14ac:dyDescent="0.45">
      <c r="A9851" s="178" t="s">
        <v>567</v>
      </c>
      <c r="B9851" s="178" t="s">
        <v>568</v>
      </c>
      <c r="C9851" s="178">
        <v>2050</v>
      </c>
      <c r="D9851" s="178" t="s">
        <v>336</v>
      </c>
      <c r="E9851" s="178" t="s">
        <v>337</v>
      </c>
      <c r="F9851" s="178" t="s">
        <v>573</v>
      </c>
      <c r="G9851" s="178">
        <v>-209</v>
      </c>
      <c r="H9851" s="178">
        <v>6.7781051620839996E-4</v>
      </c>
      <c r="I9851" s="178">
        <v>7.5914777815340808E-4</v>
      </c>
      <c r="J9851" s="178" t="s">
        <v>625</v>
      </c>
    </row>
    <row r="9852" spans="1:10" x14ac:dyDescent="0.45">
      <c r="A9852" s="178" t="s">
        <v>567</v>
      </c>
      <c r="B9852" s="178" t="s">
        <v>568</v>
      </c>
      <c r="C9852" s="178">
        <v>2050</v>
      </c>
      <c r="D9852" s="178" t="s">
        <v>336</v>
      </c>
      <c r="E9852" s="178" t="s">
        <v>337</v>
      </c>
      <c r="F9852" s="178" t="s">
        <v>573</v>
      </c>
      <c r="G9852" s="178">
        <v>-207</v>
      </c>
      <c r="H9852" s="178">
        <v>8.8040735572577009E-3</v>
      </c>
      <c r="I9852" s="178">
        <v>9.8605623841286263E-3</v>
      </c>
      <c r="J9852" s="178" t="s">
        <v>625</v>
      </c>
    </row>
    <row r="9853" spans="1:10" x14ac:dyDescent="0.45">
      <c r="A9853" s="178" t="s">
        <v>567</v>
      </c>
      <c r="B9853" s="178" t="s">
        <v>568</v>
      </c>
      <c r="C9853" s="178">
        <v>2050</v>
      </c>
      <c r="D9853" s="178" t="s">
        <v>336</v>
      </c>
      <c r="E9853" s="178" t="s">
        <v>337</v>
      </c>
      <c r="F9853" s="178" t="s">
        <v>573</v>
      </c>
      <c r="G9853" s="178">
        <v>-205</v>
      </c>
      <c r="H9853" s="178">
        <v>5.1197272841819004E-3</v>
      </c>
      <c r="I9853" s="178">
        <v>5.7340945582837286E-3</v>
      </c>
      <c r="J9853" s="178" t="s">
        <v>625</v>
      </c>
    </row>
    <row r="9854" spans="1:10" x14ac:dyDescent="0.45">
      <c r="A9854" s="178" t="s">
        <v>567</v>
      </c>
      <c r="B9854" s="178" t="s">
        <v>568</v>
      </c>
      <c r="C9854" s="178">
        <v>2050</v>
      </c>
      <c r="D9854" s="178" t="s">
        <v>336</v>
      </c>
      <c r="E9854" s="178" t="s">
        <v>337</v>
      </c>
      <c r="F9854" s="178" t="s">
        <v>573</v>
      </c>
      <c r="G9854" s="178">
        <v>-203</v>
      </c>
      <c r="H9854" s="178">
        <v>9.5130508998409998E-4</v>
      </c>
      <c r="I9854" s="178">
        <v>1.065461700782192E-3</v>
      </c>
      <c r="J9854" s="178" t="s">
        <v>625</v>
      </c>
    </row>
    <row r="9855" spans="1:10" x14ac:dyDescent="0.45">
      <c r="A9855" s="178" t="s">
        <v>567</v>
      </c>
      <c r="B9855" s="178" t="s">
        <v>568</v>
      </c>
      <c r="C9855" s="178">
        <v>2050</v>
      </c>
      <c r="D9855" s="178" t="s">
        <v>336</v>
      </c>
      <c r="E9855" s="178" t="s">
        <v>337</v>
      </c>
      <c r="F9855" s="178" t="s">
        <v>573</v>
      </c>
      <c r="G9855" s="178">
        <v>-201</v>
      </c>
      <c r="H9855" s="178">
        <v>9.3064468819650001E-4</v>
      </c>
      <c r="I9855" s="178">
        <v>1.0423220507800801E-3</v>
      </c>
      <c r="J9855" s="178" t="s">
        <v>625</v>
      </c>
    </row>
    <row r="9856" spans="1:10" x14ac:dyDescent="0.45">
      <c r="A9856" s="178" t="s">
        <v>567</v>
      </c>
      <c r="B9856" s="178" t="s">
        <v>568</v>
      </c>
      <c r="C9856" s="178">
        <v>2050</v>
      </c>
      <c r="D9856" s="178" t="s">
        <v>336</v>
      </c>
      <c r="E9856" s="178" t="s">
        <v>337</v>
      </c>
      <c r="F9856" s="178" t="s">
        <v>573</v>
      </c>
      <c r="G9856" s="178">
        <v>-200</v>
      </c>
      <c r="H9856" s="178">
        <v>4.5038070529698996E-3</v>
      </c>
      <c r="I9856" s="178">
        <v>5.0442638993262881E-3</v>
      </c>
      <c r="J9856" s="178" t="s">
        <v>625</v>
      </c>
    </row>
    <row r="9857" spans="1:10" x14ac:dyDescent="0.45">
      <c r="A9857" s="178" t="s">
        <v>567</v>
      </c>
      <c r="B9857" s="178" t="s">
        <v>568</v>
      </c>
      <c r="C9857" s="178">
        <v>2050</v>
      </c>
      <c r="D9857" s="178" t="s">
        <v>336</v>
      </c>
      <c r="E9857" s="178" t="s">
        <v>337</v>
      </c>
      <c r="F9857" s="178" t="s">
        <v>573</v>
      </c>
      <c r="G9857" s="178">
        <v>-199</v>
      </c>
      <c r="H9857" s="178">
        <v>2.8234946657902998E-3</v>
      </c>
      <c r="I9857" s="178">
        <v>3.1623140256851361E-3</v>
      </c>
      <c r="J9857" s="178" t="s">
        <v>625</v>
      </c>
    </row>
    <row r="9858" spans="1:10" x14ac:dyDescent="0.45">
      <c r="A9858" s="178" t="s">
        <v>567</v>
      </c>
      <c r="B9858" s="178" t="s">
        <v>568</v>
      </c>
      <c r="C9858" s="178">
        <v>2050</v>
      </c>
      <c r="D9858" s="178" t="s">
        <v>336</v>
      </c>
      <c r="E9858" s="178" t="s">
        <v>337</v>
      </c>
      <c r="F9858" s="178" t="s">
        <v>573</v>
      </c>
      <c r="G9858" s="178">
        <v>-198</v>
      </c>
      <c r="H9858" s="178">
        <v>3.2840587664396E-3</v>
      </c>
      <c r="I9858" s="178">
        <v>3.6781458184123525E-3</v>
      </c>
      <c r="J9858" s="178" t="s">
        <v>625</v>
      </c>
    </row>
    <row r="9859" spans="1:10" x14ac:dyDescent="0.45">
      <c r="A9859" s="178" t="s">
        <v>567</v>
      </c>
      <c r="B9859" s="178" t="s">
        <v>568</v>
      </c>
      <c r="C9859" s="178">
        <v>2050</v>
      </c>
      <c r="D9859" s="178" t="s">
        <v>336</v>
      </c>
      <c r="E9859" s="178" t="s">
        <v>337</v>
      </c>
      <c r="F9859" s="178" t="s">
        <v>573</v>
      </c>
      <c r="G9859" s="178">
        <v>-197</v>
      </c>
      <c r="H9859" s="178">
        <v>8.9464761549609998E-4</v>
      </c>
      <c r="I9859" s="178">
        <v>1.002005329355632E-3</v>
      </c>
      <c r="J9859" s="178" t="s">
        <v>625</v>
      </c>
    </row>
    <row r="9860" spans="1:10" x14ac:dyDescent="0.45">
      <c r="A9860" s="178" t="s">
        <v>567</v>
      </c>
      <c r="B9860" s="178" t="s">
        <v>568</v>
      </c>
      <c r="C9860" s="178">
        <v>2050</v>
      </c>
      <c r="D9860" s="178" t="s">
        <v>336</v>
      </c>
      <c r="E9860" s="178" t="s">
        <v>337</v>
      </c>
      <c r="F9860" s="178" t="s">
        <v>573</v>
      </c>
      <c r="G9860" s="178">
        <v>-196</v>
      </c>
      <c r="H9860" s="178">
        <v>6.9190456997600001E-4</v>
      </c>
      <c r="I9860" s="178">
        <v>7.7493311837312012E-4</v>
      </c>
      <c r="J9860" s="178" t="s">
        <v>625</v>
      </c>
    </row>
    <row r="9861" spans="1:10" x14ac:dyDescent="0.45">
      <c r="A9861" s="178" t="s">
        <v>567</v>
      </c>
      <c r="B9861" s="178" t="s">
        <v>568</v>
      </c>
      <c r="C9861" s="178">
        <v>2050</v>
      </c>
      <c r="D9861" s="178" t="s">
        <v>336</v>
      </c>
      <c r="E9861" s="178" t="s">
        <v>337</v>
      </c>
      <c r="F9861" s="178" t="s">
        <v>573</v>
      </c>
      <c r="G9861" s="178">
        <v>-195</v>
      </c>
      <c r="H9861" s="178">
        <v>9.1649759560823007E-3</v>
      </c>
      <c r="I9861" s="178">
        <v>1.0264773070812177E-2</v>
      </c>
      <c r="J9861" s="178" t="s">
        <v>625</v>
      </c>
    </row>
    <row r="9862" spans="1:10" x14ac:dyDescent="0.45">
      <c r="A9862" s="178" t="s">
        <v>567</v>
      </c>
      <c r="B9862" s="178" t="s">
        <v>568</v>
      </c>
      <c r="C9862" s="178">
        <v>2050</v>
      </c>
      <c r="D9862" s="178" t="s">
        <v>336</v>
      </c>
      <c r="E9862" s="178" t="s">
        <v>337</v>
      </c>
      <c r="F9862" s="178" t="s">
        <v>573</v>
      </c>
      <c r="G9862" s="178">
        <v>-194</v>
      </c>
      <c r="H9862" s="178">
        <v>1.0791739914566299E-2</v>
      </c>
      <c r="I9862" s="178">
        <v>1.2086748704314256E-2</v>
      </c>
      <c r="J9862" s="178" t="s">
        <v>625</v>
      </c>
    </row>
    <row r="9863" spans="1:10" x14ac:dyDescent="0.45">
      <c r="A9863" s="178" t="s">
        <v>567</v>
      </c>
      <c r="B9863" s="178" t="s">
        <v>568</v>
      </c>
      <c r="C9863" s="178">
        <v>2050</v>
      </c>
      <c r="D9863" s="178" t="s">
        <v>336</v>
      </c>
      <c r="E9863" s="178" t="s">
        <v>337</v>
      </c>
      <c r="F9863" s="178" t="s">
        <v>573</v>
      </c>
      <c r="G9863" s="178">
        <v>-193</v>
      </c>
      <c r="H9863" s="178">
        <v>5.4723760113120001E-3</v>
      </c>
      <c r="I9863" s="178">
        <v>6.1290611326694404E-3</v>
      </c>
      <c r="J9863" s="178" t="s">
        <v>625</v>
      </c>
    </row>
    <row r="9864" spans="1:10" x14ac:dyDescent="0.45">
      <c r="A9864" s="178" t="s">
        <v>567</v>
      </c>
      <c r="B9864" s="178" t="s">
        <v>568</v>
      </c>
      <c r="C9864" s="178">
        <v>2050</v>
      </c>
      <c r="D9864" s="178" t="s">
        <v>336</v>
      </c>
      <c r="E9864" s="178" t="s">
        <v>337</v>
      </c>
      <c r="F9864" s="178" t="s">
        <v>573</v>
      </c>
      <c r="G9864" s="178">
        <v>-192</v>
      </c>
      <c r="H9864" s="178">
        <v>9.2265489511192001E-3</v>
      </c>
      <c r="I9864" s="178">
        <v>1.0333734825253505E-2</v>
      </c>
      <c r="J9864" s="178" t="s">
        <v>625</v>
      </c>
    </row>
    <row r="9865" spans="1:10" x14ac:dyDescent="0.45">
      <c r="A9865" s="178" t="s">
        <v>567</v>
      </c>
      <c r="B9865" s="178" t="s">
        <v>568</v>
      </c>
      <c r="C9865" s="178">
        <v>2050</v>
      </c>
      <c r="D9865" s="178" t="s">
        <v>336</v>
      </c>
      <c r="E9865" s="178" t="s">
        <v>337</v>
      </c>
      <c r="F9865" s="178" t="s">
        <v>573</v>
      </c>
      <c r="G9865" s="178">
        <v>-191</v>
      </c>
      <c r="H9865" s="178">
        <v>4.2438479140400999E-3</v>
      </c>
      <c r="I9865" s="178">
        <v>4.753109663724912E-3</v>
      </c>
      <c r="J9865" s="178" t="s">
        <v>625</v>
      </c>
    </row>
    <row r="9866" spans="1:10" x14ac:dyDescent="0.45">
      <c r="A9866" s="178" t="s">
        <v>567</v>
      </c>
      <c r="B9866" s="178" t="s">
        <v>568</v>
      </c>
      <c r="C9866" s="178">
        <v>2050</v>
      </c>
      <c r="D9866" s="178" t="s">
        <v>336</v>
      </c>
      <c r="E9866" s="178" t="s">
        <v>337</v>
      </c>
      <c r="F9866" s="178" t="s">
        <v>573</v>
      </c>
      <c r="G9866" s="178">
        <v>-189</v>
      </c>
      <c r="H9866" s="178">
        <v>1.6153955366462001E-3</v>
      </c>
      <c r="I9866" s="178">
        <v>1.8092430010437442E-3</v>
      </c>
      <c r="J9866" s="178" t="s">
        <v>625</v>
      </c>
    </row>
    <row r="9867" spans="1:10" x14ac:dyDescent="0.45">
      <c r="A9867" s="178" t="s">
        <v>567</v>
      </c>
      <c r="B9867" s="178" t="s">
        <v>568</v>
      </c>
      <c r="C9867" s="178">
        <v>2050</v>
      </c>
      <c r="D9867" s="178" t="s">
        <v>336</v>
      </c>
      <c r="E9867" s="178" t="s">
        <v>337</v>
      </c>
      <c r="F9867" s="178" t="s">
        <v>573</v>
      </c>
      <c r="G9867" s="178">
        <v>-188</v>
      </c>
      <c r="H9867" s="178">
        <v>4.6313590719365E-3</v>
      </c>
      <c r="I9867" s="178">
        <v>5.1871221605688808E-3</v>
      </c>
      <c r="J9867" s="178" t="s">
        <v>625</v>
      </c>
    </row>
    <row r="9868" spans="1:10" x14ac:dyDescent="0.45">
      <c r="A9868" s="178" t="s">
        <v>567</v>
      </c>
      <c r="B9868" s="178" t="s">
        <v>568</v>
      </c>
      <c r="C9868" s="178">
        <v>2050</v>
      </c>
      <c r="D9868" s="178" t="s">
        <v>336</v>
      </c>
      <c r="E9868" s="178" t="s">
        <v>337</v>
      </c>
      <c r="F9868" s="178" t="s">
        <v>573</v>
      </c>
      <c r="G9868" s="178">
        <v>-187</v>
      </c>
      <c r="H9868" s="178">
        <v>1.17128507699817E-2</v>
      </c>
      <c r="I9868" s="178">
        <v>1.3118392862379506E-2</v>
      </c>
      <c r="J9868" s="178" t="s">
        <v>625</v>
      </c>
    </row>
    <row r="9869" spans="1:10" x14ac:dyDescent="0.45">
      <c r="A9869" s="178" t="s">
        <v>567</v>
      </c>
      <c r="B9869" s="178" t="s">
        <v>568</v>
      </c>
      <c r="C9869" s="178">
        <v>2050</v>
      </c>
      <c r="D9869" s="178" t="s">
        <v>336</v>
      </c>
      <c r="E9869" s="178" t="s">
        <v>337</v>
      </c>
      <c r="F9869" s="178" t="s">
        <v>573</v>
      </c>
      <c r="G9869" s="178">
        <v>-186</v>
      </c>
      <c r="H9869" s="178">
        <v>3.7948763929307001E-3</v>
      </c>
      <c r="I9869" s="178">
        <v>4.250261560082385E-3</v>
      </c>
      <c r="J9869" s="178" t="s">
        <v>625</v>
      </c>
    </row>
    <row r="9870" spans="1:10" x14ac:dyDescent="0.45">
      <c r="A9870" s="178" t="s">
        <v>567</v>
      </c>
      <c r="B9870" s="178" t="s">
        <v>568</v>
      </c>
      <c r="C9870" s="178">
        <v>2050</v>
      </c>
      <c r="D9870" s="178" t="s">
        <v>336</v>
      </c>
      <c r="E9870" s="178" t="s">
        <v>337</v>
      </c>
      <c r="F9870" s="178" t="s">
        <v>573</v>
      </c>
      <c r="G9870" s="178">
        <v>-185</v>
      </c>
      <c r="H9870" s="178">
        <v>1.4627065393142001E-3</v>
      </c>
      <c r="I9870" s="178">
        <v>1.6382313240319044E-3</v>
      </c>
      <c r="J9870" s="178" t="s">
        <v>625</v>
      </c>
    </row>
    <row r="9871" spans="1:10" x14ac:dyDescent="0.45">
      <c r="A9871" s="178" t="s">
        <v>567</v>
      </c>
      <c r="B9871" s="178" t="s">
        <v>568</v>
      </c>
      <c r="C9871" s="178">
        <v>2050</v>
      </c>
      <c r="D9871" s="178" t="s">
        <v>336</v>
      </c>
      <c r="E9871" s="178" t="s">
        <v>337</v>
      </c>
      <c r="F9871" s="178" t="s">
        <v>573</v>
      </c>
      <c r="G9871" s="178">
        <v>-184</v>
      </c>
      <c r="H9871" s="178">
        <v>3.5051098093390001E-3</v>
      </c>
      <c r="I9871" s="178">
        <v>3.9257229864596808E-3</v>
      </c>
      <c r="J9871" s="178" t="s">
        <v>625</v>
      </c>
    </row>
    <row r="9872" spans="1:10" x14ac:dyDescent="0.45">
      <c r="A9872" s="178" t="s">
        <v>567</v>
      </c>
      <c r="B9872" s="178" t="s">
        <v>568</v>
      </c>
      <c r="C9872" s="178">
        <v>2050</v>
      </c>
      <c r="D9872" s="178" t="s">
        <v>336</v>
      </c>
      <c r="E9872" s="178" t="s">
        <v>337</v>
      </c>
      <c r="F9872" s="178" t="s">
        <v>573</v>
      </c>
      <c r="G9872" s="178">
        <v>-183</v>
      </c>
      <c r="H9872" s="178">
        <v>4.1564751882105996E-3</v>
      </c>
      <c r="I9872" s="178">
        <v>4.6552522107958724E-3</v>
      </c>
      <c r="J9872" s="178" t="s">
        <v>625</v>
      </c>
    </row>
    <row r="9873" spans="1:10" x14ac:dyDescent="0.45">
      <c r="A9873" s="178" t="s">
        <v>567</v>
      </c>
      <c r="B9873" s="178" t="s">
        <v>568</v>
      </c>
      <c r="C9873" s="178">
        <v>2050</v>
      </c>
      <c r="D9873" s="178" t="s">
        <v>336</v>
      </c>
      <c r="E9873" s="178" t="s">
        <v>337</v>
      </c>
      <c r="F9873" s="178" t="s">
        <v>573</v>
      </c>
      <c r="G9873" s="178">
        <v>-182</v>
      </c>
      <c r="H9873" s="178">
        <v>7.9934032401069999E-3</v>
      </c>
      <c r="I9873" s="178">
        <v>8.9526116289198408E-3</v>
      </c>
      <c r="J9873" s="178" t="s">
        <v>625</v>
      </c>
    </row>
    <row r="9874" spans="1:10" x14ac:dyDescent="0.45">
      <c r="A9874" s="178" t="s">
        <v>567</v>
      </c>
      <c r="B9874" s="178" t="s">
        <v>568</v>
      </c>
      <c r="C9874" s="178">
        <v>2050</v>
      </c>
      <c r="D9874" s="178" t="s">
        <v>336</v>
      </c>
      <c r="E9874" s="178" t="s">
        <v>337</v>
      </c>
      <c r="F9874" s="178" t="s">
        <v>573</v>
      </c>
      <c r="G9874" s="178">
        <v>-181</v>
      </c>
      <c r="H9874" s="178">
        <v>1.8775894131977101E-2</v>
      </c>
      <c r="I9874" s="178">
        <v>2.1029001427814355E-2</v>
      </c>
      <c r="J9874" s="178" t="s">
        <v>625</v>
      </c>
    </row>
    <row r="9875" spans="1:10" x14ac:dyDescent="0.45">
      <c r="A9875" s="178" t="s">
        <v>567</v>
      </c>
      <c r="B9875" s="178" t="s">
        <v>568</v>
      </c>
      <c r="C9875" s="178">
        <v>2050</v>
      </c>
      <c r="D9875" s="178" t="s">
        <v>336</v>
      </c>
      <c r="E9875" s="178" t="s">
        <v>337</v>
      </c>
      <c r="F9875" s="178" t="s">
        <v>573</v>
      </c>
      <c r="G9875" s="178">
        <v>-180</v>
      </c>
      <c r="H9875" s="178">
        <v>4.7224738518707003E-3</v>
      </c>
      <c r="I9875" s="178">
        <v>5.289170714095185E-3</v>
      </c>
      <c r="J9875" s="178" t="s">
        <v>625</v>
      </c>
    </row>
    <row r="9876" spans="1:10" x14ac:dyDescent="0.45">
      <c r="A9876" s="178" t="s">
        <v>567</v>
      </c>
      <c r="B9876" s="178" t="s">
        <v>568</v>
      </c>
      <c r="C9876" s="178">
        <v>2050</v>
      </c>
      <c r="D9876" s="178" t="s">
        <v>336</v>
      </c>
      <c r="E9876" s="178" t="s">
        <v>337</v>
      </c>
      <c r="F9876" s="178" t="s">
        <v>573</v>
      </c>
      <c r="G9876" s="178">
        <v>-178</v>
      </c>
      <c r="H9876" s="178">
        <v>1.12410421133973E-2</v>
      </c>
      <c r="I9876" s="178">
        <v>1.2589967167004976E-2</v>
      </c>
      <c r="J9876" s="178" t="s">
        <v>625</v>
      </c>
    </row>
    <row r="9877" spans="1:10" x14ac:dyDescent="0.45">
      <c r="A9877" s="178" t="s">
        <v>567</v>
      </c>
      <c r="B9877" s="178" t="s">
        <v>568</v>
      </c>
      <c r="C9877" s="178">
        <v>2050</v>
      </c>
      <c r="D9877" s="178" t="s">
        <v>336</v>
      </c>
      <c r="E9877" s="178" t="s">
        <v>337</v>
      </c>
      <c r="F9877" s="178" t="s">
        <v>573</v>
      </c>
      <c r="G9877" s="178">
        <v>-177</v>
      </c>
      <c r="H9877" s="178">
        <v>2.6530975010245999E-3</v>
      </c>
      <c r="I9877" s="178">
        <v>2.9714692011475522E-3</v>
      </c>
      <c r="J9877" s="178" t="s">
        <v>625</v>
      </c>
    </row>
    <row r="9878" spans="1:10" x14ac:dyDescent="0.45">
      <c r="A9878" s="178" t="s">
        <v>567</v>
      </c>
      <c r="B9878" s="178" t="s">
        <v>568</v>
      </c>
      <c r="C9878" s="178">
        <v>2050</v>
      </c>
      <c r="D9878" s="178" t="s">
        <v>336</v>
      </c>
      <c r="E9878" s="178" t="s">
        <v>337</v>
      </c>
      <c r="F9878" s="178" t="s">
        <v>573</v>
      </c>
      <c r="G9878" s="178">
        <v>-176</v>
      </c>
      <c r="H9878" s="178">
        <v>5.3986833081581002E-3</v>
      </c>
      <c r="I9878" s="178">
        <v>6.0465253051370732E-3</v>
      </c>
      <c r="J9878" s="178" t="s">
        <v>625</v>
      </c>
    </row>
    <row r="9879" spans="1:10" x14ac:dyDescent="0.45">
      <c r="A9879" s="178" t="s">
        <v>567</v>
      </c>
      <c r="B9879" s="178" t="s">
        <v>568</v>
      </c>
      <c r="C9879" s="178">
        <v>2050</v>
      </c>
      <c r="D9879" s="178" t="s">
        <v>336</v>
      </c>
      <c r="E9879" s="178" t="s">
        <v>337</v>
      </c>
      <c r="F9879" s="178" t="s">
        <v>573</v>
      </c>
      <c r="G9879" s="178">
        <v>-175</v>
      </c>
      <c r="H9879" s="178">
        <v>4.9426074838270005E-4</v>
      </c>
      <c r="I9879" s="178">
        <v>5.5357203818862414E-4</v>
      </c>
      <c r="J9879" s="178" t="s">
        <v>625</v>
      </c>
    </row>
    <row r="9880" spans="1:10" x14ac:dyDescent="0.45">
      <c r="A9880" s="178" t="s">
        <v>567</v>
      </c>
      <c r="B9880" s="178" t="s">
        <v>568</v>
      </c>
      <c r="C9880" s="178">
        <v>2050</v>
      </c>
      <c r="D9880" s="178" t="s">
        <v>336</v>
      </c>
      <c r="E9880" s="178" t="s">
        <v>337</v>
      </c>
      <c r="F9880" s="178" t="s">
        <v>573</v>
      </c>
      <c r="G9880" s="178">
        <v>-173</v>
      </c>
      <c r="H9880" s="178">
        <v>5.6400772882630003E-4</v>
      </c>
      <c r="I9880" s="178">
        <v>6.3168865628545614E-4</v>
      </c>
      <c r="J9880" s="178" t="s">
        <v>625</v>
      </c>
    </row>
    <row r="9881" spans="1:10" x14ac:dyDescent="0.45">
      <c r="A9881" s="178" t="s">
        <v>567</v>
      </c>
      <c r="B9881" s="178" t="s">
        <v>568</v>
      </c>
      <c r="C9881" s="178">
        <v>2050</v>
      </c>
      <c r="D9881" s="178" t="s">
        <v>336</v>
      </c>
      <c r="E9881" s="178" t="s">
        <v>337</v>
      </c>
      <c r="F9881" s="178" t="s">
        <v>573</v>
      </c>
      <c r="G9881" s="178">
        <v>-169</v>
      </c>
      <c r="H9881" s="178">
        <v>3.6738195922226E-3</v>
      </c>
      <c r="I9881" s="178">
        <v>4.1146779432893127E-3</v>
      </c>
      <c r="J9881" s="178" t="s">
        <v>625</v>
      </c>
    </row>
    <row r="9882" spans="1:10" x14ac:dyDescent="0.45">
      <c r="A9882" s="178" t="s">
        <v>567</v>
      </c>
      <c r="B9882" s="178" t="s">
        <v>568</v>
      </c>
      <c r="C9882" s="178">
        <v>2050</v>
      </c>
      <c r="D9882" s="178" t="s">
        <v>336</v>
      </c>
      <c r="E9882" s="178" t="s">
        <v>337</v>
      </c>
      <c r="F9882" s="178" t="s">
        <v>573</v>
      </c>
      <c r="G9882" s="178">
        <v>-168</v>
      </c>
      <c r="H9882" s="178">
        <v>3.2923875842242999E-3</v>
      </c>
      <c r="I9882" s="178">
        <v>3.6874740943312161E-3</v>
      </c>
      <c r="J9882" s="178" t="s">
        <v>625</v>
      </c>
    </row>
    <row r="9883" spans="1:10" x14ac:dyDescent="0.45">
      <c r="A9883" s="178" t="s">
        <v>567</v>
      </c>
      <c r="B9883" s="178" t="s">
        <v>568</v>
      </c>
      <c r="C9883" s="178">
        <v>2050</v>
      </c>
      <c r="D9883" s="178" t="s">
        <v>336</v>
      </c>
      <c r="E9883" s="178" t="s">
        <v>337</v>
      </c>
      <c r="F9883" s="178" t="s">
        <v>573</v>
      </c>
      <c r="G9883" s="178">
        <v>-167</v>
      </c>
      <c r="H9883" s="178">
        <v>4.4372815173119003E-3</v>
      </c>
      <c r="I9883" s="178">
        <v>4.9697552993893286E-3</v>
      </c>
      <c r="J9883" s="178" t="s">
        <v>625</v>
      </c>
    </row>
    <row r="9884" spans="1:10" x14ac:dyDescent="0.45">
      <c r="A9884" s="178" t="s">
        <v>567</v>
      </c>
      <c r="B9884" s="178" t="s">
        <v>568</v>
      </c>
      <c r="C9884" s="178">
        <v>2050</v>
      </c>
      <c r="D9884" s="178" t="s">
        <v>336</v>
      </c>
      <c r="E9884" s="178" t="s">
        <v>337</v>
      </c>
      <c r="F9884" s="178" t="s">
        <v>573</v>
      </c>
      <c r="G9884" s="178">
        <v>-165</v>
      </c>
      <c r="H9884" s="178">
        <v>5.9147819411010001E-3</v>
      </c>
      <c r="I9884" s="178">
        <v>6.6245557740331204E-3</v>
      </c>
      <c r="J9884" s="178" t="s">
        <v>625</v>
      </c>
    </row>
    <row r="9885" spans="1:10" x14ac:dyDescent="0.45">
      <c r="A9885" s="178" t="s">
        <v>567</v>
      </c>
      <c r="B9885" s="178" t="s">
        <v>568</v>
      </c>
      <c r="C9885" s="178">
        <v>2050</v>
      </c>
      <c r="D9885" s="178" t="s">
        <v>336</v>
      </c>
      <c r="E9885" s="178" t="s">
        <v>337</v>
      </c>
      <c r="F9885" s="178" t="s">
        <v>573</v>
      </c>
      <c r="G9885" s="178">
        <v>-164</v>
      </c>
      <c r="H9885" s="178">
        <v>6.6136836539950001E-4</v>
      </c>
      <c r="I9885" s="178">
        <v>7.4073256924744011E-4</v>
      </c>
      <c r="J9885" s="178" t="s">
        <v>625</v>
      </c>
    </row>
    <row r="9886" spans="1:10" x14ac:dyDescent="0.45">
      <c r="A9886" s="178" t="s">
        <v>567</v>
      </c>
      <c r="B9886" s="178" t="s">
        <v>568</v>
      </c>
      <c r="C9886" s="178">
        <v>2050</v>
      </c>
      <c r="D9886" s="178" t="s">
        <v>336</v>
      </c>
      <c r="E9886" s="178" t="s">
        <v>337</v>
      </c>
      <c r="F9886" s="178" t="s">
        <v>573</v>
      </c>
      <c r="G9886" s="178">
        <v>-163</v>
      </c>
      <c r="H9886" s="178">
        <v>2.4910685024224001E-3</v>
      </c>
      <c r="I9886" s="178">
        <v>2.7899967227130885E-3</v>
      </c>
      <c r="J9886" s="178" t="s">
        <v>625</v>
      </c>
    </row>
    <row r="9887" spans="1:10" x14ac:dyDescent="0.45">
      <c r="A9887" s="178" t="s">
        <v>567</v>
      </c>
      <c r="B9887" s="178" t="s">
        <v>568</v>
      </c>
      <c r="C9887" s="178">
        <v>2050</v>
      </c>
      <c r="D9887" s="178" t="s">
        <v>336</v>
      </c>
      <c r="E9887" s="178" t="s">
        <v>337</v>
      </c>
      <c r="F9887" s="178" t="s">
        <v>573</v>
      </c>
      <c r="G9887" s="178">
        <v>-162</v>
      </c>
      <c r="H9887" s="178">
        <v>1.4517966192216E-3</v>
      </c>
      <c r="I9887" s="178">
        <v>1.6260122135281921E-3</v>
      </c>
      <c r="J9887" s="178" t="s">
        <v>625</v>
      </c>
    </row>
    <row r="9888" spans="1:10" x14ac:dyDescent="0.45">
      <c r="A9888" s="178" t="s">
        <v>567</v>
      </c>
      <c r="B9888" s="178" t="s">
        <v>568</v>
      </c>
      <c r="C9888" s="178">
        <v>2050</v>
      </c>
      <c r="D9888" s="178" t="s">
        <v>336</v>
      </c>
      <c r="E9888" s="178" t="s">
        <v>337</v>
      </c>
      <c r="F9888" s="178" t="s">
        <v>573</v>
      </c>
      <c r="G9888" s="178">
        <v>-161</v>
      </c>
      <c r="H9888" s="178">
        <v>4.3888243380934E-3</v>
      </c>
      <c r="I9888" s="178">
        <v>4.9154832586646088E-3</v>
      </c>
      <c r="J9888" s="178" t="s">
        <v>625</v>
      </c>
    </row>
    <row r="9889" spans="1:10" x14ac:dyDescent="0.45">
      <c r="A9889" s="178" t="s">
        <v>567</v>
      </c>
      <c r="B9889" s="178" t="s">
        <v>568</v>
      </c>
      <c r="C9889" s="178">
        <v>2050</v>
      </c>
      <c r="D9889" s="178" t="s">
        <v>336</v>
      </c>
      <c r="E9889" s="178" t="s">
        <v>337</v>
      </c>
      <c r="F9889" s="178" t="s">
        <v>573</v>
      </c>
      <c r="G9889" s="178">
        <v>-160</v>
      </c>
      <c r="H9889" s="178">
        <v>2.5118158664554002E-3</v>
      </c>
      <c r="I9889" s="178">
        <v>2.8132337704300484E-3</v>
      </c>
      <c r="J9889" s="178" t="s">
        <v>625</v>
      </c>
    </row>
    <row r="9890" spans="1:10" x14ac:dyDescent="0.45">
      <c r="A9890" s="178" t="s">
        <v>567</v>
      </c>
      <c r="B9890" s="178" t="s">
        <v>568</v>
      </c>
      <c r="C9890" s="178">
        <v>2050</v>
      </c>
      <c r="D9890" s="178" t="s">
        <v>336</v>
      </c>
      <c r="E9890" s="178" t="s">
        <v>337</v>
      </c>
      <c r="F9890" s="178" t="s">
        <v>573</v>
      </c>
      <c r="G9890" s="178">
        <v>-159</v>
      </c>
      <c r="H9890" s="178">
        <v>2.5599832879379001E-3</v>
      </c>
      <c r="I9890" s="178">
        <v>2.8671812824904485E-3</v>
      </c>
      <c r="J9890" s="178" t="s">
        <v>625</v>
      </c>
    </row>
    <row r="9891" spans="1:10" x14ac:dyDescent="0.45">
      <c r="A9891" s="178" t="s">
        <v>567</v>
      </c>
      <c r="B9891" s="178" t="s">
        <v>568</v>
      </c>
      <c r="C9891" s="178">
        <v>2050</v>
      </c>
      <c r="D9891" s="178" t="s">
        <v>336</v>
      </c>
      <c r="E9891" s="178" t="s">
        <v>337</v>
      </c>
      <c r="F9891" s="178" t="s">
        <v>573</v>
      </c>
      <c r="G9891" s="178">
        <v>-157</v>
      </c>
      <c r="H9891" s="178">
        <v>2.3007479030638998E-3</v>
      </c>
      <c r="I9891" s="178">
        <v>2.5768376514315682E-3</v>
      </c>
      <c r="J9891" s="178" t="s">
        <v>625</v>
      </c>
    </row>
    <row r="9892" spans="1:10" x14ac:dyDescent="0.45">
      <c r="A9892" s="178" t="s">
        <v>567</v>
      </c>
      <c r="B9892" s="178" t="s">
        <v>568</v>
      </c>
      <c r="C9892" s="178">
        <v>2050</v>
      </c>
      <c r="D9892" s="178" t="s">
        <v>336</v>
      </c>
      <c r="E9892" s="178" t="s">
        <v>337</v>
      </c>
      <c r="F9892" s="178" t="s">
        <v>573</v>
      </c>
      <c r="G9892" s="178">
        <v>-156</v>
      </c>
      <c r="H9892" s="178">
        <v>2.2679247776978E-3</v>
      </c>
      <c r="I9892" s="178">
        <v>2.5400757510215363E-3</v>
      </c>
      <c r="J9892" s="178" t="s">
        <v>625</v>
      </c>
    </row>
    <row r="9893" spans="1:10" x14ac:dyDescent="0.45">
      <c r="A9893" s="178" t="s">
        <v>567</v>
      </c>
      <c r="B9893" s="178" t="s">
        <v>568</v>
      </c>
      <c r="C9893" s="178">
        <v>2050</v>
      </c>
      <c r="D9893" s="178" t="s">
        <v>336</v>
      </c>
      <c r="E9893" s="178" t="s">
        <v>337</v>
      </c>
      <c r="F9893" s="178" t="s">
        <v>573</v>
      </c>
      <c r="G9893" s="178">
        <v>-155</v>
      </c>
      <c r="H9893" s="178">
        <v>1.6213428461924E-3</v>
      </c>
      <c r="I9893" s="178">
        <v>1.8159039877354882E-3</v>
      </c>
      <c r="J9893" s="178" t="s">
        <v>625</v>
      </c>
    </row>
    <row r="9894" spans="1:10" x14ac:dyDescent="0.45">
      <c r="A9894" s="178" t="s">
        <v>567</v>
      </c>
      <c r="B9894" s="178" t="s">
        <v>568</v>
      </c>
      <c r="C9894" s="178">
        <v>2050</v>
      </c>
      <c r="D9894" s="178" t="s">
        <v>336</v>
      </c>
      <c r="E9894" s="178" t="s">
        <v>337</v>
      </c>
      <c r="F9894" s="178" t="s">
        <v>573</v>
      </c>
      <c r="G9894" s="178">
        <v>-153</v>
      </c>
      <c r="H9894" s="178">
        <v>6.2011060072110003E-4</v>
      </c>
      <c r="I9894" s="178">
        <v>6.9452387280763211E-4</v>
      </c>
      <c r="J9894" s="178" t="s">
        <v>625</v>
      </c>
    </row>
    <row r="9895" spans="1:10" x14ac:dyDescent="0.45">
      <c r="A9895" s="178" t="s">
        <v>567</v>
      </c>
      <c r="B9895" s="178" t="s">
        <v>568</v>
      </c>
      <c r="C9895" s="178">
        <v>2050</v>
      </c>
      <c r="D9895" s="178" t="s">
        <v>336</v>
      </c>
      <c r="E9895" s="178" t="s">
        <v>337</v>
      </c>
      <c r="F9895" s="178" t="s">
        <v>573</v>
      </c>
      <c r="G9895" s="178">
        <v>-152</v>
      </c>
      <c r="H9895" s="178">
        <v>2.6638152776286002E-3</v>
      </c>
      <c r="I9895" s="178">
        <v>2.9834731109440325E-3</v>
      </c>
      <c r="J9895" s="178" t="s">
        <v>625</v>
      </c>
    </row>
    <row r="9896" spans="1:10" x14ac:dyDescent="0.45">
      <c r="A9896" s="178" t="s">
        <v>567</v>
      </c>
      <c r="B9896" s="178" t="s">
        <v>568</v>
      </c>
      <c r="C9896" s="178">
        <v>2050</v>
      </c>
      <c r="D9896" s="178" t="s">
        <v>336</v>
      </c>
      <c r="E9896" s="178" t="s">
        <v>337</v>
      </c>
      <c r="F9896" s="178" t="s">
        <v>573</v>
      </c>
      <c r="G9896" s="178">
        <v>-150</v>
      </c>
      <c r="H9896" s="178">
        <v>1.9755430985241998E-3</v>
      </c>
      <c r="I9896" s="178">
        <v>2.2126082703471041E-3</v>
      </c>
      <c r="J9896" s="178" t="s">
        <v>625</v>
      </c>
    </row>
    <row r="9897" spans="1:10" x14ac:dyDescent="0.45">
      <c r="A9897" s="178" t="s">
        <v>567</v>
      </c>
      <c r="B9897" s="178" t="s">
        <v>568</v>
      </c>
      <c r="C9897" s="178">
        <v>2050</v>
      </c>
      <c r="D9897" s="178" t="s">
        <v>336</v>
      </c>
      <c r="E9897" s="178" t="s">
        <v>337</v>
      </c>
      <c r="F9897" s="178" t="s">
        <v>573</v>
      </c>
      <c r="G9897" s="178">
        <v>-148</v>
      </c>
      <c r="H9897" s="178">
        <v>5.9722393052649995E-4</v>
      </c>
      <c r="I9897" s="178">
        <v>6.6889080218968003E-4</v>
      </c>
      <c r="J9897" s="178" t="s">
        <v>625</v>
      </c>
    </row>
    <row r="9898" spans="1:10" x14ac:dyDescent="0.45">
      <c r="A9898" s="178" t="s">
        <v>567</v>
      </c>
      <c r="B9898" s="178" t="s">
        <v>568</v>
      </c>
      <c r="C9898" s="178">
        <v>2050</v>
      </c>
      <c r="D9898" s="178" t="s">
        <v>336</v>
      </c>
      <c r="E9898" s="178" t="s">
        <v>337</v>
      </c>
      <c r="F9898" s="178" t="s">
        <v>573</v>
      </c>
      <c r="G9898" s="178">
        <v>-147</v>
      </c>
      <c r="H9898" s="178">
        <v>3.2431337749585999E-3</v>
      </c>
      <c r="I9898" s="178">
        <v>3.6323098279536321E-3</v>
      </c>
      <c r="J9898" s="178" t="s">
        <v>625</v>
      </c>
    </row>
    <row r="9899" spans="1:10" x14ac:dyDescent="0.45">
      <c r="A9899" s="178" t="s">
        <v>567</v>
      </c>
      <c r="B9899" s="178" t="s">
        <v>568</v>
      </c>
      <c r="C9899" s="178">
        <v>2050</v>
      </c>
      <c r="D9899" s="178" t="s">
        <v>336</v>
      </c>
      <c r="E9899" s="178" t="s">
        <v>337</v>
      </c>
      <c r="F9899" s="178" t="s">
        <v>573</v>
      </c>
      <c r="G9899" s="178">
        <v>-145</v>
      </c>
      <c r="H9899" s="178">
        <v>1.3916691998019801E-2</v>
      </c>
      <c r="I9899" s="178">
        <v>1.5586695037782178E-2</v>
      </c>
      <c r="J9899" s="178" t="s">
        <v>625</v>
      </c>
    </row>
    <row r="9900" spans="1:10" x14ac:dyDescent="0.45">
      <c r="A9900" s="178" t="s">
        <v>567</v>
      </c>
      <c r="B9900" s="178" t="s">
        <v>568</v>
      </c>
      <c r="C9900" s="178">
        <v>2050</v>
      </c>
      <c r="D9900" s="178" t="s">
        <v>336</v>
      </c>
      <c r="E9900" s="178" t="s">
        <v>337</v>
      </c>
      <c r="F9900" s="178" t="s">
        <v>573</v>
      </c>
      <c r="G9900" s="178">
        <v>-144</v>
      </c>
      <c r="H9900" s="178">
        <v>8.9054340496659001E-3</v>
      </c>
      <c r="I9900" s="178">
        <v>9.9740861356258093E-3</v>
      </c>
      <c r="J9900" s="178" t="s">
        <v>625</v>
      </c>
    </row>
    <row r="9901" spans="1:10" x14ac:dyDescent="0.45">
      <c r="A9901" s="178" t="s">
        <v>567</v>
      </c>
      <c r="B9901" s="178" t="s">
        <v>568</v>
      </c>
      <c r="C9901" s="178">
        <v>2050</v>
      </c>
      <c r="D9901" s="178" t="s">
        <v>336</v>
      </c>
      <c r="E9901" s="178" t="s">
        <v>337</v>
      </c>
      <c r="F9901" s="178" t="s">
        <v>573</v>
      </c>
      <c r="G9901" s="178">
        <v>-143</v>
      </c>
      <c r="H9901" s="178">
        <v>7.3213805444539001E-3</v>
      </c>
      <c r="I9901" s="178">
        <v>8.1999462097883686E-3</v>
      </c>
      <c r="J9901" s="178" t="s">
        <v>625</v>
      </c>
    </row>
    <row r="9902" spans="1:10" x14ac:dyDescent="0.45">
      <c r="A9902" s="178" t="s">
        <v>567</v>
      </c>
      <c r="B9902" s="178" t="s">
        <v>568</v>
      </c>
      <c r="C9902" s="178">
        <v>2050</v>
      </c>
      <c r="D9902" s="178" t="s">
        <v>336</v>
      </c>
      <c r="E9902" s="178" t="s">
        <v>337</v>
      </c>
      <c r="F9902" s="178" t="s">
        <v>573</v>
      </c>
      <c r="G9902" s="178">
        <v>-141</v>
      </c>
      <c r="H9902" s="178">
        <v>1.25173673732206E-2</v>
      </c>
      <c r="I9902" s="178">
        <v>1.4019451458007074E-2</v>
      </c>
      <c r="J9902" s="178" t="s">
        <v>625</v>
      </c>
    </row>
    <row r="9903" spans="1:10" x14ac:dyDescent="0.45">
      <c r="A9903" s="178" t="s">
        <v>567</v>
      </c>
      <c r="B9903" s="178" t="s">
        <v>568</v>
      </c>
      <c r="C9903" s="178">
        <v>2050</v>
      </c>
      <c r="D9903" s="178" t="s">
        <v>336</v>
      </c>
      <c r="E9903" s="178" t="s">
        <v>337</v>
      </c>
      <c r="F9903" s="178" t="s">
        <v>573</v>
      </c>
      <c r="G9903" s="178">
        <v>-140</v>
      </c>
      <c r="H9903" s="178">
        <v>1.1962122283875901E-2</v>
      </c>
      <c r="I9903" s="178">
        <v>1.3397576957941009E-2</v>
      </c>
      <c r="J9903" s="178" t="s">
        <v>625</v>
      </c>
    </row>
    <row r="9904" spans="1:10" x14ac:dyDescent="0.45">
      <c r="A9904" s="178" t="s">
        <v>567</v>
      </c>
      <c r="B9904" s="178" t="s">
        <v>568</v>
      </c>
      <c r="C9904" s="178">
        <v>2050</v>
      </c>
      <c r="D9904" s="178" t="s">
        <v>336</v>
      </c>
      <c r="E9904" s="178" t="s">
        <v>337</v>
      </c>
      <c r="F9904" s="178" t="s">
        <v>573</v>
      </c>
      <c r="G9904" s="178">
        <v>-137</v>
      </c>
      <c r="H9904" s="178">
        <v>5.4394488688559999E-4</v>
      </c>
      <c r="I9904" s="178">
        <v>6.0921827331187207E-4</v>
      </c>
      <c r="J9904" s="178" t="s">
        <v>625</v>
      </c>
    </row>
    <row r="9905" spans="1:10" x14ac:dyDescent="0.45">
      <c r="A9905" s="178" t="s">
        <v>567</v>
      </c>
      <c r="B9905" s="178" t="s">
        <v>568</v>
      </c>
      <c r="C9905" s="178">
        <v>2050</v>
      </c>
      <c r="D9905" s="178" t="s">
        <v>336</v>
      </c>
      <c r="E9905" s="178" t="s">
        <v>337</v>
      </c>
      <c r="F9905" s="178" t="s">
        <v>573</v>
      </c>
      <c r="G9905" s="178">
        <v>-136</v>
      </c>
      <c r="H9905" s="178">
        <v>4.3928283266723E-3</v>
      </c>
      <c r="I9905" s="178">
        <v>4.9199677258729762E-3</v>
      </c>
      <c r="J9905" s="178" t="s">
        <v>625</v>
      </c>
    </row>
    <row r="9906" spans="1:10" x14ac:dyDescent="0.45">
      <c r="A9906" s="178" t="s">
        <v>567</v>
      </c>
      <c r="B9906" s="178" t="s">
        <v>568</v>
      </c>
      <c r="C9906" s="178">
        <v>2050</v>
      </c>
      <c r="D9906" s="178" t="s">
        <v>336</v>
      </c>
      <c r="E9906" s="178" t="s">
        <v>337</v>
      </c>
      <c r="F9906" s="178" t="s">
        <v>573</v>
      </c>
      <c r="G9906" s="178">
        <v>-135</v>
      </c>
      <c r="H9906" s="178">
        <v>6.1058166902512E-3</v>
      </c>
      <c r="I9906" s="178">
        <v>6.8385146930813445E-3</v>
      </c>
      <c r="J9906" s="178" t="s">
        <v>625</v>
      </c>
    </row>
    <row r="9907" spans="1:10" x14ac:dyDescent="0.45">
      <c r="A9907" s="178" t="s">
        <v>567</v>
      </c>
      <c r="B9907" s="178" t="s">
        <v>568</v>
      </c>
      <c r="C9907" s="178">
        <v>2050</v>
      </c>
      <c r="D9907" s="178" t="s">
        <v>336</v>
      </c>
      <c r="E9907" s="178" t="s">
        <v>337</v>
      </c>
      <c r="F9907" s="178" t="s">
        <v>573</v>
      </c>
      <c r="G9907" s="178">
        <v>-134</v>
      </c>
      <c r="H9907" s="178">
        <v>4.4375592842698002E-3</v>
      </c>
      <c r="I9907" s="178">
        <v>4.9700663983821766E-3</v>
      </c>
      <c r="J9907" s="178" t="s">
        <v>625</v>
      </c>
    </row>
    <row r="9908" spans="1:10" x14ac:dyDescent="0.45">
      <c r="A9908" s="178" t="s">
        <v>567</v>
      </c>
      <c r="B9908" s="178" t="s">
        <v>568</v>
      </c>
      <c r="C9908" s="178">
        <v>2050</v>
      </c>
      <c r="D9908" s="178" t="s">
        <v>336</v>
      </c>
      <c r="E9908" s="178" t="s">
        <v>337</v>
      </c>
      <c r="F9908" s="178" t="s">
        <v>573</v>
      </c>
      <c r="G9908" s="178">
        <v>-133</v>
      </c>
      <c r="H9908" s="178">
        <v>5.647770012729E-4</v>
      </c>
      <c r="I9908" s="178">
        <v>6.3255024142564809E-4</v>
      </c>
      <c r="J9908" s="178" t="s">
        <v>625</v>
      </c>
    </row>
    <row r="9909" spans="1:10" x14ac:dyDescent="0.45">
      <c r="A9909" s="178" t="s">
        <v>567</v>
      </c>
      <c r="B9909" s="178" t="s">
        <v>568</v>
      </c>
      <c r="C9909" s="178">
        <v>2050</v>
      </c>
      <c r="D9909" s="178" t="s">
        <v>336</v>
      </c>
      <c r="E9909" s="178" t="s">
        <v>337</v>
      </c>
      <c r="F9909" s="178" t="s">
        <v>573</v>
      </c>
      <c r="G9909" s="178">
        <v>-132</v>
      </c>
      <c r="H9909" s="178">
        <v>3.7242397665977001E-3</v>
      </c>
      <c r="I9909" s="178">
        <v>4.1711485385894243E-3</v>
      </c>
      <c r="J9909" s="178" t="s">
        <v>625</v>
      </c>
    </row>
    <row r="9910" spans="1:10" x14ac:dyDescent="0.45">
      <c r="A9910" s="178" t="s">
        <v>567</v>
      </c>
      <c r="B9910" s="178" t="s">
        <v>568</v>
      </c>
      <c r="C9910" s="178">
        <v>2050</v>
      </c>
      <c r="D9910" s="178" t="s">
        <v>336</v>
      </c>
      <c r="E9910" s="178" t="s">
        <v>337</v>
      </c>
      <c r="F9910" s="178" t="s">
        <v>573</v>
      </c>
      <c r="G9910" s="178">
        <v>-131</v>
      </c>
      <c r="H9910" s="178">
        <v>5.6492430157959002E-3</v>
      </c>
      <c r="I9910" s="178">
        <v>6.3271521776914084E-3</v>
      </c>
      <c r="J9910" s="178" t="s">
        <v>625</v>
      </c>
    </row>
    <row r="9911" spans="1:10" x14ac:dyDescent="0.45">
      <c r="A9911" s="178" t="s">
        <v>567</v>
      </c>
      <c r="B9911" s="178" t="s">
        <v>568</v>
      </c>
      <c r="C9911" s="178">
        <v>2050</v>
      </c>
      <c r="D9911" s="178" t="s">
        <v>336</v>
      </c>
      <c r="E9911" s="178" t="s">
        <v>337</v>
      </c>
      <c r="F9911" s="178" t="s">
        <v>573</v>
      </c>
      <c r="G9911" s="178">
        <v>-130</v>
      </c>
      <c r="H9911" s="178">
        <v>1.822217105655E-3</v>
      </c>
      <c r="I9911" s="178">
        <v>2.0408831583336004E-3</v>
      </c>
      <c r="J9911" s="178" t="s">
        <v>625</v>
      </c>
    </row>
    <row r="9912" spans="1:10" x14ac:dyDescent="0.45">
      <c r="A9912" s="178" t="s">
        <v>567</v>
      </c>
      <c r="B9912" s="178" t="s">
        <v>568</v>
      </c>
      <c r="C9912" s="178">
        <v>2050</v>
      </c>
      <c r="D9912" s="178" t="s">
        <v>336</v>
      </c>
      <c r="E9912" s="178" t="s">
        <v>337</v>
      </c>
      <c r="F9912" s="178" t="s">
        <v>573</v>
      </c>
      <c r="G9912" s="178">
        <v>-128</v>
      </c>
      <c r="H9912" s="178">
        <v>7.3545502964406997E-3</v>
      </c>
      <c r="I9912" s="178">
        <v>8.2370963320135843E-3</v>
      </c>
      <c r="J9912" s="178" t="s">
        <v>625</v>
      </c>
    </row>
    <row r="9913" spans="1:10" x14ac:dyDescent="0.45">
      <c r="A9913" s="178" t="s">
        <v>567</v>
      </c>
      <c r="B9913" s="178" t="s">
        <v>568</v>
      </c>
      <c r="C9913" s="178">
        <v>2050</v>
      </c>
      <c r="D9913" s="178" t="s">
        <v>336</v>
      </c>
      <c r="E9913" s="178" t="s">
        <v>337</v>
      </c>
      <c r="F9913" s="178" t="s">
        <v>573</v>
      </c>
      <c r="G9913" s="178">
        <v>-127</v>
      </c>
      <c r="H9913" s="178">
        <v>9.6644284203649001E-3</v>
      </c>
      <c r="I9913" s="178">
        <v>1.0824159830808689E-2</v>
      </c>
      <c r="J9913" s="178" t="s">
        <v>625</v>
      </c>
    </row>
    <row r="9914" spans="1:10" x14ac:dyDescent="0.45">
      <c r="A9914" s="178" t="s">
        <v>567</v>
      </c>
      <c r="B9914" s="178" t="s">
        <v>568</v>
      </c>
      <c r="C9914" s="178">
        <v>2050</v>
      </c>
      <c r="D9914" s="178" t="s">
        <v>336</v>
      </c>
      <c r="E9914" s="178" t="s">
        <v>337</v>
      </c>
      <c r="F9914" s="178" t="s">
        <v>573</v>
      </c>
      <c r="G9914" s="178">
        <v>-126</v>
      </c>
      <c r="H9914" s="178">
        <v>5.109495832585E-4</v>
      </c>
      <c r="I9914" s="178">
        <v>5.7226353324952011E-4</v>
      </c>
      <c r="J9914" s="178" t="s">
        <v>625</v>
      </c>
    </row>
    <row r="9915" spans="1:10" x14ac:dyDescent="0.45">
      <c r="A9915" s="178" t="s">
        <v>567</v>
      </c>
      <c r="B9915" s="178" t="s">
        <v>568</v>
      </c>
      <c r="C9915" s="178">
        <v>2050</v>
      </c>
      <c r="D9915" s="178" t="s">
        <v>336</v>
      </c>
      <c r="E9915" s="178" t="s">
        <v>337</v>
      </c>
      <c r="F9915" s="178" t="s">
        <v>573</v>
      </c>
      <c r="G9915" s="178">
        <v>-125</v>
      </c>
      <c r="H9915" s="178">
        <v>1.2463576858863E-3</v>
      </c>
      <c r="I9915" s="178">
        <v>1.3959206081926561E-3</v>
      </c>
      <c r="J9915" s="178" t="s">
        <v>625</v>
      </c>
    </row>
    <row r="9916" spans="1:10" x14ac:dyDescent="0.45">
      <c r="A9916" s="178" t="s">
        <v>567</v>
      </c>
      <c r="B9916" s="178" t="s">
        <v>568</v>
      </c>
      <c r="C9916" s="178">
        <v>2050</v>
      </c>
      <c r="D9916" s="178" t="s">
        <v>336</v>
      </c>
      <c r="E9916" s="178" t="s">
        <v>337</v>
      </c>
      <c r="F9916" s="178" t="s">
        <v>573</v>
      </c>
      <c r="G9916" s="178">
        <v>-121</v>
      </c>
      <c r="H9916" s="178">
        <v>1.1998967966064999E-3</v>
      </c>
      <c r="I9916" s="178">
        <v>1.34388441219928E-3</v>
      </c>
      <c r="J9916" s="178" t="s">
        <v>625</v>
      </c>
    </row>
    <row r="9917" spans="1:10" x14ac:dyDescent="0.45">
      <c r="A9917" s="178" t="s">
        <v>567</v>
      </c>
      <c r="B9917" s="178" t="s">
        <v>568</v>
      </c>
      <c r="C9917" s="178">
        <v>2050</v>
      </c>
      <c r="D9917" s="178" t="s">
        <v>336</v>
      </c>
      <c r="E9917" s="178" t="s">
        <v>337</v>
      </c>
      <c r="F9917" s="178" t="s">
        <v>573</v>
      </c>
      <c r="G9917" s="178">
        <v>-120</v>
      </c>
      <c r="H9917" s="178">
        <v>2.3050550371407998E-3</v>
      </c>
      <c r="I9917" s="178">
        <v>2.5816616415976963E-3</v>
      </c>
      <c r="J9917" s="178" t="s">
        <v>625</v>
      </c>
    </row>
    <row r="9918" spans="1:10" x14ac:dyDescent="0.45">
      <c r="A9918" s="178" t="s">
        <v>567</v>
      </c>
      <c r="B9918" s="178" t="s">
        <v>568</v>
      </c>
      <c r="C9918" s="178">
        <v>2050</v>
      </c>
      <c r="D9918" s="178" t="s">
        <v>336</v>
      </c>
      <c r="E9918" s="178" t="s">
        <v>337</v>
      </c>
      <c r="F9918" s="178" t="s">
        <v>573</v>
      </c>
      <c r="G9918" s="178">
        <v>-115</v>
      </c>
      <c r="H9918" s="178">
        <v>3.5224767634645E-3</v>
      </c>
      <c r="I9918" s="178">
        <v>3.9451739750802402E-3</v>
      </c>
      <c r="J9918" s="178" t="s">
        <v>625</v>
      </c>
    </row>
    <row r="9919" spans="1:10" x14ac:dyDescent="0.45">
      <c r="A9919" s="178" t="s">
        <v>567</v>
      </c>
      <c r="B9919" s="178" t="s">
        <v>568</v>
      </c>
      <c r="C9919" s="178">
        <v>2050</v>
      </c>
      <c r="D9919" s="178" t="s">
        <v>336</v>
      </c>
      <c r="E9919" s="178" t="s">
        <v>337</v>
      </c>
      <c r="F9919" s="178" t="s">
        <v>573</v>
      </c>
      <c r="G9919" s="178">
        <v>-114</v>
      </c>
      <c r="H9919" s="178">
        <v>4.0192913729696998E-3</v>
      </c>
      <c r="I9919" s="178">
        <v>4.5016063377260641E-3</v>
      </c>
      <c r="J9919" s="178" t="s">
        <v>625</v>
      </c>
    </row>
    <row r="9920" spans="1:10" x14ac:dyDescent="0.45">
      <c r="A9920" s="178" t="s">
        <v>567</v>
      </c>
      <c r="B9920" s="178" t="s">
        <v>568</v>
      </c>
      <c r="C9920" s="178">
        <v>2050</v>
      </c>
      <c r="D9920" s="178" t="s">
        <v>336</v>
      </c>
      <c r="E9920" s="178" t="s">
        <v>337</v>
      </c>
      <c r="F9920" s="178" t="s">
        <v>573</v>
      </c>
      <c r="G9920" s="178">
        <v>-113</v>
      </c>
      <c r="H9920" s="178">
        <v>4.3354704394009999E-4</v>
      </c>
      <c r="I9920" s="178">
        <v>4.8557268921291203E-4</v>
      </c>
      <c r="J9920" s="178" t="s">
        <v>625</v>
      </c>
    </row>
    <row r="9921" spans="1:10" x14ac:dyDescent="0.45">
      <c r="A9921" s="178" t="s">
        <v>567</v>
      </c>
      <c r="B9921" s="178" t="s">
        <v>568</v>
      </c>
      <c r="C9921" s="178">
        <v>2050</v>
      </c>
      <c r="D9921" s="178" t="s">
        <v>336</v>
      </c>
      <c r="E9921" s="178" t="s">
        <v>337</v>
      </c>
      <c r="F9921" s="178" t="s">
        <v>573</v>
      </c>
      <c r="G9921" s="178">
        <v>-112</v>
      </c>
      <c r="H9921" s="178">
        <v>3.1418887665494999E-3</v>
      </c>
      <c r="I9921" s="178">
        <v>3.5189154185354403E-3</v>
      </c>
      <c r="J9921" s="178" t="s">
        <v>625</v>
      </c>
    </row>
    <row r="9922" spans="1:10" x14ac:dyDescent="0.45">
      <c r="A9922" s="178" t="s">
        <v>567</v>
      </c>
      <c r="B9922" s="178" t="s">
        <v>568</v>
      </c>
      <c r="C9922" s="178">
        <v>2050</v>
      </c>
      <c r="D9922" s="178" t="s">
        <v>336</v>
      </c>
      <c r="E9922" s="178" t="s">
        <v>337</v>
      </c>
      <c r="F9922" s="178" t="s">
        <v>573</v>
      </c>
      <c r="G9922" s="178">
        <v>-111</v>
      </c>
      <c r="H9922" s="178">
        <v>2.7189513202756999E-3</v>
      </c>
      <c r="I9922" s="178">
        <v>3.0452254787087843E-3</v>
      </c>
      <c r="J9922" s="178" t="s">
        <v>625</v>
      </c>
    </row>
    <row r="9923" spans="1:10" x14ac:dyDescent="0.45">
      <c r="A9923" s="178" t="s">
        <v>567</v>
      </c>
      <c r="B9923" s="178" t="s">
        <v>568</v>
      </c>
      <c r="C9923" s="178">
        <v>2050</v>
      </c>
      <c r="D9923" s="178" t="s">
        <v>336</v>
      </c>
      <c r="E9923" s="178" t="s">
        <v>337</v>
      </c>
      <c r="F9923" s="178" t="s">
        <v>573</v>
      </c>
      <c r="G9923" s="178">
        <v>-109</v>
      </c>
      <c r="H9923" s="178">
        <v>1.8224380910397001E-3</v>
      </c>
      <c r="I9923" s="178">
        <v>2.0411306619644641E-3</v>
      </c>
      <c r="J9923" s="178" t="s">
        <v>625</v>
      </c>
    </row>
    <row r="9924" spans="1:10" x14ac:dyDescent="0.45">
      <c r="A9924" s="178" t="s">
        <v>567</v>
      </c>
      <c r="B9924" s="178" t="s">
        <v>568</v>
      </c>
      <c r="C9924" s="178">
        <v>2050</v>
      </c>
      <c r="D9924" s="178" t="s">
        <v>336</v>
      </c>
      <c r="E9924" s="178" t="s">
        <v>337</v>
      </c>
      <c r="F9924" s="178" t="s">
        <v>573</v>
      </c>
      <c r="G9924" s="178">
        <v>-106</v>
      </c>
      <c r="H9924" s="178">
        <v>3.9663987990934003E-3</v>
      </c>
      <c r="I9924" s="178">
        <v>4.4423666549846088E-3</v>
      </c>
      <c r="J9924" s="178" t="s">
        <v>625</v>
      </c>
    </row>
    <row r="9925" spans="1:10" x14ac:dyDescent="0.45">
      <c r="A9925" s="178" t="s">
        <v>567</v>
      </c>
      <c r="B9925" s="178" t="s">
        <v>568</v>
      </c>
      <c r="C9925" s="178">
        <v>2050</v>
      </c>
      <c r="D9925" s="178" t="s">
        <v>336</v>
      </c>
      <c r="E9925" s="178" t="s">
        <v>337</v>
      </c>
      <c r="F9925" s="178" t="s">
        <v>573</v>
      </c>
      <c r="G9925" s="178">
        <v>-104</v>
      </c>
      <c r="H9925" s="178">
        <v>2.3843222297728001E-3</v>
      </c>
      <c r="I9925" s="178">
        <v>2.6704408973455365E-3</v>
      </c>
      <c r="J9925" s="178" t="s">
        <v>625</v>
      </c>
    </row>
    <row r="9926" spans="1:10" x14ac:dyDescent="0.45">
      <c r="A9926" s="178" t="s">
        <v>567</v>
      </c>
      <c r="B9926" s="178" t="s">
        <v>568</v>
      </c>
      <c r="C9926" s="178">
        <v>2050</v>
      </c>
      <c r="D9926" s="178" t="s">
        <v>336</v>
      </c>
      <c r="E9926" s="178" t="s">
        <v>337</v>
      </c>
      <c r="F9926" s="178" t="s">
        <v>573</v>
      </c>
      <c r="G9926" s="178">
        <v>-99</v>
      </c>
      <c r="H9926" s="178">
        <v>2.4329298175870999E-3</v>
      </c>
      <c r="I9926" s="178">
        <v>2.7248813956975522E-3</v>
      </c>
      <c r="J9926" s="178" t="s">
        <v>625</v>
      </c>
    </row>
    <row r="9927" spans="1:10" x14ac:dyDescent="0.45">
      <c r="A9927" s="178" t="s">
        <v>567</v>
      </c>
      <c r="B9927" s="178" t="s">
        <v>568</v>
      </c>
      <c r="C9927" s="178">
        <v>2050</v>
      </c>
      <c r="D9927" s="178" t="s">
        <v>336</v>
      </c>
      <c r="E9927" s="178" t="s">
        <v>337</v>
      </c>
      <c r="F9927" s="178" t="s">
        <v>573</v>
      </c>
      <c r="G9927" s="178">
        <v>-97</v>
      </c>
      <c r="H9927" s="178">
        <v>4.793315310962E-4</v>
      </c>
      <c r="I9927" s="178">
        <v>5.3685131482774403E-4</v>
      </c>
      <c r="J9927" s="178" t="s">
        <v>625</v>
      </c>
    </row>
    <row r="9928" spans="1:10" x14ac:dyDescent="0.45">
      <c r="A9928" s="178" t="s">
        <v>567</v>
      </c>
      <c r="B9928" s="178" t="s">
        <v>568</v>
      </c>
      <c r="C9928" s="178">
        <v>2050</v>
      </c>
      <c r="D9928" s="178" t="s">
        <v>336</v>
      </c>
      <c r="E9928" s="178" t="s">
        <v>337</v>
      </c>
      <c r="F9928" s="178" t="s">
        <v>573</v>
      </c>
      <c r="G9928" s="178">
        <v>-96</v>
      </c>
      <c r="H9928" s="178">
        <v>8.5152688552629998E-4</v>
      </c>
      <c r="I9928" s="178">
        <v>9.5371011178945603E-4</v>
      </c>
      <c r="J9928" s="178" t="s">
        <v>625</v>
      </c>
    </row>
    <row r="9929" spans="1:10" x14ac:dyDescent="0.45">
      <c r="A9929" s="178" t="s">
        <v>567</v>
      </c>
      <c r="B9929" s="178" t="s">
        <v>568</v>
      </c>
      <c r="C9929" s="178">
        <v>2050</v>
      </c>
      <c r="D9929" s="178" t="s">
        <v>336</v>
      </c>
      <c r="E9929" s="178" t="s">
        <v>337</v>
      </c>
      <c r="F9929" s="178" t="s">
        <v>573</v>
      </c>
      <c r="G9929" s="178">
        <v>-94</v>
      </c>
      <c r="H9929" s="178">
        <v>5.4881162941455997E-3</v>
      </c>
      <c r="I9929" s="178">
        <v>6.1466902494430719E-3</v>
      </c>
      <c r="J9929" s="178" t="s">
        <v>625</v>
      </c>
    </row>
    <row r="9930" spans="1:10" x14ac:dyDescent="0.45">
      <c r="A9930" s="178" t="s">
        <v>567</v>
      </c>
      <c r="B9930" s="178" t="s">
        <v>568</v>
      </c>
      <c r="C9930" s="178">
        <v>2050</v>
      </c>
      <c r="D9930" s="178" t="s">
        <v>336</v>
      </c>
      <c r="E9930" s="178" t="s">
        <v>337</v>
      </c>
      <c r="F9930" s="178" t="s">
        <v>573</v>
      </c>
      <c r="G9930" s="178">
        <v>-93</v>
      </c>
      <c r="H9930" s="178">
        <v>4.1359002352690002E-4</v>
      </c>
      <c r="I9930" s="178">
        <v>4.6322082635012805E-4</v>
      </c>
      <c r="J9930" s="178" t="s">
        <v>625</v>
      </c>
    </row>
    <row r="9931" spans="1:10" x14ac:dyDescent="0.45">
      <c r="A9931" s="178" t="s">
        <v>567</v>
      </c>
      <c r="B9931" s="178" t="s">
        <v>568</v>
      </c>
      <c r="C9931" s="178">
        <v>2050</v>
      </c>
      <c r="D9931" s="178" t="s">
        <v>336</v>
      </c>
      <c r="E9931" s="178" t="s">
        <v>337</v>
      </c>
      <c r="F9931" s="178" t="s">
        <v>573</v>
      </c>
      <c r="G9931" s="178">
        <v>-89</v>
      </c>
      <c r="H9931" s="178">
        <v>2.0738423336297E-3</v>
      </c>
      <c r="I9931" s="178">
        <v>2.3227034136652641E-3</v>
      </c>
      <c r="J9931" s="178" t="s">
        <v>625</v>
      </c>
    </row>
    <row r="9932" spans="1:10" x14ac:dyDescent="0.45">
      <c r="A9932" s="178" t="s">
        <v>567</v>
      </c>
      <c r="B9932" s="178" t="s">
        <v>568</v>
      </c>
      <c r="C9932" s="178">
        <v>2050</v>
      </c>
      <c r="D9932" s="178" t="s">
        <v>336</v>
      </c>
      <c r="E9932" s="178" t="s">
        <v>337</v>
      </c>
      <c r="F9932" s="178" t="s">
        <v>573</v>
      </c>
      <c r="G9932" s="178">
        <v>-87</v>
      </c>
      <c r="H9932" s="178">
        <v>2.8480471810326002E-3</v>
      </c>
      <c r="I9932" s="178">
        <v>3.1898128427565123E-3</v>
      </c>
      <c r="J9932" s="178" t="s">
        <v>625</v>
      </c>
    </row>
    <row r="9933" spans="1:10" x14ac:dyDescent="0.45">
      <c r="A9933" s="178" t="s">
        <v>567</v>
      </c>
      <c r="B9933" s="178" t="s">
        <v>568</v>
      </c>
      <c r="C9933" s="178">
        <v>2050</v>
      </c>
      <c r="D9933" s="178" t="s">
        <v>336</v>
      </c>
      <c r="E9933" s="178" t="s">
        <v>337</v>
      </c>
      <c r="F9933" s="178" t="s">
        <v>573</v>
      </c>
      <c r="G9933" s="178">
        <v>-86</v>
      </c>
      <c r="H9933" s="178">
        <v>4.3764724978250001E-4</v>
      </c>
      <c r="I9933" s="178">
        <v>4.9016491975640002E-4</v>
      </c>
      <c r="J9933" s="178" t="s">
        <v>625</v>
      </c>
    </row>
    <row r="9934" spans="1:10" x14ac:dyDescent="0.45">
      <c r="A9934" s="178" t="s">
        <v>567</v>
      </c>
      <c r="B9934" s="178" t="s">
        <v>568</v>
      </c>
      <c r="C9934" s="178">
        <v>2050</v>
      </c>
      <c r="D9934" s="178" t="s">
        <v>336</v>
      </c>
      <c r="E9934" s="178" t="s">
        <v>337</v>
      </c>
      <c r="F9934" s="178" t="s">
        <v>573</v>
      </c>
      <c r="G9934" s="178">
        <v>-85</v>
      </c>
      <c r="H9934" s="178">
        <v>3.9936963003129998E-4</v>
      </c>
      <c r="I9934" s="178">
        <v>4.4729398563505602E-4</v>
      </c>
      <c r="J9934" s="178" t="s">
        <v>625</v>
      </c>
    </row>
    <row r="9935" spans="1:10" x14ac:dyDescent="0.45">
      <c r="A9935" s="178" t="s">
        <v>567</v>
      </c>
      <c r="B9935" s="178" t="s">
        <v>568</v>
      </c>
      <c r="C9935" s="178">
        <v>2050</v>
      </c>
      <c r="D9935" s="178" t="s">
        <v>336</v>
      </c>
      <c r="E9935" s="178" t="s">
        <v>337</v>
      </c>
      <c r="F9935" s="178" t="s">
        <v>573</v>
      </c>
      <c r="G9935" s="178">
        <v>-82</v>
      </c>
      <c r="H9935" s="178">
        <v>7.0369464810939996E-4</v>
      </c>
      <c r="I9935" s="178">
        <v>7.8813800588252805E-4</v>
      </c>
      <c r="J9935" s="178" t="s">
        <v>625</v>
      </c>
    </row>
    <row r="9936" spans="1:10" x14ac:dyDescent="0.45">
      <c r="A9936" s="178" t="s">
        <v>567</v>
      </c>
      <c r="B9936" s="178" t="s">
        <v>568</v>
      </c>
      <c r="C9936" s="178">
        <v>2050</v>
      </c>
      <c r="D9936" s="178" t="s">
        <v>336</v>
      </c>
      <c r="E9936" s="178" t="s">
        <v>337</v>
      </c>
      <c r="F9936" s="178" t="s">
        <v>573</v>
      </c>
      <c r="G9936" s="178">
        <v>-81</v>
      </c>
      <c r="H9936" s="178">
        <v>1.9317532423884E-3</v>
      </c>
      <c r="I9936" s="178">
        <v>2.163563631475008E-3</v>
      </c>
      <c r="J9936" s="178" t="s">
        <v>625</v>
      </c>
    </row>
    <row r="9937" spans="1:10" x14ac:dyDescent="0.45">
      <c r="A9937" s="178" t="s">
        <v>567</v>
      </c>
      <c r="B9937" s="178" t="s">
        <v>568</v>
      </c>
      <c r="C9937" s="178">
        <v>2050</v>
      </c>
      <c r="D9937" s="178" t="s">
        <v>336</v>
      </c>
      <c r="E9937" s="178" t="s">
        <v>337</v>
      </c>
      <c r="F9937" s="178" t="s">
        <v>573</v>
      </c>
      <c r="G9937" s="178">
        <v>-78</v>
      </c>
      <c r="H9937" s="178">
        <v>1.1235390556976E-3</v>
      </c>
      <c r="I9937" s="178">
        <v>1.258363742381312E-3</v>
      </c>
      <c r="J9937" s="178" t="s">
        <v>625</v>
      </c>
    </row>
    <row r="9938" spans="1:10" x14ac:dyDescent="0.45">
      <c r="A9938" s="178" t="s">
        <v>567</v>
      </c>
      <c r="B9938" s="178" t="s">
        <v>568</v>
      </c>
      <c r="C9938" s="178">
        <v>2050</v>
      </c>
      <c r="D9938" s="178" t="s">
        <v>336</v>
      </c>
      <c r="E9938" s="178" t="s">
        <v>337</v>
      </c>
      <c r="F9938" s="178" t="s">
        <v>573</v>
      </c>
      <c r="G9938" s="178">
        <v>-76</v>
      </c>
      <c r="H9938" s="178">
        <v>3.695037739817E-4</v>
      </c>
      <c r="I9938" s="178">
        <v>4.1384422685950402E-4</v>
      </c>
      <c r="J9938" s="178" t="s">
        <v>625</v>
      </c>
    </row>
    <row r="9939" spans="1:10" x14ac:dyDescent="0.45">
      <c r="A9939" s="178" t="s">
        <v>567</v>
      </c>
      <c r="B9939" s="178" t="s">
        <v>568</v>
      </c>
      <c r="C9939" s="178">
        <v>2050</v>
      </c>
      <c r="D9939" s="178" t="s">
        <v>336</v>
      </c>
      <c r="E9939" s="178" t="s">
        <v>337</v>
      </c>
      <c r="F9939" s="178" t="s">
        <v>573</v>
      </c>
      <c r="G9939" s="178">
        <v>-75</v>
      </c>
      <c r="H9939" s="178">
        <v>3.7842668825760001E-4</v>
      </c>
      <c r="I9939" s="178">
        <v>4.2383789084851208E-4</v>
      </c>
      <c r="J9939" s="178" t="s">
        <v>625</v>
      </c>
    </row>
    <row r="9940" spans="1:10" x14ac:dyDescent="0.45">
      <c r="A9940" s="178" t="s">
        <v>567</v>
      </c>
      <c r="B9940" s="178" t="s">
        <v>568</v>
      </c>
      <c r="C9940" s="178">
        <v>2050</v>
      </c>
      <c r="D9940" s="178" t="s">
        <v>336</v>
      </c>
      <c r="E9940" s="178" t="s">
        <v>337</v>
      </c>
      <c r="F9940" s="178" t="s">
        <v>573</v>
      </c>
      <c r="G9940" s="178">
        <v>-73</v>
      </c>
      <c r="H9940" s="178">
        <v>2.813256229274E-3</v>
      </c>
      <c r="I9940" s="178">
        <v>3.1508469767868802E-3</v>
      </c>
      <c r="J9940" s="178" t="s">
        <v>625</v>
      </c>
    </row>
    <row r="9941" spans="1:10" x14ac:dyDescent="0.45">
      <c r="A9941" s="178" t="s">
        <v>567</v>
      </c>
      <c r="B9941" s="178" t="s">
        <v>568</v>
      </c>
      <c r="C9941" s="178">
        <v>2050</v>
      </c>
      <c r="D9941" s="178" t="s">
        <v>336</v>
      </c>
      <c r="E9941" s="178" t="s">
        <v>337</v>
      </c>
      <c r="F9941" s="178" t="s">
        <v>573</v>
      </c>
      <c r="G9941" s="178">
        <v>-68</v>
      </c>
      <c r="H9941" s="178">
        <v>3.9902093703860002E-4</v>
      </c>
      <c r="I9941" s="178">
        <v>4.4690344948323206E-4</v>
      </c>
      <c r="J9941" s="178" t="s">
        <v>625</v>
      </c>
    </row>
    <row r="9942" spans="1:10" x14ac:dyDescent="0.45">
      <c r="A9942" s="178" t="s">
        <v>567</v>
      </c>
      <c r="B9942" s="178" t="s">
        <v>568</v>
      </c>
      <c r="C9942" s="178">
        <v>2050</v>
      </c>
      <c r="D9942" s="178" t="s">
        <v>336</v>
      </c>
      <c r="E9942" s="178" t="s">
        <v>337</v>
      </c>
      <c r="F9942" s="178" t="s">
        <v>573</v>
      </c>
      <c r="G9942" s="178">
        <v>-63</v>
      </c>
      <c r="H9942" s="178">
        <v>1.8521536840126001E-3</v>
      </c>
      <c r="I9942" s="178">
        <v>2.0744121260941125E-3</v>
      </c>
      <c r="J9942" s="178" t="s">
        <v>625</v>
      </c>
    </row>
    <row r="9943" spans="1:10" x14ac:dyDescent="0.45">
      <c r="A9943" s="178" t="s">
        <v>567</v>
      </c>
      <c r="B9943" s="178" t="s">
        <v>568</v>
      </c>
      <c r="C9943" s="178">
        <v>2050</v>
      </c>
      <c r="D9943" s="178" t="s">
        <v>336</v>
      </c>
      <c r="E9943" s="178" t="s">
        <v>337</v>
      </c>
      <c r="F9943" s="178" t="s">
        <v>573</v>
      </c>
      <c r="G9943" s="178">
        <v>-62</v>
      </c>
      <c r="H9943" s="178">
        <v>4.3473686673679997E-4</v>
      </c>
      <c r="I9943" s="178">
        <v>4.8690529074521603E-4</v>
      </c>
      <c r="J9943" s="178" t="s">
        <v>625</v>
      </c>
    </row>
    <row r="9944" spans="1:10" x14ac:dyDescent="0.45">
      <c r="A9944" s="178" t="s">
        <v>567</v>
      </c>
      <c r="B9944" s="178" t="s">
        <v>568</v>
      </c>
      <c r="C9944" s="178">
        <v>2050</v>
      </c>
      <c r="D9944" s="178" t="s">
        <v>336</v>
      </c>
      <c r="E9944" s="178" t="s">
        <v>337</v>
      </c>
      <c r="F9944" s="178" t="s">
        <v>573</v>
      </c>
      <c r="G9944" s="178">
        <v>-58</v>
      </c>
      <c r="H9944" s="178">
        <v>3.8836419582366902E-2</v>
      </c>
      <c r="I9944" s="178">
        <v>4.3496789932250937E-2</v>
      </c>
      <c r="J9944" s="178" t="s">
        <v>625</v>
      </c>
    </row>
    <row r="9945" spans="1:10" x14ac:dyDescent="0.45">
      <c r="A9945" s="178" t="s">
        <v>567</v>
      </c>
      <c r="B9945" s="178" t="s">
        <v>568</v>
      </c>
      <c r="C9945" s="178">
        <v>2050</v>
      </c>
      <c r="D9945" s="178" t="s">
        <v>336</v>
      </c>
      <c r="E9945" s="178" t="s">
        <v>337</v>
      </c>
      <c r="F9945" s="178" t="s">
        <v>573</v>
      </c>
      <c r="G9945" s="178">
        <v>-57</v>
      </c>
      <c r="H9945" s="178">
        <v>4.1797841025982101E-2</v>
      </c>
      <c r="I9945" s="178">
        <v>4.6813581949099958E-2</v>
      </c>
      <c r="J9945" s="178" t="s">
        <v>625</v>
      </c>
    </row>
    <row r="9946" spans="1:10" x14ac:dyDescent="0.45">
      <c r="A9946" s="178" t="s">
        <v>567</v>
      </c>
      <c r="B9946" s="178" t="s">
        <v>568</v>
      </c>
      <c r="C9946" s="178">
        <v>2050</v>
      </c>
      <c r="D9946" s="178" t="s">
        <v>336</v>
      </c>
      <c r="E9946" s="178" t="s">
        <v>337</v>
      </c>
      <c r="F9946" s="178" t="s">
        <v>573</v>
      </c>
      <c r="G9946" s="178">
        <v>-56</v>
      </c>
      <c r="H9946" s="178">
        <v>2.7369144372641999E-2</v>
      </c>
      <c r="I9946" s="178">
        <v>3.0653441697359042E-2</v>
      </c>
      <c r="J9946" s="178" t="s">
        <v>625</v>
      </c>
    </row>
    <row r="9947" spans="1:10" x14ac:dyDescent="0.45">
      <c r="A9947" s="178" t="s">
        <v>567</v>
      </c>
      <c r="B9947" s="178" t="s">
        <v>568</v>
      </c>
      <c r="C9947" s="178">
        <v>2050</v>
      </c>
      <c r="D9947" s="178" t="s">
        <v>336</v>
      </c>
      <c r="E9947" s="178" t="s">
        <v>337</v>
      </c>
      <c r="F9947" s="178" t="s">
        <v>573</v>
      </c>
      <c r="G9947" s="178">
        <v>-55</v>
      </c>
      <c r="H9947" s="178">
        <v>3.9463663473725298E-2</v>
      </c>
      <c r="I9947" s="178">
        <v>4.4199303090572337E-2</v>
      </c>
      <c r="J9947" s="178" t="s">
        <v>625</v>
      </c>
    </row>
    <row r="9948" spans="1:10" x14ac:dyDescent="0.45">
      <c r="A9948" s="178" t="s">
        <v>567</v>
      </c>
      <c r="B9948" s="178" t="s">
        <v>568</v>
      </c>
      <c r="C9948" s="178">
        <v>2050</v>
      </c>
      <c r="D9948" s="178" t="s">
        <v>336</v>
      </c>
      <c r="E9948" s="178" t="s">
        <v>337</v>
      </c>
      <c r="F9948" s="178" t="s">
        <v>573</v>
      </c>
      <c r="G9948" s="178">
        <v>-53</v>
      </c>
      <c r="H9948" s="178">
        <v>3.7176975980400997E-2</v>
      </c>
      <c r="I9948" s="178">
        <v>4.1638213098049118E-2</v>
      </c>
      <c r="J9948" s="178" t="s">
        <v>625</v>
      </c>
    </row>
    <row r="9949" spans="1:10" x14ac:dyDescent="0.45">
      <c r="A9949" s="178" t="s">
        <v>567</v>
      </c>
      <c r="B9949" s="178" t="s">
        <v>568</v>
      </c>
      <c r="C9949" s="178">
        <v>2050</v>
      </c>
      <c r="D9949" s="178" t="s">
        <v>336</v>
      </c>
      <c r="E9949" s="178" t="s">
        <v>337</v>
      </c>
      <c r="F9949" s="178" t="s">
        <v>573</v>
      </c>
      <c r="G9949" s="178">
        <v>-52</v>
      </c>
      <c r="H9949" s="178">
        <v>3.6691360175609603E-2</v>
      </c>
      <c r="I9949" s="178">
        <v>4.1094323396682758E-2</v>
      </c>
      <c r="J9949" s="178" t="s">
        <v>625</v>
      </c>
    </row>
    <row r="9950" spans="1:10" x14ac:dyDescent="0.45">
      <c r="A9950" s="178" t="s">
        <v>567</v>
      </c>
      <c r="B9950" s="178" t="s">
        <v>568</v>
      </c>
      <c r="C9950" s="178">
        <v>2050</v>
      </c>
      <c r="D9950" s="178" t="s">
        <v>336</v>
      </c>
      <c r="E9950" s="178" t="s">
        <v>337</v>
      </c>
      <c r="F9950" s="178" t="s">
        <v>573</v>
      </c>
      <c r="G9950" s="178">
        <v>-51</v>
      </c>
      <c r="H9950" s="178">
        <v>3.1342155823949697E-2</v>
      </c>
      <c r="I9950" s="178">
        <v>3.5103214522823667E-2</v>
      </c>
      <c r="J9950" s="178" t="s">
        <v>625</v>
      </c>
    </row>
    <row r="9951" spans="1:10" x14ac:dyDescent="0.45">
      <c r="A9951" s="178" t="s">
        <v>567</v>
      </c>
      <c r="B9951" s="178" t="s">
        <v>568</v>
      </c>
      <c r="C9951" s="178">
        <v>2050</v>
      </c>
      <c r="D9951" s="178" t="s">
        <v>336</v>
      </c>
      <c r="E9951" s="178" t="s">
        <v>337</v>
      </c>
      <c r="F9951" s="178" t="s">
        <v>573</v>
      </c>
      <c r="G9951" s="178">
        <v>-50</v>
      </c>
      <c r="H9951" s="178">
        <v>7.7824432402849197E-2</v>
      </c>
      <c r="I9951" s="178">
        <v>8.7163364291191106E-2</v>
      </c>
      <c r="J9951" s="178" t="s">
        <v>625</v>
      </c>
    </row>
    <row r="9952" spans="1:10" x14ac:dyDescent="0.45">
      <c r="A9952" s="178" t="s">
        <v>567</v>
      </c>
      <c r="B9952" s="178" t="s">
        <v>568</v>
      </c>
      <c r="C9952" s="178">
        <v>2050</v>
      </c>
      <c r="D9952" s="178" t="s">
        <v>336</v>
      </c>
      <c r="E9952" s="178" t="s">
        <v>337</v>
      </c>
      <c r="F9952" s="178" t="s">
        <v>573</v>
      </c>
      <c r="G9952" s="178">
        <v>-49</v>
      </c>
      <c r="H9952" s="178">
        <v>2.5336001068353702E-2</v>
      </c>
      <c r="I9952" s="178">
        <v>2.8376321196556149E-2</v>
      </c>
      <c r="J9952" s="178" t="s">
        <v>625</v>
      </c>
    </row>
    <row r="9953" spans="1:10" x14ac:dyDescent="0.45">
      <c r="A9953" s="178" t="s">
        <v>567</v>
      </c>
      <c r="B9953" s="178" t="s">
        <v>568</v>
      </c>
      <c r="C9953" s="178">
        <v>2050</v>
      </c>
      <c r="D9953" s="178" t="s">
        <v>336</v>
      </c>
      <c r="E9953" s="178" t="s">
        <v>337</v>
      </c>
      <c r="F9953" s="178" t="s">
        <v>573</v>
      </c>
      <c r="G9953" s="178">
        <v>-48</v>
      </c>
      <c r="H9953" s="178">
        <v>2.1176106121856698E-2</v>
      </c>
      <c r="I9953" s="178">
        <v>2.3717238856479504E-2</v>
      </c>
      <c r="J9953" s="178" t="s">
        <v>625</v>
      </c>
    </row>
    <row r="9954" spans="1:10" x14ac:dyDescent="0.45">
      <c r="A9954" s="178" t="s">
        <v>567</v>
      </c>
      <c r="B9954" s="178" t="s">
        <v>568</v>
      </c>
      <c r="C9954" s="178">
        <v>2050</v>
      </c>
      <c r="D9954" s="178" t="s">
        <v>336</v>
      </c>
      <c r="E9954" s="178" t="s">
        <v>337</v>
      </c>
      <c r="F9954" s="178" t="s">
        <v>573</v>
      </c>
      <c r="G9954" s="178">
        <v>-47</v>
      </c>
      <c r="H9954" s="178">
        <v>9.0295113623142E-3</v>
      </c>
      <c r="I9954" s="178">
        <v>1.0113052725791905E-2</v>
      </c>
      <c r="J9954" s="178" t="s">
        <v>625</v>
      </c>
    </row>
    <row r="9955" spans="1:10" x14ac:dyDescent="0.45">
      <c r="A9955" s="178" t="s">
        <v>567</v>
      </c>
      <c r="B9955" s="178" t="s">
        <v>568</v>
      </c>
      <c r="C9955" s="178">
        <v>2050</v>
      </c>
      <c r="D9955" s="178" t="s">
        <v>336</v>
      </c>
      <c r="E9955" s="178" t="s">
        <v>337</v>
      </c>
      <c r="F9955" s="178" t="s">
        <v>573</v>
      </c>
      <c r="G9955" s="178">
        <v>-46</v>
      </c>
      <c r="H9955" s="178">
        <v>2.11930124205537E-2</v>
      </c>
      <c r="I9955" s="178">
        <v>2.3736173911020148E-2</v>
      </c>
      <c r="J9955" s="178" t="s">
        <v>625</v>
      </c>
    </row>
    <row r="9956" spans="1:10" x14ac:dyDescent="0.45">
      <c r="A9956" s="178" t="s">
        <v>567</v>
      </c>
      <c r="B9956" s="178" t="s">
        <v>568</v>
      </c>
      <c r="C9956" s="178">
        <v>2050</v>
      </c>
      <c r="D9956" s="178" t="s">
        <v>336</v>
      </c>
      <c r="E9956" s="178" t="s">
        <v>337</v>
      </c>
      <c r="F9956" s="178" t="s">
        <v>573</v>
      </c>
      <c r="G9956" s="178">
        <v>-45</v>
      </c>
      <c r="H9956" s="178">
        <v>1.8359213136136501E-2</v>
      </c>
      <c r="I9956" s="178">
        <v>2.0562318712472882E-2</v>
      </c>
      <c r="J9956" s="178" t="s">
        <v>625</v>
      </c>
    </row>
    <row r="9957" spans="1:10" x14ac:dyDescent="0.45">
      <c r="A9957" s="178" t="s">
        <v>567</v>
      </c>
      <c r="B9957" s="178" t="s">
        <v>568</v>
      </c>
      <c r="C9957" s="178">
        <v>2050</v>
      </c>
      <c r="D9957" s="178" t="s">
        <v>336</v>
      </c>
      <c r="E9957" s="178" t="s">
        <v>337</v>
      </c>
      <c r="F9957" s="178" t="s">
        <v>573</v>
      </c>
      <c r="G9957" s="178">
        <v>-44</v>
      </c>
      <c r="H9957" s="178">
        <v>7.6279952190816003E-3</v>
      </c>
      <c r="I9957" s="178">
        <v>8.543354645371393E-3</v>
      </c>
      <c r="J9957" s="178" t="s">
        <v>625</v>
      </c>
    </row>
    <row r="9958" spans="1:10" x14ac:dyDescent="0.45">
      <c r="A9958" s="178" t="s">
        <v>567</v>
      </c>
      <c r="B9958" s="178" t="s">
        <v>568</v>
      </c>
      <c r="C9958" s="178">
        <v>2050</v>
      </c>
      <c r="D9958" s="178" t="s">
        <v>336</v>
      </c>
      <c r="E9958" s="178" t="s">
        <v>337</v>
      </c>
      <c r="F9958" s="178" t="s">
        <v>573</v>
      </c>
      <c r="G9958" s="178">
        <v>-43</v>
      </c>
      <c r="H9958" s="178">
        <v>1.5688616462284699E-2</v>
      </c>
      <c r="I9958" s="178">
        <v>1.7571250437758864E-2</v>
      </c>
      <c r="J9958" s="178" t="s">
        <v>625</v>
      </c>
    </row>
    <row r="9959" spans="1:10" x14ac:dyDescent="0.45">
      <c r="A9959" s="178" t="s">
        <v>567</v>
      </c>
      <c r="B9959" s="178" t="s">
        <v>568</v>
      </c>
      <c r="C9959" s="178">
        <v>2050</v>
      </c>
      <c r="D9959" s="178" t="s">
        <v>336</v>
      </c>
      <c r="E9959" s="178" t="s">
        <v>337</v>
      </c>
      <c r="F9959" s="178" t="s">
        <v>573</v>
      </c>
      <c r="G9959" s="178">
        <v>-42</v>
      </c>
      <c r="H9959" s="178">
        <v>1.17955757305026E-2</v>
      </c>
      <c r="I9959" s="178">
        <v>1.3211044818162914E-2</v>
      </c>
      <c r="J9959" s="178" t="s">
        <v>625</v>
      </c>
    </row>
    <row r="9960" spans="1:10" x14ac:dyDescent="0.45">
      <c r="A9960" s="178" t="s">
        <v>567</v>
      </c>
      <c r="B9960" s="178" t="s">
        <v>568</v>
      </c>
      <c r="C9960" s="178">
        <v>2050</v>
      </c>
      <c r="D9960" s="178" t="s">
        <v>336</v>
      </c>
      <c r="E9960" s="178" t="s">
        <v>337</v>
      </c>
      <c r="F9960" s="178" t="s">
        <v>573</v>
      </c>
      <c r="G9960" s="178">
        <v>-41</v>
      </c>
      <c r="H9960" s="178">
        <v>6.4687924459576997E-3</v>
      </c>
      <c r="I9960" s="178">
        <v>7.2450475394726247E-3</v>
      </c>
      <c r="J9960" s="178" t="s">
        <v>625</v>
      </c>
    </row>
    <row r="9961" spans="1:10" x14ac:dyDescent="0.45">
      <c r="A9961" s="178" t="s">
        <v>567</v>
      </c>
      <c r="B9961" s="178" t="s">
        <v>568</v>
      </c>
      <c r="C9961" s="178">
        <v>2050</v>
      </c>
      <c r="D9961" s="178" t="s">
        <v>336</v>
      </c>
      <c r="E9961" s="178" t="s">
        <v>337</v>
      </c>
      <c r="F9961" s="178" t="s">
        <v>573</v>
      </c>
      <c r="G9961" s="178">
        <v>-40</v>
      </c>
      <c r="H9961" s="178">
        <v>4.91286898031831E-2</v>
      </c>
      <c r="I9961" s="178">
        <v>5.502413257956508E-2</v>
      </c>
      <c r="J9961" s="178" t="s">
        <v>625</v>
      </c>
    </row>
    <row r="9962" spans="1:10" x14ac:dyDescent="0.45">
      <c r="A9962" s="178" t="s">
        <v>567</v>
      </c>
      <c r="B9962" s="178" t="s">
        <v>568</v>
      </c>
      <c r="C9962" s="178">
        <v>2050</v>
      </c>
      <c r="D9962" s="178" t="s">
        <v>336</v>
      </c>
      <c r="E9962" s="178" t="s">
        <v>337</v>
      </c>
      <c r="F9962" s="178" t="s">
        <v>573</v>
      </c>
      <c r="G9962" s="178">
        <v>-39</v>
      </c>
      <c r="H9962" s="178">
        <v>2.7774746995419299E-2</v>
      </c>
      <c r="I9962" s="178">
        <v>3.1107716634869616E-2</v>
      </c>
      <c r="J9962" s="178" t="s">
        <v>625</v>
      </c>
    </row>
    <row r="9963" spans="1:10" x14ac:dyDescent="0.45">
      <c r="A9963" s="178" t="s">
        <v>567</v>
      </c>
      <c r="B9963" s="178" t="s">
        <v>568</v>
      </c>
      <c r="C9963" s="178">
        <v>2050</v>
      </c>
      <c r="D9963" s="178" t="s">
        <v>336</v>
      </c>
      <c r="E9963" s="178" t="s">
        <v>337</v>
      </c>
      <c r="F9963" s="178" t="s">
        <v>573</v>
      </c>
      <c r="G9963" s="178">
        <v>-38</v>
      </c>
      <c r="H9963" s="178">
        <v>5.3089433349668997E-3</v>
      </c>
      <c r="I9963" s="178">
        <v>5.946016535162928E-3</v>
      </c>
      <c r="J9963" s="178" t="s">
        <v>625</v>
      </c>
    </row>
    <row r="9964" spans="1:10" x14ac:dyDescent="0.45">
      <c r="A9964" s="178" t="s">
        <v>567</v>
      </c>
      <c r="B9964" s="178" t="s">
        <v>568</v>
      </c>
      <c r="C9964" s="178">
        <v>2050</v>
      </c>
      <c r="D9964" s="178" t="s">
        <v>336</v>
      </c>
      <c r="E9964" s="178" t="s">
        <v>337</v>
      </c>
      <c r="F9964" s="178" t="s">
        <v>573</v>
      </c>
      <c r="G9964" s="178">
        <v>-37</v>
      </c>
      <c r="H9964" s="178">
        <v>1.2095315381884599E-2</v>
      </c>
      <c r="I9964" s="178">
        <v>1.3546753227710753E-2</v>
      </c>
      <c r="J9964" s="178" t="s">
        <v>625</v>
      </c>
    </row>
    <row r="9965" spans="1:10" x14ac:dyDescent="0.45">
      <c r="A9965" s="178" t="s">
        <v>567</v>
      </c>
      <c r="B9965" s="178" t="s">
        <v>568</v>
      </c>
      <c r="C9965" s="178">
        <v>2050</v>
      </c>
      <c r="D9965" s="178" t="s">
        <v>336</v>
      </c>
      <c r="E9965" s="178" t="s">
        <v>337</v>
      </c>
      <c r="F9965" s="178" t="s">
        <v>573</v>
      </c>
      <c r="G9965" s="178">
        <v>-36</v>
      </c>
      <c r="H9965" s="178">
        <v>2.35408525331877E-2</v>
      </c>
      <c r="I9965" s="178">
        <v>2.6365754837170227E-2</v>
      </c>
      <c r="J9965" s="178" t="s">
        <v>625</v>
      </c>
    </row>
    <row r="9966" spans="1:10" x14ac:dyDescent="0.45">
      <c r="A9966" s="178" t="s">
        <v>567</v>
      </c>
      <c r="B9966" s="178" t="s">
        <v>568</v>
      </c>
      <c r="C9966" s="178">
        <v>2050</v>
      </c>
      <c r="D9966" s="178" t="s">
        <v>336</v>
      </c>
      <c r="E9966" s="178" t="s">
        <v>337</v>
      </c>
      <c r="F9966" s="178" t="s">
        <v>573</v>
      </c>
      <c r="G9966" s="178">
        <v>-35</v>
      </c>
      <c r="H9966" s="178">
        <v>1.21892199385911E-2</v>
      </c>
      <c r="I9966" s="178">
        <v>1.3651926331222034E-2</v>
      </c>
      <c r="J9966" s="178" t="s">
        <v>625</v>
      </c>
    </row>
    <row r="9967" spans="1:10" x14ac:dyDescent="0.45">
      <c r="A9967" s="178" t="s">
        <v>567</v>
      </c>
      <c r="B9967" s="178" t="s">
        <v>568</v>
      </c>
      <c r="C9967" s="178">
        <v>2050</v>
      </c>
      <c r="D9967" s="178" t="s">
        <v>336</v>
      </c>
      <c r="E9967" s="178" t="s">
        <v>337</v>
      </c>
      <c r="F9967" s="178" t="s">
        <v>573</v>
      </c>
      <c r="G9967" s="178">
        <v>-34</v>
      </c>
      <c r="H9967" s="178">
        <v>3.1280648661777398E-2</v>
      </c>
      <c r="I9967" s="178">
        <v>3.5034326501190691E-2</v>
      </c>
      <c r="J9967" s="178" t="s">
        <v>625</v>
      </c>
    </row>
    <row r="9968" spans="1:10" x14ac:dyDescent="0.45">
      <c r="A9968" s="178" t="s">
        <v>567</v>
      </c>
      <c r="B9968" s="178" t="s">
        <v>568</v>
      </c>
      <c r="C9968" s="178">
        <v>2050</v>
      </c>
      <c r="D9968" s="178" t="s">
        <v>336</v>
      </c>
      <c r="E9968" s="178" t="s">
        <v>337</v>
      </c>
      <c r="F9968" s="178" t="s">
        <v>573</v>
      </c>
      <c r="G9968" s="178">
        <v>-33</v>
      </c>
      <c r="H9968" s="178">
        <v>1.33766834624112E-2</v>
      </c>
      <c r="I9968" s="178">
        <v>1.4981885477900546E-2</v>
      </c>
      <c r="J9968" s="178" t="s">
        <v>625</v>
      </c>
    </row>
    <row r="9969" spans="1:10" x14ac:dyDescent="0.45">
      <c r="A9969" s="178" t="s">
        <v>567</v>
      </c>
      <c r="B9969" s="178" t="s">
        <v>568</v>
      </c>
      <c r="C9969" s="178">
        <v>2050</v>
      </c>
      <c r="D9969" s="178" t="s">
        <v>336</v>
      </c>
      <c r="E9969" s="178" t="s">
        <v>337</v>
      </c>
      <c r="F9969" s="178" t="s">
        <v>573</v>
      </c>
      <c r="G9969" s="178">
        <v>-32</v>
      </c>
      <c r="H9969" s="178">
        <v>1.09997978433967E-2</v>
      </c>
      <c r="I9969" s="178">
        <v>1.2319773584604305E-2</v>
      </c>
      <c r="J9969" s="178" t="s">
        <v>625</v>
      </c>
    </row>
    <row r="9970" spans="1:10" x14ac:dyDescent="0.45">
      <c r="A9970" s="178" t="s">
        <v>567</v>
      </c>
      <c r="B9970" s="178" t="s">
        <v>568</v>
      </c>
      <c r="C9970" s="178">
        <v>2050</v>
      </c>
      <c r="D9970" s="178" t="s">
        <v>336</v>
      </c>
      <c r="E9970" s="178" t="s">
        <v>337</v>
      </c>
      <c r="F9970" s="178" t="s">
        <v>573</v>
      </c>
      <c r="G9970" s="178">
        <v>-31</v>
      </c>
      <c r="H9970" s="178">
        <v>3.3100941218435999E-3</v>
      </c>
      <c r="I9970" s="178">
        <v>3.7073054164648324E-3</v>
      </c>
      <c r="J9970" s="178" t="s">
        <v>625</v>
      </c>
    </row>
    <row r="9971" spans="1:10" x14ac:dyDescent="0.45">
      <c r="A9971" s="178" t="s">
        <v>567</v>
      </c>
      <c r="B9971" s="178" t="s">
        <v>568</v>
      </c>
      <c r="C9971" s="178">
        <v>2050</v>
      </c>
      <c r="D9971" s="178" t="s">
        <v>336</v>
      </c>
      <c r="E9971" s="178" t="s">
        <v>337</v>
      </c>
      <c r="F9971" s="178" t="s">
        <v>573</v>
      </c>
      <c r="G9971" s="178">
        <v>-29</v>
      </c>
      <c r="H9971" s="178">
        <v>8.2527492195368004E-3</v>
      </c>
      <c r="I9971" s="178">
        <v>9.2430791258812182E-3</v>
      </c>
      <c r="J9971" s="178" t="s">
        <v>625</v>
      </c>
    </row>
    <row r="9972" spans="1:10" x14ac:dyDescent="0.45">
      <c r="A9972" s="178" t="s">
        <v>567</v>
      </c>
      <c r="B9972" s="178" t="s">
        <v>568</v>
      </c>
      <c r="C9972" s="178">
        <v>2050</v>
      </c>
      <c r="D9972" s="178" t="s">
        <v>336</v>
      </c>
      <c r="E9972" s="178" t="s">
        <v>337</v>
      </c>
      <c r="F9972" s="178" t="s">
        <v>573</v>
      </c>
      <c r="G9972" s="178">
        <v>-28</v>
      </c>
      <c r="H9972" s="178">
        <v>3.3298562630080001E-4</v>
      </c>
      <c r="I9972" s="178">
        <v>3.7294390145689604E-4</v>
      </c>
      <c r="J9972" s="178" t="s">
        <v>625</v>
      </c>
    </row>
    <row r="9973" spans="1:10" x14ac:dyDescent="0.45">
      <c r="A9973" s="178" t="s">
        <v>567</v>
      </c>
      <c r="B9973" s="178" t="s">
        <v>568</v>
      </c>
      <c r="C9973" s="178">
        <v>2050</v>
      </c>
      <c r="D9973" s="178" t="s">
        <v>336</v>
      </c>
      <c r="E9973" s="178" t="s">
        <v>337</v>
      </c>
      <c r="F9973" s="178" t="s">
        <v>573</v>
      </c>
      <c r="G9973" s="178">
        <v>-27</v>
      </c>
      <c r="H9973" s="178">
        <v>1.4953157166019099E-2</v>
      </c>
      <c r="I9973" s="178">
        <v>1.6747536025941392E-2</v>
      </c>
      <c r="J9973" s="178" t="s">
        <v>625</v>
      </c>
    </row>
    <row r="9974" spans="1:10" x14ac:dyDescent="0.45">
      <c r="A9974" s="178" t="s">
        <v>567</v>
      </c>
      <c r="B9974" s="178" t="s">
        <v>568</v>
      </c>
      <c r="C9974" s="178">
        <v>2050</v>
      </c>
      <c r="D9974" s="178" t="s">
        <v>336</v>
      </c>
      <c r="E9974" s="178" t="s">
        <v>337</v>
      </c>
      <c r="F9974" s="178" t="s">
        <v>573</v>
      </c>
      <c r="G9974" s="178">
        <v>-25</v>
      </c>
      <c r="H9974" s="178">
        <v>5.9390261303633E-3</v>
      </c>
      <c r="I9974" s="178">
        <v>6.6517092660068966E-3</v>
      </c>
      <c r="J9974" s="178" t="s">
        <v>625</v>
      </c>
    </row>
    <row r="9975" spans="1:10" x14ac:dyDescent="0.45">
      <c r="A9975" s="178" t="s">
        <v>567</v>
      </c>
      <c r="B9975" s="178" t="s">
        <v>568</v>
      </c>
      <c r="C9975" s="178">
        <v>2050</v>
      </c>
      <c r="D9975" s="178" t="s">
        <v>336</v>
      </c>
      <c r="E9975" s="178" t="s">
        <v>337</v>
      </c>
      <c r="F9975" s="178" t="s">
        <v>573</v>
      </c>
      <c r="G9975" s="178">
        <v>-24</v>
      </c>
      <c r="H9975" s="178">
        <v>2.7058285195379998E-3</v>
      </c>
      <c r="I9975" s="178">
        <v>3.0305279418825601E-3</v>
      </c>
      <c r="J9975" s="178" t="s">
        <v>625</v>
      </c>
    </row>
    <row r="9976" spans="1:10" x14ac:dyDescent="0.45">
      <c r="A9976" s="178" t="s">
        <v>567</v>
      </c>
      <c r="B9976" s="178" t="s">
        <v>568</v>
      </c>
      <c r="C9976" s="178">
        <v>2050</v>
      </c>
      <c r="D9976" s="178" t="s">
        <v>336</v>
      </c>
      <c r="E9976" s="178" t="s">
        <v>337</v>
      </c>
      <c r="F9976" s="178" t="s">
        <v>573</v>
      </c>
      <c r="G9976" s="178">
        <v>-23</v>
      </c>
      <c r="H9976" s="178">
        <v>2.4753308389336001E-3</v>
      </c>
      <c r="I9976" s="178">
        <v>2.7723705396056324E-3</v>
      </c>
      <c r="J9976" s="178" t="s">
        <v>625</v>
      </c>
    </row>
    <row r="9977" spans="1:10" x14ac:dyDescent="0.45">
      <c r="A9977" s="178" t="s">
        <v>567</v>
      </c>
      <c r="B9977" s="178" t="s">
        <v>568</v>
      </c>
      <c r="C9977" s="178">
        <v>2050</v>
      </c>
      <c r="D9977" s="178" t="s">
        <v>336</v>
      </c>
      <c r="E9977" s="178" t="s">
        <v>337</v>
      </c>
      <c r="F9977" s="178" t="s">
        <v>573</v>
      </c>
      <c r="G9977" s="178">
        <v>-22</v>
      </c>
      <c r="H9977" s="178">
        <v>3.4612170711624999E-3</v>
      </c>
      <c r="I9977" s="178">
        <v>3.876563119702E-3</v>
      </c>
      <c r="J9977" s="178" t="s">
        <v>625</v>
      </c>
    </row>
    <row r="9978" spans="1:10" x14ac:dyDescent="0.45">
      <c r="A9978" s="178" t="s">
        <v>567</v>
      </c>
      <c r="B9978" s="178" t="s">
        <v>568</v>
      </c>
      <c r="C9978" s="178">
        <v>2050</v>
      </c>
      <c r="D9978" s="178" t="s">
        <v>336</v>
      </c>
      <c r="E9978" s="178" t="s">
        <v>337</v>
      </c>
      <c r="F9978" s="178" t="s">
        <v>573</v>
      </c>
      <c r="G9978" s="178">
        <v>-21</v>
      </c>
      <c r="H9978" s="178">
        <v>1.0656652040779599E-2</v>
      </c>
      <c r="I9978" s="178">
        <v>1.1935450285673152E-2</v>
      </c>
      <c r="J9978" s="178" t="s">
        <v>625</v>
      </c>
    </row>
    <row r="9979" spans="1:10" x14ac:dyDescent="0.45">
      <c r="A9979" s="178" t="s">
        <v>567</v>
      </c>
      <c r="B9979" s="178" t="s">
        <v>568</v>
      </c>
      <c r="C9979" s="178">
        <v>2050</v>
      </c>
      <c r="D9979" s="178" t="s">
        <v>336</v>
      </c>
      <c r="E9979" s="178" t="s">
        <v>337</v>
      </c>
      <c r="F9979" s="178" t="s">
        <v>573</v>
      </c>
      <c r="G9979" s="178">
        <v>-20</v>
      </c>
      <c r="H9979" s="178">
        <v>3.2900322694331E-3</v>
      </c>
      <c r="I9979" s="178">
        <v>3.6848361417650723E-3</v>
      </c>
      <c r="J9979" s="178" t="s">
        <v>625</v>
      </c>
    </row>
    <row r="9980" spans="1:10" x14ac:dyDescent="0.45">
      <c r="A9980" s="178" t="s">
        <v>567</v>
      </c>
      <c r="B9980" s="178" t="s">
        <v>568</v>
      </c>
      <c r="C9980" s="178">
        <v>2050</v>
      </c>
      <c r="D9980" s="178" t="s">
        <v>336</v>
      </c>
      <c r="E9980" s="178" t="s">
        <v>337</v>
      </c>
      <c r="F9980" s="178" t="s">
        <v>573</v>
      </c>
      <c r="G9980" s="178">
        <v>-19</v>
      </c>
      <c r="H9980" s="178">
        <v>4.4849067926406999E-3</v>
      </c>
      <c r="I9980" s="178">
        <v>5.0230956077575847E-3</v>
      </c>
      <c r="J9980" s="178" t="s">
        <v>625</v>
      </c>
    </row>
    <row r="9981" spans="1:10" x14ac:dyDescent="0.45">
      <c r="A9981" s="178" t="s">
        <v>567</v>
      </c>
      <c r="B9981" s="178" t="s">
        <v>568</v>
      </c>
      <c r="C9981" s="178">
        <v>2050</v>
      </c>
      <c r="D9981" s="178" t="s">
        <v>336</v>
      </c>
      <c r="E9981" s="178" t="s">
        <v>337</v>
      </c>
      <c r="F9981" s="178" t="s">
        <v>573</v>
      </c>
      <c r="G9981" s="178">
        <v>-18</v>
      </c>
      <c r="H9981" s="178">
        <v>2.8343789745121999E-3</v>
      </c>
      <c r="I9981" s="178">
        <v>3.1745044514536642E-3</v>
      </c>
      <c r="J9981" s="178" t="s">
        <v>625</v>
      </c>
    </row>
    <row r="9982" spans="1:10" x14ac:dyDescent="0.45">
      <c r="A9982" s="178" t="s">
        <v>567</v>
      </c>
      <c r="B9982" s="178" t="s">
        <v>568</v>
      </c>
      <c r="C9982" s="178">
        <v>2050</v>
      </c>
      <c r="D9982" s="178" t="s">
        <v>336</v>
      </c>
      <c r="E9982" s="178" t="s">
        <v>337</v>
      </c>
      <c r="F9982" s="178" t="s">
        <v>573</v>
      </c>
      <c r="G9982" s="178">
        <v>-16</v>
      </c>
      <c r="H9982" s="178">
        <v>7.3074789252132004E-3</v>
      </c>
      <c r="I9982" s="178">
        <v>8.184376396238785E-3</v>
      </c>
      <c r="J9982" s="178" t="s">
        <v>625</v>
      </c>
    </row>
    <row r="9983" spans="1:10" x14ac:dyDescent="0.45">
      <c r="A9983" s="178" t="s">
        <v>567</v>
      </c>
      <c r="B9983" s="178" t="s">
        <v>568</v>
      </c>
      <c r="C9983" s="178">
        <v>2050</v>
      </c>
      <c r="D9983" s="178" t="s">
        <v>336</v>
      </c>
      <c r="E9983" s="178" t="s">
        <v>337</v>
      </c>
      <c r="F9983" s="178" t="s">
        <v>573</v>
      </c>
      <c r="G9983" s="178">
        <v>-15</v>
      </c>
      <c r="H9983" s="178">
        <v>2.4669829872439998E-4</v>
      </c>
      <c r="I9983" s="178">
        <v>2.7630209457132801E-4</v>
      </c>
      <c r="J9983" s="178" t="s">
        <v>625</v>
      </c>
    </row>
    <row r="9984" spans="1:10" x14ac:dyDescent="0.45">
      <c r="A9984" s="178" t="s">
        <v>567</v>
      </c>
      <c r="B9984" s="178" t="s">
        <v>568</v>
      </c>
      <c r="C9984" s="178">
        <v>2050</v>
      </c>
      <c r="D9984" s="178" t="s">
        <v>336</v>
      </c>
      <c r="E9984" s="178" t="s">
        <v>337</v>
      </c>
      <c r="F9984" s="178" t="s">
        <v>573</v>
      </c>
      <c r="G9984" s="178">
        <v>-14</v>
      </c>
      <c r="H9984" s="178">
        <v>7.1144159883260996E-3</v>
      </c>
      <c r="I9984" s="178">
        <v>7.9681459069252322E-3</v>
      </c>
      <c r="J9984" s="178" t="s">
        <v>625</v>
      </c>
    </row>
    <row r="9985" spans="1:10" x14ac:dyDescent="0.45">
      <c r="A9985" s="178" t="s">
        <v>567</v>
      </c>
      <c r="B9985" s="178" t="s">
        <v>568</v>
      </c>
      <c r="C9985" s="178">
        <v>2050</v>
      </c>
      <c r="D9985" s="178" t="s">
        <v>336</v>
      </c>
      <c r="E9985" s="178" t="s">
        <v>337</v>
      </c>
      <c r="F9985" s="178" t="s">
        <v>573</v>
      </c>
      <c r="G9985" s="178">
        <v>-12</v>
      </c>
      <c r="H9985" s="178">
        <v>4.4382125488481999E-3</v>
      </c>
      <c r="I9985" s="178">
        <v>4.9707980547099842E-3</v>
      </c>
      <c r="J9985" s="178" t="s">
        <v>625</v>
      </c>
    </row>
    <row r="9986" spans="1:10" x14ac:dyDescent="0.45">
      <c r="A9986" s="178" t="s">
        <v>567</v>
      </c>
      <c r="B9986" s="178" t="s">
        <v>568</v>
      </c>
      <c r="C9986" s="178">
        <v>2050</v>
      </c>
      <c r="D9986" s="178" t="s">
        <v>336</v>
      </c>
      <c r="E9986" s="178" t="s">
        <v>337</v>
      </c>
      <c r="F9986" s="178" t="s">
        <v>573</v>
      </c>
      <c r="G9986" s="178">
        <v>-11</v>
      </c>
      <c r="H9986" s="178">
        <v>2.3415940813720001E-3</v>
      </c>
      <c r="I9986" s="178">
        <v>2.6225853711366403E-3</v>
      </c>
      <c r="J9986" s="178" t="s">
        <v>625</v>
      </c>
    </row>
    <row r="9987" spans="1:10" x14ac:dyDescent="0.45">
      <c r="A9987" s="178" t="s">
        <v>567</v>
      </c>
      <c r="B9987" s="178" t="s">
        <v>568</v>
      </c>
      <c r="C9987" s="178">
        <v>2050</v>
      </c>
      <c r="D9987" s="178" t="s">
        <v>336</v>
      </c>
      <c r="E9987" s="178" t="s">
        <v>337</v>
      </c>
      <c r="F9987" s="178" t="s">
        <v>573</v>
      </c>
      <c r="G9987" s="178">
        <v>-9</v>
      </c>
      <c r="H9987" s="178">
        <v>6.1875332612544003E-3</v>
      </c>
      <c r="I9987" s="178">
        <v>6.9300372526049292E-3</v>
      </c>
      <c r="J9987" s="178" t="s">
        <v>625</v>
      </c>
    </row>
    <row r="9988" spans="1:10" x14ac:dyDescent="0.45">
      <c r="A9988" s="178" t="s">
        <v>567</v>
      </c>
      <c r="B9988" s="178" t="s">
        <v>568</v>
      </c>
      <c r="C9988" s="178">
        <v>2050</v>
      </c>
      <c r="D9988" s="178" t="s">
        <v>336</v>
      </c>
      <c r="E9988" s="178" t="s">
        <v>337</v>
      </c>
      <c r="F9988" s="178" t="s">
        <v>573</v>
      </c>
      <c r="G9988" s="178">
        <v>-7</v>
      </c>
      <c r="H9988" s="178">
        <v>1.6116087790579001E-3</v>
      </c>
      <c r="I9988" s="178">
        <v>1.8050018325448483E-3</v>
      </c>
      <c r="J9988" s="178" t="s">
        <v>625</v>
      </c>
    </row>
    <row r="9989" spans="1:10" x14ac:dyDescent="0.45">
      <c r="A9989" s="178" t="s">
        <v>567</v>
      </c>
      <c r="B9989" s="178" t="s">
        <v>568</v>
      </c>
      <c r="C9989" s="178">
        <v>2050</v>
      </c>
      <c r="D9989" s="178" t="s">
        <v>336</v>
      </c>
      <c r="E9989" s="178" t="s">
        <v>337</v>
      </c>
      <c r="F9989" s="178" t="s">
        <v>573</v>
      </c>
      <c r="G9989" s="178">
        <v>-6</v>
      </c>
      <c r="H9989" s="178">
        <v>7.7630464220420003E-3</v>
      </c>
      <c r="I9989" s="178">
        <v>8.6946119926870416E-3</v>
      </c>
      <c r="J9989" s="178" t="s">
        <v>625</v>
      </c>
    </row>
    <row r="9990" spans="1:10" x14ac:dyDescent="0.45">
      <c r="A9990" s="178" t="s">
        <v>567</v>
      </c>
      <c r="B9990" s="178" t="s">
        <v>568</v>
      </c>
      <c r="C9990" s="178">
        <v>2050</v>
      </c>
      <c r="D9990" s="178" t="s">
        <v>336</v>
      </c>
      <c r="E9990" s="178" t="s">
        <v>337</v>
      </c>
      <c r="F9990" s="178" t="s">
        <v>573</v>
      </c>
      <c r="G9990" s="178">
        <v>-5</v>
      </c>
      <c r="H9990" s="178">
        <v>1.6065674135461001E-3</v>
      </c>
      <c r="I9990" s="178">
        <v>1.7993555031716323E-3</v>
      </c>
      <c r="J9990" s="178" t="s">
        <v>625</v>
      </c>
    </row>
    <row r="9991" spans="1:10" x14ac:dyDescent="0.45">
      <c r="A9991" s="178" t="s">
        <v>567</v>
      </c>
      <c r="B9991" s="178" t="s">
        <v>568</v>
      </c>
      <c r="C9991" s="178">
        <v>2050</v>
      </c>
      <c r="D9991" s="178" t="s">
        <v>336</v>
      </c>
      <c r="E9991" s="178" t="s">
        <v>337</v>
      </c>
      <c r="F9991" s="178" t="s">
        <v>573</v>
      </c>
      <c r="G9991" s="178">
        <v>-4</v>
      </c>
      <c r="H9991" s="178">
        <v>2.3517797235398999E-3</v>
      </c>
      <c r="I9991" s="178">
        <v>2.6339932903646883E-3</v>
      </c>
      <c r="J9991" s="178" t="s">
        <v>625</v>
      </c>
    </row>
    <row r="9992" spans="1:10" x14ac:dyDescent="0.45">
      <c r="A9992" s="178" t="s">
        <v>567</v>
      </c>
      <c r="B9992" s="178" t="s">
        <v>568</v>
      </c>
      <c r="C9992" s="178">
        <v>2050</v>
      </c>
      <c r="D9992" s="178" t="s">
        <v>336</v>
      </c>
      <c r="E9992" s="178" t="s">
        <v>337</v>
      </c>
      <c r="F9992" s="178" t="s">
        <v>573</v>
      </c>
      <c r="G9992" s="178">
        <v>-1</v>
      </c>
      <c r="H9992" s="178">
        <v>2.9863035888409999E-4</v>
      </c>
      <c r="I9992" s="178">
        <v>3.3446600195019202E-4</v>
      </c>
      <c r="J9992" s="178" t="s">
        <v>625</v>
      </c>
    </row>
    <row r="9993" spans="1:10" x14ac:dyDescent="0.45">
      <c r="A9993" s="178" t="s">
        <v>567</v>
      </c>
      <c r="B9993" s="178" t="s">
        <v>568</v>
      </c>
      <c r="C9993" s="178">
        <v>2050</v>
      </c>
      <c r="D9993" s="178" t="s">
        <v>336</v>
      </c>
      <c r="E9993" s="178" t="s">
        <v>337</v>
      </c>
      <c r="F9993" s="178" t="s">
        <v>572</v>
      </c>
      <c r="G9993" s="178">
        <v>0</v>
      </c>
      <c r="H9993" s="178">
        <v>6.6320556215942001E-3</v>
      </c>
      <c r="I9993" s="178">
        <v>7.4279022961855051E-3</v>
      </c>
      <c r="J9993" s="178" t="s">
        <v>625</v>
      </c>
    </row>
    <row r="9994" spans="1:10" x14ac:dyDescent="0.45">
      <c r="A9994" s="178" t="s">
        <v>567</v>
      </c>
      <c r="B9994" s="178" t="s">
        <v>568</v>
      </c>
      <c r="C9994" s="178">
        <v>2050</v>
      </c>
      <c r="D9994" s="178" t="s">
        <v>336</v>
      </c>
      <c r="E9994" s="178" t="s">
        <v>337</v>
      </c>
      <c r="F9994" s="178" t="s">
        <v>572</v>
      </c>
      <c r="G9994" s="178">
        <v>1</v>
      </c>
      <c r="H9994" s="178">
        <v>1.10347456648014E-2</v>
      </c>
      <c r="I9994" s="178">
        <v>1.2358915144577568E-2</v>
      </c>
      <c r="J9994" s="178" t="s">
        <v>625</v>
      </c>
    </row>
    <row r="9995" spans="1:10" x14ac:dyDescent="0.45">
      <c r="A9995" s="178" t="s">
        <v>567</v>
      </c>
      <c r="B9995" s="178" t="s">
        <v>568</v>
      </c>
      <c r="C9995" s="178">
        <v>2050</v>
      </c>
      <c r="D9995" s="178" t="s">
        <v>336</v>
      </c>
      <c r="E9995" s="178" t="s">
        <v>337</v>
      </c>
      <c r="F9995" s="178" t="s">
        <v>573</v>
      </c>
      <c r="G9995" s="178">
        <v>1</v>
      </c>
      <c r="H9995" s="178">
        <v>3.6015789955854E-3</v>
      </c>
      <c r="I9995" s="178">
        <v>4.0337684750556485E-3</v>
      </c>
      <c r="J9995" s="178" t="s">
        <v>625</v>
      </c>
    </row>
    <row r="9996" spans="1:10" x14ac:dyDescent="0.45">
      <c r="A9996" s="178" t="s">
        <v>567</v>
      </c>
      <c r="B9996" s="178" t="s">
        <v>568</v>
      </c>
      <c r="C9996" s="178">
        <v>2050</v>
      </c>
      <c r="D9996" s="178" t="s">
        <v>336</v>
      </c>
      <c r="E9996" s="178" t="s">
        <v>337</v>
      </c>
      <c r="F9996" s="178" t="s">
        <v>572</v>
      </c>
      <c r="G9996" s="178">
        <v>2</v>
      </c>
      <c r="H9996" s="178">
        <v>3.3341715112328502E-2</v>
      </c>
      <c r="I9996" s="178">
        <v>3.7342720925807926E-2</v>
      </c>
      <c r="J9996" s="178" t="s">
        <v>625</v>
      </c>
    </row>
    <row r="9997" spans="1:10" x14ac:dyDescent="0.45">
      <c r="A9997" s="178" t="s">
        <v>567</v>
      </c>
      <c r="B9997" s="178" t="s">
        <v>568</v>
      </c>
      <c r="C9997" s="178">
        <v>2050</v>
      </c>
      <c r="D9997" s="178" t="s">
        <v>336</v>
      </c>
      <c r="E9997" s="178" t="s">
        <v>337</v>
      </c>
      <c r="F9997" s="178" t="s">
        <v>573</v>
      </c>
      <c r="G9997" s="178">
        <v>2</v>
      </c>
      <c r="H9997" s="178">
        <v>1.7766637029126E-3</v>
      </c>
      <c r="I9997" s="178">
        <v>1.9898633472621124E-3</v>
      </c>
      <c r="J9997" s="178" t="s">
        <v>625</v>
      </c>
    </row>
    <row r="9998" spans="1:10" x14ac:dyDescent="0.45">
      <c r="A9998" s="178" t="s">
        <v>567</v>
      </c>
      <c r="B9998" s="178" t="s">
        <v>568</v>
      </c>
      <c r="C9998" s="178">
        <v>2050</v>
      </c>
      <c r="D9998" s="178" t="s">
        <v>336</v>
      </c>
      <c r="E9998" s="178" t="s">
        <v>337</v>
      </c>
      <c r="F9998" s="178" t="s">
        <v>570</v>
      </c>
      <c r="G9998" s="178">
        <v>2</v>
      </c>
      <c r="H9998" s="178">
        <v>6.1464584432542003E-3</v>
      </c>
      <c r="I9998" s="178">
        <v>6.8840334564447053E-3</v>
      </c>
      <c r="J9998" s="178" t="s">
        <v>625</v>
      </c>
    </row>
    <row r="9999" spans="1:10" x14ac:dyDescent="0.45">
      <c r="A9999" s="178" t="s">
        <v>567</v>
      </c>
      <c r="B9999" s="178" t="s">
        <v>568</v>
      </c>
      <c r="C9999" s="178">
        <v>2050</v>
      </c>
      <c r="D9999" s="178" t="s">
        <v>336</v>
      </c>
      <c r="E9999" s="178" t="s">
        <v>337</v>
      </c>
      <c r="F9999" s="178" t="s">
        <v>572</v>
      </c>
      <c r="G9999" s="178">
        <v>3</v>
      </c>
      <c r="H9999" s="178">
        <v>2.32640134636313E-2</v>
      </c>
      <c r="I9999" s="178">
        <v>2.6055695079267058E-2</v>
      </c>
      <c r="J9999" s="178" t="s">
        <v>625</v>
      </c>
    </row>
    <row r="10000" spans="1:10" x14ac:dyDescent="0.45">
      <c r="A10000" s="178" t="s">
        <v>567</v>
      </c>
      <c r="B10000" s="178" t="s">
        <v>568</v>
      </c>
      <c r="C10000" s="178">
        <v>2050</v>
      </c>
      <c r="D10000" s="178" t="s">
        <v>336</v>
      </c>
      <c r="E10000" s="178" t="s">
        <v>337</v>
      </c>
      <c r="F10000" s="178" t="s">
        <v>574</v>
      </c>
      <c r="G10000" s="178">
        <v>3</v>
      </c>
      <c r="H10000" s="178">
        <v>0.51396073866635505</v>
      </c>
      <c r="I10000" s="178">
        <v>0.57563602730631769</v>
      </c>
      <c r="J10000" s="178" t="s">
        <v>626</v>
      </c>
    </row>
    <row r="10001" spans="1:10" x14ac:dyDescent="0.45">
      <c r="A10001" s="178" t="s">
        <v>567</v>
      </c>
      <c r="B10001" s="178" t="s">
        <v>568</v>
      </c>
      <c r="C10001" s="178">
        <v>2050</v>
      </c>
      <c r="D10001" s="178" t="s">
        <v>336</v>
      </c>
      <c r="E10001" s="178" t="s">
        <v>337</v>
      </c>
      <c r="F10001" s="178" t="s">
        <v>570</v>
      </c>
      <c r="G10001" s="178">
        <v>3</v>
      </c>
      <c r="H10001" s="178">
        <v>7.2199238929897998E-3</v>
      </c>
      <c r="I10001" s="178">
        <v>8.0863147601485767E-3</v>
      </c>
      <c r="J10001" s="178" t="s">
        <v>625</v>
      </c>
    </row>
    <row r="10002" spans="1:10" x14ac:dyDescent="0.45">
      <c r="A10002" s="178" t="s">
        <v>567</v>
      </c>
      <c r="B10002" s="178" t="s">
        <v>568</v>
      </c>
      <c r="C10002" s="178">
        <v>2050</v>
      </c>
      <c r="D10002" s="178" t="s">
        <v>336</v>
      </c>
      <c r="E10002" s="178" t="s">
        <v>337</v>
      </c>
      <c r="F10002" s="178" t="s">
        <v>571</v>
      </c>
      <c r="G10002" s="178">
        <v>3</v>
      </c>
      <c r="H10002" s="178">
        <v>4.1895906906574999E-3</v>
      </c>
      <c r="I10002" s="178">
        <v>4.6923415735364007E-3</v>
      </c>
      <c r="J10002" s="178" t="s">
        <v>625</v>
      </c>
    </row>
    <row r="10003" spans="1:10" x14ac:dyDescent="0.45">
      <c r="A10003" s="178" t="s">
        <v>567</v>
      </c>
      <c r="B10003" s="178" t="s">
        <v>568</v>
      </c>
      <c r="C10003" s="178">
        <v>2050</v>
      </c>
      <c r="D10003" s="178" t="s">
        <v>336</v>
      </c>
      <c r="E10003" s="178" t="s">
        <v>337</v>
      </c>
      <c r="F10003" s="178" t="s">
        <v>573</v>
      </c>
      <c r="G10003" s="178">
        <v>3</v>
      </c>
      <c r="H10003" s="178">
        <v>2.5152657181024998E-3</v>
      </c>
      <c r="I10003" s="178">
        <v>2.8170976042748001E-3</v>
      </c>
      <c r="J10003" s="178" t="s">
        <v>625</v>
      </c>
    </row>
    <row r="10004" spans="1:10" x14ac:dyDescent="0.45">
      <c r="A10004" s="178" t="s">
        <v>567</v>
      </c>
      <c r="B10004" s="178" t="s">
        <v>568</v>
      </c>
      <c r="C10004" s="178">
        <v>2050</v>
      </c>
      <c r="D10004" s="178" t="s">
        <v>336</v>
      </c>
      <c r="E10004" s="178" t="s">
        <v>337</v>
      </c>
      <c r="F10004" s="178" t="s">
        <v>569</v>
      </c>
      <c r="G10004" s="178">
        <v>4</v>
      </c>
      <c r="H10004" s="178">
        <v>9.7438780590891796E-2</v>
      </c>
      <c r="I10004" s="178">
        <v>0.10913143426179882</v>
      </c>
      <c r="J10004" s="178" t="s">
        <v>625</v>
      </c>
    </row>
    <row r="10005" spans="1:10" x14ac:dyDescent="0.45">
      <c r="A10005" s="178" t="s">
        <v>567</v>
      </c>
      <c r="B10005" s="178" t="s">
        <v>568</v>
      </c>
      <c r="C10005" s="178">
        <v>2050</v>
      </c>
      <c r="D10005" s="178" t="s">
        <v>336</v>
      </c>
      <c r="E10005" s="178" t="s">
        <v>337</v>
      </c>
      <c r="F10005" s="178" t="s">
        <v>572</v>
      </c>
      <c r="G10005" s="178">
        <v>4</v>
      </c>
      <c r="H10005" s="178">
        <v>1.8462137784808898E-2</v>
      </c>
      <c r="I10005" s="178">
        <v>2.0677594318985967E-2</v>
      </c>
      <c r="J10005" s="178" t="s">
        <v>625</v>
      </c>
    </row>
    <row r="10006" spans="1:10" x14ac:dyDescent="0.45">
      <c r="A10006" s="178" t="s">
        <v>567</v>
      </c>
      <c r="B10006" s="178" t="s">
        <v>568</v>
      </c>
      <c r="C10006" s="178">
        <v>2050</v>
      </c>
      <c r="D10006" s="178" t="s">
        <v>336</v>
      </c>
      <c r="E10006" s="178" t="s">
        <v>337</v>
      </c>
      <c r="F10006" s="178" t="s">
        <v>574</v>
      </c>
      <c r="G10006" s="178">
        <v>4</v>
      </c>
      <c r="H10006" s="178">
        <v>0.89064903417602104</v>
      </c>
      <c r="I10006" s="178">
        <v>0.99752691827714368</v>
      </c>
      <c r="J10006" s="178" t="s">
        <v>626</v>
      </c>
    </row>
    <row r="10007" spans="1:10" x14ac:dyDescent="0.45">
      <c r="A10007" s="178" t="s">
        <v>567</v>
      </c>
      <c r="B10007" s="178" t="s">
        <v>568</v>
      </c>
      <c r="C10007" s="178">
        <v>2050</v>
      </c>
      <c r="D10007" s="178" t="s">
        <v>336</v>
      </c>
      <c r="E10007" s="178" t="s">
        <v>337</v>
      </c>
      <c r="F10007" s="178" t="s">
        <v>571</v>
      </c>
      <c r="G10007" s="178">
        <v>4</v>
      </c>
      <c r="H10007" s="178">
        <v>7.7863466111011803E-2</v>
      </c>
      <c r="I10007" s="178">
        <v>8.7207082044333223E-2</v>
      </c>
      <c r="J10007" s="178" t="s">
        <v>625</v>
      </c>
    </row>
    <row r="10008" spans="1:10" x14ac:dyDescent="0.45">
      <c r="A10008" s="178" t="s">
        <v>567</v>
      </c>
      <c r="B10008" s="178" t="s">
        <v>568</v>
      </c>
      <c r="C10008" s="178">
        <v>2050</v>
      </c>
      <c r="D10008" s="178" t="s">
        <v>336</v>
      </c>
      <c r="E10008" s="178" t="s">
        <v>337</v>
      </c>
      <c r="F10008" s="178" t="s">
        <v>570</v>
      </c>
      <c r="G10008" s="178">
        <v>4</v>
      </c>
      <c r="H10008" s="178">
        <v>2.1012880839407399E-2</v>
      </c>
      <c r="I10008" s="178">
        <v>2.3534426540136291E-2</v>
      </c>
      <c r="J10008" s="178" t="s">
        <v>625</v>
      </c>
    </row>
    <row r="10009" spans="1:10" x14ac:dyDescent="0.45">
      <c r="A10009" s="178" t="s">
        <v>567</v>
      </c>
      <c r="B10009" s="178" t="s">
        <v>568</v>
      </c>
      <c r="C10009" s="178">
        <v>2050</v>
      </c>
      <c r="D10009" s="178" t="s">
        <v>336</v>
      </c>
      <c r="E10009" s="178" t="s">
        <v>337</v>
      </c>
      <c r="F10009" s="178" t="s">
        <v>573</v>
      </c>
      <c r="G10009" s="178">
        <v>4</v>
      </c>
      <c r="H10009" s="178">
        <v>2.9343253117990002E-4</v>
      </c>
      <c r="I10009" s="178">
        <v>3.2864443492148804E-4</v>
      </c>
      <c r="J10009" s="178" t="s">
        <v>625</v>
      </c>
    </row>
    <row r="10010" spans="1:10" x14ac:dyDescent="0.45">
      <c r="A10010" s="178" t="s">
        <v>567</v>
      </c>
      <c r="B10010" s="178" t="s">
        <v>568</v>
      </c>
      <c r="C10010" s="178">
        <v>2050</v>
      </c>
      <c r="D10010" s="178" t="s">
        <v>336</v>
      </c>
      <c r="E10010" s="178" t="s">
        <v>337</v>
      </c>
      <c r="F10010" s="178" t="s">
        <v>572</v>
      </c>
      <c r="G10010" s="178">
        <v>5</v>
      </c>
      <c r="H10010" s="178">
        <v>2.5658708473201799E-2</v>
      </c>
      <c r="I10010" s="178">
        <v>2.8737753489986018E-2</v>
      </c>
      <c r="J10010" s="178" t="s">
        <v>625</v>
      </c>
    </row>
    <row r="10011" spans="1:10" x14ac:dyDescent="0.45">
      <c r="A10011" s="178" t="s">
        <v>567</v>
      </c>
      <c r="B10011" s="178" t="s">
        <v>568</v>
      </c>
      <c r="C10011" s="178">
        <v>2050</v>
      </c>
      <c r="D10011" s="178" t="s">
        <v>336</v>
      </c>
      <c r="E10011" s="178" t="s">
        <v>337</v>
      </c>
      <c r="F10011" s="178" t="s">
        <v>570</v>
      </c>
      <c r="G10011" s="178">
        <v>5</v>
      </c>
      <c r="H10011" s="178">
        <v>3.2387960120104302E-2</v>
      </c>
      <c r="I10011" s="178">
        <v>3.6274515334516824E-2</v>
      </c>
      <c r="J10011" s="178" t="s">
        <v>625</v>
      </c>
    </row>
    <row r="10012" spans="1:10" x14ac:dyDescent="0.45">
      <c r="A10012" s="178" t="s">
        <v>567</v>
      </c>
      <c r="B10012" s="178" t="s">
        <v>568</v>
      </c>
      <c r="C10012" s="178">
        <v>2050</v>
      </c>
      <c r="D10012" s="178" t="s">
        <v>336</v>
      </c>
      <c r="E10012" s="178" t="s">
        <v>337</v>
      </c>
      <c r="F10012" s="178" t="s">
        <v>571</v>
      </c>
      <c r="G10012" s="178">
        <v>5</v>
      </c>
      <c r="H10012" s="178">
        <v>6.7420369887258899E-2</v>
      </c>
      <c r="I10012" s="178">
        <v>7.5510814273729979E-2</v>
      </c>
      <c r="J10012" s="178" t="s">
        <v>625</v>
      </c>
    </row>
    <row r="10013" spans="1:10" x14ac:dyDescent="0.45">
      <c r="A10013" s="178" t="s">
        <v>567</v>
      </c>
      <c r="B10013" s="178" t="s">
        <v>568</v>
      </c>
      <c r="C10013" s="178">
        <v>2050</v>
      </c>
      <c r="D10013" s="178" t="s">
        <v>336</v>
      </c>
      <c r="E10013" s="178" t="s">
        <v>337</v>
      </c>
      <c r="F10013" s="178" t="s">
        <v>569</v>
      </c>
      <c r="G10013" s="178">
        <v>5</v>
      </c>
      <c r="H10013" s="178">
        <v>0.36842616088688301</v>
      </c>
      <c r="I10013" s="178">
        <v>0.41263730019330902</v>
      </c>
      <c r="J10013" s="178" t="s">
        <v>625</v>
      </c>
    </row>
    <row r="10014" spans="1:10" x14ac:dyDescent="0.45">
      <c r="A10014" s="178" t="s">
        <v>567</v>
      </c>
      <c r="B10014" s="178" t="s">
        <v>568</v>
      </c>
      <c r="C10014" s="178">
        <v>2050</v>
      </c>
      <c r="D10014" s="178" t="s">
        <v>336</v>
      </c>
      <c r="E10014" s="178" t="s">
        <v>337</v>
      </c>
      <c r="F10014" s="178" t="s">
        <v>574</v>
      </c>
      <c r="G10014" s="178">
        <v>5</v>
      </c>
      <c r="H10014" s="178">
        <v>0.42654857924208001</v>
      </c>
      <c r="I10014" s="178">
        <v>0.47773440875112966</v>
      </c>
      <c r="J10014" s="178" t="s">
        <v>626</v>
      </c>
    </row>
    <row r="10015" spans="1:10" x14ac:dyDescent="0.45">
      <c r="A10015" s="178" t="s">
        <v>567</v>
      </c>
      <c r="B10015" s="178" t="s">
        <v>568</v>
      </c>
      <c r="C10015" s="178">
        <v>2050</v>
      </c>
      <c r="D10015" s="178" t="s">
        <v>336</v>
      </c>
      <c r="E10015" s="178" t="s">
        <v>337</v>
      </c>
      <c r="F10015" s="178" t="s">
        <v>570</v>
      </c>
      <c r="G10015" s="178">
        <v>6</v>
      </c>
      <c r="H10015" s="178">
        <v>4.3673135922290399E-2</v>
      </c>
      <c r="I10015" s="178">
        <v>4.8913912232965248E-2</v>
      </c>
      <c r="J10015" s="178" t="s">
        <v>625</v>
      </c>
    </row>
    <row r="10016" spans="1:10" x14ac:dyDescent="0.45">
      <c r="A10016" s="178" t="s">
        <v>567</v>
      </c>
      <c r="B10016" s="178" t="s">
        <v>568</v>
      </c>
      <c r="C10016" s="178">
        <v>2050</v>
      </c>
      <c r="D10016" s="178" t="s">
        <v>336</v>
      </c>
      <c r="E10016" s="178" t="s">
        <v>337</v>
      </c>
      <c r="F10016" s="178" t="s">
        <v>572</v>
      </c>
      <c r="G10016" s="178">
        <v>6</v>
      </c>
      <c r="H10016" s="178">
        <v>1.9185763725545299E-2</v>
      </c>
      <c r="I10016" s="178">
        <v>2.1488055372610736E-2</v>
      </c>
      <c r="J10016" s="178" t="s">
        <v>625</v>
      </c>
    </row>
    <row r="10017" spans="1:10" x14ac:dyDescent="0.45">
      <c r="A10017" s="178" t="s">
        <v>567</v>
      </c>
      <c r="B10017" s="178" t="s">
        <v>568</v>
      </c>
      <c r="C10017" s="178">
        <v>2050</v>
      </c>
      <c r="D10017" s="178" t="s">
        <v>336</v>
      </c>
      <c r="E10017" s="178" t="s">
        <v>337</v>
      </c>
      <c r="F10017" s="178" t="s">
        <v>571</v>
      </c>
      <c r="G10017" s="178">
        <v>6</v>
      </c>
      <c r="H10017" s="178">
        <v>5.4551971959881498E-2</v>
      </c>
      <c r="I10017" s="178">
        <v>6.1098208595067281E-2</v>
      </c>
      <c r="J10017" s="178" t="s">
        <v>625</v>
      </c>
    </row>
    <row r="10018" spans="1:10" x14ac:dyDescent="0.45">
      <c r="A10018" s="178" t="s">
        <v>567</v>
      </c>
      <c r="B10018" s="178" t="s">
        <v>568</v>
      </c>
      <c r="C10018" s="178">
        <v>2050</v>
      </c>
      <c r="D10018" s="178" t="s">
        <v>336</v>
      </c>
      <c r="E10018" s="178" t="s">
        <v>337</v>
      </c>
      <c r="F10018" s="178" t="s">
        <v>574</v>
      </c>
      <c r="G10018" s="178">
        <v>6</v>
      </c>
      <c r="H10018" s="178">
        <v>0.45462526916526202</v>
      </c>
      <c r="I10018" s="178">
        <v>0.50918030146509352</v>
      </c>
      <c r="J10018" s="178" t="s">
        <v>626</v>
      </c>
    </row>
    <row r="10019" spans="1:10" x14ac:dyDescent="0.45">
      <c r="A10019" s="178" t="s">
        <v>567</v>
      </c>
      <c r="B10019" s="178" t="s">
        <v>568</v>
      </c>
      <c r="C10019" s="178">
        <v>2050</v>
      </c>
      <c r="D10019" s="178" t="s">
        <v>336</v>
      </c>
      <c r="E10019" s="178" t="s">
        <v>337</v>
      </c>
      <c r="F10019" s="178" t="s">
        <v>569</v>
      </c>
      <c r="G10019" s="178">
        <v>6</v>
      </c>
      <c r="H10019" s="178">
        <v>0.78692814335227002</v>
      </c>
      <c r="I10019" s="178">
        <v>0.88135952055454247</v>
      </c>
      <c r="J10019" s="178" t="s">
        <v>625</v>
      </c>
    </row>
    <row r="10020" spans="1:10" x14ac:dyDescent="0.45">
      <c r="A10020" s="178" t="s">
        <v>567</v>
      </c>
      <c r="B10020" s="178" t="s">
        <v>568</v>
      </c>
      <c r="C10020" s="178">
        <v>2050</v>
      </c>
      <c r="D10020" s="178" t="s">
        <v>336</v>
      </c>
      <c r="E10020" s="178" t="s">
        <v>337</v>
      </c>
      <c r="F10020" s="178" t="s">
        <v>571</v>
      </c>
      <c r="G10020" s="178">
        <v>7</v>
      </c>
      <c r="H10020" s="178">
        <v>3.3146370609756601E-2</v>
      </c>
      <c r="I10020" s="178">
        <v>3.7123935082927398E-2</v>
      </c>
      <c r="J10020" s="178" t="s">
        <v>625</v>
      </c>
    </row>
    <row r="10021" spans="1:10" x14ac:dyDescent="0.45">
      <c r="A10021" s="178" t="s">
        <v>567</v>
      </c>
      <c r="B10021" s="178" t="s">
        <v>568</v>
      </c>
      <c r="C10021" s="178">
        <v>2050</v>
      </c>
      <c r="D10021" s="178" t="s">
        <v>336</v>
      </c>
      <c r="E10021" s="178" t="s">
        <v>337</v>
      </c>
      <c r="F10021" s="178" t="s">
        <v>574</v>
      </c>
      <c r="G10021" s="178">
        <v>7</v>
      </c>
      <c r="H10021" s="178">
        <v>0.25232578231953001</v>
      </c>
      <c r="I10021" s="178">
        <v>0.28260487619787367</v>
      </c>
      <c r="J10021" s="178" t="s">
        <v>626</v>
      </c>
    </row>
    <row r="10022" spans="1:10" x14ac:dyDescent="0.45">
      <c r="A10022" s="178" t="s">
        <v>567</v>
      </c>
      <c r="B10022" s="178" t="s">
        <v>568</v>
      </c>
      <c r="C10022" s="178">
        <v>2050</v>
      </c>
      <c r="D10022" s="178" t="s">
        <v>336</v>
      </c>
      <c r="E10022" s="178" t="s">
        <v>337</v>
      </c>
      <c r="F10022" s="178" t="s">
        <v>569</v>
      </c>
      <c r="G10022" s="178">
        <v>7</v>
      </c>
      <c r="H10022" s="178">
        <v>0.59014272876083795</v>
      </c>
      <c r="I10022" s="178">
        <v>0.6609598562121386</v>
      </c>
      <c r="J10022" s="178" t="s">
        <v>625</v>
      </c>
    </row>
    <row r="10023" spans="1:10" x14ac:dyDescent="0.45">
      <c r="A10023" s="178" t="s">
        <v>567</v>
      </c>
      <c r="B10023" s="178" t="s">
        <v>568</v>
      </c>
      <c r="C10023" s="178">
        <v>2050</v>
      </c>
      <c r="D10023" s="178" t="s">
        <v>336</v>
      </c>
      <c r="E10023" s="178" t="s">
        <v>337</v>
      </c>
      <c r="F10023" s="178" t="s">
        <v>570</v>
      </c>
      <c r="G10023" s="178">
        <v>7</v>
      </c>
      <c r="H10023" s="178">
        <v>2.68672199454159E-2</v>
      </c>
      <c r="I10023" s="178">
        <v>3.0091286338865809E-2</v>
      </c>
      <c r="J10023" s="178" t="s">
        <v>625</v>
      </c>
    </row>
    <row r="10024" spans="1:10" x14ac:dyDescent="0.45">
      <c r="A10024" s="178" t="s">
        <v>567</v>
      </c>
      <c r="B10024" s="178" t="s">
        <v>568</v>
      </c>
      <c r="C10024" s="178">
        <v>2050</v>
      </c>
      <c r="D10024" s="178" t="s">
        <v>336</v>
      </c>
      <c r="E10024" s="178" t="s">
        <v>337</v>
      </c>
      <c r="F10024" s="178" t="s">
        <v>572</v>
      </c>
      <c r="G10024" s="178">
        <v>7</v>
      </c>
      <c r="H10024" s="178">
        <v>1.6946734016528402E-2</v>
      </c>
      <c r="I10024" s="178">
        <v>1.8980342098511811E-2</v>
      </c>
      <c r="J10024" s="178" t="s">
        <v>625</v>
      </c>
    </row>
    <row r="10025" spans="1:10" x14ac:dyDescent="0.45">
      <c r="A10025" s="178" t="s">
        <v>567</v>
      </c>
      <c r="B10025" s="178" t="s">
        <v>568</v>
      </c>
      <c r="C10025" s="178">
        <v>2050</v>
      </c>
      <c r="D10025" s="178" t="s">
        <v>336</v>
      </c>
      <c r="E10025" s="178" t="s">
        <v>337</v>
      </c>
      <c r="F10025" s="178" t="s">
        <v>570</v>
      </c>
      <c r="G10025" s="178">
        <v>8</v>
      </c>
      <c r="H10025" s="178">
        <v>3.1487482134252801E-2</v>
      </c>
      <c r="I10025" s="178">
        <v>3.5265979990363142E-2</v>
      </c>
      <c r="J10025" s="178" t="s">
        <v>625</v>
      </c>
    </row>
    <row r="10026" spans="1:10" x14ac:dyDescent="0.45">
      <c r="A10026" s="178" t="s">
        <v>567</v>
      </c>
      <c r="B10026" s="178" t="s">
        <v>568</v>
      </c>
      <c r="C10026" s="178">
        <v>2050</v>
      </c>
      <c r="D10026" s="178" t="s">
        <v>336</v>
      </c>
      <c r="E10026" s="178" t="s">
        <v>337</v>
      </c>
      <c r="F10026" s="178" t="s">
        <v>572</v>
      </c>
      <c r="G10026" s="178">
        <v>8</v>
      </c>
      <c r="H10026" s="178">
        <v>1.9102933831163699E-2</v>
      </c>
      <c r="I10026" s="178">
        <v>2.1395285890903344E-2</v>
      </c>
      <c r="J10026" s="178" t="s">
        <v>625</v>
      </c>
    </row>
    <row r="10027" spans="1:10" x14ac:dyDescent="0.45">
      <c r="A10027" s="178" t="s">
        <v>567</v>
      </c>
      <c r="B10027" s="178" t="s">
        <v>568</v>
      </c>
      <c r="C10027" s="178">
        <v>2050</v>
      </c>
      <c r="D10027" s="178" t="s">
        <v>336</v>
      </c>
      <c r="E10027" s="178" t="s">
        <v>337</v>
      </c>
      <c r="F10027" s="178" t="s">
        <v>569</v>
      </c>
      <c r="G10027" s="178">
        <v>8</v>
      </c>
      <c r="H10027" s="178">
        <v>0.309130617417395</v>
      </c>
      <c r="I10027" s="178">
        <v>0.34622629150748246</v>
      </c>
      <c r="J10027" s="178" t="s">
        <v>625</v>
      </c>
    </row>
    <row r="10028" spans="1:10" x14ac:dyDescent="0.45">
      <c r="A10028" s="178" t="s">
        <v>567</v>
      </c>
      <c r="B10028" s="178" t="s">
        <v>568</v>
      </c>
      <c r="C10028" s="178">
        <v>2050</v>
      </c>
      <c r="D10028" s="178" t="s">
        <v>336</v>
      </c>
      <c r="E10028" s="178" t="s">
        <v>337</v>
      </c>
      <c r="F10028" s="178" t="s">
        <v>574</v>
      </c>
      <c r="G10028" s="178">
        <v>8</v>
      </c>
      <c r="H10028" s="178">
        <v>0.24236095463856999</v>
      </c>
      <c r="I10028" s="178">
        <v>0.27144426919519843</v>
      </c>
      <c r="J10028" s="178" t="s">
        <v>626</v>
      </c>
    </row>
    <row r="10029" spans="1:10" x14ac:dyDescent="0.45">
      <c r="A10029" s="178" t="s">
        <v>567</v>
      </c>
      <c r="B10029" s="178" t="s">
        <v>568</v>
      </c>
      <c r="C10029" s="178">
        <v>2050</v>
      </c>
      <c r="D10029" s="178" t="s">
        <v>336</v>
      </c>
      <c r="E10029" s="178" t="s">
        <v>337</v>
      </c>
      <c r="F10029" s="178" t="s">
        <v>571</v>
      </c>
      <c r="G10029" s="178">
        <v>8</v>
      </c>
      <c r="H10029" s="178">
        <v>2.43402631604113E-2</v>
      </c>
      <c r="I10029" s="178">
        <v>2.7261094739660659E-2</v>
      </c>
      <c r="J10029" s="178" t="s">
        <v>625</v>
      </c>
    </row>
    <row r="10030" spans="1:10" x14ac:dyDescent="0.45">
      <c r="A10030" s="178" t="s">
        <v>567</v>
      </c>
      <c r="B10030" s="178" t="s">
        <v>568</v>
      </c>
      <c r="C10030" s="178">
        <v>2050</v>
      </c>
      <c r="D10030" s="178" t="s">
        <v>336</v>
      </c>
      <c r="E10030" s="178" t="s">
        <v>337</v>
      </c>
      <c r="F10030" s="178" t="s">
        <v>572</v>
      </c>
      <c r="G10030" s="178">
        <v>9</v>
      </c>
      <c r="H10030" s="178">
        <v>1.22022266732529E-2</v>
      </c>
      <c r="I10030" s="178">
        <v>1.3666493874043249E-2</v>
      </c>
      <c r="J10030" s="178" t="s">
        <v>625</v>
      </c>
    </row>
    <row r="10031" spans="1:10" x14ac:dyDescent="0.45">
      <c r="A10031" s="178" t="s">
        <v>567</v>
      </c>
      <c r="B10031" s="178" t="s">
        <v>568</v>
      </c>
      <c r="C10031" s="178">
        <v>2050</v>
      </c>
      <c r="D10031" s="178" t="s">
        <v>336</v>
      </c>
      <c r="E10031" s="178" t="s">
        <v>337</v>
      </c>
      <c r="F10031" s="178" t="s">
        <v>570</v>
      </c>
      <c r="G10031" s="178">
        <v>9</v>
      </c>
      <c r="H10031" s="178">
        <v>1.39674672973342E-2</v>
      </c>
      <c r="I10031" s="178">
        <v>1.5643563373014306E-2</v>
      </c>
      <c r="J10031" s="178" t="s">
        <v>625</v>
      </c>
    </row>
    <row r="10032" spans="1:10" x14ac:dyDescent="0.45">
      <c r="A10032" s="178" t="s">
        <v>567</v>
      </c>
      <c r="B10032" s="178" t="s">
        <v>568</v>
      </c>
      <c r="C10032" s="178">
        <v>2050</v>
      </c>
      <c r="D10032" s="178" t="s">
        <v>336</v>
      </c>
      <c r="E10032" s="178" t="s">
        <v>337</v>
      </c>
      <c r="F10032" s="178" t="s">
        <v>571</v>
      </c>
      <c r="G10032" s="178">
        <v>9</v>
      </c>
      <c r="H10032" s="178">
        <v>3.1612720369594199E-2</v>
      </c>
      <c r="I10032" s="178">
        <v>3.5406246813945504E-2</v>
      </c>
      <c r="J10032" s="178" t="s">
        <v>625</v>
      </c>
    </row>
    <row r="10033" spans="1:10" x14ac:dyDescent="0.45">
      <c r="A10033" s="178" t="s">
        <v>567</v>
      </c>
      <c r="B10033" s="178" t="s">
        <v>568</v>
      </c>
      <c r="C10033" s="178">
        <v>2050</v>
      </c>
      <c r="D10033" s="178" t="s">
        <v>336</v>
      </c>
      <c r="E10033" s="178" t="s">
        <v>337</v>
      </c>
      <c r="F10033" s="178" t="s">
        <v>569</v>
      </c>
      <c r="G10033" s="178">
        <v>9</v>
      </c>
      <c r="H10033" s="178">
        <v>0.25258409697562401</v>
      </c>
      <c r="I10033" s="178">
        <v>0.28289418861269894</v>
      </c>
      <c r="J10033" s="178" t="s">
        <v>625</v>
      </c>
    </row>
    <row r="10034" spans="1:10" x14ac:dyDescent="0.45">
      <c r="A10034" s="178" t="s">
        <v>567</v>
      </c>
      <c r="B10034" s="178" t="s">
        <v>568</v>
      </c>
      <c r="C10034" s="178">
        <v>2050</v>
      </c>
      <c r="D10034" s="178" t="s">
        <v>336</v>
      </c>
      <c r="E10034" s="178" t="s">
        <v>337</v>
      </c>
      <c r="F10034" s="178" t="s">
        <v>574</v>
      </c>
      <c r="G10034" s="178">
        <v>9</v>
      </c>
      <c r="H10034" s="178">
        <v>0.215930659789592</v>
      </c>
      <c r="I10034" s="178">
        <v>0.24184233896434307</v>
      </c>
      <c r="J10034" s="178" t="s">
        <v>626</v>
      </c>
    </row>
    <row r="10035" spans="1:10" x14ac:dyDescent="0.45">
      <c r="A10035" s="178" t="s">
        <v>567</v>
      </c>
      <c r="B10035" s="178" t="s">
        <v>568</v>
      </c>
      <c r="C10035" s="178">
        <v>2050</v>
      </c>
      <c r="D10035" s="178" t="s">
        <v>336</v>
      </c>
      <c r="E10035" s="178" t="s">
        <v>337</v>
      </c>
      <c r="F10035" s="178" t="s">
        <v>572</v>
      </c>
      <c r="G10035" s="178">
        <v>10</v>
      </c>
      <c r="H10035" s="178">
        <v>1.41790248890175E-2</v>
      </c>
      <c r="I10035" s="178">
        <v>1.5880507875699602E-2</v>
      </c>
      <c r="J10035" s="178" t="s">
        <v>625</v>
      </c>
    </row>
    <row r="10036" spans="1:10" x14ac:dyDescent="0.45">
      <c r="A10036" s="178" t="s">
        <v>567</v>
      </c>
      <c r="B10036" s="178" t="s">
        <v>568</v>
      </c>
      <c r="C10036" s="178">
        <v>2050</v>
      </c>
      <c r="D10036" s="178" t="s">
        <v>336</v>
      </c>
      <c r="E10036" s="178" t="s">
        <v>337</v>
      </c>
      <c r="F10036" s="178" t="s">
        <v>570</v>
      </c>
      <c r="G10036" s="178">
        <v>10</v>
      </c>
      <c r="H10036" s="178">
        <v>1.62645826931112E-2</v>
      </c>
      <c r="I10036" s="178">
        <v>1.8216332616284546E-2</v>
      </c>
      <c r="J10036" s="178" t="s">
        <v>625</v>
      </c>
    </row>
    <row r="10037" spans="1:10" x14ac:dyDescent="0.45">
      <c r="A10037" s="178" t="s">
        <v>567</v>
      </c>
      <c r="B10037" s="178" t="s">
        <v>568</v>
      </c>
      <c r="C10037" s="178">
        <v>2050</v>
      </c>
      <c r="D10037" s="178" t="s">
        <v>336</v>
      </c>
      <c r="E10037" s="178" t="s">
        <v>337</v>
      </c>
      <c r="F10037" s="178" t="s">
        <v>569</v>
      </c>
      <c r="G10037" s="178">
        <v>10</v>
      </c>
      <c r="H10037" s="178">
        <v>0.26846729777753298</v>
      </c>
      <c r="I10037" s="178">
        <v>0.30068337351083696</v>
      </c>
      <c r="J10037" s="178" t="s">
        <v>625</v>
      </c>
    </row>
    <row r="10038" spans="1:10" x14ac:dyDescent="0.45">
      <c r="A10038" s="178" t="s">
        <v>567</v>
      </c>
      <c r="B10038" s="178" t="s">
        <v>568</v>
      </c>
      <c r="C10038" s="178">
        <v>2050</v>
      </c>
      <c r="D10038" s="178" t="s">
        <v>336</v>
      </c>
      <c r="E10038" s="178" t="s">
        <v>337</v>
      </c>
      <c r="F10038" s="178" t="s">
        <v>571</v>
      </c>
      <c r="G10038" s="178">
        <v>10</v>
      </c>
      <c r="H10038" s="178">
        <v>2.5719146855408302E-2</v>
      </c>
      <c r="I10038" s="178">
        <v>2.8805444478057302E-2</v>
      </c>
      <c r="J10038" s="178" t="s">
        <v>625</v>
      </c>
    </row>
    <row r="10039" spans="1:10" x14ac:dyDescent="0.45">
      <c r="A10039" s="178" t="s">
        <v>567</v>
      </c>
      <c r="B10039" s="178" t="s">
        <v>568</v>
      </c>
      <c r="C10039" s="178">
        <v>2050</v>
      </c>
      <c r="D10039" s="178" t="s">
        <v>336</v>
      </c>
      <c r="E10039" s="178" t="s">
        <v>337</v>
      </c>
      <c r="F10039" s="178" t="s">
        <v>574</v>
      </c>
      <c r="G10039" s="178">
        <v>10</v>
      </c>
      <c r="H10039" s="178">
        <v>0.176777972606942</v>
      </c>
      <c r="I10039" s="178">
        <v>0.19799132931977506</v>
      </c>
      <c r="J10039" s="178" t="s">
        <v>626</v>
      </c>
    </row>
    <row r="10040" spans="1:10" x14ac:dyDescent="0.45">
      <c r="A10040" s="178" t="s">
        <v>567</v>
      </c>
      <c r="B10040" s="178" t="s">
        <v>568</v>
      </c>
      <c r="C10040" s="178">
        <v>2050</v>
      </c>
      <c r="D10040" s="178" t="s">
        <v>336</v>
      </c>
      <c r="E10040" s="178" t="s">
        <v>337</v>
      </c>
      <c r="F10040" s="178" t="s">
        <v>570</v>
      </c>
      <c r="G10040" s="178">
        <v>11</v>
      </c>
      <c r="H10040" s="178">
        <v>1.56184279476292E-2</v>
      </c>
      <c r="I10040" s="178">
        <v>1.7492639301344707E-2</v>
      </c>
      <c r="J10040" s="178" t="s">
        <v>625</v>
      </c>
    </row>
    <row r="10041" spans="1:10" x14ac:dyDescent="0.45">
      <c r="A10041" s="178" t="s">
        <v>567</v>
      </c>
      <c r="B10041" s="178" t="s">
        <v>568</v>
      </c>
      <c r="C10041" s="178">
        <v>2050</v>
      </c>
      <c r="D10041" s="178" t="s">
        <v>336</v>
      </c>
      <c r="E10041" s="178" t="s">
        <v>337</v>
      </c>
      <c r="F10041" s="178" t="s">
        <v>574</v>
      </c>
      <c r="G10041" s="178">
        <v>11</v>
      </c>
      <c r="H10041" s="178">
        <v>0.17984436941333101</v>
      </c>
      <c r="I10041" s="178">
        <v>0.20142569374293076</v>
      </c>
      <c r="J10041" s="178" t="s">
        <v>626</v>
      </c>
    </row>
    <row r="10042" spans="1:10" x14ac:dyDescent="0.45">
      <c r="A10042" s="178" t="s">
        <v>567</v>
      </c>
      <c r="B10042" s="178" t="s">
        <v>568</v>
      </c>
      <c r="C10042" s="178">
        <v>2050</v>
      </c>
      <c r="D10042" s="178" t="s">
        <v>336</v>
      </c>
      <c r="E10042" s="178" t="s">
        <v>337</v>
      </c>
      <c r="F10042" s="178" t="s">
        <v>571</v>
      </c>
      <c r="G10042" s="178">
        <v>11</v>
      </c>
      <c r="H10042" s="178">
        <v>1.6928713012021E-2</v>
      </c>
      <c r="I10042" s="178">
        <v>1.8960158573463521E-2</v>
      </c>
      <c r="J10042" s="178" t="s">
        <v>625</v>
      </c>
    </row>
    <row r="10043" spans="1:10" x14ac:dyDescent="0.45">
      <c r="A10043" s="178" t="s">
        <v>567</v>
      </c>
      <c r="B10043" s="178" t="s">
        <v>568</v>
      </c>
      <c r="C10043" s="178">
        <v>2050</v>
      </c>
      <c r="D10043" s="178" t="s">
        <v>336</v>
      </c>
      <c r="E10043" s="178" t="s">
        <v>337</v>
      </c>
      <c r="F10043" s="178" t="s">
        <v>573</v>
      </c>
      <c r="G10043" s="178">
        <v>11</v>
      </c>
      <c r="H10043" s="178">
        <v>1.9215714419261001E-3</v>
      </c>
      <c r="I10043" s="178">
        <v>2.1521600149572323E-3</v>
      </c>
      <c r="J10043" s="178" t="s">
        <v>625</v>
      </c>
    </row>
    <row r="10044" spans="1:10" x14ac:dyDescent="0.45">
      <c r="A10044" s="178" t="s">
        <v>567</v>
      </c>
      <c r="B10044" s="178" t="s">
        <v>568</v>
      </c>
      <c r="C10044" s="178">
        <v>2050</v>
      </c>
      <c r="D10044" s="178" t="s">
        <v>336</v>
      </c>
      <c r="E10044" s="178" t="s">
        <v>337</v>
      </c>
      <c r="F10044" s="178" t="s">
        <v>569</v>
      </c>
      <c r="G10044" s="178">
        <v>11</v>
      </c>
      <c r="H10044" s="178">
        <v>0.39130957564338997</v>
      </c>
      <c r="I10044" s="178">
        <v>0.4382667247205968</v>
      </c>
      <c r="J10044" s="178" t="s">
        <v>625</v>
      </c>
    </row>
    <row r="10045" spans="1:10" x14ac:dyDescent="0.45">
      <c r="A10045" s="178" t="s">
        <v>567</v>
      </c>
      <c r="B10045" s="178" t="s">
        <v>568</v>
      </c>
      <c r="C10045" s="178">
        <v>2050</v>
      </c>
      <c r="D10045" s="178" t="s">
        <v>336</v>
      </c>
      <c r="E10045" s="178" t="s">
        <v>337</v>
      </c>
      <c r="F10045" s="178" t="s">
        <v>572</v>
      </c>
      <c r="G10045" s="178">
        <v>11</v>
      </c>
      <c r="H10045" s="178">
        <v>1.49185285554267E-2</v>
      </c>
      <c r="I10045" s="178">
        <v>1.6708751982077906E-2</v>
      </c>
      <c r="J10045" s="178" t="s">
        <v>625</v>
      </c>
    </row>
    <row r="10046" spans="1:10" x14ac:dyDescent="0.45">
      <c r="A10046" s="178" t="s">
        <v>567</v>
      </c>
      <c r="B10046" s="178" t="s">
        <v>568</v>
      </c>
      <c r="C10046" s="178">
        <v>2050</v>
      </c>
      <c r="D10046" s="178" t="s">
        <v>336</v>
      </c>
      <c r="E10046" s="178" t="s">
        <v>337</v>
      </c>
      <c r="F10046" s="178" t="s">
        <v>574</v>
      </c>
      <c r="G10046" s="178">
        <v>12</v>
      </c>
      <c r="H10046" s="178">
        <v>0.111782655352726</v>
      </c>
      <c r="I10046" s="178">
        <v>0.12519657399505313</v>
      </c>
      <c r="J10046" s="178" t="s">
        <v>626</v>
      </c>
    </row>
    <row r="10047" spans="1:10" x14ac:dyDescent="0.45">
      <c r="A10047" s="178" t="s">
        <v>567</v>
      </c>
      <c r="B10047" s="178" t="s">
        <v>568</v>
      </c>
      <c r="C10047" s="178">
        <v>2050</v>
      </c>
      <c r="D10047" s="178" t="s">
        <v>336</v>
      </c>
      <c r="E10047" s="178" t="s">
        <v>337</v>
      </c>
      <c r="F10047" s="178" t="s">
        <v>570</v>
      </c>
      <c r="G10047" s="178">
        <v>12</v>
      </c>
      <c r="H10047" s="178">
        <v>1.84541012276895E-2</v>
      </c>
      <c r="I10047" s="178">
        <v>2.0668593375012242E-2</v>
      </c>
      <c r="J10047" s="178" t="s">
        <v>625</v>
      </c>
    </row>
    <row r="10048" spans="1:10" x14ac:dyDescent="0.45">
      <c r="A10048" s="178" t="s">
        <v>567</v>
      </c>
      <c r="B10048" s="178" t="s">
        <v>568</v>
      </c>
      <c r="C10048" s="178">
        <v>2050</v>
      </c>
      <c r="D10048" s="178" t="s">
        <v>336</v>
      </c>
      <c r="E10048" s="178" t="s">
        <v>337</v>
      </c>
      <c r="F10048" s="178" t="s">
        <v>572</v>
      </c>
      <c r="G10048" s="178">
        <v>12</v>
      </c>
      <c r="H10048" s="178">
        <v>9.5257085195044004E-3</v>
      </c>
      <c r="I10048" s="178">
        <v>1.0668793541844929E-2</v>
      </c>
      <c r="J10048" s="178" t="s">
        <v>625</v>
      </c>
    </row>
    <row r="10049" spans="1:10" x14ac:dyDescent="0.45">
      <c r="A10049" s="178" t="s">
        <v>567</v>
      </c>
      <c r="B10049" s="178" t="s">
        <v>568</v>
      </c>
      <c r="C10049" s="178">
        <v>2050</v>
      </c>
      <c r="D10049" s="178" t="s">
        <v>336</v>
      </c>
      <c r="E10049" s="178" t="s">
        <v>337</v>
      </c>
      <c r="F10049" s="178" t="s">
        <v>571</v>
      </c>
      <c r="G10049" s="178">
        <v>12</v>
      </c>
      <c r="H10049" s="178">
        <v>2.23596461582929E-2</v>
      </c>
      <c r="I10049" s="178">
        <v>2.5042803697288049E-2</v>
      </c>
      <c r="J10049" s="178" t="s">
        <v>625</v>
      </c>
    </row>
    <row r="10050" spans="1:10" x14ac:dyDescent="0.45">
      <c r="A10050" s="178" t="s">
        <v>567</v>
      </c>
      <c r="B10050" s="178" t="s">
        <v>568</v>
      </c>
      <c r="C10050" s="178">
        <v>2050</v>
      </c>
      <c r="D10050" s="178" t="s">
        <v>336</v>
      </c>
      <c r="E10050" s="178" t="s">
        <v>337</v>
      </c>
      <c r="F10050" s="178" t="s">
        <v>569</v>
      </c>
      <c r="G10050" s="178">
        <v>12</v>
      </c>
      <c r="H10050" s="178">
        <v>0.31554564554244202</v>
      </c>
      <c r="I10050" s="178">
        <v>0.35341112300753508</v>
      </c>
      <c r="J10050" s="178" t="s">
        <v>625</v>
      </c>
    </row>
    <row r="10051" spans="1:10" x14ac:dyDescent="0.45">
      <c r="A10051" s="178" t="s">
        <v>567</v>
      </c>
      <c r="B10051" s="178" t="s">
        <v>568</v>
      </c>
      <c r="C10051" s="178">
        <v>2050</v>
      </c>
      <c r="D10051" s="178" t="s">
        <v>336</v>
      </c>
      <c r="E10051" s="178" t="s">
        <v>337</v>
      </c>
      <c r="F10051" s="178" t="s">
        <v>570</v>
      </c>
      <c r="G10051" s="178">
        <v>13</v>
      </c>
      <c r="H10051" s="178">
        <v>1.9720590556971701E-2</v>
      </c>
      <c r="I10051" s="178">
        <v>2.2087061423808306E-2</v>
      </c>
      <c r="J10051" s="178" t="s">
        <v>625</v>
      </c>
    </row>
    <row r="10052" spans="1:10" x14ac:dyDescent="0.45">
      <c r="A10052" s="178" t="s">
        <v>567</v>
      </c>
      <c r="B10052" s="178" t="s">
        <v>568</v>
      </c>
      <c r="C10052" s="178">
        <v>2050</v>
      </c>
      <c r="D10052" s="178" t="s">
        <v>336</v>
      </c>
      <c r="E10052" s="178" t="s">
        <v>337</v>
      </c>
      <c r="F10052" s="178" t="s">
        <v>569</v>
      </c>
      <c r="G10052" s="178">
        <v>13</v>
      </c>
      <c r="H10052" s="178">
        <v>0.120926207862794</v>
      </c>
      <c r="I10052" s="178">
        <v>0.13543735280632929</v>
      </c>
      <c r="J10052" s="178" t="s">
        <v>625</v>
      </c>
    </row>
    <row r="10053" spans="1:10" x14ac:dyDescent="0.45">
      <c r="A10053" s="178" t="s">
        <v>567</v>
      </c>
      <c r="B10053" s="178" t="s">
        <v>568</v>
      </c>
      <c r="C10053" s="178">
        <v>2050</v>
      </c>
      <c r="D10053" s="178" t="s">
        <v>336</v>
      </c>
      <c r="E10053" s="178" t="s">
        <v>337</v>
      </c>
      <c r="F10053" s="178" t="s">
        <v>571</v>
      </c>
      <c r="G10053" s="178">
        <v>13</v>
      </c>
      <c r="H10053" s="178">
        <v>2.0628445869078901E-2</v>
      </c>
      <c r="I10053" s="178">
        <v>2.3103859373368372E-2</v>
      </c>
      <c r="J10053" s="178" t="s">
        <v>625</v>
      </c>
    </row>
    <row r="10054" spans="1:10" x14ac:dyDescent="0.45">
      <c r="A10054" s="178" t="s">
        <v>567</v>
      </c>
      <c r="B10054" s="178" t="s">
        <v>568</v>
      </c>
      <c r="C10054" s="178">
        <v>2050</v>
      </c>
      <c r="D10054" s="178" t="s">
        <v>336</v>
      </c>
      <c r="E10054" s="178" t="s">
        <v>337</v>
      </c>
      <c r="F10054" s="178" t="s">
        <v>574</v>
      </c>
      <c r="G10054" s="178">
        <v>13</v>
      </c>
      <c r="H10054" s="178">
        <v>9.3836203101091101E-2</v>
      </c>
      <c r="I10054" s="178">
        <v>0.10509654747322204</v>
      </c>
      <c r="J10054" s="178" t="s">
        <v>626</v>
      </c>
    </row>
    <row r="10055" spans="1:10" x14ac:dyDescent="0.45">
      <c r="A10055" s="178" t="s">
        <v>567</v>
      </c>
      <c r="B10055" s="178" t="s">
        <v>568</v>
      </c>
      <c r="C10055" s="178">
        <v>2050</v>
      </c>
      <c r="D10055" s="178" t="s">
        <v>336</v>
      </c>
      <c r="E10055" s="178" t="s">
        <v>337</v>
      </c>
      <c r="F10055" s="178" t="s">
        <v>572</v>
      </c>
      <c r="G10055" s="178">
        <v>13</v>
      </c>
      <c r="H10055" s="178">
        <v>3.446565111517E-3</v>
      </c>
      <c r="I10055" s="178">
        <v>3.8601529248990405E-3</v>
      </c>
      <c r="J10055" s="178" t="s">
        <v>625</v>
      </c>
    </row>
    <row r="10056" spans="1:10" x14ac:dyDescent="0.45">
      <c r="A10056" s="178" t="s">
        <v>567</v>
      </c>
      <c r="B10056" s="178" t="s">
        <v>568</v>
      </c>
      <c r="C10056" s="178">
        <v>2050</v>
      </c>
      <c r="D10056" s="178" t="s">
        <v>336</v>
      </c>
      <c r="E10056" s="178" t="s">
        <v>337</v>
      </c>
      <c r="F10056" s="178" t="s">
        <v>572</v>
      </c>
      <c r="G10056" s="178">
        <v>14</v>
      </c>
      <c r="H10056" s="178">
        <v>6.2397384026552996E-3</v>
      </c>
      <c r="I10056" s="178">
        <v>6.9885070109739359E-3</v>
      </c>
      <c r="J10056" s="178" t="s">
        <v>625</v>
      </c>
    </row>
    <row r="10057" spans="1:10" x14ac:dyDescent="0.45">
      <c r="A10057" s="178" t="s">
        <v>567</v>
      </c>
      <c r="B10057" s="178" t="s">
        <v>568</v>
      </c>
      <c r="C10057" s="178">
        <v>2050</v>
      </c>
      <c r="D10057" s="178" t="s">
        <v>336</v>
      </c>
      <c r="E10057" s="178" t="s">
        <v>337</v>
      </c>
      <c r="F10057" s="178" t="s">
        <v>571</v>
      </c>
      <c r="G10057" s="178">
        <v>14</v>
      </c>
      <c r="H10057" s="178">
        <v>1.2286429730011201E-2</v>
      </c>
      <c r="I10057" s="178">
        <v>1.3760801297612545E-2</v>
      </c>
      <c r="J10057" s="178" t="s">
        <v>625</v>
      </c>
    </row>
    <row r="10058" spans="1:10" x14ac:dyDescent="0.45">
      <c r="A10058" s="178" t="s">
        <v>567</v>
      </c>
      <c r="B10058" s="178" t="s">
        <v>568</v>
      </c>
      <c r="C10058" s="178">
        <v>2050</v>
      </c>
      <c r="D10058" s="178" t="s">
        <v>336</v>
      </c>
      <c r="E10058" s="178" t="s">
        <v>337</v>
      </c>
      <c r="F10058" s="178" t="s">
        <v>569</v>
      </c>
      <c r="G10058" s="178">
        <v>14</v>
      </c>
      <c r="H10058" s="178">
        <v>0.23614423535764201</v>
      </c>
      <c r="I10058" s="178">
        <v>0.26448154360055909</v>
      </c>
      <c r="J10058" s="178" t="s">
        <v>625</v>
      </c>
    </row>
    <row r="10059" spans="1:10" x14ac:dyDescent="0.45">
      <c r="A10059" s="178" t="s">
        <v>567</v>
      </c>
      <c r="B10059" s="178" t="s">
        <v>568</v>
      </c>
      <c r="C10059" s="178">
        <v>2050</v>
      </c>
      <c r="D10059" s="178" t="s">
        <v>336</v>
      </c>
      <c r="E10059" s="178" t="s">
        <v>337</v>
      </c>
      <c r="F10059" s="178" t="s">
        <v>574</v>
      </c>
      <c r="G10059" s="178">
        <v>14</v>
      </c>
      <c r="H10059" s="178">
        <v>3.2857443671673502E-2</v>
      </c>
      <c r="I10059" s="178">
        <v>3.6800336912274328E-2</v>
      </c>
      <c r="J10059" s="178" t="s">
        <v>626</v>
      </c>
    </row>
    <row r="10060" spans="1:10" x14ac:dyDescent="0.45">
      <c r="A10060" s="178" t="s">
        <v>567</v>
      </c>
      <c r="B10060" s="178" t="s">
        <v>568</v>
      </c>
      <c r="C10060" s="178">
        <v>2050</v>
      </c>
      <c r="D10060" s="178" t="s">
        <v>336</v>
      </c>
      <c r="E10060" s="178" t="s">
        <v>337</v>
      </c>
      <c r="F10060" s="178" t="s">
        <v>570</v>
      </c>
      <c r="G10060" s="178">
        <v>14</v>
      </c>
      <c r="H10060" s="178">
        <v>1.8247163854539401E-2</v>
      </c>
      <c r="I10060" s="178">
        <v>2.0436823517084132E-2</v>
      </c>
      <c r="J10060" s="178" t="s">
        <v>625</v>
      </c>
    </row>
    <row r="10061" spans="1:10" x14ac:dyDescent="0.45">
      <c r="A10061" s="178" t="s">
        <v>567</v>
      </c>
      <c r="B10061" s="178" t="s">
        <v>568</v>
      </c>
      <c r="C10061" s="178">
        <v>2050</v>
      </c>
      <c r="D10061" s="178" t="s">
        <v>336</v>
      </c>
      <c r="E10061" s="178" t="s">
        <v>337</v>
      </c>
      <c r="F10061" s="178" t="s">
        <v>573</v>
      </c>
      <c r="G10061" s="178">
        <v>14</v>
      </c>
      <c r="H10061" s="178">
        <v>3.6145345075056E-3</v>
      </c>
      <c r="I10061" s="178">
        <v>4.048278648406272E-3</v>
      </c>
      <c r="J10061" s="178" t="s">
        <v>625</v>
      </c>
    </row>
    <row r="10062" spans="1:10" x14ac:dyDescent="0.45">
      <c r="A10062" s="178" t="s">
        <v>567</v>
      </c>
      <c r="B10062" s="178" t="s">
        <v>568</v>
      </c>
      <c r="C10062" s="178">
        <v>2050</v>
      </c>
      <c r="D10062" s="178" t="s">
        <v>336</v>
      </c>
      <c r="E10062" s="178" t="s">
        <v>337</v>
      </c>
      <c r="F10062" s="178" t="s">
        <v>570</v>
      </c>
      <c r="G10062" s="178">
        <v>15</v>
      </c>
      <c r="H10062" s="178">
        <v>1.40295205637813E-2</v>
      </c>
      <c r="I10062" s="178">
        <v>1.5713063031435059E-2</v>
      </c>
      <c r="J10062" s="178" t="s">
        <v>625</v>
      </c>
    </row>
    <row r="10063" spans="1:10" x14ac:dyDescent="0.45">
      <c r="A10063" s="178" t="s">
        <v>567</v>
      </c>
      <c r="B10063" s="178" t="s">
        <v>568</v>
      </c>
      <c r="C10063" s="178">
        <v>2050</v>
      </c>
      <c r="D10063" s="178" t="s">
        <v>336</v>
      </c>
      <c r="E10063" s="178" t="s">
        <v>337</v>
      </c>
      <c r="F10063" s="178" t="s">
        <v>569</v>
      </c>
      <c r="G10063" s="178">
        <v>15</v>
      </c>
      <c r="H10063" s="178">
        <v>0.16610172577202301</v>
      </c>
      <c r="I10063" s="178">
        <v>0.1860339328646658</v>
      </c>
      <c r="J10063" s="178" t="s">
        <v>625</v>
      </c>
    </row>
    <row r="10064" spans="1:10" x14ac:dyDescent="0.45">
      <c r="A10064" s="178" t="s">
        <v>567</v>
      </c>
      <c r="B10064" s="178" t="s">
        <v>568</v>
      </c>
      <c r="C10064" s="178">
        <v>2050</v>
      </c>
      <c r="D10064" s="178" t="s">
        <v>336</v>
      </c>
      <c r="E10064" s="178" t="s">
        <v>337</v>
      </c>
      <c r="F10064" s="178" t="s">
        <v>571</v>
      </c>
      <c r="G10064" s="178">
        <v>15</v>
      </c>
      <c r="H10064" s="178">
        <v>7.2050139715428996E-3</v>
      </c>
      <c r="I10064" s="178">
        <v>8.0696156481280482E-3</v>
      </c>
      <c r="J10064" s="178" t="s">
        <v>625</v>
      </c>
    </row>
    <row r="10065" spans="1:10" x14ac:dyDescent="0.45">
      <c r="A10065" s="178" t="s">
        <v>567</v>
      </c>
      <c r="B10065" s="178" t="s">
        <v>568</v>
      </c>
      <c r="C10065" s="178">
        <v>2050</v>
      </c>
      <c r="D10065" s="178" t="s">
        <v>336</v>
      </c>
      <c r="E10065" s="178" t="s">
        <v>337</v>
      </c>
      <c r="F10065" s="178" t="s">
        <v>574</v>
      </c>
      <c r="G10065" s="178">
        <v>15</v>
      </c>
      <c r="H10065" s="178">
        <v>6.0617299284786E-2</v>
      </c>
      <c r="I10065" s="178">
        <v>6.7891375198960324E-2</v>
      </c>
      <c r="J10065" s="178" t="s">
        <v>626</v>
      </c>
    </row>
    <row r="10066" spans="1:10" x14ac:dyDescent="0.45">
      <c r="A10066" s="178" t="s">
        <v>567</v>
      </c>
      <c r="B10066" s="178" t="s">
        <v>568</v>
      </c>
      <c r="C10066" s="178">
        <v>2050</v>
      </c>
      <c r="D10066" s="178" t="s">
        <v>336</v>
      </c>
      <c r="E10066" s="178" t="s">
        <v>337</v>
      </c>
      <c r="F10066" s="178" t="s">
        <v>572</v>
      </c>
      <c r="G10066" s="178">
        <v>15</v>
      </c>
      <c r="H10066" s="178">
        <v>3.2495457198819999E-3</v>
      </c>
      <c r="I10066" s="178">
        <v>3.6394912062678404E-3</v>
      </c>
      <c r="J10066" s="178" t="s">
        <v>625</v>
      </c>
    </row>
    <row r="10067" spans="1:10" x14ac:dyDescent="0.45">
      <c r="A10067" s="178" t="s">
        <v>567</v>
      </c>
      <c r="B10067" s="178" t="s">
        <v>568</v>
      </c>
      <c r="C10067" s="178">
        <v>2050</v>
      </c>
      <c r="D10067" s="178" t="s">
        <v>336</v>
      </c>
      <c r="E10067" s="178" t="s">
        <v>337</v>
      </c>
      <c r="F10067" s="178" t="s">
        <v>569</v>
      </c>
      <c r="G10067" s="178">
        <v>16</v>
      </c>
      <c r="H10067" s="178">
        <v>0.19669005461037101</v>
      </c>
      <c r="I10067" s="178">
        <v>0.22029286116361554</v>
      </c>
      <c r="J10067" s="178" t="s">
        <v>625</v>
      </c>
    </row>
    <row r="10068" spans="1:10" x14ac:dyDescent="0.45">
      <c r="A10068" s="178" t="s">
        <v>567</v>
      </c>
      <c r="B10068" s="178" t="s">
        <v>568</v>
      </c>
      <c r="C10068" s="178">
        <v>2050</v>
      </c>
      <c r="D10068" s="178" t="s">
        <v>336</v>
      </c>
      <c r="E10068" s="178" t="s">
        <v>337</v>
      </c>
      <c r="F10068" s="178" t="s">
        <v>574</v>
      </c>
      <c r="G10068" s="178">
        <v>16</v>
      </c>
      <c r="H10068" s="178">
        <v>2.0945682656019898E-2</v>
      </c>
      <c r="I10068" s="178">
        <v>2.345916457474229E-2</v>
      </c>
      <c r="J10068" s="178" t="s">
        <v>626</v>
      </c>
    </row>
    <row r="10069" spans="1:10" x14ac:dyDescent="0.45">
      <c r="A10069" s="178" t="s">
        <v>567</v>
      </c>
      <c r="B10069" s="178" t="s">
        <v>568</v>
      </c>
      <c r="C10069" s="178">
        <v>2050</v>
      </c>
      <c r="D10069" s="178" t="s">
        <v>336</v>
      </c>
      <c r="E10069" s="178" t="s">
        <v>337</v>
      </c>
      <c r="F10069" s="178" t="s">
        <v>572</v>
      </c>
      <c r="G10069" s="178">
        <v>16</v>
      </c>
      <c r="H10069" s="178">
        <v>1.3558332648245001E-3</v>
      </c>
      <c r="I10069" s="178">
        <v>1.5185332566034402E-3</v>
      </c>
      <c r="J10069" s="178" t="s">
        <v>625</v>
      </c>
    </row>
    <row r="10070" spans="1:10" x14ac:dyDescent="0.45">
      <c r="A10070" s="178" t="s">
        <v>567</v>
      </c>
      <c r="B10070" s="178" t="s">
        <v>568</v>
      </c>
      <c r="C10070" s="178">
        <v>2050</v>
      </c>
      <c r="D10070" s="178" t="s">
        <v>336</v>
      </c>
      <c r="E10070" s="178" t="s">
        <v>337</v>
      </c>
      <c r="F10070" s="178" t="s">
        <v>570</v>
      </c>
      <c r="G10070" s="178">
        <v>16</v>
      </c>
      <c r="H10070" s="178">
        <v>1.39345154748298E-2</v>
      </c>
      <c r="I10070" s="178">
        <v>1.5606657331809378E-2</v>
      </c>
      <c r="J10070" s="178" t="s">
        <v>625</v>
      </c>
    </row>
    <row r="10071" spans="1:10" x14ac:dyDescent="0.45">
      <c r="A10071" s="178" t="s">
        <v>567</v>
      </c>
      <c r="B10071" s="178" t="s">
        <v>568</v>
      </c>
      <c r="C10071" s="178">
        <v>2050</v>
      </c>
      <c r="D10071" s="178" t="s">
        <v>336</v>
      </c>
      <c r="E10071" s="178" t="s">
        <v>337</v>
      </c>
      <c r="F10071" s="178" t="s">
        <v>571</v>
      </c>
      <c r="G10071" s="178">
        <v>16</v>
      </c>
      <c r="H10071" s="178">
        <v>6.5196109935641003E-3</v>
      </c>
      <c r="I10071" s="178">
        <v>7.3019643127917927E-3</v>
      </c>
      <c r="J10071" s="178" t="s">
        <v>625</v>
      </c>
    </row>
    <row r="10072" spans="1:10" x14ac:dyDescent="0.45">
      <c r="A10072" s="178" t="s">
        <v>567</v>
      </c>
      <c r="B10072" s="178" t="s">
        <v>568</v>
      </c>
      <c r="C10072" s="178">
        <v>2050</v>
      </c>
      <c r="D10072" s="178" t="s">
        <v>336</v>
      </c>
      <c r="E10072" s="178" t="s">
        <v>337</v>
      </c>
      <c r="F10072" s="178" t="s">
        <v>572</v>
      </c>
      <c r="G10072" s="178">
        <v>17</v>
      </c>
      <c r="H10072" s="178">
        <v>9.0863146760970001E-4</v>
      </c>
      <c r="I10072" s="178">
        <v>1.017667243722864E-3</v>
      </c>
      <c r="J10072" s="178" t="s">
        <v>625</v>
      </c>
    </row>
    <row r="10073" spans="1:10" x14ac:dyDescent="0.45">
      <c r="A10073" s="178" t="s">
        <v>567</v>
      </c>
      <c r="B10073" s="178" t="s">
        <v>568</v>
      </c>
      <c r="C10073" s="178">
        <v>2050</v>
      </c>
      <c r="D10073" s="178" t="s">
        <v>336</v>
      </c>
      <c r="E10073" s="178" t="s">
        <v>337</v>
      </c>
      <c r="F10073" s="178" t="s">
        <v>574</v>
      </c>
      <c r="G10073" s="178">
        <v>17</v>
      </c>
      <c r="H10073" s="178">
        <v>1.5162484603934E-2</v>
      </c>
      <c r="I10073" s="178">
        <v>1.6981982756406083E-2</v>
      </c>
      <c r="J10073" s="178" t="s">
        <v>626</v>
      </c>
    </row>
    <row r="10074" spans="1:10" x14ac:dyDescent="0.45">
      <c r="A10074" s="178" t="s">
        <v>567</v>
      </c>
      <c r="B10074" s="178" t="s">
        <v>568</v>
      </c>
      <c r="C10074" s="178">
        <v>2050</v>
      </c>
      <c r="D10074" s="178" t="s">
        <v>336</v>
      </c>
      <c r="E10074" s="178" t="s">
        <v>337</v>
      </c>
      <c r="F10074" s="178" t="s">
        <v>569</v>
      </c>
      <c r="G10074" s="178">
        <v>17</v>
      </c>
      <c r="H10074" s="178">
        <v>0.13359260931611</v>
      </c>
      <c r="I10074" s="178">
        <v>0.1496237224340432</v>
      </c>
      <c r="J10074" s="178" t="s">
        <v>625</v>
      </c>
    </row>
    <row r="10075" spans="1:10" x14ac:dyDescent="0.45">
      <c r="A10075" s="178" t="s">
        <v>567</v>
      </c>
      <c r="B10075" s="178" t="s">
        <v>568</v>
      </c>
      <c r="C10075" s="178">
        <v>2050</v>
      </c>
      <c r="D10075" s="178" t="s">
        <v>336</v>
      </c>
      <c r="E10075" s="178" t="s">
        <v>337</v>
      </c>
      <c r="F10075" s="178" t="s">
        <v>570</v>
      </c>
      <c r="G10075" s="178">
        <v>17</v>
      </c>
      <c r="H10075" s="178">
        <v>1.3431916187982999E-2</v>
      </c>
      <c r="I10075" s="178">
        <v>1.504374613054096E-2</v>
      </c>
      <c r="J10075" s="178" t="s">
        <v>625</v>
      </c>
    </row>
    <row r="10076" spans="1:10" x14ac:dyDescent="0.45">
      <c r="A10076" s="178" t="s">
        <v>567</v>
      </c>
      <c r="B10076" s="178" t="s">
        <v>568</v>
      </c>
      <c r="C10076" s="178">
        <v>2050</v>
      </c>
      <c r="D10076" s="178" t="s">
        <v>336</v>
      </c>
      <c r="E10076" s="178" t="s">
        <v>337</v>
      </c>
      <c r="F10076" s="178" t="s">
        <v>571</v>
      </c>
      <c r="G10076" s="178">
        <v>17</v>
      </c>
      <c r="H10076" s="178">
        <v>6.2068208499113002E-3</v>
      </c>
      <c r="I10076" s="178">
        <v>6.951639351900657E-3</v>
      </c>
      <c r="J10076" s="178" t="s">
        <v>625</v>
      </c>
    </row>
    <row r="10077" spans="1:10" x14ac:dyDescent="0.45">
      <c r="A10077" s="178" t="s">
        <v>567</v>
      </c>
      <c r="B10077" s="178" t="s">
        <v>568</v>
      </c>
      <c r="C10077" s="178">
        <v>2050</v>
      </c>
      <c r="D10077" s="178" t="s">
        <v>336</v>
      </c>
      <c r="E10077" s="178" t="s">
        <v>337</v>
      </c>
      <c r="F10077" s="178" t="s">
        <v>569</v>
      </c>
      <c r="G10077" s="178">
        <v>18</v>
      </c>
      <c r="H10077" s="178">
        <v>0.18077881447970801</v>
      </c>
      <c r="I10077" s="178">
        <v>0.20247227221727299</v>
      </c>
      <c r="J10077" s="178" t="s">
        <v>625</v>
      </c>
    </row>
    <row r="10078" spans="1:10" x14ac:dyDescent="0.45">
      <c r="A10078" s="178" t="s">
        <v>567</v>
      </c>
      <c r="B10078" s="178" t="s">
        <v>568</v>
      </c>
      <c r="C10078" s="178">
        <v>2050</v>
      </c>
      <c r="D10078" s="178" t="s">
        <v>336</v>
      </c>
      <c r="E10078" s="178" t="s">
        <v>337</v>
      </c>
      <c r="F10078" s="178" t="s">
        <v>571</v>
      </c>
      <c r="G10078" s="178">
        <v>18</v>
      </c>
      <c r="H10078" s="178">
        <v>3.8166463200468999E-3</v>
      </c>
      <c r="I10078" s="178">
        <v>4.2746438784525284E-3</v>
      </c>
      <c r="J10078" s="178" t="s">
        <v>625</v>
      </c>
    </row>
    <row r="10079" spans="1:10" x14ac:dyDescent="0.45">
      <c r="A10079" s="178" t="s">
        <v>567</v>
      </c>
      <c r="B10079" s="178" t="s">
        <v>568</v>
      </c>
      <c r="C10079" s="178">
        <v>2050</v>
      </c>
      <c r="D10079" s="178" t="s">
        <v>336</v>
      </c>
      <c r="E10079" s="178" t="s">
        <v>337</v>
      </c>
      <c r="F10079" s="178" t="s">
        <v>570</v>
      </c>
      <c r="G10079" s="178">
        <v>18</v>
      </c>
      <c r="H10079" s="178">
        <v>1.0518246854189801E-2</v>
      </c>
      <c r="I10079" s="178">
        <v>1.1780436476692578E-2</v>
      </c>
      <c r="J10079" s="178" t="s">
        <v>625</v>
      </c>
    </row>
    <row r="10080" spans="1:10" x14ac:dyDescent="0.45">
      <c r="A10080" s="178" t="s">
        <v>567</v>
      </c>
      <c r="B10080" s="178" t="s">
        <v>568</v>
      </c>
      <c r="C10080" s="178">
        <v>2050</v>
      </c>
      <c r="D10080" s="178" t="s">
        <v>336</v>
      </c>
      <c r="E10080" s="178" t="s">
        <v>337</v>
      </c>
      <c r="F10080" s="178" t="s">
        <v>574</v>
      </c>
      <c r="G10080" s="178">
        <v>18</v>
      </c>
      <c r="H10080" s="178">
        <v>1.7549490439705599E-2</v>
      </c>
      <c r="I10080" s="178">
        <v>1.9655429292470272E-2</v>
      </c>
      <c r="J10080" s="178" t="s">
        <v>626</v>
      </c>
    </row>
    <row r="10081" spans="1:10" x14ac:dyDescent="0.45">
      <c r="A10081" s="178" t="s">
        <v>567</v>
      </c>
      <c r="B10081" s="178" t="s">
        <v>568</v>
      </c>
      <c r="C10081" s="178">
        <v>2050</v>
      </c>
      <c r="D10081" s="178" t="s">
        <v>336</v>
      </c>
      <c r="E10081" s="178" t="s">
        <v>337</v>
      </c>
      <c r="F10081" s="178" t="s">
        <v>572</v>
      </c>
      <c r="G10081" s="178">
        <v>18</v>
      </c>
      <c r="H10081" s="178">
        <v>1.2099543164368E-3</v>
      </c>
      <c r="I10081" s="178">
        <v>1.3551488344092162E-3</v>
      </c>
      <c r="J10081" s="178" t="s">
        <v>625</v>
      </c>
    </row>
    <row r="10082" spans="1:10" x14ac:dyDescent="0.45">
      <c r="A10082" s="178" t="s">
        <v>567</v>
      </c>
      <c r="B10082" s="178" t="s">
        <v>568</v>
      </c>
      <c r="C10082" s="178">
        <v>2050</v>
      </c>
      <c r="D10082" s="178" t="s">
        <v>336</v>
      </c>
      <c r="E10082" s="178" t="s">
        <v>337</v>
      </c>
      <c r="F10082" s="178" t="s">
        <v>574</v>
      </c>
      <c r="G10082" s="178">
        <v>19</v>
      </c>
      <c r="H10082" s="178">
        <v>4.8453841591253998E-3</v>
      </c>
      <c r="I10082" s="178">
        <v>5.4268302582204482E-3</v>
      </c>
      <c r="J10082" s="178" t="s">
        <v>626</v>
      </c>
    </row>
    <row r="10083" spans="1:10" x14ac:dyDescent="0.45">
      <c r="A10083" s="178" t="s">
        <v>567</v>
      </c>
      <c r="B10083" s="178" t="s">
        <v>568</v>
      </c>
      <c r="C10083" s="178">
        <v>2050</v>
      </c>
      <c r="D10083" s="178" t="s">
        <v>336</v>
      </c>
      <c r="E10083" s="178" t="s">
        <v>337</v>
      </c>
      <c r="F10083" s="178" t="s">
        <v>569</v>
      </c>
      <c r="G10083" s="178">
        <v>19</v>
      </c>
      <c r="H10083" s="178">
        <v>8.4183176513761296E-2</v>
      </c>
      <c r="I10083" s="178">
        <v>9.4285157695412666E-2</v>
      </c>
      <c r="J10083" s="178" t="s">
        <v>625</v>
      </c>
    </row>
    <row r="10084" spans="1:10" x14ac:dyDescent="0.45">
      <c r="A10084" s="178" t="s">
        <v>567</v>
      </c>
      <c r="B10084" s="178" t="s">
        <v>568</v>
      </c>
      <c r="C10084" s="178">
        <v>2050</v>
      </c>
      <c r="D10084" s="178" t="s">
        <v>336</v>
      </c>
      <c r="E10084" s="178" t="s">
        <v>337</v>
      </c>
      <c r="F10084" s="178" t="s">
        <v>572</v>
      </c>
      <c r="G10084" s="178">
        <v>19</v>
      </c>
      <c r="H10084" s="178">
        <v>1.8018856935668999E-3</v>
      </c>
      <c r="I10084" s="178">
        <v>2.0181119767949279E-3</v>
      </c>
      <c r="J10084" s="178" t="s">
        <v>625</v>
      </c>
    </row>
    <row r="10085" spans="1:10" x14ac:dyDescent="0.45">
      <c r="A10085" s="178" t="s">
        <v>567</v>
      </c>
      <c r="B10085" s="178" t="s">
        <v>568</v>
      </c>
      <c r="C10085" s="178">
        <v>2050</v>
      </c>
      <c r="D10085" s="178" t="s">
        <v>336</v>
      </c>
      <c r="E10085" s="178" t="s">
        <v>337</v>
      </c>
      <c r="F10085" s="178" t="s">
        <v>571</v>
      </c>
      <c r="G10085" s="178">
        <v>19</v>
      </c>
      <c r="H10085" s="178">
        <v>2.4349763843929E-3</v>
      </c>
      <c r="I10085" s="178">
        <v>2.7271735505200482E-3</v>
      </c>
      <c r="J10085" s="178" t="s">
        <v>625</v>
      </c>
    </row>
    <row r="10086" spans="1:10" x14ac:dyDescent="0.45">
      <c r="A10086" s="178" t="s">
        <v>567</v>
      </c>
      <c r="B10086" s="178" t="s">
        <v>568</v>
      </c>
      <c r="C10086" s="178">
        <v>2050</v>
      </c>
      <c r="D10086" s="178" t="s">
        <v>336</v>
      </c>
      <c r="E10086" s="178" t="s">
        <v>337</v>
      </c>
      <c r="F10086" s="178" t="s">
        <v>570</v>
      </c>
      <c r="G10086" s="178">
        <v>19</v>
      </c>
      <c r="H10086" s="178">
        <v>1.08396583818831E-2</v>
      </c>
      <c r="I10086" s="178">
        <v>1.2140417387709074E-2</v>
      </c>
      <c r="J10086" s="178" t="s">
        <v>625</v>
      </c>
    </row>
    <row r="10087" spans="1:10" x14ac:dyDescent="0.45">
      <c r="A10087" s="178" t="s">
        <v>567</v>
      </c>
      <c r="B10087" s="178" t="s">
        <v>568</v>
      </c>
      <c r="C10087" s="178">
        <v>2050</v>
      </c>
      <c r="D10087" s="178" t="s">
        <v>336</v>
      </c>
      <c r="E10087" s="178" t="s">
        <v>337</v>
      </c>
      <c r="F10087" s="178" t="s">
        <v>572</v>
      </c>
      <c r="G10087" s="178">
        <v>20</v>
      </c>
      <c r="H10087" s="178">
        <v>7.2446825652150004E-4</v>
      </c>
      <c r="I10087" s="178">
        <v>8.1140444730408011E-4</v>
      </c>
      <c r="J10087" s="178" t="s">
        <v>625</v>
      </c>
    </row>
    <row r="10088" spans="1:10" x14ac:dyDescent="0.45">
      <c r="A10088" s="178" t="s">
        <v>567</v>
      </c>
      <c r="B10088" s="178" t="s">
        <v>568</v>
      </c>
      <c r="C10088" s="178">
        <v>2050</v>
      </c>
      <c r="D10088" s="178" t="s">
        <v>336</v>
      </c>
      <c r="E10088" s="178" t="s">
        <v>337</v>
      </c>
      <c r="F10088" s="178" t="s">
        <v>570</v>
      </c>
      <c r="G10088" s="178">
        <v>20</v>
      </c>
      <c r="H10088" s="178">
        <v>3.4276203950867E-3</v>
      </c>
      <c r="I10088" s="178">
        <v>3.8389348424971042E-3</v>
      </c>
      <c r="J10088" s="178" t="s">
        <v>625</v>
      </c>
    </row>
    <row r="10089" spans="1:10" x14ac:dyDescent="0.45">
      <c r="A10089" s="178" t="s">
        <v>567</v>
      </c>
      <c r="B10089" s="178" t="s">
        <v>568</v>
      </c>
      <c r="C10089" s="178">
        <v>2050</v>
      </c>
      <c r="D10089" s="178" t="s">
        <v>336</v>
      </c>
      <c r="E10089" s="178" t="s">
        <v>337</v>
      </c>
      <c r="F10089" s="178" t="s">
        <v>571</v>
      </c>
      <c r="G10089" s="178">
        <v>20</v>
      </c>
      <c r="H10089" s="178">
        <v>8.5785573173780005E-4</v>
      </c>
      <c r="I10089" s="178">
        <v>9.6079841954633616E-4</v>
      </c>
      <c r="J10089" s="178" t="s">
        <v>625</v>
      </c>
    </row>
    <row r="10090" spans="1:10" x14ac:dyDescent="0.45">
      <c r="A10090" s="178" t="s">
        <v>567</v>
      </c>
      <c r="B10090" s="178" t="s">
        <v>568</v>
      </c>
      <c r="C10090" s="178">
        <v>2050</v>
      </c>
      <c r="D10090" s="178" t="s">
        <v>336</v>
      </c>
      <c r="E10090" s="178" t="s">
        <v>337</v>
      </c>
      <c r="F10090" s="178" t="s">
        <v>574</v>
      </c>
      <c r="G10090" s="178">
        <v>20</v>
      </c>
      <c r="H10090" s="178">
        <v>1.71930722426623E-2</v>
      </c>
      <c r="I10090" s="178">
        <v>1.9256240911781779E-2</v>
      </c>
      <c r="J10090" s="178" t="s">
        <v>626</v>
      </c>
    </row>
    <row r="10091" spans="1:10" x14ac:dyDescent="0.45">
      <c r="A10091" s="178" t="s">
        <v>567</v>
      </c>
      <c r="B10091" s="178" t="s">
        <v>568</v>
      </c>
      <c r="C10091" s="178">
        <v>2050</v>
      </c>
      <c r="D10091" s="178" t="s">
        <v>336</v>
      </c>
      <c r="E10091" s="178" t="s">
        <v>337</v>
      </c>
      <c r="F10091" s="178" t="s">
        <v>569</v>
      </c>
      <c r="G10091" s="178">
        <v>20</v>
      </c>
      <c r="H10091" s="178">
        <v>9.7082966007292298E-2</v>
      </c>
      <c r="I10091" s="178">
        <v>0.10873292192816739</v>
      </c>
      <c r="J10091" s="178" t="s">
        <v>625</v>
      </c>
    </row>
    <row r="10092" spans="1:10" x14ac:dyDescent="0.45">
      <c r="A10092" s="178" t="s">
        <v>567</v>
      </c>
      <c r="B10092" s="178" t="s">
        <v>568</v>
      </c>
      <c r="C10092" s="178">
        <v>2050</v>
      </c>
      <c r="D10092" s="178" t="s">
        <v>336</v>
      </c>
      <c r="E10092" s="178" t="s">
        <v>337</v>
      </c>
      <c r="F10092" s="178" t="s">
        <v>573</v>
      </c>
      <c r="G10092" s="178">
        <v>21</v>
      </c>
      <c r="H10092" s="178">
        <v>1.2093685800209999E-3</v>
      </c>
      <c r="I10092" s="178">
        <v>1.35449280962352E-3</v>
      </c>
      <c r="J10092" s="178" t="s">
        <v>625</v>
      </c>
    </row>
    <row r="10093" spans="1:10" x14ac:dyDescent="0.45">
      <c r="A10093" s="178" t="s">
        <v>567</v>
      </c>
      <c r="B10093" s="178" t="s">
        <v>568</v>
      </c>
      <c r="C10093" s="178">
        <v>2050</v>
      </c>
      <c r="D10093" s="178" t="s">
        <v>336</v>
      </c>
      <c r="E10093" s="178" t="s">
        <v>337</v>
      </c>
      <c r="F10093" s="178" t="s">
        <v>571</v>
      </c>
      <c r="G10093" s="178">
        <v>21</v>
      </c>
      <c r="H10093" s="178">
        <v>3.0855494114802999E-3</v>
      </c>
      <c r="I10093" s="178">
        <v>3.4558153408579362E-3</v>
      </c>
      <c r="J10093" s="178" t="s">
        <v>625</v>
      </c>
    </row>
    <row r="10094" spans="1:10" x14ac:dyDescent="0.45">
      <c r="A10094" s="178" t="s">
        <v>567</v>
      </c>
      <c r="B10094" s="178" t="s">
        <v>568</v>
      </c>
      <c r="C10094" s="178">
        <v>2050</v>
      </c>
      <c r="D10094" s="178" t="s">
        <v>336</v>
      </c>
      <c r="E10094" s="178" t="s">
        <v>337</v>
      </c>
      <c r="F10094" s="178" t="s">
        <v>574</v>
      </c>
      <c r="G10094" s="178">
        <v>21</v>
      </c>
      <c r="H10094" s="178">
        <v>1.2435433513019199E-2</v>
      </c>
      <c r="I10094" s="178">
        <v>1.3927685534581504E-2</v>
      </c>
      <c r="J10094" s="178" t="s">
        <v>626</v>
      </c>
    </row>
    <row r="10095" spans="1:10" x14ac:dyDescent="0.45">
      <c r="A10095" s="178" t="s">
        <v>567</v>
      </c>
      <c r="B10095" s="178" t="s">
        <v>568</v>
      </c>
      <c r="C10095" s="178">
        <v>2050</v>
      </c>
      <c r="D10095" s="178" t="s">
        <v>336</v>
      </c>
      <c r="E10095" s="178" t="s">
        <v>337</v>
      </c>
      <c r="F10095" s="178" t="s">
        <v>572</v>
      </c>
      <c r="G10095" s="178">
        <v>21</v>
      </c>
      <c r="H10095" s="178">
        <v>1.4027532815817001E-3</v>
      </c>
      <c r="I10095" s="178">
        <v>1.5710836753715042E-3</v>
      </c>
      <c r="J10095" s="178" t="s">
        <v>625</v>
      </c>
    </row>
    <row r="10096" spans="1:10" x14ac:dyDescent="0.45">
      <c r="A10096" s="178" t="s">
        <v>567</v>
      </c>
      <c r="B10096" s="178" t="s">
        <v>568</v>
      </c>
      <c r="C10096" s="178">
        <v>2050</v>
      </c>
      <c r="D10096" s="178" t="s">
        <v>336</v>
      </c>
      <c r="E10096" s="178" t="s">
        <v>337</v>
      </c>
      <c r="F10096" s="178" t="s">
        <v>569</v>
      </c>
      <c r="G10096" s="178">
        <v>21</v>
      </c>
      <c r="H10096" s="178">
        <v>4.7819382045418003E-2</v>
      </c>
      <c r="I10096" s="178">
        <v>5.3557707890868167E-2</v>
      </c>
      <c r="J10096" s="178" t="s">
        <v>625</v>
      </c>
    </row>
    <row r="10097" spans="1:10" x14ac:dyDescent="0.45">
      <c r="A10097" s="178" t="s">
        <v>567</v>
      </c>
      <c r="B10097" s="178" t="s">
        <v>568</v>
      </c>
      <c r="C10097" s="178">
        <v>2050</v>
      </c>
      <c r="D10097" s="178" t="s">
        <v>336</v>
      </c>
      <c r="E10097" s="178" t="s">
        <v>337</v>
      </c>
      <c r="F10097" s="178" t="s">
        <v>570</v>
      </c>
      <c r="G10097" s="178">
        <v>21</v>
      </c>
      <c r="H10097" s="178">
        <v>1.0255430213874201E-2</v>
      </c>
      <c r="I10097" s="178">
        <v>1.1486081839539105E-2</v>
      </c>
      <c r="J10097" s="178" t="s">
        <v>625</v>
      </c>
    </row>
    <row r="10098" spans="1:10" x14ac:dyDescent="0.45">
      <c r="A10098" s="178" t="s">
        <v>567</v>
      </c>
      <c r="B10098" s="178" t="s">
        <v>568</v>
      </c>
      <c r="C10098" s="178">
        <v>2050</v>
      </c>
      <c r="D10098" s="178" t="s">
        <v>336</v>
      </c>
      <c r="E10098" s="178" t="s">
        <v>337</v>
      </c>
      <c r="F10098" s="178" t="s">
        <v>573</v>
      </c>
      <c r="G10098" s="178">
        <v>22</v>
      </c>
      <c r="H10098" s="178">
        <v>1.1898736702278001E-3</v>
      </c>
      <c r="I10098" s="178">
        <v>1.3326585106551363E-3</v>
      </c>
      <c r="J10098" s="178" t="s">
        <v>625</v>
      </c>
    </row>
    <row r="10099" spans="1:10" x14ac:dyDescent="0.45">
      <c r="A10099" s="178" t="s">
        <v>567</v>
      </c>
      <c r="B10099" s="178" t="s">
        <v>568</v>
      </c>
      <c r="C10099" s="178">
        <v>2050</v>
      </c>
      <c r="D10099" s="178" t="s">
        <v>336</v>
      </c>
      <c r="E10099" s="178" t="s">
        <v>337</v>
      </c>
      <c r="F10099" s="178" t="s">
        <v>571</v>
      </c>
      <c r="G10099" s="178">
        <v>22</v>
      </c>
      <c r="H10099" s="178">
        <v>1.5192062564893E-3</v>
      </c>
      <c r="I10099" s="178">
        <v>1.7015110072680162E-3</v>
      </c>
      <c r="J10099" s="178" t="s">
        <v>625</v>
      </c>
    </row>
    <row r="10100" spans="1:10" x14ac:dyDescent="0.45">
      <c r="A10100" s="178" t="s">
        <v>567</v>
      </c>
      <c r="B10100" s="178" t="s">
        <v>568</v>
      </c>
      <c r="C10100" s="178">
        <v>2050</v>
      </c>
      <c r="D10100" s="178" t="s">
        <v>336</v>
      </c>
      <c r="E10100" s="178" t="s">
        <v>337</v>
      </c>
      <c r="F10100" s="178" t="s">
        <v>572</v>
      </c>
      <c r="G10100" s="178">
        <v>22</v>
      </c>
      <c r="H10100" s="178">
        <v>4.6215504698919998E-4</v>
      </c>
      <c r="I10100" s="178">
        <v>5.1761365262790397E-4</v>
      </c>
      <c r="J10100" s="178" t="s">
        <v>625</v>
      </c>
    </row>
    <row r="10101" spans="1:10" x14ac:dyDescent="0.45">
      <c r="A10101" s="178" t="s">
        <v>567</v>
      </c>
      <c r="B10101" s="178" t="s">
        <v>568</v>
      </c>
      <c r="C10101" s="178">
        <v>2050</v>
      </c>
      <c r="D10101" s="178" t="s">
        <v>336</v>
      </c>
      <c r="E10101" s="178" t="s">
        <v>337</v>
      </c>
      <c r="F10101" s="178" t="s">
        <v>569</v>
      </c>
      <c r="G10101" s="178">
        <v>22</v>
      </c>
      <c r="H10101" s="178">
        <v>4.9644909799099003E-2</v>
      </c>
      <c r="I10101" s="178">
        <v>5.5602298974990888E-2</v>
      </c>
      <c r="J10101" s="178" t="s">
        <v>625</v>
      </c>
    </row>
    <row r="10102" spans="1:10" x14ac:dyDescent="0.45">
      <c r="A10102" s="178" t="s">
        <v>567</v>
      </c>
      <c r="B10102" s="178" t="s">
        <v>568</v>
      </c>
      <c r="C10102" s="178">
        <v>2050</v>
      </c>
      <c r="D10102" s="178" t="s">
        <v>336</v>
      </c>
      <c r="E10102" s="178" t="s">
        <v>337</v>
      </c>
      <c r="F10102" s="178" t="s">
        <v>574</v>
      </c>
      <c r="G10102" s="178">
        <v>22</v>
      </c>
      <c r="H10102" s="178">
        <v>8.2499601994641004E-3</v>
      </c>
      <c r="I10102" s="178">
        <v>9.2399554233997937E-3</v>
      </c>
      <c r="J10102" s="178" t="s">
        <v>626</v>
      </c>
    </row>
    <row r="10103" spans="1:10" x14ac:dyDescent="0.45">
      <c r="A10103" s="178" t="s">
        <v>567</v>
      </c>
      <c r="B10103" s="178" t="s">
        <v>568</v>
      </c>
      <c r="C10103" s="178">
        <v>2050</v>
      </c>
      <c r="D10103" s="178" t="s">
        <v>336</v>
      </c>
      <c r="E10103" s="178" t="s">
        <v>337</v>
      </c>
      <c r="F10103" s="178" t="s">
        <v>570</v>
      </c>
      <c r="G10103" s="178">
        <v>22</v>
      </c>
      <c r="H10103" s="178">
        <v>7.5430544675328002E-3</v>
      </c>
      <c r="I10103" s="178">
        <v>8.4482210036367373E-3</v>
      </c>
      <c r="J10103" s="178" t="s">
        <v>625</v>
      </c>
    </row>
    <row r="10104" spans="1:10" x14ac:dyDescent="0.45">
      <c r="A10104" s="178" t="s">
        <v>567</v>
      </c>
      <c r="B10104" s="178" t="s">
        <v>568</v>
      </c>
      <c r="C10104" s="178">
        <v>2050</v>
      </c>
      <c r="D10104" s="178" t="s">
        <v>336</v>
      </c>
      <c r="E10104" s="178" t="s">
        <v>337</v>
      </c>
      <c r="F10104" s="178" t="s">
        <v>572</v>
      </c>
      <c r="G10104" s="178">
        <v>23</v>
      </c>
      <c r="H10104" s="178">
        <v>4.1755889833439998E-4</v>
      </c>
      <c r="I10104" s="178">
        <v>4.6766596613452804E-4</v>
      </c>
      <c r="J10104" s="178" t="s">
        <v>625</v>
      </c>
    </row>
    <row r="10105" spans="1:10" x14ac:dyDescent="0.45">
      <c r="A10105" s="178" t="s">
        <v>567</v>
      </c>
      <c r="B10105" s="178" t="s">
        <v>568</v>
      </c>
      <c r="C10105" s="178">
        <v>2050</v>
      </c>
      <c r="D10105" s="178" t="s">
        <v>336</v>
      </c>
      <c r="E10105" s="178" t="s">
        <v>337</v>
      </c>
      <c r="F10105" s="178" t="s">
        <v>573</v>
      </c>
      <c r="G10105" s="178">
        <v>23</v>
      </c>
      <c r="H10105" s="178">
        <v>4.9741461407389997E-4</v>
      </c>
      <c r="I10105" s="178">
        <v>5.5710436776276804E-4</v>
      </c>
      <c r="J10105" s="178" t="s">
        <v>625</v>
      </c>
    </row>
    <row r="10106" spans="1:10" x14ac:dyDescent="0.45">
      <c r="A10106" s="178" t="s">
        <v>567</v>
      </c>
      <c r="B10106" s="178" t="s">
        <v>568</v>
      </c>
      <c r="C10106" s="178">
        <v>2050</v>
      </c>
      <c r="D10106" s="178" t="s">
        <v>336</v>
      </c>
      <c r="E10106" s="178" t="s">
        <v>337</v>
      </c>
      <c r="F10106" s="178" t="s">
        <v>570</v>
      </c>
      <c r="G10106" s="178">
        <v>23</v>
      </c>
      <c r="H10106" s="178">
        <v>6.2015358125790997E-3</v>
      </c>
      <c r="I10106" s="178">
        <v>6.9457201100885926E-3</v>
      </c>
      <c r="J10106" s="178" t="s">
        <v>625</v>
      </c>
    </row>
    <row r="10107" spans="1:10" x14ac:dyDescent="0.45">
      <c r="A10107" s="178" t="s">
        <v>567</v>
      </c>
      <c r="B10107" s="178" t="s">
        <v>568</v>
      </c>
      <c r="C10107" s="178">
        <v>2050</v>
      </c>
      <c r="D10107" s="178" t="s">
        <v>336</v>
      </c>
      <c r="E10107" s="178" t="s">
        <v>337</v>
      </c>
      <c r="F10107" s="178" t="s">
        <v>569</v>
      </c>
      <c r="G10107" s="178">
        <v>23</v>
      </c>
      <c r="H10107" s="178">
        <v>6.3376991311088204E-2</v>
      </c>
      <c r="I10107" s="178">
        <v>7.0982230268418794E-2</v>
      </c>
      <c r="J10107" s="178" t="s">
        <v>625</v>
      </c>
    </row>
    <row r="10108" spans="1:10" x14ac:dyDescent="0.45">
      <c r="A10108" s="178" t="s">
        <v>567</v>
      </c>
      <c r="B10108" s="178" t="s">
        <v>568</v>
      </c>
      <c r="C10108" s="178">
        <v>2050</v>
      </c>
      <c r="D10108" s="178" t="s">
        <v>336</v>
      </c>
      <c r="E10108" s="178" t="s">
        <v>337</v>
      </c>
      <c r="F10108" s="178" t="s">
        <v>574</v>
      </c>
      <c r="G10108" s="178">
        <v>23</v>
      </c>
      <c r="H10108" s="178">
        <v>9.6777211292646999E-3</v>
      </c>
      <c r="I10108" s="178">
        <v>1.0839047664776466E-2</v>
      </c>
      <c r="J10108" s="178" t="s">
        <v>626</v>
      </c>
    </row>
    <row r="10109" spans="1:10" x14ac:dyDescent="0.45">
      <c r="A10109" s="178" t="s">
        <v>567</v>
      </c>
      <c r="B10109" s="178" t="s">
        <v>568</v>
      </c>
      <c r="C10109" s="178">
        <v>2050</v>
      </c>
      <c r="D10109" s="178" t="s">
        <v>336</v>
      </c>
      <c r="E10109" s="178" t="s">
        <v>337</v>
      </c>
      <c r="F10109" s="178" t="s">
        <v>571</v>
      </c>
      <c r="G10109" s="178">
        <v>23</v>
      </c>
      <c r="H10109" s="178">
        <v>1.0375029378338E-3</v>
      </c>
      <c r="I10109" s="178">
        <v>1.1620032903738562E-3</v>
      </c>
      <c r="J10109" s="178" t="s">
        <v>625</v>
      </c>
    </row>
    <row r="10110" spans="1:10" x14ac:dyDescent="0.45">
      <c r="A10110" s="178" t="s">
        <v>567</v>
      </c>
      <c r="B10110" s="178" t="s">
        <v>568</v>
      </c>
      <c r="C10110" s="178">
        <v>2050</v>
      </c>
      <c r="D10110" s="178" t="s">
        <v>336</v>
      </c>
      <c r="E10110" s="178" t="s">
        <v>337</v>
      </c>
      <c r="F10110" s="178" t="s">
        <v>572</v>
      </c>
      <c r="G10110" s="178">
        <v>24</v>
      </c>
      <c r="H10110" s="178">
        <v>3.4918460005430003E-4</v>
      </c>
      <c r="I10110" s="178">
        <v>3.9108675206081609E-4</v>
      </c>
      <c r="J10110" s="178" t="s">
        <v>625</v>
      </c>
    </row>
    <row r="10111" spans="1:10" x14ac:dyDescent="0.45">
      <c r="A10111" s="178" t="s">
        <v>567</v>
      </c>
      <c r="B10111" s="178" t="s">
        <v>568</v>
      </c>
      <c r="C10111" s="178">
        <v>2050</v>
      </c>
      <c r="D10111" s="178" t="s">
        <v>336</v>
      </c>
      <c r="E10111" s="178" t="s">
        <v>337</v>
      </c>
      <c r="F10111" s="178" t="s">
        <v>570</v>
      </c>
      <c r="G10111" s="178">
        <v>24</v>
      </c>
      <c r="H10111" s="178">
        <v>9.1025373840239003E-3</v>
      </c>
      <c r="I10111" s="178">
        <v>1.0194841870106769E-2</v>
      </c>
      <c r="J10111" s="178" t="s">
        <v>625</v>
      </c>
    </row>
    <row r="10112" spans="1:10" x14ac:dyDescent="0.45">
      <c r="A10112" s="178" t="s">
        <v>567</v>
      </c>
      <c r="B10112" s="178" t="s">
        <v>568</v>
      </c>
      <c r="C10112" s="178">
        <v>2050</v>
      </c>
      <c r="D10112" s="178" t="s">
        <v>336</v>
      </c>
      <c r="E10112" s="178" t="s">
        <v>337</v>
      </c>
      <c r="F10112" s="178" t="s">
        <v>574</v>
      </c>
      <c r="G10112" s="178">
        <v>24</v>
      </c>
      <c r="H10112" s="178">
        <v>5.7549741468392E-3</v>
      </c>
      <c r="I10112" s="178">
        <v>6.4455710444599043E-3</v>
      </c>
      <c r="J10112" s="178" t="s">
        <v>626</v>
      </c>
    </row>
    <row r="10113" spans="1:10" x14ac:dyDescent="0.45">
      <c r="A10113" s="178" t="s">
        <v>567</v>
      </c>
      <c r="B10113" s="178" t="s">
        <v>568</v>
      </c>
      <c r="C10113" s="178">
        <v>2050</v>
      </c>
      <c r="D10113" s="178" t="s">
        <v>336</v>
      </c>
      <c r="E10113" s="178" t="s">
        <v>337</v>
      </c>
      <c r="F10113" s="178" t="s">
        <v>571</v>
      </c>
      <c r="G10113" s="178">
        <v>24</v>
      </c>
      <c r="H10113" s="178">
        <v>4.4599409739019998E-4</v>
      </c>
      <c r="I10113" s="178">
        <v>4.99513389077024E-4</v>
      </c>
      <c r="J10113" s="178" t="s">
        <v>625</v>
      </c>
    </row>
    <row r="10114" spans="1:10" x14ac:dyDescent="0.45">
      <c r="A10114" s="178" t="s">
        <v>567</v>
      </c>
      <c r="B10114" s="178" t="s">
        <v>568</v>
      </c>
      <c r="C10114" s="178">
        <v>2050</v>
      </c>
      <c r="D10114" s="178" t="s">
        <v>336</v>
      </c>
      <c r="E10114" s="178" t="s">
        <v>337</v>
      </c>
      <c r="F10114" s="178" t="s">
        <v>569</v>
      </c>
      <c r="G10114" s="178">
        <v>24</v>
      </c>
      <c r="H10114" s="178">
        <v>6.3678547739982605E-2</v>
      </c>
      <c r="I10114" s="178">
        <v>7.1319973468780523E-2</v>
      </c>
      <c r="J10114" s="178" t="s">
        <v>625</v>
      </c>
    </row>
    <row r="10115" spans="1:10" x14ac:dyDescent="0.45">
      <c r="A10115" s="178" t="s">
        <v>567</v>
      </c>
      <c r="B10115" s="178" t="s">
        <v>568</v>
      </c>
      <c r="C10115" s="178">
        <v>2050</v>
      </c>
      <c r="D10115" s="178" t="s">
        <v>336</v>
      </c>
      <c r="E10115" s="178" t="s">
        <v>337</v>
      </c>
      <c r="F10115" s="178" t="s">
        <v>571</v>
      </c>
      <c r="G10115" s="178">
        <v>25</v>
      </c>
      <c r="H10115" s="178">
        <v>3.1845910707488999E-3</v>
      </c>
      <c r="I10115" s="178">
        <v>3.5667419992387681E-3</v>
      </c>
      <c r="J10115" s="178" t="s">
        <v>625</v>
      </c>
    </row>
    <row r="10116" spans="1:10" x14ac:dyDescent="0.45">
      <c r="A10116" s="178" t="s">
        <v>567</v>
      </c>
      <c r="B10116" s="178" t="s">
        <v>568</v>
      </c>
      <c r="C10116" s="178">
        <v>2050</v>
      </c>
      <c r="D10116" s="178" t="s">
        <v>336</v>
      </c>
      <c r="E10116" s="178" t="s">
        <v>337</v>
      </c>
      <c r="F10116" s="178" t="s">
        <v>569</v>
      </c>
      <c r="G10116" s="178">
        <v>25</v>
      </c>
      <c r="H10116" s="178">
        <v>3.7219708785414703E-2</v>
      </c>
      <c r="I10116" s="178">
        <v>4.1686073839664474E-2</v>
      </c>
      <c r="J10116" s="178" t="s">
        <v>625</v>
      </c>
    </row>
    <row r="10117" spans="1:10" x14ac:dyDescent="0.45">
      <c r="A10117" s="178" t="s">
        <v>567</v>
      </c>
      <c r="B10117" s="178" t="s">
        <v>568</v>
      </c>
      <c r="C10117" s="178">
        <v>2050</v>
      </c>
      <c r="D10117" s="178" t="s">
        <v>336</v>
      </c>
      <c r="E10117" s="178" t="s">
        <v>337</v>
      </c>
      <c r="F10117" s="178" t="s">
        <v>570</v>
      </c>
      <c r="G10117" s="178">
        <v>25</v>
      </c>
      <c r="H10117" s="178">
        <v>3.4836723643821002E-3</v>
      </c>
      <c r="I10117" s="178">
        <v>3.9017130481079527E-3</v>
      </c>
      <c r="J10117" s="178" t="s">
        <v>625</v>
      </c>
    </row>
    <row r="10118" spans="1:10" x14ac:dyDescent="0.45">
      <c r="A10118" s="178" t="s">
        <v>567</v>
      </c>
      <c r="B10118" s="178" t="s">
        <v>568</v>
      </c>
      <c r="C10118" s="178">
        <v>2050</v>
      </c>
      <c r="D10118" s="178" t="s">
        <v>336</v>
      </c>
      <c r="E10118" s="178" t="s">
        <v>337</v>
      </c>
      <c r="F10118" s="178" t="s">
        <v>574</v>
      </c>
      <c r="G10118" s="178">
        <v>25</v>
      </c>
      <c r="H10118" s="178">
        <v>3.9396503125316996E-3</v>
      </c>
      <c r="I10118" s="178">
        <v>4.4124083500355037E-3</v>
      </c>
      <c r="J10118" s="178" t="s">
        <v>626</v>
      </c>
    </row>
    <row r="10119" spans="1:10" x14ac:dyDescent="0.45">
      <c r="A10119" s="178" t="s">
        <v>567</v>
      </c>
      <c r="B10119" s="178" t="s">
        <v>568</v>
      </c>
      <c r="C10119" s="178">
        <v>2050</v>
      </c>
      <c r="D10119" s="178" t="s">
        <v>336</v>
      </c>
      <c r="E10119" s="178" t="s">
        <v>337</v>
      </c>
      <c r="F10119" s="178" t="s">
        <v>572</v>
      </c>
      <c r="G10119" s="178">
        <v>25</v>
      </c>
      <c r="H10119" s="178">
        <v>1.202654893859E-4</v>
      </c>
      <c r="I10119" s="178">
        <v>1.3469734811220801E-4</v>
      </c>
      <c r="J10119" s="178" t="s">
        <v>625</v>
      </c>
    </row>
    <row r="10120" spans="1:10" x14ac:dyDescent="0.45">
      <c r="A10120" s="178" t="s">
        <v>567</v>
      </c>
      <c r="B10120" s="178" t="s">
        <v>568</v>
      </c>
      <c r="C10120" s="178">
        <v>2050</v>
      </c>
      <c r="D10120" s="178" t="s">
        <v>336</v>
      </c>
      <c r="E10120" s="178" t="s">
        <v>337</v>
      </c>
      <c r="F10120" s="178" t="s">
        <v>569</v>
      </c>
      <c r="G10120" s="178">
        <v>26</v>
      </c>
      <c r="H10120" s="178">
        <v>4.3102447409182801E-2</v>
      </c>
      <c r="I10120" s="178">
        <v>4.8274741098284744E-2</v>
      </c>
      <c r="J10120" s="178" t="s">
        <v>625</v>
      </c>
    </row>
    <row r="10121" spans="1:10" x14ac:dyDescent="0.45">
      <c r="A10121" s="178" t="s">
        <v>567</v>
      </c>
      <c r="B10121" s="178" t="s">
        <v>568</v>
      </c>
      <c r="C10121" s="178">
        <v>2050</v>
      </c>
      <c r="D10121" s="178" t="s">
        <v>336</v>
      </c>
      <c r="E10121" s="178" t="s">
        <v>337</v>
      </c>
      <c r="F10121" s="178" t="s">
        <v>574</v>
      </c>
      <c r="G10121" s="178">
        <v>26</v>
      </c>
      <c r="H10121" s="178">
        <v>1.5162814524956E-3</v>
      </c>
      <c r="I10121" s="178">
        <v>1.6982352267950721E-3</v>
      </c>
      <c r="J10121" s="178" t="s">
        <v>626</v>
      </c>
    </row>
    <row r="10122" spans="1:10" x14ac:dyDescent="0.45">
      <c r="A10122" s="178" t="s">
        <v>567</v>
      </c>
      <c r="B10122" s="178" t="s">
        <v>568</v>
      </c>
      <c r="C10122" s="178">
        <v>2050</v>
      </c>
      <c r="D10122" s="178" t="s">
        <v>336</v>
      </c>
      <c r="E10122" s="178" t="s">
        <v>337</v>
      </c>
      <c r="F10122" s="178" t="s">
        <v>571</v>
      </c>
      <c r="G10122" s="178">
        <v>26</v>
      </c>
      <c r="H10122" s="178">
        <v>7.386543584289E-4</v>
      </c>
      <c r="I10122" s="178">
        <v>8.2729288144036805E-4</v>
      </c>
      <c r="J10122" s="178" t="s">
        <v>625</v>
      </c>
    </row>
    <row r="10123" spans="1:10" x14ac:dyDescent="0.45">
      <c r="A10123" s="178" t="s">
        <v>567</v>
      </c>
      <c r="B10123" s="178" t="s">
        <v>568</v>
      </c>
      <c r="C10123" s="178">
        <v>2050</v>
      </c>
      <c r="D10123" s="178" t="s">
        <v>336</v>
      </c>
      <c r="E10123" s="178" t="s">
        <v>337</v>
      </c>
      <c r="F10123" s="178" t="s">
        <v>572</v>
      </c>
      <c r="G10123" s="178">
        <v>26</v>
      </c>
      <c r="H10123" s="178">
        <v>1.9072860595770001E-4</v>
      </c>
      <c r="I10123" s="178">
        <v>2.1361603867262405E-4</v>
      </c>
      <c r="J10123" s="178" t="s">
        <v>625</v>
      </c>
    </row>
    <row r="10124" spans="1:10" x14ac:dyDescent="0.45">
      <c r="A10124" s="178" t="s">
        <v>567</v>
      </c>
      <c r="B10124" s="178" t="s">
        <v>568</v>
      </c>
      <c r="C10124" s="178">
        <v>2050</v>
      </c>
      <c r="D10124" s="178" t="s">
        <v>336</v>
      </c>
      <c r="E10124" s="178" t="s">
        <v>337</v>
      </c>
      <c r="F10124" s="178" t="s">
        <v>570</v>
      </c>
      <c r="G10124" s="178">
        <v>26</v>
      </c>
      <c r="H10124" s="178">
        <v>2.6507839211263001E-3</v>
      </c>
      <c r="I10124" s="178">
        <v>2.9688779916614565E-3</v>
      </c>
      <c r="J10124" s="178" t="s">
        <v>625</v>
      </c>
    </row>
    <row r="10125" spans="1:10" x14ac:dyDescent="0.45">
      <c r="A10125" s="178" t="s">
        <v>567</v>
      </c>
      <c r="B10125" s="178" t="s">
        <v>568</v>
      </c>
      <c r="C10125" s="178">
        <v>2050</v>
      </c>
      <c r="D10125" s="178" t="s">
        <v>336</v>
      </c>
      <c r="E10125" s="178" t="s">
        <v>337</v>
      </c>
      <c r="F10125" s="178" t="s">
        <v>571</v>
      </c>
      <c r="G10125" s="178">
        <v>27</v>
      </c>
      <c r="H10125" s="178">
        <v>1.2251993321114999E-3</v>
      </c>
      <c r="I10125" s="178">
        <v>1.3722232519648801E-3</v>
      </c>
      <c r="J10125" s="178" t="s">
        <v>625</v>
      </c>
    </row>
    <row r="10126" spans="1:10" x14ac:dyDescent="0.45">
      <c r="A10126" s="178" t="s">
        <v>567</v>
      </c>
      <c r="B10126" s="178" t="s">
        <v>568</v>
      </c>
      <c r="C10126" s="178">
        <v>2050</v>
      </c>
      <c r="D10126" s="178" t="s">
        <v>336</v>
      </c>
      <c r="E10126" s="178" t="s">
        <v>337</v>
      </c>
      <c r="F10126" s="178" t="s">
        <v>574</v>
      </c>
      <c r="G10126" s="178">
        <v>27</v>
      </c>
      <c r="H10126" s="178">
        <v>1.3924231170677E-3</v>
      </c>
      <c r="I10126" s="178">
        <v>1.5595138911158241E-3</v>
      </c>
      <c r="J10126" s="178" t="s">
        <v>626</v>
      </c>
    </row>
    <row r="10127" spans="1:10" x14ac:dyDescent="0.45">
      <c r="A10127" s="178" t="s">
        <v>567</v>
      </c>
      <c r="B10127" s="178" t="s">
        <v>568</v>
      </c>
      <c r="C10127" s="178">
        <v>2050</v>
      </c>
      <c r="D10127" s="178" t="s">
        <v>336</v>
      </c>
      <c r="E10127" s="178" t="s">
        <v>337</v>
      </c>
      <c r="F10127" s="178" t="s">
        <v>573</v>
      </c>
      <c r="G10127" s="178">
        <v>27</v>
      </c>
      <c r="H10127" s="178">
        <v>2.3514595814049001E-3</v>
      </c>
      <c r="I10127" s="178">
        <v>2.6336347311734882E-3</v>
      </c>
      <c r="J10127" s="178" t="s">
        <v>625</v>
      </c>
    </row>
    <row r="10128" spans="1:10" x14ac:dyDescent="0.45">
      <c r="A10128" s="178" t="s">
        <v>567</v>
      </c>
      <c r="B10128" s="178" t="s">
        <v>568</v>
      </c>
      <c r="C10128" s="178">
        <v>2050</v>
      </c>
      <c r="D10128" s="178" t="s">
        <v>336</v>
      </c>
      <c r="E10128" s="178" t="s">
        <v>337</v>
      </c>
      <c r="F10128" s="178" t="s">
        <v>572</v>
      </c>
      <c r="G10128" s="178">
        <v>27</v>
      </c>
      <c r="H10128" s="178">
        <v>2.3840337598809999E-4</v>
      </c>
      <c r="I10128" s="178">
        <v>2.6701178110667201E-4</v>
      </c>
      <c r="J10128" s="178" t="s">
        <v>625</v>
      </c>
    </row>
    <row r="10129" spans="1:10" x14ac:dyDescent="0.45">
      <c r="A10129" s="178" t="s">
        <v>567</v>
      </c>
      <c r="B10129" s="178" t="s">
        <v>568</v>
      </c>
      <c r="C10129" s="178">
        <v>2050</v>
      </c>
      <c r="D10129" s="178" t="s">
        <v>336</v>
      </c>
      <c r="E10129" s="178" t="s">
        <v>337</v>
      </c>
      <c r="F10129" s="178" t="s">
        <v>570</v>
      </c>
      <c r="G10129" s="178">
        <v>27</v>
      </c>
      <c r="H10129" s="178">
        <v>4.5136263361201003E-3</v>
      </c>
      <c r="I10129" s="178">
        <v>5.055261496454513E-3</v>
      </c>
      <c r="J10129" s="178" t="s">
        <v>625</v>
      </c>
    </row>
    <row r="10130" spans="1:10" x14ac:dyDescent="0.45">
      <c r="A10130" s="178" t="s">
        <v>567</v>
      </c>
      <c r="B10130" s="178" t="s">
        <v>568</v>
      </c>
      <c r="C10130" s="178">
        <v>2050</v>
      </c>
      <c r="D10130" s="178" t="s">
        <v>336</v>
      </c>
      <c r="E10130" s="178" t="s">
        <v>337</v>
      </c>
      <c r="F10130" s="178" t="s">
        <v>569</v>
      </c>
      <c r="G10130" s="178">
        <v>27</v>
      </c>
      <c r="H10130" s="178">
        <v>2.51257095951587E-2</v>
      </c>
      <c r="I10130" s="178">
        <v>2.8140794746577748E-2</v>
      </c>
      <c r="J10130" s="178" t="s">
        <v>625</v>
      </c>
    </row>
    <row r="10131" spans="1:10" x14ac:dyDescent="0.45">
      <c r="A10131" s="178" t="s">
        <v>567</v>
      </c>
      <c r="B10131" s="178" t="s">
        <v>568</v>
      </c>
      <c r="C10131" s="178">
        <v>2050</v>
      </c>
      <c r="D10131" s="178" t="s">
        <v>336</v>
      </c>
      <c r="E10131" s="178" t="s">
        <v>337</v>
      </c>
      <c r="F10131" s="178" t="s">
        <v>571</v>
      </c>
      <c r="G10131" s="178">
        <v>28</v>
      </c>
      <c r="H10131" s="178">
        <v>6.3289921672549999E-4</v>
      </c>
      <c r="I10131" s="178">
        <v>7.0884712273256009E-4</v>
      </c>
      <c r="J10131" s="178" t="s">
        <v>625</v>
      </c>
    </row>
    <row r="10132" spans="1:10" x14ac:dyDescent="0.45">
      <c r="A10132" s="178" t="s">
        <v>567</v>
      </c>
      <c r="B10132" s="178" t="s">
        <v>568</v>
      </c>
      <c r="C10132" s="178">
        <v>2050</v>
      </c>
      <c r="D10132" s="178" t="s">
        <v>336</v>
      </c>
      <c r="E10132" s="178" t="s">
        <v>337</v>
      </c>
      <c r="F10132" s="178" t="s">
        <v>569</v>
      </c>
      <c r="G10132" s="178">
        <v>28</v>
      </c>
      <c r="H10132" s="178">
        <v>2.58726726751775E-2</v>
      </c>
      <c r="I10132" s="178">
        <v>2.8977393396198804E-2</v>
      </c>
      <c r="J10132" s="178" t="s">
        <v>625</v>
      </c>
    </row>
    <row r="10133" spans="1:10" x14ac:dyDescent="0.45">
      <c r="A10133" s="178" t="s">
        <v>567</v>
      </c>
      <c r="B10133" s="178" t="s">
        <v>568</v>
      </c>
      <c r="C10133" s="178">
        <v>2050</v>
      </c>
      <c r="D10133" s="178" t="s">
        <v>336</v>
      </c>
      <c r="E10133" s="178" t="s">
        <v>337</v>
      </c>
      <c r="F10133" s="178" t="s">
        <v>574</v>
      </c>
      <c r="G10133" s="178">
        <v>28</v>
      </c>
      <c r="H10133" s="178">
        <v>2.7355315978639001E-3</v>
      </c>
      <c r="I10133" s="178">
        <v>3.0637953896075682E-3</v>
      </c>
      <c r="J10133" s="178" t="s">
        <v>626</v>
      </c>
    </row>
    <row r="10134" spans="1:10" x14ac:dyDescent="0.45">
      <c r="A10134" s="178" t="s">
        <v>567</v>
      </c>
      <c r="B10134" s="178" t="s">
        <v>568</v>
      </c>
      <c r="C10134" s="178">
        <v>2050</v>
      </c>
      <c r="D10134" s="178" t="s">
        <v>336</v>
      </c>
      <c r="E10134" s="178" t="s">
        <v>337</v>
      </c>
      <c r="F10134" s="178" t="s">
        <v>570</v>
      </c>
      <c r="G10134" s="178">
        <v>28</v>
      </c>
      <c r="H10134" s="178">
        <v>3.3749260473996002E-3</v>
      </c>
      <c r="I10134" s="178">
        <v>3.7799171730875524E-3</v>
      </c>
      <c r="J10134" s="178" t="s">
        <v>625</v>
      </c>
    </row>
    <row r="10135" spans="1:10" x14ac:dyDescent="0.45">
      <c r="A10135" s="178" t="s">
        <v>567</v>
      </c>
      <c r="B10135" s="178" t="s">
        <v>568</v>
      </c>
      <c r="C10135" s="178">
        <v>2050</v>
      </c>
      <c r="D10135" s="178" t="s">
        <v>336</v>
      </c>
      <c r="E10135" s="178" t="s">
        <v>337</v>
      </c>
      <c r="F10135" s="178" t="s">
        <v>572</v>
      </c>
      <c r="G10135" s="178">
        <v>28</v>
      </c>
      <c r="H10135" s="178">
        <v>2.2902513956069999E-4</v>
      </c>
      <c r="I10135" s="178">
        <v>2.5650815630798399E-4</v>
      </c>
      <c r="J10135" s="178" t="s">
        <v>625</v>
      </c>
    </row>
    <row r="10136" spans="1:10" x14ac:dyDescent="0.45">
      <c r="A10136" s="178" t="s">
        <v>567</v>
      </c>
      <c r="B10136" s="178" t="s">
        <v>568</v>
      </c>
      <c r="C10136" s="178">
        <v>2050</v>
      </c>
      <c r="D10136" s="178" t="s">
        <v>336</v>
      </c>
      <c r="E10136" s="178" t="s">
        <v>337</v>
      </c>
      <c r="F10136" s="178" t="s">
        <v>574</v>
      </c>
      <c r="G10136" s="178">
        <v>29</v>
      </c>
      <c r="H10136" s="178">
        <v>2.6720565510913999E-3</v>
      </c>
      <c r="I10136" s="178">
        <v>2.9927033372223683E-3</v>
      </c>
      <c r="J10136" s="178" t="s">
        <v>626</v>
      </c>
    </row>
    <row r="10137" spans="1:10" x14ac:dyDescent="0.45">
      <c r="A10137" s="178" t="s">
        <v>567</v>
      </c>
      <c r="B10137" s="178" t="s">
        <v>568</v>
      </c>
      <c r="C10137" s="178">
        <v>2050</v>
      </c>
      <c r="D10137" s="178" t="s">
        <v>336</v>
      </c>
      <c r="E10137" s="178" t="s">
        <v>337</v>
      </c>
      <c r="F10137" s="178" t="s">
        <v>569</v>
      </c>
      <c r="G10137" s="178">
        <v>29</v>
      </c>
      <c r="H10137" s="178">
        <v>3.4681615652516498E-2</v>
      </c>
      <c r="I10137" s="178">
        <v>3.8843409530818482E-2</v>
      </c>
      <c r="J10137" s="178" t="s">
        <v>625</v>
      </c>
    </row>
    <row r="10138" spans="1:10" x14ac:dyDescent="0.45">
      <c r="A10138" s="178" t="s">
        <v>567</v>
      </c>
      <c r="B10138" s="178" t="s">
        <v>568</v>
      </c>
      <c r="C10138" s="178">
        <v>2050</v>
      </c>
      <c r="D10138" s="178" t="s">
        <v>336</v>
      </c>
      <c r="E10138" s="178" t="s">
        <v>337</v>
      </c>
      <c r="F10138" s="178" t="s">
        <v>570</v>
      </c>
      <c r="G10138" s="178">
        <v>29</v>
      </c>
      <c r="H10138" s="178">
        <v>3.1462966871914E-3</v>
      </c>
      <c r="I10138" s="178">
        <v>3.5238522896543683E-3</v>
      </c>
      <c r="J10138" s="178" t="s">
        <v>625</v>
      </c>
    </row>
    <row r="10139" spans="1:10" x14ac:dyDescent="0.45">
      <c r="A10139" s="178" t="s">
        <v>567</v>
      </c>
      <c r="B10139" s="178" t="s">
        <v>568</v>
      </c>
      <c r="C10139" s="178">
        <v>2050</v>
      </c>
      <c r="D10139" s="178" t="s">
        <v>336</v>
      </c>
      <c r="E10139" s="178" t="s">
        <v>337</v>
      </c>
      <c r="F10139" s="178" t="s">
        <v>572</v>
      </c>
      <c r="G10139" s="178">
        <v>29</v>
      </c>
      <c r="H10139" s="178">
        <v>2.196702662332E-4</v>
      </c>
      <c r="I10139" s="178">
        <v>2.4603069818118404E-4</v>
      </c>
      <c r="J10139" s="178" t="s">
        <v>625</v>
      </c>
    </row>
    <row r="10140" spans="1:10" x14ac:dyDescent="0.45">
      <c r="A10140" s="178" t="s">
        <v>567</v>
      </c>
      <c r="B10140" s="178" t="s">
        <v>568</v>
      </c>
      <c r="C10140" s="178">
        <v>2050</v>
      </c>
      <c r="D10140" s="178" t="s">
        <v>336</v>
      </c>
      <c r="E10140" s="178" t="s">
        <v>337</v>
      </c>
      <c r="F10140" s="178" t="s">
        <v>571</v>
      </c>
      <c r="G10140" s="178">
        <v>29</v>
      </c>
      <c r="H10140" s="178">
        <v>1.168347807834E-4</v>
      </c>
      <c r="I10140" s="178">
        <v>1.3085495447740802E-4</v>
      </c>
      <c r="J10140" s="178" t="s">
        <v>625</v>
      </c>
    </row>
    <row r="10141" spans="1:10" x14ac:dyDescent="0.45">
      <c r="A10141" s="178" t="s">
        <v>567</v>
      </c>
      <c r="B10141" s="178" t="s">
        <v>568</v>
      </c>
      <c r="C10141" s="178">
        <v>2050</v>
      </c>
      <c r="D10141" s="178" t="s">
        <v>336</v>
      </c>
      <c r="E10141" s="178" t="s">
        <v>337</v>
      </c>
      <c r="F10141" s="178" t="s">
        <v>574</v>
      </c>
      <c r="G10141" s="178">
        <v>30</v>
      </c>
      <c r="H10141" s="178">
        <v>4.5907594030723002E-3</v>
      </c>
      <c r="I10141" s="178">
        <v>5.1416505314409765E-3</v>
      </c>
      <c r="J10141" s="178" t="s">
        <v>626</v>
      </c>
    </row>
    <row r="10142" spans="1:10" x14ac:dyDescent="0.45">
      <c r="A10142" s="178" t="s">
        <v>567</v>
      </c>
      <c r="B10142" s="178" t="s">
        <v>568</v>
      </c>
      <c r="C10142" s="178">
        <v>2050</v>
      </c>
      <c r="D10142" s="178" t="s">
        <v>336</v>
      </c>
      <c r="E10142" s="178" t="s">
        <v>337</v>
      </c>
      <c r="F10142" s="178" t="s">
        <v>570</v>
      </c>
      <c r="G10142" s="178">
        <v>30</v>
      </c>
      <c r="H10142" s="178">
        <v>2.5673822965473002E-3</v>
      </c>
      <c r="I10142" s="178">
        <v>2.8754681721329767E-3</v>
      </c>
      <c r="J10142" s="178" t="s">
        <v>625</v>
      </c>
    </row>
    <row r="10143" spans="1:10" x14ac:dyDescent="0.45">
      <c r="A10143" s="178" t="s">
        <v>567</v>
      </c>
      <c r="B10143" s="178" t="s">
        <v>568</v>
      </c>
      <c r="C10143" s="178">
        <v>2050</v>
      </c>
      <c r="D10143" s="178" t="s">
        <v>336</v>
      </c>
      <c r="E10143" s="178" t="s">
        <v>337</v>
      </c>
      <c r="F10143" s="178" t="s">
        <v>572</v>
      </c>
      <c r="G10143" s="178">
        <v>30</v>
      </c>
      <c r="H10143" s="178">
        <v>3.509652597131E-4</v>
      </c>
      <c r="I10143" s="178">
        <v>3.9308109087867203E-4</v>
      </c>
      <c r="J10143" s="178" t="s">
        <v>625</v>
      </c>
    </row>
    <row r="10144" spans="1:10" x14ac:dyDescent="0.45">
      <c r="A10144" s="178" t="s">
        <v>567</v>
      </c>
      <c r="B10144" s="178" t="s">
        <v>568</v>
      </c>
      <c r="C10144" s="178">
        <v>2050</v>
      </c>
      <c r="D10144" s="178" t="s">
        <v>336</v>
      </c>
      <c r="E10144" s="178" t="s">
        <v>337</v>
      </c>
      <c r="F10144" s="178" t="s">
        <v>571</v>
      </c>
      <c r="G10144" s="178">
        <v>30</v>
      </c>
      <c r="H10144" s="178">
        <v>3.5314244451000002E-4</v>
      </c>
      <c r="I10144" s="178">
        <v>3.9551953785120004E-4</v>
      </c>
      <c r="J10144" s="178" t="s">
        <v>625</v>
      </c>
    </row>
    <row r="10145" spans="1:10" x14ac:dyDescent="0.45">
      <c r="A10145" s="178" t="s">
        <v>567</v>
      </c>
      <c r="B10145" s="178" t="s">
        <v>568</v>
      </c>
      <c r="C10145" s="178">
        <v>2050</v>
      </c>
      <c r="D10145" s="178" t="s">
        <v>336</v>
      </c>
      <c r="E10145" s="178" t="s">
        <v>337</v>
      </c>
      <c r="F10145" s="178" t="s">
        <v>569</v>
      </c>
      <c r="G10145" s="178">
        <v>30</v>
      </c>
      <c r="H10145" s="178">
        <v>2.1456113317981401E-2</v>
      </c>
      <c r="I10145" s="178">
        <v>2.403084691613917E-2</v>
      </c>
      <c r="J10145" s="178" t="s">
        <v>625</v>
      </c>
    </row>
    <row r="10146" spans="1:10" x14ac:dyDescent="0.45">
      <c r="A10146" s="178" t="s">
        <v>567</v>
      </c>
      <c r="B10146" s="178" t="s">
        <v>568</v>
      </c>
      <c r="C10146" s="178">
        <v>2050</v>
      </c>
      <c r="D10146" s="178" t="s">
        <v>336</v>
      </c>
      <c r="E10146" s="178" t="s">
        <v>337</v>
      </c>
      <c r="F10146" s="178" t="s">
        <v>573</v>
      </c>
      <c r="G10146" s="178">
        <v>31</v>
      </c>
      <c r="H10146" s="178">
        <v>3.7434525438580002E-4</v>
      </c>
      <c r="I10146" s="178">
        <v>4.1926668491209607E-4</v>
      </c>
      <c r="J10146" s="178" t="s">
        <v>625</v>
      </c>
    </row>
    <row r="10147" spans="1:10" x14ac:dyDescent="0.45">
      <c r="A10147" s="178" t="s">
        <v>567</v>
      </c>
      <c r="B10147" s="178" t="s">
        <v>568</v>
      </c>
      <c r="C10147" s="178">
        <v>2050</v>
      </c>
      <c r="D10147" s="178" t="s">
        <v>336</v>
      </c>
      <c r="E10147" s="178" t="s">
        <v>337</v>
      </c>
      <c r="F10147" s="178" t="s">
        <v>569</v>
      </c>
      <c r="G10147" s="178">
        <v>31</v>
      </c>
      <c r="H10147" s="178">
        <v>2.0197866484522799E-2</v>
      </c>
      <c r="I10147" s="178">
        <v>2.2621610462665538E-2</v>
      </c>
      <c r="J10147" s="178" t="s">
        <v>625</v>
      </c>
    </row>
    <row r="10148" spans="1:10" x14ac:dyDescent="0.45">
      <c r="A10148" s="178" t="s">
        <v>567</v>
      </c>
      <c r="B10148" s="178" t="s">
        <v>568</v>
      </c>
      <c r="C10148" s="178">
        <v>2050</v>
      </c>
      <c r="D10148" s="178" t="s">
        <v>336</v>
      </c>
      <c r="E10148" s="178" t="s">
        <v>337</v>
      </c>
      <c r="F10148" s="178" t="s">
        <v>571</v>
      </c>
      <c r="G10148" s="178">
        <v>31</v>
      </c>
      <c r="H10148" s="178">
        <v>3.4148110717069997E-4</v>
      </c>
      <c r="I10148" s="178">
        <v>3.8245884003118401E-4</v>
      </c>
      <c r="J10148" s="178" t="s">
        <v>625</v>
      </c>
    </row>
    <row r="10149" spans="1:10" x14ac:dyDescent="0.45">
      <c r="A10149" s="178" t="s">
        <v>567</v>
      </c>
      <c r="B10149" s="178" t="s">
        <v>568</v>
      </c>
      <c r="C10149" s="178">
        <v>2050</v>
      </c>
      <c r="D10149" s="178" t="s">
        <v>336</v>
      </c>
      <c r="E10149" s="178" t="s">
        <v>337</v>
      </c>
      <c r="F10149" s="178" t="s">
        <v>570</v>
      </c>
      <c r="G10149" s="178">
        <v>31</v>
      </c>
      <c r="H10149" s="178">
        <v>3.1304530857597002E-3</v>
      </c>
      <c r="I10149" s="178">
        <v>3.5061074560508647E-3</v>
      </c>
      <c r="J10149" s="178" t="s">
        <v>625</v>
      </c>
    </row>
    <row r="10150" spans="1:10" x14ac:dyDescent="0.45">
      <c r="A10150" s="178" t="s">
        <v>567</v>
      </c>
      <c r="B10150" s="178" t="s">
        <v>568</v>
      </c>
      <c r="C10150" s="178">
        <v>2050</v>
      </c>
      <c r="D10150" s="178" t="s">
        <v>336</v>
      </c>
      <c r="E10150" s="178" t="s">
        <v>337</v>
      </c>
      <c r="F10150" s="178" t="s">
        <v>572</v>
      </c>
      <c r="G10150" s="178">
        <v>31</v>
      </c>
      <c r="H10150" s="178">
        <v>2.3378316473099999E-4</v>
      </c>
      <c r="I10150" s="178">
        <v>2.6183714449872002E-4</v>
      </c>
      <c r="J10150" s="178" t="s">
        <v>625</v>
      </c>
    </row>
    <row r="10151" spans="1:10" x14ac:dyDescent="0.45">
      <c r="A10151" s="178" t="s">
        <v>567</v>
      </c>
      <c r="B10151" s="178" t="s">
        <v>568</v>
      </c>
      <c r="C10151" s="178">
        <v>2050</v>
      </c>
      <c r="D10151" s="178" t="s">
        <v>336</v>
      </c>
      <c r="E10151" s="178" t="s">
        <v>337</v>
      </c>
      <c r="F10151" s="178" t="s">
        <v>574</v>
      </c>
      <c r="G10151" s="178">
        <v>31</v>
      </c>
      <c r="H10151" s="178">
        <v>6.1362615088000005E-4</v>
      </c>
      <c r="I10151" s="178">
        <v>6.8726128898560009E-4</v>
      </c>
      <c r="J10151" s="178" t="s">
        <v>626</v>
      </c>
    </row>
    <row r="10152" spans="1:10" x14ac:dyDescent="0.45">
      <c r="A10152" s="178" t="s">
        <v>567</v>
      </c>
      <c r="B10152" s="178" t="s">
        <v>568</v>
      </c>
      <c r="C10152" s="178">
        <v>2050</v>
      </c>
      <c r="D10152" s="178" t="s">
        <v>336</v>
      </c>
      <c r="E10152" s="178" t="s">
        <v>337</v>
      </c>
      <c r="F10152" s="178" t="s">
        <v>572</v>
      </c>
      <c r="G10152" s="178">
        <v>32</v>
      </c>
      <c r="H10152" s="178">
        <v>9.5575880550299999E-5</v>
      </c>
      <c r="I10152" s="178">
        <v>1.0704498621633601E-4</v>
      </c>
      <c r="J10152" s="178" t="s">
        <v>625</v>
      </c>
    </row>
    <row r="10153" spans="1:10" x14ac:dyDescent="0.45">
      <c r="A10153" s="178" t="s">
        <v>567</v>
      </c>
      <c r="B10153" s="178" t="s">
        <v>568</v>
      </c>
      <c r="C10153" s="178">
        <v>2050</v>
      </c>
      <c r="D10153" s="178" t="s">
        <v>336</v>
      </c>
      <c r="E10153" s="178" t="s">
        <v>337</v>
      </c>
      <c r="F10153" s="178" t="s">
        <v>569</v>
      </c>
      <c r="G10153" s="178">
        <v>32</v>
      </c>
      <c r="H10153" s="178">
        <v>2.1875599632039701E-2</v>
      </c>
      <c r="I10153" s="178">
        <v>2.4500671587884468E-2</v>
      </c>
      <c r="J10153" s="178" t="s">
        <v>625</v>
      </c>
    </row>
    <row r="10154" spans="1:10" x14ac:dyDescent="0.45">
      <c r="A10154" s="178" t="s">
        <v>567</v>
      </c>
      <c r="B10154" s="178" t="s">
        <v>568</v>
      </c>
      <c r="C10154" s="178">
        <v>2050</v>
      </c>
      <c r="D10154" s="178" t="s">
        <v>336</v>
      </c>
      <c r="E10154" s="178" t="s">
        <v>337</v>
      </c>
      <c r="F10154" s="178" t="s">
        <v>570</v>
      </c>
      <c r="G10154" s="178">
        <v>32</v>
      </c>
      <c r="H10154" s="178">
        <v>5.3972623427398997E-3</v>
      </c>
      <c r="I10154" s="178">
        <v>6.0449338238686883E-3</v>
      </c>
      <c r="J10154" s="178" t="s">
        <v>625</v>
      </c>
    </row>
    <row r="10155" spans="1:10" x14ac:dyDescent="0.45">
      <c r="A10155" s="178" t="s">
        <v>567</v>
      </c>
      <c r="B10155" s="178" t="s">
        <v>568</v>
      </c>
      <c r="C10155" s="178">
        <v>2050</v>
      </c>
      <c r="D10155" s="178" t="s">
        <v>336</v>
      </c>
      <c r="E10155" s="178" t="s">
        <v>337</v>
      </c>
      <c r="F10155" s="178" t="s">
        <v>574</v>
      </c>
      <c r="G10155" s="178">
        <v>32</v>
      </c>
      <c r="H10155" s="178">
        <v>1.7695964197628001E-3</v>
      </c>
      <c r="I10155" s="178">
        <v>1.9819479901343365E-3</v>
      </c>
      <c r="J10155" s="178" t="s">
        <v>626</v>
      </c>
    </row>
    <row r="10156" spans="1:10" x14ac:dyDescent="0.45">
      <c r="A10156" s="178" t="s">
        <v>567</v>
      </c>
      <c r="B10156" s="178" t="s">
        <v>568</v>
      </c>
      <c r="C10156" s="178">
        <v>2050</v>
      </c>
      <c r="D10156" s="178" t="s">
        <v>336</v>
      </c>
      <c r="E10156" s="178" t="s">
        <v>337</v>
      </c>
      <c r="F10156" s="178" t="s">
        <v>571</v>
      </c>
      <c r="G10156" s="178">
        <v>32</v>
      </c>
      <c r="H10156" s="178">
        <v>2.16586930037E-4</v>
      </c>
      <c r="I10156" s="178">
        <v>2.4257736164144003E-4</v>
      </c>
      <c r="J10156" s="178" t="s">
        <v>625</v>
      </c>
    </row>
    <row r="10157" spans="1:10" x14ac:dyDescent="0.45">
      <c r="A10157" s="178" t="s">
        <v>567</v>
      </c>
      <c r="B10157" s="178" t="s">
        <v>568</v>
      </c>
      <c r="C10157" s="178">
        <v>2050</v>
      </c>
      <c r="D10157" s="178" t="s">
        <v>336</v>
      </c>
      <c r="E10157" s="178" t="s">
        <v>337</v>
      </c>
      <c r="F10157" s="178" t="s">
        <v>574</v>
      </c>
      <c r="G10157" s="178">
        <v>33</v>
      </c>
      <c r="H10157" s="178">
        <v>1.1731651029550001E-3</v>
      </c>
      <c r="I10157" s="178">
        <v>1.3139449153096003E-3</v>
      </c>
      <c r="J10157" s="178" t="s">
        <v>626</v>
      </c>
    </row>
    <row r="10158" spans="1:10" x14ac:dyDescent="0.45">
      <c r="A10158" s="178" t="s">
        <v>567</v>
      </c>
      <c r="B10158" s="178" t="s">
        <v>568</v>
      </c>
      <c r="C10158" s="178">
        <v>2050</v>
      </c>
      <c r="D10158" s="178" t="s">
        <v>336</v>
      </c>
      <c r="E10158" s="178" t="s">
        <v>337</v>
      </c>
      <c r="F10158" s="178" t="s">
        <v>572</v>
      </c>
      <c r="G10158" s="178">
        <v>33</v>
      </c>
      <c r="H10158" s="178">
        <v>9.4340066425499996E-5</v>
      </c>
      <c r="I10158" s="178">
        <v>1.0566087439656E-4</v>
      </c>
      <c r="J10158" s="178" t="s">
        <v>625</v>
      </c>
    </row>
    <row r="10159" spans="1:10" x14ac:dyDescent="0.45">
      <c r="A10159" s="178" t="s">
        <v>567</v>
      </c>
      <c r="B10159" s="178" t="s">
        <v>568</v>
      </c>
      <c r="C10159" s="178">
        <v>2050</v>
      </c>
      <c r="D10159" s="178" t="s">
        <v>336</v>
      </c>
      <c r="E10159" s="178" t="s">
        <v>337</v>
      </c>
      <c r="F10159" s="178" t="s">
        <v>571</v>
      </c>
      <c r="G10159" s="178">
        <v>33</v>
      </c>
      <c r="H10159" s="178">
        <v>2.047814268735E-4</v>
      </c>
      <c r="I10159" s="178">
        <v>2.2935519809832002E-4</v>
      </c>
      <c r="J10159" s="178" t="s">
        <v>625</v>
      </c>
    </row>
    <row r="10160" spans="1:10" x14ac:dyDescent="0.45">
      <c r="A10160" s="178" t="s">
        <v>567</v>
      </c>
      <c r="B10160" s="178" t="s">
        <v>568</v>
      </c>
      <c r="C10160" s="178">
        <v>2050</v>
      </c>
      <c r="D10160" s="178" t="s">
        <v>336</v>
      </c>
      <c r="E10160" s="178" t="s">
        <v>337</v>
      </c>
      <c r="F10160" s="178" t="s">
        <v>570</v>
      </c>
      <c r="G10160" s="178">
        <v>33</v>
      </c>
      <c r="H10160" s="178">
        <v>1.8755522032734E-3</v>
      </c>
      <c r="I10160" s="178">
        <v>2.1006184676662081E-3</v>
      </c>
      <c r="J10160" s="178" t="s">
        <v>625</v>
      </c>
    </row>
    <row r="10161" spans="1:10" x14ac:dyDescent="0.45">
      <c r="A10161" s="178" t="s">
        <v>567</v>
      </c>
      <c r="B10161" s="178" t="s">
        <v>568</v>
      </c>
      <c r="C10161" s="178">
        <v>2050</v>
      </c>
      <c r="D10161" s="178" t="s">
        <v>336</v>
      </c>
      <c r="E10161" s="178" t="s">
        <v>337</v>
      </c>
      <c r="F10161" s="178" t="s">
        <v>569</v>
      </c>
      <c r="G10161" s="178">
        <v>33</v>
      </c>
      <c r="H10161" s="178">
        <v>1.5832046279683699E-2</v>
      </c>
      <c r="I10161" s="178">
        <v>1.7731891833245743E-2</v>
      </c>
      <c r="J10161" s="178" t="s">
        <v>625</v>
      </c>
    </row>
    <row r="10162" spans="1:10" x14ac:dyDescent="0.45">
      <c r="A10162" s="178" t="s">
        <v>567</v>
      </c>
      <c r="B10162" s="178" t="s">
        <v>568</v>
      </c>
      <c r="C10162" s="178">
        <v>2050</v>
      </c>
      <c r="D10162" s="178" t="s">
        <v>336</v>
      </c>
      <c r="E10162" s="178" t="s">
        <v>337</v>
      </c>
      <c r="F10162" s="178" t="s">
        <v>574</v>
      </c>
      <c r="G10162" s="178">
        <v>34</v>
      </c>
      <c r="H10162" s="178">
        <v>1.7430155421606999E-3</v>
      </c>
      <c r="I10162" s="178">
        <v>1.9521774072199841E-3</v>
      </c>
      <c r="J10162" s="178" t="s">
        <v>626</v>
      </c>
    </row>
    <row r="10163" spans="1:10" x14ac:dyDescent="0.45">
      <c r="A10163" s="178" t="s">
        <v>567</v>
      </c>
      <c r="B10163" s="178" t="s">
        <v>568</v>
      </c>
      <c r="C10163" s="178">
        <v>2050</v>
      </c>
      <c r="D10163" s="178" t="s">
        <v>336</v>
      </c>
      <c r="E10163" s="178" t="s">
        <v>337</v>
      </c>
      <c r="F10163" s="178" t="s">
        <v>571</v>
      </c>
      <c r="G10163" s="178">
        <v>34</v>
      </c>
      <c r="H10163" s="178">
        <v>4.151398024987E-4</v>
      </c>
      <c r="I10163" s="178">
        <v>4.6495657879854407E-4</v>
      </c>
      <c r="J10163" s="178" t="s">
        <v>625</v>
      </c>
    </row>
    <row r="10164" spans="1:10" x14ac:dyDescent="0.45">
      <c r="A10164" s="178" t="s">
        <v>567</v>
      </c>
      <c r="B10164" s="178" t="s">
        <v>568</v>
      </c>
      <c r="C10164" s="178">
        <v>2050</v>
      </c>
      <c r="D10164" s="178" t="s">
        <v>336</v>
      </c>
      <c r="E10164" s="178" t="s">
        <v>337</v>
      </c>
      <c r="F10164" s="178" t="s">
        <v>572</v>
      </c>
      <c r="G10164" s="178">
        <v>34</v>
      </c>
      <c r="H10164" s="178">
        <v>2.6255814373140002E-4</v>
      </c>
      <c r="I10164" s="178">
        <v>2.9406512097916807E-4</v>
      </c>
      <c r="J10164" s="178" t="s">
        <v>625</v>
      </c>
    </row>
    <row r="10165" spans="1:10" x14ac:dyDescent="0.45">
      <c r="A10165" s="178" t="s">
        <v>567</v>
      </c>
      <c r="B10165" s="178" t="s">
        <v>568</v>
      </c>
      <c r="C10165" s="178">
        <v>2050</v>
      </c>
      <c r="D10165" s="178" t="s">
        <v>336</v>
      </c>
      <c r="E10165" s="178" t="s">
        <v>337</v>
      </c>
      <c r="F10165" s="178" t="s">
        <v>569</v>
      </c>
      <c r="G10165" s="178">
        <v>34</v>
      </c>
      <c r="H10165" s="178">
        <v>2.1326555870473399E-2</v>
      </c>
      <c r="I10165" s="178">
        <v>2.3885742574930209E-2</v>
      </c>
      <c r="J10165" s="178" t="s">
        <v>625</v>
      </c>
    </row>
    <row r="10166" spans="1:10" x14ac:dyDescent="0.45">
      <c r="A10166" s="178" t="s">
        <v>567</v>
      </c>
      <c r="B10166" s="178" t="s">
        <v>568</v>
      </c>
      <c r="C10166" s="178">
        <v>2050</v>
      </c>
      <c r="D10166" s="178" t="s">
        <v>336</v>
      </c>
      <c r="E10166" s="178" t="s">
        <v>337</v>
      </c>
      <c r="F10166" s="178" t="s">
        <v>570</v>
      </c>
      <c r="G10166" s="178">
        <v>34</v>
      </c>
      <c r="H10166" s="178">
        <v>2.6709940284491002E-3</v>
      </c>
      <c r="I10166" s="178">
        <v>2.9915133118629924E-3</v>
      </c>
      <c r="J10166" s="178" t="s">
        <v>625</v>
      </c>
    </row>
    <row r="10167" spans="1:10" x14ac:dyDescent="0.45">
      <c r="A10167" s="178" t="s">
        <v>567</v>
      </c>
      <c r="B10167" s="178" t="s">
        <v>568</v>
      </c>
      <c r="C10167" s="178">
        <v>2050</v>
      </c>
      <c r="D10167" s="178" t="s">
        <v>336</v>
      </c>
      <c r="E10167" s="178" t="s">
        <v>337</v>
      </c>
      <c r="F10167" s="178" t="s">
        <v>571</v>
      </c>
      <c r="G10167" s="178">
        <v>35</v>
      </c>
      <c r="H10167" s="178">
        <v>2.0061898248970001E-4</v>
      </c>
      <c r="I10167" s="178">
        <v>2.2469326038846403E-4</v>
      </c>
      <c r="J10167" s="178" t="s">
        <v>625</v>
      </c>
    </row>
    <row r="10168" spans="1:10" x14ac:dyDescent="0.45">
      <c r="A10168" s="178" t="s">
        <v>567</v>
      </c>
      <c r="B10168" s="178" t="s">
        <v>568</v>
      </c>
      <c r="C10168" s="178">
        <v>2050</v>
      </c>
      <c r="D10168" s="178" t="s">
        <v>336</v>
      </c>
      <c r="E10168" s="178" t="s">
        <v>337</v>
      </c>
      <c r="F10168" s="178" t="s">
        <v>572</v>
      </c>
      <c r="G10168" s="178">
        <v>35</v>
      </c>
      <c r="H10168" s="178">
        <v>8.5633226262900002E-5</v>
      </c>
      <c r="I10168" s="178">
        <v>9.5909213414448012E-5</v>
      </c>
      <c r="J10168" s="178" t="s">
        <v>625</v>
      </c>
    </row>
    <row r="10169" spans="1:10" x14ac:dyDescent="0.45">
      <c r="A10169" s="178" t="s">
        <v>567</v>
      </c>
      <c r="B10169" s="178" t="s">
        <v>568</v>
      </c>
      <c r="C10169" s="178">
        <v>2050</v>
      </c>
      <c r="D10169" s="178" t="s">
        <v>336</v>
      </c>
      <c r="E10169" s="178" t="s">
        <v>337</v>
      </c>
      <c r="F10169" s="178" t="s">
        <v>569</v>
      </c>
      <c r="G10169" s="178">
        <v>35</v>
      </c>
      <c r="H10169" s="178">
        <v>7.6636099256575003E-3</v>
      </c>
      <c r="I10169" s="178">
        <v>8.5832431167364009E-3</v>
      </c>
      <c r="J10169" s="178" t="s">
        <v>625</v>
      </c>
    </row>
    <row r="10170" spans="1:10" x14ac:dyDescent="0.45">
      <c r="A10170" s="178" t="s">
        <v>567</v>
      </c>
      <c r="B10170" s="178" t="s">
        <v>568</v>
      </c>
      <c r="C10170" s="178">
        <v>2050</v>
      </c>
      <c r="D10170" s="178" t="s">
        <v>336</v>
      </c>
      <c r="E10170" s="178" t="s">
        <v>337</v>
      </c>
      <c r="F10170" s="178" t="s">
        <v>570</v>
      </c>
      <c r="G10170" s="178">
        <v>35</v>
      </c>
      <c r="H10170" s="178">
        <v>1.748280483298E-3</v>
      </c>
      <c r="I10170" s="178">
        <v>1.9580741412937603E-3</v>
      </c>
      <c r="J10170" s="178" t="s">
        <v>625</v>
      </c>
    </row>
    <row r="10171" spans="1:10" x14ac:dyDescent="0.45">
      <c r="A10171" s="178" t="s">
        <v>567</v>
      </c>
      <c r="B10171" s="178" t="s">
        <v>568</v>
      </c>
      <c r="C10171" s="178">
        <v>2050</v>
      </c>
      <c r="D10171" s="178" t="s">
        <v>336</v>
      </c>
      <c r="E10171" s="178" t="s">
        <v>337</v>
      </c>
      <c r="F10171" s="178" t="s">
        <v>574</v>
      </c>
      <c r="G10171" s="178">
        <v>35</v>
      </c>
      <c r="H10171" s="178">
        <v>5.4415565682579996E-4</v>
      </c>
      <c r="I10171" s="178">
        <v>6.0945433564489604E-4</v>
      </c>
      <c r="J10171" s="178" t="s">
        <v>626</v>
      </c>
    </row>
    <row r="10172" spans="1:10" x14ac:dyDescent="0.45">
      <c r="A10172" s="178" t="s">
        <v>567</v>
      </c>
      <c r="B10172" s="178" t="s">
        <v>568</v>
      </c>
      <c r="C10172" s="178">
        <v>2050</v>
      </c>
      <c r="D10172" s="178" t="s">
        <v>336</v>
      </c>
      <c r="E10172" s="178" t="s">
        <v>337</v>
      </c>
      <c r="F10172" s="178" t="s">
        <v>572</v>
      </c>
      <c r="G10172" s="178">
        <v>36</v>
      </c>
      <c r="H10172" s="178">
        <v>8.4972904005600004E-5</v>
      </c>
      <c r="I10172" s="178">
        <v>9.5169652486272013E-5</v>
      </c>
      <c r="J10172" s="178" t="s">
        <v>625</v>
      </c>
    </row>
    <row r="10173" spans="1:10" x14ac:dyDescent="0.45">
      <c r="A10173" s="178" t="s">
        <v>567</v>
      </c>
      <c r="B10173" s="178" t="s">
        <v>568</v>
      </c>
      <c r="C10173" s="178">
        <v>2050</v>
      </c>
      <c r="D10173" s="178" t="s">
        <v>336</v>
      </c>
      <c r="E10173" s="178" t="s">
        <v>337</v>
      </c>
      <c r="F10173" s="178" t="s">
        <v>571</v>
      </c>
      <c r="G10173" s="178">
        <v>36</v>
      </c>
      <c r="H10173" s="178">
        <v>9.3310831289299996E-5</v>
      </c>
      <c r="I10173" s="178">
        <v>1.0450813104401601E-4</v>
      </c>
      <c r="J10173" s="178" t="s">
        <v>625</v>
      </c>
    </row>
    <row r="10174" spans="1:10" x14ac:dyDescent="0.45">
      <c r="A10174" s="178" t="s">
        <v>567</v>
      </c>
      <c r="B10174" s="178" t="s">
        <v>568</v>
      </c>
      <c r="C10174" s="178">
        <v>2050</v>
      </c>
      <c r="D10174" s="178" t="s">
        <v>336</v>
      </c>
      <c r="E10174" s="178" t="s">
        <v>337</v>
      </c>
      <c r="F10174" s="178" t="s">
        <v>570</v>
      </c>
      <c r="G10174" s="178">
        <v>36</v>
      </c>
      <c r="H10174" s="178">
        <v>3.3476596290711001E-3</v>
      </c>
      <c r="I10174" s="178">
        <v>3.7493787845596324E-3</v>
      </c>
      <c r="J10174" s="178" t="s">
        <v>625</v>
      </c>
    </row>
    <row r="10175" spans="1:10" x14ac:dyDescent="0.45">
      <c r="A10175" s="178" t="s">
        <v>567</v>
      </c>
      <c r="B10175" s="178" t="s">
        <v>568</v>
      </c>
      <c r="C10175" s="178">
        <v>2050</v>
      </c>
      <c r="D10175" s="178" t="s">
        <v>336</v>
      </c>
      <c r="E10175" s="178" t="s">
        <v>337</v>
      </c>
      <c r="F10175" s="178" t="s">
        <v>574</v>
      </c>
      <c r="G10175" s="178">
        <v>36</v>
      </c>
      <c r="H10175" s="178">
        <v>1.050716266036E-3</v>
      </c>
      <c r="I10175" s="178">
        <v>1.1768022179603202E-3</v>
      </c>
      <c r="J10175" s="178" t="s">
        <v>626</v>
      </c>
    </row>
    <row r="10176" spans="1:10" x14ac:dyDescent="0.45">
      <c r="A10176" s="178" t="s">
        <v>567</v>
      </c>
      <c r="B10176" s="178" t="s">
        <v>568</v>
      </c>
      <c r="C10176" s="178">
        <v>2050</v>
      </c>
      <c r="D10176" s="178" t="s">
        <v>336</v>
      </c>
      <c r="E10176" s="178" t="s">
        <v>337</v>
      </c>
      <c r="F10176" s="178" t="s">
        <v>569</v>
      </c>
      <c r="G10176" s="178">
        <v>36</v>
      </c>
      <c r="H10176" s="178">
        <v>1.4878749847412101E-2</v>
      </c>
      <c r="I10176" s="178">
        <v>1.6664199829101556E-2</v>
      </c>
      <c r="J10176" s="178" t="s">
        <v>625</v>
      </c>
    </row>
    <row r="10177" spans="1:10" x14ac:dyDescent="0.45">
      <c r="A10177" s="178" t="s">
        <v>567</v>
      </c>
      <c r="B10177" s="178" t="s">
        <v>568</v>
      </c>
      <c r="C10177" s="178">
        <v>2050</v>
      </c>
      <c r="D10177" s="178" t="s">
        <v>336</v>
      </c>
      <c r="E10177" s="178" t="s">
        <v>337</v>
      </c>
      <c r="F10177" s="178" t="s">
        <v>572</v>
      </c>
      <c r="G10177" s="178">
        <v>37</v>
      </c>
      <c r="H10177" s="178">
        <v>8.1653557572300002E-5</v>
      </c>
      <c r="I10177" s="178">
        <v>9.1451984480976005E-5</v>
      </c>
      <c r="J10177" s="178" t="s">
        <v>625</v>
      </c>
    </row>
    <row r="10178" spans="1:10" x14ac:dyDescent="0.45">
      <c r="A10178" s="178" t="s">
        <v>567</v>
      </c>
      <c r="B10178" s="178" t="s">
        <v>568</v>
      </c>
      <c r="C10178" s="178">
        <v>2050</v>
      </c>
      <c r="D10178" s="178" t="s">
        <v>336</v>
      </c>
      <c r="E10178" s="178" t="s">
        <v>337</v>
      </c>
      <c r="F10178" s="178" t="s">
        <v>571</v>
      </c>
      <c r="G10178" s="178">
        <v>37</v>
      </c>
      <c r="H10178" s="178">
        <v>3.6894391814710001E-4</v>
      </c>
      <c r="I10178" s="178">
        <v>4.1321718832475207E-4</v>
      </c>
      <c r="J10178" s="178" t="s">
        <v>625</v>
      </c>
    </row>
    <row r="10179" spans="1:10" x14ac:dyDescent="0.45">
      <c r="A10179" s="178" t="s">
        <v>567</v>
      </c>
      <c r="B10179" s="178" t="s">
        <v>568</v>
      </c>
      <c r="C10179" s="178">
        <v>2050</v>
      </c>
      <c r="D10179" s="178" t="s">
        <v>336</v>
      </c>
      <c r="E10179" s="178" t="s">
        <v>337</v>
      </c>
      <c r="F10179" s="178" t="s">
        <v>574</v>
      </c>
      <c r="G10179" s="178">
        <v>37</v>
      </c>
      <c r="H10179" s="178">
        <v>1.5248678973876001E-3</v>
      </c>
      <c r="I10179" s="178">
        <v>1.7078520450741121E-3</v>
      </c>
      <c r="J10179" s="178" t="s">
        <v>626</v>
      </c>
    </row>
    <row r="10180" spans="1:10" x14ac:dyDescent="0.45">
      <c r="A10180" s="178" t="s">
        <v>567</v>
      </c>
      <c r="B10180" s="178" t="s">
        <v>568</v>
      </c>
      <c r="C10180" s="178">
        <v>2050</v>
      </c>
      <c r="D10180" s="178" t="s">
        <v>336</v>
      </c>
      <c r="E10180" s="178" t="s">
        <v>337</v>
      </c>
      <c r="F10180" s="178" t="s">
        <v>569</v>
      </c>
      <c r="G10180" s="178">
        <v>37</v>
      </c>
      <c r="H10180" s="178">
        <v>1.38834193348885E-2</v>
      </c>
      <c r="I10180" s="178">
        <v>1.5549429655075121E-2</v>
      </c>
      <c r="J10180" s="178" t="s">
        <v>625</v>
      </c>
    </row>
    <row r="10181" spans="1:10" x14ac:dyDescent="0.45">
      <c r="A10181" s="178" t="s">
        <v>567</v>
      </c>
      <c r="B10181" s="178" t="s">
        <v>568</v>
      </c>
      <c r="C10181" s="178">
        <v>2050</v>
      </c>
      <c r="D10181" s="178" t="s">
        <v>336</v>
      </c>
      <c r="E10181" s="178" t="s">
        <v>337</v>
      </c>
      <c r="F10181" s="178" t="s">
        <v>570</v>
      </c>
      <c r="G10181" s="178">
        <v>37</v>
      </c>
      <c r="H10181" s="178">
        <v>2.9734771815129002E-3</v>
      </c>
      <c r="I10181" s="178">
        <v>3.3302944432944486E-3</v>
      </c>
      <c r="J10181" s="178" t="s">
        <v>625</v>
      </c>
    </row>
    <row r="10182" spans="1:10" x14ac:dyDescent="0.45">
      <c r="A10182" s="178" t="s">
        <v>567</v>
      </c>
      <c r="B10182" s="178" t="s">
        <v>568</v>
      </c>
      <c r="C10182" s="178">
        <v>2050</v>
      </c>
      <c r="D10182" s="178" t="s">
        <v>336</v>
      </c>
      <c r="E10182" s="178" t="s">
        <v>337</v>
      </c>
      <c r="F10182" s="178" t="s">
        <v>574</v>
      </c>
      <c r="G10182" s="178">
        <v>38</v>
      </c>
      <c r="H10182" s="178">
        <v>5.079896654934E-4</v>
      </c>
      <c r="I10182" s="178">
        <v>5.6894842535260806E-4</v>
      </c>
      <c r="J10182" s="178" t="s">
        <v>626</v>
      </c>
    </row>
    <row r="10183" spans="1:10" x14ac:dyDescent="0.45">
      <c r="A10183" s="178" t="s">
        <v>567</v>
      </c>
      <c r="B10183" s="178" t="s">
        <v>568</v>
      </c>
      <c r="C10183" s="178">
        <v>2050</v>
      </c>
      <c r="D10183" s="178" t="s">
        <v>336</v>
      </c>
      <c r="E10183" s="178" t="s">
        <v>337</v>
      </c>
      <c r="F10183" s="178" t="s">
        <v>569</v>
      </c>
      <c r="G10183" s="178">
        <v>38</v>
      </c>
      <c r="H10183" s="178">
        <v>1.05905767995864E-2</v>
      </c>
      <c r="I10183" s="178">
        <v>1.1861446015536769E-2</v>
      </c>
      <c r="J10183" s="178" t="s">
        <v>625</v>
      </c>
    </row>
    <row r="10184" spans="1:10" x14ac:dyDescent="0.45">
      <c r="A10184" s="178" t="s">
        <v>567</v>
      </c>
      <c r="B10184" s="178" t="s">
        <v>568</v>
      </c>
      <c r="C10184" s="178">
        <v>2050</v>
      </c>
      <c r="D10184" s="178" t="s">
        <v>336</v>
      </c>
      <c r="E10184" s="178" t="s">
        <v>337</v>
      </c>
      <c r="F10184" s="178" t="s">
        <v>572</v>
      </c>
      <c r="G10184" s="178">
        <v>38</v>
      </c>
      <c r="H10184" s="178">
        <v>1.5370864275610001E-4</v>
      </c>
      <c r="I10184" s="178">
        <v>1.7215367988683203E-4</v>
      </c>
      <c r="J10184" s="178" t="s">
        <v>625</v>
      </c>
    </row>
    <row r="10185" spans="1:10" x14ac:dyDescent="0.45">
      <c r="A10185" s="178" t="s">
        <v>567</v>
      </c>
      <c r="B10185" s="178" t="s">
        <v>568</v>
      </c>
      <c r="C10185" s="178">
        <v>2050</v>
      </c>
      <c r="D10185" s="178" t="s">
        <v>336</v>
      </c>
      <c r="E10185" s="178" t="s">
        <v>337</v>
      </c>
      <c r="F10185" s="178" t="s">
        <v>570</v>
      </c>
      <c r="G10185" s="178">
        <v>38</v>
      </c>
      <c r="H10185" s="178">
        <v>1.0740104480647E-3</v>
      </c>
      <c r="I10185" s="178">
        <v>1.2028917018324641E-3</v>
      </c>
      <c r="J10185" s="178" t="s">
        <v>625</v>
      </c>
    </row>
    <row r="10186" spans="1:10" x14ac:dyDescent="0.45">
      <c r="A10186" s="178" t="s">
        <v>567</v>
      </c>
      <c r="B10186" s="178" t="s">
        <v>568</v>
      </c>
      <c r="C10186" s="178">
        <v>2050</v>
      </c>
      <c r="D10186" s="178" t="s">
        <v>336</v>
      </c>
      <c r="E10186" s="178" t="s">
        <v>337</v>
      </c>
      <c r="F10186" s="178" t="s">
        <v>571</v>
      </c>
      <c r="G10186" s="178">
        <v>38</v>
      </c>
      <c r="H10186" s="178">
        <v>4.697090043919E-4</v>
      </c>
      <c r="I10186" s="178">
        <v>5.2607408491892808E-4</v>
      </c>
      <c r="J10186" s="178" t="s">
        <v>625</v>
      </c>
    </row>
    <row r="10187" spans="1:10" x14ac:dyDescent="0.45">
      <c r="A10187" s="178" t="s">
        <v>567</v>
      </c>
      <c r="B10187" s="178" t="s">
        <v>568</v>
      </c>
      <c r="C10187" s="178">
        <v>2050</v>
      </c>
      <c r="D10187" s="178" t="s">
        <v>336</v>
      </c>
      <c r="E10187" s="178" t="s">
        <v>337</v>
      </c>
      <c r="F10187" s="178" t="s">
        <v>570</v>
      </c>
      <c r="G10187" s="178">
        <v>39</v>
      </c>
      <c r="H10187" s="178">
        <v>2.1662396611646E-3</v>
      </c>
      <c r="I10187" s="178">
        <v>2.4261884205043524E-3</v>
      </c>
      <c r="J10187" s="178" t="s">
        <v>625</v>
      </c>
    </row>
    <row r="10188" spans="1:10" x14ac:dyDescent="0.45">
      <c r="A10188" s="178" t="s">
        <v>567</v>
      </c>
      <c r="B10188" s="178" t="s">
        <v>568</v>
      </c>
      <c r="C10188" s="178">
        <v>2050</v>
      </c>
      <c r="D10188" s="178" t="s">
        <v>336</v>
      </c>
      <c r="E10188" s="178" t="s">
        <v>337</v>
      </c>
      <c r="F10188" s="178" t="s">
        <v>572</v>
      </c>
      <c r="G10188" s="178">
        <v>39</v>
      </c>
      <c r="H10188" s="178">
        <v>7.7569777204199993E-5</v>
      </c>
      <c r="I10188" s="178">
        <v>8.6878150468704002E-5</v>
      </c>
      <c r="J10188" s="178" t="s">
        <v>625</v>
      </c>
    </row>
    <row r="10189" spans="1:10" x14ac:dyDescent="0.45">
      <c r="A10189" s="178" t="s">
        <v>567</v>
      </c>
      <c r="B10189" s="178" t="s">
        <v>568</v>
      </c>
      <c r="C10189" s="178">
        <v>2050</v>
      </c>
      <c r="D10189" s="178" t="s">
        <v>336</v>
      </c>
      <c r="E10189" s="178" t="s">
        <v>337</v>
      </c>
      <c r="F10189" s="178" t="s">
        <v>571</v>
      </c>
      <c r="G10189" s="178">
        <v>39</v>
      </c>
      <c r="H10189" s="178">
        <v>1.8192742572859999E-4</v>
      </c>
      <c r="I10189" s="178">
        <v>2.03758716816032E-4</v>
      </c>
      <c r="J10189" s="178" t="s">
        <v>625</v>
      </c>
    </row>
    <row r="10190" spans="1:10" x14ac:dyDescent="0.45">
      <c r="A10190" s="178" t="s">
        <v>567</v>
      </c>
      <c r="B10190" s="178" t="s">
        <v>568</v>
      </c>
      <c r="C10190" s="178">
        <v>2050</v>
      </c>
      <c r="D10190" s="178" t="s">
        <v>336</v>
      </c>
      <c r="E10190" s="178" t="s">
        <v>337</v>
      </c>
      <c r="F10190" s="178" t="s">
        <v>569</v>
      </c>
      <c r="G10190" s="178">
        <v>39</v>
      </c>
      <c r="H10190" s="178">
        <v>4.8665157519280997E-3</v>
      </c>
      <c r="I10190" s="178">
        <v>5.4504976421594726E-3</v>
      </c>
      <c r="J10190" s="178" t="s">
        <v>625</v>
      </c>
    </row>
    <row r="10191" spans="1:10" x14ac:dyDescent="0.45">
      <c r="A10191" s="178" t="s">
        <v>567</v>
      </c>
      <c r="B10191" s="178" t="s">
        <v>568</v>
      </c>
      <c r="C10191" s="178">
        <v>2050</v>
      </c>
      <c r="D10191" s="178" t="s">
        <v>336</v>
      </c>
      <c r="E10191" s="178" t="s">
        <v>337</v>
      </c>
      <c r="F10191" s="178" t="s">
        <v>569</v>
      </c>
      <c r="G10191" s="178">
        <v>40</v>
      </c>
      <c r="H10191" s="178">
        <v>1.07102701440454E-2</v>
      </c>
      <c r="I10191" s="178">
        <v>1.1995502561330848E-2</v>
      </c>
      <c r="J10191" s="178" t="s">
        <v>625</v>
      </c>
    </row>
    <row r="10192" spans="1:10" x14ac:dyDescent="0.45">
      <c r="A10192" s="178" t="s">
        <v>567</v>
      </c>
      <c r="B10192" s="178" t="s">
        <v>568</v>
      </c>
      <c r="C10192" s="178">
        <v>2050</v>
      </c>
      <c r="D10192" s="178" t="s">
        <v>336</v>
      </c>
      <c r="E10192" s="178" t="s">
        <v>337</v>
      </c>
      <c r="F10192" s="178" t="s">
        <v>574</v>
      </c>
      <c r="G10192" s="178">
        <v>40</v>
      </c>
      <c r="H10192" s="178">
        <v>1.8938176799566E-3</v>
      </c>
      <c r="I10192" s="178">
        <v>2.1210758015513921E-3</v>
      </c>
      <c r="J10192" s="178" t="s">
        <v>626</v>
      </c>
    </row>
    <row r="10193" spans="1:10" x14ac:dyDescent="0.45">
      <c r="A10193" s="178" t="s">
        <v>567</v>
      </c>
      <c r="B10193" s="178" t="s">
        <v>568</v>
      </c>
      <c r="C10193" s="178">
        <v>2050</v>
      </c>
      <c r="D10193" s="178" t="s">
        <v>336</v>
      </c>
      <c r="E10193" s="178" t="s">
        <v>337</v>
      </c>
      <c r="F10193" s="178" t="s">
        <v>570</v>
      </c>
      <c r="G10193" s="178">
        <v>40</v>
      </c>
      <c r="H10193" s="178">
        <v>8.3551841089500004E-4</v>
      </c>
      <c r="I10193" s="178">
        <v>9.3578062020240017E-4</v>
      </c>
      <c r="J10193" s="178" t="s">
        <v>625</v>
      </c>
    </row>
    <row r="10194" spans="1:10" x14ac:dyDescent="0.45">
      <c r="A10194" s="178" t="s">
        <v>567</v>
      </c>
      <c r="B10194" s="178" t="s">
        <v>568</v>
      </c>
      <c r="C10194" s="178">
        <v>2050</v>
      </c>
      <c r="D10194" s="178" t="s">
        <v>336</v>
      </c>
      <c r="E10194" s="178" t="s">
        <v>337</v>
      </c>
      <c r="F10194" s="178" t="s">
        <v>573</v>
      </c>
      <c r="G10194" s="178">
        <v>40</v>
      </c>
      <c r="H10194" s="178">
        <v>1.0596700012684001E-3</v>
      </c>
      <c r="I10194" s="178">
        <v>1.1868304014206082E-3</v>
      </c>
      <c r="J10194" s="178" t="s">
        <v>625</v>
      </c>
    </row>
    <row r="10195" spans="1:10" x14ac:dyDescent="0.45">
      <c r="A10195" s="178" t="s">
        <v>567</v>
      </c>
      <c r="B10195" s="178" t="s">
        <v>568</v>
      </c>
      <c r="C10195" s="178">
        <v>2050</v>
      </c>
      <c r="D10195" s="178" t="s">
        <v>336</v>
      </c>
      <c r="E10195" s="178" t="s">
        <v>337</v>
      </c>
      <c r="F10195" s="178" t="s">
        <v>571</v>
      </c>
      <c r="G10195" s="178">
        <v>40</v>
      </c>
      <c r="H10195" s="178">
        <v>8.3977662143300001E-5</v>
      </c>
      <c r="I10195" s="178">
        <v>9.4054981600496013E-5</v>
      </c>
      <c r="J10195" s="178" t="s">
        <v>625</v>
      </c>
    </row>
    <row r="10196" spans="1:10" x14ac:dyDescent="0.45">
      <c r="A10196" s="178" t="s">
        <v>567</v>
      </c>
      <c r="B10196" s="178" t="s">
        <v>568</v>
      </c>
      <c r="C10196" s="178">
        <v>2050</v>
      </c>
      <c r="D10196" s="178" t="s">
        <v>336</v>
      </c>
      <c r="E10196" s="178" t="s">
        <v>337</v>
      </c>
      <c r="F10196" s="178" t="s">
        <v>573</v>
      </c>
      <c r="G10196" s="178">
        <v>41</v>
      </c>
      <c r="H10196" s="178">
        <v>1.2064338370692E-3</v>
      </c>
      <c r="I10196" s="178">
        <v>1.3512058975175042E-3</v>
      </c>
      <c r="J10196" s="178" t="s">
        <v>625</v>
      </c>
    </row>
    <row r="10197" spans="1:10" x14ac:dyDescent="0.45">
      <c r="A10197" s="178" t="s">
        <v>567</v>
      </c>
      <c r="B10197" s="178" t="s">
        <v>568</v>
      </c>
      <c r="C10197" s="178">
        <v>2050</v>
      </c>
      <c r="D10197" s="178" t="s">
        <v>336</v>
      </c>
      <c r="E10197" s="178" t="s">
        <v>337</v>
      </c>
      <c r="F10197" s="178" t="s">
        <v>572</v>
      </c>
      <c r="G10197" s="178">
        <v>41</v>
      </c>
      <c r="H10197" s="178">
        <v>3.6869470932300001E-5</v>
      </c>
      <c r="I10197" s="178">
        <v>4.1293807444176007E-5</v>
      </c>
      <c r="J10197" s="178" t="s">
        <v>625</v>
      </c>
    </row>
    <row r="10198" spans="1:10" x14ac:dyDescent="0.45">
      <c r="A10198" s="178" t="s">
        <v>567</v>
      </c>
      <c r="B10198" s="178" t="s">
        <v>568</v>
      </c>
      <c r="C10198" s="178">
        <v>2050</v>
      </c>
      <c r="D10198" s="178" t="s">
        <v>336</v>
      </c>
      <c r="E10198" s="178" t="s">
        <v>337</v>
      </c>
      <c r="F10198" s="178" t="s">
        <v>569</v>
      </c>
      <c r="G10198" s="178">
        <v>41</v>
      </c>
      <c r="H10198" s="178">
        <v>4.6778446994722002E-3</v>
      </c>
      <c r="I10198" s="178">
        <v>5.2391860634088648E-3</v>
      </c>
      <c r="J10198" s="178" t="s">
        <v>625</v>
      </c>
    </row>
    <row r="10199" spans="1:10" x14ac:dyDescent="0.45">
      <c r="A10199" s="178" t="s">
        <v>567</v>
      </c>
      <c r="B10199" s="178" t="s">
        <v>568</v>
      </c>
      <c r="C10199" s="178">
        <v>2050</v>
      </c>
      <c r="D10199" s="178" t="s">
        <v>336</v>
      </c>
      <c r="E10199" s="178" t="s">
        <v>337</v>
      </c>
      <c r="F10199" s="178" t="s">
        <v>571</v>
      </c>
      <c r="G10199" s="178">
        <v>41</v>
      </c>
      <c r="H10199" s="178">
        <v>1.71357220097E-4</v>
      </c>
      <c r="I10199" s="178">
        <v>1.9192008650864001E-4</v>
      </c>
      <c r="J10199" s="178" t="s">
        <v>625</v>
      </c>
    </row>
    <row r="10200" spans="1:10" x14ac:dyDescent="0.45">
      <c r="A10200" s="178" t="s">
        <v>567</v>
      </c>
      <c r="B10200" s="178" t="s">
        <v>568</v>
      </c>
      <c r="C10200" s="178">
        <v>2050</v>
      </c>
      <c r="D10200" s="178" t="s">
        <v>336</v>
      </c>
      <c r="E10200" s="178" t="s">
        <v>337</v>
      </c>
      <c r="F10200" s="178" t="s">
        <v>570</v>
      </c>
      <c r="G10200" s="178">
        <v>41</v>
      </c>
      <c r="H10200" s="178">
        <v>1.2425086752045999E-3</v>
      </c>
      <c r="I10200" s="178">
        <v>1.391609716229152E-3</v>
      </c>
      <c r="J10200" s="178" t="s">
        <v>625</v>
      </c>
    </row>
    <row r="10201" spans="1:10" x14ac:dyDescent="0.45">
      <c r="A10201" s="178" t="s">
        <v>567</v>
      </c>
      <c r="B10201" s="178" t="s">
        <v>568</v>
      </c>
      <c r="C10201" s="178">
        <v>2050</v>
      </c>
      <c r="D10201" s="178" t="s">
        <v>336</v>
      </c>
      <c r="E10201" s="178" t="s">
        <v>337</v>
      </c>
      <c r="F10201" s="178" t="s">
        <v>570</v>
      </c>
      <c r="G10201" s="178">
        <v>42</v>
      </c>
      <c r="H10201" s="178">
        <v>1.3157535868230999E-3</v>
      </c>
      <c r="I10201" s="178">
        <v>1.4736440172418721E-3</v>
      </c>
      <c r="J10201" s="178" t="s">
        <v>625</v>
      </c>
    </row>
    <row r="10202" spans="1:10" x14ac:dyDescent="0.45">
      <c r="A10202" s="178" t="s">
        <v>567</v>
      </c>
      <c r="B10202" s="178" t="s">
        <v>568</v>
      </c>
      <c r="C10202" s="178">
        <v>2050</v>
      </c>
      <c r="D10202" s="178" t="s">
        <v>336</v>
      </c>
      <c r="E10202" s="178" t="s">
        <v>337</v>
      </c>
      <c r="F10202" s="178" t="s">
        <v>574</v>
      </c>
      <c r="G10202" s="178">
        <v>42</v>
      </c>
      <c r="H10202" s="178">
        <v>4.7095742775130002E-4</v>
      </c>
      <c r="I10202" s="178">
        <v>5.274723190814561E-4</v>
      </c>
      <c r="J10202" s="178" t="s">
        <v>626</v>
      </c>
    </row>
    <row r="10203" spans="1:10" x14ac:dyDescent="0.45">
      <c r="A10203" s="178" t="s">
        <v>567</v>
      </c>
      <c r="B10203" s="178" t="s">
        <v>568</v>
      </c>
      <c r="C10203" s="178">
        <v>2050</v>
      </c>
      <c r="D10203" s="178" t="s">
        <v>336</v>
      </c>
      <c r="E10203" s="178" t="s">
        <v>337</v>
      </c>
      <c r="F10203" s="178" t="s">
        <v>571</v>
      </c>
      <c r="G10203" s="178">
        <v>42</v>
      </c>
      <c r="H10203" s="178">
        <v>2.3691890237389999E-4</v>
      </c>
      <c r="I10203" s="178">
        <v>2.65349170658768E-4</v>
      </c>
      <c r="J10203" s="178" t="s">
        <v>625</v>
      </c>
    </row>
    <row r="10204" spans="1:10" x14ac:dyDescent="0.45">
      <c r="A10204" s="178" t="s">
        <v>567</v>
      </c>
      <c r="B10204" s="178" t="s">
        <v>568</v>
      </c>
      <c r="C10204" s="178">
        <v>2050</v>
      </c>
      <c r="D10204" s="178" t="s">
        <v>336</v>
      </c>
      <c r="E10204" s="178" t="s">
        <v>337</v>
      </c>
      <c r="F10204" s="178" t="s">
        <v>572</v>
      </c>
      <c r="G10204" s="178">
        <v>42</v>
      </c>
      <c r="H10204" s="178">
        <v>3.57270255336E-5</v>
      </c>
      <c r="I10204" s="178">
        <v>4.0014268597632004E-5</v>
      </c>
      <c r="J10204" s="178" t="s">
        <v>625</v>
      </c>
    </row>
    <row r="10205" spans="1:10" x14ac:dyDescent="0.45">
      <c r="A10205" s="178" t="s">
        <v>567</v>
      </c>
      <c r="B10205" s="178" t="s">
        <v>568</v>
      </c>
      <c r="C10205" s="178">
        <v>2050</v>
      </c>
      <c r="D10205" s="178" t="s">
        <v>336</v>
      </c>
      <c r="E10205" s="178" t="s">
        <v>337</v>
      </c>
      <c r="F10205" s="178" t="s">
        <v>573</v>
      </c>
      <c r="G10205" s="178">
        <v>42</v>
      </c>
      <c r="H10205" s="178">
        <v>5.5733343469909998E-4</v>
      </c>
      <c r="I10205" s="178">
        <v>6.2421344686299201E-4</v>
      </c>
      <c r="J10205" s="178" t="s">
        <v>625</v>
      </c>
    </row>
    <row r="10206" spans="1:10" x14ac:dyDescent="0.45">
      <c r="A10206" s="178" t="s">
        <v>567</v>
      </c>
      <c r="B10206" s="178" t="s">
        <v>568</v>
      </c>
      <c r="C10206" s="178">
        <v>2050</v>
      </c>
      <c r="D10206" s="178" t="s">
        <v>336</v>
      </c>
      <c r="E10206" s="178" t="s">
        <v>337</v>
      </c>
      <c r="F10206" s="178" t="s">
        <v>569</v>
      </c>
      <c r="G10206" s="178">
        <v>42</v>
      </c>
      <c r="H10206" s="178">
        <v>9.5214906614273995E-3</v>
      </c>
      <c r="I10206" s="178">
        <v>1.0664069540798689E-2</v>
      </c>
      <c r="J10206" s="178" t="s">
        <v>625</v>
      </c>
    </row>
    <row r="10207" spans="1:10" x14ac:dyDescent="0.45">
      <c r="A10207" s="178" t="s">
        <v>567</v>
      </c>
      <c r="B10207" s="178" t="s">
        <v>568</v>
      </c>
      <c r="C10207" s="178">
        <v>2050</v>
      </c>
      <c r="D10207" s="178" t="s">
        <v>336</v>
      </c>
      <c r="E10207" s="178" t="s">
        <v>337</v>
      </c>
      <c r="F10207" s="178" t="s">
        <v>569</v>
      </c>
      <c r="G10207" s="178">
        <v>43</v>
      </c>
      <c r="H10207" s="178">
        <v>4.1535976342856997E-3</v>
      </c>
      <c r="I10207" s="178">
        <v>4.6520293503999844E-3</v>
      </c>
      <c r="J10207" s="178" t="s">
        <v>625</v>
      </c>
    </row>
    <row r="10208" spans="1:10" x14ac:dyDescent="0.45">
      <c r="A10208" s="178" t="s">
        <v>567</v>
      </c>
      <c r="B10208" s="178" t="s">
        <v>568</v>
      </c>
      <c r="C10208" s="178">
        <v>2050</v>
      </c>
      <c r="D10208" s="178" t="s">
        <v>336</v>
      </c>
      <c r="E10208" s="178" t="s">
        <v>337</v>
      </c>
      <c r="F10208" s="178" t="s">
        <v>570</v>
      </c>
      <c r="G10208" s="178">
        <v>43</v>
      </c>
      <c r="H10208" s="178">
        <v>2.4587943335059999E-4</v>
      </c>
      <c r="I10208" s="178">
        <v>2.7538496535267203E-4</v>
      </c>
      <c r="J10208" s="178" t="s">
        <v>625</v>
      </c>
    </row>
    <row r="10209" spans="1:10" x14ac:dyDescent="0.45">
      <c r="A10209" s="178" t="s">
        <v>567</v>
      </c>
      <c r="B10209" s="178" t="s">
        <v>568</v>
      </c>
      <c r="C10209" s="178">
        <v>2050</v>
      </c>
      <c r="D10209" s="178" t="s">
        <v>336</v>
      </c>
      <c r="E10209" s="178" t="s">
        <v>337</v>
      </c>
      <c r="F10209" s="178" t="s">
        <v>571</v>
      </c>
      <c r="G10209" s="178">
        <v>43</v>
      </c>
      <c r="H10209" s="178">
        <v>7.74054642534E-5</v>
      </c>
      <c r="I10209" s="178">
        <v>8.6694119963808005E-5</v>
      </c>
      <c r="J10209" s="178" t="s">
        <v>625</v>
      </c>
    </row>
    <row r="10210" spans="1:10" x14ac:dyDescent="0.45">
      <c r="A10210" s="178" t="s">
        <v>567</v>
      </c>
      <c r="B10210" s="178" t="s">
        <v>568</v>
      </c>
      <c r="C10210" s="178">
        <v>2050</v>
      </c>
      <c r="D10210" s="178" t="s">
        <v>336</v>
      </c>
      <c r="E10210" s="178" t="s">
        <v>337</v>
      </c>
      <c r="F10210" s="178" t="s">
        <v>572</v>
      </c>
      <c r="G10210" s="178">
        <v>43</v>
      </c>
      <c r="H10210" s="178">
        <v>1.023382355925E-4</v>
      </c>
      <c r="I10210" s="178">
        <v>1.1461882386360001E-4</v>
      </c>
      <c r="J10210" s="178" t="s">
        <v>625</v>
      </c>
    </row>
    <row r="10211" spans="1:10" x14ac:dyDescent="0.45">
      <c r="A10211" s="178" t="s">
        <v>567</v>
      </c>
      <c r="B10211" s="178" t="s">
        <v>568</v>
      </c>
      <c r="C10211" s="178">
        <v>2050</v>
      </c>
      <c r="D10211" s="178" t="s">
        <v>336</v>
      </c>
      <c r="E10211" s="178" t="s">
        <v>337</v>
      </c>
      <c r="F10211" s="178" t="s">
        <v>569</v>
      </c>
      <c r="G10211" s="178">
        <v>44</v>
      </c>
      <c r="H10211" s="178">
        <v>2.0075230859220002E-3</v>
      </c>
      <c r="I10211" s="178">
        <v>2.2484258562326404E-3</v>
      </c>
      <c r="J10211" s="178" t="s">
        <v>625</v>
      </c>
    </row>
    <row r="10212" spans="1:10" x14ac:dyDescent="0.45">
      <c r="A10212" s="178" t="s">
        <v>567</v>
      </c>
      <c r="B10212" s="178" t="s">
        <v>568</v>
      </c>
      <c r="C10212" s="178">
        <v>2050</v>
      </c>
      <c r="D10212" s="178" t="s">
        <v>336</v>
      </c>
      <c r="E10212" s="178" t="s">
        <v>337</v>
      </c>
      <c r="F10212" s="178" t="s">
        <v>570</v>
      </c>
      <c r="G10212" s="178">
        <v>44</v>
      </c>
      <c r="H10212" s="178">
        <v>2.9687531059609999E-4</v>
      </c>
      <c r="I10212" s="178">
        <v>3.32500347867632E-4</v>
      </c>
      <c r="J10212" s="178" t="s">
        <v>625</v>
      </c>
    </row>
    <row r="10213" spans="1:10" x14ac:dyDescent="0.45">
      <c r="A10213" s="178" t="s">
        <v>567</v>
      </c>
      <c r="B10213" s="178" t="s">
        <v>568</v>
      </c>
      <c r="C10213" s="178">
        <v>2050</v>
      </c>
      <c r="D10213" s="178" t="s">
        <v>336</v>
      </c>
      <c r="E10213" s="178" t="s">
        <v>337</v>
      </c>
      <c r="F10213" s="178" t="s">
        <v>572</v>
      </c>
      <c r="G10213" s="178">
        <v>44</v>
      </c>
      <c r="H10213" s="178">
        <v>1.001165692287E-4</v>
      </c>
      <c r="I10213" s="178">
        <v>1.1213055753614401E-4</v>
      </c>
      <c r="J10213" s="178" t="s">
        <v>625</v>
      </c>
    </row>
    <row r="10214" spans="1:10" x14ac:dyDescent="0.45">
      <c r="A10214" s="178" t="s">
        <v>567</v>
      </c>
      <c r="B10214" s="178" t="s">
        <v>568</v>
      </c>
      <c r="C10214" s="178">
        <v>2050</v>
      </c>
      <c r="D10214" s="178" t="s">
        <v>336</v>
      </c>
      <c r="E10214" s="178" t="s">
        <v>337</v>
      </c>
      <c r="F10214" s="178" t="s">
        <v>569</v>
      </c>
      <c r="G10214" s="178">
        <v>45</v>
      </c>
      <c r="H10214" s="178">
        <v>1.7331429640762501E-2</v>
      </c>
      <c r="I10214" s="178">
        <v>1.9411201197654004E-2</v>
      </c>
      <c r="J10214" s="178" t="s">
        <v>625</v>
      </c>
    </row>
    <row r="10215" spans="1:10" x14ac:dyDescent="0.45">
      <c r="A10215" s="178" t="s">
        <v>567</v>
      </c>
      <c r="B10215" s="178" t="s">
        <v>568</v>
      </c>
      <c r="C10215" s="178">
        <v>2050</v>
      </c>
      <c r="D10215" s="178" t="s">
        <v>336</v>
      </c>
      <c r="E10215" s="178" t="s">
        <v>337</v>
      </c>
      <c r="F10215" s="178" t="s">
        <v>571</v>
      </c>
      <c r="G10215" s="178">
        <v>45</v>
      </c>
      <c r="H10215" s="178">
        <v>2.2755374811820001E-4</v>
      </c>
      <c r="I10215" s="178">
        <v>2.5486019789238405E-4</v>
      </c>
      <c r="J10215" s="178" t="s">
        <v>625</v>
      </c>
    </row>
    <row r="10216" spans="1:10" x14ac:dyDescent="0.45">
      <c r="A10216" s="178" t="s">
        <v>567</v>
      </c>
      <c r="B10216" s="178" t="s">
        <v>568</v>
      </c>
      <c r="C10216" s="178">
        <v>2050</v>
      </c>
      <c r="D10216" s="178" t="s">
        <v>336</v>
      </c>
      <c r="E10216" s="178" t="s">
        <v>337</v>
      </c>
      <c r="F10216" s="178" t="s">
        <v>574</v>
      </c>
      <c r="G10216" s="178">
        <v>45</v>
      </c>
      <c r="H10216" s="178">
        <v>4.3463963083920001E-4</v>
      </c>
      <c r="I10216" s="178">
        <v>4.8679638653990404E-4</v>
      </c>
      <c r="J10216" s="178" t="s">
        <v>626</v>
      </c>
    </row>
    <row r="10217" spans="1:10" x14ac:dyDescent="0.45">
      <c r="A10217" s="178" t="s">
        <v>567</v>
      </c>
      <c r="B10217" s="178" t="s">
        <v>568</v>
      </c>
      <c r="C10217" s="178">
        <v>2050</v>
      </c>
      <c r="D10217" s="178" t="s">
        <v>336</v>
      </c>
      <c r="E10217" s="178" t="s">
        <v>337</v>
      </c>
      <c r="F10217" s="178" t="s">
        <v>573</v>
      </c>
      <c r="G10217" s="178">
        <v>45</v>
      </c>
      <c r="H10217" s="178">
        <v>8.3828048082070004E-4</v>
      </c>
      <c r="I10217" s="178">
        <v>9.388741385191841E-4</v>
      </c>
      <c r="J10217" s="178" t="s">
        <v>625</v>
      </c>
    </row>
    <row r="10218" spans="1:10" x14ac:dyDescent="0.45">
      <c r="A10218" s="178" t="s">
        <v>567</v>
      </c>
      <c r="B10218" s="178" t="s">
        <v>568</v>
      </c>
      <c r="C10218" s="178">
        <v>2050</v>
      </c>
      <c r="D10218" s="178" t="s">
        <v>336</v>
      </c>
      <c r="E10218" s="178" t="s">
        <v>337</v>
      </c>
      <c r="F10218" s="178" t="s">
        <v>570</v>
      </c>
      <c r="G10218" s="178">
        <v>45</v>
      </c>
      <c r="H10218" s="178">
        <v>4.7100395022430002E-4</v>
      </c>
      <c r="I10218" s="178">
        <v>5.2752442425121611E-4</v>
      </c>
      <c r="J10218" s="178" t="s">
        <v>625</v>
      </c>
    </row>
    <row r="10219" spans="1:10" x14ac:dyDescent="0.45">
      <c r="A10219" s="178" t="s">
        <v>567</v>
      </c>
      <c r="B10219" s="178" t="s">
        <v>568</v>
      </c>
      <c r="C10219" s="178">
        <v>2050</v>
      </c>
      <c r="D10219" s="178" t="s">
        <v>336</v>
      </c>
      <c r="E10219" s="178" t="s">
        <v>337</v>
      </c>
      <c r="F10219" s="178" t="s">
        <v>572</v>
      </c>
      <c r="G10219" s="178">
        <v>46</v>
      </c>
      <c r="H10219" s="178">
        <v>6.3327792304299993E-5</v>
      </c>
      <c r="I10219" s="178">
        <v>7.0927127380815999E-5</v>
      </c>
      <c r="J10219" s="178" t="s">
        <v>625</v>
      </c>
    </row>
    <row r="10220" spans="1:10" x14ac:dyDescent="0.45">
      <c r="A10220" s="178" t="s">
        <v>567</v>
      </c>
      <c r="B10220" s="178" t="s">
        <v>568</v>
      </c>
      <c r="C10220" s="178">
        <v>2050</v>
      </c>
      <c r="D10220" s="178" t="s">
        <v>336</v>
      </c>
      <c r="E10220" s="178" t="s">
        <v>337</v>
      </c>
      <c r="F10220" s="178" t="s">
        <v>571</v>
      </c>
      <c r="G10220" s="178">
        <v>46</v>
      </c>
      <c r="H10220" s="178">
        <v>3.0315297772180001E-4</v>
      </c>
      <c r="I10220" s="178">
        <v>3.3953133504841605E-4</v>
      </c>
      <c r="J10220" s="178" t="s">
        <v>625</v>
      </c>
    </row>
    <row r="10221" spans="1:10" x14ac:dyDescent="0.45">
      <c r="A10221" s="178" t="s">
        <v>567</v>
      </c>
      <c r="B10221" s="178" t="s">
        <v>568</v>
      </c>
      <c r="C10221" s="178">
        <v>2050</v>
      </c>
      <c r="D10221" s="178" t="s">
        <v>336</v>
      </c>
      <c r="E10221" s="178" t="s">
        <v>337</v>
      </c>
      <c r="F10221" s="178" t="s">
        <v>574</v>
      </c>
      <c r="G10221" s="178">
        <v>46</v>
      </c>
      <c r="H10221" s="178">
        <v>4.0808494668450002E-4</v>
      </c>
      <c r="I10221" s="178">
        <v>4.5705514028664005E-4</v>
      </c>
      <c r="J10221" s="178" t="s">
        <v>626</v>
      </c>
    </row>
    <row r="10222" spans="1:10" x14ac:dyDescent="0.45">
      <c r="A10222" s="178" t="s">
        <v>567</v>
      </c>
      <c r="B10222" s="178" t="s">
        <v>568</v>
      </c>
      <c r="C10222" s="178">
        <v>2050</v>
      </c>
      <c r="D10222" s="178" t="s">
        <v>336</v>
      </c>
      <c r="E10222" s="178" t="s">
        <v>337</v>
      </c>
      <c r="F10222" s="178" t="s">
        <v>570</v>
      </c>
      <c r="G10222" s="178">
        <v>46</v>
      </c>
      <c r="H10222" s="178">
        <v>1.7720504256431E-3</v>
      </c>
      <c r="I10222" s="178">
        <v>1.9846964767202724E-3</v>
      </c>
      <c r="J10222" s="178" t="s">
        <v>625</v>
      </c>
    </row>
    <row r="10223" spans="1:10" x14ac:dyDescent="0.45">
      <c r="A10223" s="178" t="s">
        <v>567</v>
      </c>
      <c r="B10223" s="178" t="s">
        <v>568</v>
      </c>
      <c r="C10223" s="178">
        <v>2050</v>
      </c>
      <c r="D10223" s="178" t="s">
        <v>336</v>
      </c>
      <c r="E10223" s="178" t="s">
        <v>337</v>
      </c>
      <c r="F10223" s="178" t="s">
        <v>569</v>
      </c>
      <c r="G10223" s="178">
        <v>46</v>
      </c>
      <c r="H10223" s="178">
        <v>2.2236492950469E-3</v>
      </c>
      <c r="I10223" s="178">
        <v>2.4904872104525282E-3</v>
      </c>
      <c r="J10223" s="178" t="s">
        <v>625</v>
      </c>
    </row>
    <row r="10224" spans="1:10" x14ac:dyDescent="0.45">
      <c r="A10224" s="178" t="s">
        <v>567</v>
      </c>
      <c r="B10224" s="178" t="s">
        <v>568</v>
      </c>
      <c r="C10224" s="178">
        <v>2050</v>
      </c>
      <c r="D10224" s="178" t="s">
        <v>336</v>
      </c>
      <c r="E10224" s="178" t="s">
        <v>337</v>
      </c>
      <c r="F10224" s="178" t="s">
        <v>569</v>
      </c>
      <c r="G10224" s="178">
        <v>47</v>
      </c>
      <c r="H10224" s="178">
        <v>1.8568729283288E-3</v>
      </c>
      <c r="I10224" s="178">
        <v>2.079697679728256E-3</v>
      </c>
      <c r="J10224" s="178" t="s">
        <v>625</v>
      </c>
    </row>
    <row r="10225" spans="1:10" x14ac:dyDescent="0.45">
      <c r="A10225" s="178" t="s">
        <v>567</v>
      </c>
      <c r="B10225" s="178" t="s">
        <v>568</v>
      </c>
      <c r="C10225" s="178">
        <v>2050</v>
      </c>
      <c r="D10225" s="178" t="s">
        <v>336</v>
      </c>
      <c r="E10225" s="178" t="s">
        <v>337</v>
      </c>
      <c r="F10225" s="178" t="s">
        <v>570</v>
      </c>
      <c r="G10225" s="178">
        <v>47</v>
      </c>
      <c r="H10225" s="178">
        <v>8.4288380458019999E-4</v>
      </c>
      <c r="I10225" s="178">
        <v>9.4402986112982412E-4</v>
      </c>
      <c r="J10225" s="178" t="s">
        <v>625</v>
      </c>
    </row>
    <row r="10226" spans="1:10" x14ac:dyDescent="0.45">
      <c r="A10226" s="178" t="s">
        <v>567</v>
      </c>
      <c r="B10226" s="178" t="s">
        <v>568</v>
      </c>
      <c r="C10226" s="178">
        <v>2050</v>
      </c>
      <c r="D10226" s="178" t="s">
        <v>336</v>
      </c>
      <c r="E10226" s="178" t="s">
        <v>337</v>
      </c>
      <c r="F10226" s="178" t="s">
        <v>572</v>
      </c>
      <c r="G10226" s="178">
        <v>47</v>
      </c>
      <c r="H10226" s="178">
        <v>6.15143071627E-5</v>
      </c>
      <c r="I10226" s="178">
        <v>6.8896024022224001E-5</v>
      </c>
      <c r="J10226" s="178" t="s">
        <v>625</v>
      </c>
    </row>
    <row r="10227" spans="1:10" x14ac:dyDescent="0.45">
      <c r="A10227" s="178" t="s">
        <v>567</v>
      </c>
      <c r="B10227" s="178" t="s">
        <v>568</v>
      </c>
      <c r="C10227" s="178">
        <v>2050</v>
      </c>
      <c r="D10227" s="178" t="s">
        <v>336</v>
      </c>
      <c r="E10227" s="178" t="s">
        <v>337</v>
      </c>
      <c r="F10227" s="178" t="s">
        <v>574</v>
      </c>
      <c r="G10227" s="178">
        <v>47</v>
      </c>
      <c r="H10227" s="178">
        <v>3.895236295648E-4</v>
      </c>
      <c r="I10227" s="178">
        <v>4.3626646511257604E-4</v>
      </c>
      <c r="J10227" s="178" t="s">
        <v>626</v>
      </c>
    </row>
    <row r="10228" spans="1:10" x14ac:dyDescent="0.45">
      <c r="A10228" s="178" t="s">
        <v>567</v>
      </c>
      <c r="B10228" s="178" t="s">
        <v>568</v>
      </c>
      <c r="C10228" s="178">
        <v>2050</v>
      </c>
      <c r="D10228" s="178" t="s">
        <v>336</v>
      </c>
      <c r="E10228" s="178" t="s">
        <v>337</v>
      </c>
      <c r="F10228" s="178" t="s">
        <v>571</v>
      </c>
      <c r="G10228" s="178">
        <v>47</v>
      </c>
      <c r="H10228" s="178">
        <v>2.2547051776199999E-4</v>
      </c>
      <c r="I10228" s="178">
        <v>2.5252697989344003E-4</v>
      </c>
      <c r="J10228" s="178" t="s">
        <v>625</v>
      </c>
    </row>
    <row r="10229" spans="1:10" x14ac:dyDescent="0.45">
      <c r="A10229" s="178" t="s">
        <v>567</v>
      </c>
      <c r="B10229" s="178" t="s">
        <v>568</v>
      </c>
      <c r="C10229" s="178">
        <v>2050</v>
      </c>
      <c r="D10229" s="178" t="s">
        <v>336</v>
      </c>
      <c r="E10229" s="178" t="s">
        <v>337</v>
      </c>
      <c r="F10229" s="178" t="s">
        <v>572</v>
      </c>
      <c r="G10229" s="178">
        <v>48</v>
      </c>
      <c r="H10229" s="178">
        <v>5.89559822401E-5</v>
      </c>
      <c r="I10229" s="178">
        <v>6.6030700108912009E-5</v>
      </c>
      <c r="J10229" s="178" t="s">
        <v>625</v>
      </c>
    </row>
    <row r="10230" spans="1:10" x14ac:dyDescent="0.45">
      <c r="A10230" s="178" t="s">
        <v>567</v>
      </c>
      <c r="B10230" s="178" t="s">
        <v>568</v>
      </c>
      <c r="C10230" s="178">
        <v>2050</v>
      </c>
      <c r="D10230" s="178" t="s">
        <v>336</v>
      </c>
      <c r="E10230" s="178" t="s">
        <v>337</v>
      </c>
      <c r="F10230" s="178" t="s">
        <v>573</v>
      </c>
      <c r="G10230" s="178">
        <v>48</v>
      </c>
      <c r="H10230" s="178">
        <v>8.5828517330810005E-4</v>
      </c>
      <c r="I10230" s="178">
        <v>9.6127939410507214E-4</v>
      </c>
      <c r="J10230" s="178" t="s">
        <v>625</v>
      </c>
    </row>
    <row r="10231" spans="1:10" x14ac:dyDescent="0.45">
      <c r="A10231" s="178" t="s">
        <v>567</v>
      </c>
      <c r="B10231" s="178" t="s">
        <v>568</v>
      </c>
      <c r="C10231" s="178">
        <v>2050</v>
      </c>
      <c r="D10231" s="178" t="s">
        <v>336</v>
      </c>
      <c r="E10231" s="178" t="s">
        <v>337</v>
      </c>
      <c r="F10231" s="178" t="s">
        <v>574</v>
      </c>
      <c r="G10231" s="178">
        <v>48</v>
      </c>
      <c r="H10231" s="178">
        <v>3.8332157419060001E-4</v>
      </c>
      <c r="I10231" s="178">
        <v>4.2932016309347207E-4</v>
      </c>
      <c r="J10231" s="178" t="s">
        <v>626</v>
      </c>
    </row>
    <row r="10232" spans="1:10" x14ac:dyDescent="0.45">
      <c r="A10232" s="178" t="s">
        <v>567</v>
      </c>
      <c r="B10232" s="178" t="s">
        <v>568</v>
      </c>
      <c r="C10232" s="178">
        <v>2050</v>
      </c>
      <c r="D10232" s="178" t="s">
        <v>336</v>
      </c>
      <c r="E10232" s="178" t="s">
        <v>337</v>
      </c>
      <c r="F10232" s="178" t="s">
        <v>571</v>
      </c>
      <c r="G10232" s="178">
        <v>48</v>
      </c>
      <c r="H10232" s="178">
        <v>2.2765991889169999E-4</v>
      </c>
      <c r="I10232" s="178">
        <v>2.5497910915870401E-4</v>
      </c>
      <c r="J10232" s="178" t="s">
        <v>625</v>
      </c>
    </row>
    <row r="10233" spans="1:10" x14ac:dyDescent="0.45">
      <c r="A10233" s="178" t="s">
        <v>567</v>
      </c>
      <c r="B10233" s="178" t="s">
        <v>568</v>
      </c>
      <c r="C10233" s="178">
        <v>2050</v>
      </c>
      <c r="D10233" s="178" t="s">
        <v>336</v>
      </c>
      <c r="E10233" s="178" t="s">
        <v>337</v>
      </c>
      <c r="F10233" s="178" t="s">
        <v>569</v>
      </c>
      <c r="G10233" s="178">
        <v>48</v>
      </c>
      <c r="H10233" s="178">
        <v>1.8663251539692001E-3</v>
      </c>
      <c r="I10233" s="178">
        <v>2.0902841724455045E-3</v>
      </c>
      <c r="J10233" s="178" t="s">
        <v>625</v>
      </c>
    </row>
    <row r="10234" spans="1:10" x14ac:dyDescent="0.45">
      <c r="A10234" s="178" t="s">
        <v>567</v>
      </c>
      <c r="B10234" s="178" t="s">
        <v>568</v>
      </c>
      <c r="C10234" s="178">
        <v>2050</v>
      </c>
      <c r="D10234" s="178" t="s">
        <v>336</v>
      </c>
      <c r="E10234" s="178" t="s">
        <v>337</v>
      </c>
      <c r="F10234" s="178" t="s">
        <v>570</v>
      </c>
      <c r="G10234" s="178">
        <v>48</v>
      </c>
      <c r="H10234" s="178">
        <v>9.2554249567909999E-4</v>
      </c>
      <c r="I10234" s="178">
        <v>1.0366075951605922E-3</v>
      </c>
      <c r="J10234" s="178" t="s">
        <v>625</v>
      </c>
    </row>
    <row r="10235" spans="1:10" x14ac:dyDescent="0.45">
      <c r="A10235" s="178" t="s">
        <v>567</v>
      </c>
      <c r="B10235" s="178" t="s">
        <v>568</v>
      </c>
      <c r="C10235" s="178">
        <v>2050</v>
      </c>
      <c r="D10235" s="178" t="s">
        <v>336</v>
      </c>
      <c r="E10235" s="178" t="s">
        <v>337</v>
      </c>
      <c r="F10235" s="178" t="s">
        <v>569</v>
      </c>
      <c r="G10235" s="178">
        <v>49</v>
      </c>
      <c r="H10235" s="178">
        <v>4.1302745230495999E-3</v>
      </c>
      <c r="I10235" s="178">
        <v>4.6259074658155522E-3</v>
      </c>
      <c r="J10235" s="178" t="s">
        <v>625</v>
      </c>
    </row>
    <row r="10236" spans="1:10" x14ac:dyDescent="0.45">
      <c r="A10236" s="178" t="s">
        <v>567</v>
      </c>
      <c r="B10236" s="178" t="s">
        <v>568</v>
      </c>
      <c r="C10236" s="178">
        <v>2050</v>
      </c>
      <c r="D10236" s="178" t="s">
        <v>336</v>
      </c>
      <c r="E10236" s="178" t="s">
        <v>337</v>
      </c>
      <c r="F10236" s="178" t="s">
        <v>574</v>
      </c>
      <c r="G10236" s="178">
        <v>49</v>
      </c>
      <c r="H10236" s="178">
        <v>3.7201045779509999E-4</v>
      </c>
      <c r="I10236" s="178">
        <v>4.1665171273051201E-4</v>
      </c>
      <c r="J10236" s="178" t="s">
        <v>626</v>
      </c>
    </row>
    <row r="10237" spans="1:10" x14ac:dyDescent="0.45">
      <c r="A10237" s="178" t="s">
        <v>567</v>
      </c>
      <c r="B10237" s="178" t="s">
        <v>568</v>
      </c>
      <c r="C10237" s="178">
        <v>2050</v>
      </c>
      <c r="D10237" s="178" t="s">
        <v>336</v>
      </c>
      <c r="E10237" s="178" t="s">
        <v>337</v>
      </c>
      <c r="F10237" s="178" t="s">
        <v>571</v>
      </c>
      <c r="G10237" s="178">
        <v>49</v>
      </c>
      <c r="H10237" s="178">
        <v>2.033227647189E-4</v>
      </c>
      <c r="I10237" s="178">
        <v>2.2772149648516801E-4</v>
      </c>
      <c r="J10237" s="178" t="s">
        <v>625</v>
      </c>
    </row>
    <row r="10238" spans="1:10" x14ac:dyDescent="0.45">
      <c r="A10238" s="178" t="s">
        <v>567</v>
      </c>
      <c r="B10238" s="178" t="s">
        <v>568</v>
      </c>
      <c r="C10238" s="178">
        <v>2050</v>
      </c>
      <c r="D10238" s="178" t="s">
        <v>336</v>
      </c>
      <c r="E10238" s="178" t="s">
        <v>337</v>
      </c>
      <c r="F10238" s="178" t="s">
        <v>570</v>
      </c>
      <c r="G10238" s="178">
        <v>49</v>
      </c>
      <c r="H10238" s="178">
        <v>1.16540279123E-3</v>
      </c>
      <c r="I10238" s="178">
        <v>1.3052511261776002E-3</v>
      </c>
      <c r="J10238" s="178" t="s">
        <v>625</v>
      </c>
    </row>
    <row r="10239" spans="1:10" x14ac:dyDescent="0.45">
      <c r="A10239" s="178" t="s">
        <v>567</v>
      </c>
      <c r="B10239" s="178" t="s">
        <v>568</v>
      </c>
      <c r="C10239" s="178">
        <v>2050</v>
      </c>
      <c r="D10239" s="178" t="s">
        <v>336</v>
      </c>
      <c r="E10239" s="178" t="s">
        <v>337</v>
      </c>
      <c r="F10239" s="178" t="s">
        <v>574</v>
      </c>
      <c r="G10239" s="178">
        <v>50</v>
      </c>
      <c r="H10239" s="178">
        <v>3.6954469396729999E-4</v>
      </c>
      <c r="I10239" s="178">
        <v>4.1389005724337604E-4</v>
      </c>
      <c r="J10239" s="178" t="s">
        <v>626</v>
      </c>
    </row>
    <row r="10240" spans="1:10" x14ac:dyDescent="0.45">
      <c r="A10240" s="178" t="s">
        <v>567</v>
      </c>
      <c r="B10240" s="178" t="s">
        <v>568</v>
      </c>
      <c r="C10240" s="178">
        <v>2050</v>
      </c>
      <c r="D10240" s="178" t="s">
        <v>336</v>
      </c>
      <c r="E10240" s="178" t="s">
        <v>337</v>
      </c>
      <c r="F10240" s="178" t="s">
        <v>569</v>
      </c>
      <c r="G10240" s="178">
        <v>50</v>
      </c>
      <c r="H10240" s="178">
        <v>1.7492140177637E-3</v>
      </c>
      <c r="I10240" s="178">
        <v>1.9591196998953444E-3</v>
      </c>
      <c r="J10240" s="178" t="s">
        <v>625</v>
      </c>
    </row>
    <row r="10241" spans="1:10" x14ac:dyDescent="0.45">
      <c r="A10241" s="178" t="s">
        <v>567</v>
      </c>
      <c r="B10241" s="178" t="s">
        <v>568</v>
      </c>
      <c r="C10241" s="178">
        <v>2050</v>
      </c>
      <c r="D10241" s="178" t="s">
        <v>336</v>
      </c>
      <c r="E10241" s="178" t="s">
        <v>337</v>
      </c>
      <c r="F10241" s="178" t="s">
        <v>571</v>
      </c>
      <c r="G10241" s="178">
        <v>50</v>
      </c>
      <c r="H10241" s="178">
        <v>6.5667365561199997E-5</v>
      </c>
      <c r="I10241" s="178">
        <v>7.3547449428544001E-5</v>
      </c>
      <c r="J10241" s="178" t="s">
        <v>625</v>
      </c>
    </row>
    <row r="10242" spans="1:10" x14ac:dyDescent="0.45">
      <c r="A10242" s="178" t="s">
        <v>567</v>
      </c>
      <c r="B10242" s="178" t="s">
        <v>568</v>
      </c>
      <c r="C10242" s="178">
        <v>2050</v>
      </c>
      <c r="D10242" s="178" t="s">
        <v>336</v>
      </c>
      <c r="E10242" s="178" t="s">
        <v>337</v>
      </c>
      <c r="F10242" s="178" t="s">
        <v>570</v>
      </c>
      <c r="G10242" s="178">
        <v>50</v>
      </c>
      <c r="H10242" s="178">
        <v>4.677612596424E-4</v>
      </c>
      <c r="I10242" s="178">
        <v>5.2389261079948801E-4</v>
      </c>
      <c r="J10242" s="178" t="s">
        <v>625</v>
      </c>
    </row>
    <row r="10243" spans="1:10" x14ac:dyDescent="0.45">
      <c r="A10243" s="178" t="s">
        <v>567</v>
      </c>
      <c r="B10243" s="178" t="s">
        <v>568</v>
      </c>
      <c r="C10243" s="178">
        <v>2050</v>
      </c>
      <c r="D10243" s="178" t="s">
        <v>336</v>
      </c>
      <c r="E10243" s="178" t="s">
        <v>337</v>
      </c>
      <c r="F10243" s="178" t="s">
        <v>574</v>
      </c>
      <c r="G10243" s="178">
        <v>51</v>
      </c>
      <c r="H10243" s="178">
        <v>3.7830535438839998E-4</v>
      </c>
      <c r="I10243" s="178">
        <v>4.2370199691500802E-4</v>
      </c>
      <c r="J10243" s="178" t="s">
        <v>626</v>
      </c>
    </row>
    <row r="10244" spans="1:10" x14ac:dyDescent="0.45">
      <c r="A10244" s="178" t="s">
        <v>567</v>
      </c>
      <c r="B10244" s="178" t="s">
        <v>568</v>
      </c>
      <c r="C10244" s="178">
        <v>2050</v>
      </c>
      <c r="D10244" s="178" t="s">
        <v>336</v>
      </c>
      <c r="E10244" s="178" t="s">
        <v>337</v>
      </c>
      <c r="F10244" s="178" t="s">
        <v>569</v>
      </c>
      <c r="G10244" s="178">
        <v>51</v>
      </c>
      <c r="H10244" s="178">
        <v>3.8379285251722E-3</v>
      </c>
      <c r="I10244" s="178">
        <v>4.2984799481928645E-3</v>
      </c>
      <c r="J10244" s="178" t="s">
        <v>625</v>
      </c>
    </row>
    <row r="10245" spans="1:10" x14ac:dyDescent="0.45">
      <c r="A10245" s="178" t="s">
        <v>567</v>
      </c>
      <c r="B10245" s="178" t="s">
        <v>568</v>
      </c>
      <c r="C10245" s="178">
        <v>2050</v>
      </c>
      <c r="D10245" s="178" t="s">
        <v>336</v>
      </c>
      <c r="E10245" s="178" t="s">
        <v>337</v>
      </c>
      <c r="F10245" s="178" t="s">
        <v>570</v>
      </c>
      <c r="G10245" s="178">
        <v>51</v>
      </c>
      <c r="H10245" s="178">
        <v>2.4606310762469998E-4</v>
      </c>
      <c r="I10245" s="178">
        <v>2.7559068053966399E-4</v>
      </c>
      <c r="J10245" s="178" t="s">
        <v>625</v>
      </c>
    </row>
    <row r="10246" spans="1:10" x14ac:dyDescent="0.45">
      <c r="A10246" s="178" t="s">
        <v>567</v>
      </c>
      <c r="B10246" s="178" t="s">
        <v>568</v>
      </c>
      <c r="C10246" s="178">
        <v>2050</v>
      </c>
      <c r="D10246" s="178" t="s">
        <v>336</v>
      </c>
      <c r="E10246" s="178" t="s">
        <v>337</v>
      </c>
      <c r="F10246" s="178" t="s">
        <v>570</v>
      </c>
      <c r="G10246" s="178">
        <v>52</v>
      </c>
      <c r="H10246" s="178">
        <v>1.0593475017230999E-3</v>
      </c>
      <c r="I10246" s="178">
        <v>1.186469201929872E-3</v>
      </c>
      <c r="J10246" s="178" t="s">
        <v>625</v>
      </c>
    </row>
    <row r="10247" spans="1:10" x14ac:dyDescent="0.45">
      <c r="A10247" s="178" t="s">
        <v>567</v>
      </c>
      <c r="B10247" s="178" t="s">
        <v>568</v>
      </c>
      <c r="C10247" s="178">
        <v>2050</v>
      </c>
      <c r="D10247" s="178" t="s">
        <v>336</v>
      </c>
      <c r="E10247" s="178" t="s">
        <v>337</v>
      </c>
      <c r="F10247" s="178" t="s">
        <v>571</v>
      </c>
      <c r="G10247" s="178">
        <v>52</v>
      </c>
      <c r="H10247" s="178">
        <v>1.3364831829679999E-4</v>
      </c>
      <c r="I10247" s="178">
        <v>1.49686116492416E-4</v>
      </c>
      <c r="J10247" s="178" t="s">
        <v>625</v>
      </c>
    </row>
    <row r="10248" spans="1:10" x14ac:dyDescent="0.45">
      <c r="A10248" s="178" t="s">
        <v>567</v>
      </c>
      <c r="B10248" s="178" t="s">
        <v>568</v>
      </c>
      <c r="C10248" s="178">
        <v>2050</v>
      </c>
      <c r="D10248" s="178" t="s">
        <v>336</v>
      </c>
      <c r="E10248" s="178" t="s">
        <v>337</v>
      </c>
      <c r="F10248" s="178" t="s">
        <v>569</v>
      </c>
      <c r="G10248" s="178">
        <v>52</v>
      </c>
      <c r="H10248" s="178">
        <v>6.7749854642898E-3</v>
      </c>
      <c r="I10248" s="178">
        <v>7.5879837200045772E-3</v>
      </c>
      <c r="J10248" s="178" t="s">
        <v>625</v>
      </c>
    </row>
    <row r="10249" spans="1:10" x14ac:dyDescent="0.45">
      <c r="A10249" s="178" t="s">
        <v>567</v>
      </c>
      <c r="B10249" s="178" t="s">
        <v>568</v>
      </c>
      <c r="C10249" s="178">
        <v>2050</v>
      </c>
      <c r="D10249" s="178" t="s">
        <v>336</v>
      </c>
      <c r="E10249" s="178" t="s">
        <v>337</v>
      </c>
      <c r="F10249" s="178" t="s">
        <v>573</v>
      </c>
      <c r="G10249" s="178">
        <v>53</v>
      </c>
      <c r="H10249" s="178">
        <v>4.278614651412E-4</v>
      </c>
      <c r="I10249" s="178">
        <v>4.7920484095814405E-4</v>
      </c>
      <c r="J10249" s="178" t="s">
        <v>625</v>
      </c>
    </row>
    <row r="10250" spans="1:10" x14ac:dyDescent="0.45">
      <c r="A10250" s="178" t="s">
        <v>567</v>
      </c>
      <c r="B10250" s="178" t="s">
        <v>568</v>
      </c>
      <c r="C10250" s="178">
        <v>2050</v>
      </c>
      <c r="D10250" s="178" t="s">
        <v>336</v>
      </c>
      <c r="E10250" s="178" t="s">
        <v>337</v>
      </c>
      <c r="F10250" s="178" t="s">
        <v>571</v>
      </c>
      <c r="G10250" s="178">
        <v>53</v>
      </c>
      <c r="H10250" s="178">
        <v>6.2522296502700005E-5</v>
      </c>
      <c r="I10250" s="178">
        <v>7.0024972083024013E-5</v>
      </c>
      <c r="J10250" s="178" t="s">
        <v>625</v>
      </c>
    </row>
    <row r="10251" spans="1:10" x14ac:dyDescent="0.45">
      <c r="A10251" s="178" t="s">
        <v>567</v>
      </c>
      <c r="B10251" s="178" t="s">
        <v>568</v>
      </c>
      <c r="C10251" s="178">
        <v>2050</v>
      </c>
      <c r="D10251" s="178" t="s">
        <v>336</v>
      </c>
      <c r="E10251" s="178" t="s">
        <v>337</v>
      </c>
      <c r="F10251" s="178" t="s">
        <v>569</v>
      </c>
      <c r="G10251" s="178">
        <v>53</v>
      </c>
      <c r="H10251" s="178">
        <v>5.2431472577155001E-3</v>
      </c>
      <c r="I10251" s="178">
        <v>5.8723249286413608E-3</v>
      </c>
      <c r="J10251" s="178" t="s">
        <v>625</v>
      </c>
    </row>
    <row r="10252" spans="1:10" x14ac:dyDescent="0.45">
      <c r="A10252" s="178" t="s">
        <v>567</v>
      </c>
      <c r="B10252" s="178" t="s">
        <v>568</v>
      </c>
      <c r="C10252" s="178">
        <v>2050</v>
      </c>
      <c r="D10252" s="178" t="s">
        <v>336</v>
      </c>
      <c r="E10252" s="178" t="s">
        <v>337</v>
      </c>
      <c r="F10252" s="178" t="s">
        <v>572</v>
      </c>
      <c r="G10252" s="178">
        <v>53</v>
      </c>
      <c r="H10252" s="178">
        <v>2.6793182769299999E-5</v>
      </c>
      <c r="I10252" s="178">
        <v>3.0008364701616002E-5</v>
      </c>
      <c r="J10252" s="178" t="s">
        <v>625</v>
      </c>
    </row>
    <row r="10253" spans="1:10" x14ac:dyDescent="0.45">
      <c r="A10253" s="178" t="s">
        <v>567</v>
      </c>
      <c r="B10253" s="178" t="s">
        <v>568</v>
      </c>
      <c r="C10253" s="178">
        <v>2050</v>
      </c>
      <c r="D10253" s="178" t="s">
        <v>336</v>
      </c>
      <c r="E10253" s="178" t="s">
        <v>337</v>
      </c>
      <c r="F10253" s="178" t="s">
        <v>570</v>
      </c>
      <c r="G10253" s="178">
        <v>53</v>
      </c>
      <c r="H10253" s="178">
        <v>4.101405211259E-4</v>
      </c>
      <c r="I10253" s="178">
        <v>4.5935738366100805E-4</v>
      </c>
      <c r="J10253" s="178" t="s">
        <v>625</v>
      </c>
    </row>
    <row r="10254" spans="1:10" x14ac:dyDescent="0.45">
      <c r="A10254" s="178" t="s">
        <v>567</v>
      </c>
      <c r="B10254" s="178" t="s">
        <v>568</v>
      </c>
      <c r="C10254" s="178">
        <v>2050</v>
      </c>
      <c r="D10254" s="178" t="s">
        <v>336</v>
      </c>
      <c r="E10254" s="178" t="s">
        <v>337</v>
      </c>
      <c r="F10254" s="178" t="s">
        <v>571</v>
      </c>
      <c r="G10254" s="178">
        <v>54</v>
      </c>
      <c r="H10254" s="178">
        <v>1.357471046504E-4</v>
      </c>
      <c r="I10254" s="178">
        <v>1.5203675720844802E-4</v>
      </c>
      <c r="J10254" s="178" t="s">
        <v>625</v>
      </c>
    </row>
    <row r="10255" spans="1:10" x14ac:dyDescent="0.45">
      <c r="A10255" s="178" t="s">
        <v>567</v>
      </c>
      <c r="B10255" s="178" t="s">
        <v>568</v>
      </c>
      <c r="C10255" s="178">
        <v>2050</v>
      </c>
      <c r="D10255" s="178" t="s">
        <v>336</v>
      </c>
      <c r="E10255" s="178" t="s">
        <v>337</v>
      </c>
      <c r="F10255" s="178" t="s">
        <v>570</v>
      </c>
      <c r="G10255" s="178">
        <v>54</v>
      </c>
      <c r="H10255" s="178">
        <v>7.7946143574079995E-4</v>
      </c>
      <c r="I10255" s="178">
        <v>8.7299680802969601E-4</v>
      </c>
      <c r="J10255" s="178" t="s">
        <v>625</v>
      </c>
    </row>
    <row r="10256" spans="1:10" x14ac:dyDescent="0.45">
      <c r="A10256" s="178" t="s">
        <v>567</v>
      </c>
      <c r="B10256" s="178" t="s">
        <v>568</v>
      </c>
      <c r="C10256" s="178">
        <v>2050</v>
      </c>
      <c r="D10256" s="178" t="s">
        <v>336</v>
      </c>
      <c r="E10256" s="178" t="s">
        <v>337</v>
      </c>
      <c r="F10256" s="178" t="s">
        <v>572</v>
      </c>
      <c r="G10256" s="178">
        <v>54</v>
      </c>
      <c r="H10256" s="178">
        <v>2.5574523533599999E-5</v>
      </c>
      <c r="I10256" s="178">
        <v>2.8643466357632003E-5</v>
      </c>
      <c r="J10256" s="178" t="s">
        <v>625</v>
      </c>
    </row>
    <row r="10257" spans="1:10" x14ac:dyDescent="0.45">
      <c r="A10257" s="178" t="s">
        <v>567</v>
      </c>
      <c r="B10257" s="178" t="s">
        <v>568</v>
      </c>
      <c r="C10257" s="178">
        <v>2050</v>
      </c>
      <c r="D10257" s="178" t="s">
        <v>336</v>
      </c>
      <c r="E10257" s="178" t="s">
        <v>337</v>
      </c>
      <c r="F10257" s="178" t="s">
        <v>569</v>
      </c>
      <c r="G10257" s="178">
        <v>54</v>
      </c>
      <c r="H10257" s="178">
        <v>3.2756747677922002E-3</v>
      </c>
      <c r="I10257" s="178">
        <v>3.6687557399272645E-3</v>
      </c>
      <c r="J10257" s="178" t="s">
        <v>625</v>
      </c>
    </row>
    <row r="10258" spans="1:10" x14ac:dyDescent="0.45">
      <c r="A10258" s="178" t="s">
        <v>567</v>
      </c>
      <c r="B10258" s="178" t="s">
        <v>568</v>
      </c>
      <c r="C10258" s="178">
        <v>2050</v>
      </c>
      <c r="D10258" s="178" t="s">
        <v>336</v>
      </c>
      <c r="E10258" s="178" t="s">
        <v>337</v>
      </c>
      <c r="F10258" s="178" t="s">
        <v>573</v>
      </c>
      <c r="G10258" s="178">
        <v>54</v>
      </c>
      <c r="H10258" s="178">
        <v>7.7121803769840001E-4</v>
      </c>
      <c r="I10258" s="178">
        <v>8.637642022222081E-4</v>
      </c>
      <c r="J10258" s="178" t="s">
        <v>625</v>
      </c>
    </row>
    <row r="10259" spans="1:10" x14ac:dyDescent="0.45">
      <c r="A10259" s="178" t="s">
        <v>567</v>
      </c>
      <c r="B10259" s="178" t="s">
        <v>568</v>
      </c>
      <c r="C10259" s="178">
        <v>2050</v>
      </c>
      <c r="D10259" s="178" t="s">
        <v>336</v>
      </c>
      <c r="E10259" s="178" t="s">
        <v>337</v>
      </c>
      <c r="F10259" s="178" t="s">
        <v>571</v>
      </c>
      <c r="G10259" s="178">
        <v>55</v>
      </c>
      <c r="H10259" s="178">
        <v>1.207250024891E-4</v>
      </c>
      <c r="I10259" s="178">
        <v>1.35212002787792E-4</v>
      </c>
      <c r="J10259" s="178" t="s">
        <v>625</v>
      </c>
    </row>
    <row r="10260" spans="1:10" x14ac:dyDescent="0.45">
      <c r="A10260" s="178" t="s">
        <v>567</v>
      </c>
      <c r="B10260" s="178" t="s">
        <v>568</v>
      </c>
      <c r="C10260" s="178">
        <v>2050</v>
      </c>
      <c r="D10260" s="178" t="s">
        <v>336</v>
      </c>
      <c r="E10260" s="178" t="s">
        <v>337</v>
      </c>
      <c r="F10260" s="178" t="s">
        <v>570</v>
      </c>
      <c r="G10260" s="178">
        <v>55</v>
      </c>
      <c r="H10260" s="178">
        <v>4.7405900841109998E-4</v>
      </c>
      <c r="I10260" s="178">
        <v>5.3094608942043202E-4</v>
      </c>
      <c r="J10260" s="178" t="s">
        <v>625</v>
      </c>
    </row>
    <row r="10261" spans="1:10" x14ac:dyDescent="0.45">
      <c r="A10261" s="178" t="s">
        <v>567</v>
      </c>
      <c r="B10261" s="178" t="s">
        <v>568</v>
      </c>
      <c r="C10261" s="178">
        <v>2050</v>
      </c>
      <c r="D10261" s="178" t="s">
        <v>336</v>
      </c>
      <c r="E10261" s="178" t="s">
        <v>337</v>
      </c>
      <c r="F10261" s="178" t="s">
        <v>569</v>
      </c>
      <c r="G10261" s="178">
        <v>55</v>
      </c>
      <c r="H10261" s="178">
        <v>3.4497614251449999E-3</v>
      </c>
      <c r="I10261" s="178">
        <v>3.8637327961624003E-3</v>
      </c>
      <c r="J10261" s="178" t="s">
        <v>625</v>
      </c>
    </row>
    <row r="10262" spans="1:10" x14ac:dyDescent="0.45">
      <c r="A10262" s="178" t="s">
        <v>567</v>
      </c>
      <c r="B10262" s="178" t="s">
        <v>568</v>
      </c>
      <c r="C10262" s="178">
        <v>2050</v>
      </c>
      <c r="D10262" s="178" t="s">
        <v>336</v>
      </c>
      <c r="E10262" s="178" t="s">
        <v>337</v>
      </c>
      <c r="F10262" s="178" t="s">
        <v>574</v>
      </c>
      <c r="G10262" s="178">
        <v>56</v>
      </c>
      <c r="H10262" s="178">
        <v>3.248011635151E-4</v>
      </c>
      <c r="I10262" s="178">
        <v>3.6377730313691203E-4</v>
      </c>
      <c r="J10262" s="178" t="s">
        <v>626</v>
      </c>
    </row>
    <row r="10263" spans="1:10" x14ac:dyDescent="0.45">
      <c r="A10263" s="178" t="s">
        <v>567</v>
      </c>
      <c r="B10263" s="178" t="s">
        <v>568</v>
      </c>
      <c r="C10263" s="178">
        <v>2050</v>
      </c>
      <c r="D10263" s="178" t="s">
        <v>336</v>
      </c>
      <c r="E10263" s="178" t="s">
        <v>337</v>
      </c>
      <c r="F10263" s="178" t="s">
        <v>570</v>
      </c>
      <c r="G10263" s="178">
        <v>56</v>
      </c>
      <c r="H10263" s="178">
        <v>6.4643214864189996E-4</v>
      </c>
      <c r="I10263" s="178">
        <v>7.2400400647892806E-4</v>
      </c>
      <c r="J10263" s="178" t="s">
        <v>625</v>
      </c>
    </row>
    <row r="10264" spans="1:10" x14ac:dyDescent="0.45">
      <c r="A10264" s="178" t="s">
        <v>567</v>
      </c>
      <c r="B10264" s="178" t="s">
        <v>568</v>
      </c>
      <c r="C10264" s="178">
        <v>2050</v>
      </c>
      <c r="D10264" s="178" t="s">
        <v>336</v>
      </c>
      <c r="E10264" s="178" t="s">
        <v>337</v>
      </c>
      <c r="F10264" s="178" t="s">
        <v>572</v>
      </c>
      <c r="G10264" s="178">
        <v>56</v>
      </c>
      <c r="H10264" s="178">
        <v>2.5167320927700001E-5</v>
      </c>
      <c r="I10264" s="178">
        <v>2.8187399439024005E-5</v>
      </c>
      <c r="J10264" s="178" t="s">
        <v>625</v>
      </c>
    </row>
    <row r="10265" spans="1:10" x14ac:dyDescent="0.45">
      <c r="A10265" s="178" t="s">
        <v>567</v>
      </c>
      <c r="B10265" s="178" t="s">
        <v>568</v>
      </c>
      <c r="C10265" s="178">
        <v>2050</v>
      </c>
      <c r="D10265" s="178" t="s">
        <v>336</v>
      </c>
      <c r="E10265" s="178" t="s">
        <v>337</v>
      </c>
      <c r="F10265" s="178" t="s">
        <v>569</v>
      </c>
      <c r="G10265" s="178">
        <v>56</v>
      </c>
      <c r="H10265" s="178">
        <v>1.7854874022305001E-3</v>
      </c>
      <c r="I10265" s="178">
        <v>1.9997458904981603E-3</v>
      </c>
      <c r="J10265" s="178" t="s">
        <v>625</v>
      </c>
    </row>
    <row r="10266" spans="1:10" x14ac:dyDescent="0.45">
      <c r="A10266" s="178" t="s">
        <v>567</v>
      </c>
      <c r="B10266" s="178" t="s">
        <v>568</v>
      </c>
      <c r="C10266" s="178">
        <v>2050</v>
      </c>
      <c r="D10266" s="178" t="s">
        <v>336</v>
      </c>
      <c r="E10266" s="178" t="s">
        <v>337</v>
      </c>
      <c r="F10266" s="178" t="s">
        <v>572</v>
      </c>
      <c r="G10266" s="178">
        <v>57</v>
      </c>
      <c r="H10266" s="178">
        <v>7.3525441621300006E-5</v>
      </c>
      <c r="I10266" s="178">
        <v>8.2348494615856009E-5</v>
      </c>
      <c r="J10266" s="178" t="s">
        <v>625</v>
      </c>
    </row>
    <row r="10267" spans="1:10" x14ac:dyDescent="0.45">
      <c r="A10267" s="178" t="s">
        <v>567</v>
      </c>
      <c r="B10267" s="178" t="s">
        <v>568</v>
      </c>
      <c r="C10267" s="178">
        <v>2050</v>
      </c>
      <c r="D10267" s="178" t="s">
        <v>336</v>
      </c>
      <c r="E10267" s="178" t="s">
        <v>337</v>
      </c>
      <c r="F10267" s="178" t="s">
        <v>571</v>
      </c>
      <c r="G10267" s="178">
        <v>57</v>
      </c>
      <c r="H10267" s="178">
        <v>1.7520399705969999E-4</v>
      </c>
      <c r="I10267" s="178">
        <v>1.9622847670686401E-4</v>
      </c>
      <c r="J10267" s="178" t="s">
        <v>625</v>
      </c>
    </row>
    <row r="10268" spans="1:10" x14ac:dyDescent="0.45">
      <c r="A10268" s="178" t="s">
        <v>567</v>
      </c>
      <c r="B10268" s="178" t="s">
        <v>568</v>
      </c>
      <c r="C10268" s="178">
        <v>2050</v>
      </c>
      <c r="D10268" s="178" t="s">
        <v>336</v>
      </c>
      <c r="E10268" s="178" t="s">
        <v>337</v>
      </c>
      <c r="F10268" s="178" t="s">
        <v>570</v>
      </c>
      <c r="G10268" s="178">
        <v>57</v>
      </c>
      <c r="H10268" s="178">
        <v>4.649928741856E-4</v>
      </c>
      <c r="I10268" s="178">
        <v>5.2079201908787208E-4</v>
      </c>
      <c r="J10268" s="178" t="s">
        <v>625</v>
      </c>
    </row>
    <row r="10269" spans="1:10" x14ac:dyDescent="0.45">
      <c r="A10269" s="178" t="s">
        <v>567</v>
      </c>
      <c r="B10269" s="178" t="s">
        <v>568</v>
      </c>
      <c r="C10269" s="178">
        <v>2050</v>
      </c>
      <c r="D10269" s="178" t="s">
        <v>336</v>
      </c>
      <c r="E10269" s="178" t="s">
        <v>337</v>
      </c>
      <c r="F10269" s="178" t="s">
        <v>569</v>
      </c>
      <c r="G10269" s="178">
        <v>57</v>
      </c>
      <c r="H10269" s="178">
        <v>4.6418413985521E-3</v>
      </c>
      <c r="I10269" s="178">
        <v>5.1988623663783524E-3</v>
      </c>
      <c r="J10269" s="178" t="s">
        <v>625</v>
      </c>
    </row>
    <row r="10270" spans="1:10" x14ac:dyDescent="0.45">
      <c r="A10270" s="178" t="s">
        <v>567</v>
      </c>
      <c r="B10270" s="178" t="s">
        <v>568</v>
      </c>
      <c r="C10270" s="178">
        <v>2050</v>
      </c>
      <c r="D10270" s="178" t="s">
        <v>336</v>
      </c>
      <c r="E10270" s="178" t="s">
        <v>337</v>
      </c>
      <c r="F10270" s="178" t="s">
        <v>570</v>
      </c>
      <c r="G10270" s="178">
        <v>58</v>
      </c>
      <c r="H10270" s="178">
        <v>5.9022109780929998E-4</v>
      </c>
      <c r="I10270" s="178">
        <v>6.6104762954641608E-4</v>
      </c>
      <c r="J10270" s="178" t="s">
        <v>625</v>
      </c>
    </row>
    <row r="10271" spans="1:10" x14ac:dyDescent="0.45">
      <c r="A10271" s="178" t="s">
        <v>567</v>
      </c>
      <c r="B10271" s="178" t="s">
        <v>568</v>
      </c>
      <c r="C10271" s="178">
        <v>2050</v>
      </c>
      <c r="D10271" s="178" t="s">
        <v>336</v>
      </c>
      <c r="E10271" s="178" t="s">
        <v>337</v>
      </c>
      <c r="F10271" s="178" t="s">
        <v>572</v>
      </c>
      <c r="G10271" s="178">
        <v>58</v>
      </c>
      <c r="H10271" s="178">
        <v>2.0952295017199999E-5</v>
      </c>
      <c r="I10271" s="178">
        <v>2.3466570419264E-5</v>
      </c>
      <c r="J10271" s="178" t="s">
        <v>625</v>
      </c>
    </row>
    <row r="10272" spans="1:10" x14ac:dyDescent="0.45">
      <c r="A10272" s="178" t="s">
        <v>567</v>
      </c>
      <c r="B10272" s="178" t="s">
        <v>568</v>
      </c>
      <c r="C10272" s="178">
        <v>2050</v>
      </c>
      <c r="D10272" s="178" t="s">
        <v>336</v>
      </c>
      <c r="E10272" s="178" t="s">
        <v>337</v>
      </c>
      <c r="F10272" s="178" t="s">
        <v>569</v>
      </c>
      <c r="G10272" s="178">
        <v>59</v>
      </c>
      <c r="H10272" s="178">
        <v>6.4118868904187998E-3</v>
      </c>
      <c r="I10272" s="178">
        <v>7.1813133172690564E-3</v>
      </c>
      <c r="J10272" s="178" t="s">
        <v>625</v>
      </c>
    </row>
    <row r="10273" spans="1:10" x14ac:dyDescent="0.45">
      <c r="A10273" s="178" t="s">
        <v>567</v>
      </c>
      <c r="B10273" s="178" t="s">
        <v>568</v>
      </c>
      <c r="C10273" s="178">
        <v>2050</v>
      </c>
      <c r="D10273" s="178" t="s">
        <v>336</v>
      </c>
      <c r="E10273" s="178" t="s">
        <v>337</v>
      </c>
      <c r="F10273" s="178" t="s">
        <v>570</v>
      </c>
      <c r="G10273" s="178">
        <v>59</v>
      </c>
      <c r="H10273" s="178">
        <v>1.835506263888E-4</v>
      </c>
      <c r="I10273" s="178">
        <v>2.0557670155545602E-4</v>
      </c>
      <c r="J10273" s="178" t="s">
        <v>625</v>
      </c>
    </row>
    <row r="10274" spans="1:10" x14ac:dyDescent="0.45">
      <c r="A10274" s="178" t="s">
        <v>567</v>
      </c>
      <c r="B10274" s="178" t="s">
        <v>568</v>
      </c>
      <c r="C10274" s="178">
        <v>2050</v>
      </c>
      <c r="D10274" s="178" t="s">
        <v>336</v>
      </c>
      <c r="E10274" s="178" t="s">
        <v>337</v>
      </c>
      <c r="F10274" s="178" t="s">
        <v>571</v>
      </c>
      <c r="G10274" s="178">
        <v>59</v>
      </c>
      <c r="H10274" s="178">
        <v>5.8366906159799997E-5</v>
      </c>
      <c r="I10274" s="178">
        <v>6.5370934898976004E-5</v>
      </c>
      <c r="J10274" s="178" t="s">
        <v>625</v>
      </c>
    </row>
    <row r="10275" spans="1:10" x14ac:dyDescent="0.45">
      <c r="A10275" s="178" t="s">
        <v>567</v>
      </c>
      <c r="B10275" s="178" t="s">
        <v>568</v>
      </c>
      <c r="C10275" s="178">
        <v>2050</v>
      </c>
      <c r="D10275" s="178" t="s">
        <v>336</v>
      </c>
      <c r="E10275" s="178" t="s">
        <v>337</v>
      </c>
      <c r="F10275" s="178" t="s">
        <v>569</v>
      </c>
      <c r="G10275" s="178">
        <v>60</v>
      </c>
      <c r="H10275" s="178">
        <v>3.0316603370011E-3</v>
      </c>
      <c r="I10275" s="178">
        <v>3.3954595774412324E-3</v>
      </c>
      <c r="J10275" s="178" t="s">
        <v>625</v>
      </c>
    </row>
    <row r="10276" spans="1:10" x14ac:dyDescent="0.45">
      <c r="A10276" s="178" t="s">
        <v>567</v>
      </c>
      <c r="B10276" s="178" t="s">
        <v>568</v>
      </c>
      <c r="C10276" s="178">
        <v>2050</v>
      </c>
      <c r="D10276" s="178" t="s">
        <v>336</v>
      </c>
      <c r="E10276" s="178" t="s">
        <v>337</v>
      </c>
      <c r="F10276" s="178" t="s">
        <v>570</v>
      </c>
      <c r="G10276" s="178">
        <v>60</v>
      </c>
      <c r="H10276" s="178">
        <v>3.8170062180139998E-4</v>
      </c>
      <c r="I10276" s="178">
        <v>4.2750469641756803E-4</v>
      </c>
      <c r="J10276" s="178" t="s">
        <v>625</v>
      </c>
    </row>
    <row r="10277" spans="1:10" x14ac:dyDescent="0.45">
      <c r="A10277" s="178" t="s">
        <v>567</v>
      </c>
      <c r="B10277" s="178" t="s">
        <v>568</v>
      </c>
      <c r="C10277" s="178">
        <v>2050</v>
      </c>
      <c r="D10277" s="178" t="s">
        <v>336</v>
      </c>
      <c r="E10277" s="178" t="s">
        <v>337</v>
      </c>
      <c r="F10277" s="178" t="s">
        <v>573</v>
      </c>
      <c r="G10277" s="178">
        <v>60</v>
      </c>
      <c r="H10277" s="178">
        <v>1.0041928617283999E-3</v>
      </c>
      <c r="I10277" s="178">
        <v>1.1246960051358079E-3</v>
      </c>
      <c r="J10277" s="178" t="s">
        <v>625</v>
      </c>
    </row>
    <row r="10278" spans="1:10" x14ac:dyDescent="0.45">
      <c r="A10278" s="178" t="s">
        <v>567</v>
      </c>
      <c r="B10278" s="178" t="s">
        <v>568</v>
      </c>
      <c r="C10278" s="178">
        <v>2050</v>
      </c>
      <c r="D10278" s="178" t="s">
        <v>336</v>
      </c>
      <c r="E10278" s="178" t="s">
        <v>337</v>
      </c>
      <c r="F10278" s="178" t="s">
        <v>572</v>
      </c>
      <c r="G10278" s="178">
        <v>60</v>
      </c>
      <c r="H10278" s="178">
        <v>2.0439476429600001E-5</v>
      </c>
      <c r="I10278" s="178">
        <v>2.2892213601152001E-5</v>
      </c>
      <c r="J10278" s="178" t="s">
        <v>625</v>
      </c>
    </row>
    <row r="10279" spans="1:10" x14ac:dyDescent="0.45">
      <c r="A10279" s="178" t="s">
        <v>567</v>
      </c>
      <c r="B10279" s="178" t="s">
        <v>568</v>
      </c>
      <c r="C10279" s="178">
        <v>2050</v>
      </c>
      <c r="D10279" s="178" t="s">
        <v>336</v>
      </c>
      <c r="E10279" s="178" t="s">
        <v>337</v>
      </c>
      <c r="F10279" s="178" t="s">
        <v>574</v>
      </c>
      <c r="G10279" s="178">
        <v>60</v>
      </c>
      <c r="H10279" s="178">
        <v>3.1912283157000001E-4</v>
      </c>
      <c r="I10279" s="178">
        <v>3.5741757135840006E-4</v>
      </c>
      <c r="J10279" s="178" t="s">
        <v>626</v>
      </c>
    </row>
    <row r="10280" spans="1:10" x14ac:dyDescent="0.45">
      <c r="A10280" s="178" t="s">
        <v>567</v>
      </c>
      <c r="B10280" s="178" t="s">
        <v>568</v>
      </c>
      <c r="C10280" s="178">
        <v>2050</v>
      </c>
      <c r="D10280" s="178" t="s">
        <v>336</v>
      </c>
      <c r="E10280" s="178" t="s">
        <v>337</v>
      </c>
      <c r="F10280" s="178" t="s">
        <v>569</v>
      </c>
      <c r="G10280" s="178">
        <v>61</v>
      </c>
      <c r="H10280" s="178">
        <v>1.6753948293626001E-3</v>
      </c>
      <c r="I10280" s="178">
        <v>1.8764422088861123E-3</v>
      </c>
      <c r="J10280" s="178" t="s">
        <v>625</v>
      </c>
    </row>
    <row r="10281" spans="1:10" x14ac:dyDescent="0.45">
      <c r="A10281" s="178" t="s">
        <v>567</v>
      </c>
      <c r="B10281" s="178" t="s">
        <v>568</v>
      </c>
      <c r="C10281" s="178">
        <v>2050</v>
      </c>
      <c r="D10281" s="178" t="s">
        <v>336</v>
      </c>
      <c r="E10281" s="178" t="s">
        <v>337</v>
      </c>
      <c r="F10281" s="178" t="s">
        <v>571</v>
      </c>
      <c r="G10281" s="178">
        <v>61</v>
      </c>
      <c r="H10281" s="178">
        <v>5.4176802223099999E-5</v>
      </c>
      <c r="I10281" s="178">
        <v>6.0678018489872005E-5</v>
      </c>
      <c r="J10281" s="178" t="s">
        <v>625</v>
      </c>
    </row>
    <row r="10282" spans="1:10" x14ac:dyDescent="0.45">
      <c r="A10282" s="178" t="s">
        <v>567</v>
      </c>
      <c r="B10282" s="178" t="s">
        <v>568</v>
      </c>
      <c r="C10282" s="178">
        <v>2050</v>
      </c>
      <c r="D10282" s="178" t="s">
        <v>336</v>
      </c>
      <c r="E10282" s="178" t="s">
        <v>337</v>
      </c>
      <c r="F10282" s="178" t="s">
        <v>572</v>
      </c>
      <c r="G10282" s="178">
        <v>61</v>
      </c>
      <c r="H10282" s="178">
        <v>2.1325109628399999E-5</v>
      </c>
      <c r="I10282" s="178">
        <v>2.3884122783808003E-5</v>
      </c>
      <c r="J10282" s="178" t="s">
        <v>625</v>
      </c>
    </row>
    <row r="10283" spans="1:10" x14ac:dyDescent="0.45">
      <c r="A10283" s="178" t="s">
        <v>567</v>
      </c>
      <c r="B10283" s="178" t="s">
        <v>568</v>
      </c>
      <c r="C10283" s="178">
        <v>2050</v>
      </c>
      <c r="D10283" s="178" t="s">
        <v>336</v>
      </c>
      <c r="E10283" s="178" t="s">
        <v>337</v>
      </c>
      <c r="F10283" s="178" t="s">
        <v>570</v>
      </c>
      <c r="G10283" s="178">
        <v>61</v>
      </c>
      <c r="H10283" s="178">
        <v>1.7625147302170001E-4</v>
      </c>
      <c r="I10283" s="178">
        <v>1.9740164978430402E-4</v>
      </c>
      <c r="J10283" s="178" t="s">
        <v>625</v>
      </c>
    </row>
    <row r="10284" spans="1:10" x14ac:dyDescent="0.45">
      <c r="A10284" s="178" t="s">
        <v>567</v>
      </c>
      <c r="B10284" s="178" t="s">
        <v>568</v>
      </c>
      <c r="C10284" s="178">
        <v>2050</v>
      </c>
      <c r="D10284" s="178" t="s">
        <v>336</v>
      </c>
      <c r="E10284" s="178" t="s">
        <v>337</v>
      </c>
      <c r="F10284" s="178" t="s">
        <v>573</v>
      </c>
      <c r="G10284" s="178">
        <v>61</v>
      </c>
      <c r="H10284" s="178">
        <v>2.427703293506E-4</v>
      </c>
      <c r="I10284" s="178">
        <v>2.7190276887267205E-4</v>
      </c>
      <c r="J10284" s="178" t="s">
        <v>625</v>
      </c>
    </row>
    <row r="10285" spans="1:10" x14ac:dyDescent="0.45">
      <c r="A10285" s="178" t="s">
        <v>567</v>
      </c>
      <c r="B10285" s="178" t="s">
        <v>568</v>
      </c>
      <c r="C10285" s="178">
        <v>2050</v>
      </c>
      <c r="D10285" s="178" t="s">
        <v>336</v>
      </c>
      <c r="E10285" s="178" t="s">
        <v>337</v>
      </c>
      <c r="F10285" s="178" t="s">
        <v>570</v>
      </c>
      <c r="G10285" s="178">
        <v>62</v>
      </c>
      <c r="H10285" s="178">
        <v>6.0498653328979997E-4</v>
      </c>
      <c r="I10285" s="178">
        <v>6.7758491728457605E-4</v>
      </c>
      <c r="J10285" s="178" t="s">
        <v>625</v>
      </c>
    </row>
    <row r="10286" spans="1:10" x14ac:dyDescent="0.45">
      <c r="A10286" s="178" t="s">
        <v>567</v>
      </c>
      <c r="B10286" s="178" t="s">
        <v>568</v>
      </c>
      <c r="C10286" s="178">
        <v>2050</v>
      </c>
      <c r="D10286" s="178" t="s">
        <v>336</v>
      </c>
      <c r="E10286" s="178" t="s">
        <v>337</v>
      </c>
      <c r="F10286" s="178" t="s">
        <v>573</v>
      </c>
      <c r="G10286" s="178">
        <v>62</v>
      </c>
      <c r="H10286" s="178">
        <v>3.739123640116E-4</v>
      </c>
      <c r="I10286" s="178">
        <v>4.1878184769299204E-4</v>
      </c>
      <c r="J10286" s="178" t="s">
        <v>625</v>
      </c>
    </row>
    <row r="10287" spans="1:10" x14ac:dyDescent="0.45">
      <c r="A10287" s="178" t="s">
        <v>567</v>
      </c>
      <c r="B10287" s="178" t="s">
        <v>568</v>
      </c>
      <c r="C10287" s="178">
        <v>2050</v>
      </c>
      <c r="D10287" s="178" t="s">
        <v>336</v>
      </c>
      <c r="E10287" s="178" t="s">
        <v>337</v>
      </c>
      <c r="F10287" s="178" t="s">
        <v>569</v>
      </c>
      <c r="G10287" s="178">
        <v>62</v>
      </c>
      <c r="H10287" s="178">
        <v>1.4236014103516999E-3</v>
      </c>
      <c r="I10287" s="178">
        <v>1.594433579593904E-3</v>
      </c>
      <c r="J10287" s="178" t="s">
        <v>625</v>
      </c>
    </row>
    <row r="10288" spans="1:10" x14ac:dyDescent="0.45">
      <c r="A10288" s="178" t="s">
        <v>567</v>
      </c>
      <c r="B10288" s="178" t="s">
        <v>568</v>
      </c>
      <c r="C10288" s="178">
        <v>2050</v>
      </c>
      <c r="D10288" s="178" t="s">
        <v>336</v>
      </c>
      <c r="E10288" s="178" t="s">
        <v>337</v>
      </c>
      <c r="F10288" s="178" t="s">
        <v>571</v>
      </c>
      <c r="G10288" s="178">
        <v>62</v>
      </c>
      <c r="H10288" s="178">
        <v>1.0670706251400001E-4</v>
      </c>
      <c r="I10288" s="178">
        <v>1.1951191001568001E-4</v>
      </c>
      <c r="J10288" s="178" t="s">
        <v>625</v>
      </c>
    </row>
    <row r="10289" spans="1:10" x14ac:dyDescent="0.45">
      <c r="A10289" s="178" t="s">
        <v>567</v>
      </c>
      <c r="B10289" s="178" t="s">
        <v>568</v>
      </c>
      <c r="C10289" s="178">
        <v>2050</v>
      </c>
      <c r="D10289" s="178" t="s">
        <v>336</v>
      </c>
      <c r="E10289" s="178" t="s">
        <v>337</v>
      </c>
      <c r="F10289" s="178" t="s">
        <v>574</v>
      </c>
      <c r="G10289" s="178">
        <v>62</v>
      </c>
      <c r="H10289" s="178">
        <v>3.11312120175E-4</v>
      </c>
      <c r="I10289" s="178">
        <v>3.4866957459600003E-4</v>
      </c>
      <c r="J10289" s="178" t="s">
        <v>626</v>
      </c>
    </row>
    <row r="10290" spans="1:10" x14ac:dyDescent="0.45">
      <c r="A10290" s="178" t="s">
        <v>567</v>
      </c>
      <c r="B10290" s="178" t="s">
        <v>568</v>
      </c>
      <c r="C10290" s="178">
        <v>2050</v>
      </c>
      <c r="D10290" s="178" t="s">
        <v>336</v>
      </c>
      <c r="E10290" s="178" t="s">
        <v>337</v>
      </c>
      <c r="F10290" s="178" t="s">
        <v>574</v>
      </c>
      <c r="G10290" s="178">
        <v>63</v>
      </c>
      <c r="H10290" s="178">
        <v>5.7112009380939997E-4</v>
      </c>
      <c r="I10290" s="178">
        <v>6.3965450506652801E-4</v>
      </c>
      <c r="J10290" s="178" t="s">
        <v>626</v>
      </c>
    </row>
    <row r="10291" spans="1:10" x14ac:dyDescent="0.45">
      <c r="A10291" s="178" t="s">
        <v>567</v>
      </c>
      <c r="B10291" s="178" t="s">
        <v>568</v>
      </c>
      <c r="C10291" s="178">
        <v>2050</v>
      </c>
      <c r="D10291" s="178" t="s">
        <v>336</v>
      </c>
      <c r="E10291" s="178" t="s">
        <v>337</v>
      </c>
      <c r="F10291" s="178" t="s">
        <v>570</v>
      </c>
      <c r="G10291" s="178">
        <v>63</v>
      </c>
      <c r="H10291" s="178">
        <v>3.938858426409E-4</v>
      </c>
      <c r="I10291" s="178">
        <v>4.4115214375780806E-4</v>
      </c>
      <c r="J10291" s="178" t="s">
        <v>625</v>
      </c>
    </row>
    <row r="10292" spans="1:10" x14ac:dyDescent="0.45">
      <c r="A10292" s="178" t="s">
        <v>567</v>
      </c>
      <c r="B10292" s="178" t="s">
        <v>568</v>
      </c>
      <c r="C10292" s="178">
        <v>2050</v>
      </c>
      <c r="D10292" s="178" t="s">
        <v>336</v>
      </c>
      <c r="E10292" s="178" t="s">
        <v>337</v>
      </c>
      <c r="F10292" s="178" t="s">
        <v>569</v>
      </c>
      <c r="G10292" s="178">
        <v>64</v>
      </c>
      <c r="H10292" s="178">
        <v>4.3029487133026002E-3</v>
      </c>
      <c r="I10292" s="178">
        <v>4.8193025588989125E-3</v>
      </c>
      <c r="J10292" s="178" t="s">
        <v>625</v>
      </c>
    </row>
    <row r="10293" spans="1:10" x14ac:dyDescent="0.45">
      <c r="A10293" s="178" t="s">
        <v>567</v>
      </c>
      <c r="B10293" s="178" t="s">
        <v>568</v>
      </c>
      <c r="C10293" s="178">
        <v>2050</v>
      </c>
      <c r="D10293" s="178" t="s">
        <v>336</v>
      </c>
      <c r="E10293" s="178" t="s">
        <v>337</v>
      </c>
      <c r="F10293" s="178" t="s">
        <v>570</v>
      </c>
      <c r="G10293" s="178">
        <v>64</v>
      </c>
      <c r="H10293" s="178">
        <v>4.1929405415429998E-4</v>
      </c>
      <c r="I10293" s="178">
        <v>4.6960934065281602E-4</v>
      </c>
      <c r="J10293" s="178" t="s">
        <v>625</v>
      </c>
    </row>
    <row r="10294" spans="1:10" x14ac:dyDescent="0.45">
      <c r="A10294" s="178" t="s">
        <v>567</v>
      </c>
      <c r="B10294" s="178" t="s">
        <v>568</v>
      </c>
      <c r="C10294" s="178">
        <v>2050</v>
      </c>
      <c r="D10294" s="178" t="s">
        <v>336</v>
      </c>
      <c r="E10294" s="178" t="s">
        <v>337</v>
      </c>
      <c r="F10294" s="178" t="s">
        <v>571</v>
      </c>
      <c r="G10294" s="178">
        <v>64</v>
      </c>
      <c r="H10294" s="178">
        <v>5.6711654906399998E-5</v>
      </c>
      <c r="I10294" s="178">
        <v>6.3517053495168007E-5</v>
      </c>
      <c r="J10294" s="178" t="s">
        <v>625</v>
      </c>
    </row>
    <row r="10295" spans="1:10" x14ac:dyDescent="0.45">
      <c r="A10295" s="178" t="s">
        <v>567</v>
      </c>
      <c r="B10295" s="178" t="s">
        <v>568</v>
      </c>
      <c r="C10295" s="178">
        <v>2050</v>
      </c>
      <c r="D10295" s="178" t="s">
        <v>336</v>
      </c>
      <c r="E10295" s="178" t="s">
        <v>337</v>
      </c>
      <c r="F10295" s="178" t="s">
        <v>570</v>
      </c>
      <c r="G10295" s="178">
        <v>65</v>
      </c>
      <c r="H10295" s="178">
        <v>1.6729359049349999E-4</v>
      </c>
      <c r="I10295" s="178">
        <v>1.8736882135272001E-4</v>
      </c>
      <c r="J10295" s="178" t="s">
        <v>625</v>
      </c>
    </row>
    <row r="10296" spans="1:10" x14ac:dyDescent="0.45">
      <c r="A10296" s="178" t="s">
        <v>567</v>
      </c>
      <c r="B10296" s="178" t="s">
        <v>568</v>
      </c>
      <c r="C10296" s="178">
        <v>2050</v>
      </c>
      <c r="D10296" s="178" t="s">
        <v>336</v>
      </c>
      <c r="E10296" s="178" t="s">
        <v>337</v>
      </c>
      <c r="F10296" s="178" t="s">
        <v>569</v>
      </c>
      <c r="G10296" s="178">
        <v>65</v>
      </c>
      <c r="H10296" s="178">
        <v>1.3716164976358E-3</v>
      </c>
      <c r="I10296" s="178">
        <v>1.5362104773520961E-3</v>
      </c>
      <c r="J10296" s="178" t="s">
        <v>625</v>
      </c>
    </row>
    <row r="10297" spans="1:10" x14ac:dyDescent="0.45">
      <c r="A10297" s="178" t="s">
        <v>567</v>
      </c>
      <c r="B10297" s="178" t="s">
        <v>568</v>
      </c>
      <c r="C10297" s="178">
        <v>2050</v>
      </c>
      <c r="D10297" s="178" t="s">
        <v>336</v>
      </c>
      <c r="E10297" s="178" t="s">
        <v>337</v>
      </c>
      <c r="F10297" s="178" t="s">
        <v>569</v>
      </c>
      <c r="G10297" s="178">
        <v>66</v>
      </c>
      <c r="H10297" s="178">
        <v>1.3245750451459999E-3</v>
      </c>
      <c r="I10297" s="178">
        <v>1.4835240505635201E-3</v>
      </c>
      <c r="J10297" s="178" t="s">
        <v>625</v>
      </c>
    </row>
    <row r="10298" spans="1:10" x14ac:dyDescent="0.45">
      <c r="A10298" s="178" t="s">
        <v>567</v>
      </c>
      <c r="B10298" s="178" t="s">
        <v>568</v>
      </c>
      <c r="C10298" s="178">
        <v>2050</v>
      </c>
      <c r="D10298" s="178" t="s">
        <v>336</v>
      </c>
      <c r="E10298" s="178" t="s">
        <v>337</v>
      </c>
      <c r="F10298" s="178" t="s">
        <v>570</v>
      </c>
      <c r="G10298" s="178">
        <v>66</v>
      </c>
      <c r="H10298" s="178">
        <v>4.9748651508710003E-4</v>
      </c>
      <c r="I10298" s="178">
        <v>5.5718489689755206E-4</v>
      </c>
      <c r="J10298" s="178" t="s">
        <v>625</v>
      </c>
    </row>
    <row r="10299" spans="1:10" x14ac:dyDescent="0.45">
      <c r="A10299" s="178" t="s">
        <v>567</v>
      </c>
      <c r="B10299" s="178" t="s">
        <v>568</v>
      </c>
      <c r="C10299" s="178">
        <v>2050</v>
      </c>
      <c r="D10299" s="178" t="s">
        <v>336</v>
      </c>
      <c r="E10299" s="178" t="s">
        <v>337</v>
      </c>
      <c r="F10299" s="178" t="s">
        <v>574</v>
      </c>
      <c r="G10299" s="178">
        <v>66</v>
      </c>
      <c r="H10299" s="178">
        <v>2.7455933741289999E-4</v>
      </c>
      <c r="I10299" s="178">
        <v>3.0750645790244803E-4</v>
      </c>
      <c r="J10299" s="178" t="s">
        <v>626</v>
      </c>
    </row>
    <row r="10300" spans="1:10" x14ac:dyDescent="0.45">
      <c r="A10300" s="178" t="s">
        <v>567</v>
      </c>
      <c r="B10300" s="178" t="s">
        <v>568</v>
      </c>
      <c r="C10300" s="178">
        <v>2050</v>
      </c>
      <c r="D10300" s="178" t="s">
        <v>336</v>
      </c>
      <c r="E10300" s="178" t="s">
        <v>337</v>
      </c>
      <c r="F10300" s="178" t="s">
        <v>571</v>
      </c>
      <c r="G10300" s="178">
        <v>66</v>
      </c>
      <c r="H10300" s="178">
        <v>5.4111980716699999E-5</v>
      </c>
      <c r="I10300" s="178">
        <v>6.0605418402704003E-5</v>
      </c>
      <c r="J10300" s="178" t="s">
        <v>625</v>
      </c>
    </row>
    <row r="10301" spans="1:10" x14ac:dyDescent="0.45">
      <c r="A10301" s="178" t="s">
        <v>567</v>
      </c>
      <c r="B10301" s="178" t="s">
        <v>568</v>
      </c>
      <c r="C10301" s="178">
        <v>2050</v>
      </c>
      <c r="D10301" s="178" t="s">
        <v>336</v>
      </c>
      <c r="E10301" s="178" t="s">
        <v>337</v>
      </c>
      <c r="F10301" s="178" t="s">
        <v>574</v>
      </c>
      <c r="G10301" s="178">
        <v>67</v>
      </c>
      <c r="H10301" s="178">
        <v>2.6681902818379997E-4</v>
      </c>
      <c r="I10301" s="178">
        <v>2.98837311565856E-4</v>
      </c>
      <c r="J10301" s="178" t="s">
        <v>626</v>
      </c>
    </row>
    <row r="10302" spans="1:10" x14ac:dyDescent="0.45">
      <c r="A10302" s="178" t="s">
        <v>567</v>
      </c>
      <c r="B10302" s="178" t="s">
        <v>568</v>
      </c>
      <c r="C10302" s="178">
        <v>2050</v>
      </c>
      <c r="D10302" s="178" t="s">
        <v>336</v>
      </c>
      <c r="E10302" s="178" t="s">
        <v>337</v>
      </c>
      <c r="F10302" s="178" t="s">
        <v>569</v>
      </c>
      <c r="G10302" s="178">
        <v>67</v>
      </c>
      <c r="H10302" s="178">
        <v>2.6390554849057999E-3</v>
      </c>
      <c r="I10302" s="178">
        <v>2.9557421430944962E-3</v>
      </c>
      <c r="J10302" s="178" t="s">
        <v>625</v>
      </c>
    </row>
    <row r="10303" spans="1:10" x14ac:dyDescent="0.45">
      <c r="A10303" s="178" t="s">
        <v>567</v>
      </c>
      <c r="B10303" s="178" t="s">
        <v>568</v>
      </c>
      <c r="C10303" s="178">
        <v>2050</v>
      </c>
      <c r="D10303" s="178" t="s">
        <v>336</v>
      </c>
      <c r="E10303" s="178" t="s">
        <v>337</v>
      </c>
      <c r="F10303" s="178" t="s">
        <v>570</v>
      </c>
      <c r="G10303" s="178">
        <v>67</v>
      </c>
      <c r="H10303" s="178">
        <v>3.2659136923030003E-4</v>
      </c>
      <c r="I10303" s="178">
        <v>3.6578233353793608E-4</v>
      </c>
      <c r="J10303" s="178" t="s">
        <v>625</v>
      </c>
    </row>
    <row r="10304" spans="1:10" x14ac:dyDescent="0.45">
      <c r="A10304" s="178" t="s">
        <v>567</v>
      </c>
      <c r="B10304" s="178" t="s">
        <v>568</v>
      </c>
      <c r="C10304" s="178">
        <v>2050</v>
      </c>
      <c r="D10304" s="178" t="s">
        <v>336</v>
      </c>
      <c r="E10304" s="178" t="s">
        <v>337</v>
      </c>
      <c r="F10304" s="178" t="s">
        <v>570</v>
      </c>
      <c r="G10304" s="178">
        <v>68</v>
      </c>
      <c r="H10304" s="178">
        <v>3.7234842602630001E-4</v>
      </c>
      <c r="I10304" s="178">
        <v>4.1703023714945603E-4</v>
      </c>
      <c r="J10304" s="178" t="s">
        <v>625</v>
      </c>
    </row>
    <row r="10305" spans="1:10" x14ac:dyDescent="0.45">
      <c r="A10305" s="178" t="s">
        <v>567</v>
      </c>
      <c r="B10305" s="178" t="s">
        <v>568</v>
      </c>
      <c r="C10305" s="178">
        <v>2050</v>
      </c>
      <c r="D10305" s="178" t="s">
        <v>336</v>
      </c>
      <c r="E10305" s="178" t="s">
        <v>337</v>
      </c>
      <c r="F10305" s="178" t="s">
        <v>572</v>
      </c>
      <c r="G10305" s="178">
        <v>68</v>
      </c>
      <c r="H10305" s="178">
        <v>1.86751385627E-5</v>
      </c>
      <c r="I10305" s="178">
        <v>2.0916155190224001E-5</v>
      </c>
      <c r="J10305" s="178" t="s">
        <v>625</v>
      </c>
    </row>
    <row r="10306" spans="1:10" x14ac:dyDescent="0.45">
      <c r="A10306" s="178" t="s">
        <v>567</v>
      </c>
      <c r="B10306" s="178" t="s">
        <v>568</v>
      </c>
      <c r="C10306" s="178">
        <v>2050</v>
      </c>
      <c r="D10306" s="178" t="s">
        <v>336</v>
      </c>
      <c r="E10306" s="178" t="s">
        <v>337</v>
      </c>
      <c r="F10306" s="178" t="s">
        <v>574</v>
      </c>
      <c r="G10306" s="178">
        <v>69</v>
      </c>
      <c r="H10306" s="178">
        <v>2.6225400506520001E-4</v>
      </c>
      <c r="I10306" s="178">
        <v>2.9372448567302402E-4</v>
      </c>
      <c r="J10306" s="178" t="s">
        <v>626</v>
      </c>
    </row>
    <row r="10307" spans="1:10" x14ac:dyDescent="0.45">
      <c r="A10307" s="178" t="s">
        <v>567</v>
      </c>
      <c r="B10307" s="178" t="s">
        <v>568</v>
      </c>
      <c r="C10307" s="178">
        <v>2050</v>
      </c>
      <c r="D10307" s="178" t="s">
        <v>336</v>
      </c>
      <c r="E10307" s="178" t="s">
        <v>337</v>
      </c>
      <c r="F10307" s="178" t="s">
        <v>569</v>
      </c>
      <c r="G10307" s="178">
        <v>69</v>
      </c>
      <c r="H10307" s="178">
        <v>1.4646667987108001E-3</v>
      </c>
      <c r="I10307" s="178">
        <v>1.6404268145560961E-3</v>
      </c>
      <c r="J10307" s="178" t="s">
        <v>625</v>
      </c>
    </row>
    <row r="10308" spans="1:10" x14ac:dyDescent="0.45">
      <c r="A10308" s="178" t="s">
        <v>567</v>
      </c>
      <c r="B10308" s="178" t="s">
        <v>568</v>
      </c>
      <c r="C10308" s="178">
        <v>2050</v>
      </c>
      <c r="D10308" s="178" t="s">
        <v>336</v>
      </c>
      <c r="E10308" s="178" t="s">
        <v>337</v>
      </c>
      <c r="F10308" s="178" t="s">
        <v>573</v>
      </c>
      <c r="G10308" s="178">
        <v>69</v>
      </c>
      <c r="H10308" s="178">
        <v>7.5791671406479999E-4</v>
      </c>
      <c r="I10308" s="178">
        <v>8.488667197525761E-4</v>
      </c>
      <c r="J10308" s="178" t="s">
        <v>625</v>
      </c>
    </row>
    <row r="10309" spans="1:10" x14ac:dyDescent="0.45">
      <c r="A10309" s="178" t="s">
        <v>567</v>
      </c>
      <c r="B10309" s="178" t="s">
        <v>568</v>
      </c>
      <c r="C10309" s="178">
        <v>2050</v>
      </c>
      <c r="D10309" s="178" t="s">
        <v>336</v>
      </c>
      <c r="E10309" s="178" t="s">
        <v>337</v>
      </c>
      <c r="F10309" s="178" t="s">
        <v>572</v>
      </c>
      <c r="G10309" s="178">
        <v>69</v>
      </c>
      <c r="H10309" s="178">
        <v>1.8822263882599999E-5</v>
      </c>
      <c r="I10309" s="178">
        <v>2.1080935548512E-5</v>
      </c>
      <c r="J10309" s="178" t="s">
        <v>625</v>
      </c>
    </row>
    <row r="10310" spans="1:10" x14ac:dyDescent="0.45">
      <c r="A10310" s="178" t="s">
        <v>567</v>
      </c>
      <c r="B10310" s="178" t="s">
        <v>568</v>
      </c>
      <c r="C10310" s="178">
        <v>2050</v>
      </c>
      <c r="D10310" s="178" t="s">
        <v>336</v>
      </c>
      <c r="E10310" s="178" t="s">
        <v>337</v>
      </c>
      <c r="F10310" s="178" t="s">
        <v>571</v>
      </c>
      <c r="G10310" s="178">
        <v>70</v>
      </c>
      <c r="H10310" s="178">
        <v>4.6888068027300002E-5</v>
      </c>
      <c r="I10310" s="178">
        <v>5.2514636190576008E-5</v>
      </c>
      <c r="J10310" s="178" t="s">
        <v>625</v>
      </c>
    </row>
    <row r="10311" spans="1:10" x14ac:dyDescent="0.45">
      <c r="A10311" s="178" t="s">
        <v>567</v>
      </c>
      <c r="B10311" s="178" t="s">
        <v>568</v>
      </c>
      <c r="C10311" s="178">
        <v>2050</v>
      </c>
      <c r="D10311" s="178" t="s">
        <v>336</v>
      </c>
      <c r="E10311" s="178" t="s">
        <v>337</v>
      </c>
      <c r="F10311" s="178" t="s">
        <v>569</v>
      </c>
      <c r="G10311" s="178">
        <v>70</v>
      </c>
      <c r="H10311" s="178">
        <v>1.2467539636418E-3</v>
      </c>
      <c r="I10311" s="178">
        <v>1.3963644392788162E-3</v>
      </c>
      <c r="J10311" s="178" t="s">
        <v>625</v>
      </c>
    </row>
    <row r="10312" spans="1:10" x14ac:dyDescent="0.45">
      <c r="A10312" s="178" t="s">
        <v>567</v>
      </c>
      <c r="B10312" s="178" t="s">
        <v>568</v>
      </c>
      <c r="C10312" s="178">
        <v>2050</v>
      </c>
      <c r="D10312" s="178" t="s">
        <v>336</v>
      </c>
      <c r="E10312" s="178" t="s">
        <v>337</v>
      </c>
      <c r="F10312" s="178" t="s">
        <v>570</v>
      </c>
      <c r="G10312" s="178">
        <v>70</v>
      </c>
      <c r="H10312" s="178">
        <v>3.4083118953279998E-4</v>
      </c>
      <c r="I10312" s="178">
        <v>3.81730932276736E-4</v>
      </c>
      <c r="J10312" s="178" t="s">
        <v>625</v>
      </c>
    </row>
    <row r="10313" spans="1:10" x14ac:dyDescent="0.45">
      <c r="A10313" s="178" t="s">
        <v>567</v>
      </c>
      <c r="B10313" s="178" t="s">
        <v>568</v>
      </c>
      <c r="C10313" s="178">
        <v>2050</v>
      </c>
      <c r="D10313" s="178" t="s">
        <v>336</v>
      </c>
      <c r="E10313" s="178" t="s">
        <v>337</v>
      </c>
      <c r="F10313" s="178" t="s">
        <v>573</v>
      </c>
      <c r="G10313" s="178">
        <v>70</v>
      </c>
      <c r="H10313" s="178">
        <v>4.1797079029489998E-4</v>
      </c>
      <c r="I10313" s="178">
        <v>4.6812728513028802E-4</v>
      </c>
      <c r="J10313" s="178" t="s">
        <v>625</v>
      </c>
    </row>
    <row r="10314" spans="1:10" x14ac:dyDescent="0.45">
      <c r="A10314" s="178" t="s">
        <v>567</v>
      </c>
      <c r="B10314" s="178" t="s">
        <v>568</v>
      </c>
      <c r="C10314" s="178">
        <v>2050</v>
      </c>
      <c r="D10314" s="178" t="s">
        <v>336</v>
      </c>
      <c r="E10314" s="178" t="s">
        <v>337</v>
      </c>
      <c r="F10314" s="178" t="s">
        <v>572</v>
      </c>
      <c r="G10314" s="178">
        <v>71</v>
      </c>
      <c r="H10314" s="178">
        <v>1.70279672602E-5</v>
      </c>
      <c r="I10314" s="178">
        <v>1.9071323331424003E-5</v>
      </c>
      <c r="J10314" s="178" t="s">
        <v>625</v>
      </c>
    </row>
    <row r="10315" spans="1:10" x14ac:dyDescent="0.45">
      <c r="A10315" s="178" t="s">
        <v>567</v>
      </c>
      <c r="B10315" s="178" t="s">
        <v>568</v>
      </c>
      <c r="C10315" s="178">
        <v>2050</v>
      </c>
      <c r="D10315" s="178" t="s">
        <v>336</v>
      </c>
      <c r="E10315" s="178" t="s">
        <v>337</v>
      </c>
      <c r="F10315" s="178" t="s">
        <v>570</v>
      </c>
      <c r="G10315" s="178">
        <v>71</v>
      </c>
      <c r="H10315" s="178">
        <v>1.5473940584339999E-4</v>
      </c>
      <c r="I10315" s="178">
        <v>1.7330813454460801E-4</v>
      </c>
      <c r="J10315" s="178" t="s">
        <v>625</v>
      </c>
    </row>
    <row r="10316" spans="1:10" x14ac:dyDescent="0.45">
      <c r="A10316" s="178" t="s">
        <v>567</v>
      </c>
      <c r="B10316" s="178" t="s">
        <v>568</v>
      </c>
      <c r="C10316" s="178">
        <v>2050</v>
      </c>
      <c r="D10316" s="178" t="s">
        <v>336</v>
      </c>
      <c r="E10316" s="178" t="s">
        <v>337</v>
      </c>
      <c r="F10316" s="178" t="s">
        <v>569</v>
      </c>
      <c r="G10316" s="178">
        <v>71</v>
      </c>
      <c r="H10316" s="178">
        <v>1.2484544422477E-3</v>
      </c>
      <c r="I10316" s="178">
        <v>1.3982689753174241E-3</v>
      </c>
      <c r="J10316" s="178" t="s">
        <v>625</v>
      </c>
    </row>
    <row r="10317" spans="1:10" x14ac:dyDescent="0.45">
      <c r="A10317" s="178" t="s">
        <v>567</v>
      </c>
      <c r="B10317" s="178" t="s">
        <v>568</v>
      </c>
      <c r="C10317" s="178">
        <v>2050</v>
      </c>
      <c r="D10317" s="178" t="s">
        <v>336</v>
      </c>
      <c r="E10317" s="178" t="s">
        <v>337</v>
      </c>
      <c r="F10317" s="178" t="s">
        <v>571</v>
      </c>
      <c r="G10317" s="178">
        <v>72</v>
      </c>
      <c r="H10317" s="178">
        <v>4.99391426274E-5</v>
      </c>
      <c r="I10317" s="178">
        <v>5.5931839742688008E-5</v>
      </c>
      <c r="J10317" s="178" t="s">
        <v>625</v>
      </c>
    </row>
    <row r="10318" spans="1:10" x14ac:dyDescent="0.45">
      <c r="A10318" s="178" t="s">
        <v>567</v>
      </c>
      <c r="B10318" s="178" t="s">
        <v>568</v>
      </c>
      <c r="C10318" s="178">
        <v>2050</v>
      </c>
      <c r="D10318" s="178" t="s">
        <v>336</v>
      </c>
      <c r="E10318" s="178" t="s">
        <v>337</v>
      </c>
      <c r="F10318" s="178" t="s">
        <v>574</v>
      </c>
      <c r="G10318" s="178">
        <v>72</v>
      </c>
      <c r="H10318" s="178">
        <v>2.508359029889E-4</v>
      </c>
      <c r="I10318" s="178">
        <v>2.80936211347568E-4</v>
      </c>
      <c r="J10318" s="178" t="s">
        <v>626</v>
      </c>
    </row>
    <row r="10319" spans="1:10" x14ac:dyDescent="0.45">
      <c r="A10319" s="178" t="s">
        <v>567</v>
      </c>
      <c r="B10319" s="178" t="s">
        <v>568</v>
      </c>
      <c r="C10319" s="178">
        <v>2050</v>
      </c>
      <c r="D10319" s="178" t="s">
        <v>336</v>
      </c>
      <c r="E10319" s="178" t="s">
        <v>337</v>
      </c>
      <c r="F10319" s="178" t="s">
        <v>569</v>
      </c>
      <c r="G10319" s="178">
        <v>72</v>
      </c>
      <c r="H10319" s="178">
        <v>1.2101593893021E-3</v>
      </c>
      <c r="I10319" s="178">
        <v>1.3553785160183521E-3</v>
      </c>
      <c r="J10319" s="178" t="s">
        <v>625</v>
      </c>
    </row>
    <row r="10320" spans="1:10" x14ac:dyDescent="0.45">
      <c r="A10320" s="178" t="s">
        <v>567</v>
      </c>
      <c r="B10320" s="178" t="s">
        <v>568</v>
      </c>
      <c r="C10320" s="178">
        <v>2050</v>
      </c>
      <c r="D10320" s="178" t="s">
        <v>336</v>
      </c>
      <c r="E10320" s="178" t="s">
        <v>337</v>
      </c>
      <c r="F10320" s="178" t="s">
        <v>571</v>
      </c>
      <c r="G10320" s="178">
        <v>73</v>
      </c>
      <c r="H10320" s="178">
        <v>4.4755415729E-5</v>
      </c>
      <c r="I10320" s="178">
        <v>5.0126065616480003E-5</v>
      </c>
      <c r="J10320" s="178" t="s">
        <v>625</v>
      </c>
    </row>
    <row r="10321" spans="1:10" x14ac:dyDescent="0.45">
      <c r="A10321" s="178" t="s">
        <v>567</v>
      </c>
      <c r="B10321" s="178" t="s">
        <v>568</v>
      </c>
      <c r="C10321" s="178">
        <v>2050</v>
      </c>
      <c r="D10321" s="178" t="s">
        <v>336</v>
      </c>
      <c r="E10321" s="178" t="s">
        <v>337</v>
      </c>
      <c r="F10321" s="178" t="s">
        <v>572</v>
      </c>
      <c r="G10321" s="178">
        <v>73</v>
      </c>
      <c r="H10321" s="178">
        <v>3.5544682759800002E-5</v>
      </c>
      <c r="I10321" s="178">
        <v>3.9810044690976004E-5</v>
      </c>
      <c r="J10321" s="178" t="s">
        <v>625</v>
      </c>
    </row>
    <row r="10322" spans="1:10" x14ac:dyDescent="0.45">
      <c r="A10322" s="178" t="s">
        <v>567</v>
      </c>
      <c r="B10322" s="178" t="s">
        <v>568</v>
      </c>
      <c r="C10322" s="178">
        <v>2050</v>
      </c>
      <c r="D10322" s="178" t="s">
        <v>336</v>
      </c>
      <c r="E10322" s="178" t="s">
        <v>337</v>
      </c>
      <c r="F10322" s="178" t="s">
        <v>570</v>
      </c>
      <c r="G10322" s="178">
        <v>73</v>
      </c>
      <c r="H10322" s="178">
        <v>3.4418953873680002E-4</v>
      </c>
      <c r="I10322" s="178">
        <v>3.8549228338521604E-4</v>
      </c>
      <c r="J10322" s="178" t="s">
        <v>625</v>
      </c>
    </row>
    <row r="10323" spans="1:10" x14ac:dyDescent="0.45">
      <c r="A10323" s="178" t="s">
        <v>567</v>
      </c>
      <c r="B10323" s="178" t="s">
        <v>568</v>
      </c>
      <c r="C10323" s="178">
        <v>2050</v>
      </c>
      <c r="D10323" s="178" t="s">
        <v>336</v>
      </c>
      <c r="E10323" s="178" t="s">
        <v>337</v>
      </c>
      <c r="F10323" s="178" t="s">
        <v>569</v>
      </c>
      <c r="G10323" s="178">
        <v>73</v>
      </c>
      <c r="H10323" s="178">
        <v>1.202404499054E-3</v>
      </c>
      <c r="I10323" s="178">
        <v>1.3466930389404801E-3</v>
      </c>
      <c r="J10323" s="178" t="s">
        <v>625</v>
      </c>
    </row>
    <row r="10324" spans="1:10" x14ac:dyDescent="0.45">
      <c r="A10324" s="178" t="s">
        <v>567</v>
      </c>
      <c r="B10324" s="178" t="s">
        <v>568</v>
      </c>
      <c r="C10324" s="178">
        <v>2050</v>
      </c>
      <c r="D10324" s="178" t="s">
        <v>336</v>
      </c>
      <c r="E10324" s="178" t="s">
        <v>337</v>
      </c>
      <c r="F10324" s="178" t="s">
        <v>574</v>
      </c>
      <c r="G10324" s="178">
        <v>74</v>
      </c>
      <c r="H10324" s="178">
        <v>2.5935168378060002E-4</v>
      </c>
      <c r="I10324" s="178">
        <v>2.9047388583427206E-4</v>
      </c>
      <c r="J10324" s="178" t="s">
        <v>626</v>
      </c>
    </row>
    <row r="10325" spans="1:10" x14ac:dyDescent="0.45">
      <c r="A10325" s="178" t="s">
        <v>567</v>
      </c>
      <c r="B10325" s="178" t="s">
        <v>568</v>
      </c>
      <c r="C10325" s="178">
        <v>2050</v>
      </c>
      <c r="D10325" s="178" t="s">
        <v>336</v>
      </c>
      <c r="E10325" s="178" t="s">
        <v>337</v>
      </c>
      <c r="F10325" s="178" t="s">
        <v>571</v>
      </c>
      <c r="G10325" s="178">
        <v>75</v>
      </c>
      <c r="H10325" s="178">
        <v>4.4042812078300001E-5</v>
      </c>
      <c r="I10325" s="178">
        <v>4.9327949527696003E-5</v>
      </c>
      <c r="J10325" s="178" t="s">
        <v>625</v>
      </c>
    </row>
    <row r="10326" spans="1:10" x14ac:dyDescent="0.45">
      <c r="A10326" s="178" t="s">
        <v>567</v>
      </c>
      <c r="B10326" s="178" t="s">
        <v>568</v>
      </c>
      <c r="C10326" s="178">
        <v>2050</v>
      </c>
      <c r="D10326" s="178" t="s">
        <v>336</v>
      </c>
      <c r="E10326" s="178" t="s">
        <v>337</v>
      </c>
      <c r="F10326" s="178" t="s">
        <v>569</v>
      </c>
      <c r="G10326" s="178">
        <v>75</v>
      </c>
      <c r="H10326" s="178">
        <v>1.3309265486895999E-3</v>
      </c>
      <c r="I10326" s="178">
        <v>1.490637734532352E-3</v>
      </c>
      <c r="J10326" s="178" t="s">
        <v>625</v>
      </c>
    </row>
    <row r="10327" spans="1:10" x14ac:dyDescent="0.45">
      <c r="A10327" s="178" t="s">
        <v>567</v>
      </c>
      <c r="B10327" s="178" t="s">
        <v>568</v>
      </c>
      <c r="C10327" s="178">
        <v>2050</v>
      </c>
      <c r="D10327" s="178" t="s">
        <v>336</v>
      </c>
      <c r="E10327" s="178" t="s">
        <v>337</v>
      </c>
      <c r="F10327" s="178" t="s">
        <v>570</v>
      </c>
      <c r="G10327" s="178">
        <v>75</v>
      </c>
      <c r="H10327" s="178">
        <v>1.4576782996300001E-4</v>
      </c>
      <c r="I10327" s="178">
        <v>1.6325996955856003E-4</v>
      </c>
      <c r="J10327" s="178" t="s">
        <v>625</v>
      </c>
    </row>
    <row r="10328" spans="1:10" x14ac:dyDescent="0.45">
      <c r="A10328" s="178" t="s">
        <v>567</v>
      </c>
      <c r="B10328" s="178" t="s">
        <v>568</v>
      </c>
      <c r="C10328" s="178">
        <v>2050</v>
      </c>
      <c r="D10328" s="178" t="s">
        <v>336</v>
      </c>
      <c r="E10328" s="178" t="s">
        <v>337</v>
      </c>
      <c r="F10328" s="178" t="s">
        <v>571</v>
      </c>
      <c r="G10328" s="178">
        <v>76</v>
      </c>
      <c r="H10328" s="178">
        <v>4.2743187805200001E-5</v>
      </c>
      <c r="I10328" s="178">
        <v>4.7872370341824005E-5</v>
      </c>
      <c r="J10328" s="178" t="s">
        <v>625</v>
      </c>
    </row>
    <row r="10329" spans="1:10" x14ac:dyDescent="0.45">
      <c r="A10329" s="178" t="s">
        <v>567</v>
      </c>
      <c r="B10329" s="178" t="s">
        <v>568</v>
      </c>
      <c r="C10329" s="178">
        <v>2050</v>
      </c>
      <c r="D10329" s="178" t="s">
        <v>336</v>
      </c>
      <c r="E10329" s="178" t="s">
        <v>337</v>
      </c>
      <c r="F10329" s="178" t="s">
        <v>572</v>
      </c>
      <c r="G10329" s="178">
        <v>76</v>
      </c>
      <c r="H10329" s="178">
        <v>1.7218522771099999E-5</v>
      </c>
      <c r="I10329" s="178">
        <v>1.9284745503632002E-5</v>
      </c>
      <c r="J10329" s="178" t="s">
        <v>625</v>
      </c>
    </row>
    <row r="10330" spans="1:10" x14ac:dyDescent="0.45">
      <c r="A10330" s="178" t="s">
        <v>567</v>
      </c>
      <c r="B10330" s="178" t="s">
        <v>568</v>
      </c>
      <c r="C10330" s="178">
        <v>2050</v>
      </c>
      <c r="D10330" s="178" t="s">
        <v>336</v>
      </c>
      <c r="E10330" s="178" t="s">
        <v>337</v>
      </c>
      <c r="F10330" s="178" t="s">
        <v>570</v>
      </c>
      <c r="G10330" s="178">
        <v>76</v>
      </c>
      <c r="H10330" s="178">
        <v>1.4519949036180001E-4</v>
      </c>
      <c r="I10330" s="178">
        <v>1.6262342920521602E-4</v>
      </c>
      <c r="J10330" s="178" t="s">
        <v>625</v>
      </c>
    </row>
    <row r="10331" spans="1:10" x14ac:dyDescent="0.45">
      <c r="A10331" s="178" t="s">
        <v>567</v>
      </c>
      <c r="B10331" s="178" t="s">
        <v>568</v>
      </c>
      <c r="C10331" s="178">
        <v>2050</v>
      </c>
      <c r="D10331" s="178" t="s">
        <v>336</v>
      </c>
      <c r="E10331" s="178" t="s">
        <v>337</v>
      </c>
      <c r="F10331" s="178" t="s">
        <v>569</v>
      </c>
      <c r="G10331" s="178">
        <v>76</v>
      </c>
      <c r="H10331" s="178">
        <v>2.4659497430547998E-3</v>
      </c>
      <c r="I10331" s="178">
        <v>2.7618637122213759E-3</v>
      </c>
      <c r="J10331" s="178" t="s">
        <v>625</v>
      </c>
    </row>
    <row r="10332" spans="1:10" x14ac:dyDescent="0.45">
      <c r="A10332" s="178" t="s">
        <v>567</v>
      </c>
      <c r="B10332" s="178" t="s">
        <v>568</v>
      </c>
      <c r="C10332" s="178">
        <v>2050</v>
      </c>
      <c r="D10332" s="178" t="s">
        <v>336</v>
      </c>
      <c r="E10332" s="178" t="s">
        <v>337</v>
      </c>
      <c r="F10332" s="178" t="s">
        <v>569</v>
      </c>
      <c r="G10332" s="178">
        <v>77</v>
      </c>
      <c r="H10332" s="178">
        <v>2.430388587527E-3</v>
      </c>
      <c r="I10332" s="178">
        <v>2.7220352180302404E-3</v>
      </c>
      <c r="J10332" s="178" t="s">
        <v>625</v>
      </c>
    </row>
    <row r="10333" spans="1:10" x14ac:dyDescent="0.45">
      <c r="A10333" s="178" t="s">
        <v>567</v>
      </c>
      <c r="B10333" s="178" t="s">
        <v>568</v>
      </c>
      <c r="C10333" s="178">
        <v>2050</v>
      </c>
      <c r="D10333" s="178" t="s">
        <v>336</v>
      </c>
      <c r="E10333" s="178" t="s">
        <v>337</v>
      </c>
      <c r="F10333" s="178" t="s">
        <v>570</v>
      </c>
      <c r="G10333" s="178">
        <v>77</v>
      </c>
      <c r="H10333" s="178">
        <v>4.2445755389050003E-4</v>
      </c>
      <c r="I10333" s="178">
        <v>4.7539246035736008E-4</v>
      </c>
      <c r="J10333" s="178" t="s">
        <v>625</v>
      </c>
    </row>
    <row r="10334" spans="1:10" x14ac:dyDescent="0.45">
      <c r="A10334" s="178" t="s">
        <v>567</v>
      </c>
      <c r="B10334" s="178" t="s">
        <v>568</v>
      </c>
      <c r="C10334" s="178">
        <v>2050</v>
      </c>
      <c r="D10334" s="178" t="s">
        <v>336</v>
      </c>
      <c r="E10334" s="178" t="s">
        <v>337</v>
      </c>
      <c r="F10334" s="178" t="s">
        <v>571</v>
      </c>
      <c r="G10334" s="178">
        <v>77</v>
      </c>
      <c r="H10334" s="178">
        <v>4.2459876567600001E-5</v>
      </c>
      <c r="I10334" s="178">
        <v>4.7555061755712002E-5</v>
      </c>
      <c r="J10334" s="178" t="s">
        <v>625</v>
      </c>
    </row>
    <row r="10335" spans="1:10" x14ac:dyDescent="0.45">
      <c r="A10335" s="178" t="s">
        <v>567</v>
      </c>
      <c r="B10335" s="178" t="s">
        <v>568</v>
      </c>
      <c r="C10335" s="178">
        <v>2050</v>
      </c>
      <c r="D10335" s="178" t="s">
        <v>336</v>
      </c>
      <c r="E10335" s="178" t="s">
        <v>337</v>
      </c>
      <c r="F10335" s="178" t="s">
        <v>574</v>
      </c>
      <c r="G10335" s="178">
        <v>77</v>
      </c>
      <c r="H10335" s="178">
        <v>2.3290805984289999E-4</v>
      </c>
      <c r="I10335" s="178">
        <v>2.6085702702404801E-4</v>
      </c>
      <c r="J10335" s="178" t="s">
        <v>626</v>
      </c>
    </row>
    <row r="10336" spans="1:10" x14ac:dyDescent="0.45">
      <c r="A10336" s="178" t="s">
        <v>567</v>
      </c>
      <c r="B10336" s="178" t="s">
        <v>568</v>
      </c>
      <c r="C10336" s="178">
        <v>2050</v>
      </c>
      <c r="D10336" s="178" t="s">
        <v>336</v>
      </c>
      <c r="E10336" s="178" t="s">
        <v>337</v>
      </c>
      <c r="F10336" s="178" t="s">
        <v>570</v>
      </c>
      <c r="G10336" s="178">
        <v>78</v>
      </c>
      <c r="H10336" s="178">
        <v>4.5521909487430002E-4</v>
      </c>
      <c r="I10336" s="178">
        <v>5.0984538625921611E-4</v>
      </c>
      <c r="J10336" s="178" t="s">
        <v>625</v>
      </c>
    </row>
    <row r="10337" spans="1:10" x14ac:dyDescent="0.45">
      <c r="A10337" s="178" t="s">
        <v>567</v>
      </c>
      <c r="B10337" s="178" t="s">
        <v>568</v>
      </c>
      <c r="C10337" s="178">
        <v>2050</v>
      </c>
      <c r="D10337" s="178" t="s">
        <v>336</v>
      </c>
      <c r="E10337" s="178" t="s">
        <v>337</v>
      </c>
      <c r="F10337" s="178" t="s">
        <v>569</v>
      </c>
      <c r="G10337" s="178">
        <v>78</v>
      </c>
      <c r="H10337" s="178">
        <v>1.1294675059616999E-3</v>
      </c>
      <c r="I10337" s="178">
        <v>1.265003606677104E-3</v>
      </c>
      <c r="J10337" s="178" t="s">
        <v>625</v>
      </c>
    </row>
    <row r="10338" spans="1:10" x14ac:dyDescent="0.45">
      <c r="A10338" s="178" t="s">
        <v>567</v>
      </c>
      <c r="B10338" s="178" t="s">
        <v>568</v>
      </c>
      <c r="C10338" s="178">
        <v>2050</v>
      </c>
      <c r="D10338" s="178" t="s">
        <v>336</v>
      </c>
      <c r="E10338" s="178" t="s">
        <v>337</v>
      </c>
      <c r="F10338" s="178" t="s">
        <v>574</v>
      </c>
      <c r="G10338" s="178">
        <v>78</v>
      </c>
      <c r="H10338" s="178">
        <v>2.3093103664000001E-4</v>
      </c>
      <c r="I10338" s="178">
        <v>2.5864276103680005E-4</v>
      </c>
      <c r="J10338" s="178" t="s">
        <v>626</v>
      </c>
    </row>
    <row r="10339" spans="1:10" x14ac:dyDescent="0.45">
      <c r="A10339" s="178" t="s">
        <v>567</v>
      </c>
      <c r="B10339" s="178" t="s">
        <v>568</v>
      </c>
      <c r="C10339" s="178">
        <v>2050</v>
      </c>
      <c r="D10339" s="178" t="s">
        <v>336</v>
      </c>
      <c r="E10339" s="178" t="s">
        <v>337</v>
      </c>
      <c r="F10339" s="178" t="s">
        <v>572</v>
      </c>
      <c r="G10339" s="178">
        <v>79</v>
      </c>
      <c r="H10339" s="178">
        <v>3.1760642741600002E-5</v>
      </c>
      <c r="I10339" s="178">
        <v>3.5571919870592006E-5</v>
      </c>
      <c r="J10339" s="178" t="s">
        <v>625</v>
      </c>
    </row>
    <row r="10340" spans="1:10" x14ac:dyDescent="0.45">
      <c r="A10340" s="178" t="s">
        <v>567</v>
      </c>
      <c r="B10340" s="178" t="s">
        <v>568</v>
      </c>
      <c r="C10340" s="178">
        <v>2050</v>
      </c>
      <c r="D10340" s="178" t="s">
        <v>336</v>
      </c>
      <c r="E10340" s="178" t="s">
        <v>337</v>
      </c>
      <c r="F10340" s="178" t="s">
        <v>570</v>
      </c>
      <c r="G10340" s="178">
        <v>79</v>
      </c>
      <c r="H10340" s="178">
        <v>1.3835716526960001E-4</v>
      </c>
      <c r="I10340" s="178">
        <v>1.5496002510195203E-4</v>
      </c>
      <c r="J10340" s="178" t="s">
        <v>625</v>
      </c>
    </row>
    <row r="10341" spans="1:10" x14ac:dyDescent="0.45">
      <c r="A10341" s="178" t="s">
        <v>567</v>
      </c>
      <c r="B10341" s="178" t="s">
        <v>568</v>
      </c>
      <c r="C10341" s="178">
        <v>2050</v>
      </c>
      <c r="D10341" s="178" t="s">
        <v>336</v>
      </c>
      <c r="E10341" s="178" t="s">
        <v>337</v>
      </c>
      <c r="F10341" s="178" t="s">
        <v>573</v>
      </c>
      <c r="G10341" s="178">
        <v>79</v>
      </c>
      <c r="H10341" s="178">
        <v>9.7519016708249998E-4</v>
      </c>
      <c r="I10341" s="178">
        <v>1.0922129871324001E-3</v>
      </c>
      <c r="J10341" s="178" t="s">
        <v>625</v>
      </c>
    </row>
    <row r="10342" spans="1:10" x14ac:dyDescent="0.45">
      <c r="A10342" s="178" t="s">
        <v>567</v>
      </c>
      <c r="B10342" s="178" t="s">
        <v>568</v>
      </c>
      <c r="C10342" s="178">
        <v>2050</v>
      </c>
      <c r="D10342" s="178" t="s">
        <v>336</v>
      </c>
      <c r="E10342" s="178" t="s">
        <v>337</v>
      </c>
      <c r="F10342" s="178" t="s">
        <v>570</v>
      </c>
      <c r="G10342" s="178">
        <v>80</v>
      </c>
      <c r="H10342" s="178">
        <v>1.3824248162560001E-4</v>
      </c>
      <c r="I10342" s="178">
        <v>1.5483157942067203E-4</v>
      </c>
      <c r="J10342" s="178" t="s">
        <v>625</v>
      </c>
    </row>
    <row r="10343" spans="1:10" x14ac:dyDescent="0.45">
      <c r="A10343" s="178" t="s">
        <v>567</v>
      </c>
      <c r="B10343" s="178" t="s">
        <v>568</v>
      </c>
      <c r="C10343" s="178">
        <v>2050</v>
      </c>
      <c r="D10343" s="178" t="s">
        <v>336</v>
      </c>
      <c r="E10343" s="178" t="s">
        <v>337</v>
      </c>
      <c r="F10343" s="178" t="s">
        <v>569</v>
      </c>
      <c r="G10343" s="178">
        <v>80</v>
      </c>
      <c r="H10343" s="178">
        <v>3.3660181798041001E-3</v>
      </c>
      <c r="I10343" s="178">
        <v>3.7699403613805924E-3</v>
      </c>
      <c r="J10343" s="178" t="s">
        <v>625</v>
      </c>
    </row>
    <row r="10344" spans="1:10" x14ac:dyDescent="0.45">
      <c r="A10344" s="178" t="s">
        <v>567</v>
      </c>
      <c r="B10344" s="178" t="s">
        <v>568</v>
      </c>
      <c r="C10344" s="178">
        <v>2050</v>
      </c>
      <c r="D10344" s="178" t="s">
        <v>336</v>
      </c>
      <c r="E10344" s="178" t="s">
        <v>337</v>
      </c>
      <c r="F10344" s="178" t="s">
        <v>570</v>
      </c>
      <c r="G10344" s="178">
        <v>81</v>
      </c>
      <c r="H10344" s="178">
        <v>1.3473042054100001E-4</v>
      </c>
      <c r="I10344" s="178">
        <v>1.5089807100592003E-4</v>
      </c>
      <c r="J10344" s="178" t="s">
        <v>625</v>
      </c>
    </row>
    <row r="10345" spans="1:10" x14ac:dyDescent="0.45">
      <c r="A10345" s="178" t="s">
        <v>567</v>
      </c>
      <c r="B10345" s="178" t="s">
        <v>568</v>
      </c>
      <c r="C10345" s="178">
        <v>2050</v>
      </c>
      <c r="D10345" s="178" t="s">
        <v>336</v>
      </c>
      <c r="E10345" s="178" t="s">
        <v>337</v>
      </c>
      <c r="F10345" s="178" t="s">
        <v>572</v>
      </c>
      <c r="G10345" s="178">
        <v>81</v>
      </c>
      <c r="H10345" s="178">
        <v>1.48166736835E-5</v>
      </c>
      <c r="I10345" s="178">
        <v>1.6594674525520001E-5</v>
      </c>
      <c r="J10345" s="178" t="s">
        <v>625</v>
      </c>
    </row>
    <row r="10346" spans="1:10" x14ac:dyDescent="0.45">
      <c r="A10346" s="178" t="s">
        <v>567</v>
      </c>
      <c r="B10346" s="178" t="s">
        <v>568</v>
      </c>
      <c r="C10346" s="178">
        <v>2050</v>
      </c>
      <c r="D10346" s="178" t="s">
        <v>336</v>
      </c>
      <c r="E10346" s="178" t="s">
        <v>337</v>
      </c>
      <c r="F10346" s="178" t="s">
        <v>569</v>
      </c>
      <c r="G10346" s="178">
        <v>82</v>
      </c>
      <c r="H10346" s="178">
        <v>2.2280650446191001E-3</v>
      </c>
      <c r="I10346" s="178">
        <v>2.4954328499733921E-3</v>
      </c>
      <c r="J10346" s="178" t="s">
        <v>625</v>
      </c>
    </row>
    <row r="10347" spans="1:10" x14ac:dyDescent="0.45">
      <c r="A10347" s="178" t="s">
        <v>567</v>
      </c>
      <c r="B10347" s="178" t="s">
        <v>568</v>
      </c>
      <c r="C10347" s="178">
        <v>2050</v>
      </c>
      <c r="D10347" s="178" t="s">
        <v>336</v>
      </c>
      <c r="E10347" s="178" t="s">
        <v>337</v>
      </c>
      <c r="F10347" s="178" t="s">
        <v>571</v>
      </c>
      <c r="G10347" s="178">
        <v>82</v>
      </c>
      <c r="H10347" s="178">
        <v>4.3466458009800002E-5</v>
      </c>
      <c r="I10347" s="178">
        <v>4.8682432970976006E-5</v>
      </c>
      <c r="J10347" s="178" t="s">
        <v>625</v>
      </c>
    </row>
    <row r="10348" spans="1:10" x14ac:dyDescent="0.45">
      <c r="A10348" s="178" t="s">
        <v>567</v>
      </c>
      <c r="B10348" s="178" t="s">
        <v>568</v>
      </c>
      <c r="C10348" s="178">
        <v>2050</v>
      </c>
      <c r="D10348" s="178" t="s">
        <v>336</v>
      </c>
      <c r="E10348" s="178" t="s">
        <v>337</v>
      </c>
      <c r="F10348" s="178" t="s">
        <v>574</v>
      </c>
      <c r="G10348" s="178">
        <v>82</v>
      </c>
      <c r="H10348" s="178">
        <v>2.212802064605E-4</v>
      </c>
      <c r="I10348" s="178">
        <v>2.4783383123576E-4</v>
      </c>
      <c r="J10348" s="178" t="s">
        <v>626</v>
      </c>
    </row>
    <row r="10349" spans="1:10" x14ac:dyDescent="0.45">
      <c r="A10349" s="178" t="s">
        <v>567</v>
      </c>
      <c r="B10349" s="178" t="s">
        <v>568</v>
      </c>
      <c r="C10349" s="178">
        <v>2050</v>
      </c>
      <c r="D10349" s="178" t="s">
        <v>336</v>
      </c>
      <c r="E10349" s="178" t="s">
        <v>337</v>
      </c>
      <c r="F10349" s="178" t="s">
        <v>570</v>
      </c>
      <c r="G10349" s="178">
        <v>82</v>
      </c>
      <c r="H10349" s="178">
        <v>1.330600352958E-4</v>
      </c>
      <c r="I10349" s="178">
        <v>1.4902723953129601E-4</v>
      </c>
      <c r="J10349" s="178" t="s">
        <v>625</v>
      </c>
    </row>
    <row r="10350" spans="1:10" x14ac:dyDescent="0.45">
      <c r="A10350" s="178" t="s">
        <v>567</v>
      </c>
      <c r="B10350" s="178" t="s">
        <v>568</v>
      </c>
      <c r="C10350" s="178">
        <v>2050</v>
      </c>
      <c r="D10350" s="178" t="s">
        <v>336</v>
      </c>
      <c r="E10350" s="178" t="s">
        <v>337</v>
      </c>
      <c r="F10350" s="178" t="s">
        <v>569</v>
      </c>
      <c r="G10350" s="178">
        <v>83</v>
      </c>
      <c r="H10350" s="178">
        <v>2.1887749899178999E-3</v>
      </c>
      <c r="I10350" s="178">
        <v>2.4514279887080481E-3</v>
      </c>
      <c r="J10350" s="178" t="s">
        <v>625</v>
      </c>
    </row>
    <row r="10351" spans="1:10" x14ac:dyDescent="0.45">
      <c r="A10351" s="178" t="s">
        <v>567</v>
      </c>
      <c r="B10351" s="178" t="s">
        <v>568</v>
      </c>
      <c r="C10351" s="178">
        <v>2050</v>
      </c>
      <c r="D10351" s="178" t="s">
        <v>336</v>
      </c>
      <c r="E10351" s="178" t="s">
        <v>337</v>
      </c>
      <c r="F10351" s="178" t="s">
        <v>570</v>
      </c>
      <c r="G10351" s="178">
        <v>83</v>
      </c>
      <c r="H10351" s="178">
        <v>1.5810516197230001E-4</v>
      </c>
      <c r="I10351" s="178">
        <v>1.7707778140897603E-4</v>
      </c>
      <c r="J10351" s="178" t="s">
        <v>625</v>
      </c>
    </row>
    <row r="10352" spans="1:10" x14ac:dyDescent="0.45">
      <c r="A10352" s="178" t="s">
        <v>567</v>
      </c>
      <c r="B10352" s="178" t="s">
        <v>568</v>
      </c>
      <c r="C10352" s="178">
        <v>2050</v>
      </c>
      <c r="D10352" s="178" t="s">
        <v>336</v>
      </c>
      <c r="E10352" s="178" t="s">
        <v>337</v>
      </c>
      <c r="F10352" s="178" t="s">
        <v>570</v>
      </c>
      <c r="G10352" s="178">
        <v>84</v>
      </c>
      <c r="H10352" s="178">
        <v>1.544200786157E-4</v>
      </c>
      <c r="I10352" s="178">
        <v>1.7295048804958401E-4</v>
      </c>
      <c r="J10352" s="178" t="s">
        <v>625</v>
      </c>
    </row>
    <row r="10353" spans="1:10" x14ac:dyDescent="0.45">
      <c r="A10353" s="178" t="s">
        <v>567</v>
      </c>
      <c r="B10353" s="178" t="s">
        <v>568</v>
      </c>
      <c r="C10353" s="178">
        <v>2050</v>
      </c>
      <c r="D10353" s="178" t="s">
        <v>336</v>
      </c>
      <c r="E10353" s="178" t="s">
        <v>337</v>
      </c>
      <c r="F10353" s="178" t="s">
        <v>569</v>
      </c>
      <c r="G10353" s="178">
        <v>84</v>
      </c>
      <c r="H10353" s="178">
        <v>1.1878140503540999E-3</v>
      </c>
      <c r="I10353" s="178">
        <v>1.3303517363965922E-3</v>
      </c>
      <c r="J10353" s="178" t="s">
        <v>625</v>
      </c>
    </row>
    <row r="10354" spans="1:10" x14ac:dyDescent="0.45">
      <c r="A10354" s="178" t="s">
        <v>567</v>
      </c>
      <c r="B10354" s="178" t="s">
        <v>568</v>
      </c>
      <c r="C10354" s="178">
        <v>2050</v>
      </c>
      <c r="D10354" s="178" t="s">
        <v>336</v>
      </c>
      <c r="E10354" s="178" t="s">
        <v>337</v>
      </c>
      <c r="F10354" s="178" t="s">
        <v>574</v>
      </c>
      <c r="G10354" s="178">
        <v>85</v>
      </c>
      <c r="H10354" s="178">
        <v>2.2567163978240001E-4</v>
      </c>
      <c r="I10354" s="178">
        <v>2.5275223655628804E-4</v>
      </c>
      <c r="J10354" s="178" t="s">
        <v>626</v>
      </c>
    </row>
    <row r="10355" spans="1:10" x14ac:dyDescent="0.45">
      <c r="A10355" s="178" t="s">
        <v>567</v>
      </c>
      <c r="B10355" s="178" t="s">
        <v>568</v>
      </c>
      <c r="C10355" s="178">
        <v>2050</v>
      </c>
      <c r="D10355" s="178" t="s">
        <v>336</v>
      </c>
      <c r="E10355" s="178" t="s">
        <v>337</v>
      </c>
      <c r="F10355" s="178" t="s">
        <v>572</v>
      </c>
      <c r="G10355" s="178">
        <v>85</v>
      </c>
      <c r="H10355" s="178">
        <v>7.0872779360799999E-5</v>
      </c>
      <c r="I10355" s="178">
        <v>7.9377512884096002E-5</v>
      </c>
      <c r="J10355" s="178" t="s">
        <v>625</v>
      </c>
    </row>
    <row r="10356" spans="1:10" x14ac:dyDescent="0.45">
      <c r="A10356" s="178" t="s">
        <v>567</v>
      </c>
      <c r="B10356" s="178" t="s">
        <v>568</v>
      </c>
      <c r="C10356" s="178">
        <v>2050</v>
      </c>
      <c r="D10356" s="178" t="s">
        <v>336</v>
      </c>
      <c r="E10356" s="178" t="s">
        <v>337</v>
      </c>
      <c r="F10356" s="178" t="s">
        <v>569</v>
      </c>
      <c r="G10356" s="178">
        <v>85</v>
      </c>
      <c r="H10356" s="178">
        <v>1.1782028013839999E-3</v>
      </c>
      <c r="I10356" s="178">
        <v>1.3195871375500799E-3</v>
      </c>
      <c r="J10356" s="178" t="s">
        <v>625</v>
      </c>
    </row>
    <row r="10357" spans="1:10" x14ac:dyDescent="0.45">
      <c r="A10357" s="178" t="s">
        <v>567</v>
      </c>
      <c r="B10357" s="178" t="s">
        <v>568</v>
      </c>
      <c r="C10357" s="178">
        <v>2050</v>
      </c>
      <c r="D10357" s="178" t="s">
        <v>336</v>
      </c>
      <c r="E10357" s="178" t="s">
        <v>337</v>
      </c>
      <c r="F10357" s="178" t="s">
        <v>570</v>
      </c>
      <c r="G10357" s="178">
        <v>85</v>
      </c>
      <c r="H10357" s="178">
        <v>2.5936402380470001E-4</v>
      </c>
      <c r="I10357" s="178">
        <v>2.9048770666126404E-4</v>
      </c>
      <c r="J10357" s="178" t="s">
        <v>625</v>
      </c>
    </row>
    <row r="10358" spans="1:10" x14ac:dyDescent="0.45">
      <c r="A10358" s="178" t="s">
        <v>567</v>
      </c>
      <c r="B10358" s="178" t="s">
        <v>568</v>
      </c>
      <c r="C10358" s="178">
        <v>2050</v>
      </c>
      <c r="D10358" s="178" t="s">
        <v>336</v>
      </c>
      <c r="E10358" s="178" t="s">
        <v>337</v>
      </c>
      <c r="F10358" s="178" t="s">
        <v>569</v>
      </c>
      <c r="G10358" s="178">
        <v>86</v>
      </c>
      <c r="H10358" s="178">
        <v>2.1804093848913999E-3</v>
      </c>
      <c r="I10358" s="178">
        <v>2.442058511078368E-3</v>
      </c>
      <c r="J10358" s="178" t="s">
        <v>625</v>
      </c>
    </row>
    <row r="10359" spans="1:10" x14ac:dyDescent="0.45">
      <c r="A10359" s="178" t="s">
        <v>567</v>
      </c>
      <c r="B10359" s="178" t="s">
        <v>568</v>
      </c>
      <c r="C10359" s="178">
        <v>2050</v>
      </c>
      <c r="D10359" s="178" t="s">
        <v>336</v>
      </c>
      <c r="E10359" s="178" t="s">
        <v>337</v>
      </c>
      <c r="F10359" s="178" t="s">
        <v>570</v>
      </c>
      <c r="G10359" s="178">
        <v>86</v>
      </c>
      <c r="H10359" s="178">
        <v>2.7624671929520002E-4</v>
      </c>
      <c r="I10359" s="178">
        <v>3.0939632561062405E-4</v>
      </c>
      <c r="J10359" s="178" t="s">
        <v>625</v>
      </c>
    </row>
    <row r="10360" spans="1:10" x14ac:dyDescent="0.45">
      <c r="A10360" s="178" t="s">
        <v>567</v>
      </c>
      <c r="B10360" s="178" t="s">
        <v>568</v>
      </c>
      <c r="C10360" s="178">
        <v>2050</v>
      </c>
      <c r="D10360" s="178" t="s">
        <v>336</v>
      </c>
      <c r="E10360" s="178" t="s">
        <v>337</v>
      </c>
      <c r="F10360" s="178" t="s">
        <v>571</v>
      </c>
      <c r="G10360" s="178">
        <v>87</v>
      </c>
      <c r="H10360" s="178">
        <v>3.7318943213900001E-5</v>
      </c>
      <c r="I10360" s="178">
        <v>4.1797216399568003E-5</v>
      </c>
      <c r="J10360" s="178" t="s">
        <v>625</v>
      </c>
    </row>
    <row r="10361" spans="1:10" x14ac:dyDescent="0.45">
      <c r="A10361" s="178" t="s">
        <v>567</v>
      </c>
      <c r="B10361" s="178" t="s">
        <v>568</v>
      </c>
      <c r="C10361" s="178">
        <v>2050</v>
      </c>
      <c r="D10361" s="178" t="s">
        <v>336</v>
      </c>
      <c r="E10361" s="178" t="s">
        <v>337</v>
      </c>
      <c r="F10361" s="178" t="s">
        <v>573</v>
      </c>
      <c r="G10361" s="178">
        <v>87</v>
      </c>
      <c r="H10361" s="178">
        <v>6.0208584181959996E-4</v>
      </c>
      <c r="I10361" s="178">
        <v>6.7433614283795207E-4</v>
      </c>
      <c r="J10361" s="178" t="s">
        <v>625</v>
      </c>
    </row>
    <row r="10362" spans="1:10" x14ac:dyDescent="0.45">
      <c r="A10362" s="178" t="s">
        <v>567</v>
      </c>
      <c r="B10362" s="178" t="s">
        <v>568</v>
      </c>
      <c r="C10362" s="178">
        <v>2050</v>
      </c>
      <c r="D10362" s="178" t="s">
        <v>336</v>
      </c>
      <c r="E10362" s="178" t="s">
        <v>337</v>
      </c>
      <c r="F10362" s="178" t="s">
        <v>570</v>
      </c>
      <c r="G10362" s="178">
        <v>87</v>
      </c>
      <c r="H10362" s="178">
        <v>1.248598273378E-4</v>
      </c>
      <c r="I10362" s="178">
        <v>1.3984300661833602E-4</v>
      </c>
      <c r="J10362" s="178" t="s">
        <v>625</v>
      </c>
    </row>
    <row r="10363" spans="1:10" x14ac:dyDescent="0.45">
      <c r="A10363" s="178" t="s">
        <v>567</v>
      </c>
      <c r="B10363" s="178" t="s">
        <v>568</v>
      </c>
      <c r="C10363" s="178">
        <v>2050</v>
      </c>
      <c r="D10363" s="178" t="s">
        <v>336</v>
      </c>
      <c r="E10363" s="178" t="s">
        <v>337</v>
      </c>
      <c r="F10363" s="178" t="s">
        <v>570</v>
      </c>
      <c r="G10363" s="178">
        <v>88</v>
      </c>
      <c r="H10363" s="178">
        <v>1.2552825501189999E-4</v>
      </c>
      <c r="I10363" s="178">
        <v>1.4059164561332801E-4</v>
      </c>
      <c r="J10363" s="178" t="s">
        <v>625</v>
      </c>
    </row>
    <row r="10364" spans="1:10" x14ac:dyDescent="0.45">
      <c r="A10364" s="178" t="s">
        <v>567</v>
      </c>
      <c r="B10364" s="178" t="s">
        <v>568</v>
      </c>
      <c r="C10364" s="178">
        <v>2050</v>
      </c>
      <c r="D10364" s="178" t="s">
        <v>336</v>
      </c>
      <c r="E10364" s="178" t="s">
        <v>337</v>
      </c>
      <c r="F10364" s="178" t="s">
        <v>572</v>
      </c>
      <c r="G10364" s="178">
        <v>88</v>
      </c>
      <c r="H10364" s="178">
        <v>1.45283502206E-5</v>
      </c>
      <c r="I10364" s="178">
        <v>1.6271752247072E-5</v>
      </c>
      <c r="J10364" s="178" t="s">
        <v>625</v>
      </c>
    </row>
    <row r="10365" spans="1:10" x14ac:dyDescent="0.45">
      <c r="A10365" s="178" t="s">
        <v>567</v>
      </c>
      <c r="B10365" s="178" t="s">
        <v>568</v>
      </c>
      <c r="C10365" s="178">
        <v>2050</v>
      </c>
      <c r="D10365" s="178" t="s">
        <v>336</v>
      </c>
      <c r="E10365" s="178" t="s">
        <v>337</v>
      </c>
      <c r="F10365" s="178" t="s">
        <v>573</v>
      </c>
      <c r="G10365" s="178">
        <v>89</v>
      </c>
      <c r="H10365" s="178">
        <v>5.9482670621949999E-4</v>
      </c>
      <c r="I10365" s="178">
        <v>6.662059109658401E-4</v>
      </c>
      <c r="J10365" s="178" t="s">
        <v>625</v>
      </c>
    </row>
    <row r="10366" spans="1:10" x14ac:dyDescent="0.45">
      <c r="A10366" s="178" t="s">
        <v>567</v>
      </c>
      <c r="B10366" s="178" t="s">
        <v>568</v>
      </c>
      <c r="C10366" s="178">
        <v>2050</v>
      </c>
      <c r="D10366" s="178" t="s">
        <v>336</v>
      </c>
      <c r="E10366" s="178" t="s">
        <v>337</v>
      </c>
      <c r="F10366" s="178" t="s">
        <v>574</v>
      </c>
      <c r="G10366" s="178">
        <v>89</v>
      </c>
      <c r="H10366" s="178">
        <v>4.063657543156E-4</v>
      </c>
      <c r="I10366" s="178">
        <v>4.5512964483347207E-4</v>
      </c>
      <c r="J10366" s="178" t="s">
        <v>626</v>
      </c>
    </row>
    <row r="10367" spans="1:10" x14ac:dyDescent="0.45">
      <c r="A10367" s="178" t="s">
        <v>567</v>
      </c>
      <c r="B10367" s="178" t="s">
        <v>568</v>
      </c>
      <c r="C10367" s="178">
        <v>2050</v>
      </c>
      <c r="D10367" s="178" t="s">
        <v>336</v>
      </c>
      <c r="E10367" s="178" t="s">
        <v>337</v>
      </c>
      <c r="F10367" s="178" t="s">
        <v>569</v>
      </c>
      <c r="G10367" s="178">
        <v>89</v>
      </c>
      <c r="H10367" s="178">
        <v>9.8839506972579999E-4</v>
      </c>
      <c r="I10367" s="178">
        <v>1.1070024780928962E-3</v>
      </c>
      <c r="J10367" s="178" t="s">
        <v>625</v>
      </c>
    </row>
    <row r="10368" spans="1:10" x14ac:dyDescent="0.45">
      <c r="A10368" s="178" t="s">
        <v>567</v>
      </c>
      <c r="B10368" s="178" t="s">
        <v>568</v>
      </c>
      <c r="C10368" s="178">
        <v>2050</v>
      </c>
      <c r="D10368" s="178" t="s">
        <v>336</v>
      </c>
      <c r="E10368" s="178" t="s">
        <v>337</v>
      </c>
      <c r="F10368" s="178" t="s">
        <v>569</v>
      </c>
      <c r="G10368" s="178">
        <v>90</v>
      </c>
      <c r="H10368" s="178">
        <v>1.0995480697601999E-3</v>
      </c>
      <c r="I10368" s="178">
        <v>1.231493838131424E-3</v>
      </c>
      <c r="J10368" s="178" t="s">
        <v>625</v>
      </c>
    </row>
    <row r="10369" spans="1:10" x14ac:dyDescent="0.45">
      <c r="A10369" s="178" t="s">
        <v>567</v>
      </c>
      <c r="B10369" s="178" t="s">
        <v>568</v>
      </c>
      <c r="C10369" s="178">
        <v>2050</v>
      </c>
      <c r="D10369" s="178" t="s">
        <v>336</v>
      </c>
      <c r="E10369" s="178" t="s">
        <v>337</v>
      </c>
      <c r="F10369" s="178" t="s">
        <v>570</v>
      </c>
      <c r="G10369" s="178">
        <v>90</v>
      </c>
      <c r="H10369" s="178">
        <v>1.21831020806E-4</v>
      </c>
      <c r="I10369" s="178">
        <v>1.3645074330272E-4</v>
      </c>
      <c r="J10369" s="178" t="s">
        <v>625</v>
      </c>
    </row>
    <row r="10370" spans="1:10" x14ac:dyDescent="0.45">
      <c r="A10370" s="178" t="s">
        <v>567</v>
      </c>
      <c r="B10370" s="178" t="s">
        <v>568</v>
      </c>
      <c r="C10370" s="178">
        <v>2050</v>
      </c>
      <c r="D10370" s="178" t="s">
        <v>336</v>
      </c>
      <c r="E10370" s="178" t="s">
        <v>337</v>
      </c>
      <c r="F10370" s="178" t="s">
        <v>574</v>
      </c>
      <c r="G10370" s="178">
        <v>90</v>
      </c>
      <c r="H10370" s="178">
        <v>8.4852694999429997E-4</v>
      </c>
      <c r="I10370" s="178">
        <v>9.50350183993616E-4</v>
      </c>
      <c r="J10370" s="178" t="s">
        <v>626</v>
      </c>
    </row>
    <row r="10371" spans="1:10" x14ac:dyDescent="0.45">
      <c r="A10371" s="178" t="s">
        <v>567</v>
      </c>
      <c r="B10371" s="178" t="s">
        <v>568</v>
      </c>
      <c r="C10371" s="178">
        <v>2050</v>
      </c>
      <c r="D10371" s="178" t="s">
        <v>336</v>
      </c>
      <c r="E10371" s="178" t="s">
        <v>337</v>
      </c>
      <c r="F10371" s="178" t="s">
        <v>569</v>
      </c>
      <c r="G10371" s="178">
        <v>91</v>
      </c>
      <c r="H10371" s="178">
        <v>2.8867952059954002E-3</v>
      </c>
      <c r="I10371" s="178">
        <v>3.2332106307148487E-3</v>
      </c>
      <c r="J10371" s="178" t="s">
        <v>625</v>
      </c>
    </row>
    <row r="10372" spans="1:10" x14ac:dyDescent="0.45">
      <c r="A10372" s="178" t="s">
        <v>567</v>
      </c>
      <c r="B10372" s="178" t="s">
        <v>568</v>
      </c>
      <c r="C10372" s="178">
        <v>2050</v>
      </c>
      <c r="D10372" s="178" t="s">
        <v>336</v>
      </c>
      <c r="E10372" s="178" t="s">
        <v>337</v>
      </c>
      <c r="F10372" s="178" t="s">
        <v>570</v>
      </c>
      <c r="G10372" s="178">
        <v>92</v>
      </c>
      <c r="H10372" s="178">
        <v>4.1474316094539999E-4</v>
      </c>
      <c r="I10372" s="178">
        <v>4.6451234025884805E-4</v>
      </c>
      <c r="J10372" s="178" t="s">
        <v>625</v>
      </c>
    </row>
    <row r="10373" spans="1:10" x14ac:dyDescent="0.45">
      <c r="A10373" s="178" t="s">
        <v>567</v>
      </c>
      <c r="B10373" s="178" t="s">
        <v>568</v>
      </c>
      <c r="C10373" s="178">
        <v>2050</v>
      </c>
      <c r="D10373" s="178" t="s">
        <v>336</v>
      </c>
      <c r="E10373" s="178" t="s">
        <v>337</v>
      </c>
      <c r="F10373" s="178" t="s">
        <v>570</v>
      </c>
      <c r="G10373" s="178">
        <v>93</v>
      </c>
      <c r="H10373" s="178">
        <v>1.186334484373E-4</v>
      </c>
      <c r="I10373" s="178">
        <v>1.32869462249776E-4</v>
      </c>
      <c r="J10373" s="178" t="s">
        <v>625</v>
      </c>
    </row>
    <row r="10374" spans="1:10" x14ac:dyDescent="0.45">
      <c r="A10374" s="178" t="s">
        <v>567</v>
      </c>
      <c r="B10374" s="178" t="s">
        <v>568</v>
      </c>
      <c r="C10374" s="178">
        <v>2050</v>
      </c>
      <c r="D10374" s="178" t="s">
        <v>336</v>
      </c>
      <c r="E10374" s="178" t="s">
        <v>337</v>
      </c>
      <c r="F10374" s="178" t="s">
        <v>569</v>
      </c>
      <c r="G10374" s="178">
        <v>93</v>
      </c>
      <c r="H10374" s="178">
        <v>9.4316544709729998E-4</v>
      </c>
      <c r="I10374" s="178">
        <v>1.0563453007489761E-3</v>
      </c>
      <c r="J10374" s="178" t="s">
        <v>625</v>
      </c>
    </row>
    <row r="10375" spans="1:10" x14ac:dyDescent="0.45">
      <c r="A10375" s="178" t="s">
        <v>567</v>
      </c>
      <c r="B10375" s="178" t="s">
        <v>568</v>
      </c>
      <c r="C10375" s="178">
        <v>2050</v>
      </c>
      <c r="D10375" s="178" t="s">
        <v>336</v>
      </c>
      <c r="E10375" s="178" t="s">
        <v>337</v>
      </c>
      <c r="F10375" s="178" t="s">
        <v>570</v>
      </c>
      <c r="G10375" s="178">
        <v>94</v>
      </c>
      <c r="H10375" s="178">
        <v>1.3961624063090001E-4</v>
      </c>
      <c r="I10375" s="178">
        <v>1.5637018950660802E-4</v>
      </c>
      <c r="J10375" s="178" t="s">
        <v>625</v>
      </c>
    </row>
    <row r="10376" spans="1:10" x14ac:dyDescent="0.45">
      <c r="A10376" s="178" t="s">
        <v>567</v>
      </c>
      <c r="B10376" s="178" t="s">
        <v>568</v>
      </c>
      <c r="C10376" s="178">
        <v>2050</v>
      </c>
      <c r="D10376" s="178" t="s">
        <v>336</v>
      </c>
      <c r="E10376" s="178" t="s">
        <v>337</v>
      </c>
      <c r="F10376" s="178" t="s">
        <v>574</v>
      </c>
      <c r="G10376" s="178">
        <v>94</v>
      </c>
      <c r="H10376" s="178">
        <v>1.9148443243470001E-4</v>
      </c>
      <c r="I10376" s="178">
        <v>2.1446256432686403E-4</v>
      </c>
      <c r="J10376" s="178" t="s">
        <v>626</v>
      </c>
    </row>
    <row r="10377" spans="1:10" x14ac:dyDescent="0.45">
      <c r="A10377" s="178" t="s">
        <v>567</v>
      </c>
      <c r="B10377" s="178" t="s">
        <v>568</v>
      </c>
      <c r="C10377" s="178">
        <v>2050</v>
      </c>
      <c r="D10377" s="178" t="s">
        <v>336</v>
      </c>
      <c r="E10377" s="178" t="s">
        <v>337</v>
      </c>
      <c r="F10377" s="178" t="s">
        <v>572</v>
      </c>
      <c r="G10377" s="178">
        <v>95</v>
      </c>
      <c r="H10377" s="178">
        <v>2.6680307200900001E-5</v>
      </c>
      <c r="I10377" s="178">
        <v>2.9881944065008003E-5</v>
      </c>
      <c r="J10377" s="178" t="s">
        <v>625</v>
      </c>
    </row>
    <row r="10378" spans="1:10" x14ac:dyDescent="0.45">
      <c r="A10378" s="178" t="s">
        <v>567</v>
      </c>
      <c r="B10378" s="178" t="s">
        <v>568</v>
      </c>
      <c r="C10378" s="178">
        <v>2050</v>
      </c>
      <c r="D10378" s="178" t="s">
        <v>336</v>
      </c>
      <c r="E10378" s="178" t="s">
        <v>337</v>
      </c>
      <c r="F10378" s="178" t="s">
        <v>574</v>
      </c>
      <c r="G10378" s="178">
        <v>96</v>
      </c>
      <c r="H10378" s="178">
        <v>1.8674103193919999E-4</v>
      </c>
      <c r="I10378" s="178">
        <v>2.09149955771904E-4</v>
      </c>
      <c r="J10378" s="178" t="s">
        <v>626</v>
      </c>
    </row>
    <row r="10379" spans="1:10" x14ac:dyDescent="0.45">
      <c r="A10379" s="178" t="s">
        <v>567</v>
      </c>
      <c r="B10379" s="178" t="s">
        <v>568</v>
      </c>
      <c r="C10379" s="178">
        <v>2050</v>
      </c>
      <c r="D10379" s="178" t="s">
        <v>336</v>
      </c>
      <c r="E10379" s="178" t="s">
        <v>337</v>
      </c>
      <c r="F10379" s="178" t="s">
        <v>569</v>
      </c>
      <c r="G10379" s="178">
        <v>96</v>
      </c>
      <c r="H10379" s="178">
        <v>9.1425166465339996E-4</v>
      </c>
      <c r="I10379" s="178">
        <v>1.0239618644118081E-3</v>
      </c>
      <c r="J10379" s="178" t="s">
        <v>625</v>
      </c>
    </row>
    <row r="10380" spans="1:10" x14ac:dyDescent="0.45">
      <c r="A10380" s="178" t="s">
        <v>567</v>
      </c>
      <c r="B10380" s="178" t="s">
        <v>568</v>
      </c>
      <c r="C10380" s="178">
        <v>2050</v>
      </c>
      <c r="D10380" s="178" t="s">
        <v>336</v>
      </c>
      <c r="E10380" s="178" t="s">
        <v>337</v>
      </c>
      <c r="F10380" s="178" t="s">
        <v>570</v>
      </c>
      <c r="G10380" s="178">
        <v>96</v>
      </c>
      <c r="H10380" s="178">
        <v>1.147202056018E-4</v>
      </c>
      <c r="I10380" s="178">
        <v>1.28486630274016E-4</v>
      </c>
      <c r="J10380" s="178" t="s">
        <v>625</v>
      </c>
    </row>
    <row r="10381" spans="1:10" x14ac:dyDescent="0.45">
      <c r="A10381" s="178" t="s">
        <v>567</v>
      </c>
      <c r="B10381" s="178" t="s">
        <v>568</v>
      </c>
      <c r="C10381" s="178">
        <v>2050</v>
      </c>
      <c r="D10381" s="178" t="s">
        <v>336</v>
      </c>
      <c r="E10381" s="178" t="s">
        <v>337</v>
      </c>
      <c r="F10381" s="178" t="s">
        <v>571</v>
      </c>
      <c r="G10381" s="178">
        <v>97</v>
      </c>
      <c r="H10381" s="178">
        <v>3.6666515370600001E-5</v>
      </c>
      <c r="I10381" s="178">
        <v>4.1066497215072002E-5</v>
      </c>
      <c r="J10381" s="178" t="s">
        <v>625</v>
      </c>
    </row>
    <row r="10382" spans="1:10" x14ac:dyDescent="0.45">
      <c r="A10382" s="178" t="s">
        <v>567</v>
      </c>
      <c r="B10382" s="178" t="s">
        <v>568</v>
      </c>
      <c r="C10382" s="178">
        <v>2050</v>
      </c>
      <c r="D10382" s="178" t="s">
        <v>336</v>
      </c>
      <c r="E10382" s="178" t="s">
        <v>337</v>
      </c>
      <c r="F10382" s="178" t="s">
        <v>570</v>
      </c>
      <c r="G10382" s="178">
        <v>97</v>
      </c>
      <c r="H10382" s="178">
        <v>2.285322698299E-4</v>
      </c>
      <c r="I10382" s="178">
        <v>2.55956142209488E-4</v>
      </c>
      <c r="J10382" s="178" t="s">
        <v>625</v>
      </c>
    </row>
    <row r="10383" spans="1:10" x14ac:dyDescent="0.45">
      <c r="A10383" s="178" t="s">
        <v>567</v>
      </c>
      <c r="B10383" s="178" t="s">
        <v>568</v>
      </c>
      <c r="C10383" s="178">
        <v>2050</v>
      </c>
      <c r="D10383" s="178" t="s">
        <v>336</v>
      </c>
      <c r="E10383" s="178" t="s">
        <v>337</v>
      </c>
      <c r="F10383" s="178" t="s">
        <v>569</v>
      </c>
      <c r="G10383" s="178">
        <v>98</v>
      </c>
      <c r="H10383" s="178">
        <v>1.8584315548651001E-3</v>
      </c>
      <c r="I10383" s="178">
        <v>2.0814433414489122E-3</v>
      </c>
      <c r="J10383" s="178" t="s">
        <v>625</v>
      </c>
    </row>
    <row r="10384" spans="1:10" x14ac:dyDescent="0.45">
      <c r="A10384" s="178" t="s">
        <v>567</v>
      </c>
      <c r="B10384" s="178" t="s">
        <v>568</v>
      </c>
      <c r="C10384" s="178">
        <v>2050</v>
      </c>
      <c r="D10384" s="178" t="s">
        <v>336</v>
      </c>
      <c r="E10384" s="178" t="s">
        <v>337</v>
      </c>
      <c r="F10384" s="178" t="s">
        <v>571</v>
      </c>
      <c r="G10384" s="178">
        <v>98</v>
      </c>
      <c r="H10384" s="178">
        <v>3.2938962249299998E-5</v>
      </c>
      <c r="I10384" s="178">
        <v>3.6891637719216E-5</v>
      </c>
      <c r="J10384" s="178" t="s">
        <v>625</v>
      </c>
    </row>
    <row r="10385" spans="1:10" x14ac:dyDescent="0.45">
      <c r="A10385" s="178" t="s">
        <v>567</v>
      </c>
      <c r="B10385" s="178" t="s">
        <v>568</v>
      </c>
      <c r="C10385" s="178">
        <v>2050</v>
      </c>
      <c r="D10385" s="178" t="s">
        <v>336</v>
      </c>
      <c r="E10385" s="178" t="s">
        <v>337</v>
      </c>
      <c r="F10385" s="178" t="s">
        <v>570</v>
      </c>
      <c r="G10385" s="178">
        <v>98</v>
      </c>
      <c r="H10385" s="178">
        <v>1.2962796608920001E-4</v>
      </c>
      <c r="I10385" s="178">
        <v>1.4518332201990402E-4</v>
      </c>
      <c r="J10385" s="178" t="s">
        <v>625</v>
      </c>
    </row>
    <row r="10386" spans="1:10" x14ac:dyDescent="0.45">
      <c r="A10386" s="178" t="s">
        <v>567</v>
      </c>
      <c r="B10386" s="178" t="s">
        <v>568</v>
      </c>
      <c r="C10386" s="178">
        <v>2050</v>
      </c>
      <c r="D10386" s="178" t="s">
        <v>336</v>
      </c>
      <c r="E10386" s="178" t="s">
        <v>337</v>
      </c>
      <c r="F10386" s="178" t="s">
        <v>569</v>
      </c>
      <c r="G10386" s="178">
        <v>99</v>
      </c>
      <c r="H10386" s="178">
        <v>8.8281708303839998E-4</v>
      </c>
      <c r="I10386" s="178">
        <v>9.8875513300300815E-4</v>
      </c>
      <c r="J10386" s="178" t="s">
        <v>625</v>
      </c>
    </row>
    <row r="10387" spans="1:10" x14ac:dyDescent="0.45">
      <c r="A10387" s="178" t="s">
        <v>567</v>
      </c>
      <c r="B10387" s="178" t="s">
        <v>568</v>
      </c>
      <c r="C10387" s="178">
        <v>2050</v>
      </c>
      <c r="D10387" s="178" t="s">
        <v>336</v>
      </c>
      <c r="E10387" s="178" t="s">
        <v>337</v>
      </c>
      <c r="F10387" s="178" t="s">
        <v>571</v>
      </c>
      <c r="G10387" s="178">
        <v>99</v>
      </c>
      <c r="H10387" s="178">
        <v>6.8450575781800002E-5</v>
      </c>
      <c r="I10387" s="178">
        <v>7.6664644875616011E-5</v>
      </c>
      <c r="J10387" s="178" t="s">
        <v>625</v>
      </c>
    </row>
    <row r="10388" spans="1:10" x14ac:dyDescent="0.45">
      <c r="A10388" s="178" t="s">
        <v>567</v>
      </c>
      <c r="B10388" s="178" t="s">
        <v>568</v>
      </c>
      <c r="C10388" s="178">
        <v>2050</v>
      </c>
      <c r="D10388" s="178" t="s">
        <v>336</v>
      </c>
      <c r="E10388" s="178" t="s">
        <v>337</v>
      </c>
      <c r="F10388" s="178" t="s">
        <v>569</v>
      </c>
      <c r="G10388" s="178">
        <v>100</v>
      </c>
      <c r="H10388" s="178">
        <v>8.820462971926E-4</v>
      </c>
      <c r="I10388" s="178">
        <v>9.8789185285571212E-4</v>
      </c>
      <c r="J10388" s="178" t="s">
        <v>625</v>
      </c>
    </row>
    <row r="10389" spans="1:10" x14ac:dyDescent="0.45">
      <c r="A10389" s="178" t="s">
        <v>567</v>
      </c>
      <c r="B10389" s="178" t="s">
        <v>568</v>
      </c>
      <c r="C10389" s="178">
        <v>2050</v>
      </c>
      <c r="D10389" s="178" t="s">
        <v>336</v>
      </c>
      <c r="E10389" s="178" t="s">
        <v>337</v>
      </c>
      <c r="F10389" s="178" t="s">
        <v>572</v>
      </c>
      <c r="G10389" s="178">
        <v>100</v>
      </c>
      <c r="H10389" s="178">
        <v>1.2572082596300001E-5</v>
      </c>
      <c r="I10389" s="178">
        <v>1.4080732507856001E-5</v>
      </c>
      <c r="J10389" s="178" t="s">
        <v>625</v>
      </c>
    </row>
    <row r="10390" spans="1:10" x14ac:dyDescent="0.45">
      <c r="A10390" s="178" t="s">
        <v>567</v>
      </c>
      <c r="B10390" s="178" t="s">
        <v>568</v>
      </c>
      <c r="C10390" s="178">
        <v>2050</v>
      </c>
      <c r="D10390" s="178" t="s">
        <v>336</v>
      </c>
      <c r="E10390" s="178" t="s">
        <v>337</v>
      </c>
      <c r="F10390" s="178" t="s">
        <v>570</v>
      </c>
      <c r="G10390" s="178">
        <v>100</v>
      </c>
      <c r="H10390" s="178">
        <v>1.103812537622E-4</v>
      </c>
      <c r="I10390" s="178">
        <v>1.2362700421366402E-4</v>
      </c>
      <c r="J10390" s="178" t="s">
        <v>625</v>
      </c>
    </row>
    <row r="10391" spans="1:10" x14ac:dyDescent="0.45">
      <c r="A10391" s="178" t="s">
        <v>567</v>
      </c>
      <c r="B10391" s="178" t="s">
        <v>568</v>
      </c>
      <c r="C10391" s="178">
        <v>2050</v>
      </c>
      <c r="D10391" s="178" t="s">
        <v>336</v>
      </c>
      <c r="E10391" s="178" t="s">
        <v>337</v>
      </c>
      <c r="F10391" s="178" t="s">
        <v>570</v>
      </c>
      <c r="G10391" s="178">
        <v>101</v>
      </c>
      <c r="H10391" s="178">
        <v>2.199212831329E-4</v>
      </c>
      <c r="I10391" s="178">
        <v>2.4631183710884804E-4</v>
      </c>
      <c r="J10391" s="178" t="s">
        <v>625</v>
      </c>
    </row>
    <row r="10392" spans="1:10" x14ac:dyDescent="0.45">
      <c r="A10392" s="178" t="s">
        <v>567</v>
      </c>
      <c r="B10392" s="178" t="s">
        <v>568</v>
      </c>
      <c r="C10392" s="178">
        <v>2050</v>
      </c>
      <c r="D10392" s="178" t="s">
        <v>336</v>
      </c>
      <c r="E10392" s="178" t="s">
        <v>337</v>
      </c>
      <c r="F10392" s="178" t="s">
        <v>569</v>
      </c>
      <c r="G10392" s="178">
        <v>102</v>
      </c>
      <c r="H10392" s="178">
        <v>8.5907662287350002E-4</v>
      </c>
      <c r="I10392" s="178">
        <v>9.6216581761832012E-4</v>
      </c>
      <c r="J10392" s="178" t="s">
        <v>625</v>
      </c>
    </row>
    <row r="10393" spans="1:10" x14ac:dyDescent="0.45">
      <c r="A10393" s="178" t="s">
        <v>567</v>
      </c>
      <c r="B10393" s="178" t="s">
        <v>568</v>
      </c>
      <c r="C10393" s="178">
        <v>2050</v>
      </c>
      <c r="D10393" s="178" t="s">
        <v>336</v>
      </c>
      <c r="E10393" s="178" t="s">
        <v>337</v>
      </c>
      <c r="F10393" s="178" t="s">
        <v>572</v>
      </c>
      <c r="G10393" s="178">
        <v>102</v>
      </c>
      <c r="H10393" s="178">
        <v>1.2260649782500001E-5</v>
      </c>
      <c r="I10393" s="178">
        <v>1.3731927756400002E-5</v>
      </c>
      <c r="J10393" s="178" t="s">
        <v>625</v>
      </c>
    </row>
    <row r="10394" spans="1:10" x14ac:dyDescent="0.45">
      <c r="A10394" s="178" t="s">
        <v>567</v>
      </c>
      <c r="B10394" s="178" t="s">
        <v>568</v>
      </c>
      <c r="C10394" s="178">
        <v>2050</v>
      </c>
      <c r="D10394" s="178" t="s">
        <v>336</v>
      </c>
      <c r="E10394" s="178" t="s">
        <v>337</v>
      </c>
      <c r="F10394" s="178" t="s">
        <v>571</v>
      </c>
      <c r="G10394" s="178">
        <v>103</v>
      </c>
      <c r="H10394" s="178">
        <v>3.15462712024E-5</v>
      </c>
      <c r="I10394" s="178">
        <v>3.5331823746688006E-5</v>
      </c>
      <c r="J10394" s="178" t="s">
        <v>625</v>
      </c>
    </row>
    <row r="10395" spans="1:10" x14ac:dyDescent="0.45">
      <c r="A10395" s="178" t="s">
        <v>567</v>
      </c>
      <c r="B10395" s="178" t="s">
        <v>568</v>
      </c>
      <c r="C10395" s="178">
        <v>2050</v>
      </c>
      <c r="D10395" s="178" t="s">
        <v>336</v>
      </c>
      <c r="E10395" s="178" t="s">
        <v>337</v>
      </c>
      <c r="F10395" s="178" t="s">
        <v>569</v>
      </c>
      <c r="G10395" s="178">
        <v>103</v>
      </c>
      <c r="H10395" s="178">
        <v>1.9289767951705E-3</v>
      </c>
      <c r="I10395" s="178">
        <v>2.16045401059096E-3</v>
      </c>
      <c r="J10395" s="178" t="s">
        <v>625</v>
      </c>
    </row>
    <row r="10396" spans="1:10" x14ac:dyDescent="0.45">
      <c r="A10396" s="178" t="s">
        <v>567</v>
      </c>
      <c r="B10396" s="178" t="s">
        <v>568</v>
      </c>
      <c r="C10396" s="178">
        <v>2050</v>
      </c>
      <c r="D10396" s="178" t="s">
        <v>336</v>
      </c>
      <c r="E10396" s="178" t="s">
        <v>337</v>
      </c>
      <c r="F10396" s="178" t="s">
        <v>571</v>
      </c>
      <c r="G10396" s="178">
        <v>105</v>
      </c>
      <c r="H10396" s="178">
        <v>1.2815081936419999E-4</v>
      </c>
      <c r="I10396" s="178">
        <v>1.4352891768790402E-4</v>
      </c>
      <c r="J10396" s="178" t="s">
        <v>625</v>
      </c>
    </row>
    <row r="10397" spans="1:10" x14ac:dyDescent="0.45">
      <c r="A10397" s="178" t="s">
        <v>567</v>
      </c>
      <c r="B10397" s="178" t="s">
        <v>568</v>
      </c>
      <c r="C10397" s="178">
        <v>2050</v>
      </c>
      <c r="D10397" s="178" t="s">
        <v>336</v>
      </c>
      <c r="E10397" s="178" t="s">
        <v>337</v>
      </c>
      <c r="F10397" s="178" t="s">
        <v>569</v>
      </c>
      <c r="G10397" s="178">
        <v>105</v>
      </c>
      <c r="H10397" s="178">
        <v>1.7823211965151001E-3</v>
      </c>
      <c r="I10397" s="178">
        <v>1.9961997400969123E-3</v>
      </c>
      <c r="J10397" s="178" t="s">
        <v>625</v>
      </c>
    </row>
    <row r="10398" spans="1:10" x14ac:dyDescent="0.45">
      <c r="A10398" s="178" t="s">
        <v>567</v>
      </c>
      <c r="B10398" s="178" t="s">
        <v>568</v>
      </c>
      <c r="C10398" s="178">
        <v>2050</v>
      </c>
      <c r="D10398" s="178" t="s">
        <v>336</v>
      </c>
      <c r="E10398" s="178" t="s">
        <v>337</v>
      </c>
      <c r="F10398" s="178" t="s">
        <v>569</v>
      </c>
      <c r="G10398" s="178">
        <v>106</v>
      </c>
      <c r="H10398" s="178">
        <v>1.7665388877504001E-3</v>
      </c>
      <c r="I10398" s="178">
        <v>1.9785235542804482E-3</v>
      </c>
      <c r="J10398" s="178" t="s">
        <v>625</v>
      </c>
    </row>
    <row r="10399" spans="1:10" x14ac:dyDescent="0.45">
      <c r="A10399" s="178" t="s">
        <v>567</v>
      </c>
      <c r="B10399" s="178" t="s">
        <v>568</v>
      </c>
      <c r="C10399" s="178">
        <v>2050</v>
      </c>
      <c r="D10399" s="178" t="s">
        <v>336</v>
      </c>
      <c r="E10399" s="178" t="s">
        <v>337</v>
      </c>
      <c r="F10399" s="178" t="s">
        <v>570</v>
      </c>
      <c r="G10399" s="178">
        <v>106</v>
      </c>
      <c r="H10399" s="178">
        <v>1.038961636368E-4</v>
      </c>
      <c r="I10399" s="178">
        <v>1.1636370327321601E-4</v>
      </c>
      <c r="J10399" s="178" t="s">
        <v>625</v>
      </c>
    </row>
    <row r="10400" spans="1:10" x14ac:dyDescent="0.45">
      <c r="A10400" s="178" t="s">
        <v>567</v>
      </c>
      <c r="B10400" s="178" t="s">
        <v>568</v>
      </c>
      <c r="C10400" s="178">
        <v>2050</v>
      </c>
      <c r="D10400" s="178" t="s">
        <v>336</v>
      </c>
      <c r="E10400" s="178" t="s">
        <v>337</v>
      </c>
      <c r="F10400" s="178" t="s">
        <v>571</v>
      </c>
      <c r="G10400" s="178">
        <v>107</v>
      </c>
      <c r="H10400" s="178">
        <v>3.01324125758E-5</v>
      </c>
      <c r="I10400" s="178">
        <v>3.3748302084896E-5</v>
      </c>
      <c r="J10400" s="178" t="s">
        <v>625</v>
      </c>
    </row>
    <row r="10401" spans="1:10" x14ac:dyDescent="0.45">
      <c r="A10401" s="178" t="s">
        <v>567</v>
      </c>
      <c r="B10401" s="178" t="s">
        <v>568</v>
      </c>
      <c r="C10401" s="178">
        <v>2050</v>
      </c>
      <c r="D10401" s="178" t="s">
        <v>336</v>
      </c>
      <c r="E10401" s="178" t="s">
        <v>337</v>
      </c>
      <c r="F10401" s="178" t="s">
        <v>569</v>
      </c>
      <c r="G10401" s="178">
        <v>107</v>
      </c>
      <c r="H10401" s="178">
        <v>2.6672536623664001E-3</v>
      </c>
      <c r="I10401" s="178">
        <v>2.9873241018503684E-3</v>
      </c>
      <c r="J10401" s="178" t="s">
        <v>625</v>
      </c>
    </row>
    <row r="10402" spans="1:10" x14ac:dyDescent="0.45">
      <c r="A10402" s="178" t="s">
        <v>567</v>
      </c>
      <c r="B10402" s="178" t="s">
        <v>568</v>
      </c>
      <c r="C10402" s="178">
        <v>2050</v>
      </c>
      <c r="D10402" s="178" t="s">
        <v>336</v>
      </c>
      <c r="E10402" s="178" t="s">
        <v>337</v>
      </c>
      <c r="F10402" s="178" t="s">
        <v>570</v>
      </c>
      <c r="G10402" s="178">
        <v>107</v>
      </c>
      <c r="H10402" s="178">
        <v>2.2609344159719999E-4</v>
      </c>
      <c r="I10402" s="178">
        <v>2.5322465458886399E-4</v>
      </c>
      <c r="J10402" s="178" t="s">
        <v>625</v>
      </c>
    </row>
    <row r="10403" spans="1:10" x14ac:dyDescent="0.45">
      <c r="A10403" s="178" t="s">
        <v>567</v>
      </c>
      <c r="B10403" s="178" t="s">
        <v>568</v>
      </c>
      <c r="C10403" s="178">
        <v>2050</v>
      </c>
      <c r="D10403" s="178" t="s">
        <v>336</v>
      </c>
      <c r="E10403" s="178" t="s">
        <v>337</v>
      </c>
      <c r="F10403" s="178" t="s">
        <v>569</v>
      </c>
      <c r="G10403" s="178">
        <v>108</v>
      </c>
      <c r="H10403" s="178">
        <v>9.2352094361559999E-4</v>
      </c>
      <c r="I10403" s="178">
        <v>1.0343434568494722E-3</v>
      </c>
      <c r="J10403" s="178" t="s">
        <v>625</v>
      </c>
    </row>
    <row r="10404" spans="1:10" x14ac:dyDescent="0.45">
      <c r="A10404" s="178" t="s">
        <v>567</v>
      </c>
      <c r="B10404" s="178" t="s">
        <v>568</v>
      </c>
      <c r="C10404" s="178">
        <v>2050</v>
      </c>
      <c r="D10404" s="178" t="s">
        <v>336</v>
      </c>
      <c r="E10404" s="178" t="s">
        <v>337</v>
      </c>
      <c r="F10404" s="178" t="s">
        <v>570</v>
      </c>
      <c r="G10404" s="178">
        <v>109</v>
      </c>
      <c r="H10404" s="178">
        <v>1.0084661334990001E-4</v>
      </c>
      <c r="I10404" s="178">
        <v>1.1294820695188802E-4</v>
      </c>
      <c r="J10404" s="178" t="s">
        <v>625</v>
      </c>
    </row>
    <row r="10405" spans="1:10" x14ac:dyDescent="0.45">
      <c r="A10405" s="178" t="s">
        <v>567</v>
      </c>
      <c r="B10405" s="178" t="s">
        <v>568</v>
      </c>
      <c r="C10405" s="178">
        <v>2050</v>
      </c>
      <c r="D10405" s="178" t="s">
        <v>336</v>
      </c>
      <c r="E10405" s="178" t="s">
        <v>337</v>
      </c>
      <c r="F10405" s="178" t="s">
        <v>569</v>
      </c>
      <c r="G10405" s="178">
        <v>109</v>
      </c>
      <c r="H10405" s="178">
        <v>8.0013979459179997E-4</v>
      </c>
      <c r="I10405" s="178">
        <v>8.9615656994281609E-4</v>
      </c>
      <c r="J10405" s="178" t="s">
        <v>625</v>
      </c>
    </row>
    <row r="10406" spans="1:10" x14ac:dyDescent="0.45">
      <c r="A10406" s="178" t="s">
        <v>567</v>
      </c>
      <c r="B10406" s="178" t="s">
        <v>568</v>
      </c>
      <c r="C10406" s="178">
        <v>2050</v>
      </c>
      <c r="D10406" s="178" t="s">
        <v>336</v>
      </c>
      <c r="E10406" s="178" t="s">
        <v>337</v>
      </c>
      <c r="F10406" s="178" t="s">
        <v>573</v>
      </c>
      <c r="G10406" s="178">
        <v>111</v>
      </c>
      <c r="H10406" s="178">
        <v>5.3734442917630001E-4</v>
      </c>
      <c r="I10406" s="178">
        <v>6.0182576067745609E-4</v>
      </c>
      <c r="J10406" s="178" t="s">
        <v>625</v>
      </c>
    </row>
    <row r="10407" spans="1:10" x14ac:dyDescent="0.45">
      <c r="A10407" s="178" t="s">
        <v>567</v>
      </c>
      <c r="B10407" s="178" t="s">
        <v>568</v>
      </c>
      <c r="C10407" s="178">
        <v>2050</v>
      </c>
      <c r="D10407" s="178" t="s">
        <v>336</v>
      </c>
      <c r="E10407" s="178" t="s">
        <v>337</v>
      </c>
      <c r="F10407" s="178" t="s">
        <v>570</v>
      </c>
      <c r="G10407" s="178">
        <v>111</v>
      </c>
      <c r="H10407" s="178">
        <v>1.002003773465E-4</v>
      </c>
      <c r="I10407" s="178">
        <v>1.1222442262808001E-4</v>
      </c>
      <c r="J10407" s="178" t="s">
        <v>625</v>
      </c>
    </row>
    <row r="10408" spans="1:10" x14ac:dyDescent="0.45">
      <c r="A10408" s="178" t="s">
        <v>567</v>
      </c>
      <c r="B10408" s="178" t="s">
        <v>568</v>
      </c>
      <c r="C10408" s="178">
        <v>2050</v>
      </c>
      <c r="D10408" s="178" t="s">
        <v>336</v>
      </c>
      <c r="E10408" s="178" t="s">
        <v>337</v>
      </c>
      <c r="F10408" s="178" t="s">
        <v>569</v>
      </c>
      <c r="G10408" s="178">
        <v>112</v>
      </c>
      <c r="H10408" s="178">
        <v>7.8617857070640001E-4</v>
      </c>
      <c r="I10408" s="178">
        <v>8.8051999919116814E-4</v>
      </c>
      <c r="J10408" s="178" t="s">
        <v>625</v>
      </c>
    </row>
    <row r="10409" spans="1:10" x14ac:dyDescent="0.45">
      <c r="A10409" s="178" t="s">
        <v>567</v>
      </c>
      <c r="B10409" s="178" t="s">
        <v>568</v>
      </c>
      <c r="C10409" s="178">
        <v>2050</v>
      </c>
      <c r="D10409" s="178" t="s">
        <v>336</v>
      </c>
      <c r="E10409" s="178" t="s">
        <v>337</v>
      </c>
      <c r="F10409" s="178" t="s">
        <v>571</v>
      </c>
      <c r="G10409" s="178">
        <v>112</v>
      </c>
      <c r="H10409" s="178">
        <v>2.8820495572299999E-5</v>
      </c>
      <c r="I10409" s="178">
        <v>3.2278955040976002E-5</v>
      </c>
      <c r="J10409" s="178" t="s">
        <v>625</v>
      </c>
    </row>
    <row r="10410" spans="1:10" x14ac:dyDescent="0.45">
      <c r="A10410" s="178" t="s">
        <v>567</v>
      </c>
      <c r="B10410" s="178" t="s">
        <v>568</v>
      </c>
      <c r="C10410" s="178">
        <v>2050</v>
      </c>
      <c r="D10410" s="178" t="s">
        <v>336</v>
      </c>
      <c r="E10410" s="178" t="s">
        <v>337</v>
      </c>
      <c r="F10410" s="178" t="s">
        <v>569</v>
      </c>
      <c r="G10410" s="178">
        <v>115</v>
      </c>
      <c r="H10410" s="178">
        <v>7.6181790791450001E-4</v>
      </c>
      <c r="I10410" s="178">
        <v>8.5323605686424004E-4</v>
      </c>
      <c r="J10410" s="178" t="s">
        <v>625</v>
      </c>
    </row>
    <row r="10411" spans="1:10" x14ac:dyDescent="0.45">
      <c r="A10411" s="178" t="s">
        <v>567</v>
      </c>
      <c r="B10411" s="178" t="s">
        <v>568</v>
      </c>
      <c r="C10411" s="178">
        <v>2050</v>
      </c>
      <c r="D10411" s="178" t="s">
        <v>336</v>
      </c>
      <c r="E10411" s="178" t="s">
        <v>337</v>
      </c>
      <c r="F10411" s="178" t="s">
        <v>570</v>
      </c>
      <c r="G10411" s="178">
        <v>116</v>
      </c>
      <c r="H10411" s="178">
        <v>9.4747345428899995E-5</v>
      </c>
      <c r="I10411" s="178">
        <v>1.0611702688036801E-4</v>
      </c>
      <c r="J10411" s="178" t="s">
        <v>625</v>
      </c>
    </row>
    <row r="10412" spans="1:10" x14ac:dyDescent="0.45">
      <c r="A10412" s="178" t="s">
        <v>567</v>
      </c>
      <c r="B10412" s="178" t="s">
        <v>568</v>
      </c>
      <c r="C10412" s="178">
        <v>2050</v>
      </c>
      <c r="D10412" s="178" t="s">
        <v>336</v>
      </c>
      <c r="E10412" s="178" t="s">
        <v>337</v>
      </c>
      <c r="F10412" s="178" t="s">
        <v>570</v>
      </c>
      <c r="G10412" s="178">
        <v>117</v>
      </c>
      <c r="H10412" s="178">
        <v>2.06833021366E-4</v>
      </c>
      <c r="I10412" s="178">
        <v>2.3165298392992001E-4</v>
      </c>
      <c r="J10412" s="178" t="s">
        <v>625</v>
      </c>
    </row>
    <row r="10413" spans="1:10" x14ac:dyDescent="0.45">
      <c r="A10413" s="178" t="s">
        <v>567</v>
      </c>
      <c r="B10413" s="178" t="s">
        <v>568</v>
      </c>
      <c r="C10413" s="178">
        <v>2050</v>
      </c>
      <c r="D10413" s="178" t="s">
        <v>336</v>
      </c>
      <c r="E10413" s="178" t="s">
        <v>337</v>
      </c>
      <c r="F10413" s="178" t="s">
        <v>571</v>
      </c>
      <c r="G10413" s="178">
        <v>118</v>
      </c>
      <c r="H10413" s="178">
        <v>2.9798942705400001E-5</v>
      </c>
      <c r="I10413" s="178">
        <v>3.3374815830048004E-5</v>
      </c>
      <c r="J10413" s="178" t="s">
        <v>625</v>
      </c>
    </row>
    <row r="10414" spans="1:10" x14ac:dyDescent="0.45">
      <c r="A10414" s="178" t="s">
        <v>567</v>
      </c>
      <c r="B10414" s="178" t="s">
        <v>568</v>
      </c>
      <c r="C10414" s="178">
        <v>2050</v>
      </c>
      <c r="D10414" s="178" t="s">
        <v>336</v>
      </c>
      <c r="E10414" s="178" t="s">
        <v>337</v>
      </c>
      <c r="F10414" s="178" t="s">
        <v>570</v>
      </c>
      <c r="G10414" s="178">
        <v>118</v>
      </c>
      <c r="H10414" s="178">
        <v>9.4122289738200003E-5</v>
      </c>
      <c r="I10414" s="178">
        <v>1.0541696450678402E-4</v>
      </c>
      <c r="J10414" s="178" t="s">
        <v>625</v>
      </c>
    </row>
    <row r="10415" spans="1:10" x14ac:dyDescent="0.45">
      <c r="A10415" s="178" t="s">
        <v>567</v>
      </c>
      <c r="B10415" s="178" t="s">
        <v>568</v>
      </c>
      <c r="C10415" s="178">
        <v>2050</v>
      </c>
      <c r="D10415" s="178" t="s">
        <v>336</v>
      </c>
      <c r="E10415" s="178" t="s">
        <v>337</v>
      </c>
      <c r="F10415" s="178" t="s">
        <v>569</v>
      </c>
      <c r="G10415" s="178">
        <v>118</v>
      </c>
      <c r="H10415" s="178">
        <v>8.4229139611120005E-4</v>
      </c>
      <c r="I10415" s="178">
        <v>9.4336636364454412E-4</v>
      </c>
      <c r="J10415" s="178" t="s">
        <v>625</v>
      </c>
    </row>
    <row r="10416" spans="1:10" x14ac:dyDescent="0.45">
      <c r="A10416" s="178" t="s">
        <v>567</v>
      </c>
      <c r="B10416" s="178" t="s">
        <v>568</v>
      </c>
      <c r="C10416" s="178">
        <v>2050</v>
      </c>
      <c r="D10416" s="178" t="s">
        <v>336</v>
      </c>
      <c r="E10416" s="178" t="s">
        <v>337</v>
      </c>
      <c r="F10416" s="178" t="s">
        <v>570</v>
      </c>
      <c r="G10416" s="178">
        <v>119</v>
      </c>
      <c r="H10416" s="178">
        <v>2.17358370719E-4</v>
      </c>
      <c r="I10416" s="178">
        <v>2.4344137520528002E-4</v>
      </c>
      <c r="J10416" s="178" t="s">
        <v>625</v>
      </c>
    </row>
    <row r="10417" spans="1:10" x14ac:dyDescent="0.45">
      <c r="A10417" s="178" t="s">
        <v>567</v>
      </c>
      <c r="B10417" s="178" t="s">
        <v>568</v>
      </c>
      <c r="C10417" s="178">
        <v>2050</v>
      </c>
      <c r="D10417" s="178" t="s">
        <v>336</v>
      </c>
      <c r="E10417" s="178" t="s">
        <v>337</v>
      </c>
      <c r="F10417" s="178" t="s">
        <v>569</v>
      </c>
      <c r="G10417" s="178">
        <v>119</v>
      </c>
      <c r="H10417" s="178">
        <v>1.4710027608088999E-3</v>
      </c>
      <c r="I10417" s="178">
        <v>1.6475230921059682E-3</v>
      </c>
      <c r="J10417" s="178" t="s">
        <v>625</v>
      </c>
    </row>
    <row r="10418" spans="1:10" x14ac:dyDescent="0.45">
      <c r="A10418" s="178" t="s">
        <v>567</v>
      </c>
      <c r="B10418" s="178" t="s">
        <v>568</v>
      </c>
      <c r="C10418" s="178">
        <v>2050</v>
      </c>
      <c r="D10418" s="178" t="s">
        <v>336</v>
      </c>
      <c r="E10418" s="178" t="s">
        <v>337</v>
      </c>
      <c r="F10418" s="178" t="s">
        <v>571</v>
      </c>
      <c r="G10418" s="178">
        <v>120</v>
      </c>
      <c r="H10418" s="178">
        <v>2.6760628315999999E-5</v>
      </c>
      <c r="I10418" s="178">
        <v>2.997190371392E-5</v>
      </c>
      <c r="J10418" s="178" t="s">
        <v>625</v>
      </c>
    </row>
    <row r="10419" spans="1:10" x14ac:dyDescent="0.45">
      <c r="A10419" s="178" t="s">
        <v>567</v>
      </c>
      <c r="B10419" s="178" t="s">
        <v>568</v>
      </c>
      <c r="C10419" s="178">
        <v>2050</v>
      </c>
      <c r="D10419" s="178" t="s">
        <v>336</v>
      </c>
      <c r="E10419" s="178" t="s">
        <v>337</v>
      </c>
      <c r="F10419" s="178" t="s">
        <v>569</v>
      </c>
      <c r="G10419" s="178">
        <v>120</v>
      </c>
      <c r="H10419" s="178">
        <v>1.6540432116016999E-3</v>
      </c>
      <c r="I10419" s="178">
        <v>1.8525283969939041E-3</v>
      </c>
      <c r="J10419" s="178" t="s">
        <v>625</v>
      </c>
    </row>
    <row r="10420" spans="1:10" x14ac:dyDescent="0.45">
      <c r="A10420" s="178" t="s">
        <v>567</v>
      </c>
      <c r="B10420" s="178" t="s">
        <v>568</v>
      </c>
      <c r="C10420" s="178">
        <v>2050</v>
      </c>
      <c r="D10420" s="178" t="s">
        <v>336</v>
      </c>
      <c r="E10420" s="178" t="s">
        <v>337</v>
      </c>
      <c r="F10420" s="178" t="s">
        <v>570</v>
      </c>
      <c r="G10420" s="178">
        <v>121</v>
      </c>
      <c r="H10420" s="178">
        <v>1.8271349836140001E-4</v>
      </c>
      <c r="I10420" s="178">
        <v>2.0463911816476804E-4</v>
      </c>
      <c r="J10420" s="178" t="s">
        <v>625</v>
      </c>
    </row>
    <row r="10421" spans="1:10" x14ac:dyDescent="0.45">
      <c r="A10421" s="178" t="s">
        <v>567</v>
      </c>
      <c r="B10421" s="178" t="s">
        <v>568</v>
      </c>
      <c r="C10421" s="178">
        <v>2050</v>
      </c>
      <c r="D10421" s="178" t="s">
        <v>336</v>
      </c>
      <c r="E10421" s="178" t="s">
        <v>337</v>
      </c>
      <c r="F10421" s="178" t="s">
        <v>571</v>
      </c>
      <c r="G10421" s="178">
        <v>122</v>
      </c>
      <c r="H10421" s="178">
        <v>2.65334711003E-5</v>
      </c>
      <c r="I10421" s="178">
        <v>2.9717487632336003E-5</v>
      </c>
      <c r="J10421" s="178" t="s">
        <v>625</v>
      </c>
    </row>
    <row r="10422" spans="1:10" x14ac:dyDescent="0.45">
      <c r="A10422" s="178" t="s">
        <v>567</v>
      </c>
      <c r="B10422" s="178" t="s">
        <v>568</v>
      </c>
      <c r="C10422" s="178">
        <v>2050</v>
      </c>
      <c r="D10422" s="178" t="s">
        <v>336</v>
      </c>
      <c r="E10422" s="178" t="s">
        <v>337</v>
      </c>
      <c r="F10422" s="178" t="s">
        <v>570</v>
      </c>
      <c r="G10422" s="178">
        <v>123</v>
      </c>
      <c r="H10422" s="178">
        <v>9.7788011771600004E-5</v>
      </c>
      <c r="I10422" s="178">
        <v>1.0952257318419202E-4</v>
      </c>
      <c r="J10422" s="178" t="s">
        <v>625</v>
      </c>
    </row>
    <row r="10423" spans="1:10" x14ac:dyDescent="0.45">
      <c r="A10423" s="178" t="s">
        <v>567</v>
      </c>
      <c r="B10423" s="178" t="s">
        <v>568</v>
      </c>
      <c r="C10423" s="178">
        <v>2050</v>
      </c>
      <c r="D10423" s="178" t="s">
        <v>336</v>
      </c>
      <c r="E10423" s="178" t="s">
        <v>337</v>
      </c>
      <c r="F10423" s="178" t="s">
        <v>569</v>
      </c>
      <c r="G10423" s="178">
        <v>123</v>
      </c>
      <c r="H10423" s="178">
        <v>1.4286157093010999E-3</v>
      </c>
      <c r="I10423" s="178">
        <v>1.6000495944172321E-3</v>
      </c>
      <c r="J10423" s="178" t="s">
        <v>625</v>
      </c>
    </row>
    <row r="10424" spans="1:10" x14ac:dyDescent="0.45">
      <c r="A10424" s="178" t="s">
        <v>567</v>
      </c>
      <c r="B10424" s="178" t="s">
        <v>568</v>
      </c>
      <c r="C10424" s="178">
        <v>2050</v>
      </c>
      <c r="D10424" s="178" t="s">
        <v>336</v>
      </c>
      <c r="E10424" s="178" t="s">
        <v>337</v>
      </c>
      <c r="F10424" s="178" t="s">
        <v>569</v>
      </c>
      <c r="G10424" s="178">
        <v>124</v>
      </c>
      <c r="H10424" s="178">
        <v>7.0619944017379999E-4</v>
      </c>
      <c r="I10424" s="178">
        <v>7.9094337299465611E-4</v>
      </c>
      <c r="J10424" s="178" t="s">
        <v>625</v>
      </c>
    </row>
    <row r="10425" spans="1:10" x14ac:dyDescent="0.45">
      <c r="A10425" s="178" t="s">
        <v>567</v>
      </c>
      <c r="B10425" s="178" t="s">
        <v>568</v>
      </c>
      <c r="C10425" s="178">
        <v>2050</v>
      </c>
      <c r="D10425" s="178" t="s">
        <v>336</v>
      </c>
      <c r="E10425" s="178" t="s">
        <v>337</v>
      </c>
      <c r="F10425" s="178" t="s">
        <v>570</v>
      </c>
      <c r="G10425" s="178">
        <v>125</v>
      </c>
      <c r="H10425" s="178">
        <v>8.9749621111000005E-5</v>
      </c>
      <c r="I10425" s="178">
        <v>1.0051957564432002E-4</v>
      </c>
      <c r="J10425" s="178" t="s">
        <v>625</v>
      </c>
    </row>
    <row r="10426" spans="1:10" x14ac:dyDescent="0.45">
      <c r="A10426" s="178" t="s">
        <v>567</v>
      </c>
      <c r="B10426" s="178" t="s">
        <v>568</v>
      </c>
      <c r="C10426" s="178">
        <v>2050</v>
      </c>
      <c r="D10426" s="178" t="s">
        <v>336</v>
      </c>
      <c r="E10426" s="178" t="s">
        <v>337</v>
      </c>
      <c r="F10426" s="178" t="s">
        <v>570</v>
      </c>
      <c r="G10426" s="178">
        <v>126</v>
      </c>
      <c r="H10426" s="178">
        <v>1.842203855631E-4</v>
      </c>
      <c r="I10426" s="178">
        <v>2.0632683183067203E-4</v>
      </c>
      <c r="J10426" s="178" t="s">
        <v>625</v>
      </c>
    </row>
    <row r="10427" spans="1:10" x14ac:dyDescent="0.45">
      <c r="A10427" s="178" t="s">
        <v>567</v>
      </c>
      <c r="B10427" s="178" t="s">
        <v>568</v>
      </c>
      <c r="C10427" s="178">
        <v>2050</v>
      </c>
      <c r="D10427" s="178" t="s">
        <v>336</v>
      </c>
      <c r="E10427" s="178" t="s">
        <v>337</v>
      </c>
      <c r="F10427" s="178" t="s">
        <v>571</v>
      </c>
      <c r="G10427" s="178">
        <v>127</v>
      </c>
      <c r="H10427" s="178">
        <v>2.54246133409E-5</v>
      </c>
      <c r="I10427" s="178">
        <v>2.8475566941808002E-5</v>
      </c>
      <c r="J10427" s="178" t="s">
        <v>625</v>
      </c>
    </row>
    <row r="10428" spans="1:10" x14ac:dyDescent="0.45">
      <c r="A10428" s="178" t="s">
        <v>567</v>
      </c>
      <c r="B10428" s="178" t="s">
        <v>568</v>
      </c>
      <c r="C10428" s="178">
        <v>2050</v>
      </c>
      <c r="D10428" s="178" t="s">
        <v>336</v>
      </c>
      <c r="E10428" s="178" t="s">
        <v>337</v>
      </c>
      <c r="F10428" s="178" t="s">
        <v>570</v>
      </c>
      <c r="G10428" s="178">
        <v>128</v>
      </c>
      <c r="H10428" s="178">
        <v>9.4100003480000004E-5</v>
      </c>
      <c r="I10428" s="178">
        <v>1.0539200389760001E-4</v>
      </c>
      <c r="J10428" s="178" t="s">
        <v>625</v>
      </c>
    </row>
    <row r="10429" spans="1:10" x14ac:dyDescent="0.45">
      <c r="A10429" s="178" t="s">
        <v>567</v>
      </c>
      <c r="B10429" s="178" t="s">
        <v>568</v>
      </c>
      <c r="C10429" s="178">
        <v>2050</v>
      </c>
      <c r="D10429" s="178" t="s">
        <v>336</v>
      </c>
      <c r="E10429" s="178" t="s">
        <v>337</v>
      </c>
      <c r="F10429" s="178" t="s">
        <v>570</v>
      </c>
      <c r="G10429" s="178">
        <v>131</v>
      </c>
      <c r="H10429" s="178">
        <v>2.8243856650079997E-4</v>
      </c>
      <c r="I10429" s="178">
        <v>3.16331194480896E-4</v>
      </c>
      <c r="J10429" s="178" t="s">
        <v>625</v>
      </c>
    </row>
    <row r="10430" spans="1:10" x14ac:dyDescent="0.45">
      <c r="A10430" s="178" t="s">
        <v>567</v>
      </c>
      <c r="B10430" s="178" t="s">
        <v>568</v>
      </c>
      <c r="C10430" s="178">
        <v>2050</v>
      </c>
      <c r="D10430" s="178" t="s">
        <v>336</v>
      </c>
      <c r="E10430" s="178" t="s">
        <v>337</v>
      </c>
      <c r="F10430" s="178" t="s">
        <v>569</v>
      </c>
      <c r="G10430" s="178">
        <v>132</v>
      </c>
      <c r="H10430" s="178">
        <v>7.1118556661529996E-4</v>
      </c>
      <c r="I10430" s="178">
        <v>7.9652783460913603E-4</v>
      </c>
      <c r="J10430" s="178" t="s">
        <v>625</v>
      </c>
    </row>
    <row r="10431" spans="1:10" x14ac:dyDescent="0.45">
      <c r="A10431" s="178" t="s">
        <v>567</v>
      </c>
      <c r="B10431" s="178" t="s">
        <v>568</v>
      </c>
      <c r="C10431" s="178">
        <v>2050</v>
      </c>
      <c r="D10431" s="178" t="s">
        <v>336</v>
      </c>
      <c r="E10431" s="178" t="s">
        <v>337</v>
      </c>
      <c r="F10431" s="178" t="s">
        <v>569</v>
      </c>
      <c r="G10431" s="178">
        <v>133</v>
      </c>
      <c r="H10431" s="178">
        <v>6.6013023024419999E-4</v>
      </c>
      <c r="I10431" s="178">
        <v>7.3934585787350409E-4</v>
      </c>
      <c r="J10431" s="178" t="s">
        <v>625</v>
      </c>
    </row>
    <row r="10432" spans="1:10" x14ac:dyDescent="0.45">
      <c r="A10432" s="178" t="s">
        <v>567</v>
      </c>
      <c r="B10432" s="178" t="s">
        <v>568</v>
      </c>
      <c r="C10432" s="178">
        <v>2050</v>
      </c>
      <c r="D10432" s="178" t="s">
        <v>336</v>
      </c>
      <c r="E10432" s="178" t="s">
        <v>337</v>
      </c>
      <c r="F10432" s="178" t="s">
        <v>570</v>
      </c>
      <c r="G10432" s="178">
        <v>133</v>
      </c>
      <c r="H10432" s="178">
        <v>9.6430288977E-5</v>
      </c>
      <c r="I10432" s="178">
        <v>1.0800192365424E-4</v>
      </c>
      <c r="J10432" s="178" t="s">
        <v>625</v>
      </c>
    </row>
    <row r="10433" spans="1:10" x14ac:dyDescent="0.45">
      <c r="A10433" s="178" t="s">
        <v>567</v>
      </c>
      <c r="B10433" s="178" t="s">
        <v>568</v>
      </c>
      <c r="C10433" s="178">
        <v>2050</v>
      </c>
      <c r="D10433" s="178" t="s">
        <v>336</v>
      </c>
      <c r="E10433" s="178" t="s">
        <v>337</v>
      </c>
      <c r="F10433" s="178" t="s">
        <v>574</v>
      </c>
      <c r="G10433" s="178">
        <v>135</v>
      </c>
      <c r="H10433" s="178">
        <v>1.3088954437989999E-4</v>
      </c>
      <c r="I10433" s="178">
        <v>1.4659628970548801E-4</v>
      </c>
      <c r="J10433" s="178" t="s">
        <v>626</v>
      </c>
    </row>
    <row r="10434" spans="1:10" x14ac:dyDescent="0.45">
      <c r="A10434" s="178" t="s">
        <v>567</v>
      </c>
      <c r="B10434" s="178" t="s">
        <v>568</v>
      </c>
      <c r="C10434" s="178">
        <v>2050</v>
      </c>
      <c r="D10434" s="178" t="s">
        <v>336</v>
      </c>
      <c r="E10434" s="178" t="s">
        <v>337</v>
      </c>
      <c r="F10434" s="178" t="s">
        <v>573</v>
      </c>
      <c r="G10434" s="178">
        <v>135</v>
      </c>
      <c r="H10434" s="178">
        <v>2.0570740161930001E-4</v>
      </c>
      <c r="I10434" s="178">
        <v>2.3039228981361603E-4</v>
      </c>
      <c r="J10434" s="178" t="s">
        <v>625</v>
      </c>
    </row>
    <row r="10435" spans="1:10" x14ac:dyDescent="0.45">
      <c r="A10435" s="178" t="s">
        <v>567</v>
      </c>
      <c r="B10435" s="178" t="s">
        <v>568</v>
      </c>
      <c r="C10435" s="178">
        <v>2050</v>
      </c>
      <c r="D10435" s="178" t="s">
        <v>336</v>
      </c>
      <c r="E10435" s="178" t="s">
        <v>337</v>
      </c>
      <c r="F10435" s="178" t="s">
        <v>570</v>
      </c>
      <c r="G10435" s="178">
        <v>135</v>
      </c>
      <c r="H10435" s="178">
        <v>8.2366255810499998E-5</v>
      </c>
      <c r="I10435" s="178">
        <v>9.2250206507760009E-5</v>
      </c>
      <c r="J10435" s="178" t="s">
        <v>625</v>
      </c>
    </row>
    <row r="10436" spans="1:10" x14ac:dyDescent="0.45">
      <c r="A10436" s="178" t="s">
        <v>567</v>
      </c>
      <c r="B10436" s="178" t="s">
        <v>568</v>
      </c>
      <c r="C10436" s="178">
        <v>2050</v>
      </c>
      <c r="D10436" s="178" t="s">
        <v>336</v>
      </c>
      <c r="E10436" s="178" t="s">
        <v>337</v>
      </c>
      <c r="F10436" s="178" t="s">
        <v>569</v>
      </c>
      <c r="G10436" s="178">
        <v>135</v>
      </c>
      <c r="H10436" s="178">
        <v>1.3001977931708E-3</v>
      </c>
      <c r="I10436" s="178">
        <v>1.456221528351296E-3</v>
      </c>
      <c r="J10436" s="178" t="s">
        <v>625</v>
      </c>
    </row>
    <row r="10437" spans="1:10" x14ac:dyDescent="0.45">
      <c r="A10437" s="178" t="s">
        <v>567</v>
      </c>
      <c r="B10437" s="178" t="s">
        <v>568</v>
      </c>
      <c r="C10437" s="178">
        <v>2050</v>
      </c>
      <c r="D10437" s="178" t="s">
        <v>336</v>
      </c>
      <c r="E10437" s="178" t="s">
        <v>337</v>
      </c>
      <c r="F10437" s="178" t="s">
        <v>571</v>
      </c>
      <c r="G10437" s="178">
        <v>136</v>
      </c>
      <c r="H10437" s="178">
        <v>2.59291791735E-5</v>
      </c>
      <c r="I10437" s="178">
        <v>2.9040680674320002E-5</v>
      </c>
      <c r="J10437" s="178" t="s">
        <v>625</v>
      </c>
    </row>
    <row r="10438" spans="1:10" x14ac:dyDescent="0.45">
      <c r="A10438" s="178" t="s">
        <v>567</v>
      </c>
      <c r="B10438" s="178" t="s">
        <v>568</v>
      </c>
      <c r="C10438" s="178">
        <v>2050</v>
      </c>
      <c r="D10438" s="178" t="s">
        <v>336</v>
      </c>
      <c r="E10438" s="178" t="s">
        <v>337</v>
      </c>
      <c r="F10438" s="178" t="s">
        <v>571</v>
      </c>
      <c r="G10438" s="178">
        <v>138</v>
      </c>
      <c r="H10438" s="178">
        <v>4.6690538511000002E-5</v>
      </c>
      <c r="I10438" s="178">
        <v>5.2293403132320009E-5</v>
      </c>
      <c r="J10438" s="178" t="s">
        <v>625</v>
      </c>
    </row>
    <row r="10439" spans="1:10" x14ac:dyDescent="0.45">
      <c r="A10439" s="178" t="s">
        <v>567</v>
      </c>
      <c r="B10439" s="178" t="s">
        <v>568</v>
      </c>
      <c r="C10439" s="178">
        <v>2050</v>
      </c>
      <c r="D10439" s="178" t="s">
        <v>336</v>
      </c>
      <c r="E10439" s="178" t="s">
        <v>337</v>
      </c>
      <c r="F10439" s="178" t="s">
        <v>570</v>
      </c>
      <c r="G10439" s="178">
        <v>139</v>
      </c>
      <c r="H10439" s="178">
        <v>1.6048316319940001E-4</v>
      </c>
      <c r="I10439" s="178">
        <v>1.7974114278332802E-4</v>
      </c>
      <c r="J10439" s="178" t="s">
        <v>625</v>
      </c>
    </row>
    <row r="10440" spans="1:10" x14ac:dyDescent="0.45">
      <c r="A10440" s="178" t="s">
        <v>567</v>
      </c>
      <c r="B10440" s="178" t="s">
        <v>568</v>
      </c>
      <c r="C10440" s="178">
        <v>2050</v>
      </c>
      <c r="D10440" s="178" t="s">
        <v>336</v>
      </c>
      <c r="E10440" s="178" t="s">
        <v>337</v>
      </c>
      <c r="F10440" s="178" t="s">
        <v>572</v>
      </c>
      <c r="G10440" s="178">
        <v>139</v>
      </c>
      <c r="H10440" s="1">
        <v>8.5936699179000001E-6</v>
      </c>
      <c r="I10440" s="178">
        <v>9.624910308048001E-6</v>
      </c>
      <c r="J10440" s="178" t="s">
        <v>625</v>
      </c>
    </row>
    <row r="10441" spans="1:10" x14ac:dyDescent="0.45">
      <c r="A10441" s="178" t="s">
        <v>567</v>
      </c>
      <c r="B10441" s="178" t="s">
        <v>568</v>
      </c>
      <c r="C10441" s="178">
        <v>2050</v>
      </c>
      <c r="D10441" s="178" t="s">
        <v>336</v>
      </c>
      <c r="E10441" s="178" t="s">
        <v>337</v>
      </c>
      <c r="F10441" s="178" t="s">
        <v>570</v>
      </c>
      <c r="G10441" s="178">
        <v>140</v>
      </c>
      <c r="H10441" s="178">
        <v>1.7171211220560001E-4</v>
      </c>
      <c r="I10441" s="178">
        <v>1.9231756567027203E-4</v>
      </c>
      <c r="J10441" s="178" t="s">
        <v>625</v>
      </c>
    </row>
    <row r="10442" spans="1:10" x14ac:dyDescent="0.45">
      <c r="A10442" s="178" t="s">
        <v>567</v>
      </c>
      <c r="B10442" s="178" t="s">
        <v>568</v>
      </c>
      <c r="C10442" s="178">
        <v>2050</v>
      </c>
      <c r="D10442" s="178" t="s">
        <v>336</v>
      </c>
      <c r="E10442" s="178" t="s">
        <v>337</v>
      </c>
      <c r="F10442" s="178" t="s">
        <v>570</v>
      </c>
      <c r="G10442" s="178">
        <v>142</v>
      </c>
      <c r="H10442" s="178">
        <v>7.8597120591400004E-5</v>
      </c>
      <c r="I10442" s="178">
        <v>8.802877506236801E-5</v>
      </c>
      <c r="J10442" s="178" t="s">
        <v>625</v>
      </c>
    </row>
    <row r="10443" spans="1:10" x14ac:dyDescent="0.45">
      <c r="A10443" s="178" t="s">
        <v>567</v>
      </c>
      <c r="B10443" s="178" t="s">
        <v>568</v>
      </c>
      <c r="C10443" s="178">
        <v>2050</v>
      </c>
      <c r="D10443" s="178" t="s">
        <v>336</v>
      </c>
      <c r="E10443" s="178" t="s">
        <v>337</v>
      </c>
      <c r="F10443" s="178" t="s">
        <v>569</v>
      </c>
      <c r="G10443" s="178">
        <v>143</v>
      </c>
      <c r="H10443" s="178">
        <v>6.9101672852410001E-4</v>
      </c>
      <c r="I10443" s="178">
        <v>7.739387359469921E-4</v>
      </c>
      <c r="J10443" s="178" t="s">
        <v>625</v>
      </c>
    </row>
    <row r="10444" spans="1:10" x14ac:dyDescent="0.45">
      <c r="A10444" s="178" t="s">
        <v>567</v>
      </c>
      <c r="B10444" s="178" t="s">
        <v>568</v>
      </c>
      <c r="C10444" s="178">
        <v>2050</v>
      </c>
      <c r="D10444" s="178" t="s">
        <v>336</v>
      </c>
      <c r="E10444" s="178" t="s">
        <v>337</v>
      </c>
      <c r="F10444" s="178" t="s">
        <v>573</v>
      </c>
      <c r="G10444" s="178">
        <v>143</v>
      </c>
      <c r="H10444" s="178">
        <v>4.374299896881E-4</v>
      </c>
      <c r="I10444" s="178">
        <v>4.8992158845067202E-4</v>
      </c>
      <c r="J10444" s="178" t="s">
        <v>625</v>
      </c>
    </row>
    <row r="10445" spans="1:10" x14ac:dyDescent="0.45">
      <c r="A10445" s="178" t="s">
        <v>567</v>
      </c>
      <c r="B10445" s="178" t="s">
        <v>568</v>
      </c>
      <c r="C10445" s="178">
        <v>2050</v>
      </c>
      <c r="D10445" s="178" t="s">
        <v>336</v>
      </c>
      <c r="E10445" s="178" t="s">
        <v>337</v>
      </c>
      <c r="F10445" s="178" t="s">
        <v>573</v>
      </c>
      <c r="G10445" s="178">
        <v>144</v>
      </c>
      <c r="H10445" s="178">
        <v>7.3347543366250004E-4</v>
      </c>
      <c r="I10445" s="178">
        <v>8.2149248570200016E-4</v>
      </c>
      <c r="J10445" s="178" t="s">
        <v>625</v>
      </c>
    </row>
    <row r="10446" spans="1:10" x14ac:dyDescent="0.45">
      <c r="A10446" s="178" t="s">
        <v>567</v>
      </c>
      <c r="B10446" s="178" t="s">
        <v>568</v>
      </c>
      <c r="C10446" s="178">
        <v>2050</v>
      </c>
      <c r="D10446" s="178" t="s">
        <v>336</v>
      </c>
      <c r="E10446" s="178" t="s">
        <v>337</v>
      </c>
      <c r="F10446" s="178" t="s">
        <v>569</v>
      </c>
      <c r="G10446" s="178">
        <v>144</v>
      </c>
      <c r="H10446" s="178">
        <v>1.1879376834257999E-3</v>
      </c>
      <c r="I10446" s="178">
        <v>1.3304902054368959E-3</v>
      </c>
      <c r="J10446" s="178" t="s">
        <v>625</v>
      </c>
    </row>
    <row r="10447" spans="1:10" x14ac:dyDescent="0.45">
      <c r="A10447" s="178" t="s">
        <v>567</v>
      </c>
      <c r="B10447" s="178" t="s">
        <v>568</v>
      </c>
      <c r="C10447" s="178">
        <v>2050</v>
      </c>
      <c r="D10447" s="178" t="s">
        <v>336</v>
      </c>
      <c r="E10447" s="178" t="s">
        <v>337</v>
      </c>
      <c r="F10447" s="178" t="s">
        <v>571</v>
      </c>
      <c r="G10447" s="178">
        <v>146</v>
      </c>
      <c r="H10447" s="178">
        <v>2.20011443162E-5</v>
      </c>
      <c r="I10447" s="178">
        <v>2.4641281634144001E-5</v>
      </c>
      <c r="J10447" s="178" t="s">
        <v>625</v>
      </c>
    </row>
    <row r="10448" spans="1:10" x14ac:dyDescent="0.45">
      <c r="A10448" s="178" t="s">
        <v>567</v>
      </c>
      <c r="B10448" s="178" t="s">
        <v>568</v>
      </c>
      <c r="C10448" s="178">
        <v>2050</v>
      </c>
      <c r="D10448" s="178" t="s">
        <v>336</v>
      </c>
      <c r="E10448" s="178" t="s">
        <v>337</v>
      </c>
      <c r="F10448" s="178" t="s">
        <v>573</v>
      </c>
      <c r="G10448" s="178">
        <v>147</v>
      </c>
      <c r="H10448" s="178">
        <v>1.8156430451200001E-4</v>
      </c>
      <c r="I10448" s="178">
        <v>2.0335202105344004E-4</v>
      </c>
      <c r="J10448" s="178" t="s">
        <v>625</v>
      </c>
    </row>
    <row r="10449" spans="1:10" x14ac:dyDescent="0.45">
      <c r="A10449" s="178" t="s">
        <v>567</v>
      </c>
      <c r="B10449" s="178" t="s">
        <v>568</v>
      </c>
      <c r="C10449" s="178">
        <v>2050</v>
      </c>
      <c r="D10449" s="178" t="s">
        <v>336</v>
      </c>
      <c r="E10449" s="178" t="s">
        <v>337</v>
      </c>
      <c r="F10449" s="178" t="s">
        <v>570</v>
      </c>
      <c r="G10449" s="178">
        <v>147</v>
      </c>
      <c r="H10449" s="178">
        <v>7.6187636295800006E-5</v>
      </c>
      <c r="I10449" s="178">
        <v>8.5330152651296021E-5</v>
      </c>
      <c r="J10449" s="178" t="s">
        <v>625</v>
      </c>
    </row>
    <row r="10450" spans="1:10" x14ac:dyDescent="0.45">
      <c r="A10450" s="178" t="s">
        <v>567</v>
      </c>
      <c r="B10450" s="178" t="s">
        <v>568</v>
      </c>
      <c r="C10450" s="178">
        <v>2050</v>
      </c>
      <c r="D10450" s="178" t="s">
        <v>336</v>
      </c>
      <c r="E10450" s="178" t="s">
        <v>337</v>
      </c>
      <c r="F10450" s="178" t="s">
        <v>573</v>
      </c>
      <c r="G10450" s="178">
        <v>148</v>
      </c>
      <c r="H10450" s="178">
        <v>4.2633461998779998E-4</v>
      </c>
      <c r="I10450" s="178">
        <v>4.77494774386336E-4</v>
      </c>
      <c r="J10450" s="178" t="s">
        <v>625</v>
      </c>
    </row>
    <row r="10451" spans="1:10" x14ac:dyDescent="0.45">
      <c r="A10451" s="178" t="s">
        <v>567</v>
      </c>
      <c r="B10451" s="178" t="s">
        <v>568</v>
      </c>
      <c r="C10451" s="178">
        <v>2050</v>
      </c>
      <c r="D10451" s="178" t="s">
        <v>336</v>
      </c>
      <c r="E10451" s="178" t="s">
        <v>337</v>
      </c>
      <c r="F10451" s="178" t="s">
        <v>570</v>
      </c>
      <c r="G10451" s="178">
        <v>149</v>
      </c>
      <c r="H10451" s="178">
        <v>7.48042220948E-5</v>
      </c>
      <c r="I10451" s="178">
        <v>8.3780728746176008E-5</v>
      </c>
      <c r="J10451" s="178" t="s">
        <v>625</v>
      </c>
    </row>
    <row r="10452" spans="1:10" x14ac:dyDescent="0.45">
      <c r="A10452" s="178" t="s">
        <v>567</v>
      </c>
      <c r="B10452" s="178" t="s">
        <v>568</v>
      </c>
      <c r="C10452" s="178">
        <v>2050</v>
      </c>
      <c r="D10452" s="178" t="s">
        <v>336</v>
      </c>
      <c r="E10452" s="178" t="s">
        <v>337</v>
      </c>
      <c r="F10452" s="178" t="s">
        <v>571</v>
      </c>
      <c r="G10452" s="178">
        <v>150</v>
      </c>
      <c r="H10452" s="178">
        <v>2.1456136892100001E-5</v>
      </c>
      <c r="I10452" s="178">
        <v>2.4030873319152003E-5</v>
      </c>
      <c r="J10452" s="178" t="s">
        <v>625</v>
      </c>
    </row>
    <row r="10453" spans="1:10" x14ac:dyDescent="0.45">
      <c r="A10453" s="178" t="s">
        <v>567</v>
      </c>
      <c r="B10453" s="178" t="s">
        <v>568</v>
      </c>
      <c r="C10453" s="178">
        <v>2050</v>
      </c>
      <c r="D10453" s="178" t="s">
        <v>336</v>
      </c>
      <c r="E10453" s="178" t="s">
        <v>337</v>
      </c>
      <c r="F10453" s="178" t="s">
        <v>569</v>
      </c>
      <c r="G10453" s="178">
        <v>150</v>
      </c>
      <c r="H10453" s="178">
        <v>6.5934041049329995E-4</v>
      </c>
      <c r="I10453" s="178">
        <v>7.3846125975249603E-4</v>
      </c>
      <c r="J10453" s="178" t="s">
        <v>625</v>
      </c>
    </row>
    <row r="10454" spans="1:10" x14ac:dyDescent="0.45">
      <c r="A10454" s="178" t="s">
        <v>567</v>
      </c>
      <c r="B10454" s="178" t="s">
        <v>568</v>
      </c>
      <c r="C10454" s="178">
        <v>2050</v>
      </c>
      <c r="D10454" s="178" t="s">
        <v>336</v>
      </c>
      <c r="E10454" s="178" t="s">
        <v>337</v>
      </c>
      <c r="F10454" s="178" t="s">
        <v>570</v>
      </c>
      <c r="G10454" s="178">
        <v>151</v>
      </c>
      <c r="H10454" s="178">
        <v>1.5363316924779999E-4</v>
      </c>
      <c r="I10454" s="178">
        <v>1.7206914955753601E-4</v>
      </c>
      <c r="J10454" s="178" t="s">
        <v>625</v>
      </c>
    </row>
    <row r="10455" spans="1:10" x14ac:dyDescent="0.45">
      <c r="A10455" s="178" t="s">
        <v>567</v>
      </c>
      <c r="B10455" s="178" t="s">
        <v>568</v>
      </c>
      <c r="C10455" s="178">
        <v>2050</v>
      </c>
      <c r="D10455" s="178" t="s">
        <v>336</v>
      </c>
      <c r="E10455" s="178" t="s">
        <v>337</v>
      </c>
      <c r="F10455" s="178" t="s">
        <v>573</v>
      </c>
      <c r="G10455" s="178">
        <v>152</v>
      </c>
      <c r="H10455" s="178">
        <v>4.1914024041029999E-4</v>
      </c>
      <c r="I10455" s="178">
        <v>4.6943706925953605E-4</v>
      </c>
      <c r="J10455" s="178" t="s">
        <v>625</v>
      </c>
    </row>
    <row r="10456" spans="1:10" x14ac:dyDescent="0.45">
      <c r="A10456" s="178" t="s">
        <v>567</v>
      </c>
      <c r="B10456" s="178" t="s">
        <v>568</v>
      </c>
      <c r="C10456" s="178">
        <v>2050</v>
      </c>
      <c r="D10456" s="178" t="s">
        <v>336</v>
      </c>
      <c r="E10456" s="178" t="s">
        <v>337</v>
      </c>
      <c r="F10456" s="178" t="s">
        <v>570</v>
      </c>
      <c r="G10456" s="178">
        <v>153</v>
      </c>
      <c r="H10456" s="178">
        <v>7.3503855674099993E-5</v>
      </c>
      <c r="I10456" s="178">
        <v>8.2324318354992006E-5</v>
      </c>
      <c r="J10456" s="178" t="s">
        <v>625</v>
      </c>
    </row>
    <row r="10457" spans="1:10" x14ac:dyDescent="0.45">
      <c r="A10457" s="178" t="s">
        <v>567</v>
      </c>
      <c r="B10457" s="178" t="s">
        <v>568</v>
      </c>
      <c r="C10457" s="178">
        <v>2050</v>
      </c>
      <c r="D10457" s="178" t="s">
        <v>336</v>
      </c>
      <c r="E10457" s="178" t="s">
        <v>337</v>
      </c>
      <c r="F10457" s="178" t="s">
        <v>569</v>
      </c>
      <c r="G10457" s="178">
        <v>154</v>
      </c>
      <c r="H10457" s="178">
        <v>5.713189020753E-4</v>
      </c>
      <c r="I10457" s="178">
        <v>6.3987717032433608E-4</v>
      </c>
      <c r="J10457" s="178" t="s">
        <v>625</v>
      </c>
    </row>
    <row r="10458" spans="1:10" x14ac:dyDescent="0.45">
      <c r="A10458" s="178" t="s">
        <v>567</v>
      </c>
      <c r="B10458" s="178" t="s">
        <v>568</v>
      </c>
      <c r="C10458" s="178">
        <v>2050</v>
      </c>
      <c r="D10458" s="178" t="s">
        <v>336</v>
      </c>
      <c r="E10458" s="178" t="s">
        <v>337</v>
      </c>
      <c r="F10458" s="178" t="s">
        <v>570</v>
      </c>
      <c r="G10458" s="178">
        <v>156</v>
      </c>
      <c r="H10458" s="178">
        <v>7.1589718572799999E-5</v>
      </c>
      <c r="I10458" s="178">
        <v>8.0180484801536001E-5</v>
      </c>
      <c r="J10458" s="178" t="s">
        <v>625</v>
      </c>
    </row>
    <row r="10459" spans="1:10" x14ac:dyDescent="0.45">
      <c r="A10459" s="178" t="s">
        <v>567</v>
      </c>
      <c r="B10459" s="178" t="s">
        <v>568</v>
      </c>
      <c r="C10459" s="178">
        <v>2050</v>
      </c>
      <c r="D10459" s="178" t="s">
        <v>336</v>
      </c>
      <c r="E10459" s="178" t="s">
        <v>337</v>
      </c>
      <c r="F10459" s="178" t="s">
        <v>573</v>
      </c>
      <c r="G10459" s="178">
        <v>158</v>
      </c>
      <c r="H10459" s="178">
        <v>4.1778327431529999E-4</v>
      </c>
      <c r="I10459" s="178">
        <v>4.6791726723313605E-4</v>
      </c>
      <c r="J10459" s="178" t="s">
        <v>625</v>
      </c>
    </row>
    <row r="10460" spans="1:10" x14ac:dyDescent="0.45">
      <c r="A10460" s="178" t="s">
        <v>567</v>
      </c>
      <c r="B10460" s="178" t="s">
        <v>568</v>
      </c>
      <c r="C10460" s="178">
        <v>2050</v>
      </c>
      <c r="D10460" s="178" t="s">
        <v>336</v>
      </c>
      <c r="E10460" s="178" t="s">
        <v>337</v>
      </c>
      <c r="F10460" s="178" t="s">
        <v>570</v>
      </c>
      <c r="G10460" s="178">
        <v>160</v>
      </c>
      <c r="H10460" s="178">
        <v>6.9710178649999994E-5</v>
      </c>
      <c r="I10460" s="178">
        <v>7.8075400088000002E-5</v>
      </c>
      <c r="J10460" s="178" t="s">
        <v>625</v>
      </c>
    </row>
    <row r="10461" spans="1:10" x14ac:dyDescent="0.45">
      <c r="A10461" s="178" t="s">
        <v>567</v>
      </c>
      <c r="B10461" s="178" t="s">
        <v>568</v>
      </c>
      <c r="C10461" s="178">
        <v>2050</v>
      </c>
      <c r="D10461" s="178" t="s">
        <v>336</v>
      </c>
      <c r="E10461" s="178" t="s">
        <v>337</v>
      </c>
      <c r="F10461" s="178" t="s">
        <v>569</v>
      </c>
      <c r="G10461" s="178">
        <v>160</v>
      </c>
      <c r="H10461" s="178">
        <v>5.4533308139070001E-4</v>
      </c>
      <c r="I10461" s="178">
        <v>6.1077305115758403E-4</v>
      </c>
      <c r="J10461" s="178" t="s">
        <v>625</v>
      </c>
    </row>
    <row r="10462" spans="1:10" x14ac:dyDescent="0.45">
      <c r="A10462" s="178" t="s">
        <v>567</v>
      </c>
      <c r="B10462" s="178" t="s">
        <v>568</v>
      </c>
      <c r="C10462" s="178">
        <v>2050</v>
      </c>
      <c r="D10462" s="178" t="s">
        <v>336</v>
      </c>
      <c r="E10462" s="178" t="s">
        <v>337</v>
      </c>
      <c r="F10462" s="178" t="s">
        <v>570</v>
      </c>
      <c r="G10462" s="178">
        <v>161</v>
      </c>
      <c r="H10462" s="178">
        <v>8.0579207860900003E-5</v>
      </c>
      <c r="I10462" s="178">
        <v>9.0248712804208013E-5</v>
      </c>
      <c r="J10462" s="178" t="s">
        <v>625</v>
      </c>
    </row>
    <row r="10463" spans="1:10" x14ac:dyDescent="0.45">
      <c r="A10463" s="178" t="s">
        <v>567</v>
      </c>
      <c r="B10463" s="178" t="s">
        <v>568</v>
      </c>
      <c r="C10463" s="178">
        <v>2050</v>
      </c>
      <c r="D10463" s="178" t="s">
        <v>336</v>
      </c>
      <c r="E10463" s="178" t="s">
        <v>337</v>
      </c>
      <c r="F10463" s="178" t="s">
        <v>569</v>
      </c>
      <c r="G10463" s="178">
        <v>162</v>
      </c>
      <c r="H10463" s="178">
        <v>6.0849543660880002E-4</v>
      </c>
      <c r="I10463" s="178">
        <v>6.8151488900185611E-4</v>
      </c>
      <c r="J10463" s="178" t="s">
        <v>625</v>
      </c>
    </row>
    <row r="10464" spans="1:10" x14ac:dyDescent="0.45">
      <c r="A10464" s="178" t="s">
        <v>567</v>
      </c>
      <c r="B10464" s="178" t="s">
        <v>568</v>
      </c>
      <c r="C10464" s="178">
        <v>2050</v>
      </c>
      <c r="D10464" s="178" t="s">
        <v>336</v>
      </c>
      <c r="E10464" s="178" t="s">
        <v>337</v>
      </c>
      <c r="F10464" s="178" t="s">
        <v>570</v>
      </c>
      <c r="G10464" s="178">
        <v>162</v>
      </c>
      <c r="H10464" s="178">
        <v>1.4884510892440001E-4</v>
      </c>
      <c r="I10464" s="178">
        <v>1.6670652199532801E-4</v>
      </c>
      <c r="J10464" s="178" t="s">
        <v>625</v>
      </c>
    </row>
    <row r="10465" spans="1:10" x14ac:dyDescent="0.45">
      <c r="A10465" s="178" t="s">
        <v>567</v>
      </c>
      <c r="B10465" s="178" t="s">
        <v>568</v>
      </c>
      <c r="C10465" s="178">
        <v>2050</v>
      </c>
      <c r="D10465" s="178" t="s">
        <v>336</v>
      </c>
      <c r="E10465" s="178" t="s">
        <v>337</v>
      </c>
      <c r="F10465" s="178" t="s">
        <v>570</v>
      </c>
      <c r="G10465" s="178">
        <v>163</v>
      </c>
      <c r="H10465" s="178">
        <v>7.8816585300999994E-5</v>
      </c>
      <c r="I10465" s="178">
        <v>8.8274575537119999E-5</v>
      </c>
      <c r="J10465" s="178" t="s">
        <v>625</v>
      </c>
    </row>
    <row r="10466" spans="1:10" x14ac:dyDescent="0.45">
      <c r="A10466" s="178" t="s">
        <v>567</v>
      </c>
      <c r="B10466" s="178" t="s">
        <v>568</v>
      </c>
      <c r="C10466" s="178">
        <v>2050</v>
      </c>
      <c r="D10466" s="178" t="s">
        <v>336</v>
      </c>
      <c r="E10466" s="178" t="s">
        <v>337</v>
      </c>
      <c r="F10466" s="178" t="s">
        <v>572</v>
      </c>
      <c r="G10466" s="178">
        <v>163</v>
      </c>
      <c r="H10466" s="1">
        <v>7.05851152816E-6</v>
      </c>
      <c r="I10466" s="178">
        <v>7.9055329115392004E-6</v>
      </c>
      <c r="J10466" s="178" t="s">
        <v>625</v>
      </c>
    </row>
    <row r="10467" spans="1:10" x14ac:dyDescent="0.45">
      <c r="A10467" s="178" t="s">
        <v>567</v>
      </c>
      <c r="B10467" s="178" t="s">
        <v>568</v>
      </c>
      <c r="C10467" s="178">
        <v>2050</v>
      </c>
      <c r="D10467" s="178" t="s">
        <v>336</v>
      </c>
      <c r="E10467" s="178" t="s">
        <v>337</v>
      </c>
      <c r="F10467" s="178" t="s">
        <v>569</v>
      </c>
      <c r="G10467" s="178">
        <v>163</v>
      </c>
      <c r="H10467" s="178">
        <v>5.3665018640460004E-4</v>
      </c>
      <c r="I10467" s="178">
        <v>6.0104820877315206E-4</v>
      </c>
      <c r="J10467" s="178" t="s">
        <v>625</v>
      </c>
    </row>
    <row r="10468" spans="1:10" x14ac:dyDescent="0.45">
      <c r="A10468" s="178" t="s">
        <v>567</v>
      </c>
      <c r="B10468" s="178" t="s">
        <v>568</v>
      </c>
      <c r="C10468" s="178">
        <v>2050</v>
      </c>
      <c r="D10468" s="178" t="s">
        <v>336</v>
      </c>
      <c r="E10468" s="178" t="s">
        <v>337</v>
      </c>
      <c r="F10468" s="178" t="s">
        <v>574</v>
      </c>
      <c r="G10468" s="178">
        <v>163</v>
      </c>
      <c r="H10468" s="178">
        <v>1.0750765795819999E-4</v>
      </c>
      <c r="I10468" s="178">
        <v>1.20408576913184E-4</v>
      </c>
      <c r="J10468" s="178" t="s">
        <v>626</v>
      </c>
    </row>
    <row r="10469" spans="1:10" x14ac:dyDescent="0.45">
      <c r="A10469" s="178" t="s">
        <v>567</v>
      </c>
      <c r="B10469" s="178" t="s">
        <v>568</v>
      </c>
      <c r="C10469" s="178">
        <v>2050</v>
      </c>
      <c r="D10469" s="178" t="s">
        <v>336</v>
      </c>
      <c r="E10469" s="178" t="s">
        <v>337</v>
      </c>
      <c r="F10469" s="178" t="s">
        <v>570</v>
      </c>
      <c r="G10469" s="178">
        <v>164</v>
      </c>
      <c r="H10469" s="178">
        <v>6.8066481617300005E-5</v>
      </c>
      <c r="I10469" s="178">
        <v>7.6234459411376009E-5</v>
      </c>
      <c r="J10469" s="178" t="s">
        <v>625</v>
      </c>
    </row>
    <row r="10470" spans="1:10" x14ac:dyDescent="0.45">
      <c r="A10470" s="178" t="s">
        <v>567</v>
      </c>
      <c r="B10470" s="178" t="s">
        <v>568</v>
      </c>
      <c r="C10470" s="178">
        <v>2050</v>
      </c>
      <c r="D10470" s="178" t="s">
        <v>336</v>
      </c>
      <c r="E10470" s="178" t="s">
        <v>337</v>
      </c>
      <c r="F10470" s="178" t="s">
        <v>570</v>
      </c>
      <c r="G10470" s="178">
        <v>165</v>
      </c>
      <c r="H10470" s="178">
        <v>7.8535325883399997E-5</v>
      </c>
      <c r="I10470" s="178">
        <v>8.7959564989408004E-5</v>
      </c>
      <c r="J10470" s="178" t="s">
        <v>625</v>
      </c>
    </row>
    <row r="10471" spans="1:10" x14ac:dyDescent="0.45">
      <c r="A10471" s="178" t="s">
        <v>567</v>
      </c>
      <c r="B10471" s="178" t="s">
        <v>568</v>
      </c>
      <c r="C10471" s="178">
        <v>2050</v>
      </c>
      <c r="D10471" s="178" t="s">
        <v>336</v>
      </c>
      <c r="E10471" s="178" t="s">
        <v>337</v>
      </c>
      <c r="F10471" s="178" t="s">
        <v>573</v>
      </c>
      <c r="G10471" s="178">
        <v>166</v>
      </c>
      <c r="H10471" s="178">
        <v>2.3959338432179999E-4</v>
      </c>
      <c r="I10471" s="178">
        <v>2.6834459044041602E-4</v>
      </c>
      <c r="J10471" s="178" t="s">
        <v>625</v>
      </c>
    </row>
    <row r="10472" spans="1:10" x14ac:dyDescent="0.45">
      <c r="A10472" s="178" t="s">
        <v>567</v>
      </c>
      <c r="B10472" s="178" t="s">
        <v>568</v>
      </c>
      <c r="C10472" s="178">
        <v>2050</v>
      </c>
      <c r="D10472" s="178" t="s">
        <v>336</v>
      </c>
      <c r="E10472" s="178" t="s">
        <v>337</v>
      </c>
      <c r="F10472" s="178" t="s">
        <v>570</v>
      </c>
      <c r="G10472" s="178">
        <v>167</v>
      </c>
      <c r="H10472" s="178">
        <v>7.6994620030700002E-5</v>
      </c>
      <c r="I10472" s="178">
        <v>8.6233974434384012E-5</v>
      </c>
      <c r="J10472" s="178" t="s">
        <v>625</v>
      </c>
    </row>
    <row r="10473" spans="1:10" x14ac:dyDescent="0.45">
      <c r="A10473" s="178" t="s">
        <v>567</v>
      </c>
      <c r="B10473" s="178" t="s">
        <v>568</v>
      </c>
      <c r="C10473" s="178">
        <v>2050</v>
      </c>
      <c r="D10473" s="178" t="s">
        <v>336</v>
      </c>
      <c r="E10473" s="178" t="s">
        <v>337</v>
      </c>
      <c r="F10473" s="178" t="s">
        <v>569</v>
      </c>
      <c r="G10473" s="178">
        <v>168</v>
      </c>
      <c r="H10473" s="178">
        <v>5.2081461763010004E-4</v>
      </c>
      <c r="I10473" s="178">
        <v>5.8331237174571212E-4</v>
      </c>
      <c r="J10473" s="178" t="s">
        <v>625</v>
      </c>
    </row>
    <row r="10474" spans="1:10" x14ac:dyDescent="0.45">
      <c r="A10474" s="178" t="s">
        <v>567</v>
      </c>
      <c r="B10474" s="178" t="s">
        <v>568</v>
      </c>
      <c r="C10474" s="178">
        <v>2050</v>
      </c>
      <c r="D10474" s="178" t="s">
        <v>336</v>
      </c>
      <c r="E10474" s="178" t="s">
        <v>337</v>
      </c>
      <c r="F10474" s="178" t="s">
        <v>570</v>
      </c>
      <c r="G10474" s="178">
        <v>168</v>
      </c>
      <c r="H10474" s="178">
        <v>1.4388835552379999E-4</v>
      </c>
      <c r="I10474" s="178">
        <v>1.6115495818665599E-4</v>
      </c>
      <c r="J10474" s="178" t="s">
        <v>625</v>
      </c>
    </row>
    <row r="10475" spans="1:10" x14ac:dyDescent="0.45">
      <c r="A10475" s="178" t="s">
        <v>567</v>
      </c>
      <c r="B10475" s="178" t="s">
        <v>568</v>
      </c>
      <c r="C10475" s="178">
        <v>2050</v>
      </c>
      <c r="D10475" s="178" t="s">
        <v>336</v>
      </c>
      <c r="E10475" s="178" t="s">
        <v>337</v>
      </c>
      <c r="F10475" s="178" t="s">
        <v>570</v>
      </c>
      <c r="G10475" s="178">
        <v>169</v>
      </c>
      <c r="H10475" s="178">
        <v>7.6960081060000002E-5</v>
      </c>
      <c r="I10475" s="178">
        <v>8.6195290787200007E-5</v>
      </c>
      <c r="J10475" s="178" t="s">
        <v>625</v>
      </c>
    </row>
    <row r="10476" spans="1:10" x14ac:dyDescent="0.45">
      <c r="A10476" s="178" t="s">
        <v>567</v>
      </c>
      <c r="B10476" s="178" t="s">
        <v>568</v>
      </c>
      <c r="C10476" s="178">
        <v>2050</v>
      </c>
      <c r="D10476" s="178" t="s">
        <v>336</v>
      </c>
      <c r="E10476" s="178" t="s">
        <v>337</v>
      </c>
      <c r="F10476" s="178" t="s">
        <v>569</v>
      </c>
      <c r="G10476" s="178">
        <v>169</v>
      </c>
      <c r="H10476" s="178">
        <v>5.1736255409199998E-4</v>
      </c>
      <c r="I10476" s="178">
        <v>5.7944606058304006E-4</v>
      </c>
      <c r="J10476" s="178" t="s">
        <v>625</v>
      </c>
    </row>
    <row r="10477" spans="1:10" x14ac:dyDescent="0.45">
      <c r="A10477" s="178" t="s">
        <v>567</v>
      </c>
      <c r="B10477" s="178" t="s">
        <v>568</v>
      </c>
      <c r="C10477" s="178">
        <v>2050</v>
      </c>
      <c r="D10477" s="178" t="s">
        <v>336</v>
      </c>
      <c r="E10477" s="178" t="s">
        <v>337</v>
      </c>
      <c r="F10477" s="178" t="s">
        <v>570</v>
      </c>
      <c r="G10477" s="178">
        <v>171</v>
      </c>
      <c r="H10477" s="178">
        <v>6.5514883317500006E-5</v>
      </c>
      <c r="I10477" s="178">
        <v>7.3376669315600011E-5</v>
      </c>
      <c r="J10477" s="178" t="s">
        <v>625</v>
      </c>
    </row>
    <row r="10478" spans="1:10" x14ac:dyDescent="0.45">
      <c r="A10478" s="178" t="s">
        <v>567</v>
      </c>
      <c r="B10478" s="178" t="s">
        <v>568</v>
      </c>
      <c r="C10478" s="178">
        <v>2050</v>
      </c>
      <c r="D10478" s="178" t="s">
        <v>336</v>
      </c>
      <c r="E10478" s="178" t="s">
        <v>337</v>
      </c>
      <c r="F10478" s="178" t="s">
        <v>573</v>
      </c>
      <c r="G10478" s="178">
        <v>173</v>
      </c>
      <c r="H10478" s="178">
        <v>5.5492416140619997E-4</v>
      </c>
      <c r="I10478" s="178">
        <v>6.21515060774944E-4</v>
      </c>
      <c r="J10478" s="178" t="s">
        <v>625</v>
      </c>
    </row>
    <row r="10479" spans="1:10" x14ac:dyDescent="0.45">
      <c r="A10479" s="178" t="s">
        <v>567</v>
      </c>
      <c r="B10479" s="178" t="s">
        <v>568</v>
      </c>
      <c r="C10479" s="178">
        <v>2050</v>
      </c>
      <c r="D10479" s="178" t="s">
        <v>336</v>
      </c>
      <c r="E10479" s="178" t="s">
        <v>337</v>
      </c>
      <c r="F10479" s="178" t="s">
        <v>570</v>
      </c>
      <c r="G10479" s="178">
        <v>177</v>
      </c>
      <c r="H10479" s="178">
        <v>6.3484825659500003E-5</v>
      </c>
      <c r="I10479" s="178">
        <v>7.1103004738640009E-5</v>
      </c>
      <c r="J10479" s="178" t="s">
        <v>625</v>
      </c>
    </row>
    <row r="10480" spans="1:10" x14ac:dyDescent="0.45">
      <c r="A10480" s="178" t="s">
        <v>567</v>
      </c>
      <c r="B10480" s="178" t="s">
        <v>568</v>
      </c>
      <c r="C10480" s="178">
        <v>2050</v>
      </c>
      <c r="D10480" s="178" t="s">
        <v>336</v>
      </c>
      <c r="E10480" s="178" t="s">
        <v>337</v>
      </c>
      <c r="F10480" s="178" t="s">
        <v>573</v>
      </c>
      <c r="G10480" s="178">
        <v>181</v>
      </c>
      <c r="H10480" s="178">
        <v>1.801450998755E-4</v>
      </c>
      <c r="I10480" s="178">
        <v>2.0176251186056004E-4</v>
      </c>
      <c r="J10480" s="178" t="s">
        <v>625</v>
      </c>
    </row>
    <row r="10481" spans="1:10" x14ac:dyDescent="0.45">
      <c r="A10481" s="178" t="s">
        <v>567</v>
      </c>
      <c r="B10481" s="178" t="s">
        <v>568</v>
      </c>
      <c r="C10481" s="178">
        <v>2050</v>
      </c>
      <c r="D10481" s="178" t="s">
        <v>336</v>
      </c>
      <c r="E10481" s="178" t="s">
        <v>337</v>
      </c>
      <c r="F10481" s="178" t="s">
        <v>570</v>
      </c>
      <c r="G10481" s="178">
        <v>182</v>
      </c>
      <c r="H10481" s="178">
        <v>9.8994809377499993E-5</v>
      </c>
      <c r="I10481" s="178">
        <v>1.108741865028E-4</v>
      </c>
      <c r="J10481" s="178" t="s">
        <v>625</v>
      </c>
    </row>
    <row r="10482" spans="1:10" x14ac:dyDescent="0.45">
      <c r="A10482" s="178" t="s">
        <v>567</v>
      </c>
      <c r="B10482" s="178" t="s">
        <v>568</v>
      </c>
      <c r="C10482" s="178">
        <v>2050</v>
      </c>
      <c r="D10482" s="178" t="s">
        <v>336</v>
      </c>
      <c r="E10482" s="178" t="s">
        <v>337</v>
      </c>
      <c r="F10482" s="178" t="s">
        <v>570</v>
      </c>
      <c r="G10482" s="178">
        <v>183</v>
      </c>
      <c r="H10482" s="178">
        <v>1.2258356582610001E-4</v>
      </c>
      <c r="I10482" s="178">
        <v>1.3729359372523201E-4</v>
      </c>
      <c r="J10482" s="178" t="s">
        <v>625</v>
      </c>
    </row>
    <row r="10483" spans="1:10" x14ac:dyDescent="0.45">
      <c r="A10483" s="178" t="s">
        <v>567</v>
      </c>
      <c r="B10483" s="178" t="s">
        <v>568</v>
      </c>
      <c r="C10483" s="178">
        <v>2050</v>
      </c>
      <c r="D10483" s="178" t="s">
        <v>336</v>
      </c>
      <c r="E10483" s="178" t="s">
        <v>337</v>
      </c>
      <c r="F10483" s="178" t="s">
        <v>570</v>
      </c>
      <c r="G10483" s="178">
        <v>185</v>
      </c>
      <c r="H10483" s="178">
        <v>7.0190944825300006E-5</v>
      </c>
      <c r="I10483" s="178">
        <v>7.8613858204336021E-5</v>
      </c>
      <c r="J10483" s="178" t="s">
        <v>625</v>
      </c>
    </row>
    <row r="10484" spans="1:10" x14ac:dyDescent="0.45">
      <c r="A10484" s="178" t="s">
        <v>567</v>
      </c>
      <c r="B10484" s="178" t="s">
        <v>568</v>
      </c>
      <c r="C10484" s="178">
        <v>2050</v>
      </c>
      <c r="D10484" s="178" t="s">
        <v>336</v>
      </c>
      <c r="E10484" s="178" t="s">
        <v>337</v>
      </c>
      <c r="F10484" s="178" t="s">
        <v>569</v>
      </c>
      <c r="G10484" s="178">
        <v>186</v>
      </c>
      <c r="H10484" s="178">
        <v>5.2962749032300005E-4</v>
      </c>
      <c r="I10484" s="178">
        <v>5.9318278916176007E-4</v>
      </c>
      <c r="J10484" s="178" t="s">
        <v>625</v>
      </c>
    </row>
    <row r="10485" spans="1:10" x14ac:dyDescent="0.45">
      <c r="A10485" s="178" t="s">
        <v>567</v>
      </c>
      <c r="B10485" s="178" t="s">
        <v>568</v>
      </c>
      <c r="C10485" s="178">
        <v>2050</v>
      </c>
      <c r="D10485" s="178" t="s">
        <v>336</v>
      </c>
      <c r="E10485" s="178" t="s">
        <v>337</v>
      </c>
      <c r="F10485" s="178" t="s">
        <v>570</v>
      </c>
      <c r="G10485" s="178">
        <v>186</v>
      </c>
      <c r="H10485" s="178">
        <v>1.378369343001E-4</v>
      </c>
      <c r="I10485" s="178">
        <v>1.5437736641611203E-4</v>
      </c>
      <c r="J10485" s="178" t="s">
        <v>625</v>
      </c>
    </row>
    <row r="10486" spans="1:10" x14ac:dyDescent="0.45">
      <c r="A10486" s="178" t="s">
        <v>567</v>
      </c>
      <c r="B10486" s="178" t="s">
        <v>568</v>
      </c>
      <c r="C10486" s="178">
        <v>2050</v>
      </c>
      <c r="D10486" s="178" t="s">
        <v>336</v>
      </c>
      <c r="E10486" s="178" t="s">
        <v>337</v>
      </c>
      <c r="F10486" s="178" t="s">
        <v>574</v>
      </c>
      <c r="G10486" s="178">
        <v>187</v>
      </c>
      <c r="H10486" s="178">
        <v>9.4340182840800004E-5</v>
      </c>
      <c r="I10486" s="178">
        <v>1.0566100478169601E-4</v>
      </c>
      <c r="J10486" s="178" t="s">
        <v>626</v>
      </c>
    </row>
    <row r="10487" spans="1:10" x14ac:dyDescent="0.45">
      <c r="A10487" s="178" t="s">
        <v>567</v>
      </c>
      <c r="B10487" s="178" t="s">
        <v>568</v>
      </c>
      <c r="C10487" s="178">
        <v>2050</v>
      </c>
      <c r="D10487" s="178" t="s">
        <v>336</v>
      </c>
      <c r="E10487" s="178" t="s">
        <v>337</v>
      </c>
      <c r="F10487" s="178" t="s">
        <v>572</v>
      </c>
      <c r="G10487" s="178">
        <v>187</v>
      </c>
      <c r="H10487" s="1">
        <v>6.1939895203999999E-6</v>
      </c>
      <c r="I10487" s="178">
        <v>6.9372682628480002E-6</v>
      </c>
      <c r="J10487" s="178" t="s">
        <v>625</v>
      </c>
    </row>
    <row r="10488" spans="1:10" x14ac:dyDescent="0.45">
      <c r="A10488" s="178" t="s">
        <v>567</v>
      </c>
      <c r="B10488" s="178" t="s">
        <v>568</v>
      </c>
      <c r="C10488" s="178">
        <v>2050</v>
      </c>
      <c r="D10488" s="178" t="s">
        <v>336</v>
      </c>
      <c r="E10488" s="178" t="s">
        <v>337</v>
      </c>
      <c r="F10488" s="178" t="s">
        <v>570</v>
      </c>
      <c r="G10488" s="178">
        <v>189</v>
      </c>
      <c r="H10488" s="178">
        <v>1.190513066831E-4</v>
      </c>
      <c r="I10488" s="178">
        <v>1.3333746348507202E-4</v>
      </c>
      <c r="J10488" s="178" t="s">
        <v>625</v>
      </c>
    </row>
    <row r="10489" spans="1:10" x14ac:dyDescent="0.45">
      <c r="A10489" s="178" t="s">
        <v>567</v>
      </c>
      <c r="B10489" s="178" t="s">
        <v>568</v>
      </c>
      <c r="C10489" s="178">
        <v>2050</v>
      </c>
      <c r="D10489" s="178" t="s">
        <v>336</v>
      </c>
      <c r="E10489" s="178" t="s">
        <v>337</v>
      </c>
      <c r="F10489" s="178" t="s">
        <v>573</v>
      </c>
      <c r="G10489" s="178">
        <v>189</v>
      </c>
      <c r="H10489" s="178">
        <v>1.6898539615800001E-4</v>
      </c>
      <c r="I10489" s="178">
        <v>1.8926364369696003E-4</v>
      </c>
      <c r="J10489" s="178" t="s">
        <v>625</v>
      </c>
    </row>
    <row r="10490" spans="1:10" x14ac:dyDescent="0.45">
      <c r="A10490" s="178" t="s">
        <v>567</v>
      </c>
      <c r="B10490" s="178" t="s">
        <v>568</v>
      </c>
      <c r="C10490" s="178">
        <v>2050</v>
      </c>
      <c r="D10490" s="178" t="s">
        <v>336</v>
      </c>
      <c r="E10490" s="178" t="s">
        <v>337</v>
      </c>
      <c r="F10490" s="178" t="s">
        <v>570</v>
      </c>
      <c r="G10490" s="178">
        <v>190</v>
      </c>
      <c r="H10490" s="178">
        <v>5.8849953347800001E-5</v>
      </c>
      <c r="I10490" s="178">
        <v>6.5911947749536009E-5</v>
      </c>
      <c r="J10490" s="178" t="s">
        <v>625</v>
      </c>
    </row>
    <row r="10491" spans="1:10" x14ac:dyDescent="0.45">
      <c r="A10491" s="178" t="s">
        <v>567</v>
      </c>
      <c r="B10491" s="178" t="s">
        <v>568</v>
      </c>
      <c r="C10491" s="178">
        <v>2050</v>
      </c>
      <c r="D10491" s="178" t="s">
        <v>336</v>
      </c>
      <c r="E10491" s="178" t="s">
        <v>337</v>
      </c>
      <c r="F10491" s="178" t="s">
        <v>569</v>
      </c>
      <c r="G10491" s="178">
        <v>192</v>
      </c>
      <c r="H10491" s="178">
        <v>4.5472162310029998E-4</v>
      </c>
      <c r="I10491" s="178">
        <v>5.0928821787233605E-4</v>
      </c>
      <c r="J10491" s="178" t="s">
        <v>625</v>
      </c>
    </row>
    <row r="10492" spans="1:10" x14ac:dyDescent="0.45">
      <c r="A10492" s="178" t="s">
        <v>567</v>
      </c>
      <c r="B10492" s="178" t="s">
        <v>568</v>
      </c>
      <c r="C10492" s="178">
        <v>2050</v>
      </c>
      <c r="D10492" s="178" t="s">
        <v>336</v>
      </c>
      <c r="E10492" s="178" t="s">
        <v>337</v>
      </c>
      <c r="F10492" s="178" t="s">
        <v>573</v>
      </c>
      <c r="G10492" s="178">
        <v>194</v>
      </c>
      <c r="H10492" s="178">
        <v>4.4136597716720001E-4</v>
      </c>
      <c r="I10492" s="178">
        <v>4.9432989442726408E-4</v>
      </c>
      <c r="J10492" s="178" t="s">
        <v>625</v>
      </c>
    </row>
    <row r="10493" spans="1:10" x14ac:dyDescent="0.45">
      <c r="A10493" s="178" t="s">
        <v>567</v>
      </c>
      <c r="B10493" s="178" t="s">
        <v>568</v>
      </c>
      <c r="C10493" s="178">
        <v>2050</v>
      </c>
      <c r="D10493" s="178" t="s">
        <v>336</v>
      </c>
      <c r="E10493" s="178" t="s">
        <v>337</v>
      </c>
      <c r="F10493" s="178" t="s">
        <v>570</v>
      </c>
      <c r="G10493" s="178">
        <v>204</v>
      </c>
      <c r="H10493" s="178">
        <v>5.9265461459300001E-5</v>
      </c>
      <c r="I10493" s="178">
        <v>6.6377316834416008E-5</v>
      </c>
      <c r="J10493" s="178" t="s">
        <v>625</v>
      </c>
    </row>
    <row r="10494" spans="1:10" x14ac:dyDescent="0.45">
      <c r="A10494" s="178" t="s">
        <v>567</v>
      </c>
      <c r="B10494" s="178" t="s">
        <v>568</v>
      </c>
      <c r="C10494" s="178">
        <v>2050</v>
      </c>
      <c r="D10494" s="178" t="s">
        <v>336</v>
      </c>
      <c r="E10494" s="178" t="s">
        <v>337</v>
      </c>
      <c r="F10494" s="178" t="s">
        <v>570</v>
      </c>
      <c r="G10494" s="178">
        <v>205</v>
      </c>
      <c r="H10494" s="178">
        <v>5.5010852520400001E-5</v>
      </c>
      <c r="I10494" s="178">
        <v>6.1612154822848002E-5</v>
      </c>
      <c r="J10494" s="178" t="s">
        <v>625</v>
      </c>
    </row>
    <row r="10495" spans="1:10" x14ac:dyDescent="0.45">
      <c r="A10495" s="178" t="s">
        <v>567</v>
      </c>
      <c r="B10495" s="178" t="s">
        <v>568</v>
      </c>
      <c r="C10495" s="178">
        <v>2050</v>
      </c>
      <c r="D10495" s="178" t="s">
        <v>336</v>
      </c>
      <c r="E10495" s="178" t="s">
        <v>337</v>
      </c>
      <c r="F10495" s="178" t="s">
        <v>570</v>
      </c>
      <c r="G10495" s="178">
        <v>207</v>
      </c>
      <c r="H10495" s="178">
        <v>5.4296451708099998E-5</v>
      </c>
      <c r="I10495" s="178">
        <v>6.0812025913072001E-5</v>
      </c>
      <c r="J10495" s="178" t="s">
        <v>625</v>
      </c>
    </row>
    <row r="10496" spans="1:10" x14ac:dyDescent="0.45">
      <c r="A10496" s="178" t="s">
        <v>567</v>
      </c>
      <c r="B10496" s="178" t="s">
        <v>568</v>
      </c>
      <c r="C10496" s="178">
        <v>2050</v>
      </c>
      <c r="D10496" s="178" t="s">
        <v>336</v>
      </c>
      <c r="E10496" s="178" t="s">
        <v>337</v>
      </c>
      <c r="F10496" s="178" t="s">
        <v>570</v>
      </c>
      <c r="G10496" s="178">
        <v>208</v>
      </c>
      <c r="H10496" s="178">
        <v>5.4053361964199999E-5</v>
      </c>
      <c r="I10496" s="178">
        <v>6.0539765399904004E-5</v>
      </c>
      <c r="J10496" s="178" t="s">
        <v>625</v>
      </c>
    </row>
    <row r="10497" spans="1:10" x14ac:dyDescent="0.45">
      <c r="A10497" s="178" t="s">
        <v>567</v>
      </c>
      <c r="B10497" s="178" t="s">
        <v>568</v>
      </c>
      <c r="C10497" s="178">
        <v>2050</v>
      </c>
      <c r="D10497" s="178" t="s">
        <v>336</v>
      </c>
      <c r="E10497" s="178" t="s">
        <v>337</v>
      </c>
      <c r="F10497" s="178" t="s">
        <v>571</v>
      </c>
      <c r="G10497" s="178">
        <v>212</v>
      </c>
      <c r="H10497" s="178">
        <v>1.50389232658E-5</v>
      </c>
      <c r="I10497" s="178">
        <v>1.6843594057696001E-5</v>
      </c>
      <c r="J10497" s="178" t="s">
        <v>625</v>
      </c>
    </row>
    <row r="10498" spans="1:10" x14ac:dyDescent="0.45">
      <c r="A10498" s="178" t="s">
        <v>567</v>
      </c>
      <c r="B10498" s="178" t="s">
        <v>568</v>
      </c>
      <c r="C10498" s="178">
        <v>2050</v>
      </c>
      <c r="D10498" s="178" t="s">
        <v>336</v>
      </c>
      <c r="E10498" s="178" t="s">
        <v>337</v>
      </c>
      <c r="F10498" s="178" t="s">
        <v>572</v>
      </c>
      <c r="G10498" s="178">
        <v>213</v>
      </c>
      <c r="H10498" s="1">
        <v>5.2942209549699997E-6</v>
      </c>
      <c r="I10498" s="178">
        <v>5.9295274695664001E-6</v>
      </c>
      <c r="J10498" s="178" t="s">
        <v>625</v>
      </c>
    </row>
    <row r="10499" spans="1:10" x14ac:dyDescent="0.45">
      <c r="A10499" s="178" t="s">
        <v>567</v>
      </c>
      <c r="B10499" s="178" t="s">
        <v>568</v>
      </c>
      <c r="C10499" s="178">
        <v>2050</v>
      </c>
      <c r="D10499" s="178" t="s">
        <v>336</v>
      </c>
      <c r="E10499" s="178" t="s">
        <v>337</v>
      </c>
      <c r="F10499" s="178" t="s">
        <v>569</v>
      </c>
      <c r="G10499" s="178">
        <v>217</v>
      </c>
      <c r="H10499" s="178">
        <v>4.0135267772709997E-4</v>
      </c>
      <c r="I10499" s="178">
        <v>4.4951499905435203E-4</v>
      </c>
      <c r="J10499" s="178" t="s">
        <v>625</v>
      </c>
    </row>
    <row r="10500" spans="1:10" x14ac:dyDescent="0.45">
      <c r="A10500" s="178" t="s">
        <v>567</v>
      </c>
      <c r="B10500" s="178" t="s">
        <v>568</v>
      </c>
      <c r="C10500" s="178">
        <v>2050</v>
      </c>
      <c r="D10500" s="178" t="s">
        <v>336</v>
      </c>
      <c r="E10500" s="178" t="s">
        <v>337</v>
      </c>
      <c r="F10500" s="178" t="s">
        <v>574</v>
      </c>
      <c r="G10500" s="178">
        <v>217</v>
      </c>
      <c r="H10500" s="178">
        <v>8.0635880294699998E-5</v>
      </c>
      <c r="I10500" s="178">
        <v>9.0312185930064E-5</v>
      </c>
      <c r="J10500" s="178" t="s">
        <v>626</v>
      </c>
    </row>
    <row r="10501" spans="1:10" x14ac:dyDescent="0.45">
      <c r="A10501" s="178" t="s">
        <v>567</v>
      </c>
      <c r="B10501" s="178" t="s">
        <v>568</v>
      </c>
      <c r="C10501" s="178">
        <v>2050</v>
      </c>
      <c r="D10501" s="178" t="s">
        <v>336</v>
      </c>
      <c r="E10501" s="178" t="s">
        <v>337</v>
      </c>
      <c r="F10501" s="178" t="s">
        <v>569</v>
      </c>
      <c r="G10501" s="178">
        <v>219</v>
      </c>
      <c r="H10501" s="178">
        <v>3.9821548853069999E-4</v>
      </c>
      <c r="I10501" s="178">
        <v>4.4600134715438403E-4</v>
      </c>
      <c r="J10501" s="178" t="s">
        <v>625</v>
      </c>
    </row>
    <row r="10502" spans="1:10" x14ac:dyDescent="0.45">
      <c r="A10502" s="178" t="s">
        <v>567</v>
      </c>
      <c r="B10502" s="178" t="s">
        <v>568</v>
      </c>
      <c r="C10502" s="178">
        <v>2050</v>
      </c>
      <c r="D10502" s="178" t="s">
        <v>336</v>
      </c>
      <c r="E10502" s="178" t="s">
        <v>337</v>
      </c>
      <c r="F10502" s="178" t="s">
        <v>569</v>
      </c>
      <c r="G10502" s="178">
        <v>221</v>
      </c>
      <c r="H10502" s="178">
        <v>4.4677197001870002E-4</v>
      </c>
      <c r="I10502" s="178">
        <v>5.0038460642094404E-4</v>
      </c>
      <c r="J10502" s="178" t="s">
        <v>625</v>
      </c>
    </row>
    <row r="10503" spans="1:10" x14ac:dyDescent="0.45">
      <c r="A10503" s="178" t="s">
        <v>567</v>
      </c>
      <c r="B10503" s="178" t="s">
        <v>568</v>
      </c>
      <c r="C10503" s="178">
        <v>2050</v>
      </c>
      <c r="D10503" s="178" t="s">
        <v>336</v>
      </c>
      <c r="E10503" s="178" t="s">
        <v>337</v>
      </c>
      <c r="F10503" s="178" t="s">
        <v>570</v>
      </c>
      <c r="G10503" s="178">
        <v>223</v>
      </c>
      <c r="H10503" s="178">
        <v>5.7584729802300003E-5</v>
      </c>
      <c r="I10503" s="178">
        <v>6.4494897378576012E-5</v>
      </c>
      <c r="J10503" s="178" t="s">
        <v>625</v>
      </c>
    </row>
    <row r="10504" spans="1:10" x14ac:dyDescent="0.45">
      <c r="A10504" s="178" t="s">
        <v>567</v>
      </c>
      <c r="B10504" s="178" t="s">
        <v>568</v>
      </c>
      <c r="C10504" s="178">
        <v>2050</v>
      </c>
      <c r="D10504" s="178" t="s">
        <v>336</v>
      </c>
      <c r="E10504" s="178" t="s">
        <v>337</v>
      </c>
      <c r="F10504" s="178" t="s">
        <v>569</v>
      </c>
      <c r="G10504" s="178">
        <v>226</v>
      </c>
      <c r="H10504" s="178">
        <v>4.35836991528E-4</v>
      </c>
      <c r="I10504" s="178">
        <v>4.8813743051136005E-4</v>
      </c>
      <c r="J10504" s="178" t="s">
        <v>625</v>
      </c>
    </row>
    <row r="10505" spans="1:10" x14ac:dyDescent="0.45">
      <c r="A10505" s="178" t="s">
        <v>567</v>
      </c>
      <c r="B10505" s="178" t="s">
        <v>568</v>
      </c>
      <c r="C10505" s="178">
        <v>2050</v>
      </c>
      <c r="D10505" s="178" t="s">
        <v>336</v>
      </c>
      <c r="E10505" s="178" t="s">
        <v>337</v>
      </c>
      <c r="F10505" s="178" t="s">
        <v>569</v>
      </c>
      <c r="G10505" s="178">
        <v>227</v>
      </c>
      <c r="H10505" s="178">
        <v>3.8438307819890001E-4</v>
      </c>
      <c r="I10505" s="178">
        <v>4.3050904758276806E-4</v>
      </c>
      <c r="J10505" s="178" t="s">
        <v>625</v>
      </c>
    </row>
    <row r="10506" spans="1:10" x14ac:dyDescent="0.45">
      <c r="A10506" s="178" t="s">
        <v>567</v>
      </c>
      <c r="B10506" s="178" t="s">
        <v>568</v>
      </c>
      <c r="C10506" s="178">
        <v>2050</v>
      </c>
      <c r="D10506" s="178" t="s">
        <v>336</v>
      </c>
      <c r="E10506" s="178" t="s">
        <v>337</v>
      </c>
      <c r="F10506" s="178" t="s">
        <v>569</v>
      </c>
      <c r="G10506" s="178">
        <v>233</v>
      </c>
      <c r="H10506" s="178">
        <v>3.7354664527809999E-4</v>
      </c>
      <c r="I10506" s="178">
        <v>4.1837224271147204E-4</v>
      </c>
      <c r="J10506" s="178" t="s">
        <v>625</v>
      </c>
    </row>
    <row r="10507" spans="1:10" x14ac:dyDescent="0.45">
      <c r="A10507" s="178" t="s">
        <v>567</v>
      </c>
      <c r="B10507" s="178" t="s">
        <v>568</v>
      </c>
      <c r="C10507" s="178">
        <v>2050</v>
      </c>
      <c r="D10507" s="178" t="s">
        <v>336</v>
      </c>
      <c r="E10507" s="178" t="s">
        <v>337</v>
      </c>
      <c r="F10507" s="178" t="s">
        <v>573</v>
      </c>
      <c r="G10507" s="178">
        <v>234</v>
      </c>
      <c r="H10507" s="178">
        <v>1.5886273467910001E-4</v>
      </c>
      <c r="I10507" s="178">
        <v>1.7792626284059203E-4</v>
      </c>
      <c r="J10507" s="178" t="s">
        <v>625</v>
      </c>
    </row>
    <row r="10508" spans="1:10" x14ac:dyDescent="0.45">
      <c r="A10508" s="178" t="s">
        <v>567</v>
      </c>
      <c r="B10508" s="178" t="s">
        <v>568</v>
      </c>
      <c r="C10508" s="178">
        <v>2050</v>
      </c>
      <c r="D10508" s="178" t="s">
        <v>336</v>
      </c>
      <c r="E10508" s="178" t="s">
        <v>337</v>
      </c>
      <c r="F10508" s="178" t="s">
        <v>570</v>
      </c>
      <c r="G10508" s="178">
        <v>234</v>
      </c>
      <c r="H10508" s="178">
        <v>5.4945034207800001E-5</v>
      </c>
      <c r="I10508" s="178">
        <v>6.1538438312736007E-5</v>
      </c>
      <c r="J10508" s="178" t="s">
        <v>625</v>
      </c>
    </row>
    <row r="10509" spans="1:10" x14ac:dyDescent="0.45">
      <c r="A10509" s="178" t="s">
        <v>567</v>
      </c>
      <c r="B10509" s="178" t="s">
        <v>568</v>
      </c>
      <c r="C10509" s="178">
        <v>2050</v>
      </c>
      <c r="D10509" s="178" t="s">
        <v>336</v>
      </c>
      <c r="E10509" s="178" t="s">
        <v>337</v>
      </c>
      <c r="F10509" s="178" t="s">
        <v>570</v>
      </c>
      <c r="G10509" s="178">
        <v>237</v>
      </c>
      <c r="H10509" s="178">
        <v>4.7609912144299997E-5</v>
      </c>
      <c r="I10509" s="178">
        <v>5.3323101601616E-5</v>
      </c>
      <c r="J10509" s="178" t="s">
        <v>625</v>
      </c>
    </row>
    <row r="10510" spans="1:10" x14ac:dyDescent="0.45">
      <c r="A10510" s="178" t="s">
        <v>567</v>
      </c>
      <c r="B10510" s="178" t="s">
        <v>568</v>
      </c>
      <c r="C10510" s="178">
        <v>2050</v>
      </c>
      <c r="D10510" s="178" t="s">
        <v>336</v>
      </c>
      <c r="E10510" s="178" t="s">
        <v>337</v>
      </c>
      <c r="F10510" s="178" t="s">
        <v>569</v>
      </c>
      <c r="G10510" s="178">
        <v>238</v>
      </c>
      <c r="H10510" s="178">
        <v>3.671556187328E-4</v>
      </c>
      <c r="I10510" s="178">
        <v>4.1121429298073605E-4</v>
      </c>
      <c r="J10510" s="178" t="s">
        <v>625</v>
      </c>
    </row>
    <row r="10511" spans="1:10" x14ac:dyDescent="0.45">
      <c r="A10511" s="178" t="s">
        <v>567</v>
      </c>
      <c r="B10511" s="178" t="s">
        <v>568</v>
      </c>
      <c r="C10511" s="178">
        <v>2050</v>
      </c>
      <c r="D10511" s="178" t="s">
        <v>336</v>
      </c>
      <c r="E10511" s="178" t="s">
        <v>337</v>
      </c>
      <c r="F10511" s="178" t="s">
        <v>572</v>
      </c>
      <c r="G10511" s="178">
        <v>242</v>
      </c>
      <c r="H10511" s="1">
        <v>4.6191180445000003E-6</v>
      </c>
      <c r="I10511" s="178">
        <v>5.1734122098400009E-6</v>
      </c>
      <c r="J10511" s="178" t="s">
        <v>625</v>
      </c>
    </row>
    <row r="10512" spans="1:10" x14ac:dyDescent="0.45">
      <c r="A10512" s="178" t="s">
        <v>567</v>
      </c>
      <c r="B10512" s="178" t="s">
        <v>568</v>
      </c>
      <c r="C10512" s="178">
        <v>2050</v>
      </c>
      <c r="D10512" s="178" t="s">
        <v>336</v>
      </c>
      <c r="E10512" s="178" t="s">
        <v>337</v>
      </c>
      <c r="F10512" s="178" t="s">
        <v>570</v>
      </c>
      <c r="G10512" s="178">
        <v>246</v>
      </c>
      <c r="H10512" s="178">
        <v>4.5444423449200001E-5</v>
      </c>
      <c r="I10512" s="178">
        <v>5.0897754263104005E-5</v>
      </c>
      <c r="J10512" s="178" t="s">
        <v>625</v>
      </c>
    </row>
    <row r="10513" spans="1:10" x14ac:dyDescent="0.45">
      <c r="A10513" s="178" t="s">
        <v>567</v>
      </c>
      <c r="B10513" s="178" t="s">
        <v>568</v>
      </c>
      <c r="C10513" s="178">
        <v>2050</v>
      </c>
      <c r="D10513" s="178" t="s">
        <v>336</v>
      </c>
      <c r="E10513" s="178" t="s">
        <v>337</v>
      </c>
      <c r="F10513" s="178" t="s">
        <v>569</v>
      </c>
      <c r="G10513" s="178">
        <v>249</v>
      </c>
      <c r="H10513" s="178">
        <v>3.5117025254289999E-4</v>
      </c>
      <c r="I10513" s="178">
        <v>3.9331068284804803E-4</v>
      </c>
      <c r="J10513" s="178" t="s">
        <v>625</v>
      </c>
    </row>
    <row r="10514" spans="1:10" x14ac:dyDescent="0.45">
      <c r="A10514" s="178" t="s">
        <v>567</v>
      </c>
      <c r="B10514" s="178" t="s">
        <v>568</v>
      </c>
      <c r="C10514" s="178">
        <v>2050</v>
      </c>
      <c r="D10514" s="178" t="s">
        <v>336</v>
      </c>
      <c r="E10514" s="178" t="s">
        <v>337</v>
      </c>
      <c r="F10514" s="178" t="s">
        <v>570</v>
      </c>
      <c r="G10514" s="178">
        <v>252</v>
      </c>
      <c r="H10514" s="178">
        <v>4.4720847654399999E-5</v>
      </c>
      <c r="I10514" s="178">
        <v>5.0087349372928005E-5</v>
      </c>
      <c r="J10514" s="178" t="s">
        <v>625</v>
      </c>
    </row>
    <row r="10515" spans="1:10" x14ac:dyDescent="0.45">
      <c r="A10515" s="178" t="s">
        <v>567</v>
      </c>
      <c r="B10515" s="178" t="s">
        <v>568</v>
      </c>
      <c r="C10515" s="178">
        <v>2050</v>
      </c>
      <c r="D10515" s="178" t="s">
        <v>336</v>
      </c>
      <c r="E10515" s="178" t="s">
        <v>337</v>
      </c>
      <c r="F10515" s="178" t="s">
        <v>570</v>
      </c>
      <c r="G10515" s="178">
        <v>254</v>
      </c>
      <c r="H10515" s="178">
        <v>5.0707956688700002E-5</v>
      </c>
      <c r="I10515" s="178">
        <v>5.6792911491344005E-5</v>
      </c>
      <c r="J10515" s="178" t="s">
        <v>625</v>
      </c>
    </row>
    <row r="10516" spans="1:10" x14ac:dyDescent="0.45">
      <c r="A10516" s="178" t="s">
        <v>567</v>
      </c>
      <c r="B10516" s="178" t="s">
        <v>568</v>
      </c>
      <c r="C10516" s="178">
        <v>2050</v>
      </c>
      <c r="D10516" s="178" t="s">
        <v>336</v>
      </c>
      <c r="E10516" s="178" t="s">
        <v>337</v>
      </c>
      <c r="F10516" s="178" t="s">
        <v>571</v>
      </c>
      <c r="G10516" s="178">
        <v>257</v>
      </c>
      <c r="H10516" s="178">
        <v>1.23523950606E-5</v>
      </c>
      <c r="I10516" s="178">
        <v>1.3834682467872002E-5</v>
      </c>
      <c r="J10516" s="178" t="s">
        <v>625</v>
      </c>
    </row>
    <row r="10517" spans="1:10" x14ac:dyDescent="0.45">
      <c r="A10517" s="178" t="s">
        <v>567</v>
      </c>
      <c r="B10517" s="178" t="s">
        <v>568</v>
      </c>
      <c r="C10517" s="178">
        <v>2050</v>
      </c>
      <c r="D10517" s="178" t="s">
        <v>336</v>
      </c>
      <c r="E10517" s="178" t="s">
        <v>337</v>
      </c>
      <c r="F10517" s="178" t="s">
        <v>570</v>
      </c>
      <c r="G10517" s="178">
        <v>259</v>
      </c>
      <c r="H10517" s="178">
        <v>4.3401218135799998E-5</v>
      </c>
      <c r="I10517" s="178">
        <v>4.8609364312096002E-5</v>
      </c>
      <c r="J10517" s="178" t="s">
        <v>625</v>
      </c>
    </row>
    <row r="10518" spans="1:10" x14ac:dyDescent="0.45">
      <c r="A10518" s="178" t="s">
        <v>567</v>
      </c>
      <c r="B10518" s="178" t="s">
        <v>568</v>
      </c>
      <c r="C10518" s="178">
        <v>2050</v>
      </c>
      <c r="D10518" s="178" t="s">
        <v>336</v>
      </c>
      <c r="E10518" s="178" t="s">
        <v>337</v>
      </c>
      <c r="F10518" s="178" t="s">
        <v>570</v>
      </c>
      <c r="G10518" s="178">
        <v>261</v>
      </c>
      <c r="H10518" s="178">
        <v>4.3113548599599998E-5</v>
      </c>
      <c r="I10518" s="178">
        <v>4.8287174431552E-5</v>
      </c>
      <c r="J10518" s="178" t="s">
        <v>625</v>
      </c>
    </row>
    <row r="10519" spans="1:10" x14ac:dyDescent="0.45">
      <c r="A10519" s="178" t="s">
        <v>567</v>
      </c>
      <c r="B10519" s="178" t="s">
        <v>568</v>
      </c>
      <c r="C10519" s="178">
        <v>2050</v>
      </c>
      <c r="D10519" s="178" t="s">
        <v>336</v>
      </c>
      <c r="E10519" s="178" t="s">
        <v>337</v>
      </c>
      <c r="F10519" s="178" t="s">
        <v>574</v>
      </c>
      <c r="G10519" s="178">
        <v>265</v>
      </c>
      <c r="H10519" s="178">
        <v>7.0353438786700004E-5</v>
      </c>
      <c r="I10519" s="178">
        <v>7.8795851441104017E-5</v>
      </c>
      <c r="J10519" s="178" t="s">
        <v>626</v>
      </c>
    </row>
    <row r="10520" spans="1:10" x14ac:dyDescent="0.45">
      <c r="A10520" s="178" t="s">
        <v>567</v>
      </c>
      <c r="B10520" s="178" t="s">
        <v>568</v>
      </c>
      <c r="C10520" s="178">
        <v>2050</v>
      </c>
      <c r="D10520" s="178" t="s">
        <v>336</v>
      </c>
      <c r="E10520" s="178" t="s">
        <v>337</v>
      </c>
      <c r="F10520" s="178" t="s">
        <v>569</v>
      </c>
      <c r="G10520" s="178">
        <v>267</v>
      </c>
      <c r="H10520" s="178">
        <v>3.2607128377999998E-4</v>
      </c>
      <c r="I10520" s="178">
        <v>3.6519983783359999E-4</v>
      </c>
      <c r="J10520" s="178" t="s">
        <v>625</v>
      </c>
    </row>
    <row r="10521" spans="1:10" x14ac:dyDescent="0.45">
      <c r="A10521" s="178" t="s">
        <v>567</v>
      </c>
      <c r="B10521" s="178" t="s">
        <v>568</v>
      </c>
      <c r="C10521" s="178">
        <v>2050</v>
      </c>
      <c r="D10521" s="178" t="s">
        <v>336</v>
      </c>
      <c r="E10521" s="178" t="s">
        <v>337</v>
      </c>
      <c r="F10521" s="178" t="s">
        <v>569</v>
      </c>
      <c r="G10521" s="178">
        <v>270</v>
      </c>
      <c r="H10521" s="178">
        <v>3.233034512959E-4</v>
      </c>
      <c r="I10521" s="178">
        <v>3.6209986545140803E-4</v>
      </c>
      <c r="J10521" s="178" t="s">
        <v>625</v>
      </c>
    </row>
    <row r="10522" spans="1:10" x14ac:dyDescent="0.45">
      <c r="A10522" s="178" t="s">
        <v>567</v>
      </c>
      <c r="B10522" s="178" t="s">
        <v>568</v>
      </c>
      <c r="C10522" s="178">
        <v>2050</v>
      </c>
      <c r="D10522" s="178" t="s">
        <v>336</v>
      </c>
      <c r="E10522" s="178" t="s">
        <v>337</v>
      </c>
      <c r="F10522" s="178" t="s">
        <v>569</v>
      </c>
      <c r="G10522" s="178">
        <v>271</v>
      </c>
      <c r="H10522" s="178">
        <v>3.6309237475510003E-4</v>
      </c>
      <c r="I10522" s="178">
        <v>4.0666345972571207E-4</v>
      </c>
      <c r="J10522" s="178" t="s">
        <v>625</v>
      </c>
    </row>
    <row r="10523" spans="1:10" x14ac:dyDescent="0.45">
      <c r="A10523" s="178" t="s">
        <v>567</v>
      </c>
      <c r="B10523" s="178" t="s">
        <v>568</v>
      </c>
      <c r="C10523" s="178">
        <v>2050</v>
      </c>
      <c r="D10523" s="178" t="s">
        <v>336</v>
      </c>
      <c r="E10523" s="178" t="s">
        <v>337</v>
      </c>
      <c r="F10523" s="178" t="s">
        <v>573</v>
      </c>
      <c r="G10523" s="178">
        <v>277</v>
      </c>
      <c r="H10523" s="178">
        <v>1.462563232053E-4</v>
      </c>
      <c r="I10523" s="178">
        <v>1.6380708198993603E-4</v>
      </c>
      <c r="J10523" s="178" t="s">
        <v>625</v>
      </c>
    </row>
    <row r="10524" spans="1:10" x14ac:dyDescent="0.45">
      <c r="A10524" s="178" t="s">
        <v>567</v>
      </c>
      <c r="B10524" s="178" t="s">
        <v>568</v>
      </c>
      <c r="C10524" s="178">
        <v>2050</v>
      </c>
      <c r="D10524" s="178" t="s">
        <v>336</v>
      </c>
      <c r="E10524" s="178" t="s">
        <v>337</v>
      </c>
      <c r="F10524" s="178" t="s">
        <v>569</v>
      </c>
      <c r="G10524" s="178">
        <v>282</v>
      </c>
      <c r="H10524" s="178">
        <v>3.0979228904469999E-4</v>
      </c>
      <c r="I10524" s="178">
        <v>3.4696736373006403E-4</v>
      </c>
      <c r="J10524" s="178" t="s">
        <v>625</v>
      </c>
    </row>
    <row r="10525" spans="1:10" x14ac:dyDescent="0.45">
      <c r="A10525" s="178" t="s">
        <v>567</v>
      </c>
      <c r="B10525" s="178" t="s">
        <v>568</v>
      </c>
      <c r="C10525" s="178">
        <v>2050</v>
      </c>
      <c r="D10525" s="178" t="s">
        <v>336</v>
      </c>
      <c r="E10525" s="178" t="s">
        <v>337</v>
      </c>
      <c r="F10525" s="178" t="s">
        <v>570</v>
      </c>
      <c r="G10525" s="178">
        <v>291</v>
      </c>
      <c r="H10525" s="178">
        <v>4.4135624193600002E-5</v>
      </c>
      <c r="I10525" s="178">
        <v>4.9431899096832008E-5</v>
      </c>
      <c r="J10525" s="178" t="s">
        <v>625</v>
      </c>
    </row>
    <row r="10526" spans="1:10" x14ac:dyDescent="0.45">
      <c r="A10526" s="178" t="s">
        <v>567</v>
      </c>
      <c r="B10526" s="178" t="s">
        <v>568</v>
      </c>
      <c r="C10526" s="178">
        <v>2050</v>
      </c>
      <c r="D10526" s="178" t="s">
        <v>336</v>
      </c>
      <c r="E10526" s="178" t="s">
        <v>337</v>
      </c>
      <c r="F10526" s="178" t="s">
        <v>571</v>
      </c>
      <c r="G10526" s="178">
        <v>293</v>
      </c>
      <c r="H10526" s="178">
        <v>1.0839481546999999E-5</v>
      </c>
      <c r="I10526" s="178">
        <v>1.2140219332640001E-5</v>
      </c>
      <c r="J10526" s="178" t="s">
        <v>625</v>
      </c>
    </row>
    <row r="10527" spans="1:10" x14ac:dyDescent="0.45">
      <c r="A10527" s="178" t="s">
        <v>567</v>
      </c>
      <c r="B10527" s="178" t="s">
        <v>568</v>
      </c>
      <c r="C10527" s="178">
        <v>2050</v>
      </c>
      <c r="D10527" s="178" t="s">
        <v>336</v>
      </c>
      <c r="E10527" s="178" t="s">
        <v>337</v>
      </c>
      <c r="F10527" s="178" t="s">
        <v>570</v>
      </c>
      <c r="G10527" s="178">
        <v>297</v>
      </c>
      <c r="H10527" s="178">
        <v>3.7893467379000002E-5</v>
      </c>
      <c r="I10527" s="178">
        <v>4.2440683464480005E-5</v>
      </c>
      <c r="J10527" s="178" t="s">
        <v>625</v>
      </c>
    </row>
    <row r="10528" spans="1:10" x14ac:dyDescent="0.45">
      <c r="A10528" s="178" t="s">
        <v>567</v>
      </c>
      <c r="B10528" s="178" t="s">
        <v>568</v>
      </c>
      <c r="C10528" s="178">
        <v>2050</v>
      </c>
      <c r="D10528" s="178" t="s">
        <v>336</v>
      </c>
      <c r="E10528" s="178" t="s">
        <v>337</v>
      </c>
      <c r="F10528" s="178" t="s">
        <v>573</v>
      </c>
      <c r="G10528" s="178">
        <v>300</v>
      </c>
      <c r="H10528" s="178">
        <v>1.4014412590769999E-4</v>
      </c>
      <c r="I10528" s="178">
        <v>1.5696142101662399E-4</v>
      </c>
      <c r="J10528" s="178" t="s">
        <v>625</v>
      </c>
    </row>
    <row r="10529" spans="1:10" x14ac:dyDescent="0.45">
      <c r="A10529" s="178" t="s">
        <v>567</v>
      </c>
      <c r="B10529" s="178" t="s">
        <v>568</v>
      </c>
      <c r="C10529" s="178">
        <v>2050</v>
      </c>
      <c r="D10529" s="178" t="s">
        <v>336</v>
      </c>
      <c r="E10529" s="178" t="s">
        <v>337</v>
      </c>
      <c r="F10529" s="178" t="s">
        <v>569</v>
      </c>
      <c r="G10529" s="178">
        <v>307</v>
      </c>
      <c r="H10529" s="178">
        <v>5.6891204440030004E-4</v>
      </c>
      <c r="I10529" s="178">
        <v>6.3718148972833613E-4</v>
      </c>
      <c r="J10529" s="178" t="s">
        <v>625</v>
      </c>
    </row>
    <row r="10530" spans="1:10" x14ac:dyDescent="0.45">
      <c r="A10530" s="178" t="s">
        <v>567</v>
      </c>
      <c r="B10530" s="178" t="s">
        <v>568</v>
      </c>
      <c r="C10530" s="178">
        <v>2050</v>
      </c>
      <c r="D10530" s="178" t="s">
        <v>336</v>
      </c>
      <c r="E10530" s="178" t="s">
        <v>337</v>
      </c>
      <c r="F10530" s="178" t="s">
        <v>572</v>
      </c>
      <c r="G10530" s="178">
        <v>311</v>
      </c>
      <c r="H10530" s="1">
        <v>3.5408891108100002E-6</v>
      </c>
      <c r="I10530" s="178">
        <v>3.9657958041072003E-6</v>
      </c>
      <c r="J10530" s="178" t="s">
        <v>625</v>
      </c>
    </row>
    <row r="10531" spans="1:10" x14ac:dyDescent="0.45">
      <c r="A10531" s="178" t="s">
        <v>567</v>
      </c>
      <c r="B10531" s="178" t="s">
        <v>568</v>
      </c>
      <c r="C10531" s="178">
        <v>2050</v>
      </c>
      <c r="D10531" s="178" t="s">
        <v>336</v>
      </c>
      <c r="E10531" s="178" t="s">
        <v>337</v>
      </c>
      <c r="F10531" s="178" t="s">
        <v>569</v>
      </c>
      <c r="G10531" s="178">
        <v>311</v>
      </c>
      <c r="H10531" s="178">
        <v>3.1594029860570002E-4</v>
      </c>
      <c r="I10531" s="178">
        <v>3.5385313443838404E-4</v>
      </c>
      <c r="J10531" s="178" t="s">
        <v>625</v>
      </c>
    </row>
    <row r="10532" spans="1:10" x14ac:dyDescent="0.45">
      <c r="A10532" s="178" t="s">
        <v>567</v>
      </c>
      <c r="B10532" s="178" t="s">
        <v>568</v>
      </c>
      <c r="C10532" s="178">
        <v>2050</v>
      </c>
      <c r="D10532" s="178" t="s">
        <v>336</v>
      </c>
      <c r="E10532" s="178" t="s">
        <v>337</v>
      </c>
      <c r="F10532" s="178" t="s">
        <v>572</v>
      </c>
      <c r="G10532" s="178">
        <v>318</v>
      </c>
      <c r="H10532" s="1">
        <v>3.4133240660599998E-6</v>
      </c>
      <c r="I10532" s="178">
        <v>3.8229229539872E-6</v>
      </c>
      <c r="J10532" s="178" t="s">
        <v>625</v>
      </c>
    </row>
    <row r="10533" spans="1:10" x14ac:dyDescent="0.45">
      <c r="A10533" s="178" t="s">
        <v>567</v>
      </c>
      <c r="B10533" s="178" t="s">
        <v>568</v>
      </c>
      <c r="C10533" s="178">
        <v>2050</v>
      </c>
      <c r="D10533" s="178" t="s">
        <v>336</v>
      </c>
      <c r="E10533" s="178" t="s">
        <v>337</v>
      </c>
      <c r="F10533" s="178" t="s">
        <v>569</v>
      </c>
      <c r="G10533" s="178">
        <v>326</v>
      </c>
      <c r="H10533" s="178">
        <v>2.6807820540849999E-4</v>
      </c>
      <c r="I10533" s="178">
        <v>3.0024759005752E-4</v>
      </c>
      <c r="J10533" s="178" t="s">
        <v>625</v>
      </c>
    </row>
    <row r="10534" spans="1:10" x14ac:dyDescent="0.45">
      <c r="A10534" s="178" t="s">
        <v>567</v>
      </c>
      <c r="B10534" s="178" t="s">
        <v>568</v>
      </c>
      <c r="C10534" s="178">
        <v>2050</v>
      </c>
      <c r="D10534" s="178" t="s">
        <v>336</v>
      </c>
      <c r="E10534" s="178" t="s">
        <v>337</v>
      </c>
      <c r="F10534" s="178" t="s">
        <v>569</v>
      </c>
      <c r="G10534" s="178">
        <v>333</v>
      </c>
      <c r="H10534" s="178">
        <v>2.6143746799789998E-4</v>
      </c>
      <c r="I10534" s="178">
        <v>2.9280996415764803E-4</v>
      </c>
      <c r="J10534" s="178" t="s">
        <v>625</v>
      </c>
    </row>
    <row r="10535" spans="1:10" x14ac:dyDescent="0.45">
      <c r="A10535" s="178" t="s">
        <v>567</v>
      </c>
      <c r="B10535" s="178" t="s">
        <v>568</v>
      </c>
      <c r="C10535" s="178">
        <v>2050</v>
      </c>
      <c r="D10535" s="178" t="s">
        <v>336</v>
      </c>
      <c r="E10535" s="178" t="s">
        <v>337</v>
      </c>
      <c r="F10535" s="178" t="s">
        <v>573</v>
      </c>
      <c r="G10535" s="178">
        <v>334</v>
      </c>
      <c r="H10535" s="178">
        <v>1.4750844275109999E-4</v>
      </c>
      <c r="I10535" s="178">
        <v>1.65209455881232E-4</v>
      </c>
      <c r="J10535" s="178" t="s">
        <v>625</v>
      </c>
    </row>
    <row r="10536" spans="1:10" x14ac:dyDescent="0.45">
      <c r="A10536" s="178" t="s">
        <v>567</v>
      </c>
      <c r="B10536" s="178" t="s">
        <v>568</v>
      </c>
      <c r="C10536" s="178">
        <v>2050</v>
      </c>
      <c r="D10536" s="178" t="s">
        <v>336</v>
      </c>
      <c r="E10536" s="178" t="s">
        <v>337</v>
      </c>
      <c r="F10536" s="178" t="s">
        <v>574</v>
      </c>
      <c r="G10536" s="178">
        <v>335</v>
      </c>
      <c r="H10536" s="178">
        <v>5.19880813954E-5</v>
      </c>
      <c r="I10536" s="178">
        <v>5.8226651162848009E-5</v>
      </c>
      <c r="J10536" s="178" t="s">
        <v>626</v>
      </c>
    </row>
    <row r="10537" spans="1:10" x14ac:dyDescent="0.45">
      <c r="A10537" s="178" t="s">
        <v>567</v>
      </c>
      <c r="B10537" s="178" t="s">
        <v>568</v>
      </c>
      <c r="C10537" s="178">
        <v>2050</v>
      </c>
      <c r="D10537" s="178" t="s">
        <v>336</v>
      </c>
      <c r="E10537" s="178" t="s">
        <v>337</v>
      </c>
      <c r="F10537" s="178" t="s">
        <v>570</v>
      </c>
      <c r="G10537" s="178">
        <v>337</v>
      </c>
      <c r="H10537" s="178">
        <v>3.3446056477300001E-5</v>
      </c>
      <c r="I10537" s="178">
        <v>3.7459583254576006E-5</v>
      </c>
      <c r="J10537" s="178" t="s">
        <v>625</v>
      </c>
    </row>
    <row r="10538" spans="1:10" x14ac:dyDescent="0.45">
      <c r="A10538" s="178" t="s">
        <v>567</v>
      </c>
      <c r="B10538" s="178" t="s">
        <v>568</v>
      </c>
      <c r="C10538" s="178">
        <v>2050</v>
      </c>
      <c r="D10538" s="178" t="s">
        <v>336</v>
      </c>
      <c r="E10538" s="178" t="s">
        <v>337</v>
      </c>
      <c r="F10538" s="178" t="s">
        <v>570</v>
      </c>
      <c r="G10538" s="178">
        <v>340</v>
      </c>
      <c r="H10538" s="178">
        <v>3.3184624044200002E-5</v>
      </c>
      <c r="I10538" s="178">
        <v>3.7166778929504003E-5</v>
      </c>
      <c r="J10538" s="178" t="s">
        <v>625</v>
      </c>
    </row>
    <row r="10539" spans="1:10" x14ac:dyDescent="0.45">
      <c r="A10539" s="178" t="s">
        <v>567</v>
      </c>
      <c r="B10539" s="178" t="s">
        <v>568</v>
      </c>
      <c r="C10539" s="178">
        <v>2050</v>
      </c>
      <c r="D10539" s="178" t="s">
        <v>336</v>
      </c>
      <c r="E10539" s="178" t="s">
        <v>337</v>
      </c>
      <c r="F10539" s="178" t="s">
        <v>571</v>
      </c>
      <c r="G10539" s="178">
        <v>342</v>
      </c>
      <c r="H10539" s="1">
        <v>9.2648861027599992E-6</v>
      </c>
      <c r="I10539" s="178">
        <v>1.0376672435091199E-5</v>
      </c>
      <c r="J10539" s="178" t="s">
        <v>625</v>
      </c>
    </row>
    <row r="10540" spans="1:10" x14ac:dyDescent="0.45">
      <c r="A10540" s="178" t="s">
        <v>567</v>
      </c>
      <c r="B10540" s="178" t="s">
        <v>568</v>
      </c>
      <c r="C10540" s="178">
        <v>2050</v>
      </c>
      <c r="D10540" s="178" t="s">
        <v>336</v>
      </c>
      <c r="E10540" s="178" t="s">
        <v>337</v>
      </c>
      <c r="F10540" s="178" t="s">
        <v>574</v>
      </c>
      <c r="G10540" s="178">
        <v>345</v>
      </c>
      <c r="H10540" s="178">
        <v>5.3931013098899999E-5</v>
      </c>
      <c r="I10540" s="178">
        <v>6.0402734670768003E-5</v>
      </c>
      <c r="J10540" s="178" t="s">
        <v>626</v>
      </c>
    </row>
    <row r="10541" spans="1:10" x14ac:dyDescent="0.45">
      <c r="A10541" s="178" t="s">
        <v>567</v>
      </c>
      <c r="B10541" s="178" t="s">
        <v>568</v>
      </c>
      <c r="C10541" s="178">
        <v>2050</v>
      </c>
      <c r="D10541" s="178" t="s">
        <v>336</v>
      </c>
      <c r="E10541" s="178" t="s">
        <v>337</v>
      </c>
      <c r="F10541" s="178" t="s">
        <v>570</v>
      </c>
      <c r="G10541" s="178">
        <v>347</v>
      </c>
      <c r="H10541" s="178">
        <v>3.7230995076200002E-5</v>
      </c>
      <c r="I10541" s="178">
        <v>4.1698714485344003E-5</v>
      </c>
      <c r="J10541" s="178" t="s">
        <v>625</v>
      </c>
    </row>
    <row r="10542" spans="1:10" x14ac:dyDescent="0.45">
      <c r="A10542" s="178" t="s">
        <v>567</v>
      </c>
      <c r="B10542" s="178" t="s">
        <v>568</v>
      </c>
      <c r="C10542" s="178">
        <v>2050</v>
      </c>
      <c r="D10542" s="178" t="s">
        <v>336</v>
      </c>
      <c r="E10542" s="178" t="s">
        <v>337</v>
      </c>
      <c r="F10542" s="178" t="s">
        <v>573</v>
      </c>
      <c r="G10542" s="178">
        <v>351</v>
      </c>
      <c r="H10542" s="178">
        <v>2.5736498355400002E-4</v>
      </c>
      <c r="I10542" s="178">
        <v>2.8824878158048003E-4</v>
      </c>
      <c r="J10542" s="178" t="s">
        <v>625</v>
      </c>
    </row>
    <row r="10543" spans="1:10" x14ac:dyDescent="0.45">
      <c r="A10543" s="178" t="s">
        <v>567</v>
      </c>
      <c r="B10543" s="178" t="s">
        <v>568</v>
      </c>
      <c r="C10543" s="178">
        <v>2050</v>
      </c>
      <c r="D10543" s="178" t="s">
        <v>336</v>
      </c>
      <c r="E10543" s="178" t="s">
        <v>337</v>
      </c>
      <c r="F10543" s="178" t="s">
        <v>570</v>
      </c>
      <c r="G10543" s="178">
        <v>352</v>
      </c>
      <c r="H10543" s="178">
        <v>3.2031923183200003E-5</v>
      </c>
      <c r="I10543" s="178">
        <v>3.5875753965184005E-5</v>
      </c>
      <c r="J10543" s="178" t="s">
        <v>625</v>
      </c>
    </row>
    <row r="10544" spans="1:10" x14ac:dyDescent="0.45">
      <c r="A10544" s="178" t="s">
        <v>567</v>
      </c>
      <c r="B10544" s="178" t="s">
        <v>568</v>
      </c>
      <c r="C10544" s="178">
        <v>2050</v>
      </c>
      <c r="D10544" s="178" t="s">
        <v>336</v>
      </c>
      <c r="E10544" s="178" t="s">
        <v>337</v>
      </c>
      <c r="F10544" s="178" t="s">
        <v>570</v>
      </c>
      <c r="G10544" s="178">
        <v>356</v>
      </c>
      <c r="H10544" s="178">
        <v>3.6319746868699999E-5</v>
      </c>
      <c r="I10544" s="178">
        <v>4.0678116492944E-5</v>
      </c>
      <c r="J10544" s="178" t="s">
        <v>625</v>
      </c>
    </row>
    <row r="10545" spans="1:10" x14ac:dyDescent="0.45">
      <c r="A10545" s="178" t="s">
        <v>567</v>
      </c>
      <c r="B10545" s="178" t="s">
        <v>568</v>
      </c>
      <c r="C10545" s="178">
        <v>2050</v>
      </c>
      <c r="D10545" s="178" t="s">
        <v>336</v>
      </c>
      <c r="E10545" s="178" t="s">
        <v>337</v>
      </c>
      <c r="F10545" s="178" t="s">
        <v>570</v>
      </c>
      <c r="G10545" s="178">
        <v>362</v>
      </c>
      <c r="H10545" s="178">
        <v>3.1128889531800003E-5</v>
      </c>
      <c r="I10545" s="178">
        <v>3.4864356275616007E-5</v>
      </c>
      <c r="J10545" s="178" t="s">
        <v>625</v>
      </c>
    </row>
    <row r="10546" spans="1:10" x14ac:dyDescent="0.45">
      <c r="A10546" s="178" t="s">
        <v>567</v>
      </c>
      <c r="B10546" s="178" t="s">
        <v>568</v>
      </c>
      <c r="C10546" s="178">
        <v>2050</v>
      </c>
      <c r="D10546" s="178" t="s">
        <v>336</v>
      </c>
      <c r="E10546" s="178" t="s">
        <v>337</v>
      </c>
      <c r="F10546" s="178" t="s">
        <v>570</v>
      </c>
      <c r="G10546" s="178">
        <v>369</v>
      </c>
      <c r="H10546" s="178">
        <v>3.0596300348400003E-5</v>
      </c>
      <c r="I10546" s="178">
        <v>3.4267856390208005E-5</v>
      </c>
      <c r="J10546" s="178" t="s">
        <v>625</v>
      </c>
    </row>
    <row r="10547" spans="1:10" x14ac:dyDescent="0.45">
      <c r="A10547" s="178" t="s">
        <v>567</v>
      </c>
      <c r="B10547" s="178" t="s">
        <v>568</v>
      </c>
      <c r="C10547" s="178">
        <v>2050</v>
      </c>
      <c r="D10547" s="178" t="s">
        <v>336</v>
      </c>
      <c r="E10547" s="178" t="s">
        <v>337</v>
      </c>
      <c r="F10547" s="178" t="s">
        <v>570</v>
      </c>
      <c r="G10547" s="178">
        <v>386</v>
      </c>
      <c r="H10547" s="178">
        <v>2.9264187105599999E-5</v>
      </c>
      <c r="I10547" s="178">
        <v>3.2775889558272005E-5</v>
      </c>
      <c r="J10547" s="178" t="s">
        <v>625</v>
      </c>
    </row>
    <row r="10548" spans="1:10" x14ac:dyDescent="0.45">
      <c r="A10548" s="178" t="s">
        <v>567</v>
      </c>
      <c r="B10548" s="178" t="s">
        <v>568</v>
      </c>
      <c r="C10548" s="178">
        <v>2050</v>
      </c>
      <c r="D10548" s="178" t="s">
        <v>336</v>
      </c>
      <c r="E10548" s="178" t="s">
        <v>337</v>
      </c>
      <c r="F10548" s="178" t="s">
        <v>573</v>
      </c>
      <c r="G10548" s="178">
        <v>387</v>
      </c>
      <c r="H10548" s="178">
        <v>1.182693231385E-4</v>
      </c>
      <c r="I10548" s="178">
        <v>1.3246164191512002E-4</v>
      </c>
      <c r="J10548" s="178" t="s">
        <v>625</v>
      </c>
    </row>
    <row r="10549" spans="1:10" x14ac:dyDescent="0.45">
      <c r="A10549" s="178" t="s">
        <v>567</v>
      </c>
      <c r="B10549" s="178" t="s">
        <v>568</v>
      </c>
      <c r="C10549" s="178">
        <v>2050</v>
      </c>
      <c r="D10549" s="178" t="s">
        <v>336</v>
      </c>
      <c r="E10549" s="178" t="s">
        <v>337</v>
      </c>
      <c r="F10549" s="178" t="s">
        <v>573</v>
      </c>
      <c r="G10549" s="178">
        <v>388</v>
      </c>
      <c r="H10549" s="178">
        <v>1.212734787259E-4</v>
      </c>
      <c r="I10549" s="178">
        <v>1.3582629617300802E-4</v>
      </c>
      <c r="J10549" s="178" t="s">
        <v>625</v>
      </c>
    </row>
    <row r="10550" spans="1:10" x14ac:dyDescent="0.45">
      <c r="A10550" s="178" t="s">
        <v>567</v>
      </c>
      <c r="B10550" s="178" t="s">
        <v>568</v>
      </c>
      <c r="C10550" s="178">
        <v>2050</v>
      </c>
      <c r="D10550" s="178" t="s">
        <v>336</v>
      </c>
      <c r="E10550" s="178" t="s">
        <v>337</v>
      </c>
      <c r="F10550" s="178" t="s">
        <v>573</v>
      </c>
      <c r="G10550" s="178">
        <v>391</v>
      </c>
      <c r="H10550" s="178">
        <v>2.0211112860119999E-4</v>
      </c>
      <c r="I10550" s="178">
        <v>2.2636446403334401E-4</v>
      </c>
      <c r="J10550" s="178" t="s">
        <v>625</v>
      </c>
    </row>
    <row r="10551" spans="1:10" x14ac:dyDescent="0.45">
      <c r="A10551" s="178" t="s">
        <v>567</v>
      </c>
      <c r="B10551" s="178" t="s">
        <v>568</v>
      </c>
      <c r="C10551" s="178">
        <v>2050</v>
      </c>
      <c r="D10551" s="178" t="s">
        <v>336</v>
      </c>
      <c r="E10551" s="178" t="s">
        <v>337</v>
      </c>
      <c r="F10551" s="178" t="s">
        <v>573</v>
      </c>
      <c r="G10551" s="178">
        <v>402</v>
      </c>
      <c r="H10551" s="178">
        <v>1.971643505385E-4</v>
      </c>
      <c r="I10551" s="178">
        <v>2.2082407260312002E-4</v>
      </c>
      <c r="J10551" s="178" t="s">
        <v>625</v>
      </c>
    </row>
    <row r="10552" spans="1:10" x14ac:dyDescent="0.45">
      <c r="A10552" s="178" t="s">
        <v>567</v>
      </c>
      <c r="B10552" s="178" t="s">
        <v>568</v>
      </c>
      <c r="C10552" s="178">
        <v>2050</v>
      </c>
      <c r="D10552" s="178" t="s">
        <v>336</v>
      </c>
      <c r="E10552" s="178" t="s">
        <v>337</v>
      </c>
      <c r="F10552" s="178" t="s">
        <v>570</v>
      </c>
      <c r="G10552" s="178">
        <v>416</v>
      </c>
      <c r="H10552" s="178">
        <v>2.7172607588E-5</v>
      </c>
      <c r="I10552" s="178">
        <v>3.0433320498560002E-5</v>
      </c>
      <c r="J10552" s="178" t="s">
        <v>625</v>
      </c>
    </row>
    <row r="10553" spans="1:10" x14ac:dyDescent="0.45">
      <c r="A10553" s="178" t="s">
        <v>567</v>
      </c>
      <c r="B10553" s="178" t="s">
        <v>568</v>
      </c>
      <c r="C10553" s="178">
        <v>2050</v>
      </c>
      <c r="D10553" s="178" t="s">
        <v>336</v>
      </c>
      <c r="E10553" s="178" t="s">
        <v>337</v>
      </c>
      <c r="F10553" s="178" t="s">
        <v>570</v>
      </c>
      <c r="G10553" s="178">
        <v>420</v>
      </c>
      <c r="H10553" s="178">
        <v>2.69419542747E-5</v>
      </c>
      <c r="I10553" s="178">
        <v>3.0174988787664004E-5</v>
      </c>
      <c r="J10553" s="178" t="s">
        <v>625</v>
      </c>
    </row>
    <row r="10554" spans="1:10" x14ac:dyDescent="0.45">
      <c r="A10554" s="178" t="s">
        <v>567</v>
      </c>
      <c r="B10554" s="178" t="s">
        <v>568</v>
      </c>
      <c r="C10554" s="178">
        <v>2050</v>
      </c>
      <c r="D10554" s="178" t="s">
        <v>336</v>
      </c>
      <c r="E10554" s="178" t="s">
        <v>337</v>
      </c>
      <c r="F10554" s="178" t="s">
        <v>570</v>
      </c>
      <c r="G10554" s="178">
        <v>427</v>
      </c>
      <c r="H10554" s="178">
        <v>3.0257697289899999E-5</v>
      </c>
      <c r="I10554" s="178">
        <v>3.3888620964688E-5</v>
      </c>
      <c r="J10554" s="178" t="s">
        <v>625</v>
      </c>
    </row>
    <row r="10555" spans="1:10" x14ac:dyDescent="0.45">
      <c r="A10555" s="178" t="s">
        <v>567</v>
      </c>
      <c r="B10555" s="178" t="s">
        <v>568</v>
      </c>
      <c r="C10555" s="178">
        <v>2050</v>
      </c>
      <c r="D10555" s="178" t="s">
        <v>336</v>
      </c>
      <c r="E10555" s="178" t="s">
        <v>337</v>
      </c>
      <c r="F10555" s="178" t="s">
        <v>571</v>
      </c>
      <c r="G10555" s="178">
        <v>428</v>
      </c>
      <c r="H10555" s="1">
        <v>8.08345703263E-6</v>
      </c>
      <c r="I10555" s="178">
        <v>9.0534718765456009E-6</v>
      </c>
      <c r="J10555" s="178" t="s">
        <v>625</v>
      </c>
    </row>
    <row r="10556" spans="1:10" x14ac:dyDescent="0.45">
      <c r="A10556" s="178" t="s">
        <v>567</v>
      </c>
      <c r="B10556" s="178" t="s">
        <v>568</v>
      </c>
      <c r="C10556" s="178">
        <v>2050</v>
      </c>
      <c r="D10556" s="178" t="s">
        <v>336</v>
      </c>
      <c r="E10556" s="178" t="s">
        <v>337</v>
      </c>
      <c r="F10556" s="178" t="s">
        <v>570</v>
      </c>
      <c r="G10556" s="178">
        <v>438</v>
      </c>
      <c r="H10556" s="178">
        <v>2.5816023480700001E-5</v>
      </c>
      <c r="I10556" s="178">
        <v>2.8913946298384005E-5</v>
      </c>
      <c r="J10556" s="178" t="s">
        <v>625</v>
      </c>
    </row>
    <row r="10557" spans="1:10" x14ac:dyDescent="0.45">
      <c r="A10557" s="178" t="s">
        <v>567</v>
      </c>
      <c r="B10557" s="178" t="s">
        <v>568</v>
      </c>
      <c r="C10557" s="178">
        <v>2050</v>
      </c>
      <c r="D10557" s="178" t="s">
        <v>336</v>
      </c>
      <c r="E10557" s="178" t="s">
        <v>337</v>
      </c>
      <c r="F10557" s="178" t="s">
        <v>569</v>
      </c>
      <c r="G10557" s="178">
        <v>474</v>
      </c>
      <c r="H10557" s="178">
        <v>1.8324535631109999E-4</v>
      </c>
      <c r="I10557" s="178">
        <v>2.0523479906843202E-4</v>
      </c>
      <c r="J10557" s="178" t="s">
        <v>625</v>
      </c>
    </row>
    <row r="10558" spans="1:10" x14ac:dyDescent="0.45">
      <c r="A10558" s="178" t="s">
        <v>567</v>
      </c>
      <c r="B10558" s="178" t="s">
        <v>568</v>
      </c>
      <c r="C10558" s="178">
        <v>2050</v>
      </c>
      <c r="D10558" s="178" t="s">
        <v>336</v>
      </c>
      <c r="E10558" s="178" t="s">
        <v>337</v>
      </c>
      <c r="F10558" s="178" t="s">
        <v>570</v>
      </c>
      <c r="G10558" s="178">
        <v>477</v>
      </c>
      <c r="H10558" s="178">
        <v>4.74093394587E-5</v>
      </c>
      <c r="I10558" s="178">
        <v>5.3098460193744005E-5</v>
      </c>
      <c r="J10558" s="178" t="s">
        <v>625</v>
      </c>
    </row>
    <row r="10559" spans="1:10" x14ac:dyDescent="0.45">
      <c r="A10559" s="178" t="s">
        <v>567</v>
      </c>
      <c r="B10559" s="178" t="s">
        <v>568</v>
      </c>
      <c r="C10559" s="178">
        <v>2050</v>
      </c>
      <c r="D10559" s="178" t="s">
        <v>336</v>
      </c>
      <c r="E10559" s="178" t="s">
        <v>337</v>
      </c>
      <c r="F10559" s="178" t="s">
        <v>573</v>
      </c>
      <c r="G10559" s="178">
        <v>481</v>
      </c>
      <c r="H10559" s="178">
        <v>1.6425606736450001E-4</v>
      </c>
      <c r="I10559" s="178">
        <v>1.8396679544824003E-4</v>
      </c>
      <c r="J10559" s="178" t="s">
        <v>625</v>
      </c>
    </row>
    <row r="10560" spans="1:10" x14ac:dyDescent="0.45">
      <c r="A10560" s="178" t="s">
        <v>567</v>
      </c>
      <c r="B10560" s="178" t="s">
        <v>568</v>
      </c>
      <c r="C10560" s="178">
        <v>2050</v>
      </c>
      <c r="D10560" s="178" t="s">
        <v>336</v>
      </c>
      <c r="E10560" s="178" t="s">
        <v>337</v>
      </c>
      <c r="F10560" s="178" t="s">
        <v>570</v>
      </c>
      <c r="G10560" s="178">
        <v>490</v>
      </c>
      <c r="H10560" s="178">
        <v>2.6328358217100001E-5</v>
      </c>
      <c r="I10560" s="178">
        <v>2.9487761203152005E-5</v>
      </c>
      <c r="J10560" s="178" t="s">
        <v>625</v>
      </c>
    </row>
    <row r="10561" spans="1:10" x14ac:dyDescent="0.45">
      <c r="A10561" s="178" t="s">
        <v>567</v>
      </c>
      <c r="B10561" s="178" t="s">
        <v>568</v>
      </c>
      <c r="C10561" s="178">
        <v>2050</v>
      </c>
      <c r="D10561" s="178" t="s">
        <v>336</v>
      </c>
      <c r="E10561" s="178" t="s">
        <v>337</v>
      </c>
      <c r="F10561" s="178" t="s">
        <v>570</v>
      </c>
      <c r="G10561" s="178">
        <v>506</v>
      </c>
      <c r="H10561" s="178">
        <v>2.2339851057E-5</v>
      </c>
      <c r="I10561" s="178">
        <v>2.5020633183840003E-5</v>
      </c>
      <c r="J10561" s="178" t="s">
        <v>625</v>
      </c>
    </row>
    <row r="10562" spans="1:10" x14ac:dyDescent="0.45">
      <c r="A10562" s="178" t="s">
        <v>567</v>
      </c>
      <c r="B10562" s="178" t="s">
        <v>568</v>
      </c>
      <c r="C10562" s="178">
        <v>2050</v>
      </c>
      <c r="D10562" s="178" t="s">
        <v>336</v>
      </c>
      <c r="E10562" s="178" t="s">
        <v>337</v>
      </c>
      <c r="F10562" s="178" t="s">
        <v>570</v>
      </c>
      <c r="G10562" s="178">
        <v>519</v>
      </c>
      <c r="H10562" s="178">
        <v>2.1786454453799998E-5</v>
      </c>
      <c r="I10562" s="178">
        <v>2.4400828988256001E-5</v>
      </c>
      <c r="J10562" s="178" t="s">
        <v>625</v>
      </c>
    </row>
    <row r="10563" spans="1:10" x14ac:dyDescent="0.45">
      <c r="A10563" s="178" t="s">
        <v>567</v>
      </c>
      <c r="B10563" s="178" t="s">
        <v>568</v>
      </c>
      <c r="C10563" s="178">
        <v>2050</v>
      </c>
      <c r="D10563" s="178" t="s">
        <v>336</v>
      </c>
      <c r="E10563" s="178" t="s">
        <v>337</v>
      </c>
      <c r="F10563" s="178" t="s">
        <v>571</v>
      </c>
      <c r="G10563" s="178">
        <v>529</v>
      </c>
      <c r="H10563" s="1">
        <v>5.97331700192E-6</v>
      </c>
      <c r="I10563" s="178">
        <v>6.6901150421504007E-6</v>
      </c>
      <c r="J10563" s="178" t="s">
        <v>625</v>
      </c>
    </row>
    <row r="10564" spans="1:10" x14ac:dyDescent="0.45">
      <c r="A10564" s="178" t="s">
        <v>567</v>
      </c>
      <c r="B10564" s="178" t="s">
        <v>568</v>
      </c>
      <c r="C10564" s="178">
        <v>2050</v>
      </c>
      <c r="D10564" s="178" t="s">
        <v>336</v>
      </c>
      <c r="E10564" s="178" t="s">
        <v>337</v>
      </c>
      <c r="F10564" s="178" t="s">
        <v>571</v>
      </c>
      <c r="G10564" s="178">
        <v>557</v>
      </c>
      <c r="H10564" s="1">
        <v>6.1965556597000002E-6</v>
      </c>
      <c r="I10564" s="178">
        <v>6.9401423388640006E-6</v>
      </c>
      <c r="J10564" s="178" t="s">
        <v>625</v>
      </c>
    </row>
    <row r="10565" spans="1:10" x14ac:dyDescent="0.45">
      <c r="A10565" s="178" t="s">
        <v>567</v>
      </c>
      <c r="B10565" s="178" t="s">
        <v>568</v>
      </c>
      <c r="C10565" s="178">
        <v>2050</v>
      </c>
      <c r="D10565" s="178" t="s">
        <v>336</v>
      </c>
      <c r="E10565" s="178" t="s">
        <v>337</v>
      </c>
      <c r="F10565" s="178" t="s">
        <v>572</v>
      </c>
      <c r="G10565" s="178">
        <v>557</v>
      </c>
      <c r="H10565" s="1">
        <v>2.0191532712500002E-6</v>
      </c>
      <c r="I10565" s="178">
        <v>2.2614516638000006E-6</v>
      </c>
      <c r="J10565" s="178" t="s">
        <v>625</v>
      </c>
    </row>
    <row r="10566" spans="1:10" x14ac:dyDescent="0.45">
      <c r="A10566" s="178" t="s">
        <v>567</v>
      </c>
      <c r="B10566" s="178" t="s">
        <v>568</v>
      </c>
      <c r="C10566" s="178">
        <v>2050</v>
      </c>
      <c r="D10566" s="178" t="s">
        <v>336</v>
      </c>
      <c r="E10566" s="178" t="s">
        <v>337</v>
      </c>
      <c r="F10566" s="178" t="s">
        <v>573</v>
      </c>
      <c r="G10566" s="178">
        <v>567</v>
      </c>
      <c r="H10566" s="178">
        <v>1.429253752576E-4</v>
      </c>
      <c r="I10566" s="178">
        <v>1.6007642028851202E-4</v>
      </c>
      <c r="J10566" s="178" t="s">
        <v>625</v>
      </c>
    </row>
    <row r="10567" spans="1:10" x14ac:dyDescent="0.45">
      <c r="A10567" s="178" t="s">
        <v>567</v>
      </c>
      <c r="B10567" s="178" t="s">
        <v>568</v>
      </c>
      <c r="C10567" s="178">
        <v>2050</v>
      </c>
      <c r="D10567" s="178" t="s">
        <v>336</v>
      </c>
      <c r="E10567" s="178" t="s">
        <v>337</v>
      </c>
      <c r="F10567" s="178" t="s">
        <v>569</v>
      </c>
      <c r="G10567" s="178">
        <v>577</v>
      </c>
      <c r="H10567" s="178">
        <v>1.505107211415E-4</v>
      </c>
      <c r="I10567" s="178">
        <v>1.6857200767848E-4</v>
      </c>
      <c r="J10567" s="178" t="s">
        <v>625</v>
      </c>
    </row>
    <row r="10568" spans="1:10" x14ac:dyDescent="0.45">
      <c r="A10568" s="178" t="s">
        <v>567</v>
      </c>
      <c r="B10568" s="178" t="s">
        <v>568</v>
      </c>
      <c r="C10568" s="178">
        <v>2050</v>
      </c>
      <c r="D10568" s="178" t="s">
        <v>336</v>
      </c>
      <c r="E10568" s="178" t="s">
        <v>337</v>
      </c>
      <c r="F10568" s="178" t="s">
        <v>573</v>
      </c>
      <c r="G10568" s="178">
        <v>650</v>
      </c>
      <c r="H10568" s="178">
        <v>8.2896709500299997E-5</v>
      </c>
      <c r="I10568" s="178">
        <v>9.284431464033601E-5</v>
      </c>
      <c r="J10568" s="178" t="s">
        <v>625</v>
      </c>
    </row>
    <row r="10569" spans="1:10" x14ac:dyDescent="0.45">
      <c r="A10569" s="178" t="s">
        <v>567</v>
      </c>
      <c r="B10569" s="178" t="s">
        <v>568</v>
      </c>
      <c r="C10569" s="178">
        <v>2050</v>
      </c>
      <c r="D10569" s="178" t="s">
        <v>336</v>
      </c>
      <c r="E10569" s="178" t="s">
        <v>337</v>
      </c>
      <c r="F10569" s="178" t="s">
        <v>569</v>
      </c>
      <c r="G10569" s="178">
        <v>658</v>
      </c>
      <c r="H10569" s="178">
        <v>1.3207625306680001E-4</v>
      </c>
      <c r="I10569" s="178">
        <v>1.4792540343481602E-4</v>
      </c>
      <c r="J10569" s="178" t="s">
        <v>625</v>
      </c>
    </row>
    <row r="10570" spans="1:10" x14ac:dyDescent="0.45">
      <c r="A10570" s="178" t="s">
        <v>567</v>
      </c>
      <c r="B10570" s="178" t="s">
        <v>568</v>
      </c>
      <c r="C10570" s="178">
        <v>2050</v>
      </c>
      <c r="D10570" s="178" t="s">
        <v>336</v>
      </c>
      <c r="E10570" s="178" t="s">
        <v>337</v>
      </c>
      <c r="F10570" s="178" t="s">
        <v>570</v>
      </c>
      <c r="G10570" s="178">
        <v>740</v>
      </c>
      <c r="H10570" s="178">
        <v>1.52704469656E-5</v>
      </c>
      <c r="I10570" s="178">
        <v>1.7102900601472002E-5</v>
      </c>
      <c r="J10570" s="178" t="s">
        <v>625</v>
      </c>
    </row>
    <row r="10571" spans="1:10" x14ac:dyDescent="0.45">
      <c r="A10571" s="178" t="s">
        <v>567</v>
      </c>
      <c r="B10571" s="178" t="s">
        <v>568</v>
      </c>
      <c r="C10571" s="178">
        <v>2050</v>
      </c>
      <c r="D10571" s="178" t="s">
        <v>336</v>
      </c>
      <c r="E10571" s="178" t="s">
        <v>337</v>
      </c>
      <c r="F10571" s="178" t="s">
        <v>569</v>
      </c>
      <c r="G10571" s="178">
        <v>769</v>
      </c>
      <c r="H10571" s="178">
        <v>1.128902295022E-4</v>
      </c>
      <c r="I10571" s="178">
        <v>1.2643705704246401E-4</v>
      </c>
      <c r="J10571" s="178" t="s">
        <v>625</v>
      </c>
    </row>
    <row r="10572" spans="1:10" x14ac:dyDescent="0.45">
      <c r="A10572" s="178" t="s">
        <v>567</v>
      </c>
      <c r="B10572" s="178" t="s">
        <v>568</v>
      </c>
      <c r="C10572" s="178">
        <v>2050</v>
      </c>
      <c r="D10572" s="178" t="s">
        <v>336</v>
      </c>
      <c r="E10572" s="178" t="s">
        <v>337</v>
      </c>
      <c r="F10572" s="178" t="s">
        <v>572</v>
      </c>
      <c r="G10572" s="178">
        <v>850</v>
      </c>
      <c r="H10572" s="1">
        <v>1.20697461625E-6</v>
      </c>
      <c r="I10572" s="178">
        <v>1.3518115702000001E-6</v>
      </c>
      <c r="J10572" s="178" t="s">
        <v>625</v>
      </c>
    </row>
    <row r="10573" spans="1:10" x14ac:dyDescent="0.45">
      <c r="A10573" s="178" t="s">
        <v>567</v>
      </c>
      <c r="B10573" s="178" t="s">
        <v>568</v>
      </c>
      <c r="C10573" s="178">
        <v>2050</v>
      </c>
      <c r="D10573" s="178" t="s">
        <v>336</v>
      </c>
      <c r="E10573" s="178" t="s">
        <v>337</v>
      </c>
      <c r="F10573" s="178" t="s">
        <v>573</v>
      </c>
      <c r="G10573" s="178">
        <v>866</v>
      </c>
      <c r="H10573" s="178">
        <v>6.80881857988E-5</v>
      </c>
      <c r="I10573" s="178">
        <v>7.6258768094656008E-5</v>
      </c>
      <c r="J10573" s="178" t="s">
        <v>625</v>
      </c>
    </row>
    <row r="10574" spans="1:10" x14ac:dyDescent="0.45">
      <c r="A10574" s="178" t="s">
        <v>567</v>
      </c>
      <c r="B10574" s="178" t="s">
        <v>568</v>
      </c>
      <c r="C10574" s="178">
        <v>2050</v>
      </c>
      <c r="D10574" s="178" t="s">
        <v>336</v>
      </c>
      <c r="E10574" s="178" t="s">
        <v>337</v>
      </c>
      <c r="F10574" s="178" t="s">
        <v>572</v>
      </c>
      <c r="G10574" s="178">
        <v>871</v>
      </c>
      <c r="H10574" s="1">
        <v>1.1895639318000001E-6</v>
      </c>
      <c r="I10574" s="178">
        <v>1.3323116036160003E-6</v>
      </c>
      <c r="J10574" s="178" t="s">
        <v>625</v>
      </c>
    </row>
    <row r="10575" spans="1:10" x14ac:dyDescent="0.45">
      <c r="A10575" s="178" t="s">
        <v>567</v>
      </c>
      <c r="B10575" s="178" t="s">
        <v>568</v>
      </c>
      <c r="C10575" s="178">
        <v>2050</v>
      </c>
      <c r="D10575" s="178" t="s">
        <v>336</v>
      </c>
      <c r="E10575" s="178" t="s">
        <v>337</v>
      </c>
      <c r="F10575" s="178" t="s">
        <v>570</v>
      </c>
      <c r="G10575" s="178">
        <v>902</v>
      </c>
      <c r="H10575" s="178">
        <v>1.2542560398299999E-5</v>
      </c>
      <c r="I10575" s="178">
        <v>1.4047667646096001E-5</v>
      </c>
      <c r="J10575" s="178" t="s">
        <v>625</v>
      </c>
    </row>
    <row r="10576" spans="1:10" x14ac:dyDescent="0.45">
      <c r="A10576" s="178" t="s">
        <v>567</v>
      </c>
      <c r="B10576" s="178" t="s">
        <v>568</v>
      </c>
      <c r="C10576" s="178">
        <v>2050</v>
      </c>
      <c r="D10576" s="178" t="s">
        <v>336</v>
      </c>
      <c r="E10576" s="178" t="s">
        <v>337</v>
      </c>
      <c r="F10576" s="178" t="s">
        <v>574</v>
      </c>
      <c r="G10576" s="178">
        <v>940</v>
      </c>
      <c r="H10576" s="178">
        <v>1.8383339920500002E-5</v>
      </c>
      <c r="I10576" s="178">
        <v>2.0589340710960003E-5</v>
      </c>
      <c r="J10576" s="178" t="s">
        <v>626</v>
      </c>
    </row>
    <row r="10577" spans="1:10" x14ac:dyDescent="0.45">
      <c r="A10577" s="178" t="s">
        <v>567</v>
      </c>
      <c r="B10577" s="178" t="s">
        <v>568</v>
      </c>
      <c r="C10577" s="178">
        <v>2050</v>
      </c>
      <c r="D10577" s="178" t="s">
        <v>336</v>
      </c>
      <c r="E10577" s="178" t="s">
        <v>337</v>
      </c>
      <c r="F10577" s="178" t="s">
        <v>574</v>
      </c>
      <c r="G10577" s="178">
        <v>955</v>
      </c>
      <c r="H10577" s="178">
        <v>1.8118158550400001E-5</v>
      </c>
      <c r="I10577" s="178">
        <v>2.0292337576448001E-5</v>
      </c>
      <c r="J10577" s="178" t="s">
        <v>626</v>
      </c>
    </row>
    <row r="10578" spans="1:10" x14ac:dyDescent="0.45">
      <c r="A10578" s="178" t="s">
        <v>567</v>
      </c>
      <c r="B10578" s="178" t="s">
        <v>568</v>
      </c>
      <c r="C10578" s="178">
        <v>2050</v>
      </c>
      <c r="D10578" s="178" t="s">
        <v>336</v>
      </c>
      <c r="E10578" s="178" t="s">
        <v>337</v>
      </c>
      <c r="F10578" s="178" t="s">
        <v>571</v>
      </c>
      <c r="G10578" s="178">
        <v>975</v>
      </c>
      <c r="H10578" s="1">
        <v>3.53351833837E-6</v>
      </c>
      <c r="I10578" s="178">
        <v>3.9575405389744005E-6</v>
      </c>
      <c r="J10578" s="178" t="s">
        <v>625</v>
      </c>
    </row>
    <row r="10579" spans="1:10" x14ac:dyDescent="0.45">
      <c r="A10579" s="178" t="s">
        <v>567</v>
      </c>
      <c r="B10579" s="178" t="s">
        <v>568</v>
      </c>
      <c r="C10579" s="178">
        <v>2050</v>
      </c>
      <c r="D10579" s="178" t="s">
        <v>336</v>
      </c>
      <c r="E10579" s="178" t="s">
        <v>337</v>
      </c>
      <c r="F10579" s="178" t="s">
        <v>569</v>
      </c>
      <c r="G10579" s="178">
        <v>992</v>
      </c>
      <c r="H10579" s="178">
        <v>9.8494820122100002E-5</v>
      </c>
      <c r="I10579" s="178">
        <v>1.1031419853675201E-4</v>
      </c>
      <c r="J10579" s="178" t="s">
        <v>625</v>
      </c>
    </row>
    <row r="10580" spans="1:10" x14ac:dyDescent="0.45">
      <c r="A10580" s="178" t="s">
        <v>567</v>
      </c>
      <c r="B10580" s="178" t="s">
        <v>568</v>
      </c>
      <c r="C10580" s="178">
        <v>2050</v>
      </c>
      <c r="D10580" s="178" t="s">
        <v>336</v>
      </c>
      <c r="E10580" s="178" t="s">
        <v>337</v>
      </c>
      <c r="F10580" s="178" t="s">
        <v>570</v>
      </c>
      <c r="G10580" s="178">
        <v>1029</v>
      </c>
      <c r="H10580" s="178">
        <v>1.10063547254E-5</v>
      </c>
      <c r="I10580" s="178">
        <v>1.2327117292448001E-5</v>
      </c>
      <c r="J10580" s="178" t="s">
        <v>625</v>
      </c>
    </row>
    <row r="10581" spans="1:10" x14ac:dyDescent="0.45">
      <c r="A10581" s="178" t="s">
        <v>567</v>
      </c>
      <c r="B10581" s="178" t="s">
        <v>568</v>
      </c>
      <c r="C10581" s="178">
        <v>2050</v>
      </c>
      <c r="D10581" s="178" t="s">
        <v>336</v>
      </c>
      <c r="E10581" s="178" t="s">
        <v>337</v>
      </c>
      <c r="F10581" s="178" t="s">
        <v>573</v>
      </c>
      <c r="G10581" s="178">
        <v>1043</v>
      </c>
      <c r="H10581" s="178">
        <v>5.9748785133700002E-5</v>
      </c>
      <c r="I10581" s="178">
        <v>6.6918639349744004E-5</v>
      </c>
      <c r="J10581" s="178" t="s">
        <v>625</v>
      </c>
    </row>
    <row r="10582" spans="1:10" x14ac:dyDescent="0.45">
      <c r="A10582" s="178" t="s">
        <v>567</v>
      </c>
      <c r="B10582" s="178" t="s">
        <v>568</v>
      </c>
      <c r="C10582" s="178">
        <v>2050</v>
      </c>
      <c r="D10582" s="178" t="s">
        <v>336</v>
      </c>
      <c r="E10582" s="178" t="s">
        <v>337</v>
      </c>
      <c r="F10582" s="178" t="s">
        <v>569</v>
      </c>
      <c r="G10582" s="178">
        <v>1192</v>
      </c>
      <c r="H10582" s="178">
        <v>7.2783310315599996E-5</v>
      </c>
      <c r="I10582" s="178">
        <v>8.1517307553472001E-5</v>
      </c>
      <c r="J10582" s="178" t="s">
        <v>625</v>
      </c>
    </row>
    <row r="10583" spans="1:10" x14ac:dyDescent="0.45">
      <c r="A10583" s="178" t="s">
        <v>567</v>
      </c>
      <c r="B10583" s="178" t="s">
        <v>568</v>
      </c>
      <c r="C10583" s="178">
        <v>2050</v>
      </c>
      <c r="D10583" s="178" t="s">
        <v>336</v>
      </c>
      <c r="E10583" s="178" t="s">
        <v>337</v>
      </c>
      <c r="F10583" s="178" t="s">
        <v>570</v>
      </c>
      <c r="G10583" s="178">
        <v>1203</v>
      </c>
      <c r="H10583" s="1">
        <v>9.4075194283500007E-6</v>
      </c>
      <c r="I10583" s="178">
        <v>1.0536421759752001E-5</v>
      </c>
      <c r="J10583" s="178" t="s">
        <v>625</v>
      </c>
    </row>
    <row r="10584" spans="1:10" x14ac:dyDescent="0.45">
      <c r="A10584" s="178" t="s">
        <v>567</v>
      </c>
      <c r="B10584" s="178" t="s">
        <v>568</v>
      </c>
      <c r="C10584" s="178">
        <v>2050</v>
      </c>
      <c r="D10584" s="178" t="s">
        <v>336</v>
      </c>
      <c r="E10584" s="178" t="s">
        <v>337</v>
      </c>
      <c r="F10584" s="178" t="s">
        <v>573</v>
      </c>
      <c r="G10584" s="178">
        <v>1236</v>
      </c>
      <c r="H10584" s="178">
        <v>5.10693898832E-5</v>
      </c>
      <c r="I10584" s="178">
        <v>5.7197716669184008E-5</v>
      </c>
      <c r="J10584" s="178" t="s">
        <v>625</v>
      </c>
    </row>
    <row r="10585" spans="1:10" x14ac:dyDescent="0.45">
      <c r="A10585" s="178" t="s">
        <v>567</v>
      </c>
      <c r="B10585" s="178" t="s">
        <v>568</v>
      </c>
      <c r="C10585" s="178">
        <v>2050</v>
      </c>
      <c r="D10585" s="178" t="s">
        <v>336</v>
      </c>
      <c r="E10585" s="178" t="s">
        <v>337</v>
      </c>
      <c r="F10585" s="178" t="s">
        <v>569</v>
      </c>
      <c r="G10585" s="178">
        <v>1293</v>
      </c>
      <c r="H10585" s="178">
        <v>7.5503419793700004E-5</v>
      </c>
      <c r="I10585" s="178">
        <v>8.4563830168944015E-5</v>
      </c>
      <c r="J10585" s="178" t="s">
        <v>625</v>
      </c>
    </row>
    <row r="10586" spans="1:10" x14ac:dyDescent="0.45">
      <c r="A10586" s="178" t="s">
        <v>567</v>
      </c>
      <c r="B10586" s="178" t="s">
        <v>568</v>
      </c>
      <c r="C10586" s="178">
        <v>2050</v>
      </c>
      <c r="D10586" s="178" t="s">
        <v>336</v>
      </c>
      <c r="E10586" s="178" t="s">
        <v>337</v>
      </c>
      <c r="F10586" s="178" t="s">
        <v>571</v>
      </c>
      <c r="G10586" s="178">
        <v>1487</v>
      </c>
      <c r="H10586" s="1">
        <v>2.11220572055E-6</v>
      </c>
      <c r="I10586" s="178">
        <v>2.365670407016E-6</v>
      </c>
      <c r="J10586" s="178" t="s">
        <v>625</v>
      </c>
    </row>
    <row r="10587" spans="1:10" x14ac:dyDescent="0.45">
      <c r="A10587" s="178" t="s">
        <v>567</v>
      </c>
      <c r="B10587" s="178" t="s">
        <v>568</v>
      </c>
      <c r="C10587" s="178">
        <v>2050</v>
      </c>
      <c r="D10587" s="178" t="s">
        <v>336</v>
      </c>
      <c r="E10587" s="178" t="s">
        <v>337</v>
      </c>
      <c r="F10587" s="178" t="s">
        <v>571</v>
      </c>
      <c r="G10587" s="178">
        <v>1511</v>
      </c>
      <c r="H10587" s="1">
        <v>2.0817367385500001E-6</v>
      </c>
      <c r="I10587" s="178">
        <v>2.3315451471760003E-6</v>
      </c>
      <c r="J10587" s="178" t="s">
        <v>625</v>
      </c>
    </row>
    <row r="10588" spans="1:10" x14ac:dyDescent="0.45">
      <c r="A10588" s="178" t="s">
        <v>567</v>
      </c>
      <c r="B10588" s="178" t="s">
        <v>568</v>
      </c>
      <c r="C10588" s="178">
        <v>2050</v>
      </c>
      <c r="D10588" s="178" t="s">
        <v>336</v>
      </c>
      <c r="E10588" s="178" t="s">
        <v>337</v>
      </c>
      <c r="F10588" s="178" t="s">
        <v>570</v>
      </c>
      <c r="G10588" s="178">
        <v>1568</v>
      </c>
      <c r="H10588" s="1">
        <v>8.2079013736800002E-6</v>
      </c>
      <c r="I10588" s="178">
        <v>9.1928495385216014E-6</v>
      </c>
      <c r="J10588" s="178" t="s">
        <v>625</v>
      </c>
    </row>
    <row r="10589" spans="1:10" x14ac:dyDescent="0.45">
      <c r="A10589" s="178" t="s">
        <v>567</v>
      </c>
      <c r="B10589" s="178" t="s">
        <v>568</v>
      </c>
      <c r="C10589" s="178">
        <v>2050</v>
      </c>
      <c r="D10589" s="178" t="s">
        <v>336</v>
      </c>
      <c r="E10589" s="178" t="s">
        <v>337</v>
      </c>
      <c r="F10589" s="178" t="s">
        <v>570</v>
      </c>
      <c r="G10589" s="178">
        <v>1867</v>
      </c>
      <c r="H10589" s="1">
        <v>6.0652760112100003E-6</v>
      </c>
      <c r="I10589" s="178">
        <v>6.7931091325552012E-6</v>
      </c>
      <c r="J10589" s="178" t="s">
        <v>625</v>
      </c>
    </row>
    <row r="10590" spans="1:10" x14ac:dyDescent="0.45">
      <c r="A10590" s="178" t="s">
        <v>567</v>
      </c>
      <c r="B10590" s="178" t="s">
        <v>568</v>
      </c>
      <c r="C10590" s="178">
        <v>2050</v>
      </c>
      <c r="D10590" s="178" t="s">
        <v>336</v>
      </c>
      <c r="E10590" s="178" t="s">
        <v>337</v>
      </c>
      <c r="F10590" s="178" t="s">
        <v>573</v>
      </c>
      <c r="G10590" s="178">
        <v>1925</v>
      </c>
      <c r="H10590" s="178">
        <v>4.4557178625799997E-5</v>
      </c>
      <c r="I10590" s="178">
        <v>4.9904040060896002E-5</v>
      </c>
      <c r="J10590" s="178" t="s">
        <v>625</v>
      </c>
    </row>
    <row r="10591" spans="1:10" x14ac:dyDescent="0.45">
      <c r="A10591" s="178" t="s">
        <v>567</v>
      </c>
      <c r="B10591" s="178" t="s">
        <v>568</v>
      </c>
      <c r="C10591" s="178">
        <v>2050</v>
      </c>
      <c r="D10591" s="178" t="s">
        <v>336</v>
      </c>
      <c r="E10591" s="178" t="s">
        <v>337</v>
      </c>
      <c r="F10591" s="178" t="s">
        <v>570</v>
      </c>
      <c r="G10591" s="178">
        <v>2045</v>
      </c>
      <c r="H10591" s="1">
        <v>6.2919516494700003E-6</v>
      </c>
      <c r="I10591" s="178">
        <v>7.046985847406401E-6</v>
      </c>
      <c r="J10591" s="178" t="s">
        <v>625</v>
      </c>
    </row>
    <row r="10592" spans="1:10" x14ac:dyDescent="0.45">
      <c r="A10592" s="178" t="s">
        <v>567</v>
      </c>
      <c r="B10592" s="178" t="s">
        <v>568</v>
      </c>
      <c r="C10592" s="178">
        <v>2050</v>
      </c>
      <c r="D10592" s="178" t="s">
        <v>336</v>
      </c>
      <c r="E10592" s="178" t="s">
        <v>337</v>
      </c>
      <c r="F10592" s="178" t="s">
        <v>573</v>
      </c>
      <c r="G10592" s="178">
        <v>2096</v>
      </c>
      <c r="H10592" s="178">
        <v>3.29257854901E-5</v>
      </c>
      <c r="I10592" s="178">
        <v>3.6876879748912002E-5</v>
      </c>
      <c r="J10592" s="178" t="s">
        <v>625</v>
      </c>
    </row>
    <row r="10593" spans="1:10" x14ac:dyDescent="0.45">
      <c r="A10593" s="178" t="s">
        <v>567</v>
      </c>
      <c r="B10593" s="178" t="s">
        <v>568</v>
      </c>
      <c r="C10593" s="178">
        <v>2050</v>
      </c>
      <c r="D10593" s="178" t="s">
        <v>336</v>
      </c>
      <c r="E10593" s="178" t="s">
        <v>337</v>
      </c>
      <c r="F10593" s="178" t="s">
        <v>569</v>
      </c>
      <c r="G10593" s="178">
        <v>2265</v>
      </c>
      <c r="H10593" s="178">
        <v>4.3055002606699999E-5</v>
      </c>
      <c r="I10593" s="178">
        <v>4.8221602919504E-5</v>
      </c>
      <c r="J10593" s="178" t="s">
        <v>625</v>
      </c>
    </row>
    <row r="10594" spans="1:10" x14ac:dyDescent="0.45">
      <c r="A10594" s="178" t="s">
        <v>567</v>
      </c>
      <c r="B10594" s="178" t="s">
        <v>568</v>
      </c>
      <c r="C10594" s="178">
        <v>2050</v>
      </c>
      <c r="D10594" s="178" t="s">
        <v>336</v>
      </c>
      <c r="E10594" s="178" t="s">
        <v>337</v>
      </c>
      <c r="F10594" s="178" t="s">
        <v>573</v>
      </c>
      <c r="G10594" s="178">
        <v>2536</v>
      </c>
      <c r="H10594" s="178">
        <v>3.4156309993699997E-5</v>
      </c>
      <c r="I10594" s="178">
        <v>3.8255067192943997E-5</v>
      </c>
      <c r="J10594" s="178" t="s">
        <v>625</v>
      </c>
    </row>
    <row r="10595" spans="1:10" x14ac:dyDescent="0.45">
      <c r="A10595" s="178" t="s">
        <v>567</v>
      </c>
      <c r="B10595" s="178" t="s">
        <v>568</v>
      </c>
      <c r="C10595" s="178">
        <v>2050</v>
      </c>
      <c r="D10595" s="178" t="s">
        <v>336</v>
      </c>
      <c r="E10595" s="178" t="s">
        <v>337</v>
      </c>
      <c r="F10595" s="178" t="s">
        <v>569</v>
      </c>
      <c r="G10595" s="178">
        <v>3365</v>
      </c>
      <c r="H10595" s="178">
        <v>2.5736675525000001E-5</v>
      </c>
      <c r="I10595" s="178">
        <v>2.8825076588000003E-5</v>
      </c>
      <c r="J10595" s="178" t="s">
        <v>625</v>
      </c>
    </row>
    <row r="10596" spans="1:10" x14ac:dyDescent="0.45">
      <c r="A10596" s="178" t="s">
        <v>567</v>
      </c>
      <c r="B10596" s="178" t="s">
        <v>568</v>
      </c>
      <c r="C10596" s="178">
        <v>2050</v>
      </c>
      <c r="D10596" s="178" t="s">
        <v>336</v>
      </c>
      <c r="E10596" s="178" t="s">
        <v>337</v>
      </c>
      <c r="F10596" s="178" t="s">
        <v>569</v>
      </c>
      <c r="G10596" s="178">
        <v>3416</v>
      </c>
      <c r="H10596" s="178">
        <v>2.53654216067E-5</v>
      </c>
      <c r="I10596" s="178">
        <v>2.8409272199504004E-5</v>
      </c>
      <c r="J10596" s="178" t="s">
        <v>625</v>
      </c>
    </row>
    <row r="10597" spans="1:10" x14ac:dyDescent="0.45">
      <c r="A10597" s="178" t="s">
        <v>567</v>
      </c>
      <c r="B10597" s="178" t="s">
        <v>568</v>
      </c>
      <c r="C10597" s="178">
        <v>2050</v>
      </c>
      <c r="D10597" s="178" t="s">
        <v>336</v>
      </c>
      <c r="E10597" s="178" t="s">
        <v>337</v>
      </c>
      <c r="F10597" s="178" t="s">
        <v>570</v>
      </c>
      <c r="G10597" s="178">
        <v>3581</v>
      </c>
      <c r="H10597" s="1">
        <v>3.5879168080999998E-6</v>
      </c>
      <c r="I10597" s="178">
        <v>4.0184668250720003E-6</v>
      </c>
      <c r="J10597" s="178" t="s">
        <v>625</v>
      </c>
    </row>
    <row r="10598" spans="1:10" x14ac:dyDescent="0.45">
      <c r="A10598" s="178" t="s">
        <v>567</v>
      </c>
      <c r="B10598" s="178" t="s">
        <v>568</v>
      </c>
      <c r="C10598" s="178">
        <v>2050</v>
      </c>
      <c r="D10598" s="178" t="s">
        <v>336</v>
      </c>
      <c r="E10598" s="178" t="s">
        <v>337</v>
      </c>
      <c r="F10598" s="178" t="s">
        <v>573</v>
      </c>
      <c r="G10598" s="178">
        <v>4344</v>
      </c>
      <c r="H10598" s="178">
        <v>1.9477261957899999E-5</v>
      </c>
      <c r="I10598" s="178">
        <v>2.1814533392848002E-5</v>
      </c>
      <c r="J10598" s="178" t="s">
        <v>625</v>
      </c>
    </row>
    <row r="10599" spans="1:10" x14ac:dyDescent="0.45">
      <c r="A10599" s="178" t="s">
        <v>567</v>
      </c>
      <c r="B10599" s="178" t="s">
        <v>568</v>
      </c>
      <c r="C10599" s="178">
        <v>2050</v>
      </c>
      <c r="D10599" s="178" t="s">
        <v>336</v>
      </c>
      <c r="E10599" s="178" t="s">
        <v>337</v>
      </c>
      <c r="F10599" s="178" t="s">
        <v>570</v>
      </c>
      <c r="G10599" s="178">
        <v>5282</v>
      </c>
      <c r="H10599" s="1">
        <v>2.144723112E-6</v>
      </c>
      <c r="I10599" s="178">
        <v>2.40208988544E-6</v>
      </c>
      <c r="J10599" s="178" t="s">
        <v>625</v>
      </c>
    </row>
    <row r="10600" spans="1:10" x14ac:dyDescent="0.45">
      <c r="A10600" s="178" t="s">
        <v>567</v>
      </c>
      <c r="B10600" s="178" t="s">
        <v>568</v>
      </c>
      <c r="C10600" s="178">
        <v>2050</v>
      </c>
      <c r="D10600" s="178" t="s">
        <v>336</v>
      </c>
      <c r="E10600" s="178" t="s">
        <v>337</v>
      </c>
      <c r="F10600" s="178" t="s">
        <v>570</v>
      </c>
      <c r="G10600" s="178">
        <v>5362</v>
      </c>
      <c r="H10600" s="1">
        <v>2.1137850581000001E-6</v>
      </c>
      <c r="I10600" s="178">
        <v>2.3674392650720004E-6</v>
      </c>
      <c r="J10600" s="178" t="s">
        <v>625</v>
      </c>
    </row>
    <row r="10601" spans="1:10" x14ac:dyDescent="0.45">
      <c r="A10601" s="178" t="s">
        <v>567</v>
      </c>
      <c r="B10601" s="178" t="s">
        <v>568</v>
      </c>
      <c r="C10601" s="178">
        <v>2050</v>
      </c>
      <c r="D10601" s="178" t="s">
        <v>336</v>
      </c>
      <c r="E10601" s="178" t="s">
        <v>337</v>
      </c>
      <c r="F10601" s="178" t="s">
        <v>573</v>
      </c>
      <c r="G10601" s="178">
        <v>6446</v>
      </c>
      <c r="H10601" s="178">
        <v>1.1642781828400001E-5</v>
      </c>
      <c r="I10601" s="178">
        <v>1.3039915647808002E-5</v>
      </c>
      <c r="J10601" s="178" t="s">
        <v>625</v>
      </c>
    </row>
    <row r="10602" spans="1:10" x14ac:dyDescent="0.45">
      <c r="A10602" s="178" t="s">
        <v>567</v>
      </c>
      <c r="B10602" s="178" t="s">
        <v>568</v>
      </c>
      <c r="C10602" s="178">
        <v>2050</v>
      </c>
      <c r="D10602" s="178" t="s">
        <v>336</v>
      </c>
      <c r="E10602" s="178" t="s">
        <v>337</v>
      </c>
      <c r="F10602" s="178" t="s">
        <v>573</v>
      </c>
      <c r="G10602" s="178">
        <v>6550</v>
      </c>
      <c r="H10602" s="178">
        <v>1.14748336273E-5</v>
      </c>
      <c r="I10602" s="178">
        <v>1.2851813662576E-5</v>
      </c>
      <c r="J10602" s="178" t="s">
        <v>625</v>
      </c>
    </row>
    <row r="10603" spans="1:10" x14ac:dyDescent="0.45">
      <c r="A10603" s="178" t="s">
        <v>567</v>
      </c>
      <c r="B10603" s="178" t="s">
        <v>568</v>
      </c>
      <c r="C10603" s="178">
        <v>2050</v>
      </c>
      <c r="D10603" s="178" t="s">
        <v>336</v>
      </c>
      <c r="E10603" s="178" t="s">
        <v>337</v>
      </c>
      <c r="F10603" s="178" t="s">
        <v>573</v>
      </c>
      <c r="G10603" s="178">
        <v>100000</v>
      </c>
      <c r="H10603" s="1">
        <v>9.9999999999999998E-13</v>
      </c>
      <c r="I10603" s="178">
        <v>1.1200000000000001E-12</v>
      </c>
      <c r="J10603" s="178" t="s">
        <v>625</v>
      </c>
    </row>
    <row r="10604" spans="1:10" x14ac:dyDescent="0.45">
      <c r="A10604" s="178" t="s">
        <v>567</v>
      </c>
      <c r="B10604" s="178" t="s">
        <v>581</v>
      </c>
      <c r="C10604" s="178">
        <v>2015</v>
      </c>
      <c r="D10604" s="178" t="s">
        <v>336</v>
      </c>
      <c r="E10604" s="178" t="s">
        <v>337</v>
      </c>
      <c r="F10604" s="178" t="s">
        <v>582</v>
      </c>
      <c r="G10604" s="178">
        <v>-100000</v>
      </c>
      <c r="H10604" s="178">
        <v>0</v>
      </c>
      <c r="I10604" s="178">
        <v>0</v>
      </c>
      <c r="J10604" s="178" t="s">
        <v>625</v>
      </c>
    </row>
    <row r="10605" spans="1:10" x14ac:dyDescent="0.45">
      <c r="A10605" s="178" t="s">
        <v>567</v>
      </c>
      <c r="B10605" s="178" t="s">
        <v>581</v>
      </c>
      <c r="C10605" s="178">
        <v>2015</v>
      </c>
      <c r="D10605" s="178" t="s">
        <v>336</v>
      </c>
      <c r="E10605" s="178" t="s">
        <v>337</v>
      </c>
      <c r="F10605" s="178" t="s">
        <v>582</v>
      </c>
      <c r="G10605" s="178">
        <v>285</v>
      </c>
      <c r="H10605" s="178">
        <v>0</v>
      </c>
      <c r="I10605" s="178">
        <v>0</v>
      </c>
      <c r="J10605" s="178" t="s">
        <v>625</v>
      </c>
    </row>
    <row r="10606" spans="1:10" x14ac:dyDescent="0.45">
      <c r="A10606" s="178" t="s">
        <v>567</v>
      </c>
      <c r="B10606" s="178" t="s">
        <v>581</v>
      </c>
      <c r="C10606" s="178">
        <v>2015</v>
      </c>
      <c r="D10606" s="178" t="s">
        <v>336</v>
      </c>
      <c r="E10606" s="178" t="s">
        <v>337</v>
      </c>
      <c r="F10606" s="178" t="s">
        <v>582</v>
      </c>
      <c r="G10606" s="178">
        <v>285</v>
      </c>
      <c r="H10606" s="178">
        <v>1.20253682136535</v>
      </c>
      <c r="I10606" s="178">
        <v>1.20253682136535</v>
      </c>
      <c r="J10606" s="178" t="s">
        <v>625</v>
      </c>
    </row>
    <row r="10607" spans="1:10" x14ac:dyDescent="0.45">
      <c r="A10607" s="178" t="s">
        <v>567</v>
      </c>
      <c r="B10607" s="178" t="s">
        <v>581</v>
      </c>
      <c r="C10607" s="178">
        <v>2015</v>
      </c>
      <c r="D10607" s="178" t="s">
        <v>336</v>
      </c>
      <c r="E10607" s="178" t="s">
        <v>337</v>
      </c>
      <c r="F10607" s="178" t="s">
        <v>582</v>
      </c>
      <c r="G10607" s="178">
        <v>406</v>
      </c>
      <c r="H10607" s="178">
        <v>3.3755417913198499E-2</v>
      </c>
      <c r="I10607" s="178">
        <v>3.3755417913198499E-2</v>
      </c>
      <c r="J10607" s="178" t="s">
        <v>625</v>
      </c>
    </row>
    <row r="10608" spans="1:10" x14ac:dyDescent="0.45">
      <c r="A10608" s="178" t="s">
        <v>567</v>
      </c>
      <c r="B10608" s="178" t="s">
        <v>581</v>
      </c>
      <c r="C10608" s="178">
        <v>2015</v>
      </c>
      <c r="D10608" s="178" t="s">
        <v>336</v>
      </c>
      <c r="E10608" s="178" t="s">
        <v>337</v>
      </c>
      <c r="F10608" s="178" t="s">
        <v>585</v>
      </c>
      <c r="G10608" s="178">
        <v>600</v>
      </c>
      <c r="H10608" s="178">
        <v>0.63291412591934204</v>
      </c>
      <c r="I10608" s="178">
        <v>0.63291412591934204</v>
      </c>
      <c r="J10608" s="178" t="s">
        <v>625</v>
      </c>
    </row>
    <row r="10609" spans="1:10" x14ac:dyDescent="0.45">
      <c r="A10609" s="178" t="s">
        <v>567</v>
      </c>
      <c r="B10609" s="178" t="s">
        <v>581</v>
      </c>
      <c r="C10609" s="178">
        <v>2015</v>
      </c>
      <c r="D10609" s="178" t="s">
        <v>336</v>
      </c>
      <c r="E10609" s="178" t="s">
        <v>337</v>
      </c>
      <c r="F10609" s="178" t="s">
        <v>584</v>
      </c>
      <c r="G10609" s="178">
        <v>1029</v>
      </c>
      <c r="H10609" s="178">
        <v>0.16877709329128199</v>
      </c>
      <c r="I10609" s="178">
        <v>0.16877709329128199</v>
      </c>
      <c r="J10609" s="178" t="s">
        <v>625</v>
      </c>
    </row>
    <row r="10610" spans="1:10" x14ac:dyDescent="0.45">
      <c r="A10610" s="178" t="s">
        <v>567</v>
      </c>
      <c r="B10610" s="178" t="s">
        <v>581</v>
      </c>
      <c r="C10610" s="178">
        <v>2015</v>
      </c>
      <c r="D10610" s="178" t="s">
        <v>336</v>
      </c>
      <c r="E10610" s="178" t="s">
        <v>337</v>
      </c>
      <c r="F10610" s="178" t="s">
        <v>585</v>
      </c>
      <c r="G10610" s="178">
        <v>2065</v>
      </c>
      <c r="H10610" s="178">
        <v>3.79748463630676</v>
      </c>
      <c r="I10610" s="178">
        <v>3.79748463630676</v>
      </c>
      <c r="J10610" s="178" t="s">
        <v>625</v>
      </c>
    </row>
    <row r="10611" spans="1:10" x14ac:dyDescent="0.45">
      <c r="A10611" s="178" t="s">
        <v>567</v>
      </c>
      <c r="B10611" s="178" t="s">
        <v>581</v>
      </c>
      <c r="C10611" s="178">
        <v>2015</v>
      </c>
      <c r="D10611" s="178" t="s">
        <v>336</v>
      </c>
      <c r="E10611" s="178" t="s">
        <v>337</v>
      </c>
      <c r="F10611" s="178" t="s">
        <v>585</v>
      </c>
      <c r="G10611" s="178">
        <v>100000</v>
      </c>
      <c r="H10611" s="1">
        <v>9.9999999999999998E-13</v>
      </c>
      <c r="I10611" s="178">
        <v>9.9999999999999998E-13</v>
      </c>
      <c r="J10611" s="178" t="s">
        <v>625</v>
      </c>
    </row>
    <row r="10612" spans="1:10" x14ac:dyDescent="0.45">
      <c r="A10612" s="178" t="s">
        <v>567</v>
      </c>
      <c r="B10612" s="178" t="s">
        <v>581</v>
      </c>
      <c r="C10612" s="178">
        <v>2020</v>
      </c>
      <c r="D10612" s="178" t="s">
        <v>336</v>
      </c>
      <c r="E10612" s="178" t="s">
        <v>337</v>
      </c>
      <c r="F10612" s="178" t="s">
        <v>582</v>
      </c>
      <c r="G10612" s="178">
        <v>-100000</v>
      </c>
      <c r="H10612" s="178">
        <v>0</v>
      </c>
      <c r="I10612" s="178">
        <v>0</v>
      </c>
      <c r="J10612" s="178" t="s">
        <v>625</v>
      </c>
    </row>
    <row r="10613" spans="1:10" x14ac:dyDescent="0.45">
      <c r="A10613" s="178" t="s">
        <v>567</v>
      </c>
      <c r="B10613" s="178" t="s">
        <v>581</v>
      </c>
      <c r="C10613" s="178">
        <v>2020</v>
      </c>
      <c r="D10613" s="178" t="s">
        <v>336</v>
      </c>
      <c r="E10613" s="178" t="s">
        <v>337</v>
      </c>
      <c r="F10613" s="178" t="s">
        <v>582</v>
      </c>
      <c r="G10613" s="178">
        <v>262</v>
      </c>
      <c r="H10613" s="178">
        <v>0</v>
      </c>
      <c r="I10613" s="178">
        <v>0</v>
      </c>
      <c r="J10613" s="178" t="s">
        <v>625</v>
      </c>
    </row>
    <row r="10614" spans="1:10" x14ac:dyDescent="0.45">
      <c r="A10614" s="178" t="s">
        <v>567</v>
      </c>
      <c r="B10614" s="178" t="s">
        <v>581</v>
      </c>
      <c r="C10614" s="178">
        <v>2020</v>
      </c>
      <c r="D10614" s="178" t="s">
        <v>336</v>
      </c>
      <c r="E10614" s="178" t="s">
        <v>337</v>
      </c>
      <c r="F10614" s="178" t="s">
        <v>582</v>
      </c>
      <c r="G10614" s="178">
        <v>262</v>
      </c>
      <c r="H10614" s="178">
        <v>1.4685860872268599</v>
      </c>
      <c r="I10614" s="178">
        <v>1.4685860872268599</v>
      </c>
      <c r="J10614" s="178" t="s">
        <v>625</v>
      </c>
    </row>
    <row r="10615" spans="1:10" x14ac:dyDescent="0.45">
      <c r="A10615" s="178" t="s">
        <v>567</v>
      </c>
      <c r="B10615" s="178" t="s">
        <v>581</v>
      </c>
      <c r="C10615" s="178">
        <v>2020</v>
      </c>
      <c r="D10615" s="178" t="s">
        <v>336</v>
      </c>
      <c r="E10615" s="178" t="s">
        <v>337</v>
      </c>
      <c r="F10615" s="178" t="s">
        <v>582</v>
      </c>
      <c r="G10615" s="178">
        <v>373</v>
      </c>
      <c r="H10615" s="178">
        <v>4.1223470121622099E-2</v>
      </c>
      <c r="I10615" s="178">
        <v>4.1223470121622099E-2</v>
      </c>
      <c r="J10615" s="178" t="s">
        <v>625</v>
      </c>
    </row>
    <row r="10616" spans="1:10" x14ac:dyDescent="0.45">
      <c r="A10616" s="178" t="s">
        <v>567</v>
      </c>
      <c r="B10616" s="178" t="s">
        <v>581</v>
      </c>
      <c r="C10616" s="178">
        <v>2020</v>
      </c>
      <c r="D10616" s="178" t="s">
        <v>336</v>
      </c>
      <c r="E10616" s="178" t="s">
        <v>337</v>
      </c>
      <c r="F10616" s="178" t="s">
        <v>585</v>
      </c>
      <c r="G10616" s="178">
        <v>551</v>
      </c>
      <c r="H10616" s="178">
        <v>0.77294009923934903</v>
      </c>
      <c r="I10616" s="178">
        <v>0.77294009923934903</v>
      </c>
      <c r="J10616" s="178" t="s">
        <v>625</v>
      </c>
    </row>
    <row r="10617" spans="1:10" x14ac:dyDescent="0.45">
      <c r="A10617" s="178" t="s">
        <v>567</v>
      </c>
      <c r="B10617" s="178" t="s">
        <v>581</v>
      </c>
      <c r="C10617" s="178">
        <v>2020</v>
      </c>
      <c r="D10617" s="178" t="s">
        <v>336</v>
      </c>
      <c r="E10617" s="178" t="s">
        <v>337</v>
      </c>
      <c r="F10617" s="178" t="s">
        <v>584</v>
      </c>
      <c r="G10617" s="178">
        <v>944</v>
      </c>
      <c r="H10617" s="178">
        <v>0.20611734688281999</v>
      </c>
      <c r="I10617" s="178">
        <v>0.20611734688281999</v>
      </c>
      <c r="J10617" s="178" t="s">
        <v>625</v>
      </c>
    </row>
    <row r="10618" spans="1:10" x14ac:dyDescent="0.45">
      <c r="A10618" s="178" t="s">
        <v>567</v>
      </c>
      <c r="B10618" s="178" t="s">
        <v>581</v>
      </c>
      <c r="C10618" s="178">
        <v>2020</v>
      </c>
      <c r="D10618" s="178" t="s">
        <v>336</v>
      </c>
      <c r="E10618" s="178" t="s">
        <v>337</v>
      </c>
      <c r="F10618" s="178" t="s">
        <v>585</v>
      </c>
      <c r="G10618" s="178">
        <v>1894</v>
      </c>
      <c r="H10618" s="178">
        <v>4.6376404762268004</v>
      </c>
      <c r="I10618" s="178">
        <v>4.6376404762268004</v>
      </c>
      <c r="J10618" s="178" t="s">
        <v>625</v>
      </c>
    </row>
    <row r="10619" spans="1:10" x14ac:dyDescent="0.45">
      <c r="A10619" s="178" t="s">
        <v>567</v>
      </c>
      <c r="B10619" s="178" t="s">
        <v>581</v>
      </c>
      <c r="C10619" s="178">
        <v>2020</v>
      </c>
      <c r="D10619" s="178" t="s">
        <v>336</v>
      </c>
      <c r="E10619" s="178" t="s">
        <v>337</v>
      </c>
      <c r="F10619" s="178" t="s">
        <v>585</v>
      </c>
      <c r="G10619" s="178">
        <v>100000</v>
      </c>
      <c r="H10619" s="1">
        <v>9.9999999999999998E-13</v>
      </c>
      <c r="I10619" s="178">
        <v>9.9999999999999998E-13</v>
      </c>
      <c r="J10619" s="178" t="s">
        <v>625</v>
      </c>
    </row>
    <row r="10620" spans="1:10" x14ac:dyDescent="0.45">
      <c r="A10620" s="178" t="s">
        <v>567</v>
      </c>
      <c r="B10620" s="178" t="s">
        <v>581</v>
      </c>
      <c r="C10620" s="178">
        <v>2025</v>
      </c>
      <c r="D10620" s="178" t="s">
        <v>336</v>
      </c>
      <c r="E10620" s="178" t="s">
        <v>337</v>
      </c>
      <c r="F10620" s="178" t="s">
        <v>582</v>
      </c>
      <c r="G10620" s="178">
        <v>-100000</v>
      </c>
      <c r="H10620" s="178">
        <v>0</v>
      </c>
      <c r="I10620" s="178">
        <v>0</v>
      </c>
      <c r="J10620" s="178" t="s">
        <v>625</v>
      </c>
    </row>
    <row r="10621" spans="1:10" x14ac:dyDescent="0.45">
      <c r="A10621" s="178" t="s">
        <v>567</v>
      </c>
      <c r="B10621" s="178" t="s">
        <v>581</v>
      </c>
      <c r="C10621" s="178">
        <v>2025</v>
      </c>
      <c r="D10621" s="178" t="s">
        <v>336</v>
      </c>
      <c r="E10621" s="178" t="s">
        <v>337</v>
      </c>
      <c r="F10621" s="178" t="s">
        <v>582</v>
      </c>
      <c r="G10621" s="178">
        <v>240</v>
      </c>
      <c r="H10621" s="178">
        <v>0</v>
      </c>
      <c r="I10621" s="178">
        <v>0</v>
      </c>
      <c r="J10621" s="178" t="s">
        <v>625</v>
      </c>
    </row>
    <row r="10622" spans="1:10" x14ac:dyDescent="0.45">
      <c r="A10622" s="178" t="s">
        <v>567</v>
      </c>
      <c r="B10622" s="178" t="s">
        <v>581</v>
      </c>
      <c r="C10622" s="178">
        <v>2025</v>
      </c>
      <c r="D10622" s="178" t="s">
        <v>336</v>
      </c>
      <c r="E10622" s="178" t="s">
        <v>337</v>
      </c>
      <c r="F10622" s="178" t="s">
        <v>582</v>
      </c>
      <c r="G10622" s="178">
        <v>240</v>
      </c>
      <c r="H10622" s="178">
        <v>1.79080486297607</v>
      </c>
      <c r="I10622" s="178">
        <v>1.79080486297607</v>
      </c>
      <c r="J10622" s="178" t="s">
        <v>625</v>
      </c>
    </row>
    <row r="10623" spans="1:10" x14ac:dyDescent="0.45">
      <c r="A10623" s="178" t="s">
        <v>567</v>
      </c>
      <c r="B10623" s="178" t="s">
        <v>581</v>
      </c>
      <c r="C10623" s="178">
        <v>2025</v>
      </c>
      <c r="D10623" s="178" t="s">
        <v>336</v>
      </c>
      <c r="E10623" s="178" t="s">
        <v>337</v>
      </c>
      <c r="F10623" s="178" t="s">
        <v>582</v>
      </c>
      <c r="G10623" s="178">
        <v>342</v>
      </c>
      <c r="H10623" s="178">
        <v>5.0268206745386103E-2</v>
      </c>
      <c r="I10623" s="178">
        <v>5.0268206745386103E-2</v>
      </c>
      <c r="J10623" s="178" t="s">
        <v>625</v>
      </c>
    </row>
    <row r="10624" spans="1:10" x14ac:dyDescent="0.45">
      <c r="A10624" s="178" t="s">
        <v>567</v>
      </c>
      <c r="B10624" s="178" t="s">
        <v>581</v>
      </c>
      <c r="C10624" s="178">
        <v>2025</v>
      </c>
      <c r="D10624" s="178" t="s">
        <v>336</v>
      </c>
      <c r="E10624" s="178" t="s">
        <v>337</v>
      </c>
      <c r="F10624" s="178" t="s">
        <v>585</v>
      </c>
      <c r="G10624" s="178">
        <v>508</v>
      </c>
      <c r="H10624" s="178">
        <v>0.94252884387969904</v>
      </c>
      <c r="I10624" s="178">
        <v>0.94252884387969904</v>
      </c>
      <c r="J10624" s="178" t="s">
        <v>625</v>
      </c>
    </row>
    <row r="10625" spans="1:10" x14ac:dyDescent="0.45">
      <c r="A10625" s="178" t="s">
        <v>567</v>
      </c>
      <c r="B10625" s="178" t="s">
        <v>581</v>
      </c>
      <c r="C10625" s="178">
        <v>2025</v>
      </c>
      <c r="D10625" s="178" t="s">
        <v>336</v>
      </c>
      <c r="E10625" s="178" t="s">
        <v>337</v>
      </c>
      <c r="F10625" s="178" t="s">
        <v>584</v>
      </c>
      <c r="G10625" s="178">
        <v>874</v>
      </c>
      <c r="H10625" s="178">
        <v>0.25134101510047901</v>
      </c>
      <c r="I10625" s="178">
        <v>0.25134101510047901</v>
      </c>
      <c r="J10625" s="178" t="s">
        <v>625</v>
      </c>
    </row>
    <row r="10626" spans="1:10" x14ac:dyDescent="0.45">
      <c r="A10626" s="178" t="s">
        <v>567</v>
      </c>
      <c r="B10626" s="178" t="s">
        <v>581</v>
      </c>
      <c r="C10626" s="178">
        <v>2025</v>
      </c>
      <c r="D10626" s="178" t="s">
        <v>336</v>
      </c>
      <c r="E10626" s="178" t="s">
        <v>337</v>
      </c>
      <c r="F10626" s="178" t="s">
        <v>585</v>
      </c>
      <c r="G10626" s="178">
        <v>1756</v>
      </c>
      <c r="H10626" s="178">
        <v>5.6551733016967702</v>
      </c>
      <c r="I10626" s="178">
        <v>5.6551733016967702</v>
      </c>
      <c r="J10626" s="178" t="s">
        <v>625</v>
      </c>
    </row>
    <row r="10627" spans="1:10" x14ac:dyDescent="0.45">
      <c r="A10627" s="178" t="s">
        <v>567</v>
      </c>
      <c r="B10627" s="178" t="s">
        <v>581</v>
      </c>
      <c r="C10627" s="178">
        <v>2025</v>
      </c>
      <c r="D10627" s="178" t="s">
        <v>336</v>
      </c>
      <c r="E10627" s="178" t="s">
        <v>337</v>
      </c>
      <c r="F10627" s="178" t="s">
        <v>585</v>
      </c>
      <c r="G10627" s="178">
        <v>100000</v>
      </c>
      <c r="H10627" s="1">
        <v>9.9999999999999998E-13</v>
      </c>
      <c r="I10627" s="178">
        <v>9.9999999999999998E-13</v>
      </c>
      <c r="J10627" s="178" t="s">
        <v>625</v>
      </c>
    </row>
    <row r="10628" spans="1:10" x14ac:dyDescent="0.45">
      <c r="A10628" s="178" t="s">
        <v>567</v>
      </c>
      <c r="B10628" s="178" t="s">
        <v>581</v>
      </c>
      <c r="C10628" s="178">
        <v>2030</v>
      </c>
      <c r="D10628" s="178" t="s">
        <v>336</v>
      </c>
      <c r="E10628" s="178" t="s">
        <v>337</v>
      </c>
      <c r="F10628" s="178" t="s">
        <v>582</v>
      </c>
      <c r="G10628" s="178">
        <v>-100000</v>
      </c>
      <c r="H10628" s="178">
        <v>0</v>
      </c>
      <c r="I10628" s="178">
        <v>0</v>
      </c>
      <c r="J10628" s="178" t="s">
        <v>625</v>
      </c>
    </row>
    <row r="10629" spans="1:10" x14ac:dyDescent="0.45">
      <c r="A10629" s="178" t="s">
        <v>567</v>
      </c>
      <c r="B10629" s="178" t="s">
        <v>581</v>
      </c>
      <c r="C10629" s="178">
        <v>2030</v>
      </c>
      <c r="D10629" s="178" t="s">
        <v>336</v>
      </c>
      <c r="E10629" s="178" t="s">
        <v>337</v>
      </c>
      <c r="F10629" s="178" t="s">
        <v>582</v>
      </c>
      <c r="G10629" s="178">
        <v>220</v>
      </c>
      <c r="H10629" s="178">
        <v>0</v>
      </c>
      <c r="I10629" s="178">
        <v>0</v>
      </c>
      <c r="J10629" s="178" t="s">
        <v>625</v>
      </c>
    </row>
    <row r="10630" spans="1:10" x14ac:dyDescent="0.45">
      <c r="A10630" s="178" t="s">
        <v>567</v>
      </c>
      <c r="B10630" s="178" t="s">
        <v>581</v>
      </c>
      <c r="C10630" s="178">
        <v>2030</v>
      </c>
      <c r="D10630" s="178" t="s">
        <v>336</v>
      </c>
      <c r="E10630" s="178" t="s">
        <v>337</v>
      </c>
      <c r="F10630" s="178" t="s">
        <v>582</v>
      </c>
      <c r="G10630" s="178">
        <v>220</v>
      </c>
      <c r="H10630" s="178">
        <v>2.1484496593475302</v>
      </c>
      <c r="I10630" s="178">
        <v>2.1484496593475302</v>
      </c>
      <c r="J10630" s="178" t="s">
        <v>625</v>
      </c>
    </row>
    <row r="10631" spans="1:10" x14ac:dyDescent="0.45">
      <c r="A10631" s="178" t="s">
        <v>567</v>
      </c>
      <c r="B10631" s="178" t="s">
        <v>581</v>
      </c>
      <c r="C10631" s="178">
        <v>2030</v>
      </c>
      <c r="D10631" s="178" t="s">
        <v>336</v>
      </c>
      <c r="E10631" s="178" t="s">
        <v>337</v>
      </c>
      <c r="F10631" s="178" t="s">
        <v>582</v>
      </c>
      <c r="G10631" s="178">
        <v>314</v>
      </c>
      <c r="H10631" s="178">
        <v>6.0307361185550697E-2</v>
      </c>
      <c r="I10631" s="178">
        <v>6.0307361185550697E-2</v>
      </c>
      <c r="J10631" s="178" t="s">
        <v>625</v>
      </c>
    </row>
    <row r="10632" spans="1:10" x14ac:dyDescent="0.45">
      <c r="A10632" s="178" t="s">
        <v>567</v>
      </c>
      <c r="B10632" s="178" t="s">
        <v>581</v>
      </c>
      <c r="C10632" s="178">
        <v>2030</v>
      </c>
      <c r="D10632" s="178" t="s">
        <v>336</v>
      </c>
      <c r="E10632" s="178" t="s">
        <v>337</v>
      </c>
      <c r="F10632" s="178" t="s">
        <v>585</v>
      </c>
      <c r="G10632" s="178">
        <v>468</v>
      </c>
      <c r="H10632" s="178">
        <v>1.1307629346847501</v>
      </c>
      <c r="I10632" s="178">
        <v>1.1307629346847501</v>
      </c>
      <c r="J10632" s="178" t="s">
        <v>625</v>
      </c>
    </row>
    <row r="10633" spans="1:10" x14ac:dyDescent="0.45">
      <c r="A10633" s="178" t="s">
        <v>567</v>
      </c>
      <c r="B10633" s="178" t="s">
        <v>581</v>
      </c>
      <c r="C10633" s="178">
        <v>2030</v>
      </c>
      <c r="D10633" s="178" t="s">
        <v>336</v>
      </c>
      <c r="E10633" s="178" t="s">
        <v>337</v>
      </c>
      <c r="F10633" s="178" t="s">
        <v>584</v>
      </c>
      <c r="G10633" s="178">
        <v>809</v>
      </c>
      <c r="H10633" s="178">
        <v>0.30153679847717202</v>
      </c>
      <c r="I10633" s="178">
        <v>0.30153679847717202</v>
      </c>
      <c r="J10633" s="178" t="s">
        <v>625</v>
      </c>
    </row>
    <row r="10634" spans="1:10" x14ac:dyDescent="0.45">
      <c r="A10634" s="178" t="s">
        <v>567</v>
      </c>
      <c r="B10634" s="178" t="s">
        <v>581</v>
      </c>
      <c r="C10634" s="178">
        <v>2030</v>
      </c>
      <c r="D10634" s="178" t="s">
        <v>336</v>
      </c>
      <c r="E10634" s="178" t="s">
        <v>337</v>
      </c>
      <c r="F10634" s="178" t="s">
        <v>585</v>
      </c>
      <c r="G10634" s="178">
        <v>1625</v>
      </c>
      <c r="H10634" s="178">
        <v>6.7845778465270996</v>
      </c>
      <c r="I10634" s="178">
        <v>6.7845778465270996</v>
      </c>
      <c r="J10634" s="178" t="s">
        <v>625</v>
      </c>
    </row>
    <row r="10635" spans="1:10" x14ac:dyDescent="0.45">
      <c r="A10635" s="178" t="s">
        <v>567</v>
      </c>
      <c r="B10635" s="178" t="s">
        <v>581</v>
      </c>
      <c r="C10635" s="178">
        <v>2030</v>
      </c>
      <c r="D10635" s="178" t="s">
        <v>336</v>
      </c>
      <c r="E10635" s="178" t="s">
        <v>337</v>
      </c>
      <c r="F10635" s="178" t="s">
        <v>585</v>
      </c>
      <c r="G10635" s="178">
        <v>100000</v>
      </c>
      <c r="H10635" s="1">
        <v>9.9999999999999998E-13</v>
      </c>
      <c r="I10635" s="178">
        <v>9.9999999999999998E-13</v>
      </c>
      <c r="J10635" s="178" t="s">
        <v>625</v>
      </c>
    </row>
    <row r="10636" spans="1:10" x14ac:dyDescent="0.45">
      <c r="A10636" s="178" t="s">
        <v>567</v>
      </c>
      <c r="B10636" s="178" t="s">
        <v>581</v>
      </c>
      <c r="C10636" s="178">
        <v>2035</v>
      </c>
      <c r="D10636" s="178" t="s">
        <v>336</v>
      </c>
      <c r="E10636" s="178" t="s">
        <v>337</v>
      </c>
      <c r="F10636" s="178" t="s">
        <v>582</v>
      </c>
      <c r="G10636" s="178">
        <v>-100000</v>
      </c>
      <c r="H10636" s="178">
        <v>0</v>
      </c>
      <c r="I10636" s="178">
        <v>0</v>
      </c>
      <c r="J10636" s="178" t="s">
        <v>625</v>
      </c>
    </row>
    <row r="10637" spans="1:10" x14ac:dyDescent="0.45">
      <c r="A10637" s="178" t="s">
        <v>567</v>
      </c>
      <c r="B10637" s="178" t="s">
        <v>581</v>
      </c>
      <c r="C10637" s="178">
        <v>2035</v>
      </c>
      <c r="D10637" s="178" t="s">
        <v>336</v>
      </c>
      <c r="E10637" s="178" t="s">
        <v>337</v>
      </c>
      <c r="F10637" s="178" t="s">
        <v>582</v>
      </c>
      <c r="G10637" s="178">
        <v>225</v>
      </c>
      <c r="H10637" s="178">
        <v>0</v>
      </c>
      <c r="I10637" s="178">
        <v>0</v>
      </c>
      <c r="J10637" s="178" t="s">
        <v>625</v>
      </c>
    </row>
    <row r="10638" spans="1:10" x14ac:dyDescent="0.45">
      <c r="A10638" s="178" t="s">
        <v>567</v>
      </c>
      <c r="B10638" s="178" t="s">
        <v>581</v>
      </c>
      <c r="C10638" s="178">
        <v>2035</v>
      </c>
      <c r="D10638" s="178" t="s">
        <v>336</v>
      </c>
      <c r="E10638" s="178" t="s">
        <v>337</v>
      </c>
      <c r="F10638" s="178" t="s">
        <v>582</v>
      </c>
      <c r="G10638" s="178">
        <v>225</v>
      </c>
      <c r="H10638" s="178">
        <v>2.20593833923339</v>
      </c>
      <c r="I10638" s="178">
        <v>2.20593833923339</v>
      </c>
      <c r="J10638" s="178" t="s">
        <v>625</v>
      </c>
    </row>
    <row r="10639" spans="1:10" x14ac:dyDescent="0.45">
      <c r="A10639" s="178" t="s">
        <v>567</v>
      </c>
      <c r="B10639" s="178" t="s">
        <v>581</v>
      </c>
      <c r="C10639" s="178">
        <v>2035</v>
      </c>
      <c r="D10639" s="178" t="s">
        <v>336</v>
      </c>
      <c r="E10639" s="178" t="s">
        <v>337</v>
      </c>
      <c r="F10639" s="178" t="s">
        <v>582</v>
      </c>
      <c r="G10639" s="178">
        <v>322</v>
      </c>
      <c r="H10639" s="178">
        <v>6.1921078711748102E-2</v>
      </c>
      <c r="I10639" s="178">
        <v>6.1921078711748102E-2</v>
      </c>
      <c r="J10639" s="178" t="s">
        <v>625</v>
      </c>
    </row>
    <row r="10640" spans="1:10" x14ac:dyDescent="0.45">
      <c r="A10640" s="178" t="s">
        <v>567</v>
      </c>
      <c r="B10640" s="178" t="s">
        <v>581</v>
      </c>
      <c r="C10640" s="178">
        <v>2035</v>
      </c>
      <c r="D10640" s="178" t="s">
        <v>336</v>
      </c>
      <c r="E10640" s="178" t="s">
        <v>337</v>
      </c>
      <c r="F10640" s="178" t="s">
        <v>585</v>
      </c>
      <c r="G10640" s="178">
        <v>481</v>
      </c>
      <c r="H10640" s="178">
        <v>1.1610201597213701</v>
      </c>
      <c r="I10640" s="178">
        <v>1.1610201597213701</v>
      </c>
      <c r="J10640" s="178" t="s">
        <v>625</v>
      </c>
    </row>
    <row r="10641" spans="1:10" x14ac:dyDescent="0.45">
      <c r="A10641" s="178" t="s">
        <v>567</v>
      </c>
      <c r="B10641" s="178" t="s">
        <v>581</v>
      </c>
      <c r="C10641" s="178">
        <v>2035</v>
      </c>
      <c r="D10641" s="178" t="s">
        <v>336</v>
      </c>
      <c r="E10641" s="178" t="s">
        <v>337</v>
      </c>
      <c r="F10641" s="178" t="s">
        <v>584</v>
      </c>
      <c r="G10641" s="178">
        <v>832</v>
      </c>
      <c r="H10641" s="178">
        <v>0.30960538983344998</v>
      </c>
      <c r="I10641" s="178">
        <v>0.30960538983344998</v>
      </c>
      <c r="J10641" s="178" t="s">
        <v>625</v>
      </c>
    </row>
    <row r="10642" spans="1:10" x14ac:dyDescent="0.45">
      <c r="A10642" s="178" t="s">
        <v>567</v>
      </c>
      <c r="B10642" s="178" t="s">
        <v>581</v>
      </c>
      <c r="C10642" s="178">
        <v>2035</v>
      </c>
      <c r="D10642" s="178" t="s">
        <v>336</v>
      </c>
      <c r="E10642" s="178" t="s">
        <v>337</v>
      </c>
      <c r="F10642" s="178" t="s">
        <v>585</v>
      </c>
      <c r="G10642" s="178">
        <v>1674</v>
      </c>
      <c r="H10642" s="178">
        <v>6.96612119674682</v>
      </c>
      <c r="I10642" s="178">
        <v>6.96612119674682</v>
      </c>
      <c r="J10642" s="178" t="s">
        <v>625</v>
      </c>
    </row>
    <row r="10643" spans="1:10" x14ac:dyDescent="0.45">
      <c r="A10643" s="178" t="s">
        <v>567</v>
      </c>
      <c r="B10643" s="178" t="s">
        <v>581</v>
      </c>
      <c r="C10643" s="178">
        <v>2035</v>
      </c>
      <c r="D10643" s="178" t="s">
        <v>336</v>
      </c>
      <c r="E10643" s="178" t="s">
        <v>337</v>
      </c>
      <c r="F10643" s="178" t="s">
        <v>585</v>
      </c>
      <c r="G10643" s="178">
        <v>100000</v>
      </c>
      <c r="H10643" s="1">
        <v>9.9999999999999998E-13</v>
      </c>
      <c r="I10643" s="178">
        <v>9.9999999999999998E-13</v>
      </c>
      <c r="J10643" s="178" t="s">
        <v>625</v>
      </c>
    </row>
    <row r="10644" spans="1:10" x14ac:dyDescent="0.45">
      <c r="A10644" s="178" t="s">
        <v>567</v>
      </c>
      <c r="B10644" s="178" t="s">
        <v>581</v>
      </c>
      <c r="C10644" s="178">
        <v>2040</v>
      </c>
      <c r="D10644" s="178" t="s">
        <v>336</v>
      </c>
      <c r="E10644" s="178" t="s">
        <v>337</v>
      </c>
      <c r="F10644" s="178" t="s">
        <v>582</v>
      </c>
      <c r="G10644" s="178">
        <v>-100000</v>
      </c>
      <c r="H10644" s="178">
        <v>0</v>
      </c>
      <c r="I10644" s="178">
        <v>0</v>
      </c>
      <c r="J10644" s="178" t="s">
        <v>625</v>
      </c>
    </row>
    <row r="10645" spans="1:10" x14ac:dyDescent="0.45">
      <c r="A10645" s="178" t="s">
        <v>567</v>
      </c>
      <c r="B10645" s="178" t="s">
        <v>581</v>
      </c>
      <c r="C10645" s="178">
        <v>2040</v>
      </c>
      <c r="D10645" s="178" t="s">
        <v>336</v>
      </c>
      <c r="E10645" s="178" t="s">
        <v>337</v>
      </c>
      <c r="F10645" s="178" t="s">
        <v>582</v>
      </c>
      <c r="G10645" s="178">
        <v>230</v>
      </c>
      <c r="H10645" s="178">
        <v>2.2573890686035099</v>
      </c>
      <c r="I10645" s="178">
        <v>2.2573890686035099</v>
      </c>
      <c r="J10645" s="178" t="s">
        <v>625</v>
      </c>
    </row>
    <row r="10646" spans="1:10" x14ac:dyDescent="0.45">
      <c r="A10646" s="178" t="s">
        <v>567</v>
      </c>
      <c r="B10646" s="178" t="s">
        <v>581</v>
      </c>
      <c r="C10646" s="178">
        <v>2040</v>
      </c>
      <c r="D10646" s="178" t="s">
        <v>336</v>
      </c>
      <c r="E10646" s="178" t="s">
        <v>337</v>
      </c>
      <c r="F10646" s="178" t="s">
        <v>582</v>
      </c>
      <c r="G10646" s="178">
        <v>230</v>
      </c>
      <c r="H10646" s="178">
        <v>0</v>
      </c>
      <c r="I10646" s="178">
        <v>0</v>
      </c>
      <c r="J10646" s="178" t="s">
        <v>625</v>
      </c>
    </row>
    <row r="10647" spans="1:10" x14ac:dyDescent="0.45">
      <c r="A10647" s="178" t="s">
        <v>567</v>
      </c>
      <c r="B10647" s="178" t="s">
        <v>581</v>
      </c>
      <c r="C10647" s="178">
        <v>2040</v>
      </c>
      <c r="D10647" s="178" t="s">
        <v>336</v>
      </c>
      <c r="E10647" s="178" t="s">
        <v>337</v>
      </c>
      <c r="F10647" s="178" t="s">
        <v>582</v>
      </c>
      <c r="G10647" s="178">
        <v>329</v>
      </c>
      <c r="H10647" s="178">
        <v>6.3365310430526706E-2</v>
      </c>
      <c r="I10647" s="178">
        <v>6.3365310430526706E-2</v>
      </c>
      <c r="J10647" s="178" t="s">
        <v>625</v>
      </c>
    </row>
    <row r="10648" spans="1:10" x14ac:dyDescent="0.45">
      <c r="A10648" s="178" t="s">
        <v>567</v>
      </c>
      <c r="B10648" s="178" t="s">
        <v>581</v>
      </c>
      <c r="C10648" s="178">
        <v>2040</v>
      </c>
      <c r="D10648" s="178" t="s">
        <v>336</v>
      </c>
      <c r="E10648" s="178" t="s">
        <v>337</v>
      </c>
      <c r="F10648" s="178" t="s">
        <v>585</v>
      </c>
      <c r="G10648" s="178">
        <v>493</v>
      </c>
      <c r="H10648" s="178">
        <v>1.18809950351715</v>
      </c>
      <c r="I10648" s="178">
        <v>1.18809950351715</v>
      </c>
      <c r="J10648" s="178" t="s">
        <v>625</v>
      </c>
    </row>
    <row r="10649" spans="1:10" x14ac:dyDescent="0.45">
      <c r="A10649" s="178" t="s">
        <v>567</v>
      </c>
      <c r="B10649" s="178" t="s">
        <v>581</v>
      </c>
      <c r="C10649" s="178">
        <v>2040</v>
      </c>
      <c r="D10649" s="178" t="s">
        <v>336</v>
      </c>
      <c r="E10649" s="178" t="s">
        <v>337</v>
      </c>
      <c r="F10649" s="178" t="s">
        <v>584</v>
      </c>
      <c r="G10649" s="178">
        <v>855</v>
      </c>
      <c r="H10649" s="178">
        <v>0.316826552152633</v>
      </c>
      <c r="I10649" s="178">
        <v>0.316826552152633</v>
      </c>
      <c r="J10649" s="178" t="s">
        <v>625</v>
      </c>
    </row>
    <row r="10650" spans="1:10" x14ac:dyDescent="0.45">
      <c r="A10650" s="178" t="s">
        <v>567</v>
      </c>
      <c r="B10650" s="178" t="s">
        <v>581</v>
      </c>
      <c r="C10650" s="178">
        <v>2040</v>
      </c>
      <c r="D10650" s="178" t="s">
        <v>336</v>
      </c>
      <c r="E10650" s="178" t="s">
        <v>337</v>
      </c>
      <c r="F10650" s="178" t="s">
        <v>585</v>
      </c>
      <c r="G10650" s="178">
        <v>1723</v>
      </c>
      <c r="H10650" s="178">
        <v>7.1285972595214799</v>
      </c>
      <c r="I10650" s="178">
        <v>7.1285972595214799</v>
      </c>
      <c r="J10650" s="178" t="s">
        <v>625</v>
      </c>
    </row>
    <row r="10651" spans="1:10" x14ac:dyDescent="0.45">
      <c r="A10651" s="178" t="s">
        <v>567</v>
      </c>
      <c r="B10651" s="178" t="s">
        <v>581</v>
      </c>
      <c r="C10651" s="178">
        <v>2040</v>
      </c>
      <c r="D10651" s="178" t="s">
        <v>336</v>
      </c>
      <c r="E10651" s="178" t="s">
        <v>337</v>
      </c>
      <c r="F10651" s="178" t="s">
        <v>585</v>
      </c>
      <c r="G10651" s="178">
        <v>100000</v>
      </c>
      <c r="H10651" s="1">
        <v>9.9999999999999998E-13</v>
      </c>
      <c r="I10651" s="178">
        <v>9.9999999999999998E-13</v>
      </c>
      <c r="J10651" s="178" t="s">
        <v>625</v>
      </c>
    </row>
    <row r="10652" spans="1:10" x14ac:dyDescent="0.45">
      <c r="A10652" s="178" t="s">
        <v>567</v>
      </c>
      <c r="B10652" s="178" t="s">
        <v>581</v>
      </c>
      <c r="C10652" s="178">
        <v>2045</v>
      </c>
      <c r="D10652" s="178" t="s">
        <v>336</v>
      </c>
      <c r="E10652" s="178" t="s">
        <v>337</v>
      </c>
      <c r="F10652" s="178" t="s">
        <v>582</v>
      </c>
      <c r="G10652" s="178">
        <v>-100000</v>
      </c>
      <c r="H10652" s="178">
        <v>0</v>
      </c>
      <c r="I10652" s="178">
        <v>0</v>
      </c>
      <c r="J10652" s="178" t="s">
        <v>625</v>
      </c>
    </row>
    <row r="10653" spans="1:10" x14ac:dyDescent="0.45">
      <c r="A10653" s="178" t="s">
        <v>567</v>
      </c>
      <c r="B10653" s="178" t="s">
        <v>581</v>
      </c>
      <c r="C10653" s="178">
        <v>2045</v>
      </c>
      <c r="D10653" s="178" t="s">
        <v>336</v>
      </c>
      <c r="E10653" s="178" t="s">
        <v>337</v>
      </c>
      <c r="F10653" s="178" t="s">
        <v>582</v>
      </c>
      <c r="G10653" s="178">
        <v>233</v>
      </c>
      <c r="H10653" s="178">
        <v>2.304044008255</v>
      </c>
      <c r="I10653" s="178">
        <v>2.304044008255</v>
      </c>
      <c r="J10653" s="178" t="s">
        <v>625</v>
      </c>
    </row>
    <row r="10654" spans="1:10" x14ac:dyDescent="0.45">
      <c r="A10654" s="178" t="s">
        <v>567</v>
      </c>
      <c r="B10654" s="178" t="s">
        <v>581</v>
      </c>
      <c r="C10654" s="178">
        <v>2045</v>
      </c>
      <c r="D10654" s="178" t="s">
        <v>336</v>
      </c>
      <c r="E10654" s="178" t="s">
        <v>337</v>
      </c>
      <c r="F10654" s="178" t="s">
        <v>582</v>
      </c>
      <c r="G10654" s="178">
        <v>233</v>
      </c>
      <c r="H10654" s="178">
        <v>0</v>
      </c>
      <c r="I10654" s="178">
        <v>0</v>
      </c>
      <c r="J10654" s="178" t="s">
        <v>625</v>
      </c>
    </row>
    <row r="10655" spans="1:10" x14ac:dyDescent="0.45">
      <c r="A10655" s="178" t="s">
        <v>567</v>
      </c>
      <c r="B10655" s="178" t="s">
        <v>581</v>
      </c>
      <c r="C10655" s="178">
        <v>2045</v>
      </c>
      <c r="D10655" s="178" t="s">
        <v>336</v>
      </c>
      <c r="E10655" s="178" t="s">
        <v>337</v>
      </c>
      <c r="F10655" s="178" t="s">
        <v>582</v>
      </c>
      <c r="G10655" s="178">
        <v>334</v>
      </c>
      <c r="H10655" s="178">
        <v>6.4674913883209201E-2</v>
      </c>
      <c r="I10655" s="178">
        <v>6.4674913883209201E-2</v>
      </c>
      <c r="J10655" s="178" t="s">
        <v>625</v>
      </c>
    </row>
    <row r="10656" spans="1:10" x14ac:dyDescent="0.45">
      <c r="A10656" s="178" t="s">
        <v>567</v>
      </c>
      <c r="B10656" s="178" t="s">
        <v>581</v>
      </c>
      <c r="C10656" s="178">
        <v>2045</v>
      </c>
      <c r="D10656" s="178" t="s">
        <v>336</v>
      </c>
      <c r="E10656" s="178" t="s">
        <v>337</v>
      </c>
      <c r="F10656" s="178" t="s">
        <v>585</v>
      </c>
      <c r="G10656" s="178">
        <v>503</v>
      </c>
      <c r="H10656" s="178">
        <v>1.2126547098159699</v>
      </c>
      <c r="I10656" s="178">
        <v>1.2126547098159699</v>
      </c>
      <c r="J10656" s="178" t="s">
        <v>625</v>
      </c>
    </row>
    <row r="10657" spans="1:10" x14ac:dyDescent="0.45">
      <c r="A10657" s="178" t="s">
        <v>567</v>
      </c>
      <c r="B10657" s="178" t="s">
        <v>581</v>
      </c>
      <c r="C10657" s="178">
        <v>2045</v>
      </c>
      <c r="D10657" s="178" t="s">
        <v>336</v>
      </c>
      <c r="E10657" s="178" t="s">
        <v>337</v>
      </c>
      <c r="F10657" s="178" t="s">
        <v>584</v>
      </c>
      <c r="G10657" s="178">
        <v>875</v>
      </c>
      <c r="H10657" s="178">
        <v>0.32337459921836798</v>
      </c>
      <c r="I10657" s="178">
        <v>0.32337459921836798</v>
      </c>
      <c r="J10657" s="178" t="s">
        <v>625</v>
      </c>
    </row>
    <row r="10658" spans="1:10" x14ac:dyDescent="0.45">
      <c r="A10658" s="178" t="s">
        <v>567</v>
      </c>
      <c r="B10658" s="178" t="s">
        <v>581</v>
      </c>
      <c r="C10658" s="178">
        <v>2045</v>
      </c>
      <c r="D10658" s="178" t="s">
        <v>336</v>
      </c>
      <c r="E10658" s="178" t="s">
        <v>337</v>
      </c>
      <c r="F10658" s="178" t="s">
        <v>585</v>
      </c>
      <c r="G10658" s="178">
        <v>1763</v>
      </c>
      <c r="H10658" s="178">
        <v>7.2759280204772896</v>
      </c>
      <c r="I10658" s="178">
        <v>7.2759280204772896</v>
      </c>
      <c r="J10658" s="178" t="s">
        <v>625</v>
      </c>
    </row>
    <row r="10659" spans="1:10" x14ac:dyDescent="0.45">
      <c r="A10659" s="178" t="s">
        <v>567</v>
      </c>
      <c r="B10659" s="178" t="s">
        <v>581</v>
      </c>
      <c r="C10659" s="178">
        <v>2045</v>
      </c>
      <c r="D10659" s="178" t="s">
        <v>336</v>
      </c>
      <c r="E10659" s="178" t="s">
        <v>337</v>
      </c>
      <c r="F10659" s="178" t="s">
        <v>585</v>
      </c>
      <c r="G10659" s="178">
        <v>100000</v>
      </c>
      <c r="H10659" s="1">
        <v>9.9999999999999998E-13</v>
      </c>
      <c r="I10659" s="178">
        <v>9.9999999999999998E-13</v>
      </c>
      <c r="J10659" s="178" t="s">
        <v>625</v>
      </c>
    </row>
    <row r="10660" spans="1:10" x14ac:dyDescent="0.45">
      <c r="A10660" s="178" t="s">
        <v>567</v>
      </c>
      <c r="B10660" s="178" t="s">
        <v>581</v>
      </c>
      <c r="C10660" s="178">
        <v>2050</v>
      </c>
      <c r="D10660" s="178" t="s">
        <v>336</v>
      </c>
      <c r="E10660" s="178" t="s">
        <v>337</v>
      </c>
      <c r="F10660" s="178" t="s">
        <v>582</v>
      </c>
      <c r="G10660" s="178">
        <v>-100000</v>
      </c>
      <c r="H10660" s="178">
        <v>0</v>
      </c>
      <c r="I10660" s="178">
        <v>0</v>
      </c>
      <c r="J10660" s="178" t="s">
        <v>625</v>
      </c>
    </row>
    <row r="10661" spans="1:10" x14ac:dyDescent="0.45">
      <c r="A10661" s="178" t="s">
        <v>567</v>
      </c>
      <c r="B10661" s="178" t="s">
        <v>581</v>
      </c>
      <c r="C10661" s="178">
        <v>2050</v>
      </c>
      <c r="D10661" s="178" t="s">
        <v>336</v>
      </c>
      <c r="E10661" s="178" t="s">
        <v>337</v>
      </c>
      <c r="F10661" s="178" t="s">
        <v>582</v>
      </c>
      <c r="G10661" s="178">
        <v>235</v>
      </c>
      <c r="H10661" s="178">
        <v>2.3487892150878902</v>
      </c>
      <c r="I10661" s="178">
        <v>2.3487892150878902</v>
      </c>
      <c r="J10661" s="178" t="s">
        <v>625</v>
      </c>
    </row>
    <row r="10662" spans="1:10" x14ac:dyDescent="0.45">
      <c r="A10662" s="178" t="s">
        <v>567</v>
      </c>
      <c r="B10662" s="178" t="s">
        <v>581</v>
      </c>
      <c r="C10662" s="178">
        <v>2050</v>
      </c>
      <c r="D10662" s="178" t="s">
        <v>336</v>
      </c>
      <c r="E10662" s="178" t="s">
        <v>337</v>
      </c>
      <c r="F10662" s="178" t="s">
        <v>582</v>
      </c>
      <c r="G10662" s="178">
        <v>235</v>
      </c>
      <c r="H10662" s="178">
        <v>0</v>
      </c>
      <c r="I10662" s="178">
        <v>0</v>
      </c>
      <c r="J10662" s="178" t="s">
        <v>625</v>
      </c>
    </row>
    <row r="10663" spans="1:10" x14ac:dyDescent="0.45">
      <c r="A10663" s="178" t="s">
        <v>567</v>
      </c>
      <c r="B10663" s="178" t="s">
        <v>581</v>
      </c>
      <c r="C10663" s="178">
        <v>2050</v>
      </c>
      <c r="D10663" s="178" t="s">
        <v>336</v>
      </c>
      <c r="E10663" s="178" t="s">
        <v>337</v>
      </c>
      <c r="F10663" s="178" t="s">
        <v>582</v>
      </c>
      <c r="G10663" s="178">
        <v>339</v>
      </c>
      <c r="H10663" s="178">
        <v>6.5930925309658106E-2</v>
      </c>
      <c r="I10663" s="178">
        <v>6.5930925309658106E-2</v>
      </c>
      <c r="J10663" s="178" t="s">
        <v>625</v>
      </c>
    </row>
    <row r="10664" spans="1:10" x14ac:dyDescent="0.45">
      <c r="A10664" s="178" t="s">
        <v>567</v>
      </c>
      <c r="B10664" s="178" t="s">
        <v>581</v>
      </c>
      <c r="C10664" s="178">
        <v>2050</v>
      </c>
      <c r="D10664" s="178" t="s">
        <v>336</v>
      </c>
      <c r="E10664" s="178" t="s">
        <v>337</v>
      </c>
      <c r="F10664" s="178" t="s">
        <v>585</v>
      </c>
      <c r="G10664" s="178">
        <v>512</v>
      </c>
      <c r="H10664" s="178">
        <v>1.2362048625946001</v>
      </c>
      <c r="I10664" s="178">
        <v>1.2362048625946001</v>
      </c>
      <c r="J10664" s="178" t="s">
        <v>625</v>
      </c>
    </row>
    <row r="10665" spans="1:10" x14ac:dyDescent="0.45">
      <c r="A10665" s="178" t="s">
        <v>567</v>
      </c>
      <c r="B10665" s="178" t="s">
        <v>581</v>
      </c>
      <c r="C10665" s="178">
        <v>2050</v>
      </c>
      <c r="D10665" s="178" t="s">
        <v>336</v>
      </c>
      <c r="E10665" s="178" t="s">
        <v>337</v>
      </c>
      <c r="F10665" s="178" t="s">
        <v>584</v>
      </c>
      <c r="G10665" s="178">
        <v>893</v>
      </c>
      <c r="H10665" s="178">
        <v>0.32965463399887002</v>
      </c>
      <c r="I10665" s="178">
        <v>0.32965463399887002</v>
      </c>
      <c r="J10665" s="178" t="s">
        <v>625</v>
      </c>
    </row>
    <row r="10666" spans="1:10" x14ac:dyDescent="0.45">
      <c r="A10666" s="178" t="s">
        <v>567</v>
      </c>
      <c r="B10666" s="178" t="s">
        <v>581</v>
      </c>
      <c r="C10666" s="178">
        <v>2050</v>
      </c>
      <c r="D10666" s="178" t="s">
        <v>336</v>
      </c>
      <c r="E10666" s="178" t="s">
        <v>337</v>
      </c>
      <c r="F10666" s="178" t="s">
        <v>585</v>
      </c>
      <c r="G10666" s="178">
        <v>1803</v>
      </c>
      <c r="H10666" s="178">
        <v>7.4172291755676198</v>
      </c>
      <c r="I10666" s="178">
        <v>7.4172291755676198</v>
      </c>
      <c r="J10666" s="178" t="s">
        <v>625</v>
      </c>
    </row>
    <row r="10667" spans="1:10" x14ac:dyDescent="0.45">
      <c r="A10667" s="178" t="s">
        <v>567</v>
      </c>
      <c r="B10667" s="178" t="s">
        <v>581</v>
      </c>
      <c r="C10667" s="178">
        <v>2050</v>
      </c>
      <c r="D10667" s="178" t="s">
        <v>336</v>
      </c>
      <c r="E10667" s="178" t="s">
        <v>337</v>
      </c>
      <c r="F10667" s="178" t="s">
        <v>585</v>
      </c>
      <c r="G10667" s="178">
        <v>100000</v>
      </c>
      <c r="H10667" s="1">
        <v>9.9999999999999998E-13</v>
      </c>
      <c r="I10667" s="178">
        <v>9.9999999999999998E-13</v>
      </c>
      <c r="J10667" s="178" t="s">
        <v>625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8"/>
  <sheetViews>
    <sheetView zoomScaleNormal="100" workbookViewId="0">
      <selection activeCell="C16" sqref="C16"/>
    </sheetView>
  </sheetViews>
  <sheetFormatPr defaultRowHeight="14.25" x14ac:dyDescent="0.45"/>
  <cols>
    <col min="1" max="1" width="43" bestFit="1" customWidth="1"/>
    <col min="2" max="2" width="14.59765625" customWidth="1"/>
    <col min="3" max="3" width="15.73046875" customWidth="1"/>
    <col min="4" max="4" width="13.73046875" bestFit="1" customWidth="1"/>
    <col min="5" max="5" width="19.59765625" customWidth="1"/>
    <col min="6" max="6" width="26.1328125" customWidth="1"/>
    <col min="8" max="8" width="10.1328125" bestFit="1" customWidth="1"/>
    <col min="9" max="9" width="12" customWidth="1"/>
    <col min="12" max="12" width="16.73046875" customWidth="1"/>
  </cols>
  <sheetData>
    <row r="1" spans="1:4" ht="42.75" x14ac:dyDescent="0.45">
      <c r="A1" t="s">
        <v>1227</v>
      </c>
      <c r="B1" s="167" t="s">
        <v>1228</v>
      </c>
      <c r="C1" t="s">
        <v>1229</v>
      </c>
    </row>
    <row r="3" spans="1:4" x14ac:dyDescent="0.45">
      <c r="A3" s="2" t="s">
        <v>1115</v>
      </c>
    </row>
    <row r="4" spans="1:4" x14ac:dyDescent="0.45">
      <c r="A4" t="s">
        <v>1116</v>
      </c>
      <c r="B4" s="166">
        <f>AVERAGE('AEO Table 13'!$C$44:$G$44)</f>
        <v>2.5018764</v>
      </c>
      <c r="C4" t="s">
        <v>1231</v>
      </c>
      <c r="D4" t="s">
        <v>1226</v>
      </c>
    </row>
    <row r="5" spans="1:4" x14ac:dyDescent="0.45">
      <c r="A5" s="65" t="s">
        <v>1225</v>
      </c>
      <c r="B5" s="65">
        <v>-0.15</v>
      </c>
      <c r="C5" s="65" t="s">
        <v>1231</v>
      </c>
    </row>
    <row r="6" spans="1:4" x14ac:dyDescent="0.45">
      <c r="A6" s="169" t="s">
        <v>1238</v>
      </c>
      <c r="B6" s="171">
        <f>$B$4*(1+$B$5)</f>
        <v>2.1265949399999999</v>
      </c>
      <c r="C6" s="169" t="s">
        <v>1234</v>
      </c>
    </row>
    <row r="8" spans="1:4" x14ac:dyDescent="0.45">
      <c r="A8" t="s">
        <v>1230</v>
      </c>
      <c r="B8" s="63">
        <v>0.1</v>
      </c>
    </row>
    <row r="9" spans="1:4" x14ac:dyDescent="0.45">
      <c r="A9" t="s">
        <v>1232</v>
      </c>
      <c r="B9">
        <v>5</v>
      </c>
      <c r="C9" s="38" t="s">
        <v>1233</v>
      </c>
    </row>
    <row r="10" spans="1:4" x14ac:dyDescent="0.45">
      <c r="A10" s="168"/>
    </row>
    <row r="12" spans="1:4" ht="14.65" thickBot="1" x14ac:dyDescent="0.5">
      <c r="A12" t="s">
        <v>1235</v>
      </c>
    </row>
    <row r="13" spans="1:4" ht="14.65" thickBot="1" x14ac:dyDescent="0.5">
      <c r="A13" t="s">
        <v>1236</v>
      </c>
      <c r="B13" t="s">
        <v>1237</v>
      </c>
      <c r="C13" t="s">
        <v>1239</v>
      </c>
      <c r="D13" s="170">
        <f>NPV($B$8,B15:B19)</f>
        <v>8.0614679624429506</v>
      </c>
    </row>
    <row r="14" spans="1:4" x14ac:dyDescent="0.45">
      <c r="A14">
        <v>0</v>
      </c>
    </row>
    <row r="15" spans="1:4" x14ac:dyDescent="0.45">
      <c r="A15">
        <v>1</v>
      </c>
      <c r="B15" s="118">
        <f>$B$6</f>
        <v>2.1265949399999999</v>
      </c>
    </row>
    <row r="16" spans="1:4" x14ac:dyDescent="0.45">
      <c r="A16">
        <v>2</v>
      </c>
      <c r="B16" s="118">
        <f t="shared" ref="B16:B19" si="0">$B$6</f>
        <v>2.1265949399999999</v>
      </c>
    </row>
    <row r="17" spans="1:2" x14ac:dyDescent="0.45">
      <c r="A17">
        <v>3</v>
      </c>
      <c r="B17" s="118">
        <f t="shared" si="0"/>
        <v>2.1265949399999999</v>
      </c>
    </row>
    <row r="18" spans="1:2" x14ac:dyDescent="0.45">
      <c r="A18">
        <v>4</v>
      </c>
      <c r="B18" s="118">
        <f t="shared" si="0"/>
        <v>2.1265949399999999</v>
      </c>
    </row>
    <row r="19" spans="1:2" x14ac:dyDescent="0.45">
      <c r="A19">
        <v>5</v>
      </c>
      <c r="B19" s="118">
        <f t="shared" si="0"/>
        <v>2.1265949399999999</v>
      </c>
    </row>
    <row r="68" spans="6:39" x14ac:dyDescent="0.45">
      <c r="F68" s="188"/>
      <c r="G68" s="188"/>
      <c r="H68" s="188"/>
      <c r="I68" s="188"/>
      <c r="J68" s="188"/>
      <c r="K68" s="188"/>
      <c r="L68" s="188"/>
      <c r="M68" s="188"/>
      <c r="N68" s="188"/>
      <c r="O68" s="188"/>
      <c r="P68" s="188"/>
      <c r="Q68" s="188"/>
      <c r="R68" s="188"/>
      <c r="S68" s="188"/>
      <c r="T68" s="188"/>
      <c r="U68" s="188"/>
      <c r="V68" s="188"/>
      <c r="W68" s="188"/>
      <c r="X68" s="188"/>
      <c r="Y68" s="188"/>
      <c r="Z68" s="188"/>
      <c r="AA68" s="188"/>
      <c r="AB68" s="188"/>
      <c r="AC68" s="188"/>
      <c r="AD68" s="188"/>
      <c r="AE68" s="188"/>
      <c r="AF68" s="188"/>
      <c r="AG68" s="188"/>
      <c r="AH68" s="188"/>
      <c r="AI68" s="188"/>
      <c r="AJ68" s="188"/>
      <c r="AK68" s="188"/>
      <c r="AL68" s="188"/>
      <c r="AM68" s="188"/>
    </row>
  </sheetData>
  <mergeCells count="1">
    <mergeCell ref="F68:AM6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88"/>
  <sheetViews>
    <sheetView topLeftCell="A13" workbookViewId="0">
      <selection activeCell="B44" sqref="B44"/>
    </sheetView>
  </sheetViews>
  <sheetFormatPr defaultRowHeight="14.25" x14ac:dyDescent="0.45"/>
  <cols>
    <col min="1" max="1" width="18.59765625" customWidth="1"/>
    <col min="2" max="2" width="45.73046875" customWidth="1"/>
  </cols>
  <sheetData>
    <row r="1" spans="1:35" ht="15" customHeight="1" thickBot="1" x14ac:dyDescent="0.5">
      <c r="B1" s="154" t="s">
        <v>1117</v>
      </c>
      <c r="C1" s="155">
        <v>2019</v>
      </c>
      <c r="D1" s="155">
        <v>2020</v>
      </c>
      <c r="E1" s="155">
        <v>2021</v>
      </c>
      <c r="F1" s="155">
        <v>2022</v>
      </c>
      <c r="G1" s="155">
        <v>2023</v>
      </c>
      <c r="H1" s="155">
        <v>2024</v>
      </c>
      <c r="I1" s="155">
        <v>2025</v>
      </c>
      <c r="J1" s="155">
        <v>2026</v>
      </c>
      <c r="K1" s="155">
        <v>2027</v>
      </c>
      <c r="L1" s="155">
        <v>2028</v>
      </c>
      <c r="M1" s="155">
        <v>2029</v>
      </c>
      <c r="N1" s="155">
        <v>2030</v>
      </c>
      <c r="O1" s="155">
        <v>2031</v>
      </c>
      <c r="P1" s="155">
        <v>2032</v>
      </c>
      <c r="Q1" s="155">
        <v>2033</v>
      </c>
      <c r="R1" s="155">
        <v>2034</v>
      </c>
      <c r="S1" s="155">
        <v>2035</v>
      </c>
      <c r="T1" s="155">
        <v>2036</v>
      </c>
      <c r="U1" s="155">
        <v>2037</v>
      </c>
      <c r="V1" s="155">
        <v>2038</v>
      </c>
      <c r="W1" s="155">
        <v>2039</v>
      </c>
      <c r="X1" s="155">
        <v>2040</v>
      </c>
      <c r="Y1" s="155">
        <v>2041</v>
      </c>
      <c r="Z1" s="155">
        <v>2042</v>
      </c>
      <c r="AA1" s="155">
        <v>2043</v>
      </c>
      <c r="AB1" s="155">
        <v>2044</v>
      </c>
      <c r="AC1" s="155">
        <v>2045</v>
      </c>
      <c r="AD1" s="155">
        <v>2046</v>
      </c>
      <c r="AE1" s="155">
        <v>2047</v>
      </c>
      <c r="AF1" s="155">
        <v>2048</v>
      </c>
      <c r="AG1" s="155">
        <v>2049</v>
      </c>
      <c r="AH1" s="155">
        <v>2050</v>
      </c>
    </row>
    <row r="2" spans="1:35" ht="15" customHeight="1" thickTop="1" x14ac:dyDescent="0.45">
      <c r="C2" s="156"/>
      <c r="D2" s="156"/>
      <c r="E2" s="156"/>
      <c r="F2" s="156"/>
      <c r="G2" s="156"/>
    </row>
    <row r="3" spans="1:35" ht="15" customHeight="1" x14ac:dyDescent="0.45">
      <c r="C3" s="156" t="s">
        <v>1118</v>
      </c>
      <c r="D3" s="156" t="s">
        <v>1119</v>
      </c>
      <c r="E3" s="156"/>
      <c r="F3" s="156"/>
      <c r="G3" s="156"/>
    </row>
    <row r="4" spans="1:35" ht="15" customHeight="1" x14ac:dyDescent="0.45">
      <c r="C4" s="156" t="s">
        <v>1120</v>
      </c>
      <c r="D4" s="156" t="s">
        <v>1121</v>
      </c>
      <c r="E4" s="156"/>
      <c r="F4" s="156"/>
      <c r="G4" s="156" t="s">
        <v>1122</v>
      </c>
    </row>
    <row r="5" spans="1:35" ht="15" customHeight="1" x14ac:dyDescent="0.45">
      <c r="C5" s="156" t="s">
        <v>1123</v>
      </c>
      <c r="D5" s="156" t="s">
        <v>1124</v>
      </c>
      <c r="E5" s="156"/>
      <c r="F5" s="156"/>
      <c r="G5" s="156"/>
    </row>
    <row r="6" spans="1:35" ht="15" customHeight="1" x14ac:dyDescent="0.45">
      <c r="C6" s="156" t="s">
        <v>1125</v>
      </c>
      <c r="D6" s="156"/>
      <c r="E6" s="156" t="s">
        <v>1126</v>
      </c>
      <c r="F6" s="156"/>
      <c r="G6" s="156"/>
    </row>
    <row r="10" spans="1:35" ht="15" customHeight="1" x14ac:dyDescent="0.5">
      <c r="A10" s="157" t="s">
        <v>1127</v>
      </c>
      <c r="B10" s="158" t="s">
        <v>1128</v>
      </c>
    </row>
    <row r="11" spans="1:35" ht="15" customHeight="1" x14ac:dyDescent="0.45">
      <c r="B11" s="154" t="s">
        <v>1129</v>
      </c>
    </row>
    <row r="12" spans="1:35" ht="15" customHeight="1" x14ac:dyDescent="0.45">
      <c r="B12" s="154" t="s">
        <v>1130</v>
      </c>
      <c r="C12" s="36" t="s">
        <v>1130</v>
      </c>
      <c r="D12" s="36" t="s">
        <v>1130</v>
      </c>
      <c r="E12" s="36" t="s">
        <v>1130</v>
      </c>
      <c r="F12" s="36" t="s">
        <v>1130</v>
      </c>
      <c r="G12" s="36" t="s">
        <v>1130</v>
      </c>
      <c r="H12" s="36" t="s">
        <v>1130</v>
      </c>
      <c r="I12" s="36" t="s">
        <v>1130</v>
      </c>
      <c r="J12" s="36" t="s">
        <v>1130</v>
      </c>
      <c r="K12" s="36" t="s">
        <v>1130</v>
      </c>
      <c r="L12" s="36" t="s">
        <v>1130</v>
      </c>
      <c r="M12" s="36" t="s">
        <v>1130</v>
      </c>
      <c r="N12" s="36" t="s">
        <v>1130</v>
      </c>
      <c r="O12" s="36" t="s">
        <v>1130</v>
      </c>
      <c r="P12" s="36" t="s">
        <v>1130</v>
      </c>
      <c r="Q12" s="36" t="s">
        <v>1130</v>
      </c>
      <c r="R12" s="36" t="s">
        <v>1130</v>
      </c>
      <c r="S12" s="36" t="s">
        <v>1130</v>
      </c>
      <c r="T12" s="36" t="s">
        <v>1130</v>
      </c>
      <c r="U12" s="36" t="s">
        <v>1130</v>
      </c>
      <c r="V12" s="36" t="s">
        <v>1130</v>
      </c>
      <c r="W12" s="36" t="s">
        <v>1130</v>
      </c>
      <c r="X12" s="36" t="s">
        <v>1130</v>
      </c>
      <c r="Y12" s="36" t="s">
        <v>1130</v>
      </c>
      <c r="Z12" s="36" t="s">
        <v>1130</v>
      </c>
      <c r="AA12" s="36" t="s">
        <v>1130</v>
      </c>
      <c r="AB12" s="36" t="s">
        <v>1130</v>
      </c>
      <c r="AC12" s="36" t="s">
        <v>1130</v>
      </c>
      <c r="AD12" s="36" t="s">
        <v>1130</v>
      </c>
      <c r="AE12" s="36" t="s">
        <v>1130</v>
      </c>
      <c r="AF12" s="36" t="s">
        <v>1130</v>
      </c>
      <c r="AG12" s="36" t="s">
        <v>1130</v>
      </c>
      <c r="AH12" s="36" t="s">
        <v>1130</v>
      </c>
      <c r="AI12" s="36" t="s">
        <v>1131</v>
      </c>
    </row>
    <row r="13" spans="1:35" ht="15" customHeight="1" thickBot="1" x14ac:dyDescent="0.5">
      <c r="B13" s="155" t="s">
        <v>1132</v>
      </c>
      <c r="C13" s="155">
        <v>2019</v>
      </c>
      <c r="D13" s="155">
        <v>2020</v>
      </c>
      <c r="E13" s="155">
        <v>2021</v>
      </c>
      <c r="F13" s="155">
        <v>2022</v>
      </c>
      <c r="G13" s="155">
        <v>2023</v>
      </c>
      <c r="H13" s="155">
        <v>2024</v>
      </c>
      <c r="I13" s="155">
        <v>2025</v>
      </c>
      <c r="J13" s="155">
        <v>2026</v>
      </c>
      <c r="K13" s="155">
        <v>2027</v>
      </c>
      <c r="L13" s="155">
        <v>2028</v>
      </c>
      <c r="M13" s="155">
        <v>2029</v>
      </c>
      <c r="N13" s="155">
        <v>2030</v>
      </c>
      <c r="O13" s="155">
        <v>2031</v>
      </c>
      <c r="P13" s="155">
        <v>2032</v>
      </c>
      <c r="Q13" s="155">
        <v>2033</v>
      </c>
      <c r="R13" s="155">
        <v>2034</v>
      </c>
      <c r="S13" s="155">
        <v>2035</v>
      </c>
      <c r="T13" s="155">
        <v>2036</v>
      </c>
      <c r="U13" s="155">
        <v>2037</v>
      </c>
      <c r="V13" s="155">
        <v>2038</v>
      </c>
      <c r="W13" s="155">
        <v>2039</v>
      </c>
      <c r="X13" s="155">
        <v>2040</v>
      </c>
      <c r="Y13" s="155">
        <v>2041</v>
      </c>
      <c r="Z13" s="155">
        <v>2042</v>
      </c>
      <c r="AA13" s="155">
        <v>2043</v>
      </c>
      <c r="AB13" s="155">
        <v>2044</v>
      </c>
      <c r="AC13" s="155">
        <v>2045</v>
      </c>
      <c r="AD13" s="155">
        <v>2046</v>
      </c>
      <c r="AE13" s="155">
        <v>2047</v>
      </c>
      <c r="AF13" s="155">
        <v>2048</v>
      </c>
      <c r="AG13" s="155">
        <v>2049</v>
      </c>
      <c r="AH13" s="155">
        <v>2050</v>
      </c>
      <c r="AI13" s="155">
        <v>2050</v>
      </c>
    </row>
    <row r="14" spans="1:35" ht="15" customHeight="1" thickTop="1" x14ac:dyDescent="0.45"/>
    <row r="15" spans="1:35" ht="15" customHeight="1" x14ac:dyDescent="0.45">
      <c r="B15" s="159" t="s">
        <v>1133</v>
      </c>
    </row>
    <row r="16" spans="1:35" ht="15" customHeight="1" x14ac:dyDescent="0.45">
      <c r="A16" s="157" t="s">
        <v>1134</v>
      </c>
      <c r="B16" s="160" t="s">
        <v>1135</v>
      </c>
      <c r="C16" s="161">
        <v>33.814349999999997</v>
      </c>
      <c r="D16" s="161">
        <v>34.781520999999998</v>
      </c>
      <c r="E16" s="161">
        <v>36.033965999999999</v>
      </c>
      <c r="F16" s="161">
        <v>36.283969999999997</v>
      </c>
      <c r="G16" s="161">
        <v>36.532600000000002</v>
      </c>
      <c r="H16" s="161">
        <v>37.000670999999997</v>
      </c>
      <c r="I16" s="161">
        <v>37.925961000000001</v>
      </c>
      <c r="J16" s="161">
        <v>38.575992999999997</v>
      </c>
      <c r="K16" s="161">
        <v>38.752406999999998</v>
      </c>
      <c r="L16" s="161">
        <v>39.275844999999997</v>
      </c>
      <c r="M16" s="161">
        <v>39.559868000000002</v>
      </c>
      <c r="N16" s="161">
        <v>39.511111999999997</v>
      </c>
      <c r="O16" s="161">
        <v>39.676662</v>
      </c>
      <c r="P16" s="161">
        <v>39.976363999999997</v>
      </c>
      <c r="Q16" s="161">
        <v>40.331916999999997</v>
      </c>
      <c r="R16" s="161">
        <v>40.833427</v>
      </c>
      <c r="S16" s="161">
        <v>41.056431000000003</v>
      </c>
      <c r="T16" s="161">
        <v>41.300643999999998</v>
      </c>
      <c r="U16" s="161">
        <v>41.56588</v>
      </c>
      <c r="V16" s="161">
        <v>41.823855999999999</v>
      </c>
      <c r="W16" s="161">
        <v>42.055809000000004</v>
      </c>
      <c r="X16" s="161">
        <v>42.408535000000001</v>
      </c>
      <c r="Y16" s="161">
        <v>42.615577999999999</v>
      </c>
      <c r="Z16" s="161">
        <v>42.828693000000001</v>
      </c>
      <c r="AA16" s="161">
        <v>43.057170999999997</v>
      </c>
      <c r="AB16" s="161">
        <v>43.260029000000003</v>
      </c>
      <c r="AC16" s="161">
        <v>43.416004000000001</v>
      </c>
      <c r="AD16" s="161">
        <v>43.625988</v>
      </c>
      <c r="AE16" s="161">
        <v>43.982013999999999</v>
      </c>
      <c r="AF16" s="161">
        <v>44.419215999999999</v>
      </c>
      <c r="AG16" s="161">
        <v>44.769103999999999</v>
      </c>
      <c r="AH16" s="161">
        <v>44.996924999999997</v>
      </c>
      <c r="AI16" s="162">
        <v>9.2589999999999999E-3</v>
      </c>
    </row>
    <row r="17" spans="1:35" ht="15" customHeight="1" x14ac:dyDescent="0.45">
      <c r="A17" s="157" t="s">
        <v>1136</v>
      </c>
      <c r="B17" s="160" t="s">
        <v>1137</v>
      </c>
      <c r="C17" s="161">
        <v>6.676E-2</v>
      </c>
      <c r="D17" s="161">
        <v>7.0480000000000001E-2</v>
      </c>
      <c r="E17" s="161">
        <v>6.8215999999999999E-2</v>
      </c>
      <c r="F17" s="161">
        <v>6.5951999999999997E-2</v>
      </c>
      <c r="G17" s="161">
        <v>6.3687999999999995E-2</v>
      </c>
      <c r="H17" s="161">
        <v>6.1423999999999999E-2</v>
      </c>
      <c r="I17" s="161">
        <v>5.9159999999999997E-2</v>
      </c>
      <c r="J17" s="161">
        <v>5.9159999999999997E-2</v>
      </c>
      <c r="K17" s="161">
        <v>5.9159999999999997E-2</v>
      </c>
      <c r="L17" s="161">
        <v>5.9159999999999997E-2</v>
      </c>
      <c r="M17" s="161">
        <v>5.9159999999999997E-2</v>
      </c>
      <c r="N17" s="161">
        <v>5.9159999999999997E-2</v>
      </c>
      <c r="O17" s="161">
        <v>5.9159999999999997E-2</v>
      </c>
      <c r="P17" s="161">
        <v>5.9159999999999997E-2</v>
      </c>
      <c r="Q17" s="161">
        <v>5.9159999999999997E-2</v>
      </c>
      <c r="R17" s="161">
        <v>5.9159999999999997E-2</v>
      </c>
      <c r="S17" s="161">
        <v>5.9159999999999997E-2</v>
      </c>
      <c r="T17" s="161">
        <v>5.9159999999999997E-2</v>
      </c>
      <c r="U17" s="161">
        <v>5.9159999999999997E-2</v>
      </c>
      <c r="V17" s="161">
        <v>5.9159999999999997E-2</v>
      </c>
      <c r="W17" s="161">
        <v>5.9159999999999997E-2</v>
      </c>
      <c r="X17" s="161">
        <v>5.9159999999999997E-2</v>
      </c>
      <c r="Y17" s="161">
        <v>5.9159999999999997E-2</v>
      </c>
      <c r="Z17" s="161">
        <v>5.9159999999999997E-2</v>
      </c>
      <c r="AA17" s="161">
        <v>5.9159999999999997E-2</v>
      </c>
      <c r="AB17" s="161">
        <v>5.9159999999999997E-2</v>
      </c>
      <c r="AC17" s="161">
        <v>5.9159999999999997E-2</v>
      </c>
      <c r="AD17" s="161">
        <v>5.9159999999999997E-2</v>
      </c>
      <c r="AE17" s="161">
        <v>5.9159999999999997E-2</v>
      </c>
      <c r="AF17" s="161">
        <v>5.9159999999999997E-2</v>
      </c>
      <c r="AG17" s="161">
        <v>5.9159999999999997E-2</v>
      </c>
      <c r="AH17" s="161">
        <v>5.9159999999999997E-2</v>
      </c>
      <c r="AI17" s="162">
        <v>-3.8909999999999999E-3</v>
      </c>
    </row>
    <row r="19" spans="1:35" ht="15" customHeight="1" x14ac:dyDescent="0.45">
      <c r="A19" s="157" t="s">
        <v>1138</v>
      </c>
      <c r="B19" s="159" t="s">
        <v>1139</v>
      </c>
      <c r="C19" s="163">
        <v>-1.720963</v>
      </c>
      <c r="D19" s="163">
        <v>-2.6720969999999999</v>
      </c>
      <c r="E19" s="163">
        <v>-3.7982849999999999</v>
      </c>
      <c r="F19" s="163">
        <v>-4.1498559999999998</v>
      </c>
      <c r="G19" s="163">
        <v>-4.4365230000000002</v>
      </c>
      <c r="H19" s="163">
        <v>-4.9460009999999999</v>
      </c>
      <c r="I19" s="163">
        <v>-5.8034179999999997</v>
      </c>
      <c r="J19" s="163">
        <v>-6.4440220000000004</v>
      </c>
      <c r="K19" s="163">
        <v>-6.7806819999999997</v>
      </c>
      <c r="L19" s="163">
        <v>-7.3037609999999997</v>
      </c>
      <c r="M19" s="163">
        <v>-7.5593079999999997</v>
      </c>
      <c r="N19" s="163">
        <v>-7.7233530000000004</v>
      </c>
      <c r="O19" s="163">
        <v>-7.6929280000000002</v>
      </c>
      <c r="P19" s="163">
        <v>-7.7552859999999999</v>
      </c>
      <c r="Q19" s="163">
        <v>-7.86416</v>
      </c>
      <c r="R19" s="163">
        <v>-7.912852</v>
      </c>
      <c r="S19" s="163">
        <v>-7.9607590000000004</v>
      </c>
      <c r="T19" s="163">
        <v>-8.0209449999999993</v>
      </c>
      <c r="U19" s="163">
        <v>-7.976731</v>
      </c>
      <c r="V19" s="163">
        <v>-7.9914519999999998</v>
      </c>
      <c r="W19" s="163">
        <v>-8.0000009999999993</v>
      </c>
      <c r="X19" s="163">
        <v>-8.0279640000000008</v>
      </c>
      <c r="Y19" s="163">
        <v>-8.0145490000000006</v>
      </c>
      <c r="Z19" s="163">
        <v>-8.0318620000000003</v>
      </c>
      <c r="AA19" s="163">
        <v>-8.0522320000000001</v>
      </c>
      <c r="AB19" s="163">
        <v>-8.1095659999999992</v>
      </c>
      <c r="AC19" s="163">
        <v>-8.1064760000000007</v>
      </c>
      <c r="AD19" s="163">
        <v>-8.1192729999999997</v>
      </c>
      <c r="AE19" s="163">
        <v>-8.1223869999999998</v>
      </c>
      <c r="AF19" s="163">
        <v>-8.1731630000000006</v>
      </c>
      <c r="AG19" s="163">
        <v>-8.157807</v>
      </c>
      <c r="AH19" s="163">
        <v>-8.1392980000000001</v>
      </c>
      <c r="AI19" s="164">
        <v>5.1401000000000002E-2</v>
      </c>
    </row>
    <row r="20" spans="1:35" ht="15" customHeight="1" x14ac:dyDescent="0.45">
      <c r="A20" s="157" t="s">
        <v>1140</v>
      </c>
      <c r="B20" s="160" t="s">
        <v>1141</v>
      </c>
      <c r="C20" s="161">
        <v>-9.8946000000000006E-2</v>
      </c>
      <c r="D20" s="161">
        <v>-0.40714099999999998</v>
      </c>
      <c r="E20" s="161">
        <v>-0.93285300000000004</v>
      </c>
      <c r="F20" s="161">
        <v>-1.099459</v>
      </c>
      <c r="G20" s="161">
        <v>-1.3460939999999999</v>
      </c>
      <c r="H20" s="161">
        <v>-1.4829030000000001</v>
      </c>
      <c r="I20" s="161">
        <v>-1.4852339999999999</v>
      </c>
      <c r="J20" s="161">
        <v>-1.3973040000000001</v>
      </c>
      <c r="K20" s="161">
        <v>-1.5339640000000001</v>
      </c>
      <c r="L20" s="161">
        <v>-1.8449199999999999</v>
      </c>
      <c r="M20" s="161">
        <v>-1.91259</v>
      </c>
      <c r="N20" s="161">
        <v>-1.976634</v>
      </c>
      <c r="O20" s="161">
        <v>-1.9462090000000001</v>
      </c>
      <c r="P20" s="161">
        <v>-1.9964440000000001</v>
      </c>
      <c r="Q20" s="161">
        <v>-2.1174409999999999</v>
      </c>
      <c r="R20" s="161">
        <v>-2.166134</v>
      </c>
      <c r="S20" s="161">
        <v>-2.2140399999999998</v>
      </c>
      <c r="T20" s="161">
        <v>-2.2621030000000002</v>
      </c>
      <c r="U20" s="161">
        <v>-2.230013</v>
      </c>
      <c r="V20" s="161">
        <v>-2.2447330000000001</v>
      </c>
      <c r="W20" s="161">
        <v>-2.2532830000000001</v>
      </c>
      <c r="X20" s="161">
        <v>-2.2691219999999999</v>
      </c>
      <c r="Y20" s="161">
        <v>-2.2678310000000002</v>
      </c>
      <c r="Z20" s="161">
        <v>-2.285145</v>
      </c>
      <c r="AA20" s="161">
        <v>-2.3055129999999999</v>
      </c>
      <c r="AB20" s="161">
        <v>-2.350724</v>
      </c>
      <c r="AC20" s="161">
        <v>-2.3597579999999998</v>
      </c>
      <c r="AD20" s="161">
        <v>-2.3725550000000002</v>
      </c>
      <c r="AE20" s="161">
        <v>-2.3756689999999998</v>
      </c>
      <c r="AF20" s="161">
        <v>-2.4143219999999999</v>
      </c>
      <c r="AG20" s="161">
        <v>-2.411089</v>
      </c>
      <c r="AH20" s="161">
        <v>-2.3925800000000002</v>
      </c>
      <c r="AI20" s="162">
        <v>0.108225</v>
      </c>
    </row>
    <row r="21" spans="1:35" ht="15" customHeight="1" x14ac:dyDescent="0.45">
      <c r="A21" s="157" t="s">
        <v>1142</v>
      </c>
      <c r="B21" s="160" t="s">
        <v>1143</v>
      </c>
      <c r="C21" s="161">
        <v>-1.6220159999999999</v>
      </c>
      <c r="D21" s="161">
        <v>-2.2649569999999999</v>
      </c>
      <c r="E21" s="161">
        <v>-2.8654320000000002</v>
      </c>
      <c r="F21" s="161">
        <v>-3.0503960000000001</v>
      </c>
      <c r="G21" s="161">
        <v>-3.0904289999999999</v>
      </c>
      <c r="H21" s="161">
        <v>-3.463098</v>
      </c>
      <c r="I21" s="161">
        <v>-4.3181839999999996</v>
      </c>
      <c r="J21" s="161">
        <v>-5.0467180000000003</v>
      </c>
      <c r="K21" s="161">
        <v>-5.2467180000000004</v>
      </c>
      <c r="L21" s="161">
        <v>-5.4588409999999996</v>
      </c>
      <c r="M21" s="161">
        <v>-5.6467179999999999</v>
      </c>
      <c r="N21" s="161">
        <v>-5.7467180000000004</v>
      </c>
      <c r="O21" s="161">
        <v>-5.7467180000000004</v>
      </c>
      <c r="P21" s="161">
        <v>-5.7588410000000003</v>
      </c>
      <c r="Q21" s="161">
        <v>-5.7467180000000004</v>
      </c>
      <c r="R21" s="161">
        <v>-5.7467180000000004</v>
      </c>
      <c r="S21" s="161">
        <v>-5.7467180000000004</v>
      </c>
      <c r="T21" s="161">
        <v>-5.7588410000000003</v>
      </c>
      <c r="U21" s="161">
        <v>-5.7467180000000004</v>
      </c>
      <c r="V21" s="161">
        <v>-5.7467180000000004</v>
      </c>
      <c r="W21" s="161">
        <v>-5.7467180000000004</v>
      </c>
      <c r="X21" s="161">
        <v>-5.7588410000000003</v>
      </c>
      <c r="Y21" s="161">
        <v>-5.7467180000000004</v>
      </c>
      <c r="Z21" s="161">
        <v>-5.7467180000000004</v>
      </c>
      <c r="AA21" s="161">
        <v>-5.7467180000000004</v>
      </c>
      <c r="AB21" s="161">
        <v>-5.7588410000000003</v>
      </c>
      <c r="AC21" s="161">
        <v>-5.7467180000000004</v>
      </c>
      <c r="AD21" s="161">
        <v>-5.7467180000000004</v>
      </c>
      <c r="AE21" s="161">
        <v>-5.7467180000000004</v>
      </c>
      <c r="AF21" s="161">
        <v>-5.7588410000000003</v>
      </c>
      <c r="AG21" s="161">
        <v>-5.7467180000000004</v>
      </c>
      <c r="AH21" s="161">
        <v>-5.7467180000000004</v>
      </c>
      <c r="AI21" s="162">
        <v>4.1648999999999999E-2</v>
      </c>
    </row>
    <row r="23" spans="1:35" ht="15" customHeight="1" x14ac:dyDescent="0.45">
      <c r="A23" s="157" t="s">
        <v>1144</v>
      </c>
      <c r="B23" s="159" t="s">
        <v>1145</v>
      </c>
      <c r="C23" s="163">
        <v>32.160148999999997</v>
      </c>
      <c r="D23" s="163">
        <v>32.179904999999998</v>
      </c>
      <c r="E23" s="163">
        <v>32.303894</v>
      </c>
      <c r="F23" s="163">
        <v>32.200066</v>
      </c>
      <c r="G23" s="163">
        <v>32.159762999999998</v>
      </c>
      <c r="H23" s="163">
        <v>32.116095999999999</v>
      </c>
      <c r="I23" s="163">
        <v>32.181705000000001</v>
      </c>
      <c r="J23" s="163">
        <v>32.191132000000003</v>
      </c>
      <c r="K23" s="163">
        <v>32.030887999999997</v>
      </c>
      <c r="L23" s="163">
        <v>32.031246000000003</v>
      </c>
      <c r="M23" s="163">
        <v>32.059722999999998</v>
      </c>
      <c r="N23" s="163">
        <v>31.846921999999999</v>
      </c>
      <c r="O23" s="163">
        <v>32.042895999999999</v>
      </c>
      <c r="P23" s="163">
        <v>32.280239000000002</v>
      </c>
      <c r="Q23" s="163">
        <v>32.526919999999997</v>
      </c>
      <c r="R23" s="163">
        <v>32.979736000000003</v>
      </c>
      <c r="S23" s="163">
        <v>33.154834999999999</v>
      </c>
      <c r="T23" s="163">
        <v>33.338859999999997</v>
      </c>
      <c r="U23" s="163">
        <v>33.648311999999997</v>
      </c>
      <c r="V23" s="163">
        <v>33.891567000000002</v>
      </c>
      <c r="W23" s="163">
        <v>34.114970999999997</v>
      </c>
      <c r="X23" s="163">
        <v>34.439734999999999</v>
      </c>
      <c r="Y23" s="163">
        <v>34.660190999999998</v>
      </c>
      <c r="Z23" s="163">
        <v>34.855995</v>
      </c>
      <c r="AA23" s="163">
        <v>35.064101999999998</v>
      </c>
      <c r="AB23" s="163">
        <v>35.209625000000003</v>
      </c>
      <c r="AC23" s="163">
        <v>35.368690000000001</v>
      </c>
      <c r="AD23" s="163">
        <v>35.565876000000003</v>
      </c>
      <c r="AE23" s="163">
        <v>35.918788999999997</v>
      </c>
      <c r="AF23" s="163">
        <v>36.305213999999999</v>
      </c>
      <c r="AG23" s="163">
        <v>36.670459999999999</v>
      </c>
      <c r="AH23" s="163">
        <v>36.916789999999999</v>
      </c>
      <c r="AI23" s="164">
        <v>4.4600000000000004E-3</v>
      </c>
    </row>
    <row r="25" spans="1:35" ht="15" customHeight="1" x14ac:dyDescent="0.45">
      <c r="A25" s="157" t="s">
        <v>1146</v>
      </c>
      <c r="B25" s="159" t="s">
        <v>1147</v>
      </c>
      <c r="C25" s="163">
        <v>31.029012999999999</v>
      </c>
      <c r="D25" s="163">
        <v>31.083781999999999</v>
      </c>
      <c r="E25" s="163">
        <v>31.923822000000001</v>
      </c>
      <c r="F25" s="163">
        <v>31.852146000000001</v>
      </c>
      <c r="G25" s="163">
        <v>31.838329000000002</v>
      </c>
      <c r="H25" s="163">
        <v>31.821584999999999</v>
      </c>
      <c r="I25" s="163">
        <v>31.912939000000001</v>
      </c>
      <c r="J25" s="163">
        <v>31.921012999999999</v>
      </c>
      <c r="K25" s="163">
        <v>31.756916</v>
      </c>
      <c r="L25" s="163">
        <v>31.755269999999999</v>
      </c>
      <c r="M25" s="163">
        <v>31.782651999999999</v>
      </c>
      <c r="N25" s="163">
        <v>31.542107000000001</v>
      </c>
      <c r="O25" s="163">
        <v>31.734097999999999</v>
      </c>
      <c r="P25" s="163">
        <v>31.998373000000001</v>
      </c>
      <c r="Q25" s="163">
        <v>32.250594999999997</v>
      </c>
      <c r="R25" s="163">
        <v>32.705283999999999</v>
      </c>
      <c r="S25" s="163">
        <v>32.86647</v>
      </c>
      <c r="T25" s="163">
        <v>33.047966000000002</v>
      </c>
      <c r="U25" s="163">
        <v>33.322150999999998</v>
      </c>
      <c r="V25" s="163">
        <v>33.552242</v>
      </c>
      <c r="W25" s="163">
        <v>33.768013000000003</v>
      </c>
      <c r="X25" s="163">
        <v>34.089469999999999</v>
      </c>
      <c r="Y25" s="163">
        <v>34.293404000000002</v>
      </c>
      <c r="Z25" s="163">
        <v>34.488495</v>
      </c>
      <c r="AA25" s="163">
        <v>34.691383000000002</v>
      </c>
      <c r="AB25" s="163">
        <v>34.828879999999998</v>
      </c>
      <c r="AC25" s="163">
        <v>34.983745999999996</v>
      </c>
      <c r="AD25" s="163">
        <v>35.177219000000001</v>
      </c>
      <c r="AE25" s="163">
        <v>35.506999999999998</v>
      </c>
      <c r="AF25" s="163">
        <v>35.878925000000002</v>
      </c>
      <c r="AG25" s="163">
        <v>36.248649999999998</v>
      </c>
      <c r="AH25" s="163">
        <v>36.498077000000002</v>
      </c>
      <c r="AI25" s="164">
        <v>5.2500000000000003E-3</v>
      </c>
    </row>
    <row r="26" spans="1:35" ht="15" customHeight="1" x14ac:dyDescent="0.45">
      <c r="A26" s="157" t="s">
        <v>1148</v>
      </c>
      <c r="B26" s="160" t="s">
        <v>1149</v>
      </c>
      <c r="C26" s="161">
        <v>5.0340259999999999</v>
      </c>
      <c r="D26" s="161">
        <v>4.9315569999999997</v>
      </c>
      <c r="E26" s="161">
        <v>4.8557480000000002</v>
      </c>
      <c r="F26" s="161">
        <v>4.8450990000000003</v>
      </c>
      <c r="G26" s="161">
        <v>4.8314820000000003</v>
      </c>
      <c r="H26" s="161">
        <v>4.8182939999999999</v>
      </c>
      <c r="I26" s="161">
        <v>4.8007150000000003</v>
      </c>
      <c r="J26" s="161">
        <v>4.7784420000000001</v>
      </c>
      <c r="K26" s="161">
        <v>4.7558210000000001</v>
      </c>
      <c r="L26" s="161">
        <v>4.7356920000000002</v>
      </c>
      <c r="M26" s="161">
        <v>4.7203819999999999</v>
      </c>
      <c r="N26" s="161">
        <v>4.7042310000000001</v>
      </c>
      <c r="O26" s="161">
        <v>4.6929350000000003</v>
      </c>
      <c r="P26" s="161">
        <v>4.6826629999999998</v>
      </c>
      <c r="Q26" s="161">
        <v>4.6713019999999998</v>
      </c>
      <c r="R26" s="161">
        <v>4.6594410000000002</v>
      </c>
      <c r="S26" s="161">
        <v>4.6501950000000001</v>
      </c>
      <c r="T26" s="161">
        <v>4.6430790000000002</v>
      </c>
      <c r="U26" s="161">
        <v>4.6345809999999998</v>
      </c>
      <c r="V26" s="161">
        <v>4.626099</v>
      </c>
      <c r="W26" s="161">
        <v>4.6172069999999996</v>
      </c>
      <c r="X26" s="161">
        <v>4.6097570000000001</v>
      </c>
      <c r="Y26" s="161">
        <v>4.6028330000000004</v>
      </c>
      <c r="Z26" s="161">
        <v>4.5954280000000001</v>
      </c>
      <c r="AA26" s="161">
        <v>4.5886380000000004</v>
      </c>
      <c r="AB26" s="161">
        <v>4.5827879999999999</v>
      </c>
      <c r="AC26" s="161">
        <v>4.5771569999999997</v>
      </c>
      <c r="AD26" s="161">
        <v>4.5716020000000004</v>
      </c>
      <c r="AE26" s="161">
        <v>4.5659409999999996</v>
      </c>
      <c r="AF26" s="161">
        <v>4.5602720000000003</v>
      </c>
      <c r="AG26" s="161">
        <v>4.5545879999999999</v>
      </c>
      <c r="AH26" s="161">
        <v>4.5484819999999999</v>
      </c>
      <c r="AI26" s="162">
        <v>-3.2659999999999998E-3</v>
      </c>
    </row>
    <row r="27" spans="1:35" ht="15" customHeight="1" x14ac:dyDescent="0.45">
      <c r="A27" s="157" t="s">
        <v>1150</v>
      </c>
      <c r="B27" s="160" t="s">
        <v>1151</v>
      </c>
      <c r="C27" s="161">
        <v>3.501741</v>
      </c>
      <c r="D27" s="161">
        <v>3.424169</v>
      </c>
      <c r="E27" s="161">
        <v>3.4719280000000001</v>
      </c>
      <c r="F27" s="161">
        <v>3.4902389999999999</v>
      </c>
      <c r="G27" s="161">
        <v>3.495965</v>
      </c>
      <c r="H27" s="161">
        <v>3.4981429999999998</v>
      </c>
      <c r="I27" s="161">
        <v>3.491552</v>
      </c>
      <c r="J27" s="161">
        <v>3.4845709999999999</v>
      </c>
      <c r="K27" s="161">
        <v>3.4807929999999998</v>
      </c>
      <c r="L27" s="161">
        <v>3.4826540000000001</v>
      </c>
      <c r="M27" s="161">
        <v>3.4903810000000002</v>
      </c>
      <c r="N27" s="161">
        <v>3.4966460000000001</v>
      </c>
      <c r="O27" s="161">
        <v>3.5088149999999998</v>
      </c>
      <c r="P27" s="161">
        <v>3.522729</v>
      </c>
      <c r="Q27" s="161">
        <v>3.5332140000000001</v>
      </c>
      <c r="R27" s="161">
        <v>3.5417670000000001</v>
      </c>
      <c r="S27" s="161">
        <v>3.5526779999999998</v>
      </c>
      <c r="T27" s="161">
        <v>3.567056</v>
      </c>
      <c r="U27" s="161">
        <v>3.5789930000000001</v>
      </c>
      <c r="V27" s="161">
        <v>3.5902020000000001</v>
      </c>
      <c r="W27" s="161">
        <v>3.6015280000000001</v>
      </c>
      <c r="X27" s="161">
        <v>3.6147680000000002</v>
      </c>
      <c r="Y27" s="161">
        <v>3.6278990000000002</v>
      </c>
      <c r="Z27" s="161">
        <v>3.6410680000000002</v>
      </c>
      <c r="AA27" s="161">
        <v>3.6543619999999999</v>
      </c>
      <c r="AB27" s="161">
        <v>3.6685859999999999</v>
      </c>
      <c r="AC27" s="161">
        <v>3.6817289999999998</v>
      </c>
      <c r="AD27" s="161">
        <v>3.6942339999999998</v>
      </c>
      <c r="AE27" s="161">
        <v>3.7060140000000001</v>
      </c>
      <c r="AF27" s="161">
        <v>3.7189779999999999</v>
      </c>
      <c r="AG27" s="161">
        <v>3.7317269999999998</v>
      </c>
      <c r="AH27" s="161">
        <v>3.7443520000000001</v>
      </c>
      <c r="AI27" s="162">
        <v>2.163E-3</v>
      </c>
    </row>
    <row r="28" spans="1:35" ht="15" customHeight="1" x14ac:dyDescent="0.45">
      <c r="A28" s="157" t="s">
        <v>1152</v>
      </c>
      <c r="B28" s="160" t="s">
        <v>1153</v>
      </c>
      <c r="C28" s="161">
        <v>10.348319999999999</v>
      </c>
      <c r="D28" s="161">
        <v>10.75864</v>
      </c>
      <c r="E28" s="161">
        <v>11.068527</v>
      </c>
      <c r="F28" s="161">
        <v>11.376533999999999</v>
      </c>
      <c r="G28" s="161">
        <v>11.608974999999999</v>
      </c>
      <c r="H28" s="161">
        <v>11.849583000000001</v>
      </c>
      <c r="I28" s="161">
        <v>12.032232</v>
      </c>
      <c r="J28" s="161">
        <v>12.115902</v>
      </c>
      <c r="K28" s="161">
        <v>12.14531</v>
      </c>
      <c r="L28" s="161">
        <v>12.210426</v>
      </c>
      <c r="M28" s="161">
        <v>12.301917</v>
      </c>
      <c r="N28" s="161">
        <v>12.295688999999999</v>
      </c>
      <c r="O28" s="161">
        <v>12.390065999999999</v>
      </c>
      <c r="P28" s="161">
        <v>12.504132999999999</v>
      </c>
      <c r="Q28" s="161">
        <v>12.549511000000001</v>
      </c>
      <c r="R28" s="161">
        <v>12.677047999999999</v>
      </c>
      <c r="S28" s="161">
        <v>12.781158</v>
      </c>
      <c r="T28" s="161">
        <v>12.851055000000001</v>
      </c>
      <c r="U28" s="161">
        <v>13.002694999999999</v>
      </c>
      <c r="V28" s="161">
        <v>13.098724000000001</v>
      </c>
      <c r="W28" s="161">
        <v>13.203676</v>
      </c>
      <c r="X28" s="161">
        <v>13.369357000000001</v>
      </c>
      <c r="Y28" s="161">
        <v>13.500303000000001</v>
      </c>
      <c r="Z28" s="161">
        <v>13.6252</v>
      </c>
      <c r="AA28" s="161">
        <v>13.747202</v>
      </c>
      <c r="AB28" s="161">
        <v>13.879845</v>
      </c>
      <c r="AC28" s="161">
        <v>14.015339000000001</v>
      </c>
      <c r="AD28" s="161">
        <v>14.132434999999999</v>
      </c>
      <c r="AE28" s="161">
        <v>14.310669000000001</v>
      </c>
      <c r="AF28" s="161">
        <v>14.464819</v>
      </c>
      <c r="AG28" s="161">
        <v>14.618446</v>
      </c>
      <c r="AH28" s="161">
        <v>14.70274</v>
      </c>
      <c r="AI28" s="162">
        <v>1.1394E-2</v>
      </c>
    </row>
    <row r="29" spans="1:35" ht="15" customHeight="1" x14ac:dyDescent="0.45">
      <c r="A29" s="157" t="s">
        <v>1154</v>
      </c>
      <c r="B29" s="160" t="s">
        <v>1155</v>
      </c>
      <c r="C29" s="161">
        <v>8.3347789999999993</v>
      </c>
      <c r="D29" s="161">
        <v>8.6338159999999995</v>
      </c>
      <c r="E29" s="161">
        <v>8.7859459999999991</v>
      </c>
      <c r="F29" s="161">
        <v>8.9866620000000008</v>
      </c>
      <c r="G29" s="161">
        <v>9.1747519999999998</v>
      </c>
      <c r="H29" s="161">
        <v>9.3289969999999993</v>
      </c>
      <c r="I29" s="161">
        <v>9.3654609999999998</v>
      </c>
      <c r="J29" s="161">
        <v>9.3410849999999996</v>
      </c>
      <c r="K29" s="161">
        <v>9.3329330000000006</v>
      </c>
      <c r="L29" s="161">
        <v>9.3569899999999997</v>
      </c>
      <c r="M29" s="161">
        <v>9.4203709999999994</v>
      </c>
      <c r="N29" s="161">
        <v>9.4063719999999993</v>
      </c>
      <c r="O29" s="161">
        <v>9.4919779999999996</v>
      </c>
      <c r="P29" s="161">
        <v>9.5862479999999994</v>
      </c>
      <c r="Q29" s="161">
        <v>9.6221709999999998</v>
      </c>
      <c r="R29" s="161">
        <v>9.7307009999999998</v>
      </c>
      <c r="S29" s="161">
        <v>9.8291719999999998</v>
      </c>
      <c r="T29" s="161">
        <v>9.8913840000000004</v>
      </c>
      <c r="U29" s="161">
        <v>10.053499</v>
      </c>
      <c r="V29" s="161">
        <v>10.144337999999999</v>
      </c>
      <c r="W29" s="161">
        <v>10.244191000000001</v>
      </c>
      <c r="X29" s="161">
        <v>10.368338</v>
      </c>
      <c r="Y29" s="161">
        <v>10.495609</v>
      </c>
      <c r="Z29" s="161">
        <v>10.614655000000001</v>
      </c>
      <c r="AA29" s="161">
        <v>10.730333999999999</v>
      </c>
      <c r="AB29" s="161">
        <v>10.860367</v>
      </c>
      <c r="AC29" s="161">
        <v>11.001950000000001</v>
      </c>
      <c r="AD29" s="161">
        <v>11.117065</v>
      </c>
      <c r="AE29" s="161">
        <v>11.292887</v>
      </c>
      <c r="AF29" s="161">
        <v>11.440708000000001</v>
      </c>
      <c r="AG29" s="161">
        <v>11.594631</v>
      </c>
      <c r="AH29" s="161">
        <v>11.691266000000001</v>
      </c>
      <c r="AI29" s="162">
        <v>1.0976E-2</v>
      </c>
    </row>
    <row r="30" spans="1:35" ht="15" customHeight="1" x14ac:dyDescent="0.45">
      <c r="A30" s="157" t="s">
        <v>1156</v>
      </c>
      <c r="B30" s="160" t="s">
        <v>1157</v>
      </c>
      <c r="C30" s="161">
        <v>1.8453269999999999</v>
      </c>
      <c r="D30" s="161">
        <v>1.891138</v>
      </c>
      <c r="E30" s="161">
        <v>1.988723</v>
      </c>
      <c r="F30" s="161">
        <v>2.077391</v>
      </c>
      <c r="G30" s="161">
        <v>2.1176140000000001</v>
      </c>
      <c r="H30" s="161">
        <v>2.1665839999999998</v>
      </c>
      <c r="I30" s="161">
        <v>2.2271339999999999</v>
      </c>
      <c r="J30" s="161">
        <v>2.262327</v>
      </c>
      <c r="K30" s="161">
        <v>2.279887</v>
      </c>
      <c r="L30" s="161">
        <v>2.2997350000000001</v>
      </c>
      <c r="M30" s="161">
        <v>2.3090570000000001</v>
      </c>
      <c r="N30" s="161">
        <v>2.3068270000000002</v>
      </c>
      <c r="O30" s="161">
        <v>2.3155990000000002</v>
      </c>
      <c r="P30" s="161">
        <v>2.3341829999999999</v>
      </c>
      <c r="Q30" s="161">
        <v>2.3448509999999998</v>
      </c>
      <c r="R30" s="161">
        <v>2.3638560000000002</v>
      </c>
      <c r="S30" s="161">
        <v>2.3694980000000001</v>
      </c>
      <c r="T30" s="161">
        <v>2.375969</v>
      </c>
      <c r="U30" s="161">
        <v>2.3667060000000002</v>
      </c>
      <c r="V30" s="161">
        <v>2.3718970000000001</v>
      </c>
      <c r="W30" s="161">
        <v>2.3769960000000001</v>
      </c>
      <c r="X30" s="161">
        <v>2.4173179999999999</v>
      </c>
      <c r="Y30" s="161">
        <v>2.4222039999999998</v>
      </c>
      <c r="Z30" s="161">
        <v>2.4280550000000001</v>
      </c>
      <c r="AA30" s="161">
        <v>2.4343780000000002</v>
      </c>
      <c r="AB30" s="161">
        <v>2.4357760000000002</v>
      </c>
      <c r="AC30" s="161">
        <v>2.4308999999999998</v>
      </c>
      <c r="AD30" s="161">
        <v>2.4328789999999998</v>
      </c>
      <c r="AE30" s="161">
        <v>2.4352930000000002</v>
      </c>
      <c r="AF30" s="161">
        <v>2.4404080000000001</v>
      </c>
      <c r="AG30" s="161">
        <v>2.441325</v>
      </c>
      <c r="AH30" s="161">
        <v>2.4289849999999999</v>
      </c>
      <c r="AI30" s="162">
        <v>8.9040000000000005E-3</v>
      </c>
    </row>
    <row r="31" spans="1:35" ht="15" customHeight="1" x14ac:dyDescent="0.45">
      <c r="A31" s="157" t="s">
        <v>1158</v>
      </c>
      <c r="B31" s="160" t="s">
        <v>1159</v>
      </c>
      <c r="C31" s="161">
        <v>0.168215</v>
      </c>
      <c r="D31" s="161">
        <v>0.233686</v>
      </c>
      <c r="E31" s="161">
        <v>0.29385899999999998</v>
      </c>
      <c r="F31" s="161">
        <v>0.31248100000000001</v>
      </c>
      <c r="G31" s="161">
        <v>0.31661</v>
      </c>
      <c r="H31" s="161">
        <v>0.35400199999999998</v>
      </c>
      <c r="I31" s="161">
        <v>0.43963600000000003</v>
      </c>
      <c r="J31" s="161">
        <v>0.51249</v>
      </c>
      <c r="K31" s="161">
        <v>0.53248899999999999</v>
      </c>
      <c r="L31" s="161">
        <v>0.55370200000000003</v>
      </c>
      <c r="M31" s="161">
        <v>0.57249000000000005</v>
      </c>
      <c r="N31" s="161">
        <v>0.58248900000000003</v>
      </c>
      <c r="O31" s="161">
        <v>0.58248900000000003</v>
      </c>
      <c r="P31" s="161">
        <v>0.58370200000000005</v>
      </c>
      <c r="Q31" s="161">
        <v>0.58248900000000003</v>
      </c>
      <c r="R31" s="161">
        <v>0.58248900000000003</v>
      </c>
      <c r="S31" s="161">
        <v>0.58248900000000003</v>
      </c>
      <c r="T31" s="161">
        <v>0.58370200000000005</v>
      </c>
      <c r="U31" s="161">
        <v>0.58248900000000003</v>
      </c>
      <c r="V31" s="161">
        <v>0.58248900000000003</v>
      </c>
      <c r="W31" s="161">
        <v>0.58248900000000003</v>
      </c>
      <c r="X31" s="161">
        <v>0.58370200000000005</v>
      </c>
      <c r="Y31" s="161">
        <v>0.58248900000000003</v>
      </c>
      <c r="Z31" s="161">
        <v>0.58248900000000003</v>
      </c>
      <c r="AA31" s="161">
        <v>0.58248900000000003</v>
      </c>
      <c r="AB31" s="161">
        <v>0.58370200000000005</v>
      </c>
      <c r="AC31" s="161">
        <v>0.58248900000000003</v>
      </c>
      <c r="AD31" s="161">
        <v>0.58248900000000003</v>
      </c>
      <c r="AE31" s="161">
        <v>0.58248900000000003</v>
      </c>
      <c r="AF31" s="161">
        <v>0.58370200000000005</v>
      </c>
      <c r="AG31" s="161">
        <v>0.58248900000000003</v>
      </c>
      <c r="AH31" s="161">
        <v>0.58248900000000003</v>
      </c>
      <c r="AI31" s="162">
        <v>4.088E-2</v>
      </c>
    </row>
    <row r="32" spans="1:35" ht="15" customHeight="1" x14ac:dyDescent="0.45">
      <c r="A32" s="157" t="s">
        <v>1160</v>
      </c>
      <c r="B32" s="160" t="s">
        <v>1161</v>
      </c>
      <c r="C32" s="161">
        <v>0</v>
      </c>
      <c r="D32" s="161">
        <v>0</v>
      </c>
      <c r="E32" s="161">
        <v>0</v>
      </c>
      <c r="F32" s="161">
        <v>0</v>
      </c>
      <c r="G32" s="161">
        <v>0</v>
      </c>
      <c r="H32" s="161">
        <v>0</v>
      </c>
      <c r="I32" s="161">
        <v>0</v>
      </c>
      <c r="J32" s="161">
        <v>0</v>
      </c>
      <c r="K32" s="161">
        <v>0</v>
      </c>
      <c r="L32" s="161">
        <v>0</v>
      </c>
      <c r="M32" s="161">
        <v>0</v>
      </c>
      <c r="N32" s="161">
        <v>0</v>
      </c>
      <c r="O32" s="161">
        <v>0</v>
      </c>
      <c r="P32" s="161">
        <v>0</v>
      </c>
      <c r="Q32" s="161">
        <v>0</v>
      </c>
      <c r="R32" s="161">
        <v>0</v>
      </c>
      <c r="S32" s="161">
        <v>0</v>
      </c>
      <c r="T32" s="161">
        <v>0</v>
      </c>
      <c r="U32" s="161">
        <v>0</v>
      </c>
      <c r="V32" s="161">
        <v>0</v>
      </c>
      <c r="W32" s="161">
        <v>0</v>
      </c>
      <c r="X32" s="161">
        <v>0</v>
      </c>
      <c r="Y32" s="161">
        <v>0</v>
      </c>
      <c r="Z32" s="161">
        <v>0</v>
      </c>
      <c r="AA32" s="161">
        <v>0</v>
      </c>
      <c r="AB32" s="161">
        <v>0</v>
      </c>
      <c r="AC32" s="161">
        <v>0</v>
      </c>
      <c r="AD32" s="161">
        <v>0</v>
      </c>
      <c r="AE32" s="161">
        <v>0</v>
      </c>
      <c r="AF32" s="161">
        <v>0</v>
      </c>
      <c r="AG32" s="161">
        <v>0</v>
      </c>
      <c r="AH32" s="161">
        <v>0</v>
      </c>
      <c r="AI32" s="162" t="s">
        <v>1162</v>
      </c>
    </row>
    <row r="33" spans="1:35" ht="15" customHeight="1" x14ac:dyDescent="0.45">
      <c r="A33" s="157" t="s">
        <v>1163</v>
      </c>
      <c r="B33" s="160" t="s">
        <v>1164</v>
      </c>
      <c r="C33" s="161">
        <v>0</v>
      </c>
      <c r="D33" s="161">
        <v>0</v>
      </c>
      <c r="E33" s="161">
        <v>0</v>
      </c>
      <c r="F33" s="161">
        <v>0</v>
      </c>
      <c r="G33" s="161">
        <v>0</v>
      </c>
      <c r="H33" s="161">
        <v>0</v>
      </c>
      <c r="I33" s="161">
        <v>0</v>
      </c>
      <c r="J33" s="161">
        <v>0</v>
      </c>
      <c r="K33" s="161">
        <v>0</v>
      </c>
      <c r="L33" s="161">
        <v>0</v>
      </c>
      <c r="M33" s="161">
        <v>0</v>
      </c>
      <c r="N33" s="161">
        <v>0</v>
      </c>
      <c r="O33" s="161">
        <v>0</v>
      </c>
      <c r="P33" s="161">
        <v>0</v>
      </c>
      <c r="Q33" s="161">
        <v>0</v>
      </c>
      <c r="R33" s="161">
        <v>0</v>
      </c>
      <c r="S33" s="161">
        <v>0</v>
      </c>
      <c r="T33" s="161">
        <v>0</v>
      </c>
      <c r="U33" s="161">
        <v>0</v>
      </c>
      <c r="V33" s="161">
        <v>0</v>
      </c>
      <c r="W33" s="161">
        <v>0</v>
      </c>
      <c r="X33" s="161">
        <v>0</v>
      </c>
      <c r="Y33" s="161">
        <v>0</v>
      </c>
      <c r="Z33" s="161">
        <v>0</v>
      </c>
      <c r="AA33" s="161">
        <v>0</v>
      </c>
      <c r="AB33" s="161">
        <v>0</v>
      </c>
      <c r="AC33" s="161">
        <v>0</v>
      </c>
      <c r="AD33" s="161">
        <v>0</v>
      </c>
      <c r="AE33" s="161">
        <v>0</v>
      </c>
      <c r="AF33" s="161">
        <v>0</v>
      </c>
      <c r="AG33" s="161">
        <v>0</v>
      </c>
      <c r="AH33" s="161">
        <v>0</v>
      </c>
      <c r="AI33" s="162" t="s">
        <v>1162</v>
      </c>
    </row>
    <row r="34" spans="1:35" ht="15" customHeight="1" x14ac:dyDescent="0.45">
      <c r="A34" s="157" t="s">
        <v>1165</v>
      </c>
      <c r="B34" s="160" t="s">
        <v>1166</v>
      </c>
      <c r="C34" s="161">
        <v>0.74628399999999995</v>
      </c>
      <c r="D34" s="161">
        <v>0.73077899999999996</v>
      </c>
      <c r="E34" s="161">
        <v>0.78576400000000002</v>
      </c>
      <c r="F34" s="161">
        <v>0.79543799999999998</v>
      </c>
      <c r="G34" s="161">
        <v>0.79004600000000003</v>
      </c>
      <c r="H34" s="161">
        <v>0.80240199999999995</v>
      </c>
      <c r="I34" s="161">
        <v>0.81206</v>
      </c>
      <c r="J34" s="161">
        <v>0.82287399999999999</v>
      </c>
      <c r="K34" s="161">
        <v>0.82378600000000002</v>
      </c>
      <c r="L34" s="161">
        <v>0.83662800000000004</v>
      </c>
      <c r="M34" s="161">
        <v>0.850742</v>
      </c>
      <c r="N34" s="161">
        <v>0.84408399999999995</v>
      </c>
      <c r="O34" s="161">
        <v>0.85844900000000002</v>
      </c>
      <c r="P34" s="161">
        <v>0.87311300000000003</v>
      </c>
      <c r="Q34" s="161">
        <v>0.88824000000000003</v>
      </c>
      <c r="R34" s="161">
        <v>0.90742900000000004</v>
      </c>
      <c r="S34" s="161">
        <v>0.92444599999999999</v>
      </c>
      <c r="T34" s="161">
        <v>0.95146500000000001</v>
      </c>
      <c r="U34" s="161">
        <v>0.97223999999999999</v>
      </c>
      <c r="V34" s="161">
        <v>0.99202199999999996</v>
      </c>
      <c r="W34" s="161">
        <v>1.01423</v>
      </c>
      <c r="X34" s="161">
        <v>1.037534</v>
      </c>
      <c r="Y34" s="161">
        <v>1.055717</v>
      </c>
      <c r="Z34" s="161">
        <v>1.086673</v>
      </c>
      <c r="AA34" s="161">
        <v>1.1102590000000001</v>
      </c>
      <c r="AB34" s="161">
        <v>1.137162</v>
      </c>
      <c r="AC34" s="161">
        <v>1.1567559999999999</v>
      </c>
      <c r="AD34" s="161">
        <v>1.18682</v>
      </c>
      <c r="AE34" s="161">
        <v>1.2119180000000001</v>
      </c>
      <c r="AF34" s="161">
        <v>1.2431270000000001</v>
      </c>
      <c r="AG34" s="161">
        <v>1.272581</v>
      </c>
      <c r="AH34" s="161">
        <v>1.3043260000000001</v>
      </c>
      <c r="AI34" s="162">
        <v>1.8173999999999999E-2</v>
      </c>
    </row>
    <row r="35" spans="1:35" ht="15" customHeight="1" x14ac:dyDescent="0.45">
      <c r="A35" s="157" t="s">
        <v>1167</v>
      </c>
      <c r="B35" s="160" t="s">
        <v>1168</v>
      </c>
      <c r="C35" s="161">
        <v>9.7701999999999997E-2</v>
      </c>
      <c r="D35" s="161">
        <v>0.10281999999999999</v>
      </c>
      <c r="E35" s="161">
        <v>0.132271</v>
      </c>
      <c r="F35" s="161">
        <v>0.135242</v>
      </c>
      <c r="G35" s="161">
        <v>0.128743</v>
      </c>
      <c r="H35" s="161">
        <v>0.13403799999999999</v>
      </c>
      <c r="I35" s="161">
        <v>0.13680899999999999</v>
      </c>
      <c r="J35" s="161">
        <v>0.14333699999999999</v>
      </c>
      <c r="K35" s="161">
        <v>0.15057899999999999</v>
      </c>
      <c r="L35" s="161">
        <v>0.16347999999999999</v>
      </c>
      <c r="M35" s="161">
        <v>0.17589099999999999</v>
      </c>
      <c r="N35" s="161">
        <v>0.175062</v>
      </c>
      <c r="O35" s="161">
        <v>0.187724</v>
      </c>
      <c r="P35" s="161">
        <v>0.19952900000000001</v>
      </c>
      <c r="Q35" s="161">
        <v>0.21154100000000001</v>
      </c>
      <c r="R35" s="161">
        <v>0.22298100000000001</v>
      </c>
      <c r="S35" s="161">
        <v>0.23668700000000001</v>
      </c>
      <c r="T35" s="161">
        <v>0.256971</v>
      </c>
      <c r="U35" s="161">
        <v>0.27009899999999998</v>
      </c>
      <c r="V35" s="161">
        <v>0.28574899999999998</v>
      </c>
      <c r="W35" s="161">
        <v>0.30148000000000003</v>
      </c>
      <c r="X35" s="161">
        <v>0.31912000000000001</v>
      </c>
      <c r="Y35" s="161">
        <v>0.33373999999999998</v>
      </c>
      <c r="Z35" s="161">
        <v>0.35614600000000002</v>
      </c>
      <c r="AA35" s="161">
        <v>0.373861</v>
      </c>
      <c r="AB35" s="161">
        <v>0.39493699999999998</v>
      </c>
      <c r="AC35" s="161">
        <v>0.409333</v>
      </c>
      <c r="AD35" s="161">
        <v>0.43312800000000001</v>
      </c>
      <c r="AE35" s="161">
        <v>0.451241</v>
      </c>
      <c r="AF35" s="161">
        <v>0.47162500000000002</v>
      </c>
      <c r="AG35" s="161">
        <v>0.49344199999999999</v>
      </c>
      <c r="AH35" s="161">
        <v>0.51638499999999998</v>
      </c>
      <c r="AI35" s="162">
        <v>5.5176000000000003E-2</v>
      </c>
    </row>
    <row r="36" spans="1:35" ht="15" customHeight="1" x14ac:dyDescent="0.45">
      <c r="A36" s="157" t="s">
        <v>1169</v>
      </c>
      <c r="B36" s="160" t="s">
        <v>1170</v>
      </c>
      <c r="C36" s="161">
        <v>0.64858199999999999</v>
      </c>
      <c r="D36" s="161">
        <v>0.62795900000000004</v>
      </c>
      <c r="E36" s="161">
        <v>0.65349299999999999</v>
      </c>
      <c r="F36" s="161">
        <v>0.66019600000000001</v>
      </c>
      <c r="G36" s="161">
        <v>0.66130199999999995</v>
      </c>
      <c r="H36" s="161">
        <v>0.66836399999999996</v>
      </c>
      <c r="I36" s="161">
        <v>0.67525100000000005</v>
      </c>
      <c r="J36" s="161">
        <v>0.67953799999999998</v>
      </c>
      <c r="K36" s="161">
        <v>0.67320800000000003</v>
      </c>
      <c r="L36" s="161">
        <v>0.67314700000000005</v>
      </c>
      <c r="M36" s="161">
        <v>0.67485099999999998</v>
      </c>
      <c r="N36" s="161">
        <v>0.66902099999999998</v>
      </c>
      <c r="O36" s="161">
        <v>0.67072500000000002</v>
      </c>
      <c r="P36" s="161">
        <v>0.67358499999999999</v>
      </c>
      <c r="Q36" s="161">
        <v>0.67669900000000005</v>
      </c>
      <c r="R36" s="161">
        <v>0.68444799999999995</v>
      </c>
      <c r="S36" s="161">
        <v>0.68775900000000001</v>
      </c>
      <c r="T36" s="161">
        <v>0.69449399999999994</v>
      </c>
      <c r="U36" s="161">
        <v>0.70214100000000002</v>
      </c>
      <c r="V36" s="161">
        <v>0.70627200000000001</v>
      </c>
      <c r="W36" s="161">
        <v>0.71274999999999999</v>
      </c>
      <c r="X36" s="161">
        <v>0.718414</v>
      </c>
      <c r="Y36" s="161">
        <v>0.72197699999999998</v>
      </c>
      <c r="Z36" s="161">
        <v>0.73052700000000004</v>
      </c>
      <c r="AA36" s="161">
        <v>0.736398</v>
      </c>
      <c r="AB36" s="161">
        <v>0.74222399999999999</v>
      </c>
      <c r="AC36" s="161">
        <v>0.74742299999999995</v>
      </c>
      <c r="AD36" s="161">
        <v>0.75369200000000003</v>
      </c>
      <c r="AE36" s="161">
        <v>0.76067700000000005</v>
      </c>
      <c r="AF36" s="161">
        <v>0.77150200000000002</v>
      </c>
      <c r="AG36" s="161">
        <v>0.77913900000000003</v>
      </c>
      <c r="AH36" s="161">
        <v>0.787941</v>
      </c>
      <c r="AI36" s="162">
        <v>6.2979999999999998E-3</v>
      </c>
    </row>
    <row r="37" spans="1:35" ht="15" customHeight="1" x14ac:dyDescent="0.45">
      <c r="A37" s="157" t="s">
        <v>1171</v>
      </c>
      <c r="B37" s="160" t="s">
        <v>1172</v>
      </c>
      <c r="C37" s="161">
        <v>11.398642000000001</v>
      </c>
      <c r="D37" s="161">
        <v>11.238638999999999</v>
      </c>
      <c r="E37" s="161">
        <v>11.741858000000001</v>
      </c>
      <c r="F37" s="161">
        <v>11.344834000000001</v>
      </c>
      <c r="G37" s="161">
        <v>11.111863</v>
      </c>
      <c r="H37" s="161">
        <v>10.853161</v>
      </c>
      <c r="I37" s="161">
        <v>10.776381000000001</v>
      </c>
      <c r="J37" s="161">
        <v>10.719224000000001</v>
      </c>
      <c r="K37" s="161">
        <v>10.551202</v>
      </c>
      <c r="L37" s="161">
        <v>10.489868</v>
      </c>
      <c r="M37" s="161">
        <v>10.419230000000001</v>
      </c>
      <c r="N37" s="161">
        <v>10.201456</v>
      </c>
      <c r="O37" s="161">
        <v>10.283834000000001</v>
      </c>
      <c r="P37" s="161">
        <v>10.415735</v>
      </c>
      <c r="Q37" s="161">
        <v>10.608328</v>
      </c>
      <c r="R37" s="161">
        <v>10.919601</v>
      </c>
      <c r="S37" s="161">
        <v>10.957995</v>
      </c>
      <c r="T37" s="161">
        <v>11.035315000000001</v>
      </c>
      <c r="U37" s="161">
        <v>11.13364</v>
      </c>
      <c r="V37" s="161">
        <v>11.245196</v>
      </c>
      <c r="W37" s="161">
        <v>11.331375</v>
      </c>
      <c r="X37" s="161">
        <v>11.458055</v>
      </c>
      <c r="Y37" s="161">
        <v>11.506651</v>
      </c>
      <c r="Z37" s="161">
        <v>11.540127</v>
      </c>
      <c r="AA37" s="161">
        <v>11.590923</v>
      </c>
      <c r="AB37" s="161">
        <v>11.560499</v>
      </c>
      <c r="AC37" s="161">
        <v>11.552759999999999</v>
      </c>
      <c r="AD37" s="161">
        <v>11.592127</v>
      </c>
      <c r="AE37" s="161">
        <v>11.712459000000001</v>
      </c>
      <c r="AF37" s="161">
        <v>11.891726</v>
      </c>
      <c r="AG37" s="161">
        <v>12.071308999999999</v>
      </c>
      <c r="AH37" s="161">
        <v>12.198178</v>
      </c>
      <c r="AI37" s="162">
        <v>2.189E-3</v>
      </c>
    </row>
    <row r="39" spans="1:35" ht="15" customHeight="1" x14ac:dyDescent="0.45">
      <c r="A39" s="157" t="s">
        <v>1173</v>
      </c>
      <c r="B39" s="159" t="s">
        <v>1174</v>
      </c>
      <c r="C39" s="163">
        <v>1.1311359999999999</v>
      </c>
      <c r="D39" s="163">
        <v>1.096123</v>
      </c>
      <c r="E39" s="163">
        <v>0.38007200000000002</v>
      </c>
      <c r="F39" s="163">
        <v>0.34791899999999998</v>
      </c>
      <c r="G39" s="163">
        <v>0.321434</v>
      </c>
      <c r="H39" s="163">
        <v>0.294512</v>
      </c>
      <c r="I39" s="163">
        <v>0.268766</v>
      </c>
      <c r="J39" s="163">
        <v>0.270119</v>
      </c>
      <c r="K39" s="163">
        <v>0.27397199999999999</v>
      </c>
      <c r="L39" s="163">
        <v>0.275976</v>
      </c>
      <c r="M39" s="163">
        <v>0.27707100000000001</v>
      </c>
      <c r="N39" s="163">
        <v>0.304815</v>
      </c>
      <c r="O39" s="163">
        <v>0.30879800000000002</v>
      </c>
      <c r="P39" s="163">
        <v>0.28186600000000001</v>
      </c>
      <c r="Q39" s="163">
        <v>0.27632499999999999</v>
      </c>
      <c r="R39" s="163">
        <v>0.27445199999999997</v>
      </c>
      <c r="S39" s="163">
        <v>0.28836400000000001</v>
      </c>
      <c r="T39" s="163">
        <v>0.29089399999999999</v>
      </c>
      <c r="U39" s="163">
        <v>0.32616000000000001</v>
      </c>
      <c r="V39" s="163">
        <v>0.33932499999999999</v>
      </c>
      <c r="W39" s="163">
        <v>0.34695799999999999</v>
      </c>
      <c r="X39" s="163">
        <v>0.35026600000000002</v>
      </c>
      <c r="Y39" s="163">
        <v>0.36678699999999997</v>
      </c>
      <c r="Z39" s="163">
        <v>0.36749999999999999</v>
      </c>
      <c r="AA39" s="163">
        <v>0.37271900000000002</v>
      </c>
      <c r="AB39" s="163">
        <v>0.380745</v>
      </c>
      <c r="AC39" s="163">
        <v>0.38494499999999998</v>
      </c>
      <c r="AD39" s="163">
        <v>0.38865699999999997</v>
      </c>
      <c r="AE39" s="163">
        <v>0.41178900000000002</v>
      </c>
      <c r="AF39" s="163">
        <v>0.42628899999999997</v>
      </c>
      <c r="AG39" s="163">
        <v>0.42181000000000002</v>
      </c>
      <c r="AH39" s="163">
        <v>0.418713</v>
      </c>
      <c r="AI39" s="164" t="s">
        <v>1162</v>
      </c>
    </row>
    <row r="41" spans="1:35" ht="15" customHeight="1" x14ac:dyDescent="0.45">
      <c r="B41" s="159" t="s">
        <v>1175</v>
      </c>
    </row>
    <row r="43" spans="1:35" ht="15" customHeight="1" x14ac:dyDescent="0.45">
      <c r="B43" s="159" t="s">
        <v>1176</v>
      </c>
    </row>
    <row r="44" spans="1:35" ht="15" customHeight="1" x14ac:dyDescent="0.45">
      <c r="A44" s="157" t="s">
        <v>1177</v>
      </c>
      <c r="B44" s="159" t="s">
        <v>1178</v>
      </c>
      <c r="C44" s="163">
        <v>2.5672429999999999</v>
      </c>
      <c r="D44" s="163">
        <v>2.4352480000000001</v>
      </c>
      <c r="E44" s="163">
        <v>2.493109</v>
      </c>
      <c r="F44" s="163">
        <v>2.4907490000000001</v>
      </c>
      <c r="G44" s="163">
        <v>2.5230329999999999</v>
      </c>
      <c r="H44" s="163">
        <v>2.6177380000000001</v>
      </c>
      <c r="I44" s="163">
        <v>2.8399730000000001</v>
      </c>
      <c r="J44" s="163">
        <v>3.0810759999999999</v>
      </c>
      <c r="K44" s="163">
        <v>3.2320419999999999</v>
      </c>
      <c r="L44" s="163">
        <v>3.3193589999999999</v>
      </c>
      <c r="M44" s="163">
        <v>3.331645</v>
      </c>
      <c r="N44" s="163">
        <v>3.2858550000000002</v>
      </c>
      <c r="O44" s="163">
        <v>3.239649</v>
      </c>
      <c r="P44" s="163">
        <v>3.258222</v>
      </c>
      <c r="Q44" s="163">
        <v>3.3201719999999999</v>
      </c>
      <c r="R44" s="163">
        <v>3.3677199999999998</v>
      </c>
      <c r="S44" s="163">
        <v>3.3625099999999999</v>
      </c>
      <c r="T44" s="163">
        <v>3.3583240000000001</v>
      </c>
      <c r="U44" s="163">
        <v>3.403626</v>
      </c>
      <c r="V44" s="163">
        <v>3.431597</v>
      </c>
      <c r="W44" s="163">
        <v>3.4409930000000002</v>
      </c>
      <c r="X44" s="163">
        <v>3.4448949999999998</v>
      </c>
      <c r="Y44" s="163">
        <v>3.4431210000000001</v>
      </c>
      <c r="Z44" s="163">
        <v>3.4656790000000002</v>
      </c>
      <c r="AA44" s="163">
        <v>3.4823499999999998</v>
      </c>
      <c r="AB44" s="163">
        <v>3.4958070000000001</v>
      </c>
      <c r="AC44" s="163">
        <v>3.5175200000000002</v>
      </c>
      <c r="AD44" s="163">
        <v>3.552241</v>
      </c>
      <c r="AE44" s="163">
        <v>3.5966490000000002</v>
      </c>
      <c r="AF44" s="163">
        <v>3.6275210000000002</v>
      </c>
      <c r="AG44" s="163">
        <v>3.6473209999999998</v>
      </c>
      <c r="AH44" s="163">
        <v>3.6941130000000002</v>
      </c>
      <c r="AI44" s="164">
        <v>1.1808000000000001E-2</v>
      </c>
    </row>
    <row r="46" spans="1:35" ht="15" customHeight="1" x14ac:dyDescent="0.45">
      <c r="B46" s="159" t="s">
        <v>1179</v>
      </c>
    </row>
    <row r="47" spans="1:35" ht="15" customHeight="1" x14ac:dyDescent="0.45">
      <c r="B47" s="159" t="s">
        <v>1180</v>
      </c>
    </row>
    <row r="48" spans="1:35" ht="15" customHeight="1" x14ac:dyDescent="0.45">
      <c r="A48" s="157" t="s">
        <v>1181</v>
      </c>
      <c r="B48" s="160" t="s">
        <v>1182</v>
      </c>
      <c r="C48" s="161">
        <v>10.795987999999999</v>
      </c>
      <c r="D48" s="161">
        <v>10.393846999999999</v>
      </c>
      <c r="E48" s="161">
        <v>10.525187000000001</v>
      </c>
      <c r="F48" s="161">
        <v>10.447245000000001</v>
      </c>
      <c r="G48" s="161">
        <v>10.407479</v>
      </c>
      <c r="H48" s="161">
        <v>10.439774999999999</v>
      </c>
      <c r="I48" s="161">
        <v>10.575787999999999</v>
      </c>
      <c r="J48" s="161">
        <v>10.770004999999999</v>
      </c>
      <c r="K48" s="161">
        <v>10.941786</v>
      </c>
      <c r="L48" s="161">
        <v>11.053694</v>
      </c>
      <c r="M48" s="161">
        <v>11.112380999999999</v>
      </c>
      <c r="N48" s="161">
        <v>11.392083</v>
      </c>
      <c r="O48" s="161">
        <v>11.392492000000001</v>
      </c>
      <c r="P48" s="161">
        <v>11.439310000000001</v>
      </c>
      <c r="Q48" s="161">
        <v>11.584057</v>
      </c>
      <c r="R48" s="161">
        <v>11.666626000000001</v>
      </c>
      <c r="S48" s="161">
        <v>11.702194</v>
      </c>
      <c r="T48" s="161">
        <v>11.710115</v>
      </c>
      <c r="U48" s="161">
        <v>11.785902</v>
      </c>
      <c r="V48" s="161">
        <v>11.841505</v>
      </c>
      <c r="W48" s="161">
        <v>11.882464000000001</v>
      </c>
      <c r="X48" s="161">
        <v>11.911274000000001</v>
      </c>
      <c r="Y48" s="161">
        <v>11.957786</v>
      </c>
      <c r="Z48" s="161">
        <v>11.999537</v>
      </c>
      <c r="AA48" s="161">
        <v>12.039322</v>
      </c>
      <c r="AB48" s="161">
        <v>12.072217999999999</v>
      </c>
      <c r="AC48" s="161">
        <v>12.134403000000001</v>
      </c>
      <c r="AD48" s="161">
        <v>12.193641</v>
      </c>
      <c r="AE48" s="161">
        <v>12.271990000000001</v>
      </c>
      <c r="AF48" s="161">
        <v>12.318481999999999</v>
      </c>
      <c r="AG48" s="161">
        <v>12.391222000000001</v>
      </c>
      <c r="AH48" s="161">
        <v>12.453652</v>
      </c>
      <c r="AI48" s="162">
        <v>4.6179999999999997E-3</v>
      </c>
    </row>
    <row r="49" spans="1:35" ht="15" customHeight="1" x14ac:dyDescent="0.45">
      <c r="A49" s="157" t="s">
        <v>1183</v>
      </c>
      <c r="B49" s="160" t="s">
        <v>1184</v>
      </c>
      <c r="C49" s="161">
        <v>7.8008449999999998</v>
      </c>
      <c r="D49" s="161">
        <v>7.4279380000000002</v>
      </c>
      <c r="E49" s="161">
        <v>7.5800910000000004</v>
      </c>
      <c r="F49" s="161">
        <v>7.6008129999999996</v>
      </c>
      <c r="G49" s="161">
        <v>7.655303</v>
      </c>
      <c r="H49" s="161">
        <v>7.7836670000000003</v>
      </c>
      <c r="I49" s="161">
        <v>8.0124399999999998</v>
      </c>
      <c r="J49" s="161">
        <v>8.1634159999999998</v>
      </c>
      <c r="K49" s="161">
        <v>8.2933859999999999</v>
      </c>
      <c r="L49" s="161">
        <v>8.3665950000000002</v>
      </c>
      <c r="M49" s="161">
        <v>8.3920790000000007</v>
      </c>
      <c r="N49" s="161">
        <v>8.5673480000000009</v>
      </c>
      <c r="O49" s="161">
        <v>8.5322449999999996</v>
      </c>
      <c r="P49" s="161">
        <v>8.5515819999999998</v>
      </c>
      <c r="Q49" s="161">
        <v>8.6602270000000008</v>
      </c>
      <c r="R49" s="161">
        <v>8.7176010000000002</v>
      </c>
      <c r="S49" s="161">
        <v>8.7307410000000001</v>
      </c>
      <c r="T49" s="161">
        <v>8.7189910000000008</v>
      </c>
      <c r="U49" s="161">
        <v>8.7727909999999998</v>
      </c>
      <c r="V49" s="161">
        <v>8.8087409999999995</v>
      </c>
      <c r="W49" s="161">
        <v>8.831353</v>
      </c>
      <c r="X49" s="161">
        <v>8.8442740000000004</v>
      </c>
      <c r="Y49" s="161">
        <v>8.8745390000000004</v>
      </c>
      <c r="Z49" s="161">
        <v>8.9010320000000007</v>
      </c>
      <c r="AA49" s="161">
        <v>8.9253230000000006</v>
      </c>
      <c r="AB49" s="161">
        <v>8.9426919999999992</v>
      </c>
      <c r="AC49" s="161">
        <v>8.9887080000000008</v>
      </c>
      <c r="AD49" s="161">
        <v>9.0322200000000006</v>
      </c>
      <c r="AE49" s="161">
        <v>9.0942050000000005</v>
      </c>
      <c r="AF49" s="161">
        <v>9.1253639999999994</v>
      </c>
      <c r="AG49" s="161">
        <v>9.1812710000000006</v>
      </c>
      <c r="AH49" s="161">
        <v>9.2283530000000003</v>
      </c>
      <c r="AI49" s="162">
        <v>5.4359999999999999E-3</v>
      </c>
    </row>
    <row r="50" spans="1:35" ht="15" customHeight="1" x14ac:dyDescent="0.45">
      <c r="A50" s="157" t="s">
        <v>1185</v>
      </c>
      <c r="B50" s="160" t="s">
        <v>1186</v>
      </c>
      <c r="C50" s="161">
        <v>3.7380620000000002</v>
      </c>
      <c r="D50" s="161">
        <v>3.5724610000000001</v>
      </c>
      <c r="E50" s="161">
        <v>3.669899</v>
      </c>
      <c r="F50" s="161">
        <v>3.6035180000000002</v>
      </c>
      <c r="G50" s="161">
        <v>3.618817</v>
      </c>
      <c r="H50" s="161">
        <v>3.699376</v>
      </c>
      <c r="I50" s="161">
        <v>3.9064399999999999</v>
      </c>
      <c r="J50" s="161">
        <v>4.1412430000000002</v>
      </c>
      <c r="K50" s="161">
        <v>4.2948529999999998</v>
      </c>
      <c r="L50" s="161">
        <v>4.3808910000000001</v>
      </c>
      <c r="M50" s="161">
        <v>4.3890659999999997</v>
      </c>
      <c r="N50" s="161">
        <v>4.3225550000000004</v>
      </c>
      <c r="O50" s="161">
        <v>4.27651</v>
      </c>
      <c r="P50" s="161">
        <v>4.2924800000000003</v>
      </c>
      <c r="Q50" s="161">
        <v>4.3544850000000004</v>
      </c>
      <c r="R50" s="161">
        <v>4.4020919999999997</v>
      </c>
      <c r="S50" s="161">
        <v>4.3995379999999997</v>
      </c>
      <c r="T50" s="161">
        <v>4.3893279999999999</v>
      </c>
      <c r="U50" s="161">
        <v>4.4294500000000001</v>
      </c>
      <c r="V50" s="161">
        <v>4.454008</v>
      </c>
      <c r="W50" s="161">
        <v>4.4609940000000003</v>
      </c>
      <c r="X50" s="161">
        <v>4.4633440000000002</v>
      </c>
      <c r="Y50" s="161">
        <v>4.4632129999999997</v>
      </c>
      <c r="Z50" s="161">
        <v>4.4800940000000002</v>
      </c>
      <c r="AA50" s="161">
        <v>4.4945570000000004</v>
      </c>
      <c r="AB50" s="161">
        <v>4.508667</v>
      </c>
      <c r="AC50" s="161">
        <v>4.532813</v>
      </c>
      <c r="AD50" s="161">
        <v>4.5725389999999999</v>
      </c>
      <c r="AE50" s="161">
        <v>4.6244909999999999</v>
      </c>
      <c r="AF50" s="161">
        <v>4.6578819999999999</v>
      </c>
      <c r="AG50" s="161">
        <v>4.6880090000000001</v>
      </c>
      <c r="AH50" s="161">
        <v>4.7398160000000003</v>
      </c>
      <c r="AI50" s="162">
        <v>7.6889999999999997E-3</v>
      </c>
    </row>
    <row r="51" spans="1:35" ht="15" customHeight="1" x14ac:dyDescent="0.45">
      <c r="A51" s="157" t="s">
        <v>1187</v>
      </c>
      <c r="B51" s="160" t="s">
        <v>1188</v>
      </c>
      <c r="C51" s="161">
        <v>14.219144999999999</v>
      </c>
      <c r="D51" s="161">
        <v>13.790725</v>
      </c>
      <c r="E51" s="161">
        <v>13.139576</v>
      </c>
      <c r="F51" s="161">
        <v>12.887577</v>
      </c>
      <c r="G51" s="161">
        <v>12.898889</v>
      </c>
      <c r="H51" s="161">
        <v>12.768637999999999</v>
      </c>
      <c r="I51" s="161">
        <v>12.778003</v>
      </c>
      <c r="J51" s="161">
        <v>12.731310000000001</v>
      </c>
      <c r="K51" s="161">
        <v>12.605437999999999</v>
      </c>
      <c r="L51" s="161">
        <v>12.396711</v>
      </c>
      <c r="M51" s="161">
        <v>12.117796</v>
      </c>
      <c r="N51" s="161">
        <v>12.556706</v>
      </c>
      <c r="O51" s="161">
        <v>12.274146999999999</v>
      </c>
      <c r="P51" s="161">
        <v>12.097956999999999</v>
      </c>
      <c r="Q51" s="161">
        <v>12.094722000000001</v>
      </c>
      <c r="R51" s="161">
        <v>12.002068</v>
      </c>
      <c r="S51" s="161">
        <v>11.890504</v>
      </c>
      <c r="T51" s="161">
        <v>11.798370999999999</v>
      </c>
      <c r="U51" s="161">
        <v>11.775969999999999</v>
      </c>
      <c r="V51" s="161">
        <v>11.740454</v>
      </c>
      <c r="W51" s="161">
        <v>11.69814</v>
      </c>
      <c r="X51" s="161">
        <v>11.648588999999999</v>
      </c>
      <c r="Y51" s="161">
        <v>11.598753</v>
      </c>
      <c r="Z51" s="161">
        <v>11.584368</v>
      </c>
      <c r="AA51" s="161">
        <v>11.566266000000001</v>
      </c>
      <c r="AB51" s="161">
        <v>11.557259</v>
      </c>
      <c r="AC51" s="161">
        <v>11.550435</v>
      </c>
      <c r="AD51" s="161">
        <v>11.576298</v>
      </c>
      <c r="AE51" s="161">
        <v>11.615733000000001</v>
      </c>
      <c r="AF51" s="161">
        <v>11.635839000000001</v>
      </c>
      <c r="AG51" s="161">
        <v>11.658327999999999</v>
      </c>
      <c r="AH51" s="161">
        <v>11.705999</v>
      </c>
      <c r="AI51" s="162">
        <v>-6.254E-3</v>
      </c>
    </row>
    <row r="52" spans="1:35" ht="15" customHeight="1" x14ac:dyDescent="0.45">
      <c r="A52" s="157" t="s">
        <v>1189</v>
      </c>
      <c r="B52" s="160" t="s">
        <v>1190</v>
      </c>
      <c r="C52" s="161">
        <v>2.9531299999999998</v>
      </c>
      <c r="D52" s="161">
        <v>2.7387079999999999</v>
      </c>
      <c r="E52" s="161">
        <v>2.9102589999999999</v>
      </c>
      <c r="F52" s="161">
        <v>2.9043109999999999</v>
      </c>
      <c r="G52" s="161">
        <v>2.9767429999999999</v>
      </c>
      <c r="H52" s="161">
        <v>3.1307019999999999</v>
      </c>
      <c r="I52" s="161">
        <v>3.4163389999999998</v>
      </c>
      <c r="J52" s="161">
        <v>3.6321370000000002</v>
      </c>
      <c r="K52" s="161">
        <v>3.7679109999999998</v>
      </c>
      <c r="L52" s="161">
        <v>3.8350200000000001</v>
      </c>
      <c r="M52" s="161">
        <v>3.8238889999999999</v>
      </c>
      <c r="N52" s="161">
        <v>3.7509389999999998</v>
      </c>
      <c r="O52" s="161">
        <v>3.7167029999999999</v>
      </c>
      <c r="P52" s="161">
        <v>3.7427380000000001</v>
      </c>
      <c r="Q52" s="161">
        <v>3.8117640000000002</v>
      </c>
      <c r="R52" s="161">
        <v>3.8672580000000001</v>
      </c>
      <c r="S52" s="161">
        <v>3.861809</v>
      </c>
      <c r="T52" s="161">
        <v>3.8587509999999998</v>
      </c>
      <c r="U52" s="161">
        <v>3.8986019999999999</v>
      </c>
      <c r="V52" s="161">
        <v>3.9204080000000001</v>
      </c>
      <c r="W52" s="161">
        <v>3.9264320000000001</v>
      </c>
      <c r="X52" s="161">
        <v>3.932766</v>
      </c>
      <c r="Y52" s="161">
        <v>3.928709</v>
      </c>
      <c r="Z52" s="161">
        <v>3.9383219999999999</v>
      </c>
      <c r="AA52" s="161">
        <v>3.9483990000000002</v>
      </c>
      <c r="AB52" s="161">
        <v>3.9656349999999998</v>
      </c>
      <c r="AC52" s="161">
        <v>3.9790510000000001</v>
      </c>
      <c r="AD52" s="161">
        <v>4.0233879999999997</v>
      </c>
      <c r="AE52" s="161">
        <v>4.0797990000000004</v>
      </c>
      <c r="AF52" s="161">
        <v>4.1171620000000004</v>
      </c>
      <c r="AG52" s="161">
        <v>4.1408779999999998</v>
      </c>
      <c r="AH52" s="161">
        <v>4.1994100000000003</v>
      </c>
      <c r="AI52" s="162">
        <v>1.1422E-2</v>
      </c>
    </row>
    <row r="53" spans="1:35" ht="15" customHeight="1" x14ac:dyDescent="0.45">
      <c r="A53" s="157" t="s">
        <v>1191</v>
      </c>
      <c r="B53" s="159" t="s">
        <v>1192</v>
      </c>
      <c r="C53" s="163">
        <v>5.2128370000000004</v>
      </c>
      <c r="D53" s="163">
        <v>4.9321039999999998</v>
      </c>
      <c r="E53" s="163">
        <v>5.022195</v>
      </c>
      <c r="F53" s="163">
        <v>5.0072020000000004</v>
      </c>
      <c r="G53" s="163">
        <v>5.04392</v>
      </c>
      <c r="H53" s="163">
        <v>5.1590189999999998</v>
      </c>
      <c r="I53" s="163">
        <v>5.3858879999999996</v>
      </c>
      <c r="J53" s="163">
        <v>5.5972179999999998</v>
      </c>
      <c r="K53" s="163">
        <v>5.752167</v>
      </c>
      <c r="L53" s="163">
        <v>5.834835</v>
      </c>
      <c r="M53" s="163">
        <v>5.8470979999999999</v>
      </c>
      <c r="N53" s="163">
        <v>5.8835050000000004</v>
      </c>
      <c r="O53" s="163">
        <v>5.8402830000000003</v>
      </c>
      <c r="P53" s="163">
        <v>5.8510650000000002</v>
      </c>
      <c r="Q53" s="163">
        <v>5.9197810000000004</v>
      </c>
      <c r="R53" s="163">
        <v>5.9487160000000001</v>
      </c>
      <c r="S53" s="163">
        <v>5.9462630000000001</v>
      </c>
      <c r="T53" s="163">
        <v>5.9360239999999997</v>
      </c>
      <c r="U53" s="163">
        <v>5.9694060000000002</v>
      </c>
      <c r="V53" s="163">
        <v>5.9885789999999997</v>
      </c>
      <c r="W53" s="163">
        <v>5.9931200000000002</v>
      </c>
      <c r="X53" s="163">
        <v>5.9899420000000001</v>
      </c>
      <c r="Y53" s="163">
        <v>5.9913569999999998</v>
      </c>
      <c r="Z53" s="163">
        <v>6.005687</v>
      </c>
      <c r="AA53" s="163">
        <v>6.017029</v>
      </c>
      <c r="AB53" s="163">
        <v>6.0347010000000001</v>
      </c>
      <c r="AC53" s="163">
        <v>6.0588309999999996</v>
      </c>
      <c r="AD53" s="163">
        <v>6.0993659999999998</v>
      </c>
      <c r="AE53" s="163">
        <v>6.1445379999999998</v>
      </c>
      <c r="AF53" s="163">
        <v>6.1658860000000004</v>
      </c>
      <c r="AG53" s="163">
        <v>6.1877570000000004</v>
      </c>
      <c r="AH53" s="163">
        <v>6.2344239999999997</v>
      </c>
      <c r="AI53" s="164">
        <v>5.79E-3</v>
      </c>
    </row>
    <row r="54" spans="1:35" ht="15" customHeight="1" x14ac:dyDescent="0.45">
      <c r="B54" s="159" t="s">
        <v>1176</v>
      </c>
    </row>
    <row r="55" spans="1:35" ht="15" customHeight="1" x14ac:dyDescent="0.45">
      <c r="A55" s="157" t="s">
        <v>1193</v>
      </c>
      <c r="B55" s="159" t="s">
        <v>1194</v>
      </c>
      <c r="C55" s="163">
        <v>2.5672429999999999</v>
      </c>
      <c r="D55" s="163">
        <v>2.494653</v>
      </c>
      <c r="E55" s="163">
        <v>2.6167959999999999</v>
      </c>
      <c r="F55" s="163">
        <v>2.679862</v>
      </c>
      <c r="G55" s="163">
        <v>2.7806630000000001</v>
      </c>
      <c r="H55" s="163">
        <v>2.950869</v>
      </c>
      <c r="I55" s="163">
        <v>3.2740309999999999</v>
      </c>
      <c r="J55" s="163">
        <v>3.6352310000000001</v>
      </c>
      <c r="K55" s="163">
        <v>3.9045700000000001</v>
      </c>
      <c r="L55" s="163">
        <v>4.1063190000000001</v>
      </c>
      <c r="M55" s="163">
        <v>4.2198830000000003</v>
      </c>
      <c r="N55" s="163">
        <v>4.2589319999999997</v>
      </c>
      <c r="O55" s="163">
        <v>4.29399</v>
      </c>
      <c r="P55" s="163">
        <v>4.414371</v>
      </c>
      <c r="Q55" s="163">
        <v>4.5979140000000003</v>
      </c>
      <c r="R55" s="163">
        <v>4.7650899999999998</v>
      </c>
      <c r="S55" s="163">
        <v>4.8613289999999996</v>
      </c>
      <c r="T55" s="163">
        <v>4.9621130000000004</v>
      </c>
      <c r="U55" s="163">
        <v>5.1407999999999996</v>
      </c>
      <c r="V55" s="163">
        <v>5.2990370000000002</v>
      </c>
      <c r="W55" s="163">
        <v>5.4324729999999999</v>
      </c>
      <c r="X55" s="163">
        <v>5.5602489999999998</v>
      </c>
      <c r="Y55" s="163">
        <v>5.6833330000000002</v>
      </c>
      <c r="Z55" s="163">
        <v>5.8518420000000004</v>
      </c>
      <c r="AA55" s="163">
        <v>6.0152270000000003</v>
      </c>
      <c r="AB55" s="163">
        <v>6.1791989999999997</v>
      </c>
      <c r="AC55" s="163">
        <v>6.3644819999999998</v>
      </c>
      <c r="AD55" s="163">
        <v>6.5799289999999999</v>
      </c>
      <c r="AE55" s="163">
        <v>6.8233329999999999</v>
      </c>
      <c r="AF55" s="163">
        <v>7.0516769999999998</v>
      </c>
      <c r="AG55" s="163">
        <v>7.2663719999999996</v>
      </c>
      <c r="AH55" s="163">
        <v>7.539873</v>
      </c>
      <c r="AI55" s="164">
        <v>3.5365000000000001E-2</v>
      </c>
    </row>
    <row r="57" spans="1:35" ht="15" customHeight="1" x14ac:dyDescent="0.45">
      <c r="B57" s="159" t="s">
        <v>1179</v>
      </c>
    </row>
    <row r="58" spans="1:35" ht="15" customHeight="1" x14ac:dyDescent="0.45">
      <c r="B58" s="159" t="s">
        <v>1195</v>
      </c>
    </row>
    <row r="59" spans="1:35" ht="15" customHeight="1" x14ac:dyDescent="0.45">
      <c r="A59" s="157" t="s">
        <v>1196</v>
      </c>
      <c r="B59" s="160" t="s">
        <v>1182</v>
      </c>
      <c r="C59" s="161">
        <v>10.795987999999999</v>
      </c>
      <c r="D59" s="161">
        <v>10.647394999999999</v>
      </c>
      <c r="E59" s="161">
        <v>11.047357</v>
      </c>
      <c r="F59" s="161">
        <v>11.240466</v>
      </c>
      <c r="G59" s="161">
        <v>11.470203</v>
      </c>
      <c r="H59" s="161">
        <v>11.768329</v>
      </c>
      <c r="I59" s="161">
        <v>12.192181</v>
      </c>
      <c r="J59" s="161">
        <v>12.707076000000001</v>
      </c>
      <c r="K59" s="161">
        <v>13.21857</v>
      </c>
      <c r="L59" s="161">
        <v>13.674322999999999</v>
      </c>
      <c r="M59" s="161">
        <v>14.075013</v>
      </c>
      <c r="N59" s="161">
        <v>14.765746</v>
      </c>
      <c r="O59" s="161">
        <v>15.100171</v>
      </c>
      <c r="P59" s="161">
        <v>15.498441</v>
      </c>
      <c r="Q59" s="161">
        <v>16.042090999999999</v>
      </c>
      <c r="R59" s="161">
        <v>16.507466999999998</v>
      </c>
      <c r="S59" s="161">
        <v>16.918377</v>
      </c>
      <c r="T59" s="161">
        <v>17.302354999999999</v>
      </c>
      <c r="U59" s="161">
        <v>17.801293999999999</v>
      </c>
      <c r="V59" s="161">
        <v>18.285532</v>
      </c>
      <c r="W59" s="161">
        <v>18.759454999999999</v>
      </c>
      <c r="X59" s="161">
        <v>19.225449000000001</v>
      </c>
      <c r="Y59" s="161">
        <v>19.737929999999999</v>
      </c>
      <c r="Z59" s="161">
        <v>20.261369999999999</v>
      </c>
      <c r="AA59" s="161">
        <v>20.796085000000001</v>
      </c>
      <c r="AB59" s="161">
        <v>21.338885999999999</v>
      </c>
      <c r="AC59" s="161">
        <v>21.955580000000001</v>
      </c>
      <c r="AD59" s="161">
        <v>22.586668</v>
      </c>
      <c r="AE59" s="161">
        <v>23.281637</v>
      </c>
      <c r="AF59" s="161">
        <v>23.946366999999999</v>
      </c>
      <c r="AG59" s="161">
        <v>24.686402999999999</v>
      </c>
      <c r="AH59" s="161">
        <v>25.418537000000001</v>
      </c>
      <c r="AI59" s="162">
        <v>2.8008000000000002E-2</v>
      </c>
    </row>
    <row r="60" spans="1:35" ht="15" customHeight="1" x14ac:dyDescent="0.45">
      <c r="A60" s="157" t="s">
        <v>1197</v>
      </c>
      <c r="B60" s="160" t="s">
        <v>1184</v>
      </c>
      <c r="C60" s="161">
        <v>7.8008449999999998</v>
      </c>
      <c r="D60" s="161">
        <v>7.6091360000000003</v>
      </c>
      <c r="E60" s="161">
        <v>7.9561500000000001</v>
      </c>
      <c r="F60" s="161">
        <v>8.1779159999999997</v>
      </c>
      <c r="G60" s="161">
        <v>8.4369980000000009</v>
      </c>
      <c r="H60" s="161">
        <v>8.7742070000000005</v>
      </c>
      <c r="I60" s="161">
        <v>9.2370520000000003</v>
      </c>
      <c r="J60" s="161">
        <v>9.6316699999999997</v>
      </c>
      <c r="K60" s="161">
        <v>10.019087000000001</v>
      </c>
      <c r="L60" s="161">
        <v>10.350163</v>
      </c>
      <c r="M60" s="161">
        <v>10.629460999999999</v>
      </c>
      <c r="N60" s="161">
        <v>11.104490999999999</v>
      </c>
      <c r="O60" s="161">
        <v>11.309058</v>
      </c>
      <c r="P60" s="161">
        <v>11.586031</v>
      </c>
      <c r="Q60" s="161">
        <v>11.993047000000001</v>
      </c>
      <c r="R60" s="161">
        <v>12.334801000000001</v>
      </c>
      <c r="S60" s="161">
        <v>12.622415999999999</v>
      </c>
      <c r="T60" s="161">
        <v>12.8828</v>
      </c>
      <c r="U60" s="161">
        <v>13.250327</v>
      </c>
      <c r="V60" s="161">
        <v>13.602366</v>
      </c>
      <c r="W60" s="161">
        <v>13.94251</v>
      </c>
      <c r="X60" s="161">
        <v>14.275142000000001</v>
      </c>
      <c r="Y60" s="161">
        <v>14.648619</v>
      </c>
      <c r="Z60" s="161">
        <v>15.029506</v>
      </c>
      <c r="AA60" s="161">
        <v>15.417130999999999</v>
      </c>
      <c r="AB60" s="161">
        <v>15.807128000000001</v>
      </c>
      <c r="AC60" s="161">
        <v>16.263864999999999</v>
      </c>
      <c r="AD60" s="161">
        <v>16.730668999999999</v>
      </c>
      <c r="AE60" s="161">
        <v>17.252945</v>
      </c>
      <c r="AF60" s="161">
        <v>17.739141</v>
      </c>
      <c r="AG60" s="161">
        <v>18.29138</v>
      </c>
      <c r="AH60" s="161">
        <v>18.835539000000001</v>
      </c>
      <c r="AI60" s="162">
        <v>2.8844000000000002E-2</v>
      </c>
    </row>
    <row r="61" spans="1:35" ht="15" customHeight="1" x14ac:dyDescent="0.45">
      <c r="A61" s="157" t="s">
        <v>1198</v>
      </c>
      <c r="B61" s="160" t="s">
        <v>1186</v>
      </c>
      <c r="C61" s="161">
        <v>3.7380620000000002</v>
      </c>
      <c r="D61" s="161">
        <v>3.659608</v>
      </c>
      <c r="E61" s="161">
        <v>3.8519679999999998</v>
      </c>
      <c r="F61" s="161">
        <v>3.8771200000000001</v>
      </c>
      <c r="G61" s="161">
        <v>3.98834</v>
      </c>
      <c r="H61" s="161">
        <v>4.1701540000000001</v>
      </c>
      <c r="I61" s="161">
        <v>4.5034960000000002</v>
      </c>
      <c r="J61" s="161">
        <v>4.8860789999999996</v>
      </c>
      <c r="K61" s="161">
        <v>5.1885329999999996</v>
      </c>
      <c r="L61" s="161">
        <v>5.4195209999999996</v>
      </c>
      <c r="M61" s="161">
        <v>5.5592189999999997</v>
      </c>
      <c r="N61" s="161">
        <v>5.6026410000000002</v>
      </c>
      <c r="O61" s="161">
        <v>5.6682969999999999</v>
      </c>
      <c r="P61" s="161">
        <v>5.815626</v>
      </c>
      <c r="Q61" s="161">
        <v>6.0302740000000004</v>
      </c>
      <c r="R61" s="161">
        <v>6.228656</v>
      </c>
      <c r="S61" s="161">
        <v>6.3606049999999996</v>
      </c>
      <c r="T61" s="161">
        <v>6.4854799999999999</v>
      </c>
      <c r="U61" s="161">
        <v>6.6901929999999998</v>
      </c>
      <c r="V61" s="161">
        <v>6.8778329999999999</v>
      </c>
      <c r="W61" s="161">
        <v>7.0427999999999997</v>
      </c>
      <c r="X61" s="161">
        <v>7.2040819999999997</v>
      </c>
      <c r="Y61" s="161">
        <v>7.3671329999999999</v>
      </c>
      <c r="Z61" s="161">
        <v>7.5646950000000004</v>
      </c>
      <c r="AA61" s="161">
        <v>7.7636589999999996</v>
      </c>
      <c r="AB61" s="161">
        <v>7.9695330000000002</v>
      </c>
      <c r="AC61" s="161">
        <v>8.2015189999999993</v>
      </c>
      <c r="AD61" s="161">
        <v>8.4698589999999996</v>
      </c>
      <c r="AE61" s="161">
        <v>8.7732890000000001</v>
      </c>
      <c r="AF61" s="161">
        <v>9.0546330000000008</v>
      </c>
      <c r="AG61" s="161">
        <v>9.3396830000000008</v>
      </c>
      <c r="AH61" s="161">
        <v>9.6742069999999991</v>
      </c>
      <c r="AI61" s="162">
        <v>3.1149E-2</v>
      </c>
    </row>
    <row r="62" spans="1:35" ht="15" customHeight="1" x14ac:dyDescent="0.45">
      <c r="A62" s="157" t="s">
        <v>1199</v>
      </c>
      <c r="B62" s="160" t="s">
        <v>1188</v>
      </c>
      <c r="C62" s="161">
        <v>14.219144999999999</v>
      </c>
      <c r="D62" s="161">
        <v>14.127136</v>
      </c>
      <c r="E62" s="161">
        <v>13.791449</v>
      </c>
      <c r="F62" s="161">
        <v>13.866084000000001</v>
      </c>
      <c r="G62" s="161">
        <v>14.216015000000001</v>
      </c>
      <c r="H62" s="161">
        <v>14.393559</v>
      </c>
      <c r="I62" s="161">
        <v>14.730979</v>
      </c>
      <c r="J62" s="161">
        <v>15.021134999999999</v>
      </c>
      <c r="K62" s="161">
        <v>15.228398</v>
      </c>
      <c r="L62" s="161">
        <v>15.335746</v>
      </c>
      <c r="M62" s="161">
        <v>15.348478</v>
      </c>
      <c r="N62" s="161">
        <v>16.275262999999999</v>
      </c>
      <c r="O62" s="161">
        <v>16.268761000000001</v>
      </c>
      <c r="P62" s="161">
        <v>16.390802000000001</v>
      </c>
      <c r="Q62" s="161">
        <v>16.749281</v>
      </c>
      <c r="R62" s="161">
        <v>16.982094</v>
      </c>
      <c r="S62" s="161">
        <v>17.190624</v>
      </c>
      <c r="T62" s="161">
        <v>17.432758</v>
      </c>
      <c r="U62" s="161">
        <v>17.786294999999999</v>
      </c>
      <c r="V62" s="161">
        <v>18.129487999999998</v>
      </c>
      <c r="W62" s="161">
        <v>18.468454000000001</v>
      </c>
      <c r="X62" s="161">
        <v>18.801459999999999</v>
      </c>
      <c r="Y62" s="161">
        <v>19.145299999999999</v>
      </c>
      <c r="Z62" s="161">
        <v>19.560352000000002</v>
      </c>
      <c r="AA62" s="161">
        <v>19.978954000000002</v>
      </c>
      <c r="AB62" s="161">
        <v>20.428643999999998</v>
      </c>
      <c r="AC62" s="161">
        <v>20.898969999999998</v>
      </c>
      <c r="AD62" s="161">
        <v>21.443145999999999</v>
      </c>
      <c r="AE62" s="161">
        <v>22.036629000000001</v>
      </c>
      <c r="AF62" s="161">
        <v>22.619351999999999</v>
      </c>
      <c r="AG62" s="161">
        <v>23.226295</v>
      </c>
      <c r="AH62" s="161">
        <v>23.89254</v>
      </c>
      <c r="AI62" s="162">
        <v>1.6882000000000001E-2</v>
      </c>
    </row>
    <row r="63" spans="1:35" ht="15" customHeight="1" x14ac:dyDescent="0.45">
      <c r="A63" s="157" t="s">
        <v>1200</v>
      </c>
      <c r="B63" s="160" t="s">
        <v>1190</v>
      </c>
      <c r="C63" s="161">
        <v>2.9531299999999998</v>
      </c>
      <c r="D63" s="161">
        <v>2.8055159999999999</v>
      </c>
      <c r="E63" s="161">
        <v>3.0546410000000002</v>
      </c>
      <c r="F63" s="161">
        <v>3.124825</v>
      </c>
      <c r="G63" s="161">
        <v>3.2807040000000001</v>
      </c>
      <c r="H63" s="161">
        <v>3.5291109999999999</v>
      </c>
      <c r="I63" s="161">
        <v>3.9384890000000001</v>
      </c>
      <c r="J63" s="161">
        <v>4.2854049999999999</v>
      </c>
      <c r="K63" s="161">
        <v>4.5519439999999998</v>
      </c>
      <c r="L63" s="161">
        <v>4.7442330000000004</v>
      </c>
      <c r="M63" s="161">
        <v>4.8433619999999999</v>
      </c>
      <c r="N63" s="161">
        <v>4.861745</v>
      </c>
      <c r="O63" s="161">
        <v>4.9263009999999996</v>
      </c>
      <c r="P63" s="161">
        <v>5.0708140000000004</v>
      </c>
      <c r="Q63" s="161">
        <v>5.2786920000000004</v>
      </c>
      <c r="R63" s="161">
        <v>5.471902</v>
      </c>
      <c r="S63" s="161">
        <v>5.5831869999999997</v>
      </c>
      <c r="T63" s="161">
        <v>5.7015209999999996</v>
      </c>
      <c r="U63" s="161">
        <v>5.8884059999999998</v>
      </c>
      <c r="V63" s="161">
        <v>6.0538540000000003</v>
      </c>
      <c r="W63" s="161">
        <v>6.1988589999999997</v>
      </c>
      <c r="X63" s="161">
        <v>6.3476999999999997</v>
      </c>
      <c r="Y63" s="161">
        <v>6.4848619999999997</v>
      </c>
      <c r="Z63" s="161">
        <v>6.6499069999999998</v>
      </c>
      <c r="AA63" s="161">
        <v>6.8202559999999997</v>
      </c>
      <c r="AB63" s="161">
        <v>7.0096670000000003</v>
      </c>
      <c r="AC63" s="161">
        <v>7.1995620000000002</v>
      </c>
      <c r="AD63" s="161">
        <v>7.4526510000000004</v>
      </c>
      <c r="AE63" s="161">
        <v>7.7399339999999999</v>
      </c>
      <c r="AF63" s="161">
        <v>8.0035080000000001</v>
      </c>
      <c r="AG63" s="161">
        <v>8.2496600000000004</v>
      </c>
      <c r="AH63" s="161">
        <v>8.5712109999999999</v>
      </c>
      <c r="AI63" s="162">
        <v>3.4970000000000001E-2</v>
      </c>
    </row>
    <row r="64" spans="1:35" ht="15" customHeight="1" x14ac:dyDescent="0.45">
      <c r="A64" s="157" t="s">
        <v>1201</v>
      </c>
      <c r="B64" s="159" t="s">
        <v>1192</v>
      </c>
      <c r="C64" s="163">
        <v>5.2128370000000004</v>
      </c>
      <c r="D64" s="163">
        <v>5.0524170000000002</v>
      </c>
      <c r="E64" s="163">
        <v>5.2713530000000004</v>
      </c>
      <c r="F64" s="163">
        <v>5.3873810000000004</v>
      </c>
      <c r="G64" s="163">
        <v>5.5589630000000003</v>
      </c>
      <c r="H64" s="163">
        <v>5.81555</v>
      </c>
      <c r="I64" s="163">
        <v>6.2090610000000002</v>
      </c>
      <c r="J64" s="163">
        <v>6.6039209999999997</v>
      </c>
      <c r="K64" s="163">
        <v>6.9490869999999996</v>
      </c>
      <c r="L64" s="163">
        <v>7.2181680000000004</v>
      </c>
      <c r="M64" s="163">
        <v>7.4059720000000002</v>
      </c>
      <c r="N64" s="163">
        <v>7.6258520000000001</v>
      </c>
      <c r="O64" s="163">
        <v>7.7409990000000004</v>
      </c>
      <c r="P64" s="163">
        <v>7.9272600000000004</v>
      </c>
      <c r="Q64" s="163">
        <v>8.1979629999999997</v>
      </c>
      <c r="R64" s="163">
        <v>8.4170210000000001</v>
      </c>
      <c r="S64" s="163">
        <v>8.5967739999999999</v>
      </c>
      <c r="T64" s="163">
        <v>8.7708100000000009</v>
      </c>
      <c r="U64" s="163">
        <v>9.0161250000000006</v>
      </c>
      <c r="V64" s="163">
        <v>9.247503</v>
      </c>
      <c r="W64" s="163">
        <v>9.461646</v>
      </c>
      <c r="X64" s="163">
        <v>9.668094</v>
      </c>
      <c r="Y64" s="163">
        <v>9.8895389999999992</v>
      </c>
      <c r="Z64" s="163">
        <v>10.140677999999999</v>
      </c>
      <c r="AA64" s="163">
        <v>10.393497</v>
      </c>
      <c r="AB64" s="163">
        <v>10.666955</v>
      </c>
      <c r="AC64" s="163">
        <v>10.962645999999999</v>
      </c>
      <c r="AD64" s="163">
        <v>11.29805</v>
      </c>
      <c r="AE64" s="163">
        <v>11.657026</v>
      </c>
      <c r="AF64" s="163">
        <v>11.986101</v>
      </c>
      <c r="AG64" s="163">
        <v>12.327553999999999</v>
      </c>
      <c r="AH64" s="163">
        <v>12.724776</v>
      </c>
      <c r="AI64" s="164">
        <v>2.9205999999999999E-2</v>
      </c>
    </row>
    <row r="65" spans="2:35" ht="15" customHeight="1" thickBot="1" x14ac:dyDescent="0.5"/>
    <row r="66" spans="2:35" ht="15" customHeight="1" x14ac:dyDescent="0.45">
      <c r="B66" s="189" t="s">
        <v>1202</v>
      </c>
      <c r="C66" s="189"/>
      <c r="D66" s="189"/>
      <c r="E66" s="189"/>
      <c r="F66" s="189"/>
      <c r="G66" s="189"/>
      <c r="H66" s="189"/>
      <c r="I66" s="189"/>
      <c r="J66" s="189"/>
      <c r="K66" s="189"/>
      <c r="L66" s="189"/>
      <c r="M66" s="189"/>
      <c r="N66" s="189"/>
      <c r="O66" s="189"/>
      <c r="P66" s="189"/>
      <c r="Q66" s="189"/>
      <c r="R66" s="189"/>
      <c r="S66" s="189"/>
      <c r="T66" s="189"/>
      <c r="U66" s="189"/>
      <c r="V66" s="189"/>
      <c r="W66" s="189"/>
      <c r="X66" s="189"/>
      <c r="Y66" s="189"/>
      <c r="Z66" s="189"/>
      <c r="AA66" s="189"/>
      <c r="AB66" s="189"/>
      <c r="AC66" s="189"/>
      <c r="AD66" s="189"/>
      <c r="AE66" s="189"/>
      <c r="AF66" s="189"/>
      <c r="AG66" s="189"/>
      <c r="AH66" s="189"/>
      <c r="AI66" s="189"/>
    </row>
    <row r="67" spans="2:35" ht="15" customHeight="1" x14ac:dyDescent="0.45">
      <c r="B67" s="165" t="s">
        <v>1203</v>
      </c>
    </row>
    <row r="68" spans="2:35" ht="15" customHeight="1" x14ac:dyDescent="0.45">
      <c r="B68" s="165" t="s">
        <v>1204</v>
      </c>
    </row>
    <row r="69" spans="2:35" ht="15" customHeight="1" x14ac:dyDescent="0.45">
      <c r="B69" s="165" t="s">
        <v>1205</v>
      </c>
    </row>
    <row r="70" spans="2:35" ht="15" customHeight="1" x14ac:dyDescent="0.45">
      <c r="B70" s="165" t="s">
        <v>1206</v>
      </c>
    </row>
    <row r="71" spans="2:35" ht="15" customHeight="1" x14ac:dyDescent="0.45">
      <c r="B71" s="165" t="s">
        <v>1207</v>
      </c>
    </row>
    <row r="72" spans="2:35" ht="15" customHeight="1" x14ac:dyDescent="0.45">
      <c r="B72" s="165" t="s">
        <v>1208</v>
      </c>
    </row>
    <row r="73" spans="2:35" ht="15" customHeight="1" x14ac:dyDescent="0.45">
      <c r="B73" s="165" t="s">
        <v>1209</v>
      </c>
    </row>
    <row r="74" spans="2:35" ht="15" customHeight="1" x14ac:dyDescent="0.45">
      <c r="B74" s="165" t="s">
        <v>1210</v>
      </c>
    </row>
    <row r="75" spans="2:35" ht="15" customHeight="1" x14ac:dyDescent="0.45">
      <c r="B75" s="165" t="s">
        <v>1211</v>
      </c>
    </row>
    <row r="76" spans="2:35" ht="15" customHeight="1" x14ac:dyDescent="0.45">
      <c r="B76" s="165" t="s">
        <v>1212</v>
      </c>
    </row>
    <row r="77" spans="2:35" ht="15" customHeight="1" x14ac:dyDescent="0.45">
      <c r="B77" s="165" t="s">
        <v>1213</v>
      </c>
    </row>
    <row r="78" spans="2:35" ht="15" customHeight="1" x14ac:dyDescent="0.45">
      <c r="B78" s="165" t="s">
        <v>1214</v>
      </c>
    </row>
    <row r="79" spans="2:35" ht="15" customHeight="1" x14ac:dyDescent="0.45">
      <c r="B79" s="165" t="s">
        <v>1215</v>
      </c>
    </row>
    <row r="80" spans="2:35" ht="15" customHeight="1" x14ac:dyDescent="0.45">
      <c r="B80" s="165" t="s">
        <v>1216</v>
      </c>
    </row>
    <row r="81" spans="2:2" ht="15" customHeight="1" x14ac:dyDescent="0.45">
      <c r="B81" s="165" t="s">
        <v>1217</v>
      </c>
    </row>
    <row r="82" spans="2:2" ht="15" customHeight="1" x14ac:dyDescent="0.45">
      <c r="B82" s="165" t="s">
        <v>1218</v>
      </c>
    </row>
    <row r="83" spans="2:2" ht="15" customHeight="1" x14ac:dyDescent="0.45">
      <c r="B83" s="165" t="s">
        <v>1219</v>
      </c>
    </row>
    <row r="84" spans="2:2" ht="15" customHeight="1" x14ac:dyDescent="0.45">
      <c r="B84" s="165" t="s">
        <v>1220</v>
      </c>
    </row>
    <row r="85" spans="2:2" ht="15" customHeight="1" x14ac:dyDescent="0.45">
      <c r="B85" s="165" t="s">
        <v>1221</v>
      </c>
    </row>
    <row r="86" spans="2:2" ht="15" customHeight="1" x14ac:dyDescent="0.45">
      <c r="B86" s="165" t="s">
        <v>1222</v>
      </c>
    </row>
    <row r="87" spans="2:2" ht="15" customHeight="1" x14ac:dyDescent="0.45">
      <c r="B87" s="165" t="s">
        <v>1223</v>
      </c>
    </row>
    <row r="88" spans="2:2" ht="15" customHeight="1" x14ac:dyDescent="0.45">
      <c r="B88" s="165" t="s">
        <v>1224</v>
      </c>
    </row>
  </sheetData>
  <mergeCells count="1">
    <mergeCell ref="B66:AI66"/>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5"/>
  <sheetViews>
    <sheetView workbookViewId="0"/>
  </sheetViews>
  <sheetFormatPr defaultRowHeight="14.25" x14ac:dyDescent="0.45"/>
  <cols>
    <col min="1" max="1" width="17" customWidth="1"/>
    <col min="3" max="3" width="53.265625" customWidth="1"/>
    <col min="4" max="4" width="37.73046875" customWidth="1"/>
    <col min="5" max="5" width="108" customWidth="1"/>
  </cols>
  <sheetData>
    <row r="1" spans="1:5" x14ac:dyDescent="0.45">
      <c r="A1" s="3" t="s">
        <v>0</v>
      </c>
      <c r="B1" s="3" t="s">
        <v>1</v>
      </c>
      <c r="C1" s="3" t="s">
        <v>5</v>
      </c>
      <c r="D1" s="6" t="s">
        <v>588</v>
      </c>
      <c r="E1" s="7" t="s">
        <v>591</v>
      </c>
    </row>
    <row r="2" spans="1:5" x14ac:dyDescent="0.45">
      <c r="A2" t="s">
        <v>8</v>
      </c>
      <c r="B2" t="s">
        <v>9</v>
      </c>
      <c r="C2" t="s">
        <v>11</v>
      </c>
      <c r="D2" t="s">
        <v>590</v>
      </c>
    </row>
    <row r="3" spans="1:5" x14ac:dyDescent="0.45">
      <c r="A3" t="s">
        <v>8</v>
      </c>
      <c r="B3" t="s">
        <v>9</v>
      </c>
      <c r="C3" t="s">
        <v>12</v>
      </c>
      <c r="D3" t="s">
        <v>590</v>
      </c>
    </row>
    <row r="4" spans="1:5" x14ac:dyDescent="0.45">
      <c r="A4" t="s">
        <v>8</v>
      </c>
      <c r="B4" t="s">
        <v>9</v>
      </c>
      <c r="C4" t="s">
        <v>13</v>
      </c>
      <c r="D4" t="s">
        <v>590</v>
      </c>
    </row>
    <row r="5" spans="1:5" x14ac:dyDescent="0.45">
      <c r="A5" t="s">
        <v>8</v>
      </c>
      <c r="B5" t="s">
        <v>9</v>
      </c>
      <c r="C5" t="s">
        <v>14</v>
      </c>
      <c r="D5" t="s">
        <v>590</v>
      </c>
    </row>
    <row r="6" spans="1:5" x14ac:dyDescent="0.45">
      <c r="A6" t="s">
        <v>8</v>
      </c>
      <c r="B6" t="s">
        <v>9</v>
      </c>
      <c r="C6" t="s">
        <v>15</v>
      </c>
      <c r="D6" t="s">
        <v>590</v>
      </c>
    </row>
    <row r="7" spans="1:5" x14ac:dyDescent="0.45">
      <c r="A7" t="s">
        <v>8</v>
      </c>
      <c r="B7" t="s">
        <v>9</v>
      </c>
      <c r="C7" t="s">
        <v>31</v>
      </c>
      <c r="D7" t="s">
        <v>590</v>
      </c>
    </row>
    <row r="8" spans="1:5" x14ac:dyDescent="0.45">
      <c r="A8" t="s">
        <v>8</v>
      </c>
      <c r="B8" t="s">
        <v>353</v>
      </c>
      <c r="C8" t="s">
        <v>354</v>
      </c>
      <c r="D8" t="s">
        <v>589</v>
      </c>
    </row>
    <row r="9" spans="1:5" x14ac:dyDescent="0.45">
      <c r="A9" t="s">
        <v>8</v>
      </c>
      <c r="B9" t="s">
        <v>353</v>
      </c>
      <c r="C9" t="s">
        <v>355</v>
      </c>
      <c r="D9" t="s">
        <v>589</v>
      </c>
    </row>
    <row r="10" spans="1:5" x14ac:dyDescent="0.45">
      <c r="A10" t="s">
        <v>8</v>
      </c>
      <c r="B10" t="s">
        <v>353</v>
      </c>
      <c r="C10" t="s">
        <v>356</v>
      </c>
      <c r="D10" t="s">
        <v>589</v>
      </c>
    </row>
    <row r="11" spans="1:5" x14ac:dyDescent="0.45">
      <c r="A11" t="s">
        <v>8</v>
      </c>
      <c r="B11" t="s">
        <v>353</v>
      </c>
      <c r="C11" t="s">
        <v>357</v>
      </c>
      <c r="D11" t="s">
        <v>589</v>
      </c>
    </row>
    <row r="12" spans="1:5" x14ac:dyDescent="0.45">
      <c r="A12" t="s">
        <v>8</v>
      </c>
      <c r="B12" t="s">
        <v>353</v>
      </c>
      <c r="C12" t="s">
        <v>358</v>
      </c>
      <c r="D12" t="s">
        <v>589</v>
      </c>
    </row>
    <row r="13" spans="1:5" x14ac:dyDescent="0.45">
      <c r="A13" t="s">
        <v>8</v>
      </c>
      <c r="B13" t="s">
        <v>353</v>
      </c>
      <c r="C13" t="s">
        <v>359</v>
      </c>
      <c r="D13" t="s">
        <v>589</v>
      </c>
    </row>
    <row r="14" spans="1:5" x14ac:dyDescent="0.45">
      <c r="A14" t="s">
        <v>8</v>
      </c>
      <c r="B14" t="s">
        <v>353</v>
      </c>
      <c r="C14" t="s">
        <v>360</v>
      </c>
      <c r="D14" t="s">
        <v>589</v>
      </c>
    </row>
    <row r="15" spans="1:5" x14ac:dyDescent="0.45">
      <c r="A15" t="s">
        <v>8</v>
      </c>
      <c r="B15" t="s">
        <v>353</v>
      </c>
      <c r="C15" t="s">
        <v>361</v>
      </c>
      <c r="D15" t="s">
        <v>589</v>
      </c>
    </row>
    <row r="16" spans="1:5" x14ac:dyDescent="0.45">
      <c r="A16" t="s">
        <v>8</v>
      </c>
      <c r="B16" t="s">
        <v>353</v>
      </c>
      <c r="C16" t="s">
        <v>362</v>
      </c>
      <c r="D16" t="s">
        <v>589</v>
      </c>
    </row>
    <row r="17" spans="1:4" x14ac:dyDescent="0.45">
      <c r="A17" t="s">
        <v>8</v>
      </c>
      <c r="B17" t="s">
        <v>353</v>
      </c>
      <c r="C17" t="s">
        <v>363</v>
      </c>
      <c r="D17" t="s">
        <v>589</v>
      </c>
    </row>
    <row r="18" spans="1:4" x14ac:dyDescent="0.45">
      <c r="A18" t="s">
        <v>8</v>
      </c>
      <c r="B18" t="s">
        <v>353</v>
      </c>
      <c r="C18" t="s">
        <v>364</v>
      </c>
      <c r="D18" t="s">
        <v>589</v>
      </c>
    </row>
    <row r="19" spans="1:4" x14ac:dyDescent="0.45">
      <c r="A19" t="s">
        <v>8</v>
      </c>
      <c r="B19" t="s">
        <v>353</v>
      </c>
      <c r="C19" t="s">
        <v>365</v>
      </c>
      <c r="D19" t="s">
        <v>589</v>
      </c>
    </row>
    <row r="20" spans="1:4" x14ac:dyDescent="0.45">
      <c r="A20" t="s">
        <v>8</v>
      </c>
      <c r="B20" t="s">
        <v>353</v>
      </c>
      <c r="C20" t="s">
        <v>366</v>
      </c>
      <c r="D20" t="s">
        <v>589</v>
      </c>
    </row>
    <row r="21" spans="1:4" x14ac:dyDescent="0.45">
      <c r="A21" t="s">
        <v>8</v>
      </c>
      <c r="B21" t="s">
        <v>353</v>
      </c>
      <c r="C21" t="s">
        <v>367</v>
      </c>
      <c r="D21" t="s">
        <v>589</v>
      </c>
    </row>
    <row r="22" spans="1:4" x14ac:dyDescent="0.45">
      <c r="A22" t="s">
        <v>8</v>
      </c>
      <c r="B22" t="s">
        <v>353</v>
      </c>
      <c r="C22" t="s">
        <v>368</v>
      </c>
      <c r="D22" t="s">
        <v>589</v>
      </c>
    </row>
    <row r="23" spans="1:4" x14ac:dyDescent="0.45">
      <c r="A23" t="s">
        <v>8</v>
      </c>
      <c r="B23" t="s">
        <v>353</v>
      </c>
      <c r="C23" t="s">
        <v>369</v>
      </c>
      <c r="D23" t="s">
        <v>589</v>
      </c>
    </row>
    <row r="24" spans="1:4" x14ac:dyDescent="0.45">
      <c r="A24" t="s">
        <v>8</v>
      </c>
      <c r="B24" t="s">
        <v>391</v>
      </c>
      <c r="C24" t="s">
        <v>392</v>
      </c>
      <c r="D24" t="s">
        <v>590</v>
      </c>
    </row>
    <row r="25" spans="1:4" x14ac:dyDescent="0.45">
      <c r="A25" t="s">
        <v>8</v>
      </c>
      <c r="B25" t="s">
        <v>391</v>
      </c>
      <c r="C25" t="s">
        <v>393</v>
      </c>
      <c r="D25" t="s">
        <v>590</v>
      </c>
    </row>
    <row r="26" spans="1:4" x14ac:dyDescent="0.45">
      <c r="A26" t="s">
        <v>8</v>
      </c>
      <c r="B26" t="s">
        <v>391</v>
      </c>
      <c r="C26" t="s">
        <v>394</v>
      </c>
      <c r="D26" t="s">
        <v>590</v>
      </c>
    </row>
    <row r="27" spans="1:4" x14ac:dyDescent="0.45">
      <c r="A27" t="s">
        <v>8</v>
      </c>
      <c r="B27" t="s">
        <v>391</v>
      </c>
      <c r="C27" t="s">
        <v>395</v>
      </c>
      <c r="D27" t="s">
        <v>590</v>
      </c>
    </row>
    <row r="28" spans="1:4" x14ac:dyDescent="0.45">
      <c r="A28" t="s">
        <v>8</v>
      </c>
      <c r="B28" t="s">
        <v>391</v>
      </c>
      <c r="C28" t="s">
        <v>396</v>
      </c>
      <c r="D28" t="s">
        <v>590</v>
      </c>
    </row>
    <row r="29" spans="1:4" x14ac:dyDescent="0.45">
      <c r="A29" t="s">
        <v>8</v>
      </c>
      <c r="B29" t="s">
        <v>391</v>
      </c>
      <c r="C29" t="s">
        <v>397</v>
      </c>
      <c r="D29" t="s">
        <v>590</v>
      </c>
    </row>
    <row r="30" spans="1:4" x14ac:dyDescent="0.45">
      <c r="A30" t="s">
        <v>8</v>
      </c>
      <c r="B30" t="s">
        <v>391</v>
      </c>
      <c r="C30" t="s">
        <v>398</v>
      </c>
      <c r="D30" t="s">
        <v>590</v>
      </c>
    </row>
    <row r="31" spans="1:4" x14ac:dyDescent="0.45">
      <c r="A31" t="s">
        <v>8</v>
      </c>
      <c r="B31" t="s">
        <v>391</v>
      </c>
      <c r="C31" t="s">
        <v>399</v>
      </c>
      <c r="D31" t="s">
        <v>590</v>
      </c>
    </row>
    <row r="32" spans="1:4" x14ac:dyDescent="0.45">
      <c r="A32" t="s">
        <v>8</v>
      </c>
      <c r="B32" t="s">
        <v>391</v>
      </c>
      <c r="C32" t="s">
        <v>400</v>
      </c>
      <c r="D32" t="s">
        <v>590</v>
      </c>
    </row>
    <row r="33" spans="1:4" x14ac:dyDescent="0.45">
      <c r="A33" t="s">
        <v>8</v>
      </c>
      <c r="B33" t="s">
        <v>391</v>
      </c>
      <c r="C33" t="s">
        <v>401</v>
      </c>
      <c r="D33" t="s">
        <v>590</v>
      </c>
    </row>
    <row r="34" spans="1:4" x14ac:dyDescent="0.45">
      <c r="A34" t="s">
        <v>8</v>
      </c>
      <c r="B34" t="s">
        <v>391</v>
      </c>
      <c r="C34" t="s">
        <v>402</v>
      </c>
      <c r="D34" t="s">
        <v>590</v>
      </c>
    </row>
    <row r="35" spans="1:4" x14ac:dyDescent="0.45">
      <c r="A35" t="s">
        <v>8</v>
      </c>
      <c r="B35" t="s">
        <v>391</v>
      </c>
      <c r="C35" t="s">
        <v>403</v>
      </c>
      <c r="D35" t="s">
        <v>590</v>
      </c>
    </row>
    <row r="36" spans="1:4" x14ac:dyDescent="0.45">
      <c r="A36" t="s">
        <v>8</v>
      </c>
      <c r="B36" t="s">
        <v>391</v>
      </c>
      <c r="C36" t="s">
        <v>404</v>
      </c>
      <c r="D36" t="s">
        <v>590</v>
      </c>
    </row>
    <row r="37" spans="1:4" x14ac:dyDescent="0.45">
      <c r="A37" t="s">
        <v>8</v>
      </c>
      <c r="B37" t="s">
        <v>391</v>
      </c>
      <c r="C37" t="s">
        <v>405</v>
      </c>
      <c r="D37" t="s">
        <v>590</v>
      </c>
    </row>
    <row r="38" spans="1:4" x14ac:dyDescent="0.45">
      <c r="A38" t="s">
        <v>8</v>
      </c>
      <c r="B38" t="s">
        <v>391</v>
      </c>
      <c r="C38" t="s">
        <v>406</v>
      </c>
      <c r="D38" t="s">
        <v>590</v>
      </c>
    </row>
    <row r="39" spans="1:4" x14ac:dyDescent="0.45">
      <c r="A39" t="s">
        <v>8</v>
      </c>
      <c r="B39" t="s">
        <v>391</v>
      </c>
      <c r="C39" t="s">
        <v>407</v>
      </c>
      <c r="D39" t="s">
        <v>590</v>
      </c>
    </row>
    <row r="40" spans="1:4" x14ac:dyDescent="0.45">
      <c r="A40" t="s">
        <v>8</v>
      </c>
      <c r="B40" t="s">
        <v>391</v>
      </c>
      <c r="C40" t="s">
        <v>408</v>
      </c>
      <c r="D40" t="s">
        <v>590</v>
      </c>
    </row>
    <row r="41" spans="1:4" x14ac:dyDescent="0.45">
      <c r="A41" t="s">
        <v>8</v>
      </c>
      <c r="B41" t="s">
        <v>391</v>
      </c>
      <c r="C41" t="s">
        <v>409</v>
      </c>
      <c r="D41" t="s">
        <v>590</v>
      </c>
    </row>
    <row r="42" spans="1:4" x14ac:dyDescent="0.45">
      <c r="A42" t="s">
        <v>8</v>
      </c>
      <c r="B42" t="s">
        <v>391</v>
      </c>
      <c r="C42" t="s">
        <v>410</v>
      </c>
      <c r="D42" t="s">
        <v>590</v>
      </c>
    </row>
    <row r="43" spans="1:4" x14ac:dyDescent="0.45">
      <c r="A43" t="s">
        <v>8</v>
      </c>
      <c r="B43" t="s">
        <v>391</v>
      </c>
      <c r="C43" t="s">
        <v>411</v>
      </c>
      <c r="D43" t="s">
        <v>590</v>
      </c>
    </row>
    <row r="44" spans="1:4" x14ac:dyDescent="0.45">
      <c r="A44" t="s">
        <v>8</v>
      </c>
      <c r="B44" t="s">
        <v>391</v>
      </c>
      <c r="C44" t="s">
        <v>412</v>
      </c>
      <c r="D44" t="s">
        <v>590</v>
      </c>
    </row>
    <row r="45" spans="1:4" x14ac:dyDescent="0.45">
      <c r="A45" t="s">
        <v>8</v>
      </c>
      <c r="B45" t="s">
        <v>391</v>
      </c>
      <c r="C45" t="s">
        <v>413</v>
      </c>
      <c r="D45" t="s">
        <v>590</v>
      </c>
    </row>
    <row r="46" spans="1:4" x14ac:dyDescent="0.45">
      <c r="A46" t="s">
        <v>8</v>
      </c>
      <c r="B46" t="s">
        <v>391</v>
      </c>
      <c r="C46" t="s">
        <v>414</v>
      </c>
      <c r="D46" t="s">
        <v>590</v>
      </c>
    </row>
    <row r="47" spans="1:4" x14ac:dyDescent="0.45">
      <c r="A47" t="s">
        <v>8</v>
      </c>
      <c r="B47" t="s">
        <v>391</v>
      </c>
      <c r="C47" t="s">
        <v>415</v>
      </c>
      <c r="D47" t="s">
        <v>590</v>
      </c>
    </row>
    <row r="48" spans="1:4" x14ac:dyDescent="0.45">
      <c r="A48" t="s">
        <v>8</v>
      </c>
      <c r="B48" t="s">
        <v>391</v>
      </c>
      <c r="C48" t="s">
        <v>14</v>
      </c>
      <c r="D48" t="s">
        <v>590</v>
      </c>
    </row>
    <row r="49" spans="1:5" x14ac:dyDescent="0.45">
      <c r="A49" t="s">
        <v>8</v>
      </c>
      <c r="B49" t="s">
        <v>391</v>
      </c>
      <c r="C49" t="s">
        <v>13</v>
      </c>
      <c r="D49" t="s">
        <v>590</v>
      </c>
    </row>
    <row r="50" spans="1:5" x14ac:dyDescent="0.45">
      <c r="A50" t="s">
        <v>8</v>
      </c>
      <c r="B50" t="s">
        <v>391</v>
      </c>
      <c r="C50" t="s">
        <v>416</v>
      </c>
      <c r="D50" t="s">
        <v>590</v>
      </c>
    </row>
    <row r="51" spans="1:5" x14ac:dyDescent="0.45">
      <c r="A51" t="s">
        <v>8</v>
      </c>
      <c r="B51" t="s">
        <v>391</v>
      </c>
      <c r="C51" t="s">
        <v>417</v>
      </c>
      <c r="D51" t="s">
        <v>590</v>
      </c>
    </row>
    <row r="52" spans="1:5" x14ac:dyDescent="0.45">
      <c r="A52" t="s">
        <v>8</v>
      </c>
      <c r="B52" t="s">
        <v>391</v>
      </c>
      <c r="C52" t="s">
        <v>418</v>
      </c>
      <c r="D52" t="s">
        <v>590</v>
      </c>
    </row>
    <row r="53" spans="1:5" x14ac:dyDescent="0.45">
      <c r="A53" t="s">
        <v>8</v>
      </c>
      <c r="B53" t="s">
        <v>391</v>
      </c>
      <c r="C53" t="s">
        <v>15</v>
      </c>
      <c r="D53" t="s">
        <v>590</v>
      </c>
    </row>
    <row r="54" spans="1:5" x14ac:dyDescent="0.45">
      <c r="A54" t="s">
        <v>8</v>
      </c>
      <c r="B54" t="s">
        <v>391</v>
      </c>
      <c r="C54" t="s">
        <v>419</v>
      </c>
      <c r="D54" t="s">
        <v>590</v>
      </c>
    </row>
    <row r="55" spans="1:5" x14ac:dyDescent="0.45">
      <c r="A55" t="s">
        <v>8</v>
      </c>
      <c r="B55" t="s">
        <v>391</v>
      </c>
      <c r="C55" t="s">
        <v>420</v>
      </c>
      <c r="D55" t="s">
        <v>590</v>
      </c>
    </row>
    <row r="56" spans="1:5" x14ac:dyDescent="0.45">
      <c r="A56" t="s">
        <v>8</v>
      </c>
      <c r="B56" t="s">
        <v>391</v>
      </c>
      <c r="C56" t="s">
        <v>421</v>
      </c>
      <c r="D56" t="s">
        <v>590</v>
      </c>
    </row>
    <row r="57" spans="1:5" x14ac:dyDescent="0.45">
      <c r="A57" t="s">
        <v>8</v>
      </c>
      <c r="B57" t="s">
        <v>391</v>
      </c>
      <c r="C57" t="s">
        <v>422</v>
      </c>
      <c r="D57" t="s">
        <v>590</v>
      </c>
    </row>
    <row r="58" spans="1:5" x14ac:dyDescent="0.45">
      <c r="A58" t="s">
        <v>8</v>
      </c>
      <c r="B58" t="s">
        <v>391</v>
      </c>
      <c r="C58" t="s">
        <v>11</v>
      </c>
      <c r="D58" t="s">
        <v>590</v>
      </c>
    </row>
    <row r="59" spans="1:5" x14ac:dyDescent="0.45">
      <c r="A59" t="s">
        <v>8</v>
      </c>
      <c r="B59" t="s">
        <v>391</v>
      </c>
      <c r="C59" t="s">
        <v>424</v>
      </c>
      <c r="D59" t="s">
        <v>590</v>
      </c>
    </row>
    <row r="60" spans="1:5" x14ac:dyDescent="0.45">
      <c r="A60" t="s">
        <v>425</v>
      </c>
      <c r="B60" t="s">
        <v>85</v>
      </c>
      <c r="C60" t="s">
        <v>426</v>
      </c>
      <c r="D60" t="s">
        <v>623</v>
      </c>
      <c r="E60" t="s">
        <v>592</v>
      </c>
    </row>
    <row r="61" spans="1:5" x14ac:dyDescent="0.45">
      <c r="A61" t="s">
        <v>425</v>
      </c>
      <c r="B61" t="s">
        <v>85</v>
      </c>
      <c r="C61" t="s">
        <v>427</v>
      </c>
      <c r="D61" t="s">
        <v>623</v>
      </c>
      <c r="E61" t="s">
        <v>593</v>
      </c>
    </row>
    <row r="62" spans="1:5" x14ac:dyDescent="0.45">
      <c r="A62" t="s">
        <v>425</v>
      </c>
      <c r="B62" t="s">
        <v>85</v>
      </c>
      <c r="C62" t="s">
        <v>428</v>
      </c>
      <c r="D62" t="s">
        <v>624</v>
      </c>
      <c r="E62" t="s">
        <v>594</v>
      </c>
    </row>
    <row r="63" spans="1:5" x14ac:dyDescent="0.45">
      <c r="A63" t="s">
        <v>425</v>
      </c>
      <c r="B63" t="s">
        <v>85</v>
      </c>
      <c r="C63" t="s">
        <v>429</v>
      </c>
      <c r="D63" t="s">
        <v>624</v>
      </c>
      <c r="E63" t="s">
        <v>595</v>
      </c>
    </row>
    <row r="64" spans="1:5" x14ac:dyDescent="0.45">
      <c r="A64" t="s">
        <v>425</v>
      </c>
      <c r="B64" t="s">
        <v>85</v>
      </c>
      <c r="C64" t="s">
        <v>430</v>
      </c>
      <c r="D64" t="s">
        <v>623</v>
      </c>
      <c r="E64" t="s">
        <v>596</v>
      </c>
    </row>
    <row r="65" spans="1:5" x14ac:dyDescent="0.45">
      <c r="A65" t="s">
        <v>425</v>
      </c>
      <c r="B65" t="s">
        <v>85</v>
      </c>
      <c r="C65" t="s">
        <v>431</v>
      </c>
      <c r="D65" t="s">
        <v>624</v>
      </c>
      <c r="E65" t="s">
        <v>595</v>
      </c>
    </row>
    <row r="66" spans="1:5" x14ac:dyDescent="0.45">
      <c r="A66" t="s">
        <v>425</v>
      </c>
      <c r="B66" t="s">
        <v>85</v>
      </c>
      <c r="C66" t="s">
        <v>432</v>
      </c>
      <c r="D66" t="s">
        <v>623</v>
      </c>
      <c r="E66" t="s">
        <v>597</v>
      </c>
    </row>
    <row r="67" spans="1:5" x14ac:dyDescent="0.45">
      <c r="A67" t="s">
        <v>425</v>
      </c>
      <c r="B67" t="s">
        <v>433</v>
      </c>
      <c r="C67" t="s">
        <v>434</v>
      </c>
      <c r="D67" t="s">
        <v>720</v>
      </c>
      <c r="E67" t="s">
        <v>598</v>
      </c>
    </row>
    <row r="68" spans="1:5" x14ac:dyDescent="0.45">
      <c r="A68" t="s">
        <v>425</v>
      </c>
      <c r="B68" t="s">
        <v>433</v>
      </c>
      <c r="C68" t="s">
        <v>435</v>
      </c>
      <c r="D68" t="s">
        <v>720</v>
      </c>
      <c r="E68" s="8" t="s">
        <v>599</v>
      </c>
    </row>
    <row r="69" spans="1:5" x14ac:dyDescent="0.45">
      <c r="A69" t="s">
        <v>425</v>
      </c>
      <c r="B69" t="s">
        <v>433</v>
      </c>
      <c r="C69" t="s">
        <v>436</v>
      </c>
      <c r="D69" t="s">
        <v>722</v>
      </c>
      <c r="E69" s="8" t="s">
        <v>600</v>
      </c>
    </row>
    <row r="70" spans="1:5" x14ac:dyDescent="0.45">
      <c r="A70" t="s">
        <v>425</v>
      </c>
      <c r="B70" t="s">
        <v>433</v>
      </c>
      <c r="C70" t="s">
        <v>437</v>
      </c>
      <c r="D70" t="s">
        <v>721</v>
      </c>
      <c r="E70" s="8" t="s">
        <v>601</v>
      </c>
    </row>
    <row r="71" spans="1:5" x14ac:dyDescent="0.45">
      <c r="A71" t="s">
        <v>425</v>
      </c>
      <c r="B71" t="s">
        <v>433</v>
      </c>
      <c r="C71" t="s">
        <v>438</v>
      </c>
      <c r="D71" t="s">
        <v>720</v>
      </c>
      <c r="E71" s="8" t="s">
        <v>602</v>
      </c>
    </row>
    <row r="72" spans="1:5" x14ac:dyDescent="0.45">
      <c r="A72" t="s">
        <v>425</v>
      </c>
      <c r="B72" t="s">
        <v>433</v>
      </c>
      <c r="C72" t="s">
        <v>439</v>
      </c>
      <c r="D72" t="s">
        <v>721</v>
      </c>
      <c r="E72" s="8" t="s">
        <v>603</v>
      </c>
    </row>
    <row r="73" spans="1:5" x14ac:dyDescent="0.45">
      <c r="A73" t="s">
        <v>425</v>
      </c>
      <c r="B73" t="s">
        <v>433</v>
      </c>
      <c r="C73" t="s">
        <v>440</v>
      </c>
      <c r="D73" t="s">
        <v>720</v>
      </c>
      <c r="E73" s="8" t="s">
        <v>604</v>
      </c>
    </row>
    <row r="74" spans="1:5" x14ac:dyDescent="0.45">
      <c r="A74" t="s">
        <v>425</v>
      </c>
      <c r="B74" t="s">
        <v>433</v>
      </c>
      <c r="C74" t="s">
        <v>441</v>
      </c>
      <c r="D74" t="s">
        <v>720</v>
      </c>
      <c r="E74" s="8" t="s">
        <v>601</v>
      </c>
    </row>
    <row r="75" spans="1:5" x14ac:dyDescent="0.45">
      <c r="A75" t="s">
        <v>425</v>
      </c>
      <c r="B75" t="s">
        <v>433</v>
      </c>
      <c r="C75" t="s">
        <v>442</v>
      </c>
      <c r="D75" t="s">
        <v>720</v>
      </c>
      <c r="E75" s="8" t="s">
        <v>601</v>
      </c>
    </row>
    <row r="76" spans="1:5" x14ac:dyDescent="0.45">
      <c r="A76" t="s">
        <v>425</v>
      </c>
      <c r="B76" t="s">
        <v>433</v>
      </c>
      <c r="C76" t="s">
        <v>443</v>
      </c>
      <c r="D76" t="s">
        <v>721</v>
      </c>
      <c r="E76" s="8" t="s">
        <v>601</v>
      </c>
    </row>
    <row r="77" spans="1:5" x14ac:dyDescent="0.45">
      <c r="A77" t="s">
        <v>425</v>
      </c>
      <c r="B77" t="s">
        <v>433</v>
      </c>
      <c r="C77" t="s">
        <v>444</v>
      </c>
      <c r="D77" t="s">
        <v>721</v>
      </c>
      <c r="E77" s="8" t="s">
        <v>605</v>
      </c>
    </row>
    <row r="78" spans="1:5" x14ac:dyDescent="0.45">
      <c r="A78" t="s">
        <v>425</v>
      </c>
      <c r="B78" t="s">
        <v>433</v>
      </c>
      <c r="C78" t="s">
        <v>445</v>
      </c>
      <c r="D78" t="s">
        <v>724</v>
      </c>
      <c r="E78" t="s">
        <v>606</v>
      </c>
    </row>
    <row r="79" spans="1:5" x14ac:dyDescent="0.45">
      <c r="A79" t="s">
        <v>425</v>
      </c>
      <c r="B79" t="s">
        <v>433</v>
      </c>
      <c r="C79" t="s">
        <v>446</v>
      </c>
      <c r="D79" t="s">
        <v>720</v>
      </c>
      <c r="E79" s="8" t="s">
        <v>607</v>
      </c>
    </row>
    <row r="80" spans="1:5" x14ac:dyDescent="0.45">
      <c r="A80" t="s">
        <v>425</v>
      </c>
      <c r="B80" t="s">
        <v>433</v>
      </c>
      <c r="C80" t="s">
        <v>447</v>
      </c>
      <c r="D80" t="s">
        <v>722</v>
      </c>
      <c r="E80" s="8" t="s">
        <v>601</v>
      </c>
    </row>
    <row r="81" spans="1:5" x14ac:dyDescent="0.45">
      <c r="A81" t="s">
        <v>425</v>
      </c>
      <c r="B81" t="s">
        <v>433</v>
      </c>
      <c r="C81" t="s">
        <v>448</v>
      </c>
      <c r="D81" t="s">
        <v>720</v>
      </c>
      <c r="E81" s="8" t="s">
        <v>608</v>
      </c>
    </row>
    <row r="82" spans="1:5" x14ac:dyDescent="0.45">
      <c r="A82" t="s">
        <v>425</v>
      </c>
      <c r="B82" t="s">
        <v>433</v>
      </c>
      <c r="C82" t="s">
        <v>449</v>
      </c>
      <c r="D82" t="s">
        <v>722</v>
      </c>
      <c r="E82" s="8" t="s">
        <v>601</v>
      </c>
    </row>
    <row r="83" spans="1:5" x14ac:dyDescent="0.45">
      <c r="A83" t="s">
        <v>425</v>
      </c>
      <c r="B83" t="s">
        <v>433</v>
      </c>
      <c r="C83" t="s">
        <v>450</v>
      </c>
      <c r="D83" t="s">
        <v>721</v>
      </c>
      <c r="E83" s="8" t="s">
        <v>609</v>
      </c>
    </row>
    <row r="84" spans="1:5" x14ac:dyDescent="0.45">
      <c r="A84" t="s">
        <v>425</v>
      </c>
      <c r="B84" t="s">
        <v>433</v>
      </c>
      <c r="C84" t="s">
        <v>451</v>
      </c>
      <c r="D84" t="s">
        <v>720</v>
      </c>
      <c r="E84" t="s">
        <v>610</v>
      </c>
    </row>
    <row r="85" spans="1:5" x14ac:dyDescent="0.45">
      <c r="A85" t="s">
        <v>425</v>
      </c>
      <c r="B85" t="s">
        <v>433</v>
      </c>
      <c r="C85" t="s">
        <v>452</v>
      </c>
      <c r="D85" t="s">
        <v>721</v>
      </c>
      <c r="E85" s="8" t="s">
        <v>609</v>
      </c>
    </row>
    <row r="86" spans="1:5" x14ac:dyDescent="0.45">
      <c r="A86" t="s">
        <v>425</v>
      </c>
      <c r="B86" t="s">
        <v>433</v>
      </c>
      <c r="C86" t="s">
        <v>453</v>
      </c>
      <c r="D86" t="s">
        <v>720</v>
      </c>
      <c r="E86" s="8" t="s">
        <v>611</v>
      </c>
    </row>
    <row r="87" spans="1:5" x14ac:dyDescent="0.45">
      <c r="A87" t="s">
        <v>425</v>
      </c>
      <c r="B87" t="s">
        <v>433</v>
      </c>
      <c r="C87" t="s">
        <v>454</v>
      </c>
      <c r="D87" t="s">
        <v>722</v>
      </c>
      <c r="E87" t="s">
        <v>612</v>
      </c>
    </row>
    <row r="88" spans="1:5" x14ac:dyDescent="0.45">
      <c r="A88" t="s">
        <v>425</v>
      </c>
      <c r="B88" t="s">
        <v>433</v>
      </c>
      <c r="C88" t="s">
        <v>455</v>
      </c>
      <c r="D88" t="s">
        <v>720</v>
      </c>
      <c r="E88" t="s">
        <v>613</v>
      </c>
    </row>
    <row r="89" spans="1:5" x14ac:dyDescent="0.45">
      <c r="A89" t="s">
        <v>425</v>
      </c>
      <c r="B89" t="s">
        <v>433</v>
      </c>
      <c r="C89" t="s">
        <v>456</v>
      </c>
      <c r="D89" t="s">
        <v>720</v>
      </c>
      <c r="E89" s="8" t="s">
        <v>614</v>
      </c>
    </row>
    <row r="90" spans="1:5" x14ac:dyDescent="0.45">
      <c r="A90" t="s">
        <v>425</v>
      </c>
      <c r="B90" t="s">
        <v>433</v>
      </c>
      <c r="C90" t="s">
        <v>457</v>
      </c>
      <c r="D90" t="s">
        <v>720</v>
      </c>
      <c r="E90" t="s">
        <v>615</v>
      </c>
    </row>
    <row r="91" spans="1:5" x14ac:dyDescent="0.45">
      <c r="A91" t="s">
        <v>425</v>
      </c>
      <c r="B91" t="s">
        <v>433</v>
      </c>
      <c r="C91" t="s">
        <v>458</v>
      </c>
      <c r="D91" t="s">
        <v>720</v>
      </c>
      <c r="E91" s="8" t="s">
        <v>601</v>
      </c>
    </row>
    <row r="92" spans="1:5" x14ac:dyDescent="0.45">
      <c r="A92" t="s">
        <v>425</v>
      </c>
      <c r="B92" t="s">
        <v>433</v>
      </c>
      <c r="C92" t="s">
        <v>459</v>
      </c>
      <c r="D92" t="s">
        <v>723</v>
      </c>
      <c r="E92" t="s">
        <v>616</v>
      </c>
    </row>
    <row r="93" spans="1:5" x14ac:dyDescent="0.45">
      <c r="A93" t="s">
        <v>425</v>
      </c>
      <c r="B93" t="s">
        <v>433</v>
      </c>
      <c r="C93" t="s">
        <v>460</v>
      </c>
      <c r="D93" t="s">
        <v>720</v>
      </c>
      <c r="E93" t="s">
        <v>610</v>
      </c>
    </row>
    <row r="94" spans="1:5" x14ac:dyDescent="0.45">
      <c r="A94" t="s">
        <v>465</v>
      </c>
      <c r="B94" t="s">
        <v>466</v>
      </c>
      <c r="C94" t="s">
        <v>467</v>
      </c>
      <c r="D94" t="s">
        <v>714</v>
      </c>
    </row>
    <row r="95" spans="1:5" x14ac:dyDescent="0.45">
      <c r="A95" t="s">
        <v>465</v>
      </c>
      <c r="B95" t="s">
        <v>466</v>
      </c>
      <c r="C95" t="s">
        <v>468</v>
      </c>
      <c r="D95" t="s">
        <v>714</v>
      </c>
    </row>
    <row r="96" spans="1:5" x14ac:dyDescent="0.45">
      <c r="A96" t="s">
        <v>465</v>
      </c>
      <c r="B96" t="s">
        <v>466</v>
      </c>
      <c r="C96" t="s">
        <v>469</v>
      </c>
      <c r="D96" t="s">
        <v>714</v>
      </c>
    </row>
    <row r="97" spans="1:5" x14ac:dyDescent="0.45">
      <c r="A97" t="s">
        <v>465</v>
      </c>
      <c r="B97" t="s">
        <v>466</v>
      </c>
      <c r="C97" t="s">
        <v>470</v>
      </c>
      <c r="D97" t="s">
        <v>714</v>
      </c>
    </row>
    <row r="98" spans="1:5" x14ac:dyDescent="0.45">
      <c r="A98" t="s">
        <v>465</v>
      </c>
      <c r="B98" t="s">
        <v>466</v>
      </c>
      <c r="C98" t="s">
        <v>471</v>
      </c>
      <c r="D98" t="s">
        <v>714</v>
      </c>
    </row>
    <row r="99" spans="1:5" x14ac:dyDescent="0.45">
      <c r="A99" t="s">
        <v>465</v>
      </c>
      <c r="B99" t="s">
        <v>466</v>
      </c>
      <c r="C99" t="s">
        <v>472</v>
      </c>
      <c r="D99" t="s">
        <v>714</v>
      </c>
    </row>
    <row r="100" spans="1:5" x14ac:dyDescent="0.45">
      <c r="A100" t="s">
        <v>465</v>
      </c>
      <c r="B100" t="s">
        <v>466</v>
      </c>
      <c r="C100" t="s">
        <v>473</v>
      </c>
      <c r="D100" t="s">
        <v>714</v>
      </c>
    </row>
    <row r="101" spans="1:5" x14ac:dyDescent="0.45">
      <c r="A101" t="s">
        <v>465</v>
      </c>
      <c r="B101" t="s">
        <v>466</v>
      </c>
      <c r="C101" t="s">
        <v>474</v>
      </c>
      <c r="D101" t="s">
        <v>714</v>
      </c>
    </row>
    <row r="102" spans="1:5" x14ac:dyDescent="0.45">
      <c r="A102" t="s">
        <v>465</v>
      </c>
      <c r="B102" t="s">
        <v>492</v>
      </c>
      <c r="C102" t="s">
        <v>493</v>
      </c>
      <c r="D102" t="s">
        <v>973</v>
      </c>
      <c r="E102" t="s">
        <v>854</v>
      </c>
    </row>
    <row r="103" spans="1:5" x14ac:dyDescent="0.45">
      <c r="A103" t="s">
        <v>465</v>
      </c>
      <c r="B103" t="s">
        <v>492</v>
      </c>
      <c r="C103" t="s">
        <v>494</v>
      </c>
      <c r="D103" t="s">
        <v>973</v>
      </c>
      <c r="E103" t="s">
        <v>855</v>
      </c>
    </row>
    <row r="104" spans="1:5" x14ac:dyDescent="0.45">
      <c r="A104" t="s">
        <v>465</v>
      </c>
      <c r="B104" t="s">
        <v>495</v>
      </c>
      <c r="C104" t="s">
        <v>496</v>
      </c>
      <c r="D104" t="s">
        <v>973</v>
      </c>
      <c r="E104" t="s">
        <v>856</v>
      </c>
    </row>
    <row r="105" spans="1:5" x14ac:dyDescent="0.45">
      <c r="A105" t="s">
        <v>465</v>
      </c>
      <c r="B105" t="s">
        <v>495</v>
      </c>
      <c r="C105" t="s">
        <v>497</v>
      </c>
      <c r="D105" t="s">
        <v>715</v>
      </c>
      <c r="E105" t="s">
        <v>617</v>
      </c>
    </row>
    <row r="106" spans="1:5" x14ac:dyDescent="0.45">
      <c r="A106" t="s">
        <v>465</v>
      </c>
      <c r="B106" t="s">
        <v>495</v>
      </c>
      <c r="C106" t="s">
        <v>498</v>
      </c>
      <c r="D106" t="s">
        <v>973</v>
      </c>
      <c r="E106" t="s">
        <v>857</v>
      </c>
    </row>
    <row r="107" spans="1:5" x14ac:dyDescent="0.45">
      <c r="A107" t="s">
        <v>465</v>
      </c>
      <c r="B107" t="s">
        <v>495</v>
      </c>
      <c r="C107" t="s">
        <v>499</v>
      </c>
      <c r="D107" t="s">
        <v>973</v>
      </c>
      <c r="E107" t="s">
        <v>858</v>
      </c>
    </row>
    <row r="108" spans="1:5" x14ac:dyDescent="0.45">
      <c r="A108" t="s">
        <v>465</v>
      </c>
      <c r="B108" t="s">
        <v>495</v>
      </c>
      <c r="C108" t="s">
        <v>500</v>
      </c>
      <c r="D108" t="s">
        <v>714</v>
      </c>
      <c r="E108" t="s">
        <v>618</v>
      </c>
    </row>
    <row r="109" spans="1:5" x14ac:dyDescent="0.45">
      <c r="A109" t="s">
        <v>465</v>
      </c>
      <c r="B109" t="s">
        <v>495</v>
      </c>
      <c r="C109" t="s">
        <v>501</v>
      </c>
      <c r="D109" t="s">
        <v>973</v>
      </c>
      <c r="E109" t="s">
        <v>859</v>
      </c>
    </row>
    <row r="110" spans="1:5" x14ac:dyDescent="0.45">
      <c r="A110" t="s">
        <v>465</v>
      </c>
      <c r="B110" t="s">
        <v>504</v>
      </c>
      <c r="C110" t="s">
        <v>505</v>
      </c>
      <c r="D110" t="s">
        <v>714</v>
      </c>
    </row>
    <row r="111" spans="1:5" x14ac:dyDescent="0.45">
      <c r="A111" t="s">
        <v>465</v>
      </c>
      <c r="B111" t="s">
        <v>504</v>
      </c>
      <c r="C111" t="s">
        <v>506</v>
      </c>
      <c r="D111" t="s">
        <v>714</v>
      </c>
    </row>
    <row r="112" spans="1:5" x14ac:dyDescent="0.45">
      <c r="A112" t="s">
        <v>465</v>
      </c>
      <c r="B112" t="s">
        <v>504</v>
      </c>
      <c r="C112" t="s">
        <v>507</v>
      </c>
      <c r="D112" t="s">
        <v>714</v>
      </c>
    </row>
    <row r="113" spans="1:5" x14ac:dyDescent="0.45">
      <c r="A113" t="s">
        <v>465</v>
      </c>
      <c r="B113" t="s">
        <v>508</v>
      </c>
      <c r="C113" t="s">
        <v>509</v>
      </c>
      <c r="D113" t="s">
        <v>714</v>
      </c>
    </row>
    <row r="114" spans="1:5" x14ac:dyDescent="0.45">
      <c r="A114" t="s">
        <v>465</v>
      </c>
      <c r="B114" t="s">
        <v>508</v>
      </c>
      <c r="C114" t="s">
        <v>510</v>
      </c>
      <c r="D114" t="s">
        <v>714</v>
      </c>
    </row>
    <row r="115" spans="1:5" x14ac:dyDescent="0.45">
      <c r="A115" t="s">
        <v>465</v>
      </c>
      <c r="B115" t="s">
        <v>508</v>
      </c>
      <c r="C115" t="s">
        <v>511</v>
      </c>
      <c r="D115" t="s">
        <v>714</v>
      </c>
    </row>
    <row r="116" spans="1:5" x14ac:dyDescent="0.45">
      <c r="A116" t="s">
        <v>465</v>
      </c>
      <c r="B116" t="s">
        <v>508</v>
      </c>
      <c r="C116" t="s">
        <v>513</v>
      </c>
      <c r="D116" t="s">
        <v>714</v>
      </c>
    </row>
    <row r="117" spans="1:5" x14ac:dyDescent="0.45">
      <c r="A117" t="s">
        <v>465</v>
      </c>
      <c r="B117" t="s">
        <v>514</v>
      </c>
      <c r="C117" t="s">
        <v>515</v>
      </c>
      <c r="D117" t="s">
        <v>716</v>
      </c>
    </row>
    <row r="118" spans="1:5" x14ac:dyDescent="0.45">
      <c r="A118" t="s">
        <v>465</v>
      </c>
      <c r="B118" t="s">
        <v>514</v>
      </c>
      <c r="C118" t="s">
        <v>516</v>
      </c>
      <c r="D118" t="s">
        <v>716</v>
      </c>
    </row>
    <row r="119" spans="1:5" x14ac:dyDescent="0.45">
      <c r="A119" t="s">
        <v>465</v>
      </c>
      <c r="B119" t="s">
        <v>514</v>
      </c>
      <c r="C119" t="s">
        <v>517</v>
      </c>
      <c r="D119" t="s">
        <v>716</v>
      </c>
    </row>
    <row r="120" spans="1:5" x14ac:dyDescent="0.45">
      <c r="A120" t="s">
        <v>465</v>
      </c>
      <c r="B120" t="s">
        <v>514</v>
      </c>
      <c r="C120" t="s">
        <v>518</v>
      </c>
      <c r="D120" t="s">
        <v>973</v>
      </c>
      <c r="E120" t="s">
        <v>859</v>
      </c>
    </row>
    <row r="121" spans="1:5" x14ac:dyDescent="0.45">
      <c r="A121" t="s">
        <v>465</v>
      </c>
      <c r="B121" t="s">
        <v>514</v>
      </c>
      <c r="C121" t="s">
        <v>519</v>
      </c>
      <c r="D121" t="s">
        <v>716</v>
      </c>
    </row>
    <row r="122" spans="1:5" x14ac:dyDescent="0.45">
      <c r="A122" t="s">
        <v>465</v>
      </c>
      <c r="B122" t="s">
        <v>514</v>
      </c>
      <c r="C122" t="s">
        <v>520</v>
      </c>
      <c r="D122" t="s">
        <v>716</v>
      </c>
    </row>
    <row r="123" spans="1:5" x14ac:dyDescent="0.45">
      <c r="A123" t="s">
        <v>465</v>
      </c>
      <c r="B123" t="s">
        <v>521</v>
      </c>
      <c r="C123" t="s">
        <v>522</v>
      </c>
      <c r="D123" t="s">
        <v>716</v>
      </c>
    </row>
    <row r="124" spans="1:5" x14ac:dyDescent="0.45">
      <c r="A124" t="s">
        <v>465</v>
      </c>
      <c r="B124" t="s">
        <v>523</v>
      </c>
      <c r="C124" t="s">
        <v>524</v>
      </c>
      <c r="D124" t="s">
        <v>714</v>
      </c>
    </row>
    <row r="125" spans="1:5" x14ac:dyDescent="0.45">
      <c r="A125" t="s">
        <v>465</v>
      </c>
      <c r="B125" t="s">
        <v>523</v>
      </c>
      <c r="C125" t="s">
        <v>525</v>
      </c>
      <c r="D125" t="s">
        <v>714</v>
      </c>
    </row>
    <row r="126" spans="1:5" x14ac:dyDescent="0.45">
      <c r="A126" t="s">
        <v>465</v>
      </c>
      <c r="B126" t="s">
        <v>523</v>
      </c>
      <c r="C126" t="s">
        <v>526</v>
      </c>
      <c r="D126" t="s">
        <v>714</v>
      </c>
    </row>
    <row r="127" spans="1:5" x14ac:dyDescent="0.45">
      <c r="A127" t="s">
        <v>465</v>
      </c>
      <c r="B127" t="s">
        <v>527</v>
      </c>
      <c r="C127" t="s">
        <v>528</v>
      </c>
      <c r="D127" t="s">
        <v>716</v>
      </c>
    </row>
    <row r="128" spans="1:5" x14ac:dyDescent="0.45">
      <c r="A128" t="s">
        <v>465</v>
      </c>
      <c r="B128" t="s">
        <v>527</v>
      </c>
      <c r="C128" t="s">
        <v>529</v>
      </c>
      <c r="D128" t="s">
        <v>716</v>
      </c>
    </row>
    <row r="129" spans="1:5" x14ac:dyDescent="0.45">
      <c r="A129" t="s">
        <v>465</v>
      </c>
      <c r="B129" t="s">
        <v>527</v>
      </c>
      <c r="C129" t="s">
        <v>530</v>
      </c>
      <c r="D129" t="s">
        <v>716</v>
      </c>
    </row>
    <row r="130" spans="1:5" x14ac:dyDescent="0.45">
      <c r="A130" t="s">
        <v>465</v>
      </c>
      <c r="B130" t="s">
        <v>527</v>
      </c>
      <c r="C130" t="s">
        <v>531</v>
      </c>
      <c r="D130" t="s">
        <v>716</v>
      </c>
    </row>
    <row r="131" spans="1:5" x14ac:dyDescent="0.45">
      <c r="A131" t="s">
        <v>465</v>
      </c>
      <c r="B131" t="s">
        <v>527</v>
      </c>
      <c r="C131" t="s">
        <v>532</v>
      </c>
      <c r="D131" t="s">
        <v>716</v>
      </c>
    </row>
    <row r="132" spans="1:5" x14ac:dyDescent="0.45">
      <c r="A132" t="s">
        <v>465</v>
      </c>
      <c r="B132" t="s">
        <v>533</v>
      </c>
      <c r="C132" t="s">
        <v>515</v>
      </c>
      <c r="D132" t="s">
        <v>716</v>
      </c>
    </row>
    <row r="133" spans="1:5" x14ac:dyDescent="0.45">
      <c r="A133" t="s">
        <v>465</v>
      </c>
      <c r="B133" t="s">
        <v>533</v>
      </c>
      <c r="C133" t="s">
        <v>518</v>
      </c>
      <c r="D133" t="s">
        <v>716</v>
      </c>
    </row>
    <row r="134" spans="1:5" x14ac:dyDescent="0.45">
      <c r="A134" t="s">
        <v>465</v>
      </c>
      <c r="B134" t="s">
        <v>533</v>
      </c>
      <c r="C134" t="s">
        <v>534</v>
      </c>
      <c r="D134" t="s">
        <v>973</v>
      </c>
      <c r="E134" t="s">
        <v>859</v>
      </c>
    </row>
    <row r="135" spans="1:5" x14ac:dyDescent="0.45">
      <c r="A135" t="s">
        <v>465</v>
      </c>
      <c r="B135" t="s">
        <v>533</v>
      </c>
      <c r="C135" t="s">
        <v>519</v>
      </c>
      <c r="D135" t="s">
        <v>716</v>
      </c>
    </row>
    <row r="136" spans="1:5" x14ac:dyDescent="0.45">
      <c r="A136" t="s">
        <v>465</v>
      </c>
      <c r="B136" t="s">
        <v>535</v>
      </c>
      <c r="C136" t="s">
        <v>536</v>
      </c>
      <c r="D136" t="s">
        <v>714</v>
      </c>
    </row>
    <row r="137" spans="1:5" x14ac:dyDescent="0.45">
      <c r="A137" t="s">
        <v>465</v>
      </c>
      <c r="B137" t="s">
        <v>535</v>
      </c>
      <c r="C137" t="s">
        <v>537</v>
      </c>
      <c r="D137" t="s">
        <v>714</v>
      </c>
    </row>
    <row r="138" spans="1:5" x14ac:dyDescent="0.45">
      <c r="A138" t="s">
        <v>465</v>
      </c>
      <c r="B138" t="s">
        <v>535</v>
      </c>
      <c r="C138" t="s">
        <v>538</v>
      </c>
      <c r="D138" t="s">
        <v>715</v>
      </c>
    </row>
    <row r="139" spans="1:5" x14ac:dyDescent="0.45">
      <c r="A139" t="s">
        <v>465</v>
      </c>
      <c r="B139" t="s">
        <v>535</v>
      </c>
      <c r="C139" t="s">
        <v>539</v>
      </c>
      <c r="D139" t="s">
        <v>714</v>
      </c>
    </row>
    <row r="140" spans="1:5" x14ac:dyDescent="0.45">
      <c r="A140" t="s">
        <v>465</v>
      </c>
      <c r="B140" t="s">
        <v>535</v>
      </c>
      <c r="C140" t="s">
        <v>540</v>
      </c>
      <c r="D140" t="s">
        <v>714</v>
      </c>
    </row>
    <row r="141" spans="1:5" x14ac:dyDescent="0.45">
      <c r="A141" t="s">
        <v>465</v>
      </c>
      <c r="B141" t="s">
        <v>535</v>
      </c>
      <c r="C141" t="s">
        <v>541</v>
      </c>
      <c r="D141" t="s">
        <v>714</v>
      </c>
    </row>
    <row r="142" spans="1:5" x14ac:dyDescent="0.45">
      <c r="A142" t="s">
        <v>465</v>
      </c>
      <c r="B142" t="s">
        <v>535</v>
      </c>
      <c r="C142" t="s">
        <v>542</v>
      </c>
      <c r="D142" t="s">
        <v>714</v>
      </c>
    </row>
    <row r="143" spans="1:5" x14ac:dyDescent="0.45">
      <c r="A143" t="s">
        <v>465</v>
      </c>
      <c r="B143" t="s">
        <v>535</v>
      </c>
      <c r="C143" t="s">
        <v>543</v>
      </c>
      <c r="D143" t="s">
        <v>714</v>
      </c>
    </row>
    <row r="144" spans="1:5" x14ac:dyDescent="0.45">
      <c r="A144" t="s">
        <v>465</v>
      </c>
      <c r="B144" t="s">
        <v>535</v>
      </c>
      <c r="C144" t="s">
        <v>544</v>
      </c>
      <c r="D144" t="s">
        <v>714</v>
      </c>
    </row>
    <row r="145" spans="1:4" x14ac:dyDescent="0.45">
      <c r="A145" t="s">
        <v>465</v>
      </c>
      <c r="B145" t="s">
        <v>535</v>
      </c>
      <c r="C145" t="s">
        <v>545</v>
      </c>
      <c r="D145" t="s">
        <v>715</v>
      </c>
    </row>
    <row r="146" spans="1:4" x14ac:dyDescent="0.45">
      <c r="A146" t="s">
        <v>465</v>
      </c>
      <c r="B146" t="s">
        <v>535</v>
      </c>
      <c r="C146" t="s">
        <v>546</v>
      </c>
      <c r="D146" t="s">
        <v>715</v>
      </c>
    </row>
    <row r="147" spans="1:4" x14ac:dyDescent="0.45">
      <c r="A147" t="s">
        <v>465</v>
      </c>
      <c r="B147" t="s">
        <v>535</v>
      </c>
      <c r="C147" t="s">
        <v>547</v>
      </c>
      <c r="D147" t="s">
        <v>714</v>
      </c>
    </row>
    <row r="148" spans="1:4" x14ac:dyDescent="0.45">
      <c r="A148" t="s">
        <v>465</v>
      </c>
      <c r="B148" t="s">
        <v>535</v>
      </c>
      <c r="C148" t="s">
        <v>548</v>
      </c>
      <c r="D148" t="s">
        <v>714</v>
      </c>
    </row>
    <row r="149" spans="1:4" x14ac:dyDescent="0.45">
      <c r="A149" t="s">
        <v>465</v>
      </c>
      <c r="B149" t="s">
        <v>535</v>
      </c>
      <c r="C149" t="s">
        <v>549</v>
      </c>
      <c r="D149" t="s">
        <v>714</v>
      </c>
    </row>
    <row r="150" spans="1:4" x14ac:dyDescent="0.45">
      <c r="A150" t="s">
        <v>465</v>
      </c>
      <c r="B150" t="s">
        <v>535</v>
      </c>
      <c r="C150" t="s">
        <v>550</v>
      </c>
      <c r="D150" t="s">
        <v>714</v>
      </c>
    </row>
    <row r="151" spans="1:4" x14ac:dyDescent="0.45">
      <c r="A151" t="s">
        <v>465</v>
      </c>
      <c r="B151" t="s">
        <v>535</v>
      </c>
      <c r="C151" t="s">
        <v>551</v>
      </c>
      <c r="D151" t="s">
        <v>714</v>
      </c>
    </row>
    <row r="152" spans="1:4" x14ac:dyDescent="0.45">
      <c r="A152" t="s">
        <v>465</v>
      </c>
      <c r="B152" t="s">
        <v>535</v>
      </c>
      <c r="C152" t="s">
        <v>552</v>
      </c>
      <c r="D152" t="s">
        <v>714</v>
      </c>
    </row>
    <row r="153" spans="1:4" x14ac:dyDescent="0.45">
      <c r="A153" t="s">
        <v>465</v>
      </c>
      <c r="B153" t="s">
        <v>535</v>
      </c>
      <c r="C153" t="s">
        <v>553</v>
      </c>
      <c r="D153" t="s">
        <v>714</v>
      </c>
    </row>
    <row r="154" spans="1:4" x14ac:dyDescent="0.45">
      <c r="A154" t="s">
        <v>465</v>
      </c>
      <c r="B154" t="s">
        <v>535</v>
      </c>
      <c r="C154" t="s">
        <v>554</v>
      </c>
      <c r="D154" t="s">
        <v>714</v>
      </c>
    </row>
    <row r="155" spans="1:4" x14ac:dyDescent="0.45">
      <c r="A155" t="s">
        <v>465</v>
      </c>
      <c r="B155" t="s">
        <v>535</v>
      </c>
      <c r="C155" t="s">
        <v>555</v>
      </c>
      <c r="D155" t="s">
        <v>714</v>
      </c>
    </row>
    <row r="156" spans="1:4" x14ac:dyDescent="0.45">
      <c r="A156" t="s">
        <v>465</v>
      </c>
      <c r="B156" t="s">
        <v>535</v>
      </c>
      <c r="C156" t="s">
        <v>556</v>
      </c>
      <c r="D156" t="s">
        <v>714</v>
      </c>
    </row>
    <row r="157" spans="1:4" x14ac:dyDescent="0.45">
      <c r="A157" t="s">
        <v>465</v>
      </c>
      <c r="B157" t="s">
        <v>535</v>
      </c>
      <c r="C157" t="s">
        <v>557</v>
      </c>
      <c r="D157" t="s">
        <v>714</v>
      </c>
    </row>
    <row r="158" spans="1:4" x14ac:dyDescent="0.45">
      <c r="A158" t="s">
        <v>465</v>
      </c>
      <c r="B158" t="s">
        <v>535</v>
      </c>
      <c r="C158" t="s">
        <v>558</v>
      </c>
      <c r="D158" t="s">
        <v>714</v>
      </c>
    </row>
    <row r="159" spans="1:4" x14ac:dyDescent="0.45">
      <c r="A159" t="s">
        <v>465</v>
      </c>
      <c r="B159" t="s">
        <v>535</v>
      </c>
      <c r="C159" t="s">
        <v>559</v>
      </c>
      <c r="D159" t="s">
        <v>714</v>
      </c>
    </row>
    <row r="160" spans="1:4" x14ac:dyDescent="0.45">
      <c r="A160" t="s">
        <v>465</v>
      </c>
      <c r="B160" t="s">
        <v>535</v>
      </c>
      <c r="C160" t="s">
        <v>560</v>
      </c>
      <c r="D160" t="s">
        <v>714</v>
      </c>
    </row>
    <row r="161" spans="1:5" x14ac:dyDescent="0.45">
      <c r="A161" t="s">
        <v>465</v>
      </c>
      <c r="B161" t="s">
        <v>561</v>
      </c>
      <c r="C161" t="s">
        <v>562</v>
      </c>
      <c r="D161" t="s">
        <v>973</v>
      </c>
      <c r="E161" t="s">
        <v>859</v>
      </c>
    </row>
    <row r="162" spans="1:5" x14ac:dyDescent="0.45">
      <c r="A162" t="s">
        <v>465</v>
      </c>
      <c r="B162" t="s">
        <v>561</v>
      </c>
      <c r="C162" t="s">
        <v>519</v>
      </c>
      <c r="D162" t="s">
        <v>716</v>
      </c>
    </row>
    <row r="163" spans="1:5" x14ac:dyDescent="0.45">
      <c r="A163" t="s">
        <v>465</v>
      </c>
      <c r="B163" t="s">
        <v>561</v>
      </c>
      <c r="C163" t="s">
        <v>516</v>
      </c>
      <c r="D163" t="s">
        <v>714</v>
      </c>
    </row>
    <row r="164" spans="1:5" x14ac:dyDescent="0.45">
      <c r="A164" t="s">
        <v>465</v>
      </c>
      <c r="B164" t="s">
        <v>561</v>
      </c>
      <c r="C164" t="s">
        <v>518</v>
      </c>
      <c r="D164" t="s">
        <v>973</v>
      </c>
      <c r="E164" t="s">
        <v>859</v>
      </c>
    </row>
    <row r="165" spans="1:5" x14ac:dyDescent="0.45">
      <c r="A165" t="s">
        <v>465</v>
      </c>
      <c r="B165" t="s">
        <v>561</v>
      </c>
      <c r="C165" t="s">
        <v>515</v>
      </c>
      <c r="D165" t="s">
        <v>716</v>
      </c>
    </row>
    <row r="166" spans="1:5" x14ac:dyDescent="0.45">
      <c r="A166" t="s">
        <v>465</v>
      </c>
      <c r="B166" t="s">
        <v>561</v>
      </c>
      <c r="C166" t="s">
        <v>534</v>
      </c>
      <c r="D166" t="s">
        <v>716</v>
      </c>
    </row>
    <row r="167" spans="1:5" x14ac:dyDescent="0.45">
      <c r="A167" t="s">
        <v>465</v>
      </c>
      <c r="B167" t="s">
        <v>563</v>
      </c>
      <c r="C167" t="s">
        <v>564</v>
      </c>
      <c r="D167" t="s">
        <v>973</v>
      </c>
      <c r="E167" t="s">
        <v>859</v>
      </c>
    </row>
    <row r="168" spans="1:5" x14ac:dyDescent="0.45">
      <c r="A168" t="s">
        <v>465</v>
      </c>
      <c r="B168" t="s">
        <v>563</v>
      </c>
      <c r="C168" t="s">
        <v>565</v>
      </c>
      <c r="D168" t="s">
        <v>714</v>
      </c>
    </row>
    <row r="169" spans="1:5" x14ac:dyDescent="0.45">
      <c r="A169" t="s">
        <v>465</v>
      </c>
      <c r="B169" t="s">
        <v>563</v>
      </c>
      <c r="C169" t="s">
        <v>566</v>
      </c>
      <c r="D169" t="s">
        <v>714</v>
      </c>
    </row>
    <row r="170" spans="1:5" x14ac:dyDescent="0.45">
      <c r="A170" t="s">
        <v>567</v>
      </c>
      <c r="B170" t="s">
        <v>568</v>
      </c>
      <c r="C170" t="s">
        <v>569</v>
      </c>
      <c r="D170" t="s">
        <v>625</v>
      </c>
    </row>
    <row r="171" spans="1:5" x14ac:dyDescent="0.45">
      <c r="A171" t="s">
        <v>567</v>
      </c>
      <c r="B171" t="s">
        <v>568</v>
      </c>
      <c r="C171" t="s">
        <v>570</v>
      </c>
      <c r="D171" t="s">
        <v>625</v>
      </c>
    </row>
    <row r="172" spans="1:5" x14ac:dyDescent="0.45">
      <c r="A172" t="s">
        <v>567</v>
      </c>
      <c r="B172" t="s">
        <v>568</v>
      </c>
      <c r="C172" t="s">
        <v>571</v>
      </c>
      <c r="D172" t="s">
        <v>625</v>
      </c>
    </row>
    <row r="173" spans="1:5" x14ac:dyDescent="0.45">
      <c r="A173" t="s">
        <v>567</v>
      </c>
      <c r="B173" t="s">
        <v>568</v>
      </c>
      <c r="C173" t="s">
        <v>572</v>
      </c>
      <c r="D173" t="s">
        <v>625</v>
      </c>
    </row>
    <row r="174" spans="1:5" x14ac:dyDescent="0.45">
      <c r="A174" t="s">
        <v>567</v>
      </c>
      <c r="B174" t="s">
        <v>568</v>
      </c>
      <c r="C174" t="s">
        <v>573</v>
      </c>
      <c r="D174" t="s">
        <v>625</v>
      </c>
    </row>
    <row r="175" spans="1:5" x14ac:dyDescent="0.45">
      <c r="A175" t="s">
        <v>567</v>
      </c>
      <c r="B175" t="s">
        <v>568</v>
      </c>
      <c r="C175" t="s">
        <v>574</v>
      </c>
      <c r="D175" t="s">
        <v>626</v>
      </c>
    </row>
    <row r="176" spans="1:5" x14ac:dyDescent="0.45">
      <c r="A176" t="s">
        <v>567</v>
      </c>
      <c r="B176" t="s">
        <v>568</v>
      </c>
      <c r="C176" t="s">
        <v>575</v>
      </c>
      <c r="D176" t="s">
        <v>626</v>
      </c>
    </row>
    <row r="177" spans="1:4" x14ac:dyDescent="0.45">
      <c r="A177" t="s">
        <v>567</v>
      </c>
      <c r="B177" t="s">
        <v>568</v>
      </c>
      <c r="C177" t="s">
        <v>576</v>
      </c>
      <c r="D177" t="s">
        <v>626</v>
      </c>
    </row>
    <row r="178" spans="1:4" x14ac:dyDescent="0.45">
      <c r="A178" t="s">
        <v>567</v>
      </c>
      <c r="B178" t="s">
        <v>568</v>
      </c>
      <c r="C178" t="s">
        <v>577</v>
      </c>
      <c r="D178" t="s">
        <v>626</v>
      </c>
    </row>
    <row r="179" spans="1:4" x14ac:dyDescent="0.45">
      <c r="A179" t="s">
        <v>567</v>
      </c>
      <c r="B179" t="s">
        <v>568</v>
      </c>
      <c r="C179" t="s">
        <v>578</v>
      </c>
      <c r="D179" t="s">
        <v>625</v>
      </c>
    </row>
    <row r="180" spans="1:4" x14ac:dyDescent="0.45">
      <c r="A180" t="s">
        <v>567</v>
      </c>
      <c r="B180" t="s">
        <v>568</v>
      </c>
      <c r="C180" t="s">
        <v>579</v>
      </c>
      <c r="D180" t="s">
        <v>625</v>
      </c>
    </row>
    <row r="181" spans="1:4" x14ac:dyDescent="0.45">
      <c r="A181" t="s">
        <v>567</v>
      </c>
      <c r="B181" t="s">
        <v>568</v>
      </c>
      <c r="C181" t="s">
        <v>580</v>
      </c>
      <c r="D181" t="s">
        <v>626</v>
      </c>
    </row>
    <row r="182" spans="1:4" x14ac:dyDescent="0.45">
      <c r="A182" t="s">
        <v>567</v>
      </c>
      <c r="B182" t="s">
        <v>581</v>
      </c>
      <c r="C182" t="s">
        <v>582</v>
      </c>
      <c r="D182" t="s">
        <v>625</v>
      </c>
    </row>
    <row r="183" spans="1:4" x14ac:dyDescent="0.45">
      <c r="A183" t="s">
        <v>567</v>
      </c>
      <c r="B183" t="s">
        <v>581</v>
      </c>
      <c r="C183" t="s">
        <v>583</v>
      </c>
      <c r="D183" t="s">
        <v>625</v>
      </c>
    </row>
    <row r="184" spans="1:4" x14ac:dyDescent="0.45">
      <c r="A184" t="s">
        <v>567</v>
      </c>
      <c r="B184" t="s">
        <v>581</v>
      </c>
      <c r="C184" t="s">
        <v>584</v>
      </c>
      <c r="D184" t="s">
        <v>625</v>
      </c>
    </row>
    <row r="185" spans="1:4" x14ac:dyDescent="0.45">
      <c r="A185" t="s">
        <v>567</v>
      </c>
      <c r="B185" t="s">
        <v>581</v>
      </c>
      <c r="C185" t="s">
        <v>585</v>
      </c>
      <c r="D185" t="s">
        <v>625</v>
      </c>
    </row>
  </sheetData>
  <hyperlinks>
    <hyperlink ref="E68" r:id="rId1" display="glycol circulation to remove water from methane also absorbs methane, proportional to its flow rate. Increasing the circulation rate reduces the amount of methane capture in the glycol, avoiding emissions"/>
    <hyperlink ref="E69" r:id="rId2" display="switching to dry seals reduces leakage of high pressure methane during compression and transmission"/>
    <hyperlink ref="E70" r:id="rId3" display="directed inspection and maintenance helps estimate and reduce fugitive emissions of methane"/>
    <hyperlink ref="E75" r:id="rId4" display="directed inspection and maintenance helps estimate and reduce fugitive emissions of methane"/>
    <hyperlink ref="E80" r:id="rId5" display="directed inspection and maintenance helps estimate and reduce fugitive emissions of methane"/>
    <hyperlink ref="E74" r:id="rId6" display="directed inspection and maintenance helps estimate and reduce fugitive emissions of methane"/>
    <hyperlink ref="E76" r:id="rId7" display="directed inspection and maintenance helps estimate and reduce fugitive emissions of methane"/>
    <hyperlink ref="E71" r:id="rId8"/>
    <hyperlink ref="E72" r:id="rId9"/>
    <hyperlink ref="E73" r:id="rId10"/>
    <hyperlink ref="E77" r:id="rId11"/>
    <hyperlink ref="E79" r:id="rId12"/>
    <hyperlink ref="E81" r:id="rId13"/>
    <hyperlink ref="E82" r:id="rId14" display="directed inspection and maintenance helps estimate and reduce fugitive emissions of methane"/>
    <hyperlink ref="E83" r:id="rId15"/>
    <hyperlink ref="E85" r:id="rId16"/>
    <hyperlink ref="E86" r:id="rId17"/>
    <hyperlink ref="E89" r:id="rId18"/>
    <hyperlink ref="E91" r:id="rId19" display="directed inspection and maintenance helps estimate and reduce fugitive emissions of methane"/>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73"/>
  <sheetViews>
    <sheetView workbookViewId="0">
      <selection activeCell="I7" sqref="I7"/>
    </sheetView>
  </sheetViews>
  <sheetFormatPr defaultRowHeight="14.25" x14ac:dyDescent="0.45"/>
  <cols>
    <col min="1" max="1" width="16.73046875" customWidth="1"/>
    <col min="2" max="2" width="22.1328125" customWidth="1"/>
    <col min="3" max="3" width="13.73046875" customWidth="1"/>
    <col min="4" max="4" width="14.1328125" customWidth="1"/>
    <col min="7" max="7" width="13.86328125" customWidth="1"/>
    <col min="8" max="8" width="11.3984375" customWidth="1"/>
    <col min="9" max="9" width="22.265625" customWidth="1"/>
    <col min="10" max="10" width="32.3984375" style="23" bestFit="1" customWidth="1"/>
    <col min="11" max="11" width="21.1328125" style="23" bestFit="1" customWidth="1"/>
  </cols>
  <sheetData>
    <row r="1" spans="1:11" x14ac:dyDescent="0.45">
      <c r="A1" s="2" t="s">
        <v>3</v>
      </c>
      <c r="B1" s="2" t="s">
        <v>0</v>
      </c>
      <c r="C1" s="2" t="s">
        <v>1</v>
      </c>
      <c r="D1" s="2" t="s">
        <v>1030</v>
      </c>
      <c r="E1" s="2" t="s">
        <v>1031</v>
      </c>
      <c r="F1" s="2" t="s">
        <v>2</v>
      </c>
      <c r="G1" s="2" t="s">
        <v>1032</v>
      </c>
      <c r="H1" s="2" t="s">
        <v>1033</v>
      </c>
      <c r="I1" s="2" t="s">
        <v>1034</v>
      </c>
      <c r="J1" s="2" t="s">
        <v>1035</v>
      </c>
      <c r="K1" s="2" t="s">
        <v>1036</v>
      </c>
    </row>
    <row r="2" spans="1:11" x14ac:dyDescent="0.45">
      <c r="A2" s="186" t="s">
        <v>336</v>
      </c>
      <c r="B2" s="186" t="s">
        <v>1067</v>
      </c>
      <c r="C2" s="186" t="s">
        <v>1068</v>
      </c>
      <c r="D2" s="186"/>
      <c r="E2" s="186" t="s">
        <v>942</v>
      </c>
      <c r="F2" s="186">
        <v>1990</v>
      </c>
      <c r="G2" s="186" t="s">
        <v>1013</v>
      </c>
      <c r="H2" s="186">
        <v>250.461688976071</v>
      </c>
      <c r="I2" s="186">
        <v>222.7259985861034</v>
      </c>
      <c r="J2" s="186" t="s">
        <v>970</v>
      </c>
      <c r="K2" s="186" t="s">
        <v>942</v>
      </c>
    </row>
    <row r="3" spans="1:11" x14ac:dyDescent="0.45">
      <c r="A3" s="186" t="s">
        <v>336</v>
      </c>
      <c r="B3" s="186" t="s">
        <v>1067</v>
      </c>
      <c r="C3" s="186" t="s">
        <v>1068</v>
      </c>
      <c r="D3" s="186"/>
      <c r="E3" s="186" t="s">
        <v>942</v>
      </c>
      <c r="F3" s="186">
        <v>1991</v>
      </c>
      <c r="G3" s="186" t="s">
        <v>1013</v>
      </c>
      <c r="H3" s="186">
        <v>247.82430855345299</v>
      </c>
      <c r="I3" s="186">
        <v>220.38067706934578</v>
      </c>
      <c r="J3" s="186" t="s">
        <v>970</v>
      </c>
      <c r="K3" s="186" t="s">
        <v>942</v>
      </c>
    </row>
    <row r="4" spans="1:11" x14ac:dyDescent="0.45">
      <c r="A4" s="186" t="s">
        <v>336</v>
      </c>
      <c r="B4" s="186" t="s">
        <v>1067</v>
      </c>
      <c r="C4" s="186" t="s">
        <v>1068</v>
      </c>
      <c r="D4" s="186"/>
      <c r="E4" s="186" t="s">
        <v>942</v>
      </c>
      <c r="F4" s="186">
        <v>1992</v>
      </c>
      <c r="G4" s="186" t="s">
        <v>1013</v>
      </c>
      <c r="H4" s="186">
        <v>249.449307102962</v>
      </c>
      <c r="I4" s="186">
        <v>221.82572611505009</v>
      </c>
      <c r="J4" s="186" t="s">
        <v>970</v>
      </c>
      <c r="K4" s="186" t="s">
        <v>942</v>
      </c>
    </row>
    <row r="5" spans="1:11" x14ac:dyDescent="0.45">
      <c r="A5" s="186" t="s">
        <v>336</v>
      </c>
      <c r="B5" s="186" t="s">
        <v>1067</v>
      </c>
      <c r="C5" s="186" t="s">
        <v>1068</v>
      </c>
      <c r="D5" s="186"/>
      <c r="E5" s="186" t="s">
        <v>942</v>
      </c>
      <c r="F5" s="186">
        <v>1993</v>
      </c>
      <c r="G5" s="186" t="s">
        <v>1013</v>
      </c>
      <c r="H5" s="186">
        <v>257.86716919990499</v>
      </c>
      <c r="I5" s="186">
        <v>229.31140885226449</v>
      </c>
      <c r="J5" s="186" t="s">
        <v>970</v>
      </c>
      <c r="K5" s="186" t="s">
        <v>942</v>
      </c>
    </row>
    <row r="6" spans="1:11" x14ac:dyDescent="0.45">
      <c r="A6" s="186" t="s">
        <v>336</v>
      </c>
      <c r="B6" s="186" t="s">
        <v>1067</v>
      </c>
      <c r="C6" s="186" t="s">
        <v>1068</v>
      </c>
      <c r="D6" s="186"/>
      <c r="E6" s="186" t="s">
        <v>942</v>
      </c>
      <c r="F6" s="186">
        <v>1994</v>
      </c>
      <c r="G6" s="186" t="s">
        <v>1013</v>
      </c>
      <c r="H6" s="186">
        <v>244.949185483885</v>
      </c>
      <c r="I6" s="186">
        <v>217.82394011150848</v>
      </c>
      <c r="J6" s="186" t="s">
        <v>970</v>
      </c>
      <c r="K6" s="186" t="s">
        <v>942</v>
      </c>
    </row>
    <row r="7" spans="1:11" x14ac:dyDescent="0.45">
      <c r="A7" s="186" t="s">
        <v>336</v>
      </c>
      <c r="B7" s="186" t="s">
        <v>1067</v>
      </c>
      <c r="C7" s="186" t="s">
        <v>1068</v>
      </c>
      <c r="D7" s="186"/>
      <c r="E7" s="186" t="s">
        <v>942</v>
      </c>
      <c r="F7" s="186">
        <v>1995</v>
      </c>
      <c r="G7" s="186" t="s">
        <v>1013</v>
      </c>
      <c r="H7" s="186">
        <v>251.267406555462</v>
      </c>
      <c r="I7" s="186">
        <v>223.4424924067028</v>
      </c>
      <c r="J7" s="186" t="s">
        <v>970</v>
      </c>
      <c r="K7" s="186" t="s">
        <v>942</v>
      </c>
    </row>
    <row r="8" spans="1:11" x14ac:dyDescent="0.45">
      <c r="A8" s="186" t="s">
        <v>336</v>
      </c>
      <c r="B8" s="186" t="s">
        <v>1067</v>
      </c>
      <c r="C8" s="186" t="s">
        <v>1068</v>
      </c>
      <c r="D8" s="186"/>
      <c r="E8" s="186" t="s">
        <v>942</v>
      </c>
      <c r="F8" s="186">
        <v>1996</v>
      </c>
      <c r="G8" s="186" t="s">
        <v>1013</v>
      </c>
      <c r="H8" s="186">
        <v>256.01923155996201</v>
      </c>
      <c r="I8" s="186">
        <v>227.66810860197964</v>
      </c>
      <c r="J8" s="186" t="s">
        <v>970</v>
      </c>
      <c r="K8" s="186" t="s">
        <v>942</v>
      </c>
    </row>
    <row r="9" spans="1:11" x14ac:dyDescent="0.45">
      <c r="A9" s="186" t="s">
        <v>336</v>
      </c>
      <c r="B9" s="186" t="s">
        <v>1067</v>
      </c>
      <c r="C9" s="186" t="s">
        <v>1068</v>
      </c>
      <c r="D9" s="186"/>
      <c r="E9" s="186" t="s">
        <v>942</v>
      </c>
      <c r="F9" s="186">
        <v>1997</v>
      </c>
      <c r="G9" s="186" t="s">
        <v>1013</v>
      </c>
      <c r="H9" s="186">
        <v>252.28042354507599</v>
      </c>
      <c r="I9" s="186">
        <v>224.34332966256758</v>
      </c>
      <c r="J9" s="186" t="s">
        <v>970</v>
      </c>
      <c r="K9" s="186" t="s">
        <v>942</v>
      </c>
    </row>
    <row r="10" spans="1:11" x14ac:dyDescent="0.45">
      <c r="A10" s="186" t="s">
        <v>336</v>
      </c>
      <c r="B10" s="186" t="s">
        <v>1067</v>
      </c>
      <c r="C10" s="186" t="s">
        <v>1068</v>
      </c>
      <c r="D10" s="186"/>
      <c r="E10" s="186" t="s">
        <v>942</v>
      </c>
      <c r="F10" s="186">
        <v>1998</v>
      </c>
      <c r="G10" s="186" t="s">
        <v>1013</v>
      </c>
      <c r="H10" s="186">
        <v>270.852856006617</v>
      </c>
      <c r="I10" s="186">
        <v>240.85908336158894</v>
      </c>
      <c r="J10" s="186" t="s">
        <v>970</v>
      </c>
      <c r="K10" s="186" t="s">
        <v>942</v>
      </c>
    </row>
    <row r="11" spans="1:11" x14ac:dyDescent="0.45">
      <c r="A11" s="186" t="s">
        <v>336</v>
      </c>
      <c r="B11" s="186" t="s">
        <v>1067</v>
      </c>
      <c r="C11" s="186" t="s">
        <v>1068</v>
      </c>
      <c r="D11" s="186"/>
      <c r="E11" s="186" t="s">
        <v>942</v>
      </c>
      <c r="F11" s="186">
        <v>1999</v>
      </c>
      <c r="G11" s="186" t="s">
        <v>1013</v>
      </c>
      <c r="H11" s="186">
        <v>248.30780743667199</v>
      </c>
      <c r="I11" s="186">
        <v>220.81063412992643</v>
      </c>
      <c r="J11" s="186" t="s">
        <v>970</v>
      </c>
      <c r="K11" s="186" t="s">
        <v>942</v>
      </c>
    </row>
    <row r="12" spans="1:11" x14ac:dyDescent="0.45">
      <c r="A12" s="186" t="s">
        <v>336</v>
      </c>
      <c r="B12" s="186" t="s">
        <v>1067</v>
      </c>
      <c r="C12" s="186" t="s">
        <v>1068</v>
      </c>
      <c r="D12" s="186"/>
      <c r="E12" s="186" t="s">
        <v>942</v>
      </c>
      <c r="F12" s="186">
        <v>2000</v>
      </c>
      <c r="G12" s="186" t="s">
        <v>1013</v>
      </c>
      <c r="H12" s="186">
        <v>246.61634750323699</v>
      </c>
      <c r="I12" s="186">
        <v>219.30648351797922</v>
      </c>
      <c r="J12" s="186" t="s">
        <v>970</v>
      </c>
      <c r="K12" s="186" t="s">
        <v>942</v>
      </c>
    </row>
    <row r="13" spans="1:11" x14ac:dyDescent="0.45">
      <c r="A13" s="186" t="s">
        <v>336</v>
      </c>
      <c r="B13" s="186" t="s">
        <v>1067</v>
      </c>
      <c r="C13" s="186" t="s">
        <v>1068</v>
      </c>
      <c r="D13" s="186"/>
      <c r="E13" s="186" t="s">
        <v>942</v>
      </c>
      <c r="F13" s="186">
        <v>2001</v>
      </c>
      <c r="G13" s="186" t="s">
        <v>1013</v>
      </c>
      <c r="H13" s="186">
        <v>254.93951597178099</v>
      </c>
      <c r="I13" s="186">
        <v>226.70795883396633</v>
      </c>
      <c r="J13" s="186" t="s">
        <v>970</v>
      </c>
      <c r="K13" s="186" t="s">
        <v>942</v>
      </c>
    </row>
    <row r="14" spans="1:11" x14ac:dyDescent="0.45">
      <c r="A14" s="186" t="s">
        <v>336</v>
      </c>
      <c r="B14" s="186" t="s">
        <v>1067</v>
      </c>
      <c r="C14" s="186" t="s">
        <v>1068</v>
      </c>
      <c r="D14" s="186"/>
      <c r="E14" s="186" t="s">
        <v>942</v>
      </c>
      <c r="F14" s="186">
        <v>2002</v>
      </c>
      <c r="G14" s="186" t="s">
        <v>1013</v>
      </c>
      <c r="H14" s="186">
        <v>252.551220726655</v>
      </c>
      <c r="I14" s="186">
        <v>224.58413923679052</v>
      </c>
      <c r="J14" s="186" t="s">
        <v>970</v>
      </c>
      <c r="K14" s="186" t="s">
        <v>942</v>
      </c>
    </row>
    <row r="15" spans="1:11" x14ac:dyDescent="0.45">
      <c r="A15" s="186" t="s">
        <v>336</v>
      </c>
      <c r="B15" s="186" t="s">
        <v>1067</v>
      </c>
      <c r="C15" s="186" t="s">
        <v>1068</v>
      </c>
      <c r="D15" s="186"/>
      <c r="E15" s="186" t="s">
        <v>942</v>
      </c>
      <c r="F15" s="186">
        <v>2003</v>
      </c>
      <c r="G15" s="186" t="s">
        <v>1013</v>
      </c>
      <c r="H15" s="186">
        <v>257.21177186460699</v>
      </c>
      <c r="I15" s="186">
        <v>228.72858907423105</v>
      </c>
      <c r="J15" s="186" t="s">
        <v>970</v>
      </c>
      <c r="K15" s="186" t="s">
        <v>942</v>
      </c>
    </row>
    <row r="16" spans="1:11" x14ac:dyDescent="0.45">
      <c r="A16" s="186" t="s">
        <v>336</v>
      </c>
      <c r="B16" s="186" t="s">
        <v>1067</v>
      </c>
      <c r="C16" s="186" t="s">
        <v>1068</v>
      </c>
      <c r="D16" s="186"/>
      <c r="E16" s="186" t="s">
        <v>942</v>
      </c>
      <c r="F16" s="186">
        <v>2004</v>
      </c>
      <c r="G16" s="186" t="s">
        <v>1013</v>
      </c>
      <c r="H16" s="186">
        <v>280.46004731247399</v>
      </c>
      <c r="I16" s="186">
        <v>249.40239106646177</v>
      </c>
      <c r="J16" s="186" t="s">
        <v>970</v>
      </c>
      <c r="K16" s="186" t="s">
        <v>942</v>
      </c>
    </row>
    <row r="17" spans="1:11" x14ac:dyDescent="0.45">
      <c r="A17" s="186" t="s">
        <v>336</v>
      </c>
      <c r="B17" s="186" t="s">
        <v>1067</v>
      </c>
      <c r="C17" s="186" t="s">
        <v>1068</v>
      </c>
      <c r="D17" s="186"/>
      <c r="E17" s="186" t="s">
        <v>942</v>
      </c>
      <c r="F17" s="186">
        <v>2005</v>
      </c>
      <c r="G17" s="186" t="s">
        <v>1013</v>
      </c>
      <c r="H17" s="186">
        <v>253.476636115666</v>
      </c>
      <c r="I17" s="186">
        <v>225.40707574044123</v>
      </c>
      <c r="J17" s="186" t="s">
        <v>970</v>
      </c>
      <c r="K17" s="186" t="s">
        <v>942</v>
      </c>
    </row>
    <row r="18" spans="1:11" x14ac:dyDescent="0.45">
      <c r="A18" s="186" t="s">
        <v>336</v>
      </c>
      <c r="B18" s="186" t="s">
        <v>1067</v>
      </c>
      <c r="C18" s="186" t="s">
        <v>1068</v>
      </c>
      <c r="D18" s="186"/>
      <c r="E18" s="186" t="s">
        <v>942</v>
      </c>
      <c r="F18" s="186">
        <v>2006</v>
      </c>
      <c r="G18" s="186" t="s">
        <v>1013</v>
      </c>
      <c r="H18" s="186">
        <v>262.56086901205902</v>
      </c>
      <c r="I18" s="186">
        <v>233.48533653756925</v>
      </c>
      <c r="J18" s="186" t="s">
        <v>970</v>
      </c>
      <c r="K18" s="186" t="s">
        <v>942</v>
      </c>
    </row>
    <row r="19" spans="1:11" x14ac:dyDescent="0.45">
      <c r="A19" s="186" t="s">
        <v>336</v>
      </c>
      <c r="B19" s="186" t="s">
        <v>1067</v>
      </c>
      <c r="C19" s="186" t="s">
        <v>1068</v>
      </c>
      <c r="D19" s="186"/>
      <c r="E19" s="186" t="s">
        <v>942</v>
      </c>
      <c r="F19" s="186">
        <v>2007</v>
      </c>
      <c r="G19" s="186" t="s">
        <v>1013</v>
      </c>
      <c r="H19" s="186">
        <v>270.46843095143703</v>
      </c>
      <c r="I19" s="186">
        <v>240.51722886621079</v>
      </c>
      <c r="J19" s="186" t="s">
        <v>970</v>
      </c>
      <c r="K19" s="186" t="s">
        <v>942</v>
      </c>
    </row>
    <row r="20" spans="1:11" x14ac:dyDescent="0.45">
      <c r="A20" s="186" t="s">
        <v>336</v>
      </c>
      <c r="B20" s="186" t="s">
        <v>1067</v>
      </c>
      <c r="C20" s="186" t="s">
        <v>1068</v>
      </c>
      <c r="D20" s="186"/>
      <c r="E20" s="186" t="s">
        <v>942</v>
      </c>
      <c r="F20" s="186">
        <v>2008</v>
      </c>
      <c r="G20" s="186" t="s">
        <v>1013</v>
      </c>
      <c r="H20" s="186">
        <v>265.58893832159998</v>
      </c>
      <c r="I20" s="186">
        <v>236.178082735651</v>
      </c>
      <c r="J20" s="186" t="s">
        <v>970</v>
      </c>
      <c r="K20" s="186" t="s">
        <v>942</v>
      </c>
    </row>
    <row r="21" spans="1:11" x14ac:dyDescent="0.45">
      <c r="A21" s="186" t="s">
        <v>336</v>
      </c>
      <c r="B21" s="186" t="s">
        <v>1067</v>
      </c>
      <c r="C21" s="186" t="s">
        <v>1068</v>
      </c>
      <c r="D21" s="186"/>
      <c r="E21" s="186" t="s">
        <v>942</v>
      </c>
      <c r="F21" s="186">
        <v>2009</v>
      </c>
      <c r="G21" s="186" t="s">
        <v>1013</v>
      </c>
      <c r="H21" s="186">
        <v>270.20372169471102</v>
      </c>
      <c r="I21" s="186">
        <v>240.28183305066585</v>
      </c>
      <c r="J21" s="186" t="s">
        <v>970</v>
      </c>
      <c r="K21" s="186" t="s">
        <v>942</v>
      </c>
    </row>
    <row r="22" spans="1:11" x14ac:dyDescent="0.45">
      <c r="A22" s="186" t="s">
        <v>336</v>
      </c>
      <c r="B22" s="186" t="s">
        <v>1067</v>
      </c>
      <c r="C22" s="186" t="s">
        <v>1068</v>
      </c>
      <c r="D22" s="186"/>
      <c r="E22" s="186" t="s">
        <v>942</v>
      </c>
      <c r="F22" s="186">
        <v>2010</v>
      </c>
      <c r="G22" s="186" t="s">
        <v>1013</v>
      </c>
      <c r="H22" s="186">
        <v>274.255012406486</v>
      </c>
      <c r="I22" s="186">
        <v>243.8844908983852</v>
      </c>
      <c r="J22" s="186" t="s">
        <v>970</v>
      </c>
      <c r="K22" s="186" t="s">
        <v>942</v>
      </c>
    </row>
    <row r="23" spans="1:11" x14ac:dyDescent="0.45">
      <c r="A23" s="186" t="s">
        <v>336</v>
      </c>
      <c r="B23" s="186" t="s">
        <v>1067</v>
      </c>
      <c r="C23" s="186" t="s">
        <v>1068</v>
      </c>
      <c r="D23" s="186"/>
      <c r="E23" s="186" t="s">
        <v>942</v>
      </c>
      <c r="F23" s="186">
        <v>2011</v>
      </c>
      <c r="G23" s="186" t="s">
        <v>1013</v>
      </c>
      <c r="H23" s="186">
        <v>263.93813092322802</v>
      </c>
      <c r="I23" s="186">
        <v>234.71008286797121</v>
      </c>
      <c r="J23" s="186" t="s">
        <v>970</v>
      </c>
      <c r="K23" s="186" t="s">
        <v>942</v>
      </c>
    </row>
    <row r="24" spans="1:11" x14ac:dyDescent="0.45">
      <c r="A24" s="186" t="s">
        <v>336</v>
      </c>
      <c r="B24" s="186" t="s">
        <v>1067</v>
      </c>
      <c r="C24" s="186" t="s">
        <v>1068</v>
      </c>
      <c r="D24" s="186"/>
      <c r="E24" s="186" t="s">
        <v>942</v>
      </c>
      <c r="F24" s="186">
        <v>2012</v>
      </c>
      <c r="G24" s="186" t="s">
        <v>1013</v>
      </c>
      <c r="H24" s="186">
        <v>247.905664190153</v>
      </c>
      <c r="I24" s="186">
        <v>220.4530235248005</v>
      </c>
      <c r="J24" s="186" t="s">
        <v>970</v>
      </c>
      <c r="K24" s="186" t="s">
        <v>942</v>
      </c>
    </row>
    <row r="25" spans="1:11" x14ac:dyDescent="0.45">
      <c r="A25" s="186" t="s">
        <v>336</v>
      </c>
      <c r="B25" s="186" t="s">
        <v>1067</v>
      </c>
      <c r="C25" s="186" t="s">
        <v>1068</v>
      </c>
      <c r="D25" s="186"/>
      <c r="E25" s="186" t="s">
        <v>942</v>
      </c>
      <c r="F25" s="186">
        <v>2013</v>
      </c>
      <c r="G25" s="186" t="s">
        <v>1013</v>
      </c>
      <c r="H25" s="186">
        <v>276.60645923913597</v>
      </c>
      <c r="I25" s="186">
        <v>245.97554261198334</v>
      </c>
      <c r="J25" s="186" t="s">
        <v>970</v>
      </c>
      <c r="K25" s="186" t="s">
        <v>942</v>
      </c>
    </row>
    <row r="26" spans="1:11" x14ac:dyDescent="0.45">
      <c r="A26" s="186" t="s">
        <v>336</v>
      </c>
      <c r="B26" s="186" t="s">
        <v>1067</v>
      </c>
      <c r="C26" s="186" t="s">
        <v>1068</v>
      </c>
      <c r="D26" s="186"/>
      <c r="E26" s="186" t="s">
        <v>942</v>
      </c>
      <c r="F26" s="186">
        <v>2014</v>
      </c>
      <c r="G26" s="186" t="s">
        <v>1013</v>
      </c>
      <c r="H26" s="186">
        <v>274.01114478283699</v>
      </c>
      <c r="I26" s="186">
        <v>243.66762874983826</v>
      </c>
      <c r="J26" s="186" t="s">
        <v>970</v>
      </c>
      <c r="K26" s="186" t="s">
        <v>942</v>
      </c>
    </row>
    <row r="27" spans="1:11" x14ac:dyDescent="0.45">
      <c r="A27" s="186" t="s">
        <v>336</v>
      </c>
      <c r="B27" s="186" t="s">
        <v>1067</v>
      </c>
      <c r="C27" s="186" t="s">
        <v>1068</v>
      </c>
      <c r="D27" s="186"/>
      <c r="E27" s="186" t="s">
        <v>942</v>
      </c>
      <c r="F27" s="186">
        <v>2015</v>
      </c>
      <c r="G27" s="186" t="s">
        <v>1013</v>
      </c>
      <c r="H27" s="186">
        <v>294.99673703981</v>
      </c>
      <c r="I27" s="186">
        <v>262.32931313942834</v>
      </c>
      <c r="J27" s="186" t="s">
        <v>970</v>
      </c>
      <c r="K27" s="186" t="s">
        <v>942</v>
      </c>
    </row>
    <row r="28" spans="1:11" x14ac:dyDescent="0.45">
      <c r="A28" s="186" t="s">
        <v>336</v>
      </c>
      <c r="B28" s="186" t="s">
        <v>1067</v>
      </c>
      <c r="C28" s="186" t="s">
        <v>1068</v>
      </c>
      <c r="D28" s="186"/>
      <c r="E28" s="186" t="s">
        <v>942</v>
      </c>
      <c r="F28" s="186">
        <v>2016</v>
      </c>
      <c r="G28" s="186" t="s">
        <v>1013</v>
      </c>
      <c r="H28" s="186">
        <v>283.57193078102898</v>
      </c>
      <c r="I28" s="186">
        <v>252.1696699898412</v>
      </c>
      <c r="J28" s="186" t="s">
        <v>970</v>
      </c>
      <c r="K28" s="186" t="s">
        <v>942</v>
      </c>
    </row>
    <row r="29" spans="1:11" x14ac:dyDescent="0.45">
      <c r="A29" s="186" t="s">
        <v>336</v>
      </c>
      <c r="B29" s="186" t="s">
        <v>1067</v>
      </c>
      <c r="C29" s="186" t="s">
        <v>1068</v>
      </c>
      <c r="D29" s="186"/>
      <c r="E29" s="186" t="s">
        <v>942</v>
      </c>
      <c r="F29" s="186">
        <v>2017</v>
      </c>
      <c r="G29" s="186" t="s">
        <v>1013</v>
      </c>
      <c r="H29" s="186">
        <v>287.89233145153003</v>
      </c>
      <c r="I29" s="186">
        <v>256.01163702904518</v>
      </c>
      <c r="J29" s="186" t="s">
        <v>970</v>
      </c>
      <c r="K29" s="186" t="s">
        <v>942</v>
      </c>
    </row>
    <row r="30" spans="1:11" x14ac:dyDescent="0.45">
      <c r="A30" s="186" t="s">
        <v>336</v>
      </c>
      <c r="B30" s="186" t="s">
        <v>1067</v>
      </c>
      <c r="C30" s="186" t="s">
        <v>1068</v>
      </c>
      <c r="D30" s="186"/>
      <c r="E30" s="186" t="s">
        <v>942</v>
      </c>
      <c r="F30" s="186">
        <v>2018</v>
      </c>
      <c r="G30" s="186" t="s">
        <v>1013</v>
      </c>
      <c r="H30" s="186">
        <v>292.21273212203198</v>
      </c>
      <c r="I30" s="186">
        <v>259.85360406824992</v>
      </c>
      <c r="J30" s="186" t="s">
        <v>970</v>
      </c>
      <c r="K30" s="186" t="s">
        <v>942</v>
      </c>
    </row>
    <row r="31" spans="1:11" x14ac:dyDescent="0.45">
      <c r="A31" s="186" t="s">
        <v>336</v>
      </c>
      <c r="B31" s="186" t="s">
        <v>1067</v>
      </c>
      <c r="C31" s="186" t="s">
        <v>1068</v>
      </c>
      <c r="D31" s="186"/>
      <c r="E31" s="186" t="s">
        <v>942</v>
      </c>
      <c r="F31" s="186">
        <v>2019</v>
      </c>
      <c r="G31" s="186" t="s">
        <v>1013</v>
      </c>
      <c r="H31" s="186">
        <v>296.53313279253399</v>
      </c>
      <c r="I31" s="186">
        <v>263.69557110745473</v>
      </c>
      <c r="J31" s="186" t="s">
        <v>970</v>
      </c>
      <c r="K31" s="186" t="s">
        <v>942</v>
      </c>
    </row>
    <row r="32" spans="1:11" x14ac:dyDescent="0.45">
      <c r="A32" s="186" t="s">
        <v>336</v>
      </c>
      <c r="B32" s="186" t="s">
        <v>1067</v>
      </c>
      <c r="C32" s="186" t="s">
        <v>1068</v>
      </c>
      <c r="D32" s="186"/>
      <c r="E32" s="186" t="s">
        <v>942</v>
      </c>
      <c r="F32" s="186">
        <v>2020</v>
      </c>
      <c r="G32" s="186" t="s">
        <v>1013</v>
      </c>
      <c r="H32" s="186">
        <v>300.853533463036</v>
      </c>
      <c r="I32" s="186">
        <v>267.53753814665953</v>
      </c>
      <c r="J32" s="186" t="s">
        <v>970</v>
      </c>
      <c r="K32" s="186" t="s">
        <v>942</v>
      </c>
    </row>
    <row r="33" spans="1:11" x14ac:dyDescent="0.45">
      <c r="A33" s="186" t="s">
        <v>336</v>
      </c>
      <c r="B33" s="186" t="s">
        <v>1067</v>
      </c>
      <c r="C33" s="186" t="s">
        <v>1068</v>
      </c>
      <c r="D33" s="186"/>
      <c r="E33" s="186" t="s">
        <v>942</v>
      </c>
      <c r="F33" s="186">
        <v>2021</v>
      </c>
      <c r="G33" s="186" t="s">
        <v>1013</v>
      </c>
      <c r="H33" s="186">
        <v>304.98094039413598</v>
      </c>
      <c r="I33" s="186">
        <v>271.20788323639607</v>
      </c>
      <c r="J33" s="186" t="s">
        <v>970</v>
      </c>
      <c r="K33" s="186" t="s">
        <v>942</v>
      </c>
    </row>
    <row r="34" spans="1:11" x14ac:dyDescent="0.45">
      <c r="A34" s="186" t="s">
        <v>336</v>
      </c>
      <c r="B34" s="186" t="s">
        <v>1067</v>
      </c>
      <c r="C34" s="186" t="s">
        <v>1068</v>
      </c>
      <c r="D34" s="186"/>
      <c r="E34" s="186" t="s">
        <v>942</v>
      </c>
      <c r="F34" s="186">
        <v>2022</v>
      </c>
      <c r="G34" s="186" t="s">
        <v>1013</v>
      </c>
      <c r="H34" s="186">
        <v>309.10834732523602</v>
      </c>
      <c r="I34" s="186">
        <v>274.87822832613273</v>
      </c>
      <c r="J34" s="186" t="s">
        <v>970</v>
      </c>
      <c r="K34" s="186" t="s">
        <v>942</v>
      </c>
    </row>
    <row r="35" spans="1:11" x14ac:dyDescent="0.45">
      <c r="A35" s="186" t="s">
        <v>336</v>
      </c>
      <c r="B35" s="186" t="s">
        <v>1067</v>
      </c>
      <c r="C35" s="186" t="s">
        <v>1068</v>
      </c>
      <c r="D35" s="186"/>
      <c r="E35" s="186" t="s">
        <v>942</v>
      </c>
      <c r="F35" s="186">
        <v>2023</v>
      </c>
      <c r="G35" s="186" t="s">
        <v>1013</v>
      </c>
      <c r="H35" s="186">
        <v>313.23575425633499</v>
      </c>
      <c r="I35" s="186">
        <v>278.54857341586836</v>
      </c>
      <c r="J35" s="186" t="s">
        <v>970</v>
      </c>
      <c r="K35" s="186" t="s">
        <v>942</v>
      </c>
    </row>
    <row r="36" spans="1:11" x14ac:dyDescent="0.45">
      <c r="A36" s="186" t="s">
        <v>336</v>
      </c>
      <c r="B36" s="186" t="s">
        <v>1067</v>
      </c>
      <c r="C36" s="186" t="s">
        <v>1068</v>
      </c>
      <c r="D36" s="186"/>
      <c r="E36" s="186" t="s">
        <v>942</v>
      </c>
      <c r="F36" s="186">
        <v>2024</v>
      </c>
      <c r="G36" s="186" t="s">
        <v>1013</v>
      </c>
      <c r="H36" s="186">
        <v>317.36316118743503</v>
      </c>
      <c r="I36" s="186">
        <v>282.21891850560496</v>
      </c>
      <c r="J36" s="186" t="s">
        <v>970</v>
      </c>
      <c r="K36" s="186" t="s">
        <v>942</v>
      </c>
    </row>
    <row r="37" spans="1:11" x14ac:dyDescent="0.45">
      <c r="A37" s="186" t="s">
        <v>336</v>
      </c>
      <c r="B37" s="186" t="s">
        <v>1067</v>
      </c>
      <c r="C37" s="186" t="s">
        <v>1068</v>
      </c>
      <c r="D37" s="186"/>
      <c r="E37" s="186" t="s">
        <v>942</v>
      </c>
      <c r="F37" s="186">
        <v>2025</v>
      </c>
      <c r="G37" s="186" t="s">
        <v>1013</v>
      </c>
      <c r="H37" s="186">
        <v>321.49056811853501</v>
      </c>
      <c r="I37" s="186">
        <v>285.88926359534156</v>
      </c>
      <c r="J37" s="186" t="s">
        <v>970</v>
      </c>
      <c r="K37" s="186" t="s">
        <v>942</v>
      </c>
    </row>
    <row r="38" spans="1:11" x14ac:dyDescent="0.45">
      <c r="A38" s="186" t="s">
        <v>336</v>
      </c>
      <c r="B38" s="186" t="s">
        <v>1067</v>
      </c>
      <c r="C38" s="186" t="s">
        <v>1068</v>
      </c>
      <c r="D38" s="186"/>
      <c r="E38" s="186" t="s">
        <v>942</v>
      </c>
      <c r="F38" s="186">
        <v>2026</v>
      </c>
      <c r="G38" s="186" t="s">
        <v>1013</v>
      </c>
      <c r="H38" s="186">
        <v>325.388929521124</v>
      </c>
      <c r="I38" s="186">
        <v>289.35592725871766</v>
      </c>
      <c r="J38" s="186" t="s">
        <v>970</v>
      </c>
      <c r="K38" s="186" t="s">
        <v>942</v>
      </c>
    </row>
    <row r="39" spans="1:11" x14ac:dyDescent="0.45">
      <c r="A39" s="186" t="s">
        <v>336</v>
      </c>
      <c r="B39" s="186" t="s">
        <v>1067</v>
      </c>
      <c r="C39" s="186" t="s">
        <v>1068</v>
      </c>
      <c r="D39" s="186"/>
      <c r="E39" s="186" t="s">
        <v>942</v>
      </c>
      <c r="F39" s="186">
        <v>2027</v>
      </c>
      <c r="G39" s="186" t="s">
        <v>1013</v>
      </c>
      <c r="H39" s="186">
        <v>329.28729092371401</v>
      </c>
      <c r="I39" s="186">
        <v>292.82259092209466</v>
      </c>
      <c r="J39" s="186" t="s">
        <v>970</v>
      </c>
      <c r="K39" s="186" t="s">
        <v>942</v>
      </c>
    </row>
    <row r="40" spans="1:11" x14ac:dyDescent="0.45">
      <c r="A40" s="186" t="s">
        <v>336</v>
      </c>
      <c r="B40" s="186" t="s">
        <v>1067</v>
      </c>
      <c r="C40" s="186" t="s">
        <v>1068</v>
      </c>
      <c r="D40" s="186"/>
      <c r="E40" s="186" t="s">
        <v>942</v>
      </c>
      <c r="F40" s="186">
        <v>2028</v>
      </c>
      <c r="G40" s="186" t="s">
        <v>1013</v>
      </c>
      <c r="H40" s="186">
        <v>333.185652326303</v>
      </c>
      <c r="I40" s="186">
        <v>296.28925458547081</v>
      </c>
      <c r="J40" s="186" t="s">
        <v>970</v>
      </c>
      <c r="K40" s="186" t="s">
        <v>942</v>
      </c>
    </row>
    <row r="41" spans="1:11" x14ac:dyDescent="0.45">
      <c r="A41" s="186" t="s">
        <v>336</v>
      </c>
      <c r="B41" s="186" t="s">
        <v>1067</v>
      </c>
      <c r="C41" s="186" t="s">
        <v>1068</v>
      </c>
      <c r="D41" s="186"/>
      <c r="E41" s="186" t="s">
        <v>942</v>
      </c>
      <c r="F41" s="186">
        <v>2029</v>
      </c>
      <c r="G41" s="186" t="s">
        <v>1013</v>
      </c>
      <c r="H41" s="186">
        <v>337.08401372889301</v>
      </c>
      <c r="I41" s="186">
        <v>299.75591824884782</v>
      </c>
      <c r="J41" s="186" t="s">
        <v>970</v>
      </c>
      <c r="K41" s="186" t="s">
        <v>942</v>
      </c>
    </row>
    <row r="42" spans="1:11" x14ac:dyDescent="0.45">
      <c r="A42" s="186" t="s">
        <v>336</v>
      </c>
      <c r="B42" s="186" t="s">
        <v>1067</v>
      </c>
      <c r="C42" s="186" t="s">
        <v>1068</v>
      </c>
      <c r="D42" s="186"/>
      <c r="E42" s="186" t="s">
        <v>942</v>
      </c>
      <c r="F42" s="186">
        <v>2030</v>
      </c>
      <c r="G42" s="186" t="s">
        <v>1013</v>
      </c>
      <c r="H42" s="186">
        <v>340.982375131482</v>
      </c>
      <c r="I42" s="186">
        <v>303.22258191222392</v>
      </c>
      <c r="J42" s="186" t="s">
        <v>970</v>
      </c>
      <c r="K42" s="186" t="s">
        <v>942</v>
      </c>
    </row>
    <row r="43" spans="1:11" x14ac:dyDescent="0.45">
      <c r="A43" s="186" t="s">
        <v>336</v>
      </c>
      <c r="B43" s="186" t="s">
        <v>1067</v>
      </c>
      <c r="C43" s="186" t="s">
        <v>1068</v>
      </c>
      <c r="D43" s="186"/>
      <c r="E43" s="186" t="s">
        <v>942</v>
      </c>
      <c r="F43" s="186">
        <v>2031</v>
      </c>
      <c r="G43" s="186" t="s">
        <v>1013</v>
      </c>
      <c r="H43" s="186">
        <v>342.15975346539898</v>
      </c>
      <c r="I43" s="186">
        <v>304.26957942392863</v>
      </c>
      <c r="J43" s="186" t="s">
        <v>970</v>
      </c>
      <c r="K43" s="186" t="s">
        <v>942</v>
      </c>
    </row>
    <row r="44" spans="1:11" x14ac:dyDescent="0.45">
      <c r="A44" s="186" t="s">
        <v>336</v>
      </c>
      <c r="B44" s="186" t="s">
        <v>1067</v>
      </c>
      <c r="C44" s="186" t="s">
        <v>1068</v>
      </c>
      <c r="D44" s="186"/>
      <c r="E44" s="186" t="s">
        <v>942</v>
      </c>
      <c r="F44" s="186">
        <v>2032</v>
      </c>
      <c r="G44" s="186" t="s">
        <v>1013</v>
      </c>
      <c r="H44" s="186">
        <v>343.33713179931499</v>
      </c>
      <c r="I44" s="186">
        <v>305.31657693563244</v>
      </c>
      <c r="J44" s="186" t="s">
        <v>970</v>
      </c>
      <c r="K44" s="186" t="s">
        <v>942</v>
      </c>
    </row>
    <row r="45" spans="1:11" x14ac:dyDescent="0.45">
      <c r="A45" s="186" t="s">
        <v>336</v>
      </c>
      <c r="B45" s="186" t="s">
        <v>1067</v>
      </c>
      <c r="C45" s="186" t="s">
        <v>1068</v>
      </c>
      <c r="D45" s="186"/>
      <c r="E45" s="186" t="s">
        <v>942</v>
      </c>
      <c r="F45" s="186">
        <v>2033</v>
      </c>
      <c r="G45" s="186" t="s">
        <v>1013</v>
      </c>
      <c r="H45" s="186">
        <v>344.51451013323202</v>
      </c>
      <c r="I45" s="186">
        <v>306.36357444733721</v>
      </c>
      <c r="J45" s="186" t="s">
        <v>970</v>
      </c>
      <c r="K45" s="186" t="s">
        <v>942</v>
      </c>
    </row>
    <row r="46" spans="1:11" x14ac:dyDescent="0.45">
      <c r="A46" s="186" t="s">
        <v>336</v>
      </c>
      <c r="B46" s="186" t="s">
        <v>1067</v>
      </c>
      <c r="C46" s="186" t="s">
        <v>1068</v>
      </c>
      <c r="D46" s="186"/>
      <c r="E46" s="186" t="s">
        <v>942</v>
      </c>
      <c r="F46" s="186">
        <v>2034</v>
      </c>
      <c r="G46" s="186" t="s">
        <v>1013</v>
      </c>
      <c r="H46" s="186">
        <v>345.691888467149</v>
      </c>
      <c r="I46" s="186">
        <v>307.41057195904187</v>
      </c>
      <c r="J46" s="186" t="s">
        <v>970</v>
      </c>
      <c r="K46" s="186" t="s">
        <v>942</v>
      </c>
    </row>
    <row r="47" spans="1:11" x14ac:dyDescent="0.45">
      <c r="A47" s="186" t="s">
        <v>336</v>
      </c>
      <c r="B47" s="186" t="s">
        <v>1067</v>
      </c>
      <c r="C47" s="186" t="s">
        <v>1068</v>
      </c>
      <c r="D47" s="186"/>
      <c r="E47" s="186" t="s">
        <v>942</v>
      </c>
      <c r="F47" s="186">
        <v>2035</v>
      </c>
      <c r="G47" s="186" t="s">
        <v>1013</v>
      </c>
      <c r="H47" s="186">
        <v>346.86926680106501</v>
      </c>
      <c r="I47" s="186">
        <v>308.45756947074574</v>
      </c>
      <c r="J47" s="186" t="s">
        <v>970</v>
      </c>
      <c r="K47" s="186" t="s">
        <v>942</v>
      </c>
    </row>
    <row r="48" spans="1:11" x14ac:dyDescent="0.45">
      <c r="A48" s="186" t="s">
        <v>336</v>
      </c>
      <c r="B48" s="186" t="s">
        <v>1067</v>
      </c>
      <c r="C48" s="186" t="s">
        <v>1068</v>
      </c>
      <c r="D48" s="186"/>
      <c r="E48" s="186" t="s">
        <v>942</v>
      </c>
      <c r="F48" s="186">
        <v>2036</v>
      </c>
      <c r="G48" s="186" t="s">
        <v>1013</v>
      </c>
      <c r="H48" s="186">
        <v>348.01654990040799</v>
      </c>
      <c r="I48" s="186">
        <v>309.477804441638</v>
      </c>
      <c r="J48" s="186" t="s">
        <v>970</v>
      </c>
      <c r="K48" s="186" t="s">
        <v>942</v>
      </c>
    </row>
    <row r="49" spans="1:11" x14ac:dyDescent="0.45">
      <c r="A49" s="186" t="s">
        <v>336</v>
      </c>
      <c r="B49" s="186" t="s">
        <v>1067</v>
      </c>
      <c r="C49" s="186" t="s">
        <v>1068</v>
      </c>
      <c r="D49" s="186"/>
      <c r="E49" s="186" t="s">
        <v>942</v>
      </c>
      <c r="F49" s="186">
        <v>2037</v>
      </c>
      <c r="G49" s="186" t="s">
        <v>1013</v>
      </c>
      <c r="H49" s="186">
        <v>349.16383299975098</v>
      </c>
      <c r="I49" s="186">
        <v>310.4980394125302</v>
      </c>
      <c r="J49" s="186" t="s">
        <v>970</v>
      </c>
      <c r="K49" s="186" t="s">
        <v>942</v>
      </c>
    </row>
    <row r="50" spans="1:11" x14ac:dyDescent="0.45">
      <c r="A50" s="186" t="s">
        <v>336</v>
      </c>
      <c r="B50" s="186" t="s">
        <v>1067</v>
      </c>
      <c r="C50" s="186" t="s">
        <v>1068</v>
      </c>
      <c r="D50" s="186"/>
      <c r="E50" s="186" t="s">
        <v>942</v>
      </c>
      <c r="F50" s="186">
        <v>2038</v>
      </c>
      <c r="G50" s="186" t="s">
        <v>1013</v>
      </c>
      <c r="H50" s="186">
        <v>350.31111609909402</v>
      </c>
      <c r="I50" s="186">
        <v>311.51827438342252</v>
      </c>
      <c r="J50" s="186" t="s">
        <v>970</v>
      </c>
      <c r="K50" s="186" t="s">
        <v>942</v>
      </c>
    </row>
    <row r="51" spans="1:11" x14ac:dyDescent="0.45">
      <c r="A51" s="186" t="s">
        <v>336</v>
      </c>
      <c r="B51" s="186" t="s">
        <v>1067</v>
      </c>
      <c r="C51" s="186" t="s">
        <v>1068</v>
      </c>
      <c r="D51" s="186"/>
      <c r="E51" s="186" t="s">
        <v>942</v>
      </c>
      <c r="F51" s="186">
        <v>2039</v>
      </c>
      <c r="G51" s="186" t="s">
        <v>1013</v>
      </c>
      <c r="H51" s="186">
        <v>351.45839919843598</v>
      </c>
      <c r="I51" s="186">
        <v>312.53850935431387</v>
      </c>
      <c r="J51" s="186" t="s">
        <v>970</v>
      </c>
      <c r="K51" s="186" t="s">
        <v>942</v>
      </c>
    </row>
    <row r="52" spans="1:11" x14ac:dyDescent="0.45">
      <c r="A52" s="186" t="s">
        <v>336</v>
      </c>
      <c r="B52" s="186" t="s">
        <v>1067</v>
      </c>
      <c r="C52" s="186" t="s">
        <v>1068</v>
      </c>
      <c r="D52" s="186"/>
      <c r="E52" s="186" t="s">
        <v>942</v>
      </c>
      <c r="F52" s="186">
        <v>2040</v>
      </c>
      <c r="G52" s="186" t="s">
        <v>1013</v>
      </c>
      <c r="H52" s="186">
        <v>352.60568229777903</v>
      </c>
      <c r="I52" s="186">
        <v>313.55874432520619</v>
      </c>
      <c r="J52" s="186" t="s">
        <v>970</v>
      </c>
      <c r="K52" s="186" t="s">
        <v>942</v>
      </c>
    </row>
    <row r="53" spans="1:11" x14ac:dyDescent="0.45">
      <c r="A53" s="186" t="s">
        <v>336</v>
      </c>
      <c r="B53" s="186" t="s">
        <v>1067</v>
      </c>
      <c r="C53" s="186" t="s">
        <v>1068</v>
      </c>
      <c r="D53" s="186"/>
      <c r="E53" s="186" t="s">
        <v>942</v>
      </c>
      <c r="F53" s="186">
        <v>2041</v>
      </c>
      <c r="G53" s="186" t="s">
        <v>1013</v>
      </c>
      <c r="H53" s="186">
        <v>353.559509971968</v>
      </c>
      <c r="I53" s="186">
        <v>314.40694678715272</v>
      </c>
      <c r="J53" s="186" t="s">
        <v>970</v>
      </c>
      <c r="K53" s="186" t="s">
        <v>942</v>
      </c>
    </row>
    <row r="54" spans="1:11" x14ac:dyDescent="0.45">
      <c r="A54" s="186" t="s">
        <v>336</v>
      </c>
      <c r="B54" s="186" t="s">
        <v>1067</v>
      </c>
      <c r="C54" s="186" t="s">
        <v>1068</v>
      </c>
      <c r="D54" s="186"/>
      <c r="E54" s="186" t="s">
        <v>942</v>
      </c>
      <c r="F54" s="186">
        <v>2042</v>
      </c>
      <c r="G54" s="186" t="s">
        <v>1013</v>
      </c>
      <c r="H54" s="186">
        <v>354.513337646156</v>
      </c>
      <c r="I54" s="186">
        <v>315.25514924909845</v>
      </c>
      <c r="J54" s="186" t="s">
        <v>970</v>
      </c>
      <c r="K54" s="186" t="s">
        <v>942</v>
      </c>
    </row>
    <row r="55" spans="1:11" x14ac:dyDescent="0.45">
      <c r="A55" s="186" t="s">
        <v>336</v>
      </c>
      <c r="B55" s="186" t="s">
        <v>1067</v>
      </c>
      <c r="C55" s="186" t="s">
        <v>1068</v>
      </c>
      <c r="D55" s="186"/>
      <c r="E55" s="186" t="s">
        <v>942</v>
      </c>
      <c r="F55" s="186">
        <v>2043</v>
      </c>
      <c r="G55" s="186" t="s">
        <v>1013</v>
      </c>
      <c r="H55" s="186">
        <v>355.46716532034498</v>
      </c>
      <c r="I55" s="186">
        <v>316.10335171104504</v>
      </c>
      <c r="J55" s="186" t="s">
        <v>970</v>
      </c>
      <c r="K55" s="186" t="s">
        <v>942</v>
      </c>
    </row>
    <row r="56" spans="1:11" x14ac:dyDescent="0.45">
      <c r="A56" s="186" t="s">
        <v>336</v>
      </c>
      <c r="B56" s="186" t="s">
        <v>1067</v>
      </c>
      <c r="C56" s="186" t="s">
        <v>1068</v>
      </c>
      <c r="D56" s="186"/>
      <c r="E56" s="186" t="s">
        <v>942</v>
      </c>
      <c r="F56" s="186">
        <v>2044</v>
      </c>
      <c r="G56" s="186" t="s">
        <v>1013</v>
      </c>
      <c r="H56" s="186">
        <v>356.42099299453298</v>
      </c>
      <c r="I56" s="186">
        <v>316.95155417299071</v>
      </c>
      <c r="J56" s="186" t="s">
        <v>970</v>
      </c>
      <c r="K56" s="186" t="s">
        <v>942</v>
      </c>
    </row>
    <row r="57" spans="1:11" x14ac:dyDescent="0.45">
      <c r="A57" s="186" t="s">
        <v>336</v>
      </c>
      <c r="B57" s="186" t="s">
        <v>1067</v>
      </c>
      <c r="C57" s="186" t="s">
        <v>1068</v>
      </c>
      <c r="D57" s="186"/>
      <c r="E57" s="186" t="s">
        <v>942</v>
      </c>
      <c r="F57" s="186">
        <v>2045</v>
      </c>
      <c r="G57" s="186" t="s">
        <v>1013</v>
      </c>
      <c r="H57" s="186">
        <v>357.37482066872099</v>
      </c>
      <c r="I57" s="186">
        <v>317.79975663493644</v>
      </c>
      <c r="J57" s="186" t="s">
        <v>970</v>
      </c>
      <c r="K57" s="186" t="s">
        <v>942</v>
      </c>
    </row>
    <row r="58" spans="1:11" x14ac:dyDescent="0.45">
      <c r="A58" s="186" t="s">
        <v>336</v>
      </c>
      <c r="B58" s="186" t="s">
        <v>1067</v>
      </c>
      <c r="C58" s="186" t="s">
        <v>1068</v>
      </c>
      <c r="D58" s="186"/>
      <c r="E58" s="186" t="s">
        <v>942</v>
      </c>
      <c r="F58" s="186">
        <v>2046</v>
      </c>
      <c r="G58" s="186" t="s">
        <v>1013</v>
      </c>
      <c r="H58" s="186">
        <v>358.29018823880102</v>
      </c>
      <c r="I58" s="186">
        <v>318.61375799759151</v>
      </c>
      <c r="J58" s="186" t="s">
        <v>970</v>
      </c>
      <c r="K58" s="186" t="s">
        <v>942</v>
      </c>
    </row>
    <row r="59" spans="1:11" x14ac:dyDescent="0.45">
      <c r="A59" s="186" t="s">
        <v>336</v>
      </c>
      <c r="B59" s="186" t="s">
        <v>1067</v>
      </c>
      <c r="C59" s="186" t="s">
        <v>1068</v>
      </c>
      <c r="D59" s="186"/>
      <c r="E59" s="186" t="s">
        <v>942</v>
      </c>
      <c r="F59" s="186">
        <v>2047</v>
      </c>
      <c r="G59" s="186" t="s">
        <v>1013</v>
      </c>
      <c r="H59" s="186">
        <v>359.20555580887901</v>
      </c>
      <c r="I59" s="186">
        <v>319.42775936024475</v>
      </c>
      <c r="J59" s="186" t="s">
        <v>970</v>
      </c>
      <c r="K59" s="186" t="s">
        <v>942</v>
      </c>
    </row>
    <row r="60" spans="1:11" x14ac:dyDescent="0.45">
      <c r="A60" s="186" t="s">
        <v>336</v>
      </c>
      <c r="B60" s="186" t="s">
        <v>1067</v>
      </c>
      <c r="C60" s="186" t="s">
        <v>1068</v>
      </c>
      <c r="D60" s="186"/>
      <c r="E60" s="186" t="s">
        <v>942</v>
      </c>
      <c r="F60" s="186">
        <v>2048</v>
      </c>
      <c r="G60" s="186" t="s">
        <v>1013</v>
      </c>
      <c r="H60" s="186">
        <v>360.12092337895803</v>
      </c>
      <c r="I60" s="186">
        <v>320.2417607228989</v>
      </c>
      <c r="J60" s="186" t="s">
        <v>970</v>
      </c>
      <c r="K60" s="186" t="s">
        <v>942</v>
      </c>
    </row>
    <row r="61" spans="1:11" x14ac:dyDescent="0.45">
      <c r="A61" s="186" t="s">
        <v>336</v>
      </c>
      <c r="B61" s="186" t="s">
        <v>1067</v>
      </c>
      <c r="C61" s="186" t="s">
        <v>1068</v>
      </c>
      <c r="D61" s="186"/>
      <c r="E61" s="186" t="s">
        <v>942</v>
      </c>
      <c r="F61" s="186">
        <v>2049</v>
      </c>
      <c r="G61" s="186" t="s">
        <v>1013</v>
      </c>
      <c r="H61" s="186">
        <v>361.03629094903698</v>
      </c>
      <c r="I61" s="186">
        <v>321.055762085553</v>
      </c>
      <c r="J61" s="186" t="s">
        <v>970</v>
      </c>
      <c r="K61" s="186" t="s">
        <v>942</v>
      </c>
    </row>
    <row r="62" spans="1:11" x14ac:dyDescent="0.45">
      <c r="A62" s="186" t="s">
        <v>336</v>
      </c>
      <c r="B62" s="186" t="s">
        <v>1067</v>
      </c>
      <c r="C62" s="186" t="s">
        <v>1068</v>
      </c>
      <c r="D62" s="186"/>
      <c r="E62" s="186" t="s">
        <v>942</v>
      </c>
      <c r="F62" s="186">
        <v>2050</v>
      </c>
      <c r="G62" s="186" t="s">
        <v>1013</v>
      </c>
      <c r="H62" s="186">
        <v>361.95165851911599</v>
      </c>
      <c r="I62" s="186">
        <v>321.86976344820715</v>
      </c>
      <c r="J62" s="186" t="s">
        <v>970</v>
      </c>
      <c r="K62" s="186" t="s">
        <v>942</v>
      </c>
    </row>
    <row r="63" spans="1:11" x14ac:dyDescent="0.45">
      <c r="A63" s="186" t="s">
        <v>336</v>
      </c>
      <c r="B63" s="186" t="s">
        <v>1067</v>
      </c>
      <c r="C63" s="186" t="s">
        <v>1069</v>
      </c>
      <c r="D63" s="186" t="s">
        <v>1070</v>
      </c>
      <c r="E63" s="186" t="s">
        <v>941</v>
      </c>
      <c r="F63" s="186">
        <v>1990</v>
      </c>
      <c r="G63" s="186" t="s">
        <v>1013</v>
      </c>
      <c r="H63" s="186">
        <v>164.153802230011</v>
      </c>
      <c r="I63" s="186">
        <v>191.51276926834618</v>
      </c>
      <c r="J63" s="186" t="s">
        <v>970</v>
      </c>
      <c r="K63" s="186" t="s">
        <v>941</v>
      </c>
    </row>
    <row r="64" spans="1:11" x14ac:dyDescent="0.45">
      <c r="A64" s="186" t="s">
        <v>336</v>
      </c>
      <c r="B64" s="186" t="s">
        <v>1067</v>
      </c>
      <c r="C64" s="186" t="s">
        <v>1069</v>
      </c>
      <c r="D64" s="186" t="s">
        <v>1070</v>
      </c>
      <c r="E64" s="186" t="s">
        <v>941</v>
      </c>
      <c r="F64" s="186">
        <v>1991</v>
      </c>
      <c r="G64" s="186" t="s">
        <v>1013</v>
      </c>
      <c r="H64" s="186">
        <v>164.39789407873201</v>
      </c>
      <c r="I64" s="186">
        <v>191.79754309185401</v>
      </c>
      <c r="J64" s="186" t="s">
        <v>970</v>
      </c>
      <c r="K64" s="186" t="s">
        <v>941</v>
      </c>
    </row>
    <row r="65" spans="1:11" x14ac:dyDescent="0.45">
      <c r="A65" s="186" t="s">
        <v>336</v>
      </c>
      <c r="B65" s="186" t="s">
        <v>1067</v>
      </c>
      <c r="C65" s="186" t="s">
        <v>1069</v>
      </c>
      <c r="D65" s="186" t="s">
        <v>1070</v>
      </c>
      <c r="E65" s="186" t="s">
        <v>941</v>
      </c>
      <c r="F65" s="186">
        <v>1992</v>
      </c>
      <c r="G65" s="186" t="s">
        <v>1013</v>
      </c>
      <c r="H65" s="186">
        <v>169.17692132046901</v>
      </c>
      <c r="I65" s="186">
        <v>197.37307487388051</v>
      </c>
      <c r="J65" s="186" t="s">
        <v>970</v>
      </c>
      <c r="K65" s="186" t="s">
        <v>941</v>
      </c>
    </row>
    <row r="66" spans="1:11" x14ac:dyDescent="0.45">
      <c r="A66" s="186" t="s">
        <v>336</v>
      </c>
      <c r="B66" s="186" t="s">
        <v>1067</v>
      </c>
      <c r="C66" s="186" t="s">
        <v>1069</v>
      </c>
      <c r="D66" s="186" t="s">
        <v>1070</v>
      </c>
      <c r="E66" s="186" t="s">
        <v>941</v>
      </c>
      <c r="F66" s="186">
        <v>1993</v>
      </c>
      <c r="G66" s="186" t="s">
        <v>1013</v>
      </c>
      <c r="H66" s="186">
        <v>171.60662796740101</v>
      </c>
      <c r="I66" s="186">
        <v>200.20773262863452</v>
      </c>
      <c r="J66" s="186" t="s">
        <v>970</v>
      </c>
      <c r="K66" s="186" t="s">
        <v>941</v>
      </c>
    </row>
    <row r="67" spans="1:11" x14ac:dyDescent="0.45">
      <c r="A67" s="186" t="s">
        <v>336</v>
      </c>
      <c r="B67" s="186" t="s">
        <v>1067</v>
      </c>
      <c r="C67" s="186" t="s">
        <v>1069</v>
      </c>
      <c r="D67" s="186" t="s">
        <v>1070</v>
      </c>
      <c r="E67" s="186" t="s">
        <v>941</v>
      </c>
      <c r="F67" s="186">
        <v>1994</v>
      </c>
      <c r="G67" s="186" t="s">
        <v>1013</v>
      </c>
      <c r="H67" s="186">
        <v>174.713657371267</v>
      </c>
      <c r="I67" s="186">
        <v>203.83260026647818</v>
      </c>
      <c r="J67" s="186" t="s">
        <v>970</v>
      </c>
      <c r="K67" s="186" t="s">
        <v>941</v>
      </c>
    </row>
    <row r="68" spans="1:11" x14ac:dyDescent="0.45">
      <c r="A68" s="186" t="s">
        <v>336</v>
      </c>
      <c r="B68" s="186" t="s">
        <v>1067</v>
      </c>
      <c r="C68" s="186" t="s">
        <v>1069</v>
      </c>
      <c r="D68" s="186" t="s">
        <v>1070</v>
      </c>
      <c r="E68" s="186" t="s">
        <v>941</v>
      </c>
      <c r="F68" s="186">
        <v>1995</v>
      </c>
      <c r="G68" s="186" t="s">
        <v>1013</v>
      </c>
      <c r="H68" s="186">
        <v>178.65428522083801</v>
      </c>
      <c r="I68" s="186">
        <v>208.42999942431101</v>
      </c>
      <c r="J68" s="186" t="s">
        <v>970</v>
      </c>
      <c r="K68" s="186" t="s">
        <v>941</v>
      </c>
    </row>
    <row r="69" spans="1:11" x14ac:dyDescent="0.45">
      <c r="A69" s="186" t="s">
        <v>336</v>
      </c>
      <c r="B69" s="186" t="s">
        <v>1067</v>
      </c>
      <c r="C69" s="186" t="s">
        <v>1069</v>
      </c>
      <c r="D69" s="186" t="s">
        <v>1070</v>
      </c>
      <c r="E69" s="186" t="s">
        <v>941</v>
      </c>
      <c r="F69" s="186">
        <v>1996</v>
      </c>
      <c r="G69" s="186" t="s">
        <v>1013</v>
      </c>
      <c r="H69" s="186">
        <v>177.49055732235399</v>
      </c>
      <c r="I69" s="186">
        <v>207.07231687607967</v>
      </c>
      <c r="J69" s="186" t="s">
        <v>970</v>
      </c>
      <c r="K69" s="186" t="s">
        <v>941</v>
      </c>
    </row>
    <row r="70" spans="1:11" x14ac:dyDescent="0.45">
      <c r="A70" s="186" t="s">
        <v>336</v>
      </c>
      <c r="B70" s="186" t="s">
        <v>1067</v>
      </c>
      <c r="C70" s="186" t="s">
        <v>1069</v>
      </c>
      <c r="D70" s="186" t="s">
        <v>1070</v>
      </c>
      <c r="E70" s="186" t="s">
        <v>941</v>
      </c>
      <c r="F70" s="186">
        <v>1997</v>
      </c>
      <c r="G70" s="186" t="s">
        <v>1013</v>
      </c>
      <c r="H70" s="186">
        <v>174.131769670046</v>
      </c>
      <c r="I70" s="186">
        <v>203.15373128172035</v>
      </c>
      <c r="J70" s="186" t="s">
        <v>970</v>
      </c>
      <c r="K70" s="186" t="s">
        <v>941</v>
      </c>
    </row>
    <row r="71" spans="1:11" x14ac:dyDescent="0.45">
      <c r="A71" s="186" t="s">
        <v>336</v>
      </c>
      <c r="B71" s="186" t="s">
        <v>1067</v>
      </c>
      <c r="C71" s="186" t="s">
        <v>1069</v>
      </c>
      <c r="D71" s="186" t="s">
        <v>1070</v>
      </c>
      <c r="E71" s="186" t="s">
        <v>941</v>
      </c>
      <c r="F71" s="186">
        <v>1998</v>
      </c>
      <c r="G71" s="186" t="s">
        <v>1013</v>
      </c>
      <c r="H71" s="186">
        <v>172.280603112639</v>
      </c>
      <c r="I71" s="186">
        <v>200.9940369647455</v>
      </c>
      <c r="J71" s="186" t="s">
        <v>970</v>
      </c>
      <c r="K71" s="186" t="s">
        <v>941</v>
      </c>
    </row>
    <row r="72" spans="1:11" x14ac:dyDescent="0.45">
      <c r="A72" s="186" t="s">
        <v>336</v>
      </c>
      <c r="B72" s="186" t="s">
        <v>1067</v>
      </c>
      <c r="C72" s="186" t="s">
        <v>1069</v>
      </c>
      <c r="D72" s="186" t="s">
        <v>1070</v>
      </c>
      <c r="E72" s="186" t="s">
        <v>941</v>
      </c>
      <c r="F72" s="186">
        <v>1999</v>
      </c>
      <c r="G72" s="186" t="s">
        <v>1013</v>
      </c>
      <c r="H72" s="186">
        <v>172.42239748973199</v>
      </c>
      <c r="I72" s="186">
        <v>201.15946373802066</v>
      </c>
      <c r="J72" s="186" t="s">
        <v>970</v>
      </c>
      <c r="K72" s="186" t="s">
        <v>941</v>
      </c>
    </row>
    <row r="73" spans="1:11" x14ac:dyDescent="0.45">
      <c r="A73" s="186" t="s">
        <v>336</v>
      </c>
      <c r="B73" s="186" t="s">
        <v>1067</v>
      </c>
      <c r="C73" s="186" t="s">
        <v>1069</v>
      </c>
      <c r="D73" s="186" t="s">
        <v>1070</v>
      </c>
      <c r="E73" s="186" t="s">
        <v>941</v>
      </c>
      <c r="F73" s="186">
        <v>2000</v>
      </c>
      <c r="G73" s="186" t="s">
        <v>1013</v>
      </c>
      <c r="H73" s="186">
        <v>170.59220252310001</v>
      </c>
      <c r="I73" s="186">
        <v>199.02423627695003</v>
      </c>
      <c r="J73" s="186" t="s">
        <v>970</v>
      </c>
      <c r="K73" s="186" t="s">
        <v>941</v>
      </c>
    </row>
    <row r="74" spans="1:11" x14ac:dyDescent="0.45">
      <c r="A74" s="186" t="s">
        <v>336</v>
      </c>
      <c r="B74" s="186" t="s">
        <v>1067</v>
      </c>
      <c r="C74" s="186" t="s">
        <v>1069</v>
      </c>
      <c r="D74" s="186" t="s">
        <v>1070</v>
      </c>
      <c r="E74" s="186" t="s">
        <v>941</v>
      </c>
      <c r="F74" s="186">
        <v>2001</v>
      </c>
      <c r="G74" s="186" t="s">
        <v>1013</v>
      </c>
      <c r="H74" s="186">
        <v>169.591307995302</v>
      </c>
      <c r="I74" s="186">
        <v>197.85652599451902</v>
      </c>
      <c r="J74" s="186" t="s">
        <v>970</v>
      </c>
      <c r="K74" s="186" t="s">
        <v>941</v>
      </c>
    </row>
    <row r="75" spans="1:11" x14ac:dyDescent="0.45">
      <c r="A75" s="186" t="s">
        <v>336</v>
      </c>
      <c r="B75" s="186" t="s">
        <v>1067</v>
      </c>
      <c r="C75" s="186" t="s">
        <v>1069</v>
      </c>
      <c r="D75" s="186" t="s">
        <v>1070</v>
      </c>
      <c r="E75" s="186" t="s">
        <v>941</v>
      </c>
      <c r="F75" s="186">
        <v>2002</v>
      </c>
      <c r="G75" s="186" t="s">
        <v>1013</v>
      </c>
      <c r="H75" s="186">
        <v>169.845245163051</v>
      </c>
      <c r="I75" s="186">
        <v>198.15278602355951</v>
      </c>
      <c r="J75" s="186" t="s">
        <v>970</v>
      </c>
      <c r="K75" s="186" t="s">
        <v>941</v>
      </c>
    </row>
    <row r="76" spans="1:11" x14ac:dyDescent="0.45">
      <c r="A76" s="186" t="s">
        <v>336</v>
      </c>
      <c r="B76" s="186" t="s">
        <v>1067</v>
      </c>
      <c r="C76" s="186" t="s">
        <v>1069</v>
      </c>
      <c r="D76" s="186" t="s">
        <v>1070</v>
      </c>
      <c r="E76" s="186" t="s">
        <v>941</v>
      </c>
      <c r="F76" s="186">
        <v>2003</v>
      </c>
      <c r="G76" s="186" t="s">
        <v>1013</v>
      </c>
      <c r="H76" s="186">
        <v>170.03731663258401</v>
      </c>
      <c r="I76" s="186">
        <v>198.37686940468134</v>
      </c>
      <c r="J76" s="186" t="s">
        <v>970</v>
      </c>
      <c r="K76" s="186" t="s">
        <v>941</v>
      </c>
    </row>
    <row r="77" spans="1:11" x14ac:dyDescent="0.45">
      <c r="A77" s="186" t="s">
        <v>336</v>
      </c>
      <c r="B77" s="186" t="s">
        <v>1067</v>
      </c>
      <c r="C77" s="186" t="s">
        <v>1069</v>
      </c>
      <c r="D77" s="186" t="s">
        <v>1070</v>
      </c>
      <c r="E77" s="186" t="s">
        <v>941</v>
      </c>
      <c r="F77" s="186">
        <v>2004</v>
      </c>
      <c r="G77" s="186" t="s">
        <v>1013</v>
      </c>
      <c r="H77" s="186">
        <v>166.84994035572001</v>
      </c>
      <c r="I77" s="186">
        <v>194.65826374834003</v>
      </c>
      <c r="J77" s="186" t="s">
        <v>970</v>
      </c>
      <c r="K77" s="186" t="s">
        <v>941</v>
      </c>
    </row>
    <row r="78" spans="1:11" x14ac:dyDescent="0.45">
      <c r="A78" s="186" t="s">
        <v>336</v>
      </c>
      <c r="B78" s="186" t="s">
        <v>1067</v>
      </c>
      <c r="C78" s="186" t="s">
        <v>1069</v>
      </c>
      <c r="D78" s="186" t="s">
        <v>1070</v>
      </c>
      <c r="E78" s="186" t="s">
        <v>941</v>
      </c>
      <c r="F78" s="186">
        <v>2005</v>
      </c>
      <c r="G78" s="186" t="s">
        <v>1013</v>
      </c>
      <c r="H78" s="186">
        <v>168.869031922456</v>
      </c>
      <c r="I78" s="186">
        <v>197.01387057619868</v>
      </c>
      <c r="J78" s="186" t="s">
        <v>970</v>
      </c>
      <c r="K78" s="186" t="s">
        <v>941</v>
      </c>
    </row>
    <row r="79" spans="1:11" x14ac:dyDescent="0.45">
      <c r="A79" s="186" t="s">
        <v>336</v>
      </c>
      <c r="B79" s="186" t="s">
        <v>1067</v>
      </c>
      <c r="C79" s="186" t="s">
        <v>1069</v>
      </c>
      <c r="D79" s="186" t="s">
        <v>1070</v>
      </c>
      <c r="E79" s="186" t="s">
        <v>941</v>
      </c>
      <c r="F79" s="186">
        <v>2006</v>
      </c>
      <c r="G79" s="186" t="s">
        <v>1013</v>
      </c>
      <c r="H79" s="186">
        <v>171.57769030703</v>
      </c>
      <c r="I79" s="186">
        <v>200.17397202486833</v>
      </c>
      <c r="J79" s="186" t="s">
        <v>970</v>
      </c>
      <c r="K79" s="186" t="s">
        <v>941</v>
      </c>
    </row>
    <row r="80" spans="1:11" x14ac:dyDescent="0.45">
      <c r="A80" s="186" t="s">
        <v>336</v>
      </c>
      <c r="B80" s="186" t="s">
        <v>1067</v>
      </c>
      <c r="C80" s="186" t="s">
        <v>1069</v>
      </c>
      <c r="D80" s="186" t="s">
        <v>1070</v>
      </c>
      <c r="E80" s="186" t="s">
        <v>941</v>
      </c>
      <c r="F80" s="186">
        <v>2007</v>
      </c>
      <c r="G80" s="186" t="s">
        <v>1013</v>
      </c>
      <c r="H80" s="186">
        <v>174.478356662338</v>
      </c>
      <c r="I80" s="186">
        <v>203.55808277272769</v>
      </c>
      <c r="J80" s="186" t="s">
        <v>970</v>
      </c>
      <c r="K80" s="186" t="s">
        <v>941</v>
      </c>
    </row>
    <row r="81" spans="1:11" x14ac:dyDescent="0.45">
      <c r="A81" s="186" t="s">
        <v>336</v>
      </c>
      <c r="B81" s="186" t="s">
        <v>1067</v>
      </c>
      <c r="C81" s="186" t="s">
        <v>1069</v>
      </c>
      <c r="D81" s="186" t="s">
        <v>1070</v>
      </c>
      <c r="E81" s="186" t="s">
        <v>941</v>
      </c>
      <c r="F81" s="186">
        <v>2008</v>
      </c>
      <c r="G81" s="186" t="s">
        <v>1013</v>
      </c>
      <c r="H81" s="186">
        <v>173.83988453926801</v>
      </c>
      <c r="I81" s="186">
        <v>202.81319862914603</v>
      </c>
      <c r="J81" s="186" t="s">
        <v>970</v>
      </c>
      <c r="K81" s="186" t="s">
        <v>941</v>
      </c>
    </row>
    <row r="82" spans="1:11" x14ac:dyDescent="0.45">
      <c r="A82" s="186" t="s">
        <v>336</v>
      </c>
      <c r="B82" s="186" t="s">
        <v>1067</v>
      </c>
      <c r="C82" s="186" t="s">
        <v>1069</v>
      </c>
      <c r="D82" s="186" t="s">
        <v>1070</v>
      </c>
      <c r="E82" s="186" t="s">
        <v>941</v>
      </c>
      <c r="F82" s="186">
        <v>2009</v>
      </c>
      <c r="G82" s="186" t="s">
        <v>1013</v>
      </c>
      <c r="H82" s="186">
        <v>173.00026214261499</v>
      </c>
      <c r="I82" s="186">
        <v>201.83363916638416</v>
      </c>
      <c r="J82" s="186" t="s">
        <v>970</v>
      </c>
      <c r="K82" s="186" t="s">
        <v>941</v>
      </c>
    </row>
    <row r="83" spans="1:11" x14ac:dyDescent="0.45">
      <c r="A83" s="186" t="s">
        <v>336</v>
      </c>
      <c r="B83" s="186" t="s">
        <v>1067</v>
      </c>
      <c r="C83" s="186" t="s">
        <v>1069</v>
      </c>
      <c r="D83" s="186" t="s">
        <v>1070</v>
      </c>
      <c r="E83" s="186" t="s">
        <v>941</v>
      </c>
      <c r="F83" s="186">
        <v>2010</v>
      </c>
      <c r="G83" s="186" t="s">
        <v>1013</v>
      </c>
      <c r="H83" s="186">
        <v>171.33094026625199</v>
      </c>
      <c r="I83" s="186">
        <v>199.88609697729399</v>
      </c>
      <c r="J83" s="186" t="s">
        <v>970</v>
      </c>
      <c r="K83" s="186" t="s">
        <v>941</v>
      </c>
    </row>
    <row r="84" spans="1:11" x14ac:dyDescent="0.45">
      <c r="A84" s="186" t="s">
        <v>336</v>
      </c>
      <c r="B84" s="186" t="s">
        <v>1067</v>
      </c>
      <c r="C84" s="186" t="s">
        <v>1069</v>
      </c>
      <c r="D84" s="186" t="s">
        <v>1070</v>
      </c>
      <c r="E84" s="186" t="s">
        <v>941</v>
      </c>
      <c r="F84" s="186">
        <v>2011</v>
      </c>
      <c r="G84" s="186" t="s">
        <v>1013</v>
      </c>
      <c r="H84" s="186">
        <v>168.923649058764</v>
      </c>
      <c r="I84" s="186">
        <v>197.07759056855801</v>
      </c>
      <c r="J84" s="186" t="s">
        <v>970</v>
      </c>
      <c r="K84" s="186" t="s">
        <v>941</v>
      </c>
    </row>
    <row r="85" spans="1:11" x14ac:dyDescent="0.45">
      <c r="A85" s="186" t="s">
        <v>336</v>
      </c>
      <c r="B85" s="186" t="s">
        <v>1067</v>
      </c>
      <c r="C85" s="186" t="s">
        <v>1069</v>
      </c>
      <c r="D85" s="186" t="s">
        <v>1070</v>
      </c>
      <c r="E85" s="186" t="s">
        <v>941</v>
      </c>
      <c r="F85" s="186">
        <v>2012</v>
      </c>
      <c r="G85" s="186" t="s">
        <v>1013</v>
      </c>
      <c r="H85" s="186">
        <v>166.749635102562</v>
      </c>
      <c r="I85" s="186">
        <v>194.541240952989</v>
      </c>
      <c r="J85" s="186" t="s">
        <v>970</v>
      </c>
      <c r="K85" s="186" t="s">
        <v>941</v>
      </c>
    </row>
    <row r="86" spans="1:11" x14ac:dyDescent="0.45">
      <c r="A86" s="186" t="s">
        <v>336</v>
      </c>
      <c r="B86" s="186" t="s">
        <v>1067</v>
      </c>
      <c r="C86" s="186" t="s">
        <v>1069</v>
      </c>
      <c r="D86" s="186" t="s">
        <v>1070</v>
      </c>
      <c r="E86" s="186" t="s">
        <v>941</v>
      </c>
      <c r="F86" s="186">
        <v>2013</v>
      </c>
      <c r="G86" s="186" t="s">
        <v>1013</v>
      </c>
      <c r="H86" s="186">
        <v>165.480974625513</v>
      </c>
      <c r="I86" s="186">
        <v>193.0611370630985</v>
      </c>
      <c r="J86" s="186" t="s">
        <v>970</v>
      </c>
      <c r="K86" s="186" t="s">
        <v>941</v>
      </c>
    </row>
    <row r="87" spans="1:11" x14ac:dyDescent="0.45">
      <c r="A87" s="186" t="s">
        <v>336</v>
      </c>
      <c r="B87" s="186" t="s">
        <v>1067</v>
      </c>
      <c r="C87" s="186" t="s">
        <v>1069</v>
      </c>
      <c r="D87" s="186" t="s">
        <v>1070</v>
      </c>
      <c r="E87" s="186" t="s">
        <v>941</v>
      </c>
      <c r="F87" s="186">
        <v>2014</v>
      </c>
      <c r="G87" s="186" t="s">
        <v>1013</v>
      </c>
      <c r="H87" s="186">
        <v>164.16858623968099</v>
      </c>
      <c r="I87" s="186">
        <v>191.53001727962783</v>
      </c>
      <c r="J87" s="186" t="s">
        <v>970</v>
      </c>
      <c r="K87" s="186" t="s">
        <v>941</v>
      </c>
    </row>
    <row r="88" spans="1:11" x14ac:dyDescent="0.45">
      <c r="A88" s="186" t="s">
        <v>336</v>
      </c>
      <c r="B88" s="186" t="s">
        <v>1067</v>
      </c>
      <c r="C88" s="186" t="s">
        <v>1069</v>
      </c>
      <c r="D88" s="186" t="s">
        <v>1070</v>
      </c>
      <c r="E88" s="186" t="s">
        <v>941</v>
      </c>
      <c r="F88" s="186">
        <v>2015</v>
      </c>
      <c r="G88" s="186" t="s">
        <v>1013</v>
      </c>
      <c r="H88" s="186">
        <v>166.53574715032701</v>
      </c>
      <c r="I88" s="186">
        <v>194.29170500871487</v>
      </c>
      <c r="J88" s="186" t="s">
        <v>970</v>
      </c>
      <c r="K88" s="186" t="s">
        <v>941</v>
      </c>
    </row>
    <row r="89" spans="1:11" x14ac:dyDescent="0.45">
      <c r="A89" s="186" t="s">
        <v>336</v>
      </c>
      <c r="B89" s="186" t="s">
        <v>1067</v>
      </c>
      <c r="C89" s="186" t="s">
        <v>1069</v>
      </c>
      <c r="D89" s="186" t="s">
        <v>1070</v>
      </c>
      <c r="E89" s="186" t="s">
        <v>941</v>
      </c>
      <c r="F89" s="186">
        <v>2016</v>
      </c>
      <c r="G89" s="186" t="s">
        <v>1013</v>
      </c>
      <c r="H89" s="186">
        <v>170.12226342172301</v>
      </c>
      <c r="I89" s="186">
        <v>198.47597399201018</v>
      </c>
      <c r="J89" s="186" t="s">
        <v>970</v>
      </c>
      <c r="K89" s="186" t="s">
        <v>941</v>
      </c>
    </row>
    <row r="90" spans="1:11" x14ac:dyDescent="0.45">
      <c r="A90" s="186" t="s">
        <v>336</v>
      </c>
      <c r="B90" s="186" t="s">
        <v>1067</v>
      </c>
      <c r="C90" s="186" t="s">
        <v>1069</v>
      </c>
      <c r="D90" s="186" t="s">
        <v>1070</v>
      </c>
      <c r="E90" s="186" t="s">
        <v>941</v>
      </c>
      <c r="F90" s="186">
        <v>2017</v>
      </c>
      <c r="G90" s="186" t="s">
        <v>1013</v>
      </c>
      <c r="H90" s="186">
        <v>171.13555147285999</v>
      </c>
      <c r="I90" s="186">
        <v>199.65814338500334</v>
      </c>
      <c r="J90" s="186" t="s">
        <v>970</v>
      </c>
      <c r="K90" s="186" t="s">
        <v>941</v>
      </c>
    </row>
    <row r="91" spans="1:11" x14ac:dyDescent="0.45">
      <c r="A91" s="186" t="s">
        <v>336</v>
      </c>
      <c r="B91" s="186" t="s">
        <v>1067</v>
      </c>
      <c r="C91" s="186" t="s">
        <v>1069</v>
      </c>
      <c r="D91" s="186" t="s">
        <v>1070</v>
      </c>
      <c r="E91" s="186" t="s">
        <v>941</v>
      </c>
      <c r="F91" s="186">
        <v>2018</v>
      </c>
      <c r="G91" s="186" t="s">
        <v>1013</v>
      </c>
      <c r="H91" s="186">
        <v>172.148839523996</v>
      </c>
      <c r="I91" s="186">
        <v>200.84031277799534</v>
      </c>
      <c r="J91" s="186" t="s">
        <v>970</v>
      </c>
      <c r="K91" s="186" t="s">
        <v>941</v>
      </c>
    </row>
    <row r="92" spans="1:11" x14ac:dyDescent="0.45">
      <c r="A92" s="186" t="s">
        <v>336</v>
      </c>
      <c r="B92" s="186" t="s">
        <v>1067</v>
      </c>
      <c r="C92" s="186" t="s">
        <v>1069</v>
      </c>
      <c r="D92" s="186" t="s">
        <v>1070</v>
      </c>
      <c r="E92" s="186" t="s">
        <v>941</v>
      </c>
      <c r="F92" s="186">
        <v>2019</v>
      </c>
      <c r="G92" s="186" t="s">
        <v>1013</v>
      </c>
      <c r="H92" s="186">
        <v>173.16212757513301</v>
      </c>
      <c r="I92" s="186">
        <v>202.02248217098852</v>
      </c>
      <c r="J92" s="186" t="s">
        <v>970</v>
      </c>
      <c r="K92" s="186" t="s">
        <v>941</v>
      </c>
    </row>
    <row r="93" spans="1:11" x14ac:dyDescent="0.45">
      <c r="A93" s="186" t="s">
        <v>336</v>
      </c>
      <c r="B93" s="186" t="s">
        <v>1067</v>
      </c>
      <c r="C93" s="186" t="s">
        <v>1069</v>
      </c>
      <c r="D93" s="186" t="s">
        <v>1070</v>
      </c>
      <c r="E93" s="186" t="s">
        <v>941</v>
      </c>
      <c r="F93" s="186">
        <v>2020</v>
      </c>
      <c r="G93" s="186" t="s">
        <v>1013</v>
      </c>
      <c r="H93" s="186">
        <v>174.17541562627</v>
      </c>
      <c r="I93" s="186">
        <v>203.20465156398168</v>
      </c>
      <c r="J93" s="186" t="s">
        <v>970</v>
      </c>
      <c r="K93" s="186" t="s">
        <v>941</v>
      </c>
    </row>
    <row r="94" spans="1:11" x14ac:dyDescent="0.45">
      <c r="A94" s="186" t="s">
        <v>336</v>
      </c>
      <c r="B94" s="186" t="s">
        <v>1067</v>
      </c>
      <c r="C94" s="186" t="s">
        <v>1069</v>
      </c>
      <c r="D94" s="186" t="s">
        <v>1070</v>
      </c>
      <c r="E94" s="186" t="s">
        <v>941</v>
      </c>
      <c r="F94" s="186">
        <v>2021</v>
      </c>
      <c r="G94" s="186" t="s">
        <v>1013</v>
      </c>
      <c r="H94" s="186">
        <v>174.85314817953</v>
      </c>
      <c r="I94" s="186">
        <v>203.99533954278502</v>
      </c>
      <c r="J94" s="186" t="s">
        <v>970</v>
      </c>
      <c r="K94" s="186" t="s">
        <v>941</v>
      </c>
    </row>
    <row r="95" spans="1:11" x14ac:dyDescent="0.45">
      <c r="A95" s="186" t="s">
        <v>336</v>
      </c>
      <c r="B95" s="186" t="s">
        <v>1067</v>
      </c>
      <c r="C95" s="186" t="s">
        <v>1069</v>
      </c>
      <c r="D95" s="186" t="s">
        <v>1070</v>
      </c>
      <c r="E95" s="186" t="s">
        <v>941</v>
      </c>
      <c r="F95" s="186">
        <v>2022</v>
      </c>
      <c r="G95" s="186" t="s">
        <v>1013</v>
      </c>
      <c r="H95" s="186">
        <v>175.53088073279</v>
      </c>
      <c r="I95" s="186">
        <v>204.78602752158835</v>
      </c>
      <c r="J95" s="186" t="s">
        <v>970</v>
      </c>
      <c r="K95" s="186" t="s">
        <v>941</v>
      </c>
    </row>
    <row r="96" spans="1:11" x14ac:dyDescent="0.45">
      <c r="A96" s="186" t="s">
        <v>336</v>
      </c>
      <c r="B96" s="186" t="s">
        <v>1067</v>
      </c>
      <c r="C96" s="186" t="s">
        <v>1069</v>
      </c>
      <c r="D96" s="186" t="s">
        <v>1070</v>
      </c>
      <c r="E96" s="186" t="s">
        <v>941</v>
      </c>
      <c r="F96" s="186">
        <v>2023</v>
      </c>
      <c r="G96" s="186" t="s">
        <v>1013</v>
      </c>
      <c r="H96" s="186">
        <v>176.20861328605</v>
      </c>
      <c r="I96" s="186">
        <v>205.57671550039169</v>
      </c>
      <c r="J96" s="186" t="s">
        <v>970</v>
      </c>
      <c r="K96" s="186" t="s">
        <v>941</v>
      </c>
    </row>
    <row r="97" spans="1:11" x14ac:dyDescent="0.45">
      <c r="A97" s="186" t="s">
        <v>336</v>
      </c>
      <c r="B97" s="186" t="s">
        <v>1067</v>
      </c>
      <c r="C97" s="186" t="s">
        <v>1069</v>
      </c>
      <c r="D97" s="186" t="s">
        <v>1070</v>
      </c>
      <c r="E97" s="186" t="s">
        <v>941</v>
      </c>
      <c r="F97" s="186">
        <v>2024</v>
      </c>
      <c r="G97" s="186" t="s">
        <v>1013</v>
      </c>
      <c r="H97" s="186">
        <v>176.88634583931</v>
      </c>
      <c r="I97" s="186">
        <v>206.36740347919502</v>
      </c>
      <c r="J97" s="186" t="s">
        <v>970</v>
      </c>
      <c r="K97" s="186" t="s">
        <v>941</v>
      </c>
    </row>
    <row r="98" spans="1:11" x14ac:dyDescent="0.45">
      <c r="A98" s="186" t="s">
        <v>336</v>
      </c>
      <c r="B98" s="186" t="s">
        <v>1067</v>
      </c>
      <c r="C98" s="186" t="s">
        <v>1069</v>
      </c>
      <c r="D98" s="186" t="s">
        <v>1070</v>
      </c>
      <c r="E98" s="186" t="s">
        <v>941</v>
      </c>
      <c r="F98" s="186">
        <v>2025</v>
      </c>
      <c r="G98" s="186" t="s">
        <v>1013</v>
      </c>
      <c r="H98" s="186">
        <v>177.56407839257</v>
      </c>
      <c r="I98" s="186">
        <v>207.15809145799835</v>
      </c>
      <c r="J98" s="186" t="s">
        <v>970</v>
      </c>
      <c r="K98" s="186" t="s">
        <v>941</v>
      </c>
    </row>
    <row r="99" spans="1:11" x14ac:dyDescent="0.45">
      <c r="A99" s="186" t="s">
        <v>336</v>
      </c>
      <c r="B99" s="186" t="s">
        <v>1067</v>
      </c>
      <c r="C99" s="186" t="s">
        <v>1069</v>
      </c>
      <c r="D99" s="186" t="s">
        <v>1070</v>
      </c>
      <c r="E99" s="186" t="s">
        <v>941</v>
      </c>
      <c r="F99" s="186">
        <v>2026</v>
      </c>
      <c r="G99" s="186" t="s">
        <v>1013</v>
      </c>
      <c r="H99" s="186">
        <v>177.91964709172399</v>
      </c>
      <c r="I99" s="186">
        <v>207.57292160701132</v>
      </c>
      <c r="J99" s="186" t="s">
        <v>970</v>
      </c>
      <c r="K99" s="186" t="s">
        <v>941</v>
      </c>
    </row>
    <row r="100" spans="1:11" x14ac:dyDescent="0.45">
      <c r="A100" s="186" t="s">
        <v>336</v>
      </c>
      <c r="B100" s="186" t="s">
        <v>1067</v>
      </c>
      <c r="C100" s="186" t="s">
        <v>1069</v>
      </c>
      <c r="D100" s="186" t="s">
        <v>1070</v>
      </c>
      <c r="E100" s="186" t="s">
        <v>941</v>
      </c>
      <c r="F100" s="186">
        <v>2027</v>
      </c>
      <c r="G100" s="186" t="s">
        <v>1013</v>
      </c>
      <c r="H100" s="186">
        <v>178.275215790879</v>
      </c>
      <c r="I100" s="186">
        <v>207.98775175602552</v>
      </c>
      <c r="J100" s="186" t="s">
        <v>970</v>
      </c>
      <c r="K100" s="186" t="s">
        <v>941</v>
      </c>
    </row>
    <row r="101" spans="1:11" x14ac:dyDescent="0.45">
      <c r="A101" s="186" t="s">
        <v>336</v>
      </c>
      <c r="B101" s="186" t="s">
        <v>1067</v>
      </c>
      <c r="C101" s="186" t="s">
        <v>1069</v>
      </c>
      <c r="D101" s="186" t="s">
        <v>1070</v>
      </c>
      <c r="E101" s="186" t="s">
        <v>941</v>
      </c>
      <c r="F101" s="186">
        <v>2028</v>
      </c>
      <c r="G101" s="186" t="s">
        <v>1013</v>
      </c>
      <c r="H101" s="186">
        <v>178.63078449003299</v>
      </c>
      <c r="I101" s="186">
        <v>208.40258190503852</v>
      </c>
      <c r="J101" s="186" t="s">
        <v>970</v>
      </c>
      <c r="K101" s="186" t="s">
        <v>941</v>
      </c>
    </row>
    <row r="102" spans="1:11" x14ac:dyDescent="0.45">
      <c r="A102" s="186" t="s">
        <v>336</v>
      </c>
      <c r="B102" s="186" t="s">
        <v>1067</v>
      </c>
      <c r="C102" s="186" t="s">
        <v>1069</v>
      </c>
      <c r="D102" s="186" t="s">
        <v>1070</v>
      </c>
      <c r="E102" s="186" t="s">
        <v>941</v>
      </c>
      <c r="F102" s="186">
        <v>2029</v>
      </c>
      <c r="G102" s="186" t="s">
        <v>1013</v>
      </c>
      <c r="H102" s="186">
        <v>178.98635318918801</v>
      </c>
      <c r="I102" s="186">
        <v>208.81741205405268</v>
      </c>
      <c r="J102" s="186" t="s">
        <v>970</v>
      </c>
      <c r="K102" s="186" t="s">
        <v>941</v>
      </c>
    </row>
    <row r="103" spans="1:11" x14ac:dyDescent="0.45">
      <c r="A103" s="186" t="s">
        <v>336</v>
      </c>
      <c r="B103" s="186" t="s">
        <v>1067</v>
      </c>
      <c r="C103" s="186" t="s">
        <v>1069</v>
      </c>
      <c r="D103" s="186" t="s">
        <v>1070</v>
      </c>
      <c r="E103" s="186" t="s">
        <v>941</v>
      </c>
      <c r="F103" s="186">
        <v>2030</v>
      </c>
      <c r="G103" s="186" t="s">
        <v>1013</v>
      </c>
      <c r="H103" s="186">
        <v>179.341921888342</v>
      </c>
      <c r="I103" s="186">
        <v>209.23224220306568</v>
      </c>
      <c r="J103" s="186" t="s">
        <v>970</v>
      </c>
      <c r="K103" s="186" t="s">
        <v>941</v>
      </c>
    </row>
    <row r="104" spans="1:11" x14ac:dyDescent="0.45">
      <c r="A104" s="186" t="s">
        <v>336</v>
      </c>
      <c r="B104" s="186" t="s">
        <v>1067</v>
      </c>
      <c r="C104" s="186" t="s">
        <v>1069</v>
      </c>
      <c r="D104" s="186" t="s">
        <v>1070</v>
      </c>
      <c r="E104" s="186" t="s">
        <v>941</v>
      </c>
      <c r="F104" s="186">
        <v>2031</v>
      </c>
      <c r="G104" s="186" t="s">
        <v>1013</v>
      </c>
      <c r="H104" s="186">
        <v>179.43764692492499</v>
      </c>
      <c r="I104" s="186">
        <v>209.3439214124125</v>
      </c>
      <c r="J104" s="186" t="s">
        <v>970</v>
      </c>
      <c r="K104" s="186" t="s">
        <v>941</v>
      </c>
    </row>
    <row r="105" spans="1:11" x14ac:dyDescent="0.45">
      <c r="A105" s="186" t="s">
        <v>336</v>
      </c>
      <c r="B105" s="186" t="s">
        <v>1067</v>
      </c>
      <c r="C105" s="186" t="s">
        <v>1069</v>
      </c>
      <c r="D105" s="186" t="s">
        <v>1070</v>
      </c>
      <c r="E105" s="186" t="s">
        <v>941</v>
      </c>
      <c r="F105" s="186">
        <v>2032</v>
      </c>
      <c r="G105" s="186" t="s">
        <v>1013</v>
      </c>
      <c r="H105" s="186">
        <v>179.53337196150699</v>
      </c>
      <c r="I105" s="186">
        <v>209.45560062175815</v>
      </c>
      <c r="J105" s="186" t="s">
        <v>970</v>
      </c>
      <c r="K105" s="186" t="s">
        <v>941</v>
      </c>
    </row>
    <row r="106" spans="1:11" x14ac:dyDescent="0.45">
      <c r="A106" s="186" t="s">
        <v>336</v>
      </c>
      <c r="B106" s="186" t="s">
        <v>1067</v>
      </c>
      <c r="C106" s="186" t="s">
        <v>1069</v>
      </c>
      <c r="D106" s="186" t="s">
        <v>1070</v>
      </c>
      <c r="E106" s="186" t="s">
        <v>941</v>
      </c>
      <c r="F106" s="186">
        <v>2033</v>
      </c>
      <c r="G106" s="186" t="s">
        <v>1013</v>
      </c>
      <c r="H106" s="186">
        <v>179.62909699808901</v>
      </c>
      <c r="I106" s="186">
        <v>209.56727983110386</v>
      </c>
      <c r="J106" s="186" t="s">
        <v>970</v>
      </c>
      <c r="K106" s="186" t="s">
        <v>941</v>
      </c>
    </row>
    <row r="107" spans="1:11" x14ac:dyDescent="0.45">
      <c r="A107" s="186" t="s">
        <v>336</v>
      </c>
      <c r="B107" s="186" t="s">
        <v>1067</v>
      </c>
      <c r="C107" s="186" t="s">
        <v>1069</v>
      </c>
      <c r="D107" s="186" t="s">
        <v>1070</v>
      </c>
      <c r="E107" s="186" t="s">
        <v>941</v>
      </c>
      <c r="F107" s="186">
        <v>2034</v>
      </c>
      <c r="G107" s="186" t="s">
        <v>1013</v>
      </c>
      <c r="H107" s="186">
        <v>179.72482203467101</v>
      </c>
      <c r="I107" s="186">
        <v>209.67895904044951</v>
      </c>
      <c r="J107" s="186" t="s">
        <v>970</v>
      </c>
      <c r="K107" s="186" t="s">
        <v>941</v>
      </c>
    </row>
    <row r="108" spans="1:11" x14ac:dyDescent="0.45">
      <c r="A108" s="186" t="s">
        <v>336</v>
      </c>
      <c r="B108" s="186" t="s">
        <v>1067</v>
      </c>
      <c r="C108" s="186" t="s">
        <v>1069</v>
      </c>
      <c r="D108" s="186" t="s">
        <v>1070</v>
      </c>
      <c r="E108" s="186" t="s">
        <v>941</v>
      </c>
      <c r="F108" s="186">
        <v>2035</v>
      </c>
      <c r="G108" s="186" t="s">
        <v>1013</v>
      </c>
      <c r="H108" s="186">
        <v>179.820547071253</v>
      </c>
      <c r="I108" s="186">
        <v>209.79063824979519</v>
      </c>
      <c r="J108" s="186" t="s">
        <v>970</v>
      </c>
      <c r="K108" s="186" t="s">
        <v>941</v>
      </c>
    </row>
    <row r="109" spans="1:11" x14ac:dyDescent="0.45">
      <c r="A109" s="186" t="s">
        <v>336</v>
      </c>
      <c r="B109" s="186" t="s">
        <v>1067</v>
      </c>
      <c r="C109" s="186" t="s">
        <v>1069</v>
      </c>
      <c r="D109" s="186" t="s">
        <v>1070</v>
      </c>
      <c r="E109" s="186" t="s">
        <v>941</v>
      </c>
      <c r="F109" s="186">
        <v>2036</v>
      </c>
      <c r="G109" s="186" t="s">
        <v>1013</v>
      </c>
      <c r="H109" s="186">
        <v>179.743924626976</v>
      </c>
      <c r="I109" s="186">
        <v>209.70124539813867</v>
      </c>
      <c r="J109" s="186" t="s">
        <v>970</v>
      </c>
      <c r="K109" s="186" t="s">
        <v>941</v>
      </c>
    </row>
    <row r="110" spans="1:11" x14ac:dyDescent="0.45">
      <c r="A110" s="186" t="s">
        <v>336</v>
      </c>
      <c r="B110" s="186" t="s">
        <v>1067</v>
      </c>
      <c r="C110" s="186" t="s">
        <v>1069</v>
      </c>
      <c r="D110" s="186" t="s">
        <v>1070</v>
      </c>
      <c r="E110" s="186" t="s">
        <v>941</v>
      </c>
      <c r="F110" s="186">
        <v>2037</v>
      </c>
      <c r="G110" s="186" t="s">
        <v>1013</v>
      </c>
      <c r="H110" s="186">
        <v>179.66730218269799</v>
      </c>
      <c r="I110" s="186">
        <v>209.611852546481</v>
      </c>
      <c r="J110" s="186" t="s">
        <v>970</v>
      </c>
      <c r="K110" s="186" t="s">
        <v>941</v>
      </c>
    </row>
    <row r="111" spans="1:11" x14ac:dyDescent="0.45">
      <c r="A111" s="186" t="s">
        <v>336</v>
      </c>
      <c r="B111" s="186" t="s">
        <v>1067</v>
      </c>
      <c r="C111" s="186" t="s">
        <v>1069</v>
      </c>
      <c r="D111" s="186" t="s">
        <v>1070</v>
      </c>
      <c r="E111" s="186" t="s">
        <v>941</v>
      </c>
      <c r="F111" s="186">
        <v>2038</v>
      </c>
      <c r="G111" s="186" t="s">
        <v>1013</v>
      </c>
      <c r="H111" s="186">
        <v>179.59067973841999</v>
      </c>
      <c r="I111" s="186">
        <v>209.52245969482334</v>
      </c>
      <c r="J111" s="186" t="s">
        <v>970</v>
      </c>
      <c r="K111" s="186" t="s">
        <v>941</v>
      </c>
    </row>
    <row r="112" spans="1:11" x14ac:dyDescent="0.45">
      <c r="A112" s="186" t="s">
        <v>336</v>
      </c>
      <c r="B112" s="186" t="s">
        <v>1067</v>
      </c>
      <c r="C112" s="186" t="s">
        <v>1069</v>
      </c>
      <c r="D112" s="186" t="s">
        <v>1070</v>
      </c>
      <c r="E112" s="186" t="s">
        <v>941</v>
      </c>
      <c r="F112" s="186">
        <v>2039</v>
      </c>
      <c r="G112" s="186" t="s">
        <v>1013</v>
      </c>
      <c r="H112" s="186">
        <v>179.51405729414299</v>
      </c>
      <c r="I112" s="186">
        <v>209.43306684316684</v>
      </c>
      <c r="J112" s="186" t="s">
        <v>970</v>
      </c>
      <c r="K112" s="186" t="s">
        <v>941</v>
      </c>
    </row>
    <row r="113" spans="1:11" x14ac:dyDescent="0.45">
      <c r="A113" s="186" t="s">
        <v>336</v>
      </c>
      <c r="B113" s="186" t="s">
        <v>1067</v>
      </c>
      <c r="C113" s="186" t="s">
        <v>1069</v>
      </c>
      <c r="D113" s="186" t="s">
        <v>1070</v>
      </c>
      <c r="E113" s="186" t="s">
        <v>941</v>
      </c>
      <c r="F113" s="186">
        <v>2040</v>
      </c>
      <c r="G113" s="186" t="s">
        <v>1013</v>
      </c>
      <c r="H113" s="186">
        <v>179.43743484986501</v>
      </c>
      <c r="I113" s="186">
        <v>209.34367399150921</v>
      </c>
      <c r="J113" s="186" t="s">
        <v>970</v>
      </c>
      <c r="K113" s="186" t="s">
        <v>941</v>
      </c>
    </row>
    <row r="114" spans="1:11" x14ac:dyDescent="0.45">
      <c r="A114" s="186" t="s">
        <v>336</v>
      </c>
      <c r="B114" s="186" t="s">
        <v>1067</v>
      </c>
      <c r="C114" s="186" t="s">
        <v>1069</v>
      </c>
      <c r="D114" s="186" t="s">
        <v>1070</v>
      </c>
      <c r="E114" s="186" t="s">
        <v>941</v>
      </c>
      <c r="F114" s="186">
        <v>2041</v>
      </c>
      <c r="G114" s="186" t="s">
        <v>1013</v>
      </c>
      <c r="H114" s="186">
        <v>179.05243755962101</v>
      </c>
      <c r="I114" s="186">
        <v>208.89451048622453</v>
      </c>
      <c r="J114" s="186" t="s">
        <v>970</v>
      </c>
      <c r="K114" s="186" t="s">
        <v>941</v>
      </c>
    </row>
    <row r="115" spans="1:11" x14ac:dyDescent="0.45">
      <c r="A115" s="186" t="s">
        <v>336</v>
      </c>
      <c r="B115" s="186" t="s">
        <v>1067</v>
      </c>
      <c r="C115" s="186" t="s">
        <v>1069</v>
      </c>
      <c r="D115" s="186" t="s">
        <v>1070</v>
      </c>
      <c r="E115" s="186" t="s">
        <v>941</v>
      </c>
      <c r="F115" s="186">
        <v>2042</v>
      </c>
      <c r="G115" s="186" t="s">
        <v>1013</v>
      </c>
      <c r="H115" s="186">
        <v>178.66744026937701</v>
      </c>
      <c r="I115" s="186">
        <v>208.44534698093986</v>
      </c>
      <c r="J115" s="186" t="s">
        <v>970</v>
      </c>
      <c r="K115" s="186" t="s">
        <v>941</v>
      </c>
    </row>
    <row r="116" spans="1:11" x14ac:dyDescent="0.45">
      <c r="A116" s="186" t="s">
        <v>336</v>
      </c>
      <c r="B116" s="186" t="s">
        <v>1067</v>
      </c>
      <c r="C116" s="186" t="s">
        <v>1069</v>
      </c>
      <c r="D116" s="186" t="s">
        <v>1070</v>
      </c>
      <c r="E116" s="186" t="s">
        <v>941</v>
      </c>
      <c r="F116" s="186">
        <v>2043</v>
      </c>
      <c r="G116" s="186" t="s">
        <v>1013</v>
      </c>
      <c r="H116" s="186">
        <v>178.28244297913301</v>
      </c>
      <c r="I116" s="186">
        <v>207.99618347565519</v>
      </c>
      <c r="J116" s="186" t="s">
        <v>970</v>
      </c>
      <c r="K116" s="186" t="s">
        <v>941</v>
      </c>
    </row>
    <row r="117" spans="1:11" x14ac:dyDescent="0.45">
      <c r="A117" s="186" t="s">
        <v>336</v>
      </c>
      <c r="B117" s="186" t="s">
        <v>1067</v>
      </c>
      <c r="C117" s="186" t="s">
        <v>1069</v>
      </c>
      <c r="D117" s="186" t="s">
        <v>1070</v>
      </c>
      <c r="E117" s="186" t="s">
        <v>941</v>
      </c>
      <c r="F117" s="186">
        <v>2044</v>
      </c>
      <c r="G117" s="186" t="s">
        <v>1013</v>
      </c>
      <c r="H117" s="186">
        <v>177.89744568888801</v>
      </c>
      <c r="I117" s="186">
        <v>207.54701997036935</v>
      </c>
      <c r="J117" s="186" t="s">
        <v>970</v>
      </c>
      <c r="K117" s="186" t="s">
        <v>941</v>
      </c>
    </row>
    <row r="118" spans="1:11" x14ac:dyDescent="0.45">
      <c r="A118" s="186" t="s">
        <v>336</v>
      </c>
      <c r="B118" s="186" t="s">
        <v>1067</v>
      </c>
      <c r="C118" s="186" t="s">
        <v>1069</v>
      </c>
      <c r="D118" s="186" t="s">
        <v>1070</v>
      </c>
      <c r="E118" s="186" t="s">
        <v>941</v>
      </c>
      <c r="F118" s="186">
        <v>2045</v>
      </c>
      <c r="G118" s="186" t="s">
        <v>1013</v>
      </c>
      <c r="H118" s="186">
        <v>177.51244839864401</v>
      </c>
      <c r="I118" s="186">
        <v>207.0978564650847</v>
      </c>
      <c r="J118" s="186" t="s">
        <v>970</v>
      </c>
      <c r="K118" s="186" t="s">
        <v>941</v>
      </c>
    </row>
    <row r="119" spans="1:11" x14ac:dyDescent="0.45">
      <c r="A119" s="186" t="s">
        <v>336</v>
      </c>
      <c r="B119" s="186" t="s">
        <v>1067</v>
      </c>
      <c r="C119" s="186" t="s">
        <v>1069</v>
      </c>
      <c r="D119" s="186" t="s">
        <v>1070</v>
      </c>
      <c r="E119" s="186" t="s">
        <v>941</v>
      </c>
      <c r="F119" s="186">
        <v>2046</v>
      </c>
      <c r="G119" s="186" t="s">
        <v>1013</v>
      </c>
      <c r="H119" s="186">
        <v>176.99619331567499</v>
      </c>
      <c r="I119" s="186">
        <v>206.4955588682875</v>
      </c>
      <c r="J119" s="186" t="s">
        <v>970</v>
      </c>
      <c r="K119" s="186" t="s">
        <v>941</v>
      </c>
    </row>
    <row r="120" spans="1:11" x14ac:dyDescent="0.45">
      <c r="A120" s="186" t="s">
        <v>336</v>
      </c>
      <c r="B120" s="186" t="s">
        <v>1067</v>
      </c>
      <c r="C120" s="186" t="s">
        <v>1069</v>
      </c>
      <c r="D120" s="186" t="s">
        <v>1070</v>
      </c>
      <c r="E120" s="186" t="s">
        <v>941</v>
      </c>
      <c r="F120" s="186">
        <v>2047</v>
      </c>
      <c r="G120" s="186" t="s">
        <v>1013</v>
      </c>
      <c r="H120" s="186">
        <v>176.479938232705</v>
      </c>
      <c r="I120" s="186">
        <v>205.89326127148917</v>
      </c>
      <c r="J120" s="186" t="s">
        <v>970</v>
      </c>
      <c r="K120" s="186" t="s">
        <v>941</v>
      </c>
    </row>
    <row r="121" spans="1:11" x14ac:dyDescent="0.45">
      <c r="A121" s="186" t="s">
        <v>336</v>
      </c>
      <c r="B121" s="186" t="s">
        <v>1067</v>
      </c>
      <c r="C121" s="186" t="s">
        <v>1069</v>
      </c>
      <c r="D121" s="186" t="s">
        <v>1070</v>
      </c>
      <c r="E121" s="186" t="s">
        <v>941</v>
      </c>
      <c r="F121" s="186">
        <v>2048</v>
      </c>
      <c r="G121" s="186" t="s">
        <v>1013</v>
      </c>
      <c r="H121" s="186">
        <v>175.963683149735</v>
      </c>
      <c r="I121" s="186">
        <v>205.29096367469086</v>
      </c>
      <c r="J121" s="186" t="s">
        <v>970</v>
      </c>
      <c r="K121" s="186" t="s">
        <v>941</v>
      </c>
    </row>
    <row r="122" spans="1:11" x14ac:dyDescent="0.45">
      <c r="A122" s="186" t="s">
        <v>336</v>
      </c>
      <c r="B122" s="186" t="s">
        <v>1067</v>
      </c>
      <c r="C122" s="186" t="s">
        <v>1069</v>
      </c>
      <c r="D122" s="186" t="s">
        <v>1070</v>
      </c>
      <c r="E122" s="186" t="s">
        <v>941</v>
      </c>
      <c r="F122" s="186">
        <v>2049</v>
      </c>
      <c r="G122" s="186" t="s">
        <v>1013</v>
      </c>
      <c r="H122" s="186">
        <v>175.44742806676501</v>
      </c>
      <c r="I122" s="186">
        <v>204.68866607789252</v>
      </c>
      <c r="J122" s="186" t="s">
        <v>970</v>
      </c>
      <c r="K122" s="186" t="s">
        <v>941</v>
      </c>
    </row>
    <row r="123" spans="1:11" x14ac:dyDescent="0.45">
      <c r="A123" s="186" t="s">
        <v>336</v>
      </c>
      <c r="B123" s="186" t="s">
        <v>1067</v>
      </c>
      <c r="C123" s="186" t="s">
        <v>1069</v>
      </c>
      <c r="D123" s="186" t="s">
        <v>1070</v>
      </c>
      <c r="E123" s="186" t="s">
        <v>941</v>
      </c>
      <c r="F123" s="186">
        <v>2050</v>
      </c>
      <c r="G123" s="186" t="s">
        <v>1013</v>
      </c>
      <c r="H123" s="186">
        <v>174.93117298379599</v>
      </c>
      <c r="I123" s="186">
        <v>204.08636848109532</v>
      </c>
      <c r="J123" s="186" t="s">
        <v>970</v>
      </c>
      <c r="K123" s="186" t="s">
        <v>941</v>
      </c>
    </row>
    <row r="124" spans="1:11" x14ac:dyDescent="0.45">
      <c r="A124" s="186" t="s">
        <v>336</v>
      </c>
      <c r="B124" s="186" t="s">
        <v>1067</v>
      </c>
      <c r="C124" s="186" t="s">
        <v>1069</v>
      </c>
      <c r="D124" s="186" t="s">
        <v>1071</v>
      </c>
      <c r="E124" s="186" t="s">
        <v>941</v>
      </c>
      <c r="F124" s="186">
        <v>1990</v>
      </c>
      <c r="G124" s="186" t="s">
        <v>1013</v>
      </c>
      <c r="H124" s="186">
        <v>37.154464779926101</v>
      </c>
      <c r="I124" s="186">
        <v>43.346875576580452</v>
      </c>
      <c r="J124" s="186" t="s">
        <v>970</v>
      </c>
      <c r="K124" s="186" t="s">
        <v>941</v>
      </c>
    </row>
    <row r="125" spans="1:11" x14ac:dyDescent="0.45">
      <c r="A125" s="186" t="s">
        <v>336</v>
      </c>
      <c r="B125" s="186" t="s">
        <v>1067</v>
      </c>
      <c r="C125" s="186" t="s">
        <v>1069</v>
      </c>
      <c r="D125" s="186" t="s">
        <v>1071</v>
      </c>
      <c r="E125" s="186" t="s">
        <v>941</v>
      </c>
      <c r="F125" s="186">
        <v>1991</v>
      </c>
      <c r="G125" s="186" t="s">
        <v>1013</v>
      </c>
      <c r="H125" s="186">
        <v>38.879933304332397</v>
      </c>
      <c r="I125" s="186">
        <v>45.359922188387799</v>
      </c>
      <c r="J125" s="186" t="s">
        <v>970</v>
      </c>
      <c r="K125" s="186" t="s">
        <v>941</v>
      </c>
    </row>
    <row r="126" spans="1:11" x14ac:dyDescent="0.45">
      <c r="A126" s="186" t="s">
        <v>336</v>
      </c>
      <c r="B126" s="186" t="s">
        <v>1067</v>
      </c>
      <c r="C126" s="186" t="s">
        <v>1069</v>
      </c>
      <c r="D126" s="186" t="s">
        <v>1071</v>
      </c>
      <c r="E126" s="186" t="s">
        <v>941</v>
      </c>
      <c r="F126" s="186">
        <v>1992</v>
      </c>
      <c r="G126" s="186" t="s">
        <v>1013</v>
      </c>
      <c r="H126" s="186">
        <v>37.508644724204501</v>
      </c>
      <c r="I126" s="186">
        <v>43.760085511571923</v>
      </c>
      <c r="J126" s="186" t="s">
        <v>970</v>
      </c>
      <c r="K126" s="186" t="s">
        <v>941</v>
      </c>
    </row>
    <row r="127" spans="1:11" x14ac:dyDescent="0.45">
      <c r="A127" s="186" t="s">
        <v>336</v>
      </c>
      <c r="B127" s="186" t="s">
        <v>1067</v>
      </c>
      <c r="C127" s="186" t="s">
        <v>1069</v>
      </c>
      <c r="D127" s="186" t="s">
        <v>1071</v>
      </c>
      <c r="E127" s="186" t="s">
        <v>941</v>
      </c>
      <c r="F127" s="186">
        <v>1993</v>
      </c>
      <c r="G127" s="186" t="s">
        <v>1013</v>
      </c>
      <c r="H127" s="186">
        <v>39.226676362612302</v>
      </c>
      <c r="I127" s="186">
        <v>45.764455756381025</v>
      </c>
      <c r="J127" s="186" t="s">
        <v>970</v>
      </c>
      <c r="K127" s="186" t="s">
        <v>941</v>
      </c>
    </row>
    <row r="128" spans="1:11" x14ac:dyDescent="0.45">
      <c r="A128" s="186" t="s">
        <v>336</v>
      </c>
      <c r="B128" s="186" t="s">
        <v>1067</v>
      </c>
      <c r="C128" s="186" t="s">
        <v>1069</v>
      </c>
      <c r="D128" s="186" t="s">
        <v>1071</v>
      </c>
      <c r="E128" s="186" t="s">
        <v>941</v>
      </c>
      <c r="F128" s="186">
        <v>1994</v>
      </c>
      <c r="G128" s="186" t="s">
        <v>1013</v>
      </c>
      <c r="H128" s="186">
        <v>41.9666766848283</v>
      </c>
      <c r="I128" s="186">
        <v>48.96112279896635</v>
      </c>
      <c r="J128" s="186" t="s">
        <v>970</v>
      </c>
      <c r="K128" s="186" t="s">
        <v>941</v>
      </c>
    </row>
    <row r="129" spans="1:11" x14ac:dyDescent="0.45">
      <c r="A129" s="186" t="s">
        <v>336</v>
      </c>
      <c r="B129" s="186" t="s">
        <v>1067</v>
      </c>
      <c r="C129" s="186" t="s">
        <v>1069</v>
      </c>
      <c r="D129" s="186" t="s">
        <v>1071</v>
      </c>
      <c r="E129" s="186" t="s">
        <v>941</v>
      </c>
      <c r="F129" s="186">
        <v>1995</v>
      </c>
      <c r="G129" s="186" t="s">
        <v>1013</v>
      </c>
      <c r="H129" s="186">
        <v>43.284570802827197</v>
      </c>
      <c r="I129" s="186">
        <v>50.498665936631731</v>
      </c>
      <c r="J129" s="186" t="s">
        <v>970</v>
      </c>
      <c r="K129" s="186" t="s">
        <v>941</v>
      </c>
    </row>
    <row r="130" spans="1:11" x14ac:dyDescent="0.45">
      <c r="A130" s="186" t="s">
        <v>336</v>
      </c>
      <c r="B130" s="186" t="s">
        <v>1067</v>
      </c>
      <c r="C130" s="186" t="s">
        <v>1069</v>
      </c>
      <c r="D130" s="186" t="s">
        <v>1071</v>
      </c>
      <c r="E130" s="186" t="s">
        <v>941</v>
      </c>
      <c r="F130" s="186">
        <v>1996</v>
      </c>
      <c r="G130" s="186" t="s">
        <v>1013</v>
      </c>
      <c r="H130" s="186">
        <v>42.5889184136796</v>
      </c>
      <c r="I130" s="186">
        <v>49.687071482626202</v>
      </c>
      <c r="J130" s="186" t="s">
        <v>970</v>
      </c>
      <c r="K130" s="186" t="s">
        <v>941</v>
      </c>
    </row>
    <row r="131" spans="1:11" x14ac:dyDescent="0.45">
      <c r="A131" s="186" t="s">
        <v>336</v>
      </c>
      <c r="B131" s="186" t="s">
        <v>1067</v>
      </c>
      <c r="C131" s="186" t="s">
        <v>1069</v>
      </c>
      <c r="D131" s="186" t="s">
        <v>1071</v>
      </c>
      <c r="E131" s="186" t="s">
        <v>941</v>
      </c>
      <c r="F131" s="186">
        <v>1997</v>
      </c>
      <c r="G131" s="186" t="s">
        <v>1013</v>
      </c>
      <c r="H131" s="186">
        <v>44.661757222222498</v>
      </c>
      <c r="I131" s="186">
        <v>52.105383425926249</v>
      </c>
      <c r="J131" s="186" t="s">
        <v>970</v>
      </c>
      <c r="K131" s="186" t="s">
        <v>941</v>
      </c>
    </row>
    <row r="132" spans="1:11" x14ac:dyDescent="0.45">
      <c r="A132" s="186" t="s">
        <v>336</v>
      </c>
      <c r="B132" s="186" t="s">
        <v>1067</v>
      </c>
      <c r="C132" s="186" t="s">
        <v>1069</v>
      </c>
      <c r="D132" s="186" t="s">
        <v>1071</v>
      </c>
      <c r="E132" s="186" t="s">
        <v>941</v>
      </c>
      <c r="F132" s="186">
        <v>1998</v>
      </c>
      <c r="G132" s="186" t="s">
        <v>1013</v>
      </c>
      <c r="H132" s="186">
        <v>48.722386960294997</v>
      </c>
      <c r="I132" s="186">
        <v>56.842784787010835</v>
      </c>
      <c r="J132" s="186" t="s">
        <v>970</v>
      </c>
      <c r="K132" s="186" t="s">
        <v>941</v>
      </c>
    </row>
    <row r="133" spans="1:11" x14ac:dyDescent="0.45">
      <c r="A133" s="186" t="s">
        <v>336</v>
      </c>
      <c r="B133" s="186" t="s">
        <v>1067</v>
      </c>
      <c r="C133" s="186" t="s">
        <v>1069</v>
      </c>
      <c r="D133" s="186" t="s">
        <v>1071</v>
      </c>
      <c r="E133" s="186" t="s">
        <v>941</v>
      </c>
      <c r="F133" s="186">
        <v>1999</v>
      </c>
      <c r="G133" s="186" t="s">
        <v>1013</v>
      </c>
      <c r="H133" s="186">
        <v>49.289874613043999</v>
      </c>
      <c r="I133" s="186">
        <v>57.504853715218005</v>
      </c>
      <c r="J133" s="186" t="s">
        <v>970</v>
      </c>
      <c r="K133" s="186" t="s">
        <v>941</v>
      </c>
    </row>
    <row r="134" spans="1:11" x14ac:dyDescent="0.45">
      <c r="A134" s="186" t="s">
        <v>336</v>
      </c>
      <c r="B134" s="186" t="s">
        <v>1067</v>
      </c>
      <c r="C134" s="186" t="s">
        <v>1069</v>
      </c>
      <c r="D134" s="186" t="s">
        <v>1071</v>
      </c>
      <c r="E134" s="186" t="s">
        <v>941</v>
      </c>
      <c r="F134" s="186">
        <v>2000</v>
      </c>
      <c r="G134" s="186" t="s">
        <v>1013</v>
      </c>
      <c r="H134" s="186">
        <v>50.012741248643103</v>
      </c>
      <c r="I134" s="186">
        <v>58.348198123416957</v>
      </c>
      <c r="J134" s="186" t="s">
        <v>970</v>
      </c>
      <c r="K134" s="186" t="s">
        <v>941</v>
      </c>
    </row>
    <row r="135" spans="1:11" x14ac:dyDescent="0.45">
      <c r="A135" s="186" t="s">
        <v>336</v>
      </c>
      <c r="B135" s="186" t="s">
        <v>1067</v>
      </c>
      <c r="C135" s="186" t="s">
        <v>1069</v>
      </c>
      <c r="D135" s="186" t="s">
        <v>1071</v>
      </c>
      <c r="E135" s="186" t="s">
        <v>941</v>
      </c>
      <c r="F135" s="186">
        <v>2001</v>
      </c>
      <c r="G135" s="186" t="s">
        <v>1013</v>
      </c>
      <c r="H135" s="186">
        <v>52.210322728733097</v>
      </c>
      <c r="I135" s="186">
        <v>60.912043183521952</v>
      </c>
      <c r="J135" s="186" t="s">
        <v>970</v>
      </c>
      <c r="K135" s="186" t="s">
        <v>941</v>
      </c>
    </row>
    <row r="136" spans="1:11" x14ac:dyDescent="0.45">
      <c r="A136" s="186" t="s">
        <v>336</v>
      </c>
      <c r="B136" s="186" t="s">
        <v>1067</v>
      </c>
      <c r="C136" s="186" t="s">
        <v>1069</v>
      </c>
      <c r="D136" s="186" t="s">
        <v>1071</v>
      </c>
      <c r="E136" s="186" t="s">
        <v>941</v>
      </c>
      <c r="F136" s="186">
        <v>2002</v>
      </c>
      <c r="G136" s="186" t="s">
        <v>1013</v>
      </c>
      <c r="H136" s="186">
        <v>53.536595621857501</v>
      </c>
      <c r="I136" s="186">
        <v>62.459361558833756</v>
      </c>
      <c r="J136" s="186" t="s">
        <v>970</v>
      </c>
      <c r="K136" s="186" t="s">
        <v>941</v>
      </c>
    </row>
    <row r="137" spans="1:11" x14ac:dyDescent="0.45">
      <c r="A137" s="186" t="s">
        <v>336</v>
      </c>
      <c r="B137" s="186" t="s">
        <v>1067</v>
      </c>
      <c r="C137" s="186" t="s">
        <v>1069</v>
      </c>
      <c r="D137" s="186" t="s">
        <v>1071</v>
      </c>
      <c r="E137" s="186" t="s">
        <v>941</v>
      </c>
      <c r="F137" s="186">
        <v>2003</v>
      </c>
      <c r="G137" s="186" t="s">
        <v>1013</v>
      </c>
      <c r="H137" s="186">
        <v>54.3714814218621</v>
      </c>
      <c r="I137" s="186">
        <v>63.433394992172452</v>
      </c>
      <c r="J137" s="186" t="s">
        <v>970</v>
      </c>
      <c r="K137" s="186" t="s">
        <v>941</v>
      </c>
    </row>
    <row r="138" spans="1:11" x14ac:dyDescent="0.45">
      <c r="A138" s="186" t="s">
        <v>336</v>
      </c>
      <c r="B138" s="186" t="s">
        <v>1067</v>
      </c>
      <c r="C138" s="186" t="s">
        <v>1069</v>
      </c>
      <c r="D138" s="186" t="s">
        <v>1071</v>
      </c>
      <c r="E138" s="186" t="s">
        <v>941</v>
      </c>
      <c r="F138" s="186">
        <v>2004</v>
      </c>
      <c r="G138" s="186" t="s">
        <v>1013</v>
      </c>
      <c r="H138" s="186">
        <v>53.054386871597501</v>
      </c>
      <c r="I138" s="186">
        <v>61.89678468353042</v>
      </c>
      <c r="J138" s="186" t="s">
        <v>970</v>
      </c>
      <c r="K138" s="186" t="s">
        <v>941</v>
      </c>
    </row>
    <row r="139" spans="1:11" x14ac:dyDescent="0.45">
      <c r="A139" s="186" t="s">
        <v>336</v>
      </c>
      <c r="B139" s="186" t="s">
        <v>1067</v>
      </c>
      <c r="C139" s="186" t="s">
        <v>1069</v>
      </c>
      <c r="D139" s="186" t="s">
        <v>1071</v>
      </c>
      <c r="E139" s="186" t="s">
        <v>941</v>
      </c>
      <c r="F139" s="186">
        <v>2005</v>
      </c>
      <c r="G139" s="186" t="s">
        <v>1013</v>
      </c>
      <c r="H139" s="186">
        <v>56.337553078249002</v>
      </c>
      <c r="I139" s="186">
        <v>65.727145257957176</v>
      </c>
      <c r="J139" s="186" t="s">
        <v>970</v>
      </c>
      <c r="K139" s="186" t="s">
        <v>941</v>
      </c>
    </row>
    <row r="140" spans="1:11" x14ac:dyDescent="0.45">
      <c r="A140" s="186" t="s">
        <v>336</v>
      </c>
      <c r="B140" s="186" t="s">
        <v>1067</v>
      </c>
      <c r="C140" s="186" t="s">
        <v>1069</v>
      </c>
      <c r="D140" s="186" t="s">
        <v>1071</v>
      </c>
      <c r="E140" s="186" t="s">
        <v>941</v>
      </c>
      <c r="F140" s="186">
        <v>2006</v>
      </c>
      <c r="G140" s="186" t="s">
        <v>1013</v>
      </c>
      <c r="H140" s="186">
        <v>56.952002484751198</v>
      </c>
      <c r="I140" s="186">
        <v>66.444002898876406</v>
      </c>
      <c r="J140" s="186" t="s">
        <v>970</v>
      </c>
      <c r="K140" s="186" t="s">
        <v>941</v>
      </c>
    </row>
    <row r="141" spans="1:11" x14ac:dyDescent="0.45">
      <c r="A141" s="186" t="s">
        <v>336</v>
      </c>
      <c r="B141" s="186" t="s">
        <v>1067</v>
      </c>
      <c r="C141" s="186" t="s">
        <v>1069</v>
      </c>
      <c r="D141" s="186" t="s">
        <v>1071</v>
      </c>
      <c r="E141" s="186" t="s">
        <v>941</v>
      </c>
      <c r="F141" s="186">
        <v>2007</v>
      </c>
      <c r="G141" s="186" t="s">
        <v>1013</v>
      </c>
      <c r="H141" s="186">
        <v>62.010427669941102</v>
      </c>
      <c r="I141" s="186">
        <v>72.34549894826462</v>
      </c>
      <c r="J141" s="186" t="s">
        <v>970</v>
      </c>
      <c r="K141" s="186" t="s">
        <v>941</v>
      </c>
    </row>
    <row r="142" spans="1:11" x14ac:dyDescent="0.45">
      <c r="A142" s="186" t="s">
        <v>336</v>
      </c>
      <c r="B142" s="186" t="s">
        <v>1067</v>
      </c>
      <c r="C142" s="186" t="s">
        <v>1069</v>
      </c>
      <c r="D142" s="186" t="s">
        <v>1071</v>
      </c>
      <c r="E142" s="186" t="s">
        <v>941</v>
      </c>
      <c r="F142" s="186">
        <v>2008</v>
      </c>
      <c r="G142" s="186" t="s">
        <v>1013</v>
      </c>
      <c r="H142" s="186">
        <v>61.363537565176301</v>
      </c>
      <c r="I142" s="186">
        <v>71.590793826039018</v>
      </c>
      <c r="J142" s="186" t="s">
        <v>970</v>
      </c>
      <c r="K142" s="186" t="s">
        <v>941</v>
      </c>
    </row>
    <row r="143" spans="1:11" x14ac:dyDescent="0.45">
      <c r="A143" s="186" t="s">
        <v>336</v>
      </c>
      <c r="B143" s="186" t="s">
        <v>1067</v>
      </c>
      <c r="C143" s="186" t="s">
        <v>1069</v>
      </c>
      <c r="D143" s="186" t="s">
        <v>1071</v>
      </c>
      <c r="E143" s="186" t="s">
        <v>941</v>
      </c>
      <c r="F143" s="186">
        <v>2009</v>
      </c>
      <c r="G143" s="186" t="s">
        <v>1013</v>
      </c>
      <c r="H143" s="186">
        <v>60.352198134444997</v>
      </c>
      <c r="I143" s="186">
        <v>70.410897823519164</v>
      </c>
      <c r="J143" s="186" t="s">
        <v>970</v>
      </c>
      <c r="K143" s="186" t="s">
        <v>941</v>
      </c>
    </row>
    <row r="144" spans="1:11" x14ac:dyDescent="0.45">
      <c r="A144" s="186" t="s">
        <v>336</v>
      </c>
      <c r="B144" s="186" t="s">
        <v>1067</v>
      </c>
      <c r="C144" s="186" t="s">
        <v>1069</v>
      </c>
      <c r="D144" s="186" t="s">
        <v>1071</v>
      </c>
      <c r="E144" s="186" t="s">
        <v>941</v>
      </c>
      <c r="F144" s="186">
        <v>2010</v>
      </c>
      <c r="G144" s="186" t="s">
        <v>1013</v>
      </c>
      <c r="H144" s="186">
        <v>62.051743967394103</v>
      </c>
      <c r="I144" s="186">
        <v>72.393701295293127</v>
      </c>
      <c r="J144" s="186" t="s">
        <v>970</v>
      </c>
      <c r="K144" s="186" t="s">
        <v>941</v>
      </c>
    </row>
    <row r="145" spans="1:11" x14ac:dyDescent="0.45">
      <c r="A145" s="186" t="s">
        <v>336</v>
      </c>
      <c r="B145" s="186" t="s">
        <v>1067</v>
      </c>
      <c r="C145" s="186" t="s">
        <v>1069</v>
      </c>
      <c r="D145" s="186" t="s">
        <v>1071</v>
      </c>
      <c r="E145" s="186" t="s">
        <v>941</v>
      </c>
      <c r="F145" s="186">
        <v>2011</v>
      </c>
      <c r="G145" s="186" t="s">
        <v>1013</v>
      </c>
      <c r="H145" s="186">
        <v>62.9721559113203</v>
      </c>
      <c r="I145" s="186">
        <v>73.467515229873683</v>
      </c>
      <c r="J145" s="186" t="s">
        <v>970</v>
      </c>
      <c r="K145" s="186" t="s">
        <v>941</v>
      </c>
    </row>
    <row r="146" spans="1:11" x14ac:dyDescent="0.45">
      <c r="A146" s="186" t="s">
        <v>336</v>
      </c>
      <c r="B146" s="186" t="s">
        <v>1067</v>
      </c>
      <c r="C146" s="186" t="s">
        <v>1069</v>
      </c>
      <c r="D146" s="186" t="s">
        <v>1071</v>
      </c>
      <c r="E146" s="186" t="s">
        <v>941</v>
      </c>
      <c r="F146" s="186">
        <v>2012</v>
      </c>
      <c r="G146" s="186" t="s">
        <v>1013</v>
      </c>
      <c r="H146" s="186">
        <v>65.626334239720407</v>
      </c>
      <c r="I146" s="186">
        <v>76.564056613007153</v>
      </c>
      <c r="J146" s="186" t="s">
        <v>970</v>
      </c>
      <c r="K146" s="186" t="s">
        <v>941</v>
      </c>
    </row>
    <row r="147" spans="1:11" x14ac:dyDescent="0.45">
      <c r="A147" s="186" t="s">
        <v>336</v>
      </c>
      <c r="B147" s="186" t="s">
        <v>1067</v>
      </c>
      <c r="C147" s="186" t="s">
        <v>1069</v>
      </c>
      <c r="D147" s="186" t="s">
        <v>1071</v>
      </c>
      <c r="E147" s="186" t="s">
        <v>941</v>
      </c>
      <c r="F147" s="186">
        <v>2013</v>
      </c>
      <c r="G147" s="186" t="s">
        <v>1013</v>
      </c>
      <c r="H147" s="186">
        <v>63.262208171554498</v>
      </c>
      <c r="I147" s="186">
        <v>73.805909533480246</v>
      </c>
      <c r="J147" s="186" t="s">
        <v>970</v>
      </c>
      <c r="K147" s="186" t="s">
        <v>941</v>
      </c>
    </row>
    <row r="148" spans="1:11" x14ac:dyDescent="0.45">
      <c r="A148" s="186" t="s">
        <v>336</v>
      </c>
      <c r="B148" s="186" t="s">
        <v>1067</v>
      </c>
      <c r="C148" s="186" t="s">
        <v>1069</v>
      </c>
      <c r="D148" s="186" t="s">
        <v>1071</v>
      </c>
      <c r="E148" s="186" t="s">
        <v>941</v>
      </c>
      <c r="F148" s="186">
        <v>2014</v>
      </c>
      <c r="G148" s="186" t="s">
        <v>1013</v>
      </c>
      <c r="H148" s="186">
        <v>62.8540025641339</v>
      </c>
      <c r="I148" s="186">
        <v>73.32966965815622</v>
      </c>
      <c r="J148" s="186" t="s">
        <v>970</v>
      </c>
      <c r="K148" s="186" t="s">
        <v>941</v>
      </c>
    </row>
    <row r="149" spans="1:11" x14ac:dyDescent="0.45">
      <c r="A149" s="186" t="s">
        <v>336</v>
      </c>
      <c r="B149" s="186" t="s">
        <v>1067</v>
      </c>
      <c r="C149" s="186" t="s">
        <v>1069</v>
      </c>
      <c r="D149" s="186" t="s">
        <v>1071</v>
      </c>
      <c r="E149" s="186" t="s">
        <v>941</v>
      </c>
      <c r="F149" s="186">
        <v>2015</v>
      </c>
      <c r="G149" s="186" t="s">
        <v>1013</v>
      </c>
      <c r="H149" s="186">
        <v>66.264427878074699</v>
      </c>
      <c r="I149" s="186">
        <v>77.308499191087151</v>
      </c>
      <c r="J149" s="186" t="s">
        <v>970</v>
      </c>
      <c r="K149" s="186" t="s">
        <v>941</v>
      </c>
    </row>
    <row r="150" spans="1:11" x14ac:dyDescent="0.45">
      <c r="A150" s="186" t="s">
        <v>336</v>
      </c>
      <c r="B150" s="186" t="s">
        <v>1067</v>
      </c>
      <c r="C150" s="186" t="s">
        <v>1069</v>
      </c>
      <c r="D150" s="186" t="s">
        <v>1071</v>
      </c>
      <c r="E150" s="186" t="s">
        <v>941</v>
      </c>
      <c r="F150" s="186">
        <v>2016</v>
      </c>
      <c r="G150" s="186" t="s">
        <v>1013</v>
      </c>
      <c r="H150" s="186">
        <v>67.713695625727993</v>
      </c>
      <c r="I150" s="186">
        <v>78.999311563349337</v>
      </c>
      <c r="J150" s="186" t="s">
        <v>970</v>
      </c>
      <c r="K150" s="186" t="s">
        <v>941</v>
      </c>
    </row>
    <row r="151" spans="1:11" x14ac:dyDescent="0.45">
      <c r="A151" s="186" t="s">
        <v>336</v>
      </c>
      <c r="B151" s="186" t="s">
        <v>1067</v>
      </c>
      <c r="C151" s="186" t="s">
        <v>1069</v>
      </c>
      <c r="D151" s="186" t="s">
        <v>1071</v>
      </c>
      <c r="E151" s="186" t="s">
        <v>941</v>
      </c>
      <c r="F151" s="186">
        <v>2017</v>
      </c>
      <c r="G151" s="186" t="s">
        <v>1013</v>
      </c>
      <c r="H151" s="186">
        <v>67.735634233108399</v>
      </c>
      <c r="I151" s="186">
        <v>79.02490660529314</v>
      </c>
      <c r="J151" s="186" t="s">
        <v>970</v>
      </c>
      <c r="K151" s="186" t="s">
        <v>941</v>
      </c>
    </row>
    <row r="152" spans="1:11" x14ac:dyDescent="0.45">
      <c r="A152" s="186" t="s">
        <v>336</v>
      </c>
      <c r="B152" s="186" t="s">
        <v>1067</v>
      </c>
      <c r="C152" s="186" t="s">
        <v>1069</v>
      </c>
      <c r="D152" s="186" t="s">
        <v>1071</v>
      </c>
      <c r="E152" s="186" t="s">
        <v>941</v>
      </c>
      <c r="F152" s="186">
        <v>2018</v>
      </c>
      <c r="G152" s="186" t="s">
        <v>1013</v>
      </c>
      <c r="H152" s="186">
        <v>67.757572840488805</v>
      </c>
      <c r="I152" s="186">
        <v>79.050501647236942</v>
      </c>
      <c r="J152" s="186" t="s">
        <v>970</v>
      </c>
      <c r="K152" s="186" t="s">
        <v>941</v>
      </c>
    </row>
    <row r="153" spans="1:11" x14ac:dyDescent="0.45">
      <c r="A153" s="186" t="s">
        <v>336</v>
      </c>
      <c r="B153" s="186" t="s">
        <v>1067</v>
      </c>
      <c r="C153" s="186" t="s">
        <v>1069</v>
      </c>
      <c r="D153" s="186" t="s">
        <v>1071</v>
      </c>
      <c r="E153" s="186" t="s">
        <v>941</v>
      </c>
      <c r="F153" s="186">
        <v>2019</v>
      </c>
      <c r="G153" s="186" t="s">
        <v>1013</v>
      </c>
      <c r="H153" s="186">
        <v>67.779511447869297</v>
      </c>
      <c r="I153" s="186">
        <v>79.076096689180858</v>
      </c>
      <c r="J153" s="186" t="s">
        <v>970</v>
      </c>
      <c r="K153" s="186" t="s">
        <v>941</v>
      </c>
    </row>
    <row r="154" spans="1:11" x14ac:dyDescent="0.45">
      <c r="A154" s="186" t="s">
        <v>336</v>
      </c>
      <c r="B154" s="186" t="s">
        <v>1067</v>
      </c>
      <c r="C154" s="186" t="s">
        <v>1069</v>
      </c>
      <c r="D154" s="186" t="s">
        <v>1071</v>
      </c>
      <c r="E154" s="186" t="s">
        <v>941</v>
      </c>
      <c r="F154" s="186">
        <v>2020</v>
      </c>
      <c r="G154" s="186" t="s">
        <v>1013</v>
      </c>
      <c r="H154" s="186">
        <v>67.801450055249703</v>
      </c>
      <c r="I154" s="186">
        <v>79.10169173112466</v>
      </c>
      <c r="J154" s="186" t="s">
        <v>970</v>
      </c>
      <c r="K154" s="186" t="s">
        <v>941</v>
      </c>
    </row>
    <row r="155" spans="1:11" x14ac:dyDescent="0.45">
      <c r="A155" s="186" t="s">
        <v>336</v>
      </c>
      <c r="B155" s="186" t="s">
        <v>1067</v>
      </c>
      <c r="C155" s="186" t="s">
        <v>1069</v>
      </c>
      <c r="D155" s="186" t="s">
        <v>1071</v>
      </c>
      <c r="E155" s="186" t="s">
        <v>941</v>
      </c>
      <c r="F155" s="186">
        <v>2021</v>
      </c>
      <c r="G155" s="186" t="s">
        <v>1013</v>
      </c>
      <c r="H155" s="186">
        <v>67.736692272087097</v>
      </c>
      <c r="I155" s="186">
        <v>79.026140984101616</v>
      </c>
      <c r="J155" s="186" t="s">
        <v>970</v>
      </c>
      <c r="K155" s="186" t="s">
        <v>941</v>
      </c>
    </row>
    <row r="156" spans="1:11" x14ac:dyDescent="0.45">
      <c r="A156" s="186" t="s">
        <v>336</v>
      </c>
      <c r="B156" s="186" t="s">
        <v>1067</v>
      </c>
      <c r="C156" s="186" t="s">
        <v>1069</v>
      </c>
      <c r="D156" s="186" t="s">
        <v>1071</v>
      </c>
      <c r="E156" s="186" t="s">
        <v>941</v>
      </c>
      <c r="F156" s="186">
        <v>2022</v>
      </c>
      <c r="G156" s="186" t="s">
        <v>1013</v>
      </c>
      <c r="H156" s="186">
        <v>67.671934488924506</v>
      </c>
      <c r="I156" s="186">
        <v>78.9505902370786</v>
      </c>
      <c r="J156" s="186" t="s">
        <v>970</v>
      </c>
      <c r="K156" s="186" t="s">
        <v>941</v>
      </c>
    </row>
    <row r="157" spans="1:11" x14ac:dyDescent="0.45">
      <c r="A157" s="186" t="s">
        <v>336</v>
      </c>
      <c r="B157" s="186" t="s">
        <v>1067</v>
      </c>
      <c r="C157" s="186" t="s">
        <v>1069</v>
      </c>
      <c r="D157" s="186" t="s">
        <v>1071</v>
      </c>
      <c r="E157" s="186" t="s">
        <v>941</v>
      </c>
      <c r="F157" s="186">
        <v>2023</v>
      </c>
      <c r="G157" s="186" t="s">
        <v>1013</v>
      </c>
      <c r="H157" s="186">
        <v>67.607176705761901</v>
      </c>
      <c r="I157" s="186">
        <v>78.875039490055556</v>
      </c>
      <c r="J157" s="186" t="s">
        <v>970</v>
      </c>
      <c r="K157" s="186" t="s">
        <v>941</v>
      </c>
    </row>
    <row r="158" spans="1:11" x14ac:dyDescent="0.45">
      <c r="A158" s="186" t="s">
        <v>336</v>
      </c>
      <c r="B158" s="186" t="s">
        <v>1067</v>
      </c>
      <c r="C158" s="186" t="s">
        <v>1069</v>
      </c>
      <c r="D158" s="186" t="s">
        <v>1071</v>
      </c>
      <c r="E158" s="186" t="s">
        <v>941</v>
      </c>
      <c r="F158" s="186">
        <v>2024</v>
      </c>
      <c r="G158" s="186" t="s">
        <v>1013</v>
      </c>
      <c r="H158" s="186">
        <v>67.542418922599296</v>
      </c>
      <c r="I158" s="186">
        <v>78.799488743032512</v>
      </c>
      <c r="J158" s="186" t="s">
        <v>970</v>
      </c>
      <c r="K158" s="186" t="s">
        <v>941</v>
      </c>
    </row>
    <row r="159" spans="1:11" x14ac:dyDescent="0.45">
      <c r="A159" s="186" t="s">
        <v>336</v>
      </c>
      <c r="B159" s="186" t="s">
        <v>1067</v>
      </c>
      <c r="C159" s="186" t="s">
        <v>1069</v>
      </c>
      <c r="D159" s="186" t="s">
        <v>1071</v>
      </c>
      <c r="E159" s="186" t="s">
        <v>941</v>
      </c>
      <c r="F159" s="186">
        <v>2025</v>
      </c>
      <c r="G159" s="186" t="s">
        <v>1013</v>
      </c>
      <c r="H159" s="186">
        <v>67.477661139436705</v>
      </c>
      <c r="I159" s="186">
        <v>78.723937996009496</v>
      </c>
      <c r="J159" s="186" t="s">
        <v>970</v>
      </c>
      <c r="K159" s="186" t="s">
        <v>941</v>
      </c>
    </row>
    <row r="160" spans="1:11" x14ac:dyDescent="0.45">
      <c r="A160" s="186" t="s">
        <v>336</v>
      </c>
      <c r="B160" s="186" t="s">
        <v>1067</v>
      </c>
      <c r="C160" s="186" t="s">
        <v>1069</v>
      </c>
      <c r="D160" s="186" t="s">
        <v>1071</v>
      </c>
      <c r="E160" s="186" t="s">
        <v>941</v>
      </c>
      <c r="F160" s="186">
        <v>2026</v>
      </c>
      <c r="G160" s="186" t="s">
        <v>1013</v>
      </c>
      <c r="H160" s="186">
        <v>67.315406250041306</v>
      </c>
      <c r="I160" s="186">
        <v>78.534640625048198</v>
      </c>
      <c r="J160" s="186" t="s">
        <v>970</v>
      </c>
      <c r="K160" s="186" t="s">
        <v>941</v>
      </c>
    </row>
    <row r="161" spans="1:11" x14ac:dyDescent="0.45">
      <c r="A161" s="186" t="s">
        <v>336</v>
      </c>
      <c r="B161" s="186" t="s">
        <v>1067</v>
      </c>
      <c r="C161" s="186" t="s">
        <v>1069</v>
      </c>
      <c r="D161" s="186" t="s">
        <v>1071</v>
      </c>
      <c r="E161" s="186" t="s">
        <v>941</v>
      </c>
      <c r="F161" s="186">
        <v>2027</v>
      </c>
      <c r="G161" s="186" t="s">
        <v>1013</v>
      </c>
      <c r="H161" s="186">
        <v>67.153151360645893</v>
      </c>
      <c r="I161" s="186">
        <v>78.345343254086885</v>
      </c>
      <c r="J161" s="186" t="s">
        <v>970</v>
      </c>
      <c r="K161" s="186" t="s">
        <v>941</v>
      </c>
    </row>
    <row r="162" spans="1:11" x14ac:dyDescent="0.45">
      <c r="A162" s="186" t="s">
        <v>336</v>
      </c>
      <c r="B162" s="186" t="s">
        <v>1067</v>
      </c>
      <c r="C162" s="186" t="s">
        <v>1069</v>
      </c>
      <c r="D162" s="186" t="s">
        <v>1071</v>
      </c>
      <c r="E162" s="186" t="s">
        <v>941</v>
      </c>
      <c r="F162" s="186">
        <v>2028</v>
      </c>
      <c r="G162" s="186" t="s">
        <v>1013</v>
      </c>
      <c r="H162" s="186">
        <v>66.990896471250593</v>
      </c>
      <c r="I162" s="186">
        <v>78.156045883125699</v>
      </c>
      <c r="J162" s="186" t="s">
        <v>970</v>
      </c>
      <c r="K162" s="186" t="s">
        <v>941</v>
      </c>
    </row>
    <row r="163" spans="1:11" x14ac:dyDescent="0.45">
      <c r="A163" s="186" t="s">
        <v>336</v>
      </c>
      <c r="B163" s="186" t="s">
        <v>1067</v>
      </c>
      <c r="C163" s="186" t="s">
        <v>1069</v>
      </c>
      <c r="D163" s="186" t="s">
        <v>1071</v>
      </c>
      <c r="E163" s="186" t="s">
        <v>941</v>
      </c>
      <c r="F163" s="186">
        <v>2029</v>
      </c>
      <c r="G163" s="186" t="s">
        <v>1013</v>
      </c>
      <c r="H163" s="186">
        <v>66.828641581855194</v>
      </c>
      <c r="I163" s="186">
        <v>77.966748512164401</v>
      </c>
      <c r="J163" s="186" t="s">
        <v>970</v>
      </c>
      <c r="K163" s="186" t="s">
        <v>941</v>
      </c>
    </row>
    <row r="164" spans="1:11" x14ac:dyDescent="0.45">
      <c r="A164" s="186" t="s">
        <v>336</v>
      </c>
      <c r="B164" s="186" t="s">
        <v>1067</v>
      </c>
      <c r="C164" s="186" t="s">
        <v>1069</v>
      </c>
      <c r="D164" s="186" t="s">
        <v>1071</v>
      </c>
      <c r="E164" s="186" t="s">
        <v>941</v>
      </c>
      <c r="F164" s="186">
        <v>2030</v>
      </c>
      <c r="G164" s="186" t="s">
        <v>1013</v>
      </c>
      <c r="H164" s="186">
        <v>66.666386692459795</v>
      </c>
      <c r="I164" s="186">
        <v>77.777451141203102</v>
      </c>
      <c r="J164" s="186" t="s">
        <v>970</v>
      </c>
      <c r="K164" s="186" t="s">
        <v>941</v>
      </c>
    </row>
    <row r="165" spans="1:11" x14ac:dyDescent="0.45">
      <c r="A165" s="186" t="s">
        <v>336</v>
      </c>
      <c r="B165" s="186" t="s">
        <v>1067</v>
      </c>
      <c r="C165" s="186" t="s">
        <v>1069</v>
      </c>
      <c r="D165" s="186" t="s">
        <v>1071</v>
      </c>
      <c r="E165" s="186" t="s">
        <v>941</v>
      </c>
      <c r="F165" s="186">
        <v>2031</v>
      </c>
      <c r="G165" s="186" t="s">
        <v>1013</v>
      </c>
      <c r="H165" s="186">
        <v>66.419006454494905</v>
      </c>
      <c r="I165" s="186">
        <v>77.488840863577394</v>
      </c>
      <c r="J165" s="186" t="s">
        <v>970</v>
      </c>
      <c r="K165" s="186" t="s">
        <v>941</v>
      </c>
    </row>
    <row r="166" spans="1:11" x14ac:dyDescent="0.45">
      <c r="A166" s="186" t="s">
        <v>336</v>
      </c>
      <c r="B166" s="186" t="s">
        <v>1067</v>
      </c>
      <c r="C166" s="186" t="s">
        <v>1069</v>
      </c>
      <c r="D166" s="186" t="s">
        <v>1071</v>
      </c>
      <c r="E166" s="186" t="s">
        <v>941</v>
      </c>
      <c r="F166" s="186">
        <v>2032</v>
      </c>
      <c r="G166" s="186" t="s">
        <v>1013</v>
      </c>
      <c r="H166" s="186">
        <v>66.171626216529901</v>
      </c>
      <c r="I166" s="186">
        <v>77.200230585951559</v>
      </c>
      <c r="J166" s="186" t="s">
        <v>970</v>
      </c>
      <c r="K166" s="186" t="s">
        <v>941</v>
      </c>
    </row>
    <row r="167" spans="1:11" x14ac:dyDescent="0.45">
      <c r="A167" s="186" t="s">
        <v>336</v>
      </c>
      <c r="B167" s="186" t="s">
        <v>1067</v>
      </c>
      <c r="C167" s="186" t="s">
        <v>1069</v>
      </c>
      <c r="D167" s="186" t="s">
        <v>1071</v>
      </c>
      <c r="E167" s="186" t="s">
        <v>941</v>
      </c>
      <c r="F167" s="186">
        <v>2033</v>
      </c>
      <c r="G167" s="186" t="s">
        <v>1013</v>
      </c>
      <c r="H167" s="186">
        <v>65.924245978564997</v>
      </c>
      <c r="I167" s="186">
        <v>76.911620308325837</v>
      </c>
      <c r="J167" s="186" t="s">
        <v>970</v>
      </c>
      <c r="K167" s="186" t="s">
        <v>941</v>
      </c>
    </row>
    <row r="168" spans="1:11" x14ac:dyDescent="0.45">
      <c r="A168" s="186" t="s">
        <v>336</v>
      </c>
      <c r="B168" s="186" t="s">
        <v>1067</v>
      </c>
      <c r="C168" s="186" t="s">
        <v>1069</v>
      </c>
      <c r="D168" s="186" t="s">
        <v>1071</v>
      </c>
      <c r="E168" s="186" t="s">
        <v>941</v>
      </c>
      <c r="F168" s="186">
        <v>2034</v>
      </c>
      <c r="G168" s="186" t="s">
        <v>1013</v>
      </c>
      <c r="H168" s="186">
        <v>65.676865740599993</v>
      </c>
      <c r="I168" s="186">
        <v>76.623010030700001</v>
      </c>
      <c r="J168" s="186" t="s">
        <v>970</v>
      </c>
      <c r="K168" s="186" t="s">
        <v>941</v>
      </c>
    </row>
    <row r="169" spans="1:11" x14ac:dyDescent="0.45">
      <c r="A169" s="186" t="s">
        <v>336</v>
      </c>
      <c r="B169" s="186" t="s">
        <v>1067</v>
      </c>
      <c r="C169" s="186" t="s">
        <v>1069</v>
      </c>
      <c r="D169" s="186" t="s">
        <v>1071</v>
      </c>
      <c r="E169" s="186" t="s">
        <v>941</v>
      </c>
      <c r="F169" s="186">
        <v>2035</v>
      </c>
      <c r="G169" s="186" t="s">
        <v>1013</v>
      </c>
      <c r="H169" s="186">
        <v>65.429485502635103</v>
      </c>
      <c r="I169" s="186">
        <v>76.334399753074294</v>
      </c>
      <c r="J169" s="186" t="s">
        <v>970</v>
      </c>
      <c r="K169" s="186" t="s">
        <v>941</v>
      </c>
    </row>
    <row r="170" spans="1:11" x14ac:dyDescent="0.45">
      <c r="A170" s="186" t="s">
        <v>336</v>
      </c>
      <c r="B170" s="186" t="s">
        <v>1067</v>
      </c>
      <c r="C170" s="186" t="s">
        <v>1069</v>
      </c>
      <c r="D170" s="186" t="s">
        <v>1071</v>
      </c>
      <c r="E170" s="186" t="s">
        <v>941</v>
      </c>
      <c r="F170" s="186">
        <v>2036</v>
      </c>
      <c r="G170" s="186" t="s">
        <v>1013</v>
      </c>
      <c r="H170" s="186">
        <v>65.124445120465694</v>
      </c>
      <c r="I170" s="186">
        <v>75.978519307209979</v>
      </c>
      <c r="J170" s="186" t="s">
        <v>970</v>
      </c>
      <c r="K170" s="186" t="s">
        <v>941</v>
      </c>
    </row>
    <row r="171" spans="1:11" x14ac:dyDescent="0.45">
      <c r="A171" s="186" t="s">
        <v>336</v>
      </c>
      <c r="B171" s="186" t="s">
        <v>1067</v>
      </c>
      <c r="C171" s="186" t="s">
        <v>1069</v>
      </c>
      <c r="D171" s="186" t="s">
        <v>1071</v>
      </c>
      <c r="E171" s="186" t="s">
        <v>941</v>
      </c>
      <c r="F171" s="186">
        <v>2037</v>
      </c>
      <c r="G171" s="186" t="s">
        <v>1013</v>
      </c>
      <c r="H171" s="186">
        <v>64.8194047382962</v>
      </c>
      <c r="I171" s="186">
        <v>75.622638861345578</v>
      </c>
      <c r="J171" s="186" t="s">
        <v>970</v>
      </c>
      <c r="K171" s="186" t="s">
        <v>941</v>
      </c>
    </row>
    <row r="172" spans="1:11" x14ac:dyDescent="0.45">
      <c r="A172" s="186" t="s">
        <v>336</v>
      </c>
      <c r="B172" s="186" t="s">
        <v>1067</v>
      </c>
      <c r="C172" s="186" t="s">
        <v>1069</v>
      </c>
      <c r="D172" s="186" t="s">
        <v>1071</v>
      </c>
      <c r="E172" s="186" t="s">
        <v>941</v>
      </c>
      <c r="F172" s="186">
        <v>2038</v>
      </c>
      <c r="G172" s="186" t="s">
        <v>1013</v>
      </c>
      <c r="H172" s="186">
        <v>64.514364356126805</v>
      </c>
      <c r="I172" s="186">
        <v>75.266758415481277</v>
      </c>
      <c r="J172" s="186" t="s">
        <v>970</v>
      </c>
      <c r="K172" s="186" t="s">
        <v>941</v>
      </c>
    </row>
    <row r="173" spans="1:11" x14ac:dyDescent="0.45">
      <c r="A173" s="186" t="s">
        <v>336</v>
      </c>
      <c r="B173" s="186" t="s">
        <v>1067</v>
      </c>
      <c r="C173" s="186" t="s">
        <v>1069</v>
      </c>
      <c r="D173" s="186" t="s">
        <v>1071</v>
      </c>
      <c r="E173" s="186" t="s">
        <v>941</v>
      </c>
      <c r="F173" s="186">
        <v>2039</v>
      </c>
      <c r="G173" s="186" t="s">
        <v>1013</v>
      </c>
      <c r="H173" s="186">
        <v>64.209323973957297</v>
      </c>
      <c r="I173" s="186">
        <v>74.910877969616848</v>
      </c>
      <c r="J173" s="186" t="s">
        <v>970</v>
      </c>
      <c r="K173" s="186" t="s">
        <v>941</v>
      </c>
    </row>
    <row r="174" spans="1:11" x14ac:dyDescent="0.45">
      <c r="A174" s="186" t="s">
        <v>336</v>
      </c>
      <c r="B174" s="186" t="s">
        <v>1067</v>
      </c>
      <c r="C174" s="186" t="s">
        <v>1069</v>
      </c>
      <c r="D174" s="186" t="s">
        <v>1071</v>
      </c>
      <c r="E174" s="186" t="s">
        <v>941</v>
      </c>
      <c r="F174" s="186">
        <v>2040</v>
      </c>
      <c r="G174" s="186" t="s">
        <v>1013</v>
      </c>
      <c r="H174" s="186">
        <v>63.904283591787902</v>
      </c>
      <c r="I174" s="186">
        <v>74.554997523752562</v>
      </c>
      <c r="J174" s="186" t="s">
        <v>970</v>
      </c>
      <c r="K174" s="186" t="s">
        <v>941</v>
      </c>
    </row>
    <row r="175" spans="1:11" x14ac:dyDescent="0.45">
      <c r="A175" s="186" t="s">
        <v>336</v>
      </c>
      <c r="B175" s="186" t="s">
        <v>1067</v>
      </c>
      <c r="C175" s="186" t="s">
        <v>1069</v>
      </c>
      <c r="D175" s="186" t="s">
        <v>1071</v>
      </c>
      <c r="E175" s="186" t="s">
        <v>941</v>
      </c>
      <c r="F175" s="186">
        <v>2041</v>
      </c>
      <c r="G175" s="186" t="s">
        <v>1013</v>
      </c>
      <c r="H175" s="186">
        <v>63.528298587135701</v>
      </c>
      <c r="I175" s="186">
        <v>74.116348351658317</v>
      </c>
      <c r="J175" s="186" t="s">
        <v>970</v>
      </c>
      <c r="K175" s="186" t="s">
        <v>941</v>
      </c>
    </row>
    <row r="176" spans="1:11" x14ac:dyDescent="0.45">
      <c r="A176" s="186" t="s">
        <v>336</v>
      </c>
      <c r="B176" s="186" t="s">
        <v>1067</v>
      </c>
      <c r="C176" s="186" t="s">
        <v>1069</v>
      </c>
      <c r="D176" s="186" t="s">
        <v>1071</v>
      </c>
      <c r="E176" s="186" t="s">
        <v>941</v>
      </c>
      <c r="F176" s="186">
        <v>2042</v>
      </c>
      <c r="G176" s="186" t="s">
        <v>1013</v>
      </c>
      <c r="H176" s="186">
        <v>63.152313582483401</v>
      </c>
      <c r="I176" s="186">
        <v>73.677699179563973</v>
      </c>
      <c r="J176" s="186" t="s">
        <v>970</v>
      </c>
      <c r="K176" s="186" t="s">
        <v>941</v>
      </c>
    </row>
    <row r="177" spans="1:11" x14ac:dyDescent="0.45">
      <c r="A177" s="186" t="s">
        <v>336</v>
      </c>
      <c r="B177" s="186" t="s">
        <v>1067</v>
      </c>
      <c r="C177" s="186" t="s">
        <v>1069</v>
      </c>
      <c r="D177" s="186" t="s">
        <v>1071</v>
      </c>
      <c r="E177" s="186" t="s">
        <v>941</v>
      </c>
      <c r="F177" s="186">
        <v>2043</v>
      </c>
      <c r="G177" s="186" t="s">
        <v>1013</v>
      </c>
      <c r="H177" s="186">
        <v>62.776328577831201</v>
      </c>
      <c r="I177" s="186">
        <v>73.239050007469743</v>
      </c>
      <c r="J177" s="186" t="s">
        <v>970</v>
      </c>
      <c r="K177" s="186" t="s">
        <v>941</v>
      </c>
    </row>
    <row r="178" spans="1:11" x14ac:dyDescent="0.45">
      <c r="A178" s="186" t="s">
        <v>336</v>
      </c>
      <c r="B178" s="186" t="s">
        <v>1067</v>
      </c>
      <c r="C178" s="186" t="s">
        <v>1069</v>
      </c>
      <c r="D178" s="186" t="s">
        <v>1071</v>
      </c>
      <c r="E178" s="186" t="s">
        <v>941</v>
      </c>
      <c r="F178" s="186">
        <v>2044</v>
      </c>
      <c r="G178" s="186" t="s">
        <v>1013</v>
      </c>
      <c r="H178" s="186">
        <v>62.400343573179001</v>
      </c>
      <c r="I178" s="186">
        <v>72.800400835375498</v>
      </c>
      <c r="J178" s="186" t="s">
        <v>970</v>
      </c>
      <c r="K178" s="186" t="s">
        <v>941</v>
      </c>
    </row>
    <row r="179" spans="1:11" x14ac:dyDescent="0.45">
      <c r="A179" s="186" t="s">
        <v>336</v>
      </c>
      <c r="B179" s="186" t="s">
        <v>1067</v>
      </c>
      <c r="C179" s="186" t="s">
        <v>1069</v>
      </c>
      <c r="D179" s="186" t="s">
        <v>1071</v>
      </c>
      <c r="E179" s="186" t="s">
        <v>941</v>
      </c>
      <c r="F179" s="186">
        <v>2045</v>
      </c>
      <c r="G179" s="186" t="s">
        <v>1013</v>
      </c>
      <c r="H179" s="186">
        <v>62.024358568526701</v>
      </c>
      <c r="I179" s="186">
        <v>72.361751663281154</v>
      </c>
      <c r="J179" s="186" t="s">
        <v>970</v>
      </c>
      <c r="K179" s="186" t="s">
        <v>941</v>
      </c>
    </row>
    <row r="180" spans="1:11" x14ac:dyDescent="0.45">
      <c r="A180" s="186" t="s">
        <v>336</v>
      </c>
      <c r="B180" s="186" t="s">
        <v>1067</v>
      </c>
      <c r="C180" s="186" t="s">
        <v>1069</v>
      </c>
      <c r="D180" s="186" t="s">
        <v>1071</v>
      </c>
      <c r="E180" s="186" t="s">
        <v>941</v>
      </c>
      <c r="F180" s="186">
        <v>2046</v>
      </c>
      <c r="G180" s="186" t="s">
        <v>1013</v>
      </c>
      <c r="H180" s="186">
        <v>61.615049882301399</v>
      </c>
      <c r="I180" s="186">
        <v>71.884224862684974</v>
      </c>
      <c r="J180" s="186" t="s">
        <v>970</v>
      </c>
      <c r="K180" s="186" t="s">
        <v>941</v>
      </c>
    </row>
    <row r="181" spans="1:11" x14ac:dyDescent="0.45">
      <c r="A181" s="186" t="s">
        <v>336</v>
      </c>
      <c r="B181" s="186" t="s">
        <v>1067</v>
      </c>
      <c r="C181" s="186" t="s">
        <v>1069</v>
      </c>
      <c r="D181" s="186" t="s">
        <v>1071</v>
      </c>
      <c r="E181" s="186" t="s">
        <v>941</v>
      </c>
      <c r="F181" s="186">
        <v>2047</v>
      </c>
      <c r="G181" s="186" t="s">
        <v>1013</v>
      </c>
      <c r="H181" s="186">
        <v>61.205741196075998</v>
      </c>
      <c r="I181" s="186">
        <v>71.406698062088665</v>
      </c>
      <c r="J181" s="186" t="s">
        <v>970</v>
      </c>
      <c r="K181" s="186" t="s">
        <v>941</v>
      </c>
    </row>
    <row r="182" spans="1:11" x14ac:dyDescent="0.45">
      <c r="A182" s="186" t="s">
        <v>336</v>
      </c>
      <c r="B182" s="186" t="s">
        <v>1067</v>
      </c>
      <c r="C182" s="186" t="s">
        <v>1069</v>
      </c>
      <c r="D182" s="186" t="s">
        <v>1071</v>
      </c>
      <c r="E182" s="186" t="s">
        <v>941</v>
      </c>
      <c r="F182" s="186">
        <v>2048</v>
      </c>
      <c r="G182" s="186" t="s">
        <v>1013</v>
      </c>
      <c r="H182" s="186">
        <v>60.796432509850703</v>
      </c>
      <c r="I182" s="186">
        <v>70.929171261492485</v>
      </c>
      <c r="J182" s="186" t="s">
        <v>970</v>
      </c>
      <c r="K182" s="186" t="s">
        <v>941</v>
      </c>
    </row>
    <row r="183" spans="1:11" x14ac:dyDescent="0.45">
      <c r="A183" s="186" t="s">
        <v>336</v>
      </c>
      <c r="B183" s="186" t="s">
        <v>1067</v>
      </c>
      <c r="C183" s="186" t="s">
        <v>1069</v>
      </c>
      <c r="D183" s="186" t="s">
        <v>1071</v>
      </c>
      <c r="E183" s="186" t="s">
        <v>941</v>
      </c>
      <c r="F183" s="186">
        <v>2049</v>
      </c>
      <c r="G183" s="186" t="s">
        <v>1013</v>
      </c>
      <c r="H183" s="186">
        <v>60.387123823625302</v>
      </c>
      <c r="I183" s="186">
        <v>70.45164446089619</v>
      </c>
      <c r="J183" s="186" t="s">
        <v>970</v>
      </c>
      <c r="K183" s="186" t="s">
        <v>941</v>
      </c>
    </row>
    <row r="184" spans="1:11" x14ac:dyDescent="0.45">
      <c r="A184" s="186" t="s">
        <v>336</v>
      </c>
      <c r="B184" s="186" t="s">
        <v>1067</v>
      </c>
      <c r="C184" s="186" t="s">
        <v>1069</v>
      </c>
      <c r="D184" s="186" t="s">
        <v>1071</v>
      </c>
      <c r="E184" s="186" t="s">
        <v>941</v>
      </c>
      <c r="F184" s="186">
        <v>2050</v>
      </c>
      <c r="G184" s="186" t="s">
        <v>1013</v>
      </c>
      <c r="H184" s="186">
        <v>59.9778151374</v>
      </c>
      <c r="I184" s="186">
        <v>69.97411766030001</v>
      </c>
      <c r="J184" s="186" t="s">
        <v>970</v>
      </c>
      <c r="K184" s="186" t="s">
        <v>941</v>
      </c>
    </row>
    <row r="185" spans="1:11" x14ac:dyDescent="0.45">
      <c r="A185" s="186" t="s">
        <v>336</v>
      </c>
      <c r="B185" s="186" t="s">
        <v>1067</v>
      </c>
      <c r="C185" s="186" t="s">
        <v>1069</v>
      </c>
      <c r="D185" s="186" t="s">
        <v>1071</v>
      </c>
      <c r="E185" s="186" t="s">
        <v>942</v>
      </c>
      <c r="F185" s="186">
        <v>1990</v>
      </c>
      <c r="G185" s="186" t="s">
        <v>1013</v>
      </c>
      <c r="H185" s="186">
        <v>13.993208966226099</v>
      </c>
      <c r="I185" s="186">
        <v>12.443625422986296</v>
      </c>
      <c r="J185" s="186" t="s">
        <v>970</v>
      </c>
      <c r="K185" s="186" t="s">
        <v>942</v>
      </c>
    </row>
    <row r="186" spans="1:11" x14ac:dyDescent="0.45">
      <c r="A186" s="186" t="s">
        <v>336</v>
      </c>
      <c r="B186" s="186" t="s">
        <v>1067</v>
      </c>
      <c r="C186" s="186" t="s">
        <v>1069</v>
      </c>
      <c r="D186" s="186" t="s">
        <v>1071</v>
      </c>
      <c r="E186" s="186" t="s">
        <v>942</v>
      </c>
      <c r="F186" s="186">
        <v>1991</v>
      </c>
      <c r="G186" s="186" t="s">
        <v>1013</v>
      </c>
      <c r="H186" s="186">
        <v>14.2065584250527</v>
      </c>
      <c r="I186" s="186">
        <v>12.633348935030085</v>
      </c>
      <c r="J186" s="186" t="s">
        <v>970</v>
      </c>
      <c r="K186" s="186" t="s">
        <v>942</v>
      </c>
    </row>
    <row r="187" spans="1:11" x14ac:dyDescent="0.45">
      <c r="A187" s="186" t="s">
        <v>336</v>
      </c>
      <c r="B187" s="186" t="s">
        <v>1067</v>
      </c>
      <c r="C187" s="186" t="s">
        <v>1069</v>
      </c>
      <c r="D187" s="186" t="s">
        <v>1071</v>
      </c>
      <c r="E187" s="186" t="s">
        <v>942</v>
      </c>
      <c r="F187" s="186">
        <v>1992</v>
      </c>
      <c r="G187" s="186" t="s">
        <v>1013</v>
      </c>
      <c r="H187" s="186">
        <v>14.239455393039</v>
      </c>
      <c r="I187" s="186">
        <v>12.662602950185688</v>
      </c>
      <c r="J187" s="186" t="s">
        <v>970</v>
      </c>
      <c r="K187" s="186" t="s">
        <v>942</v>
      </c>
    </row>
    <row r="188" spans="1:11" x14ac:dyDescent="0.45">
      <c r="A188" s="186" t="s">
        <v>336</v>
      </c>
      <c r="B188" s="186" t="s">
        <v>1067</v>
      </c>
      <c r="C188" s="186" t="s">
        <v>1069</v>
      </c>
      <c r="D188" s="186" t="s">
        <v>1071</v>
      </c>
      <c r="E188" s="186" t="s">
        <v>942</v>
      </c>
      <c r="F188" s="186">
        <v>1993</v>
      </c>
      <c r="G188" s="186" t="s">
        <v>1013</v>
      </c>
      <c r="H188" s="186">
        <v>14.034656041048599</v>
      </c>
      <c r="I188" s="186">
        <v>12.480482721066707</v>
      </c>
      <c r="J188" s="186" t="s">
        <v>970</v>
      </c>
      <c r="K188" s="186" t="s">
        <v>942</v>
      </c>
    </row>
    <row r="189" spans="1:11" x14ac:dyDescent="0.45">
      <c r="A189" s="186" t="s">
        <v>336</v>
      </c>
      <c r="B189" s="186" t="s">
        <v>1067</v>
      </c>
      <c r="C189" s="186" t="s">
        <v>1069</v>
      </c>
      <c r="D189" s="186" t="s">
        <v>1071</v>
      </c>
      <c r="E189" s="186" t="s">
        <v>942</v>
      </c>
      <c r="F189" s="186">
        <v>1994</v>
      </c>
      <c r="G189" s="186" t="s">
        <v>1013</v>
      </c>
      <c r="H189" s="186">
        <v>14.7531607959094</v>
      </c>
      <c r="I189" s="186">
        <v>13.119421513140908</v>
      </c>
      <c r="J189" s="186" t="s">
        <v>970</v>
      </c>
      <c r="K189" s="186" t="s">
        <v>942</v>
      </c>
    </row>
    <row r="190" spans="1:11" x14ac:dyDescent="0.45">
      <c r="A190" s="186" t="s">
        <v>336</v>
      </c>
      <c r="B190" s="186" t="s">
        <v>1067</v>
      </c>
      <c r="C190" s="186" t="s">
        <v>1069</v>
      </c>
      <c r="D190" s="186" t="s">
        <v>1071</v>
      </c>
      <c r="E190" s="186" t="s">
        <v>942</v>
      </c>
      <c r="F190" s="186">
        <v>1995</v>
      </c>
      <c r="G190" s="186" t="s">
        <v>1013</v>
      </c>
      <c r="H190" s="186">
        <v>15.132499646509199</v>
      </c>
      <c r="I190" s="186">
        <v>13.456753041358851</v>
      </c>
      <c r="J190" s="186" t="s">
        <v>970</v>
      </c>
      <c r="K190" s="186" t="s">
        <v>942</v>
      </c>
    </row>
    <row r="191" spans="1:11" x14ac:dyDescent="0.45">
      <c r="A191" s="186" t="s">
        <v>336</v>
      </c>
      <c r="B191" s="186" t="s">
        <v>1067</v>
      </c>
      <c r="C191" s="186" t="s">
        <v>1069</v>
      </c>
      <c r="D191" s="186" t="s">
        <v>1071</v>
      </c>
      <c r="E191" s="186" t="s">
        <v>942</v>
      </c>
      <c r="F191" s="186">
        <v>1996</v>
      </c>
      <c r="G191" s="186" t="s">
        <v>1013</v>
      </c>
      <c r="H191" s="186">
        <v>15.0748904484963</v>
      </c>
      <c r="I191" s="186">
        <v>13.405523385407783</v>
      </c>
      <c r="J191" s="186" t="s">
        <v>970</v>
      </c>
      <c r="K191" s="186" t="s">
        <v>942</v>
      </c>
    </row>
    <row r="192" spans="1:11" x14ac:dyDescent="0.45">
      <c r="A192" s="186" t="s">
        <v>336</v>
      </c>
      <c r="B192" s="186" t="s">
        <v>1067</v>
      </c>
      <c r="C192" s="186" t="s">
        <v>1069</v>
      </c>
      <c r="D192" s="186" t="s">
        <v>1071</v>
      </c>
      <c r="E192" s="186" t="s">
        <v>942</v>
      </c>
      <c r="F192" s="186">
        <v>1997</v>
      </c>
      <c r="G192" s="186" t="s">
        <v>1013</v>
      </c>
      <c r="H192" s="186">
        <v>15.2613555030184</v>
      </c>
      <c r="I192" s="186">
        <v>13.571339625167369</v>
      </c>
      <c r="J192" s="186" t="s">
        <v>970</v>
      </c>
      <c r="K192" s="186" t="s">
        <v>942</v>
      </c>
    </row>
    <row r="193" spans="1:11" x14ac:dyDescent="0.45">
      <c r="A193" s="186" t="s">
        <v>336</v>
      </c>
      <c r="B193" s="186" t="s">
        <v>1067</v>
      </c>
      <c r="C193" s="186" t="s">
        <v>1069</v>
      </c>
      <c r="D193" s="186" t="s">
        <v>1071</v>
      </c>
      <c r="E193" s="186" t="s">
        <v>942</v>
      </c>
      <c r="F193" s="186">
        <v>1998</v>
      </c>
      <c r="G193" s="186" t="s">
        <v>1013</v>
      </c>
      <c r="H193" s="186">
        <v>15.4834472521528</v>
      </c>
      <c r="I193" s="186">
        <v>13.768837321545275</v>
      </c>
      <c r="J193" s="186" t="s">
        <v>970</v>
      </c>
      <c r="K193" s="186" t="s">
        <v>942</v>
      </c>
    </row>
    <row r="194" spans="1:11" x14ac:dyDescent="0.45">
      <c r="A194" s="186" t="s">
        <v>336</v>
      </c>
      <c r="B194" s="186" t="s">
        <v>1067</v>
      </c>
      <c r="C194" s="186" t="s">
        <v>1069</v>
      </c>
      <c r="D194" s="186" t="s">
        <v>1071</v>
      </c>
      <c r="E194" s="186" t="s">
        <v>942</v>
      </c>
      <c r="F194" s="186">
        <v>1999</v>
      </c>
      <c r="G194" s="186" t="s">
        <v>1013</v>
      </c>
      <c r="H194" s="186">
        <v>16.0689505295448</v>
      </c>
      <c r="I194" s="186">
        <v>14.289502987682456</v>
      </c>
      <c r="J194" s="186" t="s">
        <v>970</v>
      </c>
      <c r="K194" s="186" t="s">
        <v>942</v>
      </c>
    </row>
    <row r="195" spans="1:11" x14ac:dyDescent="0.45">
      <c r="A195" s="186" t="s">
        <v>336</v>
      </c>
      <c r="B195" s="186" t="s">
        <v>1067</v>
      </c>
      <c r="C195" s="186" t="s">
        <v>1069</v>
      </c>
      <c r="D195" s="186" t="s">
        <v>1071</v>
      </c>
      <c r="E195" s="186" t="s">
        <v>942</v>
      </c>
      <c r="F195" s="186">
        <v>2000</v>
      </c>
      <c r="G195" s="186" t="s">
        <v>1013</v>
      </c>
      <c r="H195" s="186">
        <v>16.485155955735902</v>
      </c>
      <c r="I195" s="186">
        <v>14.659618551241657</v>
      </c>
      <c r="J195" s="186" t="s">
        <v>970</v>
      </c>
      <c r="K195" s="186" t="s">
        <v>942</v>
      </c>
    </row>
    <row r="196" spans="1:11" x14ac:dyDescent="0.45">
      <c r="A196" s="186" t="s">
        <v>336</v>
      </c>
      <c r="B196" s="186" t="s">
        <v>1067</v>
      </c>
      <c r="C196" s="186" t="s">
        <v>1069</v>
      </c>
      <c r="D196" s="186" t="s">
        <v>1071</v>
      </c>
      <c r="E196" s="186" t="s">
        <v>942</v>
      </c>
      <c r="F196" s="186">
        <v>2001</v>
      </c>
      <c r="G196" s="186" t="s">
        <v>1013</v>
      </c>
      <c r="H196" s="186">
        <v>16.3757418061567</v>
      </c>
      <c r="I196" s="186">
        <v>14.562320733662837</v>
      </c>
      <c r="J196" s="186" t="s">
        <v>970</v>
      </c>
      <c r="K196" s="186" t="s">
        <v>942</v>
      </c>
    </row>
    <row r="197" spans="1:11" x14ac:dyDescent="0.45">
      <c r="A197" s="186" t="s">
        <v>336</v>
      </c>
      <c r="B197" s="186" t="s">
        <v>1067</v>
      </c>
      <c r="C197" s="186" t="s">
        <v>1069</v>
      </c>
      <c r="D197" s="186" t="s">
        <v>1071</v>
      </c>
      <c r="E197" s="186" t="s">
        <v>942</v>
      </c>
      <c r="F197" s="186">
        <v>2002</v>
      </c>
      <c r="G197" s="186" t="s">
        <v>1013</v>
      </c>
      <c r="H197" s="186">
        <v>16.730553252077101</v>
      </c>
      <c r="I197" s="186">
        <v>14.87784097919608</v>
      </c>
      <c r="J197" s="186" t="s">
        <v>970</v>
      </c>
      <c r="K197" s="186" t="s">
        <v>942</v>
      </c>
    </row>
    <row r="198" spans="1:11" x14ac:dyDescent="0.45">
      <c r="A198" s="186" t="s">
        <v>336</v>
      </c>
      <c r="B198" s="186" t="s">
        <v>1067</v>
      </c>
      <c r="C198" s="186" t="s">
        <v>1069</v>
      </c>
      <c r="D198" s="186" t="s">
        <v>1071</v>
      </c>
      <c r="E198" s="186" t="s">
        <v>942</v>
      </c>
      <c r="F198" s="186">
        <v>2003</v>
      </c>
      <c r="G198" s="186" t="s">
        <v>1013</v>
      </c>
      <c r="H198" s="186">
        <v>16.8628941728516</v>
      </c>
      <c r="I198" s="186">
        <v>14.995526697334476</v>
      </c>
      <c r="J198" s="186" t="s">
        <v>970</v>
      </c>
      <c r="K198" s="186" t="s">
        <v>942</v>
      </c>
    </row>
    <row r="199" spans="1:11" x14ac:dyDescent="0.45">
      <c r="A199" s="186" t="s">
        <v>336</v>
      </c>
      <c r="B199" s="186" t="s">
        <v>1067</v>
      </c>
      <c r="C199" s="186" t="s">
        <v>1069</v>
      </c>
      <c r="D199" s="186" t="s">
        <v>1071</v>
      </c>
      <c r="E199" s="186" t="s">
        <v>942</v>
      </c>
      <c r="F199" s="186">
        <v>2004</v>
      </c>
      <c r="G199" s="186" t="s">
        <v>1013</v>
      </c>
      <c r="H199" s="186">
        <v>16.240501217079402</v>
      </c>
      <c r="I199" s="186">
        <v>14.44205645142967</v>
      </c>
      <c r="J199" s="186" t="s">
        <v>970</v>
      </c>
      <c r="K199" s="186" t="s">
        <v>942</v>
      </c>
    </row>
    <row r="200" spans="1:11" x14ac:dyDescent="0.45">
      <c r="A200" s="186" t="s">
        <v>336</v>
      </c>
      <c r="B200" s="186" t="s">
        <v>1067</v>
      </c>
      <c r="C200" s="186" t="s">
        <v>1069</v>
      </c>
      <c r="D200" s="186" t="s">
        <v>1071</v>
      </c>
      <c r="E200" s="186" t="s">
        <v>942</v>
      </c>
      <c r="F200" s="186">
        <v>2005</v>
      </c>
      <c r="G200" s="186" t="s">
        <v>1013</v>
      </c>
      <c r="H200" s="186">
        <v>16.5332581171992</v>
      </c>
      <c r="I200" s="186">
        <v>14.702393963281168</v>
      </c>
      <c r="J200" s="186" t="s">
        <v>970</v>
      </c>
      <c r="K200" s="186" t="s">
        <v>942</v>
      </c>
    </row>
    <row r="201" spans="1:11" x14ac:dyDescent="0.45">
      <c r="A201" s="186" t="s">
        <v>336</v>
      </c>
      <c r="B201" s="186" t="s">
        <v>1067</v>
      </c>
      <c r="C201" s="186" t="s">
        <v>1069</v>
      </c>
      <c r="D201" s="186" t="s">
        <v>1071</v>
      </c>
      <c r="E201" s="186" t="s">
        <v>942</v>
      </c>
      <c r="F201" s="186">
        <v>2006</v>
      </c>
      <c r="G201" s="186" t="s">
        <v>1013</v>
      </c>
      <c r="H201" s="186">
        <v>17.2842617786531</v>
      </c>
      <c r="I201" s="186">
        <v>15.37023278974185</v>
      </c>
      <c r="J201" s="186" t="s">
        <v>970</v>
      </c>
      <c r="K201" s="186" t="s">
        <v>942</v>
      </c>
    </row>
    <row r="202" spans="1:11" x14ac:dyDescent="0.45">
      <c r="A202" s="186" t="s">
        <v>336</v>
      </c>
      <c r="B202" s="186" t="s">
        <v>1067</v>
      </c>
      <c r="C202" s="186" t="s">
        <v>1069</v>
      </c>
      <c r="D202" s="186" t="s">
        <v>1071</v>
      </c>
      <c r="E202" s="186" t="s">
        <v>942</v>
      </c>
      <c r="F202" s="186">
        <v>2007</v>
      </c>
      <c r="G202" s="186" t="s">
        <v>1013</v>
      </c>
      <c r="H202" s="186">
        <v>17.387585676680899</v>
      </c>
      <c r="I202" s="186">
        <v>15.462114779598787</v>
      </c>
      <c r="J202" s="186" t="s">
        <v>970</v>
      </c>
      <c r="K202" s="186" t="s">
        <v>942</v>
      </c>
    </row>
    <row r="203" spans="1:11" x14ac:dyDescent="0.45">
      <c r="A203" s="186" t="s">
        <v>336</v>
      </c>
      <c r="B203" s="186" t="s">
        <v>1067</v>
      </c>
      <c r="C203" s="186" t="s">
        <v>1069</v>
      </c>
      <c r="D203" s="186" t="s">
        <v>1071</v>
      </c>
      <c r="E203" s="186" t="s">
        <v>942</v>
      </c>
      <c r="F203" s="186">
        <v>2008</v>
      </c>
      <c r="G203" s="186" t="s">
        <v>1013</v>
      </c>
      <c r="H203" s="186">
        <v>17.173395243462299</v>
      </c>
      <c r="I203" s="186">
        <v>15.271643421199695</v>
      </c>
      <c r="J203" s="186" t="s">
        <v>970</v>
      </c>
      <c r="K203" s="186" t="s">
        <v>942</v>
      </c>
    </row>
    <row r="204" spans="1:11" x14ac:dyDescent="0.45">
      <c r="A204" s="186" t="s">
        <v>336</v>
      </c>
      <c r="B204" s="186" t="s">
        <v>1067</v>
      </c>
      <c r="C204" s="186" t="s">
        <v>1069</v>
      </c>
      <c r="D204" s="186" t="s">
        <v>1071</v>
      </c>
      <c r="E204" s="186" t="s">
        <v>942</v>
      </c>
      <c r="F204" s="186">
        <v>2009</v>
      </c>
      <c r="G204" s="186" t="s">
        <v>1013</v>
      </c>
      <c r="H204" s="186">
        <v>17.112265478961501</v>
      </c>
      <c r="I204" s="186">
        <v>15.217283060150328</v>
      </c>
      <c r="J204" s="186" t="s">
        <v>970</v>
      </c>
      <c r="K204" s="186" t="s">
        <v>942</v>
      </c>
    </row>
    <row r="205" spans="1:11" x14ac:dyDescent="0.45">
      <c r="A205" s="186" t="s">
        <v>336</v>
      </c>
      <c r="B205" s="186" t="s">
        <v>1067</v>
      </c>
      <c r="C205" s="186" t="s">
        <v>1069</v>
      </c>
      <c r="D205" s="186" t="s">
        <v>1071</v>
      </c>
      <c r="E205" s="186" t="s">
        <v>942</v>
      </c>
      <c r="F205" s="186">
        <v>2010</v>
      </c>
      <c r="G205" s="186" t="s">
        <v>1013</v>
      </c>
      <c r="H205" s="186">
        <v>17.188256608094001</v>
      </c>
      <c r="I205" s="186">
        <v>15.284859064244666</v>
      </c>
      <c r="J205" s="186" t="s">
        <v>970</v>
      </c>
      <c r="K205" s="186" t="s">
        <v>942</v>
      </c>
    </row>
    <row r="206" spans="1:11" x14ac:dyDescent="0.45">
      <c r="A206" s="186" t="s">
        <v>336</v>
      </c>
      <c r="B206" s="186" t="s">
        <v>1067</v>
      </c>
      <c r="C206" s="186" t="s">
        <v>1069</v>
      </c>
      <c r="D206" s="186" t="s">
        <v>1071</v>
      </c>
      <c r="E206" s="186" t="s">
        <v>942</v>
      </c>
      <c r="F206" s="186">
        <v>2011</v>
      </c>
      <c r="G206" s="186" t="s">
        <v>1013</v>
      </c>
      <c r="H206" s="186">
        <v>17.424490372240701</v>
      </c>
      <c r="I206" s="186">
        <v>15.494932713569751</v>
      </c>
      <c r="J206" s="186" t="s">
        <v>970</v>
      </c>
      <c r="K206" s="186" t="s">
        <v>942</v>
      </c>
    </row>
    <row r="207" spans="1:11" x14ac:dyDescent="0.45">
      <c r="A207" s="186" t="s">
        <v>336</v>
      </c>
      <c r="B207" s="186" t="s">
        <v>1067</v>
      </c>
      <c r="C207" s="186" t="s">
        <v>1069</v>
      </c>
      <c r="D207" s="186" t="s">
        <v>1071</v>
      </c>
      <c r="E207" s="186" t="s">
        <v>942</v>
      </c>
      <c r="F207" s="186">
        <v>2012</v>
      </c>
      <c r="G207" s="186" t="s">
        <v>1013</v>
      </c>
      <c r="H207" s="186">
        <v>17.5275722279614</v>
      </c>
      <c r="I207" s="186">
        <v>15.586599464462319</v>
      </c>
      <c r="J207" s="186" t="s">
        <v>970</v>
      </c>
      <c r="K207" s="186" t="s">
        <v>942</v>
      </c>
    </row>
    <row r="208" spans="1:11" x14ac:dyDescent="0.45">
      <c r="A208" s="186" t="s">
        <v>336</v>
      </c>
      <c r="B208" s="186" t="s">
        <v>1067</v>
      </c>
      <c r="C208" s="186" t="s">
        <v>1069</v>
      </c>
      <c r="D208" s="186" t="s">
        <v>1071</v>
      </c>
      <c r="E208" s="186" t="s">
        <v>942</v>
      </c>
      <c r="F208" s="186">
        <v>2013</v>
      </c>
      <c r="G208" s="186" t="s">
        <v>1013</v>
      </c>
      <c r="H208" s="186">
        <v>17.507349946114299</v>
      </c>
      <c r="I208" s="186">
        <v>15.568616562819763</v>
      </c>
      <c r="J208" s="186" t="s">
        <v>970</v>
      </c>
      <c r="K208" s="186" t="s">
        <v>942</v>
      </c>
    </row>
    <row r="209" spans="1:11" x14ac:dyDescent="0.45">
      <c r="A209" s="186" t="s">
        <v>336</v>
      </c>
      <c r="B209" s="186" t="s">
        <v>1067</v>
      </c>
      <c r="C209" s="186" t="s">
        <v>1069</v>
      </c>
      <c r="D209" s="186" t="s">
        <v>1071</v>
      </c>
      <c r="E209" s="186" t="s">
        <v>942</v>
      </c>
      <c r="F209" s="186">
        <v>2014</v>
      </c>
      <c r="G209" s="186" t="s">
        <v>1013</v>
      </c>
      <c r="H209" s="186">
        <v>17.513911810425299</v>
      </c>
      <c r="I209" s="186">
        <v>15.574451777727194</v>
      </c>
      <c r="J209" s="186" t="s">
        <v>970</v>
      </c>
      <c r="K209" s="186" t="s">
        <v>942</v>
      </c>
    </row>
    <row r="210" spans="1:11" x14ac:dyDescent="0.45">
      <c r="A210" s="186" t="s">
        <v>336</v>
      </c>
      <c r="B210" s="186" t="s">
        <v>1067</v>
      </c>
      <c r="C210" s="186" t="s">
        <v>1069</v>
      </c>
      <c r="D210" s="186" t="s">
        <v>1071</v>
      </c>
      <c r="E210" s="186" t="s">
        <v>942</v>
      </c>
      <c r="F210" s="186">
        <v>2015</v>
      </c>
      <c r="G210" s="186" t="s">
        <v>1013</v>
      </c>
      <c r="H210" s="186">
        <v>17.7110587717135</v>
      </c>
      <c r="I210" s="186">
        <v>15.749767028537173</v>
      </c>
      <c r="J210" s="186" t="s">
        <v>970</v>
      </c>
      <c r="K210" s="186" t="s">
        <v>942</v>
      </c>
    </row>
    <row r="211" spans="1:11" x14ac:dyDescent="0.45">
      <c r="A211" s="186" t="s">
        <v>336</v>
      </c>
      <c r="B211" s="186" t="s">
        <v>1067</v>
      </c>
      <c r="C211" s="186" t="s">
        <v>1069</v>
      </c>
      <c r="D211" s="186" t="s">
        <v>1071</v>
      </c>
      <c r="E211" s="186" t="s">
        <v>942</v>
      </c>
      <c r="F211" s="186">
        <v>2016</v>
      </c>
      <c r="G211" s="186" t="s">
        <v>1013</v>
      </c>
      <c r="H211" s="186">
        <v>18.1370318966881</v>
      </c>
      <c r="I211" s="186">
        <v>16.128568632960896</v>
      </c>
      <c r="J211" s="186" t="s">
        <v>970</v>
      </c>
      <c r="K211" s="186" t="s">
        <v>942</v>
      </c>
    </row>
    <row r="212" spans="1:11" x14ac:dyDescent="0.45">
      <c r="A212" s="186" t="s">
        <v>336</v>
      </c>
      <c r="B212" s="186" t="s">
        <v>1067</v>
      </c>
      <c r="C212" s="186" t="s">
        <v>1069</v>
      </c>
      <c r="D212" s="186" t="s">
        <v>1071</v>
      </c>
      <c r="E212" s="186" t="s">
        <v>942</v>
      </c>
      <c r="F212" s="186">
        <v>2017</v>
      </c>
      <c r="G212" s="186" t="s">
        <v>1013</v>
      </c>
      <c r="H212" s="186">
        <v>18.229440089920299</v>
      </c>
      <c r="I212" s="186">
        <v>16.210743704123757</v>
      </c>
      <c r="J212" s="186" t="s">
        <v>970</v>
      </c>
      <c r="K212" s="186" t="s">
        <v>942</v>
      </c>
    </row>
    <row r="213" spans="1:11" x14ac:dyDescent="0.45">
      <c r="A213" s="186" t="s">
        <v>336</v>
      </c>
      <c r="B213" s="186" t="s">
        <v>1067</v>
      </c>
      <c r="C213" s="186" t="s">
        <v>1069</v>
      </c>
      <c r="D213" s="186" t="s">
        <v>1071</v>
      </c>
      <c r="E213" s="186" t="s">
        <v>942</v>
      </c>
      <c r="F213" s="186">
        <v>2018</v>
      </c>
      <c r="G213" s="186" t="s">
        <v>1013</v>
      </c>
      <c r="H213" s="186">
        <v>18.321848283152502</v>
      </c>
      <c r="I213" s="186">
        <v>16.292918775286619</v>
      </c>
      <c r="J213" s="186" t="s">
        <v>970</v>
      </c>
      <c r="K213" s="186" t="s">
        <v>942</v>
      </c>
    </row>
    <row r="214" spans="1:11" x14ac:dyDescent="0.45">
      <c r="A214" s="186" t="s">
        <v>336</v>
      </c>
      <c r="B214" s="186" t="s">
        <v>1067</v>
      </c>
      <c r="C214" s="186" t="s">
        <v>1069</v>
      </c>
      <c r="D214" s="186" t="s">
        <v>1071</v>
      </c>
      <c r="E214" s="186" t="s">
        <v>942</v>
      </c>
      <c r="F214" s="186">
        <v>2019</v>
      </c>
      <c r="G214" s="186" t="s">
        <v>1013</v>
      </c>
      <c r="H214" s="186">
        <v>18.414256476384701</v>
      </c>
      <c r="I214" s="186">
        <v>16.375093846449481</v>
      </c>
      <c r="J214" s="186" t="s">
        <v>970</v>
      </c>
      <c r="K214" s="186" t="s">
        <v>942</v>
      </c>
    </row>
    <row r="215" spans="1:11" x14ac:dyDescent="0.45">
      <c r="A215" s="186" t="s">
        <v>336</v>
      </c>
      <c r="B215" s="186" t="s">
        <v>1067</v>
      </c>
      <c r="C215" s="186" t="s">
        <v>1069</v>
      </c>
      <c r="D215" s="186" t="s">
        <v>1071</v>
      </c>
      <c r="E215" s="186" t="s">
        <v>942</v>
      </c>
      <c r="F215" s="186">
        <v>2020</v>
      </c>
      <c r="G215" s="186" t="s">
        <v>1013</v>
      </c>
      <c r="H215" s="186">
        <v>18.506664669616899</v>
      </c>
      <c r="I215" s="186">
        <v>16.457268917612343</v>
      </c>
      <c r="J215" s="186" t="s">
        <v>970</v>
      </c>
      <c r="K215" s="186" t="s">
        <v>942</v>
      </c>
    </row>
    <row r="216" spans="1:11" x14ac:dyDescent="0.45">
      <c r="A216" s="186" t="s">
        <v>336</v>
      </c>
      <c r="B216" s="186" t="s">
        <v>1067</v>
      </c>
      <c r="C216" s="186" t="s">
        <v>1069</v>
      </c>
      <c r="D216" s="186" t="s">
        <v>1071</v>
      </c>
      <c r="E216" s="186" t="s">
        <v>942</v>
      </c>
      <c r="F216" s="186">
        <v>2021</v>
      </c>
      <c r="G216" s="186" t="s">
        <v>1013</v>
      </c>
      <c r="H216" s="186">
        <v>18.563139490442801</v>
      </c>
      <c r="I216" s="186">
        <v>16.50748981532665</v>
      </c>
      <c r="J216" s="186" t="s">
        <v>970</v>
      </c>
      <c r="K216" s="186" t="s">
        <v>942</v>
      </c>
    </row>
    <row r="217" spans="1:11" x14ac:dyDescent="0.45">
      <c r="A217" s="186" t="s">
        <v>336</v>
      </c>
      <c r="B217" s="186" t="s">
        <v>1067</v>
      </c>
      <c r="C217" s="186" t="s">
        <v>1069</v>
      </c>
      <c r="D217" s="186" t="s">
        <v>1071</v>
      </c>
      <c r="E217" s="186" t="s">
        <v>942</v>
      </c>
      <c r="F217" s="186">
        <v>2022</v>
      </c>
      <c r="G217" s="186" t="s">
        <v>1013</v>
      </c>
      <c r="H217" s="186">
        <v>18.619614311268698</v>
      </c>
      <c r="I217" s="186">
        <v>16.557710713040958</v>
      </c>
      <c r="J217" s="186" t="s">
        <v>970</v>
      </c>
      <c r="K217" s="186" t="s">
        <v>942</v>
      </c>
    </row>
    <row r="218" spans="1:11" x14ac:dyDescent="0.45">
      <c r="A218" s="186" t="s">
        <v>336</v>
      </c>
      <c r="B218" s="186" t="s">
        <v>1067</v>
      </c>
      <c r="C218" s="186" t="s">
        <v>1069</v>
      </c>
      <c r="D218" s="186" t="s">
        <v>1071</v>
      </c>
      <c r="E218" s="186" t="s">
        <v>942</v>
      </c>
      <c r="F218" s="186">
        <v>2023</v>
      </c>
      <c r="G218" s="186" t="s">
        <v>1013</v>
      </c>
      <c r="H218" s="186">
        <v>18.676089132094599</v>
      </c>
      <c r="I218" s="186">
        <v>16.607931610755266</v>
      </c>
      <c r="J218" s="186" t="s">
        <v>970</v>
      </c>
      <c r="K218" s="186" t="s">
        <v>942</v>
      </c>
    </row>
    <row r="219" spans="1:11" x14ac:dyDescent="0.45">
      <c r="A219" s="186" t="s">
        <v>336</v>
      </c>
      <c r="B219" s="186" t="s">
        <v>1067</v>
      </c>
      <c r="C219" s="186" t="s">
        <v>1069</v>
      </c>
      <c r="D219" s="186" t="s">
        <v>1071</v>
      </c>
      <c r="E219" s="186" t="s">
        <v>942</v>
      </c>
      <c r="F219" s="186">
        <v>2024</v>
      </c>
      <c r="G219" s="186" t="s">
        <v>1013</v>
      </c>
      <c r="H219" s="186">
        <v>18.732563952920501</v>
      </c>
      <c r="I219" s="186">
        <v>16.658152508469573</v>
      </c>
      <c r="J219" s="186" t="s">
        <v>970</v>
      </c>
      <c r="K219" s="186" t="s">
        <v>942</v>
      </c>
    </row>
    <row r="220" spans="1:11" x14ac:dyDescent="0.45">
      <c r="A220" s="186" t="s">
        <v>336</v>
      </c>
      <c r="B220" s="186" t="s">
        <v>1067</v>
      </c>
      <c r="C220" s="186" t="s">
        <v>1069</v>
      </c>
      <c r="D220" s="186" t="s">
        <v>1071</v>
      </c>
      <c r="E220" s="186" t="s">
        <v>942</v>
      </c>
      <c r="F220" s="186">
        <v>2025</v>
      </c>
      <c r="G220" s="186" t="s">
        <v>1013</v>
      </c>
      <c r="H220" s="186">
        <v>18.789038773746402</v>
      </c>
      <c r="I220" s="186">
        <v>16.708373406183881</v>
      </c>
      <c r="J220" s="186" t="s">
        <v>970</v>
      </c>
      <c r="K220" s="186" t="s">
        <v>942</v>
      </c>
    </row>
    <row r="221" spans="1:11" x14ac:dyDescent="0.45">
      <c r="A221" s="186" t="s">
        <v>336</v>
      </c>
      <c r="B221" s="186" t="s">
        <v>1067</v>
      </c>
      <c r="C221" s="186" t="s">
        <v>1069</v>
      </c>
      <c r="D221" s="186" t="s">
        <v>1071</v>
      </c>
      <c r="E221" s="186" t="s">
        <v>942</v>
      </c>
      <c r="F221" s="186">
        <v>2026</v>
      </c>
      <c r="G221" s="186" t="s">
        <v>1013</v>
      </c>
      <c r="H221" s="186">
        <v>18.810836004096601</v>
      </c>
      <c r="I221" s="186">
        <v>16.727756849280535</v>
      </c>
      <c r="J221" s="186" t="s">
        <v>970</v>
      </c>
      <c r="K221" s="186" t="s">
        <v>942</v>
      </c>
    </row>
    <row r="222" spans="1:11" x14ac:dyDescent="0.45">
      <c r="A222" s="186" t="s">
        <v>336</v>
      </c>
      <c r="B222" s="186" t="s">
        <v>1067</v>
      </c>
      <c r="C222" s="186" t="s">
        <v>1069</v>
      </c>
      <c r="D222" s="186" t="s">
        <v>1071</v>
      </c>
      <c r="E222" s="186" t="s">
        <v>942</v>
      </c>
      <c r="F222" s="186">
        <v>2027</v>
      </c>
      <c r="G222" s="186" t="s">
        <v>1013</v>
      </c>
      <c r="H222" s="186">
        <v>18.832633234446799</v>
      </c>
      <c r="I222" s="186">
        <v>16.747140292377185</v>
      </c>
      <c r="J222" s="186" t="s">
        <v>970</v>
      </c>
      <c r="K222" s="186" t="s">
        <v>942</v>
      </c>
    </row>
    <row r="223" spans="1:11" x14ac:dyDescent="0.45">
      <c r="A223" s="186" t="s">
        <v>336</v>
      </c>
      <c r="B223" s="186" t="s">
        <v>1067</v>
      </c>
      <c r="C223" s="186" t="s">
        <v>1069</v>
      </c>
      <c r="D223" s="186" t="s">
        <v>1071</v>
      </c>
      <c r="E223" s="186" t="s">
        <v>942</v>
      </c>
      <c r="F223" s="186">
        <v>2028</v>
      </c>
      <c r="G223" s="186" t="s">
        <v>1013</v>
      </c>
      <c r="H223" s="186">
        <v>18.854430464797101</v>
      </c>
      <c r="I223" s="186">
        <v>16.766523735473932</v>
      </c>
      <c r="J223" s="186" t="s">
        <v>970</v>
      </c>
      <c r="K223" s="186" t="s">
        <v>942</v>
      </c>
    </row>
    <row r="224" spans="1:11" x14ac:dyDescent="0.45">
      <c r="A224" s="186" t="s">
        <v>336</v>
      </c>
      <c r="B224" s="186" t="s">
        <v>1067</v>
      </c>
      <c r="C224" s="186" t="s">
        <v>1069</v>
      </c>
      <c r="D224" s="186" t="s">
        <v>1071</v>
      </c>
      <c r="E224" s="186" t="s">
        <v>942</v>
      </c>
      <c r="F224" s="186">
        <v>2029</v>
      </c>
      <c r="G224" s="186" t="s">
        <v>1013</v>
      </c>
      <c r="H224" s="186">
        <v>18.8762276951473</v>
      </c>
      <c r="I224" s="186">
        <v>16.785907178570586</v>
      </c>
      <c r="J224" s="186" t="s">
        <v>970</v>
      </c>
      <c r="K224" s="186" t="s">
        <v>942</v>
      </c>
    </row>
    <row r="225" spans="1:11" x14ac:dyDescent="0.45">
      <c r="A225" s="186" t="s">
        <v>336</v>
      </c>
      <c r="B225" s="186" t="s">
        <v>1067</v>
      </c>
      <c r="C225" s="186" t="s">
        <v>1069</v>
      </c>
      <c r="D225" s="186" t="s">
        <v>1071</v>
      </c>
      <c r="E225" s="186" t="s">
        <v>942</v>
      </c>
      <c r="F225" s="186">
        <v>2030</v>
      </c>
      <c r="G225" s="186" t="s">
        <v>1013</v>
      </c>
      <c r="H225" s="186">
        <v>18.898024925497499</v>
      </c>
      <c r="I225" s="186">
        <v>16.80529062166724</v>
      </c>
      <c r="J225" s="186" t="s">
        <v>970</v>
      </c>
      <c r="K225" s="186" t="s">
        <v>942</v>
      </c>
    </row>
    <row r="226" spans="1:11" x14ac:dyDescent="0.45">
      <c r="A226" s="186" t="s">
        <v>336</v>
      </c>
      <c r="B226" s="186" t="s">
        <v>1067</v>
      </c>
      <c r="C226" s="186" t="s">
        <v>1069</v>
      </c>
      <c r="D226" s="186" t="s">
        <v>1071</v>
      </c>
      <c r="E226" s="186" t="s">
        <v>942</v>
      </c>
      <c r="F226" s="186">
        <v>2031</v>
      </c>
      <c r="G226" s="186" t="s">
        <v>1013</v>
      </c>
      <c r="H226" s="186">
        <v>18.8922173492311</v>
      </c>
      <c r="I226" s="186">
        <v>16.800126166262555</v>
      </c>
      <c r="J226" s="186" t="s">
        <v>970</v>
      </c>
      <c r="K226" s="186" t="s">
        <v>942</v>
      </c>
    </row>
    <row r="227" spans="1:11" x14ac:dyDescent="0.45">
      <c r="A227" s="186" t="s">
        <v>336</v>
      </c>
      <c r="B227" s="186" t="s">
        <v>1067</v>
      </c>
      <c r="C227" s="186" t="s">
        <v>1069</v>
      </c>
      <c r="D227" s="186" t="s">
        <v>1071</v>
      </c>
      <c r="E227" s="186" t="s">
        <v>942</v>
      </c>
      <c r="F227" s="186">
        <v>2032</v>
      </c>
      <c r="G227" s="186" t="s">
        <v>1013</v>
      </c>
      <c r="H227" s="186">
        <v>18.886409772964601</v>
      </c>
      <c r="I227" s="186">
        <v>16.794961710857784</v>
      </c>
      <c r="J227" s="186" t="s">
        <v>970</v>
      </c>
      <c r="K227" s="186" t="s">
        <v>942</v>
      </c>
    </row>
    <row r="228" spans="1:11" x14ac:dyDescent="0.45">
      <c r="A228" s="186" t="s">
        <v>336</v>
      </c>
      <c r="B228" s="186" t="s">
        <v>1067</v>
      </c>
      <c r="C228" s="186" t="s">
        <v>1069</v>
      </c>
      <c r="D228" s="186" t="s">
        <v>1071</v>
      </c>
      <c r="E228" s="186" t="s">
        <v>942</v>
      </c>
      <c r="F228" s="186">
        <v>2033</v>
      </c>
      <c r="G228" s="186" t="s">
        <v>1013</v>
      </c>
      <c r="H228" s="186">
        <v>18.880602196698199</v>
      </c>
      <c r="I228" s="186">
        <v>16.789797255453095</v>
      </c>
      <c r="J228" s="186" t="s">
        <v>970</v>
      </c>
      <c r="K228" s="186" t="s">
        <v>942</v>
      </c>
    </row>
    <row r="229" spans="1:11" x14ac:dyDescent="0.45">
      <c r="A229" s="186" t="s">
        <v>336</v>
      </c>
      <c r="B229" s="186" t="s">
        <v>1067</v>
      </c>
      <c r="C229" s="186" t="s">
        <v>1069</v>
      </c>
      <c r="D229" s="186" t="s">
        <v>1071</v>
      </c>
      <c r="E229" s="186" t="s">
        <v>942</v>
      </c>
      <c r="F229" s="186">
        <v>2034</v>
      </c>
      <c r="G229" s="186" t="s">
        <v>1013</v>
      </c>
      <c r="H229" s="186">
        <v>18.8747946204317</v>
      </c>
      <c r="I229" s="186">
        <v>16.784632800048325</v>
      </c>
      <c r="J229" s="186" t="s">
        <v>970</v>
      </c>
      <c r="K229" s="186" t="s">
        <v>942</v>
      </c>
    </row>
    <row r="230" spans="1:11" x14ac:dyDescent="0.45">
      <c r="A230" s="186" t="s">
        <v>336</v>
      </c>
      <c r="B230" s="186" t="s">
        <v>1067</v>
      </c>
      <c r="C230" s="186" t="s">
        <v>1069</v>
      </c>
      <c r="D230" s="186" t="s">
        <v>1071</v>
      </c>
      <c r="E230" s="186" t="s">
        <v>942</v>
      </c>
      <c r="F230" s="186">
        <v>2035</v>
      </c>
      <c r="G230" s="186" t="s">
        <v>1013</v>
      </c>
      <c r="H230" s="186">
        <v>18.868987044165301</v>
      </c>
      <c r="I230" s="186">
        <v>16.779468344643639</v>
      </c>
      <c r="J230" s="186" t="s">
        <v>970</v>
      </c>
      <c r="K230" s="186" t="s">
        <v>942</v>
      </c>
    </row>
    <row r="231" spans="1:11" x14ac:dyDescent="0.45">
      <c r="A231" s="186" t="s">
        <v>336</v>
      </c>
      <c r="B231" s="186" t="s">
        <v>1067</v>
      </c>
      <c r="C231" s="186" t="s">
        <v>1069</v>
      </c>
      <c r="D231" s="186" t="s">
        <v>1071</v>
      </c>
      <c r="E231" s="186" t="s">
        <v>942</v>
      </c>
      <c r="F231" s="186">
        <v>2036</v>
      </c>
      <c r="G231" s="186" t="s">
        <v>1013</v>
      </c>
      <c r="H231" s="186">
        <v>18.846275143138101</v>
      </c>
      <c r="I231" s="186">
        <v>16.759271519904686</v>
      </c>
      <c r="J231" s="186" t="s">
        <v>970</v>
      </c>
      <c r="K231" s="186" t="s">
        <v>942</v>
      </c>
    </row>
    <row r="232" spans="1:11" x14ac:dyDescent="0.45">
      <c r="A232" s="186" t="s">
        <v>336</v>
      </c>
      <c r="B232" s="186" t="s">
        <v>1067</v>
      </c>
      <c r="C232" s="186" t="s">
        <v>1069</v>
      </c>
      <c r="D232" s="186" t="s">
        <v>1071</v>
      </c>
      <c r="E232" s="186" t="s">
        <v>942</v>
      </c>
      <c r="F232" s="186">
        <v>2037</v>
      </c>
      <c r="G232" s="186" t="s">
        <v>1013</v>
      </c>
      <c r="H232" s="186">
        <v>18.823563242111</v>
      </c>
      <c r="I232" s="186">
        <v>16.739074695165822</v>
      </c>
      <c r="J232" s="186" t="s">
        <v>970</v>
      </c>
      <c r="K232" s="186" t="s">
        <v>942</v>
      </c>
    </row>
    <row r="233" spans="1:11" x14ac:dyDescent="0.45">
      <c r="A233" s="186" t="s">
        <v>336</v>
      </c>
      <c r="B233" s="186" t="s">
        <v>1067</v>
      </c>
      <c r="C233" s="186" t="s">
        <v>1069</v>
      </c>
      <c r="D233" s="186" t="s">
        <v>1071</v>
      </c>
      <c r="E233" s="186" t="s">
        <v>942</v>
      </c>
      <c r="F233" s="186">
        <v>2038</v>
      </c>
      <c r="G233" s="186" t="s">
        <v>1013</v>
      </c>
      <c r="H233" s="186">
        <v>18.800851341083799</v>
      </c>
      <c r="I233" s="186">
        <v>16.718877870426869</v>
      </c>
      <c r="J233" s="186" t="s">
        <v>970</v>
      </c>
      <c r="K233" s="186" t="s">
        <v>942</v>
      </c>
    </row>
    <row r="234" spans="1:11" x14ac:dyDescent="0.45">
      <c r="A234" s="186" t="s">
        <v>336</v>
      </c>
      <c r="B234" s="186" t="s">
        <v>1067</v>
      </c>
      <c r="C234" s="186" t="s">
        <v>1069</v>
      </c>
      <c r="D234" s="186" t="s">
        <v>1071</v>
      </c>
      <c r="E234" s="186" t="s">
        <v>942</v>
      </c>
      <c r="F234" s="186">
        <v>2039</v>
      </c>
      <c r="G234" s="186" t="s">
        <v>1013</v>
      </c>
      <c r="H234" s="186">
        <v>18.778139440056599</v>
      </c>
      <c r="I234" s="186">
        <v>16.698681045687916</v>
      </c>
      <c r="J234" s="186" t="s">
        <v>970</v>
      </c>
      <c r="K234" s="186" t="s">
        <v>942</v>
      </c>
    </row>
    <row r="235" spans="1:11" x14ac:dyDescent="0.45">
      <c r="A235" s="186" t="s">
        <v>336</v>
      </c>
      <c r="B235" s="186" t="s">
        <v>1067</v>
      </c>
      <c r="C235" s="186" t="s">
        <v>1069</v>
      </c>
      <c r="D235" s="186" t="s">
        <v>1071</v>
      </c>
      <c r="E235" s="186" t="s">
        <v>942</v>
      </c>
      <c r="F235" s="186">
        <v>2040</v>
      </c>
      <c r="G235" s="186" t="s">
        <v>1013</v>
      </c>
      <c r="H235" s="186">
        <v>18.755427539029402</v>
      </c>
      <c r="I235" s="186">
        <v>16.678484220948963</v>
      </c>
      <c r="J235" s="186" t="s">
        <v>970</v>
      </c>
      <c r="K235" s="186" t="s">
        <v>942</v>
      </c>
    </row>
    <row r="236" spans="1:11" x14ac:dyDescent="0.45">
      <c r="A236" s="186" t="s">
        <v>336</v>
      </c>
      <c r="B236" s="186" t="s">
        <v>1067</v>
      </c>
      <c r="C236" s="186" t="s">
        <v>1069</v>
      </c>
      <c r="D236" s="186" t="s">
        <v>1071</v>
      </c>
      <c r="E236" s="186" t="s">
        <v>942</v>
      </c>
      <c r="F236" s="186">
        <v>2041</v>
      </c>
      <c r="G236" s="186" t="s">
        <v>1013</v>
      </c>
      <c r="H236" s="186">
        <v>18.699155409413599</v>
      </c>
      <c r="I236" s="186">
        <v>16.628443568773839</v>
      </c>
      <c r="J236" s="186" t="s">
        <v>970</v>
      </c>
      <c r="K236" s="186" t="s">
        <v>942</v>
      </c>
    </row>
    <row r="237" spans="1:11" x14ac:dyDescent="0.45">
      <c r="A237" s="186" t="s">
        <v>336</v>
      </c>
      <c r="B237" s="186" t="s">
        <v>1067</v>
      </c>
      <c r="C237" s="186" t="s">
        <v>1069</v>
      </c>
      <c r="D237" s="186" t="s">
        <v>1071</v>
      </c>
      <c r="E237" s="186" t="s">
        <v>942</v>
      </c>
      <c r="F237" s="186">
        <v>2042</v>
      </c>
      <c r="G237" s="186" t="s">
        <v>1013</v>
      </c>
      <c r="H237" s="186">
        <v>18.6428832797978</v>
      </c>
      <c r="I237" s="186">
        <v>16.578402916598716</v>
      </c>
      <c r="J237" s="186" t="s">
        <v>970</v>
      </c>
      <c r="K237" s="186" t="s">
        <v>942</v>
      </c>
    </row>
    <row r="238" spans="1:11" x14ac:dyDescent="0.45">
      <c r="A238" s="186" t="s">
        <v>336</v>
      </c>
      <c r="B238" s="186" t="s">
        <v>1067</v>
      </c>
      <c r="C238" s="186" t="s">
        <v>1069</v>
      </c>
      <c r="D238" s="186" t="s">
        <v>1071</v>
      </c>
      <c r="E238" s="186" t="s">
        <v>942</v>
      </c>
      <c r="F238" s="186">
        <v>2043</v>
      </c>
      <c r="G238" s="186" t="s">
        <v>1013</v>
      </c>
      <c r="H238" s="186">
        <v>18.586611150181898</v>
      </c>
      <c r="I238" s="186">
        <v>16.5283622644235</v>
      </c>
      <c r="J238" s="186" t="s">
        <v>970</v>
      </c>
      <c r="K238" s="186" t="s">
        <v>942</v>
      </c>
    </row>
    <row r="239" spans="1:11" x14ac:dyDescent="0.45">
      <c r="A239" s="186" t="s">
        <v>336</v>
      </c>
      <c r="B239" s="186" t="s">
        <v>1067</v>
      </c>
      <c r="C239" s="186" t="s">
        <v>1069</v>
      </c>
      <c r="D239" s="186" t="s">
        <v>1071</v>
      </c>
      <c r="E239" s="186" t="s">
        <v>942</v>
      </c>
      <c r="F239" s="186">
        <v>2044</v>
      </c>
      <c r="G239" s="186" t="s">
        <v>1013</v>
      </c>
      <c r="H239" s="186">
        <v>18.5303390205661</v>
      </c>
      <c r="I239" s="186">
        <v>16.478321612248376</v>
      </c>
      <c r="J239" s="186" t="s">
        <v>970</v>
      </c>
      <c r="K239" s="186" t="s">
        <v>942</v>
      </c>
    </row>
    <row r="240" spans="1:11" x14ac:dyDescent="0.45">
      <c r="A240" s="186" t="s">
        <v>336</v>
      </c>
      <c r="B240" s="186" t="s">
        <v>1067</v>
      </c>
      <c r="C240" s="186" t="s">
        <v>1069</v>
      </c>
      <c r="D240" s="186" t="s">
        <v>1071</v>
      </c>
      <c r="E240" s="186" t="s">
        <v>942</v>
      </c>
      <c r="F240" s="186">
        <v>2045</v>
      </c>
      <c r="G240" s="186" t="s">
        <v>1013</v>
      </c>
      <c r="H240" s="186">
        <v>18.474066890950301</v>
      </c>
      <c r="I240" s="186">
        <v>16.428280960073256</v>
      </c>
      <c r="J240" s="186" t="s">
        <v>970</v>
      </c>
      <c r="K240" s="186" t="s">
        <v>942</v>
      </c>
    </row>
    <row r="241" spans="1:11" x14ac:dyDescent="0.45">
      <c r="A241" s="186" t="s">
        <v>336</v>
      </c>
      <c r="B241" s="186" t="s">
        <v>1067</v>
      </c>
      <c r="C241" s="186" t="s">
        <v>1069</v>
      </c>
      <c r="D241" s="186" t="s">
        <v>1071</v>
      </c>
      <c r="E241" s="186" t="s">
        <v>942</v>
      </c>
      <c r="F241" s="186">
        <v>2046</v>
      </c>
      <c r="G241" s="186" t="s">
        <v>1013</v>
      </c>
      <c r="H241" s="186">
        <v>18.403350186358701</v>
      </c>
      <c r="I241" s="186">
        <v>16.365395299949849</v>
      </c>
      <c r="J241" s="186" t="s">
        <v>970</v>
      </c>
      <c r="K241" s="186" t="s">
        <v>942</v>
      </c>
    </row>
    <row r="242" spans="1:11" x14ac:dyDescent="0.45">
      <c r="A242" s="186" t="s">
        <v>336</v>
      </c>
      <c r="B242" s="186" t="s">
        <v>1067</v>
      </c>
      <c r="C242" s="186" t="s">
        <v>1069</v>
      </c>
      <c r="D242" s="186" t="s">
        <v>1071</v>
      </c>
      <c r="E242" s="186" t="s">
        <v>942</v>
      </c>
      <c r="F242" s="186">
        <v>2047</v>
      </c>
      <c r="G242" s="186" t="s">
        <v>1013</v>
      </c>
      <c r="H242" s="186">
        <v>18.3326334817672</v>
      </c>
      <c r="I242" s="186">
        <v>16.302509639826535</v>
      </c>
      <c r="J242" s="186" t="s">
        <v>970</v>
      </c>
      <c r="K242" s="186" t="s">
        <v>942</v>
      </c>
    </row>
    <row r="243" spans="1:11" x14ac:dyDescent="0.45">
      <c r="A243" s="186" t="s">
        <v>336</v>
      </c>
      <c r="B243" s="186" t="s">
        <v>1067</v>
      </c>
      <c r="C243" s="186" t="s">
        <v>1069</v>
      </c>
      <c r="D243" s="186" t="s">
        <v>1071</v>
      </c>
      <c r="E243" s="186" t="s">
        <v>942</v>
      </c>
      <c r="F243" s="186">
        <v>2048</v>
      </c>
      <c r="G243" s="186" t="s">
        <v>1013</v>
      </c>
      <c r="H243" s="186">
        <v>18.2619167771756</v>
      </c>
      <c r="I243" s="186">
        <v>16.239623979703133</v>
      </c>
      <c r="J243" s="186" t="s">
        <v>970</v>
      </c>
      <c r="K243" s="186" t="s">
        <v>942</v>
      </c>
    </row>
    <row r="244" spans="1:11" x14ac:dyDescent="0.45">
      <c r="A244" s="186" t="s">
        <v>336</v>
      </c>
      <c r="B244" s="186" t="s">
        <v>1067</v>
      </c>
      <c r="C244" s="186" t="s">
        <v>1069</v>
      </c>
      <c r="D244" s="186" t="s">
        <v>1071</v>
      </c>
      <c r="E244" s="186" t="s">
        <v>942</v>
      </c>
      <c r="F244" s="186">
        <v>2049</v>
      </c>
      <c r="G244" s="186" t="s">
        <v>1013</v>
      </c>
      <c r="H244" s="186">
        <v>18.191200072584099</v>
      </c>
      <c r="I244" s="186">
        <v>16.176738319579819</v>
      </c>
      <c r="J244" s="186" t="s">
        <v>970</v>
      </c>
      <c r="K244" s="186" t="s">
        <v>942</v>
      </c>
    </row>
    <row r="245" spans="1:11" x14ac:dyDescent="0.45">
      <c r="A245" s="186" t="s">
        <v>336</v>
      </c>
      <c r="B245" s="186" t="s">
        <v>1067</v>
      </c>
      <c r="C245" s="186" t="s">
        <v>1069</v>
      </c>
      <c r="D245" s="186" t="s">
        <v>1071</v>
      </c>
      <c r="E245" s="186" t="s">
        <v>942</v>
      </c>
      <c r="F245" s="186">
        <v>2050</v>
      </c>
      <c r="G245" s="186" t="s">
        <v>1013</v>
      </c>
      <c r="H245" s="186">
        <v>18.120483367992499</v>
      </c>
      <c r="I245" s="186">
        <v>16.113852659456416</v>
      </c>
      <c r="J245" s="186" t="s">
        <v>970</v>
      </c>
      <c r="K245" s="186" t="s">
        <v>942</v>
      </c>
    </row>
    <row r="246" spans="1:11" x14ac:dyDescent="0.45">
      <c r="A246" s="186" t="s">
        <v>336</v>
      </c>
      <c r="B246" s="186" t="s">
        <v>1067</v>
      </c>
      <c r="C246" s="186" t="s">
        <v>1072</v>
      </c>
      <c r="D246" s="186"/>
      <c r="E246" s="186" t="s">
        <v>941</v>
      </c>
      <c r="F246" s="186">
        <v>1990</v>
      </c>
      <c r="G246" s="186" t="s">
        <v>1013</v>
      </c>
      <c r="H246" s="186">
        <v>0.22722753669757101</v>
      </c>
      <c r="I246" s="186">
        <v>0.26509879281383286</v>
      </c>
      <c r="J246" s="186" t="s">
        <v>970</v>
      </c>
      <c r="K246" s="186" t="s">
        <v>941</v>
      </c>
    </row>
    <row r="247" spans="1:11" x14ac:dyDescent="0.45">
      <c r="A247" s="186" t="s">
        <v>336</v>
      </c>
      <c r="B247" s="186" t="s">
        <v>1067</v>
      </c>
      <c r="C247" s="186" t="s">
        <v>1072</v>
      </c>
      <c r="D247" s="186"/>
      <c r="E247" s="186" t="s">
        <v>941</v>
      </c>
      <c r="F247" s="186">
        <v>1991</v>
      </c>
      <c r="G247" s="186" t="s">
        <v>1013</v>
      </c>
      <c r="H247" s="186">
        <v>0.20159297000641899</v>
      </c>
      <c r="I247" s="186">
        <v>0.23519179834082216</v>
      </c>
      <c r="J247" s="186" t="s">
        <v>970</v>
      </c>
      <c r="K247" s="186" t="s">
        <v>941</v>
      </c>
    </row>
    <row r="248" spans="1:11" x14ac:dyDescent="0.45">
      <c r="A248" s="186" t="s">
        <v>336</v>
      </c>
      <c r="B248" s="186" t="s">
        <v>1067</v>
      </c>
      <c r="C248" s="186" t="s">
        <v>1072</v>
      </c>
      <c r="D248" s="186"/>
      <c r="E248" s="186" t="s">
        <v>941</v>
      </c>
      <c r="F248" s="186">
        <v>1992</v>
      </c>
      <c r="G248" s="186" t="s">
        <v>1013</v>
      </c>
      <c r="H248" s="186">
        <v>0.23165654207207201</v>
      </c>
      <c r="I248" s="186">
        <v>0.27026596575075068</v>
      </c>
      <c r="J248" s="186" t="s">
        <v>970</v>
      </c>
      <c r="K248" s="186" t="s">
        <v>941</v>
      </c>
    </row>
    <row r="249" spans="1:11" x14ac:dyDescent="0.45">
      <c r="A249" s="186" t="s">
        <v>336</v>
      </c>
      <c r="B249" s="186" t="s">
        <v>1067</v>
      </c>
      <c r="C249" s="186" t="s">
        <v>1072</v>
      </c>
      <c r="D249" s="186"/>
      <c r="E249" s="186" t="s">
        <v>941</v>
      </c>
      <c r="F249" s="186">
        <v>1993</v>
      </c>
      <c r="G249" s="186" t="s">
        <v>1013</v>
      </c>
      <c r="H249" s="186">
        <v>0.231155332089379</v>
      </c>
      <c r="I249" s="186">
        <v>0.2696812207709422</v>
      </c>
      <c r="J249" s="186" t="s">
        <v>970</v>
      </c>
      <c r="K249" s="186" t="s">
        <v>941</v>
      </c>
    </row>
    <row r="250" spans="1:11" x14ac:dyDescent="0.45">
      <c r="A250" s="186" t="s">
        <v>336</v>
      </c>
      <c r="B250" s="186" t="s">
        <v>1067</v>
      </c>
      <c r="C250" s="186" t="s">
        <v>1072</v>
      </c>
      <c r="D250" s="186"/>
      <c r="E250" s="186" t="s">
        <v>941</v>
      </c>
      <c r="F250" s="186">
        <v>1994</v>
      </c>
      <c r="G250" s="186" t="s">
        <v>1013</v>
      </c>
      <c r="H250" s="186">
        <v>0.22211811535364201</v>
      </c>
      <c r="I250" s="186">
        <v>0.25913780124591568</v>
      </c>
      <c r="J250" s="186" t="s">
        <v>970</v>
      </c>
      <c r="K250" s="186" t="s">
        <v>941</v>
      </c>
    </row>
    <row r="251" spans="1:11" x14ac:dyDescent="0.45">
      <c r="A251" s="186" t="s">
        <v>336</v>
      </c>
      <c r="B251" s="186" t="s">
        <v>1067</v>
      </c>
      <c r="C251" s="186" t="s">
        <v>1072</v>
      </c>
      <c r="D251" s="186"/>
      <c r="E251" s="186" t="s">
        <v>941</v>
      </c>
      <c r="F251" s="186">
        <v>1995</v>
      </c>
      <c r="G251" s="186" t="s">
        <v>1013</v>
      </c>
      <c r="H251" s="186">
        <v>0.21565316240281901</v>
      </c>
      <c r="I251" s="186">
        <v>0.25159535613662221</v>
      </c>
      <c r="J251" s="186" t="s">
        <v>970</v>
      </c>
      <c r="K251" s="186" t="s">
        <v>941</v>
      </c>
    </row>
    <row r="252" spans="1:11" x14ac:dyDescent="0.45">
      <c r="A252" s="186" t="s">
        <v>336</v>
      </c>
      <c r="B252" s="186" t="s">
        <v>1067</v>
      </c>
      <c r="C252" s="186" t="s">
        <v>1072</v>
      </c>
      <c r="D252" s="186"/>
      <c r="E252" s="186" t="s">
        <v>941</v>
      </c>
      <c r="F252" s="186">
        <v>1996</v>
      </c>
      <c r="G252" s="186" t="s">
        <v>1013</v>
      </c>
      <c r="H252" s="186">
        <v>0.23412480885672299</v>
      </c>
      <c r="I252" s="186">
        <v>0.27314561033284351</v>
      </c>
      <c r="J252" s="186" t="s">
        <v>970</v>
      </c>
      <c r="K252" s="186" t="s">
        <v>941</v>
      </c>
    </row>
    <row r="253" spans="1:11" x14ac:dyDescent="0.45">
      <c r="A253" s="186" t="s">
        <v>336</v>
      </c>
      <c r="B253" s="186" t="s">
        <v>1067</v>
      </c>
      <c r="C253" s="186" t="s">
        <v>1072</v>
      </c>
      <c r="D253" s="186"/>
      <c r="E253" s="186" t="s">
        <v>941</v>
      </c>
      <c r="F253" s="186">
        <v>1997</v>
      </c>
      <c r="G253" s="186" t="s">
        <v>1013</v>
      </c>
      <c r="H253" s="186">
        <v>0.23674484705653601</v>
      </c>
      <c r="I253" s="186">
        <v>0.2762023215659587</v>
      </c>
      <c r="J253" s="186" t="s">
        <v>970</v>
      </c>
      <c r="K253" s="186" t="s">
        <v>941</v>
      </c>
    </row>
    <row r="254" spans="1:11" x14ac:dyDescent="0.45">
      <c r="A254" s="186" t="s">
        <v>336</v>
      </c>
      <c r="B254" s="186" t="s">
        <v>1067</v>
      </c>
      <c r="C254" s="186" t="s">
        <v>1072</v>
      </c>
      <c r="D254" s="186"/>
      <c r="E254" s="186" t="s">
        <v>941</v>
      </c>
      <c r="F254" s="186">
        <v>1998</v>
      </c>
      <c r="G254" s="186" t="s">
        <v>1013</v>
      </c>
      <c r="H254" s="186">
        <v>0.229048896957397</v>
      </c>
      <c r="I254" s="186">
        <v>0.26722371311696319</v>
      </c>
      <c r="J254" s="186" t="s">
        <v>970</v>
      </c>
      <c r="K254" s="186" t="s">
        <v>941</v>
      </c>
    </row>
    <row r="255" spans="1:11" x14ac:dyDescent="0.45">
      <c r="A255" s="186" t="s">
        <v>336</v>
      </c>
      <c r="B255" s="186" t="s">
        <v>1067</v>
      </c>
      <c r="C255" s="186" t="s">
        <v>1072</v>
      </c>
      <c r="D255" s="186"/>
      <c r="E255" s="186" t="s">
        <v>941</v>
      </c>
      <c r="F255" s="186">
        <v>1999</v>
      </c>
      <c r="G255" s="186" t="s">
        <v>1013</v>
      </c>
      <c r="H255" s="186">
        <v>0.248494075389457</v>
      </c>
      <c r="I255" s="186">
        <v>0.28990975462103319</v>
      </c>
      <c r="J255" s="186" t="s">
        <v>970</v>
      </c>
      <c r="K255" s="186" t="s">
        <v>941</v>
      </c>
    </row>
    <row r="256" spans="1:11" x14ac:dyDescent="0.45">
      <c r="A256" s="186" t="s">
        <v>336</v>
      </c>
      <c r="B256" s="186" t="s">
        <v>1067</v>
      </c>
      <c r="C256" s="186" t="s">
        <v>1072</v>
      </c>
      <c r="D256" s="186"/>
      <c r="E256" s="186" t="s">
        <v>941</v>
      </c>
      <c r="F256" s="186">
        <v>2000</v>
      </c>
      <c r="G256" s="186" t="s">
        <v>1013</v>
      </c>
      <c r="H256" s="186">
        <v>0.27316276078769203</v>
      </c>
      <c r="I256" s="186">
        <v>0.31868988758564071</v>
      </c>
      <c r="J256" s="186" t="s">
        <v>970</v>
      </c>
      <c r="K256" s="186" t="s">
        <v>941</v>
      </c>
    </row>
    <row r="257" spans="1:11" x14ac:dyDescent="0.45">
      <c r="A257" s="186" t="s">
        <v>336</v>
      </c>
      <c r="B257" s="186" t="s">
        <v>1067</v>
      </c>
      <c r="C257" s="186" t="s">
        <v>1072</v>
      </c>
      <c r="D257" s="186"/>
      <c r="E257" s="186" t="s">
        <v>941</v>
      </c>
      <c r="F257" s="186">
        <v>2001</v>
      </c>
      <c r="G257" s="186" t="s">
        <v>1013</v>
      </c>
      <c r="H257" s="186">
        <v>0.239799026985933</v>
      </c>
      <c r="I257" s="186">
        <v>0.27976553148358851</v>
      </c>
      <c r="J257" s="186" t="s">
        <v>970</v>
      </c>
      <c r="K257" s="186" t="s">
        <v>941</v>
      </c>
    </row>
    <row r="258" spans="1:11" x14ac:dyDescent="0.45">
      <c r="A258" s="186" t="s">
        <v>336</v>
      </c>
      <c r="B258" s="186" t="s">
        <v>1067</v>
      </c>
      <c r="C258" s="186" t="s">
        <v>1072</v>
      </c>
      <c r="D258" s="186"/>
      <c r="E258" s="186" t="s">
        <v>941</v>
      </c>
      <c r="F258" s="186">
        <v>2002</v>
      </c>
      <c r="G258" s="186" t="s">
        <v>1013</v>
      </c>
      <c r="H258" s="186">
        <v>0.237633038944805</v>
      </c>
      <c r="I258" s="186">
        <v>0.27723854543560583</v>
      </c>
      <c r="J258" s="186" t="s">
        <v>970</v>
      </c>
      <c r="K258" s="186" t="s">
        <v>941</v>
      </c>
    </row>
    <row r="259" spans="1:11" x14ac:dyDescent="0.45">
      <c r="A259" s="186" t="s">
        <v>336</v>
      </c>
      <c r="B259" s="186" t="s">
        <v>1067</v>
      </c>
      <c r="C259" s="186" t="s">
        <v>1072</v>
      </c>
      <c r="D259" s="186"/>
      <c r="E259" s="186" t="s">
        <v>941</v>
      </c>
      <c r="F259" s="186">
        <v>2003</v>
      </c>
      <c r="G259" s="186" t="s">
        <v>1013</v>
      </c>
      <c r="H259" s="186">
        <v>0.27499160234612002</v>
      </c>
      <c r="I259" s="186">
        <v>0.32082353607047337</v>
      </c>
      <c r="J259" s="186" t="s">
        <v>970</v>
      </c>
      <c r="K259" s="186" t="s">
        <v>941</v>
      </c>
    </row>
    <row r="260" spans="1:11" x14ac:dyDescent="0.45">
      <c r="A260" s="186" t="s">
        <v>336</v>
      </c>
      <c r="B260" s="186" t="s">
        <v>1067</v>
      </c>
      <c r="C260" s="186" t="s">
        <v>1072</v>
      </c>
      <c r="D260" s="186"/>
      <c r="E260" s="186" t="s">
        <v>941</v>
      </c>
      <c r="F260" s="186">
        <v>2004</v>
      </c>
      <c r="G260" s="186" t="s">
        <v>1013</v>
      </c>
      <c r="H260" s="186">
        <v>0.25685850851775499</v>
      </c>
      <c r="I260" s="186">
        <v>0.29966825993738083</v>
      </c>
      <c r="J260" s="186" t="s">
        <v>970</v>
      </c>
      <c r="K260" s="186" t="s">
        <v>941</v>
      </c>
    </row>
    <row r="261" spans="1:11" x14ac:dyDescent="0.45">
      <c r="A261" s="186" t="s">
        <v>336</v>
      </c>
      <c r="B261" s="186" t="s">
        <v>1067</v>
      </c>
      <c r="C261" s="186" t="s">
        <v>1072</v>
      </c>
      <c r="D261" s="186"/>
      <c r="E261" s="186" t="s">
        <v>941</v>
      </c>
      <c r="F261" s="186">
        <v>2005</v>
      </c>
      <c r="G261" s="186" t="s">
        <v>1013</v>
      </c>
      <c r="H261" s="186">
        <v>0.212287819644982</v>
      </c>
      <c r="I261" s="186">
        <v>0.2476691229191457</v>
      </c>
      <c r="J261" s="186" t="s">
        <v>970</v>
      </c>
      <c r="K261" s="186" t="s">
        <v>941</v>
      </c>
    </row>
    <row r="262" spans="1:11" x14ac:dyDescent="0.45">
      <c r="A262" s="186" t="s">
        <v>336</v>
      </c>
      <c r="B262" s="186" t="s">
        <v>1067</v>
      </c>
      <c r="C262" s="186" t="s">
        <v>1072</v>
      </c>
      <c r="D262" s="186"/>
      <c r="E262" s="186" t="s">
        <v>941</v>
      </c>
      <c r="F262" s="186">
        <v>2006</v>
      </c>
      <c r="G262" s="186" t="s">
        <v>1013</v>
      </c>
      <c r="H262" s="186">
        <v>0.27090868990870998</v>
      </c>
      <c r="I262" s="186">
        <v>0.31606013822682832</v>
      </c>
      <c r="J262" s="186" t="s">
        <v>970</v>
      </c>
      <c r="K262" s="186" t="s">
        <v>941</v>
      </c>
    </row>
    <row r="263" spans="1:11" x14ac:dyDescent="0.45">
      <c r="A263" s="186" t="s">
        <v>336</v>
      </c>
      <c r="B263" s="186" t="s">
        <v>1067</v>
      </c>
      <c r="C263" s="186" t="s">
        <v>1072</v>
      </c>
      <c r="D263" s="186"/>
      <c r="E263" s="186" t="s">
        <v>941</v>
      </c>
      <c r="F263" s="186">
        <v>2007</v>
      </c>
      <c r="G263" s="186" t="s">
        <v>1013</v>
      </c>
      <c r="H263" s="186">
        <v>0.27483643869584601</v>
      </c>
      <c r="I263" s="186">
        <v>0.32064251181182035</v>
      </c>
      <c r="J263" s="186" t="s">
        <v>970</v>
      </c>
      <c r="K263" s="186" t="s">
        <v>941</v>
      </c>
    </row>
    <row r="264" spans="1:11" x14ac:dyDescent="0.45">
      <c r="A264" s="186" t="s">
        <v>336</v>
      </c>
      <c r="B264" s="186" t="s">
        <v>1067</v>
      </c>
      <c r="C264" s="186" t="s">
        <v>1072</v>
      </c>
      <c r="D264" s="186"/>
      <c r="E264" s="186" t="s">
        <v>941</v>
      </c>
      <c r="F264" s="186">
        <v>2008</v>
      </c>
      <c r="G264" s="186" t="s">
        <v>1013</v>
      </c>
      <c r="H264" s="186">
        <v>0.294765856947931</v>
      </c>
      <c r="I264" s="186">
        <v>0.34389349977258621</v>
      </c>
      <c r="J264" s="186" t="s">
        <v>970</v>
      </c>
      <c r="K264" s="186" t="s">
        <v>941</v>
      </c>
    </row>
    <row r="265" spans="1:11" x14ac:dyDescent="0.45">
      <c r="A265" s="186" t="s">
        <v>336</v>
      </c>
      <c r="B265" s="186" t="s">
        <v>1067</v>
      </c>
      <c r="C265" s="186" t="s">
        <v>1072</v>
      </c>
      <c r="D265" s="186"/>
      <c r="E265" s="186" t="s">
        <v>941</v>
      </c>
      <c r="F265" s="186">
        <v>2009</v>
      </c>
      <c r="G265" s="186" t="s">
        <v>1013</v>
      </c>
      <c r="H265" s="186">
        <v>0.27911842549726801</v>
      </c>
      <c r="I265" s="186">
        <v>0.32563816308014604</v>
      </c>
      <c r="J265" s="186" t="s">
        <v>970</v>
      </c>
      <c r="K265" s="186" t="s">
        <v>941</v>
      </c>
    </row>
    <row r="266" spans="1:11" x14ac:dyDescent="0.45">
      <c r="A266" s="186" t="s">
        <v>336</v>
      </c>
      <c r="B266" s="186" t="s">
        <v>1067</v>
      </c>
      <c r="C266" s="186" t="s">
        <v>1072</v>
      </c>
      <c r="D266" s="186"/>
      <c r="E266" s="186" t="s">
        <v>941</v>
      </c>
      <c r="F266" s="186">
        <v>2010</v>
      </c>
      <c r="G266" s="186" t="s">
        <v>1013</v>
      </c>
      <c r="H266" s="186">
        <v>0.26985541416119602</v>
      </c>
      <c r="I266" s="186">
        <v>0.3148313165213954</v>
      </c>
      <c r="J266" s="186" t="s">
        <v>970</v>
      </c>
      <c r="K266" s="186" t="s">
        <v>941</v>
      </c>
    </row>
    <row r="267" spans="1:11" x14ac:dyDescent="0.45">
      <c r="A267" s="186" t="s">
        <v>336</v>
      </c>
      <c r="B267" s="186" t="s">
        <v>1067</v>
      </c>
      <c r="C267" s="186" t="s">
        <v>1072</v>
      </c>
      <c r="D267" s="186"/>
      <c r="E267" s="186" t="s">
        <v>941</v>
      </c>
      <c r="F267" s="186">
        <v>2011</v>
      </c>
      <c r="G267" s="186" t="s">
        <v>1013</v>
      </c>
      <c r="H267" s="186">
        <v>0.27888132441003299</v>
      </c>
      <c r="I267" s="186">
        <v>0.32536154514503851</v>
      </c>
      <c r="J267" s="186" t="s">
        <v>970</v>
      </c>
      <c r="K267" s="186" t="s">
        <v>941</v>
      </c>
    </row>
    <row r="268" spans="1:11" x14ac:dyDescent="0.45">
      <c r="A268" s="186" t="s">
        <v>336</v>
      </c>
      <c r="B268" s="186" t="s">
        <v>1067</v>
      </c>
      <c r="C268" s="186" t="s">
        <v>1072</v>
      </c>
      <c r="D268" s="186"/>
      <c r="E268" s="186" t="s">
        <v>941</v>
      </c>
      <c r="F268" s="186">
        <v>2012</v>
      </c>
      <c r="G268" s="186" t="s">
        <v>1013</v>
      </c>
      <c r="H268" s="186">
        <v>0.27659605880990201</v>
      </c>
      <c r="I268" s="186">
        <v>0.32269540194488572</v>
      </c>
      <c r="J268" s="186" t="s">
        <v>970</v>
      </c>
      <c r="K268" s="186" t="s">
        <v>941</v>
      </c>
    </row>
    <row r="269" spans="1:11" x14ac:dyDescent="0.45">
      <c r="A269" s="186" t="s">
        <v>336</v>
      </c>
      <c r="B269" s="186" t="s">
        <v>1067</v>
      </c>
      <c r="C269" s="186" t="s">
        <v>1072</v>
      </c>
      <c r="D269" s="186"/>
      <c r="E269" s="186" t="s">
        <v>941</v>
      </c>
      <c r="F269" s="186">
        <v>2013</v>
      </c>
      <c r="G269" s="186" t="s">
        <v>1013</v>
      </c>
      <c r="H269" s="186">
        <v>0.28395171187002699</v>
      </c>
      <c r="I269" s="186">
        <v>0.33127699718169817</v>
      </c>
      <c r="J269" s="186" t="s">
        <v>970</v>
      </c>
      <c r="K269" s="186" t="s">
        <v>941</v>
      </c>
    </row>
    <row r="270" spans="1:11" x14ac:dyDescent="0.45">
      <c r="A270" s="186" t="s">
        <v>336</v>
      </c>
      <c r="B270" s="186" t="s">
        <v>1067</v>
      </c>
      <c r="C270" s="186" t="s">
        <v>1072</v>
      </c>
      <c r="D270" s="186"/>
      <c r="E270" s="186" t="s">
        <v>941</v>
      </c>
      <c r="F270" s="186">
        <v>2014</v>
      </c>
      <c r="G270" s="186" t="s">
        <v>1013</v>
      </c>
      <c r="H270" s="186">
        <v>0.28570697468603901</v>
      </c>
      <c r="I270" s="186">
        <v>0.33332480380037888</v>
      </c>
      <c r="J270" s="186" t="s">
        <v>970</v>
      </c>
      <c r="K270" s="186" t="s">
        <v>941</v>
      </c>
    </row>
    <row r="271" spans="1:11" x14ac:dyDescent="0.45">
      <c r="A271" s="186" t="s">
        <v>336</v>
      </c>
      <c r="B271" s="186" t="s">
        <v>1067</v>
      </c>
      <c r="C271" s="186" t="s">
        <v>1072</v>
      </c>
      <c r="D271" s="186"/>
      <c r="E271" s="186" t="s">
        <v>941</v>
      </c>
      <c r="F271" s="186">
        <v>2015</v>
      </c>
      <c r="G271" s="186" t="s">
        <v>1013</v>
      </c>
      <c r="H271" s="186">
        <v>0.284586022909259</v>
      </c>
      <c r="I271" s="186">
        <v>0.33201702672746886</v>
      </c>
      <c r="J271" s="186" t="s">
        <v>970</v>
      </c>
      <c r="K271" s="186" t="s">
        <v>941</v>
      </c>
    </row>
    <row r="272" spans="1:11" x14ac:dyDescent="0.45">
      <c r="A272" s="186" t="s">
        <v>336</v>
      </c>
      <c r="B272" s="186" t="s">
        <v>1067</v>
      </c>
      <c r="C272" s="186" t="s">
        <v>1072</v>
      </c>
      <c r="D272" s="186"/>
      <c r="E272" s="186" t="s">
        <v>941</v>
      </c>
      <c r="F272" s="186">
        <v>2016</v>
      </c>
      <c r="G272" s="186" t="s">
        <v>1013</v>
      </c>
      <c r="H272" s="186">
        <v>0.273675</v>
      </c>
      <c r="I272" s="186">
        <v>0.3192875</v>
      </c>
      <c r="J272" s="186" t="s">
        <v>970</v>
      </c>
      <c r="K272" s="186" t="s">
        <v>941</v>
      </c>
    </row>
    <row r="273" spans="1:11" x14ac:dyDescent="0.45">
      <c r="A273" s="186" t="s">
        <v>336</v>
      </c>
      <c r="B273" s="186" t="s">
        <v>1067</v>
      </c>
      <c r="C273" s="186" t="s">
        <v>1072</v>
      </c>
      <c r="D273" s="186"/>
      <c r="E273" s="186" t="s">
        <v>941</v>
      </c>
      <c r="F273" s="186">
        <v>2017</v>
      </c>
      <c r="G273" s="186" t="s">
        <v>1013</v>
      </c>
      <c r="H273" s="186">
        <v>0.273675</v>
      </c>
      <c r="I273" s="186">
        <v>0.3192875</v>
      </c>
      <c r="J273" s="186" t="s">
        <v>970</v>
      </c>
      <c r="K273" s="186" t="s">
        <v>941</v>
      </c>
    </row>
    <row r="274" spans="1:11" x14ac:dyDescent="0.45">
      <c r="A274" s="186" t="s">
        <v>336</v>
      </c>
      <c r="B274" s="186" t="s">
        <v>1067</v>
      </c>
      <c r="C274" s="186" t="s">
        <v>1072</v>
      </c>
      <c r="D274" s="186"/>
      <c r="E274" s="186" t="s">
        <v>941</v>
      </c>
      <c r="F274" s="186">
        <v>2018</v>
      </c>
      <c r="G274" s="186" t="s">
        <v>1013</v>
      </c>
      <c r="H274" s="186">
        <v>0.273675</v>
      </c>
      <c r="I274" s="186">
        <v>0.3192875</v>
      </c>
      <c r="J274" s="186" t="s">
        <v>970</v>
      </c>
      <c r="K274" s="186" t="s">
        <v>941</v>
      </c>
    </row>
    <row r="275" spans="1:11" x14ac:dyDescent="0.45">
      <c r="A275" s="186" t="s">
        <v>336</v>
      </c>
      <c r="B275" s="186" t="s">
        <v>1067</v>
      </c>
      <c r="C275" s="186" t="s">
        <v>1072</v>
      </c>
      <c r="D275" s="186"/>
      <c r="E275" s="186" t="s">
        <v>941</v>
      </c>
      <c r="F275" s="186">
        <v>2019</v>
      </c>
      <c r="G275" s="186" t="s">
        <v>1013</v>
      </c>
      <c r="H275" s="186">
        <v>0.273675</v>
      </c>
      <c r="I275" s="186">
        <v>0.3192875</v>
      </c>
      <c r="J275" s="186" t="s">
        <v>970</v>
      </c>
      <c r="K275" s="186" t="s">
        <v>941</v>
      </c>
    </row>
    <row r="276" spans="1:11" x14ac:dyDescent="0.45">
      <c r="A276" s="186" t="s">
        <v>336</v>
      </c>
      <c r="B276" s="186" t="s">
        <v>1067</v>
      </c>
      <c r="C276" s="186" t="s">
        <v>1072</v>
      </c>
      <c r="D276" s="186"/>
      <c r="E276" s="186" t="s">
        <v>941</v>
      </c>
      <c r="F276" s="186">
        <v>2020</v>
      </c>
      <c r="G276" s="186" t="s">
        <v>1013</v>
      </c>
      <c r="H276" s="186">
        <v>0.273675</v>
      </c>
      <c r="I276" s="186">
        <v>0.3192875</v>
      </c>
      <c r="J276" s="186" t="s">
        <v>970</v>
      </c>
      <c r="K276" s="186" t="s">
        <v>941</v>
      </c>
    </row>
    <row r="277" spans="1:11" x14ac:dyDescent="0.45">
      <c r="A277" s="186" t="s">
        <v>336</v>
      </c>
      <c r="B277" s="186" t="s">
        <v>1067</v>
      </c>
      <c r="C277" s="186" t="s">
        <v>1072</v>
      </c>
      <c r="D277" s="186"/>
      <c r="E277" s="186" t="s">
        <v>941</v>
      </c>
      <c r="F277" s="186">
        <v>2021</v>
      </c>
      <c r="G277" s="186" t="s">
        <v>1013</v>
      </c>
      <c r="H277" s="186">
        <v>0.273675</v>
      </c>
      <c r="I277" s="186">
        <v>0.3192875</v>
      </c>
      <c r="J277" s="186" t="s">
        <v>970</v>
      </c>
      <c r="K277" s="186" t="s">
        <v>941</v>
      </c>
    </row>
    <row r="278" spans="1:11" x14ac:dyDescent="0.45">
      <c r="A278" s="186" t="s">
        <v>336</v>
      </c>
      <c r="B278" s="186" t="s">
        <v>1067</v>
      </c>
      <c r="C278" s="186" t="s">
        <v>1072</v>
      </c>
      <c r="D278" s="186"/>
      <c r="E278" s="186" t="s">
        <v>941</v>
      </c>
      <c r="F278" s="186">
        <v>2022</v>
      </c>
      <c r="G278" s="186" t="s">
        <v>1013</v>
      </c>
      <c r="H278" s="186">
        <v>0.273675</v>
      </c>
      <c r="I278" s="186">
        <v>0.3192875</v>
      </c>
      <c r="J278" s="186" t="s">
        <v>970</v>
      </c>
      <c r="K278" s="186" t="s">
        <v>941</v>
      </c>
    </row>
    <row r="279" spans="1:11" x14ac:dyDescent="0.45">
      <c r="A279" s="186" t="s">
        <v>336</v>
      </c>
      <c r="B279" s="186" t="s">
        <v>1067</v>
      </c>
      <c r="C279" s="186" t="s">
        <v>1072</v>
      </c>
      <c r="D279" s="186"/>
      <c r="E279" s="186" t="s">
        <v>941</v>
      </c>
      <c r="F279" s="186">
        <v>2023</v>
      </c>
      <c r="G279" s="186" t="s">
        <v>1013</v>
      </c>
      <c r="H279" s="186">
        <v>0.273675</v>
      </c>
      <c r="I279" s="186">
        <v>0.3192875</v>
      </c>
      <c r="J279" s="186" t="s">
        <v>970</v>
      </c>
      <c r="K279" s="186" t="s">
        <v>941</v>
      </c>
    </row>
    <row r="280" spans="1:11" x14ac:dyDescent="0.45">
      <c r="A280" s="186" t="s">
        <v>336</v>
      </c>
      <c r="B280" s="186" t="s">
        <v>1067</v>
      </c>
      <c r="C280" s="186" t="s">
        <v>1072</v>
      </c>
      <c r="D280" s="186"/>
      <c r="E280" s="186" t="s">
        <v>941</v>
      </c>
      <c r="F280" s="186">
        <v>2024</v>
      </c>
      <c r="G280" s="186" t="s">
        <v>1013</v>
      </c>
      <c r="H280" s="186">
        <v>0.273675</v>
      </c>
      <c r="I280" s="186">
        <v>0.3192875</v>
      </c>
      <c r="J280" s="186" t="s">
        <v>970</v>
      </c>
      <c r="K280" s="186" t="s">
        <v>941</v>
      </c>
    </row>
    <row r="281" spans="1:11" x14ac:dyDescent="0.45">
      <c r="A281" s="186" t="s">
        <v>336</v>
      </c>
      <c r="B281" s="186" t="s">
        <v>1067</v>
      </c>
      <c r="C281" s="186" t="s">
        <v>1072</v>
      </c>
      <c r="D281" s="186"/>
      <c r="E281" s="186" t="s">
        <v>941</v>
      </c>
      <c r="F281" s="186">
        <v>2025</v>
      </c>
      <c r="G281" s="186" t="s">
        <v>1013</v>
      </c>
      <c r="H281" s="186">
        <v>0.273675</v>
      </c>
      <c r="I281" s="186">
        <v>0.3192875</v>
      </c>
      <c r="J281" s="186" t="s">
        <v>970</v>
      </c>
      <c r="K281" s="186" t="s">
        <v>941</v>
      </c>
    </row>
    <row r="282" spans="1:11" x14ac:dyDescent="0.45">
      <c r="A282" s="186" t="s">
        <v>336</v>
      </c>
      <c r="B282" s="186" t="s">
        <v>1067</v>
      </c>
      <c r="C282" s="186" t="s">
        <v>1072</v>
      </c>
      <c r="D282" s="186"/>
      <c r="E282" s="186" t="s">
        <v>941</v>
      </c>
      <c r="F282" s="186">
        <v>2026</v>
      </c>
      <c r="G282" s="186" t="s">
        <v>1013</v>
      </c>
      <c r="H282" s="186">
        <v>0.273675</v>
      </c>
      <c r="I282" s="186">
        <v>0.3192875</v>
      </c>
      <c r="J282" s="186" t="s">
        <v>970</v>
      </c>
      <c r="K282" s="186" t="s">
        <v>941</v>
      </c>
    </row>
    <row r="283" spans="1:11" x14ac:dyDescent="0.45">
      <c r="A283" s="186" t="s">
        <v>336</v>
      </c>
      <c r="B283" s="186" t="s">
        <v>1067</v>
      </c>
      <c r="C283" s="186" t="s">
        <v>1072</v>
      </c>
      <c r="D283" s="186"/>
      <c r="E283" s="186" t="s">
        <v>941</v>
      </c>
      <c r="F283" s="186">
        <v>2027</v>
      </c>
      <c r="G283" s="186" t="s">
        <v>1013</v>
      </c>
      <c r="H283" s="186">
        <v>0.273675</v>
      </c>
      <c r="I283" s="186">
        <v>0.3192875</v>
      </c>
      <c r="J283" s="186" t="s">
        <v>970</v>
      </c>
      <c r="K283" s="186" t="s">
        <v>941</v>
      </c>
    </row>
    <row r="284" spans="1:11" x14ac:dyDescent="0.45">
      <c r="A284" s="186" t="s">
        <v>336</v>
      </c>
      <c r="B284" s="186" t="s">
        <v>1067</v>
      </c>
      <c r="C284" s="186" t="s">
        <v>1072</v>
      </c>
      <c r="D284" s="186"/>
      <c r="E284" s="186" t="s">
        <v>941</v>
      </c>
      <c r="F284" s="186">
        <v>2028</v>
      </c>
      <c r="G284" s="186" t="s">
        <v>1013</v>
      </c>
      <c r="H284" s="186">
        <v>0.273675</v>
      </c>
      <c r="I284" s="186">
        <v>0.3192875</v>
      </c>
      <c r="J284" s="186" t="s">
        <v>970</v>
      </c>
      <c r="K284" s="186" t="s">
        <v>941</v>
      </c>
    </row>
    <row r="285" spans="1:11" x14ac:dyDescent="0.45">
      <c r="A285" s="186" t="s">
        <v>336</v>
      </c>
      <c r="B285" s="186" t="s">
        <v>1067</v>
      </c>
      <c r="C285" s="186" t="s">
        <v>1072</v>
      </c>
      <c r="D285" s="186"/>
      <c r="E285" s="186" t="s">
        <v>941</v>
      </c>
      <c r="F285" s="186">
        <v>2029</v>
      </c>
      <c r="G285" s="186" t="s">
        <v>1013</v>
      </c>
      <c r="H285" s="186">
        <v>0.273675</v>
      </c>
      <c r="I285" s="186">
        <v>0.3192875</v>
      </c>
      <c r="J285" s="186" t="s">
        <v>970</v>
      </c>
      <c r="K285" s="186" t="s">
        <v>941</v>
      </c>
    </row>
    <row r="286" spans="1:11" x14ac:dyDescent="0.45">
      <c r="A286" s="186" t="s">
        <v>336</v>
      </c>
      <c r="B286" s="186" t="s">
        <v>1067</v>
      </c>
      <c r="C286" s="186" t="s">
        <v>1072</v>
      </c>
      <c r="D286" s="186"/>
      <c r="E286" s="186" t="s">
        <v>941</v>
      </c>
      <c r="F286" s="186">
        <v>2030</v>
      </c>
      <c r="G286" s="186" t="s">
        <v>1013</v>
      </c>
      <c r="H286" s="186">
        <v>0.273675</v>
      </c>
      <c r="I286" s="186">
        <v>0.3192875</v>
      </c>
      <c r="J286" s="186" t="s">
        <v>970</v>
      </c>
      <c r="K286" s="186" t="s">
        <v>941</v>
      </c>
    </row>
    <row r="287" spans="1:11" x14ac:dyDescent="0.45">
      <c r="A287" s="186" t="s">
        <v>336</v>
      </c>
      <c r="B287" s="186" t="s">
        <v>1067</v>
      </c>
      <c r="C287" s="186" t="s">
        <v>1072</v>
      </c>
      <c r="D287" s="186"/>
      <c r="E287" s="186" t="s">
        <v>941</v>
      </c>
      <c r="F287" s="186">
        <v>2031</v>
      </c>
      <c r="G287" s="186" t="s">
        <v>1013</v>
      </c>
      <c r="H287" s="186">
        <v>0.273675</v>
      </c>
      <c r="I287" s="186">
        <v>0.3192875</v>
      </c>
      <c r="J287" s="186" t="s">
        <v>970</v>
      </c>
      <c r="K287" s="186" t="s">
        <v>941</v>
      </c>
    </row>
    <row r="288" spans="1:11" x14ac:dyDescent="0.45">
      <c r="A288" s="186" t="s">
        <v>336</v>
      </c>
      <c r="B288" s="186" t="s">
        <v>1067</v>
      </c>
      <c r="C288" s="186" t="s">
        <v>1072</v>
      </c>
      <c r="D288" s="186"/>
      <c r="E288" s="186" t="s">
        <v>941</v>
      </c>
      <c r="F288" s="186">
        <v>2032</v>
      </c>
      <c r="G288" s="186" t="s">
        <v>1013</v>
      </c>
      <c r="H288" s="186">
        <v>0.273675</v>
      </c>
      <c r="I288" s="186">
        <v>0.3192875</v>
      </c>
      <c r="J288" s="186" t="s">
        <v>970</v>
      </c>
      <c r="K288" s="186" t="s">
        <v>941</v>
      </c>
    </row>
    <row r="289" spans="1:11" x14ac:dyDescent="0.45">
      <c r="A289" s="186" t="s">
        <v>336</v>
      </c>
      <c r="B289" s="186" t="s">
        <v>1067</v>
      </c>
      <c r="C289" s="186" t="s">
        <v>1072</v>
      </c>
      <c r="D289" s="186"/>
      <c r="E289" s="186" t="s">
        <v>941</v>
      </c>
      <c r="F289" s="186">
        <v>2033</v>
      </c>
      <c r="G289" s="186" t="s">
        <v>1013</v>
      </c>
      <c r="H289" s="186">
        <v>0.273675</v>
      </c>
      <c r="I289" s="186">
        <v>0.3192875</v>
      </c>
      <c r="J289" s="186" t="s">
        <v>970</v>
      </c>
      <c r="K289" s="186" t="s">
        <v>941</v>
      </c>
    </row>
    <row r="290" spans="1:11" x14ac:dyDescent="0.45">
      <c r="A290" s="186" t="s">
        <v>336</v>
      </c>
      <c r="B290" s="186" t="s">
        <v>1067</v>
      </c>
      <c r="C290" s="186" t="s">
        <v>1072</v>
      </c>
      <c r="D290" s="186"/>
      <c r="E290" s="186" t="s">
        <v>941</v>
      </c>
      <c r="F290" s="186">
        <v>2034</v>
      </c>
      <c r="G290" s="186" t="s">
        <v>1013</v>
      </c>
      <c r="H290" s="186">
        <v>0.273675</v>
      </c>
      <c r="I290" s="186">
        <v>0.3192875</v>
      </c>
      <c r="J290" s="186" t="s">
        <v>970</v>
      </c>
      <c r="K290" s="186" t="s">
        <v>941</v>
      </c>
    </row>
    <row r="291" spans="1:11" x14ac:dyDescent="0.45">
      <c r="A291" s="186" t="s">
        <v>336</v>
      </c>
      <c r="B291" s="186" t="s">
        <v>1067</v>
      </c>
      <c r="C291" s="186" t="s">
        <v>1072</v>
      </c>
      <c r="D291" s="186"/>
      <c r="E291" s="186" t="s">
        <v>941</v>
      </c>
      <c r="F291" s="186">
        <v>2035</v>
      </c>
      <c r="G291" s="186" t="s">
        <v>1013</v>
      </c>
      <c r="H291" s="186">
        <v>0.273675</v>
      </c>
      <c r="I291" s="186">
        <v>0.3192875</v>
      </c>
      <c r="J291" s="186" t="s">
        <v>970</v>
      </c>
      <c r="K291" s="186" t="s">
        <v>941</v>
      </c>
    </row>
    <row r="292" spans="1:11" x14ac:dyDescent="0.45">
      <c r="A292" s="186" t="s">
        <v>336</v>
      </c>
      <c r="B292" s="186" t="s">
        <v>1067</v>
      </c>
      <c r="C292" s="186" t="s">
        <v>1072</v>
      </c>
      <c r="D292" s="186"/>
      <c r="E292" s="186" t="s">
        <v>941</v>
      </c>
      <c r="F292" s="186">
        <v>2036</v>
      </c>
      <c r="G292" s="186" t="s">
        <v>1013</v>
      </c>
      <c r="H292" s="186">
        <v>0.273675</v>
      </c>
      <c r="I292" s="186">
        <v>0.3192875</v>
      </c>
      <c r="J292" s="186" t="s">
        <v>970</v>
      </c>
      <c r="K292" s="186" t="s">
        <v>941</v>
      </c>
    </row>
    <row r="293" spans="1:11" x14ac:dyDescent="0.45">
      <c r="A293" s="186" t="s">
        <v>336</v>
      </c>
      <c r="B293" s="186" t="s">
        <v>1067</v>
      </c>
      <c r="C293" s="186" t="s">
        <v>1072</v>
      </c>
      <c r="D293" s="186"/>
      <c r="E293" s="186" t="s">
        <v>941</v>
      </c>
      <c r="F293" s="186">
        <v>2037</v>
      </c>
      <c r="G293" s="186" t="s">
        <v>1013</v>
      </c>
      <c r="H293" s="186">
        <v>0.273675</v>
      </c>
      <c r="I293" s="186">
        <v>0.3192875</v>
      </c>
      <c r="J293" s="186" t="s">
        <v>970</v>
      </c>
      <c r="K293" s="186" t="s">
        <v>941</v>
      </c>
    </row>
    <row r="294" spans="1:11" x14ac:dyDescent="0.45">
      <c r="A294" s="186" t="s">
        <v>336</v>
      </c>
      <c r="B294" s="186" t="s">
        <v>1067</v>
      </c>
      <c r="C294" s="186" t="s">
        <v>1072</v>
      </c>
      <c r="D294" s="186"/>
      <c r="E294" s="186" t="s">
        <v>941</v>
      </c>
      <c r="F294" s="186">
        <v>2038</v>
      </c>
      <c r="G294" s="186" t="s">
        <v>1013</v>
      </c>
      <c r="H294" s="186">
        <v>0.273675</v>
      </c>
      <c r="I294" s="186">
        <v>0.3192875</v>
      </c>
      <c r="J294" s="186" t="s">
        <v>970</v>
      </c>
      <c r="K294" s="186" t="s">
        <v>941</v>
      </c>
    </row>
    <row r="295" spans="1:11" x14ac:dyDescent="0.45">
      <c r="A295" s="186" t="s">
        <v>336</v>
      </c>
      <c r="B295" s="186" t="s">
        <v>1067</v>
      </c>
      <c r="C295" s="186" t="s">
        <v>1072</v>
      </c>
      <c r="D295" s="186"/>
      <c r="E295" s="186" t="s">
        <v>941</v>
      </c>
      <c r="F295" s="186">
        <v>2039</v>
      </c>
      <c r="G295" s="186" t="s">
        <v>1013</v>
      </c>
      <c r="H295" s="186">
        <v>0.273675</v>
      </c>
      <c r="I295" s="186">
        <v>0.3192875</v>
      </c>
      <c r="J295" s="186" t="s">
        <v>970</v>
      </c>
      <c r="K295" s="186" t="s">
        <v>941</v>
      </c>
    </row>
    <row r="296" spans="1:11" x14ac:dyDescent="0.45">
      <c r="A296" s="186" t="s">
        <v>336</v>
      </c>
      <c r="B296" s="186" t="s">
        <v>1067</v>
      </c>
      <c r="C296" s="186" t="s">
        <v>1072</v>
      </c>
      <c r="D296" s="186"/>
      <c r="E296" s="186" t="s">
        <v>941</v>
      </c>
      <c r="F296" s="186">
        <v>2040</v>
      </c>
      <c r="G296" s="186" t="s">
        <v>1013</v>
      </c>
      <c r="H296" s="186">
        <v>0.273675</v>
      </c>
      <c r="I296" s="186">
        <v>0.3192875</v>
      </c>
      <c r="J296" s="186" t="s">
        <v>970</v>
      </c>
      <c r="K296" s="186" t="s">
        <v>941</v>
      </c>
    </row>
    <row r="297" spans="1:11" x14ac:dyDescent="0.45">
      <c r="A297" s="186" t="s">
        <v>336</v>
      </c>
      <c r="B297" s="186" t="s">
        <v>1067</v>
      </c>
      <c r="C297" s="186" t="s">
        <v>1072</v>
      </c>
      <c r="D297" s="186"/>
      <c r="E297" s="186" t="s">
        <v>941</v>
      </c>
      <c r="F297" s="186">
        <v>2041</v>
      </c>
      <c r="G297" s="186" t="s">
        <v>1013</v>
      </c>
      <c r="H297" s="186">
        <v>0.273675</v>
      </c>
      <c r="I297" s="186">
        <v>0.3192875</v>
      </c>
      <c r="J297" s="186" t="s">
        <v>970</v>
      </c>
      <c r="K297" s="186" t="s">
        <v>941</v>
      </c>
    </row>
    <row r="298" spans="1:11" x14ac:dyDescent="0.45">
      <c r="A298" s="186" t="s">
        <v>336</v>
      </c>
      <c r="B298" s="186" t="s">
        <v>1067</v>
      </c>
      <c r="C298" s="186" t="s">
        <v>1072</v>
      </c>
      <c r="D298" s="186"/>
      <c r="E298" s="186" t="s">
        <v>941</v>
      </c>
      <c r="F298" s="186">
        <v>2042</v>
      </c>
      <c r="G298" s="186" t="s">
        <v>1013</v>
      </c>
      <c r="H298" s="186">
        <v>0.273675</v>
      </c>
      <c r="I298" s="186">
        <v>0.3192875</v>
      </c>
      <c r="J298" s="186" t="s">
        <v>970</v>
      </c>
      <c r="K298" s="186" t="s">
        <v>941</v>
      </c>
    </row>
    <row r="299" spans="1:11" x14ac:dyDescent="0.45">
      <c r="A299" s="186" t="s">
        <v>336</v>
      </c>
      <c r="B299" s="186" t="s">
        <v>1067</v>
      </c>
      <c r="C299" s="186" t="s">
        <v>1072</v>
      </c>
      <c r="D299" s="186"/>
      <c r="E299" s="186" t="s">
        <v>941</v>
      </c>
      <c r="F299" s="186">
        <v>2043</v>
      </c>
      <c r="G299" s="186" t="s">
        <v>1013</v>
      </c>
      <c r="H299" s="186">
        <v>0.273675</v>
      </c>
      <c r="I299" s="186">
        <v>0.3192875</v>
      </c>
      <c r="J299" s="186" t="s">
        <v>970</v>
      </c>
      <c r="K299" s="186" t="s">
        <v>941</v>
      </c>
    </row>
    <row r="300" spans="1:11" x14ac:dyDescent="0.45">
      <c r="A300" s="186" t="s">
        <v>336</v>
      </c>
      <c r="B300" s="186" t="s">
        <v>1067</v>
      </c>
      <c r="C300" s="186" t="s">
        <v>1072</v>
      </c>
      <c r="D300" s="186"/>
      <c r="E300" s="186" t="s">
        <v>941</v>
      </c>
      <c r="F300" s="186">
        <v>2044</v>
      </c>
      <c r="G300" s="186" t="s">
        <v>1013</v>
      </c>
      <c r="H300" s="186">
        <v>0.273675</v>
      </c>
      <c r="I300" s="186">
        <v>0.3192875</v>
      </c>
      <c r="J300" s="186" t="s">
        <v>970</v>
      </c>
      <c r="K300" s="186" t="s">
        <v>941</v>
      </c>
    </row>
    <row r="301" spans="1:11" x14ac:dyDescent="0.45">
      <c r="A301" s="186" t="s">
        <v>336</v>
      </c>
      <c r="B301" s="186" t="s">
        <v>1067</v>
      </c>
      <c r="C301" s="186" t="s">
        <v>1072</v>
      </c>
      <c r="D301" s="186"/>
      <c r="E301" s="186" t="s">
        <v>941</v>
      </c>
      <c r="F301" s="186">
        <v>2045</v>
      </c>
      <c r="G301" s="186" t="s">
        <v>1013</v>
      </c>
      <c r="H301" s="186">
        <v>0.273675</v>
      </c>
      <c r="I301" s="186">
        <v>0.3192875</v>
      </c>
      <c r="J301" s="186" t="s">
        <v>970</v>
      </c>
      <c r="K301" s="186" t="s">
        <v>941</v>
      </c>
    </row>
    <row r="302" spans="1:11" x14ac:dyDescent="0.45">
      <c r="A302" s="186" t="s">
        <v>336</v>
      </c>
      <c r="B302" s="186" t="s">
        <v>1067</v>
      </c>
      <c r="C302" s="186" t="s">
        <v>1072</v>
      </c>
      <c r="D302" s="186"/>
      <c r="E302" s="186" t="s">
        <v>941</v>
      </c>
      <c r="F302" s="186">
        <v>2046</v>
      </c>
      <c r="G302" s="186" t="s">
        <v>1013</v>
      </c>
      <c r="H302" s="186">
        <v>0.273675</v>
      </c>
      <c r="I302" s="186">
        <v>0.3192875</v>
      </c>
      <c r="J302" s="186" t="s">
        <v>970</v>
      </c>
      <c r="K302" s="186" t="s">
        <v>941</v>
      </c>
    </row>
    <row r="303" spans="1:11" x14ac:dyDescent="0.45">
      <c r="A303" s="186" t="s">
        <v>336</v>
      </c>
      <c r="B303" s="186" t="s">
        <v>1067</v>
      </c>
      <c r="C303" s="186" t="s">
        <v>1072</v>
      </c>
      <c r="D303" s="186"/>
      <c r="E303" s="186" t="s">
        <v>941</v>
      </c>
      <c r="F303" s="186">
        <v>2047</v>
      </c>
      <c r="G303" s="186" t="s">
        <v>1013</v>
      </c>
      <c r="H303" s="186">
        <v>0.273675</v>
      </c>
      <c r="I303" s="186">
        <v>0.3192875</v>
      </c>
      <c r="J303" s="186" t="s">
        <v>970</v>
      </c>
      <c r="K303" s="186" t="s">
        <v>941</v>
      </c>
    </row>
    <row r="304" spans="1:11" x14ac:dyDescent="0.45">
      <c r="A304" s="186" t="s">
        <v>336</v>
      </c>
      <c r="B304" s="186" t="s">
        <v>1067</v>
      </c>
      <c r="C304" s="186" t="s">
        <v>1072</v>
      </c>
      <c r="D304" s="186"/>
      <c r="E304" s="186" t="s">
        <v>941</v>
      </c>
      <c r="F304" s="186">
        <v>2048</v>
      </c>
      <c r="G304" s="186" t="s">
        <v>1013</v>
      </c>
      <c r="H304" s="186">
        <v>0.273675</v>
      </c>
      <c r="I304" s="186">
        <v>0.3192875</v>
      </c>
      <c r="J304" s="186" t="s">
        <v>970</v>
      </c>
      <c r="K304" s="186" t="s">
        <v>941</v>
      </c>
    </row>
    <row r="305" spans="1:11" x14ac:dyDescent="0.45">
      <c r="A305" s="186" t="s">
        <v>336</v>
      </c>
      <c r="B305" s="186" t="s">
        <v>1067</v>
      </c>
      <c r="C305" s="186" t="s">
        <v>1072</v>
      </c>
      <c r="D305" s="186"/>
      <c r="E305" s="186" t="s">
        <v>941</v>
      </c>
      <c r="F305" s="186">
        <v>2049</v>
      </c>
      <c r="G305" s="186" t="s">
        <v>1013</v>
      </c>
      <c r="H305" s="186">
        <v>0.273675</v>
      </c>
      <c r="I305" s="186">
        <v>0.3192875</v>
      </c>
      <c r="J305" s="186" t="s">
        <v>970</v>
      </c>
      <c r="K305" s="186" t="s">
        <v>941</v>
      </c>
    </row>
    <row r="306" spans="1:11" x14ac:dyDescent="0.45">
      <c r="A306" s="186" t="s">
        <v>336</v>
      </c>
      <c r="B306" s="186" t="s">
        <v>1067</v>
      </c>
      <c r="C306" s="186" t="s">
        <v>1072</v>
      </c>
      <c r="D306" s="186"/>
      <c r="E306" s="186" t="s">
        <v>941</v>
      </c>
      <c r="F306" s="186">
        <v>2050</v>
      </c>
      <c r="G306" s="186" t="s">
        <v>1013</v>
      </c>
      <c r="H306" s="186">
        <v>0.273675</v>
      </c>
      <c r="I306" s="186">
        <v>0.3192875</v>
      </c>
      <c r="J306" s="186" t="s">
        <v>970</v>
      </c>
      <c r="K306" s="186" t="s">
        <v>941</v>
      </c>
    </row>
    <row r="307" spans="1:11" x14ac:dyDescent="0.45">
      <c r="A307" s="186" t="s">
        <v>336</v>
      </c>
      <c r="B307" s="186" t="s">
        <v>1067</v>
      </c>
      <c r="C307" s="186" t="s">
        <v>1072</v>
      </c>
      <c r="D307" s="186"/>
      <c r="E307" s="186" t="s">
        <v>942</v>
      </c>
      <c r="F307" s="186">
        <v>1990</v>
      </c>
      <c r="G307" s="186" t="s">
        <v>1013</v>
      </c>
      <c r="H307" s="186">
        <v>7.6939273452321696E-2</v>
      </c>
      <c r="I307" s="186">
        <v>6.8419152566661909E-2</v>
      </c>
      <c r="J307" s="186" t="s">
        <v>970</v>
      </c>
      <c r="K307" s="186" t="s">
        <v>942</v>
      </c>
    </row>
    <row r="308" spans="1:11" x14ac:dyDescent="0.45">
      <c r="A308" s="186" t="s">
        <v>336</v>
      </c>
      <c r="B308" s="186" t="s">
        <v>1067</v>
      </c>
      <c r="C308" s="186" t="s">
        <v>1072</v>
      </c>
      <c r="D308" s="186"/>
      <c r="E308" s="186" t="s">
        <v>942</v>
      </c>
      <c r="F308" s="186">
        <v>1991</v>
      </c>
      <c r="G308" s="186" t="s">
        <v>1013</v>
      </c>
      <c r="H308" s="186">
        <v>7.0564380359116802E-2</v>
      </c>
      <c r="I308" s="186">
        <v>6.2750204010624006E-2</v>
      </c>
      <c r="J308" s="186" t="s">
        <v>970</v>
      </c>
      <c r="K308" s="186" t="s">
        <v>942</v>
      </c>
    </row>
    <row r="309" spans="1:11" x14ac:dyDescent="0.45">
      <c r="A309" s="186" t="s">
        <v>336</v>
      </c>
      <c r="B309" s="186" t="s">
        <v>1067</v>
      </c>
      <c r="C309" s="186" t="s">
        <v>1072</v>
      </c>
      <c r="D309" s="186"/>
      <c r="E309" s="186" t="s">
        <v>942</v>
      </c>
      <c r="F309" s="186">
        <v>1992</v>
      </c>
      <c r="G309" s="186" t="s">
        <v>1013</v>
      </c>
      <c r="H309" s="186">
        <v>7.9685340304062005E-2</v>
      </c>
      <c r="I309" s="186">
        <v>7.0861124767035003E-2</v>
      </c>
      <c r="J309" s="186" t="s">
        <v>970</v>
      </c>
      <c r="K309" s="186" t="s">
        <v>942</v>
      </c>
    </row>
    <row r="310" spans="1:11" x14ac:dyDescent="0.45">
      <c r="A310" s="186" t="s">
        <v>336</v>
      </c>
      <c r="B310" s="186" t="s">
        <v>1067</v>
      </c>
      <c r="C310" s="186" t="s">
        <v>1072</v>
      </c>
      <c r="D310" s="186"/>
      <c r="E310" s="186" t="s">
        <v>942</v>
      </c>
      <c r="F310" s="186">
        <v>1993</v>
      </c>
      <c r="G310" s="186" t="s">
        <v>1013</v>
      </c>
      <c r="H310" s="186">
        <v>7.8358507168091604E-2</v>
      </c>
      <c r="I310" s="186">
        <v>6.9681222817262661E-2</v>
      </c>
      <c r="J310" s="186" t="s">
        <v>970</v>
      </c>
      <c r="K310" s="186" t="s">
        <v>942</v>
      </c>
    </row>
    <row r="311" spans="1:11" x14ac:dyDescent="0.45">
      <c r="A311" s="186" t="s">
        <v>336</v>
      </c>
      <c r="B311" s="186" t="s">
        <v>1067</v>
      </c>
      <c r="C311" s="186" t="s">
        <v>1072</v>
      </c>
      <c r="D311" s="186"/>
      <c r="E311" s="186" t="s">
        <v>942</v>
      </c>
      <c r="F311" s="186">
        <v>1994</v>
      </c>
      <c r="G311" s="186" t="s">
        <v>1013</v>
      </c>
      <c r="H311" s="186">
        <v>7.9579989551994301E-2</v>
      </c>
      <c r="I311" s="186">
        <v>7.0767440373417756E-2</v>
      </c>
      <c r="J311" s="186" t="s">
        <v>970</v>
      </c>
      <c r="K311" s="186" t="s">
        <v>942</v>
      </c>
    </row>
    <row r="312" spans="1:11" x14ac:dyDescent="0.45">
      <c r="A312" s="186" t="s">
        <v>336</v>
      </c>
      <c r="B312" s="186" t="s">
        <v>1067</v>
      </c>
      <c r="C312" s="186" t="s">
        <v>1072</v>
      </c>
      <c r="D312" s="186"/>
      <c r="E312" s="186" t="s">
        <v>942</v>
      </c>
      <c r="F312" s="186">
        <v>1995</v>
      </c>
      <c r="G312" s="186" t="s">
        <v>1013</v>
      </c>
      <c r="H312" s="186">
        <v>7.52767093471019E-2</v>
      </c>
      <c r="I312" s="186">
        <v>6.6940697909335586E-2</v>
      </c>
      <c r="J312" s="186" t="s">
        <v>970</v>
      </c>
      <c r="K312" s="186" t="s">
        <v>942</v>
      </c>
    </row>
    <row r="313" spans="1:11" x14ac:dyDescent="0.45">
      <c r="A313" s="186" t="s">
        <v>336</v>
      </c>
      <c r="B313" s="186" t="s">
        <v>1067</v>
      </c>
      <c r="C313" s="186" t="s">
        <v>1072</v>
      </c>
      <c r="D313" s="186"/>
      <c r="E313" s="186" t="s">
        <v>942</v>
      </c>
      <c r="F313" s="186">
        <v>1996</v>
      </c>
      <c r="G313" s="186" t="s">
        <v>1013</v>
      </c>
      <c r="H313" s="186">
        <v>8.2101753909238698E-2</v>
      </c>
      <c r="I313" s="186">
        <v>7.3009948946135078E-2</v>
      </c>
      <c r="J313" s="186" t="s">
        <v>970</v>
      </c>
      <c r="K313" s="186" t="s">
        <v>942</v>
      </c>
    </row>
    <row r="314" spans="1:11" x14ac:dyDescent="0.45">
      <c r="A314" s="186" t="s">
        <v>336</v>
      </c>
      <c r="B314" s="186" t="s">
        <v>1067</v>
      </c>
      <c r="C314" s="186" t="s">
        <v>1072</v>
      </c>
      <c r="D314" s="186"/>
      <c r="E314" s="186" t="s">
        <v>942</v>
      </c>
      <c r="F314" s="186">
        <v>1997</v>
      </c>
      <c r="G314" s="186" t="s">
        <v>1013</v>
      </c>
      <c r="H314" s="186">
        <v>8.2367862312357598E-2</v>
      </c>
      <c r="I314" s="186">
        <v>7.3246588969042833E-2</v>
      </c>
      <c r="J314" s="186" t="s">
        <v>970</v>
      </c>
      <c r="K314" s="186" t="s">
        <v>942</v>
      </c>
    </row>
    <row r="315" spans="1:11" x14ac:dyDescent="0.45">
      <c r="A315" s="186" t="s">
        <v>336</v>
      </c>
      <c r="B315" s="186" t="s">
        <v>1067</v>
      </c>
      <c r="C315" s="186" t="s">
        <v>1072</v>
      </c>
      <c r="D315" s="186"/>
      <c r="E315" s="186" t="s">
        <v>942</v>
      </c>
      <c r="F315" s="186">
        <v>1998</v>
      </c>
      <c r="G315" s="186" t="s">
        <v>1013</v>
      </c>
      <c r="H315" s="186">
        <v>7.8399857519772895E-2</v>
      </c>
      <c r="I315" s="186">
        <v>6.9717994103153755E-2</v>
      </c>
      <c r="J315" s="186" t="s">
        <v>970</v>
      </c>
      <c r="K315" s="186" t="s">
        <v>942</v>
      </c>
    </row>
    <row r="316" spans="1:11" x14ac:dyDescent="0.45">
      <c r="A316" s="186" t="s">
        <v>336</v>
      </c>
      <c r="B316" s="186" t="s">
        <v>1067</v>
      </c>
      <c r="C316" s="186" t="s">
        <v>1072</v>
      </c>
      <c r="D316" s="186"/>
      <c r="E316" s="186" t="s">
        <v>942</v>
      </c>
      <c r="F316" s="186">
        <v>1999</v>
      </c>
      <c r="G316" s="186" t="s">
        <v>1013</v>
      </c>
      <c r="H316" s="186">
        <v>8.6527459079255797E-2</v>
      </c>
      <c r="I316" s="186">
        <v>7.6945559248331491E-2</v>
      </c>
      <c r="J316" s="186" t="s">
        <v>970</v>
      </c>
      <c r="K316" s="186" t="s">
        <v>942</v>
      </c>
    </row>
    <row r="317" spans="1:11" x14ac:dyDescent="0.45">
      <c r="A317" s="186" t="s">
        <v>336</v>
      </c>
      <c r="B317" s="186" t="s">
        <v>1067</v>
      </c>
      <c r="C317" s="186" t="s">
        <v>1072</v>
      </c>
      <c r="D317" s="186"/>
      <c r="E317" s="186" t="s">
        <v>942</v>
      </c>
      <c r="F317" s="186">
        <v>2000</v>
      </c>
      <c r="G317" s="186" t="s">
        <v>1013</v>
      </c>
      <c r="H317" s="186">
        <v>9.3719030502143405E-2</v>
      </c>
      <c r="I317" s="186">
        <v>8.3340748600899336E-2</v>
      </c>
      <c r="J317" s="186" t="s">
        <v>970</v>
      </c>
      <c r="K317" s="186" t="s">
        <v>942</v>
      </c>
    </row>
    <row r="318" spans="1:11" x14ac:dyDescent="0.45">
      <c r="A318" s="186" t="s">
        <v>336</v>
      </c>
      <c r="B318" s="186" t="s">
        <v>1067</v>
      </c>
      <c r="C318" s="186" t="s">
        <v>1072</v>
      </c>
      <c r="D318" s="186"/>
      <c r="E318" s="186" t="s">
        <v>942</v>
      </c>
      <c r="F318" s="186">
        <v>2001</v>
      </c>
      <c r="G318" s="186" t="s">
        <v>1013</v>
      </c>
      <c r="H318" s="186">
        <v>8.1691534744839006E-2</v>
      </c>
      <c r="I318" s="186">
        <v>7.264515673618234E-2</v>
      </c>
      <c r="J318" s="186" t="s">
        <v>970</v>
      </c>
      <c r="K318" s="186" t="s">
        <v>942</v>
      </c>
    </row>
    <row r="319" spans="1:11" x14ac:dyDescent="0.45">
      <c r="A319" s="186" t="s">
        <v>336</v>
      </c>
      <c r="B319" s="186" t="s">
        <v>1067</v>
      </c>
      <c r="C319" s="186" t="s">
        <v>1072</v>
      </c>
      <c r="D319" s="186"/>
      <c r="E319" s="186" t="s">
        <v>942</v>
      </c>
      <c r="F319" s="186">
        <v>2002</v>
      </c>
      <c r="G319" s="186" t="s">
        <v>1013</v>
      </c>
      <c r="H319" s="186">
        <v>8.0974194601582603E-2</v>
      </c>
      <c r="I319" s="186">
        <v>7.2007253588655673E-2</v>
      </c>
      <c r="J319" s="186" t="s">
        <v>970</v>
      </c>
      <c r="K319" s="186" t="s">
        <v>942</v>
      </c>
    </row>
    <row r="320" spans="1:11" x14ac:dyDescent="0.45">
      <c r="A320" s="186" t="s">
        <v>336</v>
      </c>
      <c r="B320" s="186" t="s">
        <v>1067</v>
      </c>
      <c r="C320" s="186" t="s">
        <v>1072</v>
      </c>
      <c r="D320" s="186"/>
      <c r="E320" s="186" t="s">
        <v>942</v>
      </c>
      <c r="F320" s="186">
        <v>2003</v>
      </c>
      <c r="G320" s="186" t="s">
        <v>1013</v>
      </c>
      <c r="H320" s="186">
        <v>8.36110614666256E-2</v>
      </c>
      <c r="I320" s="186">
        <v>7.4352118418307994E-2</v>
      </c>
      <c r="J320" s="186" t="s">
        <v>970</v>
      </c>
      <c r="K320" s="186" t="s">
        <v>942</v>
      </c>
    </row>
    <row r="321" spans="1:11" x14ac:dyDescent="0.45">
      <c r="A321" s="186" t="s">
        <v>336</v>
      </c>
      <c r="B321" s="186" t="s">
        <v>1067</v>
      </c>
      <c r="C321" s="186" t="s">
        <v>1072</v>
      </c>
      <c r="D321" s="186"/>
      <c r="E321" s="186" t="s">
        <v>942</v>
      </c>
      <c r="F321" s="186">
        <v>2004</v>
      </c>
      <c r="G321" s="186" t="s">
        <v>1013</v>
      </c>
      <c r="H321" s="186">
        <v>8.4798887950318202E-2</v>
      </c>
      <c r="I321" s="186">
        <v>7.5408407069913835E-2</v>
      </c>
      <c r="J321" s="186" t="s">
        <v>970</v>
      </c>
      <c r="K321" s="186" t="s">
        <v>942</v>
      </c>
    </row>
    <row r="322" spans="1:11" x14ac:dyDescent="0.45">
      <c r="A322" s="186" t="s">
        <v>336</v>
      </c>
      <c r="B322" s="186" t="s">
        <v>1067</v>
      </c>
      <c r="C322" s="186" t="s">
        <v>1072</v>
      </c>
      <c r="D322" s="186"/>
      <c r="E322" s="186" t="s">
        <v>942</v>
      </c>
      <c r="F322" s="186">
        <v>2005</v>
      </c>
      <c r="G322" s="186" t="s">
        <v>1013</v>
      </c>
      <c r="H322" s="186">
        <v>7.7354846283681597E-2</v>
      </c>
      <c r="I322" s="186">
        <v>6.8788705587837659E-2</v>
      </c>
      <c r="J322" s="186" t="s">
        <v>970</v>
      </c>
      <c r="K322" s="186" t="s">
        <v>942</v>
      </c>
    </row>
    <row r="323" spans="1:11" x14ac:dyDescent="0.45">
      <c r="A323" s="186" t="s">
        <v>336</v>
      </c>
      <c r="B323" s="186" t="s">
        <v>1067</v>
      </c>
      <c r="C323" s="186" t="s">
        <v>1072</v>
      </c>
      <c r="D323" s="186"/>
      <c r="E323" s="186" t="s">
        <v>942</v>
      </c>
      <c r="F323" s="186">
        <v>2006</v>
      </c>
      <c r="G323" s="186" t="s">
        <v>1013</v>
      </c>
      <c r="H323" s="186">
        <v>8.9183677898229397E-2</v>
      </c>
      <c r="I323" s="186">
        <v>7.9307633030304664E-2</v>
      </c>
      <c r="J323" s="186" t="s">
        <v>970</v>
      </c>
      <c r="K323" s="186" t="s">
        <v>942</v>
      </c>
    </row>
    <row r="324" spans="1:11" x14ac:dyDescent="0.45">
      <c r="A324" s="186" t="s">
        <v>336</v>
      </c>
      <c r="B324" s="186" t="s">
        <v>1067</v>
      </c>
      <c r="C324" s="186" t="s">
        <v>1072</v>
      </c>
      <c r="D324" s="186"/>
      <c r="E324" s="186" t="s">
        <v>942</v>
      </c>
      <c r="F324" s="186">
        <v>2007</v>
      </c>
      <c r="G324" s="186" t="s">
        <v>1013</v>
      </c>
      <c r="H324" s="186">
        <v>9.6345664230921294E-2</v>
      </c>
      <c r="I324" s="186">
        <v>8.5676513493940079E-2</v>
      </c>
      <c r="J324" s="186" t="s">
        <v>970</v>
      </c>
      <c r="K324" s="186" t="s">
        <v>942</v>
      </c>
    </row>
    <row r="325" spans="1:11" x14ac:dyDescent="0.45">
      <c r="A325" s="186" t="s">
        <v>336</v>
      </c>
      <c r="B325" s="186" t="s">
        <v>1067</v>
      </c>
      <c r="C325" s="186" t="s">
        <v>1072</v>
      </c>
      <c r="D325" s="186"/>
      <c r="E325" s="186" t="s">
        <v>942</v>
      </c>
      <c r="F325" s="186">
        <v>2008</v>
      </c>
      <c r="G325" s="186" t="s">
        <v>1013</v>
      </c>
      <c r="H325" s="186">
        <v>9.6553696036171893E-2</v>
      </c>
      <c r="I325" s="186">
        <v>8.5861508220085744E-2</v>
      </c>
      <c r="J325" s="186" t="s">
        <v>970</v>
      </c>
      <c r="K325" s="186" t="s">
        <v>942</v>
      </c>
    </row>
    <row r="326" spans="1:11" x14ac:dyDescent="0.45">
      <c r="A326" s="186" t="s">
        <v>336</v>
      </c>
      <c r="B326" s="186" t="s">
        <v>1067</v>
      </c>
      <c r="C326" s="186" t="s">
        <v>1072</v>
      </c>
      <c r="D326" s="186"/>
      <c r="E326" s="186" t="s">
        <v>942</v>
      </c>
      <c r="F326" s="186">
        <v>2009</v>
      </c>
      <c r="G326" s="186" t="s">
        <v>1013</v>
      </c>
      <c r="H326" s="186">
        <v>9.5982715202226801E-2</v>
      </c>
      <c r="I326" s="186">
        <v>8.5353756807349329E-2</v>
      </c>
      <c r="J326" s="186" t="s">
        <v>970</v>
      </c>
      <c r="K326" s="186" t="s">
        <v>942</v>
      </c>
    </row>
    <row r="327" spans="1:11" x14ac:dyDescent="0.45">
      <c r="A327" s="186" t="s">
        <v>336</v>
      </c>
      <c r="B327" s="186" t="s">
        <v>1067</v>
      </c>
      <c r="C327" s="186" t="s">
        <v>1072</v>
      </c>
      <c r="D327" s="186"/>
      <c r="E327" s="186" t="s">
        <v>942</v>
      </c>
      <c r="F327" s="186">
        <v>2010</v>
      </c>
      <c r="G327" s="186" t="s">
        <v>1013</v>
      </c>
      <c r="H327" s="186">
        <v>9.2467332876041197E-2</v>
      </c>
      <c r="I327" s="186">
        <v>8.2227661785741327E-2</v>
      </c>
      <c r="J327" s="186" t="s">
        <v>970</v>
      </c>
      <c r="K327" s="186" t="s">
        <v>942</v>
      </c>
    </row>
    <row r="328" spans="1:11" x14ac:dyDescent="0.45">
      <c r="A328" s="186" t="s">
        <v>336</v>
      </c>
      <c r="B328" s="186" t="s">
        <v>1067</v>
      </c>
      <c r="C328" s="186" t="s">
        <v>1072</v>
      </c>
      <c r="D328" s="186"/>
      <c r="E328" s="186" t="s">
        <v>942</v>
      </c>
      <c r="F328" s="186">
        <v>2011</v>
      </c>
      <c r="G328" s="186" t="s">
        <v>1013</v>
      </c>
      <c r="H328" s="186">
        <v>9.1700861401157394E-2</v>
      </c>
      <c r="I328" s="186">
        <v>8.1546068024519164E-2</v>
      </c>
      <c r="J328" s="186" t="s">
        <v>970</v>
      </c>
      <c r="K328" s="186" t="s">
        <v>942</v>
      </c>
    </row>
    <row r="329" spans="1:11" x14ac:dyDescent="0.45">
      <c r="A329" s="186" t="s">
        <v>336</v>
      </c>
      <c r="B329" s="186" t="s">
        <v>1067</v>
      </c>
      <c r="C329" s="186" t="s">
        <v>1072</v>
      </c>
      <c r="D329" s="186"/>
      <c r="E329" s="186" t="s">
        <v>942</v>
      </c>
      <c r="F329" s="186">
        <v>2012</v>
      </c>
      <c r="G329" s="186" t="s">
        <v>1013</v>
      </c>
      <c r="H329" s="186">
        <v>9.0667979244125105E-2</v>
      </c>
      <c r="I329" s="186">
        <v>8.062756543521192E-2</v>
      </c>
      <c r="J329" s="186" t="s">
        <v>970</v>
      </c>
      <c r="K329" s="186" t="s">
        <v>942</v>
      </c>
    </row>
    <row r="330" spans="1:11" x14ac:dyDescent="0.45">
      <c r="A330" s="186" t="s">
        <v>336</v>
      </c>
      <c r="B330" s="186" t="s">
        <v>1067</v>
      </c>
      <c r="C330" s="186" t="s">
        <v>1072</v>
      </c>
      <c r="D330" s="186"/>
      <c r="E330" s="186" t="s">
        <v>942</v>
      </c>
      <c r="F330" s="186">
        <v>2013</v>
      </c>
      <c r="G330" s="186" t="s">
        <v>1013</v>
      </c>
      <c r="H330" s="186">
        <v>9.4131593947946804E-2</v>
      </c>
      <c r="I330" s="186">
        <v>8.3707625490623841E-2</v>
      </c>
      <c r="J330" s="186" t="s">
        <v>970</v>
      </c>
      <c r="K330" s="186" t="s">
        <v>942</v>
      </c>
    </row>
    <row r="331" spans="1:11" x14ac:dyDescent="0.45">
      <c r="A331" s="186" t="s">
        <v>336</v>
      </c>
      <c r="B331" s="186" t="s">
        <v>1067</v>
      </c>
      <c r="C331" s="186" t="s">
        <v>1072</v>
      </c>
      <c r="D331" s="186"/>
      <c r="E331" s="186" t="s">
        <v>942</v>
      </c>
      <c r="F331" s="186">
        <v>2014</v>
      </c>
      <c r="G331" s="186" t="s">
        <v>1013</v>
      </c>
      <c r="H331" s="186">
        <v>9.5556236568782399E-2</v>
      </c>
      <c r="I331" s="186">
        <v>8.4974505673581668E-2</v>
      </c>
      <c r="J331" s="186" t="s">
        <v>970</v>
      </c>
      <c r="K331" s="186" t="s">
        <v>942</v>
      </c>
    </row>
    <row r="332" spans="1:11" x14ac:dyDescent="0.45">
      <c r="A332" s="186" t="s">
        <v>336</v>
      </c>
      <c r="B332" s="186" t="s">
        <v>1067</v>
      </c>
      <c r="C332" s="186" t="s">
        <v>1072</v>
      </c>
      <c r="D332" s="186"/>
      <c r="E332" s="186" t="s">
        <v>942</v>
      </c>
      <c r="F332" s="186">
        <v>2015</v>
      </c>
      <c r="G332" s="186" t="s">
        <v>1013</v>
      </c>
      <c r="H332" s="186">
        <v>9.4885013209465005E-2</v>
      </c>
      <c r="I332" s="186">
        <v>8.4377612417812844E-2</v>
      </c>
      <c r="J332" s="186" t="s">
        <v>970</v>
      </c>
      <c r="K332" s="186" t="s">
        <v>942</v>
      </c>
    </row>
    <row r="333" spans="1:11" x14ac:dyDescent="0.45">
      <c r="A333" s="186" t="s">
        <v>336</v>
      </c>
      <c r="B333" s="186" t="s">
        <v>1067</v>
      </c>
      <c r="C333" s="186" t="s">
        <v>1072</v>
      </c>
      <c r="D333" s="186"/>
      <c r="E333" s="186" t="s">
        <v>942</v>
      </c>
      <c r="F333" s="186">
        <v>2016</v>
      </c>
      <c r="G333" s="186" t="s">
        <v>1013</v>
      </c>
      <c r="H333" s="186">
        <v>9.27674E-2</v>
      </c>
      <c r="I333" s="186">
        <v>8.2494499999999998E-2</v>
      </c>
      <c r="J333" s="186" t="s">
        <v>970</v>
      </c>
      <c r="K333" s="186" t="s">
        <v>942</v>
      </c>
    </row>
    <row r="334" spans="1:11" x14ac:dyDescent="0.45">
      <c r="A334" s="186" t="s">
        <v>336</v>
      </c>
      <c r="B334" s="186" t="s">
        <v>1067</v>
      </c>
      <c r="C334" s="186" t="s">
        <v>1072</v>
      </c>
      <c r="D334" s="186"/>
      <c r="E334" s="186" t="s">
        <v>942</v>
      </c>
      <c r="F334" s="186">
        <v>2017</v>
      </c>
      <c r="G334" s="186" t="s">
        <v>1013</v>
      </c>
      <c r="H334" s="186">
        <v>9.27674E-2</v>
      </c>
      <c r="I334" s="186">
        <v>8.2494499999999998E-2</v>
      </c>
      <c r="J334" s="186" t="s">
        <v>970</v>
      </c>
      <c r="K334" s="186" t="s">
        <v>942</v>
      </c>
    </row>
    <row r="335" spans="1:11" x14ac:dyDescent="0.45">
      <c r="A335" s="186" t="s">
        <v>336</v>
      </c>
      <c r="B335" s="186" t="s">
        <v>1067</v>
      </c>
      <c r="C335" s="186" t="s">
        <v>1072</v>
      </c>
      <c r="D335" s="186"/>
      <c r="E335" s="186" t="s">
        <v>942</v>
      </c>
      <c r="F335" s="186">
        <v>2018</v>
      </c>
      <c r="G335" s="186" t="s">
        <v>1013</v>
      </c>
      <c r="H335" s="186">
        <v>9.27674E-2</v>
      </c>
      <c r="I335" s="186">
        <v>8.2494499999999998E-2</v>
      </c>
      <c r="J335" s="186" t="s">
        <v>970</v>
      </c>
      <c r="K335" s="186" t="s">
        <v>942</v>
      </c>
    </row>
    <row r="336" spans="1:11" x14ac:dyDescent="0.45">
      <c r="A336" s="186" t="s">
        <v>336</v>
      </c>
      <c r="B336" s="186" t="s">
        <v>1067</v>
      </c>
      <c r="C336" s="186" t="s">
        <v>1072</v>
      </c>
      <c r="D336" s="186"/>
      <c r="E336" s="186" t="s">
        <v>942</v>
      </c>
      <c r="F336" s="186">
        <v>2019</v>
      </c>
      <c r="G336" s="186" t="s">
        <v>1013</v>
      </c>
      <c r="H336" s="186">
        <v>9.27674E-2</v>
      </c>
      <c r="I336" s="186">
        <v>8.2494499999999998E-2</v>
      </c>
      <c r="J336" s="186" t="s">
        <v>970</v>
      </c>
      <c r="K336" s="186" t="s">
        <v>942</v>
      </c>
    </row>
    <row r="337" spans="1:11" x14ac:dyDescent="0.45">
      <c r="A337" s="186" t="s">
        <v>336</v>
      </c>
      <c r="B337" s="186" t="s">
        <v>1067</v>
      </c>
      <c r="C337" s="186" t="s">
        <v>1072</v>
      </c>
      <c r="D337" s="186"/>
      <c r="E337" s="186" t="s">
        <v>942</v>
      </c>
      <c r="F337" s="186">
        <v>2020</v>
      </c>
      <c r="G337" s="186" t="s">
        <v>1013</v>
      </c>
      <c r="H337" s="186">
        <v>9.27674E-2</v>
      </c>
      <c r="I337" s="186">
        <v>8.2494499999999998E-2</v>
      </c>
      <c r="J337" s="186" t="s">
        <v>970</v>
      </c>
      <c r="K337" s="186" t="s">
        <v>942</v>
      </c>
    </row>
    <row r="338" spans="1:11" x14ac:dyDescent="0.45">
      <c r="A338" s="186" t="s">
        <v>336</v>
      </c>
      <c r="B338" s="186" t="s">
        <v>1067</v>
      </c>
      <c r="C338" s="186" t="s">
        <v>1072</v>
      </c>
      <c r="D338" s="186"/>
      <c r="E338" s="186" t="s">
        <v>942</v>
      </c>
      <c r="F338" s="186">
        <v>2021</v>
      </c>
      <c r="G338" s="186" t="s">
        <v>1013</v>
      </c>
      <c r="H338" s="186">
        <v>9.27674E-2</v>
      </c>
      <c r="I338" s="186">
        <v>8.2494499999999998E-2</v>
      </c>
      <c r="J338" s="186" t="s">
        <v>970</v>
      </c>
      <c r="K338" s="186" t="s">
        <v>942</v>
      </c>
    </row>
    <row r="339" spans="1:11" x14ac:dyDescent="0.45">
      <c r="A339" s="186" t="s">
        <v>336</v>
      </c>
      <c r="B339" s="186" t="s">
        <v>1067</v>
      </c>
      <c r="C339" s="186" t="s">
        <v>1072</v>
      </c>
      <c r="D339" s="186"/>
      <c r="E339" s="186" t="s">
        <v>942</v>
      </c>
      <c r="F339" s="186">
        <v>2022</v>
      </c>
      <c r="G339" s="186" t="s">
        <v>1013</v>
      </c>
      <c r="H339" s="186">
        <v>9.27674E-2</v>
      </c>
      <c r="I339" s="186">
        <v>8.2494499999999998E-2</v>
      </c>
      <c r="J339" s="186" t="s">
        <v>970</v>
      </c>
      <c r="K339" s="186" t="s">
        <v>942</v>
      </c>
    </row>
    <row r="340" spans="1:11" x14ac:dyDescent="0.45">
      <c r="A340" s="186" t="s">
        <v>336</v>
      </c>
      <c r="B340" s="186" t="s">
        <v>1067</v>
      </c>
      <c r="C340" s="186" t="s">
        <v>1072</v>
      </c>
      <c r="D340" s="186"/>
      <c r="E340" s="186" t="s">
        <v>942</v>
      </c>
      <c r="F340" s="186">
        <v>2023</v>
      </c>
      <c r="G340" s="186" t="s">
        <v>1013</v>
      </c>
      <c r="H340" s="186">
        <v>9.27674E-2</v>
      </c>
      <c r="I340" s="186">
        <v>8.2494499999999998E-2</v>
      </c>
      <c r="J340" s="186" t="s">
        <v>970</v>
      </c>
      <c r="K340" s="186" t="s">
        <v>942</v>
      </c>
    </row>
    <row r="341" spans="1:11" x14ac:dyDescent="0.45">
      <c r="A341" s="186" t="s">
        <v>336</v>
      </c>
      <c r="B341" s="186" t="s">
        <v>1067</v>
      </c>
      <c r="C341" s="186" t="s">
        <v>1072</v>
      </c>
      <c r="D341" s="186"/>
      <c r="E341" s="186" t="s">
        <v>942</v>
      </c>
      <c r="F341" s="186">
        <v>2024</v>
      </c>
      <c r="G341" s="186" t="s">
        <v>1013</v>
      </c>
      <c r="H341" s="186">
        <v>9.27674E-2</v>
      </c>
      <c r="I341" s="186">
        <v>8.2494499999999998E-2</v>
      </c>
      <c r="J341" s="186" t="s">
        <v>970</v>
      </c>
      <c r="K341" s="186" t="s">
        <v>942</v>
      </c>
    </row>
    <row r="342" spans="1:11" x14ac:dyDescent="0.45">
      <c r="A342" s="186" t="s">
        <v>336</v>
      </c>
      <c r="B342" s="186" t="s">
        <v>1067</v>
      </c>
      <c r="C342" s="186" t="s">
        <v>1072</v>
      </c>
      <c r="D342" s="186"/>
      <c r="E342" s="186" t="s">
        <v>942</v>
      </c>
      <c r="F342" s="186">
        <v>2025</v>
      </c>
      <c r="G342" s="186" t="s">
        <v>1013</v>
      </c>
      <c r="H342" s="186">
        <v>9.27674E-2</v>
      </c>
      <c r="I342" s="186">
        <v>8.2494499999999998E-2</v>
      </c>
      <c r="J342" s="186" t="s">
        <v>970</v>
      </c>
      <c r="K342" s="186" t="s">
        <v>942</v>
      </c>
    </row>
    <row r="343" spans="1:11" x14ac:dyDescent="0.45">
      <c r="A343" s="186" t="s">
        <v>336</v>
      </c>
      <c r="B343" s="186" t="s">
        <v>1067</v>
      </c>
      <c r="C343" s="186" t="s">
        <v>1072</v>
      </c>
      <c r="D343" s="186"/>
      <c r="E343" s="186" t="s">
        <v>942</v>
      </c>
      <c r="F343" s="186">
        <v>2026</v>
      </c>
      <c r="G343" s="186" t="s">
        <v>1013</v>
      </c>
      <c r="H343" s="186">
        <v>9.27674E-2</v>
      </c>
      <c r="I343" s="186">
        <v>8.2494499999999998E-2</v>
      </c>
      <c r="J343" s="186" t="s">
        <v>970</v>
      </c>
      <c r="K343" s="186" t="s">
        <v>942</v>
      </c>
    </row>
    <row r="344" spans="1:11" x14ac:dyDescent="0.45">
      <c r="A344" s="186" t="s">
        <v>336</v>
      </c>
      <c r="B344" s="186" t="s">
        <v>1067</v>
      </c>
      <c r="C344" s="186" t="s">
        <v>1072</v>
      </c>
      <c r="D344" s="186"/>
      <c r="E344" s="186" t="s">
        <v>942</v>
      </c>
      <c r="F344" s="186">
        <v>2027</v>
      </c>
      <c r="G344" s="186" t="s">
        <v>1013</v>
      </c>
      <c r="H344" s="186">
        <v>9.27674E-2</v>
      </c>
      <c r="I344" s="186">
        <v>8.2494499999999998E-2</v>
      </c>
      <c r="J344" s="186" t="s">
        <v>970</v>
      </c>
      <c r="K344" s="186" t="s">
        <v>942</v>
      </c>
    </row>
    <row r="345" spans="1:11" x14ac:dyDescent="0.45">
      <c r="A345" s="186" t="s">
        <v>336</v>
      </c>
      <c r="B345" s="186" t="s">
        <v>1067</v>
      </c>
      <c r="C345" s="186" t="s">
        <v>1072</v>
      </c>
      <c r="D345" s="186"/>
      <c r="E345" s="186" t="s">
        <v>942</v>
      </c>
      <c r="F345" s="186">
        <v>2028</v>
      </c>
      <c r="G345" s="186" t="s">
        <v>1013</v>
      </c>
      <c r="H345" s="186">
        <v>9.27674E-2</v>
      </c>
      <c r="I345" s="186">
        <v>8.2494499999999998E-2</v>
      </c>
      <c r="J345" s="186" t="s">
        <v>970</v>
      </c>
      <c r="K345" s="186" t="s">
        <v>942</v>
      </c>
    </row>
    <row r="346" spans="1:11" x14ac:dyDescent="0.45">
      <c r="A346" s="186" t="s">
        <v>336</v>
      </c>
      <c r="B346" s="186" t="s">
        <v>1067</v>
      </c>
      <c r="C346" s="186" t="s">
        <v>1072</v>
      </c>
      <c r="D346" s="186"/>
      <c r="E346" s="186" t="s">
        <v>942</v>
      </c>
      <c r="F346" s="186">
        <v>2029</v>
      </c>
      <c r="G346" s="186" t="s">
        <v>1013</v>
      </c>
      <c r="H346" s="186">
        <v>9.27674E-2</v>
      </c>
      <c r="I346" s="186">
        <v>8.2494499999999998E-2</v>
      </c>
      <c r="J346" s="186" t="s">
        <v>970</v>
      </c>
      <c r="K346" s="186" t="s">
        <v>942</v>
      </c>
    </row>
    <row r="347" spans="1:11" x14ac:dyDescent="0.45">
      <c r="A347" s="186" t="s">
        <v>336</v>
      </c>
      <c r="B347" s="186" t="s">
        <v>1067</v>
      </c>
      <c r="C347" s="186" t="s">
        <v>1072</v>
      </c>
      <c r="D347" s="186"/>
      <c r="E347" s="186" t="s">
        <v>942</v>
      </c>
      <c r="F347" s="186">
        <v>2030</v>
      </c>
      <c r="G347" s="186" t="s">
        <v>1013</v>
      </c>
      <c r="H347" s="186">
        <v>9.27674E-2</v>
      </c>
      <c r="I347" s="186">
        <v>8.2494499999999998E-2</v>
      </c>
      <c r="J347" s="186" t="s">
        <v>970</v>
      </c>
      <c r="K347" s="186" t="s">
        <v>942</v>
      </c>
    </row>
    <row r="348" spans="1:11" x14ac:dyDescent="0.45">
      <c r="A348" s="186" t="s">
        <v>336</v>
      </c>
      <c r="B348" s="186" t="s">
        <v>1067</v>
      </c>
      <c r="C348" s="186" t="s">
        <v>1072</v>
      </c>
      <c r="D348" s="186"/>
      <c r="E348" s="186" t="s">
        <v>942</v>
      </c>
      <c r="F348" s="186">
        <v>2031</v>
      </c>
      <c r="G348" s="186" t="s">
        <v>1013</v>
      </c>
      <c r="H348" s="186">
        <v>9.27674E-2</v>
      </c>
      <c r="I348" s="186">
        <v>8.2494499999999998E-2</v>
      </c>
      <c r="J348" s="186" t="s">
        <v>970</v>
      </c>
      <c r="K348" s="186" t="s">
        <v>942</v>
      </c>
    </row>
    <row r="349" spans="1:11" x14ac:dyDescent="0.45">
      <c r="A349" s="186" t="s">
        <v>336</v>
      </c>
      <c r="B349" s="186" t="s">
        <v>1067</v>
      </c>
      <c r="C349" s="186" t="s">
        <v>1072</v>
      </c>
      <c r="D349" s="186"/>
      <c r="E349" s="186" t="s">
        <v>942</v>
      </c>
      <c r="F349" s="186">
        <v>2032</v>
      </c>
      <c r="G349" s="186" t="s">
        <v>1013</v>
      </c>
      <c r="H349" s="186">
        <v>9.27674E-2</v>
      </c>
      <c r="I349" s="186">
        <v>8.2494499999999998E-2</v>
      </c>
      <c r="J349" s="186" t="s">
        <v>970</v>
      </c>
      <c r="K349" s="186" t="s">
        <v>942</v>
      </c>
    </row>
    <row r="350" spans="1:11" x14ac:dyDescent="0.45">
      <c r="A350" s="186" t="s">
        <v>336</v>
      </c>
      <c r="B350" s="186" t="s">
        <v>1067</v>
      </c>
      <c r="C350" s="186" t="s">
        <v>1072</v>
      </c>
      <c r="D350" s="186"/>
      <c r="E350" s="186" t="s">
        <v>942</v>
      </c>
      <c r="F350" s="186">
        <v>2033</v>
      </c>
      <c r="G350" s="186" t="s">
        <v>1013</v>
      </c>
      <c r="H350" s="186">
        <v>9.27674E-2</v>
      </c>
      <c r="I350" s="186">
        <v>8.2494499999999998E-2</v>
      </c>
      <c r="J350" s="186" t="s">
        <v>970</v>
      </c>
      <c r="K350" s="186" t="s">
        <v>942</v>
      </c>
    </row>
    <row r="351" spans="1:11" x14ac:dyDescent="0.45">
      <c r="A351" s="186" t="s">
        <v>336</v>
      </c>
      <c r="B351" s="186" t="s">
        <v>1067</v>
      </c>
      <c r="C351" s="186" t="s">
        <v>1072</v>
      </c>
      <c r="D351" s="186"/>
      <c r="E351" s="186" t="s">
        <v>942</v>
      </c>
      <c r="F351" s="186">
        <v>2034</v>
      </c>
      <c r="G351" s="186" t="s">
        <v>1013</v>
      </c>
      <c r="H351" s="186">
        <v>9.27674E-2</v>
      </c>
      <c r="I351" s="186">
        <v>8.2494499999999998E-2</v>
      </c>
      <c r="J351" s="186" t="s">
        <v>970</v>
      </c>
      <c r="K351" s="186" t="s">
        <v>942</v>
      </c>
    </row>
    <row r="352" spans="1:11" x14ac:dyDescent="0.45">
      <c r="A352" s="186" t="s">
        <v>336</v>
      </c>
      <c r="B352" s="186" t="s">
        <v>1067</v>
      </c>
      <c r="C352" s="186" t="s">
        <v>1072</v>
      </c>
      <c r="D352" s="186"/>
      <c r="E352" s="186" t="s">
        <v>942</v>
      </c>
      <c r="F352" s="186">
        <v>2035</v>
      </c>
      <c r="G352" s="186" t="s">
        <v>1013</v>
      </c>
      <c r="H352" s="186">
        <v>9.27674E-2</v>
      </c>
      <c r="I352" s="186">
        <v>8.2494499999999998E-2</v>
      </c>
      <c r="J352" s="186" t="s">
        <v>970</v>
      </c>
      <c r="K352" s="186" t="s">
        <v>942</v>
      </c>
    </row>
    <row r="353" spans="1:11" x14ac:dyDescent="0.45">
      <c r="A353" s="186" t="s">
        <v>336</v>
      </c>
      <c r="B353" s="186" t="s">
        <v>1067</v>
      </c>
      <c r="C353" s="186" t="s">
        <v>1072</v>
      </c>
      <c r="D353" s="186"/>
      <c r="E353" s="186" t="s">
        <v>942</v>
      </c>
      <c r="F353" s="186">
        <v>2036</v>
      </c>
      <c r="G353" s="186" t="s">
        <v>1013</v>
      </c>
      <c r="H353" s="186">
        <v>9.27674E-2</v>
      </c>
      <c r="I353" s="186">
        <v>8.2494499999999998E-2</v>
      </c>
      <c r="J353" s="186" t="s">
        <v>970</v>
      </c>
      <c r="K353" s="186" t="s">
        <v>942</v>
      </c>
    </row>
    <row r="354" spans="1:11" x14ac:dyDescent="0.45">
      <c r="A354" s="186" t="s">
        <v>336</v>
      </c>
      <c r="B354" s="186" t="s">
        <v>1067</v>
      </c>
      <c r="C354" s="186" t="s">
        <v>1072</v>
      </c>
      <c r="D354" s="186"/>
      <c r="E354" s="186" t="s">
        <v>942</v>
      </c>
      <c r="F354" s="186">
        <v>2037</v>
      </c>
      <c r="G354" s="186" t="s">
        <v>1013</v>
      </c>
      <c r="H354" s="186">
        <v>9.27674E-2</v>
      </c>
      <c r="I354" s="186">
        <v>8.2494499999999998E-2</v>
      </c>
      <c r="J354" s="186" t="s">
        <v>970</v>
      </c>
      <c r="K354" s="186" t="s">
        <v>942</v>
      </c>
    </row>
    <row r="355" spans="1:11" x14ac:dyDescent="0.45">
      <c r="A355" s="186" t="s">
        <v>336</v>
      </c>
      <c r="B355" s="186" t="s">
        <v>1067</v>
      </c>
      <c r="C355" s="186" t="s">
        <v>1072</v>
      </c>
      <c r="D355" s="186"/>
      <c r="E355" s="186" t="s">
        <v>942</v>
      </c>
      <c r="F355" s="186">
        <v>2038</v>
      </c>
      <c r="G355" s="186" t="s">
        <v>1013</v>
      </c>
      <c r="H355" s="186">
        <v>9.27674E-2</v>
      </c>
      <c r="I355" s="186">
        <v>8.2494499999999998E-2</v>
      </c>
      <c r="J355" s="186" t="s">
        <v>970</v>
      </c>
      <c r="K355" s="186" t="s">
        <v>942</v>
      </c>
    </row>
    <row r="356" spans="1:11" x14ac:dyDescent="0.45">
      <c r="A356" s="186" t="s">
        <v>336</v>
      </c>
      <c r="B356" s="186" t="s">
        <v>1067</v>
      </c>
      <c r="C356" s="186" t="s">
        <v>1072</v>
      </c>
      <c r="D356" s="186"/>
      <c r="E356" s="186" t="s">
        <v>942</v>
      </c>
      <c r="F356" s="186">
        <v>2039</v>
      </c>
      <c r="G356" s="186" t="s">
        <v>1013</v>
      </c>
      <c r="H356" s="186">
        <v>9.27674E-2</v>
      </c>
      <c r="I356" s="186">
        <v>8.2494499999999998E-2</v>
      </c>
      <c r="J356" s="186" t="s">
        <v>970</v>
      </c>
      <c r="K356" s="186" t="s">
        <v>942</v>
      </c>
    </row>
    <row r="357" spans="1:11" x14ac:dyDescent="0.45">
      <c r="A357" s="186" t="s">
        <v>336</v>
      </c>
      <c r="B357" s="186" t="s">
        <v>1067</v>
      </c>
      <c r="C357" s="186" t="s">
        <v>1072</v>
      </c>
      <c r="D357" s="186"/>
      <c r="E357" s="186" t="s">
        <v>942</v>
      </c>
      <c r="F357" s="186">
        <v>2040</v>
      </c>
      <c r="G357" s="186" t="s">
        <v>1013</v>
      </c>
      <c r="H357" s="186">
        <v>9.27674E-2</v>
      </c>
      <c r="I357" s="186">
        <v>8.2494499999999998E-2</v>
      </c>
      <c r="J357" s="186" t="s">
        <v>970</v>
      </c>
      <c r="K357" s="186" t="s">
        <v>942</v>
      </c>
    </row>
    <row r="358" spans="1:11" x14ac:dyDescent="0.45">
      <c r="A358" s="186" t="s">
        <v>336</v>
      </c>
      <c r="B358" s="186" t="s">
        <v>1067</v>
      </c>
      <c r="C358" s="186" t="s">
        <v>1072</v>
      </c>
      <c r="D358" s="186"/>
      <c r="E358" s="186" t="s">
        <v>942</v>
      </c>
      <c r="F358" s="186">
        <v>2041</v>
      </c>
      <c r="G358" s="186" t="s">
        <v>1013</v>
      </c>
      <c r="H358" s="186">
        <v>9.27674E-2</v>
      </c>
      <c r="I358" s="186">
        <v>8.2494499999999998E-2</v>
      </c>
      <c r="J358" s="186" t="s">
        <v>970</v>
      </c>
      <c r="K358" s="186" t="s">
        <v>942</v>
      </c>
    </row>
    <row r="359" spans="1:11" x14ac:dyDescent="0.45">
      <c r="A359" s="186" t="s">
        <v>336</v>
      </c>
      <c r="B359" s="186" t="s">
        <v>1067</v>
      </c>
      <c r="C359" s="186" t="s">
        <v>1072</v>
      </c>
      <c r="D359" s="186"/>
      <c r="E359" s="186" t="s">
        <v>942</v>
      </c>
      <c r="F359" s="186">
        <v>2042</v>
      </c>
      <c r="G359" s="186" t="s">
        <v>1013</v>
      </c>
      <c r="H359" s="186">
        <v>9.27674E-2</v>
      </c>
      <c r="I359" s="186">
        <v>8.2494499999999998E-2</v>
      </c>
      <c r="J359" s="186" t="s">
        <v>970</v>
      </c>
      <c r="K359" s="186" t="s">
        <v>942</v>
      </c>
    </row>
    <row r="360" spans="1:11" x14ac:dyDescent="0.45">
      <c r="A360" s="186" t="s">
        <v>336</v>
      </c>
      <c r="B360" s="186" t="s">
        <v>1067</v>
      </c>
      <c r="C360" s="186" t="s">
        <v>1072</v>
      </c>
      <c r="D360" s="186"/>
      <c r="E360" s="186" t="s">
        <v>942</v>
      </c>
      <c r="F360" s="186">
        <v>2043</v>
      </c>
      <c r="G360" s="186" t="s">
        <v>1013</v>
      </c>
      <c r="H360" s="186">
        <v>9.27674E-2</v>
      </c>
      <c r="I360" s="186">
        <v>8.2494499999999998E-2</v>
      </c>
      <c r="J360" s="186" t="s">
        <v>970</v>
      </c>
      <c r="K360" s="186" t="s">
        <v>942</v>
      </c>
    </row>
    <row r="361" spans="1:11" x14ac:dyDescent="0.45">
      <c r="A361" s="186" t="s">
        <v>336</v>
      </c>
      <c r="B361" s="186" t="s">
        <v>1067</v>
      </c>
      <c r="C361" s="186" t="s">
        <v>1072</v>
      </c>
      <c r="D361" s="186"/>
      <c r="E361" s="186" t="s">
        <v>942</v>
      </c>
      <c r="F361" s="186">
        <v>2044</v>
      </c>
      <c r="G361" s="186" t="s">
        <v>1013</v>
      </c>
      <c r="H361" s="186">
        <v>9.27674E-2</v>
      </c>
      <c r="I361" s="186">
        <v>8.2494499999999998E-2</v>
      </c>
      <c r="J361" s="186" t="s">
        <v>970</v>
      </c>
      <c r="K361" s="186" t="s">
        <v>942</v>
      </c>
    </row>
    <row r="362" spans="1:11" x14ac:dyDescent="0.45">
      <c r="A362" s="186" t="s">
        <v>336</v>
      </c>
      <c r="B362" s="186" t="s">
        <v>1067</v>
      </c>
      <c r="C362" s="186" t="s">
        <v>1072</v>
      </c>
      <c r="D362" s="186"/>
      <c r="E362" s="186" t="s">
        <v>942</v>
      </c>
      <c r="F362" s="186">
        <v>2045</v>
      </c>
      <c r="G362" s="186" t="s">
        <v>1013</v>
      </c>
      <c r="H362" s="186">
        <v>9.27674E-2</v>
      </c>
      <c r="I362" s="186">
        <v>8.2494499999999998E-2</v>
      </c>
      <c r="J362" s="186" t="s">
        <v>970</v>
      </c>
      <c r="K362" s="186" t="s">
        <v>942</v>
      </c>
    </row>
    <row r="363" spans="1:11" x14ac:dyDescent="0.45">
      <c r="A363" s="186" t="s">
        <v>336</v>
      </c>
      <c r="B363" s="186" t="s">
        <v>1067</v>
      </c>
      <c r="C363" s="186" t="s">
        <v>1072</v>
      </c>
      <c r="D363" s="186"/>
      <c r="E363" s="186" t="s">
        <v>942</v>
      </c>
      <c r="F363" s="186">
        <v>2046</v>
      </c>
      <c r="G363" s="186" t="s">
        <v>1013</v>
      </c>
      <c r="H363" s="186">
        <v>9.27674E-2</v>
      </c>
      <c r="I363" s="186">
        <v>8.2494499999999998E-2</v>
      </c>
      <c r="J363" s="186" t="s">
        <v>970</v>
      </c>
      <c r="K363" s="186" t="s">
        <v>942</v>
      </c>
    </row>
    <row r="364" spans="1:11" x14ac:dyDescent="0.45">
      <c r="A364" s="186" t="s">
        <v>336</v>
      </c>
      <c r="B364" s="186" t="s">
        <v>1067</v>
      </c>
      <c r="C364" s="186" t="s">
        <v>1072</v>
      </c>
      <c r="D364" s="186"/>
      <c r="E364" s="186" t="s">
        <v>942</v>
      </c>
      <c r="F364" s="186">
        <v>2047</v>
      </c>
      <c r="G364" s="186" t="s">
        <v>1013</v>
      </c>
      <c r="H364" s="186">
        <v>9.27674E-2</v>
      </c>
      <c r="I364" s="186">
        <v>8.2494499999999998E-2</v>
      </c>
      <c r="J364" s="186" t="s">
        <v>970</v>
      </c>
      <c r="K364" s="186" t="s">
        <v>942</v>
      </c>
    </row>
    <row r="365" spans="1:11" x14ac:dyDescent="0.45">
      <c r="A365" s="186" t="s">
        <v>336</v>
      </c>
      <c r="B365" s="186" t="s">
        <v>1067</v>
      </c>
      <c r="C365" s="186" t="s">
        <v>1072</v>
      </c>
      <c r="D365" s="186"/>
      <c r="E365" s="186" t="s">
        <v>942</v>
      </c>
      <c r="F365" s="186">
        <v>2048</v>
      </c>
      <c r="G365" s="186" t="s">
        <v>1013</v>
      </c>
      <c r="H365" s="186">
        <v>9.27674E-2</v>
      </c>
      <c r="I365" s="186">
        <v>8.2494499999999998E-2</v>
      </c>
      <c r="J365" s="186" t="s">
        <v>970</v>
      </c>
      <c r="K365" s="186" t="s">
        <v>942</v>
      </c>
    </row>
    <row r="366" spans="1:11" x14ac:dyDescent="0.45">
      <c r="A366" s="186" t="s">
        <v>336</v>
      </c>
      <c r="B366" s="186" t="s">
        <v>1067</v>
      </c>
      <c r="C366" s="186" t="s">
        <v>1072</v>
      </c>
      <c r="D366" s="186"/>
      <c r="E366" s="186" t="s">
        <v>942</v>
      </c>
      <c r="F366" s="186">
        <v>2049</v>
      </c>
      <c r="G366" s="186" t="s">
        <v>1013</v>
      </c>
      <c r="H366" s="186">
        <v>9.27674E-2</v>
      </c>
      <c r="I366" s="186">
        <v>8.2494499999999998E-2</v>
      </c>
      <c r="J366" s="186" t="s">
        <v>970</v>
      </c>
      <c r="K366" s="186" t="s">
        <v>942</v>
      </c>
    </row>
    <row r="367" spans="1:11" x14ac:dyDescent="0.45">
      <c r="A367" s="186" t="s">
        <v>336</v>
      </c>
      <c r="B367" s="186" t="s">
        <v>1067</v>
      </c>
      <c r="C367" s="186" t="s">
        <v>1072</v>
      </c>
      <c r="D367" s="186"/>
      <c r="E367" s="186" t="s">
        <v>942</v>
      </c>
      <c r="F367" s="186">
        <v>2050</v>
      </c>
      <c r="G367" s="186" t="s">
        <v>1013</v>
      </c>
      <c r="H367" s="186">
        <v>9.27674E-2</v>
      </c>
      <c r="I367" s="186">
        <v>8.2494499999999998E-2</v>
      </c>
      <c r="J367" s="186" t="s">
        <v>970</v>
      </c>
      <c r="K367" s="186" t="s">
        <v>942</v>
      </c>
    </row>
    <row r="368" spans="1:11" x14ac:dyDescent="0.45">
      <c r="A368" s="186" t="s">
        <v>336</v>
      </c>
      <c r="B368" s="186" t="s">
        <v>1067</v>
      </c>
      <c r="C368" s="186" t="s">
        <v>1073</v>
      </c>
      <c r="D368" s="186"/>
      <c r="E368" s="186" t="s">
        <v>941</v>
      </c>
      <c r="F368" s="186">
        <v>1990</v>
      </c>
      <c r="G368" s="186" t="s">
        <v>1013</v>
      </c>
      <c r="H368" s="186">
        <v>16.018697049351101</v>
      </c>
      <c r="I368" s="186">
        <v>18.688479890909619</v>
      </c>
      <c r="J368" s="186" t="s">
        <v>970</v>
      </c>
      <c r="K368" s="186" t="s">
        <v>941</v>
      </c>
    </row>
    <row r="369" spans="1:11" x14ac:dyDescent="0.45">
      <c r="A369" s="186" t="s">
        <v>336</v>
      </c>
      <c r="B369" s="186" t="s">
        <v>1067</v>
      </c>
      <c r="C369" s="186" t="s">
        <v>1073</v>
      </c>
      <c r="D369" s="186"/>
      <c r="E369" s="186" t="s">
        <v>941</v>
      </c>
      <c r="F369" s="186">
        <v>1991</v>
      </c>
      <c r="G369" s="186" t="s">
        <v>1013</v>
      </c>
      <c r="H369" s="186">
        <v>16.818734477259401</v>
      </c>
      <c r="I369" s="186">
        <v>19.62185689013597</v>
      </c>
      <c r="J369" s="186" t="s">
        <v>970</v>
      </c>
      <c r="K369" s="186" t="s">
        <v>941</v>
      </c>
    </row>
    <row r="370" spans="1:11" x14ac:dyDescent="0.45">
      <c r="A370" s="186" t="s">
        <v>336</v>
      </c>
      <c r="B370" s="186" t="s">
        <v>1067</v>
      </c>
      <c r="C370" s="186" t="s">
        <v>1073</v>
      </c>
      <c r="D370" s="186"/>
      <c r="E370" s="186" t="s">
        <v>941</v>
      </c>
      <c r="F370" s="186">
        <v>1992</v>
      </c>
      <c r="G370" s="186" t="s">
        <v>1013</v>
      </c>
      <c r="H370" s="186">
        <v>16.8697549415593</v>
      </c>
      <c r="I370" s="186">
        <v>19.681380765152518</v>
      </c>
      <c r="J370" s="186" t="s">
        <v>970</v>
      </c>
      <c r="K370" s="186" t="s">
        <v>941</v>
      </c>
    </row>
    <row r="371" spans="1:11" x14ac:dyDescent="0.45">
      <c r="A371" s="186" t="s">
        <v>336</v>
      </c>
      <c r="B371" s="186" t="s">
        <v>1067</v>
      </c>
      <c r="C371" s="186" t="s">
        <v>1073</v>
      </c>
      <c r="D371" s="186"/>
      <c r="E371" s="186" t="s">
        <v>941</v>
      </c>
      <c r="F371" s="186">
        <v>1993</v>
      </c>
      <c r="G371" s="186" t="s">
        <v>1013</v>
      </c>
      <c r="H371" s="186">
        <v>16.9417319935392</v>
      </c>
      <c r="I371" s="186">
        <v>19.765353992462401</v>
      </c>
      <c r="J371" s="186" t="s">
        <v>970</v>
      </c>
      <c r="K371" s="186" t="s">
        <v>941</v>
      </c>
    </row>
    <row r="372" spans="1:11" x14ac:dyDescent="0.45">
      <c r="A372" s="186" t="s">
        <v>336</v>
      </c>
      <c r="B372" s="186" t="s">
        <v>1067</v>
      </c>
      <c r="C372" s="186" t="s">
        <v>1073</v>
      </c>
      <c r="D372" s="186"/>
      <c r="E372" s="186" t="s">
        <v>941</v>
      </c>
      <c r="F372" s="186">
        <v>1994</v>
      </c>
      <c r="G372" s="186" t="s">
        <v>1013</v>
      </c>
      <c r="H372" s="186">
        <v>14.842092065566201</v>
      </c>
      <c r="I372" s="186">
        <v>17.315774076493902</v>
      </c>
      <c r="J372" s="186" t="s">
        <v>970</v>
      </c>
      <c r="K372" s="186" t="s">
        <v>941</v>
      </c>
    </row>
    <row r="373" spans="1:11" x14ac:dyDescent="0.45">
      <c r="A373" s="186" t="s">
        <v>336</v>
      </c>
      <c r="B373" s="186" t="s">
        <v>1067</v>
      </c>
      <c r="C373" s="186" t="s">
        <v>1073</v>
      </c>
      <c r="D373" s="186"/>
      <c r="E373" s="186" t="s">
        <v>941</v>
      </c>
      <c r="F373" s="186">
        <v>1995</v>
      </c>
      <c r="G373" s="186" t="s">
        <v>1013</v>
      </c>
      <c r="H373" s="186">
        <v>15.762549615074599</v>
      </c>
      <c r="I373" s="186">
        <v>18.389641217587034</v>
      </c>
      <c r="J373" s="186" t="s">
        <v>970</v>
      </c>
      <c r="K373" s="186" t="s">
        <v>941</v>
      </c>
    </row>
    <row r="374" spans="1:11" x14ac:dyDescent="0.45">
      <c r="A374" s="186" t="s">
        <v>336</v>
      </c>
      <c r="B374" s="186" t="s">
        <v>1067</v>
      </c>
      <c r="C374" s="186" t="s">
        <v>1073</v>
      </c>
      <c r="D374" s="186"/>
      <c r="E374" s="186" t="s">
        <v>941</v>
      </c>
      <c r="F374" s="186">
        <v>1996</v>
      </c>
      <c r="G374" s="186" t="s">
        <v>1013</v>
      </c>
      <c r="H374" s="186">
        <v>15.967791722462501</v>
      </c>
      <c r="I374" s="186">
        <v>18.629090342872917</v>
      </c>
      <c r="J374" s="186" t="s">
        <v>970</v>
      </c>
      <c r="K374" s="186" t="s">
        <v>941</v>
      </c>
    </row>
    <row r="375" spans="1:11" x14ac:dyDescent="0.45">
      <c r="A375" s="186" t="s">
        <v>336</v>
      </c>
      <c r="B375" s="186" t="s">
        <v>1067</v>
      </c>
      <c r="C375" s="186" t="s">
        <v>1073</v>
      </c>
      <c r="D375" s="186"/>
      <c r="E375" s="186" t="s">
        <v>941</v>
      </c>
      <c r="F375" s="186">
        <v>1997</v>
      </c>
      <c r="G375" s="186" t="s">
        <v>1013</v>
      </c>
      <c r="H375" s="186">
        <v>15.7982245078869</v>
      </c>
      <c r="I375" s="186">
        <v>18.43126192586805</v>
      </c>
      <c r="J375" s="186" t="s">
        <v>970</v>
      </c>
      <c r="K375" s="186" t="s">
        <v>941</v>
      </c>
    </row>
    <row r="376" spans="1:11" x14ac:dyDescent="0.45">
      <c r="A376" s="186" t="s">
        <v>336</v>
      </c>
      <c r="B376" s="186" t="s">
        <v>1067</v>
      </c>
      <c r="C376" s="186" t="s">
        <v>1073</v>
      </c>
      <c r="D376" s="186"/>
      <c r="E376" s="186" t="s">
        <v>941</v>
      </c>
      <c r="F376" s="186">
        <v>1998</v>
      </c>
      <c r="G376" s="186" t="s">
        <v>1013</v>
      </c>
      <c r="H376" s="186">
        <v>16.104246408320002</v>
      </c>
      <c r="I376" s="186">
        <v>18.788287476373338</v>
      </c>
      <c r="J376" s="186" t="s">
        <v>970</v>
      </c>
      <c r="K376" s="186" t="s">
        <v>941</v>
      </c>
    </row>
    <row r="377" spans="1:11" x14ac:dyDescent="0.45">
      <c r="A377" s="186" t="s">
        <v>336</v>
      </c>
      <c r="B377" s="186" t="s">
        <v>1067</v>
      </c>
      <c r="C377" s="186" t="s">
        <v>1073</v>
      </c>
      <c r="D377" s="186"/>
      <c r="E377" s="186" t="s">
        <v>941</v>
      </c>
      <c r="F377" s="186">
        <v>1999</v>
      </c>
      <c r="G377" s="186" t="s">
        <v>1013</v>
      </c>
      <c r="H377" s="186">
        <v>18.0771320826627</v>
      </c>
      <c r="I377" s="186">
        <v>21.089987429773153</v>
      </c>
      <c r="J377" s="186" t="s">
        <v>970</v>
      </c>
      <c r="K377" s="186" t="s">
        <v>941</v>
      </c>
    </row>
    <row r="378" spans="1:11" x14ac:dyDescent="0.45">
      <c r="A378" s="186" t="s">
        <v>336</v>
      </c>
      <c r="B378" s="186" t="s">
        <v>1067</v>
      </c>
      <c r="C378" s="186" t="s">
        <v>1073</v>
      </c>
      <c r="D378" s="186"/>
      <c r="E378" s="186" t="s">
        <v>941</v>
      </c>
      <c r="F378" s="186">
        <v>2000</v>
      </c>
      <c r="G378" s="186" t="s">
        <v>1013</v>
      </c>
      <c r="H378" s="186">
        <v>18.27049112529</v>
      </c>
      <c r="I378" s="186">
        <v>21.315572979505003</v>
      </c>
      <c r="J378" s="186" t="s">
        <v>970</v>
      </c>
      <c r="K378" s="186" t="s">
        <v>941</v>
      </c>
    </row>
    <row r="379" spans="1:11" x14ac:dyDescent="0.45">
      <c r="A379" s="186" t="s">
        <v>336</v>
      </c>
      <c r="B379" s="186" t="s">
        <v>1067</v>
      </c>
      <c r="C379" s="186" t="s">
        <v>1073</v>
      </c>
      <c r="D379" s="186"/>
      <c r="E379" s="186" t="s">
        <v>941</v>
      </c>
      <c r="F379" s="186">
        <v>2001</v>
      </c>
      <c r="G379" s="186" t="s">
        <v>1013</v>
      </c>
      <c r="H379" s="186">
        <v>15.5584278833723</v>
      </c>
      <c r="I379" s="186">
        <v>18.151499197267682</v>
      </c>
      <c r="J379" s="186" t="s">
        <v>970</v>
      </c>
      <c r="K379" s="186" t="s">
        <v>941</v>
      </c>
    </row>
    <row r="380" spans="1:11" x14ac:dyDescent="0.45">
      <c r="A380" s="186" t="s">
        <v>336</v>
      </c>
      <c r="B380" s="186" t="s">
        <v>1067</v>
      </c>
      <c r="C380" s="186" t="s">
        <v>1073</v>
      </c>
      <c r="D380" s="186"/>
      <c r="E380" s="186" t="s">
        <v>941</v>
      </c>
      <c r="F380" s="186">
        <v>2002</v>
      </c>
      <c r="G380" s="186" t="s">
        <v>1013</v>
      </c>
      <c r="H380" s="186">
        <v>16.464895772942199</v>
      </c>
      <c r="I380" s="186">
        <v>19.209045068432566</v>
      </c>
      <c r="J380" s="186" t="s">
        <v>970</v>
      </c>
      <c r="K380" s="186" t="s">
        <v>941</v>
      </c>
    </row>
    <row r="381" spans="1:11" x14ac:dyDescent="0.45">
      <c r="A381" s="186" t="s">
        <v>336</v>
      </c>
      <c r="B381" s="186" t="s">
        <v>1067</v>
      </c>
      <c r="C381" s="186" t="s">
        <v>1073</v>
      </c>
      <c r="D381" s="186"/>
      <c r="E381" s="186" t="s">
        <v>941</v>
      </c>
      <c r="F381" s="186">
        <v>2003</v>
      </c>
      <c r="G381" s="186" t="s">
        <v>1013</v>
      </c>
      <c r="H381" s="186">
        <v>14.3065164635739</v>
      </c>
      <c r="I381" s="186">
        <v>16.690935874169551</v>
      </c>
      <c r="J381" s="186" t="s">
        <v>970</v>
      </c>
      <c r="K381" s="186" t="s">
        <v>941</v>
      </c>
    </row>
    <row r="382" spans="1:11" x14ac:dyDescent="0.45">
      <c r="A382" s="186" t="s">
        <v>336</v>
      </c>
      <c r="B382" s="186" t="s">
        <v>1067</v>
      </c>
      <c r="C382" s="186" t="s">
        <v>1073</v>
      </c>
      <c r="D382" s="186"/>
      <c r="E382" s="186" t="s">
        <v>941</v>
      </c>
      <c r="F382" s="186">
        <v>2004</v>
      </c>
      <c r="G382" s="186" t="s">
        <v>1013</v>
      </c>
      <c r="H382" s="186">
        <v>14.1146648639824</v>
      </c>
      <c r="I382" s="186">
        <v>16.467109007979467</v>
      </c>
      <c r="J382" s="186" t="s">
        <v>970</v>
      </c>
      <c r="K382" s="186" t="s">
        <v>941</v>
      </c>
    </row>
    <row r="383" spans="1:11" x14ac:dyDescent="0.45">
      <c r="A383" s="186" t="s">
        <v>336</v>
      </c>
      <c r="B383" s="186" t="s">
        <v>1067</v>
      </c>
      <c r="C383" s="186" t="s">
        <v>1073</v>
      </c>
      <c r="D383" s="186"/>
      <c r="E383" s="186" t="s">
        <v>941</v>
      </c>
      <c r="F383" s="186">
        <v>2005</v>
      </c>
      <c r="G383" s="186" t="s">
        <v>1013</v>
      </c>
      <c r="H383" s="186">
        <v>16.676546185375699</v>
      </c>
      <c r="I383" s="186">
        <v>19.455970549604984</v>
      </c>
      <c r="J383" s="186" t="s">
        <v>970</v>
      </c>
      <c r="K383" s="186" t="s">
        <v>941</v>
      </c>
    </row>
    <row r="384" spans="1:11" x14ac:dyDescent="0.45">
      <c r="A384" s="186" t="s">
        <v>336</v>
      </c>
      <c r="B384" s="186" t="s">
        <v>1067</v>
      </c>
      <c r="C384" s="186" t="s">
        <v>1073</v>
      </c>
      <c r="D384" s="186"/>
      <c r="E384" s="186" t="s">
        <v>941</v>
      </c>
      <c r="F384" s="186">
        <v>2006</v>
      </c>
      <c r="G384" s="186" t="s">
        <v>1013</v>
      </c>
      <c r="H384" s="186">
        <v>12.863318149337401</v>
      </c>
      <c r="I384" s="186">
        <v>15.007204507560301</v>
      </c>
      <c r="J384" s="186" t="s">
        <v>970</v>
      </c>
      <c r="K384" s="186" t="s">
        <v>941</v>
      </c>
    </row>
    <row r="385" spans="1:11" x14ac:dyDescent="0.45">
      <c r="A385" s="186" t="s">
        <v>336</v>
      </c>
      <c r="B385" s="186" t="s">
        <v>1067</v>
      </c>
      <c r="C385" s="186" t="s">
        <v>1073</v>
      </c>
      <c r="D385" s="186"/>
      <c r="E385" s="186" t="s">
        <v>941</v>
      </c>
      <c r="F385" s="186">
        <v>2007</v>
      </c>
      <c r="G385" s="186" t="s">
        <v>1013</v>
      </c>
      <c r="H385" s="186">
        <v>13.940019530555301</v>
      </c>
      <c r="I385" s="186">
        <v>16.263356118981186</v>
      </c>
      <c r="J385" s="186" t="s">
        <v>970</v>
      </c>
      <c r="K385" s="186" t="s">
        <v>941</v>
      </c>
    </row>
    <row r="386" spans="1:11" x14ac:dyDescent="0.45">
      <c r="A386" s="186" t="s">
        <v>336</v>
      </c>
      <c r="B386" s="186" t="s">
        <v>1067</v>
      </c>
      <c r="C386" s="186" t="s">
        <v>1073</v>
      </c>
      <c r="D386" s="186"/>
      <c r="E386" s="186" t="s">
        <v>941</v>
      </c>
      <c r="F386" s="186">
        <v>2008</v>
      </c>
      <c r="G386" s="186" t="s">
        <v>1013</v>
      </c>
      <c r="H386" s="186">
        <v>11.5112083020908</v>
      </c>
      <c r="I386" s="186">
        <v>13.429743019105935</v>
      </c>
      <c r="J386" s="186" t="s">
        <v>970</v>
      </c>
      <c r="K386" s="186" t="s">
        <v>941</v>
      </c>
    </row>
    <row r="387" spans="1:11" x14ac:dyDescent="0.45">
      <c r="A387" s="186" t="s">
        <v>336</v>
      </c>
      <c r="B387" s="186" t="s">
        <v>1067</v>
      </c>
      <c r="C387" s="186" t="s">
        <v>1073</v>
      </c>
      <c r="D387" s="186"/>
      <c r="E387" s="186" t="s">
        <v>941</v>
      </c>
      <c r="F387" s="186">
        <v>2009</v>
      </c>
      <c r="G387" s="186" t="s">
        <v>1013</v>
      </c>
      <c r="H387" s="186">
        <v>14.453864289600199</v>
      </c>
      <c r="I387" s="186">
        <v>16.862841671200233</v>
      </c>
      <c r="J387" s="186" t="s">
        <v>970</v>
      </c>
      <c r="K387" s="186" t="s">
        <v>941</v>
      </c>
    </row>
    <row r="388" spans="1:11" x14ac:dyDescent="0.45">
      <c r="A388" s="186" t="s">
        <v>336</v>
      </c>
      <c r="B388" s="186" t="s">
        <v>1067</v>
      </c>
      <c r="C388" s="186" t="s">
        <v>1073</v>
      </c>
      <c r="D388" s="186"/>
      <c r="E388" s="186" t="s">
        <v>941</v>
      </c>
      <c r="F388" s="186">
        <v>2010</v>
      </c>
      <c r="G388" s="186" t="s">
        <v>1013</v>
      </c>
      <c r="H388" s="186">
        <v>15.8819835105328</v>
      </c>
      <c r="I388" s="186">
        <v>18.528980762288267</v>
      </c>
      <c r="J388" s="186" t="s">
        <v>970</v>
      </c>
      <c r="K388" s="186" t="s">
        <v>941</v>
      </c>
    </row>
    <row r="389" spans="1:11" x14ac:dyDescent="0.45">
      <c r="A389" s="186" t="s">
        <v>336</v>
      </c>
      <c r="B389" s="186" t="s">
        <v>1067</v>
      </c>
      <c r="C389" s="186" t="s">
        <v>1073</v>
      </c>
      <c r="D389" s="186"/>
      <c r="E389" s="186" t="s">
        <v>941</v>
      </c>
      <c r="F389" s="186">
        <v>2011</v>
      </c>
      <c r="G389" s="186" t="s">
        <v>1013</v>
      </c>
      <c r="H389" s="186">
        <v>14.103069250629</v>
      </c>
      <c r="I389" s="186">
        <v>16.453580792400501</v>
      </c>
      <c r="J389" s="186" t="s">
        <v>970</v>
      </c>
      <c r="K389" s="186" t="s">
        <v>941</v>
      </c>
    </row>
    <row r="390" spans="1:11" x14ac:dyDescent="0.45">
      <c r="A390" s="186" t="s">
        <v>336</v>
      </c>
      <c r="B390" s="186" t="s">
        <v>1067</v>
      </c>
      <c r="C390" s="186" t="s">
        <v>1073</v>
      </c>
      <c r="D390" s="186"/>
      <c r="E390" s="186" t="s">
        <v>941</v>
      </c>
      <c r="F390" s="186">
        <v>2012</v>
      </c>
      <c r="G390" s="186" t="s">
        <v>1013</v>
      </c>
      <c r="H390" s="186">
        <v>11.336903685204</v>
      </c>
      <c r="I390" s="186">
        <v>13.226387632738</v>
      </c>
      <c r="J390" s="186" t="s">
        <v>970</v>
      </c>
      <c r="K390" s="186" t="s">
        <v>941</v>
      </c>
    </row>
    <row r="391" spans="1:11" x14ac:dyDescent="0.45">
      <c r="A391" s="186" t="s">
        <v>336</v>
      </c>
      <c r="B391" s="186" t="s">
        <v>1067</v>
      </c>
      <c r="C391" s="186" t="s">
        <v>1073</v>
      </c>
      <c r="D391" s="186"/>
      <c r="E391" s="186" t="s">
        <v>941</v>
      </c>
      <c r="F391" s="186">
        <v>2013</v>
      </c>
      <c r="G391" s="186" t="s">
        <v>1013</v>
      </c>
      <c r="H391" s="186">
        <v>11.538399999999999</v>
      </c>
      <c r="I391" s="186">
        <v>13.461466666666666</v>
      </c>
      <c r="J391" s="186" t="s">
        <v>970</v>
      </c>
      <c r="K391" s="186" t="s">
        <v>941</v>
      </c>
    </row>
    <row r="392" spans="1:11" x14ac:dyDescent="0.45">
      <c r="A392" s="186" t="s">
        <v>336</v>
      </c>
      <c r="B392" s="186" t="s">
        <v>1067</v>
      </c>
      <c r="C392" s="186" t="s">
        <v>1073</v>
      </c>
      <c r="D392" s="186"/>
      <c r="E392" s="186" t="s">
        <v>941</v>
      </c>
      <c r="F392" s="186">
        <v>2014</v>
      </c>
      <c r="G392" s="186" t="s">
        <v>1013</v>
      </c>
      <c r="H392" s="186">
        <v>12.746</v>
      </c>
      <c r="I392" s="186">
        <v>14.870333333333335</v>
      </c>
      <c r="J392" s="186" t="s">
        <v>970</v>
      </c>
      <c r="K392" s="186" t="s">
        <v>941</v>
      </c>
    </row>
    <row r="393" spans="1:11" x14ac:dyDescent="0.45">
      <c r="A393" s="186" t="s">
        <v>336</v>
      </c>
      <c r="B393" s="186" t="s">
        <v>1067</v>
      </c>
      <c r="C393" s="186" t="s">
        <v>1073</v>
      </c>
      <c r="D393" s="186"/>
      <c r="E393" s="186" t="s">
        <v>941</v>
      </c>
      <c r="F393" s="186">
        <v>2015</v>
      </c>
      <c r="G393" s="186" t="s">
        <v>1013</v>
      </c>
      <c r="H393" s="186">
        <v>12.3208</v>
      </c>
      <c r="I393" s="186">
        <v>14.374266666666667</v>
      </c>
      <c r="J393" s="186" t="s">
        <v>970</v>
      </c>
      <c r="K393" s="186" t="s">
        <v>941</v>
      </c>
    </row>
    <row r="394" spans="1:11" x14ac:dyDescent="0.45">
      <c r="A394" s="186" t="s">
        <v>336</v>
      </c>
      <c r="B394" s="186" t="s">
        <v>1067</v>
      </c>
      <c r="C394" s="186" t="s">
        <v>1073</v>
      </c>
      <c r="D394" s="186"/>
      <c r="E394" s="186" t="s">
        <v>941</v>
      </c>
      <c r="F394" s="186">
        <v>2016</v>
      </c>
      <c r="G394" s="186" t="s">
        <v>1013</v>
      </c>
      <c r="H394" s="186">
        <v>13.7189</v>
      </c>
      <c r="I394" s="186">
        <v>16.005383333333334</v>
      </c>
      <c r="J394" s="186" t="s">
        <v>970</v>
      </c>
      <c r="K394" s="186" t="s">
        <v>941</v>
      </c>
    </row>
    <row r="395" spans="1:11" x14ac:dyDescent="0.45">
      <c r="A395" s="186" t="s">
        <v>336</v>
      </c>
      <c r="B395" s="186" t="s">
        <v>1067</v>
      </c>
      <c r="C395" s="186" t="s">
        <v>1073</v>
      </c>
      <c r="D395" s="186"/>
      <c r="E395" s="186" t="s">
        <v>941</v>
      </c>
      <c r="F395" s="186">
        <v>2017</v>
      </c>
      <c r="G395" s="186" t="s">
        <v>1013</v>
      </c>
      <c r="H395" s="186">
        <v>13.7165555132708</v>
      </c>
      <c r="I395" s="186">
        <v>16.002648098815936</v>
      </c>
      <c r="J395" s="186" t="s">
        <v>970</v>
      </c>
      <c r="K395" s="186" t="s">
        <v>941</v>
      </c>
    </row>
    <row r="396" spans="1:11" x14ac:dyDescent="0.45">
      <c r="A396" s="186" t="s">
        <v>336</v>
      </c>
      <c r="B396" s="186" t="s">
        <v>1067</v>
      </c>
      <c r="C396" s="186" t="s">
        <v>1073</v>
      </c>
      <c r="D396" s="186"/>
      <c r="E396" s="186" t="s">
        <v>941</v>
      </c>
      <c r="F396" s="186">
        <v>2018</v>
      </c>
      <c r="G396" s="186" t="s">
        <v>1013</v>
      </c>
      <c r="H396" s="186">
        <v>13.7142110265415</v>
      </c>
      <c r="I396" s="186">
        <v>15.999912864298418</v>
      </c>
      <c r="J396" s="186" t="s">
        <v>970</v>
      </c>
      <c r="K396" s="186" t="s">
        <v>941</v>
      </c>
    </row>
    <row r="397" spans="1:11" x14ac:dyDescent="0.45">
      <c r="A397" s="186" t="s">
        <v>336</v>
      </c>
      <c r="B397" s="186" t="s">
        <v>1067</v>
      </c>
      <c r="C397" s="186" t="s">
        <v>1073</v>
      </c>
      <c r="D397" s="186"/>
      <c r="E397" s="186" t="s">
        <v>941</v>
      </c>
      <c r="F397" s="186">
        <v>2019</v>
      </c>
      <c r="G397" s="186" t="s">
        <v>1013</v>
      </c>
      <c r="H397" s="186">
        <v>13.7118665398123</v>
      </c>
      <c r="I397" s="186">
        <v>15.997177629781017</v>
      </c>
      <c r="J397" s="186" t="s">
        <v>970</v>
      </c>
      <c r="K397" s="186" t="s">
        <v>941</v>
      </c>
    </row>
    <row r="398" spans="1:11" x14ac:dyDescent="0.45">
      <c r="A398" s="186" t="s">
        <v>336</v>
      </c>
      <c r="B398" s="186" t="s">
        <v>1067</v>
      </c>
      <c r="C398" s="186" t="s">
        <v>1073</v>
      </c>
      <c r="D398" s="186"/>
      <c r="E398" s="186" t="s">
        <v>941</v>
      </c>
      <c r="F398" s="186">
        <v>2020</v>
      </c>
      <c r="G398" s="186" t="s">
        <v>1013</v>
      </c>
      <c r="H398" s="186">
        <v>13.7095220530831</v>
      </c>
      <c r="I398" s="186">
        <v>15.994442395263619</v>
      </c>
      <c r="J398" s="186" t="s">
        <v>970</v>
      </c>
      <c r="K398" s="186" t="s">
        <v>941</v>
      </c>
    </row>
    <row r="399" spans="1:11" x14ac:dyDescent="0.45">
      <c r="A399" s="186" t="s">
        <v>336</v>
      </c>
      <c r="B399" s="186" t="s">
        <v>1067</v>
      </c>
      <c r="C399" s="186" t="s">
        <v>1073</v>
      </c>
      <c r="D399" s="186"/>
      <c r="E399" s="186" t="s">
        <v>941</v>
      </c>
      <c r="F399" s="186">
        <v>2021</v>
      </c>
      <c r="G399" s="186" t="s">
        <v>1013</v>
      </c>
      <c r="H399" s="186">
        <v>13.7028705804225</v>
      </c>
      <c r="I399" s="186">
        <v>15.986682343826251</v>
      </c>
      <c r="J399" s="186" t="s">
        <v>970</v>
      </c>
      <c r="K399" s="186" t="s">
        <v>941</v>
      </c>
    </row>
    <row r="400" spans="1:11" x14ac:dyDescent="0.45">
      <c r="A400" s="186" t="s">
        <v>336</v>
      </c>
      <c r="B400" s="186" t="s">
        <v>1067</v>
      </c>
      <c r="C400" s="186" t="s">
        <v>1073</v>
      </c>
      <c r="D400" s="186"/>
      <c r="E400" s="186" t="s">
        <v>941</v>
      </c>
      <c r="F400" s="186">
        <v>2022</v>
      </c>
      <c r="G400" s="186" t="s">
        <v>1013</v>
      </c>
      <c r="H400" s="186">
        <v>13.696219107761999</v>
      </c>
      <c r="I400" s="186">
        <v>15.978922292389001</v>
      </c>
      <c r="J400" s="186" t="s">
        <v>970</v>
      </c>
      <c r="K400" s="186" t="s">
        <v>941</v>
      </c>
    </row>
    <row r="401" spans="1:11" x14ac:dyDescent="0.45">
      <c r="A401" s="186" t="s">
        <v>336</v>
      </c>
      <c r="B401" s="186" t="s">
        <v>1067</v>
      </c>
      <c r="C401" s="186" t="s">
        <v>1073</v>
      </c>
      <c r="D401" s="186"/>
      <c r="E401" s="186" t="s">
        <v>941</v>
      </c>
      <c r="F401" s="186">
        <v>2023</v>
      </c>
      <c r="G401" s="186" t="s">
        <v>1013</v>
      </c>
      <c r="H401" s="186">
        <v>13.689567635101501</v>
      </c>
      <c r="I401" s="186">
        <v>15.971162240951752</v>
      </c>
      <c r="J401" s="186" t="s">
        <v>970</v>
      </c>
      <c r="K401" s="186" t="s">
        <v>941</v>
      </c>
    </row>
    <row r="402" spans="1:11" x14ac:dyDescent="0.45">
      <c r="A402" s="186" t="s">
        <v>336</v>
      </c>
      <c r="B402" s="186" t="s">
        <v>1067</v>
      </c>
      <c r="C402" s="186" t="s">
        <v>1073</v>
      </c>
      <c r="D402" s="186"/>
      <c r="E402" s="186" t="s">
        <v>941</v>
      </c>
      <c r="F402" s="186">
        <v>2024</v>
      </c>
      <c r="G402" s="186" t="s">
        <v>1013</v>
      </c>
      <c r="H402" s="186">
        <v>13.682916162441</v>
      </c>
      <c r="I402" s="186">
        <v>15.9634021895145</v>
      </c>
      <c r="J402" s="186" t="s">
        <v>970</v>
      </c>
      <c r="K402" s="186" t="s">
        <v>941</v>
      </c>
    </row>
    <row r="403" spans="1:11" x14ac:dyDescent="0.45">
      <c r="A403" s="186" t="s">
        <v>336</v>
      </c>
      <c r="B403" s="186" t="s">
        <v>1067</v>
      </c>
      <c r="C403" s="186" t="s">
        <v>1073</v>
      </c>
      <c r="D403" s="186"/>
      <c r="E403" s="186" t="s">
        <v>941</v>
      </c>
      <c r="F403" s="186">
        <v>2025</v>
      </c>
      <c r="G403" s="186" t="s">
        <v>1013</v>
      </c>
      <c r="H403" s="186">
        <v>13.676264689780499</v>
      </c>
      <c r="I403" s="186">
        <v>15.95564213807725</v>
      </c>
      <c r="J403" s="186" t="s">
        <v>970</v>
      </c>
      <c r="K403" s="186" t="s">
        <v>941</v>
      </c>
    </row>
    <row r="404" spans="1:11" x14ac:dyDescent="0.45">
      <c r="A404" s="186" t="s">
        <v>336</v>
      </c>
      <c r="B404" s="186" t="s">
        <v>1067</v>
      </c>
      <c r="C404" s="186" t="s">
        <v>1073</v>
      </c>
      <c r="D404" s="186"/>
      <c r="E404" s="186" t="s">
        <v>941</v>
      </c>
      <c r="F404" s="186">
        <v>2026</v>
      </c>
      <c r="G404" s="186" t="s">
        <v>1013</v>
      </c>
      <c r="H404" s="186">
        <v>13.698715308356199</v>
      </c>
      <c r="I404" s="186">
        <v>15.981834526415566</v>
      </c>
      <c r="J404" s="186" t="s">
        <v>970</v>
      </c>
      <c r="K404" s="186" t="s">
        <v>941</v>
      </c>
    </row>
    <row r="405" spans="1:11" x14ac:dyDescent="0.45">
      <c r="A405" s="186" t="s">
        <v>336</v>
      </c>
      <c r="B405" s="186" t="s">
        <v>1067</v>
      </c>
      <c r="C405" s="186" t="s">
        <v>1073</v>
      </c>
      <c r="D405" s="186"/>
      <c r="E405" s="186" t="s">
        <v>941</v>
      </c>
      <c r="F405" s="186">
        <v>2027</v>
      </c>
      <c r="G405" s="186" t="s">
        <v>1013</v>
      </c>
      <c r="H405" s="186">
        <v>13.721165926932001</v>
      </c>
      <c r="I405" s="186">
        <v>16.008026914754002</v>
      </c>
      <c r="J405" s="186" t="s">
        <v>970</v>
      </c>
      <c r="K405" s="186" t="s">
        <v>941</v>
      </c>
    </row>
    <row r="406" spans="1:11" x14ac:dyDescent="0.45">
      <c r="A406" s="186" t="s">
        <v>336</v>
      </c>
      <c r="B406" s="186" t="s">
        <v>1067</v>
      </c>
      <c r="C406" s="186" t="s">
        <v>1073</v>
      </c>
      <c r="D406" s="186"/>
      <c r="E406" s="186" t="s">
        <v>941</v>
      </c>
      <c r="F406" s="186">
        <v>2028</v>
      </c>
      <c r="G406" s="186" t="s">
        <v>1013</v>
      </c>
      <c r="H406" s="186">
        <v>13.7436165455078</v>
      </c>
      <c r="I406" s="186">
        <v>16.034219303092435</v>
      </c>
      <c r="J406" s="186" t="s">
        <v>970</v>
      </c>
      <c r="K406" s="186" t="s">
        <v>941</v>
      </c>
    </row>
    <row r="407" spans="1:11" x14ac:dyDescent="0.45">
      <c r="A407" s="186" t="s">
        <v>336</v>
      </c>
      <c r="B407" s="186" t="s">
        <v>1067</v>
      </c>
      <c r="C407" s="186" t="s">
        <v>1073</v>
      </c>
      <c r="D407" s="186"/>
      <c r="E407" s="186" t="s">
        <v>941</v>
      </c>
      <c r="F407" s="186">
        <v>2029</v>
      </c>
      <c r="G407" s="186" t="s">
        <v>1013</v>
      </c>
      <c r="H407" s="186">
        <v>13.7660671640835</v>
      </c>
      <c r="I407" s="186">
        <v>16.060411691430751</v>
      </c>
      <c r="J407" s="186" t="s">
        <v>970</v>
      </c>
      <c r="K407" s="186" t="s">
        <v>941</v>
      </c>
    </row>
    <row r="408" spans="1:11" x14ac:dyDescent="0.45">
      <c r="A408" s="186" t="s">
        <v>336</v>
      </c>
      <c r="B408" s="186" t="s">
        <v>1067</v>
      </c>
      <c r="C408" s="186" t="s">
        <v>1073</v>
      </c>
      <c r="D408" s="186"/>
      <c r="E408" s="186" t="s">
        <v>941</v>
      </c>
      <c r="F408" s="186">
        <v>2030</v>
      </c>
      <c r="G408" s="186" t="s">
        <v>1013</v>
      </c>
      <c r="H408" s="186">
        <v>13.7885177826593</v>
      </c>
      <c r="I408" s="186">
        <v>16.086604079769184</v>
      </c>
      <c r="J408" s="186" t="s">
        <v>970</v>
      </c>
      <c r="K408" s="186" t="s">
        <v>941</v>
      </c>
    </row>
    <row r="409" spans="1:11" x14ac:dyDescent="0.45">
      <c r="A409" s="186" t="s">
        <v>336</v>
      </c>
      <c r="B409" s="186" t="s">
        <v>1067</v>
      </c>
      <c r="C409" s="186" t="s">
        <v>1073</v>
      </c>
      <c r="D409" s="186"/>
      <c r="E409" s="186" t="s">
        <v>941</v>
      </c>
      <c r="F409" s="186">
        <v>2031</v>
      </c>
      <c r="G409" s="186" t="s">
        <v>1013</v>
      </c>
      <c r="H409" s="186">
        <v>13.856305971085201</v>
      </c>
      <c r="I409" s="186">
        <v>16.165690299599401</v>
      </c>
      <c r="J409" s="186" t="s">
        <v>970</v>
      </c>
      <c r="K409" s="186" t="s">
        <v>941</v>
      </c>
    </row>
    <row r="410" spans="1:11" x14ac:dyDescent="0.45">
      <c r="A410" s="186" t="s">
        <v>336</v>
      </c>
      <c r="B410" s="186" t="s">
        <v>1067</v>
      </c>
      <c r="C410" s="186" t="s">
        <v>1073</v>
      </c>
      <c r="D410" s="186"/>
      <c r="E410" s="186" t="s">
        <v>941</v>
      </c>
      <c r="F410" s="186">
        <v>2032</v>
      </c>
      <c r="G410" s="186" t="s">
        <v>1013</v>
      </c>
      <c r="H410" s="186">
        <v>13.924094159511201</v>
      </c>
      <c r="I410" s="186">
        <v>16.244776519429735</v>
      </c>
      <c r="J410" s="186" t="s">
        <v>970</v>
      </c>
      <c r="K410" s="186" t="s">
        <v>941</v>
      </c>
    </row>
    <row r="411" spans="1:11" x14ac:dyDescent="0.45">
      <c r="A411" s="186" t="s">
        <v>336</v>
      </c>
      <c r="B411" s="186" t="s">
        <v>1067</v>
      </c>
      <c r="C411" s="186" t="s">
        <v>1073</v>
      </c>
      <c r="D411" s="186"/>
      <c r="E411" s="186" t="s">
        <v>941</v>
      </c>
      <c r="F411" s="186">
        <v>2033</v>
      </c>
      <c r="G411" s="186" t="s">
        <v>1013</v>
      </c>
      <c r="H411" s="186">
        <v>13.9918823479371</v>
      </c>
      <c r="I411" s="186">
        <v>16.323862739259951</v>
      </c>
      <c r="J411" s="186" t="s">
        <v>970</v>
      </c>
      <c r="K411" s="186" t="s">
        <v>941</v>
      </c>
    </row>
    <row r="412" spans="1:11" x14ac:dyDescent="0.45">
      <c r="A412" s="186" t="s">
        <v>336</v>
      </c>
      <c r="B412" s="186" t="s">
        <v>1067</v>
      </c>
      <c r="C412" s="186" t="s">
        <v>1073</v>
      </c>
      <c r="D412" s="186"/>
      <c r="E412" s="186" t="s">
        <v>941</v>
      </c>
      <c r="F412" s="186">
        <v>2034</v>
      </c>
      <c r="G412" s="186" t="s">
        <v>1013</v>
      </c>
      <c r="H412" s="186">
        <v>14.059670536363001</v>
      </c>
      <c r="I412" s="186">
        <v>16.402948959090168</v>
      </c>
      <c r="J412" s="186" t="s">
        <v>970</v>
      </c>
      <c r="K412" s="186" t="s">
        <v>941</v>
      </c>
    </row>
    <row r="413" spans="1:11" x14ac:dyDescent="0.45">
      <c r="A413" s="186" t="s">
        <v>336</v>
      </c>
      <c r="B413" s="186" t="s">
        <v>1067</v>
      </c>
      <c r="C413" s="186" t="s">
        <v>1073</v>
      </c>
      <c r="D413" s="186"/>
      <c r="E413" s="186" t="s">
        <v>941</v>
      </c>
      <c r="F413" s="186">
        <v>2035</v>
      </c>
      <c r="G413" s="186" t="s">
        <v>1013</v>
      </c>
      <c r="H413" s="186">
        <v>14.127458724788999</v>
      </c>
      <c r="I413" s="186">
        <v>16.482035178920501</v>
      </c>
      <c r="J413" s="186" t="s">
        <v>970</v>
      </c>
      <c r="K413" s="186" t="s">
        <v>941</v>
      </c>
    </row>
    <row r="414" spans="1:11" x14ac:dyDescent="0.45">
      <c r="A414" s="186" t="s">
        <v>336</v>
      </c>
      <c r="B414" s="186" t="s">
        <v>1067</v>
      </c>
      <c r="C414" s="186" t="s">
        <v>1073</v>
      </c>
      <c r="D414" s="186"/>
      <c r="E414" s="186" t="s">
        <v>941</v>
      </c>
      <c r="F414" s="186">
        <v>2036</v>
      </c>
      <c r="G414" s="186" t="s">
        <v>1013</v>
      </c>
      <c r="H414" s="186">
        <v>14.201083367144999</v>
      </c>
      <c r="I414" s="186">
        <v>16.567930595002501</v>
      </c>
      <c r="J414" s="186" t="s">
        <v>970</v>
      </c>
      <c r="K414" s="186" t="s">
        <v>941</v>
      </c>
    </row>
    <row r="415" spans="1:11" x14ac:dyDescent="0.45">
      <c r="A415" s="186" t="s">
        <v>336</v>
      </c>
      <c r="B415" s="186" t="s">
        <v>1067</v>
      </c>
      <c r="C415" s="186" t="s">
        <v>1073</v>
      </c>
      <c r="D415" s="186"/>
      <c r="E415" s="186" t="s">
        <v>941</v>
      </c>
      <c r="F415" s="186">
        <v>2037</v>
      </c>
      <c r="G415" s="186" t="s">
        <v>1013</v>
      </c>
      <c r="H415" s="186">
        <v>14.274708009501101</v>
      </c>
      <c r="I415" s="186">
        <v>16.653826011084618</v>
      </c>
      <c r="J415" s="186" t="s">
        <v>970</v>
      </c>
      <c r="K415" s="186" t="s">
        <v>941</v>
      </c>
    </row>
    <row r="416" spans="1:11" x14ac:dyDescent="0.45">
      <c r="A416" s="186" t="s">
        <v>336</v>
      </c>
      <c r="B416" s="186" t="s">
        <v>1067</v>
      </c>
      <c r="C416" s="186" t="s">
        <v>1073</v>
      </c>
      <c r="D416" s="186"/>
      <c r="E416" s="186" t="s">
        <v>941</v>
      </c>
      <c r="F416" s="186">
        <v>2038</v>
      </c>
      <c r="G416" s="186" t="s">
        <v>1013</v>
      </c>
      <c r="H416" s="186">
        <v>14.3483326518572</v>
      </c>
      <c r="I416" s="186">
        <v>16.739721427166735</v>
      </c>
      <c r="J416" s="186" t="s">
        <v>970</v>
      </c>
      <c r="K416" s="186" t="s">
        <v>941</v>
      </c>
    </row>
    <row r="417" spans="1:11" x14ac:dyDescent="0.45">
      <c r="A417" s="186" t="s">
        <v>336</v>
      </c>
      <c r="B417" s="186" t="s">
        <v>1067</v>
      </c>
      <c r="C417" s="186" t="s">
        <v>1073</v>
      </c>
      <c r="D417" s="186"/>
      <c r="E417" s="186" t="s">
        <v>941</v>
      </c>
      <c r="F417" s="186">
        <v>2039</v>
      </c>
      <c r="G417" s="186" t="s">
        <v>1013</v>
      </c>
      <c r="H417" s="186">
        <v>14.4219572942133</v>
      </c>
      <c r="I417" s="186">
        <v>16.825616843248852</v>
      </c>
      <c r="J417" s="186" t="s">
        <v>970</v>
      </c>
      <c r="K417" s="186" t="s">
        <v>941</v>
      </c>
    </row>
    <row r="418" spans="1:11" x14ac:dyDescent="0.45">
      <c r="A418" s="186" t="s">
        <v>336</v>
      </c>
      <c r="B418" s="186" t="s">
        <v>1067</v>
      </c>
      <c r="C418" s="186" t="s">
        <v>1073</v>
      </c>
      <c r="D418" s="186"/>
      <c r="E418" s="186" t="s">
        <v>941</v>
      </c>
      <c r="F418" s="186">
        <v>2040</v>
      </c>
      <c r="G418" s="186" t="s">
        <v>1013</v>
      </c>
      <c r="H418" s="186">
        <v>14.495581936569399</v>
      </c>
      <c r="I418" s="186">
        <v>16.911512259330966</v>
      </c>
      <c r="J418" s="186" t="s">
        <v>970</v>
      </c>
      <c r="K418" s="186" t="s">
        <v>941</v>
      </c>
    </row>
    <row r="419" spans="1:11" x14ac:dyDescent="0.45">
      <c r="A419" s="186" t="s">
        <v>336</v>
      </c>
      <c r="B419" s="186" t="s">
        <v>1067</v>
      </c>
      <c r="C419" s="186" t="s">
        <v>1073</v>
      </c>
      <c r="D419" s="186"/>
      <c r="E419" s="186" t="s">
        <v>941</v>
      </c>
      <c r="F419" s="186">
        <v>2041</v>
      </c>
      <c r="G419" s="186" t="s">
        <v>1013</v>
      </c>
      <c r="H419" s="186">
        <v>14.570628516104501</v>
      </c>
      <c r="I419" s="186">
        <v>16.999066602121918</v>
      </c>
      <c r="J419" s="186" t="s">
        <v>970</v>
      </c>
      <c r="K419" s="186" t="s">
        <v>941</v>
      </c>
    </row>
    <row r="420" spans="1:11" x14ac:dyDescent="0.45">
      <c r="A420" s="186" t="s">
        <v>336</v>
      </c>
      <c r="B420" s="186" t="s">
        <v>1067</v>
      </c>
      <c r="C420" s="186" t="s">
        <v>1073</v>
      </c>
      <c r="D420" s="186"/>
      <c r="E420" s="186" t="s">
        <v>941</v>
      </c>
      <c r="F420" s="186">
        <v>2042</v>
      </c>
      <c r="G420" s="186" t="s">
        <v>1013</v>
      </c>
      <c r="H420" s="186">
        <v>14.645675095639699</v>
      </c>
      <c r="I420" s="186">
        <v>17.086620944912983</v>
      </c>
      <c r="J420" s="186" t="s">
        <v>970</v>
      </c>
      <c r="K420" s="186" t="s">
        <v>941</v>
      </c>
    </row>
    <row r="421" spans="1:11" x14ac:dyDescent="0.45">
      <c r="A421" s="186" t="s">
        <v>336</v>
      </c>
      <c r="B421" s="186" t="s">
        <v>1067</v>
      </c>
      <c r="C421" s="186" t="s">
        <v>1073</v>
      </c>
      <c r="D421" s="186"/>
      <c r="E421" s="186" t="s">
        <v>941</v>
      </c>
      <c r="F421" s="186">
        <v>2043</v>
      </c>
      <c r="G421" s="186" t="s">
        <v>1013</v>
      </c>
      <c r="H421" s="186">
        <v>14.7207216751749</v>
      </c>
      <c r="I421" s="186">
        <v>17.174175287704053</v>
      </c>
      <c r="J421" s="186" t="s">
        <v>970</v>
      </c>
      <c r="K421" s="186" t="s">
        <v>941</v>
      </c>
    </row>
    <row r="422" spans="1:11" x14ac:dyDescent="0.45">
      <c r="A422" s="186" t="s">
        <v>336</v>
      </c>
      <c r="B422" s="186" t="s">
        <v>1067</v>
      </c>
      <c r="C422" s="186" t="s">
        <v>1073</v>
      </c>
      <c r="D422" s="186"/>
      <c r="E422" s="186" t="s">
        <v>941</v>
      </c>
      <c r="F422" s="186">
        <v>2044</v>
      </c>
      <c r="G422" s="186" t="s">
        <v>1013</v>
      </c>
      <c r="H422" s="186">
        <v>14.79576825471</v>
      </c>
      <c r="I422" s="186">
        <v>17.261729630495001</v>
      </c>
      <c r="J422" s="186" t="s">
        <v>970</v>
      </c>
      <c r="K422" s="186" t="s">
        <v>941</v>
      </c>
    </row>
    <row r="423" spans="1:11" x14ac:dyDescent="0.45">
      <c r="A423" s="186" t="s">
        <v>336</v>
      </c>
      <c r="B423" s="186" t="s">
        <v>1067</v>
      </c>
      <c r="C423" s="186" t="s">
        <v>1073</v>
      </c>
      <c r="D423" s="186"/>
      <c r="E423" s="186" t="s">
        <v>941</v>
      </c>
      <c r="F423" s="186">
        <v>2045</v>
      </c>
      <c r="G423" s="186" t="s">
        <v>1013</v>
      </c>
      <c r="H423" s="186">
        <v>14.8708148342452</v>
      </c>
      <c r="I423" s="186">
        <v>17.349283973286067</v>
      </c>
      <c r="J423" s="186" t="s">
        <v>970</v>
      </c>
      <c r="K423" s="186" t="s">
        <v>941</v>
      </c>
    </row>
    <row r="424" spans="1:11" x14ac:dyDescent="0.45">
      <c r="A424" s="186" t="s">
        <v>336</v>
      </c>
      <c r="B424" s="186" t="s">
        <v>1067</v>
      </c>
      <c r="C424" s="186" t="s">
        <v>1073</v>
      </c>
      <c r="D424" s="186"/>
      <c r="E424" s="186" t="s">
        <v>941</v>
      </c>
      <c r="F424" s="186">
        <v>2046</v>
      </c>
      <c r="G424" s="186" t="s">
        <v>1013</v>
      </c>
      <c r="H424" s="186">
        <v>14.9311951788182</v>
      </c>
      <c r="I424" s="186">
        <v>17.419727708621235</v>
      </c>
      <c r="J424" s="186" t="s">
        <v>970</v>
      </c>
      <c r="K424" s="186" t="s">
        <v>941</v>
      </c>
    </row>
    <row r="425" spans="1:11" x14ac:dyDescent="0.45">
      <c r="A425" s="186" t="s">
        <v>336</v>
      </c>
      <c r="B425" s="186" t="s">
        <v>1067</v>
      </c>
      <c r="C425" s="186" t="s">
        <v>1073</v>
      </c>
      <c r="D425" s="186"/>
      <c r="E425" s="186" t="s">
        <v>941</v>
      </c>
      <c r="F425" s="186">
        <v>2047</v>
      </c>
      <c r="G425" s="186" t="s">
        <v>1013</v>
      </c>
      <c r="H425" s="186">
        <v>14.991575523391299</v>
      </c>
      <c r="I425" s="186">
        <v>17.490171443956516</v>
      </c>
      <c r="J425" s="186" t="s">
        <v>970</v>
      </c>
      <c r="K425" s="186" t="s">
        <v>941</v>
      </c>
    </row>
    <row r="426" spans="1:11" x14ac:dyDescent="0.45">
      <c r="A426" s="186" t="s">
        <v>336</v>
      </c>
      <c r="B426" s="186" t="s">
        <v>1067</v>
      </c>
      <c r="C426" s="186" t="s">
        <v>1073</v>
      </c>
      <c r="D426" s="186"/>
      <c r="E426" s="186" t="s">
        <v>941</v>
      </c>
      <c r="F426" s="186">
        <v>2048</v>
      </c>
      <c r="G426" s="186" t="s">
        <v>1013</v>
      </c>
      <c r="H426" s="186">
        <v>15.051955867964301</v>
      </c>
      <c r="I426" s="186">
        <v>17.560615179291684</v>
      </c>
      <c r="J426" s="186" t="s">
        <v>970</v>
      </c>
      <c r="K426" s="186" t="s">
        <v>941</v>
      </c>
    </row>
    <row r="427" spans="1:11" x14ac:dyDescent="0.45">
      <c r="A427" s="186" t="s">
        <v>336</v>
      </c>
      <c r="B427" s="186" t="s">
        <v>1067</v>
      </c>
      <c r="C427" s="186" t="s">
        <v>1073</v>
      </c>
      <c r="D427" s="186"/>
      <c r="E427" s="186" t="s">
        <v>941</v>
      </c>
      <c r="F427" s="186">
        <v>2049</v>
      </c>
      <c r="G427" s="186" t="s">
        <v>1013</v>
      </c>
      <c r="H427" s="186">
        <v>15.1123362125374</v>
      </c>
      <c r="I427" s="186">
        <v>17.631058914626969</v>
      </c>
      <c r="J427" s="186" t="s">
        <v>970</v>
      </c>
      <c r="K427" s="186" t="s">
        <v>941</v>
      </c>
    </row>
    <row r="428" spans="1:11" x14ac:dyDescent="0.45">
      <c r="A428" s="186" t="s">
        <v>336</v>
      </c>
      <c r="B428" s="186" t="s">
        <v>1067</v>
      </c>
      <c r="C428" s="186" t="s">
        <v>1073</v>
      </c>
      <c r="D428" s="186"/>
      <c r="E428" s="186" t="s">
        <v>941</v>
      </c>
      <c r="F428" s="186">
        <v>2050</v>
      </c>
      <c r="G428" s="186" t="s">
        <v>1013</v>
      </c>
      <c r="H428" s="186">
        <v>15.1727165571104</v>
      </c>
      <c r="I428" s="186">
        <v>17.701502649962134</v>
      </c>
      <c r="J428" s="186" t="s">
        <v>970</v>
      </c>
      <c r="K428" s="186" t="s">
        <v>941</v>
      </c>
    </row>
    <row r="429" spans="1:11" x14ac:dyDescent="0.45">
      <c r="A429" s="186" t="s">
        <v>336</v>
      </c>
      <c r="B429" s="186" t="s">
        <v>1019</v>
      </c>
      <c r="C429" s="186" t="s">
        <v>1074</v>
      </c>
      <c r="D429" s="186" t="s">
        <v>1075</v>
      </c>
      <c r="E429" s="186" t="s">
        <v>941</v>
      </c>
      <c r="F429" s="186">
        <v>1990</v>
      </c>
      <c r="G429" s="186" t="s">
        <v>1013</v>
      </c>
      <c r="H429" s="186">
        <v>0</v>
      </c>
      <c r="I429" s="186">
        <v>0</v>
      </c>
      <c r="J429" s="186" t="s">
        <v>1241</v>
      </c>
      <c r="K429" s="186" t="s">
        <v>941</v>
      </c>
    </row>
    <row r="430" spans="1:11" x14ac:dyDescent="0.45">
      <c r="A430" s="186" t="s">
        <v>336</v>
      </c>
      <c r="B430" s="186" t="s">
        <v>1019</v>
      </c>
      <c r="C430" s="186" t="s">
        <v>1074</v>
      </c>
      <c r="D430" s="186" t="s">
        <v>1075</v>
      </c>
      <c r="E430" s="186" t="s">
        <v>941</v>
      </c>
      <c r="F430" s="186">
        <v>1990</v>
      </c>
      <c r="G430" s="186" t="s">
        <v>1013</v>
      </c>
      <c r="H430" s="186">
        <v>5.6257825908745396</v>
      </c>
      <c r="I430" s="186">
        <v>6.5634130226869631</v>
      </c>
      <c r="J430" s="186" t="s">
        <v>1241</v>
      </c>
      <c r="K430" s="186" t="s">
        <v>941</v>
      </c>
    </row>
    <row r="431" spans="1:11" x14ac:dyDescent="0.45">
      <c r="A431" s="186" t="s">
        <v>336</v>
      </c>
      <c r="B431" s="186" t="s">
        <v>1019</v>
      </c>
      <c r="C431" s="186" t="s">
        <v>1074</v>
      </c>
      <c r="D431" s="186" t="s">
        <v>1075</v>
      </c>
      <c r="E431" s="186" t="s">
        <v>941</v>
      </c>
      <c r="F431" s="186">
        <v>1991</v>
      </c>
      <c r="G431" s="186" t="s">
        <v>1013</v>
      </c>
      <c r="H431" s="186">
        <v>0</v>
      </c>
      <c r="I431" s="186">
        <v>0</v>
      </c>
      <c r="J431" s="186" t="s">
        <v>1241</v>
      </c>
      <c r="K431" s="186" t="s">
        <v>941</v>
      </c>
    </row>
    <row r="432" spans="1:11" x14ac:dyDescent="0.45">
      <c r="A432" s="186" t="s">
        <v>336</v>
      </c>
      <c r="B432" s="186" t="s">
        <v>1019</v>
      </c>
      <c r="C432" s="186" t="s">
        <v>1074</v>
      </c>
      <c r="D432" s="186" t="s">
        <v>1075</v>
      </c>
      <c r="E432" s="186" t="s">
        <v>941</v>
      </c>
      <c r="F432" s="186">
        <v>1991</v>
      </c>
      <c r="G432" s="186" t="s">
        <v>1013</v>
      </c>
      <c r="H432" s="186">
        <v>5.8358534216085998</v>
      </c>
      <c r="I432" s="186">
        <v>6.8084956585433671</v>
      </c>
      <c r="J432" s="186" t="s">
        <v>1241</v>
      </c>
      <c r="K432" s="186" t="s">
        <v>941</v>
      </c>
    </row>
    <row r="433" spans="1:11" x14ac:dyDescent="0.45">
      <c r="A433" s="186" t="s">
        <v>336</v>
      </c>
      <c r="B433" s="186" t="s">
        <v>1019</v>
      </c>
      <c r="C433" s="186" t="s">
        <v>1074</v>
      </c>
      <c r="D433" s="186" t="s">
        <v>1075</v>
      </c>
      <c r="E433" s="186" t="s">
        <v>941</v>
      </c>
      <c r="F433" s="186">
        <v>1992</v>
      </c>
      <c r="G433" s="186" t="s">
        <v>1013</v>
      </c>
      <c r="H433" s="186">
        <v>0</v>
      </c>
      <c r="I433" s="186">
        <v>0</v>
      </c>
      <c r="J433" s="186" t="s">
        <v>1241</v>
      </c>
      <c r="K433" s="186" t="s">
        <v>941</v>
      </c>
    </row>
    <row r="434" spans="1:11" x14ac:dyDescent="0.45">
      <c r="A434" s="186" t="s">
        <v>336</v>
      </c>
      <c r="B434" s="186" t="s">
        <v>1019</v>
      </c>
      <c r="C434" s="186" t="s">
        <v>1074</v>
      </c>
      <c r="D434" s="186" t="s">
        <v>1075</v>
      </c>
      <c r="E434" s="186" t="s">
        <v>941</v>
      </c>
      <c r="F434" s="186">
        <v>1992</v>
      </c>
      <c r="G434" s="186" t="s">
        <v>1013</v>
      </c>
      <c r="H434" s="186">
        <v>6.1116569008781898</v>
      </c>
      <c r="I434" s="186">
        <v>7.1302663843578884</v>
      </c>
      <c r="J434" s="186" t="s">
        <v>1241</v>
      </c>
      <c r="K434" s="186" t="s">
        <v>941</v>
      </c>
    </row>
    <row r="435" spans="1:11" x14ac:dyDescent="0.45">
      <c r="A435" s="186" t="s">
        <v>336</v>
      </c>
      <c r="B435" s="186" t="s">
        <v>1019</v>
      </c>
      <c r="C435" s="186" t="s">
        <v>1074</v>
      </c>
      <c r="D435" s="186" t="s">
        <v>1075</v>
      </c>
      <c r="E435" s="186" t="s">
        <v>941</v>
      </c>
      <c r="F435" s="186">
        <v>1993</v>
      </c>
      <c r="G435" s="186" t="s">
        <v>1013</v>
      </c>
      <c r="H435" s="186">
        <v>0</v>
      </c>
      <c r="I435" s="186">
        <v>0</v>
      </c>
      <c r="J435" s="186" t="s">
        <v>1241</v>
      </c>
      <c r="K435" s="186" t="s">
        <v>941</v>
      </c>
    </row>
    <row r="436" spans="1:11" x14ac:dyDescent="0.45">
      <c r="A436" s="186" t="s">
        <v>336</v>
      </c>
      <c r="B436" s="186" t="s">
        <v>1019</v>
      </c>
      <c r="C436" s="186" t="s">
        <v>1074</v>
      </c>
      <c r="D436" s="186" t="s">
        <v>1075</v>
      </c>
      <c r="E436" s="186" t="s">
        <v>941</v>
      </c>
      <c r="F436" s="186">
        <v>1993</v>
      </c>
      <c r="G436" s="186" t="s">
        <v>1013</v>
      </c>
      <c r="H436" s="186">
        <v>5.5126267472827797</v>
      </c>
      <c r="I436" s="186">
        <v>6.4313978718299101</v>
      </c>
      <c r="J436" s="186" t="s">
        <v>1241</v>
      </c>
      <c r="K436" s="186" t="s">
        <v>941</v>
      </c>
    </row>
    <row r="437" spans="1:11" x14ac:dyDescent="0.45">
      <c r="A437" s="186" t="s">
        <v>336</v>
      </c>
      <c r="B437" s="186" t="s">
        <v>1019</v>
      </c>
      <c r="C437" s="186" t="s">
        <v>1074</v>
      </c>
      <c r="D437" s="186" t="s">
        <v>1075</v>
      </c>
      <c r="E437" s="186" t="s">
        <v>941</v>
      </c>
      <c r="F437" s="186">
        <v>1994</v>
      </c>
      <c r="G437" s="186" t="s">
        <v>1013</v>
      </c>
      <c r="H437" s="186">
        <v>0</v>
      </c>
      <c r="I437" s="186">
        <v>0</v>
      </c>
      <c r="J437" s="186" t="s">
        <v>1241</v>
      </c>
      <c r="K437" s="186" t="s">
        <v>941</v>
      </c>
    </row>
    <row r="438" spans="1:11" x14ac:dyDescent="0.45">
      <c r="A438" s="186" t="s">
        <v>336</v>
      </c>
      <c r="B438" s="186" t="s">
        <v>1019</v>
      </c>
      <c r="C438" s="186" t="s">
        <v>1074</v>
      </c>
      <c r="D438" s="186" t="s">
        <v>1075</v>
      </c>
      <c r="E438" s="186" t="s">
        <v>941</v>
      </c>
      <c r="F438" s="186">
        <v>1994</v>
      </c>
      <c r="G438" s="186" t="s">
        <v>1013</v>
      </c>
      <c r="H438" s="186">
        <v>5.33931055064338</v>
      </c>
      <c r="I438" s="186">
        <v>6.2291956424172774</v>
      </c>
      <c r="J438" s="186" t="s">
        <v>1241</v>
      </c>
      <c r="K438" s="186" t="s">
        <v>941</v>
      </c>
    </row>
    <row r="439" spans="1:11" x14ac:dyDescent="0.45">
      <c r="A439" s="186" t="s">
        <v>336</v>
      </c>
      <c r="B439" s="186" t="s">
        <v>1019</v>
      </c>
      <c r="C439" s="186" t="s">
        <v>1074</v>
      </c>
      <c r="D439" s="186" t="s">
        <v>1075</v>
      </c>
      <c r="E439" s="186" t="s">
        <v>941</v>
      </c>
      <c r="F439" s="186">
        <v>1995</v>
      </c>
      <c r="G439" s="186" t="s">
        <v>1013</v>
      </c>
      <c r="H439" s="186">
        <v>0</v>
      </c>
      <c r="I439" s="186">
        <v>0</v>
      </c>
      <c r="J439" s="186" t="s">
        <v>1241</v>
      </c>
      <c r="K439" s="186" t="s">
        <v>941</v>
      </c>
    </row>
    <row r="440" spans="1:11" x14ac:dyDescent="0.45">
      <c r="A440" s="186" t="s">
        <v>336</v>
      </c>
      <c r="B440" s="186" t="s">
        <v>1019</v>
      </c>
      <c r="C440" s="186" t="s">
        <v>1074</v>
      </c>
      <c r="D440" s="186" t="s">
        <v>1075</v>
      </c>
      <c r="E440" s="186" t="s">
        <v>941</v>
      </c>
      <c r="F440" s="186">
        <v>1995</v>
      </c>
      <c r="G440" s="186" t="s">
        <v>1013</v>
      </c>
      <c r="H440" s="186">
        <v>5.3955287517630097</v>
      </c>
      <c r="I440" s="186">
        <v>6.2947835437235113</v>
      </c>
      <c r="J440" s="186" t="s">
        <v>1241</v>
      </c>
      <c r="K440" s="186" t="s">
        <v>941</v>
      </c>
    </row>
    <row r="441" spans="1:11" x14ac:dyDescent="0.45">
      <c r="A441" s="186" t="s">
        <v>336</v>
      </c>
      <c r="B441" s="186" t="s">
        <v>1019</v>
      </c>
      <c r="C441" s="186" t="s">
        <v>1074</v>
      </c>
      <c r="D441" s="186" t="s">
        <v>1075</v>
      </c>
      <c r="E441" s="186" t="s">
        <v>941</v>
      </c>
      <c r="F441" s="186">
        <v>1996</v>
      </c>
      <c r="G441" s="186" t="s">
        <v>1013</v>
      </c>
      <c r="H441" s="186">
        <v>0</v>
      </c>
      <c r="I441" s="186">
        <v>0</v>
      </c>
      <c r="J441" s="186" t="s">
        <v>1241</v>
      </c>
      <c r="K441" s="186" t="s">
        <v>941</v>
      </c>
    </row>
    <row r="442" spans="1:11" x14ac:dyDescent="0.45">
      <c r="A442" s="186" t="s">
        <v>336</v>
      </c>
      <c r="B442" s="186" t="s">
        <v>1019</v>
      </c>
      <c r="C442" s="186" t="s">
        <v>1074</v>
      </c>
      <c r="D442" s="186" t="s">
        <v>1075</v>
      </c>
      <c r="E442" s="186" t="s">
        <v>941</v>
      </c>
      <c r="F442" s="186">
        <v>1996</v>
      </c>
      <c r="G442" s="186" t="s">
        <v>1013</v>
      </c>
      <c r="H442" s="186">
        <v>5.5837578329737401</v>
      </c>
      <c r="I442" s="186">
        <v>6.5143841384693637</v>
      </c>
      <c r="J442" s="186" t="s">
        <v>1241</v>
      </c>
      <c r="K442" s="186" t="s">
        <v>941</v>
      </c>
    </row>
    <row r="443" spans="1:11" x14ac:dyDescent="0.45">
      <c r="A443" s="186" t="s">
        <v>336</v>
      </c>
      <c r="B443" s="186" t="s">
        <v>1019</v>
      </c>
      <c r="C443" s="186" t="s">
        <v>1074</v>
      </c>
      <c r="D443" s="186" t="s">
        <v>1075</v>
      </c>
      <c r="E443" s="186" t="s">
        <v>941</v>
      </c>
      <c r="F443" s="186">
        <v>1997</v>
      </c>
      <c r="G443" s="186" t="s">
        <v>1013</v>
      </c>
      <c r="H443" s="186">
        <v>0</v>
      </c>
      <c r="I443" s="186">
        <v>0</v>
      </c>
      <c r="J443" s="186" t="s">
        <v>1241</v>
      </c>
      <c r="K443" s="186" t="s">
        <v>941</v>
      </c>
    </row>
    <row r="444" spans="1:11" x14ac:dyDescent="0.45">
      <c r="A444" s="186" t="s">
        <v>336</v>
      </c>
      <c r="B444" s="186" t="s">
        <v>1019</v>
      </c>
      <c r="C444" s="186" t="s">
        <v>1074</v>
      </c>
      <c r="D444" s="186" t="s">
        <v>1075</v>
      </c>
      <c r="E444" s="186" t="s">
        <v>941</v>
      </c>
      <c r="F444" s="186">
        <v>1997</v>
      </c>
      <c r="G444" s="186" t="s">
        <v>1013</v>
      </c>
      <c r="H444" s="186">
        <v>4.8176570219569097</v>
      </c>
      <c r="I444" s="186">
        <v>5.6205998589497286</v>
      </c>
      <c r="J444" s="186" t="s">
        <v>1241</v>
      </c>
      <c r="K444" s="186" t="s">
        <v>941</v>
      </c>
    </row>
    <row r="445" spans="1:11" x14ac:dyDescent="0.45">
      <c r="A445" s="186" t="s">
        <v>336</v>
      </c>
      <c r="B445" s="186" t="s">
        <v>1019</v>
      </c>
      <c r="C445" s="186" t="s">
        <v>1074</v>
      </c>
      <c r="D445" s="186" t="s">
        <v>1075</v>
      </c>
      <c r="E445" s="186" t="s">
        <v>941</v>
      </c>
      <c r="F445" s="186">
        <v>1998</v>
      </c>
      <c r="G445" s="186" t="s">
        <v>1013</v>
      </c>
      <c r="H445" s="186">
        <v>0</v>
      </c>
      <c r="I445" s="186">
        <v>0</v>
      </c>
      <c r="J445" s="186" t="s">
        <v>1241</v>
      </c>
      <c r="K445" s="186" t="s">
        <v>941</v>
      </c>
    </row>
    <row r="446" spans="1:11" x14ac:dyDescent="0.45">
      <c r="A446" s="186" t="s">
        <v>336</v>
      </c>
      <c r="B446" s="186" t="s">
        <v>1019</v>
      </c>
      <c r="C446" s="186" t="s">
        <v>1074</v>
      </c>
      <c r="D446" s="186" t="s">
        <v>1075</v>
      </c>
      <c r="E446" s="186" t="s">
        <v>941</v>
      </c>
      <c r="F446" s="186">
        <v>1998</v>
      </c>
      <c r="G446" s="186" t="s">
        <v>1013</v>
      </c>
      <c r="H446" s="186">
        <v>4.3042571463494603</v>
      </c>
      <c r="I446" s="186">
        <v>5.021633337407704</v>
      </c>
      <c r="J446" s="186" t="s">
        <v>1241</v>
      </c>
      <c r="K446" s="186" t="s">
        <v>941</v>
      </c>
    </row>
    <row r="447" spans="1:11" x14ac:dyDescent="0.45">
      <c r="A447" s="186" t="s">
        <v>336</v>
      </c>
      <c r="B447" s="186" t="s">
        <v>1019</v>
      </c>
      <c r="C447" s="186" t="s">
        <v>1074</v>
      </c>
      <c r="D447" s="186" t="s">
        <v>1075</v>
      </c>
      <c r="E447" s="186" t="s">
        <v>941</v>
      </c>
      <c r="F447" s="186">
        <v>1999</v>
      </c>
      <c r="G447" s="186" t="s">
        <v>1013</v>
      </c>
      <c r="H447" s="186">
        <v>0</v>
      </c>
      <c r="I447" s="186">
        <v>0</v>
      </c>
      <c r="J447" s="186" t="s">
        <v>1241</v>
      </c>
      <c r="K447" s="186" t="s">
        <v>941</v>
      </c>
    </row>
    <row r="448" spans="1:11" x14ac:dyDescent="0.45">
      <c r="A448" s="186" t="s">
        <v>336</v>
      </c>
      <c r="B448" s="186" t="s">
        <v>1019</v>
      </c>
      <c r="C448" s="186" t="s">
        <v>1074</v>
      </c>
      <c r="D448" s="186" t="s">
        <v>1075</v>
      </c>
      <c r="E448" s="186" t="s">
        <v>941</v>
      </c>
      <c r="F448" s="186">
        <v>1999</v>
      </c>
      <c r="G448" s="186" t="s">
        <v>1013</v>
      </c>
      <c r="H448" s="186">
        <v>4.4055137776595998</v>
      </c>
      <c r="I448" s="186">
        <v>5.1397660739362001</v>
      </c>
      <c r="J448" s="186" t="s">
        <v>1241</v>
      </c>
      <c r="K448" s="186" t="s">
        <v>941</v>
      </c>
    </row>
    <row r="449" spans="1:11" x14ac:dyDescent="0.45">
      <c r="A449" s="186" t="s">
        <v>336</v>
      </c>
      <c r="B449" s="186" t="s">
        <v>1019</v>
      </c>
      <c r="C449" s="186" t="s">
        <v>1074</v>
      </c>
      <c r="D449" s="186" t="s">
        <v>1075</v>
      </c>
      <c r="E449" s="186" t="s">
        <v>941</v>
      </c>
      <c r="F449" s="186">
        <v>2000</v>
      </c>
      <c r="G449" s="186" t="s">
        <v>1013</v>
      </c>
      <c r="H449" s="186">
        <v>0</v>
      </c>
      <c r="I449" s="186">
        <v>0</v>
      </c>
      <c r="J449" s="186" t="s">
        <v>1241</v>
      </c>
      <c r="K449" s="186" t="s">
        <v>941</v>
      </c>
    </row>
    <row r="450" spans="1:11" x14ac:dyDescent="0.45">
      <c r="A450" s="186" t="s">
        <v>336</v>
      </c>
      <c r="B450" s="186" t="s">
        <v>1019</v>
      </c>
      <c r="C450" s="186" t="s">
        <v>1074</v>
      </c>
      <c r="D450" s="186" t="s">
        <v>1075</v>
      </c>
      <c r="E450" s="186" t="s">
        <v>941</v>
      </c>
      <c r="F450" s="186">
        <v>2000</v>
      </c>
      <c r="G450" s="186" t="s">
        <v>1013</v>
      </c>
      <c r="H450" s="186">
        <v>4.6654373702483003</v>
      </c>
      <c r="I450" s="186">
        <v>5.4430102652896837</v>
      </c>
      <c r="J450" s="186" t="s">
        <v>1241</v>
      </c>
      <c r="K450" s="186" t="s">
        <v>941</v>
      </c>
    </row>
    <row r="451" spans="1:11" x14ac:dyDescent="0.45">
      <c r="A451" s="186" t="s">
        <v>336</v>
      </c>
      <c r="B451" s="186" t="s">
        <v>1019</v>
      </c>
      <c r="C451" s="186" t="s">
        <v>1074</v>
      </c>
      <c r="D451" s="186" t="s">
        <v>1075</v>
      </c>
      <c r="E451" s="186" t="s">
        <v>941</v>
      </c>
      <c r="F451" s="186">
        <v>2001</v>
      </c>
      <c r="G451" s="186" t="s">
        <v>1013</v>
      </c>
      <c r="H451" s="186">
        <v>2.3440467949652499E-2</v>
      </c>
      <c r="I451" s="186">
        <v>2.7347212607927916E-2</v>
      </c>
      <c r="J451" s="186" t="s">
        <v>1241</v>
      </c>
      <c r="K451" s="186" t="s">
        <v>941</v>
      </c>
    </row>
    <row r="452" spans="1:11" x14ac:dyDescent="0.45">
      <c r="A452" s="186" t="s">
        <v>336</v>
      </c>
      <c r="B452" s="186" t="s">
        <v>1019</v>
      </c>
      <c r="C452" s="186" t="s">
        <v>1074</v>
      </c>
      <c r="D452" s="186" t="s">
        <v>1075</v>
      </c>
      <c r="E452" s="186" t="s">
        <v>941</v>
      </c>
      <c r="F452" s="186">
        <v>2001</v>
      </c>
      <c r="G452" s="186" t="s">
        <v>1013</v>
      </c>
      <c r="H452" s="186">
        <v>4.1149003964537796</v>
      </c>
      <c r="I452" s="186">
        <v>4.8007171291960766</v>
      </c>
      <c r="J452" s="186" t="s">
        <v>1241</v>
      </c>
      <c r="K452" s="186" t="s">
        <v>941</v>
      </c>
    </row>
    <row r="453" spans="1:11" x14ac:dyDescent="0.45">
      <c r="A453" s="186" t="s">
        <v>336</v>
      </c>
      <c r="B453" s="186" t="s">
        <v>1019</v>
      </c>
      <c r="C453" s="186" t="s">
        <v>1074</v>
      </c>
      <c r="D453" s="186" t="s">
        <v>1075</v>
      </c>
      <c r="E453" s="186" t="s">
        <v>941</v>
      </c>
      <c r="F453" s="186">
        <v>2002</v>
      </c>
      <c r="G453" s="186" t="s">
        <v>1013</v>
      </c>
      <c r="H453" s="186">
        <v>4.7551902587548801E-2</v>
      </c>
      <c r="I453" s="186">
        <v>5.5477219685473603E-2</v>
      </c>
      <c r="J453" s="186" t="s">
        <v>1241</v>
      </c>
      <c r="K453" s="186" t="s">
        <v>941</v>
      </c>
    </row>
    <row r="454" spans="1:11" x14ac:dyDescent="0.45">
      <c r="A454" s="186" t="s">
        <v>336</v>
      </c>
      <c r="B454" s="186" t="s">
        <v>1019</v>
      </c>
      <c r="C454" s="186" t="s">
        <v>1074</v>
      </c>
      <c r="D454" s="186" t="s">
        <v>1075</v>
      </c>
      <c r="E454" s="186" t="s">
        <v>941</v>
      </c>
      <c r="F454" s="186">
        <v>2002</v>
      </c>
      <c r="G454" s="186" t="s">
        <v>1013</v>
      </c>
      <c r="H454" s="186">
        <v>4.1424108383460299</v>
      </c>
      <c r="I454" s="186">
        <v>4.832812644737035</v>
      </c>
      <c r="J454" s="186" t="s">
        <v>1241</v>
      </c>
      <c r="K454" s="186" t="s">
        <v>941</v>
      </c>
    </row>
    <row r="455" spans="1:11" x14ac:dyDescent="0.45">
      <c r="A455" s="186" t="s">
        <v>336</v>
      </c>
      <c r="B455" s="186" t="s">
        <v>1019</v>
      </c>
      <c r="C455" s="186" t="s">
        <v>1074</v>
      </c>
      <c r="D455" s="186" t="s">
        <v>1075</v>
      </c>
      <c r="E455" s="186" t="s">
        <v>941</v>
      </c>
      <c r="F455" s="186">
        <v>2003</v>
      </c>
      <c r="G455" s="186" t="s">
        <v>1013</v>
      </c>
      <c r="H455" s="186">
        <v>7.3821992061530506E-2</v>
      </c>
      <c r="I455" s="186">
        <v>8.6125657405118933E-2</v>
      </c>
      <c r="J455" s="186" t="s">
        <v>1241</v>
      </c>
      <c r="K455" s="186" t="s">
        <v>941</v>
      </c>
    </row>
    <row r="456" spans="1:11" x14ac:dyDescent="0.45">
      <c r="A456" s="186" t="s">
        <v>336</v>
      </c>
      <c r="B456" s="186" t="s">
        <v>1019</v>
      </c>
      <c r="C456" s="186" t="s">
        <v>1074</v>
      </c>
      <c r="D456" s="186" t="s">
        <v>1075</v>
      </c>
      <c r="E456" s="186" t="s">
        <v>941</v>
      </c>
      <c r="F456" s="186">
        <v>2003</v>
      </c>
      <c r="G456" s="186" t="s">
        <v>1013</v>
      </c>
      <c r="H456" s="186">
        <v>4.2547795453623696</v>
      </c>
      <c r="I456" s="186">
        <v>4.9639094695894315</v>
      </c>
      <c r="J456" s="186" t="s">
        <v>1241</v>
      </c>
      <c r="K456" s="186" t="s">
        <v>941</v>
      </c>
    </row>
    <row r="457" spans="1:11" x14ac:dyDescent="0.45">
      <c r="A457" s="186" t="s">
        <v>336</v>
      </c>
      <c r="B457" s="186" t="s">
        <v>1019</v>
      </c>
      <c r="C457" s="186" t="s">
        <v>1074</v>
      </c>
      <c r="D457" s="186" t="s">
        <v>1075</v>
      </c>
      <c r="E457" s="186" t="s">
        <v>941</v>
      </c>
      <c r="F457" s="186">
        <v>2004</v>
      </c>
      <c r="G457" s="186" t="s">
        <v>1013</v>
      </c>
      <c r="H457" s="186">
        <v>0.101876277809477</v>
      </c>
      <c r="I457" s="186">
        <v>0.11885565744438985</v>
      </c>
      <c r="J457" s="186" t="s">
        <v>1241</v>
      </c>
      <c r="K457" s="186" t="s">
        <v>941</v>
      </c>
    </row>
    <row r="458" spans="1:11" x14ac:dyDescent="0.45">
      <c r="A458" s="186" t="s">
        <v>336</v>
      </c>
      <c r="B458" s="186" t="s">
        <v>1019</v>
      </c>
      <c r="C458" s="186" t="s">
        <v>1074</v>
      </c>
      <c r="D458" s="186" t="s">
        <v>1075</v>
      </c>
      <c r="E458" s="186" t="s">
        <v>941</v>
      </c>
      <c r="F458" s="186">
        <v>2004</v>
      </c>
      <c r="G458" s="186" t="s">
        <v>1013</v>
      </c>
      <c r="H458" s="186">
        <v>4.3701628017308396</v>
      </c>
      <c r="I458" s="186">
        <v>5.0985232686859803</v>
      </c>
      <c r="J458" s="186" t="s">
        <v>1241</v>
      </c>
      <c r="K458" s="186" t="s">
        <v>941</v>
      </c>
    </row>
    <row r="459" spans="1:11" x14ac:dyDescent="0.45">
      <c r="A459" s="186" t="s">
        <v>336</v>
      </c>
      <c r="B459" s="186" t="s">
        <v>1019</v>
      </c>
      <c r="C459" s="186" t="s">
        <v>1074</v>
      </c>
      <c r="D459" s="186" t="s">
        <v>1075</v>
      </c>
      <c r="E459" s="186" t="s">
        <v>941</v>
      </c>
      <c r="F459" s="186">
        <v>2005</v>
      </c>
      <c r="G459" s="186" t="s">
        <v>1013</v>
      </c>
      <c r="H459" s="186">
        <v>0.13108657380698499</v>
      </c>
      <c r="I459" s="186">
        <v>0.15293433610814916</v>
      </c>
      <c r="J459" s="186" t="s">
        <v>1241</v>
      </c>
      <c r="K459" s="186" t="s">
        <v>941</v>
      </c>
    </row>
    <row r="460" spans="1:11" x14ac:dyDescent="0.45">
      <c r="A460" s="186" t="s">
        <v>336</v>
      </c>
      <c r="B460" s="186" t="s">
        <v>1019</v>
      </c>
      <c r="C460" s="186" t="s">
        <v>1074</v>
      </c>
      <c r="D460" s="186" t="s">
        <v>1075</v>
      </c>
      <c r="E460" s="186" t="s">
        <v>941</v>
      </c>
      <c r="F460" s="186">
        <v>2005</v>
      </c>
      <c r="G460" s="186" t="s">
        <v>1013</v>
      </c>
      <c r="H460" s="186">
        <v>4.4639469822814997</v>
      </c>
      <c r="I460" s="186">
        <v>5.2079381459950831</v>
      </c>
      <c r="J460" s="186" t="s">
        <v>1241</v>
      </c>
      <c r="K460" s="186" t="s">
        <v>941</v>
      </c>
    </row>
    <row r="461" spans="1:11" x14ac:dyDescent="0.45">
      <c r="A461" s="186" t="s">
        <v>336</v>
      </c>
      <c r="B461" s="186" t="s">
        <v>1019</v>
      </c>
      <c r="C461" s="186" t="s">
        <v>1074</v>
      </c>
      <c r="D461" s="186" t="s">
        <v>1075</v>
      </c>
      <c r="E461" s="186" t="s">
        <v>941</v>
      </c>
      <c r="F461" s="186">
        <v>2006</v>
      </c>
      <c r="G461" s="186" t="s">
        <v>1013</v>
      </c>
      <c r="H461" s="186">
        <v>0.17118296926125201</v>
      </c>
      <c r="I461" s="186">
        <v>0.19971346413812735</v>
      </c>
      <c r="J461" s="186" t="s">
        <v>1241</v>
      </c>
      <c r="K461" s="186" t="s">
        <v>941</v>
      </c>
    </row>
    <row r="462" spans="1:11" x14ac:dyDescent="0.45">
      <c r="A462" s="186" t="s">
        <v>336</v>
      </c>
      <c r="B462" s="186" t="s">
        <v>1019</v>
      </c>
      <c r="C462" s="186" t="s">
        <v>1074</v>
      </c>
      <c r="D462" s="186" t="s">
        <v>1075</v>
      </c>
      <c r="E462" s="186" t="s">
        <v>941</v>
      </c>
      <c r="F462" s="186">
        <v>2006</v>
      </c>
      <c r="G462" s="186" t="s">
        <v>1013</v>
      </c>
      <c r="H462" s="186">
        <v>4.0478624435640898</v>
      </c>
      <c r="I462" s="186">
        <v>4.7225061841581049</v>
      </c>
      <c r="J462" s="186" t="s">
        <v>1241</v>
      </c>
      <c r="K462" s="186" t="s">
        <v>941</v>
      </c>
    </row>
    <row r="463" spans="1:11" x14ac:dyDescent="0.45">
      <c r="A463" s="186" t="s">
        <v>336</v>
      </c>
      <c r="B463" s="186" t="s">
        <v>1019</v>
      </c>
      <c r="C463" s="186" t="s">
        <v>1074</v>
      </c>
      <c r="D463" s="186" t="s">
        <v>1075</v>
      </c>
      <c r="E463" s="186" t="s">
        <v>941</v>
      </c>
      <c r="F463" s="186">
        <v>2007</v>
      </c>
      <c r="G463" s="186" t="s">
        <v>1013</v>
      </c>
      <c r="H463" s="186">
        <v>0.23680439419964799</v>
      </c>
      <c r="I463" s="186">
        <v>0.27627179323292267</v>
      </c>
      <c r="J463" s="186" t="s">
        <v>1241</v>
      </c>
      <c r="K463" s="186" t="s">
        <v>941</v>
      </c>
    </row>
    <row r="464" spans="1:11" x14ac:dyDescent="0.45">
      <c r="A464" s="186" t="s">
        <v>336</v>
      </c>
      <c r="B464" s="186" t="s">
        <v>1019</v>
      </c>
      <c r="C464" s="186" t="s">
        <v>1074</v>
      </c>
      <c r="D464" s="186" t="s">
        <v>1075</v>
      </c>
      <c r="E464" s="186" t="s">
        <v>941</v>
      </c>
      <c r="F464" s="186">
        <v>2007</v>
      </c>
      <c r="G464" s="186" t="s">
        <v>1013</v>
      </c>
      <c r="H464" s="186">
        <v>4.2584474488010802</v>
      </c>
      <c r="I464" s="186">
        <v>4.9681886902679269</v>
      </c>
      <c r="J464" s="186" t="s">
        <v>1241</v>
      </c>
      <c r="K464" s="186" t="s">
        <v>941</v>
      </c>
    </row>
    <row r="465" spans="1:11" x14ac:dyDescent="0.45">
      <c r="A465" s="186" t="s">
        <v>336</v>
      </c>
      <c r="B465" s="186" t="s">
        <v>1019</v>
      </c>
      <c r="C465" s="186" t="s">
        <v>1074</v>
      </c>
      <c r="D465" s="186" t="s">
        <v>1075</v>
      </c>
      <c r="E465" s="186" t="s">
        <v>941</v>
      </c>
      <c r="F465" s="186">
        <v>2008</v>
      </c>
      <c r="G465" s="186" t="s">
        <v>1013</v>
      </c>
      <c r="H465" s="186">
        <v>0.31259090822971403</v>
      </c>
      <c r="I465" s="186">
        <v>0.3646893929346664</v>
      </c>
      <c r="J465" s="186" t="s">
        <v>1241</v>
      </c>
      <c r="K465" s="186" t="s">
        <v>941</v>
      </c>
    </row>
    <row r="466" spans="1:11" x14ac:dyDescent="0.45">
      <c r="A466" s="186" t="s">
        <v>336</v>
      </c>
      <c r="B466" s="186" t="s">
        <v>1019</v>
      </c>
      <c r="C466" s="186" t="s">
        <v>1074</v>
      </c>
      <c r="D466" s="186" t="s">
        <v>1075</v>
      </c>
      <c r="E466" s="186" t="s">
        <v>941</v>
      </c>
      <c r="F466" s="186">
        <v>2008</v>
      </c>
      <c r="G466" s="186" t="s">
        <v>1013</v>
      </c>
      <c r="H466" s="186">
        <v>4.5081383527272401</v>
      </c>
      <c r="I466" s="186">
        <v>5.259494744848447</v>
      </c>
      <c r="J466" s="186" t="s">
        <v>1241</v>
      </c>
      <c r="K466" s="186" t="s">
        <v>941</v>
      </c>
    </row>
    <row r="467" spans="1:11" x14ac:dyDescent="0.45">
      <c r="A467" s="186" t="s">
        <v>336</v>
      </c>
      <c r="B467" s="186" t="s">
        <v>1019</v>
      </c>
      <c r="C467" s="186" t="s">
        <v>1074</v>
      </c>
      <c r="D467" s="186" t="s">
        <v>1075</v>
      </c>
      <c r="E467" s="186" t="s">
        <v>941</v>
      </c>
      <c r="F467" s="186">
        <v>2009</v>
      </c>
      <c r="G467" s="186" t="s">
        <v>1013</v>
      </c>
      <c r="H467" s="186">
        <v>0.37901180108121602</v>
      </c>
      <c r="I467" s="186">
        <v>0.44218043459475204</v>
      </c>
      <c r="J467" s="186" t="s">
        <v>1241</v>
      </c>
      <c r="K467" s="186" t="s">
        <v>941</v>
      </c>
    </row>
    <row r="468" spans="1:11" x14ac:dyDescent="0.45">
      <c r="A468" s="186" t="s">
        <v>336</v>
      </c>
      <c r="B468" s="186" t="s">
        <v>1019</v>
      </c>
      <c r="C468" s="186" t="s">
        <v>1074</v>
      </c>
      <c r="D468" s="186" t="s">
        <v>1075</v>
      </c>
      <c r="E468" s="186" t="s">
        <v>941</v>
      </c>
      <c r="F468" s="186">
        <v>2009</v>
      </c>
      <c r="G468" s="186" t="s">
        <v>1013</v>
      </c>
      <c r="H468" s="186">
        <v>4.5389287957853597</v>
      </c>
      <c r="I468" s="186">
        <v>5.2954169284162536</v>
      </c>
      <c r="J468" s="186" t="s">
        <v>1241</v>
      </c>
      <c r="K468" s="186" t="s">
        <v>941</v>
      </c>
    </row>
    <row r="469" spans="1:11" x14ac:dyDescent="0.45">
      <c r="A469" s="186" t="s">
        <v>336</v>
      </c>
      <c r="B469" s="186" t="s">
        <v>1019</v>
      </c>
      <c r="C469" s="186" t="s">
        <v>1074</v>
      </c>
      <c r="D469" s="186" t="s">
        <v>1075</v>
      </c>
      <c r="E469" s="186" t="s">
        <v>941</v>
      </c>
      <c r="F469" s="186">
        <v>2010</v>
      </c>
      <c r="G469" s="186" t="s">
        <v>1013</v>
      </c>
      <c r="H469" s="186">
        <v>0.41530366160007398</v>
      </c>
      <c r="I469" s="186">
        <v>0.48452093853341965</v>
      </c>
      <c r="J469" s="186" t="s">
        <v>1241</v>
      </c>
      <c r="K469" s="186" t="s">
        <v>941</v>
      </c>
    </row>
    <row r="470" spans="1:11" x14ac:dyDescent="0.45">
      <c r="A470" s="186" t="s">
        <v>336</v>
      </c>
      <c r="B470" s="186" t="s">
        <v>1019</v>
      </c>
      <c r="C470" s="186" t="s">
        <v>1074</v>
      </c>
      <c r="D470" s="186" t="s">
        <v>1075</v>
      </c>
      <c r="E470" s="186" t="s">
        <v>941</v>
      </c>
      <c r="F470" s="186">
        <v>2010</v>
      </c>
      <c r="G470" s="186" t="s">
        <v>1013</v>
      </c>
      <c r="H470" s="186">
        <v>4.2326710119679403</v>
      </c>
      <c r="I470" s="186">
        <v>4.9381161806292644</v>
      </c>
      <c r="J470" s="186" t="s">
        <v>1241</v>
      </c>
      <c r="K470" s="186" t="s">
        <v>941</v>
      </c>
    </row>
    <row r="471" spans="1:11" x14ac:dyDescent="0.45">
      <c r="A471" s="186" t="s">
        <v>336</v>
      </c>
      <c r="B471" s="186" t="s">
        <v>1019</v>
      </c>
      <c r="C471" s="186" t="s">
        <v>1074</v>
      </c>
      <c r="D471" s="186" t="s">
        <v>1075</v>
      </c>
      <c r="E471" s="186" t="s">
        <v>941</v>
      </c>
      <c r="F471" s="186">
        <v>2011</v>
      </c>
      <c r="G471" s="186" t="s">
        <v>1013</v>
      </c>
      <c r="H471" s="186">
        <v>0.437488030855953</v>
      </c>
      <c r="I471" s="186">
        <v>0.51040270266527854</v>
      </c>
      <c r="J471" s="186" t="s">
        <v>1241</v>
      </c>
      <c r="K471" s="186" t="s">
        <v>941</v>
      </c>
    </row>
    <row r="472" spans="1:11" x14ac:dyDescent="0.45">
      <c r="A472" s="186" t="s">
        <v>336</v>
      </c>
      <c r="B472" s="186" t="s">
        <v>1019</v>
      </c>
      <c r="C472" s="186" t="s">
        <v>1074</v>
      </c>
      <c r="D472" s="186" t="s">
        <v>1075</v>
      </c>
      <c r="E472" s="186" t="s">
        <v>941</v>
      </c>
      <c r="F472" s="186">
        <v>2011</v>
      </c>
      <c r="G472" s="186" t="s">
        <v>1013</v>
      </c>
      <c r="H472" s="186">
        <v>4.2877406133685501</v>
      </c>
      <c r="I472" s="186">
        <v>5.0023640489299757</v>
      </c>
      <c r="J472" s="186" t="s">
        <v>1241</v>
      </c>
      <c r="K472" s="186" t="s">
        <v>941</v>
      </c>
    </row>
    <row r="473" spans="1:11" x14ac:dyDescent="0.45">
      <c r="A473" s="186" t="s">
        <v>336</v>
      </c>
      <c r="B473" s="186" t="s">
        <v>1019</v>
      </c>
      <c r="C473" s="186" t="s">
        <v>1074</v>
      </c>
      <c r="D473" s="186" t="s">
        <v>1075</v>
      </c>
      <c r="E473" s="186" t="s">
        <v>941</v>
      </c>
      <c r="F473" s="186">
        <v>2012</v>
      </c>
      <c r="G473" s="186" t="s">
        <v>1013</v>
      </c>
      <c r="H473" s="186">
        <v>0.427859816307608</v>
      </c>
      <c r="I473" s="186">
        <v>0.49916978569220938</v>
      </c>
      <c r="J473" s="186" t="s">
        <v>1241</v>
      </c>
      <c r="K473" s="186" t="s">
        <v>941</v>
      </c>
    </row>
    <row r="474" spans="1:11" x14ac:dyDescent="0.45">
      <c r="A474" s="186" t="s">
        <v>336</v>
      </c>
      <c r="B474" s="186" t="s">
        <v>1019</v>
      </c>
      <c r="C474" s="186" t="s">
        <v>1074</v>
      </c>
      <c r="D474" s="186" t="s">
        <v>1075</v>
      </c>
      <c r="E474" s="186" t="s">
        <v>941</v>
      </c>
      <c r="F474" s="186">
        <v>2012</v>
      </c>
      <c r="G474" s="186" t="s">
        <v>1013</v>
      </c>
      <c r="H474" s="186">
        <v>4.04355843778169</v>
      </c>
      <c r="I474" s="186">
        <v>4.7174848440786388</v>
      </c>
      <c r="J474" s="186" t="s">
        <v>1241</v>
      </c>
      <c r="K474" s="186" t="s">
        <v>941</v>
      </c>
    </row>
    <row r="475" spans="1:11" x14ac:dyDescent="0.45">
      <c r="A475" s="186" t="s">
        <v>336</v>
      </c>
      <c r="B475" s="186" t="s">
        <v>1019</v>
      </c>
      <c r="C475" s="186" t="s">
        <v>1074</v>
      </c>
      <c r="D475" s="186" t="s">
        <v>1075</v>
      </c>
      <c r="E475" s="186" t="s">
        <v>941</v>
      </c>
      <c r="F475" s="186">
        <v>2013</v>
      </c>
      <c r="G475" s="186" t="s">
        <v>1013</v>
      </c>
      <c r="H475" s="186">
        <v>0.56387223501427397</v>
      </c>
      <c r="I475" s="186">
        <v>0.6578509408499863</v>
      </c>
      <c r="J475" s="186" t="s">
        <v>1241</v>
      </c>
      <c r="K475" s="186" t="s">
        <v>941</v>
      </c>
    </row>
    <row r="476" spans="1:11" x14ac:dyDescent="0.45">
      <c r="A476" s="186" t="s">
        <v>336</v>
      </c>
      <c r="B476" s="186" t="s">
        <v>1019</v>
      </c>
      <c r="C476" s="186" t="s">
        <v>1074</v>
      </c>
      <c r="D476" s="186" t="s">
        <v>1075</v>
      </c>
      <c r="E476" s="186" t="s">
        <v>941</v>
      </c>
      <c r="F476" s="186">
        <v>2013</v>
      </c>
      <c r="G476" s="186" t="s">
        <v>1013</v>
      </c>
      <c r="H476" s="186">
        <v>5.1510956224909004</v>
      </c>
      <c r="I476" s="186">
        <v>6.0096115595727175</v>
      </c>
      <c r="J476" s="186" t="s">
        <v>1241</v>
      </c>
      <c r="K476" s="186" t="s">
        <v>941</v>
      </c>
    </row>
    <row r="477" spans="1:11" x14ac:dyDescent="0.45">
      <c r="A477" s="186" t="s">
        <v>336</v>
      </c>
      <c r="B477" s="186" t="s">
        <v>1019</v>
      </c>
      <c r="C477" s="186" t="s">
        <v>1074</v>
      </c>
      <c r="D477" s="186" t="s">
        <v>1075</v>
      </c>
      <c r="E477" s="186" t="s">
        <v>941</v>
      </c>
      <c r="F477" s="186">
        <v>2014</v>
      </c>
      <c r="G477" s="186" t="s">
        <v>1013</v>
      </c>
      <c r="H477" s="186">
        <v>0.59276949943951396</v>
      </c>
      <c r="I477" s="186">
        <v>0.6915644160127663</v>
      </c>
      <c r="J477" s="186" t="s">
        <v>1241</v>
      </c>
      <c r="K477" s="186" t="s">
        <v>941</v>
      </c>
    </row>
    <row r="478" spans="1:11" x14ac:dyDescent="0.45">
      <c r="A478" s="186" t="s">
        <v>336</v>
      </c>
      <c r="B478" s="186" t="s">
        <v>1019</v>
      </c>
      <c r="C478" s="186" t="s">
        <v>1074</v>
      </c>
      <c r="D478" s="186" t="s">
        <v>1075</v>
      </c>
      <c r="E478" s="186" t="s">
        <v>941</v>
      </c>
      <c r="F478" s="186">
        <v>2014</v>
      </c>
      <c r="G478" s="186" t="s">
        <v>1013</v>
      </c>
      <c r="H478" s="186">
        <v>5.2457538576967702</v>
      </c>
      <c r="I478" s="186">
        <v>6.120046167312899</v>
      </c>
      <c r="J478" s="186" t="s">
        <v>1241</v>
      </c>
      <c r="K478" s="186" t="s">
        <v>941</v>
      </c>
    </row>
    <row r="479" spans="1:11" x14ac:dyDescent="0.45">
      <c r="A479" s="186" t="s">
        <v>336</v>
      </c>
      <c r="B479" s="186" t="s">
        <v>1019</v>
      </c>
      <c r="C479" s="186" t="s">
        <v>1074</v>
      </c>
      <c r="D479" s="186" t="s">
        <v>1075</v>
      </c>
      <c r="E479" s="186" t="s">
        <v>941</v>
      </c>
      <c r="F479" s="186">
        <v>2015</v>
      </c>
      <c r="G479" s="186" t="s">
        <v>1013</v>
      </c>
      <c r="H479" s="186">
        <v>0.50273983213807805</v>
      </c>
      <c r="I479" s="186">
        <v>0.58652980416109113</v>
      </c>
      <c r="J479" s="186" t="s">
        <v>1241</v>
      </c>
      <c r="K479" s="186" t="s">
        <v>941</v>
      </c>
    </row>
    <row r="480" spans="1:11" x14ac:dyDescent="0.45">
      <c r="A480" s="186" t="s">
        <v>336</v>
      </c>
      <c r="B480" s="186" t="s">
        <v>1019</v>
      </c>
      <c r="C480" s="186" t="s">
        <v>1074</v>
      </c>
      <c r="D480" s="186" t="s">
        <v>1075</v>
      </c>
      <c r="E480" s="186" t="s">
        <v>941</v>
      </c>
      <c r="F480" s="186">
        <v>2015</v>
      </c>
      <c r="G480" s="186" t="s">
        <v>1013</v>
      </c>
      <c r="H480" s="186">
        <v>4.3183749038732397</v>
      </c>
      <c r="I480" s="186">
        <v>5.0381040545187803</v>
      </c>
      <c r="J480" s="186" t="s">
        <v>1241</v>
      </c>
      <c r="K480" s="186" t="s">
        <v>941</v>
      </c>
    </row>
    <row r="481" spans="1:11" x14ac:dyDescent="0.45">
      <c r="A481" s="186" t="s">
        <v>336</v>
      </c>
      <c r="B481" s="186" t="s">
        <v>1019</v>
      </c>
      <c r="C481" s="186" t="s">
        <v>1074</v>
      </c>
      <c r="D481" s="186" t="s">
        <v>1075</v>
      </c>
      <c r="E481" s="186" t="s">
        <v>941</v>
      </c>
      <c r="F481" s="186">
        <v>2016</v>
      </c>
      <c r="G481" s="186" t="s">
        <v>1013</v>
      </c>
      <c r="H481" s="186">
        <v>0.46148133667500602</v>
      </c>
      <c r="I481" s="186">
        <v>0.53839489278750707</v>
      </c>
      <c r="J481" s="186" t="s">
        <v>1241</v>
      </c>
      <c r="K481" s="186" t="s">
        <v>941</v>
      </c>
    </row>
    <row r="482" spans="1:11" x14ac:dyDescent="0.45">
      <c r="A482" s="186" t="s">
        <v>336</v>
      </c>
      <c r="B482" s="186" t="s">
        <v>1019</v>
      </c>
      <c r="C482" s="186" t="s">
        <v>1074</v>
      </c>
      <c r="D482" s="186" t="s">
        <v>1075</v>
      </c>
      <c r="E482" s="186" t="s">
        <v>941</v>
      </c>
      <c r="F482" s="186">
        <v>2016</v>
      </c>
      <c r="G482" s="186" t="s">
        <v>1013</v>
      </c>
      <c r="H482" s="186">
        <v>3.88905924928636</v>
      </c>
      <c r="I482" s="186">
        <v>4.537235790834087</v>
      </c>
      <c r="J482" s="186" t="s">
        <v>1241</v>
      </c>
      <c r="K482" s="186" t="s">
        <v>941</v>
      </c>
    </row>
    <row r="483" spans="1:11" x14ac:dyDescent="0.45">
      <c r="A483" s="186" t="s">
        <v>336</v>
      </c>
      <c r="B483" s="186" t="s">
        <v>1019</v>
      </c>
      <c r="C483" s="186" t="s">
        <v>1074</v>
      </c>
      <c r="D483" s="186" t="s">
        <v>1075</v>
      </c>
      <c r="E483" s="186" t="s">
        <v>941</v>
      </c>
      <c r="F483" s="186">
        <v>2017</v>
      </c>
      <c r="G483" s="186" t="s">
        <v>1013</v>
      </c>
      <c r="H483" s="186">
        <v>0.46538766526525999</v>
      </c>
      <c r="I483" s="186">
        <v>0.54295227614280339</v>
      </c>
      <c r="J483" s="186" t="s">
        <v>1241</v>
      </c>
      <c r="K483" s="186" t="s">
        <v>941</v>
      </c>
    </row>
    <row r="484" spans="1:11" x14ac:dyDescent="0.45">
      <c r="A484" s="186" t="s">
        <v>336</v>
      </c>
      <c r="B484" s="186" t="s">
        <v>1019</v>
      </c>
      <c r="C484" s="186" t="s">
        <v>1074</v>
      </c>
      <c r="D484" s="186" t="s">
        <v>1075</v>
      </c>
      <c r="E484" s="186" t="s">
        <v>941</v>
      </c>
      <c r="F484" s="186">
        <v>2017</v>
      </c>
      <c r="G484" s="186" t="s">
        <v>1013</v>
      </c>
      <c r="H484" s="186">
        <v>3.8476950365024098</v>
      </c>
      <c r="I484" s="186">
        <v>4.4889775425861451</v>
      </c>
      <c r="J484" s="186" t="s">
        <v>1241</v>
      </c>
      <c r="K484" s="186" t="s">
        <v>941</v>
      </c>
    </row>
    <row r="485" spans="1:11" x14ac:dyDescent="0.45">
      <c r="A485" s="186" t="s">
        <v>336</v>
      </c>
      <c r="B485" s="186" t="s">
        <v>1019</v>
      </c>
      <c r="C485" s="186" t="s">
        <v>1074</v>
      </c>
      <c r="D485" s="186" t="s">
        <v>1075</v>
      </c>
      <c r="E485" s="186" t="s">
        <v>941</v>
      </c>
      <c r="F485" s="186">
        <v>2018</v>
      </c>
      <c r="G485" s="186" t="s">
        <v>1013</v>
      </c>
      <c r="H485" s="186">
        <v>0.46929399385551301</v>
      </c>
      <c r="I485" s="186">
        <v>0.5475096594980986</v>
      </c>
      <c r="J485" s="186" t="s">
        <v>1241</v>
      </c>
      <c r="K485" s="186" t="s">
        <v>941</v>
      </c>
    </row>
    <row r="486" spans="1:11" x14ac:dyDescent="0.45">
      <c r="A486" s="186" t="s">
        <v>336</v>
      </c>
      <c r="B486" s="186" t="s">
        <v>1019</v>
      </c>
      <c r="C486" s="186" t="s">
        <v>1074</v>
      </c>
      <c r="D486" s="186" t="s">
        <v>1075</v>
      </c>
      <c r="E486" s="186" t="s">
        <v>941</v>
      </c>
      <c r="F486" s="186">
        <v>2018</v>
      </c>
      <c r="G486" s="186" t="s">
        <v>1013</v>
      </c>
      <c r="H486" s="186">
        <v>3.8063308237184699</v>
      </c>
      <c r="I486" s="186">
        <v>4.4407192943382148</v>
      </c>
      <c r="J486" s="186" t="s">
        <v>1241</v>
      </c>
      <c r="K486" s="186" t="s">
        <v>941</v>
      </c>
    </row>
    <row r="487" spans="1:11" x14ac:dyDescent="0.45">
      <c r="A487" s="186" t="s">
        <v>336</v>
      </c>
      <c r="B487" s="186" t="s">
        <v>1019</v>
      </c>
      <c r="C487" s="186" t="s">
        <v>1074</v>
      </c>
      <c r="D487" s="186" t="s">
        <v>1075</v>
      </c>
      <c r="E487" s="186" t="s">
        <v>941</v>
      </c>
      <c r="F487" s="186">
        <v>2019</v>
      </c>
      <c r="G487" s="186" t="s">
        <v>1013</v>
      </c>
      <c r="H487" s="186">
        <v>0.47320032244576699</v>
      </c>
      <c r="I487" s="186">
        <v>0.55206704285339481</v>
      </c>
      <c r="J487" s="186" t="s">
        <v>1241</v>
      </c>
      <c r="K487" s="186" t="s">
        <v>941</v>
      </c>
    </row>
    <row r="488" spans="1:11" x14ac:dyDescent="0.45">
      <c r="A488" s="186" t="s">
        <v>336</v>
      </c>
      <c r="B488" s="186" t="s">
        <v>1019</v>
      </c>
      <c r="C488" s="186" t="s">
        <v>1074</v>
      </c>
      <c r="D488" s="186" t="s">
        <v>1075</v>
      </c>
      <c r="E488" s="186" t="s">
        <v>941</v>
      </c>
      <c r="F488" s="186">
        <v>2019</v>
      </c>
      <c r="G488" s="186" t="s">
        <v>1013</v>
      </c>
      <c r="H488" s="186">
        <v>3.7649666109345201</v>
      </c>
      <c r="I488" s="186">
        <v>4.3924610460902738</v>
      </c>
      <c r="J488" s="186" t="s">
        <v>1241</v>
      </c>
      <c r="K488" s="186" t="s">
        <v>941</v>
      </c>
    </row>
    <row r="489" spans="1:11" x14ac:dyDescent="0.45">
      <c r="A489" s="186" t="s">
        <v>336</v>
      </c>
      <c r="B489" s="186" t="s">
        <v>1019</v>
      </c>
      <c r="C489" s="186" t="s">
        <v>1074</v>
      </c>
      <c r="D489" s="186" t="s">
        <v>1075</v>
      </c>
      <c r="E489" s="186" t="s">
        <v>941</v>
      </c>
      <c r="F489" s="186">
        <v>2020</v>
      </c>
      <c r="G489" s="186" t="s">
        <v>1013</v>
      </c>
      <c r="H489" s="186">
        <v>0.47710665103602101</v>
      </c>
      <c r="I489" s="186">
        <v>0.55662442620869124</v>
      </c>
      <c r="J489" s="186" t="s">
        <v>1241</v>
      </c>
      <c r="K489" s="186" t="s">
        <v>941</v>
      </c>
    </row>
    <row r="490" spans="1:11" x14ac:dyDescent="0.45">
      <c r="A490" s="186" t="s">
        <v>336</v>
      </c>
      <c r="B490" s="186" t="s">
        <v>1019</v>
      </c>
      <c r="C490" s="186" t="s">
        <v>1074</v>
      </c>
      <c r="D490" s="186" t="s">
        <v>1075</v>
      </c>
      <c r="E490" s="186" t="s">
        <v>941</v>
      </c>
      <c r="F490" s="186">
        <v>2020</v>
      </c>
      <c r="G490" s="186" t="s">
        <v>1013</v>
      </c>
      <c r="H490" s="186">
        <v>3.7236023981505801</v>
      </c>
      <c r="I490" s="186">
        <v>4.3442027978423434</v>
      </c>
      <c r="J490" s="186" t="s">
        <v>1241</v>
      </c>
      <c r="K490" s="186" t="s">
        <v>941</v>
      </c>
    </row>
    <row r="491" spans="1:11" x14ac:dyDescent="0.45">
      <c r="A491" s="186" t="s">
        <v>336</v>
      </c>
      <c r="B491" s="186" t="s">
        <v>1019</v>
      </c>
      <c r="C491" s="186" t="s">
        <v>1074</v>
      </c>
      <c r="D491" s="186" t="s">
        <v>1075</v>
      </c>
      <c r="E491" s="186" t="s">
        <v>941</v>
      </c>
      <c r="F491" s="186">
        <v>2021</v>
      </c>
      <c r="G491" s="186" t="s">
        <v>1013</v>
      </c>
      <c r="H491" s="186">
        <v>0.48505842855328801</v>
      </c>
      <c r="I491" s="186">
        <v>0.5659014999788361</v>
      </c>
      <c r="J491" s="186" t="s">
        <v>1241</v>
      </c>
      <c r="K491" s="186" t="s">
        <v>941</v>
      </c>
    </row>
    <row r="492" spans="1:11" x14ac:dyDescent="0.45">
      <c r="A492" s="186" t="s">
        <v>336</v>
      </c>
      <c r="B492" s="186" t="s">
        <v>1019</v>
      </c>
      <c r="C492" s="186" t="s">
        <v>1074</v>
      </c>
      <c r="D492" s="186" t="s">
        <v>1075</v>
      </c>
      <c r="E492" s="186" t="s">
        <v>941</v>
      </c>
      <c r="F492" s="186">
        <v>2021</v>
      </c>
      <c r="G492" s="186" t="s">
        <v>1013</v>
      </c>
      <c r="H492" s="186">
        <v>3.77432046365618</v>
      </c>
      <c r="I492" s="186">
        <v>4.4033738742655437</v>
      </c>
      <c r="J492" s="186" t="s">
        <v>1241</v>
      </c>
      <c r="K492" s="186" t="s">
        <v>941</v>
      </c>
    </row>
    <row r="493" spans="1:11" x14ac:dyDescent="0.45">
      <c r="A493" s="186" t="s">
        <v>336</v>
      </c>
      <c r="B493" s="186" t="s">
        <v>1019</v>
      </c>
      <c r="C493" s="186" t="s">
        <v>1074</v>
      </c>
      <c r="D493" s="186" t="s">
        <v>1075</v>
      </c>
      <c r="E493" s="186" t="s">
        <v>941</v>
      </c>
      <c r="F493" s="186">
        <v>2022</v>
      </c>
      <c r="G493" s="186" t="s">
        <v>1013</v>
      </c>
      <c r="H493" s="186">
        <v>0.49301020607055501</v>
      </c>
      <c r="I493" s="186">
        <v>0.57517857374898085</v>
      </c>
      <c r="J493" s="186" t="s">
        <v>1241</v>
      </c>
      <c r="K493" s="186" t="s">
        <v>941</v>
      </c>
    </row>
    <row r="494" spans="1:11" x14ac:dyDescent="0.45">
      <c r="A494" s="186" t="s">
        <v>336</v>
      </c>
      <c r="B494" s="186" t="s">
        <v>1019</v>
      </c>
      <c r="C494" s="186" t="s">
        <v>1074</v>
      </c>
      <c r="D494" s="186" t="s">
        <v>1075</v>
      </c>
      <c r="E494" s="186" t="s">
        <v>941</v>
      </c>
      <c r="F494" s="186">
        <v>2022</v>
      </c>
      <c r="G494" s="186" t="s">
        <v>1013</v>
      </c>
      <c r="H494" s="186">
        <v>3.8250385291617799</v>
      </c>
      <c r="I494" s="186">
        <v>4.4625449506887431</v>
      </c>
      <c r="J494" s="186" t="s">
        <v>1241</v>
      </c>
      <c r="K494" s="186" t="s">
        <v>941</v>
      </c>
    </row>
    <row r="495" spans="1:11" x14ac:dyDescent="0.45">
      <c r="A495" s="186" t="s">
        <v>336</v>
      </c>
      <c r="B495" s="186" t="s">
        <v>1019</v>
      </c>
      <c r="C495" s="186" t="s">
        <v>1074</v>
      </c>
      <c r="D495" s="186" t="s">
        <v>1075</v>
      </c>
      <c r="E495" s="186" t="s">
        <v>941</v>
      </c>
      <c r="F495" s="186">
        <v>2023</v>
      </c>
      <c r="G495" s="186" t="s">
        <v>1013</v>
      </c>
      <c r="H495" s="186">
        <v>0.50096198358782196</v>
      </c>
      <c r="I495" s="186">
        <v>0.58445564751912571</v>
      </c>
      <c r="J495" s="186" t="s">
        <v>1241</v>
      </c>
      <c r="K495" s="186" t="s">
        <v>941</v>
      </c>
    </row>
    <row r="496" spans="1:11" x14ac:dyDescent="0.45">
      <c r="A496" s="186" t="s">
        <v>336</v>
      </c>
      <c r="B496" s="186" t="s">
        <v>1019</v>
      </c>
      <c r="C496" s="186" t="s">
        <v>1074</v>
      </c>
      <c r="D496" s="186" t="s">
        <v>1075</v>
      </c>
      <c r="E496" s="186" t="s">
        <v>941</v>
      </c>
      <c r="F496" s="186">
        <v>2023</v>
      </c>
      <c r="G496" s="186" t="s">
        <v>1013</v>
      </c>
      <c r="H496" s="186">
        <v>3.8757565946673802</v>
      </c>
      <c r="I496" s="186">
        <v>4.5217160271119434</v>
      </c>
      <c r="J496" s="186" t="s">
        <v>1241</v>
      </c>
      <c r="K496" s="186" t="s">
        <v>941</v>
      </c>
    </row>
    <row r="497" spans="1:11" x14ac:dyDescent="0.45">
      <c r="A497" s="186" t="s">
        <v>336</v>
      </c>
      <c r="B497" s="186" t="s">
        <v>1019</v>
      </c>
      <c r="C497" s="186" t="s">
        <v>1074</v>
      </c>
      <c r="D497" s="186" t="s">
        <v>1075</v>
      </c>
      <c r="E497" s="186" t="s">
        <v>941</v>
      </c>
      <c r="F497" s="186">
        <v>2024</v>
      </c>
      <c r="G497" s="186" t="s">
        <v>1013</v>
      </c>
      <c r="H497" s="186">
        <v>0.50891376110508901</v>
      </c>
      <c r="I497" s="186">
        <v>0.59373272128927057</v>
      </c>
      <c r="J497" s="186" t="s">
        <v>1241</v>
      </c>
      <c r="K497" s="186" t="s">
        <v>941</v>
      </c>
    </row>
    <row r="498" spans="1:11" x14ac:dyDescent="0.45">
      <c r="A498" s="186" t="s">
        <v>336</v>
      </c>
      <c r="B498" s="186" t="s">
        <v>1019</v>
      </c>
      <c r="C498" s="186" t="s">
        <v>1074</v>
      </c>
      <c r="D498" s="186" t="s">
        <v>1075</v>
      </c>
      <c r="E498" s="186" t="s">
        <v>941</v>
      </c>
      <c r="F498" s="186">
        <v>2024</v>
      </c>
      <c r="G498" s="186" t="s">
        <v>1013</v>
      </c>
      <c r="H498" s="186">
        <v>3.9264746601729801</v>
      </c>
      <c r="I498" s="186">
        <v>4.5808871035351437</v>
      </c>
      <c r="J498" s="186" t="s">
        <v>1241</v>
      </c>
      <c r="K498" s="186" t="s">
        <v>941</v>
      </c>
    </row>
    <row r="499" spans="1:11" x14ac:dyDescent="0.45">
      <c r="A499" s="186" t="s">
        <v>336</v>
      </c>
      <c r="B499" s="186" t="s">
        <v>1019</v>
      </c>
      <c r="C499" s="186" t="s">
        <v>1074</v>
      </c>
      <c r="D499" s="186" t="s">
        <v>1075</v>
      </c>
      <c r="E499" s="186" t="s">
        <v>941</v>
      </c>
      <c r="F499" s="186">
        <v>2025</v>
      </c>
      <c r="G499" s="186" t="s">
        <v>1013</v>
      </c>
      <c r="H499" s="186">
        <v>0.51686553862235596</v>
      </c>
      <c r="I499" s="186">
        <v>0.60300979505941532</v>
      </c>
      <c r="J499" s="186" t="s">
        <v>1241</v>
      </c>
      <c r="K499" s="186" t="s">
        <v>941</v>
      </c>
    </row>
    <row r="500" spans="1:11" x14ac:dyDescent="0.45">
      <c r="A500" s="186" t="s">
        <v>336</v>
      </c>
      <c r="B500" s="186" t="s">
        <v>1019</v>
      </c>
      <c r="C500" s="186" t="s">
        <v>1074</v>
      </c>
      <c r="D500" s="186" t="s">
        <v>1075</v>
      </c>
      <c r="E500" s="186" t="s">
        <v>941</v>
      </c>
      <c r="F500" s="186">
        <v>2025</v>
      </c>
      <c r="G500" s="186" t="s">
        <v>1013</v>
      </c>
      <c r="H500" s="186">
        <v>3.9771927256785702</v>
      </c>
      <c r="I500" s="186">
        <v>4.6400581799583325</v>
      </c>
      <c r="J500" s="186" t="s">
        <v>1241</v>
      </c>
      <c r="K500" s="186" t="s">
        <v>941</v>
      </c>
    </row>
    <row r="501" spans="1:11" x14ac:dyDescent="0.45">
      <c r="A501" s="186" t="s">
        <v>336</v>
      </c>
      <c r="B501" s="186" t="s">
        <v>1019</v>
      </c>
      <c r="C501" s="186" t="s">
        <v>1074</v>
      </c>
      <c r="D501" s="186" t="s">
        <v>1075</v>
      </c>
      <c r="E501" s="186" t="s">
        <v>941</v>
      </c>
      <c r="F501" s="186">
        <v>2026</v>
      </c>
      <c r="G501" s="186" t="s">
        <v>1013</v>
      </c>
      <c r="H501" s="186">
        <v>0.52481731613962301</v>
      </c>
      <c r="I501" s="186">
        <v>0.61228686882956018</v>
      </c>
      <c r="J501" s="186" t="s">
        <v>1241</v>
      </c>
      <c r="K501" s="186" t="s">
        <v>941</v>
      </c>
    </row>
    <row r="502" spans="1:11" x14ac:dyDescent="0.45">
      <c r="A502" s="186" t="s">
        <v>336</v>
      </c>
      <c r="B502" s="186" t="s">
        <v>1019</v>
      </c>
      <c r="C502" s="186" t="s">
        <v>1074</v>
      </c>
      <c r="D502" s="186" t="s">
        <v>1075</v>
      </c>
      <c r="E502" s="186" t="s">
        <v>941</v>
      </c>
      <c r="F502" s="186">
        <v>2026</v>
      </c>
      <c r="G502" s="186" t="s">
        <v>1013</v>
      </c>
      <c r="H502" s="186">
        <v>4.0313648685715799</v>
      </c>
      <c r="I502" s="186">
        <v>4.7032590133335104</v>
      </c>
      <c r="J502" s="186" t="s">
        <v>1241</v>
      </c>
      <c r="K502" s="186" t="s">
        <v>941</v>
      </c>
    </row>
    <row r="503" spans="1:11" x14ac:dyDescent="0.45">
      <c r="A503" s="186" t="s">
        <v>336</v>
      </c>
      <c r="B503" s="186" t="s">
        <v>1019</v>
      </c>
      <c r="C503" s="186" t="s">
        <v>1074</v>
      </c>
      <c r="D503" s="186" t="s">
        <v>1075</v>
      </c>
      <c r="E503" s="186" t="s">
        <v>941</v>
      </c>
      <c r="F503" s="186">
        <v>2027</v>
      </c>
      <c r="G503" s="186" t="s">
        <v>1013</v>
      </c>
      <c r="H503" s="186">
        <v>0.53276909365688996</v>
      </c>
      <c r="I503" s="186">
        <v>0.62156394259970504</v>
      </c>
      <c r="J503" s="186" t="s">
        <v>1241</v>
      </c>
      <c r="K503" s="186" t="s">
        <v>941</v>
      </c>
    </row>
    <row r="504" spans="1:11" x14ac:dyDescent="0.45">
      <c r="A504" s="186" t="s">
        <v>336</v>
      </c>
      <c r="B504" s="186" t="s">
        <v>1019</v>
      </c>
      <c r="C504" s="186" t="s">
        <v>1074</v>
      </c>
      <c r="D504" s="186" t="s">
        <v>1075</v>
      </c>
      <c r="E504" s="186" t="s">
        <v>941</v>
      </c>
      <c r="F504" s="186">
        <v>2027</v>
      </c>
      <c r="G504" s="186" t="s">
        <v>1013</v>
      </c>
      <c r="H504" s="186">
        <v>4.0855370114645897</v>
      </c>
      <c r="I504" s="186">
        <v>4.7664598467086883</v>
      </c>
      <c r="J504" s="186" t="s">
        <v>1241</v>
      </c>
      <c r="K504" s="186" t="s">
        <v>941</v>
      </c>
    </row>
    <row r="505" spans="1:11" x14ac:dyDescent="0.45">
      <c r="A505" s="186" t="s">
        <v>336</v>
      </c>
      <c r="B505" s="186" t="s">
        <v>1019</v>
      </c>
      <c r="C505" s="186" t="s">
        <v>1074</v>
      </c>
      <c r="D505" s="186" t="s">
        <v>1075</v>
      </c>
      <c r="E505" s="186" t="s">
        <v>941</v>
      </c>
      <c r="F505" s="186">
        <v>2028</v>
      </c>
      <c r="G505" s="186" t="s">
        <v>1013</v>
      </c>
      <c r="H505" s="186">
        <v>0.54072087117415701</v>
      </c>
      <c r="I505" s="186">
        <v>0.63084101636984991</v>
      </c>
      <c r="J505" s="186" t="s">
        <v>1241</v>
      </c>
      <c r="K505" s="186" t="s">
        <v>941</v>
      </c>
    </row>
    <row r="506" spans="1:11" x14ac:dyDescent="0.45">
      <c r="A506" s="186" t="s">
        <v>336</v>
      </c>
      <c r="B506" s="186" t="s">
        <v>1019</v>
      </c>
      <c r="C506" s="186" t="s">
        <v>1074</v>
      </c>
      <c r="D506" s="186" t="s">
        <v>1075</v>
      </c>
      <c r="E506" s="186" t="s">
        <v>941</v>
      </c>
      <c r="F506" s="186">
        <v>2028</v>
      </c>
      <c r="G506" s="186" t="s">
        <v>1013</v>
      </c>
      <c r="H506" s="186">
        <v>4.1397091543576003</v>
      </c>
      <c r="I506" s="186">
        <v>4.8296606800838671</v>
      </c>
      <c r="J506" s="186" t="s">
        <v>1241</v>
      </c>
      <c r="K506" s="186" t="s">
        <v>941</v>
      </c>
    </row>
    <row r="507" spans="1:11" x14ac:dyDescent="0.45">
      <c r="A507" s="186" t="s">
        <v>336</v>
      </c>
      <c r="B507" s="186" t="s">
        <v>1019</v>
      </c>
      <c r="C507" s="186" t="s">
        <v>1074</v>
      </c>
      <c r="D507" s="186" t="s">
        <v>1075</v>
      </c>
      <c r="E507" s="186" t="s">
        <v>941</v>
      </c>
      <c r="F507" s="186">
        <v>2029</v>
      </c>
      <c r="G507" s="186" t="s">
        <v>1013</v>
      </c>
      <c r="H507" s="186">
        <v>0.54867264869142396</v>
      </c>
      <c r="I507" s="186">
        <v>0.64011809013999466</v>
      </c>
      <c r="J507" s="186" t="s">
        <v>1241</v>
      </c>
      <c r="K507" s="186" t="s">
        <v>941</v>
      </c>
    </row>
    <row r="508" spans="1:11" x14ac:dyDescent="0.45">
      <c r="A508" s="186" t="s">
        <v>336</v>
      </c>
      <c r="B508" s="186" t="s">
        <v>1019</v>
      </c>
      <c r="C508" s="186" t="s">
        <v>1074</v>
      </c>
      <c r="D508" s="186" t="s">
        <v>1075</v>
      </c>
      <c r="E508" s="186" t="s">
        <v>941</v>
      </c>
      <c r="F508" s="186">
        <v>2029</v>
      </c>
      <c r="G508" s="186" t="s">
        <v>1013</v>
      </c>
      <c r="H508" s="186">
        <v>4.1938812972506101</v>
      </c>
      <c r="I508" s="186">
        <v>4.8928615134590459</v>
      </c>
      <c r="J508" s="186" t="s">
        <v>1241</v>
      </c>
      <c r="K508" s="186" t="s">
        <v>941</v>
      </c>
    </row>
    <row r="509" spans="1:11" x14ac:dyDescent="0.45">
      <c r="A509" s="186" t="s">
        <v>336</v>
      </c>
      <c r="B509" s="186" t="s">
        <v>1019</v>
      </c>
      <c r="C509" s="186" t="s">
        <v>1074</v>
      </c>
      <c r="D509" s="186" t="s">
        <v>1075</v>
      </c>
      <c r="E509" s="186" t="s">
        <v>941</v>
      </c>
      <c r="F509" s="186">
        <v>2030</v>
      </c>
      <c r="G509" s="186" t="s">
        <v>1013</v>
      </c>
      <c r="H509" s="186">
        <v>0.55662442620869101</v>
      </c>
      <c r="I509" s="186">
        <v>0.64939516391013952</v>
      </c>
      <c r="J509" s="186" t="s">
        <v>1241</v>
      </c>
      <c r="K509" s="186" t="s">
        <v>941</v>
      </c>
    </row>
    <row r="510" spans="1:11" x14ac:dyDescent="0.45">
      <c r="A510" s="186" t="s">
        <v>336</v>
      </c>
      <c r="B510" s="186" t="s">
        <v>1019</v>
      </c>
      <c r="C510" s="186" t="s">
        <v>1074</v>
      </c>
      <c r="D510" s="186" t="s">
        <v>1075</v>
      </c>
      <c r="E510" s="186" t="s">
        <v>941</v>
      </c>
      <c r="F510" s="186">
        <v>2030</v>
      </c>
      <c r="G510" s="186" t="s">
        <v>1013</v>
      </c>
      <c r="H510" s="186">
        <v>4.2480534401436101</v>
      </c>
      <c r="I510" s="186">
        <v>4.9560623468342122</v>
      </c>
      <c r="J510" s="186" t="s">
        <v>1241</v>
      </c>
      <c r="K510" s="186" t="s">
        <v>941</v>
      </c>
    </row>
    <row r="511" spans="1:11" x14ac:dyDescent="0.45">
      <c r="A511" s="186" t="s">
        <v>336</v>
      </c>
      <c r="B511" s="186" t="s">
        <v>1019</v>
      </c>
      <c r="C511" s="186" t="s">
        <v>1074</v>
      </c>
      <c r="D511" s="186" t="s">
        <v>1075</v>
      </c>
      <c r="E511" s="186" t="s">
        <v>941</v>
      </c>
      <c r="F511" s="186">
        <v>2031</v>
      </c>
      <c r="G511" s="186" t="s">
        <v>1013</v>
      </c>
      <c r="H511" s="186">
        <v>0.56457620372595796</v>
      </c>
      <c r="I511" s="186">
        <v>0.65867223768028438</v>
      </c>
      <c r="J511" s="186" t="s">
        <v>1241</v>
      </c>
      <c r="K511" s="186" t="s">
        <v>941</v>
      </c>
    </row>
    <row r="512" spans="1:11" x14ac:dyDescent="0.45">
      <c r="A512" s="186" t="s">
        <v>336</v>
      </c>
      <c r="B512" s="186" t="s">
        <v>1019</v>
      </c>
      <c r="C512" s="186" t="s">
        <v>1074</v>
      </c>
      <c r="D512" s="186" t="s">
        <v>1075</v>
      </c>
      <c r="E512" s="186" t="s">
        <v>941</v>
      </c>
      <c r="F512" s="186">
        <v>2031</v>
      </c>
      <c r="G512" s="186" t="s">
        <v>1013</v>
      </c>
      <c r="H512" s="186">
        <v>4.3059148951570396</v>
      </c>
      <c r="I512" s="186">
        <v>5.0235673776832135</v>
      </c>
      <c r="J512" s="186" t="s">
        <v>1241</v>
      </c>
      <c r="K512" s="186" t="s">
        <v>941</v>
      </c>
    </row>
    <row r="513" spans="1:11" x14ac:dyDescent="0.45">
      <c r="A513" s="186" t="s">
        <v>336</v>
      </c>
      <c r="B513" s="186" t="s">
        <v>1019</v>
      </c>
      <c r="C513" s="186" t="s">
        <v>1074</v>
      </c>
      <c r="D513" s="186" t="s">
        <v>1075</v>
      </c>
      <c r="E513" s="186" t="s">
        <v>941</v>
      </c>
      <c r="F513" s="186">
        <v>2032</v>
      </c>
      <c r="G513" s="186" t="s">
        <v>1013</v>
      </c>
      <c r="H513" s="186">
        <v>0.57252798124322501</v>
      </c>
      <c r="I513" s="186">
        <v>0.66794931145042924</v>
      </c>
      <c r="J513" s="186" t="s">
        <v>1241</v>
      </c>
      <c r="K513" s="186" t="s">
        <v>941</v>
      </c>
    </row>
    <row r="514" spans="1:11" x14ac:dyDescent="0.45">
      <c r="A514" s="186" t="s">
        <v>336</v>
      </c>
      <c r="B514" s="186" t="s">
        <v>1019</v>
      </c>
      <c r="C514" s="186" t="s">
        <v>1074</v>
      </c>
      <c r="D514" s="186" t="s">
        <v>1075</v>
      </c>
      <c r="E514" s="186" t="s">
        <v>941</v>
      </c>
      <c r="F514" s="186">
        <v>2032</v>
      </c>
      <c r="G514" s="186" t="s">
        <v>1013</v>
      </c>
      <c r="H514" s="186">
        <v>4.3637763501704798</v>
      </c>
      <c r="I514" s="186">
        <v>5.0910724085322272</v>
      </c>
      <c r="J514" s="186" t="s">
        <v>1241</v>
      </c>
      <c r="K514" s="186" t="s">
        <v>941</v>
      </c>
    </row>
    <row r="515" spans="1:11" x14ac:dyDescent="0.45">
      <c r="A515" s="186" t="s">
        <v>336</v>
      </c>
      <c r="B515" s="186" t="s">
        <v>1019</v>
      </c>
      <c r="C515" s="186" t="s">
        <v>1074</v>
      </c>
      <c r="D515" s="186" t="s">
        <v>1075</v>
      </c>
      <c r="E515" s="186" t="s">
        <v>941</v>
      </c>
      <c r="F515" s="186">
        <v>2033</v>
      </c>
      <c r="G515" s="186" t="s">
        <v>1013</v>
      </c>
      <c r="H515" s="186">
        <v>0.58047975876049196</v>
      </c>
      <c r="I515" s="186">
        <v>0.67722638522057399</v>
      </c>
      <c r="J515" s="186" t="s">
        <v>1241</v>
      </c>
      <c r="K515" s="186" t="s">
        <v>941</v>
      </c>
    </row>
    <row r="516" spans="1:11" x14ac:dyDescent="0.45">
      <c r="A516" s="186" t="s">
        <v>336</v>
      </c>
      <c r="B516" s="186" t="s">
        <v>1019</v>
      </c>
      <c r="C516" s="186" t="s">
        <v>1074</v>
      </c>
      <c r="D516" s="186" t="s">
        <v>1075</v>
      </c>
      <c r="E516" s="186" t="s">
        <v>941</v>
      </c>
      <c r="F516" s="186">
        <v>2033</v>
      </c>
      <c r="G516" s="186" t="s">
        <v>1013</v>
      </c>
      <c r="H516" s="186">
        <v>4.4216378051839103</v>
      </c>
      <c r="I516" s="186">
        <v>5.1585774393812294</v>
      </c>
      <c r="J516" s="186" t="s">
        <v>1241</v>
      </c>
      <c r="K516" s="186" t="s">
        <v>941</v>
      </c>
    </row>
    <row r="517" spans="1:11" x14ac:dyDescent="0.45">
      <c r="A517" s="186" t="s">
        <v>336</v>
      </c>
      <c r="B517" s="186" t="s">
        <v>1019</v>
      </c>
      <c r="C517" s="186" t="s">
        <v>1074</v>
      </c>
      <c r="D517" s="186" t="s">
        <v>1075</v>
      </c>
      <c r="E517" s="186" t="s">
        <v>941</v>
      </c>
      <c r="F517" s="186">
        <v>2034</v>
      </c>
      <c r="G517" s="186" t="s">
        <v>1013</v>
      </c>
      <c r="H517" s="186">
        <v>0.58843153627775902</v>
      </c>
      <c r="I517" s="186">
        <v>0.68650345899071885</v>
      </c>
      <c r="J517" s="186" t="s">
        <v>1241</v>
      </c>
      <c r="K517" s="186" t="s">
        <v>941</v>
      </c>
    </row>
    <row r="518" spans="1:11" x14ac:dyDescent="0.45">
      <c r="A518" s="186" t="s">
        <v>336</v>
      </c>
      <c r="B518" s="186" t="s">
        <v>1019</v>
      </c>
      <c r="C518" s="186" t="s">
        <v>1074</v>
      </c>
      <c r="D518" s="186" t="s">
        <v>1075</v>
      </c>
      <c r="E518" s="186" t="s">
        <v>941</v>
      </c>
      <c r="F518" s="186">
        <v>2034</v>
      </c>
      <c r="G518" s="186" t="s">
        <v>1013</v>
      </c>
      <c r="H518" s="186">
        <v>4.4794992601973398</v>
      </c>
      <c r="I518" s="186">
        <v>5.2260824702302298</v>
      </c>
      <c r="J518" s="186" t="s">
        <v>1241</v>
      </c>
      <c r="K518" s="186" t="s">
        <v>941</v>
      </c>
    </row>
    <row r="519" spans="1:11" x14ac:dyDescent="0.45">
      <c r="A519" s="186" t="s">
        <v>336</v>
      </c>
      <c r="B519" s="186" t="s">
        <v>1019</v>
      </c>
      <c r="C519" s="186" t="s">
        <v>1074</v>
      </c>
      <c r="D519" s="186" t="s">
        <v>1075</v>
      </c>
      <c r="E519" s="186" t="s">
        <v>941</v>
      </c>
      <c r="F519" s="186">
        <v>2035</v>
      </c>
      <c r="G519" s="186" t="s">
        <v>1013</v>
      </c>
      <c r="H519" s="186">
        <v>0.59638331379502596</v>
      </c>
      <c r="I519" s="186">
        <v>0.69578053276086371</v>
      </c>
      <c r="J519" s="186" t="s">
        <v>1241</v>
      </c>
      <c r="K519" s="186" t="s">
        <v>941</v>
      </c>
    </row>
    <row r="520" spans="1:11" x14ac:dyDescent="0.45">
      <c r="A520" s="186" t="s">
        <v>336</v>
      </c>
      <c r="B520" s="186" t="s">
        <v>1019</v>
      </c>
      <c r="C520" s="186" t="s">
        <v>1074</v>
      </c>
      <c r="D520" s="186" t="s">
        <v>1075</v>
      </c>
      <c r="E520" s="186" t="s">
        <v>941</v>
      </c>
      <c r="F520" s="186">
        <v>2035</v>
      </c>
      <c r="G520" s="186" t="s">
        <v>1013</v>
      </c>
      <c r="H520" s="186">
        <v>4.5373607152107702</v>
      </c>
      <c r="I520" s="186">
        <v>5.2935875010792319</v>
      </c>
      <c r="J520" s="186" t="s">
        <v>1241</v>
      </c>
      <c r="K520" s="186" t="s">
        <v>941</v>
      </c>
    </row>
    <row r="521" spans="1:11" x14ac:dyDescent="0.45">
      <c r="A521" s="186" t="s">
        <v>336</v>
      </c>
      <c r="B521" s="186" t="s">
        <v>1019</v>
      </c>
      <c r="C521" s="186" t="s">
        <v>1074</v>
      </c>
      <c r="D521" s="186" t="s">
        <v>1075</v>
      </c>
      <c r="E521" s="186" t="s">
        <v>941</v>
      </c>
      <c r="F521" s="186">
        <v>2036</v>
      </c>
      <c r="G521" s="186" t="s">
        <v>1013</v>
      </c>
      <c r="H521" s="186">
        <v>0.60831098007092699</v>
      </c>
      <c r="I521" s="186">
        <v>0.70969614341608156</v>
      </c>
      <c r="J521" s="186" t="s">
        <v>1241</v>
      </c>
      <c r="K521" s="186" t="s">
        <v>941</v>
      </c>
    </row>
    <row r="522" spans="1:11" x14ac:dyDescent="0.45">
      <c r="A522" s="186" t="s">
        <v>336</v>
      </c>
      <c r="B522" s="186" t="s">
        <v>1019</v>
      </c>
      <c r="C522" s="186" t="s">
        <v>1074</v>
      </c>
      <c r="D522" s="186" t="s">
        <v>1075</v>
      </c>
      <c r="E522" s="186" t="s">
        <v>941</v>
      </c>
      <c r="F522" s="186">
        <v>2036</v>
      </c>
      <c r="G522" s="186" t="s">
        <v>1013</v>
      </c>
      <c r="H522" s="186">
        <v>4.5991627373844803</v>
      </c>
      <c r="I522" s="186">
        <v>5.3656898602818943</v>
      </c>
      <c r="J522" s="186" t="s">
        <v>1241</v>
      </c>
      <c r="K522" s="186" t="s">
        <v>941</v>
      </c>
    </row>
    <row r="523" spans="1:11" x14ac:dyDescent="0.45">
      <c r="A523" s="186" t="s">
        <v>336</v>
      </c>
      <c r="B523" s="186" t="s">
        <v>1019</v>
      </c>
      <c r="C523" s="186" t="s">
        <v>1074</v>
      </c>
      <c r="D523" s="186" t="s">
        <v>1075</v>
      </c>
      <c r="E523" s="186" t="s">
        <v>941</v>
      </c>
      <c r="F523" s="186">
        <v>2037</v>
      </c>
      <c r="G523" s="186" t="s">
        <v>1013</v>
      </c>
      <c r="H523" s="186">
        <v>0.62023864634682702</v>
      </c>
      <c r="I523" s="186">
        <v>0.72361175407129819</v>
      </c>
      <c r="J523" s="186" t="s">
        <v>1241</v>
      </c>
      <c r="K523" s="186" t="s">
        <v>941</v>
      </c>
    </row>
    <row r="524" spans="1:11" x14ac:dyDescent="0.45">
      <c r="A524" s="186" t="s">
        <v>336</v>
      </c>
      <c r="B524" s="186" t="s">
        <v>1019</v>
      </c>
      <c r="C524" s="186" t="s">
        <v>1074</v>
      </c>
      <c r="D524" s="186" t="s">
        <v>1075</v>
      </c>
      <c r="E524" s="186" t="s">
        <v>941</v>
      </c>
      <c r="F524" s="186">
        <v>2037</v>
      </c>
      <c r="G524" s="186" t="s">
        <v>1013</v>
      </c>
      <c r="H524" s="186">
        <v>4.6609647595581896</v>
      </c>
      <c r="I524" s="186">
        <v>5.4377922194845549</v>
      </c>
      <c r="J524" s="186" t="s">
        <v>1241</v>
      </c>
      <c r="K524" s="186" t="s">
        <v>941</v>
      </c>
    </row>
    <row r="525" spans="1:11" x14ac:dyDescent="0.45">
      <c r="A525" s="186" t="s">
        <v>336</v>
      </c>
      <c r="B525" s="186" t="s">
        <v>1019</v>
      </c>
      <c r="C525" s="186" t="s">
        <v>1074</v>
      </c>
      <c r="D525" s="186" t="s">
        <v>1075</v>
      </c>
      <c r="E525" s="186" t="s">
        <v>941</v>
      </c>
      <c r="F525" s="186">
        <v>2038</v>
      </c>
      <c r="G525" s="186" t="s">
        <v>1013</v>
      </c>
      <c r="H525" s="186">
        <v>0.63216631262272704</v>
      </c>
      <c r="I525" s="186">
        <v>0.73752736472651492</v>
      </c>
      <c r="J525" s="186" t="s">
        <v>1241</v>
      </c>
      <c r="K525" s="186" t="s">
        <v>941</v>
      </c>
    </row>
    <row r="526" spans="1:11" x14ac:dyDescent="0.45">
      <c r="A526" s="186" t="s">
        <v>336</v>
      </c>
      <c r="B526" s="186" t="s">
        <v>1019</v>
      </c>
      <c r="C526" s="186" t="s">
        <v>1074</v>
      </c>
      <c r="D526" s="186" t="s">
        <v>1075</v>
      </c>
      <c r="E526" s="186" t="s">
        <v>941</v>
      </c>
      <c r="F526" s="186">
        <v>2038</v>
      </c>
      <c r="G526" s="186" t="s">
        <v>1013</v>
      </c>
      <c r="H526" s="186">
        <v>4.7227667817319103</v>
      </c>
      <c r="I526" s="186">
        <v>5.5098945786872289</v>
      </c>
      <c r="J526" s="186" t="s">
        <v>1241</v>
      </c>
      <c r="K526" s="186" t="s">
        <v>941</v>
      </c>
    </row>
    <row r="527" spans="1:11" x14ac:dyDescent="0.45">
      <c r="A527" s="186" t="s">
        <v>336</v>
      </c>
      <c r="B527" s="186" t="s">
        <v>1019</v>
      </c>
      <c r="C527" s="186" t="s">
        <v>1074</v>
      </c>
      <c r="D527" s="186" t="s">
        <v>1075</v>
      </c>
      <c r="E527" s="186" t="s">
        <v>941</v>
      </c>
      <c r="F527" s="186">
        <v>2039</v>
      </c>
      <c r="G527" s="186" t="s">
        <v>1013</v>
      </c>
      <c r="H527" s="186">
        <v>0.64409397889862796</v>
      </c>
      <c r="I527" s="186">
        <v>0.75144297538173266</v>
      </c>
      <c r="J527" s="186" t="s">
        <v>1241</v>
      </c>
      <c r="K527" s="186" t="s">
        <v>941</v>
      </c>
    </row>
    <row r="528" spans="1:11" x14ac:dyDescent="0.45">
      <c r="A528" s="186" t="s">
        <v>336</v>
      </c>
      <c r="B528" s="186" t="s">
        <v>1019</v>
      </c>
      <c r="C528" s="186" t="s">
        <v>1074</v>
      </c>
      <c r="D528" s="186" t="s">
        <v>1075</v>
      </c>
      <c r="E528" s="186" t="s">
        <v>941</v>
      </c>
      <c r="F528" s="186">
        <v>2039</v>
      </c>
      <c r="G528" s="186" t="s">
        <v>1013</v>
      </c>
      <c r="H528" s="186">
        <v>4.7845688039056196</v>
      </c>
      <c r="I528" s="186">
        <v>5.5819969378898895</v>
      </c>
      <c r="J528" s="186" t="s">
        <v>1241</v>
      </c>
      <c r="K528" s="186" t="s">
        <v>941</v>
      </c>
    </row>
    <row r="529" spans="1:11" x14ac:dyDescent="0.45">
      <c r="A529" s="186" t="s">
        <v>336</v>
      </c>
      <c r="B529" s="186" t="s">
        <v>1019</v>
      </c>
      <c r="C529" s="186" t="s">
        <v>1074</v>
      </c>
      <c r="D529" s="186" t="s">
        <v>1075</v>
      </c>
      <c r="E529" s="186" t="s">
        <v>941</v>
      </c>
      <c r="F529" s="186">
        <v>2040</v>
      </c>
      <c r="G529" s="186" t="s">
        <v>1013</v>
      </c>
      <c r="H529" s="186">
        <v>0.65602164517452899</v>
      </c>
      <c r="I529" s="186">
        <v>0.76535858603695051</v>
      </c>
      <c r="J529" s="186" t="s">
        <v>1241</v>
      </c>
      <c r="K529" s="186" t="s">
        <v>941</v>
      </c>
    </row>
    <row r="530" spans="1:11" x14ac:dyDescent="0.45">
      <c r="A530" s="186" t="s">
        <v>336</v>
      </c>
      <c r="B530" s="186" t="s">
        <v>1019</v>
      </c>
      <c r="C530" s="186" t="s">
        <v>1074</v>
      </c>
      <c r="D530" s="186" t="s">
        <v>1075</v>
      </c>
      <c r="E530" s="186" t="s">
        <v>941</v>
      </c>
      <c r="F530" s="186">
        <v>2040</v>
      </c>
      <c r="G530" s="186" t="s">
        <v>1013</v>
      </c>
      <c r="H530" s="186">
        <v>4.8463708260793297</v>
      </c>
      <c r="I530" s="186">
        <v>5.6540992970925519</v>
      </c>
      <c r="J530" s="186" t="s">
        <v>1241</v>
      </c>
      <c r="K530" s="186" t="s">
        <v>941</v>
      </c>
    </row>
    <row r="531" spans="1:11" x14ac:dyDescent="0.45">
      <c r="A531" s="186" t="s">
        <v>336</v>
      </c>
      <c r="B531" s="186" t="s">
        <v>1019</v>
      </c>
      <c r="C531" s="186" t="s">
        <v>1074</v>
      </c>
      <c r="D531" s="186" t="s">
        <v>1075</v>
      </c>
      <c r="E531" s="186" t="s">
        <v>941</v>
      </c>
      <c r="F531" s="186">
        <v>2041</v>
      </c>
      <c r="G531" s="186" t="s">
        <v>1013</v>
      </c>
      <c r="H531" s="186">
        <v>0.65602164517452799</v>
      </c>
      <c r="I531" s="186">
        <v>0.7653585860369494</v>
      </c>
      <c r="J531" s="186" t="s">
        <v>1241</v>
      </c>
      <c r="K531" s="186" t="s">
        <v>941</v>
      </c>
    </row>
    <row r="532" spans="1:11" x14ac:dyDescent="0.45">
      <c r="A532" s="186" t="s">
        <v>336</v>
      </c>
      <c r="B532" s="186" t="s">
        <v>1019</v>
      </c>
      <c r="C532" s="186" t="s">
        <v>1074</v>
      </c>
      <c r="D532" s="186" t="s">
        <v>1075</v>
      </c>
      <c r="E532" s="186" t="s">
        <v>941</v>
      </c>
      <c r="F532" s="186">
        <v>2041</v>
      </c>
      <c r="G532" s="186" t="s">
        <v>1013</v>
      </c>
      <c r="H532" s="186">
        <v>4.9123817817988797</v>
      </c>
      <c r="I532" s="186">
        <v>5.73111207876536</v>
      </c>
      <c r="J532" s="186" t="s">
        <v>1241</v>
      </c>
      <c r="K532" s="186" t="s">
        <v>941</v>
      </c>
    </row>
    <row r="533" spans="1:11" x14ac:dyDescent="0.45">
      <c r="A533" s="186" t="s">
        <v>336</v>
      </c>
      <c r="B533" s="186" t="s">
        <v>1019</v>
      </c>
      <c r="C533" s="186" t="s">
        <v>1074</v>
      </c>
      <c r="D533" s="186" t="s">
        <v>1075</v>
      </c>
      <c r="E533" s="186" t="s">
        <v>941</v>
      </c>
      <c r="F533" s="186">
        <v>2042</v>
      </c>
      <c r="G533" s="186" t="s">
        <v>1013</v>
      </c>
      <c r="H533" s="186">
        <v>0.65602164517452799</v>
      </c>
      <c r="I533" s="186">
        <v>0.7653585860369494</v>
      </c>
      <c r="J533" s="186" t="s">
        <v>1241</v>
      </c>
      <c r="K533" s="186" t="s">
        <v>941</v>
      </c>
    </row>
    <row r="534" spans="1:11" x14ac:dyDescent="0.45">
      <c r="A534" s="186" t="s">
        <v>336</v>
      </c>
      <c r="B534" s="186" t="s">
        <v>1019</v>
      </c>
      <c r="C534" s="186" t="s">
        <v>1074</v>
      </c>
      <c r="D534" s="186" t="s">
        <v>1075</v>
      </c>
      <c r="E534" s="186" t="s">
        <v>941</v>
      </c>
      <c r="F534" s="186">
        <v>2042</v>
      </c>
      <c r="G534" s="186" t="s">
        <v>1013</v>
      </c>
      <c r="H534" s="186">
        <v>4.9783927375184298</v>
      </c>
      <c r="I534" s="186">
        <v>5.8081248604381681</v>
      </c>
      <c r="J534" s="186" t="s">
        <v>1241</v>
      </c>
      <c r="K534" s="186" t="s">
        <v>941</v>
      </c>
    </row>
    <row r="535" spans="1:11" x14ac:dyDescent="0.45">
      <c r="A535" s="186" t="s">
        <v>336</v>
      </c>
      <c r="B535" s="186" t="s">
        <v>1019</v>
      </c>
      <c r="C535" s="186" t="s">
        <v>1074</v>
      </c>
      <c r="D535" s="186" t="s">
        <v>1075</v>
      </c>
      <c r="E535" s="186" t="s">
        <v>941</v>
      </c>
      <c r="F535" s="186">
        <v>2043</v>
      </c>
      <c r="G535" s="186" t="s">
        <v>1013</v>
      </c>
      <c r="H535" s="186">
        <v>0.65602164517452799</v>
      </c>
      <c r="I535" s="186">
        <v>0.7653585860369494</v>
      </c>
      <c r="J535" s="186" t="s">
        <v>1241</v>
      </c>
      <c r="K535" s="186" t="s">
        <v>941</v>
      </c>
    </row>
    <row r="536" spans="1:11" x14ac:dyDescent="0.45">
      <c r="A536" s="186" t="s">
        <v>336</v>
      </c>
      <c r="B536" s="186" t="s">
        <v>1019</v>
      </c>
      <c r="C536" s="186" t="s">
        <v>1074</v>
      </c>
      <c r="D536" s="186" t="s">
        <v>1075</v>
      </c>
      <c r="E536" s="186" t="s">
        <v>941</v>
      </c>
      <c r="F536" s="186">
        <v>2043</v>
      </c>
      <c r="G536" s="186" t="s">
        <v>1013</v>
      </c>
      <c r="H536" s="186">
        <v>5.0444036932379799</v>
      </c>
      <c r="I536" s="186">
        <v>5.8851376421109771</v>
      </c>
      <c r="J536" s="186" t="s">
        <v>1241</v>
      </c>
      <c r="K536" s="186" t="s">
        <v>941</v>
      </c>
    </row>
    <row r="537" spans="1:11" x14ac:dyDescent="0.45">
      <c r="A537" s="186" t="s">
        <v>336</v>
      </c>
      <c r="B537" s="186" t="s">
        <v>1019</v>
      </c>
      <c r="C537" s="186" t="s">
        <v>1074</v>
      </c>
      <c r="D537" s="186" t="s">
        <v>1075</v>
      </c>
      <c r="E537" s="186" t="s">
        <v>941</v>
      </c>
      <c r="F537" s="186">
        <v>2044</v>
      </c>
      <c r="G537" s="186" t="s">
        <v>1013</v>
      </c>
      <c r="H537" s="186">
        <v>0.65602164517452899</v>
      </c>
      <c r="I537" s="186">
        <v>0.76535858603695051</v>
      </c>
      <c r="J537" s="186" t="s">
        <v>1241</v>
      </c>
      <c r="K537" s="186" t="s">
        <v>941</v>
      </c>
    </row>
    <row r="538" spans="1:11" x14ac:dyDescent="0.45">
      <c r="A538" s="186" t="s">
        <v>336</v>
      </c>
      <c r="B538" s="186" t="s">
        <v>1019</v>
      </c>
      <c r="C538" s="186" t="s">
        <v>1074</v>
      </c>
      <c r="D538" s="186" t="s">
        <v>1075</v>
      </c>
      <c r="E538" s="186" t="s">
        <v>941</v>
      </c>
      <c r="F538" s="186">
        <v>2044</v>
      </c>
      <c r="G538" s="186" t="s">
        <v>1013</v>
      </c>
      <c r="H538" s="186">
        <v>5.1104146489575202</v>
      </c>
      <c r="I538" s="186">
        <v>5.9621504237837737</v>
      </c>
      <c r="J538" s="186" t="s">
        <v>1241</v>
      </c>
      <c r="K538" s="186" t="s">
        <v>941</v>
      </c>
    </row>
    <row r="539" spans="1:11" x14ac:dyDescent="0.45">
      <c r="A539" s="186" t="s">
        <v>336</v>
      </c>
      <c r="B539" s="186" t="s">
        <v>1019</v>
      </c>
      <c r="C539" s="186" t="s">
        <v>1074</v>
      </c>
      <c r="D539" s="186" t="s">
        <v>1075</v>
      </c>
      <c r="E539" s="186" t="s">
        <v>941</v>
      </c>
      <c r="F539" s="186">
        <v>2045</v>
      </c>
      <c r="G539" s="186" t="s">
        <v>1013</v>
      </c>
      <c r="H539" s="186">
        <v>0.65602164517452899</v>
      </c>
      <c r="I539" s="186">
        <v>0.76535858603695051</v>
      </c>
      <c r="J539" s="186" t="s">
        <v>1241</v>
      </c>
      <c r="K539" s="186" t="s">
        <v>941</v>
      </c>
    </row>
    <row r="540" spans="1:11" x14ac:dyDescent="0.45">
      <c r="A540" s="186" t="s">
        <v>336</v>
      </c>
      <c r="B540" s="186" t="s">
        <v>1019</v>
      </c>
      <c r="C540" s="186" t="s">
        <v>1074</v>
      </c>
      <c r="D540" s="186" t="s">
        <v>1075</v>
      </c>
      <c r="E540" s="186" t="s">
        <v>941</v>
      </c>
      <c r="F540" s="186">
        <v>2045</v>
      </c>
      <c r="G540" s="186" t="s">
        <v>1013</v>
      </c>
      <c r="H540" s="186">
        <v>5.1764256046770702</v>
      </c>
      <c r="I540" s="186">
        <v>6.0391632054565827</v>
      </c>
      <c r="J540" s="186" t="s">
        <v>1241</v>
      </c>
      <c r="K540" s="186" t="s">
        <v>941</v>
      </c>
    </row>
    <row r="541" spans="1:11" x14ac:dyDescent="0.45">
      <c r="A541" s="186" t="s">
        <v>336</v>
      </c>
      <c r="B541" s="186" t="s">
        <v>1019</v>
      </c>
      <c r="C541" s="186" t="s">
        <v>1074</v>
      </c>
      <c r="D541" s="186" t="s">
        <v>1075</v>
      </c>
      <c r="E541" s="186" t="s">
        <v>941</v>
      </c>
      <c r="F541" s="186">
        <v>2046</v>
      </c>
      <c r="G541" s="186" t="s">
        <v>1013</v>
      </c>
      <c r="H541" s="186">
        <v>0.65999753393316196</v>
      </c>
      <c r="I541" s="186">
        <v>0.76999712292202238</v>
      </c>
      <c r="J541" s="186" t="s">
        <v>1241</v>
      </c>
      <c r="K541" s="186" t="s">
        <v>941</v>
      </c>
    </row>
    <row r="542" spans="1:11" x14ac:dyDescent="0.45">
      <c r="A542" s="186" t="s">
        <v>336</v>
      </c>
      <c r="B542" s="186" t="s">
        <v>1019</v>
      </c>
      <c r="C542" s="186" t="s">
        <v>1074</v>
      </c>
      <c r="D542" s="186" t="s">
        <v>1075</v>
      </c>
      <c r="E542" s="186" t="s">
        <v>941</v>
      </c>
      <c r="F542" s="186">
        <v>2046</v>
      </c>
      <c r="G542" s="186" t="s">
        <v>1013</v>
      </c>
      <c r="H542" s="186">
        <v>5.2469321370161</v>
      </c>
      <c r="I542" s="186">
        <v>6.1214208265187837</v>
      </c>
      <c r="J542" s="186" t="s">
        <v>1241</v>
      </c>
      <c r="K542" s="186" t="s">
        <v>941</v>
      </c>
    </row>
    <row r="543" spans="1:11" x14ac:dyDescent="0.45">
      <c r="A543" s="186" t="s">
        <v>336</v>
      </c>
      <c r="B543" s="186" t="s">
        <v>1019</v>
      </c>
      <c r="C543" s="186" t="s">
        <v>1074</v>
      </c>
      <c r="D543" s="186" t="s">
        <v>1075</v>
      </c>
      <c r="E543" s="186" t="s">
        <v>941</v>
      </c>
      <c r="F543" s="186">
        <v>2047</v>
      </c>
      <c r="G543" s="186" t="s">
        <v>1013</v>
      </c>
      <c r="H543" s="186">
        <v>0.66397342269179505</v>
      </c>
      <c r="I543" s="186">
        <v>0.77463565980709426</v>
      </c>
      <c r="J543" s="186" t="s">
        <v>1241</v>
      </c>
      <c r="K543" s="186" t="s">
        <v>941</v>
      </c>
    </row>
    <row r="544" spans="1:11" x14ac:dyDescent="0.45">
      <c r="A544" s="186" t="s">
        <v>336</v>
      </c>
      <c r="B544" s="186" t="s">
        <v>1019</v>
      </c>
      <c r="C544" s="186" t="s">
        <v>1074</v>
      </c>
      <c r="D544" s="186" t="s">
        <v>1075</v>
      </c>
      <c r="E544" s="186" t="s">
        <v>941</v>
      </c>
      <c r="F544" s="186">
        <v>2047</v>
      </c>
      <c r="G544" s="186" t="s">
        <v>1013</v>
      </c>
      <c r="H544" s="186">
        <v>5.3174386693551199</v>
      </c>
      <c r="I544" s="186">
        <v>6.2036784475809732</v>
      </c>
      <c r="J544" s="186" t="s">
        <v>1241</v>
      </c>
      <c r="K544" s="186" t="s">
        <v>941</v>
      </c>
    </row>
    <row r="545" spans="1:11" x14ac:dyDescent="0.45">
      <c r="A545" s="186" t="s">
        <v>336</v>
      </c>
      <c r="B545" s="186" t="s">
        <v>1019</v>
      </c>
      <c r="C545" s="186" t="s">
        <v>1074</v>
      </c>
      <c r="D545" s="186" t="s">
        <v>1075</v>
      </c>
      <c r="E545" s="186" t="s">
        <v>941</v>
      </c>
      <c r="F545" s="186">
        <v>2048</v>
      </c>
      <c r="G545" s="186" t="s">
        <v>1013</v>
      </c>
      <c r="H545" s="186">
        <v>0.66794931145042902</v>
      </c>
      <c r="I545" s="186">
        <v>0.77927419669216724</v>
      </c>
      <c r="J545" s="186" t="s">
        <v>1241</v>
      </c>
      <c r="K545" s="186" t="s">
        <v>941</v>
      </c>
    </row>
    <row r="546" spans="1:11" x14ac:dyDescent="0.45">
      <c r="A546" s="186" t="s">
        <v>336</v>
      </c>
      <c r="B546" s="186" t="s">
        <v>1019</v>
      </c>
      <c r="C546" s="186" t="s">
        <v>1074</v>
      </c>
      <c r="D546" s="186" t="s">
        <v>1075</v>
      </c>
      <c r="E546" s="186" t="s">
        <v>941</v>
      </c>
      <c r="F546" s="186">
        <v>2048</v>
      </c>
      <c r="G546" s="186" t="s">
        <v>1013</v>
      </c>
      <c r="H546" s="186">
        <v>5.3879452016941496</v>
      </c>
      <c r="I546" s="186">
        <v>6.2859360686431751</v>
      </c>
      <c r="J546" s="186" t="s">
        <v>1241</v>
      </c>
      <c r="K546" s="186" t="s">
        <v>941</v>
      </c>
    </row>
    <row r="547" spans="1:11" x14ac:dyDescent="0.45">
      <c r="A547" s="186" t="s">
        <v>336</v>
      </c>
      <c r="B547" s="186" t="s">
        <v>1019</v>
      </c>
      <c r="C547" s="186" t="s">
        <v>1074</v>
      </c>
      <c r="D547" s="186" t="s">
        <v>1075</v>
      </c>
      <c r="E547" s="186" t="s">
        <v>941</v>
      </c>
      <c r="F547" s="186">
        <v>2049</v>
      </c>
      <c r="G547" s="186" t="s">
        <v>1013</v>
      </c>
      <c r="H547" s="186">
        <v>0.67192520020906299</v>
      </c>
      <c r="I547" s="186">
        <v>0.78391273357724023</v>
      </c>
      <c r="J547" s="186" t="s">
        <v>1241</v>
      </c>
      <c r="K547" s="186" t="s">
        <v>941</v>
      </c>
    </row>
    <row r="548" spans="1:11" x14ac:dyDescent="0.45">
      <c r="A548" s="186" t="s">
        <v>336</v>
      </c>
      <c r="B548" s="186" t="s">
        <v>1019</v>
      </c>
      <c r="C548" s="186" t="s">
        <v>1074</v>
      </c>
      <c r="D548" s="186" t="s">
        <v>1075</v>
      </c>
      <c r="E548" s="186" t="s">
        <v>941</v>
      </c>
      <c r="F548" s="186">
        <v>2049</v>
      </c>
      <c r="G548" s="186" t="s">
        <v>1013</v>
      </c>
      <c r="H548" s="186">
        <v>5.4584517340331704</v>
      </c>
      <c r="I548" s="186">
        <v>6.3681936897053655</v>
      </c>
      <c r="J548" s="186" t="s">
        <v>1241</v>
      </c>
      <c r="K548" s="186" t="s">
        <v>941</v>
      </c>
    </row>
    <row r="549" spans="1:11" x14ac:dyDescent="0.45">
      <c r="A549" s="186" t="s">
        <v>336</v>
      </c>
      <c r="B549" s="186" t="s">
        <v>1019</v>
      </c>
      <c r="C549" s="186" t="s">
        <v>1074</v>
      </c>
      <c r="D549" s="186" t="s">
        <v>1075</v>
      </c>
      <c r="E549" s="186" t="s">
        <v>941</v>
      </c>
      <c r="F549" s="186">
        <v>2050</v>
      </c>
      <c r="G549" s="186" t="s">
        <v>1013</v>
      </c>
      <c r="H549" s="186">
        <v>0.67590108896769596</v>
      </c>
      <c r="I549" s="186">
        <v>0.78855127046231199</v>
      </c>
      <c r="J549" s="186" t="s">
        <v>1241</v>
      </c>
      <c r="K549" s="186" t="s">
        <v>941</v>
      </c>
    </row>
    <row r="550" spans="1:11" x14ac:dyDescent="0.45">
      <c r="A550" s="186" t="s">
        <v>336</v>
      </c>
      <c r="B550" s="186" t="s">
        <v>1019</v>
      </c>
      <c r="C550" s="186" t="s">
        <v>1074</v>
      </c>
      <c r="D550" s="186" t="s">
        <v>1075</v>
      </c>
      <c r="E550" s="186" t="s">
        <v>941</v>
      </c>
      <c r="F550" s="186">
        <v>2050</v>
      </c>
      <c r="G550" s="186" t="s">
        <v>1013</v>
      </c>
      <c r="H550" s="186">
        <v>5.5289582663722001</v>
      </c>
      <c r="I550" s="186">
        <v>6.4504513107675674</v>
      </c>
      <c r="J550" s="186" t="s">
        <v>1241</v>
      </c>
      <c r="K550" s="186" t="s">
        <v>941</v>
      </c>
    </row>
    <row r="551" spans="1:11" x14ac:dyDescent="0.45">
      <c r="A551" s="186" t="s">
        <v>336</v>
      </c>
      <c r="B551" s="186" t="s">
        <v>1019</v>
      </c>
      <c r="C551" s="186" t="s">
        <v>1074</v>
      </c>
      <c r="D551" s="186" t="s">
        <v>1075</v>
      </c>
      <c r="E551" s="186" t="s">
        <v>942</v>
      </c>
      <c r="F551" s="186">
        <v>1990</v>
      </c>
      <c r="G551" s="186" t="s">
        <v>1013</v>
      </c>
      <c r="H551" s="186">
        <v>0</v>
      </c>
      <c r="I551" s="186">
        <v>0</v>
      </c>
      <c r="J551" s="186" t="s">
        <v>1241</v>
      </c>
      <c r="K551" s="186" t="s">
        <v>942</v>
      </c>
    </row>
    <row r="552" spans="1:11" x14ac:dyDescent="0.45">
      <c r="A552" s="186" t="s">
        <v>336</v>
      </c>
      <c r="B552" s="186" t="s">
        <v>1019</v>
      </c>
      <c r="C552" s="186" t="s">
        <v>1074</v>
      </c>
      <c r="D552" s="186" t="s">
        <v>1075</v>
      </c>
      <c r="E552" s="186" t="s">
        <v>942</v>
      </c>
      <c r="F552" s="186">
        <v>1990</v>
      </c>
      <c r="G552" s="186" t="s">
        <v>1013</v>
      </c>
      <c r="H552" s="186">
        <v>2.3652588033492301</v>
      </c>
      <c r="I552" s="186">
        <v>2.1033341707635773</v>
      </c>
      <c r="J552" s="186" t="s">
        <v>1241</v>
      </c>
      <c r="K552" s="186" t="s">
        <v>942</v>
      </c>
    </row>
    <row r="553" spans="1:11" x14ac:dyDescent="0.45">
      <c r="A553" s="186" t="s">
        <v>336</v>
      </c>
      <c r="B553" s="186" t="s">
        <v>1019</v>
      </c>
      <c r="C553" s="186" t="s">
        <v>1074</v>
      </c>
      <c r="D553" s="186" t="s">
        <v>1075</v>
      </c>
      <c r="E553" s="186" t="s">
        <v>942</v>
      </c>
      <c r="F553" s="186">
        <v>1991</v>
      </c>
      <c r="G553" s="186" t="s">
        <v>1013</v>
      </c>
      <c r="H553" s="186">
        <v>0</v>
      </c>
      <c r="I553" s="186">
        <v>0</v>
      </c>
      <c r="J553" s="186" t="s">
        <v>1241</v>
      </c>
      <c r="K553" s="186" t="s">
        <v>942</v>
      </c>
    </row>
    <row r="554" spans="1:11" x14ac:dyDescent="0.45">
      <c r="A554" s="186" t="s">
        <v>336</v>
      </c>
      <c r="B554" s="186" t="s">
        <v>1019</v>
      </c>
      <c r="C554" s="186" t="s">
        <v>1074</v>
      </c>
      <c r="D554" s="186" t="s">
        <v>1075</v>
      </c>
      <c r="E554" s="186" t="s">
        <v>942</v>
      </c>
      <c r="F554" s="186">
        <v>1991</v>
      </c>
      <c r="G554" s="186" t="s">
        <v>1013</v>
      </c>
      <c r="H554" s="186">
        <v>2.3661238003691798</v>
      </c>
      <c r="I554" s="186">
        <v>2.1041033795229285</v>
      </c>
      <c r="J554" s="186" t="s">
        <v>1241</v>
      </c>
      <c r="K554" s="186" t="s">
        <v>942</v>
      </c>
    </row>
    <row r="555" spans="1:11" x14ac:dyDescent="0.45">
      <c r="A555" s="186" t="s">
        <v>336</v>
      </c>
      <c r="B555" s="186" t="s">
        <v>1019</v>
      </c>
      <c r="C555" s="186" t="s">
        <v>1074</v>
      </c>
      <c r="D555" s="186" t="s">
        <v>1075</v>
      </c>
      <c r="E555" s="186" t="s">
        <v>942</v>
      </c>
      <c r="F555" s="186">
        <v>1992</v>
      </c>
      <c r="G555" s="186" t="s">
        <v>1013</v>
      </c>
      <c r="H555" s="186">
        <v>0</v>
      </c>
      <c r="I555" s="186">
        <v>0</v>
      </c>
      <c r="J555" s="186" t="s">
        <v>1241</v>
      </c>
      <c r="K555" s="186" t="s">
        <v>942</v>
      </c>
    </row>
    <row r="556" spans="1:11" x14ac:dyDescent="0.45">
      <c r="A556" s="186" t="s">
        <v>336</v>
      </c>
      <c r="B556" s="186" t="s">
        <v>1019</v>
      </c>
      <c r="C556" s="186" t="s">
        <v>1074</v>
      </c>
      <c r="D556" s="186" t="s">
        <v>1075</v>
      </c>
      <c r="E556" s="186" t="s">
        <v>942</v>
      </c>
      <c r="F556" s="186">
        <v>1992</v>
      </c>
      <c r="G556" s="186" t="s">
        <v>1013</v>
      </c>
      <c r="H556" s="186">
        <v>2.4625078892471399</v>
      </c>
      <c r="I556" s="186">
        <v>2.189814062585544</v>
      </c>
      <c r="J556" s="186" t="s">
        <v>1241</v>
      </c>
      <c r="K556" s="186" t="s">
        <v>942</v>
      </c>
    </row>
    <row r="557" spans="1:11" x14ac:dyDescent="0.45">
      <c r="A557" s="186" t="s">
        <v>336</v>
      </c>
      <c r="B557" s="186" t="s">
        <v>1019</v>
      </c>
      <c r="C557" s="186" t="s">
        <v>1074</v>
      </c>
      <c r="D557" s="186" t="s">
        <v>1075</v>
      </c>
      <c r="E557" s="186" t="s">
        <v>942</v>
      </c>
      <c r="F557" s="186">
        <v>1993</v>
      </c>
      <c r="G557" s="186" t="s">
        <v>1013</v>
      </c>
      <c r="H557" s="186">
        <v>0</v>
      </c>
      <c r="I557" s="186">
        <v>0</v>
      </c>
      <c r="J557" s="186" t="s">
        <v>1241</v>
      </c>
      <c r="K557" s="186" t="s">
        <v>942</v>
      </c>
    </row>
    <row r="558" spans="1:11" x14ac:dyDescent="0.45">
      <c r="A558" s="186" t="s">
        <v>336</v>
      </c>
      <c r="B558" s="186" t="s">
        <v>1019</v>
      </c>
      <c r="C558" s="186" t="s">
        <v>1074</v>
      </c>
      <c r="D558" s="186" t="s">
        <v>1075</v>
      </c>
      <c r="E558" s="186" t="s">
        <v>942</v>
      </c>
      <c r="F558" s="186">
        <v>1993</v>
      </c>
      <c r="G558" s="186" t="s">
        <v>1013</v>
      </c>
      <c r="H558" s="186">
        <v>2.3911234859098101</v>
      </c>
      <c r="I558" s="186">
        <v>2.1263346435104014</v>
      </c>
      <c r="J558" s="186" t="s">
        <v>1241</v>
      </c>
      <c r="K558" s="186" t="s">
        <v>942</v>
      </c>
    </row>
    <row r="559" spans="1:11" x14ac:dyDescent="0.45">
      <c r="A559" s="186" t="s">
        <v>336</v>
      </c>
      <c r="B559" s="186" t="s">
        <v>1019</v>
      </c>
      <c r="C559" s="186" t="s">
        <v>1074</v>
      </c>
      <c r="D559" s="186" t="s">
        <v>1075</v>
      </c>
      <c r="E559" s="186" t="s">
        <v>942</v>
      </c>
      <c r="F559" s="186">
        <v>1994</v>
      </c>
      <c r="G559" s="186" t="s">
        <v>1013</v>
      </c>
      <c r="H559" s="186">
        <v>0</v>
      </c>
      <c r="I559" s="186">
        <v>0</v>
      </c>
      <c r="J559" s="186" t="s">
        <v>1241</v>
      </c>
      <c r="K559" s="186" t="s">
        <v>942</v>
      </c>
    </row>
    <row r="560" spans="1:11" x14ac:dyDescent="0.45">
      <c r="A560" s="186" t="s">
        <v>336</v>
      </c>
      <c r="B560" s="186" t="s">
        <v>1019</v>
      </c>
      <c r="C560" s="186" t="s">
        <v>1074</v>
      </c>
      <c r="D560" s="186" t="s">
        <v>1075</v>
      </c>
      <c r="E560" s="186" t="s">
        <v>942</v>
      </c>
      <c r="F560" s="186">
        <v>1994</v>
      </c>
      <c r="G560" s="186" t="s">
        <v>1013</v>
      </c>
      <c r="H560" s="186">
        <v>2.46102987297688</v>
      </c>
      <c r="I560" s="186">
        <v>2.1884997192579636</v>
      </c>
      <c r="J560" s="186" t="s">
        <v>1241</v>
      </c>
      <c r="K560" s="186" t="s">
        <v>942</v>
      </c>
    </row>
    <row r="561" spans="1:11" x14ac:dyDescent="0.45">
      <c r="A561" s="186" t="s">
        <v>336</v>
      </c>
      <c r="B561" s="186" t="s">
        <v>1019</v>
      </c>
      <c r="C561" s="186" t="s">
        <v>1074</v>
      </c>
      <c r="D561" s="186" t="s">
        <v>1075</v>
      </c>
      <c r="E561" s="186" t="s">
        <v>942</v>
      </c>
      <c r="F561" s="186">
        <v>1995</v>
      </c>
      <c r="G561" s="186" t="s">
        <v>1013</v>
      </c>
      <c r="H561" s="186">
        <v>0</v>
      </c>
      <c r="I561" s="186">
        <v>0</v>
      </c>
      <c r="J561" s="186" t="s">
        <v>1241</v>
      </c>
      <c r="K561" s="186" t="s">
        <v>942</v>
      </c>
    </row>
    <row r="562" spans="1:11" x14ac:dyDescent="0.45">
      <c r="A562" s="186" t="s">
        <v>336</v>
      </c>
      <c r="B562" s="186" t="s">
        <v>1019</v>
      </c>
      <c r="C562" s="186" t="s">
        <v>1074</v>
      </c>
      <c r="D562" s="186" t="s">
        <v>1075</v>
      </c>
      <c r="E562" s="186" t="s">
        <v>942</v>
      </c>
      <c r="F562" s="186">
        <v>1995</v>
      </c>
      <c r="G562" s="186" t="s">
        <v>1013</v>
      </c>
      <c r="H562" s="186">
        <v>2.5435673967842298</v>
      </c>
      <c r="I562" s="186">
        <v>2.2618971817040969</v>
      </c>
      <c r="J562" s="186" t="s">
        <v>1241</v>
      </c>
      <c r="K562" s="186" t="s">
        <v>942</v>
      </c>
    </row>
    <row r="563" spans="1:11" x14ac:dyDescent="0.45">
      <c r="A563" s="186" t="s">
        <v>336</v>
      </c>
      <c r="B563" s="186" t="s">
        <v>1019</v>
      </c>
      <c r="C563" s="186" t="s">
        <v>1074</v>
      </c>
      <c r="D563" s="186" t="s">
        <v>1075</v>
      </c>
      <c r="E563" s="186" t="s">
        <v>942</v>
      </c>
      <c r="F563" s="186">
        <v>1996</v>
      </c>
      <c r="G563" s="186" t="s">
        <v>1013</v>
      </c>
      <c r="H563" s="186">
        <v>0</v>
      </c>
      <c r="I563" s="186">
        <v>0</v>
      </c>
      <c r="J563" s="186" t="s">
        <v>1241</v>
      </c>
      <c r="K563" s="186" t="s">
        <v>942</v>
      </c>
    </row>
    <row r="564" spans="1:11" x14ac:dyDescent="0.45">
      <c r="A564" s="186" t="s">
        <v>336</v>
      </c>
      <c r="B564" s="186" t="s">
        <v>1019</v>
      </c>
      <c r="C564" s="186" t="s">
        <v>1074</v>
      </c>
      <c r="D564" s="186" t="s">
        <v>1075</v>
      </c>
      <c r="E564" s="186" t="s">
        <v>942</v>
      </c>
      <c r="F564" s="186">
        <v>1996</v>
      </c>
      <c r="G564" s="186" t="s">
        <v>1013</v>
      </c>
      <c r="H564" s="186">
        <v>2.6055265008883999</v>
      </c>
      <c r="I564" s="186">
        <v>2.3169950427363286</v>
      </c>
      <c r="J564" s="186" t="s">
        <v>1241</v>
      </c>
      <c r="K564" s="186" t="s">
        <v>942</v>
      </c>
    </row>
    <row r="565" spans="1:11" x14ac:dyDescent="0.45">
      <c r="A565" s="186" t="s">
        <v>336</v>
      </c>
      <c r="B565" s="186" t="s">
        <v>1019</v>
      </c>
      <c r="C565" s="186" t="s">
        <v>1074</v>
      </c>
      <c r="D565" s="186" t="s">
        <v>1075</v>
      </c>
      <c r="E565" s="186" t="s">
        <v>942</v>
      </c>
      <c r="F565" s="186">
        <v>1997</v>
      </c>
      <c r="G565" s="186" t="s">
        <v>1013</v>
      </c>
      <c r="H565" s="186">
        <v>0</v>
      </c>
      <c r="I565" s="186">
        <v>0</v>
      </c>
      <c r="J565" s="186" t="s">
        <v>1241</v>
      </c>
      <c r="K565" s="186" t="s">
        <v>942</v>
      </c>
    </row>
    <row r="566" spans="1:11" x14ac:dyDescent="0.45">
      <c r="A566" s="186" t="s">
        <v>336</v>
      </c>
      <c r="B566" s="186" t="s">
        <v>1019</v>
      </c>
      <c r="C566" s="186" t="s">
        <v>1074</v>
      </c>
      <c r="D566" s="186" t="s">
        <v>1075</v>
      </c>
      <c r="E566" s="186" t="s">
        <v>942</v>
      </c>
      <c r="F566" s="186">
        <v>1997</v>
      </c>
      <c r="G566" s="186" t="s">
        <v>1013</v>
      </c>
      <c r="H566" s="186">
        <v>2.5316169436787801</v>
      </c>
      <c r="I566" s="186">
        <v>2.251270100922405</v>
      </c>
      <c r="J566" s="186" t="s">
        <v>1241</v>
      </c>
      <c r="K566" s="186" t="s">
        <v>942</v>
      </c>
    </row>
    <row r="567" spans="1:11" x14ac:dyDescent="0.45">
      <c r="A567" s="186" t="s">
        <v>336</v>
      </c>
      <c r="B567" s="186" t="s">
        <v>1019</v>
      </c>
      <c r="C567" s="186" t="s">
        <v>1074</v>
      </c>
      <c r="D567" s="186" t="s">
        <v>1075</v>
      </c>
      <c r="E567" s="186" t="s">
        <v>942</v>
      </c>
      <c r="F567" s="186">
        <v>1998</v>
      </c>
      <c r="G567" s="186" t="s">
        <v>1013</v>
      </c>
      <c r="H567" s="186">
        <v>0</v>
      </c>
      <c r="I567" s="186">
        <v>0</v>
      </c>
      <c r="J567" s="186" t="s">
        <v>1241</v>
      </c>
      <c r="K567" s="186" t="s">
        <v>942</v>
      </c>
    </row>
    <row r="568" spans="1:11" x14ac:dyDescent="0.45">
      <c r="A568" s="186" t="s">
        <v>336</v>
      </c>
      <c r="B568" s="186" t="s">
        <v>1019</v>
      </c>
      <c r="C568" s="186" t="s">
        <v>1074</v>
      </c>
      <c r="D568" s="186" t="s">
        <v>1075</v>
      </c>
      <c r="E568" s="186" t="s">
        <v>942</v>
      </c>
      <c r="F568" s="186">
        <v>1998</v>
      </c>
      <c r="G568" s="186" t="s">
        <v>1013</v>
      </c>
      <c r="H568" s="186">
        <v>2.3204556044514302</v>
      </c>
      <c r="I568" s="186">
        <v>2.0634923999316408</v>
      </c>
      <c r="J568" s="186" t="s">
        <v>1241</v>
      </c>
      <c r="K568" s="186" t="s">
        <v>942</v>
      </c>
    </row>
    <row r="569" spans="1:11" x14ac:dyDescent="0.45">
      <c r="A569" s="186" t="s">
        <v>336</v>
      </c>
      <c r="B569" s="186" t="s">
        <v>1019</v>
      </c>
      <c r="C569" s="186" t="s">
        <v>1074</v>
      </c>
      <c r="D569" s="186" t="s">
        <v>1075</v>
      </c>
      <c r="E569" s="186" t="s">
        <v>942</v>
      </c>
      <c r="F569" s="186">
        <v>1999</v>
      </c>
      <c r="G569" s="186" t="s">
        <v>1013</v>
      </c>
      <c r="H569" s="186">
        <v>0</v>
      </c>
      <c r="I569" s="186">
        <v>0</v>
      </c>
      <c r="J569" s="186" t="s">
        <v>1241</v>
      </c>
      <c r="K569" s="186" t="s">
        <v>942</v>
      </c>
    </row>
    <row r="570" spans="1:11" x14ac:dyDescent="0.45">
      <c r="A570" s="186" t="s">
        <v>336</v>
      </c>
      <c r="B570" s="186" t="s">
        <v>1019</v>
      </c>
      <c r="C570" s="186" t="s">
        <v>1074</v>
      </c>
      <c r="D570" s="186" t="s">
        <v>1075</v>
      </c>
      <c r="E570" s="186" t="s">
        <v>942</v>
      </c>
      <c r="F570" s="186">
        <v>1999</v>
      </c>
      <c r="G570" s="186" t="s">
        <v>1013</v>
      </c>
      <c r="H570" s="186">
        <v>2.35325592179945</v>
      </c>
      <c r="I570" s="186">
        <v>2.092660467371994</v>
      </c>
      <c r="J570" s="186" t="s">
        <v>1241</v>
      </c>
      <c r="K570" s="186" t="s">
        <v>942</v>
      </c>
    </row>
    <row r="571" spans="1:11" x14ac:dyDescent="0.45">
      <c r="A571" s="186" t="s">
        <v>336</v>
      </c>
      <c r="B571" s="186" t="s">
        <v>1019</v>
      </c>
      <c r="C571" s="186" t="s">
        <v>1074</v>
      </c>
      <c r="D571" s="186" t="s">
        <v>1075</v>
      </c>
      <c r="E571" s="186" t="s">
        <v>942</v>
      </c>
      <c r="F571" s="186">
        <v>2000</v>
      </c>
      <c r="G571" s="186" t="s">
        <v>1013</v>
      </c>
      <c r="H571" s="186">
        <v>0</v>
      </c>
      <c r="I571" s="186">
        <v>0</v>
      </c>
      <c r="J571" s="186" t="s">
        <v>1241</v>
      </c>
      <c r="K571" s="186" t="s">
        <v>942</v>
      </c>
    </row>
    <row r="572" spans="1:11" x14ac:dyDescent="0.45">
      <c r="A572" s="186" t="s">
        <v>336</v>
      </c>
      <c r="B572" s="186" t="s">
        <v>1019</v>
      </c>
      <c r="C572" s="186" t="s">
        <v>1074</v>
      </c>
      <c r="D572" s="186" t="s">
        <v>1075</v>
      </c>
      <c r="E572" s="186" t="s">
        <v>942</v>
      </c>
      <c r="F572" s="186">
        <v>2000</v>
      </c>
      <c r="G572" s="186" t="s">
        <v>1013</v>
      </c>
      <c r="H572" s="186">
        <v>2.41216941106783</v>
      </c>
      <c r="I572" s="186">
        <v>2.1450499796408553</v>
      </c>
      <c r="J572" s="186" t="s">
        <v>1241</v>
      </c>
      <c r="K572" s="186" t="s">
        <v>942</v>
      </c>
    </row>
    <row r="573" spans="1:11" x14ac:dyDescent="0.45">
      <c r="A573" s="186" t="s">
        <v>336</v>
      </c>
      <c r="B573" s="186" t="s">
        <v>1019</v>
      </c>
      <c r="C573" s="186" t="s">
        <v>1074</v>
      </c>
      <c r="D573" s="186" t="s">
        <v>1075</v>
      </c>
      <c r="E573" s="186" t="s">
        <v>942</v>
      </c>
      <c r="F573" s="186">
        <v>2001</v>
      </c>
      <c r="G573" s="186" t="s">
        <v>1013</v>
      </c>
      <c r="H573" s="186">
        <v>4.5723710364769E-2</v>
      </c>
      <c r="I573" s="186">
        <v>4.0660346465314717E-2</v>
      </c>
      <c r="J573" s="186" t="s">
        <v>1241</v>
      </c>
      <c r="K573" s="186" t="s">
        <v>942</v>
      </c>
    </row>
    <row r="574" spans="1:11" x14ac:dyDescent="0.45">
      <c r="A574" s="186" t="s">
        <v>336</v>
      </c>
      <c r="B574" s="186" t="s">
        <v>1019</v>
      </c>
      <c r="C574" s="186" t="s">
        <v>1074</v>
      </c>
      <c r="D574" s="186" t="s">
        <v>1075</v>
      </c>
      <c r="E574" s="186" t="s">
        <v>942</v>
      </c>
      <c r="F574" s="186">
        <v>2001</v>
      </c>
      <c r="G574" s="186" t="s">
        <v>1013</v>
      </c>
      <c r="H574" s="186">
        <v>2.0854054587590398</v>
      </c>
      <c r="I574" s="186">
        <v>1.8544712972186093</v>
      </c>
      <c r="J574" s="186" t="s">
        <v>1241</v>
      </c>
      <c r="K574" s="186" t="s">
        <v>942</v>
      </c>
    </row>
    <row r="575" spans="1:11" x14ac:dyDescent="0.45">
      <c r="A575" s="186" t="s">
        <v>336</v>
      </c>
      <c r="B575" s="186" t="s">
        <v>1019</v>
      </c>
      <c r="C575" s="186" t="s">
        <v>1074</v>
      </c>
      <c r="D575" s="186" t="s">
        <v>1075</v>
      </c>
      <c r="E575" s="186" t="s">
        <v>942</v>
      </c>
      <c r="F575" s="186">
        <v>2002</v>
      </c>
      <c r="G575" s="186" t="s">
        <v>1013</v>
      </c>
      <c r="H575" s="186">
        <v>8.8576455284871E-2</v>
      </c>
      <c r="I575" s="186">
        <v>7.8767653189566494E-2</v>
      </c>
      <c r="J575" s="186" t="s">
        <v>1241</v>
      </c>
      <c r="K575" s="186" t="s">
        <v>942</v>
      </c>
    </row>
    <row r="576" spans="1:11" x14ac:dyDescent="0.45">
      <c r="A576" s="186" t="s">
        <v>336</v>
      </c>
      <c r="B576" s="186" t="s">
        <v>1019</v>
      </c>
      <c r="C576" s="186" t="s">
        <v>1074</v>
      </c>
      <c r="D576" s="186" t="s">
        <v>1075</v>
      </c>
      <c r="E576" s="186" t="s">
        <v>942</v>
      </c>
      <c r="F576" s="186">
        <v>2002</v>
      </c>
      <c r="G576" s="186" t="s">
        <v>1013</v>
      </c>
      <c r="H576" s="186">
        <v>2.0036562680180201</v>
      </c>
      <c r="I576" s="186">
        <v>1.7817748692106554</v>
      </c>
      <c r="J576" s="186" t="s">
        <v>1241</v>
      </c>
      <c r="K576" s="186" t="s">
        <v>942</v>
      </c>
    </row>
    <row r="577" spans="1:11" x14ac:dyDescent="0.45">
      <c r="A577" s="186" t="s">
        <v>336</v>
      </c>
      <c r="B577" s="186" t="s">
        <v>1019</v>
      </c>
      <c r="C577" s="186" t="s">
        <v>1074</v>
      </c>
      <c r="D577" s="186" t="s">
        <v>1075</v>
      </c>
      <c r="E577" s="186" t="s">
        <v>942</v>
      </c>
      <c r="F577" s="186">
        <v>2003</v>
      </c>
      <c r="G577" s="186" t="s">
        <v>1013</v>
      </c>
      <c r="H577" s="186">
        <v>0.130388210275035</v>
      </c>
      <c r="I577" s="186">
        <v>0.11594924739222912</v>
      </c>
      <c r="J577" s="186" t="s">
        <v>1241</v>
      </c>
      <c r="K577" s="186" t="s">
        <v>942</v>
      </c>
    </row>
    <row r="578" spans="1:11" x14ac:dyDescent="0.45">
      <c r="A578" s="186" t="s">
        <v>336</v>
      </c>
      <c r="B578" s="186" t="s">
        <v>1019</v>
      </c>
      <c r="C578" s="186" t="s">
        <v>1074</v>
      </c>
      <c r="D578" s="186" t="s">
        <v>1075</v>
      </c>
      <c r="E578" s="186" t="s">
        <v>942</v>
      </c>
      <c r="F578" s="186">
        <v>2003</v>
      </c>
      <c r="G578" s="186" t="s">
        <v>1013</v>
      </c>
      <c r="H578" s="186">
        <v>1.95033492969121</v>
      </c>
      <c r="I578" s="186">
        <v>1.7343582428462103</v>
      </c>
      <c r="J578" s="186" t="s">
        <v>1241</v>
      </c>
      <c r="K578" s="186" t="s">
        <v>942</v>
      </c>
    </row>
    <row r="579" spans="1:11" x14ac:dyDescent="0.45">
      <c r="A579" s="186" t="s">
        <v>336</v>
      </c>
      <c r="B579" s="186" t="s">
        <v>1019</v>
      </c>
      <c r="C579" s="186" t="s">
        <v>1074</v>
      </c>
      <c r="D579" s="186" t="s">
        <v>1075</v>
      </c>
      <c r="E579" s="186" t="s">
        <v>942</v>
      </c>
      <c r="F579" s="186">
        <v>2004</v>
      </c>
      <c r="G579" s="186" t="s">
        <v>1013</v>
      </c>
      <c r="H579" s="186">
        <v>0.182952097516799</v>
      </c>
      <c r="I579" s="186">
        <v>0.16269230148305952</v>
      </c>
      <c r="J579" s="186" t="s">
        <v>1241</v>
      </c>
      <c r="K579" s="186" t="s">
        <v>942</v>
      </c>
    </row>
    <row r="580" spans="1:11" x14ac:dyDescent="0.45">
      <c r="A580" s="186" t="s">
        <v>336</v>
      </c>
      <c r="B580" s="186" t="s">
        <v>1019</v>
      </c>
      <c r="C580" s="186" t="s">
        <v>1074</v>
      </c>
      <c r="D580" s="186" t="s">
        <v>1075</v>
      </c>
      <c r="E580" s="186" t="s">
        <v>942</v>
      </c>
      <c r="F580" s="186">
        <v>2004</v>
      </c>
      <c r="G580" s="186" t="s">
        <v>1013</v>
      </c>
      <c r="H580" s="186">
        <v>2.03562419140466</v>
      </c>
      <c r="I580" s="186">
        <v>1.8102027205444124</v>
      </c>
      <c r="J580" s="186" t="s">
        <v>1241</v>
      </c>
      <c r="K580" s="186" t="s">
        <v>942</v>
      </c>
    </row>
    <row r="581" spans="1:11" x14ac:dyDescent="0.45">
      <c r="A581" s="186" t="s">
        <v>336</v>
      </c>
      <c r="B581" s="186" t="s">
        <v>1019</v>
      </c>
      <c r="C581" s="186" t="s">
        <v>1074</v>
      </c>
      <c r="D581" s="186" t="s">
        <v>1075</v>
      </c>
      <c r="E581" s="186" t="s">
        <v>942</v>
      </c>
      <c r="F581" s="186">
        <v>2005</v>
      </c>
      <c r="G581" s="186" t="s">
        <v>1013</v>
      </c>
      <c r="H581" s="186">
        <v>0.22528830780213099</v>
      </c>
      <c r="I581" s="186">
        <v>0.20034027371666011</v>
      </c>
      <c r="J581" s="186" t="s">
        <v>1241</v>
      </c>
      <c r="K581" s="186" t="s">
        <v>942</v>
      </c>
    </row>
    <row r="582" spans="1:11" x14ac:dyDescent="0.45">
      <c r="A582" s="186" t="s">
        <v>336</v>
      </c>
      <c r="B582" s="186" t="s">
        <v>1019</v>
      </c>
      <c r="C582" s="186" t="s">
        <v>1074</v>
      </c>
      <c r="D582" s="186" t="s">
        <v>1075</v>
      </c>
      <c r="E582" s="186" t="s">
        <v>942</v>
      </c>
      <c r="F582" s="186">
        <v>2005</v>
      </c>
      <c r="G582" s="186" t="s">
        <v>1013</v>
      </c>
      <c r="H582" s="186">
        <v>1.9887825512958499</v>
      </c>
      <c r="I582" s="186">
        <v>1.7685482419241618</v>
      </c>
      <c r="J582" s="186" t="s">
        <v>1241</v>
      </c>
      <c r="K582" s="186" t="s">
        <v>942</v>
      </c>
    </row>
    <row r="583" spans="1:11" x14ac:dyDescent="0.45">
      <c r="A583" s="186" t="s">
        <v>336</v>
      </c>
      <c r="B583" s="186" t="s">
        <v>1019</v>
      </c>
      <c r="C583" s="186" t="s">
        <v>1074</v>
      </c>
      <c r="D583" s="186" t="s">
        <v>1075</v>
      </c>
      <c r="E583" s="186" t="s">
        <v>942</v>
      </c>
      <c r="F583" s="186">
        <v>2006</v>
      </c>
      <c r="G583" s="186" t="s">
        <v>1013</v>
      </c>
      <c r="H583" s="186">
        <v>0.30575230743903298</v>
      </c>
      <c r="I583" s="186">
        <v>0.27189383044075083</v>
      </c>
      <c r="J583" s="186" t="s">
        <v>1241</v>
      </c>
      <c r="K583" s="186" t="s">
        <v>942</v>
      </c>
    </row>
    <row r="584" spans="1:11" x14ac:dyDescent="0.45">
      <c r="A584" s="186" t="s">
        <v>336</v>
      </c>
      <c r="B584" s="186" t="s">
        <v>1019</v>
      </c>
      <c r="C584" s="186" t="s">
        <v>1074</v>
      </c>
      <c r="D584" s="186" t="s">
        <v>1075</v>
      </c>
      <c r="E584" s="186" t="s">
        <v>942</v>
      </c>
      <c r="F584" s="186">
        <v>2006</v>
      </c>
      <c r="G584" s="186" t="s">
        <v>1013</v>
      </c>
      <c r="H584" s="186">
        <v>1.8716624435898599</v>
      </c>
      <c r="I584" s="186">
        <v>1.6643978105748753</v>
      </c>
      <c r="J584" s="186" t="s">
        <v>1241</v>
      </c>
      <c r="K584" s="186" t="s">
        <v>942</v>
      </c>
    </row>
    <row r="585" spans="1:11" x14ac:dyDescent="0.45">
      <c r="A585" s="186" t="s">
        <v>336</v>
      </c>
      <c r="B585" s="186" t="s">
        <v>1019</v>
      </c>
      <c r="C585" s="186" t="s">
        <v>1074</v>
      </c>
      <c r="D585" s="186" t="s">
        <v>1075</v>
      </c>
      <c r="E585" s="186" t="s">
        <v>942</v>
      </c>
      <c r="F585" s="186">
        <v>2007</v>
      </c>
      <c r="G585" s="186" t="s">
        <v>1013</v>
      </c>
      <c r="H585" s="186">
        <v>0.382934532579781</v>
      </c>
      <c r="I585" s="186">
        <v>0.34052903064980522</v>
      </c>
      <c r="J585" s="186" t="s">
        <v>1241</v>
      </c>
      <c r="K585" s="186" t="s">
        <v>942</v>
      </c>
    </row>
    <row r="586" spans="1:11" x14ac:dyDescent="0.45">
      <c r="A586" s="186" t="s">
        <v>336</v>
      </c>
      <c r="B586" s="186" t="s">
        <v>1019</v>
      </c>
      <c r="C586" s="186" t="s">
        <v>1074</v>
      </c>
      <c r="D586" s="186" t="s">
        <v>1075</v>
      </c>
      <c r="E586" s="186" t="s">
        <v>942</v>
      </c>
      <c r="F586" s="186">
        <v>2007</v>
      </c>
      <c r="G586" s="186" t="s">
        <v>1013</v>
      </c>
      <c r="H586" s="186">
        <v>1.78018198960406</v>
      </c>
      <c r="I586" s="186">
        <v>1.5830477424331406</v>
      </c>
      <c r="J586" s="186" t="s">
        <v>1241</v>
      </c>
      <c r="K586" s="186" t="s">
        <v>942</v>
      </c>
    </row>
    <row r="587" spans="1:11" x14ac:dyDescent="0.45">
      <c r="A587" s="186" t="s">
        <v>336</v>
      </c>
      <c r="B587" s="186" t="s">
        <v>1019</v>
      </c>
      <c r="C587" s="186" t="s">
        <v>1074</v>
      </c>
      <c r="D587" s="186" t="s">
        <v>1075</v>
      </c>
      <c r="E587" s="186" t="s">
        <v>942</v>
      </c>
      <c r="F587" s="186">
        <v>2008</v>
      </c>
      <c r="G587" s="186" t="s">
        <v>1013</v>
      </c>
      <c r="H587" s="186">
        <v>0.453226296713786</v>
      </c>
      <c r="I587" s="186">
        <v>0.40303680748038018</v>
      </c>
      <c r="J587" s="186" t="s">
        <v>1241</v>
      </c>
      <c r="K587" s="186" t="s">
        <v>942</v>
      </c>
    </row>
    <row r="588" spans="1:11" x14ac:dyDescent="0.45">
      <c r="A588" s="186" t="s">
        <v>336</v>
      </c>
      <c r="B588" s="186" t="s">
        <v>1019</v>
      </c>
      <c r="C588" s="186" t="s">
        <v>1074</v>
      </c>
      <c r="D588" s="186" t="s">
        <v>1075</v>
      </c>
      <c r="E588" s="186" t="s">
        <v>942</v>
      </c>
      <c r="F588" s="186">
        <v>2008</v>
      </c>
      <c r="G588" s="186" t="s">
        <v>1013</v>
      </c>
      <c r="H588" s="186">
        <v>1.68725268991164</v>
      </c>
      <c r="I588" s="186">
        <v>1.5004092712301496</v>
      </c>
      <c r="J588" s="186" t="s">
        <v>1241</v>
      </c>
      <c r="K588" s="186" t="s">
        <v>942</v>
      </c>
    </row>
    <row r="589" spans="1:11" x14ac:dyDescent="0.45">
      <c r="A589" s="186" t="s">
        <v>336</v>
      </c>
      <c r="B589" s="186" t="s">
        <v>1019</v>
      </c>
      <c r="C589" s="186" t="s">
        <v>1074</v>
      </c>
      <c r="D589" s="186" t="s">
        <v>1075</v>
      </c>
      <c r="E589" s="186" t="s">
        <v>942</v>
      </c>
      <c r="F589" s="186">
        <v>2009</v>
      </c>
      <c r="G589" s="186" t="s">
        <v>1013</v>
      </c>
      <c r="H589" s="186">
        <v>0.48731458521238902</v>
      </c>
      <c r="I589" s="186">
        <v>0.43335021839356741</v>
      </c>
      <c r="J589" s="186" t="s">
        <v>1241</v>
      </c>
      <c r="K589" s="186" t="s">
        <v>942</v>
      </c>
    </row>
    <row r="590" spans="1:11" x14ac:dyDescent="0.45">
      <c r="A590" s="186" t="s">
        <v>336</v>
      </c>
      <c r="B590" s="186" t="s">
        <v>1019</v>
      </c>
      <c r="C590" s="186" t="s">
        <v>1074</v>
      </c>
      <c r="D590" s="186" t="s">
        <v>1075</v>
      </c>
      <c r="E590" s="186" t="s">
        <v>942</v>
      </c>
      <c r="F590" s="186">
        <v>2009</v>
      </c>
      <c r="G590" s="186" t="s">
        <v>1013</v>
      </c>
      <c r="H590" s="186">
        <v>1.50417737355155</v>
      </c>
      <c r="I590" s="186">
        <v>1.3376073959434924</v>
      </c>
      <c r="J590" s="186" t="s">
        <v>1241</v>
      </c>
      <c r="K590" s="186" t="s">
        <v>942</v>
      </c>
    </row>
    <row r="591" spans="1:11" x14ac:dyDescent="0.45">
      <c r="A591" s="186" t="s">
        <v>336</v>
      </c>
      <c r="B591" s="186" t="s">
        <v>1019</v>
      </c>
      <c r="C591" s="186" t="s">
        <v>1074</v>
      </c>
      <c r="D591" s="186" t="s">
        <v>1075</v>
      </c>
      <c r="E591" s="186" t="s">
        <v>942</v>
      </c>
      <c r="F591" s="186">
        <v>2010</v>
      </c>
      <c r="G591" s="186" t="s">
        <v>1013</v>
      </c>
      <c r="H591" s="186">
        <v>0.60278024019279897</v>
      </c>
      <c r="I591" s="186">
        <v>0.53602940822514</v>
      </c>
      <c r="J591" s="186" t="s">
        <v>1241</v>
      </c>
      <c r="K591" s="186" t="s">
        <v>942</v>
      </c>
    </row>
    <row r="592" spans="1:11" x14ac:dyDescent="0.45">
      <c r="A592" s="186" t="s">
        <v>336</v>
      </c>
      <c r="B592" s="186" t="s">
        <v>1019</v>
      </c>
      <c r="C592" s="186" t="s">
        <v>1074</v>
      </c>
      <c r="D592" s="186" t="s">
        <v>1075</v>
      </c>
      <c r="E592" s="186" t="s">
        <v>942</v>
      </c>
      <c r="F592" s="186">
        <v>2010</v>
      </c>
      <c r="G592" s="186" t="s">
        <v>1013</v>
      </c>
      <c r="H592" s="186">
        <v>1.5809555109120801</v>
      </c>
      <c r="I592" s="186">
        <v>1.4058832563479906</v>
      </c>
      <c r="J592" s="186" t="s">
        <v>1241</v>
      </c>
      <c r="K592" s="186" t="s">
        <v>942</v>
      </c>
    </row>
    <row r="593" spans="1:11" x14ac:dyDescent="0.45">
      <c r="A593" s="186" t="s">
        <v>336</v>
      </c>
      <c r="B593" s="186" t="s">
        <v>1019</v>
      </c>
      <c r="C593" s="186" t="s">
        <v>1074</v>
      </c>
      <c r="D593" s="186" t="s">
        <v>1075</v>
      </c>
      <c r="E593" s="186" t="s">
        <v>942</v>
      </c>
      <c r="F593" s="186">
        <v>2011</v>
      </c>
      <c r="G593" s="186" t="s">
        <v>1013</v>
      </c>
      <c r="H593" s="186">
        <v>0.63141247212370899</v>
      </c>
      <c r="I593" s="186">
        <v>0.56149095675430494</v>
      </c>
      <c r="J593" s="186" t="s">
        <v>1241</v>
      </c>
      <c r="K593" s="186" t="s">
        <v>942</v>
      </c>
    </row>
    <row r="594" spans="1:11" x14ac:dyDescent="0.45">
      <c r="A594" s="186" t="s">
        <v>336</v>
      </c>
      <c r="B594" s="186" t="s">
        <v>1019</v>
      </c>
      <c r="C594" s="186" t="s">
        <v>1074</v>
      </c>
      <c r="D594" s="186" t="s">
        <v>1075</v>
      </c>
      <c r="E594" s="186" t="s">
        <v>942</v>
      </c>
      <c r="F594" s="186">
        <v>2011</v>
      </c>
      <c r="G594" s="186" t="s">
        <v>1013</v>
      </c>
      <c r="H594" s="186">
        <v>1.5941356702534499</v>
      </c>
      <c r="I594" s="186">
        <v>1.4176038678428329</v>
      </c>
      <c r="J594" s="186" t="s">
        <v>1241</v>
      </c>
      <c r="K594" s="186" t="s">
        <v>942</v>
      </c>
    </row>
    <row r="595" spans="1:11" x14ac:dyDescent="0.45">
      <c r="A595" s="186" t="s">
        <v>336</v>
      </c>
      <c r="B595" s="186" t="s">
        <v>1019</v>
      </c>
      <c r="C595" s="186" t="s">
        <v>1074</v>
      </c>
      <c r="D595" s="186" t="s">
        <v>1075</v>
      </c>
      <c r="E595" s="186" t="s">
        <v>942</v>
      </c>
      <c r="F595" s="186">
        <v>2012</v>
      </c>
      <c r="G595" s="186" t="s">
        <v>1013</v>
      </c>
      <c r="H595" s="186">
        <v>0.64335609141760997</v>
      </c>
      <c r="I595" s="186">
        <v>0.57211196048881419</v>
      </c>
      <c r="J595" s="186" t="s">
        <v>1241</v>
      </c>
      <c r="K595" s="186" t="s">
        <v>942</v>
      </c>
    </row>
    <row r="596" spans="1:11" x14ac:dyDescent="0.45">
      <c r="A596" s="186" t="s">
        <v>336</v>
      </c>
      <c r="B596" s="186" t="s">
        <v>1019</v>
      </c>
      <c r="C596" s="186" t="s">
        <v>1074</v>
      </c>
      <c r="D596" s="186" t="s">
        <v>1075</v>
      </c>
      <c r="E596" s="186" t="s">
        <v>942</v>
      </c>
      <c r="F596" s="186">
        <v>2012</v>
      </c>
      <c r="G596" s="186" t="s">
        <v>1013</v>
      </c>
      <c r="H596" s="186">
        <v>1.5677831962353499</v>
      </c>
      <c r="I596" s="186">
        <v>1.3941696208133145</v>
      </c>
      <c r="J596" s="186" t="s">
        <v>1241</v>
      </c>
      <c r="K596" s="186" t="s">
        <v>942</v>
      </c>
    </row>
    <row r="597" spans="1:11" x14ac:dyDescent="0.45">
      <c r="A597" s="186" t="s">
        <v>336</v>
      </c>
      <c r="B597" s="186" t="s">
        <v>1019</v>
      </c>
      <c r="C597" s="186" t="s">
        <v>1074</v>
      </c>
      <c r="D597" s="186" t="s">
        <v>1075</v>
      </c>
      <c r="E597" s="186" t="s">
        <v>942</v>
      </c>
      <c r="F597" s="186">
        <v>2013</v>
      </c>
      <c r="G597" s="186" t="s">
        <v>1013</v>
      </c>
      <c r="H597" s="186">
        <v>0.725661442287591</v>
      </c>
      <c r="I597" s="186">
        <v>0.64530296042352886</v>
      </c>
      <c r="J597" s="186" t="s">
        <v>1241</v>
      </c>
      <c r="K597" s="186" t="s">
        <v>942</v>
      </c>
    </row>
    <row r="598" spans="1:11" x14ac:dyDescent="0.45">
      <c r="A598" s="186" t="s">
        <v>336</v>
      </c>
      <c r="B598" s="186" t="s">
        <v>1019</v>
      </c>
      <c r="C598" s="186" t="s">
        <v>1074</v>
      </c>
      <c r="D598" s="186" t="s">
        <v>1075</v>
      </c>
      <c r="E598" s="186" t="s">
        <v>942</v>
      </c>
      <c r="F598" s="186">
        <v>2013</v>
      </c>
      <c r="G598" s="186" t="s">
        <v>1013</v>
      </c>
      <c r="H598" s="186">
        <v>1.71093432448108</v>
      </c>
      <c r="I598" s="186">
        <v>1.5214684429110275</v>
      </c>
      <c r="J598" s="186" t="s">
        <v>1241</v>
      </c>
      <c r="K598" s="186" t="s">
        <v>942</v>
      </c>
    </row>
    <row r="599" spans="1:11" x14ac:dyDescent="0.45">
      <c r="A599" s="186" t="s">
        <v>336</v>
      </c>
      <c r="B599" s="186" t="s">
        <v>1019</v>
      </c>
      <c r="C599" s="186" t="s">
        <v>1074</v>
      </c>
      <c r="D599" s="186" t="s">
        <v>1075</v>
      </c>
      <c r="E599" s="186" t="s">
        <v>942</v>
      </c>
      <c r="F599" s="186">
        <v>2014</v>
      </c>
      <c r="G599" s="186" t="s">
        <v>1013</v>
      </c>
      <c r="H599" s="186">
        <v>0.75168884141515002</v>
      </c>
      <c r="I599" s="186">
        <v>0.66844813078864007</v>
      </c>
      <c r="J599" s="186" t="s">
        <v>1241</v>
      </c>
      <c r="K599" s="186" t="s">
        <v>942</v>
      </c>
    </row>
    <row r="600" spans="1:11" x14ac:dyDescent="0.45">
      <c r="A600" s="186" t="s">
        <v>336</v>
      </c>
      <c r="B600" s="186" t="s">
        <v>1019</v>
      </c>
      <c r="C600" s="186" t="s">
        <v>1074</v>
      </c>
      <c r="D600" s="186" t="s">
        <v>1075</v>
      </c>
      <c r="E600" s="186" t="s">
        <v>942</v>
      </c>
      <c r="F600" s="186">
        <v>2014</v>
      </c>
      <c r="G600" s="186" t="s">
        <v>1013</v>
      </c>
      <c r="H600" s="186">
        <v>1.71844157936901</v>
      </c>
      <c r="I600" s="186">
        <v>1.5281443574925759</v>
      </c>
      <c r="J600" s="186" t="s">
        <v>1241</v>
      </c>
      <c r="K600" s="186" t="s">
        <v>942</v>
      </c>
    </row>
    <row r="601" spans="1:11" x14ac:dyDescent="0.45">
      <c r="A601" s="186" t="s">
        <v>336</v>
      </c>
      <c r="B601" s="186" t="s">
        <v>1019</v>
      </c>
      <c r="C601" s="186" t="s">
        <v>1074</v>
      </c>
      <c r="D601" s="186" t="s">
        <v>1075</v>
      </c>
      <c r="E601" s="186" t="s">
        <v>942</v>
      </c>
      <c r="F601" s="186">
        <v>2015</v>
      </c>
      <c r="G601" s="186" t="s">
        <v>1013</v>
      </c>
      <c r="H601" s="186">
        <v>0.70984595245961701</v>
      </c>
      <c r="I601" s="186">
        <v>0.63123885034160576</v>
      </c>
      <c r="J601" s="186" t="s">
        <v>1241</v>
      </c>
      <c r="K601" s="186" t="s">
        <v>942</v>
      </c>
    </row>
    <row r="602" spans="1:11" x14ac:dyDescent="0.45">
      <c r="A602" s="186" t="s">
        <v>336</v>
      </c>
      <c r="B602" s="186" t="s">
        <v>1019</v>
      </c>
      <c r="C602" s="186" t="s">
        <v>1074</v>
      </c>
      <c r="D602" s="186" t="s">
        <v>1075</v>
      </c>
      <c r="E602" s="186" t="s">
        <v>942</v>
      </c>
      <c r="F602" s="186">
        <v>2015</v>
      </c>
      <c r="G602" s="186" t="s">
        <v>1013</v>
      </c>
      <c r="H602" s="186">
        <v>1.57651050876331</v>
      </c>
      <c r="I602" s="186">
        <v>1.4019304859807957</v>
      </c>
      <c r="J602" s="186" t="s">
        <v>1241</v>
      </c>
      <c r="K602" s="186" t="s">
        <v>942</v>
      </c>
    </row>
    <row r="603" spans="1:11" x14ac:dyDescent="0.45">
      <c r="A603" s="186" t="s">
        <v>336</v>
      </c>
      <c r="B603" s="186" t="s">
        <v>1019</v>
      </c>
      <c r="C603" s="186" t="s">
        <v>1074</v>
      </c>
      <c r="D603" s="186" t="s">
        <v>1075</v>
      </c>
      <c r="E603" s="186" t="s">
        <v>942</v>
      </c>
      <c r="F603" s="186">
        <v>2016</v>
      </c>
      <c r="G603" s="186" t="s">
        <v>1013</v>
      </c>
      <c r="H603" s="186">
        <v>0.69485943909593195</v>
      </c>
      <c r="I603" s="186">
        <v>0.61791191731685224</v>
      </c>
      <c r="J603" s="186" t="s">
        <v>1241</v>
      </c>
      <c r="K603" s="186" t="s">
        <v>942</v>
      </c>
    </row>
    <row r="604" spans="1:11" x14ac:dyDescent="0.45">
      <c r="A604" s="186" t="s">
        <v>336</v>
      </c>
      <c r="B604" s="186" t="s">
        <v>1019</v>
      </c>
      <c r="C604" s="186" t="s">
        <v>1074</v>
      </c>
      <c r="D604" s="186" t="s">
        <v>1075</v>
      </c>
      <c r="E604" s="186" t="s">
        <v>942</v>
      </c>
      <c r="F604" s="186">
        <v>2016</v>
      </c>
      <c r="G604" s="186" t="s">
        <v>1013</v>
      </c>
      <c r="H604" s="186">
        <v>1.5140600186670601</v>
      </c>
      <c r="I604" s="186">
        <v>1.3463956541837949</v>
      </c>
      <c r="J604" s="186" t="s">
        <v>1241</v>
      </c>
      <c r="K604" s="186" t="s">
        <v>942</v>
      </c>
    </row>
    <row r="605" spans="1:11" x14ac:dyDescent="0.45">
      <c r="A605" s="186" t="s">
        <v>336</v>
      </c>
      <c r="B605" s="186" t="s">
        <v>1019</v>
      </c>
      <c r="C605" s="186" t="s">
        <v>1074</v>
      </c>
      <c r="D605" s="186" t="s">
        <v>1075</v>
      </c>
      <c r="E605" s="186" t="s">
        <v>942</v>
      </c>
      <c r="F605" s="186">
        <v>2017</v>
      </c>
      <c r="G605" s="186" t="s">
        <v>1013</v>
      </c>
      <c r="H605" s="186">
        <v>0.70074125722687797</v>
      </c>
      <c r="I605" s="186">
        <v>0.62314239317155251</v>
      </c>
      <c r="J605" s="186" t="s">
        <v>1241</v>
      </c>
      <c r="K605" s="186" t="s">
        <v>942</v>
      </c>
    </row>
    <row r="606" spans="1:11" x14ac:dyDescent="0.45">
      <c r="A606" s="186" t="s">
        <v>336</v>
      </c>
      <c r="B606" s="186" t="s">
        <v>1019</v>
      </c>
      <c r="C606" s="186" t="s">
        <v>1074</v>
      </c>
      <c r="D606" s="186" t="s">
        <v>1075</v>
      </c>
      <c r="E606" s="186" t="s">
        <v>942</v>
      </c>
      <c r="F606" s="186">
        <v>2017</v>
      </c>
      <c r="G606" s="186" t="s">
        <v>1013</v>
      </c>
      <c r="H606" s="186">
        <v>1.4979564067739499</v>
      </c>
      <c r="I606" s="186">
        <v>1.3320753281714655</v>
      </c>
      <c r="J606" s="186" t="s">
        <v>1241</v>
      </c>
      <c r="K606" s="186" t="s">
        <v>942</v>
      </c>
    </row>
    <row r="607" spans="1:11" x14ac:dyDescent="0.45">
      <c r="A607" s="186" t="s">
        <v>336</v>
      </c>
      <c r="B607" s="186" t="s">
        <v>1019</v>
      </c>
      <c r="C607" s="186" t="s">
        <v>1074</v>
      </c>
      <c r="D607" s="186" t="s">
        <v>1075</v>
      </c>
      <c r="E607" s="186" t="s">
        <v>942</v>
      </c>
      <c r="F607" s="186">
        <v>2018</v>
      </c>
      <c r="G607" s="186" t="s">
        <v>1013</v>
      </c>
      <c r="H607" s="186">
        <v>0.70662307535782298</v>
      </c>
      <c r="I607" s="186">
        <v>0.628372869026252</v>
      </c>
      <c r="J607" s="186" t="s">
        <v>1241</v>
      </c>
      <c r="K607" s="186" t="s">
        <v>942</v>
      </c>
    </row>
    <row r="608" spans="1:11" x14ac:dyDescent="0.45">
      <c r="A608" s="186" t="s">
        <v>336</v>
      </c>
      <c r="B608" s="186" t="s">
        <v>1019</v>
      </c>
      <c r="C608" s="186" t="s">
        <v>1074</v>
      </c>
      <c r="D608" s="186" t="s">
        <v>1075</v>
      </c>
      <c r="E608" s="186" t="s">
        <v>942</v>
      </c>
      <c r="F608" s="186">
        <v>2018</v>
      </c>
      <c r="G608" s="186" t="s">
        <v>1013</v>
      </c>
      <c r="H608" s="186">
        <v>1.48185279488084</v>
      </c>
      <c r="I608" s="186">
        <v>1.3177550021591362</v>
      </c>
      <c r="J608" s="186" t="s">
        <v>1241</v>
      </c>
      <c r="K608" s="186" t="s">
        <v>942</v>
      </c>
    </row>
    <row r="609" spans="1:11" x14ac:dyDescent="0.45">
      <c r="A609" s="186" t="s">
        <v>336</v>
      </c>
      <c r="B609" s="186" t="s">
        <v>1019</v>
      </c>
      <c r="C609" s="186" t="s">
        <v>1074</v>
      </c>
      <c r="D609" s="186" t="s">
        <v>1075</v>
      </c>
      <c r="E609" s="186" t="s">
        <v>942</v>
      </c>
      <c r="F609" s="186">
        <v>2019</v>
      </c>
      <c r="G609" s="186" t="s">
        <v>1013</v>
      </c>
      <c r="H609" s="186">
        <v>0.712504893488769</v>
      </c>
      <c r="I609" s="186">
        <v>0.63360334488095227</v>
      </c>
      <c r="J609" s="186" t="s">
        <v>1241</v>
      </c>
      <c r="K609" s="186" t="s">
        <v>942</v>
      </c>
    </row>
    <row r="610" spans="1:11" x14ac:dyDescent="0.45">
      <c r="A610" s="186" t="s">
        <v>336</v>
      </c>
      <c r="B610" s="186" t="s">
        <v>1019</v>
      </c>
      <c r="C610" s="186" t="s">
        <v>1074</v>
      </c>
      <c r="D610" s="186" t="s">
        <v>1075</v>
      </c>
      <c r="E610" s="186" t="s">
        <v>942</v>
      </c>
      <c r="F610" s="186">
        <v>2019</v>
      </c>
      <c r="G610" s="186" t="s">
        <v>1013</v>
      </c>
      <c r="H610" s="186">
        <v>1.46574918298774</v>
      </c>
      <c r="I610" s="186">
        <v>1.3034346761468159</v>
      </c>
      <c r="J610" s="186" t="s">
        <v>1241</v>
      </c>
      <c r="K610" s="186" t="s">
        <v>942</v>
      </c>
    </row>
    <row r="611" spans="1:11" x14ac:dyDescent="0.45">
      <c r="A611" s="186" t="s">
        <v>336</v>
      </c>
      <c r="B611" s="186" t="s">
        <v>1019</v>
      </c>
      <c r="C611" s="186" t="s">
        <v>1074</v>
      </c>
      <c r="D611" s="186" t="s">
        <v>1075</v>
      </c>
      <c r="E611" s="186" t="s">
        <v>942</v>
      </c>
      <c r="F611" s="186">
        <v>2020</v>
      </c>
      <c r="G611" s="186" t="s">
        <v>1013</v>
      </c>
      <c r="H611" s="186">
        <v>0.71838671161971501</v>
      </c>
      <c r="I611" s="186">
        <v>0.63883382073565265</v>
      </c>
      <c r="J611" s="186" t="s">
        <v>1241</v>
      </c>
      <c r="K611" s="186" t="s">
        <v>942</v>
      </c>
    </row>
    <row r="612" spans="1:11" x14ac:dyDescent="0.45">
      <c r="A612" s="186" t="s">
        <v>336</v>
      </c>
      <c r="B612" s="186" t="s">
        <v>1019</v>
      </c>
      <c r="C612" s="186" t="s">
        <v>1074</v>
      </c>
      <c r="D612" s="186" t="s">
        <v>1075</v>
      </c>
      <c r="E612" s="186" t="s">
        <v>942</v>
      </c>
      <c r="F612" s="186">
        <v>2020</v>
      </c>
      <c r="G612" s="186" t="s">
        <v>1013</v>
      </c>
      <c r="H612" s="186">
        <v>1.4496455710946301</v>
      </c>
      <c r="I612" s="186">
        <v>1.2891143501344864</v>
      </c>
      <c r="J612" s="186" t="s">
        <v>1241</v>
      </c>
      <c r="K612" s="186" t="s">
        <v>942</v>
      </c>
    </row>
    <row r="613" spans="1:11" x14ac:dyDescent="0.45">
      <c r="A613" s="186" t="s">
        <v>336</v>
      </c>
      <c r="B613" s="186" t="s">
        <v>1019</v>
      </c>
      <c r="C613" s="186" t="s">
        <v>1074</v>
      </c>
      <c r="D613" s="186" t="s">
        <v>1075</v>
      </c>
      <c r="E613" s="186" t="s">
        <v>942</v>
      </c>
      <c r="F613" s="186">
        <v>2021</v>
      </c>
      <c r="G613" s="186" t="s">
        <v>1013</v>
      </c>
      <c r="H613" s="186">
        <v>0.73035982348004302</v>
      </c>
      <c r="I613" s="186">
        <v>0.64948105108124632</v>
      </c>
      <c r="J613" s="186" t="s">
        <v>1241</v>
      </c>
      <c r="K613" s="186" t="s">
        <v>942</v>
      </c>
    </row>
    <row r="614" spans="1:11" x14ac:dyDescent="0.45">
      <c r="A614" s="186" t="s">
        <v>336</v>
      </c>
      <c r="B614" s="186" t="s">
        <v>1019</v>
      </c>
      <c r="C614" s="186" t="s">
        <v>1074</v>
      </c>
      <c r="D614" s="186" t="s">
        <v>1075</v>
      </c>
      <c r="E614" s="186" t="s">
        <v>942</v>
      </c>
      <c r="F614" s="186">
        <v>2021</v>
      </c>
      <c r="G614" s="186" t="s">
        <v>1013</v>
      </c>
      <c r="H614" s="186">
        <v>1.4693907563139701</v>
      </c>
      <c r="I614" s="186">
        <v>1.3066729879973225</v>
      </c>
      <c r="J614" s="186" t="s">
        <v>1241</v>
      </c>
      <c r="K614" s="186" t="s">
        <v>942</v>
      </c>
    </row>
    <row r="615" spans="1:11" x14ac:dyDescent="0.45">
      <c r="A615" s="186" t="s">
        <v>336</v>
      </c>
      <c r="B615" s="186" t="s">
        <v>1019</v>
      </c>
      <c r="C615" s="186" t="s">
        <v>1074</v>
      </c>
      <c r="D615" s="186" t="s">
        <v>1075</v>
      </c>
      <c r="E615" s="186" t="s">
        <v>942</v>
      </c>
      <c r="F615" s="186">
        <v>2022</v>
      </c>
      <c r="G615" s="186" t="s">
        <v>1013</v>
      </c>
      <c r="H615" s="186">
        <v>0.74233293534037204</v>
      </c>
      <c r="I615" s="186">
        <v>0.66012828142684088</v>
      </c>
      <c r="J615" s="186" t="s">
        <v>1241</v>
      </c>
      <c r="K615" s="186" t="s">
        <v>942</v>
      </c>
    </row>
    <row r="616" spans="1:11" x14ac:dyDescent="0.45">
      <c r="A616" s="186" t="s">
        <v>336</v>
      </c>
      <c r="B616" s="186" t="s">
        <v>1019</v>
      </c>
      <c r="C616" s="186" t="s">
        <v>1074</v>
      </c>
      <c r="D616" s="186" t="s">
        <v>1075</v>
      </c>
      <c r="E616" s="186" t="s">
        <v>942</v>
      </c>
      <c r="F616" s="186">
        <v>2022</v>
      </c>
      <c r="G616" s="186" t="s">
        <v>1013</v>
      </c>
      <c r="H616" s="186">
        <v>1.4891359415333201</v>
      </c>
      <c r="I616" s="186">
        <v>1.3242316258601672</v>
      </c>
      <c r="J616" s="186" t="s">
        <v>1241</v>
      </c>
      <c r="K616" s="186" t="s">
        <v>942</v>
      </c>
    </row>
    <row r="617" spans="1:11" x14ac:dyDescent="0.45">
      <c r="A617" s="186" t="s">
        <v>336</v>
      </c>
      <c r="B617" s="186" t="s">
        <v>1019</v>
      </c>
      <c r="C617" s="186" t="s">
        <v>1074</v>
      </c>
      <c r="D617" s="186" t="s">
        <v>1075</v>
      </c>
      <c r="E617" s="186" t="s">
        <v>942</v>
      </c>
      <c r="F617" s="186">
        <v>2023</v>
      </c>
      <c r="G617" s="186" t="s">
        <v>1013</v>
      </c>
      <c r="H617" s="186">
        <v>0.75430604720070005</v>
      </c>
      <c r="I617" s="186">
        <v>0.67077551177243455</v>
      </c>
      <c r="J617" s="186" t="s">
        <v>1241</v>
      </c>
      <c r="K617" s="186" t="s">
        <v>942</v>
      </c>
    </row>
    <row r="618" spans="1:11" x14ac:dyDescent="0.45">
      <c r="A618" s="186" t="s">
        <v>336</v>
      </c>
      <c r="B618" s="186" t="s">
        <v>1019</v>
      </c>
      <c r="C618" s="186" t="s">
        <v>1074</v>
      </c>
      <c r="D618" s="186" t="s">
        <v>1075</v>
      </c>
      <c r="E618" s="186" t="s">
        <v>942</v>
      </c>
      <c r="F618" s="186">
        <v>2023</v>
      </c>
      <c r="G618" s="186" t="s">
        <v>1013</v>
      </c>
      <c r="H618" s="186">
        <v>1.5088811267526601</v>
      </c>
      <c r="I618" s="186">
        <v>1.341790263723003</v>
      </c>
      <c r="J618" s="186" t="s">
        <v>1241</v>
      </c>
      <c r="K618" s="186" t="s">
        <v>942</v>
      </c>
    </row>
    <row r="619" spans="1:11" x14ac:dyDescent="0.45">
      <c r="A619" s="186" t="s">
        <v>336</v>
      </c>
      <c r="B619" s="186" t="s">
        <v>1019</v>
      </c>
      <c r="C619" s="186" t="s">
        <v>1074</v>
      </c>
      <c r="D619" s="186" t="s">
        <v>1075</v>
      </c>
      <c r="E619" s="186" t="s">
        <v>942</v>
      </c>
      <c r="F619" s="186">
        <v>2024</v>
      </c>
      <c r="G619" s="186" t="s">
        <v>1013</v>
      </c>
      <c r="H619" s="186">
        <v>0.76627915906102895</v>
      </c>
      <c r="I619" s="186">
        <v>0.68142274211802911</v>
      </c>
      <c r="J619" s="186" t="s">
        <v>1241</v>
      </c>
      <c r="K619" s="186" t="s">
        <v>942</v>
      </c>
    </row>
    <row r="620" spans="1:11" x14ac:dyDescent="0.45">
      <c r="A620" s="186" t="s">
        <v>336</v>
      </c>
      <c r="B620" s="186" t="s">
        <v>1019</v>
      </c>
      <c r="C620" s="186" t="s">
        <v>1074</v>
      </c>
      <c r="D620" s="186" t="s">
        <v>1075</v>
      </c>
      <c r="E620" s="186" t="s">
        <v>942</v>
      </c>
      <c r="F620" s="186">
        <v>2024</v>
      </c>
      <c r="G620" s="186" t="s">
        <v>1013</v>
      </c>
      <c r="H620" s="186">
        <v>1.52862631197201</v>
      </c>
      <c r="I620" s="186">
        <v>1.3593489015858478</v>
      </c>
      <c r="J620" s="186" t="s">
        <v>1241</v>
      </c>
      <c r="K620" s="186" t="s">
        <v>942</v>
      </c>
    </row>
    <row r="621" spans="1:11" x14ac:dyDescent="0.45">
      <c r="A621" s="186" t="s">
        <v>336</v>
      </c>
      <c r="B621" s="186" t="s">
        <v>1019</v>
      </c>
      <c r="C621" s="186" t="s">
        <v>1074</v>
      </c>
      <c r="D621" s="186" t="s">
        <v>1075</v>
      </c>
      <c r="E621" s="186" t="s">
        <v>942</v>
      </c>
      <c r="F621" s="186">
        <v>2025</v>
      </c>
      <c r="G621" s="186" t="s">
        <v>1013</v>
      </c>
      <c r="H621" s="186">
        <v>0.77825227092135796</v>
      </c>
      <c r="I621" s="186">
        <v>0.69206997246362367</v>
      </c>
      <c r="J621" s="186" t="s">
        <v>1241</v>
      </c>
      <c r="K621" s="186" t="s">
        <v>942</v>
      </c>
    </row>
    <row r="622" spans="1:11" x14ac:dyDescent="0.45">
      <c r="A622" s="186" t="s">
        <v>336</v>
      </c>
      <c r="B622" s="186" t="s">
        <v>1019</v>
      </c>
      <c r="C622" s="186" t="s">
        <v>1074</v>
      </c>
      <c r="D622" s="186" t="s">
        <v>1075</v>
      </c>
      <c r="E622" s="186" t="s">
        <v>942</v>
      </c>
      <c r="F622" s="186">
        <v>2025</v>
      </c>
      <c r="G622" s="186" t="s">
        <v>1013</v>
      </c>
      <c r="H622" s="186">
        <v>1.54837149719135</v>
      </c>
      <c r="I622" s="186">
        <v>1.3769075394486838</v>
      </c>
      <c r="J622" s="186" t="s">
        <v>1241</v>
      </c>
      <c r="K622" s="186" t="s">
        <v>942</v>
      </c>
    </row>
    <row r="623" spans="1:11" x14ac:dyDescent="0.45">
      <c r="A623" s="186" t="s">
        <v>336</v>
      </c>
      <c r="B623" s="186" t="s">
        <v>1019</v>
      </c>
      <c r="C623" s="186" t="s">
        <v>1074</v>
      </c>
      <c r="D623" s="186" t="s">
        <v>1075</v>
      </c>
      <c r="E623" s="186" t="s">
        <v>942</v>
      </c>
      <c r="F623" s="186">
        <v>2026</v>
      </c>
      <c r="G623" s="186" t="s">
        <v>1013</v>
      </c>
      <c r="H623" s="186">
        <v>0.79022538278168597</v>
      </c>
      <c r="I623" s="186">
        <v>0.70271720280921735</v>
      </c>
      <c r="J623" s="186" t="s">
        <v>1241</v>
      </c>
      <c r="K623" s="186" t="s">
        <v>942</v>
      </c>
    </row>
    <row r="624" spans="1:11" x14ac:dyDescent="0.45">
      <c r="A624" s="186" t="s">
        <v>336</v>
      </c>
      <c r="B624" s="186" t="s">
        <v>1019</v>
      </c>
      <c r="C624" s="186" t="s">
        <v>1074</v>
      </c>
      <c r="D624" s="186" t="s">
        <v>1075</v>
      </c>
      <c r="E624" s="186" t="s">
        <v>942</v>
      </c>
      <c r="F624" s="186">
        <v>2026</v>
      </c>
      <c r="G624" s="186" t="s">
        <v>1013</v>
      </c>
      <c r="H624" s="186">
        <v>1.5694613984817201</v>
      </c>
      <c r="I624" s="186">
        <v>1.3956619818713283</v>
      </c>
      <c r="J624" s="186" t="s">
        <v>1241</v>
      </c>
      <c r="K624" s="186" t="s">
        <v>942</v>
      </c>
    </row>
    <row r="625" spans="1:11" x14ac:dyDescent="0.45">
      <c r="A625" s="186" t="s">
        <v>336</v>
      </c>
      <c r="B625" s="186" t="s">
        <v>1019</v>
      </c>
      <c r="C625" s="186" t="s">
        <v>1074</v>
      </c>
      <c r="D625" s="186" t="s">
        <v>1075</v>
      </c>
      <c r="E625" s="186" t="s">
        <v>942</v>
      </c>
      <c r="F625" s="186">
        <v>2027</v>
      </c>
      <c r="G625" s="186" t="s">
        <v>1013</v>
      </c>
      <c r="H625" s="186">
        <v>0.80219849464201498</v>
      </c>
      <c r="I625" s="186">
        <v>0.71336443315481202</v>
      </c>
      <c r="J625" s="186" t="s">
        <v>1241</v>
      </c>
      <c r="K625" s="186" t="s">
        <v>942</v>
      </c>
    </row>
    <row r="626" spans="1:11" x14ac:dyDescent="0.45">
      <c r="A626" s="186" t="s">
        <v>336</v>
      </c>
      <c r="B626" s="186" t="s">
        <v>1019</v>
      </c>
      <c r="C626" s="186" t="s">
        <v>1074</v>
      </c>
      <c r="D626" s="186" t="s">
        <v>1075</v>
      </c>
      <c r="E626" s="186" t="s">
        <v>942</v>
      </c>
      <c r="F626" s="186">
        <v>2027</v>
      </c>
      <c r="G626" s="186" t="s">
        <v>1013</v>
      </c>
      <c r="H626" s="186">
        <v>1.5905512997720801</v>
      </c>
      <c r="I626" s="186">
        <v>1.4144164242939639</v>
      </c>
      <c r="J626" s="186" t="s">
        <v>1241</v>
      </c>
      <c r="K626" s="186" t="s">
        <v>942</v>
      </c>
    </row>
    <row r="627" spans="1:11" x14ac:dyDescent="0.45">
      <c r="A627" s="186" t="s">
        <v>336</v>
      </c>
      <c r="B627" s="186" t="s">
        <v>1019</v>
      </c>
      <c r="C627" s="186" t="s">
        <v>1074</v>
      </c>
      <c r="D627" s="186" t="s">
        <v>1075</v>
      </c>
      <c r="E627" s="186" t="s">
        <v>942</v>
      </c>
      <c r="F627" s="186">
        <v>2028</v>
      </c>
      <c r="G627" s="186" t="s">
        <v>1013</v>
      </c>
      <c r="H627" s="186">
        <v>0.81417160650234299</v>
      </c>
      <c r="I627" s="186">
        <v>0.72401166350040569</v>
      </c>
      <c r="J627" s="186" t="s">
        <v>1241</v>
      </c>
      <c r="K627" s="186" t="s">
        <v>942</v>
      </c>
    </row>
    <row r="628" spans="1:11" x14ac:dyDescent="0.45">
      <c r="A628" s="186" t="s">
        <v>336</v>
      </c>
      <c r="B628" s="186" t="s">
        <v>1019</v>
      </c>
      <c r="C628" s="186" t="s">
        <v>1074</v>
      </c>
      <c r="D628" s="186" t="s">
        <v>1075</v>
      </c>
      <c r="E628" s="186" t="s">
        <v>942</v>
      </c>
      <c r="F628" s="186">
        <v>2028</v>
      </c>
      <c r="G628" s="186" t="s">
        <v>1013</v>
      </c>
      <c r="H628" s="186">
        <v>1.6116412010624399</v>
      </c>
      <c r="I628" s="186">
        <v>1.4331708667165992</v>
      </c>
      <c r="J628" s="186" t="s">
        <v>1241</v>
      </c>
      <c r="K628" s="186" t="s">
        <v>942</v>
      </c>
    </row>
    <row r="629" spans="1:11" x14ac:dyDescent="0.45">
      <c r="A629" s="186" t="s">
        <v>336</v>
      </c>
      <c r="B629" s="186" t="s">
        <v>1019</v>
      </c>
      <c r="C629" s="186" t="s">
        <v>1074</v>
      </c>
      <c r="D629" s="186" t="s">
        <v>1075</v>
      </c>
      <c r="E629" s="186" t="s">
        <v>942</v>
      </c>
      <c r="F629" s="186">
        <v>2029</v>
      </c>
      <c r="G629" s="186" t="s">
        <v>1013</v>
      </c>
      <c r="H629" s="186">
        <v>0.826144718362672</v>
      </c>
      <c r="I629" s="186">
        <v>0.73465889384600025</v>
      </c>
      <c r="J629" s="186" t="s">
        <v>1241</v>
      </c>
      <c r="K629" s="186" t="s">
        <v>942</v>
      </c>
    </row>
    <row r="630" spans="1:11" x14ac:dyDescent="0.45">
      <c r="A630" s="186" t="s">
        <v>336</v>
      </c>
      <c r="B630" s="186" t="s">
        <v>1019</v>
      </c>
      <c r="C630" s="186" t="s">
        <v>1074</v>
      </c>
      <c r="D630" s="186" t="s">
        <v>1075</v>
      </c>
      <c r="E630" s="186" t="s">
        <v>942</v>
      </c>
      <c r="F630" s="186">
        <v>2029</v>
      </c>
      <c r="G630" s="186" t="s">
        <v>1013</v>
      </c>
      <c r="H630" s="186">
        <v>1.6327311023527999</v>
      </c>
      <c r="I630" s="186">
        <v>1.4519253091392348</v>
      </c>
      <c r="J630" s="186" t="s">
        <v>1241</v>
      </c>
      <c r="K630" s="186" t="s">
        <v>942</v>
      </c>
    </row>
    <row r="631" spans="1:11" x14ac:dyDescent="0.45">
      <c r="A631" s="186" t="s">
        <v>336</v>
      </c>
      <c r="B631" s="186" t="s">
        <v>1019</v>
      </c>
      <c r="C631" s="186" t="s">
        <v>1074</v>
      </c>
      <c r="D631" s="186" t="s">
        <v>1075</v>
      </c>
      <c r="E631" s="186" t="s">
        <v>942</v>
      </c>
      <c r="F631" s="186">
        <v>2030</v>
      </c>
      <c r="G631" s="186" t="s">
        <v>1013</v>
      </c>
      <c r="H631" s="186">
        <v>0.83811783022300002</v>
      </c>
      <c r="I631" s="186">
        <v>0.74530612419159392</v>
      </c>
      <c r="J631" s="186" t="s">
        <v>1241</v>
      </c>
      <c r="K631" s="186" t="s">
        <v>942</v>
      </c>
    </row>
    <row r="632" spans="1:11" x14ac:dyDescent="0.45">
      <c r="A632" s="186" t="s">
        <v>336</v>
      </c>
      <c r="B632" s="186" t="s">
        <v>1019</v>
      </c>
      <c r="C632" s="186" t="s">
        <v>1074</v>
      </c>
      <c r="D632" s="186" t="s">
        <v>1075</v>
      </c>
      <c r="E632" s="186" t="s">
        <v>942</v>
      </c>
      <c r="F632" s="186">
        <v>2030</v>
      </c>
      <c r="G632" s="186" t="s">
        <v>1013</v>
      </c>
      <c r="H632" s="186">
        <v>1.65382100364317</v>
      </c>
      <c r="I632" s="186">
        <v>1.4706797515618792</v>
      </c>
      <c r="J632" s="186" t="s">
        <v>1241</v>
      </c>
      <c r="K632" s="186" t="s">
        <v>942</v>
      </c>
    </row>
    <row r="633" spans="1:11" x14ac:dyDescent="0.45">
      <c r="A633" s="186" t="s">
        <v>336</v>
      </c>
      <c r="B633" s="186" t="s">
        <v>1019</v>
      </c>
      <c r="C633" s="186" t="s">
        <v>1074</v>
      </c>
      <c r="D633" s="186" t="s">
        <v>1075</v>
      </c>
      <c r="E633" s="186" t="s">
        <v>942</v>
      </c>
      <c r="F633" s="186">
        <v>2031</v>
      </c>
      <c r="G633" s="186" t="s">
        <v>1013</v>
      </c>
      <c r="H633" s="186">
        <v>0.85009094208332903</v>
      </c>
      <c r="I633" s="186">
        <v>0.75595335453718859</v>
      </c>
      <c r="J633" s="186" t="s">
        <v>1241</v>
      </c>
      <c r="K633" s="186" t="s">
        <v>942</v>
      </c>
    </row>
    <row r="634" spans="1:11" x14ac:dyDescent="0.45">
      <c r="A634" s="186" t="s">
        <v>336</v>
      </c>
      <c r="B634" s="186" t="s">
        <v>1019</v>
      </c>
      <c r="C634" s="186" t="s">
        <v>1074</v>
      </c>
      <c r="D634" s="186" t="s">
        <v>1075</v>
      </c>
      <c r="E634" s="186" t="s">
        <v>942</v>
      </c>
      <c r="F634" s="186">
        <v>2031</v>
      </c>
      <c r="G634" s="186" t="s">
        <v>1013</v>
      </c>
      <c r="H634" s="186">
        <v>1.67634720086524</v>
      </c>
      <c r="I634" s="186">
        <v>1.4907114370110355</v>
      </c>
      <c r="J634" s="186" t="s">
        <v>1241</v>
      </c>
      <c r="K634" s="186" t="s">
        <v>942</v>
      </c>
    </row>
    <row r="635" spans="1:11" x14ac:dyDescent="0.45">
      <c r="A635" s="186" t="s">
        <v>336</v>
      </c>
      <c r="B635" s="186" t="s">
        <v>1019</v>
      </c>
      <c r="C635" s="186" t="s">
        <v>1074</v>
      </c>
      <c r="D635" s="186" t="s">
        <v>1075</v>
      </c>
      <c r="E635" s="186" t="s">
        <v>942</v>
      </c>
      <c r="F635" s="186">
        <v>2032</v>
      </c>
      <c r="G635" s="186" t="s">
        <v>1013</v>
      </c>
      <c r="H635" s="186">
        <v>0.86206405394365804</v>
      </c>
      <c r="I635" s="186">
        <v>0.76660058488278315</v>
      </c>
      <c r="J635" s="186" t="s">
        <v>1241</v>
      </c>
      <c r="K635" s="186" t="s">
        <v>942</v>
      </c>
    </row>
    <row r="636" spans="1:11" x14ac:dyDescent="0.45">
      <c r="A636" s="186" t="s">
        <v>336</v>
      </c>
      <c r="B636" s="186" t="s">
        <v>1019</v>
      </c>
      <c r="C636" s="186" t="s">
        <v>1074</v>
      </c>
      <c r="D636" s="186" t="s">
        <v>1075</v>
      </c>
      <c r="E636" s="186" t="s">
        <v>942</v>
      </c>
      <c r="F636" s="186">
        <v>2032</v>
      </c>
      <c r="G636" s="186" t="s">
        <v>1013</v>
      </c>
      <c r="H636" s="186">
        <v>1.6988733980873101</v>
      </c>
      <c r="I636" s="186">
        <v>1.5107431224601919</v>
      </c>
      <c r="J636" s="186" t="s">
        <v>1241</v>
      </c>
      <c r="K636" s="186" t="s">
        <v>942</v>
      </c>
    </row>
    <row r="637" spans="1:11" x14ac:dyDescent="0.45">
      <c r="A637" s="186" t="s">
        <v>336</v>
      </c>
      <c r="B637" s="186" t="s">
        <v>1019</v>
      </c>
      <c r="C637" s="186" t="s">
        <v>1074</v>
      </c>
      <c r="D637" s="186" t="s">
        <v>1075</v>
      </c>
      <c r="E637" s="186" t="s">
        <v>942</v>
      </c>
      <c r="F637" s="186">
        <v>2033</v>
      </c>
      <c r="G637" s="186" t="s">
        <v>1013</v>
      </c>
      <c r="H637" s="186">
        <v>0.87403716580398605</v>
      </c>
      <c r="I637" s="186">
        <v>0.77724781522837683</v>
      </c>
      <c r="J637" s="186" t="s">
        <v>1241</v>
      </c>
      <c r="K637" s="186" t="s">
        <v>942</v>
      </c>
    </row>
    <row r="638" spans="1:11" x14ac:dyDescent="0.45">
      <c r="A638" s="186" t="s">
        <v>336</v>
      </c>
      <c r="B638" s="186" t="s">
        <v>1019</v>
      </c>
      <c r="C638" s="186" t="s">
        <v>1074</v>
      </c>
      <c r="D638" s="186" t="s">
        <v>1075</v>
      </c>
      <c r="E638" s="186" t="s">
        <v>942</v>
      </c>
      <c r="F638" s="186">
        <v>2033</v>
      </c>
      <c r="G638" s="186" t="s">
        <v>1013</v>
      </c>
      <c r="H638" s="186">
        <v>1.7213995953093799</v>
      </c>
      <c r="I638" s="186">
        <v>1.5307748079093479</v>
      </c>
      <c r="J638" s="186" t="s">
        <v>1241</v>
      </c>
      <c r="K638" s="186" t="s">
        <v>942</v>
      </c>
    </row>
    <row r="639" spans="1:11" x14ac:dyDescent="0.45">
      <c r="A639" s="186" t="s">
        <v>336</v>
      </c>
      <c r="B639" s="186" t="s">
        <v>1019</v>
      </c>
      <c r="C639" s="186" t="s">
        <v>1074</v>
      </c>
      <c r="D639" s="186" t="s">
        <v>1075</v>
      </c>
      <c r="E639" s="186" t="s">
        <v>942</v>
      </c>
      <c r="F639" s="186">
        <v>2034</v>
      </c>
      <c r="G639" s="186" t="s">
        <v>1013</v>
      </c>
      <c r="H639" s="186">
        <v>0.88601027766431495</v>
      </c>
      <c r="I639" s="186">
        <v>0.78789504557397139</v>
      </c>
      <c r="J639" s="186" t="s">
        <v>1241</v>
      </c>
      <c r="K639" s="186" t="s">
        <v>942</v>
      </c>
    </row>
    <row r="640" spans="1:11" x14ac:dyDescent="0.45">
      <c r="A640" s="186" t="s">
        <v>336</v>
      </c>
      <c r="B640" s="186" t="s">
        <v>1019</v>
      </c>
      <c r="C640" s="186" t="s">
        <v>1074</v>
      </c>
      <c r="D640" s="186" t="s">
        <v>1075</v>
      </c>
      <c r="E640" s="186" t="s">
        <v>942</v>
      </c>
      <c r="F640" s="186">
        <v>2034</v>
      </c>
      <c r="G640" s="186" t="s">
        <v>1013</v>
      </c>
      <c r="H640" s="186">
        <v>1.74392579253145</v>
      </c>
      <c r="I640" s="186">
        <v>1.5508064933585042</v>
      </c>
      <c r="J640" s="186" t="s">
        <v>1241</v>
      </c>
      <c r="K640" s="186" t="s">
        <v>942</v>
      </c>
    </row>
    <row r="641" spans="1:11" x14ac:dyDescent="0.45">
      <c r="A641" s="186" t="s">
        <v>336</v>
      </c>
      <c r="B641" s="186" t="s">
        <v>1019</v>
      </c>
      <c r="C641" s="186" t="s">
        <v>1074</v>
      </c>
      <c r="D641" s="186" t="s">
        <v>1075</v>
      </c>
      <c r="E641" s="186" t="s">
        <v>942</v>
      </c>
      <c r="F641" s="186">
        <v>2035</v>
      </c>
      <c r="G641" s="186" t="s">
        <v>1013</v>
      </c>
      <c r="H641" s="186">
        <v>0.89798338952464396</v>
      </c>
      <c r="I641" s="186">
        <v>0.79854227591956595</v>
      </c>
      <c r="J641" s="186" t="s">
        <v>1241</v>
      </c>
      <c r="K641" s="186" t="s">
        <v>942</v>
      </c>
    </row>
    <row r="642" spans="1:11" x14ac:dyDescent="0.45">
      <c r="A642" s="186" t="s">
        <v>336</v>
      </c>
      <c r="B642" s="186" t="s">
        <v>1019</v>
      </c>
      <c r="C642" s="186" t="s">
        <v>1074</v>
      </c>
      <c r="D642" s="186" t="s">
        <v>1075</v>
      </c>
      <c r="E642" s="186" t="s">
        <v>942</v>
      </c>
      <c r="F642" s="186">
        <v>2035</v>
      </c>
      <c r="G642" s="186" t="s">
        <v>1013</v>
      </c>
      <c r="H642" s="186">
        <v>1.76645198975351</v>
      </c>
      <c r="I642" s="186">
        <v>1.5708381788076515</v>
      </c>
      <c r="J642" s="186" t="s">
        <v>1241</v>
      </c>
      <c r="K642" s="186" t="s">
        <v>942</v>
      </c>
    </row>
    <row r="643" spans="1:11" x14ac:dyDescent="0.45">
      <c r="A643" s="186" t="s">
        <v>336</v>
      </c>
      <c r="B643" s="186" t="s">
        <v>1019</v>
      </c>
      <c r="C643" s="186" t="s">
        <v>1074</v>
      </c>
      <c r="D643" s="186" t="s">
        <v>1075</v>
      </c>
      <c r="E643" s="186" t="s">
        <v>942</v>
      </c>
      <c r="F643" s="186">
        <v>2036</v>
      </c>
      <c r="G643" s="186" t="s">
        <v>1013</v>
      </c>
      <c r="H643" s="186">
        <v>0.91594305731513603</v>
      </c>
      <c r="I643" s="186">
        <v>0.81451312143795651</v>
      </c>
      <c r="J643" s="186" t="s">
        <v>1241</v>
      </c>
      <c r="K643" s="186" t="s">
        <v>942</v>
      </c>
    </row>
    <row r="644" spans="1:11" x14ac:dyDescent="0.45">
      <c r="A644" s="186" t="s">
        <v>336</v>
      </c>
      <c r="B644" s="186" t="s">
        <v>1019</v>
      </c>
      <c r="C644" s="186" t="s">
        <v>1074</v>
      </c>
      <c r="D644" s="186" t="s">
        <v>1075</v>
      </c>
      <c r="E644" s="186" t="s">
        <v>942</v>
      </c>
      <c r="F644" s="186">
        <v>2036</v>
      </c>
      <c r="G644" s="186" t="s">
        <v>1013</v>
      </c>
      <c r="H644" s="186">
        <v>1.7905122996763201</v>
      </c>
      <c r="I644" s="186">
        <v>1.592234091994043</v>
      </c>
      <c r="J644" s="186" t="s">
        <v>1241</v>
      </c>
      <c r="K644" s="186" t="s">
        <v>942</v>
      </c>
    </row>
    <row r="645" spans="1:11" x14ac:dyDescent="0.45">
      <c r="A645" s="186" t="s">
        <v>336</v>
      </c>
      <c r="B645" s="186" t="s">
        <v>1019</v>
      </c>
      <c r="C645" s="186" t="s">
        <v>1074</v>
      </c>
      <c r="D645" s="186" t="s">
        <v>1075</v>
      </c>
      <c r="E645" s="186" t="s">
        <v>942</v>
      </c>
      <c r="F645" s="186">
        <v>2037</v>
      </c>
      <c r="G645" s="186" t="s">
        <v>1013</v>
      </c>
      <c r="H645" s="186">
        <v>0.93390272510562899</v>
      </c>
      <c r="I645" s="186">
        <v>0.83048396695634796</v>
      </c>
      <c r="J645" s="186" t="s">
        <v>1241</v>
      </c>
      <c r="K645" s="186" t="s">
        <v>942</v>
      </c>
    </row>
    <row r="646" spans="1:11" x14ac:dyDescent="0.45">
      <c r="A646" s="186" t="s">
        <v>336</v>
      </c>
      <c r="B646" s="186" t="s">
        <v>1019</v>
      </c>
      <c r="C646" s="186" t="s">
        <v>1074</v>
      </c>
      <c r="D646" s="186" t="s">
        <v>1075</v>
      </c>
      <c r="E646" s="186" t="s">
        <v>942</v>
      </c>
      <c r="F646" s="186">
        <v>2037</v>
      </c>
      <c r="G646" s="186" t="s">
        <v>1013</v>
      </c>
      <c r="H646" s="186">
        <v>1.8145726095991299</v>
      </c>
      <c r="I646" s="186">
        <v>1.6136300051804342</v>
      </c>
      <c r="J646" s="186" t="s">
        <v>1241</v>
      </c>
      <c r="K646" s="186" t="s">
        <v>942</v>
      </c>
    </row>
    <row r="647" spans="1:11" x14ac:dyDescent="0.45">
      <c r="A647" s="186" t="s">
        <v>336</v>
      </c>
      <c r="B647" s="186" t="s">
        <v>1019</v>
      </c>
      <c r="C647" s="186" t="s">
        <v>1074</v>
      </c>
      <c r="D647" s="186" t="s">
        <v>1075</v>
      </c>
      <c r="E647" s="186" t="s">
        <v>942</v>
      </c>
      <c r="F647" s="186">
        <v>2038</v>
      </c>
      <c r="G647" s="186" t="s">
        <v>1013</v>
      </c>
      <c r="H647" s="186">
        <v>0.95186239289612196</v>
      </c>
      <c r="I647" s="186">
        <v>0.8464548124747393</v>
      </c>
      <c r="J647" s="186" t="s">
        <v>1241</v>
      </c>
      <c r="K647" s="186" t="s">
        <v>942</v>
      </c>
    </row>
    <row r="648" spans="1:11" x14ac:dyDescent="0.45">
      <c r="A648" s="186" t="s">
        <v>336</v>
      </c>
      <c r="B648" s="186" t="s">
        <v>1019</v>
      </c>
      <c r="C648" s="186" t="s">
        <v>1074</v>
      </c>
      <c r="D648" s="186" t="s">
        <v>1075</v>
      </c>
      <c r="E648" s="186" t="s">
        <v>942</v>
      </c>
      <c r="F648" s="186">
        <v>2038</v>
      </c>
      <c r="G648" s="186" t="s">
        <v>1013</v>
      </c>
      <c r="H648" s="186">
        <v>1.83863291952194</v>
      </c>
      <c r="I648" s="186">
        <v>1.6350259183668259</v>
      </c>
      <c r="J648" s="186" t="s">
        <v>1241</v>
      </c>
      <c r="K648" s="186" t="s">
        <v>942</v>
      </c>
    </row>
    <row r="649" spans="1:11" x14ac:dyDescent="0.45">
      <c r="A649" s="186" t="s">
        <v>336</v>
      </c>
      <c r="B649" s="186" t="s">
        <v>1019</v>
      </c>
      <c r="C649" s="186" t="s">
        <v>1074</v>
      </c>
      <c r="D649" s="186" t="s">
        <v>1075</v>
      </c>
      <c r="E649" s="186" t="s">
        <v>942</v>
      </c>
      <c r="F649" s="186">
        <v>2039</v>
      </c>
      <c r="G649" s="186" t="s">
        <v>1013</v>
      </c>
      <c r="H649" s="186">
        <v>0.96982206068661503</v>
      </c>
      <c r="I649" s="186">
        <v>0.86242565799313076</v>
      </c>
      <c r="J649" s="186" t="s">
        <v>1241</v>
      </c>
      <c r="K649" s="186" t="s">
        <v>942</v>
      </c>
    </row>
    <row r="650" spans="1:11" x14ac:dyDescent="0.45">
      <c r="A650" s="186" t="s">
        <v>336</v>
      </c>
      <c r="B650" s="186" t="s">
        <v>1019</v>
      </c>
      <c r="C650" s="186" t="s">
        <v>1074</v>
      </c>
      <c r="D650" s="186" t="s">
        <v>1075</v>
      </c>
      <c r="E650" s="186" t="s">
        <v>942</v>
      </c>
      <c r="F650" s="186">
        <v>2039</v>
      </c>
      <c r="G650" s="186" t="s">
        <v>1013</v>
      </c>
      <c r="H650" s="186">
        <v>1.86269322944475</v>
      </c>
      <c r="I650" s="186">
        <v>1.6564218315532173</v>
      </c>
      <c r="J650" s="186" t="s">
        <v>1241</v>
      </c>
      <c r="K650" s="186" t="s">
        <v>942</v>
      </c>
    </row>
    <row r="651" spans="1:11" x14ac:dyDescent="0.45">
      <c r="A651" s="186" t="s">
        <v>336</v>
      </c>
      <c r="B651" s="186" t="s">
        <v>1019</v>
      </c>
      <c r="C651" s="186" t="s">
        <v>1074</v>
      </c>
      <c r="D651" s="186" t="s">
        <v>1075</v>
      </c>
      <c r="E651" s="186" t="s">
        <v>942</v>
      </c>
      <c r="F651" s="186">
        <v>2040</v>
      </c>
      <c r="G651" s="186" t="s">
        <v>1013</v>
      </c>
      <c r="H651" s="186">
        <v>0.98778172847710799</v>
      </c>
      <c r="I651" s="186">
        <v>0.87839650351152221</v>
      </c>
      <c r="J651" s="186" t="s">
        <v>1241</v>
      </c>
      <c r="K651" s="186" t="s">
        <v>942</v>
      </c>
    </row>
    <row r="652" spans="1:11" x14ac:dyDescent="0.45">
      <c r="A652" s="186" t="s">
        <v>336</v>
      </c>
      <c r="B652" s="186" t="s">
        <v>1019</v>
      </c>
      <c r="C652" s="186" t="s">
        <v>1074</v>
      </c>
      <c r="D652" s="186" t="s">
        <v>1075</v>
      </c>
      <c r="E652" s="186" t="s">
        <v>942</v>
      </c>
      <c r="F652" s="186">
        <v>2040</v>
      </c>
      <c r="G652" s="186" t="s">
        <v>1013</v>
      </c>
      <c r="H652" s="186">
        <v>1.8867535393675601</v>
      </c>
      <c r="I652" s="186">
        <v>1.6778177447396088</v>
      </c>
      <c r="J652" s="186" t="s">
        <v>1241</v>
      </c>
      <c r="K652" s="186" t="s">
        <v>942</v>
      </c>
    </row>
    <row r="653" spans="1:11" x14ac:dyDescent="0.45">
      <c r="A653" s="186" t="s">
        <v>336</v>
      </c>
      <c r="B653" s="186" t="s">
        <v>1019</v>
      </c>
      <c r="C653" s="186" t="s">
        <v>1074</v>
      </c>
      <c r="D653" s="186" t="s">
        <v>1075</v>
      </c>
      <c r="E653" s="186" t="s">
        <v>942</v>
      </c>
      <c r="F653" s="186">
        <v>2041</v>
      </c>
      <c r="G653" s="186" t="s">
        <v>1013</v>
      </c>
      <c r="H653" s="186">
        <v>0.98778172847710799</v>
      </c>
      <c r="I653" s="186">
        <v>0.87839650351152221</v>
      </c>
      <c r="J653" s="186" t="s">
        <v>1241</v>
      </c>
      <c r="K653" s="186" t="s">
        <v>942</v>
      </c>
    </row>
    <row r="654" spans="1:11" x14ac:dyDescent="0.45">
      <c r="A654" s="186" t="s">
        <v>336</v>
      </c>
      <c r="B654" s="186" t="s">
        <v>1019</v>
      </c>
      <c r="C654" s="186" t="s">
        <v>1074</v>
      </c>
      <c r="D654" s="186" t="s">
        <v>1075</v>
      </c>
      <c r="E654" s="186" t="s">
        <v>942</v>
      </c>
      <c r="F654" s="186">
        <v>2041</v>
      </c>
      <c r="G654" s="186" t="s">
        <v>1013</v>
      </c>
      <c r="H654" s="186">
        <v>1.91245244042372</v>
      </c>
      <c r="I654" s="186">
        <v>1.7006707943365296</v>
      </c>
      <c r="J654" s="186" t="s">
        <v>1241</v>
      </c>
      <c r="K654" s="186" t="s">
        <v>942</v>
      </c>
    </row>
    <row r="655" spans="1:11" x14ac:dyDescent="0.45">
      <c r="A655" s="186" t="s">
        <v>336</v>
      </c>
      <c r="B655" s="186" t="s">
        <v>1019</v>
      </c>
      <c r="C655" s="186" t="s">
        <v>1074</v>
      </c>
      <c r="D655" s="186" t="s">
        <v>1075</v>
      </c>
      <c r="E655" s="186" t="s">
        <v>942</v>
      </c>
      <c r="F655" s="186">
        <v>2042</v>
      </c>
      <c r="G655" s="186" t="s">
        <v>1013</v>
      </c>
      <c r="H655" s="186">
        <v>0.98778172847710799</v>
      </c>
      <c r="I655" s="186">
        <v>0.87839650351152221</v>
      </c>
      <c r="J655" s="186" t="s">
        <v>1241</v>
      </c>
      <c r="K655" s="186" t="s">
        <v>942</v>
      </c>
    </row>
    <row r="656" spans="1:11" x14ac:dyDescent="0.45">
      <c r="A656" s="186" t="s">
        <v>336</v>
      </c>
      <c r="B656" s="186" t="s">
        <v>1019</v>
      </c>
      <c r="C656" s="186" t="s">
        <v>1074</v>
      </c>
      <c r="D656" s="186" t="s">
        <v>1075</v>
      </c>
      <c r="E656" s="186" t="s">
        <v>942</v>
      </c>
      <c r="F656" s="186">
        <v>2042</v>
      </c>
      <c r="G656" s="186" t="s">
        <v>1013</v>
      </c>
      <c r="H656" s="186">
        <v>1.9381513414798801</v>
      </c>
      <c r="I656" s="186">
        <v>1.7235238439334504</v>
      </c>
      <c r="J656" s="186" t="s">
        <v>1241</v>
      </c>
      <c r="K656" s="186" t="s">
        <v>942</v>
      </c>
    </row>
    <row r="657" spans="1:11" x14ac:dyDescent="0.45">
      <c r="A657" s="186" t="s">
        <v>336</v>
      </c>
      <c r="B657" s="186" t="s">
        <v>1019</v>
      </c>
      <c r="C657" s="186" t="s">
        <v>1074</v>
      </c>
      <c r="D657" s="186" t="s">
        <v>1075</v>
      </c>
      <c r="E657" s="186" t="s">
        <v>942</v>
      </c>
      <c r="F657" s="186">
        <v>2043</v>
      </c>
      <c r="G657" s="186" t="s">
        <v>1013</v>
      </c>
      <c r="H657" s="186">
        <v>0.98778172847710799</v>
      </c>
      <c r="I657" s="186">
        <v>0.87839650351152221</v>
      </c>
      <c r="J657" s="186" t="s">
        <v>1241</v>
      </c>
      <c r="K657" s="186" t="s">
        <v>942</v>
      </c>
    </row>
    <row r="658" spans="1:11" x14ac:dyDescent="0.45">
      <c r="A658" s="186" t="s">
        <v>336</v>
      </c>
      <c r="B658" s="186" t="s">
        <v>1019</v>
      </c>
      <c r="C658" s="186" t="s">
        <v>1074</v>
      </c>
      <c r="D658" s="186" t="s">
        <v>1075</v>
      </c>
      <c r="E658" s="186" t="s">
        <v>942</v>
      </c>
      <c r="F658" s="186">
        <v>2043</v>
      </c>
      <c r="G658" s="186" t="s">
        <v>1013</v>
      </c>
      <c r="H658" s="186">
        <v>1.96385024253605</v>
      </c>
      <c r="I658" s="186">
        <v>1.7463768935303801</v>
      </c>
      <c r="J658" s="186" t="s">
        <v>1241</v>
      </c>
      <c r="K658" s="186" t="s">
        <v>942</v>
      </c>
    </row>
    <row r="659" spans="1:11" x14ac:dyDescent="0.45">
      <c r="A659" s="186" t="s">
        <v>336</v>
      </c>
      <c r="B659" s="186" t="s">
        <v>1019</v>
      </c>
      <c r="C659" s="186" t="s">
        <v>1074</v>
      </c>
      <c r="D659" s="186" t="s">
        <v>1075</v>
      </c>
      <c r="E659" s="186" t="s">
        <v>942</v>
      </c>
      <c r="F659" s="186">
        <v>2044</v>
      </c>
      <c r="G659" s="186" t="s">
        <v>1013</v>
      </c>
      <c r="H659" s="186">
        <v>0.98778172847710799</v>
      </c>
      <c r="I659" s="186">
        <v>0.87839650351152221</v>
      </c>
      <c r="J659" s="186" t="s">
        <v>1241</v>
      </c>
      <c r="K659" s="186" t="s">
        <v>942</v>
      </c>
    </row>
    <row r="660" spans="1:11" x14ac:dyDescent="0.45">
      <c r="A660" s="186" t="s">
        <v>336</v>
      </c>
      <c r="B660" s="186" t="s">
        <v>1019</v>
      </c>
      <c r="C660" s="186" t="s">
        <v>1074</v>
      </c>
      <c r="D660" s="186" t="s">
        <v>1075</v>
      </c>
      <c r="E660" s="186" t="s">
        <v>942</v>
      </c>
      <c r="F660" s="186">
        <v>2044</v>
      </c>
      <c r="G660" s="186" t="s">
        <v>1013</v>
      </c>
      <c r="H660" s="186">
        <v>1.9895491435922099</v>
      </c>
      <c r="I660" s="186">
        <v>1.7692299431273006</v>
      </c>
      <c r="J660" s="186" t="s">
        <v>1241</v>
      </c>
      <c r="K660" s="186" t="s">
        <v>942</v>
      </c>
    </row>
    <row r="661" spans="1:11" x14ac:dyDescent="0.45">
      <c r="A661" s="186" t="s">
        <v>336</v>
      </c>
      <c r="B661" s="186" t="s">
        <v>1019</v>
      </c>
      <c r="C661" s="186" t="s">
        <v>1074</v>
      </c>
      <c r="D661" s="186" t="s">
        <v>1075</v>
      </c>
      <c r="E661" s="186" t="s">
        <v>942</v>
      </c>
      <c r="F661" s="186">
        <v>2045</v>
      </c>
      <c r="G661" s="186" t="s">
        <v>1013</v>
      </c>
      <c r="H661" s="186">
        <v>0.98778172847710799</v>
      </c>
      <c r="I661" s="186">
        <v>0.87839650351152221</v>
      </c>
      <c r="J661" s="186" t="s">
        <v>1241</v>
      </c>
      <c r="K661" s="186" t="s">
        <v>942</v>
      </c>
    </row>
    <row r="662" spans="1:11" x14ac:dyDescent="0.45">
      <c r="A662" s="186" t="s">
        <v>336</v>
      </c>
      <c r="B662" s="186" t="s">
        <v>1019</v>
      </c>
      <c r="C662" s="186" t="s">
        <v>1074</v>
      </c>
      <c r="D662" s="186" t="s">
        <v>1075</v>
      </c>
      <c r="E662" s="186" t="s">
        <v>942</v>
      </c>
      <c r="F662" s="186">
        <v>2045</v>
      </c>
      <c r="G662" s="186" t="s">
        <v>1013</v>
      </c>
      <c r="H662" s="186">
        <v>2.0152480446483798</v>
      </c>
      <c r="I662" s="186">
        <v>1.7920829927242303</v>
      </c>
      <c r="J662" s="186" t="s">
        <v>1241</v>
      </c>
      <c r="K662" s="186" t="s">
        <v>942</v>
      </c>
    </row>
    <row r="663" spans="1:11" x14ac:dyDescent="0.45">
      <c r="A663" s="186" t="s">
        <v>336</v>
      </c>
      <c r="B663" s="186" t="s">
        <v>1019</v>
      </c>
      <c r="C663" s="186" t="s">
        <v>1074</v>
      </c>
      <c r="D663" s="186" t="s">
        <v>1075</v>
      </c>
      <c r="E663" s="186" t="s">
        <v>942</v>
      </c>
      <c r="F663" s="186">
        <v>2046</v>
      </c>
      <c r="G663" s="186" t="s">
        <v>1013</v>
      </c>
      <c r="H663" s="186">
        <v>0.99376828440727205</v>
      </c>
      <c r="I663" s="186">
        <v>0.8837201186843191</v>
      </c>
      <c r="J663" s="186" t="s">
        <v>1241</v>
      </c>
      <c r="K663" s="186" t="s">
        <v>942</v>
      </c>
    </row>
    <row r="664" spans="1:11" x14ac:dyDescent="0.45">
      <c r="A664" s="186" t="s">
        <v>336</v>
      </c>
      <c r="B664" s="186" t="s">
        <v>1019</v>
      </c>
      <c r="C664" s="186" t="s">
        <v>1074</v>
      </c>
      <c r="D664" s="186" t="s">
        <v>1075</v>
      </c>
      <c r="E664" s="186" t="s">
        <v>942</v>
      </c>
      <c r="F664" s="186">
        <v>2046</v>
      </c>
      <c r="G664" s="186" t="s">
        <v>1013</v>
      </c>
      <c r="H664" s="186">
        <v>2.0426971306166499</v>
      </c>
      <c r="I664" s="186">
        <v>1.816492414810108</v>
      </c>
      <c r="J664" s="186" t="s">
        <v>1241</v>
      </c>
      <c r="K664" s="186" t="s">
        <v>942</v>
      </c>
    </row>
    <row r="665" spans="1:11" x14ac:dyDescent="0.45">
      <c r="A665" s="186" t="s">
        <v>336</v>
      </c>
      <c r="B665" s="186" t="s">
        <v>1019</v>
      </c>
      <c r="C665" s="186" t="s">
        <v>1074</v>
      </c>
      <c r="D665" s="186" t="s">
        <v>1075</v>
      </c>
      <c r="E665" s="186" t="s">
        <v>942</v>
      </c>
      <c r="F665" s="186">
        <v>2047</v>
      </c>
      <c r="G665" s="186" t="s">
        <v>1013</v>
      </c>
      <c r="H665" s="186">
        <v>0.999754840337436</v>
      </c>
      <c r="I665" s="186">
        <v>0.88904373385711588</v>
      </c>
      <c r="J665" s="186" t="s">
        <v>1241</v>
      </c>
      <c r="K665" s="186" t="s">
        <v>942</v>
      </c>
    </row>
    <row r="666" spans="1:11" x14ac:dyDescent="0.45">
      <c r="A666" s="186" t="s">
        <v>336</v>
      </c>
      <c r="B666" s="186" t="s">
        <v>1019</v>
      </c>
      <c r="C666" s="186" t="s">
        <v>1074</v>
      </c>
      <c r="D666" s="186" t="s">
        <v>1075</v>
      </c>
      <c r="E666" s="186" t="s">
        <v>942</v>
      </c>
      <c r="F666" s="186">
        <v>2047</v>
      </c>
      <c r="G666" s="186" t="s">
        <v>1013</v>
      </c>
      <c r="H666" s="186">
        <v>2.07014621658492</v>
      </c>
      <c r="I666" s="186">
        <v>1.840901836895986</v>
      </c>
      <c r="J666" s="186" t="s">
        <v>1241</v>
      </c>
      <c r="K666" s="186" t="s">
        <v>942</v>
      </c>
    </row>
    <row r="667" spans="1:11" x14ac:dyDescent="0.45">
      <c r="A667" s="186" t="s">
        <v>336</v>
      </c>
      <c r="B667" s="186" t="s">
        <v>1019</v>
      </c>
      <c r="C667" s="186" t="s">
        <v>1074</v>
      </c>
      <c r="D667" s="186" t="s">
        <v>1075</v>
      </c>
      <c r="E667" s="186" t="s">
        <v>942</v>
      </c>
      <c r="F667" s="186">
        <v>2048</v>
      </c>
      <c r="G667" s="186" t="s">
        <v>1013</v>
      </c>
      <c r="H667" s="186">
        <v>1.0057413962676001</v>
      </c>
      <c r="I667" s="186">
        <v>0.89436734902991277</v>
      </c>
      <c r="J667" s="186" t="s">
        <v>1241</v>
      </c>
      <c r="K667" s="186" t="s">
        <v>942</v>
      </c>
    </row>
    <row r="668" spans="1:11" x14ac:dyDescent="0.45">
      <c r="A668" s="186" t="s">
        <v>336</v>
      </c>
      <c r="B668" s="186" t="s">
        <v>1019</v>
      </c>
      <c r="C668" s="186" t="s">
        <v>1074</v>
      </c>
      <c r="D668" s="186" t="s">
        <v>1075</v>
      </c>
      <c r="E668" s="186" t="s">
        <v>942</v>
      </c>
      <c r="F668" s="186">
        <v>2048</v>
      </c>
      <c r="G668" s="186" t="s">
        <v>1013</v>
      </c>
      <c r="H668" s="186">
        <v>2.0975953025531999</v>
      </c>
      <c r="I668" s="186">
        <v>1.8653112589818723</v>
      </c>
      <c r="J668" s="186" t="s">
        <v>1241</v>
      </c>
      <c r="K668" s="186" t="s">
        <v>942</v>
      </c>
    </row>
    <row r="669" spans="1:11" x14ac:dyDescent="0.45">
      <c r="A669" s="186" t="s">
        <v>336</v>
      </c>
      <c r="B669" s="186" t="s">
        <v>1019</v>
      </c>
      <c r="C669" s="186" t="s">
        <v>1074</v>
      </c>
      <c r="D669" s="186" t="s">
        <v>1075</v>
      </c>
      <c r="E669" s="186" t="s">
        <v>942</v>
      </c>
      <c r="F669" s="186">
        <v>2049</v>
      </c>
      <c r="G669" s="186" t="s">
        <v>1013</v>
      </c>
      <c r="H669" s="186">
        <v>1.01172795219776</v>
      </c>
      <c r="I669" s="186">
        <v>0.899690964202706</v>
      </c>
      <c r="J669" s="186" t="s">
        <v>1241</v>
      </c>
      <c r="K669" s="186" t="s">
        <v>942</v>
      </c>
    </row>
    <row r="670" spans="1:11" x14ac:dyDescent="0.45">
      <c r="A670" s="186" t="s">
        <v>336</v>
      </c>
      <c r="B670" s="186" t="s">
        <v>1019</v>
      </c>
      <c r="C670" s="186" t="s">
        <v>1074</v>
      </c>
      <c r="D670" s="186" t="s">
        <v>1075</v>
      </c>
      <c r="E670" s="186" t="s">
        <v>942</v>
      </c>
      <c r="F670" s="186">
        <v>2049</v>
      </c>
      <c r="G670" s="186" t="s">
        <v>1013</v>
      </c>
      <c r="H670" s="186">
        <v>2.12504438852147</v>
      </c>
      <c r="I670" s="186">
        <v>1.8897206810677503</v>
      </c>
      <c r="J670" s="186" t="s">
        <v>1241</v>
      </c>
      <c r="K670" s="186" t="s">
        <v>942</v>
      </c>
    </row>
    <row r="671" spans="1:11" x14ac:dyDescent="0.45">
      <c r="A671" s="186" t="s">
        <v>336</v>
      </c>
      <c r="B671" s="186" t="s">
        <v>1019</v>
      </c>
      <c r="C671" s="186" t="s">
        <v>1074</v>
      </c>
      <c r="D671" s="186" t="s">
        <v>1075</v>
      </c>
      <c r="E671" s="186" t="s">
        <v>942</v>
      </c>
      <c r="F671" s="186">
        <v>2050</v>
      </c>
      <c r="G671" s="186" t="s">
        <v>1013</v>
      </c>
      <c r="H671" s="186">
        <v>1.01771450812793</v>
      </c>
      <c r="I671" s="186">
        <v>0.90501457937550822</v>
      </c>
      <c r="J671" s="186" t="s">
        <v>1241</v>
      </c>
      <c r="K671" s="186" t="s">
        <v>942</v>
      </c>
    </row>
    <row r="672" spans="1:11" x14ac:dyDescent="0.45">
      <c r="A672" s="186" t="s">
        <v>336</v>
      </c>
      <c r="B672" s="186" t="s">
        <v>1019</v>
      </c>
      <c r="C672" s="186" t="s">
        <v>1074</v>
      </c>
      <c r="D672" s="186" t="s">
        <v>1075</v>
      </c>
      <c r="E672" s="186" t="s">
        <v>942</v>
      </c>
      <c r="F672" s="186">
        <v>2050</v>
      </c>
      <c r="G672" s="186" t="s">
        <v>1013</v>
      </c>
      <c r="H672" s="186">
        <v>2.1524934744897499</v>
      </c>
      <c r="I672" s="186">
        <v>1.9141301031536366</v>
      </c>
      <c r="J672" s="186" t="s">
        <v>1241</v>
      </c>
      <c r="K672" s="186" t="s">
        <v>942</v>
      </c>
    </row>
    <row r="673" spans="1:11" x14ac:dyDescent="0.45">
      <c r="A673" s="186" t="s">
        <v>336</v>
      </c>
      <c r="B673" s="186" t="s">
        <v>1019</v>
      </c>
      <c r="C673" s="186" t="s">
        <v>1076</v>
      </c>
      <c r="D673" s="186" t="s">
        <v>1077</v>
      </c>
      <c r="E673" s="186" t="s">
        <v>941</v>
      </c>
      <c r="F673" s="186">
        <v>1990</v>
      </c>
      <c r="G673" s="186" t="s">
        <v>1013</v>
      </c>
      <c r="H673" s="186">
        <v>0.55648352496186804</v>
      </c>
      <c r="I673" s="186">
        <v>0.64923077912217941</v>
      </c>
      <c r="J673" s="186" t="s">
        <v>635</v>
      </c>
      <c r="K673" s="186" t="s">
        <v>941</v>
      </c>
    </row>
    <row r="674" spans="1:11" x14ac:dyDescent="0.45">
      <c r="A674" s="186" t="s">
        <v>336</v>
      </c>
      <c r="B674" s="186" t="s">
        <v>1019</v>
      </c>
      <c r="C674" s="186" t="s">
        <v>1076</v>
      </c>
      <c r="D674" s="186" t="s">
        <v>1078</v>
      </c>
      <c r="E674" s="186" t="s">
        <v>941</v>
      </c>
      <c r="F674" s="186">
        <v>1990</v>
      </c>
      <c r="G674" s="186" t="s">
        <v>1013</v>
      </c>
      <c r="H674" s="186">
        <v>103.129953744671</v>
      </c>
      <c r="I674" s="186">
        <v>120.31827936878284</v>
      </c>
      <c r="J674" s="186" t="s">
        <v>635</v>
      </c>
      <c r="K674" s="186" t="s">
        <v>941</v>
      </c>
    </row>
    <row r="675" spans="1:11" x14ac:dyDescent="0.45">
      <c r="A675" s="186" t="s">
        <v>336</v>
      </c>
      <c r="B675" s="186" t="s">
        <v>1019</v>
      </c>
      <c r="C675" s="186" t="s">
        <v>1076</v>
      </c>
      <c r="D675" s="186" t="s">
        <v>1077</v>
      </c>
      <c r="E675" s="186" t="s">
        <v>941</v>
      </c>
      <c r="F675" s="186">
        <v>1991</v>
      </c>
      <c r="G675" s="186" t="s">
        <v>1013</v>
      </c>
      <c r="H675" s="186">
        <v>0.53940371051645997</v>
      </c>
      <c r="I675" s="186">
        <v>0.62930432893586996</v>
      </c>
      <c r="J675" s="186" t="s">
        <v>635</v>
      </c>
      <c r="K675" s="186" t="s">
        <v>941</v>
      </c>
    </row>
    <row r="676" spans="1:11" x14ac:dyDescent="0.45">
      <c r="A676" s="186" t="s">
        <v>336</v>
      </c>
      <c r="B676" s="186" t="s">
        <v>1019</v>
      </c>
      <c r="C676" s="186" t="s">
        <v>1076</v>
      </c>
      <c r="D676" s="186" t="s">
        <v>1078</v>
      </c>
      <c r="E676" s="186" t="s">
        <v>941</v>
      </c>
      <c r="F676" s="186">
        <v>1991</v>
      </c>
      <c r="G676" s="186" t="s">
        <v>1013</v>
      </c>
      <c r="H676" s="186">
        <v>99.964648044303701</v>
      </c>
      <c r="I676" s="186">
        <v>116.62542271835433</v>
      </c>
      <c r="J676" s="186" t="s">
        <v>635</v>
      </c>
      <c r="K676" s="186" t="s">
        <v>941</v>
      </c>
    </row>
    <row r="677" spans="1:11" x14ac:dyDescent="0.45">
      <c r="A677" s="186" t="s">
        <v>336</v>
      </c>
      <c r="B677" s="186" t="s">
        <v>1019</v>
      </c>
      <c r="C677" s="186" t="s">
        <v>1076</v>
      </c>
      <c r="D677" s="186" t="s">
        <v>1077</v>
      </c>
      <c r="E677" s="186" t="s">
        <v>941</v>
      </c>
      <c r="F677" s="186">
        <v>1992</v>
      </c>
      <c r="G677" s="186" t="s">
        <v>1013</v>
      </c>
      <c r="H677" s="186">
        <v>0.529025142547628</v>
      </c>
      <c r="I677" s="186">
        <v>0.61719599963889937</v>
      </c>
      <c r="J677" s="186" t="s">
        <v>635</v>
      </c>
      <c r="K677" s="186" t="s">
        <v>941</v>
      </c>
    </row>
    <row r="678" spans="1:11" x14ac:dyDescent="0.45">
      <c r="A678" s="186" t="s">
        <v>336</v>
      </c>
      <c r="B678" s="186" t="s">
        <v>1019</v>
      </c>
      <c r="C678" s="186" t="s">
        <v>1076</v>
      </c>
      <c r="D678" s="186" t="s">
        <v>1078</v>
      </c>
      <c r="E678" s="186" t="s">
        <v>941</v>
      </c>
      <c r="F678" s="186">
        <v>1992</v>
      </c>
      <c r="G678" s="186" t="s">
        <v>1013</v>
      </c>
      <c r="H678" s="186">
        <v>98.041246566003295</v>
      </c>
      <c r="I678" s="186">
        <v>114.38145432700385</v>
      </c>
      <c r="J678" s="186" t="s">
        <v>635</v>
      </c>
      <c r="K678" s="186" t="s">
        <v>941</v>
      </c>
    </row>
    <row r="679" spans="1:11" x14ac:dyDescent="0.45">
      <c r="A679" s="186" t="s">
        <v>336</v>
      </c>
      <c r="B679" s="186" t="s">
        <v>1019</v>
      </c>
      <c r="C679" s="186" t="s">
        <v>1076</v>
      </c>
      <c r="D679" s="186" t="s">
        <v>1077</v>
      </c>
      <c r="E679" s="186" t="s">
        <v>941</v>
      </c>
      <c r="F679" s="186">
        <v>1993</v>
      </c>
      <c r="G679" s="186" t="s">
        <v>1013</v>
      </c>
      <c r="H679" s="186">
        <v>0.458667262504518</v>
      </c>
      <c r="I679" s="186">
        <v>0.53511180625527099</v>
      </c>
      <c r="J679" s="186" t="s">
        <v>635</v>
      </c>
      <c r="K679" s="186" t="s">
        <v>941</v>
      </c>
    </row>
    <row r="680" spans="1:11" x14ac:dyDescent="0.45">
      <c r="A680" s="186" t="s">
        <v>336</v>
      </c>
      <c r="B680" s="186" t="s">
        <v>1019</v>
      </c>
      <c r="C680" s="186" t="s">
        <v>1076</v>
      </c>
      <c r="D680" s="186" t="s">
        <v>1078</v>
      </c>
      <c r="E680" s="186" t="s">
        <v>941</v>
      </c>
      <c r="F680" s="186">
        <v>1993</v>
      </c>
      <c r="G680" s="186" t="s">
        <v>1013</v>
      </c>
      <c r="H680" s="186">
        <v>85.002217396332398</v>
      </c>
      <c r="I680" s="186">
        <v>99.169253629054467</v>
      </c>
      <c r="J680" s="186" t="s">
        <v>635</v>
      </c>
      <c r="K680" s="186" t="s">
        <v>941</v>
      </c>
    </row>
    <row r="681" spans="1:11" x14ac:dyDescent="0.45">
      <c r="A681" s="186" t="s">
        <v>336</v>
      </c>
      <c r="B681" s="186" t="s">
        <v>1019</v>
      </c>
      <c r="C681" s="186" t="s">
        <v>1076</v>
      </c>
      <c r="D681" s="186" t="s">
        <v>1077</v>
      </c>
      <c r="E681" s="186" t="s">
        <v>941</v>
      </c>
      <c r="F681" s="186">
        <v>1994</v>
      </c>
      <c r="G681" s="186" t="s">
        <v>1013</v>
      </c>
      <c r="H681" s="186">
        <v>0.46841945154509002</v>
      </c>
      <c r="I681" s="186">
        <v>0.54648936013593841</v>
      </c>
      <c r="J681" s="186" t="s">
        <v>635</v>
      </c>
      <c r="K681" s="186" t="s">
        <v>941</v>
      </c>
    </row>
    <row r="682" spans="1:11" x14ac:dyDescent="0.45">
      <c r="A682" s="186" t="s">
        <v>336</v>
      </c>
      <c r="B682" s="186" t="s">
        <v>1019</v>
      </c>
      <c r="C682" s="186" t="s">
        <v>1076</v>
      </c>
      <c r="D682" s="186" t="s">
        <v>1078</v>
      </c>
      <c r="E682" s="186" t="s">
        <v>941</v>
      </c>
      <c r="F682" s="186">
        <v>1994</v>
      </c>
      <c r="G682" s="186" t="s">
        <v>1013</v>
      </c>
      <c r="H682" s="186">
        <v>86.809535599925894</v>
      </c>
      <c r="I682" s="186">
        <v>101.27779153324688</v>
      </c>
      <c r="J682" s="186" t="s">
        <v>635</v>
      </c>
      <c r="K682" s="186" t="s">
        <v>941</v>
      </c>
    </row>
    <row r="683" spans="1:11" x14ac:dyDescent="0.45">
      <c r="A683" s="186" t="s">
        <v>336</v>
      </c>
      <c r="B683" s="186" t="s">
        <v>1019</v>
      </c>
      <c r="C683" s="186" t="s">
        <v>1076</v>
      </c>
      <c r="D683" s="186" t="s">
        <v>1077</v>
      </c>
      <c r="E683" s="186" t="s">
        <v>941</v>
      </c>
      <c r="F683" s="186">
        <v>1995</v>
      </c>
      <c r="G683" s="186" t="s">
        <v>1013</v>
      </c>
      <c r="H683" s="186">
        <v>0.462656250336895</v>
      </c>
      <c r="I683" s="186">
        <v>0.53976562539304418</v>
      </c>
      <c r="J683" s="186" t="s">
        <v>635</v>
      </c>
      <c r="K683" s="186" t="s">
        <v>941</v>
      </c>
    </row>
    <row r="684" spans="1:11" x14ac:dyDescent="0.45">
      <c r="A684" s="186" t="s">
        <v>336</v>
      </c>
      <c r="B684" s="186" t="s">
        <v>1019</v>
      </c>
      <c r="C684" s="186" t="s">
        <v>1076</v>
      </c>
      <c r="D684" s="186" t="s">
        <v>1078</v>
      </c>
      <c r="E684" s="186" t="s">
        <v>941</v>
      </c>
      <c r="F684" s="186">
        <v>1995</v>
      </c>
      <c r="G684" s="186" t="s">
        <v>1013</v>
      </c>
      <c r="H684" s="186">
        <v>85.741474017935502</v>
      </c>
      <c r="I684" s="186">
        <v>100.03171968759142</v>
      </c>
      <c r="J684" s="186" t="s">
        <v>635</v>
      </c>
      <c r="K684" s="186" t="s">
        <v>941</v>
      </c>
    </row>
    <row r="685" spans="1:11" x14ac:dyDescent="0.45">
      <c r="A685" s="186" t="s">
        <v>336</v>
      </c>
      <c r="B685" s="186" t="s">
        <v>1019</v>
      </c>
      <c r="C685" s="186" t="s">
        <v>1076</v>
      </c>
      <c r="D685" s="186" t="s">
        <v>1077</v>
      </c>
      <c r="E685" s="186" t="s">
        <v>941</v>
      </c>
      <c r="F685" s="186">
        <v>1996</v>
      </c>
      <c r="G685" s="186" t="s">
        <v>1013</v>
      </c>
      <c r="H685" s="186">
        <v>0.46180945143437901</v>
      </c>
      <c r="I685" s="186">
        <v>0.53877769334010883</v>
      </c>
      <c r="J685" s="186" t="s">
        <v>635</v>
      </c>
      <c r="K685" s="186" t="s">
        <v>941</v>
      </c>
    </row>
    <row r="686" spans="1:11" x14ac:dyDescent="0.45">
      <c r="A686" s="186" t="s">
        <v>336</v>
      </c>
      <c r="B686" s="186" t="s">
        <v>1019</v>
      </c>
      <c r="C686" s="186" t="s">
        <v>1076</v>
      </c>
      <c r="D686" s="186" t="s">
        <v>1078</v>
      </c>
      <c r="E686" s="186" t="s">
        <v>941</v>
      </c>
      <c r="F686" s="186">
        <v>1996</v>
      </c>
      <c r="G686" s="186" t="s">
        <v>1013</v>
      </c>
      <c r="H686" s="186">
        <v>85.584541552318498</v>
      </c>
      <c r="I686" s="186">
        <v>99.84863181103826</v>
      </c>
      <c r="J686" s="186" t="s">
        <v>635</v>
      </c>
      <c r="K686" s="186" t="s">
        <v>941</v>
      </c>
    </row>
    <row r="687" spans="1:11" x14ac:dyDescent="0.45">
      <c r="A687" s="186" t="s">
        <v>336</v>
      </c>
      <c r="B687" s="186" t="s">
        <v>1019</v>
      </c>
      <c r="C687" s="186" t="s">
        <v>1076</v>
      </c>
      <c r="D687" s="186" t="s">
        <v>1077</v>
      </c>
      <c r="E687" s="186" t="s">
        <v>941</v>
      </c>
      <c r="F687" s="186">
        <v>1997</v>
      </c>
      <c r="G687" s="186" t="s">
        <v>1013</v>
      </c>
      <c r="H687" s="186">
        <v>0.45311613295636699</v>
      </c>
      <c r="I687" s="186">
        <v>0.5286354884490948</v>
      </c>
      <c r="J687" s="186" t="s">
        <v>635</v>
      </c>
      <c r="K687" s="186" t="s">
        <v>941</v>
      </c>
    </row>
    <row r="688" spans="1:11" x14ac:dyDescent="0.45">
      <c r="A688" s="186" t="s">
        <v>336</v>
      </c>
      <c r="B688" s="186" t="s">
        <v>1019</v>
      </c>
      <c r="C688" s="186" t="s">
        <v>1076</v>
      </c>
      <c r="D688" s="186" t="s">
        <v>1078</v>
      </c>
      <c r="E688" s="186" t="s">
        <v>941</v>
      </c>
      <c r="F688" s="186">
        <v>1997</v>
      </c>
      <c r="G688" s="186" t="s">
        <v>1013</v>
      </c>
      <c r="H688" s="186">
        <v>83.973457859254097</v>
      </c>
      <c r="I688" s="186">
        <v>97.969034169129785</v>
      </c>
      <c r="J688" s="186" t="s">
        <v>635</v>
      </c>
      <c r="K688" s="186" t="s">
        <v>941</v>
      </c>
    </row>
    <row r="689" spans="1:11" x14ac:dyDescent="0.45">
      <c r="A689" s="186" t="s">
        <v>336</v>
      </c>
      <c r="B689" s="186" t="s">
        <v>1019</v>
      </c>
      <c r="C689" s="186" t="s">
        <v>1076</v>
      </c>
      <c r="D689" s="186" t="s">
        <v>1077</v>
      </c>
      <c r="E689" s="186" t="s">
        <v>941</v>
      </c>
      <c r="F689" s="186">
        <v>1998</v>
      </c>
      <c r="G689" s="186" t="s">
        <v>1013</v>
      </c>
      <c r="H689" s="186">
        <v>0.45060235110233898</v>
      </c>
      <c r="I689" s="186">
        <v>0.5257027429527289</v>
      </c>
      <c r="J689" s="186" t="s">
        <v>635</v>
      </c>
      <c r="K689" s="186" t="s">
        <v>941</v>
      </c>
    </row>
    <row r="690" spans="1:11" x14ac:dyDescent="0.45">
      <c r="A690" s="186" t="s">
        <v>336</v>
      </c>
      <c r="B690" s="186" t="s">
        <v>1019</v>
      </c>
      <c r="C690" s="186" t="s">
        <v>1076</v>
      </c>
      <c r="D690" s="186" t="s">
        <v>1078</v>
      </c>
      <c r="E690" s="186" t="s">
        <v>941</v>
      </c>
      <c r="F690" s="186">
        <v>1998</v>
      </c>
      <c r="G690" s="186" t="s">
        <v>1013</v>
      </c>
      <c r="H690" s="186">
        <v>83.507592843128094</v>
      </c>
      <c r="I690" s="186">
        <v>97.425524983649453</v>
      </c>
      <c r="J690" s="186" t="s">
        <v>635</v>
      </c>
      <c r="K690" s="186" t="s">
        <v>941</v>
      </c>
    </row>
    <row r="691" spans="1:11" x14ac:dyDescent="0.45">
      <c r="A691" s="186" t="s">
        <v>336</v>
      </c>
      <c r="B691" s="186" t="s">
        <v>1019</v>
      </c>
      <c r="C691" s="186" t="s">
        <v>1076</v>
      </c>
      <c r="D691" s="186" t="s">
        <v>1077</v>
      </c>
      <c r="E691" s="186" t="s">
        <v>941</v>
      </c>
      <c r="F691" s="186">
        <v>1999</v>
      </c>
      <c r="G691" s="186" t="s">
        <v>1013</v>
      </c>
      <c r="H691" s="186">
        <v>0.42673881862024698</v>
      </c>
      <c r="I691" s="186">
        <v>0.49786195505695485</v>
      </c>
      <c r="J691" s="186" t="s">
        <v>635</v>
      </c>
      <c r="K691" s="186" t="s">
        <v>941</v>
      </c>
    </row>
    <row r="692" spans="1:11" x14ac:dyDescent="0.45">
      <c r="A692" s="186" t="s">
        <v>336</v>
      </c>
      <c r="B692" s="186" t="s">
        <v>1019</v>
      </c>
      <c r="C692" s="186" t="s">
        <v>1076</v>
      </c>
      <c r="D692" s="186" t="s">
        <v>1078</v>
      </c>
      <c r="E692" s="186" t="s">
        <v>941</v>
      </c>
      <c r="F692" s="186">
        <v>1999</v>
      </c>
      <c r="G692" s="186" t="s">
        <v>1013</v>
      </c>
      <c r="H692" s="186">
        <v>79.085098931504803</v>
      </c>
      <c r="I692" s="186">
        <v>92.265948753422279</v>
      </c>
      <c r="J692" s="186" t="s">
        <v>635</v>
      </c>
      <c r="K692" s="186" t="s">
        <v>941</v>
      </c>
    </row>
    <row r="693" spans="1:11" x14ac:dyDescent="0.45">
      <c r="A693" s="186" t="s">
        <v>336</v>
      </c>
      <c r="B693" s="186" t="s">
        <v>1019</v>
      </c>
      <c r="C693" s="186" t="s">
        <v>1076</v>
      </c>
      <c r="D693" s="186" t="s">
        <v>1077</v>
      </c>
      <c r="E693" s="186" t="s">
        <v>941</v>
      </c>
      <c r="F693" s="186">
        <v>2000</v>
      </c>
      <c r="G693" s="186" t="s">
        <v>1013</v>
      </c>
      <c r="H693" s="186">
        <v>0.41334264871279902</v>
      </c>
      <c r="I693" s="186">
        <v>0.48223309016493221</v>
      </c>
      <c r="J693" s="186" t="s">
        <v>635</v>
      </c>
      <c r="K693" s="186" t="s">
        <v>941</v>
      </c>
    </row>
    <row r="694" spans="1:11" x14ac:dyDescent="0.45">
      <c r="A694" s="186" t="s">
        <v>336</v>
      </c>
      <c r="B694" s="186" t="s">
        <v>1019</v>
      </c>
      <c r="C694" s="186" t="s">
        <v>1076</v>
      </c>
      <c r="D694" s="186" t="s">
        <v>1078</v>
      </c>
      <c r="E694" s="186" t="s">
        <v>941</v>
      </c>
      <c r="F694" s="186">
        <v>2000</v>
      </c>
      <c r="G694" s="186" t="s">
        <v>1013</v>
      </c>
      <c r="H694" s="186">
        <v>76.6024623017761</v>
      </c>
      <c r="I694" s="186">
        <v>89.369539352072124</v>
      </c>
      <c r="J694" s="186" t="s">
        <v>635</v>
      </c>
      <c r="K694" s="186" t="s">
        <v>941</v>
      </c>
    </row>
    <row r="695" spans="1:11" x14ac:dyDescent="0.45">
      <c r="A695" s="186" t="s">
        <v>336</v>
      </c>
      <c r="B695" s="186" t="s">
        <v>1019</v>
      </c>
      <c r="C695" s="186" t="s">
        <v>1076</v>
      </c>
      <c r="D695" s="186" t="s">
        <v>1077</v>
      </c>
      <c r="E695" s="186" t="s">
        <v>941</v>
      </c>
      <c r="F695" s="186">
        <v>2001</v>
      </c>
      <c r="G695" s="186" t="s">
        <v>1013</v>
      </c>
      <c r="H695" s="186">
        <v>0.40770014933155402</v>
      </c>
      <c r="I695" s="186">
        <v>0.47565017422014638</v>
      </c>
      <c r="J695" s="186" t="s">
        <v>635</v>
      </c>
      <c r="K695" s="186" t="s">
        <v>941</v>
      </c>
    </row>
    <row r="696" spans="1:11" x14ac:dyDescent="0.45">
      <c r="A696" s="186" t="s">
        <v>336</v>
      </c>
      <c r="B696" s="186" t="s">
        <v>1019</v>
      </c>
      <c r="C696" s="186" t="s">
        <v>1076</v>
      </c>
      <c r="D696" s="186" t="s">
        <v>1078</v>
      </c>
      <c r="E696" s="186" t="s">
        <v>941</v>
      </c>
      <c r="F696" s="186">
        <v>2001</v>
      </c>
      <c r="G696" s="186" t="s">
        <v>1013</v>
      </c>
      <c r="H696" s="186">
        <v>75.556769708752697</v>
      </c>
      <c r="I696" s="186">
        <v>88.149564660211482</v>
      </c>
      <c r="J696" s="186" t="s">
        <v>635</v>
      </c>
      <c r="K696" s="186" t="s">
        <v>941</v>
      </c>
    </row>
    <row r="697" spans="1:11" x14ac:dyDescent="0.45">
      <c r="A697" s="186" t="s">
        <v>336</v>
      </c>
      <c r="B697" s="186" t="s">
        <v>1019</v>
      </c>
      <c r="C697" s="186" t="s">
        <v>1076</v>
      </c>
      <c r="D697" s="186" t="s">
        <v>1077</v>
      </c>
      <c r="E697" s="186" t="s">
        <v>941</v>
      </c>
      <c r="F697" s="186">
        <v>2002</v>
      </c>
      <c r="G697" s="186" t="s">
        <v>1013</v>
      </c>
      <c r="H697" s="186">
        <v>0.381823855668245</v>
      </c>
      <c r="I697" s="186">
        <v>0.44546116494628585</v>
      </c>
      <c r="J697" s="186" t="s">
        <v>635</v>
      </c>
      <c r="K697" s="186" t="s">
        <v>941</v>
      </c>
    </row>
    <row r="698" spans="1:11" x14ac:dyDescent="0.45">
      <c r="A698" s="186" t="s">
        <v>336</v>
      </c>
      <c r="B698" s="186" t="s">
        <v>1019</v>
      </c>
      <c r="C698" s="186" t="s">
        <v>1076</v>
      </c>
      <c r="D698" s="186" t="s">
        <v>1078</v>
      </c>
      <c r="E698" s="186" t="s">
        <v>941</v>
      </c>
      <c r="F698" s="186">
        <v>2002</v>
      </c>
      <c r="G698" s="186" t="s">
        <v>1013</v>
      </c>
      <c r="H698" s="186">
        <v>70.761262117106696</v>
      </c>
      <c r="I698" s="186">
        <v>82.554805803291146</v>
      </c>
      <c r="J698" s="186" t="s">
        <v>635</v>
      </c>
      <c r="K698" s="186" t="s">
        <v>941</v>
      </c>
    </row>
    <row r="699" spans="1:11" x14ac:dyDescent="0.45">
      <c r="A699" s="186" t="s">
        <v>336</v>
      </c>
      <c r="B699" s="186" t="s">
        <v>1019</v>
      </c>
      <c r="C699" s="186" t="s">
        <v>1076</v>
      </c>
      <c r="D699" s="186" t="s">
        <v>1077</v>
      </c>
      <c r="E699" s="186" t="s">
        <v>941</v>
      </c>
      <c r="F699" s="186">
        <v>2003</v>
      </c>
      <c r="G699" s="186" t="s">
        <v>1013</v>
      </c>
      <c r="H699" s="186">
        <v>0.38174517487320198</v>
      </c>
      <c r="I699" s="186">
        <v>0.44536937068540233</v>
      </c>
      <c r="J699" s="186" t="s">
        <v>635</v>
      </c>
      <c r="K699" s="186" t="s">
        <v>941</v>
      </c>
    </row>
    <row r="700" spans="1:11" x14ac:dyDescent="0.45">
      <c r="A700" s="186" t="s">
        <v>336</v>
      </c>
      <c r="B700" s="186" t="s">
        <v>1019</v>
      </c>
      <c r="C700" s="186" t="s">
        <v>1076</v>
      </c>
      <c r="D700" s="186" t="s">
        <v>1078</v>
      </c>
      <c r="E700" s="186" t="s">
        <v>941</v>
      </c>
      <c r="F700" s="186">
        <v>2003</v>
      </c>
      <c r="G700" s="186" t="s">
        <v>1013</v>
      </c>
      <c r="H700" s="186">
        <v>70.746680649031902</v>
      </c>
      <c r="I700" s="186">
        <v>82.537794090537218</v>
      </c>
      <c r="J700" s="186" t="s">
        <v>635</v>
      </c>
      <c r="K700" s="186" t="s">
        <v>941</v>
      </c>
    </row>
    <row r="701" spans="1:11" x14ac:dyDescent="0.45">
      <c r="A701" s="186" t="s">
        <v>336</v>
      </c>
      <c r="B701" s="186" t="s">
        <v>1019</v>
      </c>
      <c r="C701" s="186" t="s">
        <v>1076</v>
      </c>
      <c r="D701" s="186" t="s">
        <v>1077</v>
      </c>
      <c r="E701" s="186" t="s">
        <v>941</v>
      </c>
      <c r="F701" s="186">
        <v>2004</v>
      </c>
      <c r="G701" s="186" t="s">
        <v>1013</v>
      </c>
      <c r="H701" s="186">
        <v>0.38741243466146202</v>
      </c>
      <c r="I701" s="186">
        <v>0.45198117377170571</v>
      </c>
      <c r="J701" s="186" t="s">
        <v>635</v>
      </c>
      <c r="K701" s="186" t="s">
        <v>941</v>
      </c>
    </row>
    <row r="702" spans="1:11" x14ac:dyDescent="0.45">
      <c r="A702" s="186" t="s">
        <v>336</v>
      </c>
      <c r="B702" s="186" t="s">
        <v>1019</v>
      </c>
      <c r="C702" s="186" t="s">
        <v>1076</v>
      </c>
      <c r="D702" s="186" t="s">
        <v>1078</v>
      </c>
      <c r="E702" s="186" t="s">
        <v>941</v>
      </c>
      <c r="F702" s="186">
        <v>2004</v>
      </c>
      <c r="G702" s="186" t="s">
        <v>1013</v>
      </c>
      <c r="H702" s="186">
        <v>71.796961948666706</v>
      </c>
      <c r="I702" s="186">
        <v>83.763122273444495</v>
      </c>
      <c r="J702" s="186" t="s">
        <v>635</v>
      </c>
      <c r="K702" s="186" t="s">
        <v>941</v>
      </c>
    </row>
    <row r="703" spans="1:11" x14ac:dyDescent="0.45">
      <c r="A703" s="186" t="s">
        <v>336</v>
      </c>
      <c r="B703" s="186" t="s">
        <v>1019</v>
      </c>
      <c r="C703" s="186" t="s">
        <v>1076</v>
      </c>
      <c r="D703" s="186" t="s">
        <v>1077</v>
      </c>
      <c r="E703" s="186" t="s">
        <v>941</v>
      </c>
      <c r="F703" s="186">
        <v>2005</v>
      </c>
      <c r="G703" s="186" t="s">
        <v>1013</v>
      </c>
      <c r="H703" s="186">
        <v>0.37954242031562901</v>
      </c>
      <c r="I703" s="186">
        <v>0.44279949036823391</v>
      </c>
      <c r="J703" s="186" t="s">
        <v>635</v>
      </c>
      <c r="K703" s="186" t="s">
        <v>941</v>
      </c>
    </row>
    <row r="704" spans="1:11" x14ac:dyDescent="0.45">
      <c r="A704" s="186" t="s">
        <v>336</v>
      </c>
      <c r="B704" s="186" t="s">
        <v>1019</v>
      </c>
      <c r="C704" s="186" t="s">
        <v>1076</v>
      </c>
      <c r="D704" s="186" t="s">
        <v>1078</v>
      </c>
      <c r="E704" s="186" t="s">
        <v>941</v>
      </c>
      <c r="F704" s="186">
        <v>2005</v>
      </c>
      <c r="G704" s="186" t="s">
        <v>1013</v>
      </c>
      <c r="H704" s="186">
        <v>70.338456567916495</v>
      </c>
      <c r="I704" s="186">
        <v>82.061532662569249</v>
      </c>
      <c r="J704" s="186" t="s">
        <v>635</v>
      </c>
      <c r="K704" s="186" t="s">
        <v>941</v>
      </c>
    </row>
    <row r="705" spans="1:11" x14ac:dyDescent="0.45">
      <c r="A705" s="186" t="s">
        <v>336</v>
      </c>
      <c r="B705" s="186" t="s">
        <v>1019</v>
      </c>
      <c r="C705" s="186" t="s">
        <v>1076</v>
      </c>
      <c r="D705" s="186" t="s">
        <v>1077</v>
      </c>
      <c r="E705" s="186" t="s">
        <v>941</v>
      </c>
      <c r="F705" s="186">
        <v>2006</v>
      </c>
      <c r="G705" s="186" t="s">
        <v>1013</v>
      </c>
      <c r="H705" s="186">
        <v>0.38683884827975001</v>
      </c>
      <c r="I705" s="186">
        <v>0.45131198965970837</v>
      </c>
      <c r="J705" s="186" t="s">
        <v>635</v>
      </c>
      <c r="K705" s="186" t="s">
        <v>941</v>
      </c>
    </row>
    <row r="706" spans="1:11" x14ac:dyDescent="0.45">
      <c r="A706" s="186" t="s">
        <v>336</v>
      </c>
      <c r="B706" s="186" t="s">
        <v>1019</v>
      </c>
      <c r="C706" s="186" t="s">
        <v>1076</v>
      </c>
      <c r="D706" s="186" t="s">
        <v>1078</v>
      </c>
      <c r="E706" s="186" t="s">
        <v>941</v>
      </c>
      <c r="F706" s="186">
        <v>2006</v>
      </c>
      <c r="G706" s="186" t="s">
        <v>1013</v>
      </c>
      <c r="H706" s="186">
        <v>71.690662418921207</v>
      </c>
      <c r="I706" s="186">
        <v>83.639106155408086</v>
      </c>
      <c r="J706" s="186" t="s">
        <v>635</v>
      </c>
      <c r="K706" s="186" t="s">
        <v>941</v>
      </c>
    </row>
    <row r="707" spans="1:11" x14ac:dyDescent="0.45">
      <c r="A707" s="186" t="s">
        <v>336</v>
      </c>
      <c r="B707" s="186" t="s">
        <v>1019</v>
      </c>
      <c r="C707" s="186" t="s">
        <v>1076</v>
      </c>
      <c r="D707" s="186" t="s">
        <v>1077</v>
      </c>
      <c r="E707" s="186" t="s">
        <v>941</v>
      </c>
      <c r="F707" s="186">
        <v>2007</v>
      </c>
      <c r="G707" s="186" t="s">
        <v>1013</v>
      </c>
      <c r="H707" s="186">
        <v>0.38169179411458798</v>
      </c>
      <c r="I707" s="186">
        <v>0.44530709313368599</v>
      </c>
      <c r="J707" s="186" t="s">
        <v>635</v>
      </c>
      <c r="K707" s="186" t="s">
        <v>941</v>
      </c>
    </row>
    <row r="708" spans="1:11" x14ac:dyDescent="0.45">
      <c r="A708" s="186" t="s">
        <v>336</v>
      </c>
      <c r="B708" s="186" t="s">
        <v>1019</v>
      </c>
      <c r="C708" s="186" t="s">
        <v>1076</v>
      </c>
      <c r="D708" s="186" t="s">
        <v>1078</v>
      </c>
      <c r="E708" s="186" t="s">
        <v>941</v>
      </c>
      <c r="F708" s="186">
        <v>2007</v>
      </c>
      <c r="G708" s="186" t="s">
        <v>1013</v>
      </c>
      <c r="H708" s="186">
        <v>70.736787894044895</v>
      </c>
      <c r="I708" s="186">
        <v>82.526252543052379</v>
      </c>
      <c r="J708" s="186" t="s">
        <v>635</v>
      </c>
      <c r="K708" s="186" t="s">
        <v>941</v>
      </c>
    </row>
    <row r="709" spans="1:11" x14ac:dyDescent="0.45">
      <c r="A709" s="186" t="s">
        <v>336</v>
      </c>
      <c r="B709" s="186" t="s">
        <v>1019</v>
      </c>
      <c r="C709" s="186" t="s">
        <v>1076</v>
      </c>
      <c r="D709" s="186" t="s">
        <v>1077</v>
      </c>
      <c r="E709" s="186" t="s">
        <v>941</v>
      </c>
      <c r="F709" s="186">
        <v>2008</v>
      </c>
      <c r="G709" s="186" t="s">
        <v>1013</v>
      </c>
      <c r="H709" s="186">
        <v>0.43993175884214702</v>
      </c>
      <c r="I709" s="186">
        <v>0.51325371864917158</v>
      </c>
      <c r="J709" s="186" t="s">
        <v>635</v>
      </c>
      <c r="K709" s="186" t="s">
        <v>941</v>
      </c>
    </row>
    <row r="710" spans="1:11" x14ac:dyDescent="0.45">
      <c r="A710" s="186" t="s">
        <v>336</v>
      </c>
      <c r="B710" s="186" t="s">
        <v>1019</v>
      </c>
      <c r="C710" s="186" t="s">
        <v>1076</v>
      </c>
      <c r="D710" s="186" t="s">
        <v>1078</v>
      </c>
      <c r="E710" s="186" t="s">
        <v>941</v>
      </c>
      <c r="F710" s="186">
        <v>2008</v>
      </c>
      <c r="G710" s="186" t="s">
        <v>1013</v>
      </c>
      <c r="H710" s="186">
        <v>81.530072149595995</v>
      </c>
      <c r="I710" s="186">
        <v>95.118417507862006</v>
      </c>
      <c r="J710" s="186" t="s">
        <v>635</v>
      </c>
      <c r="K710" s="186" t="s">
        <v>941</v>
      </c>
    </row>
    <row r="711" spans="1:11" x14ac:dyDescent="0.45">
      <c r="A711" s="186" t="s">
        <v>336</v>
      </c>
      <c r="B711" s="186" t="s">
        <v>1019</v>
      </c>
      <c r="C711" s="186" t="s">
        <v>1076</v>
      </c>
      <c r="D711" s="186" t="s">
        <v>1077</v>
      </c>
      <c r="E711" s="186" t="s">
        <v>941</v>
      </c>
      <c r="F711" s="186">
        <v>2009</v>
      </c>
      <c r="G711" s="186" t="s">
        <v>1013</v>
      </c>
      <c r="H711" s="186">
        <v>0.46273174148278701</v>
      </c>
      <c r="I711" s="186">
        <v>0.53985369839658492</v>
      </c>
      <c r="J711" s="186" t="s">
        <v>635</v>
      </c>
      <c r="K711" s="186" t="s">
        <v>941</v>
      </c>
    </row>
    <row r="712" spans="1:11" x14ac:dyDescent="0.45">
      <c r="A712" s="186" t="s">
        <v>336</v>
      </c>
      <c r="B712" s="186" t="s">
        <v>1019</v>
      </c>
      <c r="C712" s="186" t="s">
        <v>1076</v>
      </c>
      <c r="D712" s="186" t="s">
        <v>1078</v>
      </c>
      <c r="E712" s="186" t="s">
        <v>941</v>
      </c>
      <c r="F712" s="186">
        <v>2009</v>
      </c>
      <c r="G712" s="186" t="s">
        <v>1013</v>
      </c>
      <c r="H712" s="186">
        <v>85.755464366319103</v>
      </c>
      <c r="I712" s="186">
        <v>100.04804176070563</v>
      </c>
      <c r="J712" s="186" t="s">
        <v>635</v>
      </c>
      <c r="K712" s="186" t="s">
        <v>941</v>
      </c>
    </row>
    <row r="713" spans="1:11" x14ac:dyDescent="0.45">
      <c r="A713" s="186" t="s">
        <v>336</v>
      </c>
      <c r="B713" s="186" t="s">
        <v>1019</v>
      </c>
      <c r="C713" s="186" t="s">
        <v>1076</v>
      </c>
      <c r="D713" s="186" t="s">
        <v>1077</v>
      </c>
      <c r="E713" s="186" t="s">
        <v>941</v>
      </c>
      <c r="F713" s="186">
        <v>2010</v>
      </c>
      <c r="G713" s="186" t="s">
        <v>1013</v>
      </c>
      <c r="H713" s="186">
        <v>0.47720017319448899</v>
      </c>
      <c r="I713" s="186">
        <v>0.55673353539357051</v>
      </c>
      <c r="J713" s="186" t="s">
        <v>635</v>
      </c>
      <c r="K713" s="186" t="s">
        <v>941</v>
      </c>
    </row>
    <row r="714" spans="1:11" x14ac:dyDescent="0.45">
      <c r="A714" s="186" t="s">
        <v>336</v>
      </c>
      <c r="B714" s="186" t="s">
        <v>1019</v>
      </c>
      <c r="C714" s="186" t="s">
        <v>1076</v>
      </c>
      <c r="D714" s="186" t="s">
        <v>1078</v>
      </c>
      <c r="E714" s="186" t="s">
        <v>941</v>
      </c>
      <c r="F714" s="186">
        <v>2010</v>
      </c>
      <c r="G714" s="186" t="s">
        <v>1013</v>
      </c>
      <c r="H714" s="186">
        <v>88.436817229888604</v>
      </c>
      <c r="I714" s="186">
        <v>103.17628676820338</v>
      </c>
      <c r="J714" s="186" t="s">
        <v>635</v>
      </c>
      <c r="K714" s="186" t="s">
        <v>941</v>
      </c>
    </row>
    <row r="715" spans="1:11" x14ac:dyDescent="0.45">
      <c r="A715" s="186" t="s">
        <v>336</v>
      </c>
      <c r="B715" s="186" t="s">
        <v>1019</v>
      </c>
      <c r="C715" s="186" t="s">
        <v>1076</v>
      </c>
      <c r="D715" s="186" t="s">
        <v>1077</v>
      </c>
      <c r="E715" s="186" t="s">
        <v>941</v>
      </c>
      <c r="F715" s="186">
        <v>2011</v>
      </c>
      <c r="G715" s="186" t="s">
        <v>1013</v>
      </c>
      <c r="H715" s="186">
        <v>0.41780060803367702</v>
      </c>
      <c r="I715" s="186">
        <v>0.48743404270595658</v>
      </c>
      <c r="J715" s="186" t="s">
        <v>635</v>
      </c>
      <c r="K715" s="186" t="s">
        <v>941</v>
      </c>
    </row>
    <row r="716" spans="1:11" x14ac:dyDescent="0.45">
      <c r="A716" s="186" t="s">
        <v>336</v>
      </c>
      <c r="B716" s="186" t="s">
        <v>1019</v>
      </c>
      <c r="C716" s="186" t="s">
        <v>1076</v>
      </c>
      <c r="D716" s="186" t="s">
        <v>1078</v>
      </c>
      <c r="E716" s="186" t="s">
        <v>941</v>
      </c>
      <c r="F716" s="186">
        <v>2011</v>
      </c>
      <c r="G716" s="186" t="s">
        <v>1013</v>
      </c>
      <c r="H716" s="186">
        <v>77.233384089363398</v>
      </c>
      <c r="I716" s="186">
        <v>90.105614770923964</v>
      </c>
      <c r="J716" s="186" t="s">
        <v>635</v>
      </c>
      <c r="K716" s="186" t="s">
        <v>941</v>
      </c>
    </row>
    <row r="717" spans="1:11" x14ac:dyDescent="0.45">
      <c r="A717" s="186" t="s">
        <v>336</v>
      </c>
      <c r="B717" s="186" t="s">
        <v>1019</v>
      </c>
      <c r="C717" s="186" t="s">
        <v>1076</v>
      </c>
      <c r="D717" s="186" t="s">
        <v>1077</v>
      </c>
      <c r="E717" s="186" t="s">
        <v>941</v>
      </c>
      <c r="F717" s="186">
        <v>2012</v>
      </c>
      <c r="G717" s="186" t="s">
        <v>1013</v>
      </c>
      <c r="H717" s="186">
        <v>0.39203839409149799</v>
      </c>
      <c r="I717" s="186">
        <v>0.45737812644008102</v>
      </c>
      <c r="J717" s="186" t="s">
        <v>635</v>
      </c>
      <c r="K717" s="186" t="s">
        <v>941</v>
      </c>
    </row>
    <row r="718" spans="1:11" x14ac:dyDescent="0.45">
      <c r="A718" s="186" t="s">
        <v>336</v>
      </c>
      <c r="B718" s="186" t="s">
        <v>1019</v>
      </c>
      <c r="C718" s="186" t="s">
        <v>1076</v>
      </c>
      <c r="D718" s="186" t="s">
        <v>1078</v>
      </c>
      <c r="E718" s="186" t="s">
        <v>941</v>
      </c>
      <c r="F718" s="186">
        <v>2012</v>
      </c>
      <c r="G718" s="186" t="s">
        <v>1013</v>
      </c>
      <c r="H718" s="186">
        <v>72.275188980130906</v>
      </c>
      <c r="I718" s="186">
        <v>84.321053810152733</v>
      </c>
      <c r="J718" s="186" t="s">
        <v>635</v>
      </c>
      <c r="K718" s="186" t="s">
        <v>941</v>
      </c>
    </row>
    <row r="719" spans="1:11" x14ac:dyDescent="0.45">
      <c r="A719" s="186" t="s">
        <v>336</v>
      </c>
      <c r="B719" s="186" t="s">
        <v>1019</v>
      </c>
      <c r="C719" s="186" t="s">
        <v>1076</v>
      </c>
      <c r="D719" s="186" t="s">
        <v>1077</v>
      </c>
      <c r="E719" s="186" t="s">
        <v>941</v>
      </c>
      <c r="F719" s="186">
        <v>2013</v>
      </c>
      <c r="G719" s="186" t="s">
        <v>1013</v>
      </c>
      <c r="H719" s="186">
        <v>0.38320474384964598</v>
      </c>
      <c r="I719" s="186">
        <v>0.44707220115792035</v>
      </c>
      <c r="J719" s="186" t="s">
        <v>635</v>
      </c>
      <c r="K719" s="186" t="s">
        <v>941</v>
      </c>
    </row>
    <row r="720" spans="1:11" x14ac:dyDescent="0.45">
      <c r="A720" s="186" t="s">
        <v>336</v>
      </c>
      <c r="B720" s="186" t="s">
        <v>1019</v>
      </c>
      <c r="C720" s="186" t="s">
        <v>1076</v>
      </c>
      <c r="D720" s="186" t="s">
        <v>1078</v>
      </c>
      <c r="E720" s="186" t="s">
        <v>941</v>
      </c>
      <c r="F720" s="186">
        <v>2013</v>
      </c>
      <c r="G720" s="186" t="s">
        <v>1013</v>
      </c>
      <c r="H720" s="186">
        <v>70.441480409647994</v>
      </c>
      <c r="I720" s="186">
        <v>82.181727144589331</v>
      </c>
      <c r="J720" s="186" t="s">
        <v>635</v>
      </c>
      <c r="K720" s="186" t="s">
        <v>941</v>
      </c>
    </row>
    <row r="721" spans="1:11" x14ac:dyDescent="0.45">
      <c r="A721" s="186" t="s">
        <v>336</v>
      </c>
      <c r="B721" s="186" t="s">
        <v>1019</v>
      </c>
      <c r="C721" s="186" t="s">
        <v>1076</v>
      </c>
      <c r="D721" s="186" t="s">
        <v>1077</v>
      </c>
      <c r="E721" s="186" t="s">
        <v>941</v>
      </c>
      <c r="F721" s="186">
        <v>2014</v>
      </c>
      <c r="G721" s="186" t="s">
        <v>1013</v>
      </c>
      <c r="H721" s="186">
        <v>0.38482820911422799</v>
      </c>
      <c r="I721" s="186">
        <v>0.44896624396659934</v>
      </c>
      <c r="J721" s="186" t="s">
        <v>635</v>
      </c>
      <c r="K721" s="186" t="s">
        <v>941</v>
      </c>
    </row>
    <row r="722" spans="1:11" x14ac:dyDescent="0.45">
      <c r="A722" s="186" t="s">
        <v>336</v>
      </c>
      <c r="B722" s="186" t="s">
        <v>1019</v>
      </c>
      <c r="C722" s="186" t="s">
        <v>1076</v>
      </c>
      <c r="D722" s="186" t="s">
        <v>1078</v>
      </c>
      <c r="E722" s="186" t="s">
        <v>941</v>
      </c>
      <c r="F722" s="186">
        <v>2014</v>
      </c>
      <c r="G722" s="186" t="s">
        <v>1013</v>
      </c>
      <c r="H722" s="186">
        <v>70.518585267567701</v>
      </c>
      <c r="I722" s="186">
        <v>82.271682812162325</v>
      </c>
      <c r="J722" s="186" t="s">
        <v>635</v>
      </c>
      <c r="K722" s="186" t="s">
        <v>941</v>
      </c>
    </row>
    <row r="723" spans="1:11" x14ac:dyDescent="0.45">
      <c r="A723" s="186" t="s">
        <v>336</v>
      </c>
      <c r="B723" s="186" t="s">
        <v>1019</v>
      </c>
      <c r="C723" s="186" t="s">
        <v>1076</v>
      </c>
      <c r="D723" s="186" t="s">
        <v>1077</v>
      </c>
      <c r="E723" s="186" t="s">
        <v>941</v>
      </c>
      <c r="F723" s="186">
        <v>2015</v>
      </c>
      <c r="G723" s="186" t="s">
        <v>1013</v>
      </c>
      <c r="H723" s="186">
        <v>0.36824699157644097</v>
      </c>
      <c r="I723" s="186">
        <v>0.4296214901725145</v>
      </c>
      <c r="J723" s="186" t="s">
        <v>635</v>
      </c>
      <c r="K723" s="186" t="s">
        <v>941</v>
      </c>
    </row>
    <row r="724" spans="1:11" x14ac:dyDescent="0.45">
      <c r="A724" s="186" t="s">
        <v>336</v>
      </c>
      <c r="B724" s="186" t="s">
        <v>1019</v>
      </c>
      <c r="C724" s="186" t="s">
        <v>1076</v>
      </c>
      <c r="D724" s="186" t="s">
        <v>1078</v>
      </c>
      <c r="E724" s="186" t="s">
        <v>941</v>
      </c>
      <c r="F724" s="186">
        <v>2015</v>
      </c>
      <c r="G724" s="186" t="s">
        <v>1013</v>
      </c>
      <c r="H724" s="186">
        <v>67.252011814834304</v>
      </c>
      <c r="I724" s="186">
        <v>78.460680450640027</v>
      </c>
      <c r="J724" s="186" t="s">
        <v>635</v>
      </c>
      <c r="K724" s="186" t="s">
        <v>941</v>
      </c>
    </row>
    <row r="725" spans="1:11" x14ac:dyDescent="0.45">
      <c r="A725" s="186" t="s">
        <v>336</v>
      </c>
      <c r="B725" s="186" t="s">
        <v>1019</v>
      </c>
      <c r="C725" s="186" t="s">
        <v>1076</v>
      </c>
      <c r="D725" s="186" t="s">
        <v>1077</v>
      </c>
      <c r="E725" s="186" t="s">
        <v>941</v>
      </c>
      <c r="F725" s="186">
        <v>2016</v>
      </c>
      <c r="G725" s="186" t="s">
        <v>1013</v>
      </c>
      <c r="H725" s="186">
        <v>0.264948885624748</v>
      </c>
      <c r="I725" s="186">
        <v>0.30910703322887267</v>
      </c>
      <c r="J725" s="186" t="s">
        <v>635</v>
      </c>
      <c r="K725" s="186" t="s">
        <v>941</v>
      </c>
    </row>
    <row r="726" spans="1:11" x14ac:dyDescent="0.45">
      <c r="A726" s="186" t="s">
        <v>336</v>
      </c>
      <c r="B726" s="186" t="s">
        <v>1019</v>
      </c>
      <c r="C726" s="186" t="s">
        <v>1076</v>
      </c>
      <c r="D726" s="186" t="s">
        <v>1078</v>
      </c>
      <c r="E726" s="186" t="s">
        <v>941</v>
      </c>
      <c r="F726" s="186">
        <v>2016</v>
      </c>
      <c r="G726" s="186" t="s">
        <v>1013</v>
      </c>
      <c r="H726" s="186">
        <v>60.249546335054198</v>
      </c>
      <c r="I726" s="186">
        <v>70.291137390896566</v>
      </c>
      <c r="J726" s="186" t="s">
        <v>635</v>
      </c>
      <c r="K726" s="186" t="s">
        <v>941</v>
      </c>
    </row>
    <row r="727" spans="1:11" x14ac:dyDescent="0.45">
      <c r="A727" s="186" t="s">
        <v>336</v>
      </c>
      <c r="B727" s="186" t="s">
        <v>1019</v>
      </c>
      <c r="C727" s="186" t="s">
        <v>1076</v>
      </c>
      <c r="D727" s="186" t="s">
        <v>1077</v>
      </c>
      <c r="E727" s="186" t="s">
        <v>941</v>
      </c>
      <c r="F727" s="186">
        <v>2017</v>
      </c>
      <c r="G727" s="186" t="s">
        <v>1013</v>
      </c>
      <c r="H727" s="186">
        <v>0.19871166421856101</v>
      </c>
      <c r="I727" s="186">
        <v>0.23183027492165453</v>
      </c>
      <c r="J727" s="186" t="s">
        <v>635</v>
      </c>
      <c r="K727" s="186" t="s">
        <v>941</v>
      </c>
    </row>
    <row r="728" spans="1:11" x14ac:dyDescent="0.45">
      <c r="A728" s="186" t="s">
        <v>336</v>
      </c>
      <c r="B728" s="186" t="s">
        <v>1019</v>
      </c>
      <c r="C728" s="186" t="s">
        <v>1076</v>
      </c>
      <c r="D728" s="186" t="s">
        <v>1078</v>
      </c>
      <c r="E728" s="186" t="s">
        <v>941</v>
      </c>
      <c r="F728" s="186">
        <v>2017</v>
      </c>
      <c r="G728" s="186" t="s">
        <v>1013</v>
      </c>
      <c r="H728" s="186">
        <v>60.015415973648501</v>
      </c>
      <c r="I728" s="186">
        <v>70.017985302589921</v>
      </c>
      <c r="J728" s="186" t="s">
        <v>635</v>
      </c>
      <c r="K728" s="186" t="s">
        <v>941</v>
      </c>
    </row>
    <row r="729" spans="1:11" x14ac:dyDescent="0.45">
      <c r="A729" s="186" t="s">
        <v>336</v>
      </c>
      <c r="B729" s="186" t="s">
        <v>1019</v>
      </c>
      <c r="C729" s="186" t="s">
        <v>1076</v>
      </c>
      <c r="D729" s="186" t="s">
        <v>1077</v>
      </c>
      <c r="E729" s="186" t="s">
        <v>941</v>
      </c>
      <c r="F729" s="186">
        <v>2018</v>
      </c>
      <c r="G729" s="186" t="s">
        <v>1013</v>
      </c>
      <c r="H729" s="186">
        <v>0.132474442812374</v>
      </c>
      <c r="I729" s="186">
        <v>0.15455351661443634</v>
      </c>
      <c r="J729" s="186" t="s">
        <v>635</v>
      </c>
      <c r="K729" s="186" t="s">
        <v>941</v>
      </c>
    </row>
    <row r="730" spans="1:11" x14ac:dyDescent="0.45">
      <c r="A730" s="186" t="s">
        <v>336</v>
      </c>
      <c r="B730" s="186" t="s">
        <v>1019</v>
      </c>
      <c r="C730" s="186" t="s">
        <v>1076</v>
      </c>
      <c r="D730" s="186" t="s">
        <v>1078</v>
      </c>
      <c r="E730" s="186" t="s">
        <v>941</v>
      </c>
      <c r="F730" s="186">
        <v>2018</v>
      </c>
      <c r="G730" s="186" t="s">
        <v>1013</v>
      </c>
      <c r="H730" s="186">
        <v>59.781285612242897</v>
      </c>
      <c r="I730" s="186">
        <v>69.744833214283389</v>
      </c>
      <c r="J730" s="186" t="s">
        <v>635</v>
      </c>
      <c r="K730" s="186" t="s">
        <v>941</v>
      </c>
    </row>
    <row r="731" spans="1:11" x14ac:dyDescent="0.45">
      <c r="A731" s="186" t="s">
        <v>336</v>
      </c>
      <c r="B731" s="186" t="s">
        <v>1019</v>
      </c>
      <c r="C731" s="186" t="s">
        <v>1076</v>
      </c>
      <c r="D731" s="186" t="s">
        <v>1077</v>
      </c>
      <c r="E731" s="186" t="s">
        <v>941</v>
      </c>
      <c r="F731" s="186">
        <v>2019</v>
      </c>
      <c r="G731" s="186" t="s">
        <v>1013</v>
      </c>
      <c r="H731" s="186">
        <v>6.6237221406187097E-2</v>
      </c>
      <c r="I731" s="186">
        <v>7.727675830721828E-2</v>
      </c>
      <c r="J731" s="186" t="s">
        <v>635</v>
      </c>
      <c r="K731" s="186" t="s">
        <v>941</v>
      </c>
    </row>
    <row r="732" spans="1:11" x14ac:dyDescent="0.45">
      <c r="A732" s="186" t="s">
        <v>336</v>
      </c>
      <c r="B732" s="186" t="s">
        <v>1019</v>
      </c>
      <c r="C732" s="186" t="s">
        <v>1076</v>
      </c>
      <c r="D732" s="186" t="s">
        <v>1078</v>
      </c>
      <c r="E732" s="186" t="s">
        <v>941</v>
      </c>
      <c r="F732" s="186">
        <v>2019</v>
      </c>
      <c r="G732" s="186" t="s">
        <v>1013</v>
      </c>
      <c r="H732" s="186">
        <v>59.5471552508372</v>
      </c>
      <c r="I732" s="186">
        <v>69.471681125976744</v>
      </c>
      <c r="J732" s="186" t="s">
        <v>635</v>
      </c>
      <c r="K732" s="186" t="s">
        <v>941</v>
      </c>
    </row>
    <row r="733" spans="1:11" x14ac:dyDescent="0.45">
      <c r="A733" s="186" t="s">
        <v>336</v>
      </c>
      <c r="B733" s="186" t="s">
        <v>1019</v>
      </c>
      <c r="C733" s="186" t="s">
        <v>1076</v>
      </c>
      <c r="D733" s="186" t="s">
        <v>1077</v>
      </c>
      <c r="E733" s="186" t="s">
        <v>941</v>
      </c>
      <c r="F733" s="186">
        <v>2020</v>
      </c>
      <c r="G733" s="186" t="s">
        <v>1013</v>
      </c>
      <c r="H733" s="186">
        <v>0</v>
      </c>
      <c r="I733" s="186">
        <v>0</v>
      </c>
      <c r="J733" s="186" t="s">
        <v>635</v>
      </c>
      <c r="K733" s="186" t="s">
        <v>941</v>
      </c>
    </row>
    <row r="734" spans="1:11" x14ac:dyDescent="0.45">
      <c r="A734" s="186" t="s">
        <v>336</v>
      </c>
      <c r="B734" s="186" t="s">
        <v>1019</v>
      </c>
      <c r="C734" s="186" t="s">
        <v>1076</v>
      </c>
      <c r="D734" s="186" t="s">
        <v>1078</v>
      </c>
      <c r="E734" s="186" t="s">
        <v>941</v>
      </c>
      <c r="F734" s="186">
        <v>2020</v>
      </c>
      <c r="G734" s="186" t="s">
        <v>1013</v>
      </c>
      <c r="H734" s="186">
        <v>59.313024889431603</v>
      </c>
      <c r="I734" s="186">
        <v>69.198529037670212</v>
      </c>
      <c r="J734" s="186" t="s">
        <v>635</v>
      </c>
      <c r="K734" s="186" t="s">
        <v>941</v>
      </c>
    </row>
    <row r="735" spans="1:11" x14ac:dyDescent="0.45">
      <c r="A735" s="186" t="s">
        <v>336</v>
      </c>
      <c r="B735" s="186" t="s">
        <v>1019</v>
      </c>
      <c r="C735" s="186" t="s">
        <v>1076</v>
      </c>
      <c r="D735" s="186" t="s">
        <v>1077</v>
      </c>
      <c r="E735" s="186" t="s">
        <v>941</v>
      </c>
      <c r="F735" s="186">
        <v>2021</v>
      </c>
      <c r="G735" s="186" t="s">
        <v>1013</v>
      </c>
      <c r="H735" s="186">
        <v>0</v>
      </c>
      <c r="I735" s="186">
        <v>0</v>
      </c>
      <c r="J735" s="186" t="s">
        <v>635</v>
      </c>
      <c r="K735" s="186" t="s">
        <v>941</v>
      </c>
    </row>
    <row r="736" spans="1:11" x14ac:dyDescent="0.45">
      <c r="A736" s="186" t="s">
        <v>336</v>
      </c>
      <c r="B736" s="186" t="s">
        <v>1019</v>
      </c>
      <c r="C736" s="186" t="s">
        <v>1076</v>
      </c>
      <c r="D736" s="186" t="s">
        <v>1078</v>
      </c>
      <c r="E736" s="186" t="s">
        <v>941</v>
      </c>
      <c r="F736" s="186">
        <v>2021</v>
      </c>
      <c r="G736" s="186" t="s">
        <v>1013</v>
      </c>
      <c r="H736" s="186">
        <v>57.986286174799602</v>
      </c>
      <c r="I736" s="186">
        <v>67.650667203932869</v>
      </c>
      <c r="J736" s="186" t="s">
        <v>635</v>
      </c>
      <c r="K736" s="186" t="s">
        <v>941</v>
      </c>
    </row>
    <row r="737" spans="1:11" x14ac:dyDescent="0.45">
      <c r="A737" s="186" t="s">
        <v>336</v>
      </c>
      <c r="B737" s="186" t="s">
        <v>1019</v>
      </c>
      <c r="C737" s="186" t="s">
        <v>1076</v>
      </c>
      <c r="D737" s="186" t="s">
        <v>1077</v>
      </c>
      <c r="E737" s="186" t="s">
        <v>941</v>
      </c>
      <c r="F737" s="186">
        <v>2022</v>
      </c>
      <c r="G737" s="186" t="s">
        <v>1013</v>
      </c>
      <c r="H737" s="186">
        <v>0</v>
      </c>
      <c r="I737" s="186">
        <v>0</v>
      </c>
      <c r="J737" s="186" t="s">
        <v>635</v>
      </c>
      <c r="K737" s="186" t="s">
        <v>941</v>
      </c>
    </row>
    <row r="738" spans="1:11" x14ac:dyDescent="0.45">
      <c r="A738" s="186" t="s">
        <v>336</v>
      </c>
      <c r="B738" s="186" t="s">
        <v>1019</v>
      </c>
      <c r="C738" s="186" t="s">
        <v>1076</v>
      </c>
      <c r="D738" s="186" t="s">
        <v>1078</v>
      </c>
      <c r="E738" s="186" t="s">
        <v>941</v>
      </c>
      <c r="F738" s="186">
        <v>2022</v>
      </c>
      <c r="G738" s="186" t="s">
        <v>1013</v>
      </c>
      <c r="H738" s="186">
        <v>56.659547460167502</v>
      </c>
      <c r="I738" s="186">
        <v>66.102805370195426</v>
      </c>
      <c r="J738" s="186" t="s">
        <v>635</v>
      </c>
      <c r="K738" s="186" t="s">
        <v>941</v>
      </c>
    </row>
    <row r="739" spans="1:11" x14ac:dyDescent="0.45">
      <c r="A739" s="186" t="s">
        <v>336</v>
      </c>
      <c r="B739" s="186" t="s">
        <v>1019</v>
      </c>
      <c r="C739" s="186" t="s">
        <v>1076</v>
      </c>
      <c r="D739" s="186" t="s">
        <v>1077</v>
      </c>
      <c r="E739" s="186" t="s">
        <v>941</v>
      </c>
      <c r="F739" s="186">
        <v>2023</v>
      </c>
      <c r="G739" s="186" t="s">
        <v>1013</v>
      </c>
      <c r="H739" s="186">
        <v>0</v>
      </c>
      <c r="I739" s="186">
        <v>0</v>
      </c>
      <c r="J739" s="186" t="s">
        <v>635</v>
      </c>
      <c r="K739" s="186" t="s">
        <v>941</v>
      </c>
    </row>
    <row r="740" spans="1:11" x14ac:dyDescent="0.45">
      <c r="A740" s="186" t="s">
        <v>336</v>
      </c>
      <c r="B740" s="186" t="s">
        <v>1019</v>
      </c>
      <c r="C740" s="186" t="s">
        <v>1076</v>
      </c>
      <c r="D740" s="186" t="s">
        <v>1078</v>
      </c>
      <c r="E740" s="186" t="s">
        <v>941</v>
      </c>
      <c r="F740" s="186">
        <v>2023</v>
      </c>
      <c r="G740" s="186" t="s">
        <v>1013</v>
      </c>
      <c r="H740" s="186">
        <v>55.332808745535502</v>
      </c>
      <c r="I740" s="186">
        <v>64.554943536458083</v>
      </c>
      <c r="J740" s="186" t="s">
        <v>635</v>
      </c>
      <c r="K740" s="186" t="s">
        <v>941</v>
      </c>
    </row>
    <row r="741" spans="1:11" x14ac:dyDescent="0.45">
      <c r="A741" s="186" t="s">
        <v>336</v>
      </c>
      <c r="B741" s="186" t="s">
        <v>1019</v>
      </c>
      <c r="C741" s="186" t="s">
        <v>1076</v>
      </c>
      <c r="D741" s="186" t="s">
        <v>1077</v>
      </c>
      <c r="E741" s="186" t="s">
        <v>941</v>
      </c>
      <c r="F741" s="186">
        <v>2024</v>
      </c>
      <c r="G741" s="186" t="s">
        <v>1013</v>
      </c>
      <c r="H741" s="186">
        <v>0</v>
      </c>
      <c r="I741" s="186">
        <v>0</v>
      </c>
      <c r="J741" s="186" t="s">
        <v>635</v>
      </c>
      <c r="K741" s="186" t="s">
        <v>941</v>
      </c>
    </row>
    <row r="742" spans="1:11" x14ac:dyDescent="0.45">
      <c r="A742" s="186" t="s">
        <v>336</v>
      </c>
      <c r="B742" s="186" t="s">
        <v>1019</v>
      </c>
      <c r="C742" s="186" t="s">
        <v>1076</v>
      </c>
      <c r="D742" s="186" t="s">
        <v>1078</v>
      </c>
      <c r="E742" s="186" t="s">
        <v>941</v>
      </c>
      <c r="F742" s="186">
        <v>2024</v>
      </c>
      <c r="G742" s="186" t="s">
        <v>1013</v>
      </c>
      <c r="H742" s="186">
        <v>54.006070030903501</v>
      </c>
      <c r="I742" s="186">
        <v>63.007081702720754</v>
      </c>
      <c r="J742" s="186" t="s">
        <v>635</v>
      </c>
      <c r="K742" s="186" t="s">
        <v>941</v>
      </c>
    </row>
    <row r="743" spans="1:11" x14ac:dyDescent="0.45">
      <c r="A743" s="186" t="s">
        <v>336</v>
      </c>
      <c r="B743" s="186" t="s">
        <v>1019</v>
      </c>
      <c r="C743" s="186" t="s">
        <v>1076</v>
      </c>
      <c r="D743" s="186" t="s">
        <v>1077</v>
      </c>
      <c r="E743" s="186" t="s">
        <v>941</v>
      </c>
      <c r="F743" s="186">
        <v>2025</v>
      </c>
      <c r="G743" s="186" t="s">
        <v>1013</v>
      </c>
      <c r="H743" s="186">
        <v>0</v>
      </c>
      <c r="I743" s="186">
        <v>0</v>
      </c>
      <c r="J743" s="186" t="s">
        <v>635</v>
      </c>
      <c r="K743" s="186" t="s">
        <v>941</v>
      </c>
    </row>
    <row r="744" spans="1:11" x14ac:dyDescent="0.45">
      <c r="A744" s="186" t="s">
        <v>336</v>
      </c>
      <c r="B744" s="186" t="s">
        <v>1019</v>
      </c>
      <c r="C744" s="186" t="s">
        <v>1076</v>
      </c>
      <c r="D744" s="186" t="s">
        <v>1078</v>
      </c>
      <c r="E744" s="186" t="s">
        <v>941</v>
      </c>
      <c r="F744" s="186">
        <v>2025</v>
      </c>
      <c r="G744" s="186" t="s">
        <v>1013</v>
      </c>
      <c r="H744" s="186">
        <v>52.679331316271501</v>
      </c>
      <c r="I744" s="186">
        <v>61.459219868983425</v>
      </c>
      <c r="J744" s="186" t="s">
        <v>635</v>
      </c>
      <c r="K744" s="186" t="s">
        <v>941</v>
      </c>
    </row>
    <row r="745" spans="1:11" x14ac:dyDescent="0.45">
      <c r="A745" s="186" t="s">
        <v>336</v>
      </c>
      <c r="B745" s="186" t="s">
        <v>1019</v>
      </c>
      <c r="C745" s="186" t="s">
        <v>1076</v>
      </c>
      <c r="D745" s="186" t="s">
        <v>1077</v>
      </c>
      <c r="E745" s="186" t="s">
        <v>941</v>
      </c>
      <c r="F745" s="186">
        <v>2026</v>
      </c>
      <c r="G745" s="186" t="s">
        <v>1013</v>
      </c>
      <c r="H745" s="186">
        <v>0</v>
      </c>
      <c r="I745" s="186">
        <v>0</v>
      </c>
      <c r="J745" s="186" t="s">
        <v>635</v>
      </c>
      <c r="K745" s="186" t="s">
        <v>941</v>
      </c>
    </row>
    <row r="746" spans="1:11" x14ac:dyDescent="0.45">
      <c r="A746" s="186" t="s">
        <v>336</v>
      </c>
      <c r="B746" s="186" t="s">
        <v>1019</v>
      </c>
      <c r="C746" s="186" t="s">
        <v>1076</v>
      </c>
      <c r="D746" s="186" t="s">
        <v>1078</v>
      </c>
      <c r="E746" s="186" t="s">
        <v>941</v>
      </c>
      <c r="F746" s="186">
        <v>2026</v>
      </c>
      <c r="G746" s="186" t="s">
        <v>1013</v>
      </c>
      <c r="H746" s="186">
        <v>51.118462240233796</v>
      </c>
      <c r="I746" s="186">
        <v>59.638205946939436</v>
      </c>
      <c r="J746" s="186" t="s">
        <v>635</v>
      </c>
      <c r="K746" s="186" t="s">
        <v>941</v>
      </c>
    </row>
    <row r="747" spans="1:11" x14ac:dyDescent="0.45">
      <c r="A747" s="186" t="s">
        <v>336</v>
      </c>
      <c r="B747" s="186" t="s">
        <v>1019</v>
      </c>
      <c r="C747" s="186" t="s">
        <v>1076</v>
      </c>
      <c r="D747" s="186" t="s">
        <v>1077</v>
      </c>
      <c r="E747" s="186" t="s">
        <v>941</v>
      </c>
      <c r="F747" s="186">
        <v>2027</v>
      </c>
      <c r="G747" s="186" t="s">
        <v>1013</v>
      </c>
      <c r="H747" s="186">
        <v>0</v>
      </c>
      <c r="I747" s="186">
        <v>0</v>
      </c>
      <c r="J747" s="186" t="s">
        <v>635</v>
      </c>
      <c r="K747" s="186" t="s">
        <v>941</v>
      </c>
    </row>
    <row r="748" spans="1:11" x14ac:dyDescent="0.45">
      <c r="A748" s="186" t="s">
        <v>336</v>
      </c>
      <c r="B748" s="186" t="s">
        <v>1019</v>
      </c>
      <c r="C748" s="186" t="s">
        <v>1076</v>
      </c>
      <c r="D748" s="186" t="s">
        <v>1078</v>
      </c>
      <c r="E748" s="186" t="s">
        <v>941</v>
      </c>
      <c r="F748" s="186">
        <v>2027</v>
      </c>
      <c r="G748" s="186" t="s">
        <v>1013</v>
      </c>
      <c r="H748" s="186">
        <v>49.557593164196099</v>
      </c>
      <c r="I748" s="186">
        <v>57.817192024895455</v>
      </c>
      <c r="J748" s="186" t="s">
        <v>635</v>
      </c>
      <c r="K748" s="186" t="s">
        <v>941</v>
      </c>
    </row>
    <row r="749" spans="1:11" x14ac:dyDescent="0.45">
      <c r="A749" s="186" t="s">
        <v>336</v>
      </c>
      <c r="B749" s="186" t="s">
        <v>1019</v>
      </c>
      <c r="C749" s="186" t="s">
        <v>1076</v>
      </c>
      <c r="D749" s="186" t="s">
        <v>1077</v>
      </c>
      <c r="E749" s="186" t="s">
        <v>941</v>
      </c>
      <c r="F749" s="186">
        <v>2028</v>
      </c>
      <c r="G749" s="186" t="s">
        <v>1013</v>
      </c>
      <c r="H749" s="186">
        <v>0</v>
      </c>
      <c r="I749" s="186">
        <v>0</v>
      </c>
      <c r="J749" s="186" t="s">
        <v>635</v>
      </c>
      <c r="K749" s="186" t="s">
        <v>941</v>
      </c>
    </row>
    <row r="750" spans="1:11" x14ac:dyDescent="0.45">
      <c r="A750" s="186" t="s">
        <v>336</v>
      </c>
      <c r="B750" s="186" t="s">
        <v>1019</v>
      </c>
      <c r="C750" s="186" t="s">
        <v>1076</v>
      </c>
      <c r="D750" s="186" t="s">
        <v>1078</v>
      </c>
      <c r="E750" s="186" t="s">
        <v>941</v>
      </c>
      <c r="F750" s="186">
        <v>2028</v>
      </c>
      <c r="G750" s="186" t="s">
        <v>1013</v>
      </c>
      <c r="H750" s="186">
        <v>47.996724088158501</v>
      </c>
      <c r="I750" s="186">
        <v>55.996178102851587</v>
      </c>
      <c r="J750" s="186" t="s">
        <v>635</v>
      </c>
      <c r="K750" s="186" t="s">
        <v>941</v>
      </c>
    </row>
    <row r="751" spans="1:11" x14ac:dyDescent="0.45">
      <c r="A751" s="186" t="s">
        <v>336</v>
      </c>
      <c r="B751" s="186" t="s">
        <v>1019</v>
      </c>
      <c r="C751" s="186" t="s">
        <v>1076</v>
      </c>
      <c r="D751" s="186" t="s">
        <v>1077</v>
      </c>
      <c r="E751" s="186" t="s">
        <v>941</v>
      </c>
      <c r="F751" s="186">
        <v>2029</v>
      </c>
      <c r="G751" s="186" t="s">
        <v>1013</v>
      </c>
      <c r="H751" s="186">
        <v>0</v>
      </c>
      <c r="I751" s="186">
        <v>0</v>
      </c>
      <c r="J751" s="186" t="s">
        <v>635</v>
      </c>
      <c r="K751" s="186" t="s">
        <v>941</v>
      </c>
    </row>
    <row r="752" spans="1:11" x14ac:dyDescent="0.45">
      <c r="A752" s="186" t="s">
        <v>336</v>
      </c>
      <c r="B752" s="186" t="s">
        <v>1019</v>
      </c>
      <c r="C752" s="186" t="s">
        <v>1076</v>
      </c>
      <c r="D752" s="186" t="s">
        <v>1078</v>
      </c>
      <c r="E752" s="186" t="s">
        <v>941</v>
      </c>
      <c r="F752" s="186">
        <v>2029</v>
      </c>
      <c r="G752" s="186" t="s">
        <v>1013</v>
      </c>
      <c r="H752" s="186">
        <v>46.435855012120797</v>
      </c>
      <c r="I752" s="186">
        <v>54.175164180807599</v>
      </c>
      <c r="J752" s="186" t="s">
        <v>635</v>
      </c>
      <c r="K752" s="186" t="s">
        <v>941</v>
      </c>
    </row>
    <row r="753" spans="1:11" x14ac:dyDescent="0.45">
      <c r="A753" s="186" t="s">
        <v>336</v>
      </c>
      <c r="B753" s="186" t="s">
        <v>1019</v>
      </c>
      <c r="C753" s="186" t="s">
        <v>1076</v>
      </c>
      <c r="D753" s="186" t="s">
        <v>1077</v>
      </c>
      <c r="E753" s="186" t="s">
        <v>941</v>
      </c>
      <c r="F753" s="186">
        <v>2030</v>
      </c>
      <c r="G753" s="186" t="s">
        <v>1013</v>
      </c>
      <c r="H753" s="186">
        <v>0</v>
      </c>
      <c r="I753" s="186">
        <v>0</v>
      </c>
      <c r="J753" s="186" t="s">
        <v>635</v>
      </c>
      <c r="K753" s="186" t="s">
        <v>941</v>
      </c>
    </row>
    <row r="754" spans="1:11" x14ac:dyDescent="0.45">
      <c r="A754" s="186" t="s">
        <v>336</v>
      </c>
      <c r="B754" s="186" t="s">
        <v>1019</v>
      </c>
      <c r="C754" s="186" t="s">
        <v>1076</v>
      </c>
      <c r="D754" s="186" t="s">
        <v>1078</v>
      </c>
      <c r="E754" s="186" t="s">
        <v>941</v>
      </c>
      <c r="F754" s="186">
        <v>2030</v>
      </c>
      <c r="G754" s="186" t="s">
        <v>1013</v>
      </c>
      <c r="H754" s="186">
        <v>44.8749859360831</v>
      </c>
      <c r="I754" s="186">
        <v>52.354150258763617</v>
      </c>
      <c r="J754" s="186" t="s">
        <v>635</v>
      </c>
      <c r="K754" s="186" t="s">
        <v>941</v>
      </c>
    </row>
    <row r="755" spans="1:11" x14ac:dyDescent="0.45">
      <c r="A755" s="186" t="s">
        <v>336</v>
      </c>
      <c r="B755" s="186" t="s">
        <v>1019</v>
      </c>
      <c r="C755" s="186" t="s">
        <v>1076</v>
      </c>
      <c r="D755" s="186" t="s">
        <v>1077</v>
      </c>
      <c r="E755" s="186" t="s">
        <v>941</v>
      </c>
      <c r="F755" s="186">
        <v>2031</v>
      </c>
      <c r="G755" s="186" t="s">
        <v>1013</v>
      </c>
      <c r="H755" s="186">
        <v>0</v>
      </c>
      <c r="I755" s="186">
        <v>0</v>
      </c>
      <c r="J755" s="186" t="s">
        <v>635</v>
      </c>
      <c r="K755" s="186" t="s">
        <v>941</v>
      </c>
    </row>
    <row r="756" spans="1:11" x14ac:dyDescent="0.45">
      <c r="A756" s="186" t="s">
        <v>336</v>
      </c>
      <c r="B756" s="186" t="s">
        <v>1019</v>
      </c>
      <c r="C756" s="186" t="s">
        <v>1076</v>
      </c>
      <c r="D756" s="186" t="s">
        <v>1078</v>
      </c>
      <c r="E756" s="186" t="s">
        <v>941</v>
      </c>
      <c r="F756" s="186">
        <v>2031</v>
      </c>
      <c r="G756" s="186" t="s">
        <v>1013</v>
      </c>
      <c r="H756" s="186">
        <v>44.484768667073702</v>
      </c>
      <c r="I756" s="186">
        <v>51.898896778252656</v>
      </c>
      <c r="J756" s="186" t="s">
        <v>635</v>
      </c>
      <c r="K756" s="186" t="s">
        <v>941</v>
      </c>
    </row>
    <row r="757" spans="1:11" x14ac:dyDescent="0.45">
      <c r="A757" s="186" t="s">
        <v>336</v>
      </c>
      <c r="B757" s="186" t="s">
        <v>1019</v>
      </c>
      <c r="C757" s="186" t="s">
        <v>1076</v>
      </c>
      <c r="D757" s="186" t="s">
        <v>1077</v>
      </c>
      <c r="E757" s="186" t="s">
        <v>941</v>
      </c>
      <c r="F757" s="186">
        <v>2032</v>
      </c>
      <c r="G757" s="186" t="s">
        <v>1013</v>
      </c>
      <c r="H757" s="186">
        <v>0</v>
      </c>
      <c r="I757" s="186">
        <v>0</v>
      </c>
      <c r="J757" s="186" t="s">
        <v>635</v>
      </c>
      <c r="K757" s="186" t="s">
        <v>941</v>
      </c>
    </row>
    <row r="758" spans="1:11" x14ac:dyDescent="0.45">
      <c r="A758" s="186" t="s">
        <v>336</v>
      </c>
      <c r="B758" s="186" t="s">
        <v>1019</v>
      </c>
      <c r="C758" s="186" t="s">
        <v>1076</v>
      </c>
      <c r="D758" s="186" t="s">
        <v>1078</v>
      </c>
      <c r="E758" s="186" t="s">
        <v>941</v>
      </c>
      <c r="F758" s="186">
        <v>2032</v>
      </c>
      <c r="G758" s="186" t="s">
        <v>1013</v>
      </c>
      <c r="H758" s="186">
        <v>44.094551398064297</v>
      </c>
      <c r="I758" s="186">
        <v>51.44364329774168</v>
      </c>
      <c r="J758" s="186" t="s">
        <v>635</v>
      </c>
      <c r="K758" s="186" t="s">
        <v>941</v>
      </c>
    </row>
    <row r="759" spans="1:11" x14ac:dyDescent="0.45">
      <c r="A759" s="186" t="s">
        <v>336</v>
      </c>
      <c r="B759" s="186" t="s">
        <v>1019</v>
      </c>
      <c r="C759" s="186" t="s">
        <v>1076</v>
      </c>
      <c r="D759" s="186" t="s">
        <v>1077</v>
      </c>
      <c r="E759" s="186" t="s">
        <v>941</v>
      </c>
      <c r="F759" s="186">
        <v>2033</v>
      </c>
      <c r="G759" s="186" t="s">
        <v>1013</v>
      </c>
      <c r="H759" s="186">
        <v>0</v>
      </c>
      <c r="I759" s="186">
        <v>0</v>
      </c>
      <c r="J759" s="186" t="s">
        <v>635</v>
      </c>
      <c r="K759" s="186" t="s">
        <v>941</v>
      </c>
    </row>
    <row r="760" spans="1:11" x14ac:dyDescent="0.45">
      <c r="A760" s="186" t="s">
        <v>336</v>
      </c>
      <c r="B760" s="186" t="s">
        <v>1019</v>
      </c>
      <c r="C760" s="186" t="s">
        <v>1076</v>
      </c>
      <c r="D760" s="186" t="s">
        <v>1078</v>
      </c>
      <c r="E760" s="186" t="s">
        <v>941</v>
      </c>
      <c r="F760" s="186">
        <v>2033</v>
      </c>
      <c r="G760" s="186" t="s">
        <v>1013</v>
      </c>
      <c r="H760" s="186">
        <v>43.704334129054899</v>
      </c>
      <c r="I760" s="186">
        <v>50.988389817230718</v>
      </c>
      <c r="J760" s="186" t="s">
        <v>635</v>
      </c>
      <c r="K760" s="186" t="s">
        <v>941</v>
      </c>
    </row>
    <row r="761" spans="1:11" x14ac:dyDescent="0.45">
      <c r="A761" s="186" t="s">
        <v>336</v>
      </c>
      <c r="B761" s="186" t="s">
        <v>1019</v>
      </c>
      <c r="C761" s="186" t="s">
        <v>1076</v>
      </c>
      <c r="D761" s="186" t="s">
        <v>1077</v>
      </c>
      <c r="E761" s="186" t="s">
        <v>941</v>
      </c>
      <c r="F761" s="186">
        <v>2034</v>
      </c>
      <c r="G761" s="186" t="s">
        <v>1013</v>
      </c>
      <c r="H761" s="186">
        <v>0</v>
      </c>
      <c r="I761" s="186">
        <v>0</v>
      </c>
      <c r="J761" s="186" t="s">
        <v>635</v>
      </c>
      <c r="K761" s="186" t="s">
        <v>941</v>
      </c>
    </row>
    <row r="762" spans="1:11" x14ac:dyDescent="0.45">
      <c r="A762" s="186" t="s">
        <v>336</v>
      </c>
      <c r="B762" s="186" t="s">
        <v>1019</v>
      </c>
      <c r="C762" s="186" t="s">
        <v>1076</v>
      </c>
      <c r="D762" s="186" t="s">
        <v>1078</v>
      </c>
      <c r="E762" s="186" t="s">
        <v>941</v>
      </c>
      <c r="F762" s="186">
        <v>2034</v>
      </c>
      <c r="G762" s="186" t="s">
        <v>1013</v>
      </c>
      <c r="H762" s="186">
        <v>43.314116860045402</v>
      </c>
      <c r="I762" s="186">
        <v>50.533136336719636</v>
      </c>
      <c r="J762" s="186" t="s">
        <v>635</v>
      </c>
      <c r="K762" s="186" t="s">
        <v>941</v>
      </c>
    </row>
    <row r="763" spans="1:11" x14ac:dyDescent="0.45">
      <c r="A763" s="186" t="s">
        <v>336</v>
      </c>
      <c r="B763" s="186" t="s">
        <v>1019</v>
      </c>
      <c r="C763" s="186" t="s">
        <v>1076</v>
      </c>
      <c r="D763" s="186" t="s">
        <v>1077</v>
      </c>
      <c r="E763" s="186" t="s">
        <v>941</v>
      </c>
      <c r="F763" s="186">
        <v>2035</v>
      </c>
      <c r="G763" s="186" t="s">
        <v>1013</v>
      </c>
      <c r="H763" s="186">
        <v>0</v>
      </c>
      <c r="I763" s="186">
        <v>0</v>
      </c>
      <c r="J763" s="186" t="s">
        <v>635</v>
      </c>
      <c r="K763" s="186" t="s">
        <v>941</v>
      </c>
    </row>
    <row r="764" spans="1:11" x14ac:dyDescent="0.45">
      <c r="A764" s="186" t="s">
        <v>336</v>
      </c>
      <c r="B764" s="186" t="s">
        <v>1019</v>
      </c>
      <c r="C764" s="186" t="s">
        <v>1076</v>
      </c>
      <c r="D764" s="186" t="s">
        <v>1078</v>
      </c>
      <c r="E764" s="186" t="s">
        <v>941</v>
      </c>
      <c r="F764" s="186">
        <v>2035</v>
      </c>
      <c r="G764" s="186" t="s">
        <v>1013</v>
      </c>
      <c r="H764" s="186">
        <v>42.923899591035998</v>
      </c>
      <c r="I764" s="186">
        <v>50.077882856208667</v>
      </c>
      <c r="J764" s="186" t="s">
        <v>635</v>
      </c>
      <c r="K764" s="186" t="s">
        <v>941</v>
      </c>
    </row>
    <row r="765" spans="1:11" x14ac:dyDescent="0.45">
      <c r="A765" s="186" t="s">
        <v>336</v>
      </c>
      <c r="B765" s="186" t="s">
        <v>1019</v>
      </c>
      <c r="C765" s="186" t="s">
        <v>1076</v>
      </c>
      <c r="D765" s="186" t="s">
        <v>1077</v>
      </c>
      <c r="E765" s="186" t="s">
        <v>941</v>
      </c>
      <c r="F765" s="186">
        <v>2036</v>
      </c>
      <c r="G765" s="186" t="s">
        <v>1013</v>
      </c>
      <c r="H765" s="186">
        <v>0</v>
      </c>
      <c r="I765" s="186">
        <v>0</v>
      </c>
      <c r="J765" s="186" t="s">
        <v>635</v>
      </c>
      <c r="K765" s="186" t="s">
        <v>941</v>
      </c>
    </row>
    <row r="766" spans="1:11" x14ac:dyDescent="0.45">
      <c r="A766" s="186" t="s">
        <v>336</v>
      </c>
      <c r="B766" s="186" t="s">
        <v>1019</v>
      </c>
      <c r="C766" s="186" t="s">
        <v>1076</v>
      </c>
      <c r="D766" s="186" t="s">
        <v>1078</v>
      </c>
      <c r="E766" s="186" t="s">
        <v>941</v>
      </c>
      <c r="F766" s="186">
        <v>2036</v>
      </c>
      <c r="G766" s="186" t="s">
        <v>1013</v>
      </c>
      <c r="H766" s="186">
        <v>42.5336823220266</v>
      </c>
      <c r="I766" s="186">
        <v>49.622629375697706</v>
      </c>
      <c r="J766" s="186" t="s">
        <v>635</v>
      </c>
      <c r="K766" s="186" t="s">
        <v>941</v>
      </c>
    </row>
    <row r="767" spans="1:11" x14ac:dyDescent="0.45">
      <c r="A767" s="186" t="s">
        <v>336</v>
      </c>
      <c r="B767" s="186" t="s">
        <v>1019</v>
      </c>
      <c r="C767" s="186" t="s">
        <v>1076</v>
      </c>
      <c r="D767" s="186" t="s">
        <v>1077</v>
      </c>
      <c r="E767" s="186" t="s">
        <v>941</v>
      </c>
      <c r="F767" s="186">
        <v>2037</v>
      </c>
      <c r="G767" s="186" t="s">
        <v>1013</v>
      </c>
      <c r="H767" s="186">
        <v>0</v>
      </c>
      <c r="I767" s="186">
        <v>0</v>
      </c>
      <c r="J767" s="186" t="s">
        <v>635</v>
      </c>
      <c r="K767" s="186" t="s">
        <v>941</v>
      </c>
    </row>
    <row r="768" spans="1:11" x14ac:dyDescent="0.45">
      <c r="A768" s="186" t="s">
        <v>336</v>
      </c>
      <c r="B768" s="186" t="s">
        <v>1019</v>
      </c>
      <c r="C768" s="186" t="s">
        <v>1076</v>
      </c>
      <c r="D768" s="186" t="s">
        <v>1078</v>
      </c>
      <c r="E768" s="186" t="s">
        <v>941</v>
      </c>
      <c r="F768" s="186">
        <v>2037</v>
      </c>
      <c r="G768" s="186" t="s">
        <v>1013</v>
      </c>
      <c r="H768" s="186">
        <v>42.143465053017202</v>
      </c>
      <c r="I768" s="186">
        <v>49.167375895186737</v>
      </c>
      <c r="J768" s="186" t="s">
        <v>635</v>
      </c>
      <c r="K768" s="186" t="s">
        <v>941</v>
      </c>
    </row>
    <row r="769" spans="1:11" x14ac:dyDescent="0.45">
      <c r="A769" s="186" t="s">
        <v>336</v>
      </c>
      <c r="B769" s="186" t="s">
        <v>1019</v>
      </c>
      <c r="C769" s="186" t="s">
        <v>1076</v>
      </c>
      <c r="D769" s="186" t="s">
        <v>1077</v>
      </c>
      <c r="E769" s="186" t="s">
        <v>941</v>
      </c>
      <c r="F769" s="186">
        <v>2038</v>
      </c>
      <c r="G769" s="186" t="s">
        <v>1013</v>
      </c>
      <c r="H769" s="186">
        <v>0</v>
      </c>
      <c r="I769" s="186">
        <v>0</v>
      </c>
      <c r="J769" s="186" t="s">
        <v>635</v>
      </c>
      <c r="K769" s="186" t="s">
        <v>941</v>
      </c>
    </row>
    <row r="770" spans="1:11" x14ac:dyDescent="0.45">
      <c r="A770" s="186" t="s">
        <v>336</v>
      </c>
      <c r="B770" s="186" t="s">
        <v>1019</v>
      </c>
      <c r="C770" s="186" t="s">
        <v>1076</v>
      </c>
      <c r="D770" s="186" t="s">
        <v>1078</v>
      </c>
      <c r="E770" s="186" t="s">
        <v>941</v>
      </c>
      <c r="F770" s="186">
        <v>2038</v>
      </c>
      <c r="G770" s="186" t="s">
        <v>1013</v>
      </c>
      <c r="H770" s="186">
        <v>41.753247784007698</v>
      </c>
      <c r="I770" s="186">
        <v>48.712122414675648</v>
      </c>
      <c r="J770" s="186" t="s">
        <v>635</v>
      </c>
      <c r="K770" s="186" t="s">
        <v>941</v>
      </c>
    </row>
    <row r="771" spans="1:11" x14ac:dyDescent="0.45">
      <c r="A771" s="186" t="s">
        <v>336</v>
      </c>
      <c r="B771" s="186" t="s">
        <v>1019</v>
      </c>
      <c r="C771" s="186" t="s">
        <v>1076</v>
      </c>
      <c r="D771" s="186" t="s">
        <v>1077</v>
      </c>
      <c r="E771" s="186" t="s">
        <v>941</v>
      </c>
      <c r="F771" s="186">
        <v>2039</v>
      </c>
      <c r="G771" s="186" t="s">
        <v>1013</v>
      </c>
      <c r="H771" s="186">
        <v>0</v>
      </c>
      <c r="I771" s="186">
        <v>0</v>
      </c>
      <c r="J771" s="186" t="s">
        <v>635</v>
      </c>
      <c r="K771" s="186" t="s">
        <v>941</v>
      </c>
    </row>
    <row r="772" spans="1:11" x14ac:dyDescent="0.45">
      <c r="A772" s="186" t="s">
        <v>336</v>
      </c>
      <c r="B772" s="186" t="s">
        <v>1019</v>
      </c>
      <c r="C772" s="186" t="s">
        <v>1076</v>
      </c>
      <c r="D772" s="186" t="s">
        <v>1078</v>
      </c>
      <c r="E772" s="186" t="s">
        <v>941</v>
      </c>
      <c r="F772" s="186">
        <v>2039</v>
      </c>
      <c r="G772" s="186" t="s">
        <v>1013</v>
      </c>
      <c r="H772" s="186">
        <v>41.3630305149983</v>
      </c>
      <c r="I772" s="186">
        <v>48.256868934164686</v>
      </c>
      <c r="J772" s="186" t="s">
        <v>635</v>
      </c>
      <c r="K772" s="186" t="s">
        <v>941</v>
      </c>
    </row>
    <row r="773" spans="1:11" x14ac:dyDescent="0.45">
      <c r="A773" s="186" t="s">
        <v>336</v>
      </c>
      <c r="B773" s="186" t="s">
        <v>1019</v>
      </c>
      <c r="C773" s="186" t="s">
        <v>1076</v>
      </c>
      <c r="D773" s="186" t="s">
        <v>1077</v>
      </c>
      <c r="E773" s="186" t="s">
        <v>941</v>
      </c>
      <c r="F773" s="186">
        <v>2040</v>
      </c>
      <c r="G773" s="186" t="s">
        <v>1013</v>
      </c>
      <c r="H773" s="186">
        <v>0</v>
      </c>
      <c r="I773" s="186">
        <v>0</v>
      </c>
      <c r="J773" s="186" t="s">
        <v>635</v>
      </c>
      <c r="K773" s="186" t="s">
        <v>941</v>
      </c>
    </row>
    <row r="774" spans="1:11" x14ac:dyDescent="0.45">
      <c r="A774" s="186" t="s">
        <v>336</v>
      </c>
      <c r="B774" s="186" t="s">
        <v>1019</v>
      </c>
      <c r="C774" s="186" t="s">
        <v>1076</v>
      </c>
      <c r="D774" s="186" t="s">
        <v>1078</v>
      </c>
      <c r="E774" s="186" t="s">
        <v>941</v>
      </c>
      <c r="F774" s="186">
        <v>2040</v>
      </c>
      <c r="G774" s="186" t="s">
        <v>1013</v>
      </c>
      <c r="H774" s="186">
        <v>40.972813245988903</v>
      </c>
      <c r="I774" s="186">
        <v>47.801615453653724</v>
      </c>
      <c r="J774" s="186" t="s">
        <v>635</v>
      </c>
      <c r="K774" s="186" t="s">
        <v>941</v>
      </c>
    </row>
    <row r="775" spans="1:11" x14ac:dyDescent="0.45">
      <c r="A775" s="186" t="s">
        <v>336</v>
      </c>
      <c r="B775" s="186" t="s">
        <v>1019</v>
      </c>
      <c r="C775" s="186" t="s">
        <v>1076</v>
      </c>
      <c r="D775" s="186" t="s">
        <v>1077</v>
      </c>
      <c r="E775" s="186" t="s">
        <v>941</v>
      </c>
      <c r="F775" s="186">
        <v>2041</v>
      </c>
      <c r="G775" s="186" t="s">
        <v>1013</v>
      </c>
      <c r="H775" s="186">
        <v>0</v>
      </c>
      <c r="I775" s="186">
        <v>0</v>
      </c>
      <c r="J775" s="186" t="s">
        <v>635</v>
      </c>
      <c r="K775" s="186" t="s">
        <v>941</v>
      </c>
    </row>
    <row r="776" spans="1:11" x14ac:dyDescent="0.45">
      <c r="A776" s="186" t="s">
        <v>336</v>
      </c>
      <c r="B776" s="186" t="s">
        <v>1019</v>
      </c>
      <c r="C776" s="186" t="s">
        <v>1076</v>
      </c>
      <c r="D776" s="186" t="s">
        <v>1078</v>
      </c>
      <c r="E776" s="186" t="s">
        <v>941</v>
      </c>
      <c r="F776" s="186">
        <v>2041</v>
      </c>
      <c r="G776" s="186" t="s">
        <v>1013</v>
      </c>
      <c r="H776" s="186">
        <v>40.738682884583298</v>
      </c>
      <c r="I776" s="186">
        <v>47.528463365347186</v>
      </c>
      <c r="J776" s="186" t="s">
        <v>635</v>
      </c>
      <c r="K776" s="186" t="s">
        <v>941</v>
      </c>
    </row>
    <row r="777" spans="1:11" x14ac:dyDescent="0.45">
      <c r="A777" s="186" t="s">
        <v>336</v>
      </c>
      <c r="B777" s="186" t="s">
        <v>1019</v>
      </c>
      <c r="C777" s="186" t="s">
        <v>1076</v>
      </c>
      <c r="D777" s="186" t="s">
        <v>1077</v>
      </c>
      <c r="E777" s="186" t="s">
        <v>941</v>
      </c>
      <c r="F777" s="186">
        <v>2042</v>
      </c>
      <c r="G777" s="186" t="s">
        <v>1013</v>
      </c>
      <c r="H777" s="186">
        <v>0</v>
      </c>
      <c r="I777" s="186">
        <v>0</v>
      </c>
      <c r="J777" s="186" t="s">
        <v>635</v>
      </c>
      <c r="K777" s="186" t="s">
        <v>941</v>
      </c>
    </row>
    <row r="778" spans="1:11" x14ac:dyDescent="0.45">
      <c r="A778" s="186" t="s">
        <v>336</v>
      </c>
      <c r="B778" s="186" t="s">
        <v>1019</v>
      </c>
      <c r="C778" s="186" t="s">
        <v>1076</v>
      </c>
      <c r="D778" s="186" t="s">
        <v>1078</v>
      </c>
      <c r="E778" s="186" t="s">
        <v>941</v>
      </c>
      <c r="F778" s="186">
        <v>2042</v>
      </c>
      <c r="G778" s="186" t="s">
        <v>1013</v>
      </c>
      <c r="H778" s="186">
        <v>40.504552523177601</v>
      </c>
      <c r="I778" s="186">
        <v>47.255311277040541</v>
      </c>
      <c r="J778" s="186" t="s">
        <v>635</v>
      </c>
      <c r="K778" s="186" t="s">
        <v>941</v>
      </c>
    </row>
    <row r="779" spans="1:11" x14ac:dyDescent="0.45">
      <c r="A779" s="186" t="s">
        <v>336</v>
      </c>
      <c r="B779" s="186" t="s">
        <v>1019</v>
      </c>
      <c r="C779" s="186" t="s">
        <v>1076</v>
      </c>
      <c r="D779" s="186" t="s">
        <v>1077</v>
      </c>
      <c r="E779" s="186" t="s">
        <v>941</v>
      </c>
      <c r="F779" s="186">
        <v>2043</v>
      </c>
      <c r="G779" s="186" t="s">
        <v>1013</v>
      </c>
      <c r="H779" s="186">
        <v>0</v>
      </c>
      <c r="I779" s="186">
        <v>0</v>
      </c>
      <c r="J779" s="186" t="s">
        <v>635</v>
      </c>
      <c r="K779" s="186" t="s">
        <v>941</v>
      </c>
    </row>
    <row r="780" spans="1:11" x14ac:dyDescent="0.45">
      <c r="A780" s="186" t="s">
        <v>336</v>
      </c>
      <c r="B780" s="186" t="s">
        <v>1019</v>
      </c>
      <c r="C780" s="186" t="s">
        <v>1076</v>
      </c>
      <c r="D780" s="186" t="s">
        <v>1078</v>
      </c>
      <c r="E780" s="186" t="s">
        <v>941</v>
      </c>
      <c r="F780" s="186">
        <v>2043</v>
      </c>
      <c r="G780" s="186" t="s">
        <v>1013</v>
      </c>
      <c r="H780" s="186">
        <v>40.270422161771997</v>
      </c>
      <c r="I780" s="186">
        <v>46.982159188734002</v>
      </c>
      <c r="J780" s="186" t="s">
        <v>635</v>
      </c>
      <c r="K780" s="186" t="s">
        <v>941</v>
      </c>
    </row>
    <row r="781" spans="1:11" x14ac:dyDescent="0.45">
      <c r="A781" s="186" t="s">
        <v>336</v>
      </c>
      <c r="B781" s="186" t="s">
        <v>1019</v>
      </c>
      <c r="C781" s="186" t="s">
        <v>1076</v>
      </c>
      <c r="D781" s="186" t="s">
        <v>1077</v>
      </c>
      <c r="E781" s="186" t="s">
        <v>941</v>
      </c>
      <c r="F781" s="186">
        <v>2044</v>
      </c>
      <c r="G781" s="186" t="s">
        <v>1013</v>
      </c>
      <c r="H781" s="186">
        <v>0</v>
      </c>
      <c r="I781" s="186">
        <v>0</v>
      </c>
      <c r="J781" s="186" t="s">
        <v>635</v>
      </c>
      <c r="K781" s="186" t="s">
        <v>941</v>
      </c>
    </row>
    <row r="782" spans="1:11" x14ac:dyDescent="0.45">
      <c r="A782" s="186" t="s">
        <v>336</v>
      </c>
      <c r="B782" s="186" t="s">
        <v>1019</v>
      </c>
      <c r="C782" s="186" t="s">
        <v>1076</v>
      </c>
      <c r="D782" s="186" t="s">
        <v>1078</v>
      </c>
      <c r="E782" s="186" t="s">
        <v>941</v>
      </c>
      <c r="F782" s="186">
        <v>2044</v>
      </c>
      <c r="G782" s="186" t="s">
        <v>1013</v>
      </c>
      <c r="H782" s="186">
        <v>40.0362918003663</v>
      </c>
      <c r="I782" s="186">
        <v>46.70900710042735</v>
      </c>
      <c r="J782" s="186" t="s">
        <v>635</v>
      </c>
      <c r="K782" s="186" t="s">
        <v>941</v>
      </c>
    </row>
    <row r="783" spans="1:11" x14ac:dyDescent="0.45">
      <c r="A783" s="186" t="s">
        <v>336</v>
      </c>
      <c r="B783" s="186" t="s">
        <v>1019</v>
      </c>
      <c r="C783" s="186" t="s">
        <v>1076</v>
      </c>
      <c r="D783" s="186" t="s">
        <v>1077</v>
      </c>
      <c r="E783" s="186" t="s">
        <v>941</v>
      </c>
      <c r="F783" s="186">
        <v>2045</v>
      </c>
      <c r="G783" s="186" t="s">
        <v>1013</v>
      </c>
      <c r="H783" s="186">
        <v>0</v>
      </c>
      <c r="I783" s="186">
        <v>0</v>
      </c>
      <c r="J783" s="186" t="s">
        <v>635</v>
      </c>
      <c r="K783" s="186" t="s">
        <v>941</v>
      </c>
    </row>
    <row r="784" spans="1:11" x14ac:dyDescent="0.45">
      <c r="A784" s="186" t="s">
        <v>336</v>
      </c>
      <c r="B784" s="186" t="s">
        <v>1019</v>
      </c>
      <c r="C784" s="186" t="s">
        <v>1076</v>
      </c>
      <c r="D784" s="186" t="s">
        <v>1078</v>
      </c>
      <c r="E784" s="186" t="s">
        <v>941</v>
      </c>
      <c r="F784" s="186">
        <v>2045</v>
      </c>
      <c r="G784" s="186" t="s">
        <v>1013</v>
      </c>
      <c r="H784" s="186">
        <v>39.802161438960702</v>
      </c>
      <c r="I784" s="186">
        <v>46.435855012120825</v>
      </c>
      <c r="J784" s="186" t="s">
        <v>635</v>
      </c>
      <c r="K784" s="186" t="s">
        <v>941</v>
      </c>
    </row>
    <row r="785" spans="1:11" x14ac:dyDescent="0.45">
      <c r="A785" s="186" t="s">
        <v>336</v>
      </c>
      <c r="B785" s="186" t="s">
        <v>1019</v>
      </c>
      <c r="C785" s="186" t="s">
        <v>1076</v>
      </c>
      <c r="D785" s="186" t="s">
        <v>1077</v>
      </c>
      <c r="E785" s="186" t="s">
        <v>941</v>
      </c>
      <c r="F785" s="186">
        <v>2046</v>
      </c>
      <c r="G785" s="186" t="s">
        <v>1013</v>
      </c>
      <c r="H785" s="186">
        <v>0</v>
      </c>
      <c r="I785" s="186">
        <v>0</v>
      </c>
      <c r="J785" s="186" t="s">
        <v>635</v>
      </c>
      <c r="K785" s="186" t="s">
        <v>941</v>
      </c>
    </row>
    <row r="786" spans="1:11" x14ac:dyDescent="0.45">
      <c r="A786" s="186" t="s">
        <v>336</v>
      </c>
      <c r="B786" s="186" t="s">
        <v>1019</v>
      </c>
      <c r="C786" s="186" t="s">
        <v>1076</v>
      </c>
      <c r="D786" s="186" t="s">
        <v>1078</v>
      </c>
      <c r="E786" s="186" t="s">
        <v>941</v>
      </c>
      <c r="F786" s="186">
        <v>2046</v>
      </c>
      <c r="G786" s="186" t="s">
        <v>1013</v>
      </c>
      <c r="H786" s="186">
        <v>39.489987623753102</v>
      </c>
      <c r="I786" s="186">
        <v>46.071652227711958</v>
      </c>
      <c r="J786" s="186" t="s">
        <v>635</v>
      </c>
      <c r="K786" s="186" t="s">
        <v>941</v>
      </c>
    </row>
    <row r="787" spans="1:11" x14ac:dyDescent="0.45">
      <c r="A787" s="186" t="s">
        <v>336</v>
      </c>
      <c r="B787" s="186" t="s">
        <v>1019</v>
      </c>
      <c r="C787" s="186" t="s">
        <v>1076</v>
      </c>
      <c r="D787" s="186" t="s">
        <v>1077</v>
      </c>
      <c r="E787" s="186" t="s">
        <v>941</v>
      </c>
      <c r="F787" s="186">
        <v>2047</v>
      </c>
      <c r="G787" s="186" t="s">
        <v>1013</v>
      </c>
      <c r="H787" s="186">
        <v>0</v>
      </c>
      <c r="I787" s="186">
        <v>0</v>
      </c>
      <c r="J787" s="186" t="s">
        <v>635</v>
      </c>
      <c r="K787" s="186" t="s">
        <v>941</v>
      </c>
    </row>
    <row r="788" spans="1:11" x14ac:dyDescent="0.45">
      <c r="A788" s="186" t="s">
        <v>336</v>
      </c>
      <c r="B788" s="186" t="s">
        <v>1019</v>
      </c>
      <c r="C788" s="186" t="s">
        <v>1076</v>
      </c>
      <c r="D788" s="186" t="s">
        <v>1078</v>
      </c>
      <c r="E788" s="186" t="s">
        <v>941</v>
      </c>
      <c r="F788" s="186">
        <v>2047</v>
      </c>
      <c r="G788" s="186" t="s">
        <v>1013</v>
      </c>
      <c r="H788" s="186">
        <v>39.177813808545601</v>
      </c>
      <c r="I788" s="186">
        <v>45.707449443303204</v>
      </c>
      <c r="J788" s="186" t="s">
        <v>635</v>
      </c>
      <c r="K788" s="186" t="s">
        <v>941</v>
      </c>
    </row>
    <row r="789" spans="1:11" x14ac:dyDescent="0.45">
      <c r="A789" s="186" t="s">
        <v>336</v>
      </c>
      <c r="B789" s="186" t="s">
        <v>1019</v>
      </c>
      <c r="C789" s="186" t="s">
        <v>1076</v>
      </c>
      <c r="D789" s="186" t="s">
        <v>1077</v>
      </c>
      <c r="E789" s="186" t="s">
        <v>941</v>
      </c>
      <c r="F789" s="186">
        <v>2048</v>
      </c>
      <c r="G789" s="186" t="s">
        <v>1013</v>
      </c>
      <c r="H789" s="186">
        <v>0</v>
      </c>
      <c r="I789" s="186">
        <v>0</v>
      </c>
      <c r="J789" s="186" t="s">
        <v>635</v>
      </c>
      <c r="K789" s="186" t="s">
        <v>941</v>
      </c>
    </row>
    <row r="790" spans="1:11" x14ac:dyDescent="0.45">
      <c r="A790" s="186" t="s">
        <v>336</v>
      </c>
      <c r="B790" s="186" t="s">
        <v>1019</v>
      </c>
      <c r="C790" s="186" t="s">
        <v>1076</v>
      </c>
      <c r="D790" s="186" t="s">
        <v>1078</v>
      </c>
      <c r="E790" s="186" t="s">
        <v>941</v>
      </c>
      <c r="F790" s="186">
        <v>2048</v>
      </c>
      <c r="G790" s="186" t="s">
        <v>1013</v>
      </c>
      <c r="H790" s="186">
        <v>38.865639993338</v>
      </c>
      <c r="I790" s="186">
        <v>45.343246658894337</v>
      </c>
      <c r="J790" s="186" t="s">
        <v>635</v>
      </c>
      <c r="K790" s="186" t="s">
        <v>941</v>
      </c>
    </row>
    <row r="791" spans="1:11" x14ac:dyDescent="0.45">
      <c r="A791" s="186" t="s">
        <v>336</v>
      </c>
      <c r="B791" s="186" t="s">
        <v>1019</v>
      </c>
      <c r="C791" s="186" t="s">
        <v>1076</v>
      </c>
      <c r="D791" s="186" t="s">
        <v>1077</v>
      </c>
      <c r="E791" s="186" t="s">
        <v>941</v>
      </c>
      <c r="F791" s="186">
        <v>2049</v>
      </c>
      <c r="G791" s="186" t="s">
        <v>1013</v>
      </c>
      <c r="H791" s="186">
        <v>0</v>
      </c>
      <c r="I791" s="186">
        <v>0</v>
      </c>
      <c r="J791" s="186" t="s">
        <v>635</v>
      </c>
      <c r="K791" s="186" t="s">
        <v>941</v>
      </c>
    </row>
    <row r="792" spans="1:11" x14ac:dyDescent="0.45">
      <c r="A792" s="186" t="s">
        <v>336</v>
      </c>
      <c r="B792" s="186" t="s">
        <v>1019</v>
      </c>
      <c r="C792" s="186" t="s">
        <v>1076</v>
      </c>
      <c r="D792" s="186" t="s">
        <v>1078</v>
      </c>
      <c r="E792" s="186" t="s">
        <v>941</v>
      </c>
      <c r="F792" s="186">
        <v>2049</v>
      </c>
      <c r="G792" s="186" t="s">
        <v>1013</v>
      </c>
      <c r="H792" s="186">
        <v>38.553466178130499</v>
      </c>
      <c r="I792" s="186">
        <v>44.979043874485583</v>
      </c>
      <c r="J792" s="186" t="s">
        <v>635</v>
      </c>
      <c r="K792" s="186" t="s">
        <v>941</v>
      </c>
    </row>
    <row r="793" spans="1:11" x14ac:dyDescent="0.45">
      <c r="A793" s="186" t="s">
        <v>336</v>
      </c>
      <c r="B793" s="186" t="s">
        <v>1019</v>
      </c>
      <c r="C793" s="186" t="s">
        <v>1076</v>
      </c>
      <c r="D793" s="186" t="s">
        <v>1077</v>
      </c>
      <c r="E793" s="186" t="s">
        <v>941</v>
      </c>
      <c r="F793" s="186">
        <v>2050</v>
      </c>
      <c r="G793" s="186" t="s">
        <v>1013</v>
      </c>
      <c r="H793" s="186">
        <v>0</v>
      </c>
      <c r="I793" s="186">
        <v>0</v>
      </c>
      <c r="J793" s="186" t="s">
        <v>635</v>
      </c>
      <c r="K793" s="186" t="s">
        <v>941</v>
      </c>
    </row>
    <row r="794" spans="1:11" x14ac:dyDescent="0.45">
      <c r="A794" s="186" t="s">
        <v>336</v>
      </c>
      <c r="B794" s="186" t="s">
        <v>1019</v>
      </c>
      <c r="C794" s="186" t="s">
        <v>1076</v>
      </c>
      <c r="D794" s="186" t="s">
        <v>1078</v>
      </c>
      <c r="E794" s="186" t="s">
        <v>941</v>
      </c>
      <c r="F794" s="186">
        <v>2050</v>
      </c>
      <c r="G794" s="186" t="s">
        <v>1013</v>
      </c>
      <c r="H794" s="186">
        <v>38.241292362922998</v>
      </c>
      <c r="I794" s="186">
        <v>44.614841090076837</v>
      </c>
      <c r="J794" s="186" t="s">
        <v>635</v>
      </c>
      <c r="K794" s="186" t="s">
        <v>941</v>
      </c>
    </row>
    <row r="795" spans="1:11" x14ac:dyDescent="0.45">
      <c r="A795" s="186" t="s">
        <v>336</v>
      </c>
      <c r="B795" s="186" t="s">
        <v>1019</v>
      </c>
      <c r="C795" s="186" t="s">
        <v>1037</v>
      </c>
      <c r="D795" s="186" t="s">
        <v>1038</v>
      </c>
      <c r="E795" s="186" t="s">
        <v>941</v>
      </c>
      <c r="F795" s="186">
        <v>1990</v>
      </c>
      <c r="G795" s="186" t="s">
        <v>1013</v>
      </c>
      <c r="H795" s="186">
        <v>35.6825433874276</v>
      </c>
      <c r="I795" s="186">
        <v>41.629633951998869</v>
      </c>
      <c r="J795" s="186" t="s">
        <v>965</v>
      </c>
      <c r="K795" s="186" t="s">
        <v>941</v>
      </c>
    </row>
    <row r="796" spans="1:11" x14ac:dyDescent="0.45">
      <c r="A796" s="186" t="s">
        <v>336</v>
      </c>
      <c r="B796" s="186" t="s">
        <v>1019</v>
      </c>
      <c r="C796" s="186" t="s">
        <v>1037</v>
      </c>
      <c r="D796" s="186" t="s">
        <v>1039</v>
      </c>
      <c r="E796" s="186" t="s">
        <v>941</v>
      </c>
      <c r="F796" s="186">
        <v>1990</v>
      </c>
      <c r="G796" s="186" t="s">
        <v>1013</v>
      </c>
      <c r="H796" s="186">
        <v>31.416113966224501</v>
      </c>
      <c r="I796" s="186">
        <v>36.652132960595253</v>
      </c>
      <c r="J796" s="186" t="s">
        <v>965</v>
      </c>
      <c r="K796" s="186" t="s">
        <v>941</v>
      </c>
    </row>
    <row r="797" spans="1:11" x14ac:dyDescent="0.45">
      <c r="A797" s="186" t="s">
        <v>336</v>
      </c>
      <c r="B797" s="186" t="s">
        <v>1019</v>
      </c>
      <c r="C797" s="186" t="s">
        <v>1037</v>
      </c>
      <c r="D797" s="186" t="s">
        <v>1040</v>
      </c>
      <c r="E797" s="186" t="s">
        <v>941</v>
      </c>
      <c r="F797" s="186">
        <v>1990</v>
      </c>
      <c r="G797" s="186" t="s">
        <v>1013</v>
      </c>
      <c r="H797" s="186">
        <v>173.73817342884101</v>
      </c>
      <c r="I797" s="186">
        <v>202.69453566698118</v>
      </c>
      <c r="J797" s="186" t="s">
        <v>965</v>
      </c>
      <c r="K797" s="186" t="s">
        <v>941</v>
      </c>
    </row>
    <row r="798" spans="1:11" x14ac:dyDescent="0.45">
      <c r="A798" s="186" t="s">
        <v>336</v>
      </c>
      <c r="B798" s="186" t="s">
        <v>1019</v>
      </c>
      <c r="C798" s="186" t="s">
        <v>1037</v>
      </c>
      <c r="D798" s="186" t="s">
        <v>1041</v>
      </c>
      <c r="E798" s="186" t="s">
        <v>941</v>
      </c>
      <c r="F798" s="186">
        <v>1990</v>
      </c>
      <c r="G798" s="186" t="s">
        <v>1013</v>
      </c>
      <c r="H798" s="186">
        <v>0.62123510865682097</v>
      </c>
      <c r="I798" s="186">
        <v>0.72477429343295785</v>
      </c>
      <c r="J798" s="186" t="s">
        <v>965</v>
      </c>
      <c r="K798" s="186" t="s">
        <v>941</v>
      </c>
    </row>
    <row r="799" spans="1:11" x14ac:dyDescent="0.45">
      <c r="A799" s="186" t="s">
        <v>336</v>
      </c>
      <c r="B799" s="186" t="s">
        <v>1019</v>
      </c>
      <c r="C799" s="186" t="s">
        <v>1037</v>
      </c>
      <c r="D799" s="186" t="s">
        <v>1038</v>
      </c>
      <c r="E799" s="186" t="s">
        <v>941</v>
      </c>
      <c r="F799" s="186">
        <v>1991</v>
      </c>
      <c r="G799" s="186" t="s">
        <v>1013</v>
      </c>
      <c r="H799" s="186">
        <v>36.762226111555201</v>
      </c>
      <c r="I799" s="186">
        <v>42.889263796814404</v>
      </c>
      <c r="J799" s="186" t="s">
        <v>965</v>
      </c>
      <c r="K799" s="186" t="s">
        <v>941</v>
      </c>
    </row>
    <row r="800" spans="1:11" x14ac:dyDescent="0.45">
      <c r="A800" s="186" t="s">
        <v>336</v>
      </c>
      <c r="B800" s="186" t="s">
        <v>1019</v>
      </c>
      <c r="C800" s="186" t="s">
        <v>1037</v>
      </c>
      <c r="D800" s="186" t="s">
        <v>1039</v>
      </c>
      <c r="E800" s="186" t="s">
        <v>941</v>
      </c>
      <c r="F800" s="186">
        <v>1991</v>
      </c>
      <c r="G800" s="186" t="s">
        <v>1013</v>
      </c>
      <c r="H800" s="186">
        <v>33.097553453270898</v>
      </c>
      <c r="I800" s="186">
        <v>38.613812362149382</v>
      </c>
      <c r="J800" s="186" t="s">
        <v>965</v>
      </c>
      <c r="K800" s="186" t="s">
        <v>941</v>
      </c>
    </row>
    <row r="801" spans="1:11" x14ac:dyDescent="0.45">
      <c r="A801" s="186" t="s">
        <v>336</v>
      </c>
      <c r="B801" s="186" t="s">
        <v>1019</v>
      </c>
      <c r="C801" s="186" t="s">
        <v>1037</v>
      </c>
      <c r="D801" s="186" t="s">
        <v>1040</v>
      </c>
      <c r="E801" s="186" t="s">
        <v>941</v>
      </c>
      <c r="F801" s="186">
        <v>1991</v>
      </c>
      <c r="G801" s="186" t="s">
        <v>1013</v>
      </c>
      <c r="H801" s="186">
        <v>173.587580124846</v>
      </c>
      <c r="I801" s="186">
        <v>202.51884347898701</v>
      </c>
      <c r="J801" s="186" t="s">
        <v>965</v>
      </c>
      <c r="K801" s="186" t="s">
        <v>941</v>
      </c>
    </row>
    <row r="802" spans="1:11" x14ac:dyDescent="0.45">
      <c r="A802" s="186" t="s">
        <v>336</v>
      </c>
      <c r="B802" s="186" t="s">
        <v>1019</v>
      </c>
      <c r="C802" s="186" t="s">
        <v>1037</v>
      </c>
      <c r="D802" s="186" t="s">
        <v>1041</v>
      </c>
      <c r="E802" s="186" t="s">
        <v>941</v>
      </c>
      <c r="F802" s="186">
        <v>1991</v>
      </c>
      <c r="G802" s="186" t="s">
        <v>1013</v>
      </c>
      <c r="H802" s="186">
        <v>0.639748135582906</v>
      </c>
      <c r="I802" s="186">
        <v>0.74637282484672374</v>
      </c>
      <c r="J802" s="186" t="s">
        <v>965</v>
      </c>
      <c r="K802" s="186" t="s">
        <v>941</v>
      </c>
    </row>
    <row r="803" spans="1:11" x14ac:dyDescent="0.45">
      <c r="A803" s="186" t="s">
        <v>336</v>
      </c>
      <c r="B803" s="186" t="s">
        <v>1019</v>
      </c>
      <c r="C803" s="186" t="s">
        <v>1037</v>
      </c>
      <c r="D803" s="186" t="s">
        <v>1038</v>
      </c>
      <c r="E803" s="186" t="s">
        <v>941</v>
      </c>
      <c r="F803" s="186">
        <v>1992</v>
      </c>
      <c r="G803" s="186" t="s">
        <v>1013</v>
      </c>
      <c r="H803" s="186">
        <v>37.036037817902702</v>
      </c>
      <c r="I803" s="186">
        <v>43.208710787553159</v>
      </c>
      <c r="J803" s="186" t="s">
        <v>965</v>
      </c>
      <c r="K803" s="186" t="s">
        <v>941</v>
      </c>
    </row>
    <row r="804" spans="1:11" x14ac:dyDescent="0.45">
      <c r="A804" s="186" t="s">
        <v>336</v>
      </c>
      <c r="B804" s="186" t="s">
        <v>1019</v>
      </c>
      <c r="C804" s="186" t="s">
        <v>1037</v>
      </c>
      <c r="D804" s="186" t="s">
        <v>1039</v>
      </c>
      <c r="E804" s="186" t="s">
        <v>941</v>
      </c>
      <c r="F804" s="186">
        <v>1992</v>
      </c>
      <c r="G804" s="186" t="s">
        <v>1013</v>
      </c>
      <c r="H804" s="186">
        <v>34.067543403973097</v>
      </c>
      <c r="I804" s="186">
        <v>39.745467304635284</v>
      </c>
      <c r="J804" s="186" t="s">
        <v>965</v>
      </c>
      <c r="K804" s="186" t="s">
        <v>941</v>
      </c>
    </row>
    <row r="805" spans="1:11" x14ac:dyDescent="0.45">
      <c r="A805" s="186" t="s">
        <v>336</v>
      </c>
      <c r="B805" s="186" t="s">
        <v>1019</v>
      </c>
      <c r="C805" s="186" t="s">
        <v>1037</v>
      </c>
      <c r="D805" s="186" t="s">
        <v>1040</v>
      </c>
      <c r="E805" s="186" t="s">
        <v>941</v>
      </c>
      <c r="F805" s="186">
        <v>1992</v>
      </c>
      <c r="G805" s="186" t="s">
        <v>1013</v>
      </c>
      <c r="H805" s="186">
        <v>169.52750996139</v>
      </c>
      <c r="I805" s="186">
        <v>197.782094954955</v>
      </c>
      <c r="J805" s="186" t="s">
        <v>965</v>
      </c>
      <c r="K805" s="186" t="s">
        <v>941</v>
      </c>
    </row>
    <row r="806" spans="1:11" x14ac:dyDescent="0.45">
      <c r="A806" s="186" t="s">
        <v>336</v>
      </c>
      <c r="B806" s="186" t="s">
        <v>1019</v>
      </c>
      <c r="C806" s="186" t="s">
        <v>1037</v>
      </c>
      <c r="D806" s="186" t="s">
        <v>1041</v>
      </c>
      <c r="E806" s="186" t="s">
        <v>941</v>
      </c>
      <c r="F806" s="186">
        <v>1992</v>
      </c>
      <c r="G806" s="186" t="s">
        <v>1013</v>
      </c>
      <c r="H806" s="186">
        <v>0.64423165445042796</v>
      </c>
      <c r="I806" s="186">
        <v>0.75160359685883271</v>
      </c>
      <c r="J806" s="186" t="s">
        <v>965</v>
      </c>
      <c r="K806" s="186" t="s">
        <v>941</v>
      </c>
    </row>
    <row r="807" spans="1:11" x14ac:dyDescent="0.45">
      <c r="A807" s="186" t="s">
        <v>336</v>
      </c>
      <c r="B807" s="186" t="s">
        <v>1019</v>
      </c>
      <c r="C807" s="186" t="s">
        <v>1037</v>
      </c>
      <c r="D807" s="186" t="s">
        <v>1038</v>
      </c>
      <c r="E807" s="186" t="s">
        <v>941</v>
      </c>
      <c r="F807" s="186">
        <v>1993</v>
      </c>
      <c r="G807" s="186" t="s">
        <v>1013</v>
      </c>
      <c r="H807" s="186">
        <v>37.436125391095203</v>
      </c>
      <c r="I807" s="186">
        <v>43.675479622944408</v>
      </c>
      <c r="J807" s="186" t="s">
        <v>965</v>
      </c>
      <c r="K807" s="186" t="s">
        <v>941</v>
      </c>
    </row>
    <row r="808" spans="1:11" x14ac:dyDescent="0.45">
      <c r="A808" s="186" t="s">
        <v>336</v>
      </c>
      <c r="B808" s="186" t="s">
        <v>1019</v>
      </c>
      <c r="C808" s="186" t="s">
        <v>1037</v>
      </c>
      <c r="D808" s="186" t="s">
        <v>1039</v>
      </c>
      <c r="E808" s="186" t="s">
        <v>941</v>
      </c>
      <c r="F808" s="186">
        <v>1993</v>
      </c>
      <c r="G808" s="186" t="s">
        <v>1013</v>
      </c>
      <c r="H808" s="186">
        <v>35.154228687695102</v>
      </c>
      <c r="I808" s="186">
        <v>41.013266802310959</v>
      </c>
      <c r="J808" s="186" t="s">
        <v>965</v>
      </c>
      <c r="K808" s="186" t="s">
        <v>941</v>
      </c>
    </row>
    <row r="809" spans="1:11" x14ac:dyDescent="0.45">
      <c r="A809" s="186" t="s">
        <v>336</v>
      </c>
      <c r="B809" s="186" t="s">
        <v>1019</v>
      </c>
      <c r="C809" s="186" t="s">
        <v>1037</v>
      </c>
      <c r="D809" s="186" t="s">
        <v>1040</v>
      </c>
      <c r="E809" s="186" t="s">
        <v>941</v>
      </c>
      <c r="F809" s="186">
        <v>1993</v>
      </c>
      <c r="G809" s="186" t="s">
        <v>1013</v>
      </c>
      <c r="H809" s="186">
        <v>166.04145028788801</v>
      </c>
      <c r="I809" s="186">
        <v>193.71502533586937</v>
      </c>
      <c r="J809" s="186" t="s">
        <v>965</v>
      </c>
      <c r="K809" s="186" t="s">
        <v>941</v>
      </c>
    </row>
    <row r="810" spans="1:11" x14ac:dyDescent="0.45">
      <c r="A810" s="186" t="s">
        <v>336</v>
      </c>
      <c r="B810" s="186" t="s">
        <v>1019</v>
      </c>
      <c r="C810" s="186" t="s">
        <v>1037</v>
      </c>
      <c r="D810" s="186" t="s">
        <v>1041</v>
      </c>
      <c r="E810" s="186" t="s">
        <v>941</v>
      </c>
      <c r="F810" s="186">
        <v>1993</v>
      </c>
      <c r="G810" s="186" t="s">
        <v>1013</v>
      </c>
      <c r="H810" s="186">
        <v>0.65091149683759297</v>
      </c>
      <c r="I810" s="186">
        <v>0.75939674631052523</v>
      </c>
      <c r="J810" s="186" t="s">
        <v>965</v>
      </c>
      <c r="K810" s="186" t="s">
        <v>941</v>
      </c>
    </row>
    <row r="811" spans="1:11" x14ac:dyDescent="0.45">
      <c r="A811" s="186" t="s">
        <v>336</v>
      </c>
      <c r="B811" s="186" t="s">
        <v>1019</v>
      </c>
      <c r="C811" s="186" t="s">
        <v>1037</v>
      </c>
      <c r="D811" s="186" t="s">
        <v>1038</v>
      </c>
      <c r="E811" s="186" t="s">
        <v>941</v>
      </c>
      <c r="F811" s="186">
        <v>1994</v>
      </c>
      <c r="G811" s="186" t="s">
        <v>1013</v>
      </c>
      <c r="H811" s="186">
        <v>38.0375802945942</v>
      </c>
      <c r="I811" s="186">
        <v>44.377177010359901</v>
      </c>
      <c r="J811" s="186" t="s">
        <v>965</v>
      </c>
      <c r="K811" s="186" t="s">
        <v>941</v>
      </c>
    </row>
    <row r="812" spans="1:11" x14ac:dyDescent="0.45">
      <c r="A812" s="186" t="s">
        <v>336</v>
      </c>
      <c r="B812" s="186" t="s">
        <v>1019</v>
      </c>
      <c r="C812" s="186" t="s">
        <v>1037</v>
      </c>
      <c r="D812" s="186" t="s">
        <v>1039</v>
      </c>
      <c r="E812" s="186" t="s">
        <v>941</v>
      </c>
      <c r="F812" s="186">
        <v>1994</v>
      </c>
      <c r="G812" s="186" t="s">
        <v>1013</v>
      </c>
      <c r="H812" s="186">
        <v>36.436736764317097</v>
      </c>
      <c r="I812" s="186">
        <v>42.509526225036616</v>
      </c>
      <c r="J812" s="186" t="s">
        <v>965</v>
      </c>
      <c r="K812" s="186" t="s">
        <v>941</v>
      </c>
    </row>
    <row r="813" spans="1:11" x14ac:dyDescent="0.45">
      <c r="A813" s="186" t="s">
        <v>336</v>
      </c>
      <c r="B813" s="186" t="s">
        <v>1019</v>
      </c>
      <c r="C813" s="186" t="s">
        <v>1037</v>
      </c>
      <c r="D813" s="186" t="s">
        <v>1040</v>
      </c>
      <c r="E813" s="186" t="s">
        <v>941</v>
      </c>
      <c r="F813" s="186">
        <v>1994</v>
      </c>
      <c r="G813" s="186" t="s">
        <v>1013</v>
      </c>
      <c r="H813" s="186">
        <v>163.39872754793601</v>
      </c>
      <c r="I813" s="186">
        <v>190.63184880592536</v>
      </c>
      <c r="J813" s="186" t="s">
        <v>965</v>
      </c>
      <c r="K813" s="186" t="s">
        <v>941</v>
      </c>
    </row>
    <row r="814" spans="1:11" x14ac:dyDescent="0.45">
      <c r="A814" s="186" t="s">
        <v>336</v>
      </c>
      <c r="B814" s="186" t="s">
        <v>1019</v>
      </c>
      <c r="C814" s="186" t="s">
        <v>1037</v>
      </c>
      <c r="D814" s="186" t="s">
        <v>1041</v>
      </c>
      <c r="E814" s="186" t="s">
        <v>941</v>
      </c>
      <c r="F814" s="186">
        <v>1994</v>
      </c>
      <c r="G814" s="186" t="s">
        <v>1013</v>
      </c>
      <c r="H814" s="186">
        <v>0.66108994661282505</v>
      </c>
      <c r="I814" s="186">
        <v>0.77127160438162923</v>
      </c>
      <c r="J814" s="186" t="s">
        <v>965</v>
      </c>
      <c r="K814" s="186" t="s">
        <v>941</v>
      </c>
    </row>
    <row r="815" spans="1:11" x14ac:dyDescent="0.45">
      <c r="A815" s="186" t="s">
        <v>336</v>
      </c>
      <c r="B815" s="186" t="s">
        <v>1019</v>
      </c>
      <c r="C815" s="186" t="s">
        <v>1037</v>
      </c>
      <c r="D815" s="186" t="s">
        <v>1038</v>
      </c>
      <c r="E815" s="186" t="s">
        <v>941</v>
      </c>
      <c r="F815" s="186">
        <v>1995</v>
      </c>
      <c r="G815" s="186" t="s">
        <v>1013</v>
      </c>
      <c r="H815" s="186">
        <v>37.546200864242202</v>
      </c>
      <c r="I815" s="186">
        <v>43.803901008282573</v>
      </c>
      <c r="J815" s="186" t="s">
        <v>965</v>
      </c>
      <c r="K815" s="186" t="s">
        <v>941</v>
      </c>
    </row>
    <row r="816" spans="1:11" x14ac:dyDescent="0.45">
      <c r="A816" s="186" t="s">
        <v>336</v>
      </c>
      <c r="B816" s="186" t="s">
        <v>1019</v>
      </c>
      <c r="C816" s="186" t="s">
        <v>1037</v>
      </c>
      <c r="D816" s="186" t="s">
        <v>1039</v>
      </c>
      <c r="E816" s="186" t="s">
        <v>941</v>
      </c>
      <c r="F816" s="186">
        <v>1995</v>
      </c>
      <c r="G816" s="186" t="s">
        <v>1013</v>
      </c>
      <c r="H816" s="186">
        <v>36.662458718571301</v>
      </c>
      <c r="I816" s="186">
        <v>42.772868504999856</v>
      </c>
      <c r="J816" s="186" t="s">
        <v>965</v>
      </c>
      <c r="K816" s="186" t="s">
        <v>941</v>
      </c>
    </row>
    <row r="817" spans="1:11" x14ac:dyDescent="0.45">
      <c r="A817" s="186" t="s">
        <v>336</v>
      </c>
      <c r="B817" s="186" t="s">
        <v>1019</v>
      </c>
      <c r="C817" s="186" t="s">
        <v>1037</v>
      </c>
      <c r="D817" s="186" t="s">
        <v>1040</v>
      </c>
      <c r="E817" s="186" t="s">
        <v>941</v>
      </c>
      <c r="F817" s="186">
        <v>1995</v>
      </c>
      <c r="G817" s="186" t="s">
        <v>1013</v>
      </c>
      <c r="H817" s="186">
        <v>156.135076845252</v>
      </c>
      <c r="I817" s="186">
        <v>182.157589652794</v>
      </c>
      <c r="J817" s="186" t="s">
        <v>965</v>
      </c>
      <c r="K817" s="186" t="s">
        <v>941</v>
      </c>
    </row>
    <row r="818" spans="1:11" x14ac:dyDescent="0.45">
      <c r="A818" s="186" t="s">
        <v>336</v>
      </c>
      <c r="B818" s="186" t="s">
        <v>1019</v>
      </c>
      <c r="C818" s="186" t="s">
        <v>1037</v>
      </c>
      <c r="D818" s="186" t="s">
        <v>1041</v>
      </c>
      <c r="E818" s="186" t="s">
        <v>941</v>
      </c>
      <c r="F818" s="186">
        <v>1995</v>
      </c>
      <c r="G818" s="186" t="s">
        <v>1013</v>
      </c>
      <c r="H818" s="186">
        <v>0.65227889617057599</v>
      </c>
      <c r="I818" s="186">
        <v>0.76099204553233868</v>
      </c>
      <c r="J818" s="186" t="s">
        <v>965</v>
      </c>
      <c r="K818" s="186" t="s">
        <v>941</v>
      </c>
    </row>
    <row r="819" spans="1:11" x14ac:dyDescent="0.45">
      <c r="A819" s="186" t="s">
        <v>336</v>
      </c>
      <c r="B819" s="186" t="s">
        <v>1019</v>
      </c>
      <c r="C819" s="186" t="s">
        <v>1037</v>
      </c>
      <c r="D819" s="186" t="s">
        <v>1038</v>
      </c>
      <c r="E819" s="186" t="s">
        <v>941</v>
      </c>
      <c r="F819" s="186">
        <v>1996</v>
      </c>
      <c r="G819" s="186" t="s">
        <v>1013</v>
      </c>
      <c r="H819" s="186">
        <v>37.698380276009402</v>
      </c>
      <c r="I819" s="186">
        <v>43.981443655344307</v>
      </c>
      <c r="J819" s="186" t="s">
        <v>965</v>
      </c>
      <c r="K819" s="186" t="s">
        <v>941</v>
      </c>
    </row>
    <row r="820" spans="1:11" x14ac:dyDescent="0.45">
      <c r="A820" s="186" t="s">
        <v>336</v>
      </c>
      <c r="B820" s="186" t="s">
        <v>1019</v>
      </c>
      <c r="C820" s="186" t="s">
        <v>1037</v>
      </c>
      <c r="D820" s="186" t="s">
        <v>1039</v>
      </c>
      <c r="E820" s="186" t="s">
        <v>941</v>
      </c>
      <c r="F820" s="186">
        <v>1996</v>
      </c>
      <c r="G820" s="186" t="s">
        <v>1013</v>
      </c>
      <c r="H820" s="186">
        <v>36.952648487900497</v>
      </c>
      <c r="I820" s="186">
        <v>43.111423235883919</v>
      </c>
      <c r="J820" s="186" t="s">
        <v>965</v>
      </c>
      <c r="K820" s="186" t="s">
        <v>941</v>
      </c>
    </row>
    <row r="821" spans="1:11" x14ac:dyDescent="0.45">
      <c r="A821" s="186" t="s">
        <v>336</v>
      </c>
      <c r="B821" s="186" t="s">
        <v>1019</v>
      </c>
      <c r="C821" s="186" t="s">
        <v>1037</v>
      </c>
      <c r="D821" s="186" t="s">
        <v>1040</v>
      </c>
      <c r="E821" s="186" t="s">
        <v>941</v>
      </c>
      <c r="F821" s="186">
        <v>1996</v>
      </c>
      <c r="G821" s="186" t="s">
        <v>1013</v>
      </c>
      <c r="H821" s="186">
        <v>152.283528785226</v>
      </c>
      <c r="I821" s="186">
        <v>177.66411691609702</v>
      </c>
      <c r="J821" s="186" t="s">
        <v>965</v>
      </c>
      <c r="K821" s="186" t="s">
        <v>941</v>
      </c>
    </row>
    <row r="822" spans="1:11" x14ac:dyDescent="0.45">
      <c r="A822" s="186" t="s">
        <v>336</v>
      </c>
      <c r="B822" s="186" t="s">
        <v>1019</v>
      </c>
      <c r="C822" s="186" t="s">
        <v>1037</v>
      </c>
      <c r="D822" s="186" t="s">
        <v>1041</v>
      </c>
      <c r="E822" s="186" t="s">
        <v>941</v>
      </c>
      <c r="F822" s="186">
        <v>1996</v>
      </c>
      <c r="G822" s="186" t="s">
        <v>1013</v>
      </c>
      <c r="H822" s="186">
        <v>0.66103162678088201</v>
      </c>
      <c r="I822" s="186">
        <v>0.77120356457769568</v>
      </c>
      <c r="J822" s="186" t="s">
        <v>965</v>
      </c>
      <c r="K822" s="186" t="s">
        <v>941</v>
      </c>
    </row>
    <row r="823" spans="1:11" x14ac:dyDescent="0.45">
      <c r="A823" s="186" t="s">
        <v>336</v>
      </c>
      <c r="B823" s="186" t="s">
        <v>1019</v>
      </c>
      <c r="C823" s="186" t="s">
        <v>1037</v>
      </c>
      <c r="D823" s="186" t="s">
        <v>1038</v>
      </c>
      <c r="E823" s="186" t="s">
        <v>941</v>
      </c>
      <c r="F823" s="186">
        <v>1997</v>
      </c>
      <c r="G823" s="186" t="s">
        <v>1013</v>
      </c>
      <c r="H823" s="186">
        <v>38.070424504432097</v>
      </c>
      <c r="I823" s="186">
        <v>44.415495255170782</v>
      </c>
      <c r="J823" s="186" t="s">
        <v>965</v>
      </c>
      <c r="K823" s="186" t="s">
        <v>941</v>
      </c>
    </row>
    <row r="824" spans="1:11" x14ac:dyDescent="0.45">
      <c r="A824" s="186" t="s">
        <v>336</v>
      </c>
      <c r="B824" s="186" t="s">
        <v>1019</v>
      </c>
      <c r="C824" s="186" t="s">
        <v>1037</v>
      </c>
      <c r="D824" s="186" t="s">
        <v>1039</v>
      </c>
      <c r="E824" s="186" t="s">
        <v>941</v>
      </c>
      <c r="F824" s="186">
        <v>1997</v>
      </c>
      <c r="G824" s="186" t="s">
        <v>1013</v>
      </c>
      <c r="H824" s="186">
        <v>37.458551174629498</v>
      </c>
      <c r="I824" s="186">
        <v>43.701643037067754</v>
      </c>
      <c r="J824" s="186" t="s">
        <v>965</v>
      </c>
      <c r="K824" s="186" t="s">
        <v>941</v>
      </c>
    </row>
    <row r="825" spans="1:11" x14ac:dyDescent="0.45">
      <c r="A825" s="186" t="s">
        <v>336</v>
      </c>
      <c r="B825" s="186" t="s">
        <v>1019</v>
      </c>
      <c r="C825" s="186" t="s">
        <v>1037</v>
      </c>
      <c r="D825" s="186" t="s">
        <v>1040</v>
      </c>
      <c r="E825" s="186" t="s">
        <v>941</v>
      </c>
      <c r="F825" s="186">
        <v>1997</v>
      </c>
      <c r="G825" s="186" t="s">
        <v>1013</v>
      </c>
      <c r="H825" s="186">
        <v>149.31387929035699</v>
      </c>
      <c r="I825" s="186">
        <v>174.19952583874985</v>
      </c>
      <c r="J825" s="186" t="s">
        <v>965</v>
      </c>
      <c r="K825" s="186" t="s">
        <v>941</v>
      </c>
    </row>
    <row r="826" spans="1:11" x14ac:dyDescent="0.45">
      <c r="A826" s="186" t="s">
        <v>336</v>
      </c>
      <c r="B826" s="186" t="s">
        <v>1019</v>
      </c>
      <c r="C826" s="186" t="s">
        <v>1037</v>
      </c>
      <c r="D826" s="186" t="s">
        <v>1041</v>
      </c>
      <c r="E826" s="186" t="s">
        <v>941</v>
      </c>
      <c r="F826" s="186">
        <v>1997</v>
      </c>
      <c r="G826" s="186" t="s">
        <v>1013</v>
      </c>
      <c r="H826" s="186">
        <v>0.67364814693589903</v>
      </c>
      <c r="I826" s="186">
        <v>0.78592283809188224</v>
      </c>
      <c r="J826" s="186" t="s">
        <v>965</v>
      </c>
      <c r="K826" s="186" t="s">
        <v>941</v>
      </c>
    </row>
    <row r="827" spans="1:11" x14ac:dyDescent="0.45">
      <c r="A827" s="186" t="s">
        <v>336</v>
      </c>
      <c r="B827" s="186" t="s">
        <v>1019</v>
      </c>
      <c r="C827" s="186" t="s">
        <v>1037</v>
      </c>
      <c r="D827" s="186" t="s">
        <v>1038</v>
      </c>
      <c r="E827" s="186" t="s">
        <v>941</v>
      </c>
      <c r="F827" s="186">
        <v>1998</v>
      </c>
      <c r="G827" s="186" t="s">
        <v>1013</v>
      </c>
      <c r="H827" s="186">
        <v>37.741341573849702</v>
      </c>
      <c r="I827" s="186">
        <v>44.031565169491323</v>
      </c>
      <c r="J827" s="186" t="s">
        <v>965</v>
      </c>
      <c r="K827" s="186" t="s">
        <v>941</v>
      </c>
    </row>
    <row r="828" spans="1:11" x14ac:dyDescent="0.45">
      <c r="A828" s="186" t="s">
        <v>336</v>
      </c>
      <c r="B828" s="186" t="s">
        <v>1019</v>
      </c>
      <c r="C828" s="186" t="s">
        <v>1037</v>
      </c>
      <c r="D828" s="186" t="s">
        <v>1039</v>
      </c>
      <c r="E828" s="186" t="s">
        <v>941</v>
      </c>
      <c r="F828" s="186">
        <v>1998</v>
      </c>
      <c r="G828" s="186" t="s">
        <v>1013</v>
      </c>
      <c r="H828" s="186">
        <v>37.273030850347297</v>
      </c>
      <c r="I828" s="186">
        <v>43.485202658738515</v>
      </c>
      <c r="J828" s="186" t="s">
        <v>965</v>
      </c>
      <c r="K828" s="186" t="s">
        <v>941</v>
      </c>
    </row>
    <row r="829" spans="1:11" x14ac:dyDescent="0.45">
      <c r="A829" s="186" t="s">
        <v>336</v>
      </c>
      <c r="B829" s="186" t="s">
        <v>1019</v>
      </c>
      <c r="C829" s="186" t="s">
        <v>1037</v>
      </c>
      <c r="D829" s="186" t="s">
        <v>1040</v>
      </c>
      <c r="E829" s="186" t="s">
        <v>941</v>
      </c>
      <c r="F829" s="186">
        <v>1998</v>
      </c>
      <c r="G829" s="186" t="s">
        <v>1013</v>
      </c>
      <c r="H829" s="186">
        <v>143.64392667445199</v>
      </c>
      <c r="I829" s="186">
        <v>167.584581120194</v>
      </c>
      <c r="J829" s="186" t="s">
        <v>965</v>
      </c>
      <c r="K829" s="186" t="s">
        <v>941</v>
      </c>
    </row>
    <row r="830" spans="1:11" x14ac:dyDescent="0.45">
      <c r="A830" s="186" t="s">
        <v>336</v>
      </c>
      <c r="B830" s="186" t="s">
        <v>1019</v>
      </c>
      <c r="C830" s="186" t="s">
        <v>1037</v>
      </c>
      <c r="D830" s="186" t="s">
        <v>1041</v>
      </c>
      <c r="E830" s="186" t="s">
        <v>941</v>
      </c>
      <c r="F830" s="186">
        <v>1998</v>
      </c>
      <c r="G830" s="186" t="s">
        <v>1013</v>
      </c>
      <c r="H830" s="186">
        <v>0.673790871017246</v>
      </c>
      <c r="I830" s="186">
        <v>0.78608934952012033</v>
      </c>
      <c r="J830" s="186" t="s">
        <v>965</v>
      </c>
      <c r="K830" s="186" t="s">
        <v>941</v>
      </c>
    </row>
    <row r="831" spans="1:11" x14ac:dyDescent="0.45">
      <c r="A831" s="186" t="s">
        <v>336</v>
      </c>
      <c r="B831" s="186" t="s">
        <v>1019</v>
      </c>
      <c r="C831" s="186" t="s">
        <v>1037</v>
      </c>
      <c r="D831" s="186" t="s">
        <v>1038</v>
      </c>
      <c r="E831" s="186" t="s">
        <v>941</v>
      </c>
      <c r="F831" s="186">
        <v>1999</v>
      </c>
      <c r="G831" s="186" t="s">
        <v>1013</v>
      </c>
      <c r="H831" s="186">
        <v>38.079014886045499</v>
      </c>
      <c r="I831" s="186">
        <v>44.425517367053082</v>
      </c>
      <c r="J831" s="186" t="s">
        <v>965</v>
      </c>
      <c r="K831" s="186" t="s">
        <v>941</v>
      </c>
    </row>
    <row r="832" spans="1:11" x14ac:dyDescent="0.45">
      <c r="A832" s="186" t="s">
        <v>336</v>
      </c>
      <c r="B832" s="186" t="s">
        <v>1019</v>
      </c>
      <c r="C832" s="186" t="s">
        <v>1037</v>
      </c>
      <c r="D832" s="186" t="s">
        <v>1039</v>
      </c>
      <c r="E832" s="186" t="s">
        <v>941</v>
      </c>
      <c r="F832" s="186">
        <v>1999</v>
      </c>
      <c r="G832" s="186" t="s">
        <v>1013</v>
      </c>
      <c r="H832" s="186">
        <v>37.744317520187103</v>
      </c>
      <c r="I832" s="186">
        <v>44.035037106884957</v>
      </c>
      <c r="J832" s="186" t="s">
        <v>965</v>
      </c>
      <c r="K832" s="186" t="s">
        <v>941</v>
      </c>
    </row>
    <row r="833" spans="1:11" x14ac:dyDescent="0.45">
      <c r="A833" s="186" t="s">
        <v>336</v>
      </c>
      <c r="B833" s="186" t="s">
        <v>1019</v>
      </c>
      <c r="C833" s="186" t="s">
        <v>1037</v>
      </c>
      <c r="D833" s="186" t="s">
        <v>1040</v>
      </c>
      <c r="E833" s="186" t="s">
        <v>941</v>
      </c>
      <c r="F833" s="186">
        <v>1999</v>
      </c>
      <c r="G833" s="186" t="s">
        <v>1013</v>
      </c>
      <c r="H833" s="186">
        <v>140.56473110967499</v>
      </c>
      <c r="I833" s="186">
        <v>163.99218629462084</v>
      </c>
      <c r="J833" s="186" t="s">
        <v>965</v>
      </c>
      <c r="K833" s="186" t="s">
        <v>941</v>
      </c>
    </row>
    <row r="834" spans="1:11" x14ac:dyDescent="0.45">
      <c r="A834" s="186" t="s">
        <v>336</v>
      </c>
      <c r="B834" s="186" t="s">
        <v>1019</v>
      </c>
      <c r="C834" s="186" t="s">
        <v>1037</v>
      </c>
      <c r="D834" s="186" t="s">
        <v>1041</v>
      </c>
      <c r="E834" s="186" t="s">
        <v>941</v>
      </c>
      <c r="F834" s="186">
        <v>1999</v>
      </c>
      <c r="G834" s="186" t="s">
        <v>1013</v>
      </c>
      <c r="H834" s="186">
        <v>0.68576479646160804</v>
      </c>
      <c r="I834" s="186">
        <v>0.80005892920520938</v>
      </c>
      <c r="J834" s="186" t="s">
        <v>965</v>
      </c>
      <c r="K834" s="186" t="s">
        <v>941</v>
      </c>
    </row>
    <row r="835" spans="1:11" x14ac:dyDescent="0.45">
      <c r="A835" s="186" t="s">
        <v>336</v>
      </c>
      <c r="B835" s="186" t="s">
        <v>1019</v>
      </c>
      <c r="C835" s="186" t="s">
        <v>1037</v>
      </c>
      <c r="D835" s="186" t="s">
        <v>1038</v>
      </c>
      <c r="E835" s="186" t="s">
        <v>941</v>
      </c>
      <c r="F835" s="186">
        <v>2000</v>
      </c>
      <c r="G835" s="186" t="s">
        <v>1013</v>
      </c>
      <c r="H835" s="186">
        <v>38.483427817229398</v>
      </c>
      <c r="I835" s="186">
        <v>44.897332453434302</v>
      </c>
      <c r="J835" s="186" t="s">
        <v>965</v>
      </c>
      <c r="K835" s="186" t="s">
        <v>941</v>
      </c>
    </row>
    <row r="836" spans="1:11" x14ac:dyDescent="0.45">
      <c r="A836" s="186" t="s">
        <v>336</v>
      </c>
      <c r="B836" s="186" t="s">
        <v>1019</v>
      </c>
      <c r="C836" s="186" t="s">
        <v>1037</v>
      </c>
      <c r="D836" s="186" t="s">
        <v>1039</v>
      </c>
      <c r="E836" s="186" t="s">
        <v>941</v>
      </c>
      <c r="F836" s="186">
        <v>2000</v>
      </c>
      <c r="G836" s="186" t="s">
        <v>1013</v>
      </c>
      <c r="H836" s="186">
        <v>38.282748742864101</v>
      </c>
      <c r="I836" s="186">
        <v>44.663206866674784</v>
      </c>
      <c r="J836" s="186" t="s">
        <v>965</v>
      </c>
      <c r="K836" s="186" t="s">
        <v>941</v>
      </c>
    </row>
    <row r="837" spans="1:11" x14ac:dyDescent="0.45">
      <c r="A837" s="186" t="s">
        <v>336</v>
      </c>
      <c r="B837" s="186" t="s">
        <v>1019</v>
      </c>
      <c r="C837" s="186" t="s">
        <v>1037</v>
      </c>
      <c r="D837" s="186" t="s">
        <v>1040</v>
      </c>
      <c r="E837" s="186" t="s">
        <v>941</v>
      </c>
      <c r="F837" s="186">
        <v>2000</v>
      </c>
      <c r="G837" s="186" t="s">
        <v>1013</v>
      </c>
      <c r="H837" s="186">
        <v>137.70049460167999</v>
      </c>
      <c r="I837" s="186">
        <v>160.65057703529334</v>
      </c>
      <c r="J837" s="186" t="s">
        <v>965</v>
      </c>
      <c r="K837" s="186" t="s">
        <v>941</v>
      </c>
    </row>
    <row r="838" spans="1:11" x14ac:dyDescent="0.45">
      <c r="A838" s="186" t="s">
        <v>336</v>
      </c>
      <c r="B838" s="186" t="s">
        <v>1019</v>
      </c>
      <c r="C838" s="186" t="s">
        <v>1037</v>
      </c>
      <c r="D838" s="186" t="s">
        <v>1041</v>
      </c>
      <c r="E838" s="186" t="s">
        <v>941</v>
      </c>
      <c r="F838" s="186">
        <v>2000</v>
      </c>
      <c r="G838" s="186" t="s">
        <v>1013</v>
      </c>
      <c r="H838" s="186">
        <v>0.69898341534546804</v>
      </c>
      <c r="I838" s="186">
        <v>0.81548065123637947</v>
      </c>
      <c r="J838" s="186" t="s">
        <v>965</v>
      </c>
      <c r="K838" s="186" t="s">
        <v>941</v>
      </c>
    </row>
    <row r="839" spans="1:11" x14ac:dyDescent="0.45">
      <c r="A839" s="186" t="s">
        <v>336</v>
      </c>
      <c r="B839" s="186" t="s">
        <v>1019</v>
      </c>
      <c r="C839" s="186" t="s">
        <v>1037</v>
      </c>
      <c r="D839" s="186" t="s">
        <v>1038</v>
      </c>
      <c r="E839" s="186" t="s">
        <v>941</v>
      </c>
      <c r="F839" s="186">
        <v>2001</v>
      </c>
      <c r="G839" s="186" t="s">
        <v>1013</v>
      </c>
      <c r="H839" s="186">
        <v>38.997720735552598</v>
      </c>
      <c r="I839" s="186">
        <v>45.497340858144703</v>
      </c>
      <c r="J839" s="186" t="s">
        <v>965</v>
      </c>
      <c r="K839" s="186" t="s">
        <v>941</v>
      </c>
    </row>
    <row r="840" spans="1:11" x14ac:dyDescent="0.45">
      <c r="A840" s="186" t="s">
        <v>336</v>
      </c>
      <c r="B840" s="186" t="s">
        <v>1019</v>
      </c>
      <c r="C840" s="186" t="s">
        <v>1037</v>
      </c>
      <c r="D840" s="186" t="s">
        <v>1039</v>
      </c>
      <c r="E840" s="186" t="s">
        <v>941</v>
      </c>
      <c r="F840" s="186">
        <v>2001</v>
      </c>
      <c r="G840" s="186" t="s">
        <v>1013</v>
      </c>
      <c r="H840" s="186">
        <v>38.813720232639596</v>
      </c>
      <c r="I840" s="186">
        <v>45.282673604746201</v>
      </c>
      <c r="J840" s="186" t="s">
        <v>965</v>
      </c>
      <c r="K840" s="186" t="s">
        <v>941</v>
      </c>
    </row>
    <row r="841" spans="1:11" x14ac:dyDescent="0.45">
      <c r="A841" s="186" t="s">
        <v>336</v>
      </c>
      <c r="B841" s="186" t="s">
        <v>1019</v>
      </c>
      <c r="C841" s="186" t="s">
        <v>1037</v>
      </c>
      <c r="D841" s="186" t="s">
        <v>1040</v>
      </c>
      <c r="E841" s="186" t="s">
        <v>941</v>
      </c>
      <c r="F841" s="186">
        <v>2001</v>
      </c>
      <c r="G841" s="186" t="s">
        <v>1013</v>
      </c>
      <c r="H841" s="186">
        <v>138.111963786107</v>
      </c>
      <c r="I841" s="186">
        <v>161.13062441712484</v>
      </c>
      <c r="J841" s="186" t="s">
        <v>965</v>
      </c>
      <c r="K841" s="186" t="s">
        <v>941</v>
      </c>
    </row>
    <row r="842" spans="1:11" x14ac:dyDescent="0.45">
      <c r="A842" s="186" t="s">
        <v>336</v>
      </c>
      <c r="B842" s="186" t="s">
        <v>1019</v>
      </c>
      <c r="C842" s="186" t="s">
        <v>1037</v>
      </c>
      <c r="D842" s="186" t="s">
        <v>1041</v>
      </c>
      <c r="E842" s="186" t="s">
        <v>941</v>
      </c>
      <c r="F842" s="186">
        <v>2001</v>
      </c>
      <c r="G842" s="186" t="s">
        <v>1013</v>
      </c>
      <c r="H842" s="186">
        <v>0.71823655510828199</v>
      </c>
      <c r="I842" s="186">
        <v>0.83794264762632908</v>
      </c>
      <c r="J842" s="186" t="s">
        <v>965</v>
      </c>
      <c r="K842" s="186" t="s">
        <v>941</v>
      </c>
    </row>
    <row r="843" spans="1:11" x14ac:dyDescent="0.45">
      <c r="A843" s="186" t="s">
        <v>336</v>
      </c>
      <c r="B843" s="186" t="s">
        <v>1019</v>
      </c>
      <c r="C843" s="186" t="s">
        <v>1037</v>
      </c>
      <c r="D843" s="186" t="s">
        <v>1038</v>
      </c>
      <c r="E843" s="186" t="s">
        <v>941</v>
      </c>
      <c r="F843" s="186">
        <v>2002</v>
      </c>
      <c r="G843" s="186" t="s">
        <v>1013</v>
      </c>
      <c r="H843" s="186">
        <v>38.428168747536297</v>
      </c>
      <c r="I843" s="186">
        <v>44.832863538792353</v>
      </c>
      <c r="J843" s="186" t="s">
        <v>965</v>
      </c>
      <c r="K843" s="186" t="s">
        <v>941</v>
      </c>
    </row>
    <row r="844" spans="1:11" x14ac:dyDescent="0.45">
      <c r="A844" s="186" t="s">
        <v>336</v>
      </c>
      <c r="B844" s="186" t="s">
        <v>1019</v>
      </c>
      <c r="C844" s="186" t="s">
        <v>1037</v>
      </c>
      <c r="D844" s="186" t="s">
        <v>1039</v>
      </c>
      <c r="E844" s="186" t="s">
        <v>941</v>
      </c>
      <c r="F844" s="186">
        <v>2002</v>
      </c>
      <c r="G844" s="186" t="s">
        <v>1013</v>
      </c>
      <c r="H844" s="186">
        <v>38.266394188051898</v>
      </c>
      <c r="I844" s="186">
        <v>44.644126552727215</v>
      </c>
      <c r="J844" s="186" t="s">
        <v>965</v>
      </c>
      <c r="K844" s="186" t="s">
        <v>941</v>
      </c>
    </row>
    <row r="845" spans="1:11" x14ac:dyDescent="0.45">
      <c r="A845" s="186" t="s">
        <v>336</v>
      </c>
      <c r="B845" s="186" t="s">
        <v>1019</v>
      </c>
      <c r="C845" s="186" t="s">
        <v>1037</v>
      </c>
      <c r="D845" s="186" t="s">
        <v>1040</v>
      </c>
      <c r="E845" s="186" t="s">
        <v>941</v>
      </c>
      <c r="F845" s="186">
        <v>2002</v>
      </c>
      <c r="G845" s="186" t="s">
        <v>1013</v>
      </c>
      <c r="H845" s="186">
        <v>134.652959593069</v>
      </c>
      <c r="I845" s="186">
        <v>157.09511952524718</v>
      </c>
      <c r="J845" s="186" t="s">
        <v>965</v>
      </c>
      <c r="K845" s="186" t="s">
        <v>941</v>
      </c>
    </row>
    <row r="846" spans="1:11" x14ac:dyDescent="0.45">
      <c r="A846" s="186" t="s">
        <v>336</v>
      </c>
      <c r="B846" s="186" t="s">
        <v>1019</v>
      </c>
      <c r="C846" s="186" t="s">
        <v>1037</v>
      </c>
      <c r="D846" s="186" t="s">
        <v>1041</v>
      </c>
      <c r="E846" s="186" t="s">
        <v>941</v>
      </c>
      <c r="F846" s="186">
        <v>2002</v>
      </c>
      <c r="G846" s="186" t="s">
        <v>1013</v>
      </c>
      <c r="H846" s="186">
        <v>0.71775004704769896</v>
      </c>
      <c r="I846" s="186">
        <v>0.83737505488898212</v>
      </c>
      <c r="J846" s="186" t="s">
        <v>965</v>
      </c>
      <c r="K846" s="186" t="s">
        <v>941</v>
      </c>
    </row>
    <row r="847" spans="1:11" x14ac:dyDescent="0.45">
      <c r="A847" s="186" t="s">
        <v>336</v>
      </c>
      <c r="B847" s="186" t="s">
        <v>1019</v>
      </c>
      <c r="C847" s="186" t="s">
        <v>1037</v>
      </c>
      <c r="D847" s="186" t="s">
        <v>1038</v>
      </c>
      <c r="E847" s="186" t="s">
        <v>941</v>
      </c>
      <c r="F847" s="186">
        <v>2003</v>
      </c>
      <c r="G847" s="186" t="s">
        <v>1013</v>
      </c>
      <c r="H847" s="186">
        <v>38.355018527614298</v>
      </c>
      <c r="I847" s="186">
        <v>44.747521615550021</v>
      </c>
      <c r="J847" s="186" t="s">
        <v>965</v>
      </c>
      <c r="K847" s="186" t="s">
        <v>941</v>
      </c>
    </row>
    <row r="848" spans="1:11" x14ac:dyDescent="0.45">
      <c r="A848" s="186" t="s">
        <v>336</v>
      </c>
      <c r="B848" s="186" t="s">
        <v>1019</v>
      </c>
      <c r="C848" s="186" t="s">
        <v>1037</v>
      </c>
      <c r="D848" s="186" t="s">
        <v>1039</v>
      </c>
      <c r="E848" s="186" t="s">
        <v>941</v>
      </c>
      <c r="F848" s="186">
        <v>2003</v>
      </c>
      <c r="G848" s="186" t="s">
        <v>1013</v>
      </c>
      <c r="H848" s="186">
        <v>38.2135303540812</v>
      </c>
      <c r="I848" s="186">
        <v>44.582452079761403</v>
      </c>
      <c r="J848" s="186" t="s">
        <v>965</v>
      </c>
      <c r="K848" s="186" t="s">
        <v>941</v>
      </c>
    </row>
    <row r="849" spans="1:11" x14ac:dyDescent="0.45">
      <c r="A849" s="186" t="s">
        <v>336</v>
      </c>
      <c r="B849" s="186" t="s">
        <v>1019</v>
      </c>
      <c r="C849" s="186" t="s">
        <v>1037</v>
      </c>
      <c r="D849" s="186" t="s">
        <v>1040</v>
      </c>
      <c r="E849" s="186" t="s">
        <v>941</v>
      </c>
      <c r="F849" s="186">
        <v>2003</v>
      </c>
      <c r="G849" s="186" t="s">
        <v>1013</v>
      </c>
      <c r="H849" s="186">
        <v>132.922271941037</v>
      </c>
      <c r="I849" s="186">
        <v>155.07598393120983</v>
      </c>
      <c r="J849" s="186" t="s">
        <v>965</v>
      </c>
      <c r="K849" s="186" t="s">
        <v>941</v>
      </c>
    </row>
    <row r="850" spans="1:11" x14ac:dyDescent="0.45">
      <c r="A850" s="186" t="s">
        <v>336</v>
      </c>
      <c r="B850" s="186" t="s">
        <v>1019</v>
      </c>
      <c r="C850" s="186" t="s">
        <v>1037</v>
      </c>
      <c r="D850" s="186" t="s">
        <v>1041</v>
      </c>
      <c r="E850" s="186" t="s">
        <v>941</v>
      </c>
      <c r="F850" s="186">
        <v>2003</v>
      </c>
      <c r="G850" s="186" t="s">
        <v>1013</v>
      </c>
      <c r="H850" s="186">
        <v>0.726612077884081</v>
      </c>
      <c r="I850" s="186">
        <v>0.84771409086476124</v>
      </c>
      <c r="J850" s="186" t="s">
        <v>965</v>
      </c>
      <c r="K850" s="186" t="s">
        <v>941</v>
      </c>
    </row>
    <row r="851" spans="1:11" x14ac:dyDescent="0.45">
      <c r="A851" s="186" t="s">
        <v>336</v>
      </c>
      <c r="B851" s="186" t="s">
        <v>1019</v>
      </c>
      <c r="C851" s="186" t="s">
        <v>1037</v>
      </c>
      <c r="D851" s="186" t="s">
        <v>1038</v>
      </c>
      <c r="E851" s="186" t="s">
        <v>941</v>
      </c>
      <c r="F851" s="186">
        <v>2004</v>
      </c>
      <c r="G851" s="186" t="s">
        <v>1013</v>
      </c>
      <c r="H851" s="186">
        <v>38.148630762730697</v>
      </c>
      <c r="I851" s="186">
        <v>44.506735889852486</v>
      </c>
      <c r="J851" s="186" t="s">
        <v>965</v>
      </c>
      <c r="K851" s="186" t="s">
        <v>941</v>
      </c>
    </row>
    <row r="852" spans="1:11" x14ac:dyDescent="0.45">
      <c r="A852" s="186" t="s">
        <v>336</v>
      </c>
      <c r="B852" s="186" t="s">
        <v>1019</v>
      </c>
      <c r="C852" s="186" t="s">
        <v>1037</v>
      </c>
      <c r="D852" s="186" t="s">
        <v>1039</v>
      </c>
      <c r="E852" s="186" t="s">
        <v>941</v>
      </c>
      <c r="F852" s="186">
        <v>2004</v>
      </c>
      <c r="G852" s="186" t="s">
        <v>1013</v>
      </c>
      <c r="H852" s="186">
        <v>38.028266893285</v>
      </c>
      <c r="I852" s="186">
        <v>44.366311375499173</v>
      </c>
      <c r="J852" s="186" t="s">
        <v>965</v>
      </c>
      <c r="K852" s="186" t="s">
        <v>941</v>
      </c>
    </row>
    <row r="853" spans="1:11" x14ac:dyDescent="0.45">
      <c r="A853" s="186" t="s">
        <v>336</v>
      </c>
      <c r="B853" s="186" t="s">
        <v>1019</v>
      </c>
      <c r="C853" s="186" t="s">
        <v>1037</v>
      </c>
      <c r="D853" s="186" t="s">
        <v>1040</v>
      </c>
      <c r="E853" s="186" t="s">
        <v>941</v>
      </c>
      <c r="F853" s="186">
        <v>2004</v>
      </c>
      <c r="G853" s="186" t="s">
        <v>1013</v>
      </c>
      <c r="H853" s="186">
        <v>130.704274446358</v>
      </c>
      <c r="I853" s="186">
        <v>152.48832018741768</v>
      </c>
      <c r="J853" s="186" t="s">
        <v>965</v>
      </c>
      <c r="K853" s="186" t="s">
        <v>941</v>
      </c>
    </row>
    <row r="854" spans="1:11" x14ac:dyDescent="0.45">
      <c r="A854" s="186" t="s">
        <v>336</v>
      </c>
      <c r="B854" s="186" t="s">
        <v>1019</v>
      </c>
      <c r="C854" s="186" t="s">
        <v>1037</v>
      </c>
      <c r="D854" s="186" t="s">
        <v>1041</v>
      </c>
      <c r="E854" s="186" t="s">
        <v>941</v>
      </c>
      <c r="F854" s="186">
        <v>2004</v>
      </c>
      <c r="G854" s="186" t="s">
        <v>1013</v>
      </c>
      <c r="H854" s="186">
        <v>0.73312736011160995</v>
      </c>
      <c r="I854" s="186">
        <v>0.85531525346354498</v>
      </c>
      <c r="J854" s="186" t="s">
        <v>965</v>
      </c>
      <c r="K854" s="186" t="s">
        <v>941</v>
      </c>
    </row>
    <row r="855" spans="1:11" x14ac:dyDescent="0.45">
      <c r="A855" s="186" t="s">
        <v>336</v>
      </c>
      <c r="B855" s="186" t="s">
        <v>1019</v>
      </c>
      <c r="C855" s="186" t="s">
        <v>1037</v>
      </c>
      <c r="D855" s="186" t="s">
        <v>1038</v>
      </c>
      <c r="E855" s="186" t="s">
        <v>941</v>
      </c>
      <c r="F855" s="186">
        <v>2005</v>
      </c>
      <c r="G855" s="186" t="s">
        <v>1013</v>
      </c>
      <c r="H855" s="186">
        <v>38.518648660458297</v>
      </c>
      <c r="I855" s="186">
        <v>44.938423437201351</v>
      </c>
      <c r="J855" s="186" t="s">
        <v>965</v>
      </c>
      <c r="K855" s="186" t="s">
        <v>941</v>
      </c>
    </row>
    <row r="856" spans="1:11" x14ac:dyDescent="0.45">
      <c r="A856" s="186" t="s">
        <v>336</v>
      </c>
      <c r="B856" s="186" t="s">
        <v>1019</v>
      </c>
      <c r="C856" s="186" t="s">
        <v>1037</v>
      </c>
      <c r="D856" s="186" t="s">
        <v>1039</v>
      </c>
      <c r="E856" s="186" t="s">
        <v>941</v>
      </c>
      <c r="F856" s="186">
        <v>2005</v>
      </c>
      <c r="G856" s="186" t="s">
        <v>1013</v>
      </c>
      <c r="H856" s="186">
        <v>38.4181932815995</v>
      </c>
      <c r="I856" s="186">
        <v>44.821225495199421</v>
      </c>
      <c r="J856" s="186" t="s">
        <v>965</v>
      </c>
      <c r="K856" s="186" t="s">
        <v>941</v>
      </c>
    </row>
    <row r="857" spans="1:11" x14ac:dyDescent="0.45">
      <c r="A857" s="186" t="s">
        <v>336</v>
      </c>
      <c r="B857" s="186" t="s">
        <v>1019</v>
      </c>
      <c r="C857" s="186" t="s">
        <v>1037</v>
      </c>
      <c r="D857" s="186" t="s">
        <v>1040</v>
      </c>
      <c r="E857" s="186" t="s">
        <v>941</v>
      </c>
      <c r="F857" s="186">
        <v>2005</v>
      </c>
      <c r="G857" s="186" t="s">
        <v>1013</v>
      </c>
      <c r="H857" s="186">
        <v>130.41666254714499</v>
      </c>
      <c r="I857" s="186">
        <v>152.15277297166918</v>
      </c>
      <c r="J857" s="186" t="s">
        <v>965</v>
      </c>
      <c r="K857" s="186" t="s">
        <v>941</v>
      </c>
    </row>
    <row r="858" spans="1:11" x14ac:dyDescent="0.45">
      <c r="A858" s="186" t="s">
        <v>336</v>
      </c>
      <c r="B858" s="186" t="s">
        <v>1019</v>
      </c>
      <c r="C858" s="186" t="s">
        <v>1037</v>
      </c>
      <c r="D858" s="186" t="s">
        <v>1041</v>
      </c>
      <c r="E858" s="186" t="s">
        <v>941</v>
      </c>
      <c r="F858" s="186">
        <v>2005</v>
      </c>
      <c r="G858" s="186" t="s">
        <v>1013</v>
      </c>
      <c r="H858" s="186">
        <v>0.75102843424058796</v>
      </c>
      <c r="I858" s="186">
        <v>0.87619983994735273</v>
      </c>
      <c r="J858" s="186" t="s">
        <v>965</v>
      </c>
      <c r="K858" s="186" t="s">
        <v>941</v>
      </c>
    </row>
    <row r="859" spans="1:11" x14ac:dyDescent="0.45">
      <c r="A859" s="186" t="s">
        <v>336</v>
      </c>
      <c r="B859" s="186" t="s">
        <v>1019</v>
      </c>
      <c r="C859" s="186" t="s">
        <v>1037</v>
      </c>
      <c r="D859" s="186" t="s">
        <v>1038</v>
      </c>
      <c r="E859" s="186" t="s">
        <v>941</v>
      </c>
      <c r="F859" s="186">
        <v>2006</v>
      </c>
      <c r="G859" s="186" t="s">
        <v>1013</v>
      </c>
      <c r="H859" s="186">
        <v>39.649235263808997</v>
      </c>
      <c r="I859" s="186">
        <v>46.257441141110498</v>
      </c>
      <c r="J859" s="186" t="s">
        <v>965</v>
      </c>
      <c r="K859" s="186" t="s">
        <v>941</v>
      </c>
    </row>
    <row r="860" spans="1:11" x14ac:dyDescent="0.45">
      <c r="A860" s="186" t="s">
        <v>336</v>
      </c>
      <c r="B860" s="186" t="s">
        <v>1019</v>
      </c>
      <c r="C860" s="186" t="s">
        <v>1037</v>
      </c>
      <c r="D860" s="186" t="s">
        <v>1039</v>
      </c>
      <c r="E860" s="186" t="s">
        <v>941</v>
      </c>
      <c r="F860" s="186">
        <v>2006</v>
      </c>
      <c r="G860" s="186" t="s">
        <v>1013</v>
      </c>
      <c r="H860" s="186">
        <v>38.8837503053619</v>
      </c>
      <c r="I860" s="186">
        <v>45.36437535625555</v>
      </c>
      <c r="J860" s="186" t="s">
        <v>965</v>
      </c>
      <c r="K860" s="186" t="s">
        <v>941</v>
      </c>
    </row>
    <row r="861" spans="1:11" x14ac:dyDescent="0.45">
      <c r="A861" s="186" t="s">
        <v>336</v>
      </c>
      <c r="B861" s="186" t="s">
        <v>1019</v>
      </c>
      <c r="C861" s="186" t="s">
        <v>1037</v>
      </c>
      <c r="D861" s="186" t="s">
        <v>1040</v>
      </c>
      <c r="E861" s="186" t="s">
        <v>941</v>
      </c>
      <c r="F861" s="186">
        <v>2006</v>
      </c>
      <c r="G861" s="186" t="s">
        <v>1013</v>
      </c>
      <c r="H861" s="186">
        <v>131.01483260820001</v>
      </c>
      <c r="I861" s="186">
        <v>152.85063804290002</v>
      </c>
      <c r="J861" s="186" t="s">
        <v>965</v>
      </c>
      <c r="K861" s="186" t="s">
        <v>941</v>
      </c>
    </row>
    <row r="862" spans="1:11" x14ac:dyDescent="0.45">
      <c r="A862" s="186" t="s">
        <v>336</v>
      </c>
      <c r="B862" s="186" t="s">
        <v>1019</v>
      </c>
      <c r="C862" s="186" t="s">
        <v>1037</v>
      </c>
      <c r="D862" s="186" t="s">
        <v>1041</v>
      </c>
      <c r="E862" s="186" t="s">
        <v>941</v>
      </c>
      <c r="F862" s="186">
        <v>2006</v>
      </c>
      <c r="G862" s="186" t="s">
        <v>1013</v>
      </c>
      <c r="H862" s="186">
        <v>0.74121916106089503</v>
      </c>
      <c r="I862" s="186">
        <v>0.86475568790437762</v>
      </c>
      <c r="J862" s="186" t="s">
        <v>965</v>
      </c>
      <c r="K862" s="186" t="s">
        <v>941</v>
      </c>
    </row>
    <row r="863" spans="1:11" x14ac:dyDescent="0.45">
      <c r="A863" s="186" t="s">
        <v>336</v>
      </c>
      <c r="B863" s="186" t="s">
        <v>1019</v>
      </c>
      <c r="C863" s="186" t="s">
        <v>1037</v>
      </c>
      <c r="D863" s="186" t="s">
        <v>1038</v>
      </c>
      <c r="E863" s="186" t="s">
        <v>941</v>
      </c>
      <c r="F863" s="186">
        <v>2007</v>
      </c>
      <c r="G863" s="186" t="s">
        <v>1013</v>
      </c>
      <c r="H863" s="186">
        <v>39.546042394249802</v>
      </c>
      <c r="I863" s="186">
        <v>46.137049459958106</v>
      </c>
      <c r="J863" s="186" t="s">
        <v>965</v>
      </c>
      <c r="K863" s="186" t="s">
        <v>941</v>
      </c>
    </row>
    <row r="864" spans="1:11" x14ac:dyDescent="0.45">
      <c r="A864" s="186" t="s">
        <v>336</v>
      </c>
      <c r="B864" s="186" t="s">
        <v>1019</v>
      </c>
      <c r="C864" s="186" t="s">
        <v>1037</v>
      </c>
      <c r="D864" s="186" t="s">
        <v>1039</v>
      </c>
      <c r="E864" s="186" t="s">
        <v>941</v>
      </c>
      <c r="F864" s="186">
        <v>2007</v>
      </c>
      <c r="G864" s="186" t="s">
        <v>1013</v>
      </c>
      <c r="H864" s="186">
        <v>38.166745377185002</v>
      </c>
      <c r="I864" s="186">
        <v>44.527869606715839</v>
      </c>
      <c r="J864" s="186" t="s">
        <v>965</v>
      </c>
      <c r="K864" s="186" t="s">
        <v>941</v>
      </c>
    </row>
    <row r="865" spans="1:11" x14ac:dyDescent="0.45">
      <c r="A865" s="186" t="s">
        <v>336</v>
      </c>
      <c r="B865" s="186" t="s">
        <v>1019</v>
      </c>
      <c r="C865" s="186" t="s">
        <v>1037</v>
      </c>
      <c r="D865" s="186" t="s">
        <v>1040</v>
      </c>
      <c r="E865" s="186" t="s">
        <v>941</v>
      </c>
      <c r="F865" s="186">
        <v>2007</v>
      </c>
      <c r="G865" s="186" t="s">
        <v>1013</v>
      </c>
      <c r="H865" s="186">
        <v>127.669818889081</v>
      </c>
      <c r="I865" s="186">
        <v>148.94812203726119</v>
      </c>
      <c r="J865" s="186" t="s">
        <v>965</v>
      </c>
      <c r="K865" s="186" t="s">
        <v>941</v>
      </c>
    </row>
    <row r="866" spans="1:11" x14ac:dyDescent="0.45">
      <c r="A866" s="186" t="s">
        <v>336</v>
      </c>
      <c r="B866" s="186" t="s">
        <v>1019</v>
      </c>
      <c r="C866" s="186" t="s">
        <v>1037</v>
      </c>
      <c r="D866" s="186" t="s">
        <v>1041</v>
      </c>
      <c r="E866" s="186" t="s">
        <v>941</v>
      </c>
      <c r="F866" s="186">
        <v>2007</v>
      </c>
      <c r="G866" s="186" t="s">
        <v>1013</v>
      </c>
      <c r="H866" s="186">
        <v>0.70966322675918803</v>
      </c>
      <c r="I866" s="186">
        <v>0.8279404312190527</v>
      </c>
      <c r="J866" s="186" t="s">
        <v>965</v>
      </c>
      <c r="K866" s="186" t="s">
        <v>941</v>
      </c>
    </row>
    <row r="867" spans="1:11" x14ac:dyDescent="0.45">
      <c r="A867" s="186" t="s">
        <v>336</v>
      </c>
      <c r="B867" s="186" t="s">
        <v>1019</v>
      </c>
      <c r="C867" s="186" t="s">
        <v>1037</v>
      </c>
      <c r="D867" s="186" t="s">
        <v>1038</v>
      </c>
      <c r="E867" s="186" t="s">
        <v>941</v>
      </c>
      <c r="F867" s="186">
        <v>2008</v>
      </c>
      <c r="G867" s="186" t="s">
        <v>1013</v>
      </c>
      <c r="H867" s="186">
        <v>40.923154421252598</v>
      </c>
      <c r="I867" s="186">
        <v>47.743680158128036</v>
      </c>
      <c r="J867" s="186" t="s">
        <v>965</v>
      </c>
      <c r="K867" s="186" t="s">
        <v>941</v>
      </c>
    </row>
    <row r="868" spans="1:11" x14ac:dyDescent="0.45">
      <c r="A868" s="186" t="s">
        <v>336</v>
      </c>
      <c r="B868" s="186" t="s">
        <v>1019</v>
      </c>
      <c r="C868" s="186" t="s">
        <v>1037</v>
      </c>
      <c r="D868" s="186" t="s">
        <v>1039</v>
      </c>
      <c r="E868" s="186" t="s">
        <v>941</v>
      </c>
      <c r="F868" s="186">
        <v>2008</v>
      </c>
      <c r="G868" s="186" t="s">
        <v>1013</v>
      </c>
      <c r="H868" s="186">
        <v>38.9001689570633</v>
      </c>
      <c r="I868" s="186">
        <v>45.383530449907184</v>
      </c>
      <c r="J868" s="186" t="s">
        <v>965</v>
      </c>
      <c r="K868" s="186" t="s">
        <v>941</v>
      </c>
    </row>
    <row r="869" spans="1:11" x14ac:dyDescent="0.45">
      <c r="A869" s="186" t="s">
        <v>336</v>
      </c>
      <c r="B869" s="186" t="s">
        <v>1019</v>
      </c>
      <c r="C869" s="186" t="s">
        <v>1037</v>
      </c>
      <c r="D869" s="186" t="s">
        <v>1040</v>
      </c>
      <c r="E869" s="186" t="s">
        <v>941</v>
      </c>
      <c r="F869" s="186">
        <v>2008</v>
      </c>
      <c r="G869" s="186" t="s">
        <v>1013</v>
      </c>
      <c r="H869" s="186">
        <v>129.20991923002799</v>
      </c>
      <c r="I869" s="186">
        <v>150.74490576836601</v>
      </c>
      <c r="J869" s="186" t="s">
        <v>965</v>
      </c>
      <c r="K869" s="186" t="s">
        <v>941</v>
      </c>
    </row>
    <row r="870" spans="1:11" x14ac:dyDescent="0.45">
      <c r="A870" s="186" t="s">
        <v>336</v>
      </c>
      <c r="B870" s="186" t="s">
        <v>1019</v>
      </c>
      <c r="C870" s="186" t="s">
        <v>1037</v>
      </c>
      <c r="D870" s="186" t="s">
        <v>1041</v>
      </c>
      <c r="E870" s="186" t="s">
        <v>941</v>
      </c>
      <c r="F870" s="186">
        <v>2008</v>
      </c>
      <c r="G870" s="186" t="s">
        <v>1013</v>
      </c>
      <c r="H870" s="186">
        <v>0.70571832353461506</v>
      </c>
      <c r="I870" s="186">
        <v>0.82333804412371758</v>
      </c>
      <c r="J870" s="186" t="s">
        <v>965</v>
      </c>
      <c r="K870" s="186" t="s">
        <v>941</v>
      </c>
    </row>
    <row r="871" spans="1:11" x14ac:dyDescent="0.45">
      <c r="A871" s="186" t="s">
        <v>336</v>
      </c>
      <c r="B871" s="186" t="s">
        <v>1019</v>
      </c>
      <c r="C871" s="186" t="s">
        <v>1037</v>
      </c>
      <c r="D871" s="186" t="s">
        <v>1038</v>
      </c>
      <c r="E871" s="186" t="s">
        <v>941</v>
      </c>
      <c r="F871" s="186">
        <v>2009</v>
      </c>
      <c r="G871" s="186" t="s">
        <v>1013</v>
      </c>
      <c r="H871" s="186">
        <v>40.0153055842068</v>
      </c>
      <c r="I871" s="186">
        <v>46.684523181574605</v>
      </c>
      <c r="J871" s="186" t="s">
        <v>965</v>
      </c>
      <c r="K871" s="186" t="s">
        <v>941</v>
      </c>
    </row>
    <row r="872" spans="1:11" x14ac:dyDescent="0.45">
      <c r="A872" s="186" t="s">
        <v>336</v>
      </c>
      <c r="B872" s="186" t="s">
        <v>1019</v>
      </c>
      <c r="C872" s="186" t="s">
        <v>1037</v>
      </c>
      <c r="D872" s="186" t="s">
        <v>1039</v>
      </c>
      <c r="E872" s="186" t="s">
        <v>941</v>
      </c>
      <c r="F872" s="186">
        <v>2009</v>
      </c>
      <c r="G872" s="186" t="s">
        <v>1013</v>
      </c>
      <c r="H872" s="186">
        <v>37.491568511046999</v>
      </c>
      <c r="I872" s="186">
        <v>43.740163262888167</v>
      </c>
      <c r="J872" s="186" t="s">
        <v>965</v>
      </c>
      <c r="K872" s="186" t="s">
        <v>941</v>
      </c>
    </row>
    <row r="873" spans="1:11" x14ac:dyDescent="0.45">
      <c r="A873" s="186" t="s">
        <v>336</v>
      </c>
      <c r="B873" s="186" t="s">
        <v>1019</v>
      </c>
      <c r="C873" s="186" t="s">
        <v>1037</v>
      </c>
      <c r="D873" s="186" t="s">
        <v>1040</v>
      </c>
      <c r="E873" s="186" t="s">
        <v>941</v>
      </c>
      <c r="F873" s="186">
        <v>2009</v>
      </c>
      <c r="G873" s="186" t="s">
        <v>1013</v>
      </c>
      <c r="H873" s="186">
        <v>123.68179334998599</v>
      </c>
      <c r="I873" s="186">
        <v>144.29542557498368</v>
      </c>
      <c r="J873" s="186" t="s">
        <v>965</v>
      </c>
      <c r="K873" s="186" t="s">
        <v>941</v>
      </c>
    </row>
    <row r="874" spans="1:11" x14ac:dyDescent="0.45">
      <c r="A874" s="186" t="s">
        <v>336</v>
      </c>
      <c r="B874" s="186" t="s">
        <v>1019</v>
      </c>
      <c r="C874" s="186" t="s">
        <v>1037</v>
      </c>
      <c r="D874" s="186" t="s">
        <v>1041</v>
      </c>
      <c r="E874" s="186" t="s">
        <v>941</v>
      </c>
      <c r="F874" s="186">
        <v>2009</v>
      </c>
      <c r="G874" s="186" t="s">
        <v>1013</v>
      </c>
      <c r="H874" s="186">
        <v>0.66381183899726603</v>
      </c>
      <c r="I874" s="186">
        <v>0.77444714549681037</v>
      </c>
      <c r="J874" s="186" t="s">
        <v>965</v>
      </c>
      <c r="K874" s="186" t="s">
        <v>941</v>
      </c>
    </row>
    <row r="875" spans="1:11" x14ac:dyDescent="0.45">
      <c r="A875" s="186" t="s">
        <v>336</v>
      </c>
      <c r="B875" s="186" t="s">
        <v>1019</v>
      </c>
      <c r="C875" s="186" t="s">
        <v>1037</v>
      </c>
      <c r="D875" s="186" t="s">
        <v>1038</v>
      </c>
      <c r="E875" s="186" t="s">
        <v>941</v>
      </c>
      <c r="F875" s="186">
        <v>2010</v>
      </c>
      <c r="G875" s="186" t="s">
        <v>1013</v>
      </c>
      <c r="H875" s="186">
        <v>40.068964907487597</v>
      </c>
      <c r="I875" s="186">
        <v>46.747125725402199</v>
      </c>
      <c r="J875" s="186" t="s">
        <v>965</v>
      </c>
      <c r="K875" s="186" t="s">
        <v>941</v>
      </c>
    </row>
    <row r="876" spans="1:11" x14ac:dyDescent="0.45">
      <c r="A876" s="186" t="s">
        <v>336</v>
      </c>
      <c r="B876" s="186" t="s">
        <v>1019</v>
      </c>
      <c r="C876" s="186" t="s">
        <v>1037</v>
      </c>
      <c r="D876" s="186" t="s">
        <v>1039</v>
      </c>
      <c r="E876" s="186" t="s">
        <v>941</v>
      </c>
      <c r="F876" s="186">
        <v>2010</v>
      </c>
      <c r="G876" s="186" t="s">
        <v>1013</v>
      </c>
      <c r="H876" s="186">
        <v>37.028956530886497</v>
      </c>
      <c r="I876" s="186">
        <v>43.200449286034249</v>
      </c>
      <c r="J876" s="186" t="s">
        <v>965</v>
      </c>
      <c r="K876" s="186" t="s">
        <v>941</v>
      </c>
    </row>
    <row r="877" spans="1:11" x14ac:dyDescent="0.45">
      <c r="A877" s="186" t="s">
        <v>336</v>
      </c>
      <c r="B877" s="186" t="s">
        <v>1019</v>
      </c>
      <c r="C877" s="186" t="s">
        <v>1037</v>
      </c>
      <c r="D877" s="186" t="s">
        <v>1040</v>
      </c>
      <c r="E877" s="186" t="s">
        <v>941</v>
      </c>
      <c r="F877" s="186">
        <v>2010</v>
      </c>
      <c r="G877" s="186" t="s">
        <v>1013</v>
      </c>
      <c r="H877" s="186">
        <v>121.345671399284</v>
      </c>
      <c r="I877" s="186">
        <v>141.56994996583134</v>
      </c>
      <c r="J877" s="186" t="s">
        <v>965</v>
      </c>
      <c r="K877" s="186" t="s">
        <v>941</v>
      </c>
    </row>
    <row r="878" spans="1:11" x14ac:dyDescent="0.45">
      <c r="A878" s="186" t="s">
        <v>336</v>
      </c>
      <c r="B878" s="186" t="s">
        <v>1019</v>
      </c>
      <c r="C878" s="186" t="s">
        <v>1037</v>
      </c>
      <c r="D878" s="186" t="s">
        <v>1041</v>
      </c>
      <c r="E878" s="186" t="s">
        <v>941</v>
      </c>
      <c r="F878" s="186">
        <v>2010</v>
      </c>
      <c r="G878" s="186" t="s">
        <v>1013</v>
      </c>
      <c r="H878" s="186">
        <v>0.64002661404901395</v>
      </c>
      <c r="I878" s="186">
        <v>0.7466977163905163</v>
      </c>
      <c r="J878" s="186" t="s">
        <v>965</v>
      </c>
      <c r="K878" s="186" t="s">
        <v>941</v>
      </c>
    </row>
    <row r="879" spans="1:11" x14ac:dyDescent="0.45">
      <c r="A879" s="186" t="s">
        <v>336</v>
      </c>
      <c r="B879" s="186" t="s">
        <v>1019</v>
      </c>
      <c r="C879" s="186" t="s">
        <v>1037</v>
      </c>
      <c r="D879" s="186" t="s">
        <v>1038</v>
      </c>
      <c r="E879" s="186" t="s">
        <v>941</v>
      </c>
      <c r="F879" s="186">
        <v>2011</v>
      </c>
      <c r="G879" s="186" t="s">
        <v>1013</v>
      </c>
      <c r="H879" s="186">
        <v>38.8188122783396</v>
      </c>
      <c r="I879" s="186">
        <v>45.288614324729537</v>
      </c>
      <c r="J879" s="186" t="s">
        <v>965</v>
      </c>
      <c r="K879" s="186" t="s">
        <v>941</v>
      </c>
    </row>
    <row r="880" spans="1:11" x14ac:dyDescent="0.45">
      <c r="A880" s="186" t="s">
        <v>336</v>
      </c>
      <c r="B880" s="186" t="s">
        <v>1019</v>
      </c>
      <c r="C880" s="186" t="s">
        <v>1037</v>
      </c>
      <c r="D880" s="186" t="s">
        <v>1039</v>
      </c>
      <c r="E880" s="186" t="s">
        <v>941</v>
      </c>
      <c r="F880" s="186">
        <v>2011</v>
      </c>
      <c r="G880" s="186" t="s">
        <v>1013</v>
      </c>
      <c r="H880" s="186">
        <v>34.929564369807302</v>
      </c>
      <c r="I880" s="186">
        <v>40.751158431441858</v>
      </c>
      <c r="J880" s="186" t="s">
        <v>965</v>
      </c>
      <c r="K880" s="186" t="s">
        <v>941</v>
      </c>
    </row>
    <row r="881" spans="1:11" x14ac:dyDescent="0.45">
      <c r="A881" s="186" t="s">
        <v>336</v>
      </c>
      <c r="B881" s="186" t="s">
        <v>1019</v>
      </c>
      <c r="C881" s="186" t="s">
        <v>1037</v>
      </c>
      <c r="D881" s="186" t="s">
        <v>1040</v>
      </c>
      <c r="E881" s="186" t="s">
        <v>941</v>
      </c>
      <c r="F881" s="186">
        <v>2011</v>
      </c>
      <c r="G881" s="186" t="s">
        <v>1013</v>
      </c>
      <c r="H881" s="186">
        <v>127.56704475503901</v>
      </c>
      <c r="I881" s="186">
        <v>148.82821888087884</v>
      </c>
      <c r="J881" s="186" t="s">
        <v>965</v>
      </c>
      <c r="K881" s="186" t="s">
        <v>941</v>
      </c>
    </row>
    <row r="882" spans="1:11" x14ac:dyDescent="0.45">
      <c r="A882" s="186" t="s">
        <v>336</v>
      </c>
      <c r="B882" s="186" t="s">
        <v>1019</v>
      </c>
      <c r="C882" s="186" t="s">
        <v>1037</v>
      </c>
      <c r="D882" s="186" t="s">
        <v>1041</v>
      </c>
      <c r="E882" s="186" t="s">
        <v>941</v>
      </c>
      <c r="F882" s="186">
        <v>2011</v>
      </c>
      <c r="G882" s="186" t="s">
        <v>1013</v>
      </c>
      <c r="H882" s="186">
        <v>0.60001673827948798</v>
      </c>
      <c r="I882" s="186">
        <v>0.70001952799273603</v>
      </c>
      <c r="J882" s="186" t="s">
        <v>965</v>
      </c>
      <c r="K882" s="186" t="s">
        <v>941</v>
      </c>
    </row>
    <row r="883" spans="1:11" x14ac:dyDescent="0.45">
      <c r="A883" s="186" t="s">
        <v>336</v>
      </c>
      <c r="B883" s="186" t="s">
        <v>1019</v>
      </c>
      <c r="C883" s="186" t="s">
        <v>1037</v>
      </c>
      <c r="D883" s="186" t="s">
        <v>1038</v>
      </c>
      <c r="E883" s="186" t="s">
        <v>941</v>
      </c>
      <c r="F883" s="186">
        <v>2012</v>
      </c>
      <c r="G883" s="186" t="s">
        <v>1013</v>
      </c>
      <c r="H883" s="186">
        <v>36.816677925206498</v>
      </c>
      <c r="I883" s="186">
        <v>42.952790912740916</v>
      </c>
      <c r="J883" s="186" t="s">
        <v>965</v>
      </c>
      <c r="K883" s="186" t="s">
        <v>941</v>
      </c>
    </row>
    <row r="884" spans="1:11" x14ac:dyDescent="0.45">
      <c r="A884" s="186" t="s">
        <v>336</v>
      </c>
      <c r="B884" s="186" t="s">
        <v>1019</v>
      </c>
      <c r="C884" s="186" t="s">
        <v>1037</v>
      </c>
      <c r="D884" s="186" t="s">
        <v>1039</v>
      </c>
      <c r="E884" s="186" t="s">
        <v>941</v>
      </c>
      <c r="F884" s="186">
        <v>2012</v>
      </c>
      <c r="G884" s="186" t="s">
        <v>1013</v>
      </c>
      <c r="H884" s="186">
        <v>32.319833331777097</v>
      </c>
      <c r="I884" s="186">
        <v>37.706472220406617</v>
      </c>
      <c r="J884" s="186" t="s">
        <v>965</v>
      </c>
      <c r="K884" s="186" t="s">
        <v>941</v>
      </c>
    </row>
    <row r="885" spans="1:11" x14ac:dyDescent="0.45">
      <c r="A885" s="186" t="s">
        <v>336</v>
      </c>
      <c r="B885" s="186" t="s">
        <v>1019</v>
      </c>
      <c r="C885" s="186" t="s">
        <v>1037</v>
      </c>
      <c r="D885" s="186" t="s">
        <v>1040</v>
      </c>
      <c r="E885" s="186" t="s">
        <v>941</v>
      </c>
      <c r="F885" s="186">
        <v>2012</v>
      </c>
      <c r="G885" s="186" t="s">
        <v>1013</v>
      </c>
      <c r="H885" s="186">
        <v>129.55443678306901</v>
      </c>
      <c r="I885" s="186">
        <v>151.14684291358051</v>
      </c>
      <c r="J885" s="186" t="s">
        <v>965</v>
      </c>
      <c r="K885" s="186" t="s">
        <v>941</v>
      </c>
    </row>
    <row r="886" spans="1:11" x14ac:dyDescent="0.45">
      <c r="A886" s="186" t="s">
        <v>336</v>
      </c>
      <c r="B886" s="186" t="s">
        <v>1019</v>
      </c>
      <c r="C886" s="186" t="s">
        <v>1037</v>
      </c>
      <c r="D886" s="186" t="s">
        <v>1041</v>
      </c>
      <c r="E886" s="186" t="s">
        <v>941</v>
      </c>
      <c r="F886" s="186">
        <v>2012</v>
      </c>
      <c r="G886" s="186" t="s">
        <v>1013</v>
      </c>
      <c r="H886" s="186">
        <v>0.55191383682945405</v>
      </c>
      <c r="I886" s="186">
        <v>0.64389947630102973</v>
      </c>
      <c r="J886" s="186" t="s">
        <v>965</v>
      </c>
      <c r="K886" s="186" t="s">
        <v>941</v>
      </c>
    </row>
    <row r="887" spans="1:11" x14ac:dyDescent="0.45">
      <c r="A887" s="186" t="s">
        <v>336</v>
      </c>
      <c r="B887" s="186" t="s">
        <v>1019</v>
      </c>
      <c r="C887" s="186" t="s">
        <v>1037</v>
      </c>
      <c r="D887" s="186" t="s">
        <v>1038</v>
      </c>
      <c r="E887" s="186" t="s">
        <v>941</v>
      </c>
      <c r="F887" s="186">
        <v>2013</v>
      </c>
      <c r="G887" s="186" t="s">
        <v>1013</v>
      </c>
      <c r="H887" s="186">
        <v>37.017919455086002</v>
      </c>
      <c r="I887" s="186">
        <v>43.187572697600338</v>
      </c>
      <c r="J887" s="186" t="s">
        <v>965</v>
      </c>
      <c r="K887" s="186" t="s">
        <v>941</v>
      </c>
    </row>
    <row r="888" spans="1:11" x14ac:dyDescent="0.45">
      <c r="A888" s="186" t="s">
        <v>336</v>
      </c>
      <c r="B888" s="186" t="s">
        <v>1019</v>
      </c>
      <c r="C888" s="186" t="s">
        <v>1037</v>
      </c>
      <c r="D888" s="186" t="s">
        <v>1039</v>
      </c>
      <c r="E888" s="186" t="s">
        <v>941</v>
      </c>
      <c r="F888" s="186">
        <v>2013</v>
      </c>
      <c r="G888" s="186" t="s">
        <v>1013</v>
      </c>
      <c r="H888" s="186">
        <v>31.759354490306301</v>
      </c>
      <c r="I888" s="186">
        <v>37.052580238690688</v>
      </c>
      <c r="J888" s="186" t="s">
        <v>965</v>
      </c>
      <c r="K888" s="186" t="s">
        <v>941</v>
      </c>
    </row>
    <row r="889" spans="1:11" x14ac:dyDescent="0.45">
      <c r="A889" s="186" t="s">
        <v>336</v>
      </c>
      <c r="B889" s="186" t="s">
        <v>1019</v>
      </c>
      <c r="C889" s="186" t="s">
        <v>1037</v>
      </c>
      <c r="D889" s="186" t="s">
        <v>1040</v>
      </c>
      <c r="E889" s="186" t="s">
        <v>941</v>
      </c>
      <c r="F889" s="186">
        <v>2013</v>
      </c>
      <c r="G889" s="186" t="s">
        <v>1013</v>
      </c>
      <c r="H889" s="186">
        <v>138.07629861074</v>
      </c>
      <c r="I889" s="186">
        <v>161.08901504586333</v>
      </c>
      <c r="J889" s="186" t="s">
        <v>965</v>
      </c>
      <c r="K889" s="186" t="s">
        <v>941</v>
      </c>
    </row>
    <row r="890" spans="1:11" x14ac:dyDescent="0.45">
      <c r="A890" s="186" t="s">
        <v>336</v>
      </c>
      <c r="B890" s="186" t="s">
        <v>1019</v>
      </c>
      <c r="C890" s="186" t="s">
        <v>1037</v>
      </c>
      <c r="D890" s="186" t="s">
        <v>1041</v>
      </c>
      <c r="E890" s="186" t="s">
        <v>941</v>
      </c>
      <c r="F890" s="186">
        <v>2013</v>
      </c>
      <c r="G890" s="186" t="s">
        <v>1013</v>
      </c>
      <c r="H890" s="186">
        <v>0.53928265631554795</v>
      </c>
      <c r="I890" s="186">
        <v>0.62916309903480594</v>
      </c>
      <c r="J890" s="186" t="s">
        <v>965</v>
      </c>
      <c r="K890" s="186" t="s">
        <v>941</v>
      </c>
    </row>
    <row r="891" spans="1:11" x14ac:dyDescent="0.45">
      <c r="A891" s="186" t="s">
        <v>336</v>
      </c>
      <c r="B891" s="186" t="s">
        <v>1019</v>
      </c>
      <c r="C891" s="186" t="s">
        <v>1037</v>
      </c>
      <c r="D891" s="186" t="s">
        <v>1038</v>
      </c>
      <c r="E891" s="186" t="s">
        <v>941</v>
      </c>
      <c r="F891" s="186">
        <v>2014</v>
      </c>
      <c r="G891" s="186" t="s">
        <v>1013</v>
      </c>
      <c r="H891" s="186">
        <v>36.343941360291502</v>
      </c>
      <c r="I891" s="186">
        <v>42.40126492034009</v>
      </c>
      <c r="J891" s="186" t="s">
        <v>965</v>
      </c>
      <c r="K891" s="186" t="s">
        <v>941</v>
      </c>
    </row>
    <row r="892" spans="1:11" x14ac:dyDescent="0.45">
      <c r="A892" s="186" t="s">
        <v>336</v>
      </c>
      <c r="B892" s="186" t="s">
        <v>1019</v>
      </c>
      <c r="C892" s="186" t="s">
        <v>1037</v>
      </c>
      <c r="D892" s="186" t="s">
        <v>1039</v>
      </c>
      <c r="E892" s="186" t="s">
        <v>941</v>
      </c>
      <c r="F892" s="186">
        <v>2014</v>
      </c>
      <c r="G892" s="186" t="s">
        <v>1013</v>
      </c>
      <c r="H892" s="186">
        <v>30.521628250818999</v>
      </c>
      <c r="I892" s="186">
        <v>35.608566292622164</v>
      </c>
      <c r="J892" s="186" t="s">
        <v>965</v>
      </c>
      <c r="K892" s="186" t="s">
        <v>941</v>
      </c>
    </row>
    <row r="893" spans="1:11" x14ac:dyDescent="0.45">
      <c r="A893" s="186" t="s">
        <v>336</v>
      </c>
      <c r="B893" s="186" t="s">
        <v>1019</v>
      </c>
      <c r="C893" s="186" t="s">
        <v>1037</v>
      </c>
      <c r="D893" s="186" t="s">
        <v>1040</v>
      </c>
      <c r="E893" s="186" t="s">
        <v>941</v>
      </c>
      <c r="F893" s="186">
        <v>2014</v>
      </c>
      <c r="G893" s="186" t="s">
        <v>1013</v>
      </c>
      <c r="H893" s="186">
        <v>142.55298303172</v>
      </c>
      <c r="I893" s="186">
        <v>166.31181353700669</v>
      </c>
      <c r="J893" s="186" t="s">
        <v>965</v>
      </c>
      <c r="K893" s="186" t="s">
        <v>941</v>
      </c>
    </row>
    <row r="894" spans="1:11" x14ac:dyDescent="0.45">
      <c r="A894" s="186" t="s">
        <v>336</v>
      </c>
      <c r="B894" s="186" t="s">
        <v>1019</v>
      </c>
      <c r="C894" s="186" t="s">
        <v>1037</v>
      </c>
      <c r="D894" s="186" t="s">
        <v>1041</v>
      </c>
      <c r="E894" s="186" t="s">
        <v>941</v>
      </c>
      <c r="F894" s="186">
        <v>2014</v>
      </c>
      <c r="G894" s="186" t="s">
        <v>1013</v>
      </c>
      <c r="H894" s="186">
        <v>0.51546443794841001</v>
      </c>
      <c r="I894" s="186">
        <v>0.60137517760647841</v>
      </c>
      <c r="J894" s="186" t="s">
        <v>965</v>
      </c>
      <c r="K894" s="186" t="s">
        <v>941</v>
      </c>
    </row>
    <row r="895" spans="1:11" x14ac:dyDescent="0.45">
      <c r="A895" s="186" t="s">
        <v>336</v>
      </c>
      <c r="B895" s="186" t="s">
        <v>1019</v>
      </c>
      <c r="C895" s="186" t="s">
        <v>1037</v>
      </c>
      <c r="D895" s="186" t="s">
        <v>1038</v>
      </c>
      <c r="E895" s="186" t="s">
        <v>941</v>
      </c>
      <c r="F895" s="186">
        <v>2015</v>
      </c>
      <c r="G895" s="186" t="s">
        <v>1013</v>
      </c>
      <c r="H895" s="186">
        <v>35.637005246747201</v>
      </c>
      <c r="I895" s="186">
        <v>41.576506121205071</v>
      </c>
      <c r="J895" s="186" t="s">
        <v>965</v>
      </c>
      <c r="K895" s="186" t="s">
        <v>941</v>
      </c>
    </row>
    <row r="896" spans="1:11" x14ac:dyDescent="0.45">
      <c r="A896" s="186" t="s">
        <v>336</v>
      </c>
      <c r="B896" s="186" t="s">
        <v>1019</v>
      </c>
      <c r="C896" s="186" t="s">
        <v>1037</v>
      </c>
      <c r="D896" s="186" t="s">
        <v>1039</v>
      </c>
      <c r="E896" s="186" t="s">
        <v>941</v>
      </c>
      <c r="F896" s="186">
        <v>2015</v>
      </c>
      <c r="G896" s="186" t="s">
        <v>1013</v>
      </c>
      <c r="H896" s="186">
        <v>29.336234004415001</v>
      </c>
      <c r="I896" s="186">
        <v>34.22560633848417</v>
      </c>
      <c r="J896" s="186" t="s">
        <v>965</v>
      </c>
      <c r="K896" s="186" t="s">
        <v>941</v>
      </c>
    </row>
    <row r="897" spans="1:11" x14ac:dyDescent="0.45">
      <c r="A897" s="186" t="s">
        <v>336</v>
      </c>
      <c r="B897" s="186" t="s">
        <v>1019</v>
      </c>
      <c r="C897" s="186" t="s">
        <v>1037</v>
      </c>
      <c r="D897" s="186" t="s">
        <v>1040</v>
      </c>
      <c r="E897" s="186" t="s">
        <v>941</v>
      </c>
      <c r="F897" s="186">
        <v>2015</v>
      </c>
      <c r="G897" s="186" t="s">
        <v>1013</v>
      </c>
      <c r="H897" s="186">
        <v>146.05228533613399</v>
      </c>
      <c r="I897" s="186">
        <v>170.39433289215634</v>
      </c>
      <c r="J897" s="186" t="s">
        <v>965</v>
      </c>
      <c r="K897" s="186" t="s">
        <v>941</v>
      </c>
    </row>
    <row r="898" spans="1:11" x14ac:dyDescent="0.45">
      <c r="A898" s="186" t="s">
        <v>336</v>
      </c>
      <c r="B898" s="186" t="s">
        <v>1019</v>
      </c>
      <c r="C898" s="186" t="s">
        <v>1037</v>
      </c>
      <c r="D898" s="186" t="s">
        <v>1041</v>
      </c>
      <c r="E898" s="186" t="s">
        <v>941</v>
      </c>
      <c r="F898" s="186">
        <v>2015</v>
      </c>
      <c r="G898" s="186" t="s">
        <v>1013</v>
      </c>
      <c r="H898" s="186">
        <v>0.49287722681944202</v>
      </c>
      <c r="I898" s="186">
        <v>0.57502343128934907</v>
      </c>
      <c r="J898" s="186" t="s">
        <v>965</v>
      </c>
      <c r="K898" s="186" t="s">
        <v>941</v>
      </c>
    </row>
    <row r="899" spans="1:11" x14ac:dyDescent="0.45">
      <c r="A899" s="186" t="s">
        <v>336</v>
      </c>
      <c r="B899" s="186" t="s">
        <v>1019</v>
      </c>
      <c r="C899" s="186" t="s">
        <v>1037</v>
      </c>
      <c r="D899" s="186" t="s">
        <v>1038</v>
      </c>
      <c r="E899" s="186" t="s">
        <v>941</v>
      </c>
      <c r="F899" s="186">
        <v>2016</v>
      </c>
      <c r="G899" s="186" t="s">
        <v>1013</v>
      </c>
      <c r="H899" s="186">
        <v>35.253793713833502</v>
      </c>
      <c r="I899" s="186">
        <v>41.129425999472424</v>
      </c>
      <c r="J899" s="186" t="s">
        <v>965</v>
      </c>
      <c r="K899" s="186" t="s">
        <v>941</v>
      </c>
    </row>
    <row r="900" spans="1:11" x14ac:dyDescent="0.45">
      <c r="A900" s="186" t="s">
        <v>336</v>
      </c>
      <c r="B900" s="186" t="s">
        <v>1019</v>
      </c>
      <c r="C900" s="186" t="s">
        <v>1037</v>
      </c>
      <c r="D900" s="186" t="s">
        <v>1039</v>
      </c>
      <c r="E900" s="186" t="s">
        <v>941</v>
      </c>
      <c r="F900" s="186">
        <v>2016</v>
      </c>
      <c r="G900" s="186" t="s">
        <v>1013</v>
      </c>
      <c r="H900" s="186">
        <v>28.3415255565337</v>
      </c>
      <c r="I900" s="186">
        <v>33.065113149289317</v>
      </c>
      <c r="J900" s="186" t="s">
        <v>965</v>
      </c>
      <c r="K900" s="186" t="s">
        <v>941</v>
      </c>
    </row>
    <row r="901" spans="1:11" x14ac:dyDescent="0.45">
      <c r="A901" s="186" t="s">
        <v>336</v>
      </c>
      <c r="B901" s="186" t="s">
        <v>1019</v>
      </c>
      <c r="C901" s="186" t="s">
        <v>1037</v>
      </c>
      <c r="D901" s="186" t="s">
        <v>1040</v>
      </c>
      <c r="E901" s="186" t="s">
        <v>941</v>
      </c>
      <c r="F901" s="186">
        <v>2016</v>
      </c>
      <c r="G901" s="186" t="s">
        <v>1013</v>
      </c>
      <c r="H901" s="186">
        <v>145.15472422033099</v>
      </c>
      <c r="I901" s="186">
        <v>169.34717825705283</v>
      </c>
      <c r="J901" s="186" t="s">
        <v>965</v>
      </c>
      <c r="K901" s="186" t="s">
        <v>941</v>
      </c>
    </row>
    <row r="902" spans="1:11" x14ac:dyDescent="0.45">
      <c r="A902" s="186" t="s">
        <v>336</v>
      </c>
      <c r="B902" s="186" t="s">
        <v>1019</v>
      </c>
      <c r="C902" s="186" t="s">
        <v>1037</v>
      </c>
      <c r="D902" s="186" t="s">
        <v>1041</v>
      </c>
      <c r="E902" s="186" t="s">
        <v>941</v>
      </c>
      <c r="F902" s="186">
        <v>2016</v>
      </c>
      <c r="G902" s="186" t="s">
        <v>1013</v>
      </c>
      <c r="H902" s="186">
        <v>0.48081391190303202</v>
      </c>
      <c r="I902" s="186">
        <v>0.56094956388687067</v>
      </c>
      <c r="J902" s="186" t="s">
        <v>965</v>
      </c>
      <c r="K902" s="186" t="s">
        <v>941</v>
      </c>
    </row>
    <row r="903" spans="1:11" x14ac:dyDescent="0.45">
      <c r="A903" s="186" t="s">
        <v>336</v>
      </c>
      <c r="B903" s="186" t="s">
        <v>1019</v>
      </c>
      <c r="C903" s="186" t="s">
        <v>1037</v>
      </c>
      <c r="D903" s="186" t="s">
        <v>1038</v>
      </c>
      <c r="E903" s="186" t="s">
        <v>941</v>
      </c>
      <c r="F903" s="186">
        <v>2017</v>
      </c>
      <c r="G903" s="186" t="s">
        <v>1013</v>
      </c>
      <c r="H903" s="186">
        <v>35.9158950275853</v>
      </c>
      <c r="I903" s="186">
        <v>41.901877532182851</v>
      </c>
      <c r="J903" s="186" t="s">
        <v>965</v>
      </c>
      <c r="K903" s="186" t="s">
        <v>941</v>
      </c>
    </row>
    <row r="904" spans="1:11" x14ac:dyDescent="0.45">
      <c r="A904" s="186" t="s">
        <v>336</v>
      </c>
      <c r="B904" s="186" t="s">
        <v>1019</v>
      </c>
      <c r="C904" s="186" t="s">
        <v>1037</v>
      </c>
      <c r="D904" s="186" t="s">
        <v>1039</v>
      </c>
      <c r="E904" s="186" t="s">
        <v>941</v>
      </c>
      <c r="F904" s="186">
        <v>2017</v>
      </c>
      <c r="G904" s="186" t="s">
        <v>1013</v>
      </c>
      <c r="H904" s="186">
        <v>28.2073142818933</v>
      </c>
      <c r="I904" s="186">
        <v>32.908533328875521</v>
      </c>
      <c r="J904" s="186" t="s">
        <v>965</v>
      </c>
      <c r="K904" s="186" t="s">
        <v>941</v>
      </c>
    </row>
    <row r="905" spans="1:11" x14ac:dyDescent="0.45">
      <c r="A905" s="186" t="s">
        <v>336</v>
      </c>
      <c r="B905" s="186" t="s">
        <v>1019</v>
      </c>
      <c r="C905" s="186" t="s">
        <v>1037</v>
      </c>
      <c r="D905" s="186" t="s">
        <v>1040</v>
      </c>
      <c r="E905" s="186" t="s">
        <v>941</v>
      </c>
      <c r="F905" s="186">
        <v>2017</v>
      </c>
      <c r="G905" s="186" t="s">
        <v>1013</v>
      </c>
      <c r="H905" s="186">
        <v>148.54120238026499</v>
      </c>
      <c r="I905" s="186">
        <v>173.2980694436425</v>
      </c>
      <c r="J905" s="186" t="s">
        <v>965</v>
      </c>
      <c r="K905" s="186" t="s">
        <v>941</v>
      </c>
    </row>
    <row r="906" spans="1:11" x14ac:dyDescent="0.45">
      <c r="A906" s="186" t="s">
        <v>336</v>
      </c>
      <c r="B906" s="186" t="s">
        <v>1019</v>
      </c>
      <c r="C906" s="186" t="s">
        <v>1037</v>
      </c>
      <c r="D906" s="186" t="s">
        <v>1041</v>
      </c>
      <c r="E906" s="186" t="s">
        <v>941</v>
      </c>
      <c r="F906" s="186">
        <v>2017</v>
      </c>
      <c r="G906" s="186" t="s">
        <v>1013</v>
      </c>
      <c r="H906" s="186">
        <v>0.483207785334967</v>
      </c>
      <c r="I906" s="186">
        <v>0.56374241622412824</v>
      </c>
      <c r="J906" s="186" t="s">
        <v>965</v>
      </c>
      <c r="K906" s="186" t="s">
        <v>941</v>
      </c>
    </row>
    <row r="907" spans="1:11" x14ac:dyDescent="0.45">
      <c r="A907" s="186" t="s">
        <v>336</v>
      </c>
      <c r="B907" s="186" t="s">
        <v>1019</v>
      </c>
      <c r="C907" s="186" t="s">
        <v>1037</v>
      </c>
      <c r="D907" s="186" t="s">
        <v>1038</v>
      </c>
      <c r="E907" s="186" t="s">
        <v>941</v>
      </c>
      <c r="F907" s="186">
        <v>2018</v>
      </c>
      <c r="G907" s="186" t="s">
        <v>1013</v>
      </c>
      <c r="H907" s="186">
        <v>36.577996341336998</v>
      </c>
      <c r="I907" s="186">
        <v>42.674329064893165</v>
      </c>
      <c r="J907" s="186" t="s">
        <v>965</v>
      </c>
      <c r="K907" s="186" t="s">
        <v>941</v>
      </c>
    </row>
    <row r="908" spans="1:11" x14ac:dyDescent="0.45">
      <c r="A908" s="186" t="s">
        <v>336</v>
      </c>
      <c r="B908" s="186" t="s">
        <v>1019</v>
      </c>
      <c r="C908" s="186" t="s">
        <v>1037</v>
      </c>
      <c r="D908" s="186" t="s">
        <v>1039</v>
      </c>
      <c r="E908" s="186" t="s">
        <v>941</v>
      </c>
      <c r="F908" s="186">
        <v>2018</v>
      </c>
      <c r="G908" s="186" t="s">
        <v>1013</v>
      </c>
      <c r="H908" s="186">
        <v>28.073103007253</v>
      </c>
      <c r="I908" s="186">
        <v>32.751953508461838</v>
      </c>
      <c r="J908" s="186" t="s">
        <v>965</v>
      </c>
      <c r="K908" s="186" t="s">
        <v>941</v>
      </c>
    </row>
    <row r="909" spans="1:11" x14ac:dyDescent="0.45">
      <c r="A909" s="186" t="s">
        <v>336</v>
      </c>
      <c r="B909" s="186" t="s">
        <v>1019</v>
      </c>
      <c r="C909" s="186" t="s">
        <v>1037</v>
      </c>
      <c r="D909" s="186" t="s">
        <v>1040</v>
      </c>
      <c r="E909" s="186" t="s">
        <v>941</v>
      </c>
      <c r="F909" s="186">
        <v>2018</v>
      </c>
      <c r="G909" s="186" t="s">
        <v>1013</v>
      </c>
      <c r="H909" s="186">
        <v>151.927680540198</v>
      </c>
      <c r="I909" s="186">
        <v>177.24896063023101</v>
      </c>
      <c r="J909" s="186" t="s">
        <v>965</v>
      </c>
      <c r="K909" s="186" t="s">
        <v>941</v>
      </c>
    </row>
    <row r="910" spans="1:11" x14ac:dyDescent="0.45">
      <c r="A910" s="186" t="s">
        <v>336</v>
      </c>
      <c r="B910" s="186" t="s">
        <v>1019</v>
      </c>
      <c r="C910" s="186" t="s">
        <v>1037</v>
      </c>
      <c r="D910" s="186" t="s">
        <v>1041</v>
      </c>
      <c r="E910" s="186" t="s">
        <v>941</v>
      </c>
      <c r="F910" s="186">
        <v>2018</v>
      </c>
      <c r="G910" s="186" t="s">
        <v>1013</v>
      </c>
      <c r="H910" s="186">
        <v>0.48560165876690198</v>
      </c>
      <c r="I910" s="186">
        <v>0.5665352685613857</v>
      </c>
      <c r="J910" s="186" t="s">
        <v>965</v>
      </c>
      <c r="K910" s="186" t="s">
        <v>941</v>
      </c>
    </row>
    <row r="911" spans="1:11" x14ac:dyDescent="0.45">
      <c r="A911" s="186" t="s">
        <v>336</v>
      </c>
      <c r="B911" s="186" t="s">
        <v>1019</v>
      </c>
      <c r="C911" s="186" t="s">
        <v>1037</v>
      </c>
      <c r="D911" s="186" t="s">
        <v>1038</v>
      </c>
      <c r="E911" s="186" t="s">
        <v>941</v>
      </c>
      <c r="F911" s="186">
        <v>2019</v>
      </c>
      <c r="G911" s="186" t="s">
        <v>1013</v>
      </c>
      <c r="H911" s="186">
        <v>37.240097655088697</v>
      </c>
      <c r="I911" s="186">
        <v>43.446780597603485</v>
      </c>
      <c r="J911" s="186" t="s">
        <v>965</v>
      </c>
      <c r="K911" s="186" t="s">
        <v>941</v>
      </c>
    </row>
    <row r="912" spans="1:11" x14ac:dyDescent="0.45">
      <c r="A912" s="186" t="s">
        <v>336</v>
      </c>
      <c r="B912" s="186" t="s">
        <v>1019</v>
      </c>
      <c r="C912" s="186" t="s">
        <v>1037</v>
      </c>
      <c r="D912" s="186" t="s">
        <v>1039</v>
      </c>
      <c r="E912" s="186" t="s">
        <v>941</v>
      </c>
      <c r="F912" s="186">
        <v>2019</v>
      </c>
      <c r="G912" s="186" t="s">
        <v>1013</v>
      </c>
      <c r="H912" s="186">
        <v>27.9388917326126</v>
      </c>
      <c r="I912" s="186">
        <v>32.595373688048035</v>
      </c>
      <c r="J912" s="186" t="s">
        <v>965</v>
      </c>
      <c r="K912" s="186" t="s">
        <v>941</v>
      </c>
    </row>
    <row r="913" spans="1:11" x14ac:dyDescent="0.45">
      <c r="A913" s="186" t="s">
        <v>336</v>
      </c>
      <c r="B913" s="186" t="s">
        <v>1019</v>
      </c>
      <c r="C913" s="186" t="s">
        <v>1037</v>
      </c>
      <c r="D913" s="186" t="s">
        <v>1040</v>
      </c>
      <c r="E913" s="186" t="s">
        <v>941</v>
      </c>
      <c r="F913" s="186">
        <v>2019</v>
      </c>
      <c r="G913" s="186" t="s">
        <v>1013</v>
      </c>
      <c r="H913" s="186">
        <v>155.314158700132</v>
      </c>
      <c r="I913" s="186">
        <v>181.19985181682068</v>
      </c>
      <c r="J913" s="186" t="s">
        <v>965</v>
      </c>
      <c r="K913" s="186" t="s">
        <v>941</v>
      </c>
    </row>
    <row r="914" spans="1:11" x14ac:dyDescent="0.45">
      <c r="A914" s="186" t="s">
        <v>336</v>
      </c>
      <c r="B914" s="186" t="s">
        <v>1019</v>
      </c>
      <c r="C914" s="186" t="s">
        <v>1037</v>
      </c>
      <c r="D914" s="186" t="s">
        <v>1041</v>
      </c>
      <c r="E914" s="186" t="s">
        <v>941</v>
      </c>
      <c r="F914" s="186">
        <v>2019</v>
      </c>
      <c r="G914" s="186" t="s">
        <v>1013</v>
      </c>
      <c r="H914" s="186">
        <v>0.48799553219883601</v>
      </c>
      <c r="I914" s="186">
        <v>0.56932812089864204</v>
      </c>
      <c r="J914" s="186" t="s">
        <v>965</v>
      </c>
      <c r="K914" s="186" t="s">
        <v>941</v>
      </c>
    </row>
    <row r="915" spans="1:11" x14ac:dyDescent="0.45">
      <c r="A915" s="186" t="s">
        <v>336</v>
      </c>
      <c r="B915" s="186" t="s">
        <v>1019</v>
      </c>
      <c r="C915" s="186" t="s">
        <v>1037</v>
      </c>
      <c r="D915" s="186" t="s">
        <v>1038</v>
      </c>
      <c r="E915" s="186" t="s">
        <v>941</v>
      </c>
      <c r="F915" s="186">
        <v>2020</v>
      </c>
      <c r="G915" s="186" t="s">
        <v>1013</v>
      </c>
      <c r="H915" s="186">
        <v>37.902198968840402</v>
      </c>
      <c r="I915" s="186">
        <v>44.219232130313806</v>
      </c>
      <c r="J915" s="186" t="s">
        <v>965</v>
      </c>
      <c r="K915" s="186" t="s">
        <v>941</v>
      </c>
    </row>
    <row r="916" spans="1:11" x14ac:dyDescent="0.45">
      <c r="A916" s="186" t="s">
        <v>336</v>
      </c>
      <c r="B916" s="186" t="s">
        <v>1019</v>
      </c>
      <c r="C916" s="186" t="s">
        <v>1037</v>
      </c>
      <c r="D916" s="186" t="s">
        <v>1039</v>
      </c>
      <c r="E916" s="186" t="s">
        <v>941</v>
      </c>
      <c r="F916" s="186">
        <v>2020</v>
      </c>
      <c r="G916" s="186" t="s">
        <v>1013</v>
      </c>
      <c r="H916" s="186">
        <v>27.8046804579722</v>
      </c>
      <c r="I916" s="186">
        <v>32.438793867634239</v>
      </c>
      <c r="J916" s="186" t="s">
        <v>965</v>
      </c>
      <c r="K916" s="186" t="s">
        <v>941</v>
      </c>
    </row>
    <row r="917" spans="1:11" x14ac:dyDescent="0.45">
      <c r="A917" s="186" t="s">
        <v>336</v>
      </c>
      <c r="B917" s="186" t="s">
        <v>1019</v>
      </c>
      <c r="C917" s="186" t="s">
        <v>1037</v>
      </c>
      <c r="D917" s="186" t="s">
        <v>1040</v>
      </c>
      <c r="E917" s="186" t="s">
        <v>941</v>
      </c>
      <c r="F917" s="186">
        <v>2020</v>
      </c>
      <c r="G917" s="186" t="s">
        <v>1013</v>
      </c>
      <c r="H917" s="186">
        <v>158.700636860066</v>
      </c>
      <c r="I917" s="186">
        <v>185.15074300341035</v>
      </c>
      <c r="J917" s="186" t="s">
        <v>965</v>
      </c>
      <c r="K917" s="186" t="s">
        <v>941</v>
      </c>
    </row>
    <row r="918" spans="1:11" x14ac:dyDescent="0.45">
      <c r="A918" s="186" t="s">
        <v>336</v>
      </c>
      <c r="B918" s="186" t="s">
        <v>1019</v>
      </c>
      <c r="C918" s="186" t="s">
        <v>1037</v>
      </c>
      <c r="D918" s="186" t="s">
        <v>1041</v>
      </c>
      <c r="E918" s="186" t="s">
        <v>941</v>
      </c>
      <c r="F918" s="186">
        <v>2020</v>
      </c>
      <c r="G918" s="186" t="s">
        <v>1013</v>
      </c>
      <c r="H918" s="186">
        <v>0.49038940563077099</v>
      </c>
      <c r="I918" s="186">
        <v>0.5721209732358995</v>
      </c>
      <c r="J918" s="186" t="s">
        <v>965</v>
      </c>
      <c r="K918" s="186" t="s">
        <v>941</v>
      </c>
    </row>
    <row r="919" spans="1:11" x14ac:dyDescent="0.45">
      <c r="A919" s="186" t="s">
        <v>336</v>
      </c>
      <c r="B919" s="186" t="s">
        <v>1019</v>
      </c>
      <c r="C919" s="186" t="s">
        <v>1037</v>
      </c>
      <c r="D919" s="186" t="s">
        <v>1038</v>
      </c>
      <c r="E919" s="186" t="s">
        <v>941</v>
      </c>
      <c r="F919" s="186">
        <v>2021</v>
      </c>
      <c r="G919" s="186" t="s">
        <v>1013</v>
      </c>
      <c r="H919" s="186">
        <v>38.468270771621803</v>
      </c>
      <c r="I919" s="186">
        <v>44.879649233558773</v>
      </c>
      <c r="J919" s="186" t="s">
        <v>965</v>
      </c>
      <c r="K919" s="186" t="s">
        <v>941</v>
      </c>
    </row>
    <row r="920" spans="1:11" x14ac:dyDescent="0.45">
      <c r="A920" s="186" t="s">
        <v>336</v>
      </c>
      <c r="B920" s="186" t="s">
        <v>1019</v>
      </c>
      <c r="C920" s="186" t="s">
        <v>1037</v>
      </c>
      <c r="D920" s="186" t="s">
        <v>1039</v>
      </c>
      <c r="E920" s="186" t="s">
        <v>941</v>
      </c>
      <c r="F920" s="186">
        <v>2021</v>
      </c>
      <c r="G920" s="186" t="s">
        <v>1013</v>
      </c>
      <c r="H920" s="186">
        <v>27.988008021431298</v>
      </c>
      <c r="I920" s="186">
        <v>32.652676025003181</v>
      </c>
      <c r="J920" s="186" t="s">
        <v>965</v>
      </c>
      <c r="K920" s="186" t="s">
        <v>941</v>
      </c>
    </row>
    <row r="921" spans="1:11" x14ac:dyDescent="0.45">
      <c r="A921" s="186" t="s">
        <v>336</v>
      </c>
      <c r="B921" s="186" t="s">
        <v>1019</v>
      </c>
      <c r="C921" s="186" t="s">
        <v>1037</v>
      </c>
      <c r="D921" s="186" t="s">
        <v>1040</v>
      </c>
      <c r="E921" s="186" t="s">
        <v>941</v>
      </c>
      <c r="F921" s="186">
        <v>2021</v>
      </c>
      <c r="G921" s="186" t="s">
        <v>1013</v>
      </c>
      <c r="H921" s="186">
        <v>159.82087664966599</v>
      </c>
      <c r="I921" s="186">
        <v>186.45768942461032</v>
      </c>
      <c r="J921" s="186" t="s">
        <v>965</v>
      </c>
      <c r="K921" s="186" t="s">
        <v>941</v>
      </c>
    </row>
    <row r="922" spans="1:11" x14ac:dyDescent="0.45">
      <c r="A922" s="186" t="s">
        <v>336</v>
      </c>
      <c r="B922" s="186" t="s">
        <v>1019</v>
      </c>
      <c r="C922" s="186" t="s">
        <v>1037</v>
      </c>
      <c r="D922" s="186" t="s">
        <v>1041</v>
      </c>
      <c r="E922" s="186" t="s">
        <v>941</v>
      </c>
      <c r="F922" s="186">
        <v>2021</v>
      </c>
      <c r="G922" s="186" t="s">
        <v>1013</v>
      </c>
      <c r="H922" s="186">
        <v>0.48630282725051499</v>
      </c>
      <c r="I922" s="186">
        <v>0.56735329845893423</v>
      </c>
      <c r="J922" s="186" t="s">
        <v>965</v>
      </c>
      <c r="K922" s="186" t="s">
        <v>941</v>
      </c>
    </row>
    <row r="923" spans="1:11" x14ac:dyDescent="0.45">
      <c r="A923" s="186" t="s">
        <v>336</v>
      </c>
      <c r="B923" s="186" t="s">
        <v>1019</v>
      </c>
      <c r="C923" s="186" t="s">
        <v>1037</v>
      </c>
      <c r="D923" s="186" t="s">
        <v>1038</v>
      </c>
      <c r="E923" s="186" t="s">
        <v>941</v>
      </c>
      <c r="F923" s="186">
        <v>2022</v>
      </c>
      <c r="G923" s="186" t="s">
        <v>1013</v>
      </c>
      <c r="H923" s="186">
        <v>39.034342574403198</v>
      </c>
      <c r="I923" s="186">
        <v>45.540066336803733</v>
      </c>
      <c r="J923" s="186" t="s">
        <v>965</v>
      </c>
      <c r="K923" s="186" t="s">
        <v>941</v>
      </c>
    </row>
    <row r="924" spans="1:11" x14ac:dyDescent="0.45">
      <c r="A924" s="186" t="s">
        <v>336</v>
      </c>
      <c r="B924" s="186" t="s">
        <v>1019</v>
      </c>
      <c r="C924" s="186" t="s">
        <v>1037</v>
      </c>
      <c r="D924" s="186" t="s">
        <v>1039</v>
      </c>
      <c r="E924" s="186" t="s">
        <v>941</v>
      </c>
      <c r="F924" s="186">
        <v>2022</v>
      </c>
      <c r="G924" s="186" t="s">
        <v>1013</v>
      </c>
      <c r="H924" s="186">
        <v>28.1713355848905</v>
      </c>
      <c r="I924" s="186">
        <v>32.866558182372252</v>
      </c>
      <c r="J924" s="186" t="s">
        <v>965</v>
      </c>
      <c r="K924" s="186" t="s">
        <v>941</v>
      </c>
    </row>
    <row r="925" spans="1:11" x14ac:dyDescent="0.45">
      <c r="A925" s="186" t="s">
        <v>336</v>
      </c>
      <c r="B925" s="186" t="s">
        <v>1019</v>
      </c>
      <c r="C925" s="186" t="s">
        <v>1037</v>
      </c>
      <c r="D925" s="186" t="s">
        <v>1040</v>
      </c>
      <c r="E925" s="186" t="s">
        <v>941</v>
      </c>
      <c r="F925" s="186">
        <v>2022</v>
      </c>
      <c r="G925" s="186" t="s">
        <v>1013</v>
      </c>
      <c r="H925" s="186">
        <v>160.94111643926701</v>
      </c>
      <c r="I925" s="186">
        <v>187.76463584581151</v>
      </c>
      <c r="J925" s="186" t="s">
        <v>965</v>
      </c>
      <c r="K925" s="186" t="s">
        <v>941</v>
      </c>
    </row>
    <row r="926" spans="1:11" x14ac:dyDescent="0.45">
      <c r="A926" s="186" t="s">
        <v>336</v>
      </c>
      <c r="B926" s="186" t="s">
        <v>1019</v>
      </c>
      <c r="C926" s="186" t="s">
        <v>1037</v>
      </c>
      <c r="D926" s="186" t="s">
        <v>1041</v>
      </c>
      <c r="E926" s="186" t="s">
        <v>941</v>
      </c>
      <c r="F926" s="186">
        <v>2022</v>
      </c>
      <c r="G926" s="186" t="s">
        <v>1013</v>
      </c>
      <c r="H926" s="186">
        <v>0.48221624887025799</v>
      </c>
      <c r="I926" s="186">
        <v>0.56258562368196774</v>
      </c>
      <c r="J926" s="186" t="s">
        <v>965</v>
      </c>
      <c r="K926" s="186" t="s">
        <v>941</v>
      </c>
    </row>
    <row r="927" spans="1:11" x14ac:dyDescent="0.45">
      <c r="A927" s="186" t="s">
        <v>336</v>
      </c>
      <c r="B927" s="186" t="s">
        <v>1019</v>
      </c>
      <c r="C927" s="186" t="s">
        <v>1037</v>
      </c>
      <c r="D927" s="186" t="s">
        <v>1038</v>
      </c>
      <c r="E927" s="186" t="s">
        <v>941</v>
      </c>
      <c r="F927" s="186">
        <v>2023</v>
      </c>
      <c r="G927" s="186" t="s">
        <v>1013</v>
      </c>
      <c r="H927" s="186">
        <v>39.600414377184599</v>
      </c>
      <c r="I927" s="186">
        <v>46.2004834400487</v>
      </c>
      <c r="J927" s="186" t="s">
        <v>965</v>
      </c>
      <c r="K927" s="186" t="s">
        <v>941</v>
      </c>
    </row>
    <row r="928" spans="1:11" x14ac:dyDescent="0.45">
      <c r="A928" s="186" t="s">
        <v>336</v>
      </c>
      <c r="B928" s="186" t="s">
        <v>1019</v>
      </c>
      <c r="C928" s="186" t="s">
        <v>1037</v>
      </c>
      <c r="D928" s="186" t="s">
        <v>1039</v>
      </c>
      <c r="E928" s="186" t="s">
        <v>941</v>
      </c>
      <c r="F928" s="186">
        <v>2023</v>
      </c>
      <c r="G928" s="186" t="s">
        <v>1013</v>
      </c>
      <c r="H928" s="186">
        <v>28.354663148349601</v>
      </c>
      <c r="I928" s="186">
        <v>33.080440339741202</v>
      </c>
      <c r="J928" s="186" t="s">
        <v>965</v>
      </c>
      <c r="K928" s="186" t="s">
        <v>941</v>
      </c>
    </row>
    <row r="929" spans="1:11" x14ac:dyDescent="0.45">
      <c r="A929" s="186" t="s">
        <v>336</v>
      </c>
      <c r="B929" s="186" t="s">
        <v>1019</v>
      </c>
      <c r="C929" s="186" t="s">
        <v>1037</v>
      </c>
      <c r="D929" s="186" t="s">
        <v>1040</v>
      </c>
      <c r="E929" s="186" t="s">
        <v>941</v>
      </c>
      <c r="F929" s="186">
        <v>2023</v>
      </c>
      <c r="G929" s="186" t="s">
        <v>1013</v>
      </c>
      <c r="H929" s="186">
        <v>162.061356228867</v>
      </c>
      <c r="I929" s="186">
        <v>189.07158226701151</v>
      </c>
      <c r="J929" s="186" t="s">
        <v>965</v>
      </c>
      <c r="K929" s="186" t="s">
        <v>941</v>
      </c>
    </row>
    <row r="930" spans="1:11" x14ac:dyDescent="0.45">
      <c r="A930" s="186" t="s">
        <v>336</v>
      </c>
      <c r="B930" s="186" t="s">
        <v>1019</v>
      </c>
      <c r="C930" s="186" t="s">
        <v>1037</v>
      </c>
      <c r="D930" s="186" t="s">
        <v>1041</v>
      </c>
      <c r="E930" s="186" t="s">
        <v>941</v>
      </c>
      <c r="F930" s="186">
        <v>2023</v>
      </c>
      <c r="G930" s="186" t="s">
        <v>1013</v>
      </c>
      <c r="H930" s="186">
        <v>0.47812967049000199</v>
      </c>
      <c r="I930" s="186">
        <v>0.55781794890500236</v>
      </c>
      <c r="J930" s="186" t="s">
        <v>965</v>
      </c>
      <c r="K930" s="186" t="s">
        <v>941</v>
      </c>
    </row>
    <row r="931" spans="1:11" x14ac:dyDescent="0.45">
      <c r="A931" s="186" t="s">
        <v>336</v>
      </c>
      <c r="B931" s="186" t="s">
        <v>1019</v>
      </c>
      <c r="C931" s="186" t="s">
        <v>1037</v>
      </c>
      <c r="D931" s="186" t="s">
        <v>1038</v>
      </c>
      <c r="E931" s="186" t="s">
        <v>941</v>
      </c>
      <c r="F931" s="186">
        <v>2024</v>
      </c>
      <c r="G931" s="186" t="s">
        <v>1013</v>
      </c>
      <c r="H931" s="186">
        <v>40.166486179966</v>
      </c>
      <c r="I931" s="186">
        <v>46.860900543293667</v>
      </c>
      <c r="J931" s="186" t="s">
        <v>965</v>
      </c>
      <c r="K931" s="186" t="s">
        <v>941</v>
      </c>
    </row>
    <row r="932" spans="1:11" x14ac:dyDescent="0.45">
      <c r="A932" s="186" t="s">
        <v>336</v>
      </c>
      <c r="B932" s="186" t="s">
        <v>1019</v>
      </c>
      <c r="C932" s="186" t="s">
        <v>1037</v>
      </c>
      <c r="D932" s="186" t="s">
        <v>1039</v>
      </c>
      <c r="E932" s="186" t="s">
        <v>941</v>
      </c>
      <c r="F932" s="186">
        <v>2024</v>
      </c>
      <c r="G932" s="186" t="s">
        <v>1013</v>
      </c>
      <c r="H932" s="186">
        <v>28.537990711808799</v>
      </c>
      <c r="I932" s="186">
        <v>33.294322497110265</v>
      </c>
      <c r="J932" s="186" t="s">
        <v>965</v>
      </c>
      <c r="K932" s="186" t="s">
        <v>941</v>
      </c>
    </row>
    <row r="933" spans="1:11" x14ac:dyDescent="0.45">
      <c r="A933" s="186" t="s">
        <v>336</v>
      </c>
      <c r="B933" s="186" t="s">
        <v>1019</v>
      </c>
      <c r="C933" s="186" t="s">
        <v>1037</v>
      </c>
      <c r="D933" s="186" t="s">
        <v>1040</v>
      </c>
      <c r="E933" s="186" t="s">
        <v>941</v>
      </c>
      <c r="F933" s="186">
        <v>2024</v>
      </c>
      <c r="G933" s="186" t="s">
        <v>1013</v>
      </c>
      <c r="H933" s="186">
        <v>163.18159601846801</v>
      </c>
      <c r="I933" s="186">
        <v>190.3785286882127</v>
      </c>
      <c r="J933" s="186" t="s">
        <v>965</v>
      </c>
      <c r="K933" s="186" t="s">
        <v>941</v>
      </c>
    </row>
    <row r="934" spans="1:11" x14ac:dyDescent="0.45">
      <c r="A934" s="186" t="s">
        <v>336</v>
      </c>
      <c r="B934" s="186" t="s">
        <v>1019</v>
      </c>
      <c r="C934" s="186" t="s">
        <v>1037</v>
      </c>
      <c r="D934" s="186" t="s">
        <v>1041</v>
      </c>
      <c r="E934" s="186" t="s">
        <v>941</v>
      </c>
      <c r="F934" s="186">
        <v>2024</v>
      </c>
      <c r="G934" s="186" t="s">
        <v>1013</v>
      </c>
      <c r="H934" s="186">
        <v>0.47404309210974499</v>
      </c>
      <c r="I934" s="186">
        <v>0.55305027412803587</v>
      </c>
      <c r="J934" s="186" t="s">
        <v>965</v>
      </c>
      <c r="K934" s="186" t="s">
        <v>941</v>
      </c>
    </row>
    <row r="935" spans="1:11" x14ac:dyDescent="0.45">
      <c r="A935" s="186" t="s">
        <v>336</v>
      </c>
      <c r="B935" s="186" t="s">
        <v>1019</v>
      </c>
      <c r="C935" s="186" t="s">
        <v>1037</v>
      </c>
      <c r="D935" s="186" t="s">
        <v>1038</v>
      </c>
      <c r="E935" s="186" t="s">
        <v>941</v>
      </c>
      <c r="F935" s="186">
        <v>2025</v>
      </c>
      <c r="G935" s="186" t="s">
        <v>1013</v>
      </c>
      <c r="H935" s="186">
        <v>40.732557982747402</v>
      </c>
      <c r="I935" s="186">
        <v>47.521317646538641</v>
      </c>
      <c r="J935" s="186" t="s">
        <v>965</v>
      </c>
      <c r="K935" s="186" t="s">
        <v>941</v>
      </c>
    </row>
    <row r="936" spans="1:11" x14ac:dyDescent="0.45">
      <c r="A936" s="186" t="s">
        <v>336</v>
      </c>
      <c r="B936" s="186" t="s">
        <v>1019</v>
      </c>
      <c r="C936" s="186" t="s">
        <v>1037</v>
      </c>
      <c r="D936" s="186" t="s">
        <v>1039</v>
      </c>
      <c r="E936" s="186" t="s">
        <v>941</v>
      </c>
      <c r="F936" s="186">
        <v>2025</v>
      </c>
      <c r="G936" s="186" t="s">
        <v>1013</v>
      </c>
      <c r="H936" s="186">
        <v>28.721318275267901</v>
      </c>
      <c r="I936" s="186">
        <v>33.508204654479222</v>
      </c>
      <c r="J936" s="186" t="s">
        <v>965</v>
      </c>
      <c r="K936" s="186" t="s">
        <v>941</v>
      </c>
    </row>
    <row r="937" spans="1:11" x14ac:dyDescent="0.45">
      <c r="A937" s="186" t="s">
        <v>336</v>
      </c>
      <c r="B937" s="186" t="s">
        <v>1019</v>
      </c>
      <c r="C937" s="186" t="s">
        <v>1037</v>
      </c>
      <c r="D937" s="186" t="s">
        <v>1040</v>
      </c>
      <c r="E937" s="186" t="s">
        <v>941</v>
      </c>
      <c r="F937" s="186">
        <v>2025</v>
      </c>
      <c r="G937" s="186" t="s">
        <v>1013</v>
      </c>
      <c r="H937" s="186">
        <v>164.30183580806801</v>
      </c>
      <c r="I937" s="186">
        <v>191.68547510941269</v>
      </c>
      <c r="J937" s="186" t="s">
        <v>965</v>
      </c>
      <c r="K937" s="186" t="s">
        <v>941</v>
      </c>
    </row>
    <row r="938" spans="1:11" x14ac:dyDescent="0.45">
      <c r="A938" s="186" t="s">
        <v>336</v>
      </c>
      <c r="B938" s="186" t="s">
        <v>1019</v>
      </c>
      <c r="C938" s="186" t="s">
        <v>1037</v>
      </c>
      <c r="D938" s="186" t="s">
        <v>1041</v>
      </c>
      <c r="E938" s="186" t="s">
        <v>941</v>
      </c>
      <c r="F938" s="186">
        <v>2025</v>
      </c>
      <c r="G938" s="186" t="s">
        <v>1013</v>
      </c>
      <c r="H938" s="186">
        <v>0.46995651372948899</v>
      </c>
      <c r="I938" s="186">
        <v>0.54828259935107049</v>
      </c>
      <c r="J938" s="186" t="s">
        <v>965</v>
      </c>
      <c r="K938" s="186" t="s">
        <v>941</v>
      </c>
    </row>
    <row r="939" spans="1:11" x14ac:dyDescent="0.45">
      <c r="A939" s="186" t="s">
        <v>336</v>
      </c>
      <c r="B939" s="186" t="s">
        <v>1019</v>
      </c>
      <c r="C939" s="186" t="s">
        <v>1037</v>
      </c>
      <c r="D939" s="186" t="s">
        <v>1038</v>
      </c>
      <c r="E939" s="186" t="s">
        <v>941</v>
      </c>
      <c r="F939" s="186">
        <v>2026</v>
      </c>
      <c r="G939" s="186" t="s">
        <v>1013</v>
      </c>
      <c r="H939" s="186">
        <v>41.175570697967601</v>
      </c>
      <c r="I939" s="186">
        <v>48.038165814295539</v>
      </c>
      <c r="J939" s="186" t="s">
        <v>965</v>
      </c>
      <c r="K939" s="186" t="s">
        <v>941</v>
      </c>
    </row>
    <row r="940" spans="1:11" x14ac:dyDescent="0.45">
      <c r="A940" s="186" t="s">
        <v>336</v>
      </c>
      <c r="B940" s="186" t="s">
        <v>1019</v>
      </c>
      <c r="C940" s="186" t="s">
        <v>1037</v>
      </c>
      <c r="D940" s="186" t="s">
        <v>1039</v>
      </c>
      <c r="E940" s="186" t="s">
        <v>941</v>
      </c>
      <c r="F940" s="186">
        <v>2026</v>
      </c>
      <c r="G940" s="186" t="s">
        <v>1013</v>
      </c>
      <c r="H940" s="186">
        <v>28.9861247558201</v>
      </c>
      <c r="I940" s="186">
        <v>33.817145548456786</v>
      </c>
      <c r="J940" s="186" t="s">
        <v>965</v>
      </c>
      <c r="K940" s="186" t="s">
        <v>941</v>
      </c>
    </row>
    <row r="941" spans="1:11" x14ac:dyDescent="0.45">
      <c r="A941" s="186" t="s">
        <v>336</v>
      </c>
      <c r="B941" s="186" t="s">
        <v>1019</v>
      </c>
      <c r="C941" s="186" t="s">
        <v>1037</v>
      </c>
      <c r="D941" s="186" t="s">
        <v>1040</v>
      </c>
      <c r="E941" s="186" t="s">
        <v>941</v>
      </c>
      <c r="F941" s="186">
        <v>2026</v>
      </c>
      <c r="G941" s="186" t="s">
        <v>1013</v>
      </c>
      <c r="H941" s="186">
        <v>164.48854243966801</v>
      </c>
      <c r="I941" s="186">
        <v>191.90329951294603</v>
      </c>
      <c r="J941" s="186" t="s">
        <v>965</v>
      </c>
      <c r="K941" s="186" t="s">
        <v>941</v>
      </c>
    </row>
    <row r="942" spans="1:11" x14ac:dyDescent="0.45">
      <c r="A942" s="186" t="s">
        <v>336</v>
      </c>
      <c r="B942" s="186" t="s">
        <v>1019</v>
      </c>
      <c r="C942" s="186" t="s">
        <v>1037</v>
      </c>
      <c r="D942" s="186" t="s">
        <v>1041</v>
      </c>
      <c r="E942" s="186" t="s">
        <v>941</v>
      </c>
      <c r="F942" s="186">
        <v>2026</v>
      </c>
      <c r="G942" s="186" t="s">
        <v>1013</v>
      </c>
      <c r="H942" s="186">
        <v>0.46586993534923299</v>
      </c>
      <c r="I942" s="186">
        <v>0.54351492457410522</v>
      </c>
      <c r="J942" s="186" t="s">
        <v>965</v>
      </c>
      <c r="K942" s="186" t="s">
        <v>941</v>
      </c>
    </row>
    <row r="943" spans="1:11" x14ac:dyDescent="0.45">
      <c r="A943" s="186" t="s">
        <v>336</v>
      </c>
      <c r="B943" s="186" t="s">
        <v>1019</v>
      </c>
      <c r="C943" s="186" t="s">
        <v>1037</v>
      </c>
      <c r="D943" s="186" t="s">
        <v>1038</v>
      </c>
      <c r="E943" s="186" t="s">
        <v>941</v>
      </c>
      <c r="F943" s="186">
        <v>2027</v>
      </c>
      <c r="G943" s="186" t="s">
        <v>1013</v>
      </c>
      <c r="H943" s="186">
        <v>41.6185834131878</v>
      </c>
      <c r="I943" s="186">
        <v>48.555013982052436</v>
      </c>
      <c r="J943" s="186" t="s">
        <v>965</v>
      </c>
      <c r="K943" s="186" t="s">
        <v>941</v>
      </c>
    </row>
    <row r="944" spans="1:11" x14ac:dyDescent="0.45">
      <c r="A944" s="186" t="s">
        <v>336</v>
      </c>
      <c r="B944" s="186" t="s">
        <v>1019</v>
      </c>
      <c r="C944" s="186" t="s">
        <v>1037</v>
      </c>
      <c r="D944" s="186" t="s">
        <v>1039</v>
      </c>
      <c r="E944" s="186" t="s">
        <v>941</v>
      </c>
      <c r="F944" s="186">
        <v>2027</v>
      </c>
      <c r="G944" s="186" t="s">
        <v>1013</v>
      </c>
      <c r="H944" s="186">
        <v>29.2509312363722</v>
      </c>
      <c r="I944" s="186">
        <v>34.126086442434236</v>
      </c>
      <c r="J944" s="186" t="s">
        <v>965</v>
      </c>
      <c r="K944" s="186" t="s">
        <v>941</v>
      </c>
    </row>
    <row r="945" spans="1:11" x14ac:dyDescent="0.45">
      <c r="A945" s="186" t="s">
        <v>336</v>
      </c>
      <c r="B945" s="186" t="s">
        <v>1019</v>
      </c>
      <c r="C945" s="186" t="s">
        <v>1037</v>
      </c>
      <c r="D945" s="186" t="s">
        <v>1040</v>
      </c>
      <c r="E945" s="186" t="s">
        <v>941</v>
      </c>
      <c r="F945" s="186">
        <v>2027</v>
      </c>
      <c r="G945" s="186" t="s">
        <v>1013</v>
      </c>
      <c r="H945" s="186">
        <v>164.67524907126801</v>
      </c>
      <c r="I945" s="186">
        <v>192.12112391647935</v>
      </c>
      <c r="J945" s="186" t="s">
        <v>965</v>
      </c>
      <c r="K945" s="186" t="s">
        <v>941</v>
      </c>
    </row>
    <row r="946" spans="1:11" x14ac:dyDescent="0.45">
      <c r="A946" s="186" t="s">
        <v>336</v>
      </c>
      <c r="B946" s="186" t="s">
        <v>1019</v>
      </c>
      <c r="C946" s="186" t="s">
        <v>1037</v>
      </c>
      <c r="D946" s="186" t="s">
        <v>1041</v>
      </c>
      <c r="E946" s="186" t="s">
        <v>941</v>
      </c>
      <c r="F946" s="186">
        <v>2027</v>
      </c>
      <c r="G946" s="186" t="s">
        <v>1013</v>
      </c>
      <c r="H946" s="186">
        <v>0.46178335696897599</v>
      </c>
      <c r="I946" s="186">
        <v>0.53874724979713873</v>
      </c>
      <c r="J946" s="186" t="s">
        <v>965</v>
      </c>
      <c r="K946" s="186" t="s">
        <v>941</v>
      </c>
    </row>
    <row r="947" spans="1:11" x14ac:dyDescent="0.45">
      <c r="A947" s="186" t="s">
        <v>336</v>
      </c>
      <c r="B947" s="186" t="s">
        <v>1019</v>
      </c>
      <c r="C947" s="186" t="s">
        <v>1037</v>
      </c>
      <c r="D947" s="186" t="s">
        <v>1038</v>
      </c>
      <c r="E947" s="186" t="s">
        <v>941</v>
      </c>
      <c r="F947" s="186">
        <v>2028</v>
      </c>
      <c r="G947" s="186" t="s">
        <v>1013</v>
      </c>
      <c r="H947" s="186">
        <v>42.061596128407999</v>
      </c>
      <c r="I947" s="186">
        <v>49.071862149809334</v>
      </c>
      <c r="J947" s="186" t="s">
        <v>965</v>
      </c>
      <c r="K947" s="186" t="s">
        <v>941</v>
      </c>
    </row>
    <row r="948" spans="1:11" x14ac:dyDescent="0.45">
      <c r="A948" s="186" t="s">
        <v>336</v>
      </c>
      <c r="B948" s="186" t="s">
        <v>1019</v>
      </c>
      <c r="C948" s="186" t="s">
        <v>1037</v>
      </c>
      <c r="D948" s="186" t="s">
        <v>1039</v>
      </c>
      <c r="E948" s="186" t="s">
        <v>941</v>
      </c>
      <c r="F948" s="186">
        <v>2028</v>
      </c>
      <c r="G948" s="186" t="s">
        <v>1013</v>
      </c>
      <c r="H948" s="186">
        <v>29.515737716924299</v>
      </c>
      <c r="I948" s="186">
        <v>34.435027336411686</v>
      </c>
      <c r="J948" s="186" t="s">
        <v>965</v>
      </c>
      <c r="K948" s="186" t="s">
        <v>941</v>
      </c>
    </row>
    <row r="949" spans="1:11" x14ac:dyDescent="0.45">
      <c r="A949" s="186" t="s">
        <v>336</v>
      </c>
      <c r="B949" s="186" t="s">
        <v>1019</v>
      </c>
      <c r="C949" s="186" t="s">
        <v>1037</v>
      </c>
      <c r="D949" s="186" t="s">
        <v>1040</v>
      </c>
      <c r="E949" s="186" t="s">
        <v>941</v>
      </c>
      <c r="F949" s="186">
        <v>2028</v>
      </c>
      <c r="G949" s="186" t="s">
        <v>1013</v>
      </c>
      <c r="H949" s="186">
        <v>164.86195570286799</v>
      </c>
      <c r="I949" s="186">
        <v>192.33894832001266</v>
      </c>
      <c r="J949" s="186" t="s">
        <v>965</v>
      </c>
      <c r="K949" s="186" t="s">
        <v>941</v>
      </c>
    </row>
    <row r="950" spans="1:11" x14ac:dyDescent="0.45">
      <c r="A950" s="186" t="s">
        <v>336</v>
      </c>
      <c r="B950" s="186" t="s">
        <v>1019</v>
      </c>
      <c r="C950" s="186" t="s">
        <v>1037</v>
      </c>
      <c r="D950" s="186" t="s">
        <v>1041</v>
      </c>
      <c r="E950" s="186" t="s">
        <v>941</v>
      </c>
      <c r="F950" s="186">
        <v>2028</v>
      </c>
      <c r="G950" s="186" t="s">
        <v>1013</v>
      </c>
      <c r="H950" s="186">
        <v>0.45769677858871999</v>
      </c>
      <c r="I950" s="186">
        <v>0.53397957502017335</v>
      </c>
      <c r="J950" s="186" t="s">
        <v>965</v>
      </c>
      <c r="K950" s="186" t="s">
        <v>941</v>
      </c>
    </row>
    <row r="951" spans="1:11" x14ac:dyDescent="0.45">
      <c r="A951" s="186" t="s">
        <v>336</v>
      </c>
      <c r="B951" s="186" t="s">
        <v>1019</v>
      </c>
      <c r="C951" s="186" t="s">
        <v>1037</v>
      </c>
      <c r="D951" s="186" t="s">
        <v>1038</v>
      </c>
      <c r="E951" s="186" t="s">
        <v>941</v>
      </c>
      <c r="F951" s="186">
        <v>2029</v>
      </c>
      <c r="G951" s="186" t="s">
        <v>1013</v>
      </c>
      <c r="H951" s="186">
        <v>42.504608843628198</v>
      </c>
      <c r="I951" s="186">
        <v>49.588710317566232</v>
      </c>
      <c r="J951" s="186" t="s">
        <v>965</v>
      </c>
      <c r="K951" s="186" t="s">
        <v>941</v>
      </c>
    </row>
    <row r="952" spans="1:11" x14ac:dyDescent="0.45">
      <c r="A952" s="186" t="s">
        <v>336</v>
      </c>
      <c r="B952" s="186" t="s">
        <v>1019</v>
      </c>
      <c r="C952" s="186" t="s">
        <v>1037</v>
      </c>
      <c r="D952" s="186" t="s">
        <v>1039</v>
      </c>
      <c r="E952" s="186" t="s">
        <v>941</v>
      </c>
      <c r="F952" s="186">
        <v>2029</v>
      </c>
      <c r="G952" s="186" t="s">
        <v>1013</v>
      </c>
      <c r="H952" s="186">
        <v>29.780544197476399</v>
      </c>
      <c r="I952" s="186">
        <v>34.743968230389136</v>
      </c>
      <c r="J952" s="186" t="s">
        <v>965</v>
      </c>
      <c r="K952" s="186" t="s">
        <v>941</v>
      </c>
    </row>
    <row r="953" spans="1:11" x14ac:dyDescent="0.45">
      <c r="A953" s="186" t="s">
        <v>336</v>
      </c>
      <c r="B953" s="186" t="s">
        <v>1019</v>
      </c>
      <c r="C953" s="186" t="s">
        <v>1037</v>
      </c>
      <c r="D953" s="186" t="s">
        <v>1040</v>
      </c>
      <c r="E953" s="186" t="s">
        <v>941</v>
      </c>
      <c r="F953" s="186">
        <v>2029</v>
      </c>
      <c r="G953" s="186" t="s">
        <v>1013</v>
      </c>
      <c r="H953" s="186">
        <v>165.04866233446799</v>
      </c>
      <c r="I953" s="186">
        <v>192.556772723546</v>
      </c>
      <c r="J953" s="186" t="s">
        <v>965</v>
      </c>
      <c r="K953" s="186" t="s">
        <v>941</v>
      </c>
    </row>
    <row r="954" spans="1:11" x14ac:dyDescent="0.45">
      <c r="A954" s="186" t="s">
        <v>336</v>
      </c>
      <c r="B954" s="186" t="s">
        <v>1019</v>
      </c>
      <c r="C954" s="186" t="s">
        <v>1037</v>
      </c>
      <c r="D954" s="186" t="s">
        <v>1041</v>
      </c>
      <c r="E954" s="186" t="s">
        <v>941</v>
      </c>
      <c r="F954" s="186">
        <v>2029</v>
      </c>
      <c r="G954" s="186" t="s">
        <v>1013</v>
      </c>
      <c r="H954" s="186">
        <v>0.45361020020846299</v>
      </c>
      <c r="I954" s="186">
        <v>0.52921190024320686</v>
      </c>
      <c r="J954" s="186" t="s">
        <v>965</v>
      </c>
      <c r="K954" s="186" t="s">
        <v>941</v>
      </c>
    </row>
    <row r="955" spans="1:11" x14ac:dyDescent="0.45">
      <c r="A955" s="186" t="s">
        <v>336</v>
      </c>
      <c r="B955" s="186" t="s">
        <v>1019</v>
      </c>
      <c r="C955" s="186" t="s">
        <v>1037</v>
      </c>
      <c r="D955" s="186" t="s">
        <v>1038</v>
      </c>
      <c r="E955" s="186" t="s">
        <v>941</v>
      </c>
      <c r="F955" s="186">
        <v>2030</v>
      </c>
      <c r="G955" s="186" t="s">
        <v>1013</v>
      </c>
      <c r="H955" s="186">
        <v>42.947621558848397</v>
      </c>
      <c r="I955" s="186">
        <v>50.10555848532313</v>
      </c>
      <c r="J955" s="186" t="s">
        <v>965</v>
      </c>
      <c r="K955" s="186" t="s">
        <v>941</v>
      </c>
    </row>
    <row r="956" spans="1:11" x14ac:dyDescent="0.45">
      <c r="A956" s="186" t="s">
        <v>336</v>
      </c>
      <c r="B956" s="186" t="s">
        <v>1019</v>
      </c>
      <c r="C956" s="186" t="s">
        <v>1037</v>
      </c>
      <c r="D956" s="186" t="s">
        <v>1039</v>
      </c>
      <c r="E956" s="186" t="s">
        <v>941</v>
      </c>
      <c r="F956" s="186">
        <v>2030</v>
      </c>
      <c r="G956" s="186" t="s">
        <v>1013</v>
      </c>
      <c r="H956" s="186">
        <v>30.045350678028498</v>
      </c>
      <c r="I956" s="186">
        <v>35.052909124366586</v>
      </c>
      <c r="J956" s="186" t="s">
        <v>965</v>
      </c>
      <c r="K956" s="186" t="s">
        <v>941</v>
      </c>
    </row>
    <row r="957" spans="1:11" x14ac:dyDescent="0.45">
      <c r="A957" s="186" t="s">
        <v>336</v>
      </c>
      <c r="B957" s="186" t="s">
        <v>1019</v>
      </c>
      <c r="C957" s="186" t="s">
        <v>1037</v>
      </c>
      <c r="D957" s="186" t="s">
        <v>1040</v>
      </c>
      <c r="E957" s="186" t="s">
        <v>941</v>
      </c>
      <c r="F957" s="186">
        <v>2030</v>
      </c>
      <c r="G957" s="186" t="s">
        <v>1013</v>
      </c>
      <c r="H957" s="186">
        <v>165.23536896606899</v>
      </c>
      <c r="I957" s="186">
        <v>192.77459712708051</v>
      </c>
      <c r="J957" s="186" t="s">
        <v>965</v>
      </c>
      <c r="K957" s="186" t="s">
        <v>941</v>
      </c>
    </row>
    <row r="958" spans="1:11" x14ac:dyDescent="0.45">
      <c r="A958" s="186" t="s">
        <v>336</v>
      </c>
      <c r="B958" s="186" t="s">
        <v>1019</v>
      </c>
      <c r="C958" s="186" t="s">
        <v>1037</v>
      </c>
      <c r="D958" s="186" t="s">
        <v>1041</v>
      </c>
      <c r="E958" s="186" t="s">
        <v>941</v>
      </c>
      <c r="F958" s="186">
        <v>2030</v>
      </c>
      <c r="G958" s="186" t="s">
        <v>1013</v>
      </c>
      <c r="H958" s="186">
        <v>0.44952362182820699</v>
      </c>
      <c r="I958" s="186">
        <v>0.52444422546624148</v>
      </c>
      <c r="J958" s="186" t="s">
        <v>965</v>
      </c>
      <c r="K958" s="186" t="s">
        <v>941</v>
      </c>
    </row>
    <row r="959" spans="1:11" x14ac:dyDescent="0.45">
      <c r="A959" s="186" t="s">
        <v>336</v>
      </c>
      <c r="B959" s="186" t="s">
        <v>1019</v>
      </c>
      <c r="C959" s="186" t="s">
        <v>1037</v>
      </c>
      <c r="D959" s="186" t="s">
        <v>1038</v>
      </c>
      <c r="E959" s="186" t="s">
        <v>941</v>
      </c>
      <c r="F959" s="186">
        <v>2031</v>
      </c>
      <c r="G959" s="186" t="s">
        <v>1013</v>
      </c>
      <c r="H959" s="186">
        <v>43.341410639044199</v>
      </c>
      <c r="I959" s="186">
        <v>50.564979078884903</v>
      </c>
      <c r="J959" s="186" t="s">
        <v>965</v>
      </c>
      <c r="K959" s="186" t="s">
        <v>941</v>
      </c>
    </row>
    <row r="960" spans="1:11" x14ac:dyDescent="0.45">
      <c r="A960" s="186" t="s">
        <v>336</v>
      </c>
      <c r="B960" s="186" t="s">
        <v>1019</v>
      </c>
      <c r="C960" s="186" t="s">
        <v>1037</v>
      </c>
      <c r="D960" s="186" t="s">
        <v>1039</v>
      </c>
      <c r="E960" s="186" t="s">
        <v>941</v>
      </c>
      <c r="F960" s="186">
        <v>2031</v>
      </c>
      <c r="G960" s="186" t="s">
        <v>1013</v>
      </c>
      <c r="H960" s="186">
        <v>30.289787429307399</v>
      </c>
      <c r="I960" s="186">
        <v>35.338085334191966</v>
      </c>
      <c r="J960" s="186" t="s">
        <v>965</v>
      </c>
      <c r="K960" s="186" t="s">
        <v>941</v>
      </c>
    </row>
    <row r="961" spans="1:11" x14ac:dyDescent="0.45">
      <c r="A961" s="186" t="s">
        <v>336</v>
      </c>
      <c r="B961" s="186" t="s">
        <v>1019</v>
      </c>
      <c r="C961" s="186" t="s">
        <v>1037</v>
      </c>
      <c r="D961" s="186" t="s">
        <v>1040</v>
      </c>
      <c r="E961" s="186" t="s">
        <v>941</v>
      </c>
      <c r="F961" s="186">
        <v>2031</v>
      </c>
      <c r="G961" s="186" t="s">
        <v>1013</v>
      </c>
      <c r="H961" s="186">
        <v>164.48854243966801</v>
      </c>
      <c r="I961" s="186">
        <v>191.90329951294603</v>
      </c>
      <c r="J961" s="186" t="s">
        <v>965</v>
      </c>
      <c r="K961" s="186" t="s">
        <v>941</v>
      </c>
    </row>
    <row r="962" spans="1:11" x14ac:dyDescent="0.45">
      <c r="A962" s="186" t="s">
        <v>336</v>
      </c>
      <c r="B962" s="186" t="s">
        <v>1019</v>
      </c>
      <c r="C962" s="186" t="s">
        <v>1037</v>
      </c>
      <c r="D962" s="186" t="s">
        <v>1041</v>
      </c>
      <c r="E962" s="186" t="s">
        <v>941</v>
      </c>
      <c r="F962" s="186">
        <v>2031</v>
      </c>
      <c r="G962" s="186" t="s">
        <v>1013</v>
      </c>
      <c r="H962" s="186">
        <v>0.44952362182820699</v>
      </c>
      <c r="I962" s="186">
        <v>0.52444422546624148</v>
      </c>
      <c r="J962" s="186" t="s">
        <v>965</v>
      </c>
      <c r="K962" s="186" t="s">
        <v>941</v>
      </c>
    </row>
    <row r="963" spans="1:11" x14ac:dyDescent="0.45">
      <c r="A963" s="186" t="s">
        <v>336</v>
      </c>
      <c r="B963" s="186" t="s">
        <v>1019</v>
      </c>
      <c r="C963" s="186" t="s">
        <v>1037</v>
      </c>
      <c r="D963" s="186" t="s">
        <v>1038</v>
      </c>
      <c r="E963" s="186" t="s">
        <v>941</v>
      </c>
      <c r="F963" s="186">
        <v>2032</v>
      </c>
      <c r="G963" s="186" t="s">
        <v>1013</v>
      </c>
      <c r="H963" s="186">
        <v>43.735199719239901</v>
      </c>
      <c r="I963" s="186">
        <v>51.024399672446556</v>
      </c>
      <c r="J963" s="186" t="s">
        <v>965</v>
      </c>
      <c r="K963" s="186" t="s">
        <v>941</v>
      </c>
    </row>
    <row r="964" spans="1:11" x14ac:dyDescent="0.45">
      <c r="A964" s="186" t="s">
        <v>336</v>
      </c>
      <c r="B964" s="186" t="s">
        <v>1019</v>
      </c>
      <c r="C964" s="186" t="s">
        <v>1037</v>
      </c>
      <c r="D964" s="186" t="s">
        <v>1039</v>
      </c>
      <c r="E964" s="186" t="s">
        <v>941</v>
      </c>
      <c r="F964" s="186">
        <v>2032</v>
      </c>
      <c r="G964" s="186" t="s">
        <v>1013</v>
      </c>
      <c r="H964" s="186">
        <v>30.5342241805863</v>
      </c>
      <c r="I964" s="186">
        <v>35.623261544017353</v>
      </c>
      <c r="J964" s="186" t="s">
        <v>965</v>
      </c>
      <c r="K964" s="186" t="s">
        <v>941</v>
      </c>
    </row>
    <row r="965" spans="1:11" x14ac:dyDescent="0.45">
      <c r="A965" s="186" t="s">
        <v>336</v>
      </c>
      <c r="B965" s="186" t="s">
        <v>1019</v>
      </c>
      <c r="C965" s="186" t="s">
        <v>1037</v>
      </c>
      <c r="D965" s="186" t="s">
        <v>1040</v>
      </c>
      <c r="E965" s="186" t="s">
        <v>941</v>
      </c>
      <c r="F965" s="186">
        <v>2032</v>
      </c>
      <c r="G965" s="186" t="s">
        <v>1013</v>
      </c>
      <c r="H965" s="186">
        <v>163.741715913268</v>
      </c>
      <c r="I965" s="186">
        <v>191.03200189881267</v>
      </c>
      <c r="J965" s="186" t="s">
        <v>965</v>
      </c>
      <c r="K965" s="186" t="s">
        <v>941</v>
      </c>
    </row>
    <row r="966" spans="1:11" x14ac:dyDescent="0.45">
      <c r="A966" s="186" t="s">
        <v>336</v>
      </c>
      <c r="B966" s="186" t="s">
        <v>1019</v>
      </c>
      <c r="C966" s="186" t="s">
        <v>1037</v>
      </c>
      <c r="D966" s="186" t="s">
        <v>1041</v>
      </c>
      <c r="E966" s="186" t="s">
        <v>941</v>
      </c>
      <c r="F966" s="186">
        <v>2032</v>
      </c>
      <c r="G966" s="186" t="s">
        <v>1013</v>
      </c>
      <c r="H966" s="186">
        <v>0.44952362182820699</v>
      </c>
      <c r="I966" s="186">
        <v>0.52444422546624148</v>
      </c>
      <c r="J966" s="186" t="s">
        <v>965</v>
      </c>
      <c r="K966" s="186" t="s">
        <v>941</v>
      </c>
    </row>
    <row r="967" spans="1:11" x14ac:dyDescent="0.45">
      <c r="A967" s="186" t="s">
        <v>336</v>
      </c>
      <c r="B967" s="186" t="s">
        <v>1019</v>
      </c>
      <c r="C967" s="186" t="s">
        <v>1037</v>
      </c>
      <c r="D967" s="186" t="s">
        <v>1038</v>
      </c>
      <c r="E967" s="186" t="s">
        <v>941</v>
      </c>
      <c r="F967" s="186">
        <v>2033</v>
      </c>
      <c r="G967" s="186" t="s">
        <v>1013</v>
      </c>
      <c r="H967" s="186">
        <v>44.128988799435703</v>
      </c>
      <c r="I967" s="186">
        <v>51.483820266008323</v>
      </c>
      <c r="J967" s="186" t="s">
        <v>965</v>
      </c>
      <c r="K967" s="186" t="s">
        <v>941</v>
      </c>
    </row>
    <row r="968" spans="1:11" x14ac:dyDescent="0.45">
      <c r="A968" s="186" t="s">
        <v>336</v>
      </c>
      <c r="B968" s="186" t="s">
        <v>1019</v>
      </c>
      <c r="C968" s="186" t="s">
        <v>1037</v>
      </c>
      <c r="D968" s="186" t="s">
        <v>1039</v>
      </c>
      <c r="E968" s="186" t="s">
        <v>941</v>
      </c>
      <c r="F968" s="186">
        <v>2033</v>
      </c>
      <c r="G968" s="186" t="s">
        <v>1013</v>
      </c>
      <c r="H968" s="186">
        <v>30.7786609318652</v>
      </c>
      <c r="I968" s="186">
        <v>35.908437753842733</v>
      </c>
      <c r="J968" s="186" t="s">
        <v>965</v>
      </c>
      <c r="K968" s="186" t="s">
        <v>941</v>
      </c>
    </row>
    <row r="969" spans="1:11" x14ac:dyDescent="0.45">
      <c r="A969" s="186" t="s">
        <v>336</v>
      </c>
      <c r="B969" s="186" t="s">
        <v>1019</v>
      </c>
      <c r="C969" s="186" t="s">
        <v>1037</v>
      </c>
      <c r="D969" s="186" t="s">
        <v>1040</v>
      </c>
      <c r="E969" s="186" t="s">
        <v>941</v>
      </c>
      <c r="F969" s="186">
        <v>2033</v>
      </c>
      <c r="G969" s="186" t="s">
        <v>1013</v>
      </c>
      <c r="H969" s="186">
        <v>162.99488938686801</v>
      </c>
      <c r="I969" s="186">
        <v>190.16070428467935</v>
      </c>
      <c r="J969" s="186" t="s">
        <v>965</v>
      </c>
      <c r="K969" s="186" t="s">
        <v>941</v>
      </c>
    </row>
    <row r="970" spans="1:11" x14ac:dyDescent="0.45">
      <c r="A970" s="186" t="s">
        <v>336</v>
      </c>
      <c r="B970" s="186" t="s">
        <v>1019</v>
      </c>
      <c r="C970" s="186" t="s">
        <v>1037</v>
      </c>
      <c r="D970" s="186" t="s">
        <v>1041</v>
      </c>
      <c r="E970" s="186" t="s">
        <v>941</v>
      </c>
      <c r="F970" s="186">
        <v>2033</v>
      </c>
      <c r="G970" s="186" t="s">
        <v>1013</v>
      </c>
      <c r="H970" s="186">
        <v>0.44952362182820699</v>
      </c>
      <c r="I970" s="186">
        <v>0.52444422546624148</v>
      </c>
      <c r="J970" s="186" t="s">
        <v>965</v>
      </c>
      <c r="K970" s="186" t="s">
        <v>941</v>
      </c>
    </row>
    <row r="971" spans="1:11" x14ac:dyDescent="0.45">
      <c r="A971" s="186" t="s">
        <v>336</v>
      </c>
      <c r="B971" s="186" t="s">
        <v>1019</v>
      </c>
      <c r="C971" s="186" t="s">
        <v>1037</v>
      </c>
      <c r="D971" s="186" t="s">
        <v>1038</v>
      </c>
      <c r="E971" s="186" t="s">
        <v>941</v>
      </c>
      <c r="F971" s="186">
        <v>2034</v>
      </c>
      <c r="G971" s="186" t="s">
        <v>1013</v>
      </c>
      <c r="H971" s="186">
        <v>44.522777879631398</v>
      </c>
      <c r="I971" s="186">
        <v>51.943240859569968</v>
      </c>
      <c r="J971" s="186" t="s">
        <v>965</v>
      </c>
      <c r="K971" s="186" t="s">
        <v>941</v>
      </c>
    </row>
    <row r="972" spans="1:11" x14ac:dyDescent="0.45">
      <c r="A972" s="186" t="s">
        <v>336</v>
      </c>
      <c r="B972" s="186" t="s">
        <v>1019</v>
      </c>
      <c r="C972" s="186" t="s">
        <v>1037</v>
      </c>
      <c r="D972" s="186" t="s">
        <v>1039</v>
      </c>
      <c r="E972" s="186" t="s">
        <v>941</v>
      </c>
      <c r="F972" s="186">
        <v>2034</v>
      </c>
      <c r="G972" s="186" t="s">
        <v>1013</v>
      </c>
      <c r="H972" s="186">
        <v>31.023097683144002</v>
      </c>
      <c r="I972" s="186">
        <v>36.193613963668007</v>
      </c>
      <c r="J972" s="186" t="s">
        <v>965</v>
      </c>
      <c r="K972" s="186" t="s">
        <v>941</v>
      </c>
    </row>
    <row r="973" spans="1:11" x14ac:dyDescent="0.45">
      <c r="A973" s="186" t="s">
        <v>336</v>
      </c>
      <c r="B973" s="186" t="s">
        <v>1019</v>
      </c>
      <c r="C973" s="186" t="s">
        <v>1037</v>
      </c>
      <c r="D973" s="186" t="s">
        <v>1040</v>
      </c>
      <c r="E973" s="186" t="s">
        <v>941</v>
      </c>
      <c r="F973" s="186">
        <v>2034</v>
      </c>
      <c r="G973" s="186" t="s">
        <v>1013</v>
      </c>
      <c r="H973" s="186">
        <v>162.248062860467</v>
      </c>
      <c r="I973" s="186">
        <v>189.28940667054485</v>
      </c>
      <c r="J973" s="186" t="s">
        <v>965</v>
      </c>
      <c r="K973" s="186" t="s">
        <v>941</v>
      </c>
    </row>
    <row r="974" spans="1:11" x14ac:dyDescent="0.45">
      <c r="A974" s="186" t="s">
        <v>336</v>
      </c>
      <c r="B974" s="186" t="s">
        <v>1019</v>
      </c>
      <c r="C974" s="186" t="s">
        <v>1037</v>
      </c>
      <c r="D974" s="186" t="s">
        <v>1041</v>
      </c>
      <c r="E974" s="186" t="s">
        <v>941</v>
      </c>
      <c r="F974" s="186">
        <v>2034</v>
      </c>
      <c r="G974" s="186" t="s">
        <v>1013</v>
      </c>
      <c r="H974" s="186">
        <v>0.44952362182820699</v>
      </c>
      <c r="I974" s="186">
        <v>0.52444422546624148</v>
      </c>
      <c r="J974" s="186" t="s">
        <v>965</v>
      </c>
      <c r="K974" s="186" t="s">
        <v>941</v>
      </c>
    </row>
    <row r="975" spans="1:11" x14ac:dyDescent="0.45">
      <c r="A975" s="186" t="s">
        <v>336</v>
      </c>
      <c r="B975" s="186" t="s">
        <v>1019</v>
      </c>
      <c r="C975" s="186" t="s">
        <v>1037</v>
      </c>
      <c r="D975" s="186" t="s">
        <v>1038</v>
      </c>
      <c r="E975" s="186" t="s">
        <v>941</v>
      </c>
      <c r="F975" s="186">
        <v>2035</v>
      </c>
      <c r="G975" s="186" t="s">
        <v>1013</v>
      </c>
      <c r="H975" s="186">
        <v>44.9165669598272</v>
      </c>
      <c r="I975" s="186">
        <v>52.402661453131735</v>
      </c>
      <c r="J975" s="186" t="s">
        <v>965</v>
      </c>
      <c r="K975" s="186" t="s">
        <v>941</v>
      </c>
    </row>
    <row r="976" spans="1:11" x14ac:dyDescent="0.45">
      <c r="A976" s="186" t="s">
        <v>336</v>
      </c>
      <c r="B976" s="186" t="s">
        <v>1019</v>
      </c>
      <c r="C976" s="186" t="s">
        <v>1037</v>
      </c>
      <c r="D976" s="186" t="s">
        <v>1039</v>
      </c>
      <c r="E976" s="186" t="s">
        <v>941</v>
      </c>
      <c r="F976" s="186">
        <v>2035</v>
      </c>
      <c r="G976" s="186" t="s">
        <v>1013</v>
      </c>
      <c r="H976" s="186">
        <v>31.267534434422899</v>
      </c>
      <c r="I976" s="186">
        <v>36.478790173493387</v>
      </c>
      <c r="J976" s="186" t="s">
        <v>965</v>
      </c>
      <c r="K976" s="186" t="s">
        <v>941</v>
      </c>
    </row>
    <row r="977" spans="1:11" x14ac:dyDescent="0.45">
      <c r="A977" s="186" t="s">
        <v>336</v>
      </c>
      <c r="B977" s="186" t="s">
        <v>1019</v>
      </c>
      <c r="C977" s="186" t="s">
        <v>1037</v>
      </c>
      <c r="D977" s="186" t="s">
        <v>1040</v>
      </c>
      <c r="E977" s="186" t="s">
        <v>941</v>
      </c>
      <c r="F977" s="186">
        <v>2035</v>
      </c>
      <c r="G977" s="186" t="s">
        <v>1013</v>
      </c>
      <c r="H977" s="186">
        <v>161.50123633406699</v>
      </c>
      <c r="I977" s="186">
        <v>188.41810905641151</v>
      </c>
      <c r="J977" s="186" t="s">
        <v>965</v>
      </c>
      <c r="K977" s="186" t="s">
        <v>941</v>
      </c>
    </row>
    <row r="978" spans="1:11" x14ac:dyDescent="0.45">
      <c r="A978" s="186" t="s">
        <v>336</v>
      </c>
      <c r="B978" s="186" t="s">
        <v>1019</v>
      </c>
      <c r="C978" s="186" t="s">
        <v>1037</v>
      </c>
      <c r="D978" s="186" t="s">
        <v>1041</v>
      </c>
      <c r="E978" s="186" t="s">
        <v>941</v>
      </c>
      <c r="F978" s="186">
        <v>2035</v>
      </c>
      <c r="G978" s="186" t="s">
        <v>1013</v>
      </c>
      <c r="H978" s="186">
        <v>0.44952362182820699</v>
      </c>
      <c r="I978" s="186">
        <v>0.52444422546624148</v>
      </c>
      <c r="J978" s="186" t="s">
        <v>965</v>
      </c>
      <c r="K978" s="186" t="s">
        <v>941</v>
      </c>
    </row>
    <row r="979" spans="1:11" x14ac:dyDescent="0.45">
      <c r="A979" s="186" t="s">
        <v>336</v>
      </c>
      <c r="B979" s="186" t="s">
        <v>1019</v>
      </c>
      <c r="C979" s="186" t="s">
        <v>1037</v>
      </c>
      <c r="D979" s="186" t="s">
        <v>1038</v>
      </c>
      <c r="E979" s="186" t="s">
        <v>941</v>
      </c>
      <c r="F979" s="186">
        <v>2036</v>
      </c>
      <c r="G979" s="186" t="s">
        <v>1013</v>
      </c>
      <c r="H979" s="186">
        <v>45.211908769974002</v>
      </c>
      <c r="I979" s="186">
        <v>52.747226898303005</v>
      </c>
      <c r="J979" s="186" t="s">
        <v>965</v>
      </c>
      <c r="K979" s="186" t="s">
        <v>941</v>
      </c>
    </row>
    <row r="980" spans="1:11" x14ac:dyDescent="0.45">
      <c r="A980" s="186" t="s">
        <v>336</v>
      </c>
      <c r="B980" s="186" t="s">
        <v>1019</v>
      </c>
      <c r="C980" s="186" t="s">
        <v>1037</v>
      </c>
      <c r="D980" s="186" t="s">
        <v>1039</v>
      </c>
      <c r="E980" s="186" t="s">
        <v>941</v>
      </c>
      <c r="F980" s="186">
        <v>2036</v>
      </c>
      <c r="G980" s="186" t="s">
        <v>1013</v>
      </c>
      <c r="H980" s="186">
        <v>31.5119711857018</v>
      </c>
      <c r="I980" s="186">
        <v>36.763966383318767</v>
      </c>
      <c r="J980" s="186" t="s">
        <v>965</v>
      </c>
      <c r="K980" s="186" t="s">
        <v>941</v>
      </c>
    </row>
    <row r="981" spans="1:11" x14ac:dyDescent="0.45">
      <c r="A981" s="186" t="s">
        <v>336</v>
      </c>
      <c r="B981" s="186" t="s">
        <v>1019</v>
      </c>
      <c r="C981" s="186" t="s">
        <v>1037</v>
      </c>
      <c r="D981" s="186" t="s">
        <v>1040</v>
      </c>
      <c r="E981" s="186" t="s">
        <v>941</v>
      </c>
      <c r="F981" s="186">
        <v>2036</v>
      </c>
      <c r="G981" s="186" t="s">
        <v>1013</v>
      </c>
      <c r="H981" s="186">
        <v>161.87464959726699</v>
      </c>
      <c r="I981" s="186">
        <v>188.85375786347817</v>
      </c>
      <c r="J981" s="186" t="s">
        <v>965</v>
      </c>
      <c r="K981" s="186" t="s">
        <v>941</v>
      </c>
    </row>
    <row r="982" spans="1:11" x14ac:dyDescent="0.45">
      <c r="A982" s="186" t="s">
        <v>336</v>
      </c>
      <c r="B982" s="186" t="s">
        <v>1019</v>
      </c>
      <c r="C982" s="186" t="s">
        <v>1037</v>
      </c>
      <c r="D982" s="186" t="s">
        <v>1041</v>
      </c>
      <c r="E982" s="186" t="s">
        <v>941</v>
      </c>
      <c r="F982" s="186">
        <v>2036</v>
      </c>
      <c r="G982" s="186" t="s">
        <v>1013</v>
      </c>
      <c r="H982" s="186">
        <v>0.44952362182820699</v>
      </c>
      <c r="I982" s="186">
        <v>0.52444422546624148</v>
      </c>
      <c r="J982" s="186" t="s">
        <v>965</v>
      </c>
      <c r="K982" s="186" t="s">
        <v>941</v>
      </c>
    </row>
    <row r="983" spans="1:11" x14ac:dyDescent="0.45">
      <c r="A983" s="186" t="s">
        <v>336</v>
      </c>
      <c r="B983" s="186" t="s">
        <v>1019</v>
      </c>
      <c r="C983" s="186" t="s">
        <v>1037</v>
      </c>
      <c r="D983" s="186" t="s">
        <v>1038</v>
      </c>
      <c r="E983" s="186" t="s">
        <v>941</v>
      </c>
      <c r="F983" s="186">
        <v>2037</v>
      </c>
      <c r="G983" s="186" t="s">
        <v>1013</v>
      </c>
      <c r="H983" s="186">
        <v>45.507250580120797</v>
      </c>
      <c r="I983" s="186">
        <v>53.091792343474268</v>
      </c>
      <c r="J983" s="186" t="s">
        <v>965</v>
      </c>
      <c r="K983" s="186" t="s">
        <v>941</v>
      </c>
    </row>
    <row r="984" spans="1:11" x14ac:dyDescent="0.45">
      <c r="A984" s="186" t="s">
        <v>336</v>
      </c>
      <c r="B984" s="186" t="s">
        <v>1019</v>
      </c>
      <c r="C984" s="186" t="s">
        <v>1037</v>
      </c>
      <c r="D984" s="186" t="s">
        <v>1039</v>
      </c>
      <c r="E984" s="186" t="s">
        <v>941</v>
      </c>
      <c r="F984" s="186">
        <v>2037</v>
      </c>
      <c r="G984" s="186" t="s">
        <v>1013</v>
      </c>
      <c r="H984" s="186">
        <v>31.756407936980601</v>
      </c>
      <c r="I984" s="186">
        <v>37.049142593144033</v>
      </c>
      <c r="J984" s="186" t="s">
        <v>965</v>
      </c>
      <c r="K984" s="186" t="s">
        <v>941</v>
      </c>
    </row>
    <row r="985" spans="1:11" x14ac:dyDescent="0.45">
      <c r="A985" s="186" t="s">
        <v>336</v>
      </c>
      <c r="B985" s="186" t="s">
        <v>1019</v>
      </c>
      <c r="C985" s="186" t="s">
        <v>1037</v>
      </c>
      <c r="D985" s="186" t="s">
        <v>1040</v>
      </c>
      <c r="E985" s="186" t="s">
        <v>941</v>
      </c>
      <c r="F985" s="186">
        <v>2037</v>
      </c>
      <c r="G985" s="186" t="s">
        <v>1013</v>
      </c>
      <c r="H985" s="186">
        <v>162.248062860467</v>
      </c>
      <c r="I985" s="186">
        <v>189.28940667054485</v>
      </c>
      <c r="J985" s="186" t="s">
        <v>965</v>
      </c>
      <c r="K985" s="186" t="s">
        <v>941</v>
      </c>
    </row>
    <row r="986" spans="1:11" x14ac:dyDescent="0.45">
      <c r="A986" s="186" t="s">
        <v>336</v>
      </c>
      <c r="B986" s="186" t="s">
        <v>1019</v>
      </c>
      <c r="C986" s="186" t="s">
        <v>1037</v>
      </c>
      <c r="D986" s="186" t="s">
        <v>1041</v>
      </c>
      <c r="E986" s="186" t="s">
        <v>941</v>
      </c>
      <c r="F986" s="186">
        <v>2037</v>
      </c>
      <c r="G986" s="186" t="s">
        <v>1013</v>
      </c>
      <c r="H986" s="186">
        <v>0.44952362182820699</v>
      </c>
      <c r="I986" s="186">
        <v>0.52444422546624148</v>
      </c>
      <c r="J986" s="186" t="s">
        <v>965</v>
      </c>
      <c r="K986" s="186" t="s">
        <v>941</v>
      </c>
    </row>
    <row r="987" spans="1:11" x14ac:dyDescent="0.45">
      <c r="A987" s="186" t="s">
        <v>336</v>
      </c>
      <c r="B987" s="186" t="s">
        <v>1019</v>
      </c>
      <c r="C987" s="186" t="s">
        <v>1037</v>
      </c>
      <c r="D987" s="186" t="s">
        <v>1038</v>
      </c>
      <c r="E987" s="186" t="s">
        <v>941</v>
      </c>
      <c r="F987" s="186">
        <v>2038</v>
      </c>
      <c r="G987" s="186" t="s">
        <v>1013</v>
      </c>
      <c r="H987" s="186">
        <v>45.802592390267598</v>
      </c>
      <c r="I987" s="186">
        <v>53.436357788645537</v>
      </c>
      <c r="J987" s="186" t="s">
        <v>965</v>
      </c>
      <c r="K987" s="186" t="s">
        <v>941</v>
      </c>
    </row>
    <row r="988" spans="1:11" x14ac:dyDescent="0.45">
      <c r="A988" s="186" t="s">
        <v>336</v>
      </c>
      <c r="B988" s="186" t="s">
        <v>1019</v>
      </c>
      <c r="C988" s="186" t="s">
        <v>1037</v>
      </c>
      <c r="D988" s="186" t="s">
        <v>1039</v>
      </c>
      <c r="E988" s="186" t="s">
        <v>941</v>
      </c>
      <c r="F988" s="186">
        <v>2038</v>
      </c>
      <c r="G988" s="186" t="s">
        <v>1013</v>
      </c>
      <c r="H988" s="186">
        <v>32.000844688259498</v>
      </c>
      <c r="I988" s="186">
        <v>37.33431880296942</v>
      </c>
      <c r="J988" s="186" t="s">
        <v>965</v>
      </c>
      <c r="K988" s="186" t="s">
        <v>941</v>
      </c>
    </row>
    <row r="989" spans="1:11" x14ac:dyDescent="0.45">
      <c r="A989" s="186" t="s">
        <v>336</v>
      </c>
      <c r="B989" s="186" t="s">
        <v>1019</v>
      </c>
      <c r="C989" s="186" t="s">
        <v>1037</v>
      </c>
      <c r="D989" s="186" t="s">
        <v>1040</v>
      </c>
      <c r="E989" s="186" t="s">
        <v>941</v>
      </c>
      <c r="F989" s="186">
        <v>2038</v>
      </c>
      <c r="G989" s="186" t="s">
        <v>1013</v>
      </c>
      <c r="H989" s="186">
        <v>162.62147612366701</v>
      </c>
      <c r="I989" s="186">
        <v>189.72505547761153</v>
      </c>
      <c r="J989" s="186" t="s">
        <v>965</v>
      </c>
      <c r="K989" s="186" t="s">
        <v>941</v>
      </c>
    </row>
    <row r="990" spans="1:11" x14ac:dyDescent="0.45">
      <c r="A990" s="186" t="s">
        <v>336</v>
      </c>
      <c r="B990" s="186" t="s">
        <v>1019</v>
      </c>
      <c r="C990" s="186" t="s">
        <v>1037</v>
      </c>
      <c r="D990" s="186" t="s">
        <v>1041</v>
      </c>
      <c r="E990" s="186" t="s">
        <v>941</v>
      </c>
      <c r="F990" s="186">
        <v>2038</v>
      </c>
      <c r="G990" s="186" t="s">
        <v>1013</v>
      </c>
      <c r="H990" s="186">
        <v>0.44952362182820699</v>
      </c>
      <c r="I990" s="186">
        <v>0.52444422546624148</v>
      </c>
      <c r="J990" s="186" t="s">
        <v>965</v>
      </c>
      <c r="K990" s="186" t="s">
        <v>941</v>
      </c>
    </row>
    <row r="991" spans="1:11" x14ac:dyDescent="0.45">
      <c r="A991" s="186" t="s">
        <v>336</v>
      </c>
      <c r="B991" s="186" t="s">
        <v>1019</v>
      </c>
      <c r="C991" s="186" t="s">
        <v>1037</v>
      </c>
      <c r="D991" s="186" t="s">
        <v>1038</v>
      </c>
      <c r="E991" s="186" t="s">
        <v>941</v>
      </c>
      <c r="F991" s="186">
        <v>2039</v>
      </c>
      <c r="G991" s="186" t="s">
        <v>1013</v>
      </c>
      <c r="H991" s="186">
        <v>46.0979342004144</v>
      </c>
      <c r="I991" s="186">
        <v>53.7809232338168</v>
      </c>
      <c r="J991" s="186" t="s">
        <v>965</v>
      </c>
      <c r="K991" s="186" t="s">
        <v>941</v>
      </c>
    </row>
    <row r="992" spans="1:11" x14ac:dyDescent="0.45">
      <c r="A992" s="186" t="s">
        <v>336</v>
      </c>
      <c r="B992" s="186" t="s">
        <v>1019</v>
      </c>
      <c r="C992" s="186" t="s">
        <v>1037</v>
      </c>
      <c r="D992" s="186" t="s">
        <v>1039</v>
      </c>
      <c r="E992" s="186" t="s">
        <v>941</v>
      </c>
      <c r="F992" s="186">
        <v>2039</v>
      </c>
      <c r="G992" s="186" t="s">
        <v>1013</v>
      </c>
      <c r="H992" s="186">
        <v>32.245281439538402</v>
      </c>
      <c r="I992" s="186">
        <v>37.619495012794808</v>
      </c>
      <c r="J992" s="186" t="s">
        <v>965</v>
      </c>
      <c r="K992" s="186" t="s">
        <v>941</v>
      </c>
    </row>
    <row r="993" spans="1:11" x14ac:dyDescent="0.45">
      <c r="A993" s="186" t="s">
        <v>336</v>
      </c>
      <c r="B993" s="186" t="s">
        <v>1019</v>
      </c>
      <c r="C993" s="186" t="s">
        <v>1037</v>
      </c>
      <c r="D993" s="186" t="s">
        <v>1040</v>
      </c>
      <c r="E993" s="186" t="s">
        <v>941</v>
      </c>
      <c r="F993" s="186">
        <v>2039</v>
      </c>
      <c r="G993" s="186" t="s">
        <v>1013</v>
      </c>
      <c r="H993" s="186">
        <v>162.99488938686801</v>
      </c>
      <c r="I993" s="186">
        <v>190.16070428467935</v>
      </c>
      <c r="J993" s="186" t="s">
        <v>965</v>
      </c>
      <c r="K993" s="186" t="s">
        <v>941</v>
      </c>
    </row>
    <row r="994" spans="1:11" x14ac:dyDescent="0.45">
      <c r="A994" s="186" t="s">
        <v>336</v>
      </c>
      <c r="B994" s="186" t="s">
        <v>1019</v>
      </c>
      <c r="C994" s="186" t="s">
        <v>1037</v>
      </c>
      <c r="D994" s="186" t="s">
        <v>1041</v>
      </c>
      <c r="E994" s="186" t="s">
        <v>941</v>
      </c>
      <c r="F994" s="186">
        <v>2039</v>
      </c>
      <c r="G994" s="186" t="s">
        <v>1013</v>
      </c>
      <c r="H994" s="186">
        <v>0.44952362182820699</v>
      </c>
      <c r="I994" s="186">
        <v>0.52444422546624148</v>
      </c>
      <c r="J994" s="186" t="s">
        <v>965</v>
      </c>
      <c r="K994" s="186" t="s">
        <v>941</v>
      </c>
    </row>
    <row r="995" spans="1:11" x14ac:dyDescent="0.45">
      <c r="A995" s="186" t="s">
        <v>336</v>
      </c>
      <c r="B995" s="186" t="s">
        <v>1019</v>
      </c>
      <c r="C995" s="186" t="s">
        <v>1037</v>
      </c>
      <c r="D995" s="186" t="s">
        <v>1038</v>
      </c>
      <c r="E995" s="186" t="s">
        <v>941</v>
      </c>
      <c r="F995" s="186">
        <v>2040</v>
      </c>
      <c r="G995" s="186" t="s">
        <v>1013</v>
      </c>
      <c r="H995" s="186">
        <v>46.393276010561202</v>
      </c>
      <c r="I995" s="186">
        <v>54.12548867898807</v>
      </c>
      <c r="J995" s="186" t="s">
        <v>965</v>
      </c>
      <c r="K995" s="186" t="s">
        <v>941</v>
      </c>
    </row>
    <row r="996" spans="1:11" x14ac:dyDescent="0.45">
      <c r="A996" s="186" t="s">
        <v>336</v>
      </c>
      <c r="B996" s="186" t="s">
        <v>1019</v>
      </c>
      <c r="C996" s="186" t="s">
        <v>1037</v>
      </c>
      <c r="D996" s="186" t="s">
        <v>1039</v>
      </c>
      <c r="E996" s="186" t="s">
        <v>941</v>
      </c>
      <c r="F996" s="186">
        <v>2040</v>
      </c>
      <c r="G996" s="186" t="s">
        <v>1013</v>
      </c>
      <c r="H996" s="186">
        <v>32.4897181908173</v>
      </c>
      <c r="I996" s="186">
        <v>37.904671222620188</v>
      </c>
      <c r="J996" s="186" t="s">
        <v>965</v>
      </c>
      <c r="K996" s="186" t="s">
        <v>941</v>
      </c>
    </row>
    <row r="997" spans="1:11" x14ac:dyDescent="0.45">
      <c r="A997" s="186" t="s">
        <v>336</v>
      </c>
      <c r="B997" s="186" t="s">
        <v>1019</v>
      </c>
      <c r="C997" s="186" t="s">
        <v>1037</v>
      </c>
      <c r="D997" s="186" t="s">
        <v>1040</v>
      </c>
      <c r="E997" s="186" t="s">
        <v>941</v>
      </c>
      <c r="F997" s="186">
        <v>2040</v>
      </c>
      <c r="G997" s="186" t="s">
        <v>1013</v>
      </c>
      <c r="H997" s="186">
        <v>163.36830265006799</v>
      </c>
      <c r="I997" s="186">
        <v>190.59635309174601</v>
      </c>
      <c r="J997" s="186" t="s">
        <v>965</v>
      </c>
      <c r="K997" s="186" t="s">
        <v>941</v>
      </c>
    </row>
    <row r="998" spans="1:11" x14ac:dyDescent="0.45">
      <c r="A998" s="186" t="s">
        <v>336</v>
      </c>
      <c r="B998" s="186" t="s">
        <v>1019</v>
      </c>
      <c r="C998" s="186" t="s">
        <v>1037</v>
      </c>
      <c r="D998" s="186" t="s">
        <v>1041</v>
      </c>
      <c r="E998" s="186" t="s">
        <v>941</v>
      </c>
      <c r="F998" s="186">
        <v>2040</v>
      </c>
      <c r="G998" s="186" t="s">
        <v>1013</v>
      </c>
      <c r="H998" s="186">
        <v>0.44952362182820699</v>
      </c>
      <c r="I998" s="186">
        <v>0.52444422546624148</v>
      </c>
      <c r="J998" s="186" t="s">
        <v>965</v>
      </c>
      <c r="K998" s="186" t="s">
        <v>941</v>
      </c>
    </row>
    <row r="999" spans="1:11" x14ac:dyDescent="0.45">
      <c r="A999" s="186" t="s">
        <v>336</v>
      </c>
      <c r="B999" s="186" t="s">
        <v>1019</v>
      </c>
      <c r="C999" s="186" t="s">
        <v>1037</v>
      </c>
      <c r="D999" s="186" t="s">
        <v>1038</v>
      </c>
      <c r="E999" s="186" t="s">
        <v>941</v>
      </c>
      <c r="F999" s="186">
        <v>2041</v>
      </c>
      <c r="G999" s="186" t="s">
        <v>1013</v>
      </c>
      <c r="H999" s="186">
        <v>46.688617820707996</v>
      </c>
      <c r="I999" s="186">
        <v>54.470054124159333</v>
      </c>
      <c r="J999" s="186" t="s">
        <v>965</v>
      </c>
      <c r="K999" s="186" t="s">
        <v>941</v>
      </c>
    </row>
    <row r="1000" spans="1:11" x14ac:dyDescent="0.45">
      <c r="A1000" s="186" t="s">
        <v>336</v>
      </c>
      <c r="B1000" s="186" t="s">
        <v>1019</v>
      </c>
      <c r="C1000" s="186" t="s">
        <v>1037</v>
      </c>
      <c r="D1000" s="186" t="s">
        <v>1039</v>
      </c>
      <c r="E1000" s="186" t="s">
        <v>941</v>
      </c>
      <c r="F1000" s="186">
        <v>2041</v>
      </c>
      <c r="G1000" s="186" t="s">
        <v>1013</v>
      </c>
      <c r="H1000" s="186">
        <v>32.754524671369403</v>
      </c>
      <c r="I1000" s="186">
        <v>38.213612116597638</v>
      </c>
      <c r="J1000" s="186" t="s">
        <v>965</v>
      </c>
      <c r="K1000" s="186" t="s">
        <v>941</v>
      </c>
    </row>
    <row r="1001" spans="1:11" x14ac:dyDescent="0.45">
      <c r="A1001" s="186" t="s">
        <v>336</v>
      </c>
      <c r="B1001" s="186" t="s">
        <v>1019</v>
      </c>
      <c r="C1001" s="186" t="s">
        <v>1037</v>
      </c>
      <c r="D1001" s="186" t="s">
        <v>1040</v>
      </c>
      <c r="E1001" s="186" t="s">
        <v>941</v>
      </c>
      <c r="F1001" s="186">
        <v>2041</v>
      </c>
      <c r="G1001" s="186" t="s">
        <v>1013</v>
      </c>
      <c r="H1001" s="186">
        <v>162.99488938686801</v>
      </c>
      <c r="I1001" s="186">
        <v>190.16070428467935</v>
      </c>
      <c r="J1001" s="186" t="s">
        <v>965</v>
      </c>
      <c r="K1001" s="186" t="s">
        <v>941</v>
      </c>
    </row>
    <row r="1002" spans="1:11" x14ac:dyDescent="0.45">
      <c r="A1002" s="186" t="s">
        <v>336</v>
      </c>
      <c r="B1002" s="186" t="s">
        <v>1019</v>
      </c>
      <c r="C1002" s="186" t="s">
        <v>1037</v>
      </c>
      <c r="D1002" s="186" t="s">
        <v>1041</v>
      </c>
      <c r="E1002" s="186" t="s">
        <v>941</v>
      </c>
      <c r="F1002" s="186">
        <v>2041</v>
      </c>
      <c r="G1002" s="186" t="s">
        <v>1013</v>
      </c>
      <c r="H1002" s="186">
        <v>0.45361020020846299</v>
      </c>
      <c r="I1002" s="186">
        <v>0.52921190024320686</v>
      </c>
      <c r="J1002" s="186" t="s">
        <v>965</v>
      </c>
      <c r="K1002" s="186" t="s">
        <v>941</v>
      </c>
    </row>
    <row r="1003" spans="1:11" x14ac:dyDescent="0.45">
      <c r="A1003" s="186" t="s">
        <v>336</v>
      </c>
      <c r="B1003" s="186" t="s">
        <v>1019</v>
      </c>
      <c r="C1003" s="186" t="s">
        <v>1037</v>
      </c>
      <c r="D1003" s="186" t="s">
        <v>1038</v>
      </c>
      <c r="E1003" s="186" t="s">
        <v>941</v>
      </c>
      <c r="F1003" s="186">
        <v>2042</v>
      </c>
      <c r="G1003" s="186" t="s">
        <v>1013</v>
      </c>
      <c r="H1003" s="186">
        <v>46.983959630854798</v>
      </c>
      <c r="I1003" s="186">
        <v>54.814619569330603</v>
      </c>
      <c r="J1003" s="186" t="s">
        <v>965</v>
      </c>
      <c r="K1003" s="186" t="s">
        <v>941</v>
      </c>
    </row>
    <row r="1004" spans="1:11" x14ac:dyDescent="0.45">
      <c r="A1004" s="186" t="s">
        <v>336</v>
      </c>
      <c r="B1004" s="186" t="s">
        <v>1019</v>
      </c>
      <c r="C1004" s="186" t="s">
        <v>1037</v>
      </c>
      <c r="D1004" s="186" t="s">
        <v>1039</v>
      </c>
      <c r="E1004" s="186" t="s">
        <v>941</v>
      </c>
      <c r="F1004" s="186">
        <v>2042</v>
      </c>
      <c r="G1004" s="186" t="s">
        <v>1013</v>
      </c>
      <c r="H1004" s="186">
        <v>33.019331151921499</v>
      </c>
      <c r="I1004" s="186">
        <v>38.522553010575088</v>
      </c>
      <c r="J1004" s="186" t="s">
        <v>965</v>
      </c>
      <c r="K1004" s="186" t="s">
        <v>941</v>
      </c>
    </row>
    <row r="1005" spans="1:11" x14ac:dyDescent="0.45">
      <c r="A1005" s="186" t="s">
        <v>336</v>
      </c>
      <c r="B1005" s="186" t="s">
        <v>1019</v>
      </c>
      <c r="C1005" s="186" t="s">
        <v>1037</v>
      </c>
      <c r="D1005" s="186" t="s">
        <v>1040</v>
      </c>
      <c r="E1005" s="186" t="s">
        <v>941</v>
      </c>
      <c r="F1005" s="186">
        <v>2042</v>
      </c>
      <c r="G1005" s="186" t="s">
        <v>1013</v>
      </c>
      <c r="H1005" s="186">
        <v>162.62147612366701</v>
      </c>
      <c r="I1005" s="186">
        <v>189.72505547761153</v>
      </c>
      <c r="J1005" s="186" t="s">
        <v>965</v>
      </c>
      <c r="K1005" s="186" t="s">
        <v>941</v>
      </c>
    </row>
    <row r="1006" spans="1:11" x14ac:dyDescent="0.45">
      <c r="A1006" s="186" t="s">
        <v>336</v>
      </c>
      <c r="B1006" s="186" t="s">
        <v>1019</v>
      </c>
      <c r="C1006" s="186" t="s">
        <v>1037</v>
      </c>
      <c r="D1006" s="186" t="s">
        <v>1041</v>
      </c>
      <c r="E1006" s="186" t="s">
        <v>941</v>
      </c>
      <c r="F1006" s="186">
        <v>2042</v>
      </c>
      <c r="G1006" s="186" t="s">
        <v>1013</v>
      </c>
      <c r="H1006" s="186">
        <v>0.45769677858871999</v>
      </c>
      <c r="I1006" s="186">
        <v>0.53397957502017335</v>
      </c>
      <c r="J1006" s="186" t="s">
        <v>965</v>
      </c>
      <c r="K1006" s="186" t="s">
        <v>941</v>
      </c>
    </row>
    <row r="1007" spans="1:11" x14ac:dyDescent="0.45">
      <c r="A1007" s="186" t="s">
        <v>336</v>
      </c>
      <c r="B1007" s="186" t="s">
        <v>1019</v>
      </c>
      <c r="C1007" s="186" t="s">
        <v>1037</v>
      </c>
      <c r="D1007" s="186" t="s">
        <v>1038</v>
      </c>
      <c r="E1007" s="186" t="s">
        <v>941</v>
      </c>
      <c r="F1007" s="186">
        <v>2043</v>
      </c>
      <c r="G1007" s="186" t="s">
        <v>1013</v>
      </c>
      <c r="H1007" s="186">
        <v>47.2793014410016</v>
      </c>
      <c r="I1007" s="186">
        <v>55.159185014501873</v>
      </c>
      <c r="J1007" s="186" t="s">
        <v>965</v>
      </c>
      <c r="K1007" s="186" t="s">
        <v>941</v>
      </c>
    </row>
    <row r="1008" spans="1:11" x14ac:dyDescent="0.45">
      <c r="A1008" s="186" t="s">
        <v>336</v>
      </c>
      <c r="B1008" s="186" t="s">
        <v>1019</v>
      </c>
      <c r="C1008" s="186" t="s">
        <v>1037</v>
      </c>
      <c r="D1008" s="186" t="s">
        <v>1039</v>
      </c>
      <c r="E1008" s="186" t="s">
        <v>941</v>
      </c>
      <c r="F1008" s="186">
        <v>2043</v>
      </c>
      <c r="G1008" s="186" t="s">
        <v>1013</v>
      </c>
      <c r="H1008" s="186">
        <v>33.284137632473602</v>
      </c>
      <c r="I1008" s="186">
        <v>38.831493904552538</v>
      </c>
      <c r="J1008" s="186" t="s">
        <v>965</v>
      </c>
      <c r="K1008" s="186" t="s">
        <v>941</v>
      </c>
    </row>
    <row r="1009" spans="1:11" x14ac:dyDescent="0.45">
      <c r="A1009" s="186" t="s">
        <v>336</v>
      </c>
      <c r="B1009" s="186" t="s">
        <v>1019</v>
      </c>
      <c r="C1009" s="186" t="s">
        <v>1037</v>
      </c>
      <c r="D1009" s="186" t="s">
        <v>1040</v>
      </c>
      <c r="E1009" s="186" t="s">
        <v>941</v>
      </c>
      <c r="F1009" s="186">
        <v>2043</v>
      </c>
      <c r="G1009" s="186" t="s">
        <v>1013</v>
      </c>
      <c r="H1009" s="186">
        <v>162.248062860467</v>
      </c>
      <c r="I1009" s="186">
        <v>189.28940667054485</v>
      </c>
      <c r="J1009" s="186" t="s">
        <v>965</v>
      </c>
      <c r="K1009" s="186" t="s">
        <v>941</v>
      </c>
    </row>
    <row r="1010" spans="1:11" x14ac:dyDescent="0.45">
      <c r="A1010" s="186" t="s">
        <v>336</v>
      </c>
      <c r="B1010" s="186" t="s">
        <v>1019</v>
      </c>
      <c r="C1010" s="186" t="s">
        <v>1037</v>
      </c>
      <c r="D1010" s="186" t="s">
        <v>1041</v>
      </c>
      <c r="E1010" s="186" t="s">
        <v>941</v>
      </c>
      <c r="F1010" s="186">
        <v>2043</v>
      </c>
      <c r="G1010" s="186" t="s">
        <v>1013</v>
      </c>
      <c r="H1010" s="186">
        <v>0.46178335696897599</v>
      </c>
      <c r="I1010" s="186">
        <v>0.53874724979713873</v>
      </c>
      <c r="J1010" s="186" t="s">
        <v>965</v>
      </c>
      <c r="K1010" s="186" t="s">
        <v>941</v>
      </c>
    </row>
    <row r="1011" spans="1:11" x14ac:dyDescent="0.45">
      <c r="A1011" s="186" t="s">
        <v>336</v>
      </c>
      <c r="B1011" s="186" t="s">
        <v>1019</v>
      </c>
      <c r="C1011" s="186" t="s">
        <v>1037</v>
      </c>
      <c r="D1011" s="186" t="s">
        <v>1038</v>
      </c>
      <c r="E1011" s="186" t="s">
        <v>941</v>
      </c>
      <c r="F1011" s="186">
        <v>2044</v>
      </c>
      <c r="G1011" s="186" t="s">
        <v>1013</v>
      </c>
      <c r="H1011" s="186">
        <v>47.574643251148402</v>
      </c>
      <c r="I1011" s="186">
        <v>55.503750459673135</v>
      </c>
      <c r="J1011" s="186" t="s">
        <v>965</v>
      </c>
      <c r="K1011" s="186" t="s">
        <v>941</v>
      </c>
    </row>
    <row r="1012" spans="1:11" x14ac:dyDescent="0.45">
      <c r="A1012" s="186" t="s">
        <v>336</v>
      </c>
      <c r="B1012" s="186" t="s">
        <v>1019</v>
      </c>
      <c r="C1012" s="186" t="s">
        <v>1037</v>
      </c>
      <c r="D1012" s="186" t="s">
        <v>1039</v>
      </c>
      <c r="E1012" s="186" t="s">
        <v>941</v>
      </c>
      <c r="F1012" s="186">
        <v>2044</v>
      </c>
      <c r="G1012" s="186" t="s">
        <v>1013</v>
      </c>
      <c r="H1012" s="186">
        <v>33.548944113025698</v>
      </c>
      <c r="I1012" s="186">
        <v>39.140434798529981</v>
      </c>
      <c r="J1012" s="186" t="s">
        <v>965</v>
      </c>
      <c r="K1012" s="186" t="s">
        <v>941</v>
      </c>
    </row>
    <row r="1013" spans="1:11" x14ac:dyDescent="0.45">
      <c r="A1013" s="186" t="s">
        <v>336</v>
      </c>
      <c r="B1013" s="186" t="s">
        <v>1019</v>
      </c>
      <c r="C1013" s="186" t="s">
        <v>1037</v>
      </c>
      <c r="D1013" s="186" t="s">
        <v>1040</v>
      </c>
      <c r="E1013" s="186" t="s">
        <v>941</v>
      </c>
      <c r="F1013" s="186">
        <v>2044</v>
      </c>
      <c r="G1013" s="186" t="s">
        <v>1013</v>
      </c>
      <c r="H1013" s="186">
        <v>161.87464959726699</v>
      </c>
      <c r="I1013" s="186">
        <v>188.85375786347817</v>
      </c>
      <c r="J1013" s="186" t="s">
        <v>965</v>
      </c>
      <c r="K1013" s="186" t="s">
        <v>941</v>
      </c>
    </row>
    <row r="1014" spans="1:11" x14ac:dyDescent="0.45">
      <c r="A1014" s="186" t="s">
        <v>336</v>
      </c>
      <c r="B1014" s="186" t="s">
        <v>1019</v>
      </c>
      <c r="C1014" s="186" t="s">
        <v>1037</v>
      </c>
      <c r="D1014" s="186" t="s">
        <v>1041</v>
      </c>
      <c r="E1014" s="186" t="s">
        <v>941</v>
      </c>
      <c r="F1014" s="186">
        <v>2044</v>
      </c>
      <c r="G1014" s="186" t="s">
        <v>1013</v>
      </c>
      <c r="H1014" s="186">
        <v>0.46586993534923199</v>
      </c>
      <c r="I1014" s="186">
        <v>0.543514924574104</v>
      </c>
      <c r="J1014" s="186" t="s">
        <v>965</v>
      </c>
      <c r="K1014" s="186" t="s">
        <v>941</v>
      </c>
    </row>
    <row r="1015" spans="1:11" x14ac:dyDescent="0.45">
      <c r="A1015" s="186" t="s">
        <v>336</v>
      </c>
      <c r="B1015" s="186" t="s">
        <v>1019</v>
      </c>
      <c r="C1015" s="186" t="s">
        <v>1037</v>
      </c>
      <c r="D1015" s="186" t="s">
        <v>1038</v>
      </c>
      <c r="E1015" s="186" t="s">
        <v>941</v>
      </c>
      <c r="F1015" s="186">
        <v>2045</v>
      </c>
      <c r="G1015" s="186" t="s">
        <v>1013</v>
      </c>
      <c r="H1015" s="186">
        <v>47.869985061295203</v>
      </c>
      <c r="I1015" s="186">
        <v>55.848315904844405</v>
      </c>
      <c r="J1015" s="186" t="s">
        <v>965</v>
      </c>
      <c r="K1015" s="186" t="s">
        <v>941</v>
      </c>
    </row>
    <row r="1016" spans="1:11" x14ac:dyDescent="0.45">
      <c r="A1016" s="186" t="s">
        <v>336</v>
      </c>
      <c r="B1016" s="186" t="s">
        <v>1019</v>
      </c>
      <c r="C1016" s="186" t="s">
        <v>1037</v>
      </c>
      <c r="D1016" s="186" t="s">
        <v>1039</v>
      </c>
      <c r="E1016" s="186" t="s">
        <v>941</v>
      </c>
      <c r="F1016" s="186">
        <v>2045</v>
      </c>
      <c r="G1016" s="186" t="s">
        <v>1013</v>
      </c>
      <c r="H1016" s="186">
        <v>33.8137505935779</v>
      </c>
      <c r="I1016" s="186">
        <v>39.449375692507552</v>
      </c>
      <c r="J1016" s="186" t="s">
        <v>965</v>
      </c>
      <c r="K1016" s="186" t="s">
        <v>941</v>
      </c>
    </row>
    <row r="1017" spans="1:11" x14ac:dyDescent="0.45">
      <c r="A1017" s="186" t="s">
        <v>336</v>
      </c>
      <c r="B1017" s="186" t="s">
        <v>1019</v>
      </c>
      <c r="C1017" s="186" t="s">
        <v>1037</v>
      </c>
      <c r="D1017" s="186" t="s">
        <v>1040</v>
      </c>
      <c r="E1017" s="186" t="s">
        <v>941</v>
      </c>
      <c r="F1017" s="186">
        <v>2045</v>
      </c>
      <c r="G1017" s="186" t="s">
        <v>1013</v>
      </c>
      <c r="H1017" s="186">
        <v>161.50123633406699</v>
      </c>
      <c r="I1017" s="186">
        <v>188.41810905641151</v>
      </c>
      <c r="J1017" s="186" t="s">
        <v>965</v>
      </c>
      <c r="K1017" s="186" t="s">
        <v>941</v>
      </c>
    </row>
    <row r="1018" spans="1:11" x14ac:dyDescent="0.45">
      <c r="A1018" s="186" t="s">
        <v>336</v>
      </c>
      <c r="B1018" s="186" t="s">
        <v>1019</v>
      </c>
      <c r="C1018" s="186" t="s">
        <v>1037</v>
      </c>
      <c r="D1018" s="186" t="s">
        <v>1041</v>
      </c>
      <c r="E1018" s="186" t="s">
        <v>941</v>
      </c>
      <c r="F1018" s="186">
        <v>2045</v>
      </c>
      <c r="G1018" s="186" t="s">
        <v>1013</v>
      </c>
      <c r="H1018" s="186">
        <v>0.46995651372948899</v>
      </c>
      <c r="I1018" s="186">
        <v>0.54828259935107049</v>
      </c>
      <c r="J1018" s="186" t="s">
        <v>965</v>
      </c>
      <c r="K1018" s="186" t="s">
        <v>941</v>
      </c>
    </row>
    <row r="1019" spans="1:11" x14ac:dyDescent="0.45">
      <c r="A1019" s="186" t="s">
        <v>336</v>
      </c>
      <c r="B1019" s="186" t="s">
        <v>1019</v>
      </c>
      <c r="C1019" s="186" t="s">
        <v>1037</v>
      </c>
      <c r="D1019" s="186" t="s">
        <v>1038</v>
      </c>
      <c r="E1019" s="186" t="s">
        <v>941</v>
      </c>
      <c r="F1019" s="186">
        <v>2046</v>
      </c>
      <c r="G1019" s="186" t="s">
        <v>1013</v>
      </c>
      <c r="H1019" s="186">
        <v>48.214550506466502</v>
      </c>
      <c r="I1019" s="186">
        <v>56.25030892421092</v>
      </c>
      <c r="J1019" s="186" t="s">
        <v>965</v>
      </c>
      <c r="K1019" s="186" t="s">
        <v>941</v>
      </c>
    </row>
    <row r="1020" spans="1:11" x14ac:dyDescent="0.45">
      <c r="A1020" s="186" t="s">
        <v>336</v>
      </c>
      <c r="B1020" s="186" t="s">
        <v>1019</v>
      </c>
      <c r="C1020" s="186" t="s">
        <v>1037</v>
      </c>
      <c r="D1020" s="186" t="s">
        <v>1039</v>
      </c>
      <c r="E1020" s="186" t="s">
        <v>941</v>
      </c>
      <c r="F1020" s="186">
        <v>2046</v>
      </c>
      <c r="G1020" s="186" t="s">
        <v>1013</v>
      </c>
      <c r="H1020" s="186">
        <v>34.098926803403202</v>
      </c>
      <c r="I1020" s="186">
        <v>39.782081270637072</v>
      </c>
      <c r="J1020" s="186" t="s">
        <v>965</v>
      </c>
      <c r="K1020" s="186" t="s">
        <v>941</v>
      </c>
    </row>
    <row r="1021" spans="1:11" x14ac:dyDescent="0.45">
      <c r="A1021" s="186" t="s">
        <v>336</v>
      </c>
      <c r="B1021" s="186" t="s">
        <v>1019</v>
      </c>
      <c r="C1021" s="186" t="s">
        <v>1037</v>
      </c>
      <c r="D1021" s="186" t="s">
        <v>1040</v>
      </c>
      <c r="E1021" s="186" t="s">
        <v>941</v>
      </c>
      <c r="F1021" s="186">
        <v>2046</v>
      </c>
      <c r="G1021" s="186" t="s">
        <v>1013</v>
      </c>
      <c r="H1021" s="186">
        <v>160.754409807667</v>
      </c>
      <c r="I1021" s="186">
        <v>187.54681144227817</v>
      </c>
      <c r="J1021" s="186" t="s">
        <v>965</v>
      </c>
      <c r="K1021" s="186" t="s">
        <v>941</v>
      </c>
    </row>
    <row r="1022" spans="1:11" x14ac:dyDescent="0.45">
      <c r="A1022" s="186" t="s">
        <v>336</v>
      </c>
      <c r="B1022" s="186" t="s">
        <v>1019</v>
      </c>
      <c r="C1022" s="186" t="s">
        <v>1037</v>
      </c>
      <c r="D1022" s="186" t="s">
        <v>1041</v>
      </c>
      <c r="E1022" s="186" t="s">
        <v>941</v>
      </c>
      <c r="F1022" s="186">
        <v>2046</v>
      </c>
      <c r="G1022" s="186" t="s">
        <v>1013</v>
      </c>
      <c r="H1022" s="186">
        <v>0.46995651372948899</v>
      </c>
      <c r="I1022" s="186">
        <v>0.54828259935107049</v>
      </c>
      <c r="J1022" s="186" t="s">
        <v>965</v>
      </c>
      <c r="K1022" s="186" t="s">
        <v>941</v>
      </c>
    </row>
    <row r="1023" spans="1:11" x14ac:dyDescent="0.45">
      <c r="A1023" s="186" t="s">
        <v>336</v>
      </c>
      <c r="B1023" s="186" t="s">
        <v>1019</v>
      </c>
      <c r="C1023" s="186" t="s">
        <v>1037</v>
      </c>
      <c r="D1023" s="186" t="s">
        <v>1038</v>
      </c>
      <c r="E1023" s="186" t="s">
        <v>941</v>
      </c>
      <c r="F1023" s="186">
        <v>2047</v>
      </c>
      <c r="G1023" s="186" t="s">
        <v>1013</v>
      </c>
      <c r="H1023" s="186">
        <v>48.5591159516378</v>
      </c>
      <c r="I1023" s="186">
        <v>56.652301943577434</v>
      </c>
      <c r="J1023" s="186" t="s">
        <v>965</v>
      </c>
      <c r="K1023" s="186" t="s">
        <v>941</v>
      </c>
    </row>
    <row r="1024" spans="1:11" x14ac:dyDescent="0.45">
      <c r="A1024" s="186" t="s">
        <v>336</v>
      </c>
      <c r="B1024" s="186" t="s">
        <v>1019</v>
      </c>
      <c r="C1024" s="186" t="s">
        <v>1037</v>
      </c>
      <c r="D1024" s="186" t="s">
        <v>1039</v>
      </c>
      <c r="E1024" s="186" t="s">
        <v>941</v>
      </c>
      <c r="F1024" s="186">
        <v>2047</v>
      </c>
      <c r="G1024" s="186" t="s">
        <v>1013</v>
      </c>
      <c r="H1024" s="186">
        <v>34.384103013228597</v>
      </c>
      <c r="I1024" s="186">
        <v>40.114786848766698</v>
      </c>
      <c r="J1024" s="186" t="s">
        <v>965</v>
      </c>
      <c r="K1024" s="186" t="s">
        <v>941</v>
      </c>
    </row>
    <row r="1025" spans="1:11" x14ac:dyDescent="0.45">
      <c r="A1025" s="186" t="s">
        <v>336</v>
      </c>
      <c r="B1025" s="186" t="s">
        <v>1019</v>
      </c>
      <c r="C1025" s="186" t="s">
        <v>1037</v>
      </c>
      <c r="D1025" s="186" t="s">
        <v>1040</v>
      </c>
      <c r="E1025" s="186" t="s">
        <v>941</v>
      </c>
      <c r="F1025" s="186">
        <v>2047</v>
      </c>
      <c r="G1025" s="186" t="s">
        <v>1013</v>
      </c>
      <c r="H1025" s="186">
        <v>160.00758328126599</v>
      </c>
      <c r="I1025" s="186">
        <v>186.67551382814366</v>
      </c>
      <c r="J1025" s="186" t="s">
        <v>965</v>
      </c>
      <c r="K1025" s="186" t="s">
        <v>941</v>
      </c>
    </row>
    <row r="1026" spans="1:11" x14ac:dyDescent="0.45">
      <c r="A1026" s="186" t="s">
        <v>336</v>
      </c>
      <c r="B1026" s="186" t="s">
        <v>1019</v>
      </c>
      <c r="C1026" s="186" t="s">
        <v>1037</v>
      </c>
      <c r="D1026" s="186" t="s">
        <v>1041</v>
      </c>
      <c r="E1026" s="186" t="s">
        <v>941</v>
      </c>
      <c r="F1026" s="186">
        <v>2047</v>
      </c>
      <c r="G1026" s="186" t="s">
        <v>1013</v>
      </c>
      <c r="H1026" s="186">
        <v>0.46995651372948899</v>
      </c>
      <c r="I1026" s="186">
        <v>0.54828259935107049</v>
      </c>
      <c r="J1026" s="186" t="s">
        <v>965</v>
      </c>
      <c r="K1026" s="186" t="s">
        <v>941</v>
      </c>
    </row>
    <row r="1027" spans="1:11" x14ac:dyDescent="0.45">
      <c r="A1027" s="186" t="s">
        <v>336</v>
      </c>
      <c r="B1027" s="186" t="s">
        <v>1019</v>
      </c>
      <c r="C1027" s="186" t="s">
        <v>1037</v>
      </c>
      <c r="D1027" s="186" t="s">
        <v>1038</v>
      </c>
      <c r="E1027" s="186" t="s">
        <v>941</v>
      </c>
      <c r="F1027" s="186">
        <v>2048</v>
      </c>
      <c r="G1027" s="186" t="s">
        <v>1013</v>
      </c>
      <c r="H1027" s="186">
        <v>48.903681396809098</v>
      </c>
      <c r="I1027" s="186">
        <v>57.054294962943949</v>
      </c>
      <c r="J1027" s="186" t="s">
        <v>965</v>
      </c>
      <c r="K1027" s="186" t="s">
        <v>941</v>
      </c>
    </row>
    <row r="1028" spans="1:11" x14ac:dyDescent="0.45">
      <c r="A1028" s="186" t="s">
        <v>336</v>
      </c>
      <c r="B1028" s="186" t="s">
        <v>1019</v>
      </c>
      <c r="C1028" s="186" t="s">
        <v>1037</v>
      </c>
      <c r="D1028" s="186" t="s">
        <v>1039</v>
      </c>
      <c r="E1028" s="186" t="s">
        <v>941</v>
      </c>
      <c r="F1028" s="186">
        <v>2048</v>
      </c>
      <c r="G1028" s="186" t="s">
        <v>1013</v>
      </c>
      <c r="H1028" s="186">
        <v>34.669279223053898</v>
      </c>
      <c r="I1028" s="186">
        <v>40.447492426896218</v>
      </c>
      <c r="J1028" s="186" t="s">
        <v>965</v>
      </c>
      <c r="K1028" s="186" t="s">
        <v>941</v>
      </c>
    </row>
    <row r="1029" spans="1:11" x14ac:dyDescent="0.45">
      <c r="A1029" s="186" t="s">
        <v>336</v>
      </c>
      <c r="B1029" s="186" t="s">
        <v>1019</v>
      </c>
      <c r="C1029" s="186" t="s">
        <v>1037</v>
      </c>
      <c r="D1029" s="186" t="s">
        <v>1040</v>
      </c>
      <c r="E1029" s="186" t="s">
        <v>941</v>
      </c>
      <c r="F1029" s="186">
        <v>2048</v>
      </c>
      <c r="G1029" s="186" t="s">
        <v>1013</v>
      </c>
      <c r="H1029" s="186">
        <v>159.26075675486601</v>
      </c>
      <c r="I1029" s="186">
        <v>185.80421621401035</v>
      </c>
      <c r="J1029" s="186" t="s">
        <v>965</v>
      </c>
      <c r="K1029" s="186" t="s">
        <v>941</v>
      </c>
    </row>
    <row r="1030" spans="1:11" x14ac:dyDescent="0.45">
      <c r="A1030" s="186" t="s">
        <v>336</v>
      </c>
      <c r="B1030" s="186" t="s">
        <v>1019</v>
      </c>
      <c r="C1030" s="186" t="s">
        <v>1037</v>
      </c>
      <c r="D1030" s="186" t="s">
        <v>1041</v>
      </c>
      <c r="E1030" s="186" t="s">
        <v>941</v>
      </c>
      <c r="F1030" s="186">
        <v>2048</v>
      </c>
      <c r="G1030" s="186" t="s">
        <v>1013</v>
      </c>
      <c r="H1030" s="186">
        <v>0.46995651372948899</v>
      </c>
      <c r="I1030" s="186">
        <v>0.54828259935107049</v>
      </c>
      <c r="J1030" s="186" t="s">
        <v>965</v>
      </c>
      <c r="K1030" s="186" t="s">
        <v>941</v>
      </c>
    </row>
    <row r="1031" spans="1:11" x14ac:dyDescent="0.45">
      <c r="A1031" s="186" t="s">
        <v>336</v>
      </c>
      <c r="B1031" s="186" t="s">
        <v>1019</v>
      </c>
      <c r="C1031" s="186" t="s">
        <v>1037</v>
      </c>
      <c r="D1031" s="186" t="s">
        <v>1038</v>
      </c>
      <c r="E1031" s="186" t="s">
        <v>941</v>
      </c>
      <c r="F1031" s="186">
        <v>2049</v>
      </c>
      <c r="G1031" s="186" t="s">
        <v>1013</v>
      </c>
      <c r="H1031" s="186">
        <v>49.248246841980297</v>
      </c>
      <c r="I1031" s="186">
        <v>57.45628798231035</v>
      </c>
      <c r="J1031" s="186" t="s">
        <v>965</v>
      </c>
      <c r="K1031" s="186" t="s">
        <v>941</v>
      </c>
    </row>
    <row r="1032" spans="1:11" x14ac:dyDescent="0.45">
      <c r="A1032" s="186" t="s">
        <v>336</v>
      </c>
      <c r="B1032" s="186" t="s">
        <v>1019</v>
      </c>
      <c r="C1032" s="186" t="s">
        <v>1037</v>
      </c>
      <c r="D1032" s="186" t="s">
        <v>1039</v>
      </c>
      <c r="E1032" s="186" t="s">
        <v>941</v>
      </c>
      <c r="F1032" s="186">
        <v>2049</v>
      </c>
      <c r="G1032" s="186" t="s">
        <v>1013</v>
      </c>
      <c r="H1032" s="186">
        <v>34.9544554328793</v>
      </c>
      <c r="I1032" s="186">
        <v>40.780198005025852</v>
      </c>
      <c r="J1032" s="186" t="s">
        <v>965</v>
      </c>
      <c r="K1032" s="186" t="s">
        <v>941</v>
      </c>
    </row>
    <row r="1033" spans="1:11" x14ac:dyDescent="0.45">
      <c r="A1033" s="186" t="s">
        <v>336</v>
      </c>
      <c r="B1033" s="186" t="s">
        <v>1019</v>
      </c>
      <c r="C1033" s="186" t="s">
        <v>1037</v>
      </c>
      <c r="D1033" s="186" t="s">
        <v>1040</v>
      </c>
      <c r="E1033" s="186" t="s">
        <v>941</v>
      </c>
      <c r="F1033" s="186">
        <v>2049</v>
      </c>
      <c r="G1033" s="186" t="s">
        <v>1013</v>
      </c>
      <c r="H1033" s="186">
        <v>158.51393022846599</v>
      </c>
      <c r="I1033" s="186">
        <v>184.93291859987701</v>
      </c>
      <c r="J1033" s="186" t="s">
        <v>965</v>
      </c>
      <c r="K1033" s="186" t="s">
        <v>941</v>
      </c>
    </row>
    <row r="1034" spans="1:11" x14ac:dyDescent="0.45">
      <c r="A1034" s="186" t="s">
        <v>336</v>
      </c>
      <c r="B1034" s="186" t="s">
        <v>1019</v>
      </c>
      <c r="C1034" s="186" t="s">
        <v>1037</v>
      </c>
      <c r="D1034" s="186" t="s">
        <v>1041</v>
      </c>
      <c r="E1034" s="186" t="s">
        <v>941</v>
      </c>
      <c r="F1034" s="186">
        <v>2049</v>
      </c>
      <c r="G1034" s="186" t="s">
        <v>1013</v>
      </c>
      <c r="H1034" s="186">
        <v>0.46995651372948899</v>
      </c>
      <c r="I1034" s="186">
        <v>0.54828259935107049</v>
      </c>
      <c r="J1034" s="186" t="s">
        <v>965</v>
      </c>
      <c r="K1034" s="186" t="s">
        <v>941</v>
      </c>
    </row>
    <row r="1035" spans="1:11" x14ac:dyDescent="0.45">
      <c r="A1035" s="186" t="s">
        <v>336</v>
      </c>
      <c r="B1035" s="186" t="s">
        <v>1019</v>
      </c>
      <c r="C1035" s="186" t="s">
        <v>1037</v>
      </c>
      <c r="D1035" s="186" t="s">
        <v>1038</v>
      </c>
      <c r="E1035" s="186" t="s">
        <v>941</v>
      </c>
      <c r="F1035" s="186">
        <v>2050</v>
      </c>
      <c r="G1035" s="186" t="s">
        <v>1013</v>
      </c>
      <c r="H1035" s="186">
        <v>49.592812287151602</v>
      </c>
      <c r="I1035" s="186">
        <v>57.858281001676872</v>
      </c>
      <c r="J1035" s="186" t="s">
        <v>965</v>
      </c>
      <c r="K1035" s="186" t="s">
        <v>941</v>
      </c>
    </row>
    <row r="1036" spans="1:11" x14ac:dyDescent="0.45">
      <c r="A1036" s="186" t="s">
        <v>336</v>
      </c>
      <c r="B1036" s="186" t="s">
        <v>1019</v>
      </c>
      <c r="C1036" s="186" t="s">
        <v>1037</v>
      </c>
      <c r="D1036" s="186" t="s">
        <v>1039</v>
      </c>
      <c r="E1036" s="186" t="s">
        <v>941</v>
      </c>
      <c r="F1036" s="186">
        <v>2050</v>
      </c>
      <c r="G1036" s="186" t="s">
        <v>1013</v>
      </c>
      <c r="H1036" s="186">
        <v>35.239631642704602</v>
      </c>
      <c r="I1036" s="186">
        <v>41.112903583155372</v>
      </c>
      <c r="J1036" s="186" t="s">
        <v>965</v>
      </c>
      <c r="K1036" s="186" t="s">
        <v>941</v>
      </c>
    </row>
    <row r="1037" spans="1:11" x14ac:dyDescent="0.45">
      <c r="A1037" s="186" t="s">
        <v>336</v>
      </c>
      <c r="B1037" s="186" t="s">
        <v>1019</v>
      </c>
      <c r="C1037" s="186" t="s">
        <v>1037</v>
      </c>
      <c r="D1037" s="186" t="s">
        <v>1040</v>
      </c>
      <c r="E1037" s="186" t="s">
        <v>941</v>
      </c>
      <c r="F1037" s="186">
        <v>2050</v>
      </c>
      <c r="G1037" s="186" t="s">
        <v>1013</v>
      </c>
      <c r="H1037" s="186">
        <v>157.76710370206499</v>
      </c>
      <c r="I1037" s="186">
        <v>184.06162098574251</v>
      </c>
      <c r="J1037" s="186" t="s">
        <v>965</v>
      </c>
      <c r="K1037" s="186" t="s">
        <v>941</v>
      </c>
    </row>
    <row r="1038" spans="1:11" x14ac:dyDescent="0.45">
      <c r="A1038" s="186" t="s">
        <v>336</v>
      </c>
      <c r="B1038" s="186" t="s">
        <v>1019</v>
      </c>
      <c r="C1038" s="186" t="s">
        <v>1037</v>
      </c>
      <c r="D1038" s="186" t="s">
        <v>1041</v>
      </c>
      <c r="E1038" s="186" t="s">
        <v>941</v>
      </c>
      <c r="F1038" s="186">
        <v>2050</v>
      </c>
      <c r="G1038" s="186" t="s">
        <v>1013</v>
      </c>
      <c r="H1038" s="186">
        <v>0.46995651372948899</v>
      </c>
      <c r="I1038" s="186">
        <v>0.54828259935107049</v>
      </c>
      <c r="J1038" s="186" t="s">
        <v>965</v>
      </c>
      <c r="K1038" s="186" t="s">
        <v>941</v>
      </c>
    </row>
    <row r="1039" spans="1:11" x14ac:dyDescent="0.45">
      <c r="A1039" s="186" t="s">
        <v>336</v>
      </c>
      <c r="B1039" s="186" t="s">
        <v>1019</v>
      </c>
      <c r="C1039" s="186" t="s">
        <v>1079</v>
      </c>
      <c r="D1039" s="186"/>
      <c r="E1039" s="186" t="s">
        <v>941</v>
      </c>
      <c r="F1039" s="186">
        <v>1990</v>
      </c>
      <c r="G1039" s="186" t="s">
        <v>1013</v>
      </c>
      <c r="H1039" s="186">
        <v>7.194</v>
      </c>
      <c r="I1039" s="186">
        <v>8.3930000000000007</v>
      </c>
      <c r="J1039" s="186" t="s">
        <v>1241</v>
      </c>
      <c r="K1039" s="186" t="s">
        <v>941</v>
      </c>
    </row>
    <row r="1040" spans="1:11" x14ac:dyDescent="0.45">
      <c r="A1040" s="186" t="s">
        <v>336</v>
      </c>
      <c r="B1040" s="186" t="s">
        <v>1019</v>
      </c>
      <c r="C1040" s="186" t="s">
        <v>1079</v>
      </c>
      <c r="D1040" s="186"/>
      <c r="E1040" s="186" t="s">
        <v>941</v>
      </c>
      <c r="F1040" s="186">
        <v>1991</v>
      </c>
      <c r="G1040" s="186" t="s">
        <v>1013</v>
      </c>
      <c r="H1040" s="186">
        <v>7.3390000000000004</v>
      </c>
      <c r="I1040" s="186">
        <v>8.562166666666668</v>
      </c>
      <c r="J1040" s="186" t="s">
        <v>1241</v>
      </c>
      <c r="K1040" s="186" t="s">
        <v>941</v>
      </c>
    </row>
    <row r="1041" spans="1:11" x14ac:dyDescent="0.45">
      <c r="A1041" s="186" t="s">
        <v>336</v>
      </c>
      <c r="B1041" s="186" t="s">
        <v>1019</v>
      </c>
      <c r="C1041" s="186" t="s">
        <v>1079</v>
      </c>
      <c r="D1041" s="186"/>
      <c r="E1041" s="186" t="s">
        <v>941</v>
      </c>
      <c r="F1041" s="186">
        <v>1992</v>
      </c>
      <c r="G1041" s="186" t="s">
        <v>1013</v>
      </c>
      <c r="H1041" s="186">
        <v>7.9182499999999996</v>
      </c>
      <c r="I1041" s="186">
        <v>9.2379583333333333</v>
      </c>
      <c r="J1041" s="186" t="s">
        <v>1241</v>
      </c>
      <c r="K1041" s="186" t="s">
        <v>941</v>
      </c>
    </row>
    <row r="1042" spans="1:11" x14ac:dyDescent="0.45">
      <c r="A1042" s="186" t="s">
        <v>336</v>
      </c>
      <c r="B1042" s="186" t="s">
        <v>1019</v>
      </c>
      <c r="C1042" s="186" t="s">
        <v>1079</v>
      </c>
      <c r="D1042" s="186"/>
      <c r="E1042" s="186" t="s">
        <v>941</v>
      </c>
      <c r="F1042" s="186">
        <v>1993</v>
      </c>
      <c r="G1042" s="186" t="s">
        <v>1013</v>
      </c>
      <c r="H1042" s="186">
        <v>8.1944999999999997</v>
      </c>
      <c r="I1042" s="186">
        <v>9.5602499999999999</v>
      </c>
      <c r="J1042" s="186" t="s">
        <v>1241</v>
      </c>
      <c r="K1042" s="186" t="s">
        <v>941</v>
      </c>
    </row>
    <row r="1043" spans="1:11" x14ac:dyDescent="0.45">
      <c r="A1043" s="186" t="s">
        <v>336</v>
      </c>
      <c r="B1043" s="186" t="s">
        <v>1019</v>
      </c>
      <c r="C1043" s="186" t="s">
        <v>1079</v>
      </c>
      <c r="D1043" s="186"/>
      <c r="E1043" s="186" t="s">
        <v>941</v>
      </c>
      <c r="F1043" s="186">
        <v>1994</v>
      </c>
      <c r="G1043" s="186" t="s">
        <v>1013</v>
      </c>
      <c r="H1043" s="186">
        <v>9.6857500000000005</v>
      </c>
      <c r="I1043" s="186">
        <v>11.300041666666669</v>
      </c>
      <c r="J1043" s="186" t="s">
        <v>1241</v>
      </c>
      <c r="K1043" s="186" t="s">
        <v>941</v>
      </c>
    </row>
    <row r="1044" spans="1:11" x14ac:dyDescent="0.45">
      <c r="A1044" s="186" t="s">
        <v>336</v>
      </c>
      <c r="B1044" s="186" t="s">
        <v>1019</v>
      </c>
      <c r="C1044" s="186" t="s">
        <v>1079</v>
      </c>
      <c r="D1044" s="186"/>
      <c r="E1044" s="186" t="s">
        <v>941</v>
      </c>
      <c r="F1044" s="186">
        <v>1995</v>
      </c>
      <c r="G1044" s="186" t="s">
        <v>1013</v>
      </c>
      <c r="H1044" s="186">
        <v>9.8059999999999992</v>
      </c>
      <c r="I1044" s="186">
        <v>11.440333333333333</v>
      </c>
      <c r="J1044" s="186" t="s">
        <v>1241</v>
      </c>
      <c r="K1044" s="186" t="s">
        <v>941</v>
      </c>
    </row>
    <row r="1045" spans="1:11" x14ac:dyDescent="0.45">
      <c r="A1045" s="186" t="s">
        <v>336</v>
      </c>
      <c r="B1045" s="186" t="s">
        <v>1019</v>
      </c>
      <c r="C1045" s="186" t="s">
        <v>1079</v>
      </c>
      <c r="D1045" s="186"/>
      <c r="E1045" s="186" t="s">
        <v>941</v>
      </c>
      <c r="F1045" s="186">
        <v>1996</v>
      </c>
      <c r="G1045" s="186" t="s">
        <v>1013</v>
      </c>
      <c r="H1045" s="186">
        <v>10.0845</v>
      </c>
      <c r="I1045" s="186">
        <v>11.765250000000002</v>
      </c>
      <c r="J1045" s="186" t="s">
        <v>1241</v>
      </c>
      <c r="K1045" s="186" t="s">
        <v>941</v>
      </c>
    </row>
    <row r="1046" spans="1:11" x14ac:dyDescent="0.45">
      <c r="A1046" s="186" t="s">
        <v>336</v>
      </c>
      <c r="B1046" s="186" t="s">
        <v>1019</v>
      </c>
      <c r="C1046" s="186" t="s">
        <v>1079</v>
      </c>
      <c r="D1046" s="186"/>
      <c r="E1046" s="186" t="s">
        <v>941</v>
      </c>
      <c r="F1046" s="186">
        <v>1997</v>
      </c>
      <c r="G1046" s="186" t="s">
        <v>1013</v>
      </c>
      <c r="H1046" s="186">
        <v>8.9949999999999992</v>
      </c>
      <c r="I1046" s="186">
        <v>10.494166666666667</v>
      </c>
      <c r="J1046" s="186" t="s">
        <v>1241</v>
      </c>
      <c r="K1046" s="186" t="s">
        <v>941</v>
      </c>
    </row>
    <row r="1047" spans="1:11" x14ac:dyDescent="0.45">
      <c r="A1047" s="186" t="s">
        <v>336</v>
      </c>
      <c r="B1047" s="186" t="s">
        <v>1019</v>
      </c>
      <c r="C1047" s="186" t="s">
        <v>1079</v>
      </c>
      <c r="D1047" s="186"/>
      <c r="E1047" s="186" t="s">
        <v>941</v>
      </c>
      <c r="F1047" s="186">
        <v>1998</v>
      </c>
      <c r="G1047" s="186" t="s">
        <v>1013</v>
      </c>
      <c r="H1047" s="186">
        <v>8.2349999999999994</v>
      </c>
      <c r="I1047" s="186">
        <v>9.6074999999999999</v>
      </c>
      <c r="J1047" s="186" t="s">
        <v>1241</v>
      </c>
      <c r="K1047" s="186" t="s">
        <v>941</v>
      </c>
    </row>
    <row r="1048" spans="1:11" x14ac:dyDescent="0.45">
      <c r="A1048" s="186" t="s">
        <v>336</v>
      </c>
      <c r="B1048" s="186" t="s">
        <v>1019</v>
      </c>
      <c r="C1048" s="186" t="s">
        <v>1079</v>
      </c>
      <c r="D1048" s="186"/>
      <c r="E1048" s="186" t="s">
        <v>941</v>
      </c>
      <c r="F1048" s="186">
        <v>1999</v>
      </c>
      <c r="G1048" s="186" t="s">
        <v>1013</v>
      </c>
      <c r="H1048" s="186">
        <v>8.3115000000000006</v>
      </c>
      <c r="I1048" s="186">
        <v>9.6967500000000015</v>
      </c>
      <c r="J1048" s="186" t="s">
        <v>1241</v>
      </c>
      <c r="K1048" s="186" t="s">
        <v>941</v>
      </c>
    </row>
    <row r="1049" spans="1:11" x14ac:dyDescent="0.45">
      <c r="A1049" s="186" t="s">
        <v>336</v>
      </c>
      <c r="B1049" s="186" t="s">
        <v>1019</v>
      </c>
      <c r="C1049" s="186" t="s">
        <v>1079</v>
      </c>
      <c r="D1049" s="186"/>
      <c r="E1049" s="186" t="s">
        <v>941</v>
      </c>
      <c r="F1049" s="186">
        <v>2000</v>
      </c>
      <c r="G1049" s="186" t="s">
        <v>1013</v>
      </c>
      <c r="H1049" s="186">
        <v>8.7539999999999996</v>
      </c>
      <c r="I1049" s="186">
        <v>10.213000000000001</v>
      </c>
      <c r="J1049" s="186" t="s">
        <v>1241</v>
      </c>
      <c r="K1049" s="186" t="s">
        <v>941</v>
      </c>
    </row>
    <row r="1050" spans="1:11" x14ac:dyDescent="0.45">
      <c r="A1050" s="186" t="s">
        <v>336</v>
      </c>
      <c r="B1050" s="186" t="s">
        <v>1019</v>
      </c>
      <c r="C1050" s="186" t="s">
        <v>1079</v>
      </c>
      <c r="D1050" s="186"/>
      <c r="E1050" s="186" t="s">
        <v>941</v>
      </c>
      <c r="F1050" s="186">
        <v>2001</v>
      </c>
      <c r="G1050" s="186" t="s">
        <v>1013</v>
      </c>
      <c r="H1050" s="186">
        <v>7.9727499999999996</v>
      </c>
      <c r="I1050" s="186">
        <v>9.301541666666667</v>
      </c>
      <c r="J1050" s="186" t="s">
        <v>1241</v>
      </c>
      <c r="K1050" s="186" t="s">
        <v>941</v>
      </c>
    </row>
    <row r="1051" spans="1:11" x14ac:dyDescent="0.45">
      <c r="A1051" s="186" t="s">
        <v>336</v>
      </c>
      <c r="B1051" s="186" t="s">
        <v>1019</v>
      </c>
      <c r="C1051" s="186" t="s">
        <v>1079</v>
      </c>
      <c r="D1051" s="186"/>
      <c r="E1051" s="186" t="s">
        <v>941</v>
      </c>
      <c r="F1051" s="186">
        <v>2002</v>
      </c>
      <c r="G1051" s="186" t="s">
        <v>1013</v>
      </c>
      <c r="H1051" s="186">
        <v>7.3322500000000002</v>
      </c>
      <c r="I1051" s="186">
        <v>8.5542916666666677</v>
      </c>
      <c r="J1051" s="186" t="s">
        <v>1241</v>
      </c>
      <c r="K1051" s="186" t="s">
        <v>941</v>
      </c>
    </row>
    <row r="1052" spans="1:11" x14ac:dyDescent="0.45">
      <c r="A1052" s="186" t="s">
        <v>336</v>
      </c>
      <c r="B1052" s="186" t="s">
        <v>1019</v>
      </c>
      <c r="C1052" s="186" t="s">
        <v>1079</v>
      </c>
      <c r="D1052" s="186"/>
      <c r="E1052" s="186" t="s">
        <v>941</v>
      </c>
      <c r="F1052" s="186">
        <v>2003</v>
      </c>
      <c r="G1052" s="186" t="s">
        <v>1013</v>
      </c>
      <c r="H1052" s="186">
        <v>7.1587500000000004</v>
      </c>
      <c r="I1052" s="186">
        <v>8.3518750000000015</v>
      </c>
      <c r="J1052" s="186" t="s">
        <v>1241</v>
      </c>
      <c r="K1052" s="186" t="s">
        <v>941</v>
      </c>
    </row>
    <row r="1053" spans="1:11" x14ac:dyDescent="0.45">
      <c r="A1053" s="186" t="s">
        <v>336</v>
      </c>
      <c r="B1053" s="186" t="s">
        <v>1019</v>
      </c>
      <c r="C1053" s="186" t="s">
        <v>1079</v>
      </c>
      <c r="D1053" s="186"/>
      <c r="E1053" s="186" t="s">
        <v>941</v>
      </c>
      <c r="F1053" s="186">
        <v>2004</v>
      </c>
      <c r="G1053" s="186" t="s">
        <v>1013</v>
      </c>
      <c r="H1053" s="186">
        <v>6.899</v>
      </c>
      <c r="I1053" s="186">
        <v>8.0488333333333344</v>
      </c>
      <c r="J1053" s="186" t="s">
        <v>1241</v>
      </c>
      <c r="K1053" s="186" t="s">
        <v>941</v>
      </c>
    </row>
    <row r="1054" spans="1:11" x14ac:dyDescent="0.45">
      <c r="A1054" s="186" t="s">
        <v>336</v>
      </c>
      <c r="B1054" s="186" t="s">
        <v>1019</v>
      </c>
      <c r="C1054" s="186" t="s">
        <v>1079</v>
      </c>
      <c r="D1054" s="186"/>
      <c r="E1054" s="186" t="s">
        <v>941</v>
      </c>
      <c r="F1054" s="186">
        <v>2005</v>
      </c>
      <c r="G1054" s="186" t="s">
        <v>1013</v>
      </c>
      <c r="H1054" s="186">
        <v>6.5910000000000002</v>
      </c>
      <c r="I1054" s="186">
        <v>7.6895000000000007</v>
      </c>
      <c r="J1054" s="186" t="s">
        <v>1241</v>
      </c>
      <c r="K1054" s="186" t="s">
        <v>941</v>
      </c>
    </row>
    <row r="1055" spans="1:11" x14ac:dyDescent="0.45">
      <c r="A1055" s="186" t="s">
        <v>336</v>
      </c>
      <c r="B1055" s="186" t="s">
        <v>1019</v>
      </c>
      <c r="C1055" s="186" t="s">
        <v>1079</v>
      </c>
      <c r="D1055" s="186"/>
      <c r="E1055" s="186" t="s">
        <v>941</v>
      </c>
      <c r="F1055" s="186">
        <v>2006</v>
      </c>
      <c r="G1055" s="186" t="s">
        <v>1013</v>
      </c>
      <c r="H1055" s="186">
        <v>6.5197500000000002</v>
      </c>
      <c r="I1055" s="186">
        <v>7.6063750000000008</v>
      </c>
      <c r="J1055" s="186" t="s">
        <v>1241</v>
      </c>
      <c r="K1055" s="186" t="s">
        <v>941</v>
      </c>
    </row>
    <row r="1056" spans="1:11" x14ac:dyDescent="0.45">
      <c r="A1056" s="186" t="s">
        <v>336</v>
      </c>
      <c r="B1056" s="186" t="s">
        <v>1019</v>
      </c>
      <c r="C1056" s="186" t="s">
        <v>1079</v>
      </c>
      <c r="D1056" s="186"/>
      <c r="E1056" s="186" t="s">
        <v>941</v>
      </c>
      <c r="F1056" s="186">
        <v>2007</v>
      </c>
      <c r="G1056" s="186" t="s">
        <v>1013</v>
      </c>
      <c r="H1056" s="186">
        <v>6.3452500000000001</v>
      </c>
      <c r="I1056" s="186">
        <v>7.4027916666666673</v>
      </c>
      <c r="J1056" s="186" t="s">
        <v>1241</v>
      </c>
      <c r="K1056" s="186" t="s">
        <v>941</v>
      </c>
    </row>
    <row r="1057" spans="1:11" x14ac:dyDescent="0.45">
      <c r="A1057" s="186" t="s">
        <v>336</v>
      </c>
      <c r="B1057" s="186" t="s">
        <v>1019</v>
      </c>
      <c r="C1057" s="186" t="s">
        <v>1079</v>
      </c>
      <c r="D1057" s="186"/>
      <c r="E1057" s="186" t="s">
        <v>941</v>
      </c>
      <c r="F1057" s="186">
        <v>2008</v>
      </c>
      <c r="G1057" s="186" t="s">
        <v>1013</v>
      </c>
      <c r="H1057" s="186">
        <v>6.3207500000000003</v>
      </c>
      <c r="I1057" s="186">
        <v>7.3742083333333346</v>
      </c>
      <c r="J1057" s="186" t="s">
        <v>1241</v>
      </c>
      <c r="K1057" s="186" t="s">
        <v>941</v>
      </c>
    </row>
    <row r="1058" spans="1:11" x14ac:dyDescent="0.45">
      <c r="A1058" s="186" t="s">
        <v>336</v>
      </c>
      <c r="B1058" s="186" t="s">
        <v>1019</v>
      </c>
      <c r="C1058" s="186" t="s">
        <v>1079</v>
      </c>
      <c r="D1058" s="186"/>
      <c r="E1058" s="186" t="s">
        <v>941</v>
      </c>
      <c r="F1058" s="186">
        <v>2009</v>
      </c>
      <c r="G1058" s="186" t="s">
        <v>1013</v>
      </c>
      <c r="H1058" s="186">
        <v>6.1057499999999996</v>
      </c>
      <c r="I1058" s="186">
        <v>7.1233750000000002</v>
      </c>
      <c r="J1058" s="186" t="s">
        <v>1241</v>
      </c>
      <c r="K1058" s="186" t="s">
        <v>941</v>
      </c>
    </row>
    <row r="1059" spans="1:11" x14ac:dyDescent="0.45">
      <c r="A1059" s="186" t="s">
        <v>336</v>
      </c>
      <c r="B1059" s="186" t="s">
        <v>1019</v>
      </c>
      <c r="C1059" s="186" t="s">
        <v>1079</v>
      </c>
      <c r="D1059" s="186"/>
      <c r="E1059" s="186" t="s">
        <v>941</v>
      </c>
      <c r="F1059" s="186">
        <v>2010</v>
      </c>
      <c r="G1059" s="186" t="s">
        <v>1013</v>
      </c>
      <c r="H1059" s="186">
        <v>5.93025</v>
      </c>
      <c r="I1059" s="186">
        <v>6.9186250000000005</v>
      </c>
      <c r="J1059" s="186" t="s">
        <v>1241</v>
      </c>
      <c r="K1059" s="186" t="s">
        <v>941</v>
      </c>
    </row>
    <row r="1060" spans="1:11" x14ac:dyDescent="0.45">
      <c r="A1060" s="186" t="s">
        <v>336</v>
      </c>
      <c r="B1060" s="186" t="s">
        <v>1019</v>
      </c>
      <c r="C1060" s="186" t="s">
        <v>1079</v>
      </c>
      <c r="D1060" s="186"/>
      <c r="E1060" s="186" t="s">
        <v>941</v>
      </c>
      <c r="F1060" s="186">
        <v>2011</v>
      </c>
      <c r="G1060" s="186" t="s">
        <v>1013</v>
      </c>
      <c r="H1060" s="186">
        <v>5.7677500000000004</v>
      </c>
      <c r="I1060" s="186">
        <v>6.7290416666666673</v>
      </c>
      <c r="J1060" s="186" t="s">
        <v>1241</v>
      </c>
      <c r="K1060" s="186" t="s">
        <v>941</v>
      </c>
    </row>
    <row r="1061" spans="1:11" x14ac:dyDescent="0.45">
      <c r="A1061" s="186" t="s">
        <v>336</v>
      </c>
      <c r="B1061" s="186" t="s">
        <v>1019</v>
      </c>
      <c r="C1061" s="186" t="s">
        <v>1079</v>
      </c>
      <c r="D1061" s="186"/>
      <c r="E1061" s="186" t="s">
        <v>941</v>
      </c>
      <c r="F1061" s="186">
        <v>2012</v>
      </c>
      <c r="G1061" s="186" t="s">
        <v>1013</v>
      </c>
      <c r="H1061" s="186">
        <v>5.6440000000000001</v>
      </c>
      <c r="I1061" s="186">
        <v>6.5846666666666671</v>
      </c>
      <c r="J1061" s="186" t="s">
        <v>1241</v>
      </c>
      <c r="K1061" s="186" t="s">
        <v>941</v>
      </c>
    </row>
    <row r="1062" spans="1:11" x14ac:dyDescent="0.45">
      <c r="A1062" s="186" t="s">
        <v>336</v>
      </c>
      <c r="B1062" s="186" t="s">
        <v>1019</v>
      </c>
      <c r="C1062" s="186" t="s">
        <v>1079</v>
      </c>
      <c r="D1062" s="186"/>
      <c r="E1062" s="186" t="s">
        <v>941</v>
      </c>
      <c r="F1062" s="186">
        <v>2013</v>
      </c>
      <c r="G1062" s="186" t="s">
        <v>1013</v>
      </c>
      <c r="H1062" s="186">
        <v>5.6440000000000001</v>
      </c>
      <c r="I1062" s="186">
        <v>6.5846666666666671</v>
      </c>
      <c r="J1062" s="186" t="s">
        <v>1241</v>
      </c>
      <c r="K1062" s="186" t="s">
        <v>941</v>
      </c>
    </row>
    <row r="1063" spans="1:11" x14ac:dyDescent="0.45">
      <c r="A1063" s="186" t="s">
        <v>336</v>
      </c>
      <c r="B1063" s="186" t="s">
        <v>1019</v>
      </c>
      <c r="C1063" s="186" t="s">
        <v>1079</v>
      </c>
      <c r="D1063" s="186"/>
      <c r="E1063" s="186" t="s">
        <v>941</v>
      </c>
      <c r="F1063" s="186">
        <v>2014</v>
      </c>
      <c r="G1063" s="186" t="s">
        <v>1013</v>
      </c>
      <c r="H1063" s="186">
        <v>5.6440000000000001</v>
      </c>
      <c r="I1063" s="186">
        <v>6.5846666666666671</v>
      </c>
      <c r="J1063" s="186" t="s">
        <v>1241</v>
      </c>
      <c r="K1063" s="186" t="s">
        <v>941</v>
      </c>
    </row>
    <row r="1064" spans="1:11" x14ac:dyDescent="0.45">
      <c r="A1064" s="186" t="s">
        <v>336</v>
      </c>
      <c r="B1064" s="186" t="s">
        <v>1019</v>
      </c>
      <c r="C1064" s="186" t="s">
        <v>1079</v>
      </c>
      <c r="D1064" s="186"/>
      <c r="E1064" s="186" t="s">
        <v>941</v>
      </c>
      <c r="F1064" s="186">
        <v>2015</v>
      </c>
      <c r="G1064" s="186" t="s">
        <v>1013</v>
      </c>
      <c r="H1064" s="186">
        <v>5.6440000000000001</v>
      </c>
      <c r="I1064" s="186">
        <v>6.5846666666666671</v>
      </c>
      <c r="J1064" s="186" t="s">
        <v>1241</v>
      </c>
      <c r="K1064" s="186" t="s">
        <v>941</v>
      </c>
    </row>
    <row r="1065" spans="1:11" x14ac:dyDescent="0.45">
      <c r="A1065" s="186" t="s">
        <v>336</v>
      </c>
      <c r="B1065" s="186" t="s">
        <v>1019</v>
      </c>
      <c r="C1065" s="186" t="s">
        <v>1079</v>
      </c>
      <c r="D1065" s="186"/>
      <c r="E1065" s="186" t="s">
        <v>941</v>
      </c>
      <c r="F1065" s="186">
        <v>2016</v>
      </c>
      <c r="G1065" s="186" t="s">
        <v>1013</v>
      </c>
      <c r="H1065" s="186">
        <v>5.6440000000000001</v>
      </c>
      <c r="I1065" s="186">
        <v>6.5846666666666671</v>
      </c>
      <c r="J1065" s="186" t="s">
        <v>1241</v>
      </c>
      <c r="K1065" s="186" t="s">
        <v>941</v>
      </c>
    </row>
    <row r="1066" spans="1:11" x14ac:dyDescent="0.45">
      <c r="A1066" s="186" t="s">
        <v>336</v>
      </c>
      <c r="B1066" s="186" t="s">
        <v>1019</v>
      </c>
      <c r="C1066" s="186" t="s">
        <v>1079</v>
      </c>
      <c r="D1066" s="186"/>
      <c r="E1066" s="186" t="s">
        <v>941</v>
      </c>
      <c r="F1066" s="186">
        <v>2017</v>
      </c>
      <c r="G1066" s="186" t="s">
        <v>1013</v>
      </c>
      <c r="H1066" s="186">
        <v>5.6440000000000001</v>
      </c>
      <c r="I1066" s="186">
        <v>6.5846666666666671</v>
      </c>
      <c r="J1066" s="186" t="s">
        <v>1241</v>
      </c>
      <c r="K1066" s="186" t="s">
        <v>941</v>
      </c>
    </row>
    <row r="1067" spans="1:11" x14ac:dyDescent="0.45">
      <c r="A1067" s="186" t="s">
        <v>336</v>
      </c>
      <c r="B1067" s="186" t="s">
        <v>1019</v>
      </c>
      <c r="C1067" s="186" t="s">
        <v>1079</v>
      </c>
      <c r="D1067" s="186"/>
      <c r="E1067" s="186" t="s">
        <v>941</v>
      </c>
      <c r="F1067" s="186">
        <v>2018</v>
      </c>
      <c r="G1067" s="186" t="s">
        <v>1013</v>
      </c>
      <c r="H1067" s="186">
        <v>5.6440000000000001</v>
      </c>
      <c r="I1067" s="186">
        <v>6.5846666666666671</v>
      </c>
      <c r="J1067" s="186" t="s">
        <v>1241</v>
      </c>
      <c r="K1067" s="186" t="s">
        <v>941</v>
      </c>
    </row>
    <row r="1068" spans="1:11" x14ac:dyDescent="0.45">
      <c r="A1068" s="186" t="s">
        <v>336</v>
      </c>
      <c r="B1068" s="186" t="s">
        <v>1019</v>
      </c>
      <c r="C1068" s="186" t="s">
        <v>1079</v>
      </c>
      <c r="D1068" s="186"/>
      <c r="E1068" s="186" t="s">
        <v>941</v>
      </c>
      <c r="F1068" s="186">
        <v>2019</v>
      </c>
      <c r="G1068" s="186" t="s">
        <v>1013</v>
      </c>
      <c r="H1068" s="186">
        <v>5.6440000000000001</v>
      </c>
      <c r="I1068" s="186">
        <v>6.5846666666666671</v>
      </c>
      <c r="J1068" s="186" t="s">
        <v>1241</v>
      </c>
      <c r="K1068" s="186" t="s">
        <v>941</v>
      </c>
    </row>
    <row r="1069" spans="1:11" x14ac:dyDescent="0.45">
      <c r="A1069" s="186" t="s">
        <v>336</v>
      </c>
      <c r="B1069" s="186" t="s">
        <v>1019</v>
      </c>
      <c r="C1069" s="186" t="s">
        <v>1079</v>
      </c>
      <c r="D1069" s="186"/>
      <c r="E1069" s="186" t="s">
        <v>941</v>
      </c>
      <c r="F1069" s="186">
        <v>2020</v>
      </c>
      <c r="G1069" s="186" t="s">
        <v>1013</v>
      </c>
      <c r="H1069" s="186">
        <v>5.6440000000000001</v>
      </c>
      <c r="I1069" s="186">
        <v>6.5846666666666671</v>
      </c>
      <c r="J1069" s="186" t="s">
        <v>1241</v>
      </c>
      <c r="K1069" s="186" t="s">
        <v>941</v>
      </c>
    </row>
    <row r="1070" spans="1:11" x14ac:dyDescent="0.45">
      <c r="A1070" s="186" t="s">
        <v>336</v>
      </c>
      <c r="B1070" s="186" t="s">
        <v>1019</v>
      </c>
      <c r="C1070" s="186" t="s">
        <v>1079</v>
      </c>
      <c r="D1070" s="186"/>
      <c r="E1070" s="186" t="s">
        <v>941</v>
      </c>
      <c r="F1070" s="186">
        <v>2021</v>
      </c>
      <c r="G1070" s="186" t="s">
        <v>1013</v>
      </c>
      <c r="H1070" s="186">
        <v>5.6440000000000001</v>
      </c>
      <c r="I1070" s="186">
        <v>6.5846666666666671</v>
      </c>
      <c r="J1070" s="186" t="s">
        <v>1241</v>
      </c>
      <c r="K1070" s="186" t="s">
        <v>941</v>
      </c>
    </row>
    <row r="1071" spans="1:11" x14ac:dyDescent="0.45">
      <c r="A1071" s="186" t="s">
        <v>336</v>
      </c>
      <c r="B1071" s="186" t="s">
        <v>1019</v>
      </c>
      <c r="C1071" s="186" t="s">
        <v>1079</v>
      </c>
      <c r="D1071" s="186"/>
      <c r="E1071" s="186" t="s">
        <v>941</v>
      </c>
      <c r="F1071" s="186">
        <v>2022</v>
      </c>
      <c r="G1071" s="186" t="s">
        <v>1013</v>
      </c>
      <c r="H1071" s="186">
        <v>5.6440000000000001</v>
      </c>
      <c r="I1071" s="186">
        <v>6.5846666666666671</v>
      </c>
      <c r="J1071" s="186" t="s">
        <v>1241</v>
      </c>
      <c r="K1071" s="186" t="s">
        <v>941</v>
      </c>
    </row>
    <row r="1072" spans="1:11" x14ac:dyDescent="0.45">
      <c r="A1072" s="186" t="s">
        <v>336</v>
      </c>
      <c r="B1072" s="186" t="s">
        <v>1019</v>
      </c>
      <c r="C1072" s="186" t="s">
        <v>1079</v>
      </c>
      <c r="D1072" s="186"/>
      <c r="E1072" s="186" t="s">
        <v>941</v>
      </c>
      <c r="F1072" s="186">
        <v>2023</v>
      </c>
      <c r="G1072" s="186" t="s">
        <v>1013</v>
      </c>
      <c r="H1072" s="186">
        <v>5.6440000000000001</v>
      </c>
      <c r="I1072" s="186">
        <v>6.5846666666666671</v>
      </c>
      <c r="J1072" s="186" t="s">
        <v>1241</v>
      </c>
      <c r="K1072" s="186" t="s">
        <v>941</v>
      </c>
    </row>
    <row r="1073" spans="1:11" x14ac:dyDescent="0.45">
      <c r="A1073" s="186" t="s">
        <v>336</v>
      </c>
      <c r="B1073" s="186" t="s">
        <v>1019</v>
      </c>
      <c r="C1073" s="186" t="s">
        <v>1079</v>
      </c>
      <c r="D1073" s="186"/>
      <c r="E1073" s="186" t="s">
        <v>941</v>
      </c>
      <c r="F1073" s="186">
        <v>2024</v>
      </c>
      <c r="G1073" s="186" t="s">
        <v>1013</v>
      </c>
      <c r="H1073" s="186">
        <v>5.6440000000000001</v>
      </c>
      <c r="I1073" s="186">
        <v>6.5846666666666671</v>
      </c>
      <c r="J1073" s="186" t="s">
        <v>1241</v>
      </c>
      <c r="K1073" s="186" t="s">
        <v>941</v>
      </c>
    </row>
    <row r="1074" spans="1:11" x14ac:dyDescent="0.45">
      <c r="A1074" s="186" t="s">
        <v>336</v>
      </c>
      <c r="B1074" s="186" t="s">
        <v>1019</v>
      </c>
      <c r="C1074" s="186" t="s">
        <v>1079</v>
      </c>
      <c r="D1074" s="186"/>
      <c r="E1074" s="186" t="s">
        <v>941</v>
      </c>
      <c r="F1074" s="186">
        <v>2025</v>
      </c>
      <c r="G1074" s="186" t="s">
        <v>1013</v>
      </c>
      <c r="H1074" s="186">
        <v>5.6440000000000001</v>
      </c>
      <c r="I1074" s="186">
        <v>6.5846666666666671</v>
      </c>
      <c r="J1074" s="186" t="s">
        <v>1241</v>
      </c>
      <c r="K1074" s="186" t="s">
        <v>941</v>
      </c>
    </row>
    <row r="1075" spans="1:11" x14ac:dyDescent="0.45">
      <c r="A1075" s="186" t="s">
        <v>336</v>
      </c>
      <c r="B1075" s="186" t="s">
        <v>1019</v>
      </c>
      <c r="C1075" s="186" t="s">
        <v>1079</v>
      </c>
      <c r="D1075" s="186"/>
      <c r="E1075" s="186" t="s">
        <v>941</v>
      </c>
      <c r="F1075" s="186">
        <v>2026</v>
      </c>
      <c r="G1075" s="186" t="s">
        <v>1013</v>
      </c>
      <c r="H1075" s="186">
        <v>5.6440000000000001</v>
      </c>
      <c r="I1075" s="186">
        <v>6.5846666666666671</v>
      </c>
      <c r="J1075" s="186" t="s">
        <v>1241</v>
      </c>
      <c r="K1075" s="186" t="s">
        <v>941</v>
      </c>
    </row>
    <row r="1076" spans="1:11" x14ac:dyDescent="0.45">
      <c r="A1076" s="186" t="s">
        <v>336</v>
      </c>
      <c r="B1076" s="186" t="s">
        <v>1019</v>
      </c>
      <c r="C1076" s="186" t="s">
        <v>1079</v>
      </c>
      <c r="D1076" s="186"/>
      <c r="E1076" s="186" t="s">
        <v>941</v>
      </c>
      <c r="F1076" s="186">
        <v>2027</v>
      </c>
      <c r="G1076" s="186" t="s">
        <v>1013</v>
      </c>
      <c r="H1076" s="186">
        <v>5.6440000000000001</v>
      </c>
      <c r="I1076" s="186">
        <v>6.5846666666666671</v>
      </c>
      <c r="J1076" s="186" t="s">
        <v>1241</v>
      </c>
      <c r="K1076" s="186" t="s">
        <v>941</v>
      </c>
    </row>
    <row r="1077" spans="1:11" x14ac:dyDescent="0.45">
      <c r="A1077" s="186" t="s">
        <v>336</v>
      </c>
      <c r="B1077" s="186" t="s">
        <v>1019</v>
      </c>
      <c r="C1077" s="186" t="s">
        <v>1079</v>
      </c>
      <c r="D1077" s="186"/>
      <c r="E1077" s="186" t="s">
        <v>941</v>
      </c>
      <c r="F1077" s="186">
        <v>2028</v>
      </c>
      <c r="G1077" s="186" t="s">
        <v>1013</v>
      </c>
      <c r="H1077" s="186">
        <v>5.6440000000000001</v>
      </c>
      <c r="I1077" s="186">
        <v>6.5846666666666671</v>
      </c>
      <c r="J1077" s="186" t="s">
        <v>1241</v>
      </c>
      <c r="K1077" s="186" t="s">
        <v>941</v>
      </c>
    </row>
    <row r="1078" spans="1:11" x14ac:dyDescent="0.45">
      <c r="A1078" s="186" t="s">
        <v>336</v>
      </c>
      <c r="B1078" s="186" t="s">
        <v>1019</v>
      </c>
      <c r="C1078" s="186" t="s">
        <v>1079</v>
      </c>
      <c r="D1078" s="186"/>
      <c r="E1078" s="186" t="s">
        <v>941</v>
      </c>
      <c r="F1078" s="186">
        <v>2029</v>
      </c>
      <c r="G1078" s="186" t="s">
        <v>1013</v>
      </c>
      <c r="H1078" s="186">
        <v>5.6440000000000001</v>
      </c>
      <c r="I1078" s="186">
        <v>6.5846666666666671</v>
      </c>
      <c r="J1078" s="186" t="s">
        <v>1241</v>
      </c>
      <c r="K1078" s="186" t="s">
        <v>941</v>
      </c>
    </row>
    <row r="1079" spans="1:11" x14ac:dyDescent="0.45">
      <c r="A1079" s="186" t="s">
        <v>336</v>
      </c>
      <c r="B1079" s="186" t="s">
        <v>1019</v>
      </c>
      <c r="C1079" s="186" t="s">
        <v>1079</v>
      </c>
      <c r="D1079" s="186"/>
      <c r="E1079" s="186" t="s">
        <v>941</v>
      </c>
      <c r="F1079" s="186">
        <v>2030</v>
      </c>
      <c r="G1079" s="186" t="s">
        <v>1013</v>
      </c>
      <c r="H1079" s="186">
        <v>5.6440000000000001</v>
      </c>
      <c r="I1079" s="186">
        <v>6.5846666666666671</v>
      </c>
      <c r="J1079" s="186" t="s">
        <v>1241</v>
      </c>
      <c r="K1079" s="186" t="s">
        <v>941</v>
      </c>
    </row>
    <row r="1080" spans="1:11" x14ac:dyDescent="0.45">
      <c r="A1080" s="186" t="s">
        <v>336</v>
      </c>
      <c r="B1080" s="186" t="s">
        <v>1019</v>
      </c>
      <c r="C1080" s="186" t="s">
        <v>1079</v>
      </c>
      <c r="D1080" s="186"/>
      <c r="E1080" s="186" t="s">
        <v>941</v>
      </c>
      <c r="F1080" s="186">
        <v>2031</v>
      </c>
      <c r="G1080" s="186" t="s">
        <v>1013</v>
      </c>
      <c r="H1080" s="186">
        <v>5.6440000000000001</v>
      </c>
      <c r="I1080" s="186">
        <v>6.5846666666666671</v>
      </c>
      <c r="J1080" s="186" t="s">
        <v>1241</v>
      </c>
      <c r="K1080" s="186" t="s">
        <v>941</v>
      </c>
    </row>
    <row r="1081" spans="1:11" x14ac:dyDescent="0.45">
      <c r="A1081" s="186" t="s">
        <v>336</v>
      </c>
      <c r="B1081" s="186" t="s">
        <v>1019</v>
      </c>
      <c r="C1081" s="186" t="s">
        <v>1079</v>
      </c>
      <c r="D1081" s="186"/>
      <c r="E1081" s="186" t="s">
        <v>941</v>
      </c>
      <c r="F1081" s="186">
        <v>2032</v>
      </c>
      <c r="G1081" s="186" t="s">
        <v>1013</v>
      </c>
      <c r="H1081" s="186">
        <v>5.6440000000000001</v>
      </c>
      <c r="I1081" s="186">
        <v>6.5846666666666671</v>
      </c>
      <c r="J1081" s="186" t="s">
        <v>1241</v>
      </c>
      <c r="K1081" s="186" t="s">
        <v>941</v>
      </c>
    </row>
    <row r="1082" spans="1:11" x14ac:dyDescent="0.45">
      <c r="A1082" s="186" t="s">
        <v>336</v>
      </c>
      <c r="B1082" s="186" t="s">
        <v>1019</v>
      </c>
      <c r="C1082" s="186" t="s">
        <v>1079</v>
      </c>
      <c r="D1082" s="186"/>
      <c r="E1082" s="186" t="s">
        <v>941</v>
      </c>
      <c r="F1082" s="186">
        <v>2033</v>
      </c>
      <c r="G1082" s="186" t="s">
        <v>1013</v>
      </c>
      <c r="H1082" s="186">
        <v>5.6440000000000001</v>
      </c>
      <c r="I1082" s="186">
        <v>6.5846666666666671</v>
      </c>
      <c r="J1082" s="186" t="s">
        <v>1241</v>
      </c>
      <c r="K1082" s="186" t="s">
        <v>941</v>
      </c>
    </row>
    <row r="1083" spans="1:11" x14ac:dyDescent="0.45">
      <c r="A1083" s="186" t="s">
        <v>336</v>
      </c>
      <c r="B1083" s="186" t="s">
        <v>1019</v>
      </c>
      <c r="C1083" s="186" t="s">
        <v>1079</v>
      </c>
      <c r="D1083" s="186"/>
      <c r="E1083" s="186" t="s">
        <v>941</v>
      </c>
      <c r="F1083" s="186">
        <v>2034</v>
      </c>
      <c r="G1083" s="186" t="s">
        <v>1013</v>
      </c>
      <c r="H1083" s="186">
        <v>5.6440000000000001</v>
      </c>
      <c r="I1083" s="186">
        <v>6.5846666666666671</v>
      </c>
      <c r="J1083" s="186" t="s">
        <v>1241</v>
      </c>
      <c r="K1083" s="186" t="s">
        <v>941</v>
      </c>
    </row>
    <row r="1084" spans="1:11" x14ac:dyDescent="0.45">
      <c r="A1084" s="186" t="s">
        <v>336</v>
      </c>
      <c r="B1084" s="186" t="s">
        <v>1019</v>
      </c>
      <c r="C1084" s="186" t="s">
        <v>1079</v>
      </c>
      <c r="D1084" s="186"/>
      <c r="E1084" s="186" t="s">
        <v>941</v>
      </c>
      <c r="F1084" s="186">
        <v>2035</v>
      </c>
      <c r="G1084" s="186" t="s">
        <v>1013</v>
      </c>
      <c r="H1084" s="186">
        <v>5.6440000000000001</v>
      </c>
      <c r="I1084" s="186">
        <v>6.5846666666666671</v>
      </c>
      <c r="J1084" s="186" t="s">
        <v>1241</v>
      </c>
      <c r="K1084" s="186" t="s">
        <v>941</v>
      </c>
    </row>
    <row r="1085" spans="1:11" x14ac:dyDescent="0.45">
      <c r="A1085" s="186" t="s">
        <v>336</v>
      </c>
      <c r="B1085" s="186" t="s">
        <v>1019</v>
      </c>
      <c r="C1085" s="186" t="s">
        <v>1079</v>
      </c>
      <c r="D1085" s="186"/>
      <c r="E1085" s="186" t="s">
        <v>941</v>
      </c>
      <c r="F1085" s="186">
        <v>2036</v>
      </c>
      <c r="G1085" s="186" t="s">
        <v>1013</v>
      </c>
      <c r="H1085" s="186">
        <v>5.6440000000000001</v>
      </c>
      <c r="I1085" s="186">
        <v>6.5846666666666671</v>
      </c>
      <c r="J1085" s="186" t="s">
        <v>1241</v>
      </c>
      <c r="K1085" s="186" t="s">
        <v>941</v>
      </c>
    </row>
    <row r="1086" spans="1:11" x14ac:dyDescent="0.45">
      <c r="A1086" s="186" t="s">
        <v>336</v>
      </c>
      <c r="B1086" s="186" t="s">
        <v>1019</v>
      </c>
      <c r="C1086" s="186" t="s">
        <v>1079</v>
      </c>
      <c r="D1086" s="186"/>
      <c r="E1086" s="186" t="s">
        <v>941</v>
      </c>
      <c r="F1086" s="186">
        <v>2037</v>
      </c>
      <c r="G1086" s="186" t="s">
        <v>1013</v>
      </c>
      <c r="H1086" s="186">
        <v>5.6440000000000001</v>
      </c>
      <c r="I1086" s="186">
        <v>6.5846666666666671</v>
      </c>
      <c r="J1086" s="186" t="s">
        <v>1241</v>
      </c>
      <c r="K1086" s="186" t="s">
        <v>941</v>
      </c>
    </row>
    <row r="1087" spans="1:11" x14ac:dyDescent="0.45">
      <c r="A1087" s="186" t="s">
        <v>336</v>
      </c>
      <c r="B1087" s="186" t="s">
        <v>1019</v>
      </c>
      <c r="C1087" s="186" t="s">
        <v>1079</v>
      </c>
      <c r="D1087" s="186"/>
      <c r="E1087" s="186" t="s">
        <v>941</v>
      </c>
      <c r="F1087" s="186">
        <v>2038</v>
      </c>
      <c r="G1087" s="186" t="s">
        <v>1013</v>
      </c>
      <c r="H1087" s="186">
        <v>5.6440000000000001</v>
      </c>
      <c r="I1087" s="186">
        <v>6.5846666666666671</v>
      </c>
      <c r="J1087" s="186" t="s">
        <v>1241</v>
      </c>
      <c r="K1087" s="186" t="s">
        <v>941</v>
      </c>
    </row>
    <row r="1088" spans="1:11" x14ac:dyDescent="0.45">
      <c r="A1088" s="186" t="s">
        <v>336</v>
      </c>
      <c r="B1088" s="186" t="s">
        <v>1019</v>
      </c>
      <c r="C1088" s="186" t="s">
        <v>1079</v>
      </c>
      <c r="D1088" s="186"/>
      <c r="E1088" s="186" t="s">
        <v>941</v>
      </c>
      <c r="F1088" s="186">
        <v>2039</v>
      </c>
      <c r="G1088" s="186" t="s">
        <v>1013</v>
      </c>
      <c r="H1088" s="186">
        <v>5.6440000000000001</v>
      </c>
      <c r="I1088" s="186">
        <v>6.5846666666666671</v>
      </c>
      <c r="J1088" s="186" t="s">
        <v>1241</v>
      </c>
      <c r="K1088" s="186" t="s">
        <v>941</v>
      </c>
    </row>
    <row r="1089" spans="1:11" x14ac:dyDescent="0.45">
      <c r="A1089" s="186" t="s">
        <v>336</v>
      </c>
      <c r="B1089" s="186" t="s">
        <v>1019</v>
      </c>
      <c r="C1089" s="186" t="s">
        <v>1079</v>
      </c>
      <c r="D1089" s="186"/>
      <c r="E1089" s="186" t="s">
        <v>941</v>
      </c>
      <c r="F1089" s="186">
        <v>2040</v>
      </c>
      <c r="G1089" s="186" t="s">
        <v>1013</v>
      </c>
      <c r="H1089" s="186">
        <v>5.6440000000000001</v>
      </c>
      <c r="I1089" s="186">
        <v>6.5846666666666671</v>
      </c>
      <c r="J1089" s="186" t="s">
        <v>1241</v>
      </c>
      <c r="K1089" s="186" t="s">
        <v>941</v>
      </c>
    </row>
    <row r="1090" spans="1:11" x14ac:dyDescent="0.45">
      <c r="A1090" s="186" t="s">
        <v>336</v>
      </c>
      <c r="B1090" s="186" t="s">
        <v>1019</v>
      </c>
      <c r="C1090" s="186" t="s">
        <v>1079</v>
      </c>
      <c r="D1090" s="186"/>
      <c r="E1090" s="186" t="s">
        <v>941</v>
      </c>
      <c r="F1090" s="186">
        <v>2041</v>
      </c>
      <c r="G1090" s="186" t="s">
        <v>1013</v>
      </c>
      <c r="H1090" s="186">
        <v>5.6440000000000001</v>
      </c>
      <c r="I1090" s="186">
        <v>6.5846666666666671</v>
      </c>
      <c r="J1090" s="186" t="s">
        <v>1241</v>
      </c>
      <c r="K1090" s="186" t="s">
        <v>941</v>
      </c>
    </row>
    <row r="1091" spans="1:11" x14ac:dyDescent="0.45">
      <c r="A1091" s="186" t="s">
        <v>336</v>
      </c>
      <c r="B1091" s="186" t="s">
        <v>1019</v>
      </c>
      <c r="C1091" s="186" t="s">
        <v>1079</v>
      </c>
      <c r="D1091" s="186"/>
      <c r="E1091" s="186" t="s">
        <v>941</v>
      </c>
      <c r="F1091" s="186">
        <v>2042</v>
      </c>
      <c r="G1091" s="186" t="s">
        <v>1013</v>
      </c>
      <c r="H1091" s="186">
        <v>5.6440000000000001</v>
      </c>
      <c r="I1091" s="186">
        <v>6.5846666666666671</v>
      </c>
      <c r="J1091" s="186" t="s">
        <v>1241</v>
      </c>
      <c r="K1091" s="186" t="s">
        <v>941</v>
      </c>
    </row>
    <row r="1092" spans="1:11" x14ac:dyDescent="0.45">
      <c r="A1092" s="186" t="s">
        <v>336</v>
      </c>
      <c r="B1092" s="186" t="s">
        <v>1019</v>
      </c>
      <c r="C1092" s="186" t="s">
        <v>1079</v>
      </c>
      <c r="D1092" s="186"/>
      <c r="E1092" s="186" t="s">
        <v>941</v>
      </c>
      <c r="F1092" s="186">
        <v>2043</v>
      </c>
      <c r="G1092" s="186" t="s">
        <v>1013</v>
      </c>
      <c r="H1092" s="186">
        <v>5.6440000000000001</v>
      </c>
      <c r="I1092" s="186">
        <v>6.5846666666666671</v>
      </c>
      <c r="J1092" s="186" t="s">
        <v>1241</v>
      </c>
      <c r="K1092" s="186" t="s">
        <v>941</v>
      </c>
    </row>
    <row r="1093" spans="1:11" x14ac:dyDescent="0.45">
      <c r="A1093" s="186" t="s">
        <v>336</v>
      </c>
      <c r="B1093" s="186" t="s">
        <v>1019</v>
      </c>
      <c r="C1093" s="186" t="s">
        <v>1079</v>
      </c>
      <c r="D1093" s="186"/>
      <c r="E1093" s="186" t="s">
        <v>941</v>
      </c>
      <c r="F1093" s="186">
        <v>2044</v>
      </c>
      <c r="G1093" s="186" t="s">
        <v>1013</v>
      </c>
      <c r="H1093" s="186">
        <v>5.6440000000000001</v>
      </c>
      <c r="I1093" s="186">
        <v>6.5846666666666671</v>
      </c>
      <c r="J1093" s="186" t="s">
        <v>1241</v>
      </c>
      <c r="K1093" s="186" t="s">
        <v>941</v>
      </c>
    </row>
    <row r="1094" spans="1:11" x14ac:dyDescent="0.45">
      <c r="A1094" s="186" t="s">
        <v>336</v>
      </c>
      <c r="B1094" s="186" t="s">
        <v>1019</v>
      </c>
      <c r="C1094" s="186" t="s">
        <v>1079</v>
      </c>
      <c r="D1094" s="186"/>
      <c r="E1094" s="186" t="s">
        <v>941</v>
      </c>
      <c r="F1094" s="186">
        <v>2045</v>
      </c>
      <c r="G1094" s="186" t="s">
        <v>1013</v>
      </c>
      <c r="H1094" s="186">
        <v>5.6440000000000001</v>
      </c>
      <c r="I1094" s="186">
        <v>6.5846666666666671</v>
      </c>
      <c r="J1094" s="186" t="s">
        <v>1241</v>
      </c>
      <c r="K1094" s="186" t="s">
        <v>941</v>
      </c>
    </row>
    <row r="1095" spans="1:11" x14ac:dyDescent="0.45">
      <c r="A1095" s="186" t="s">
        <v>336</v>
      </c>
      <c r="B1095" s="186" t="s">
        <v>1019</v>
      </c>
      <c r="C1095" s="186" t="s">
        <v>1079</v>
      </c>
      <c r="D1095" s="186"/>
      <c r="E1095" s="186" t="s">
        <v>941</v>
      </c>
      <c r="F1095" s="186">
        <v>2046</v>
      </c>
      <c r="G1095" s="186" t="s">
        <v>1013</v>
      </c>
      <c r="H1095" s="186">
        <v>5.6440000000000001</v>
      </c>
      <c r="I1095" s="186">
        <v>6.5846666666666671</v>
      </c>
      <c r="J1095" s="186" t="s">
        <v>1241</v>
      </c>
      <c r="K1095" s="186" t="s">
        <v>941</v>
      </c>
    </row>
    <row r="1096" spans="1:11" x14ac:dyDescent="0.45">
      <c r="A1096" s="186" t="s">
        <v>336</v>
      </c>
      <c r="B1096" s="186" t="s">
        <v>1019</v>
      </c>
      <c r="C1096" s="186" t="s">
        <v>1079</v>
      </c>
      <c r="D1096" s="186"/>
      <c r="E1096" s="186" t="s">
        <v>941</v>
      </c>
      <c r="F1096" s="186">
        <v>2047</v>
      </c>
      <c r="G1096" s="186" t="s">
        <v>1013</v>
      </c>
      <c r="H1096" s="186">
        <v>5.6440000000000001</v>
      </c>
      <c r="I1096" s="186">
        <v>6.5846666666666671</v>
      </c>
      <c r="J1096" s="186" t="s">
        <v>1241</v>
      </c>
      <c r="K1096" s="186" t="s">
        <v>941</v>
      </c>
    </row>
    <row r="1097" spans="1:11" x14ac:dyDescent="0.45">
      <c r="A1097" s="186" t="s">
        <v>336</v>
      </c>
      <c r="B1097" s="186" t="s">
        <v>1019</v>
      </c>
      <c r="C1097" s="186" t="s">
        <v>1079</v>
      </c>
      <c r="D1097" s="186"/>
      <c r="E1097" s="186" t="s">
        <v>941</v>
      </c>
      <c r="F1097" s="186">
        <v>2048</v>
      </c>
      <c r="G1097" s="186" t="s">
        <v>1013</v>
      </c>
      <c r="H1097" s="186">
        <v>5.6440000000000001</v>
      </c>
      <c r="I1097" s="186">
        <v>6.5846666666666671</v>
      </c>
      <c r="J1097" s="186" t="s">
        <v>1241</v>
      </c>
      <c r="K1097" s="186" t="s">
        <v>941</v>
      </c>
    </row>
    <row r="1098" spans="1:11" x14ac:dyDescent="0.45">
      <c r="A1098" s="186" t="s">
        <v>336</v>
      </c>
      <c r="B1098" s="186" t="s">
        <v>1019</v>
      </c>
      <c r="C1098" s="186" t="s">
        <v>1079</v>
      </c>
      <c r="D1098" s="186"/>
      <c r="E1098" s="186" t="s">
        <v>941</v>
      </c>
      <c r="F1098" s="186">
        <v>2049</v>
      </c>
      <c r="G1098" s="186" t="s">
        <v>1013</v>
      </c>
      <c r="H1098" s="186">
        <v>5.6440000000000001</v>
      </c>
      <c r="I1098" s="186">
        <v>6.5846666666666671</v>
      </c>
      <c r="J1098" s="186" t="s">
        <v>1241</v>
      </c>
      <c r="K1098" s="186" t="s">
        <v>941</v>
      </c>
    </row>
    <row r="1099" spans="1:11" x14ac:dyDescent="0.45">
      <c r="A1099" s="186" t="s">
        <v>336</v>
      </c>
      <c r="B1099" s="186" t="s">
        <v>1019</v>
      </c>
      <c r="C1099" s="186" t="s">
        <v>1079</v>
      </c>
      <c r="D1099" s="186"/>
      <c r="E1099" s="186" t="s">
        <v>941</v>
      </c>
      <c r="F1099" s="186">
        <v>2050</v>
      </c>
      <c r="G1099" s="186" t="s">
        <v>1013</v>
      </c>
      <c r="H1099" s="186">
        <v>5.6440000000000001</v>
      </c>
      <c r="I1099" s="186">
        <v>6.5846666666666671</v>
      </c>
      <c r="J1099" s="186" t="s">
        <v>1241</v>
      </c>
      <c r="K1099" s="186" t="s">
        <v>941</v>
      </c>
    </row>
    <row r="1100" spans="1:11" x14ac:dyDescent="0.45">
      <c r="A1100" s="186" t="s">
        <v>336</v>
      </c>
      <c r="B1100" s="186" t="s">
        <v>1019</v>
      </c>
      <c r="C1100" s="186" t="s">
        <v>1079</v>
      </c>
      <c r="D1100" s="186"/>
      <c r="E1100" s="186" t="s">
        <v>942</v>
      </c>
      <c r="F1100" s="186">
        <v>1990</v>
      </c>
      <c r="G1100" s="186" t="s">
        <v>1013</v>
      </c>
      <c r="H1100" s="186">
        <v>0</v>
      </c>
      <c r="I1100" s="186">
        <v>0</v>
      </c>
      <c r="J1100" s="186" t="s">
        <v>1241</v>
      </c>
      <c r="K1100" s="186" t="s">
        <v>942</v>
      </c>
    </row>
    <row r="1101" spans="1:11" x14ac:dyDescent="0.45">
      <c r="A1101" s="186" t="s">
        <v>336</v>
      </c>
      <c r="B1101" s="186" t="s">
        <v>1019</v>
      </c>
      <c r="C1101" s="186" t="s">
        <v>1079</v>
      </c>
      <c r="D1101" s="186"/>
      <c r="E1101" s="186" t="s">
        <v>942</v>
      </c>
      <c r="F1101" s="186">
        <v>1991</v>
      </c>
      <c r="G1101" s="186" t="s">
        <v>1013</v>
      </c>
      <c r="H1101" s="186">
        <v>0</v>
      </c>
      <c r="I1101" s="186">
        <v>0</v>
      </c>
      <c r="J1101" s="186" t="s">
        <v>1241</v>
      </c>
      <c r="K1101" s="186" t="s">
        <v>942</v>
      </c>
    </row>
    <row r="1102" spans="1:11" x14ac:dyDescent="0.45">
      <c r="A1102" s="186" t="s">
        <v>336</v>
      </c>
      <c r="B1102" s="186" t="s">
        <v>1019</v>
      </c>
      <c r="C1102" s="186" t="s">
        <v>1079</v>
      </c>
      <c r="D1102" s="186"/>
      <c r="E1102" s="186" t="s">
        <v>942</v>
      </c>
      <c r="F1102" s="186">
        <v>1992</v>
      </c>
      <c r="G1102" s="186" t="s">
        <v>1013</v>
      </c>
      <c r="H1102" s="186">
        <v>0</v>
      </c>
      <c r="I1102" s="186">
        <v>0</v>
      </c>
      <c r="J1102" s="186" t="s">
        <v>1241</v>
      </c>
      <c r="K1102" s="186" t="s">
        <v>942</v>
      </c>
    </row>
    <row r="1103" spans="1:11" x14ac:dyDescent="0.45">
      <c r="A1103" s="186" t="s">
        <v>336</v>
      </c>
      <c r="B1103" s="186" t="s">
        <v>1019</v>
      </c>
      <c r="C1103" s="186" t="s">
        <v>1079</v>
      </c>
      <c r="D1103" s="186"/>
      <c r="E1103" s="186" t="s">
        <v>942</v>
      </c>
      <c r="F1103" s="186">
        <v>1993</v>
      </c>
      <c r="G1103" s="186" t="s">
        <v>1013</v>
      </c>
      <c r="H1103" s="186">
        <v>0</v>
      </c>
      <c r="I1103" s="186">
        <v>0</v>
      </c>
      <c r="J1103" s="186" t="s">
        <v>1241</v>
      </c>
      <c r="K1103" s="186" t="s">
        <v>942</v>
      </c>
    </row>
    <row r="1104" spans="1:11" x14ac:dyDescent="0.45">
      <c r="A1104" s="186" t="s">
        <v>336</v>
      </c>
      <c r="B1104" s="186" t="s">
        <v>1019</v>
      </c>
      <c r="C1104" s="186" t="s">
        <v>1079</v>
      </c>
      <c r="D1104" s="186"/>
      <c r="E1104" s="186" t="s">
        <v>942</v>
      </c>
      <c r="F1104" s="186">
        <v>1994</v>
      </c>
      <c r="G1104" s="186" t="s">
        <v>1013</v>
      </c>
      <c r="H1104" s="186">
        <v>0</v>
      </c>
      <c r="I1104" s="186">
        <v>0</v>
      </c>
      <c r="J1104" s="186" t="s">
        <v>1241</v>
      </c>
      <c r="K1104" s="186" t="s">
        <v>942</v>
      </c>
    </row>
    <row r="1105" spans="1:11" x14ac:dyDescent="0.45">
      <c r="A1105" s="186" t="s">
        <v>336</v>
      </c>
      <c r="B1105" s="186" t="s">
        <v>1019</v>
      </c>
      <c r="C1105" s="186" t="s">
        <v>1079</v>
      </c>
      <c r="D1105" s="186"/>
      <c r="E1105" s="186" t="s">
        <v>942</v>
      </c>
      <c r="F1105" s="186">
        <v>1995</v>
      </c>
      <c r="G1105" s="186" t="s">
        <v>1013</v>
      </c>
      <c r="H1105" s="186">
        <v>0</v>
      </c>
      <c r="I1105" s="186">
        <v>0</v>
      </c>
      <c r="J1105" s="186" t="s">
        <v>1241</v>
      </c>
      <c r="K1105" s="186" t="s">
        <v>942</v>
      </c>
    </row>
    <row r="1106" spans="1:11" x14ac:dyDescent="0.45">
      <c r="A1106" s="186" t="s">
        <v>336</v>
      </c>
      <c r="B1106" s="186" t="s">
        <v>1019</v>
      </c>
      <c r="C1106" s="186" t="s">
        <v>1079</v>
      </c>
      <c r="D1106" s="186"/>
      <c r="E1106" s="186" t="s">
        <v>942</v>
      </c>
      <c r="F1106" s="186">
        <v>1996</v>
      </c>
      <c r="G1106" s="186" t="s">
        <v>1013</v>
      </c>
      <c r="H1106" s="186">
        <v>0</v>
      </c>
      <c r="I1106" s="186">
        <v>0</v>
      </c>
      <c r="J1106" s="186" t="s">
        <v>1241</v>
      </c>
      <c r="K1106" s="186" t="s">
        <v>942</v>
      </c>
    </row>
    <row r="1107" spans="1:11" x14ac:dyDescent="0.45">
      <c r="A1107" s="186" t="s">
        <v>336</v>
      </c>
      <c r="B1107" s="186" t="s">
        <v>1019</v>
      </c>
      <c r="C1107" s="186" t="s">
        <v>1079</v>
      </c>
      <c r="D1107" s="186"/>
      <c r="E1107" s="186" t="s">
        <v>942</v>
      </c>
      <c r="F1107" s="186">
        <v>1997</v>
      </c>
      <c r="G1107" s="186" t="s">
        <v>1013</v>
      </c>
      <c r="H1107" s="186">
        <v>0</v>
      </c>
      <c r="I1107" s="186">
        <v>0</v>
      </c>
      <c r="J1107" s="186" t="s">
        <v>1241</v>
      </c>
      <c r="K1107" s="186" t="s">
        <v>942</v>
      </c>
    </row>
    <row r="1108" spans="1:11" x14ac:dyDescent="0.45">
      <c r="A1108" s="186" t="s">
        <v>336</v>
      </c>
      <c r="B1108" s="186" t="s">
        <v>1019</v>
      </c>
      <c r="C1108" s="186" t="s">
        <v>1079</v>
      </c>
      <c r="D1108" s="186"/>
      <c r="E1108" s="186" t="s">
        <v>942</v>
      </c>
      <c r="F1108" s="186">
        <v>1998</v>
      </c>
      <c r="G1108" s="186" t="s">
        <v>1013</v>
      </c>
      <c r="H1108" s="186">
        <v>0</v>
      </c>
      <c r="I1108" s="186">
        <v>0</v>
      </c>
      <c r="J1108" s="186" t="s">
        <v>1241</v>
      </c>
      <c r="K1108" s="186" t="s">
        <v>942</v>
      </c>
    </row>
    <row r="1109" spans="1:11" x14ac:dyDescent="0.45">
      <c r="A1109" s="186" t="s">
        <v>336</v>
      </c>
      <c r="B1109" s="186" t="s">
        <v>1019</v>
      </c>
      <c r="C1109" s="186" t="s">
        <v>1079</v>
      </c>
      <c r="D1109" s="186"/>
      <c r="E1109" s="186" t="s">
        <v>942</v>
      </c>
      <c r="F1109" s="186">
        <v>1999</v>
      </c>
      <c r="G1109" s="186" t="s">
        <v>1013</v>
      </c>
      <c r="H1109" s="186">
        <v>0</v>
      </c>
      <c r="I1109" s="186">
        <v>0</v>
      </c>
      <c r="J1109" s="186" t="s">
        <v>1241</v>
      </c>
      <c r="K1109" s="186" t="s">
        <v>942</v>
      </c>
    </row>
    <row r="1110" spans="1:11" x14ac:dyDescent="0.45">
      <c r="A1110" s="186" t="s">
        <v>336</v>
      </c>
      <c r="B1110" s="186" t="s">
        <v>1019</v>
      </c>
      <c r="C1110" s="186" t="s">
        <v>1079</v>
      </c>
      <c r="D1110" s="186"/>
      <c r="E1110" s="186" t="s">
        <v>942</v>
      </c>
      <c r="F1110" s="186">
        <v>2000</v>
      </c>
      <c r="G1110" s="186" t="s">
        <v>1013</v>
      </c>
      <c r="H1110" s="186">
        <v>0</v>
      </c>
      <c r="I1110" s="186">
        <v>0</v>
      </c>
      <c r="J1110" s="186" t="s">
        <v>1241</v>
      </c>
      <c r="K1110" s="186" t="s">
        <v>942</v>
      </c>
    </row>
    <row r="1111" spans="1:11" x14ac:dyDescent="0.45">
      <c r="A1111" s="186" t="s">
        <v>336</v>
      </c>
      <c r="B1111" s="186" t="s">
        <v>1019</v>
      </c>
      <c r="C1111" s="186" t="s">
        <v>1079</v>
      </c>
      <c r="D1111" s="186"/>
      <c r="E1111" s="186" t="s">
        <v>942</v>
      </c>
      <c r="F1111" s="186">
        <v>2001</v>
      </c>
      <c r="G1111" s="186" t="s">
        <v>1013</v>
      </c>
      <c r="H1111" s="186">
        <v>0</v>
      </c>
      <c r="I1111" s="186">
        <v>0</v>
      </c>
      <c r="J1111" s="186" t="s">
        <v>1241</v>
      </c>
      <c r="K1111" s="186" t="s">
        <v>942</v>
      </c>
    </row>
    <row r="1112" spans="1:11" x14ac:dyDescent="0.45">
      <c r="A1112" s="186" t="s">
        <v>336</v>
      </c>
      <c r="B1112" s="186" t="s">
        <v>1019</v>
      </c>
      <c r="C1112" s="186" t="s">
        <v>1079</v>
      </c>
      <c r="D1112" s="186"/>
      <c r="E1112" s="186" t="s">
        <v>942</v>
      </c>
      <c r="F1112" s="186">
        <v>2002</v>
      </c>
      <c r="G1112" s="186" t="s">
        <v>1013</v>
      </c>
      <c r="H1112" s="186">
        <v>0</v>
      </c>
      <c r="I1112" s="186">
        <v>0</v>
      </c>
      <c r="J1112" s="186" t="s">
        <v>1241</v>
      </c>
      <c r="K1112" s="186" t="s">
        <v>942</v>
      </c>
    </row>
    <row r="1113" spans="1:11" x14ac:dyDescent="0.45">
      <c r="A1113" s="186" t="s">
        <v>336</v>
      </c>
      <c r="B1113" s="186" t="s">
        <v>1019</v>
      </c>
      <c r="C1113" s="186" t="s">
        <v>1079</v>
      </c>
      <c r="D1113" s="186"/>
      <c r="E1113" s="186" t="s">
        <v>942</v>
      </c>
      <c r="F1113" s="186">
        <v>2003</v>
      </c>
      <c r="G1113" s="186" t="s">
        <v>1013</v>
      </c>
      <c r="H1113" s="186">
        <v>0</v>
      </c>
      <c r="I1113" s="186">
        <v>0</v>
      </c>
      <c r="J1113" s="186" t="s">
        <v>1241</v>
      </c>
      <c r="K1113" s="186" t="s">
        <v>942</v>
      </c>
    </row>
    <row r="1114" spans="1:11" x14ac:dyDescent="0.45">
      <c r="A1114" s="186" t="s">
        <v>336</v>
      </c>
      <c r="B1114" s="186" t="s">
        <v>1019</v>
      </c>
      <c r="C1114" s="186" t="s">
        <v>1079</v>
      </c>
      <c r="D1114" s="186"/>
      <c r="E1114" s="186" t="s">
        <v>942</v>
      </c>
      <c r="F1114" s="186">
        <v>2004</v>
      </c>
      <c r="G1114" s="186" t="s">
        <v>1013</v>
      </c>
      <c r="H1114" s="186">
        <v>0</v>
      </c>
      <c r="I1114" s="186">
        <v>0</v>
      </c>
      <c r="J1114" s="186" t="s">
        <v>1241</v>
      </c>
      <c r="K1114" s="186" t="s">
        <v>942</v>
      </c>
    </row>
    <row r="1115" spans="1:11" x14ac:dyDescent="0.45">
      <c r="A1115" s="186" t="s">
        <v>336</v>
      </c>
      <c r="B1115" s="186" t="s">
        <v>1019</v>
      </c>
      <c r="C1115" s="186" t="s">
        <v>1079</v>
      </c>
      <c r="D1115" s="186"/>
      <c r="E1115" s="186" t="s">
        <v>942</v>
      </c>
      <c r="F1115" s="186">
        <v>2005</v>
      </c>
      <c r="G1115" s="186" t="s">
        <v>1013</v>
      </c>
      <c r="H1115" s="186">
        <v>0</v>
      </c>
      <c r="I1115" s="186">
        <v>0</v>
      </c>
      <c r="J1115" s="186" t="s">
        <v>1241</v>
      </c>
      <c r="K1115" s="186" t="s">
        <v>942</v>
      </c>
    </row>
    <row r="1116" spans="1:11" x14ac:dyDescent="0.45">
      <c r="A1116" s="186" t="s">
        <v>336</v>
      </c>
      <c r="B1116" s="186" t="s">
        <v>1019</v>
      </c>
      <c r="C1116" s="186" t="s">
        <v>1079</v>
      </c>
      <c r="D1116" s="186"/>
      <c r="E1116" s="186" t="s">
        <v>942</v>
      </c>
      <c r="F1116" s="186">
        <v>2006</v>
      </c>
      <c r="G1116" s="186" t="s">
        <v>1013</v>
      </c>
      <c r="H1116" s="186">
        <v>0</v>
      </c>
      <c r="I1116" s="186">
        <v>0</v>
      </c>
      <c r="J1116" s="186" t="s">
        <v>1241</v>
      </c>
      <c r="K1116" s="186" t="s">
        <v>942</v>
      </c>
    </row>
    <row r="1117" spans="1:11" x14ac:dyDescent="0.45">
      <c r="A1117" s="186" t="s">
        <v>336</v>
      </c>
      <c r="B1117" s="186" t="s">
        <v>1019</v>
      </c>
      <c r="C1117" s="186" t="s">
        <v>1079</v>
      </c>
      <c r="D1117" s="186"/>
      <c r="E1117" s="186" t="s">
        <v>942</v>
      </c>
      <c r="F1117" s="186">
        <v>2007</v>
      </c>
      <c r="G1117" s="186" t="s">
        <v>1013</v>
      </c>
      <c r="H1117" s="186">
        <v>0</v>
      </c>
      <c r="I1117" s="186">
        <v>0</v>
      </c>
      <c r="J1117" s="186" t="s">
        <v>1241</v>
      </c>
      <c r="K1117" s="186" t="s">
        <v>942</v>
      </c>
    </row>
    <row r="1118" spans="1:11" x14ac:dyDescent="0.45">
      <c r="A1118" s="186" t="s">
        <v>336</v>
      </c>
      <c r="B1118" s="186" t="s">
        <v>1019</v>
      </c>
      <c r="C1118" s="186" t="s">
        <v>1079</v>
      </c>
      <c r="D1118" s="186"/>
      <c r="E1118" s="186" t="s">
        <v>942</v>
      </c>
      <c r="F1118" s="186">
        <v>2008</v>
      </c>
      <c r="G1118" s="186" t="s">
        <v>1013</v>
      </c>
      <c r="H1118" s="186">
        <v>0</v>
      </c>
      <c r="I1118" s="186">
        <v>0</v>
      </c>
      <c r="J1118" s="186" t="s">
        <v>1241</v>
      </c>
      <c r="K1118" s="186" t="s">
        <v>942</v>
      </c>
    </row>
    <row r="1119" spans="1:11" x14ac:dyDescent="0.45">
      <c r="A1119" s="186" t="s">
        <v>336</v>
      </c>
      <c r="B1119" s="186" t="s">
        <v>1019</v>
      </c>
      <c r="C1119" s="186" t="s">
        <v>1079</v>
      </c>
      <c r="D1119" s="186"/>
      <c r="E1119" s="186" t="s">
        <v>942</v>
      </c>
      <c r="F1119" s="186">
        <v>2009</v>
      </c>
      <c r="G1119" s="186" t="s">
        <v>1013</v>
      </c>
      <c r="H1119" s="186">
        <v>0</v>
      </c>
      <c r="I1119" s="186">
        <v>0</v>
      </c>
      <c r="J1119" s="186" t="s">
        <v>1241</v>
      </c>
      <c r="K1119" s="186" t="s">
        <v>942</v>
      </c>
    </row>
    <row r="1120" spans="1:11" x14ac:dyDescent="0.45">
      <c r="A1120" s="186" t="s">
        <v>336</v>
      </c>
      <c r="B1120" s="186" t="s">
        <v>1019</v>
      </c>
      <c r="C1120" s="186" t="s">
        <v>1079</v>
      </c>
      <c r="D1120" s="186"/>
      <c r="E1120" s="186" t="s">
        <v>942</v>
      </c>
      <c r="F1120" s="186">
        <v>2010</v>
      </c>
      <c r="G1120" s="186" t="s">
        <v>1013</v>
      </c>
      <c r="H1120" s="186">
        <v>0</v>
      </c>
      <c r="I1120" s="186">
        <v>0</v>
      </c>
      <c r="J1120" s="186" t="s">
        <v>1241</v>
      </c>
      <c r="K1120" s="186" t="s">
        <v>942</v>
      </c>
    </row>
    <row r="1121" spans="1:11" x14ac:dyDescent="0.45">
      <c r="A1121" s="186" t="s">
        <v>336</v>
      </c>
      <c r="B1121" s="186" t="s">
        <v>1019</v>
      </c>
      <c r="C1121" s="186" t="s">
        <v>1079</v>
      </c>
      <c r="D1121" s="186"/>
      <c r="E1121" s="186" t="s">
        <v>942</v>
      </c>
      <c r="F1121" s="186">
        <v>2011</v>
      </c>
      <c r="G1121" s="186" t="s">
        <v>1013</v>
      </c>
      <c r="H1121" s="186">
        <v>0</v>
      </c>
      <c r="I1121" s="186">
        <v>0</v>
      </c>
      <c r="J1121" s="186" t="s">
        <v>1241</v>
      </c>
      <c r="K1121" s="186" t="s">
        <v>942</v>
      </c>
    </row>
    <row r="1122" spans="1:11" x14ac:dyDescent="0.45">
      <c r="A1122" s="186" t="s">
        <v>336</v>
      </c>
      <c r="B1122" s="186" t="s">
        <v>1019</v>
      </c>
      <c r="C1122" s="186" t="s">
        <v>1079</v>
      </c>
      <c r="D1122" s="186"/>
      <c r="E1122" s="186" t="s">
        <v>942</v>
      </c>
      <c r="F1122" s="186">
        <v>2012</v>
      </c>
      <c r="G1122" s="186" t="s">
        <v>1013</v>
      </c>
      <c r="H1122" s="186">
        <v>0</v>
      </c>
      <c r="I1122" s="186">
        <v>0</v>
      </c>
      <c r="J1122" s="186" t="s">
        <v>1241</v>
      </c>
      <c r="K1122" s="186" t="s">
        <v>942</v>
      </c>
    </row>
    <row r="1123" spans="1:11" x14ac:dyDescent="0.45">
      <c r="A1123" s="186" t="s">
        <v>336</v>
      </c>
      <c r="B1123" s="186" t="s">
        <v>1019</v>
      </c>
      <c r="C1123" s="186" t="s">
        <v>1079</v>
      </c>
      <c r="D1123" s="186"/>
      <c r="E1123" s="186" t="s">
        <v>942</v>
      </c>
      <c r="F1123" s="186">
        <v>2013</v>
      </c>
      <c r="G1123" s="186" t="s">
        <v>1013</v>
      </c>
      <c r="H1123" s="186">
        <v>0</v>
      </c>
      <c r="I1123" s="186">
        <v>0</v>
      </c>
      <c r="J1123" s="186" t="s">
        <v>1241</v>
      </c>
      <c r="K1123" s="186" t="s">
        <v>942</v>
      </c>
    </row>
    <row r="1124" spans="1:11" x14ac:dyDescent="0.45">
      <c r="A1124" s="186" t="s">
        <v>336</v>
      </c>
      <c r="B1124" s="186" t="s">
        <v>1019</v>
      </c>
      <c r="C1124" s="186" t="s">
        <v>1079</v>
      </c>
      <c r="D1124" s="186"/>
      <c r="E1124" s="186" t="s">
        <v>942</v>
      </c>
      <c r="F1124" s="186">
        <v>2014</v>
      </c>
      <c r="G1124" s="186" t="s">
        <v>1013</v>
      </c>
      <c r="H1124" s="186">
        <v>0</v>
      </c>
      <c r="I1124" s="186">
        <v>0</v>
      </c>
      <c r="J1124" s="186" t="s">
        <v>1241</v>
      </c>
      <c r="K1124" s="186" t="s">
        <v>942</v>
      </c>
    </row>
    <row r="1125" spans="1:11" x14ac:dyDescent="0.45">
      <c r="A1125" s="186" t="s">
        <v>336</v>
      </c>
      <c r="B1125" s="186" t="s">
        <v>1019</v>
      </c>
      <c r="C1125" s="186" t="s">
        <v>1079</v>
      </c>
      <c r="D1125" s="186"/>
      <c r="E1125" s="186" t="s">
        <v>942</v>
      </c>
      <c r="F1125" s="186">
        <v>2015</v>
      </c>
      <c r="G1125" s="186" t="s">
        <v>1013</v>
      </c>
      <c r="H1125" s="186">
        <v>0</v>
      </c>
      <c r="I1125" s="186">
        <v>0</v>
      </c>
      <c r="J1125" s="186" t="s">
        <v>1241</v>
      </c>
      <c r="K1125" s="186" t="s">
        <v>942</v>
      </c>
    </row>
    <row r="1126" spans="1:11" x14ac:dyDescent="0.45">
      <c r="A1126" s="186" t="s">
        <v>336</v>
      </c>
      <c r="B1126" s="186" t="s">
        <v>1019</v>
      </c>
      <c r="C1126" s="186" t="s">
        <v>1079</v>
      </c>
      <c r="D1126" s="186"/>
      <c r="E1126" s="186" t="s">
        <v>942</v>
      </c>
      <c r="F1126" s="186">
        <v>2016</v>
      </c>
      <c r="G1126" s="186" t="s">
        <v>1013</v>
      </c>
      <c r="H1126" s="186">
        <v>0</v>
      </c>
      <c r="I1126" s="186">
        <v>0</v>
      </c>
      <c r="J1126" s="186" t="s">
        <v>1241</v>
      </c>
      <c r="K1126" s="186" t="s">
        <v>942</v>
      </c>
    </row>
    <row r="1127" spans="1:11" x14ac:dyDescent="0.45">
      <c r="A1127" s="186" t="s">
        <v>336</v>
      </c>
      <c r="B1127" s="186" t="s">
        <v>1019</v>
      </c>
      <c r="C1127" s="186" t="s">
        <v>1079</v>
      </c>
      <c r="D1127" s="186"/>
      <c r="E1127" s="186" t="s">
        <v>942</v>
      </c>
      <c r="F1127" s="186">
        <v>2017</v>
      </c>
      <c r="G1127" s="186" t="s">
        <v>1013</v>
      </c>
      <c r="H1127" s="186">
        <v>0</v>
      </c>
      <c r="I1127" s="186">
        <v>0</v>
      </c>
      <c r="J1127" s="186" t="s">
        <v>1241</v>
      </c>
      <c r="K1127" s="186" t="s">
        <v>942</v>
      </c>
    </row>
    <row r="1128" spans="1:11" x14ac:dyDescent="0.45">
      <c r="A1128" s="186" t="s">
        <v>336</v>
      </c>
      <c r="B1128" s="186" t="s">
        <v>1019</v>
      </c>
      <c r="C1128" s="186" t="s">
        <v>1079</v>
      </c>
      <c r="D1128" s="186"/>
      <c r="E1128" s="186" t="s">
        <v>942</v>
      </c>
      <c r="F1128" s="186">
        <v>2018</v>
      </c>
      <c r="G1128" s="186" t="s">
        <v>1013</v>
      </c>
      <c r="H1128" s="186">
        <v>0</v>
      </c>
      <c r="I1128" s="186">
        <v>0</v>
      </c>
      <c r="J1128" s="186" t="s">
        <v>1241</v>
      </c>
      <c r="K1128" s="186" t="s">
        <v>942</v>
      </c>
    </row>
    <row r="1129" spans="1:11" x14ac:dyDescent="0.45">
      <c r="A1129" s="186" t="s">
        <v>336</v>
      </c>
      <c r="B1129" s="186" t="s">
        <v>1019</v>
      </c>
      <c r="C1129" s="186" t="s">
        <v>1079</v>
      </c>
      <c r="D1129" s="186"/>
      <c r="E1129" s="186" t="s">
        <v>942</v>
      </c>
      <c r="F1129" s="186">
        <v>2019</v>
      </c>
      <c r="G1129" s="186" t="s">
        <v>1013</v>
      </c>
      <c r="H1129" s="186">
        <v>0</v>
      </c>
      <c r="I1129" s="186">
        <v>0</v>
      </c>
      <c r="J1129" s="186" t="s">
        <v>1241</v>
      </c>
      <c r="K1129" s="186" t="s">
        <v>942</v>
      </c>
    </row>
    <row r="1130" spans="1:11" x14ac:dyDescent="0.45">
      <c r="A1130" s="186" t="s">
        <v>336</v>
      </c>
      <c r="B1130" s="186" t="s">
        <v>1019</v>
      </c>
      <c r="C1130" s="186" t="s">
        <v>1079</v>
      </c>
      <c r="D1130" s="186"/>
      <c r="E1130" s="186" t="s">
        <v>942</v>
      </c>
      <c r="F1130" s="186">
        <v>2020</v>
      </c>
      <c r="G1130" s="186" t="s">
        <v>1013</v>
      </c>
      <c r="H1130" s="186">
        <v>0</v>
      </c>
      <c r="I1130" s="186">
        <v>0</v>
      </c>
      <c r="J1130" s="186" t="s">
        <v>1241</v>
      </c>
      <c r="K1130" s="186" t="s">
        <v>942</v>
      </c>
    </row>
    <row r="1131" spans="1:11" x14ac:dyDescent="0.45">
      <c r="A1131" s="186" t="s">
        <v>336</v>
      </c>
      <c r="B1131" s="186" t="s">
        <v>1019</v>
      </c>
      <c r="C1131" s="186" t="s">
        <v>1079</v>
      </c>
      <c r="D1131" s="186"/>
      <c r="E1131" s="186" t="s">
        <v>942</v>
      </c>
      <c r="F1131" s="186">
        <v>2021</v>
      </c>
      <c r="G1131" s="186" t="s">
        <v>1013</v>
      </c>
      <c r="H1131" s="186">
        <v>0</v>
      </c>
      <c r="I1131" s="186">
        <v>0</v>
      </c>
      <c r="J1131" s="186" t="s">
        <v>1241</v>
      </c>
      <c r="K1131" s="186" t="s">
        <v>942</v>
      </c>
    </row>
    <row r="1132" spans="1:11" x14ac:dyDescent="0.45">
      <c r="A1132" s="186" t="s">
        <v>336</v>
      </c>
      <c r="B1132" s="186" t="s">
        <v>1019</v>
      </c>
      <c r="C1132" s="186" t="s">
        <v>1079</v>
      </c>
      <c r="D1132" s="186"/>
      <c r="E1132" s="186" t="s">
        <v>942</v>
      </c>
      <c r="F1132" s="186">
        <v>2022</v>
      </c>
      <c r="G1132" s="186" t="s">
        <v>1013</v>
      </c>
      <c r="H1132" s="186">
        <v>0</v>
      </c>
      <c r="I1132" s="186">
        <v>0</v>
      </c>
      <c r="J1132" s="186" t="s">
        <v>1241</v>
      </c>
      <c r="K1132" s="186" t="s">
        <v>942</v>
      </c>
    </row>
    <row r="1133" spans="1:11" x14ac:dyDescent="0.45">
      <c r="A1133" s="186" t="s">
        <v>336</v>
      </c>
      <c r="B1133" s="186" t="s">
        <v>1019</v>
      </c>
      <c r="C1133" s="186" t="s">
        <v>1079</v>
      </c>
      <c r="D1133" s="186"/>
      <c r="E1133" s="186" t="s">
        <v>942</v>
      </c>
      <c r="F1133" s="186">
        <v>2023</v>
      </c>
      <c r="G1133" s="186" t="s">
        <v>1013</v>
      </c>
      <c r="H1133" s="186">
        <v>0</v>
      </c>
      <c r="I1133" s="186">
        <v>0</v>
      </c>
      <c r="J1133" s="186" t="s">
        <v>1241</v>
      </c>
      <c r="K1133" s="186" t="s">
        <v>942</v>
      </c>
    </row>
    <row r="1134" spans="1:11" x14ac:dyDescent="0.45">
      <c r="A1134" s="186" t="s">
        <v>336</v>
      </c>
      <c r="B1134" s="186" t="s">
        <v>1019</v>
      </c>
      <c r="C1134" s="186" t="s">
        <v>1079</v>
      </c>
      <c r="D1134" s="186"/>
      <c r="E1134" s="186" t="s">
        <v>942</v>
      </c>
      <c r="F1134" s="186">
        <v>2024</v>
      </c>
      <c r="G1134" s="186" t="s">
        <v>1013</v>
      </c>
      <c r="H1134" s="186">
        <v>0</v>
      </c>
      <c r="I1134" s="186">
        <v>0</v>
      </c>
      <c r="J1134" s="186" t="s">
        <v>1241</v>
      </c>
      <c r="K1134" s="186" t="s">
        <v>942</v>
      </c>
    </row>
    <row r="1135" spans="1:11" x14ac:dyDescent="0.45">
      <c r="A1135" s="186" t="s">
        <v>336</v>
      </c>
      <c r="B1135" s="186" t="s">
        <v>1019</v>
      </c>
      <c r="C1135" s="186" t="s">
        <v>1079</v>
      </c>
      <c r="D1135" s="186"/>
      <c r="E1135" s="186" t="s">
        <v>942</v>
      </c>
      <c r="F1135" s="186">
        <v>2025</v>
      </c>
      <c r="G1135" s="186" t="s">
        <v>1013</v>
      </c>
      <c r="H1135" s="186">
        <v>0</v>
      </c>
      <c r="I1135" s="186">
        <v>0</v>
      </c>
      <c r="J1135" s="186" t="s">
        <v>1241</v>
      </c>
      <c r="K1135" s="186" t="s">
        <v>942</v>
      </c>
    </row>
    <row r="1136" spans="1:11" x14ac:dyDescent="0.45">
      <c r="A1136" s="186" t="s">
        <v>336</v>
      </c>
      <c r="B1136" s="186" t="s">
        <v>1019</v>
      </c>
      <c r="C1136" s="186" t="s">
        <v>1079</v>
      </c>
      <c r="D1136" s="186"/>
      <c r="E1136" s="186" t="s">
        <v>942</v>
      </c>
      <c r="F1136" s="186">
        <v>2026</v>
      </c>
      <c r="G1136" s="186" t="s">
        <v>1013</v>
      </c>
      <c r="H1136" s="186">
        <v>0</v>
      </c>
      <c r="I1136" s="186">
        <v>0</v>
      </c>
      <c r="J1136" s="186" t="s">
        <v>1241</v>
      </c>
      <c r="K1136" s="186" t="s">
        <v>942</v>
      </c>
    </row>
    <row r="1137" spans="1:11" x14ac:dyDescent="0.45">
      <c r="A1137" s="186" t="s">
        <v>336</v>
      </c>
      <c r="B1137" s="186" t="s">
        <v>1019</v>
      </c>
      <c r="C1137" s="186" t="s">
        <v>1079</v>
      </c>
      <c r="D1137" s="186"/>
      <c r="E1137" s="186" t="s">
        <v>942</v>
      </c>
      <c r="F1137" s="186">
        <v>2027</v>
      </c>
      <c r="G1137" s="186" t="s">
        <v>1013</v>
      </c>
      <c r="H1137" s="186">
        <v>0</v>
      </c>
      <c r="I1137" s="186">
        <v>0</v>
      </c>
      <c r="J1137" s="186" t="s">
        <v>1241</v>
      </c>
      <c r="K1137" s="186" t="s">
        <v>942</v>
      </c>
    </row>
    <row r="1138" spans="1:11" x14ac:dyDescent="0.45">
      <c r="A1138" s="186" t="s">
        <v>336</v>
      </c>
      <c r="B1138" s="186" t="s">
        <v>1019</v>
      </c>
      <c r="C1138" s="186" t="s">
        <v>1079</v>
      </c>
      <c r="D1138" s="186"/>
      <c r="E1138" s="186" t="s">
        <v>942</v>
      </c>
      <c r="F1138" s="186">
        <v>2028</v>
      </c>
      <c r="G1138" s="186" t="s">
        <v>1013</v>
      </c>
      <c r="H1138" s="186">
        <v>0</v>
      </c>
      <c r="I1138" s="186">
        <v>0</v>
      </c>
      <c r="J1138" s="186" t="s">
        <v>1241</v>
      </c>
      <c r="K1138" s="186" t="s">
        <v>942</v>
      </c>
    </row>
    <row r="1139" spans="1:11" x14ac:dyDescent="0.45">
      <c r="A1139" s="186" t="s">
        <v>336</v>
      </c>
      <c r="B1139" s="186" t="s">
        <v>1019</v>
      </c>
      <c r="C1139" s="186" t="s">
        <v>1079</v>
      </c>
      <c r="D1139" s="186"/>
      <c r="E1139" s="186" t="s">
        <v>942</v>
      </c>
      <c r="F1139" s="186">
        <v>2029</v>
      </c>
      <c r="G1139" s="186" t="s">
        <v>1013</v>
      </c>
      <c r="H1139" s="186">
        <v>0</v>
      </c>
      <c r="I1139" s="186">
        <v>0</v>
      </c>
      <c r="J1139" s="186" t="s">
        <v>1241</v>
      </c>
      <c r="K1139" s="186" t="s">
        <v>942</v>
      </c>
    </row>
    <row r="1140" spans="1:11" x14ac:dyDescent="0.45">
      <c r="A1140" s="186" t="s">
        <v>336</v>
      </c>
      <c r="B1140" s="186" t="s">
        <v>1019</v>
      </c>
      <c r="C1140" s="186" t="s">
        <v>1079</v>
      </c>
      <c r="D1140" s="186"/>
      <c r="E1140" s="186" t="s">
        <v>942</v>
      </c>
      <c r="F1140" s="186">
        <v>2030</v>
      </c>
      <c r="G1140" s="186" t="s">
        <v>1013</v>
      </c>
      <c r="H1140" s="186">
        <v>0</v>
      </c>
      <c r="I1140" s="186">
        <v>0</v>
      </c>
      <c r="J1140" s="186" t="s">
        <v>1241</v>
      </c>
      <c r="K1140" s="186" t="s">
        <v>942</v>
      </c>
    </row>
    <row r="1141" spans="1:11" x14ac:dyDescent="0.45">
      <c r="A1141" s="186" t="s">
        <v>336</v>
      </c>
      <c r="B1141" s="186" t="s">
        <v>1019</v>
      </c>
      <c r="C1141" s="186" t="s">
        <v>1079</v>
      </c>
      <c r="D1141" s="186"/>
      <c r="E1141" s="186" t="s">
        <v>942</v>
      </c>
      <c r="F1141" s="186">
        <v>2031</v>
      </c>
      <c r="G1141" s="186" t="s">
        <v>1013</v>
      </c>
      <c r="H1141" s="186">
        <v>0</v>
      </c>
      <c r="I1141" s="186">
        <v>0</v>
      </c>
      <c r="J1141" s="186" t="s">
        <v>1241</v>
      </c>
      <c r="K1141" s="186" t="s">
        <v>942</v>
      </c>
    </row>
    <row r="1142" spans="1:11" x14ac:dyDescent="0.45">
      <c r="A1142" s="186" t="s">
        <v>336</v>
      </c>
      <c r="B1142" s="186" t="s">
        <v>1019</v>
      </c>
      <c r="C1142" s="186" t="s">
        <v>1079</v>
      </c>
      <c r="D1142" s="186"/>
      <c r="E1142" s="186" t="s">
        <v>942</v>
      </c>
      <c r="F1142" s="186">
        <v>2032</v>
      </c>
      <c r="G1142" s="186" t="s">
        <v>1013</v>
      </c>
      <c r="H1142" s="186">
        <v>0</v>
      </c>
      <c r="I1142" s="186">
        <v>0</v>
      </c>
      <c r="J1142" s="186" t="s">
        <v>1241</v>
      </c>
      <c r="K1142" s="186" t="s">
        <v>942</v>
      </c>
    </row>
    <row r="1143" spans="1:11" x14ac:dyDescent="0.45">
      <c r="A1143" s="186" t="s">
        <v>336</v>
      </c>
      <c r="B1143" s="186" t="s">
        <v>1019</v>
      </c>
      <c r="C1143" s="186" t="s">
        <v>1079</v>
      </c>
      <c r="D1143" s="186"/>
      <c r="E1143" s="186" t="s">
        <v>942</v>
      </c>
      <c r="F1143" s="186">
        <v>2033</v>
      </c>
      <c r="G1143" s="186" t="s">
        <v>1013</v>
      </c>
      <c r="H1143" s="186">
        <v>0</v>
      </c>
      <c r="I1143" s="186">
        <v>0</v>
      </c>
      <c r="J1143" s="186" t="s">
        <v>1241</v>
      </c>
      <c r="K1143" s="186" t="s">
        <v>942</v>
      </c>
    </row>
    <row r="1144" spans="1:11" x14ac:dyDescent="0.45">
      <c r="A1144" s="186" t="s">
        <v>336</v>
      </c>
      <c r="B1144" s="186" t="s">
        <v>1019</v>
      </c>
      <c r="C1144" s="186" t="s">
        <v>1079</v>
      </c>
      <c r="D1144" s="186"/>
      <c r="E1144" s="186" t="s">
        <v>942</v>
      </c>
      <c r="F1144" s="186">
        <v>2034</v>
      </c>
      <c r="G1144" s="186" t="s">
        <v>1013</v>
      </c>
      <c r="H1144" s="186">
        <v>0</v>
      </c>
      <c r="I1144" s="186">
        <v>0</v>
      </c>
      <c r="J1144" s="186" t="s">
        <v>1241</v>
      </c>
      <c r="K1144" s="186" t="s">
        <v>942</v>
      </c>
    </row>
    <row r="1145" spans="1:11" x14ac:dyDescent="0.45">
      <c r="A1145" s="186" t="s">
        <v>336</v>
      </c>
      <c r="B1145" s="186" t="s">
        <v>1019</v>
      </c>
      <c r="C1145" s="186" t="s">
        <v>1079</v>
      </c>
      <c r="D1145" s="186"/>
      <c r="E1145" s="186" t="s">
        <v>942</v>
      </c>
      <c r="F1145" s="186">
        <v>2035</v>
      </c>
      <c r="G1145" s="186" t="s">
        <v>1013</v>
      </c>
      <c r="H1145" s="186">
        <v>0</v>
      </c>
      <c r="I1145" s="186">
        <v>0</v>
      </c>
      <c r="J1145" s="186" t="s">
        <v>1241</v>
      </c>
      <c r="K1145" s="186" t="s">
        <v>942</v>
      </c>
    </row>
    <row r="1146" spans="1:11" x14ac:dyDescent="0.45">
      <c r="A1146" s="186" t="s">
        <v>336</v>
      </c>
      <c r="B1146" s="186" t="s">
        <v>1019</v>
      </c>
      <c r="C1146" s="186" t="s">
        <v>1079</v>
      </c>
      <c r="D1146" s="186"/>
      <c r="E1146" s="186" t="s">
        <v>942</v>
      </c>
      <c r="F1146" s="186">
        <v>2036</v>
      </c>
      <c r="G1146" s="186" t="s">
        <v>1013</v>
      </c>
      <c r="H1146" s="186">
        <v>0</v>
      </c>
      <c r="I1146" s="186">
        <v>0</v>
      </c>
      <c r="J1146" s="186" t="s">
        <v>1241</v>
      </c>
      <c r="K1146" s="186" t="s">
        <v>942</v>
      </c>
    </row>
    <row r="1147" spans="1:11" x14ac:dyDescent="0.45">
      <c r="A1147" s="186" t="s">
        <v>336</v>
      </c>
      <c r="B1147" s="186" t="s">
        <v>1019</v>
      </c>
      <c r="C1147" s="186" t="s">
        <v>1079</v>
      </c>
      <c r="D1147" s="186"/>
      <c r="E1147" s="186" t="s">
        <v>942</v>
      </c>
      <c r="F1147" s="186">
        <v>2037</v>
      </c>
      <c r="G1147" s="186" t="s">
        <v>1013</v>
      </c>
      <c r="H1147" s="186">
        <v>0</v>
      </c>
      <c r="I1147" s="186">
        <v>0</v>
      </c>
      <c r="J1147" s="186" t="s">
        <v>1241</v>
      </c>
      <c r="K1147" s="186" t="s">
        <v>942</v>
      </c>
    </row>
    <row r="1148" spans="1:11" x14ac:dyDescent="0.45">
      <c r="A1148" s="186" t="s">
        <v>336</v>
      </c>
      <c r="B1148" s="186" t="s">
        <v>1019</v>
      </c>
      <c r="C1148" s="186" t="s">
        <v>1079</v>
      </c>
      <c r="D1148" s="186"/>
      <c r="E1148" s="186" t="s">
        <v>942</v>
      </c>
      <c r="F1148" s="186">
        <v>2038</v>
      </c>
      <c r="G1148" s="186" t="s">
        <v>1013</v>
      </c>
      <c r="H1148" s="186">
        <v>0</v>
      </c>
      <c r="I1148" s="186">
        <v>0</v>
      </c>
      <c r="J1148" s="186" t="s">
        <v>1241</v>
      </c>
      <c r="K1148" s="186" t="s">
        <v>942</v>
      </c>
    </row>
    <row r="1149" spans="1:11" x14ac:dyDescent="0.45">
      <c r="A1149" s="186" t="s">
        <v>336</v>
      </c>
      <c r="B1149" s="186" t="s">
        <v>1019</v>
      </c>
      <c r="C1149" s="186" t="s">
        <v>1079</v>
      </c>
      <c r="D1149" s="186"/>
      <c r="E1149" s="186" t="s">
        <v>942</v>
      </c>
      <c r="F1149" s="186">
        <v>2039</v>
      </c>
      <c r="G1149" s="186" t="s">
        <v>1013</v>
      </c>
      <c r="H1149" s="186">
        <v>0</v>
      </c>
      <c r="I1149" s="186">
        <v>0</v>
      </c>
      <c r="J1149" s="186" t="s">
        <v>1241</v>
      </c>
      <c r="K1149" s="186" t="s">
        <v>942</v>
      </c>
    </row>
    <row r="1150" spans="1:11" x14ac:dyDescent="0.45">
      <c r="A1150" s="186" t="s">
        <v>336</v>
      </c>
      <c r="B1150" s="186" t="s">
        <v>1019</v>
      </c>
      <c r="C1150" s="186" t="s">
        <v>1079</v>
      </c>
      <c r="D1150" s="186"/>
      <c r="E1150" s="186" t="s">
        <v>942</v>
      </c>
      <c r="F1150" s="186">
        <v>2040</v>
      </c>
      <c r="G1150" s="186" t="s">
        <v>1013</v>
      </c>
      <c r="H1150" s="186">
        <v>0</v>
      </c>
      <c r="I1150" s="186">
        <v>0</v>
      </c>
      <c r="J1150" s="186" t="s">
        <v>1241</v>
      </c>
      <c r="K1150" s="186" t="s">
        <v>942</v>
      </c>
    </row>
    <row r="1151" spans="1:11" x14ac:dyDescent="0.45">
      <c r="A1151" s="186" t="s">
        <v>336</v>
      </c>
      <c r="B1151" s="186" t="s">
        <v>1019</v>
      </c>
      <c r="C1151" s="186" t="s">
        <v>1079</v>
      </c>
      <c r="D1151" s="186"/>
      <c r="E1151" s="186" t="s">
        <v>942</v>
      </c>
      <c r="F1151" s="186">
        <v>2041</v>
      </c>
      <c r="G1151" s="186" t="s">
        <v>1013</v>
      </c>
      <c r="H1151" s="186">
        <v>0</v>
      </c>
      <c r="I1151" s="186">
        <v>0</v>
      </c>
      <c r="J1151" s="186" t="s">
        <v>1241</v>
      </c>
      <c r="K1151" s="186" t="s">
        <v>942</v>
      </c>
    </row>
    <row r="1152" spans="1:11" x14ac:dyDescent="0.45">
      <c r="A1152" s="186" t="s">
        <v>336</v>
      </c>
      <c r="B1152" s="186" t="s">
        <v>1019</v>
      </c>
      <c r="C1152" s="186" t="s">
        <v>1079</v>
      </c>
      <c r="D1152" s="186"/>
      <c r="E1152" s="186" t="s">
        <v>942</v>
      </c>
      <c r="F1152" s="186">
        <v>2042</v>
      </c>
      <c r="G1152" s="186" t="s">
        <v>1013</v>
      </c>
      <c r="H1152" s="186">
        <v>0</v>
      </c>
      <c r="I1152" s="186">
        <v>0</v>
      </c>
      <c r="J1152" s="186" t="s">
        <v>1241</v>
      </c>
      <c r="K1152" s="186" t="s">
        <v>942</v>
      </c>
    </row>
    <row r="1153" spans="1:11" x14ac:dyDescent="0.45">
      <c r="A1153" s="186" t="s">
        <v>336</v>
      </c>
      <c r="B1153" s="186" t="s">
        <v>1019</v>
      </c>
      <c r="C1153" s="186" t="s">
        <v>1079</v>
      </c>
      <c r="D1153" s="186"/>
      <c r="E1153" s="186" t="s">
        <v>942</v>
      </c>
      <c r="F1153" s="186">
        <v>2043</v>
      </c>
      <c r="G1153" s="186" t="s">
        <v>1013</v>
      </c>
      <c r="H1153" s="186">
        <v>0</v>
      </c>
      <c r="I1153" s="186">
        <v>0</v>
      </c>
      <c r="J1153" s="186" t="s">
        <v>1241</v>
      </c>
      <c r="K1153" s="186" t="s">
        <v>942</v>
      </c>
    </row>
    <row r="1154" spans="1:11" x14ac:dyDescent="0.45">
      <c r="A1154" s="186" t="s">
        <v>336</v>
      </c>
      <c r="B1154" s="186" t="s">
        <v>1019</v>
      </c>
      <c r="C1154" s="186" t="s">
        <v>1079</v>
      </c>
      <c r="D1154" s="186"/>
      <c r="E1154" s="186" t="s">
        <v>942</v>
      </c>
      <c r="F1154" s="186">
        <v>2044</v>
      </c>
      <c r="G1154" s="186" t="s">
        <v>1013</v>
      </c>
      <c r="H1154" s="186">
        <v>0</v>
      </c>
      <c r="I1154" s="186">
        <v>0</v>
      </c>
      <c r="J1154" s="186" t="s">
        <v>1241</v>
      </c>
      <c r="K1154" s="186" t="s">
        <v>942</v>
      </c>
    </row>
    <row r="1155" spans="1:11" x14ac:dyDescent="0.45">
      <c r="A1155" s="186" t="s">
        <v>336</v>
      </c>
      <c r="B1155" s="186" t="s">
        <v>1019</v>
      </c>
      <c r="C1155" s="186" t="s">
        <v>1079</v>
      </c>
      <c r="D1155" s="186"/>
      <c r="E1155" s="186" t="s">
        <v>942</v>
      </c>
      <c r="F1155" s="186">
        <v>2045</v>
      </c>
      <c r="G1155" s="186" t="s">
        <v>1013</v>
      </c>
      <c r="H1155" s="186">
        <v>0</v>
      </c>
      <c r="I1155" s="186">
        <v>0</v>
      </c>
      <c r="J1155" s="186" t="s">
        <v>1241</v>
      </c>
      <c r="K1155" s="186" t="s">
        <v>942</v>
      </c>
    </row>
    <row r="1156" spans="1:11" x14ac:dyDescent="0.45">
      <c r="A1156" s="186" t="s">
        <v>336</v>
      </c>
      <c r="B1156" s="186" t="s">
        <v>1019</v>
      </c>
      <c r="C1156" s="186" t="s">
        <v>1079</v>
      </c>
      <c r="D1156" s="186"/>
      <c r="E1156" s="186" t="s">
        <v>942</v>
      </c>
      <c r="F1156" s="186">
        <v>2046</v>
      </c>
      <c r="G1156" s="186" t="s">
        <v>1013</v>
      </c>
      <c r="H1156" s="186">
        <v>0</v>
      </c>
      <c r="I1156" s="186">
        <v>0</v>
      </c>
      <c r="J1156" s="186" t="s">
        <v>1241</v>
      </c>
      <c r="K1156" s="186" t="s">
        <v>942</v>
      </c>
    </row>
    <row r="1157" spans="1:11" x14ac:dyDescent="0.45">
      <c r="A1157" s="186" t="s">
        <v>336</v>
      </c>
      <c r="B1157" s="186" t="s">
        <v>1019</v>
      </c>
      <c r="C1157" s="186" t="s">
        <v>1079</v>
      </c>
      <c r="D1157" s="186"/>
      <c r="E1157" s="186" t="s">
        <v>942</v>
      </c>
      <c r="F1157" s="186">
        <v>2047</v>
      </c>
      <c r="G1157" s="186" t="s">
        <v>1013</v>
      </c>
      <c r="H1157" s="186">
        <v>0</v>
      </c>
      <c r="I1157" s="186">
        <v>0</v>
      </c>
      <c r="J1157" s="186" t="s">
        <v>1241</v>
      </c>
      <c r="K1157" s="186" t="s">
        <v>942</v>
      </c>
    </row>
    <row r="1158" spans="1:11" x14ac:dyDescent="0.45">
      <c r="A1158" s="186" t="s">
        <v>336</v>
      </c>
      <c r="B1158" s="186" t="s">
        <v>1019</v>
      </c>
      <c r="C1158" s="186" t="s">
        <v>1079</v>
      </c>
      <c r="D1158" s="186"/>
      <c r="E1158" s="186" t="s">
        <v>942</v>
      </c>
      <c r="F1158" s="186">
        <v>2048</v>
      </c>
      <c r="G1158" s="186" t="s">
        <v>1013</v>
      </c>
      <c r="H1158" s="186">
        <v>0</v>
      </c>
      <c r="I1158" s="186">
        <v>0</v>
      </c>
      <c r="J1158" s="186" t="s">
        <v>1241</v>
      </c>
      <c r="K1158" s="186" t="s">
        <v>942</v>
      </c>
    </row>
    <row r="1159" spans="1:11" x14ac:dyDescent="0.45">
      <c r="A1159" s="186" t="s">
        <v>336</v>
      </c>
      <c r="B1159" s="186" t="s">
        <v>1019</v>
      </c>
      <c r="C1159" s="186" t="s">
        <v>1079</v>
      </c>
      <c r="D1159" s="186"/>
      <c r="E1159" s="186" t="s">
        <v>942</v>
      </c>
      <c r="F1159" s="186">
        <v>2049</v>
      </c>
      <c r="G1159" s="186" t="s">
        <v>1013</v>
      </c>
      <c r="H1159" s="186">
        <v>0</v>
      </c>
      <c r="I1159" s="186">
        <v>0</v>
      </c>
      <c r="J1159" s="186" t="s">
        <v>1241</v>
      </c>
      <c r="K1159" s="186" t="s">
        <v>942</v>
      </c>
    </row>
    <row r="1160" spans="1:11" x14ac:dyDescent="0.45">
      <c r="A1160" s="186" t="s">
        <v>336</v>
      </c>
      <c r="B1160" s="186" t="s">
        <v>1019</v>
      </c>
      <c r="C1160" s="186" t="s">
        <v>1079</v>
      </c>
      <c r="D1160" s="186"/>
      <c r="E1160" s="186" t="s">
        <v>942</v>
      </c>
      <c r="F1160" s="186">
        <v>2050</v>
      </c>
      <c r="G1160" s="186" t="s">
        <v>1013</v>
      </c>
      <c r="H1160" s="186">
        <v>0</v>
      </c>
      <c r="I1160" s="186">
        <v>0</v>
      </c>
      <c r="J1160" s="186" t="s">
        <v>1241</v>
      </c>
      <c r="K1160" s="186" t="s">
        <v>942</v>
      </c>
    </row>
    <row r="1161" spans="1:11" x14ac:dyDescent="0.45">
      <c r="A1161" s="186" t="s">
        <v>336</v>
      </c>
      <c r="B1161" s="186" t="s">
        <v>1019</v>
      </c>
      <c r="C1161" s="186" t="s">
        <v>1074</v>
      </c>
      <c r="D1161" s="186" t="s">
        <v>1080</v>
      </c>
      <c r="E1161" s="186" t="s">
        <v>941</v>
      </c>
      <c r="F1161" s="186">
        <v>1990</v>
      </c>
      <c r="G1161" s="186" t="s">
        <v>1013</v>
      </c>
      <c r="H1161" s="186">
        <v>15.709382620384099</v>
      </c>
      <c r="I1161" s="186">
        <v>18.327613057114785</v>
      </c>
      <c r="J1161" s="186" t="s">
        <v>1241</v>
      </c>
      <c r="K1161" s="186" t="s">
        <v>941</v>
      </c>
    </row>
    <row r="1162" spans="1:11" x14ac:dyDescent="0.45">
      <c r="A1162" s="186" t="s">
        <v>336</v>
      </c>
      <c r="B1162" s="186" t="s">
        <v>1019</v>
      </c>
      <c r="C1162" s="186" t="s">
        <v>1074</v>
      </c>
      <c r="D1162" s="186" t="s">
        <v>1080</v>
      </c>
      <c r="E1162" s="186" t="s">
        <v>941</v>
      </c>
      <c r="F1162" s="186">
        <v>1991</v>
      </c>
      <c r="G1162" s="186" t="s">
        <v>1013</v>
      </c>
      <c r="H1162" s="186">
        <v>15.4950933161461</v>
      </c>
      <c r="I1162" s="186">
        <v>18.077608868837117</v>
      </c>
      <c r="J1162" s="186" t="s">
        <v>1241</v>
      </c>
      <c r="K1162" s="186" t="s">
        <v>941</v>
      </c>
    </row>
    <row r="1163" spans="1:11" x14ac:dyDescent="0.45">
      <c r="A1163" s="186" t="s">
        <v>336</v>
      </c>
      <c r="B1163" s="186" t="s">
        <v>1019</v>
      </c>
      <c r="C1163" s="186" t="s">
        <v>1074</v>
      </c>
      <c r="D1163" s="186" t="s">
        <v>1080</v>
      </c>
      <c r="E1163" s="186" t="s">
        <v>941</v>
      </c>
      <c r="F1163" s="186">
        <v>1992</v>
      </c>
      <c r="G1163" s="186" t="s">
        <v>1013</v>
      </c>
      <c r="H1163" s="186">
        <v>15.4861028843446</v>
      </c>
      <c r="I1163" s="186">
        <v>18.067120031735367</v>
      </c>
      <c r="J1163" s="186" t="s">
        <v>1241</v>
      </c>
      <c r="K1163" s="186" t="s">
        <v>941</v>
      </c>
    </row>
    <row r="1164" spans="1:11" x14ac:dyDescent="0.45">
      <c r="A1164" s="186" t="s">
        <v>336</v>
      </c>
      <c r="B1164" s="186" t="s">
        <v>1019</v>
      </c>
      <c r="C1164" s="186" t="s">
        <v>1074</v>
      </c>
      <c r="D1164" s="186" t="s">
        <v>1080</v>
      </c>
      <c r="E1164" s="186" t="s">
        <v>941</v>
      </c>
      <c r="F1164" s="186">
        <v>1993</v>
      </c>
      <c r="G1164" s="186" t="s">
        <v>1013</v>
      </c>
      <c r="H1164" s="186">
        <v>15.311106127493099</v>
      </c>
      <c r="I1164" s="186">
        <v>17.862957148741952</v>
      </c>
      <c r="J1164" s="186" t="s">
        <v>1241</v>
      </c>
      <c r="K1164" s="186" t="s">
        <v>941</v>
      </c>
    </row>
    <row r="1165" spans="1:11" x14ac:dyDescent="0.45">
      <c r="A1165" s="186" t="s">
        <v>336</v>
      </c>
      <c r="B1165" s="186" t="s">
        <v>1019</v>
      </c>
      <c r="C1165" s="186" t="s">
        <v>1074</v>
      </c>
      <c r="D1165" s="186" t="s">
        <v>1080</v>
      </c>
      <c r="E1165" s="186" t="s">
        <v>941</v>
      </c>
      <c r="F1165" s="186">
        <v>1994</v>
      </c>
      <c r="G1165" s="186" t="s">
        <v>1013</v>
      </c>
      <c r="H1165" s="186">
        <v>15.246576379695201</v>
      </c>
      <c r="I1165" s="186">
        <v>17.787672442977737</v>
      </c>
      <c r="J1165" s="186" t="s">
        <v>1241</v>
      </c>
      <c r="K1165" s="186" t="s">
        <v>941</v>
      </c>
    </row>
    <row r="1166" spans="1:11" x14ac:dyDescent="0.45">
      <c r="A1166" s="186" t="s">
        <v>336</v>
      </c>
      <c r="B1166" s="186" t="s">
        <v>1019</v>
      </c>
      <c r="C1166" s="186" t="s">
        <v>1074</v>
      </c>
      <c r="D1166" s="186" t="s">
        <v>1080</v>
      </c>
      <c r="E1166" s="186" t="s">
        <v>941</v>
      </c>
      <c r="F1166" s="186">
        <v>1995</v>
      </c>
      <c r="G1166" s="186" t="s">
        <v>1013</v>
      </c>
      <c r="H1166" s="186">
        <v>15.1156592671992</v>
      </c>
      <c r="I1166" s="186">
        <v>17.634935811732401</v>
      </c>
      <c r="J1166" s="186" t="s">
        <v>1241</v>
      </c>
      <c r="K1166" s="186" t="s">
        <v>941</v>
      </c>
    </row>
    <row r="1167" spans="1:11" x14ac:dyDescent="0.45">
      <c r="A1167" s="186" t="s">
        <v>336</v>
      </c>
      <c r="B1167" s="186" t="s">
        <v>1019</v>
      </c>
      <c r="C1167" s="186" t="s">
        <v>1074</v>
      </c>
      <c r="D1167" s="186" t="s">
        <v>1080</v>
      </c>
      <c r="E1167" s="186" t="s">
        <v>941</v>
      </c>
      <c r="F1167" s="186">
        <v>1996</v>
      </c>
      <c r="G1167" s="186" t="s">
        <v>1013</v>
      </c>
      <c r="H1167" s="186">
        <v>15.0761167104219</v>
      </c>
      <c r="I1167" s="186">
        <v>17.58880282882555</v>
      </c>
      <c r="J1167" s="186" t="s">
        <v>1241</v>
      </c>
      <c r="K1167" s="186" t="s">
        <v>941</v>
      </c>
    </row>
    <row r="1168" spans="1:11" x14ac:dyDescent="0.45">
      <c r="A1168" s="186" t="s">
        <v>336</v>
      </c>
      <c r="B1168" s="186" t="s">
        <v>1019</v>
      </c>
      <c r="C1168" s="186" t="s">
        <v>1074</v>
      </c>
      <c r="D1168" s="186" t="s">
        <v>1080</v>
      </c>
      <c r="E1168" s="186" t="s">
        <v>941</v>
      </c>
      <c r="F1168" s="186">
        <v>1997</v>
      </c>
      <c r="G1168" s="186" t="s">
        <v>1013</v>
      </c>
      <c r="H1168" s="186">
        <v>14.8996728286501</v>
      </c>
      <c r="I1168" s="186">
        <v>17.382951633425119</v>
      </c>
      <c r="J1168" s="186" t="s">
        <v>1241</v>
      </c>
      <c r="K1168" s="186" t="s">
        <v>941</v>
      </c>
    </row>
    <row r="1169" spans="1:11" x14ac:dyDescent="0.45">
      <c r="A1169" s="186" t="s">
        <v>336</v>
      </c>
      <c r="B1169" s="186" t="s">
        <v>1019</v>
      </c>
      <c r="C1169" s="186" t="s">
        <v>1074</v>
      </c>
      <c r="D1169" s="186" t="s">
        <v>1080</v>
      </c>
      <c r="E1169" s="186" t="s">
        <v>941</v>
      </c>
      <c r="F1169" s="186">
        <v>1998</v>
      </c>
      <c r="G1169" s="186" t="s">
        <v>1013</v>
      </c>
      <c r="H1169" s="186">
        <v>14.4880275653172</v>
      </c>
      <c r="I1169" s="186">
        <v>16.902698826203402</v>
      </c>
      <c r="J1169" s="186" t="s">
        <v>1241</v>
      </c>
      <c r="K1169" s="186" t="s">
        <v>941</v>
      </c>
    </row>
    <row r="1170" spans="1:11" x14ac:dyDescent="0.45">
      <c r="A1170" s="186" t="s">
        <v>336</v>
      </c>
      <c r="B1170" s="186" t="s">
        <v>1019</v>
      </c>
      <c r="C1170" s="186" t="s">
        <v>1074</v>
      </c>
      <c r="D1170" s="186" t="s">
        <v>1080</v>
      </c>
      <c r="E1170" s="186" t="s">
        <v>941</v>
      </c>
      <c r="F1170" s="186">
        <v>1999</v>
      </c>
      <c r="G1170" s="186" t="s">
        <v>1013</v>
      </c>
      <c r="H1170" s="186">
        <v>13.7700390257296</v>
      </c>
      <c r="I1170" s="186">
        <v>16.065045530017869</v>
      </c>
      <c r="J1170" s="186" t="s">
        <v>1241</v>
      </c>
      <c r="K1170" s="186" t="s">
        <v>941</v>
      </c>
    </row>
    <row r="1171" spans="1:11" x14ac:dyDescent="0.45">
      <c r="A1171" s="186" t="s">
        <v>336</v>
      </c>
      <c r="B1171" s="186" t="s">
        <v>1019</v>
      </c>
      <c r="C1171" s="186" t="s">
        <v>1074</v>
      </c>
      <c r="D1171" s="186" t="s">
        <v>1080</v>
      </c>
      <c r="E1171" s="186" t="s">
        <v>941</v>
      </c>
      <c r="F1171" s="186">
        <v>2000</v>
      </c>
      <c r="G1171" s="186" t="s">
        <v>1013</v>
      </c>
      <c r="H1171" s="186">
        <v>13.68483381849</v>
      </c>
      <c r="I1171" s="186">
        <v>15.965639454905002</v>
      </c>
      <c r="J1171" s="186" t="s">
        <v>1241</v>
      </c>
      <c r="K1171" s="186" t="s">
        <v>941</v>
      </c>
    </row>
    <row r="1172" spans="1:11" x14ac:dyDescent="0.45">
      <c r="A1172" s="186" t="s">
        <v>336</v>
      </c>
      <c r="B1172" s="186" t="s">
        <v>1019</v>
      </c>
      <c r="C1172" s="186" t="s">
        <v>1074</v>
      </c>
      <c r="D1172" s="186" t="s">
        <v>1080</v>
      </c>
      <c r="E1172" s="186" t="s">
        <v>941</v>
      </c>
      <c r="F1172" s="186">
        <v>2001</v>
      </c>
      <c r="G1172" s="186" t="s">
        <v>1013</v>
      </c>
      <c r="H1172" s="186">
        <v>14.0480524356704</v>
      </c>
      <c r="I1172" s="186">
        <v>16.389394508282134</v>
      </c>
      <c r="J1172" s="186" t="s">
        <v>1241</v>
      </c>
      <c r="K1172" s="186" t="s">
        <v>941</v>
      </c>
    </row>
    <row r="1173" spans="1:11" x14ac:dyDescent="0.45">
      <c r="A1173" s="186" t="s">
        <v>336</v>
      </c>
      <c r="B1173" s="186" t="s">
        <v>1019</v>
      </c>
      <c r="C1173" s="186" t="s">
        <v>1074</v>
      </c>
      <c r="D1173" s="186" t="s">
        <v>1080</v>
      </c>
      <c r="E1173" s="186" t="s">
        <v>941</v>
      </c>
      <c r="F1173" s="186">
        <v>2002</v>
      </c>
      <c r="G1173" s="186" t="s">
        <v>1013</v>
      </c>
      <c r="H1173" s="186">
        <v>13.8768002462424</v>
      </c>
      <c r="I1173" s="186">
        <v>16.189600287282801</v>
      </c>
      <c r="J1173" s="186" t="s">
        <v>1241</v>
      </c>
      <c r="K1173" s="186" t="s">
        <v>941</v>
      </c>
    </row>
    <row r="1174" spans="1:11" x14ac:dyDescent="0.45">
      <c r="A1174" s="186" t="s">
        <v>336</v>
      </c>
      <c r="B1174" s="186" t="s">
        <v>1019</v>
      </c>
      <c r="C1174" s="186" t="s">
        <v>1074</v>
      </c>
      <c r="D1174" s="186" t="s">
        <v>1080</v>
      </c>
      <c r="E1174" s="186" t="s">
        <v>941</v>
      </c>
      <c r="F1174" s="186">
        <v>2003</v>
      </c>
      <c r="G1174" s="186" t="s">
        <v>1013</v>
      </c>
      <c r="H1174" s="186">
        <v>13.8518425746389</v>
      </c>
      <c r="I1174" s="186">
        <v>16.160483003745384</v>
      </c>
      <c r="J1174" s="186" t="s">
        <v>1241</v>
      </c>
      <c r="K1174" s="186" t="s">
        <v>941</v>
      </c>
    </row>
    <row r="1175" spans="1:11" x14ac:dyDescent="0.45">
      <c r="A1175" s="186" t="s">
        <v>336</v>
      </c>
      <c r="B1175" s="186" t="s">
        <v>1019</v>
      </c>
      <c r="C1175" s="186" t="s">
        <v>1074</v>
      </c>
      <c r="D1175" s="186" t="s">
        <v>1080</v>
      </c>
      <c r="E1175" s="186" t="s">
        <v>941</v>
      </c>
      <c r="F1175" s="186">
        <v>2004</v>
      </c>
      <c r="G1175" s="186" t="s">
        <v>1013</v>
      </c>
      <c r="H1175" s="186">
        <v>13.22416663151</v>
      </c>
      <c r="I1175" s="186">
        <v>15.428194403428334</v>
      </c>
      <c r="J1175" s="186" t="s">
        <v>1241</v>
      </c>
      <c r="K1175" s="186" t="s">
        <v>941</v>
      </c>
    </row>
    <row r="1176" spans="1:11" x14ac:dyDescent="0.45">
      <c r="A1176" s="186" t="s">
        <v>336</v>
      </c>
      <c r="B1176" s="186" t="s">
        <v>1019</v>
      </c>
      <c r="C1176" s="186" t="s">
        <v>1074</v>
      </c>
      <c r="D1176" s="186" t="s">
        <v>1080</v>
      </c>
      <c r="E1176" s="186" t="s">
        <v>941</v>
      </c>
      <c r="F1176" s="186">
        <v>2005</v>
      </c>
      <c r="G1176" s="186" t="s">
        <v>1013</v>
      </c>
      <c r="H1176" s="186">
        <v>12.5950269942592</v>
      </c>
      <c r="I1176" s="186">
        <v>14.694198159969067</v>
      </c>
      <c r="J1176" s="186" t="s">
        <v>1241</v>
      </c>
      <c r="K1176" s="186" t="s">
        <v>941</v>
      </c>
    </row>
    <row r="1177" spans="1:11" x14ac:dyDescent="0.45">
      <c r="A1177" s="186" t="s">
        <v>336</v>
      </c>
      <c r="B1177" s="186" t="s">
        <v>1019</v>
      </c>
      <c r="C1177" s="186" t="s">
        <v>1074</v>
      </c>
      <c r="D1177" s="186" t="s">
        <v>1080</v>
      </c>
      <c r="E1177" s="186" t="s">
        <v>941</v>
      </c>
      <c r="F1177" s="186">
        <v>2006</v>
      </c>
      <c r="G1177" s="186" t="s">
        <v>1013</v>
      </c>
      <c r="H1177" s="186">
        <v>12.106654684748399</v>
      </c>
      <c r="I1177" s="186">
        <v>14.124430465539801</v>
      </c>
      <c r="J1177" s="186" t="s">
        <v>1241</v>
      </c>
      <c r="K1177" s="186" t="s">
        <v>941</v>
      </c>
    </row>
    <row r="1178" spans="1:11" x14ac:dyDescent="0.45">
      <c r="A1178" s="186" t="s">
        <v>336</v>
      </c>
      <c r="B1178" s="186" t="s">
        <v>1019</v>
      </c>
      <c r="C1178" s="186" t="s">
        <v>1074</v>
      </c>
      <c r="D1178" s="186" t="s">
        <v>1080</v>
      </c>
      <c r="E1178" s="186" t="s">
        <v>941</v>
      </c>
      <c r="F1178" s="186">
        <v>2007</v>
      </c>
      <c r="G1178" s="186" t="s">
        <v>1013</v>
      </c>
      <c r="H1178" s="186">
        <v>11.306284900612001</v>
      </c>
      <c r="I1178" s="186">
        <v>13.190665717380668</v>
      </c>
      <c r="J1178" s="186" t="s">
        <v>1241</v>
      </c>
      <c r="K1178" s="186" t="s">
        <v>941</v>
      </c>
    </row>
    <row r="1179" spans="1:11" x14ac:dyDescent="0.45">
      <c r="A1179" s="186" t="s">
        <v>336</v>
      </c>
      <c r="B1179" s="186" t="s">
        <v>1019</v>
      </c>
      <c r="C1179" s="186" t="s">
        <v>1074</v>
      </c>
      <c r="D1179" s="186" t="s">
        <v>1080</v>
      </c>
      <c r="E1179" s="186" t="s">
        <v>941</v>
      </c>
      <c r="F1179" s="186">
        <v>2008</v>
      </c>
      <c r="G1179" s="186" t="s">
        <v>1013</v>
      </c>
      <c r="H1179" s="186">
        <v>10.231784035923299</v>
      </c>
      <c r="I1179" s="186">
        <v>11.937081375243849</v>
      </c>
      <c r="J1179" s="186" t="s">
        <v>1241</v>
      </c>
      <c r="K1179" s="186" t="s">
        <v>941</v>
      </c>
    </row>
    <row r="1180" spans="1:11" x14ac:dyDescent="0.45">
      <c r="A1180" s="186" t="s">
        <v>336</v>
      </c>
      <c r="B1180" s="186" t="s">
        <v>1019</v>
      </c>
      <c r="C1180" s="186" t="s">
        <v>1074</v>
      </c>
      <c r="D1180" s="186" t="s">
        <v>1080</v>
      </c>
      <c r="E1180" s="186" t="s">
        <v>941</v>
      </c>
      <c r="F1180" s="186">
        <v>2009</v>
      </c>
      <c r="G1180" s="186" t="s">
        <v>1013</v>
      </c>
      <c r="H1180" s="186">
        <v>9.5383445146420893</v>
      </c>
      <c r="I1180" s="186">
        <v>11.128068600415771</v>
      </c>
      <c r="J1180" s="186" t="s">
        <v>1241</v>
      </c>
      <c r="K1180" s="186" t="s">
        <v>941</v>
      </c>
    </row>
    <row r="1181" spans="1:11" x14ac:dyDescent="0.45">
      <c r="A1181" s="186" t="s">
        <v>336</v>
      </c>
      <c r="B1181" s="186" t="s">
        <v>1019</v>
      </c>
      <c r="C1181" s="186" t="s">
        <v>1074</v>
      </c>
      <c r="D1181" s="186" t="s">
        <v>1080</v>
      </c>
      <c r="E1181" s="186" t="s">
        <v>941</v>
      </c>
      <c r="F1181" s="186">
        <v>2010</v>
      </c>
      <c r="G1181" s="186" t="s">
        <v>1013</v>
      </c>
      <c r="H1181" s="186">
        <v>9.2743366068491007</v>
      </c>
      <c r="I1181" s="186">
        <v>10.820059374657285</v>
      </c>
      <c r="J1181" s="186" t="s">
        <v>1241</v>
      </c>
      <c r="K1181" s="186" t="s">
        <v>941</v>
      </c>
    </row>
    <row r="1182" spans="1:11" x14ac:dyDescent="0.45">
      <c r="A1182" s="186" t="s">
        <v>336</v>
      </c>
      <c r="B1182" s="186" t="s">
        <v>1019</v>
      </c>
      <c r="C1182" s="186" t="s">
        <v>1074</v>
      </c>
      <c r="D1182" s="186" t="s">
        <v>1080</v>
      </c>
      <c r="E1182" s="186" t="s">
        <v>941</v>
      </c>
      <c r="F1182" s="186">
        <v>2011</v>
      </c>
      <c r="G1182" s="186" t="s">
        <v>1013</v>
      </c>
      <c r="H1182" s="186">
        <v>8.7359736113922093</v>
      </c>
      <c r="I1182" s="186">
        <v>10.191969213290912</v>
      </c>
      <c r="J1182" s="186" t="s">
        <v>1241</v>
      </c>
      <c r="K1182" s="186" t="s">
        <v>941</v>
      </c>
    </row>
    <row r="1183" spans="1:11" x14ac:dyDescent="0.45">
      <c r="A1183" s="186" t="s">
        <v>336</v>
      </c>
      <c r="B1183" s="186" t="s">
        <v>1019</v>
      </c>
      <c r="C1183" s="186" t="s">
        <v>1074</v>
      </c>
      <c r="D1183" s="186" t="s">
        <v>1080</v>
      </c>
      <c r="E1183" s="186" t="s">
        <v>941</v>
      </c>
      <c r="F1183" s="186">
        <v>2012</v>
      </c>
      <c r="G1183" s="186" t="s">
        <v>1013</v>
      </c>
      <c r="H1183" s="186">
        <v>7.9968493162985599</v>
      </c>
      <c r="I1183" s="186">
        <v>9.3296575356816547</v>
      </c>
      <c r="J1183" s="186" t="s">
        <v>1241</v>
      </c>
      <c r="K1183" s="186" t="s">
        <v>941</v>
      </c>
    </row>
    <row r="1184" spans="1:11" x14ac:dyDescent="0.45">
      <c r="A1184" s="186" t="s">
        <v>336</v>
      </c>
      <c r="B1184" s="186" t="s">
        <v>1019</v>
      </c>
      <c r="C1184" s="186" t="s">
        <v>1074</v>
      </c>
      <c r="D1184" s="186" t="s">
        <v>1080</v>
      </c>
      <c r="E1184" s="186" t="s">
        <v>941</v>
      </c>
      <c r="F1184" s="186">
        <v>2013</v>
      </c>
      <c r="G1184" s="186" t="s">
        <v>1013</v>
      </c>
      <c r="H1184" s="186">
        <v>7.7381644255171702</v>
      </c>
      <c r="I1184" s="186">
        <v>9.0278584964366999</v>
      </c>
      <c r="J1184" s="186" t="s">
        <v>1241</v>
      </c>
      <c r="K1184" s="186" t="s">
        <v>941</v>
      </c>
    </row>
    <row r="1185" spans="1:11" x14ac:dyDescent="0.45">
      <c r="A1185" s="186" t="s">
        <v>336</v>
      </c>
      <c r="B1185" s="186" t="s">
        <v>1019</v>
      </c>
      <c r="C1185" s="186" t="s">
        <v>1074</v>
      </c>
      <c r="D1185" s="186" t="s">
        <v>1080</v>
      </c>
      <c r="E1185" s="186" t="s">
        <v>941</v>
      </c>
      <c r="F1185" s="186">
        <v>2014</v>
      </c>
      <c r="G1185" s="186" t="s">
        <v>1013</v>
      </c>
      <c r="H1185" s="186">
        <v>7.3137457463239803</v>
      </c>
      <c r="I1185" s="186">
        <v>8.5327033707113102</v>
      </c>
      <c r="J1185" s="186" t="s">
        <v>1241</v>
      </c>
      <c r="K1185" s="186" t="s">
        <v>941</v>
      </c>
    </row>
    <row r="1186" spans="1:11" x14ac:dyDescent="0.45">
      <c r="A1186" s="186" t="s">
        <v>336</v>
      </c>
      <c r="B1186" s="186" t="s">
        <v>1019</v>
      </c>
      <c r="C1186" s="186" t="s">
        <v>1074</v>
      </c>
      <c r="D1186" s="186" t="s">
        <v>1080</v>
      </c>
      <c r="E1186" s="186" t="s">
        <v>941</v>
      </c>
      <c r="F1186" s="186">
        <v>2015</v>
      </c>
      <c r="G1186" s="186" t="s">
        <v>1013</v>
      </c>
      <c r="H1186" s="186">
        <v>6.9177600037825604</v>
      </c>
      <c r="I1186" s="186">
        <v>8.070720004412987</v>
      </c>
      <c r="J1186" s="186" t="s">
        <v>1241</v>
      </c>
      <c r="K1186" s="186" t="s">
        <v>941</v>
      </c>
    </row>
    <row r="1187" spans="1:11" x14ac:dyDescent="0.45">
      <c r="A1187" s="186" t="s">
        <v>336</v>
      </c>
      <c r="B1187" s="186" t="s">
        <v>1019</v>
      </c>
      <c r="C1187" s="186" t="s">
        <v>1074</v>
      </c>
      <c r="D1187" s="186" t="s">
        <v>1080</v>
      </c>
      <c r="E1187" s="186" t="s">
        <v>941</v>
      </c>
      <c r="F1187" s="186">
        <v>2016</v>
      </c>
      <c r="G1187" s="186" t="s">
        <v>1013</v>
      </c>
      <c r="H1187" s="186">
        <v>6.6297070936555098</v>
      </c>
      <c r="I1187" s="186">
        <v>7.7346582759314284</v>
      </c>
      <c r="J1187" s="186" t="s">
        <v>1241</v>
      </c>
      <c r="K1187" s="186" t="s">
        <v>941</v>
      </c>
    </row>
    <row r="1188" spans="1:11" x14ac:dyDescent="0.45">
      <c r="A1188" s="186" t="s">
        <v>336</v>
      </c>
      <c r="B1188" s="186" t="s">
        <v>1019</v>
      </c>
      <c r="C1188" s="186" t="s">
        <v>1074</v>
      </c>
      <c r="D1188" s="186" t="s">
        <v>1080</v>
      </c>
      <c r="E1188" s="186" t="s">
        <v>941</v>
      </c>
      <c r="F1188" s="186">
        <v>2017</v>
      </c>
      <c r="G1188" s="186" t="s">
        <v>1013</v>
      </c>
      <c r="H1188" s="186">
        <v>6.66735634104655</v>
      </c>
      <c r="I1188" s="186">
        <v>7.7785823978876421</v>
      </c>
      <c r="J1188" s="186" t="s">
        <v>1241</v>
      </c>
      <c r="K1188" s="186" t="s">
        <v>941</v>
      </c>
    </row>
    <row r="1189" spans="1:11" x14ac:dyDescent="0.45">
      <c r="A1189" s="186" t="s">
        <v>336</v>
      </c>
      <c r="B1189" s="186" t="s">
        <v>1019</v>
      </c>
      <c r="C1189" s="186" t="s">
        <v>1074</v>
      </c>
      <c r="D1189" s="186" t="s">
        <v>1080</v>
      </c>
      <c r="E1189" s="186" t="s">
        <v>941</v>
      </c>
      <c r="F1189" s="186">
        <v>2018</v>
      </c>
      <c r="G1189" s="186" t="s">
        <v>1013</v>
      </c>
      <c r="H1189" s="186">
        <v>6.7050055884375803</v>
      </c>
      <c r="I1189" s="186">
        <v>7.8225065198438442</v>
      </c>
      <c r="J1189" s="186" t="s">
        <v>1241</v>
      </c>
      <c r="K1189" s="186" t="s">
        <v>941</v>
      </c>
    </row>
    <row r="1190" spans="1:11" x14ac:dyDescent="0.45">
      <c r="A1190" s="186" t="s">
        <v>336</v>
      </c>
      <c r="B1190" s="186" t="s">
        <v>1019</v>
      </c>
      <c r="C1190" s="186" t="s">
        <v>1074</v>
      </c>
      <c r="D1190" s="186" t="s">
        <v>1080</v>
      </c>
      <c r="E1190" s="186" t="s">
        <v>941</v>
      </c>
      <c r="F1190" s="186">
        <v>2019</v>
      </c>
      <c r="G1190" s="186" t="s">
        <v>1013</v>
      </c>
      <c r="H1190" s="186">
        <v>6.7426548358286196</v>
      </c>
      <c r="I1190" s="186">
        <v>7.8664306418000569</v>
      </c>
      <c r="J1190" s="186" t="s">
        <v>1241</v>
      </c>
      <c r="K1190" s="186" t="s">
        <v>941</v>
      </c>
    </row>
    <row r="1191" spans="1:11" x14ac:dyDescent="0.45">
      <c r="A1191" s="186" t="s">
        <v>336</v>
      </c>
      <c r="B1191" s="186" t="s">
        <v>1019</v>
      </c>
      <c r="C1191" s="186" t="s">
        <v>1074</v>
      </c>
      <c r="D1191" s="186" t="s">
        <v>1080</v>
      </c>
      <c r="E1191" s="186" t="s">
        <v>941</v>
      </c>
      <c r="F1191" s="186">
        <v>2020</v>
      </c>
      <c r="G1191" s="186" t="s">
        <v>1013</v>
      </c>
      <c r="H1191" s="186">
        <v>6.7803040832196597</v>
      </c>
      <c r="I1191" s="186">
        <v>7.9103547637562706</v>
      </c>
      <c r="J1191" s="186" t="s">
        <v>1241</v>
      </c>
      <c r="K1191" s="186" t="s">
        <v>941</v>
      </c>
    </row>
    <row r="1192" spans="1:11" x14ac:dyDescent="0.45">
      <c r="A1192" s="186" t="s">
        <v>336</v>
      </c>
      <c r="B1192" s="186" t="s">
        <v>1019</v>
      </c>
      <c r="C1192" s="186" t="s">
        <v>1074</v>
      </c>
      <c r="D1192" s="186" t="s">
        <v>1080</v>
      </c>
      <c r="E1192" s="186" t="s">
        <v>941</v>
      </c>
      <c r="F1192" s="186">
        <v>2021</v>
      </c>
      <c r="G1192" s="186" t="s">
        <v>1013</v>
      </c>
      <c r="H1192" s="186">
        <v>6.7598091528450102</v>
      </c>
      <c r="I1192" s="186">
        <v>7.8864440116525127</v>
      </c>
      <c r="J1192" s="186" t="s">
        <v>1241</v>
      </c>
      <c r="K1192" s="186" t="s">
        <v>941</v>
      </c>
    </row>
    <row r="1193" spans="1:11" x14ac:dyDescent="0.45">
      <c r="A1193" s="186" t="s">
        <v>336</v>
      </c>
      <c r="B1193" s="186" t="s">
        <v>1019</v>
      </c>
      <c r="C1193" s="186" t="s">
        <v>1074</v>
      </c>
      <c r="D1193" s="186" t="s">
        <v>1080</v>
      </c>
      <c r="E1193" s="186" t="s">
        <v>941</v>
      </c>
      <c r="F1193" s="186">
        <v>2022</v>
      </c>
      <c r="G1193" s="186" t="s">
        <v>1013</v>
      </c>
      <c r="H1193" s="186">
        <v>6.7393142224703704</v>
      </c>
      <c r="I1193" s="186">
        <v>7.8625332595487656</v>
      </c>
      <c r="J1193" s="186" t="s">
        <v>1241</v>
      </c>
      <c r="K1193" s="186" t="s">
        <v>941</v>
      </c>
    </row>
    <row r="1194" spans="1:11" x14ac:dyDescent="0.45">
      <c r="A1194" s="186" t="s">
        <v>336</v>
      </c>
      <c r="B1194" s="186" t="s">
        <v>1019</v>
      </c>
      <c r="C1194" s="186" t="s">
        <v>1074</v>
      </c>
      <c r="D1194" s="186" t="s">
        <v>1080</v>
      </c>
      <c r="E1194" s="186" t="s">
        <v>941</v>
      </c>
      <c r="F1194" s="186">
        <v>2023</v>
      </c>
      <c r="G1194" s="186" t="s">
        <v>1013</v>
      </c>
      <c r="H1194" s="186">
        <v>6.7188192920957199</v>
      </c>
      <c r="I1194" s="186">
        <v>7.8386225074450069</v>
      </c>
      <c r="J1194" s="186" t="s">
        <v>1241</v>
      </c>
      <c r="K1194" s="186" t="s">
        <v>941</v>
      </c>
    </row>
    <row r="1195" spans="1:11" x14ac:dyDescent="0.45">
      <c r="A1195" s="186" t="s">
        <v>336</v>
      </c>
      <c r="B1195" s="186" t="s">
        <v>1019</v>
      </c>
      <c r="C1195" s="186" t="s">
        <v>1074</v>
      </c>
      <c r="D1195" s="186" t="s">
        <v>1080</v>
      </c>
      <c r="E1195" s="186" t="s">
        <v>941</v>
      </c>
      <c r="F1195" s="186">
        <v>2024</v>
      </c>
      <c r="G1195" s="186" t="s">
        <v>1013</v>
      </c>
      <c r="H1195" s="186">
        <v>6.6983243617210801</v>
      </c>
      <c r="I1195" s="186">
        <v>7.8147117553412606</v>
      </c>
      <c r="J1195" s="186" t="s">
        <v>1241</v>
      </c>
      <c r="K1195" s="186" t="s">
        <v>941</v>
      </c>
    </row>
    <row r="1196" spans="1:11" x14ac:dyDescent="0.45">
      <c r="A1196" s="186" t="s">
        <v>336</v>
      </c>
      <c r="B1196" s="186" t="s">
        <v>1019</v>
      </c>
      <c r="C1196" s="186" t="s">
        <v>1074</v>
      </c>
      <c r="D1196" s="186" t="s">
        <v>1080</v>
      </c>
      <c r="E1196" s="186" t="s">
        <v>941</v>
      </c>
      <c r="F1196" s="186">
        <v>2025</v>
      </c>
      <c r="G1196" s="186" t="s">
        <v>1013</v>
      </c>
      <c r="H1196" s="186">
        <v>6.6778294313464297</v>
      </c>
      <c r="I1196" s="186">
        <v>7.7908010032375019</v>
      </c>
      <c r="J1196" s="186" t="s">
        <v>1241</v>
      </c>
      <c r="K1196" s="186" t="s">
        <v>941</v>
      </c>
    </row>
    <row r="1197" spans="1:11" x14ac:dyDescent="0.45">
      <c r="A1197" s="186" t="s">
        <v>336</v>
      </c>
      <c r="B1197" s="186" t="s">
        <v>1019</v>
      </c>
      <c r="C1197" s="186" t="s">
        <v>1074</v>
      </c>
      <c r="D1197" s="186" t="s">
        <v>1080</v>
      </c>
      <c r="E1197" s="186" t="s">
        <v>941</v>
      </c>
      <c r="F1197" s="186">
        <v>2026</v>
      </c>
      <c r="G1197" s="186" t="s">
        <v>1013</v>
      </c>
      <c r="H1197" s="186">
        <v>6.6320687513768499</v>
      </c>
      <c r="I1197" s="186">
        <v>7.737413543272992</v>
      </c>
      <c r="J1197" s="186" t="s">
        <v>1241</v>
      </c>
      <c r="K1197" s="186" t="s">
        <v>941</v>
      </c>
    </row>
    <row r="1198" spans="1:11" x14ac:dyDescent="0.45">
      <c r="A1198" s="186" t="s">
        <v>336</v>
      </c>
      <c r="B1198" s="186" t="s">
        <v>1019</v>
      </c>
      <c r="C1198" s="186" t="s">
        <v>1074</v>
      </c>
      <c r="D1198" s="186" t="s">
        <v>1080</v>
      </c>
      <c r="E1198" s="186" t="s">
        <v>941</v>
      </c>
      <c r="F1198" s="186">
        <v>2027</v>
      </c>
      <c r="G1198" s="186" t="s">
        <v>1013</v>
      </c>
      <c r="H1198" s="186">
        <v>6.5863080714072799</v>
      </c>
      <c r="I1198" s="186">
        <v>7.6840260833084937</v>
      </c>
      <c r="J1198" s="186" t="s">
        <v>1241</v>
      </c>
      <c r="K1198" s="186" t="s">
        <v>941</v>
      </c>
    </row>
    <row r="1199" spans="1:11" x14ac:dyDescent="0.45">
      <c r="A1199" s="186" t="s">
        <v>336</v>
      </c>
      <c r="B1199" s="186" t="s">
        <v>1019</v>
      </c>
      <c r="C1199" s="186" t="s">
        <v>1074</v>
      </c>
      <c r="D1199" s="186" t="s">
        <v>1080</v>
      </c>
      <c r="E1199" s="186" t="s">
        <v>941</v>
      </c>
      <c r="F1199" s="186">
        <v>2028</v>
      </c>
      <c r="G1199" s="186" t="s">
        <v>1013</v>
      </c>
      <c r="H1199" s="186">
        <v>6.5405473914377001</v>
      </c>
      <c r="I1199" s="186">
        <v>7.6306386233439838</v>
      </c>
      <c r="J1199" s="186" t="s">
        <v>1241</v>
      </c>
      <c r="K1199" s="186" t="s">
        <v>941</v>
      </c>
    </row>
    <row r="1200" spans="1:11" x14ac:dyDescent="0.45">
      <c r="A1200" s="186" t="s">
        <v>336</v>
      </c>
      <c r="B1200" s="186" t="s">
        <v>1019</v>
      </c>
      <c r="C1200" s="186" t="s">
        <v>1074</v>
      </c>
      <c r="D1200" s="186" t="s">
        <v>1080</v>
      </c>
      <c r="E1200" s="186" t="s">
        <v>941</v>
      </c>
      <c r="F1200" s="186">
        <v>2029</v>
      </c>
      <c r="G1200" s="186" t="s">
        <v>1013</v>
      </c>
      <c r="H1200" s="186">
        <v>6.4947867114681204</v>
      </c>
      <c r="I1200" s="186">
        <v>7.5772511633794739</v>
      </c>
      <c r="J1200" s="186" t="s">
        <v>1241</v>
      </c>
      <c r="K1200" s="186" t="s">
        <v>941</v>
      </c>
    </row>
    <row r="1201" spans="1:11" x14ac:dyDescent="0.45">
      <c r="A1201" s="186" t="s">
        <v>336</v>
      </c>
      <c r="B1201" s="186" t="s">
        <v>1019</v>
      </c>
      <c r="C1201" s="186" t="s">
        <v>1074</v>
      </c>
      <c r="D1201" s="186" t="s">
        <v>1080</v>
      </c>
      <c r="E1201" s="186" t="s">
        <v>941</v>
      </c>
      <c r="F1201" s="186">
        <v>2030</v>
      </c>
      <c r="G1201" s="186" t="s">
        <v>1013</v>
      </c>
      <c r="H1201" s="186">
        <v>6.4490260314985504</v>
      </c>
      <c r="I1201" s="186">
        <v>7.5238637034149756</v>
      </c>
      <c r="J1201" s="186" t="s">
        <v>1241</v>
      </c>
      <c r="K1201" s="186" t="s">
        <v>941</v>
      </c>
    </row>
    <row r="1202" spans="1:11" x14ac:dyDescent="0.45">
      <c r="A1202" s="186" t="s">
        <v>336</v>
      </c>
      <c r="B1202" s="186" t="s">
        <v>1019</v>
      </c>
      <c r="C1202" s="186" t="s">
        <v>1074</v>
      </c>
      <c r="D1202" s="186" t="s">
        <v>1080</v>
      </c>
      <c r="E1202" s="186" t="s">
        <v>941</v>
      </c>
      <c r="F1202" s="186">
        <v>2031</v>
      </c>
      <c r="G1202" s="186" t="s">
        <v>1013</v>
      </c>
      <c r="H1202" s="186">
        <v>6.4439509258523504</v>
      </c>
      <c r="I1202" s="186">
        <v>7.5179427468277424</v>
      </c>
      <c r="J1202" s="186" t="s">
        <v>1241</v>
      </c>
      <c r="K1202" s="186" t="s">
        <v>941</v>
      </c>
    </row>
    <row r="1203" spans="1:11" x14ac:dyDescent="0.45">
      <c r="A1203" s="186" t="s">
        <v>336</v>
      </c>
      <c r="B1203" s="186" t="s">
        <v>1019</v>
      </c>
      <c r="C1203" s="186" t="s">
        <v>1074</v>
      </c>
      <c r="D1203" s="186" t="s">
        <v>1080</v>
      </c>
      <c r="E1203" s="186" t="s">
        <v>941</v>
      </c>
      <c r="F1203" s="186">
        <v>2032</v>
      </c>
      <c r="G1203" s="186" t="s">
        <v>1013</v>
      </c>
      <c r="H1203" s="186">
        <v>6.4388758202061496</v>
      </c>
      <c r="I1203" s="186">
        <v>7.5120217902405084</v>
      </c>
      <c r="J1203" s="186" t="s">
        <v>1241</v>
      </c>
      <c r="K1203" s="186" t="s">
        <v>941</v>
      </c>
    </row>
    <row r="1204" spans="1:11" x14ac:dyDescent="0.45">
      <c r="A1204" s="186" t="s">
        <v>336</v>
      </c>
      <c r="B1204" s="186" t="s">
        <v>1019</v>
      </c>
      <c r="C1204" s="186" t="s">
        <v>1074</v>
      </c>
      <c r="D1204" s="186" t="s">
        <v>1080</v>
      </c>
      <c r="E1204" s="186" t="s">
        <v>941</v>
      </c>
      <c r="F1204" s="186">
        <v>2033</v>
      </c>
      <c r="G1204" s="186" t="s">
        <v>1013</v>
      </c>
      <c r="H1204" s="186">
        <v>6.4338007145599496</v>
      </c>
      <c r="I1204" s="186">
        <v>7.5061008336532753</v>
      </c>
      <c r="J1204" s="186" t="s">
        <v>1241</v>
      </c>
      <c r="K1204" s="186" t="s">
        <v>941</v>
      </c>
    </row>
    <row r="1205" spans="1:11" x14ac:dyDescent="0.45">
      <c r="A1205" s="186" t="s">
        <v>336</v>
      </c>
      <c r="B1205" s="186" t="s">
        <v>1019</v>
      </c>
      <c r="C1205" s="186" t="s">
        <v>1074</v>
      </c>
      <c r="D1205" s="186" t="s">
        <v>1080</v>
      </c>
      <c r="E1205" s="186" t="s">
        <v>941</v>
      </c>
      <c r="F1205" s="186">
        <v>2034</v>
      </c>
      <c r="G1205" s="186" t="s">
        <v>1013</v>
      </c>
      <c r="H1205" s="186">
        <v>6.4287256089137603</v>
      </c>
      <c r="I1205" s="186">
        <v>7.5001798770660546</v>
      </c>
      <c r="J1205" s="186" t="s">
        <v>1241</v>
      </c>
      <c r="K1205" s="186" t="s">
        <v>941</v>
      </c>
    </row>
    <row r="1206" spans="1:11" x14ac:dyDescent="0.45">
      <c r="A1206" s="186" t="s">
        <v>336</v>
      </c>
      <c r="B1206" s="186" t="s">
        <v>1019</v>
      </c>
      <c r="C1206" s="186" t="s">
        <v>1074</v>
      </c>
      <c r="D1206" s="186" t="s">
        <v>1080</v>
      </c>
      <c r="E1206" s="186" t="s">
        <v>941</v>
      </c>
      <c r="F1206" s="186">
        <v>2035</v>
      </c>
      <c r="G1206" s="186" t="s">
        <v>1013</v>
      </c>
      <c r="H1206" s="186">
        <v>6.4236505032675604</v>
      </c>
      <c r="I1206" s="186">
        <v>7.4942589204788206</v>
      </c>
      <c r="J1206" s="186" t="s">
        <v>1241</v>
      </c>
      <c r="K1206" s="186" t="s">
        <v>941</v>
      </c>
    </row>
    <row r="1207" spans="1:11" x14ac:dyDescent="0.45">
      <c r="A1207" s="186" t="s">
        <v>336</v>
      </c>
      <c r="B1207" s="186" t="s">
        <v>1019</v>
      </c>
      <c r="C1207" s="186" t="s">
        <v>1074</v>
      </c>
      <c r="D1207" s="186" t="s">
        <v>1080</v>
      </c>
      <c r="E1207" s="186" t="s">
        <v>941</v>
      </c>
      <c r="F1207" s="186">
        <v>2036</v>
      </c>
      <c r="G1207" s="186" t="s">
        <v>1013</v>
      </c>
      <c r="H1207" s="186">
        <v>6.4440324796550401</v>
      </c>
      <c r="I1207" s="186">
        <v>7.5180378929308809</v>
      </c>
      <c r="J1207" s="186" t="s">
        <v>1241</v>
      </c>
      <c r="K1207" s="186" t="s">
        <v>941</v>
      </c>
    </row>
    <row r="1208" spans="1:11" x14ac:dyDescent="0.45">
      <c r="A1208" s="186" t="s">
        <v>336</v>
      </c>
      <c r="B1208" s="186" t="s">
        <v>1019</v>
      </c>
      <c r="C1208" s="186" t="s">
        <v>1074</v>
      </c>
      <c r="D1208" s="186" t="s">
        <v>1080</v>
      </c>
      <c r="E1208" s="186" t="s">
        <v>941</v>
      </c>
      <c r="F1208" s="186">
        <v>2037</v>
      </c>
      <c r="G1208" s="186" t="s">
        <v>1013</v>
      </c>
      <c r="H1208" s="186">
        <v>6.4644144560425296</v>
      </c>
      <c r="I1208" s="186">
        <v>7.5418168653829518</v>
      </c>
      <c r="J1208" s="186" t="s">
        <v>1241</v>
      </c>
      <c r="K1208" s="186" t="s">
        <v>941</v>
      </c>
    </row>
    <row r="1209" spans="1:11" x14ac:dyDescent="0.45">
      <c r="A1209" s="186" t="s">
        <v>336</v>
      </c>
      <c r="B1209" s="186" t="s">
        <v>1019</v>
      </c>
      <c r="C1209" s="186" t="s">
        <v>1074</v>
      </c>
      <c r="D1209" s="186" t="s">
        <v>1080</v>
      </c>
      <c r="E1209" s="186" t="s">
        <v>941</v>
      </c>
      <c r="F1209" s="186">
        <v>2038</v>
      </c>
      <c r="G1209" s="186" t="s">
        <v>1013</v>
      </c>
      <c r="H1209" s="186">
        <v>6.4847964324300102</v>
      </c>
      <c r="I1209" s="186">
        <v>7.5655958378350121</v>
      </c>
      <c r="J1209" s="186" t="s">
        <v>1241</v>
      </c>
      <c r="K1209" s="186" t="s">
        <v>941</v>
      </c>
    </row>
    <row r="1210" spans="1:11" x14ac:dyDescent="0.45">
      <c r="A1210" s="186" t="s">
        <v>336</v>
      </c>
      <c r="B1210" s="186" t="s">
        <v>1019</v>
      </c>
      <c r="C1210" s="186" t="s">
        <v>1074</v>
      </c>
      <c r="D1210" s="186" t="s">
        <v>1080</v>
      </c>
      <c r="E1210" s="186" t="s">
        <v>941</v>
      </c>
      <c r="F1210" s="186">
        <v>2039</v>
      </c>
      <c r="G1210" s="186" t="s">
        <v>1013</v>
      </c>
      <c r="H1210" s="186">
        <v>6.50517840881749</v>
      </c>
      <c r="I1210" s="186">
        <v>7.5893748102870724</v>
      </c>
      <c r="J1210" s="186" t="s">
        <v>1241</v>
      </c>
      <c r="K1210" s="186" t="s">
        <v>941</v>
      </c>
    </row>
    <row r="1211" spans="1:11" x14ac:dyDescent="0.45">
      <c r="A1211" s="186" t="s">
        <v>336</v>
      </c>
      <c r="B1211" s="186" t="s">
        <v>1019</v>
      </c>
      <c r="C1211" s="186" t="s">
        <v>1074</v>
      </c>
      <c r="D1211" s="186" t="s">
        <v>1080</v>
      </c>
      <c r="E1211" s="186" t="s">
        <v>941</v>
      </c>
      <c r="F1211" s="186">
        <v>2040</v>
      </c>
      <c r="G1211" s="186" t="s">
        <v>1013</v>
      </c>
      <c r="H1211" s="186">
        <v>6.5255603852049804</v>
      </c>
      <c r="I1211" s="186">
        <v>7.6131537827391442</v>
      </c>
      <c r="J1211" s="186" t="s">
        <v>1241</v>
      </c>
      <c r="K1211" s="186" t="s">
        <v>941</v>
      </c>
    </row>
    <row r="1212" spans="1:11" x14ac:dyDescent="0.45">
      <c r="A1212" s="186" t="s">
        <v>336</v>
      </c>
      <c r="B1212" s="186" t="s">
        <v>1019</v>
      </c>
      <c r="C1212" s="186" t="s">
        <v>1074</v>
      </c>
      <c r="D1212" s="186" t="s">
        <v>1080</v>
      </c>
      <c r="E1212" s="186" t="s">
        <v>941</v>
      </c>
      <c r="F1212" s="186">
        <v>2041</v>
      </c>
      <c r="G1212" s="186" t="s">
        <v>1013</v>
      </c>
      <c r="H1212" s="186">
        <v>6.5592104134068503</v>
      </c>
      <c r="I1212" s="186">
        <v>7.6524121489746593</v>
      </c>
      <c r="J1212" s="186" t="s">
        <v>1241</v>
      </c>
      <c r="K1212" s="186" t="s">
        <v>941</v>
      </c>
    </row>
    <row r="1213" spans="1:11" x14ac:dyDescent="0.45">
      <c r="A1213" s="186" t="s">
        <v>336</v>
      </c>
      <c r="B1213" s="186" t="s">
        <v>1019</v>
      </c>
      <c r="C1213" s="186" t="s">
        <v>1074</v>
      </c>
      <c r="D1213" s="186" t="s">
        <v>1080</v>
      </c>
      <c r="E1213" s="186" t="s">
        <v>941</v>
      </c>
      <c r="F1213" s="186">
        <v>2042</v>
      </c>
      <c r="G1213" s="186" t="s">
        <v>1013</v>
      </c>
      <c r="H1213" s="186">
        <v>6.5928604416087202</v>
      </c>
      <c r="I1213" s="186">
        <v>7.6916705152101743</v>
      </c>
      <c r="J1213" s="186" t="s">
        <v>1241</v>
      </c>
      <c r="K1213" s="186" t="s">
        <v>941</v>
      </c>
    </row>
    <row r="1214" spans="1:11" x14ac:dyDescent="0.45">
      <c r="A1214" s="186" t="s">
        <v>336</v>
      </c>
      <c r="B1214" s="186" t="s">
        <v>1019</v>
      </c>
      <c r="C1214" s="186" t="s">
        <v>1074</v>
      </c>
      <c r="D1214" s="186" t="s">
        <v>1080</v>
      </c>
      <c r="E1214" s="186" t="s">
        <v>941</v>
      </c>
      <c r="F1214" s="186">
        <v>2043</v>
      </c>
      <c r="G1214" s="186" t="s">
        <v>1013</v>
      </c>
      <c r="H1214" s="186">
        <v>6.6265104698105901</v>
      </c>
      <c r="I1214" s="186">
        <v>7.7309288814456893</v>
      </c>
      <c r="J1214" s="186" t="s">
        <v>1241</v>
      </c>
      <c r="K1214" s="186" t="s">
        <v>941</v>
      </c>
    </row>
    <row r="1215" spans="1:11" x14ac:dyDescent="0.45">
      <c r="A1215" s="186" t="s">
        <v>336</v>
      </c>
      <c r="B1215" s="186" t="s">
        <v>1019</v>
      </c>
      <c r="C1215" s="186" t="s">
        <v>1074</v>
      </c>
      <c r="D1215" s="186" t="s">
        <v>1080</v>
      </c>
      <c r="E1215" s="186" t="s">
        <v>941</v>
      </c>
      <c r="F1215" s="186">
        <v>2044</v>
      </c>
      <c r="G1215" s="186" t="s">
        <v>1013</v>
      </c>
      <c r="H1215" s="186">
        <v>6.66016049801246</v>
      </c>
      <c r="I1215" s="186">
        <v>7.7701872476812035</v>
      </c>
      <c r="J1215" s="186" t="s">
        <v>1241</v>
      </c>
      <c r="K1215" s="186" t="s">
        <v>941</v>
      </c>
    </row>
    <row r="1216" spans="1:11" x14ac:dyDescent="0.45">
      <c r="A1216" s="186" t="s">
        <v>336</v>
      </c>
      <c r="B1216" s="186" t="s">
        <v>1019</v>
      </c>
      <c r="C1216" s="186" t="s">
        <v>1074</v>
      </c>
      <c r="D1216" s="186" t="s">
        <v>1080</v>
      </c>
      <c r="E1216" s="186" t="s">
        <v>941</v>
      </c>
      <c r="F1216" s="186">
        <v>2045</v>
      </c>
      <c r="G1216" s="186" t="s">
        <v>1013</v>
      </c>
      <c r="H1216" s="186">
        <v>6.6938105262143299</v>
      </c>
      <c r="I1216" s="186">
        <v>7.8094456139167185</v>
      </c>
      <c r="J1216" s="186" t="s">
        <v>1241</v>
      </c>
      <c r="K1216" s="186" t="s">
        <v>941</v>
      </c>
    </row>
    <row r="1217" spans="1:11" x14ac:dyDescent="0.45">
      <c r="A1217" s="186" t="s">
        <v>336</v>
      </c>
      <c r="B1217" s="186" t="s">
        <v>1019</v>
      </c>
      <c r="C1217" s="186" t="s">
        <v>1074</v>
      </c>
      <c r="D1217" s="186" t="s">
        <v>1080</v>
      </c>
      <c r="E1217" s="186" t="s">
        <v>941</v>
      </c>
      <c r="F1217" s="186">
        <v>2046</v>
      </c>
      <c r="G1217" s="186" t="s">
        <v>1013</v>
      </c>
      <c r="H1217" s="186">
        <v>6.7465565010795299</v>
      </c>
      <c r="I1217" s="186">
        <v>7.8709825845927854</v>
      </c>
      <c r="J1217" s="186" t="s">
        <v>1241</v>
      </c>
      <c r="K1217" s="186" t="s">
        <v>941</v>
      </c>
    </row>
    <row r="1218" spans="1:11" x14ac:dyDescent="0.45">
      <c r="A1218" s="186" t="s">
        <v>336</v>
      </c>
      <c r="B1218" s="186" t="s">
        <v>1019</v>
      </c>
      <c r="C1218" s="186" t="s">
        <v>1074</v>
      </c>
      <c r="D1218" s="186" t="s">
        <v>1080</v>
      </c>
      <c r="E1218" s="186" t="s">
        <v>941</v>
      </c>
      <c r="F1218" s="186">
        <v>2047</v>
      </c>
      <c r="G1218" s="186" t="s">
        <v>1013</v>
      </c>
      <c r="H1218" s="186">
        <v>6.79930247594472</v>
      </c>
      <c r="I1218" s="186">
        <v>7.9325195552688408</v>
      </c>
      <c r="J1218" s="186" t="s">
        <v>1241</v>
      </c>
      <c r="K1218" s="186" t="s">
        <v>941</v>
      </c>
    </row>
    <row r="1219" spans="1:11" x14ac:dyDescent="0.45">
      <c r="A1219" s="186" t="s">
        <v>336</v>
      </c>
      <c r="B1219" s="186" t="s">
        <v>1019</v>
      </c>
      <c r="C1219" s="186" t="s">
        <v>1074</v>
      </c>
      <c r="D1219" s="186" t="s">
        <v>1080</v>
      </c>
      <c r="E1219" s="186" t="s">
        <v>941</v>
      </c>
      <c r="F1219" s="186">
        <v>2048</v>
      </c>
      <c r="G1219" s="186" t="s">
        <v>1013</v>
      </c>
      <c r="H1219" s="186">
        <v>6.85204845080992</v>
      </c>
      <c r="I1219" s="186">
        <v>7.9940565259449068</v>
      </c>
      <c r="J1219" s="186" t="s">
        <v>1241</v>
      </c>
      <c r="K1219" s="186" t="s">
        <v>941</v>
      </c>
    </row>
    <row r="1220" spans="1:11" x14ac:dyDescent="0.45">
      <c r="A1220" s="186" t="s">
        <v>336</v>
      </c>
      <c r="B1220" s="186" t="s">
        <v>1019</v>
      </c>
      <c r="C1220" s="186" t="s">
        <v>1074</v>
      </c>
      <c r="D1220" s="186" t="s">
        <v>1080</v>
      </c>
      <c r="E1220" s="186" t="s">
        <v>941</v>
      </c>
      <c r="F1220" s="186">
        <v>2049</v>
      </c>
      <c r="G1220" s="186" t="s">
        <v>1013</v>
      </c>
      <c r="H1220" s="186">
        <v>6.9047944256751101</v>
      </c>
      <c r="I1220" s="186">
        <v>8.055593496620963</v>
      </c>
      <c r="J1220" s="186" t="s">
        <v>1241</v>
      </c>
      <c r="K1220" s="186" t="s">
        <v>941</v>
      </c>
    </row>
    <row r="1221" spans="1:11" x14ac:dyDescent="0.45">
      <c r="A1221" s="186" t="s">
        <v>336</v>
      </c>
      <c r="B1221" s="186" t="s">
        <v>1019</v>
      </c>
      <c r="C1221" s="186" t="s">
        <v>1074</v>
      </c>
      <c r="D1221" s="186" t="s">
        <v>1080</v>
      </c>
      <c r="E1221" s="186" t="s">
        <v>941</v>
      </c>
      <c r="F1221" s="186">
        <v>2050</v>
      </c>
      <c r="G1221" s="186" t="s">
        <v>1013</v>
      </c>
      <c r="H1221" s="186">
        <v>6.9575404005403003</v>
      </c>
      <c r="I1221" s="186">
        <v>8.1171304672970184</v>
      </c>
      <c r="J1221" s="186" t="s">
        <v>1241</v>
      </c>
      <c r="K1221" s="186" t="s">
        <v>941</v>
      </c>
    </row>
    <row r="1222" spans="1:11" x14ac:dyDescent="0.45">
      <c r="A1222" s="186" t="s">
        <v>336</v>
      </c>
      <c r="B1222" s="186" t="s">
        <v>1019</v>
      </c>
      <c r="C1222" s="186" t="s">
        <v>1074</v>
      </c>
      <c r="D1222" s="186" t="s">
        <v>1080</v>
      </c>
      <c r="E1222" s="186" t="s">
        <v>942</v>
      </c>
      <c r="F1222" s="186">
        <v>1990</v>
      </c>
      <c r="G1222" s="186" t="s">
        <v>1013</v>
      </c>
      <c r="H1222" s="186">
        <v>50.8614416602163</v>
      </c>
      <c r="I1222" s="186">
        <v>45.229134362272887</v>
      </c>
      <c r="J1222" s="186" t="s">
        <v>1241</v>
      </c>
      <c r="K1222" s="186" t="s">
        <v>942</v>
      </c>
    </row>
    <row r="1223" spans="1:11" x14ac:dyDescent="0.45">
      <c r="A1223" s="186" t="s">
        <v>336</v>
      </c>
      <c r="B1223" s="186" t="s">
        <v>1019</v>
      </c>
      <c r="C1223" s="186" t="s">
        <v>1074</v>
      </c>
      <c r="D1223" s="186" t="s">
        <v>1080</v>
      </c>
      <c r="E1223" s="186" t="s">
        <v>942</v>
      </c>
      <c r="F1223" s="186">
        <v>1991</v>
      </c>
      <c r="G1223" s="186" t="s">
        <v>1013</v>
      </c>
      <c r="H1223" s="186">
        <v>52.617642483160701</v>
      </c>
      <c r="I1223" s="186">
        <v>46.790856570595928</v>
      </c>
      <c r="J1223" s="186" t="s">
        <v>1241</v>
      </c>
      <c r="K1223" s="186" t="s">
        <v>942</v>
      </c>
    </row>
    <row r="1224" spans="1:11" x14ac:dyDescent="0.45">
      <c r="A1224" s="186" t="s">
        <v>336</v>
      </c>
      <c r="B1224" s="186" t="s">
        <v>1019</v>
      </c>
      <c r="C1224" s="186" t="s">
        <v>1074</v>
      </c>
      <c r="D1224" s="186" t="s">
        <v>1080</v>
      </c>
      <c r="E1224" s="186" t="s">
        <v>942</v>
      </c>
      <c r="F1224" s="186">
        <v>1992</v>
      </c>
      <c r="G1224" s="186" t="s">
        <v>1013</v>
      </c>
      <c r="H1224" s="186">
        <v>55.743383095275099</v>
      </c>
      <c r="I1224" s="186">
        <v>49.570458121637252</v>
      </c>
      <c r="J1224" s="186" t="s">
        <v>1241</v>
      </c>
      <c r="K1224" s="186" t="s">
        <v>942</v>
      </c>
    </row>
    <row r="1225" spans="1:11" x14ac:dyDescent="0.45">
      <c r="A1225" s="186" t="s">
        <v>336</v>
      </c>
      <c r="B1225" s="186" t="s">
        <v>1019</v>
      </c>
      <c r="C1225" s="186" t="s">
        <v>1074</v>
      </c>
      <c r="D1225" s="186" t="s">
        <v>1080</v>
      </c>
      <c r="E1225" s="186" t="s">
        <v>942</v>
      </c>
      <c r="F1225" s="186">
        <v>1993</v>
      </c>
      <c r="G1225" s="186" t="s">
        <v>1013</v>
      </c>
      <c r="H1225" s="186">
        <v>58.028356338887498</v>
      </c>
      <c r="I1225" s="186">
        <v>51.602397415453645</v>
      </c>
      <c r="J1225" s="186" t="s">
        <v>1241</v>
      </c>
      <c r="K1225" s="186" t="s">
        <v>942</v>
      </c>
    </row>
    <row r="1226" spans="1:11" x14ac:dyDescent="0.45">
      <c r="A1226" s="186" t="s">
        <v>336</v>
      </c>
      <c r="B1226" s="186" t="s">
        <v>1019</v>
      </c>
      <c r="C1226" s="186" t="s">
        <v>1074</v>
      </c>
      <c r="D1226" s="186" t="s">
        <v>1080</v>
      </c>
      <c r="E1226" s="186" t="s">
        <v>942</v>
      </c>
      <c r="F1226" s="186">
        <v>1994</v>
      </c>
      <c r="G1226" s="186" t="s">
        <v>1013</v>
      </c>
      <c r="H1226" s="186">
        <v>60.1341401745673</v>
      </c>
      <c r="I1226" s="186">
        <v>53.474990423692397</v>
      </c>
      <c r="J1226" s="186" t="s">
        <v>1241</v>
      </c>
      <c r="K1226" s="186" t="s">
        <v>942</v>
      </c>
    </row>
    <row r="1227" spans="1:11" x14ac:dyDescent="0.45">
      <c r="A1227" s="186" t="s">
        <v>336</v>
      </c>
      <c r="B1227" s="186" t="s">
        <v>1019</v>
      </c>
      <c r="C1227" s="186" t="s">
        <v>1074</v>
      </c>
      <c r="D1227" s="186" t="s">
        <v>1080</v>
      </c>
      <c r="E1227" s="186" t="s">
        <v>942</v>
      </c>
      <c r="F1227" s="186">
        <v>1995</v>
      </c>
      <c r="G1227" s="186" t="s">
        <v>1013</v>
      </c>
      <c r="H1227" s="186">
        <v>61.739112056821597</v>
      </c>
      <c r="I1227" s="186">
        <v>54.902230520327933</v>
      </c>
      <c r="J1227" s="186" t="s">
        <v>1241</v>
      </c>
      <c r="K1227" s="186" t="s">
        <v>942</v>
      </c>
    </row>
    <row r="1228" spans="1:11" x14ac:dyDescent="0.45">
      <c r="A1228" s="186" t="s">
        <v>336</v>
      </c>
      <c r="B1228" s="186" t="s">
        <v>1019</v>
      </c>
      <c r="C1228" s="186" t="s">
        <v>1074</v>
      </c>
      <c r="D1228" s="186" t="s">
        <v>1080</v>
      </c>
      <c r="E1228" s="186" t="s">
        <v>942</v>
      </c>
      <c r="F1228" s="186">
        <v>1996</v>
      </c>
      <c r="G1228" s="186" t="s">
        <v>1013</v>
      </c>
      <c r="H1228" s="186">
        <v>63.281533408656202</v>
      </c>
      <c r="I1228" s="186">
        <v>56.273846823133873</v>
      </c>
      <c r="J1228" s="186" t="s">
        <v>1241</v>
      </c>
      <c r="K1228" s="186" t="s">
        <v>942</v>
      </c>
    </row>
    <row r="1229" spans="1:11" x14ac:dyDescent="0.45">
      <c r="A1229" s="186" t="s">
        <v>336</v>
      </c>
      <c r="B1229" s="186" t="s">
        <v>1019</v>
      </c>
      <c r="C1229" s="186" t="s">
        <v>1074</v>
      </c>
      <c r="D1229" s="186" t="s">
        <v>1080</v>
      </c>
      <c r="E1229" s="186" t="s">
        <v>942</v>
      </c>
      <c r="F1229" s="186">
        <v>1997</v>
      </c>
      <c r="G1229" s="186" t="s">
        <v>1013</v>
      </c>
      <c r="H1229" s="186">
        <v>64.283505598104</v>
      </c>
      <c r="I1229" s="186">
        <v>57.164862360730069</v>
      </c>
      <c r="J1229" s="186" t="s">
        <v>1241</v>
      </c>
      <c r="K1229" s="186" t="s">
        <v>942</v>
      </c>
    </row>
    <row r="1230" spans="1:11" x14ac:dyDescent="0.45">
      <c r="A1230" s="186" t="s">
        <v>336</v>
      </c>
      <c r="B1230" s="186" t="s">
        <v>1019</v>
      </c>
      <c r="C1230" s="186" t="s">
        <v>1074</v>
      </c>
      <c r="D1230" s="186" t="s">
        <v>1080</v>
      </c>
      <c r="E1230" s="186" t="s">
        <v>942</v>
      </c>
      <c r="F1230" s="186">
        <v>1998</v>
      </c>
      <c r="G1230" s="186" t="s">
        <v>1013</v>
      </c>
      <c r="H1230" s="186">
        <v>64.714224657678997</v>
      </c>
      <c r="I1230" s="186">
        <v>57.547884343238032</v>
      </c>
      <c r="J1230" s="186" t="s">
        <v>1241</v>
      </c>
      <c r="K1230" s="186" t="s">
        <v>942</v>
      </c>
    </row>
    <row r="1231" spans="1:11" x14ac:dyDescent="0.45">
      <c r="A1231" s="186" t="s">
        <v>336</v>
      </c>
      <c r="B1231" s="186" t="s">
        <v>1019</v>
      </c>
      <c r="C1231" s="186" t="s">
        <v>1074</v>
      </c>
      <c r="D1231" s="186" t="s">
        <v>1080</v>
      </c>
      <c r="E1231" s="186" t="s">
        <v>942</v>
      </c>
      <c r="F1231" s="186">
        <v>1999</v>
      </c>
      <c r="G1231" s="186" t="s">
        <v>1013</v>
      </c>
      <c r="H1231" s="186">
        <v>62.425491002327</v>
      </c>
      <c r="I1231" s="186">
        <v>55.512601059116292</v>
      </c>
      <c r="J1231" s="186" t="s">
        <v>1241</v>
      </c>
      <c r="K1231" s="186" t="s">
        <v>942</v>
      </c>
    </row>
    <row r="1232" spans="1:11" x14ac:dyDescent="0.45">
      <c r="A1232" s="186" t="s">
        <v>336</v>
      </c>
      <c r="B1232" s="186" t="s">
        <v>1019</v>
      </c>
      <c r="C1232" s="186" t="s">
        <v>1074</v>
      </c>
      <c r="D1232" s="186" t="s">
        <v>1080</v>
      </c>
      <c r="E1232" s="186" t="s">
        <v>942</v>
      </c>
      <c r="F1232" s="186">
        <v>2000</v>
      </c>
      <c r="G1232" s="186" t="s">
        <v>1013</v>
      </c>
      <c r="H1232" s="186">
        <v>62.067157835398099</v>
      </c>
      <c r="I1232" s="186">
        <v>55.193949081813749</v>
      </c>
      <c r="J1232" s="186" t="s">
        <v>1241</v>
      </c>
      <c r="K1232" s="186" t="s">
        <v>942</v>
      </c>
    </row>
    <row r="1233" spans="1:11" x14ac:dyDescent="0.45">
      <c r="A1233" s="186" t="s">
        <v>336</v>
      </c>
      <c r="B1233" s="186" t="s">
        <v>1019</v>
      </c>
      <c r="C1233" s="186" t="s">
        <v>1074</v>
      </c>
      <c r="D1233" s="186" t="s">
        <v>1080</v>
      </c>
      <c r="E1233" s="186" t="s">
        <v>942</v>
      </c>
      <c r="F1233" s="186">
        <v>2001</v>
      </c>
      <c r="G1233" s="186" t="s">
        <v>1013</v>
      </c>
      <c r="H1233" s="186">
        <v>59.5366005912243</v>
      </c>
      <c r="I1233" s="186">
        <v>52.94362133112228</v>
      </c>
      <c r="J1233" s="186" t="s">
        <v>1241</v>
      </c>
      <c r="K1233" s="186" t="s">
        <v>942</v>
      </c>
    </row>
    <row r="1234" spans="1:11" x14ac:dyDescent="0.45">
      <c r="A1234" s="186" t="s">
        <v>336</v>
      </c>
      <c r="B1234" s="186" t="s">
        <v>1019</v>
      </c>
      <c r="C1234" s="186" t="s">
        <v>1074</v>
      </c>
      <c r="D1234" s="186" t="s">
        <v>1080</v>
      </c>
      <c r="E1234" s="186" t="s">
        <v>942</v>
      </c>
      <c r="F1234" s="186">
        <v>2002</v>
      </c>
      <c r="G1234" s="186" t="s">
        <v>1013</v>
      </c>
      <c r="H1234" s="186">
        <v>58.837024482794803</v>
      </c>
      <c r="I1234" s="186">
        <v>52.321515060203431</v>
      </c>
      <c r="J1234" s="186" t="s">
        <v>1241</v>
      </c>
      <c r="K1234" s="186" t="s">
        <v>942</v>
      </c>
    </row>
    <row r="1235" spans="1:11" x14ac:dyDescent="0.45">
      <c r="A1235" s="186" t="s">
        <v>336</v>
      </c>
      <c r="B1235" s="186" t="s">
        <v>1019</v>
      </c>
      <c r="C1235" s="186" t="s">
        <v>1074</v>
      </c>
      <c r="D1235" s="186" t="s">
        <v>1080</v>
      </c>
      <c r="E1235" s="186" t="s">
        <v>942</v>
      </c>
      <c r="F1235" s="186">
        <v>2003</v>
      </c>
      <c r="G1235" s="186" t="s">
        <v>1013</v>
      </c>
      <c r="H1235" s="186">
        <v>57.714762634127297</v>
      </c>
      <c r="I1235" s="186">
        <v>51.323530530348101</v>
      </c>
      <c r="J1235" s="186" t="s">
        <v>1241</v>
      </c>
      <c r="K1235" s="186" t="s">
        <v>942</v>
      </c>
    </row>
    <row r="1236" spans="1:11" x14ac:dyDescent="0.45">
      <c r="A1236" s="186" t="s">
        <v>336</v>
      </c>
      <c r="B1236" s="186" t="s">
        <v>1019</v>
      </c>
      <c r="C1236" s="186" t="s">
        <v>1074</v>
      </c>
      <c r="D1236" s="186" t="s">
        <v>1080</v>
      </c>
      <c r="E1236" s="186" t="s">
        <v>942</v>
      </c>
      <c r="F1236" s="186">
        <v>2004</v>
      </c>
      <c r="G1236" s="186" t="s">
        <v>1013</v>
      </c>
      <c r="H1236" s="186">
        <v>56.408926413778701</v>
      </c>
      <c r="I1236" s="186">
        <v>50.16230033440052</v>
      </c>
      <c r="J1236" s="186" t="s">
        <v>1241</v>
      </c>
      <c r="K1236" s="186" t="s">
        <v>942</v>
      </c>
    </row>
    <row r="1237" spans="1:11" x14ac:dyDescent="0.45">
      <c r="A1237" s="186" t="s">
        <v>336</v>
      </c>
      <c r="B1237" s="186" t="s">
        <v>1019</v>
      </c>
      <c r="C1237" s="186" t="s">
        <v>1074</v>
      </c>
      <c r="D1237" s="186" t="s">
        <v>1080</v>
      </c>
      <c r="E1237" s="186" t="s">
        <v>942</v>
      </c>
      <c r="F1237" s="186">
        <v>2005</v>
      </c>
      <c r="G1237" s="186" t="s">
        <v>1013</v>
      </c>
      <c r="H1237" s="186">
        <v>54.469837202022298</v>
      </c>
      <c r="I1237" s="186">
        <v>48.437942478308422</v>
      </c>
      <c r="J1237" s="186" t="s">
        <v>1241</v>
      </c>
      <c r="K1237" s="186" t="s">
        <v>942</v>
      </c>
    </row>
    <row r="1238" spans="1:11" x14ac:dyDescent="0.45">
      <c r="A1238" s="186" t="s">
        <v>336</v>
      </c>
      <c r="B1238" s="186" t="s">
        <v>1019</v>
      </c>
      <c r="C1238" s="186" t="s">
        <v>1074</v>
      </c>
      <c r="D1238" s="186" t="s">
        <v>1080</v>
      </c>
      <c r="E1238" s="186" t="s">
        <v>942</v>
      </c>
      <c r="F1238" s="186">
        <v>2006</v>
      </c>
      <c r="G1238" s="186" t="s">
        <v>1013</v>
      </c>
      <c r="H1238" s="186">
        <v>52.174832896774497</v>
      </c>
      <c r="I1238" s="186">
        <v>46.397082945118257</v>
      </c>
      <c r="J1238" s="186" t="s">
        <v>1241</v>
      </c>
      <c r="K1238" s="186" t="s">
        <v>942</v>
      </c>
    </row>
    <row r="1239" spans="1:11" x14ac:dyDescent="0.45">
      <c r="A1239" s="186" t="s">
        <v>336</v>
      </c>
      <c r="B1239" s="186" t="s">
        <v>1019</v>
      </c>
      <c r="C1239" s="186" t="s">
        <v>1074</v>
      </c>
      <c r="D1239" s="186" t="s">
        <v>1080</v>
      </c>
      <c r="E1239" s="186" t="s">
        <v>942</v>
      </c>
      <c r="F1239" s="186">
        <v>2007</v>
      </c>
      <c r="G1239" s="186" t="s">
        <v>1013</v>
      </c>
      <c r="H1239" s="186">
        <v>48.5467721343528</v>
      </c>
      <c r="I1239" s="186">
        <v>43.170787300682861</v>
      </c>
      <c r="J1239" s="186" t="s">
        <v>1241</v>
      </c>
      <c r="K1239" s="186" t="s">
        <v>942</v>
      </c>
    </row>
    <row r="1240" spans="1:11" x14ac:dyDescent="0.45">
      <c r="A1240" s="186" t="s">
        <v>336</v>
      </c>
      <c r="B1240" s="186" t="s">
        <v>1019</v>
      </c>
      <c r="C1240" s="186" t="s">
        <v>1074</v>
      </c>
      <c r="D1240" s="186" t="s">
        <v>1080</v>
      </c>
      <c r="E1240" s="186" t="s">
        <v>942</v>
      </c>
      <c r="F1240" s="186">
        <v>2008</v>
      </c>
      <c r="G1240" s="186" t="s">
        <v>1013</v>
      </c>
      <c r="H1240" s="186">
        <v>46.100884328083701</v>
      </c>
      <c r="I1240" s="186">
        <v>40.995752842087853</v>
      </c>
      <c r="J1240" s="186" t="s">
        <v>1241</v>
      </c>
      <c r="K1240" s="186" t="s">
        <v>942</v>
      </c>
    </row>
    <row r="1241" spans="1:11" x14ac:dyDescent="0.45">
      <c r="A1241" s="186" t="s">
        <v>336</v>
      </c>
      <c r="B1241" s="186" t="s">
        <v>1019</v>
      </c>
      <c r="C1241" s="186" t="s">
        <v>1074</v>
      </c>
      <c r="D1241" s="186" t="s">
        <v>1080</v>
      </c>
      <c r="E1241" s="186" t="s">
        <v>942</v>
      </c>
      <c r="F1241" s="186">
        <v>2009</v>
      </c>
      <c r="G1241" s="186" t="s">
        <v>1013</v>
      </c>
      <c r="H1241" s="186">
        <v>44.199735989459001</v>
      </c>
      <c r="I1241" s="186">
        <v>39.305134353042398</v>
      </c>
      <c r="J1241" s="186" t="s">
        <v>1241</v>
      </c>
      <c r="K1241" s="186" t="s">
        <v>942</v>
      </c>
    </row>
    <row r="1242" spans="1:11" x14ac:dyDescent="0.45">
      <c r="A1242" s="186" t="s">
        <v>336</v>
      </c>
      <c r="B1242" s="186" t="s">
        <v>1019</v>
      </c>
      <c r="C1242" s="186" t="s">
        <v>1074</v>
      </c>
      <c r="D1242" s="186" t="s">
        <v>1080</v>
      </c>
      <c r="E1242" s="186" t="s">
        <v>942</v>
      </c>
      <c r="F1242" s="186">
        <v>2010</v>
      </c>
      <c r="G1242" s="186" t="s">
        <v>1013</v>
      </c>
      <c r="H1242" s="186">
        <v>44.673781913032499</v>
      </c>
      <c r="I1242" s="186">
        <v>39.726685258233601</v>
      </c>
      <c r="J1242" s="186" t="s">
        <v>1241</v>
      </c>
      <c r="K1242" s="186" t="s">
        <v>942</v>
      </c>
    </row>
    <row r="1243" spans="1:11" x14ac:dyDescent="0.45">
      <c r="A1243" s="186" t="s">
        <v>336</v>
      </c>
      <c r="B1243" s="186" t="s">
        <v>1019</v>
      </c>
      <c r="C1243" s="186" t="s">
        <v>1074</v>
      </c>
      <c r="D1243" s="186" t="s">
        <v>1080</v>
      </c>
      <c r="E1243" s="186" t="s">
        <v>942</v>
      </c>
      <c r="F1243" s="186">
        <v>2011</v>
      </c>
      <c r="G1243" s="186" t="s">
        <v>1013</v>
      </c>
      <c r="H1243" s="186">
        <v>42.359763465881002</v>
      </c>
      <c r="I1243" s="186">
        <v>37.668917176035116</v>
      </c>
      <c r="J1243" s="186" t="s">
        <v>1241</v>
      </c>
      <c r="K1243" s="186" t="s">
        <v>942</v>
      </c>
    </row>
    <row r="1244" spans="1:11" x14ac:dyDescent="0.45">
      <c r="A1244" s="186" t="s">
        <v>336</v>
      </c>
      <c r="B1244" s="186" t="s">
        <v>1019</v>
      </c>
      <c r="C1244" s="186" t="s">
        <v>1074</v>
      </c>
      <c r="D1244" s="186" t="s">
        <v>1080</v>
      </c>
      <c r="E1244" s="186" t="s">
        <v>942</v>
      </c>
      <c r="F1244" s="186">
        <v>2012</v>
      </c>
      <c r="G1244" s="186" t="s">
        <v>1013</v>
      </c>
      <c r="H1244" s="186">
        <v>39.2554721028432</v>
      </c>
      <c r="I1244" s="186">
        <v>34.908389621655864</v>
      </c>
      <c r="J1244" s="186" t="s">
        <v>1241</v>
      </c>
      <c r="K1244" s="186" t="s">
        <v>942</v>
      </c>
    </row>
    <row r="1245" spans="1:11" x14ac:dyDescent="0.45">
      <c r="A1245" s="186" t="s">
        <v>336</v>
      </c>
      <c r="B1245" s="186" t="s">
        <v>1019</v>
      </c>
      <c r="C1245" s="186" t="s">
        <v>1074</v>
      </c>
      <c r="D1245" s="186" t="s">
        <v>1080</v>
      </c>
      <c r="E1245" s="186" t="s">
        <v>942</v>
      </c>
      <c r="F1245" s="186">
        <v>2013</v>
      </c>
      <c r="G1245" s="186" t="s">
        <v>1013</v>
      </c>
      <c r="H1245" s="186">
        <v>39.0637404205007</v>
      </c>
      <c r="I1245" s="186">
        <v>34.737889971250624</v>
      </c>
      <c r="J1245" s="186" t="s">
        <v>1241</v>
      </c>
      <c r="K1245" s="186" t="s">
        <v>942</v>
      </c>
    </row>
    <row r="1246" spans="1:11" x14ac:dyDescent="0.45">
      <c r="A1246" s="186" t="s">
        <v>336</v>
      </c>
      <c r="B1246" s="186" t="s">
        <v>1019</v>
      </c>
      <c r="C1246" s="186" t="s">
        <v>1074</v>
      </c>
      <c r="D1246" s="186" t="s">
        <v>1080</v>
      </c>
      <c r="E1246" s="186" t="s">
        <v>942</v>
      </c>
      <c r="F1246" s="186">
        <v>2014</v>
      </c>
      <c r="G1246" s="186" t="s">
        <v>1013</v>
      </c>
      <c r="H1246" s="186">
        <v>37.512918760595802</v>
      </c>
      <c r="I1246" s="186">
        <v>33.358803595831837</v>
      </c>
      <c r="J1246" s="186" t="s">
        <v>1241</v>
      </c>
      <c r="K1246" s="186" t="s">
        <v>942</v>
      </c>
    </row>
    <row r="1247" spans="1:11" x14ac:dyDescent="0.45">
      <c r="A1247" s="186" t="s">
        <v>336</v>
      </c>
      <c r="B1247" s="186" t="s">
        <v>1019</v>
      </c>
      <c r="C1247" s="186" t="s">
        <v>1074</v>
      </c>
      <c r="D1247" s="186" t="s">
        <v>1080</v>
      </c>
      <c r="E1247" s="186" t="s">
        <v>942</v>
      </c>
      <c r="F1247" s="186">
        <v>2015</v>
      </c>
      <c r="G1247" s="186" t="s">
        <v>1013</v>
      </c>
      <c r="H1247" s="186">
        <v>35.455226299633303</v>
      </c>
      <c r="I1247" s="186">
        <v>31.52897640739203</v>
      </c>
      <c r="J1247" s="186" t="s">
        <v>1241</v>
      </c>
      <c r="K1247" s="186" t="s">
        <v>942</v>
      </c>
    </row>
    <row r="1248" spans="1:11" x14ac:dyDescent="0.45">
      <c r="A1248" s="186" t="s">
        <v>336</v>
      </c>
      <c r="B1248" s="186" t="s">
        <v>1019</v>
      </c>
      <c r="C1248" s="186" t="s">
        <v>1074</v>
      </c>
      <c r="D1248" s="186" t="s">
        <v>1080</v>
      </c>
      <c r="E1248" s="186" t="s">
        <v>942</v>
      </c>
      <c r="F1248" s="186">
        <v>2016</v>
      </c>
      <c r="G1248" s="186" t="s">
        <v>1013</v>
      </c>
      <c r="H1248" s="186">
        <v>35.045320227674402</v>
      </c>
      <c r="I1248" s="186">
        <v>31.164462618569519</v>
      </c>
      <c r="J1248" s="186" t="s">
        <v>1241</v>
      </c>
      <c r="K1248" s="186" t="s">
        <v>942</v>
      </c>
    </row>
    <row r="1249" spans="1:11" x14ac:dyDescent="0.45">
      <c r="A1249" s="186" t="s">
        <v>336</v>
      </c>
      <c r="B1249" s="186" t="s">
        <v>1019</v>
      </c>
      <c r="C1249" s="186" t="s">
        <v>1074</v>
      </c>
      <c r="D1249" s="186" t="s">
        <v>1080</v>
      </c>
      <c r="E1249" s="186" t="s">
        <v>942</v>
      </c>
      <c r="F1249" s="186">
        <v>2017</v>
      </c>
      <c r="G1249" s="186" t="s">
        <v>1013</v>
      </c>
      <c r="H1249" s="186">
        <v>35.191232723510403</v>
      </c>
      <c r="I1249" s="186">
        <v>31.294217019229048</v>
      </c>
      <c r="J1249" s="186" t="s">
        <v>1241</v>
      </c>
      <c r="K1249" s="186" t="s">
        <v>942</v>
      </c>
    </row>
    <row r="1250" spans="1:11" x14ac:dyDescent="0.45">
      <c r="A1250" s="186" t="s">
        <v>336</v>
      </c>
      <c r="B1250" s="186" t="s">
        <v>1019</v>
      </c>
      <c r="C1250" s="186" t="s">
        <v>1074</v>
      </c>
      <c r="D1250" s="186" t="s">
        <v>1080</v>
      </c>
      <c r="E1250" s="186" t="s">
        <v>942</v>
      </c>
      <c r="F1250" s="186">
        <v>2018</v>
      </c>
      <c r="G1250" s="186" t="s">
        <v>1013</v>
      </c>
      <c r="H1250" s="186">
        <v>35.337145219346297</v>
      </c>
      <c r="I1250" s="186">
        <v>31.423971419888485</v>
      </c>
      <c r="J1250" s="186" t="s">
        <v>1241</v>
      </c>
      <c r="K1250" s="186" t="s">
        <v>942</v>
      </c>
    </row>
    <row r="1251" spans="1:11" x14ac:dyDescent="0.45">
      <c r="A1251" s="186" t="s">
        <v>336</v>
      </c>
      <c r="B1251" s="186" t="s">
        <v>1019</v>
      </c>
      <c r="C1251" s="186" t="s">
        <v>1074</v>
      </c>
      <c r="D1251" s="186" t="s">
        <v>1080</v>
      </c>
      <c r="E1251" s="186" t="s">
        <v>942</v>
      </c>
      <c r="F1251" s="186">
        <v>2019</v>
      </c>
      <c r="G1251" s="186" t="s">
        <v>1013</v>
      </c>
      <c r="H1251" s="186">
        <v>35.483057715182298</v>
      </c>
      <c r="I1251" s="186">
        <v>31.553725820548017</v>
      </c>
      <c r="J1251" s="186" t="s">
        <v>1241</v>
      </c>
      <c r="K1251" s="186" t="s">
        <v>942</v>
      </c>
    </row>
    <row r="1252" spans="1:11" x14ac:dyDescent="0.45">
      <c r="A1252" s="186" t="s">
        <v>336</v>
      </c>
      <c r="B1252" s="186" t="s">
        <v>1019</v>
      </c>
      <c r="C1252" s="186" t="s">
        <v>1074</v>
      </c>
      <c r="D1252" s="186" t="s">
        <v>1080</v>
      </c>
      <c r="E1252" s="186" t="s">
        <v>942</v>
      </c>
      <c r="F1252" s="186">
        <v>2020</v>
      </c>
      <c r="G1252" s="186" t="s">
        <v>1013</v>
      </c>
      <c r="H1252" s="186">
        <v>35.628970211018199</v>
      </c>
      <c r="I1252" s="186">
        <v>31.683480221207457</v>
      </c>
      <c r="J1252" s="186" t="s">
        <v>1241</v>
      </c>
      <c r="K1252" s="186" t="s">
        <v>942</v>
      </c>
    </row>
    <row r="1253" spans="1:11" x14ac:dyDescent="0.45">
      <c r="A1253" s="186" t="s">
        <v>336</v>
      </c>
      <c r="B1253" s="186" t="s">
        <v>1019</v>
      </c>
      <c r="C1253" s="186" t="s">
        <v>1074</v>
      </c>
      <c r="D1253" s="186" t="s">
        <v>1080</v>
      </c>
      <c r="E1253" s="186" t="s">
        <v>942</v>
      </c>
      <c r="F1253" s="186">
        <v>2021</v>
      </c>
      <c r="G1253" s="186" t="s">
        <v>1013</v>
      </c>
      <c r="H1253" s="186">
        <v>35.408305789951498</v>
      </c>
      <c r="I1253" s="186">
        <v>31.487251793077675</v>
      </c>
      <c r="J1253" s="186" t="s">
        <v>1241</v>
      </c>
      <c r="K1253" s="186" t="s">
        <v>942</v>
      </c>
    </row>
    <row r="1254" spans="1:11" x14ac:dyDescent="0.45">
      <c r="A1254" s="186" t="s">
        <v>336</v>
      </c>
      <c r="B1254" s="186" t="s">
        <v>1019</v>
      </c>
      <c r="C1254" s="186" t="s">
        <v>1074</v>
      </c>
      <c r="D1254" s="186" t="s">
        <v>1080</v>
      </c>
      <c r="E1254" s="186" t="s">
        <v>942</v>
      </c>
      <c r="F1254" s="186">
        <v>2022</v>
      </c>
      <c r="G1254" s="186" t="s">
        <v>1013</v>
      </c>
      <c r="H1254" s="186">
        <v>35.187641368884698</v>
      </c>
      <c r="I1254" s="186">
        <v>31.291023364947801</v>
      </c>
      <c r="J1254" s="186" t="s">
        <v>1241</v>
      </c>
      <c r="K1254" s="186" t="s">
        <v>942</v>
      </c>
    </row>
    <row r="1255" spans="1:11" x14ac:dyDescent="0.45">
      <c r="A1255" s="186" t="s">
        <v>336</v>
      </c>
      <c r="B1255" s="186" t="s">
        <v>1019</v>
      </c>
      <c r="C1255" s="186" t="s">
        <v>1074</v>
      </c>
      <c r="D1255" s="186" t="s">
        <v>1080</v>
      </c>
      <c r="E1255" s="186" t="s">
        <v>942</v>
      </c>
      <c r="F1255" s="186">
        <v>2023</v>
      </c>
      <c r="G1255" s="186" t="s">
        <v>1013</v>
      </c>
      <c r="H1255" s="186">
        <v>34.966976947817997</v>
      </c>
      <c r="I1255" s="186">
        <v>31.094794936818019</v>
      </c>
      <c r="J1255" s="186" t="s">
        <v>1241</v>
      </c>
      <c r="K1255" s="186" t="s">
        <v>942</v>
      </c>
    </row>
    <row r="1256" spans="1:11" x14ac:dyDescent="0.45">
      <c r="A1256" s="186" t="s">
        <v>336</v>
      </c>
      <c r="B1256" s="186" t="s">
        <v>1019</v>
      </c>
      <c r="C1256" s="186" t="s">
        <v>1074</v>
      </c>
      <c r="D1256" s="186" t="s">
        <v>1080</v>
      </c>
      <c r="E1256" s="186" t="s">
        <v>942</v>
      </c>
      <c r="F1256" s="186">
        <v>2024</v>
      </c>
      <c r="G1256" s="186" t="s">
        <v>1013</v>
      </c>
      <c r="H1256" s="186">
        <v>34.746312526751197</v>
      </c>
      <c r="I1256" s="186">
        <v>30.898566508688145</v>
      </c>
      <c r="J1256" s="186" t="s">
        <v>1241</v>
      </c>
      <c r="K1256" s="186" t="s">
        <v>942</v>
      </c>
    </row>
    <row r="1257" spans="1:11" x14ac:dyDescent="0.45">
      <c r="A1257" s="186" t="s">
        <v>336</v>
      </c>
      <c r="B1257" s="186" t="s">
        <v>1019</v>
      </c>
      <c r="C1257" s="186" t="s">
        <v>1074</v>
      </c>
      <c r="D1257" s="186" t="s">
        <v>1080</v>
      </c>
      <c r="E1257" s="186" t="s">
        <v>942</v>
      </c>
      <c r="F1257" s="186">
        <v>2025</v>
      </c>
      <c r="G1257" s="186" t="s">
        <v>1013</v>
      </c>
      <c r="H1257" s="186">
        <v>34.525648105684503</v>
      </c>
      <c r="I1257" s="186">
        <v>30.702338080558366</v>
      </c>
      <c r="J1257" s="186" t="s">
        <v>1241</v>
      </c>
      <c r="K1257" s="186" t="s">
        <v>942</v>
      </c>
    </row>
    <row r="1258" spans="1:11" x14ac:dyDescent="0.45">
      <c r="A1258" s="186" t="s">
        <v>336</v>
      </c>
      <c r="B1258" s="186" t="s">
        <v>1019</v>
      </c>
      <c r="C1258" s="186" t="s">
        <v>1074</v>
      </c>
      <c r="D1258" s="186" t="s">
        <v>1080</v>
      </c>
      <c r="E1258" s="186" t="s">
        <v>942</v>
      </c>
      <c r="F1258" s="186">
        <v>2026</v>
      </c>
      <c r="G1258" s="186" t="s">
        <v>1013</v>
      </c>
      <c r="H1258" s="186">
        <v>34.168665552925802</v>
      </c>
      <c r="I1258" s="186">
        <v>30.38488715276959</v>
      </c>
      <c r="J1258" s="186" t="s">
        <v>1241</v>
      </c>
      <c r="K1258" s="186" t="s">
        <v>942</v>
      </c>
    </row>
    <row r="1259" spans="1:11" x14ac:dyDescent="0.45">
      <c r="A1259" s="186" t="s">
        <v>336</v>
      </c>
      <c r="B1259" s="186" t="s">
        <v>1019</v>
      </c>
      <c r="C1259" s="186" t="s">
        <v>1074</v>
      </c>
      <c r="D1259" s="186" t="s">
        <v>1080</v>
      </c>
      <c r="E1259" s="186" t="s">
        <v>942</v>
      </c>
      <c r="F1259" s="186">
        <v>2027</v>
      </c>
      <c r="G1259" s="186" t="s">
        <v>1013</v>
      </c>
      <c r="H1259" s="186">
        <v>33.8116830001671</v>
      </c>
      <c r="I1259" s="186">
        <v>30.06743622498081</v>
      </c>
      <c r="J1259" s="186" t="s">
        <v>1241</v>
      </c>
      <c r="K1259" s="186" t="s">
        <v>942</v>
      </c>
    </row>
    <row r="1260" spans="1:11" x14ac:dyDescent="0.45">
      <c r="A1260" s="186" t="s">
        <v>336</v>
      </c>
      <c r="B1260" s="186" t="s">
        <v>1019</v>
      </c>
      <c r="C1260" s="186" t="s">
        <v>1074</v>
      </c>
      <c r="D1260" s="186" t="s">
        <v>1080</v>
      </c>
      <c r="E1260" s="186" t="s">
        <v>942</v>
      </c>
      <c r="F1260" s="186">
        <v>2028</v>
      </c>
      <c r="G1260" s="186" t="s">
        <v>1013</v>
      </c>
      <c r="H1260" s="186">
        <v>33.454700447408399</v>
      </c>
      <c r="I1260" s="186">
        <v>29.749985297192033</v>
      </c>
      <c r="J1260" s="186" t="s">
        <v>1241</v>
      </c>
      <c r="K1260" s="186" t="s">
        <v>942</v>
      </c>
    </row>
    <row r="1261" spans="1:11" x14ac:dyDescent="0.45">
      <c r="A1261" s="186" t="s">
        <v>336</v>
      </c>
      <c r="B1261" s="186" t="s">
        <v>1019</v>
      </c>
      <c r="C1261" s="186" t="s">
        <v>1074</v>
      </c>
      <c r="D1261" s="186" t="s">
        <v>1080</v>
      </c>
      <c r="E1261" s="186" t="s">
        <v>942</v>
      </c>
      <c r="F1261" s="186">
        <v>2029</v>
      </c>
      <c r="G1261" s="186" t="s">
        <v>1013</v>
      </c>
      <c r="H1261" s="186">
        <v>33.097717894649698</v>
      </c>
      <c r="I1261" s="186">
        <v>29.432534369403253</v>
      </c>
      <c r="J1261" s="186" t="s">
        <v>1241</v>
      </c>
      <c r="K1261" s="186" t="s">
        <v>942</v>
      </c>
    </row>
    <row r="1262" spans="1:11" x14ac:dyDescent="0.45">
      <c r="A1262" s="186" t="s">
        <v>336</v>
      </c>
      <c r="B1262" s="186" t="s">
        <v>1019</v>
      </c>
      <c r="C1262" s="186" t="s">
        <v>1074</v>
      </c>
      <c r="D1262" s="186" t="s">
        <v>1080</v>
      </c>
      <c r="E1262" s="186" t="s">
        <v>942</v>
      </c>
      <c r="F1262" s="186">
        <v>2030</v>
      </c>
      <c r="G1262" s="186" t="s">
        <v>1013</v>
      </c>
      <c r="H1262" s="186">
        <v>32.740735341891003</v>
      </c>
      <c r="I1262" s="186">
        <v>29.115083441614484</v>
      </c>
      <c r="J1262" s="186" t="s">
        <v>1241</v>
      </c>
      <c r="K1262" s="186" t="s">
        <v>942</v>
      </c>
    </row>
    <row r="1263" spans="1:11" x14ac:dyDescent="0.45">
      <c r="A1263" s="186" t="s">
        <v>336</v>
      </c>
      <c r="B1263" s="186" t="s">
        <v>1019</v>
      </c>
      <c r="C1263" s="186" t="s">
        <v>1074</v>
      </c>
      <c r="D1263" s="186" t="s">
        <v>1080</v>
      </c>
      <c r="E1263" s="186" t="s">
        <v>942</v>
      </c>
      <c r="F1263" s="186">
        <v>2031</v>
      </c>
      <c r="G1263" s="186" t="s">
        <v>1013</v>
      </c>
      <c r="H1263" s="186">
        <v>32.677725898927299</v>
      </c>
      <c r="I1263" s="186">
        <v>29.059051554415216</v>
      </c>
      <c r="J1263" s="186" t="s">
        <v>1241</v>
      </c>
      <c r="K1263" s="186" t="s">
        <v>942</v>
      </c>
    </row>
    <row r="1264" spans="1:11" x14ac:dyDescent="0.45">
      <c r="A1264" s="186" t="s">
        <v>336</v>
      </c>
      <c r="B1264" s="186" t="s">
        <v>1019</v>
      </c>
      <c r="C1264" s="186" t="s">
        <v>1074</v>
      </c>
      <c r="D1264" s="186" t="s">
        <v>1080</v>
      </c>
      <c r="E1264" s="186" t="s">
        <v>942</v>
      </c>
      <c r="F1264" s="186">
        <v>2032</v>
      </c>
      <c r="G1264" s="186" t="s">
        <v>1013</v>
      </c>
      <c r="H1264" s="186">
        <v>32.614716455963503</v>
      </c>
      <c r="I1264" s="186">
        <v>29.003019667215867</v>
      </c>
      <c r="J1264" s="186" t="s">
        <v>1241</v>
      </c>
      <c r="K1264" s="186" t="s">
        <v>942</v>
      </c>
    </row>
    <row r="1265" spans="1:11" x14ac:dyDescent="0.45">
      <c r="A1265" s="186" t="s">
        <v>336</v>
      </c>
      <c r="B1265" s="186" t="s">
        <v>1019</v>
      </c>
      <c r="C1265" s="186" t="s">
        <v>1074</v>
      </c>
      <c r="D1265" s="186" t="s">
        <v>1080</v>
      </c>
      <c r="E1265" s="186" t="s">
        <v>942</v>
      </c>
      <c r="F1265" s="186">
        <v>2033</v>
      </c>
      <c r="G1265" s="186" t="s">
        <v>1013</v>
      </c>
      <c r="H1265" s="186">
        <v>32.551707012999799</v>
      </c>
      <c r="I1265" s="186">
        <v>28.946987780016599</v>
      </c>
      <c r="J1265" s="186" t="s">
        <v>1241</v>
      </c>
      <c r="K1265" s="186" t="s">
        <v>942</v>
      </c>
    </row>
    <row r="1266" spans="1:11" x14ac:dyDescent="0.45">
      <c r="A1266" s="186" t="s">
        <v>336</v>
      </c>
      <c r="B1266" s="186" t="s">
        <v>1019</v>
      </c>
      <c r="C1266" s="186" t="s">
        <v>1074</v>
      </c>
      <c r="D1266" s="186" t="s">
        <v>1080</v>
      </c>
      <c r="E1266" s="186" t="s">
        <v>942</v>
      </c>
      <c r="F1266" s="186">
        <v>2034</v>
      </c>
      <c r="G1266" s="186" t="s">
        <v>1013</v>
      </c>
      <c r="H1266" s="186">
        <v>32.488697570036102</v>
      </c>
      <c r="I1266" s="186">
        <v>28.890955892817338</v>
      </c>
      <c r="J1266" s="186" t="s">
        <v>1241</v>
      </c>
      <c r="K1266" s="186" t="s">
        <v>942</v>
      </c>
    </row>
    <row r="1267" spans="1:11" x14ac:dyDescent="0.45">
      <c r="A1267" s="186" t="s">
        <v>336</v>
      </c>
      <c r="B1267" s="186" t="s">
        <v>1019</v>
      </c>
      <c r="C1267" s="186" t="s">
        <v>1074</v>
      </c>
      <c r="D1267" s="186" t="s">
        <v>1080</v>
      </c>
      <c r="E1267" s="186" t="s">
        <v>942</v>
      </c>
      <c r="F1267" s="186">
        <v>2035</v>
      </c>
      <c r="G1267" s="186" t="s">
        <v>1013</v>
      </c>
      <c r="H1267" s="186">
        <v>32.425688127072398</v>
      </c>
      <c r="I1267" s="186">
        <v>28.83492400561807</v>
      </c>
      <c r="J1267" s="186" t="s">
        <v>1241</v>
      </c>
      <c r="K1267" s="186" t="s">
        <v>942</v>
      </c>
    </row>
    <row r="1268" spans="1:11" x14ac:dyDescent="0.45">
      <c r="A1268" s="186" t="s">
        <v>336</v>
      </c>
      <c r="B1268" s="186" t="s">
        <v>1019</v>
      </c>
      <c r="C1268" s="186" t="s">
        <v>1074</v>
      </c>
      <c r="D1268" s="186" t="s">
        <v>1080</v>
      </c>
      <c r="E1268" s="186" t="s">
        <v>942</v>
      </c>
      <c r="F1268" s="186">
        <v>2036</v>
      </c>
      <c r="G1268" s="186" t="s">
        <v>1013</v>
      </c>
      <c r="H1268" s="186">
        <v>32.476467093910799</v>
      </c>
      <c r="I1268" s="186">
        <v>28.88007979827638</v>
      </c>
      <c r="J1268" s="186" t="s">
        <v>1241</v>
      </c>
      <c r="K1268" s="186" t="s">
        <v>942</v>
      </c>
    </row>
    <row r="1269" spans="1:11" x14ac:dyDescent="0.45">
      <c r="A1269" s="186" t="s">
        <v>336</v>
      </c>
      <c r="B1269" s="186" t="s">
        <v>1019</v>
      </c>
      <c r="C1269" s="186" t="s">
        <v>1074</v>
      </c>
      <c r="D1269" s="186" t="s">
        <v>1080</v>
      </c>
      <c r="E1269" s="186" t="s">
        <v>942</v>
      </c>
      <c r="F1269" s="186">
        <v>2037</v>
      </c>
      <c r="G1269" s="186" t="s">
        <v>1013</v>
      </c>
      <c r="H1269" s="186">
        <v>32.527246060749199</v>
      </c>
      <c r="I1269" s="186">
        <v>28.92523559093469</v>
      </c>
      <c r="J1269" s="186" t="s">
        <v>1241</v>
      </c>
      <c r="K1269" s="186" t="s">
        <v>942</v>
      </c>
    </row>
    <row r="1270" spans="1:11" x14ac:dyDescent="0.45">
      <c r="A1270" s="186" t="s">
        <v>336</v>
      </c>
      <c r="B1270" s="186" t="s">
        <v>1019</v>
      </c>
      <c r="C1270" s="186" t="s">
        <v>1074</v>
      </c>
      <c r="D1270" s="186" t="s">
        <v>1080</v>
      </c>
      <c r="E1270" s="186" t="s">
        <v>942</v>
      </c>
      <c r="F1270" s="186">
        <v>2038</v>
      </c>
      <c r="G1270" s="186" t="s">
        <v>1013</v>
      </c>
      <c r="H1270" s="186">
        <v>32.5780250275876</v>
      </c>
      <c r="I1270" s="186">
        <v>28.970391383593</v>
      </c>
      <c r="J1270" s="186" t="s">
        <v>1241</v>
      </c>
      <c r="K1270" s="186" t="s">
        <v>942</v>
      </c>
    </row>
    <row r="1271" spans="1:11" x14ac:dyDescent="0.45">
      <c r="A1271" s="186" t="s">
        <v>336</v>
      </c>
      <c r="B1271" s="186" t="s">
        <v>1019</v>
      </c>
      <c r="C1271" s="186" t="s">
        <v>1074</v>
      </c>
      <c r="D1271" s="186" t="s">
        <v>1080</v>
      </c>
      <c r="E1271" s="186" t="s">
        <v>942</v>
      </c>
      <c r="F1271" s="186">
        <v>2039</v>
      </c>
      <c r="G1271" s="186" t="s">
        <v>1013</v>
      </c>
      <c r="H1271" s="186">
        <v>32.628803994426001</v>
      </c>
      <c r="I1271" s="186">
        <v>29.01554717625131</v>
      </c>
      <c r="J1271" s="186" t="s">
        <v>1241</v>
      </c>
      <c r="K1271" s="186" t="s">
        <v>942</v>
      </c>
    </row>
    <row r="1272" spans="1:11" x14ac:dyDescent="0.45">
      <c r="A1272" s="186" t="s">
        <v>336</v>
      </c>
      <c r="B1272" s="186" t="s">
        <v>1019</v>
      </c>
      <c r="C1272" s="186" t="s">
        <v>1074</v>
      </c>
      <c r="D1272" s="186" t="s">
        <v>1080</v>
      </c>
      <c r="E1272" s="186" t="s">
        <v>942</v>
      </c>
      <c r="F1272" s="186">
        <v>2040</v>
      </c>
      <c r="G1272" s="186" t="s">
        <v>1013</v>
      </c>
      <c r="H1272" s="186">
        <v>32.679582961264401</v>
      </c>
      <c r="I1272" s="186">
        <v>29.06070296890962</v>
      </c>
      <c r="J1272" s="186" t="s">
        <v>1241</v>
      </c>
      <c r="K1272" s="186" t="s">
        <v>942</v>
      </c>
    </row>
    <row r="1273" spans="1:11" x14ac:dyDescent="0.45">
      <c r="A1273" s="186" t="s">
        <v>336</v>
      </c>
      <c r="B1273" s="186" t="s">
        <v>1019</v>
      </c>
      <c r="C1273" s="186" t="s">
        <v>1074</v>
      </c>
      <c r="D1273" s="186" t="s">
        <v>1080</v>
      </c>
      <c r="E1273" s="186" t="s">
        <v>942</v>
      </c>
      <c r="F1273" s="186">
        <v>2041</v>
      </c>
      <c r="G1273" s="186" t="s">
        <v>1013</v>
      </c>
      <c r="H1273" s="186">
        <v>32.804329644826304</v>
      </c>
      <c r="I1273" s="186">
        <v>29.171635422412653</v>
      </c>
      <c r="J1273" s="186" t="s">
        <v>1241</v>
      </c>
      <c r="K1273" s="186" t="s">
        <v>942</v>
      </c>
    </row>
    <row r="1274" spans="1:11" x14ac:dyDescent="0.45">
      <c r="A1274" s="186" t="s">
        <v>336</v>
      </c>
      <c r="B1274" s="186" t="s">
        <v>1019</v>
      </c>
      <c r="C1274" s="186" t="s">
        <v>1074</v>
      </c>
      <c r="D1274" s="186" t="s">
        <v>1080</v>
      </c>
      <c r="E1274" s="186" t="s">
        <v>942</v>
      </c>
      <c r="F1274" s="186">
        <v>2042</v>
      </c>
      <c r="G1274" s="186" t="s">
        <v>1013</v>
      </c>
      <c r="H1274" s="186">
        <v>32.929076328388298</v>
      </c>
      <c r="I1274" s="186">
        <v>29.282567875915767</v>
      </c>
      <c r="J1274" s="186" t="s">
        <v>1241</v>
      </c>
      <c r="K1274" s="186" t="s">
        <v>942</v>
      </c>
    </row>
    <row r="1275" spans="1:11" x14ac:dyDescent="0.45">
      <c r="A1275" s="186" t="s">
        <v>336</v>
      </c>
      <c r="B1275" s="186" t="s">
        <v>1019</v>
      </c>
      <c r="C1275" s="186" t="s">
        <v>1074</v>
      </c>
      <c r="D1275" s="186" t="s">
        <v>1080</v>
      </c>
      <c r="E1275" s="186" t="s">
        <v>942</v>
      </c>
      <c r="F1275" s="186">
        <v>2043</v>
      </c>
      <c r="G1275" s="186" t="s">
        <v>1013</v>
      </c>
      <c r="H1275" s="186">
        <v>33.0538230119503</v>
      </c>
      <c r="I1275" s="186">
        <v>29.393500329418892</v>
      </c>
      <c r="J1275" s="186" t="s">
        <v>1241</v>
      </c>
      <c r="K1275" s="186" t="s">
        <v>942</v>
      </c>
    </row>
    <row r="1276" spans="1:11" x14ac:dyDescent="0.45">
      <c r="A1276" s="186" t="s">
        <v>336</v>
      </c>
      <c r="B1276" s="186" t="s">
        <v>1019</v>
      </c>
      <c r="C1276" s="186" t="s">
        <v>1074</v>
      </c>
      <c r="D1276" s="186" t="s">
        <v>1080</v>
      </c>
      <c r="E1276" s="186" t="s">
        <v>942</v>
      </c>
      <c r="F1276" s="186">
        <v>2044</v>
      </c>
      <c r="G1276" s="186" t="s">
        <v>1013</v>
      </c>
      <c r="H1276" s="186">
        <v>33.178569695512202</v>
      </c>
      <c r="I1276" s="186">
        <v>29.504432782921924</v>
      </c>
      <c r="J1276" s="186" t="s">
        <v>1241</v>
      </c>
      <c r="K1276" s="186" t="s">
        <v>942</v>
      </c>
    </row>
    <row r="1277" spans="1:11" x14ac:dyDescent="0.45">
      <c r="A1277" s="186" t="s">
        <v>336</v>
      </c>
      <c r="B1277" s="186" t="s">
        <v>1019</v>
      </c>
      <c r="C1277" s="186" t="s">
        <v>1074</v>
      </c>
      <c r="D1277" s="186" t="s">
        <v>1080</v>
      </c>
      <c r="E1277" s="186" t="s">
        <v>942</v>
      </c>
      <c r="F1277" s="186">
        <v>2045</v>
      </c>
      <c r="G1277" s="186" t="s">
        <v>1013</v>
      </c>
      <c r="H1277" s="186">
        <v>33.303316379074197</v>
      </c>
      <c r="I1277" s="186">
        <v>29.615365236425042</v>
      </c>
      <c r="J1277" s="186" t="s">
        <v>1241</v>
      </c>
      <c r="K1277" s="186" t="s">
        <v>942</v>
      </c>
    </row>
    <row r="1278" spans="1:11" x14ac:dyDescent="0.45">
      <c r="A1278" s="186" t="s">
        <v>336</v>
      </c>
      <c r="B1278" s="186" t="s">
        <v>1019</v>
      </c>
      <c r="C1278" s="186" t="s">
        <v>1074</v>
      </c>
      <c r="D1278" s="186" t="s">
        <v>1080</v>
      </c>
      <c r="E1278" s="186" t="s">
        <v>942</v>
      </c>
      <c r="F1278" s="186">
        <v>2046</v>
      </c>
      <c r="G1278" s="186" t="s">
        <v>1013</v>
      </c>
      <c r="H1278" s="186">
        <v>33.505707762942997</v>
      </c>
      <c r="I1278" s="186">
        <v>29.795344151610383</v>
      </c>
      <c r="J1278" s="186" t="s">
        <v>1241</v>
      </c>
      <c r="K1278" s="186" t="s">
        <v>942</v>
      </c>
    </row>
    <row r="1279" spans="1:11" x14ac:dyDescent="0.45">
      <c r="A1279" s="186" t="s">
        <v>336</v>
      </c>
      <c r="B1279" s="186" t="s">
        <v>1019</v>
      </c>
      <c r="C1279" s="186" t="s">
        <v>1074</v>
      </c>
      <c r="D1279" s="186" t="s">
        <v>1080</v>
      </c>
      <c r="E1279" s="186" t="s">
        <v>942</v>
      </c>
      <c r="F1279" s="186">
        <v>2047</v>
      </c>
      <c r="G1279" s="186" t="s">
        <v>1013</v>
      </c>
      <c r="H1279" s="186">
        <v>33.708099146811897</v>
      </c>
      <c r="I1279" s="186">
        <v>29.975323066795813</v>
      </c>
      <c r="J1279" s="186" t="s">
        <v>1241</v>
      </c>
      <c r="K1279" s="186" t="s">
        <v>942</v>
      </c>
    </row>
    <row r="1280" spans="1:11" x14ac:dyDescent="0.45">
      <c r="A1280" s="186" t="s">
        <v>336</v>
      </c>
      <c r="B1280" s="186" t="s">
        <v>1019</v>
      </c>
      <c r="C1280" s="186" t="s">
        <v>1074</v>
      </c>
      <c r="D1280" s="186" t="s">
        <v>1080</v>
      </c>
      <c r="E1280" s="186" t="s">
        <v>942</v>
      </c>
      <c r="F1280" s="186">
        <v>2048</v>
      </c>
      <c r="G1280" s="186" t="s">
        <v>1013</v>
      </c>
      <c r="H1280" s="186">
        <v>33.910490530680697</v>
      </c>
      <c r="I1280" s="186">
        <v>30.155301981981157</v>
      </c>
      <c r="J1280" s="186" t="s">
        <v>1241</v>
      </c>
      <c r="K1280" s="186" t="s">
        <v>942</v>
      </c>
    </row>
    <row r="1281" spans="1:11" x14ac:dyDescent="0.45">
      <c r="A1281" s="186" t="s">
        <v>336</v>
      </c>
      <c r="B1281" s="186" t="s">
        <v>1019</v>
      </c>
      <c r="C1281" s="186" t="s">
        <v>1074</v>
      </c>
      <c r="D1281" s="186" t="s">
        <v>1080</v>
      </c>
      <c r="E1281" s="186" t="s">
        <v>942</v>
      </c>
      <c r="F1281" s="186">
        <v>2049</v>
      </c>
      <c r="G1281" s="186" t="s">
        <v>1013</v>
      </c>
      <c r="H1281" s="186">
        <v>34.112881914549497</v>
      </c>
      <c r="I1281" s="186">
        <v>30.335280897166498</v>
      </c>
      <c r="J1281" s="186" t="s">
        <v>1241</v>
      </c>
      <c r="K1281" s="186" t="s">
        <v>942</v>
      </c>
    </row>
    <row r="1282" spans="1:11" x14ac:dyDescent="0.45">
      <c r="A1282" s="186" t="s">
        <v>336</v>
      </c>
      <c r="B1282" s="186" t="s">
        <v>1019</v>
      </c>
      <c r="C1282" s="186" t="s">
        <v>1074</v>
      </c>
      <c r="D1282" s="186" t="s">
        <v>1080</v>
      </c>
      <c r="E1282" s="186" t="s">
        <v>942</v>
      </c>
      <c r="F1282" s="186">
        <v>2050</v>
      </c>
      <c r="G1282" s="186" t="s">
        <v>1013</v>
      </c>
      <c r="H1282" s="186">
        <v>34.315273298418298</v>
      </c>
      <c r="I1282" s="186">
        <v>30.515259812351843</v>
      </c>
      <c r="J1282" s="186" t="s">
        <v>1241</v>
      </c>
      <c r="K1282" s="186" t="s">
        <v>942</v>
      </c>
    </row>
    <row r="1283" spans="1:11" x14ac:dyDescent="0.45">
      <c r="A1283" s="186" t="s">
        <v>336</v>
      </c>
      <c r="B1283" s="186" t="s">
        <v>1081</v>
      </c>
      <c r="C1283" s="186" t="s">
        <v>1082</v>
      </c>
      <c r="D1283" s="186" t="s">
        <v>1083</v>
      </c>
      <c r="E1283" s="186" t="s">
        <v>1084</v>
      </c>
      <c r="F1283" s="186">
        <v>1990</v>
      </c>
      <c r="G1283" s="186" t="s">
        <v>1013</v>
      </c>
      <c r="H1283" s="186">
        <v>21.4516021433124</v>
      </c>
      <c r="I1283" s="186">
        <v>21.4516021433124</v>
      </c>
      <c r="J1283" s="186" t="s">
        <v>967</v>
      </c>
      <c r="K1283" s="186" t="s">
        <v>968</v>
      </c>
    </row>
    <row r="1284" spans="1:11" x14ac:dyDescent="0.45">
      <c r="A1284" s="186" t="s">
        <v>336</v>
      </c>
      <c r="B1284" s="186" t="s">
        <v>1081</v>
      </c>
      <c r="C1284" s="186" t="s">
        <v>1082</v>
      </c>
      <c r="D1284" s="186" t="s">
        <v>1083</v>
      </c>
      <c r="E1284" s="186" t="s">
        <v>1084</v>
      </c>
      <c r="F1284" s="186">
        <v>1991</v>
      </c>
      <c r="G1284" s="186" t="s">
        <v>1013</v>
      </c>
      <c r="H1284" s="186">
        <v>18.1083884414039</v>
      </c>
      <c r="I1284" s="186">
        <v>18.1083884414039</v>
      </c>
      <c r="J1284" s="186" t="s">
        <v>967</v>
      </c>
      <c r="K1284" s="186" t="s">
        <v>968</v>
      </c>
    </row>
    <row r="1285" spans="1:11" x14ac:dyDescent="0.45">
      <c r="A1285" s="186" t="s">
        <v>336</v>
      </c>
      <c r="B1285" s="186" t="s">
        <v>1081</v>
      </c>
      <c r="C1285" s="186" t="s">
        <v>1082</v>
      </c>
      <c r="D1285" s="186" t="s">
        <v>1083</v>
      </c>
      <c r="E1285" s="186" t="s">
        <v>1084</v>
      </c>
      <c r="F1285" s="186">
        <v>1992</v>
      </c>
      <c r="G1285" s="186" t="s">
        <v>1013</v>
      </c>
      <c r="H1285" s="186">
        <v>16.677017644351899</v>
      </c>
      <c r="I1285" s="186">
        <v>16.677017644351899</v>
      </c>
      <c r="J1285" s="186" t="s">
        <v>967</v>
      </c>
      <c r="K1285" s="186" t="s">
        <v>968</v>
      </c>
    </row>
    <row r="1286" spans="1:11" x14ac:dyDescent="0.45">
      <c r="A1286" s="186" t="s">
        <v>336</v>
      </c>
      <c r="B1286" s="186" t="s">
        <v>1081</v>
      </c>
      <c r="C1286" s="186" t="s">
        <v>1082</v>
      </c>
      <c r="D1286" s="186" t="s">
        <v>1083</v>
      </c>
      <c r="E1286" s="186" t="s">
        <v>1084</v>
      </c>
      <c r="F1286" s="186">
        <v>1993</v>
      </c>
      <c r="G1286" s="186" t="s">
        <v>1013</v>
      </c>
      <c r="H1286" s="186">
        <v>15.979531041849199</v>
      </c>
      <c r="I1286" s="186">
        <v>15.979531041849199</v>
      </c>
      <c r="J1286" s="186" t="s">
        <v>967</v>
      </c>
      <c r="K1286" s="186" t="s">
        <v>968</v>
      </c>
    </row>
    <row r="1287" spans="1:11" x14ac:dyDescent="0.45">
      <c r="A1287" s="186" t="s">
        <v>336</v>
      </c>
      <c r="B1287" s="186" t="s">
        <v>1081</v>
      </c>
      <c r="C1287" s="186" t="s">
        <v>1082</v>
      </c>
      <c r="D1287" s="186" t="s">
        <v>1083</v>
      </c>
      <c r="E1287" s="186" t="s">
        <v>1084</v>
      </c>
      <c r="F1287" s="186">
        <v>1994</v>
      </c>
      <c r="G1287" s="186" t="s">
        <v>1013</v>
      </c>
      <c r="H1287" s="186">
        <v>14.1093937600776</v>
      </c>
      <c r="I1287" s="186">
        <v>14.1093937600776</v>
      </c>
      <c r="J1287" s="186" t="s">
        <v>967</v>
      </c>
      <c r="K1287" s="186" t="s">
        <v>968</v>
      </c>
    </row>
    <row r="1288" spans="1:11" x14ac:dyDescent="0.45">
      <c r="A1288" s="186" t="s">
        <v>336</v>
      </c>
      <c r="B1288" s="186" t="s">
        <v>1081</v>
      </c>
      <c r="C1288" s="186" t="s">
        <v>1082</v>
      </c>
      <c r="D1288" s="186" t="s">
        <v>1083</v>
      </c>
      <c r="E1288" s="186" t="s">
        <v>1084</v>
      </c>
      <c r="F1288" s="186">
        <v>1995</v>
      </c>
      <c r="G1288" s="186" t="s">
        <v>1013</v>
      </c>
      <c r="H1288" s="186">
        <v>13.769915404556199</v>
      </c>
      <c r="I1288" s="186">
        <v>13.769915404556199</v>
      </c>
      <c r="J1288" s="186" t="s">
        <v>967</v>
      </c>
      <c r="K1288" s="186" t="s">
        <v>968</v>
      </c>
    </row>
    <row r="1289" spans="1:11" x14ac:dyDescent="0.45">
      <c r="A1289" s="186" t="s">
        <v>336</v>
      </c>
      <c r="B1289" s="186" t="s">
        <v>1081</v>
      </c>
      <c r="C1289" s="186" t="s">
        <v>1082</v>
      </c>
      <c r="D1289" s="186" t="s">
        <v>1083</v>
      </c>
      <c r="E1289" s="186" t="s">
        <v>1084</v>
      </c>
      <c r="F1289" s="186">
        <v>1996</v>
      </c>
      <c r="G1289" s="186" t="s">
        <v>1013</v>
      </c>
      <c r="H1289" s="186">
        <v>14.4586169084719</v>
      </c>
      <c r="I1289" s="186">
        <v>14.4586169084719</v>
      </c>
      <c r="J1289" s="186" t="s">
        <v>967</v>
      </c>
      <c r="K1289" s="186" t="s">
        <v>968</v>
      </c>
    </row>
    <row r="1290" spans="1:11" x14ac:dyDescent="0.45">
      <c r="A1290" s="186" t="s">
        <v>336</v>
      </c>
      <c r="B1290" s="186" t="s">
        <v>1081</v>
      </c>
      <c r="C1290" s="186" t="s">
        <v>1082</v>
      </c>
      <c r="D1290" s="186" t="s">
        <v>1083</v>
      </c>
      <c r="E1290" s="186" t="s">
        <v>1084</v>
      </c>
      <c r="F1290" s="186">
        <v>1997</v>
      </c>
      <c r="G1290" s="186" t="s">
        <v>1013</v>
      </c>
      <c r="H1290" s="186">
        <v>12.5504160634583</v>
      </c>
      <c r="I1290" s="186">
        <v>12.5504160634583</v>
      </c>
      <c r="J1290" s="186" t="s">
        <v>967</v>
      </c>
      <c r="K1290" s="186" t="s">
        <v>968</v>
      </c>
    </row>
    <row r="1291" spans="1:11" x14ac:dyDescent="0.45">
      <c r="A1291" s="186" t="s">
        <v>336</v>
      </c>
      <c r="B1291" s="186" t="s">
        <v>1081</v>
      </c>
      <c r="C1291" s="186" t="s">
        <v>1082</v>
      </c>
      <c r="D1291" s="186" t="s">
        <v>1083</v>
      </c>
      <c r="E1291" s="186" t="s">
        <v>1084</v>
      </c>
      <c r="F1291" s="186">
        <v>1998</v>
      </c>
      <c r="G1291" s="186" t="s">
        <v>1013</v>
      </c>
      <c r="H1291" s="186">
        <v>9.9679459229630591</v>
      </c>
      <c r="I1291" s="186">
        <v>9.9679459229630591</v>
      </c>
      <c r="J1291" s="186" t="s">
        <v>967</v>
      </c>
      <c r="K1291" s="186" t="s">
        <v>968</v>
      </c>
    </row>
    <row r="1292" spans="1:11" x14ac:dyDescent="0.45">
      <c r="A1292" s="186" t="s">
        <v>336</v>
      </c>
      <c r="B1292" s="186" t="s">
        <v>1081</v>
      </c>
      <c r="C1292" s="186" t="s">
        <v>1082</v>
      </c>
      <c r="D1292" s="186" t="s">
        <v>1083</v>
      </c>
      <c r="E1292" s="186" t="s">
        <v>1084</v>
      </c>
      <c r="F1292" s="186">
        <v>1999</v>
      </c>
      <c r="G1292" s="186" t="s">
        <v>1013</v>
      </c>
      <c r="H1292" s="186">
        <v>9.7945804122976998</v>
      </c>
      <c r="I1292" s="186">
        <v>9.7945804122976998</v>
      </c>
      <c r="J1292" s="186" t="s">
        <v>967</v>
      </c>
      <c r="K1292" s="186" t="s">
        <v>968</v>
      </c>
    </row>
    <row r="1293" spans="1:11" x14ac:dyDescent="0.45">
      <c r="A1293" s="186" t="s">
        <v>336</v>
      </c>
      <c r="B1293" s="186" t="s">
        <v>1081</v>
      </c>
      <c r="C1293" s="186" t="s">
        <v>1082</v>
      </c>
      <c r="D1293" s="186" t="s">
        <v>1083</v>
      </c>
      <c r="E1293" s="186" t="s">
        <v>1084</v>
      </c>
      <c r="F1293" s="186">
        <v>2000</v>
      </c>
      <c r="G1293" s="186" t="s">
        <v>1013</v>
      </c>
      <c r="H1293" s="186">
        <v>9.8941561475254503</v>
      </c>
      <c r="I1293" s="186">
        <v>9.8941561475254503</v>
      </c>
      <c r="J1293" s="186" t="s">
        <v>967</v>
      </c>
      <c r="K1293" s="186" t="s">
        <v>968</v>
      </c>
    </row>
    <row r="1294" spans="1:11" x14ac:dyDescent="0.45">
      <c r="A1294" s="186" t="s">
        <v>336</v>
      </c>
      <c r="B1294" s="186" t="s">
        <v>1081</v>
      </c>
      <c r="C1294" s="186" t="s">
        <v>1082</v>
      </c>
      <c r="D1294" s="186" t="s">
        <v>1083</v>
      </c>
      <c r="E1294" s="186" t="s">
        <v>1084</v>
      </c>
      <c r="F1294" s="186">
        <v>2001</v>
      </c>
      <c r="G1294" s="186" t="s">
        <v>1013</v>
      </c>
      <c r="H1294" s="186">
        <v>4.0068664874341797</v>
      </c>
      <c r="I1294" s="186">
        <v>4.0068664874341797</v>
      </c>
      <c r="J1294" s="186" t="s">
        <v>967</v>
      </c>
      <c r="K1294" s="186" t="s">
        <v>968</v>
      </c>
    </row>
    <row r="1295" spans="1:11" x14ac:dyDescent="0.45">
      <c r="A1295" s="186" t="s">
        <v>336</v>
      </c>
      <c r="B1295" s="186" t="s">
        <v>1081</v>
      </c>
      <c r="C1295" s="186" t="s">
        <v>1082</v>
      </c>
      <c r="D1295" s="186" t="s">
        <v>1083</v>
      </c>
      <c r="E1295" s="186" t="s">
        <v>1084</v>
      </c>
      <c r="F1295" s="186">
        <v>2002</v>
      </c>
      <c r="G1295" s="186" t="s">
        <v>1013</v>
      </c>
      <c r="H1295" s="186">
        <v>6.0905101229911303</v>
      </c>
      <c r="I1295" s="186">
        <v>6.0905101229911303</v>
      </c>
      <c r="J1295" s="186" t="s">
        <v>967</v>
      </c>
      <c r="K1295" s="186" t="s">
        <v>968</v>
      </c>
    </row>
    <row r="1296" spans="1:11" x14ac:dyDescent="0.45">
      <c r="A1296" s="186" t="s">
        <v>336</v>
      </c>
      <c r="B1296" s="186" t="s">
        <v>1081</v>
      </c>
      <c r="C1296" s="186" t="s">
        <v>1082</v>
      </c>
      <c r="D1296" s="186" t="s">
        <v>1083</v>
      </c>
      <c r="E1296" s="186" t="s">
        <v>1084</v>
      </c>
      <c r="F1296" s="186">
        <v>2003</v>
      </c>
      <c r="G1296" s="186" t="s">
        <v>1013</v>
      </c>
      <c r="H1296" s="186">
        <v>4.3817431897906998</v>
      </c>
      <c r="I1296" s="186">
        <v>4.3817431897906998</v>
      </c>
      <c r="J1296" s="186" t="s">
        <v>967</v>
      </c>
      <c r="K1296" s="186" t="s">
        <v>968</v>
      </c>
    </row>
    <row r="1297" spans="1:11" x14ac:dyDescent="0.45">
      <c r="A1297" s="186" t="s">
        <v>336</v>
      </c>
      <c r="B1297" s="186" t="s">
        <v>1081</v>
      </c>
      <c r="C1297" s="186" t="s">
        <v>1082</v>
      </c>
      <c r="D1297" s="186" t="s">
        <v>1083</v>
      </c>
      <c r="E1297" s="186" t="s">
        <v>1084</v>
      </c>
      <c r="F1297" s="186">
        <v>2004</v>
      </c>
      <c r="G1297" s="186" t="s">
        <v>1013</v>
      </c>
      <c r="H1297" s="186">
        <v>3.2968139209809499</v>
      </c>
      <c r="I1297" s="186">
        <v>3.2968139209809499</v>
      </c>
      <c r="J1297" s="186" t="s">
        <v>967</v>
      </c>
      <c r="K1297" s="186" t="s">
        <v>968</v>
      </c>
    </row>
    <row r="1298" spans="1:11" x14ac:dyDescent="0.45">
      <c r="A1298" s="186" t="s">
        <v>336</v>
      </c>
      <c r="B1298" s="186" t="s">
        <v>1081</v>
      </c>
      <c r="C1298" s="186" t="s">
        <v>1082</v>
      </c>
      <c r="D1298" s="186" t="s">
        <v>1083</v>
      </c>
      <c r="E1298" s="186" t="s">
        <v>1084</v>
      </c>
      <c r="F1298" s="186">
        <v>2005</v>
      </c>
      <c r="G1298" s="186" t="s">
        <v>1013</v>
      </c>
      <c r="H1298" s="186">
        <v>3.4397541856200502</v>
      </c>
      <c r="I1298" s="186">
        <v>3.4397541856200502</v>
      </c>
      <c r="J1298" s="186" t="s">
        <v>967</v>
      </c>
      <c r="K1298" s="186" t="s">
        <v>968</v>
      </c>
    </row>
    <row r="1299" spans="1:11" x14ac:dyDescent="0.45">
      <c r="A1299" s="186" t="s">
        <v>336</v>
      </c>
      <c r="B1299" s="186" t="s">
        <v>1081</v>
      </c>
      <c r="C1299" s="186" t="s">
        <v>1082</v>
      </c>
      <c r="D1299" s="186" t="s">
        <v>1083</v>
      </c>
      <c r="E1299" s="186" t="s">
        <v>1084</v>
      </c>
      <c r="F1299" s="186">
        <v>2006</v>
      </c>
      <c r="G1299" s="186" t="s">
        <v>1013</v>
      </c>
      <c r="H1299" s="186">
        <v>2.8861384914230599</v>
      </c>
      <c r="I1299" s="186">
        <v>2.8861384914230599</v>
      </c>
      <c r="J1299" s="186" t="s">
        <v>967</v>
      </c>
      <c r="K1299" s="186" t="s">
        <v>968</v>
      </c>
    </row>
    <row r="1300" spans="1:11" x14ac:dyDescent="0.45">
      <c r="A1300" s="186" t="s">
        <v>336</v>
      </c>
      <c r="B1300" s="186" t="s">
        <v>1081</v>
      </c>
      <c r="C1300" s="186" t="s">
        <v>1082</v>
      </c>
      <c r="D1300" s="186" t="s">
        <v>1083</v>
      </c>
      <c r="E1300" s="186" t="s">
        <v>1084</v>
      </c>
      <c r="F1300" s="186">
        <v>2007</v>
      </c>
      <c r="G1300" s="186" t="s">
        <v>1013</v>
      </c>
      <c r="H1300" s="186">
        <v>4.4827978302045404</v>
      </c>
      <c r="I1300" s="186">
        <v>4.4827978302045404</v>
      </c>
      <c r="J1300" s="186" t="s">
        <v>967</v>
      </c>
      <c r="K1300" s="186" t="s">
        <v>968</v>
      </c>
    </row>
    <row r="1301" spans="1:11" x14ac:dyDescent="0.45">
      <c r="A1301" s="186" t="s">
        <v>336</v>
      </c>
      <c r="B1301" s="186" t="s">
        <v>1081</v>
      </c>
      <c r="C1301" s="186" t="s">
        <v>1082</v>
      </c>
      <c r="D1301" s="186" t="s">
        <v>1083</v>
      </c>
      <c r="E1301" s="186" t="s">
        <v>1084</v>
      </c>
      <c r="F1301" s="186">
        <v>2008</v>
      </c>
      <c r="G1301" s="186" t="s">
        <v>1013</v>
      </c>
      <c r="H1301" s="186">
        <v>3.1546624160538399</v>
      </c>
      <c r="I1301" s="186">
        <v>3.1546624160538399</v>
      </c>
      <c r="J1301" s="186" t="s">
        <v>967</v>
      </c>
      <c r="K1301" s="186" t="s">
        <v>968</v>
      </c>
    </row>
    <row r="1302" spans="1:11" x14ac:dyDescent="0.45">
      <c r="A1302" s="186" t="s">
        <v>336</v>
      </c>
      <c r="B1302" s="186" t="s">
        <v>1081</v>
      </c>
      <c r="C1302" s="186" t="s">
        <v>1082</v>
      </c>
      <c r="D1302" s="186" t="s">
        <v>1083</v>
      </c>
      <c r="E1302" s="186" t="s">
        <v>1084</v>
      </c>
      <c r="F1302" s="186">
        <v>2009</v>
      </c>
      <c r="G1302" s="186" t="s">
        <v>1013</v>
      </c>
      <c r="H1302" s="186">
        <v>1.8560305572056</v>
      </c>
      <c r="I1302" s="186">
        <v>1.8560305572056</v>
      </c>
      <c r="J1302" s="186" t="s">
        <v>967</v>
      </c>
      <c r="K1302" s="186" t="s">
        <v>968</v>
      </c>
    </row>
    <row r="1303" spans="1:11" x14ac:dyDescent="0.45">
      <c r="A1303" s="186" t="s">
        <v>336</v>
      </c>
      <c r="B1303" s="186" t="s">
        <v>1081</v>
      </c>
      <c r="C1303" s="186" t="s">
        <v>1082</v>
      </c>
      <c r="D1303" s="186" t="s">
        <v>1083</v>
      </c>
      <c r="E1303" s="186" t="s">
        <v>1084</v>
      </c>
      <c r="F1303" s="186">
        <v>2010</v>
      </c>
      <c r="G1303" s="186" t="s">
        <v>1013</v>
      </c>
      <c r="H1303" s="186">
        <v>1.8548873239999999</v>
      </c>
      <c r="I1303" s="186">
        <v>1.8548873239999999</v>
      </c>
      <c r="J1303" s="186" t="s">
        <v>967</v>
      </c>
      <c r="K1303" s="186" t="s">
        <v>968</v>
      </c>
    </row>
    <row r="1304" spans="1:11" x14ac:dyDescent="0.45">
      <c r="A1304" s="186" t="s">
        <v>336</v>
      </c>
      <c r="B1304" s="186" t="s">
        <v>1081</v>
      </c>
      <c r="C1304" s="186" t="s">
        <v>1082</v>
      </c>
      <c r="D1304" s="186" t="s">
        <v>1083</v>
      </c>
      <c r="E1304" s="186" t="s">
        <v>1084</v>
      </c>
      <c r="F1304" s="186">
        <v>2011</v>
      </c>
      <c r="G1304" s="186" t="s">
        <v>1013</v>
      </c>
      <c r="H1304" s="186">
        <v>3.4605621961460402</v>
      </c>
      <c r="I1304" s="186">
        <v>3.4605621961460402</v>
      </c>
      <c r="J1304" s="186" t="s">
        <v>967</v>
      </c>
      <c r="K1304" s="186" t="s">
        <v>968</v>
      </c>
    </row>
    <row r="1305" spans="1:11" x14ac:dyDescent="0.45">
      <c r="A1305" s="186" t="s">
        <v>336</v>
      </c>
      <c r="B1305" s="186" t="s">
        <v>1081</v>
      </c>
      <c r="C1305" s="186" t="s">
        <v>1082</v>
      </c>
      <c r="D1305" s="186" t="s">
        <v>1083</v>
      </c>
      <c r="E1305" s="186" t="s">
        <v>1084</v>
      </c>
      <c r="F1305" s="186">
        <v>2012</v>
      </c>
      <c r="G1305" s="186" t="s">
        <v>1013</v>
      </c>
      <c r="H1305" s="186">
        <v>2.9378408409999999</v>
      </c>
      <c r="I1305" s="186">
        <v>2.9378408409999999</v>
      </c>
      <c r="J1305" s="186" t="s">
        <v>967</v>
      </c>
      <c r="K1305" s="186" t="s">
        <v>968</v>
      </c>
    </row>
    <row r="1306" spans="1:11" x14ac:dyDescent="0.45">
      <c r="A1306" s="186" t="s">
        <v>336</v>
      </c>
      <c r="B1306" s="186" t="s">
        <v>1081</v>
      </c>
      <c r="C1306" s="186" t="s">
        <v>1082</v>
      </c>
      <c r="D1306" s="186" t="s">
        <v>1083</v>
      </c>
      <c r="E1306" s="186" t="s">
        <v>1084</v>
      </c>
      <c r="F1306" s="186">
        <v>2013</v>
      </c>
      <c r="G1306" s="186" t="s">
        <v>1013</v>
      </c>
      <c r="H1306" s="186">
        <v>2.9646604700000001</v>
      </c>
      <c r="I1306" s="186">
        <v>2.9646604700000001</v>
      </c>
      <c r="J1306" s="186" t="s">
        <v>967</v>
      </c>
      <c r="K1306" s="186" t="s">
        <v>968</v>
      </c>
    </row>
    <row r="1307" spans="1:11" x14ac:dyDescent="0.45">
      <c r="A1307" s="186" t="s">
        <v>336</v>
      </c>
      <c r="B1307" s="186" t="s">
        <v>1081</v>
      </c>
      <c r="C1307" s="186" t="s">
        <v>1082</v>
      </c>
      <c r="D1307" s="186" t="s">
        <v>1083</v>
      </c>
      <c r="E1307" s="186" t="s">
        <v>1084</v>
      </c>
      <c r="F1307" s="186">
        <v>2014</v>
      </c>
      <c r="G1307" s="186" t="s">
        <v>1013</v>
      </c>
      <c r="H1307" s="186">
        <v>2.5230658429999999</v>
      </c>
      <c r="I1307" s="186">
        <v>2.5230658429999999</v>
      </c>
      <c r="J1307" s="186" t="s">
        <v>967</v>
      </c>
      <c r="K1307" s="186" t="s">
        <v>968</v>
      </c>
    </row>
    <row r="1308" spans="1:11" x14ac:dyDescent="0.45">
      <c r="A1308" s="186" t="s">
        <v>336</v>
      </c>
      <c r="B1308" s="186" t="s">
        <v>1081</v>
      </c>
      <c r="C1308" s="186" t="s">
        <v>1082</v>
      </c>
      <c r="D1308" s="186" t="s">
        <v>1083</v>
      </c>
      <c r="E1308" s="186" t="s">
        <v>1084</v>
      </c>
      <c r="F1308" s="186">
        <v>2015</v>
      </c>
      <c r="G1308" s="186" t="s">
        <v>1013</v>
      </c>
      <c r="H1308" s="186">
        <v>1.9974612430000001</v>
      </c>
      <c r="I1308" s="186">
        <v>1.9974612430000001</v>
      </c>
      <c r="J1308" s="186" t="s">
        <v>967</v>
      </c>
      <c r="K1308" s="186" t="s">
        <v>968</v>
      </c>
    </row>
    <row r="1309" spans="1:11" x14ac:dyDescent="0.45">
      <c r="A1309" s="186" t="s">
        <v>336</v>
      </c>
      <c r="B1309" s="186" t="s">
        <v>1081</v>
      </c>
      <c r="C1309" s="186" t="s">
        <v>1082</v>
      </c>
      <c r="D1309" s="186" t="s">
        <v>1083</v>
      </c>
      <c r="E1309" s="186" t="s">
        <v>1084</v>
      </c>
      <c r="F1309" s="186">
        <v>2016</v>
      </c>
      <c r="G1309" s="186" t="s">
        <v>1013</v>
      </c>
      <c r="H1309" s="186">
        <v>1.355143889</v>
      </c>
      <c r="I1309" s="186">
        <v>1.355143889</v>
      </c>
      <c r="J1309" s="186" t="s">
        <v>967</v>
      </c>
      <c r="K1309" s="186" t="s">
        <v>968</v>
      </c>
    </row>
    <row r="1310" spans="1:11" x14ac:dyDescent="0.45">
      <c r="A1310" s="186" t="s">
        <v>336</v>
      </c>
      <c r="B1310" s="186" t="s">
        <v>1081</v>
      </c>
      <c r="C1310" s="186" t="s">
        <v>1082</v>
      </c>
      <c r="D1310" s="186" t="s">
        <v>1083</v>
      </c>
      <c r="E1310" s="186" t="s">
        <v>1084</v>
      </c>
      <c r="F1310" s="186">
        <v>2017</v>
      </c>
      <c r="G1310" s="186" t="s">
        <v>1013</v>
      </c>
      <c r="H1310" s="186">
        <v>1.4186885955281601</v>
      </c>
      <c r="I1310" s="186">
        <v>1.4186885955281601</v>
      </c>
      <c r="J1310" s="186" t="s">
        <v>967</v>
      </c>
      <c r="K1310" s="186" t="s">
        <v>968</v>
      </c>
    </row>
    <row r="1311" spans="1:11" x14ac:dyDescent="0.45">
      <c r="A1311" s="186" t="s">
        <v>336</v>
      </c>
      <c r="B1311" s="186" t="s">
        <v>1081</v>
      </c>
      <c r="C1311" s="186" t="s">
        <v>1082</v>
      </c>
      <c r="D1311" s="186" t="s">
        <v>1083</v>
      </c>
      <c r="E1311" s="186" t="s">
        <v>1084</v>
      </c>
      <c r="F1311" s="186">
        <v>2018</v>
      </c>
      <c r="G1311" s="186" t="s">
        <v>1013</v>
      </c>
      <c r="H1311" s="186">
        <v>1.4822333020563201</v>
      </c>
      <c r="I1311" s="186">
        <v>1.4822333020563201</v>
      </c>
      <c r="J1311" s="186" t="s">
        <v>967</v>
      </c>
      <c r="K1311" s="186" t="s">
        <v>968</v>
      </c>
    </row>
    <row r="1312" spans="1:11" x14ac:dyDescent="0.45">
      <c r="A1312" s="186" t="s">
        <v>336</v>
      </c>
      <c r="B1312" s="186" t="s">
        <v>1081</v>
      </c>
      <c r="C1312" s="186" t="s">
        <v>1082</v>
      </c>
      <c r="D1312" s="186" t="s">
        <v>1083</v>
      </c>
      <c r="E1312" s="186" t="s">
        <v>1084</v>
      </c>
      <c r="F1312" s="186">
        <v>2019</v>
      </c>
      <c r="G1312" s="186" t="s">
        <v>1013</v>
      </c>
      <c r="H1312" s="186">
        <v>1.5457780085844699</v>
      </c>
      <c r="I1312" s="186">
        <v>1.5457780085844699</v>
      </c>
      <c r="J1312" s="186" t="s">
        <v>967</v>
      </c>
      <c r="K1312" s="186" t="s">
        <v>968</v>
      </c>
    </row>
    <row r="1313" spans="1:11" x14ac:dyDescent="0.45">
      <c r="A1313" s="186" t="s">
        <v>336</v>
      </c>
      <c r="B1313" s="186" t="s">
        <v>1081</v>
      </c>
      <c r="C1313" s="186" t="s">
        <v>1082</v>
      </c>
      <c r="D1313" s="186" t="s">
        <v>1083</v>
      </c>
      <c r="E1313" s="186" t="s">
        <v>1084</v>
      </c>
      <c r="F1313" s="186">
        <v>2020</v>
      </c>
      <c r="G1313" s="186" t="s">
        <v>1013</v>
      </c>
      <c r="H1313" s="186">
        <v>1.6093227151126299</v>
      </c>
      <c r="I1313" s="186">
        <v>1.6093227151126299</v>
      </c>
      <c r="J1313" s="186" t="s">
        <v>967</v>
      </c>
      <c r="K1313" s="186" t="s">
        <v>968</v>
      </c>
    </row>
    <row r="1314" spans="1:11" x14ac:dyDescent="0.45">
      <c r="A1314" s="186" t="s">
        <v>336</v>
      </c>
      <c r="B1314" s="186" t="s">
        <v>1081</v>
      </c>
      <c r="C1314" s="186" t="s">
        <v>1082</v>
      </c>
      <c r="D1314" s="186" t="s">
        <v>1083</v>
      </c>
      <c r="E1314" s="186" t="s">
        <v>1084</v>
      </c>
      <c r="F1314" s="186">
        <v>2021</v>
      </c>
      <c r="G1314" s="186" t="s">
        <v>1013</v>
      </c>
      <c r="H1314" s="186">
        <v>1.6566498095803299</v>
      </c>
      <c r="I1314" s="186">
        <v>1.6566498095803299</v>
      </c>
      <c r="J1314" s="186" t="s">
        <v>967</v>
      </c>
      <c r="K1314" s="186" t="s">
        <v>968</v>
      </c>
    </row>
    <row r="1315" spans="1:11" x14ac:dyDescent="0.45">
      <c r="A1315" s="186" t="s">
        <v>336</v>
      </c>
      <c r="B1315" s="186" t="s">
        <v>1081</v>
      </c>
      <c r="C1315" s="186" t="s">
        <v>1082</v>
      </c>
      <c r="D1315" s="186" t="s">
        <v>1083</v>
      </c>
      <c r="E1315" s="186" t="s">
        <v>1084</v>
      </c>
      <c r="F1315" s="186">
        <v>2022</v>
      </c>
      <c r="G1315" s="186" t="s">
        <v>1013</v>
      </c>
      <c r="H1315" s="186">
        <v>1.7039769040480299</v>
      </c>
      <c r="I1315" s="186">
        <v>1.7039769040480299</v>
      </c>
      <c r="J1315" s="186" t="s">
        <v>967</v>
      </c>
      <c r="K1315" s="186" t="s">
        <v>968</v>
      </c>
    </row>
    <row r="1316" spans="1:11" x14ac:dyDescent="0.45">
      <c r="A1316" s="186" t="s">
        <v>336</v>
      </c>
      <c r="B1316" s="186" t="s">
        <v>1081</v>
      </c>
      <c r="C1316" s="186" t="s">
        <v>1082</v>
      </c>
      <c r="D1316" s="186" t="s">
        <v>1083</v>
      </c>
      <c r="E1316" s="186" t="s">
        <v>1084</v>
      </c>
      <c r="F1316" s="186">
        <v>2023</v>
      </c>
      <c r="G1316" s="186" t="s">
        <v>1013</v>
      </c>
      <c r="H1316" s="186">
        <v>1.7513039985157399</v>
      </c>
      <c r="I1316" s="186">
        <v>1.7513039985157399</v>
      </c>
      <c r="J1316" s="186" t="s">
        <v>967</v>
      </c>
      <c r="K1316" s="186" t="s">
        <v>968</v>
      </c>
    </row>
    <row r="1317" spans="1:11" x14ac:dyDescent="0.45">
      <c r="A1317" s="186" t="s">
        <v>336</v>
      </c>
      <c r="B1317" s="186" t="s">
        <v>1081</v>
      </c>
      <c r="C1317" s="186" t="s">
        <v>1082</v>
      </c>
      <c r="D1317" s="186" t="s">
        <v>1083</v>
      </c>
      <c r="E1317" s="186" t="s">
        <v>1084</v>
      </c>
      <c r="F1317" s="186">
        <v>2024</v>
      </c>
      <c r="G1317" s="186" t="s">
        <v>1013</v>
      </c>
      <c r="H1317" s="186">
        <v>1.7986310929834399</v>
      </c>
      <c r="I1317" s="186">
        <v>1.7986310929834399</v>
      </c>
      <c r="J1317" s="186" t="s">
        <v>967</v>
      </c>
      <c r="K1317" s="186" t="s">
        <v>968</v>
      </c>
    </row>
    <row r="1318" spans="1:11" x14ac:dyDescent="0.45">
      <c r="A1318" s="186" t="s">
        <v>336</v>
      </c>
      <c r="B1318" s="186" t="s">
        <v>1081</v>
      </c>
      <c r="C1318" s="186" t="s">
        <v>1082</v>
      </c>
      <c r="D1318" s="186" t="s">
        <v>1083</v>
      </c>
      <c r="E1318" s="186" t="s">
        <v>1084</v>
      </c>
      <c r="F1318" s="186">
        <v>2025</v>
      </c>
      <c r="G1318" s="186" t="s">
        <v>1013</v>
      </c>
      <c r="H1318" s="186">
        <v>1.8459581874511399</v>
      </c>
      <c r="I1318" s="186">
        <v>1.8459581874511399</v>
      </c>
      <c r="J1318" s="186" t="s">
        <v>967</v>
      </c>
      <c r="K1318" s="186" t="s">
        <v>968</v>
      </c>
    </row>
    <row r="1319" spans="1:11" x14ac:dyDescent="0.45">
      <c r="A1319" s="186" t="s">
        <v>336</v>
      </c>
      <c r="B1319" s="186" t="s">
        <v>1081</v>
      </c>
      <c r="C1319" s="186" t="s">
        <v>1082</v>
      </c>
      <c r="D1319" s="186" t="s">
        <v>1083</v>
      </c>
      <c r="E1319" s="186" t="s">
        <v>1084</v>
      </c>
      <c r="F1319" s="186">
        <v>2026</v>
      </c>
      <c r="G1319" s="186" t="s">
        <v>1013</v>
      </c>
      <c r="H1319" s="186">
        <v>1.8979818890054001</v>
      </c>
      <c r="I1319" s="186">
        <v>1.8979818890054001</v>
      </c>
      <c r="J1319" s="186" t="s">
        <v>967</v>
      </c>
      <c r="K1319" s="186" t="s">
        <v>968</v>
      </c>
    </row>
    <row r="1320" spans="1:11" x14ac:dyDescent="0.45">
      <c r="A1320" s="186" t="s">
        <v>336</v>
      </c>
      <c r="B1320" s="186" t="s">
        <v>1081</v>
      </c>
      <c r="C1320" s="186" t="s">
        <v>1082</v>
      </c>
      <c r="D1320" s="186" t="s">
        <v>1083</v>
      </c>
      <c r="E1320" s="186" t="s">
        <v>1084</v>
      </c>
      <c r="F1320" s="186">
        <v>2027</v>
      </c>
      <c r="G1320" s="186" t="s">
        <v>1013</v>
      </c>
      <c r="H1320" s="186">
        <v>1.9500055905596601</v>
      </c>
      <c r="I1320" s="186">
        <v>1.9500055905596601</v>
      </c>
      <c r="J1320" s="186" t="s">
        <v>967</v>
      </c>
      <c r="K1320" s="186" t="s">
        <v>968</v>
      </c>
    </row>
    <row r="1321" spans="1:11" x14ac:dyDescent="0.45">
      <c r="A1321" s="186" t="s">
        <v>336</v>
      </c>
      <c r="B1321" s="186" t="s">
        <v>1081</v>
      </c>
      <c r="C1321" s="186" t="s">
        <v>1082</v>
      </c>
      <c r="D1321" s="186" t="s">
        <v>1083</v>
      </c>
      <c r="E1321" s="186" t="s">
        <v>1084</v>
      </c>
      <c r="F1321" s="186">
        <v>2028</v>
      </c>
      <c r="G1321" s="186" t="s">
        <v>1013</v>
      </c>
      <c r="H1321" s="186">
        <v>2.00202929211392</v>
      </c>
      <c r="I1321" s="186">
        <v>2.00202929211392</v>
      </c>
      <c r="J1321" s="186" t="s">
        <v>967</v>
      </c>
      <c r="K1321" s="186" t="s">
        <v>968</v>
      </c>
    </row>
    <row r="1322" spans="1:11" x14ac:dyDescent="0.45">
      <c r="A1322" s="186" t="s">
        <v>336</v>
      </c>
      <c r="B1322" s="186" t="s">
        <v>1081</v>
      </c>
      <c r="C1322" s="186" t="s">
        <v>1082</v>
      </c>
      <c r="D1322" s="186" t="s">
        <v>1083</v>
      </c>
      <c r="E1322" s="186" t="s">
        <v>1084</v>
      </c>
      <c r="F1322" s="186">
        <v>2029</v>
      </c>
      <c r="G1322" s="186" t="s">
        <v>1013</v>
      </c>
      <c r="H1322" s="186">
        <v>2.0540529936681899</v>
      </c>
      <c r="I1322" s="186">
        <v>2.0540529936681899</v>
      </c>
      <c r="J1322" s="186" t="s">
        <v>967</v>
      </c>
      <c r="K1322" s="186" t="s">
        <v>968</v>
      </c>
    </row>
    <row r="1323" spans="1:11" x14ac:dyDescent="0.45">
      <c r="A1323" s="186" t="s">
        <v>336</v>
      </c>
      <c r="B1323" s="186" t="s">
        <v>1081</v>
      </c>
      <c r="C1323" s="186" t="s">
        <v>1082</v>
      </c>
      <c r="D1323" s="186" t="s">
        <v>1083</v>
      </c>
      <c r="E1323" s="186" t="s">
        <v>1084</v>
      </c>
      <c r="F1323" s="186">
        <v>2030</v>
      </c>
      <c r="G1323" s="186" t="s">
        <v>1013</v>
      </c>
      <c r="H1323" s="186">
        <v>2.1060766952224501</v>
      </c>
      <c r="I1323" s="186">
        <v>2.1060766952224501</v>
      </c>
      <c r="J1323" s="186" t="s">
        <v>967</v>
      </c>
      <c r="K1323" s="186" t="s">
        <v>968</v>
      </c>
    </row>
    <row r="1324" spans="1:11" x14ac:dyDescent="0.45">
      <c r="A1324" s="186" t="s">
        <v>336</v>
      </c>
      <c r="B1324" s="186" t="s">
        <v>1081</v>
      </c>
      <c r="C1324" s="186" t="s">
        <v>1082</v>
      </c>
      <c r="D1324" s="186" t="s">
        <v>1083</v>
      </c>
      <c r="E1324" s="186" t="s">
        <v>1084</v>
      </c>
      <c r="F1324" s="186">
        <v>2031</v>
      </c>
      <c r="G1324" s="186" t="s">
        <v>1013</v>
      </c>
      <c r="H1324" s="186">
        <v>2.12914208538123</v>
      </c>
      <c r="I1324" s="186">
        <v>2.12914208538123</v>
      </c>
      <c r="J1324" s="186" t="s">
        <v>967</v>
      </c>
      <c r="K1324" s="186" t="s">
        <v>968</v>
      </c>
    </row>
    <row r="1325" spans="1:11" x14ac:dyDescent="0.45">
      <c r="A1325" s="186" t="s">
        <v>336</v>
      </c>
      <c r="B1325" s="186" t="s">
        <v>1081</v>
      </c>
      <c r="C1325" s="186" t="s">
        <v>1082</v>
      </c>
      <c r="D1325" s="186" t="s">
        <v>1083</v>
      </c>
      <c r="E1325" s="186" t="s">
        <v>1084</v>
      </c>
      <c r="F1325" s="186">
        <v>2032</v>
      </c>
      <c r="G1325" s="186" t="s">
        <v>1013</v>
      </c>
      <c r="H1325" s="186">
        <v>2.15220747554002</v>
      </c>
      <c r="I1325" s="186">
        <v>2.15220747554002</v>
      </c>
      <c r="J1325" s="186" t="s">
        <v>967</v>
      </c>
      <c r="K1325" s="186" t="s">
        <v>968</v>
      </c>
    </row>
    <row r="1326" spans="1:11" x14ac:dyDescent="0.45">
      <c r="A1326" s="186" t="s">
        <v>336</v>
      </c>
      <c r="B1326" s="186" t="s">
        <v>1081</v>
      </c>
      <c r="C1326" s="186" t="s">
        <v>1082</v>
      </c>
      <c r="D1326" s="186" t="s">
        <v>1083</v>
      </c>
      <c r="E1326" s="186" t="s">
        <v>1084</v>
      </c>
      <c r="F1326" s="186">
        <v>2033</v>
      </c>
      <c r="G1326" s="186" t="s">
        <v>1013</v>
      </c>
      <c r="H1326" s="186">
        <v>2.1752728656987999</v>
      </c>
      <c r="I1326" s="186">
        <v>2.1752728656987999</v>
      </c>
      <c r="J1326" s="186" t="s">
        <v>967</v>
      </c>
      <c r="K1326" s="186" t="s">
        <v>968</v>
      </c>
    </row>
    <row r="1327" spans="1:11" x14ac:dyDescent="0.45">
      <c r="A1327" s="186" t="s">
        <v>336</v>
      </c>
      <c r="B1327" s="186" t="s">
        <v>1081</v>
      </c>
      <c r="C1327" s="186" t="s">
        <v>1082</v>
      </c>
      <c r="D1327" s="186" t="s">
        <v>1083</v>
      </c>
      <c r="E1327" s="186" t="s">
        <v>1084</v>
      </c>
      <c r="F1327" s="186">
        <v>2034</v>
      </c>
      <c r="G1327" s="186" t="s">
        <v>1013</v>
      </c>
      <c r="H1327" s="186">
        <v>2.1983382558575801</v>
      </c>
      <c r="I1327" s="186">
        <v>2.1983382558575801</v>
      </c>
      <c r="J1327" s="186" t="s">
        <v>967</v>
      </c>
      <c r="K1327" s="186" t="s">
        <v>968</v>
      </c>
    </row>
    <row r="1328" spans="1:11" x14ac:dyDescent="0.45">
      <c r="A1328" s="186" t="s">
        <v>336</v>
      </c>
      <c r="B1328" s="186" t="s">
        <v>1081</v>
      </c>
      <c r="C1328" s="186" t="s">
        <v>1082</v>
      </c>
      <c r="D1328" s="186" t="s">
        <v>1083</v>
      </c>
      <c r="E1328" s="186" t="s">
        <v>1084</v>
      </c>
      <c r="F1328" s="186">
        <v>2035</v>
      </c>
      <c r="G1328" s="186" t="s">
        <v>1013</v>
      </c>
      <c r="H1328" s="186">
        <v>2.2214036460163702</v>
      </c>
      <c r="I1328" s="186">
        <v>2.2214036460163702</v>
      </c>
      <c r="J1328" s="186" t="s">
        <v>967</v>
      </c>
      <c r="K1328" s="186" t="s">
        <v>968</v>
      </c>
    </row>
    <row r="1329" spans="1:11" x14ac:dyDescent="0.45">
      <c r="A1329" s="186" t="s">
        <v>336</v>
      </c>
      <c r="B1329" s="186" t="s">
        <v>1081</v>
      </c>
      <c r="C1329" s="186" t="s">
        <v>1082</v>
      </c>
      <c r="D1329" s="186" t="s">
        <v>1083</v>
      </c>
      <c r="E1329" s="186" t="s">
        <v>1084</v>
      </c>
      <c r="F1329" s="186">
        <v>2036</v>
      </c>
      <c r="G1329" s="186" t="s">
        <v>1013</v>
      </c>
      <c r="H1329" s="186">
        <v>2.2538371306193299</v>
      </c>
      <c r="I1329" s="186">
        <v>2.2538371306193299</v>
      </c>
      <c r="J1329" s="186" t="s">
        <v>967</v>
      </c>
      <c r="K1329" s="186" t="s">
        <v>968</v>
      </c>
    </row>
    <row r="1330" spans="1:11" x14ac:dyDescent="0.45">
      <c r="A1330" s="186" t="s">
        <v>336</v>
      </c>
      <c r="B1330" s="186" t="s">
        <v>1081</v>
      </c>
      <c r="C1330" s="186" t="s">
        <v>1082</v>
      </c>
      <c r="D1330" s="186" t="s">
        <v>1083</v>
      </c>
      <c r="E1330" s="186" t="s">
        <v>1084</v>
      </c>
      <c r="F1330" s="186">
        <v>2037</v>
      </c>
      <c r="G1330" s="186" t="s">
        <v>1013</v>
      </c>
      <c r="H1330" s="186">
        <v>2.2862706152222998</v>
      </c>
      <c r="I1330" s="186">
        <v>2.2862706152222998</v>
      </c>
      <c r="J1330" s="186" t="s">
        <v>967</v>
      </c>
      <c r="K1330" s="186" t="s">
        <v>968</v>
      </c>
    </row>
    <row r="1331" spans="1:11" x14ac:dyDescent="0.45">
      <c r="A1331" s="186" t="s">
        <v>336</v>
      </c>
      <c r="B1331" s="186" t="s">
        <v>1081</v>
      </c>
      <c r="C1331" s="186" t="s">
        <v>1082</v>
      </c>
      <c r="D1331" s="186" t="s">
        <v>1083</v>
      </c>
      <c r="E1331" s="186" t="s">
        <v>1084</v>
      </c>
      <c r="F1331" s="186">
        <v>2038</v>
      </c>
      <c r="G1331" s="186" t="s">
        <v>1013</v>
      </c>
      <c r="H1331" s="186">
        <v>2.3187040998252599</v>
      </c>
      <c r="I1331" s="186">
        <v>2.3187040998252599</v>
      </c>
      <c r="J1331" s="186" t="s">
        <v>967</v>
      </c>
      <c r="K1331" s="186" t="s">
        <v>968</v>
      </c>
    </row>
    <row r="1332" spans="1:11" x14ac:dyDescent="0.45">
      <c r="A1332" s="186" t="s">
        <v>336</v>
      </c>
      <c r="B1332" s="186" t="s">
        <v>1081</v>
      </c>
      <c r="C1332" s="186" t="s">
        <v>1082</v>
      </c>
      <c r="D1332" s="186" t="s">
        <v>1083</v>
      </c>
      <c r="E1332" s="186" t="s">
        <v>1084</v>
      </c>
      <c r="F1332" s="186">
        <v>2039</v>
      </c>
      <c r="G1332" s="186" t="s">
        <v>1013</v>
      </c>
      <c r="H1332" s="186">
        <v>2.3511375844282298</v>
      </c>
      <c r="I1332" s="186">
        <v>2.3511375844282298</v>
      </c>
      <c r="J1332" s="186" t="s">
        <v>967</v>
      </c>
      <c r="K1332" s="186" t="s">
        <v>968</v>
      </c>
    </row>
    <row r="1333" spans="1:11" x14ac:dyDescent="0.45">
      <c r="A1333" s="186" t="s">
        <v>336</v>
      </c>
      <c r="B1333" s="186" t="s">
        <v>1081</v>
      </c>
      <c r="C1333" s="186" t="s">
        <v>1082</v>
      </c>
      <c r="D1333" s="186" t="s">
        <v>1083</v>
      </c>
      <c r="E1333" s="186" t="s">
        <v>1084</v>
      </c>
      <c r="F1333" s="186">
        <v>2040</v>
      </c>
      <c r="G1333" s="186" t="s">
        <v>1013</v>
      </c>
      <c r="H1333" s="186">
        <v>2.38357106903119</v>
      </c>
      <c r="I1333" s="186">
        <v>2.38357106903119</v>
      </c>
      <c r="J1333" s="186" t="s">
        <v>967</v>
      </c>
      <c r="K1333" s="186" t="s">
        <v>968</v>
      </c>
    </row>
    <row r="1334" spans="1:11" x14ac:dyDescent="0.45">
      <c r="A1334" s="186" t="s">
        <v>336</v>
      </c>
      <c r="B1334" s="186" t="s">
        <v>1081</v>
      </c>
      <c r="C1334" s="186" t="s">
        <v>1082</v>
      </c>
      <c r="D1334" s="186" t="s">
        <v>1083</v>
      </c>
      <c r="E1334" s="186" t="s">
        <v>1084</v>
      </c>
      <c r="F1334" s="186">
        <v>2041</v>
      </c>
      <c r="G1334" s="186" t="s">
        <v>1013</v>
      </c>
      <c r="H1334" s="186">
        <v>2.4267158303313798</v>
      </c>
      <c r="I1334" s="186">
        <v>2.4267158303313798</v>
      </c>
      <c r="J1334" s="186" t="s">
        <v>967</v>
      </c>
      <c r="K1334" s="186" t="s">
        <v>968</v>
      </c>
    </row>
    <row r="1335" spans="1:11" x14ac:dyDescent="0.45">
      <c r="A1335" s="186" t="s">
        <v>336</v>
      </c>
      <c r="B1335" s="186" t="s">
        <v>1081</v>
      </c>
      <c r="C1335" s="186" t="s">
        <v>1082</v>
      </c>
      <c r="D1335" s="186" t="s">
        <v>1083</v>
      </c>
      <c r="E1335" s="186" t="s">
        <v>1084</v>
      </c>
      <c r="F1335" s="186">
        <v>2042</v>
      </c>
      <c r="G1335" s="186" t="s">
        <v>1013</v>
      </c>
      <c r="H1335" s="186">
        <v>2.4698605916315599</v>
      </c>
      <c r="I1335" s="186">
        <v>2.4698605916315599</v>
      </c>
      <c r="J1335" s="186" t="s">
        <v>967</v>
      </c>
      <c r="K1335" s="186" t="s">
        <v>968</v>
      </c>
    </row>
    <row r="1336" spans="1:11" x14ac:dyDescent="0.45">
      <c r="A1336" s="186" t="s">
        <v>336</v>
      </c>
      <c r="B1336" s="186" t="s">
        <v>1081</v>
      </c>
      <c r="C1336" s="186" t="s">
        <v>1082</v>
      </c>
      <c r="D1336" s="186" t="s">
        <v>1083</v>
      </c>
      <c r="E1336" s="186" t="s">
        <v>1084</v>
      </c>
      <c r="F1336" s="186">
        <v>2043</v>
      </c>
      <c r="G1336" s="186" t="s">
        <v>1013</v>
      </c>
      <c r="H1336" s="186">
        <v>2.51300535293174</v>
      </c>
      <c r="I1336" s="186">
        <v>2.51300535293174</v>
      </c>
      <c r="J1336" s="186" t="s">
        <v>967</v>
      </c>
      <c r="K1336" s="186" t="s">
        <v>968</v>
      </c>
    </row>
    <row r="1337" spans="1:11" x14ac:dyDescent="0.45">
      <c r="A1337" s="186" t="s">
        <v>336</v>
      </c>
      <c r="B1337" s="186" t="s">
        <v>1081</v>
      </c>
      <c r="C1337" s="186" t="s">
        <v>1082</v>
      </c>
      <c r="D1337" s="186" t="s">
        <v>1083</v>
      </c>
      <c r="E1337" s="186" t="s">
        <v>1084</v>
      </c>
      <c r="F1337" s="186">
        <v>2044</v>
      </c>
      <c r="G1337" s="186" t="s">
        <v>1013</v>
      </c>
      <c r="H1337" s="186">
        <v>2.5561501142319201</v>
      </c>
      <c r="I1337" s="186">
        <v>2.5561501142319201</v>
      </c>
      <c r="J1337" s="186" t="s">
        <v>967</v>
      </c>
      <c r="K1337" s="186" t="s">
        <v>968</v>
      </c>
    </row>
    <row r="1338" spans="1:11" x14ac:dyDescent="0.45">
      <c r="A1338" s="186" t="s">
        <v>336</v>
      </c>
      <c r="B1338" s="186" t="s">
        <v>1081</v>
      </c>
      <c r="C1338" s="186" t="s">
        <v>1082</v>
      </c>
      <c r="D1338" s="186" t="s">
        <v>1083</v>
      </c>
      <c r="E1338" s="186" t="s">
        <v>1084</v>
      </c>
      <c r="F1338" s="186">
        <v>2045</v>
      </c>
      <c r="G1338" s="186" t="s">
        <v>1013</v>
      </c>
      <c r="H1338" s="186">
        <v>2.5992948755321001</v>
      </c>
      <c r="I1338" s="186">
        <v>2.5992948755321001</v>
      </c>
      <c r="J1338" s="186" t="s">
        <v>967</v>
      </c>
      <c r="K1338" s="186" t="s">
        <v>968</v>
      </c>
    </row>
    <row r="1339" spans="1:11" x14ac:dyDescent="0.45">
      <c r="A1339" s="186" t="s">
        <v>336</v>
      </c>
      <c r="B1339" s="186" t="s">
        <v>1081</v>
      </c>
      <c r="C1339" s="186" t="s">
        <v>1082</v>
      </c>
      <c r="D1339" s="186" t="s">
        <v>1083</v>
      </c>
      <c r="E1339" s="186" t="s">
        <v>1084</v>
      </c>
      <c r="F1339" s="186">
        <v>2046</v>
      </c>
      <c r="G1339" s="186" t="s">
        <v>1013</v>
      </c>
      <c r="H1339" s="186">
        <v>2.6547109476172999</v>
      </c>
      <c r="I1339" s="186">
        <v>2.6547109476172999</v>
      </c>
      <c r="J1339" s="186" t="s">
        <v>967</v>
      </c>
      <c r="K1339" s="186" t="s">
        <v>968</v>
      </c>
    </row>
    <row r="1340" spans="1:11" x14ac:dyDescent="0.45">
      <c r="A1340" s="186" t="s">
        <v>336</v>
      </c>
      <c r="B1340" s="186" t="s">
        <v>1081</v>
      </c>
      <c r="C1340" s="186" t="s">
        <v>1082</v>
      </c>
      <c r="D1340" s="186" t="s">
        <v>1083</v>
      </c>
      <c r="E1340" s="186" t="s">
        <v>1084</v>
      </c>
      <c r="F1340" s="186">
        <v>2047</v>
      </c>
      <c r="G1340" s="186" t="s">
        <v>1013</v>
      </c>
      <c r="H1340" s="186">
        <v>2.7101270197024898</v>
      </c>
      <c r="I1340" s="186">
        <v>2.7101270197024898</v>
      </c>
      <c r="J1340" s="186" t="s">
        <v>967</v>
      </c>
      <c r="K1340" s="186" t="s">
        <v>968</v>
      </c>
    </row>
    <row r="1341" spans="1:11" x14ac:dyDescent="0.45">
      <c r="A1341" s="186" t="s">
        <v>336</v>
      </c>
      <c r="B1341" s="186" t="s">
        <v>1081</v>
      </c>
      <c r="C1341" s="186" t="s">
        <v>1082</v>
      </c>
      <c r="D1341" s="186" t="s">
        <v>1083</v>
      </c>
      <c r="E1341" s="186" t="s">
        <v>1084</v>
      </c>
      <c r="F1341" s="186">
        <v>2048</v>
      </c>
      <c r="G1341" s="186" t="s">
        <v>1013</v>
      </c>
      <c r="H1341" s="186">
        <v>2.7655430917876802</v>
      </c>
      <c r="I1341" s="186">
        <v>2.7655430917876802</v>
      </c>
      <c r="J1341" s="186" t="s">
        <v>967</v>
      </c>
      <c r="K1341" s="186" t="s">
        <v>968</v>
      </c>
    </row>
    <row r="1342" spans="1:11" x14ac:dyDescent="0.45">
      <c r="A1342" s="186" t="s">
        <v>336</v>
      </c>
      <c r="B1342" s="186" t="s">
        <v>1081</v>
      </c>
      <c r="C1342" s="186" t="s">
        <v>1082</v>
      </c>
      <c r="D1342" s="186" t="s">
        <v>1083</v>
      </c>
      <c r="E1342" s="186" t="s">
        <v>1084</v>
      </c>
      <c r="F1342" s="186">
        <v>2049</v>
      </c>
      <c r="G1342" s="186" t="s">
        <v>1013</v>
      </c>
      <c r="H1342" s="186">
        <v>2.8209591638728702</v>
      </c>
      <c r="I1342" s="186">
        <v>2.8209591638728702</v>
      </c>
      <c r="J1342" s="186" t="s">
        <v>967</v>
      </c>
      <c r="K1342" s="186" t="s">
        <v>968</v>
      </c>
    </row>
    <row r="1343" spans="1:11" x14ac:dyDescent="0.45">
      <c r="A1343" s="186" t="s">
        <v>336</v>
      </c>
      <c r="B1343" s="186" t="s">
        <v>1081</v>
      </c>
      <c r="C1343" s="186" t="s">
        <v>1082</v>
      </c>
      <c r="D1343" s="186" t="s">
        <v>1083</v>
      </c>
      <c r="E1343" s="186" t="s">
        <v>1084</v>
      </c>
      <c r="F1343" s="186">
        <v>2050</v>
      </c>
      <c r="G1343" s="186" t="s">
        <v>1013</v>
      </c>
      <c r="H1343" s="186">
        <v>2.8763752359580601</v>
      </c>
      <c r="I1343" s="186">
        <v>2.8763752359580601</v>
      </c>
      <c r="J1343" s="186" t="s">
        <v>967</v>
      </c>
      <c r="K1343" s="186" t="s">
        <v>968</v>
      </c>
    </row>
    <row r="1344" spans="1:11" x14ac:dyDescent="0.45">
      <c r="A1344" s="186" t="s">
        <v>336</v>
      </c>
      <c r="B1344" s="186" t="s">
        <v>1081</v>
      </c>
      <c r="C1344" s="186" t="s">
        <v>495</v>
      </c>
      <c r="D1344" s="186"/>
      <c r="E1344" s="186" t="s">
        <v>1085</v>
      </c>
      <c r="F1344" s="186">
        <v>1990</v>
      </c>
      <c r="G1344" s="186" t="s">
        <v>1013</v>
      </c>
      <c r="H1344" s="186">
        <v>23.104165892612102</v>
      </c>
      <c r="I1344" s="186">
        <v>23.104165892612102</v>
      </c>
      <c r="J1344" s="186" t="s">
        <v>967</v>
      </c>
      <c r="K1344" s="186" t="s">
        <v>968</v>
      </c>
    </row>
    <row r="1345" spans="1:11" x14ac:dyDescent="0.45">
      <c r="A1345" s="186" t="s">
        <v>336</v>
      </c>
      <c r="B1345" s="186" t="s">
        <v>1081</v>
      </c>
      <c r="C1345" s="186" t="s">
        <v>495</v>
      </c>
      <c r="D1345" s="186"/>
      <c r="E1345" s="186" t="s">
        <v>1085</v>
      </c>
      <c r="F1345" s="186">
        <v>1991</v>
      </c>
      <c r="G1345" s="186" t="s">
        <v>1013</v>
      </c>
      <c r="H1345" s="186">
        <v>22.142402263280498</v>
      </c>
      <c r="I1345" s="186">
        <v>22.142402263280498</v>
      </c>
      <c r="J1345" s="186" t="s">
        <v>967</v>
      </c>
      <c r="K1345" s="186" t="s">
        <v>968</v>
      </c>
    </row>
    <row r="1346" spans="1:11" x14ac:dyDescent="0.45">
      <c r="A1346" s="186" t="s">
        <v>336</v>
      </c>
      <c r="B1346" s="186" t="s">
        <v>1081</v>
      </c>
      <c r="C1346" s="186" t="s">
        <v>495</v>
      </c>
      <c r="D1346" s="186"/>
      <c r="E1346" s="186" t="s">
        <v>1085</v>
      </c>
      <c r="F1346" s="186">
        <v>1992</v>
      </c>
      <c r="G1346" s="186" t="s">
        <v>1013</v>
      </c>
      <c r="H1346" s="186">
        <v>22.078003665431702</v>
      </c>
      <c r="I1346" s="186">
        <v>22.078003665431702</v>
      </c>
      <c r="J1346" s="186" t="s">
        <v>967</v>
      </c>
      <c r="K1346" s="186" t="s">
        <v>968</v>
      </c>
    </row>
    <row r="1347" spans="1:11" x14ac:dyDescent="0.45">
      <c r="A1347" s="186" t="s">
        <v>336</v>
      </c>
      <c r="B1347" s="186" t="s">
        <v>1081</v>
      </c>
      <c r="C1347" s="186" t="s">
        <v>495</v>
      </c>
      <c r="D1347" s="186"/>
      <c r="E1347" s="186" t="s">
        <v>1085</v>
      </c>
      <c r="F1347" s="186">
        <v>1993</v>
      </c>
      <c r="G1347" s="186" t="s">
        <v>1013</v>
      </c>
      <c r="H1347" s="186">
        <v>21.4030708363622</v>
      </c>
      <c r="I1347" s="186">
        <v>21.4030708363622</v>
      </c>
      <c r="J1347" s="186" t="s">
        <v>967</v>
      </c>
      <c r="K1347" s="186" t="s">
        <v>968</v>
      </c>
    </row>
    <row r="1348" spans="1:11" x14ac:dyDescent="0.45">
      <c r="A1348" s="186" t="s">
        <v>336</v>
      </c>
      <c r="B1348" s="186" t="s">
        <v>1081</v>
      </c>
      <c r="C1348" s="186" t="s">
        <v>495</v>
      </c>
      <c r="D1348" s="186"/>
      <c r="E1348" s="186" t="s">
        <v>1085</v>
      </c>
      <c r="F1348" s="186">
        <v>1994</v>
      </c>
      <c r="G1348" s="186" t="s">
        <v>1013</v>
      </c>
      <c r="H1348" s="186">
        <v>20.161364817160798</v>
      </c>
      <c r="I1348" s="186">
        <v>20.161364817160798</v>
      </c>
      <c r="J1348" s="186" t="s">
        <v>967</v>
      </c>
      <c r="K1348" s="186" t="s">
        <v>968</v>
      </c>
    </row>
    <row r="1349" spans="1:11" x14ac:dyDescent="0.45">
      <c r="A1349" s="186" t="s">
        <v>336</v>
      </c>
      <c r="B1349" s="186" t="s">
        <v>1081</v>
      </c>
      <c r="C1349" s="186" t="s">
        <v>495</v>
      </c>
      <c r="D1349" s="186"/>
      <c r="E1349" s="186" t="s">
        <v>1085</v>
      </c>
      <c r="F1349" s="186">
        <v>1995</v>
      </c>
      <c r="G1349" s="186" t="s">
        <v>1013</v>
      </c>
      <c r="H1349" s="186">
        <v>18.590779045690301</v>
      </c>
      <c r="I1349" s="186">
        <v>18.590779045690301</v>
      </c>
      <c r="J1349" s="186" t="s">
        <v>967</v>
      </c>
      <c r="K1349" s="186" t="s">
        <v>968</v>
      </c>
    </row>
    <row r="1350" spans="1:11" x14ac:dyDescent="0.45">
      <c r="A1350" s="186" t="s">
        <v>336</v>
      </c>
      <c r="B1350" s="186" t="s">
        <v>1081</v>
      </c>
      <c r="C1350" s="186" t="s">
        <v>495</v>
      </c>
      <c r="D1350" s="186"/>
      <c r="E1350" s="186" t="s">
        <v>1085</v>
      </c>
      <c r="F1350" s="186">
        <v>1996</v>
      </c>
      <c r="G1350" s="186" t="s">
        <v>1013</v>
      </c>
      <c r="H1350" s="186">
        <v>16.9987688930083</v>
      </c>
      <c r="I1350" s="186">
        <v>16.9987688930083</v>
      </c>
      <c r="J1350" s="186" t="s">
        <v>967</v>
      </c>
      <c r="K1350" s="186" t="s">
        <v>968</v>
      </c>
    </row>
    <row r="1351" spans="1:11" x14ac:dyDescent="0.45">
      <c r="A1351" s="186" t="s">
        <v>336</v>
      </c>
      <c r="B1351" s="186" t="s">
        <v>1081</v>
      </c>
      <c r="C1351" s="186" t="s">
        <v>495</v>
      </c>
      <c r="D1351" s="186"/>
      <c r="E1351" s="186" t="s">
        <v>1085</v>
      </c>
      <c r="F1351" s="186">
        <v>1997</v>
      </c>
      <c r="G1351" s="186" t="s">
        <v>1013</v>
      </c>
      <c r="H1351" s="186">
        <v>15.5803244280903</v>
      </c>
      <c r="I1351" s="186">
        <v>15.5803244280903</v>
      </c>
      <c r="J1351" s="186" t="s">
        <v>967</v>
      </c>
      <c r="K1351" s="186" t="s">
        <v>968</v>
      </c>
    </row>
    <row r="1352" spans="1:11" x14ac:dyDescent="0.45">
      <c r="A1352" s="186" t="s">
        <v>336</v>
      </c>
      <c r="B1352" s="186" t="s">
        <v>1081</v>
      </c>
      <c r="C1352" s="186" t="s">
        <v>495</v>
      </c>
      <c r="D1352" s="186"/>
      <c r="E1352" s="186" t="s">
        <v>1085</v>
      </c>
      <c r="F1352" s="186">
        <v>1998</v>
      </c>
      <c r="G1352" s="186" t="s">
        <v>1013</v>
      </c>
      <c r="H1352" s="186">
        <v>13.2543127244787</v>
      </c>
      <c r="I1352" s="186">
        <v>13.2543127244787</v>
      </c>
      <c r="J1352" s="186" t="s">
        <v>967</v>
      </c>
      <c r="K1352" s="186" t="s">
        <v>968</v>
      </c>
    </row>
    <row r="1353" spans="1:11" x14ac:dyDescent="0.45">
      <c r="A1353" s="186" t="s">
        <v>336</v>
      </c>
      <c r="B1353" s="186" t="s">
        <v>1081</v>
      </c>
      <c r="C1353" s="186" t="s">
        <v>495</v>
      </c>
      <c r="D1353" s="186"/>
      <c r="E1353" s="186" t="s">
        <v>1085</v>
      </c>
      <c r="F1353" s="186">
        <v>1999</v>
      </c>
      <c r="G1353" s="186" t="s">
        <v>1013</v>
      </c>
      <c r="H1353" s="186">
        <v>13.5695045827083</v>
      </c>
      <c r="I1353" s="186">
        <v>13.5695045827083</v>
      </c>
      <c r="J1353" s="186" t="s">
        <v>967</v>
      </c>
      <c r="K1353" s="186" t="s">
        <v>968</v>
      </c>
    </row>
    <row r="1354" spans="1:11" x14ac:dyDescent="0.45">
      <c r="A1354" s="186" t="s">
        <v>336</v>
      </c>
      <c r="B1354" s="186" t="s">
        <v>1081</v>
      </c>
      <c r="C1354" s="186" t="s">
        <v>495</v>
      </c>
      <c r="D1354" s="186"/>
      <c r="E1354" s="186" t="s">
        <v>1085</v>
      </c>
      <c r="F1354" s="186">
        <v>2000</v>
      </c>
      <c r="G1354" s="186" t="s">
        <v>1013</v>
      </c>
      <c r="H1354" s="186">
        <v>12.6769189382705</v>
      </c>
      <c r="I1354" s="186">
        <v>12.6769189382705</v>
      </c>
      <c r="J1354" s="186" t="s">
        <v>967</v>
      </c>
      <c r="K1354" s="186" t="s">
        <v>968</v>
      </c>
    </row>
    <row r="1355" spans="1:11" x14ac:dyDescent="0.45">
      <c r="A1355" s="186" t="s">
        <v>336</v>
      </c>
      <c r="B1355" s="186" t="s">
        <v>1081</v>
      </c>
      <c r="C1355" s="186" t="s">
        <v>495</v>
      </c>
      <c r="D1355" s="186"/>
      <c r="E1355" s="186" t="s">
        <v>1085</v>
      </c>
      <c r="F1355" s="186">
        <v>2001</v>
      </c>
      <c r="G1355" s="186" t="s">
        <v>1013</v>
      </c>
      <c r="H1355" s="186">
        <v>12.0299957108139</v>
      </c>
      <c r="I1355" s="186">
        <v>12.0299957108139</v>
      </c>
      <c r="J1355" s="186" t="s">
        <v>967</v>
      </c>
      <c r="K1355" s="186" t="s">
        <v>968</v>
      </c>
    </row>
    <row r="1356" spans="1:11" x14ac:dyDescent="0.45">
      <c r="A1356" s="186" t="s">
        <v>336</v>
      </c>
      <c r="B1356" s="186" t="s">
        <v>1081</v>
      </c>
      <c r="C1356" s="186" t="s">
        <v>495</v>
      </c>
      <c r="D1356" s="186"/>
      <c r="E1356" s="186" t="s">
        <v>1085</v>
      </c>
      <c r="F1356" s="186">
        <v>2002</v>
      </c>
      <c r="G1356" s="186" t="s">
        <v>1013</v>
      </c>
      <c r="H1356" s="186">
        <v>10.957585406976699</v>
      </c>
      <c r="I1356" s="186">
        <v>10.957585406976699</v>
      </c>
      <c r="J1356" s="186" t="s">
        <v>967</v>
      </c>
      <c r="K1356" s="186" t="s">
        <v>968</v>
      </c>
    </row>
    <row r="1357" spans="1:11" x14ac:dyDescent="0.45">
      <c r="A1357" s="186" t="s">
        <v>336</v>
      </c>
      <c r="B1357" s="186" t="s">
        <v>1081</v>
      </c>
      <c r="C1357" s="186" t="s">
        <v>495</v>
      </c>
      <c r="D1357" s="186"/>
      <c r="E1357" s="186" t="s">
        <v>1085</v>
      </c>
      <c r="F1357" s="186">
        <v>2003</v>
      </c>
      <c r="G1357" s="186" t="s">
        <v>1013</v>
      </c>
      <c r="H1357" s="186">
        <v>9.8705115077966497</v>
      </c>
      <c r="I1357" s="186">
        <v>9.8705115077966497</v>
      </c>
      <c r="J1357" s="186" t="s">
        <v>967</v>
      </c>
      <c r="K1357" s="186" t="s">
        <v>968</v>
      </c>
    </row>
    <row r="1358" spans="1:11" x14ac:dyDescent="0.45">
      <c r="A1358" s="186" t="s">
        <v>336</v>
      </c>
      <c r="B1358" s="186" t="s">
        <v>1081</v>
      </c>
      <c r="C1358" s="186" t="s">
        <v>495</v>
      </c>
      <c r="D1358" s="186"/>
      <c r="E1358" s="186" t="s">
        <v>1085</v>
      </c>
      <c r="F1358" s="186">
        <v>2004</v>
      </c>
      <c r="G1358" s="186" t="s">
        <v>1013</v>
      </c>
      <c r="H1358" s="186">
        <v>9.0952014933584007</v>
      </c>
      <c r="I1358" s="186">
        <v>9.0952014933584007</v>
      </c>
      <c r="J1358" s="186" t="s">
        <v>967</v>
      </c>
      <c r="K1358" s="186" t="s">
        <v>968</v>
      </c>
    </row>
    <row r="1359" spans="1:11" x14ac:dyDescent="0.45">
      <c r="A1359" s="186" t="s">
        <v>336</v>
      </c>
      <c r="B1359" s="186" t="s">
        <v>1081</v>
      </c>
      <c r="C1359" s="186" t="s">
        <v>495</v>
      </c>
      <c r="D1359" s="186"/>
      <c r="E1359" s="186" t="s">
        <v>1085</v>
      </c>
      <c r="F1359" s="186">
        <v>2005</v>
      </c>
      <c r="G1359" s="186" t="s">
        <v>1013</v>
      </c>
      <c r="H1359" s="186">
        <v>8.3262416162238093</v>
      </c>
      <c r="I1359" s="186">
        <v>8.3262416162238093</v>
      </c>
      <c r="J1359" s="186" t="s">
        <v>967</v>
      </c>
      <c r="K1359" s="186" t="s">
        <v>968</v>
      </c>
    </row>
    <row r="1360" spans="1:11" x14ac:dyDescent="0.45">
      <c r="A1360" s="186" t="s">
        <v>336</v>
      </c>
      <c r="B1360" s="186" t="s">
        <v>1081</v>
      </c>
      <c r="C1360" s="186" t="s">
        <v>495</v>
      </c>
      <c r="D1360" s="186"/>
      <c r="E1360" s="186" t="s">
        <v>1085</v>
      </c>
      <c r="F1360" s="186">
        <v>2006</v>
      </c>
      <c r="G1360" s="186" t="s">
        <v>1013</v>
      </c>
      <c r="H1360" s="186">
        <v>7.0136129021349198</v>
      </c>
      <c r="I1360" s="186">
        <v>7.0136129021349198</v>
      </c>
      <c r="J1360" s="186" t="s">
        <v>967</v>
      </c>
      <c r="K1360" s="186" t="s">
        <v>968</v>
      </c>
    </row>
    <row r="1361" spans="1:11" x14ac:dyDescent="0.45">
      <c r="A1361" s="186" t="s">
        <v>336</v>
      </c>
      <c r="B1361" s="186" t="s">
        <v>1081</v>
      </c>
      <c r="C1361" s="186" t="s">
        <v>495</v>
      </c>
      <c r="D1361" s="186"/>
      <c r="E1361" s="186" t="s">
        <v>1085</v>
      </c>
      <c r="F1361" s="186">
        <v>2007</v>
      </c>
      <c r="G1361" s="186" t="s">
        <v>1013</v>
      </c>
      <c r="H1361" s="186">
        <v>6.2320894742175401</v>
      </c>
      <c r="I1361" s="186">
        <v>6.2320894742175401</v>
      </c>
      <c r="J1361" s="186" t="s">
        <v>967</v>
      </c>
      <c r="K1361" s="186" t="s">
        <v>968</v>
      </c>
    </row>
    <row r="1362" spans="1:11" x14ac:dyDescent="0.45">
      <c r="A1362" s="186" t="s">
        <v>336</v>
      </c>
      <c r="B1362" s="186" t="s">
        <v>1081</v>
      </c>
      <c r="C1362" s="186" t="s">
        <v>495</v>
      </c>
      <c r="D1362" s="186"/>
      <c r="E1362" s="186" t="s">
        <v>1085</v>
      </c>
      <c r="F1362" s="186">
        <v>2008</v>
      </c>
      <c r="G1362" s="186" t="s">
        <v>1013</v>
      </c>
      <c r="H1362" s="186">
        <v>6.10828328076086</v>
      </c>
      <c r="I1362" s="186">
        <v>6.10828328076086</v>
      </c>
      <c r="J1362" s="186" t="s">
        <v>967</v>
      </c>
      <c r="K1362" s="186" t="s">
        <v>968</v>
      </c>
    </row>
    <row r="1363" spans="1:11" x14ac:dyDescent="0.45">
      <c r="A1363" s="186" t="s">
        <v>336</v>
      </c>
      <c r="B1363" s="186" t="s">
        <v>1081</v>
      </c>
      <c r="C1363" s="186" t="s">
        <v>495</v>
      </c>
      <c r="D1363" s="186"/>
      <c r="E1363" s="186" t="s">
        <v>1085</v>
      </c>
      <c r="F1363" s="186">
        <v>2009</v>
      </c>
      <c r="G1363" s="186" t="s">
        <v>1013</v>
      </c>
      <c r="H1363" s="186">
        <v>5.8760316875415999</v>
      </c>
      <c r="I1363" s="186">
        <v>5.8760316875415999</v>
      </c>
      <c r="J1363" s="186" t="s">
        <v>967</v>
      </c>
      <c r="K1363" s="186" t="s">
        <v>968</v>
      </c>
    </row>
    <row r="1364" spans="1:11" x14ac:dyDescent="0.45">
      <c r="A1364" s="186" t="s">
        <v>336</v>
      </c>
      <c r="B1364" s="186" t="s">
        <v>1081</v>
      </c>
      <c r="C1364" s="186" t="s">
        <v>495</v>
      </c>
      <c r="D1364" s="186"/>
      <c r="E1364" s="186" t="s">
        <v>1085</v>
      </c>
      <c r="F1364" s="186">
        <v>2010</v>
      </c>
      <c r="G1364" s="186" t="s">
        <v>1013</v>
      </c>
      <c r="H1364" s="186">
        <v>5.9007230203219301</v>
      </c>
      <c r="I1364" s="186">
        <v>5.9007230203219301</v>
      </c>
      <c r="J1364" s="186" t="s">
        <v>967</v>
      </c>
      <c r="K1364" s="186" t="s">
        <v>968</v>
      </c>
    </row>
    <row r="1365" spans="1:11" x14ac:dyDescent="0.45">
      <c r="A1365" s="186" t="s">
        <v>336</v>
      </c>
      <c r="B1365" s="186" t="s">
        <v>1081</v>
      </c>
      <c r="C1365" s="186" t="s">
        <v>495</v>
      </c>
      <c r="D1365" s="186"/>
      <c r="E1365" s="186" t="s">
        <v>1085</v>
      </c>
      <c r="F1365" s="186">
        <v>2011</v>
      </c>
      <c r="G1365" s="186" t="s">
        <v>1013</v>
      </c>
      <c r="H1365" s="186">
        <v>6.0052226611814996</v>
      </c>
      <c r="I1365" s="186">
        <v>6.0052226611814996</v>
      </c>
      <c r="J1365" s="186" t="s">
        <v>967</v>
      </c>
      <c r="K1365" s="186" t="s">
        <v>968</v>
      </c>
    </row>
    <row r="1366" spans="1:11" x14ac:dyDescent="0.45">
      <c r="A1366" s="186" t="s">
        <v>336</v>
      </c>
      <c r="B1366" s="186" t="s">
        <v>1081</v>
      </c>
      <c r="C1366" s="186" t="s">
        <v>495</v>
      </c>
      <c r="D1366" s="186"/>
      <c r="E1366" s="186" t="s">
        <v>1085</v>
      </c>
      <c r="F1366" s="186">
        <v>2012</v>
      </c>
      <c r="G1366" s="186" t="s">
        <v>1013</v>
      </c>
      <c r="H1366" s="186">
        <v>4.6905410140349897</v>
      </c>
      <c r="I1366" s="186">
        <v>4.6905410140349897</v>
      </c>
      <c r="J1366" s="186" t="s">
        <v>967</v>
      </c>
      <c r="K1366" s="186" t="s">
        <v>968</v>
      </c>
    </row>
    <row r="1367" spans="1:11" x14ac:dyDescent="0.45">
      <c r="A1367" s="186" t="s">
        <v>336</v>
      </c>
      <c r="B1367" s="186" t="s">
        <v>1081</v>
      </c>
      <c r="C1367" s="186" t="s">
        <v>495</v>
      </c>
      <c r="D1367" s="186"/>
      <c r="E1367" s="186" t="s">
        <v>1085</v>
      </c>
      <c r="F1367" s="186">
        <v>2013</v>
      </c>
      <c r="G1367" s="186" t="s">
        <v>1013</v>
      </c>
      <c r="H1367" s="186">
        <v>4.4588919514439498</v>
      </c>
      <c r="I1367" s="186">
        <v>4.4588919514439498</v>
      </c>
      <c r="J1367" s="186" t="s">
        <v>967</v>
      </c>
      <c r="K1367" s="186" t="s">
        <v>968</v>
      </c>
    </row>
    <row r="1368" spans="1:11" x14ac:dyDescent="0.45">
      <c r="A1368" s="186" t="s">
        <v>336</v>
      </c>
      <c r="B1368" s="186" t="s">
        <v>1081</v>
      </c>
      <c r="C1368" s="186" t="s">
        <v>495</v>
      </c>
      <c r="D1368" s="186"/>
      <c r="E1368" s="186" t="s">
        <v>1085</v>
      </c>
      <c r="F1368" s="186">
        <v>2014</v>
      </c>
      <c r="G1368" s="186" t="s">
        <v>1013</v>
      </c>
      <c r="H1368" s="186">
        <v>4.6628255031175101</v>
      </c>
      <c r="I1368" s="186">
        <v>4.6628255031175101</v>
      </c>
      <c r="J1368" s="186" t="s">
        <v>967</v>
      </c>
      <c r="K1368" s="186" t="s">
        <v>968</v>
      </c>
    </row>
    <row r="1369" spans="1:11" x14ac:dyDescent="0.45">
      <c r="A1369" s="186" t="s">
        <v>336</v>
      </c>
      <c r="B1369" s="186" t="s">
        <v>1081</v>
      </c>
      <c r="C1369" s="186" t="s">
        <v>495</v>
      </c>
      <c r="D1369" s="186"/>
      <c r="E1369" s="186" t="s">
        <v>1085</v>
      </c>
      <c r="F1369" s="186">
        <v>2015</v>
      </c>
      <c r="G1369" s="186" t="s">
        <v>1013</v>
      </c>
      <c r="H1369" s="186">
        <v>4.2770003575282702</v>
      </c>
      <c r="I1369" s="186">
        <v>4.2770003575282702</v>
      </c>
      <c r="J1369" s="186" t="s">
        <v>967</v>
      </c>
      <c r="K1369" s="186" t="s">
        <v>968</v>
      </c>
    </row>
    <row r="1370" spans="1:11" x14ac:dyDescent="0.45">
      <c r="A1370" s="186" t="s">
        <v>336</v>
      </c>
      <c r="B1370" s="186" t="s">
        <v>1081</v>
      </c>
      <c r="C1370" s="186" t="s">
        <v>495</v>
      </c>
      <c r="D1370" s="186"/>
      <c r="E1370" s="186" t="s">
        <v>1085</v>
      </c>
      <c r="F1370" s="186">
        <v>2016</v>
      </c>
      <c r="G1370" s="186" t="s">
        <v>1013</v>
      </c>
      <c r="H1370" s="186">
        <v>4.3346125027915603</v>
      </c>
      <c r="I1370" s="186">
        <v>4.3346125027915603</v>
      </c>
      <c r="J1370" s="186" t="s">
        <v>967</v>
      </c>
      <c r="K1370" s="186" t="s">
        <v>968</v>
      </c>
    </row>
    <row r="1371" spans="1:11" x14ac:dyDescent="0.45">
      <c r="A1371" s="186" t="s">
        <v>336</v>
      </c>
      <c r="B1371" s="186" t="s">
        <v>1081</v>
      </c>
      <c r="C1371" s="186" t="s">
        <v>495</v>
      </c>
      <c r="D1371" s="186"/>
      <c r="E1371" s="186" t="s">
        <v>1085</v>
      </c>
      <c r="F1371" s="186">
        <v>2017</v>
      </c>
      <c r="G1371" s="186" t="s">
        <v>1013</v>
      </c>
      <c r="H1371" s="186">
        <v>4.0633567423815604</v>
      </c>
      <c r="I1371" s="186">
        <v>4.0633567423815604</v>
      </c>
      <c r="J1371" s="186" t="s">
        <v>967</v>
      </c>
      <c r="K1371" s="186" t="s">
        <v>968</v>
      </c>
    </row>
    <row r="1372" spans="1:11" x14ac:dyDescent="0.45">
      <c r="A1372" s="186" t="s">
        <v>336</v>
      </c>
      <c r="B1372" s="186" t="s">
        <v>1081</v>
      </c>
      <c r="C1372" s="186" t="s">
        <v>495</v>
      </c>
      <c r="D1372" s="186"/>
      <c r="E1372" s="186" t="s">
        <v>1085</v>
      </c>
      <c r="F1372" s="186">
        <v>2018</v>
      </c>
      <c r="G1372" s="186" t="s">
        <v>1013</v>
      </c>
      <c r="H1372" s="186">
        <v>3.7921009819715699</v>
      </c>
      <c r="I1372" s="186">
        <v>3.7921009819715699</v>
      </c>
      <c r="J1372" s="186" t="s">
        <v>967</v>
      </c>
      <c r="K1372" s="186" t="s">
        <v>968</v>
      </c>
    </row>
    <row r="1373" spans="1:11" x14ac:dyDescent="0.45">
      <c r="A1373" s="186" t="s">
        <v>336</v>
      </c>
      <c r="B1373" s="186" t="s">
        <v>1081</v>
      </c>
      <c r="C1373" s="186" t="s">
        <v>495</v>
      </c>
      <c r="D1373" s="186"/>
      <c r="E1373" s="186" t="s">
        <v>1085</v>
      </c>
      <c r="F1373" s="186">
        <v>2019</v>
      </c>
      <c r="G1373" s="186" t="s">
        <v>1013</v>
      </c>
      <c r="H1373" s="186">
        <v>3.5208452215615802</v>
      </c>
      <c r="I1373" s="186">
        <v>3.5208452215615802</v>
      </c>
      <c r="J1373" s="186" t="s">
        <v>967</v>
      </c>
      <c r="K1373" s="186" t="s">
        <v>968</v>
      </c>
    </row>
    <row r="1374" spans="1:11" x14ac:dyDescent="0.45">
      <c r="A1374" s="186" t="s">
        <v>336</v>
      </c>
      <c r="B1374" s="186" t="s">
        <v>1081</v>
      </c>
      <c r="C1374" s="186" t="s">
        <v>495</v>
      </c>
      <c r="D1374" s="186"/>
      <c r="E1374" s="186" t="s">
        <v>1085</v>
      </c>
      <c r="F1374" s="186">
        <v>2020</v>
      </c>
      <c r="G1374" s="186" t="s">
        <v>1013</v>
      </c>
      <c r="H1374" s="186">
        <v>3.2495894611515901</v>
      </c>
      <c r="I1374" s="186">
        <v>3.2495894611515901</v>
      </c>
      <c r="J1374" s="186" t="s">
        <v>967</v>
      </c>
      <c r="K1374" s="186" t="s">
        <v>968</v>
      </c>
    </row>
    <row r="1375" spans="1:11" x14ac:dyDescent="0.45">
      <c r="A1375" s="186" t="s">
        <v>336</v>
      </c>
      <c r="B1375" s="186" t="s">
        <v>1081</v>
      </c>
      <c r="C1375" s="186" t="s">
        <v>495</v>
      </c>
      <c r="D1375" s="186"/>
      <c r="E1375" s="186" t="s">
        <v>1085</v>
      </c>
      <c r="F1375" s="186">
        <v>2021</v>
      </c>
      <c r="G1375" s="186" t="s">
        <v>1013</v>
      </c>
      <c r="H1375" s="186">
        <v>3.05820972340541</v>
      </c>
      <c r="I1375" s="186">
        <v>3.05820972340541</v>
      </c>
      <c r="J1375" s="186" t="s">
        <v>967</v>
      </c>
      <c r="K1375" s="186" t="s">
        <v>968</v>
      </c>
    </row>
    <row r="1376" spans="1:11" x14ac:dyDescent="0.45">
      <c r="A1376" s="186" t="s">
        <v>336</v>
      </c>
      <c r="B1376" s="186" t="s">
        <v>1081</v>
      </c>
      <c r="C1376" s="186" t="s">
        <v>495</v>
      </c>
      <c r="D1376" s="186"/>
      <c r="E1376" s="186" t="s">
        <v>1085</v>
      </c>
      <c r="F1376" s="186">
        <v>2022</v>
      </c>
      <c r="G1376" s="186" t="s">
        <v>1013</v>
      </c>
      <c r="H1376" s="186">
        <v>2.8668299856592299</v>
      </c>
      <c r="I1376" s="186">
        <v>2.8668299856592299</v>
      </c>
      <c r="J1376" s="186" t="s">
        <v>967</v>
      </c>
      <c r="K1376" s="186" t="s">
        <v>968</v>
      </c>
    </row>
    <row r="1377" spans="1:11" x14ac:dyDescent="0.45">
      <c r="A1377" s="186" t="s">
        <v>336</v>
      </c>
      <c r="B1377" s="186" t="s">
        <v>1081</v>
      </c>
      <c r="C1377" s="186" t="s">
        <v>495</v>
      </c>
      <c r="D1377" s="186"/>
      <c r="E1377" s="186" t="s">
        <v>1085</v>
      </c>
      <c r="F1377" s="186">
        <v>2023</v>
      </c>
      <c r="G1377" s="186" t="s">
        <v>1013</v>
      </c>
      <c r="H1377" s="186">
        <v>2.6754502479130502</v>
      </c>
      <c r="I1377" s="186">
        <v>2.6754502479130502</v>
      </c>
      <c r="J1377" s="186" t="s">
        <v>967</v>
      </c>
      <c r="K1377" s="186" t="s">
        <v>968</v>
      </c>
    </row>
    <row r="1378" spans="1:11" x14ac:dyDescent="0.45">
      <c r="A1378" s="186" t="s">
        <v>336</v>
      </c>
      <c r="B1378" s="186" t="s">
        <v>1081</v>
      </c>
      <c r="C1378" s="186" t="s">
        <v>495</v>
      </c>
      <c r="D1378" s="186"/>
      <c r="E1378" s="186" t="s">
        <v>1085</v>
      </c>
      <c r="F1378" s="186">
        <v>2024</v>
      </c>
      <c r="G1378" s="186" t="s">
        <v>1013</v>
      </c>
      <c r="H1378" s="186">
        <v>2.4840705101668701</v>
      </c>
      <c r="I1378" s="186">
        <v>2.4840705101668701</v>
      </c>
      <c r="J1378" s="186" t="s">
        <v>967</v>
      </c>
      <c r="K1378" s="186" t="s">
        <v>968</v>
      </c>
    </row>
    <row r="1379" spans="1:11" x14ac:dyDescent="0.45">
      <c r="A1379" s="186" t="s">
        <v>336</v>
      </c>
      <c r="B1379" s="186" t="s">
        <v>1081</v>
      </c>
      <c r="C1379" s="186" t="s">
        <v>495</v>
      </c>
      <c r="D1379" s="186"/>
      <c r="E1379" s="186" t="s">
        <v>1085</v>
      </c>
      <c r="F1379" s="186">
        <v>2025</v>
      </c>
      <c r="G1379" s="186" t="s">
        <v>1013</v>
      </c>
      <c r="H1379" s="186">
        <v>2.2926907724206802</v>
      </c>
      <c r="I1379" s="186">
        <v>2.2926907724206802</v>
      </c>
      <c r="J1379" s="186" t="s">
        <v>967</v>
      </c>
      <c r="K1379" s="186" t="s">
        <v>968</v>
      </c>
    </row>
    <row r="1380" spans="1:11" x14ac:dyDescent="0.45">
      <c r="A1380" s="186" t="s">
        <v>336</v>
      </c>
      <c r="B1380" s="186" t="s">
        <v>1081</v>
      </c>
      <c r="C1380" s="186" t="s">
        <v>495</v>
      </c>
      <c r="D1380" s="186"/>
      <c r="E1380" s="186" t="s">
        <v>1085</v>
      </c>
      <c r="F1380" s="186">
        <v>2026</v>
      </c>
      <c r="G1380" s="186" t="s">
        <v>1013</v>
      </c>
      <c r="H1380" s="186">
        <v>2.1576661596182198</v>
      </c>
      <c r="I1380" s="186">
        <v>2.1576661596182198</v>
      </c>
      <c r="J1380" s="186" t="s">
        <v>967</v>
      </c>
      <c r="K1380" s="186" t="s">
        <v>968</v>
      </c>
    </row>
    <row r="1381" spans="1:11" x14ac:dyDescent="0.45">
      <c r="A1381" s="186" t="s">
        <v>336</v>
      </c>
      <c r="B1381" s="186" t="s">
        <v>1081</v>
      </c>
      <c r="C1381" s="186" t="s">
        <v>495</v>
      </c>
      <c r="D1381" s="186"/>
      <c r="E1381" s="186" t="s">
        <v>1085</v>
      </c>
      <c r="F1381" s="186">
        <v>2027</v>
      </c>
      <c r="G1381" s="186" t="s">
        <v>1013</v>
      </c>
      <c r="H1381" s="186">
        <v>2.0226415468157599</v>
      </c>
      <c r="I1381" s="186">
        <v>2.0226415468157599</v>
      </c>
      <c r="J1381" s="186" t="s">
        <v>967</v>
      </c>
      <c r="K1381" s="186" t="s">
        <v>968</v>
      </c>
    </row>
    <row r="1382" spans="1:11" x14ac:dyDescent="0.45">
      <c r="A1382" s="186" t="s">
        <v>336</v>
      </c>
      <c r="B1382" s="186" t="s">
        <v>1081</v>
      </c>
      <c r="C1382" s="186" t="s">
        <v>495</v>
      </c>
      <c r="D1382" s="186"/>
      <c r="E1382" s="186" t="s">
        <v>1085</v>
      </c>
      <c r="F1382" s="186">
        <v>2028</v>
      </c>
      <c r="G1382" s="186" t="s">
        <v>1013</v>
      </c>
      <c r="H1382" s="186">
        <v>1.88761693401329</v>
      </c>
      <c r="I1382" s="186">
        <v>1.88761693401329</v>
      </c>
      <c r="J1382" s="186" t="s">
        <v>967</v>
      </c>
      <c r="K1382" s="186" t="s">
        <v>968</v>
      </c>
    </row>
    <row r="1383" spans="1:11" x14ac:dyDescent="0.45">
      <c r="A1383" s="186" t="s">
        <v>336</v>
      </c>
      <c r="B1383" s="186" t="s">
        <v>1081</v>
      </c>
      <c r="C1383" s="186" t="s">
        <v>495</v>
      </c>
      <c r="D1383" s="186"/>
      <c r="E1383" s="186" t="s">
        <v>1085</v>
      </c>
      <c r="F1383" s="186">
        <v>2029</v>
      </c>
      <c r="G1383" s="186" t="s">
        <v>1013</v>
      </c>
      <c r="H1383" s="186">
        <v>1.7525923212108301</v>
      </c>
      <c r="I1383" s="186">
        <v>1.7525923212108301</v>
      </c>
      <c r="J1383" s="186" t="s">
        <v>967</v>
      </c>
      <c r="K1383" s="186" t="s">
        <v>968</v>
      </c>
    </row>
    <row r="1384" spans="1:11" x14ac:dyDescent="0.45">
      <c r="A1384" s="186" t="s">
        <v>336</v>
      </c>
      <c r="B1384" s="186" t="s">
        <v>1081</v>
      </c>
      <c r="C1384" s="186" t="s">
        <v>495</v>
      </c>
      <c r="D1384" s="186"/>
      <c r="E1384" s="186" t="s">
        <v>1085</v>
      </c>
      <c r="F1384" s="186">
        <v>2030</v>
      </c>
      <c r="G1384" s="186" t="s">
        <v>1013</v>
      </c>
      <c r="H1384" s="186">
        <v>1.6175677084083699</v>
      </c>
      <c r="I1384" s="186">
        <v>1.6175677084083699</v>
      </c>
      <c r="J1384" s="186" t="s">
        <v>967</v>
      </c>
      <c r="K1384" s="186" t="s">
        <v>968</v>
      </c>
    </row>
    <row r="1385" spans="1:11" x14ac:dyDescent="0.45">
      <c r="A1385" s="186" t="s">
        <v>336</v>
      </c>
      <c r="B1385" s="186" t="s">
        <v>1081</v>
      </c>
      <c r="C1385" s="186" t="s">
        <v>495</v>
      </c>
      <c r="D1385" s="186"/>
      <c r="E1385" s="186" t="s">
        <v>1085</v>
      </c>
      <c r="F1385" s="186">
        <v>2031</v>
      </c>
      <c r="G1385" s="186" t="s">
        <v>1013</v>
      </c>
      <c r="H1385" s="186">
        <v>1.52230346425607</v>
      </c>
      <c r="I1385" s="186">
        <v>1.52230346425607</v>
      </c>
      <c r="J1385" s="186" t="s">
        <v>967</v>
      </c>
      <c r="K1385" s="186" t="s">
        <v>968</v>
      </c>
    </row>
    <row r="1386" spans="1:11" x14ac:dyDescent="0.45">
      <c r="A1386" s="186" t="s">
        <v>336</v>
      </c>
      <c r="B1386" s="186" t="s">
        <v>1081</v>
      </c>
      <c r="C1386" s="186" t="s">
        <v>495</v>
      </c>
      <c r="D1386" s="186"/>
      <c r="E1386" s="186" t="s">
        <v>1085</v>
      </c>
      <c r="F1386" s="186">
        <v>2032</v>
      </c>
      <c r="G1386" s="186" t="s">
        <v>1013</v>
      </c>
      <c r="H1386" s="186">
        <v>1.42703922010377</v>
      </c>
      <c r="I1386" s="186">
        <v>1.42703922010377</v>
      </c>
      <c r="J1386" s="186" t="s">
        <v>967</v>
      </c>
      <c r="K1386" s="186" t="s">
        <v>968</v>
      </c>
    </row>
    <row r="1387" spans="1:11" x14ac:dyDescent="0.45">
      <c r="A1387" s="186" t="s">
        <v>336</v>
      </c>
      <c r="B1387" s="186" t="s">
        <v>1081</v>
      </c>
      <c r="C1387" s="186" t="s">
        <v>495</v>
      </c>
      <c r="D1387" s="186"/>
      <c r="E1387" s="186" t="s">
        <v>1085</v>
      </c>
      <c r="F1387" s="186">
        <v>2033</v>
      </c>
      <c r="G1387" s="186" t="s">
        <v>1013</v>
      </c>
      <c r="H1387" s="186">
        <v>1.3317749759514701</v>
      </c>
      <c r="I1387" s="186">
        <v>1.3317749759514701</v>
      </c>
      <c r="J1387" s="186" t="s">
        <v>967</v>
      </c>
      <c r="K1387" s="186" t="s">
        <v>968</v>
      </c>
    </row>
    <row r="1388" spans="1:11" x14ac:dyDescent="0.45">
      <c r="A1388" s="186" t="s">
        <v>336</v>
      </c>
      <c r="B1388" s="186" t="s">
        <v>1081</v>
      </c>
      <c r="C1388" s="186" t="s">
        <v>495</v>
      </c>
      <c r="D1388" s="186"/>
      <c r="E1388" s="186" t="s">
        <v>1085</v>
      </c>
      <c r="F1388" s="186">
        <v>2034</v>
      </c>
      <c r="G1388" s="186" t="s">
        <v>1013</v>
      </c>
      <c r="H1388" s="186">
        <v>1.2365107317991699</v>
      </c>
      <c r="I1388" s="186">
        <v>1.2365107317991699</v>
      </c>
      <c r="J1388" s="186" t="s">
        <v>967</v>
      </c>
      <c r="K1388" s="186" t="s">
        <v>968</v>
      </c>
    </row>
    <row r="1389" spans="1:11" x14ac:dyDescent="0.45">
      <c r="A1389" s="186" t="s">
        <v>336</v>
      </c>
      <c r="B1389" s="186" t="s">
        <v>1081</v>
      </c>
      <c r="C1389" s="186" t="s">
        <v>495</v>
      </c>
      <c r="D1389" s="186"/>
      <c r="E1389" s="186" t="s">
        <v>1085</v>
      </c>
      <c r="F1389" s="186">
        <v>2035</v>
      </c>
      <c r="G1389" s="186" t="s">
        <v>1013</v>
      </c>
      <c r="H1389" s="186">
        <v>1.14124648764687</v>
      </c>
      <c r="I1389" s="186">
        <v>1.14124648764687</v>
      </c>
      <c r="J1389" s="186" t="s">
        <v>967</v>
      </c>
      <c r="K1389" s="186" t="s">
        <v>968</v>
      </c>
    </row>
    <row r="1390" spans="1:11" x14ac:dyDescent="0.45">
      <c r="A1390" s="186" t="s">
        <v>336</v>
      </c>
      <c r="B1390" s="186" t="s">
        <v>1081</v>
      </c>
      <c r="C1390" s="186" t="s">
        <v>495</v>
      </c>
      <c r="D1390" s="186"/>
      <c r="E1390" s="186" t="s">
        <v>1085</v>
      </c>
      <c r="F1390" s="186">
        <v>2036</v>
      </c>
      <c r="G1390" s="186" t="s">
        <v>1013</v>
      </c>
      <c r="H1390" s="186">
        <v>1.07403447329223</v>
      </c>
      <c r="I1390" s="186">
        <v>1.07403447329223</v>
      </c>
      <c r="J1390" s="186" t="s">
        <v>967</v>
      </c>
      <c r="K1390" s="186" t="s">
        <v>968</v>
      </c>
    </row>
    <row r="1391" spans="1:11" x14ac:dyDescent="0.45">
      <c r="A1391" s="186" t="s">
        <v>336</v>
      </c>
      <c r="B1391" s="186" t="s">
        <v>1081</v>
      </c>
      <c r="C1391" s="186" t="s">
        <v>495</v>
      </c>
      <c r="D1391" s="186"/>
      <c r="E1391" s="186" t="s">
        <v>1085</v>
      </c>
      <c r="F1391" s="186">
        <v>2037</v>
      </c>
      <c r="G1391" s="186" t="s">
        <v>1013</v>
      </c>
      <c r="H1391" s="186">
        <v>1.00682245893759</v>
      </c>
      <c r="I1391" s="186">
        <v>1.00682245893759</v>
      </c>
      <c r="J1391" s="186" t="s">
        <v>967</v>
      </c>
      <c r="K1391" s="186" t="s">
        <v>968</v>
      </c>
    </row>
    <row r="1392" spans="1:11" x14ac:dyDescent="0.45">
      <c r="A1392" s="186" t="s">
        <v>336</v>
      </c>
      <c r="B1392" s="186" t="s">
        <v>1081</v>
      </c>
      <c r="C1392" s="186" t="s">
        <v>495</v>
      </c>
      <c r="D1392" s="186"/>
      <c r="E1392" s="186" t="s">
        <v>1085</v>
      </c>
      <c r="F1392" s="186">
        <v>2038</v>
      </c>
      <c r="G1392" s="186" t="s">
        <v>1013</v>
      </c>
      <c r="H1392" s="186">
        <v>0.93961044458294896</v>
      </c>
      <c r="I1392" s="186">
        <v>0.93961044458294896</v>
      </c>
      <c r="J1392" s="186" t="s">
        <v>967</v>
      </c>
      <c r="K1392" s="186" t="s">
        <v>968</v>
      </c>
    </row>
    <row r="1393" spans="1:11" x14ac:dyDescent="0.45">
      <c r="A1393" s="186" t="s">
        <v>336</v>
      </c>
      <c r="B1393" s="186" t="s">
        <v>1081</v>
      </c>
      <c r="C1393" s="186" t="s">
        <v>495</v>
      </c>
      <c r="D1393" s="186"/>
      <c r="E1393" s="186" t="s">
        <v>1085</v>
      </c>
      <c r="F1393" s="186">
        <v>2039</v>
      </c>
      <c r="G1393" s="186" t="s">
        <v>1013</v>
      </c>
      <c r="H1393" s="186">
        <v>0.87239843022830899</v>
      </c>
      <c r="I1393" s="186">
        <v>0.87239843022830899</v>
      </c>
      <c r="J1393" s="186" t="s">
        <v>967</v>
      </c>
      <c r="K1393" s="186" t="s">
        <v>968</v>
      </c>
    </row>
    <row r="1394" spans="1:11" x14ac:dyDescent="0.45">
      <c r="A1394" s="186" t="s">
        <v>336</v>
      </c>
      <c r="B1394" s="186" t="s">
        <v>1081</v>
      </c>
      <c r="C1394" s="186" t="s">
        <v>495</v>
      </c>
      <c r="D1394" s="186"/>
      <c r="E1394" s="186" t="s">
        <v>1085</v>
      </c>
      <c r="F1394" s="186">
        <v>2040</v>
      </c>
      <c r="G1394" s="186" t="s">
        <v>1013</v>
      </c>
      <c r="H1394" s="186">
        <v>0.80518641587366901</v>
      </c>
      <c r="I1394" s="186">
        <v>0.80518641587366901</v>
      </c>
      <c r="J1394" s="186" t="s">
        <v>967</v>
      </c>
      <c r="K1394" s="186" t="s">
        <v>968</v>
      </c>
    </row>
    <row r="1395" spans="1:11" x14ac:dyDescent="0.45">
      <c r="A1395" s="186" t="s">
        <v>336</v>
      </c>
      <c r="B1395" s="186" t="s">
        <v>1081</v>
      </c>
      <c r="C1395" s="186" t="s">
        <v>495</v>
      </c>
      <c r="D1395" s="186"/>
      <c r="E1395" s="186" t="s">
        <v>1085</v>
      </c>
      <c r="F1395" s="186">
        <v>2041</v>
      </c>
      <c r="G1395" s="186" t="s">
        <v>1013</v>
      </c>
      <c r="H1395" s="186">
        <v>0.75776615957702198</v>
      </c>
      <c r="I1395" s="186">
        <v>0.75776615957702198</v>
      </c>
      <c r="J1395" s="186" t="s">
        <v>967</v>
      </c>
      <c r="K1395" s="186" t="s">
        <v>968</v>
      </c>
    </row>
    <row r="1396" spans="1:11" x14ac:dyDescent="0.45">
      <c r="A1396" s="186" t="s">
        <v>336</v>
      </c>
      <c r="B1396" s="186" t="s">
        <v>1081</v>
      </c>
      <c r="C1396" s="186" t="s">
        <v>495</v>
      </c>
      <c r="D1396" s="186"/>
      <c r="E1396" s="186" t="s">
        <v>1085</v>
      </c>
      <c r="F1396" s="186">
        <v>2042</v>
      </c>
      <c r="G1396" s="186" t="s">
        <v>1013</v>
      </c>
      <c r="H1396" s="186">
        <v>0.71034590328037595</v>
      </c>
      <c r="I1396" s="186">
        <v>0.71034590328037595</v>
      </c>
      <c r="J1396" s="186" t="s">
        <v>967</v>
      </c>
      <c r="K1396" s="186" t="s">
        <v>968</v>
      </c>
    </row>
    <row r="1397" spans="1:11" x14ac:dyDescent="0.45">
      <c r="A1397" s="186" t="s">
        <v>336</v>
      </c>
      <c r="B1397" s="186" t="s">
        <v>1081</v>
      </c>
      <c r="C1397" s="186" t="s">
        <v>495</v>
      </c>
      <c r="D1397" s="186"/>
      <c r="E1397" s="186" t="s">
        <v>1085</v>
      </c>
      <c r="F1397" s="186">
        <v>2043</v>
      </c>
      <c r="G1397" s="186" t="s">
        <v>1013</v>
      </c>
      <c r="H1397" s="186">
        <v>0.66292564698372902</v>
      </c>
      <c r="I1397" s="186">
        <v>0.66292564698372902</v>
      </c>
      <c r="J1397" s="186" t="s">
        <v>967</v>
      </c>
      <c r="K1397" s="186" t="s">
        <v>968</v>
      </c>
    </row>
    <row r="1398" spans="1:11" x14ac:dyDescent="0.45">
      <c r="A1398" s="186" t="s">
        <v>336</v>
      </c>
      <c r="B1398" s="186" t="s">
        <v>1081</v>
      </c>
      <c r="C1398" s="186" t="s">
        <v>495</v>
      </c>
      <c r="D1398" s="186"/>
      <c r="E1398" s="186" t="s">
        <v>1085</v>
      </c>
      <c r="F1398" s="186">
        <v>2044</v>
      </c>
      <c r="G1398" s="186" t="s">
        <v>1013</v>
      </c>
      <c r="H1398" s="186">
        <v>0.61550539068708299</v>
      </c>
      <c r="I1398" s="186">
        <v>0.61550539068708299</v>
      </c>
      <c r="J1398" s="186" t="s">
        <v>967</v>
      </c>
      <c r="K1398" s="186" t="s">
        <v>968</v>
      </c>
    </row>
    <row r="1399" spans="1:11" x14ac:dyDescent="0.45">
      <c r="A1399" s="186" t="s">
        <v>336</v>
      </c>
      <c r="B1399" s="186" t="s">
        <v>1081</v>
      </c>
      <c r="C1399" s="186" t="s">
        <v>495</v>
      </c>
      <c r="D1399" s="186"/>
      <c r="E1399" s="186" t="s">
        <v>1085</v>
      </c>
      <c r="F1399" s="186">
        <v>2045</v>
      </c>
      <c r="G1399" s="186" t="s">
        <v>1013</v>
      </c>
      <c r="H1399" s="186">
        <v>0.56808513439043595</v>
      </c>
      <c r="I1399" s="186">
        <v>0.56808513439043595</v>
      </c>
      <c r="J1399" s="186" t="s">
        <v>967</v>
      </c>
      <c r="K1399" s="186" t="s">
        <v>968</v>
      </c>
    </row>
    <row r="1400" spans="1:11" x14ac:dyDescent="0.45">
      <c r="A1400" s="186" t="s">
        <v>336</v>
      </c>
      <c r="B1400" s="186" t="s">
        <v>1081</v>
      </c>
      <c r="C1400" s="186" t="s">
        <v>495</v>
      </c>
      <c r="D1400" s="186"/>
      <c r="E1400" s="186" t="s">
        <v>1085</v>
      </c>
      <c r="F1400" s="186">
        <v>2046</v>
      </c>
      <c r="G1400" s="186" t="s">
        <v>1013</v>
      </c>
      <c r="H1400" s="186">
        <v>0.53462860539288803</v>
      </c>
      <c r="I1400" s="186">
        <v>0.53462860539288803</v>
      </c>
      <c r="J1400" s="186" t="s">
        <v>967</v>
      </c>
      <c r="K1400" s="186" t="s">
        <v>968</v>
      </c>
    </row>
    <row r="1401" spans="1:11" x14ac:dyDescent="0.45">
      <c r="A1401" s="186" t="s">
        <v>336</v>
      </c>
      <c r="B1401" s="186" t="s">
        <v>1081</v>
      </c>
      <c r="C1401" s="186" t="s">
        <v>495</v>
      </c>
      <c r="D1401" s="186"/>
      <c r="E1401" s="186" t="s">
        <v>1085</v>
      </c>
      <c r="F1401" s="186">
        <v>2047</v>
      </c>
      <c r="G1401" s="186" t="s">
        <v>1013</v>
      </c>
      <c r="H1401" s="186">
        <v>0.50117207639533901</v>
      </c>
      <c r="I1401" s="186">
        <v>0.50117207639533901</v>
      </c>
      <c r="J1401" s="186" t="s">
        <v>967</v>
      </c>
      <c r="K1401" s="186" t="s">
        <v>968</v>
      </c>
    </row>
    <row r="1402" spans="1:11" x14ac:dyDescent="0.45">
      <c r="A1402" s="186" t="s">
        <v>336</v>
      </c>
      <c r="B1402" s="186" t="s">
        <v>1081</v>
      </c>
      <c r="C1402" s="186" t="s">
        <v>495</v>
      </c>
      <c r="D1402" s="186"/>
      <c r="E1402" s="186" t="s">
        <v>1085</v>
      </c>
      <c r="F1402" s="186">
        <v>2048</v>
      </c>
      <c r="G1402" s="186" t="s">
        <v>1013</v>
      </c>
      <c r="H1402" s="186">
        <v>0.46771554739779098</v>
      </c>
      <c r="I1402" s="186">
        <v>0.46771554739779098</v>
      </c>
      <c r="J1402" s="186" t="s">
        <v>967</v>
      </c>
      <c r="K1402" s="186" t="s">
        <v>968</v>
      </c>
    </row>
    <row r="1403" spans="1:11" x14ac:dyDescent="0.45">
      <c r="A1403" s="186" t="s">
        <v>336</v>
      </c>
      <c r="B1403" s="186" t="s">
        <v>1081</v>
      </c>
      <c r="C1403" s="186" t="s">
        <v>495</v>
      </c>
      <c r="D1403" s="186"/>
      <c r="E1403" s="186" t="s">
        <v>1085</v>
      </c>
      <c r="F1403" s="186">
        <v>2049</v>
      </c>
      <c r="G1403" s="186" t="s">
        <v>1013</v>
      </c>
      <c r="H1403" s="186">
        <v>0.434259018400243</v>
      </c>
      <c r="I1403" s="186">
        <v>0.434259018400243</v>
      </c>
      <c r="J1403" s="186" t="s">
        <v>967</v>
      </c>
      <c r="K1403" s="186" t="s">
        <v>968</v>
      </c>
    </row>
    <row r="1404" spans="1:11" x14ac:dyDescent="0.45">
      <c r="A1404" s="186" t="s">
        <v>336</v>
      </c>
      <c r="B1404" s="186" t="s">
        <v>1081</v>
      </c>
      <c r="C1404" s="186" t="s">
        <v>495</v>
      </c>
      <c r="D1404" s="186"/>
      <c r="E1404" s="186" t="s">
        <v>1085</v>
      </c>
      <c r="F1404" s="186">
        <v>2050</v>
      </c>
      <c r="G1404" s="186" t="s">
        <v>1013</v>
      </c>
      <c r="H1404" s="186">
        <v>0.40080248940269397</v>
      </c>
      <c r="I1404" s="186">
        <v>0.40080248940269397</v>
      </c>
      <c r="J1404" s="186" t="s">
        <v>967</v>
      </c>
      <c r="K1404" s="186" t="s">
        <v>968</v>
      </c>
    </row>
    <row r="1405" spans="1:11" x14ac:dyDescent="0.45">
      <c r="A1405" s="186" t="s">
        <v>336</v>
      </c>
      <c r="B1405" s="186" t="s">
        <v>1081</v>
      </c>
      <c r="C1405" s="186" t="s">
        <v>1086</v>
      </c>
      <c r="D1405" s="186" t="s">
        <v>514</v>
      </c>
      <c r="E1405" s="186" t="s">
        <v>1087</v>
      </c>
      <c r="F1405" s="186">
        <v>1990</v>
      </c>
      <c r="G1405" s="186" t="s">
        <v>1013</v>
      </c>
      <c r="H1405" s="186">
        <v>0</v>
      </c>
      <c r="I1405" s="186">
        <v>0</v>
      </c>
      <c r="J1405" s="186" t="s">
        <v>967</v>
      </c>
      <c r="K1405" s="186" t="s">
        <v>968</v>
      </c>
    </row>
    <row r="1406" spans="1:11" x14ac:dyDescent="0.45">
      <c r="A1406" s="186" t="s">
        <v>336</v>
      </c>
      <c r="B1406" s="186" t="s">
        <v>1081</v>
      </c>
      <c r="C1406" s="186" t="s">
        <v>1086</v>
      </c>
      <c r="D1406" s="186" t="s">
        <v>514</v>
      </c>
      <c r="E1406" s="186" t="s">
        <v>1087</v>
      </c>
      <c r="F1406" s="186">
        <v>1991</v>
      </c>
      <c r="G1406" s="186" t="s">
        <v>1013</v>
      </c>
      <c r="H1406" s="186">
        <v>0</v>
      </c>
      <c r="I1406" s="186">
        <v>0</v>
      </c>
      <c r="J1406" s="186" t="s">
        <v>967</v>
      </c>
      <c r="K1406" s="186" t="s">
        <v>968</v>
      </c>
    </row>
    <row r="1407" spans="1:11" x14ac:dyDescent="0.45">
      <c r="A1407" s="186" t="s">
        <v>336</v>
      </c>
      <c r="B1407" s="186" t="s">
        <v>1081</v>
      </c>
      <c r="C1407" s="186" t="s">
        <v>1086</v>
      </c>
      <c r="D1407" s="186" t="s">
        <v>514</v>
      </c>
      <c r="E1407" s="186" t="s">
        <v>1087</v>
      </c>
      <c r="F1407" s="186">
        <v>1992</v>
      </c>
      <c r="G1407" s="186" t="s">
        <v>1013</v>
      </c>
      <c r="H1407" s="186">
        <v>0</v>
      </c>
      <c r="I1407" s="186">
        <v>0</v>
      </c>
      <c r="J1407" s="186" t="s">
        <v>967</v>
      </c>
      <c r="K1407" s="186" t="s">
        <v>968</v>
      </c>
    </row>
    <row r="1408" spans="1:11" x14ac:dyDescent="0.45">
      <c r="A1408" s="186" t="s">
        <v>336</v>
      </c>
      <c r="B1408" s="186" t="s">
        <v>1081</v>
      </c>
      <c r="C1408" s="186" t="s">
        <v>1086</v>
      </c>
      <c r="D1408" s="186" t="s">
        <v>514</v>
      </c>
      <c r="E1408" s="186" t="s">
        <v>1087</v>
      </c>
      <c r="F1408" s="186">
        <v>1993</v>
      </c>
      <c r="G1408" s="186" t="s">
        <v>1013</v>
      </c>
      <c r="H1408" s="186">
        <v>0</v>
      </c>
      <c r="I1408" s="186">
        <v>0</v>
      </c>
      <c r="J1408" s="186" t="s">
        <v>967</v>
      </c>
      <c r="K1408" s="186" t="s">
        <v>968</v>
      </c>
    </row>
    <row r="1409" spans="1:11" x14ac:dyDescent="0.45">
      <c r="A1409" s="186" t="s">
        <v>336</v>
      </c>
      <c r="B1409" s="186" t="s">
        <v>1081</v>
      </c>
      <c r="C1409" s="186" t="s">
        <v>1086</v>
      </c>
      <c r="D1409" s="186" t="s">
        <v>514</v>
      </c>
      <c r="E1409" s="186" t="s">
        <v>1087</v>
      </c>
      <c r="F1409" s="186">
        <v>1994</v>
      </c>
      <c r="G1409" s="186" t="s">
        <v>1013</v>
      </c>
      <c r="H1409" s="186">
        <v>0</v>
      </c>
      <c r="I1409" s="186">
        <v>0</v>
      </c>
      <c r="J1409" s="186" t="s">
        <v>967</v>
      </c>
      <c r="K1409" s="186" t="s">
        <v>968</v>
      </c>
    </row>
    <row r="1410" spans="1:11" x14ac:dyDescent="0.45">
      <c r="A1410" s="186" t="s">
        <v>336</v>
      </c>
      <c r="B1410" s="186" t="s">
        <v>1081</v>
      </c>
      <c r="C1410" s="186" t="s">
        <v>1086</v>
      </c>
      <c r="D1410" s="186" t="s">
        <v>514</v>
      </c>
      <c r="E1410" s="186" t="s">
        <v>1087</v>
      </c>
      <c r="F1410" s="186">
        <v>1995</v>
      </c>
      <c r="G1410" s="186" t="s">
        <v>1013</v>
      </c>
      <c r="H1410" s="186">
        <v>0</v>
      </c>
      <c r="I1410" s="186">
        <v>0</v>
      </c>
      <c r="J1410" s="186" t="s">
        <v>967</v>
      </c>
      <c r="K1410" s="186" t="s">
        <v>968</v>
      </c>
    </row>
    <row r="1411" spans="1:11" x14ac:dyDescent="0.45">
      <c r="A1411" s="186" t="s">
        <v>336</v>
      </c>
      <c r="B1411" s="186" t="s">
        <v>1081</v>
      </c>
      <c r="C1411" s="186" t="s">
        <v>1086</v>
      </c>
      <c r="D1411" s="186" t="s">
        <v>514</v>
      </c>
      <c r="E1411" s="186" t="s">
        <v>1087</v>
      </c>
      <c r="F1411" s="186">
        <v>1996</v>
      </c>
      <c r="G1411" s="186" t="s">
        <v>1013</v>
      </c>
      <c r="H1411" s="186">
        <v>0</v>
      </c>
      <c r="I1411" s="186">
        <v>0</v>
      </c>
      <c r="J1411" s="186" t="s">
        <v>967</v>
      </c>
      <c r="K1411" s="186" t="s">
        <v>968</v>
      </c>
    </row>
    <row r="1412" spans="1:11" x14ac:dyDescent="0.45">
      <c r="A1412" s="186" t="s">
        <v>336</v>
      </c>
      <c r="B1412" s="186" t="s">
        <v>1081</v>
      </c>
      <c r="C1412" s="186" t="s">
        <v>1086</v>
      </c>
      <c r="D1412" s="186" t="s">
        <v>514</v>
      </c>
      <c r="E1412" s="186" t="s">
        <v>1087</v>
      </c>
      <c r="F1412" s="186">
        <v>1997</v>
      </c>
      <c r="G1412" s="186" t="s">
        <v>1013</v>
      </c>
      <c r="H1412" s="186">
        <v>0</v>
      </c>
      <c r="I1412" s="186">
        <v>0</v>
      </c>
      <c r="J1412" s="186" t="s">
        <v>967</v>
      </c>
      <c r="K1412" s="186" t="s">
        <v>968</v>
      </c>
    </row>
    <row r="1413" spans="1:11" x14ac:dyDescent="0.45">
      <c r="A1413" s="186" t="s">
        <v>336</v>
      </c>
      <c r="B1413" s="186" t="s">
        <v>1081</v>
      </c>
      <c r="C1413" s="186" t="s">
        <v>1086</v>
      </c>
      <c r="D1413" s="186" t="s">
        <v>514</v>
      </c>
      <c r="E1413" s="186" t="s">
        <v>1087</v>
      </c>
      <c r="F1413" s="186">
        <v>1998</v>
      </c>
      <c r="G1413" s="186" t="s">
        <v>1013</v>
      </c>
      <c r="H1413" s="186">
        <v>0</v>
      </c>
      <c r="I1413" s="186">
        <v>0</v>
      </c>
      <c r="J1413" s="186" t="s">
        <v>967</v>
      </c>
      <c r="K1413" s="186" t="s">
        <v>968</v>
      </c>
    </row>
    <row r="1414" spans="1:11" x14ac:dyDescent="0.45">
      <c r="A1414" s="186" t="s">
        <v>336</v>
      </c>
      <c r="B1414" s="186" t="s">
        <v>1081</v>
      </c>
      <c r="C1414" s="186" t="s">
        <v>1086</v>
      </c>
      <c r="D1414" s="186" t="s">
        <v>514</v>
      </c>
      <c r="E1414" s="186" t="s">
        <v>1087</v>
      </c>
      <c r="F1414" s="186">
        <v>1999</v>
      </c>
      <c r="G1414" s="186" t="s">
        <v>1013</v>
      </c>
      <c r="H1414" s="186">
        <v>0</v>
      </c>
      <c r="I1414" s="186">
        <v>0</v>
      </c>
      <c r="J1414" s="186" t="s">
        <v>967</v>
      </c>
      <c r="K1414" s="186" t="s">
        <v>968</v>
      </c>
    </row>
    <row r="1415" spans="1:11" x14ac:dyDescent="0.45">
      <c r="A1415" s="186" t="s">
        <v>336</v>
      </c>
      <c r="B1415" s="186" t="s">
        <v>1081</v>
      </c>
      <c r="C1415" s="186" t="s">
        <v>1086</v>
      </c>
      <c r="D1415" s="186" t="s">
        <v>514</v>
      </c>
      <c r="E1415" s="186" t="s">
        <v>1087</v>
      </c>
      <c r="F1415" s="186">
        <v>2000</v>
      </c>
      <c r="G1415" s="186" t="s">
        <v>1013</v>
      </c>
      <c r="H1415" s="186">
        <v>0</v>
      </c>
      <c r="I1415" s="186">
        <v>0</v>
      </c>
      <c r="J1415" s="186" t="s">
        <v>967</v>
      </c>
      <c r="K1415" s="186" t="s">
        <v>968</v>
      </c>
    </row>
    <row r="1416" spans="1:11" x14ac:dyDescent="0.45">
      <c r="A1416" s="186" t="s">
        <v>336</v>
      </c>
      <c r="B1416" s="186" t="s">
        <v>1081</v>
      </c>
      <c r="C1416" s="186" t="s">
        <v>1086</v>
      </c>
      <c r="D1416" s="186" t="s">
        <v>514</v>
      </c>
      <c r="E1416" s="186" t="s">
        <v>1087</v>
      </c>
      <c r="F1416" s="186">
        <v>2001</v>
      </c>
      <c r="G1416" s="186" t="s">
        <v>1013</v>
      </c>
      <c r="H1416" s="186">
        <v>0</v>
      </c>
      <c r="I1416" s="186">
        <v>0</v>
      </c>
      <c r="J1416" s="186" t="s">
        <v>967</v>
      </c>
      <c r="K1416" s="186" t="s">
        <v>968</v>
      </c>
    </row>
    <row r="1417" spans="1:11" x14ac:dyDescent="0.45">
      <c r="A1417" s="186" t="s">
        <v>336</v>
      </c>
      <c r="B1417" s="186" t="s">
        <v>1081</v>
      </c>
      <c r="C1417" s="186" t="s">
        <v>1086</v>
      </c>
      <c r="D1417" s="186" t="s">
        <v>514</v>
      </c>
      <c r="E1417" s="186" t="s">
        <v>1087</v>
      </c>
      <c r="F1417" s="186">
        <v>2002</v>
      </c>
      <c r="G1417" s="186" t="s">
        <v>1013</v>
      </c>
      <c r="H1417" s="186">
        <v>0</v>
      </c>
      <c r="I1417" s="186">
        <v>0</v>
      </c>
      <c r="J1417" s="186" t="s">
        <v>967</v>
      </c>
      <c r="K1417" s="186" t="s">
        <v>968</v>
      </c>
    </row>
    <row r="1418" spans="1:11" x14ac:dyDescent="0.45">
      <c r="A1418" s="186" t="s">
        <v>336</v>
      </c>
      <c r="B1418" s="186" t="s">
        <v>1081</v>
      </c>
      <c r="C1418" s="186" t="s">
        <v>1086</v>
      </c>
      <c r="D1418" s="186" t="s">
        <v>514</v>
      </c>
      <c r="E1418" s="186" t="s">
        <v>1087</v>
      </c>
      <c r="F1418" s="186">
        <v>2003</v>
      </c>
      <c r="G1418" s="186" t="s">
        <v>1013</v>
      </c>
      <c r="H1418" s="186">
        <v>0</v>
      </c>
      <c r="I1418" s="186">
        <v>0</v>
      </c>
      <c r="J1418" s="186" t="s">
        <v>967</v>
      </c>
      <c r="K1418" s="186" t="s">
        <v>968</v>
      </c>
    </row>
    <row r="1419" spans="1:11" x14ac:dyDescent="0.45">
      <c r="A1419" s="186" t="s">
        <v>336</v>
      </c>
      <c r="B1419" s="186" t="s">
        <v>1081</v>
      </c>
      <c r="C1419" s="186" t="s">
        <v>1086</v>
      </c>
      <c r="D1419" s="186" t="s">
        <v>514</v>
      </c>
      <c r="E1419" s="186" t="s">
        <v>1087</v>
      </c>
      <c r="F1419" s="186">
        <v>2004</v>
      </c>
      <c r="G1419" s="186" t="s">
        <v>1013</v>
      </c>
      <c r="H1419" s="186">
        <v>0</v>
      </c>
      <c r="I1419" s="186">
        <v>0</v>
      </c>
      <c r="J1419" s="186" t="s">
        <v>967</v>
      </c>
      <c r="K1419" s="186" t="s">
        <v>968</v>
      </c>
    </row>
    <row r="1420" spans="1:11" x14ac:dyDescent="0.45">
      <c r="A1420" s="186" t="s">
        <v>336</v>
      </c>
      <c r="B1420" s="186" t="s">
        <v>1081</v>
      </c>
      <c r="C1420" s="186" t="s">
        <v>1086</v>
      </c>
      <c r="D1420" s="186" t="s">
        <v>514</v>
      </c>
      <c r="E1420" s="186" t="s">
        <v>1087</v>
      </c>
      <c r="F1420" s="186">
        <v>2005</v>
      </c>
      <c r="G1420" s="186" t="s">
        <v>1013</v>
      </c>
      <c r="H1420" s="186">
        <v>0</v>
      </c>
      <c r="I1420" s="186">
        <v>0</v>
      </c>
      <c r="J1420" s="186" t="s">
        <v>967</v>
      </c>
      <c r="K1420" s="186" t="s">
        <v>968</v>
      </c>
    </row>
    <row r="1421" spans="1:11" x14ac:dyDescent="0.45">
      <c r="A1421" s="186" t="s">
        <v>336</v>
      </c>
      <c r="B1421" s="186" t="s">
        <v>1081</v>
      </c>
      <c r="C1421" s="186" t="s">
        <v>1086</v>
      </c>
      <c r="D1421" s="186" t="s">
        <v>514</v>
      </c>
      <c r="E1421" s="186" t="s">
        <v>1087</v>
      </c>
      <c r="F1421" s="186">
        <v>2006</v>
      </c>
      <c r="G1421" s="186" t="s">
        <v>1013</v>
      </c>
      <c r="H1421" s="186">
        <v>0</v>
      </c>
      <c r="I1421" s="186">
        <v>0</v>
      </c>
      <c r="J1421" s="186" t="s">
        <v>967</v>
      </c>
      <c r="K1421" s="186" t="s">
        <v>968</v>
      </c>
    </row>
    <row r="1422" spans="1:11" x14ac:dyDescent="0.45">
      <c r="A1422" s="186" t="s">
        <v>336</v>
      </c>
      <c r="B1422" s="186" t="s">
        <v>1081</v>
      </c>
      <c r="C1422" s="186" t="s">
        <v>1086</v>
      </c>
      <c r="D1422" s="186" t="s">
        <v>514</v>
      </c>
      <c r="E1422" s="186" t="s">
        <v>1087</v>
      </c>
      <c r="F1422" s="186">
        <v>2007</v>
      </c>
      <c r="G1422" s="186" t="s">
        <v>1013</v>
      </c>
      <c r="H1422" s="186">
        <v>0</v>
      </c>
      <c r="I1422" s="186">
        <v>0</v>
      </c>
      <c r="J1422" s="186" t="s">
        <v>967</v>
      </c>
      <c r="K1422" s="186" t="s">
        <v>968</v>
      </c>
    </row>
    <row r="1423" spans="1:11" x14ac:dyDescent="0.45">
      <c r="A1423" s="186" t="s">
        <v>336</v>
      </c>
      <c r="B1423" s="186" t="s">
        <v>1081</v>
      </c>
      <c r="C1423" s="186" t="s">
        <v>1086</v>
      </c>
      <c r="D1423" s="186" t="s">
        <v>514</v>
      </c>
      <c r="E1423" s="186" t="s">
        <v>1087</v>
      </c>
      <c r="F1423" s="186">
        <v>2008</v>
      </c>
      <c r="G1423" s="186" t="s">
        <v>1013</v>
      </c>
      <c r="H1423" s="186">
        <v>0</v>
      </c>
      <c r="I1423" s="186">
        <v>0</v>
      </c>
      <c r="J1423" s="186" t="s">
        <v>967</v>
      </c>
      <c r="K1423" s="186" t="s">
        <v>968</v>
      </c>
    </row>
    <row r="1424" spans="1:11" x14ac:dyDescent="0.45">
      <c r="A1424" s="186" t="s">
        <v>336</v>
      </c>
      <c r="B1424" s="186" t="s">
        <v>1081</v>
      </c>
      <c r="C1424" s="186" t="s">
        <v>1086</v>
      </c>
      <c r="D1424" s="186" t="s">
        <v>514</v>
      </c>
      <c r="E1424" s="186" t="s">
        <v>1087</v>
      </c>
      <c r="F1424" s="186">
        <v>2009</v>
      </c>
      <c r="G1424" s="186" t="s">
        <v>1013</v>
      </c>
      <c r="H1424" s="186">
        <v>0</v>
      </c>
      <c r="I1424" s="186">
        <v>0</v>
      </c>
      <c r="J1424" s="186" t="s">
        <v>967</v>
      </c>
      <c r="K1424" s="186" t="s">
        <v>968</v>
      </c>
    </row>
    <row r="1425" spans="1:11" x14ac:dyDescent="0.45">
      <c r="A1425" s="186" t="s">
        <v>336</v>
      </c>
      <c r="B1425" s="186" t="s">
        <v>1081</v>
      </c>
      <c r="C1425" s="186" t="s">
        <v>1086</v>
      </c>
      <c r="D1425" s="186" t="s">
        <v>514</v>
      </c>
      <c r="E1425" s="186" t="s">
        <v>1087</v>
      </c>
      <c r="F1425" s="186">
        <v>2010</v>
      </c>
      <c r="G1425" s="186" t="s">
        <v>1013</v>
      </c>
      <c r="H1425" s="186">
        <v>0</v>
      </c>
      <c r="I1425" s="186">
        <v>0</v>
      </c>
      <c r="J1425" s="186" t="s">
        <v>967</v>
      </c>
      <c r="K1425" s="186" t="s">
        <v>968</v>
      </c>
    </row>
    <row r="1426" spans="1:11" x14ac:dyDescent="0.45">
      <c r="A1426" s="186" t="s">
        <v>336</v>
      </c>
      <c r="B1426" s="186" t="s">
        <v>1081</v>
      </c>
      <c r="C1426" s="186" t="s">
        <v>1086</v>
      </c>
      <c r="D1426" s="186" t="s">
        <v>514</v>
      </c>
      <c r="E1426" s="186" t="s">
        <v>1087</v>
      </c>
      <c r="F1426" s="186">
        <v>2011</v>
      </c>
      <c r="G1426" s="186" t="s">
        <v>1013</v>
      </c>
      <c r="H1426" s="186">
        <v>0</v>
      </c>
      <c r="I1426" s="186">
        <v>0</v>
      </c>
      <c r="J1426" s="186" t="s">
        <v>967</v>
      </c>
      <c r="K1426" s="186" t="s">
        <v>968</v>
      </c>
    </row>
    <row r="1427" spans="1:11" x14ac:dyDescent="0.45">
      <c r="A1427" s="186" t="s">
        <v>336</v>
      </c>
      <c r="B1427" s="186" t="s">
        <v>1081</v>
      </c>
      <c r="C1427" s="186" t="s">
        <v>1086</v>
      </c>
      <c r="D1427" s="186" t="s">
        <v>514</v>
      </c>
      <c r="E1427" s="186" t="s">
        <v>1087</v>
      </c>
      <c r="F1427" s="186">
        <v>2012</v>
      </c>
      <c r="G1427" s="186" t="s">
        <v>1013</v>
      </c>
      <c r="H1427" s="186">
        <v>0</v>
      </c>
      <c r="I1427" s="186">
        <v>0</v>
      </c>
      <c r="J1427" s="186" t="s">
        <v>967</v>
      </c>
      <c r="K1427" s="186" t="s">
        <v>968</v>
      </c>
    </row>
    <row r="1428" spans="1:11" x14ac:dyDescent="0.45">
      <c r="A1428" s="186" t="s">
        <v>336</v>
      </c>
      <c r="B1428" s="186" t="s">
        <v>1081</v>
      </c>
      <c r="C1428" s="186" t="s">
        <v>1086</v>
      </c>
      <c r="D1428" s="186" t="s">
        <v>514</v>
      </c>
      <c r="E1428" s="186" t="s">
        <v>1087</v>
      </c>
      <c r="F1428" s="186">
        <v>2013</v>
      </c>
      <c r="G1428" s="186" t="s">
        <v>1013</v>
      </c>
      <c r="H1428" s="186">
        <v>0</v>
      </c>
      <c r="I1428" s="186">
        <v>0</v>
      </c>
      <c r="J1428" s="186" t="s">
        <v>967</v>
      </c>
      <c r="K1428" s="186" t="s">
        <v>968</v>
      </c>
    </row>
    <row r="1429" spans="1:11" x14ac:dyDescent="0.45">
      <c r="A1429" s="186" t="s">
        <v>336</v>
      </c>
      <c r="B1429" s="186" t="s">
        <v>1081</v>
      </c>
      <c r="C1429" s="186" t="s">
        <v>1086</v>
      </c>
      <c r="D1429" s="186" t="s">
        <v>514</v>
      </c>
      <c r="E1429" s="186" t="s">
        <v>1087</v>
      </c>
      <c r="F1429" s="186">
        <v>2014</v>
      </c>
      <c r="G1429" s="186" t="s">
        <v>1013</v>
      </c>
      <c r="H1429" s="186">
        <v>0</v>
      </c>
      <c r="I1429" s="186">
        <v>0</v>
      </c>
      <c r="J1429" s="186" t="s">
        <v>967</v>
      </c>
      <c r="K1429" s="186" t="s">
        <v>968</v>
      </c>
    </row>
    <row r="1430" spans="1:11" x14ac:dyDescent="0.45">
      <c r="A1430" s="186" t="s">
        <v>336</v>
      </c>
      <c r="B1430" s="186" t="s">
        <v>1081</v>
      </c>
      <c r="C1430" s="186" t="s">
        <v>1086</v>
      </c>
      <c r="D1430" s="186" t="s">
        <v>514</v>
      </c>
      <c r="E1430" s="186" t="s">
        <v>1087</v>
      </c>
      <c r="F1430" s="186">
        <v>2015</v>
      </c>
      <c r="G1430" s="186" t="s">
        <v>1013</v>
      </c>
      <c r="H1430" s="186">
        <v>0</v>
      </c>
      <c r="I1430" s="186">
        <v>0</v>
      </c>
      <c r="J1430" s="186" t="s">
        <v>967</v>
      </c>
      <c r="K1430" s="186" t="s">
        <v>968</v>
      </c>
    </row>
    <row r="1431" spans="1:11" x14ac:dyDescent="0.45">
      <c r="A1431" s="186" t="s">
        <v>336</v>
      </c>
      <c r="B1431" s="186" t="s">
        <v>1081</v>
      </c>
      <c r="C1431" s="186" t="s">
        <v>1086</v>
      </c>
      <c r="D1431" s="186" t="s">
        <v>514</v>
      </c>
      <c r="E1431" s="186" t="s">
        <v>1087</v>
      </c>
      <c r="F1431" s="186">
        <v>2016</v>
      </c>
      <c r="G1431" s="186" t="s">
        <v>1013</v>
      </c>
      <c r="H1431" s="186">
        <v>0</v>
      </c>
      <c r="I1431" s="186">
        <v>0</v>
      </c>
      <c r="J1431" s="186" t="s">
        <v>967</v>
      </c>
      <c r="K1431" s="186" t="s">
        <v>968</v>
      </c>
    </row>
    <row r="1432" spans="1:11" x14ac:dyDescent="0.45">
      <c r="A1432" s="186" t="s">
        <v>336</v>
      </c>
      <c r="B1432" s="186" t="s">
        <v>1081</v>
      </c>
      <c r="C1432" s="186" t="s">
        <v>1086</v>
      </c>
      <c r="D1432" s="186" t="s">
        <v>514</v>
      </c>
      <c r="E1432" s="186" t="s">
        <v>1087</v>
      </c>
      <c r="F1432" s="186">
        <v>2017</v>
      </c>
      <c r="G1432" s="186" t="s">
        <v>1013</v>
      </c>
      <c r="H1432" s="186">
        <v>0</v>
      </c>
      <c r="I1432" s="186">
        <v>0</v>
      </c>
      <c r="J1432" s="186" t="s">
        <v>967</v>
      </c>
      <c r="K1432" s="186" t="s">
        <v>968</v>
      </c>
    </row>
    <row r="1433" spans="1:11" x14ac:dyDescent="0.45">
      <c r="A1433" s="186" t="s">
        <v>336</v>
      </c>
      <c r="B1433" s="186" t="s">
        <v>1081</v>
      </c>
      <c r="C1433" s="186" t="s">
        <v>1086</v>
      </c>
      <c r="D1433" s="186" t="s">
        <v>514</v>
      </c>
      <c r="E1433" s="186" t="s">
        <v>1087</v>
      </c>
      <c r="F1433" s="186">
        <v>2018</v>
      </c>
      <c r="G1433" s="186" t="s">
        <v>1013</v>
      </c>
      <c r="H1433" s="186">
        <v>0</v>
      </c>
      <c r="I1433" s="186">
        <v>0</v>
      </c>
      <c r="J1433" s="186" t="s">
        <v>967</v>
      </c>
      <c r="K1433" s="186" t="s">
        <v>968</v>
      </c>
    </row>
    <row r="1434" spans="1:11" x14ac:dyDescent="0.45">
      <c r="A1434" s="186" t="s">
        <v>336</v>
      </c>
      <c r="B1434" s="186" t="s">
        <v>1081</v>
      </c>
      <c r="C1434" s="186" t="s">
        <v>1086</v>
      </c>
      <c r="D1434" s="186" t="s">
        <v>514</v>
      </c>
      <c r="E1434" s="186" t="s">
        <v>1087</v>
      </c>
      <c r="F1434" s="186">
        <v>2019</v>
      </c>
      <c r="G1434" s="186" t="s">
        <v>1013</v>
      </c>
      <c r="H1434" s="186">
        <v>0</v>
      </c>
      <c r="I1434" s="186">
        <v>0</v>
      </c>
      <c r="J1434" s="186" t="s">
        <v>967</v>
      </c>
      <c r="K1434" s="186" t="s">
        <v>968</v>
      </c>
    </row>
    <row r="1435" spans="1:11" x14ac:dyDescent="0.45">
      <c r="A1435" s="186" t="s">
        <v>336</v>
      </c>
      <c r="B1435" s="186" t="s">
        <v>1081</v>
      </c>
      <c r="C1435" s="186" t="s">
        <v>1086</v>
      </c>
      <c r="D1435" s="186" t="s">
        <v>514</v>
      </c>
      <c r="E1435" s="186" t="s">
        <v>1087</v>
      </c>
      <c r="F1435" s="186">
        <v>2020</v>
      </c>
      <c r="G1435" s="186" t="s">
        <v>1013</v>
      </c>
      <c r="H1435" s="186">
        <v>0</v>
      </c>
      <c r="I1435" s="186">
        <v>0</v>
      </c>
      <c r="J1435" s="186" t="s">
        <v>967</v>
      </c>
      <c r="K1435" s="186" t="s">
        <v>968</v>
      </c>
    </row>
    <row r="1436" spans="1:11" x14ac:dyDescent="0.45">
      <c r="A1436" s="186" t="s">
        <v>336</v>
      </c>
      <c r="B1436" s="186" t="s">
        <v>1081</v>
      </c>
      <c r="C1436" s="186" t="s">
        <v>1086</v>
      </c>
      <c r="D1436" s="186" t="s">
        <v>514</v>
      </c>
      <c r="E1436" s="186" t="s">
        <v>1087</v>
      </c>
      <c r="F1436" s="186">
        <v>2021</v>
      </c>
      <c r="G1436" s="186" t="s">
        <v>1013</v>
      </c>
      <c r="H1436" s="186">
        <v>0</v>
      </c>
      <c r="I1436" s="186">
        <v>0</v>
      </c>
      <c r="J1436" s="186" t="s">
        <v>967</v>
      </c>
      <c r="K1436" s="186" t="s">
        <v>968</v>
      </c>
    </row>
    <row r="1437" spans="1:11" x14ac:dyDescent="0.45">
      <c r="A1437" s="186" t="s">
        <v>336</v>
      </c>
      <c r="B1437" s="186" t="s">
        <v>1081</v>
      </c>
      <c r="C1437" s="186" t="s">
        <v>1086</v>
      </c>
      <c r="D1437" s="186" t="s">
        <v>514</v>
      </c>
      <c r="E1437" s="186" t="s">
        <v>1087</v>
      </c>
      <c r="F1437" s="186">
        <v>2022</v>
      </c>
      <c r="G1437" s="186" t="s">
        <v>1013</v>
      </c>
      <c r="H1437" s="186">
        <v>0</v>
      </c>
      <c r="I1437" s="186">
        <v>0</v>
      </c>
      <c r="J1437" s="186" t="s">
        <v>967</v>
      </c>
      <c r="K1437" s="186" t="s">
        <v>968</v>
      </c>
    </row>
    <row r="1438" spans="1:11" x14ac:dyDescent="0.45">
      <c r="A1438" s="186" t="s">
        <v>336</v>
      </c>
      <c r="B1438" s="186" t="s">
        <v>1081</v>
      </c>
      <c r="C1438" s="186" t="s">
        <v>1086</v>
      </c>
      <c r="D1438" s="186" t="s">
        <v>514</v>
      </c>
      <c r="E1438" s="186" t="s">
        <v>1087</v>
      </c>
      <c r="F1438" s="186">
        <v>2023</v>
      </c>
      <c r="G1438" s="186" t="s">
        <v>1013</v>
      </c>
      <c r="H1438" s="186">
        <v>0</v>
      </c>
      <c r="I1438" s="186">
        <v>0</v>
      </c>
      <c r="J1438" s="186" t="s">
        <v>967</v>
      </c>
      <c r="K1438" s="186" t="s">
        <v>968</v>
      </c>
    </row>
    <row r="1439" spans="1:11" x14ac:dyDescent="0.45">
      <c r="A1439" s="186" t="s">
        <v>336</v>
      </c>
      <c r="B1439" s="186" t="s">
        <v>1081</v>
      </c>
      <c r="C1439" s="186" t="s">
        <v>1086</v>
      </c>
      <c r="D1439" s="186" t="s">
        <v>514</v>
      </c>
      <c r="E1439" s="186" t="s">
        <v>1087</v>
      </c>
      <c r="F1439" s="186">
        <v>2024</v>
      </c>
      <c r="G1439" s="186" t="s">
        <v>1013</v>
      </c>
      <c r="H1439" s="186">
        <v>0</v>
      </c>
      <c r="I1439" s="186">
        <v>0</v>
      </c>
      <c r="J1439" s="186" t="s">
        <v>967</v>
      </c>
      <c r="K1439" s="186" t="s">
        <v>968</v>
      </c>
    </row>
    <row r="1440" spans="1:11" x14ac:dyDescent="0.45">
      <c r="A1440" s="186" t="s">
        <v>336</v>
      </c>
      <c r="B1440" s="186" t="s">
        <v>1081</v>
      </c>
      <c r="C1440" s="186" t="s">
        <v>1086</v>
      </c>
      <c r="D1440" s="186" t="s">
        <v>514</v>
      </c>
      <c r="E1440" s="186" t="s">
        <v>1087</v>
      </c>
      <c r="F1440" s="186">
        <v>2025</v>
      </c>
      <c r="G1440" s="186" t="s">
        <v>1013</v>
      </c>
      <c r="H1440" s="186">
        <v>0</v>
      </c>
      <c r="I1440" s="186">
        <v>0</v>
      </c>
      <c r="J1440" s="186" t="s">
        <v>967</v>
      </c>
      <c r="K1440" s="186" t="s">
        <v>968</v>
      </c>
    </row>
    <row r="1441" spans="1:11" x14ac:dyDescent="0.45">
      <c r="A1441" s="186" t="s">
        <v>336</v>
      </c>
      <c r="B1441" s="186" t="s">
        <v>1081</v>
      </c>
      <c r="C1441" s="186" t="s">
        <v>1086</v>
      </c>
      <c r="D1441" s="186" t="s">
        <v>514</v>
      </c>
      <c r="E1441" s="186" t="s">
        <v>1087</v>
      </c>
      <c r="F1441" s="186">
        <v>2026</v>
      </c>
      <c r="G1441" s="186" t="s">
        <v>1013</v>
      </c>
      <c r="H1441" s="186">
        <v>0</v>
      </c>
      <c r="I1441" s="186">
        <v>0</v>
      </c>
      <c r="J1441" s="186" t="s">
        <v>967</v>
      </c>
      <c r="K1441" s="186" t="s">
        <v>968</v>
      </c>
    </row>
    <row r="1442" spans="1:11" x14ac:dyDescent="0.45">
      <c r="A1442" s="186" t="s">
        <v>336</v>
      </c>
      <c r="B1442" s="186" t="s">
        <v>1081</v>
      </c>
      <c r="C1442" s="186" t="s">
        <v>1086</v>
      </c>
      <c r="D1442" s="186" t="s">
        <v>514</v>
      </c>
      <c r="E1442" s="186" t="s">
        <v>1087</v>
      </c>
      <c r="F1442" s="186">
        <v>2027</v>
      </c>
      <c r="G1442" s="186" t="s">
        <v>1013</v>
      </c>
      <c r="H1442" s="186">
        <v>0</v>
      </c>
      <c r="I1442" s="186">
        <v>0</v>
      </c>
      <c r="J1442" s="186" t="s">
        <v>967</v>
      </c>
      <c r="K1442" s="186" t="s">
        <v>968</v>
      </c>
    </row>
    <row r="1443" spans="1:11" x14ac:dyDescent="0.45">
      <c r="A1443" s="186" t="s">
        <v>336</v>
      </c>
      <c r="B1443" s="186" t="s">
        <v>1081</v>
      </c>
      <c r="C1443" s="186" t="s">
        <v>1086</v>
      </c>
      <c r="D1443" s="186" t="s">
        <v>514</v>
      </c>
      <c r="E1443" s="186" t="s">
        <v>1087</v>
      </c>
      <c r="F1443" s="186">
        <v>2028</v>
      </c>
      <c r="G1443" s="186" t="s">
        <v>1013</v>
      </c>
      <c r="H1443" s="186">
        <v>0</v>
      </c>
      <c r="I1443" s="186">
        <v>0</v>
      </c>
      <c r="J1443" s="186" t="s">
        <v>967</v>
      </c>
      <c r="K1443" s="186" t="s">
        <v>968</v>
      </c>
    </row>
    <row r="1444" spans="1:11" x14ac:dyDescent="0.45">
      <c r="A1444" s="186" t="s">
        <v>336</v>
      </c>
      <c r="B1444" s="186" t="s">
        <v>1081</v>
      </c>
      <c r="C1444" s="186" t="s">
        <v>1086</v>
      </c>
      <c r="D1444" s="186" t="s">
        <v>514</v>
      </c>
      <c r="E1444" s="186" t="s">
        <v>1087</v>
      </c>
      <c r="F1444" s="186">
        <v>2029</v>
      </c>
      <c r="G1444" s="186" t="s">
        <v>1013</v>
      </c>
      <c r="H1444" s="186">
        <v>0</v>
      </c>
      <c r="I1444" s="186">
        <v>0</v>
      </c>
      <c r="J1444" s="186" t="s">
        <v>967</v>
      </c>
      <c r="K1444" s="186" t="s">
        <v>968</v>
      </c>
    </row>
    <row r="1445" spans="1:11" x14ac:dyDescent="0.45">
      <c r="A1445" s="186" t="s">
        <v>336</v>
      </c>
      <c r="B1445" s="186" t="s">
        <v>1081</v>
      </c>
      <c r="C1445" s="186" t="s">
        <v>1086</v>
      </c>
      <c r="D1445" s="186" t="s">
        <v>514</v>
      </c>
      <c r="E1445" s="186" t="s">
        <v>1087</v>
      </c>
      <c r="F1445" s="186">
        <v>2030</v>
      </c>
      <c r="G1445" s="186" t="s">
        <v>1013</v>
      </c>
      <c r="H1445" s="186">
        <v>0</v>
      </c>
      <c r="I1445" s="186">
        <v>0</v>
      </c>
      <c r="J1445" s="186" t="s">
        <v>967</v>
      </c>
      <c r="K1445" s="186" t="s">
        <v>968</v>
      </c>
    </row>
    <row r="1446" spans="1:11" x14ac:dyDescent="0.45">
      <c r="A1446" s="186" t="s">
        <v>336</v>
      </c>
      <c r="B1446" s="186" t="s">
        <v>1081</v>
      </c>
      <c r="C1446" s="186" t="s">
        <v>1086</v>
      </c>
      <c r="D1446" s="186" t="s">
        <v>514</v>
      </c>
      <c r="E1446" s="186" t="s">
        <v>1087</v>
      </c>
      <c r="F1446" s="186">
        <v>2031</v>
      </c>
      <c r="G1446" s="186" t="s">
        <v>1013</v>
      </c>
      <c r="H1446" s="186">
        <v>0</v>
      </c>
      <c r="I1446" s="186">
        <v>0</v>
      </c>
      <c r="J1446" s="186" t="s">
        <v>967</v>
      </c>
      <c r="K1446" s="186" t="s">
        <v>968</v>
      </c>
    </row>
    <row r="1447" spans="1:11" x14ac:dyDescent="0.45">
      <c r="A1447" s="186" t="s">
        <v>336</v>
      </c>
      <c r="B1447" s="186" t="s">
        <v>1081</v>
      </c>
      <c r="C1447" s="186" t="s">
        <v>1086</v>
      </c>
      <c r="D1447" s="186" t="s">
        <v>514</v>
      </c>
      <c r="E1447" s="186" t="s">
        <v>1087</v>
      </c>
      <c r="F1447" s="186">
        <v>2032</v>
      </c>
      <c r="G1447" s="186" t="s">
        <v>1013</v>
      </c>
      <c r="H1447" s="186">
        <v>0</v>
      </c>
      <c r="I1447" s="186">
        <v>0</v>
      </c>
      <c r="J1447" s="186" t="s">
        <v>967</v>
      </c>
      <c r="K1447" s="186" t="s">
        <v>968</v>
      </c>
    </row>
    <row r="1448" spans="1:11" x14ac:dyDescent="0.45">
      <c r="A1448" s="186" t="s">
        <v>336</v>
      </c>
      <c r="B1448" s="186" t="s">
        <v>1081</v>
      </c>
      <c r="C1448" s="186" t="s">
        <v>1086</v>
      </c>
      <c r="D1448" s="186" t="s">
        <v>514</v>
      </c>
      <c r="E1448" s="186" t="s">
        <v>1087</v>
      </c>
      <c r="F1448" s="186">
        <v>2033</v>
      </c>
      <c r="G1448" s="186" t="s">
        <v>1013</v>
      </c>
      <c r="H1448" s="186">
        <v>0</v>
      </c>
      <c r="I1448" s="186">
        <v>0</v>
      </c>
      <c r="J1448" s="186" t="s">
        <v>967</v>
      </c>
      <c r="K1448" s="186" t="s">
        <v>968</v>
      </c>
    </row>
    <row r="1449" spans="1:11" x14ac:dyDescent="0.45">
      <c r="A1449" s="186" t="s">
        <v>336</v>
      </c>
      <c r="B1449" s="186" t="s">
        <v>1081</v>
      </c>
      <c r="C1449" s="186" t="s">
        <v>1086</v>
      </c>
      <c r="D1449" s="186" t="s">
        <v>514</v>
      </c>
      <c r="E1449" s="186" t="s">
        <v>1087</v>
      </c>
      <c r="F1449" s="186">
        <v>2034</v>
      </c>
      <c r="G1449" s="186" t="s">
        <v>1013</v>
      </c>
      <c r="H1449" s="186">
        <v>0</v>
      </c>
      <c r="I1449" s="186">
        <v>0</v>
      </c>
      <c r="J1449" s="186" t="s">
        <v>967</v>
      </c>
      <c r="K1449" s="186" t="s">
        <v>968</v>
      </c>
    </row>
    <row r="1450" spans="1:11" x14ac:dyDescent="0.45">
      <c r="A1450" s="186" t="s">
        <v>336</v>
      </c>
      <c r="B1450" s="186" t="s">
        <v>1081</v>
      </c>
      <c r="C1450" s="186" t="s">
        <v>1086</v>
      </c>
      <c r="D1450" s="186" t="s">
        <v>514</v>
      </c>
      <c r="E1450" s="186" t="s">
        <v>1087</v>
      </c>
      <c r="F1450" s="186">
        <v>2035</v>
      </c>
      <c r="G1450" s="186" t="s">
        <v>1013</v>
      </c>
      <c r="H1450" s="186">
        <v>0</v>
      </c>
      <c r="I1450" s="186">
        <v>0</v>
      </c>
      <c r="J1450" s="186" t="s">
        <v>967</v>
      </c>
      <c r="K1450" s="186" t="s">
        <v>968</v>
      </c>
    </row>
    <row r="1451" spans="1:11" x14ac:dyDescent="0.45">
      <c r="A1451" s="186" t="s">
        <v>336</v>
      </c>
      <c r="B1451" s="186" t="s">
        <v>1081</v>
      </c>
      <c r="C1451" s="186" t="s">
        <v>1086</v>
      </c>
      <c r="D1451" s="186" t="s">
        <v>514</v>
      </c>
      <c r="E1451" s="186" t="s">
        <v>1087</v>
      </c>
      <c r="F1451" s="186">
        <v>2036</v>
      </c>
      <c r="G1451" s="186" t="s">
        <v>1013</v>
      </c>
      <c r="H1451" s="186">
        <v>0</v>
      </c>
      <c r="I1451" s="186">
        <v>0</v>
      </c>
      <c r="J1451" s="186" t="s">
        <v>967</v>
      </c>
      <c r="K1451" s="186" t="s">
        <v>968</v>
      </c>
    </row>
    <row r="1452" spans="1:11" x14ac:dyDescent="0.45">
      <c r="A1452" s="186" t="s">
        <v>336</v>
      </c>
      <c r="B1452" s="186" t="s">
        <v>1081</v>
      </c>
      <c r="C1452" s="186" t="s">
        <v>1086</v>
      </c>
      <c r="D1452" s="186" t="s">
        <v>514</v>
      </c>
      <c r="E1452" s="186" t="s">
        <v>1087</v>
      </c>
      <c r="F1452" s="186">
        <v>2037</v>
      </c>
      <c r="G1452" s="186" t="s">
        <v>1013</v>
      </c>
      <c r="H1452" s="186">
        <v>0</v>
      </c>
      <c r="I1452" s="186">
        <v>0</v>
      </c>
      <c r="J1452" s="186" t="s">
        <v>967</v>
      </c>
      <c r="K1452" s="186" t="s">
        <v>968</v>
      </c>
    </row>
    <row r="1453" spans="1:11" x14ac:dyDescent="0.45">
      <c r="A1453" s="186" t="s">
        <v>336</v>
      </c>
      <c r="B1453" s="186" t="s">
        <v>1081</v>
      </c>
      <c r="C1453" s="186" t="s">
        <v>1086</v>
      </c>
      <c r="D1453" s="186" t="s">
        <v>514</v>
      </c>
      <c r="E1453" s="186" t="s">
        <v>1087</v>
      </c>
      <c r="F1453" s="186">
        <v>2038</v>
      </c>
      <c r="G1453" s="186" t="s">
        <v>1013</v>
      </c>
      <c r="H1453" s="186">
        <v>0</v>
      </c>
      <c r="I1453" s="186">
        <v>0</v>
      </c>
      <c r="J1453" s="186" t="s">
        <v>967</v>
      </c>
      <c r="K1453" s="186" t="s">
        <v>968</v>
      </c>
    </row>
    <row r="1454" spans="1:11" x14ac:dyDescent="0.45">
      <c r="A1454" s="186" t="s">
        <v>336</v>
      </c>
      <c r="B1454" s="186" t="s">
        <v>1081</v>
      </c>
      <c r="C1454" s="186" t="s">
        <v>1086</v>
      </c>
      <c r="D1454" s="186" t="s">
        <v>514</v>
      </c>
      <c r="E1454" s="186" t="s">
        <v>1087</v>
      </c>
      <c r="F1454" s="186">
        <v>2039</v>
      </c>
      <c r="G1454" s="186" t="s">
        <v>1013</v>
      </c>
      <c r="H1454" s="186">
        <v>0</v>
      </c>
      <c r="I1454" s="186">
        <v>0</v>
      </c>
      <c r="J1454" s="186" t="s">
        <v>967</v>
      </c>
      <c r="K1454" s="186" t="s">
        <v>968</v>
      </c>
    </row>
    <row r="1455" spans="1:11" x14ac:dyDescent="0.45">
      <c r="A1455" s="186" t="s">
        <v>336</v>
      </c>
      <c r="B1455" s="186" t="s">
        <v>1081</v>
      </c>
      <c r="C1455" s="186" t="s">
        <v>1086</v>
      </c>
      <c r="D1455" s="186" t="s">
        <v>514</v>
      </c>
      <c r="E1455" s="186" t="s">
        <v>1087</v>
      </c>
      <c r="F1455" s="186">
        <v>2040</v>
      </c>
      <c r="G1455" s="186" t="s">
        <v>1013</v>
      </c>
      <c r="H1455" s="186">
        <v>0</v>
      </c>
      <c r="I1455" s="186">
        <v>0</v>
      </c>
      <c r="J1455" s="186" t="s">
        <v>967</v>
      </c>
      <c r="K1455" s="186" t="s">
        <v>968</v>
      </c>
    </row>
    <row r="1456" spans="1:11" x14ac:dyDescent="0.45">
      <c r="A1456" s="186" t="s">
        <v>336</v>
      </c>
      <c r="B1456" s="186" t="s">
        <v>1081</v>
      </c>
      <c r="C1456" s="186" t="s">
        <v>1086</v>
      </c>
      <c r="D1456" s="186" t="s">
        <v>514</v>
      </c>
      <c r="E1456" s="186" t="s">
        <v>1087</v>
      </c>
      <c r="F1456" s="186">
        <v>2041</v>
      </c>
      <c r="G1456" s="186" t="s">
        <v>1013</v>
      </c>
      <c r="H1456" s="186">
        <v>0</v>
      </c>
      <c r="I1456" s="186">
        <v>0</v>
      </c>
      <c r="J1456" s="186" t="s">
        <v>967</v>
      </c>
      <c r="K1456" s="186" t="s">
        <v>968</v>
      </c>
    </row>
    <row r="1457" spans="1:11" x14ac:dyDescent="0.45">
      <c r="A1457" s="186" t="s">
        <v>336</v>
      </c>
      <c r="B1457" s="186" t="s">
        <v>1081</v>
      </c>
      <c r="C1457" s="186" t="s">
        <v>1086</v>
      </c>
      <c r="D1457" s="186" t="s">
        <v>514</v>
      </c>
      <c r="E1457" s="186" t="s">
        <v>1087</v>
      </c>
      <c r="F1457" s="186">
        <v>2042</v>
      </c>
      <c r="G1457" s="186" t="s">
        <v>1013</v>
      </c>
      <c r="H1457" s="186">
        <v>0</v>
      </c>
      <c r="I1457" s="186">
        <v>0</v>
      </c>
      <c r="J1457" s="186" t="s">
        <v>967</v>
      </c>
      <c r="K1457" s="186" t="s">
        <v>968</v>
      </c>
    </row>
    <row r="1458" spans="1:11" x14ac:dyDescent="0.45">
      <c r="A1458" s="186" t="s">
        <v>336</v>
      </c>
      <c r="B1458" s="186" t="s">
        <v>1081</v>
      </c>
      <c r="C1458" s="186" t="s">
        <v>1086</v>
      </c>
      <c r="D1458" s="186" t="s">
        <v>514</v>
      </c>
      <c r="E1458" s="186" t="s">
        <v>1087</v>
      </c>
      <c r="F1458" s="186">
        <v>2043</v>
      </c>
      <c r="G1458" s="186" t="s">
        <v>1013</v>
      </c>
      <c r="H1458" s="186">
        <v>0</v>
      </c>
      <c r="I1458" s="186">
        <v>0</v>
      </c>
      <c r="J1458" s="186" t="s">
        <v>967</v>
      </c>
      <c r="K1458" s="186" t="s">
        <v>968</v>
      </c>
    </row>
    <row r="1459" spans="1:11" x14ac:dyDescent="0.45">
      <c r="A1459" s="186" t="s">
        <v>336</v>
      </c>
      <c r="B1459" s="186" t="s">
        <v>1081</v>
      </c>
      <c r="C1459" s="186" t="s">
        <v>1086</v>
      </c>
      <c r="D1459" s="186" t="s">
        <v>514</v>
      </c>
      <c r="E1459" s="186" t="s">
        <v>1087</v>
      </c>
      <c r="F1459" s="186">
        <v>2044</v>
      </c>
      <c r="G1459" s="186" t="s">
        <v>1013</v>
      </c>
      <c r="H1459" s="186">
        <v>0</v>
      </c>
      <c r="I1459" s="186">
        <v>0</v>
      </c>
      <c r="J1459" s="186" t="s">
        <v>967</v>
      </c>
      <c r="K1459" s="186" t="s">
        <v>968</v>
      </c>
    </row>
    <row r="1460" spans="1:11" x14ac:dyDescent="0.45">
      <c r="A1460" s="186" t="s">
        <v>336</v>
      </c>
      <c r="B1460" s="186" t="s">
        <v>1081</v>
      </c>
      <c r="C1460" s="186" t="s">
        <v>1086</v>
      </c>
      <c r="D1460" s="186" t="s">
        <v>514</v>
      </c>
      <c r="E1460" s="186" t="s">
        <v>1087</v>
      </c>
      <c r="F1460" s="186">
        <v>2045</v>
      </c>
      <c r="G1460" s="186" t="s">
        <v>1013</v>
      </c>
      <c r="H1460" s="186">
        <v>0</v>
      </c>
      <c r="I1460" s="186">
        <v>0</v>
      </c>
      <c r="J1460" s="186" t="s">
        <v>967</v>
      </c>
      <c r="K1460" s="186" t="s">
        <v>968</v>
      </c>
    </row>
    <row r="1461" spans="1:11" x14ac:dyDescent="0.45">
      <c r="A1461" s="186" t="s">
        <v>336</v>
      </c>
      <c r="B1461" s="186" t="s">
        <v>1081</v>
      </c>
      <c r="C1461" s="186" t="s">
        <v>1086</v>
      </c>
      <c r="D1461" s="186" t="s">
        <v>514</v>
      </c>
      <c r="E1461" s="186" t="s">
        <v>1087</v>
      </c>
      <c r="F1461" s="186">
        <v>2046</v>
      </c>
      <c r="G1461" s="186" t="s">
        <v>1013</v>
      </c>
      <c r="H1461" s="186">
        <v>0</v>
      </c>
      <c r="I1461" s="186">
        <v>0</v>
      </c>
      <c r="J1461" s="186" t="s">
        <v>967</v>
      </c>
      <c r="K1461" s="186" t="s">
        <v>968</v>
      </c>
    </row>
    <row r="1462" spans="1:11" x14ac:dyDescent="0.45">
      <c r="A1462" s="186" t="s">
        <v>336</v>
      </c>
      <c r="B1462" s="186" t="s">
        <v>1081</v>
      </c>
      <c r="C1462" s="186" t="s">
        <v>1086</v>
      </c>
      <c r="D1462" s="186" t="s">
        <v>514</v>
      </c>
      <c r="E1462" s="186" t="s">
        <v>1087</v>
      </c>
      <c r="F1462" s="186">
        <v>2047</v>
      </c>
      <c r="G1462" s="186" t="s">
        <v>1013</v>
      </c>
      <c r="H1462" s="186">
        <v>0</v>
      </c>
      <c r="I1462" s="186">
        <v>0</v>
      </c>
      <c r="J1462" s="186" t="s">
        <v>967</v>
      </c>
      <c r="K1462" s="186" t="s">
        <v>968</v>
      </c>
    </row>
    <row r="1463" spans="1:11" x14ac:dyDescent="0.45">
      <c r="A1463" s="186" t="s">
        <v>336</v>
      </c>
      <c r="B1463" s="186" t="s">
        <v>1081</v>
      </c>
      <c r="C1463" s="186" t="s">
        <v>1086</v>
      </c>
      <c r="D1463" s="186" t="s">
        <v>514</v>
      </c>
      <c r="E1463" s="186" t="s">
        <v>1087</v>
      </c>
      <c r="F1463" s="186">
        <v>2048</v>
      </c>
      <c r="G1463" s="186" t="s">
        <v>1013</v>
      </c>
      <c r="H1463" s="186">
        <v>0</v>
      </c>
      <c r="I1463" s="186">
        <v>0</v>
      </c>
      <c r="J1463" s="186" t="s">
        <v>967</v>
      </c>
      <c r="K1463" s="186" t="s">
        <v>968</v>
      </c>
    </row>
    <row r="1464" spans="1:11" x14ac:dyDescent="0.45">
      <c r="A1464" s="186" t="s">
        <v>336</v>
      </c>
      <c r="B1464" s="186" t="s">
        <v>1081</v>
      </c>
      <c r="C1464" s="186" t="s">
        <v>1086</v>
      </c>
      <c r="D1464" s="186" t="s">
        <v>514</v>
      </c>
      <c r="E1464" s="186" t="s">
        <v>1087</v>
      </c>
      <c r="F1464" s="186">
        <v>2049</v>
      </c>
      <c r="G1464" s="186" t="s">
        <v>1013</v>
      </c>
      <c r="H1464" s="186">
        <v>0</v>
      </c>
      <c r="I1464" s="186">
        <v>0</v>
      </c>
      <c r="J1464" s="186" t="s">
        <v>967</v>
      </c>
      <c r="K1464" s="186" t="s">
        <v>968</v>
      </c>
    </row>
    <row r="1465" spans="1:11" x14ac:dyDescent="0.45">
      <c r="A1465" s="186" t="s">
        <v>336</v>
      </c>
      <c r="B1465" s="186" t="s">
        <v>1081</v>
      </c>
      <c r="C1465" s="186" t="s">
        <v>1086</v>
      </c>
      <c r="D1465" s="186" t="s">
        <v>514</v>
      </c>
      <c r="E1465" s="186" t="s">
        <v>1087</v>
      </c>
      <c r="F1465" s="186">
        <v>2050</v>
      </c>
      <c r="G1465" s="186" t="s">
        <v>1013</v>
      </c>
      <c r="H1465" s="186">
        <v>0</v>
      </c>
      <c r="I1465" s="186">
        <v>0</v>
      </c>
      <c r="J1465" s="186" t="s">
        <v>967</v>
      </c>
      <c r="K1465" s="186" t="s">
        <v>968</v>
      </c>
    </row>
    <row r="1466" spans="1:11" x14ac:dyDescent="0.45">
      <c r="A1466" s="186" t="s">
        <v>336</v>
      </c>
      <c r="B1466" s="186" t="s">
        <v>1081</v>
      </c>
      <c r="C1466" s="186" t="s">
        <v>1086</v>
      </c>
      <c r="D1466" s="186" t="s">
        <v>514</v>
      </c>
      <c r="E1466" s="186" t="s">
        <v>1088</v>
      </c>
      <c r="F1466" s="186">
        <v>1990</v>
      </c>
      <c r="G1466" s="186" t="s">
        <v>1013</v>
      </c>
      <c r="H1466" s="186">
        <v>0</v>
      </c>
      <c r="I1466" s="186">
        <v>0</v>
      </c>
      <c r="J1466" s="186" t="s">
        <v>967</v>
      </c>
      <c r="K1466" s="186" t="s">
        <v>968</v>
      </c>
    </row>
    <row r="1467" spans="1:11" x14ac:dyDescent="0.45">
      <c r="A1467" s="186" t="s">
        <v>336</v>
      </c>
      <c r="B1467" s="186" t="s">
        <v>1081</v>
      </c>
      <c r="C1467" s="186" t="s">
        <v>1086</v>
      </c>
      <c r="D1467" s="186" t="s">
        <v>514</v>
      </c>
      <c r="E1467" s="186" t="s">
        <v>1088</v>
      </c>
      <c r="F1467" s="186">
        <v>1991</v>
      </c>
      <c r="G1467" s="186" t="s">
        <v>1013</v>
      </c>
      <c r="H1467" s="186">
        <v>0</v>
      </c>
      <c r="I1467" s="186">
        <v>0</v>
      </c>
      <c r="J1467" s="186" t="s">
        <v>967</v>
      </c>
      <c r="K1467" s="186" t="s">
        <v>968</v>
      </c>
    </row>
    <row r="1468" spans="1:11" x14ac:dyDescent="0.45">
      <c r="A1468" s="186" t="s">
        <v>336</v>
      </c>
      <c r="B1468" s="186" t="s">
        <v>1081</v>
      </c>
      <c r="C1468" s="186" t="s">
        <v>1086</v>
      </c>
      <c r="D1468" s="186" t="s">
        <v>514</v>
      </c>
      <c r="E1468" s="186" t="s">
        <v>1088</v>
      </c>
      <c r="F1468" s="186">
        <v>1992</v>
      </c>
      <c r="G1468" s="186" t="s">
        <v>1013</v>
      </c>
      <c r="H1468" s="186">
        <v>0</v>
      </c>
      <c r="I1468" s="186">
        <v>0</v>
      </c>
      <c r="J1468" s="186" t="s">
        <v>967</v>
      </c>
      <c r="K1468" s="186" t="s">
        <v>968</v>
      </c>
    </row>
    <row r="1469" spans="1:11" x14ac:dyDescent="0.45">
      <c r="A1469" s="186" t="s">
        <v>336</v>
      </c>
      <c r="B1469" s="186" t="s">
        <v>1081</v>
      </c>
      <c r="C1469" s="186" t="s">
        <v>1086</v>
      </c>
      <c r="D1469" s="186" t="s">
        <v>514</v>
      </c>
      <c r="E1469" s="186" t="s">
        <v>1088</v>
      </c>
      <c r="F1469" s="186">
        <v>1993</v>
      </c>
      <c r="G1469" s="186" t="s">
        <v>1013</v>
      </c>
      <c r="H1469" s="186">
        <v>0</v>
      </c>
      <c r="I1469" s="186">
        <v>0</v>
      </c>
      <c r="J1469" s="186" t="s">
        <v>967</v>
      </c>
      <c r="K1469" s="186" t="s">
        <v>968</v>
      </c>
    </row>
    <row r="1470" spans="1:11" x14ac:dyDescent="0.45">
      <c r="A1470" s="186" t="s">
        <v>336</v>
      </c>
      <c r="B1470" s="186" t="s">
        <v>1081</v>
      </c>
      <c r="C1470" s="186" t="s">
        <v>1086</v>
      </c>
      <c r="D1470" s="186" t="s">
        <v>514</v>
      </c>
      <c r="E1470" s="186" t="s">
        <v>1088</v>
      </c>
      <c r="F1470" s="186">
        <v>1994</v>
      </c>
      <c r="G1470" s="186" t="s">
        <v>1013</v>
      </c>
      <c r="H1470" s="186">
        <v>0</v>
      </c>
      <c r="I1470" s="186">
        <v>0</v>
      </c>
      <c r="J1470" s="186" t="s">
        <v>967</v>
      </c>
      <c r="K1470" s="186" t="s">
        <v>968</v>
      </c>
    </row>
    <row r="1471" spans="1:11" x14ac:dyDescent="0.45">
      <c r="A1471" s="186" t="s">
        <v>336</v>
      </c>
      <c r="B1471" s="186" t="s">
        <v>1081</v>
      </c>
      <c r="C1471" s="186" t="s">
        <v>1086</v>
      </c>
      <c r="D1471" s="186" t="s">
        <v>514</v>
      </c>
      <c r="E1471" s="186" t="s">
        <v>1088</v>
      </c>
      <c r="F1471" s="186">
        <v>1995</v>
      </c>
      <c r="G1471" s="186" t="s">
        <v>1013</v>
      </c>
      <c r="H1471" s="186">
        <v>0</v>
      </c>
      <c r="I1471" s="186">
        <v>0</v>
      </c>
      <c r="J1471" s="186" t="s">
        <v>967</v>
      </c>
      <c r="K1471" s="186" t="s">
        <v>968</v>
      </c>
    </row>
    <row r="1472" spans="1:11" x14ac:dyDescent="0.45">
      <c r="A1472" s="186" t="s">
        <v>336</v>
      </c>
      <c r="B1472" s="186" t="s">
        <v>1081</v>
      </c>
      <c r="C1472" s="186" t="s">
        <v>1086</v>
      </c>
      <c r="D1472" s="186" t="s">
        <v>514</v>
      </c>
      <c r="E1472" s="186" t="s">
        <v>1088</v>
      </c>
      <c r="F1472" s="186">
        <v>1996</v>
      </c>
      <c r="G1472" s="186" t="s">
        <v>1013</v>
      </c>
      <c r="H1472" s="186">
        <v>0</v>
      </c>
      <c r="I1472" s="186">
        <v>0</v>
      </c>
      <c r="J1472" s="186" t="s">
        <v>967</v>
      </c>
      <c r="K1472" s="186" t="s">
        <v>968</v>
      </c>
    </row>
    <row r="1473" spans="1:11" x14ac:dyDescent="0.45">
      <c r="A1473" s="186" t="s">
        <v>336</v>
      </c>
      <c r="B1473" s="186" t="s">
        <v>1081</v>
      </c>
      <c r="C1473" s="186" t="s">
        <v>1086</v>
      </c>
      <c r="D1473" s="186" t="s">
        <v>514</v>
      </c>
      <c r="E1473" s="186" t="s">
        <v>1088</v>
      </c>
      <c r="F1473" s="186">
        <v>1997</v>
      </c>
      <c r="G1473" s="186" t="s">
        <v>1013</v>
      </c>
      <c r="H1473" s="186">
        <v>0</v>
      </c>
      <c r="I1473" s="186">
        <v>0</v>
      </c>
      <c r="J1473" s="186" t="s">
        <v>967</v>
      </c>
      <c r="K1473" s="186" t="s">
        <v>968</v>
      </c>
    </row>
    <row r="1474" spans="1:11" x14ac:dyDescent="0.45">
      <c r="A1474" s="186" t="s">
        <v>336</v>
      </c>
      <c r="B1474" s="186" t="s">
        <v>1081</v>
      </c>
      <c r="C1474" s="186" t="s">
        <v>1086</v>
      </c>
      <c r="D1474" s="186" t="s">
        <v>514</v>
      </c>
      <c r="E1474" s="186" t="s">
        <v>1088</v>
      </c>
      <c r="F1474" s="186">
        <v>1998</v>
      </c>
      <c r="G1474" s="186" t="s">
        <v>1013</v>
      </c>
      <c r="H1474" s="186">
        <v>0</v>
      </c>
      <c r="I1474" s="186">
        <v>0</v>
      </c>
      <c r="J1474" s="186" t="s">
        <v>967</v>
      </c>
      <c r="K1474" s="186" t="s">
        <v>968</v>
      </c>
    </row>
    <row r="1475" spans="1:11" x14ac:dyDescent="0.45">
      <c r="A1475" s="186" t="s">
        <v>336</v>
      </c>
      <c r="B1475" s="186" t="s">
        <v>1081</v>
      </c>
      <c r="C1475" s="186" t="s">
        <v>1086</v>
      </c>
      <c r="D1475" s="186" t="s">
        <v>514</v>
      </c>
      <c r="E1475" s="186" t="s">
        <v>1088</v>
      </c>
      <c r="F1475" s="186">
        <v>1999</v>
      </c>
      <c r="G1475" s="186" t="s">
        <v>1013</v>
      </c>
      <c r="H1475" s="186">
        <v>0</v>
      </c>
      <c r="I1475" s="186">
        <v>0</v>
      </c>
      <c r="J1475" s="186" t="s">
        <v>967</v>
      </c>
      <c r="K1475" s="186" t="s">
        <v>968</v>
      </c>
    </row>
    <row r="1476" spans="1:11" x14ac:dyDescent="0.45">
      <c r="A1476" s="186" t="s">
        <v>336</v>
      </c>
      <c r="B1476" s="186" t="s">
        <v>1081</v>
      </c>
      <c r="C1476" s="186" t="s">
        <v>1086</v>
      </c>
      <c r="D1476" s="186" t="s">
        <v>514</v>
      </c>
      <c r="E1476" s="186" t="s">
        <v>1088</v>
      </c>
      <c r="F1476" s="186">
        <v>2000</v>
      </c>
      <c r="G1476" s="186" t="s">
        <v>1013</v>
      </c>
      <c r="H1476" s="186">
        <v>0</v>
      </c>
      <c r="I1476" s="186">
        <v>0</v>
      </c>
      <c r="J1476" s="186" t="s">
        <v>967</v>
      </c>
      <c r="K1476" s="186" t="s">
        <v>968</v>
      </c>
    </row>
    <row r="1477" spans="1:11" x14ac:dyDescent="0.45">
      <c r="A1477" s="186" t="s">
        <v>336</v>
      </c>
      <c r="B1477" s="186" t="s">
        <v>1081</v>
      </c>
      <c r="C1477" s="186" t="s">
        <v>1086</v>
      </c>
      <c r="D1477" s="186" t="s">
        <v>514</v>
      </c>
      <c r="E1477" s="186" t="s">
        <v>1088</v>
      </c>
      <c r="F1477" s="186">
        <v>2001</v>
      </c>
      <c r="G1477" s="186" t="s">
        <v>1013</v>
      </c>
      <c r="H1477" s="186">
        <v>0</v>
      </c>
      <c r="I1477" s="186">
        <v>0</v>
      </c>
      <c r="J1477" s="186" t="s">
        <v>967</v>
      </c>
      <c r="K1477" s="186" t="s">
        <v>968</v>
      </c>
    </row>
    <row r="1478" spans="1:11" x14ac:dyDescent="0.45">
      <c r="A1478" s="186" t="s">
        <v>336</v>
      </c>
      <c r="B1478" s="186" t="s">
        <v>1081</v>
      </c>
      <c r="C1478" s="186" t="s">
        <v>1086</v>
      </c>
      <c r="D1478" s="186" t="s">
        <v>514</v>
      </c>
      <c r="E1478" s="186" t="s">
        <v>1088</v>
      </c>
      <c r="F1478" s="186">
        <v>2002</v>
      </c>
      <c r="G1478" s="186" t="s">
        <v>1013</v>
      </c>
      <c r="H1478" s="186">
        <v>0</v>
      </c>
      <c r="I1478" s="186">
        <v>0</v>
      </c>
      <c r="J1478" s="186" t="s">
        <v>967</v>
      </c>
      <c r="K1478" s="186" t="s">
        <v>968</v>
      </c>
    </row>
    <row r="1479" spans="1:11" x14ac:dyDescent="0.45">
      <c r="A1479" s="186" t="s">
        <v>336</v>
      </c>
      <c r="B1479" s="186" t="s">
        <v>1081</v>
      </c>
      <c r="C1479" s="186" t="s">
        <v>1086</v>
      </c>
      <c r="D1479" s="186" t="s">
        <v>514</v>
      </c>
      <c r="E1479" s="186" t="s">
        <v>1088</v>
      </c>
      <c r="F1479" s="186">
        <v>2003</v>
      </c>
      <c r="G1479" s="186" t="s">
        <v>1013</v>
      </c>
      <c r="H1479" s="186">
        <v>0</v>
      </c>
      <c r="I1479" s="186">
        <v>0</v>
      </c>
      <c r="J1479" s="186" t="s">
        <v>967</v>
      </c>
      <c r="K1479" s="186" t="s">
        <v>968</v>
      </c>
    </row>
    <row r="1480" spans="1:11" x14ac:dyDescent="0.45">
      <c r="A1480" s="186" t="s">
        <v>336</v>
      </c>
      <c r="B1480" s="186" t="s">
        <v>1081</v>
      </c>
      <c r="C1480" s="186" t="s">
        <v>1086</v>
      </c>
      <c r="D1480" s="186" t="s">
        <v>514</v>
      </c>
      <c r="E1480" s="186" t="s">
        <v>1088</v>
      </c>
      <c r="F1480" s="186">
        <v>2004</v>
      </c>
      <c r="G1480" s="186" t="s">
        <v>1013</v>
      </c>
      <c r="H1480" s="186">
        <v>0</v>
      </c>
      <c r="I1480" s="186">
        <v>0</v>
      </c>
      <c r="J1480" s="186" t="s">
        <v>967</v>
      </c>
      <c r="K1480" s="186" t="s">
        <v>968</v>
      </c>
    </row>
    <row r="1481" spans="1:11" x14ac:dyDescent="0.45">
      <c r="A1481" s="186" t="s">
        <v>336</v>
      </c>
      <c r="B1481" s="186" t="s">
        <v>1081</v>
      </c>
      <c r="C1481" s="186" t="s">
        <v>1086</v>
      </c>
      <c r="D1481" s="186" t="s">
        <v>514</v>
      </c>
      <c r="E1481" s="186" t="s">
        <v>1088</v>
      </c>
      <c r="F1481" s="186">
        <v>2005</v>
      </c>
      <c r="G1481" s="186" t="s">
        <v>1013</v>
      </c>
      <c r="H1481" s="186">
        <v>0</v>
      </c>
      <c r="I1481" s="186">
        <v>0</v>
      </c>
      <c r="J1481" s="186" t="s">
        <v>967</v>
      </c>
      <c r="K1481" s="186" t="s">
        <v>968</v>
      </c>
    </row>
    <row r="1482" spans="1:11" x14ac:dyDescent="0.45">
      <c r="A1482" s="186" t="s">
        <v>336</v>
      </c>
      <c r="B1482" s="186" t="s">
        <v>1081</v>
      </c>
      <c r="C1482" s="186" t="s">
        <v>1086</v>
      </c>
      <c r="D1482" s="186" t="s">
        <v>514</v>
      </c>
      <c r="E1482" s="186" t="s">
        <v>1088</v>
      </c>
      <c r="F1482" s="186">
        <v>2006</v>
      </c>
      <c r="G1482" s="186" t="s">
        <v>1013</v>
      </c>
      <c r="H1482" s="186">
        <v>0</v>
      </c>
      <c r="I1482" s="186">
        <v>0</v>
      </c>
      <c r="J1482" s="186" t="s">
        <v>967</v>
      </c>
      <c r="K1482" s="186" t="s">
        <v>968</v>
      </c>
    </row>
    <row r="1483" spans="1:11" x14ac:dyDescent="0.45">
      <c r="A1483" s="186" t="s">
        <v>336</v>
      </c>
      <c r="B1483" s="186" t="s">
        <v>1081</v>
      </c>
      <c r="C1483" s="186" t="s">
        <v>1086</v>
      </c>
      <c r="D1483" s="186" t="s">
        <v>514</v>
      </c>
      <c r="E1483" s="186" t="s">
        <v>1088</v>
      </c>
      <c r="F1483" s="186">
        <v>2007</v>
      </c>
      <c r="G1483" s="186" t="s">
        <v>1013</v>
      </c>
      <c r="H1483" s="186">
        <v>0</v>
      </c>
      <c r="I1483" s="186">
        <v>0</v>
      </c>
      <c r="J1483" s="186" t="s">
        <v>967</v>
      </c>
      <c r="K1483" s="186" t="s">
        <v>968</v>
      </c>
    </row>
    <row r="1484" spans="1:11" x14ac:dyDescent="0.45">
      <c r="A1484" s="186" t="s">
        <v>336</v>
      </c>
      <c r="B1484" s="186" t="s">
        <v>1081</v>
      </c>
      <c r="C1484" s="186" t="s">
        <v>1086</v>
      </c>
      <c r="D1484" s="186" t="s">
        <v>514</v>
      </c>
      <c r="E1484" s="186" t="s">
        <v>1088</v>
      </c>
      <c r="F1484" s="186">
        <v>2008</v>
      </c>
      <c r="G1484" s="186" t="s">
        <v>1013</v>
      </c>
      <c r="H1484" s="186">
        <v>0</v>
      </c>
      <c r="I1484" s="186">
        <v>0</v>
      </c>
      <c r="J1484" s="186" t="s">
        <v>967</v>
      </c>
      <c r="K1484" s="186" t="s">
        <v>968</v>
      </c>
    </row>
    <row r="1485" spans="1:11" x14ac:dyDescent="0.45">
      <c r="A1485" s="186" t="s">
        <v>336</v>
      </c>
      <c r="B1485" s="186" t="s">
        <v>1081</v>
      </c>
      <c r="C1485" s="186" t="s">
        <v>1086</v>
      </c>
      <c r="D1485" s="186" t="s">
        <v>514</v>
      </c>
      <c r="E1485" s="186" t="s">
        <v>1088</v>
      </c>
      <c r="F1485" s="186">
        <v>2009</v>
      </c>
      <c r="G1485" s="186" t="s">
        <v>1013</v>
      </c>
      <c r="H1485" s="186">
        <v>0</v>
      </c>
      <c r="I1485" s="186">
        <v>0</v>
      </c>
      <c r="J1485" s="186" t="s">
        <v>967</v>
      </c>
      <c r="K1485" s="186" t="s">
        <v>968</v>
      </c>
    </row>
    <row r="1486" spans="1:11" x14ac:dyDescent="0.45">
      <c r="A1486" s="186" t="s">
        <v>336</v>
      </c>
      <c r="B1486" s="186" t="s">
        <v>1081</v>
      </c>
      <c r="C1486" s="186" t="s">
        <v>1086</v>
      </c>
      <c r="D1486" s="186" t="s">
        <v>514</v>
      </c>
      <c r="E1486" s="186" t="s">
        <v>1088</v>
      </c>
      <c r="F1486" s="186">
        <v>2010</v>
      </c>
      <c r="G1486" s="186" t="s">
        <v>1013</v>
      </c>
      <c r="H1486" s="186">
        <v>0</v>
      </c>
      <c r="I1486" s="186">
        <v>0</v>
      </c>
      <c r="J1486" s="186" t="s">
        <v>967</v>
      </c>
      <c r="K1486" s="186" t="s">
        <v>968</v>
      </c>
    </row>
    <row r="1487" spans="1:11" x14ac:dyDescent="0.45">
      <c r="A1487" s="186" t="s">
        <v>336</v>
      </c>
      <c r="B1487" s="186" t="s">
        <v>1081</v>
      </c>
      <c r="C1487" s="186" t="s">
        <v>1086</v>
      </c>
      <c r="D1487" s="186" t="s">
        <v>514</v>
      </c>
      <c r="E1487" s="186" t="s">
        <v>1088</v>
      </c>
      <c r="F1487" s="186">
        <v>2011</v>
      </c>
      <c r="G1487" s="186" t="s">
        <v>1013</v>
      </c>
      <c r="H1487" s="186">
        <v>0</v>
      </c>
      <c r="I1487" s="186">
        <v>0</v>
      </c>
      <c r="J1487" s="186" t="s">
        <v>967</v>
      </c>
      <c r="K1487" s="186" t="s">
        <v>968</v>
      </c>
    </row>
    <row r="1488" spans="1:11" x14ac:dyDescent="0.45">
      <c r="A1488" s="186" t="s">
        <v>336</v>
      </c>
      <c r="B1488" s="186" t="s">
        <v>1081</v>
      </c>
      <c r="C1488" s="186" t="s">
        <v>1086</v>
      </c>
      <c r="D1488" s="186" t="s">
        <v>514</v>
      </c>
      <c r="E1488" s="186" t="s">
        <v>1088</v>
      </c>
      <c r="F1488" s="186">
        <v>2012</v>
      </c>
      <c r="G1488" s="186" t="s">
        <v>1013</v>
      </c>
      <c r="H1488" s="186">
        <v>0</v>
      </c>
      <c r="I1488" s="186">
        <v>0</v>
      </c>
      <c r="J1488" s="186" t="s">
        <v>967</v>
      </c>
      <c r="K1488" s="186" t="s">
        <v>968</v>
      </c>
    </row>
    <row r="1489" spans="1:11" x14ac:dyDescent="0.45">
      <c r="A1489" s="186" t="s">
        <v>336</v>
      </c>
      <c r="B1489" s="186" t="s">
        <v>1081</v>
      </c>
      <c r="C1489" s="186" t="s">
        <v>1086</v>
      </c>
      <c r="D1489" s="186" t="s">
        <v>514</v>
      </c>
      <c r="E1489" s="186" t="s">
        <v>1088</v>
      </c>
      <c r="F1489" s="186">
        <v>2013</v>
      </c>
      <c r="G1489" s="186" t="s">
        <v>1013</v>
      </c>
      <c r="H1489" s="186">
        <v>0</v>
      </c>
      <c r="I1489" s="186">
        <v>0</v>
      </c>
      <c r="J1489" s="186" t="s">
        <v>967</v>
      </c>
      <c r="K1489" s="186" t="s">
        <v>968</v>
      </c>
    </row>
    <row r="1490" spans="1:11" x14ac:dyDescent="0.45">
      <c r="A1490" s="186" t="s">
        <v>336</v>
      </c>
      <c r="B1490" s="186" t="s">
        <v>1081</v>
      </c>
      <c r="C1490" s="186" t="s">
        <v>1086</v>
      </c>
      <c r="D1490" s="186" t="s">
        <v>514</v>
      </c>
      <c r="E1490" s="186" t="s">
        <v>1088</v>
      </c>
      <c r="F1490" s="186">
        <v>2014</v>
      </c>
      <c r="G1490" s="186" t="s">
        <v>1013</v>
      </c>
      <c r="H1490" s="186">
        <v>0</v>
      </c>
      <c r="I1490" s="186">
        <v>0</v>
      </c>
      <c r="J1490" s="186" t="s">
        <v>967</v>
      </c>
      <c r="K1490" s="186" t="s">
        <v>968</v>
      </c>
    </row>
    <row r="1491" spans="1:11" x14ac:dyDescent="0.45">
      <c r="A1491" s="186" t="s">
        <v>336</v>
      </c>
      <c r="B1491" s="186" t="s">
        <v>1081</v>
      </c>
      <c r="C1491" s="186" t="s">
        <v>1086</v>
      </c>
      <c r="D1491" s="186" t="s">
        <v>514</v>
      </c>
      <c r="E1491" s="186" t="s">
        <v>1088</v>
      </c>
      <c r="F1491" s="186">
        <v>2015</v>
      </c>
      <c r="G1491" s="186" t="s">
        <v>1013</v>
      </c>
      <c r="H1491" s="186">
        <v>0</v>
      </c>
      <c r="I1491" s="186">
        <v>0</v>
      </c>
      <c r="J1491" s="186" t="s">
        <v>967</v>
      </c>
      <c r="K1491" s="186" t="s">
        <v>968</v>
      </c>
    </row>
    <row r="1492" spans="1:11" x14ac:dyDescent="0.45">
      <c r="A1492" s="186" t="s">
        <v>336</v>
      </c>
      <c r="B1492" s="186" t="s">
        <v>1081</v>
      </c>
      <c r="C1492" s="186" t="s">
        <v>1086</v>
      </c>
      <c r="D1492" s="186" t="s">
        <v>514</v>
      </c>
      <c r="E1492" s="186" t="s">
        <v>1088</v>
      </c>
      <c r="F1492" s="186">
        <v>2016</v>
      </c>
      <c r="G1492" s="186" t="s">
        <v>1013</v>
      </c>
      <c r="H1492" s="186">
        <v>0</v>
      </c>
      <c r="I1492" s="186">
        <v>0</v>
      </c>
      <c r="J1492" s="186" t="s">
        <v>967</v>
      </c>
      <c r="K1492" s="186" t="s">
        <v>968</v>
      </c>
    </row>
    <row r="1493" spans="1:11" x14ac:dyDescent="0.45">
      <c r="A1493" s="186" t="s">
        <v>336</v>
      </c>
      <c r="B1493" s="186" t="s">
        <v>1081</v>
      </c>
      <c r="C1493" s="186" t="s">
        <v>1086</v>
      </c>
      <c r="D1493" s="186" t="s">
        <v>514</v>
      </c>
      <c r="E1493" s="186" t="s">
        <v>1088</v>
      </c>
      <c r="F1493" s="186">
        <v>2017</v>
      </c>
      <c r="G1493" s="186" t="s">
        <v>1013</v>
      </c>
      <c r="H1493" s="186">
        <v>0</v>
      </c>
      <c r="I1493" s="186">
        <v>0</v>
      </c>
      <c r="J1493" s="186" t="s">
        <v>967</v>
      </c>
      <c r="K1493" s="186" t="s">
        <v>968</v>
      </c>
    </row>
    <row r="1494" spans="1:11" x14ac:dyDescent="0.45">
      <c r="A1494" s="186" t="s">
        <v>336</v>
      </c>
      <c r="B1494" s="186" t="s">
        <v>1081</v>
      </c>
      <c r="C1494" s="186" t="s">
        <v>1086</v>
      </c>
      <c r="D1494" s="186" t="s">
        <v>514</v>
      </c>
      <c r="E1494" s="186" t="s">
        <v>1088</v>
      </c>
      <c r="F1494" s="186">
        <v>2018</v>
      </c>
      <c r="G1494" s="186" t="s">
        <v>1013</v>
      </c>
      <c r="H1494" s="186">
        <v>0</v>
      </c>
      <c r="I1494" s="186">
        <v>0</v>
      </c>
      <c r="J1494" s="186" t="s">
        <v>967</v>
      </c>
      <c r="K1494" s="186" t="s">
        <v>968</v>
      </c>
    </row>
    <row r="1495" spans="1:11" x14ac:dyDescent="0.45">
      <c r="A1495" s="186" t="s">
        <v>336</v>
      </c>
      <c r="B1495" s="186" t="s">
        <v>1081</v>
      </c>
      <c r="C1495" s="186" t="s">
        <v>1086</v>
      </c>
      <c r="D1495" s="186" t="s">
        <v>514</v>
      </c>
      <c r="E1495" s="186" t="s">
        <v>1088</v>
      </c>
      <c r="F1495" s="186">
        <v>2019</v>
      </c>
      <c r="G1495" s="186" t="s">
        <v>1013</v>
      </c>
      <c r="H1495" s="186">
        <v>0</v>
      </c>
      <c r="I1495" s="186">
        <v>0</v>
      </c>
      <c r="J1495" s="186" t="s">
        <v>967</v>
      </c>
      <c r="K1495" s="186" t="s">
        <v>968</v>
      </c>
    </row>
    <row r="1496" spans="1:11" x14ac:dyDescent="0.45">
      <c r="A1496" s="186" t="s">
        <v>336</v>
      </c>
      <c r="B1496" s="186" t="s">
        <v>1081</v>
      </c>
      <c r="C1496" s="186" t="s">
        <v>1086</v>
      </c>
      <c r="D1496" s="186" t="s">
        <v>514</v>
      </c>
      <c r="E1496" s="186" t="s">
        <v>1088</v>
      </c>
      <c r="F1496" s="186">
        <v>2020</v>
      </c>
      <c r="G1496" s="186" t="s">
        <v>1013</v>
      </c>
      <c r="H1496" s="186">
        <v>0</v>
      </c>
      <c r="I1496" s="186">
        <v>0</v>
      </c>
      <c r="J1496" s="186" t="s">
        <v>967</v>
      </c>
      <c r="K1496" s="186" t="s">
        <v>968</v>
      </c>
    </row>
    <row r="1497" spans="1:11" x14ac:dyDescent="0.45">
      <c r="A1497" s="186" t="s">
        <v>336</v>
      </c>
      <c r="B1497" s="186" t="s">
        <v>1081</v>
      </c>
      <c r="C1497" s="186" t="s">
        <v>1086</v>
      </c>
      <c r="D1497" s="186" t="s">
        <v>514</v>
      </c>
      <c r="E1497" s="186" t="s">
        <v>1088</v>
      </c>
      <c r="F1497" s="186">
        <v>2021</v>
      </c>
      <c r="G1497" s="186" t="s">
        <v>1013</v>
      </c>
      <c r="H1497" s="186">
        <v>0</v>
      </c>
      <c r="I1497" s="186">
        <v>0</v>
      </c>
      <c r="J1497" s="186" t="s">
        <v>967</v>
      </c>
      <c r="K1497" s="186" t="s">
        <v>968</v>
      </c>
    </row>
    <row r="1498" spans="1:11" x14ac:dyDescent="0.45">
      <c r="A1498" s="186" t="s">
        <v>336</v>
      </c>
      <c r="B1498" s="186" t="s">
        <v>1081</v>
      </c>
      <c r="C1498" s="186" t="s">
        <v>1086</v>
      </c>
      <c r="D1498" s="186" t="s">
        <v>514</v>
      </c>
      <c r="E1498" s="186" t="s">
        <v>1088</v>
      </c>
      <c r="F1498" s="186">
        <v>2022</v>
      </c>
      <c r="G1498" s="186" t="s">
        <v>1013</v>
      </c>
      <c r="H1498" s="186">
        <v>0</v>
      </c>
      <c r="I1498" s="186">
        <v>0</v>
      </c>
      <c r="J1498" s="186" t="s">
        <v>967</v>
      </c>
      <c r="K1498" s="186" t="s">
        <v>968</v>
      </c>
    </row>
    <row r="1499" spans="1:11" x14ac:dyDescent="0.45">
      <c r="A1499" s="186" t="s">
        <v>336</v>
      </c>
      <c r="B1499" s="186" t="s">
        <v>1081</v>
      </c>
      <c r="C1499" s="186" t="s">
        <v>1086</v>
      </c>
      <c r="D1499" s="186" t="s">
        <v>514</v>
      </c>
      <c r="E1499" s="186" t="s">
        <v>1088</v>
      </c>
      <c r="F1499" s="186">
        <v>2023</v>
      </c>
      <c r="G1499" s="186" t="s">
        <v>1013</v>
      </c>
      <c r="H1499" s="186">
        <v>0</v>
      </c>
      <c r="I1499" s="186">
        <v>0</v>
      </c>
      <c r="J1499" s="186" t="s">
        <v>967</v>
      </c>
      <c r="K1499" s="186" t="s">
        <v>968</v>
      </c>
    </row>
    <row r="1500" spans="1:11" x14ac:dyDescent="0.45">
      <c r="A1500" s="186" t="s">
        <v>336</v>
      </c>
      <c r="B1500" s="186" t="s">
        <v>1081</v>
      </c>
      <c r="C1500" s="186" t="s">
        <v>1086</v>
      </c>
      <c r="D1500" s="186" t="s">
        <v>514</v>
      </c>
      <c r="E1500" s="186" t="s">
        <v>1088</v>
      </c>
      <c r="F1500" s="186">
        <v>2024</v>
      </c>
      <c r="G1500" s="186" t="s">
        <v>1013</v>
      </c>
      <c r="H1500" s="186">
        <v>0</v>
      </c>
      <c r="I1500" s="186">
        <v>0</v>
      </c>
      <c r="J1500" s="186" t="s">
        <v>967</v>
      </c>
      <c r="K1500" s="186" t="s">
        <v>968</v>
      </c>
    </row>
    <row r="1501" spans="1:11" x14ac:dyDescent="0.45">
      <c r="A1501" s="186" t="s">
        <v>336</v>
      </c>
      <c r="B1501" s="186" t="s">
        <v>1081</v>
      </c>
      <c r="C1501" s="186" t="s">
        <v>1086</v>
      </c>
      <c r="D1501" s="186" t="s">
        <v>514</v>
      </c>
      <c r="E1501" s="186" t="s">
        <v>1088</v>
      </c>
      <c r="F1501" s="186">
        <v>2025</v>
      </c>
      <c r="G1501" s="186" t="s">
        <v>1013</v>
      </c>
      <c r="H1501" s="186">
        <v>0</v>
      </c>
      <c r="I1501" s="186">
        <v>0</v>
      </c>
      <c r="J1501" s="186" t="s">
        <v>967</v>
      </c>
      <c r="K1501" s="186" t="s">
        <v>968</v>
      </c>
    </row>
    <row r="1502" spans="1:11" x14ac:dyDescent="0.45">
      <c r="A1502" s="186" t="s">
        <v>336</v>
      </c>
      <c r="B1502" s="186" t="s">
        <v>1081</v>
      </c>
      <c r="C1502" s="186" t="s">
        <v>1086</v>
      </c>
      <c r="D1502" s="186" t="s">
        <v>514</v>
      </c>
      <c r="E1502" s="186" t="s">
        <v>1088</v>
      </c>
      <c r="F1502" s="186">
        <v>2026</v>
      </c>
      <c r="G1502" s="186" t="s">
        <v>1013</v>
      </c>
      <c r="H1502" s="186">
        <v>0</v>
      </c>
      <c r="I1502" s="186">
        <v>0</v>
      </c>
      <c r="J1502" s="186" t="s">
        <v>967</v>
      </c>
      <c r="K1502" s="186" t="s">
        <v>968</v>
      </c>
    </row>
    <row r="1503" spans="1:11" x14ac:dyDescent="0.45">
      <c r="A1503" s="186" t="s">
        <v>336</v>
      </c>
      <c r="B1503" s="186" t="s">
        <v>1081</v>
      </c>
      <c r="C1503" s="186" t="s">
        <v>1086</v>
      </c>
      <c r="D1503" s="186" t="s">
        <v>514</v>
      </c>
      <c r="E1503" s="186" t="s">
        <v>1088</v>
      </c>
      <c r="F1503" s="186">
        <v>2027</v>
      </c>
      <c r="G1503" s="186" t="s">
        <v>1013</v>
      </c>
      <c r="H1503" s="186">
        <v>0</v>
      </c>
      <c r="I1503" s="186">
        <v>0</v>
      </c>
      <c r="J1503" s="186" t="s">
        <v>967</v>
      </c>
      <c r="K1503" s="186" t="s">
        <v>968</v>
      </c>
    </row>
    <row r="1504" spans="1:11" x14ac:dyDescent="0.45">
      <c r="A1504" s="186" t="s">
        <v>336</v>
      </c>
      <c r="B1504" s="186" t="s">
        <v>1081</v>
      </c>
      <c r="C1504" s="186" t="s">
        <v>1086</v>
      </c>
      <c r="D1504" s="186" t="s">
        <v>514</v>
      </c>
      <c r="E1504" s="186" t="s">
        <v>1088</v>
      </c>
      <c r="F1504" s="186">
        <v>2028</v>
      </c>
      <c r="G1504" s="186" t="s">
        <v>1013</v>
      </c>
      <c r="H1504" s="186">
        <v>0</v>
      </c>
      <c r="I1504" s="186">
        <v>0</v>
      </c>
      <c r="J1504" s="186" t="s">
        <v>967</v>
      </c>
      <c r="K1504" s="186" t="s">
        <v>968</v>
      </c>
    </row>
    <row r="1505" spans="1:11" x14ac:dyDescent="0.45">
      <c r="A1505" s="186" t="s">
        <v>336</v>
      </c>
      <c r="B1505" s="186" t="s">
        <v>1081</v>
      </c>
      <c r="C1505" s="186" t="s">
        <v>1086</v>
      </c>
      <c r="D1505" s="186" t="s">
        <v>514</v>
      </c>
      <c r="E1505" s="186" t="s">
        <v>1088</v>
      </c>
      <c r="F1505" s="186">
        <v>2029</v>
      </c>
      <c r="G1505" s="186" t="s">
        <v>1013</v>
      </c>
      <c r="H1505" s="186">
        <v>0</v>
      </c>
      <c r="I1505" s="186">
        <v>0</v>
      </c>
      <c r="J1505" s="186" t="s">
        <v>967</v>
      </c>
      <c r="K1505" s="186" t="s">
        <v>968</v>
      </c>
    </row>
    <row r="1506" spans="1:11" x14ac:dyDescent="0.45">
      <c r="A1506" s="186" t="s">
        <v>336</v>
      </c>
      <c r="B1506" s="186" t="s">
        <v>1081</v>
      </c>
      <c r="C1506" s="186" t="s">
        <v>1086</v>
      </c>
      <c r="D1506" s="186" t="s">
        <v>514</v>
      </c>
      <c r="E1506" s="186" t="s">
        <v>1088</v>
      </c>
      <c r="F1506" s="186">
        <v>2030</v>
      </c>
      <c r="G1506" s="186" t="s">
        <v>1013</v>
      </c>
      <c r="H1506" s="186">
        <v>0</v>
      </c>
      <c r="I1506" s="186">
        <v>0</v>
      </c>
      <c r="J1506" s="186" t="s">
        <v>967</v>
      </c>
      <c r="K1506" s="186" t="s">
        <v>968</v>
      </c>
    </row>
    <row r="1507" spans="1:11" x14ac:dyDescent="0.45">
      <c r="A1507" s="186" t="s">
        <v>336</v>
      </c>
      <c r="B1507" s="186" t="s">
        <v>1081</v>
      </c>
      <c r="C1507" s="186" t="s">
        <v>1086</v>
      </c>
      <c r="D1507" s="186" t="s">
        <v>514</v>
      </c>
      <c r="E1507" s="186" t="s">
        <v>1088</v>
      </c>
      <c r="F1507" s="186">
        <v>2031</v>
      </c>
      <c r="G1507" s="186" t="s">
        <v>1013</v>
      </c>
      <c r="H1507" s="186">
        <v>0</v>
      </c>
      <c r="I1507" s="186">
        <v>0</v>
      </c>
      <c r="J1507" s="186" t="s">
        <v>967</v>
      </c>
      <c r="K1507" s="186" t="s">
        <v>968</v>
      </c>
    </row>
    <row r="1508" spans="1:11" x14ac:dyDescent="0.45">
      <c r="A1508" s="186" t="s">
        <v>336</v>
      </c>
      <c r="B1508" s="186" t="s">
        <v>1081</v>
      </c>
      <c r="C1508" s="186" t="s">
        <v>1086</v>
      </c>
      <c r="D1508" s="186" t="s">
        <v>514</v>
      </c>
      <c r="E1508" s="186" t="s">
        <v>1088</v>
      </c>
      <c r="F1508" s="186">
        <v>2032</v>
      </c>
      <c r="G1508" s="186" t="s">
        <v>1013</v>
      </c>
      <c r="H1508" s="186">
        <v>0</v>
      </c>
      <c r="I1508" s="186">
        <v>0</v>
      </c>
      <c r="J1508" s="186" t="s">
        <v>967</v>
      </c>
      <c r="K1508" s="186" t="s">
        <v>968</v>
      </c>
    </row>
    <row r="1509" spans="1:11" x14ac:dyDescent="0.45">
      <c r="A1509" s="186" t="s">
        <v>336</v>
      </c>
      <c r="B1509" s="186" t="s">
        <v>1081</v>
      </c>
      <c r="C1509" s="186" t="s">
        <v>1086</v>
      </c>
      <c r="D1509" s="186" t="s">
        <v>514</v>
      </c>
      <c r="E1509" s="186" t="s">
        <v>1088</v>
      </c>
      <c r="F1509" s="186">
        <v>2033</v>
      </c>
      <c r="G1509" s="186" t="s">
        <v>1013</v>
      </c>
      <c r="H1509" s="186">
        <v>0</v>
      </c>
      <c r="I1509" s="186">
        <v>0</v>
      </c>
      <c r="J1509" s="186" t="s">
        <v>967</v>
      </c>
      <c r="K1509" s="186" t="s">
        <v>968</v>
      </c>
    </row>
    <row r="1510" spans="1:11" x14ac:dyDescent="0.45">
      <c r="A1510" s="186" t="s">
        <v>336</v>
      </c>
      <c r="B1510" s="186" t="s">
        <v>1081</v>
      </c>
      <c r="C1510" s="186" t="s">
        <v>1086</v>
      </c>
      <c r="D1510" s="186" t="s">
        <v>514</v>
      </c>
      <c r="E1510" s="186" t="s">
        <v>1088</v>
      </c>
      <c r="F1510" s="186">
        <v>2034</v>
      </c>
      <c r="G1510" s="186" t="s">
        <v>1013</v>
      </c>
      <c r="H1510" s="186">
        <v>0</v>
      </c>
      <c r="I1510" s="186">
        <v>0</v>
      </c>
      <c r="J1510" s="186" t="s">
        <v>967</v>
      </c>
      <c r="K1510" s="186" t="s">
        <v>968</v>
      </c>
    </row>
    <row r="1511" spans="1:11" x14ac:dyDescent="0.45">
      <c r="A1511" s="186" t="s">
        <v>336</v>
      </c>
      <c r="B1511" s="186" t="s">
        <v>1081</v>
      </c>
      <c r="C1511" s="186" t="s">
        <v>1086</v>
      </c>
      <c r="D1511" s="186" t="s">
        <v>514</v>
      </c>
      <c r="E1511" s="186" t="s">
        <v>1088</v>
      </c>
      <c r="F1511" s="186">
        <v>2035</v>
      </c>
      <c r="G1511" s="186" t="s">
        <v>1013</v>
      </c>
      <c r="H1511" s="186">
        <v>0</v>
      </c>
      <c r="I1511" s="186">
        <v>0</v>
      </c>
      <c r="J1511" s="186" t="s">
        <v>967</v>
      </c>
      <c r="K1511" s="186" t="s">
        <v>968</v>
      </c>
    </row>
    <row r="1512" spans="1:11" x14ac:dyDescent="0.45">
      <c r="A1512" s="186" t="s">
        <v>336</v>
      </c>
      <c r="B1512" s="186" t="s">
        <v>1081</v>
      </c>
      <c r="C1512" s="186" t="s">
        <v>1086</v>
      </c>
      <c r="D1512" s="186" t="s">
        <v>514</v>
      </c>
      <c r="E1512" s="186" t="s">
        <v>1088</v>
      </c>
      <c r="F1512" s="186">
        <v>2036</v>
      </c>
      <c r="G1512" s="186" t="s">
        <v>1013</v>
      </c>
      <c r="H1512" s="186">
        <v>0</v>
      </c>
      <c r="I1512" s="186">
        <v>0</v>
      </c>
      <c r="J1512" s="186" t="s">
        <v>967</v>
      </c>
      <c r="K1512" s="186" t="s">
        <v>968</v>
      </c>
    </row>
    <row r="1513" spans="1:11" x14ac:dyDescent="0.45">
      <c r="A1513" s="186" t="s">
        <v>336</v>
      </c>
      <c r="B1513" s="186" t="s">
        <v>1081</v>
      </c>
      <c r="C1513" s="186" t="s">
        <v>1086</v>
      </c>
      <c r="D1513" s="186" t="s">
        <v>514</v>
      </c>
      <c r="E1513" s="186" t="s">
        <v>1088</v>
      </c>
      <c r="F1513" s="186">
        <v>2037</v>
      </c>
      <c r="G1513" s="186" t="s">
        <v>1013</v>
      </c>
      <c r="H1513" s="186">
        <v>0</v>
      </c>
      <c r="I1513" s="186">
        <v>0</v>
      </c>
      <c r="J1513" s="186" t="s">
        <v>967</v>
      </c>
      <c r="K1513" s="186" t="s">
        <v>968</v>
      </c>
    </row>
    <row r="1514" spans="1:11" x14ac:dyDescent="0.45">
      <c r="A1514" s="186" t="s">
        <v>336</v>
      </c>
      <c r="B1514" s="186" t="s">
        <v>1081</v>
      </c>
      <c r="C1514" s="186" t="s">
        <v>1086</v>
      </c>
      <c r="D1514" s="186" t="s">
        <v>514</v>
      </c>
      <c r="E1514" s="186" t="s">
        <v>1088</v>
      </c>
      <c r="F1514" s="186">
        <v>2038</v>
      </c>
      <c r="G1514" s="186" t="s">
        <v>1013</v>
      </c>
      <c r="H1514" s="186">
        <v>0</v>
      </c>
      <c r="I1514" s="186">
        <v>0</v>
      </c>
      <c r="J1514" s="186" t="s">
        <v>967</v>
      </c>
      <c r="K1514" s="186" t="s">
        <v>968</v>
      </c>
    </row>
    <row r="1515" spans="1:11" x14ac:dyDescent="0.45">
      <c r="A1515" s="186" t="s">
        <v>336</v>
      </c>
      <c r="B1515" s="186" t="s">
        <v>1081</v>
      </c>
      <c r="C1515" s="186" t="s">
        <v>1086</v>
      </c>
      <c r="D1515" s="186" t="s">
        <v>514</v>
      </c>
      <c r="E1515" s="186" t="s">
        <v>1088</v>
      </c>
      <c r="F1515" s="186">
        <v>2039</v>
      </c>
      <c r="G1515" s="186" t="s">
        <v>1013</v>
      </c>
      <c r="H1515" s="186">
        <v>0</v>
      </c>
      <c r="I1515" s="186">
        <v>0</v>
      </c>
      <c r="J1515" s="186" t="s">
        <v>967</v>
      </c>
      <c r="K1515" s="186" t="s">
        <v>968</v>
      </c>
    </row>
    <row r="1516" spans="1:11" x14ac:dyDescent="0.45">
      <c r="A1516" s="186" t="s">
        <v>336</v>
      </c>
      <c r="B1516" s="186" t="s">
        <v>1081</v>
      </c>
      <c r="C1516" s="186" t="s">
        <v>1086</v>
      </c>
      <c r="D1516" s="186" t="s">
        <v>514</v>
      </c>
      <c r="E1516" s="186" t="s">
        <v>1088</v>
      </c>
      <c r="F1516" s="186">
        <v>2040</v>
      </c>
      <c r="G1516" s="186" t="s">
        <v>1013</v>
      </c>
      <c r="H1516" s="186">
        <v>0</v>
      </c>
      <c r="I1516" s="186">
        <v>0</v>
      </c>
      <c r="J1516" s="186" t="s">
        <v>967</v>
      </c>
      <c r="K1516" s="186" t="s">
        <v>968</v>
      </c>
    </row>
    <row r="1517" spans="1:11" x14ac:dyDescent="0.45">
      <c r="A1517" s="186" t="s">
        <v>336</v>
      </c>
      <c r="B1517" s="186" t="s">
        <v>1081</v>
      </c>
      <c r="C1517" s="186" t="s">
        <v>1086</v>
      </c>
      <c r="D1517" s="186" t="s">
        <v>514</v>
      </c>
      <c r="E1517" s="186" t="s">
        <v>1088</v>
      </c>
      <c r="F1517" s="186">
        <v>2041</v>
      </c>
      <c r="G1517" s="186" t="s">
        <v>1013</v>
      </c>
      <c r="H1517" s="186">
        <v>0</v>
      </c>
      <c r="I1517" s="186">
        <v>0</v>
      </c>
      <c r="J1517" s="186" t="s">
        <v>967</v>
      </c>
      <c r="K1517" s="186" t="s">
        <v>968</v>
      </c>
    </row>
    <row r="1518" spans="1:11" x14ac:dyDescent="0.45">
      <c r="A1518" s="186" t="s">
        <v>336</v>
      </c>
      <c r="B1518" s="186" t="s">
        <v>1081</v>
      </c>
      <c r="C1518" s="186" t="s">
        <v>1086</v>
      </c>
      <c r="D1518" s="186" t="s">
        <v>514</v>
      </c>
      <c r="E1518" s="186" t="s">
        <v>1088</v>
      </c>
      <c r="F1518" s="186">
        <v>2042</v>
      </c>
      <c r="G1518" s="186" t="s">
        <v>1013</v>
      </c>
      <c r="H1518" s="186">
        <v>0</v>
      </c>
      <c r="I1518" s="186">
        <v>0</v>
      </c>
      <c r="J1518" s="186" t="s">
        <v>967</v>
      </c>
      <c r="K1518" s="186" t="s">
        <v>968</v>
      </c>
    </row>
    <row r="1519" spans="1:11" x14ac:dyDescent="0.45">
      <c r="A1519" s="186" t="s">
        <v>336</v>
      </c>
      <c r="B1519" s="186" t="s">
        <v>1081</v>
      </c>
      <c r="C1519" s="186" t="s">
        <v>1086</v>
      </c>
      <c r="D1519" s="186" t="s">
        <v>514</v>
      </c>
      <c r="E1519" s="186" t="s">
        <v>1088</v>
      </c>
      <c r="F1519" s="186">
        <v>2043</v>
      </c>
      <c r="G1519" s="186" t="s">
        <v>1013</v>
      </c>
      <c r="H1519" s="186">
        <v>0</v>
      </c>
      <c r="I1519" s="186">
        <v>0</v>
      </c>
      <c r="J1519" s="186" t="s">
        <v>967</v>
      </c>
      <c r="K1519" s="186" t="s">
        <v>968</v>
      </c>
    </row>
    <row r="1520" spans="1:11" x14ac:dyDescent="0.45">
      <c r="A1520" s="186" t="s">
        <v>336</v>
      </c>
      <c r="B1520" s="186" t="s">
        <v>1081</v>
      </c>
      <c r="C1520" s="186" t="s">
        <v>1086</v>
      </c>
      <c r="D1520" s="186" t="s">
        <v>514</v>
      </c>
      <c r="E1520" s="186" t="s">
        <v>1088</v>
      </c>
      <c r="F1520" s="186">
        <v>2044</v>
      </c>
      <c r="G1520" s="186" t="s">
        <v>1013</v>
      </c>
      <c r="H1520" s="186">
        <v>0</v>
      </c>
      <c r="I1520" s="186">
        <v>0</v>
      </c>
      <c r="J1520" s="186" t="s">
        <v>967</v>
      </c>
      <c r="K1520" s="186" t="s">
        <v>968</v>
      </c>
    </row>
    <row r="1521" spans="1:11" x14ac:dyDescent="0.45">
      <c r="A1521" s="186" t="s">
        <v>336</v>
      </c>
      <c r="B1521" s="186" t="s">
        <v>1081</v>
      </c>
      <c r="C1521" s="186" t="s">
        <v>1086</v>
      </c>
      <c r="D1521" s="186" t="s">
        <v>514</v>
      </c>
      <c r="E1521" s="186" t="s">
        <v>1088</v>
      </c>
      <c r="F1521" s="186">
        <v>2045</v>
      </c>
      <c r="G1521" s="186" t="s">
        <v>1013</v>
      </c>
      <c r="H1521" s="186">
        <v>0</v>
      </c>
      <c r="I1521" s="186">
        <v>0</v>
      </c>
      <c r="J1521" s="186" t="s">
        <v>967</v>
      </c>
      <c r="K1521" s="186" t="s">
        <v>968</v>
      </c>
    </row>
    <row r="1522" spans="1:11" x14ac:dyDescent="0.45">
      <c r="A1522" s="186" t="s">
        <v>336</v>
      </c>
      <c r="B1522" s="186" t="s">
        <v>1081</v>
      </c>
      <c r="C1522" s="186" t="s">
        <v>1086</v>
      </c>
      <c r="D1522" s="186" t="s">
        <v>514</v>
      </c>
      <c r="E1522" s="186" t="s">
        <v>1088</v>
      </c>
      <c r="F1522" s="186">
        <v>2046</v>
      </c>
      <c r="G1522" s="186" t="s">
        <v>1013</v>
      </c>
      <c r="H1522" s="186">
        <v>0</v>
      </c>
      <c r="I1522" s="186">
        <v>0</v>
      </c>
      <c r="J1522" s="186" t="s">
        <v>967</v>
      </c>
      <c r="K1522" s="186" t="s">
        <v>968</v>
      </c>
    </row>
    <row r="1523" spans="1:11" x14ac:dyDescent="0.45">
      <c r="A1523" s="186" t="s">
        <v>336</v>
      </c>
      <c r="B1523" s="186" t="s">
        <v>1081</v>
      </c>
      <c r="C1523" s="186" t="s">
        <v>1086</v>
      </c>
      <c r="D1523" s="186" t="s">
        <v>514</v>
      </c>
      <c r="E1523" s="186" t="s">
        <v>1088</v>
      </c>
      <c r="F1523" s="186">
        <v>2047</v>
      </c>
      <c r="G1523" s="186" t="s">
        <v>1013</v>
      </c>
      <c r="H1523" s="186">
        <v>0</v>
      </c>
      <c r="I1523" s="186">
        <v>0</v>
      </c>
      <c r="J1523" s="186" t="s">
        <v>967</v>
      </c>
      <c r="K1523" s="186" t="s">
        <v>968</v>
      </c>
    </row>
    <row r="1524" spans="1:11" x14ac:dyDescent="0.45">
      <c r="A1524" s="186" t="s">
        <v>336</v>
      </c>
      <c r="B1524" s="186" t="s">
        <v>1081</v>
      </c>
      <c r="C1524" s="186" t="s">
        <v>1086</v>
      </c>
      <c r="D1524" s="186" t="s">
        <v>514</v>
      </c>
      <c r="E1524" s="186" t="s">
        <v>1088</v>
      </c>
      <c r="F1524" s="186">
        <v>2048</v>
      </c>
      <c r="G1524" s="186" t="s">
        <v>1013</v>
      </c>
      <c r="H1524" s="186">
        <v>0</v>
      </c>
      <c r="I1524" s="186">
        <v>0</v>
      </c>
      <c r="J1524" s="186" t="s">
        <v>967</v>
      </c>
      <c r="K1524" s="186" t="s">
        <v>968</v>
      </c>
    </row>
    <row r="1525" spans="1:11" x14ac:dyDescent="0.45">
      <c r="A1525" s="186" t="s">
        <v>336</v>
      </c>
      <c r="B1525" s="186" t="s">
        <v>1081</v>
      </c>
      <c r="C1525" s="186" t="s">
        <v>1086</v>
      </c>
      <c r="D1525" s="186" t="s">
        <v>514</v>
      </c>
      <c r="E1525" s="186" t="s">
        <v>1088</v>
      </c>
      <c r="F1525" s="186">
        <v>2049</v>
      </c>
      <c r="G1525" s="186" t="s">
        <v>1013</v>
      </c>
      <c r="H1525" s="186">
        <v>0</v>
      </c>
      <c r="I1525" s="186">
        <v>0</v>
      </c>
      <c r="J1525" s="186" t="s">
        <v>967</v>
      </c>
      <c r="K1525" s="186" t="s">
        <v>968</v>
      </c>
    </row>
    <row r="1526" spans="1:11" x14ac:dyDescent="0.45">
      <c r="A1526" s="186" t="s">
        <v>336</v>
      </c>
      <c r="B1526" s="186" t="s">
        <v>1081</v>
      </c>
      <c r="C1526" s="186" t="s">
        <v>1086</v>
      </c>
      <c r="D1526" s="186" t="s">
        <v>514</v>
      </c>
      <c r="E1526" s="186" t="s">
        <v>1088</v>
      </c>
      <c r="F1526" s="186">
        <v>2050</v>
      </c>
      <c r="G1526" s="186" t="s">
        <v>1013</v>
      </c>
      <c r="H1526" s="186">
        <v>0</v>
      </c>
      <c r="I1526" s="186">
        <v>0</v>
      </c>
      <c r="J1526" s="186" t="s">
        <v>967</v>
      </c>
      <c r="K1526" s="186" t="s">
        <v>968</v>
      </c>
    </row>
    <row r="1527" spans="1:11" x14ac:dyDescent="0.45">
      <c r="A1527" s="186" t="s">
        <v>336</v>
      </c>
      <c r="B1527" s="186" t="s">
        <v>1081</v>
      </c>
      <c r="C1527" s="186" t="s">
        <v>1086</v>
      </c>
      <c r="D1527" s="186" t="s">
        <v>514</v>
      </c>
      <c r="E1527" s="186" t="s">
        <v>1084</v>
      </c>
      <c r="F1527" s="186">
        <v>1990</v>
      </c>
      <c r="G1527" s="186" t="s">
        <v>1013</v>
      </c>
      <c r="H1527" s="186">
        <v>0</v>
      </c>
      <c r="I1527" s="186">
        <v>0</v>
      </c>
      <c r="J1527" s="186" t="s">
        <v>967</v>
      </c>
      <c r="K1527" s="186" t="s">
        <v>968</v>
      </c>
    </row>
    <row r="1528" spans="1:11" x14ac:dyDescent="0.45">
      <c r="A1528" s="186" t="s">
        <v>336</v>
      </c>
      <c r="B1528" s="186" t="s">
        <v>1081</v>
      </c>
      <c r="C1528" s="186" t="s">
        <v>1086</v>
      </c>
      <c r="D1528" s="186" t="s">
        <v>514</v>
      </c>
      <c r="E1528" s="186" t="s">
        <v>1084</v>
      </c>
      <c r="F1528" s="186">
        <v>1991</v>
      </c>
      <c r="G1528" s="186" t="s">
        <v>1013</v>
      </c>
      <c r="H1528" s="186">
        <v>0</v>
      </c>
      <c r="I1528" s="186">
        <v>0</v>
      </c>
      <c r="J1528" s="186" t="s">
        <v>967</v>
      </c>
      <c r="K1528" s="186" t="s">
        <v>968</v>
      </c>
    </row>
    <row r="1529" spans="1:11" x14ac:dyDescent="0.45">
      <c r="A1529" s="186" t="s">
        <v>336</v>
      </c>
      <c r="B1529" s="186" t="s">
        <v>1081</v>
      </c>
      <c r="C1529" s="186" t="s">
        <v>1086</v>
      </c>
      <c r="D1529" s="186" t="s">
        <v>514</v>
      </c>
      <c r="E1529" s="186" t="s">
        <v>1084</v>
      </c>
      <c r="F1529" s="186">
        <v>1992</v>
      </c>
      <c r="G1529" s="186" t="s">
        <v>1013</v>
      </c>
      <c r="H1529" s="186">
        <v>0</v>
      </c>
      <c r="I1529" s="186">
        <v>0</v>
      </c>
      <c r="J1529" s="186" t="s">
        <v>967</v>
      </c>
      <c r="K1529" s="186" t="s">
        <v>968</v>
      </c>
    </row>
    <row r="1530" spans="1:11" x14ac:dyDescent="0.45">
      <c r="A1530" s="186" t="s">
        <v>336</v>
      </c>
      <c r="B1530" s="186" t="s">
        <v>1081</v>
      </c>
      <c r="C1530" s="186" t="s">
        <v>1086</v>
      </c>
      <c r="D1530" s="186" t="s">
        <v>514</v>
      </c>
      <c r="E1530" s="186" t="s">
        <v>1084</v>
      </c>
      <c r="F1530" s="186">
        <v>1993</v>
      </c>
      <c r="G1530" s="186" t="s">
        <v>1013</v>
      </c>
      <c r="H1530" s="186">
        <v>0</v>
      </c>
      <c r="I1530" s="186">
        <v>0</v>
      </c>
      <c r="J1530" s="186" t="s">
        <v>967</v>
      </c>
      <c r="K1530" s="186" t="s">
        <v>968</v>
      </c>
    </row>
    <row r="1531" spans="1:11" x14ac:dyDescent="0.45">
      <c r="A1531" s="186" t="s">
        <v>336</v>
      </c>
      <c r="B1531" s="186" t="s">
        <v>1081</v>
      </c>
      <c r="C1531" s="186" t="s">
        <v>1086</v>
      </c>
      <c r="D1531" s="186" t="s">
        <v>514</v>
      </c>
      <c r="E1531" s="186" t="s">
        <v>1084</v>
      </c>
      <c r="F1531" s="186">
        <v>1994</v>
      </c>
      <c r="G1531" s="186" t="s">
        <v>1013</v>
      </c>
      <c r="H1531" s="186">
        <v>0</v>
      </c>
      <c r="I1531" s="186">
        <v>0</v>
      </c>
      <c r="J1531" s="186" t="s">
        <v>967</v>
      </c>
      <c r="K1531" s="186" t="s">
        <v>968</v>
      </c>
    </row>
    <row r="1532" spans="1:11" x14ac:dyDescent="0.45">
      <c r="A1532" s="186" t="s">
        <v>336</v>
      </c>
      <c r="B1532" s="186" t="s">
        <v>1081</v>
      </c>
      <c r="C1532" s="186" t="s">
        <v>1086</v>
      </c>
      <c r="D1532" s="186" t="s">
        <v>514</v>
      </c>
      <c r="E1532" s="186" t="s">
        <v>1084</v>
      </c>
      <c r="F1532" s="186">
        <v>1995</v>
      </c>
      <c r="G1532" s="186" t="s">
        <v>1013</v>
      </c>
      <c r="H1532" s="186">
        <v>0</v>
      </c>
      <c r="I1532" s="186">
        <v>0</v>
      </c>
      <c r="J1532" s="186" t="s">
        <v>967</v>
      </c>
      <c r="K1532" s="186" t="s">
        <v>968</v>
      </c>
    </row>
    <row r="1533" spans="1:11" x14ac:dyDescent="0.45">
      <c r="A1533" s="186" t="s">
        <v>336</v>
      </c>
      <c r="B1533" s="186" t="s">
        <v>1081</v>
      </c>
      <c r="C1533" s="186" t="s">
        <v>1086</v>
      </c>
      <c r="D1533" s="186" t="s">
        <v>514</v>
      </c>
      <c r="E1533" s="186" t="s">
        <v>1084</v>
      </c>
      <c r="F1533" s="186">
        <v>1996</v>
      </c>
      <c r="G1533" s="186" t="s">
        <v>1013</v>
      </c>
      <c r="H1533" s="186">
        <v>0</v>
      </c>
      <c r="I1533" s="186">
        <v>0</v>
      </c>
      <c r="J1533" s="186" t="s">
        <v>967</v>
      </c>
      <c r="K1533" s="186" t="s">
        <v>968</v>
      </c>
    </row>
    <row r="1534" spans="1:11" x14ac:dyDescent="0.45">
      <c r="A1534" s="186" t="s">
        <v>336</v>
      </c>
      <c r="B1534" s="186" t="s">
        <v>1081</v>
      </c>
      <c r="C1534" s="186" t="s">
        <v>1086</v>
      </c>
      <c r="D1534" s="186" t="s">
        <v>514</v>
      </c>
      <c r="E1534" s="186" t="s">
        <v>1084</v>
      </c>
      <c r="F1534" s="186">
        <v>1997</v>
      </c>
      <c r="G1534" s="186" t="s">
        <v>1013</v>
      </c>
      <c r="H1534" s="186">
        <v>0</v>
      </c>
      <c r="I1534" s="186">
        <v>0</v>
      </c>
      <c r="J1534" s="186" t="s">
        <v>967</v>
      </c>
      <c r="K1534" s="186" t="s">
        <v>968</v>
      </c>
    </row>
    <row r="1535" spans="1:11" x14ac:dyDescent="0.45">
      <c r="A1535" s="186" t="s">
        <v>336</v>
      </c>
      <c r="B1535" s="186" t="s">
        <v>1081</v>
      </c>
      <c r="C1535" s="186" t="s">
        <v>1086</v>
      </c>
      <c r="D1535" s="186" t="s">
        <v>514</v>
      </c>
      <c r="E1535" s="186" t="s">
        <v>1084</v>
      </c>
      <c r="F1535" s="186">
        <v>1998</v>
      </c>
      <c r="G1535" s="186" t="s">
        <v>1013</v>
      </c>
      <c r="H1535" s="186">
        <v>0</v>
      </c>
      <c r="I1535" s="186">
        <v>0</v>
      </c>
      <c r="J1535" s="186" t="s">
        <v>967</v>
      </c>
      <c r="K1535" s="186" t="s">
        <v>968</v>
      </c>
    </row>
    <row r="1536" spans="1:11" x14ac:dyDescent="0.45">
      <c r="A1536" s="186" t="s">
        <v>336</v>
      </c>
      <c r="B1536" s="186" t="s">
        <v>1081</v>
      </c>
      <c r="C1536" s="186" t="s">
        <v>1086</v>
      </c>
      <c r="D1536" s="186" t="s">
        <v>514</v>
      </c>
      <c r="E1536" s="186" t="s">
        <v>1084</v>
      </c>
      <c r="F1536" s="186">
        <v>1999</v>
      </c>
      <c r="G1536" s="186" t="s">
        <v>1013</v>
      </c>
      <c r="H1536" s="186">
        <v>0</v>
      </c>
      <c r="I1536" s="186">
        <v>0</v>
      </c>
      <c r="J1536" s="186" t="s">
        <v>967</v>
      </c>
      <c r="K1536" s="186" t="s">
        <v>968</v>
      </c>
    </row>
    <row r="1537" spans="1:11" x14ac:dyDescent="0.45">
      <c r="A1537" s="186" t="s">
        <v>336</v>
      </c>
      <c r="B1537" s="186" t="s">
        <v>1081</v>
      </c>
      <c r="C1537" s="186" t="s">
        <v>1086</v>
      </c>
      <c r="D1537" s="186" t="s">
        <v>514</v>
      </c>
      <c r="E1537" s="186" t="s">
        <v>1084</v>
      </c>
      <c r="F1537" s="186">
        <v>2000</v>
      </c>
      <c r="G1537" s="186" t="s">
        <v>1013</v>
      </c>
      <c r="H1537" s="186">
        <v>0</v>
      </c>
      <c r="I1537" s="186">
        <v>0</v>
      </c>
      <c r="J1537" s="186" t="s">
        <v>967</v>
      </c>
      <c r="K1537" s="186" t="s">
        <v>968</v>
      </c>
    </row>
    <row r="1538" spans="1:11" x14ac:dyDescent="0.45">
      <c r="A1538" s="186" t="s">
        <v>336</v>
      </c>
      <c r="B1538" s="186" t="s">
        <v>1081</v>
      </c>
      <c r="C1538" s="186" t="s">
        <v>1086</v>
      </c>
      <c r="D1538" s="186" t="s">
        <v>514</v>
      </c>
      <c r="E1538" s="186" t="s">
        <v>1084</v>
      </c>
      <c r="F1538" s="186">
        <v>2001</v>
      </c>
      <c r="G1538" s="186" t="s">
        <v>1013</v>
      </c>
      <c r="H1538" s="186">
        <v>0</v>
      </c>
      <c r="I1538" s="186">
        <v>0</v>
      </c>
      <c r="J1538" s="186" t="s">
        <v>967</v>
      </c>
      <c r="K1538" s="186" t="s">
        <v>968</v>
      </c>
    </row>
    <row r="1539" spans="1:11" x14ac:dyDescent="0.45">
      <c r="A1539" s="186" t="s">
        <v>336</v>
      </c>
      <c r="B1539" s="186" t="s">
        <v>1081</v>
      </c>
      <c r="C1539" s="186" t="s">
        <v>1086</v>
      </c>
      <c r="D1539" s="186" t="s">
        <v>514</v>
      </c>
      <c r="E1539" s="186" t="s">
        <v>1084</v>
      </c>
      <c r="F1539" s="186">
        <v>2002</v>
      </c>
      <c r="G1539" s="186" t="s">
        <v>1013</v>
      </c>
      <c r="H1539" s="186">
        <v>0</v>
      </c>
      <c r="I1539" s="186">
        <v>0</v>
      </c>
      <c r="J1539" s="186" t="s">
        <v>967</v>
      </c>
      <c r="K1539" s="186" t="s">
        <v>968</v>
      </c>
    </row>
    <row r="1540" spans="1:11" x14ac:dyDescent="0.45">
      <c r="A1540" s="186" t="s">
        <v>336</v>
      </c>
      <c r="B1540" s="186" t="s">
        <v>1081</v>
      </c>
      <c r="C1540" s="186" t="s">
        <v>1086</v>
      </c>
      <c r="D1540" s="186" t="s">
        <v>514</v>
      </c>
      <c r="E1540" s="186" t="s">
        <v>1084</v>
      </c>
      <c r="F1540" s="186">
        <v>2003</v>
      </c>
      <c r="G1540" s="186" t="s">
        <v>1013</v>
      </c>
      <c r="H1540" s="186">
        <v>0</v>
      </c>
      <c r="I1540" s="186">
        <v>0</v>
      </c>
      <c r="J1540" s="186" t="s">
        <v>967</v>
      </c>
      <c r="K1540" s="186" t="s">
        <v>968</v>
      </c>
    </row>
    <row r="1541" spans="1:11" x14ac:dyDescent="0.45">
      <c r="A1541" s="186" t="s">
        <v>336</v>
      </c>
      <c r="B1541" s="186" t="s">
        <v>1081</v>
      </c>
      <c r="C1541" s="186" t="s">
        <v>1086</v>
      </c>
      <c r="D1541" s="186" t="s">
        <v>514</v>
      </c>
      <c r="E1541" s="186" t="s">
        <v>1084</v>
      </c>
      <c r="F1541" s="186">
        <v>2004</v>
      </c>
      <c r="G1541" s="186" t="s">
        <v>1013</v>
      </c>
      <c r="H1541" s="186">
        <v>0</v>
      </c>
      <c r="I1541" s="186">
        <v>0</v>
      </c>
      <c r="J1541" s="186" t="s">
        <v>967</v>
      </c>
      <c r="K1541" s="186" t="s">
        <v>968</v>
      </c>
    </row>
    <row r="1542" spans="1:11" x14ac:dyDescent="0.45">
      <c r="A1542" s="186" t="s">
        <v>336</v>
      </c>
      <c r="B1542" s="186" t="s">
        <v>1081</v>
      </c>
      <c r="C1542" s="186" t="s">
        <v>1086</v>
      </c>
      <c r="D1542" s="186" t="s">
        <v>514</v>
      </c>
      <c r="E1542" s="186" t="s">
        <v>1084</v>
      </c>
      <c r="F1542" s="186">
        <v>2005</v>
      </c>
      <c r="G1542" s="186" t="s">
        <v>1013</v>
      </c>
      <c r="H1542" s="186">
        <v>0</v>
      </c>
      <c r="I1542" s="186">
        <v>0</v>
      </c>
      <c r="J1542" s="186" t="s">
        <v>967</v>
      </c>
      <c r="K1542" s="186" t="s">
        <v>968</v>
      </c>
    </row>
    <row r="1543" spans="1:11" x14ac:dyDescent="0.45">
      <c r="A1543" s="186" t="s">
        <v>336</v>
      </c>
      <c r="B1543" s="186" t="s">
        <v>1081</v>
      </c>
      <c r="C1543" s="186" t="s">
        <v>1086</v>
      </c>
      <c r="D1543" s="186" t="s">
        <v>514</v>
      </c>
      <c r="E1543" s="186" t="s">
        <v>1084</v>
      </c>
      <c r="F1543" s="186">
        <v>2006</v>
      </c>
      <c r="G1543" s="186" t="s">
        <v>1013</v>
      </c>
      <c r="H1543" s="186">
        <v>0</v>
      </c>
      <c r="I1543" s="186">
        <v>0</v>
      </c>
      <c r="J1543" s="186" t="s">
        <v>967</v>
      </c>
      <c r="K1543" s="186" t="s">
        <v>968</v>
      </c>
    </row>
    <row r="1544" spans="1:11" x14ac:dyDescent="0.45">
      <c r="A1544" s="186" t="s">
        <v>336</v>
      </c>
      <c r="B1544" s="186" t="s">
        <v>1081</v>
      </c>
      <c r="C1544" s="186" t="s">
        <v>1086</v>
      </c>
      <c r="D1544" s="186" t="s">
        <v>514</v>
      </c>
      <c r="E1544" s="186" t="s">
        <v>1084</v>
      </c>
      <c r="F1544" s="186">
        <v>2007</v>
      </c>
      <c r="G1544" s="186" t="s">
        <v>1013</v>
      </c>
      <c r="H1544" s="186">
        <v>0</v>
      </c>
      <c r="I1544" s="186">
        <v>0</v>
      </c>
      <c r="J1544" s="186" t="s">
        <v>967</v>
      </c>
      <c r="K1544" s="186" t="s">
        <v>968</v>
      </c>
    </row>
    <row r="1545" spans="1:11" x14ac:dyDescent="0.45">
      <c r="A1545" s="186" t="s">
        <v>336</v>
      </c>
      <c r="B1545" s="186" t="s">
        <v>1081</v>
      </c>
      <c r="C1545" s="186" t="s">
        <v>1086</v>
      </c>
      <c r="D1545" s="186" t="s">
        <v>514</v>
      </c>
      <c r="E1545" s="186" t="s">
        <v>1084</v>
      </c>
      <c r="F1545" s="186">
        <v>2008</v>
      </c>
      <c r="G1545" s="186" t="s">
        <v>1013</v>
      </c>
      <c r="H1545" s="186">
        <v>0</v>
      </c>
      <c r="I1545" s="186">
        <v>0</v>
      </c>
      <c r="J1545" s="186" t="s">
        <v>967</v>
      </c>
      <c r="K1545" s="186" t="s">
        <v>968</v>
      </c>
    </row>
    <row r="1546" spans="1:11" x14ac:dyDescent="0.45">
      <c r="A1546" s="186" t="s">
        <v>336</v>
      </c>
      <c r="B1546" s="186" t="s">
        <v>1081</v>
      </c>
      <c r="C1546" s="186" t="s">
        <v>1086</v>
      </c>
      <c r="D1546" s="186" t="s">
        <v>514</v>
      </c>
      <c r="E1546" s="186" t="s">
        <v>1084</v>
      </c>
      <c r="F1546" s="186">
        <v>2009</v>
      </c>
      <c r="G1546" s="186" t="s">
        <v>1013</v>
      </c>
      <c r="H1546" s="186">
        <v>0</v>
      </c>
      <c r="I1546" s="186">
        <v>0</v>
      </c>
      <c r="J1546" s="186" t="s">
        <v>967</v>
      </c>
      <c r="K1546" s="186" t="s">
        <v>968</v>
      </c>
    </row>
    <row r="1547" spans="1:11" x14ac:dyDescent="0.45">
      <c r="A1547" s="186" t="s">
        <v>336</v>
      </c>
      <c r="B1547" s="186" t="s">
        <v>1081</v>
      </c>
      <c r="C1547" s="186" t="s">
        <v>1086</v>
      </c>
      <c r="D1547" s="186" t="s">
        <v>514</v>
      </c>
      <c r="E1547" s="186" t="s">
        <v>1084</v>
      </c>
      <c r="F1547" s="186">
        <v>2010</v>
      </c>
      <c r="G1547" s="186" t="s">
        <v>1013</v>
      </c>
      <c r="H1547" s="186">
        <v>0</v>
      </c>
      <c r="I1547" s="186">
        <v>0</v>
      </c>
      <c r="J1547" s="186" t="s">
        <v>967</v>
      </c>
      <c r="K1547" s="186" t="s">
        <v>968</v>
      </c>
    </row>
    <row r="1548" spans="1:11" x14ac:dyDescent="0.45">
      <c r="A1548" s="186" t="s">
        <v>336</v>
      </c>
      <c r="B1548" s="186" t="s">
        <v>1081</v>
      </c>
      <c r="C1548" s="186" t="s">
        <v>1086</v>
      </c>
      <c r="D1548" s="186" t="s">
        <v>514</v>
      </c>
      <c r="E1548" s="186" t="s">
        <v>1084</v>
      </c>
      <c r="F1548" s="186">
        <v>2011</v>
      </c>
      <c r="G1548" s="186" t="s">
        <v>1013</v>
      </c>
      <c r="H1548" s="186">
        <v>0</v>
      </c>
      <c r="I1548" s="186">
        <v>0</v>
      </c>
      <c r="J1548" s="186" t="s">
        <v>967</v>
      </c>
      <c r="K1548" s="186" t="s">
        <v>968</v>
      </c>
    </row>
    <row r="1549" spans="1:11" x14ac:dyDescent="0.45">
      <c r="A1549" s="186" t="s">
        <v>336</v>
      </c>
      <c r="B1549" s="186" t="s">
        <v>1081</v>
      </c>
      <c r="C1549" s="186" t="s">
        <v>1086</v>
      </c>
      <c r="D1549" s="186" t="s">
        <v>514</v>
      </c>
      <c r="E1549" s="186" t="s">
        <v>1084</v>
      </c>
      <c r="F1549" s="186">
        <v>2012</v>
      </c>
      <c r="G1549" s="186" t="s">
        <v>1013</v>
      </c>
      <c r="H1549" s="186">
        <v>0</v>
      </c>
      <c r="I1549" s="186">
        <v>0</v>
      </c>
      <c r="J1549" s="186" t="s">
        <v>967</v>
      </c>
      <c r="K1549" s="186" t="s">
        <v>968</v>
      </c>
    </row>
    <row r="1550" spans="1:11" x14ac:dyDescent="0.45">
      <c r="A1550" s="186" t="s">
        <v>336</v>
      </c>
      <c r="B1550" s="186" t="s">
        <v>1081</v>
      </c>
      <c r="C1550" s="186" t="s">
        <v>1086</v>
      </c>
      <c r="D1550" s="186" t="s">
        <v>514</v>
      </c>
      <c r="E1550" s="186" t="s">
        <v>1084</v>
      </c>
      <c r="F1550" s="186">
        <v>2013</v>
      </c>
      <c r="G1550" s="186" t="s">
        <v>1013</v>
      </c>
      <c r="H1550" s="186">
        <v>0</v>
      </c>
      <c r="I1550" s="186">
        <v>0</v>
      </c>
      <c r="J1550" s="186" t="s">
        <v>967</v>
      </c>
      <c r="K1550" s="186" t="s">
        <v>968</v>
      </c>
    </row>
    <row r="1551" spans="1:11" x14ac:dyDescent="0.45">
      <c r="A1551" s="186" t="s">
        <v>336</v>
      </c>
      <c r="B1551" s="186" t="s">
        <v>1081</v>
      </c>
      <c r="C1551" s="186" t="s">
        <v>1086</v>
      </c>
      <c r="D1551" s="186" t="s">
        <v>514</v>
      </c>
      <c r="E1551" s="186" t="s">
        <v>1084</v>
      </c>
      <c r="F1551" s="186">
        <v>2014</v>
      </c>
      <c r="G1551" s="186" t="s">
        <v>1013</v>
      </c>
      <c r="H1551" s="186">
        <v>0</v>
      </c>
      <c r="I1551" s="186">
        <v>0</v>
      </c>
      <c r="J1551" s="186" t="s">
        <v>967</v>
      </c>
      <c r="K1551" s="186" t="s">
        <v>968</v>
      </c>
    </row>
    <row r="1552" spans="1:11" x14ac:dyDescent="0.45">
      <c r="A1552" s="186" t="s">
        <v>336</v>
      </c>
      <c r="B1552" s="186" t="s">
        <v>1081</v>
      </c>
      <c r="C1552" s="186" t="s">
        <v>1086</v>
      </c>
      <c r="D1552" s="186" t="s">
        <v>514</v>
      </c>
      <c r="E1552" s="186" t="s">
        <v>1084</v>
      </c>
      <c r="F1552" s="186">
        <v>2015</v>
      </c>
      <c r="G1552" s="186" t="s">
        <v>1013</v>
      </c>
      <c r="H1552" s="186">
        <v>0</v>
      </c>
      <c r="I1552" s="186">
        <v>0</v>
      </c>
      <c r="J1552" s="186" t="s">
        <v>967</v>
      </c>
      <c r="K1552" s="186" t="s">
        <v>968</v>
      </c>
    </row>
    <row r="1553" spans="1:11" x14ac:dyDescent="0.45">
      <c r="A1553" s="186" t="s">
        <v>336</v>
      </c>
      <c r="B1553" s="186" t="s">
        <v>1081</v>
      </c>
      <c r="C1553" s="186" t="s">
        <v>1086</v>
      </c>
      <c r="D1553" s="186" t="s">
        <v>514</v>
      </c>
      <c r="E1553" s="186" t="s">
        <v>1084</v>
      </c>
      <c r="F1553" s="186">
        <v>2016</v>
      </c>
      <c r="G1553" s="186" t="s">
        <v>1013</v>
      </c>
      <c r="H1553" s="186">
        <v>0</v>
      </c>
      <c r="I1553" s="186">
        <v>0</v>
      </c>
      <c r="J1553" s="186" t="s">
        <v>967</v>
      </c>
      <c r="K1553" s="186" t="s">
        <v>968</v>
      </c>
    </row>
    <row r="1554" spans="1:11" x14ac:dyDescent="0.45">
      <c r="A1554" s="186" t="s">
        <v>336</v>
      </c>
      <c r="B1554" s="186" t="s">
        <v>1081</v>
      </c>
      <c r="C1554" s="186" t="s">
        <v>1086</v>
      </c>
      <c r="D1554" s="186" t="s">
        <v>514</v>
      </c>
      <c r="E1554" s="186" t="s">
        <v>1084</v>
      </c>
      <c r="F1554" s="186">
        <v>2017</v>
      </c>
      <c r="G1554" s="186" t="s">
        <v>1013</v>
      </c>
      <c r="H1554" s="186">
        <v>0</v>
      </c>
      <c r="I1554" s="186">
        <v>0</v>
      </c>
      <c r="J1554" s="186" t="s">
        <v>967</v>
      </c>
      <c r="K1554" s="186" t="s">
        <v>968</v>
      </c>
    </row>
    <row r="1555" spans="1:11" x14ac:dyDescent="0.45">
      <c r="A1555" s="186" t="s">
        <v>336</v>
      </c>
      <c r="B1555" s="186" t="s">
        <v>1081</v>
      </c>
      <c r="C1555" s="186" t="s">
        <v>1086</v>
      </c>
      <c r="D1555" s="186" t="s">
        <v>514</v>
      </c>
      <c r="E1555" s="186" t="s">
        <v>1084</v>
      </c>
      <c r="F1555" s="186">
        <v>2018</v>
      </c>
      <c r="G1555" s="186" t="s">
        <v>1013</v>
      </c>
      <c r="H1555" s="186">
        <v>0</v>
      </c>
      <c r="I1555" s="186">
        <v>0</v>
      </c>
      <c r="J1555" s="186" t="s">
        <v>967</v>
      </c>
      <c r="K1555" s="186" t="s">
        <v>968</v>
      </c>
    </row>
    <row r="1556" spans="1:11" x14ac:dyDescent="0.45">
      <c r="A1556" s="186" t="s">
        <v>336</v>
      </c>
      <c r="B1556" s="186" t="s">
        <v>1081</v>
      </c>
      <c r="C1556" s="186" t="s">
        <v>1086</v>
      </c>
      <c r="D1556" s="186" t="s">
        <v>514</v>
      </c>
      <c r="E1556" s="186" t="s">
        <v>1084</v>
      </c>
      <c r="F1556" s="186">
        <v>2019</v>
      </c>
      <c r="G1556" s="186" t="s">
        <v>1013</v>
      </c>
      <c r="H1556" s="186">
        <v>0</v>
      </c>
      <c r="I1556" s="186">
        <v>0</v>
      </c>
      <c r="J1556" s="186" t="s">
        <v>967</v>
      </c>
      <c r="K1556" s="186" t="s">
        <v>968</v>
      </c>
    </row>
    <row r="1557" spans="1:11" x14ac:dyDescent="0.45">
      <c r="A1557" s="186" t="s">
        <v>336</v>
      </c>
      <c r="B1557" s="186" t="s">
        <v>1081</v>
      </c>
      <c r="C1557" s="186" t="s">
        <v>1086</v>
      </c>
      <c r="D1557" s="186" t="s">
        <v>514</v>
      </c>
      <c r="E1557" s="186" t="s">
        <v>1084</v>
      </c>
      <c r="F1557" s="186">
        <v>2020</v>
      </c>
      <c r="G1557" s="186" t="s">
        <v>1013</v>
      </c>
      <c r="H1557" s="186">
        <v>0</v>
      </c>
      <c r="I1557" s="186">
        <v>0</v>
      </c>
      <c r="J1557" s="186" t="s">
        <v>967</v>
      </c>
      <c r="K1557" s="186" t="s">
        <v>968</v>
      </c>
    </row>
    <row r="1558" spans="1:11" x14ac:dyDescent="0.45">
      <c r="A1558" s="186" t="s">
        <v>336</v>
      </c>
      <c r="B1558" s="186" t="s">
        <v>1081</v>
      </c>
      <c r="C1558" s="186" t="s">
        <v>1086</v>
      </c>
      <c r="D1558" s="186" t="s">
        <v>514</v>
      </c>
      <c r="E1558" s="186" t="s">
        <v>1084</v>
      </c>
      <c r="F1558" s="186">
        <v>2021</v>
      </c>
      <c r="G1558" s="186" t="s">
        <v>1013</v>
      </c>
      <c r="H1558" s="186">
        <v>0</v>
      </c>
      <c r="I1558" s="186">
        <v>0</v>
      </c>
      <c r="J1558" s="186" t="s">
        <v>967</v>
      </c>
      <c r="K1558" s="186" t="s">
        <v>968</v>
      </c>
    </row>
    <row r="1559" spans="1:11" x14ac:dyDescent="0.45">
      <c r="A1559" s="186" t="s">
        <v>336</v>
      </c>
      <c r="B1559" s="186" t="s">
        <v>1081</v>
      </c>
      <c r="C1559" s="186" t="s">
        <v>1086</v>
      </c>
      <c r="D1559" s="186" t="s">
        <v>514</v>
      </c>
      <c r="E1559" s="186" t="s">
        <v>1084</v>
      </c>
      <c r="F1559" s="186">
        <v>2022</v>
      </c>
      <c r="G1559" s="186" t="s">
        <v>1013</v>
      </c>
      <c r="H1559" s="186">
        <v>0</v>
      </c>
      <c r="I1559" s="186">
        <v>0</v>
      </c>
      <c r="J1559" s="186" t="s">
        <v>967</v>
      </c>
      <c r="K1559" s="186" t="s">
        <v>968</v>
      </c>
    </row>
    <row r="1560" spans="1:11" x14ac:dyDescent="0.45">
      <c r="A1560" s="186" t="s">
        <v>336</v>
      </c>
      <c r="B1560" s="186" t="s">
        <v>1081</v>
      </c>
      <c r="C1560" s="186" t="s">
        <v>1086</v>
      </c>
      <c r="D1560" s="186" t="s">
        <v>514</v>
      </c>
      <c r="E1560" s="186" t="s">
        <v>1084</v>
      </c>
      <c r="F1560" s="186">
        <v>2023</v>
      </c>
      <c r="G1560" s="186" t="s">
        <v>1013</v>
      </c>
      <c r="H1560" s="186">
        <v>0</v>
      </c>
      <c r="I1560" s="186">
        <v>0</v>
      </c>
      <c r="J1560" s="186" t="s">
        <v>967</v>
      </c>
      <c r="K1560" s="186" t="s">
        <v>968</v>
      </c>
    </row>
    <row r="1561" spans="1:11" x14ac:dyDescent="0.45">
      <c r="A1561" s="186" t="s">
        <v>336</v>
      </c>
      <c r="B1561" s="186" t="s">
        <v>1081</v>
      </c>
      <c r="C1561" s="186" t="s">
        <v>1086</v>
      </c>
      <c r="D1561" s="186" t="s">
        <v>514</v>
      </c>
      <c r="E1561" s="186" t="s">
        <v>1084</v>
      </c>
      <c r="F1561" s="186">
        <v>2024</v>
      </c>
      <c r="G1561" s="186" t="s">
        <v>1013</v>
      </c>
      <c r="H1561" s="186">
        <v>0</v>
      </c>
      <c r="I1561" s="186">
        <v>0</v>
      </c>
      <c r="J1561" s="186" t="s">
        <v>967</v>
      </c>
      <c r="K1561" s="186" t="s">
        <v>968</v>
      </c>
    </row>
    <row r="1562" spans="1:11" x14ac:dyDescent="0.45">
      <c r="A1562" s="186" t="s">
        <v>336</v>
      </c>
      <c r="B1562" s="186" t="s">
        <v>1081</v>
      </c>
      <c r="C1562" s="186" t="s">
        <v>1086</v>
      </c>
      <c r="D1562" s="186" t="s">
        <v>514</v>
      </c>
      <c r="E1562" s="186" t="s">
        <v>1084</v>
      </c>
      <c r="F1562" s="186">
        <v>2025</v>
      </c>
      <c r="G1562" s="186" t="s">
        <v>1013</v>
      </c>
      <c r="H1562" s="186">
        <v>0</v>
      </c>
      <c r="I1562" s="186">
        <v>0</v>
      </c>
      <c r="J1562" s="186" t="s">
        <v>967</v>
      </c>
      <c r="K1562" s="186" t="s">
        <v>968</v>
      </c>
    </row>
    <row r="1563" spans="1:11" x14ac:dyDescent="0.45">
      <c r="A1563" s="186" t="s">
        <v>336</v>
      </c>
      <c r="B1563" s="186" t="s">
        <v>1081</v>
      </c>
      <c r="C1563" s="186" t="s">
        <v>1086</v>
      </c>
      <c r="D1563" s="186" t="s">
        <v>514</v>
      </c>
      <c r="E1563" s="186" t="s">
        <v>1084</v>
      </c>
      <c r="F1563" s="186">
        <v>2026</v>
      </c>
      <c r="G1563" s="186" t="s">
        <v>1013</v>
      </c>
      <c r="H1563" s="186">
        <v>0</v>
      </c>
      <c r="I1563" s="186">
        <v>0</v>
      </c>
      <c r="J1563" s="186" t="s">
        <v>967</v>
      </c>
      <c r="K1563" s="186" t="s">
        <v>968</v>
      </c>
    </row>
    <row r="1564" spans="1:11" x14ac:dyDescent="0.45">
      <c r="A1564" s="186" t="s">
        <v>336</v>
      </c>
      <c r="B1564" s="186" t="s">
        <v>1081</v>
      </c>
      <c r="C1564" s="186" t="s">
        <v>1086</v>
      </c>
      <c r="D1564" s="186" t="s">
        <v>514</v>
      </c>
      <c r="E1564" s="186" t="s">
        <v>1084</v>
      </c>
      <c r="F1564" s="186">
        <v>2027</v>
      </c>
      <c r="G1564" s="186" t="s">
        <v>1013</v>
      </c>
      <c r="H1564" s="186">
        <v>0</v>
      </c>
      <c r="I1564" s="186">
        <v>0</v>
      </c>
      <c r="J1564" s="186" t="s">
        <v>967</v>
      </c>
      <c r="K1564" s="186" t="s">
        <v>968</v>
      </c>
    </row>
    <row r="1565" spans="1:11" x14ac:dyDescent="0.45">
      <c r="A1565" s="186" t="s">
        <v>336</v>
      </c>
      <c r="B1565" s="186" t="s">
        <v>1081</v>
      </c>
      <c r="C1565" s="186" t="s">
        <v>1086</v>
      </c>
      <c r="D1565" s="186" t="s">
        <v>514</v>
      </c>
      <c r="E1565" s="186" t="s">
        <v>1084</v>
      </c>
      <c r="F1565" s="186">
        <v>2028</v>
      </c>
      <c r="G1565" s="186" t="s">
        <v>1013</v>
      </c>
      <c r="H1565" s="186">
        <v>0</v>
      </c>
      <c r="I1565" s="186">
        <v>0</v>
      </c>
      <c r="J1565" s="186" t="s">
        <v>967</v>
      </c>
      <c r="K1565" s="186" t="s">
        <v>968</v>
      </c>
    </row>
    <row r="1566" spans="1:11" x14ac:dyDescent="0.45">
      <c r="A1566" s="186" t="s">
        <v>336</v>
      </c>
      <c r="B1566" s="186" t="s">
        <v>1081</v>
      </c>
      <c r="C1566" s="186" t="s">
        <v>1086</v>
      </c>
      <c r="D1566" s="186" t="s">
        <v>514</v>
      </c>
      <c r="E1566" s="186" t="s">
        <v>1084</v>
      </c>
      <c r="F1566" s="186">
        <v>2029</v>
      </c>
      <c r="G1566" s="186" t="s">
        <v>1013</v>
      </c>
      <c r="H1566" s="186">
        <v>0</v>
      </c>
      <c r="I1566" s="186">
        <v>0</v>
      </c>
      <c r="J1566" s="186" t="s">
        <v>967</v>
      </c>
      <c r="K1566" s="186" t="s">
        <v>968</v>
      </c>
    </row>
    <row r="1567" spans="1:11" x14ac:dyDescent="0.45">
      <c r="A1567" s="186" t="s">
        <v>336</v>
      </c>
      <c r="B1567" s="186" t="s">
        <v>1081</v>
      </c>
      <c r="C1567" s="186" t="s">
        <v>1086</v>
      </c>
      <c r="D1567" s="186" t="s">
        <v>514</v>
      </c>
      <c r="E1567" s="186" t="s">
        <v>1084</v>
      </c>
      <c r="F1567" s="186">
        <v>2030</v>
      </c>
      <c r="G1567" s="186" t="s">
        <v>1013</v>
      </c>
      <c r="H1567" s="186">
        <v>0</v>
      </c>
      <c r="I1567" s="186">
        <v>0</v>
      </c>
      <c r="J1567" s="186" t="s">
        <v>967</v>
      </c>
      <c r="K1567" s="186" t="s">
        <v>968</v>
      </c>
    </row>
    <row r="1568" spans="1:11" x14ac:dyDescent="0.45">
      <c r="A1568" s="186" t="s">
        <v>336</v>
      </c>
      <c r="B1568" s="186" t="s">
        <v>1081</v>
      </c>
      <c r="C1568" s="186" t="s">
        <v>1086</v>
      </c>
      <c r="D1568" s="186" t="s">
        <v>514</v>
      </c>
      <c r="E1568" s="186" t="s">
        <v>1084</v>
      </c>
      <c r="F1568" s="186">
        <v>2031</v>
      </c>
      <c r="G1568" s="186" t="s">
        <v>1013</v>
      </c>
      <c r="H1568" s="186">
        <v>0</v>
      </c>
      <c r="I1568" s="186">
        <v>0</v>
      </c>
      <c r="J1568" s="186" t="s">
        <v>967</v>
      </c>
      <c r="K1568" s="186" t="s">
        <v>968</v>
      </c>
    </row>
    <row r="1569" spans="1:11" x14ac:dyDescent="0.45">
      <c r="A1569" s="186" t="s">
        <v>336</v>
      </c>
      <c r="B1569" s="186" t="s">
        <v>1081</v>
      </c>
      <c r="C1569" s="186" t="s">
        <v>1086</v>
      </c>
      <c r="D1569" s="186" t="s">
        <v>514</v>
      </c>
      <c r="E1569" s="186" t="s">
        <v>1084</v>
      </c>
      <c r="F1569" s="186">
        <v>2032</v>
      </c>
      <c r="G1569" s="186" t="s">
        <v>1013</v>
      </c>
      <c r="H1569" s="186">
        <v>0</v>
      </c>
      <c r="I1569" s="186">
        <v>0</v>
      </c>
      <c r="J1569" s="186" t="s">
        <v>967</v>
      </c>
      <c r="K1569" s="186" t="s">
        <v>968</v>
      </c>
    </row>
    <row r="1570" spans="1:11" x14ac:dyDescent="0.45">
      <c r="A1570" s="186" t="s">
        <v>336</v>
      </c>
      <c r="B1570" s="186" t="s">
        <v>1081</v>
      </c>
      <c r="C1570" s="186" t="s">
        <v>1086</v>
      </c>
      <c r="D1570" s="186" t="s">
        <v>514</v>
      </c>
      <c r="E1570" s="186" t="s">
        <v>1084</v>
      </c>
      <c r="F1570" s="186">
        <v>2033</v>
      </c>
      <c r="G1570" s="186" t="s">
        <v>1013</v>
      </c>
      <c r="H1570" s="186">
        <v>0</v>
      </c>
      <c r="I1570" s="186">
        <v>0</v>
      </c>
      <c r="J1570" s="186" t="s">
        <v>967</v>
      </c>
      <c r="K1570" s="186" t="s">
        <v>968</v>
      </c>
    </row>
    <row r="1571" spans="1:11" x14ac:dyDescent="0.45">
      <c r="A1571" s="186" t="s">
        <v>336</v>
      </c>
      <c r="B1571" s="186" t="s">
        <v>1081</v>
      </c>
      <c r="C1571" s="186" t="s">
        <v>1086</v>
      </c>
      <c r="D1571" s="186" t="s">
        <v>514</v>
      </c>
      <c r="E1571" s="186" t="s">
        <v>1084</v>
      </c>
      <c r="F1571" s="186">
        <v>2034</v>
      </c>
      <c r="G1571" s="186" t="s">
        <v>1013</v>
      </c>
      <c r="H1571" s="186">
        <v>0</v>
      </c>
      <c r="I1571" s="186">
        <v>0</v>
      </c>
      <c r="J1571" s="186" t="s">
        <v>967</v>
      </c>
      <c r="K1571" s="186" t="s">
        <v>968</v>
      </c>
    </row>
    <row r="1572" spans="1:11" x14ac:dyDescent="0.45">
      <c r="A1572" s="186" t="s">
        <v>336</v>
      </c>
      <c r="B1572" s="186" t="s">
        <v>1081</v>
      </c>
      <c r="C1572" s="186" t="s">
        <v>1086</v>
      </c>
      <c r="D1572" s="186" t="s">
        <v>514</v>
      </c>
      <c r="E1572" s="186" t="s">
        <v>1084</v>
      </c>
      <c r="F1572" s="186">
        <v>2035</v>
      </c>
      <c r="G1572" s="186" t="s">
        <v>1013</v>
      </c>
      <c r="H1572" s="186">
        <v>0</v>
      </c>
      <c r="I1572" s="186">
        <v>0</v>
      </c>
      <c r="J1572" s="186" t="s">
        <v>967</v>
      </c>
      <c r="K1572" s="186" t="s">
        <v>968</v>
      </c>
    </row>
    <row r="1573" spans="1:11" x14ac:dyDescent="0.45">
      <c r="A1573" s="186" t="s">
        <v>336</v>
      </c>
      <c r="B1573" s="186" t="s">
        <v>1081</v>
      </c>
      <c r="C1573" s="186" t="s">
        <v>1086</v>
      </c>
      <c r="D1573" s="186" t="s">
        <v>514</v>
      </c>
      <c r="E1573" s="186" t="s">
        <v>1084</v>
      </c>
      <c r="F1573" s="186">
        <v>2036</v>
      </c>
      <c r="G1573" s="186" t="s">
        <v>1013</v>
      </c>
      <c r="H1573" s="186">
        <v>0</v>
      </c>
      <c r="I1573" s="186">
        <v>0</v>
      </c>
      <c r="J1573" s="186" t="s">
        <v>967</v>
      </c>
      <c r="K1573" s="186" t="s">
        <v>968</v>
      </c>
    </row>
    <row r="1574" spans="1:11" x14ac:dyDescent="0.45">
      <c r="A1574" s="186" t="s">
        <v>336</v>
      </c>
      <c r="B1574" s="186" t="s">
        <v>1081</v>
      </c>
      <c r="C1574" s="186" t="s">
        <v>1086</v>
      </c>
      <c r="D1574" s="186" t="s">
        <v>514</v>
      </c>
      <c r="E1574" s="186" t="s">
        <v>1084</v>
      </c>
      <c r="F1574" s="186">
        <v>2037</v>
      </c>
      <c r="G1574" s="186" t="s">
        <v>1013</v>
      </c>
      <c r="H1574" s="186">
        <v>0</v>
      </c>
      <c r="I1574" s="186">
        <v>0</v>
      </c>
      <c r="J1574" s="186" t="s">
        <v>967</v>
      </c>
      <c r="K1574" s="186" t="s">
        <v>968</v>
      </c>
    </row>
    <row r="1575" spans="1:11" x14ac:dyDescent="0.45">
      <c r="A1575" s="186" t="s">
        <v>336</v>
      </c>
      <c r="B1575" s="186" t="s">
        <v>1081</v>
      </c>
      <c r="C1575" s="186" t="s">
        <v>1086</v>
      </c>
      <c r="D1575" s="186" t="s">
        <v>514</v>
      </c>
      <c r="E1575" s="186" t="s">
        <v>1084</v>
      </c>
      <c r="F1575" s="186">
        <v>2038</v>
      </c>
      <c r="G1575" s="186" t="s">
        <v>1013</v>
      </c>
      <c r="H1575" s="186">
        <v>0</v>
      </c>
      <c r="I1575" s="186">
        <v>0</v>
      </c>
      <c r="J1575" s="186" t="s">
        <v>967</v>
      </c>
      <c r="K1575" s="186" t="s">
        <v>968</v>
      </c>
    </row>
    <row r="1576" spans="1:11" x14ac:dyDescent="0.45">
      <c r="A1576" s="186" t="s">
        <v>336</v>
      </c>
      <c r="B1576" s="186" t="s">
        <v>1081</v>
      </c>
      <c r="C1576" s="186" t="s">
        <v>1086</v>
      </c>
      <c r="D1576" s="186" t="s">
        <v>514</v>
      </c>
      <c r="E1576" s="186" t="s">
        <v>1084</v>
      </c>
      <c r="F1576" s="186">
        <v>2039</v>
      </c>
      <c r="G1576" s="186" t="s">
        <v>1013</v>
      </c>
      <c r="H1576" s="186">
        <v>0</v>
      </c>
      <c r="I1576" s="186">
        <v>0</v>
      </c>
      <c r="J1576" s="186" t="s">
        <v>967</v>
      </c>
      <c r="K1576" s="186" t="s">
        <v>968</v>
      </c>
    </row>
    <row r="1577" spans="1:11" x14ac:dyDescent="0.45">
      <c r="A1577" s="186" t="s">
        <v>336</v>
      </c>
      <c r="B1577" s="186" t="s">
        <v>1081</v>
      </c>
      <c r="C1577" s="186" t="s">
        <v>1086</v>
      </c>
      <c r="D1577" s="186" t="s">
        <v>514</v>
      </c>
      <c r="E1577" s="186" t="s">
        <v>1084</v>
      </c>
      <c r="F1577" s="186">
        <v>2040</v>
      </c>
      <c r="G1577" s="186" t="s">
        <v>1013</v>
      </c>
      <c r="H1577" s="186">
        <v>0</v>
      </c>
      <c r="I1577" s="186">
        <v>0</v>
      </c>
      <c r="J1577" s="186" t="s">
        <v>967</v>
      </c>
      <c r="K1577" s="186" t="s">
        <v>968</v>
      </c>
    </row>
    <row r="1578" spans="1:11" x14ac:dyDescent="0.45">
      <c r="A1578" s="186" t="s">
        <v>336</v>
      </c>
      <c r="B1578" s="186" t="s">
        <v>1081</v>
      </c>
      <c r="C1578" s="186" t="s">
        <v>1086</v>
      </c>
      <c r="D1578" s="186" t="s">
        <v>514</v>
      </c>
      <c r="E1578" s="186" t="s">
        <v>1084</v>
      </c>
      <c r="F1578" s="186">
        <v>2041</v>
      </c>
      <c r="G1578" s="186" t="s">
        <v>1013</v>
      </c>
      <c r="H1578" s="186">
        <v>0</v>
      </c>
      <c r="I1578" s="186">
        <v>0</v>
      </c>
      <c r="J1578" s="186" t="s">
        <v>967</v>
      </c>
      <c r="K1578" s="186" t="s">
        <v>968</v>
      </c>
    </row>
    <row r="1579" spans="1:11" x14ac:dyDescent="0.45">
      <c r="A1579" s="186" t="s">
        <v>336</v>
      </c>
      <c r="B1579" s="186" t="s">
        <v>1081</v>
      </c>
      <c r="C1579" s="186" t="s">
        <v>1086</v>
      </c>
      <c r="D1579" s="186" t="s">
        <v>514</v>
      </c>
      <c r="E1579" s="186" t="s">
        <v>1084</v>
      </c>
      <c r="F1579" s="186">
        <v>2042</v>
      </c>
      <c r="G1579" s="186" t="s">
        <v>1013</v>
      </c>
      <c r="H1579" s="186">
        <v>0</v>
      </c>
      <c r="I1579" s="186">
        <v>0</v>
      </c>
      <c r="J1579" s="186" t="s">
        <v>967</v>
      </c>
      <c r="K1579" s="186" t="s">
        <v>968</v>
      </c>
    </row>
    <row r="1580" spans="1:11" x14ac:dyDescent="0.45">
      <c r="A1580" s="186" t="s">
        <v>336</v>
      </c>
      <c r="B1580" s="186" t="s">
        <v>1081</v>
      </c>
      <c r="C1580" s="186" t="s">
        <v>1086</v>
      </c>
      <c r="D1580" s="186" t="s">
        <v>514</v>
      </c>
      <c r="E1580" s="186" t="s">
        <v>1084</v>
      </c>
      <c r="F1580" s="186">
        <v>2043</v>
      </c>
      <c r="G1580" s="186" t="s">
        <v>1013</v>
      </c>
      <c r="H1580" s="186">
        <v>0</v>
      </c>
      <c r="I1580" s="186">
        <v>0</v>
      </c>
      <c r="J1580" s="186" t="s">
        <v>967</v>
      </c>
      <c r="K1580" s="186" t="s">
        <v>968</v>
      </c>
    </row>
    <row r="1581" spans="1:11" x14ac:dyDescent="0.45">
      <c r="A1581" s="186" t="s">
        <v>336</v>
      </c>
      <c r="B1581" s="186" t="s">
        <v>1081</v>
      </c>
      <c r="C1581" s="186" t="s">
        <v>1086</v>
      </c>
      <c r="D1581" s="186" t="s">
        <v>514</v>
      </c>
      <c r="E1581" s="186" t="s">
        <v>1084</v>
      </c>
      <c r="F1581" s="186">
        <v>2044</v>
      </c>
      <c r="G1581" s="186" t="s">
        <v>1013</v>
      </c>
      <c r="H1581" s="186">
        <v>0</v>
      </c>
      <c r="I1581" s="186">
        <v>0</v>
      </c>
      <c r="J1581" s="186" t="s">
        <v>967</v>
      </c>
      <c r="K1581" s="186" t="s">
        <v>968</v>
      </c>
    </row>
    <row r="1582" spans="1:11" x14ac:dyDescent="0.45">
      <c r="A1582" s="186" t="s">
        <v>336</v>
      </c>
      <c r="B1582" s="186" t="s">
        <v>1081</v>
      </c>
      <c r="C1582" s="186" t="s">
        <v>1086</v>
      </c>
      <c r="D1582" s="186" t="s">
        <v>514</v>
      </c>
      <c r="E1582" s="186" t="s">
        <v>1084</v>
      </c>
      <c r="F1582" s="186">
        <v>2045</v>
      </c>
      <c r="G1582" s="186" t="s">
        <v>1013</v>
      </c>
      <c r="H1582" s="186">
        <v>0</v>
      </c>
      <c r="I1582" s="186">
        <v>0</v>
      </c>
      <c r="J1582" s="186" t="s">
        <v>967</v>
      </c>
      <c r="K1582" s="186" t="s">
        <v>968</v>
      </c>
    </row>
    <row r="1583" spans="1:11" x14ac:dyDescent="0.45">
      <c r="A1583" s="186" t="s">
        <v>336</v>
      </c>
      <c r="B1583" s="186" t="s">
        <v>1081</v>
      </c>
      <c r="C1583" s="186" t="s">
        <v>1086</v>
      </c>
      <c r="D1583" s="186" t="s">
        <v>514</v>
      </c>
      <c r="E1583" s="186" t="s">
        <v>1084</v>
      </c>
      <c r="F1583" s="186">
        <v>2046</v>
      </c>
      <c r="G1583" s="186" t="s">
        <v>1013</v>
      </c>
      <c r="H1583" s="186">
        <v>0</v>
      </c>
      <c r="I1583" s="186">
        <v>0</v>
      </c>
      <c r="J1583" s="186" t="s">
        <v>967</v>
      </c>
      <c r="K1583" s="186" t="s">
        <v>968</v>
      </c>
    </row>
    <row r="1584" spans="1:11" x14ac:dyDescent="0.45">
      <c r="A1584" s="186" t="s">
        <v>336</v>
      </c>
      <c r="B1584" s="186" t="s">
        <v>1081</v>
      </c>
      <c r="C1584" s="186" t="s">
        <v>1086</v>
      </c>
      <c r="D1584" s="186" t="s">
        <v>514</v>
      </c>
      <c r="E1584" s="186" t="s">
        <v>1084</v>
      </c>
      <c r="F1584" s="186">
        <v>2047</v>
      </c>
      <c r="G1584" s="186" t="s">
        <v>1013</v>
      </c>
      <c r="H1584" s="186">
        <v>0</v>
      </c>
      <c r="I1584" s="186">
        <v>0</v>
      </c>
      <c r="J1584" s="186" t="s">
        <v>967</v>
      </c>
      <c r="K1584" s="186" t="s">
        <v>968</v>
      </c>
    </row>
    <row r="1585" spans="1:11" x14ac:dyDescent="0.45">
      <c r="A1585" s="186" t="s">
        <v>336</v>
      </c>
      <c r="B1585" s="186" t="s">
        <v>1081</v>
      </c>
      <c r="C1585" s="186" t="s">
        <v>1086</v>
      </c>
      <c r="D1585" s="186" t="s">
        <v>514</v>
      </c>
      <c r="E1585" s="186" t="s">
        <v>1084</v>
      </c>
      <c r="F1585" s="186">
        <v>2048</v>
      </c>
      <c r="G1585" s="186" t="s">
        <v>1013</v>
      </c>
      <c r="H1585" s="186">
        <v>0</v>
      </c>
      <c r="I1585" s="186">
        <v>0</v>
      </c>
      <c r="J1585" s="186" t="s">
        <v>967</v>
      </c>
      <c r="K1585" s="186" t="s">
        <v>968</v>
      </c>
    </row>
    <row r="1586" spans="1:11" x14ac:dyDescent="0.45">
      <c r="A1586" s="186" t="s">
        <v>336</v>
      </c>
      <c r="B1586" s="186" t="s">
        <v>1081</v>
      </c>
      <c r="C1586" s="186" t="s">
        <v>1086</v>
      </c>
      <c r="D1586" s="186" t="s">
        <v>514</v>
      </c>
      <c r="E1586" s="186" t="s">
        <v>1084</v>
      </c>
      <c r="F1586" s="186">
        <v>2049</v>
      </c>
      <c r="G1586" s="186" t="s">
        <v>1013</v>
      </c>
      <c r="H1586" s="186">
        <v>0</v>
      </c>
      <c r="I1586" s="186">
        <v>0</v>
      </c>
      <c r="J1586" s="186" t="s">
        <v>967</v>
      </c>
      <c r="K1586" s="186" t="s">
        <v>968</v>
      </c>
    </row>
    <row r="1587" spans="1:11" x14ac:dyDescent="0.45">
      <c r="A1587" s="186" t="s">
        <v>336</v>
      </c>
      <c r="B1587" s="186" t="s">
        <v>1081</v>
      </c>
      <c r="C1587" s="186" t="s">
        <v>1086</v>
      </c>
      <c r="D1587" s="186" t="s">
        <v>514</v>
      </c>
      <c r="E1587" s="186" t="s">
        <v>1084</v>
      </c>
      <c r="F1587" s="186">
        <v>2050</v>
      </c>
      <c r="G1587" s="186" t="s">
        <v>1013</v>
      </c>
      <c r="H1587" s="186">
        <v>0</v>
      </c>
      <c r="I1587" s="186">
        <v>0</v>
      </c>
      <c r="J1587" s="186" t="s">
        <v>967</v>
      </c>
      <c r="K1587" s="186" t="s">
        <v>968</v>
      </c>
    </row>
    <row r="1588" spans="1:11" x14ac:dyDescent="0.45">
      <c r="A1588" s="186" t="s">
        <v>336</v>
      </c>
      <c r="B1588" s="186" t="s">
        <v>1081</v>
      </c>
      <c r="C1588" s="186" t="s">
        <v>1086</v>
      </c>
      <c r="D1588" s="186" t="s">
        <v>514</v>
      </c>
      <c r="E1588" s="186" t="s">
        <v>1085</v>
      </c>
      <c r="F1588" s="186">
        <v>1990</v>
      </c>
      <c r="G1588" s="186" t="s">
        <v>1013</v>
      </c>
      <c r="H1588" s="186">
        <v>0</v>
      </c>
      <c r="I1588" s="186">
        <v>0</v>
      </c>
      <c r="J1588" s="186" t="s">
        <v>967</v>
      </c>
      <c r="K1588" s="186" t="s">
        <v>968</v>
      </c>
    </row>
    <row r="1589" spans="1:11" x14ac:dyDescent="0.45">
      <c r="A1589" s="186" t="s">
        <v>336</v>
      </c>
      <c r="B1589" s="186" t="s">
        <v>1081</v>
      </c>
      <c r="C1589" s="186" t="s">
        <v>1086</v>
      </c>
      <c r="D1589" s="186" t="s">
        <v>514</v>
      </c>
      <c r="E1589" s="186" t="s">
        <v>1085</v>
      </c>
      <c r="F1589" s="186">
        <v>1991</v>
      </c>
      <c r="G1589" s="186" t="s">
        <v>1013</v>
      </c>
      <c r="H1589" s="186">
        <v>0</v>
      </c>
      <c r="I1589" s="186">
        <v>0</v>
      </c>
      <c r="J1589" s="186" t="s">
        <v>967</v>
      </c>
      <c r="K1589" s="186" t="s">
        <v>968</v>
      </c>
    </row>
    <row r="1590" spans="1:11" x14ac:dyDescent="0.45">
      <c r="A1590" s="186" t="s">
        <v>336</v>
      </c>
      <c r="B1590" s="186" t="s">
        <v>1081</v>
      </c>
      <c r="C1590" s="186" t="s">
        <v>1086</v>
      </c>
      <c r="D1590" s="186" t="s">
        <v>514</v>
      </c>
      <c r="E1590" s="186" t="s">
        <v>1085</v>
      </c>
      <c r="F1590" s="186">
        <v>1992</v>
      </c>
      <c r="G1590" s="186" t="s">
        <v>1013</v>
      </c>
      <c r="H1590" s="186">
        <v>0</v>
      </c>
      <c r="I1590" s="186">
        <v>0</v>
      </c>
      <c r="J1590" s="186" t="s">
        <v>967</v>
      </c>
      <c r="K1590" s="186" t="s">
        <v>968</v>
      </c>
    </row>
    <row r="1591" spans="1:11" x14ac:dyDescent="0.45">
      <c r="A1591" s="186" t="s">
        <v>336</v>
      </c>
      <c r="B1591" s="186" t="s">
        <v>1081</v>
      </c>
      <c r="C1591" s="186" t="s">
        <v>1086</v>
      </c>
      <c r="D1591" s="186" t="s">
        <v>514</v>
      </c>
      <c r="E1591" s="186" t="s">
        <v>1085</v>
      </c>
      <c r="F1591" s="186">
        <v>1993</v>
      </c>
      <c r="G1591" s="186" t="s">
        <v>1013</v>
      </c>
      <c r="H1591" s="186">
        <v>0</v>
      </c>
      <c r="I1591" s="186">
        <v>0</v>
      </c>
      <c r="J1591" s="186" t="s">
        <v>967</v>
      </c>
      <c r="K1591" s="186" t="s">
        <v>968</v>
      </c>
    </row>
    <row r="1592" spans="1:11" x14ac:dyDescent="0.45">
      <c r="A1592" s="186" t="s">
        <v>336</v>
      </c>
      <c r="B1592" s="186" t="s">
        <v>1081</v>
      </c>
      <c r="C1592" s="186" t="s">
        <v>1086</v>
      </c>
      <c r="D1592" s="186" t="s">
        <v>514</v>
      </c>
      <c r="E1592" s="186" t="s">
        <v>1085</v>
      </c>
      <c r="F1592" s="186">
        <v>1994</v>
      </c>
      <c r="G1592" s="186" t="s">
        <v>1013</v>
      </c>
      <c r="H1592" s="186">
        <v>0</v>
      </c>
      <c r="I1592" s="186">
        <v>0</v>
      </c>
      <c r="J1592" s="186" t="s">
        <v>967</v>
      </c>
      <c r="K1592" s="186" t="s">
        <v>968</v>
      </c>
    </row>
    <row r="1593" spans="1:11" x14ac:dyDescent="0.45">
      <c r="A1593" s="186" t="s">
        <v>336</v>
      </c>
      <c r="B1593" s="186" t="s">
        <v>1081</v>
      </c>
      <c r="C1593" s="186" t="s">
        <v>1086</v>
      </c>
      <c r="D1593" s="186" t="s">
        <v>514</v>
      </c>
      <c r="E1593" s="186" t="s">
        <v>1085</v>
      </c>
      <c r="F1593" s="186">
        <v>1995</v>
      </c>
      <c r="G1593" s="186" t="s">
        <v>1013</v>
      </c>
      <c r="H1593" s="186">
        <v>0</v>
      </c>
      <c r="I1593" s="186">
        <v>0</v>
      </c>
      <c r="J1593" s="186" t="s">
        <v>967</v>
      </c>
      <c r="K1593" s="186" t="s">
        <v>968</v>
      </c>
    </row>
    <row r="1594" spans="1:11" x14ac:dyDescent="0.45">
      <c r="A1594" s="186" t="s">
        <v>336</v>
      </c>
      <c r="B1594" s="186" t="s">
        <v>1081</v>
      </c>
      <c r="C1594" s="186" t="s">
        <v>1086</v>
      </c>
      <c r="D1594" s="186" t="s">
        <v>514</v>
      </c>
      <c r="E1594" s="186" t="s">
        <v>1085</v>
      </c>
      <c r="F1594" s="186">
        <v>1996</v>
      </c>
      <c r="G1594" s="186" t="s">
        <v>1013</v>
      </c>
      <c r="H1594" s="186">
        <v>0</v>
      </c>
      <c r="I1594" s="186">
        <v>0</v>
      </c>
      <c r="J1594" s="186" t="s">
        <v>967</v>
      </c>
      <c r="K1594" s="186" t="s">
        <v>968</v>
      </c>
    </row>
    <row r="1595" spans="1:11" x14ac:dyDescent="0.45">
      <c r="A1595" s="186" t="s">
        <v>336</v>
      </c>
      <c r="B1595" s="186" t="s">
        <v>1081</v>
      </c>
      <c r="C1595" s="186" t="s">
        <v>1086</v>
      </c>
      <c r="D1595" s="186" t="s">
        <v>514</v>
      </c>
      <c r="E1595" s="186" t="s">
        <v>1085</v>
      </c>
      <c r="F1595" s="186">
        <v>1997</v>
      </c>
      <c r="G1595" s="186" t="s">
        <v>1013</v>
      </c>
      <c r="H1595" s="186">
        <v>0</v>
      </c>
      <c r="I1595" s="186">
        <v>0</v>
      </c>
      <c r="J1595" s="186" t="s">
        <v>967</v>
      </c>
      <c r="K1595" s="186" t="s">
        <v>968</v>
      </c>
    </row>
    <row r="1596" spans="1:11" x14ac:dyDescent="0.45">
      <c r="A1596" s="186" t="s">
        <v>336</v>
      </c>
      <c r="B1596" s="186" t="s">
        <v>1081</v>
      </c>
      <c r="C1596" s="186" t="s">
        <v>1086</v>
      </c>
      <c r="D1596" s="186" t="s">
        <v>514</v>
      </c>
      <c r="E1596" s="186" t="s">
        <v>1085</v>
      </c>
      <c r="F1596" s="186">
        <v>1998</v>
      </c>
      <c r="G1596" s="186" t="s">
        <v>1013</v>
      </c>
      <c r="H1596" s="186">
        <v>0</v>
      </c>
      <c r="I1596" s="186">
        <v>0</v>
      </c>
      <c r="J1596" s="186" t="s">
        <v>967</v>
      </c>
      <c r="K1596" s="186" t="s">
        <v>968</v>
      </c>
    </row>
    <row r="1597" spans="1:11" x14ac:dyDescent="0.45">
      <c r="A1597" s="186" t="s">
        <v>336</v>
      </c>
      <c r="B1597" s="186" t="s">
        <v>1081</v>
      </c>
      <c r="C1597" s="186" t="s">
        <v>1086</v>
      </c>
      <c r="D1597" s="186" t="s">
        <v>514</v>
      </c>
      <c r="E1597" s="186" t="s">
        <v>1085</v>
      </c>
      <c r="F1597" s="186">
        <v>1999</v>
      </c>
      <c r="G1597" s="186" t="s">
        <v>1013</v>
      </c>
      <c r="H1597" s="186">
        <v>0</v>
      </c>
      <c r="I1597" s="186">
        <v>0</v>
      </c>
      <c r="J1597" s="186" t="s">
        <v>967</v>
      </c>
      <c r="K1597" s="186" t="s">
        <v>968</v>
      </c>
    </row>
    <row r="1598" spans="1:11" x14ac:dyDescent="0.45">
      <c r="A1598" s="186" t="s">
        <v>336</v>
      </c>
      <c r="B1598" s="186" t="s">
        <v>1081</v>
      </c>
      <c r="C1598" s="186" t="s">
        <v>1086</v>
      </c>
      <c r="D1598" s="186" t="s">
        <v>514</v>
      </c>
      <c r="E1598" s="186" t="s">
        <v>1085</v>
      </c>
      <c r="F1598" s="186">
        <v>2000</v>
      </c>
      <c r="G1598" s="186" t="s">
        <v>1013</v>
      </c>
      <c r="H1598" s="186">
        <v>0</v>
      </c>
      <c r="I1598" s="186">
        <v>0</v>
      </c>
      <c r="J1598" s="186" t="s">
        <v>967</v>
      </c>
      <c r="K1598" s="186" t="s">
        <v>968</v>
      </c>
    </row>
    <row r="1599" spans="1:11" x14ac:dyDescent="0.45">
      <c r="A1599" s="186" t="s">
        <v>336</v>
      </c>
      <c r="B1599" s="186" t="s">
        <v>1081</v>
      </c>
      <c r="C1599" s="186" t="s">
        <v>1086</v>
      </c>
      <c r="D1599" s="186" t="s">
        <v>514</v>
      </c>
      <c r="E1599" s="186" t="s">
        <v>1085</v>
      </c>
      <c r="F1599" s="186">
        <v>2001</v>
      </c>
      <c r="G1599" s="186" t="s">
        <v>1013</v>
      </c>
      <c r="H1599" s="186">
        <v>0</v>
      </c>
      <c r="I1599" s="186">
        <v>0</v>
      </c>
      <c r="J1599" s="186" t="s">
        <v>967</v>
      </c>
      <c r="K1599" s="186" t="s">
        <v>968</v>
      </c>
    </row>
    <row r="1600" spans="1:11" x14ac:dyDescent="0.45">
      <c r="A1600" s="186" t="s">
        <v>336</v>
      </c>
      <c r="B1600" s="186" t="s">
        <v>1081</v>
      </c>
      <c r="C1600" s="186" t="s">
        <v>1086</v>
      </c>
      <c r="D1600" s="186" t="s">
        <v>514</v>
      </c>
      <c r="E1600" s="186" t="s">
        <v>1085</v>
      </c>
      <c r="F1600" s="186">
        <v>2002</v>
      </c>
      <c r="G1600" s="186" t="s">
        <v>1013</v>
      </c>
      <c r="H1600" s="186">
        <v>0</v>
      </c>
      <c r="I1600" s="186">
        <v>0</v>
      </c>
      <c r="J1600" s="186" t="s">
        <v>967</v>
      </c>
      <c r="K1600" s="186" t="s">
        <v>968</v>
      </c>
    </row>
    <row r="1601" spans="1:11" x14ac:dyDescent="0.45">
      <c r="A1601" s="186" t="s">
        <v>336</v>
      </c>
      <c r="B1601" s="186" t="s">
        <v>1081</v>
      </c>
      <c r="C1601" s="186" t="s">
        <v>1086</v>
      </c>
      <c r="D1601" s="186" t="s">
        <v>514</v>
      </c>
      <c r="E1601" s="186" t="s">
        <v>1085</v>
      </c>
      <c r="F1601" s="186">
        <v>2003</v>
      </c>
      <c r="G1601" s="186" t="s">
        <v>1013</v>
      </c>
      <c r="H1601" s="186">
        <v>0</v>
      </c>
      <c r="I1601" s="186">
        <v>0</v>
      </c>
      <c r="J1601" s="186" t="s">
        <v>967</v>
      </c>
      <c r="K1601" s="186" t="s">
        <v>968</v>
      </c>
    </row>
    <row r="1602" spans="1:11" x14ac:dyDescent="0.45">
      <c r="A1602" s="186" t="s">
        <v>336</v>
      </c>
      <c r="B1602" s="186" t="s">
        <v>1081</v>
      </c>
      <c r="C1602" s="186" t="s">
        <v>1086</v>
      </c>
      <c r="D1602" s="186" t="s">
        <v>514</v>
      </c>
      <c r="E1602" s="186" t="s">
        <v>1085</v>
      </c>
      <c r="F1602" s="186">
        <v>2004</v>
      </c>
      <c r="G1602" s="186" t="s">
        <v>1013</v>
      </c>
      <c r="H1602" s="186">
        <v>0</v>
      </c>
      <c r="I1602" s="186">
        <v>0</v>
      </c>
      <c r="J1602" s="186" t="s">
        <v>967</v>
      </c>
      <c r="K1602" s="186" t="s">
        <v>968</v>
      </c>
    </row>
    <row r="1603" spans="1:11" x14ac:dyDescent="0.45">
      <c r="A1603" s="186" t="s">
        <v>336</v>
      </c>
      <c r="B1603" s="186" t="s">
        <v>1081</v>
      </c>
      <c r="C1603" s="186" t="s">
        <v>1086</v>
      </c>
      <c r="D1603" s="186" t="s">
        <v>514</v>
      </c>
      <c r="E1603" s="186" t="s">
        <v>1085</v>
      </c>
      <c r="F1603" s="186">
        <v>2005</v>
      </c>
      <c r="G1603" s="186" t="s">
        <v>1013</v>
      </c>
      <c r="H1603" s="186">
        <v>0</v>
      </c>
      <c r="I1603" s="186">
        <v>0</v>
      </c>
      <c r="J1603" s="186" t="s">
        <v>967</v>
      </c>
      <c r="K1603" s="186" t="s">
        <v>968</v>
      </c>
    </row>
    <row r="1604" spans="1:11" x14ac:dyDescent="0.45">
      <c r="A1604" s="186" t="s">
        <v>336</v>
      </c>
      <c r="B1604" s="186" t="s">
        <v>1081</v>
      </c>
      <c r="C1604" s="186" t="s">
        <v>1086</v>
      </c>
      <c r="D1604" s="186" t="s">
        <v>514</v>
      </c>
      <c r="E1604" s="186" t="s">
        <v>1085</v>
      </c>
      <c r="F1604" s="186">
        <v>2006</v>
      </c>
      <c r="G1604" s="186" t="s">
        <v>1013</v>
      </c>
      <c r="H1604" s="186">
        <v>0</v>
      </c>
      <c r="I1604" s="186">
        <v>0</v>
      </c>
      <c r="J1604" s="186" t="s">
        <v>967</v>
      </c>
      <c r="K1604" s="186" t="s">
        <v>968</v>
      </c>
    </row>
    <row r="1605" spans="1:11" x14ac:dyDescent="0.45">
      <c r="A1605" s="186" t="s">
        <v>336</v>
      </c>
      <c r="B1605" s="186" t="s">
        <v>1081</v>
      </c>
      <c r="C1605" s="186" t="s">
        <v>1086</v>
      </c>
      <c r="D1605" s="186" t="s">
        <v>514</v>
      </c>
      <c r="E1605" s="186" t="s">
        <v>1085</v>
      </c>
      <c r="F1605" s="186">
        <v>2007</v>
      </c>
      <c r="G1605" s="186" t="s">
        <v>1013</v>
      </c>
      <c r="H1605" s="186">
        <v>0</v>
      </c>
      <c r="I1605" s="186">
        <v>0</v>
      </c>
      <c r="J1605" s="186" t="s">
        <v>967</v>
      </c>
      <c r="K1605" s="186" t="s">
        <v>968</v>
      </c>
    </row>
    <row r="1606" spans="1:11" x14ac:dyDescent="0.45">
      <c r="A1606" s="186" t="s">
        <v>336</v>
      </c>
      <c r="B1606" s="186" t="s">
        <v>1081</v>
      </c>
      <c r="C1606" s="186" t="s">
        <v>1086</v>
      </c>
      <c r="D1606" s="186" t="s">
        <v>514</v>
      </c>
      <c r="E1606" s="186" t="s">
        <v>1085</v>
      </c>
      <c r="F1606" s="186">
        <v>2008</v>
      </c>
      <c r="G1606" s="186" t="s">
        <v>1013</v>
      </c>
      <c r="H1606" s="186">
        <v>0</v>
      </c>
      <c r="I1606" s="186">
        <v>0</v>
      </c>
      <c r="J1606" s="186" t="s">
        <v>967</v>
      </c>
      <c r="K1606" s="186" t="s">
        <v>968</v>
      </c>
    </row>
    <row r="1607" spans="1:11" x14ac:dyDescent="0.45">
      <c r="A1607" s="186" t="s">
        <v>336</v>
      </c>
      <c r="B1607" s="186" t="s">
        <v>1081</v>
      </c>
      <c r="C1607" s="186" t="s">
        <v>1086</v>
      </c>
      <c r="D1607" s="186" t="s">
        <v>514</v>
      </c>
      <c r="E1607" s="186" t="s">
        <v>1085</v>
      </c>
      <c r="F1607" s="186">
        <v>2009</v>
      </c>
      <c r="G1607" s="186" t="s">
        <v>1013</v>
      </c>
      <c r="H1607" s="186">
        <v>0</v>
      </c>
      <c r="I1607" s="186">
        <v>0</v>
      </c>
      <c r="J1607" s="186" t="s">
        <v>967</v>
      </c>
      <c r="K1607" s="186" t="s">
        <v>968</v>
      </c>
    </row>
    <row r="1608" spans="1:11" x14ac:dyDescent="0.45">
      <c r="A1608" s="186" t="s">
        <v>336</v>
      </c>
      <c r="B1608" s="186" t="s">
        <v>1081</v>
      </c>
      <c r="C1608" s="186" t="s">
        <v>1086</v>
      </c>
      <c r="D1608" s="186" t="s">
        <v>514</v>
      </c>
      <c r="E1608" s="186" t="s">
        <v>1085</v>
      </c>
      <c r="F1608" s="186">
        <v>2010</v>
      </c>
      <c r="G1608" s="186" t="s">
        <v>1013</v>
      </c>
      <c r="H1608" s="186">
        <v>0</v>
      </c>
      <c r="I1608" s="186">
        <v>0</v>
      </c>
      <c r="J1608" s="186" t="s">
        <v>967</v>
      </c>
      <c r="K1608" s="186" t="s">
        <v>968</v>
      </c>
    </row>
    <row r="1609" spans="1:11" x14ac:dyDescent="0.45">
      <c r="A1609" s="186" t="s">
        <v>336</v>
      </c>
      <c r="B1609" s="186" t="s">
        <v>1081</v>
      </c>
      <c r="C1609" s="186" t="s">
        <v>1086</v>
      </c>
      <c r="D1609" s="186" t="s">
        <v>514</v>
      </c>
      <c r="E1609" s="186" t="s">
        <v>1085</v>
      </c>
      <c r="F1609" s="186">
        <v>2011</v>
      </c>
      <c r="G1609" s="186" t="s">
        <v>1013</v>
      </c>
      <c r="H1609" s="186">
        <v>0</v>
      </c>
      <c r="I1609" s="186">
        <v>0</v>
      </c>
      <c r="J1609" s="186" t="s">
        <v>967</v>
      </c>
      <c r="K1609" s="186" t="s">
        <v>968</v>
      </c>
    </row>
    <row r="1610" spans="1:11" x14ac:dyDescent="0.45">
      <c r="A1610" s="186" t="s">
        <v>336</v>
      </c>
      <c r="B1610" s="186" t="s">
        <v>1081</v>
      </c>
      <c r="C1610" s="186" t="s">
        <v>1086</v>
      </c>
      <c r="D1610" s="186" t="s">
        <v>514</v>
      </c>
      <c r="E1610" s="186" t="s">
        <v>1085</v>
      </c>
      <c r="F1610" s="186">
        <v>2012</v>
      </c>
      <c r="G1610" s="186" t="s">
        <v>1013</v>
      </c>
      <c r="H1610" s="186">
        <v>0</v>
      </c>
      <c r="I1610" s="186">
        <v>0</v>
      </c>
      <c r="J1610" s="186" t="s">
        <v>967</v>
      </c>
      <c r="K1610" s="186" t="s">
        <v>968</v>
      </c>
    </row>
    <row r="1611" spans="1:11" x14ac:dyDescent="0.45">
      <c r="A1611" s="186" t="s">
        <v>336</v>
      </c>
      <c r="B1611" s="186" t="s">
        <v>1081</v>
      </c>
      <c r="C1611" s="186" t="s">
        <v>1086</v>
      </c>
      <c r="D1611" s="186" t="s">
        <v>514</v>
      </c>
      <c r="E1611" s="186" t="s">
        <v>1085</v>
      </c>
      <c r="F1611" s="186">
        <v>2013</v>
      </c>
      <c r="G1611" s="186" t="s">
        <v>1013</v>
      </c>
      <c r="H1611" s="186">
        <v>0</v>
      </c>
      <c r="I1611" s="186">
        <v>0</v>
      </c>
      <c r="J1611" s="186" t="s">
        <v>967</v>
      </c>
      <c r="K1611" s="186" t="s">
        <v>968</v>
      </c>
    </row>
    <row r="1612" spans="1:11" x14ac:dyDescent="0.45">
      <c r="A1612" s="186" t="s">
        <v>336</v>
      </c>
      <c r="B1612" s="186" t="s">
        <v>1081</v>
      </c>
      <c r="C1612" s="186" t="s">
        <v>1086</v>
      </c>
      <c r="D1612" s="186" t="s">
        <v>514</v>
      </c>
      <c r="E1612" s="186" t="s">
        <v>1085</v>
      </c>
      <c r="F1612" s="186">
        <v>2014</v>
      </c>
      <c r="G1612" s="186" t="s">
        <v>1013</v>
      </c>
      <c r="H1612" s="186">
        <v>0</v>
      </c>
      <c r="I1612" s="186">
        <v>0</v>
      </c>
      <c r="J1612" s="186" t="s">
        <v>967</v>
      </c>
      <c r="K1612" s="186" t="s">
        <v>968</v>
      </c>
    </row>
    <row r="1613" spans="1:11" x14ac:dyDescent="0.45">
      <c r="A1613" s="186" t="s">
        <v>336</v>
      </c>
      <c r="B1613" s="186" t="s">
        <v>1081</v>
      </c>
      <c r="C1613" s="186" t="s">
        <v>1086</v>
      </c>
      <c r="D1613" s="186" t="s">
        <v>514</v>
      </c>
      <c r="E1613" s="186" t="s">
        <v>1085</v>
      </c>
      <c r="F1613" s="186">
        <v>2015</v>
      </c>
      <c r="G1613" s="186" t="s">
        <v>1013</v>
      </c>
      <c r="H1613" s="186">
        <v>0</v>
      </c>
      <c r="I1613" s="186">
        <v>0</v>
      </c>
      <c r="J1613" s="186" t="s">
        <v>967</v>
      </c>
      <c r="K1613" s="186" t="s">
        <v>968</v>
      </c>
    </row>
    <row r="1614" spans="1:11" x14ac:dyDescent="0.45">
      <c r="A1614" s="186" t="s">
        <v>336</v>
      </c>
      <c r="B1614" s="186" t="s">
        <v>1081</v>
      </c>
      <c r="C1614" s="186" t="s">
        <v>1086</v>
      </c>
      <c r="D1614" s="186" t="s">
        <v>514</v>
      </c>
      <c r="E1614" s="186" t="s">
        <v>1085</v>
      </c>
      <c r="F1614" s="186">
        <v>2016</v>
      </c>
      <c r="G1614" s="186" t="s">
        <v>1013</v>
      </c>
      <c r="H1614" s="186">
        <v>0</v>
      </c>
      <c r="I1614" s="186">
        <v>0</v>
      </c>
      <c r="J1614" s="186" t="s">
        <v>967</v>
      </c>
      <c r="K1614" s="186" t="s">
        <v>968</v>
      </c>
    </row>
    <row r="1615" spans="1:11" x14ac:dyDescent="0.45">
      <c r="A1615" s="186" t="s">
        <v>336</v>
      </c>
      <c r="B1615" s="186" t="s">
        <v>1081</v>
      </c>
      <c r="C1615" s="186" t="s">
        <v>1086</v>
      </c>
      <c r="D1615" s="186" t="s">
        <v>514</v>
      </c>
      <c r="E1615" s="186" t="s">
        <v>1085</v>
      </c>
      <c r="F1615" s="186">
        <v>2017</v>
      </c>
      <c r="G1615" s="186" t="s">
        <v>1013</v>
      </c>
      <c r="H1615" s="186">
        <v>0</v>
      </c>
      <c r="I1615" s="186">
        <v>0</v>
      </c>
      <c r="J1615" s="186" t="s">
        <v>967</v>
      </c>
      <c r="K1615" s="186" t="s">
        <v>968</v>
      </c>
    </row>
    <row r="1616" spans="1:11" x14ac:dyDescent="0.45">
      <c r="A1616" s="186" t="s">
        <v>336</v>
      </c>
      <c r="B1616" s="186" t="s">
        <v>1081</v>
      </c>
      <c r="C1616" s="186" t="s">
        <v>1086</v>
      </c>
      <c r="D1616" s="186" t="s">
        <v>514</v>
      </c>
      <c r="E1616" s="186" t="s">
        <v>1085</v>
      </c>
      <c r="F1616" s="186">
        <v>2018</v>
      </c>
      <c r="G1616" s="186" t="s">
        <v>1013</v>
      </c>
      <c r="H1616" s="186">
        <v>0</v>
      </c>
      <c r="I1616" s="186">
        <v>0</v>
      </c>
      <c r="J1616" s="186" t="s">
        <v>967</v>
      </c>
      <c r="K1616" s="186" t="s">
        <v>968</v>
      </c>
    </row>
    <row r="1617" spans="1:11" x14ac:dyDescent="0.45">
      <c r="A1617" s="186" t="s">
        <v>336</v>
      </c>
      <c r="B1617" s="186" t="s">
        <v>1081</v>
      </c>
      <c r="C1617" s="186" t="s">
        <v>1086</v>
      </c>
      <c r="D1617" s="186" t="s">
        <v>514</v>
      </c>
      <c r="E1617" s="186" t="s">
        <v>1085</v>
      </c>
      <c r="F1617" s="186">
        <v>2019</v>
      </c>
      <c r="G1617" s="186" t="s">
        <v>1013</v>
      </c>
      <c r="H1617" s="186">
        <v>0</v>
      </c>
      <c r="I1617" s="186">
        <v>0</v>
      </c>
      <c r="J1617" s="186" t="s">
        <v>967</v>
      </c>
      <c r="K1617" s="186" t="s">
        <v>968</v>
      </c>
    </row>
    <row r="1618" spans="1:11" x14ac:dyDescent="0.45">
      <c r="A1618" s="186" t="s">
        <v>336</v>
      </c>
      <c r="B1618" s="186" t="s">
        <v>1081</v>
      </c>
      <c r="C1618" s="186" t="s">
        <v>1086</v>
      </c>
      <c r="D1618" s="186" t="s">
        <v>514</v>
      </c>
      <c r="E1618" s="186" t="s">
        <v>1085</v>
      </c>
      <c r="F1618" s="186">
        <v>2020</v>
      </c>
      <c r="G1618" s="186" t="s">
        <v>1013</v>
      </c>
      <c r="H1618" s="186">
        <v>0</v>
      </c>
      <c r="I1618" s="186">
        <v>0</v>
      </c>
      <c r="J1618" s="186" t="s">
        <v>967</v>
      </c>
      <c r="K1618" s="186" t="s">
        <v>968</v>
      </c>
    </row>
    <row r="1619" spans="1:11" x14ac:dyDescent="0.45">
      <c r="A1619" s="186" t="s">
        <v>336</v>
      </c>
      <c r="B1619" s="186" t="s">
        <v>1081</v>
      </c>
      <c r="C1619" s="186" t="s">
        <v>1086</v>
      </c>
      <c r="D1619" s="186" t="s">
        <v>514</v>
      </c>
      <c r="E1619" s="186" t="s">
        <v>1085</v>
      </c>
      <c r="F1619" s="186">
        <v>2021</v>
      </c>
      <c r="G1619" s="186" t="s">
        <v>1013</v>
      </c>
      <c r="H1619" s="186">
        <v>0</v>
      </c>
      <c r="I1619" s="186">
        <v>0</v>
      </c>
      <c r="J1619" s="186" t="s">
        <v>967</v>
      </c>
      <c r="K1619" s="186" t="s">
        <v>968</v>
      </c>
    </row>
    <row r="1620" spans="1:11" x14ac:dyDescent="0.45">
      <c r="A1620" s="186" t="s">
        <v>336</v>
      </c>
      <c r="B1620" s="186" t="s">
        <v>1081</v>
      </c>
      <c r="C1620" s="186" t="s">
        <v>1086</v>
      </c>
      <c r="D1620" s="186" t="s">
        <v>514</v>
      </c>
      <c r="E1620" s="186" t="s">
        <v>1085</v>
      </c>
      <c r="F1620" s="186">
        <v>2022</v>
      </c>
      <c r="G1620" s="186" t="s">
        <v>1013</v>
      </c>
      <c r="H1620" s="186">
        <v>0</v>
      </c>
      <c r="I1620" s="186">
        <v>0</v>
      </c>
      <c r="J1620" s="186" t="s">
        <v>967</v>
      </c>
      <c r="K1620" s="186" t="s">
        <v>968</v>
      </c>
    </row>
    <row r="1621" spans="1:11" x14ac:dyDescent="0.45">
      <c r="A1621" s="186" t="s">
        <v>336</v>
      </c>
      <c r="B1621" s="186" t="s">
        <v>1081</v>
      </c>
      <c r="C1621" s="186" t="s">
        <v>1086</v>
      </c>
      <c r="D1621" s="186" t="s">
        <v>514</v>
      </c>
      <c r="E1621" s="186" t="s">
        <v>1085</v>
      </c>
      <c r="F1621" s="186">
        <v>2023</v>
      </c>
      <c r="G1621" s="186" t="s">
        <v>1013</v>
      </c>
      <c r="H1621" s="186">
        <v>0</v>
      </c>
      <c r="I1621" s="186">
        <v>0</v>
      </c>
      <c r="J1621" s="186" t="s">
        <v>967</v>
      </c>
      <c r="K1621" s="186" t="s">
        <v>968</v>
      </c>
    </row>
    <row r="1622" spans="1:11" x14ac:dyDescent="0.45">
      <c r="A1622" s="186" t="s">
        <v>336</v>
      </c>
      <c r="B1622" s="186" t="s">
        <v>1081</v>
      </c>
      <c r="C1622" s="186" t="s">
        <v>1086</v>
      </c>
      <c r="D1622" s="186" t="s">
        <v>514</v>
      </c>
      <c r="E1622" s="186" t="s">
        <v>1085</v>
      </c>
      <c r="F1622" s="186">
        <v>2024</v>
      </c>
      <c r="G1622" s="186" t="s">
        <v>1013</v>
      </c>
      <c r="H1622" s="186">
        <v>0</v>
      </c>
      <c r="I1622" s="186">
        <v>0</v>
      </c>
      <c r="J1622" s="186" t="s">
        <v>967</v>
      </c>
      <c r="K1622" s="186" t="s">
        <v>968</v>
      </c>
    </row>
    <row r="1623" spans="1:11" x14ac:dyDescent="0.45">
      <c r="A1623" s="186" t="s">
        <v>336</v>
      </c>
      <c r="B1623" s="186" t="s">
        <v>1081</v>
      </c>
      <c r="C1623" s="186" t="s">
        <v>1086</v>
      </c>
      <c r="D1623" s="186" t="s">
        <v>514</v>
      </c>
      <c r="E1623" s="186" t="s">
        <v>1085</v>
      </c>
      <c r="F1623" s="186">
        <v>2025</v>
      </c>
      <c r="G1623" s="186" t="s">
        <v>1013</v>
      </c>
      <c r="H1623" s="186">
        <v>0</v>
      </c>
      <c r="I1623" s="186">
        <v>0</v>
      </c>
      <c r="J1623" s="186" t="s">
        <v>967</v>
      </c>
      <c r="K1623" s="186" t="s">
        <v>968</v>
      </c>
    </row>
    <row r="1624" spans="1:11" x14ac:dyDescent="0.45">
      <c r="A1624" s="186" t="s">
        <v>336</v>
      </c>
      <c r="B1624" s="186" t="s">
        <v>1081</v>
      </c>
      <c r="C1624" s="186" t="s">
        <v>1086</v>
      </c>
      <c r="D1624" s="186" t="s">
        <v>514</v>
      </c>
      <c r="E1624" s="186" t="s">
        <v>1085</v>
      </c>
      <c r="F1624" s="186">
        <v>2026</v>
      </c>
      <c r="G1624" s="186" t="s">
        <v>1013</v>
      </c>
      <c r="H1624" s="186">
        <v>0</v>
      </c>
      <c r="I1624" s="186">
        <v>0</v>
      </c>
      <c r="J1624" s="186" t="s">
        <v>967</v>
      </c>
      <c r="K1624" s="186" t="s">
        <v>968</v>
      </c>
    </row>
    <row r="1625" spans="1:11" x14ac:dyDescent="0.45">
      <c r="A1625" s="186" t="s">
        <v>336</v>
      </c>
      <c r="B1625" s="186" t="s">
        <v>1081</v>
      </c>
      <c r="C1625" s="186" t="s">
        <v>1086</v>
      </c>
      <c r="D1625" s="186" t="s">
        <v>514</v>
      </c>
      <c r="E1625" s="186" t="s">
        <v>1085</v>
      </c>
      <c r="F1625" s="186">
        <v>2027</v>
      </c>
      <c r="G1625" s="186" t="s">
        <v>1013</v>
      </c>
      <c r="H1625" s="186">
        <v>0</v>
      </c>
      <c r="I1625" s="186">
        <v>0</v>
      </c>
      <c r="J1625" s="186" t="s">
        <v>967</v>
      </c>
      <c r="K1625" s="186" t="s">
        <v>968</v>
      </c>
    </row>
    <row r="1626" spans="1:11" x14ac:dyDescent="0.45">
      <c r="A1626" s="186" t="s">
        <v>336</v>
      </c>
      <c r="B1626" s="186" t="s">
        <v>1081</v>
      </c>
      <c r="C1626" s="186" t="s">
        <v>1086</v>
      </c>
      <c r="D1626" s="186" t="s">
        <v>514</v>
      </c>
      <c r="E1626" s="186" t="s">
        <v>1085</v>
      </c>
      <c r="F1626" s="186">
        <v>2028</v>
      </c>
      <c r="G1626" s="186" t="s">
        <v>1013</v>
      </c>
      <c r="H1626" s="186">
        <v>0</v>
      </c>
      <c r="I1626" s="186">
        <v>0</v>
      </c>
      <c r="J1626" s="186" t="s">
        <v>967</v>
      </c>
      <c r="K1626" s="186" t="s">
        <v>968</v>
      </c>
    </row>
    <row r="1627" spans="1:11" x14ac:dyDescent="0.45">
      <c r="A1627" s="186" t="s">
        <v>336</v>
      </c>
      <c r="B1627" s="186" t="s">
        <v>1081</v>
      </c>
      <c r="C1627" s="186" t="s">
        <v>1086</v>
      </c>
      <c r="D1627" s="186" t="s">
        <v>514</v>
      </c>
      <c r="E1627" s="186" t="s">
        <v>1085</v>
      </c>
      <c r="F1627" s="186">
        <v>2029</v>
      </c>
      <c r="G1627" s="186" t="s">
        <v>1013</v>
      </c>
      <c r="H1627" s="186">
        <v>0</v>
      </c>
      <c r="I1627" s="186">
        <v>0</v>
      </c>
      <c r="J1627" s="186" t="s">
        <v>967</v>
      </c>
      <c r="K1627" s="186" t="s">
        <v>968</v>
      </c>
    </row>
    <row r="1628" spans="1:11" x14ac:dyDescent="0.45">
      <c r="A1628" s="186" t="s">
        <v>336</v>
      </c>
      <c r="B1628" s="186" t="s">
        <v>1081</v>
      </c>
      <c r="C1628" s="186" t="s">
        <v>1086</v>
      </c>
      <c r="D1628" s="186" t="s">
        <v>514</v>
      </c>
      <c r="E1628" s="186" t="s">
        <v>1085</v>
      </c>
      <c r="F1628" s="186">
        <v>2030</v>
      </c>
      <c r="G1628" s="186" t="s">
        <v>1013</v>
      </c>
      <c r="H1628" s="186">
        <v>0</v>
      </c>
      <c r="I1628" s="186">
        <v>0</v>
      </c>
      <c r="J1628" s="186" t="s">
        <v>967</v>
      </c>
      <c r="K1628" s="186" t="s">
        <v>968</v>
      </c>
    </row>
    <row r="1629" spans="1:11" x14ac:dyDescent="0.45">
      <c r="A1629" s="186" t="s">
        <v>336</v>
      </c>
      <c r="B1629" s="186" t="s">
        <v>1081</v>
      </c>
      <c r="C1629" s="186" t="s">
        <v>1086</v>
      </c>
      <c r="D1629" s="186" t="s">
        <v>514</v>
      </c>
      <c r="E1629" s="186" t="s">
        <v>1085</v>
      </c>
      <c r="F1629" s="186">
        <v>2031</v>
      </c>
      <c r="G1629" s="186" t="s">
        <v>1013</v>
      </c>
      <c r="H1629" s="186">
        <v>0</v>
      </c>
      <c r="I1629" s="186">
        <v>0</v>
      </c>
      <c r="J1629" s="186" t="s">
        <v>967</v>
      </c>
      <c r="K1629" s="186" t="s">
        <v>968</v>
      </c>
    </row>
    <row r="1630" spans="1:11" x14ac:dyDescent="0.45">
      <c r="A1630" s="186" t="s">
        <v>336</v>
      </c>
      <c r="B1630" s="186" t="s">
        <v>1081</v>
      </c>
      <c r="C1630" s="186" t="s">
        <v>1086</v>
      </c>
      <c r="D1630" s="186" t="s">
        <v>514</v>
      </c>
      <c r="E1630" s="186" t="s">
        <v>1085</v>
      </c>
      <c r="F1630" s="186">
        <v>2032</v>
      </c>
      <c r="G1630" s="186" t="s">
        <v>1013</v>
      </c>
      <c r="H1630" s="186">
        <v>0</v>
      </c>
      <c r="I1630" s="186">
        <v>0</v>
      </c>
      <c r="J1630" s="186" t="s">
        <v>967</v>
      </c>
      <c r="K1630" s="186" t="s">
        <v>968</v>
      </c>
    </row>
    <row r="1631" spans="1:11" x14ac:dyDescent="0.45">
      <c r="A1631" s="186" t="s">
        <v>336</v>
      </c>
      <c r="B1631" s="186" t="s">
        <v>1081</v>
      </c>
      <c r="C1631" s="186" t="s">
        <v>1086</v>
      </c>
      <c r="D1631" s="186" t="s">
        <v>514</v>
      </c>
      <c r="E1631" s="186" t="s">
        <v>1085</v>
      </c>
      <c r="F1631" s="186">
        <v>2033</v>
      </c>
      <c r="G1631" s="186" t="s">
        <v>1013</v>
      </c>
      <c r="H1631" s="186">
        <v>0</v>
      </c>
      <c r="I1631" s="186">
        <v>0</v>
      </c>
      <c r="J1631" s="186" t="s">
        <v>967</v>
      </c>
      <c r="K1631" s="186" t="s">
        <v>968</v>
      </c>
    </row>
    <row r="1632" spans="1:11" x14ac:dyDescent="0.45">
      <c r="A1632" s="186" t="s">
        <v>336</v>
      </c>
      <c r="B1632" s="186" t="s">
        <v>1081</v>
      </c>
      <c r="C1632" s="186" t="s">
        <v>1086</v>
      </c>
      <c r="D1632" s="186" t="s">
        <v>514</v>
      </c>
      <c r="E1632" s="186" t="s">
        <v>1085</v>
      </c>
      <c r="F1632" s="186">
        <v>2034</v>
      </c>
      <c r="G1632" s="186" t="s">
        <v>1013</v>
      </c>
      <c r="H1632" s="186">
        <v>0</v>
      </c>
      <c r="I1632" s="186">
        <v>0</v>
      </c>
      <c r="J1632" s="186" t="s">
        <v>967</v>
      </c>
      <c r="K1632" s="186" t="s">
        <v>968</v>
      </c>
    </row>
    <row r="1633" spans="1:11" x14ac:dyDescent="0.45">
      <c r="A1633" s="186" t="s">
        <v>336</v>
      </c>
      <c r="B1633" s="186" t="s">
        <v>1081</v>
      </c>
      <c r="C1633" s="186" t="s">
        <v>1086</v>
      </c>
      <c r="D1633" s="186" t="s">
        <v>514</v>
      </c>
      <c r="E1633" s="186" t="s">
        <v>1085</v>
      </c>
      <c r="F1633" s="186">
        <v>2035</v>
      </c>
      <c r="G1633" s="186" t="s">
        <v>1013</v>
      </c>
      <c r="H1633" s="186">
        <v>0</v>
      </c>
      <c r="I1633" s="186">
        <v>0</v>
      </c>
      <c r="J1633" s="186" t="s">
        <v>967</v>
      </c>
      <c r="K1633" s="186" t="s">
        <v>968</v>
      </c>
    </row>
    <row r="1634" spans="1:11" x14ac:dyDescent="0.45">
      <c r="A1634" s="186" t="s">
        <v>336</v>
      </c>
      <c r="B1634" s="186" t="s">
        <v>1081</v>
      </c>
      <c r="C1634" s="186" t="s">
        <v>1086</v>
      </c>
      <c r="D1634" s="186" t="s">
        <v>514</v>
      </c>
      <c r="E1634" s="186" t="s">
        <v>1085</v>
      </c>
      <c r="F1634" s="186">
        <v>2036</v>
      </c>
      <c r="G1634" s="186" t="s">
        <v>1013</v>
      </c>
      <c r="H1634" s="186">
        <v>0</v>
      </c>
      <c r="I1634" s="186">
        <v>0</v>
      </c>
      <c r="J1634" s="186" t="s">
        <v>967</v>
      </c>
      <c r="K1634" s="186" t="s">
        <v>968</v>
      </c>
    </row>
    <row r="1635" spans="1:11" x14ac:dyDescent="0.45">
      <c r="A1635" s="186" t="s">
        <v>336</v>
      </c>
      <c r="B1635" s="186" t="s">
        <v>1081</v>
      </c>
      <c r="C1635" s="186" t="s">
        <v>1086</v>
      </c>
      <c r="D1635" s="186" t="s">
        <v>514</v>
      </c>
      <c r="E1635" s="186" t="s">
        <v>1085</v>
      </c>
      <c r="F1635" s="186">
        <v>2037</v>
      </c>
      <c r="G1635" s="186" t="s">
        <v>1013</v>
      </c>
      <c r="H1635" s="186">
        <v>0</v>
      </c>
      <c r="I1635" s="186">
        <v>0</v>
      </c>
      <c r="J1635" s="186" t="s">
        <v>967</v>
      </c>
      <c r="K1635" s="186" t="s">
        <v>968</v>
      </c>
    </row>
    <row r="1636" spans="1:11" x14ac:dyDescent="0.45">
      <c r="A1636" s="186" t="s">
        <v>336</v>
      </c>
      <c r="B1636" s="186" t="s">
        <v>1081</v>
      </c>
      <c r="C1636" s="186" t="s">
        <v>1086</v>
      </c>
      <c r="D1636" s="186" t="s">
        <v>514</v>
      </c>
      <c r="E1636" s="186" t="s">
        <v>1085</v>
      </c>
      <c r="F1636" s="186">
        <v>2038</v>
      </c>
      <c r="G1636" s="186" t="s">
        <v>1013</v>
      </c>
      <c r="H1636" s="186">
        <v>0</v>
      </c>
      <c r="I1636" s="186">
        <v>0</v>
      </c>
      <c r="J1636" s="186" t="s">
        <v>967</v>
      </c>
      <c r="K1636" s="186" t="s">
        <v>968</v>
      </c>
    </row>
    <row r="1637" spans="1:11" x14ac:dyDescent="0.45">
      <c r="A1637" s="186" t="s">
        <v>336</v>
      </c>
      <c r="B1637" s="186" t="s">
        <v>1081</v>
      </c>
      <c r="C1637" s="186" t="s">
        <v>1086</v>
      </c>
      <c r="D1637" s="186" t="s">
        <v>514</v>
      </c>
      <c r="E1637" s="186" t="s">
        <v>1085</v>
      </c>
      <c r="F1637" s="186">
        <v>2039</v>
      </c>
      <c r="G1637" s="186" t="s">
        <v>1013</v>
      </c>
      <c r="H1637" s="186">
        <v>0</v>
      </c>
      <c r="I1637" s="186">
        <v>0</v>
      </c>
      <c r="J1637" s="186" t="s">
        <v>967</v>
      </c>
      <c r="K1637" s="186" t="s">
        <v>968</v>
      </c>
    </row>
    <row r="1638" spans="1:11" x14ac:dyDescent="0.45">
      <c r="A1638" s="186" t="s">
        <v>336</v>
      </c>
      <c r="B1638" s="186" t="s">
        <v>1081</v>
      </c>
      <c r="C1638" s="186" t="s">
        <v>1086</v>
      </c>
      <c r="D1638" s="186" t="s">
        <v>514</v>
      </c>
      <c r="E1638" s="186" t="s">
        <v>1085</v>
      </c>
      <c r="F1638" s="186">
        <v>2040</v>
      </c>
      <c r="G1638" s="186" t="s">
        <v>1013</v>
      </c>
      <c r="H1638" s="186">
        <v>0</v>
      </c>
      <c r="I1638" s="186">
        <v>0</v>
      </c>
      <c r="J1638" s="186" t="s">
        <v>967</v>
      </c>
      <c r="K1638" s="186" t="s">
        <v>968</v>
      </c>
    </row>
    <row r="1639" spans="1:11" x14ac:dyDescent="0.45">
      <c r="A1639" s="186" t="s">
        <v>336</v>
      </c>
      <c r="B1639" s="186" t="s">
        <v>1081</v>
      </c>
      <c r="C1639" s="186" t="s">
        <v>1086</v>
      </c>
      <c r="D1639" s="186" t="s">
        <v>514</v>
      </c>
      <c r="E1639" s="186" t="s">
        <v>1085</v>
      </c>
      <c r="F1639" s="186">
        <v>2041</v>
      </c>
      <c r="G1639" s="186" t="s">
        <v>1013</v>
      </c>
      <c r="H1639" s="186">
        <v>0</v>
      </c>
      <c r="I1639" s="186">
        <v>0</v>
      </c>
      <c r="J1639" s="186" t="s">
        <v>967</v>
      </c>
      <c r="K1639" s="186" t="s">
        <v>968</v>
      </c>
    </row>
    <row r="1640" spans="1:11" x14ac:dyDescent="0.45">
      <c r="A1640" s="186" t="s">
        <v>336</v>
      </c>
      <c r="B1640" s="186" t="s">
        <v>1081</v>
      </c>
      <c r="C1640" s="186" t="s">
        <v>1086</v>
      </c>
      <c r="D1640" s="186" t="s">
        <v>514</v>
      </c>
      <c r="E1640" s="186" t="s">
        <v>1085</v>
      </c>
      <c r="F1640" s="186">
        <v>2042</v>
      </c>
      <c r="G1640" s="186" t="s">
        <v>1013</v>
      </c>
      <c r="H1640" s="186">
        <v>0</v>
      </c>
      <c r="I1640" s="186">
        <v>0</v>
      </c>
      <c r="J1640" s="186" t="s">
        <v>967</v>
      </c>
      <c r="K1640" s="186" t="s">
        <v>968</v>
      </c>
    </row>
    <row r="1641" spans="1:11" x14ac:dyDescent="0.45">
      <c r="A1641" s="186" t="s">
        <v>336</v>
      </c>
      <c r="B1641" s="186" t="s">
        <v>1081</v>
      </c>
      <c r="C1641" s="186" t="s">
        <v>1086</v>
      </c>
      <c r="D1641" s="186" t="s">
        <v>514</v>
      </c>
      <c r="E1641" s="186" t="s">
        <v>1085</v>
      </c>
      <c r="F1641" s="186">
        <v>2043</v>
      </c>
      <c r="G1641" s="186" t="s">
        <v>1013</v>
      </c>
      <c r="H1641" s="186">
        <v>0</v>
      </c>
      <c r="I1641" s="186">
        <v>0</v>
      </c>
      <c r="J1641" s="186" t="s">
        <v>967</v>
      </c>
      <c r="K1641" s="186" t="s">
        <v>968</v>
      </c>
    </row>
    <row r="1642" spans="1:11" x14ac:dyDescent="0.45">
      <c r="A1642" s="186" t="s">
        <v>336</v>
      </c>
      <c r="B1642" s="186" t="s">
        <v>1081</v>
      </c>
      <c r="C1642" s="186" t="s">
        <v>1086</v>
      </c>
      <c r="D1642" s="186" t="s">
        <v>514</v>
      </c>
      <c r="E1642" s="186" t="s">
        <v>1085</v>
      </c>
      <c r="F1642" s="186">
        <v>2044</v>
      </c>
      <c r="G1642" s="186" t="s">
        <v>1013</v>
      </c>
      <c r="H1642" s="186">
        <v>0</v>
      </c>
      <c r="I1642" s="186">
        <v>0</v>
      </c>
      <c r="J1642" s="186" t="s">
        <v>967</v>
      </c>
      <c r="K1642" s="186" t="s">
        <v>968</v>
      </c>
    </row>
    <row r="1643" spans="1:11" x14ac:dyDescent="0.45">
      <c r="A1643" s="186" t="s">
        <v>336</v>
      </c>
      <c r="B1643" s="186" t="s">
        <v>1081</v>
      </c>
      <c r="C1643" s="186" t="s">
        <v>1086</v>
      </c>
      <c r="D1643" s="186" t="s">
        <v>514</v>
      </c>
      <c r="E1643" s="186" t="s">
        <v>1085</v>
      </c>
      <c r="F1643" s="186">
        <v>2045</v>
      </c>
      <c r="G1643" s="186" t="s">
        <v>1013</v>
      </c>
      <c r="H1643" s="186">
        <v>0</v>
      </c>
      <c r="I1643" s="186">
        <v>0</v>
      </c>
      <c r="J1643" s="186" t="s">
        <v>967</v>
      </c>
      <c r="K1643" s="186" t="s">
        <v>968</v>
      </c>
    </row>
    <row r="1644" spans="1:11" x14ac:dyDescent="0.45">
      <c r="A1644" s="186" t="s">
        <v>336</v>
      </c>
      <c r="B1644" s="186" t="s">
        <v>1081</v>
      </c>
      <c r="C1644" s="186" t="s">
        <v>1086</v>
      </c>
      <c r="D1644" s="186" t="s">
        <v>514</v>
      </c>
      <c r="E1644" s="186" t="s">
        <v>1085</v>
      </c>
      <c r="F1644" s="186">
        <v>2046</v>
      </c>
      <c r="G1644" s="186" t="s">
        <v>1013</v>
      </c>
      <c r="H1644" s="186">
        <v>0</v>
      </c>
      <c r="I1644" s="186">
        <v>0</v>
      </c>
      <c r="J1644" s="186" t="s">
        <v>967</v>
      </c>
      <c r="K1644" s="186" t="s">
        <v>968</v>
      </c>
    </row>
    <row r="1645" spans="1:11" x14ac:dyDescent="0.45">
      <c r="A1645" s="186" t="s">
        <v>336</v>
      </c>
      <c r="B1645" s="186" t="s">
        <v>1081</v>
      </c>
      <c r="C1645" s="186" t="s">
        <v>1086</v>
      </c>
      <c r="D1645" s="186" t="s">
        <v>514</v>
      </c>
      <c r="E1645" s="186" t="s">
        <v>1085</v>
      </c>
      <c r="F1645" s="186">
        <v>2047</v>
      </c>
      <c r="G1645" s="186" t="s">
        <v>1013</v>
      </c>
      <c r="H1645" s="186">
        <v>0</v>
      </c>
      <c r="I1645" s="186">
        <v>0</v>
      </c>
      <c r="J1645" s="186" t="s">
        <v>967</v>
      </c>
      <c r="K1645" s="186" t="s">
        <v>968</v>
      </c>
    </row>
    <row r="1646" spans="1:11" x14ac:dyDescent="0.45">
      <c r="A1646" s="186" t="s">
        <v>336</v>
      </c>
      <c r="B1646" s="186" t="s">
        <v>1081</v>
      </c>
      <c r="C1646" s="186" t="s">
        <v>1086</v>
      </c>
      <c r="D1646" s="186" t="s">
        <v>514</v>
      </c>
      <c r="E1646" s="186" t="s">
        <v>1085</v>
      </c>
      <c r="F1646" s="186">
        <v>2048</v>
      </c>
      <c r="G1646" s="186" t="s">
        <v>1013</v>
      </c>
      <c r="H1646" s="186">
        <v>0</v>
      </c>
      <c r="I1646" s="186">
        <v>0</v>
      </c>
      <c r="J1646" s="186" t="s">
        <v>967</v>
      </c>
      <c r="K1646" s="186" t="s">
        <v>968</v>
      </c>
    </row>
    <row r="1647" spans="1:11" x14ac:dyDescent="0.45">
      <c r="A1647" s="186" t="s">
        <v>336</v>
      </c>
      <c r="B1647" s="186" t="s">
        <v>1081</v>
      </c>
      <c r="C1647" s="186" t="s">
        <v>1086</v>
      </c>
      <c r="D1647" s="186" t="s">
        <v>514</v>
      </c>
      <c r="E1647" s="186" t="s">
        <v>1085</v>
      </c>
      <c r="F1647" s="186">
        <v>2049</v>
      </c>
      <c r="G1647" s="186" t="s">
        <v>1013</v>
      </c>
      <c r="H1647" s="186">
        <v>0</v>
      </c>
      <c r="I1647" s="186">
        <v>0</v>
      </c>
      <c r="J1647" s="186" t="s">
        <v>967</v>
      </c>
      <c r="K1647" s="186" t="s">
        <v>968</v>
      </c>
    </row>
    <row r="1648" spans="1:11" x14ac:dyDescent="0.45">
      <c r="A1648" s="186" t="s">
        <v>336</v>
      </c>
      <c r="B1648" s="186" t="s">
        <v>1081</v>
      </c>
      <c r="C1648" s="186" t="s">
        <v>1086</v>
      </c>
      <c r="D1648" s="186" t="s">
        <v>514</v>
      </c>
      <c r="E1648" s="186" t="s">
        <v>1085</v>
      </c>
      <c r="F1648" s="186">
        <v>2050</v>
      </c>
      <c r="G1648" s="186" t="s">
        <v>1013</v>
      </c>
      <c r="H1648" s="186">
        <v>0</v>
      </c>
      <c r="I1648" s="186">
        <v>0</v>
      </c>
      <c r="J1648" s="186" t="s">
        <v>967</v>
      </c>
      <c r="K1648" s="186" t="s">
        <v>968</v>
      </c>
    </row>
    <row r="1649" spans="1:11" x14ac:dyDescent="0.45">
      <c r="A1649" s="186" t="s">
        <v>336</v>
      </c>
      <c r="B1649" s="186" t="s">
        <v>1081</v>
      </c>
      <c r="C1649" s="186" t="s">
        <v>1089</v>
      </c>
      <c r="D1649" s="186"/>
      <c r="E1649" s="186" t="s">
        <v>1087</v>
      </c>
      <c r="F1649" s="186">
        <v>1990</v>
      </c>
      <c r="G1649" s="186" t="s">
        <v>1013</v>
      </c>
      <c r="H1649" s="186">
        <v>46.073054166782804</v>
      </c>
      <c r="I1649" s="186">
        <v>46.073054166782804</v>
      </c>
      <c r="J1649" s="186" t="s">
        <v>967</v>
      </c>
      <c r="K1649" s="186" t="s">
        <v>968</v>
      </c>
    </row>
    <row r="1650" spans="1:11" x14ac:dyDescent="0.45">
      <c r="A1650" s="186" t="s">
        <v>336</v>
      </c>
      <c r="B1650" s="186" t="s">
        <v>1081</v>
      </c>
      <c r="C1650" s="186" t="s">
        <v>1089</v>
      </c>
      <c r="D1650" s="186"/>
      <c r="E1650" s="186" t="s">
        <v>1087</v>
      </c>
      <c r="F1650" s="186">
        <v>1991</v>
      </c>
      <c r="G1650" s="186" t="s">
        <v>1013</v>
      </c>
      <c r="H1650" s="186">
        <v>41.402300627079498</v>
      </c>
      <c r="I1650" s="186">
        <v>41.402300627079498</v>
      </c>
      <c r="J1650" s="186" t="s">
        <v>967</v>
      </c>
      <c r="K1650" s="186" t="s">
        <v>968</v>
      </c>
    </row>
    <row r="1651" spans="1:11" x14ac:dyDescent="0.45">
      <c r="A1651" s="186" t="s">
        <v>336</v>
      </c>
      <c r="B1651" s="186" t="s">
        <v>1081</v>
      </c>
      <c r="C1651" s="186" t="s">
        <v>1089</v>
      </c>
      <c r="D1651" s="186"/>
      <c r="E1651" s="186" t="s">
        <v>1087</v>
      </c>
      <c r="F1651" s="186">
        <v>1992</v>
      </c>
      <c r="G1651" s="186" t="s">
        <v>1013</v>
      </c>
      <c r="H1651" s="186">
        <v>46.017425775252001</v>
      </c>
      <c r="I1651" s="186">
        <v>46.017425775252001</v>
      </c>
      <c r="J1651" s="186" t="s">
        <v>967</v>
      </c>
      <c r="K1651" s="186" t="s">
        <v>968</v>
      </c>
    </row>
    <row r="1652" spans="1:11" x14ac:dyDescent="0.45">
      <c r="A1652" s="186" t="s">
        <v>336</v>
      </c>
      <c r="B1652" s="186" t="s">
        <v>1081</v>
      </c>
      <c r="C1652" s="186" t="s">
        <v>1089</v>
      </c>
      <c r="D1652" s="186"/>
      <c r="E1652" s="186" t="s">
        <v>1087</v>
      </c>
      <c r="F1652" s="186">
        <v>1993</v>
      </c>
      <c r="G1652" s="186" t="s">
        <v>1013</v>
      </c>
      <c r="H1652" s="186">
        <v>41.863965177803898</v>
      </c>
      <c r="I1652" s="186">
        <v>41.863965177803898</v>
      </c>
      <c r="J1652" s="186" t="s">
        <v>967</v>
      </c>
      <c r="K1652" s="186" t="s">
        <v>968</v>
      </c>
    </row>
    <row r="1653" spans="1:11" x14ac:dyDescent="0.45">
      <c r="A1653" s="186" t="s">
        <v>336</v>
      </c>
      <c r="B1653" s="186" t="s">
        <v>1081</v>
      </c>
      <c r="C1653" s="186" t="s">
        <v>1089</v>
      </c>
      <c r="D1653" s="186"/>
      <c r="E1653" s="186" t="s">
        <v>1087</v>
      </c>
      <c r="F1653" s="186">
        <v>1994</v>
      </c>
      <c r="G1653" s="186" t="s">
        <v>1013</v>
      </c>
      <c r="H1653" s="186">
        <v>39.901173978997399</v>
      </c>
      <c r="I1653" s="186">
        <v>39.901173978997399</v>
      </c>
      <c r="J1653" s="186" t="s">
        <v>967</v>
      </c>
      <c r="K1653" s="186" t="s">
        <v>968</v>
      </c>
    </row>
    <row r="1654" spans="1:11" x14ac:dyDescent="0.45">
      <c r="A1654" s="186" t="s">
        <v>336</v>
      </c>
      <c r="B1654" s="186" t="s">
        <v>1081</v>
      </c>
      <c r="C1654" s="186" t="s">
        <v>1089</v>
      </c>
      <c r="D1654" s="186"/>
      <c r="E1654" s="186" t="s">
        <v>1087</v>
      </c>
      <c r="F1654" s="186">
        <v>1995</v>
      </c>
      <c r="G1654" s="186" t="s">
        <v>1013</v>
      </c>
      <c r="H1654" s="186">
        <v>41.711748893389597</v>
      </c>
      <c r="I1654" s="186">
        <v>41.711748893389597</v>
      </c>
      <c r="J1654" s="186" t="s">
        <v>967</v>
      </c>
      <c r="K1654" s="186" t="s">
        <v>968</v>
      </c>
    </row>
    <row r="1655" spans="1:11" x14ac:dyDescent="0.45">
      <c r="A1655" s="186" t="s">
        <v>336</v>
      </c>
      <c r="B1655" s="186" t="s">
        <v>1081</v>
      </c>
      <c r="C1655" s="186" t="s">
        <v>1089</v>
      </c>
      <c r="D1655" s="186"/>
      <c r="E1655" s="186" t="s">
        <v>1087</v>
      </c>
      <c r="F1655" s="186">
        <v>1996</v>
      </c>
      <c r="G1655" s="186" t="s">
        <v>1013</v>
      </c>
      <c r="H1655" s="186">
        <v>39.407355625913802</v>
      </c>
      <c r="I1655" s="186">
        <v>39.407355625913802</v>
      </c>
      <c r="J1655" s="186" t="s">
        <v>967</v>
      </c>
      <c r="K1655" s="186" t="s">
        <v>968</v>
      </c>
    </row>
    <row r="1656" spans="1:11" x14ac:dyDescent="0.45">
      <c r="A1656" s="186" t="s">
        <v>336</v>
      </c>
      <c r="B1656" s="186" t="s">
        <v>1081</v>
      </c>
      <c r="C1656" s="186" t="s">
        <v>1089</v>
      </c>
      <c r="D1656" s="186"/>
      <c r="E1656" s="186" t="s">
        <v>1087</v>
      </c>
      <c r="F1656" s="186">
        <v>1997</v>
      </c>
      <c r="G1656" s="186" t="s">
        <v>1013</v>
      </c>
      <c r="H1656" s="186">
        <v>38.056509665963098</v>
      </c>
      <c r="I1656" s="186">
        <v>38.056509665963098</v>
      </c>
      <c r="J1656" s="186" t="s">
        <v>967</v>
      </c>
      <c r="K1656" s="186" t="s">
        <v>968</v>
      </c>
    </row>
    <row r="1657" spans="1:11" x14ac:dyDescent="0.45">
      <c r="A1657" s="186" t="s">
        <v>336</v>
      </c>
      <c r="B1657" s="186" t="s">
        <v>1081</v>
      </c>
      <c r="C1657" s="186" t="s">
        <v>1089</v>
      </c>
      <c r="D1657" s="186"/>
      <c r="E1657" s="186" t="s">
        <v>1087</v>
      </c>
      <c r="F1657" s="186">
        <v>1998</v>
      </c>
      <c r="G1657" s="186" t="s">
        <v>1013</v>
      </c>
      <c r="H1657" s="186">
        <v>49.942967269630998</v>
      </c>
      <c r="I1657" s="186">
        <v>49.942967269630998</v>
      </c>
      <c r="J1657" s="186" t="s">
        <v>967</v>
      </c>
      <c r="K1657" s="186" t="s">
        <v>968</v>
      </c>
    </row>
    <row r="1658" spans="1:11" x14ac:dyDescent="0.45">
      <c r="A1658" s="186" t="s">
        <v>336</v>
      </c>
      <c r="B1658" s="186" t="s">
        <v>1081</v>
      </c>
      <c r="C1658" s="186" t="s">
        <v>1089</v>
      </c>
      <c r="D1658" s="186"/>
      <c r="E1658" s="186" t="s">
        <v>1087</v>
      </c>
      <c r="F1658" s="186">
        <v>1999</v>
      </c>
      <c r="G1658" s="186" t="s">
        <v>1013</v>
      </c>
      <c r="H1658" s="186">
        <v>38.469000111196699</v>
      </c>
      <c r="I1658" s="186">
        <v>38.469000111196699</v>
      </c>
      <c r="J1658" s="186" t="s">
        <v>967</v>
      </c>
      <c r="K1658" s="186" t="s">
        <v>968</v>
      </c>
    </row>
    <row r="1659" spans="1:11" x14ac:dyDescent="0.45">
      <c r="A1659" s="186" t="s">
        <v>336</v>
      </c>
      <c r="B1659" s="186" t="s">
        <v>1081</v>
      </c>
      <c r="C1659" s="186" t="s">
        <v>1089</v>
      </c>
      <c r="D1659" s="186"/>
      <c r="E1659" s="186" t="s">
        <v>1087</v>
      </c>
      <c r="F1659" s="186">
        <v>2000</v>
      </c>
      <c r="G1659" s="186" t="s">
        <v>1013</v>
      </c>
      <c r="H1659" s="186">
        <v>36.198026410399102</v>
      </c>
      <c r="I1659" s="186">
        <v>36.198026410399102</v>
      </c>
      <c r="J1659" s="186" t="s">
        <v>967</v>
      </c>
      <c r="K1659" s="186" t="s">
        <v>968</v>
      </c>
    </row>
    <row r="1660" spans="1:11" x14ac:dyDescent="0.45">
      <c r="A1660" s="186" t="s">
        <v>336</v>
      </c>
      <c r="B1660" s="186" t="s">
        <v>1081</v>
      </c>
      <c r="C1660" s="186" t="s">
        <v>1089</v>
      </c>
      <c r="D1660" s="186"/>
      <c r="E1660" s="186" t="s">
        <v>1087</v>
      </c>
      <c r="F1660" s="186">
        <v>2001</v>
      </c>
      <c r="G1660" s="186" t="s">
        <v>1013</v>
      </c>
      <c r="H1660" s="186">
        <v>24.971717783467302</v>
      </c>
      <c r="I1660" s="186">
        <v>24.971717783467302</v>
      </c>
      <c r="J1660" s="186" t="s">
        <v>967</v>
      </c>
      <c r="K1660" s="186" t="s">
        <v>968</v>
      </c>
    </row>
    <row r="1661" spans="1:11" x14ac:dyDescent="0.45">
      <c r="A1661" s="186" t="s">
        <v>336</v>
      </c>
      <c r="B1661" s="186" t="s">
        <v>1081</v>
      </c>
      <c r="C1661" s="186" t="s">
        <v>1089</v>
      </c>
      <c r="D1661" s="186"/>
      <c r="E1661" s="186" t="s">
        <v>1087</v>
      </c>
      <c r="F1661" s="186">
        <v>2002</v>
      </c>
      <c r="G1661" s="186" t="s">
        <v>1013</v>
      </c>
      <c r="H1661" s="186">
        <v>26.7019782721088</v>
      </c>
      <c r="I1661" s="186">
        <v>26.7019782721088</v>
      </c>
      <c r="J1661" s="186" t="s">
        <v>967</v>
      </c>
      <c r="K1661" s="186" t="s">
        <v>968</v>
      </c>
    </row>
    <row r="1662" spans="1:11" x14ac:dyDescent="0.45">
      <c r="A1662" s="186" t="s">
        <v>336</v>
      </c>
      <c r="B1662" s="186" t="s">
        <v>1081</v>
      </c>
      <c r="C1662" s="186" t="s">
        <v>1089</v>
      </c>
      <c r="D1662" s="186"/>
      <c r="E1662" s="186" t="s">
        <v>1087</v>
      </c>
      <c r="F1662" s="186">
        <v>2003</v>
      </c>
      <c r="G1662" s="186" t="s">
        <v>1013</v>
      </c>
      <c r="H1662" s="186">
        <v>15.5521794603175</v>
      </c>
      <c r="I1662" s="186">
        <v>15.5521794603175</v>
      </c>
      <c r="J1662" s="186" t="s">
        <v>967</v>
      </c>
      <c r="K1662" s="186" t="s">
        <v>968</v>
      </c>
    </row>
    <row r="1663" spans="1:11" x14ac:dyDescent="0.45">
      <c r="A1663" s="186" t="s">
        <v>336</v>
      </c>
      <c r="B1663" s="186" t="s">
        <v>1081</v>
      </c>
      <c r="C1663" s="186" t="s">
        <v>1089</v>
      </c>
      <c r="D1663" s="186"/>
      <c r="E1663" s="186" t="s">
        <v>1087</v>
      </c>
      <c r="F1663" s="186">
        <v>2004</v>
      </c>
      <c r="G1663" s="186" t="s">
        <v>1013</v>
      </c>
      <c r="H1663" s="186">
        <v>21.798843046712001</v>
      </c>
      <c r="I1663" s="186">
        <v>21.798843046712001</v>
      </c>
      <c r="J1663" s="186" t="s">
        <v>967</v>
      </c>
      <c r="K1663" s="186" t="s">
        <v>968</v>
      </c>
    </row>
    <row r="1664" spans="1:11" x14ac:dyDescent="0.45">
      <c r="A1664" s="186" t="s">
        <v>336</v>
      </c>
      <c r="B1664" s="186" t="s">
        <v>1081</v>
      </c>
      <c r="C1664" s="186" t="s">
        <v>1089</v>
      </c>
      <c r="D1664" s="186"/>
      <c r="E1664" s="186" t="s">
        <v>1087</v>
      </c>
      <c r="F1664" s="186">
        <v>2005</v>
      </c>
      <c r="G1664" s="186" t="s">
        <v>1013</v>
      </c>
      <c r="H1664" s="186">
        <v>20.0403251020408</v>
      </c>
      <c r="I1664" s="186">
        <v>20.0403251020408</v>
      </c>
      <c r="J1664" s="186" t="s">
        <v>967</v>
      </c>
      <c r="K1664" s="186" t="s">
        <v>968</v>
      </c>
    </row>
    <row r="1665" spans="1:11" x14ac:dyDescent="0.45">
      <c r="A1665" s="186" t="s">
        <v>336</v>
      </c>
      <c r="B1665" s="186" t="s">
        <v>1081</v>
      </c>
      <c r="C1665" s="186" t="s">
        <v>1089</v>
      </c>
      <c r="D1665" s="186"/>
      <c r="E1665" s="186" t="s">
        <v>1087</v>
      </c>
      <c r="F1665" s="186">
        <v>2006</v>
      </c>
      <c r="G1665" s="186" t="s">
        <v>1013</v>
      </c>
      <c r="H1665" s="186">
        <v>17.5177388</v>
      </c>
      <c r="I1665" s="186">
        <v>17.5177388</v>
      </c>
      <c r="J1665" s="186" t="s">
        <v>967</v>
      </c>
      <c r="K1665" s="186" t="s">
        <v>968</v>
      </c>
    </row>
    <row r="1666" spans="1:11" x14ac:dyDescent="0.45">
      <c r="A1666" s="186" t="s">
        <v>336</v>
      </c>
      <c r="B1666" s="186" t="s">
        <v>1081</v>
      </c>
      <c r="C1666" s="186" t="s">
        <v>1089</v>
      </c>
      <c r="D1666" s="186"/>
      <c r="E1666" s="186" t="s">
        <v>1087</v>
      </c>
      <c r="F1666" s="186">
        <v>2007</v>
      </c>
      <c r="G1666" s="186" t="s">
        <v>1013</v>
      </c>
      <c r="H1666" s="186">
        <v>21.503970800000001</v>
      </c>
      <c r="I1666" s="186">
        <v>21.503970800000001</v>
      </c>
      <c r="J1666" s="186" t="s">
        <v>967</v>
      </c>
      <c r="K1666" s="186" t="s">
        <v>968</v>
      </c>
    </row>
    <row r="1667" spans="1:11" x14ac:dyDescent="0.45">
      <c r="A1667" s="186" t="s">
        <v>336</v>
      </c>
      <c r="B1667" s="186" t="s">
        <v>1081</v>
      </c>
      <c r="C1667" s="186" t="s">
        <v>1089</v>
      </c>
      <c r="D1667" s="186"/>
      <c r="E1667" s="186" t="s">
        <v>1087</v>
      </c>
      <c r="F1667" s="186">
        <v>2008</v>
      </c>
      <c r="G1667" s="186" t="s">
        <v>1013</v>
      </c>
      <c r="H1667" s="186">
        <v>17.231373600000001</v>
      </c>
      <c r="I1667" s="186">
        <v>17.231373600000001</v>
      </c>
      <c r="J1667" s="186" t="s">
        <v>967</v>
      </c>
      <c r="K1667" s="186" t="s">
        <v>968</v>
      </c>
    </row>
    <row r="1668" spans="1:11" x14ac:dyDescent="0.45">
      <c r="A1668" s="186" t="s">
        <v>336</v>
      </c>
      <c r="B1668" s="186" t="s">
        <v>1081</v>
      </c>
      <c r="C1668" s="186" t="s">
        <v>1089</v>
      </c>
      <c r="D1668" s="186"/>
      <c r="E1668" s="186" t="s">
        <v>1087</v>
      </c>
      <c r="F1668" s="186">
        <v>2009</v>
      </c>
      <c r="G1668" s="186" t="s">
        <v>1013</v>
      </c>
      <c r="H1668" s="186">
        <v>6.8132688000000003</v>
      </c>
      <c r="I1668" s="186">
        <v>6.8132688000000003</v>
      </c>
      <c r="J1668" s="186" t="s">
        <v>967</v>
      </c>
      <c r="K1668" s="186" t="s">
        <v>968</v>
      </c>
    </row>
    <row r="1669" spans="1:11" x14ac:dyDescent="0.45">
      <c r="A1669" s="186" t="s">
        <v>336</v>
      </c>
      <c r="B1669" s="186" t="s">
        <v>1081</v>
      </c>
      <c r="C1669" s="186" t="s">
        <v>1089</v>
      </c>
      <c r="D1669" s="186"/>
      <c r="E1669" s="186" t="s">
        <v>1087</v>
      </c>
      <c r="F1669" s="186">
        <v>2010</v>
      </c>
      <c r="G1669" s="186" t="s">
        <v>1013</v>
      </c>
      <c r="H1669" s="186">
        <v>8.0347512800000001</v>
      </c>
      <c r="I1669" s="186">
        <v>8.0347512800000001</v>
      </c>
      <c r="J1669" s="186" t="s">
        <v>967</v>
      </c>
      <c r="K1669" s="186" t="s">
        <v>968</v>
      </c>
    </row>
    <row r="1670" spans="1:11" x14ac:dyDescent="0.45">
      <c r="A1670" s="186" t="s">
        <v>336</v>
      </c>
      <c r="B1670" s="186" t="s">
        <v>1081</v>
      </c>
      <c r="C1670" s="186" t="s">
        <v>1089</v>
      </c>
      <c r="D1670" s="186"/>
      <c r="E1670" s="186" t="s">
        <v>1087</v>
      </c>
      <c r="F1670" s="186">
        <v>2011</v>
      </c>
      <c r="G1670" s="186" t="s">
        <v>1013</v>
      </c>
      <c r="H1670" s="186">
        <v>8.77121408</v>
      </c>
      <c r="I1670" s="186">
        <v>8.77121408</v>
      </c>
      <c r="J1670" s="186" t="s">
        <v>967</v>
      </c>
      <c r="K1670" s="186" t="s">
        <v>968</v>
      </c>
    </row>
    <row r="1671" spans="1:11" x14ac:dyDescent="0.45">
      <c r="A1671" s="186" t="s">
        <v>336</v>
      </c>
      <c r="B1671" s="186" t="s">
        <v>1081</v>
      </c>
      <c r="C1671" s="186" t="s">
        <v>1089</v>
      </c>
      <c r="D1671" s="186"/>
      <c r="E1671" s="186" t="s">
        <v>1087</v>
      </c>
      <c r="F1671" s="186">
        <v>2012</v>
      </c>
      <c r="G1671" s="186" t="s">
        <v>1013</v>
      </c>
      <c r="H1671" s="186">
        <v>5.4748752917600001</v>
      </c>
      <c r="I1671" s="186">
        <v>5.4748752917600001</v>
      </c>
      <c r="J1671" s="186" t="s">
        <v>967</v>
      </c>
      <c r="K1671" s="186" t="s">
        <v>968</v>
      </c>
    </row>
    <row r="1672" spans="1:11" x14ac:dyDescent="0.45">
      <c r="A1672" s="186" t="s">
        <v>336</v>
      </c>
      <c r="B1672" s="186" t="s">
        <v>1081</v>
      </c>
      <c r="C1672" s="186" t="s">
        <v>1089</v>
      </c>
      <c r="D1672" s="186"/>
      <c r="E1672" s="186" t="s">
        <v>1087</v>
      </c>
      <c r="F1672" s="186">
        <v>2013</v>
      </c>
      <c r="G1672" s="186" t="s">
        <v>1013</v>
      </c>
      <c r="H1672" s="186">
        <v>4.0942730000000003</v>
      </c>
      <c r="I1672" s="186">
        <v>4.0942730000000003</v>
      </c>
      <c r="J1672" s="186" t="s">
        <v>967</v>
      </c>
      <c r="K1672" s="186" t="s">
        <v>968</v>
      </c>
    </row>
    <row r="1673" spans="1:11" x14ac:dyDescent="0.45">
      <c r="A1673" s="186" t="s">
        <v>336</v>
      </c>
      <c r="B1673" s="186" t="s">
        <v>1081</v>
      </c>
      <c r="C1673" s="186" t="s">
        <v>1089</v>
      </c>
      <c r="D1673" s="186"/>
      <c r="E1673" s="186" t="s">
        <v>1087</v>
      </c>
      <c r="F1673" s="186">
        <v>2014</v>
      </c>
      <c r="G1673" s="186" t="s">
        <v>1013</v>
      </c>
      <c r="H1673" s="186">
        <v>5.0304840000000004</v>
      </c>
      <c r="I1673" s="186">
        <v>5.0304840000000004</v>
      </c>
      <c r="J1673" s="186" t="s">
        <v>967</v>
      </c>
      <c r="K1673" s="186" t="s">
        <v>968</v>
      </c>
    </row>
    <row r="1674" spans="1:11" x14ac:dyDescent="0.45">
      <c r="A1674" s="186" t="s">
        <v>336</v>
      </c>
      <c r="B1674" s="186" t="s">
        <v>1081</v>
      </c>
      <c r="C1674" s="186" t="s">
        <v>1089</v>
      </c>
      <c r="D1674" s="186"/>
      <c r="E1674" s="186" t="s">
        <v>1087</v>
      </c>
      <c r="F1674" s="186">
        <v>2015</v>
      </c>
      <c r="G1674" s="186" t="s">
        <v>1013</v>
      </c>
      <c r="H1674" s="186">
        <v>4.2640871999999996</v>
      </c>
      <c r="I1674" s="186">
        <v>4.2640871999999996</v>
      </c>
      <c r="J1674" s="186" t="s">
        <v>967</v>
      </c>
      <c r="K1674" s="186" t="s">
        <v>968</v>
      </c>
    </row>
    <row r="1675" spans="1:11" x14ac:dyDescent="0.45">
      <c r="A1675" s="186" t="s">
        <v>336</v>
      </c>
      <c r="B1675" s="186" t="s">
        <v>1081</v>
      </c>
      <c r="C1675" s="186" t="s">
        <v>1089</v>
      </c>
      <c r="D1675" s="186"/>
      <c r="E1675" s="186" t="s">
        <v>1087</v>
      </c>
      <c r="F1675" s="186">
        <v>2016</v>
      </c>
      <c r="G1675" s="186" t="s">
        <v>1013</v>
      </c>
      <c r="H1675" s="186">
        <v>2.79656656</v>
      </c>
      <c r="I1675" s="186">
        <v>2.79656656</v>
      </c>
      <c r="J1675" s="186" t="s">
        <v>967</v>
      </c>
      <c r="K1675" s="186" t="s">
        <v>968</v>
      </c>
    </row>
    <row r="1676" spans="1:11" x14ac:dyDescent="0.45">
      <c r="A1676" s="186" t="s">
        <v>336</v>
      </c>
      <c r="B1676" s="186" t="s">
        <v>1081</v>
      </c>
      <c r="C1676" s="186" t="s">
        <v>1089</v>
      </c>
      <c r="D1676" s="186"/>
      <c r="E1676" s="186" t="s">
        <v>1087</v>
      </c>
      <c r="F1676" s="186">
        <v>2017</v>
      </c>
      <c r="G1676" s="186" t="s">
        <v>1013</v>
      </c>
      <c r="H1676" s="186">
        <v>2.8033280771387301</v>
      </c>
      <c r="I1676" s="186">
        <v>2.8033280771387301</v>
      </c>
      <c r="J1676" s="186" t="s">
        <v>967</v>
      </c>
      <c r="K1676" s="186" t="s">
        <v>968</v>
      </c>
    </row>
    <row r="1677" spans="1:11" x14ac:dyDescent="0.45">
      <c r="A1677" s="186" t="s">
        <v>336</v>
      </c>
      <c r="B1677" s="186" t="s">
        <v>1081</v>
      </c>
      <c r="C1677" s="186" t="s">
        <v>1089</v>
      </c>
      <c r="D1677" s="186"/>
      <c r="E1677" s="186" t="s">
        <v>1087</v>
      </c>
      <c r="F1677" s="186">
        <v>2018</v>
      </c>
      <c r="G1677" s="186" t="s">
        <v>1013</v>
      </c>
      <c r="H1677" s="186">
        <v>2.81008959427747</v>
      </c>
      <c r="I1677" s="186">
        <v>2.81008959427747</v>
      </c>
      <c r="J1677" s="186" t="s">
        <v>967</v>
      </c>
      <c r="K1677" s="186" t="s">
        <v>968</v>
      </c>
    </row>
    <row r="1678" spans="1:11" x14ac:dyDescent="0.45">
      <c r="A1678" s="186" t="s">
        <v>336</v>
      </c>
      <c r="B1678" s="186" t="s">
        <v>1081</v>
      </c>
      <c r="C1678" s="186" t="s">
        <v>1089</v>
      </c>
      <c r="D1678" s="186"/>
      <c r="E1678" s="186" t="s">
        <v>1087</v>
      </c>
      <c r="F1678" s="186">
        <v>2019</v>
      </c>
      <c r="G1678" s="186" t="s">
        <v>1013</v>
      </c>
      <c r="H1678" s="186">
        <v>2.8168511114162</v>
      </c>
      <c r="I1678" s="186">
        <v>2.8168511114162</v>
      </c>
      <c r="J1678" s="186" t="s">
        <v>967</v>
      </c>
      <c r="K1678" s="186" t="s">
        <v>968</v>
      </c>
    </row>
    <row r="1679" spans="1:11" x14ac:dyDescent="0.45">
      <c r="A1679" s="186" t="s">
        <v>336</v>
      </c>
      <c r="B1679" s="186" t="s">
        <v>1081</v>
      </c>
      <c r="C1679" s="186" t="s">
        <v>1089</v>
      </c>
      <c r="D1679" s="186"/>
      <c r="E1679" s="186" t="s">
        <v>1087</v>
      </c>
      <c r="F1679" s="186">
        <v>2020</v>
      </c>
      <c r="G1679" s="186" t="s">
        <v>1013</v>
      </c>
      <c r="H1679" s="186">
        <v>2.8236126285549399</v>
      </c>
      <c r="I1679" s="186">
        <v>2.8236126285549399</v>
      </c>
      <c r="J1679" s="186" t="s">
        <v>967</v>
      </c>
      <c r="K1679" s="186" t="s">
        <v>968</v>
      </c>
    </row>
    <row r="1680" spans="1:11" x14ac:dyDescent="0.45">
      <c r="A1680" s="186" t="s">
        <v>336</v>
      </c>
      <c r="B1680" s="186" t="s">
        <v>1081</v>
      </c>
      <c r="C1680" s="186" t="s">
        <v>1089</v>
      </c>
      <c r="D1680" s="186"/>
      <c r="E1680" s="186" t="s">
        <v>1087</v>
      </c>
      <c r="F1680" s="186">
        <v>2021</v>
      </c>
      <c r="G1680" s="186" t="s">
        <v>1013</v>
      </c>
      <c r="H1680" s="186">
        <v>2.2588901028439499</v>
      </c>
      <c r="I1680" s="186">
        <v>2.2588901028439499</v>
      </c>
      <c r="J1680" s="186" t="s">
        <v>967</v>
      </c>
      <c r="K1680" s="186" t="s">
        <v>968</v>
      </c>
    </row>
    <row r="1681" spans="1:11" x14ac:dyDescent="0.45">
      <c r="A1681" s="186" t="s">
        <v>336</v>
      </c>
      <c r="B1681" s="186" t="s">
        <v>1081</v>
      </c>
      <c r="C1681" s="186" t="s">
        <v>1089</v>
      </c>
      <c r="D1681" s="186"/>
      <c r="E1681" s="186" t="s">
        <v>1087</v>
      </c>
      <c r="F1681" s="186">
        <v>2022</v>
      </c>
      <c r="G1681" s="186" t="s">
        <v>1013</v>
      </c>
      <c r="H1681" s="186">
        <v>1.6941675771329601</v>
      </c>
      <c r="I1681" s="186">
        <v>1.6941675771329601</v>
      </c>
      <c r="J1681" s="186" t="s">
        <v>967</v>
      </c>
      <c r="K1681" s="186" t="s">
        <v>968</v>
      </c>
    </row>
    <row r="1682" spans="1:11" x14ac:dyDescent="0.45">
      <c r="A1682" s="186" t="s">
        <v>336</v>
      </c>
      <c r="B1682" s="186" t="s">
        <v>1081</v>
      </c>
      <c r="C1682" s="186" t="s">
        <v>1089</v>
      </c>
      <c r="D1682" s="186"/>
      <c r="E1682" s="186" t="s">
        <v>1087</v>
      </c>
      <c r="F1682" s="186">
        <v>2023</v>
      </c>
      <c r="G1682" s="186" t="s">
        <v>1013</v>
      </c>
      <c r="H1682" s="186">
        <v>1.12944505142197</v>
      </c>
      <c r="I1682" s="186">
        <v>1.12944505142197</v>
      </c>
      <c r="J1682" s="186" t="s">
        <v>967</v>
      </c>
      <c r="K1682" s="186" t="s">
        <v>968</v>
      </c>
    </row>
    <row r="1683" spans="1:11" x14ac:dyDescent="0.45">
      <c r="A1683" s="186" t="s">
        <v>336</v>
      </c>
      <c r="B1683" s="186" t="s">
        <v>1081</v>
      </c>
      <c r="C1683" s="186" t="s">
        <v>1089</v>
      </c>
      <c r="D1683" s="186"/>
      <c r="E1683" s="186" t="s">
        <v>1087</v>
      </c>
      <c r="F1683" s="186">
        <v>2024</v>
      </c>
      <c r="G1683" s="186" t="s">
        <v>1013</v>
      </c>
      <c r="H1683" s="186">
        <v>0.56472252571098702</v>
      </c>
      <c r="I1683" s="186">
        <v>0.56472252571098702</v>
      </c>
      <c r="J1683" s="186" t="s">
        <v>967</v>
      </c>
      <c r="K1683" s="186" t="s">
        <v>968</v>
      </c>
    </row>
    <row r="1684" spans="1:11" x14ac:dyDescent="0.45">
      <c r="A1684" s="186" t="s">
        <v>336</v>
      </c>
      <c r="B1684" s="186" t="s">
        <v>1081</v>
      </c>
      <c r="C1684" s="186" t="s">
        <v>1089</v>
      </c>
      <c r="D1684" s="186"/>
      <c r="E1684" s="186" t="s">
        <v>1087</v>
      </c>
      <c r="F1684" s="186">
        <v>2025</v>
      </c>
      <c r="G1684" s="186" t="s">
        <v>1013</v>
      </c>
      <c r="H1684" s="186">
        <v>0</v>
      </c>
      <c r="I1684" s="186">
        <v>0</v>
      </c>
      <c r="J1684" s="186" t="s">
        <v>967</v>
      </c>
      <c r="K1684" s="186" t="s">
        <v>968</v>
      </c>
    </row>
    <row r="1685" spans="1:11" x14ac:dyDescent="0.45">
      <c r="A1685" s="186" t="s">
        <v>336</v>
      </c>
      <c r="B1685" s="186" t="s">
        <v>1081</v>
      </c>
      <c r="C1685" s="186" t="s">
        <v>1089</v>
      </c>
      <c r="D1685" s="186"/>
      <c r="E1685" s="186" t="s">
        <v>1087</v>
      </c>
      <c r="F1685" s="186">
        <v>2026</v>
      </c>
      <c r="G1685" s="186" t="s">
        <v>1013</v>
      </c>
      <c r="H1685" s="186">
        <v>0</v>
      </c>
      <c r="I1685" s="186">
        <v>0</v>
      </c>
      <c r="J1685" s="186" t="s">
        <v>967</v>
      </c>
      <c r="K1685" s="186" t="s">
        <v>968</v>
      </c>
    </row>
    <row r="1686" spans="1:11" x14ac:dyDescent="0.45">
      <c r="A1686" s="186" t="s">
        <v>336</v>
      </c>
      <c r="B1686" s="186" t="s">
        <v>1081</v>
      </c>
      <c r="C1686" s="186" t="s">
        <v>1089</v>
      </c>
      <c r="D1686" s="186"/>
      <c r="E1686" s="186" t="s">
        <v>1087</v>
      </c>
      <c r="F1686" s="186">
        <v>2027</v>
      </c>
      <c r="G1686" s="186" t="s">
        <v>1013</v>
      </c>
      <c r="H1686" s="186">
        <v>0</v>
      </c>
      <c r="I1686" s="186">
        <v>0</v>
      </c>
      <c r="J1686" s="186" t="s">
        <v>967</v>
      </c>
      <c r="K1686" s="186" t="s">
        <v>968</v>
      </c>
    </row>
    <row r="1687" spans="1:11" x14ac:dyDescent="0.45">
      <c r="A1687" s="186" t="s">
        <v>336</v>
      </c>
      <c r="B1687" s="186" t="s">
        <v>1081</v>
      </c>
      <c r="C1687" s="186" t="s">
        <v>1089</v>
      </c>
      <c r="D1687" s="186"/>
      <c r="E1687" s="186" t="s">
        <v>1087</v>
      </c>
      <c r="F1687" s="186">
        <v>2028</v>
      </c>
      <c r="G1687" s="186" t="s">
        <v>1013</v>
      </c>
      <c r="H1687" s="186">
        <v>0</v>
      </c>
      <c r="I1687" s="186">
        <v>0</v>
      </c>
      <c r="J1687" s="186" t="s">
        <v>967</v>
      </c>
      <c r="K1687" s="186" t="s">
        <v>968</v>
      </c>
    </row>
    <row r="1688" spans="1:11" x14ac:dyDescent="0.45">
      <c r="A1688" s="186" t="s">
        <v>336</v>
      </c>
      <c r="B1688" s="186" t="s">
        <v>1081</v>
      </c>
      <c r="C1688" s="186" t="s">
        <v>1089</v>
      </c>
      <c r="D1688" s="186"/>
      <c r="E1688" s="186" t="s">
        <v>1087</v>
      </c>
      <c r="F1688" s="186">
        <v>2029</v>
      </c>
      <c r="G1688" s="186" t="s">
        <v>1013</v>
      </c>
      <c r="H1688" s="186">
        <v>0</v>
      </c>
      <c r="I1688" s="186">
        <v>0</v>
      </c>
      <c r="J1688" s="186" t="s">
        <v>967</v>
      </c>
      <c r="K1688" s="186" t="s">
        <v>968</v>
      </c>
    </row>
    <row r="1689" spans="1:11" x14ac:dyDescent="0.45">
      <c r="A1689" s="186" t="s">
        <v>336</v>
      </c>
      <c r="B1689" s="186" t="s">
        <v>1081</v>
      </c>
      <c r="C1689" s="186" t="s">
        <v>1089</v>
      </c>
      <c r="D1689" s="186"/>
      <c r="E1689" s="186" t="s">
        <v>1087</v>
      </c>
      <c r="F1689" s="186">
        <v>2030</v>
      </c>
      <c r="G1689" s="186" t="s">
        <v>1013</v>
      </c>
      <c r="H1689" s="186">
        <v>0</v>
      </c>
      <c r="I1689" s="186">
        <v>0</v>
      </c>
      <c r="J1689" s="186" t="s">
        <v>967</v>
      </c>
      <c r="K1689" s="186" t="s">
        <v>968</v>
      </c>
    </row>
    <row r="1690" spans="1:11" x14ac:dyDescent="0.45">
      <c r="A1690" s="186" t="s">
        <v>336</v>
      </c>
      <c r="B1690" s="186" t="s">
        <v>1081</v>
      </c>
      <c r="C1690" s="186" t="s">
        <v>1089</v>
      </c>
      <c r="D1690" s="186"/>
      <c r="E1690" s="186" t="s">
        <v>1087</v>
      </c>
      <c r="F1690" s="186">
        <v>2031</v>
      </c>
      <c r="G1690" s="186" t="s">
        <v>1013</v>
      </c>
      <c r="H1690" s="186">
        <v>0</v>
      </c>
      <c r="I1690" s="186">
        <v>0</v>
      </c>
      <c r="J1690" s="186" t="s">
        <v>967</v>
      </c>
      <c r="K1690" s="186" t="s">
        <v>968</v>
      </c>
    </row>
    <row r="1691" spans="1:11" x14ac:dyDescent="0.45">
      <c r="A1691" s="186" t="s">
        <v>336</v>
      </c>
      <c r="B1691" s="186" t="s">
        <v>1081</v>
      </c>
      <c r="C1691" s="186" t="s">
        <v>1089</v>
      </c>
      <c r="D1691" s="186"/>
      <c r="E1691" s="186" t="s">
        <v>1087</v>
      </c>
      <c r="F1691" s="186">
        <v>2032</v>
      </c>
      <c r="G1691" s="186" t="s">
        <v>1013</v>
      </c>
      <c r="H1691" s="186">
        <v>0</v>
      </c>
      <c r="I1691" s="186">
        <v>0</v>
      </c>
      <c r="J1691" s="186" t="s">
        <v>967</v>
      </c>
      <c r="K1691" s="186" t="s">
        <v>968</v>
      </c>
    </row>
    <row r="1692" spans="1:11" x14ac:dyDescent="0.45">
      <c r="A1692" s="186" t="s">
        <v>336</v>
      </c>
      <c r="B1692" s="186" t="s">
        <v>1081</v>
      </c>
      <c r="C1692" s="186" t="s">
        <v>1089</v>
      </c>
      <c r="D1692" s="186"/>
      <c r="E1692" s="186" t="s">
        <v>1087</v>
      </c>
      <c r="F1692" s="186">
        <v>2033</v>
      </c>
      <c r="G1692" s="186" t="s">
        <v>1013</v>
      </c>
      <c r="H1692" s="186">
        <v>0</v>
      </c>
      <c r="I1692" s="186">
        <v>0</v>
      </c>
      <c r="J1692" s="186" t="s">
        <v>967</v>
      </c>
      <c r="K1692" s="186" t="s">
        <v>968</v>
      </c>
    </row>
    <row r="1693" spans="1:11" x14ac:dyDescent="0.45">
      <c r="A1693" s="186" t="s">
        <v>336</v>
      </c>
      <c r="B1693" s="186" t="s">
        <v>1081</v>
      </c>
      <c r="C1693" s="186" t="s">
        <v>1089</v>
      </c>
      <c r="D1693" s="186"/>
      <c r="E1693" s="186" t="s">
        <v>1087</v>
      </c>
      <c r="F1693" s="186">
        <v>2034</v>
      </c>
      <c r="G1693" s="186" t="s">
        <v>1013</v>
      </c>
      <c r="H1693" s="186">
        <v>0</v>
      </c>
      <c r="I1693" s="186">
        <v>0</v>
      </c>
      <c r="J1693" s="186" t="s">
        <v>967</v>
      </c>
      <c r="K1693" s="186" t="s">
        <v>968</v>
      </c>
    </row>
    <row r="1694" spans="1:11" x14ac:dyDescent="0.45">
      <c r="A1694" s="186" t="s">
        <v>336</v>
      </c>
      <c r="B1694" s="186" t="s">
        <v>1081</v>
      </c>
      <c r="C1694" s="186" t="s">
        <v>1089</v>
      </c>
      <c r="D1694" s="186"/>
      <c r="E1694" s="186" t="s">
        <v>1087</v>
      </c>
      <c r="F1694" s="186">
        <v>2035</v>
      </c>
      <c r="G1694" s="186" t="s">
        <v>1013</v>
      </c>
      <c r="H1694" s="186">
        <v>0</v>
      </c>
      <c r="I1694" s="186">
        <v>0</v>
      </c>
      <c r="J1694" s="186" t="s">
        <v>967</v>
      </c>
      <c r="K1694" s="186" t="s">
        <v>968</v>
      </c>
    </row>
    <row r="1695" spans="1:11" x14ac:dyDescent="0.45">
      <c r="A1695" s="186" t="s">
        <v>336</v>
      </c>
      <c r="B1695" s="186" t="s">
        <v>1081</v>
      </c>
      <c r="C1695" s="186" t="s">
        <v>1089</v>
      </c>
      <c r="D1695" s="186"/>
      <c r="E1695" s="186" t="s">
        <v>1087</v>
      </c>
      <c r="F1695" s="186">
        <v>2036</v>
      </c>
      <c r="G1695" s="186" t="s">
        <v>1013</v>
      </c>
      <c r="H1695" s="186">
        <v>0</v>
      </c>
      <c r="I1695" s="186">
        <v>0</v>
      </c>
      <c r="J1695" s="186" t="s">
        <v>967</v>
      </c>
      <c r="K1695" s="186" t="s">
        <v>968</v>
      </c>
    </row>
    <row r="1696" spans="1:11" x14ac:dyDescent="0.45">
      <c r="A1696" s="186" t="s">
        <v>336</v>
      </c>
      <c r="B1696" s="186" t="s">
        <v>1081</v>
      </c>
      <c r="C1696" s="186" t="s">
        <v>1089</v>
      </c>
      <c r="D1696" s="186"/>
      <c r="E1696" s="186" t="s">
        <v>1087</v>
      </c>
      <c r="F1696" s="186">
        <v>2037</v>
      </c>
      <c r="G1696" s="186" t="s">
        <v>1013</v>
      </c>
      <c r="H1696" s="186">
        <v>0</v>
      </c>
      <c r="I1696" s="186">
        <v>0</v>
      </c>
      <c r="J1696" s="186" t="s">
        <v>967</v>
      </c>
      <c r="K1696" s="186" t="s">
        <v>968</v>
      </c>
    </row>
    <row r="1697" spans="1:11" x14ac:dyDescent="0.45">
      <c r="A1697" s="186" t="s">
        <v>336</v>
      </c>
      <c r="B1697" s="186" t="s">
        <v>1081</v>
      </c>
      <c r="C1697" s="186" t="s">
        <v>1089</v>
      </c>
      <c r="D1697" s="186"/>
      <c r="E1697" s="186" t="s">
        <v>1087</v>
      </c>
      <c r="F1697" s="186">
        <v>2038</v>
      </c>
      <c r="G1697" s="186" t="s">
        <v>1013</v>
      </c>
      <c r="H1697" s="186">
        <v>0</v>
      </c>
      <c r="I1697" s="186">
        <v>0</v>
      </c>
      <c r="J1697" s="186" t="s">
        <v>967</v>
      </c>
      <c r="K1697" s="186" t="s">
        <v>968</v>
      </c>
    </row>
    <row r="1698" spans="1:11" x14ac:dyDescent="0.45">
      <c r="A1698" s="186" t="s">
        <v>336</v>
      </c>
      <c r="B1698" s="186" t="s">
        <v>1081</v>
      </c>
      <c r="C1698" s="186" t="s">
        <v>1089</v>
      </c>
      <c r="D1698" s="186"/>
      <c r="E1698" s="186" t="s">
        <v>1087</v>
      </c>
      <c r="F1698" s="186">
        <v>2039</v>
      </c>
      <c r="G1698" s="186" t="s">
        <v>1013</v>
      </c>
      <c r="H1698" s="186">
        <v>0</v>
      </c>
      <c r="I1698" s="186">
        <v>0</v>
      </c>
      <c r="J1698" s="186" t="s">
        <v>967</v>
      </c>
      <c r="K1698" s="186" t="s">
        <v>968</v>
      </c>
    </row>
    <row r="1699" spans="1:11" x14ac:dyDescent="0.45">
      <c r="A1699" s="186" t="s">
        <v>336</v>
      </c>
      <c r="B1699" s="186" t="s">
        <v>1081</v>
      </c>
      <c r="C1699" s="186" t="s">
        <v>1089</v>
      </c>
      <c r="D1699" s="186"/>
      <c r="E1699" s="186" t="s">
        <v>1087</v>
      </c>
      <c r="F1699" s="186">
        <v>2040</v>
      </c>
      <c r="G1699" s="186" t="s">
        <v>1013</v>
      </c>
      <c r="H1699" s="186">
        <v>0</v>
      </c>
      <c r="I1699" s="186">
        <v>0</v>
      </c>
      <c r="J1699" s="186" t="s">
        <v>967</v>
      </c>
      <c r="K1699" s="186" t="s">
        <v>968</v>
      </c>
    </row>
    <row r="1700" spans="1:11" x14ac:dyDescent="0.45">
      <c r="A1700" s="186" t="s">
        <v>336</v>
      </c>
      <c r="B1700" s="186" t="s">
        <v>1081</v>
      </c>
      <c r="C1700" s="186" t="s">
        <v>1089</v>
      </c>
      <c r="D1700" s="186"/>
      <c r="E1700" s="186" t="s">
        <v>1087</v>
      </c>
      <c r="F1700" s="186">
        <v>2041</v>
      </c>
      <c r="G1700" s="186" t="s">
        <v>1013</v>
      </c>
      <c r="H1700" s="186">
        <v>0</v>
      </c>
      <c r="I1700" s="186">
        <v>0</v>
      </c>
      <c r="J1700" s="186" t="s">
        <v>967</v>
      </c>
      <c r="K1700" s="186" t="s">
        <v>968</v>
      </c>
    </row>
    <row r="1701" spans="1:11" x14ac:dyDescent="0.45">
      <c r="A1701" s="186" t="s">
        <v>336</v>
      </c>
      <c r="B1701" s="186" t="s">
        <v>1081</v>
      </c>
      <c r="C1701" s="186" t="s">
        <v>1089</v>
      </c>
      <c r="D1701" s="186"/>
      <c r="E1701" s="186" t="s">
        <v>1087</v>
      </c>
      <c r="F1701" s="186">
        <v>2042</v>
      </c>
      <c r="G1701" s="186" t="s">
        <v>1013</v>
      </c>
      <c r="H1701" s="186">
        <v>0</v>
      </c>
      <c r="I1701" s="186">
        <v>0</v>
      </c>
      <c r="J1701" s="186" t="s">
        <v>967</v>
      </c>
      <c r="K1701" s="186" t="s">
        <v>968</v>
      </c>
    </row>
    <row r="1702" spans="1:11" x14ac:dyDescent="0.45">
      <c r="A1702" s="186" t="s">
        <v>336</v>
      </c>
      <c r="B1702" s="186" t="s">
        <v>1081</v>
      </c>
      <c r="C1702" s="186" t="s">
        <v>1089</v>
      </c>
      <c r="D1702" s="186"/>
      <c r="E1702" s="186" t="s">
        <v>1087</v>
      </c>
      <c r="F1702" s="186">
        <v>2043</v>
      </c>
      <c r="G1702" s="186" t="s">
        <v>1013</v>
      </c>
      <c r="H1702" s="186">
        <v>0</v>
      </c>
      <c r="I1702" s="186">
        <v>0</v>
      </c>
      <c r="J1702" s="186" t="s">
        <v>967</v>
      </c>
      <c r="K1702" s="186" t="s">
        <v>968</v>
      </c>
    </row>
    <row r="1703" spans="1:11" x14ac:dyDescent="0.45">
      <c r="A1703" s="186" t="s">
        <v>336</v>
      </c>
      <c r="B1703" s="186" t="s">
        <v>1081</v>
      </c>
      <c r="C1703" s="186" t="s">
        <v>1089</v>
      </c>
      <c r="D1703" s="186"/>
      <c r="E1703" s="186" t="s">
        <v>1087</v>
      </c>
      <c r="F1703" s="186">
        <v>2044</v>
      </c>
      <c r="G1703" s="186" t="s">
        <v>1013</v>
      </c>
      <c r="H1703" s="186">
        <v>0</v>
      </c>
      <c r="I1703" s="186">
        <v>0</v>
      </c>
      <c r="J1703" s="186" t="s">
        <v>967</v>
      </c>
      <c r="K1703" s="186" t="s">
        <v>968</v>
      </c>
    </row>
    <row r="1704" spans="1:11" x14ac:dyDescent="0.45">
      <c r="A1704" s="186" t="s">
        <v>336</v>
      </c>
      <c r="B1704" s="186" t="s">
        <v>1081</v>
      </c>
      <c r="C1704" s="186" t="s">
        <v>1089</v>
      </c>
      <c r="D1704" s="186"/>
      <c r="E1704" s="186" t="s">
        <v>1087</v>
      </c>
      <c r="F1704" s="186">
        <v>2045</v>
      </c>
      <c r="G1704" s="186" t="s">
        <v>1013</v>
      </c>
      <c r="H1704" s="186">
        <v>0</v>
      </c>
      <c r="I1704" s="186">
        <v>0</v>
      </c>
      <c r="J1704" s="186" t="s">
        <v>967</v>
      </c>
      <c r="K1704" s="186" t="s">
        <v>968</v>
      </c>
    </row>
    <row r="1705" spans="1:11" x14ac:dyDescent="0.45">
      <c r="A1705" s="186" t="s">
        <v>336</v>
      </c>
      <c r="B1705" s="186" t="s">
        <v>1081</v>
      </c>
      <c r="C1705" s="186" t="s">
        <v>1089</v>
      </c>
      <c r="D1705" s="186"/>
      <c r="E1705" s="186" t="s">
        <v>1087</v>
      </c>
      <c r="F1705" s="186">
        <v>2046</v>
      </c>
      <c r="G1705" s="186" t="s">
        <v>1013</v>
      </c>
      <c r="H1705" s="186">
        <v>0</v>
      </c>
      <c r="I1705" s="186">
        <v>0</v>
      </c>
      <c r="J1705" s="186" t="s">
        <v>967</v>
      </c>
      <c r="K1705" s="186" t="s">
        <v>968</v>
      </c>
    </row>
    <row r="1706" spans="1:11" x14ac:dyDescent="0.45">
      <c r="A1706" s="186" t="s">
        <v>336</v>
      </c>
      <c r="B1706" s="186" t="s">
        <v>1081</v>
      </c>
      <c r="C1706" s="186" t="s">
        <v>1089</v>
      </c>
      <c r="D1706" s="186"/>
      <c r="E1706" s="186" t="s">
        <v>1087</v>
      </c>
      <c r="F1706" s="186">
        <v>2047</v>
      </c>
      <c r="G1706" s="186" t="s">
        <v>1013</v>
      </c>
      <c r="H1706" s="186">
        <v>0</v>
      </c>
      <c r="I1706" s="186">
        <v>0</v>
      </c>
      <c r="J1706" s="186" t="s">
        <v>967</v>
      </c>
      <c r="K1706" s="186" t="s">
        <v>968</v>
      </c>
    </row>
    <row r="1707" spans="1:11" x14ac:dyDescent="0.45">
      <c r="A1707" s="186" t="s">
        <v>336</v>
      </c>
      <c r="B1707" s="186" t="s">
        <v>1081</v>
      </c>
      <c r="C1707" s="186" t="s">
        <v>1089</v>
      </c>
      <c r="D1707" s="186"/>
      <c r="E1707" s="186" t="s">
        <v>1087</v>
      </c>
      <c r="F1707" s="186">
        <v>2048</v>
      </c>
      <c r="G1707" s="186" t="s">
        <v>1013</v>
      </c>
      <c r="H1707" s="186">
        <v>0</v>
      </c>
      <c r="I1707" s="186">
        <v>0</v>
      </c>
      <c r="J1707" s="186" t="s">
        <v>967</v>
      </c>
      <c r="K1707" s="186" t="s">
        <v>968</v>
      </c>
    </row>
    <row r="1708" spans="1:11" x14ac:dyDescent="0.45">
      <c r="A1708" s="186" t="s">
        <v>336</v>
      </c>
      <c r="B1708" s="186" t="s">
        <v>1081</v>
      </c>
      <c r="C1708" s="186" t="s">
        <v>1089</v>
      </c>
      <c r="D1708" s="186"/>
      <c r="E1708" s="186" t="s">
        <v>1087</v>
      </c>
      <c r="F1708" s="186">
        <v>2049</v>
      </c>
      <c r="G1708" s="186" t="s">
        <v>1013</v>
      </c>
      <c r="H1708" s="186">
        <v>0</v>
      </c>
      <c r="I1708" s="186">
        <v>0</v>
      </c>
      <c r="J1708" s="186" t="s">
        <v>967</v>
      </c>
      <c r="K1708" s="186" t="s">
        <v>968</v>
      </c>
    </row>
    <row r="1709" spans="1:11" x14ac:dyDescent="0.45">
      <c r="A1709" s="186" t="s">
        <v>336</v>
      </c>
      <c r="B1709" s="186" t="s">
        <v>1081</v>
      </c>
      <c r="C1709" s="186" t="s">
        <v>1089</v>
      </c>
      <c r="D1709" s="186"/>
      <c r="E1709" s="186" t="s">
        <v>1087</v>
      </c>
      <c r="F1709" s="186">
        <v>2050</v>
      </c>
      <c r="G1709" s="186" t="s">
        <v>1013</v>
      </c>
      <c r="H1709" s="186">
        <v>0</v>
      </c>
      <c r="I1709" s="186">
        <v>0</v>
      </c>
      <c r="J1709" s="186" t="s">
        <v>967</v>
      </c>
      <c r="K1709" s="186" t="s">
        <v>968</v>
      </c>
    </row>
    <row r="1710" spans="1:11" x14ac:dyDescent="0.45">
      <c r="A1710" s="186" t="s">
        <v>336</v>
      </c>
      <c r="B1710" s="186" t="s">
        <v>1081</v>
      </c>
      <c r="C1710" s="186" t="s">
        <v>1082</v>
      </c>
      <c r="D1710" s="186" t="s">
        <v>1090</v>
      </c>
      <c r="E1710" s="186" t="s">
        <v>1085</v>
      </c>
      <c r="F1710" s="186">
        <v>1990</v>
      </c>
      <c r="G1710" s="186" t="s">
        <v>1013</v>
      </c>
      <c r="H1710" s="186">
        <v>5.1952508566866697</v>
      </c>
      <c r="I1710" s="186">
        <v>5.1952508566866697</v>
      </c>
      <c r="J1710" s="186" t="s">
        <v>967</v>
      </c>
      <c r="K1710" s="186" t="s">
        <v>968</v>
      </c>
    </row>
    <row r="1711" spans="1:11" x14ac:dyDescent="0.45">
      <c r="A1711" s="186" t="s">
        <v>336</v>
      </c>
      <c r="B1711" s="186" t="s">
        <v>1081</v>
      </c>
      <c r="C1711" s="186" t="s">
        <v>1082</v>
      </c>
      <c r="D1711" s="186" t="s">
        <v>1090</v>
      </c>
      <c r="E1711" s="186" t="s">
        <v>1085</v>
      </c>
      <c r="F1711" s="186">
        <v>1991</v>
      </c>
      <c r="G1711" s="186" t="s">
        <v>1013</v>
      </c>
      <c r="H1711" s="186">
        <v>4.9369618084131597</v>
      </c>
      <c r="I1711" s="186">
        <v>4.9369618084131597</v>
      </c>
      <c r="J1711" s="186" t="s">
        <v>967</v>
      </c>
      <c r="K1711" s="186" t="s">
        <v>968</v>
      </c>
    </row>
    <row r="1712" spans="1:11" x14ac:dyDescent="0.45">
      <c r="A1712" s="186" t="s">
        <v>336</v>
      </c>
      <c r="B1712" s="186" t="s">
        <v>1081</v>
      </c>
      <c r="C1712" s="186" t="s">
        <v>1082</v>
      </c>
      <c r="D1712" s="186" t="s">
        <v>1090</v>
      </c>
      <c r="E1712" s="186" t="s">
        <v>1085</v>
      </c>
      <c r="F1712" s="186">
        <v>1992</v>
      </c>
      <c r="G1712" s="186" t="s">
        <v>1013</v>
      </c>
      <c r="H1712" s="186">
        <v>5.2070087577087696</v>
      </c>
      <c r="I1712" s="186">
        <v>5.2070087577087696</v>
      </c>
      <c r="J1712" s="186" t="s">
        <v>967</v>
      </c>
      <c r="K1712" s="186" t="s">
        <v>968</v>
      </c>
    </row>
    <row r="1713" spans="1:11" x14ac:dyDescent="0.45">
      <c r="A1713" s="186" t="s">
        <v>336</v>
      </c>
      <c r="B1713" s="186" t="s">
        <v>1081</v>
      </c>
      <c r="C1713" s="186" t="s">
        <v>1082</v>
      </c>
      <c r="D1713" s="186" t="s">
        <v>1090</v>
      </c>
      <c r="E1713" s="186" t="s">
        <v>1085</v>
      </c>
      <c r="F1713" s="186">
        <v>1993</v>
      </c>
      <c r="G1713" s="186" t="s">
        <v>1013</v>
      </c>
      <c r="H1713" s="186">
        <v>5.3077180273646301</v>
      </c>
      <c r="I1713" s="186">
        <v>5.3077180273646301</v>
      </c>
      <c r="J1713" s="186" t="s">
        <v>967</v>
      </c>
      <c r="K1713" s="186" t="s">
        <v>968</v>
      </c>
    </row>
    <row r="1714" spans="1:11" x14ac:dyDescent="0.45">
      <c r="A1714" s="186" t="s">
        <v>336</v>
      </c>
      <c r="B1714" s="186" t="s">
        <v>1081</v>
      </c>
      <c r="C1714" s="186" t="s">
        <v>1082</v>
      </c>
      <c r="D1714" s="186" t="s">
        <v>1090</v>
      </c>
      <c r="E1714" s="186" t="s">
        <v>1085</v>
      </c>
      <c r="F1714" s="186">
        <v>1994</v>
      </c>
      <c r="G1714" s="186" t="s">
        <v>1013</v>
      </c>
      <c r="H1714" s="186">
        <v>5.1843284970374004</v>
      </c>
      <c r="I1714" s="186">
        <v>5.1843284970374004</v>
      </c>
      <c r="J1714" s="186" t="s">
        <v>967</v>
      </c>
      <c r="K1714" s="186" t="s">
        <v>968</v>
      </c>
    </row>
    <row r="1715" spans="1:11" x14ac:dyDescent="0.45">
      <c r="A1715" s="186" t="s">
        <v>336</v>
      </c>
      <c r="B1715" s="186" t="s">
        <v>1081</v>
      </c>
      <c r="C1715" s="186" t="s">
        <v>1082</v>
      </c>
      <c r="D1715" s="186" t="s">
        <v>1090</v>
      </c>
      <c r="E1715" s="186" t="s">
        <v>1085</v>
      </c>
      <c r="F1715" s="186">
        <v>1995</v>
      </c>
      <c r="G1715" s="186" t="s">
        <v>1013</v>
      </c>
      <c r="H1715" s="186">
        <v>5.3741835841194803</v>
      </c>
      <c r="I1715" s="186">
        <v>5.3741835841194803</v>
      </c>
      <c r="J1715" s="186" t="s">
        <v>967</v>
      </c>
      <c r="K1715" s="186" t="s">
        <v>968</v>
      </c>
    </row>
    <row r="1716" spans="1:11" x14ac:dyDescent="0.45">
      <c r="A1716" s="186" t="s">
        <v>336</v>
      </c>
      <c r="B1716" s="186" t="s">
        <v>1081</v>
      </c>
      <c r="C1716" s="186" t="s">
        <v>1082</v>
      </c>
      <c r="D1716" s="186" t="s">
        <v>1090</v>
      </c>
      <c r="E1716" s="186" t="s">
        <v>1085</v>
      </c>
      <c r="F1716" s="186">
        <v>1996</v>
      </c>
      <c r="G1716" s="186" t="s">
        <v>1013</v>
      </c>
      <c r="H1716" s="186">
        <v>6.3032156968230799</v>
      </c>
      <c r="I1716" s="186">
        <v>6.3032156968230799</v>
      </c>
      <c r="J1716" s="186" t="s">
        <v>967</v>
      </c>
      <c r="K1716" s="186" t="s">
        <v>968</v>
      </c>
    </row>
    <row r="1717" spans="1:11" x14ac:dyDescent="0.45">
      <c r="A1717" s="186" t="s">
        <v>336</v>
      </c>
      <c r="B1717" s="186" t="s">
        <v>1081</v>
      </c>
      <c r="C1717" s="186" t="s">
        <v>1082</v>
      </c>
      <c r="D1717" s="186" t="s">
        <v>1090</v>
      </c>
      <c r="E1717" s="186" t="s">
        <v>1085</v>
      </c>
      <c r="F1717" s="186">
        <v>1997</v>
      </c>
      <c r="G1717" s="186" t="s">
        <v>1013</v>
      </c>
      <c r="H1717" s="186">
        <v>6.0465618708421403</v>
      </c>
      <c r="I1717" s="186">
        <v>6.0465618708421403</v>
      </c>
      <c r="J1717" s="186" t="s">
        <v>967</v>
      </c>
      <c r="K1717" s="186" t="s">
        <v>968</v>
      </c>
    </row>
    <row r="1718" spans="1:11" x14ac:dyDescent="0.45">
      <c r="A1718" s="186" t="s">
        <v>336</v>
      </c>
      <c r="B1718" s="186" t="s">
        <v>1081</v>
      </c>
      <c r="C1718" s="186" t="s">
        <v>1082</v>
      </c>
      <c r="D1718" s="186" t="s">
        <v>1090</v>
      </c>
      <c r="E1718" s="186" t="s">
        <v>1085</v>
      </c>
      <c r="F1718" s="186">
        <v>1998</v>
      </c>
      <c r="G1718" s="186" t="s">
        <v>1013</v>
      </c>
      <c r="H1718" s="186">
        <v>5.4113104586590097</v>
      </c>
      <c r="I1718" s="186">
        <v>5.4113104586590097</v>
      </c>
      <c r="J1718" s="186" t="s">
        <v>967</v>
      </c>
      <c r="K1718" s="186" t="s">
        <v>968</v>
      </c>
    </row>
    <row r="1719" spans="1:11" x14ac:dyDescent="0.45">
      <c r="A1719" s="186" t="s">
        <v>336</v>
      </c>
      <c r="B1719" s="186" t="s">
        <v>1081</v>
      </c>
      <c r="C1719" s="186" t="s">
        <v>1082</v>
      </c>
      <c r="D1719" s="186" t="s">
        <v>1090</v>
      </c>
      <c r="E1719" s="186" t="s">
        <v>1085</v>
      </c>
      <c r="F1719" s="186">
        <v>1999</v>
      </c>
      <c r="G1719" s="186" t="s">
        <v>1013</v>
      </c>
      <c r="H1719" s="186">
        <v>4.8142355539290396</v>
      </c>
      <c r="I1719" s="186">
        <v>4.8142355539290396</v>
      </c>
      <c r="J1719" s="186" t="s">
        <v>967</v>
      </c>
      <c r="K1719" s="186" t="s">
        <v>968</v>
      </c>
    </row>
    <row r="1720" spans="1:11" x14ac:dyDescent="0.45">
      <c r="A1720" s="186" t="s">
        <v>336</v>
      </c>
      <c r="B1720" s="186" t="s">
        <v>1081</v>
      </c>
      <c r="C1720" s="186" t="s">
        <v>1082</v>
      </c>
      <c r="D1720" s="186" t="s">
        <v>1090</v>
      </c>
      <c r="E1720" s="186" t="s">
        <v>1085</v>
      </c>
      <c r="F1720" s="186">
        <v>2000</v>
      </c>
      <c r="G1720" s="186" t="s">
        <v>1013</v>
      </c>
      <c r="H1720" s="186">
        <v>2.8749586661912199</v>
      </c>
      <c r="I1720" s="186">
        <v>2.8749586661912199</v>
      </c>
      <c r="J1720" s="186" t="s">
        <v>967</v>
      </c>
      <c r="K1720" s="186" t="s">
        <v>968</v>
      </c>
    </row>
    <row r="1721" spans="1:11" x14ac:dyDescent="0.45">
      <c r="A1721" s="186" t="s">
        <v>336</v>
      </c>
      <c r="B1721" s="186" t="s">
        <v>1081</v>
      </c>
      <c r="C1721" s="186" t="s">
        <v>1082</v>
      </c>
      <c r="D1721" s="186" t="s">
        <v>1090</v>
      </c>
      <c r="E1721" s="186" t="s">
        <v>1085</v>
      </c>
      <c r="F1721" s="186">
        <v>2001</v>
      </c>
      <c r="G1721" s="186" t="s">
        <v>1013</v>
      </c>
      <c r="H1721" s="186">
        <v>2.7426201359346698</v>
      </c>
      <c r="I1721" s="186">
        <v>2.7426201359346698</v>
      </c>
      <c r="J1721" s="186" t="s">
        <v>967</v>
      </c>
      <c r="K1721" s="186" t="s">
        <v>968</v>
      </c>
    </row>
    <row r="1722" spans="1:11" x14ac:dyDescent="0.45">
      <c r="A1722" s="186" t="s">
        <v>336</v>
      </c>
      <c r="B1722" s="186" t="s">
        <v>1081</v>
      </c>
      <c r="C1722" s="186" t="s">
        <v>1082</v>
      </c>
      <c r="D1722" s="186" t="s">
        <v>1090</v>
      </c>
      <c r="E1722" s="186" t="s">
        <v>1085</v>
      </c>
      <c r="F1722" s="186">
        <v>2002</v>
      </c>
      <c r="G1722" s="186" t="s">
        <v>1013</v>
      </c>
      <c r="H1722" s="186">
        <v>2.7827195101388602</v>
      </c>
      <c r="I1722" s="186">
        <v>2.7827195101388602</v>
      </c>
      <c r="J1722" s="186" t="s">
        <v>967</v>
      </c>
      <c r="K1722" s="186" t="s">
        <v>968</v>
      </c>
    </row>
    <row r="1723" spans="1:11" x14ac:dyDescent="0.45">
      <c r="A1723" s="186" t="s">
        <v>336</v>
      </c>
      <c r="B1723" s="186" t="s">
        <v>1081</v>
      </c>
      <c r="C1723" s="186" t="s">
        <v>1082</v>
      </c>
      <c r="D1723" s="186" t="s">
        <v>1090</v>
      </c>
      <c r="E1723" s="186" t="s">
        <v>1085</v>
      </c>
      <c r="F1723" s="186">
        <v>2003</v>
      </c>
      <c r="G1723" s="186" t="s">
        <v>1013</v>
      </c>
      <c r="H1723" s="186">
        <v>3.2533945822304799</v>
      </c>
      <c r="I1723" s="186">
        <v>3.2533945822304799</v>
      </c>
      <c r="J1723" s="186" t="s">
        <v>967</v>
      </c>
      <c r="K1723" s="186" t="s">
        <v>968</v>
      </c>
    </row>
    <row r="1724" spans="1:11" x14ac:dyDescent="0.45">
      <c r="A1724" s="186" t="s">
        <v>336</v>
      </c>
      <c r="B1724" s="186" t="s">
        <v>1081</v>
      </c>
      <c r="C1724" s="186" t="s">
        <v>1082</v>
      </c>
      <c r="D1724" s="186" t="s">
        <v>1090</v>
      </c>
      <c r="E1724" s="186" t="s">
        <v>1085</v>
      </c>
      <c r="F1724" s="186">
        <v>2004</v>
      </c>
      <c r="G1724" s="186" t="s">
        <v>1013</v>
      </c>
      <c r="H1724" s="186">
        <v>2.7180168988317401</v>
      </c>
      <c r="I1724" s="186">
        <v>2.7180168988317401</v>
      </c>
      <c r="J1724" s="186" t="s">
        <v>967</v>
      </c>
      <c r="K1724" s="186" t="s">
        <v>968</v>
      </c>
    </row>
    <row r="1725" spans="1:11" x14ac:dyDescent="0.45">
      <c r="A1725" s="186" t="s">
        <v>336</v>
      </c>
      <c r="B1725" s="186" t="s">
        <v>1081</v>
      </c>
      <c r="C1725" s="186" t="s">
        <v>1082</v>
      </c>
      <c r="D1725" s="186" t="s">
        <v>1090</v>
      </c>
      <c r="E1725" s="186" t="s">
        <v>1085</v>
      </c>
      <c r="F1725" s="186">
        <v>2005</v>
      </c>
      <c r="G1725" s="186" t="s">
        <v>1013</v>
      </c>
      <c r="H1725" s="186">
        <v>2.7455373405254302</v>
      </c>
      <c r="I1725" s="186">
        <v>2.7455373405254302</v>
      </c>
      <c r="J1725" s="186" t="s">
        <v>967</v>
      </c>
      <c r="K1725" s="186" t="s">
        <v>968</v>
      </c>
    </row>
    <row r="1726" spans="1:11" x14ac:dyDescent="0.45">
      <c r="A1726" s="186" t="s">
        <v>336</v>
      </c>
      <c r="B1726" s="186" t="s">
        <v>1081</v>
      </c>
      <c r="C1726" s="186" t="s">
        <v>1082</v>
      </c>
      <c r="D1726" s="186" t="s">
        <v>1090</v>
      </c>
      <c r="E1726" s="186" t="s">
        <v>1085</v>
      </c>
      <c r="F1726" s="186">
        <v>2006</v>
      </c>
      <c r="G1726" s="186" t="s">
        <v>1013</v>
      </c>
      <c r="H1726" s="186">
        <v>2.79235497598463</v>
      </c>
      <c r="I1726" s="186">
        <v>2.79235497598463</v>
      </c>
      <c r="J1726" s="186" t="s">
        <v>967</v>
      </c>
      <c r="K1726" s="186" t="s">
        <v>968</v>
      </c>
    </row>
    <row r="1727" spans="1:11" x14ac:dyDescent="0.45">
      <c r="A1727" s="186" t="s">
        <v>336</v>
      </c>
      <c r="B1727" s="186" t="s">
        <v>1081</v>
      </c>
      <c r="C1727" s="186" t="s">
        <v>1082</v>
      </c>
      <c r="D1727" s="186" t="s">
        <v>1090</v>
      </c>
      <c r="E1727" s="186" t="s">
        <v>1085</v>
      </c>
      <c r="F1727" s="186">
        <v>2007</v>
      </c>
      <c r="G1727" s="186" t="s">
        <v>1013</v>
      </c>
      <c r="H1727" s="186">
        <v>2.4843335999999998</v>
      </c>
      <c r="I1727" s="186">
        <v>2.4843335999999998</v>
      </c>
      <c r="J1727" s="186" t="s">
        <v>967</v>
      </c>
      <c r="K1727" s="186" t="s">
        <v>968</v>
      </c>
    </row>
    <row r="1728" spans="1:11" x14ac:dyDescent="0.45">
      <c r="A1728" s="186" t="s">
        <v>336</v>
      </c>
      <c r="B1728" s="186" t="s">
        <v>1081</v>
      </c>
      <c r="C1728" s="186" t="s">
        <v>1082</v>
      </c>
      <c r="D1728" s="186" t="s">
        <v>1090</v>
      </c>
      <c r="E1728" s="186" t="s">
        <v>1085</v>
      </c>
      <c r="F1728" s="186">
        <v>2008</v>
      </c>
      <c r="G1728" s="186" t="s">
        <v>1013</v>
      </c>
      <c r="H1728" s="186">
        <v>1.8215283659999999</v>
      </c>
      <c r="I1728" s="186">
        <v>1.8215283659999999</v>
      </c>
      <c r="J1728" s="186" t="s">
        <v>967</v>
      </c>
      <c r="K1728" s="186" t="s">
        <v>968</v>
      </c>
    </row>
    <row r="1729" spans="1:11" x14ac:dyDescent="0.45">
      <c r="A1729" s="186" t="s">
        <v>336</v>
      </c>
      <c r="B1729" s="186" t="s">
        <v>1081</v>
      </c>
      <c r="C1729" s="186" t="s">
        <v>1082</v>
      </c>
      <c r="D1729" s="186" t="s">
        <v>1090</v>
      </c>
      <c r="E1729" s="186" t="s">
        <v>1085</v>
      </c>
      <c r="F1729" s="186">
        <v>2009</v>
      </c>
      <c r="G1729" s="186" t="s">
        <v>1013</v>
      </c>
      <c r="H1729" s="186">
        <v>1.6442151233745399</v>
      </c>
      <c r="I1729" s="186">
        <v>1.6442151233745399</v>
      </c>
      <c r="J1729" s="186" t="s">
        <v>967</v>
      </c>
      <c r="K1729" s="186" t="s">
        <v>968</v>
      </c>
    </row>
    <row r="1730" spans="1:11" x14ac:dyDescent="0.45">
      <c r="A1730" s="186" t="s">
        <v>336</v>
      </c>
      <c r="B1730" s="186" t="s">
        <v>1081</v>
      </c>
      <c r="C1730" s="186" t="s">
        <v>1082</v>
      </c>
      <c r="D1730" s="186" t="s">
        <v>1090</v>
      </c>
      <c r="E1730" s="186" t="s">
        <v>1085</v>
      </c>
      <c r="F1730" s="186">
        <v>2010</v>
      </c>
      <c r="G1730" s="186" t="s">
        <v>1013</v>
      </c>
      <c r="H1730" s="186">
        <v>2.0721138741682599</v>
      </c>
      <c r="I1730" s="186">
        <v>2.0721138741682599</v>
      </c>
      <c r="J1730" s="186" t="s">
        <v>967</v>
      </c>
      <c r="K1730" s="186" t="s">
        <v>968</v>
      </c>
    </row>
    <row r="1731" spans="1:11" x14ac:dyDescent="0.45">
      <c r="A1731" s="186" t="s">
        <v>336</v>
      </c>
      <c r="B1731" s="186" t="s">
        <v>1081</v>
      </c>
      <c r="C1731" s="186" t="s">
        <v>1082</v>
      </c>
      <c r="D1731" s="186" t="s">
        <v>1090</v>
      </c>
      <c r="E1731" s="186" t="s">
        <v>1085</v>
      </c>
      <c r="F1731" s="186">
        <v>2011</v>
      </c>
      <c r="G1731" s="186" t="s">
        <v>1013</v>
      </c>
      <c r="H1731" s="186">
        <v>2.77309394616826</v>
      </c>
      <c r="I1731" s="186">
        <v>2.77309394616826</v>
      </c>
      <c r="J1731" s="186" t="s">
        <v>967</v>
      </c>
      <c r="K1731" s="186" t="s">
        <v>968</v>
      </c>
    </row>
    <row r="1732" spans="1:11" x14ac:dyDescent="0.45">
      <c r="A1732" s="186" t="s">
        <v>336</v>
      </c>
      <c r="B1732" s="186" t="s">
        <v>1081</v>
      </c>
      <c r="C1732" s="186" t="s">
        <v>1082</v>
      </c>
      <c r="D1732" s="186" t="s">
        <v>1090</v>
      </c>
      <c r="E1732" s="186" t="s">
        <v>1085</v>
      </c>
      <c r="F1732" s="186">
        <v>2012</v>
      </c>
      <c r="G1732" s="186" t="s">
        <v>1013</v>
      </c>
      <c r="H1732" s="186">
        <v>1.6366256661682601</v>
      </c>
      <c r="I1732" s="186">
        <v>1.6366256661682601</v>
      </c>
      <c r="J1732" s="186" t="s">
        <v>967</v>
      </c>
      <c r="K1732" s="186" t="s">
        <v>968</v>
      </c>
    </row>
    <row r="1733" spans="1:11" x14ac:dyDescent="0.45">
      <c r="A1733" s="186" t="s">
        <v>336</v>
      </c>
      <c r="B1733" s="186" t="s">
        <v>1081</v>
      </c>
      <c r="C1733" s="186" t="s">
        <v>1082</v>
      </c>
      <c r="D1733" s="186" t="s">
        <v>1090</v>
      </c>
      <c r="E1733" s="186" t="s">
        <v>1085</v>
      </c>
      <c r="F1733" s="186">
        <v>2013</v>
      </c>
      <c r="G1733" s="186" t="s">
        <v>1013</v>
      </c>
      <c r="H1733" s="186">
        <v>1.4624411901682599</v>
      </c>
      <c r="I1733" s="186">
        <v>1.4624411901682599</v>
      </c>
      <c r="J1733" s="186" t="s">
        <v>967</v>
      </c>
      <c r="K1733" s="186" t="s">
        <v>968</v>
      </c>
    </row>
    <row r="1734" spans="1:11" x14ac:dyDescent="0.45">
      <c r="A1734" s="186" t="s">
        <v>336</v>
      </c>
      <c r="B1734" s="186" t="s">
        <v>1081</v>
      </c>
      <c r="C1734" s="186" t="s">
        <v>1082</v>
      </c>
      <c r="D1734" s="186" t="s">
        <v>1090</v>
      </c>
      <c r="E1734" s="186" t="s">
        <v>1085</v>
      </c>
      <c r="F1734" s="186">
        <v>2014</v>
      </c>
      <c r="G1734" s="186" t="s">
        <v>1013</v>
      </c>
      <c r="H1734" s="186">
        <v>0.99274913287800004</v>
      </c>
      <c r="I1734" s="186">
        <v>0.99274913287800004</v>
      </c>
      <c r="J1734" s="186" t="s">
        <v>967</v>
      </c>
      <c r="K1734" s="186" t="s">
        <v>968</v>
      </c>
    </row>
    <row r="1735" spans="1:11" x14ac:dyDescent="0.45">
      <c r="A1735" s="186" t="s">
        <v>336</v>
      </c>
      <c r="B1735" s="186" t="s">
        <v>1081</v>
      </c>
      <c r="C1735" s="186" t="s">
        <v>1082</v>
      </c>
      <c r="D1735" s="186" t="s">
        <v>1090</v>
      </c>
      <c r="E1735" s="186" t="s">
        <v>1085</v>
      </c>
      <c r="F1735" s="186">
        <v>2015</v>
      </c>
      <c r="G1735" s="186" t="s">
        <v>1013</v>
      </c>
      <c r="H1735" s="186">
        <v>0.90577885571915995</v>
      </c>
      <c r="I1735" s="186">
        <v>0.90577885571915995</v>
      </c>
      <c r="J1735" s="186" t="s">
        <v>967</v>
      </c>
      <c r="K1735" s="186" t="s">
        <v>968</v>
      </c>
    </row>
    <row r="1736" spans="1:11" x14ac:dyDescent="0.45">
      <c r="A1736" s="186" t="s">
        <v>336</v>
      </c>
      <c r="B1736" s="186" t="s">
        <v>1081</v>
      </c>
      <c r="C1736" s="186" t="s">
        <v>1082</v>
      </c>
      <c r="D1736" s="186" t="s">
        <v>1090</v>
      </c>
      <c r="E1736" s="186" t="s">
        <v>1085</v>
      </c>
      <c r="F1736" s="186">
        <v>2016</v>
      </c>
      <c r="G1736" s="186" t="s">
        <v>1013</v>
      </c>
      <c r="H1736" s="186">
        <v>1.0213383757191601</v>
      </c>
      <c r="I1736" s="186">
        <v>1.0213383757191601</v>
      </c>
      <c r="J1736" s="186" t="s">
        <v>967</v>
      </c>
      <c r="K1736" s="186" t="s">
        <v>968</v>
      </c>
    </row>
    <row r="1737" spans="1:11" x14ac:dyDescent="0.45">
      <c r="A1737" s="186" t="s">
        <v>336</v>
      </c>
      <c r="B1737" s="186" t="s">
        <v>1081</v>
      </c>
      <c r="C1737" s="186" t="s">
        <v>1082</v>
      </c>
      <c r="D1737" s="186" t="s">
        <v>1090</v>
      </c>
      <c r="E1737" s="186" t="s">
        <v>1085</v>
      </c>
      <c r="F1737" s="186">
        <v>2017</v>
      </c>
      <c r="G1737" s="186" t="s">
        <v>1013</v>
      </c>
      <c r="H1737" s="186">
        <v>1.0213383757191601</v>
      </c>
      <c r="I1737" s="186">
        <v>1.0213383757191601</v>
      </c>
      <c r="J1737" s="186" t="s">
        <v>967</v>
      </c>
      <c r="K1737" s="186" t="s">
        <v>968</v>
      </c>
    </row>
    <row r="1738" spans="1:11" x14ac:dyDescent="0.45">
      <c r="A1738" s="186" t="s">
        <v>336</v>
      </c>
      <c r="B1738" s="186" t="s">
        <v>1081</v>
      </c>
      <c r="C1738" s="186" t="s">
        <v>1082</v>
      </c>
      <c r="D1738" s="186" t="s">
        <v>1090</v>
      </c>
      <c r="E1738" s="186" t="s">
        <v>1085</v>
      </c>
      <c r="F1738" s="186">
        <v>2018</v>
      </c>
      <c r="G1738" s="186" t="s">
        <v>1013</v>
      </c>
      <c r="H1738" s="186">
        <v>1.0213383757191601</v>
      </c>
      <c r="I1738" s="186">
        <v>1.0213383757191601</v>
      </c>
      <c r="J1738" s="186" t="s">
        <v>967</v>
      </c>
      <c r="K1738" s="186" t="s">
        <v>968</v>
      </c>
    </row>
    <row r="1739" spans="1:11" x14ac:dyDescent="0.45">
      <c r="A1739" s="186" t="s">
        <v>336</v>
      </c>
      <c r="B1739" s="186" t="s">
        <v>1081</v>
      </c>
      <c r="C1739" s="186" t="s">
        <v>1082</v>
      </c>
      <c r="D1739" s="186" t="s">
        <v>1090</v>
      </c>
      <c r="E1739" s="186" t="s">
        <v>1085</v>
      </c>
      <c r="F1739" s="186">
        <v>2019</v>
      </c>
      <c r="G1739" s="186" t="s">
        <v>1013</v>
      </c>
      <c r="H1739" s="186">
        <v>1.0213383757191601</v>
      </c>
      <c r="I1739" s="186">
        <v>1.0213383757191601</v>
      </c>
      <c r="J1739" s="186" t="s">
        <v>967</v>
      </c>
      <c r="K1739" s="186" t="s">
        <v>968</v>
      </c>
    </row>
    <row r="1740" spans="1:11" x14ac:dyDescent="0.45">
      <c r="A1740" s="186" t="s">
        <v>336</v>
      </c>
      <c r="B1740" s="186" t="s">
        <v>1081</v>
      </c>
      <c r="C1740" s="186" t="s">
        <v>1082</v>
      </c>
      <c r="D1740" s="186" t="s">
        <v>1090</v>
      </c>
      <c r="E1740" s="186" t="s">
        <v>1085</v>
      </c>
      <c r="F1740" s="186">
        <v>2020</v>
      </c>
      <c r="G1740" s="186" t="s">
        <v>1013</v>
      </c>
      <c r="H1740" s="186">
        <v>1.0213383757191601</v>
      </c>
      <c r="I1740" s="186">
        <v>1.0213383757191601</v>
      </c>
      <c r="J1740" s="186" t="s">
        <v>967</v>
      </c>
      <c r="K1740" s="186" t="s">
        <v>968</v>
      </c>
    </row>
    <row r="1741" spans="1:11" x14ac:dyDescent="0.45">
      <c r="A1741" s="186" t="s">
        <v>336</v>
      </c>
      <c r="B1741" s="186" t="s">
        <v>1081</v>
      </c>
      <c r="C1741" s="186" t="s">
        <v>1082</v>
      </c>
      <c r="D1741" s="186" t="s">
        <v>1090</v>
      </c>
      <c r="E1741" s="186" t="s">
        <v>1085</v>
      </c>
      <c r="F1741" s="186">
        <v>2021</v>
      </c>
      <c r="G1741" s="186" t="s">
        <v>1013</v>
      </c>
      <c r="H1741" s="186">
        <v>1.0213383757191601</v>
      </c>
      <c r="I1741" s="186">
        <v>1.0213383757191601</v>
      </c>
      <c r="J1741" s="186" t="s">
        <v>967</v>
      </c>
      <c r="K1741" s="186" t="s">
        <v>968</v>
      </c>
    </row>
    <row r="1742" spans="1:11" x14ac:dyDescent="0.45">
      <c r="A1742" s="186" t="s">
        <v>336</v>
      </c>
      <c r="B1742" s="186" t="s">
        <v>1081</v>
      </c>
      <c r="C1742" s="186" t="s">
        <v>1082</v>
      </c>
      <c r="D1742" s="186" t="s">
        <v>1090</v>
      </c>
      <c r="E1742" s="186" t="s">
        <v>1085</v>
      </c>
      <c r="F1742" s="186">
        <v>2022</v>
      </c>
      <c r="G1742" s="186" t="s">
        <v>1013</v>
      </c>
      <c r="H1742" s="186">
        <v>1.0213383757191601</v>
      </c>
      <c r="I1742" s="186">
        <v>1.0213383757191601</v>
      </c>
      <c r="J1742" s="186" t="s">
        <v>967</v>
      </c>
      <c r="K1742" s="186" t="s">
        <v>968</v>
      </c>
    </row>
    <row r="1743" spans="1:11" x14ac:dyDescent="0.45">
      <c r="A1743" s="186" t="s">
        <v>336</v>
      </c>
      <c r="B1743" s="186" t="s">
        <v>1081</v>
      </c>
      <c r="C1743" s="186" t="s">
        <v>1082</v>
      </c>
      <c r="D1743" s="186" t="s">
        <v>1090</v>
      </c>
      <c r="E1743" s="186" t="s">
        <v>1085</v>
      </c>
      <c r="F1743" s="186">
        <v>2023</v>
      </c>
      <c r="G1743" s="186" t="s">
        <v>1013</v>
      </c>
      <c r="H1743" s="186">
        <v>1.0213383757191601</v>
      </c>
      <c r="I1743" s="186">
        <v>1.0213383757191601</v>
      </c>
      <c r="J1743" s="186" t="s">
        <v>967</v>
      </c>
      <c r="K1743" s="186" t="s">
        <v>968</v>
      </c>
    </row>
    <row r="1744" spans="1:11" x14ac:dyDescent="0.45">
      <c r="A1744" s="186" t="s">
        <v>336</v>
      </c>
      <c r="B1744" s="186" t="s">
        <v>1081</v>
      </c>
      <c r="C1744" s="186" t="s">
        <v>1082</v>
      </c>
      <c r="D1744" s="186" t="s">
        <v>1090</v>
      </c>
      <c r="E1744" s="186" t="s">
        <v>1085</v>
      </c>
      <c r="F1744" s="186">
        <v>2024</v>
      </c>
      <c r="G1744" s="186" t="s">
        <v>1013</v>
      </c>
      <c r="H1744" s="186">
        <v>1.0213383757191601</v>
      </c>
      <c r="I1744" s="186">
        <v>1.0213383757191601</v>
      </c>
      <c r="J1744" s="186" t="s">
        <v>967</v>
      </c>
      <c r="K1744" s="186" t="s">
        <v>968</v>
      </c>
    </row>
    <row r="1745" spans="1:11" x14ac:dyDescent="0.45">
      <c r="A1745" s="186" t="s">
        <v>336</v>
      </c>
      <c r="B1745" s="186" t="s">
        <v>1081</v>
      </c>
      <c r="C1745" s="186" t="s">
        <v>1082</v>
      </c>
      <c r="D1745" s="186" t="s">
        <v>1090</v>
      </c>
      <c r="E1745" s="186" t="s">
        <v>1085</v>
      </c>
      <c r="F1745" s="186">
        <v>2025</v>
      </c>
      <c r="G1745" s="186" t="s">
        <v>1013</v>
      </c>
      <c r="H1745" s="186">
        <v>1.0213383757191601</v>
      </c>
      <c r="I1745" s="186">
        <v>1.0213383757191601</v>
      </c>
      <c r="J1745" s="186" t="s">
        <v>967</v>
      </c>
      <c r="K1745" s="186" t="s">
        <v>968</v>
      </c>
    </row>
    <row r="1746" spans="1:11" x14ac:dyDescent="0.45">
      <c r="A1746" s="186" t="s">
        <v>336</v>
      </c>
      <c r="B1746" s="186" t="s">
        <v>1081</v>
      </c>
      <c r="C1746" s="186" t="s">
        <v>1082</v>
      </c>
      <c r="D1746" s="186" t="s">
        <v>1090</v>
      </c>
      <c r="E1746" s="186" t="s">
        <v>1085</v>
      </c>
      <c r="F1746" s="186">
        <v>2026</v>
      </c>
      <c r="G1746" s="186" t="s">
        <v>1013</v>
      </c>
      <c r="H1746" s="186">
        <v>1.0213383757191601</v>
      </c>
      <c r="I1746" s="186">
        <v>1.0213383757191601</v>
      </c>
      <c r="J1746" s="186" t="s">
        <v>967</v>
      </c>
      <c r="K1746" s="186" t="s">
        <v>968</v>
      </c>
    </row>
    <row r="1747" spans="1:11" x14ac:dyDescent="0.45">
      <c r="A1747" s="186" t="s">
        <v>336</v>
      </c>
      <c r="B1747" s="186" t="s">
        <v>1081</v>
      </c>
      <c r="C1747" s="186" t="s">
        <v>1082</v>
      </c>
      <c r="D1747" s="186" t="s">
        <v>1090</v>
      </c>
      <c r="E1747" s="186" t="s">
        <v>1085</v>
      </c>
      <c r="F1747" s="186">
        <v>2027</v>
      </c>
      <c r="G1747" s="186" t="s">
        <v>1013</v>
      </c>
      <c r="H1747" s="186">
        <v>1.0213383757191601</v>
      </c>
      <c r="I1747" s="186">
        <v>1.0213383757191601</v>
      </c>
      <c r="J1747" s="186" t="s">
        <v>967</v>
      </c>
      <c r="K1747" s="186" t="s">
        <v>968</v>
      </c>
    </row>
    <row r="1748" spans="1:11" x14ac:dyDescent="0.45">
      <c r="A1748" s="186" t="s">
        <v>336</v>
      </c>
      <c r="B1748" s="186" t="s">
        <v>1081</v>
      </c>
      <c r="C1748" s="186" t="s">
        <v>1082</v>
      </c>
      <c r="D1748" s="186" t="s">
        <v>1090</v>
      </c>
      <c r="E1748" s="186" t="s">
        <v>1085</v>
      </c>
      <c r="F1748" s="186">
        <v>2028</v>
      </c>
      <c r="G1748" s="186" t="s">
        <v>1013</v>
      </c>
      <c r="H1748" s="186">
        <v>1.0213383757191601</v>
      </c>
      <c r="I1748" s="186">
        <v>1.0213383757191601</v>
      </c>
      <c r="J1748" s="186" t="s">
        <v>967</v>
      </c>
      <c r="K1748" s="186" t="s">
        <v>968</v>
      </c>
    </row>
    <row r="1749" spans="1:11" x14ac:dyDescent="0.45">
      <c r="A1749" s="186" t="s">
        <v>336</v>
      </c>
      <c r="B1749" s="186" t="s">
        <v>1081</v>
      </c>
      <c r="C1749" s="186" t="s">
        <v>1082</v>
      </c>
      <c r="D1749" s="186" t="s">
        <v>1090</v>
      </c>
      <c r="E1749" s="186" t="s">
        <v>1085</v>
      </c>
      <c r="F1749" s="186">
        <v>2029</v>
      </c>
      <c r="G1749" s="186" t="s">
        <v>1013</v>
      </c>
      <c r="H1749" s="186">
        <v>1.0213383757191601</v>
      </c>
      <c r="I1749" s="186">
        <v>1.0213383757191601</v>
      </c>
      <c r="J1749" s="186" t="s">
        <v>967</v>
      </c>
      <c r="K1749" s="186" t="s">
        <v>968</v>
      </c>
    </row>
    <row r="1750" spans="1:11" x14ac:dyDescent="0.45">
      <c r="A1750" s="186" t="s">
        <v>336</v>
      </c>
      <c r="B1750" s="186" t="s">
        <v>1081</v>
      </c>
      <c r="C1750" s="186" t="s">
        <v>1082</v>
      </c>
      <c r="D1750" s="186" t="s">
        <v>1090</v>
      </c>
      <c r="E1750" s="186" t="s">
        <v>1085</v>
      </c>
      <c r="F1750" s="186">
        <v>2030</v>
      </c>
      <c r="G1750" s="186" t="s">
        <v>1013</v>
      </c>
      <c r="H1750" s="186">
        <v>1.0213383757191601</v>
      </c>
      <c r="I1750" s="186">
        <v>1.0213383757191601</v>
      </c>
      <c r="J1750" s="186" t="s">
        <v>967</v>
      </c>
      <c r="K1750" s="186" t="s">
        <v>968</v>
      </c>
    </row>
    <row r="1751" spans="1:11" x14ac:dyDescent="0.45">
      <c r="A1751" s="186" t="s">
        <v>336</v>
      </c>
      <c r="B1751" s="186" t="s">
        <v>1081</v>
      </c>
      <c r="C1751" s="186" t="s">
        <v>1082</v>
      </c>
      <c r="D1751" s="186" t="s">
        <v>1090</v>
      </c>
      <c r="E1751" s="186" t="s">
        <v>1085</v>
      </c>
      <c r="F1751" s="186">
        <v>2031</v>
      </c>
      <c r="G1751" s="186" t="s">
        <v>1013</v>
      </c>
      <c r="H1751" s="186">
        <v>1.0213383757191601</v>
      </c>
      <c r="I1751" s="186">
        <v>1.0213383757191601</v>
      </c>
      <c r="J1751" s="186" t="s">
        <v>967</v>
      </c>
      <c r="K1751" s="186" t="s">
        <v>968</v>
      </c>
    </row>
    <row r="1752" spans="1:11" x14ac:dyDescent="0.45">
      <c r="A1752" s="186" t="s">
        <v>336</v>
      </c>
      <c r="B1752" s="186" t="s">
        <v>1081</v>
      </c>
      <c r="C1752" s="186" t="s">
        <v>1082</v>
      </c>
      <c r="D1752" s="186" t="s">
        <v>1090</v>
      </c>
      <c r="E1752" s="186" t="s">
        <v>1085</v>
      </c>
      <c r="F1752" s="186">
        <v>2032</v>
      </c>
      <c r="G1752" s="186" t="s">
        <v>1013</v>
      </c>
      <c r="H1752" s="186">
        <v>1.0213383757191601</v>
      </c>
      <c r="I1752" s="186">
        <v>1.0213383757191601</v>
      </c>
      <c r="J1752" s="186" t="s">
        <v>967</v>
      </c>
      <c r="K1752" s="186" t="s">
        <v>968</v>
      </c>
    </row>
    <row r="1753" spans="1:11" x14ac:dyDescent="0.45">
      <c r="A1753" s="186" t="s">
        <v>336</v>
      </c>
      <c r="B1753" s="186" t="s">
        <v>1081</v>
      </c>
      <c r="C1753" s="186" t="s">
        <v>1082</v>
      </c>
      <c r="D1753" s="186" t="s">
        <v>1090</v>
      </c>
      <c r="E1753" s="186" t="s">
        <v>1085</v>
      </c>
      <c r="F1753" s="186">
        <v>2033</v>
      </c>
      <c r="G1753" s="186" t="s">
        <v>1013</v>
      </c>
      <c r="H1753" s="186">
        <v>1.0213383757191601</v>
      </c>
      <c r="I1753" s="186">
        <v>1.0213383757191601</v>
      </c>
      <c r="J1753" s="186" t="s">
        <v>967</v>
      </c>
      <c r="K1753" s="186" t="s">
        <v>968</v>
      </c>
    </row>
    <row r="1754" spans="1:11" x14ac:dyDescent="0.45">
      <c r="A1754" s="186" t="s">
        <v>336</v>
      </c>
      <c r="B1754" s="186" t="s">
        <v>1081</v>
      </c>
      <c r="C1754" s="186" t="s">
        <v>1082</v>
      </c>
      <c r="D1754" s="186" t="s">
        <v>1090</v>
      </c>
      <c r="E1754" s="186" t="s">
        <v>1085</v>
      </c>
      <c r="F1754" s="186">
        <v>2034</v>
      </c>
      <c r="G1754" s="186" t="s">
        <v>1013</v>
      </c>
      <c r="H1754" s="186">
        <v>1.0213383757191601</v>
      </c>
      <c r="I1754" s="186">
        <v>1.0213383757191601</v>
      </c>
      <c r="J1754" s="186" t="s">
        <v>967</v>
      </c>
      <c r="K1754" s="186" t="s">
        <v>968</v>
      </c>
    </row>
    <row r="1755" spans="1:11" x14ac:dyDescent="0.45">
      <c r="A1755" s="186" t="s">
        <v>336</v>
      </c>
      <c r="B1755" s="186" t="s">
        <v>1081</v>
      </c>
      <c r="C1755" s="186" t="s">
        <v>1082</v>
      </c>
      <c r="D1755" s="186" t="s">
        <v>1090</v>
      </c>
      <c r="E1755" s="186" t="s">
        <v>1085</v>
      </c>
      <c r="F1755" s="186">
        <v>2035</v>
      </c>
      <c r="G1755" s="186" t="s">
        <v>1013</v>
      </c>
      <c r="H1755" s="186">
        <v>1.0213383757191601</v>
      </c>
      <c r="I1755" s="186">
        <v>1.0213383757191601</v>
      </c>
      <c r="J1755" s="186" t="s">
        <v>967</v>
      </c>
      <c r="K1755" s="186" t="s">
        <v>968</v>
      </c>
    </row>
    <row r="1756" spans="1:11" x14ac:dyDescent="0.45">
      <c r="A1756" s="186" t="s">
        <v>336</v>
      </c>
      <c r="B1756" s="186" t="s">
        <v>1081</v>
      </c>
      <c r="C1756" s="186" t="s">
        <v>1082</v>
      </c>
      <c r="D1756" s="186" t="s">
        <v>1090</v>
      </c>
      <c r="E1756" s="186" t="s">
        <v>1085</v>
      </c>
      <c r="F1756" s="186">
        <v>2036</v>
      </c>
      <c r="G1756" s="186" t="s">
        <v>1013</v>
      </c>
      <c r="H1756" s="186">
        <v>1.0213383757191601</v>
      </c>
      <c r="I1756" s="186">
        <v>1.0213383757191601</v>
      </c>
      <c r="J1756" s="186" t="s">
        <v>967</v>
      </c>
      <c r="K1756" s="186" t="s">
        <v>968</v>
      </c>
    </row>
    <row r="1757" spans="1:11" x14ac:dyDescent="0.45">
      <c r="A1757" s="186" t="s">
        <v>336</v>
      </c>
      <c r="B1757" s="186" t="s">
        <v>1081</v>
      </c>
      <c r="C1757" s="186" t="s">
        <v>1082</v>
      </c>
      <c r="D1757" s="186" t="s">
        <v>1090</v>
      </c>
      <c r="E1757" s="186" t="s">
        <v>1085</v>
      </c>
      <c r="F1757" s="186">
        <v>2037</v>
      </c>
      <c r="G1757" s="186" t="s">
        <v>1013</v>
      </c>
      <c r="H1757" s="186">
        <v>1.0213383757191601</v>
      </c>
      <c r="I1757" s="186">
        <v>1.0213383757191601</v>
      </c>
      <c r="J1757" s="186" t="s">
        <v>967</v>
      </c>
      <c r="K1757" s="186" t="s">
        <v>968</v>
      </c>
    </row>
    <row r="1758" spans="1:11" x14ac:dyDescent="0.45">
      <c r="A1758" s="186" t="s">
        <v>336</v>
      </c>
      <c r="B1758" s="186" t="s">
        <v>1081</v>
      </c>
      <c r="C1758" s="186" t="s">
        <v>1082</v>
      </c>
      <c r="D1758" s="186" t="s">
        <v>1090</v>
      </c>
      <c r="E1758" s="186" t="s">
        <v>1085</v>
      </c>
      <c r="F1758" s="186">
        <v>2038</v>
      </c>
      <c r="G1758" s="186" t="s">
        <v>1013</v>
      </c>
      <c r="H1758" s="186">
        <v>1.0213383757191601</v>
      </c>
      <c r="I1758" s="186">
        <v>1.0213383757191601</v>
      </c>
      <c r="J1758" s="186" t="s">
        <v>967</v>
      </c>
      <c r="K1758" s="186" t="s">
        <v>968</v>
      </c>
    </row>
    <row r="1759" spans="1:11" x14ac:dyDescent="0.45">
      <c r="A1759" s="186" t="s">
        <v>336</v>
      </c>
      <c r="B1759" s="186" t="s">
        <v>1081</v>
      </c>
      <c r="C1759" s="186" t="s">
        <v>1082</v>
      </c>
      <c r="D1759" s="186" t="s">
        <v>1090</v>
      </c>
      <c r="E1759" s="186" t="s">
        <v>1085</v>
      </c>
      <c r="F1759" s="186">
        <v>2039</v>
      </c>
      <c r="G1759" s="186" t="s">
        <v>1013</v>
      </c>
      <c r="H1759" s="186">
        <v>1.0213383757191601</v>
      </c>
      <c r="I1759" s="186">
        <v>1.0213383757191601</v>
      </c>
      <c r="J1759" s="186" t="s">
        <v>967</v>
      </c>
      <c r="K1759" s="186" t="s">
        <v>968</v>
      </c>
    </row>
    <row r="1760" spans="1:11" x14ac:dyDescent="0.45">
      <c r="A1760" s="186" t="s">
        <v>336</v>
      </c>
      <c r="B1760" s="186" t="s">
        <v>1081</v>
      </c>
      <c r="C1760" s="186" t="s">
        <v>1082</v>
      </c>
      <c r="D1760" s="186" t="s">
        <v>1090</v>
      </c>
      <c r="E1760" s="186" t="s">
        <v>1085</v>
      </c>
      <c r="F1760" s="186">
        <v>2040</v>
      </c>
      <c r="G1760" s="186" t="s">
        <v>1013</v>
      </c>
      <c r="H1760" s="186">
        <v>1.0213383757191601</v>
      </c>
      <c r="I1760" s="186">
        <v>1.0213383757191601</v>
      </c>
      <c r="J1760" s="186" t="s">
        <v>967</v>
      </c>
      <c r="K1760" s="186" t="s">
        <v>968</v>
      </c>
    </row>
    <row r="1761" spans="1:11" x14ac:dyDescent="0.45">
      <c r="A1761" s="186" t="s">
        <v>336</v>
      </c>
      <c r="B1761" s="186" t="s">
        <v>1081</v>
      </c>
      <c r="C1761" s="186" t="s">
        <v>1082</v>
      </c>
      <c r="D1761" s="186" t="s">
        <v>1090</v>
      </c>
      <c r="E1761" s="186" t="s">
        <v>1085</v>
      </c>
      <c r="F1761" s="186">
        <v>2041</v>
      </c>
      <c r="G1761" s="186" t="s">
        <v>1013</v>
      </c>
      <c r="H1761" s="186">
        <v>1.0213383757191601</v>
      </c>
      <c r="I1761" s="186">
        <v>1.0213383757191601</v>
      </c>
      <c r="J1761" s="186" t="s">
        <v>967</v>
      </c>
      <c r="K1761" s="186" t="s">
        <v>968</v>
      </c>
    </row>
    <row r="1762" spans="1:11" x14ac:dyDescent="0.45">
      <c r="A1762" s="186" t="s">
        <v>336</v>
      </c>
      <c r="B1762" s="186" t="s">
        <v>1081</v>
      </c>
      <c r="C1762" s="186" t="s">
        <v>1082</v>
      </c>
      <c r="D1762" s="186" t="s">
        <v>1090</v>
      </c>
      <c r="E1762" s="186" t="s">
        <v>1085</v>
      </c>
      <c r="F1762" s="186">
        <v>2042</v>
      </c>
      <c r="G1762" s="186" t="s">
        <v>1013</v>
      </c>
      <c r="H1762" s="186">
        <v>1.0213383757191601</v>
      </c>
      <c r="I1762" s="186">
        <v>1.0213383757191601</v>
      </c>
      <c r="J1762" s="186" t="s">
        <v>967</v>
      </c>
      <c r="K1762" s="186" t="s">
        <v>968</v>
      </c>
    </row>
    <row r="1763" spans="1:11" x14ac:dyDescent="0.45">
      <c r="A1763" s="186" t="s">
        <v>336</v>
      </c>
      <c r="B1763" s="186" t="s">
        <v>1081</v>
      </c>
      <c r="C1763" s="186" t="s">
        <v>1082</v>
      </c>
      <c r="D1763" s="186" t="s">
        <v>1090</v>
      </c>
      <c r="E1763" s="186" t="s">
        <v>1085</v>
      </c>
      <c r="F1763" s="186">
        <v>2043</v>
      </c>
      <c r="G1763" s="186" t="s">
        <v>1013</v>
      </c>
      <c r="H1763" s="186">
        <v>1.0213383757191601</v>
      </c>
      <c r="I1763" s="186">
        <v>1.0213383757191601</v>
      </c>
      <c r="J1763" s="186" t="s">
        <v>967</v>
      </c>
      <c r="K1763" s="186" t="s">
        <v>968</v>
      </c>
    </row>
    <row r="1764" spans="1:11" x14ac:dyDescent="0.45">
      <c r="A1764" s="186" t="s">
        <v>336</v>
      </c>
      <c r="B1764" s="186" t="s">
        <v>1081</v>
      </c>
      <c r="C1764" s="186" t="s">
        <v>1082</v>
      </c>
      <c r="D1764" s="186" t="s">
        <v>1090</v>
      </c>
      <c r="E1764" s="186" t="s">
        <v>1085</v>
      </c>
      <c r="F1764" s="186">
        <v>2044</v>
      </c>
      <c r="G1764" s="186" t="s">
        <v>1013</v>
      </c>
      <c r="H1764" s="186">
        <v>1.0213383757191601</v>
      </c>
      <c r="I1764" s="186">
        <v>1.0213383757191601</v>
      </c>
      <c r="J1764" s="186" t="s">
        <v>967</v>
      </c>
      <c r="K1764" s="186" t="s">
        <v>968</v>
      </c>
    </row>
    <row r="1765" spans="1:11" x14ac:dyDescent="0.45">
      <c r="A1765" s="186" t="s">
        <v>336</v>
      </c>
      <c r="B1765" s="186" t="s">
        <v>1081</v>
      </c>
      <c r="C1765" s="186" t="s">
        <v>1082</v>
      </c>
      <c r="D1765" s="186" t="s">
        <v>1090</v>
      </c>
      <c r="E1765" s="186" t="s">
        <v>1085</v>
      </c>
      <c r="F1765" s="186">
        <v>2045</v>
      </c>
      <c r="G1765" s="186" t="s">
        <v>1013</v>
      </c>
      <c r="H1765" s="186">
        <v>1.0213383757191601</v>
      </c>
      <c r="I1765" s="186">
        <v>1.0213383757191601</v>
      </c>
      <c r="J1765" s="186" t="s">
        <v>967</v>
      </c>
      <c r="K1765" s="186" t="s">
        <v>968</v>
      </c>
    </row>
    <row r="1766" spans="1:11" x14ac:dyDescent="0.45">
      <c r="A1766" s="186" t="s">
        <v>336</v>
      </c>
      <c r="B1766" s="186" t="s">
        <v>1081</v>
      </c>
      <c r="C1766" s="186" t="s">
        <v>1082</v>
      </c>
      <c r="D1766" s="186" t="s">
        <v>1090</v>
      </c>
      <c r="E1766" s="186" t="s">
        <v>1085</v>
      </c>
      <c r="F1766" s="186">
        <v>2046</v>
      </c>
      <c r="G1766" s="186" t="s">
        <v>1013</v>
      </c>
      <c r="H1766" s="186">
        <v>1.0213383757191601</v>
      </c>
      <c r="I1766" s="186">
        <v>1.0213383757191601</v>
      </c>
      <c r="J1766" s="186" t="s">
        <v>967</v>
      </c>
      <c r="K1766" s="186" t="s">
        <v>968</v>
      </c>
    </row>
    <row r="1767" spans="1:11" x14ac:dyDescent="0.45">
      <c r="A1767" s="186" t="s">
        <v>336</v>
      </c>
      <c r="B1767" s="186" t="s">
        <v>1081</v>
      </c>
      <c r="C1767" s="186" t="s">
        <v>1082</v>
      </c>
      <c r="D1767" s="186" t="s">
        <v>1090</v>
      </c>
      <c r="E1767" s="186" t="s">
        <v>1085</v>
      </c>
      <c r="F1767" s="186">
        <v>2047</v>
      </c>
      <c r="G1767" s="186" t="s">
        <v>1013</v>
      </c>
      <c r="H1767" s="186">
        <v>1.0213383757191601</v>
      </c>
      <c r="I1767" s="186">
        <v>1.0213383757191601</v>
      </c>
      <c r="J1767" s="186" t="s">
        <v>967</v>
      </c>
      <c r="K1767" s="186" t="s">
        <v>968</v>
      </c>
    </row>
    <row r="1768" spans="1:11" x14ac:dyDescent="0.45">
      <c r="A1768" s="186" t="s">
        <v>336</v>
      </c>
      <c r="B1768" s="186" t="s">
        <v>1081</v>
      </c>
      <c r="C1768" s="186" t="s">
        <v>1082</v>
      </c>
      <c r="D1768" s="186" t="s">
        <v>1090</v>
      </c>
      <c r="E1768" s="186" t="s">
        <v>1085</v>
      </c>
      <c r="F1768" s="186">
        <v>2048</v>
      </c>
      <c r="G1768" s="186" t="s">
        <v>1013</v>
      </c>
      <c r="H1768" s="186">
        <v>1.0213383757191601</v>
      </c>
      <c r="I1768" s="186">
        <v>1.0213383757191601</v>
      </c>
      <c r="J1768" s="186" t="s">
        <v>967</v>
      </c>
      <c r="K1768" s="186" t="s">
        <v>968</v>
      </c>
    </row>
    <row r="1769" spans="1:11" x14ac:dyDescent="0.45">
      <c r="A1769" s="186" t="s">
        <v>336</v>
      </c>
      <c r="B1769" s="186" t="s">
        <v>1081</v>
      </c>
      <c r="C1769" s="186" t="s">
        <v>1082</v>
      </c>
      <c r="D1769" s="186" t="s">
        <v>1090</v>
      </c>
      <c r="E1769" s="186" t="s">
        <v>1085</v>
      </c>
      <c r="F1769" s="186">
        <v>2049</v>
      </c>
      <c r="G1769" s="186" t="s">
        <v>1013</v>
      </c>
      <c r="H1769" s="186">
        <v>1.0213383757191601</v>
      </c>
      <c r="I1769" s="186">
        <v>1.0213383757191601</v>
      </c>
      <c r="J1769" s="186" t="s">
        <v>967</v>
      </c>
      <c r="K1769" s="186" t="s">
        <v>968</v>
      </c>
    </row>
    <row r="1770" spans="1:11" x14ac:dyDescent="0.45">
      <c r="A1770" s="186" t="s">
        <v>336</v>
      </c>
      <c r="B1770" s="186" t="s">
        <v>1081</v>
      </c>
      <c r="C1770" s="186" t="s">
        <v>1082</v>
      </c>
      <c r="D1770" s="186" t="s">
        <v>1090</v>
      </c>
      <c r="E1770" s="186" t="s">
        <v>1085</v>
      </c>
      <c r="F1770" s="186">
        <v>2050</v>
      </c>
      <c r="G1770" s="186" t="s">
        <v>1013</v>
      </c>
      <c r="H1770" s="186">
        <v>1.0213383757191601</v>
      </c>
      <c r="I1770" s="186">
        <v>1.0213383757191601</v>
      </c>
      <c r="J1770" s="186" t="s">
        <v>967</v>
      </c>
      <c r="K1770" s="186" t="s">
        <v>968</v>
      </c>
    </row>
    <row r="1771" spans="1:11" x14ac:dyDescent="0.45">
      <c r="A1771" s="186" t="s">
        <v>336</v>
      </c>
      <c r="B1771" s="186" t="s">
        <v>1081</v>
      </c>
      <c r="C1771" s="186" t="s">
        <v>1091</v>
      </c>
      <c r="D1771" s="186" t="s">
        <v>1092</v>
      </c>
      <c r="E1771" s="186" t="s">
        <v>942</v>
      </c>
      <c r="F1771" s="186">
        <v>1990</v>
      </c>
      <c r="G1771" s="186" t="s">
        <v>1013</v>
      </c>
      <c r="H1771" s="186">
        <v>18.356470668670401</v>
      </c>
      <c r="I1771" s="186">
        <v>16.323707138247169</v>
      </c>
      <c r="J1771" s="186" t="s">
        <v>967</v>
      </c>
      <c r="K1771" s="186" t="s">
        <v>942</v>
      </c>
    </row>
    <row r="1772" spans="1:11" x14ac:dyDescent="0.45">
      <c r="A1772" s="186" t="s">
        <v>336</v>
      </c>
      <c r="B1772" s="186" t="s">
        <v>1081</v>
      </c>
      <c r="C1772" s="186" t="s">
        <v>1091</v>
      </c>
      <c r="D1772" s="186" t="s">
        <v>1093</v>
      </c>
      <c r="E1772" s="186" t="s">
        <v>942</v>
      </c>
      <c r="F1772" s="186">
        <v>1990</v>
      </c>
      <c r="G1772" s="186" t="s">
        <v>1013</v>
      </c>
      <c r="H1772" s="186">
        <v>8.9674798086206504</v>
      </c>
      <c r="I1772" s="186">
        <v>7.9744367425653433</v>
      </c>
      <c r="J1772" s="186" t="s">
        <v>967</v>
      </c>
      <c r="K1772" s="186" t="s">
        <v>942</v>
      </c>
    </row>
    <row r="1773" spans="1:11" x14ac:dyDescent="0.45">
      <c r="A1773" s="186" t="s">
        <v>336</v>
      </c>
      <c r="B1773" s="186" t="s">
        <v>1081</v>
      </c>
      <c r="C1773" s="186" t="s">
        <v>1091</v>
      </c>
      <c r="D1773" s="186" t="s">
        <v>1092</v>
      </c>
      <c r="E1773" s="186" t="s">
        <v>942</v>
      </c>
      <c r="F1773" s="186">
        <v>1991</v>
      </c>
      <c r="G1773" s="186" t="s">
        <v>1013</v>
      </c>
      <c r="H1773" s="186">
        <v>18.575026063188901</v>
      </c>
      <c r="I1773" s="186">
        <v>16.51806008974852</v>
      </c>
      <c r="J1773" s="186" t="s">
        <v>967</v>
      </c>
      <c r="K1773" s="186" t="s">
        <v>942</v>
      </c>
    </row>
    <row r="1774" spans="1:11" x14ac:dyDescent="0.45">
      <c r="A1774" s="186" t="s">
        <v>336</v>
      </c>
      <c r="B1774" s="186" t="s">
        <v>1081</v>
      </c>
      <c r="C1774" s="186" t="s">
        <v>1091</v>
      </c>
      <c r="D1774" s="186" t="s">
        <v>1093</v>
      </c>
      <c r="E1774" s="186" t="s">
        <v>942</v>
      </c>
      <c r="F1774" s="186">
        <v>1991</v>
      </c>
      <c r="G1774" s="186" t="s">
        <v>1013</v>
      </c>
      <c r="H1774" s="186">
        <v>8.4383149764919807</v>
      </c>
      <c r="I1774" s="186">
        <v>7.5038707005717278</v>
      </c>
      <c r="J1774" s="186" t="s">
        <v>967</v>
      </c>
      <c r="K1774" s="186" t="s">
        <v>942</v>
      </c>
    </row>
    <row r="1775" spans="1:11" x14ac:dyDescent="0.45">
      <c r="A1775" s="186" t="s">
        <v>336</v>
      </c>
      <c r="B1775" s="186" t="s">
        <v>1081</v>
      </c>
      <c r="C1775" s="186" t="s">
        <v>1091</v>
      </c>
      <c r="D1775" s="186" t="s">
        <v>1092</v>
      </c>
      <c r="E1775" s="186" t="s">
        <v>942</v>
      </c>
      <c r="F1775" s="186">
        <v>1992</v>
      </c>
      <c r="G1775" s="186" t="s">
        <v>1013</v>
      </c>
      <c r="H1775" s="186">
        <v>17.8637641226785</v>
      </c>
      <c r="I1775" s="186">
        <v>15.885562055402021</v>
      </c>
      <c r="J1775" s="186" t="s">
        <v>967</v>
      </c>
      <c r="K1775" s="186" t="s">
        <v>942</v>
      </c>
    </row>
    <row r="1776" spans="1:11" x14ac:dyDescent="0.45">
      <c r="A1776" s="186" t="s">
        <v>336</v>
      </c>
      <c r="B1776" s="186" t="s">
        <v>1081</v>
      </c>
      <c r="C1776" s="186" t="s">
        <v>1091</v>
      </c>
      <c r="D1776" s="186" t="s">
        <v>1093</v>
      </c>
      <c r="E1776" s="186" t="s">
        <v>942</v>
      </c>
      <c r="F1776" s="186">
        <v>1992</v>
      </c>
      <c r="G1776" s="186" t="s">
        <v>1013</v>
      </c>
      <c r="H1776" s="186">
        <v>7.5626057863581799</v>
      </c>
      <c r="I1776" s="186">
        <v>6.7251360180701933</v>
      </c>
      <c r="J1776" s="186" t="s">
        <v>967</v>
      </c>
      <c r="K1776" s="186" t="s">
        <v>942</v>
      </c>
    </row>
    <row r="1777" spans="1:11" x14ac:dyDescent="0.45">
      <c r="A1777" s="186" t="s">
        <v>336</v>
      </c>
      <c r="B1777" s="186" t="s">
        <v>1081</v>
      </c>
      <c r="C1777" s="186" t="s">
        <v>1091</v>
      </c>
      <c r="D1777" s="186" t="s">
        <v>1092</v>
      </c>
      <c r="E1777" s="186" t="s">
        <v>942</v>
      </c>
      <c r="F1777" s="186">
        <v>1993</v>
      </c>
      <c r="G1777" s="186" t="s">
        <v>1013</v>
      </c>
      <c r="H1777" s="186">
        <v>19.0140542881649</v>
      </c>
      <c r="I1777" s="186">
        <v>16.908471095180197</v>
      </c>
      <c r="J1777" s="186" t="s">
        <v>967</v>
      </c>
      <c r="K1777" s="186" t="s">
        <v>942</v>
      </c>
    </row>
    <row r="1778" spans="1:11" x14ac:dyDescent="0.45">
      <c r="A1778" s="186" t="s">
        <v>336</v>
      </c>
      <c r="B1778" s="186" t="s">
        <v>1081</v>
      </c>
      <c r="C1778" s="186" t="s">
        <v>1091</v>
      </c>
      <c r="D1778" s="186" t="s">
        <v>1093</v>
      </c>
      <c r="E1778" s="186" t="s">
        <v>942</v>
      </c>
      <c r="F1778" s="186">
        <v>1993</v>
      </c>
      <c r="G1778" s="186" t="s">
        <v>1013</v>
      </c>
      <c r="H1778" s="186">
        <v>7.5155219684688097</v>
      </c>
      <c r="I1778" s="186">
        <v>6.6832661800142104</v>
      </c>
      <c r="J1778" s="186" t="s">
        <v>967</v>
      </c>
      <c r="K1778" s="186" t="s">
        <v>942</v>
      </c>
    </row>
    <row r="1779" spans="1:11" x14ac:dyDescent="0.45">
      <c r="A1779" s="186" t="s">
        <v>336</v>
      </c>
      <c r="B1779" s="186" t="s">
        <v>1081</v>
      </c>
      <c r="C1779" s="186" t="s">
        <v>1091</v>
      </c>
      <c r="D1779" s="186" t="s">
        <v>1092</v>
      </c>
      <c r="E1779" s="186" t="s">
        <v>942</v>
      </c>
      <c r="F1779" s="186">
        <v>1994</v>
      </c>
      <c r="G1779" s="186" t="s">
        <v>1013</v>
      </c>
      <c r="H1779" s="186">
        <v>19.622708646833601</v>
      </c>
      <c r="I1779" s="186">
        <v>17.449724132251358</v>
      </c>
      <c r="J1779" s="186" t="s">
        <v>967</v>
      </c>
      <c r="K1779" s="186" t="s">
        <v>942</v>
      </c>
    </row>
    <row r="1780" spans="1:11" x14ac:dyDescent="0.45">
      <c r="A1780" s="186" t="s">
        <v>336</v>
      </c>
      <c r="B1780" s="186" t="s">
        <v>1081</v>
      </c>
      <c r="C1780" s="186" t="s">
        <v>1091</v>
      </c>
      <c r="D1780" s="186" t="s">
        <v>1093</v>
      </c>
      <c r="E1780" s="186" t="s">
        <v>942</v>
      </c>
      <c r="F1780" s="186">
        <v>1994</v>
      </c>
      <c r="G1780" s="186" t="s">
        <v>1013</v>
      </c>
      <c r="H1780" s="186">
        <v>7.2534288122355299</v>
      </c>
      <c r="I1780" s="186">
        <v>6.4501967625584413</v>
      </c>
      <c r="J1780" s="186" t="s">
        <v>967</v>
      </c>
      <c r="K1780" s="186" t="s">
        <v>942</v>
      </c>
    </row>
    <row r="1781" spans="1:11" x14ac:dyDescent="0.45">
      <c r="A1781" s="186" t="s">
        <v>336</v>
      </c>
      <c r="B1781" s="186" t="s">
        <v>1081</v>
      </c>
      <c r="C1781" s="186" t="s">
        <v>1091</v>
      </c>
      <c r="D1781" s="186" t="s">
        <v>1092</v>
      </c>
      <c r="E1781" s="186" t="s">
        <v>942</v>
      </c>
      <c r="F1781" s="186">
        <v>1995</v>
      </c>
      <c r="G1781" s="186" t="s">
        <v>1013</v>
      </c>
      <c r="H1781" s="186">
        <v>22.5809113400163</v>
      </c>
      <c r="I1781" s="186">
        <v>20.080340621155436</v>
      </c>
      <c r="J1781" s="186" t="s">
        <v>967</v>
      </c>
      <c r="K1781" s="186" t="s">
        <v>942</v>
      </c>
    </row>
    <row r="1782" spans="1:11" x14ac:dyDescent="0.45">
      <c r="A1782" s="186" t="s">
        <v>336</v>
      </c>
      <c r="B1782" s="186" t="s">
        <v>1081</v>
      </c>
      <c r="C1782" s="186" t="s">
        <v>1091</v>
      </c>
      <c r="D1782" s="186" t="s">
        <v>1093</v>
      </c>
      <c r="E1782" s="186" t="s">
        <v>942</v>
      </c>
      <c r="F1782" s="186">
        <v>1995</v>
      </c>
      <c r="G1782" s="186" t="s">
        <v>1013</v>
      </c>
      <c r="H1782" s="186">
        <v>7.8172024229231303</v>
      </c>
      <c r="I1782" s="186">
        <v>6.9515390673645285</v>
      </c>
      <c r="J1782" s="186" t="s">
        <v>967</v>
      </c>
      <c r="K1782" s="186" t="s">
        <v>942</v>
      </c>
    </row>
    <row r="1783" spans="1:11" x14ac:dyDescent="0.45">
      <c r="A1783" s="186" t="s">
        <v>336</v>
      </c>
      <c r="B1783" s="186" t="s">
        <v>1081</v>
      </c>
      <c r="C1783" s="186" t="s">
        <v>1091</v>
      </c>
      <c r="D1783" s="186" t="s">
        <v>1092</v>
      </c>
      <c r="E1783" s="186" t="s">
        <v>942</v>
      </c>
      <c r="F1783" s="186">
        <v>1996</v>
      </c>
      <c r="G1783" s="186" t="s">
        <v>1013</v>
      </c>
      <c r="H1783" s="186">
        <v>23.5226865066934</v>
      </c>
      <c r="I1783" s="186">
        <v>20.917825249240774</v>
      </c>
      <c r="J1783" s="186" t="s">
        <v>967</v>
      </c>
      <c r="K1783" s="186" t="s">
        <v>942</v>
      </c>
    </row>
    <row r="1784" spans="1:11" x14ac:dyDescent="0.45">
      <c r="A1784" s="186" t="s">
        <v>336</v>
      </c>
      <c r="B1784" s="186" t="s">
        <v>1081</v>
      </c>
      <c r="C1784" s="186" t="s">
        <v>1091</v>
      </c>
      <c r="D1784" s="186" t="s">
        <v>1093</v>
      </c>
      <c r="E1784" s="186" t="s">
        <v>942</v>
      </c>
      <c r="F1784" s="186">
        <v>1996</v>
      </c>
      <c r="G1784" s="186" t="s">
        <v>1013</v>
      </c>
      <c r="H1784" s="186">
        <v>7.2690608087226698</v>
      </c>
      <c r="I1784" s="186">
        <v>6.4640976990319041</v>
      </c>
      <c r="J1784" s="186" t="s">
        <v>967</v>
      </c>
      <c r="K1784" s="186" t="s">
        <v>942</v>
      </c>
    </row>
    <row r="1785" spans="1:11" x14ac:dyDescent="0.45">
      <c r="A1785" s="186" t="s">
        <v>336</v>
      </c>
      <c r="B1785" s="186" t="s">
        <v>1081</v>
      </c>
      <c r="C1785" s="186" t="s">
        <v>1091</v>
      </c>
      <c r="D1785" s="186" t="s">
        <v>1092</v>
      </c>
      <c r="E1785" s="186" t="s">
        <v>942</v>
      </c>
      <c r="F1785" s="186">
        <v>1997</v>
      </c>
      <c r="G1785" s="186" t="s">
        <v>1013</v>
      </c>
      <c r="H1785" s="186">
        <v>18.704764926453301</v>
      </c>
      <c r="I1785" s="186">
        <v>16.633431897684982</v>
      </c>
      <c r="J1785" s="186" t="s">
        <v>967</v>
      </c>
      <c r="K1785" s="186" t="s">
        <v>942</v>
      </c>
    </row>
    <row r="1786" spans="1:11" x14ac:dyDescent="0.45">
      <c r="A1786" s="186" t="s">
        <v>336</v>
      </c>
      <c r="B1786" s="186" t="s">
        <v>1081</v>
      </c>
      <c r="C1786" s="186" t="s">
        <v>1091</v>
      </c>
      <c r="D1786" s="186" t="s">
        <v>1093</v>
      </c>
      <c r="E1786" s="186" t="s">
        <v>942</v>
      </c>
      <c r="F1786" s="186">
        <v>1997</v>
      </c>
      <c r="G1786" s="186" t="s">
        <v>1013</v>
      </c>
      <c r="H1786" s="186">
        <v>5.1674746296514504</v>
      </c>
      <c r="I1786" s="186">
        <v>4.5952375062336728</v>
      </c>
      <c r="J1786" s="186" t="s">
        <v>967</v>
      </c>
      <c r="K1786" s="186" t="s">
        <v>942</v>
      </c>
    </row>
    <row r="1787" spans="1:11" x14ac:dyDescent="0.45">
      <c r="A1787" s="186" t="s">
        <v>336</v>
      </c>
      <c r="B1787" s="186" t="s">
        <v>1081</v>
      </c>
      <c r="C1787" s="186" t="s">
        <v>1091</v>
      </c>
      <c r="D1787" s="186" t="s">
        <v>1092</v>
      </c>
      <c r="E1787" s="186" t="s">
        <v>942</v>
      </c>
      <c r="F1787" s="186">
        <v>1998</v>
      </c>
      <c r="G1787" s="186" t="s">
        <v>1013</v>
      </c>
      <c r="H1787" s="186">
        <v>15.5108334286192</v>
      </c>
      <c r="I1787" s="186">
        <v>13.793190800617745</v>
      </c>
      <c r="J1787" s="186" t="s">
        <v>967</v>
      </c>
      <c r="K1787" s="186" t="s">
        <v>942</v>
      </c>
    </row>
    <row r="1788" spans="1:11" x14ac:dyDescent="0.45">
      <c r="A1788" s="186" t="s">
        <v>336</v>
      </c>
      <c r="B1788" s="186" t="s">
        <v>1081</v>
      </c>
      <c r="C1788" s="186" t="s">
        <v>1091</v>
      </c>
      <c r="D1788" s="186" t="s">
        <v>1093</v>
      </c>
      <c r="E1788" s="186" t="s">
        <v>942</v>
      </c>
      <c r="F1788" s="186">
        <v>1998</v>
      </c>
      <c r="G1788" s="186" t="s">
        <v>1013</v>
      </c>
      <c r="H1788" s="186">
        <v>3.83384772509863</v>
      </c>
      <c r="I1788" s="186">
        <v>3.4092941179568355</v>
      </c>
      <c r="J1788" s="186" t="s">
        <v>967</v>
      </c>
      <c r="K1788" s="186" t="s">
        <v>942</v>
      </c>
    </row>
    <row r="1789" spans="1:11" x14ac:dyDescent="0.45">
      <c r="A1789" s="186" t="s">
        <v>336</v>
      </c>
      <c r="B1789" s="186" t="s">
        <v>1081</v>
      </c>
      <c r="C1789" s="186" t="s">
        <v>1091</v>
      </c>
      <c r="D1789" s="186" t="s">
        <v>1092</v>
      </c>
      <c r="E1789" s="186" t="s">
        <v>942</v>
      </c>
      <c r="F1789" s="186">
        <v>1999</v>
      </c>
      <c r="G1789" s="186" t="s">
        <v>1013</v>
      </c>
      <c r="H1789" s="186">
        <v>15.066696104572101</v>
      </c>
      <c r="I1789" s="186">
        <v>13.398236468830895</v>
      </c>
      <c r="J1789" s="186" t="s">
        <v>967</v>
      </c>
      <c r="K1789" s="186" t="s">
        <v>942</v>
      </c>
    </row>
    <row r="1790" spans="1:11" x14ac:dyDescent="0.45">
      <c r="A1790" s="186" t="s">
        <v>336</v>
      </c>
      <c r="B1790" s="186" t="s">
        <v>1081</v>
      </c>
      <c r="C1790" s="186" t="s">
        <v>1091</v>
      </c>
      <c r="D1790" s="186" t="s">
        <v>1093</v>
      </c>
      <c r="E1790" s="186" t="s">
        <v>942</v>
      </c>
      <c r="F1790" s="186">
        <v>1999</v>
      </c>
      <c r="G1790" s="186" t="s">
        <v>1013</v>
      </c>
      <c r="H1790" s="186">
        <v>3.3321829199989601</v>
      </c>
      <c r="I1790" s="186">
        <v>2.9631827979856524</v>
      </c>
      <c r="J1790" s="186" t="s">
        <v>967</v>
      </c>
      <c r="K1790" s="186" t="s">
        <v>942</v>
      </c>
    </row>
    <row r="1791" spans="1:11" x14ac:dyDescent="0.45">
      <c r="A1791" s="186" t="s">
        <v>336</v>
      </c>
      <c r="B1791" s="186" t="s">
        <v>1081</v>
      </c>
      <c r="C1791" s="186" t="s">
        <v>1091</v>
      </c>
      <c r="D1791" s="186" t="s">
        <v>1092</v>
      </c>
      <c r="E1791" s="186" t="s">
        <v>942</v>
      </c>
      <c r="F1791" s="186">
        <v>2000</v>
      </c>
      <c r="G1791" s="186" t="s">
        <v>1013</v>
      </c>
      <c r="H1791" s="186">
        <v>15.5060427373193</v>
      </c>
      <c r="I1791" s="186">
        <v>13.788930622112799</v>
      </c>
      <c r="J1791" s="186" t="s">
        <v>967</v>
      </c>
      <c r="K1791" s="186" t="s">
        <v>942</v>
      </c>
    </row>
    <row r="1792" spans="1:11" x14ac:dyDescent="0.45">
      <c r="A1792" s="186" t="s">
        <v>336</v>
      </c>
      <c r="B1792" s="186" t="s">
        <v>1081</v>
      </c>
      <c r="C1792" s="186" t="s">
        <v>1091</v>
      </c>
      <c r="D1792" s="186" t="s">
        <v>1093</v>
      </c>
      <c r="E1792" s="186" t="s">
        <v>942</v>
      </c>
      <c r="F1792" s="186">
        <v>2000</v>
      </c>
      <c r="G1792" s="186" t="s">
        <v>1013</v>
      </c>
      <c r="H1792" s="186">
        <v>3.0666221156027</v>
      </c>
      <c r="I1792" s="186">
        <v>2.7270297336735418</v>
      </c>
      <c r="J1792" s="186" t="s">
        <v>967</v>
      </c>
      <c r="K1792" s="186" t="s">
        <v>942</v>
      </c>
    </row>
    <row r="1793" spans="1:11" x14ac:dyDescent="0.45">
      <c r="A1793" s="186" t="s">
        <v>336</v>
      </c>
      <c r="B1793" s="186" t="s">
        <v>1081</v>
      </c>
      <c r="C1793" s="186" t="s">
        <v>1091</v>
      </c>
      <c r="D1793" s="186" t="s">
        <v>1092</v>
      </c>
      <c r="E1793" s="186" t="s">
        <v>942</v>
      </c>
      <c r="F1793" s="186">
        <v>2001</v>
      </c>
      <c r="G1793" s="186" t="s">
        <v>1013</v>
      </c>
      <c r="H1793" s="186">
        <v>12.845321177257</v>
      </c>
      <c r="I1793" s="186">
        <v>11.422852724741963</v>
      </c>
      <c r="J1793" s="186" t="s">
        <v>967</v>
      </c>
      <c r="K1793" s="186" t="s">
        <v>942</v>
      </c>
    </row>
    <row r="1794" spans="1:11" x14ac:dyDescent="0.45">
      <c r="A1794" s="186" t="s">
        <v>336</v>
      </c>
      <c r="B1794" s="186" t="s">
        <v>1081</v>
      </c>
      <c r="C1794" s="186" t="s">
        <v>1091</v>
      </c>
      <c r="D1794" s="186" t="s">
        <v>1093</v>
      </c>
      <c r="E1794" s="186" t="s">
        <v>942</v>
      </c>
      <c r="F1794" s="186">
        <v>2001</v>
      </c>
      <c r="G1794" s="186" t="s">
        <v>1013</v>
      </c>
      <c r="H1794" s="186">
        <v>2.4279945271934702</v>
      </c>
      <c r="I1794" s="186">
        <v>2.1591226500210388</v>
      </c>
      <c r="J1794" s="186" t="s">
        <v>967</v>
      </c>
      <c r="K1794" s="186" t="s">
        <v>942</v>
      </c>
    </row>
    <row r="1795" spans="1:11" x14ac:dyDescent="0.45">
      <c r="A1795" s="186" t="s">
        <v>336</v>
      </c>
      <c r="B1795" s="186" t="s">
        <v>1081</v>
      </c>
      <c r="C1795" s="186" t="s">
        <v>1091</v>
      </c>
      <c r="D1795" s="186" t="s">
        <v>1092</v>
      </c>
      <c r="E1795" s="186" t="s">
        <v>942</v>
      </c>
      <c r="F1795" s="186">
        <v>2002</v>
      </c>
      <c r="G1795" s="186" t="s">
        <v>1013</v>
      </c>
      <c r="H1795" s="186">
        <v>14.093752211494801</v>
      </c>
      <c r="I1795" s="186">
        <v>12.533034684718531</v>
      </c>
      <c r="J1795" s="186" t="s">
        <v>967</v>
      </c>
      <c r="K1795" s="186" t="s">
        <v>942</v>
      </c>
    </row>
    <row r="1796" spans="1:11" x14ac:dyDescent="0.45">
      <c r="A1796" s="186" t="s">
        <v>336</v>
      </c>
      <c r="B1796" s="186" t="s">
        <v>1081</v>
      </c>
      <c r="C1796" s="186" t="s">
        <v>1091</v>
      </c>
      <c r="D1796" s="186" t="s">
        <v>1093</v>
      </c>
      <c r="E1796" s="186" t="s">
        <v>942</v>
      </c>
      <c r="F1796" s="186">
        <v>2002</v>
      </c>
      <c r="G1796" s="186" t="s">
        <v>1013</v>
      </c>
      <c r="H1796" s="186">
        <v>2.5397162497556298</v>
      </c>
      <c r="I1796" s="186">
        <v>2.2584725039773219</v>
      </c>
      <c r="J1796" s="186" t="s">
        <v>967</v>
      </c>
      <c r="K1796" s="186" t="s">
        <v>942</v>
      </c>
    </row>
    <row r="1797" spans="1:11" x14ac:dyDescent="0.45">
      <c r="A1797" s="186" t="s">
        <v>336</v>
      </c>
      <c r="B1797" s="186" t="s">
        <v>1081</v>
      </c>
      <c r="C1797" s="186" t="s">
        <v>1091</v>
      </c>
      <c r="D1797" s="186" t="s">
        <v>1092</v>
      </c>
      <c r="E1797" s="186" t="s">
        <v>942</v>
      </c>
      <c r="F1797" s="186">
        <v>2003</v>
      </c>
      <c r="G1797" s="186" t="s">
        <v>1013</v>
      </c>
      <c r="H1797" s="186">
        <v>14.042188128520101</v>
      </c>
      <c r="I1797" s="186">
        <v>12.487180718314855</v>
      </c>
      <c r="J1797" s="186" t="s">
        <v>967</v>
      </c>
      <c r="K1797" s="186" t="s">
        <v>942</v>
      </c>
    </row>
    <row r="1798" spans="1:11" x14ac:dyDescent="0.45">
      <c r="A1798" s="186" t="s">
        <v>336</v>
      </c>
      <c r="B1798" s="186" t="s">
        <v>1081</v>
      </c>
      <c r="C1798" s="186" t="s">
        <v>1091</v>
      </c>
      <c r="D1798" s="186" t="s">
        <v>1093</v>
      </c>
      <c r="E1798" s="186" t="s">
        <v>942</v>
      </c>
      <c r="F1798" s="186">
        <v>2003</v>
      </c>
      <c r="G1798" s="186" t="s">
        <v>1013</v>
      </c>
      <c r="H1798" s="186">
        <v>2.4057081262911399</v>
      </c>
      <c r="I1798" s="186">
        <v>2.1393042062656109</v>
      </c>
      <c r="J1798" s="186" t="s">
        <v>967</v>
      </c>
      <c r="K1798" s="186" t="s">
        <v>942</v>
      </c>
    </row>
    <row r="1799" spans="1:11" x14ac:dyDescent="0.45">
      <c r="A1799" s="186" t="s">
        <v>336</v>
      </c>
      <c r="B1799" s="186" t="s">
        <v>1081</v>
      </c>
      <c r="C1799" s="186" t="s">
        <v>1091</v>
      </c>
      <c r="D1799" s="186" t="s">
        <v>1092</v>
      </c>
      <c r="E1799" s="186" t="s">
        <v>942</v>
      </c>
      <c r="F1799" s="186">
        <v>2004</v>
      </c>
      <c r="G1799" s="186" t="s">
        <v>1013</v>
      </c>
      <c r="H1799" s="186">
        <v>12.553358209369501</v>
      </c>
      <c r="I1799" s="186">
        <v>11.163221226452745</v>
      </c>
      <c r="J1799" s="186" t="s">
        <v>967</v>
      </c>
      <c r="K1799" s="186" t="s">
        <v>942</v>
      </c>
    </row>
    <row r="1800" spans="1:11" x14ac:dyDescent="0.45">
      <c r="A1800" s="186" t="s">
        <v>336</v>
      </c>
      <c r="B1800" s="186" t="s">
        <v>1081</v>
      </c>
      <c r="C1800" s="186" t="s">
        <v>1091</v>
      </c>
      <c r="D1800" s="186" t="s">
        <v>1093</v>
      </c>
      <c r="E1800" s="186" t="s">
        <v>942</v>
      </c>
      <c r="F1800" s="186">
        <v>2004</v>
      </c>
      <c r="G1800" s="186" t="s">
        <v>1013</v>
      </c>
      <c r="H1800" s="186">
        <v>2.0383198904228501</v>
      </c>
      <c r="I1800" s="186">
        <v>1.8125999025572326</v>
      </c>
      <c r="J1800" s="186" t="s">
        <v>967</v>
      </c>
      <c r="K1800" s="186" t="s">
        <v>942</v>
      </c>
    </row>
    <row r="1801" spans="1:11" x14ac:dyDescent="0.45">
      <c r="A1801" s="186" t="s">
        <v>336</v>
      </c>
      <c r="B1801" s="186" t="s">
        <v>1081</v>
      </c>
      <c r="C1801" s="186" t="s">
        <v>1091</v>
      </c>
      <c r="D1801" s="186" t="s">
        <v>1092</v>
      </c>
      <c r="E1801" s="186" t="s">
        <v>942</v>
      </c>
      <c r="F1801" s="186">
        <v>2005</v>
      </c>
      <c r="G1801" s="186" t="s">
        <v>1013</v>
      </c>
      <c r="H1801" s="186">
        <v>16.0025958744537</v>
      </c>
      <c r="I1801" s="186">
        <v>14.230496331309498</v>
      </c>
      <c r="J1801" s="186" t="s">
        <v>967</v>
      </c>
      <c r="K1801" s="186" t="s">
        <v>942</v>
      </c>
    </row>
    <row r="1802" spans="1:11" x14ac:dyDescent="0.45">
      <c r="A1802" s="186" t="s">
        <v>336</v>
      </c>
      <c r="B1802" s="186" t="s">
        <v>1081</v>
      </c>
      <c r="C1802" s="186" t="s">
        <v>1091</v>
      </c>
      <c r="D1802" s="186" t="s">
        <v>1093</v>
      </c>
      <c r="E1802" s="186" t="s">
        <v>942</v>
      </c>
      <c r="F1802" s="186">
        <v>2005</v>
      </c>
      <c r="G1802" s="186" t="s">
        <v>1013</v>
      </c>
      <c r="H1802" s="186">
        <v>2.45412879379146</v>
      </c>
      <c r="I1802" s="186">
        <v>2.1823628535393857</v>
      </c>
      <c r="J1802" s="186" t="s">
        <v>967</v>
      </c>
      <c r="K1802" s="186" t="s">
        <v>942</v>
      </c>
    </row>
    <row r="1803" spans="1:11" x14ac:dyDescent="0.45">
      <c r="A1803" s="186" t="s">
        <v>336</v>
      </c>
      <c r="B1803" s="186" t="s">
        <v>1081</v>
      </c>
      <c r="C1803" s="186" t="s">
        <v>1091</v>
      </c>
      <c r="D1803" s="186" t="s">
        <v>1092</v>
      </c>
      <c r="E1803" s="186" t="s">
        <v>942</v>
      </c>
      <c r="F1803" s="186">
        <v>2006</v>
      </c>
      <c r="G1803" s="186" t="s">
        <v>1013</v>
      </c>
      <c r="H1803" s="186">
        <v>16.772926447445101</v>
      </c>
      <c r="I1803" s="186">
        <v>14.915521840848832</v>
      </c>
      <c r="J1803" s="186" t="s">
        <v>967</v>
      </c>
      <c r="K1803" s="186" t="s">
        <v>942</v>
      </c>
    </row>
    <row r="1804" spans="1:11" x14ac:dyDescent="0.45">
      <c r="A1804" s="186" t="s">
        <v>336</v>
      </c>
      <c r="B1804" s="186" t="s">
        <v>1081</v>
      </c>
      <c r="C1804" s="186" t="s">
        <v>1091</v>
      </c>
      <c r="D1804" s="186" t="s">
        <v>1093</v>
      </c>
      <c r="E1804" s="186" t="s">
        <v>942</v>
      </c>
      <c r="F1804" s="186">
        <v>2006</v>
      </c>
      <c r="G1804" s="186" t="s">
        <v>1013</v>
      </c>
      <c r="H1804" s="186">
        <v>2.8657227459127199</v>
      </c>
      <c r="I1804" s="186">
        <v>2.5483776096203719</v>
      </c>
      <c r="J1804" s="186" t="s">
        <v>967</v>
      </c>
      <c r="K1804" s="186" t="s">
        <v>942</v>
      </c>
    </row>
    <row r="1805" spans="1:11" x14ac:dyDescent="0.45">
      <c r="A1805" s="186" t="s">
        <v>336</v>
      </c>
      <c r="B1805" s="186" t="s">
        <v>1081</v>
      </c>
      <c r="C1805" s="186" t="s">
        <v>1091</v>
      </c>
      <c r="D1805" s="186" t="s">
        <v>1092</v>
      </c>
      <c r="E1805" s="186" t="s">
        <v>942</v>
      </c>
      <c r="F1805" s="186">
        <v>2007</v>
      </c>
      <c r="G1805" s="186" t="s">
        <v>1013</v>
      </c>
      <c r="H1805" s="186">
        <v>19.7218591492848</v>
      </c>
      <c r="I1805" s="186">
        <v>17.53789488107541</v>
      </c>
      <c r="J1805" s="186" t="s">
        <v>967</v>
      </c>
      <c r="K1805" s="186" t="s">
        <v>942</v>
      </c>
    </row>
    <row r="1806" spans="1:11" x14ac:dyDescent="0.45">
      <c r="A1806" s="186" t="s">
        <v>336</v>
      </c>
      <c r="B1806" s="186" t="s">
        <v>1081</v>
      </c>
      <c r="C1806" s="186" t="s">
        <v>1091</v>
      </c>
      <c r="D1806" s="186" t="s">
        <v>1093</v>
      </c>
      <c r="E1806" s="186" t="s">
        <v>942</v>
      </c>
      <c r="F1806" s="186">
        <v>2007</v>
      </c>
      <c r="G1806" s="186" t="s">
        <v>1013</v>
      </c>
      <c r="H1806" s="186">
        <v>3.7346641039435702</v>
      </c>
      <c r="I1806" s="186">
        <v>3.3210939179363961</v>
      </c>
      <c r="J1806" s="186" t="s">
        <v>967</v>
      </c>
      <c r="K1806" s="186" t="s">
        <v>942</v>
      </c>
    </row>
    <row r="1807" spans="1:11" x14ac:dyDescent="0.45">
      <c r="A1807" s="186" t="s">
        <v>336</v>
      </c>
      <c r="B1807" s="186" t="s">
        <v>1081</v>
      </c>
      <c r="C1807" s="186" t="s">
        <v>1091</v>
      </c>
      <c r="D1807" s="186" t="s">
        <v>1092</v>
      </c>
      <c r="E1807" s="186" t="s">
        <v>942</v>
      </c>
      <c r="F1807" s="186">
        <v>2008</v>
      </c>
      <c r="G1807" s="186" t="s">
        <v>1013</v>
      </c>
      <c r="H1807" s="186">
        <v>11.371663199938</v>
      </c>
      <c r="I1807" s="186">
        <v>10.112385060347551</v>
      </c>
      <c r="J1807" s="186" t="s">
        <v>967</v>
      </c>
      <c r="K1807" s="186" t="s">
        <v>942</v>
      </c>
    </row>
    <row r="1808" spans="1:11" x14ac:dyDescent="0.45">
      <c r="A1808" s="186" t="s">
        <v>336</v>
      </c>
      <c r="B1808" s="186" t="s">
        <v>1081</v>
      </c>
      <c r="C1808" s="186" t="s">
        <v>1091</v>
      </c>
      <c r="D1808" s="186" t="s">
        <v>1093</v>
      </c>
      <c r="E1808" s="186" t="s">
        <v>942</v>
      </c>
      <c r="F1808" s="186">
        <v>2008</v>
      </c>
      <c r="G1808" s="186" t="s">
        <v>1013</v>
      </c>
      <c r="H1808" s="186">
        <v>2.37653494147458</v>
      </c>
      <c r="I1808" s="186">
        <v>2.1133616090294085</v>
      </c>
      <c r="J1808" s="186" t="s">
        <v>967</v>
      </c>
      <c r="K1808" s="186" t="s">
        <v>942</v>
      </c>
    </row>
    <row r="1809" spans="1:11" x14ac:dyDescent="0.45">
      <c r="A1809" s="186" t="s">
        <v>336</v>
      </c>
      <c r="B1809" s="186" t="s">
        <v>1081</v>
      </c>
      <c r="C1809" s="186" t="s">
        <v>1091</v>
      </c>
      <c r="D1809" s="186" t="s">
        <v>1092</v>
      </c>
      <c r="E1809" s="186" t="s">
        <v>942</v>
      </c>
      <c r="F1809" s="186">
        <v>2009</v>
      </c>
      <c r="G1809" s="186" t="s">
        <v>1013</v>
      </c>
      <c r="H1809" s="186">
        <v>10.036432023102901</v>
      </c>
      <c r="I1809" s="186">
        <v>8.9250150541015731</v>
      </c>
      <c r="J1809" s="186" t="s">
        <v>967</v>
      </c>
      <c r="K1809" s="186" t="s">
        <v>942</v>
      </c>
    </row>
    <row r="1810" spans="1:11" x14ac:dyDescent="0.45">
      <c r="A1810" s="186" t="s">
        <v>336</v>
      </c>
      <c r="B1810" s="186" t="s">
        <v>1081</v>
      </c>
      <c r="C1810" s="186" t="s">
        <v>1091</v>
      </c>
      <c r="D1810" s="186" t="s">
        <v>1093</v>
      </c>
      <c r="E1810" s="186" t="s">
        <v>942</v>
      </c>
      <c r="F1810" s="186">
        <v>2009</v>
      </c>
      <c r="G1810" s="186" t="s">
        <v>1013</v>
      </c>
      <c r="H1810" s="186">
        <v>2.3065604951463201</v>
      </c>
      <c r="I1810" s="186">
        <v>2.0511360107844792</v>
      </c>
      <c r="J1810" s="186" t="s">
        <v>967</v>
      </c>
      <c r="K1810" s="186" t="s">
        <v>942</v>
      </c>
    </row>
    <row r="1811" spans="1:11" x14ac:dyDescent="0.45">
      <c r="A1811" s="186" t="s">
        <v>336</v>
      </c>
      <c r="B1811" s="186" t="s">
        <v>1081</v>
      </c>
      <c r="C1811" s="186" t="s">
        <v>1091</v>
      </c>
      <c r="D1811" s="186" t="s">
        <v>1092</v>
      </c>
      <c r="E1811" s="186" t="s">
        <v>942</v>
      </c>
      <c r="F1811" s="186">
        <v>2010</v>
      </c>
      <c r="G1811" s="186" t="s">
        <v>1013</v>
      </c>
      <c r="H1811" s="186">
        <v>12.587848714624201</v>
      </c>
      <c r="I1811" s="186">
        <v>11.193892313340312</v>
      </c>
      <c r="J1811" s="186" t="s">
        <v>967</v>
      </c>
      <c r="K1811" s="186" t="s">
        <v>942</v>
      </c>
    </row>
    <row r="1812" spans="1:11" x14ac:dyDescent="0.45">
      <c r="A1812" s="186" t="s">
        <v>336</v>
      </c>
      <c r="B1812" s="186" t="s">
        <v>1081</v>
      </c>
      <c r="C1812" s="186" t="s">
        <v>1091</v>
      </c>
      <c r="D1812" s="186" t="s">
        <v>1093</v>
      </c>
      <c r="E1812" s="186" t="s">
        <v>942</v>
      </c>
      <c r="F1812" s="186">
        <v>2010</v>
      </c>
      <c r="G1812" s="186" t="s">
        <v>1013</v>
      </c>
      <c r="H1812" s="186">
        <v>3.17183956537579</v>
      </c>
      <c r="I1812" s="186">
        <v>2.820595586659679</v>
      </c>
      <c r="J1812" s="186" t="s">
        <v>967</v>
      </c>
      <c r="K1812" s="186" t="s">
        <v>942</v>
      </c>
    </row>
    <row r="1813" spans="1:11" x14ac:dyDescent="0.45">
      <c r="A1813" s="186" t="s">
        <v>336</v>
      </c>
      <c r="B1813" s="186" t="s">
        <v>1081</v>
      </c>
      <c r="C1813" s="186" t="s">
        <v>1091</v>
      </c>
      <c r="D1813" s="186" t="s">
        <v>1092</v>
      </c>
      <c r="E1813" s="186" t="s">
        <v>942</v>
      </c>
      <c r="F1813" s="186">
        <v>2011</v>
      </c>
      <c r="G1813" s="186" t="s">
        <v>1013</v>
      </c>
      <c r="H1813" s="186">
        <v>16.762454222224299</v>
      </c>
      <c r="I1813" s="186">
        <v>14.9062092915753</v>
      </c>
      <c r="J1813" s="186" t="s">
        <v>967</v>
      </c>
      <c r="K1813" s="186" t="s">
        <v>942</v>
      </c>
    </row>
    <row r="1814" spans="1:11" x14ac:dyDescent="0.45">
      <c r="A1814" s="186" t="s">
        <v>336</v>
      </c>
      <c r="B1814" s="186" t="s">
        <v>1081</v>
      </c>
      <c r="C1814" s="186" t="s">
        <v>1091</v>
      </c>
      <c r="D1814" s="186" t="s">
        <v>1093</v>
      </c>
      <c r="E1814" s="186" t="s">
        <v>942</v>
      </c>
      <c r="F1814" s="186">
        <v>2011</v>
      </c>
      <c r="G1814" s="186" t="s">
        <v>1013</v>
      </c>
      <c r="H1814" s="186">
        <v>4.3532148777757502</v>
      </c>
      <c r="I1814" s="186">
        <v>3.8711474584247445</v>
      </c>
      <c r="J1814" s="186" t="s">
        <v>967</v>
      </c>
      <c r="K1814" s="186" t="s">
        <v>942</v>
      </c>
    </row>
    <row r="1815" spans="1:11" x14ac:dyDescent="0.45">
      <c r="A1815" s="186" t="s">
        <v>336</v>
      </c>
      <c r="B1815" s="186" t="s">
        <v>1081</v>
      </c>
      <c r="C1815" s="186" t="s">
        <v>1091</v>
      </c>
      <c r="D1815" s="186" t="s">
        <v>1092</v>
      </c>
      <c r="E1815" s="186" t="s">
        <v>942</v>
      </c>
      <c r="F1815" s="186">
        <v>2012</v>
      </c>
      <c r="G1815" s="186" t="s">
        <v>1013</v>
      </c>
      <c r="H1815" s="186">
        <v>12.612470036944799</v>
      </c>
      <c r="I1815" s="186">
        <v>11.21578711339051</v>
      </c>
      <c r="J1815" s="186" t="s">
        <v>967</v>
      </c>
      <c r="K1815" s="186" t="s">
        <v>942</v>
      </c>
    </row>
    <row r="1816" spans="1:11" x14ac:dyDescent="0.45">
      <c r="A1816" s="186" t="s">
        <v>336</v>
      </c>
      <c r="B1816" s="186" t="s">
        <v>1081</v>
      </c>
      <c r="C1816" s="186" t="s">
        <v>1091</v>
      </c>
      <c r="D1816" s="186" t="s">
        <v>1093</v>
      </c>
      <c r="E1816" s="186" t="s">
        <v>942</v>
      </c>
      <c r="F1816" s="186">
        <v>2012</v>
      </c>
      <c r="G1816" s="186" t="s">
        <v>1013</v>
      </c>
      <c r="H1816" s="186">
        <v>3.3787308670552401</v>
      </c>
      <c r="I1816" s="186">
        <v>3.0045761066095253</v>
      </c>
      <c r="J1816" s="186" t="s">
        <v>967</v>
      </c>
      <c r="K1816" s="186" t="s">
        <v>942</v>
      </c>
    </row>
    <row r="1817" spans="1:11" x14ac:dyDescent="0.45">
      <c r="A1817" s="186" t="s">
        <v>336</v>
      </c>
      <c r="B1817" s="186" t="s">
        <v>1081</v>
      </c>
      <c r="C1817" s="186" t="s">
        <v>1091</v>
      </c>
      <c r="D1817" s="186" t="s">
        <v>1092</v>
      </c>
      <c r="E1817" s="186" t="s">
        <v>942</v>
      </c>
      <c r="F1817" s="186">
        <v>2013</v>
      </c>
      <c r="G1817" s="186" t="s">
        <v>1013</v>
      </c>
      <c r="H1817" s="186">
        <v>11.4469683930543</v>
      </c>
      <c r="I1817" s="186">
        <v>10.179351087783186</v>
      </c>
      <c r="J1817" s="186" t="s">
        <v>967</v>
      </c>
      <c r="K1817" s="186" t="s">
        <v>942</v>
      </c>
    </row>
    <row r="1818" spans="1:11" x14ac:dyDescent="0.45">
      <c r="A1818" s="186" t="s">
        <v>336</v>
      </c>
      <c r="B1818" s="186" t="s">
        <v>1081</v>
      </c>
      <c r="C1818" s="186" t="s">
        <v>1091</v>
      </c>
      <c r="D1818" s="186" t="s">
        <v>1093</v>
      </c>
      <c r="E1818" s="186" t="s">
        <v>942</v>
      </c>
      <c r="F1818" s="186">
        <v>2013</v>
      </c>
      <c r="G1818" s="186" t="s">
        <v>1013</v>
      </c>
      <c r="H1818" s="186">
        <v>3.1660337669456999</v>
      </c>
      <c r="I1818" s="186">
        <v>2.8154327122168135</v>
      </c>
      <c r="J1818" s="186" t="s">
        <v>967</v>
      </c>
      <c r="K1818" s="186" t="s">
        <v>942</v>
      </c>
    </row>
    <row r="1819" spans="1:11" x14ac:dyDescent="0.45">
      <c r="A1819" s="186" t="s">
        <v>336</v>
      </c>
      <c r="B1819" s="186" t="s">
        <v>1081</v>
      </c>
      <c r="C1819" s="186" t="s">
        <v>1091</v>
      </c>
      <c r="D1819" s="186" t="s">
        <v>1092</v>
      </c>
      <c r="E1819" s="186" t="s">
        <v>942</v>
      </c>
      <c r="F1819" s="186">
        <v>2014</v>
      </c>
      <c r="G1819" s="186" t="s">
        <v>1013</v>
      </c>
      <c r="H1819" s="186">
        <v>12.7352475067438</v>
      </c>
      <c r="I1819" s="186">
        <v>11.324968420426533</v>
      </c>
      <c r="J1819" s="186" t="s">
        <v>967</v>
      </c>
      <c r="K1819" s="186" t="s">
        <v>942</v>
      </c>
    </row>
    <row r="1820" spans="1:11" x14ac:dyDescent="0.45">
      <c r="A1820" s="186" t="s">
        <v>336</v>
      </c>
      <c r="B1820" s="186" t="s">
        <v>1081</v>
      </c>
      <c r="C1820" s="186" t="s">
        <v>1091</v>
      </c>
      <c r="D1820" s="186" t="s">
        <v>1093</v>
      </c>
      <c r="E1820" s="186" t="s">
        <v>942</v>
      </c>
      <c r="F1820" s="186">
        <v>2014</v>
      </c>
      <c r="G1820" s="186" t="s">
        <v>1013</v>
      </c>
      <c r="H1820" s="186">
        <v>3.6401504932562498</v>
      </c>
      <c r="I1820" s="186">
        <v>3.2370465795735108</v>
      </c>
      <c r="J1820" s="186" t="s">
        <v>967</v>
      </c>
      <c r="K1820" s="186" t="s">
        <v>942</v>
      </c>
    </row>
    <row r="1821" spans="1:11" x14ac:dyDescent="0.45">
      <c r="A1821" s="186" t="s">
        <v>336</v>
      </c>
      <c r="B1821" s="186" t="s">
        <v>1081</v>
      </c>
      <c r="C1821" s="186" t="s">
        <v>1091</v>
      </c>
      <c r="D1821" s="186" t="s">
        <v>1092</v>
      </c>
      <c r="E1821" s="186" t="s">
        <v>942</v>
      </c>
      <c r="F1821" s="186">
        <v>2015</v>
      </c>
      <c r="G1821" s="186" t="s">
        <v>1013</v>
      </c>
      <c r="H1821" s="186">
        <v>12.212614497832501</v>
      </c>
      <c r="I1821" s="186">
        <v>10.86021087894501</v>
      </c>
      <c r="J1821" s="186" t="s">
        <v>967</v>
      </c>
      <c r="K1821" s="186" t="s">
        <v>942</v>
      </c>
    </row>
    <row r="1822" spans="1:11" x14ac:dyDescent="0.45">
      <c r="A1822" s="186" t="s">
        <v>336</v>
      </c>
      <c r="B1822" s="186" t="s">
        <v>1081</v>
      </c>
      <c r="C1822" s="186" t="s">
        <v>1091</v>
      </c>
      <c r="D1822" s="186" t="s">
        <v>1093</v>
      </c>
      <c r="E1822" s="186" t="s">
        <v>942</v>
      </c>
      <c r="F1822" s="186">
        <v>2015</v>
      </c>
      <c r="G1822" s="186" t="s">
        <v>1013</v>
      </c>
      <c r="H1822" s="186">
        <v>3.6111855021674901</v>
      </c>
      <c r="I1822" s="186">
        <v>3.2112891210549828</v>
      </c>
      <c r="J1822" s="186" t="s">
        <v>967</v>
      </c>
      <c r="K1822" s="186" t="s">
        <v>942</v>
      </c>
    </row>
    <row r="1823" spans="1:11" x14ac:dyDescent="0.45">
      <c r="A1823" s="186" t="s">
        <v>336</v>
      </c>
      <c r="B1823" s="186" t="s">
        <v>1081</v>
      </c>
      <c r="C1823" s="186" t="s">
        <v>1091</v>
      </c>
      <c r="D1823" s="186" t="s">
        <v>1092</v>
      </c>
      <c r="E1823" s="186" t="s">
        <v>942</v>
      </c>
      <c r="F1823" s="186">
        <v>2016</v>
      </c>
      <c r="G1823" s="186" t="s">
        <v>1013</v>
      </c>
      <c r="H1823" s="186">
        <v>13.324117651443499</v>
      </c>
      <c r="I1823" s="186">
        <v>11.84862811286083</v>
      </c>
      <c r="J1823" s="186" t="s">
        <v>967</v>
      </c>
      <c r="K1823" s="186" t="s">
        <v>942</v>
      </c>
    </row>
    <row r="1824" spans="1:11" x14ac:dyDescent="0.45">
      <c r="A1824" s="186" t="s">
        <v>336</v>
      </c>
      <c r="B1824" s="186" t="s">
        <v>1081</v>
      </c>
      <c r="C1824" s="186" t="s">
        <v>1091</v>
      </c>
      <c r="D1824" s="186" t="s">
        <v>1093</v>
      </c>
      <c r="E1824" s="186" t="s">
        <v>942</v>
      </c>
      <c r="F1824" s="186">
        <v>2016</v>
      </c>
      <c r="G1824" s="186" t="s">
        <v>1013</v>
      </c>
      <c r="H1824" s="186">
        <v>3.83907612855652</v>
      </c>
      <c r="I1824" s="186">
        <v>3.4139435371391871</v>
      </c>
      <c r="J1824" s="186" t="s">
        <v>967</v>
      </c>
      <c r="K1824" s="186" t="s">
        <v>942</v>
      </c>
    </row>
    <row r="1825" spans="1:11" x14ac:dyDescent="0.45">
      <c r="A1825" s="186" t="s">
        <v>336</v>
      </c>
      <c r="B1825" s="186" t="s">
        <v>1081</v>
      </c>
      <c r="C1825" s="186" t="s">
        <v>1091</v>
      </c>
      <c r="D1825" s="186" t="s">
        <v>1092</v>
      </c>
      <c r="E1825" s="186" t="s">
        <v>942</v>
      </c>
      <c r="F1825" s="186">
        <v>2017</v>
      </c>
      <c r="G1825" s="186" t="s">
        <v>1013</v>
      </c>
      <c r="H1825" s="186">
        <v>13.935346252091099</v>
      </c>
      <c r="I1825" s="186">
        <v>12.392170324846111</v>
      </c>
      <c r="J1825" s="186" t="s">
        <v>967</v>
      </c>
      <c r="K1825" s="186" t="s">
        <v>942</v>
      </c>
    </row>
    <row r="1826" spans="1:11" x14ac:dyDescent="0.45">
      <c r="A1826" s="186" t="s">
        <v>336</v>
      </c>
      <c r="B1826" s="186" t="s">
        <v>1081</v>
      </c>
      <c r="C1826" s="186" t="s">
        <v>1091</v>
      </c>
      <c r="D1826" s="186" t="s">
        <v>1093</v>
      </c>
      <c r="E1826" s="186" t="s">
        <v>942</v>
      </c>
      <c r="F1826" s="186">
        <v>2017</v>
      </c>
      <c r="G1826" s="186" t="s">
        <v>1013</v>
      </c>
      <c r="H1826" s="186">
        <v>3.91903903536631</v>
      </c>
      <c r="I1826" s="186">
        <v>3.4850514911814501</v>
      </c>
      <c r="J1826" s="186" t="s">
        <v>967</v>
      </c>
      <c r="K1826" s="186" t="s">
        <v>942</v>
      </c>
    </row>
    <row r="1827" spans="1:11" x14ac:dyDescent="0.45">
      <c r="A1827" s="186" t="s">
        <v>336</v>
      </c>
      <c r="B1827" s="186" t="s">
        <v>1081</v>
      </c>
      <c r="C1827" s="186" t="s">
        <v>1091</v>
      </c>
      <c r="D1827" s="186" t="s">
        <v>1092</v>
      </c>
      <c r="E1827" s="186" t="s">
        <v>942</v>
      </c>
      <c r="F1827" s="186">
        <v>2018</v>
      </c>
      <c r="G1827" s="186" t="s">
        <v>1013</v>
      </c>
      <c r="H1827" s="186">
        <v>14.546574852738599</v>
      </c>
      <c r="I1827" s="186">
        <v>12.935712536831305</v>
      </c>
      <c r="J1827" s="186" t="s">
        <v>967</v>
      </c>
      <c r="K1827" s="186" t="s">
        <v>942</v>
      </c>
    </row>
    <row r="1828" spans="1:11" x14ac:dyDescent="0.45">
      <c r="A1828" s="186" t="s">
        <v>336</v>
      </c>
      <c r="B1828" s="186" t="s">
        <v>1081</v>
      </c>
      <c r="C1828" s="186" t="s">
        <v>1091</v>
      </c>
      <c r="D1828" s="186" t="s">
        <v>1093</v>
      </c>
      <c r="E1828" s="186" t="s">
        <v>942</v>
      </c>
      <c r="F1828" s="186">
        <v>2018</v>
      </c>
      <c r="G1828" s="186" t="s">
        <v>1013</v>
      </c>
      <c r="H1828" s="186">
        <v>3.9990019421761001</v>
      </c>
      <c r="I1828" s="186">
        <v>3.5561594452237131</v>
      </c>
      <c r="J1828" s="186" t="s">
        <v>967</v>
      </c>
      <c r="K1828" s="186" t="s">
        <v>942</v>
      </c>
    </row>
    <row r="1829" spans="1:11" x14ac:dyDescent="0.45">
      <c r="A1829" s="186" t="s">
        <v>336</v>
      </c>
      <c r="B1829" s="186" t="s">
        <v>1081</v>
      </c>
      <c r="C1829" s="186" t="s">
        <v>1091</v>
      </c>
      <c r="D1829" s="186" t="s">
        <v>1092</v>
      </c>
      <c r="E1829" s="186" t="s">
        <v>942</v>
      </c>
      <c r="F1829" s="186">
        <v>2019</v>
      </c>
      <c r="G1829" s="186" t="s">
        <v>1013</v>
      </c>
      <c r="H1829" s="186">
        <v>15.157803453386199</v>
      </c>
      <c r="I1829" s="186">
        <v>13.479254748816587</v>
      </c>
      <c r="J1829" s="186" t="s">
        <v>967</v>
      </c>
      <c r="K1829" s="186" t="s">
        <v>942</v>
      </c>
    </row>
    <row r="1830" spans="1:11" x14ac:dyDescent="0.45">
      <c r="A1830" s="186" t="s">
        <v>336</v>
      </c>
      <c r="B1830" s="186" t="s">
        <v>1081</v>
      </c>
      <c r="C1830" s="186" t="s">
        <v>1091</v>
      </c>
      <c r="D1830" s="186" t="s">
        <v>1093</v>
      </c>
      <c r="E1830" s="186" t="s">
        <v>942</v>
      </c>
      <c r="F1830" s="186">
        <v>2019</v>
      </c>
      <c r="G1830" s="186" t="s">
        <v>1013</v>
      </c>
      <c r="H1830" s="186">
        <v>4.0789648489858896</v>
      </c>
      <c r="I1830" s="186">
        <v>3.6272673992659756</v>
      </c>
      <c r="J1830" s="186" t="s">
        <v>967</v>
      </c>
      <c r="K1830" s="186" t="s">
        <v>942</v>
      </c>
    </row>
    <row r="1831" spans="1:11" x14ac:dyDescent="0.45">
      <c r="A1831" s="186" t="s">
        <v>336</v>
      </c>
      <c r="B1831" s="186" t="s">
        <v>1081</v>
      </c>
      <c r="C1831" s="186" t="s">
        <v>1091</v>
      </c>
      <c r="D1831" s="186" t="s">
        <v>1092</v>
      </c>
      <c r="E1831" s="186" t="s">
        <v>942</v>
      </c>
      <c r="F1831" s="186">
        <v>2020</v>
      </c>
      <c r="G1831" s="186" t="s">
        <v>1013</v>
      </c>
      <c r="H1831" s="186">
        <v>15.769032054033801</v>
      </c>
      <c r="I1831" s="186">
        <v>14.02279696080187</v>
      </c>
      <c r="J1831" s="186" t="s">
        <v>967</v>
      </c>
      <c r="K1831" s="186" t="s">
        <v>942</v>
      </c>
    </row>
    <row r="1832" spans="1:11" x14ac:dyDescent="0.45">
      <c r="A1832" s="186" t="s">
        <v>336</v>
      </c>
      <c r="B1832" s="186" t="s">
        <v>1081</v>
      </c>
      <c r="C1832" s="186" t="s">
        <v>1091</v>
      </c>
      <c r="D1832" s="186" t="s">
        <v>1093</v>
      </c>
      <c r="E1832" s="186" t="s">
        <v>942</v>
      </c>
      <c r="F1832" s="186">
        <v>2020</v>
      </c>
      <c r="G1832" s="186" t="s">
        <v>1013</v>
      </c>
      <c r="H1832" s="186">
        <v>4.1589277557956796</v>
      </c>
      <c r="I1832" s="186">
        <v>3.6983753533082386</v>
      </c>
      <c r="J1832" s="186" t="s">
        <v>967</v>
      </c>
      <c r="K1832" s="186" t="s">
        <v>942</v>
      </c>
    </row>
    <row r="1833" spans="1:11" x14ac:dyDescent="0.45">
      <c r="A1833" s="186" t="s">
        <v>336</v>
      </c>
      <c r="B1833" s="186" t="s">
        <v>1081</v>
      </c>
      <c r="C1833" s="186" t="s">
        <v>1091</v>
      </c>
      <c r="D1833" s="186" t="s">
        <v>1092</v>
      </c>
      <c r="E1833" s="186" t="s">
        <v>942</v>
      </c>
      <c r="F1833" s="186">
        <v>2021</v>
      </c>
      <c r="G1833" s="186" t="s">
        <v>1013</v>
      </c>
      <c r="H1833" s="186">
        <v>16.494979892642601</v>
      </c>
      <c r="I1833" s="186">
        <v>14.668354602517748</v>
      </c>
      <c r="J1833" s="186" t="s">
        <v>967</v>
      </c>
      <c r="K1833" s="186" t="s">
        <v>942</v>
      </c>
    </row>
    <row r="1834" spans="1:11" x14ac:dyDescent="0.45">
      <c r="A1834" s="186" t="s">
        <v>336</v>
      </c>
      <c r="B1834" s="186" t="s">
        <v>1081</v>
      </c>
      <c r="C1834" s="186" t="s">
        <v>1091</v>
      </c>
      <c r="D1834" s="186" t="s">
        <v>1093</v>
      </c>
      <c r="E1834" s="186" t="s">
        <v>942</v>
      </c>
      <c r="F1834" s="186">
        <v>2021</v>
      </c>
      <c r="G1834" s="186" t="s">
        <v>1013</v>
      </c>
      <c r="H1834" s="186">
        <v>4.2388804435045202</v>
      </c>
      <c r="I1834" s="186">
        <v>3.7694742198949593</v>
      </c>
      <c r="J1834" s="186" t="s">
        <v>967</v>
      </c>
      <c r="K1834" s="186" t="s">
        <v>942</v>
      </c>
    </row>
    <row r="1835" spans="1:11" x14ac:dyDescent="0.45">
      <c r="A1835" s="186" t="s">
        <v>336</v>
      </c>
      <c r="B1835" s="186" t="s">
        <v>1081</v>
      </c>
      <c r="C1835" s="186" t="s">
        <v>1091</v>
      </c>
      <c r="D1835" s="186" t="s">
        <v>1092</v>
      </c>
      <c r="E1835" s="186" t="s">
        <v>942</v>
      </c>
      <c r="F1835" s="186">
        <v>2022</v>
      </c>
      <c r="G1835" s="186" t="s">
        <v>1013</v>
      </c>
      <c r="H1835" s="186">
        <v>17.2209277312515</v>
      </c>
      <c r="I1835" s="186">
        <v>15.313912244233716</v>
      </c>
      <c r="J1835" s="186" t="s">
        <v>967</v>
      </c>
      <c r="K1835" s="186" t="s">
        <v>942</v>
      </c>
    </row>
    <row r="1836" spans="1:11" x14ac:dyDescent="0.45">
      <c r="A1836" s="186" t="s">
        <v>336</v>
      </c>
      <c r="B1836" s="186" t="s">
        <v>1081</v>
      </c>
      <c r="C1836" s="186" t="s">
        <v>1091</v>
      </c>
      <c r="D1836" s="186" t="s">
        <v>1093</v>
      </c>
      <c r="E1836" s="186" t="s">
        <v>942</v>
      </c>
      <c r="F1836" s="186">
        <v>2022</v>
      </c>
      <c r="G1836" s="186" t="s">
        <v>1013</v>
      </c>
      <c r="H1836" s="186">
        <v>4.3188331312133599</v>
      </c>
      <c r="I1836" s="186">
        <v>3.8405730864816792</v>
      </c>
      <c r="J1836" s="186" t="s">
        <v>967</v>
      </c>
      <c r="K1836" s="186" t="s">
        <v>942</v>
      </c>
    </row>
    <row r="1837" spans="1:11" x14ac:dyDescent="0.45">
      <c r="A1837" s="186" t="s">
        <v>336</v>
      </c>
      <c r="B1837" s="186" t="s">
        <v>1081</v>
      </c>
      <c r="C1837" s="186" t="s">
        <v>1091</v>
      </c>
      <c r="D1837" s="186" t="s">
        <v>1092</v>
      </c>
      <c r="E1837" s="186" t="s">
        <v>942</v>
      </c>
      <c r="F1837" s="186">
        <v>2023</v>
      </c>
      <c r="G1837" s="186" t="s">
        <v>1013</v>
      </c>
      <c r="H1837" s="186">
        <v>17.9468755698603</v>
      </c>
      <c r="I1837" s="186">
        <v>15.959469885949595</v>
      </c>
      <c r="J1837" s="186" t="s">
        <v>967</v>
      </c>
      <c r="K1837" s="186" t="s">
        <v>942</v>
      </c>
    </row>
    <row r="1838" spans="1:11" x14ac:dyDescent="0.45">
      <c r="A1838" s="186" t="s">
        <v>336</v>
      </c>
      <c r="B1838" s="186" t="s">
        <v>1081</v>
      </c>
      <c r="C1838" s="186" t="s">
        <v>1091</v>
      </c>
      <c r="D1838" s="186" t="s">
        <v>1093</v>
      </c>
      <c r="E1838" s="186" t="s">
        <v>942</v>
      </c>
      <c r="F1838" s="186">
        <v>2023</v>
      </c>
      <c r="G1838" s="186" t="s">
        <v>1013</v>
      </c>
      <c r="H1838" s="186">
        <v>4.3987858189222102</v>
      </c>
      <c r="I1838" s="186">
        <v>3.9116719530684083</v>
      </c>
      <c r="J1838" s="186" t="s">
        <v>967</v>
      </c>
      <c r="K1838" s="186" t="s">
        <v>942</v>
      </c>
    </row>
    <row r="1839" spans="1:11" x14ac:dyDescent="0.45">
      <c r="A1839" s="186" t="s">
        <v>336</v>
      </c>
      <c r="B1839" s="186" t="s">
        <v>1081</v>
      </c>
      <c r="C1839" s="186" t="s">
        <v>1091</v>
      </c>
      <c r="D1839" s="186" t="s">
        <v>1092</v>
      </c>
      <c r="E1839" s="186" t="s">
        <v>942</v>
      </c>
      <c r="F1839" s="186">
        <v>2024</v>
      </c>
      <c r="G1839" s="186" t="s">
        <v>1013</v>
      </c>
      <c r="H1839" s="186">
        <v>18.6728234084691</v>
      </c>
      <c r="I1839" s="186">
        <v>16.605027527665474</v>
      </c>
      <c r="J1839" s="186" t="s">
        <v>967</v>
      </c>
      <c r="K1839" s="186" t="s">
        <v>942</v>
      </c>
    </row>
    <row r="1840" spans="1:11" x14ac:dyDescent="0.45">
      <c r="A1840" s="186" t="s">
        <v>336</v>
      </c>
      <c r="B1840" s="186" t="s">
        <v>1081</v>
      </c>
      <c r="C1840" s="186" t="s">
        <v>1091</v>
      </c>
      <c r="D1840" s="186" t="s">
        <v>1093</v>
      </c>
      <c r="E1840" s="186" t="s">
        <v>942</v>
      </c>
      <c r="F1840" s="186">
        <v>2024</v>
      </c>
      <c r="G1840" s="186" t="s">
        <v>1013</v>
      </c>
      <c r="H1840" s="186">
        <v>4.4787385066310499</v>
      </c>
      <c r="I1840" s="186">
        <v>3.9827708196551281</v>
      </c>
      <c r="J1840" s="186" t="s">
        <v>967</v>
      </c>
      <c r="K1840" s="186" t="s">
        <v>942</v>
      </c>
    </row>
    <row r="1841" spans="1:11" x14ac:dyDescent="0.45">
      <c r="A1841" s="186" t="s">
        <v>336</v>
      </c>
      <c r="B1841" s="186" t="s">
        <v>1081</v>
      </c>
      <c r="C1841" s="186" t="s">
        <v>1091</v>
      </c>
      <c r="D1841" s="186" t="s">
        <v>1092</v>
      </c>
      <c r="E1841" s="186" t="s">
        <v>942</v>
      </c>
      <c r="F1841" s="186">
        <v>2025</v>
      </c>
      <c r="G1841" s="186" t="s">
        <v>1013</v>
      </c>
      <c r="H1841" s="186">
        <v>19.398771247077899</v>
      </c>
      <c r="I1841" s="186">
        <v>17.250585169381353</v>
      </c>
      <c r="J1841" s="186" t="s">
        <v>967</v>
      </c>
      <c r="K1841" s="186" t="s">
        <v>942</v>
      </c>
    </row>
    <row r="1842" spans="1:11" x14ac:dyDescent="0.45">
      <c r="A1842" s="186" t="s">
        <v>336</v>
      </c>
      <c r="B1842" s="186" t="s">
        <v>1081</v>
      </c>
      <c r="C1842" s="186" t="s">
        <v>1091</v>
      </c>
      <c r="D1842" s="186" t="s">
        <v>1093</v>
      </c>
      <c r="E1842" s="186" t="s">
        <v>942</v>
      </c>
      <c r="F1842" s="186">
        <v>2025</v>
      </c>
      <c r="G1842" s="186" t="s">
        <v>1013</v>
      </c>
      <c r="H1842" s="186">
        <v>4.5586911943398896</v>
      </c>
      <c r="I1842" s="186">
        <v>4.053869686241848</v>
      </c>
      <c r="J1842" s="186" t="s">
        <v>967</v>
      </c>
      <c r="K1842" s="186" t="s">
        <v>942</v>
      </c>
    </row>
    <row r="1843" spans="1:11" x14ac:dyDescent="0.45">
      <c r="A1843" s="186" t="s">
        <v>336</v>
      </c>
      <c r="B1843" s="186" t="s">
        <v>1081</v>
      </c>
      <c r="C1843" s="186" t="s">
        <v>1091</v>
      </c>
      <c r="D1843" s="186" t="s">
        <v>1092</v>
      </c>
      <c r="E1843" s="186" t="s">
        <v>942</v>
      </c>
      <c r="F1843" s="186">
        <v>2026</v>
      </c>
      <c r="G1843" s="186" t="s">
        <v>1013</v>
      </c>
      <c r="H1843" s="186">
        <v>20.260969553607602</v>
      </c>
      <c r="I1843" s="186">
        <v>18.01730513995307</v>
      </c>
      <c r="J1843" s="186" t="s">
        <v>967</v>
      </c>
      <c r="K1843" s="186" t="s">
        <v>942</v>
      </c>
    </row>
    <row r="1844" spans="1:11" x14ac:dyDescent="0.45">
      <c r="A1844" s="186" t="s">
        <v>336</v>
      </c>
      <c r="B1844" s="186" t="s">
        <v>1081</v>
      </c>
      <c r="C1844" s="186" t="s">
        <v>1091</v>
      </c>
      <c r="D1844" s="186" t="s">
        <v>1093</v>
      </c>
      <c r="E1844" s="186" t="s">
        <v>942</v>
      </c>
      <c r="F1844" s="186">
        <v>2026</v>
      </c>
      <c r="G1844" s="186" t="s">
        <v>1013</v>
      </c>
      <c r="H1844" s="186">
        <v>4.6260830380383302</v>
      </c>
      <c r="I1844" s="186">
        <v>4.1137986747656292</v>
      </c>
      <c r="J1844" s="186" t="s">
        <v>967</v>
      </c>
      <c r="K1844" s="186" t="s">
        <v>942</v>
      </c>
    </row>
    <row r="1845" spans="1:11" x14ac:dyDescent="0.45">
      <c r="A1845" s="186" t="s">
        <v>336</v>
      </c>
      <c r="B1845" s="186" t="s">
        <v>1081</v>
      </c>
      <c r="C1845" s="186" t="s">
        <v>1091</v>
      </c>
      <c r="D1845" s="186" t="s">
        <v>1092</v>
      </c>
      <c r="E1845" s="186" t="s">
        <v>942</v>
      </c>
      <c r="F1845" s="186">
        <v>2027</v>
      </c>
      <c r="G1845" s="186" t="s">
        <v>1013</v>
      </c>
      <c r="H1845" s="186">
        <v>21.123167860137301</v>
      </c>
      <c r="I1845" s="186">
        <v>18.78402511052478</v>
      </c>
      <c r="J1845" s="186" t="s">
        <v>967</v>
      </c>
      <c r="K1845" s="186" t="s">
        <v>942</v>
      </c>
    </row>
    <row r="1846" spans="1:11" x14ac:dyDescent="0.45">
      <c r="A1846" s="186" t="s">
        <v>336</v>
      </c>
      <c r="B1846" s="186" t="s">
        <v>1081</v>
      </c>
      <c r="C1846" s="186" t="s">
        <v>1091</v>
      </c>
      <c r="D1846" s="186" t="s">
        <v>1093</v>
      </c>
      <c r="E1846" s="186" t="s">
        <v>942</v>
      </c>
      <c r="F1846" s="186">
        <v>2027</v>
      </c>
      <c r="G1846" s="186" t="s">
        <v>1013</v>
      </c>
      <c r="H1846" s="186">
        <v>4.69347488173677</v>
      </c>
      <c r="I1846" s="186">
        <v>4.1737276632894096</v>
      </c>
      <c r="J1846" s="186" t="s">
        <v>967</v>
      </c>
      <c r="K1846" s="186" t="s">
        <v>942</v>
      </c>
    </row>
    <row r="1847" spans="1:11" x14ac:dyDescent="0.45">
      <c r="A1847" s="186" t="s">
        <v>336</v>
      </c>
      <c r="B1847" s="186" t="s">
        <v>1081</v>
      </c>
      <c r="C1847" s="186" t="s">
        <v>1091</v>
      </c>
      <c r="D1847" s="186" t="s">
        <v>1092</v>
      </c>
      <c r="E1847" s="186" t="s">
        <v>942</v>
      </c>
      <c r="F1847" s="186">
        <v>2028</v>
      </c>
      <c r="G1847" s="186" t="s">
        <v>1013</v>
      </c>
      <c r="H1847" s="186">
        <v>21.9853661666669</v>
      </c>
      <c r="I1847" s="186">
        <v>19.550745081096405</v>
      </c>
      <c r="J1847" s="186" t="s">
        <v>967</v>
      </c>
      <c r="K1847" s="186" t="s">
        <v>942</v>
      </c>
    </row>
    <row r="1848" spans="1:11" x14ac:dyDescent="0.45">
      <c r="A1848" s="186" t="s">
        <v>336</v>
      </c>
      <c r="B1848" s="186" t="s">
        <v>1081</v>
      </c>
      <c r="C1848" s="186" t="s">
        <v>1091</v>
      </c>
      <c r="D1848" s="186" t="s">
        <v>1093</v>
      </c>
      <c r="E1848" s="186" t="s">
        <v>942</v>
      </c>
      <c r="F1848" s="186">
        <v>2028</v>
      </c>
      <c r="G1848" s="186" t="s">
        <v>1013</v>
      </c>
      <c r="H1848" s="186">
        <v>4.7608667254352</v>
      </c>
      <c r="I1848" s="186">
        <v>4.2336566518131811</v>
      </c>
      <c r="J1848" s="186" t="s">
        <v>967</v>
      </c>
      <c r="K1848" s="186" t="s">
        <v>942</v>
      </c>
    </row>
    <row r="1849" spans="1:11" x14ac:dyDescent="0.45">
      <c r="A1849" s="186" t="s">
        <v>336</v>
      </c>
      <c r="B1849" s="186" t="s">
        <v>1081</v>
      </c>
      <c r="C1849" s="186" t="s">
        <v>1091</v>
      </c>
      <c r="D1849" s="186" t="s">
        <v>1092</v>
      </c>
      <c r="E1849" s="186" t="s">
        <v>942</v>
      </c>
      <c r="F1849" s="186">
        <v>2029</v>
      </c>
      <c r="G1849" s="186" t="s">
        <v>1013</v>
      </c>
      <c r="H1849" s="186">
        <v>22.847564473196599</v>
      </c>
      <c r="I1849" s="186">
        <v>20.317465051668115</v>
      </c>
      <c r="J1849" s="186" t="s">
        <v>967</v>
      </c>
      <c r="K1849" s="186" t="s">
        <v>942</v>
      </c>
    </row>
    <row r="1850" spans="1:11" x14ac:dyDescent="0.45">
      <c r="A1850" s="186" t="s">
        <v>336</v>
      </c>
      <c r="B1850" s="186" t="s">
        <v>1081</v>
      </c>
      <c r="C1850" s="186" t="s">
        <v>1091</v>
      </c>
      <c r="D1850" s="186" t="s">
        <v>1093</v>
      </c>
      <c r="E1850" s="186" t="s">
        <v>942</v>
      </c>
      <c r="F1850" s="186">
        <v>2029</v>
      </c>
      <c r="G1850" s="186" t="s">
        <v>1013</v>
      </c>
      <c r="H1850" s="186">
        <v>4.8282585691336397</v>
      </c>
      <c r="I1850" s="186">
        <v>4.2935856403369614</v>
      </c>
      <c r="J1850" s="186" t="s">
        <v>967</v>
      </c>
      <c r="K1850" s="186" t="s">
        <v>942</v>
      </c>
    </row>
    <row r="1851" spans="1:11" x14ac:dyDescent="0.45">
      <c r="A1851" s="186" t="s">
        <v>336</v>
      </c>
      <c r="B1851" s="186" t="s">
        <v>1081</v>
      </c>
      <c r="C1851" s="186" t="s">
        <v>1091</v>
      </c>
      <c r="D1851" s="186" t="s">
        <v>1092</v>
      </c>
      <c r="E1851" s="186" t="s">
        <v>942</v>
      </c>
      <c r="F1851" s="186">
        <v>2030</v>
      </c>
      <c r="G1851" s="186" t="s">
        <v>1013</v>
      </c>
      <c r="H1851" s="186">
        <v>23.709762779726201</v>
      </c>
      <c r="I1851" s="186">
        <v>21.084185022239744</v>
      </c>
      <c r="J1851" s="186" t="s">
        <v>967</v>
      </c>
      <c r="K1851" s="186" t="s">
        <v>942</v>
      </c>
    </row>
    <row r="1852" spans="1:11" x14ac:dyDescent="0.45">
      <c r="A1852" s="186" t="s">
        <v>336</v>
      </c>
      <c r="B1852" s="186" t="s">
        <v>1081</v>
      </c>
      <c r="C1852" s="186" t="s">
        <v>1091</v>
      </c>
      <c r="D1852" s="186" t="s">
        <v>1093</v>
      </c>
      <c r="E1852" s="186" t="s">
        <v>942</v>
      </c>
      <c r="F1852" s="186">
        <v>2030</v>
      </c>
      <c r="G1852" s="186" t="s">
        <v>1013</v>
      </c>
      <c r="H1852" s="186">
        <v>4.8956504128320804</v>
      </c>
      <c r="I1852" s="186">
        <v>4.3535146288607427</v>
      </c>
      <c r="J1852" s="186" t="s">
        <v>967</v>
      </c>
      <c r="K1852" s="186" t="s">
        <v>942</v>
      </c>
    </row>
    <row r="1853" spans="1:11" x14ac:dyDescent="0.45">
      <c r="A1853" s="186" t="s">
        <v>336</v>
      </c>
      <c r="B1853" s="186" t="s">
        <v>1081</v>
      </c>
      <c r="C1853" s="186" t="s">
        <v>1091</v>
      </c>
      <c r="D1853" s="186" t="s">
        <v>1092</v>
      </c>
      <c r="E1853" s="186" t="s">
        <v>942</v>
      </c>
      <c r="F1853" s="186">
        <v>2031</v>
      </c>
      <c r="G1853" s="186" t="s">
        <v>1013</v>
      </c>
      <c r="H1853" s="186">
        <v>24.733783901143401</v>
      </c>
      <c r="I1853" s="186">
        <v>21.994807831553697</v>
      </c>
      <c r="J1853" s="186" t="s">
        <v>967</v>
      </c>
      <c r="K1853" s="186" t="s">
        <v>942</v>
      </c>
    </row>
    <row r="1854" spans="1:11" x14ac:dyDescent="0.45">
      <c r="A1854" s="186" t="s">
        <v>336</v>
      </c>
      <c r="B1854" s="186" t="s">
        <v>1081</v>
      </c>
      <c r="C1854" s="186" t="s">
        <v>1091</v>
      </c>
      <c r="D1854" s="186" t="s">
        <v>1093</v>
      </c>
      <c r="E1854" s="186" t="s">
        <v>942</v>
      </c>
      <c r="F1854" s="186">
        <v>2031</v>
      </c>
      <c r="G1854" s="186" t="s">
        <v>1013</v>
      </c>
      <c r="H1854" s="186">
        <v>4.9104257505399103</v>
      </c>
      <c r="I1854" s="186">
        <v>4.3666537714532758</v>
      </c>
      <c r="J1854" s="186" t="s">
        <v>967</v>
      </c>
      <c r="K1854" s="186" t="s">
        <v>942</v>
      </c>
    </row>
    <row r="1855" spans="1:11" x14ac:dyDescent="0.45">
      <c r="A1855" s="186" t="s">
        <v>336</v>
      </c>
      <c r="B1855" s="186" t="s">
        <v>1081</v>
      </c>
      <c r="C1855" s="186" t="s">
        <v>1091</v>
      </c>
      <c r="D1855" s="186" t="s">
        <v>1092</v>
      </c>
      <c r="E1855" s="186" t="s">
        <v>942</v>
      </c>
      <c r="F1855" s="186">
        <v>2032</v>
      </c>
      <c r="G1855" s="186" t="s">
        <v>1013</v>
      </c>
      <c r="H1855" s="186">
        <v>25.7578050225606</v>
      </c>
      <c r="I1855" s="186">
        <v>22.905430640867646</v>
      </c>
      <c r="J1855" s="186" t="s">
        <v>967</v>
      </c>
      <c r="K1855" s="186" t="s">
        <v>942</v>
      </c>
    </row>
    <row r="1856" spans="1:11" x14ac:dyDescent="0.45">
      <c r="A1856" s="186" t="s">
        <v>336</v>
      </c>
      <c r="B1856" s="186" t="s">
        <v>1081</v>
      </c>
      <c r="C1856" s="186" t="s">
        <v>1091</v>
      </c>
      <c r="D1856" s="186" t="s">
        <v>1093</v>
      </c>
      <c r="E1856" s="186" t="s">
        <v>942</v>
      </c>
      <c r="F1856" s="186">
        <v>2032</v>
      </c>
      <c r="G1856" s="186" t="s">
        <v>1013</v>
      </c>
      <c r="H1856" s="186">
        <v>4.9252010882477499</v>
      </c>
      <c r="I1856" s="186">
        <v>4.3797929140458178</v>
      </c>
      <c r="J1856" s="186" t="s">
        <v>967</v>
      </c>
      <c r="K1856" s="186" t="s">
        <v>942</v>
      </c>
    </row>
    <row r="1857" spans="1:11" x14ac:dyDescent="0.45">
      <c r="A1857" s="186" t="s">
        <v>336</v>
      </c>
      <c r="B1857" s="186" t="s">
        <v>1081</v>
      </c>
      <c r="C1857" s="186" t="s">
        <v>1091</v>
      </c>
      <c r="D1857" s="186" t="s">
        <v>1092</v>
      </c>
      <c r="E1857" s="186" t="s">
        <v>942</v>
      </c>
      <c r="F1857" s="186">
        <v>2033</v>
      </c>
      <c r="G1857" s="186" t="s">
        <v>1013</v>
      </c>
      <c r="H1857" s="186">
        <v>26.781826143977799</v>
      </c>
      <c r="I1857" s="186">
        <v>23.816053450181599</v>
      </c>
      <c r="J1857" s="186" t="s">
        <v>967</v>
      </c>
      <c r="K1857" s="186" t="s">
        <v>942</v>
      </c>
    </row>
    <row r="1858" spans="1:11" x14ac:dyDescent="0.45">
      <c r="A1858" s="186" t="s">
        <v>336</v>
      </c>
      <c r="B1858" s="186" t="s">
        <v>1081</v>
      </c>
      <c r="C1858" s="186" t="s">
        <v>1091</v>
      </c>
      <c r="D1858" s="186" t="s">
        <v>1093</v>
      </c>
      <c r="E1858" s="186" t="s">
        <v>942</v>
      </c>
      <c r="F1858" s="186">
        <v>2033</v>
      </c>
      <c r="G1858" s="186" t="s">
        <v>1013</v>
      </c>
      <c r="H1858" s="186">
        <v>4.9399764259555798</v>
      </c>
      <c r="I1858" s="186">
        <v>4.392932056638351</v>
      </c>
      <c r="J1858" s="186" t="s">
        <v>967</v>
      </c>
      <c r="K1858" s="186" t="s">
        <v>942</v>
      </c>
    </row>
    <row r="1859" spans="1:11" x14ac:dyDescent="0.45">
      <c r="A1859" s="186" t="s">
        <v>336</v>
      </c>
      <c r="B1859" s="186" t="s">
        <v>1081</v>
      </c>
      <c r="C1859" s="186" t="s">
        <v>1091</v>
      </c>
      <c r="D1859" s="186" t="s">
        <v>1092</v>
      </c>
      <c r="E1859" s="186" t="s">
        <v>942</v>
      </c>
      <c r="F1859" s="186">
        <v>2034</v>
      </c>
      <c r="G1859" s="186" t="s">
        <v>1013</v>
      </c>
      <c r="H1859" s="186">
        <v>27.805847265394998</v>
      </c>
      <c r="I1859" s="186">
        <v>24.726676259495552</v>
      </c>
      <c r="J1859" s="186" t="s">
        <v>967</v>
      </c>
      <c r="K1859" s="186" t="s">
        <v>942</v>
      </c>
    </row>
    <row r="1860" spans="1:11" x14ac:dyDescent="0.45">
      <c r="A1860" s="186" t="s">
        <v>336</v>
      </c>
      <c r="B1860" s="186" t="s">
        <v>1081</v>
      </c>
      <c r="C1860" s="186" t="s">
        <v>1091</v>
      </c>
      <c r="D1860" s="186" t="s">
        <v>1093</v>
      </c>
      <c r="E1860" s="186" t="s">
        <v>942</v>
      </c>
      <c r="F1860" s="186">
        <v>2034</v>
      </c>
      <c r="G1860" s="186" t="s">
        <v>1013</v>
      </c>
      <c r="H1860" s="186">
        <v>4.9547517636634097</v>
      </c>
      <c r="I1860" s="186">
        <v>4.4060711992308841</v>
      </c>
      <c r="J1860" s="186" t="s">
        <v>967</v>
      </c>
      <c r="K1860" s="186" t="s">
        <v>942</v>
      </c>
    </row>
    <row r="1861" spans="1:11" x14ac:dyDescent="0.45">
      <c r="A1861" s="186" t="s">
        <v>336</v>
      </c>
      <c r="B1861" s="186" t="s">
        <v>1081</v>
      </c>
      <c r="C1861" s="186" t="s">
        <v>1091</v>
      </c>
      <c r="D1861" s="186" t="s">
        <v>1092</v>
      </c>
      <c r="E1861" s="186" t="s">
        <v>942</v>
      </c>
      <c r="F1861" s="186">
        <v>2035</v>
      </c>
      <c r="G1861" s="186" t="s">
        <v>1013</v>
      </c>
      <c r="H1861" s="186">
        <v>28.829868386812201</v>
      </c>
      <c r="I1861" s="186">
        <v>25.637299068809508</v>
      </c>
      <c r="J1861" s="186" t="s">
        <v>967</v>
      </c>
      <c r="K1861" s="186" t="s">
        <v>942</v>
      </c>
    </row>
    <row r="1862" spans="1:11" x14ac:dyDescent="0.45">
      <c r="A1862" s="186" t="s">
        <v>336</v>
      </c>
      <c r="B1862" s="186" t="s">
        <v>1081</v>
      </c>
      <c r="C1862" s="186" t="s">
        <v>1091</v>
      </c>
      <c r="D1862" s="186" t="s">
        <v>1093</v>
      </c>
      <c r="E1862" s="186" t="s">
        <v>942</v>
      </c>
      <c r="F1862" s="186">
        <v>2035</v>
      </c>
      <c r="G1862" s="186" t="s">
        <v>1013</v>
      </c>
      <c r="H1862" s="186">
        <v>4.9695271013712503</v>
      </c>
      <c r="I1862" s="186">
        <v>4.419210341823427</v>
      </c>
      <c r="J1862" s="186" t="s">
        <v>967</v>
      </c>
      <c r="K1862" s="186" t="s">
        <v>942</v>
      </c>
    </row>
    <row r="1863" spans="1:11" x14ac:dyDescent="0.45">
      <c r="A1863" s="186" t="s">
        <v>336</v>
      </c>
      <c r="B1863" s="186" t="s">
        <v>1081</v>
      </c>
      <c r="C1863" s="186" t="s">
        <v>1091</v>
      </c>
      <c r="D1863" s="186" t="s">
        <v>1092</v>
      </c>
      <c r="E1863" s="186" t="s">
        <v>942</v>
      </c>
      <c r="F1863" s="186">
        <v>2036</v>
      </c>
      <c r="G1863" s="186" t="s">
        <v>1013</v>
      </c>
      <c r="H1863" s="186">
        <v>30.046084249412601</v>
      </c>
      <c r="I1863" s="186">
        <v>26.718833309041408</v>
      </c>
      <c r="J1863" s="186" t="s">
        <v>967</v>
      </c>
      <c r="K1863" s="186" t="s">
        <v>942</v>
      </c>
    </row>
    <row r="1864" spans="1:11" x14ac:dyDescent="0.45">
      <c r="A1864" s="186" t="s">
        <v>336</v>
      </c>
      <c r="B1864" s="186" t="s">
        <v>1081</v>
      </c>
      <c r="C1864" s="186" t="s">
        <v>1091</v>
      </c>
      <c r="D1864" s="186" t="s">
        <v>1093</v>
      </c>
      <c r="E1864" s="186" t="s">
        <v>942</v>
      </c>
      <c r="F1864" s="186">
        <v>2036</v>
      </c>
      <c r="G1864" s="186" t="s">
        <v>1013</v>
      </c>
      <c r="H1864" s="186">
        <v>4.9845254029204202</v>
      </c>
      <c r="I1864" s="186">
        <v>4.4325477576305747</v>
      </c>
      <c r="J1864" s="186" t="s">
        <v>967</v>
      </c>
      <c r="K1864" s="186" t="s">
        <v>942</v>
      </c>
    </row>
    <row r="1865" spans="1:11" x14ac:dyDescent="0.45">
      <c r="A1865" s="186" t="s">
        <v>336</v>
      </c>
      <c r="B1865" s="186" t="s">
        <v>1081</v>
      </c>
      <c r="C1865" s="186" t="s">
        <v>1091</v>
      </c>
      <c r="D1865" s="186" t="s">
        <v>1092</v>
      </c>
      <c r="E1865" s="186" t="s">
        <v>942</v>
      </c>
      <c r="F1865" s="186">
        <v>2037</v>
      </c>
      <c r="G1865" s="186" t="s">
        <v>1013</v>
      </c>
      <c r="H1865" s="186">
        <v>31.262300112012898</v>
      </c>
      <c r="I1865" s="186">
        <v>27.800367549273215</v>
      </c>
      <c r="J1865" s="186" t="s">
        <v>967</v>
      </c>
      <c r="K1865" s="186" t="s">
        <v>942</v>
      </c>
    </row>
    <row r="1866" spans="1:11" x14ac:dyDescent="0.45">
      <c r="A1866" s="186" t="s">
        <v>336</v>
      </c>
      <c r="B1866" s="186" t="s">
        <v>1081</v>
      </c>
      <c r="C1866" s="186" t="s">
        <v>1091</v>
      </c>
      <c r="D1866" s="186" t="s">
        <v>1093</v>
      </c>
      <c r="E1866" s="186" t="s">
        <v>942</v>
      </c>
      <c r="F1866" s="186">
        <v>2037</v>
      </c>
      <c r="G1866" s="186" t="s">
        <v>1013</v>
      </c>
      <c r="H1866" s="186">
        <v>4.9995237044695999</v>
      </c>
      <c r="I1866" s="186">
        <v>4.4458851734377314</v>
      </c>
      <c r="J1866" s="186" t="s">
        <v>967</v>
      </c>
      <c r="K1866" s="186" t="s">
        <v>942</v>
      </c>
    </row>
    <row r="1867" spans="1:11" x14ac:dyDescent="0.45">
      <c r="A1867" s="186" t="s">
        <v>336</v>
      </c>
      <c r="B1867" s="186" t="s">
        <v>1081</v>
      </c>
      <c r="C1867" s="186" t="s">
        <v>1091</v>
      </c>
      <c r="D1867" s="186" t="s">
        <v>1092</v>
      </c>
      <c r="E1867" s="186" t="s">
        <v>942</v>
      </c>
      <c r="F1867" s="186">
        <v>2038</v>
      </c>
      <c r="G1867" s="186" t="s">
        <v>1013</v>
      </c>
      <c r="H1867" s="186">
        <v>32.478515974613302</v>
      </c>
      <c r="I1867" s="186">
        <v>28.881901789505118</v>
      </c>
      <c r="J1867" s="186" t="s">
        <v>967</v>
      </c>
      <c r="K1867" s="186" t="s">
        <v>942</v>
      </c>
    </row>
    <row r="1868" spans="1:11" x14ac:dyDescent="0.45">
      <c r="A1868" s="186" t="s">
        <v>336</v>
      </c>
      <c r="B1868" s="186" t="s">
        <v>1081</v>
      </c>
      <c r="C1868" s="186" t="s">
        <v>1091</v>
      </c>
      <c r="D1868" s="186" t="s">
        <v>1093</v>
      </c>
      <c r="E1868" s="186" t="s">
        <v>942</v>
      </c>
      <c r="F1868" s="186">
        <v>2038</v>
      </c>
      <c r="G1868" s="186" t="s">
        <v>1013</v>
      </c>
      <c r="H1868" s="186">
        <v>5.0145220060187699</v>
      </c>
      <c r="I1868" s="186">
        <v>4.4592225892448791</v>
      </c>
      <c r="J1868" s="186" t="s">
        <v>967</v>
      </c>
      <c r="K1868" s="186" t="s">
        <v>942</v>
      </c>
    </row>
    <row r="1869" spans="1:11" x14ac:dyDescent="0.45">
      <c r="A1869" s="186" t="s">
        <v>336</v>
      </c>
      <c r="B1869" s="186" t="s">
        <v>1081</v>
      </c>
      <c r="C1869" s="186" t="s">
        <v>1091</v>
      </c>
      <c r="D1869" s="186" t="s">
        <v>1092</v>
      </c>
      <c r="E1869" s="186" t="s">
        <v>942</v>
      </c>
      <c r="F1869" s="186">
        <v>2039</v>
      </c>
      <c r="G1869" s="186" t="s">
        <v>1013</v>
      </c>
      <c r="H1869" s="186">
        <v>33.694731837213702</v>
      </c>
      <c r="I1869" s="186">
        <v>29.963436029737018</v>
      </c>
      <c r="J1869" s="186" t="s">
        <v>967</v>
      </c>
      <c r="K1869" s="186" t="s">
        <v>942</v>
      </c>
    </row>
    <row r="1870" spans="1:11" x14ac:dyDescent="0.45">
      <c r="A1870" s="186" t="s">
        <v>336</v>
      </c>
      <c r="B1870" s="186" t="s">
        <v>1081</v>
      </c>
      <c r="C1870" s="186" t="s">
        <v>1091</v>
      </c>
      <c r="D1870" s="186" t="s">
        <v>1093</v>
      </c>
      <c r="E1870" s="186" t="s">
        <v>942</v>
      </c>
      <c r="F1870" s="186">
        <v>2039</v>
      </c>
      <c r="G1870" s="186" t="s">
        <v>1013</v>
      </c>
      <c r="H1870" s="186">
        <v>5.0295203075679504</v>
      </c>
      <c r="I1870" s="186">
        <v>4.4725600050520367</v>
      </c>
      <c r="J1870" s="186" t="s">
        <v>967</v>
      </c>
      <c r="K1870" s="186" t="s">
        <v>942</v>
      </c>
    </row>
    <row r="1871" spans="1:11" x14ac:dyDescent="0.45">
      <c r="A1871" s="186" t="s">
        <v>336</v>
      </c>
      <c r="B1871" s="186" t="s">
        <v>1081</v>
      </c>
      <c r="C1871" s="186" t="s">
        <v>1091</v>
      </c>
      <c r="D1871" s="186" t="s">
        <v>1092</v>
      </c>
      <c r="E1871" s="186" t="s">
        <v>942</v>
      </c>
      <c r="F1871" s="186">
        <v>2040</v>
      </c>
      <c r="G1871" s="186" t="s">
        <v>1013</v>
      </c>
      <c r="H1871" s="186">
        <v>34.910947699814002</v>
      </c>
      <c r="I1871" s="186">
        <v>31.044970269968829</v>
      </c>
      <c r="J1871" s="186" t="s">
        <v>967</v>
      </c>
      <c r="K1871" s="186" t="s">
        <v>942</v>
      </c>
    </row>
    <row r="1872" spans="1:11" x14ac:dyDescent="0.45">
      <c r="A1872" s="186" t="s">
        <v>336</v>
      </c>
      <c r="B1872" s="186" t="s">
        <v>1081</v>
      </c>
      <c r="C1872" s="186" t="s">
        <v>1091</v>
      </c>
      <c r="D1872" s="186" t="s">
        <v>1093</v>
      </c>
      <c r="E1872" s="186" t="s">
        <v>942</v>
      </c>
      <c r="F1872" s="186">
        <v>2040</v>
      </c>
      <c r="G1872" s="186" t="s">
        <v>1013</v>
      </c>
      <c r="H1872" s="186">
        <v>5.0445186091171204</v>
      </c>
      <c r="I1872" s="186">
        <v>4.4858974208591844</v>
      </c>
      <c r="J1872" s="186" t="s">
        <v>967</v>
      </c>
      <c r="K1872" s="186" t="s">
        <v>942</v>
      </c>
    </row>
    <row r="1873" spans="1:11" x14ac:dyDescent="0.45">
      <c r="A1873" s="186" t="s">
        <v>336</v>
      </c>
      <c r="B1873" s="186" t="s">
        <v>1081</v>
      </c>
      <c r="C1873" s="186" t="s">
        <v>1091</v>
      </c>
      <c r="D1873" s="186" t="s">
        <v>1092</v>
      </c>
      <c r="E1873" s="186" t="s">
        <v>942</v>
      </c>
      <c r="F1873" s="186">
        <v>2041</v>
      </c>
      <c r="G1873" s="186" t="s">
        <v>1013</v>
      </c>
      <c r="H1873" s="186">
        <v>36.355430624535003</v>
      </c>
      <c r="I1873" s="186">
        <v>32.329493676180455</v>
      </c>
      <c r="J1873" s="186" t="s">
        <v>967</v>
      </c>
      <c r="K1873" s="186" t="s">
        <v>942</v>
      </c>
    </row>
    <row r="1874" spans="1:11" x14ac:dyDescent="0.45">
      <c r="A1874" s="186" t="s">
        <v>336</v>
      </c>
      <c r="B1874" s="186" t="s">
        <v>1081</v>
      </c>
      <c r="C1874" s="186" t="s">
        <v>1091</v>
      </c>
      <c r="D1874" s="186" t="s">
        <v>1093</v>
      </c>
      <c r="E1874" s="186" t="s">
        <v>942</v>
      </c>
      <c r="F1874" s="186">
        <v>2041</v>
      </c>
      <c r="G1874" s="186" t="s">
        <v>1013</v>
      </c>
      <c r="H1874" s="186">
        <v>5.0597432390922901</v>
      </c>
      <c r="I1874" s="186">
        <v>4.4994361018773716</v>
      </c>
      <c r="J1874" s="186" t="s">
        <v>967</v>
      </c>
      <c r="K1874" s="186" t="s">
        <v>942</v>
      </c>
    </row>
    <row r="1875" spans="1:11" x14ac:dyDescent="0.45">
      <c r="A1875" s="186" t="s">
        <v>336</v>
      </c>
      <c r="B1875" s="186" t="s">
        <v>1081</v>
      </c>
      <c r="C1875" s="186" t="s">
        <v>1091</v>
      </c>
      <c r="D1875" s="186" t="s">
        <v>1092</v>
      </c>
      <c r="E1875" s="186" t="s">
        <v>942</v>
      </c>
      <c r="F1875" s="186">
        <v>2042</v>
      </c>
      <c r="G1875" s="186" t="s">
        <v>1013</v>
      </c>
      <c r="H1875" s="186">
        <v>37.799913549255898</v>
      </c>
      <c r="I1875" s="186">
        <v>33.614017082391989</v>
      </c>
      <c r="J1875" s="186" t="s">
        <v>967</v>
      </c>
      <c r="K1875" s="186" t="s">
        <v>942</v>
      </c>
    </row>
    <row r="1876" spans="1:11" x14ac:dyDescent="0.45">
      <c r="A1876" s="186" t="s">
        <v>336</v>
      </c>
      <c r="B1876" s="186" t="s">
        <v>1081</v>
      </c>
      <c r="C1876" s="186" t="s">
        <v>1091</v>
      </c>
      <c r="D1876" s="186" t="s">
        <v>1093</v>
      </c>
      <c r="E1876" s="186" t="s">
        <v>942</v>
      </c>
      <c r="F1876" s="186">
        <v>2042</v>
      </c>
      <c r="G1876" s="186" t="s">
        <v>1013</v>
      </c>
      <c r="H1876" s="186">
        <v>5.0749678690674598</v>
      </c>
      <c r="I1876" s="186">
        <v>4.5129747828955598</v>
      </c>
      <c r="J1876" s="186" t="s">
        <v>967</v>
      </c>
      <c r="K1876" s="186" t="s">
        <v>942</v>
      </c>
    </row>
    <row r="1877" spans="1:11" x14ac:dyDescent="0.45">
      <c r="A1877" s="186" t="s">
        <v>336</v>
      </c>
      <c r="B1877" s="186" t="s">
        <v>1081</v>
      </c>
      <c r="C1877" s="186" t="s">
        <v>1091</v>
      </c>
      <c r="D1877" s="186" t="s">
        <v>1092</v>
      </c>
      <c r="E1877" s="186" t="s">
        <v>942</v>
      </c>
      <c r="F1877" s="186">
        <v>2043</v>
      </c>
      <c r="G1877" s="186" t="s">
        <v>1013</v>
      </c>
      <c r="H1877" s="186">
        <v>39.244396473976899</v>
      </c>
      <c r="I1877" s="186">
        <v>34.898540488603615</v>
      </c>
      <c r="J1877" s="186" t="s">
        <v>967</v>
      </c>
      <c r="K1877" s="186" t="s">
        <v>942</v>
      </c>
    </row>
    <row r="1878" spans="1:11" x14ac:dyDescent="0.45">
      <c r="A1878" s="186" t="s">
        <v>336</v>
      </c>
      <c r="B1878" s="186" t="s">
        <v>1081</v>
      </c>
      <c r="C1878" s="186" t="s">
        <v>1091</v>
      </c>
      <c r="D1878" s="186" t="s">
        <v>1093</v>
      </c>
      <c r="E1878" s="186" t="s">
        <v>942</v>
      </c>
      <c r="F1878" s="186">
        <v>2043</v>
      </c>
      <c r="G1878" s="186" t="s">
        <v>1013</v>
      </c>
      <c r="H1878" s="186">
        <v>5.0901924990426402</v>
      </c>
      <c r="I1878" s="186">
        <v>4.5265134639137568</v>
      </c>
      <c r="J1878" s="186" t="s">
        <v>967</v>
      </c>
      <c r="K1878" s="186" t="s">
        <v>942</v>
      </c>
    </row>
    <row r="1879" spans="1:11" x14ac:dyDescent="0.45">
      <c r="A1879" s="186" t="s">
        <v>336</v>
      </c>
      <c r="B1879" s="186" t="s">
        <v>1081</v>
      </c>
      <c r="C1879" s="186" t="s">
        <v>1091</v>
      </c>
      <c r="D1879" s="186" t="s">
        <v>1092</v>
      </c>
      <c r="E1879" s="186" t="s">
        <v>942</v>
      </c>
      <c r="F1879" s="186">
        <v>2044</v>
      </c>
      <c r="G1879" s="186" t="s">
        <v>1013</v>
      </c>
      <c r="H1879" s="186">
        <v>40.6888793986978</v>
      </c>
      <c r="I1879" s="186">
        <v>36.183063894815156</v>
      </c>
      <c r="J1879" s="186" t="s">
        <v>967</v>
      </c>
      <c r="K1879" s="186" t="s">
        <v>942</v>
      </c>
    </row>
    <row r="1880" spans="1:11" x14ac:dyDescent="0.45">
      <c r="A1880" s="186" t="s">
        <v>336</v>
      </c>
      <c r="B1880" s="186" t="s">
        <v>1081</v>
      </c>
      <c r="C1880" s="186" t="s">
        <v>1091</v>
      </c>
      <c r="D1880" s="186" t="s">
        <v>1093</v>
      </c>
      <c r="E1880" s="186" t="s">
        <v>942</v>
      </c>
      <c r="F1880" s="186">
        <v>2044</v>
      </c>
      <c r="G1880" s="186" t="s">
        <v>1013</v>
      </c>
      <c r="H1880" s="186">
        <v>5.1054171290178099</v>
      </c>
      <c r="I1880" s="186">
        <v>4.5400521449319449</v>
      </c>
      <c r="J1880" s="186" t="s">
        <v>967</v>
      </c>
      <c r="K1880" s="186" t="s">
        <v>942</v>
      </c>
    </row>
    <row r="1881" spans="1:11" x14ac:dyDescent="0.45">
      <c r="A1881" s="186" t="s">
        <v>336</v>
      </c>
      <c r="B1881" s="186" t="s">
        <v>1081</v>
      </c>
      <c r="C1881" s="186" t="s">
        <v>1091</v>
      </c>
      <c r="D1881" s="186" t="s">
        <v>1092</v>
      </c>
      <c r="E1881" s="186" t="s">
        <v>942</v>
      </c>
      <c r="F1881" s="186">
        <v>2045</v>
      </c>
      <c r="G1881" s="186" t="s">
        <v>1013</v>
      </c>
      <c r="H1881" s="186">
        <v>42.133362323418801</v>
      </c>
      <c r="I1881" s="186">
        <v>37.467587301026789</v>
      </c>
      <c r="J1881" s="186" t="s">
        <v>967</v>
      </c>
      <c r="K1881" s="186" t="s">
        <v>942</v>
      </c>
    </row>
    <row r="1882" spans="1:11" x14ac:dyDescent="0.45">
      <c r="A1882" s="186" t="s">
        <v>336</v>
      </c>
      <c r="B1882" s="186" t="s">
        <v>1081</v>
      </c>
      <c r="C1882" s="186" t="s">
        <v>1091</v>
      </c>
      <c r="D1882" s="186" t="s">
        <v>1093</v>
      </c>
      <c r="E1882" s="186" t="s">
        <v>942</v>
      </c>
      <c r="F1882" s="186">
        <v>2045</v>
      </c>
      <c r="G1882" s="186" t="s">
        <v>1013</v>
      </c>
      <c r="H1882" s="186">
        <v>5.1206417589929796</v>
      </c>
      <c r="I1882" s="186">
        <v>4.553590825950133</v>
      </c>
      <c r="J1882" s="186" t="s">
        <v>967</v>
      </c>
      <c r="K1882" s="186" t="s">
        <v>942</v>
      </c>
    </row>
    <row r="1883" spans="1:11" x14ac:dyDescent="0.45">
      <c r="A1883" s="186" t="s">
        <v>336</v>
      </c>
      <c r="B1883" s="186" t="s">
        <v>1081</v>
      </c>
      <c r="C1883" s="186" t="s">
        <v>1091</v>
      </c>
      <c r="D1883" s="186" t="s">
        <v>1092</v>
      </c>
      <c r="E1883" s="186" t="s">
        <v>942</v>
      </c>
      <c r="F1883" s="186">
        <v>2046</v>
      </c>
      <c r="G1883" s="186" t="s">
        <v>1013</v>
      </c>
      <c r="H1883" s="186">
        <v>43.848954911850598</v>
      </c>
      <c r="I1883" s="186">
        <v>38.993198159867141</v>
      </c>
      <c r="J1883" s="186" t="s">
        <v>967</v>
      </c>
      <c r="K1883" s="186" t="s">
        <v>942</v>
      </c>
    </row>
    <row r="1884" spans="1:11" x14ac:dyDescent="0.45">
      <c r="A1884" s="186" t="s">
        <v>336</v>
      </c>
      <c r="B1884" s="186" t="s">
        <v>1081</v>
      </c>
      <c r="C1884" s="186" t="s">
        <v>1091</v>
      </c>
      <c r="D1884" s="186" t="s">
        <v>1093</v>
      </c>
      <c r="E1884" s="186" t="s">
        <v>942</v>
      </c>
      <c r="F1884" s="186">
        <v>2046</v>
      </c>
      <c r="G1884" s="186" t="s">
        <v>1013</v>
      </c>
      <c r="H1884" s="186">
        <v>5.1360961327512902</v>
      </c>
      <c r="I1884" s="186">
        <v>4.5673338093258113</v>
      </c>
      <c r="J1884" s="186" t="s">
        <v>967</v>
      </c>
      <c r="K1884" s="186" t="s">
        <v>942</v>
      </c>
    </row>
    <row r="1885" spans="1:11" x14ac:dyDescent="0.45">
      <c r="A1885" s="186" t="s">
        <v>336</v>
      </c>
      <c r="B1885" s="186" t="s">
        <v>1081</v>
      </c>
      <c r="C1885" s="186" t="s">
        <v>1091</v>
      </c>
      <c r="D1885" s="186" t="s">
        <v>1092</v>
      </c>
      <c r="E1885" s="186" t="s">
        <v>942</v>
      </c>
      <c r="F1885" s="186">
        <v>2047</v>
      </c>
      <c r="G1885" s="186" t="s">
        <v>1013</v>
      </c>
      <c r="H1885" s="186">
        <v>45.564547500282401</v>
      </c>
      <c r="I1885" s="186">
        <v>40.518809018707508</v>
      </c>
      <c r="J1885" s="186" t="s">
        <v>967</v>
      </c>
      <c r="K1885" s="186" t="s">
        <v>942</v>
      </c>
    </row>
    <row r="1886" spans="1:11" x14ac:dyDescent="0.45">
      <c r="A1886" s="186" t="s">
        <v>336</v>
      </c>
      <c r="B1886" s="186" t="s">
        <v>1081</v>
      </c>
      <c r="C1886" s="186" t="s">
        <v>1091</v>
      </c>
      <c r="D1886" s="186" t="s">
        <v>1093</v>
      </c>
      <c r="E1886" s="186" t="s">
        <v>942</v>
      </c>
      <c r="F1886" s="186">
        <v>2047</v>
      </c>
      <c r="G1886" s="186" t="s">
        <v>1013</v>
      </c>
      <c r="H1886" s="186">
        <v>5.1515505065096097</v>
      </c>
      <c r="I1886" s="186">
        <v>4.5810767927014986</v>
      </c>
      <c r="J1886" s="186" t="s">
        <v>967</v>
      </c>
      <c r="K1886" s="186" t="s">
        <v>942</v>
      </c>
    </row>
    <row r="1887" spans="1:11" x14ac:dyDescent="0.45">
      <c r="A1887" s="186" t="s">
        <v>336</v>
      </c>
      <c r="B1887" s="186" t="s">
        <v>1081</v>
      </c>
      <c r="C1887" s="186" t="s">
        <v>1091</v>
      </c>
      <c r="D1887" s="186" t="s">
        <v>1092</v>
      </c>
      <c r="E1887" s="186" t="s">
        <v>942</v>
      </c>
      <c r="F1887" s="186">
        <v>2048</v>
      </c>
      <c r="G1887" s="186" t="s">
        <v>1013</v>
      </c>
      <c r="H1887" s="186">
        <v>47.280140088714298</v>
      </c>
      <c r="I1887" s="186">
        <v>42.044419877547952</v>
      </c>
      <c r="J1887" s="186" t="s">
        <v>967</v>
      </c>
      <c r="K1887" s="186" t="s">
        <v>942</v>
      </c>
    </row>
    <row r="1888" spans="1:11" x14ac:dyDescent="0.45">
      <c r="A1888" s="186" t="s">
        <v>336</v>
      </c>
      <c r="B1888" s="186" t="s">
        <v>1081</v>
      </c>
      <c r="C1888" s="186" t="s">
        <v>1091</v>
      </c>
      <c r="D1888" s="186" t="s">
        <v>1093</v>
      </c>
      <c r="E1888" s="186" t="s">
        <v>942</v>
      </c>
      <c r="F1888" s="186">
        <v>2048</v>
      </c>
      <c r="G1888" s="186" t="s">
        <v>1013</v>
      </c>
      <c r="H1888" s="186">
        <v>5.16700488026793</v>
      </c>
      <c r="I1888" s="186">
        <v>4.5948197760771858</v>
      </c>
      <c r="J1888" s="186" t="s">
        <v>967</v>
      </c>
      <c r="K1888" s="186" t="s">
        <v>942</v>
      </c>
    </row>
    <row r="1889" spans="1:11" x14ac:dyDescent="0.45">
      <c r="A1889" s="186" t="s">
        <v>336</v>
      </c>
      <c r="B1889" s="186" t="s">
        <v>1081</v>
      </c>
      <c r="C1889" s="186" t="s">
        <v>1091</v>
      </c>
      <c r="D1889" s="186" t="s">
        <v>1092</v>
      </c>
      <c r="E1889" s="186" t="s">
        <v>942</v>
      </c>
      <c r="F1889" s="186">
        <v>2049</v>
      </c>
      <c r="G1889" s="186" t="s">
        <v>1013</v>
      </c>
      <c r="H1889" s="186">
        <v>48.995732677146101</v>
      </c>
      <c r="I1889" s="186">
        <v>43.570030736388311</v>
      </c>
      <c r="J1889" s="186" t="s">
        <v>967</v>
      </c>
      <c r="K1889" s="186" t="s">
        <v>942</v>
      </c>
    </row>
    <row r="1890" spans="1:11" x14ac:dyDescent="0.45">
      <c r="A1890" s="186" t="s">
        <v>336</v>
      </c>
      <c r="B1890" s="186" t="s">
        <v>1081</v>
      </c>
      <c r="C1890" s="186" t="s">
        <v>1091</v>
      </c>
      <c r="D1890" s="186" t="s">
        <v>1093</v>
      </c>
      <c r="E1890" s="186" t="s">
        <v>942</v>
      </c>
      <c r="F1890" s="186">
        <v>2049</v>
      </c>
      <c r="G1890" s="186" t="s">
        <v>1013</v>
      </c>
      <c r="H1890" s="186">
        <v>5.1824592540262397</v>
      </c>
      <c r="I1890" s="186">
        <v>4.6085627594528642</v>
      </c>
      <c r="J1890" s="186" t="s">
        <v>967</v>
      </c>
      <c r="K1890" s="186" t="s">
        <v>942</v>
      </c>
    </row>
    <row r="1891" spans="1:11" x14ac:dyDescent="0.45">
      <c r="A1891" s="186" t="s">
        <v>336</v>
      </c>
      <c r="B1891" s="186" t="s">
        <v>1081</v>
      </c>
      <c r="C1891" s="186" t="s">
        <v>1091</v>
      </c>
      <c r="D1891" s="186" t="s">
        <v>1092</v>
      </c>
      <c r="E1891" s="186" t="s">
        <v>942</v>
      </c>
      <c r="F1891" s="186">
        <v>2050</v>
      </c>
      <c r="G1891" s="186" t="s">
        <v>1013</v>
      </c>
      <c r="H1891" s="186">
        <v>50.711325265577898</v>
      </c>
      <c r="I1891" s="186">
        <v>45.09564159522867</v>
      </c>
      <c r="J1891" s="186" t="s">
        <v>967</v>
      </c>
      <c r="K1891" s="186" t="s">
        <v>942</v>
      </c>
    </row>
    <row r="1892" spans="1:11" x14ac:dyDescent="0.45">
      <c r="A1892" s="186" t="s">
        <v>336</v>
      </c>
      <c r="B1892" s="186" t="s">
        <v>1081</v>
      </c>
      <c r="C1892" s="186" t="s">
        <v>1091</v>
      </c>
      <c r="D1892" s="186" t="s">
        <v>1093</v>
      </c>
      <c r="E1892" s="186" t="s">
        <v>942</v>
      </c>
      <c r="F1892" s="186">
        <v>2050</v>
      </c>
      <c r="G1892" s="186" t="s">
        <v>1013</v>
      </c>
      <c r="H1892" s="186">
        <v>5.1979136277845601</v>
      </c>
      <c r="I1892" s="186">
        <v>4.6223057428285514</v>
      </c>
      <c r="J1892" s="186" t="s">
        <v>967</v>
      </c>
      <c r="K1892" s="186" t="s">
        <v>942</v>
      </c>
    </row>
    <row r="1893" spans="1:11" x14ac:dyDescent="0.45">
      <c r="A1893" s="186" t="s">
        <v>336</v>
      </c>
      <c r="B1893" s="186" t="s">
        <v>1081</v>
      </c>
      <c r="C1893" s="186" t="s">
        <v>1094</v>
      </c>
      <c r="D1893" s="186" t="s">
        <v>701</v>
      </c>
      <c r="E1893" s="186" t="s">
        <v>1087</v>
      </c>
      <c r="F1893" s="186">
        <v>1990</v>
      </c>
      <c r="G1893" s="186" t="s">
        <v>1013</v>
      </c>
      <c r="H1893" s="186">
        <v>4.5343978696060002E-5</v>
      </c>
      <c r="I1893" s="186">
        <v>4.5343978696060002E-5</v>
      </c>
      <c r="J1893" s="186" t="s">
        <v>967</v>
      </c>
      <c r="K1893" s="186" t="s">
        <v>968</v>
      </c>
    </row>
    <row r="1894" spans="1:11" x14ac:dyDescent="0.45">
      <c r="A1894" s="186" t="s">
        <v>336</v>
      </c>
      <c r="B1894" s="186" t="s">
        <v>1081</v>
      </c>
      <c r="C1894" s="186" t="s">
        <v>1094</v>
      </c>
      <c r="D1894" s="186" t="s">
        <v>1095</v>
      </c>
      <c r="E1894" s="186" t="s">
        <v>1087</v>
      </c>
      <c r="F1894" s="186">
        <v>1990</v>
      </c>
      <c r="G1894" s="186" t="s">
        <v>1013</v>
      </c>
      <c r="H1894" s="186">
        <v>5.4209221840205498E-8</v>
      </c>
      <c r="I1894" s="186">
        <v>5.4209221840205498E-8</v>
      </c>
      <c r="J1894" s="186" t="s">
        <v>967</v>
      </c>
      <c r="K1894" s="186" t="s">
        <v>968</v>
      </c>
    </row>
    <row r="1895" spans="1:11" x14ac:dyDescent="0.45">
      <c r="A1895" s="186" t="s">
        <v>336</v>
      </c>
      <c r="B1895" s="186" t="s">
        <v>1081</v>
      </c>
      <c r="C1895" s="186" t="s">
        <v>1094</v>
      </c>
      <c r="D1895" s="186" t="s">
        <v>694</v>
      </c>
      <c r="E1895" s="186" t="s">
        <v>1087</v>
      </c>
      <c r="F1895" s="186">
        <v>1990</v>
      </c>
      <c r="G1895" s="186" t="s">
        <v>1013</v>
      </c>
      <c r="H1895" s="186">
        <v>7.4466509020638904E-7</v>
      </c>
      <c r="I1895" s="186">
        <v>7.4466509020638904E-7</v>
      </c>
      <c r="J1895" s="186" t="s">
        <v>967</v>
      </c>
      <c r="K1895" s="186" t="s">
        <v>968</v>
      </c>
    </row>
    <row r="1896" spans="1:11" x14ac:dyDescent="0.45">
      <c r="A1896" s="186" t="s">
        <v>336</v>
      </c>
      <c r="B1896" s="186" t="s">
        <v>1081</v>
      </c>
      <c r="C1896" s="186" t="s">
        <v>1094</v>
      </c>
      <c r="D1896" s="186" t="s">
        <v>1096</v>
      </c>
      <c r="E1896" s="186" t="s">
        <v>1087</v>
      </c>
      <c r="F1896" s="186">
        <v>1990</v>
      </c>
      <c r="G1896" s="186" t="s">
        <v>1013</v>
      </c>
      <c r="H1896" s="186">
        <v>1.07520851090736E-4</v>
      </c>
      <c r="I1896" s="186">
        <v>1.07520851090736E-4</v>
      </c>
      <c r="J1896" s="186" t="s">
        <v>967</v>
      </c>
      <c r="K1896" s="186" t="s">
        <v>968</v>
      </c>
    </row>
    <row r="1897" spans="1:11" x14ac:dyDescent="0.45">
      <c r="A1897" s="186" t="s">
        <v>336</v>
      </c>
      <c r="B1897" s="186" t="s">
        <v>1081</v>
      </c>
      <c r="C1897" s="186" t="s">
        <v>1094</v>
      </c>
      <c r="D1897" s="186" t="s">
        <v>1097</v>
      </c>
      <c r="E1897" s="186" t="s">
        <v>1087</v>
      </c>
      <c r="F1897" s="186">
        <v>1990</v>
      </c>
      <c r="G1897" s="186" t="s">
        <v>1013</v>
      </c>
      <c r="H1897" s="186">
        <v>3.2002959011572198E-6</v>
      </c>
      <c r="I1897" s="186">
        <v>3.2002959011572198E-6</v>
      </c>
      <c r="J1897" s="186" t="s">
        <v>967</v>
      </c>
      <c r="K1897" s="186" t="s">
        <v>968</v>
      </c>
    </row>
    <row r="1898" spans="1:11" x14ac:dyDescent="0.45">
      <c r="A1898" s="186" t="s">
        <v>336</v>
      </c>
      <c r="B1898" s="186" t="s">
        <v>1081</v>
      </c>
      <c r="C1898" s="186" t="s">
        <v>1094</v>
      </c>
      <c r="D1898" s="186" t="s">
        <v>701</v>
      </c>
      <c r="E1898" s="186" t="s">
        <v>1087</v>
      </c>
      <c r="F1898" s="186">
        <v>1991</v>
      </c>
      <c r="G1898" s="186" t="s">
        <v>1013</v>
      </c>
      <c r="H1898" s="186">
        <v>1.4736793076219499E-4</v>
      </c>
      <c r="I1898" s="186">
        <v>1.4736793076219499E-4</v>
      </c>
      <c r="J1898" s="186" t="s">
        <v>967</v>
      </c>
      <c r="K1898" s="186" t="s">
        <v>968</v>
      </c>
    </row>
    <row r="1899" spans="1:11" x14ac:dyDescent="0.45">
      <c r="A1899" s="186" t="s">
        <v>336</v>
      </c>
      <c r="B1899" s="186" t="s">
        <v>1081</v>
      </c>
      <c r="C1899" s="186" t="s">
        <v>1094</v>
      </c>
      <c r="D1899" s="186" t="s">
        <v>1095</v>
      </c>
      <c r="E1899" s="186" t="s">
        <v>1087</v>
      </c>
      <c r="F1899" s="186">
        <v>1991</v>
      </c>
      <c r="G1899" s="186" t="s">
        <v>1013</v>
      </c>
      <c r="H1899" s="186">
        <v>1.7617997098066799E-7</v>
      </c>
      <c r="I1899" s="186">
        <v>1.7617997098066799E-7</v>
      </c>
      <c r="J1899" s="186" t="s">
        <v>967</v>
      </c>
      <c r="K1899" s="186" t="s">
        <v>968</v>
      </c>
    </row>
    <row r="1900" spans="1:11" x14ac:dyDescent="0.45">
      <c r="A1900" s="186" t="s">
        <v>336</v>
      </c>
      <c r="B1900" s="186" t="s">
        <v>1081</v>
      </c>
      <c r="C1900" s="186" t="s">
        <v>1094</v>
      </c>
      <c r="D1900" s="186" t="s">
        <v>694</v>
      </c>
      <c r="E1900" s="186" t="s">
        <v>1087</v>
      </c>
      <c r="F1900" s="186">
        <v>1991</v>
      </c>
      <c r="G1900" s="186" t="s">
        <v>1013</v>
      </c>
      <c r="H1900" s="186">
        <v>2.4201615431707598E-6</v>
      </c>
      <c r="I1900" s="186">
        <v>2.4201615431707598E-6</v>
      </c>
      <c r="J1900" s="186" t="s">
        <v>967</v>
      </c>
      <c r="K1900" s="186" t="s">
        <v>968</v>
      </c>
    </row>
    <row r="1901" spans="1:11" x14ac:dyDescent="0.45">
      <c r="A1901" s="186" t="s">
        <v>336</v>
      </c>
      <c r="B1901" s="186" t="s">
        <v>1081</v>
      </c>
      <c r="C1901" s="186" t="s">
        <v>1094</v>
      </c>
      <c r="D1901" s="186" t="s">
        <v>1096</v>
      </c>
      <c r="E1901" s="186" t="s">
        <v>1087</v>
      </c>
      <c r="F1901" s="186">
        <v>1991</v>
      </c>
      <c r="G1901" s="186" t="s">
        <v>1013</v>
      </c>
      <c r="H1901" s="186">
        <v>3.4944276604489298E-4</v>
      </c>
      <c r="I1901" s="186">
        <v>3.4944276604489298E-4</v>
      </c>
      <c r="J1901" s="186" t="s">
        <v>967</v>
      </c>
      <c r="K1901" s="186" t="s">
        <v>968</v>
      </c>
    </row>
    <row r="1902" spans="1:11" x14ac:dyDescent="0.45">
      <c r="A1902" s="186" t="s">
        <v>336</v>
      </c>
      <c r="B1902" s="186" t="s">
        <v>1081</v>
      </c>
      <c r="C1902" s="186" t="s">
        <v>1094</v>
      </c>
      <c r="D1902" s="186" t="s">
        <v>1097</v>
      </c>
      <c r="E1902" s="186" t="s">
        <v>1087</v>
      </c>
      <c r="F1902" s="186">
        <v>1991</v>
      </c>
      <c r="G1902" s="186" t="s">
        <v>1013</v>
      </c>
      <c r="H1902" s="186">
        <v>1.0400961678761E-5</v>
      </c>
      <c r="I1902" s="186">
        <v>1.0400961678761E-5</v>
      </c>
      <c r="J1902" s="186" t="s">
        <v>967</v>
      </c>
      <c r="K1902" s="186" t="s">
        <v>968</v>
      </c>
    </row>
    <row r="1903" spans="1:11" x14ac:dyDescent="0.45">
      <c r="A1903" s="186" t="s">
        <v>336</v>
      </c>
      <c r="B1903" s="186" t="s">
        <v>1081</v>
      </c>
      <c r="C1903" s="186" t="s">
        <v>1094</v>
      </c>
      <c r="D1903" s="186" t="s">
        <v>701</v>
      </c>
      <c r="E1903" s="186" t="s">
        <v>1087</v>
      </c>
      <c r="F1903" s="186">
        <v>1992</v>
      </c>
      <c r="G1903" s="186" t="s">
        <v>1013</v>
      </c>
      <c r="H1903" s="186">
        <v>0.34532731886804502</v>
      </c>
      <c r="I1903" s="186">
        <v>0.34532731886804502</v>
      </c>
      <c r="J1903" s="186" t="s">
        <v>967</v>
      </c>
      <c r="K1903" s="186" t="s">
        <v>968</v>
      </c>
    </row>
    <row r="1904" spans="1:11" x14ac:dyDescent="0.45">
      <c r="A1904" s="186" t="s">
        <v>336</v>
      </c>
      <c r="B1904" s="186" t="s">
        <v>1081</v>
      </c>
      <c r="C1904" s="186" t="s">
        <v>1094</v>
      </c>
      <c r="D1904" s="186" t="s">
        <v>1095</v>
      </c>
      <c r="E1904" s="186" t="s">
        <v>1087</v>
      </c>
      <c r="F1904" s="186">
        <v>1992</v>
      </c>
      <c r="G1904" s="186" t="s">
        <v>1013</v>
      </c>
      <c r="H1904" s="186">
        <v>4.12842581844892E-4</v>
      </c>
      <c r="I1904" s="186">
        <v>4.12842581844892E-4</v>
      </c>
      <c r="J1904" s="186" t="s">
        <v>967</v>
      </c>
      <c r="K1904" s="186" t="s">
        <v>968</v>
      </c>
    </row>
    <row r="1905" spans="1:11" x14ac:dyDescent="0.45">
      <c r="A1905" s="186" t="s">
        <v>336</v>
      </c>
      <c r="B1905" s="186" t="s">
        <v>1081</v>
      </c>
      <c r="C1905" s="186" t="s">
        <v>1094</v>
      </c>
      <c r="D1905" s="186" t="s">
        <v>694</v>
      </c>
      <c r="E1905" s="186" t="s">
        <v>1087</v>
      </c>
      <c r="F1905" s="186">
        <v>1992</v>
      </c>
      <c r="G1905" s="186" t="s">
        <v>1013</v>
      </c>
      <c r="H1905" s="186">
        <v>5.67116531125989E-3</v>
      </c>
      <c r="I1905" s="186">
        <v>5.67116531125989E-3</v>
      </c>
      <c r="J1905" s="186" t="s">
        <v>967</v>
      </c>
      <c r="K1905" s="186" t="s">
        <v>968</v>
      </c>
    </row>
    <row r="1906" spans="1:11" x14ac:dyDescent="0.45">
      <c r="A1906" s="186" t="s">
        <v>336</v>
      </c>
      <c r="B1906" s="186" t="s">
        <v>1081</v>
      </c>
      <c r="C1906" s="186" t="s">
        <v>1094</v>
      </c>
      <c r="D1906" s="186" t="s">
        <v>1096</v>
      </c>
      <c r="E1906" s="186" t="s">
        <v>1087</v>
      </c>
      <c r="F1906" s="186">
        <v>1992</v>
      </c>
      <c r="G1906" s="186" t="s">
        <v>1013</v>
      </c>
      <c r="H1906" s="186">
        <v>0.81884934444009205</v>
      </c>
      <c r="I1906" s="186">
        <v>0.81884934444009205</v>
      </c>
      <c r="J1906" s="186" t="s">
        <v>967</v>
      </c>
      <c r="K1906" s="186" t="s">
        <v>968</v>
      </c>
    </row>
    <row r="1907" spans="1:11" x14ac:dyDescent="0.45">
      <c r="A1907" s="186" t="s">
        <v>336</v>
      </c>
      <c r="B1907" s="186" t="s">
        <v>1081</v>
      </c>
      <c r="C1907" s="186" t="s">
        <v>1094</v>
      </c>
      <c r="D1907" s="186" t="s">
        <v>1097</v>
      </c>
      <c r="E1907" s="186" t="s">
        <v>1087</v>
      </c>
      <c r="F1907" s="186">
        <v>1992</v>
      </c>
      <c r="G1907" s="186" t="s">
        <v>1013</v>
      </c>
      <c r="H1907" s="186">
        <v>2.4372576798759E-2</v>
      </c>
      <c r="I1907" s="186">
        <v>2.4372576798759E-2</v>
      </c>
      <c r="J1907" s="186" t="s">
        <v>967</v>
      </c>
      <c r="K1907" s="186" t="s">
        <v>968</v>
      </c>
    </row>
    <row r="1908" spans="1:11" x14ac:dyDescent="0.45">
      <c r="A1908" s="186" t="s">
        <v>336</v>
      </c>
      <c r="B1908" s="186" t="s">
        <v>1081</v>
      </c>
      <c r="C1908" s="186" t="s">
        <v>1094</v>
      </c>
      <c r="D1908" s="186" t="s">
        <v>701</v>
      </c>
      <c r="E1908" s="186" t="s">
        <v>1087</v>
      </c>
      <c r="F1908" s="186">
        <v>1993</v>
      </c>
      <c r="G1908" s="186" t="s">
        <v>1013</v>
      </c>
      <c r="H1908" s="186">
        <v>1.57405695852685</v>
      </c>
      <c r="I1908" s="186">
        <v>1.57405695852685</v>
      </c>
      <c r="J1908" s="186" t="s">
        <v>967</v>
      </c>
      <c r="K1908" s="186" t="s">
        <v>968</v>
      </c>
    </row>
    <row r="1909" spans="1:11" x14ac:dyDescent="0.45">
      <c r="A1909" s="186" t="s">
        <v>336</v>
      </c>
      <c r="B1909" s="186" t="s">
        <v>1081</v>
      </c>
      <c r="C1909" s="186" t="s">
        <v>1094</v>
      </c>
      <c r="D1909" s="186" t="s">
        <v>1095</v>
      </c>
      <c r="E1909" s="186" t="s">
        <v>1087</v>
      </c>
      <c r="F1909" s="186">
        <v>1993</v>
      </c>
      <c r="G1909" s="186" t="s">
        <v>1013</v>
      </c>
      <c r="H1909" s="186">
        <v>1.8818022879257201E-3</v>
      </c>
      <c r="I1909" s="186">
        <v>1.8818022879257201E-3</v>
      </c>
      <c r="J1909" s="186" t="s">
        <v>967</v>
      </c>
      <c r="K1909" s="186" t="s">
        <v>968</v>
      </c>
    </row>
    <row r="1910" spans="1:11" x14ac:dyDescent="0.45">
      <c r="A1910" s="186" t="s">
        <v>336</v>
      </c>
      <c r="B1910" s="186" t="s">
        <v>1081</v>
      </c>
      <c r="C1910" s="186" t="s">
        <v>1094</v>
      </c>
      <c r="D1910" s="186" t="s">
        <v>694</v>
      </c>
      <c r="E1910" s="186" t="s">
        <v>1087</v>
      </c>
      <c r="F1910" s="186">
        <v>1993</v>
      </c>
      <c r="G1910" s="186" t="s">
        <v>1013</v>
      </c>
      <c r="H1910" s="186">
        <v>2.5850075373143998E-2</v>
      </c>
      <c r="I1910" s="186">
        <v>2.5850075373143998E-2</v>
      </c>
      <c r="J1910" s="186" t="s">
        <v>967</v>
      </c>
      <c r="K1910" s="186" t="s">
        <v>968</v>
      </c>
    </row>
    <row r="1911" spans="1:11" x14ac:dyDescent="0.45">
      <c r="A1911" s="186" t="s">
        <v>336</v>
      </c>
      <c r="B1911" s="186" t="s">
        <v>1081</v>
      </c>
      <c r="C1911" s="186" t="s">
        <v>1094</v>
      </c>
      <c r="D1911" s="186" t="s">
        <v>1096</v>
      </c>
      <c r="E1911" s="186" t="s">
        <v>1087</v>
      </c>
      <c r="F1911" s="186">
        <v>1993</v>
      </c>
      <c r="G1911" s="186" t="s">
        <v>1013</v>
      </c>
      <c r="H1911" s="186">
        <v>3.73244582220148</v>
      </c>
      <c r="I1911" s="186">
        <v>3.73244582220148</v>
      </c>
      <c r="J1911" s="186" t="s">
        <v>967</v>
      </c>
      <c r="K1911" s="186" t="s">
        <v>968</v>
      </c>
    </row>
    <row r="1912" spans="1:11" x14ac:dyDescent="0.45">
      <c r="A1912" s="186" t="s">
        <v>336</v>
      </c>
      <c r="B1912" s="186" t="s">
        <v>1081</v>
      </c>
      <c r="C1912" s="186" t="s">
        <v>1094</v>
      </c>
      <c r="D1912" s="186" t="s">
        <v>1097</v>
      </c>
      <c r="E1912" s="186" t="s">
        <v>1087</v>
      </c>
      <c r="F1912" s="186">
        <v>1993</v>
      </c>
      <c r="G1912" s="186" t="s">
        <v>1013</v>
      </c>
      <c r="H1912" s="186">
        <v>0.111094089610605</v>
      </c>
      <c r="I1912" s="186">
        <v>0.111094089610605</v>
      </c>
      <c r="J1912" s="186" t="s">
        <v>967</v>
      </c>
      <c r="K1912" s="186" t="s">
        <v>968</v>
      </c>
    </row>
    <row r="1913" spans="1:11" x14ac:dyDescent="0.45">
      <c r="A1913" s="186" t="s">
        <v>336</v>
      </c>
      <c r="B1913" s="186" t="s">
        <v>1081</v>
      </c>
      <c r="C1913" s="186" t="s">
        <v>1094</v>
      </c>
      <c r="D1913" s="186" t="s">
        <v>701</v>
      </c>
      <c r="E1913" s="186" t="s">
        <v>1087</v>
      </c>
      <c r="F1913" s="186">
        <v>1994</v>
      </c>
      <c r="G1913" s="186" t="s">
        <v>1013</v>
      </c>
      <c r="H1913" s="186">
        <v>3.8481408890147</v>
      </c>
      <c r="I1913" s="186">
        <v>3.8481408890147</v>
      </c>
      <c r="J1913" s="186" t="s">
        <v>967</v>
      </c>
      <c r="K1913" s="186" t="s">
        <v>968</v>
      </c>
    </row>
    <row r="1914" spans="1:11" x14ac:dyDescent="0.45">
      <c r="A1914" s="186" t="s">
        <v>336</v>
      </c>
      <c r="B1914" s="186" t="s">
        <v>1081</v>
      </c>
      <c r="C1914" s="186" t="s">
        <v>1094</v>
      </c>
      <c r="D1914" s="186" t="s">
        <v>1095</v>
      </c>
      <c r="E1914" s="186" t="s">
        <v>1087</v>
      </c>
      <c r="F1914" s="186">
        <v>1994</v>
      </c>
      <c r="G1914" s="186" t="s">
        <v>1013</v>
      </c>
      <c r="H1914" s="186">
        <v>4.6004944674845902E-3</v>
      </c>
      <c r="I1914" s="186">
        <v>4.6004944674845902E-3</v>
      </c>
      <c r="J1914" s="186" t="s">
        <v>967</v>
      </c>
      <c r="K1914" s="186" t="s">
        <v>968</v>
      </c>
    </row>
    <row r="1915" spans="1:11" x14ac:dyDescent="0.45">
      <c r="A1915" s="186" t="s">
        <v>336</v>
      </c>
      <c r="B1915" s="186" t="s">
        <v>1081</v>
      </c>
      <c r="C1915" s="186" t="s">
        <v>1094</v>
      </c>
      <c r="D1915" s="186" t="s">
        <v>694</v>
      </c>
      <c r="E1915" s="186" t="s">
        <v>1087</v>
      </c>
      <c r="F1915" s="186">
        <v>1994</v>
      </c>
      <c r="G1915" s="186" t="s">
        <v>1013</v>
      </c>
      <c r="H1915" s="186">
        <v>6.3196399271729903E-2</v>
      </c>
      <c r="I1915" s="186">
        <v>6.3196399271729903E-2</v>
      </c>
      <c r="J1915" s="186" t="s">
        <v>967</v>
      </c>
      <c r="K1915" s="186" t="s">
        <v>968</v>
      </c>
    </row>
    <row r="1916" spans="1:11" x14ac:dyDescent="0.45">
      <c r="A1916" s="186" t="s">
        <v>336</v>
      </c>
      <c r="B1916" s="186" t="s">
        <v>1081</v>
      </c>
      <c r="C1916" s="186" t="s">
        <v>1094</v>
      </c>
      <c r="D1916" s="186" t="s">
        <v>1096</v>
      </c>
      <c r="E1916" s="186" t="s">
        <v>1087</v>
      </c>
      <c r="F1916" s="186">
        <v>1994</v>
      </c>
      <c r="G1916" s="186" t="s">
        <v>1013</v>
      </c>
      <c r="H1916" s="186">
        <v>9.1248142620504993</v>
      </c>
      <c r="I1916" s="186">
        <v>9.1248142620504993</v>
      </c>
      <c r="J1916" s="186" t="s">
        <v>967</v>
      </c>
      <c r="K1916" s="186" t="s">
        <v>968</v>
      </c>
    </row>
    <row r="1917" spans="1:11" x14ac:dyDescent="0.45">
      <c r="A1917" s="186" t="s">
        <v>336</v>
      </c>
      <c r="B1917" s="186" t="s">
        <v>1081</v>
      </c>
      <c r="C1917" s="186" t="s">
        <v>1094</v>
      </c>
      <c r="D1917" s="186" t="s">
        <v>1097</v>
      </c>
      <c r="E1917" s="186" t="s">
        <v>1087</v>
      </c>
      <c r="F1917" s="186">
        <v>1994</v>
      </c>
      <c r="G1917" s="186" t="s">
        <v>1013</v>
      </c>
      <c r="H1917" s="186">
        <v>0.27159481519559098</v>
      </c>
      <c r="I1917" s="186">
        <v>0.27159481519559098</v>
      </c>
      <c r="J1917" s="186" t="s">
        <v>967</v>
      </c>
      <c r="K1917" s="186" t="s">
        <v>968</v>
      </c>
    </row>
    <row r="1918" spans="1:11" x14ac:dyDescent="0.45">
      <c r="A1918" s="186" t="s">
        <v>336</v>
      </c>
      <c r="B1918" s="186" t="s">
        <v>1081</v>
      </c>
      <c r="C1918" s="186" t="s">
        <v>1094</v>
      </c>
      <c r="D1918" s="186" t="s">
        <v>701</v>
      </c>
      <c r="E1918" s="186" t="s">
        <v>1087</v>
      </c>
      <c r="F1918" s="186">
        <v>1995</v>
      </c>
      <c r="G1918" s="186" t="s">
        <v>1013</v>
      </c>
      <c r="H1918" s="186">
        <v>8.5722789730349103</v>
      </c>
      <c r="I1918" s="186">
        <v>8.5722789730349103</v>
      </c>
      <c r="J1918" s="186" t="s">
        <v>967</v>
      </c>
      <c r="K1918" s="186" t="s">
        <v>968</v>
      </c>
    </row>
    <row r="1919" spans="1:11" x14ac:dyDescent="0.45">
      <c r="A1919" s="186" t="s">
        <v>336</v>
      </c>
      <c r="B1919" s="186" t="s">
        <v>1081</v>
      </c>
      <c r="C1919" s="186" t="s">
        <v>1094</v>
      </c>
      <c r="D1919" s="186" t="s">
        <v>1095</v>
      </c>
      <c r="E1919" s="186" t="s">
        <v>1087</v>
      </c>
      <c r="F1919" s="186">
        <v>1995</v>
      </c>
      <c r="G1919" s="186" t="s">
        <v>1013</v>
      </c>
      <c r="H1919" s="186">
        <v>1.0248253150439901E-2</v>
      </c>
      <c r="I1919" s="186">
        <v>1.0248253150439901E-2</v>
      </c>
      <c r="J1919" s="186" t="s">
        <v>967</v>
      </c>
      <c r="K1919" s="186" t="s">
        <v>968</v>
      </c>
    </row>
    <row r="1920" spans="1:11" x14ac:dyDescent="0.45">
      <c r="A1920" s="186" t="s">
        <v>336</v>
      </c>
      <c r="B1920" s="186" t="s">
        <v>1081</v>
      </c>
      <c r="C1920" s="186" t="s">
        <v>1094</v>
      </c>
      <c r="D1920" s="186" t="s">
        <v>694</v>
      </c>
      <c r="E1920" s="186" t="s">
        <v>1087</v>
      </c>
      <c r="F1920" s="186">
        <v>1995</v>
      </c>
      <c r="G1920" s="186" t="s">
        <v>1013</v>
      </c>
      <c r="H1920" s="186">
        <v>0.140778932027948</v>
      </c>
      <c r="I1920" s="186">
        <v>0.140778932027948</v>
      </c>
      <c r="J1920" s="186" t="s">
        <v>967</v>
      </c>
      <c r="K1920" s="186" t="s">
        <v>968</v>
      </c>
    </row>
    <row r="1921" spans="1:11" x14ac:dyDescent="0.45">
      <c r="A1921" s="186" t="s">
        <v>336</v>
      </c>
      <c r="B1921" s="186" t="s">
        <v>1081</v>
      </c>
      <c r="C1921" s="186" t="s">
        <v>1094</v>
      </c>
      <c r="D1921" s="186" t="s">
        <v>1096</v>
      </c>
      <c r="E1921" s="186" t="s">
        <v>1087</v>
      </c>
      <c r="F1921" s="186">
        <v>1995</v>
      </c>
      <c r="G1921" s="186" t="s">
        <v>1013</v>
      </c>
      <c r="H1921" s="186">
        <v>20.326816425750099</v>
      </c>
      <c r="I1921" s="186">
        <v>20.326816425750099</v>
      </c>
      <c r="J1921" s="186" t="s">
        <v>967</v>
      </c>
      <c r="K1921" s="186" t="s">
        <v>968</v>
      </c>
    </row>
    <row r="1922" spans="1:11" x14ac:dyDescent="0.45">
      <c r="A1922" s="186" t="s">
        <v>336</v>
      </c>
      <c r="B1922" s="186" t="s">
        <v>1081</v>
      </c>
      <c r="C1922" s="186" t="s">
        <v>1094</v>
      </c>
      <c r="D1922" s="186" t="s">
        <v>1097</v>
      </c>
      <c r="E1922" s="186" t="s">
        <v>1087</v>
      </c>
      <c r="F1922" s="186">
        <v>1995</v>
      </c>
      <c r="G1922" s="186" t="s">
        <v>1013</v>
      </c>
      <c r="H1922" s="186">
        <v>0.60501592603658305</v>
      </c>
      <c r="I1922" s="186">
        <v>0.60501592603658305</v>
      </c>
      <c r="J1922" s="186" t="s">
        <v>967</v>
      </c>
      <c r="K1922" s="186" t="s">
        <v>968</v>
      </c>
    </row>
    <row r="1923" spans="1:11" x14ac:dyDescent="0.45">
      <c r="A1923" s="186" t="s">
        <v>336</v>
      </c>
      <c r="B1923" s="186" t="s">
        <v>1081</v>
      </c>
      <c r="C1923" s="186" t="s">
        <v>1094</v>
      </c>
      <c r="D1923" s="186" t="s">
        <v>701</v>
      </c>
      <c r="E1923" s="186" t="s">
        <v>1087</v>
      </c>
      <c r="F1923" s="186">
        <v>1996</v>
      </c>
      <c r="G1923" s="186" t="s">
        <v>1013</v>
      </c>
      <c r="H1923" s="186">
        <v>9.3798881994953796</v>
      </c>
      <c r="I1923" s="186">
        <v>9.3798881994953796</v>
      </c>
      <c r="J1923" s="186" t="s">
        <v>967</v>
      </c>
      <c r="K1923" s="186" t="s">
        <v>968</v>
      </c>
    </row>
    <row r="1924" spans="1:11" x14ac:dyDescent="0.45">
      <c r="A1924" s="186" t="s">
        <v>336</v>
      </c>
      <c r="B1924" s="186" t="s">
        <v>1081</v>
      </c>
      <c r="C1924" s="186" t="s">
        <v>1094</v>
      </c>
      <c r="D1924" s="186" t="s">
        <v>1095</v>
      </c>
      <c r="E1924" s="186" t="s">
        <v>1087</v>
      </c>
      <c r="F1924" s="186">
        <v>1996</v>
      </c>
      <c r="G1924" s="186" t="s">
        <v>1013</v>
      </c>
      <c r="H1924" s="186">
        <v>5.6423279708774601E-2</v>
      </c>
      <c r="I1924" s="186">
        <v>5.6423279708774601E-2</v>
      </c>
      <c r="J1924" s="186" t="s">
        <v>967</v>
      </c>
      <c r="K1924" s="186" t="s">
        <v>968</v>
      </c>
    </row>
    <row r="1925" spans="1:11" x14ac:dyDescent="0.45">
      <c r="A1925" s="186" t="s">
        <v>336</v>
      </c>
      <c r="B1925" s="186" t="s">
        <v>1081</v>
      </c>
      <c r="C1925" s="186" t="s">
        <v>1094</v>
      </c>
      <c r="D1925" s="186" t="s">
        <v>694</v>
      </c>
      <c r="E1925" s="186" t="s">
        <v>1087</v>
      </c>
      <c r="F1925" s="186">
        <v>1996</v>
      </c>
      <c r="G1925" s="186" t="s">
        <v>1013</v>
      </c>
      <c r="H1925" s="186">
        <v>0.19451038336311199</v>
      </c>
      <c r="I1925" s="186">
        <v>0.19451038336311199</v>
      </c>
      <c r="J1925" s="186" t="s">
        <v>967</v>
      </c>
      <c r="K1925" s="186" t="s">
        <v>968</v>
      </c>
    </row>
    <row r="1926" spans="1:11" x14ac:dyDescent="0.45">
      <c r="A1926" s="186" t="s">
        <v>336</v>
      </c>
      <c r="B1926" s="186" t="s">
        <v>1081</v>
      </c>
      <c r="C1926" s="186" t="s">
        <v>1094</v>
      </c>
      <c r="D1926" s="186" t="s">
        <v>1096</v>
      </c>
      <c r="E1926" s="186" t="s">
        <v>1087</v>
      </c>
      <c r="F1926" s="186">
        <v>1996</v>
      </c>
      <c r="G1926" s="186" t="s">
        <v>1013</v>
      </c>
      <c r="H1926" s="186">
        <v>29.9190393561504</v>
      </c>
      <c r="I1926" s="186">
        <v>29.9190393561504</v>
      </c>
      <c r="J1926" s="186" t="s">
        <v>967</v>
      </c>
      <c r="K1926" s="186" t="s">
        <v>968</v>
      </c>
    </row>
    <row r="1927" spans="1:11" x14ac:dyDescent="0.45">
      <c r="A1927" s="186" t="s">
        <v>336</v>
      </c>
      <c r="B1927" s="186" t="s">
        <v>1081</v>
      </c>
      <c r="C1927" s="186" t="s">
        <v>1094</v>
      </c>
      <c r="D1927" s="186" t="s">
        <v>1097</v>
      </c>
      <c r="E1927" s="186" t="s">
        <v>1087</v>
      </c>
      <c r="F1927" s="186">
        <v>1996</v>
      </c>
      <c r="G1927" s="186" t="s">
        <v>1013</v>
      </c>
      <c r="H1927" s="186">
        <v>0.78637848228233498</v>
      </c>
      <c r="I1927" s="186">
        <v>0.78637848228233498</v>
      </c>
      <c r="J1927" s="186" t="s">
        <v>967</v>
      </c>
      <c r="K1927" s="186" t="s">
        <v>968</v>
      </c>
    </row>
    <row r="1928" spans="1:11" x14ac:dyDescent="0.45">
      <c r="A1928" s="186" t="s">
        <v>336</v>
      </c>
      <c r="B1928" s="186" t="s">
        <v>1081</v>
      </c>
      <c r="C1928" s="186" t="s">
        <v>1094</v>
      </c>
      <c r="D1928" s="186" t="s">
        <v>701</v>
      </c>
      <c r="E1928" s="186" t="s">
        <v>1087</v>
      </c>
      <c r="F1928" s="186">
        <v>1997</v>
      </c>
      <c r="G1928" s="186" t="s">
        <v>1013</v>
      </c>
      <c r="H1928" s="186">
        <v>10.1520152700383</v>
      </c>
      <c r="I1928" s="186">
        <v>10.1520152700383</v>
      </c>
      <c r="J1928" s="186" t="s">
        <v>967</v>
      </c>
      <c r="K1928" s="186" t="s">
        <v>968</v>
      </c>
    </row>
    <row r="1929" spans="1:11" x14ac:dyDescent="0.45">
      <c r="A1929" s="186" t="s">
        <v>336</v>
      </c>
      <c r="B1929" s="186" t="s">
        <v>1081</v>
      </c>
      <c r="C1929" s="186" t="s">
        <v>1094</v>
      </c>
      <c r="D1929" s="186" t="s">
        <v>1095</v>
      </c>
      <c r="E1929" s="186" t="s">
        <v>1087</v>
      </c>
      <c r="F1929" s="186">
        <v>1997</v>
      </c>
      <c r="G1929" s="186" t="s">
        <v>1013</v>
      </c>
      <c r="H1929" s="186">
        <v>0.10593711350910499</v>
      </c>
      <c r="I1929" s="186">
        <v>0.10593711350910499</v>
      </c>
      <c r="J1929" s="186" t="s">
        <v>967</v>
      </c>
      <c r="K1929" s="186" t="s">
        <v>968</v>
      </c>
    </row>
    <row r="1930" spans="1:11" x14ac:dyDescent="0.45">
      <c r="A1930" s="186" t="s">
        <v>336</v>
      </c>
      <c r="B1930" s="186" t="s">
        <v>1081</v>
      </c>
      <c r="C1930" s="186" t="s">
        <v>1094</v>
      </c>
      <c r="D1930" s="186" t="s">
        <v>694</v>
      </c>
      <c r="E1930" s="186" t="s">
        <v>1087</v>
      </c>
      <c r="F1930" s="186">
        <v>1997</v>
      </c>
      <c r="G1930" s="186" t="s">
        <v>1013</v>
      </c>
      <c r="H1930" s="186">
        <v>0.250685765457485</v>
      </c>
      <c r="I1930" s="186">
        <v>0.250685765457485</v>
      </c>
      <c r="J1930" s="186" t="s">
        <v>967</v>
      </c>
      <c r="K1930" s="186" t="s">
        <v>968</v>
      </c>
    </row>
    <row r="1931" spans="1:11" x14ac:dyDescent="0.45">
      <c r="A1931" s="186" t="s">
        <v>336</v>
      </c>
      <c r="B1931" s="186" t="s">
        <v>1081</v>
      </c>
      <c r="C1931" s="186" t="s">
        <v>1094</v>
      </c>
      <c r="D1931" s="186" t="s">
        <v>1096</v>
      </c>
      <c r="E1931" s="186" t="s">
        <v>1087</v>
      </c>
      <c r="F1931" s="186">
        <v>1997</v>
      </c>
      <c r="G1931" s="186" t="s">
        <v>1013</v>
      </c>
      <c r="H1931" s="186">
        <v>40.001304821208201</v>
      </c>
      <c r="I1931" s="186">
        <v>40.001304821208201</v>
      </c>
      <c r="J1931" s="186" t="s">
        <v>967</v>
      </c>
      <c r="K1931" s="186" t="s">
        <v>968</v>
      </c>
    </row>
    <row r="1932" spans="1:11" x14ac:dyDescent="0.45">
      <c r="A1932" s="186" t="s">
        <v>336</v>
      </c>
      <c r="B1932" s="186" t="s">
        <v>1081</v>
      </c>
      <c r="C1932" s="186" t="s">
        <v>1094</v>
      </c>
      <c r="D1932" s="186" t="s">
        <v>1097</v>
      </c>
      <c r="E1932" s="186" t="s">
        <v>1087</v>
      </c>
      <c r="F1932" s="186">
        <v>1997</v>
      </c>
      <c r="G1932" s="186" t="s">
        <v>1013</v>
      </c>
      <c r="H1932" s="186">
        <v>0.97453789578686201</v>
      </c>
      <c r="I1932" s="186">
        <v>0.97453789578686201</v>
      </c>
      <c r="J1932" s="186" t="s">
        <v>967</v>
      </c>
      <c r="K1932" s="186" t="s">
        <v>968</v>
      </c>
    </row>
    <row r="1933" spans="1:11" x14ac:dyDescent="0.45">
      <c r="A1933" s="186" t="s">
        <v>336</v>
      </c>
      <c r="B1933" s="186" t="s">
        <v>1081</v>
      </c>
      <c r="C1933" s="186" t="s">
        <v>1094</v>
      </c>
      <c r="D1933" s="186" t="s">
        <v>701</v>
      </c>
      <c r="E1933" s="186" t="s">
        <v>1087</v>
      </c>
      <c r="F1933" s="186">
        <v>1998</v>
      </c>
      <c r="G1933" s="186" t="s">
        <v>1013</v>
      </c>
      <c r="H1933" s="186">
        <v>10.0901961720363</v>
      </c>
      <c r="I1933" s="186">
        <v>10.0901961720363</v>
      </c>
      <c r="J1933" s="186" t="s">
        <v>967</v>
      </c>
      <c r="K1933" s="186" t="s">
        <v>968</v>
      </c>
    </row>
    <row r="1934" spans="1:11" x14ac:dyDescent="0.45">
      <c r="A1934" s="186" t="s">
        <v>336</v>
      </c>
      <c r="B1934" s="186" t="s">
        <v>1081</v>
      </c>
      <c r="C1934" s="186" t="s">
        <v>1094</v>
      </c>
      <c r="D1934" s="186" t="s">
        <v>1095</v>
      </c>
      <c r="E1934" s="186" t="s">
        <v>1087</v>
      </c>
      <c r="F1934" s="186">
        <v>1998</v>
      </c>
      <c r="G1934" s="186" t="s">
        <v>1013</v>
      </c>
      <c r="H1934" s="186">
        <v>0.14633358569468</v>
      </c>
      <c r="I1934" s="186">
        <v>0.14633358569468</v>
      </c>
      <c r="J1934" s="186" t="s">
        <v>967</v>
      </c>
      <c r="K1934" s="186" t="s">
        <v>968</v>
      </c>
    </row>
    <row r="1935" spans="1:11" x14ac:dyDescent="0.45">
      <c r="A1935" s="186" t="s">
        <v>336</v>
      </c>
      <c r="B1935" s="186" t="s">
        <v>1081</v>
      </c>
      <c r="C1935" s="186" t="s">
        <v>1094</v>
      </c>
      <c r="D1935" s="186" t="s">
        <v>694</v>
      </c>
      <c r="E1935" s="186" t="s">
        <v>1087</v>
      </c>
      <c r="F1935" s="186">
        <v>1998</v>
      </c>
      <c r="G1935" s="186" t="s">
        <v>1013</v>
      </c>
      <c r="H1935" s="186">
        <v>0.28589680900057102</v>
      </c>
      <c r="I1935" s="186">
        <v>0.28589680900057102</v>
      </c>
      <c r="J1935" s="186" t="s">
        <v>967</v>
      </c>
      <c r="K1935" s="186" t="s">
        <v>968</v>
      </c>
    </row>
    <row r="1936" spans="1:11" x14ac:dyDescent="0.45">
      <c r="A1936" s="186" t="s">
        <v>336</v>
      </c>
      <c r="B1936" s="186" t="s">
        <v>1081</v>
      </c>
      <c r="C1936" s="186" t="s">
        <v>1094</v>
      </c>
      <c r="D1936" s="186" t="s">
        <v>1096</v>
      </c>
      <c r="E1936" s="186" t="s">
        <v>1087</v>
      </c>
      <c r="F1936" s="186">
        <v>1998</v>
      </c>
      <c r="G1936" s="186" t="s">
        <v>1013</v>
      </c>
      <c r="H1936" s="186">
        <v>46.727144420209498</v>
      </c>
      <c r="I1936" s="186">
        <v>46.727144420209498</v>
      </c>
      <c r="J1936" s="186" t="s">
        <v>967</v>
      </c>
      <c r="K1936" s="186" t="s">
        <v>968</v>
      </c>
    </row>
    <row r="1937" spans="1:11" x14ac:dyDescent="0.45">
      <c r="A1937" s="186" t="s">
        <v>336</v>
      </c>
      <c r="B1937" s="186" t="s">
        <v>1081</v>
      </c>
      <c r="C1937" s="186" t="s">
        <v>1094</v>
      </c>
      <c r="D1937" s="186" t="s">
        <v>1097</v>
      </c>
      <c r="E1937" s="186" t="s">
        <v>1087</v>
      </c>
      <c r="F1937" s="186">
        <v>1998</v>
      </c>
      <c r="G1937" s="186" t="s">
        <v>1013</v>
      </c>
      <c r="H1937" s="186">
        <v>1.08150127605889</v>
      </c>
      <c r="I1937" s="186">
        <v>1.08150127605889</v>
      </c>
      <c r="J1937" s="186" t="s">
        <v>967</v>
      </c>
      <c r="K1937" s="186" t="s">
        <v>968</v>
      </c>
    </row>
    <row r="1938" spans="1:11" x14ac:dyDescent="0.45">
      <c r="A1938" s="186" t="s">
        <v>336</v>
      </c>
      <c r="B1938" s="186" t="s">
        <v>1081</v>
      </c>
      <c r="C1938" s="186" t="s">
        <v>1094</v>
      </c>
      <c r="D1938" s="186" t="s">
        <v>701</v>
      </c>
      <c r="E1938" s="186" t="s">
        <v>1087</v>
      </c>
      <c r="F1938" s="186">
        <v>1999</v>
      </c>
      <c r="G1938" s="186" t="s">
        <v>1013</v>
      </c>
      <c r="H1938" s="186">
        <v>10.3680350330472</v>
      </c>
      <c r="I1938" s="186">
        <v>10.3680350330472</v>
      </c>
      <c r="J1938" s="186" t="s">
        <v>967</v>
      </c>
      <c r="K1938" s="186" t="s">
        <v>968</v>
      </c>
    </row>
    <row r="1939" spans="1:11" x14ac:dyDescent="0.45">
      <c r="A1939" s="186" t="s">
        <v>336</v>
      </c>
      <c r="B1939" s="186" t="s">
        <v>1081</v>
      </c>
      <c r="C1939" s="186" t="s">
        <v>1094</v>
      </c>
      <c r="D1939" s="186" t="s">
        <v>1095</v>
      </c>
      <c r="E1939" s="186" t="s">
        <v>1087</v>
      </c>
      <c r="F1939" s="186">
        <v>1999</v>
      </c>
      <c r="G1939" s="186" t="s">
        <v>1013</v>
      </c>
      <c r="H1939" s="186">
        <v>0.18930222336469399</v>
      </c>
      <c r="I1939" s="186">
        <v>0.18930222336469399</v>
      </c>
      <c r="J1939" s="186" t="s">
        <v>967</v>
      </c>
      <c r="K1939" s="186" t="s">
        <v>968</v>
      </c>
    </row>
    <row r="1940" spans="1:11" x14ac:dyDescent="0.45">
      <c r="A1940" s="186" t="s">
        <v>336</v>
      </c>
      <c r="B1940" s="186" t="s">
        <v>1081</v>
      </c>
      <c r="C1940" s="186" t="s">
        <v>1094</v>
      </c>
      <c r="D1940" s="186" t="s">
        <v>694</v>
      </c>
      <c r="E1940" s="186" t="s">
        <v>1087</v>
      </c>
      <c r="F1940" s="186">
        <v>1999</v>
      </c>
      <c r="G1940" s="186" t="s">
        <v>1013</v>
      </c>
      <c r="H1940" s="186">
        <v>0.328624855305512</v>
      </c>
      <c r="I1940" s="186">
        <v>0.328624855305512</v>
      </c>
      <c r="J1940" s="186" t="s">
        <v>967</v>
      </c>
      <c r="K1940" s="186" t="s">
        <v>968</v>
      </c>
    </row>
    <row r="1941" spans="1:11" x14ac:dyDescent="0.45">
      <c r="A1941" s="186" t="s">
        <v>336</v>
      </c>
      <c r="B1941" s="186" t="s">
        <v>1081</v>
      </c>
      <c r="C1941" s="186" t="s">
        <v>1094</v>
      </c>
      <c r="D1941" s="186" t="s">
        <v>1096</v>
      </c>
      <c r="E1941" s="186" t="s">
        <v>1087</v>
      </c>
      <c r="F1941" s="186">
        <v>1999</v>
      </c>
      <c r="G1941" s="186" t="s">
        <v>1013</v>
      </c>
      <c r="H1941" s="186">
        <v>54.626223712341499</v>
      </c>
      <c r="I1941" s="186">
        <v>54.626223712341499</v>
      </c>
      <c r="J1941" s="186" t="s">
        <v>967</v>
      </c>
      <c r="K1941" s="186" t="s">
        <v>968</v>
      </c>
    </row>
    <row r="1942" spans="1:11" x14ac:dyDescent="0.45">
      <c r="A1942" s="186" t="s">
        <v>336</v>
      </c>
      <c r="B1942" s="186" t="s">
        <v>1081</v>
      </c>
      <c r="C1942" s="186" t="s">
        <v>1094</v>
      </c>
      <c r="D1942" s="186" t="s">
        <v>1097</v>
      </c>
      <c r="E1942" s="186" t="s">
        <v>1087</v>
      </c>
      <c r="F1942" s="186">
        <v>1999</v>
      </c>
      <c r="G1942" s="186" t="s">
        <v>1013</v>
      </c>
      <c r="H1942" s="186">
        <v>1.2183956389411099</v>
      </c>
      <c r="I1942" s="186">
        <v>1.2183956389411099</v>
      </c>
      <c r="J1942" s="186" t="s">
        <v>967</v>
      </c>
      <c r="K1942" s="186" t="s">
        <v>968</v>
      </c>
    </row>
    <row r="1943" spans="1:11" x14ac:dyDescent="0.45">
      <c r="A1943" s="186" t="s">
        <v>336</v>
      </c>
      <c r="B1943" s="186" t="s">
        <v>1081</v>
      </c>
      <c r="C1943" s="186" t="s">
        <v>1094</v>
      </c>
      <c r="D1943" s="186" t="s">
        <v>701</v>
      </c>
      <c r="E1943" s="186" t="s">
        <v>1087</v>
      </c>
      <c r="F1943" s="186">
        <v>2000</v>
      </c>
      <c r="G1943" s="186" t="s">
        <v>1013</v>
      </c>
      <c r="H1943" s="186">
        <v>10.5700143702591</v>
      </c>
      <c r="I1943" s="186">
        <v>10.5700143702591</v>
      </c>
      <c r="J1943" s="186" t="s">
        <v>967</v>
      </c>
      <c r="K1943" s="186" t="s">
        <v>968</v>
      </c>
    </row>
    <row r="1944" spans="1:11" x14ac:dyDescent="0.45">
      <c r="A1944" s="186" t="s">
        <v>336</v>
      </c>
      <c r="B1944" s="186" t="s">
        <v>1081</v>
      </c>
      <c r="C1944" s="186" t="s">
        <v>1094</v>
      </c>
      <c r="D1944" s="186" t="s">
        <v>1095</v>
      </c>
      <c r="E1944" s="186" t="s">
        <v>1087</v>
      </c>
      <c r="F1944" s="186">
        <v>2000</v>
      </c>
      <c r="G1944" s="186" t="s">
        <v>1013</v>
      </c>
      <c r="H1944" s="186">
        <v>0.22975738115942099</v>
      </c>
      <c r="I1944" s="186">
        <v>0.22975738115942099</v>
      </c>
      <c r="J1944" s="186" t="s">
        <v>967</v>
      </c>
      <c r="K1944" s="186" t="s">
        <v>968</v>
      </c>
    </row>
    <row r="1945" spans="1:11" x14ac:dyDescent="0.45">
      <c r="A1945" s="186" t="s">
        <v>336</v>
      </c>
      <c r="B1945" s="186" t="s">
        <v>1081</v>
      </c>
      <c r="C1945" s="186" t="s">
        <v>1094</v>
      </c>
      <c r="D1945" s="186" t="s">
        <v>694</v>
      </c>
      <c r="E1945" s="186" t="s">
        <v>1087</v>
      </c>
      <c r="F1945" s="186">
        <v>2000</v>
      </c>
      <c r="G1945" s="186" t="s">
        <v>1013</v>
      </c>
      <c r="H1945" s="186">
        <v>0.36793838004656199</v>
      </c>
      <c r="I1945" s="186">
        <v>0.36793838004656199</v>
      </c>
      <c r="J1945" s="186" t="s">
        <v>967</v>
      </c>
      <c r="K1945" s="186" t="s">
        <v>968</v>
      </c>
    </row>
    <row r="1946" spans="1:11" x14ac:dyDescent="0.45">
      <c r="A1946" s="186" t="s">
        <v>336</v>
      </c>
      <c r="B1946" s="186" t="s">
        <v>1081</v>
      </c>
      <c r="C1946" s="186" t="s">
        <v>1094</v>
      </c>
      <c r="D1946" s="186" t="s">
        <v>1096</v>
      </c>
      <c r="E1946" s="186" t="s">
        <v>1087</v>
      </c>
      <c r="F1946" s="186">
        <v>2000</v>
      </c>
      <c r="G1946" s="186" t="s">
        <v>1013</v>
      </c>
      <c r="H1946" s="186">
        <v>61.933999989628198</v>
      </c>
      <c r="I1946" s="186">
        <v>61.933999989628198</v>
      </c>
      <c r="J1946" s="186" t="s">
        <v>967</v>
      </c>
      <c r="K1946" s="186" t="s">
        <v>968</v>
      </c>
    </row>
    <row r="1947" spans="1:11" x14ac:dyDescent="0.45">
      <c r="A1947" s="186" t="s">
        <v>336</v>
      </c>
      <c r="B1947" s="186" t="s">
        <v>1081</v>
      </c>
      <c r="C1947" s="186" t="s">
        <v>1094</v>
      </c>
      <c r="D1947" s="186" t="s">
        <v>1097</v>
      </c>
      <c r="E1947" s="186" t="s">
        <v>1087</v>
      </c>
      <c r="F1947" s="186">
        <v>2000</v>
      </c>
      <c r="G1947" s="186" t="s">
        <v>1013</v>
      </c>
      <c r="H1947" s="186">
        <v>1.3432713334067301</v>
      </c>
      <c r="I1947" s="186">
        <v>1.3432713334067301</v>
      </c>
      <c r="J1947" s="186" t="s">
        <v>967</v>
      </c>
      <c r="K1947" s="186" t="s">
        <v>968</v>
      </c>
    </row>
    <row r="1948" spans="1:11" x14ac:dyDescent="0.45">
      <c r="A1948" s="186" t="s">
        <v>336</v>
      </c>
      <c r="B1948" s="186" t="s">
        <v>1081</v>
      </c>
      <c r="C1948" s="186" t="s">
        <v>1094</v>
      </c>
      <c r="D1948" s="186" t="s">
        <v>701</v>
      </c>
      <c r="E1948" s="186" t="s">
        <v>1087</v>
      </c>
      <c r="F1948" s="186">
        <v>2001</v>
      </c>
      <c r="G1948" s="186" t="s">
        <v>1013</v>
      </c>
      <c r="H1948" s="186">
        <v>10.1988160985176</v>
      </c>
      <c r="I1948" s="186">
        <v>10.1988160985176</v>
      </c>
      <c r="J1948" s="186" t="s">
        <v>967</v>
      </c>
      <c r="K1948" s="186" t="s">
        <v>968</v>
      </c>
    </row>
    <row r="1949" spans="1:11" x14ac:dyDescent="0.45">
      <c r="A1949" s="186" t="s">
        <v>336</v>
      </c>
      <c r="B1949" s="186" t="s">
        <v>1081</v>
      </c>
      <c r="C1949" s="186" t="s">
        <v>1094</v>
      </c>
      <c r="D1949" s="186" t="s">
        <v>1095</v>
      </c>
      <c r="E1949" s="186" t="s">
        <v>1087</v>
      </c>
      <c r="F1949" s="186">
        <v>2001</v>
      </c>
      <c r="G1949" s="186" t="s">
        <v>1013</v>
      </c>
      <c r="H1949" s="186">
        <v>0.314833070932235</v>
      </c>
      <c r="I1949" s="186">
        <v>0.314833070932235</v>
      </c>
      <c r="J1949" s="186" t="s">
        <v>967</v>
      </c>
      <c r="K1949" s="186" t="s">
        <v>968</v>
      </c>
    </row>
    <row r="1950" spans="1:11" x14ac:dyDescent="0.45">
      <c r="A1950" s="186" t="s">
        <v>336</v>
      </c>
      <c r="B1950" s="186" t="s">
        <v>1081</v>
      </c>
      <c r="C1950" s="186" t="s">
        <v>1094</v>
      </c>
      <c r="D1950" s="186" t="s">
        <v>694</v>
      </c>
      <c r="E1950" s="186" t="s">
        <v>1087</v>
      </c>
      <c r="F1950" s="186">
        <v>2001</v>
      </c>
      <c r="G1950" s="186" t="s">
        <v>1013</v>
      </c>
      <c r="H1950" s="186">
        <v>0.73082161732307005</v>
      </c>
      <c r="I1950" s="186">
        <v>0.73082161732307005</v>
      </c>
      <c r="J1950" s="186" t="s">
        <v>967</v>
      </c>
      <c r="K1950" s="186" t="s">
        <v>968</v>
      </c>
    </row>
    <row r="1951" spans="1:11" x14ac:dyDescent="0.45">
      <c r="A1951" s="186" t="s">
        <v>336</v>
      </c>
      <c r="B1951" s="186" t="s">
        <v>1081</v>
      </c>
      <c r="C1951" s="186" t="s">
        <v>1094</v>
      </c>
      <c r="D1951" s="186" t="s">
        <v>1096</v>
      </c>
      <c r="E1951" s="186" t="s">
        <v>1087</v>
      </c>
      <c r="F1951" s="186">
        <v>2001</v>
      </c>
      <c r="G1951" s="186" t="s">
        <v>1013</v>
      </c>
      <c r="H1951" s="186">
        <v>68.518072844144896</v>
      </c>
      <c r="I1951" s="186">
        <v>68.518072844144896</v>
      </c>
      <c r="J1951" s="186" t="s">
        <v>967</v>
      </c>
      <c r="K1951" s="186" t="s">
        <v>968</v>
      </c>
    </row>
    <row r="1952" spans="1:11" x14ac:dyDescent="0.45">
      <c r="A1952" s="186" t="s">
        <v>336</v>
      </c>
      <c r="B1952" s="186" t="s">
        <v>1081</v>
      </c>
      <c r="C1952" s="186" t="s">
        <v>1094</v>
      </c>
      <c r="D1952" s="186" t="s">
        <v>1097</v>
      </c>
      <c r="E1952" s="186" t="s">
        <v>1087</v>
      </c>
      <c r="F1952" s="186">
        <v>2001</v>
      </c>
      <c r="G1952" s="186" t="s">
        <v>1013</v>
      </c>
      <c r="H1952" s="186">
        <v>1.4074015965822799</v>
      </c>
      <c r="I1952" s="186">
        <v>1.4074015965822799</v>
      </c>
      <c r="J1952" s="186" t="s">
        <v>967</v>
      </c>
      <c r="K1952" s="186" t="s">
        <v>968</v>
      </c>
    </row>
    <row r="1953" spans="1:11" x14ac:dyDescent="0.45">
      <c r="A1953" s="186" t="s">
        <v>336</v>
      </c>
      <c r="B1953" s="186" t="s">
        <v>1081</v>
      </c>
      <c r="C1953" s="186" t="s">
        <v>1094</v>
      </c>
      <c r="D1953" s="186" t="s">
        <v>701</v>
      </c>
      <c r="E1953" s="186" t="s">
        <v>1087</v>
      </c>
      <c r="F1953" s="186">
        <v>2002</v>
      </c>
      <c r="G1953" s="186" t="s">
        <v>1013</v>
      </c>
      <c r="H1953" s="186">
        <v>9.5311551607188196</v>
      </c>
      <c r="I1953" s="186">
        <v>9.5311551607188196</v>
      </c>
      <c r="J1953" s="186" t="s">
        <v>967</v>
      </c>
      <c r="K1953" s="186" t="s">
        <v>968</v>
      </c>
    </row>
    <row r="1954" spans="1:11" x14ac:dyDescent="0.45">
      <c r="A1954" s="186" t="s">
        <v>336</v>
      </c>
      <c r="B1954" s="186" t="s">
        <v>1081</v>
      </c>
      <c r="C1954" s="186" t="s">
        <v>1094</v>
      </c>
      <c r="D1954" s="186" t="s">
        <v>1095</v>
      </c>
      <c r="E1954" s="186" t="s">
        <v>1087</v>
      </c>
      <c r="F1954" s="186">
        <v>2002</v>
      </c>
      <c r="G1954" s="186" t="s">
        <v>1013</v>
      </c>
      <c r="H1954" s="186">
        <v>0.39311938649016998</v>
      </c>
      <c r="I1954" s="186">
        <v>0.39311938649016998</v>
      </c>
      <c r="J1954" s="186" t="s">
        <v>967</v>
      </c>
      <c r="K1954" s="186" t="s">
        <v>968</v>
      </c>
    </row>
    <row r="1955" spans="1:11" x14ac:dyDescent="0.45">
      <c r="A1955" s="186" t="s">
        <v>336</v>
      </c>
      <c r="B1955" s="186" t="s">
        <v>1081</v>
      </c>
      <c r="C1955" s="186" t="s">
        <v>1094</v>
      </c>
      <c r="D1955" s="186" t="s">
        <v>694</v>
      </c>
      <c r="E1955" s="186" t="s">
        <v>1087</v>
      </c>
      <c r="F1955" s="186">
        <v>2002</v>
      </c>
      <c r="G1955" s="186" t="s">
        <v>1013</v>
      </c>
      <c r="H1955" s="186">
        <v>1.0819921343155601</v>
      </c>
      <c r="I1955" s="186">
        <v>1.0819921343155601</v>
      </c>
      <c r="J1955" s="186" t="s">
        <v>967</v>
      </c>
      <c r="K1955" s="186" t="s">
        <v>968</v>
      </c>
    </row>
    <row r="1956" spans="1:11" x14ac:dyDescent="0.45">
      <c r="A1956" s="186" t="s">
        <v>336</v>
      </c>
      <c r="B1956" s="186" t="s">
        <v>1081</v>
      </c>
      <c r="C1956" s="186" t="s">
        <v>1094</v>
      </c>
      <c r="D1956" s="186" t="s">
        <v>1096</v>
      </c>
      <c r="E1956" s="186" t="s">
        <v>1087</v>
      </c>
      <c r="F1956" s="186">
        <v>2002</v>
      </c>
      <c r="G1956" s="186" t="s">
        <v>1013</v>
      </c>
      <c r="H1956" s="186">
        <v>73.332584231741905</v>
      </c>
      <c r="I1956" s="186">
        <v>73.332584231741905</v>
      </c>
      <c r="J1956" s="186" t="s">
        <v>967</v>
      </c>
      <c r="K1956" s="186" t="s">
        <v>968</v>
      </c>
    </row>
    <row r="1957" spans="1:11" x14ac:dyDescent="0.45">
      <c r="A1957" s="186" t="s">
        <v>336</v>
      </c>
      <c r="B1957" s="186" t="s">
        <v>1081</v>
      </c>
      <c r="C1957" s="186" t="s">
        <v>1094</v>
      </c>
      <c r="D1957" s="186" t="s">
        <v>1097</v>
      </c>
      <c r="E1957" s="186" t="s">
        <v>1087</v>
      </c>
      <c r="F1957" s="186">
        <v>2002</v>
      </c>
      <c r="G1957" s="186" t="s">
        <v>1013</v>
      </c>
      <c r="H1957" s="186">
        <v>1.43344387473357</v>
      </c>
      <c r="I1957" s="186">
        <v>1.43344387473357</v>
      </c>
      <c r="J1957" s="186" t="s">
        <v>967</v>
      </c>
      <c r="K1957" s="186" t="s">
        <v>968</v>
      </c>
    </row>
    <row r="1958" spans="1:11" x14ac:dyDescent="0.45">
      <c r="A1958" s="186" t="s">
        <v>336</v>
      </c>
      <c r="B1958" s="186" t="s">
        <v>1081</v>
      </c>
      <c r="C1958" s="186" t="s">
        <v>1094</v>
      </c>
      <c r="D1958" s="186" t="s">
        <v>701</v>
      </c>
      <c r="E1958" s="186" t="s">
        <v>1087</v>
      </c>
      <c r="F1958" s="186">
        <v>2003</v>
      </c>
      <c r="G1958" s="186" t="s">
        <v>1013</v>
      </c>
      <c r="H1958" s="186">
        <v>8.7265667979869299</v>
      </c>
      <c r="I1958" s="186">
        <v>8.7265667979869299</v>
      </c>
      <c r="J1958" s="186" t="s">
        <v>967</v>
      </c>
      <c r="K1958" s="186" t="s">
        <v>968</v>
      </c>
    </row>
    <row r="1959" spans="1:11" x14ac:dyDescent="0.45">
      <c r="A1959" s="186" t="s">
        <v>336</v>
      </c>
      <c r="B1959" s="186" t="s">
        <v>1081</v>
      </c>
      <c r="C1959" s="186" t="s">
        <v>1094</v>
      </c>
      <c r="D1959" s="186" t="s">
        <v>1095</v>
      </c>
      <c r="E1959" s="186" t="s">
        <v>1087</v>
      </c>
      <c r="F1959" s="186">
        <v>2003</v>
      </c>
      <c r="G1959" s="186" t="s">
        <v>1013</v>
      </c>
      <c r="H1959" s="186">
        <v>0.46370880754530802</v>
      </c>
      <c r="I1959" s="186">
        <v>0.46370880754530802</v>
      </c>
      <c r="J1959" s="186" t="s">
        <v>967</v>
      </c>
      <c r="K1959" s="186" t="s">
        <v>968</v>
      </c>
    </row>
    <row r="1960" spans="1:11" x14ac:dyDescent="0.45">
      <c r="A1960" s="186" t="s">
        <v>336</v>
      </c>
      <c r="B1960" s="186" t="s">
        <v>1081</v>
      </c>
      <c r="C1960" s="186" t="s">
        <v>1094</v>
      </c>
      <c r="D1960" s="186" t="s">
        <v>694</v>
      </c>
      <c r="E1960" s="186" t="s">
        <v>1087</v>
      </c>
      <c r="F1960" s="186">
        <v>2003</v>
      </c>
      <c r="G1960" s="186" t="s">
        <v>1013</v>
      </c>
      <c r="H1960" s="186">
        <v>1.40935053256447</v>
      </c>
      <c r="I1960" s="186">
        <v>1.40935053256447</v>
      </c>
      <c r="J1960" s="186" t="s">
        <v>967</v>
      </c>
      <c r="K1960" s="186" t="s">
        <v>968</v>
      </c>
    </row>
    <row r="1961" spans="1:11" x14ac:dyDescent="0.45">
      <c r="A1961" s="186" t="s">
        <v>336</v>
      </c>
      <c r="B1961" s="186" t="s">
        <v>1081</v>
      </c>
      <c r="C1961" s="186" t="s">
        <v>1094</v>
      </c>
      <c r="D1961" s="186" t="s">
        <v>1096</v>
      </c>
      <c r="E1961" s="186" t="s">
        <v>1087</v>
      </c>
      <c r="F1961" s="186">
        <v>2003</v>
      </c>
      <c r="G1961" s="186" t="s">
        <v>1013</v>
      </c>
      <c r="H1961" s="186">
        <v>76.900873569414202</v>
      </c>
      <c r="I1961" s="186">
        <v>76.900873569414202</v>
      </c>
      <c r="J1961" s="186" t="s">
        <v>967</v>
      </c>
      <c r="K1961" s="186" t="s">
        <v>968</v>
      </c>
    </row>
    <row r="1962" spans="1:11" x14ac:dyDescent="0.45">
      <c r="A1962" s="186" t="s">
        <v>336</v>
      </c>
      <c r="B1962" s="186" t="s">
        <v>1081</v>
      </c>
      <c r="C1962" s="186" t="s">
        <v>1094</v>
      </c>
      <c r="D1962" s="186" t="s">
        <v>1097</v>
      </c>
      <c r="E1962" s="186" t="s">
        <v>1087</v>
      </c>
      <c r="F1962" s="186">
        <v>2003</v>
      </c>
      <c r="G1962" s="186" t="s">
        <v>1013</v>
      </c>
      <c r="H1962" s="186">
        <v>1.43644413798907</v>
      </c>
      <c r="I1962" s="186">
        <v>1.43644413798907</v>
      </c>
      <c r="J1962" s="186" t="s">
        <v>967</v>
      </c>
      <c r="K1962" s="186" t="s">
        <v>968</v>
      </c>
    </row>
    <row r="1963" spans="1:11" x14ac:dyDescent="0.45">
      <c r="A1963" s="186" t="s">
        <v>336</v>
      </c>
      <c r="B1963" s="186" t="s">
        <v>1081</v>
      </c>
      <c r="C1963" s="186" t="s">
        <v>1094</v>
      </c>
      <c r="D1963" s="186" t="s">
        <v>701</v>
      </c>
      <c r="E1963" s="186" t="s">
        <v>1087</v>
      </c>
      <c r="F1963" s="186">
        <v>2004</v>
      </c>
      <c r="G1963" s="186" t="s">
        <v>1013</v>
      </c>
      <c r="H1963" s="186">
        <v>7.9742673703684703</v>
      </c>
      <c r="I1963" s="186">
        <v>7.9742673703684703</v>
      </c>
      <c r="J1963" s="186" t="s">
        <v>967</v>
      </c>
      <c r="K1963" s="186" t="s">
        <v>968</v>
      </c>
    </row>
    <row r="1964" spans="1:11" x14ac:dyDescent="0.45">
      <c r="A1964" s="186" t="s">
        <v>336</v>
      </c>
      <c r="B1964" s="186" t="s">
        <v>1081</v>
      </c>
      <c r="C1964" s="186" t="s">
        <v>1094</v>
      </c>
      <c r="D1964" s="186" t="s">
        <v>1095</v>
      </c>
      <c r="E1964" s="186" t="s">
        <v>1087</v>
      </c>
      <c r="F1964" s="186">
        <v>2004</v>
      </c>
      <c r="G1964" s="186" t="s">
        <v>1013</v>
      </c>
      <c r="H1964" s="186">
        <v>0.53350629273699302</v>
      </c>
      <c r="I1964" s="186">
        <v>0.53350629273699302</v>
      </c>
      <c r="J1964" s="186" t="s">
        <v>967</v>
      </c>
      <c r="K1964" s="186" t="s">
        <v>968</v>
      </c>
    </row>
    <row r="1965" spans="1:11" x14ac:dyDescent="0.45">
      <c r="A1965" s="186" t="s">
        <v>336</v>
      </c>
      <c r="B1965" s="186" t="s">
        <v>1081</v>
      </c>
      <c r="C1965" s="186" t="s">
        <v>1094</v>
      </c>
      <c r="D1965" s="186" t="s">
        <v>694</v>
      </c>
      <c r="E1965" s="186" t="s">
        <v>1087</v>
      </c>
      <c r="F1965" s="186">
        <v>2004</v>
      </c>
      <c r="G1965" s="186" t="s">
        <v>1013</v>
      </c>
      <c r="H1965" s="186">
        <v>1.73074816884547</v>
      </c>
      <c r="I1965" s="186">
        <v>1.73074816884547</v>
      </c>
      <c r="J1965" s="186" t="s">
        <v>967</v>
      </c>
      <c r="K1965" s="186" t="s">
        <v>968</v>
      </c>
    </row>
    <row r="1966" spans="1:11" x14ac:dyDescent="0.45">
      <c r="A1966" s="186" t="s">
        <v>336</v>
      </c>
      <c r="B1966" s="186" t="s">
        <v>1081</v>
      </c>
      <c r="C1966" s="186" t="s">
        <v>1094</v>
      </c>
      <c r="D1966" s="186" t="s">
        <v>1096</v>
      </c>
      <c r="E1966" s="186" t="s">
        <v>1087</v>
      </c>
      <c r="F1966" s="186">
        <v>2004</v>
      </c>
      <c r="G1966" s="186" t="s">
        <v>1013</v>
      </c>
      <c r="H1966" s="186">
        <v>80.594190952100803</v>
      </c>
      <c r="I1966" s="186">
        <v>80.594190952100803</v>
      </c>
      <c r="J1966" s="186" t="s">
        <v>967</v>
      </c>
      <c r="K1966" s="186" t="s">
        <v>968</v>
      </c>
    </row>
    <row r="1967" spans="1:11" x14ac:dyDescent="0.45">
      <c r="A1967" s="186" t="s">
        <v>336</v>
      </c>
      <c r="B1967" s="186" t="s">
        <v>1081</v>
      </c>
      <c r="C1967" s="186" t="s">
        <v>1094</v>
      </c>
      <c r="D1967" s="186" t="s">
        <v>1097</v>
      </c>
      <c r="E1967" s="186" t="s">
        <v>1087</v>
      </c>
      <c r="F1967" s="186">
        <v>2004</v>
      </c>
      <c r="G1967" s="186" t="s">
        <v>1013</v>
      </c>
      <c r="H1967" s="186">
        <v>1.44378494444832</v>
      </c>
      <c r="I1967" s="186">
        <v>1.44378494444832</v>
      </c>
      <c r="J1967" s="186" t="s">
        <v>967</v>
      </c>
      <c r="K1967" s="186" t="s">
        <v>968</v>
      </c>
    </row>
    <row r="1968" spans="1:11" x14ac:dyDescent="0.45">
      <c r="A1968" s="186" t="s">
        <v>336</v>
      </c>
      <c r="B1968" s="186" t="s">
        <v>1081</v>
      </c>
      <c r="C1968" s="186" t="s">
        <v>1094</v>
      </c>
      <c r="D1968" s="186" t="s">
        <v>701</v>
      </c>
      <c r="E1968" s="186" t="s">
        <v>1087</v>
      </c>
      <c r="F1968" s="186">
        <v>2005</v>
      </c>
      <c r="G1968" s="186" t="s">
        <v>1013</v>
      </c>
      <c r="H1968" s="186">
        <v>7.2991324310854298</v>
      </c>
      <c r="I1968" s="186">
        <v>7.2991324310854298</v>
      </c>
      <c r="J1968" s="186" t="s">
        <v>967</v>
      </c>
      <c r="K1968" s="186" t="s">
        <v>968</v>
      </c>
    </row>
    <row r="1969" spans="1:11" x14ac:dyDescent="0.45">
      <c r="A1969" s="186" t="s">
        <v>336</v>
      </c>
      <c r="B1969" s="186" t="s">
        <v>1081</v>
      </c>
      <c r="C1969" s="186" t="s">
        <v>1094</v>
      </c>
      <c r="D1969" s="186" t="s">
        <v>1095</v>
      </c>
      <c r="E1969" s="186" t="s">
        <v>1087</v>
      </c>
      <c r="F1969" s="186">
        <v>2005</v>
      </c>
      <c r="G1969" s="186" t="s">
        <v>1013</v>
      </c>
      <c r="H1969" s="186">
        <v>0.60600505331407795</v>
      </c>
      <c r="I1969" s="186">
        <v>0.60600505331407795</v>
      </c>
      <c r="J1969" s="186" t="s">
        <v>967</v>
      </c>
      <c r="K1969" s="186" t="s">
        <v>968</v>
      </c>
    </row>
    <row r="1970" spans="1:11" x14ac:dyDescent="0.45">
      <c r="A1970" s="186" t="s">
        <v>336</v>
      </c>
      <c r="B1970" s="186" t="s">
        <v>1081</v>
      </c>
      <c r="C1970" s="186" t="s">
        <v>1094</v>
      </c>
      <c r="D1970" s="186" t="s">
        <v>694</v>
      </c>
      <c r="E1970" s="186" t="s">
        <v>1087</v>
      </c>
      <c r="F1970" s="186">
        <v>2005</v>
      </c>
      <c r="G1970" s="186" t="s">
        <v>1013</v>
      </c>
      <c r="H1970" s="186">
        <v>2.0589632431787099</v>
      </c>
      <c r="I1970" s="186">
        <v>2.0589632431787099</v>
      </c>
      <c r="J1970" s="186" t="s">
        <v>967</v>
      </c>
      <c r="K1970" s="186" t="s">
        <v>968</v>
      </c>
    </row>
    <row r="1971" spans="1:11" x14ac:dyDescent="0.45">
      <c r="A1971" s="186" t="s">
        <v>336</v>
      </c>
      <c r="B1971" s="186" t="s">
        <v>1081</v>
      </c>
      <c r="C1971" s="186" t="s">
        <v>1094</v>
      </c>
      <c r="D1971" s="186" t="s">
        <v>1096</v>
      </c>
      <c r="E1971" s="186" t="s">
        <v>1087</v>
      </c>
      <c r="F1971" s="186">
        <v>2005</v>
      </c>
      <c r="G1971" s="186" t="s">
        <v>1013</v>
      </c>
      <c r="H1971" s="186">
        <v>84.835938381550207</v>
      </c>
      <c r="I1971" s="186">
        <v>84.835938381550207</v>
      </c>
      <c r="J1971" s="186" t="s">
        <v>967</v>
      </c>
      <c r="K1971" s="186" t="s">
        <v>968</v>
      </c>
    </row>
    <row r="1972" spans="1:11" x14ac:dyDescent="0.45">
      <c r="A1972" s="186" t="s">
        <v>336</v>
      </c>
      <c r="B1972" s="186" t="s">
        <v>1081</v>
      </c>
      <c r="C1972" s="186" t="s">
        <v>1094</v>
      </c>
      <c r="D1972" s="186" t="s">
        <v>1097</v>
      </c>
      <c r="E1972" s="186" t="s">
        <v>1087</v>
      </c>
      <c r="F1972" s="186">
        <v>2005</v>
      </c>
      <c r="G1972" s="186" t="s">
        <v>1013</v>
      </c>
      <c r="H1972" s="186">
        <v>1.4621556638715301</v>
      </c>
      <c r="I1972" s="186">
        <v>1.4621556638715301</v>
      </c>
      <c r="J1972" s="186" t="s">
        <v>967</v>
      </c>
      <c r="K1972" s="186" t="s">
        <v>968</v>
      </c>
    </row>
    <row r="1973" spans="1:11" x14ac:dyDescent="0.45">
      <c r="A1973" s="186" t="s">
        <v>336</v>
      </c>
      <c r="B1973" s="186" t="s">
        <v>1081</v>
      </c>
      <c r="C1973" s="186" t="s">
        <v>1094</v>
      </c>
      <c r="D1973" s="186" t="s">
        <v>701</v>
      </c>
      <c r="E1973" s="186" t="s">
        <v>1087</v>
      </c>
      <c r="F1973" s="186">
        <v>2006</v>
      </c>
      <c r="G1973" s="186" t="s">
        <v>1013</v>
      </c>
      <c r="H1973" s="186">
        <v>7.57075353277774</v>
      </c>
      <c r="I1973" s="186">
        <v>7.57075353277774</v>
      </c>
      <c r="J1973" s="186" t="s">
        <v>967</v>
      </c>
      <c r="K1973" s="186" t="s">
        <v>968</v>
      </c>
    </row>
    <row r="1974" spans="1:11" x14ac:dyDescent="0.45">
      <c r="A1974" s="186" t="s">
        <v>336</v>
      </c>
      <c r="B1974" s="186" t="s">
        <v>1081</v>
      </c>
      <c r="C1974" s="186" t="s">
        <v>1094</v>
      </c>
      <c r="D1974" s="186" t="s">
        <v>1095</v>
      </c>
      <c r="E1974" s="186" t="s">
        <v>1087</v>
      </c>
      <c r="F1974" s="186">
        <v>2006</v>
      </c>
      <c r="G1974" s="186" t="s">
        <v>1013</v>
      </c>
      <c r="H1974" s="186">
        <v>0.67719382078518098</v>
      </c>
      <c r="I1974" s="186">
        <v>0.67719382078518098</v>
      </c>
      <c r="J1974" s="186" t="s">
        <v>967</v>
      </c>
      <c r="K1974" s="186" t="s">
        <v>968</v>
      </c>
    </row>
    <row r="1975" spans="1:11" x14ac:dyDescent="0.45">
      <c r="A1975" s="186" t="s">
        <v>336</v>
      </c>
      <c r="B1975" s="186" t="s">
        <v>1081</v>
      </c>
      <c r="C1975" s="186" t="s">
        <v>1094</v>
      </c>
      <c r="D1975" s="186" t="s">
        <v>694</v>
      </c>
      <c r="E1975" s="186" t="s">
        <v>1087</v>
      </c>
      <c r="F1975" s="186">
        <v>2006</v>
      </c>
      <c r="G1975" s="186" t="s">
        <v>1013</v>
      </c>
      <c r="H1975" s="186">
        <v>2.7486409902178002</v>
      </c>
      <c r="I1975" s="186">
        <v>2.7486409902178002</v>
      </c>
      <c r="J1975" s="186" t="s">
        <v>967</v>
      </c>
      <c r="K1975" s="186" t="s">
        <v>968</v>
      </c>
    </row>
    <row r="1976" spans="1:11" x14ac:dyDescent="0.45">
      <c r="A1976" s="186" t="s">
        <v>336</v>
      </c>
      <c r="B1976" s="186" t="s">
        <v>1081</v>
      </c>
      <c r="C1976" s="186" t="s">
        <v>1094</v>
      </c>
      <c r="D1976" s="186" t="s">
        <v>1096</v>
      </c>
      <c r="E1976" s="186" t="s">
        <v>1087</v>
      </c>
      <c r="F1976" s="186">
        <v>2006</v>
      </c>
      <c r="G1976" s="186" t="s">
        <v>1013</v>
      </c>
      <c r="H1976" s="186">
        <v>89.826326825947802</v>
      </c>
      <c r="I1976" s="186">
        <v>89.826326825947802</v>
      </c>
      <c r="J1976" s="186" t="s">
        <v>967</v>
      </c>
      <c r="K1976" s="186" t="s">
        <v>968</v>
      </c>
    </row>
    <row r="1977" spans="1:11" x14ac:dyDescent="0.45">
      <c r="A1977" s="186" t="s">
        <v>336</v>
      </c>
      <c r="B1977" s="186" t="s">
        <v>1081</v>
      </c>
      <c r="C1977" s="186" t="s">
        <v>1094</v>
      </c>
      <c r="D1977" s="186" t="s">
        <v>1097</v>
      </c>
      <c r="E1977" s="186" t="s">
        <v>1087</v>
      </c>
      <c r="F1977" s="186">
        <v>2006</v>
      </c>
      <c r="G1977" s="186" t="s">
        <v>1013</v>
      </c>
      <c r="H1977" s="186">
        <v>1.4636486052714199</v>
      </c>
      <c r="I1977" s="186">
        <v>1.4636486052714199</v>
      </c>
      <c r="J1977" s="186" t="s">
        <v>967</v>
      </c>
      <c r="K1977" s="186" t="s">
        <v>968</v>
      </c>
    </row>
    <row r="1978" spans="1:11" x14ac:dyDescent="0.45">
      <c r="A1978" s="186" t="s">
        <v>336</v>
      </c>
      <c r="B1978" s="186" t="s">
        <v>1081</v>
      </c>
      <c r="C1978" s="186" t="s">
        <v>1094</v>
      </c>
      <c r="D1978" s="186" t="s">
        <v>701</v>
      </c>
      <c r="E1978" s="186" t="s">
        <v>1087</v>
      </c>
      <c r="F1978" s="186">
        <v>2007</v>
      </c>
      <c r="G1978" s="186" t="s">
        <v>1013</v>
      </c>
      <c r="H1978" s="186">
        <v>7.9028029784136304</v>
      </c>
      <c r="I1978" s="186">
        <v>7.9028029784136304</v>
      </c>
      <c r="J1978" s="186" t="s">
        <v>967</v>
      </c>
      <c r="K1978" s="186" t="s">
        <v>968</v>
      </c>
    </row>
    <row r="1979" spans="1:11" x14ac:dyDescent="0.45">
      <c r="A1979" s="186" t="s">
        <v>336</v>
      </c>
      <c r="B1979" s="186" t="s">
        <v>1081</v>
      </c>
      <c r="C1979" s="186" t="s">
        <v>1094</v>
      </c>
      <c r="D1979" s="186" t="s">
        <v>1095</v>
      </c>
      <c r="E1979" s="186" t="s">
        <v>1087</v>
      </c>
      <c r="F1979" s="186">
        <v>2007</v>
      </c>
      <c r="G1979" s="186" t="s">
        <v>1013</v>
      </c>
      <c r="H1979" s="186">
        <v>0.75241146635227096</v>
      </c>
      <c r="I1979" s="186">
        <v>0.75241146635227096</v>
      </c>
      <c r="J1979" s="186" t="s">
        <v>967</v>
      </c>
      <c r="K1979" s="186" t="s">
        <v>968</v>
      </c>
    </row>
    <row r="1980" spans="1:11" x14ac:dyDescent="0.45">
      <c r="A1980" s="186" t="s">
        <v>336</v>
      </c>
      <c r="B1980" s="186" t="s">
        <v>1081</v>
      </c>
      <c r="C1980" s="186" t="s">
        <v>1094</v>
      </c>
      <c r="D1980" s="186" t="s">
        <v>694</v>
      </c>
      <c r="E1980" s="186" t="s">
        <v>1087</v>
      </c>
      <c r="F1980" s="186">
        <v>2007</v>
      </c>
      <c r="G1980" s="186" t="s">
        <v>1013</v>
      </c>
      <c r="H1980" s="186">
        <v>3.4429094466619401</v>
      </c>
      <c r="I1980" s="186">
        <v>3.4429094466619401</v>
      </c>
      <c r="J1980" s="186" t="s">
        <v>967</v>
      </c>
      <c r="K1980" s="186" t="s">
        <v>968</v>
      </c>
    </row>
    <row r="1981" spans="1:11" x14ac:dyDescent="0.45">
      <c r="A1981" s="186" t="s">
        <v>336</v>
      </c>
      <c r="B1981" s="186" t="s">
        <v>1081</v>
      </c>
      <c r="C1981" s="186" t="s">
        <v>1094</v>
      </c>
      <c r="D1981" s="186" t="s">
        <v>1096</v>
      </c>
      <c r="E1981" s="186" t="s">
        <v>1087</v>
      </c>
      <c r="F1981" s="186">
        <v>2007</v>
      </c>
      <c r="G1981" s="186" t="s">
        <v>1013</v>
      </c>
      <c r="H1981" s="186">
        <v>95.481810194675802</v>
      </c>
      <c r="I1981" s="186">
        <v>95.481810194675802</v>
      </c>
      <c r="J1981" s="186" t="s">
        <v>967</v>
      </c>
      <c r="K1981" s="186" t="s">
        <v>968</v>
      </c>
    </row>
    <row r="1982" spans="1:11" x14ac:dyDescent="0.45">
      <c r="A1982" s="186" t="s">
        <v>336</v>
      </c>
      <c r="B1982" s="186" t="s">
        <v>1081</v>
      </c>
      <c r="C1982" s="186" t="s">
        <v>1094</v>
      </c>
      <c r="D1982" s="186" t="s">
        <v>1097</v>
      </c>
      <c r="E1982" s="186" t="s">
        <v>1087</v>
      </c>
      <c r="F1982" s="186">
        <v>2007</v>
      </c>
      <c r="G1982" s="186" t="s">
        <v>1013</v>
      </c>
      <c r="H1982" s="186">
        <v>1.4783215993964101</v>
      </c>
      <c r="I1982" s="186">
        <v>1.4783215993964101</v>
      </c>
      <c r="J1982" s="186" t="s">
        <v>967</v>
      </c>
      <c r="K1982" s="186" t="s">
        <v>968</v>
      </c>
    </row>
    <row r="1983" spans="1:11" x14ac:dyDescent="0.45">
      <c r="A1983" s="186" t="s">
        <v>336</v>
      </c>
      <c r="B1983" s="186" t="s">
        <v>1081</v>
      </c>
      <c r="C1983" s="186" t="s">
        <v>1094</v>
      </c>
      <c r="D1983" s="186" t="s">
        <v>701</v>
      </c>
      <c r="E1983" s="186" t="s">
        <v>1087</v>
      </c>
      <c r="F1983" s="186">
        <v>2008</v>
      </c>
      <c r="G1983" s="186" t="s">
        <v>1013</v>
      </c>
      <c r="H1983" s="186">
        <v>8.3053700530608996</v>
      </c>
      <c r="I1983" s="186">
        <v>8.3053700530608996</v>
      </c>
      <c r="J1983" s="186" t="s">
        <v>967</v>
      </c>
      <c r="K1983" s="186" t="s">
        <v>968</v>
      </c>
    </row>
    <row r="1984" spans="1:11" x14ac:dyDescent="0.45">
      <c r="A1984" s="186" t="s">
        <v>336</v>
      </c>
      <c r="B1984" s="186" t="s">
        <v>1081</v>
      </c>
      <c r="C1984" s="186" t="s">
        <v>1094</v>
      </c>
      <c r="D1984" s="186" t="s">
        <v>1095</v>
      </c>
      <c r="E1984" s="186" t="s">
        <v>1087</v>
      </c>
      <c r="F1984" s="186">
        <v>2008</v>
      </c>
      <c r="G1984" s="186" t="s">
        <v>1013</v>
      </c>
      <c r="H1984" s="186">
        <v>0.83386686226695705</v>
      </c>
      <c r="I1984" s="186">
        <v>0.83386686226695705</v>
      </c>
      <c r="J1984" s="186" t="s">
        <v>967</v>
      </c>
      <c r="K1984" s="186" t="s">
        <v>968</v>
      </c>
    </row>
    <row r="1985" spans="1:11" x14ac:dyDescent="0.45">
      <c r="A1985" s="186" t="s">
        <v>336</v>
      </c>
      <c r="B1985" s="186" t="s">
        <v>1081</v>
      </c>
      <c r="C1985" s="186" t="s">
        <v>1094</v>
      </c>
      <c r="D1985" s="186" t="s">
        <v>694</v>
      </c>
      <c r="E1985" s="186" t="s">
        <v>1087</v>
      </c>
      <c r="F1985" s="186">
        <v>2008</v>
      </c>
      <c r="G1985" s="186" t="s">
        <v>1013</v>
      </c>
      <c r="H1985" s="186">
        <v>4.1618982749940701</v>
      </c>
      <c r="I1985" s="186">
        <v>4.1618982749940701</v>
      </c>
      <c r="J1985" s="186" t="s">
        <v>967</v>
      </c>
      <c r="K1985" s="186" t="s">
        <v>968</v>
      </c>
    </row>
    <row r="1986" spans="1:11" x14ac:dyDescent="0.45">
      <c r="A1986" s="186" t="s">
        <v>336</v>
      </c>
      <c r="B1986" s="186" t="s">
        <v>1081</v>
      </c>
      <c r="C1986" s="186" t="s">
        <v>1094</v>
      </c>
      <c r="D1986" s="186" t="s">
        <v>1096</v>
      </c>
      <c r="E1986" s="186" t="s">
        <v>1087</v>
      </c>
      <c r="F1986" s="186">
        <v>2008</v>
      </c>
      <c r="G1986" s="186" t="s">
        <v>1013</v>
      </c>
      <c r="H1986" s="186">
        <v>101.971341978908</v>
      </c>
      <c r="I1986" s="186">
        <v>101.971341978908</v>
      </c>
      <c r="J1986" s="186" t="s">
        <v>967</v>
      </c>
      <c r="K1986" s="186" t="s">
        <v>968</v>
      </c>
    </row>
    <row r="1987" spans="1:11" x14ac:dyDescent="0.45">
      <c r="A1987" s="186" t="s">
        <v>336</v>
      </c>
      <c r="B1987" s="186" t="s">
        <v>1081</v>
      </c>
      <c r="C1987" s="186" t="s">
        <v>1094</v>
      </c>
      <c r="D1987" s="186" t="s">
        <v>1097</v>
      </c>
      <c r="E1987" s="186" t="s">
        <v>1087</v>
      </c>
      <c r="F1987" s="186">
        <v>2008</v>
      </c>
      <c r="G1987" s="186" t="s">
        <v>1013</v>
      </c>
      <c r="H1987" s="186">
        <v>1.5067038327697599</v>
      </c>
      <c r="I1987" s="186">
        <v>1.5067038327697599</v>
      </c>
      <c r="J1987" s="186" t="s">
        <v>967</v>
      </c>
      <c r="K1987" s="186" t="s">
        <v>968</v>
      </c>
    </row>
    <row r="1988" spans="1:11" x14ac:dyDescent="0.45">
      <c r="A1988" s="186" t="s">
        <v>336</v>
      </c>
      <c r="B1988" s="186" t="s">
        <v>1081</v>
      </c>
      <c r="C1988" s="186" t="s">
        <v>1094</v>
      </c>
      <c r="D1988" s="186" t="s">
        <v>701</v>
      </c>
      <c r="E1988" s="186" t="s">
        <v>1087</v>
      </c>
      <c r="F1988" s="186">
        <v>2009</v>
      </c>
      <c r="G1988" s="186" t="s">
        <v>1013</v>
      </c>
      <c r="H1988" s="186">
        <v>8.7357526336111597</v>
      </c>
      <c r="I1988" s="186">
        <v>8.7357526336111597</v>
      </c>
      <c r="J1988" s="186" t="s">
        <v>967</v>
      </c>
      <c r="K1988" s="186" t="s">
        <v>968</v>
      </c>
    </row>
    <row r="1989" spans="1:11" x14ac:dyDescent="0.45">
      <c r="A1989" s="186" t="s">
        <v>336</v>
      </c>
      <c r="B1989" s="186" t="s">
        <v>1081</v>
      </c>
      <c r="C1989" s="186" t="s">
        <v>1094</v>
      </c>
      <c r="D1989" s="186" t="s">
        <v>1095</v>
      </c>
      <c r="E1989" s="186" t="s">
        <v>1087</v>
      </c>
      <c r="F1989" s="186">
        <v>2009</v>
      </c>
      <c r="G1989" s="186" t="s">
        <v>1013</v>
      </c>
      <c r="H1989" s="186">
        <v>0.91818573722385299</v>
      </c>
      <c r="I1989" s="186">
        <v>0.91818573722385299</v>
      </c>
      <c r="J1989" s="186" t="s">
        <v>967</v>
      </c>
      <c r="K1989" s="186" t="s">
        <v>968</v>
      </c>
    </row>
    <row r="1990" spans="1:11" x14ac:dyDescent="0.45">
      <c r="A1990" s="186" t="s">
        <v>336</v>
      </c>
      <c r="B1990" s="186" t="s">
        <v>1081</v>
      </c>
      <c r="C1990" s="186" t="s">
        <v>1094</v>
      </c>
      <c r="D1990" s="186" t="s">
        <v>694</v>
      </c>
      <c r="E1990" s="186" t="s">
        <v>1087</v>
      </c>
      <c r="F1990" s="186">
        <v>2009</v>
      </c>
      <c r="G1990" s="186" t="s">
        <v>1013</v>
      </c>
      <c r="H1990" s="186">
        <v>4.8957178211718002</v>
      </c>
      <c r="I1990" s="186">
        <v>4.8957178211718002</v>
      </c>
      <c r="J1990" s="186" t="s">
        <v>967</v>
      </c>
      <c r="K1990" s="186" t="s">
        <v>968</v>
      </c>
    </row>
    <row r="1991" spans="1:11" x14ac:dyDescent="0.45">
      <c r="A1991" s="186" t="s">
        <v>336</v>
      </c>
      <c r="B1991" s="186" t="s">
        <v>1081</v>
      </c>
      <c r="C1991" s="186" t="s">
        <v>1094</v>
      </c>
      <c r="D1991" s="186" t="s">
        <v>1096</v>
      </c>
      <c r="E1991" s="186" t="s">
        <v>1087</v>
      </c>
      <c r="F1991" s="186">
        <v>2009</v>
      </c>
      <c r="G1991" s="186" t="s">
        <v>1013</v>
      </c>
      <c r="H1991" s="186">
        <v>108.805053808238</v>
      </c>
      <c r="I1991" s="186">
        <v>108.805053808238</v>
      </c>
      <c r="J1991" s="186" t="s">
        <v>967</v>
      </c>
      <c r="K1991" s="186" t="s">
        <v>968</v>
      </c>
    </row>
    <row r="1992" spans="1:11" x14ac:dyDescent="0.45">
      <c r="A1992" s="186" t="s">
        <v>336</v>
      </c>
      <c r="B1992" s="186" t="s">
        <v>1081</v>
      </c>
      <c r="C1992" s="186" t="s">
        <v>1094</v>
      </c>
      <c r="D1992" s="186" t="s">
        <v>1097</v>
      </c>
      <c r="E1992" s="186" t="s">
        <v>1087</v>
      </c>
      <c r="F1992" s="186">
        <v>2009</v>
      </c>
      <c r="G1992" s="186" t="s">
        <v>1013</v>
      </c>
      <c r="H1992" s="186">
        <v>1.5400551612556099</v>
      </c>
      <c r="I1992" s="186">
        <v>1.5400551612556099</v>
      </c>
      <c r="J1992" s="186" t="s">
        <v>967</v>
      </c>
      <c r="K1992" s="186" t="s">
        <v>968</v>
      </c>
    </row>
    <row r="1993" spans="1:11" x14ac:dyDescent="0.45">
      <c r="A1993" s="186" t="s">
        <v>336</v>
      </c>
      <c r="B1993" s="186" t="s">
        <v>1081</v>
      </c>
      <c r="C1993" s="186" t="s">
        <v>1094</v>
      </c>
      <c r="D1993" s="186" t="s">
        <v>701</v>
      </c>
      <c r="E1993" s="186" t="s">
        <v>1087</v>
      </c>
      <c r="F1993" s="186">
        <v>2010</v>
      </c>
      <c r="G1993" s="186" t="s">
        <v>1013</v>
      </c>
      <c r="H1993" s="186">
        <v>9.0367017435236505</v>
      </c>
      <c r="I1993" s="186">
        <v>9.0367017435236505</v>
      </c>
      <c r="J1993" s="186" t="s">
        <v>967</v>
      </c>
      <c r="K1993" s="186" t="s">
        <v>968</v>
      </c>
    </row>
    <row r="1994" spans="1:11" x14ac:dyDescent="0.45">
      <c r="A1994" s="186" t="s">
        <v>336</v>
      </c>
      <c r="B1994" s="186" t="s">
        <v>1081</v>
      </c>
      <c r="C1994" s="186" t="s">
        <v>1094</v>
      </c>
      <c r="D1994" s="186" t="s">
        <v>1095</v>
      </c>
      <c r="E1994" s="186" t="s">
        <v>1087</v>
      </c>
      <c r="F1994" s="186">
        <v>2010</v>
      </c>
      <c r="G1994" s="186" t="s">
        <v>1013</v>
      </c>
      <c r="H1994" s="186">
        <v>0.98853207500754703</v>
      </c>
      <c r="I1994" s="186">
        <v>0.98853207500754703</v>
      </c>
      <c r="J1994" s="186" t="s">
        <v>967</v>
      </c>
      <c r="K1994" s="186" t="s">
        <v>968</v>
      </c>
    </row>
    <row r="1995" spans="1:11" x14ac:dyDescent="0.45">
      <c r="A1995" s="186" t="s">
        <v>336</v>
      </c>
      <c r="B1995" s="186" t="s">
        <v>1081</v>
      </c>
      <c r="C1995" s="186" t="s">
        <v>1094</v>
      </c>
      <c r="D1995" s="186" t="s">
        <v>694</v>
      </c>
      <c r="E1995" s="186" t="s">
        <v>1087</v>
      </c>
      <c r="F1995" s="186">
        <v>2010</v>
      </c>
      <c r="G1995" s="186" t="s">
        <v>1013</v>
      </c>
      <c r="H1995" s="186">
        <v>5.5523586145706503</v>
      </c>
      <c r="I1995" s="186">
        <v>5.5523586145706503</v>
      </c>
      <c r="J1995" s="186" t="s">
        <v>967</v>
      </c>
      <c r="K1995" s="186" t="s">
        <v>968</v>
      </c>
    </row>
    <row r="1996" spans="1:11" x14ac:dyDescent="0.45">
      <c r="A1996" s="186" t="s">
        <v>336</v>
      </c>
      <c r="B1996" s="186" t="s">
        <v>1081</v>
      </c>
      <c r="C1996" s="186" t="s">
        <v>1094</v>
      </c>
      <c r="D1996" s="186" t="s">
        <v>1096</v>
      </c>
      <c r="E1996" s="186" t="s">
        <v>1087</v>
      </c>
      <c r="F1996" s="186">
        <v>2010</v>
      </c>
      <c r="G1996" s="186" t="s">
        <v>1013</v>
      </c>
      <c r="H1996" s="186">
        <v>114.01277310789</v>
      </c>
      <c r="I1996" s="186">
        <v>114.01277310789</v>
      </c>
      <c r="J1996" s="186" t="s">
        <v>967</v>
      </c>
      <c r="K1996" s="186" t="s">
        <v>968</v>
      </c>
    </row>
    <row r="1997" spans="1:11" x14ac:dyDescent="0.45">
      <c r="A1997" s="186" t="s">
        <v>336</v>
      </c>
      <c r="B1997" s="186" t="s">
        <v>1081</v>
      </c>
      <c r="C1997" s="186" t="s">
        <v>1094</v>
      </c>
      <c r="D1997" s="186" t="s">
        <v>1097</v>
      </c>
      <c r="E1997" s="186" t="s">
        <v>1087</v>
      </c>
      <c r="F1997" s="186">
        <v>2010</v>
      </c>
      <c r="G1997" s="186" t="s">
        <v>1013</v>
      </c>
      <c r="H1997" s="186">
        <v>1.55098885150846</v>
      </c>
      <c r="I1997" s="186">
        <v>1.55098885150846</v>
      </c>
      <c r="J1997" s="186" t="s">
        <v>967</v>
      </c>
      <c r="K1997" s="186" t="s">
        <v>968</v>
      </c>
    </row>
    <row r="1998" spans="1:11" x14ac:dyDescent="0.45">
      <c r="A1998" s="186" t="s">
        <v>336</v>
      </c>
      <c r="B1998" s="186" t="s">
        <v>1081</v>
      </c>
      <c r="C1998" s="186" t="s">
        <v>1094</v>
      </c>
      <c r="D1998" s="186" t="s">
        <v>701</v>
      </c>
      <c r="E1998" s="186" t="s">
        <v>1087</v>
      </c>
      <c r="F1998" s="186">
        <v>2011</v>
      </c>
      <c r="G1998" s="186" t="s">
        <v>1013</v>
      </c>
      <c r="H1998" s="186">
        <v>9.0870650541772395</v>
      </c>
      <c r="I1998" s="186">
        <v>9.0870650541772395</v>
      </c>
      <c r="J1998" s="186" t="s">
        <v>967</v>
      </c>
      <c r="K1998" s="186" t="s">
        <v>968</v>
      </c>
    </row>
    <row r="1999" spans="1:11" x14ac:dyDescent="0.45">
      <c r="A1999" s="186" t="s">
        <v>336</v>
      </c>
      <c r="B1999" s="186" t="s">
        <v>1081</v>
      </c>
      <c r="C1999" s="186" t="s">
        <v>1094</v>
      </c>
      <c r="D1999" s="186" t="s">
        <v>1095</v>
      </c>
      <c r="E1999" s="186" t="s">
        <v>1087</v>
      </c>
      <c r="F1999" s="186">
        <v>2011</v>
      </c>
      <c r="G1999" s="186" t="s">
        <v>1013</v>
      </c>
      <c r="H1999" s="186">
        <v>1.0336289428952901</v>
      </c>
      <c r="I1999" s="186">
        <v>1.0336289428952901</v>
      </c>
      <c r="J1999" s="186" t="s">
        <v>967</v>
      </c>
      <c r="K1999" s="186" t="s">
        <v>968</v>
      </c>
    </row>
    <row r="2000" spans="1:11" x14ac:dyDescent="0.45">
      <c r="A2000" s="186" t="s">
        <v>336</v>
      </c>
      <c r="B2000" s="186" t="s">
        <v>1081</v>
      </c>
      <c r="C2000" s="186" t="s">
        <v>1094</v>
      </c>
      <c r="D2000" s="186" t="s">
        <v>694</v>
      </c>
      <c r="E2000" s="186" t="s">
        <v>1087</v>
      </c>
      <c r="F2000" s="186">
        <v>2011</v>
      </c>
      <c r="G2000" s="186" t="s">
        <v>1013</v>
      </c>
      <c r="H2000" s="186">
        <v>6.0454188116554004</v>
      </c>
      <c r="I2000" s="186">
        <v>6.0454188116554004</v>
      </c>
      <c r="J2000" s="186" t="s">
        <v>967</v>
      </c>
      <c r="K2000" s="186" t="s">
        <v>968</v>
      </c>
    </row>
    <row r="2001" spans="1:11" x14ac:dyDescent="0.45">
      <c r="A2001" s="186" t="s">
        <v>336</v>
      </c>
      <c r="B2001" s="186" t="s">
        <v>1081</v>
      </c>
      <c r="C2001" s="186" t="s">
        <v>1094</v>
      </c>
      <c r="D2001" s="186" t="s">
        <v>1096</v>
      </c>
      <c r="E2001" s="186" t="s">
        <v>1087</v>
      </c>
      <c r="F2001" s="186">
        <v>2011</v>
      </c>
      <c r="G2001" s="186" t="s">
        <v>1013</v>
      </c>
      <c r="H2001" s="186">
        <v>115.72965609312899</v>
      </c>
      <c r="I2001" s="186">
        <v>115.72965609312899</v>
      </c>
      <c r="J2001" s="186" t="s">
        <v>967</v>
      </c>
      <c r="K2001" s="186" t="s">
        <v>968</v>
      </c>
    </row>
    <row r="2002" spans="1:11" x14ac:dyDescent="0.45">
      <c r="A2002" s="186" t="s">
        <v>336</v>
      </c>
      <c r="B2002" s="186" t="s">
        <v>1081</v>
      </c>
      <c r="C2002" s="186" t="s">
        <v>1094</v>
      </c>
      <c r="D2002" s="186" t="s">
        <v>1097</v>
      </c>
      <c r="E2002" s="186" t="s">
        <v>1087</v>
      </c>
      <c r="F2002" s="186">
        <v>2011</v>
      </c>
      <c r="G2002" s="186" t="s">
        <v>1013</v>
      </c>
      <c r="H2002" s="186">
        <v>1.5512547536427499</v>
      </c>
      <c r="I2002" s="186">
        <v>1.5512547536427499</v>
      </c>
      <c r="J2002" s="186" t="s">
        <v>967</v>
      </c>
      <c r="K2002" s="186" t="s">
        <v>968</v>
      </c>
    </row>
    <row r="2003" spans="1:11" x14ac:dyDescent="0.45">
      <c r="A2003" s="186" t="s">
        <v>336</v>
      </c>
      <c r="B2003" s="186" t="s">
        <v>1081</v>
      </c>
      <c r="C2003" s="186" t="s">
        <v>1094</v>
      </c>
      <c r="D2003" s="186" t="s">
        <v>701</v>
      </c>
      <c r="E2003" s="186" t="s">
        <v>1087</v>
      </c>
      <c r="F2003" s="186">
        <v>2012</v>
      </c>
      <c r="G2003" s="186" t="s">
        <v>1013</v>
      </c>
      <c r="H2003" s="186">
        <v>9.1112388276174006</v>
      </c>
      <c r="I2003" s="186">
        <v>9.1112388276174006</v>
      </c>
      <c r="J2003" s="186" t="s">
        <v>967</v>
      </c>
      <c r="K2003" s="186" t="s">
        <v>968</v>
      </c>
    </row>
    <row r="2004" spans="1:11" x14ac:dyDescent="0.45">
      <c r="A2004" s="186" t="s">
        <v>336</v>
      </c>
      <c r="B2004" s="186" t="s">
        <v>1081</v>
      </c>
      <c r="C2004" s="186" t="s">
        <v>1094</v>
      </c>
      <c r="D2004" s="186" t="s">
        <v>1095</v>
      </c>
      <c r="E2004" s="186" t="s">
        <v>1087</v>
      </c>
      <c r="F2004" s="186">
        <v>2012</v>
      </c>
      <c r="G2004" s="186" t="s">
        <v>1013</v>
      </c>
      <c r="H2004" s="186">
        <v>1.0740860271366199</v>
      </c>
      <c r="I2004" s="186">
        <v>1.0740860271366199</v>
      </c>
      <c r="J2004" s="186" t="s">
        <v>967</v>
      </c>
      <c r="K2004" s="186" t="s">
        <v>968</v>
      </c>
    </row>
    <row r="2005" spans="1:11" x14ac:dyDescent="0.45">
      <c r="A2005" s="186" t="s">
        <v>336</v>
      </c>
      <c r="B2005" s="186" t="s">
        <v>1081</v>
      </c>
      <c r="C2005" s="186" t="s">
        <v>1094</v>
      </c>
      <c r="D2005" s="186" t="s">
        <v>694</v>
      </c>
      <c r="E2005" s="186" t="s">
        <v>1087</v>
      </c>
      <c r="F2005" s="186">
        <v>2012</v>
      </c>
      <c r="G2005" s="186" t="s">
        <v>1013</v>
      </c>
      <c r="H2005" s="186">
        <v>6.5016688252561696</v>
      </c>
      <c r="I2005" s="186">
        <v>6.5016688252561696</v>
      </c>
      <c r="J2005" s="186" t="s">
        <v>967</v>
      </c>
      <c r="K2005" s="186" t="s">
        <v>968</v>
      </c>
    </row>
    <row r="2006" spans="1:11" x14ac:dyDescent="0.45">
      <c r="A2006" s="186" t="s">
        <v>336</v>
      </c>
      <c r="B2006" s="186" t="s">
        <v>1081</v>
      </c>
      <c r="C2006" s="186" t="s">
        <v>1094</v>
      </c>
      <c r="D2006" s="186" t="s">
        <v>1096</v>
      </c>
      <c r="E2006" s="186" t="s">
        <v>1087</v>
      </c>
      <c r="F2006" s="186">
        <v>2012</v>
      </c>
      <c r="G2006" s="186" t="s">
        <v>1013</v>
      </c>
      <c r="H2006" s="186">
        <v>117.06762819101</v>
      </c>
      <c r="I2006" s="186">
        <v>117.06762819101</v>
      </c>
      <c r="J2006" s="186" t="s">
        <v>967</v>
      </c>
      <c r="K2006" s="186" t="s">
        <v>968</v>
      </c>
    </row>
    <row r="2007" spans="1:11" x14ac:dyDescent="0.45">
      <c r="A2007" s="186" t="s">
        <v>336</v>
      </c>
      <c r="B2007" s="186" t="s">
        <v>1081</v>
      </c>
      <c r="C2007" s="186" t="s">
        <v>1094</v>
      </c>
      <c r="D2007" s="186" t="s">
        <v>1097</v>
      </c>
      <c r="E2007" s="186" t="s">
        <v>1087</v>
      </c>
      <c r="F2007" s="186">
        <v>2012</v>
      </c>
      <c r="G2007" s="186" t="s">
        <v>1013</v>
      </c>
      <c r="H2007" s="186">
        <v>1.5474013144794401</v>
      </c>
      <c r="I2007" s="186">
        <v>1.5474013144794401</v>
      </c>
      <c r="J2007" s="186" t="s">
        <v>967</v>
      </c>
      <c r="K2007" s="186" t="s">
        <v>968</v>
      </c>
    </row>
    <row r="2008" spans="1:11" x14ac:dyDescent="0.45">
      <c r="A2008" s="186" t="s">
        <v>336</v>
      </c>
      <c r="B2008" s="186" t="s">
        <v>1081</v>
      </c>
      <c r="C2008" s="186" t="s">
        <v>1094</v>
      </c>
      <c r="D2008" s="186" t="s">
        <v>701</v>
      </c>
      <c r="E2008" s="186" t="s">
        <v>1087</v>
      </c>
      <c r="F2008" s="186">
        <v>2013</v>
      </c>
      <c r="G2008" s="186" t="s">
        <v>1013</v>
      </c>
      <c r="H2008" s="186">
        <v>9.1143158624853893</v>
      </c>
      <c r="I2008" s="186">
        <v>9.1143158624853893</v>
      </c>
      <c r="J2008" s="186" t="s">
        <v>967</v>
      </c>
      <c r="K2008" s="186" t="s">
        <v>968</v>
      </c>
    </row>
    <row r="2009" spans="1:11" x14ac:dyDescent="0.45">
      <c r="A2009" s="186" t="s">
        <v>336</v>
      </c>
      <c r="B2009" s="186" t="s">
        <v>1081</v>
      </c>
      <c r="C2009" s="186" t="s">
        <v>1094</v>
      </c>
      <c r="D2009" s="186" t="s">
        <v>1095</v>
      </c>
      <c r="E2009" s="186" t="s">
        <v>1087</v>
      </c>
      <c r="F2009" s="186">
        <v>2013</v>
      </c>
      <c r="G2009" s="186" t="s">
        <v>1013</v>
      </c>
      <c r="H2009" s="186">
        <v>1.11032809177889</v>
      </c>
      <c r="I2009" s="186">
        <v>1.11032809177889</v>
      </c>
      <c r="J2009" s="186" t="s">
        <v>967</v>
      </c>
      <c r="K2009" s="186" t="s">
        <v>968</v>
      </c>
    </row>
    <row r="2010" spans="1:11" x14ac:dyDescent="0.45">
      <c r="A2010" s="186" t="s">
        <v>336</v>
      </c>
      <c r="B2010" s="186" t="s">
        <v>1081</v>
      </c>
      <c r="C2010" s="186" t="s">
        <v>1094</v>
      </c>
      <c r="D2010" s="186" t="s">
        <v>694</v>
      </c>
      <c r="E2010" s="186" t="s">
        <v>1087</v>
      </c>
      <c r="F2010" s="186">
        <v>2013</v>
      </c>
      <c r="G2010" s="186" t="s">
        <v>1013</v>
      </c>
      <c r="H2010" s="186">
        <v>6.9226929355389597</v>
      </c>
      <c r="I2010" s="186">
        <v>6.9226929355389597</v>
      </c>
      <c r="J2010" s="186" t="s">
        <v>967</v>
      </c>
      <c r="K2010" s="186" t="s">
        <v>968</v>
      </c>
    </row>
    <row r="2011" spans="1:11" x14ac:dyDescent="0.45">
      <c r="A2011" s="186" t="s">
        <v>336</v>
      </c>
      <c r="B2011" s="186" t="s">
        <v>1081</v>
      </c>
      <c r="C2011" s="186" t="s">
        <v>1094</v>
      </c>
      <c r="D2011" s="186" t="s">
        <v>1096</v>
      </c>
      <c r="E2011" s="186" t="s">
        <v>1087</v>
      </c>
      <c r="F2011" s="186">
        <v>2013</v>
      </c>
      <c r="G2011" s="186" t="s">
        <v>1013</v>
      </c>
      <c r="H2011" s="186">
        <v>118.087328040664</v>
      </c>
      <c r="I2011" s="186">
        <v>118.087328040664</v>
      </c>
      <c r="J2011" s="186" t="s">
        <v>967</v>
      </c>
      <c r="K2011" s="186" t="s">
        <v>968</v>
      </c>
    </row>
    <row r="2012" spans="1:11" x14ac:dyDescent="0.45">
      <c r="A2012" s="186" t="s">
        <v>336</v>
      </c>
      <c r="B2012" s="186" t="s">
        <v>1081</v>
      </c>
      <c r="C2012" s="186" t="s">
        <v>1094</v>
      </c>
      <c r="D2012" s="186" t="s">
        <v>1097</v>
      </c>
      <c r="E2012" s="186" t="s">
        <v>1087</v>
      </c>
      <c r="F2012" s="186">
        <v>2013</v>
      </c>
      <c r="G2012" s="186" t="s">
        <v>1013</v>
      </c>
      <c r="H2012" s="186">
        <v>1.5403306300328701</v>
      </c>
      <c r="I2012" s="186">
        <v>1.5403306300328701</v>
      </c>
      <c r="J2012" s="186" t="s">
        <v>967</v>
      </c>
      <c r="K2012" s="186" t="s">
        <v>968</v>
      </c>
    </row>
    <row r="2013" spans="1:11" x14ac:dyDescent="0.45">
      <c r="A2013" s="186" t="s">
        <v>336</v>
      </c>
      <c r="B2013" s="186" t="s">
        <v>1081</v>
      </c>
      <c r="C2013" s="186" t="s">
        <v>1094</v>
      </c>
      <c r="D2013" s="186" t="s">
        <v>701</v>
      </c>
      <c r="E2013" s="186" t="s">
        <v>1087</v>
      </c>
      <c r="F2013" s="186">
        <v>2014</v>
      </c>
      <c r="G2013" s="186" t="s">
        <v>1013</v>
      </c>
      <c r="H2013" s="186">
        <v>9.2917419063827094</v>
      </c>
      <c r="I2013" s="186">
        <v>9.2917419063827094</v>
      </c>
      <c r="J2013" s="186" t="s">
        <v>967</v>
      </c>
      <c r="K2013" s="186" t="s">
        <v>968</v>
      </c>
    </row>
    <row r="2014" spans="1:11" x14ac:dyDescent="0.45">
      <c r="A2014" s="186" t="s">
        <v>336</v>
      </c>
      <c r="B2014" s="186" t="s">
        <v>1081</v>
      </c>
      <c r="C2014" s="186" t="s">
        <v>1094</v>
      </c>
      <c r="D2014" s="186" t="s">
        <v>1095</v>
      </c>
      <c r="E2014" s="186" t="s">
        <v>1087</v>
      </c>
      <c r="F2014" s="186">
        <v>2014</v>
      </c>
      <c r="G2014" s="186" t="s">
        <v>1013</v>
      </c>
      <c r="H2014" s="186">
        <v>1.1667778172246599</v>
      </c>
      <c r="I2014" s="186">
        <v>1.1667778172246599</v>
      </c>
      <c r="J2014" s="186" t="s">
        <v>967</v>
      </c>
      <c r="K2014" s="186" t="s">
        <v>968</v>
      </c>
    </row>
    <row r="2015" spans="1:11" x14ac:dyDescent="0.45">
      <c r="A2015" s="186" t="s">
        <v>336</v>
      </c>
      <c r="B2015" s="186" t="s">
        <v>1081</v>
      </c>
      <c r="C2015" s="186" t="s">
        <v>1094</v>
      </c>
      <c r="D2015" s="186" t="s">
        <v>694</v>
      </c>
      <c r="E2015" s="186" t="s">
        <v>1087</v>
      </c>
      <c r="F2015" s="186">
        <v>2014</v>
      </c>
      <c r="G2015" s="186" t="s">
        <v>1013</v>
      </c>
      <c r="H2015" s="186">
        <v>7.4640958817846004</v>
      </c>
      <c r="I2015" s="186">
        <v>7.4640958817846004</v>
      </c>
      <c r="J2015" s="186" t="s">
        <v>967</v>
      </c>
      <c r="K2015" s="186" t="s">
        <v>968</v>
      </c>
    </row>
    <row r="2016" spans="1:11" x14ac:dyDescent="0.45">
      <c r="A2016" s="186" t="s">
        <v>336</v>
      </c>
      <c r="B2016" s="186" t="s">
        <v>1081</v>
      </c>
      <c r="C2016" s="186" t="s">
        <v>1094</v>
      </c>
      <c r="D2016" s="186" t="s">
        <v>1096</v>
      </c>
      <c r="E2016" s="186" t="s">
        <v>1087</v>
      </c>
      <c r="F2016" s="186">
        <v>2014</v>
      </c>
      <c r="G2016" s="186" t="s">
        <v>1013</v>
      </c>
      <c r="H2016" s="186">
        <v>121.33774531264299</v>
      </c>
      <c r="I2016" s="186">
        <v>121.33774531264299</v>
      </c>
      <c r="J2016" s="186" t="s">
        <v>967</v>
      </c>
      <c r="K2016" s="186" t="s">
        <v>968</v>
      </c>
    </row>
    <row r="2017" spans="1:11" x14ac:dyDescent="0.45">
      <c r="A2017" s="186" t="s">
        <v>336</v>
      </c>
      <c r="B2017" s="186" t="s">
        <v>1081</v>
      </c>
      <c r="C2017" s="186" t="s">
        <v>1094</v>
      </c>
      <c r="D2017" s="186" t="s">
        <v>1097</v>
      </c>
      <c r="E2017" s="186" t="s">
        <v>1087</v>
      </c>
      <c r="F2017" s="186">
        <v>2014</v>
      </c>
      <c r="G2017" s="186" t="s">
        <v>1013</v>
      </c>
      <c r="H2017" s="186">
        <v>1.5629435404652501</v>
      </c>
      <c r="I2017" s="186">
        <v>1.5629435404652501</v>
      </c>
      <c r="J2017" s="186" t="s">
        <v>967</v>
      </c>
      <c r="K2017" s="186" t="s">
        <v>968</v>
      </c>
    </row>
    <row r="2018" spans="1:11" x14ac:dyDescent="0.45">
      <c r="A2018" s="186" t="s">
        <v>336</v>
      </c>
      <c r="B2018" s="186" t="s">
        <v>1081</v>
      </c>
      <c r="C2018" s="186" t="s">
        <v>1094</v>
      </c>
      <c r="D2018" s="186" t="s">
        <v>701</v>
      </c>
      <c r="E2018" s="186" t="s">
        <v>1087</v>
      </c>
      <c r="F2018" s="186">
        <v>2015</v>
      </c>
      <c r="G2018" s="186" t="s">
        <v>1013</v>
      </c>
      <c r="H2018" s="186">
        <v>9.4356611581296406</v>
      </c>
      <c r="I2018" s="186">
        <v>9.4356611581296406</v>
      </c>
      <c r="J2018" s="186" t="s">
        <v>967</v>
      </c>
      <c r="K2018" s="186" t="s">
        <v>968</v>
      </c>
    </row>
    <row r="2019" spans="1:11" x14ac:dyDescent="0.45">
      <c r="A2019" s="186" t="s">
        <v>336</v>
      </c>
      <c r="B2019" s="186" t="s">
        <v>1081</v>
      </c>
      <c r="C2019" s="186" t="s">
        <v>1094</v>
      </c>
      <c r="D2019" s="186" t="s">
        <v>1095</v>
      </c>
      <c r="E2019" s="186" t="s">
        <v>1087</v>
      </c>
      <c r="F2019" s="186">
        <v>2015</v>
      </c>
      <c r="G2019" s="186" t="s">
        <v>1013</v>
      </c>
      <c r="H2019" s="186">
        <v>1.21857877581102</v>
      </c>
      <c r="I2019" s="186">
        <v>1.21857877581102</v>
      </c>
      <c r="J2019" s="186" t="s">
        <v>967</v>
      </c>
      <c r="K2019" s="186" t="s">
        <v>968</v>
      </c>
    </row>
    <row r="2020" spans="1:11" x14ac:dyDescent="0.45">
      <c r="A2020" s="186" t="s">
        <v>336</v>
      </c>
      <c r="B2020" s="186" t="s">
        <v>1081</v>
      </c>
      <c r="C2020" s="186" t="s">
        <v>1094</v>
      </c>
      <c r="D2020" s="186" t="s">
        <v>694</v>
      </c>
      <c r="E2020" s="186" t="s">
        <v>1087</v>
      </c>
      <c r="F2020" s="186">
        <v>2015</v>
      </c>
      <c r="G2020" s="186" t="s">
        <v>1013</v>
      </c>
      <c r="H2020" s="186">
        <v>7.9734316322880003</v>
      </c>
      <c r="I2020" s="186">
        <v>7.9734316322880003</v>
      </c>
      <c r="J2020" s="186" t="s">
        <v>967</v>
      </c>
      <c r="K2020" s="186" t="s">
        <v>968</v>
      </c>
    </row>
    <row r="2021" spans="1:11" x14ac:dyDescent="0.45">
      <c r="A2021" s="186" t="s">
        <v>336</v>
      </c>
      <c r="B2021" s="186" t="s">
        <v>1081</v>
      </c>
      <c r="C2021" s="186" t="s">
        <v>1094</v>
      </c>
      <c r="D2021" s="186" t="s">
        <v>1096</v>
      </c>
      <c r="E2021" s="186" t="s">
        <v>1087</v>
      </c>
      <c r="F2021" s="186">
        <v>2015</v>
      </c>
      <c r="G2021" s="186" t="s">
        <v>1013</v>
      </c>
      <c r="H2021" s="186">
        <v>124.138553861543</v>
      </c>
      <c r="I2021" s="186">
        <v>124.138553861543</v>
      </c>
      <c r="J2021" s="186" t="s">
        <v>967</v>
      </c>
      <c r="K2021" s="186" t="s">
        <v>968</v>
      </c>
    </row>
    <row r="2022" spans="1:11" x14ac:dyDescent="0.45">
      <c r="A2022" s="186" t="s">
        <v>336</v>
      </c>
      <c r="B2022" s="186" t="s">
        <v>1081</v>
      </c>
      <c r="C2022" s="186" t="s">
        <v>1094</v>
      </c>
      <c r="D2022" s="186" t="s">
        <v>1097</v>
      </c>
      <c r="E2022" s="186" t="s">
        <v>1087</v>
      </c>
      <c r="F2022" s="186">
        <v>2015</v>
      </c>
      <c r="G2022" s="186" t="s">
        <v>1013</v>
      </c>
      <c r="H2022" s="186">
        <v>1.58001373422842</v>
      </c>
      <c r="I2022" s="186">
        <v>1.58001373422842</v>
      </c>
      <c r="J2022" s="186" t="s">
        <v>967</v>
      </c>
      <c r="K2022" s="186" t="s">
        <v>968</v>
      </c>
    </row>
    <row r="2023" spans="1:11" x14ac:dyDescent="0.45">
      <c r="A2023" s="186" t="s">
        <v>336</v>
      </c>
      <c r="B2023" s="186" t="s">
        <v>1081</v>
      </c>
      <c r="C2023" s="186" t="s">
        <v>1094</v>
      </c>
      <c r="D2023" s="186" t="s">
        <v>701</v>
      </c>
      <c r="E2023" s="186" t="s">
        <v>1087</v>
      </c>
      <c r="F2023" s="186">
        <v>2016</v>
      </c>
      <c r="G2023" s="186" t="s">
        <v>1013</v>
      </c>
      <c r="H2023" s="186">
        <v>9.1201173939742208</v>
      </c>
      <c r="I2023" s="186">
        <v>9.1201173939742208</v>
      </c>
      <c r="J2023" s="186" t="s">
        <v>967</v>
      </c>
      <c r="K2023" s="186" t="s">
        <v>968</v>
      </c>
    </row>
    <row r="2024" spans="1:11" x14ac:dyDescent="0.45">
      <c r="A2024" s="186" t="s">
        <v>336</v>
      </c>
      <c r="B2024" s="186" t="s">
        <v>1081</v>
      </c>
      <c r="C2024" s="186" t="s">
        <v>1094</v>
      </c>
      <c r="D2024" s="186" t="s">
        <v>1095</v>
      </c>
      <c r="E2024" s="186" t="s">
        <v>1087</v>
      </c>
      <c r="F2024" s="186">
        <v>2016</v>
      </c>
      <c r="G2024" s="186" t="s">
        <v>1013</v>
      </c>
      <c r="H2024" s="186">
        <v>1.24204152252397</v>
      </c>
      <c r="I2024" s="186">
        <v>1.24204152252397</v>
      </c>
      <c r="J2024" s="186" t="s">
        <v>967</v>
      </c>
      <c r="K2024" s="186" t="s">
        <v>968</v>
      </c>
    </row>
    <row r="2025" spans="1:11" x14ac:dyDescent="0.45">
      <c r="A2025" s="186" t="s">
        <v>336</v>
      </c>
      <c r="B2025" s="186" t="s">
        <v>1081</v>
      </c>
      <c r="C2025" s="186" t="s">
        <v>1094</v>
      </c>
      <c r="D2025" s="186" t="s">
        <v>694</v>
      </c>
      <c r="E2025" s="186" t="s">
        <v>1087</v>
      </c>
      <c r="F2025" s="186">
        <v>2016</v>
      </c>
      <c r="G2025" s="186" t="s">
        <v>1013</v>
      </c>
      <c r="H2025" s="186">
        <v>8.2927356513625305</v>
      </c>
      <c r="I2025" s="186">
        <v>8.2927356513625305</v>
      </c>
      <c r="J2025" s="186" t="s">
        <v>967</v>
      </c>
      <c r="K2025" s="186" t="s">
        <v>968</v>
      </c>
    </row>
    <row r="2026" spans="1:11" x14ac:dyDescent="0.45">
      <c r="A2026" s="186" t="s">
        <v>336</v>
      </c>
      <c r="B2026" s="186" t="s">
        <v>1081</v>
      </c>
      <c r="C2026" s="186" t="s">
        <v>1094</v>
      </c>
      <c r="D2026" s="186" t="s">
        <v>1096</v>
      </c>
      <c r="E2026" s="186" t="s">
        <v>1087</v>
      </c>
      <c r="F2026" s="186">
        <v>2016</v>
      </c>
      <c r="G2026" s="186" t="s">
        <v>1013</v>
      </c>
      <c r="H2026" s="186">
        <v>125.972943338037</v>
      </c>
      <c r="I2026" s="186">
        <v>125.972943338037</v>
      </c>
      <c r="J2026" s="186" t="s">
        <v>967</v>
      </c>
      <c r="K2026" s="186" t="s">
        <v>968</v>
      </c>
    </row>
    <row r="2027" spans="1:11" x14ac:dyDescent="0.45">
      <c r="A2027" s="186" t="s">
        <v>336</v>
      </c>
      <c r="B2027" s="186" t="s">
        <v>1081</v>
      </c>
      <c r="C2027" s="186" t="s">
        <v>1094</v>
      </c>
      <c r="D2027" s="186" t="s">
        <v>1097</v>
      </c>
      <c r="E2027" s="186" t="s">
        <v>1087</v>
      </c>
      <c r="F2027" s="186">
        <v>2016</v>
      </c>
      <c r="G2027" s="186" t="s">
        <v>1013</v>
      </c>
      <c r="H2027" s="186">
        <v>1.58240862210189</v>
      </c>
      <c r="I2027" s="186">
        <v>1.58240862210189</v>
      </c>
      <c r="J2027" s="186" t="s">
        <v>967</v>
      </c>
      <c r="K2027" s="186" t="s">
        <v>968</v>
      </c>
    </row>
    <row r="2028" spans="1:11" x14ac:dyDescent="0.45">
      <c r="A2028" s="186" t="s">
        <v>336</v>
      </c>
      <c r="B2028" s="186" t="s">
        <v>1081</v>
      </c>
      <c r="C2028" s="186" t="s">
        <v>1094</v>
      </c>
      <c r="D2028" s="186" t="s">
        <v>701</v>
      </c>
      <c r="E2028" s="186" t="s">
        <v>1087</v>
      </c>
      <c r="F2028" s="186">
        <v>2017</v>
      </c>
      <c r="G2028" s="186" t="s">
        <v>1013</v>
      </c>
      <c r="H2028" s="186">
        <v>8.9829915789231194</v>
      </c>
      <c r="I2028" s="186">
        <v>8.9829915789231194</v>
      </c>
      <c r="J2028" s="186" t="s">
        <v>967</v>
      </c>
      <c r="K2028" s="186" t="s">
        <v>968</v>
      </c>
    </row>
    <row r="2029" spans="1:11" x14ac:dyDescent="0.45">
      <c r="A2029" s="186" t="s">
        <v>336</v>
      </c>
      <c r="B2029" s="186" t="s">
        <v>1081</v>
      </c>
      <c r="C2029" s="186" t="s">
        <v>1094</v>
      </c>
      <c r="D2029" s="186" t="s">
        <v>1095</v>
      </c>
      <c r="E2029" s="186" t="s">
        <v>1087</v>
      </c>
      <c r="F2029" s="186">
        <v>2017</v>
      </c>
      <c r="G2029" s="186" t="s">
        <v>1013</v>
      </c>
      <c r="H2029" s="186">
        <v>1.2885462503295699</v>
      </c>
      <c r="I2029" s="186">
        <v>1.2885462503295699</v>
      </c>
      <c r="J2029" s="186" t="s">
        <v>967</v>
      </c>
      <c r="K2029" s="186" t="s">
        <v>968</v>
      </c>
    </row>
    <row r="2030" spans="1:11" x14ac:dyDescent="0.45">
      <c r="A2030" s="186" t="s">
        <v>336</v>
      </c>
      <c r="B2030" s="186" t="s">
        <v>1081</v>
      </c>
      <c r="C2030" s="186" t="s">
        <v>1094</v>
      </c>
      <c r="D2030" s="186" t="s">
        <v>694</v>
      </c>
      <c r="E2030" s="186" t="s">
        <v>1087</v>
      </c>
      <c r="F2030" s="186">
        <v>2017</v>
      </c>
      <c r="G2030" s="186" t="s">
        <v>1013</v>
      </c>
      <c r="H2030" s="186">
        <v>8.7628084714055596</v>
      </c>
      <c r="I2030" s="186">
        <v>8.7628084714055596</v>
      </c>
      <c r="J2030" s="186" t="s">
        <v>967</v>
      </c>
      <c r="K2030" s="186" t="s">
        <v>968</v>
      </c>
    </row>
    <row r="2031" spans="1:11" x14ac:dyDescent="0.45">
      <c r="A2031" s="186" t="s">
        <v>336</v>
      </c>
      <c r="B2031" s="186" t="s">
        <v>1081</v>
      </c>
      <c r="C2031" s="186" t="s">
        <v>1094</v>
      </c>
      <c r="D2031" s="186" t="s">
        <v>1096</v>
      </c>
      <c r="E2031" s="186" t="s">
        <v>1087</v>
      </c>
      <c r="F2031" s="186">
        <v>2017</v>
      </c>
      <c r="G2031" s="186" t="s">
        <v>1013</v>
      </c>
      <c r="H2031" s="186">
        <v>130.15465599767401</v>
      </c>
      <c r="I2031" s="186">
        <v>130.15465599767401</v>
      </c>
      <c r="J2031" s="186" t="s">
        <v>967</v>
      </c>
      <c r="K2031" s="186" t="s">
        <v>968</v>
      </c>
    </row>
    <row r="2032" spans="1:11" x14ac:dyDescent="0.45">
      <c r="A2032" s="186" t="s">
        <v>336</v>
      </c>
      <c r="B2032" s="186" t="s">
        <v>1081</v>
      </c>
      <c r="C2032" s="186" t="s">
        <v>1094</v>
      </c>
      <c r="D2032" s="186" t="s">
        <v>1097</v>
      </c>
      <c r="E2032" s="186" t="s">
        <v>1087</v>
      </c>
      <c r="F2032" s="186">
        <v>2017</v>
      </c>
      <c r="G2032" s="186" t="s">
        <v>1013</v>
      </c>
      <c r="H2032" s="186">
        <v>1.6146798276274501</v>
      </c>
      <c r="I2032" s="186">
        <v>1.6146798276274501</v>
      </c>
      <c r="J2032" s="186" t="s">
        <v>967</v>
      </c>
      <c r="K2032" s="186" t="s">
        <v>968</v>
      </c>
    </row>
    <row r="2033" spans="1:11" x14ac:dyDescent="0.45">
      <c r="A2033" s="186" t="s">
        <v>336</v>
      </c>
      <c r="B2033" s="186" t="s">
        <v>1081</v>
      </c>
      <c r="C2033" s="186" t="s">
        <v>1094</v>
      </c>
      <c r="D2033" s="186" t="s">
        <v>701</v>
      </c>
      <c r="E2033" s="186" t="s">
        <v>1087</v>
      </c>
      <c r="F2033" s="186">
        <v>2018</v>
      </c>
      <c r="G2033" s="186" t="s">
        <v>1013</v>
      </c>
      <c r="H2033" s="186">
        <v>8.8458657638720304</v>
      </c>
      <c r="I2033" s="186">
        <v>8.8458657638720304</v>
      </c>
      <c r="J2033" s="186" t="s">
        <v>967</v>
      </c>
      <c r="K2033" s="186" t="s">
        <v>968</v>
      </c>
    </row>
    <row r="2034" spans="1:11" x14ac:dyDescent="0.45">
      <c r="A2034" s="186" t="s">
        <v>336</v>
      </c>
      <c r="B2034" s="186" t="s">
        <v>1081</v>
      </c>
      <c r="C2034" s="186" t="s">
        <v>1094</v>
      </c>
      <c r="D2034" s="186" t="s">
        <v>1095</v>
      </c>
      <c r="E2034" s="186" t="s">
        <v>1087</v>
      </c>
      <c r="F2034" s="186">
        <v>2018</v>
      </c>
      <c r="G2034" s="186" t="s">
        <v>1013</v>
      </c>
      <c r="H2034" s="186">
        <v>1.33505097813517</v>
      </c>
      <c r="I2034" s="186">
        <v>1.33505097813517</v>
      </c>
      <c r="J2034" s="186" t="s">
        <v>967</v>
      </c>
      <c r="K2034" s="186" t="s">
        <v>968</v>
      </c>
    </row>
    <row r="2035" spans="1:11" x14ac:dyDescent="0.45">
      <c r="A2035" s="186" t="s">
        <v>336</v>
      </c>
      <c r="B2035" s="186" t="s">
        <v>1081</v>
      </c>
      <c r="C2035" s="186" t="s">
        <v>1094</v>
      </c>
      <c r="D2035" s="186" t="s">
        <v>694</v>
      </c>
      <c r="E2035" s="186" t="s">
        <v>1087</v>
      </c>
      <c r="F2035" s="186">
        <v>2018</v>
      </c>
      <c r="G2035" s="186" t="s">
        <v>1013</v>
      </c>
      <c r="H2035" s="186">
        <v>9.2328812914485994</v>
      </c>
      <c r="I2035" s="186">
        <v>9.2328812914485994</v>
      </c>
      <c r="J2035" s="186" t="s">
        <v>967</v>
      </c>
      <c r="K2035" s="186" t="s">
        <v>968</v>
      </c>
    </row>
    <row r="2036" spans="1:11" x14ac:dyDescent="0.45">
      <c r="A2036" s="186" t="s">
        <v>336</v>
      </c>
      <c r="B2036" s="186" t="s">
        <v>1081</v>
      </c>
      <c r="C2036" s="186" t="s">
        <v>1094</v>
      </c>
      <c r="D2036" s="186" t="s">
        <v>1096</v>
      </c>
      <c r="E2036" s="186" t="s">
        <v>1087</v>
      </c>
      <c r="F2036" s="186">
        <v>2018</v>
      </c>
      <c r="G2036" s="186" t="s">
        <v>1013</v>
      </c>
      <c r="H2036" s="186">
        <v>134.336368657311</v>
      </c>
      <c r="I2036" s="186">
        <v>134.336368657311</v>
      </c>
      <c r="J2036" s="186" t="s">
        <v>967</v>
      </c>
      <c r="K2036" s="186" t="s">
        <v>968</v>
      </c>
    </row>
    <row r="2037" spans="1:11" x14ac:dyDescent="0.45">
      <c r="A2037" s="186" t="s">
        <v>336</v>
      </c>
      <c r="B2037" s="186" t="s">
        <v>1081</v>
      </c>
      <c r="C2037" s="186" t="s">
        <v>1094</v>
      </c>
      <c r="D2037" s="186" t="s">
        <v>1097</v>
      </c>
      <c r="E2037" s="186" t="s">
        <v>1087</v>
      </c>
      <c r="F2037" s="186">
        <v>2018</v>
      </c>
      <c r="G2037" s="186" t="s">
        <v>1013</v>
      </c>
      <c r="H2037" s="186">
        <v>1.6469510331530099</v>
      </c>
      <c r="I2037" s="186">
        <v>1.6469510331530099</v>
      </c>
      <c r="J2037" s="186" t="s">
        <v>967</v>
      </c>
      <c r="K2037" s="186" t="s">
        <v>968</v>
      </c>
    </row>
    <row r="2038" spans="1:11" x14ac:dyDescent="0.45">
      <c r="A2038" s="186" t="s">
        <v>336</v>
      </c>
      <c r="B2038" s="186" t="s">
        <v>1081</v>
      </c>
      <c r="C2038" s="186" t="s">
        <v>1094</v>
      </c>
      <c r="D2038" s="186" t="s">
        <v>701</v>
      </c>
      <c r="E2038" s="186" t="s">
        <v>1087</v>
      </c>
      <c r="F2038" s="186">
        <v>2019</v>
      </c>
      <c r="G2038" s="186" t="s">
        <v>1013</v>
      </c>
      <c r="H2038" s="186">
        <v>8.7087399488209396</v>
      </c>
      <c r="I2038" s="186">
        <v>8.7087399488209396</v>
      </c>
      <c r="J2038" s="186" t="s">
        <v>967</v>
      </c>
      <c r="K2038" s="186" t="s">
        <v>968</v>
      </c>
    </row>
    <row r="2039" spans="1:11" x14ac:dyDescent="0.45">
      <c r="A2039" s="186" t="s">
        <v>336</v>
      </c>
      <c r="B2039" s="186" t="s">
        <v>1081</v>
      </c>
      <c r="C2039" s="186" t="s">
        <v>1094</v>
      </c>
      <c r="D2039" s="186" t="s">
        <v>1095</v>
      </c>
      <c r="E2039" s="186" t="s">
        <v>1087</v>
      </c>
      <c r="F2039" s="186">
        <v>2019</v>
      </c>
      <c r="G2039" s="186" t="s">
        <v>1013</v>
      </c>
      <c r="H2039" s="186">
        <v>1.3815557059407699</v>
      </c>
      <c r="I2039" s="186">
        <v>1.3815557059407699</v>
      </c>
      <c r="J2039" s="186" t="s">
        <v>967</v>
      </c>
      <c r="K2039" s="186" t="s">
        <v>968</v>
      </c>
    </row>
    <row r="2040" spans="1:11" x14ac:dyDescent="0.45">
      <c r="A2040" s="186" t="s">
        <v>336</v>
      </c>
      <c r="B2040" s="186" t="s">
        <v>1081</v>
      </c>
      <c r="C2040" s="186" t="s">
        <v>1094</v>
      </c>
      <c r="D2040" s="186" t="s">
        <v>694</v>
      </c>
      <c r="E2040" s="186" t="s">
        <v>1087</v>
      </c>
      <c r="F2040" s="186">
        <v>2019</v>
      </c>
      <c r="G2040" s="186" t="s">
        <v>1013</v>
      </c>
      <c r="H2040" s="186">
        <v>9.7029541114916409</v>
      </c>
      <c r="I2040" s="186">
        <v>9.7029541114916409</v>
      </c>
      <c r="J2040" s="186" t="s">
        <v>967</v>
      </c>
      <c r="K2040" s="186" t="s">
        <v>968</v>
      </c>
    </row>
    <row r="2041" spans="1:11" x14ac:dyDescent="0.45">
      <c r="A2041" s="186" t="s">
        <v>336</v>
      </c>
      <c r="B2041" s="186" t="s">
        <v>1081</v>
      </c>
      <c r="C2041" s="186" t="s">
        <v>1094</v>
      </c>
      <c r="D2041" s="186" t="s">
        <v>1096</v>
      </c>
      <c r="E2041" s="186" t="s">
        <v>1087</v>
      </c>
      <c r="F2041" s="186">
        <v>2019</v>
      </c>
      <c r="G2041" s="186" t="s">
        <v>1013</v>
      </c>
      <c r="H2041" s="186">
        <v>138.51808131694801</v>
      </c>
      <c r="I2041" s="186">
        <v>138.51808131694801</v>
      </c>
      <c r="J2041" s="186" t="s">
        <v>967</v>
      </c>
      <c r="K2041" s="186" t="s">
        <v>968</v>
      </c>
    </row>
    <row r="2042" spans="1:11" x14ac:dyDescent="0.45">
      <c r="A2042" s="186" t="s">
        <v>336</v>
      </c>
      <c r="B2042" s="186" t="s">
        <v>1081</v>
      </c>
      <c r="C2042" s="186" t="s">
        <v>1094</v>
      </c>
      <c r="D2042" s="186" t="s">
        <v>1097</v>
      </c>
      <c r="E2042" s="186" t="s">
        <v>1087</v>
      </c>
      <c r="F2042" s="186">
        <v>2019</v>
      </c>
      <c r="G2042" s="186" t="s">
        <v>1013</v>
      </c>
      <c r="H2042" s="186">
        <v>1.67922223867857</v>
      </c>
      <c r="I2042" s="186">
        <v>1.67922223867857</v>
      </c>
      <c r="J2042" s="186" t="s">
        <v>967</v>
      </c>
      <c r="K2042" s="186" t="s">
        <v>968</v>
      </c>
    </row>
    <row r="2043" spans="1:11" x14ac:dyDescent="0.45">
      <c r="A2043" s="186" t="s">
        <v>336</v>
      </c>
      <c r="B2043" s="186" t="s">
        <v>1081</v>
      </c>
      <c r="C2043" s="186" t="s">
        <v>1094</v>
      </c>
      <c r="D2043" s="186" t="s">
        <v>701</v>
      </c>
      <c r="E2043" s="186" t="s">
        <v>1087</v>
      </c>
      <c r="F2043" s="186">
        <v>2020</v>
      </c>
      <c r="G2043" s="186" t="s">
        <v>1013</v>
      </c>
      <c r="H2043" s="186">
        <v>8.5716141337698506</v>
      </c>
      <c r="I2043" s="186">
        <v>8.5716141337698506</v>
      </c>
      <c r="J2043" s="186" t="s">
        <v>967</v>
      </c>
      <c r="K2043" s="186" t="s">
        <v>968</v>
      </c>
    </row>
    <row r="2044" spans="1:11" x14ac:dyDescent="0.45">
      <c r="A2044" s="186" t="s">
        <v>336</v>
      </c>
      <c r="B2044" s="186" t="s">
        <v>1081</v>
      </c>
      <c r="C2044" s="186" t="s">
        <v>1094</v>
      </c>
      <c r="D2044" s="186" t="s">
        <v>1095</v>
      </c>
      <c r="E2044" s="186" t="s">
        <v>1087</v>
      </c>
      <c r="F2044" s="186">
        <v>2020</v>
      </c>
      <c r="G2044" s="186" t="s">
        <v>1013</v>
      </c>
      <c r="H2044" s="186">
        <v>1.42806043374637</v>
      </c>
      <c r="I2044" s="186">
        <v>1.42806043374637</v>
      </c>
      <c r="J2044" s="186" t="s">
        <v>967</v>
      </c>
      <c r="K2044" s="186" t="s">
        <v>968</v>
      </c>
    </row>
    <row r="2045" spans="1:11" x14ac:dyDescent="0.45">
      <c r="A2045" s="186" t="s">
        <v>336</v>
      </c>
      <c r="B2045" s="186" t="s">
        <v>1081</v>
      </c>
      <c r="C2045" s="186" t="s">
        <v>1094</v>
      </c>
      <c r="D2045" s="186" t="s">
        <v>694</v>
      </c>
      <c r="E2045" s="186" t="s">
        <v>1087</v>
      </c>
      <c r="F2045" s="186">
        <v>2020</v>
      </c>
      <c r="G2045" s="186" t="s">
        <v>1013</v>
      </c>
      <c r="H2045" s="186">
        <v>10.1730269315347</v>
      </c>
      <c r="I2045" s="186">
        <v>10.1730269315347</v>
      </c>
      <c r="J2045" s="186" t="s">
        <v>967</v>
      </c>
      <c r="K2045" s="186" t="s">
        <v>968</v>
      </c>
    </row>
    <row r="2046" spans="1:11" x14ac:dyDescent="0.45">
      <c r="A2046" s="186" t="s">
        <v>336</v>
      </c>
      <c r="B2046" s="186" t="s">
        <v>1081</v>
      </c>
      <c r="C2046" s="186" t="s">
        <v>1094</v>
      </c>
      <c r="D2046" s="186" t="s">
        <v>1096</v>
      </c>
      <c r="E2046" s="186" t="s">
        <v>1087</v>
      </c>
      <c r="F2046" s="186">
        <v>2020</v>
      </c>
      <c r="G2046" s="186" t="s">
        <v>1013</v>
      </c>
      <c r="H2046" s="186">
        <v>142.699793976584</v>
      </c>
      <c r="I2046" s="186">
        <v>142.699793976584</v>
      </c>
      <c r="J2046" s="186" t="s">
        <v>967</v>
      </c>
      <c r="K2046" s="186" t="s">
        <v>968</v>
      </c>
    </row>
    <row r="2047" spans="1:11" x14ac:dyDescent="0.45">
      <c r="A2047" s="186" t="s">
        <v>336</v>
      </c>
      <c r="B2047" s="186" t="s">
        <v>1081</v>
      </c>
      <c r="C2047" s="186" t="s">
        <v>1094</v>
      </c>
      <c r="D2047" s="186" t="s">
        <v>1097</v>
      </c>
      <c r="E2047" s="186" t="s">
        <v>1087</v>
      </c>
      <c r="F2047" s="186">
        <v>2020</v>
      </c>
      <c r="G2047" s="186" t="s">
        <v>1013</v>
      </c>
      <c r="H2047" s="186">
        <v>1.7114934442041301</v>
      </c>
      <c r="I2047" s="186">
        <v>1.7114934442041301</v>
      </c>
      <c r="J2047" s="186" t="s">
        <v>967</v>
      </c>
      <c r="K2047" s="186" t="s">
        <v>968</v>
      </c>
    </row>
    <row r="2048" spans="1:11" x14ac:dyDescent="0.45">
      <c r="A2048" s="186" t="s">
        <v>336</v>
      </c>
      <c r="B2048" s="186" t="s">
        <v>1081</v>
      </c>
      <c r="C2048" s="186" t="s">
        <v>1094</v>
      </c>
      <c r="D2048" s="186" t="s">
        <v>701</v>
      </c>
      <c r="E2048" s="186" t="s">
        <v>1087</v>
      </c>
      <c r="F2048" s="186">
        <v>2021</v>
      </c>
      <c r="G2048" s="186" t="s">
        <v>1013</v>
      </c>
      <c r="H2048" s="186">
        <v>8.7086318205796491</v>
      </c>
      <c r="I2048" s="186">
        <v>8.7086318205796491</v>
      </c>
      <c r="J2048" s="186" t="s">
        <v>967</v>
      </c>
      <c r="K2048" s="186" t="s">
        <v>968</v>
      </c>
    </row>
    <row r="2049" spans="1:11" x14ac:dyDescent="0.45">
      <c r="A2049" s="186" t="s">
        <v>336</v>
      </c>
      <c r="B2049" s="186" t="s">
        <v>1081</v>
      </c>
      <c r="C2049" s="186" t="s">
        <v>1094</v>
      </c>
      <c r="D2049" s="186" t="s">
        <v>1095</v>
      </c>
      <c r="E2049" s="186" t="s">
        <v>1087</v>
      </c>
      <c r="F2049" s="186">
        <v>2021</v>
      </c>
      <c r="G2049" s="186" t="s">
        <v>1013</v>
      </c>
      <c r="H2049" s="186">
        <v>1.467642872521</v>
      </c>
      <c r="I2049" s="186">
        <v>1.467642872521</v>
      </c>
      <c r="J2049" s="186" t="s">
        <v>967</v>
      </c>
      <c r="K2049" s="186" t="s">
        <v>968</v>
      </c>
    </row>
    <row r="2050" spans="1:11" x14ac:dyDescent="0.45">
      <c r="A2050" s="186" t="s">
        <v>336</v>
      </c>
      <c r="B2050" s="186" t="s">
        <v>1081</v>
      </c>
      <c r="C2050" s="186" t="s">
        <v>1094</v>
      </c>
      <c r="D2050" s="186" t="s">
        <v>694</v>
      </c>
      <c r="E2050" s="186" t="s">
        <v>1087</v>
      </c>
      <c r="F2050" s="186">
        <v>2021</v>
      </c>
      <c r="G2050" s="186" t="s">
        <v>1013</v>
      </c>
      <c r="H2050" s="186">
        <v>9.9059176116274692</v>
      </c>
      <c r="I2050" s="186">
        <v>9.9059176116274692</v>
      </c>
      <c r="J2050" s="186" t="s">
        <v>967</v>
      </c>
      <c r="K2050" s="186" t="s">
        <v>968</v>
      </c>
    </row>
    <row r="2051" spans="1:11" x14ac:dyDescent="0.45">
      <c r="A2051" s="186" t="s">
        <v>336</v>
      </c>
      <c r="B2051" s="186" t="s">
        <v>1081</v>
      </c>
      <c r="C2051" s="186" t="s">
        <v>1094</v>
      </c>
      <c r="D2051" s="186" t="s">
        <v>1096</v>
      </c>
      <c r="E2051" s="186" t="s">
        <v>1087</v>
      </c>
      <c r="F2051" s="186">
        <v>2021</v>
      </c>
      <c r="G2051" s="186" t="s">
        <v>1013</v>
      </c>
      <c r="H2051" s="186">
        <v>148.76978355198</v>
      </c>
      <c r="I2051" s="186">
        <v>148.76978355198</v>
      </c>
      <c r="J2051" s="186" t="s">
        <v>967</v>
      </c>
      <c r="K2051" s="186" t="s">
        <v>968</v>
      </c>
    </row>
    <row r="2052" spans="1:11" x14ac:dyDescent="0.45">
      <c r="A2052" s="186" t="s">
        <v>336</v>
      </c>
      <c r="B2052" s="186" t="s">
        <v>1081</v>
      </c>
      <c r="C2052" s="186" t="s">
        <v>1094</v>
      </c>
      <c r="D2052" s="186" t="s">
        <v>1097</v>
      </c>
      <c r="E2052" s="186" t="s">
        <v>1087</v>
      </c>
      <c r="F2052" s="186">
        <v>2021</v>
      </c>
      <c r="G2052" s="186" t="s">
        <v>1013</v>
      </c>
      <c r="H2052" s="186">
        <v>1.7471205462625901</v>
      </c>
      <c r="I2052" s="186">
        <v>1.7471205462625901</v>
      </c>
      <c r="J2052" s="186" t="s">
        <v>967</v>
      </c>
      <c r="K2052" s="186" t="s">
        <v>968</v>
      </c>
    </row>
    <row r="2053" spans="1:11" x14ac:dyDescent="0.45">
      <c r="A2053" s="186" t="s">
        <v>336</v>
      </c>
      <c r="B2053" s="186" t="s">
        <v>1081</v>
      </c>
      <c r="C2053" s="186" t="s">
        <v>1094</v>
      </c>
      <c r="D2053" s="186" t="s">
        <v>701</v>
      </c>
      <c r="E2053" s="186" t="s">
        <v>1087</v>
      </c>
      <c r="F2053" s="186">
        <v>2022</v>
      </c>
      <c r="G2053" s="186" t="s">
        <v>1013</v>
      </c>
      <c r="H2053" s="186">
        <v>8.8456495073894406</v>
      </c>
      <c r="I2053" s="186">
        <v>8.8456495073894406</v>
      </c>
      <c r="J2053" s="186" t="s">
        <v>967</v>
      </c>
      <c r="K2053" s="186" t="s">
        <v>968</v>
      </c>
    </row>
    <row r="2054" spans="1:11" x14ac:dyDescent="0.45">
      <c r="A2054" s="186" t="s">
        <v>336</v>
      </c>
      <c r="B2054" s="186" t="s">
        <v>1081</v>
      </c>
      <c r="C2054" s="186" t="s">
        <v>1094</v>
      </c>
      <c r="D2054" s="186" t="s">
        <v>1095</v>
      </c>
      <c r="E2054" s="186" t="s">
        <v>1087</v>
      </c>
      <c r="F2054" s="186">
        <v>2022</v>
      </c>
      <c r="G2054" s="186" t="s">
        <v>1013</v>
      </c>
      <c r="H2054" s="186">
        <v>1.50722531129562</v>
      </c>
      <c r="I2054" s="186">
        <v>1.50722531129562</v>
      </c>
      <c r="J2054" s="186" t="s">
        <v>967</v>
      </c>
      <c r="K2054" s="186" t="s">
        <v>968</v>
      </c>
    </row>
    <row r="2055" spans="1:11" x14ac:dyDescent="0.45">
      <c r="A2055" s="186" t="s">
        <v>336</v>
      </c>
      <c r="B2055" s="186" t="s">
        <v>1081</v>
      </c>
      <c r="C2055" s="186" t="s">
        <v>1094</v>
      </c>
      <c r="D2055" s="186" t="s">
        <v>694</v>
      </c>
      <c r="E2055" s="186" t="s">
        <v>1087</v>
      </c>
      <c r="F2055" s="186">
        <v>2022</v>
      </c>
      <c r="G2055" s="186" t="s">
        <v>1013</v>
      </c>
      <c r="H2055" s="186">
        <v>9.6388082917202702</v>
      </c>
      <c r="I2055" s="186">
        <v>9.6388082917202702</v>
      </c>
      <c r="J2055" s="186" t="s">
        <v>967</v>
      </c>
      <c r="K2055" s="186" t="s">
        <v>968</v>
      </c>
    </row>
    <row r="2056" spans="1:11" x14ac:dyDescent="0.45">
      <c r="A2056" s="186" t="s">
        <v>336</v>
      </c>
      <c r="B2056" s="186" t="s">
        <v>1081</v>
      </c>
      <c r="C2056" s="186" t="s">
        <v>1094</v>
      </c>
      <c r="D2056" s="186" t="s">
        <v>1096</v>
      </c>
      <c r="E2056" s="186" t="s">
        <v>1087</v>
      </c>
      <c r="F2056" s="186">
        <v>2022</v>
      </c>
      <c r="G2056" s="186" t="s">
        <v>1013</v>
      </c>
      <c r="H2056" s="186">
        <v>154.83977312737599</v>
      </c>
      <c r="I2056" s="186">
        <v>154.83977312737599</v>
      </c>
      <c r="J2056" s="186" t="s">
        <v>967</v>
      </c>
      <c r="K2056" s="186" t="s">
        <v>968</v>
      </c>
    </row>
    <row r="2057" spans="1:11" x14ac:dyDescent="0.45">
      <c r="A2057" s="186" t="s">
        <v>336</v>
      </c>
      <c r="B2057" s="186" t="s">
        <v>1081</v>
      </c>
      <c r="C2057" s="186" t="s">
        <v>1094</v>
      </c>
      <c r="D2057" s="186" t="s">
        <v>1097</v>
      </c>
      <c r="E2057" s="186" t="s">
        <v>1087</v>
      </c>
      <c r="F2057" s="186">
        <v>2022</v>
      </c>
      <c r="G2057" s="186" t="s">
        <v>1013</v>
      </c>
      <c r="H2057" s="186">
        <v>1.78274764832106</v>
      </c>
      <c r="I2057" s="186">
        <v>1.78274764832106</v>
      </c>
      <c r="J2057" s="186" t="s">
        <v>967</v>
      </c>
      <c r="K2057" s="186" t="s">
        <v>968</v>
      </c>
    </row>
    <row r="2058" spans="1:11" x14ac:dyDescent="0.45">
      <c r="A2058" s="186" t="s">
        <v>336</v>
      </c>
      <c r="B2058" s="186" t="s">
        <v>1081</v>
      </c>
      <c r="C2058" s="186" t="s">
        <v>1094</v>
      </c>
      <c r="D2058" s="186" t="s">
        <v>701</v>
      </c>
      <c r="E2058" s="186" t="s">
        <v>1087</v>
      </c>
      <c r="F2058" s="186">
        <v>2023</v>
      </c>
      <c r="G2058" s="186" t="s">
        <v>1013</v>
      </c>
      <c r="H2058" s="186">
        <v>8.9826671941992409</v>
      </c>
      <c r="I2058" s="186">
        <v>8.9826671941992409</v>
      </c>
      <c r="J2058" s="186" t="s">
        <v>967</v>
      </c>
      <c r="K2058" s="186" t="s">
        <v>968</v>
      </c>
    </row>
    <row r="2059" spans="1:11" x14ac:dyDescent="0.45">
      <c r="A2059" s="186" t="s">
        <v>336</v>
      </c>
      <c r="B2059" s="186" t="s">
        <v>1081</v>
      </c>
      <c r="C2059" s="186" t="s">
        <v>1094</v>
      </c>
      <c r="D2059" s="186" t="s">
        <v>1095</v>
      </c>
      <c r="E2059" s="186" t="s">
        <v>1087</v>
      </c>
      <c r="F2059" s="186">
        <v>2023</v>
      </c>
      <c r="G2059" s="186" t="s">
        <v>1013</v>
      </c>
      <c r="H2059" s="186">
        <v>1.54680775007024</v>
      </c>
      <c r="I2059" s="186">
        <v>1.54680775007024</v>
      </c>
      <c r="J2059" s="186" t="s">
        <v>967</v>
      </c>
      <c r="K2059" s="186" t="s">
        <v>968</v>
      </c>
    </row>
    <row r="2060" spans="1:11" x14ac:dyDescent="0.45">
      <c r="A2060" s="186" t="s">
        <v>336</v>
      </c>
      <c r="B2060" s="186" t="s">
        <v>1081</v>
      </c>
      <c r="C2060" s="186" t="s">
        <v>1094</v>
      </c>
      <c r="D2060" s="186" t="s">
        <v>694</v>
      </c>
      <c r="E2060" s="186" t="s">
        <v>1087</v>
      </c>
      <c r="F2060" s="186">
        <v>2023</v>
      </c>
      <c r="G2060" s="186" t="s">
        <v>1013</v>
      </c>
      <c r="H2060" s="186">
        <v>9.3716989718130606</v>
      </c>
      <c r="I2060" s="186">
        <v>9.3716989718130606</v>
      </c>
      <c r="J2060" s="186" t="s">
        <v>967</v>
      </c>
      <c r="K2060" s="186" t="s">
        <v>968</v>
      </c>
    </row>
    <row r="2061" spans="1:11" x14ac:dyDescent="0.45">
      <c r="A2061" s="186" t="s">
        <v>336</v>
      </c>
      <c r="B2061" s="186" t="s">
        <v>1081</v>
      </c>
      <c r="C2061" s="186" t="s">
        <v>1094</v>
      </c>
      <c r="D2061" s="186" t="s">
        <v>1096</v>
      </c>
      <c r="E2061" s="186" t="s">
        <v>1087</v>
      </c>
      <c r="F2061" s="186">
        <v>2023</v>
      </c>
      <c r="G2061" s="186" t="s">
        <v>1013</v>
      </c>
      <c r="H2061" s="186">
        <v>160.90976270277201</v>
      </c>
      <c r="I2061" s="186">
        <v>160.90976270277201</v>
      </c>
      <c r="J2061" s="186" t="s">
        <v>967</v>
      </c>
      <c r="K2061" s="186" t="s">
        <v>968</v>
      </c>
    </row>
    <row r="2062" spans="1:11" x14ac:dyDescent="0.45">
      <c r="A2062" s="186" t="s">
        <v>336</v>
      </c>
      <c r="B2062" s="186" t="s">
        <v>1081</v>
      </c>
      <c r="C2062" s="186" t="s">
        <v>1094</v>
      </c>
      <c r="D2062" s="186" t="s">
        <v>1097</v>
      </c>
      <c r="E2062" s="186" t="s">
        <v>1087</v>
      </c>
      <c r="F2062" s="186">
        <v>2023</v>
      </c>
      <c r="G2062" s="186" t="s">
        <v>1013</v>
      </c>
      <c r="H2062" s="186">
        <v>1.81837475037952</v>
      </c>
      <c r="I2062" s="186">
        <v>1.81837475037952</v>
      </c>
      <c r="J2062" s="186" t="s">
        <v>967</v>
      </c>
      <c r="K2062" s="186" t="s">
        <v>968</v>
      </c>
    </row>
    <row r="2063" spans="1:11" x14ac:dyDescent="0.45">
      <c r="A2063" s="186" t="s">
        <v>336</v>
      </c>
      <c r="B2063" s="186" t="s">
        <v>1081</v>
      </c>
      <c r="C2063" s="186" t="s">
        <v>1094</v>
      </c>
      <c r="D2063" s="186" t="s">
        <v>701</v>
      </c>
      <c r="E2063" s="186" t="s">
        <v>1087</v>
      </c>
      <c r="F2063" s="186">
        <v>2024</v>
      </c>
      <c r="G2063" s="186" t="s">
        <v>1013</v>
      </c>
      <c r="H2063" s="186">
        <v>9.1196848810090305</v>
      </c>
      <c r="I2063" s="186">
        <v>9.1196848810090305</v>
      </c>
      <c r="J2063" s="186" t="s">
        <v>967</v>
      </c>
      <c r="K2063" s="186" t="s">
        <v>968</v>
      </c>
    </row>
    <row r="2064" spans="1:11" x14ac:dyDescent="0.45">
      <c r="A2064" s="186" t="s">
        <v>336</v>
      </c>
      <c r="B2064" s="186" t="s">
        <v>1081</v>
      </c>
      <c r="C2064" s="186" t="s">
        <v>1094</v>
      </c>
      <c r="D2064" s="186" t="s">
        <v>1095</v>
      </c>
      <c r="E2064" s="186" t="s">
        <v>1087</v>
      </c>
      <c r="F2064" s="186">
        <v>2024</v>
      </c>
      <c r="G2064" s="186" t="s">
        <v>1013</v>
      </c>
      <c r="H2064" s="186">
        <v>1.5863901888448599</v>
      </c>
      <c r="I2064" s="186">
        <v>1.5863901888448599</v>
      </c>
      <c r="J2064" s="186" t="s">
        <v>967</v>
      </c>
      <c r="K2064" s="186" t="s">
        <v>968</v>
      </c>
    </row>
    <row r="2065" spans="1:11" x14ac:dyDescent="0.45">
      <c r="A2065" s="186" t="s">
        <v>336</v>
      </c>
      <c r="B2065" s="186" t="s">
        <v>1081</v>
      </c>
      <c r="C2065" s="186" t="s">
        <v>1094</v>
      </c>
      <c r="D2065" s="186" t="s">
        <v>694</v>
      </c>
      <c r="E2065" s="186" t="s">
        <v>1087</v>
      </c>
      <c r="F2065" s="186">
        <v>2024</v>
      </c>
      <c r="G2065" s="186" t="s">
        <v>1013</v>
      </c>
      <c r="H2065" s="186">
        <v>9.1045896519058598</v>
      </c>
      <c r="I2065" s="186">
        <v>9.1045896519058598</v>
      </c>
      <c r="J2065" s="186" t="s">
        <v>967</v>
      </c>
      <c r="K2065" s="186" t="s">
        <v>968</v>
      </c>
    </row>
    <row r="2066" spans="1:11" x14ac:dyDescent="0.45">
      <c r="A2066" s="186" t="s">
        <v>336</v>
      </c>
      <c r="B2066" s="186" t="s">
        <v>1081</v>
      </c>
      <c r="C2066" s="186" t="s">
        <v>1094</v>
      </c>
      <c r="D2066" s="186" t="s">
        <v>1096</v>
      </c>
      <c r="E2066" s="186" t="s">
        <v>1087</v>
      </c>
      <c r="F2066" s="186">
        <v>2024</v>
      </c>
      <c r="G2066" s="186" t="s">
        <v>1013</v>
      </c>
      <c r="H2066" s="186">
        <v>166.97975227816801</v>
      </c>
      <c r="I2066" s="186">
        <v>166.97975227816801</v>
      </c>
      <c r="J2066" s="186" t="s">
        <v>967</v>
      </c>
      <c r="K2066" s="186" t="s">
        <v>968</v>
      </c>
    </row>
    <row r="2067" spans="1:11" x14ac:dyDescent="0.45">
      <c r="A2067" s="186" t="s">
        <v>336</v>
      </c>
      <c r="B2067" s="186" t="s">
        <v>1081</v>
      </c>
      <c r="C2067" s="186" t="s">
        <v>1094</v>
      </c>
      <c r="D2067" s="186" t="s">
        <v>1097</v>
      </c>
      <c r="E2067" s="186" t="s">
        <v>1087</v>
      </c>
      <c r="F2067" s="186">
        <v>2024</v>
      </c>
      <c r="G2067" s="186" t="s">
        <v>1013</v>
      </c>
      <c r="H2067" s="186">
        <v>1.85400185243799</v>
      </c>
      <c r="I2067" s="186">
        <v>1.85400185243799</v>
      </c>
      <c r="J2067" s="186" t="s">
        <v>967</v>
      </c>
      <c r="K2067" s="186" t="s">
        <v>968</v>
      </c>
    </row>
    <row r="2068" spans="1:11" x14ac:dyDescent="0.45">
      <c r="A2068" s="186" t="s">
        <v>336</v>
      </c>
      <c r="B2068" s="186" t="s">
        <v>1081</v>
      </c>
      <c r="C2068" s="186" t="s">
        <v>1094</v>
      </c>
      <c r="D2068" s="186" t="s">
        <v>701</v>
      </c>
      <c r="E2068" s="186" t="s">
        <v>1087</v>
      </c>
      <c r="F2068" s="186">
        <v>2025</v>
      </c>
      <c r="G2068" s="186" t="s">
        <v>1013</v>
      </c>
      <c r="H2068" s="186">
        <v>9.2567025678188308</v>
      </c>
      <c r="I2068" s="186">
        <v>9.2567025678188308</v>
      </c>
      <c r="J2068" s="186" t="s">
        <v>967</v>
      </c>
      <c r="K2068" s="186" t="s">
        <v>968</v>
      </c>
    </row>
    <row r="2069" spans="1:11" x14ac:dyDescent="0.45">
      <c r="A2069" s="186" t="s">
        <v>336</v>
      </c>
      <c r="B2069" s="186" t="s">
        <v>1081</v>
      </c>
      <c r="C2069" s="186" t="s">
        <v>1094</v>
      </c>
      <c r="D2069" s="186" t="s">
        <v>1095</v>
      </c>
      <c r="E2069" s="186" t="s">
        <v>1087</v>
      </c>
      <c r="F2069" s="186">
        <v>2025</v>
      </c>
      <c r="G2069" s="186" t="s">
        <v>1013</v>
      </c>
      <c r="H2069" s="186">
        <v>1.6259726276194799</v>
      </c>
      <c r="I2069" s="186">
        <v>1.6259726276194799</v>
      </c>
      <c r="J2069" s="186" t="s">
        <v>967</v>
      </c>
      <c r="K2069" s="186" t="s">
        <v>968</v>
      </c>
    </row>
    <row r="2070" spans="1:11" x14ac:dyDescent="0.45">
      <c r="A2070" s="186" t="s">
        <v>336</v>
      </c>
      <c r="B2070" s="186" t="s">
        <v>1081</v>
      </c>
      <c r="C2070" s="186" t="s">
        <v>1094</v>
      </c>
      <c r="D2070" s="186" t="s">
        <v>694</v>
      </c>
      <c r="E2070" s="186" t="s">
        <v>1087</v>
      </c>
      <c r="F2070" s="186">
        <v>2025</v>
      </c>
      <c r="G2070" s="186" t="s">
        <v>1013</v>
      </c>
      <c r="H2070" s="186">
        <v>8.8374803319986608</v>
      </c>
      <c r="I2070" s="186">
        <v>8.8374803319986608</v>
      </c>
      <c r="J2070" s="186" t="s">
        <v>967</v>
      </c>
      <c r="K2070" s="186" t="s">
        <v>968</v>
      </c>
    </row>
    <row r="2071" spans="1:11" x14ac:dyDescent="0.45">
      <c r="A2071" s="186" t="s">
        <v>336</v>
      </c>
      <c r="B2071" s="186" t="s">
        <v>1081</v>
      </c>
      <c r="C2071" s="186" t="s">
        <v>1094</v>
      </c>
      <c r="D2071" s="186" t="s">
        <v>1096</v>
      </c>
      <c r="E2071" s="186" t="s">
        <v>1087</v>
      </c>
      <c r="F2071" s="186">
        <v>2025</v>
      </c>
      <c r="G2071" s="186" t="s">
        <v>1013</v>
      </c>
      <c r="H2071" s="186">
        <v>173.049741853564</v>
      </c>
      <c r="I2071" s="186">
        <v>173.049741853564</v>
      </c>
      <c r="J2071" s="186" t="s">
        <v>967</v>
      </c>
      <c r="K2071" s="186" t="s">
        <v>968</v>
      </c>
    </row>
    <row r="2072" spans="1:11" x14ac:dyDescent="0.45">
      <c r="A2072" s="186" t="s">
        <v>336</v>
      </c>
      <c r="B2072" s="186" t="s">
        <v>1081</v>
      </c>
      <c r="C2072" s="186" t="s">
        <v>1094</v>
      </c>
      <c r="D2072" s="186" t="s">
        <v>1097</v>
      </c>
      <c r="E2072" s="186" t="s">
        <v>1087</v>
      </c>
      <c r="F2072" s="186">
        <v>2025</v>
      </c>
      <c r="G2072" s="186" t="s">
        <v>1013</v>
      </c>
      <c r="H2072" s="186">
        <v>1.88962895449645</v>
      </c>
      <c r="I2072" s="186">
        <v>1.88962895449645</v>
      </c>
      <c r="J2072" s="186" t="s">
        <v>967</v>
      </c>
      <c r="K2072" s="186" t="s">
        <v>968</v>
      </c>
    </row>
    <row r="2073" spans="1:11" x14ac:dyDescent="0.45">
      <c r="A2073" s="186" t="s">
        <v>336</v>
      </c>
      <c r="B2073" s="186" t="s">
        <v>1081</v>
      </c>
      <c r="C2073" s="186" t="s">
        <v>1094</v>
      </c>
      <c r="D2073" s="186" t="s">
        <v>701</v>
      </c>
      <c r="E2073" s="186" t="s">
        <v>1087</v>
      </c>
      <c r="F2073" s="186">
        <v>2026</v>
      </c>
      <c r="G2073" s="186" t="s">
        <v>1013</v>
      </c>
      <c r="H2073" s="186">
        <v>9.4043937435106901</v>
      </c>
      <c r="I2073" s="186">
        <v>9.4043937435106901</v>
      </c>
      <c r="J2073" s="186" t="s">
        <v>967</v>
      </c>
      <c r="K2073" s="186" t="s">
        <v>968</v>
      </c>
    </row>
    <row r="2074" spans="1:11" x14ac:dyDescent="0.45">
      <c r="A2074" s="186" t="s">
        <v>336</v>
      </c>
      <c r="B2074" s="186" t="s">
        <v>1081</v>
      </c>
      <c r="C2074" s="186" t="s">
        <v>1094</v>
      </c>
      <c r="D2074" s="186" t="s">
        <v>1095</v>
      </c>
      <c r="E2074" s="186" t="s">
        <v>1087</v>
      </c>
      <c r="F2074" s="186">
        <v>2026</v>
      </c>
      <c r="G2074" s="186" t="s">
        <v>1013</v>
      </c>
      <c r="H2074" s="186">
        <v>1.6673236091377801</v>
      </c>
      <c r="I2074" s="186">
        <v>1.6673236091377801</v>
      </c>
      <c r="J2074" s="186" t="s">
        <v>967</v>
      </c>
      <c r="K2074" s="186" t="s">
        <v>968</v>
      </c>
    </row>
    <row r="2075" spans="1:11" x14ac:dyDescent="0.45">
      <c r="A2075" s="186" t="s">
        <v>336</v>
      </c>
      <c r="B2075" s="186" t="s">
        <v>1081</v>
      </c>
      <c r="C2075" s="186" t="s">
        <v>1094</v>
      </c>
      <c r="D2075" s="186" t="s">
        <v>694</v>
      </c>
      <c r="E2075" s="186" t="s">
        <v>1087</v>
      </c>
      <c r="F2075" s="186">
        <v>2026</v>
      </c>
      <c r="G2075" s="186" t="s">
        <v>1013</v>
      </c>
      <c r="H2075" s="186">
        <v>9.0450324491313108</v>
      </c>
      <c r="I2075" s="186">
        <v>9.0450324491313108</v>
      </c>
      <c r="J2075" s="186" t="s">
        <v>967</v>
      </c>
      <c r="K2075" s="186" t="s">
        <v>968</v>
      </c>
    </row>
    <row r="2076" spans="1:11" x14ac:dyDescent="0.45">
      <c r="A2076" s="186" t="s">
        <v>336</v>
      </c>
      <c r="B2076" s="186" t="s">
        <v>1081</v>
      </c>
      <c r="C2076" s="186" t="s">
        <v>1094</v>
      </c>
      <c r="D2076" s="186" t="s">
        <v>1096</v>
      </c>
      <c r="E2076" s="186" t="s">
        <v>1087</v>
      </c>
      <c r="F2076" s="186">
        <v>2026</v>
      </c>
      <c r="G2076" s="186" t="s">
        <v>1013</v>
      </c>
      <c r="H2076" s="186">
        <v>174.59772899768001</v>
      </c>
      <c r="I2076" s="186">
        <v>174.59772899768001</v>
      </c>
      <c r="J2076" s="186" t="s">
        <v>967</v>
      </c>
      <c r="K2076" s="186" t="s">
        <v>968</v>
      </c>
    </row>
    <row r="2077" spans="1:11" x14ac:dyDescent="0.45">
      <c r="A2077" s="186" t="s">
        <v>336</v>
      </c>
      <c r="B2077" s="186" t="s">
        <v>1081</v>
      </c>
      <c r="C2077" s="186" t="s">
        <v>1094</v>
      </c>
      <c r="D2077" s="186" t="s">
        <v>1097</v>
      </c>
      <c r="E2077" s="186" t="s">
        <v>1087</v>
      </c>
      <c r="F2077" s="186">
        <v>2026</v>
      </c>
      <c r="G2077" s="186" t="s">
        <v>1013</v>
      </c>
      <c r="H2077" s="186">
        <v>1.9289621575739999</v>
      </c>
      <c r="I2077" s="186">
        <v>1.9289621575739999</v>
      </c>
      <c r="J2077" s="186" t="s">
        <v>967</v>
      </c>
      <c r="K2077" s="186" t="s">
        <v>968</v>
      </c>
    </row>
    <row r="2078" spans="1:11" x14ac:dyDescent="0.45">
      <c r="A2078" s="186" t="s">
        <v>336</v>
      </c>
      <c r="B2078" s="186" t="s">
        <v>1081</v>
      </c>
      <c r="C2078" s="186" t="s">
        <v>1094</v>
      </c>
      <c r="D2078" s="186" t="s">
        <v>701</v>
      </c>
      <c r="E2078" s="186" t="s">
        <v>1087</v>
      </c>
      <c r="F2078" s="186">
        <v>2027</v>
      </c>
      <c r="G2078" s="186" t="s">
        <v>1013</v>
      </c>
      <c r="H2078" s="186">
        <v>9.5520849192025405</v>
      </c>
      <c r="I2078" s="186">
        <v>9.5520849192025405</v>
      </c>
      <c r="J2078" s="186" t="s">
        <v>967</v>
      </c>
      <c r="K2078" s="186" t="s">
        <v>968</v>
      </c>
    </row>
    <row r="2079" spans="1:11" x14ac:dyDescent="0.45">
      <c r="A2079" s="186" t="s">
        <v>336</v>
      </c>
      <c r="B2079" s="186" t="s">
        <v>1081</v>
      </c>
      <c r="C2079" s="186" t="s">
        <v>1094</v>
      </c>
      <c r="D2079" s="186" t="s">
        <v>1095</v>
      </c>
      <c r="E2079" s="186" t="s">
        <v>1087</v>
      </c>
      <c r="F2079" s="186">
        <v>2027</v>
      </c>
      <c r="G2079" s="186" t="s">
        <v>1013</v>
      </c>
      <c r="H2079" s="186">
        <v>1.7086745906560801</v>
      </c>
      <c r="I2079" s="186">
        <v>1.7086745906560801</v>
      </c>
      <c r="J2079" s="186" t="s">
        <v>967</v>
      </c>
      <c r="K2079" s="186" t="s">
        <v>968</v>
      </c>
    </row>
    <row r="2080" spans="1:11" x14ac:dyDescent="0.45">
      <c r="A2080" s="186" t="s">
        <v>336</v>
      </c>
      <c r="B2080" s="186" t="s">
        <v>1081</v>
      </c>
      <c r="C2080" s="186" t="s">
        <v>1094</v>
      </c>
      <c r="D2080" s="186" t="s">
        <v>694</v>
      </c>
      <c r="E2080" s="186" t="s">
        <v>1087</v>
      </c>
      <c r="F2080" s="186">
        <v>2027</v>
      </c>
      <c r="G2080" s="186" t="s">
        <v>1013</v>
      </c>
      <c r="H2080" s="186">
        <v>9.2525845662639608</v>
      </c>
      <c r="I2080" s="186">
        <v>9.2525845662639608</v>
      </c>
      <c r="J2080" s="186" t="s">
        <v>967</v>
      </c>
      <c r="K2080" s="186" t="s">
        <v>968</v>
      </c>
    </row>
    <row r="2081" spans="1:11" x14ac:dyDescent="0.45">
      <c r="A2081" s="186" t="s">
        <v>336</v>
      </c>
      <c r="B2081" s="186" t="s">
        <v>1081</v>
      </c>
      <c r="C2081" s="186" t="s">
        <v>1094</v>
      </c>
      <c r="D2081" s="186" t="s">
        <v>1096</v>
      </c>
      <c r="E2081" s="186" t="s">
        <v>1087</v>
      </c>
      <c r="F2081" s="186">
        <v>2027</v>
      </c>
      <c r="G2081" s="186" t="s">
        <v>1013</v>
      </c>
      <c r="H2081" s="186">
        <v>176.14571614179599</v>
      </c>
      <c r="I2081" s="186">
        <v>176.14571614179599</v>
      </c>
      <c r="J2081" s="186" t="s">
        <v>967</v>
      </c>
      <c r="K2081" s="186" t="s">
        <v>968</v>
      </c>
    </row>
    <row r="2082" spans="1:11" x14ac:dyDescent="0.45">
      <c r="A2082" s="186" t="s">
        <v>336</v>
      </c>
      <c r="B2082" s="186" t="s">
        <v>1081</v>
      </c>
      <c r="C2082" s="186" t="s">
        <v>1094</v>
      </c>
      <c r="D2082" s="186" t="s">
        <v>1097</v>
      </c>
      <c r="E2082" s="186" t="s">
        <v>1087</v>
      </c>
      <c r="F2082" s="186">
        <v>2027</v>
      </c>
      <c r="G2082" s="186" t="s">
        <v>1013</v>
      </c>
      <c r="H2082" s="186">
        <v>1.9682953606515501</v>
      </c>
      <c r="I2082" s="186">
        <v>1.9682953606515501</v>
      </c>
      <c r="J2082" s="186" t="s">
        <v>967</v>
      </c>
      <c r="K2082" s="186" t="s">
        <v>968</v>
      </c>
    </row>
    <row r="2083" spans="1:11" x14ac:dyDescent="0.45">
      <c r="A2083" s="186" t="s">
        <v>336</v>
      </c>
      <c r="B2083" s="186" t="s">
        <v>1081</v>
      </c>
      <c r="C2083" s="186" t="s">
        <v>1094</v>
      </c>
      <c r="D2083" s="186" t="s">
        <v>701</v>
      </c>
      <c r="E2083" s="186" t="s">
        <v>1087</v>
      </c>
      <c r="F2083" s="186">
        <v>2028</v>
      </c>
      <c r="G2083" s="186" t="s">
        <v>1013</v>
      </c>
      <c r="H2083" s="186">
        <v>9.6997760948943998</v>
      </c>
      <c r="I2083" s="186">
        <v>9.6997760948943998</v>
      </c>
      <c r="J2083" s="186" t="s">
        <v>967</v>
      </c>
      <c r="K2083" s="186" t="s">
        <v>968</v>
      </c>
    </row>
    <row r="2084" spans="1:11" x14ac:dyDescent="0.45">
      <c r="A2084" s="186" t="s">
        <v>336</v>
      </c>
      <c r="B2084" s="186" t="s">
        <v>1081</v>
      </c>
      <c r="C2084" s="186" t="s">
        <v>1094</v>
      </c>
      <c r="D2084" s="186" t="s">
        <v>1095</v>
      </c>
      <c r="E2084" s="186" t="s">
        <v>1087</v>
      </c>
      <c r="F2084" s="186">
        <v>2028</v>
      </c>
      <c r="G2084" s="186" t="s">
        <v>1013</v>
      </c>
      <c r="H2084" s="186">
        <v>1.75002557217437</v>
      </c>
      <c r="I2084" s="186">
        <v>1.75002557217437</v>
      </c>
      <c r="J2084" s="186" t="s">
        <v>967</v>
      </c>
      <c r="K2084" s="186" t="s">
        <v>968</v>
      </c>
    </row>
    <row r="2085" spans="1:11" x14ac:dyDescent="0.45">
      <c r="A2085" s="186" t="s">
        <v>336</v>
      </c>
      <c r="B2085" s="186" t="s">
        <v>1081</v>
      </c>
      <c r="C2085" s="186" t="s">
        <v>1094</v>
      </c>
      <c r="D2085" s="186" t="s">
        <v>694</v>
      </c>
      <c r="E2085" s="186" t="s">
        <v>1087</v>
      </c>
      <c r="F2085" s="186">
        <v>2028</v>
      </c>
      <c r="G2085" s="186" t="s">
        <v>1013</v>
      </c>
      <c r="H2085" s="186">
        <v>9.4601366833966196</v>
      </c>
      <c r="I2085" s="186">
        <v>9.4601366833966196</v>
      </c>
      <c r="J2085" s="186" t="s">
        <v>967</v>
      </c>
      <c r="K2085" s="186" t="s">
        <v>968</v>
      </c>
    </row>
    <row r="2086" spans="1:11" x14ac:dyDescent="0.45">
      <c r="A2086" s="186" t="s">
        <v>336</v>
      </c>
      <c r="B2086" s="186" t="s">
        <v>1081</v>
      </c>
      <c r="C2086" s="186" t="s">
        <v>1094</v>
      </c>
      <c r="D2086" s="186" t="s">
        <v>1096</v>
      </c>
      <c r="E2086" s="186" t="s">
        <v>1087</v>
      </c>
      <c r="F2086" s="186">
        <v>2028</v>
      </c>
      <c r="G2086" s="186" t="s">
        <v>1013</v>
      </c>
      <c r="H2086" s="186">
        <v>177.69370328591199</v>
      </c>
      <c r="I2086" s="186">
        <v>177.69370328591199</v>
      </c>
      <c r="J2086" s="186" t="s">
        <v>967</v>
      </c>
      <c r="K2086" s="186" t="s">
        <v>968</v>
      </c>
    </row>
    <row r="2087" spans="1:11" x14ac:dyDescent="0.45">
      <c r="A2087" s="186" t="s">
        <v>336</v>
      </c>
      <c r="B2087" s="186" t="s">
        <v>1081</v>
      </c>
      <c r="C2087" s="186" t="s">
        <v>1094</v>
      </c>
      <c r="D2087" s="186" t="s">
        <v>1097</v>
      </c>
      <c r="E2087" s="186" t="s">
        <v>1087</v>
      </c>
      <c r="F2087" s="186">
        <v>2028</v>
      </c>
      <c r="G2087" s="186" t="s">
        <v>1013</v>
      </c>
      <c r="H2087" s="186">
        <v>2.00762856372911</v>
      </c>
      <c r="I2087" s="186">
        <v>2.00762856372911</v>
      </c>
      <c r="J2087" s="186" t="s">
        <v>967</v>
      </c>
      <c r="K2087" s="186" t="s">
        <v>968</v>
      </c>
    </row>
    <row r="2088" spans="1:11" x14ac:dyDescent="0.45">
      <c r="A2088" s="186" t="s">
        <v>336</v>
      </c>
      <c r="B2088" s="186" t="s">
        <v>1081</v>
      </c>
      <c r="C2088" s="186" t="s">
        <v>1094</v>
      </c>
      <c r="D2088" s="186" t="s">
        <v>701</v>
      </c>
      <c r="E2088" s="186" t="s">
        <v>1087</v>
      </c>
      <c r="F2088" s="186">
        <v>2029</v>
      </c>
      <c r="G2088" s="186" t="s">
        <v>1013</v>
      </c>
      <c r="H2088" s="186">
        <v>9.8474672705862591</v>
      </c>
      <c r="I2088" s="186">
        <v>9.8474672705862591</v>
      </c>
      <c r="J2088" s="186" t="s">
        <v>967</v>
      </c>
      <c r="K2088" s="186" t="s">
        <v>968</v>
      </c>
    </row>
    <row r="2089" spans="1:11" x14ac:dyDescent="0.45">
      <c r="A2089" s="186" t="s">
        <v>336</v>
      </c>
      <c r="B2089" s="186" t="s">
        <v>1081</v>
      </c>
      <c r="C2089" s="186" t="s">
        <v>1094</v>
      </c>
      <c r="D2089" s="186" t="s">
        <v>1095</v>
      </c>
      <c r="E2089" s="186" t="s">
        <v>1087</v>
      </c>
      <c r="F2089" s="186">
        <v>2029</v>
      </c>
      <c r="G2089" s="186" t="s">
        <v>1013</v>
      </c>
      <c r="H2089" s="186">
        <v>1.79137655369267</v>
      </c>
      <c r="I2089" s="186">
        <v>1.79137655369267</v>
      </c>
      <c r="J2089" s="186" t="s">
        <v>967</v>
      </c>
      <c r="K2089" s="186" t="s">
        <v>968</v>
      </c>
    </row>
    <row r="2090" spans="1:11" x14ac:dyDescent="0.45">
      <c r="A2090" s="186" t="s">
        <v>336</v>
      </c>
      <c r="B2090" s="186" t="s">
        <v>1081</v>
      </c>
      <c r="C2090" s="186" t="s">
        <v>1094</v>
      </c>
      <c r="D2090" s="186" t="s">
        <v>694</v>
      </c>
      <c r="E2090" s="186" t="s">
        <v>1087</v>
      </c>
      <c r="F2090" s="186">
        <v>2029</v>
      </c>
      <c r="G2090" s="186" t="s">
        <v>1013</v>
      </c>
      <c r="H2090" s="186">
        <v>9.6676888005292696</v>
      </c>
      <c r="I2090" s="186">
        <v>9.6676888005292696</v>
      </c>
      <c r="J2090" s="186" t="s">
        <v>967</v>
      </c>
      <c r="K2090" s="186" t="s">
        <v>968</v>
      </c>
    </row>
    <row r="2091" spans="1:11" x14ac:dyDescent="0.45">
      <c r="A2091" s="186" t="s">
        <v>336</v>
      </c>
      <c r="B2091" s="186" t="s">
        <v>1081</v>
      </c>
      <c r="C2091" s="186" t="s">
        <v>1094</v>
      </c>
      <c r="D2091" s="186" t="s">
        <v>1096</v>
      </c>
      <c r="E2091" s="186" t="s">
        <v>1087</v>
      </c>
      <c r="F2091" s="186">
        <v>2029</v>
      </c>
      <c r="G2091" s="186" t="s">
        <v>1013</v>
      </c>
      <c r="H2091" s="186">
        <v>179.241690430028</v>
      </c>
      <c r="I2091" s="186">
        <v>179.241690430028</v>
      </c>
      <c r="J2091" s="186" t="s">
        <v>967</v>
      </c>
      <c r="K2091" s="186" t="s">
        <v>968</v>
      </c>
    </row>
    <row r="2092" spans="1:11" x14ac:dyDescent="0.45">
      <c r="A2092" s="186" t="s">
        <v>336</v>
      </c>
      <c r="B2092" s="186" t="s">
        <v>1081</v>
      </c>
      <c r="C2092" s="186" t="s">
        <v>1094</v>
      </c>
      <c r="D2092" s="186" t="s">
        <v>1097</v>
      </c>
      <c r="E2092" s="186" t="s">
        <v>1087</v>
      </c>
      <c r="F2092" s="186">
        <v>2029</v>
      </c>
      <c r="G2092" s="186" t="s">
        <v>1013</v>
      </c>
      <c r="H2092" s="186">
        <v>2.04696176680666</v>
      </c>
      <c r="I2092" s="186">
        <v>2.04696176680666</v>
      </c>
      <c r="J2092" s="186" t="s">
        <v>967</v>
      </c>
      <c r="K2092" s="186" t="s">
        <v>968</v>
      </c>
    </row>
    <row r="2093" spans="1:11" x14ac:dyDescent="0.45">
      <c r="A2093" s="186" t="s">
        <v>336</v>
      </c>
      <c r="B2093" s="186" t="s">
        <v>1081</v>
      </c>
      <c r="C2093" s="186" t="s">
        <v>1094</v>
      </c>
      <c r="D2093" s="186" t="s">
        <v>701</v>
      </c>
      <c r="E2093" s="186" t="s">
        <v>1087</v>
      </c>
      <c r="F2093" s="186">
        <v>2030</v>
      </c>
      <c r="G2093" s="186" t="s">
        <v>1013</v>
      </c>
      <c r="H2093" s="186">
        <v>9.9951584462781202</v>
      </c>
      <c r="I2093" s="186">
        <v>9.9951584462781202</v>
      </c>
      <c r="J2093" s="186" t="s">
        <v>967</v>
      </c>
      <c r="K2093" s="186" t="s">
        <v>968</v>
      </c>
    </row>
    <row r="2094" spans="1:11" x14ac:dyDescent="0.45">
      <c r="A2094" s="186" t="s">
        <v>336</v>
      </c>
      <c r="B2094" s="186" t="s">
        <v>1081</v>
      </c>
      <c r="C2094" s="186" t="s">
        <v>1094</v>
      </c>
      <c r="D2094" s="186" t="s">
        <v>1095</v>
      </c>
      <c r="E2094" s="186" t="s">
        <v>1087</v>
      </c>
      <c r="F2094" s="186">
        <v>2030</v>
      </c>
      <c r="G2094" s="186" t="s">
        <v>1013</v>
      </c>
      <c r="H2094" s="186">
        <v>1.83272753521096</v>
      </c>
      <c r="I2094" s="186">
        <v>1.83272753521096</v>
      </c>
      <c r="J2094" s="186" t="s">
        <v>967</v>
      </c>
      <c r="K2094" s="186" t="s">
        <v>968</v>
      </c>
    </row>
    <row r="2095" spans="1:11" x14ac:dyDescent="0.45">
      <c r="A2095" s="186" t="s">
        <v>336</v>
      </c>
      <c r="B2095" s="186" t="s">
        <v>1081</v>
      </c>
      <c r="C2095" s="186" t="s">
        <v>1094</v>
      </c>
      <c r="D2095" s="186" t="s">
        <v>694</v>
      </c>
      <c r="E2095" s="186" t="s">
        <v>1087</v>
      </c>
      <c r="F2095" s="186">
        <v>2030</v>
      </c>
      <c r="G2095" s="186" t="s">
        <v>1013</v>
      </c>
      <c r="H2095" s="186">
        <v>9.8752409176619302</v>
      </c>
      <c r="I2095" s="186">
        <v>9.8752409176619302</v>
      </c>
      <c r="J2095" s="186" t="s">
        <v>967</v>
      </c>
      <c r="K2095" s="186" t="s">
        <v>968</v>
      </c>
    </row>
    <row r="2096" spans="1:11" x14ac:dyDescent="0.45">
      <c r="A2096" s="186" t="s">
        <v>336</v>
      </c>
      <c r="B2096" s="186" t="s">
        <v>1081</v>
      </c>
      <c r="C2096" s="186" t="s">
        <v>1094</v>
      </c>
      <c r="D2096" s="186" t="s">
        <v>1096</v>
      </c>
      <c r="E2096" s="186" t="s">
        <v>1087</v>
      </c>
      <c r="F2096" s="186">
        <v>2030</v>
      </c>
      <c r="G2096" s="186" t="s">
        <v>1013</v>
      </c>
      <c r="H2096" s="186">
        <v>180.789677574145</v>
      </c>
      <c r="I2096" s="186">
        <v>180.789677574145</v>
      </c>
      <c r="J2096" s="186" t="s">
        <v>967</v>
      </c>
      <c r="K2096" s="186" t="s">
        <v>968</v>
      </c>
    </row>
    <row r="2097" spans="1:11" x14ac:dyDescent="0.45">
      <c r="A2097" s="186" t="s">
        <v>336</v>
      </c>
      <c r="B2097" s="186" t="s">
        <v>1081</v>
      </c>
      <c r="C2097" s="186" t="s">
        <v>1094</v>
      </c>
      <c r="D2097" s="186" t="s">
        <v>1097</v>
      </c>
      <c r="E2097" s="186" t="s">
        <v>1087</v>
      </c>
      <c r="F2097" s="186">
        <v>2030</v>
      </c>
      <c r="G2097" s="186" t="s">
        <v>1013</v>
      </c>
      <c r="H2097" s="186">
        <v>2.0862949698842099</v>
      </c>
      <c r="I2097" s="186">
        <v>2.0862949698842099</v>
      </c>
      <c r="J2097" s="186" t="s">
        <v>967</v>
      </c>
      <c r="K2097" s="186" t="s">
        <v>968</v>
      </c>
    </row>
    <row r="2098" spans="1:11" x14ac:dyDescent="0.45">
      <c r="A2098" s="186" t="s">
        <v>336</v>
      </c>
      <c r="B2098" s="186" t="s">
        <v>1081</v>
      </c>
      <c r="C2098" s="186" t="s">
        <v>1094</v>
      </c>
      <c r="D2098" s="186" t="s">
        <v>701</v>
      </c>
      <c r="E2098" s="186" t="s">
        <v>1087</v>
      </c>
      <c r="F2098" s="186">
        <v>2031</v>
      </c>
      <c r="G2098" s="186" t="s">
        <v>1013</v>
      </c>
      <c r="H2098" s="186">
        <v>10.076412521923199</v>
      </c>
      <c r="I2098" s="186">
        <v>10.076412521923199</v>
      </c>
      <c r="J2098" s="186" t="s">
        <v>967</v>
      </c>
      <c r="K2098" s="186" t="s">
        <v>968</v>
      </c>
    </row>
    <row r="2099" spans="1:11" x14ac:dyDescent="0.45">
      <c r="A2099" s="186" t="s">
        <v>336</v>
      </c>
      <c r="B2099" s="186" t="s">
        <v>1081</v>
      </c>
      <c r="C2099" s="186" t="s">
        <v>1094</v>
      </c>
      <c r="D2099" s="186" t="s">
        <v>1095</v>
      </c>
      <c r="E2099" s="186" t="s">
        <v>1087</v>
      </c>
      <c r="F2099" s="186">
        <v>2031</v>
      </c>
      <c r="G2099" s="186" t="s">
        <v>1013</v>
      </c>
      <c r="H2099" s="186">
        <v>1.8729455140839399</v>
      </c>
      <c r="I2099" s="186">
        <v>1.8729455140839399</v>
      </c>
      <c r="J2099" s="186" t="s">
        <v>967</v>
      </c>
      <c r="K2099" s="186" t="s">
        <v>968</v>
      </c>
    </row>
    <row r="2100" spans="1:11" x14ac:dyDescent="0.45">
      <c r="A2100" s="186" t="s">
        <v>336</v>
      </c>
      <c r="B2100" s="186" t="s">
        <v>1081</v>
      </c>
      <c r="C2100" s="186" t="s">
        <v>1094</v>
      </c>
      <c r="D2100" s="186" t="s">
        <v>694</v>
      </c>
      <c r="E2100" s="186" t="s">
        <v>1087</v>
      </c>
      <c r="F2100" s="186">
        <v>2031</v>
      </c>
      <c r="G2100" s="186" t="s">
        <v>1013</v>
      </c>
      <c r="H2100" s="186">
        <v>10.5568822907021</v>
      </c>
      <c r="I2100" s="186">
        <v>10.5568822907021</v>
      </c>
      <c r="J2100" s="186" t="s">
        <v>967</v>
      </c>
      <c r="K2100" s="186" t="s">
        <v>968</v>
      </c>
    </row>
    <row r="2101" spans="1:11" x14ac:dyDescent="0.45">
      <c r="A2101" s="186" t="s">
        <v>336</v>
      </c>
      <c r="B2101" s="186" t="s">
        <v>1081</v>
      </c>
      <c r="C2101" s="186" t="s">
        <v>1094</v>
      </c>
      <c r="D2101" s="186" t="s">
        <v>1096</v>
      </c>
      <c r="E2101" s="186" t="s">
        <v>1087</v>
      </c>
      <c r="F2101" s="186">
        <v>2031</v>
      </c>
      <c r="G2101" s="186" t="s">
        <v>1013</v>
      </c>
      <c r="H2101" s="186">
        <v>180.67840535334301</v>
      </c>
      <c r="I2101" s="186">
        <v>180.67840535334301</v>
      </c>
      <c r="J2101" s="186" t="s">
        <v>967</v>
      </c>
      <c r="K2101" s="186" t="s">
        <v>968</v>
      </c>
    </row>
    <row r="2102" spans="1:11" x14ac:dyDescent="0.45">
      <c r="A2102" s="186" t="s">
        <v>336</v>
      </c>
      <c r="B2102" s="186" t="s">
        <v>1081</v>
      </c>
      <c r="C2102" s="186" t="s">
        <v>1094</v>
      </c>
      <c r="D2102" s="186" t="s">
        <v>1097</v>
      </c>
      <c r="E2102" s="186" t="s">
        <v>1087</v>
      </c>
      <c r="F2102" s="186">
        <v>2031</v>
      </c>
      <c r="G2102" s="186" t="s">
        <v>1013</v>
      </c>
      <c r="H2102" s="186">
        <v>2.1032536910652899</v>
      </c>
      <c r="I2102" s="186">
        <v>2.1032536910652899</v>
      </c>
      <c r="J2102" s="186" t="s">
        <v>967</v>
      </c>
      <c r="K2102" s="186" t="s">
        <v>968</v>
      </c>
    </row>
    <row r="2103" spans="1:11" x14ac:dyDescent="0.45">
      <c r="A2103" s="186" t="s">
        <v>336</v>
      </c>
      <c r="B2103" s="186" t="s">
        <v>1081</v>
      </c>
      <c r="C2103" s="186" t="s">
        <v>1094</v>
      </c>
      <c r="D2103" s="186" t="s">
        <v>701</v>
      </c>
      <c r="E2103" s="186" t="s">
        <v>1087</v>
      </c>
      <c r="F2103" s="186">
        <v>2032</v>
      </c>
      <c r="G2103" s="186" t="s">
        <v>1013</v>
      </c>
      <c r="H2103" s="186">
        <v>10.1576665975682</v>
      </c>
      <c r="I2103" s="186">
        <v>10.1576665975682</v>
      </c>
      <c r="J2103" s="186" t="s">
        <v>967</v>
      </c>
      <c r="K2103" s="186" t="s">
        <v>968</v>
      </c>
    </row>
    <row r="2104" spans="1:11" x14ac:dyDescent="0.45">
      <c r="A2104" s="186" t="s">
        <v>336</v>
      </c>
      <c r="B2104" s="186" t="s">
        <v>1081</v>
      </c>
      <c r="C2104" s="186" t="s">
        <v>1094</v>
      </c>
      <c r="D2104" s="186" t="s">
        <v>1095</v>
      </c>
      <c r="E2104" s="186" t="s">
        <v>1087</v>
      </c>
      <c r="F2104" s="186">
        <v>2032</v>
      </c>
      <c r="G2104" s="186" t="s">
        <v>1013</v>
      </c>
      <c r="H2104" s="186">
        <v>1.9131634929569199</v>
      </c>
      <c r="I2104" s="186">
        <v>1.9131634929569199</v>
      </c>
      <c r="J2104" s="186" t="s">
        <v>967</v>
      </c>
      <c r="K2104" s="186" t="s">
        <v>968</v>
      </c>
    </row>
    <row r="2105" spans="1:11" x14ac:dyDescent="0.45">
      <c r="A2105" s="186" t="s">
        <v>336</v>
      </c>
      <c r="B2105" s="186" t="s">
        <v>1081</v>
      </c>
      <c r="C2105" s="186" t="s">
        <v>1094</v>
      </c>
      <c r="D2105" s="186" t="s">
        <v>694</v>
      </c>
      <c r="E2105" s="186" t="s">
        <v>1087</v>
      </c>
      <c r="F2105" s="186">
        <v>2032</v>
      </c>
      <c r="G2105" s="186" t="s">
        <v>1013</v>
      </c>
      <c r="H2105" s="186">
        <v>11.238523663742299</v>
      </c>
      <c r="I2105" s="186">
        <v>11.238523663742299</v>
      </c>
      <c r="J2105" s="186" t="s">
        <v>967</v>
      </c>
      <c r="K2105" s="186" t="s">
        <v>968</v>
      </c>
    </row>
    <row r="2106" spans="1:11" x14ac:dyDescent="0.45">
      <c r="A2106" s="186" t="s">
        <v>336</v>
      </c>
      <c r="B2106" s="186" t="s">
        <v>1081</v>
      </c>
      <c r="C2106" s="186" t="s">
        <v>1094</v>
      </c>
      <c r="D2106" s="186" t="s">
        <v>1096</v>
      </c>
      <c r="E2106" s="186" t="s">
        <v>1087</v>
      </c>
      <c r="F2106" s="186">
        <v>2032</v>
      </c>
      <c r="G2106" s="186" t="s">
        <v>1013</v>
      </c>
      <c r="H2106" s="186">
        <v>180.56713313254099</v>
      </c>
      <c r="I2106" s="186">
        <v>180.56713313254099</v>
      </c>
      <c r="J2106" s="186" t="s">
        <v>967</v>
      </c>
      <c r="K2106" s="186" t="s">
        <v>968</v>
      </c>
    </row>
    <row r="2107" spans="1:11" x14ac:dyDescent="0.45">
      <c r="A2107" s="186" t="s">
        <v>336</v>
      </c>
      <c r="B2107" s="186" t="s">
        <v>1081</v>
      </c>
      <c r="C2107" s="186" t="s">
        <v>1094</v>
      </c>
      <c r="D2107" s="186" t="s">
        <v>1097</v>
      </c>
      <c r="E2107" s="186" t="s">
        <v>1087</v>
      </c>
      <c r="F2107" s="186">
        <v>2032</v>
      </c>
      <c r="G2107" s="186" t="s">
        <v>1013</v>
      </c>
      <c r="H2107" s="186">
        <v>2.1202124122463699</v>
      </c>
      <c r="I2107" s="186">
        <v>2.1202124122463699</v>
      </c>
      <c r="J2107" s="186" t="s">
        <v>967</v>
      </c>
      <c r="K2107" s="186" t="s">
        <v>968</v>
      </c>
    </row>
    <row r="2108" spans="1:11" x14ac:dyDescent="0.45">
      <c r="A2108" s="186" t="s">
        <v>336</v>
      </c>
      <c r="B2108" s="186" t="s">
        <v>1081</v>
      </c>
      <c r="C2108" s="186" t="s">
        <v>1094</v>
      </c>
      <c r="D2108" s="186" t="s">
        <v>701</v>
      </c>
      <c r="E2108" s="186" t="s">
        <v>1087</v>
      </c>
      <c r="F2108" s="186">
        <v>2033</v>
      </c>
      <c r="G2108" s="186" t="s">
        <v>1013</v>
      </c>
      <c r="H2108" s="186">
        <v>10.2389206732133</v>
      </c>
      <c r="I2108" s="186">
        <v>10.2389206732133</v>
      </c>
      <c r="J2108" s="186" t="s">
        <v>967</v>
      </c>
      <c r="K2108" s="186" t="s">
        <v>968</v>
      </c>
    </row>
    <row r="2109" spans="1:11" x14ac:dyDescent="0.45">
      <c r="A2109" s="186" t="s">
        <v>336</v>
      </c>
      <c r="B2109" s="186" t="s">
        <v>1081</v>
      </c>
      <c r="C2109" s="186" t="s">
        <v>1094</v>
      </c>
      <c r="D2109" s="186" t="s">
        <v>1095</v>
      </c>
      <c r="E2109" s="186" t="s">
        <v>1087</v>
      </c>
      <c r="F2109" s="186">
        <v>2033</v>
      </c>
      <c r="G2109" s="186" t="s">
        <v>1013</v>
      </c>
      <c r="H2109" s="186">
        <v>1.9533814718299001</v>
      </c>
      <c r="I2109" s="186">
        <v>1.9533814718299001</v>
      </c>
      <c r="J2109" s="186" t="s">
        <v>967</v>
      </c>
      <c r="K2109" s="186" t="s">
        <v>968</v>
      </c>
    </row>
    <row r="2110" spans="1:11" x14ac:dyDescent="0.45">
      <c r="A2110" s="186" t="s">
        <v>336</v>
      </c>
      <c r="B2110" s="186" t="s">
        <v>1081</v>
      </c>
      <c r="C2110" s="186" t="s">
        <v>1094</v>
      </c>
      <c r="D2110" s="186" t="s">
        <v>694</v>
      </c>
      <c r="E2110" s="186" t="s">
        <v>1087</v>
      </c>
      <c r="F2110" s="186">
        <v>2033</v>
      </c>
      <c r="G2110" s="186" t="s">
        <v>1013</v>
      </c>
      <c r="H2110" s="186">
        <v>11.9201650367825</v>
      </c>
      <c r="I2110" s="186">
        <v>11.9201650367825</v>
      </c>
      <c r="J2110" s="186" t="s">
        <v>967</v>
      </c>
      <c r="K2110" s="186" t="s">
        <v>968</v>
      </c>
    </row>
    <row r="2111" spans="1:11" x14ac:dyDescent="0.45">
      <c r="A2111" s="186" t="s">
        <v>336</v>
      </c>
      <c r="B2111" s="186" t="s">
        <v>1081</v>
      </c>
      <c r="C2111" s="186" t="s">
        <v>1094</v>
      </c>
      <c r="D2111" s="186" t="s">
        <v>1096</v>
      </c>
      <c r="E2111" s="186" t="s">
        <v>1087</v>
      </c>
      <c r="F2111" s="186">
        <v>2033</v>
      </c>
      <c r="G2111" s="186" t="s">
        <v>1013</v>
      </c>
      <c r="H2111" s="186">
        <v>180.45586091173899</v>
      </c>
      <c r="I2111" s="186">
        <v>180.45586091173899</v>
      </c>
      <c r="J2111" s="186" t="s">
        <v>967</v>
      </c>
      <c r="K2111" s="186" t="s">
        <v>968</v>
      </c>
    </row>
    <row r="2112" spans="1:11" x14ac:dyDescent="0.45">
      <c r="A2112" s="186" t="s">
        <v>336</v>
      </c>
      <c r="B2112" s="186" t="s">
        <v>1081</v>
      </c>
      <c r="C2112" s="186" t="s">
        <v>1094</v>
      </c>
      <c r="D2112" s="186" t="s">
        <v>1097</v>
      </c>
      <c r="E2112" s="186" t="s">
        <v>1087</v>
      </c>
      <c r="F2112" s="186">
        <v>2033</v>
      </c>
      <c r="G2112" s="186" t="s">
        <v>1013</v>
      </c>
      <c r="H2112" s="186">
        <v>2.1371711334274499</v>
      </c>
      <c r="I2112" s="186">
        <v>2.1371711334274499</v>
      </c>
      <c r="J2112" s="186" t="s">
        <v>967</v>
      </c>
      <c r="K2112" s="186" t="s">
        <v>968</v>
      </c>
    </row>
    <row r="2113" spans="1:11" x14ac:dyDescent="0.45">
      <c r="A2113" s="186" t="s">
        <v>336</v>
      </c>
      <c r="B2113" s="186" t="s">
        <v>1081</v>
      </c>
      <c r="C2113" s="186" t="s">
        <v>1094</v>
      </c>
      <c r="D2113" s="186" t="s">
        <v>701</v>
      </c>
      <c r="E2113" s="186" t="s">
        <v>1087</v>
      </c>
      <c r="F2113" s="186">
        <v>2034</v>
      </c>
      <c r="G2113" s="186" t="s">
        <v>1013</v>
      </c>
      <c r="H2113" s="186">
        <v>10.3201747488583</v>
      </c>
      <c r="I2113" s="186">
        <v>10.3201747488583</v>
      </c>
      <c r="J2113" s="186" t="s">
        <v>967</v>
      </c>
      <c r="K2113" s="186" t="s">
        <v>968</v>
      </c>
    </row>
    <row r="2114" spans="1:11" x14ac:dyDescent="0.45">
      <c r="A2114" s="186" t="s">
        <v>336</v>
      </c>
      <c r="B2114" s="186" t="s">
        <v>1081</v>
      </c>
      <c r="C2114" s="186" t="s">
        <v>1094</v>
      </c>
      <c r="D2114" s="186" t="s">
        <v>1095</v>
      </c>
      <c r="E2114" s="186" t="s">
        <v>1087</v>
      </c>
      <c r="F2114" s="186">
        <v>2034</v>
      </c>
      <c r="G2114" s="186" t="s">
        <v>1013</v>
      </c>
      <c r="H2114" s="186">
        <v>1.99359945070288</v>
      </c>
      <c r="I2114" s="186">
        <v>1.99359945070288</v>
      </c>
      <c r="J2114" s="186" t="s">
        <v>967</v>
      </c>
      <c r="K2114" s="186" t="s">
        <v>968</v>
      </c>
    </row>
    <row r="2115" spans="1:11" x14ac:dyDescent="0.45">
      <c r="A2115" s="186" t="s">
        <v>336</v>
      </c>
      <c r="B2115" s="186" t="s">
        <v>1081</v>
      </c>
      <c r="C2115" s="186" t="s">
        <v>1094</v>
      </c>
      <c r="D2115" s="186" t="s">
        <v>694</v>
      </c>
      <c r="E2115" s="186" t="s">
        <v>1087</v>
      </c>
      <c r="F2115" s="186">
        <v>2034</v>
      </c>
      <c r="G2115" s="186" t="s">
        <v>1013</v>
      </c>
      <c r="H2115" s="186">
        <v>12.6018064098227</v>
      </c>
      <c r="I2115" s="186">
        <v>12.6018064098227</v>
      </c>
      <c r="J2115" s="186" t="s">
        <v>967</v>
      </c>
      <c r="K2115" s="186" t="s">
        <v>968</v>
      </c>
    </row>
    <row r="2116" spans="1:11" x14ac:dyDescent="0.45">
      <c r="A2116" s="186" t="s">
        <v>336</v>
      </c>
      <c r="B2116" s="186" t="s">
        <v>1081</v>
      </c>
      <c r="C2116" s="186" t="s">
        <v>1094</v>
      </c>
      <c r="D2116" s="186" t="s">
        <v>1096</v>
      </c>
      <c r="E2116" s="186" t="s">
        <v>1087</v>
      </c>
      <c r="F2116" s="186">
        <v>2034</v>
      </c>
      <c r="G2116" s="186" t="s">
        <v>1013</v>
      </c>
      <c r="H2116" s="186">
        <v>180.344588690938</v>
      </c>
      <c r="I2116" s="186">
        <v>180.344588690938</v>
      </c>
      <c r="J2116" s="186" t="s">
        <v>967</v>
      </c>
      <c r="K2116" s="186" t="s">
        <v>968</v>
      </c>
    </row>
    <row r="2117" spans="1:11" x14ac:dyDescent="0.45">
      <c r="A2117" s="186" t="s">
        <v>336</v>
      </c>
      <c r="B2117" s="186" t="s">
        <v>1081</v>
      </c>
      <c r="C2117" s="186" t="s">
        <v>1094</v>
      </c>
      <c r="D2117" s="186" t="s">
        <v>1097</v>
      </c>
      <c r="E2117" s="186" t="s">
        <v>1087</v>
      </c>
      <c r="F2117" s="186">
        <v>2034</v>
      </c>
      <c r="G2117" s="186" t="s">
        <v>1013</v>
      </c>
      <c r="H2117" s="186">
        <v>2.1541298546085299</v>
      </c>
      <c r="I2117" s="186">
        <v>2.1541298546085299</v>
      </c>
      <c r="J2117" s="186" t="s">
        <v>967</v>
      </c>
      <c r="K2117" s="186" t="s">
        <v>968</v>
      </c>
    </row>
    <row r="2118" spans="1:11" x14ac:dyDescent="0.45">
      <c r="A2118" s="186" t="s">
        <v>336</v>
      </c>
      <c r="B2118" s="186" t="s">
        <v>1081</v>
      </c>
      <c r="C2118" s="186" t="s">
        <v>1094</v>
      </c>
      <c r="D2118" s="186" t="s">
        <v>701</v>
      </c>
      <c r="E2118" s="186" t="s">
        <v>1087</v>
      </c>
      <c r="F2118" s="186">
        <v>2035</v>
      </c>
      <c r="G2118" s="186" t="s">
        <v>1013</v>
      </c>
      <c r="H2118" s="186">
        <v>10.4014288245033</v>
      </c>
      <c r="I2118" s="186">
        <v>10.4014288245033</v>
      </c>
      <c r="J2118" s="186" t="s">
        <v>967</v>
      </c>
      <c r="K2118" s="186" t="s">
        <v>968</v>
      </c>
    </row>
    <row r="2119" spans="1:11" x14ac:dyDescent="0.45">
      <c r="A2119" s="186" t="s">
        <v>336</v>
      </c>
      <c r="B2119" s="186" t="s">
        <v>1081</v>
      </c>
      <c r="C2119" s="186" t="s">
        <v>1094</v>
      </c>
      <c r="D2119" s="186" t="s">
        <v>1095</v>
      </c>
      <c r="E2119" s="186" t="s">
        <v>1087</v>
      </c>
      <c r="F2119" s="186">
        <v>2035</v>
      </c>
      <c r="G2119" s="186" t="s">
        <v>1013</v>
      </c>
      <c r="H2119" s="186">
        <v>2.0338174295758602</v>
      </c>
      <c r="I2119" s="186">
        <v>2.0338174295758602</v>
      </c>
      <c r="J2119" s="186" t="s">
        <v>967</v>
      </c>
      <c r="K2119" s="186" t="s">
        <v>968</v>
      </c>
    </row>
    <row r="2120" spans="1:11" x14ac:dyDescent="0.45">
      <c r="A2120" s="186" t="s">
        <v>336</v>
      </c>
      <c r="B2120" s="186" t="s">
        <v>1081</v>
      </c>
      <c r="C2120" s="186" t="s">
        <v>1094</v>
      </c>
      <c r="D2120" s="186" t="s">
        <v>694</v>
      </c>
      <c r="E2120" s="186" t="s">
        <v>1087</v>
      </c>
      <c r="F2120" s="186">
        <v>2035</v>
      </c>
      <c r="G2120" s="186" t="s">
        <v>1013</v>
      </c>
      <c r="H2120" s="186">
        <v>13.283447782862901</v>
      </c>
      <c r="I2120" s="186">
        <v>13.283447782862901</v>
      </c>
      <c r="J2120" s="186" t="s">
        <v>967</v>
      </c>
      <c r="K2120" s="186" t="s">
        <v>968</v>
      </c>
    </row>
    <row r="2121" spans="1:11" x14ac:dyDescent="0.45">
      <c r="A2121" s="186" t="s">
        <v>336</v>
      </c>
      <c r="B2121" s="186" t="s">
        <v>1081</v>
      </c>
      <c r="C2121" s="186" t="s">
        <v>1094</v>
      </c>
      <c r="D2121" s="186" t="s">
        <v>1096</v>
      </c>
      <c r="E2121" s="186" t="s">
        <v>1087</v>
      </c>
      <c r="F2121" s="186">
        <v>2035</v>
      </c>
      <c r="G2121" s="186" t="s">
        <v>1013</v>
      </c>
      <c r="H2121" s="186">
        <v>180.233316470136</v>
      </c>
      <c r="I2121" s="186">
        <v>180.233316470136</v>
      </c>
      <c r="J2121" s="186" t="s">
        <v>967</v>
      </c>
      <c r="K2121" s="186" t="s">
        <v>968</v>
      </c>
    </row>
    <row r="2122" spans="1:11" x14ac:dyDescent="0.45">
      <c r="A2122" s="186" t="s">
        <v>336</v>
      </c>
      <c r="B2122" s="186" t="s">
        <v>1081</v>
      </c>
      <c r="C2122" s="186" t="s">
        <v>1094</v>
      </c>
      <c r="D2122" s="186" t="s">
        <v>1097</v>
      </c>
      <c r="E2122" s="186" t="s">
        <v>1087</v>
      </c>
      <c r="F2122" s="186">
        <v>2035</v>
      </c>
      <c r="G2122" s="186" t="s">
        <v>1013</v>
      </c>
      <c r="H2122" s="186">
        <v>2.1710885757896099</v>
      </c>
      <c r="I2122" s="186">
        <v>2.1710885757896099</v>
      </c>
      <c r="J2122" s="186" t="s">
        <v>967</v>
      </c>
      <c r="K2122" s="186" t="s">
        <v>968</v>
      </c>
    </row>
    <row r="2123" spans="1:11" x14ac:dyDescent="0.45">
      <c r="A2123" s="186" t="s">
        <v>336</v>
      </c>
      <c r="B2123" s="186" t="s">
        <v>1081</v>
      </c>
      <c r="C2123" s="186" t="s">
        <v>1094</v>
      </c>
      <c r="D2123" s="186" t="s">
        <v>701</v>
      </c>
      <c r="E2123" s="186" t="s">
        <v>1087</v>
      </c>
      <c r="F2123" s="186">
        <v>2036</v>
      </c>
      <c r="G2123" s="186" t="s">
        <v>1013</v>
      </c>
      <c r="H2123" s="186">
        <v>10.4859773007197</v>
      </c>
      <c r="I2123" s="186">
        <v>10.4859773007197</v>
      </c>
      <c r="J2123" s="186" t="s">
        <v>967</v>
      </c>
      <c r="K2123" s="186" t="s">
        <v>968</v>
      </c>
    </row>
    <row r="2124" spans="1:11" x14ac:dyDescent="0.45">
      <c r="A2124" s="186" t="s">
        <v>336</v>
      </c>
      <c r="B2124" s="186" t="s">
        <v>1081</v>
      </c>
      <c r="C2124" s="186" t="s">
        <v>1094</v>
      </c>
      <c r="D2124" s="186" t="s">
        <v>1095</v>
      </c>
      <c r="E2124" s="186" t="s">
        <v>1087</v>
      </c>
      <c r="F2124" s="186">
        <v>2036</v>
      </c>
      <c r="G2124" s="186" t="s">
        <v>1013</v>
      </c>
      <c r="H2124" s="186">
        <v>2.06636840523996</v>
      </c>
      <c r="I2124" s="186">
        <v>2.06636840523996</v>
      </c>
      <c r="J2124" s="186" t="s">
        <v>967</v>
      </c>
      <c r="K2124" s="186" t="s">
        <v>968</v>
      </c>
    </row>
    <row r="2125" spans="1:11" x14ac:dyDescent="0.45">
      <c r="A2125" s="186" t="s">
        <v>336</v>
      </c>
      <c r="B2125" s="186" t="s">
        <v>1081</v>
      </c>
      <c r="C2125" s="186" t="s">
        <v>1094</v>
      </c>
      <c r="D2125" s="186" t="s">
        <v>694</v>
      </c>
      <c r="E2125" s="186" t="s">
        <v>1087</v>
      </c>
      <c r="F2125" s="186">
        <v>2036</v>
      </c>
      <c r="G2125" s="186" t="s">
        <v>1013</v>
      </c>
      <c r="H2125" s="186">
        <v>13.5170789360121</v>
      </c>
      <c r="I2125" s="186">
        <v>13.5170789360121</v>
      </c>
      <c r="J2125" s="186" t="s">
        <v>967</v>
      </c>
      <c r="K2125" s="186" t="s">
        <v>968</v>
      </c>
    </row>
    <row r="2126" spans="1:11" x14ac:dyDescent="0.45">
      <c r="A2126" s="186" t="s">
        <v>336</v>
      </c>
      <c r="B2126" s="186" t="s">
        <v>1081</v>
      </c>
      <c r="C2126" s="186" t="s">
        <v>1094</v>
      </c>
      <c r="D2126" s="186" t="s">
        <v>1096</v>
      </c>
      <c r="E2126" s="186" t="s">
        <v>1087</v>
      </c>
      <c r="F2126" s="186">
        <v>2036</v>
      </c>
      <c r="G2126" s="186" t="s">
        <v>1013</v>
      </c>
      <c r="H2126" s="186">
        <v>181.06173918448499</v>
      </c>
      <c r="I2126" s="186">
        <v>181.06173918448499</v>
      </c>
      <c r="J2126" s="186" t="s">
        <v>967</v>
      </c>
      <c r="K2126" s="186" t="s">
        <v>968</v>
      </c>
    </row>
    <row r="2127" spans="1:11" x14ac:dyDescent="0.45">
      <c r="A2127" s="186" t="s">
        <v>336</v>
      </c>
      <c r="B2127" s="186" t="s">
        <v>1081</v>
      </c>
      <c r="C2127" s="186" t="s">
        <v>1094</v>
      </c>
      <c r="D2127" s="186" t="s">
        <v>1097</v>
      </c>
      <c r="E2127" s="186" t="s">
        <v>1087</v>
      </c>
      <c r="F2127" s="186">
        <v>2036</v>
      </c>
      <c r="G2127" s="186" t="s">
        <v>1013</v>
      </c>
      <c r="H2127" s="186">
        <v>2.1887394333961301</v>
      </c>
      <c r="I2127" s="186">
        <v>2.1887394333961301</v>
      </c>
      <c r="J2127" s="186" t="s">
        <v>967</v>
      </c>
      <c r="K2127" s="186" t="s">
        <v>968</v>
      </c>
    </row>
    <row r="2128" spans="1:11" x14ac:dyDescent="0.45">
      <c r="A2128" s="186" t="s">
        <v>336</v>
      </c>
      <c r="B2128" s="186" t="s">
        <v>1081</v>
      </c>
      <c r="C2128" s="186" t="s">
        <v>1094</v>
      </c>
      <c r="D2128" s="186" t="s">
        <v>701</v>
      </c>
      <c r="E2128" s="186" t="s">
        <v>1087</v>
      </c>
      <c r="F2128" s="186">
        <v>2037</v>
      </c>
      <c r="G2128" s="186" t="s">
        <v>1013</v>
      </c>
      <c r="H2128" s="186">
        <v>10.570525776936099</v>
      </c>
      <c r="I2128" s="186">
        <v>10.570525776936099</v>
      </c>
      <c r="J2128" s="186" t="s">
        <v>967</v>
      </c>
      <c r="K2128" s="186" t="s">
        <v>968</v>
      </c>
    </row>
    <row r="2129" spans="1:11" x14ac:dyDescent="0.45">
      <c r="A2129" s="186" t="s">
        <v>336</v>
      </c>
      <c r="B2129" s="186" t="s">
        <v>1081</v>
      </c>
      <c r="C2129" s="186" t="s">
        <v>1094</v>
      </c>
      <c r="D2129" s="186" t="s">
        <v>1095</v>
      </c>
      <c r="E2129" s="186" t="s">
        <v>1087</v>
      </c>
      <c r="F2129" s="186">
        <v>2037</v>
      </c>
      <c r="G2129" s="186" t="s">
        <v>1013</v>
      </c>
      <c r="H2129" s="186">
        <v>2.0989193809040598</v>
      </c>
      <c r="I2129" s="186">
        <v>2.0989193809040598</v>
      </c>
      <c r="J2129" s="186" t="s">
        <v>967</v>
      </c>
      <c r="K2129" s="186" t="s">
        <v>968</v>
      </c>
    </row>
    <row r="2130" spans="1:11" x14ac:dyDescent="0.45">
      <c r="A2130" s="186" t="s">
        <v>336</v>
      </c>
      <c r="B2130" s="186" t="s">
        <v>1081</v>
      </c>
      <c r="C2130" s="186" t="s">
        <v>1094</v>
      </c>
      <c r="D2130" s="186" t="s">
        <v>694</v>
      </c>
      <c r="E2130" s="186" t="s">
        <v>1087</v>
      </c>
      <c r="F2130" s="186">
        <v>2037</v>
      </c>
      <c r="G2130" s="186" t="s">
        <v>1013</v>
      </c>
      <c r="H2130" s="186">
        <v>13.7507100891613</v>
      </c>
      <c r="I2130" s="186">
        <v>13.7507100891613</v>
      </c>
      <c r="J2130" s="186" t="s">
        <v>967</v>
      </c>
      <c r="K2130" s="186" t="s">
        <v>968</v>
      </c>
    </row>
    <row r="2131" spans="1:11" x14ac:dyDescent="0.45">
      <c r="A2131" s="186" t="s">
        <v>336</v>
      </c>
      <c r="B2131" s="186" t="s">
        <v>1081</v>
      </c>
      <c r="C2131" s="186" t="s">
        <v>1094</v>
      </c>
      <c r="D2131" s="186" t="s">
        <v>1096</v>
      </c>
      <c r="E2131" s="186" t="s">
        <v>1087</v>
      </c>
      <c r="F2131" s="186">
        <v>2037</v>
      </c>
      <c r="G2131" s="186" t="s">
        <v>1013</v>
      </c>
      <c r="H2131" s="186">
        <v>181.890161898835</v>
      </c>
      <c r="I2131" s="186">
        <v>181.890161898835</v>
      </c>
      <c r="J2131" s="186" t="s">
        <v>967</v>
      </c>
      <c r="K2131" s="186" t="s">
        <v>968</v>
      </c>
    </row>
    <row r="2132" spans="1:11" x14ac:dyDescent="0.45">
      <c r="A2132" s="186" t="s">
        <v>336</v>
      </c>
      <c r="B2132" s="186" t="s">
        <v>1081</v>
      </c>
      <c r="C2132" s="186" t="s">
        <v>1094</v>
      </c>
      <c r="D2132" s="186" t="s">
        <v>1097</v>
      </c>
      <c r="E2132" s="186" t="s">
        <v>1087</v>
      </c>
      <c r="F2132" s="186">
        <v>2037</v>
      </c>
      <c r="G2132" s="186" t="s">
        <v>1013</v>
      </c>
      <c r="H2132" s="186">
        <v>2.2063902910026498</v>
      </c>
      <c r="I2132" s="186">
        <v>2.2063902910026498</v>
      </c>
      <c r="J2132" s="186" t="s">
        <v>967</v>
      </c>
      <c r="K2132" s="186" t="s">
        <v>968</v>
      </c>
    </row>
    <row r="2133" spans="1:11" x14ac:dyDescent="0.45">
      <c r="A2133" s="186" t="s">
        <v>336</v>
      </c>
      <c r="B2133" s="186" t="s">
        <v>1081</v>
      </c>
      <c r="C2133" s="186" t="s">
        <v>1094</v>
      </c>
      <c r="D2133" s="186" t="s">
        <v>701</v>
      </c>
      <c r="E2133" s="186" t="s">
        <v>1087</v>
      </c>
      <c r="F2133" s="186">
        <v>2038</v>
      </c>
      <c r="G2133" s="186" t="s">
        <v>1013</v>
      </c>
      <c r="H2133" s="186">
        <v>10.655074253152501</v>
      </c>
      <c r="I2133" s="186">
        <v>10.655074253152501</v>
      </c>
      <c r="J2133" s="186" t="s">
        <v>967</v>
      </c>
      <c r="K2133" s="186" t="s">
        <v>968</v>
      </c>
    </row>
    <row r="2134" spans="1:11" x14ac:dyDescent="0.45">
      <c r="A2134" s="186" t="s">
        <v>336</v>
      </c>
      <c r="B2134" s="186" t="s">
        <v>1081</v>
      </c>
      <c r="C2134" s="186" t="s">
        <v>1094</v>
      </c>
      <c r="D2134" s="186" t="s">
        <v>1095</v>
      </c>
      <c r="E2134" s="186" t="s">
        <v>1087</v>
      </c>
      <c r="F2134" s="186">
        <v>2038</v>
      </c>
      <c r="G2134" s="186" t="s">
        <v>1013</v>
      </c>
      <c r="H2134" s="186">
        <v>2.1314703565681601</v>
      </c>
      <c r="I2134" s="186">
        <v>2.1314703565681601</v>
      </c>
      <c r="J2134" s="186" t="s">
        <v>967</v>
      </c>
      <c r="K2134" s="186" t="s">
        <v>968</v>
      </c>
    </row>
    <row r="2135" spans="1:11" x14ac:dyDescent="0.45">
      <c r="A2135" s="186" t="s">
        <v>336</v>
      </c>
      <c r="B2135" s="186" t="s">
        <v>1081</v>
      </c>
      <c r="C2135" s="186" t="s">
        <v>1094</v>
      </c>
      <c r="D2135" s="186" t="s">
        <v>694</v>
      </c>
      <c r="E2135" s="186" t="s">
        <v>1087</v>
      </c>
      <c r="F2135" s="186">
        <v>2038</v>
      </c>
      <c r="G2135" s="186" t="s">
        <v>1013</v>
      </c>
      <c r="H2135" s="186">
        <v>13.984341242310499</v>
      </c>
      <c r="I2135" s="186">
        <v>13.984341242310499</v>
      </c>
      <c r="J2135" s="186" t="s">
        <v>967</v>
      </c>
      <c r="K2135" s="186" t="s">
        <v>968</v>
      </c>
    </row>
    <row r="2136" spans="1:11" x14ac:dyDescent="0.45">
      <c r="A2136" s="186" t="s">
        <v>336</v>
      </c>
      <c r="B2136" s="186" t="s">
        <v>1081</v>
      </c>
      <c r="C2136" s="186" t="s">
        <v>1094</v>
      </c>
      <c r="D2136" s="186" t="s">
        <v>1096</v>
      </c>
      <c r="E2136" s="186" t="s">
        <v>1087</v>
      </c>
      <c r="F2136" s="186">
        <v>2038</v>
      </c>
      <c r="G2136" s="186" t="s">
        <v>1013</v>
      </c>
      <c r="H2136" s="186">
        <v>182.71858461318399</v>
      </c>
      <c r="I2136" s="186">
        <v>182.71858461318399</v>
      </c>
      <c r="J2136" s="186" t="s">
        <v>967</v>
      </c>
      <c r="K2136" s="186" t="s">
        <v>968</v>
      </c>
    </row>
    <row r="2137" spans="1:11" x14ac:dyDescent="0.45">
      <c r="A2137" s="186" t="s">
        <v>336</v>
      </c>
      <c r="B2137" s="186" t="s">
        <v>1081</v>
      </c>
      <c r="C2137" s="186" t="s">
        <v>1094</v>
      </c>
      <c r="D2137" s="186" t="s">
        <v>1097</v>
      </c>
      <c r="E2137" s="186" t="s">
        <v>1087</v>
      </c>
      <c r="F2137" s="186">
        <v>2038</v>
      </c>
      <c r="G2137" s="186" t="s">
        <v>1013</v>
      </c>
      <c r="H2137" s="186">
        <v>2.22404114860917</v>
      </c>
      <c r="I2137" s="186">
        <v>2.22404114860917</v>
      </c>
      <c r="J2137" s="186" t="s">
        <v>967</v>
      </c>
      <c r="K2137" s="186" t="s">
        <v>968</v>
      </c>
    </row>
    <row r="2138" spans="1:11" x14ac:dyDescent="0.45">
      <c r="A2138" s="186" t="s">
        <v>336</v>
      </c>
      <c r="B2138" s="186" t="s">
        <v>1081</v>
      </c>
      <c r="C2138" s="186" t="s">
        <v>1094</v>
      </c>
      <c r="D2138" s="186" t="s">
        <v>701</v>
      </c>
      <c r="E2138" s="186" t="s">
        <v>1087</v>
      </c>
      <c r="F2138" s="186">
        <v>2039</v>
      </c>
      <c r="G2138" s="186" t="s">
        <v>1013</v>
      </c>
      <c r="H2138" s="186">
        <v>10.739622729368801</v>
      </c>
      <c r="I2138" s="186">
        <v>10.739622729368801</v>
      </c>
      <c r="J2138" s="186" t="s">
        <v>967</v>
      </c>
      <c r="K2138" s="186" t="s">
        <v>968</v>
      </c>
    </row>
    <row r="2139" spans="1:11" x14ac:dyDescent="0.45">
      <c r="A2139" s="186" t="s">
        <v>336</v>
      </c>
      <c r="B2139" s="186" t="s">
        <v>1081</v>
      </c>
      <c r="C2139" s="186" t="s">
        <v>1094</v>
      </c>
      <c r="D2139" s="186" t="s">
        <v>1095</v>
      </c>
      <c r="E2139" s="186" t="s">
        <v>1087</v>
      </c>
      <c r="F2139" s="186">
        <v>2039</v>
      </c>
      <c r="G2139" s="186" t="s">
        <v>1013</v>
      </c>
      <c r="H2139" s="186">
        <v>2.1640213322322501</v>
      </c>
      <c r="I2139" s="186">
        <v>2.1640213322322501</v>
      </c>
      <c r="J2139" s="186" t="s">
        <v>967</v>
      </c>
      <c r="K2139" s="186" t="s">
        <v>968</v>
      </c>
    </row>
    <row r="2140" spans="1:11" x14ac:dyDescent="0.45">
      <c r="A2140" s="186" t="s">
        <v>336</v>
      </c>
      <c r="B2140" s="186" t="s">
        <v>1081</v>
      </c>
      <c r="C2140" s="186" t="s">
        <v>1094</v>
      </c>
      <c r="D2140" s="186" t="s">
        <v>694</v>
      </c>
      <c r="E2140" s="186" t="s">
        <v>1087</v>
      </c>
      <c r="F2140" s="186">
        <v>2039</v>
      </c>
      <c r="G2140" s="186" t="s">
        <v>1013</v>
      </c>
      <c r="H2140" s="186">
        <v>14.2179723954597</v>
      </c>
      <c r="I2140" s="186">
        <v>14.2179723954597</v>
      </c>
      <c r="J2140" s="186" t="s">
        <v>967</v>
      </c>
      <c r="K2140" s="186" t="s">
        <v>968</v>
      </c>
    </row>
    <row r="2141" spans="1:11" x14ac:dyDescent="0.45">
      <c r="A2141" s="186" t="s">
        <v>336</v>
      </c>
      <c r="B2141" s="186" t="s">
        <v>1081</v>
      </c>
      <c r="C2141" s="186" t="s">
        <v>1094</v>
      </c>
      <c r="D2141" s="186" t="s">
        <v>1096</v>
      </c>
      <c r="E2141" s="186" t="s">
        <v>1087</v>
      </c>
      <c r="F2141" s="186">
        <v>2039</v>
      </c>
      <c r="G2141" s="186" t="s">
        <v>1013</v>
      </c>
      <c r="H2141" s="186">
        <v>183.547007327534</v>
      </c>
      <c r="I2141" s="186">
        <v>183.547007327534</v>
      </c>
      <c r="J2141" s="186" t="s">
        <v>967</v>
      </c>
      <c r="K2141" s="186" t="s">
        <v>968</v>
      </c>
    </row>
    <row r="2142" spans="1:11" x14ac:dyDescent="0.45">
      <c r="A2142" s="186" t="s">
        <v>336</v>
      </c>
      <c r="B2142" s="186" t="s">
        <v>1081</v>
      </c>
      <c r="C2142" s="186" t="s">
        <v>1094</v>
      </c>
      <c r="D2142" s="186" t="s">
        <v>1097</v>
      </c>
      <c r="E2142" s="186" t="s">
        <v>1087</v>
      </c>
      <c r="F2142" s="186">
        <v>2039</v>
      </c>
      <c r="G2142" s="186" t="s">
        <v>1013</v>
      </c>
      <c r="H2142" s="186">
        <v>2.2416920062156902</v>
      </c>
      <c r="I2142" s="186">
        <v>2.2416920062156902</v>
      </c>
      <c r="J2142" s="186" t="s">
        <v>967</v>
      </c>
      <c r="K2142" s="186" t="s">
        <v>968</v>
      </c>
    </row>
    <row r="2143" spans="1:11" x14ac:dyDescent="0.45">
      <c r="A2143" s="186" t="s">
        <v>336</v>
      </c>
      <c r="B2143" s="186" t="s">
        <v>1081</v>
      </c>
      <c r="C2143" s="186" t="s">
        <v>1094</v>
      </c>
      <c r="D2143" s="186" t="s">
        <v>701</v>
      </c>
      <c r="E2143" s="186" t="s">
        <v>1087</v>
      </c>
      <c r="F2143" s="186">
        <v>2040</v>
      </c>
      <c r="G2143" s="186" t="s">
        <v>1013</v>
      </c>
      <c r="H2143" s="186">
        <v>10.8241712055852</v>
      </c>
      <c r="I2143" s="186">
        <v>10.8241712055852</v>
      </c>
      <c r="J2143" s="186" t="s">
        <v>967</v>
      </c>
      <c r="K2143" s="186" t="s">
        <v>968</v>
      </c>
    </row>
    <row r="2144" spans="1:11" x14ac:dyDescent="0.45">
      <c r="A2144" s="186" t="s">
        <v>336</v>
      </c>
      <c r="B2144" s="186" t="s">
        <v>1081</v>
      </c>
      <c r="C2144" s="186" t="s">
        <v>1094</v>
      </c>
      <c r="D2144" s="186" t="s">
        <v>1095</v>
      </c>
      <c r="E2144" s="186" t="s">
        <v>1087</v>
      </c>
      <c r="F2144" s="186">
        <v>2040</v>
      </c>
      <c r="G2144" s="186" t="s">
        <v>1013</v>
      </c>
      <c r="H2144" s="186">
        <v>2.1965723078963499</v>
      </c>
      <c r="I2144" s="186">
        <v>2.1965723078963499</v>
      </c>
      <c r="J2144" s="186" t="s">
        <v>967</v>
      </c>
      <c r="K2144" s="186" t="s">
        <v>968</v>
      </c>
    </row>
    <row r="2145" spans="1:11" x14ac:dyDescent="0.45">
      <c r="A2145" s="186" t="s">
        <v>336</v>
      </c>
      <c r="B2145" s="186" t="s">
        <v>1081</v>
      </c>
      <c r="C2145" s="186" t="s">
        <v>1094</v>
      </c>
      <c r="D2145" s="186" t="s">
        <v>694</v>
      </c>
      <c r="E2145" s="186" t="s">
        <v>1087</v>
      </c>
      <c r="F2145" s="186">
        <v>2040</v>
      </c>
      <c r="G2145" s="186" t="s">
        <v>1013</v>
      </c>
      <c r="H2145" s="186">
        <v>14.451603548608899</v>
      </c>
      <c r="I2145" s="186">
        <v>14.451603548608899</v>
      </c>
      <c r="J2145" s="186" t="s">
        <v>967</v>
      </c>
      <c r="K2145" s="186" t="s">
        <v>968</v>
      </c>
    </row>
    <row r="2146" spans="1:11" x14ac:dyDescent="0.45">
      <c r="A2146" s="186" t="s">
        <v>336</v>
      </c>
      <c r="B2146" s="186" t="s">
        <v>1081</v>
      </c>
      <c r="C2146" s="186" t="s">
        <v>1094</v>
      </c>
      <c r="D2146" s="186" t="s">
        <v>1096</v>
      </c>
      <c r="E2146" s="186" t="s">
        <v>1087</v>
      </c>
      <c r="F2146" s="186">
        <v>2040</v>
      </c>
      <c r="G2146" s="186" t="s">
        <v>1013</v>
      </c>
      <c r="H2146" s="186">
        <v>184.37543004188299</v>
      </c>
      <c r="I2146" s="186">
        <v>184.37543004188299</v>
      </c>
      <c r="J2146" s="186" t="s">
        <v>967</v>
      </c>
      <c r="K2146" s="186" t="s">
        <v>968</v>
      </c>
    </row>
    <row r="2147" spans="1:11" x14ac:dyDescent="0.45">
      <c r="A2147" s="186" t="s">
        <v>336</v>
      </c>
      <c r="B2147" s="186" t="s">
        <v>1081</v>
      </c>
      <c r="C2147" s="186" t="s">
        <v>1094</v>
      </c>
      <c r="D2147" s="186" t="s">
        <v>1097</v>
      </c>
      <c r="E2147" s="186" t="s">
        <v>1087</v>
      </c>
      <c r="F2147" s="186">
        <v>2040</v>
      </c>
      <c r="G2147" s="186" t="s">
        <v>1013</v>
      </c>
      <c r="H2147" s="186">
        <v>2.2593428638222099</v>
      </c>
      <c r="I2147" s="186">
        <v>2.2593428638222099</v>
      </c>
      <c r="J2147" s="186" t="s">
        <v>967</v>
      </c>
      <c r="K2147" s="186" t="s">
        <v>968</v>
      </c>
    </row>
    <row r="2148" spans="1:11" x14ac:dyDescent="0.45">
      <c r="A2148" s="186" t="s">
        <v>336</v>
      </c>
      <c r="B2148" s="186" t="s">
        <v>1081</v>
      </c>
      <c r="C2148" s="186" t="s">
        <v>1094</v>
      </c>
      <c r="D2148" s="186" t="s">
        <v>701</v>
      </c>
      <c r="E2148" s="186" t="s">
        <v>1087</v>
      </c>
      <c r="F2148" s="186">
        <v>2041</v>
      </c>
      <c r="G2148" s="186" t="s">
        <v>1013</v>
      </c>
      <c r="H2148" s="186">
        <v>10.9121626687492</v>
      </c>
      <c r="I2148" s="186">
        <v>10.9121626687492</v>
      </c>
      <c r="J2148" s="186" t="s">
        <v>967</v>
      </c>
      <c r="K2148" s="186" t="s">
        <v>968</v>
      </c>
    </row>
    <row r="2149" spans="1:11" x14ac:dyDescent="0.45">
      <c r="A2149" s="186" t="s">
        <v>336</v>
      </c>
      <c r="B2149" s="186" t="s">
        <v>1081</v>
      </c>
      <c r="C2149" s="186" t="s">
        <v>1094</v>
      </c>
      <c r="D2149" s="186" t="s">
        <v>1095</v>
      </c>
      <c r="E2149" s="186" t="s">
        <v>1087</v>
      </c>
      <c r="F2149" s="186">
        <v>2041</v>
      </c>
      <c r="G2149" s="186" t="s">
        <v>1013</v>
      </c>
      <c r="H2149" s="186">
        <v>2.2214085450656</v>
      </c>
      <c r="I2149" s="186">
        <v>2.2214085450656</v>
      </c>
      <c r="J2149" s="186" t="s">
        <v>967</v>
      </c>
      <c r="K2149" s="186" t="s">
        <v>968</v>
      </c>
    </row>
    <row r="2150" spans="1:11" x14ac:dyDescent="0.45">
      <c r="A2150" s="186" t="s">
        <v>336</v>
      </c>
      <c r="B2150" s="186" t="s">
        <v>1081</v>
      </c>
      <c r="C2150" s="186" t="s">
        <v>1094</v>
      </c>
      <c r="D2150" s="186" t="s">
        <v>694</v>
      </c>
      <c r="E2150" s="186" t="s">
        <v>1087</v>
      </c>
      <c r="F2150" s="186">
        <v>2041</v>
      </c>
      <c r="G2150" s="186" t="s">
        <v>1013</v>
      </c>
      <c r="H2150" s="186">
        <v>14.4961861333241</v>
      </c>
      <c r="I2150" s="186">
        <v>14.4961861333241</v>
      </c>
      <c r="J2150" s="186" t="s">
        <v>967</v>
      </c>
      <c r="K2150" s="186" t="s">
        <v>968</v>
      </c>
    </row>
    <row r="2151" spans="1:11" x14ac:dyDescent="0.45">
      <c r="A2151" s="186" t="s">
        <v>336</v>
      </c>
      <c r="B2151" s="186" t="s">
        <v>1081</v>
      </c>
      <c r="C2151" s="186" t="s">
        <v>1094</v>
      </c>
      <c r="D2151" s="186" t="s">
        <v>1096</v>
      </c>
      <c r="E2151" s="186" t="s">
        <v>1087</v>
      </c>
      <c r="F2151" s="186">
        <v>2041</v>
      </c>
      <c r="G2151" s="186" t="s">
        <v>1013</v>
      </c>
      <c r="H2151" s="186">
        <v>185.66312883739101</v>
      </c>
      <c r="I2151" s="186">
        <v>185.66312883739101</v>
      </c>
      <c r="J2151" s="186" t="s">
        <v>967</v>
      </c>
      <c r="K2151" s="186" t="s">
        <v>968</v>
      </c>
    </row>
    <row r="2152" spans="1:11" x14ac:dyDescent="0.45">
      <c r="A2152" s="186" t="s">
        <v>336</v>
      </c>
      <c r="B2152" s="186" t="s">
        <v>1081</v>
      </c>
      <c r="C2152" s="186" t="s">
        <v>1094</v>
      </c>
      <c r="D2152" s="186" t="s">
        <v>1097</v>
      </c>
      <c r="E2152" s="186" t="s">
        <v>1087</v>
      </c>
      <c r="F2152" s="186">
        <v>2041</v>
      </c>
      <c r="G2152" s="186" t="s">
        <v>1013</v>
      </c>
      <c r="H2152" s="186">
        <v>2.2777079179792801</v>
      </c>
      <c r="I2152" s="186">
        <v>2.2777079179792801</v>
      </c>
      <c r="J2152" s="186" t="s">
        <v>967</v>
      </c>
      <c r="K2152" s="186" t="s">
        <v>968</v>
      </c>
    </row>
    <row r="2153" spans="1:11" x14ac:dyDescent="0.45">
      <c r="A2153" s="186" t="s">
        <v>336</v>
      </c>
      <c r="B2153" s="186" t="s">
        <v>1081</v>
      </c>
      <c r="C2153" s="186" t="s">
        <v>1094</v>
      </c>
      <c r="D2153" s="186" t="s">
        <v>701</v>
      </c>
      <c r="E2153" s="186" t="s">
        <v>1087</v>
      </c>
      <c r="F2153" s="186">
        <v>2042</v>
      </c>
      <c r="G2153" s="186" t="s">
        <v>1013</v>
      </c>
      <c r="H2153" s="186">
        <v>11.000154131913099</v>
      </c>
      <c r="I2153" s="186">
        <v>11.000154131913099</v>
      </c>
      <c r="J2153" s="186" t="s">
        <v>967</v>
      </c>
      <c r="K2153" s="186" t="s">
        <v>968</v>
      </c>
    </row>
    <row r="2154" spans="1:11" x14ac:dyDescent="0.45">
      <c r="A2154" s="186" t="s">
        <v>336</v>
      </c>
      <c r="B2154" s="186" t="s">
        <v>1081</v>
      </c>
      <c r="C2154" s="186" t="s">
        <v>1094</v>
      </c>
      <c r="D2154" s="186" t="s">
        <v>1095</v>
      </c>
      <c r="E2154" s="186" t="s">
        <v>1087</v>
      </c>
      <c r="F2154" s="186">
        <v>2042</v>
      </c>
      <c r="G2154" s="186" t="s">
        <v>1013</v>
      </c>
      <c r="H2154" s="186">
        <v>2.2462447822348501</v>
      </c>
      <c r="I2154" s="186">
        <v>2.2462447822348501</v>
      </c>
      <c r="J2154" s="186" t="s">
        <v>967</v>
      </c>
      <c r="K2154" s="186" t="s">
        <v>968</v>
      </c>
    </row>
    <row r="2155" spans="1:11" x14ac:dyDescent="0.45">
      <c r="A2155" s="186" t="s">
        <v>336</v>
      </c>
      <c r="B2155" s="186" t="s">
        <v>1081</v>
      </c>
      <c r="C2155" s="186" t="s">
        <v>1094</v>
      </c>
      <c r="D2155" s="186" t="s">
        <v>694</v>
      </c>
      <c r="E2155" s="186" t="s">
        <v>1087</v>
      </c>
      <c r="F2155" s="186">
        <v>2042</v>
      </c>
      <c r="G2155" s="186" t="s">
        <v>1013</v>
      </c>
      <c r="H2155" s="186">
        <v>14.5407687180392</v>
      </c>
      <c r="I2155" s="186">
        <v>14.5407687180392</v>
      </c>
      <c r="J2155" s="186" t="s">
        <v>967</v>
      </c>
      <c r="K2155" s="186" t="s">
        <v>968</v>
      </c>
    </row>
    <row r="2156" spans="1:11" x14ac:dyDescent="0.45">
      <c r="A2156" s="186" t="s">
        <v>336</v>
      </c>
      <c r="B2156" s="186" t="s">
        <v>1081</v>
      </c>
      <c r="C2156" s="186" t="s">
        <v>1094</v>
      </c>
      <c r="D2156" s="186" t="s">
        <v>1096</v>
      </c>
      <c r="E2156" s="186" t="s">
        <v>1087</v>
      </c>
      <c r="F2156" s="186">
        <v>2042</v>
      </c>
      <c r="G2156" s="186" t="s">
        <v>1013</v>
      </c>
      <c r="H2156" s="186">
        <v>186.95082763289801</v>
      </c>
      <c r="I2156" s="186">
        <v>186.95082763289801</v>
      </c>
      <c r="J2156" s="186" t="s">
        <v>967</v>
      </c>
      <c r="K2156" s="186" t="s">
        <v>968</v>
      </c>
    </row>
    <row r="2157" spans="1:11" x14ac:dyDescent="0.45">
      <c r="A2157" s="186" t="s">
        <v>336</v>
      </c>
      <c r="B2157" s="186" t="s">
        <v>1081</v>
      </c>
      <c r="C2157" s="186" t="s">
        <v>1094</v>
      </c>
      <c r="D2157" s="186" t="s">
        <v>1097</v>
      </c>
      <c r="E2157" s="186" t="s">
        <v>1087</v>
      </c>
      <c r="F2157" s="186">
        <v>2042</v>
      </c>
      <c r="G2157" s="186" t="s">
        <v>1013</v>
      </c>
      <c r="H2157" s="186">
        <v>2.2960729721363502</v>
      </c>
      <c r="I2157" s="186">
        <v>2.2960729721363502</v>
      </c>
      <c r="J2157" s="186" t="s">
        <v>967</v>
      </c>
      <c r="K2157" s="186" t="s">
        <v>968</v>
      </c>
    </row>
    <row r="2158" spans="1:11" x14ac:dyDescent="0.45">
      <c r="A2158" s="186" t="s">
        <v>336</v>
      </c>
      <c r="B2158" s="186" t="s">
        <v>1081</v>
      </c>
      <c r="C2158" s="186" t="s">
        <v>1094</v>
      </c>
      <c r="D2158" s="186" t="s">
        <v>701</v>
      </c>
      <c r="E2158" s="186" t="s">
        <v>1087</v>
      </c>
      <c r="F2158" s="186">
        <v>2043</v>
      </c>
      <c r="G2158" s="186" t="s">
        <v>1013</v>
      </c>
      <c r="H2158" s="186">
        <v>11.088145595077</v>
      </c>
      <c r="I2158" s="186">
        <v>11.088145595077</v>
      </c>
      <c r="J2158" s="186" t="s">
        <v>967</v>
      </c>
      <c r="K2158" s="186" t="s">
        <v>968</v>
      </c>
    </row>
    <row r="2159" spans="1:11" x14ac:dyDescent="0.45">
      <c r="A2159" s="186" t="s">
        <v>336</v>
      </c>
      <c r="B2159" s="186" t="s">
        <v>1081</v>
      </c>
      <c r="C2159" s="186" t="s">
        <v>1094</v>
      </c>
      <c r="D2159" s="186" t="s">
        <v>1095</v>
      </c>
      <c r="E2159" s="186" t="s">
        <v>1087</v>
      </c>
      <c r="F2159" s="186">
        <v>2043</v>
      </c>
      <c r="G2159" s="186" t="s">
        <v>1013</v>
      </c>
      <c r="H2159" s="186">
        <v>2.27108101940409</v>
      </c>
      <c r="I2159" s="186">
        <v>2.27108101940409</v>
      </c>
      <c r="J2159" s="186" t="s">
        <v>967</v>
      </c>
      <c r="K2159" s="186" t="s">
        <v>968</v>
      </c>
    </row>
    <row r="2160" spans="1:11" x14ac:dyDescent="0.45">
      <c r="A2160" s="186" t="s">
        <v>336</v>
      </c>
      <c r="B2160" s="186" t="s">
        <v>1081</v>
      </c>
      <c r="C2160" s="186" t="s">
        <v>1094</v>
      </c>
      <c r="D2160" s="186" t="s">
        <v>694</v>
      </c>
      <c r="E2160" s="186" t="s">
        <v>1087</v>
      </c>
      <c r="F2160" s="186">
        <v>2043</v>
      </c>
      <c r="G2160" s="186" t="s">
        <v>1013</v>
      </c>
      <c r="H2160" s="186">
        <v>14.5853513027544</v>
      </c>
      <c r="I2160" s="186">
        <v>14.5853513027544</v>
      </c>
      <c r="J2160" s="186" t="s">
        <v>967</v>
      </c>
      <c r="K2160" s="186" t="s">
        <v>968</v>
      </c>
    </row>
    <row r="2161" spans="1:11" x14ac:dyDescent="0.45">
      <c r="A2161" s="186" t="s">
        <v>336</v>
      </c>
      <c r="B2161" s="186" t="s">
        <v>1081</v>
      </c>
      <c r="C2161" s="186" t="s">
        <v>1094</v>
      </c>
      <c r="D2161" s="186" t="s">
        <v>1096</v>
      </c>
      <c r="E2161" s="186" t="s">
        <v>1087</v>
      </c>
      <c r="F2161" s="186">
        <v>2043</v>
      </c>
      <c r="G2161" s="186" t="s">
        <v>1013</v>
      </c>
      <c r="H2161" s="186">
        <v>188.238526428406</v>
      </c>
      <c r="I2161" s="186">
        <v>188.238526428406</v>
      </c>
      <c r="J2161" s="186" t="s">
        <v>967</v>
      </c>
      <c r="K2161" s="186" t="s">
        <v>968</v>
      </c>
    </row>
    <row r="2162" spans="1:11" x14ac:dyDescent="0.45">
      <c r="A2162" s="186" t="s">
        <v>336</v>
      </c>
      <c r="B2162" s="186" t="s">
        <v>1081</v>
      </c>
      <c r="C2162" s="186" t="s">
        <v>1094</v>
      </c>
      <c r="D2162" s="186" t="s">
        <v>1097</v>
      </c>
      <c r="E2162" s="186" t="s">
        <v>1087</v>
      </c>
      <c r="F2162" s="186">
        <v>2043</v>
      </c>
      <c r="G2162" s="186" t="s">
        <v>1013</v>
      </c>
      <c r="H2162" s="186">
        <v>2.3144380262934301</v>
      </c>
      <c r="I2162" s="186">
        <v>2.3144380262934301</v>
      </c>
      <c r="J2162" s="186" t="s">
        <v>967</v>
      </c>
      <c r="K2162" s="186" t="s">
        <v>968</v>
      </c>
    </row>
    <row r="2163" spans="1:11" x14ac:dyDescent="0.45">
      <c r="A2163" s="186" t="s">
        <v>336</v>
      </c>
      <c r="B2163" s="186" t="s">
        <v>1081</v>
      </c>
      <c r="C2163" s="186" t="s">
        <v>1094</v>
      </c>
      <c r="D2163" s="186" t="s">
        <v>701</v>
      </c>
      <c r="E2163" s="186" t="s">
        <v>1087</v>
      </c>
      <c r="F2163" s="186">
        <v>2044</v>
      </c>
      <c r="G2163" s="186" t="s">
        <v>1013</v>
      </c>
      <c r="H2163" s="186">
        <v>11.176137058241</v>
      </c>
      <c r="I2163" s="186">
        <v>11.176137058241</v>
      </c>
      <c r="J2163" s="186" t="s">
        <v>967</v>
      </c>
      <c r="K2163" s="186" t="s">
        <v>968</v>
      </c>
    </row>
    <row r="2164" spans="1:11" x14ac:dyDescent="0.45">
      <c r="A2164" s="186" t="s">
        <v>336</v>
      </c>
      <c r="B2164" s="186" t="s">
        <v>1081</v>
      </c>
      <c r="C2164" s="186" t="s">
        <v>1094</v>
      </c>
      <c r="D2164" s="186" t="s">
        <v>1095</v>
      </c>
      <c r="E2164" s="186" t="s">
        <v>1087</v>
      </c>
      <c r="F2164" s="186">
        <v>2044</v>
      </c>
      <c r="G2164" s="186" t="s">
        <v>1013</v>
      </c>
      <c r="H2164" s="186">
        <v>2.2959172565733401</v>
      </c>
      <c r="I2164" s="186">
        <v>2.2959172565733401</v>
      </c>
      <c r="J2164" s="186" t="s">
        <v>967</v>
      </c>
      <c r="K2164" s="186" t="s">
        <v>968</v>
      </c>
    </row>
    <row r="2165" spans="1:11" x14ac:dyDescent="0.45">
      <c r="A2165" s="186" t="s">
        <v>336</v>
      </c>
      <c r="B2165" s="186" t="s">
        <v>1081</v>
      </c>
      <c r="C2165" s="186" t="s">
        <v>1094</v>
      </c>
      <c r="D2165" s="186" t="s">
        <v>694</v>
      </c>
      <c r="E2165" s="186" t="s">
        <v>1087</v>
      </c>
      <c r="F2165" s="186">
        <v>2044</v>
      </c>
      <c r="G2165" s="186" t="s">
        <v>1013</v>
      </c>
      <c r="H2165" s="186">
        <v>14.629933887469599</v>
      </c>
      <c r="I2165" s="186">
        <v>14.629933887469599</v>
      </c>
      <c r="J2165" s="186" t="s">
        <v>967</v>
      </c>
      <c r="K2165" s="186" t="s">
        <v>968</v>
      </c>
    </row>
    <row r="2166" spans="1:11" x14ac:dyDescent="0.45">
      <c r="A2166" s="186" t="s">
        <v>336</v>
      </c>
      <c r="B2166" s="186" t="s">
        <v>1081</v>
      </c>
      <c r="C2166" s="186" t="s">
        <v>1094</v>
      </c>
      <c r="D2166" s="186" t="s">
        <v>1096</v>
      </c>
      <c r="E2166" s="186" t="s">
        <v>1087</v>
      </c>
      <c r="F2166" s="186">
        <v>2044</v>
      </c>
      <c r="G2166" s="186" t="s">
        <v>1013</v>
      </c>
      <c r="H2166" s="186">
        <v>189.526225223913</v>
      </c>
      <c r="I2166" s="186">
        <v>189.526225223913</v>
      </c>
      <c r="J2166" s="186" t="s">
        <v>967</v>
      </c>
      <c r="K2166" s="186" t="s">
        <v>968</v>
      </c>
    </row>
    <row r="2167" spans="1:11" x14ac:dyDescent="0.45">
      <c r="A2167" s="186" t="s">
        <v>336</v>
      </c>
      <c r="B2167" s="186" t="s">
        <v>1081</v>
      </c>
      <c r="C2167" s="186" t="s">
        <v>1094</v>
      </c>
      <c r="D2167" s="186" t="s">
        <v>1097</v>
      </c>
      <c r="E2167" s="186" t="s">
        <v>1087</v>
      </c>
      <c r="F2167" s="186">
        <v>2044</v>
      </c>
      <c r="G2167" s="186" t="s">
        <v>1013</v>
      </c>
      <c r="H2167" s="186">
        <v>2.3328030804505002</v>
      </c>
      <c r="I2167" s="186">
        <v>2.3328030804505002</v>
      </c>
      <c r="J2167" s="186" t="s">
        <v>967</v>
      </c>
      <c r="K2167" s="186" t="s">
        <v>968</v>
      </c>
    </row>
    <row r="2168" spans="1:11" x14ac:dyDescent="0.45">
      <c r="A2168" s="186" t="s">
        <v>336</v>
      </c>
      <c r="B2168" s="186" t="s">
        <v>1081</v>
      </c>
      <c r="C2168" s="186" t="s">
        <v>1094</v>
      </c>
      <c r="D2168" s="186" t="s">
        <v>701</v>
      </c>
      <c r="E2168" s="186" t="s">
        <v>1087</v>
      </c>
      <c r="F2168" s="186">
        <v>2045</v>
      </c>
      <c r="G2168" s="186" t="s">
        <v>1013</v>
      </c>
      <c r="H2168" s="186">
        <v>11.264128521404899</v>
      </c>
      <c r="I2168" s="186">
        <v>11.264128521404899</v>
      </c>
      <c r="J2168" s="186" t="s">
        <v>967</v>
      </c>
      <c r="K2168" s="186" t="s">
        <v>968</v>
      </c>
    </row>
    <row r="2169" spans="1:11" x14ac:dyDescent="0.45">
      <c r="A2169" s="186" t="s">
        <v>336</v>
      </c>
      <c r="B2169" s="186" t="s">
        <v>1081</v>
      </c>
      <c r="C2169" s="186" t="s">
        <v>1094</v>
      </c>
      <c r="D2169" s="186" t="s">
        <v>1095</v>
      </c>
      <c r="E2169" s="186" t="s">
        <v>1087</v>
      </c>
      <c r="F2169" s="186">
        <v>2045</v>
      </c>
      <c r="G2169" s="186" t="s">
        <v>1013</v>
      </c>
      <c r="H2169" s="186">
        <v>2.32075349374258</v>
      </c>
      <c r="I2169" s="186">
        <v>2.32075349374258</v>
      </c>
      <c r="J2169" s="186" t="s">
        <v>967</v>
      </c>
      <c r="K2169" s="186" t="s">
        <v>968</v>
      </c>
    </row>
    <row r="2170" spans="1:11" x14ac:dyDescent="0.45">
      <c r="A2170" s="186" t="s">
        <v>336</v>
      </c>
      <c r="B2170" s="186" t="s">
        <v>1081</v>
      </c>
      <c r="C2170" s="186" t="s">
        <v>1094</v>
      </c>
      <c r="D2170" s="186" t="s">
        <v>694</v>
      </c>
      <c r="E2170" s="186" t="s">
        <v>1087</v>
      </c>
      <c r="F2170" s="186">
        <v>2045</v>
      </c>
      <c r="G2170" s="186" t="s">
        <v>1013</v>
      </c>
      <c r="H2170" s="186">
        <v>14.6745164721848</v>
      </c>
      <c r="I2170" s="186">
        <v>14.6745164721848</v>
      </c>
      <c r="J2170" s="186" t="s">
        <v>967</v>
      </c>
      <c r="K2170" s="186" t="s">
        <v>968</v>
      </c>
    </row>
    <row r="2171" spans="1:11" x14ac:dyDescent="0.45">
      <c r="A2171" s="186" t="s">
        <v>336</v>
      </c>
      <c r="B2171" s="186" t="s">
        <v>1081</v>
      </c>
      <c r="C2171" s="186" t="s">
        <v>1094</v>
      </c>
      <c r="D2171" s="186" t="s">
        <v>1096</v>
      </c>
      <c r="E2171" s="186" t="s">
        <v>1087</v>
      </c>
      <c r="F2171" s="186">
        <v>2045</v>
      </c>
      <c r="G2171" s="186" t="s">
        <v>1013</v>
      </c>
      <c r="H2171" s="186">
        <v>190.81392401942099</v>
      </c>
      <c r="I2171" s="186">
        <v>190.81392401942099</v>
      </c>
      <c r="J2171" s="186" t="s">
        <v>967</v>
      </c>
      <c r="K2171" s="186" t="s">
        <v>968</v>
      </c>
    </row>
    <row r="2172" spans="1:11" x14ac:dyDescent="0.45">
      <c r="A2172" s="186" t="s">
        <v>336</v>
      </c>
      <c r="B2172" s="186" t="s">
        <v>1081</v>
      </c>
      <c r="C2172" s="186" t="s">
        <v>1094</v>
      </c>
      <c r="D2172" s="186" t="s">
        <v>1097</v>
      </c>
      <c r="E2172" s="186" t="s">
        <v>1087</v>
      </c>
      <c r="F2172" s="186">
        <v>2045</v>
      </c>
      <c r="G2172" s="186" t="s">
        <v>1013</v>
      </c>
      <c r="H2172" s="186">
        <v>2.3511681346075699</v>
      </c>
      <c r="I2172" s="186">
        <v>2.3511681346075699</v>
      </c>
      <c r="J2172" s="186" t="s">
        <v>967</v>
      </c>
      <c r="K2172" s="186" t="s">
        <v>968</v>
      </c>
    </row>
    <row r="2173" spans="1:11" x14ac:dyDescent="0.45">
      <c r="A2173" s="186" t="s">
        <v>336</v>
      </c>
      <c r="B2173" s="186" t="s">
        <v>1081</v>
      </c>
      <c r="C2173" s="186" t="s">
        <v>1094</v>
      </c>
      <c r="D2173" s="186" t="s">
        <v>701</v>
      </c>
      <c r="E2173" s="186" t="s">
        <v>1087</v>
      </c>
      <c r="F2173" s="186">
        <v>2046</v>
      </c>
      <c r="G2173" s="186" t="s">
        <v>1013</v>
      </c>
      <c r="H2173" s="186">
        <v>11.355694975807801</v>
      </c>
      <c r="I2173" s="186">
        <v>11.355694975807801</v>
      </c>
      <c r="J2173" s="186" t="s">
        <v>967</v>
      </c>
      <c r="K2173" s="186" t="s">
        <v>968</v>
      </c>
    </row>
    <row r="2174" spans="1:11" x14ac:dyDescent="0.45">
      <c r="A2174" s="186" t="s">
        <v>336</v>
      </c>
      <c r="B2174" s="186" t="s">
        <v>1081</v>
      </c>
      <c r="C2174" s="186" t="s">
        <v>1094</v>
      </c>
      <c r="D2174" s="186" t="s">
        <v>1095</v>
      </c>
      <c r="E2174" s="186" t="s">
        <v>1087</v>
      </c>
      <c r="F2174" s="186">
        <v>2046</v>
      </c>
      <c r="G2174" s="186" t="s">
        <v>1013</v>
      </c>
      <c r="H2174" s="186">
        <v>2.34161927830201</v>
      </c>
      <c r="I2174" s="186">
        <v>2.34161927830201</v>
      </c>
      <c r="J2174" s="186" t="s">
        <v>967</v>
      </c>
      <c r="K2174" s="186" t="s">
        <v>968</v>
      </c>
    </row>
    <row r="2175" spans="1:11" x14ac:dyDescent="0.45">
      <c r="A2175" s="186" t="s">
        <v>336</v>
      </c>
      <c r="B2175" s="186" t="s">
        <v>1081</v>
      </c>
      <c r="C2175" s="186" t="s">
        <v>1094</v>
      </c>
      <c r="D2175" s="186" t="s">
        <v>694</v>
      </c>
      <c r="E2175" s="186" t="s">
        <v>1087</v>
      </c>
      <c r="F2175" s="186">
        <v>2046</v>
      </c>
      <c r="G2175" s="186" t="s">
        <v>1013</v>
      </c>
      <c r="H2175" s="186">
        <v>13.538591961615801</v>
      </c>
      <c r="I2175" s="186">
        <v>13.538591961615801</v>
      </c>
      <c r="J2175" s="186" t="s">
        <v>967</v>
      </c>
      <c r="K2175" s="186" t="s">
        <v>968</v>
      </c>
    </row>
    <row r="2176" spans="1:11" x14ac:dyDescent="0.45">
      <c r="A2176" s="186" t="s">
        <v>336</v>
      </c>
      <c r="B2176" s="186" t="s">
        <v>1081</v>
      </c>
      <c r="C2176" s="186" t="s">
        <v>1094</v>
      </c>
      <c r="D2176" s="186" t="s">
        <v>1096</v>
      </c>
      <c r="E2176" s="186" t="s">
        <v>1087</v>
      </c>
      <c r="F2176" s="186">
        <v>2046</v>
      </c>
      <c r="G2176" s="186" t="s">
        <v>1013</v>
      </c>
      <c r="H2176" s="186">
        <v>192.53021052344499</v>
      </c>
      <c r="I2176" s="186">
        <v>192.53021052344499</v>
      </c>
      <c r="J2176" s="186" t="s">
        <v>967</v>
      </c>
      <c r="K2176" s="186" t="s">
        <v>968</v>
      </c>
    </row>
    <row r="2177" spans="1:11" x14ac:dyDescent="0.45">
      <c r="A2177" s="186" t="s">
        <v>336</v>
      </c>
      <c r="B2177" s="186" t="s">
        <v>1081</v>
      </c>
      <c r="C2177" s="186" t="s">
        <v>1094</v>
      </c>
      <c r="D2177" s="186" t="s">
        <v>1097</v>
      </c>
      <c r="E2177" s="186" t="s">
        <v>1087</v>
      </c>
      <c r="F2177" s="186">
        <v>2046</v>
      </c>
      <c r="G2177" s="186" t="s">
        <v>1013</v>
      </c>
      <c r="H2177" s="186">
        <v>2.3702804755028701</v>
      </c>
      <c r="I2177" s="186">
        <v>2.3702804755028701</v>
      </c>
      <c r="J2177" s="186" t="s">
        <v>967</v>
      </c>
      <c r="K2177" s="186" t="s">
        <v>968</v>
      </c>
    </row>
    <row r="2178" spans="1:11" x14ac:dyDescent="0.45">
      <c r="A2178" s="186" t="s">
        <v>336</v>
      </c>
      <c r="B2178" s="186" t="s">
        <v>1081</v>
      </c>
      <c r="C2178" s="186" t="s">
        <v>1094</v>
      </c>
      <c r="D2178" s="186" t="s">
        <v>701</v>
      </c>
      <c r="E2178" s="186" t="s">
        <v>1087</v>
      </c>
      <c r="F2178" s="186">
        <v>2047</v>
      </c>
      <c r="G2178" s="186" t="s">
        <v>1013</v>
      </c>
      <c r="H2178" s="186">
        <v>11.447261430210601</v>
      </c>
      <c r="I2178" s="186">
        <v>11.447261430210601</v>
      </c>
      <c r="J2178" s="186" t="s">
        <v>967</v>
      </c>
      <c r="K2178" s="186" t="s">
        <v>968</v>
      </c>
    </row>
    <row r="2179" spans="1:11" x14ac:dyDescent="0.45">
      <c r="A2179" s="186" t="s">
        <v>336</v>
      </c>
      <c r="B2179" s="186" t="s">
        <v>1081</v>
      </c>
      <c r="C2179" s="186" t="s">
        <v>1094</v>
      </c>
      <c r="D2179" s="186" t="s">
        <v>1095</v>
      </c>
      <c r="E2179" s="186" t="s">
        <v>1087</v>
      </c>
      <c r="F2179" s="186">
        <v>2047</v>
      </c>
      <c r="G2179" s="186" t="s">
        <v>1013</v>
      </c>
      <c r="H2179" s="186">
        <v>2.3624850628614502</v>
      </c>
      <c r="I2179" s="186">
        <v>2.3624850628614502</v>
      </c>
      <c r="J2179" s="186" t="s">
        <v>967</v>
      </c>
      <c r="K2179" s="186" t="s">
        <v>968</v>
      </c>
    </row>
    <row r="2180" spans="1:11" x14ac:dyDescent="0.45">
      <c r="A2180" s="186" t="s">
        <v>336</v>
      </c>
      <c r="B2180" s="186" t="s">
        <v>1081</v>
      </c>
      <c r="C2180" s="186" t="s">
        <v>1094</v>
      </c>
      <c r="D2180" s="186" t="s">
        <v>694</v>
      </c>
      <c r="E2180" s="186" t="s">
        <v>1087</v>
      </c>
      <c r="F2180" s="186">
        <v>2047</v>
      </c>
      <c r="G2180" s="186" t="s">
        <v>1013</v>
      </c>
      <c r="H2180" s="186">
        <v>12.4026674510469</v>
      </c>
      <c r="I2180" s="186">
        <v>12.4026674510469</v>
      </c>
      <c r="J2180" s="186" t="s">
        <v>967</v>
      </c>
      <c r="K2180" s="186" t="s">
        <v>968</v>
      </c>
    </row>
    <row r="2181" spans="1:11" x14ac:dyDescent="0.45">
      <c r="A2181" s="186" t="s">
        <v>336</v>
      </c>
      <c r="B2181" s="186" t="s">
        <v>1081</v>
      </c>
      <c r="C2181" s="186" t="s">
        <v>1094</v>
      </c>
      <c r="D2181" s="186" t="s">
        <v>1096</v>
      </c>
      <c r="E2181" s="186" t="s">
        <v>1087</v>
      </c>
      <c r="F2181" s="186">
        <v>2047</v>
      </c>
      <c r="G2181" s="186" t="s">
        <v>1013</v>
      </c>
      <c r="H2181" s="186">
        <v>194.24649702746899</v>
      </c>
      <c r="I2181" s="186">
        <v>194.24649702746899</v>
      </c>
      <c r="J2181" s="186" t="s">
        <v>967</v>
      </c>
      <c r="K2181" s="186" t="s">
        <v>968</v>
      </c>
    </row>
    <row r="2182" spans="1:11" x14ac:dyDescent="0.45">
      <c r="A2182" s="186" t="s">
        <v>336</v>
      </c>
      <c r="B2182" s="186" t="s">
        <v>1081</v>
      </c>
      <c r="C2182" s="186" t="s">
        <v>1094</v>
      </c>
      <c r="D2182" s="186" t="s">
        <v>1097</v>
      </c>
      <c r="E2182" s="186" t="s">
        <v>1087</v>
      </c>
      <c r="F2182" s="186">
        <v>2047</v>
      </c>
      <c r="G2182" s="186" t="s">
        <v>1013</v>
      </c>
      <c r="H2182" s="186">
        <v>2.3893928163981601</v>
      </c>
      <c r="I2182" s="186">
        <v>2.3893928163981601</v>
      </c>
      <c r="J2182" s="186" t="s">
        <v>967</v>
      </c>
      <c r="K2182" s="186" t="s">
        <v>968</v>
      </c>
    </row>
    <row r="2183" spans="1:11" x14ac:dyDescent="0.45">
      <c r="A2183" s="186" t="s">
        <v>336</v>
      </c>
      <c r="B2183" s="186" t="s">
        <v>1081</v>
      </c>
      <c r="C2183" s="186" t="s">
        <v>1094</v>
      </c>
      <c r="D2183" s="186" t="s">
        <v>701</v>
      </c>
      <c r="E2183" s="186" t="s">
        <v>1087</v>
      </c>
      <c r="F2183" s="186">
        <v>2048</v>
      </c>
      <c r="G2183" s="186" t="s">
        <v>1013</v>
      </c>
      <c r="H2183" s="186">
        <v>11.5388278846135</v>
      </c>
      <c r="I2183" s="186">
        <v>11.5388278846135</v>
      </c>
      <c r="J2183" s="186" t="s">
        <v>967</v>
      </c>
      <c r="K2183" s="186" t="s">
        <v>968</v>
      </c>
    </row>
    <row r="2184" spans="1:11" x14ac:dyDescent="0.45">
      <c r="A2184" s="186" t="s">
        <v>336</v>
      </c>
      <c r="B2184" s="186" t="s">
        <v>1081</v>
      </c>
      <c r="C2184" s="186" t="s">
        <v>1094</v>
      </c>
      <c r="D2184" s="186" t="s">
        <v>1095</v>
      </c>
      <c r="E2184" s="186" t="s">
        <v>1087</v>
      </c>
      <c r="F2184" s="186">
        <v>2048</v>
      </c>
      <c r="G2184" s="186" t="s">
        <v>1013</v>
      </c>
      <c r="H2184" s="186">
        <v>2.3833508474208802</v>
      </c>
      <c r="I2184" s="186">
        <v>2.3833508474208802</v>
      </c>
      <c r="J2184" s="186" t="s">
        <v>967</v>
      </c>
      <c r="K2184" s="186" t="s">
        <v>968</v>
      </c>
    </row>
    <row r="2185" spans="1:11" x14ac:dyDescent="0.45">
      <c r="A2185" s="186" t="s">
        <v>336</v>
      </c>
      <c r="B2185" s="186" t="s">
        <v>1081</v>
      </c>
      <c r="C2185" s="186" t="s">
        <v>1094</v>
      </c>
      <c r="D2185" s="186" t="s">
        <v>694</v>
      </c>
      <c r="E2185" s="186" t="s">
        <v>1087</v>
      </c>
      <c r="F2185" s="186">
        <v>2048</v>
      </c>
      <c r="G2185" s="186" t="s">
        <v>1013</v>
      </c>
      <c r="H2185" s="186">
        <v>11.266742940478</v>
      </c>
      <c r="I2185" s="186">
        <v>11.266742940478</v>
      </c>
      <c r="J2185" s="186" t="s">
        <v>967</v>
      </c>
      <c r="K2185" s="186" t="s">
        <v>968</v>
      </c>
    </row>
    <row r="2186" spans="1:11" x14ac:dyDescent="0.45">
      <c r="A2186" s="186" t="s">
        <v>336</v>
      </c>
      <c r="B2186" s="186" t="s">
        <v>1081</v>
      </c>
      <c r="C2186" s="186" t="s">
        <v>1094</v>
      </c>
      <c r="D2186" s="186" t="s">
        <v>1096</v>
      </c>
      <c r="E2186" s="186" t="s">
        <v>1087</v>
      </c>
      <c r="F2186" s="186">
        <v>2048</v>
      </c>
      <c r="G2186" s="186" t="s">
        <v>1013</v>
      </c>
      <c r="H2186" s="186">
        <v>195.96278353149299</v>
      </c>
      <c r="I2186" s="186">
        <v>195.96278353149299</v>
      </c>
      <c r="J2186" s="186" t="s">
        <v>967</v>
      </c>
      <c r="K2186" s="186" t="s">
        <v>968</v>
      </c>
    </row>
    <row r="2187" spans="1:11" x14ac:dyDescent="0.45">
      <c r="A2187" s="186" t="s">
        <v>336</v>
      </c>
      <c r="B2187" s="186" t="s">
        <v>1081</v>
      </c>
      <c r="C2187" s="186" t="s">
        <v>1094</v>
      </c>
      <c r="D2187" s="186" t="s">
        <v>1097</v>
      </c>
      <c r="E2187" s="186" t="s">
        <v>1087</v>
      </c>
      <c r="F2187" s="186">
        <v>2048</v>
      </c>
      <c r="G2187" s="186" t="s">
        <v>1013</v>
      </c>
      <c r="H2187" s="186">
        <v>2.4085051572934599</v>
      </c>
      <c r="I2187" s="186">
        <v>2.4085051572934599</v>
      </c>
      <c r="J2187" s="186" t="s">
        <v>967</v>
      </c>
      <c r="K2187" s="186" t="s">
        <v>968</v>
      </c>
    </row>
    <row r="2188" spans="1:11" x14ac:dyDescent="0.45">
      <c r="A2188" s="186" t="s">
        <v>336</v>
      </c>
      <c r="B2188" s="186" t="s">
        <v>1081</v>
      </c>
      <c r="C2188" s="186" t="s">
        <v>1094</v>
      </c>
      <c r="D2188" s="186" t="s">
        <v>701</v>
      </c>
      <c r="E2188" s="186" t="s">
        <v>1087</v>
      </c>
      <c r="F2188" s="186">
        <v>2049</v>
      </c>
      <c r="G2188" s="186" t="s">
        <v>1013</v>
      </c>
      <c r="H2188" s="186">
        <v>11.6303943390164</v>
      </c>
      <c r="I2188" s="186">
        <v>11.6303943390164</v>
      </c>
      <c r="J2188" s="186" t="s">
        <v>967</v>
      </c>
      <c r="K2188" s="186" t="s">
        <v>968</v>
      </c>
    </row>
    <row r="2189" spans="1:11" x14ac:dyDescent="0.45">
      <c r="A2189" s="186" t="s">
        <v>336</v>
      </c>
      <c r="B2189" s="186" t="s">
        <v>1081</v>
      </c>
      <c r="C2189" s="186" t="s">
        <v>1094</v>
      </c>
      <c r="D2189" s="186" t="s">
        <v>1095</v>
      </c>
      <c r="E2189" s="186" t="s">
        <v>1087</v>
      </c>
      <c r="F2189" s="186">
        <v>2049</v>
      </c>
      <c r="G2189" s="186" t="s">
        <v>1013</v>
      </c>
      <c r="H2189" s="186">
        <v>2.4042166319803102</v>
      </c>
      <c r="I2189" s="186">
        <v>2.4042166319803102</v>
      </c>
      <c r="J2189" s="186" t="s">
        <v>967</v>
      </c>
      <c r="K2189" s="186" t="s">
        <v>968</v>
      </c>
    </row>
    <row r="2190" spans="1:11" x14ac:dyDescent="0.45">
      <c r="A2190" s="186" t="s">
        <v>336</v>
      </c>
      <c r="B2190" s="186" t="s">
        <v>1081</v>
      </c>
      <c r="C2190" s="186" t="s">
        <v>1094</v>
      </c>
      <c r="D2190" s="186" t="s">
        <v>694</v>
      </c>
      <c r="E2190" s="186" t="s">
        <v>1087</v>
      </c>
      <c r="F2190" s="186">
        <v>2049</v>
      </c>
      <c r="G2190" s="186" t="s">
        <v>1013</v>
      </c>
      <c r="H2190" s="186">
        <v>10.1308184299091</v>
      </c>
      <c r="I2190" s="186">
        <v>10.1308184299091</v>
      </c>
      <c r="J2190" s="186" t="s">
        <v>967</v>
      </c>
      <c r="K2190" s="186" t="s">
        <v>968</v>
      </c>
    </row>
    <row r="2191" spans="1:11" x14ac:dyDescent="0.45">
      <c r="A2191" s="186" t="s">
        <v>336</v>
      </c>
      <c r="B2191" s="186" t="s">
        <v>1081</v>
      </c>
      <c r="C2191" s="186" t="s">
        <v>1094</v>
      </c>
      <c r="D2191" s="186" t="s">
        <v>1096</v>
      </c>
      <c r="E2191" s="186" t="s">
        <v>1087</v>
      </c>
      <c r="F2191" s="186">
        <v>2049</v>
      </c>
      <c r="G2191" s="186" t="s">
        <v>1013</v>
      </c>
      <c r="H2191" s="186">
        <v>197.67907003551699</v>
      </c>
      <c r="I2191" s="186">
        <v>197.67907003551699</v>
      </c>
      <c r="J2191" s="186" t="s">
        <v>967</v>
      </c>
      <c r="K2191" s="186" t="s">
        <v>968</v>
      </c>
    </row>
    <row r="2192" spans="1:11" x14ac:dyDescent="0.45">
      <c r="A2192" s="186" t="s">
        <v>336</v>
      </c>
      <c r="B2192" s="186" t="s">
        <v>1081</v>
      </c>
      <c r="C2192" s="186" t="s">
        <v>1094</v>
      </c>
      <c r="D2192" s="186" t="s">
        <v>1097</v>
      </c>
      <c r="E2192" s="186" t="s">
        <v>1087</v>
      </c>
      <c r="F2192" s="186">
        <v>2049</v>
      </c>
      <c r="G2192" s="186" t="s">
        <v>1013</v>
      </c>
      <c r="H2192" s="186">
        <v>2.4276174981887499</v>
      </c>
      <c r="I2192" s="186">
        <v>2.4276174981887499</v>
      </c>
      <c r="J2192" s="186" t="s">
        <v>967</v>
      </c>
      <c r="K2192" s="186" t="s">
        <v>968</v>
      </c>
    </row>
    <row r="2193" spans="1:11" x14ac:dyDescent="0.45">
      <c r="A2193" s="186" t="s">
        <v>336</v>
      </c>
      <c r="B2193" s="186" t="s">
        <v>1081</v>
      </c>
      <c r="C2193" s="186" t="s">
        <v>1094</v>
      </c>
      <c r="D2193" s="186" t="s">
        <v>701</v>
      </c>
      <c r="E2193" s="186" t="s">
        <v>1087</v>
      </c>
      <c r="F2193" s="186">
        <v>2050</v>
      </c>
      <c r="G2193" s="186" t="s">
        <v>1013</v>
      </c>
      <c r="H2193" s="186">
        <v>11.7219607934192</v>
      </c>
      <c r="I2193" s="186">
        <v>11.7219607934192</v>
      </c>
      <c r="J2193" s="186" t="s">
        <v>967</v>
      </c>
      <c r="K2193" s="186" t="s">
        <v>968</v>
      </c>
    </row>
    <row r="2194" spans="1:11" x14ac:dyDescent="0.45">
      <c r="A2194" s="186" t="s">
        <v>336</v>
      </c>
      <c r="B2194" s="186" t="s">
        <v>1081</v>
      </c>
      <c r="C2194" s="186" t="s">
        <v>1094</v>
      </c>
      <c r="D2194" s="186" t="s">
        <v>1095</v>
      </c>
      <c r="E2194" s="186" t="s">
        <v>1087</v>
      </c>
      <c r="F2194" s="186">
        <v>2050</v>
      </c>
      <c r="G2194" s="186" t="s">
        <v>1013</v>
      </c>
      <c r="H2194" s="186">
        <v>2.4250824165397402</v>
      </c>
      <c r="I2194" s="186">
        <v>2.4250824165397402</v>
      </c>
      <c r="J2194" s="186" t="s">
        <v>967</v>
      </c>
      <c r="K2194" s="186" t="s">
        <v>968</v>
      </c>
    </row>
    <row r="2195" spans="1:11" x14ac:dyDescent="0.45">
      <c r="A2195" s="186" t="s">
        <v>336</v>
      </c>
      <c r="B2195" s="186" t="s">
        <v>1081</v>
      </c>
      <c r="C2195" s="186" t="s">
        <v>1094</v>
      </c>
      <c r="D2195" s="186" t="s">
        <v>694</v>
      </c>
      <c r="E2195" s="186" t="s">
        <v>1087</v>
      </c>
      <c r="F2195" s="186">
        <v>2050</v>
      </c>
      <c r="G2195" s="186" t="s">
        <v>1013</v>
      </c>
      <c r="H2195" s="186">
        <v>8.9948939193401394</v>
      </c>
      <c r="I2195" s="186">
        <v>8.9948939193401394</v>
      </c>
      <c r="J2195" s="186" t="s">
        <v>967</v>
      </c>
      <c r="K2195" s="186" t="s">
        <v>968</v>
      </c>
    </row>
    <row r="2196" spans="1:11" x14ac:dyDescent="0.45">
      <c r="A2196" s="186" t="s">
        <v>336</v>
      </c>
      <c r="B2196" s="186" t="s">
        <v>1081</v>
      </c>
      <c r="C2196" s="186" t="s">
        <v>1094</v>
      </c>
      <c r="D2196" s="186" t="s">
        <v>1096</v>
      </c>
      <c r="E2196" s="186" t="s">
        <v>1087</v>
      </c>
      <c r="F2196" s="186">
        <v>2050</v>
      </c>
      <c r="G2196" s="186" t="s">
        <v>1013</v>
      </c>
      <c r="H2196" s="186">
        <v>199.39535653954101</v>
      </c>
      <c r="I2196" s="186">
        <v>199.39535653954101</v>
      </c>
      <c r="J2196" s="186" t="s">
        <v>967</v>
      </c>
      <c r="K2196" s="186" t="s">
        <v>968</v>
      </c>
    </row>
    <row r="2197" spans="1:11" x14ac:dyDescent="0.45">
      <c r="A2197" s="186" t="s">
        <v>336</v>
      </c>
      <c r="B2197" s="186" t="s">
        <v>1081</v>
      </c>
      <c r="C2197" s="186" t="s">
        <v>1094</v>
      </c>
      <c r="D2197" s="186" t="s">
        <v>1097</v>
      </c>
      <c r="E2197" s="186" t="s">
        <v>1087</v>
      </c>
      <c r="F2197" s="186">
        <v>2050</v>
      </c>
      <c r="G2197" s="186" t="s">
        <v>1013</v>
      </c>
      <c r="H2197" s="186">
        <v>2.4467298390840502</v>
      </c>
      <c r="I2197" s="186">
        <v>2.4467298390840502</v>
      </c>
      <c r="J2197" s="186" t="s">
        <v>967</v>
      </c>
      <c r="K2197" s="186" t="s">
        <v>968</v>
      </c>
    </row>
    <row r="2198" spans="1:11" x14ac:dyDescent="0.45">
      <c r="A2198" s="186" t="s">
        <v>336</v>
      </c>
      <c r="B2198" s="186" t="s">
        <v>1081</v>
      </c>
      <c r="C2198" s="186" t="s">
        <v>1098</v>
      </c>
      <c r="D2198" s="186"/>
      <c r="E2198" s="186" t="s">
        <v>941</v>
      </c>
      <c r="F2198" s="186">
        <v>1990</v>
      </c>
      <c r="G2198" s="186" t="s">
        <v>1013</v>
      </c>
      <c r="H2198" s="186">
        <v>0.28989123020000002</v>
      </c>
      <c r="I2198" s="186">
        <v>0.33820643523333338</v>
      </c>
      <c r="J2198" s="186" t="s">
        <v>971</v>
      </c>
      <c r="K2198" s="186" t="s">
        <v>941</v>
      </c>
    </row>
    <row r="2199" spans="1:11" x14ac:dyDescent="0.45">
      <c r="A2199" s="186" t="s">
        <v>336</v>
      </c>
      <c r="B2199" s="186" t="s">
        <v>1081</v>
      </c>
      <c r="C2199" s="186" t="s">
        <v>1098</v>
      </c>
      <c r="D2199" s="186"/>
      <c r="E2199" s="186" t="s">
        <v>941</v>
      </c>
      <c r="F2199" s="186">
        <v>1991</v>
      </c>
      <c r="G2199" s="186" t="s">
        <v>1013</v>
      </c>
      <c r="H2199" s="186">
        <v>0.28867167669999999</v>
      </c>
      <c r="I2199" s="186">
        <v>0.33678362281666668</v>
      </c>
      <c r="J2199" s="186" t="s">
        <v>971</v>
      </c>
      <c r="K2199" s="186" t="s">
        <v>941</v>
      </c>
    </row>
    <row r="2200" spans="1:11" x14ac:dyDescent="0.45">
      <c r="A2200" s="186" t="s">
        <v>336</v>
      </c>
      <c r="B2200" s="186" t="s">
        <v>1081</v>
      </c>
      <c r="C2200" s="186" t="s">
        <v>1098</v>
      </c>
      <c r="D2200" s="186"/>
      <c r="E2200" s="186" t="s">
        <v>941</v>
      </c>
      <c r="F2200" s="186">
        <v>1992</v>
      </c>
      <c r="G2200" s="186" t="s">
        <v>1013</v>
      </c>
      <c r="H2200" s="186">
        <v>0.27634821580000002</v>
      </c>
      <c r="I2200" s="186">
        <v>0.32240625176666671</v>
      </c>
      <c r="J2200" s="186" t="s">
        <v>971</v>
      </c>
      <c r="K2200" s="186" t="s">
        <v>941</v>
      </c>
    </row>
    <row r="2201" spans="1:11" x14ac:dyDescent="0.45">
      <c r="A2201" s="186" t="s">
        <v>336</v>
      </c>
      <c r="B2201" s="186" t="s">
        <v>1081</v>
      </c>
      <c r="C2201" s="186" t="s">
        <v>1098</v>
      </c>
      <c r="D2201" s="186"/>
      <c r="E2201" s="186" t="s">
        <v>941</v>
      </c>
      <c r="F2201" s="186">
        <v>1993</v>
      </c>
      <c r="G2201" s="186" t="s">
        <v>1013</v>
      </c>
      <c r="H2201" s="186">
        <v>0.33708612249999997</v>
      </c>
      <c r="I2201" s="186">
        <v>0.39326714291666665</v>
      </c>
      <c r="J2201" s="186" t="s">
        <v>971</v>
      </c>
      <c r="K2201" s="186" t="s">
        <v>941</v>
      </c>
    </row>
    <row r="2202" spans="1:11" x14ac:dyDescent="0.45">
      <c r="A2202" s="186" t="s">
        <v>336</v>
      </c>
      <c r="B2202" s="186" t="s">
        <v>1081</v>
      </c>
      <c r="C2202" s="186" t="s">
        <v>1098</v>
      </c>
      <c r="D2202" s="186"/>
      <c r="E2202" s="186" t="s">
        <v>941</v>
      </c>
      <c r="F2202" s="186">
        <v>1994</v>
      </c>
      <c r="G2202" s="186" t="s">
        <v>1013</v>
      </c>
      <c r="H2202" s="186">
        <v>0.34936191280000001</v>
      </c>
      <c r="I2202" s="186">
        <v>0.40758889826666672</v>
      </c>
      <c r="J2202" s="186" t="s">
        <v>971</v>
      </c>
      <c r="K2202" s="186" t="s">
        <v>941</v>
      </c>
    </row>
    <row r="2203" spans="1:11" x14ac:dyDescent="0.45">
      <c r="A2203" s="186" t="s">
        <v>336</v>
      </c>
      <c r="B2203" s="186" t="s">
        <v>1081</v>
      </c>
      <c r="C2203" s="186" t="s">
        <v>1098</v>
      </c>
      <c r="D2203" s="186"/>
      <c r="E2203" s="186" t="s">
        <v>941</v>
      </c>
      <c r="F2203" s="186">
        <v>1995</v>
      </c>
      <c r="G2203" s="186" t="s">
        <v>1013</v>
      </c>
      <c r="H2203" s="186">
        <v>0.36484309040000001</v>
      </c>
      <c r="I2203" s="186">
        <v>0.4256502721333334</v>
      </c>
      <c r="J2203" s="186" t="s">
        <v>971</v>
      </c>
      <c r="K2203" s="186" t="s">
        <v>941</v>
      </c>
    </row>
    <row r="2204" spans="1:11" x14ac:dyDescent="0.45">
      <c r="A2204" s="186" t="s">
        <v>336</v>
      </c>
      <c r="B2204" s="186" t="s">
        <v>1081</v>
      </c>
      <c r="C2204" s="186" t="s">
        <v>1098</v>
      </c>
      <c r="D2204" s="186"/>
      <c r="E2204" s="186" t="s">
        <v>941</v>
      </c>
      <c r="F2204" s="186">
        <v>1996</v>
      </c>
      <c r="G2204" s="186" t="s">
        <v>1013</v>
      </c>
      <c r="H2204" s="186">
        <v>0.38697051719999997</v>
      </c>
      <c r="I2204" s="186">
        <v>0.45146560340000003</v>
      </c>
      <c r="J2204" s="186" t="s">
        <v>971</v>
      </c>
      <c r="K2204" s="186" t="s">
        <v>941</v>
      </c>
    </row>
    <row r="2205" spans="1:11" x14ac:dyDescent="0.45">
      <c r="A2205" s="186" t="s">
        <v>336</v>
      </c>
      <c r="B2205" s="186" t="s">
        <v>1081</v>
      </c>
      <c r="C2205" s="186" t="s">
        <v>1098</v>
      </c>
      <c r="D2205" s="186"/>
      <c r="E2205" s="186" t="s">
        <v>941</v>
      </c>
      <c r="F2205" s="186">
        <v>1997</v>
      </c>
      <c r="G2205" s="186" t="s">
        <v>1013</v>
      </c>
      <c r="H2205" s="186">
        <v>0.40650891239999998</v>
      </c>
      <c r="I2205" s="186">
        <v>0.47426039780000001</v>
      </c>
      <c r="J2205" s="186" t="s">
        <v>971</v>
      </c>
      <c r="K2205" s="186" t="s">
        <v>941</v>
      </c>
    </row>
    <row r="2206" spans="1:11" x14ac:dyDescent="0.45">
      <c r="A2206" s="186" t="s">
        <v>336</v>
      </c>
      <c r="B2206" s="186" t="s">
        <v>1081</v>
      </c>
      <c r="C2206" s="186" t="s">
        <v>1098</v>
      </c>
      <c r="D2206" s="186"/>
      <c r="E2206" s="186" t="s">
        <v>941</v>
      </c>
      <c r="F2206" s="186">
        <v>1998</v>
      </c>
      <c r="G2206" s="186" t="s">
        <v>1013</v>
      </c>
      <c r="H2206" s="186">
        <v>0.40055363560000001</v>
      </c>
      <c r="I2206" s="186">
        <v>0.46731257486666672</v>
      </c>
      <c r="J2206" s="186" t="s">
        <v>971</v>
      </c>
      <c r="K2206" s="186" t="s">
        <v>941</v>
      </c>
    </row>
    <row r="2207" spans="1:11" x14ac:dyDescent="0.45">
      <c r="A2207" s="186" t="s">
        <v>336</v>
      </c>
      <c r="B2207" s="186" t="s">
        <v>1081</v>
      </c>
      <c r="C2207" s="186" t="s">
        <v>1098</v>
      </c>
      <c r="D2207" s="186"/>
      <c r="E2207" s="186" t="s">
        <v>941</v>
      </c>
      <c r="F2207" s="186">
        <v>1999</v>
      </c>
      <c r="G2207" s="186" t="s">
        <v>1013</v>
      </c>
      <c r="H2207" s="186">
        <v>0.38717424719999999</v>
      </c>
      <c r="I2207" s="186">
        <v>0.45170328840000001</v>
      </c>
      <c r="J2207" s="186" t="s">
        <v>971</v>
      </c>
      <c r="K2207" s="186" t="s">
        <v>941</v>
      </c>
    </row>
    <row r="2208" spans="1:11" x14ac:dyDescent="0.45">
      <c r="A2208" s="186" t="s">
        <v>336</v>
      </c>
      <c r="B2208" s="186" t="s">
        <v>1081</v>
      </c>
      <c r="C2208" s="186" t="s">
        <v>1098</v>
      </c>
      <c r="D2208" s="186"/>
      <c r="E2208" s="186" t="s">
        <v>941</v>
      </c>
      <c r="F2208" s="186">
        <v>2000</v>
      </c>
      <c r="G2208" s="186" t="s">
        <v>1013</v>
      </c>
      <c r="H2208" s="186">
        <v>0.33810086880000001</v>
      </c>
      <c r="I2208" s="186">
        <v>0.39445101360000001</v>
      </c>
      <c r="J2208" s="186" t="s">
        <v>971</v>
      </c>
      <c r="K2208" s="186" t="s">
        <v>941</v>
      </c>
    </row>
    <row r="2209" spans="1:11" x14ac:dyDescent="0.45">
      <c r="A2209" s="186" t="s">
        <v>336</v>
      </c>
      <c r="B2209" s="186" t="s">
        <v>1081</v>
      </c>
      <c r="C2209" s="186" t="s">
        <v>1098</v>
      </c>
      <c r="D2209" s="186"/>
      <c r="E2209" s="186" t="s">
        <v>941</v>
      </c>
      <c r="F2209" s="186">
        <v>2001</v>
      </c>
      <c r="G2209" s="186" t="s">
        <v>1013</v>
      </c>
      <c r="H2209" s="186">
        <v>0.23785001480000001</v>
      </c>
      <c r="I2209" s="186">
        <v>0.27749168393333334</v>
      </c>
      <c r="J2209" s="186" t="s">
        <v>971</v>
      </c>
      <c r="K2209" s="186" t="s">
        <v>941</v>
      </c>
    </row>
    <row r="2210" spans="1:11" x14ac:dyDescent="0.45">
      <c r="A2210" s="186" t="s">
        <v>336</v>
      </c>
      <c r="B2210" s="186" t="s">
        <v>1081</v>
      </c>
      <c r="C2210" s="186" t="s">
        <v>1098</v>
      </c>
      <c r="D2210" s="186"/>
      <c r="E2210" s="186" t="s">
        <v>941</v>
      </c>
      <c r="F2210" s="186">
        <v>2002</v>
      </c>
      <c r="G2210" s="186" t="s">
        <v>1013</v>
      </c>
      <c r="H2210" s="186">
        <v>0.24168057840000001</v>
      </c>
      <c r="I2210" s="186">
        <v>0.28196067480000003</v>
      </c>
      <c r="J2210" s="186" t="s">
        <v>971</v>
      </c>
      <c r="K2210" s="186" t="s">
        <v>941</v>
      </c>
    </row>
    <row r="2211" spans="1:11" x14ac:dyDescent="0.45">
      <c r="A2211" s="186" t="s">
        <v>336</v>
      </c>
      <c r="B2211" s="186" t="s">
        <v>1081</v>
      </c>
      <c r="C2211" s="186" t="s">
        <v>1098</v>
      </c>
      <c r="D2211" s="186"/>
      <c r="E2211" s="186" t="s">
        <v>941</v>
      </c>
      <c r="F2211" s="186">
        <v>2003</v>
      </c>
      <c r="G2211" s="186" t="s">
        <v>1013</v>
      </c>
      <c r="H2211" s="186">
        <v>0.23754521319999999</v>
      </c>
      <c r="I2211" s="186">
        <v>0.27713608206666668</v>
      </c>
      <c r="J2211" s="186" t="s">
        <v>971</v>
      </c>
      <c r="K2211" s="186" t="s">
        <v>941</v>
      </c>
    </row>
    <row r="2212" spans="1:11" x14ac:dyDescent="0.45">
      <c r="A2212" s="186" t="s">
        <v>336</v>
      </c>
      <c r="B2212" s="186" t="s">
        <v>1081</v>
      </c>
      <c r="C2212" s="186" t="s">
        <v>1098</v>
      </c>
      <c r="D2212" s="186"/>
      <c r="E2212" s="186" t="s">
        <v>941</v>
      </c>
      <c r="F2212" s="186">
        <v>2004</v>
      </c>
      <c r="G2212" s="186" t="s">
        <v>1013</v>
      </c>
      <c r="H2212" s="186">
        <v>0.20371049599999999</v>
      </c>
      <c r="I2212" s="186">
        <v>0.23766224533333333</v>
      </c>
      <c r="J2212" s="186" t="s">
        <v>971</v>
      </c>
      <c r="K2212" s="186" t="s">
        <v>941</v>
      </c>
    </row>
    <row r="2213" spans="1:11" x14ac:dyDescent="0.45">
      <c r="A2213" s="186" t="s">
        <v>336</v>
      </c>
      <c r="B2213" s="186" t="s">
        <v>1081</v>
      </c>
      <c r="C2213" s="186" t="s">
        <v>1098</v>
      </c>
      <c r="D2213" s="186"/>
      <c r="E2213" s="186" t="s">
        <v>941</v>
      </c>
      <c r="F2213" s="186">
        <v>2005</v>
      </c>
      <c r="G2213" s="186" t="s">
        <v>1013</v>
      </c>
      <c r="H2213" s="186">
        <v>0.1105709916</v>
      </c>
      <c r="I2213" s="186">
        <v>0.12899949020000001</v>
      </c>
      <c r="J2213" s="186" t="s">
        <v>971</v>
      </c>
      <c r="K2213" s="186" t="s">
        <v>941</v>
      </c>
    </row>
    <row r="2214" spans="1:11" x14ac:dyDescent="0.45">
      <c r="A2214" s="186" t="s">
        <v>336</v>
      </c>
      <c r="B2214" s="186" t="s">
        <v>1081</v>
      </c>
      <c r="C2214" s="186" t="s">
        <v>1098</v>
      </c>
      <c r="D2214" s="186"/>
      <c r="E2214" s="186" t="s">
        <v>941</v>
      </c>
      <c r="F2214" s="186">
        <v>2006</v>
      </c>
      <c r="G2214" s="186" t="s">
        <v>1013</v>
      </c>
      <c r="H2214" s="186">
        <v>8.2169720799999998E-2</v>
      </c>
      <c r="I2214" s="186">
        <v>9.5864674266666672E-2</v>
      </c>
      <c r="J2214" s="186" t="s">
        <v>971</v>
      </c>
      <c r="K2214" s="186" t="s">
        <v>941</v>
      </c>
    </row>
    <row r="2215" spans="1:11" x14ac:dyDescent="0.45">
      <c r="A2215" s="186" t="s">
        <v>336</v>
      </c>
      <c r="B2215" s="186" t="s">
        <v>1081</v>
      </c>
      <c r="C2215" s="186" t="s">
        <v>1098</v>
      </c>
      <c r="D2215" s="186"/>
      <c r="E2215" s="186" t="s">
        <v>941</v>
      </c>
      <c r="F2215" s="186">
        <v>2007</v>
      </c>
      <c r="G2215" s="186" t="s">
        <v>1013</v>
      </c>
      <c r="H2215" s="186">
        <v>8.5558277599999996E-2</v>
      </c>
      <c r="I2215" s="186">
        <v>9.9817990533333331E-2</v>
      </c>
      <c r="J2215" s="186" t="s">
        <v>971</v>
      </c>
      <c r="K2215" s="186" t="s">
        <v>941</v>
      </c>
    </row>
    <row r="2216" spans="1:11" x14ac:dyDescent="0.45">
      <c r="A2216" s="186" t="s">
        <v>336</v>
      </c>
      <c r="B2216" s="186" t="s">
        <v>1081</v>
      </c>
      <c r="C2216" s="186" t="s">
        <v>1098</v>
      </c>
      <c r="D2216" s="186"/>
      <c r="E2216" s="186" t="s">
        <v>941</v>
      </c>
      <c r="F2216" s="186">
        <v>2008</v>
      </c>
      <c r="G2216" s="186" t="s">
        <v>1013</v>
      </c>
      <c r="H2216" s="186">
        <v>8.0806503200000004E-2</v>
      </c>
      <c r="I2216" s="186">
        <v>9.4274253733333341E-2</v>
      </c>
      <c r="J2216" s="186" t="s">
        <v>971</v>
      </c>
      <c r="K2216" s="186" t="s">
        <v>941</v>
      </c>
    </row>
    <row r="2217" spans="1:11" x14ac:dyDescent="0.45">
      <c r="A2217" s="186" t="s">
        <v>336</v>
      </c>
      <c r="B2217" s="186" t="s">
        <v>1081</v>
      </c>
      <c r="C2217" s="186" t="s">
        <v>1098</v>
      </c>
      <c r="D2217" s="186"/>
      <c r="E2217" s="186" t="s">
        <v>941</v>
      </c>
      <c r="F2217" s="186">
        <v>2009</v>
      </c>
      <c r="G2217" s="186" t="s">
        <v>1013</v>
      </c>
      <c r="H2217" s="186">
        <v>7.6000185400000003E-2</v>
      </c>
      <c r="I2217" s="186">
        <v>8.866688296666668E-2</v>
      </c>
      <c r="J2217" s="186" t="s">
        <v>971</v>
      </c>
      <c r="K2217" s="186" t="s">
        <v>941</v>
      </c>
    </row>
    <row r="2218" spans="1:11" x14ac:dyDescent="0.45">
      <c r="A2218" s="186" t="s">
        <v>336</v>
      </c>
      <c r="B2218" s="186" t="s">
        <v>1081</v>
      </c>
      <c r="C2218" s="186" t="s">
        <v>1098</v>
      </c>
      <c r="D2218" s="186"/>
      <c r="E2218" s="186" t="s">
        <v>941</v>
      </c>
      <c r="F2218" s="186">
        <v>2010</v>
      </c>
      <c r="G2218" s="186" t="s">
        <v>1013</v>
      </c>
      <c r="H2218" s="186">
        <v>7.7889848400000003E-2</v>
      </c>
      <c r="I2218" s="186">
        <v>9.087148980000001E-2</v>
      </c>
      <c r="J2218" s="186" t="s">
        <v>971</v>
      </c>
      <c r="K2218" s="186" t="s">
        <v>941</v>
      </c>
    </row>
    <row r="2219" spans="1:11" x14ac:dyDescent="0.45">
      <c r="A2219" s="186" t="s">
        <v>336</v>
      </c>
      <c r="B2219" s="186" t="s">
        <v>1081</v>
      </c>
      <c r="C2219" s="186" t="s">
        <v>1098</v>
      </c>
      <c r="D2219" s="186"/>
      <c r="E2219" s="186" t="s">
        <v>941</v>
      </c>
      <c r="F2219" s="186">
        <v>2011</v>
      </c>
      <c r="G2219" s="186" t="s">
        <v>1013</v>
      </c>
      <c r="H2219" s="186">
        <v>7.7414110106422004E-2</v>
      </c>
      <c r="I2219" s="186">
        <v>9.0316461790825683E-2</v>
      </c>
      <c r="J2219" s="186" t="s">
        <v>971</v>
      </c>
      <c r="K2219" s="186" t="s">
        <v>941</v>
      </c>
    </row>
    <row r="2220" spans="1:11" x14ac:dyDescent="0.45">
      <c r="A2220" s="186" t="s">
        <v>336</v>
      </c>
      <c r="B2220" s="186" t="s">
        <v>1081</v>
      </c>
      <c r="C2220" s="186" t="s">
        <v>1098</v>
      </c>
      <c r="D2220" s="186"/>
      <c r="E2220" s="186" t="s">
        <v>941</v>
      </c>
      <c r="F2220" s="186">
        <v>2012</v>
      </c>
      <c r="G2220" s="186" t="s">
        <v>1013</v>
      </c>
      <c r="H2220" s="186">
        <v>9.6038185405504503E-2</v>
      </c>
      <c r="I2220" s="186">
        <v>0.11204454963975526</v>
      </c>
      <c r="J2220" s="186" t="s">
        <v>971</v>
      </c>
      <c r="K2220" s="186" t="s">
        <v>941</v>
      </c>
    </row>
    <row r="2221" spans="1:11" x14ac:dyDescent="0.45">
      <c r="A2221" s="186" t="s">
        <v>336</v>
      </c>
      <c r="B2221" s="186" t="s">
        <v>1081</v>
      </c>
      <c r="C2221" s="186" t="s">
        <v>1098</v>
      </c>
      <c r="D2221" s="186"/>
      <c r="E2221" s="186" t="s">
        <v>941</v>
      </c>
      <c r="F2221" s="186">
        <v>2013</v>
      </c>
      <c r="G2221" s="186" t="s">
        <v>1013</v>
      </c>
      <c r="H2221" s="186">
        <v>0.107986572326605</v>
      </c>
      <c r="I2221" s="186">
        <v>0.12598433438103918</v>
      </c>
      <c r="J2221" s="186" t="s">
        <v>971</v>
      </c>
      <c r="K2221" s="186" t="s">
        <v>941</v>
      </c>
    </row>
    <row r="2222" spans="1:11" x14ac:dyDescent="0.45">
      <c r="A2222" s="186" t="s">
        <v>336</v>
      </c>
      <c r="B2222" s="186" t="s">
        <v>1081</v>
      </c>
      <c r="C2222" s="186" t="s">
        <v>1098</v>
      </c>
      <c r="D2222" s="186"/>
      <c r="E2222" s="186" t="s">
        <v>941</v>
      </c>
      <c r="F2222" s="186">
        <v>2014</v>
      </c>
      <c r="G2222" s="186" t="s">
        <v>1013</v>
      </c>
      <c r="H2222" s="186">
        <v>0.158901321948624</v>
      </c>
      <c r="I2222" s="186">
        <v>0.18538487560672801</v>
      </c>
      <c r="J2222" s="186" t="s">
        <v>971</v>
      </c>
      <c r="K2222" s="186" t="s">
        <v>941</v>
      </c>
    </row>
    <row r="2223" spans="1:11" x14ac:dyDescent="0.45">
      <c r="A2223" s="186" t="s">
        <v>336</v>
      </c>
      <c r="B2223" s="186" t="s">
        <v>1081</v>
      </c>
      <c r="C2223" s="186" t="s">
        <v>1098</v>
      </c>
      <c r="D2223" s="186"/>
      <c r="E2223" s="186" t="s">
        <v>941</v>
      </c>
      <c r="F2223" s="186">
        <v>2015</v>
      </c>
      <c r="G2223" s="186" t="s">
        <v>1013</v>
      </c>
      <c r="H2223" s="186">
        <v>0.213444440121101</v>
      </c>
      <c r="I2223" s="186">
        <v>0.24901851347461784</v>
      </c>
      <c r="J2223" s="186" t="s">
        <v>971</v>
      </c>
      <c r="K2223" s="186" t="s">
        <v>941</v>
      </c>
    </row>
    <row r="2224" spans="1:11" x14ac:dyDescent="0.45">
      <c r="A2224" s="186" t="s">
        <v>336</v>
      </c>
      <c r="B2224" s="186" t="s">
        <v>1081</v>
      </c>
      <c r="C2224" s="186" t="s">
        <v>1098</v>
      </c>
      <c r="D2224" s="186"/>
      <c r="E2224" s="186" t="s">
        <v>941</v>
      </c>
      <c r="F2224" s="186">
        <v>2016</v>
      </c>
      <c r="G2224" s="186" t="s">
        <v>1013</v>
      </c>
      <c r="H2224" s="186">
        <v>0.27879353206972501</v>
      </c>
      <c r="I2224" s="186">
        <v>0.32525912074801255</v>
      </c>
      <c r="J2224" s="186" t="s">
        <v>971</v>
      </c>
      <c r="K2224" s="186" t="s">
        <v>941</v>
      </c>
    </row>
    <row r="2225" spans="1:11" x14ac:dyDescent="0.45">
      <c r="A2225" s="186" t="s">
        <v>336</v>
      </c>
      <c r="B2225" s="186" t="s">
        <v>1081</v>
      </c>
      <c r="C2225" s="186" t="s">
        <v>1098</v>
      </c>
      <c r="D2225" s="186"/>
      <c r="E2225" s="186" t="s">
        <v>941</v>
      </c>
      <c r="F2225" s="186">
        <v>2017</v>
      </c>
      <c r="G2225" s="186" t="s">
        <v>1013</v>
      </c>
      <c r="H2225" s="186">
        <v>0.27879353206972501</v>
      </c>
      <c r="I2225" s="186">
        <v>0.32525912074801255</v>
      </c>
      <c r="J2225" s="186" t="s">
        <v>971</v>
      </c>
      <c r="K2225" s="186" t="s">
        <v>941</v>
      </c>
    </row>
    <row r="2226" spans="1:11" x14ac:dyDescent="0.45">
      <c r="A2226" s="186" t="s">
        <v>336</v>
      </c>
      <c r="B2226" s="186" t="s">
        <v>1081</v>
      </c>
      <c r="C2226" s="186" t="s">
        <v>1098</v>
      </c>
      <c r="D2226" s="186"/>
      <c r="E2226" s="186" t="s">
        <v>941</v>
      </c>
      <c r="F2226" s="186">
        <v>2018</v>
      </c>
      <c r="G2226" s="186" t="s">
        <v>1013</v>
      </c>
      <c r="H2226" s="186">
        <v>0.27879353206972501</v>
      </c>
      <c r="I2226" s="186">
        <v>0.32525912074801255</v>
      </c>
      <c r="J2226" s="186" t="s">
        <v>971</v>
      </c>
      <c r="K2226" s="186" t="s">
        <v>941</v>
      </c>
    </row>
    <row r="2227" spans="1:11" x14ac:dyDescent="0.45">
      <c r="A2227" s="186" t="s">
        <v>336</v>
      </c>
      <c r="B2227" s="186" t="s">
        <v>1081</v>
      </c>
      <c r="C2227" s="186" t="s">
        <v>1098</v>
      </c>
      <c r="D2227" s="186"/>
      <c r="E2227" s="186" t="s">
        <v>941</v>
      </c>
      <c r="F2227" s="186">
        <v>2019</v>
      </c>
      <c r="G2227" s="186" t="s">
        <v>1013</v>
      </c>
      <c r="H2227" s="186">
        <v>0.27879353206972501</v>
      </c>
      <c r="I2227" s="186">
        <v>0.32525912074801255</v>
      </c>
      <c r="J2227" s="186" t="s">
        <v>971</v>
      </c>
      <c r="K2227" s="186" t="s">
        <v>941</v>
      </c>
    </row>
    <row r="2228" spans="1:11" x14ac:dyDescent="0.45">
      <c r="A2228" s="186" t="s">
        <v>336</v>
      </c>
      <c r="B2228" s="186" t="s">
        <v>1081</v>
      </c>
      <c r="C2228" s="186" t="s">
        <v>1098</v>
      </c>
      <c r="D2228" s="186"/>
      <c r="E2228" s="186" t="s">
        <v>941</v>
      </c>
      <c r="F2228" s="186">
        <v>2020</v>
      </c>
      <c r="G2228" s="186" t="s">
        <v>1013</v>
      </c>
      <c r="H2228" s="186">
        <v>0.27879353206972501</v>
      </c>
      <c r="I2228" s="186">
        <v>0.32525912074801255</v>
      </c>
      <c r="J2228" s="186" t="s">
        <v>971</v>
      </c>
      <c r="K2228" s="186" t="s">
        <v>941</v>
      </c>
    </row>
    <row r="2229" spans="1:11" x14ac:dyDescent="0.45">
      <c r="A2229" s="186" t="s">
        <v>336</v>
      </c>
      <c r="B2229" s="186" t="s">
        <v>1081</v>
      </c>
      <c r="C2229" s="186" t="s">
        <v>1098</v>
      </c>
      <c r="D2229" s="186"/>
      <c r="E2229" s="186" t="s">
        <v>941</v>
      </c>
      <c r="F2229" s="186">
        <v>2021</v>
      </c>
      <c r="G2229" s="186" t="s">
        <v>1013</v>
      </c>
      <c r="H2229" s="186">
        <v>0.27879353206972501</v>
      </c>
      <c r="I2229" s="186">
        <v>0.32525912074801255</v>
      </c>
      <c r="J2229" s="186" t="s">
        <v>971</v>
      </c>
      <c r="K2229" s="186" t="s">
        <v>941</v>
      </c>
    </row>
    <row r="2230" spans="1:11" x14ac:dyDescent="0.45">
      <c r="A2230" s="186" t="s">
        <v>336</v>
      </c>
      <c r="B2230" s="186" t="s">
        <v>1081</v>
      </c>
      <c r="C2230" s="186" t="s">
        <v>1098</v>
      </c>
      <c r="D2230" s="186"/>
      <c r="E2230" s="186" t="s">
        <v>941</v>
      </c>
      <c r="F2230" s="186">
        <v>2022</v>
      </c>
      <c r="G2230" s="186" t="s">
        <v>1013</v>
      </c>
      <c r="H2230" s="186">
        <v>0.27879353206972501</v>
      </c>
      <c r="I2230" s="186">
        <v>0.32525912074801255</v>
      </c>
      <c r="J2230" s="186" t="s">
        <v>971</v>
      </c>
      <c r="K2230" s="186" t="s">
        <v>941</v>
      </c>
    </row>
    <row r="2231" spans="1:11" x14ac:dyDescent="0.45">
      <c r="A2231" s="186" t="s">
        <v>336</v>
      </c>
      <c r="B2231" s="186" t="s">
        <v>1081</v>
      </c>
      <c r="C2231" s="186" t="s">
        <v>1098</v>
      </c>
      <c r="D2231" s="186"/>
      <c r="E2231" s="186" t="s">
        <v>941</v>
      </c>
      <c r="F2231" s="186">
        <v>2023</v>
      </c>
      <c r="G2231" s="186" t="s">
        <v>1013</v>
      </c>
      <c r="H2231" s="186">
        <v>0.27879353206972501</v>
      </c>
      <c r="I2231" s="186">
        <v>0.32525912074801255</v>
      </c>
      <c r="J2231" s="186" t="s">
        <v>971</v>
      </c>
      <c r="K2231" s="186" t="s">
        <v>941</v>
      </c>
    </row>
    <row r="2232" spans="1:11" x14ac:dyDescent="0.45">
      <c r="A2232" s="186" t="s">
        <v>336</v>
      </c>
      <c r="B2232" s="186" t="s">
        <v>1081</v>
      </c>
      <c r="C2232" s="186" t="s">
        <v>1098</v>
      </c>
      <c r="D2232" s="186"/>
      <c r="E2232" s="186" t="s">
        <v>941</v>
      </c>
      <c r="F2232" s="186">
        <v>2024</v>
      </c>
      <c r="G2232" s="186" t="s">
        <v>1013</v>
      </c>
      <c r="H2232" s="186">
        <v>0.27879353206972501</v>
      </c>
      <c r="I2232" s="186">
        <v>0.32525912074801255</v>
      </c>
      <c r="J2232" s="186" t="s">
        <v>971</v>
      </c>
      <c r="K2232" s="186" t="s">
        <v>941</v>
      </c>
    </row>
    <row r="2233" spans="1:11" x14ac:dyDescent="0.45">
      <c r="A2233" s="186" t="s">
        <v>336</v>
      </c>
      <c r="B2233" s="186" t="s">
        <v>1081</v>
      </c>
      <c r="C2233" s="186" t="s">
        <v>1098</v>
      </c>
      <c r="D2233" s="186"/>
      <c r="E2233" s="186" t="s">
        <v>941</v>
      </c>
      <c r="F2233" s="186">
        <v>2025</v>
      </c>
      <c r="G2233" s="186" t="s">
        <v>1013</v>
      </c>
      <c r="H2233" s="186">
        <v>0.27879353206972501</v>
      </c>
      <c r="I2233" s="186">
        <v>0.32525912074801255</v>
      </c>
      <c r="J2233" s="186" t="s">
        <v>971</v>
      </c>
      <c r="K2233" s="186" t="s">
        <v>941</v>
      </c>
    </row>
    <row r="2234" spans="1:11" x14ac:dyDescent="0.45">
      <c r="A2234" s="186" t="s">
        <v>336</v>
      </c>
      <c r="B2234" s="186" t="s">
        <v>1081</v>
      </c>
      <c r="C2234" s="186" t="s">
        <v>1098</v>
      </c>
      <c r="D2234" s="186"/>
      <c r="E2234" s="186" t="s">
        <v>941</v>
      </c>
      <c r="F2234" s="186">
        <v>2026</v>
      </c>
      <c r="G2234" s="186" t="s">
        <v>1013</v>
      </c>
      <c r="H2234" s="186">
        <v>0.27879353206972501</v>
      </c>
      <c r="I2234" s="186">
        <v>0.32525912074801255</v>
      </c>
      <c r="J2234" s="186" t="s">
        <v>971</v>
      </c>
      <c r="K2234" s="186" t="s">
        <v>941</v>
      </c>
    </row>
    <row r="2235" spans="1:11" x14ac:dyDescent="0.45">
      <c r="A2235" s="186" t="s">
        <v>336</v>
      </c>
      <c r="B2235" s="186" t="s">
        <v>1081</v>
      </c>
      <c r="C2235" s="186" t="s">
        <v>1098</v>
      </c>
      <c r="D2235" s="186"/>
      <c r="E2235" s="186" t="s">
        <v>941</v>
      </c>
      <c r="F2235" s="186">
        <v>2027</v>
      </c>
      <c r="G2235" s="186" t="s">
        <v>1013</v>
      </c>
      <c r="H2235" s="186">
        <v>0.27879353206972501</v>
      </c>
      <c r="I2235" s="186">
        <v>0.32525912074801255</v>
      </c>
      <c r="J2235" s="186" t="s">
        <v>971</v>
      </c>
      <c r="K2235" s="186" t="s">
        <v>941</v>
      </c>
    </row>
    <row r="2236" spans="1:11" x14ac:dyDescent="0.45">
      <c r="A2236" s="186" t="s">
        <v>336</v>
      </c>
      <c r="B2236" s="186" t="s">
        <v>1081</v>
      </c>
      <c r="C2236" s="186" t="s">
        <v>1098</v>
      </c>
      <c r="D2236" s="186"/>
      <c r="E2236" s="186" t="s">
        <v>941</v>
      </c>
      <c r="F2236" s="186">
        <v>2028</v>
      </c>
      <c r="G2236" s="186" t="s">
        <v>1013</v>
      </c>
      <c r="H2236" s="186">
        <v>0.27879353206972501</v>
      </c>
      <c r="I2236" s="186">
        <v>0.32525912074801255</v>
      </c>
      <c r="J2236" s="186" t="s">
        <v>971</v>
      </c>
      <c r="K2236" s="186" t="s">
        <v>941</v>
      </c>
    </row>
    <row r="2237" spans="1:11" x14ac:dyDescent="0.45">
      <c r="A2237" s="186" t="s">
        <v>336</v>
      </c>
      <c r="B2237" s="186" t="s">
        <v>1081</v>
      </c>
      <c r="C2237" s="186" t="s">
        <v>1098</v>
      </c>
      <c r="D2237" s="186"/>
      <c r="E2237" s="186" t="s">
        <v>941</v>
      </c>
      <c r="F2237" s="186">
        <v>2029</v>
      </c>
      <c r="G2237" s="186" t="s">
        <v>1013</v>
      </c>
      <c r="H2237" s="186">
        <v>0.27879353206972501</v>
      </c>
      <c r="I2237" s="186">
        <v>0.32525912074801255</v>
      </c>
      <c r="J2237" s="186" t="s">
        <v>971</v>
      </c>
      <c r="K2237" s="186" t="s">
        <v>941</v>
      </c>
    </row>
    <row r="2238" spans="1:11" x14ac:dyDescent="0.45">
      <c r="A2238" s="186" t="s">
        <v>336</v>
      </c>
      <c r="B2238" s="186" t="s">
        <v>1081</v>
      </c>
      <c r="C2238" s="186" t="s">
        <v>1098</v>
      </c>
      <c r="D2238" s="186"/>
      <c r="E2238" s="186" t="s">
        <v>941</v>
      </c>
      <c r="F2238" s="186">
        <v>2030</v>
      </c>
      <c r="G2238" s="186" t="s">
        <v>1013</v>
      </c>
      <c r="H2238" s="186">
        <v>0.27879353206972501</v>
      </c>
      <c r="I2238" s="186">
        <v>0.32525912074801255</v>
      </c>
      <c r="J2238" s="186" t="s">
        <v>971</v>
      </c>
      <c r="K2238" s="186" t="s">
        <v>941</v>
      </c>
    </row>
    <row r="2239" spans="1:11" x14ac:dyDescent="0.45">
      <c r="A2239" s="186" t="s">
        <v>336</v>
      </c>
      <c r="B2239" s="186" t="s">
        <v>1081</v>
      </c>
      <c r="C2239" s="186" t="s">
        <v>1098</v>
      </c>
      <c r="D2239" s="186"/>
      <c r="E2239" s="186" t="s">
        <v>941</v>
      </c>
      <c r="F2239" s="186">
        <v>2031</v>
      </c>
      <c r="G2239" s="186" t="s">
        <v>1013</v>
      </c>
      <c r="H2239" s="186">
        <v>0.27879353206972501</v>
      </c>
      <c r="I2239" s="186">
        <v>0.32525912074801255</v>
      </c>
      <c r="J2239" s="186" t="s">
        <v>971</v>
      </c>
      <c r="K2239" s="186" t="s">
        <v>941</v>
      </c>
    </row>
    <row r="2240" spans="1:11" x14ac:dyDescent="0.45">
      <c r="A2240" s="186" t="s">
        <v>336</v>
      </c>
      <c r="B2240" s="186" t="s">
        <v>1081</v>
      </c>
      <c r="C2240" s="186" t="s">
        <v>1098</v>
      </c>
      <c r="D2240" s="186"/>
      <c r="E2240" s="186" t="s">
        <v>941</v>
      </c>
      <c r="F2240" s="186">
        <v>2032</v>
      </c>
      <c r="G2240" s="186" t="s">
        <v>1013</v>
      </c>
      <c r="H2240" s="186">
        <v>0.27879353206972501</v>
      </c>
      <c r="I2240" s="186">
        <v>0.32525912074801255</v>
      </c>
      <c r="J2240" s="186" t="s">
        <v>971</v>
      </c>
      <c r="K2240" s="186" t="s">
        <v>941</v>
      </c>
    </row>
    <row r="2241" spans="1:11" x14ac:dyDescent="0.45">
      <c r="A2241" s="186" t="s">
        <v>336</v>
      </c>
      <c r="B2241" s="186" t="s">
        <v>1081</v>
      </c>
      <c r="C2241" s="186" t="s">
        <v>1098</v>
      </c>
      <c r="D2241" s="186"/>
      <c r="E2241" s="186" t="s">
        <v>941</v>
      </c>
      <c r="F2241" s="186">
        <v>2033</v>
      </c>
      <c r="G2241" s="186" t="s">
        <v>1013</v>
      </c>
      <c r="H2241" s="186">
        <v>0.27879353206972501</v>
      </c>
      <c r="I2241" s="186">
        <v>0.32525912074801255</v>
      </c>
      <c r="J2241" s="186" t="s">
        <v>971</v>
      </c>
      <c r="K2241" s="186" t="s">
        <v>941</v>
      </c>
    </row>
    <row r="2242" spans="1:11" x14ac:dyDescent="0.45">
      <c r="A2242" s="186" t="s">
        <v>336</v>
      </c>
      <c r="B2242" s="186" t="s">
        <v>1081</v>
      </c>
      <c r="C2242" s="186" t="s">
        <v>1098</v>
      </c>
      <c r="D2242" s="186"/>
      <c r="E2242" s="186" t="s">
        <v>941</v>
      </c>
      <c r="F2242" s="186">
        <v>2034</v>
      </c>
      <c r="G2242" s="186" t="s">
        <v>1013</v>
      </c>
      <c r="H2242" s="186">
        <v>0.27879353206972501</v>
      </c>
      <c r="I2242" s="186">
        <v>0.32525912074801255</v>
      </c>
      <c r="J2242" s="186" t="s">
        <v>971</v>
      </c>
      <c r="K2242" s="186" t="s">
        <v>941</v>
      </c>
    </row>
    <row r="2243" spans="1:11" x14ac:dyDescent="0.45">
      <c r="A2243" s="186" t="s">
        <v>336</v>
      </c>
      <c r="B2243" s="186" t="s">
        <v>1081</v>
      </c>
      <c r="C2243" s="186" t="s">
        <v>1098</v>
      </c>
      <c r="D2243" s="186"/>
      <c r="E2243" s="186" t="s">
        <v>941</v>
      </c>
      <c r="F2243" s="186">
        <v>2035</v>
      </c>
      <c r="G2243" s="186" t="s">
        <v>1013</v>
      </c>
      <c r="H2243" s="186">
        <v>0.27879353206972501</v>
      </c>
      <c r="I2243" s="186">
        <v>0.32525912074801255</v>
      </c>
      <c r="J2243" s="186" t="s">
        <v>971</v>
      </c>
      <c r="K2243" s="186" t="s">
        <v>941</v>
      </c>
    </row>
    <row r="2244" spans="1:11" x14ac:dyDescent="0.45">
      <c r="A2244" s="186" t="s">
        <v>336</v>
      </c>
      <c r="B2244" s="186" t="s">
        <v>1081</v>
      </c>
      <c r="C2244" s="186" t="s">
        <v>1098</v>
      </c>
      <c r="D2244" s="186"/>
      <c r="E2244" s="186" t="s">
        <v>941</v>
      </c>
      <c r="F2244" s="186">
        <v>2036</v>
      </c>
      <c r="G2244" s="186" t="s">
        <v>1013</v>
      </c>
      <c r="H2244" s="186">
        <v>0.27879353206972501</v>
      </c>
      <c r="I2244" s="186">
        <v>0.32525912074801255</v>
      </c>
      <c r="J2244" s="186" t="s">
        <v>971</v>
      </c>
      <c r="K2244" s="186" t="s">
        <v>941</v>
      </c>
    </row>
    <row r="2245" spans="1:11" x14ac:dyDescent="0.45">
      <c r="A2245" s="186" t="s">
        <v>336</v>
      </c>
      <c r="B2245" s="186" t="s">
        <v>1081</v>
      </c>
      <c r="C2245" s="186" t="s">
        <v>1098</v>
      </c>
      <c r="D2245" s="186"/>
      <c r="E2245" s="186" t="s">
        <v>941</v>
      </c>
      <c r="F2245" s="186">
        <v>2037</v>
      </c>
      <c r="G2245" s="186" t="s">
        <v>1013</v>
      </c>
      <c r="H2245" s="186">
        <v>0.27879353206972501</v>
      </c>
      <c r="I2245" s="186">
        <v>0.32525912074801255</v>
      </c>
      <c r="J2245" s="186" t="s">
        <v>971</v>
      </c>
      <c r="K2245" s="186" t="s">
        <v>941</v>
      </c>
    </row>
    <row r="2246" spans="1:11" x14ac:dyDescent="0.45">
      <c r="A2246" s="186" t="s">
        <v>336</v>
      </c>
      <c r="B2246" s="186" t="s">
        <v>1081</v>
      </c>
      <c r="C2246" s="186" t="s">
        <v>1098</v>
      </c>
      <c r="D2246" s="186"/>
      <c r="E2246" s="186" t="s">
        <v>941</v>
      </c>
      <c r="F2246" s="186">
        <v>2038</v>
      </c>
      <c r="G2246" s="186" t="s">
        <v>1013</v>
      </c>
      <c r="H2246" s="186">
        <v>0.27879353206972501</v>
      </c>
      <c r="I2246" s="186">
        <v>0.32525912074801255</v>
      </c>
      <c r="J2246" s="186" t="s">
        <v>971</v>
      </c>
      <c r="K2246" s="186" t="s">
        <v>941</v>
      </c>
    </row>
    <row r="2247" spans="1:11" x14ac:dyDescent="0.45">
      <c r="A2247" s="186" t="s">
        <v>336</v>
      </c>
      <c r="B2247" s="186" t="s">
        <v>1081</v>
      </c>
      <c r="C2247" s="186" t="s">
        <v>1098</v>
      </c>
      <c r="D2247" s="186"/>
      <c r="E2247" s="186" t="s">
        <v>941</v>
      </c>
      <c r="F2247" s="186">
        <v>2039</v>
      </c>
      <c r="G2247" s="186" t="s">
        <v>1013</v>
      </c>
      <c r="H2247" s="186">
        <v>0.27879353206972501</v>
      </c>
      <c r="I2247" s="186">
        <v>0.32525912074801255</v>
      </c>
      <c r="J2247" s="186" t="s">
        <v>971</v>
      </c>
      <c r="K2247" s="186" t="s">
        <v>941</v>
      </c>
    </row>
    <row r="2248" spans="1:11" x14ac:dyDescent="0.45">
      <c r="A2248" s="186" t="s">
        <v>336</v>
      </c>
      <c r="B2248" s="186" t="s">
        <v>1081</v>
      </c>
      <c r="C2248" s="186" t="s">
        <v>1098</v>
      </c>
      <c r="D2248" s="186"/>
      <c r="E2248" s="186" t="s">
        <v>941</v>
      </c>
      <c r="F2248" s="186">
        <v>2040</v>
      </c>
      <c r="G2248" s="186" t="s">
        <v>1013</v>
      </c>
      <c r="H2248" s="186">
        <v>0.27879353206972501</v>
      </c>
      <c r="I2248" s="186">
        <v>0.32525912074801255</v>
      </c>
      <c r="J2248" s="186" t="s">
        <v>971</v>
      </c>
      <c r="K2248" s="186" t="s">
        <v>941</v>
      </c>
    </row>
    <row r="2249" spans="1:11" x14ac:dyDescent="0.45">
      <c r="A2249" s="186" t="s">
        <v>336</v>
      </c>
      <c r="B2249" s="186" t="s">
        <v>1081</v>
      </c>
      <c r="C2249" s="186" t="s">
        <v>1098</v>
      </c>
      <c r="D2249" s="186"/>
      <c r="E2249" s="186" t="s">
        <v>941</v>
      </c>
      <c r="F2249" s="186">
        <v>2041</v>
      </c>
      <c r="G2249" s="186" t="s">
        <v>1013</v>
      </c>
      <c r="H2249" s="186">
        <v>0.27879353206972501</v>
      </c>
      <c r="I2249" s="186">
        <v>0.32525912074801255</v>
      </c>
      <c r="J2249" s="186" t="s">
        <v>971</v>
      </c>
      <c r="K2249" s="186" t="s">
        <v>941</v>
      </c>
    </row>
    <row r="2250" spans="1:11" x14ac:dyDescent="0.45">
      <c r="A2250" s="186" t="s">
        <v>336</v>
      </c>
      <c r="B2250" s="186" t="s">
        <v>1081</v>
      </c>
      <c r="C2250" s="186" t="s">
        <v>1098</v>
      </c>
      <c r="D2250" s="186"/>
      <c r="E2250" s="186" t="s">
        <v>941</v>
      </c>
      <c r="F2250" s="186">
        <v>2042</v>
      </c>
      <c r="G2250" s="186" t="s">
        <v>1013</v>
      </c>
      <c r="H2250" s="186">
        <v>0.27879353206972501</v>
      </c>
      <c r="I2250" s="186">
        <v>0.32525912074801255</v>
      </c>
      <c r="J2250" s="186" t="s">
        <v>971</v>
      </c>
      <c r="K2250" s="186" t="s">
        <v>941</v>
      </c>
    </row>
    <row r="2251" spans="1:11" x14ac:dyDescent="0.45">
      <c r="A2251" s="186" t="s">
        <v>336</v>
      </c>
      <c r="B2251" s="186" t="s">
        <v>1081</v>
      </c>
      <c r="C2251" s="186" t="s">
        <v>1098</v>
      </c>
      <c r="D2251" s="186"/>
      <c r="E2251" s="186" t="s">
        <v>941</v>
      </c>
      <c r="F2251" s="186">
        <v>2043</v>
      </c>
      <c r="G2251" s="186" t="s">
        <v>1013</v>
      </c>
      <c r="H2251" s="186">
        <v>0.27879353206972501</v>
      </c>
      <c r="I2251" s="186">
        <v>0.32525912074801255</v>
      </c>
      <c r="J2251" s="186" t="s">
        <v>971</v>
      </c>
      <c r="K2251" s="186" t="s">
        <v>941</v>
      </c>
    </row>
    <row r="2252" spans="1:11" x14ac:dyDescent="0.45">
      <c r="A2252" s="186" t="s">
        <v>336</v>
      </c>
      <c r="B2252" s="186" t="s">
        <v>1081</v>
      </c>
      <c r="C2252" s="186" t="s">
        <v>1098</v>
      </c>
      <c r="D2252" s="186"/>
      <c r="E2252" s="186" t="s">
        <v>941</v>
      </c>
      <c r="F2252" s="186">
        <v>2044</v>
      </c>
      <c r="G2252" s="186" t="s">
        <v>1013</v>
      </c>
      <c r="H2252" s="186">
        <v>0.27879353206972501</v>
      </c>
      <c r="I2252" s="186">
        <v>0.32525912074801255</v>
      </c>
      <c r="J2252" s="186" t="s">
        <v>971</v>
      </c>
      <c r="K2252" s="186" t="s">
        <v>941</v>
      </c>
    </row>
    <row r="2253" spans="1:11" x14ac:dyDescent="0.45">
      <c r="A2253" s="186" t="s">
        <v>336</v>
      </c>
      <c r="B2253" s="186" t="s">
        <v>1081</v>
      </c>
      <c r="C2253" s="186" t="s">
        <v>1098</v>
      </c>
      <c r="D2253" s="186"/>
      <c r="E2253" s="186" t="s">
        <v>941</v>
      </c>
      <c r="F2253" s="186">
        <v>2045</v>
      </c>
      <c r="G2253" s="186" t="s">
        <v>1013</v>
      </c>
      <c r="H2253" s="186">
        <v>0.27879353206972501</v>
      </c>
      <c r="I2253" s="186">
        <v>0.32525912074801255</v>
      </c>
      <c r="J2253" s="186" t="s">
        <v>971</v>
      </c>
      <c r="K2253" s="186" t="s">
        <v>941</v>
      </c>
    </row>
    <row r="2254" spans="1:11" x14ac:dyDescent="0.45">
      <c r="A2254" s="186" t="s">
        <v>336</v>
      </c>
      <c r="B2254" s="186" t="s">
        <v>1081</v>
      </c>
      <c r="C2254" s="186" t="s">
        <v>1098</v>
      </c>
      <c r="D2254" s="186"/>
      <c r="E2254" s="186" t="s">
        <v>941</v>
      </c>
      <c r="F2254" s="186">
        <v>2046</v>
      </c>
      <c r="G2254" s="186" t="s">
        <v>1013</v>
      </c>
      <c r="H2254" s="186">
        <v>0.27879353206972501</v>
      </c>
      <c r="I2254" s="186">
        <v>0.32525912074801255</v>
      </c>
      <c r="J2254" s="186" t="s">
        <v>971</v>
      </c>
      <c r="K2254" s="186" t="s">
        <v>941</v>
      </c>
    </row>
    <row r="2255" spans="1:11" x14ac:dyDescent="0.45">
      <c r="A2255" s="186" t="s">
        <v>336</v>
      </c>
      <c r="B2255" s="186" t="s">
        <v>1081</v>
      </c>
      <c r="C2255" s="186" t="s">
        <v>1098</v>
      </c>
      <c r="D2255" s="186"/>
      <c r="E2255" s="186" t="s">
        <v>941</v>
      </c>
      <c r="F2255" s="186">
        <v>2047</v>
      </c>
      <c r="G2255" s="186" t="s">
        <v>1013</v>
      </c>
      <c r="H2255" s="186">
        <v>0.27879353206972501</v>
      </c>
      <c r="I2255" s="186">
        <v>0.32525912074801255</v>
      </c>
      <c r="J2255" s="186" t="s">
        <v>971</v>
      </c>
      <c r="K2255" s="186" t="s">
        <v>941</v>
      </c>
    </row>
    <row r="2256" spans="1:11" x14ac:dyDescent="0.45">
      <c r="A2256" s="186" t="s">
        <v>336</v>
      </c>
      <c r="B2256" s="186" t="s">
        <v>1081</v>
      </c>
      <c r="C2256" s="186" t="s">
        <v>1098</v>
      </c>
      <c r="D2256" s="186"/>
      <c r="E2256" s="186" t="s">
        <v>941</v>
      </c>
      <c r="F2256" s="186">
        <v>2048</v>
      </c>
      <c r="G2256" s="186" t="s">
        <v>1013</v>
      </c>
      <c r="H2256" s="186">
        <v>0.27879353206972501</v>
      </c>
      <c r="I2256" s="186">
        <v>0.32525912074801255</v>
      </c>
      <c r="J2256" s="186" t="s">
        <v>971</v>
      </c>
      <c r="K2256" s="186" t="s">
        <v>941</v>
      </c>
    </row>
    <row r="2257" spans="1:11" x14ac:dyDescent="0.45">
      <c r="A2257" s="186" t="s">
        <v>336</v>
      </c>
      <c r="B2257" s="186" t="s">
        <v>1081</v>
      </c>
      <c r="C2257" s="186" t="s">
        <v>1098</v>
      </c>
      <c r="D2257" s="186"/>
      <c r="E2257" s="186" t="s">
        <v>941</v>
      </c>
      <c r="F2257" s="186">
        <v>2049</v>
      </c>
      <c r="G2257" s="186" t="s">
        <v>1013</v>
      </c>
      <c r="H2257" s="186">
        <v>0.27879353206972501</v>
      </c>
      <c r="I2257" s="186">
        <v>0.32525912074801255</v>
      </c>
      <c r="J2257" s="186" t="s">
        <v>971</v>
      </c>
      <c r="K2257" s="186" t="s">
        <v>941</v>
      </c>
    </row>
    <row r="2258" spans="1:11" x14ac:dyDescent="0.45">
      <c r="A2258" s="186" t="s">
        <v>336</v>
      </c>
      <c r="B2258" s="186" t="s">
        <v>1081</v>
      </c>
      <c r="C2258" s="186" t="s">
        <v>1098</v>
      </c>
      <c r="D2258" s="186"/>
      <c r="E2258" s="186" t="s">
        <v>941</v>
      </c>
      <c r="F2258" s="186">
        <v>2050</v>
      </c>
      <c r="G2258" s="186" t="s">
        <v>1013</v>
      </c>
      <c r="H2258" s="186">
        <v>0.27879353206972501</v>
      </c>
      <c r="I2258" s="186">
        <v>0.32525912074801255</v>
      </c>
      <c r="J2258" s="186" t="s">
        <v>971</v>
      </c>
      <c r="K2258" s="186" t="s">
        <v>941</v>
      </c>
    </row>
    <row r="2259" spans="1:11" x14ac:dyDescent="0.45">
      <c r="A2259" s="186" t="s">
        <v>336</v>
      </c>
      <c r="B2259" s="186" t="s">
        <v>1081</v>
      </c>
      <c r="C2259" s="186" t="s">
        <v>1098</v>
      </c>
      <c r="D2259" s="186"/>
      <c r="E2259" s="186" t="s">
        <v>942</v>
      </c>
      <c r="F2259" s="186">
        <v>1990</v>
      </c>
      <c r="G2259" s="186" t="s">
        <v>1013</v>
      </c>
      <c r="H2259" s="186">
        <v>4.2335408824632097</v>
      </c>
      <c r="I2259" s="186">
        <v>3.7647259525260086</v>
      </c>
      <c r="J2259" s="186" t="s">
        <v>971</v>
      </c>
      <c r="K2259" s="186" t="s">
        <v>942</v>
      </c>
    </row>
    <row r="2260" spans="1:11" x14ac:dyDescent="0.45">
      <c r="A2260" s="186" t="s">
        <v>336</v>
      </c>
      <c r="B2260" s="186" t="s">
        <v>1081</v>
      </c>
      <c r="C2260" s="186" t="s">
        <v>1098</v>
      </c>
      <c r="D2260" s="186"/>
      <c r="E2260" s="186" t="s">
        <v>942</v>
      </c>
      <c r="F2260" s="186">
        <v>1991</v>
      </c>
      <c r="G2260" s="186" t="s">
        <v>1013</v>
      </c>
      <c r="H2260" s="186">
        <v>4.1159425246170098</v>
      </c>
      <c r="I2260" s="186">
        <v>3.6601502316225085</v>
      </c>
      <c r="J2260" s="186" t="s">
        <v>971</v>
      </c>
      <c r="K2260" s="186" t="s">
        <v>942</v>
      </c>
    </row>
    <row r="2261" spans="1:11" x14ac:dyDescent="0.45">
      <c r="A2261" s="186" t="s">
        <v>336</v>
      </c>
      <c r="B2261" s="186" t="s">
        <v>1081</v>
      </c>
      <c r="C2261" s="186" t="s">
        <v>1098</v>
      </c>
      <c r="D2261" s="186"/>
      <c r="E2261" s="186" t="s">
        <v>942</v>
      </c>
      <c r="F2261" s="186">
        <v>1992</v>
      </c>
      <c r="G2261" s="186" t="s">
        <v>1013</v>
      </c>
      <c r="H2261" s="186">
        <v>3.8807458089246101</v>
      </c>
      <c r="I2261" s="186">
        <v>3.4509987898155088</v>
      </c>
      <c r="J2261" s="186" t="s">
        <v>971</v>
      </c>
      <c r="K2261" s="186" t="s">
        <v>942</v>
      </c>
    </row>
    <row r="2262" spans="1:11" x14ac:dyDescent="0.45">
      <c r="A2262" s="186" t="s">
        <v>336</v>
      </c>
      <c r="B2262" s="186" t="s">
        <v>1081</v>
      </c>
      <c r="C2262" s="186" t="s">
        <v>1098</v>
      </c>
      <c r="D2262" s="186"/>
      <c r="E2262" s="186" t="s">
        <v>942</v>
      </c>
      <c r="F2262" s="186">
        <v>1993</v>
      </c>
      <c r="G2262" s="186" t="s">
        <v>1013</v>
      </c>
      <c r="H2262" s="186">
        <v>4.4099384192325104</v>
      </c>
      <c r="I2262" s="186">
        <v>3.9215895338812592</v>
      </c>
      <c r="J2262" s="186" t="s">
        <v>971</v>
      </c>
      <c r="K2262" s="186" t="s">
        <v>942</v>
      </c>
    </row>
    <row r="2263" spans="1:11" x14ac:dyDescent="0.45">
      <c r="A2263" s="186" t="s">
        <v>336</v>
      </c>
      <c r="B2263" s="186" t="s">
        <v>1081</v>
      </c>
      <c r="C2263" s="186" t="s">
        <v>1098</v>
      </c>
      <c r="D2263" s="186"/>
      <c r="E2263" s="186" t="s">
        <v>942</v>
      </c>
      <c r="F2263" s="186">
        <v>1994</v>
      </c>
      <c r="G2263" s="186" t="s">
        <v>1013</v>
      </c>
      <c r="H2263" s="186">
        <v>4.4099384192325104</v>
      </c>
      <c r="I2263" s="186">
        <v>3.9215895338812592</v>
      </c>
      <c r="J2263" s="186" t="s">
        <v>971</v>
      </c>
      <c r="K2263" s="186" t="s">
        <v>942</v>
      </c>
    </row>
    <row r="2264" spans="1:11" x14ac:dyDescent="0.45">
      <c r="A2264" s="186" t="s">
        <v>336</v>
      </c>
      <c r="B2264" s="186" t="s">
        <v>1081</v>
      </c>
      <c r="C2264" s="186" t="s">
        <v>1098</v>
      </c>
      <c r="D2264" s="186"/>
      <c r="E2264" s="186" t="s">
        <v>942</v>
      </c>
      <c r="F2264" s="186">
        <v>1995</v>
      </c>
      <c r="G2264" s="186" t="s">
        <v>1013</v>
      </c>
      <c r="H2264" s="186">
        <v>4.4099384192325104</v>
      </c>
      <c r="I2264" s="186">
        <v>3.9215895338812592</v>
      </c>
      <c r="J2264" s="186" t="s">
        <v>971</v>
      </c>
      <c r="K2264" s="186" t="s">
        <v>942</v>
      </c>
    </row>
    <row r="2265" spans="1:11" x14ac:dyDescent="0.45">
      <c r="A2265" s="186" t="s">
        <v>336</v>
      </c>
      <c r="B2265" s="186" t="s">
        <v>1081</v>
      </c>
      <c r="C2265" s="186" t="s">
        <v>1098</v>
      </c>
      <c r="D2265" s="186"/>
      <c r="E2265" s="186" t="s">
        <v>942</v>
      </c>
      <c r="F2265" s="186">
        <v>1996</v>
      </c>
      <c r="G2265" s="186" t="s">
        <v>1013</v>
      </c>
      <c r="H2265" s="186">
        <v>4.4099384192325104</v>
      </c>
      <c r="I2265" s="186">
        <v>3.9215895338812592</v>
      </c>
      <c r="J2265" s="186" t="s">
        <v>971</v>
      </c>
      <c r="K2265" s="186" t="s">
        <v>942</v>
      </c>
    </row>
    <row r="2266" spans="1:11" x14ac:dyDescent="0.45">
      <c r="A2266" s="186" t="s">
        <v>336</v>
      </c>
      <c r="B2266" s="186" t="s">
        <v>1081</v>
      </c>
      <c r="C2266" s="186" t="s">
        <v>1098</v>
      </c>
      <c r="D2266" s="186"/>
      <c r="E2266" s="186" t="s">
        <v>942</v>
      </c>
      <c r="F2266" s="186">
        <v>1997</v>
      </c>
      <c r="G2266" s="186" t="s">
        <v>1013</v>
      </c>
      <c r="H2266" s="186">
        <v>4.6906190082761299</v>
      </c>
      <c r="I2266" s="186">
        <v>4.1711880442723972</v>
      </c>
      <c r="J2266" s="186" t="s">
        <v>971</v>
      </c>
      <c r="K2266" s="186" t="s">
        <v>942</v>
      </c>
    </row>
    <row r="2267" spans="1:11" x14ac:dyDescent="0.45">
      <c r="A2267" s="186" t="s">
        <v>336</v>
      </c>
      <c r="B2267" s="186" t="s">
        <v>1081</v>
      </c>
      <c r="C2267" s="186" t="s">
        <v>1098</v>
      </c>
      <c r="D2267" s="186"/>
      <c r="E2267" s="186" t="s">
        <v>942</v>
      </c>
      <c r="F2267" s="186">
        <v>1998</v>
      </c>
      <c r="G2267" s="186" t="s">
        <v>1013</v>
      </c>
      <c r="H2267" s="186">
        <v>4.6906190082761299</v>
      </c>
      <c r="I2267" s="186">
        <v>4.1711880442723972</v>
      </c>
      <c r="J2267" s="186" t="s">
        <v>971</v>
      </c>
      <c r="K2267" s="186" t="s">
        <v>942</v>
      </c>
    </row>
    <row r="2268" spans="1:11" x14ac:dyDescent="0.45">
      <c r="A2268" s="186" t="s">
        <v>336</v>
      </c>
      <c r="B2268" s="186" t="s">
        <v>1081</v>
      </c>
      <c r="C2268" s="186" t="s">
        <v>1098</v>
      </c>
      <c r="D2268" s="186"/>
      <c r="E2268" s="186" t="s">
        <v>942</v>
      </c>
      <c r="F2268" s="186">
        <v>1999</v>
      </c>
      <c r="G2268" s="186" t="s">
        <v>1013</v>
      </c>
      <c r="H2268" s="186">
        <v>4.6906190082761299</v>
      </c>
      <c r="I2268" s="186">
        <v>4.1711880442723972</v>
      </c>
      <c r="J2268" s="186" t="s">
        <v>971</v>
      </c>
      <c r="K2268" s="186" t="s">
        <v>942</v>
      </c>
    </row>
    <row r="2269" spans="1:11" x14ac:dyDescent="0.45">
      <c r="A2269" s="186" t="s">
        <v>336</v>
      </c>
      <c r="B2269" s="186" t="s">
        <v>1081</v>
      </c>
      <c r="C2269" s="186" t="s">
        <v>1098</v>
      </c>
      <c r="D2269" s="186"/>
      <c r="E2269" s="186" t="s">
        <v>942</v>
      </c>
      <c r="F2269" s="186">
        <v>2000</v>
      </c>
      <c r="G2269" s="186" t="s">
        <v>1013</v>
      </c>
      <c r="H2269" s="186">
        <v>4.6906190082761299</v>
      </c>
      <c r="I2269" s="186">
        <v>4.1711880442723972</v>
      </c>
      <c r="J2269" s="186" t="s">
        <v>971</v>
      </c>
      <c r="K2269" s="186" t="s">
        <v>942</v>
      </c>
    </row>
    <row r="2270" spans="1:11" x14ac:dyDescent="0.45">
      <c r="A2270" s="186" t="s">
        <v>336</v>
      </c>
      <c r="B2270" s="186" t="s">
        <v>1081</v>
      </c>
      <c r="C2270" s="186" t="s">
        <v>1098</v>
      </c>
      <c r="D2270" s="186"/>
      <c r="E2270" s="186" t="s">
        <v>942</v>
      </c>
      <c r="F2270" s="186">
        <v>2001</v>
      </c>
      <c r="G2270" s="186" t="s">
        <v>1013</v>
      </c>
      <c r="H2270" s="186">
        <v>4.6906190082761299</v>
      </c>
      <c r="I2270" s="186">
        <v>4.1711880442723972</v>
      </c>
      <c r="J2270" s="186" t="s">
        <v>971</v>
      </c>
      <c r="K2270" s="186" t="s">
        <v>942</v>
      </c>
    </row>
    <row r="2271" spans="1:11" x14ac:dyDescent="0.45">
      <c r="A2271" s="186" t="s">
        <v>336</v>
      </c>
      <c r="B2271" s="186" t="s">
        <v>1081</v>
      </c>
      <c r="C2271" s="186" t="s">
        <v>1098</v>
      </c>
      <c r="D2271" s="186"/>
      <c r="E2271" s="186" t="s">
        <v>942</v>
      </c>
      <c r="F2271" s="186">
        <v>2002</v>
      </c>
      <c r="G2271" s="186" t="s">
        <v>1013</v>
      </c>
      <c r="H2271" s="186">
        <v>4.21732041931201</v>
      </c>
      <c r="I2271" s="186">
        <v>3.7503017151600089</v>
      </c>
      <c r="J2271" s="186" t="s">
        <v>971</v>
      </c>
      <c r="K2271" s="186" t="s">
        <v>942</v>
      </c>
    </row>
    <row r="2272" spans="1:11" x14ac:dyDescent="0.45">
      <c r="A2272" s="186" t="s">
        <v>336</v>
      </c>
      <c r="B2272" s="186" t="s">
        <v>1081</v>
      </c>
      <c r="C2272" s="186" t="s">
        <v>1098</v>
      </c>
      <c r="D2272" s="186"/>
      <c r="E2272" s="186" t="s">
        <v>942</v>
      </c>
      <c r="F2272" s="186">
        <v>2003</v>
      </c>
      <c r="G2272" s="186" t="s">
        <v>1013</v>
      </c>
      <c r="H2272" s="186">
        <v>4.21732041931201</v>
      </c>
      <c r="I2272" s="186">
        <v>3.7503017151600089</v>
      </c>
      <c r="J2272" s="186" t="s">
        <v>971</v>
      </c>
      <c r="K2272" s="186" t="s">
        <v>942</v>
      </c>
    </row>
    <row r="2273" spans="1:11" x14ac:dyDescent="0.45">
      <c r="A2273" s="186" t="s">
        <v>336</v>
      </c>
      <c r="B2273" s="186" t="s">
        <v>1081</v>
      </c>
      <c r="C2273" s="186" t="s">
        <v>1098</v>
      </c>
      <c r="D2273" s="186"/>
      <c r="E2273" s="186" t="s">
        <v>942</v>
      </c>
      <c r="F2273" s="186">
        <v>2004</v>
      </c>
      <c r="G2273" s="186" t="s">
        <v>1013</v>
      </c>
      <c r="H2273" s="186">
        <v>4.21732041931201</v>
      </c>
      <c r="I2273" s="186">
        <v>3.7503017151600089</v>
      </c>
      <c r="J2273" s="186" t="s">
        <v>971</v>
      </c>
      <c r="K2273" s="186" t="s">
        <v>942</v>
      </c>
    </row>
    <row r="2274" spans="1:11" x14ac:dyDescent="0.45">
      <c r="A2274" s="186" t="s">
        <v>336</v>
      </c>
      <c r="B2274" s="186" t="s">
        <v>1081</v>
      </c>
      <c r="C2274" s="186" t="s">
        <v>1098</v>
      </c>
      <c r="D2274" s="186"/>
      <c r="E2274" s="186" t="s">
        <v>942</v>
      </c>
      <c r="F2274" s="186">
        <v>2005</v>
      </c>
      <c r="G2274" s="186" t="s">
        <v>1013</v>
      </c>
      <c r="H2274" s="186">
        <v>4.21732041931201</v>
      </c>
      <c r="I2274" s="186">
        <v>3.7503017151600089</v>
      </c>
      <c r="J2274" s="186" t="s">
        <v>971</v>
      </c>
      <c r="K2274" s="186" t="s">
        <v>942</v>
      </c>
    </row>
    <row r="2275" spans="1:11" x14ac:dyDescent="0.45">
      <c r="A2275" s="186" t="s">
        <v>336</v>
      </c>
      <c r="B2275" s="186" t="s">
        <v>1081</v>
      </c>
      <c r="C2275" s="186" t="s">
        <v>1098</v>
      </c>
      <c r="D2275" s="186"/>
      <c r="E2275" s="186" t="s">
        <v>942</v>
      </c>
      <c r="F2275" s="186">
        <v>2006</v>
      </c>
      <c r="G2275" s="186" t="s">
        <v>1013</v>
      </c>
      <c r="H2275" s="186">
        <v>4.21732041931201</v>
      </c>
      <c r="I2275" s="186">
        <v>3.7503017151600089</v>
      </c>
      <c r="J2275" s="186" t="s">
        <v>971</v>
      </c>
      <c r="K2275" s="186" t="s">
        <v>942</v>
      </c>
    </row>
    <row r="2276" spans="1:11" x14ac:dyDescent="0.45">
      <c r="A2276" s="186" t="s">
        <v>336</v>
      </c>
      <c r="B2276" s="186" t="s">
        <v>1081</v>
      </c>
      <c r="C2276" s="186" t="s">
        <v>1098</v>
      </c>
      <c r="D2276" s="186"/>
      <c r="E2276" s="186" t="s">
        <v>942</v>
      </c>
      <c r="F2276" s="186">
        <v>2007</v>
      </c>
      <c r="G2276" s="186" t="s">
        <v>1013</v>
      </c>
      <c r="H2276" s="186">
        <v>4.21732041931201</v>
      </c>
      <c r="I2276" s="186">
        <v>3.7503017151600089</v>
      </c>
      <c r="J2276" s="186" t="s">
        <v>971</v>
      </c>
      <c r="K2276" s="186" t="s">
        <v>942</v>
      </c>
    </row>
    <row r="2277" spans="1:11" x14ac:dyDescent="0.45">
      <c r="A2277" s="186" t="s">
        <v>336</v>
      </c>
      <c r="B2277" s="186" t="s">
        <v>1081</v>
      </c>
      <c r="C2277" s="186" t="s">
        <v>1098</v>
      </c>
      <c r="D2277" s="186"/>
      <c r="E2277" s="186" t="s">
        <v>942</v>
      </c>
      <c r="F2277" s="186">
        <v>2008</v>
      </c>
      <c r="G2277" s="186" t="s">
        <v>1013</v>
      </c>
      <c r="H2277" s="186">
        <v>4.21732041931201</v>
      </c>
      <c r="I2277" s="186">
        <v>3.7503017151600089</v>
      </c>
      <c r="J2277" s="186" t="s">
        <v>971</v>
      </c>
      <c r="K2277" s="186" t="s">
        <v>942</v>
      </c>
    </row>
    <row r="2278" spans="1:11" x14ac:dyDescent="0.45">
      <c r="A2278" s="186" t="s">
        <v>336</v>
      </c>
      <c r="B2278" s="186" t="s">
        <v>1081</v>
      </c>
      <c r="C2278" s="186" t="s">
        <v>1098</v>
      </c>
      <c r="D2278" s="186"/>
      <c r="E2278" s="186" t="s">
        <v>942</v>
      </c>
      <c r="F2278" s="186">
        <v>2009</v>
      </c>
      <c r="G2278" s="186" t="s">
        <v>1013</v>
      </c>
      <c r="H2278" s="186">
        <v>4.21732041931201</v>
      </c>
      <c r="I2278" s="186">
        <v>3.7503017151600089</v>
      </c>
      <c r="J2278" s="186" t="s">
        <v>971</v>
      </c>
      <c r="K2278" s="186" t="s">
        <v>942</v>
      </c>
    </row>
    <row r="2279" spans="1:11" x14ac:dyDescent="0.45">
      <c r="A2279" s="186" t="s">
        <v>336</v>
      </c>
      <c r="B2279" s="186" t="s">
        <v>1081</v>
      </c>
      <c r="C2279" s="186" t="s">
        <v>1098</v>
      </c>
      <c r="D2279" s="186"/>
      <c r="E2279" s="186" t="s">
        <v>942</v>
      </c>
      <c r="F2279" s="186">
        <v>2010</v>
      </c>
      <c r="G2279" s="186" t="s">
        <v>1013</v>
      </c>
      <c r="H2279" s="186">
        <v>4.21732041931201</v>
      </c>
      <c r="I2279" s="186">
        <v>3.7503017151600089</v>
      </c>
      <c r="J2279" s="186" t="s">
        <v>971</v>
      </c>
      <c r="K2279" s="186" t="s">
        <v>942</v>
      </c>
    </row>
    <row r="2280" spans="1:11" x14ac:dyDescent="0.45">
      <c r="A2280" s="186" t="s">
        <v>336</v>
      </c>
      <c r="B2280" s="186" t="s">
        <v>1081</v>
      </c>
      <c r="C2280" s="186" t="s">
        <v>1098</v>
      </c>
      <c r="D2280" s="186"/>
      <c r="E2280" s="186" t="s">
        <v>942</v>
      </c>
      <c r="F2280" s="186">
        <v>2011</v>
      </c>
      <c r="G2280" s="186" t="s">
        <v>1013</v>
      </c>
      <c r="H2280" s="186">
        <v>4.21732041931201</v>
      </c>
      <c r="I2280" s="186">
        <v>3.7503017151600089</v>
      </c>
      <c r="J2280" s="186" t="s">
        <v>971</v>
      </c>
      <c r="K2280" s="186" t="s">
        <v>942</v>
      </c>
    </row>
    <row r="2281" spans="1:11" x14ac:dyDescent="0.45">
      <c r="A2281" s="186" t="s">
        <v>336</v>
      </c>
      <c r="B2281" s="186" t="s">
        <v>1081</v>
      </c>
      <c r="C2281" s="186" t="s">
        <v>1098</v>
      </c>
      <c r="D2281" s="186"/>
      <c r="E2281" s="186" t="s">
        <v>942</v>
      </c>
      <c r="F2281" s="186">
        <v>2012</v>
      </c>
      <c r="G2281" s="186" t="s">
        <v>1013</v>
      </c>
      <c r="H2281" s="186">
        <v>4.21732041931201</v>
      </c>
      <c r="I2281" s="186">
        <v>3.7503017151600089</v>
      </c>
      <c r="J2281" s="186" t="s">
        <v>971</v>
      </c>
      <c r="K2281" s="186" t="s">
        <v>942</v>
      </c>
    </row>
    <row r="2282" spans="1:11" x14ac:dyDescent="0.45">
      <c r="A2282" s="186" t="s">
        <v>336</v>
      </c>
      <c r="B2282" s="186" t="s">
        <v>1081</v>
      </c>
      <c r="C2282" s="186" t="s">
        <v>1098</v>
      </c>
      <c r="D2282" s="186"/>
      <c r="E2282" s="186" t="s">
        <v>942</v>
      </c>
      <c r="F2282" s="186">
        <v>2013</v>
      </c>
      <c r="G2282" s="186" t="s">
        <v>1013</v>
      </c>
      <c r="H2282" s="186">
        <v>4.21732041931201</v>
      </c>
      <c r="I2282" s="186">
        <v>3.7503017151600089</v>
      </c>
      <c r="J2282" s="186" t="s">
        <v>971</v>
      </c>
      <c r="K2282" s="186" t="s">
        <v>942</v>
      </c>
    </row>
    <row r="2283" spans="1:11" x14ac:dyDescent="0.45">
      <c r="A2283" s="186" t="s">
        <v>336</v>
      </c>
      <c r="B2283" s="186" t="s">
        <v>1081</v>
      </c>
      <c r="C2283" s="186" t="s">
        <v>1098</v>
      </c>
      <c r="D2283" s="186"/>
      <c r="E2283" s="186" t="s">
        <v>942</v>
      </c>
      <c r="F2283" s="186">
        <v>2014</v>
      </c>
      <c r="G2283" s="186" t="s">
        <v>1013</v>
      </c>
      <c r="H2283" s="186">
        <v>4.21732041931201</v>
      </c>
      <c r="I2283" s="186">
        <v>3.7503017151600089</v>
      </c>
      <c r="J2283" s="186" t="s">
        <v>971</v>
      </c>
      <c r="K2283" s="186" t="s">
        <v>942</v>
      </c>
    </row>
    <row r="2284" spans="1:11" x14ac:dyDescent="0.45">
      <c r="A2284" s="186" t="s">
        <v>336</v>
      </c>
      <c r="B2284" s="186" t="s">
        <v>1081</v>
      </c>
      <c r="C2284" s="186" t="s">
        <v>1098</v>
      </c>
      <c r="D2284" s="186"/>
      <c r="E2284" s="186" t="s">
        <v>942</v>
      </c>
      <c r="F2284" s="186">
        <v>2015</v>
      </c>
      <c r="G2284" s="186" t="s">
        <v>1013</v>
      </c>
      <c r="H2284" s="186">
        <v>4.21732041931201</v>
      </c>
      <c r="I2284" s="186">
        <v>3.7503017151600089</v>
      </c>
      <c r="J2284" s="186" t="s">
        <v>971</v>
      </c>
      <c r="K2284" s="186" t="s">
        <v>942</v>
      </c>
    </row>
    <row r="2285" spans="1:11" x14ac:dyDescent="0.45">
      <c r="A2285" s="186" t="s">
        <v>336</v>
      </c>
      <c r="B2285" s="186" t="s">
        <v>1081</v>
      </c>
      <c r="C2285" s="186" t="s">
        <v>1098</v>
      </c>
      <c r="D2285" s="186"/>
      <c r="E2285" s="186" t="s">
        <v>942</v>
      </c>
      <c r="F2285" s="186">
        <v>2016</v>
      </c>
      <c r="G2285" s="186" t="s">
        <v>1013</v>
      </c>
      <c r="H2285" s="186">
        <v>4.21732041931201</v>
      </c>
      <c r="I2285" s="186">
        <v>3.7503017151600089</v>
      </c>
      <c r="J2285" s="186" t="s">
        <v>971</v>
      </c>
      <c r="K2285" s="186" t="s">
        <v>942</v>
      </c>
    </row>
    <row r="2286" spans="1:11" x14ac:dyDescent="0.45">
      <c r="A2286" s="186" t="s">
        <v>336</v>
      </c>
      <c r="B2286" s="186" t="s">
        <v>1081</v>
      </c>
      <c r="C2286" s="186" t="s">
        <v>1098</v>
      </c>
      <c r="D2286" s="186"/>
      <c r="E2286" s="186" t="s">
        <v>942</v>
      </c>
      <c r="F2286" s="186">
        <v>2017</v>
      </c>
      <c r="G2286" s="186" t="s">
        <v>1013</v>
      </c>
      <c r="H2286" s="186">
        <v>4.21732041931201</v>
      </c>
      <c r="I2286" s="186">
        <v>3.7503017151600089</v>
      </c>
      <c r="J2286" s="186" t="s">
        <v>971</v>
      </c>
      <c r="K2286" s="186" t="s">
        <v>942</v>
      </c>
    </row>
    <row r="2287" spans="1:11" x14ac:dyDescent="0.45">
      <c r="A2287" s="186" t="s">
        <v>336</v>
      </c>
      <c r="B2287" s="186" t="s">
        <v>1081</v>
      </c>
      <c r="C2287" s="186" t="s">
        <v>1098</v>
      </c>
      <c r="D2287" s="186"/>
      <c r="E2287" s="186" t="s">
        <v>942</v>
      </c>
      <c r="F2287" s="186">
        <v>2018</v>
      </c>
      <c r="G2287" s="186" t="s">
        <v>1013</v>
      </c>
      <c r="H2287" s="186">
        <v>4.21732041931201</v>
      </c>
      <c r="I2287" s="186">
        <v>3.7503017151600089</v>
      </c>
      <c r="J2287" s="186" t="s">
        <v>971</v>
      </c>
      <c r="K2287" s="186" t="s">
        <v>942</v>
      </c>
    </row>
    <row r="2288" spans="1:11" x14ac:dyDescent="0.45">
      <c r="A2288" s="186" t="s">
        <v>336</v>
      </c>
      <c r="B2288" s="186" t="s">
        <v>1081</v>
      </c>
      <c r="C2288" s="186" t="s">
        <v>1098</v>
      </c>
      <c r="D2288" s="186"/>
      <c r="E2288" s="186" t="s">
        <v>942</v>
      </c>
      <c r="F2288" s="186">
        <v>2019</v>
      </c>
      <c r="G2288" s="186" t="s">
        <v>1013</v>
      </c>
      <c r="H2288" s="186">
        <v>4.21732041931201</v>
      </c>
      <c r="I2288" s="186">
        <v>3.7503017151600089</v>
      </c>
      <c r="J2288" s="186" t="s">
        <v>971</v>
      </c>
      <c r="K2288" s="186" t="s">
        <v>942</v>
      </c>
    </row>
    <row r="2289" spans="1:11" x14ac:dyDescent="0.45">
      <c r="A2289" s="186" t="s">
        <v>336</v>
      </c>
      <c r="B2289" s="186" t="s">
        <v>1081</v>
      </c>
      <c r="C2289" s="186" t="s">
        <v>1098</v>
      </c>
      <c r="D2289" s="186"/>
      <c r="E2289" s="186" t="s">
        <v>942</v>
      </c>
      <c r="F2289" s="186">
        <v>2020</v>
      </c>
      <c r="G2289" s="186" t="s">
        <v>1013</v>
      </c>
      <c r="H2289" s="186">
        <v>4.21732041931201</v>
      </c>
      <c r="I2289" s="186">
        <v>3.7503017151600089</v>
      </c>
      <c r="J2289" s="186" t="s">
        <v>971</v>
      </c>
      <c r="K2289" s="186" t="s">
        <v>942</v>
      </c>
    </row>
    <row r="2290" spans="1:11" x14ac:dyDescent="0.45">
      <c r="A2290" s="186" t="s">
        <v>336</v>
      </c>
      <c r="B2290" s="186" t="s">
        <v>1081</v>
      </c>
      <c r="C2290" s="186" t="s">
        <v>1098</v>
      </c>
      <c r="D2290" s="186"/>
      <c r="E2290" s="186" t="s">
        <v>942</v>
      </c>
      <c r="F2290" s="186">
        <v>2021</v>
      </c>
      <c r="G2290" s="186" t="s">
        <v>1013</v>
      </c>
      <c r="H2290" s="186">
        <v>4.21732041931201</v>
      </c>
      <c r="I2290" s="186">
        <v>3.7503017151600089</v>
      </c>
      <c r="J2290" s="186" t="s">
        <v>971</v>
      </c>
      <c r="K2290" s="186" t="s">
        <v>942</v>
      </c>
    </row>
    <row r="2291" spans="1:11" x14ac:dyDescent="0.45">
      <c r="A2291" s="186" t="s">
        <v>336</v>
      </c>
      <c r="B2291" s="186" t="s">
        <v>1081</v>
      </c>
      <c r="C2291" s="186" t="s">
        <v>1098</v>
      </c>
      <c r="D2291" s="186"/>
      <c r="E2291" s="186" t="s">
        <v>942</v>
      </c>
      <c r="F2291" s="186">
        <v>2022</v>
      </c>
      <c r="G2291" s="186" t="s">
        <v>1013</v>
      </c>
      <c r="H2291" s="186">
        <v>4.21732041931201</v>
      </c>
      <c r="I2291" s="186">
        <v>3.7503017151600089</v>
      </c>
      <c r="J2291" s="186" t="s">
        <v>971</v>
      </c>
      <c r="K2291" s="186" t="s">
        <v>942</v>
      </c>
    </row>
    <row r="2292" spans="1:11" x14ac:dyDescent="0.45">
      <c r="A2292" s="186" t="s">
        <v>336</v>
      </c>
      <c r="B2292" s="186" t="s">
        <v>1081</v>
      </c>
      <c r="C2292" s="186" t="s">
        <v>1098</v>
      </c>
      <c r="D2292" s="186"/>
      <c r="E2292" s="186" t="s">
        <v>942</v>
      </c>
      <c r="F2292" s="186">
        <v>2023</v>
      </c>
      <c r="G2292" s="186" t="s">
        <v>1013</v>
      </c>
      <c r="H2292" s="186">
        <v>4.21732041931201</v>
      </c>
      <c r="I2292" s="186">
        <v>3.7503017151600089</v>
      </c>
      <c r="J2292" s="186" t="s">
        <v>971</v>
      </c>
      <c r="K2292" s="186" t="s">
        <v>942</v>
      </c>
    </row>
    <row r="2293" spans="1:11" x14ac:dyDescent="0.45">
      <c r="A2293" s="186" t="s">
        <v>336</v>
      </c>
      <c r="B2293" s="186" t="s">
        <v>1081</v>
      </c>
      <c r="C2293" s="186" t="s">
        <v>1098</v>
      </c>
      <c r="D2293" s="186"/>
      <c r="E2293" s="186" t="s">
        <v>942</v>
      </c>
      <c r="F2293" s="186">
        <v>2024</v>
      </c>
      <c r="G2293" s="186" t="s">
        <v>1013</v>
      </c>
      <c r="H2293" s="186">
        <v>4.21732041931201</v>
      </c>
      <c r="I2293" s="186">
        <v>3.7503017151600089</v>
      </c>
      <c r="J2293" s="186" t="s">
        <v>971</v>
      </c>
      <c r="K2293" s="186" t="s">
        <v>942</v>
      </c>
    </row>
    <row r="2294" spans="1:11" x14ac:dyDescent="0.45">
      <c r="A2294" s="186" t="s">
        <v>336</v>
      </c>
      <c r="B2294" s="186" t="s">
        <v>1081</v>
      </c>
      <c r="C2294" s="186" t="s">
        <v>1098</v>
      </c>
      <c r="D2294" s="186"/>
      <c r="E2294" s="186" t="s">
        <v>942</v>
      </c>
      <c r="F2294" s="186">
        <v>2025</v>
      </c>
      <c r="G2294" s="186" t="s">
        <v>1013</v>
      </c>
      <c r="H2294" s="186">
        <v>4.21732041931201</v>
      </c>
      <c r="I2294" s="186">
        <v>3.7503017151600089</v>
      </c>
      <c r="J2294" s="186" t="s">
        <v>971</v>
      </c>
      <c r="K2294" s="186" t="s">
        <v>942</v>
      </c>
    </row>
    <row r="2295" spans="1:11" x14ac:dyDescent="0.45">
      <c r="A2295" s="186" t="s">
        <v>336</v>
      </c>
      <c r="B2295" s="186" t="s">
        <v>1081</v>
      </c>
      <c r="C2295" s="186" t="s">
        <v>1098</v>
      </c>
      <c r="D2295" s="186"/>
      <c r="E2295" s="186" t="s">
        <v>942</v>
      </c>
      <c r="F2295" s="186">
        <v>2026</v>
      </c>
      <c r="G2295" s="186" t="s">
        <v>1013</v>
      </c>
      <c r="H2295" s="186">
        <v>4.21732041931201</v>
      </c>
      <c r="I2295" s="186">
        <v>3.7503017151600089</v>
      </c>
      <c r="J2295" s="186" t="s">
        <v>971</v>
      </c>
      <c r="K2295" s="186" t="s">
        <v>942</v>
      </c>
    </row>
    <row r="2296" spans="1:11" x14ac:dyDescent="0.45">
      <c r="A2296" s="186" t="s">
        <v>336</v>
      </c>
      <c r="B2296" s="186" t="s">
        <v>1081</v>
      </c>
      <c r="C2296" s="186" t="s">
        <v>1098</v>
      </c>
      <c r="D2296" s="186"/>
      <c r="E2296" s="186" t="s">
        <v>942</v>
      </c>
      <c r="F2296" s="186">
        <v>2027</v>
      </c>
      <c r="G2296" s="186" t="s">
        <v>1013</v>
      </c>
      <c r="H2296" s="186">
        <v>4.21732041931201</v>
      </c>
      <c r="I2296" s="186">
        <v>3.7503017151600089</v>
      </c>
      <c r="J2296" s="186" t="s">
        <v>971</v>
      </c>
      <c r="K2296" s="186" t="s">
        <v>942</v>
      </c>
    </row>
    <row r="2297" spans="1:11" x14ac:dyDescent="0.45">
      <c r="A2297" s="186" t="s">
        <v>336</v>
      </c>
      <c r="B2297" s="186" t="s">
        <v>1081</v>
      </c>
      <c r="C2297" s="186" t="s">
        <v>1098</v>
      </c>
      <c r="D2297" s="186"/>
      <c r="E2297" s="186" t="s">
        <v>942</v>
      </c>
      <c r="F2297" s="186">
        <v>2028</v>
      </c>
      <c r="G2297" s="186" t="s">
        <v>1013</v>
      </c>
      <c r="H2297" s="186">
        <v>4.21732041931201</v>
      </c>
      <c r="I2297" s="186">
        <v>3.7503017151600089</v>
      </c>
      <c r="J2297" s="186" t="s">
        <v>971</v>
      </c>
      <c r="K2297" s="186" t="s">
        <v>942</v>
      </c>
    </row>
    <row r="2298" spans="1:11" x14ac:dyDescent="0.45">
      <c r="A2298" s="186" t="s">
        <v>336</v>
      </c>
      <c r="B2298" s="186" t="s">
        <v>1081</v>
      </c>
      <c r="C2298" s="186" t="s">
        <v>1098</v>
      </c>
      <c r="D2298" s="186"/>
      <c r="E2298" s="186" t="s">
        <v>942</v>
      </c>
      <c r="F2298" s="186">
        <v>2029</v>
      </c>
      <c r="G2298" s="186" t="s">
        <v>1013</v>
      </c>
      <c r="H2298" s="186">
        <v>4.21732041931201</v>
      </c>
      <c r="I2298" s="186">
        <v>3.7503017151600089</v>
      </c>
      <c r="J2298" s="186" t="s">
        <v>971</v>
      </c>
      <c r="K2298" s="186" t="s">
        <v>942</v>
      </c>
    </row>
    <row r="2299" spans="1:11" x14ac:dyDescent="0.45">
      <c r="A2299" s="186" t="s">
        <v>336</v>
      </c>
      <c r="B2299" s="186" t="s">
        <v>1081</v>
      </c>
      <c r="C2299" s="186" t="s">
        <v>1098</v>
      </c>
      <c r="D2299" s="186"/>
      <c r="E2299" s="186" t="s">
        <v>942</v>
      </c>
      <c r="F2299" s="186">
        <v>2030</v>
      </c>
      <c r="G2299" s="186" t="s">
        <v>1013</v>
      </c>
      <c r="H2299" s="186">
        <v>4.21732041931201</v>
      </c>
      <c r="I2299" s="186">
        <v>3.7503017151600089</v>
      </c>
      <c r="J2299" s="186" t="s">
        <v>971</v>
      </c>
      <c r="K2299" s="186" t="s">
        <v>942</v>
      </c>
    </row>
    <row r="2300" spans="1:11" x14ac:dyDescent="0.45">
      <c r="A2300" s="186" t="s">
        <v>336</v>
      </c>
      <c r="B2300" s="186" t="s">
        <v>1081</v>
      </c>
      <c r="C2300" s="186" t="s">
        <v>1098</v>
      </c>
      <c r="D2300" s="186"/>
      <c r="E2300" s="186" t="s">
        <v>942</v>
      </c>
      <c r="F2300" s="186">
        <v>2031</v>
      </c>
      <c r="G2300" s="186" t="s">
        <v>1013</v>
      </c>
      <c r="H2300" s="186">
        <v>4.21732041931201</v>
      </c>
      <c r="I2300" s="186">
        <v>3.7503017151600089</v>
      </c>
      <c r="J2300" s="186" t="s">
        <v>971</v>
      </c>
      <c r="K2300" s="186" t="s">
        <v>942</v>
      </c>
    </row>
    <row r="2301" spans="1:11" x14ac:dyDescent="0.45">
      <c r="A2301" s="186" t="s">
        <v>336</v>
      </c>
      <c r="B2301" s="186" t="s">
        <v>1081</v>
      </c>
      <c r="C2301" s="186" t="s">
        <v>1098</v>
      </c>
      <c r="D2301" s="186"/>
      <c r="E2301" s="186" t="s">
        <v>942</v>
      </c>
      <c r="F2301" s="186">
        <v>2032</v>
      </c>
      <c r="G2301" s="186" t="s">
        <v>1013</v>
      </c>
      <c r="H2301" s="186">
        <v>4.21732041931201</v>
      </c>
      <c r="I2301" s="186">
        <v>3.7503017151600089</v>
      </c>
      <c r="J2301" s="186" t="s">
        <v>971</v>
      </c>
      <c r="K2301" s="186" t="s">
        <v>942</v>
      </c>
    </row>
    <row r="2302" spans="1:11" x14ac:dyDescent="0.45">
      <c r="A2302" s="186" t="s">
        <v>336</v>
      </c>
      <c r="B2302" s="186" t="s">
        <v>1081</v>
      </c>
      <c r="C2302" s="186" t="s">
        <v>1098</v>
      </c>
      <c r="D2302" s="186"/>
      <c r="E2302" s="186" t="s">
        <v>942</v>
      </c>
      <c r="F2302" s="186">
        <v>2033</v>
      </c>
      <c r="G2302" s="186" t="s">
        <v>1013</v>
      </c>
      <c r="H2302" s="186">
        <v>4.21732041931201</v>
      </c>
      <c r="I2302" s="186">
        <v>3.7503017151600089</v>
      </c>
      <c r="J2302" s="186" t="s">
        <v>971</v>
      </c>
      <c r="K2302" s="186" t="s">
        <v>942</v>
      </c>
    </row>
    <row r="2303" spans="1:11" x14ac:dyDescent="0.45">
      <c r="A2303" s="186" t="s">
        <v>336</v>
      </c>
      <c r="B2303" s="186" t="s">
        <v>1081</v>
      </c>
      <c r="C2303" s="186" t="s">
        <v>1098</v>
      </c>
      <c r="D2303" s="186"/>
      <c r="E2303" s="186" t="s">
        <v>942</v>
      </c>
      <c r="F2303" s="186">
        <v>2034</v>
      </c>
      <c r="G2303" s="186" t="s">
        <v>1013</v>
      </c>
      <c r="H2303" s="186">
        <v>4.21732041931201</v>
      </c>
      <c r="I2303" s="186">
        <v>3.7503017151600089</v>
      </c>
      <c r="J2303" s="186" t="s">
        <v>971</v>
      </c>
      <c r="K2303" s="186" t="s">
        <v>942</v>
      </c>
    </row>
    <row r="2304" spans="1:11" x14ac:dyDescent="0.45">
      <c r="A2304" s="186" t="s">
        <v>336</v>
      </c>
      <c r="B2304" s="186" t="s">
        <v>1081</v>
      </c>
      <c r="C2304" s="186" t="s">
        <v>1098</v>
      </c>
      <c r="D2304" s="186"/>
      <c r="E2304" s="186" t="s">
        <v>942</v>
      </c>
      <c r="F2304" s="186">
        <v>2035</v>
      </c>
      <c r="G2304" s="186" t="s">
        <v>1013</v>
      </c>
      <c r="H2304" s="186">
        <v>4.21732041931201</v>
      </c>
      <c r="I2304" s="186">
        <v>3.7503017151600089</v>
      </c>
      <c r="J2304" s="186" t="s">
        <v>971</v>
      </c>
      <c r="K2304" s="186" t="s">
        <v>942</v>
      </c>
    </row>
    <row r="2305" spans="1:11" x14ac:dyDescent="0.45">
      <c r="A2305" s="186" t="s">
        <v>336</v>
      </c>
      <c r="B2305" s="186" t="s">
        <v>1081</v>
      </c>
      <c r="C2305" s="186" t="s">
        <v>1098</v>
      </c>
      <c r="D2305" s="186"/>
      <c r="E2305" s="186" t="s">
        <v>942</v>
      </c>
      <c r="F2305" s="186">
        <v>2036</v>
      </c>
      <c r="G2305" s="186" t="s">
        <v>1013</v>
      </c>
      <c r="H2305" s="186">
        <v>4.21732041931201</v>
      </c>
      <c r="I2305" s="186">
        <v>3.7503017151600089</v>
      </c>
      <c r="J2305" s="186" t="s">
        <v>971</v>
      </c>
      <c r="K2305" s="186" t="s">
        <v>942</v>
      </c>
    </row>
    <row r="2306" spans="1:11" x14ac:dyDescent="0.45">
      <c r="A2306" s="186" t="s">
        <v>336</v>
      </c>
      <c r="B2306" s="186" t="s">
        <v>1081</v>
      </c>
      <c r="C2306" s="186" t="s">
        <v>1098</v>
      </c>
      <c r="D2306" s="186"/>
      <c r="E2306" s="186" t="s">
        <v>942</v>
      </c>
      <c r="F2306" s="186">
        <v>2037</v>
      </c>
      <c r="G2306" s="186" t="s">
        <v>1013</v>
      </c>
      <c r="H2306" s="186">
        <v>4.21732041931201</v>
      </c>
      <c r="I2306" s="186">
        <v>3.7503017151600089</v>
      </c>
      <c r="J2306" s="186" t="s">
        <v>971</v>
      </c>
      <c r="K2306" s="186" t="s">
        <v>942</v>
      </c>
    </row>
    <row r="2307" spans="1:11" x14ac:dyDescent="0.45">
      <c r="A2307" s="186" t="s">
        <v>336</v>
      </c>
      <c r="B2307" s="186" t="s">
        <v>1081</v>
      </c>
      <c r="C2307" s="186" t="s">
        <v>1098</v>
      </c>
      <c r="D2307" s="186"/>
      <c r="E2307" s="186" t="s">
        <v>942</v>
      </c>
      <c r="F2307" s="186">
        <v>2038</v>
      </c>
      <c r="G2307" s="186" t="s">
        <v>1013</v>
      </c>
      <c r="H2307" s="186">
        <v>4.21732041931201</v>
      </c>
      <c r="I2307" s="186">
        <v>3.7503017151600089</v>
      </c>
      <c r="J2307" s="186" t="s">
        <v>971</v>
      </c>
      <c r="K2307" s="186" t="s">
        <v>942</v>
      </c>
    </row>
    <row r="2308" spans="1:11" x14ac:dyDescent="0.45">
      <c r="A2308" s="186" t="s">
        <v>336</v>
      </c>
      <c r="B2308" s="186" t="s">
        <v>1081</v>
      </c>
      <c r="C2308" s="186" t="s">
        <v>1098</v>
      </c>
      <c r="D2308" s="186"/>
      <c r="E2308" s="186" t="s">
        <v>942</v>
      </c>
      <c r="F2308" s="186">
        <v>2039</v>
      </c>
      <c r="G2308" s="186" t="s">
        <v>1013</v>
      </c>
      <c r="H2308" s="186">
        <v>4.21732041931201</v>
      </c>
      <c r="I2308" s="186">
        <v>3.7503017151600089</v>
      </c>
      <c r="J2308" s="186" t="s">
        <v>971</v>
      </c>
      <c r="K2308" s="186" t="s">
        <v>942</v>
      </c>
    </row>
    <row r="2309" spans="1:11" x14ac:dyDescent="0.45">
      <c r="A2309" s="186" t="s">
        <v>336</v>
      </c>
      <c r="B2309" s="186" t="s">
        <v>1081</v>
      </c>
      <c r="C2309" s="186" t="s">
        <v>1098</v>
      </c>
      <c r="D2309" s="186"/>
      <c r="E2309" s="186" t="s">
        <v>942</v>
      </c>
      <c r="F2309" s="186">
        <v>2040</v>
      </c>
      <c r="G2309" s="186" t="s">
        <v>1013</v>
      </c>
      <c r="H2309" s="186">
        <v>4.21732041931201</v>
      </c>
      <c r="I2309" s="186">
        <v>3.7503017151600089</v>
      </c>
      <c r="J2309" s="186" t="s">
        <v>971</v>
      </c>
      <c r="K2309" s="186" t="s">
        <v>942</v>
      </c>
    </row>
    <row r="2310" spans="1:11" x14ac:dyDescent="0.45">
      <c r="A2310" s="186" t="s">
        <v>336</v>
      </c>
      <c r="B2310" s="186" t="s">
        <v>1081</v>
      </c>
      <c r="C2310" s="186" t="s">
        <v>1098</v>
      </c>
      <c r="D2310" s="186"/>
      <c r="E2310" s="186" t="s">
        <v>942</v>
      </c>
      <c r="F2310" s="186">
        <v>2041</v>
      </c>
      <c r="G2310" s="186" t="s">
        <v>1013</v>
      </c>
      <c r="H2310" s="186">
        <v>4.21732041931201</v>
      </c>
      <c r="I2310" s="186">
        <v>3.7503017151600089</v>
      </c>
      <c r="J2310" s="186" t="s">
        <v>971</v>
      </c>
      <c r="K2310" s="186" t="s">
        <v>942</v>
      </c>
    </row>
    <row r="2311" spans="1:11" x14ac:dyDescent="0.45">
      <c r="A2311" s="186" t="s">
        <v>336</v>
      </c>
      <c r="B2311" s="186" t="s">
        <v>1081</v>
      </c>
      <c r="C2311" s="186" t="s">
        <v>1098</v>
      </c>
      <c r="D2311" s="186"/>
      <c r="E2311" s="186" t="s">
        <v>942</v>
      </c>
      <c r="F2311" s="186">
        <v>2042</v>
      </c>
      <c r="G2311" s="186" t="s">
        <v>1013</v>
      </c>
      <c r="H2311" s="186">
        <v>4.21732041931201</v>
      </c>
      <c r="I2311" s="186">
        <v>3.7503017151600089</v>
      </c>
      <c r="J2311" s="186" t="s">
        <v>971</v>
      </c>
      <c r="K2311" s="186" t="s">
        <v>942</v>
      </c>
    </row>
    <row r="2312" spans="1:11" x14ac:dyDescent="0.45">
      <c r="A2312" s="186" t="s">
        <v>336</v>
      </c>
      <c r="B2312" s="186" t="s">
        <v>1081</v>
      </c>
      <c r="C2312" s="186" t="s">
        <v>1098</v>
      </c>
      <c r="D2312" s="186"/>
      <c r="E2312" s="186" t="s">
        <v>942</v>
      </c>
      <c r="F2312" s="186">
        <v>2043</v>
      </c>
      <c r="G2312" s="186" t="s">
        <v>1013</v>
      </c>
      <c r="H2312" s="186">
        <v>4.21732041931201</v>
      </c>
      <c r="I2312" s="186">
        <v>3.7503017151600089</v>
      </c>
      <c r="J2312" s="186" t="s">
        <v>971</v>
      </c>
      <c r="K2312" s="186" t="s">
        <v>942</v>
      </c>
    </row>
    <row r="2313" spans="1:11" x14ac:dyDescent="0.45">
      <c r="A2313" s="186" t="s">
        <v>336</v>
      </c>
      <c r="B2313" s="186" t="s">
        <v>1081</v>
      </c>
      <c r="C2313" s="186" t="s">
        <v>1098</v>
      </c>
      <c r="D2313" s="186"/>
      <c r="E2313" s="186" t="s">
        <v>942</v>
      </c>
      <c r="F2313" s="186">
        <v>2044</v>
      </c>
      <c r="G2313" s="186" t="s">
        <v>1013</v>
      </c>
      <c r="H2313" s="186">
        <v>4.21732041931201</v>
      </c>
      <c r="I2313" s="186">
        <v>3.7503017151600089</v>
      </c>
      <c r="J2313" s="186" t="s">
        <v>971</v>
      </c>
      <c r="K2313" s="186" t="s">
        <v>942</v>
      </c>
    </row>
    <row r="2314" spans="1:11" x14ac:dyDescent="0.45">
      <c r="A2314" s="186" t="s">
        <v>336</v>
      </c>
      <c r="B2314" s="186" t="s">
        <v>1081</v>
      </c>
      <c r="C2314" s="186" t="s">
        <v>1098</v>
      </c>
      <c r="D2314" s="186"/>
      <c r="E2314" s="186" t="s">
        <v>942</v>
      </c>
      <c r="F2314" s="186">
        <v>2045</v>
      </c>
      <c r="G2314" s="186" t="s">
        <v>1013</v>
      </c>
      <c r="H2314" s="186">
        <v>4.21732041931201</v>
      </c>
      <c r="I2314" s="186">
        <v>3.7503017151600089</v>
      </c>
      <c r="J2314" s="186" t="s">
        <v>971</v>
      </c>
      <c r="K2314" s="186" t="s">
        <v>942</v>
      </c>
    </row>
    <row r="2315" spans="1:11" x14ac:dyDescent="0.45">
      <c r="A2315" s="186" t="s">
        <v>336</v>
      </c>
      <c r="B2315" s="186" t="s">
        <v>1081</v>
      </c>
      <c r="C2315" s="186" t="s">
        <v>1098</v>
      </c>
      <c r="D2315" s="186"/>
      <c r="E2315" s="186" t="s">
        <v>942</v>
      </c>
      <c r="F2315" s="186">
        <v>2046</v>
      </c>
      <c r="G2315" s="186" t="s">
        <v>1013</v>
      </c>
      <c r="H2315" s="186">
        <v>4.21732041931201</v>
      </c>
      <c r="I2315" s="186">
        <v>3.7503017151600089</v>
      </c>
      <c r="J2315" s="186" t="s">
        <v>971</v>
      </c>
      <c r="K2315" s="186" t="s">
        <v>942</v>
      </c>
    </row>
    <row r="2316" spans="1:11" x14ac:dyDescent="0.45">
      <c r="A2316" s="186" t="s">
        <v>336</v>
      </c>
      <c r="B2316" s="186" t="s">
        <v>1081</v>
      </c>
      <c r="C2316" s="186" t="s">
        <v>1098</v>
      </c>
      <c r="D2316" s="186"/>
      <c r="E2316" s="186" t="s">
        <v>942</v>
      </c>
      <c r="F2316" s="186">
        <v>2047</v>
      </c>
      <c r="G2316" s="186" t="s">
        <v>1013</v>
      </c>
      <c r="H2316" s="186">
        <v>4.21732041931201</v>
      </c>
      <c r="I2316" s="186">
        <v>3.7503017151600089</v>
      </c>
      <c r="J2316" s="186" t="s">
        <v>971</v>
      </c>
      <c r="K2316" s="186" t="s">
        <v>942</v>
      </c>
    </row>
    <row r="2317" spans="1:11" x14ac:dyDescent="0.45">
      <c r="A2317" s="186" t="s">
        <v>336</v>
      </c>
      <c r="B2317" s="186" t="s">
        <v>1081</v>
      </c>
      <c r="C2317" s="186" t="s">
        <v>1098</v>
      </c>
      <c r="D2317" s="186"/>
      <c r="E2317" s="186" t="s">
        <v>942</v>
      </c>
      <c r="F2317" s="186">
        <v>2048</v>
      </c>
      <c r="G2317" s="186" t="s">
        <v>1013</v>
      </c>
      <c r="H2317" s="186">
        <v>4.21732041931201</v>
      </c>
      <c r="I2317" s="186">
        <v>3.7503017151600089</v>
      </c>
      <c r="J2317" s="186" t="s">
        <v>971</v>
      </c>
      <c r="K2317" s="186" t="s">
        <v>942</v>
      </c>
    </row>
    <row r="2318" spans="1:11" x14ac:dyDescent="0.45">
      <c r="A2318" s="186" t="s">
        <v>336</v>
      </c>
      <c r="B2318" s="186" t="s">
        <v>1081</v>
      </c>
      <c r="C2318" s="186" t="s">
        <v>1098</v>
      </c>
      <c r="D2318" s="186"/>
      <c r="E2318" s="186" t="s">
        <v>942</v>
      </c>
      <c r="F2318" s="186">
        <v>2049</v>
      </c>
      <c r="G2318" s="186" t="s">
        <v>1013</v>
      </c>
      <c r="H2318" s="186">
        <v>4.21732041931201</v>
      </c>
      <c r="I2318" s="186">
        <v>3.7503017151600089</v>
      </c>
      <c r="J2318" s="186" t="s">
        <v>971</v>
      </c>
      <c r="K2318" s="186" t="s">
        <v>942</v>
      </c>
    </row>
    <row r="2319" spans="1:11" x14ac:dyDescent="0.45">
      <c r="A2319" s="186" t="s">
        <v>336</v>
      </c>
      <c r="B2319" s="186" t="s">
        <v>1081</v>
      </c>
      <c r="C2319" s="186" t="s">
        <v>1098</v>
      </c>
      <c r="D2319" s="186"/>
      <c r="E2319" s="186" t="s">
        <v>942</v>
      </c>
      <c r="F2319" s="186">
        <v>2050</v>
      </c>
      <c r="G2319" s="186" t="s">
        <v>1013</v>
      </c>
      <c r="H2319" s="186">
        <v>4.21732041931201</v>
      </c>
      <c r="I2319" s="186">
        <v>3.7503017151600089</v>
      </c>
      <c r="J2319" s="186" t="s">
        <v>971</v>
      </c>
      <c r="K2319" s="186" t="s">
        <v>942</v>
      </c>
    </row>
    <row r="2320" spans="1:11" x14ac:dyDescent="0.45">
      <c r="A2320" s="186" t="s">
        <v>336</v>
      </c>
      <c r="B2320" s="186" t="s">
        <v>1081</v>
      </c>
      <c r="C2320" s="186" t="s">
        <v>1086</v>
      </c>
      <c r="D2320" s="186" t="s">
        <v>533</v>
      </c>
      <c r="E2320" s="186" t="s">
        <v>1088</v>
      </c>
      <c r="F2320" s="186">
        <v>1990</v>
      </c>
      <c r="G2320" s="186" t="s">
        <v>1013</v>
      </c>
      <c r="H2320" s="186">
        <v>0</v>
      </c>
      <c r="I2320" s="186">
        <v>0</v>
      </c>
      <c r="J2320" s="186" t="s">
        <v>967</v>
      </c>
      <c r="K2320" s="186" t="s">
        <v>968</v>
      </c>
    </row>
    <row r="2321" spans="1:11" x14ac:dyDescent="0.45">
      <c r="A2321" s="186" t="s">
        <v>336</v>
      </c>
      <c r="B2321" s="186" t="s">
        <v>1081</v>
      </c>
      <c r="C2321" s="186" t="s">
        <v>1086</v>
      </c>
      <c r="D2321" s="186" t="s">
        <v>533</v>
      </c>
      <c r="E2321" s="186" t="s">
        <v>1088</v>
      </c>
      <c r="F2321" s="186">
        <v>1991</v>
      </c>
      <c r="G2321" s="186" t="s">
        <v>1013</v>
      </c>
      <c r="H2321" s="186">
        <v>0</v>
      </c>
      <c r="I2321" s="186">
        <v>0</v>
      </c>
      <c r="J2321" s="186" t="s">
        <v>967</v>
      </c>
      <c r="K2321" s="186" t="s">
        <v>968</v>
      </c>
    </row>
    <row r="2322" spans="1:11" x14ac:dyDescent="0.45">
      <c r="A2322" s="186" t="s">
        <v>336</v>
      </c>
      <c r="B2322" s="186" t="s">
        <v>1081</v>
      </c>
      <c r="C2322" s="186" t="s">
        <v>1086</v>
      </c>
      <c r="D2322" s="186" t="s">
        <v>533</v>
      </c>
      <c r="E2322" s="186" t="s">
        <v>1088</v>
      </c>
      <c r="F2322" s="186">
        <v>1992</v>
      </c>
      <c r="G2322" s="186" t="s">
        <v>1013</v>
      </c>
      <c r="H2322" s="186">
        <v>0</v>
      </c>
      <c r="I2322" s="186">
        <v>0</v>
      </c>
      <c r="J2322" s="186" t="s">
        <v>967</v>
      </c>
      <c r="K2322" s="186" t="s">
        <v>968</v>
      </c>
    </row>
    <row r="2323" spans="1:11" x14ac:dyDescent="0.45">
      <c r="A2323" s="186" t="s">
        <v>336</v>
      </c>
      <c r="B2323" s="186" t="s">
        <v>1081</v>
      </c>
      <c r="C2323" s="186" t="s">
        <v>1086</v>
      </c>
      <c r="D2323" s="186" t="s">
        <v>533</v>
      </c>
      <c r="E2323" s="186" t="s">
        <v>1088</v>
      </c>
      <c r="F2323" s="186">
        <v>1993</v>
      </c>
      <c r="G2323" s="186" t="s">
        <v>1013</v>
      </c>
      <c r="H2323" s="186">
        <v>0</v>
      </c>
      <c r="I2323" s="186">
        <v>0</v>
      </c>
      <c r="J2323" s="186" t="s">
        <v>967</v>
      </c>
      <c r="K2323" s="186" t="s">
        <v>968</v>
      </c>
    </row>
    <row r="2324" spans="1:11" x14ac:dyDescent="0.45">
      <c r="A2324" s="186" t="s">
        <v>336</v>
      </c>
      <c r="B2324" s="186" t="s">
        <v>1081</v>
      </c>
      <c r="C2324" s="186" t="s">
        <v>1086</v>
      </c>
      <c r="D2324" s="186" t="s">
        <v>533</v>
      </c>
      <c r="E2324" s="186" t="s">
        <v>1088</v>
      </c>
      <c r="F2324" s="186">
        <v>1994</v>
      </c>
      <c r="G2324" s="186" t="s">
        <v>1013</v>
      </c>
      <c r="H2324" s="186">
        <v>0</v>
      </c>
      <c r="I2324" s="186">
        <v>0</v>
      </c>
      <c r="J2324" s="186" t="s">
        <v>967</v>
      </c>
      <c r="K2324" s="186" t="s">
        <v>968</v>
      </c>
    </row>
    <row r="2325" spans="1:11" x14ac:dyDescent="0.45">
      <c r="A2325" s="186" t="s">
        <v>336</v>
      </c>
      <c r="B2325" s="186" t="s">
        <v>1081</v>
      </c>
      <c r="C2325" s="186" t="s">
        <v>1086</v>
      </c>
      <c r="D2325" s="186" t="s">
        <v>533</v>
      </c>
      <c r="E2325" s="186" t="s">
        <v>1088</v>
      </c>
      <c r="F2325" s="186">
        <v>1995</v>
      </c>
      <c r="G2325" s="186" t="s">
        <v>1013</v>
      </c>
      <c r="H2325" s="186">
        <v>0</v>
      </c>
      <c r="I2325" s="186">
        <v>0</v>
      </c>
      <c r="J2325" s="186" t="s">
        <v>967</v>
      </c>
      <c r="K2325" s="186" t="s">
        <v>968</v>
      </c>
    </row>
    <row r="2326" spans="1:11" x14ac:dyDescent="0.45">
      <c r="A2326" s="186" t="s">
        <v>336</v>
      </c>
      <c r="B2326" s="186" t="s">
        <v>1081</v>
      </c>
      <c r="C2326" s="186" t="s">
        <v>1086</v>
      </c>
      <c r="D2326" s="186" t="s">
        <v>533</v>
      </c>
      <c r="E2326" s="186" t="s">
        <v>1088</v>
      </c>
      <c r="F2326" s="186">
        <v>1996</v>
      </c>
      <c r="G2326" s="186" t="s">
        <v>1013</v>
      </c>
      <c r="H2326" s="186">
        <v>1.7417934730596201E-4</v>
      </c>
      <c r="I2326" s="186">
        <v>1.7417934730596201E-4</v>
      </c>
      <c r="J2326" s="186" t="s">
        <v>967</v>
      </c>
      <c r="K2326" s="186" t="s">
        <v>968</v>
      </c>
    </row>
    <row r="2327" spans="1:11" x14ac:dyDescent="0.45">
      <c r="A2327" s="186" t="s">
        <v>336</v>
      </c>
      <c r="B2327" s="186" t="s">
        <v>1081</v>
      </c>
      <c r="C2327" s="186" t="s">
        <v>1086</v>
      </c>
      <c r="D2327" s="186" t="s">
        <v>533</v>
      </c>
      <c r="E2327" s="186" t="s">
        <v>1088</v>
      </c>
      <c r="F2327" s="186">
        <v>1997</v>
      </c>
      <c r="G2327" s="186" t="s">
        <v>1013</v>
      </c>
      <c r="H2327" s="186">
        <v>3.48358694611925E-4</v>
      </c>
      <c r="I2327" s="186">
        <v>3.48358694611925E-4</v>
      </c>
      <c r="J2327" s="186" t="s">
        <v>967</v>
      </c>
      <c r="K2327" s="186" t="s">
        <v>968</v>
      </c>
    </row>
    <row r="2328" spans="1:11" x14ac:dyDescent="0.45">
      <c r="A2328" s="186" t="s">
        <v>336</v>
      </c>
      <c r="B2328" s="186" t="s">
        <v>1081</v>
      </c>
      <c r="C2328" s="186" t="s">
        <v>1086</v>
      </c>
      <c r="D2328" s="186" t="s">
        <v>533</v>
      </c>
      <c r="E2328" s="186" t="s">
        <v>1088</v>
      </c>
      <c r="F2328" s="186">
        <v>1998</v>
      </c>
      <c r="G2328" s="186" t="s">
        <v>1013</v>
      </c>
      <c r="H2328" s="186">
        <v>5.2253804191788704E-4</v>
      </c>
      <c r="I2328" s="186">
        <v>5.2253804191788704E-4</v>
      </c>
      <c r="J2328" s="186" t="s">
        <v>967</v>
      </c>
      <c r="K2328" s="186" t="s">
        <v>968</v>
      </c>
    </row>
    <row r="2329" spans="1:11" x14ac:dyDescent="0.45">
      <c r="A2329" s="186" t="s">
        <v>336</v>
      </c>
      <c r="B2329" s="186" t="s">
        <v>1081</v>
      </c>
      <c r="C2329" s="186" t="s">
        <v>1086</v>
      </c>
      <c r="D2329" s="186" t="s">
        <v>533</v>
      </c>
      <c r="E2329" s="186" t="s">
        <v>1088</v>
      </c>
      <c r="F2329" s="186">
        <v>1999</v>
      </c>
      <c r="G2329" s="186" t="s">
        <v>1013</v>
      </c>
      <c r="H2329" s="186">
        <v>6.9671738922384902E-4</v>
      </c>
      <c r="I2329" s="186">
        <v>6.9671738922384902E-4</v>
      </c>
      <c r="J2329" s="186" t="s">
        <v>967</v>
      </c>
      <c r="K2329" s="186" t="s">
        <v>968</v>
      </c>
    </row>
    <row r="2330" spans="1:11" x14ac:dyDescent="0.45">
      <c r="A2330" s="186" t="s">
        <v>336</v>
      </c>
      <c r="B2330" s="186" t="s">
        <v>1081</v>
      </c>
      <c r="C2330" s="186" t="s">
        <v>1086</v>
      </c>
      <c r="D2330" s="186" t="s">
        <v>533</v>
      </c>
      <c r="E2330" s="186" t="s">
        <v>1088</v>
      </c>
      <c r="F2330" s="186">
        <v>2000</v>
      </c>
      <c r="G2330" s="186" t="s">
        <v>1013</v>
      </c>
      <c r="H2330" s="186">
        <v>8.7089673652981101E-4</v>
      </c>
      <c r="I2330" s="186">
        <v>8.7089673652981101E-4</v>
      </c>
      <c r="J2330" s="186" t="s">
        <v>967</v>
      </c>
      <c r="K2330" s="186" t="s">
        <v>968</v>
      </c>
    </row>
    <row r="2331" spans="1:11" x14ac:dyDescent="0.45">
      <c r="A2331" s="186" t="s">
        <v>336</v>
      </c>
      <c r="B2331" s="186" t="s">
        <v>1081</v>
      </c>
      <c r="C2331" s="186" t="s">
        <v>1086</v>
      </c>
      <c r="D2331" s="186" t="s">
        <v>533</v>
      </c>
      <c r="E2331" s="186" t="s">
        <v>1088</v>
      </c>
      <c r="F2331" s="186">
        <v>2001</v>
      </c>
      <c r="G2331" s="186" t="s">
        <v>1013</v>
      </c>
      <c r="H2331" s="186">
        <v>9.4634500619703E-4</v>
      </c>
      <c r="I2331" s="186">
        <v>9.4634500619703E-4</v>
      </c>
      <c r="J2331" s="186" t="s">
        <v>967</v>
      </c>
      <c r="K2331" s="186" t="s">
        <v>968</v>
      </c>
    </row>
    <row r="2332" spans="1:11" x14ac:dyDescent="0.45">
      <c r="A2332" s="186" t="s">
        <v>336</v>
      </c>
      <c r="B2332" s="186" t="s">
        <v>1081</v>
      </c>
      <c r="C2332" s="186" t="s">
        <v>1086</v>
      </c>
      <c r="D2332" s="186" t="s">
        <v>533</v>
      </c>
      <c r="E2332" s="186" t="s">
        <v>1088</v>
      </c>
      <c r="F2332" s="186">
        <v>2002</v>
      </c>
      <c r="G2332" s="186" t="s">
        <v>1013</v>
      </c>
      <c r="H2332" s="186">
        <v>1.0217932758642501E-3</v>
      </c>
      <c r="I2332" s="186">
        <v>1.0217932758642501E-3</v>
      </c>
      <c r="J2332" s="186" t="s">
        <v>967</v>
      </c>
      <c r="K2332" s="186" t="s">
        <v>968</v>
      </c>
    </row>
    <row r="2333" spans="1:11" x14ac:dyDescent="0.45">
      <c r="A2333" s="186" t="s">
        <v>336</v>
      </c>
      <c r="B2333" s="186" t="s">
        <v>1081</v>
      </c>
      <c r="C2333" s="186" t="s">
        <v>1086</v>
      </c>
      <c r="D2333" s="186" t="s">
        <v>533</v>
      </c>
      <c r="E2333" s="186" t="s">
        <v>1088</v>
      </c>
      <c r="F2333" s="186">
        <v>2003</v>
      </c>
      <c r="G2333" s="186" t="s">
        <v>1013</v>
      </c>
      <c r="H2333" s="186">
        <v>1.0972415455314699E-3</v>
      </c>
      <c r="I2333" s="186">
        <v>1.0972415455314699E-3</v>
      </c>
      <c r="J2333" s="186" t="s">
        <v>967</v>
      </c>
      <c r="K2333" s="186" t="s">
        <v>968</v>
      </c>
    </row>
    <row r="2334" spans="1:11" x14ac:dyDescent="0.45">
      <c r="A2334" s="186" t="s">
        <v>336</v>
      </c>
      <c r="B2334" s="186" t="s">
        <v>1081</v>
      </c>
      <c r="C2334" s="186" t="s">
        <v>1086</v>
      </c>
      <c r="D2334" s="186" t="s">
        <v>533</v>
      </c>
      <c r="E2334" s="186" t="s">
        <v>1088</v>
      </c>
      <c r="F2334" s="186">
        <v>2004</v>
      </c>
      <c r="G2334" s="186" t="s">
        <v>1013</v>
      </c>
      <c r="H2334" s="186">
        <v>1.17268981519869E-3</v>
      </c>
      <c r="I2334" s="186">
        <v>1.17268981519869E-3</v>
      </c>
      <c r="J2334" s="186" t="s">
        <v>967</v>
      </c>
      <c r="K2334" s="186" t="s">
        <v>968</v>
      </c>
    </row>
    <row r="2335" spans="1:11" x14ac:dyDescent="0.45">
      <c r="A2335" s="186" t="s">
        <v>336</v>
      </c>
      <c r="B2335" s="186" t="s">
        <v>1081</v>
      </c>
      <c r="C2335" s="186" t="s">
        <v>1086</v>
      </c>
      <c r="D2335" s="186" t="s">
        <v>533</v>
      </c>
      <c r="E2335" s="186" t="s">
        <v>1088</v>
      </c>
      <c r="F2335" s="186">
        <v>2005</v>
      </c>
      <c r="G2335" s="186" t="s">
        <v>1013</v>
      </c>
      <c r="H2335" s="186">
        <v>1.2481380848659001E-3</v>
      </c>
      <c r="I2335" s="186">
        <v>1.2481380848659001E-3</v>
      </c>
      <c r="J2335" s="186" t="s">
        <v>967</v>
      </c>
      <c r="K2335" s="186" t="s">
        <v>968</v>
      </c>
    </row>
    <row r="2336" spans="1:11" x14ac:dyDescent="0.45">
      <c r="A2336" s="186" t="s">
        <v>336</v>
      </c>
      <c r="B2336" s="186" t="s">
        <v>1081</v>
      </c>
      <c r="C2336" s="186" t="s">
        <v>1086</v>
      </c>
      <c r="D2336" s="186" t="s">
        <v>533</v>
      </c>
      <c r="E2336" s="186" t="s">
        <v>1088</v>
      </c>
      <c r="F2336" s="186">
        <v>2006</v>
      </c>
      <c r="G2336" s="186" t="s">
        <v>1013</v>
      </c>
      <c r="H2336" s="186">
        <v>1.0559351530864999E-2</v>
      </c>
      <c r="I2336" s="186">
        <v>1.0559351530864999E-2</v>
      </c>
      <c r="J2336" s="186" t="s">
        <v>967</v>
      </c>
      <c r="K2336" s="186" t="s">
        <v>968</v>
      </c>
    </row>
    <row r="2337" spans="1:11" x14ac:dyDescent="0.45">
      <c r="A2337" s="186" t="s">
        <v>336</v>
      </c>
      <c r="B2337" s="186" t="s">
        <v>1081</v>
      </c>
      <c r="C2337" s="186" t="s">
        <v>1086</v>
      </c>
      <c r="D2337" s="186" t="s">
        <v>533</v>
      </c>
      <c r="E2337" s="186" t="s">
        <v>1088</v>
      </c>
      <c r="F2337" s="186">
        <v>2007</v>
      </c>
      <c r="G2337" s="186" t="s">
        <v>1013</v>
      </c>
      <c r="H2337" s="186">
        <v>1.98705649768641E-2</v>
      </c>
      <c r="I2337" s="186">
        <v>1.98705649768641E-2</v>
      </c>
      <c r="J2337" s="186" t="s">
        <v>967</v>
      </c>
      <c r="K2337" s="186" t="s">
        <v>968</v>
      </c>
    </row>
    <row r="2338" spans="1:11" x14ac:dyDescent="0.45">
      <c r="A2338" s="186" t="s">
        <v>336</v>
      </c>
      <c r="B2338" s="186" t="s">
        <v>1081</v>
      </c>
      <c r="C2338" s="186" t="s">
        <v>1086</v>
      </c>
      <c r="D2338" s="186" t="s">
        <v>533</v>
      </c>
      <c r="E2338" s="186" t="s">
        <v>1088</v>
      </c>
      <c r="F2338" s="186">
        <v>2008</v>
      </c>
      <c r="G2338" s="186" t="s">
        <v>1013</v>
      </c>
      <c r="H2338" s="186">
        <v>2.9181778422863201E-2</v>
      </c>
      <c r="I2338" s="186">
        <v>2.9181778422863201E-2</v>
      </c>
      <c r="J2338" s="186" t="s">
        <v>967</v>
      </c>
      <c r="K2338" s="186" t="s">
        <v>968</v>
      </c>
    </row>
    <row r="2339" spans="1:11" x14ac:dyDescent="0.45">
      <c r="A2339" s="186" t="s">
        <v>336</v>
      </c>
      <c r="B2339" s="186" t="s">
        <v>1081</v>
      </c>
      <c r="C2339" s="186" t="s">
        <v>1086</v>
      </c>
      <c r="D2339" s="186" t="s">
        <v>533</v>
      </c>
      <c r="E2339" s="186" t="s">
        <v>1088</v>
      </c>
      <c r="F2339" s="186">
        <v>2009</v>
      </c>
      <c r="G2339" s="186" t="s">
        <v>1013</v>
      </c>
      <c r="H2339" s="186">
        <v>3.8492991868862299E-2</v>
      </c>
      <c r="I2339" s="186">
        <v>3.8492991868862299E-2</v>
      </c>
      <c r="J2339" s="186" t="s">
        <v>967</v>
      </c>
      <c r="K2339" s="186" t="s">
        <v>968</v>
      </c>
    </row>
    <row r="2340" spans="1:11" x14ac:dyDescent="0.45">
      <c r="A2340" s="186" t="s">
        <v>336</v>
      </c>
      <c r="B2340" s="186" t="s">
        <v>1081</v>
      </c>
      <c r="C2340" s="186" t="s">
        <v>1086</v>
      </c>
      <c r="D2340" s="186" t="s">
        <v>533</v>
      </c>
      <c r="E2340" s="186" t="s">
        <v>1088</v>
      </c>
      <c r="F2340" s="186">
        <v>2010</v>
      </c>
      <c r="G2340" s="186" t="s">
        <v>1013</v>
      </c>
      <c r="H2340" s="186">
        <v>4.7804205314861403E-2</v>
      </c>
      <c r="I2340" s="186">
        <v>4.7804205314861403E-2</v>
      </c>
      <c r="J2340" s="186" t="s">
        <v>967</v>
      </c>
      <c r="K2340" s="186" t="s">
        <v>968</v>
      </c>
    </row>
    <row r="2341" spans="1:11" x14ac:dyDescent="0.45">
      <c r="A2341" s="186" t="s">
        <v>336</v>
      </c>
      <c r="B2341" s="186" t="s">
        <v>1081</v>
      </c>
      <c r="C2341" s="186" t="s">
        <v>1086</v>
      </c>
      <c r="D2341" s="186" t="s">
        <v>533</v>
      </c>
      <c r="E2341" s="186" t="s">
        <v>1088</v>
      </c>
      <c r="F2341" s="186">
        <v>2011</v>
      </c>
      <c r="G2341" s="186" t="s">
        <v>1013</v>
      </c>
      <c r="H2341" s="186">
        <v>5.6189490051297003E-2</v>
      </c>
      <c r="I2341" s="186">
        <v>5.6189490051297003E-2</v>
      </c>
      <c r="J2341" s="186" t="s">
        <v>967</v>
      </c>
      <c r="K2341" s="186" t="s">
        <v>968</v>
      </c>
    </row>
    <row r="2342" spans="1:11" x14ac:dyDescent="0.45">
      <c r="A2342" s="186" t="s">
        <v>336</v>
      </c>
      <c r="B2342" s="186" t="s">
        <v>1081</v>
      </c>
      <c r="C2342" s="186" t="s">
        <v>1086</v>
      </c>
      <c r="D2342" s="186" t="s">
        <v>533</v>
      </c>
      <c r="E2342" s="186" t="s">
        <v>1088</v>
      </c>
      <c r="F2342" s="186">
        <v>2012</v>
      </c>
      <c r="G2342" s="186" t="s">
        <v>1013</v>
      </c>
      <c r="H2342" s="186">
        <v>6.4574774787732506E-2</v>
      </c>
      <c r="I2342" s="186">
        <v>6.4574774787732506E-2</v>
      </c>
      <c r="J2342" s="186" t="s">
        <v>967</v>
      </c>
      <c r="K2342" s="186" t="s">
        <v>968</v>
      </c>
    </row>
    <row r="2343" spans="1:11" x14ac:dyDescent="0.45">
      <c r="A2343" s="186" t="s">
        <v>336</v>
      </c>
      <c r="B2343" s="186" t="s">
        <v>1081</v>
      </c>
      <c r="C2343" s="186" t="s">
        <v>1086</v>
      </c>
      <c r="D2343" s="186" t="s">
        <v>533</v>
      </c>
      <c r="E2343" s="186" t="s">
        <v>1088</v>
      </c>
      <c r="F2343" s="186">
        <v>2013</v>
      </c>
      <c r="G2343" s="186" t="s">
        <v>1013</v>
      </c>
      <c r="H2343" s="186">
        <v>7.2960059524168105E-2</v>
      </c>
      <c r="I2343" s="186">
        <v>7.2960059524168105E-2</v>
      </c>
      <c r="J2343" s="186" t="s">
        <v>967</v>
      </c>
      <c r="K2343" s="186" t="s">
        <v>968</v>
      </c>
    </row>
    <row r="2344" spans="1:11" x14ac:dyDescent="0.45">
      <c r="A2344" s="186" t="s">
        <v>336</v>
      </c>
      <c r="B2344" s="186" t="s">
        <v>1081</v>
      </c>
      <c r="C2344" s="186" t="s">
        <v>1086</v>
      </c>
      <c r="D2344" s="186" t="s">
        <v>533</v>
      </c>
      <c r="E2344" s="186" t="s">
        <v>1088</v>
      </c>
      <c r="F2344" s="186">
        <v>2014</v>
      </c>
      <c r="G2344" s="186" t="s">
        <v>1013</v>
      </c>
      <c r="H2344" s="186">
        <v>8.1345344260603705E-2</v>
      </c>
      <c r="I2344" s="186">
        <v>8.1345344260603705E-2</v>
      </c>
      <c r="J2344" s="186" t="s">
        <v>967</v>
      </c>
      <c r="K2344" s="186" t="s">
        <v>968</v>
      </c>
    </row>
    <row r="2345" spans="1:11" x14ac:dyDescent="0.45">
      <c r="A2345" s="186" t="s">
        <v>336</v>
      </c>
      <c r="B2345" s="186" t="s">
        <v>1081</v>
      </c>
      <c r="C2345" s="186" t="s">
        <v>1086</v>
      </c>
      <c r="D2345" s="186" t="s">
        <v>533</v>
      </c>
      <c r="E2345" s="186" t="s">
        <v>1088</v>
      </c>
      <c r="F2345" s="186">
        <v>2015</v>
      </c>
      <c r="G2345" s="186" t="s">
        <v>1013</v>
      </c>
      <c r="H2345" s="186">
        <v>8.9730628997039194E-2</v>
      </c>
      <c r="I2345" s="186">
        <v>8.9730628997039194E-2</v>
      </c>
      <c r="J2345" s="186" t="s">
        <v>967</v>
      </c>
      <c r="K2345" s="186" t="s">
        <v>968</v>
      </c>
    </row>
    <row r="2346" spans="1:11" x14ac:dyDescent="0.45">
      <c r="A2346" s="186" t="s">
        <v>336</v>
      </c>
      <c r="B2346" s="186" t="s">
        <v>1081</v>
      </c>
      <c r="C2346" s="186" t="s">
        <v>1086</v>
      </c>
      <c r="D2346" s="186" t="s">
        <v>533</v>
      </c>
      <c r="E2346" s="186" t="s">
        <v>1088</v>
      </c>
      <c r="F2346" s="186">
        <v>2016</v>
      </c>
      <c r="G2346" s="186" t="s">
        <v>1013</v>
      </c>
      <c r="H2346" s="186">
        <v>7.8912043223513598E-2</v>
      </c>
      <c r="I2346" s="186">
        <v>7.8912043223513598E-2</v>
      </c>
      <c r="J2346" s="186" t="s">
        <v>967</v>
      </c>
      <c r="K2346" s="186" t="s">
        <v>968</v>
      </c>
    </row>
    <row r="2347" spans="1:11" x14ac:dyDescent="0.45">
      <c r="A2347" s="186" t="s">
        <v>336</v>
      </c>
      <c r="B2347" s="186" t="s">
        <v>1081</v>
      </c>
      <c r="C2347" s="186" t="s">
        <v>1086</v>
      </c>
      <c r="D2347" s="186" t="s">
        <v>533</v>
      </c>
      <c r="E2347" s="186" t="s">
        <v>1088</v>
      </c>
      <c r="F2347" s="186">
        <v>2017</v>
      </c>
      <c r="G2347" s="186" t="s">
        <v>1013</v>
      </c>
      <c r="H2347" s="186">
        <v>6.8093457449988001E-2</v>
      </c>
      <c r="I2347" s="186">
        <v>6.8093457449988001E-2</v>
      </c>
      <c r="J2347" s="186" t="s">
        <v>967</v>
      </c>
      <c r="K2347" s="186" t="s">
        <v>968</v>
      </c>
    </row>
    <row r="2348" spans="1:11" x14ac:dyDescent="0.45">
      <c r="A2348" s="186" t="s">
        <v>336</v>
      </c>
      <c r="B2348" s="186" t="s">
        <v>1081</v>
      </c>
      <c r="C2348" s="186" t="s">
        <v>1086</v>
      </c>
      <c r="D2348" s="186" t="s">
        <v>533</v>
      </c>
      <c r="E2348" s="186" t="s">
        <v>1088</v>
      </c>
      <c r="F2348" s="186">
        <v>2018</v>
      </c>
      <c r="G2348" s="186" t="s">
        <v>1013</v>
      </c>
      <c r="H2348" s="186">
        <v>5.7274871676462398E-2</v>
      </c>
      <c r="I2348" s="186">
        <v>5.7274871676462398E-2</v>
      </c>
      <c r="J2348" s="186" t="s">
        <v>967</v>
      </c>
      <c r="K2348" s="186" t="s">
        <v>968</v>
      </c>
    </row>
    <row r="2349" spans="1:11" x14ac:dyDescent="0.45">
      <c r="A2349" s="186" t="s">
        <v>336</v>
      </c>
      <c r="B2349" s="186" t="s">
        <v>1081</v>
      </c>
      <c r="C2349" s="186" t="s">
        <v>1086</v>
      </c>
      <c r="D2349" s="186" t="s">
        <v>533</v>
      </c>
      <c r="E2349" s="186" t="s">
        <v>1088</v>
      </c>
      <c r="F2349" s="186">
        <v>2019</v>
      </c>
      <c r="G2349" s="186" t="s">
        <v>1013</v>
      </c>
      <c r="H2349" s="186">
        <v>4.6456285902936802E-2</v>
      </c>
      <c r="I2349" s="186">
        <v>4.6456285902936802E-2</v>
      </c>
      <c r="J2349" s="186" t="s">
        <v>967</v>
      </c>
      <c r="K2349" s="186" t="s">
        <v>968</v>
      </c>
    </row>
    <row r="2350" spans="1:11" x14ac:dyDescent="0.45">
      <c r="A2350" s="186" t="s">
        <v>336</v>
      </c>
      <c r="B2350" s="186" t="s">
        <v>1081</v>
      </c>
      <c r="C2350" s="186" t="s">
        <v>1086</v>
      </c>
      <c r="D2350" s="186" t="s">
        <v>533</v>
      </c>
      <c r="E2350" s="186" t="s">
        <v>1088</v>
      </c>
      <c r="F2350" s="186">
        <v>2020</v>
      </c>
      <c r="G2350" s="186" t="s">
        <v>1013</v>
      </c>
      <c r="H2350" s="186">
        <v>3.5637700129411198E-2</v>
      </c>
      <c r="I2350" s="186">
        <v>3.5637700129411198E-2</v>
      </c>
      <c r="J2350" s="186" t="s">
        <v>967</v>
      </c>
      <c r="K2350" s="186" t="s">
        <v>968</v>
      </c>
    </row>
    <row r="2351" spans="1:11" x14ac:dyDescent="0.45">
      <c r="A2351" s="186" t="s">
        <v>336</v>
      </c>
      <c r="B2351" s="186" t="s">
        <v>1081</v>
      </c>
      <c r="C2351" s="186" t="s">
        <v>1086</v>
      </c>
      <c r="D2351" s="186" t="s">
        <v>533</v>
      </c>
      <c r="E2351" s="186" t="s">
        <v>1088</v>
      </c>
      <c r="F2351" s="186">
        <v>2021</v>
      </c>
      <c r="G2351" s="186" t="s">
        <v>1013</v>
      </c>
      <c r="H2351" s="186">
        <v>3.2467068635958801E-2</v>
      </c>
      <c r="I2351" s="186">
        <v>3.2467068635958801E-2</v>
      </c>
      <c r="J2351" s="186" t="s">
        <v>967</v>
      </c>
      <c r="K2351" s="186" t="s">
        <v>968</v>
      </c>
    </row>
    <row r="2352" spans="1:11" x14ac:dyDescent="0.45">
      <c r="A2352" s="186" t="s">
        <v>336</v>
      </c>
      <c r="B2352" s="186" t="s">
        <v>1081</v>
      </c>
      <c r="C2352" s="186" t="s">
        <v>1086</v>
      </c>
      <c r="D2352" s="186" t="s">
        <v>533</v>
      </c>
      <c r="E2352" s="186" t="s">
        <v>1088</v>
      </c>
      <c r="F2352" s="186">
        <v>2022</v>
      </c>
      <c r="G2352" s="186" t="s">
        <v>1013</v>
      </c>
      <c r="H2352" s="186">
        <v>2.92964371425063E-2</v>
      </c>
      <c r="I2352" s="186">
        <v>2.92964371425063E-2</v>
      </c>
      <c r="J2352" s="186" t="s">
        <v>967</v>
      </c>
      <c r="K2352" s="186" t="s">
        <v>968</v>
      </c>
    </row>
    <row r="2353" spans="1:11" x14ac:dyDescent="0.45">
      <c r="A2353" s="186" t="s">
        <v>336</v>
      </c>
      <c r="B2353" s="186" t="s">
        <v>1081</v>
      </c>
      <c r="C2353" s="186" t="s">
        <v>1086</v>
      </c>
      <c r="D2353" s="186" t="s">
        <v>533</v>
      </c>
      <c r="E2353" s="186" t="s">
        <v>1088</v>
      </c>
      <c r="F2353" s="186">
        <v>2023</v>
      </c>
      <c r="G2353" s="186" t="s">
        <v>1013</v>
      </c>
      <c r="H2353" s="186">
        <v>2.6125805649053799E-2</v>
      </c>
      <c r="I2353" s="186">
        <v>2.6125805649053799E-2</v>
      </c>
      <c r="J2353" s="186" t="s">
        <v>967</v>
      </c>
      <c r="K2353" s="186" t="s">
        <v>968</v>
      </c>
    </row>
    <row r="2354" spans="1:11" x14ac:dyDescent="0.45">
      <c r="A2354" s="186" t="s">
        <v>336</v>
      </c>
      <c r="B2354" s="186" t="s">
        <v>1081</v>
      </c>
      <c r="C2354" s="186" t="s">
        <v>1086</v>
      </c>
      <c r="D2354" s="186" t="s">
        <v>533</v>
      </c>
      <c r="E2354" s="186" t="s">
        <v>1088</v>
      </c>
      <c r="F2354" s="186">
        <v>2024</v>
      </c>
      <c r="G2354" s="186" t="s">
        <v>1013</v>
      </c>
      <c r="H2354" s="186">
        <v>2.2955174155601301E-2</v>
      </c>
      <c r="I2354" s="186">
        <v>2.2955174155601301E-2</v>
      </c>
      <c r="J2354" s="186" t="s">
        <v>967</v>
      </c>
      <c r="K2354" s="186" t="s">
        <v>968</v>
      </c>
    </row>
    <row r="2355" spans="1:11" x14ac:dyDescent="0.45">
      <c r="A2355" s="186" t="s">
        <v>336</v>
      </c>
      <c r="B2355" s="186" t="s">
        <v>1081</v>
      </c>
      <c r="C2355" s="186" t="s">
        <v>1086</v>
      </c>
      <c r="D2355" s="186" t="s">
        <v>533</v>
      </c>
      <c r="E2355" s="186" t="s">
        <v>1088</v>
      </c>
      <c r="F2355" s="186">
        <v>2025</v>
      </c>
      <c r="G2355" s="186" t="s">
        <v>1013</v>
      </c>
      <c r="H2355" s="186">
        <v>1.97845426621488E-2</v>
      </c>
      <c r="I2355" s="186">
        <v>1.97845426621488E-2</v>
      </c>
      <c r="J2355" s="186" t="s">
        <v>967</v>
      </c>
      <c r="K2355" s="186" t="s">
        <v>968</v>
      </c>
    </row>
    <row r="2356" spans="1:11" x14ac:dyDescent="0.45">
      <c r="A2356" s="186" t="s">
        <v>336</v>
      </c>
      <c r="B2356" s="186" t="s">
        <v>1081</v>
      </c>
      <c r="C2356" s="186" t="s">
        <v>1086</v>
      </c>
      <c r="D2356" s="186" t="s">
        <v>533</v>
      </c>
      <c r="E2356" s="186" t="s">
        <v>1088</v>
      </c>
      <c r="F2356" s="186">
        <v>2026</v>
      </c>
      <c r="G2356" s="186" t="s">
        <v>1013</v>
      </c>
      <c r="H2356" s="186">
        <v>2.01655896291025E-2</v>
      </c>
      <c r="I2356" s="186">
        <v>2.01655896291025E-2</v>
      </c>
      <c r="J2356" s="186" t="s">
        <v>967</v>
      </c>
      <c r="K2356" s="186" t="s">
        <v>968</v>
      </c>
    </row>
    <row r="2357" spans="1:11" x14ac:dyDescent="0.45">
      <c r="A2357" s="186" t="s">
        <v>336</v>
      </c>
      <c r="B2357" s="186" t="s">
        <v>1081</v>
      </c>
      <c r="C2357" s="186" t="s">
        <v>1086</v>
      </c>
      <c r="D2357" s="186" t="s">
        <v>533</v>
      </c>
      <c r="E2357" s="186" t="s">
        <v>1088</v>
      </c>
      <c r="F2357" s="186">
        <v>2027</v>
      </c>
      <c r="G2357" s="186" t="s">
        <v>1013</v>
      </c>
      <c r="H2357" s="186">
        <v>2.0546636596056201E-2</v>
      </c>
      <c r="I2357" s="186">
        <v>2.0546636596056201E-2</v>
      </c>
      <c r="J2357" s="186" t="s">
        <v>967</v>
      </c>
      <c r="K2357" s="186" t="s">
        <v>968</v>
      </c>
    </row>
    <row r="2358" spans="1:11" x14ac:dyDescent="0.45">
      <c r="A2358" s="186" t="s">
        <v>336</v>
      </c>
      <c r="B2358" s="186" t="s">
        <v>1081</v>
      </c>
      <c r="C2358" s="186" t="s">
        <v>1086</v>
      </c>
      <c r="D2358" s="186" t="s">
        <v>533</v>
      </c>
      <c r="E2358" s="186" t="s">
        <v>1088</v>
      </c>
      <c r="F2358" s="186">
        <v>2028</v>
      </c>
      <c r="G2358" s="186" t="s">
        <v>1013</v>
      </c>
      <c r="H2358" s="186">
        <v>2.0927683563009902E-2</v>
      </c>
      <c r="I2358" s="186">
        <v>2.0927683563009902E-2</v>
      </c>
      <c r="J2358" s="186" t="s">
        <v>967</v>
      </c>
      <c r="K2358" s="186" t="s">
        <v>968</v>
      </c>
    </row>
    <row r="2359" spans="1:11" x14ac:dyDescent="0.45">
      <c r="A2359" s="186" t="s">
        <v>336</v>
      </c>
      <c r="B2359" s="186" t="s">
        <v>1081</v>
      </c>
      <c r="C2359" s="186" t="s">
        <v>1086</v>
      </c>
      <c r="D2359" s="186" t="s">
        <v>533</v>
      </c>
      <c r="E2359" s="186" t="s">
        <v>1088</v>
      </c>
      <c r="F2359" s="186">
        <v>2029</v>
      </c>
      <c r="G2359" s="186" t="s">
        <v>1013</v>
      </c>
      <c r="H2359" s="186">
        <v>2.1308730529963599E-2</v>
      </c>
      <c r="I2359" s="186">
        <v>2.1308730529963599E-2</v>
      </c>
      <c r="J2359" s="186" t="s">
        <v>967</v>
      </c>
      <c r="K2359" s="186" t="s">
        <v>968</v>
      </c>
    </row>
    <row r="2360" spans="1:11" x14ac:dyDescent="0.45">
      <c r="A2360" s="186" t="s">
        <v>336</v>
      </c>
      <c r="B2360" s="186" t="s">
        <v>1081</v>
      </c>
      <c r="C2360" s="186" t="s">
        <v>1086</v>
      </c>
      <c r="D2360" s="186" t="s">
        <v>533</v>
      </c>
      <c r="E2360" s="186" t="s">
        <v>1088</v>
      </c>
      <c r="F2360" s="186">
        <v>2030</v>
      </c>
      <c r="G2360" s="186" t="s">
        <v>1013</v>
      </c>
      <c r="H2360" s="186">
        <v>2.1689777496917299E-2</v>
      </c>
      <c r="I2360" s="186">
        <v>2.1689777496917299E-2</v>
      </c>
      <c r="J2360" s="186" t="s">
        <v>967</v>
      </c>
      <c r="K2360" s="186" t="s">
        <v>968</v>
      </c>
    </row>
    <row r="2361" spans="1:11" x14ac:dyDescent="0.45">
      <c r="A2361" s="186" t="s">
        <v>336</v>
      </c>
      <c r="B2361" s="186" t="s">
        <v>1081</v>
      </c>
      <c r="C2361" s="186" t="s">
        <v>1086</v>
      </c>
      <c r="D2361" s="186" t="s">
        <v>533</v>
      </c>
      <c r="E2361" s="186" t="s">
        <v>1088</v>
      </c>
      <c r="F2361" s="186">
        <v>2031</v>
      </c>
      <c r="G2361" s="186" t="s">
        <v>1013</v>
      </c>
      <c r="H2361" s="186">
        <v>2.0774160519123602E-2</v>
      </c>
      <c r="I2361" s="186">
        <v>2.0774160519123602E-2</v>
      </c>
      <c r="J2361" s="186" t="s">
        <v>967</v>
      </c>
      <c r="K2361" s="186" t="s">
        <v>968</v>
      </c>
    </row>
    <row r="2362" spans="1:11" x14ac:dyDescent="0.45">
      <c r="A2362" s="186" t="s">
        <v>336</v>
      </c>
      <c r="B2362" s="186" t="s">
        <v>1081</v>
      </c>
      <c r="C2362" s="186" t="s">
        <v>1086</v>
      </c>
      <c r="D2362" s="186" t="s">
        <v>533</v>
      </c>
      <c r="E2362" s="186" t="s">
        <v>1088</v>
      </c>
      <c r="F2362" s="186">
        <v>2032</v>
      </c>
      <c r="G2362" s="186" t="s">
        <v>1013</v>
      </c>
      <c r="H2362" s="186">
        <v>1.9858543541330001E-2</v>
      </c>
      <c r="I2362" s="186">
        <v>1.9858543541330001E-2</v>
      </c>
      <c r="J2362" s="186" t="s">
        <v>967</v>
      </c>
      <c r="K2362" s="186" t="s">
        <v>968</v>
      </c>
    </row>
    <row r="2363" spans="1:11" x14ac:dyDescent="0.45">
      <c r="A2363" s="186" t="s">
        <v>336</v>
      </c>
      <c r="B2363" s="186" t="s">
        <v>1081</v>
      </c>
      <c r="C2363" s="186" t="s">
        <v>1086</v>
      </c>
      <c r="D2363" s="186" t="s">
        <v>533</v>
      </c>
      <c r="E2363" s="186" t="s">
        <v>1088</v>
      </c>
      <c r="F2363" s="186">
        <v>2033</v>
      </c>
      <c r="G2363" s="186" t="s">
        <v>1013</v>
      </c>
      <c r="H2363" s="186">
        <v>1.89429265635363E-2</v>
      </c>
      <c r="I2363" s="186">
        <v>1.89429265635363E-2</v>
      </c>
      <c r="J2363" s="186" t="s">
        <v>967</v>
      </c>
      <c r="K2363" s="186" t="s">
        <v>968</v>
      </c>
    </row>
    <row r="2364" spans="1:11" x14ac:dyDescent="0.45">
      <c r="A2364" s="186" t="s">
        <v>336</v>
      </c>
      <c r="B2364" s="186" t="s">
        <v>1081</v>
      </c>
      <c r="C2364" s="186" t="s">
        <v>1086</v>
      </c>
      <c r="D2364" s="186" t="s">
        <v>533</v>
      </c>
      <c r="E2364" s="186" t="s">
        <v>1088</v>
      </c>
      <c r="F2364" s="186">
        <v>2034</v>
      </c>
      <c r="G2364" s="186" t="s">
        <v>1013</v>
      </c>
      <c r="H2364" s="186">
        <v>1.8027309585742699E-2</v>
      </c>
      <c r="I2364" s="186">
        <v>1.8027309585742699E-2</v>
      </c>
      <c r="J2364" s="186" t="s">
        <v>967</v>
      </c>
      <c r="K2364" s="186" t="s">
        <v>968</v>
      </c>
    </row>
    <row r="2365" spans="1:11" x14ac:dyDescent="0.45">
      <c r="A2365" s="186" t="s">
        <v>336</v>
      </c>
      <c r="B2365" s="186" t="s">
        <v>1081</v>
      </c>
      <c r="C2365" s="186" t="s">
        <v>1086</v>
      </c>
      <c r="D2365" s="186" t="s">
        <v>533</v>
      </c>
      <c r="E2365" s="186" t="s">
        <v>1088</v>
      </c>
      <c r="F2365" s="186">
        <v>2035</v>
      </c>
      <c r="G2365" s="186" t="s">
        <v>1013</v>
      </c>
      <c r="H2365" s="186">
        <v>1.7111692607949001E-2</v>
      </c>
      <c r="I2365" s="186">
        <v>1.7111692607949001E-2</v>
      </c>
      <c r="J2365" s="186" t="s">
        <v>967</v>
      </c>
      <c r="K2365" s="186" t="s">
        <v>968</v>
      </c>
    </row>
    <row r="2366" spans="1:11" x14ac:dyDescent="0.45">
      <c r="A2366" s="186" t="s">
        <v>336</v>
      </c>
      <c r="B2366" s="186" t="s">
        <v>1081</v>
      </c>
      <c r="C2366" s="186" t="s">
        <v>1086</v>
      </c>
      <c r="D2366" s="186" t="s">
        <v>533</v>
      </c>
      <c r="E2366" s="186" t="s">
        <v>1088</v>
      </c>
      <c r="F2366" s="186">
        <v>2036</v>
      </c>
      <c r="G2366" s="186" t="s">
        <v>1013</v>
      </c>
      <c r="H2366" s="186">
        <v>1.7552683311962299E-2</v>
      </c>
      <c r="I2366" s="186">
        <v>1.7552683311962299E-2</v>
      </c>
      <c r="J2366" s="186" t="s">
        <v>967</v>
      </c>
      <c r="K2366" s="186" t="s">
        <v>968</v>
      </c>
    </row>
    <row r="2367" spans="1:11" x14ac:dyDescent="0.45">
      <c r="A2367" s="186" t="s">
        <v>336</v>
      </c>
      <c r="B2367" s="186" t="s">
        <v>1081</v>
      </c>
      <c r="C2367" s="186" t="s">
        <v>1086</v>
      </c>
      <c r="D2367" s="186" t="s">
        <v>533</v>
      </c>
      <c r="E2367" s="186" t="s">
        <v>1088</v>
      </c>
      <c r="F2367" s="186">
        <v>2037</v>
      </c>
      <c r="G2367" s="186" t="s">
        <v>1013</v>
      </c>
      <c r="H2367" s="186">
        <v>1.79936740159756E-2</v>
      </c>
      <c r="I2367" s="186">
        <v>1.79936740159756E-2</v>
      </c>
      <c r="J2367" s="186" t="s">
        <v>967</v>
      </c>
      <c r="K2367" s="186" t="s">
        <v>968</v>
      </c>
    </row>
    <row r="2368" spans="1:11" x14ac:dyDescent="0.45">
      <c r="A2368" s="186" t="s">
        <v>336</v>
      </c>
      <c r="B2368" s="186" t="s">
        <v>1081</v>
      </c>
      <c r="C2368" s="186" t="s">
        <v>1086</v>
      </c>
      <c r="D2368" s="186" t="s">
        <v>533</v>
      </c>
      <c r="E2368" s="186" t="s">
        <v>1088</v>
      </c>
      <c r="F2368" s="186">
        <v>2038</v>
      </c>
      <c r="G2368" s="186" t="s">
        <v>1013</v>
      </c>
      <c r="H2368" s="186">
        <v>1.8434664719988898E-2</v>
      </c>
      <c r="I2368" s="186">
        <v>1.8434664719988898E-2</v>
      </c>
      <c r="J2368" s="186" t="s">
        <v>967</v>
      </c>
      <c r="K2368" s="186" t="s">
        <v>968</v>
      </c>
    </row>
    <row r="2369" spans="1:11" x14ac:dyDescent="0.45">
      <c r="A2369" s="186" t="s">
        <v>336</v>
      </c>
      <c r="B2369" s="186" t="s">
        <v>1081</v>
      </c>
      <c r="C2369" s="186" t="s">
        <v>1086</v>
      </c>
      <c r="D2369" s="186" t="s">
        <v>533</v>
      </c>
      <c r="E2369" s="186" t="s">
        <v>1088</v>
      </c>
      <c r="F2369" s="186">
        <v>2039</v>
      </c>
      <c r="G2369" s="186" t="s">
        <v>1013</v>
      </c>
      <c r="H2369" s="186">
        <v>1.88756554240022E-2</v>
      </c>
      <c r="I2369" s="186">
        <v>1.88756554240022E-2</v>
      </c>
      <c r="J2369" s="186" t="s">
        <v>967</v>
      </c>
      <c r="K2369" s="186" t="s">
        <v>968</v>
      </c>
    </row>
    <row r="2370" spans="1:11" x14ac:dyDescent="0.45">
      <c r="A2370" s="186" t="s">
        <v>336</v>
      </c>
      <c r="B2370" s="186" t="s">
        <v>1081</v>
      </c>
      <c r="C2370" s="186" t="s">
        <v>1086</v>
      </c>
      <c r="D2370" s="186" t="s">
        <v>533</v>
      </c>
      <c r="E2370" s="186" t="s">
        <v>1088</v>
      </c>
      <c r="F2370" s="186">
        <v>2040</v>
      </c>
      <c r="G2370" s="186" t="s">
        <v>1013</v>
      </c>
      <c r="H2370" s="186">
        <v>1.9316646128015501E-2</v>
      </c>
      <c r="I2370" s="186">
        <v>1.9316646128015501E-2</v>
      </c>
      <c r="J2370" s="186" t="s">
        <v>967</v>
      </c>
      <c r="K2370" s="186" t="s">
        <v>968</v>
      </c>
    </row>
    <row r="2371" spans="1:11" x14ac:dyDescent="0.45">
      <c r="A2371" s="186" t="s">
        <v>336</v>
      </c>
      <c r="B2371" s="186" t="s">
        <v>1081</v>
      </c>
      <c r="C2371" s="186" t="s">
        <v>1086</v>
      </c>
      <c r="D2371" s="186" t="s">
        <v>533</v>
      </c>
      <c r="E2371" s="186" t="s">
        <v>1088</v>
      </c>
      <c r="F2371" s="186">
        <v>2041</v>
      </c>
      <c r="G2371" s="186" t="s">
        <v>1013</v>
      </c>
      <c r="H2371" s="186">
        <v>1.9832165704812801E-2</v>
      </c>
      <c r="I2371" s="186">
        <v>1.9832165704812801E-2</v>
      </c>
      <c r="J2371" s="186" t="s">
        <v>967</v>
      </c>
      <c r="K2371" s="186" t="s">
        <v>968</v>
      </c>
    </row>
    <row r="2372" spans="1:11" x14ac:dyDescent="0.45">
      <c r="A2372" s="186" t="s">
        <v>336</v>
      </c>
      <c r="B2372" s="186" t="s">
        <v>1081</v>
      </c>
      <c r="C2372" s="186" t="s">
        <v>1086</v>
      </c>
      <c r="D2372" s="186" t="s">
        <v>533</v>
      </c>
      <c r="E2372" s="186" t="s">
        <v>1088</v>
      </c>
      <c r="F2372" s="186">
        <v>2042</v>
      </c>
      <c r="G2372" s="186" t="s">
        <v>1013</v>
      </c>
      <c r="H2372" s="186">
        <v>2.0347685281610101E-2</v>
      </c>
      <c r="I2372" s="186">
        <v>2.0347685281610101E-2</v>
      </c>
      <c r="J2372" s="186" t="s">
        <v>967</v>
      </c>
      <c r="K2372" s="186" t="s">
        <v>968</v>
      </c>
    </row>
    <row r="2373" spans="1:11" x14ac:dyDescent="0.45">
      <c r="A2373" s="186" t="s">
        <v>336</v>
      </c>
      <c r="B2373" s="186" t="s">
        <v>1081</v>
      </c>
      <c r="C2373" s="186" t="s">
        <v>1086</v>
      </c>
      <c r="D2373" s="186" t="s">
        <v>533</v>
      </c>
      <c r="E2373" s="186" t="s">
        <v>1088</v>
      </c>
      <c r="F2373" s="186">
        <v>2043</v>
      </c>
      <c r="G2373" s="186" t="s">
        <v>1013</v>
      </c>
      <c r="H2373" s="186">
        <v>2.08632048584073E-2</v>
      </c>
      <c r="I2373" s="186">
        <v>2.08632048584073E-2</v>
      </c>
      <c r="J2373" s="186" t="s">
        <v>967</v>
      </c>
      <c r="K2373" s="186" t="s">
        <v>968</v>
      </c>
    </row>
    <row r="2374" spans="1:11" x14ac:dyDescent="0.45">
      <c r="A2374" s="186" t="s">
        <v>336</v>
      </c>
      <c r="B2374" s="186" t="s">
        <v>1081</v>
      </c>
      <c r="C2374" s="186" t="s">
        <v>1086</v>
      </c>
      <c r="D2374" s="186" t="s">
        <v>533</v>
      </c>
      <c r="E2374" s="186" t="s">
        <v>1088</v>
      </c>
      <c r="F2374" s="186">
        <v>2044</v>
      </c>
      <c r="G2374" s="186" t="s">
        <v>1013</v>
      </c>
      <c r="H2374" s="186">
        <v>2.13787244352046E-2</v>
      </c>
      <c r="I2374" s="186">
        <v>2.13787244352046E-2</v>
      </c>
      <c r="J2374" s="186" t="s">
        <v>967</v>
      </c>
      <c r="K2374" s="186" t="s">
        <v>968</v>
      </c>
    </row>
    <row r="2375" spans="1:11" x14ac:dyDescent="0.45">
      <c r="A2375" s="186" t="s">
        <v>336</v>
      </c>
      <c r="B2375" s="186" t="s">
        <v>1081</v>
      </c>
      <c r="C2375" s="186" t="s">
        <v>1086</v>
      </c>
      <c r="D2375" s="186" t="s">
        <v>533</v>
      </c>
      <c r="E2375" s="186" t="s">
        <v>1088</v>
      </c>
      <c r="F2375" s="186">
        <v>2045</v>
      </c>
      <c r="G2375" s="186" t="s">
        <v>1013</v>
      </c>
      <c r="H2375" s="186">
        <v>2.18942440120019E-2</v>
      </c>
      <c r="I2375" s="186">
        <v>2.18942440120019E-2</v>
      </c>
      <c r="J2375" s="186" t="s">
        <v>967</v>
      </c>
      <c r="K2375" s="186" t="s">
        <v>968</v>
      </c>
    </row>
    <row r="2376" spans="1:11" x14ac:dyDescent="0.45">
      <c r="A2376" s="186" t="s">
        <v>336</v>
      </c>
      <c r="B2376" s="186" t="s">
        <v>1081</v>
      </c>
      <c r="C2376" s="186" t="s">
        <v>1086</v>
      </c>
      <c r="D2376" s="186" t="s">
        <v>533</v>
      </c>
      <c r="E2376" s="186" t="s">
        <v>1088</v>
      </c>
      <c r="F2376" s="186">
        <v>2046</v>
      </c>
      <c r="G2376" s="186" t="s">
        <v>1013</v>
      </c>
      <c r="H2376" s="186">
        <v>2.2495789956990499E-2</v>
      </c>
      <c r="I2376" s="186">
        <v>2.2495789956990499E-2</v>
      </c>
      <c r="J2376" s="186" t="s">
        <v>967</v>
      </c>
      <c r="K2376" s="186" t="s">
        <v>968</v>
      </c>
    </row>
    <row r="2377" spans="1:11" x14ac:dyDescent="0.45">
      <c r="A2377" s="186" t="s">
        <v>336</v>
      </c>
      <c r="B2377" s="186" t="s">
        <v>1081</v>
      </c>
      <c r="C2377" s="186" t="s">
        <v>1086</v>
      </c>
      <c r="D2377" s="186" t="s">
        <v>533</v>
      </c>
      <c r="E2377" s="186" t="s">
        <v>1088</v>
      </c>
      <c r="F2377" s="186">
        <v>2047</v>
      </c>
      <c r="G2377" s="186" t="s">
        <v>1013</v>
      </c>
      <c r="H2377" s="186">
        <v>2.3097335901979099E-2</v>
      </c>
      <c r="I2377" s="186">
        <v>2.3097335901979099E-2</v>
      </c>
      <c r="J2377" s="186" t="s">
        <v>967</v>
      </c>
      <c r="K2377" s="186" t="s">
        <v>968</v>
      </c>
    </row>
    <row r="2378" spans="1:11" x14ac:dyDescent="0.45">
      <c r="A2378" s="186" t="s">
        <v>336</v>
      </c>
      <c r="B2378" s="186" t="s">
        <v>1081</v>
      </c>
      <c r="C2378" s="186" t="s">
        <v>1086</v>
      </c>
      <c r="D2378" s="186" t="s">
        <v>533</v>
      </c>
      <c r="E2378" s="186" t="s">
        <v>1088</v>
      </c>
      <c r="F2378" s="186">
        <v>2048</v>
      </c>
      <c r="G2378" s="186" t="s">
        <v>1013</v>
      </c>
      <c r="H2378" s="186">
        <v>2.3698881846967799E-2</v>
      </c>
      <c r="I2378" s="186">
        <v>2.3698881846967799E-2</v>
      </c>
      <c r="J2378" s="186" t="s">
        <v>967</v>
      </c>
      <c r="K2378" s="186" t="s">
        <v>968</v>
      </c>
    </row>
    <row r="2379" spans="1:11" x14ac:dyDescent="0.45">
      <c r="A2379" s="186" t="s">
        <v>336</v>
      </c>
      <c r="B2379" s="186" t="s">
        <v>1081</v>
      </c>
      <c r="C2379" s="186" t="s">
        <v>1086</v>
      </c>
      <c r="D2379" s="186" t="s">
        <v>533</v>
      </c>
      <c r="E2379" s="186" t="s">
        <v>1088</v>
      </c>
      <c r="F2379" s="186">
        <v>2049</v>
      </c>
      <c r="G2379" s="186" t="s">
        <v>1013</v>
      </c>
      <c r="H2379" s="186">
        <v>2.4300427791956399E-2</v>
      </c>
      <c r="I2379" s="186">
        <v>2.4300427791956399E-2</v>
      </c>
      <c r="J2379" s="186" t="s">
        <v>967</v>
      </c>
      <c r="K2379" s="186" t="s">
        <v>968</v>
      </c>
    </row>
    <row r="2380" spans="1:11" x14ac:dyDescent="0.45">
      <c r="A2380" s="186" t="s">
        <v>336</v>
      </c>
      <c r="B2380" s="186" t="s">
        <v>1081</v>
      </c>
      <c r="C2380" s="186" t="s">
        <v>1086</v>
      </c>
      <c r="D2380" s="186" t="s">
        <v>533</v>
      </c>
      <c r="E2380" s="186" t="s">
        <v>1088</v>
      </c>
      <c r="F2380" s="186">
        <v>2050</v>
      </c>
      <c r="G2380" s="186" t="s">
        <v>1013</v>
      </c>
      <c r="H2380" s="186">
        <v>2.4901973736944999E-2</v>
      </c>
      <c r="I2380" s="186">
        <v>2.4901973736944999E-2</v>
      </c>
      <c r="J2380" s="186" t="s">
        <v>967</v>
      </c>
      <c r="K2380" s="186" t="s">
        <v>968</v>
      </c>
    </row>
    <row r="2381" spans="1:11" x14ac:dyDescent="0.45">
      <c r="A2381" s="186" t="s">
        <v>336</v>
      </c>
      <c r="B2381" s="186" t="s">
        <v>1081</v>
      </c>
      <c r="C2381" s="186" t="s">
        <v>1086</v>
      </c>
      <c r="D2381" s="186" t="s">
        <v>533</v>
      </c>
      <c r="E2381" s="186" t="s">
        <v>1084</v>
      </c>
      <c r="F2381" s="186">
        <v>1990</v>
      </c>
      <c r="G2381" s="186" t="s">
        <v>1013</v>
      </c>
      <c r="H2381" s="186">
        <v>0</v>
      </c>
      <c r="I2381" s="186">
        <v>0</v>
      </c>
      <c r="J2381" s="186" t="s">
        <v>967</v>
      </c>
      <c r="K2381" s="186" t="s">
        <v>968</v>
      </c>
    </row>
    <row r="2382" spans="1:11" x14ac:dyDescent="0.45">
      <c r="A2382" s="186" t="s">
        <v>336</v>
      </c>
      <c r="B2382" s="186" t="s">
        <v>1081</v>
      </c>
      <c r="C2382" s="186" t="s">
        <v>1086</v>
      </c>
      <c r="D2382" s="186" t="s">
        <v>533</v>
      </c>
      <c r="E2382" s="186" t="s">
        <v>1084</v>
      </c>
      <c r="F2382" s="186">
        <v>1991</v>
      </c>
      <c r="G2382" s="186" t="s">
        <v>1013</v>
      </c>
      <c r="H2382" s="186">
        <v>0</v>
      </c>
      <c r="I2382" s="186">
        <v>0</v>
      </c>
      <c r="J2382" s="186" t="s">
        <v>967</v>
      </c>
      <c r="K2382" s="186" t="s">
        <v>968</v>
      </c>
    </row>
    <row r="2383" spans="1:11" x14ac:dyDescent="0.45">
      <c r="A2383" s="186" t="s">
        <v>336</v>
      </c>
      <c r="B2383" s="186" t="s">
        <v>1081</v>
      </c>
      <c r="C2383" s="186" t="s">
        <v>1086</v>
      </c>
      <c r="D2383" s="186" t="s">
        <v>533</v>
      </c>
      <c r="E2383" s="186" t="s">
        <v>1084</v>
      </c>
      <c r="F2383" s="186">
        <v>1992</v>
      </c>
      <c r="G2383" s="186" t="s">
        <v>1013</v>
      </c>
      <c r="H2383" s="186">
        <v>0</v>
      </c>
      <c r="I2383" s="186">
        <v>0</v>
      </c>
      <c r="J2383" s="186" t="s">
        <v>967</v>
      </c>
      <c r="K2383" s="186" t="s">
        <v>968</v>
      </c>
    </row>
    <row r="2384" spans="1:11" x14ac:dyDescent="0.45">
      <c r="A2384" s="186" t="s">
        <v>336</v>
      </c>
      <c r="B2384" s="186" t="s">
        <v>1081</v>
      </c>
      <c r="C2384" s="186" t="s">
        <v>1086</v>
      </c>
      <c r="D2384" s="186" t="s">
        <v>533</v>
      </c>
      <c r="E2384" s="186" t="s">
        <v>1084</v>
      </c>
      <c r="F2384" s="186">
        <v>1993</v>
      </c>
      <c r="G2384" s="186" t="s">
        <v>1013</v>
      </c>
      <c r="H2384" s="186">
        <v>0</v>
      </c>
      <c r="I2384" s="186">
        <v>0</v>
      </c>
      <c r="J2384" s="186" t="s">
        <v>967</v>
      </c>
      <c r="K2384" s="186" t="s">
        <v>968</v>
      </c>
    </row>
    <row r="2385" spans="1:11" x14ac:dyDescent="0.45">
      <c r="A2385" s="186" t="s">
        <v>336</v>
      </c>
      <c r="B2385" s="186" t="s">
        <v>1081</v>
      </c>
      <c r="C2385" s="186" t="s">
        <v>1086</v>
      </c>
      <c r="D2385" s="186" t="s">
        <v>533</v>
      </c>
      <c r="E2385" s="186" t="s">
        <v>1084</v>
      </c>
      <c r="F2385" s="186">
        <v>1994</v>
      </c>
      <c r="G2385" s="186" t="s">
        <v>1013</v>
      </c>
      <c r="H2385" s="186">
        <v>0</v>
      </c>
      <c r="I2385" s="186">
        <v>0</v>
      </c>
      <c r="J2385" s="186" t="s">
        <v>967</v>
      </c>
      <c r="K2385" s="186" t="s">
        <v>968</v>
      </c>
    </row>
    <row r="2386" spans="1:11" x14ac:dyDescent="0.45">
      <c r="A2386" s="186" t="s">
        <v>336</v>
      </c>
      <c r="B2386" s="186" t="s">
        <v>1081</v>
      </c>
      <c r="C2386" s="186" t="s">
        <v>1086</v>
      </c>
      <c r="D2386" s="186" t="s">
        <v>533</v>
      </c>
      <c r="E2386" s="186" t="s">
        <v>1084</v>
      </c>
      <c r="F2386" s="186">
        <v>1995</v>
      </c>
      <c r="G2386" s="186" t="s">
        <v>1013</v>
      </c>
      <c r="H2386" s="186">
        <v>0</v>
      </c>
      <c r="I2386" s="186">
        <v>0</v>
      </c>
      <c r="J2386" s="186" t="s">
        <v>967</v>
      </c>
      <c r="K2386" s="186" t="s">
        <v>968</v>
      </c>
    </row>
    <row r="2387" spans="1:11" x14ac:dyDescent="0.45">
      <c r="A2387" s="186" t="s">
        <v>336</v>
      </c>
      <c r="B2387" s="186" t="s">
        <v>1081</v>
      </c>
      <c r="C2387" s="186" t="s">
        <v>1086</v>
      </c>
      <c r="D2387" s="186" t="s">
        <v>533</v>
      </c>
      <c r="E2387" s="186" t="s">
        <v>1084</v>
      </c>
      <c r="F2387" s="186">
        <v>1996</v>
      </c>
      <c r="G2387" s="186" t="s">
        <v>1013</v>
      </c>
      <c r="H2387" s="186">
        <v>7.0244731553258696E-4</v>
      </c>
      <c r="I2387" s="186">
        <v>7.0244731553258696E-4</v>
      </c>
      <c r="J2387" s="186" t="s">
        <v>967</v>
      </c>
      <c r="K2387" s="186" t="s">
        <v>968</v>
      </c>
    </row>
    <row r="2388" spans="1:11" x14ac:dyDescent="0.45">
      <c r="A2388" s="186" t="s">
        <v>336</v>
      </c>
      <c r="B2388" s="186" t="s">
        <v>1081</v>
      </c>
      <c r="C2388" s="186" t="s">
        <v>1086</v>
      </c>
      <c r="D2388" s="186" t="s">
        <v>533</v>
      </c>
      <c r="E2388" s="186" t="s">
        <v>1084</v>
      </c>
      <c r="F2388" s="186">
        <v>1997</v>
      </c>
      <c r="G2388" s="186" t="s">
        <v>1013</v>
      </c>
      <c r="H2388" s="186">
        <v>1.40489463106517E-3</v>
      </c>
      <c r="I2388" s="186">
        <v>1.40489463106517E-3</v>
      </c>
      <c r="J2388" s="186" t="s">
        <v>967</v>
      </c>
      <c r="K2388" s="186" t="s">
        <v>968</v>
      </c>
    </row>
    <row r="2389" spans="1:11" x14ac:dyDescent="0.45">
      <c r="A2389" s="186" t="s">
        <v>336</v>
      </c>
      <c r="B2389" s="186" t="s">
        <v>1081</v>
      </c>
      <c r="C2389" s="186" t="s">
        <v>1086</v>
      </c>
      <c r="D2389" s="186" t="s">
        <v>533</v>
      </c>
      <c r="E2389" s="186" t="s">
        <v>1084</v>
      </c>
      <c r="F2389" s="186">
        <v>1998</v>
      </c>
      <c r="G2389" s="186" t="s">
        <v>1013</v>
      </c>
      <c r="H2389" s="186">
        <v>2.1073419465977598E-3</v>
      </c>
      <c r="I2389" s="186">
        <v>2.1073419465977598E-3</v>
      </c>
      <c r="J2389" s="186" t="s">
        <v>967</v>
      </c>
      <c r="K2389" s="186" t="s">
        <v>968</v>
      </c>
    </row>
    <row r="2390" spans="1:11" x14ac:dyDescent="0.45">
      <c r="A2390" s="186" t="s">
        <v>336</v>
      </c>
      <c r="B2390" s="186" t="s">
        <v>1081</v>
      </c>
      <c r="C2390" s="186" t="s">
        <v>1086</v>
      </c>
      <c r="D2390" s="186" t="s">
        <v>533</v>
      </c>
      <c r="E2390" s="186" t="s">
        <v>1084</v>
      </c>
      <c r="F2390" s="186">
        <v>1999</v>
      </c>
      <c r="G2390" s="186" t="s">
        <v>1013</v>
      </c>
      <c r="H2390" s="186">
        <v>2.80978926213035E-3</v>
      </c>
      <c r="I2390" s="186">
        <v>2.80978926213035E-3</v>
      </c>
      <c r="J2390" s="186" t="s">
        <v>967</v>
      </c>
      <c r="K2390" s="186" t="s">
        <v>968</v>
      </c>
    </row>
    <row r="2391" spans="1:11" x14ac:dyDescent="0.45">
      <c r="A2391" s="186" t="s">
        <v>336</v>
      </c>
      <c r="B2391" s="186" t="s">
        <v>1081</v>
      </c>
      <c r="C2391" s="186" t="s">
        <v>1086</v>
      </c>
      <c r="D2391" s="186" t="s">
        <v>533</v>
      </c>
      <c r="E2391" s="186" t="s">
        <v>1084</v>
      </c>
      <c r="F2391" s="186">
        <v>2000</v>
      </c>
      <c r="G2391" s="186" t="s">
        <v>1013</v>
      </c>
      <c r="H2391" s="186">
        <v>3.5122365776629298E-3</v>
      </c>
      <c r="I2391" s="186">
        <v>3.5122365776629298E-3</v>
      </c>
      <c r="J2391" s="186" t="s">
        <v>967</v>
      </c>
      <c r="K2391" s="186" t="s">
        <v>968</v>
      </c>
    </row>
    <row r="2392" spans="1:11" x14ac:dyDescent="0.45">
      <c r="A2392" s="186" t="s">
        <v>336</v>
      </c>
      <c r="B2392" s="186" t="s">
        <v>1081</v>
      </c>
      <c r="C2392" s="186" t="s">
        <v>1086</v>
      </c>
      <c r="D2392" s="186" t="s">
        <v>533</v>
      </c>
      <c r="E2392" s="186" t="s">
        <v>1084</v>
      </c>
      <c r="F2392" s="186">
        <v>2001</v>
      </c>
      <c r="G2392" s="186" t="s">
        <v>1013</v>
      </c>
      <c r="H2392" s="186">
        <v>7.4313821828929901E-3</v>
      </c>
      <c r="I2392" s="186">
        <v>7.4313821828929901E-3</v>
      </c>
      <c r="J2392" s="186" t="s">
        <v>967</v>
      </c>
      <c r="K2392" s="186" t="s">
        <v>968</v>
      </c>
    </row>
    <row r="2393" spans="1:11" x14ac:dyDescent="0.45">
      <c r="A2393" s="186" t="s">
        <v>336</v>
      </c>
      <c r="B2393" s="186" t="s">
        <v>1081</v>
      </c>
      <c r="C2393" s="186" t="s">
        <v>1086</v>
      </c>
      <c r="D2393" s="186" t="s">
        <v>533</v>
      </c>
      <c r="E2393" s="186" t="s">
        <v>1084</v>
      </c>
      <c r="F2393" s="186">
        <v>2002</v>
      </c>
      <c r="G2393" s="186" t="s">
        <v>1013</v>
      </c>
      <c r="H2393" s="186">
        <v>1.1350527788123E-2</v>
      </c>
      <c r="I2393" s="186">
        <v>1.1350527788123E-2</v>
      </c>
      <c r="J2393" s="186" t="s">
        <v>967</v>
      </c>
      <c r="K2393" s="186" t="s">
        <v>968</v>
      </c>
    </row>
    <row r="2394" spans="1:11" x14ac:dyDescent="0.45">
      <c r="A2394" s="186" t="s">
        <v>336</v>
      </c>
      <c r="B2394" s="186" t="s">
        <v>1081</v>
      </c>
      <c r="C2394" s="186" t="s">
        <v>1086</v>
      </c>
      <c r="D2394" s="186" t="s">
        <v>533</v>
      </c>
      <c r="E2394" s="186" t="s">
        <v>1084</v>
      </c>
      <c r="F2394" s="186">
        <v>2003</v>
      </c>
      <c r="G2394" s="186" t="s">
        <v>1013</v>
      </c>
      <c r="H2394" s="186">
        <v>1.5269673393353099E-2</v>
      </c>
      <c r="I2394" s="186">
        <v>1.5269673393353099E-2</v>
      </c>
      <c r="J2394" s="186" t="s">
        <v>967</v>
      </c>
      <c r="K2394" s="186" t="s">
        <v>968</v>
      </c>
    </row>
    <row r="2395" spans="1:11" x14ac:dyDescent="0.45">
      <c r="A2395" s="186" t="s">
        <v>336</v>
      </c>
      <c r="B2395" s="186" t="s">
        <v>1081</v>
      </c>
      <c r="C2395" s="186" t="s">
        <v>1086</v>
      </c>
      <c r="D2395" s="186" t="s">
        <v>533</v>
      </c>
      <c r="E2395" s="186" t="s">
        <v>1084</v>
      </c>
      <c r="F2395" s="186">
        <v>2004</v>
      </c>
      <c r="G2395" s="186" t="s">
        <v>1013</v>
      </c>
      <c r="H2395" s="186">
        <v>1.9188818998583101E-2</v>
      </c>
      <c r="I2395" s="186">
        <v>1.9188818998583101E-2</v>
      </c>
      <c r="J2395" s="186" t="s">
        <v>967</v>
      </c>
      <c r="K2395" s="186" t="s">
        <v>968</v>
      </c>
    </row>
    <row r="2396" spans="1:11" x14ac:dyDescent="0.45">
      <c r="A2396" s="186" t="s">
        <v>336</v>
      </c>
      <c r="B2396" s="186" t="s">
        <v>1081</v>
      </c>
      <c r="C2396" s="186" t="s">
        <v>1086</v>
      </c>
      <c r="D2396" s="186" t="s">
        <v>533</v>
      </c>
      <c r="E2396" s="186" t="s">
        <v>1084</v>
      </c>
      <c r="F2396" s="186">
        <v>2005</v>
      </c>
      <c r="G2396" s="186" t="s">
        <v>1013</v>
      </c>
      <c r="H2396" s="186">
        <v>2.3107964603813199E-2</v>
      </c>
      <c r="I2396" s="186">
        <v>2.3107964603813199E-2</v>
      </c>
      <c r="J2396" s="186" t="s">
        <v>967</v>
      </c>
      <c r="K2396" s="186" t="s">
        <v>968</v>
      </c>
    </row>
    <row r="2397" spans="1:11" x14ac:dyDescent="0.45">
      <c r="A2397" s="186" t="s">
        <v>336</v>
      </c>
      <c r="B2397" s="186" t="s">
        <v>1081</v>
      </c>
      <c r="C2397" s="186" t="s">
        <v>1086</v>
      </c>
      <c r="D2397" s="186" t="s">
        <v>533</v>
      </c>
      <c r="E2397" s="186" t="s">
        <v>1084</v>
      </c>
      <c r="F2397" s="186">
        <v>2006</v>
      </c>
      <c r="G2397" s="186" t="s">
        <v>1013</v>
      </c>
      <c r="H2397" s="186">
        <v>6.2691147098003205E-2</v>
      </c>
      <c r="I2397" s="186">
        <v>6.2691147098003205E-2</v>
      </c>
      <c r="J2397" s="186" t="s">
        <v>967</v>
      </c>
      <c r="K2397" s="186" t="s">
        <v>968</v>
      </c>
    </row>
    <row r="2398" spans="1:11" x14ac:dyDescent="0.45">
      <c r="A2398" s="186" t="s">
        <v>336</v>
      </c>
      <c r="B2398" s="186" t="s">
        <v>1081</v>
      </c>
      <c r="C2398" s="186" t="s">
        <v>1086</v>
      </c>
      <c r="D2398" s="186" t="s">
        <v>533</v>
      </c>
      <c r="E2398" s="186" t="s">
        <v>1084</v>
      </c>
      <c r="F2398" s="186">
        <v>2007</v>
      </c>
      <c r="G2398" s="186" t="s">
        <v>1013</v>
      </c>
      <c r="H2398" s="186">
        <v>0.102274329592193</v>
      </c>
      <c r="I2398" s="186">
        <v>0.102274329592193</v>
      </c>
      <c r="J2398" s="186" t="s">
        <v>967</v>
      </c>
      <c r="K2398" s="186" t="s">
        <v>968</v>
      </c>
    </row>
    <row r="2399" spans="1:11" x14ac:dyDescent="0.45">
      <c r="A2399" s="186" t="s">
        <v>336</v>
      </c>
      <c r="B2399" s="186" t="s">
        <v>1081</v>
      </c>
      <c r="C2399" s="186" t="s">
        <v>1086</v>
      </c>
      <c r="D2399" s="186" t="s">
        <v>533</v>
      </c>
      <c r="E2399" s="186" t="s">
        <v>1084</v>
      </c>
      <c r="F2399" s="186">
        <v>2008</v>
      </c>
      <c r="G2399" s="186" t="s">
        <v>1013</v>
      </c>
      <c r="H2399" s="186">
        <v>0.141857512086383</v>
      </c>
      <c r="I2399" s="186">
        <v>0.141857512086383</v>
      </c>
      <c r="J2399" s="186" t="s">
        <v>967</v>
      </c>
      <c r="K2399" s="186" t="s">
        <v>968</v>
      </c>
    </row>
    <row r="2400" spans="1:11" x14ac:dyDescent="0.45">
      <c r="A2400" s="186" t="s">
        <v>336</v>
      </c>
      <c r="B2400" s="186" t="s">
        <v>1081</v>
      </c>
      <c r="C2400" s="186" t="s">
        <v>1086</v>
      </c>
      <c r="D2400" s="186" t="s">
        <v>533</v>
      </c>
      <c r="E2400" s="186" t="s">
        <v>1084</v>
      </c>
      <c r="F2400" s="186">
        <v>2009</v>
      </c>
      <c r="G2400" s="186" t="s">
        <v>1013</v>
      </c>
      <c r="H2400" s="186">
        <v>0.18144069458057299</v>
      </c>
      <c r="I2400" s="186">
        <v>0.18144069458057299</v>
      </c>
      <c r="J2400" s="186" t="s">
        <v>967</v>
      </c>
      <c r="K2400" s="186" t="s">
        <v>968</v>
      </c>
    </row>
    <row r="2401" spans="1:11" x14ac:dyDescent="0.45">
      <c r="A2401" s="186" t="s">
        <v>336</v>
      </c>
      <c r="B2401" s="186" t="s">
        <v>1081</v>
      </c>
      <c r="C2401" s="186" t="s">
        <v>1086</v>
      </c>
      <c r="D2401" s="186" t="s">
        <v>533</v>
      </c>
      <c r="E2401" s="186" t="s">
        <v>1084</v>
      </c>
      <c r="F2401" s="186">
        <v>2010</v>
      </c>
      <c r="G2401" s="186" t="s">
        <v>1013</v>
      </c>
      <c r="H2401" s="186">
        <v>0.22102387707476301</v>
      </c>
      <c r="I2401" s="186">
        <v>0.22102387707476301</v>
      </c>
      <c r="J2401" s="186" t="s">
        <v>967</v>
      </c>
      <c r="K2401" s="186" t="s">
        <v>968</v>
      </c>
    </row>
    <row r="2402" spans="1:11" x14ac:dyDescent="0.45">
      <c r="A2402" s="186" t="s">
        <v>336</v>
      </c>
      <c r="B2402" s="186" t="s">
        <v>1081</v>
      </c>
      <c r="C2402" s="186" t="s">
        <v>1086</v>
      </c>
      <c r="D2402" s="186" t="s">
        <v>533</v>
      </c>
      <c r="E2402" s="186" t="s">
        <v>1084</v>
      </c>
      <c r="F2402" s="186">
        <v>2011</v>
      </c>
      <c r="G2402" s="186" t="s">
        <v>1013</v>
      </c>
      <c r="H2402" s="186">
        <v>0.26594845660609201</v>
      </c>
      <c r="I2402" s="186">
        <v>0.26594845660609201</v>
      </c>
      <c r="J2402" s="186" t="s">
        <v>967</v>
      </c>
      <c r="K2402" s="186" t="s">
        <v>968</v>
      </c>
    </row>
    <row r="2403" spans="1:11" x14ac:dyDescent="0.45">
      <c r="A2403" s="186" t="s">
        <v>336</v>
      </c>
      <c r="B2403" s="186" t="s">
        <v>1081</v>
      </c>
      <c r="C2403" s="186" t="s">
        <v>1086</v>
      </c>
      <c r="D2403" s="186" t="s">
        <v>533</v>
      </c>
      <c r="E2403" s="186" t="s">
        <v>1084</v>
      </c>
      <c r="F2403" s="186">
        <v>2012</v>
      </c>
      <c r="G2403" s="186" t="s">
        <v>1013</v>
      </c>
      <c r="H2403" s="186">
        <v>0.31087303613742001</v>
      </c>
      <c r="I2403" s="186">
        <v>0.31087303613742001</v>
      </c>
      <c r="J2403" s="186" t="s">
        <v>967</v>
      </c>
      <c r="K2403" s="186" t="s">
        <v>968</v>
      </c>
    </row>
    <row r="2404" spans="1:11" x14ac:dyDescent="0.45">
      <c r="A2404" s="186" t="s">
        <v>336</v>
      </c>
      <c r="B2404" s="186" t="s">
        <v>1081</v>
      </c>
      <c r="C2404" s="186" t="s">
        <v>1086</v>
      </c>
      <c r="D2404" s="186" t="s">
        <v>533</v>
      </c>
      <c r="E2404" s="186" t="s">
        <v>1084</v>
      </c>
      <c r="F2404" s="186">
        <v>2013</v>
      </c>
      <c r="G2404" s="186" t="s">
        <v>1013</v>
      </c>
      <c r="H2404" s="186">
        <v>0.35579761566874901</v>
      </c>
      <c r="I2404" s="186">
        <v>0.35579761566874901</v>
      </c>
      <c r="J2404" s="186" t="s">
        <v>967</v>
      </c>
      <c r="K2404" s="186" t="s">
        <v>968</v>
      </c>
    </row>
    <row r="2405" spans="1:11" x14ac:dyDescent="0.45">
      <c r="A2405" s="186" t="s">
        <v>336</v>
      </c>
      <c r="B2405" s="186" t="s">
        <v>1081</v>
      </c>
      <c r="C2405" s="186" t="s">
        <v>1086</v>
      </c>
      <c r="D2405" s="186" t="s">
        <v>533</v>
      </c>
      <c r="E2405" s="186" t="s">
        <v>1084</v>
      </c>
      <c r="F2405" s="186">
        <v>2014</v>
      </c>
      <c r="G2405" s="186" t="s">
        <v>1013</v>
      </c>
      <c r="H2405" s="186">
        <v>0.40072219520007701</v>
      </c>
      <c r="I2405" s="186">
        <v>0.40072219520007701</v>
      </c>
      <c r="J2405" s="186" t="s">
        <v>967</v>
      </c>
      <c r="K2405" s="186" t="s">
        <v>968</v>
      </c>
    </row>
    <row r="2406" spans="1:11" x14ac:dyDescent="0.45">
      <c r="A2406" s="186" t="s">
        <v>336</v>
      </c>
      <c r="B2406" s="186" t="s">
        <v>1081</v>
      </c>
      <c r="C2406" s="186" t="s">
        <v>1086</v>
      </c>
      <c r="D2406" s="186" t="s">
        <v>533</v>
      </c>
      <c r="E2406" s="186" t="s">
        <v>1084</v>
      </c>
      <c r="F2406" s="186">
        <v>2015</v>
      </c>
      <c r="G2406" s="186" t="s">
        <v>1013</v>
      </c>
      <c r="H2406" s="186">
        <v>0.44564677473140502</v>
      </c>
      <c r="I2406" s="186">
        <v>0.44564677473140502</v>
      </c>
      <c r="J2406" s="186" t="s">
        <v>967</v>
      </c>
      <c r="K2406" s="186" t="s">
        <v>968</v>
      </c>
    </row>
    <row r="2407" spans="1:11" x14ac:dyDescent="0.45">
      <c r="A2407" s="186" t="s">
        <v>336</v>
      </c>
      <c r="B2407" s="186" t="s">
        <v>1081</v>
      </c>
      <c r="C2407" s="186" t="s">
        <v>1086</v>
      </c>
      <c r="D2407" s="186" t="s">
        <v>533</v>
      </c>
      <c r="E2407" s="186" t="s">
        <v>1084</v>
      </c>
      <c r="F2407" s="186">
        <v>2016</v>
      </c>
      <c r="G2407" s="186" t="s">
        <v>1013</v>
      </c>
      <c r="H2407" s="186">
        <v>0.39413608398834099</v>
      </c>
      <c r="I2407" s="186">
        <v>0.39413608398834099</v>
      </c>
      <c r="J2407" s="186" t="s">
        <v>967</v>
      </c>
      <c r="K2407" s="186" t="s">
        <v>968</v>
      </c>
    </row>
    <row r="2408" spans="1:11" x14ac:dyDescent="0.45">
      <c r="A2408" s="186" t="s">
        <v>336</v>
      </c>
      <c r="B2408" s="186" t="s">
        <v>1081</v>
      </c>
      <c r="C2408" s="186" t="s">
        <v>1086</v>
      </c>
      <c r="D2408" s="186" t="s">
        <v>533</v>
      </c>
      <c r="E2408" s="186" t="s">
        <v>1084</v>
      </c>
      <c r="F2408" s="186">
        <v>2017</v>
      </c>
      <c r="G2408" s="186" t="s">
        <v>1013</v>
      </c>
      <c r="H2408" s="186">
        <v>0.34262539324527702</v>
      </c>
      <c r="I2408" s="186">
        <v>0.34262539324527702</v>
      </c>
      <c r="J2408" s="186" t="s">
        <v>967</v>
      </c>
      <c r="K2408" s="186" t="s">
        <v>968</v>
      </c>
    </row>
    <row r="2409" spans="1:11" x14ac:dyDescent="0.45">
      <c r="A2409" s="186" t="s">
        <v>336</v>
      </c>
      <c r="B2409" s="186" t="s">
        <v>1081</v>
      </c>
      <c r="C2409" s="186" t="s">
        <v>1086</v>
      </c>
      <c r="D2409" s="186" t="s">
        <v>533</v>
      </c>
      <c r="E2409" s="186" t="s">
        <v>1084</v>
      </c>
      <c r="F2409" s="186">
        <v>2018</v>
      </c>
      <c r="G2409" s="186" t="s">
        <v>1013</v>
      </c>
      <c r="H2409" s="186">
        <v>0.291114702502212</v>
      </c>
      <c r="I2409" s="186">
        <v>0.291114702502212</v>
      </c>
      <c r="J2409" s="186" t="s">
        <v>967</v>
      </c>
      <c r="K2409" s="186" t="s">
        <v>968</v>
      </c>
    </row>
    <row r="2410" spans="1:11" x14ac:dyDescent="0.45">
      <c r="A2410" s="186" t="s">
        <v>336</v>
      </c>
      <c r="B2410" s="186" t="s">
        <v>1081</v>
      </c>
      <c r="C2410" s="186" t="s">
        <v>1086</v>
      </c>
      <c r="D2410" s="186" t="s">
        <v>533</v>
      </c>
      <c r="E2410" s="186" t="s">
        <v>1084</v>
      </c>
      <c r="F2410" s="186">
        <v>2019</v>
      </c>
      <c r="G2410" s="186" t="s">
        <v>1013</v>
      </c>
      <c r="H2410" s="186">
        <v>0.239604011759148</v>
      </c>
      <c r="I2410" s="186">
        <v>0.239604011759148</v>
      </c>
      <c r="J2410" s="186" t="s">
        <v>967</v>
      </c>
      <c r="K2410" s="186" t="s">
        <v>968</v>
      </c>
    </row>
    <row r="2411" spans="1:11" x14ac:dyDescent="0.45">
      <c r="A2411" s="186" t="s">
        <v>336</v>
      </c>
      <c r="B2411" s="186" t="s">
        <v>1081</v>
      </c>
      <c r="C2411" s="186" t="s">
        <v>1086</v>
      </c>
      <c r="D2411" s="186" t="s">
        <v>533</v>
      </c>
      <c r="E2411" s="186" t="s">
        <v>1084</v>
      </c>
      <c r="F2411" s="186">
        <v>2020</v>
      </c>
      <c r="G2411" s="186" t="s">
        <v>1013</v>
      </c>
      <c r="H2411" s="186">
        <v>0.188093321016084</v>
      </c>
      <c r="I2411" s="186">
        <v>0.188093321016084</v>
      </c>
      <c r="J2411" s="186" t="s">
        <v>967</v>
      </c>
      <c r="K2411" s="186" t="s">
        <v>968</v>
      </c>
    </row>
    <row r="2412" spans="1:11" x14ac:dyDescent="0.45">
      <c r="A2412" s="186" t="s">
        <v>336</v>
      </c>
      <c r="B2412" s="186" t="s">
        <v>1081</v>
      </c>
      <c r="C2412" s="186" t="s">
        <v>1086</v>
      </c>
      <c r="D2412" s="186" t="s">
        <v>533</v>
      </c>
      <c r="E2412" s="186" t="s">
        <v>1084</v>
      </c>
      <c r="F2412" s="186">
        <v>2021</v>
      </c>
      <c r="G2412" s="186" t="s">
        <v>1013</v>
      </c>
      <c r="H2412" s="186">
        <v>0.17247927038788699</v>
      </c>
      <c r="I2412" s="186">
        <v>0.17247927038788699</v>
      </c>
      <c r="J2412" s="186" t="s">
        <v>967</v>
      </c>
      <c r="K2412" s="186" t="s">
        <v>968</v>
      </c>
    </row>
    <row r="2413" spans="1:11" x14ac:dyDescent="0.45">
      <c r="A2413" s="186" t="s">
        <v>336</v>
      </c>
      <c r="B2413" s="186" t="s">
        <v>1081</v>
      </c>
      <c r="C2413" s="186" t="s">
        <v>1086</v>
      </c>
      <c r="D2413" s="186" t="s">
        <v>533</v>
      </c>
      <c r="E2413" s="186" t="s">
        <v>1084</v>
      </c>
      <c r="F2413" s="186">
        <v>2022</v>
      </c>
      <c r="G2413" s="186" t="s">
        <v>1013</v>
      </c>
      <c r="H2413" s="186">
        <v>0.15686521975969001</v>
      </c>
      <c r="I2413" s="186">
        <v>0.15686521975969001</v>
      </c>
      <c r="J2413" s="186" t="s">
        <v>967</v>
      </c>
      <c r="K2413" s="186" t="s">
        <v>968</v>
      </c>
    </row>
    <row r="2414" spans="1:11" x14ac:dyDescent="0.45">
      <c r="A2414" s="186" t="s">
        <v>336</v>
      </c>
      <c r="B2414" s="186" t="s">
        <v>1081</v>
      </c>
      <c r="C2414" s="186" t="s">
        <v>1086</v>
      </c>
      <c r="D2414" s="186" t="s">
        <v>533</v>
      </c>
      <c r="E2414" s="186" t="s">
        <v>1084</v>
      </c>
      <c r="F2414" s="186">
        <v>2023</v>
      </c>
      <c r="G2414" s="186" t="s">
        <v>1013</v>
      </c>
      <c r="H2414" s="186">
        <v>0.14125116913149399</v>
      </c>
      <c r="I2414" s="186">
        <v>0.14125116913149399</v>
      </c>
      <c r="J2414" s="186" t="s">
        <v>967</v>
      </c>
      <c r="K2414" s="186" t="s">
        <v>968</v>
      </c>
    </row>
    <row r="2415" spans="1:11" x14ac:dyDescent="0.45">
      <c r="A2415" s="186" t="s">
        <v>336</v>
      </c>
      <c r="B2415" s="186" t="s">
        <v>1081</v>
      </c>
      <c r="C2415" s="186" t="s">
        <v>1086</v>
      </c>
      <c r="D2415" s="186" t="s">
        <v>533</v>
      </c>
      <c r="E2415" s="186" t="s">
        <v>1084</v>
      </c>
      <c r="F2415" s="186">
        <v>2024</v>
      </c>
      <c r="G2415" s="186" t="s">
        <v>1013</v>
      </c>
      <c r="H2415" s="186">
        <v>0.12563711850329701</v>
      </c>
      <c r="I2415" s="186">
        <v>0.12563711850329701</v>
      </c>
      <c r="J2415" s="186" t="s">
        <v>967</v>
      </c>
      <c r="K2415" s="186" t="s">
        <v>968</v>
      </c>
    </row>
    <row r="2416" spans="1:11" x14ac:dyDescent="0.45">
      <c r="A2416" s="186" t="s">
        <v>336</v>
      </c>
      <c r="B2416" s="186" t="s">
        <v>1081</v>
      </c>
      <c r="C2416" s="186" t="s">
        <v>1086</v>
      </c>
      <c r="D2416" s="186" t="s">
        <v>533</v>
      </c>
      <c r="E2416" s="186" t="s">
        <v>1084</v>
      </c>
      <c r="F2416" s="186">
        <v>2025</v>
      </c>
      <c r="G2416" s="186" t="s">
        <v>1013</v>
      </c>
      <c r="H2416" s="186">
        <v>0.11002306787509999</v>
      </c>
      <c r="I2416" s="186">
        <v>0.11002306787509999</v>
      </c>
      <c r="J2416" s="186" t="s">
        <v>967</v>
      </c>
      <c r="K2416" s="186" t="s">
        <v>968</v>
      </c>
    </row>
    <row r="2417" spans="1:11" x14ac:dyDescent="0.45">
      <c r="A2417" s="186" t="s">
        <v>336</v>
      </c>
      <c r="B2417" s="186" t="s">
        <v>1081</v>
      </c>
      <c r="C2417" s="186" t="s">
        <v>1086</v>
      </c>
      <c r="D2417" s="186" t="s">
        <v>533</v>
      </c>
      <c r="E2417" s="186" t="s">
        <v>1084</v>
      </c>
      <c r="F2417" s="186">
        <v>2026</v>
      </c>
      <c r="G2417" s="186" t="s">
        <v>1013</v>
      </c>
      <c r="H2417" s="186">
        <v>0.113259688730994</v>
      </c>
      <c r="I2417" s="186">
        <v>0.113259688730994</v>
      </c>
      <c r="J2417" s="186" t="s">
        <v>967</v>
      </c>
      <c r="K2417" s="186" t="s">
        <v>968</v>
      </c>
    </row>
    <row r="2418" spans="1:11" x14ac:dyDescent="0.45">
      <c r="A2418" s="186" t="s">
        <v>336</v>
      </c>
      <c r="B2418" s="186" t="s">
        <v>1081</v>
      </c>
      <c r="C2418" s="186" t="s">
        <v>1086</v>
      </c>
      <c r="D2418" s="186" t="s">
        <v>533</v>
      </c>
      <c r="E2418" s="186" t="s">
        <v>1084</v>
      </c>
      <c r="F2418" s="186">
        <v>2027</v>
      </c>
      <c r="G2418" s="186" t="s">
        <v>1013</v>
      </c>
      <c r="H2418" s="186">
        <v>0.116496309586888</v>
      </c>
      <c r="I2418" s="186">
        <v>0.116496309586888</v>
      </c>
      <c r="J2418" s="186" t="s">
        <v>967</v>
      </c>
      <c r="K2418" s="186" t="s">
        <v>968</v>
      </c>
    </row>
    <row r="2419" spans="1:11" x14ac:dyDescent="0.45">
      <c r="A2419" s="186" t="s">
        <v>336</v>
      </c>
      <c r="B2419" s="186" t="s">
        <v>1081</v>
      </c>
      <c r="C2419" s="186" t="s">
        <v>1086</v>
      </c>
      <c r="D2419" s="186" t="s">
        <v>533</v>
      </c>
      <c r="E2419" s="186" t="s">
        <v>1084</v>
      </c>
      <c r="F2419" s="186">
        <v>2028</v>
      </c>
      <c r="G2419" s="186" t="s">
        <v>1013</v>
      </c>
      <c r="H2419" s="186">
        <v>0.11973293044278201</v>
      </c>
      <c r="I2419" s="186">
        <v>0.11973293044278201</v>
      </c>
      <c r="J2419" s="186" t="s">
        <v>967</v>
      </c>
      <c r="K2419" s="186" t="s">
        <v>968</v>
      </c>
    </row>
    <row r="2420" spans="1:11" x14ac:dyDescent="0.45">
      <c r="A2420" s="186" t="s">
        <v>336</v>
      </c>
      <c r="B2420" s="186" t="s">
        <v>1081</v>
      </c>
      <c r="C2420" s="186" t="s">
        <v>1086</v>
      </c>
      <c r="D2420" s="186" t="s">
        <v>533</v>
      </c>
      <c r="E2420" s="186" t="s">
        <v>1084</v>
      </c>
      <c r="F2420" s="186">
        <v>2029</v>
      </c>
      <c r="G2420" s="186" t="s">
        <v>1013</v>
      </c>
      <c r="H2420" s="186">
        <v>0.122969551298676</v>
      </c>
      <c r="I2420" s="186">
        <v>0.122969551298676</v>
      </c>
      <c r="J2420" s="186" t="s">
        <v>967</v>
      </c>
      <c r="K2420" s="186" t="s">
        <v>968</v>
      </c>
    </row>
    <row r="2421" spans="1:11" x14ac:dyDescent="0.45">
      <c r="A2421" s="186" t="s">
        <v>336</v>
      </c>
      <c r="B2421" s="186" t="s">
        <v>1081</v>
      </c>
      <c r="C2421" s="186" t="s">
        <v>1086</v>
      </c>
      <c r="D2421" s="186" t="s">
        <v>533</v>
      </c>
      <c r="E2421" s="186" t="s">
        <v>1084</v>
      </c>
      <c r="F2421" s="186">
        <v>2030</v>
      </c>
      <c r="G2421" s="186" t="s">
        <v>1013</v>
      </c>
      <c r="H2421" s="186">
        <v>0.126206172154569</v>
      </c>
      <c r="I2421" s="186">
        <v>0.126206172154569</v>
      </c>
      <c r="J2421" s="186" t="s">
        <v>967</v>
      </c>
      <c r="K2421" s="186" t="s">
        <v>968</v>
      </c>
    </row>
    <row r="2422" spans="1:11" x14ac:dyDescent="0.45">
      <c r="A2422" s="186" t="s">
        <v>336</v>
      </c>
      <c r="B2422" s="186" t="s">
        <v>1081</v>
      </c>
      <c r="C2422" s="186" t="s">
        <v>1086</v>
      </c>
      <c r="D2422" s="186" t="s">
        <v>533</v>
      </c>
      <c r="E2422" s="186" t="s">
        <v>1084</v>
      </c>
      <c r="F2422" s="186">
        <v>2031</v>
      </c>
      <c r="G2422" s="186" t="s">
        <v>1013</v>
      </c>
      <c r="H2422" s="186">
        <v>0.121681285332102</v>
      </c>
      <c r="I2422" s="186">
        <v>0.121681285332102</v>
      </c>
      <c r="J2422" s="186" t="s">
        <v>967</v>
      </c>
      <c r="K2422" s="186" t="s">
        <v>968</v>
      </c>
    </row>
    <row r="2423" spans="1:11" x14ac:dyDescent="0.45">
      <c r="A2423" s="186" t="s">
        <v>336</v>
      </c>
      <c r="B2423" s="186" t="s">
        <v>1081</v>
      </c>
      <c r="C2423" s="186" t="s">
        <v>1086</v>
      </c>
      <c r="D2423" s="186" t="s">
        <v>533</v>
      </c>
      <c r="E2423" s="186" t="s">
        <v>1084</v>
      </c>
      <c r="F2423" s="186">
        <v>2032</v>
      </c>
      <c r="G2423" s="186" t="s">
        <v>1013</v>
      </c>
      <c r="H2423" s="186">
        <v>0.117156398509635</v>
      </c>
      <c r="I2423" s="186">
        <v>0.117156398509635</v>
      </c>
      <c r="J2423" s="186" t="s">
        <v>967</v>
      </c>
      <c r="K2423" s="186" t="s">
        <v>968</v>
      </c>
    </row>
    <row r="2424" spans="1:11" x14ac:dyDescent="0.45">
      <c r="A2424" s="186" t="s">
        <v>336</v>
      </c>
      <c r="B2424" s="186" t="s">
        <v>1081</v>
      </c>
      <c r="C2424" s="186" t="s">
        <v>1086</v>
      </c>
      <c r="D2424" s="186" t="s">
        <v>533</v>
      </c>
      <c r="E2424" s="186" t="s">
        <v>1084</v>
      </c>
      <c r="F2424" s="186">
        <v>2033</v>
      </c>
      <c r="G2424" s="186" t="s">
        <v>1013</v>
      </c>
      <c r="H2424" s="186">
        <v>0.11263151168716801</v>
      </c>
      <c r="I2424" s="186">
        <v>0.11263151168716801</v>
      </c>
      <c r="J2424" s="186" t="s">
        <v>967</v>
      </c>
      <c r="K2424" s="186" t="s">
        <v>968</v>
      </c>
    </row>
    <row r="2425" spans="1:11" x14ac:dyDescent="0.45">
      <c r="A2425" s="186" t="s">
        <v>336</v>
      </c>
      <c r="B2425" s="186" t="s">
        <v>1081</v>
      </c>
      <c r="C2425" s="186" t="s">
        <v>1086</v>
      </c>
      <c r="D2425" s="186" t="s">
        <v>533</v>
      </c>
      <c r="E2425" s="186" t="s">
        <v>1084</v>
      </c>
      <c r="F2425" s="186">
        <v>2034</v>
      </c>
      <c r="G2425" s="186" t="s">
        <v>1013</v>
      </c>
      <c r="H2425" s="186">
        <v>0.108106624864701</v>
      </c>
      <c r="I2425" s="186">
        <v>0.108106624864701</v>
      </c>
      <c r="J2425" s="186" t="s">
        <v>967</v>
      </c>
      <c r="K2425" s="186" t="s">
        <v>968</v>
      </c>
    </row>
    <row r="2426" spans="1:11" x14ac:dyDescent="0.45">
      <c r="A2426" s="186" t="s">
        <v>336</v>
      </c>
      <c r="B2426" s="186" t="s">
        <v>1081</v>
      </c>
      <c r="C2426" s="186" t="s">
        <v>1086</v>
      </c>
      <c r="D2426" s="186" t="s">
        <v>533</v>
      </c>
      <c r="E2426" s="186" t="s">
        <v>1084</v>
      </c>
      <c r="F2426" s="186">
        <v>2035</v>
      </c>
      <c r="G2426" s="186" t="s">
        <v>1013</v>
      </c>
      <c r="H2426" s="186">
        <v>0.103581738042234</v>
      </c>
      <c r="I2426" s="186">
        <v>0.103581738042234</v>
      </c>
      <c r="J2426" s="186" t="s">
        <v>967</v>
      </c>
      <c r="K2426" s="186" t="s">
        <v>968</v>
      </c>
    </row>
    <row r="2427" spans="1:11" x14ac:dyDescent="0.45">
      <c r="A2427" s="186" t="s">
        <v>336</v>
      </c>
      <c r="B2427" s="186" t="s">
        <v>1081</v>
      </c>
      <c r="C2427" s="186" t="s">
        <v>1086</v>
      </c>
      <c r="D2427" s="186" t="s">
        <v>533</v>
      </c>
      <c r="E2427" s="186" t="s">
        <v>1084</v>
      </c>
      <c r="F2427" s="186">
        <v>2036</v>
      </c>
      <c r="G2427" s="186" t="s">
        <v>1013</v>
      </c>
      <c r="H2427" s="186">
        <v>0.107076648011887</v>
      </c>
      <c r="I2427" s="186">
        <v>0.107076648011887</v>
      </c>
      <c r="J2427" s="186" t="s">
        <v>967</v>
      </c>
      <c r="K2427" s="186" t="s">
        <v>968</v>
      </c>
    </row>
    <row r="2428" spans="1:11" x14ac:dyDescent="0.45">
      <c r="A2428" s="186" t="s">
        <v>336</v>
      </c>
      <c r="B2428" s="186" t="s">
        <v>1081</v>
      </c>
      <c r="C2428" s="186" t="s">
        <v>1086</v>
      </c>
      <c r="D2428" s="186" t="s">
        <v>533</v>
      </c>
      <c r="E2428" s="186" t="s">
        <v>1084</v>
      </c>
      <c r="F2428" s="186">
        <v>2037</v>
      </c>
      <c r="G2428" s="186" t="s">
        <v>1013</v>
      </c>
      <c r="H2428" s="186">
        <v>0.110571557981539</v>
      </c>
      <c r="I2428" s="186">
        <v>0.110571557981539</v>
      </c>
      <c r="J2428" s="186" t="s">
        <v>967</v>
      </c>
      <c r="K2428" s="186" t="s">
        <v>968</v>
      </c>
    </row>
    <row r="2429" spans="1:11" x14ac:dyDescent="0.45">
      <c r="A2429" s="186" t="s">
        <v>336</v>
      </c>
      <c r="B2429" s="186" t="s">
        <v>1081</v>
      </c>
      <c r="C2429" s="186" t="s">
        <v>1086</v>
      </c>
      <c r="D2429" s="186" t="s">
        <v>533</v>
      </c>
      <c r="E2429" s="186" t="s">
        <v>1084</v>
      </c>
      <c r="F2429" s="186">
        <v>2038</v>
      </c>
      <c r="G2429" s="186" t="s">
        <v>1013</v>
      </c>
      <c r="H2429" s="186">
        <v>0.114066467951192</v>
      </c>
      <c r="I2429" s="186">
        <v>0.114066467951192</v>
      </c>
      <c r="J2429" s="186" t="s">
        <v>967</v>
      </c>
      <c r="K2429" s="186" t="s">
        <v>968</v>
      </c>
    </row>
    <row r="2430" spans="1:11" x14ac:dyDescent="0.45">
      <c r="A2430" s="186" t="s">
        <v>336</v>
      </c>
      <c r="B2430" s="186" t="s">
        <v>1081</v>
      </c>
      <c r="C2430" s="186" t="s">
        <v>1086</v>
      </c>
      <c r="D2430" s="186" t="s">
        <v>533</v>
      </c>
      <c r="E2430" s="186" t="s">
        <v>1084</v>
      </c>
      <c r="F2430" s="186">
        <v>2039</v>
      </c>
      <c r="G2430" s="186" t="s">
        <v>1013</v>
      </c>
      <c r="H2430" s="186">
        <v>0.11756137792084501</v>
      </c>
      <c r="I2430" s="186">
        <v>0.11756137792084501</v>
      </c>
      <c r="J2430" s="186" t="s">
        <v>967</v>
      </c>
      <c r="K2430" s="186" t="s">
        <v>968</v>
      </c>
    </row>
    <row r="2431" spans="1:11" x14ac:dyDescent="0.45">
      <c r="A2431" s="186" t="s">
        <v>336</v>
      </c>
      <c r="B2431" s="186" t="s">
        <v>1081</v>
      </c>
      <c r="C2431" s="186" t="s">
        <v>1086</v>
      </c>
      <c r="D2431" s="186" t="s">
        <v>533</v>
      </c>
      <c r="E2431" s="186" t="s">
        <v>1084</v>
      </c>
      <c r="F2431" s="186">
        <v>2040</v>
      </c>
      <c r="G2431" s="186" t="s">
        <v>1013</v>
      </c>
      <c r="H2431" s="186">
        <v>0.12105628789049699</v>
      </c>
      <c r="I2431" s="186">
        <v>0.12105628789049699</v>
      </c>
      <c r="J2431" s="186" t="s">
        <v>967</v>
      </c>
      <c r="K2431" s="186" t="s">
        <v>968</v>
      </c>
    </row>
    <row r="2432" spans="1:11" x14ac:dyDescent="0.45">
      <c r="A2432" s="186" t="s">
        <v>336</v>
      </c>
      <c r="B2432" s="186" t="s">
        <v>1081</v>
      </c>
      <c r="C2432" s="186" t="s">
        <v>1086</v>
      </c>
      <c r="D2432" s="186" t="s">
        <v>533</v>
      </c>
      <c r="E2432" s="186" t="s">
        <v>1084</v>
      </c>
      <c r="F2432" s="186">
        <v>2041</v>
      </c>
      <c r="G2432" s="186" t="s">
        <v>1013</v>
      </c>
      <c r="H2432" s="186">
        <v>0.125139336921752</v>
      </c>
      <c r="I2432" s="186">
        <v>0.125139336921752</v>
      </c>
      <c r="J2432" s="186" t="s">
        <v>967</v>
      </c>
      <c r="K2432" s="186" t="s">
        <v>968</v>
      </c>
    </row>
    <row r="2433" spans="1:11" x14ac:dyDescent="0.45">
      <c r="A2433" s="186" t="s">
        <v>336</v>
      </c>
      <c r="B2433" s="186" t="s">
        <v>1081</v>
      </c>
      <c r="C2433" s="186" t="s">
        <v>1086</v>
      </c>
      <c r="D2433" s="186" t="s">
        <v>533</v>
      </c>
      <c r="E2433" s="186" t="s">
        <v>1084</v>
      </c>
      <c r="F2433" s="186">
        <v>2042</v>
      </c>
      <c r="G2433" s="186" t="s">
        <v>1013</v>
      </c>
      <c r="H2433" s="186">
        <v>0.129222385953006</v>
      </c>
      <c r="I2433" s="186">
        <v>0.129222385953006</v>
      </c>
      <c r="J2433" s="186" t="s">
        <v>967</v>
      </c>
      <c r="K2433" s="186" t="s">
        <v>968</v>
      </c>
    </row>
    <row r="2434" spans="1:11" x14ac:dyDescent="0.45">
      <c r="A2434" s="186" t="s">
        <v>336</v>
      </c>
      <c r="B2434" s="186" t="s">
        <v>1081</v>
      </c>
      <c r="C2434" s="186" t="s">
        <v>1086</v>
      </c>
      <c r="D2434" s="186" t="s">
        <v>533</v>
      </c>
      <c r="E2434" s="186" t="s">
        <v>1084</v>
      </c>
      <c r="F2434" s="186">
        <v>2043</v>
      </c>
      <c r="G2434" s="186" t="s">
        <v>1013</v>
      </c>
      <c r="H2434" s="186">
        <v>0.13330543498426101</v>
      </c>
      <c r="I2434" s="186">
        <v>0.13330543498426101</v>
      </c>
      <c r="J2434" s="186" t="s">
        <v>967</v>
      </c>
      <c r="K2434" s="186" t="s">
        <v>968</v>
      </c>
    </row>
    <row r="2435" spans="1:11" x14ac:dyDescent="0.45">
      <c r="A2435" s="186" t="s">
        <v>336</v>
      </c>
      <c r="B2435" s="186" t="s">
        <v>1081</v>
      </c>
      <c r="C2435" s="186" t="s">
        <v>1086</v>
      </c>
      <c r="D2435" s="186" t="s">
        <v>533</v>
      </c>
      <c r="E2435" s="186" t="s">
        <v>1084</v>
      </c>
      <c r="F2435" s="186">
        <v>2044</v>
      </c>
      <c r="G2435" s="186" t="s">
        <v>1013</v>
      </c>
      <c r="H2435" s="186">
        <v>0.13738848401551501</v>
      </c>
      <c r="I2435" s="186">
        <v>0.13738848401551501</v>
      </c>
      <c r="J2435" s="186" t="s">
        <v>967</v>
      </c>
      <c r="K2435" s="186" t="s">
        <v>968</v>
      </c>
    </row>
    <row r="2436" spans="1:11" x14ac:dyDescent="0.45">
      <c r="A2436" s="186" t="s">
        <v>336</v>
      </c>
      <c r="B2436" s="186" t="s">
        <v>1081</v>
      </c>
      <c r="C2436" s="186" t="s">
        <v>1086</v>
      </c>
      <c r="D2436" s="186" t="s">
        <v>533</v>
      </c>
      <c r="E2436" s="186" t="s">
        <v>1084</v>
      </c>
      <c r="F2436" s="186">
        <v>2045</v>
      </c>
      <c r="G2436" s="186" t="s">
        <v>1013</v>
      </c>
      <c r="H2436" s="186">
        <v>0.14147153304676899</v>
      </c>
      <c r="I2436" s="186">
        <v>0.14147153304676899</v>
      </c>
      <c r="J2436" s="186" t="s">
        <v>967</v>
      </c>
      <c r="K2436" s="186" t="s">
        <v>968</v>
      </c>
    </row>
    <row r="2437" spans="1:11" x14ac:dyDescent="0.45">
      <c r="A2437" s="186" t="s">
        <v>336</v>
      </c>
      <c r="B2437" s="186" t="s">
        <v>1081</v>
      </c>
      <c r="C2437" s="186" t="s">
        <v>1086</v>
      </c>
      <c r="D2437" s="186" t="s">
        <v>533</v>
      </c>
      <c r="E2437" s="186" t="s">
        <v>1084</v>
      </c>
      <c r="F2437" s="186">
        <v>2046</v>
      </c>
      <c r="G2437" s="186" t="s">
        <v>1013</v>
      </c>
      <c r="H2437" s="186">
        <v>0.146241423846591</v>
      </c>
      <c r="I2437" s="186">
        <v>0.146241423846591</v>
      </c>
      <c r="J2437" s="186" t="s">
        <v>967</v>
      </c>
      <c r="K2437" s="186" t="s">
        <v>968</v>
      </c>
    </row>
    <row r="2438" spans="1:11" x14ac:dyDescent="0.45">
      <c r="A2438" s="186" t="s">
        <v>336</v>
      </c>
      <c r="B2438" s="186" t="s">
        <v>1081</v>
      </c>
      <c r="C2438" s="186" t="s">
        <v>1086</v>
      </c>
      <c r="D2438" s="186" t="s">
        <v>533</v>
      </c>
      <c r="E2438" s="186" t="s">
        <v>1084</v>
      </c>
      <c r="F2438" s="186">
        <v>2047</v>
      </c>
      <c r="G2438" s="186" t="s">
        <v>1013</v>
      </c>
      <c r="H2438" s="186">
        <v>0.15101131464641299</v>
      </c>
      <c r="I2438" s="186">
        <v>0.15101131464641299</v>
      </c>
      <c r="J2438" s="186" t="s">
        <v>967</v>
      </c>
      <c r="K2438" s="186" t="s">
        <v>968</v>
      </c>
    </row>
    <row r="2439" spans="1:11" x14ac:dyDescent="0.45">
      <c r="A2439" s="186" t="s">
        <v>336</v>
      </c>
      <c r="B2439" s="186" t="s">
        <v>1081</v>
      </c>
      <c r="C2439" s="186" t="s">
        <v>1086</v>
      </c>
      <c r="D2439" s="186" t="s">
        <v>533</v>
      </c>
      <c r="E2439" s="186" t="s">
        <v>1084</v>
      </c>
      <c r="F2439" s="186">
        <v>2048</v>
      </c>
      <c r="G2439" s="186" t="s">
        <v>1013</v>
      </c>
      <c r="H2439" s="186">
        <v>0.155781205446235</v>
      </c>
      <c r="I2439" s="186">
        <v>0.155781205446235</v>
      </c>
      <c r="J2439" s="186" t="s">
        <v>967</v>
      </c>
      <c r="K2439" s="186" t="s">
        <v>968</v>
      </c>
    </row>
    <row r="2440" spans="1:11" x14ac:dyDescent="0.45">
      <c r="A2440" s="186" t="s">
        <v>336</v>
      </c>
      <c r="B2440" s="186" t="s">
        <v>1081</v>
      </c>
      <c r="C2440" s="186" t="s">
        <v>1086</v>
      </c>
      <c r="D2440" s="186" t="s">
        <v>533</v>
      </c>
      <c r="E2440" s="186" t="s">
        <v>1084</v>
      </c>
      <c r="F2440" s="186">
        <v>2049</v>
      </c>
      <c r="G2440" s="186" t="s">
        <v>1013</v>
      </c>
      <c r="H2440" s="186">
        <v>0.16055109624605701</v>
      </c>
      <c r="I2440" s="186">
        <v>0.16055109624605701</v>
      </c>
      <c r="J2440" s="186" t="s">
        <v>967</v>
      </c>
      <c r="K2440" s="186" t="s">
        <v>968</v>
      </c>
    </row>
    <row r="2441" spans="1:11" x14ac:dyDescent="0.45">
      <c r="A2441" s="186" t="s">
        <v>336</v>
      </c>
      <c r="B2441" s="186" t="s">
        <v>1081</v>
      </c>
      <c r="C2441" s="186" t="s">
        <v>1086</v>
      </c>
      <c r="D2441" s="186" t="s">
        <v>533</v>
      </c>
      <c r="E2441" s="186" t="s">
        <v>1084</v>
      </c>
      <c r="F2441" s="186">
        <v>2050</v>
      </c>
      <c r="G2441" s="186" t="s">
        <v>1013</v>
      </c>
      <c r="H2441" s="186">
        <v>0.165320987045879</v>
      </c>
      <c r="I2441" s="186">
        <v>0.165320987045879</v>
      </c>
      <c r="J2441" s="186" t="s">
        <v>967</v>
      </c>
      <c r="K2441" s="186" t="s">
        <v>968</v>
      </c>
    </row>
    <row r="2442" spans="1:11" x14ac:dyDescent="0.45">
      <c r="A2442" s="186" t="s">
        <v>336</v>
      </c>
      <c r="B2442" s="186" t="s">
        <v>1081</v>
      </c>
      <c r="C2442" s="186" t="s">
        <v>1086</v>
      </c>
      <c r="D2442" s="186" t="s">
        <v>1099</v>
      </c>
      <c r="E2442" s="186" t="s">
        <v>1087</v>
      </c>
      <c r="F2442" s="186">
        <v>1990</v>
      </c>
      <c r="G2442" s="186" t="s">
        <v>1013</v>
      </c>
      <c r="H2442" s="186">
        <v>0.215603152934596</v>
      </c>
      <c r="I2442" s="186">
        <v>0.215603152934596</v>
      </c>
      <c r="J2442" s="186" t="s">
        <v>967</v>
      </c>
      <c r="K2442" s="186" t="s">
        <v>968</v>
      </c>
    </row>
    <row r="2443" spans="1:11" x14ac:dyDescent="0.45">
      <c r="A2443" s="186" t="s">
        <v>336</v>
      </c>
      <c r="B2443" s="186" t="s">
        <v>1081</v>
      </c>
      <c r="C2443" s="186" t="s">
        <v>1086</v>
      </c>
      <c r="D2443" s="186" t="s">
        <v>1099</v>
      </c>
      <c r="E2443" s="186" t="s">
        <v>1087</v>
      </c>
      <c r="F2443" s="186">
        <v>1991</v>
      </c>
      <c r="G2443" s="186" t="s">
        <v>1013</v>
      </c>
      <c r="H2443" s="186">
        <v>0.215603152934596</v>
      </c>
      <c r="I2443" s="186">
        <v>0.215603152934596</v>
      </c>
      <c r="J2443" s="186" t="s">
        <v>967</v>
      </c>
      <c r="K2443" s="186" t="s">
        <v>968</v>
      </c>
    </row>
    <row r="2444" spans="1:11" x14ac:dyDescent="0.45">
      <c r="A2444" s="186" t="s">
        <v>336</v>
      </c>
      <c r="B2444" s="186" t="s">
        <v>1081</v>
      </c>
      <c r="C2444" s="186" t="s">
        <v>1086</v>
      </c>
      <c r="D2444" s="186" t="s">
        <v>1099</v>
      </c>
      <c r="E2444" s="186" t="s">
        <v>1087</v>
      </c>
      <c r="F2444" s="186">
        <v>1992</v>
      </c>
      <c r="G2444" s="186" t="s">
        <v>1013</v>
      </c>
      <c r="H2444" s="186">
        <v>0.215603152934596</v>
      </c>
      <c r="I2444" s="186">
        <v>0.215603152934596</v>
      </c>
      <c r="J2444" s="186" t="s">
        <v>967</v>
      </c>
      <c r="K2444" s="186" t="s">
        <v>968</v>
      </c>
    </row>
    <row r="2445" spans="1:11" x14ac:dyDescent="0.45">
      <c r="A2445" s="186" t="s">
        <v>336</v>
      </c>
      <c r="B2445" s="186" t="s">
        <v>1081</v>
      </c>
      <c r="C2445" s="186" t="s">
        <v>1086</v>
      </c>
      <c r="D2445" s="186" t="s">
        <v>1099</v>
      </c>
      <c r="E2445" s="186" t="s">
        <v>1087</v>
      </c>
      <c r="F2445" s="186">
        <v>1993</v>
      </c>
      <c r="G2445" s="186" t="s">
        <v>1013</v>
      </c>
      <c r="H2445" s="186">
        <v>0.269503941168244</v>
      </c>
      <c r="I2445" s="186">
        <v>0.269503941168244</v>
      </c>
      <c r="J2445" s="186" t="s">
        <v>967</v>
      </c>
      <c r="K2445" s="186" t="s">
        <v>968</v>
      </c>
    </row>
    <row r="2446" spans="1:11" x14ac:dyDescent="0.45">
      <c r="A2446" s="186" t="s">
        <v>336</v>
      </c>
      <c r="B2446" s="186" t="s">
        <v>1081</v>
      </c>
      <c r="C2446" s="186" t="s">
        <v>1086</v>
      </c>
      <c r="D2446" s="186" t="s">
        <v>1099</v>
      </c>
      <c r="E2446" s="186" t="s">
        <v>1087</v>
      </c>
      <c r="F2446" s="186">
        <v>1994</v>
      </c>
      <c r="G2446" s="186" t="s">
        <v>1013</v>
      </c>
      <c r="H2446" s="186">
        <v>0.29645433528506898</v>
      </c>
      <c r="I2446" s="186">
        <v>0.29645433528506898</v>
      </c>
      <c r="J2446" s="186" t="s">
        <v>967</v>
      </c>
      <c r="K2446" s="186" t="s">
        <v>968</v>
      </c>
    </row>
    <row r="2447" spans="1:11" x14ac:dyDescent="0.45">
      <c r="A2447" s="186" t="s">
        <v>336</v>
      </c>
      <c r="B2447" s="186" t="s">
        <v>1081</v>
      </c>
      <c r="C2447" s="186" t="s">
        <v>1086</v>
      </c>
      <c r="D2447" s="186" t="s">
        <v>1099</v>
      </c>
      <c r="E2447" s="186" t="s">
        <v>1087</v>
      </c>
      <c r="F2447" s="186">
        <v>1995</v>
      </c>
      <c r="G2447" s="186" t="s">
        <v>1013</v>
      </c>
      <c r="H2447" s="186">
        <v>0.37449077127609498</v>
      </c>
      <c r="I2447" s="186">
        <v>0.37449077127609498</v>
      </c>
      <c r="J2447" s="186" t="s">
        <v>967</v>
      </c>
      <c r="K2447" s="186" t="s">
        <v>968</v>
      </c>
    </row>
    <row r="2448" spans="1:11" x14ac:dyDescent="0.45">
      <c r="A2448" s="186" t="s">
        <v>336</v>
      </c>
      <c r="B2448" s="186" t="s">
        <v>1081</v>
      </c>
      <c r="C2448" s="186" t="s">
        <v>1086</v>
      </c>
      <c r="D2448" s="186" t="s">
        <v>1099</v>
      </c>
      <c r="E2448" s="186" t="s">
        <v>1087</v>
      </c>
      <c r="F2448" s="186">
        <v>1996</v>
      </c>
      <c r="G2448" s="186" t="s">
        <v>1013</v>
      </c>
      <c r="H2448" s="186">
        <v>0.41585809224540399</v>
      </c>
      <c r="I2448" s="186">
        <v>0.41585809224540399</v>
      </c>
      <c r="J2448" s="186" t="s">
        <v>967</v>
      </c>
      <c r="K2448" s="186" t="s">
        <v>968</v>
      </c>
    </row>
    <row r="2449" spans="1:11" x14ac:dyDescent="0.45">
      <c r="A2449" s="186" t="s">
        <v>336</v>
      </c>
      <c r="B2449" s="186" t="s">
        <v>1081</v>
      </c>
      <c r="C2449" s="186" t="s">
        <v>1086</v>
      </c>
      <c r="D2449" s="186" t="s">
        <v>1099</v>
      </c>
      <c r="E2449" s="186" t="s">
        <v>1087</v>
      </c>
      <c r="F2449" s="186">
        <v>1997</v>
      </c>
      <c r="G2449" s="186" t="s">
        <v>1013</v>
      </c>
      <c r="H2449" s="186">
        <v>0.43947885487294902</v>
      </c>
      <c r="I2449" s="186">
        <v>0.43947885487294902</v>
      </c>
      <c r="J2449" s="186" t="s">
        <v>967</v>
      </c>
      <c r="K2449" s="186" t="s">
        <v>968</v>
      </c>
    </row>
    <row r="2450" spans="1:11" x14ac:dyDescent="0.45">
      <c r="A2450" s="186" t="s">
        <v>336</v>
      </c>
      <c r="B2450" s="186" t="s">
        <v>1081</v>
      </c>
      <c r="C2450" s="186" t="s">
        <v>1086</v>
      </c>
      <c r="D2450" s="186" t="s">
        <v>1099</v>
      </c>
      <c r="E2450" s="186" t="s">
        <v>1087</v>
      </c>
      <c r="F2450" s="186">
        <v>1998</v>
      </c>
      <c r="G2450" s="186" t="s">
        <v>1013</v>
      </c>
      <c r="H2450" s="186">
        <v>0.53887843538062496</v>
      </c>
      <c r="I2450" s="186">
        <v>0.53887843538062496</v>
      </c>
      <c r="J2450" s="186" t="s">
        <v>967</v>
      </c>
      <c r="K2450" s="186" t="s">
        <v>968</v>
      </c>
    </row>
    <row r="2451" spans="1:11" x14ac:dyDescent="0.45">
      <c r="A2451" s="186" t="s">
        <v>336</v>
      </c>
      <c r="B2451" s="186" t="s">
        <v>1081</v>
      </c>
      <c r="C2451" s="186" t="s">
        <v>1086</v>
      </c>
      <c r="D2451" s="186" t="s">
        <v>1099</v>
      </c>
      <c r="E2451" s="186" t="s">
        <v>1087</v>
      </c>
      <c r="F2451" s="186">
        <v>1999</v>
      </c>
      <c r="G2451" s="186" t="s">
        <v>1013</v>
      </c>
      <c r="H2451" s="186">
        <v>0.54683200015974098</v>
      </c>
      <c r="I2451" s="186">
        <v>0.54683200015974098</v>
      </c>
      <c r="J2451" s="186" t="s">
        <v>967</v>
      </c>
      <c r="K2451" s="186" t="s">
        <v>968</v>
      </c>
    </row>
    <row r="2452" spans="1:11" x14ac:dyDescent="0.45">
      <c r="A2452" s="186" t="s">
        <v>336</v>
      </c>
      <c r="B2452" s="186" t="s">
        <v>1081</v>
      </c>
      <c r="C2452" s="186" t="s">
        <v>1086</v>
      </c>
      <c r="D2452" s="186" t="s">
        <v>1099</v>
      </c>
      <c r="E2452" s="186" t="s">
        <v>1087</v>
      </c>
      <c r="F2452" s="186">
        <v>2000</v>
      </c>
      <c r="G2452" s="186" t="s">
        <v>1013</v>
      </c>
      <c r="H2452" s="186">
        <v>0.32731051827757102</v>
      </c>
      <c r="I2452" s="186">
        <v>0.32731051827757102</v>
      </c>
      <c r="J2452" s="186" t="s">
        <v>967</v>
      </c>
      <c r="K2452" s="186" t="s">
        <v>968</v>
      </c>
    </row>
    <row r="2453" spans="1:11" x14ac:dyDescent="0.45">
      <c r="A2453" s="186" t="s">
        <v>336</v>
      </c>
      <c r="B2453" s="186" t="s">
        <v>1081</v>
      </c>
      <c r="C2453" s="186" t="s">
        <v>1086</v>
      </c>
      <c r="D2453" s="186" t="s">
        <v>1099</v>
      </c>
      <c r="E2453" s="186" t="s">
        <v>1087</v>
      </c>
      <c r="F2453" s="186">
        <v>2001</v>
      </c>
      <c r="G2453" s="186" t="s">
        <v>1013</v>
      </c>
      <c r="H2453" s="186">
        <v>0.21506108955315001</v>
      </c>
      <c r="I2453" s="186">
        <v>0.21506108955315001</v>
      </c>
      <c r="J2453" s="186" t="s">
        <v>967</v>
      </c>
      <c r="K2453" s="186" t="s">
        <v>968</v>
      </c>
    </row>
    <row r="2454" spans="1:11" x14ac:dyDescent="0.45">
      <c r="A2454" s="186" t="s">
        <v>336</v>
      </c>
      <c r="B2454" s="186" t="s">
        <v>1081</v>
      </c>
      <c r="C2454" s="186" t="s">
        <v>1086</v>
      </c>
      <c r="D2454" s="186" t="s">
        <v>1099</v>
      </c>
      <c r="E2454" s="186" t="s">
        <v>1087</v>
      </c>
      <c r="F2454" s="186">
        <v>2002</v>
      </c>
      <c r="G2454" s="186" t="s">
        <v>1013</v>
      </c>
      <c r="H2454" s="186">
        <v>0.20423565888635201</v>
      </c>
      <c r="I2454" s="186">
        <v>0.20423565888635201</v>
      </c>
      <c r="J2454" s="186" t="s">
        <v>967</v>
      </c>
      <c r="K2454" s="186" t="s">
        <v>968</v>
      </c>
    </row>
    <row r="2455" spans="1:11" x14ac:dyDescent="0.45">
      <c r="A2455" s="186" t="s">
        <v>336</v>
      </c>
      <c r="B2455" s="186" t="s">
        <v>1081</v>
      </c>
      <c r="C2455" s="186" t="s">
        <v>1086</v>
      </c>
      <c r="D2455" s="186" t="s">
        <v>1099</v>
      </c>
      <c r="E2455" s="186" t="s">
        <v>1087</v>
      </c>
      <c r="F2455" s="186">
        <v>2003</v>
      </c>
      <c r="G2455" s="186" t="s">
        <v>1013</v>
      </c>
      <c r="H2455" s="186">
        <v>0.20955556414835699</v>
      </c>
      <c r="I2455" s="186">
        <v>0.20955556414835699</v>
      </c>
      <c r="J2455" s="186" t="s">
        <v>967</v>
      </c>
      <c r="K2455" s="186" t="s">
        <v>968</v>
      </c>
    </row>
    <row r="2456" spans="1:11" x14ac:dyDescent="0.45">
      <c r="A2456" s="186" t="s">
        <v>336</v>
      </c>
      <c r="B2456" s="186" t="s">
        <v>1081</v>
      </c>
      <c r="C2456" s="186" t="s">
        <v>1086</v>
      </c>
      <c r="D2456" s="186" t="s">
        <v>1099</v>
      </c>
      <c r="E2456" s="186" t="s">
        <v>1087</v>
      </c>
      <c r="F2456" s="186">
        <v>2004</v>
      </c>
      <c r="G2456" s="186" t="s">
        <v>1013</v>
      </c>
      <c r="H2456" s="186">
        <v>0.20317728182692901</v>
      </c>
      <c r="I2456" s="186">
        <v>0.20317728182692901</v>
      </c>
      <c r="J2456" s="186" t="s">
        <v>967</v>
      </c>
      <c r="K2456" s="186" t="s">
        <v>968</v>
      </c>
    </row>
    <row r="2457" spans="1:11" x14ac:dyDescent="0.45">
      <c r="A2457" s="186" t="s">
        <v>336</v>
      </c>
      <c r="B2457" s="186" t="s">
        <v>1081</v>
      </c>
      <c r="C2457" s="186" t="s">
        <v>1086</v>
      </c>
      <c r="D2457" s="186" t="s">
        <v>1099</v>
      </c>
      <c r="E2457" s="186" t="s">
        <v>1087</v>
      </c>
      <c r="F2457" s="186">
        <v>2005</v>
      </c>
      <c r="G2457" s="186" t="s">
        <v>1013</v>
      </c>
      <c r="H2457" s="186">
        <v>0.18988617069432701</v>
      </c>
      <c r="I2457" s="186">
        <v>0.18988617069432701</v>
      </c>
      <c r="J2457" s="186" t="s">
        <v>967</v>
      </c>
      <c r="K2457" s="186" t="s">
        <v>968</v>
      </c>
    </row>
    <row r="2458" spans="1:11" x14ac:dyDescent="0.45">
      <c r="A2458" s="186" t="s">
        <v>336</v>
      </c>
      <c r="B2458" s="186" t="s">
        <v>1081</v>
      </c>
      <c r="C2458" s="186" t="s">
        <v>1086</v>
      </c>
      <c r="D2458" s="186" t="s">
        <v>1099</v>
      </c>
      <c r="E2458" s="186" t="s">
        <v>1087</v>
      </c>
      <c r="F2458" s="186">
        <v>2006</v>
      </c>
      <c r="G2458" s="186" t="s">
        <v>1013</v>
      </c>
      <c r="H2458" s="186">
        <v>0.22515857409280499</v>
      </c>
      <c r="I2458" s="186">
        <v>0.22515857409280499</v>
      </c>
      <c r="J2458" s="186" t="s">
        <v>967</v>
      </c>
      <c r="K2458" s="186" t="s">
        <v>968</v>
      </c>
    </row>
    <row r="2459" spans="1:11" x14ac:dyDescent="0.45">
      <c r="A2459" s="186" t="s">
        <v>336</v>
      </c>
      <c r="B2459" s="186" t="s">
        <v>1081</v>
      </c>
      <c r="C2459" s="186" t="s">
        <v>1086</v>
      </c>
      <c r="D2459" s="186" t="s">
        <v>1099</v>
      </c>
      <c r="E2459" s="186" t="s">
        <v>1087</v>
      </c>
      <c r="F2459" s="186">
        <v>2007</v>
      </c>
      <c r="G2459" s="186" t="s">
        <v>1013</v>
      </c>
      <c r="H2459" s="186">
        <v>0.211510417662993</v>
      </c>
      <c r="I2459" s="186">
        <v>0.211510417662993</v>
      </c>
      <c r="J2459" s="186" t="s">
        <v>967</v>
      </c>
      <c r="K2459" s="186" t="s">
        <v>968</v>
      </c>
    </row>
    <row r="2460" spans="1:11" x14ac:dyDescent="0.45">
      <c r="A2460" s="186" t="s">
        <v>336</v>
      </c>
      <c r="B2460" s="186" t="s">
        <v>1081</v>
      </c>
      <c r="C2460" s="186" t="s">
        <v>1086</v>
      </c>
      <c r="D2460" s="186" t="s">
        <v>1099</v>
      </c>
      <c r="E2460" s="186" t="s">
        <v>1087</v>
      </c>
      <c r="F2460" s="186">
        <v>2008</v>
      </c>
      <c r="G2460" s="186" t="s">
        <v>1013</v>
      </c>
      <c r="H2460" s="186">
        <v>0.192579919774267</v>
      </c>
      <c r="I2460" s="186">
        <v>0.192579919774267</v>
      </c>
      <c r="J2460" s="186" t="s">
        <v>967</v>
      </c>
      <c r="K2460" s="186" t="s">
        <v>968</v>
      </c>
    </row>
    <row r="2461" spans="1:11" x14ac:dyDescent="0.45">
      <c r="A2461" s="186" t="s">
        <v>336</v>
      </c>
      <c r="B2461" s="186" t="s">
        <v>1081</v>
      </c>
      <c r="C2461" s="186" t="s">
        <v>1086</v>
      </c>
      <c r="D2461" s="186" t="s">
        <v>1099</v>
      </c>
      <c r="E2461" s="186" t="s">
        <v>1087</v>
      </c>
      <c r="F2461" s="186">
        <v>2009</v>
      </c>
      <c r="G2461" s="186" t="s">
        <v>1013</v>
      </c>
      <c r="H2461" s="186">
        <v>0.14860974217439901</v>
      </c>
      <c r="I2461" s="186">
        <v>0.14860974217439901</v>
      </c>
      <c r="J2461" s="186" t="s">
        <v>967</v>
      </c>
      <c r="K2461" s="186" t="s">
        <v>968</v>
      </c>
    </row>
    <row r="2462" spans="1:11" x14ac:dyDescent="0.45">
      <c r="A2462" s="186" t="s">
        <v>336</v>
      </c>
      <c r="B2462" s="186" t="s">
        <v>1081</v>
      </c>
      <c r="C2462" s="186" t="s">
        <v>1086</v>
      </c>
      <c r="D2462" s="186" t="s">
        <v>1099</v>
      </c>
      <c r="E2462" s="186" t="s">
        <v>1087</v>
      </c>
      <c r="F2462" s="186">
        <v>2010</v>
      </c>
      <c r="G2462" s="186" t="s">
        <v>1013</v>
      </c>
      <c r="H2462" s="186">
        <v>0.18633922646213799</v>
      </c>
      <c r="I2462" s="186">
        <v>0.18633922646213799</v>
      </c>
      <c r="J2462" s="186" t="s">
        <v>967</v>
      </c>
      <c r="K2462" s="186" t="s">
        <v>968</v>
      </c>
    </row>
    <row r="2463" spans="1:11" x14ac:dyDescent="0.45">
      <c r="A2463" s="186" t="s">
        <v>336</v>
      </c>
      <c r="B2463" s="186" t="s">
        <v>1081</v>
      </c>
      <c r="C2463" s="186" t="s">
        <v>1086</v>
      </c>
      <c r="D2463" s="186" t="s">
        <v>1099</v>
      </c>
      <c r="E2463" s="186" t="s">
        <v>1087</v>
      </c>
      <c r="F2463" s="186">
        <v>2011</v>
      </c>
      <c r="G2463" s="186" t="s">
        <v>1013</v>
      </c>
      <c r="H2463" s="186">
        <v>0.17852075218694699</v>
      </c>
      <c r="I2463" s="186">
        <v>0.17852075218694699</v>
      </c>
      <c r="J2463" s="186" t="s">
        <v>967</v>
      </c>
      <c r="K2463" s="186" t="s">
        <v>968</v>
      </c>
    </row>
    <row r="2464" spans="1:11" x14ac:dyDescent="0.45">
      <c r="A2464" s="186" t="s">
        <v>336</v>
      </c>
      <c r="B2464" s="186" t="s">
        <v>1081</v>
      </c>
      <c r="C2464" s="186" t="s">
        <v>1086</v>
      </c>
      <c r="D2464" s="186" t="s">
        <v>1099</v>
      </c>
      <c r="E2464" s="186" t="s">
        <v>1087</v>
      </c>
      <c r="F2464" s="186">
        <v>2012</v>
      </c>
      <c r="G2464" s="186" t="s">
        <v>1013</v>
      </c>
      <c r="H2464" s="186">
        <v>0.21170647199769699</v>
      </c>
      <c r="I2464" s="186">
        <v>0.21170647199769699</v>
      </c>
      <c r="J2464" s="186" t="s">
        <v>967</v>
      </c>
      <c r="K2464" s="186" t="s">
        <v>968</v>
      </c>
    </row>
    <row r="2465" spans="1:11" x14ac:dyDescent="0.45">
      <c r="A2465" s="186" t="s">
        <v>336</v>
      </c>
      <c r="B2465" s="186" t="s">
        <v>1081</v>
      </c>
      <c r="C2465" s="186" t="s">
        <v>1086</v>
      </c>
      <c r="D2465" s="186" t="s">
        <v>1099</v>
      </c>
      <c r="E2465" s="186" t="s">
        <v>1087</v>
      </c>
      <c r="F2465" s="186">
        <v>2013</v>
      </c>
      <c r="G2465" s="186" t="s">
        <v>1013</v>
      </c>
      <c r="H2465" s="186">
        <v>0.16061801081496899</v>
      </c>
      <c r="I2465" s="186">
        <v>0.16061801081496899</v>
      </c>
      <c r="J2465" s="186" t="s">
        <v>967</v>
      </c>
      <c r="K2465" s="186" t="s">
        <v>968</v>
      </c>
    </row>
    <row r="2466" spans="1:11" x14ac:dyDescent="0.45">
      <c r="A2466" s="186" t="s">
        <v>336</v>
      </c>
      <c r="B2466" s="186" t="s">
        <v>1081</v>
      </c>
      <c r="C2466" s="186" t="s">
        <v>1086</v>
      </c>
      <c r="D2466" s="186" t="s">
        <v>1099</v>
      </c>
      <c r="E2466" s="186" t="s">
        <v>1087</v>
      </c>
      <c r="F2466" s="186">
        <v>2014</v>
      </c>
      <c r="G2466" s="186" t="s">
        <v>1013</v>
      </c>
      <c r="H2466" s="186">
        <v>0.30949629960001501</v>
      </c>
      <c r="I2466" s="186">
        <v>0.30949629960001501</v>
      </c>
      <c r="J2466" s="186" t="s">
        <v>967</v>
      </c>
      <c r="K2466" s="186" t="s">
        <v>968</v>
      </c>
    </row>
    <row r="2467" spans="1:11" x14ac:dyDescent="0.45">
      <c r="A2467" s="186" t="s">
        <v>336</v>
      </c>
      <c r="B2467" s="186" t="s">
        <v>1081</v>
      </c>
      <c r="C2467" s="186" t="s">
        <v>1086</v>
      </c>
      <c r="D2467" s="186" t="s">
        <v>1099</v>
      </c>
      <c r="E2467" s="186" t="s">
        <v>1087</v>
      </c>
      <c r="F2467" s="186">
        <v>2015</v>
      </c>
      <c r="G2467" s="186" t="s">
        <v>1013</v>
      </c>
      <c r="H2467" s="186">
        <v>0.32506971976615001</v>
      </c>
      <c r="I2467" s="186">
        <v>0.32506971976615001</v>
      </c>
      <c r="J2467" s="186" t="s">
        <v>967</v>
      </c>
      <c r="K2467" s="186" t="s">
        <v>968</v>
      </c>
    </row>
    <row r="2468" spans="1:11" x14ac:dyDescent="0.45">
      <c r="A2468" s="186" t="s">
        <v>336</v>
      </c>
      <c r="B2468" s="186" t="s">
        <v>1081</v>
      </c>
      <c r="C2468" s="186" t="s">
        <v>1086</v>
      </c>
      <c r="D2468" s="186" t="s">
        <v>1099</v>
      </c>
      <c r="E2468" s="186" t="s">
        <v>1087</v>
      </c>
      <c r="F2468" s="186">
        <v>2016</v>
      </c>
      <c r="G2468" s="186" t="s">
        <v>1013</v>
      </c>
      <c r="H2468" s="186">
        <v>0.34499809040875501</v>
      </c>
      <c r="I2468" s="186">
        <v>0.34499809040875501</v>
      </c>
      <c r="J2468" s="186" t="s">
        <v>967</v>
      </c>
      <c r="K2468" s="186" t="s">
        <v>968</v>
      </c>
    </row>
    <row r="2469" spans="1:11" x14ac:dyDescent="0.45">
      <c r="A2469" s="186" t="s">
        <v>336</v>
      </c>
      <c r="B2469" s="186" t="s">
        <v>1081</v>
      </c>
      <c r="C2469" s="186" t="s">
        <v>1086</v>
      </c>
      <c r="D2469" s="186" t="s">
        <v>1099</v>
      </c>
      <c r="E2469" s="186" t="s">
        <v>1087</v>
      </c>
      <c r="F2469" s="186">
        <v>2017</v>
      </c>
      <c r="G2469" s="186" t="s">
        <v>1013</v>
      </c>
      <c r="H2469" s="186">
        <v>0.347983008466002</v>
      </c>
      <c r="I2469" s="186">
        <v>0.347983008466002</v>
      </c>
      <c r="J2469" s="186" t="s">
        <v>967</v>
      </c>
      <c r="K2469" s="186" t="s">
        <v>968</v>
      </c>
    </row>
    <row r="2470" spans="1:11" x14ac:dyDescent="0.45">
      <c r="A2470" s="186" t="s">
        <v>336</v>
      </c>
      <c r="B2470" s="186" t="s">
        <v>1081</v>
      </c>
      <c r="C2470" s="186" t="s">
        <v>1086</v>
      </c>
      <c r="D2470" s="186" t="s">
        <v>1099</v>
      </c>
      <c r="E2470" s="186" t="s">
        <v>1087</v>
      </c>
      <c r="F2470" s="186">
        <v>2018</v>
      </c>
      <c r="G2470" s="186" t="s">
        <v>1013</v>
      </c>
      <c r="H2470" s="186">
        <v>0.35096792652324998</v>
      </c>
      <c r="I2470" s="186">
        <v>0.35096792652324998</v>
      </c>
      <c r="J2470" s="186" t="s">
        <v>967</v>
      </c>
      <c r="K2470" s="186" t="s">
        <v>968</v>
      </c>
    </row>
    <row r="2471" spans="1:11" x14ac:dyDescent="0.45">
      <c r="A2471" s="186" t="s">
        <v>336</v>
      </c>
      <c r="B2471" s="186" t="s">
        <v>1081</v>
      </c>
      <c r="C2471" s="186" t="s">
        <v>1086</v>
      </c>
      <c r="D2471" s="186" t="s">
        <v>1099</v>
      </c>
      <c r="E2471" s="186" t="s">
        <v>1087</v>
      </c>
      <c r="F2471" s="186">
        <v>2019</v>
      </c>
      <c r="G2471" s="186" t="s">
        <v>1013</v>
      </c>
      <c r="H2471" s="186">
        <v>0.35395284458049803</v>
      </c>
      <c r="I2471" s="186">
        <v>0.35395284458049803</v>
      </c>
      <c r="J2471" s="186" t="s">
        <v>967</v>
      </c>
      <c r="K2471" s="186" t="s">
        <v>968</v>
      </c>
    </row>
    <row r="2472" spans="1:11" x14ac:dyDescent="0.45">
      <c r="A2472" s="186" t="s">
        <v>336</v>
      </c>
      <c r="B2472" s="186" t="s">
        <v>1081</v>
      </c>
      <c r="C2472" s="186" t="s">
        <v>1086</v>
      </c>
      <c r="D2472" s="186" t="s">
        <v>1099</v>
      </c>
      <c r="E2472" s="186" t="s">
        <v>1087</v>
      </c>
      <c r="F2472" s="186">
        <v>2020</v>
      </c>
      <c r="G2472" s="186" t="s">
        <v>1013</v>
      </c>
      <c r="H2472" s="186">
        <v>0.35693776263774601</v>
      </c>
      <c r="I2472" s="186">
        <v>0.35693776263774601</v>
      </c>
      <c r="J2472" s="186" t="s">
        <v>967</v>
      </c>
      <c r="K2472" s="186" t="s">
        <v>968</v>
      </c>
    </row>
    <row r="2473" spans="1:11" x14ac:dyDescent="0.45">
      <c r="A2473" s="186" t="s">
        <v>336</v>
      </c>
      <c r="B2473" s="186" t="s">
        <v>1081</v>
      </c>
      <c r="C2473" s="186" t="s">
        <v>1086</v>
      </c>
      <c r="D2473" s="186" t="s">
        <v>1099</v>
      </c>
      <c r="E2473" s="186" t="s">
        <v>1087</v>
      </c>
      <c r="F2473" s="186">
        <v>2021</v>
      </c>
      <c r="G2473" s="186" t="s">
        <v>1013</v>
      </c>
      <c r="H2473" s="186">
        <v>0.36220511038394199</v>
      </c>
      <c r="I2473" s="186">
        <v>0.36220511038394199</v>
      </c>
      <c r="J2473" s="186" t="s">
        <v>967</v>
      </c>
      <c r="K2473" s="186" t="s">
        <v>968</v>
      </c>
    </row>
    <row r="2474" spans="1:11" x14ac:dyDescent="0.45">
      <c r="A2474" s="186" t="s">
        <v>336</v>
      </c>
      <c r="B2474" s="186" t="s">
        <v>1081</v>
      </c>
      <c r="C2474" s="186" t="s">
        <v>1086</v>
      </c>
      <c r="D2474" s="186" t="s">
        <v>1099</v>
      </c>
      <c r="E2474" s="186" t="s">
        <v>1087</v>
      </c>
      <c r="F2474" s="186">
        <v>2022</v>
      </c>
      <c r="G2474" s="186" t="s">
        <v>1013</v>
      </c>
      <c r="H2474" s="186">
        <v>0.36747245813013701</v>
      </c>
      <c r="I2474" s="186">
        <v>0.36747245813013701</v>
      </c>
      <c r="J2474" s="186" t="s">
        <v>967</v>
      </c>
      <c r="K2474" s="186" t="s">
        <v>968</v>
      </c>
    </row>
    <row r="2475" spans="1:11" x14ac:dyDescent="0.45">
      <c r="A2475" s="186" t="s">
        <v>336</v>
      </c>
      <c r="B2475" s="186" t="s">
        <v>1081</v>
      </c>
      <c r="C2475" s="186" t="s">
        <v>1086</v>
      </c>
      <c r="D2475" s="186" t="s">
        <v>1099</v>
      </c>
      <c r="E2475" s="186" t="s">
        <v>1087</v>
      </c>
      <c r="F2475" s="186">
        <v>2023</v>
      </c>
      <c r="G2475" s="186" t="s">
        <v>1013</v>
      </c>
      <c r="H2475" s="186">
        <v>0.37273980587633299</v>
      </c>
      <c r="I2475" s="186">
        <v>0.37273980587633299</v>
      </c>
      <c r="J2475" s="186" t="s">
        <v>967</v>
      </c>
      <c r="K2475" s="186" t="s">
        <v>968</v>
      </c>
    </row>
    <row r="2476" spans="1:11" x14ac:dyDescent="0.45">
      <c r="A2476" s="186" t="s">
        <v>336</v>
      </c>
      <c r="B2476" s="186" t="s">
        <v>1081</v>
      </c>
      <c r="C2476" s="186" t="s">
        <v>1086</v>
      </c>
      <c r="D2476" s="186" t="s">
        <v>1099</v>
      </c>
      <c r="E2476" s="186" t="s">
        <v>1087</v>
      </c>
      <c r="F2476" s="186">
        <v>2024</v>
      </c>
      <c r="G2476" s="186" t="s">
        <v>1013</v>
      </c>
      <c r="H2476" s="186">
        <v>0.37800715362252901</v>
      </c>
      <c r="I2476" s="186">
        <v>0.37800715362252901</v>
      </c>
      <c r="J2476" s="186" t="s">
        <v>967</v>
      </c>
      <c r="K2476" s="186" t="s">
        <v>968</v>
      </c>
    </row>
    <row r="2477" spans="1:11" x14ac:dyDescent="0.45">
      <c r="A2477" s="186" t="s">
        <v>336</v>
      </c>
      <c r="B2477" s="186" t="s">
        <v>1081</v>
      </c>
      <c r="C2477" s="186" t="s">
        <v>1086</v>
      </c>
      <c r="D2477" s="186" t="s">
        <v>1099</v>
      </c>
      <c r="E2477" s="186" t="s">
        <v>1087</v>
      </c>
      <c r="F2477" s="186">
        <v>2025</v>
      </c>
      <c r="G2477" s="186" t="s">
        <v>1013</v>
      </c>
      <c r="H2477" s="186">
        <v>0.38327450136872498</v>
      </c>
      <c r="I2477" s="186">
        <v>0.38327450136872498</v>
      </c>
      <c r="J2477" s="186" t="s">
        <v>967</v>
      </c>
      <c r="K2477" s="186" t="s">
        <v>968</v>
      </c>
    </row>
    <row r="2478" spans="1:11" x14ac:dyDescent="0.45">
      <c r="A2478" s="186" t="s">
        <v>336</v>
      </c>
      <c r="B2478" s="186" t="s">
        <v>1081</v>
      </c>
      <c r="C2478" s="186" t="s">
        <v>1086</v>
      </c>
      <c r="D2478" s="186" t="s">
        <v>1099</v>
      </c>
      <c r="E2478" s="186" t="s">
        <v>1087</v>
      </c>
      <c r="F2478" s="186">
        <v>2026</v>
      </c>
      <c r="G2478" s="186" t="s">
        <v>1013</v>
      </c>
      <c r="H2478" s="186">
        <v>0.389063708059044</v>
      </c>
      <c r="I2478" s="186">
        <v>0.389063708059044</v>
      </c>
      <c r="J2478" s="186" t="s">
        <v>967</v>
      </c>
      <c r="K2478" s="186" t="s">
        <v>968</v>
      </c>
    </row>
    <row r="2479" spans="1:11" x14ac:dyDescent="0.45">
      <c r="A2479" s="186" t="s">
        <v>336</v>
      </c>
      <c r="B2479" s="186" t="s">
        <v>1081</v>
      </c>
      <c r="C2479" s="186" t="s">
        <v>1086</v>
      </c>
      <c r="D2479" s="186" t="s">
        <v>1099</v>
      </c>
      <c r="E2479" s="186" t="s">
        <v>1087</v>
      </c>
      <c r="F2479" s="186">
        <v>2027</v>
      </c>
      <c r="G2479" s="186" t="s">
        <v>1013</v>
      </c>
      <c r="H2479" s="186">
        <v>0.39485291474936401</v>
      </c>
      <c r="I2479" s="186">
        <v>0.39485291474936401</v>
      </c>
      <c r="J2479" s="186" t="s">
        <v>967</v>
      </c>
      <c r="K2479" s="186" t="s">
        <v>968</v>
      </c>
    </row>
    <row r="2480" spans="1:11" x14ac:dyDescent="0.45">
      <c r="A2480" s="186" t="s">
        <v>336</v>
      </c>
      <c r="B2480" s="186" t="s">
        <v>1081</v>
      </c>
      <c r="C2480" s="186" t="s">
        <v>1086</v>
      </c>
      <c r="D2480" s="186" t="s">
        <v>1099</v>
      </c>
      <c r="E2480" s="186" t="s">
        <v>1087</v>
      </c>
      <c r="F2480" s="186">
        <v>2028</v>
      </c>
      <c r="G2480" s="186" t="s">
        <v>1013</v>
      </c>
      <c r="H2480" s="186">
        <v>0.40064212143968397</v>
      </c>
      <c r="I2480" s="186">
        <v>0.40064212143968397</v>
      </c>
      <c r="J2480" s="186" t="s">
        <v>967</v>
      </c>
      <c r="K2480" s="186" t="s">
        <v>968</v>
      </c>
    </row>
    <row r="2481" spans="1:11" x14ac:dyDescent="0.45">
      <c r="A2481" s="186" t="s">
        <v>336</v>
      </c>
      <c r="B2481" s="186" t="s">
        <v>1081</v>
      </c>
      <c r="C2481" s="186" t="s">
        <v>1086</v>
      </c>
      <c r="D2481" s="186" t="s">
        <v>1099</v>
      </c>
      <c r="E2481" s="186" t="s">
        <v>1087</v>
      </c>
      <c r="F2481" s="186">
        <v>2029</v>
      </c>
      <c r="G2481" s="186" t="s">
        <v>1013</v>
      </c>
      <c r="H2481" s="186">
        <v>0.40643132813000299</v>
      </c>
      <c r="I2481" s="186">
        <v>0.40643132813000299</v>
      </c>
      <c r="J2481" s="186" t="s">
        <v>967</v>
      </c>
      <c r="K2481" s="186" t="s">
        <v>968</v>
      </c>
    </row>
    <row r="2482" spans="1:11" x14ac:dyDescent="0.45">
      <c r="A2482" s="186" t="s">
        <v>336</v>
      </c>
      <c r="B2482" s="186" t="s">
        <v>1081</v>
      </c>
      <c r="C2482" s="186" t="s">
        <v>1086</v>
      </c>
      <c r="D2482" s="186" t="s">
        <v>1099</v>
      </c>
      <c r="E2482" s="186" t="s">
        <v>1087</v>
      </c>
      <c r="F2482" s="186">
        <v>2030</v>
      </c>
      <c r="G2482" s="186" t="s">
        <v>1013</v>
      </c>
      <c r="H2482" s="186">
        <v>0.412220534820323</v>
      </c>
      <c r="I2482" s="186">
        <v>0.412220534820323</v>
      </c>
      <c r="J2482" s="186" t="s">
        <v>967</v>
      </c>
      <c r="K2482" s="186" t="s">
        <v>968</v>
      </c>
    </row>
    <row r="2483" spans="1:11" x14ac:dyDescent="0.45">
      <c r="A2483" s="186" t="s">
        <v>336</v>
      </c>
      <c r="B2483" s="186" t="s">
        <v>1081</v>
      </c>
      <c r="C2483" s="186" t="s">
        <v>1086</v>
      </c>
      <c r="D2483" s="186" t="s">
        <v>1099</v>
      </c>
      <c r="E2483" s="186" t="s">
        <v>1087</v>
      </c>
      <c r="F2483" s="186">
        <v>2031</v>
      </c>
      <c r="G2483" s="186" t="s">
        <v>1013</v>
      </c>
      <c r="H2483" s="186">
        <v>0.41874652396684697</v>
      </c>
      <c r="I2483" s="186">
        <v>0.41874652396684697</v>
      </c>
      <c r="J2483" s="186" t="s">
        <v>967</v>
      </c>
      <c r="K2483" s="186" t="s">
        <v>968</v>
      </c>
    </row>
    <row r="2484" spans="1:11" x14ac:dyDescent="0.45">
      <c r="A2484" s="186" t="s">
        <v>336</v>
      </c>
      <c r="B2484" s="186" t="s">
        <v>1081</v>
      </c>
      <c r="C2484" s="186" t="s">
        <v>1086</v>
      </c>
      <c r="D2484" s="186" t="s">
        <v>1099</v>
      </c>
      <c r="E2484" s="186" t="s">
        <v>1087</v>
      </c>
      <c r="F2484" s="186">
        <v>2032</v>
      </c>
      <c r="G2484" s="186" t="s">
        <v>1013</v>
      </c>
      <c r="H2484" s="186">
        <v>0.425272513113372</v>
      </c>
      <c r="I2484" s="186">
        <v>0.425272513113372</v>
      </c>
      <c r="J2484" s="186" t="s">
        <v>967</v>
      </c>
      <c r="K2484" s="186" t="s">
        <v>968</v>
      </c>
    </row>
    <row r="2485" spans="1:11" x14ac:dyDescent="0.45">
      <c r="A2485" s="186" t="s">
        <v>336</v>
      </c>
      <c r="B2485" s="186" t="s">
        <v>1081</v>
      </c>
      <c r="C2485" s="186" t="s">
        <v>1086</v>
      </c>
      <c r="D2485" s="186" t="s">
        <v>1099</v>
      </c>
      <c r="E2485" s="186" t="s">
        <v>1087</v>
      </c>
      <c r="F2485" s="186">
        <v>2033</v>
      </c>
      <c r="G2485" s="186" t="s">
        <v>1013</v>
      </c>
      <c r="H2485" s="186">
        <v>0.43179850225989602</v>
      </c>
      <c r="I2485" s="186">
        <v>0.43179850225989602</v>
      </c>
      <c r="J2485" s="186" t="s">
        <v>967</v>
      </c>
      <c r="K2485" s="186" t="s">
        <v>968</v>
      </c>
    </row>
    <row r="2486" spans="1:11" x14ac:dyDescent="0.45">
      <c r="A2486" s="186" t="s">
        <v>336</v>
      </c>
      <c r="B2486" s="186" t="s">
        <v>1081</v>
      </c>
      <c r="C2486" s="186" t="s">
        <v>1086</v>
      </c>
      <c r="D2486" s="186" t="s">
        <v>1099</v>
      </c>
      <c r="E2486" s="186" t="s">
        <v>1087</v>
      </c>
      <c r="F2486" s="186">
        <v>2034</v>
      </c>
      <c r="G2486" s="186" t="s">
        <v>1013</v>
      </c>
      <c r="H2486" s="186">
        <v>0.43832449140642099</v>
      </c>
      <c r="I2486" s="186">
        <v>0.43832449140642099</v>
      </c>
      <c r="J2486" s="186" t="s">
        <v>967</v>
      </c>
      <c r="K2486" s="186" t="s">
        <v>968</v>
      </c>
    </row>
    <row r="2487" spans="1:11" x14ac:dyDescent="0.45">
      <c r="A2487" s="186" t="s">
        <v>336</v>
      </c>
      <c r="B2487" s="186" t="s">
        <v>1081</v>
      </c>
      <c r="C2487" s="186" t="s">
        <v>1086</v>
      </c>
      <c r="D2487" s="186" t="s">
        <v>1099</v>
      </c>
      <c r="E2487" s="186" t="s">
        <v>1087</v>
      </c>
      <c r="F2487" s="186">
        <v>2035</v>
      </c>
      <c r="G2487" s="186" t="s">
        <v>1013</v>
      </c>
      <c r="H2487" s="186">
        <v>0.44485048055294502</v>
      </c>
      <c r="I2487" s="186">
        <v>0.44485048055294502</v>
      </c>
      <c r="J2487" s="186" t="s">
        <v>967</v>
      </c>
      <c r="K2487" s="186" t="s">
        <v>968</v>
      </c>
    </row>
    <row r="2488" spans="1:11" x14ac:dyDescent="0.45">
      <c r="A2488" s="186" t="s">
        <v>336</v>
      </c>
      <c r="B2488" s="186" t="s">
        <v>1081</v>
      </c>
      <c r="C2488" s="186" t="s">
        <v>1086</v>
      </c>
      <c r="D2488" s="186" t="s">
        <v>1099</v>
      </c>
      <c r="E2488" s="186" t="s">
        <v>1087</v>
      </c>
      <c r="F2488" s="186">
        <v>2036</v>
      </c>
      <c r="G2488" s="186" t="s">
        <v>1013</v>
      </c>
      <c r="H2488" s="186">
        <v>0.45095840206459498</v>
      </c>
      <c r="I2488" s="186">
        <v>0.45095840206459498</v>
      </c>
      <c r="J2488" s="186" t="s">
        <v>967</v>
      </c>
      <c r="K2488" s="186" t="s">
        <v>968</v>
      </c>
    </row>
    <row r="2489" spans="1:11" x14ac:dyDescent="0.45">
      <c r="A2489" s="186" t="s">
        <v>336</v>
      </c>
      <c r="B2489" s="186" t="s">
        <v>1081</v>
      </c>
      <c r="C2489" s="186" t="s">
        <v>1086</v>
      </c>
      <c r="D2489" s="186" t="s">
        <v>1099</v>
      </c>
      <c r="E2489" s="186" t="s">
        <v>1087</v>
      </c>
      <c r="F2489" s="186">
        <v>2037</v>
      </c>
      <c r="G2489" s="186" t="s">
        <v>1013</v>
      </c>
      <c r="H2489" s="186">
        <v>0.45706632357624399</v>
      </c>
      <c r="I2489" s="186">
        <v>0.45706632357624399</v>
      </c>
      <c r="J2489" s="186" t="s">
        <v>967</v>
      </c>
      <c r="K2489" s="186" t="s">
        <v>968</v>
      </c>
    </row>
    <row r="2490" spans="1:11" x14ac:dyDescent="0.45">
      <c r="A2490" s="186" t="s">
        <v>336</v>
      </c>
      <c r="B2490" s="186" t="s">
        <v>1081</v>
      </c>
      <c r="C2490" s="186" t="s">
        <v>1086</v>
      </c>
      <c r="D2490" s="186" t="s">
        <v>1099</v>
      </c>
      <c r="E2490" s="186" t="s">
        <v>1087</v>
      </c>
      <c r="F2490" s="186">
        <v>2038</v>
      </c>
      <c r="G2490" s="186" t="s">
        <v>1013</v>
      </c>
      <c r="H2490" s="186">
        <v>0.46317424508789301</v>
      </c>
      <c r="I2490" s="186">
        <v>0.46317424508789301</v>
      </c>
      <c r="J2490" s="186" t="s">
        <v>967</v>
      </c>
      <c r="K2490" s="186" t="s">
        <v>968</v>
      </c>
    </row>
    <row r="2491" spans="1:11" x14ac:dyDescent="0.45">
      <c r="A2491" s="186" t="s">
        <v>336</v>
      </c>
      <c r="B2491" s="186" t="s">
        <v>1081</v>
      </c>
      <c r="C2491" s="186" t="s">
        <v>1086</v>
      </c>
      <c r="D2491" s="186" t="s">
        <v>1099</v>
      </c>
      <c r="E2491" s="186" t="s">
        <v>1087</v>
      </c>
      <c r="F2491" s="186">
        <v>2039</v>
      </c>
      <c r="G2491" s="186" t="s">
        <v>1013</v>
      </c>
      <c r="H2491" s="186">
        <v>0.46928216659954303</v>
      </c>
      <c r="I2491" s="186">
        <v>0.46928216659954303</v>
      </c>
      <c r="J2491" s="186" t="s">
        <v>967</v>
      </c>
      <c r="K2491" s="186" t="s">
        <v>968</v>
      </c>
    </row>
    <row r="2492" spans="1:11" x14ac:dyDescent="0.45">
      <c r="A2492" s="186" t="s">
        <v>336</v>
      </c>
      <c r="B2492" s="186" t="s">
        <v>1081</v>
      </c>
      <c r="C2492" s="186" t="s">
        <v>1086</v>
      </c>
      <c r="D2492" s="186" t="s">
        <v>1099</v>
      </c>
      <c r="E2492" s="186" t="s">
        <v>1087</v>
      </c>
      <c r="F2492" s="186">
        <v>2040</v>
      </c>
      <c r="G2492" s="186" t="s">
        <v>1013</v>
      </c>
      <c r="H2492" s="186">
        <v>0.47539008811119199</v>
      </c>
      <c r="I2492" s="186">
        <v>0.47539008811119199</v>
      </c>
      <c r="J2492" s="186" t="s">
        <v>967</v>
      </c>
      <c r="K2492" s="186" t="s">
        <v>968</v>
      </c>
    </row>
    <row r="2493" spans="1:11" x14ac:dyDescent="0.45">
      <c r="A2493" s="186" t="s">
        <v>336</v>
      </c>
      <c r="B2493" s="186" t="s">
        <v>1081</v>
      </c>
      <c r="C2493" s="186" t="s">
        <v>1086</v>
      </c>
      <c r="D2493" s="186" t="s">
        <v>1099</v>
      </c>
      <c r="E2493" s="186" t="s">
        <v>1087</v>
      </c>
      <c r="F2493" s="186">
        <v>2041</v>
      </c>
      <c r="G2493" s="186" t="s">
        <v>1013</v>
      </c>
      <c r="H2493" s="186">
        <v>0.48112400513376102</v>
      </c>
      <c r="I2493" s="186">
        <v>0.48112400513376102</v>
      </c>
      <c r="J2493" s="186" t="s">
        <v>967</v>
      </c>
      <c r="K2493" s="186" t="s">
        <v>968</v>
      </c>
    </row>
    <row r="2494" spans="1:11" x14ac:dyDescent="0.45">
      <c r="A2494" s="186" t="s">
        <v>336</v>
      </c>
      <c r="B2494" s="186" t="s">
        <v>1081</v>
      </c>
      <c r="C2494" s="186" t="s">
        <v>1086</v>
      </c>
      <c r="D2494" s="186" t="s">
        <v>1099</v>
      </c>
      <c r="E2494" s="186" t="s">
        <v>1087</v>
      </c>
      <c r="F2494" s="186">
        <v>2042</v>
      </c>
      <c r="G2494" s="186" t="s">
        <v>1013</v>
      </c>
      <c r="H2494" s="186">
        <v>0.486857922156329</v>
      </c>
      <c r="I2494" s="186">
        <v>0.486857922156329</v>
      </c>
      <c r="J2494" s="186" t="s">
        <v>967</v>
      </c>
      <c r="K2494" s="186" t="s">
        <v>968</v>
      </c>
    </row>
    <row r="2495" spans="1:11" x14ac:dyDescent="0.45">
      <c r="A2495" s="186" t="s">
        <v>336</v>
      </c>
      <c r="B2495" s="186" t="s">
        <v>1081</v>
      </c>
      <c r="C2495" s="186" t="s">
        <v>1086</v>
      </c>
      <c r="D2495" s="186" t="s">
        <v>1099</v>
      </c>
      <c r="E2495" s="186" t="s">
        <v>1087</v>
      </c>
      <c r="F2495" s="186">
        <v>2043</v>
      </c>
      <c r="G2495" s="186" t="s">
        <v>1013</v>
      </c>
      <c r="H2495" s="186">
        <v>0.49259183917889798</v>
      </c>
      <c r="I2495" s="186">
        <v>0.49259183917889798</v>
      </c>
      <c r="J2495" s="186" t="s">
        <v>967</v>
      </c>
      <c r="K2495" s="186" t="s">
        <v>968</v>
      </c>
    </row>
    <row r="2496" spans="1:11" x14ac:dyDescent="0.45">
      <c r="A2496" s="186" t="s">
        <v>336</v>
      </c>
      <c r="B2496" s="186" t="s">
        <v>1081</v>
      </c>
      <c r="C2496" s="186" t="s">
        <v>1086</v>
      </c>
      <c r="D2496" s="186" t="s">
        <v>1099</v>
      </c>
      <c r="E2496" s="186" t="s">
        <v>1087</v>
      </c>
      <c r="F2496" s="186">
        <v>2044</v>
      </c>
      <c r="G2496" s="186" t="s">
        <v>1013</v>
      </c>
      <c r="H2496" s="186">
        <v>0.49832575620146602</v>
      </c>
      <c r="I2496" s="186">
        <v>0.49832575620146602</v>
      </c>
      <c r="J2496" s="186" t="s">
        <v>967</v>
      </c>
      <c r="K2496" s="186" t="s">
        <v>968</v>
      </c>
    </row>
    <row r="2497" spans="1:11" x14ac:dyDescent="0.45">
      <c r="A2497" s="186" t="s">
        <v>336</v>
      </c>
      <c r="B2497" s="186" t="s">
        <v>1081</v>
      </c>
      <c r="C2497" s="186" t="s">
        <v>1086</v>
      </c>
      <c r="D2497" s="186" t="s">
        <v>1099</v>
      </c>
      <c r="E2497" s="186" t="s">
        <v>1087</v>
      </c>
      <c r="F2497" s="186">
        <v>2045</v>
      </c>
      <c r="G2497" s="186" t="s">
        <v>1013</v>
      </c>
      <c r="H2497" s="186">
        <v>0.504059673224035</v>
      </c>
      <c r="I2497" s="186">
        <v>0.504059673224035</v>
      </c>
      <c r="J2497" s="186" t="s">
        <v>967</v>
      </c>
      <c r="K2497" s="186" t="s">
        <v>968</v>
      </c>
    </row>
    <row r="2498" spans="1:11" x14ac:dyDescent="0.45">
      <c r="A2498" s="186" t="s">
        <v>336</v>
      </c>
      <c r="B2498" s="186" t="s">
        <v>1081</v>
      </c>
      <c r="C2498" s="186" t="s">
        <v>1086</v>
      </c>
      <c r="D2498" s="186" t="s">
        <v>1099</v>
      </c>
      <c r="E2498" s="186" t="s">
        <v>1087</v>
      </c>
      <c r="F2498" s="186">
        <v>2046</v>
      </c>
      <c r="G2498" s="186" t="s">
        <v>1013</v>
      </c>
      <c r="H2498" s="186">
        <v>0.50960295105190101</v>
      </c>
      <c r="I2498" s="186">
        <v>0.50960295105190101</v>
      </c>
      <c r="J2498" s="186" t="s">
        <v>967</v>
      </c>
      <c r="K2498" s="186" t="s">
        <v>968</v>
      </c>
    </row>
    <row r="2499" spans="1:11" x14ac:dyDescent="0.45">
      <c r="A2499" s="186" t="s">
        <v>336</v>
      </c>
      <c r="B2499" s="186" t="s">
        <v>1081</v>
      </c>
      <c r="C2499" s="186" t="s">
        <v>1086</v>
      </c>
      <c r="D2499" s="186" t="s">
        <v>1099</v>
      </c>
      <c r="E2499" s="186" t="s">
        <v>1087</v>
      </c>
      <c r="F2499" s="186">
        <v>2047</v>
      </c>
      <c r="G2499" s="186" t="s">
        <v>1013</v>
      </c>
      <c r="H2499" s="186">
        <v>0.51514622887976802</v>
      </c>
      <c r="I2499" s="186">
        <v>0.51514622887976802</v>
      </c>
      <c r="J2499" s="186" t="s">
        <v>967</v>
      </c>
      <c r="K2499" s="186" t="s">
        <v>968</v>
      </c>
    </row>
    <row r="2500" spans="1:11" x14ac:dyDescent="0.45">
      <c r="A2500" s="186" t="s">
        <v>336</v>
      </c>
      <c r="B2500" s="186" t="s">
        <v>1081</v>
      </c>
      <c r="C2500" s="186" t="s">
        <v>1086</v>
      </c>
      <c r="D2500" s="186" t="s">
        <v>1099</v>
      </c>
      <c r="E2500" s="186" t="s">
        <v>1087</v>
      </c>
      <c r="F2500" s="186">
        <v>2048</v>
      </c>
      <c r="G2500" s="186" t="s">
        <v>1013</v>
      </c>
      <c r="H2500" s="186">
        <v>0.52068950670763403</v>
      </c>
      <c r="I2500" s="186">
        <v>0.52068950670763403</v>
      </c>
      <c r="J2500" s="186" t="s">
        <v>967</v>
      </c>
      <c r="K2500" s="186" t="s">
        <v>968</v>
      </c>
    </row>
    <row r="2501" spans="1:11" x14ac:dyDescent="0.45">
      <c r="A2501" s="186" t="s">
        <v>336</v>
      </c>
      <c r="B2501" s="186" t="s">
        <v>1081</v>
      </c>
      <c r="C2501" s="186" t="s">
        <v>1086</v>
      </c>
      <c r="D2501" s="186" t="s">
        <v>1099</v>
      </c>
      <c r="E2501" s="186" t="s">
        <v>1087</v>
      </c>
      <c r="F2501" s="186">
        <v>2049</v>
      </c>
      <c r="G2501" s="186" t="s">
        <v>1013</v>
      </c>
      <c r="H2501" s="186">
        <v>0.52623278453550104</v>
      </c>
      <c r="I2501" s="186">
        <v>0.52623278453550104</v>
      </c>
      <c r="J2501" s="186" t="s">
        <v>967</v>
      </c>
      <c r="K2501" s="186" t="s">
        <v>968</v>
      </c>
    </row>
    <row r="2502" spans="1:11" x14ac:dyDescent="0.45">
      <c r="A2502" s="186" t="s">
        <v>336</v>
      </c>
      <c r="B2502" s="186" t="s">
        <v>1081</v>
      </c>
      <c r="C2502" s="186" t="s">
        <v>1086</v>
      </c>
      <c r="D2502" s="186" t="s">
        <v>1099</v>
      </c>
      <c r="E2502" s="186" t="s">
        <v>1087</v>
      </c>
      <c r="F2502" s="186">
        <v>2050</v>
      </c>
      <c r="G2502" s="186" t="s">
        <v>1013</v>
      </c>
      <c r="H2502" s="186">
        <v>0.53177606236336705</v>
      </c>
      <c r="I2502" s="186">
        <v>0.53177606236336705</v>
      </c>
      <c r="J2502" s="186" t="s">
        <v>967</v>
      </c>
      <c r="K2502" s="186" t="s">
        <v>968</v>
      </c>
    </row>
    <row r="2503" spans="1:11" x14ac:dyDescent="0.45">
      <c r="A2503" s="186" t="s">
        <v>336</v>
      </c>
      <c r="B2503" s="186" t="s">
        <v>1081</v>
      </c>
      <c r="C2503" s="186" t="s">
        <v>1086</v>
      </c>
      <c r="D2503" s="186" t="s">
        <v>1099</v>
      </c>
      <c r="E2503" s="186" t="s">
        <v>1088</v>
      </c>
      <c r="F2503" s="186">
        <v>1990</v>
      </c>
      <c r="G2503" s="186" t="s">
        <v>1013</v>
      </c>
      <c r="H2503" s="186">
        <v>4.7921575666063997E-2</v>
      </c>
      <c r="I2503" s="186">
        <v>4.7921575666063997E-2</v>
      </c>
      <c r="J2503" s="186" t="s">
        <v>967</v>
      </c>
      <c r="K2503" s="186" t="s">
        <v>968</v>
      </c>
    </row>
    <row r="2504" spans="1:11" x14ac:dyDescent="0.45">
      <c r="A2504" s="186" t="s">
        <v>336</v>
      </c>
      <c r="B2504" s="186" t="s">
        <v>1081</v>
      </c>
      <c r="C2504" s="186" t="s">
        <v>1086</v>
      </c>
      <c r="D2504" s="186" t="s">
        <v>1099</v>
      </c>
      <c r="E2504" s="186" t="s">
        <v>1088</v>
      </c>
      <c r="F2504" s="186">
        <v>1991</v>
      </c>
      <c r="G2504" s="186" t="s">
        <v>1013</v>
      </c>
      <c r="H2504" s="186">
        <v>4.7921575666063997E-2</v>
      </c>
      <c r="I2504" s="186">
        <v>4.7921575666063997E-2</v>
      </c>
      <c r="J2504" s="186" t="s">
        <v>967</v>
      </c>
      <c r="K2504" s="186" t="s">
        <v>968</v>
      </c>
    </row>
    <row r="2505" spans="1:11" x14ac:dyDescent="0.45">
      <c r="A2505" s="186" t="s">
        <v>336</v>
      </c>
      <c r="B2505" s="186" t="s">
        <v>1081</v>
      </c>
      <c r="C2505" s="186" t="s">
        <v>1086</v>
      </c>
      <c r="D2505" s="186" t="s">
        <v>1099</v>
      </c>
      <c r="E2505" s="186" t="s">
        <v>1088</v>
      </c>
      <c r="F2505" s="186">
        <v>1992</v>
      </c>
      <c r="G2505" s="186" t="s">
        <v>1013</v>
      </c>
      <c r="H2505" s="186">
        <v>4.7921575666063997E-2</v>
      </c>
      <c r="I2505" s="186">
        <v>4.7921575666063997E-2</v>
      </c>
      <c r="J2505" s="186" t="s">
        <v>967</v>
      </c>
      <c r="K2505" s="186" t="s">
        <v>968</v>
      </c>
    </row>
    <row r="2506" spans="1:11" x14ac:dyDescent="0.45">
      <c r="A2506" s="186" t="s">
        <v>336</v>
      </c>
      <c r="B2506" s="186" t="s">
        <v>1081</v>
      </c>
      <c r="C2506" s="186" t="s">
        <v>1086</v>
      </c>
      <c r="D2506" s="186" t="s">
        <v>1099</v>
      </c>
      <c r="E2506" s="186" t="s">
        <v>1088</v>
      </c>
      <c r="F2506" s="186">
        <v>1993</v>
      </c>
      <c r="G2506" s="186" t="s">
        <v>1013</v>
      </c>
      <c r="H2506" s="186">
        <v>5.9901969582579997E-2</v>
      </c>
      <c r="I2506" s="186">
        <v>5.9901969582579997E-2</v>
      </c>
      <c r="J2506" s="186" t="s">
        <v>967</v>
      </c>
      <c r="K2506" s="186" t="s">
        <v>968</v>
      </c>
    </row>
    <row r="2507" spans="1:11" x14ac:dyDescent="0.45">
      <c r="A2507" s="186" t="s">
        <v>336</v>
      </c>
      <c r="B2507" s="186" t="s">
        <v>1081</v>
      </c>
      <c r="C2507" s="186" t="s">
        <v>1086</v>
      </c>
      <c r="D2507" s="186" t="s">
        <v>1099</v>
      </c>
      <c r="E2507" s="186" t="s">
        <v>1088</v>
      </c>
      <c r="F2507" s="186">
        <v>1994</v>
      </c>
      <c r="G2507" s="186" t="s">
        <v>1013</v>
      </c>
      <c r="H2507" s="186">
        <v>6.5892166540752001E-2</v>
      </c>
      <c r="I2507" s="186">
        <v>6.5892166540752001E-2</v>
      </c>
      <c r="J2507" s="186" t="s">
        <v>967</v>
      </c>
      <c r="K2507" s="186" t="s">
        <v>968</v>
      </c>
    </row>
    <row r="2508" spans="1:11" x14ac:dyDescent="0.45">
      <c r="A2508" s="186" t="s">
        <v>336</v>
      </c>
      <c r="B2508" s="186" t="s">
        <v>1081</v>
      </c>
      <c r="C2508" s="186" t="s">
        <v>1086</v>
      </c>
      <c r="D2508" s="186" t="s">
        <v>1099</v>
      </c>
      <c r="E2508" s="186" t="s">
        <v>1088</v>
      </c>
      <c r="F2508" s="186">
        <v>1995</v>
      </c>
      <c r="G2508" s="186" t="s">
        <v>1013</v>
      </c>
      <c r="H2508" s="186">
        <v>8.3237130754635999E-2</v>
      </c>
      <c r="I2508" s="186">
        <v>8.3237130754635999E-2</v>
      </c>
      <c r="J2508" s="186" t="s">
        <v>967</v>
      </c>
      <c r="K2508" s="186" t="s">
        <v>968</v>
      </c>
    </row>
    <row r="2509" spans="1:11" x14ac:dyDescent="0.45">
      <c r="A2509" s="186" t="s">
        <v>336</v>
      </c>
      <c r="B2509" s="186" t="s">
        <v>1081</v>
      </c>
      <c r="C2509" s="186" t="s">
        <v>1086</v>
      </c>
      <c r="D2509" s="186" t="s">
        <v>1099</v>
      </c>
      <c r="E2509" s="186" t="s">
        <v>1088</v>
      </c>
      <c r="F2509" s="186">
        <v>1996</v>
      </c>
      <c r="G2509" s="186" t="s">
        <v>1013</v>
      </c>
      <c r="H2509" s="186">
        <v>9.2431742127244004E-2</v>
      </c>
      <c r="I2509" s="186">
        <v>9.2431742127244004E-2</v>
      </c>
      <c r="J2509" s="186" t="s">
        <v>967</v>
      </c>
      <c r="K2509" s="186" t="s">
        <v>968</v>
      </c>
    </row>
    <row r="2510" spans="1:11" x14ac:dyDescent="0.45">
      <c r="A2510" s="186" t="s">
        <v>336</v>
      </c>
      <c r="B2510" s="186" t="s">
        <v>1081</v>
      </c>
      <c r="C2510" s="186" t="s">
        <v>1086</v>
      </c>
      <c r="D2510" s="186" t="s">
        <v>1099</v>
      </c>
      <c r="E2510" s="186" t="s">
        <v>1088</v>
      </c>
      <c r="F2510" s="186">
        <v>1997</v>
      </c>
      <c r="G2510" s="186" t="s">
        <v>1013</v>
      </c>
      <c r="H2510" s="186">
        <v>9.7681870189507997E-2</v>
      </c>
      <c r="I2510" s="186">
        <v>9.7681870189507997E-2</v>
      </c>
      <c r="J2510" s="186" t="s">
        <v>967</v>
      </c>
      <c r="K2510" s="186" t="s">
        <v>968</v>
      </c>
    </row>
    <row r="2511" spans="1:11" x14ac:dyDescent="0.45">
      <c r="A2511" s="186" t="s">
        <v>336</v>
      </c>
      <c r="B2511" s="186" t="s">
        <v>1081</v>
      </c>
      <c r="C2511" s="186" t="s">
        <v>1086</v>
      </c>
      <c r="D2511" s="186" t="s">
        <v>1099</v>
      </c>
      <c r="E2511" s="186" t="s">
        <v>1088</v>
      </c>
      <c r="F2511" s="186">
        <v>1998</v>
      </c>
      <c r="G2511" s="186" t="s">
        <v>1013</v>
      </c>
      <c r="H2511" s="186">
        <v>0.119775167312696</v>
      </c>
      <c r="I2511" s="186">
        <v>0.119775167312696</v>
      </c>
      <c r="J2511" s="186" t="s">
        <v>967</v>
      </c>
      <c r="K2511" s="186" t="s">
        <v>968</v>
      </c>
    </row>
    <row r="2512" spans="1:11" x14ac:dyDescent="0.45">
      <c r="A2512" s="186" t="s">
        <v>336</v>
      </c>
      <c r="B2512" s="186" t="s">
        <v>1081</v>
      </c>
      <c r="C2512" s="186" t="s">
        <v>1086</v>
      </c>
      <c r="D2512" s="186" t="s">
        <v>1099</v>
      </c>
      <c r="E2512" s="186" t="s">
        <v>1088</v>
      </c>
      <c r="F2512" s="186">
        <v>1999</v>
      </c>
      <c r="G2512" s="186" t="s">
        <v>1013</v>
      </c>
      <c r="H2512" s="186">
        <v>0.121542986341272</v>
      </c>
      <c r="I2512" s="186">
        <v>0.121542986341272</v>
      </c>
      <c r="J2512" s="186" t="s">
        <v>967</v>
      </c>
      <c r="K2512" s="186" t="s">
        <v>968</v>
      </c>
    </row>
    <row r="2513" spans="1:11" x14ac:dyDescent="0.45">
      <c r="A2513" s="186" t="s">
        <v>336</v>
      </c>
      <c r="B2513" s="186" t="s">
        <v>1081</v>
      </c>
      <c r="C2513" s="186" t="s">
        <v>1086</v>
      </c>
      <c r="D2513" s="186" t="s">
        <v>1099</v>
      </c>
      <c r="E2513" s="186" t="s">
        <v>1088</v>
      </c>
      <c r="F2513" s="186">
        <v>2000</v>
      </c>
      <c r="G2513" s="186" t="s">
        <v>1013</v>
      </c>
      <c r="H2513" s="186">
        <v>0.199809124861656</v>
      </c>
      <c r="I2513" s="186">
        <v>0.199809124861656</v>
      </c>
      <c r="J2513" s="186" t="s">
        <v>967</v>
      </c>
      <c r="K2513" s="186" t="s">
        <v>968</v>
      </c>
    </row>
    <row r="2514" spans="1:11" x14ac:dyDescent="0.45">
      <c r="A2514" s="186" t="s">
        <v>336</v>
      </c>
      <c r="B2514" s="186" t="s">
        <v>1081</v>
      </c>
      <c r="C2514" s="186" t="s">
        <v>1086</v>
      </c>
      <c r="D2514" s="186" t="s">
        <v>1099</v>
      </c>
      <c r="E2514" s="186" t="s">
        <v>1088</v>
      </c>
      <c r="F2514" s="186">
        <v>2001</v>
      </c>
      <c r="G2514" s="186" t="s">
        <v>1013</v>
      </c>
      <c r="H2514" s="186">
        <v>0.22169613888258</v>
      </c>
      <c r="I2514" s="186">
        <v>0.22169613888258</v>
      </c>
      <c r="J2514" s="186" t="s">
        <v>967</v>
      </c>
      <c r="K2514" s="186" t="s">
        <v>968</v>
      </c>
    </row>
    <row r="2515" spans="1:11" x14ac:dyDescent="0.45">
      <c r="A2515" s="186" t="s">
        <v>336</v>
      </c>
      <c r="B2515" s="186" t="s">
        <v>1081</v>
      </c>
      <c r="C2515" s="186" t="s">
        <v>1086</v>
      </c>
      <c r="D2515" s="186" t="s">
        <v>1099</v>
      </c>
      <c r="E2515" s="186" t="s">
        <v>1088</v>
      </c>
      <c r="F2515" s="186">
        <v>2002</v>
      </c>
      <c r="G2515" s="186" t="s">
        <v>1013</v>
      </c>
      <c r="H2515" s="186">
        <v>0.547252337708652</v>
      </c>
      <c r="I2515" s="186">
        <v>0.547252337708652</v>
      </c>
      <c r="J2515" s="186" t="s">
        <v>967</v>
      </c>
      <c r="K2515" s="186" t="s">
        <v>968</v>
      </c>
    </row>
    <row r="2516" spans="1:11" x14ac:dyDescent="0.45">
      <c r="A2516" s="186" t="s">
        <v>336</v>
      </c>
      <c r="B2516" s="186" t="s">
        <v>1081</v>
      </c>
      <c r="C2516" s="186" t="s">
        <v>1086</v>
      </c>
      <c r="D2516" s="186" t="s">
        <v>1099</v>
      </c>
      <c r="E2516" s="186" t="s">
        <v>1088</v>
      </c>
      <c r="F2516" s="186">
        <v>2003</v>
      </c>
      <c r="G2516" s="186" t="s">
        <v>1013</v>
      </c>
      <c r="H2516" s="186">
        <v>0.51723562581251603</v>
      </c>
      <c r="I2516" s="186">
        <v>0.51723562581251603</v>
      </c>
      <c r="J2516" s="186" t="s">
        <v>967</v>
      </c>
      <c r="K2516" s="186" t="s">
        <v>968</v>
      </c>
    </row>
    <row r="2517" spans="1:11" x14ac:dyDescent="0.45">
      <c r="A2517" s="186" t="s">
        <v>336</v>
      </c>
      <c r="B2517" s="186" t="s">
        <v>1081</v>
      </c>
      <c r="C2517" s="186" t="s">
        <v>1086</v>
      </c>
      <c r="D2517" s="186" t="s">
        <v>1099</v>
      </c>
      <c r="E2517" s="186" t="s">
        <v>1088</v>
      </c>
      <c r="F2517" s="186">
        <v>2004</v>
      </c>
      <c r="G2517" s="186" t="s">
        <v>1013</v>
      </c>
      <c r="H2517" s="186">
        <v>0.52740646270986402</v>
      </c>
      <c r="I2517" s="186">
        <v>0.52740646270986402</v>
      </c>
      <c r="J2517" s="186" t="s">
        <v>967</v>
      </c>
      <c r="K2517" s="186" t="s">
        <v>968</v>
      </c>
    </row>
    <row r="2518" spans="1:11" x14ac:dyDescent="0.45">
      <c r="A2518" s="186" t="s">
        <v>336</v>
      </c>
      <c r="B2518" s="186" t="s">
        <v>1081</v>
      </c>
      <c r="C2518" s="186" t="s">
        <v>1086</v>
      </c>
      <c r="D2518" s="186" t="s">
        <v>1099</v>
      </c>
      <c r="E2518" s="186" t="s">
        <v>1088</v>
      </c>
      <c r="F2518" s="186">
        <v>2005</v>
      </c>
      <c r="G2518" s="186" t="s">
        <v>1013</v>
      </c>
      <c r="H2518" s="186">
        <v>0.46571350022652802</v>
      </c>
      <c r="I2518" s="186">
        <v>0.46571350022652802</v>
      </c>
      <c r="J2518" s="186" t="s">
        <v>967</v>
      </c>
      <c r="K2518" s="186" t="s">
        <v>968</v>
      </c>
    </row>
    <row r="2519" spans="1:11" x14ac:dyDescent="0.45">
      <c r="A2519" s="186" t="s">
        <v>336</v>
      </c>
      <c r="B2519" s="186" t="s">
        <v>1081</v>
      </c>
      <c r="C2519" s="186" t="s">
        <v>1086</v>
      </c>
      <c r="D2519" s="186" t="s">
        <v>1099</v>
      </c>
      <c r="E2519" s="186" t="s">
        <v>1088</v>
      </c>
      <c r="F2519" s="186">
        <v>2006</v>
      </c>
      <c r="G2519" s="186" t="s">
        <v>1013</v>
      </c>
      <c r="H2519" s="186">
        <v>0.66394518641339195</v>
      </c>
      <c r="I2519" s="186">
        <v>0.66394518641339195</v>
      </c>
      <c r="J2519" s="186" t="s">
        <v>967</v>
      </c>
      <c r="K2519" s="186" t="s">
        <v>968</v>
      </c>
    </row>
    <row r="2520" spans="1:11" x14ac:dyDescent="0.45">
      <c r="A2520" s="186" t="s">
        <v>336</v>
      </c>
      <c r="B2520" s="186" t="s">
        <v>1081</v>
      </c>
      <c r="C2520" s="186" t="s">
        <v>1086</v>
      </c>
      <c r="D2520" s="186" t="s">
        <v>1099</v>
      </c>
      <c r="E2520" s="186" t="s">
        <v>1088</v>
      </c>
      <c r="F2520" s="186">
        <v>2007</v>
      </c>
      <c r="G2520" s="186" t="s">
        <v>1013</v>
      </c>
      <c r="H2520" s="186">
        <v>0.52789715071531595</v>
      </c>
      <c r="I2520" s="186">
        <v>0.52789715071531595</v>
      </c>
      <c r="J2520" s="186" t="s">
        <v>967</v>
      </c>
      <c r="K2520" s="186" t="s">
        <v>968</v>
      </c>
    </row>
    <row r="2521" spans="1:11" x14ac:dyDescent="0.45">
      <c r="A2521" s="186" t="s">
        <v>336</v>
      </c>
      <c r="B2521" s="186" t="s">
        <v>1081</v>
      </c>
      <c r="C2521" s="186" t="s">
        <v>1086</v>
      </c>
      <c r="D2521" s="186" t="s">
        <v>1099</v>
      </c>
      <c r="E2521" s="186" t="s">
        <v>1088</v>
      </c>
      <c r="F2521" s="186">
        <v>2008</v>
      </c>
      <c r="G2521" s="186" t="s">
        <v>1013</v>
      </c>
      <c r="H2521" s="186">
        <v>0.54129907518767995</v>
      </c>
      <c r="I2521" s="186">
        <v>0.54129907518767995</v>
      </c>
      <c r="J2521" s="186" t="s">
        <v>967</v>
      </c>
      <c r="K2521" s="186" t="s">
        <v>968</v>
      </c>
    </row>
    <row r="2522" spans="1:11" x14ac:dyDescent="0.45">
      <c r="A2522" s="186" t="s">
        <v>336</v>
      </c>
      <c r="B2522" s="186" t="s">
        <v>1081</v>
      </c>
      <c r="C2522" s="186" t="s">
        <v>1086</v>
      </c>
      <c r="D2522" s="186" t="s">
        <v>1099</v>
      </c>
      <c r="E2522" s="186" t="s">
        <v>1088</v>
      </c>
      <c r="F2522" s="186">
        <v>2009</v>
      </c>
      <c r="G2522" s="186" t="s">
        <v>1013</v>
      </c>
      <c r="H2522" s="186">
        <v>0.42985661844807199</v>
      </c>
      <c r="I2522" s="186">
        <v>0.42985661844807199</v>
      </c>
      <c r="J2522" s="186" t="s">
        <v>967</v>
      </c>
      <c r="K2522" s="186" t="s">
        <v>968</v>
      </c>
    </row>
    <row r="2523" spans="1:11" x14ac:dyDescent="0.45">
      <c r="A2523" s="186" t="s">
        <v>336</v>
      </c>
      <c r="B2523" s="186" t="s">
        <v>1081</v>
      </c>
      <c r="C2523" s="186" t="s">
        <v>1086</v>
      </c>
      <c r="D2523" s="186" t="s">
        <v>1099</v>
      </c>
      <c r="E2523" s="186" t="s">
        <v>1088</v>
      </c>
      <c r="F2523" s="186">
        <v>2010</v>
      </c>
      <c r="G2523" s="186" t="s">
        <v>1013</v>
      </c>
      <c r="H2523" s="186">
        <v>0.4978451192917</v>
      </c>
      <c r="I2523" s="186">
        <v>0.4978451192917</v>
      </c>
      <c r="J2523" s="186" t="s">
        <v>967</v>
      </c>
      <c r="K2523" s="186" t="s">
        <v>968</v>
      </c>
    </row>
    <row r="2524" spans="1:11" x14ac:dyDescent="0.45">
      <c r="A2524" s="186" t="s">
        <v>336</v>
      </c>
      <c r="B2524" s="186" t="s">
        <v>1081</v>
      </c>
      <c r="C2524" s="186" t="s">
        <v>1086</v>
      </c>
      <c r="D2524" s="186" t="s">
        <v>1099</v>
      </c>
      <c r="E2524" s="186" t="s">
        <v>1088</v>
      </c>
      <c r="F2524" s="186">
        <v>2011</v>
      </c>
      <c r="G2524" s="186" t="s">
        <v>1013</v>
      </c>
      <c r="H2524" s="186">
        <v>0.64340196930013605</v>
      </c>
      <c r="I2524" s="186">
        <v>0.64340196930013605</v>
      </c>
      <c r="J2524" s="186" t="s">
        <v>967</v>
      </c>
      <c r="K2524" s="186" t="s">
        <v>968</v>
      </c>
    </row>
    <row r="2525" spans="1:11" x14ac:dyDescent="0.45">
      <c r="A2525" s="186" t="s">
        <v>336</v>
      </c>
      <c r="B2525" s="186" t="s">
        <v>1081</v>
      </c>
      <c r="C2525" s="186" t="s">
        <v>1086</v>
      </c>
      <c r="D2525" s="186" t="s">
        <v>1099</v>
      </c>
      <c r="E2525" s="186" t="s">
        <v>1088</v>
      </c>
      <c r="F2525" s="186">
        <v>2012</v>
      </c>
      <c r="G2525" s="186" t="s">
        <v>1013</v>
      </c>
      <c r="H2525" s="186">
        <v>0.64309585937810798</v>
      </c>
      <c r="I2525" s="186">
        <v>0.64309585937810798</v>
      </c>
      <c r="J2525" s="186" t="s">
        <v>967</v>
      </c>
      <c r="K2525" s="186" t="s">
        <v>968</v>
      </c>
    </row>
    <row r="2526" spans="1:11" x14ac:dyDescent="0.45">
      <c r="A2526" s="186" t="s">
        <v>336</v>
      </c>
      <c r="B2526" s="186" t="s">
        <v>1081</v>
      </c>
      <c r="C2526" s="186" t="s">
        <v>1086</v>
      </c>
      <c r="D2526" s="186" t="s">
        <v>1099</v>
      </c>
      <c r="E2526" s="186" t="s">
        <v>1088</v>
      </c>
      <c r="F2526" s="186">
        <v>2013</v>
      </c>
      <c r="G2526" s="186" t="s">
        <v>1013</v>
      </c>
      <c r="H2526" s="186">
        <v>0.55857248686956795</v>
      </c>
      <c r="I2526" s="186">
        <v>0.55857248686956795</v>
      </c>
      <c r="J2526" s="186" t="s">
        <v>967</v>
      </c>
      <c r="K2526" s="186" t="s">
        <v>968</v>
      </c>
    </row>
    <row r="2527" spans="1:11" x14ac:dyDescent="0.45">
      <c r="A2527" s="186" t="s">
        <v>336</v>
      </c>
      <c r="B2527" s="186" t="s">
        <v>1081</v>
      </c>
      <c r="C2527" s="186" t="s">
        <v>1086</v>
      </c>
      <c r="D2527" s="186" t="s">
        <v>1099</v>
      </c>
      <c r="E2527" s="186" t="s">
        <v>1088</v>
      </c>
      <c r="F2527" s="186">
        <v>2014</v>
      </c>
      <c r="G2527" s="186" t="s">
        <v>1013</v>
      </c>
      <c r="H2527" s="186">
        <v>0.51657304755510403</v>
      </c>
      <c r="I2527" s="186">
        <v>0.51657304755510403</v>
      </c>
      <c r="J2527" s="186" t="s">
        <v>967</v>
      </c>
      <c r="K2527" s="186" t="s">
        <v>968</v>
      </c>
    </row>
    <row r="2528" spans="1:11" x14ac:dyDescent="0.45">
      <c r="A2528" s="186" t="s">
        <v>336</v>
      </c>
      <c r="B2528" s="186" t="s">
        <v>1081</v>
      </c>
      <c r="C2528" s="186" t="s">
        <v>1086</v>
      </c>
      <c r="D2528" s="186" t="s">
        <v>1099</v>
      </c>
      <c r="E2528" s="186" t="s">
        <v>1088</v>
      </c>
      <c r="F2528" s="186">
        <v>2015</v>
      </c>
      <c r="G2528" s="186" t="s">
        <v>1013</v>
      </c>
      <c r="H2528" s="186">
        <v>0.57174675927958796</v>
      </c>
      <c r="I2528" s="186">
        <v>0.57174675927958796</v>
      </c>
      <c r="J2528" s="186" t="s">
        <v>967</v>
      </c>
      <c r="K2528" s="186" t="s">
        <v>968</v>
      </c>
    </row>
    <row r="2529" spans="1:11" x14ac:dyDescent="0.45">
      <c r="A2529" s="186" t="s">
        <v>336</v>
      </c>
      <c r="B2529" s="186" t="s">
        <v>1081</v>
      </c>
      <c r="C2529" s="186" t="s">
        <v>1086</v>
      </c>
      <c r="D2529" s="186" t="s">
        <v>1099</v>
      </c>
      <c r="E2529" s="186" t="s">
        <v>1088</v>
      </c>
      <c r="F2529" s="186">
        <v>2016</v>
      </c>
      <c r="G2529" s="186" t="s">
        <v>1013</v>
      </c>
      <c r="H2529" s="186">
        <v>0.57993564768972405</v>
      </c>
      <c r="I2529" s="186">
        <v>0.57993564768972405</v>
      </c>
      <c r="J2529" s="186" t="s">
        <v>967</v>
      </c>
      <c r="K2529" s="186" t="s">
        <v>968</v>
      </c>
    </row>
    <row r="2530" spans="1:11" x14ac:dyDescent="0.45">
      <c r="A2530" s="186" t="s">
        <v>336</v>
      </c>
      <c r="B2530" s="186" t="s">
        <v>1081</v>
      </c>
      <c r="C2530" s="186" t="s">
        <v>1086</v>
      </c>
      <c r="D2530" s="186" t="s">
        <v>1099</v>
      </c>
      <c r="E2530" s="186" t="s">
        <v>1088</v>
      </c>
      <c r="F2530" s="186">
        <v>2017</v>
      </c>
      <c r="G2530" s="186" t="s">
        <v>1013</v>
      </c>
      <c r="H2530" s="186">
        <v>0.58495324180098296</v>
      </c>
      <c r="I2530" s="186">
        <v>0.58495324180098296</v>
      </c>
      <c r="J2530" s="186" t="s">
        <v>967</v>
      </c>
      <c r="K2530" s="186" t="s">
        <v>968</v>
      </c>
    </row>
    <row r="2531" spans="1:11" x14ac:dyDescent="0.45">
      <c r="A2531" s="186" t="s">
        <v>336</v>
      </c>
      <c r="B2531" s="186" t="s">
        <v>1081</v>
      </c>
      <c r="C2531" s="186" t="s">
        <v>1086</v>
      </c>
      <c r="D2531" s="186" t="s">
        <v>1099</v>
      </c>
      <c r="E2531" s="186" t="s">
        <v>1088</v>
      </c>
      <c r="F2531" s="186">
        <v>2018</v>
      </c>
      <c r="G2531" s="186" t="s">
        <v>1013</v>
      </c>
      <c r="H2531" s="186">
        <v>0.58997083591224297</v>
      </c>
      <c r="I2531" s="186">
        <v>0.58997083591224297</v>
      </c>
      <c r="J2531" s="186" t="s">
        <v>967</v>
      </c>
      <c r="K2531" s="186" t="s">
        <v>968</v>
      </c>
    </row>
    <row r="2532" spans="1:11" x14ac:dyDescent="0.45">
      <c r="A2532" s="186" t="s">
        <v>336</v>
      </c>
      <c r="B2532" s="186" t="s">
        <v>1081</v>
      </c>
      <c r="C2532" s="186" t="s">
        <v>1086</v>
      </c>
      <c r="D2532" s="186" t="s">
        <v>1099</v>
      </c>
      <c r="E2532" s="186" t="s">
        <v>1088</v>
      </c>
      <c r="F2532" s="186">
        <v>2019</v>
      </c>
      <c r="G2532" s="186" t="s">
        <v>1013</v>
      </c>
      <c r="H2532" s="186">
        <v>0.59498843002350299</v>
      </c>
      <c r="I2532" s="186">
        <v>0.59498843002350299</v>
      </c>
      <c r="J2532" s="186" t="s">
        <v>967</v>
      </c>
      <c r="K2532" s="186" t="s">
        <v>968</v>
      </c>
    </row>
    <row r="2533" spans="1:11" x14ac:dyDescent="0.45">
      <c r="A2533" s="186" t="s">
        <v>336</v>
      </c>
      <c r="B2533" s="186" t="s">
        <v>1081</v>
      </c>
      <c r="C2533" s="186" t="s">
        <v>1086</v>
      </c>
      <c r="D2533" s="186" t="s">
        <v>1099</v>
      </c>
      <c r="E2533" s="186" t="s">
        <v>1088</v>
      </c>
      <c r="F2533" s="186">
        <v>2020</v>
      </c>
      <c r="G2533" s="186" t="s">
        <v>1013</v>
      </c>
      <c r="H2533" s="186">
        <v>0.60000602413476201</v>
      </c>
      <c r="I2533" s="186">
        <v>0.60000602413476201</v>
      </c>
      <c r="J2533" s="186" t="s">
        <v>967</v>
      </c>
      <c r="K2533" s="186" t="s">
        <v>968</v>
      </c>
    </row>
    <row r="2534" spans="1:11" x14ac:dyDescent="0.45">
      <c r="A2534" s="186" t="s">
        <v>336</v>
      </c>
      <c r="B2534" s="186" t="s">
        <v>1081</v>
      </c>
      <c r="C2534" s="186" t="s">
        <v>1086</v>
      </c>
      <c r="D2534" s="186" t="s">
        <v>1099</v>
      </c>
      <c r="E2534" s="186" t="s">
        <v>1088</v>
      </c>
      <c r="F2534" s="186">
        <v>2021</v>
      </c>
      <c r="G2534" s="186" t="s">
        <v>1013</v>
      </c>
      <c r="H2534" s="186">
        <v>0.60886034191715299</v>
      </c>
      <c r="I2534" s="186">
        <v>0.60886034191715299</v>
      </c>
      <c r="J2534" s="186" t="s">
        <v>967</v>
      </c>
      <c r="K2534" s="186" t="s">
        <v>968</v>
      </c>
    </row>
    <row r="2535" spans="1:11" x14ac:dyDescent="0.45">
      <c r="A2535" s="186" t="s">
        <v>336</v>
      </c>
      <c r="B2535" s="186" t="s">
        <v>1081</v>
      </c>
      <c r="C2535" s="186" t="s">
        <v>1086</v>
      </c>
      <c r="D2535" s="186" t="s">
        <v>1099</v>
      </c>
      <c r="E2535" s="186" t="s">
        <v>1088</v>
      </c>
      <c r="F2535" s="186">
        <v>2022</v>
      </c>
      <c r="G2535" s="186" t="s">
        <v>1013</v>
      </c>
      <c r="H2535" s="186">
        <v>0.61771465969954298</v>
      </c>
      <c r="I2535" s="186">
        <v>0.61771465969954298</v>
      </c>
      <c r="J2535" s="186" t="s">
        <v>967</v>
      </c>
      <c r="K2535" s="186" t="s">
        <v>968</v>
      </c>
    </row>
    <row r="2536" spans="1:11" x14ac:dyDescent="0.45">
      <c r="A2536" s="186" t="s">
        <v>336</v>
      </c>
      <c r="B2536" s="186" t="s">
        <v>1081</v>
      </c>
      <c r="C2536" s="186" t="s">
        <v>1086</v>
      </c>
      <c r="D2536" s="186" t="s">
        <v>1099</v>
      </c>
      <c r="E2536" s="186" t="s">
        <v>1088</v>
      </c>
      <c r="F2536" s="186">
        <v>2023</v>
      </c>
      <c r="G2536" s="186" t="s">
        <v>1013</v>
      </c>
      <c r="H2536" s="186">
        <v>0.62656897748193396</v>
      </c>
      <c r="I2536" s="186">
        <v>0.62656897748193396</v>
      </c>
      <c r="J2536" s="186" t="s">
        <v>967</v>
      </c>
      <c r="K2536" s="186" t="s">
        <v>968</v>
      </c>
    </row>
    <row r="2537" spans="1:11" x14ac:dyDescent="0.45">
      <c r="A2537" s="186" t="s">
        <v>336</v>
      </c>
      <c r="B2537" s="186" t="s">
        <v>1081</v>
      </c>
      <c r="C2537" s="186" t="s">
        <v>1086</v>
      </c>
      <c r="D2537" s="186" t="s">
        <v>1099</v>
      </c>
      <c r="E2537" s="186" t="s">
        <v>1088</v>
      </c>
      <c r="F2537" s="186">
        <v>2024</v>
      </c>
      <c r="G2537" s="186" t="s">
        <v>1013</v>
      </c>
      <c r="H2537" s="186">
        <v>0.63542329526432495</v>
      </c>
      <c r="I2537" s="186">
        <v>0.63542329526432495</v>
      </c>
      <c r="J2537" s="186" t="s">
        <v>967</v>
      </c>
      <c r="K2537" s="186" t="s">
        <v>968</v>
      </c>
    </row>
    <row r="2538" spans="1:11" x14ac:dyDescent="0.45">
      <c r="A2538" s="186" t="s">
        <v>336</v>
      </c>
      <c r="B2538" s="186" t="s">
        <v>1081</v>
      </c>
      <c r="C2538" s="186" t="s">
        <v>1086</v>
      </c>
      <c r="D2538" s="186" t="s">
        <v>1099</v>
      </c>
      <c r="E2538" s="186" t="s">
        <v>1088</v>
      </c>
      <c r="F2538" s="186">
        <v>2025</v>
      </c>
      <c r="G2538" s="186" t="s">
        <v>1013</v>
      </c>
      <c r="H2538" s="186">
        <v>0.64427761304671505</v>
      </c>
      <c r="I2538" s="186">
        <v>0.64427761304671505</v>
      </c>
      <c r="J2538" s="186" t="s">
        <v>967</v>
      </c>
      <c r="K2538" s="186" t="s">
        <v>968</v>
      </c>
    </row>
    <row r="2539" spans="1:11" x14ac:dyDescent="0.45">
      <c r="A2539" s="186" t="s">
        <v>336</v>
      </c>
      <c r="B2539" s="186" t="s">
        <v>1081</v>
      </c>
      <c r="C2539" s="186" t="s">
        <v>1086</v>
      </c>
      <c r="D2539" s="186" t="s">
        <v>1099</v>
      </c>
      <c r="E2539" s="186" t="s">
        <v>1088</v>
      </c>
      <c r="F2539" s="186">
        <v>2026</v>
      </c>
      <c r="G2539" s="186" t="s">
        <v>1013</v>
      </c>
      <c r="H2539" s="186">
        <v>0.65400916642309004</v>
      </c>
      <c r="I2539" s="186">
        <v>0.65400916642309004</v>
      </c>
      <c r="J2539" s="186" t="s">
        <v>967</v>
      </c>
      <c r="K2539" s="186" t="s">
        <v>968</v>
      </c>
    </row>
    <row r="2540" spans="1:11" x14ac:dyDescent="0.45">
      <c r="A2540" s="186" t="s">
        <v>336</v>
      </c>
      <c r="B2540" s="186" t="s">
        <v>1081</v>
      </c>
      <c r="C2540" s="186" t="s">
        <v>1086</v>
      </c>
      <c r="D2540" s="186" t="s">
        <v>1099</v>
      </c>
      <c r="E2540" s="186" t="s">
        <v>1088</v>
      </c>
      <c r="F2540" s="186">
        <v>2027</v>
      </c>
      <c r="G2540" s="186" t="s">
        <v>1013</v>
      </c>
      <c r="H2540" s="186">
        <v>0.66374071979946503</v>
      </c>
      <c r="I2540" s="186">
        <v>0.66374071979946503</v>
      </c>
      <c r="J2540" s="186" t="s">
        <v>967</v>
      </c>
      <c r="K2540" s="186" t="s">
        <v>968</v>
      </c>
    </row>
    <row r="2541" spans="1:11" x14ac:dyDescent="0.45">
      <c r="A2541" s="186" t="s">
        <v>336</v>
      </c>
      <c r="B2541" s="186" t="s">
        <v>1081</v>
      </c>
      <c r="C2541" s="186" t="s">
        <v>1086</v>
      </c>
      <c r="D2541" s="186" t="s">
        <v>1099</v>
      </c>
      <c r="E2541" s="186" t="s">
        <v>1088</v>
      </c>
      <c r="F2541" s="186">
        <v>2028</v>
      </c>
      <c r="G2541" s="186" t="s">
        <v>1013</v>
      </c>
      <c r="H2541" s="186">
        <v>0.67347227317584002</v>
      </c>
      <c r="I2541" s="186">
        <v>0.67347227317584002</v>
      </c>
      <c r="J2541" s="186" t="s">
        <v>967</v>
      </c>
      <c r="K2541" s="186" t="s">
        <v>968</v>
      </c>
    </row>
    <row r="2542" spans="1:11" x14ac:dyDescent="0.45">
      <c r="A2542" s="186" t="s">
        <v>336</v>
      </c>
      <c r="B2542" s="186" t="s">
        <v>1081</v>
      </c>
      <c r="C2542" s="186" t="s">
        <v>1086</v>
      </c>
      <c r="D2542" s="186" t="s">
        <v>1099</v>
      </c>
      <c r="E2542" s="186" t="s">
        <v>1088</v>
      </c>
      <c r="F2542" s="186">
        <v>2029</v>
      </c>
      <c r="G2542" s="186" t="s">
        <v>1013</v>
      </c>
      <c r="H2542" s="186">
        <v>0.68320382655221501</v>
      </c>
      <c r="I2542" s="186">
        <v>0.68320382655221501</v>
      </c>
      <c r="J2542" s="186" t="s">
        <v>967</v>
      </c>
      <c r="K2542" s="186" t="s">
        <v>968</v>
      </c>
    </row>
    <row r="2543" spans="1:11" x14ac:dyDescent="0.45">
      <c r="A2543" s="186" t="s">
        <v>336</v>
      </c>
      <c r="B2543" s="186" t="s">
        <v>1081</v>
      </c>
      <c r="C2543" s="186" t="s">
        <v>1086</v>
      </c>
      <c r="D2543" s="186" t="s">
        <v>1099</v>
      </c>
      <c r="E2543" s="186" t="s">
        <v>1088</v>
      </c>
      <c r="F2543" s="186">
        <v>2030</v>
      </c>
      <c r="G2543" s="186" t="s">
        <v>1013</v>
      </c>
      <c r="H2543" s="186">
        <v>0.69293537992859</v>
      </c>
      <c r="I2543" s="186">
        <v>0.69293537992859</v>
      </c>
      <c r="J2543" s="186" t="s">
        <v>967</v>
      </c>
      <c r="K2543" s="186" t="s">
        <v>968</v>
      </c>
    </row>
    <row r="2544" spans="1:11" x14ac:dyDescent="0.45">
      <c r="A2544" s="186" t="s">
        <v>336</v>
      </c>
      <c r="B2544" s="186" t="s">
        <v>1081</v>
      </c>
      <c r="C2544" s="186" t="s">
        <v>1086</v>
      </c>
      <c r="D2544" s="186" t="s">
        <v>1099</v>
      </c>
      <c r="E2544" s="186" t="s">
        <v>1088</v>
      </c>
      <c r="F2544" s="186">
        <v>2031</v>
      </c>
      <c r="G2544" s="186" t="s">
        <v>1013</v>
      </c>
      <c r="H2544" s="186">
        <v>0.70390545149629502</v>
      </c>
      <c r="I2544" s="186">
        <v>0.70390545149629502</v>
      </c>
      <c r="J2544" s="186" t="s">
        <v>967</v>
      </c>
      <c r="K2544" s="186" t="s">
        <v>968</v>
      </c>
    </row>
    <row r="2545" spans="1:11" x14ac:dyDescent="0.45">
      <c r="A2545" s="186" t="s">
        <v>336</v>
      </c>
      <c r="B2545" s="186" t="s">
        <v>1081</v>
      </c>
      <c r="C2545" s="186" t="s">
        <v>1086</v>
      </c>
      <c r="D2545" s="186" t="s">
        <v>1099</v>
      </c>
      <c r="E2545" s="186" t="s">
        <v>1088</v>
      </c>
      <c r="F2545" s="186">
        <v>2032</v>
      </c>
      <c r="G2545" s="186" t="s">
        <v>1013</v>
      </c>
      <c r="H2545" s="186">
        <v>0.71487552306400104</v>
      </c>
      <c r="I2545" s="186">
        <v>0.71487552306400104</v>
      </c>
      <c r="J2545" s="186" t="s">
        <v>967</v>
      </c>
      <c r="K2545" s="186" t="s">
        <v>968</v>
      </c>
    </row>
    <row r="2546" spans="1:11" x14ac:dyDescent="0.45">
      <c r="A2546" s="186" t="s">
        <v>336</v>
      </c>
      <c r="B2546" s="186" t="s">
        <v>1081</v>
      </c>
      <c r="C2546" s="186" t="s">
        <v>1086</v>
      </c>
      <c r="D2546" s="186" t="s">
        <v>1099</v>
      </c>
      <c r="E2546" s="186" t="s">
        <v>1088</v>
      </c>
      <c r="F2546" s="186">
        <v>2033</v>
      </c>
      <c r="G2546" s="186" t="s">
        <v>1013</v>
      </c>
      <c r="H2546" s="186">
        <v>0.72584559463170695</v>
      </c>
      <c r="I2546" s="186">
        <v>0.72584559463170695</v>
      </c>
      <c r="J2546" s="186" t="s">
        <v>967</v>
      </c>
      <c r="K2546" s="186" t="s">
        <v>968</v>
      </c>
    </row>
    <row r="2547" spans="1:11" x14ac:dyDescent="0.45">
      <c r="A2547" s="186" t="s">
        <v>336</v>
      </c>
      <c r="B2547" s="186" t="s">
        <v>1081</v>
      </c>
      <c r="C2547" s="186" t="s">
        <v>1086</v>
      </c>
      <c r="D2547" s="186" t="s">
        <v>1099</v>
      </c>
      <c r="E2547" s="186" t="s">
        <v>1088</v>
      </c>
      <c r="F2547" s="186">
        <v>2034</v>
      </c>
      <c r="G2547" s="186" t="s">
        <v>1013</v>
      </c>
      <c r="H2547" s="186">
        <v>0.73681566619941197</v>
      </c>
      <c r="I2547" s="186">
        <v>0.73681566619941197</v>
      </c>
      <c r="J2547" s="186" t="s">
        <v>967</v>
      </c>
      <c r="K2547" s="186" t="s">
        <v>968</v>
      </c>
    </row>
    <row r="2548" spans="1:11" x14ac:dyDescent="0.45">
      <c r="A2548" s="186" t="s">
        <v>336</v>
      </c>
      <c r="B2548" s="186" t="s">
        <v>1081</v>
      </c>
      <c r="C2548" s="186" t="s">
        <v>1086</v>
      </c>
      <c r="D2548" s="186" t="s">
        <v>1099</v>
      </c>
      <c r="E2548" s="186" t="s">
        <v>1088</v>
      </c>
      <c r="F2548" s="186">
        <v>2035</v>
      </c>
      <c r="G2548" s="186" t="s">
        <v>1013</v>
      </c>
      <c r="H2548" s="186">
        <v>0.74778573776711799</v>
      </c>
      <c r="I2548" s="186">
        <v>0.74778573776711799</v>
      </c>
      <c r="J2548" s="186" t="s">
        <v>967</v>
      </c>
      <c r="K2548" s="186" t="s">
        <v>968</v>
      </c>
    </row>
    <row r="2549" spans="1:11" x14ac:dyDescent="0.45">
      <c r="A2549" s="186" t="s">
        <v>336</v>
      </c>
      <c r="B2549" s="186" t="s">
        <v>1081</v>
      </c>
      <c r="C2549" s="186" t="s">
        <v>1086</v>
      </c>
      <c r="D2549" s="186" t="s">
        <v>1099</v>
      </c>
      <c r="E2549" s="186" t="s">
        <v>1088</v>
      </c>
      <c r="F2549" s="186">
        <v>2036</v>
      </c>
      <c r="G2549" s="186" t="s">
        <v>1013</v>
      </c>
      <c r="H2549" s="186">
        <v>0.758053045083803</v>
      </c>
      <c r="I2549" s="186">
        <v>0.758053045083803</v>
      </c>
      <c r="J2549" s="186" t="s">
        <v>967</v>
      </c>
      <c r="K2549" s="186" t="s">
        <v>968</v>
      </c>
    </row>
    <row r="2550" spans="1:11" x14ac:dyDescent="0.45">
      <c r="A2550" s="186" t="s">
        <v>336</v>
      </c>
      <c r="B2550" s="186" t="s">
        <v>1081</v>
      </c>
      <c r="C2550" s="186" t="s">
        <v>1086</v>
      </c>
      <c r="D2550" s="186" t="s">
        <v>1099</v>
      </c>
      <c r="E2550" s="186" t="s">
        <v>1088</v>
      </c>
      <c r="F2550" s="186">
        <v>2037</v>
      </c>
      <c r="G2550" s="186" t="s">
        <v>1013</v>
      </c>
      <c r="H2550" s="186">
        <v>0.76832035240048902</v>
      </c>
      <c r="I2550" s="186">
        <v>0.76832035240048902</v>
      </c>
      <c r="J2550" s="186" t="s">
        <v>967</v>
      </c>
      <c r="K2550" s="186" t="s">
        <v>968</v>
      </c>
    </row>
    <row r="2551" spans="1:11" x14ac:dyDescent="0.45">
      <c r="A2551" s="186" t="s">
        <v>336</v>
      </c>
      <c r="B2551" s="186" t="s">
        <v>1081</v>
      </c>
      <c r="C2551" s="186" t="s">
        <v>1086</v>
      </c>
      <c r="D2551" s="186" t="s">
        <v>1099</v>
      </c>
      <c r="E2551" s="186" t="s">
        <v>1088</v>
      </c>
      <c r="F2551" s="186">
        <v>2038</v>
      </c>
      <c r="G2551" s="186" t="s">
        <v>1013</v>
      </c>
      <c r="H2551" s="186">
        <v>0.77858765971717503</v>
      </c>
      <c r="I2551" s="186">
        <v>0.77858765971717503</v>
      </c>
      <c r="J2551" s="186" t="s">
        <v>967</v>
      </c>
      <c r="K2551" s="186" t="s">
        <v>968</v>
      </c>
    </row>
    <row r="2552" spans="1:11" x14ac:dyDescent="0.45">
      <c r="A2552" s="186" t="s">
        <v>336</v>
      </c>
      <c r="B2552" s="186" t="s">
        <v>1081</v>
      </c>
      <c r="C2552" s="186" t="s">
        <v>1086</v>
      </c>
      <c r="D2552" s="186" t="s">
        <v>1099</v>
      </c>
      <c r="E2552" s="186" t="s">
        <v>1088</v>
      </c>
      <c r="F2552" s="186">
        <v>2039</v>
      </c>
      <c r="G2552" s="186" t="s">
        <v>1013</v>
      </c>
      <c r="H2552" s="186">
        <v>0.78885496703386004</v>
      </c>
      <c r="I2552" s="186">
        <v>0.78885496703386004</v>
      </c>
      <c r="J2552" s="186" t="s">
        <v>967</v>
      </c>
      <c r="K2552" s="186" t="s">
        <v>968</v>
      </c>
    </row>
    <row r="2553" spans="1:11" x14ac:dyDescent="0.45">
      <c r="A2553" s="186" t="s">
        <v>336</v>
      </c>
      <c r="B2553" s="186" t="s">
        <v>1081</v>
      </c>
      <c r="C2553" s="186" t="s">
        <v>1086</v>
      </c>
      <c r="D2553" s="186" t="s">
        <v>1099</v>
      </c>
      <c r="E2553" s="186" t="s">
        <v>1088</v>
      </c>
      <c r="F2553" s="186">
        <v>2040</v>
      </c>
      <c r="G2553" s="186" t="s">
        <v>1013</v>
      </c>
      <c r="H2553" s="186">
        <v>0.79912227435054595</v>
      </c>
      <c r="I2553" s="186">
        <v>0.79912227435054595</v>
      </c>
      <c r="J2553" s="186" t="s">
        <v>967</v>
      </c>
      <c r="K2553" s="186" t="s">
        <v>968</v>
      </c>
    </row>
    <row r="2554" spans="1:11" x14ac:dyDescent="0.45">
      <c r="A2554" s="186" t="s">
        <v>336</v>
      </c>
      <c r="B2554" s="186" t="s">
        <v>1081</v>
      </c>
      <c r="C2554" s="186" t="s">
        <v>1086</v>
      </c>
      <c r="D2554" s="186" t="s">
        <v>1099</v>
      </c>
      <c r="E2554" s="186" t="s">
        <v>1088</v>
      </c>
      <c r="F2554" s="186">
        <v>2041</v>
      </c>
      <c r="G2554" s="186" t="s">
        <v>1013</v>
      </c>
      <c r="H2554" s="186">
        <v>0.80876088677979896</v>
      </c>
      <c r="I2554" s="186">
        <v>0.80876088677979896</v>
      </c>
      <c r="J2554" s="186" t="s">
        <v>967</v>
      </c>
      <c r="K2554" s="186" t="s">
        <v>968</v>
      </c>
    </row>
    <row r="2555" spans="1:11" x14ac:dyDescent="0.45">
      <c r="A2555" s="186" t="s">
        <v>336</v>
      </c>
      <c r="B2555" s="186" t="s">
        <v>1081</v>
      </c>
      <c r="C2555" s="186" t="s">
        <v>1086</v>
      </c>
      <c r="D2555" s="186" t="s">
        <v>1099</v>
      </c>
      <c r="E2555" s="186" t="s">
        <v>1088</v>
      </c>
      <c r="F2555" s="186">
        <v>2042</v>
      </c>
      <c r="G2555" s="186" t="s">
        <v>1013</v>
      </c>
      <c r="H2555" s="186">
        <v>0.81839949920905197</v>
      </c>
      <c r="I2555" s="186">
        <v>0.81839949920905197</v>
      </c>
      <c r="J2555" s="186" t="s">
        <v>967</v>
      </c>
      <c r="K2555" s="186" t="s">
        <v>968</v>
      </c>
    </row>
    <row r="2556" spans="1:11" x14ac:dyDescent="0.45">
      <c r="A2556" s="186" t="s">
        <v>336</v>
      </c>
      <c r="B2556" s="186" t="s">
        <v>1081</v>
      </c>
      <c r="C2556" s="186" t="s">
        <v>1086</v>
      </c>
      <c r="D2556" s="186" t="s">
        <v>1099</v>
      </c>
      <c r="E2556" s="186" t="s">
        <v>1088</v>
      </c>
      <c r="F2556" s="186">
        <v>2043</v>
      </c>
      <c r="G2556" s="186" t="s">
        <v>1013</v>
      </c>
      <c r="H2556" s="186">
        <v>0.82803811163830499</v>
      </c>
      <c r="I2556" s="186">
        <v>0.82803811163830499</v>
      </c>
      <c r="J2556" s="186" t="s">
        <v>967</v>
      </c>
      <c r="K2556" s="186" t="s">
        <v>968</v>
      </c>
    </row>
    <row r="2557" spans="1:11" x14ac:dyDescent="0.45">
      <c r="A2557" s="186" t="s">
        <v>336</v>
      </c>
      <c r="B2557" s="186" t="s">
        <v>1081</v>
      </c>
      <c r="C2557" s="186" t="s">
        <v>1086</v>
      </c>
      <c r="D2557" s="186" t="s">
        <v>1099</v>
      </c>
      <c r="E2557" s="186" t="s">
        <v>1088</v>
      </c>
      <c r="F2557" s="186">
        <v>2044</v>
      </c>
      <c r="G2557" s="186" t="s">
        <v>1013</v>
      </c>
      <c r="H2557" s="186">
        <v>0.837676724067558</v>
      </c>
      <c r="I2557" s="186">
        <v>0.837676724067558</v>
      </c>
      <c r="J2557" s="186" t="s">
        <v>967</v>
      </c>
      <c r="K2557" s="186" t="s">
        <v>968</v>
      </c>
    </row>
    <row r="2558" spans="1:11" x14ac:dyDescent="0.45">
      <c r="A2558" s="186" t="s">
        <v>336</v>
      </c>
      <c r="B2558" s="186" t="s">
        <v>1081</v>
      </c>
      <c r="C2558" s="186" t="s">
        <v>1086</v>
      </c>
      <c r="D2558" s="186" t="s">
        <v>1099</v>
      </c>
      <c r="E2558" s="186" t="s">
        <v>1088</v>
      </c>
      <c r="F2558" s="186">
        <v>2045</v>
      </c>
      <c r="G2558" s="186" t="s">
        <v>1013</v>
      </c>
      <c r="H2558" s="186">
        <v>0.84731533649681101</v>
      </c>
      <c r="I2558" s="186">
        <v>0.84731533649681101</v>
      </c>
      <c r="J2558" s="186" t="s">
        <v>967</v>
      </c>
      <c r="K2558" s="186" t="s">
        <v>968</v>
      </c>
    </row>
    <row r="2559" spans="1:11" x14ac:dyDescent="0.45">
      <c r="A2559" s="186" t="s">
        <v>336</v>
      </c>
      <c r="B2559" s="186" t="s">
        <v>1081</v>
      </c>
      <c r="C2559" s="186" t="s">
        <v>1086</v>
      </c>
      <c r="D2559" s="186" t="s">
        <v>1099</v>
      </c>
      <c r="E2559" s="186" t="s">
        <v>1088</v>
      </c>
      <c r="F2559" s="186">
        <v>2046</v>
      </c>
      <c r="G2559" s="186" t="s">
        <v>1013</v>
      </c>
      <c r="H2559" s="186">
        <v>0.85663348783387805</v>
      </c>
      <c r="I2559" s="186">
        <v>0.85663348783387805</v>
      </c>
      <c r="J2559" s="186" t="s">
        <v>967</v>
      </c>
      <c r="K2559" s="186" t="s">
        <v>968</v>
      </c>
    </row>
    <row r="2560" spans="1:11" x14ac:dyDescent="0.45">
      <c r="A2560" s="186" t="s">
        <v>336</v>
      </c>
      <c r="B2560" s="186" t="s">
        <v>1081</v>
      </c>
      <c r="C2560" s="186" t="s">
        <v>1086</v>
      </c>
      <c r="D2560" s="186" t="s">
        <v>1099</v>
      </c>
      <c r="E2560" s="186" t="s">
        <v>1088</v>
      </c>
      <c r="F2560" s="186">
        <v>2047</v>
      </c>
      <c r="G2560" s="186" t="s">
        <v>1013</v>
      </c>
      <c r="H2560" s="186">
        <v>0.86595163917094498</v>
      </c>
      <c r="I2560" s="186">
        <v>0.86595163917094498</v>
      </c>
      <c r="J2560" s="186" t="s">
        <v>967</v>
      </c>
      <c r="K2560" s="186" t="s">
        <v>968</v>
      </c>
    </row>
    <row r="2561" spans="1:11" x14ac:dyDescent="0.45">
      <c r="A2561" s="186" t="s">
        <v>336</v>
      </c>
      <c r="B2561" s="186" t="s">
        <v>1081</v>
      </c>
      <c r="C2561" s="186" t="s">
        <v>1086</v>
      </c>
      <c r="D2561" s="186" t="s">
        <v>1099</v>
      </c>
      <c r="E2561" s="186" t="s">
        <v>1088</v>
      </c>
      <c r="F2561" s="186">
        <v>2048</v>
      </c>
      <c r="G2561" s="186" t="s">
        <v>1013</v>
      </c>
      <c r="H2561" s="186">
        <v>0.87526979050801201</v>
      </c>
      <c r="I2561" s="186">
        <v>0.87526979050801201</v>
      </c>
      <c r="J2561" s="186" t="s">
        <v>967</v>
      </c>
      <c r="K2561" s="186" t="s">
        <v>968</v>
      </c>
    </row>
    <row r="2562" spans="1:11" x14ac:dyDescent="0.45">
      <c r="A2562" s="186" t="s">
        <v>336</v>
      </c>
      <c r="B2562" s="186" t="s">
        <v>1081</v>
      </c>
      <c r="C2562" s="186" t="s">
        <v>1086</v>
      </c>
      <c r="D2562" s="186" t="s">
        <v>1099</v>
      </c>
      <c r="E2562" s="186" t="s">
        <v>1088</v>
      </c>
      <c r="F2562" s="186">
        <v>2049</v>
      </c>
      <c r="G2562" s="186" t="s">
        <v>1013</v>
      </c>
      <c r="H2562" s="186">
        <v>0.88458794184507905</v>
      </c>
      <c r="I2562" s="186">
        <v>0.88458794184507905</v>
      </c>
      <c r="J2562" s="186" t="s">
        <v>967</v>
      </c>
      <c r="K2562" s="186" t="s">
        <v>968</v>
      </c>
    </row>
    <row r="2563" spans="1:11" x14ac:dyDescent="0.45">
      <c r="A2563" s="186" t="s">
        <v>336</v>
      </c>
      <c r="B2563" s="186" t="s">
        <v>1081</v>
      </c>
      <c r="C2563" s="186" t="s">
        <v>1086</v>
      </c>
      <c r="D2563" s="186" t="s">
        <v>1099</v>
      </c>
      <c r="E2563" s="186" t="s">
        <v>1088</v>
      </c>
      <c r="F2563" s="186">
        <v>2050</v>
      </c>
      <c r="G2563" s="186" t="s">
        <v>1013</v>
      </c>
      <c r="H2563" s="186">
        <v>0.89390609318214598</v>
      </c>
      <c r="I2563" s="186">
        <v>0.89390609318214598</v>
      </c>
      <c r="J2563" s="186" t="s">
        <v>967</v>
      </c>
      <c r="K2563" s="186" t="s">
        <v>968</v>
      </c>
    </row>
    <row r="2564" spans="1:11" x14ac:dyDescent="0.45">
      <c r="A2564" s="186" t="s">
        <v>336</v>
      </c>
      <c r="B2564" s="186" t="s">
        <v>1081</v>
      </c>
      <c r="C2564" s="186" t="s">
        <v>1086</v>
      </c>
      <c r="D2564" s="186" t="s">
        <v>1099</v>
      </c>
      <c r="E2564" s="186" t="s">
        <v>1084</v>
      </c>
      <c r="F2564" s="186">
        <v>1990</v>
      </c>
      <c r="G2564" s="186" t="s">
        <v>1013</v>
      </c>
      <c r="H2564" s="186">
        <v>2.8040693995324699</v>
      </c>
      <c r="I2564" s="186">
        <v>2.8040693995324699</v>
      </c>
      <c r="J2564" s="186" t="s">
        <v>967</v>
      </c>
      <c r="K2564" s="186" t="s">
        <v>968</v>
      </c>
    </row>
    <row r="2565" spans="1:11" x14ac:dyDescent="0.45">
      <c r="A2565" s="186" t="s">
        <v>336</v>
      </c>
      <c r="B2565" s="186" t="s">
        <v>1081</v>
      </c>
      <c r="C2565" s="186" t="s">
        <v>1086</v>
      </c>
      <c r="D2565" s="186" t="s">
        <v>1099</v>
      </c>
      <c r="E2565" s="186" t="s">
        <v>1084</v>
      </c>
      <c r="F2565" s="186">
        <v>1991</v>
      </c>
      <c r="G2565" s="186" t="s">
        <v>1013</v>
      </c>
      <c r="H2565" s="186">
        <v>2.8040693995324699</v>
      </c>
      <c r="I2565" s="186">
        <v>2.8040693995324699</v>
      </c>
      <c r="J2565" s="186" t="s">
        <v>967</v>
      </c>
      <c r="K2565" s="186" t="s">
        <v>968</v>
      </c>
    </row>
    <row r="2566" spans="1:11" x14ac:dyDescent="0.45">
      <c r="A2566" s="186" t="s">
        <v>336</v>
      </c>
      <c r="B2566" s="186" t="s">
        <v>1081</v>
      </c>
      <c r="C2566" s="186" t="s">
        <v>1086</v>
      </c>
      <c r="D2566" s="186" t="s">
        <v>1099</v>
      </c>
      <c r="E2566" s="186" t="s">
        <v>1084</v>
      </c>
      <c r="F2566" s="186">
        <v>1992</v>
      </c>
      <c r="G2566" s="186" t="s">
        <v>1013</v>
      </c>
      <c r="H2566" s="186">
        <v>2.8040693995324699</v>
      </c>
      <c r="I2566" s="186">
        <v>2.8040693995324699</v>
      </c>
      <c r="J2566" s="186" t="s">
        <v>967</v>
      </c>
      <c r="K2566" s="186" t="s">
        <v>968</v>
      </c>
    </row>
    <row r="2567" spans="1:11" x14ac:dyDescent="0.45">
      <c r="A2567" s="186" t="s">
        <v>336</v>
      </c>
      <c r="B2567" s="186" t="s">
        <v>1081</v>
      </c>
      <c r="C2567" s="186" t="s">
        <v>1086</v>
      </c>
      <c r="D2567" s="186" t="s">
        <v>1099</v>
      </c>
      <c r="E2567" s="186" t="s">
        <v>1084</v>
      </c>
      <c r="F2567" s="186">
        <v>1993</v>
      </c>
      <c r="G2567" s="186" t="s">
        <v>1013</v>
      </c>
      <c r="H2567" s="186">
        <v>3.5050867494155802</v>
      </c>
      <c r="I2567" s="186">
        <v>3.5050867494155802</v>
      </c>
      <c r="J2567" s="186" t="s">
        <v>967</v>
      </c>
      <c r="K2567" s="186" t="s">
        <v>968</v>
      </c>
    </row>
    <row r="2568" spans="1:11" x14ac:dyDescent="0.45">
      <c r="A2568" s="186" t="s">
        <v>336</v>
      </c>
      <c r="B2568" s="186" t="s">
        <v>1081</v>
      </c>
      <c r="C2568" s="186" t="s">
        <v>1086</v>
      </c>
      <c r="D2568" s="186" t="s">
        <v>1099</v>
      </c>
      <c r="E2568" s="186" t="s">
        <v>1084</v>
      </c>
      <c r="F2568" s="186">
        <v>1994</v>
      </c>
      <c r="G2568" s="186" t="s">
        <v>1013</v>
      </c>
      <c r="H2568" s="186">
        <v>3.8555954243571402</v>
      </c>
      <c r="I2568" s="186">
        <v>3.8555954243571402</v>
      </c>
      <c r="J2568" s="186" t="s">
        <v>967</v>
      </c>
      <c r="K2568" s="186" t="s">
        <v>968</v>
      </c>
    </row>
    <row r="2569" spans="1:11" x14ac:dyDescent="0.45">
      <c r="A2569" s="186" t="s">
        <v>336</v>
      </c>
      <c r="B2569" s="186" t="s">
        <v>1081</v>
      </c>
      <c r="C2569" s="186" t="s">
        <v>1086</v>
      </c>
      <c r="D2569" s="186" t="s">
        <v>1099</v>
      </c>
      <c r="E2569" s="186" t="s">
        <v>1084</v>
      </c>
      <c r="F2569" s="186">
        <v>1995</v>
      </c>
      <c r="G2569" s="186" t="s">
        <v>1013</v>
      </c>
      <c r="H2569" s="186">
        <v>4.8705137093294999</v>
      </c>
      <c r="I2569" s="186">
        <v>4.8705137093294999</v>
      </c>
      <c r="J2569" s="186" t="s">
        <v>967</v>
      </c>
      <c r="K2569" s="186" t="s">
        <v>968</v>
      </c>
    </row>
    <row r="2570" spans="1:11" x14ac:dyDescent="0.45">
      <c r="A2570" s="186" t="s">
        <v>336</v>
      </c>
      <c r="B2570" s="186" t="s">
        <v>1081</v>
      </c>
      <c r="C2570" s="186" t="s">
        <v>1086</v>
      </c>
      <c r="D2570" s="186" t="s">
        <v>1099</v>
      </c>
      <c r="E2570" s="186" t="s">
        <v>1084</v>
      </c>
      <c r="F2570" s="186">
        <v>1996</v>
      </c>
      <c r="G2570" s="186" t="s">
        <v>1013</v>
      </c>
      <c r="H2570" s="186">
        <v>5.4085245746245203</v>
      </c>
      <c r="I2570" s="186">
        <v>5.4085245746245203</v>
      </c>
      <c r="J2570" s="186" t="s">
        <v>967</v>
      </c>
      <c r="K2570" s="186" t="s">
        <v>968</v>
      </c>
    </row>
    <row r="2571" spans="1:11" x14ac:dyDescent="0.45">
      <c r="A2571" s="186" t="s">
        <v>336</v>
      </c>
      <c r="B2571" s="186" t="s">
        <v>1081</v>
      </c>
      <c r="C2571" s="186" t="s">
        <v>1086</v>
      </c>
      <c r="D2571" s="186" t="s">
        <v>1099</v>
      </c>
      <c r="E2571" s="186" t="s">
        <v>1084</v>
      </c>
      <c r="F2571" s="186">
        <v>1997</v>
      </c>
      <c r="G2571" s="186" t="s">
        <v>1013</v>
      </c>
      <c r="H2571" s="186">
        <v>5.7157290694382503</v>
      </c>
      <c r="I2571" s="186">
        <v>5.7157290694382503</v>
      </c>
      <c r="J2571" s="186" t="s">
        <v>967</v>
      </c>
      <c r="K2571" s="186" t="s">
        <v>968</v>
      </c>
    </row>
    <row r="2572" spans="1:11" x14ac:dyDescent="0.45">
      <c r="A2572" s="186" t="s">
        <v>336</v>
      </c>
      <c r="B2572" s="186" t="s">
        <v>1081</v>
      </c>
      <c r="C2572" s="186" t="s">
        <v>1086</v>
      </c>
      <c r="D2572" s="186" t="s">
        <v>1099</v>
      </c>
      <c r="E2572" s="186" t="s">
        <v>1084</v>
      </c>
      <c r="F2572" s="186">
        <v>1998</v>
      </c>
      <c r="G2572" s="186" t="s">
        <v>1013</v>
      </c>
      <c r="H2572" s="186">
        <v>7.0084899508734502</v>
      </c>
      <c r="I2572" s="186">
        <v>7.0084899508734502</v>
      </c>
      <c r="J2572" s="186" t="s">
        <v>967</v>
      </c>
      <c r="K2572" s="186" t="s">
        <v>968</v>
      </c>
    </row>
    <row r="2573" spans="1:11" x14ac:dyDescent="0.45">
      <c r="A2573" s="186" t="s">
        <v>336</v>
      </c>
      <c r="B2573" s="186" t="s">
        <v>1081</v>
      </c>
      <c r="C2573" s="186" t="s">
        <v>1086</v>
      </c>
      <c r="D2573" s="186" t="s">
        <v>1099</v>
      </c>
      <c r="E2573" s="186" t="s">
        <v>1084</v>
      </c>
      <c r="F2573" s="186">
        <v>1999</v>
      </c>
      <c r="G2573" s="186" t="s">
        <v>1013</v>
      </c>
      <c r="H2573" s="186">
        <v>7.1119316088954099</v>
      </c>
      <c r="I2573" s="186">
        <v>7.1119316088954099</v>
      </c>
      <c r="J2573" s="186" t="s">
        <v>967</v>
      </c>
      <c r="K2573" s="186" t="s">
        <v>968</v>
      </c>
    </row>
    <row r="2574" spans="1:11" x14ac:dyDescent="0.45">
      <c r="A2574" s="186" t="s">
        <v>336</v>
      </c>
      <c r="B2574" s="186" t="s">
        <v>1081</v>
      </c>
      <c r="C2574" s="186" t="s">
        <v>1086</v>
      </c>
      <c r="D2574" s="186" t="s">
        <v>1099</v>
      </c>
      <c r="E2574" s="186" t="s">
        <v>1084</v>
      </c>
      <c r="F2574" s="186">
        <v>2000</v>
      </c>
      <c r="G2574" s="186" t="s">
        <v>1013</v>
      </c>
      <c r="H2574" s="186">
        <v>6.0300216581656096</v>
      </c>
      <c r="I2574" s="186">
        <v>6.0300216581656096</v>
      </c>
      <c r="J2574" s="186" t="s">
        <v>967</v>
      </c>
      <c r="K2574" s="186" t="s">
        <v>968</v>
      </c>
    </row>
    <row r="2575" spans="1:11" x14ac:dyDescent="0.45">
      <c r="A2575" s="186" t="s">
        <v>336</v>
      </c>
      <c r="B2575" s="186" t="s">
        <v>1081</v>
      </c>
      <c r="C2575" s="186" t="s">
        <v>1086</v>
      </c>
      <c r="D2575" s="186" t="s">
        <v>1099</v>
      </c>
      <c r="E2575" s="186" t="s">
        <v>1084</v>
      </c>
      <c r="F2575" s="186">
        <v>2001</v>
      </c>
      <c r="G2575" s="186" t="s">
        <v>1013</v>
      </c>
      <c r="H2575" s="186">
        <v>4.2451148728715502</v>
      </c>
      <c r="I2575" s="186">
        <v>4.2451148728715502</v>
      </c>
      <c r="J2575" s="186" t="s">
        <v>967</v>
      </c>
      <c r="K2575" s="186" t="s">
        <v>968</v>
      </c>
    </row>
    <row r="2576" spans="1:11" x14ac:dyDescent="0.45">
      <c r="A2576" s="186" t="s">
        <v>336</v>
      </c>
      <c r="B2576" s="186" t="s">
        <v>1081</v>
      </c>
      <c r="C2576" s="186" t="s">
        <v>1086</v>
      </c>
      <c r="D2576" s="186" t="s">
        <v>1099</v>
      </c>
      <c r="E2576" s="186" t="s">
        <v>1084</v>
      </c>
      <c r="F2576" s="186">
        <v>2002</v>
      </c>
      <c r="G2576" s="186" t="s">
        <v>1013</v>
      </c>
      <c r="H2576" s="186">
        <v>4.1606020050059396</v>
      </c>
      <c r="I2576" s="186">
        <v>4.1606020050059396</v>
      </c>
      <c r="J2576" s="186" t="s">
        <v>967</v>
      </c>
      <c r="K2576" s="186" t="s">
        <v>968</v>
      </c>
    </row>
    <row r="2577" spans="1:11" x14ac:dyDescent="0.45">
      <c r="A2577" s="186" t="s">
        <v>336</v>
      </c>
      <c r="B2577" s="186" t="s">
        <v>1081</v>
      </c>
      <c r="C2577" s="186" t="s">
        <v>1086</v>
      </c>
      <c r="D2577" s="186" t="s">
        <v>1099</v>
      </c>
      <c r="E2577" s="186" t="s">
        <v>1084</v>
      </c>
      <c r="F2577" s="186">
        <v>2003</v>
      </c>
      <c r="G2577" s="186" t="s">
        <v>1013</v>
      </c>
      <c r="H2577" s="186">
        <v>3.8055337126549098</v>
      </c>
      <c r="I2577" s="186">
        <v>3.8055337126549098</v>
      </c>
      <c r="J2577" s="186" t="s">
        <v>967</v>
      </c>
      <c r="K2577" s="186" t="s">
        <v>968</v>
      </c>
    </row>
    <row r="2578" spans="1:11" x14ac:dyDescent="0.45">
      <c r="A2578" s="186" t="s">
        <v>336</v>
      </c>
      <c r="B2578" s="186" t="s">
        <v>1081</v>
      </c>
      <c r="C2578" s="186" t="s">
        <v>1086</v>
      </c>
      <c r="D2578" s="186" t="s">
        <v>1099</v>
      </c>
      <c r="E2578" s="186" t="s">
        <v>1084</v>
      </c>
      <c r="F2578" s="186">
        <v>2004</v>
      </c>
      <c r="G2578" s="186" t="s">
        <v>1013</v>
      </c>
      <c r="H2578" s="186">
        <v>3.5512595760000099</v>
      </c>
      <c r="I2578" s="186">
        <v>3.5512595760000099</v>
      </c>
      <c r="J2578" s="186" t="s">
        <v>967</v>
      </c>
      <c r="K2578" s="186" t="s">
        <v>968</v>
      </c>
    </row>
    <row r="2579" spans="1:11" x14ac:dyDescent="0.45">
      <c r="A2579" s="186" t="s">
        <v>336</v>
      </c>
      <c r="B2579" s="186" t="s">
        <v>1081</v>
      </c>
      <c r="C2579" s="186" t="s">
        <v>1086</v>
      </c>
      <c r="D2579" s="186" t="s">
        <v>1099</v>
      </c>
      <c r="E2579" s="186" t="s">
        <v>1084</v>
      </c>
      <c r="F2579" s="186">
        <v>2005</v>
      </c>
      <c r="G2579" s="186" t="s">
        <v>1013</v>
      </c>
      <c r="H2579" s="186">
        <v>3.2771796409412599</v>
      </c>
      <c r="I2579" s="186">
        <v>3.2771796409412599</v>
      </c>
      <c r="J2579" s="186" t="s">
        <v>967</v>
      </c>
      <c r="K2579" s="186" t="s">
        <v>968</v>
      </c>
    </row>
    <row r="2580" spans="1:11" x14ac:dyDescent="0.45">
      <c r="A2580" s="186" t="s">
        <v>336</v>
      </c>
      <c r="B2580" s="186" t="s">
        <v>1081</v>
      </c>
      <c r="C2580" s="186" t="s">
        <v>1086</v>
      </c>
      <c r="D2580" s="186" t="s">
        <v>1099</v>
      </c>
      <c r="E2580" s="186" t="s">
        <v>1084</v>
      </c>
      <c r="F2580" s="186">
        <v>2006</v>
      </c>
      <c r="G2580" s="186" t="s">
        <v>1013</v>
      </c>
      <c r="H2580" s="186">
        <v>3.5068625796248498</v>
      </c>
      <c r="I2580" s="186">
        <v>3.5068625796248498</v>
      </c>
      <c r="J2580" s="186" t="s">
        <v>967</v>
      </c>
      <c r="K2580" s="186" t="s">
        <v>968</v>
      </c>
    </row>
    <row r="2581" spans="1:11" x14ac:dyDescent="0.45">
      <c r="A2581" s="186" t="s">
        <v>336</v>
      </c>
      <c r="B2581" s="186" t="s">
        <v>1081</v>
      </c>
      <c r="C2581" s="186" t="s">
        <v>1086</v>
      </c>
      <c r="D2581" s="186" t="s">
        <v>1099</v>
      </c>
      <c r="E2581" s="186" t="s">
        <v>1084</v>
      </c>
      <c r="F2581" s="186">
        <v>2007</v>
      </c>
      <c r="G2581" s="186" t="s">
        <v>1013</v>
      </c>
      <c r="H2581" s="186">
        <v>3.3561862545019698</v>
      </c>
      <c r="I2581" s="186">
        <v>3.3561862545019698</v>
      </c>
      <c r="J2581" s="186" t="s">
        <v>967</v>
      </c>
      <c r="K2581" s="186" t="s">
        <v>968</v>
      </c>
    </row>
    <row r="2582" spans="1:11" x14ac:dyDescent="0.45">
      <c r="A2582" s="186" t="s">
        <v>336</v>
      </c>
      <c r="B2582" s="186" t="s">
        <v>1081</v>
      </c>
      <c r="C2582" s="186" t="s">
        <v>1086</v>
      </c>
      <c r="D2582" s="186" t="s">
        <v>1099</v>
      </c>
      <c r="E2582" s="186" t="s">
        <v>1084</v>
      </c>
      <c r="F2582" s="186">
        <v>2008</v>
      </c>
      <c r="G2582" s="186" t="s">
        <v>1013</v>
      </c>
      <c r="H2582" s="186">
        <v>3.0454452395710701</v>
      </c>
      <c r="I2582" s="186">
        <v>3.0454452395710701</v>
      </c>
      <c r="J2582" s="186" t="s">
        <v>967</v>
      </c>
      <c r="K2582" s="186" t="s">
        <v>968</v>
      </c>
    </row>
    <row r="2583" spans="1:11" x14ac:dyDescent="0.45">
      <c r="A2583" s="186" t="s">
        <v>336</v>
      </c>
      <c r="B2583" s="186" t="s">
        <v>1081</v>
      </c>
      <c r="C2583" s="186" t="s">
        <v>1086</v>
      </c>
      <c r="D2583" s="186" t="s">
        <v>1099</v>
      </c>
      <c r="E2583" s="186" t="s">
        <v>1084</v>
      </c>
      <c r="F2583" s="186">
        <v>2009</v>
      </c>
      <c r="G2583" s="186" t="s">
        <v>1013</v>
      </c>
      <c r="H2583" s="186">
        <v>2.12101711448488</v>
      </c>
      <c r="I2583" s="186">
        <v>2.12101711448488</v>
      </c>
      <c r="J2583" s="186" t="s">
        <v>967</v>
      </c>
      <c r="K2583" s="186" t="s">
        <v>968</v>
      </c>
    </row>
    <row r="2584" spans="1:11" x14ac:dyDescent="0.45">
      <c r="A2584" s="186" t="s">
        <v>336</v>
      </c>
      <c r="B2584" s="186" t="s">
        <v>1081</v>
      </c>
      <c r="C2584" s="186" t="s">
        <v>1086</v>
      </c>
      <c r="D2584" s="186" t="s">
        <v>1099</v>
      </c>
      <c r="E2584" s="186" t="s">
        <v>1084</v>
      </c>
      <c r="F2584" s="186">
        <v>2010</v>
      </c>
      <c r="G2584" s="186" t="s">
        <v>1013</v>
      </c>
      <c r="H2584" s="186">
        <v>2.7686595395465301</v>
      </c>
      <c r="I2584" s="186">
        <v>2.7686595395465301</v>
      </c>
      <c r="J2584" s="186" t="s">
        <v>967</v>
      </c>
      <c r="K2584" s="186" t="s">
        <v>968</v>
      </c>
    </row>
    <row r="2585" spans="1:11" x14ac:dyDescent="0.45">
      <c r="A2585" s="186" t="s">
        <v>336</v>
      </c>
      <c r="B2585" s="186" t="s">
        <v>1081</v>
      </c>
      <c r="C2585" s="186" t="s">
        <v>1086</v>
      </c>
      <c r="D2585" s="186" t="s">
        <v>1099</v>
      </c>
      <c r="E2585" s="186" t="s">
        <v>1084</v>
      </c>
      <c r="F2585" s="186">
        <v>2011</v>
      </c>
      <c r="G2585" s="186" t="s">
        <v>1013</v>
      </c>
      <c r="H2585" s="186">
        <v>3.4121185618775098</v>
      </c>
      <c r="I2585" s="186">
        <v>3.4121185618775098</v>
      </c>
      <c r="J2585" s="186" t="s">
        <v>967</v>
      </c>
      <c r="K2585" s="186" t="s">
        <v>968</v>
      </c>
    </row>
    <row r="2586" spans="1:11" x14ac:dyDescent="0.45">
      <c r="A2586" s="186" t="s">
        <v>336</v>
      </c>
      <c r="B2586" s="186" t="s">
        <v>1081</v>
      </c>
      <c r="C2586" s="186" t="s">
        <v>1086</v>
      </c>
      <c r="D2586" s="186" t="s">
        <v>1099</v>
      </c>
      <c r="E2586" s="186" t="s">
        <v>1084</v>
      </c>
      <c r="F2586" s="186">
        <v>2012</v>
      </c>
      <c r="G2586" s="186" t="s">
        <v>1013</v>
      </c>
      <c r="H2586" s="186">
        <v>2.9601415026387001</v>
      </c>
      <c r="I2586" s="186">
        <v>2.9601415026387001</v>
      </c>
      <c r="J2586" s="186" t="s">
        <v>967</v>
      </c>
      <c r="K2586" s="186" t="s">
        <v>968</v>
      </c>
    </row>
    <row r="2587" spans="1:11" x14ac:dyDescent="0.45">
      <c r="A2587" s="186" t="s">
        <v>336</v>
      </c>
      <c r="B2587" s="186" t="s">
        <v>1081</v>
      </c>
      <c r="C2587" s="186" t="s">
        <v>1086</v>
      </c>
      <c r="D2587" s="186" t="s">
        <v>1099</v>
      </c>
      <c r="E2587" s="186" t="s">
        <v>1084</v>
      </c>
      <c r="F2587" s="186">
        <v>2013</v>
      </c>
      <c r="G2587" s="186" t="s">
        <v>1013</v>
      </c>
      <c r="H2587" s="186">
        <v>2.7745078408131101</v>
      </c>
      <c r="I2587" s="186">
        <v>2.7745078408131101</v>
      </c>
      <c r="J2587" s="186" t="s">
        <v>967</v>
      </c>
      <c r="K2587" s="186" t="s">
        <v>968</v>
      </c>
    </row>
    <row r="2588" spans="1:11" x14ac:dyDescent="0.45">
      <c r="A2588" s="186" t="s">
        <v>336</v>
      </c>
      <c r="B2588" s="186" t="s">
        <v>1081</v>
      </c>
      <c r="C2588" s="186" t="s">
        <v>1086</v>
      </c>
      <c r="D2588" s="186" t="s">
        <v>1099</v>
      </c>
      <c r="E2588" s="186" t="s">
        <v>1084</v>
      </c>
      <c r="F2588" s="186">
        <v>2014</v>
      </c>
      <c r="G2588" s="186" t="s">
        <v>1013</v>
      </c>
      <c r="H2588" s="186">
        <v>3.08157147122246</v>
      </c>
      <c r="I2588" s="186">
        <v>3.08157147122246</v>
      </c>
      <c r="J2588" s="186" t="s">
        <v>967</v>
      </c>
      <c r="K2588" s="186" t="s">
        <v>968</v>
      </c>
    </row>
    <row r="2589" spans="1:11" x14ac:dyDescent="0.45">
      <c r="A2589" s="186" t="s">
        <v>336</v>
      </c>
      <c r="B2589" s="186" t="s">
        <v>1081</v>
      </c>
      <c r="C2589" s="186" t="s">
        <v>1086</v>
      </c>
      <c r="D2589" s="186" t="s">
        <v>1099</v>
      </c>
      <c r="E2589" s="186" t="s">
        <v>1084</v>
      </c>
      <c r="F2589" s="186">
        <v>2015</v>
      </c>
      <c r="G2589" s="186" t="s">
        <v>1013</v>
      </c>
      <c r="H2589" s="186">
        <v>3.0827887862276602</v>
      </c>
      <c r="I2589" s="186">
        <v>3.0827887862276602</v>
      </c>
      <c r="J2589" s="186" t="s">
        <v>967</v>
      </c>
      <c r="K2589" s="186" t="s">
        <v>968</v>
      </c>
    </row>
    <row r="2590" spans="1:11" x14ac:dyDescent="0.45">
      <c r="A2590" s="186" t="s">
        <v>336</v>
      </c>
      <c r="B2590" s="186" t="s">
        <v>1081</v>
      </c>
      <c r="C2590" s="186" t="s">
        <v>1086</v>
      </c>
      <c r="D2590" s="186" t="s">
        <v>1099</v>
      </c>
      <c r="E2590" s="186" t="s">
        <v>1084</v>
      </c>
      <c r="F2590" s="186">
        <v>2016</v>
      </c>
      <c r="G2590" s="186" t="s">
        <v>1013</v>
      </c>
      <c r="H2590" s="186">
        <v>2.9588459151172999</v>
      </c>
      <c r="I2590" s="186">
        <v>2.9588459151172999</v>
      </c>
      <c r="J2590" s="186" t="s">
        <v>967</v>
      </c>
      <c r="K2590" s="186" t="s">
        <v>968</v>
      </c>
    </row>
    <row r="2591" spans="1:11" x14ac:dyDescent="0.45">
      <c r="A2591" s="186" t="s">
        <v>336</v>
      </c>
      <c r="B2591" s="186" t="s">
        <v>1081</v>
      </c>
      <c r="C2591" s="186" t="s">
        <v>1086</v>
      </c>
      <c r="D2591" s="186" t="s">
        <v>1099</v>
      </c>
      <c r="E2591" s="186" t="s">
        <v>1084</v>
      </c>
      <c r="F2591" s="186">
        <v>2017</v>
      </c>
      <c r="G2591" s="186" t="s">
        <v>1013</v>
      </c>
      <c r="H2591" s="186">
        <v>2.9844458034824402</v>
      </c>
      <c r="I2591" s="186">
        <v>2.9844458034824402</v>
      </c>
      <c r="J2591" s="186" t="s">
        <v>967</v>
      </c>
      <c r="K2591" s="186" t="s">
        <v>968</v>
      </c>
    </row>
    <row r="2592" spans="1:11" x14ac:dyDescent="0.45">
      <c r="A2592" s="186" t="s">
        <v>336</v>
      </c>
      <c r="B2592" s="186" t="s">
        <v>1081</v>
      </c>
      <c r="C2592" s="186" t="s">
        <v>1086</v>
      </c>
      <c r="D2592" s="186" t="s">
        <v>1099</v>
      </c>
      <c r="E2592" s="186" t="s">
        <v>1084</v>
      </c>
      <c r="F2592" s="186">
        <v>2018</v>
      </c>
      <c r="G2592" s="186" t="s">
        <v>1013</v>
      </c>
      <c r="H2592" s="186">
        <v>3.0100456918475702</v>
      </c>
      <c r="I2592" s="186">
        <v>3.0100456918475702</v>
      </c>
      <c r="J2592" s="186" t="s">
        <v>967</v>
      </c>
      <c r="K2592" s="186" t="s">
        <v>968</v>
      </c>
    </row>
    <row r="2593" spans="1:11" x14ac:dyDescent="0.45">
      <c r="A2593" s="186" t="s">
        <v>336</v>
      </c>
      <c r="B2593" s="186" t="s">
        <v>1081</v>
      </c>
      <c r="C2593" s="186" t="s">
        <v>1086</v>
      </c>
      <c r="D2593" s="186" t="s">
        <v>1099</v>
      </c>
      <c r="E2593" s="186" t="s">
        <v>1084</v>
      </c>
      <c r="F2593" s="186">
        <v>2019</v>
      </c>
      <c r="G2593" s="186" t="s">
        <v>1013</v>
      </c>
      <c r="H2593" s="186">
        <v>3.0356455802126998</v>
      </c>
      <c r="I2593" s="186">
        <v>3.0356455802126998</v>
      </c>
      <c r="J2593" s="186" t="s">
        <v>967</v>
      </c>
      <c r="K2593" s="186" t="s">
        <v>968</v>
      </c>
    </row>
    <row r="2594" spans="1:11" x14ac:dyDescent="0.45">
      <c r="A2594" s="186" t="s">
        <v>336</v>
      </c>
      <c r="B2594" s="186" t="s">
        <v>1081</v>
      </c>
      <c r="C2594" s="186" t="s">
        <v>1086</v>
      </c>
      <c r="D2594" s="186" t="s">
        <v>1099</v>
      </c>
      <c r="E2594" s="186" t="s">
        <v>1084</v>
      </c>
      <c r="F2594" s="186">
        <v>2020</v>
      </c>
      <c r="G2594" s="186" t="s">
        <v>1013</v>
      </c>
      <c r="H2594" s="186">
        <v>3.0612454685778299</v>
      </c>
      <c r="I2594" s="186">
        <v>3.0612454685778299</v>
      </c>
      <c r="J2594" s="186" t="s">
        <v>967</v>
      </c>
      <c r="K2594" s="186" t="s">
        <v>968</v>
      </c>
    </row>
    <row r="2595" spans="1:11" x14ac:dyDescent="0.45">
      <c r="A2595" s="186" t="s">
        <v>336</v>
      </c>
      <c r="B2595" s="186" t="s">
        <v>1081</v>
      </c>
      <c r="C2595" s="186" t="s">
        <v>1086</v>
      </c>
      <c r="D2595" s="186" t="s">
        <v>1099</v>
      </c>
      <c r="E2595" s="186" t="s">
        <v>1084</v>
      </c>
      <c r="F2595" s="186">
        <v>2021</v>
      </c>
      <c r="G2595" s="186" t="s">
        <v>1013</v>
      </c>
      <c r="H2595" s="186">
        <v>3.1064204153257</v>
      </c>
      <c r="I2595" s="186">
        <v>3.1064204153257</v>
      </c>
      <c r="J2595" s="186" t="s">
        <v>967</v>
      </c>
      <c r="K2595" s="186" t="s">
        <v>968</v>
      </c>
    </row>
    <row r="2596" spans="1:11" x14ac:dyDescent="0.45">
      <c r="A2596" s="186" t="s">
        <v>336</v>
      </c>
      <c r="B2596" s="186" t="s">
        <v>1081</v>
      </c>
      <c r="C2596" s="186" t="s">
        <v>1086</v>
      </c>
      <c r="D2596" s="186" t="s">
        <v>1099</v>
      </c>
      <c r="E2596" s="186" t="s">
        <v>1084</v>
      </c>
      <c r="F2596" s="186">
        <v>2022</v>
      </c>
      <c r="G2596" s="186" t="s">
        <v>1013</v>
      </c>
      <c r="H2596" s="186">
        <v>3.1515953620735799</v>
      </c>
      <c r="I2596" s="186">
        <v>3.1515953620735799</v>
      </c>
      <c r="J2596" s="186" t="s">
        <v>967</v>
      </c>
      <c r="K2596" s="186" t="s">
        <v>968</v>
      </c>
    </row>
    <row r="2597" spans="1:11" x14ac:dyDescent="0.45">
      <c r="A2597" s="186" t="s">
        <v>336</v>
      </c>
      <c r="B2597" s="186" t="s">
        <v>1081</v>
      </c>
      <c r="C2597" s="186" t="s">
        <v>1086</v>
      </c>
      <c r="D2597" s="186" t="s">
        <v>1099</v>
      </c>
      <c r="E2597" s="186" t="s">
        <v>1084</v>
      </c>
      <c r="F2597" s="186">
        <v>2023</v>
      </c>
      <c r="G2597" s="186" t="s">
        <v>1013</v>
      </c>
      <c r="H2597" s="186">
        <v>3.1967703088214501</v>
      </c>
      <c r="I2597" s="186">
        <v>3.1967703088214501</v>
      </c>
      <c r="J2597" s="186" t="s">
        <v>967</v>
      </c>
      <c r="K2597" s="186" t="s">
        <v>968</v>
      </c>
    </row>
    <row r="2598" spans="1:11" x14ac:dyDescent="0.45">
      <c r="A2598" s="186" t="s">
        <v>336</v>
      </c>
      <c r="B2598" s="186" t="s">
        <v>1081</v>
      </c>
      <c r="C2598" s="186" t="s">
        <v>1086</v>
      </c>
      <c r="D2598" s="186" t="s">
        <v>1099</v>
      </c>
      <c r="E2598" s="186" t="s">
        <v>1084</v>
      </c>
      <c r="F2598" s="186">
        <v>2024</v>
      </c>
      <c r="G2598" s="186" t="s">
        <v>1013</v>
      </c>
      <c r="H2598" s="186">
        <v>3.24194525556933</v>
      </c>
      <c r="I2598" s="186">
        <v>3.24194525556933</v>
      </c>
      <c r="J2598" s="186" t="s">
        <v>967</v>
      </c>
      <c r="K2598" s="186" t="s">
        <v>968</v>
      </c>
    </row>
    <row r="2599" spans="1:11" x14ac:dyDescent="0.45">
      <c r="A2599" s="186" t="s">
        <v>336</v>
      </c>
      <c r="B2599" s="186" t="s">
        <v>1081</v>
      </c>
      <c r="C2599" s="186" t="s">
        <v>1086</v>
      </c>
      <c r="D2599" s="186" t="s">
        <v>1099</v>
      </c>
      <c r="E2599" s="186" t="s">
        <v>1084</v>
      </c>
      <c r="F2599" s="186">
        <v>2025</v>
      </c>
      <c r="G2599" s="186" t="s">
        <v>1013</v>
      </c>
      <c r="H2599" s="186">
        <v>3.2871202023172001</v>
      </c>
      <c r="I2599" s="186">
        <v>3.2871202023172001</v>
      </c>
      <c r="J2599" s="186" t="s">
        <v>967</v>
      </c>
      <c r="K2599" s="186" t="s">
        <v>968</v>
      </c>
    </row>
    <row r="2600" spans="1:11" x14ac:dyDescent="0.45">
      <c r="A2600" s="186" t="s">
        <v>336</v>
      </c>
      <c r="B2600" s="186" t="s">
        <v>1081</v>
      </c>
      <c r="C2600" s="186" t="s">
        <v>1086</v>
      </c>
      <c r="D2600" s="186" t="s">
        <v>1099</v>
      </c>
      <c r="E2600" s="186" t="s">
        <v>1084</v>
      </c>
      <c r="F2600" s="186">
        <v>2026</v>
      </c>
      <c r="G2600" s="186" t="s">
        <v>1013</v>
      </c>
      <c r="H2600" s="186">
        <v>3.3367708266065299</v>
      </c>
      <c r="I2600" s="186">
        <v>3.3367708266065299</v>
      </c>
      <c r="J2600" s="186" t="s">
        <v>967</v>
      </c>
      <c r="K2600" s="186" t="s">
        <v>968</v>
      </c>
    </row>
    <row r="2601" spans="1:11" x14ac:dyDescent="0.45">
      <c r="A2601" s="186" t="s">
        <v>336</v>
      </c>
      <c r="B2601" s="186" t="s">
        <v>1081</v>
      </c>
      <c r="C2601" s="186" t="s">
        <v>1086</v>
      </c>
      <c r="D2601" s="186" t="s">
        <v>1099</v>
      </c>
      <c r="E2601" s="186" t="s">
        <v>1084</v>
      </c>
      <c r="F2601" s="186">
        <v>2027</v>
      </c>
      <c r="G2601" s="186" t="s">
        <v>1013</v>
      </c>
      <c r="H2601" s="186">
        <v>3.3864214508958601</v>
      </c>
      <c r="I2601" s="186">
        <v>3.3864214508958601</v>
      </c>
      <c r="J2601" s="186" t="s">
        <v>967</v>
      </c>
      <c r="K2601" s="186" t="s">
        <v>968</v>
      </c>
    </row>
    <row r="2602" spans="1:11" x14ac:dyDescent="0.45">
      <c r="A2602" s="186" t="s">
        <v>336</v>
      </c>
      <c r="B2602" s="186" t="s">
        <v>1081</v>
      </c>
      <c r="C2602" s="186" t="s">
        <v>1086</v>
      </c>
      <c r="D2602" s="186" t="s">
        <v>1099</v>
      </c>
      <c r="E2602" s="186" t="s">
        <v>1084</v>
      </c>
      <c r="F2602" s="186">
        <v>2028</v>
      </c>
      <c r="G2602" s="186" t="s">
        <v>1013</v>
      </c>
      <c r="H2602" s="186">
        <v>3.4360720751852001</v>
      </c>
      <c r="I2602" s="186">
        <v>3.4360720751852001</v>
      </c>
      <c r="J2602" s="186" t="s">
        <v>967</v>
      </c>
      <c r="K2602" s="186" t="s">
        <v>968</v>
      </c>
    </row>
    <row r="2603" spans="1:11" x14ac:dyDescent="0.45">
      <c r="A2603" s="186" t="s">
        <v>336</v>
      </c>
      <c r="B2603" s="186" t="s">
        <v>1081</v>
      </c>
      <c r="C2603" s="186" t="s">
        <v>1086</v>
      </c>
      <c r="D2603" s="186" t="s">
        <v>1099</v>
      </c>
      <c r="E2603" s="186" t="s">
        <v>1084</v>
      </c>
      <c r="F2603" s="186">
        <v>2029</v>
      </c>
      <c r="G2603" s="186" t="s">
        <v>1013</v>
      </c>
      <c r="H2603" s="186">
        <v>3.4857226994745298</v>
      </c>
      <c r="I2603" s="186">
        <v>3.4857226994745298</v>
      </c>
      <c r="J2603" s="186" t="s">
        <v>967</v>
      </c>
      <c r="K2603" s="186" t="s">
        <v>968</v>
      </c>
    </row>
    <row r="2604" spans="1:11" x14ac:dyDescent="0.45">
      <c r="A2604" s="186" t="s">
        <v>336</v>
      </c>
      <c r="B2604" s="186" t="s">
        <v>1081</v>
      </c>
      <c r="C2604" s="186" t="s">
        <v>1086</v>
      </c>
      <c r="D2604" s="186" t="s">
        <v>1099</v>
      </c>
      <c r="E2604" s="186" t="s">
        <v>1084</v>
      </c>
      <c r="F2604" s="186">
        <v>2030</v>
      </c>
      <c r="G2604" s="186" t="s">
        <v>1013</v>
      </c>
      <c r="H2604" s="186">
        <v>3.53537332376386</v>
      </c>
      <c r="I2604" s="186">
        <v>3.53537332376386</v>
      </c>
      <c r="J2604" s="186" t="s">
        <v>967</v>
      </c>
      <c r="K2604" s="186" t="s">
        <v>968</v>
      </c>
    </row>
    <row r="2605" spans="1:11" x14ac:dyDescent="0.45">
      <c r="A2605" s="186" t="s">
        <v>336</v>
      </c>
      <c r="B2605" s="186" t="s">
        <v>1081</v>
      </c>
      <c r="C2605" s="186" t="s">
        <v>1086</v>
      </c>
      <c r="D2605" s="186" t="s">
        <v>1099</v>
      </c>
      <c r="E2605" s="186" t="s">
        <v>1084</v>
      </c>
      <c r="F2605" s="186">
        <v>2031</v>
      </c>
      <c r="G2605" s="186" t="s">
        <v>1013</v>
      </c>
      <c r="H2605" s="186">
        <v>3.5913428982777802</v>
      </c>
      <c r="I2605" s="186">
        <v>3.5913428982777802</v>
      </c>
      <c r="J2605" s="186" t="s">
        <v>967</v>
      </c>
      <c r="K2605" s="186" t="s">
        <v>968</v>
      </c>
    </row>
    <row r="2606" spans="1:11" x14ac:dyDescent="0.45">
      <c r="A2606" s="186" t="s">
        <v>336</v>
      </c>
      <c r="B2606" s="186" t="s">
        <v>1081</v>
      </c>
      <c r="C2606" s="186" t="s">
        <v>1086</v>
      </c>
      <c r="D2606" s="186" t="s">
        <v>1099</v>
      </c>
      <c r="E2606" s="186" t="s">
        <v>1084</v>
      </c>
      <c r="F2606" s="186">
        <v>2032</v>
      </c>
      <c r="G2606" s="186" t="s">
        <v>1013</v>
      </c>
      <c r="H2606" s="186">
        <v>3.6473124727917101</v>
      </c>
      <c r="I2606" s="186">
        <v>3.6473124727917101</v>
      </c>
      <c r="J2606" s="186" t="s">
        <v>967</v>
      </c>
      <c r="K2606" s="186" t="s">
        <v>968</v>
      </c>
    </row>
    <row r="2607" spans="1:11" x14ac:dyDescent="0.45">
      <c r="A2607" s="186" t="s">
        <v>336</v>
      </c>
      <c r="B2607" s="186" t="s">
        <v>1081</v>
      </c>
      <c r="C2607" s="186" t="s">
        <v>1086</v>
      </c>
      <c r="D2607" s="186" t="s">
        <v>1099</v>
      </c>
      <c r="E2607" s="186" t="s">
        <v>1084</v>
      </c>
      <c r="F2607" s="186">
        <v>2033</v>
      </c>
      <c r="G2607" s="186" t="s">
        <v>1013</v>
      </c>
      <c r="H2607" s="186">
        <v>3.7032820473056298</v>
      </c>
      <c r="I2607" s="186">
        <v>3.7032820473056298</v>
      </c>
      <c r="J2607" s="186" t="s">
        <v>967</v>
      </c>
      <c r="K2607" s="186" t="s">
        <v>968</v>
      </c>
    </row>
    <row r="2608" spans="1:11" x14ac:dyDescent="0.45">
      <c r="A2608" s="186" t="s">
        <v>336</v>
      </c>
      <c r="B2608" s="186" t="s">
        <v>1081</v>
      </c>
      <c r="C2608" s="186" t="s">
        <v>1086</v>
      </c>
      <c r="D2608" s="186" t="s">
        <v>1099</v>
      </c>
      <c r="E2608" s="186" t="s">
        <v>1084</v>
      </c>
      <c r="F2608" s="186">
        <v>2034</v>
      </c>
      <c r="G2608" s="186" t="s">
        <v>1013</v>
      </c>
      <c r="H2608" s="186">
        <v>3.75925162181955</v>
      </c>
      <c r="I2608" s="186">
        <v>3.75925162181955</v>
      </c>
      <c r="J2608" s="186" t="s">
        <v>967</v>
      </c>
      <c r="K2608" s="186" t="s">
        <v>968</v>
      </c>
    </row>
    <row r="2609" spans="1:11" x14ac:dyDescent="0.45">
      <c r="A2609" s="186" t="s">
        <v>336</v>
      </c>
      <c r="B2609" s="186" t="s">
        <v>1081</v>
      </c>
      <c r="C2609" s="186" t="s">
        <v>1086</v>
      </c>
      <c r="D2609" s="186" t="s">
        <v>1099</v>
      </c>
      <c r="E2609" s="186" t="s">
        <v>1084</v>
      </c>
      <c r="F2609" s="186">
        <v>2035</v>
      </c>
      <c r="G2609" s="186" t="s">
        <v>1013</v>
      </c>
      <c r="H2609" s="186">
        <v>3.8152211963334701</v>
      </c>
      <c r="I2609" s="186">
        <v>3.8152211963334701</v>
      </c>
      <c r="J2609" s="186" t="s">
        <v>967</v>
      </c>
      <c r="K2609" s="186" t="s">
        <v>968</v>
      </c>
    </row>
    <row r="2610" spans="1:11" x14ac:dyDescent="0.45">
      <c r="A2610" s="186" t="s">
        <v>336</v>
      </c>
      <c r="B2610" s="186" t="s">
        <v>1081</v>
      </c>
      <c r="C2610" s="186" t="s">
        <v>1086</v>
      </c>
      <c r="D2610" s="186" t="s">
        <v>1099</v>
      </c>
      <c r="E2610" s="186" t="s">
        <v>1084</v>
      </c>
      <c r="F2610" s="186">
        <v>2036</v>
      </c>
      <c r="G2610" s="186" t="s">
        <v>1013</v>
      </c>
      <c r="H2610" s="186">
        <v>3.86760525038197</v>
      </c>
      <c r="I2610" s="186">
        <v>3.86760525038197</v>
      </c>
      <c r="J2610" s="186" t="s">
        <v>967</v>
      </c>
      <c r="K2610" s="186" t="s">
        <v>968</v>
      </c>
    </row>
    <row r="2611" spans="1:11" x14ac:dyDescent="0.45">
      <c r="A2611" s="186" t="s">
        <v>336</v>
      </c>
      <c r="B2611" s="186" t="s">
        <v>1081</v>
      </c>
      <c r="C2611" s="186" t="s">
        <v>1086</v>
      </c>
      <c r="D2611" s="186" t="s">
        <v>1099</v>
      </c>
      <c r="E2611" s="186" t="s">
        <v>1084</v>
      </c>
      <c r="F2611" s="186">
        <v>2037</v>
      </c>
      <c r="G2611" s="186" t="s">
        <v>1013</v>
      </c>
      <c r="H2611" s="186">
        <v>3.9199893044304699</v>
      </c>
      <c r="I2611" s="186">
        <v>3.9199893044304699</v>
      </c>
      <c r="J2611" s="186" t="s">
        <v>967</v>
      </c>
      <c r="K2611" s="186" t="s">
        <v>968</v>
      </c>
    </row>
    <row r="2612" spans="1:11" x14ac:dyDescent="0.45">
      <c r="A2612" s="186" t="s">
        <v>336</v>
      </c>
      <c r="B2612" s="186" t="s">
        <v>1081</v>
      </c>
      <c r="C2612" s="186" t="s">
        <v>1086</v>
      </c>
      <c r="D2612" s="186" t="s">
        <v>1099</v>
      </c>
      <c r="E2612" s="186" t="s">
        <v>1084</v>
      </c>
      <c r="F2612" s="186">
        <v>2038</v>
      </c>
      <c r="G2612" s="186" t="s">
        <v>1013</v>
      </c>
      <c r="H2612" s="186">
        <v>3.9723733584789702</v>
      </c>
      <c r="I2612" s="186">
        <v>3.9723733584789702</v>
      </c>
      <c r="J2612" s="186" t="s">
        <v>967</v>
      </c>
      <c r="K2612" s="186" t="s">
        <v>968</v>
      </c>
    </row>
    <row r="2613" spans="1:11" x14ac:dyDescent="0.45">
      <c r="A2613" s="186" t="s">
        <v>336</v>
      </c>
      <c r="B2613" s="186" t="s">
        <v>1081</v>
      </c>
      <c r="C2613" s="186" t="s">
        <v>1086</v>
      </c>
      <c r="D2613" s="186" t="s">
        <v>1099</v>
      </c>
      <c r="E2613" s="186" t="s">
        <v>1084</v>
      </c>
      <c r="F2613" s="186">
        <v>2039</v>
      </c>
      <c r="G2613" s="186" t="s">
        <v>1013</v>
      </c>
      <c r="H2613" s="186">
        <v>4.0247574125274701</v>
      </c>
      <c r="I2613" s="186">
        <v>4.0247574125274701</v>
      </c>
      <c r="J2613" s="186" t="s">
        <v>967</v>
      </c>
      <c r="K2613" s="186" t="s">
        <v>968</v>
      </c>
    </row>
    <row r="2614" spans="1:11" x14ac:dyDescent="0.45">
      <c r="A2614" s="186" t="s">
        <v>336</v>
      </c>
      <c r="B2614" s="186" t="s">
        <v>1081</v>
      </c>
      <c r="C2614" s="186" t="s">
        <v>1086</v>
      </c>
      <c r="D2614" s="186" t="s">
        <v>1099</v>
      </c>
      <c r="E2614" s="186" t="s">
        <v>1084</v>
      </c>
      <c r="F2614" s="186">
        <v>2040</v>
      </c>
      <c r="G2614" s="186" t="s">
        <v>1013</v>
      </c>
      <c r="H2614" s="186">
        <v>4.07714146657597</v>
      </c>
      <c r="I2614" s="186">
        <v>4.07714146657597</v>
      </c>
      <c r="J2614" s="186" t="s">
        <v>967</v>
      </c>
      <c r="K2614" s="186" t="s">
        <v>968</v>
      </c>
    </row>
    <row r="2615" spans="1:11" x14ac:dyDescent="0.45">
      <c r="A2615" s="186" t="s">
        <v>336</v>
      </c>
      <c r="B2615" s="186" t="s">
        <v>1081</v>
      </c>
      <c r="C2615" s="186" t="s">
        <v>1086</v>
      </c>
      <c r="D2615" s="186" t="s">
        <v>1099</v>
      </c>
      <c r="E2615" s="186" t="s">
        <v>1084</v>
      </c>
      <c r="F2615" s="186">
        <v>2041</v>
      </c>
      <c r="G2615" s="186" t="s">
        <v>1013</v>
      </c>
      <c r="H2615" s="186">
        <v>4.1263179038708699</v>
      </c>
      <c r="I2615" s="186">
        <v>4.1263179038708699</v>
      </c>
      <c r="J2615" s="186" t="s">
        <v>967</v>
      </c>
      <c r="K2615" s="186" t="s">
        <v>968</v>
      </c>
    </row>
    <row r="2616" spans="1:11" x14ac:dyDescent="0.45">
      <c r="A2616" s="186" t="s">
        <v>336</v>
      </c>
      <c r="B2616" s="186" t="s">
        <v>1081</v>
      </c>
      <c r="C2616" s="186" t="s">
        <v>1086</v>
      </c>
      <c r="D2616" s="186" t="s">
        <v>1099</v>
      </c>
      <c r="E2616" s="186" t="s">
        <v>1084</v>
      </c>
      <c r="F2616" s="186">
        <v>2042</v>
      </c>
      <c r="G2616" s="186" t="s">
        <v>1013</v>
      </c>
      <c r="H2616" s="186">
        <v>4.1754943411657797</v>
      </c>
      <c r="I2616" s="186">
        <v>4.1754943411657797</v>
      </c>
      <c r="J2616" s="186" t="s">
        <v>967</v>
      </c>
      <c r="K2616" s="186" t="s">
        <v>968</v>
      </c>
    </row>
    <row r="2617" spans="1:11" x14ac:dyDescent="0.45">
      <c r="A2617" s="186" t="s">
        <v>336</v>
      </c>
      <c r="B2617" s="186" t="s">
        <v>1081</v>
      </c>
      <c r="C2617" s="186" t="s">
        <v>1086</v>
      </c>
      <c r="D2617" s="186" t="s">
        <v>1099</v>
      </c>
      <c r="E2617" s="186" t="s">
        <v>1084</v>
      </c>
      <c r="F2617" s="186">
        <v>2043</v>
      </c>
      <c r="G2617" s="186" t="s">
        <v>1013</v>
      </c>
      <c r="H2617" s="186">
        <v>4.2246707784606796</v>
      </c>
      <c r="I2617" s="186">
        <v>4.2246707784606796</v>
      </c>
      <c r="J2617" s="186" t="s">
        <v>967</v>
      </c>
      <c r="K2617" s="186" t="s">
        <v>968</v>
      </c>
    </row>
    <row r="2618" spans="1:11" x14ac:dyDescent="0.45">
      <c r="A2618" s="186" t="s">
        <v>336</v>
      </c>
      <c r="B2618" s="186" t="s">
        <v>1081</v>
      </c>
      <c r="C2618" s="186" t="s">
        <v>1086</v>
      </c>
      <c r="D2618" s="186" t="s">
        <v>1099</v>
      </c>
      <c r="E2618" s="186" t="s">
        <v>1084</v>
      </c>
      <c r="F2618" s="186">
        <v>2044</v>
      </c>
      <c r="G2618" s="186" t="s">
        <v>1013</v>
      </c>
      <c r="H2618" s="186">
        <v>4.2738472157555902</v>
      </c>
      <c r="I2618" s="186">
        <v>4.2738472157555902</v>
      </c>
      <c r="J2618" s="186" t="s">
        <v>967</v>
      </c>
      <c r="K2618" s="186" t="s">
        <v>968</v>
      </c>
    </row>
    <row r="2619" spans="1:11" x14ac:dyDescent="0.45">
      <c r="A2619" s="186" t="s">
        <v>336</v>
      </c>
      <c r="B2619" s="186" t="s">
        <v>1081</v>
      </c>
      <c r="C2619" s="186" t="s">
        <v>1086</v>
      </c>
      <c r="D2619" s="186" t="s">
        <v>1099</v>
      </c>
      <c r="E2619" s="186" t="s">
        <v>1084</v>
      </c>
      <c r="F2619" s="186">
        <v>2045</v>
      </c>
      <c r="G2619" s="186" t="s">
        <v>1013</v>
      </c>
      <c r="H2619" s="186">
        <v>4.3230236530504902</v>
      </c>
      <c r="I2619" s="186">
        <v>4.3230236530504902</v>
      </c>
      <c r="J2619" s="186" t="s">
        <v>967</v>
      </c>
      <c r="K2619" s="186" t="s">
        <v>968</v>
      </c>
    </row>
    <row r="2620" spans="1:11" x14ac:dyDescent="0.45">
      <c r="A2620" s="186" t="s">
        <v>336</v>
      </c>
      <c r="B2620" s="186" t="s">
        <v>1081</v>
      </c>
      <c r="C2620" s="186" t="s">
        <v>1086</v>
      </c>
      <c r="D2620" s="186" t="s">
        <v>1099</v>
      </c>
      <c r="E2620" s="186" t="s">
        <v>1084</v>
      </c>
      <c r="F2620" s="186">
        <v>2046</v>
      </c>
      <c r="G2620" s="186" t="s">
        <v>1013</v>
      </c>
      <c r="H2620" s="186">
        <v>4.3705650899839901</v>
      </c>
      <c r="I2620" s="186">
        <v>4.3705650899839901</v>
      </c>
      <c r="J2620" s="186" t="s">
        <v>967</v>
      </c>
      <c r="K2620" s="186" t="s">
        <v>968</v>
      </c>
    </row>
    <row r="2621" spans="1:11" x14ac:dyDescent="0.45">
      <c r="A2621" s="186" t="s">
        <v>336</v>
      </c>
      <c r="B2621" s="186" t="s">
        <v>1081</v>
      </c>
      <c r="C2621" s="186" t="s">
        <v>1086</v>
      </c>
      <c r="D2621" s="186" t="s">
        <v>1099</v>
      </c>
      <c r="E2621" s="186" t="s">
        <v>1084</v>
      </c>
      <c r="F2621" s="186">
        <v>2047</v>
      </c>
      <c r="G2621" s="186" t="s">
        <v>1013</v>
      </c>
      <c r="H2621" s="186">
        <v>4.4181065269174802</v>
      </c>
      <c r="I2621" s="186">
        <v>4.4181065269174802</v>
      </c>
      <c r="J2621" s="186" t="s">
        <v>967</v>
      </c>
      <c r="K2621" s="186" t="s">
        <v>968</v>
      </c>
    </row>
    <row r="2622" spans="1:11" x14ac:dyDescent="0.45">
      <c r="A2622" s="186" t="s">
        <v>336</v>
      </c>
      <c r="B2622" s="186" t="s">
        <v>1081</v>
      </c>
      <c r="C2622" s="186" t="s">
        <v>1086</v>
      </c>
      <c r="D2622" s="186" t="s">
        <v>1099</v>
      </c>
      <c r="E2622" s="186" t="s">
        <v>1084</v>
      </c>
      <c r="F2622" s="186">
        <v>2048</v>
      </c>
      <c r="G2622" s="186" t="s">
        <v>1013</v>
      </c>
      <c r="H2622" s="186">
        <v>4.4656479638509703</v>
      </c>
      <c r="I2622" s="186">
        <v>4.4656479638509703</v>
      </c>
      <c r="J2622" s="186" t="s">
        <v>967</v>
      </c>
      <c r="K2622" s="186" t="s">
        <v>968</v>
      </c>
    </row>
    <row r="2623" spans="1:11" x14ac:dyDescent="0.45">
      <c r="A2623" s="186" t="s">
        <v>336</v>
      </c>
      <c r="B2623" s="186" t="s">
        <v>1081</v>
      </c>
      <c r="C2623" s="186" t="s">
        <v>1086</v>
      </c>
      <c r="D2623" s="186" t="s">
        <v>1099</v>
      </c>
      <c r="E2623" s="186" t="s">
        <v>1084</v>
      </c>
      <c r="F2623" s="186">
        <v>2049</v>
      </c>
      <c r="G2623" s="186" t="s">
        <v>1013</v>
      </c>
      <c r="H2623" s="186">
        <v>4.5131894007844604</v>
      </c>
      <c r="I2623" s="186">
        <v>4.5131894007844604</v>
      </c>
      <c r="J2623" s="186" t="s">
        <v>967</v>
      </c>
      <c r="K2623" s="186" t="s">
        <v>968</v>
      </c>
    </row>
    <row r="2624" spans="1:11" x14ac:dyDescent="0.45">
      <c r="A2624" s="186" t="s">
        <v>336</v>
      </c>
      <c r="B2624" s="186" t="s">
        <v>1081</v>
      </c>
      <c r="C2624" s="186" t="s">
        <v>1086</v>
      </c>
      <c r="D2624" s="186" t="s">
        <v>1099</v>
      </c>
      <c r="E2624" s="186" t="s">
        <v>1084</v>
      </c>
      <c r="F2624" s="186">
        <v>2050</v>
      </c>
      <c r="G2624" s="186" t="s">
        <v>1013</v>
      </c>
      <c r="H2624" s="186">
        <v>4.5607308377179603</v>
      </c>
      <c r="I2624" s="186">
        <v>4.5607308377179603</v>
      </c>
      <c r="J2624" s="186" t="s">
        <v>967</v>
      </c>
      <c r="K2624" s="186" t="s">
        <v>968</v>
      </c>
    </row>
    <row r="2625" spans="1:11" x14ac:dyDescent="0.45">
      <c r="A2625" s="186" t="s">
        <v>336</v>
      </c>
      <c r="B2625" s="186" t="s">
        <v>1081</v>
      </c>
      <c r="C2625" s="186" t="s">
        <v>1086</v>
      </c>
      <c r="D2625" s="186" t="s">
        <v>1099</v>
      </c>
      <c r="E2625" s="186" t="s">
        <v>1085</v>
      </c>
      <c r="F2625" s="186">
        <v>1990</v>
      </c>
      <c r="G2625" s="186" t="s">
        <v>1013</v>
      </c>
      <c r="H2625" s="186">
        <v>0.49553239141939198</v>
      </c>
      <c r="I2625" s="186">
        <v>0.49553239141939198</v>
      </c>
      <c r="J2625" s="186" t="s">
        <v>967</v>
      </c>
      <c r="K2625" s="186" t="s">
        <v>968</v>
      </c>
    </row>
    <row r="2626" spans="1:11" x14ac:dyDescent="0.45">
      <c r="A2626" s="186" t="s">
        <v>336</v>
      </c>
      <c r="B2626" s="186" t="s">
        <v>1081</v>
      </c>
      <c r="C2626" s="186" t="s">
        <v>1086</v>
      </c>
      <c r="D2626" s="186" t="s">
        <v>1099</v>
      </c>
      <c r="E2626" s="186" t="s">
        <v>1085</v>
      </c>
      <c r="F2626" s="186">
        <v>1991</v>
      </c>
      <c r="G2626" s="186" t="s">
        <v>1013</v>
      </c>
      <c r="H2626" s="186">
        <v>0.49553239141939198</v>
      </c>
      <c r="I2626" s="186">
        <v>0.49553239141939198</v>
      </c>
      <c r="J2626" s="186" t="s">
        <v>967</v>
      </c>
      <c r="K2626" s="186" t="s">
        <v>968</v>
      </c>
    </row>
    <row r="2627" spans="1:11" x14ac:dyDescent="0.45">
      <c r="A2627" s="186" t="s">
        <v>336</v>
      </c>
      <c r="B2627" s="186" t="s">
        <v>1081</v>
      </c>
      <c r="C2627" s="186" t="s">
        <v>1086</v>
      </c>
      <c r="D2627" s="186" t="s">
        <v>1099</v>
      </c>
      <c r="E2627" s="186" t="s">
        <v>1085</v>
      </c>
      <c r="F2627" s="186">
        <v>1992</v>
      </c>
      <c r="G2627" s="186" t="s">
        <v>1013</v>
      </c>
      <c r="H2627" s="186">
        <v>0.49553239141939198</v>
      </c>
      <c r="I2627" s="186">
        <v>0.49553239141939198</v>
      </c>
      <c r="J2627" s="186" t="s">
        <v>967</v>
      </c>
      <c r="K2627" s="186" t="s">
        <v>968</v>
      </c>
    </row>
    <row r="2628" spans="1:11" x14ac:dyDescent="0.45">
      <c r="A2628" s="186" t="s">
        <v>336</v>
      </c>
      <c r="B2628" s="186" t="s">
        <v>1081</v>
      </c>
      <c r="C2628" s="186" t="s">
        <v>1086</v>
      </c>
      <c r="D2628" s="186" t="s">
        <v>1099</v>
      </c>
      <c r="E2628" s="186" t="s">
        <v>1085</v>
      </c>
      <c r="F2628" s="186">
        <v>1993</v>
      </c>
      <c r="G2628" s="186" t="s">
        <v>1013</v>
      </c>
      <c r="H2628" s="186">
        <v>0.61941548927423995</v>
      </c>
      <c r="I2628" s="186">
        <v>0.61941548927423995</v>
      </c>
      <c r="J2628" s="186" t="s">
        <v>967</v>
      </c>
      <c r="K2628" s="186" t="s">
        <v>968</v>
      </c>
    </row>
    <row r="2629" spans="1:11" x14ac:dyDescent="0.45">
      <c r="A2629" s="186" t="s">
        <v>336</v>
      </c>
      <c r="B2629" s="186" t="s">
        <v>1081</v>
      </c>
      <c r="C2629" s="186" t="s">
        <v>1086</v>
      </c>
      <c r="D2629" s="186" t="s">
        <v>1099</v>
      </c>
      <c r="E2629" s="186" t="s">
        <v>1085</v>
      </c>
      <c r="F2629" s="186">
        <v>1994</v>
      </c>
      <c r="G2629" s="186" t="s">
        <v>1013</v>
      </c>
      <c r="H2629" s="186">
        <v>0.68135703820166404</v>
      </c>
      <c r="I2629" s="186">
        <v>0.68135703820166404</v>
      </c>
      <c r="J2629" s="186" t="s">
        <v>967</v>
      </c>
      <c r="K2629" s="186" t="s">
        <v>968</v>
      </c>
    </row>
    <row r="2630" spans="1:11" x14ac:dyDescent="0.45">
      <c r="A2630" s="186" t="s">
        <v>336</v>
      </c>
      <c r="B2630" s="186" t="s">
        <v>1081</v>
      </c>
      <c r="C2630" s="186" t="s">
        <v>1086</v>
      </c>
      <c r="D2630" s="186" t="s">
        <v>1099</v>
      </c>
      <c r="E2630" s="186" t="s">
        <v>1085</v>
      </c>
      <c r="F2630" s="186">
        <v>1995</v>
      </c>
      <c r="G2630" s="186" t="s">
        <v>1013</v>
      </c>
      <c r="H2630" s="186">
        <v>0.86071240113659997</v>
      </c>
      <c r="I2630" s="186">
        <v>0.86071240113659997</v>
      </c>
      <c r="J2630" s="186" t="s">
        <v>967</v>
      </c>
      <c r="K2630" s="186" t="s">
        <v>968</v>
      </c>
    </row>
    <row r="2631" spans="1:11" x14ac:dyDescent="0.45">
      <c r="A2631" s="186" t="s">
        <v>336</v>
      </c>
      <c r="B2631" s="186" t="s">
        <v>1081</v>
      </c>
      <c r="C2631" s="186" t="s">
        <v>1086</v>
      </c>
      <c r="D2631" s="186" t="s">
        <v>1099</v>
      </c>
      <c r="E2631" s="186" t="s">
        <v>1085</v>
      </c>
      <c r="F2631" s="186">
        <v>1996</v>
      </c>
      <c r="G2631" s="186" t="s">
        <v>1013</v>
      </c>
      <c r="H2631" s="186">
        <v>0.955789153064868</v>
      </c>
      <c r="I2631" s="186">
        <v>0.955789153064868</v>
      </c>
      <c r="J2631" s="186" t="s">
        <v>967</v>
      </c>
      <c r="K2631" s="186" t="s">
        <v>968</v>
      </c>
    </row>
    <row r="2632" spans="1:11" x14ac:dyDescent="0.45">
      <c r="A2632" s="186" t="s">
        <v>336</v>
      </c>
      <c r="B2632" s="186" t="s">
        <v>1081</v>
      </c>
      <c r="C2632" s="186" t="s">
        <v>1086</v>
      </c>
      <c r="D2632" s="186" t="s">
        <v>1099</v>
      </c>
      <c r="E2632" s="186" t="s">
        <v>1085</v>
      </c>
      <c r="F2632" s="186">
        <v>1997</v>
      </c>
      <c r="G2632" s="186" t="s">
        <v>1013</v>
      </c>
      <c r="H2632" s="186">
        <v>1.0100780297935199</v>
      </c>
      <c r="I2632" s="186">
        <v>1.0100780297935199</v>
      </c>
      <c r="J2632" s="186" t="s">
        <v>967</v>
      </c>
      <c r="K2632" s="186" t="s">
        <v>968</v>
      </c>
    </row>
    <row r="2633" spans="1:11" x14ac:dyDescent="0.45">
      <c r="A2633" s="186" t="s">
        <v>336</v>
      </c>
      <c r="B2633" s="186" t="s">
        <v>1081</v>
      </c>
      <c r="C2633" s="186" t="s">
        <v>1086</v>
      </c>
      <c r="D2633" s="186" t="s">
        <v>1099</v>
      </c>
      <c r="E2633" s="186" t="s">
        <v>1085</v>
      </c>
      <c r="F2633" s="186">
        <v>1998</v>
      </c>
      <c r="G2633" s="186" t="s">
        <v>1013</v>
      </c>
      <c r="H2633" s="186">
        <v>1.23853346360614</v>
      </c>
      <c r="I2633" s="186">
        <v>1.23853346360614</v>
      </c>
      <c r="J2633" s="186" t="s">
        <v>967</v>
      </c>
      <c r="K2633" s="186" t="s">
        <v>968</v>
      </c>
    </row>
    <row r="2634" spans="1:11" x14ac:dyDescent="0.45">
      <c r="A2634" s="186" t="s">
        <v>336</v>
      </c>
      <c r="B2634" s="186" t="s">
        <v>1081</v>
      </c>
      <c r="C2634" s="186" t="s">
        <v>1086</v>
      </c>
      <c r="D2634" s="186" t="s">
        <v>1099</v>
      </c>
      <c r="E2634" s="186" t="s">
        <v>1085</v>
      </c>
      <c r="F2634" s="186">
        <v>1999</v>
      </c>
      <c r="G2634" s="186" t="s">
        <v>1013</v>
      </c>
      <c r="H2634" s="186">
        <v>1.2568135718590601</v>
      </c>
      <c r="I2634" s="186">
        <v>1.2568135718590601</v>
      </c>
      <c r="J2634" s="186" t="s">
        <v>967</v>
      </c>
      <c r="K2634" s="186" t="s">
        <v>968</v>
      </c>
    </row>
    <row r="2635" spans="1:11" x14ac:dyDescent="0.45">
      <c r="A2635" s="186" t="s">
        <v>336</v>
      </c>
      <c r="B2635" s="186" t="s">
        <v>1081</v>
      </c>
      <c r="C2635" s="186" t="s">
        <v>1086</v>
      </c>
      <c r="D2635" s="186" t="s">
        <v>1099</v>
      </c>
      <c r="E2635" s="186" t="s">
        <v>1085</v>
      </c>
      <c r="F2635" s="186">
        <v>2000</v>
      </c>
      <c r="G2635" s="186" t="s">
        <v>1013</v>
      </c>
      <c r="H2635" s="186">
        <v>0.99517629479285996</v>
      </c>
      <c r="I2635" s="186">
        <v>0.99517629479285996</v>
      </c>
      <c r="J2635" s="186" t="s">
        <v>967</v>
      </c>
      <c r="K2635" s="186" t="s">
        <v>968</v>
      </c>
    </row>
    <row r="2636" spans="1:11" x14ac:dyDescent="0.45">
      <c r="A2636" s="186" t="s">
        <v>336</v>
      </c>
      <c r="B2636" s="186" t="s">
        <v>1081</v>
      </c>
      <c r="C2636" s="186" t="s">
        <v>1086</v>
      </c>
      <c r="D2636" s="186" t="s">
        <v>1099</v>
      </c>
      <c r="E2636" s="186" t="s">
        <v>1085</v>
      </c>
      <c r="F2636" s="186">
        <v>2001</v>
      </c>
      <c r="G2636" s="186" t="s">
        <v>1013</v>
      </c>
      <c r="H2636" s="186">
        <v>0.66657431445700799</v>
      </c>
      <c r="I2636" s="186">
        <v>0.66657431445700799</v>
      </c>
      <c r="J2636" s="186" t="s">
        <v>967</v>
      </c>
      <c r="K2636" s="186" t="s">
        <v>968</v>
      </c>
    </row>
    <row r="2637" spans="1:11" x14ac:dyDescent="0.45">
      <c r="A2637" s="186" t="s">
        <v>336</v>
      </c>
      <c r="B2637" s="186" t="s">
        <v>1081</v>
      </c>
      <c r="C2637" s="186" t="s">
        <v>1086</v>
      </c>
      <c r="D2637" s="186" t="s">
        <v>1099</v>
      </c>
      <c r="E2637" s="186" t="s">
        <v>1085</v>
      </c>
      <c r="F2637" s="186">
        <v>2002</v>
      </c>
      <c r="G2637" s="186" t="s">
        <v>1013</v>
      </c>
      <c r="H2637" s="186">
        <v>0.584774904903264</v>
      </c>
      <c r="I2637" s="186">
        <v>0.584774904903264</v>
      </c>
      <c r="J2637" s="186" t="s">
        <v>967</v>
      </c>
      <c r="K2637" s="186" t="s">
        <v>968</v>
      </c>
    </row>
    <row r="2638" spans="1:11" x14ac:dyDescent="0.45">
      <c r="A2638" s="186" t="s">
        <v>336</v>
      </c>
      <c r="B2638" s="186" t="s">
        <v>1081</v>
      </c>
      <c r="C2638" s="186" t="s">
        <v>1086</v>
      </c>
      <c r="D2638" s="186" t="s">
        <v>1099</v>
      </c>
      <c r="E2638" s="186" t="s">
        <v>1085</v>
      </c>
      <c r="F2638" s="186">
        <v>2003</v>
      </c>
      <c r="G2638" s="186" t="s">
        <v>1013</v>
      </c>
      <c r="H2638" s="186">
        <v>0.69057115030772398</v>
      </c>
      <c r="I2638" s="186">
        <v>0.69057115030772398</v>
      </c>
      <c r="J2638" s="186" t="s">
        <v>967</v>
      </c>
      <c r="K2638" s="186" t="s">
        <v>968</v>
      </c>
    </row>
    <row r="2639" spans="1:11" x14ac:dyDescent="0.45">
      <c r="A2639" s="186" t="s">
        <v>336</v>
      </c>
      <c r="B2639" s="186" t="s">
        <v>1081</v>
      </c>
      <c r="C2639" s="186" t="s">
        <v>1086</v>
      </c>
      <c r="D2639" s="186" t="s">
        <v>1099</v>
      </c>
      <c r="E2639" s="186" t="s">
        <v>1085</v>
      </c>
      <c r="F2639" s="186">
        <v>2004</v>
      </c>
      <c r="G2639" s="186" t="s">
        <v>1013</v>
      </c>
      <c r="H2639" s="186">
        <v>0.637819792134936</v>
      </c>
      <c r="I2639" s="186">
        <v>0.637819792134936</v>
      </c>
      <c r="J2639" s="186" t="s">
        <v>967</v>
      </c>
      <c r="K2639" s="186" t="s">
        <v>968</v>
      </c>
    </row>
    <row r="2640" spans="1:11" x14ac:dyDescent="0.45">
      <c r="A2640" s="186" t="s">
        <v>336</v>
      </c>
      <c r="B2640" s="186" t="s">
        <v>1081</v>
      </c>
      <c r="C2640" s="186" t="s">
        <v>1086</v>
      </c>
      <c r="D2640" s="186" t="s">
        <v>1099</v>
      </c>
      <c r="E2640" s="186" t="s">
        <v>1085</v>
      </c>
      <c r="F2640" s="186">
        <v>2005</v>
      </c>
      <c r="G2640" s="186" t="s">
        <v>1013</v>
      </c>
      <c r="H2640" s="186">
        <v>0.67910881809064805</v>
      </c>
      <c r="I2640" s="186">
        <v>0.67910881809064805</v>
      </c>
      <c r="J2640" s="186" t="s">
        <v>967</v>
      </c>
      <c r="K2640" s="186" t="s">
        <v>968</v>
      </c>
    </row>
    <row r="2641" spans="1:11" x14ac:dyDescent="0.45">
      <c r="A2641" s="186" t="s">
        <v>336</v>
      </c>
      <c r="B2641" s="186" t="s">
        <v>1081</v>
      </c>
      <c r="C2641" s="186" t="s">
        <v>1086</v>
      </c>
      <c r="D2641" s="186" t="s">
        <v>1099</v>
      </c>
      <c r="E2641" s="186" t="s">
        <v>1085</v>
      </c>
      <c r="F2641" s="186">
        <v>2006</v>
      </c>
      <c r="G2641" s="186" t="s">
        <v>1013</v>
      </c>
      <c r="H2641" s="186">
        <v>0.63847026570416399</v>
      </c>
      <c r="I2641" s="186">
        <v>0.63847026570416399</v>
      </c>
      <c r="J2641" s="186" t="s">
        <v>967</v>
      </c>
      <c r="K2641" s="186" t="s">
        <v>968</v>
      </c>
    </row>
    <row r="2642" spans="1:11" x14ac:dyDescent="0.45">
      <c r="A2642" s="186" t="s">
        <v>336</v>
      </c>
      <c r="B2642" s="186" t="s">
        <v>1081</v>
      </c>
      <c r="C2642" s="186" t="s">
        <v>1086</v>
      </c>
      <c r="D2642" s="186" t="s">
        <v>1099</v>
      </c>
      <c r="E2642" s="186" t="s">
        <v>1085</v>
      </c>
      <c r="F2642" s="186">
        <v>2007</v>
      </c>
      <c r="G2642" s="186" t="s">
        <v>1013</v>
      </c>
      <c r="H2642" s="186">
        <v>0.46653190916203202</v>
      </c>
      <c r="I2642" s="186">
        <v>0.46653190916203202</v>
      </c>
      <c r="J2642" s="186" t="s">
        <v>967</v>
      </c>
      <c r="K2642" s="186" t="s">
        <v>968</v>
      </c>
    </row>
    <row r="2643" spans="1:11" x14ac:dyDescent="0.45">
      <c r="A2643" s="186" t="s">
        <v>336</v>
      </c>
      <c r="B2643" s="186" t="s">
        <v>1081</v>
      </c>
      <c r="C2643" s="186" t="s">
        <v>1086</v>
      </c>
      <c r="D2643" s="186" t="s">
        <v>1099</v>
      </c>
      <c r="E2643" s="186" t="s">
        <v>1085</v>
      </c>
      <c r="F2643" s="186">
        <v>2008</v>
      </c>
      <c r="G2643" s="186" t="s">
        <v>1013</v>
      </c>
      <c r="H2643" s="186">
        <v>0.39647809895422798</v>
      </c>
      <c r="I2643" s="186">
        <v>0.39647809895422798</v>
      </c>
      <c r="J2643" s="186" t="s">
        <v>967</v>
      </c>
      <c r="K2643" s="186" t="s">
        <v>968</v>
      </c>
    </row>
    <row r="2644" spans="1:11" x14ac:dyDescent="0.45">
      <c r="A2644" s="186" t="s">
        <v>336</v>
      </c>
      <c r="B2644" s="186" t="s">
        <v>1081</v>
      </c>
      <c r="C2644" s="186" t="s">
        <v>1086</v>
      </c>
      <c r="D2644" s="186" t="s">
        <v>1099</v>
      </c>
      <c r="E2644" s="186" t="s">
        <v>1085</v>
      </c>
      <c r="F2644" s="186">
        <v>2009</v>
      </c>
      <c r="G2644" s="186" t="s">
        <v>1013</v>
      </c>
      <c r="H2644" s="186">
        <v>0.30218641420019998</v>
      </c>
      <c r="I2644" s="186">
        <v>0.30218641420019998</v>
      </c>
      <c r="J2644" s="186" t="s">
        <v>967</v>
      </c>
      <c r="K2644" s="186" t="s">
        <v>968</v>
      </c>
    </row>
    <row r="2645" spans="1:11" x14ac:dyDescent="0.45">
      <c r="A2645" s="186" t="s">
        <v>336</v>
      </c>
      <c r="B2645" s="186" t="s">
        <v>1081</v>
      </c>
      <c r="C2645" s="186" t="s">
        <v>1086</v>
      </c>
      <c r="D2645" s="186" t="s">
        <v>1099</v>
      </c>
      <c r="E2645" s="186" t="s">
        <v>1085</v>
      </c>
      <c r="F2645" s="186">
        <v>2010</v>
      </c>
      <c r="G2645" s="186" t="s">
        <v>1013</v>
      </c>
      <c r="H2645" s="186">
        <v>0.35690000764598401</v>
      </c>
      <c r="I2645" s="186">
        <v>0.35690000764598401</v>
      </c>
      <c r="J2645" s="186" t="s">
        <v>967</v>
      </c>
      <c r="K2645" s="186" t="s">
        <v>968</v>
      </c>
    </row>
    <row r="2646" spans="1:11" x14ac:dyDescent="0.45">
      <c r="A2646" s="186" t="s">
        <v>336</v>
      </c>
      <c r="B2646" s="186" t="s">
        <v>1081</v>
      </c>
      <c r="C2646" s="186" t="s">
        <v>1086</v>
      </c>
      <c r="D2646" s="186" t="s">
        <v>1099</v>
      </c>
      <c r="E2646" s="186" t="s">
        <v>1085</v>
      </c>
      <c r="F2646" s="186">
        <v>2011</v>
      </c>
      <c r="G2646" s="186" t="s">
        <v>1013</v>
      </c>
      <c r="H2646" s="186">
        <v>0.36158242107056399</v>
      </c>
      <c r="I2646" s="186">
        <v>0.36158242107056399</v>
      </c>
      <c r="J2646" s="186" t="s">
        <v>967</v>
      </c>
      <c r="K2646" s="186" t="s">
        <v>968</v>
      </c>
    </row>
    <row r="2647" spans="1:11" x14ac:dyDescent="0.45">
      <c r="A2647" s="186" t="s">
        <v>336</v>
      </c>
      <c r="B2647" s="186" t="s">
        <v>1081</v>
      </c>
      <c r="C2647" s="186" t="s">
        <v>1086</v>
      </c>
      <c r="D2647" s="186" t="s">
        <v>1099</v>
      </c>
      <c r="E2647" s="186" t="s">
        <v>1085</v>
      </c>
      <c r="F2647" s="186">
        <v>2012</v>
      </c>
      <c r="G2647" s="186" t="s">
        <v>1013</v>
      </c>
      <c r="H2647" s="186">
        <v>0.34694990909713203</v>
      </c>
      <c r="I2647" s="186">
        <v>0.34694990909713203</v>
      </c>
      <c r="J2647" s="186" t="s">
        <v>967</v>
      </c>
      <c r="K2647" s="186" t="s">
        <v>968</v>
      </c>
    </row>
    <row r="2648" spans="1:11" x14ac:dyDescent="0.45">
      <c r="A2648" s="186" t="s">
        <v>336</v>
      </c>
      <c r="B2648" s="186" t="s">
        <v>1081</v>
      </c>
      <c r="C2648" s="186" t="s">
        <v>1086</v>
      </c>
      <c r="D2648" s="186" t="s">
        <v>1099</v>
      </c>
      <c r="E2648" s="186" t="s">
        <v>1085</v>
      </c>
      <c r="F2648" s="186">
        <v>2013</v>
      </c>
      <c r="G2648" s="186" t="s">
        <v>1013</v>
      </c>
      <c r="H2648" s="186">
        <v>0.36192399094879202</v>
      </c>
      <c r="I2648" s="186">
        <v>0.36192399094879202</v>
      </c>
      <c r="J2648" s="186" t="s">
        <v>967</v>
      </c>
      <c r="K2648" s="186" t="s">
        <v>968</v>
      </c>
    </row>
    <row r="2649" spans="1:11" x14ac:dyDescent="0.45">
      <c r="A2649" s="186" t="s">
        <v>336</v>
      </c>
      <c r="B2649" s="186" t="s">
        <v>1081</v>
      </c>
      <c r="C2649" s="186" t="s">
        <v>1086</v>
      </c>
      <c r="D2649" s="186" t="s">
        <v>1099</v>
      </c>
      <c r="E2649" s="186" t="s">
        <v>1085</v>
      </c>
      <c r="F2649" s="186">
        <v>2014</v>
      </c>
      <c r="G2649" s="186" t="s">
        <v>1013</v>
      </c>
      <c r="H2649" s="186">
        <v>0.742234964476992</v>
      </c>
      <c r="I2649" s="186">
        <v>0.742234964476992</v>
      </c>
      <c r="J2649" s="186" t="s">
        <v>967</v>
      </c>
      <c r="K2649" s="186" t="s">
        <v>968</v>
      </c>
    </row>
    <row r="2650" spans="1:11" x14ac:dyDescent="0.45">
      <c r="A2650" s="186" t="s">
        <v>336</v>
      </c>
      <c r="B2650" s="186" t="s">
        <v>1081</v>
      </c>
      <c r="C2650" s="186" t="s">
        <v>1086</v>
      </c>
      <c r="D2650" s="186" t="s">
        <v>1099</v>
      </c>
      <c r="E2650" s="186" t="s">
        <v>1085</v>
      </c>
      <c r="F2650" s="186">
        <v>2015</v>
      </c>
      <c r="G2650" s="186" t="s">
        <v>1013</v>
      </c>
      <c r="H2650" s="186">
        <v>0.746470573335828</v>
      </c>
      <c r="I2650" s="186">
        <v>0.746470573335828</v>
      </c>
      <c r="J2650" s="186" t="s">
        <v>967</v>
      </c>
      <c r="K2650" s="186" t="s">
        <v>968</v>
      </c>
    </row>
    <row r="2651" spans="1:11" x14ac:dyDescent="0.45">
      <c r="A2651" s="186" t="s">
        <v>336</v>
      </c>
      <c r="B2651" s="186" t="s">
        <v>1081</v>
      </c>
      <c r="C2651" s="186" t="s">
        <v>1086</v>
      </c>
      <c r="D2651" s="186" t="s">
        <v>1099</v>
      </c>
      <c r="E2651" s="186" t="s">
        <v>1085</v>
      </c>
      <c r="F2651" s="186">
        <v>2016</v>
      </c>
      <c r="G2651" s="186" t="s">
        <v>1013</v>
      </c>
      <c r="H2651" s="186">
        <v>0.84559469535825604</v>
      </c>
      <c r="I2651" s="186">
        <v>0.84559469535825604</v>
      </c>
      <c r="J2651" s="186" t="s">
        <v>967</v>
      </c>
      <c r="K2651" s="186" t="s">
        <v>968</v>
      </c>
    </row>
    <row r="2652" spans="1:11" x14ac:dyDescent="0.45">
      <c r="A2652" s="186" t="s">
        <v>336</v>
      </c>
      <c r="B2652" s="186" t="s">
        <v>1081</v>
      </c>
      <c r="C2652" s="186" t="s">
        <v>1086</v>
      </c>
      <c r="D2652" s="186" t="s">
        <v>1099</v>
      </c>
      <c r="E2652" s="186" t="s">
        <v>1085</v>
      </c>
      <c r="F2652" s="186">
        <v>2017</v>
      </c>
      <c r="G2652" s="186" t="s">
        <v>1013</v>
      </c>
      <c r="H2652" s="186">
        <v>0.85291076737563198</v>
      </c>
      <c r="I2652" s="186">
        <v>0.85291076737563198</v>
      </c>
      <c r="J2652" s="186" t="s">
        <v>967</v>
      </c>
      <c r="K2652" s="186" t="s">
        <v>968</v>
      </c>
    </row>
    <row r="2653" spans="1:11" x14ac:dyDescent="0.45">
      <c r="A2653" s="186" t="s">
        <v>336</v>
      </c>
      <c r="B2653" s="186" t="s">
        <v>1081</v>
      </c>
      <c r="C2653" s="186" t="s">
        <v>1086</v>
      </c>
      <c r="D2653" s="186" t="s">
        <v>1099</v>
      </c>
      <c r="E2653" s="186" t="s">
        <v>1085</v>
      </c>
      <c r="F2653" s="186">
        <v>2018</v>
      </c>
      <c r="G2653" s="186" t="s">
        <v>1013</v>
      </c>
      <c r="H2653" s="186">
        <v>0.86022683939300904</v>
      </c>
      <c r="I2653" s="186">
        <v>0.86022683939300904</v>
      </c>
      <c r="J2653" s="186" t="s">
        <v>967</v>
      </c>
      <c r="K2653" s="186" t="s">
        <v>968</v>
      </c>
    </row>
    <row r="2654" spans="1:11" x14ac:dyDescent="0.45">
      <c r="A2654" s="186" t="s">
        <v>336</v>
      </c>
      <c r="B2654" s="186" t="s">
        <v>1081</v>
      </c>
      <c r="C2654" s="186" t="s">
        <v>1086</v>
      </c>
      <c r="D2654" s="186" t="s">
        <v>1099</v>
      </c>
      <c r="E2654" s="186" t="s">
        <v>1085</v>
      </c>
      <c r="F2654" s="186">
        <v>2019</v>
      </c>
      <c r="G2654" s="186" t="s">
        <v>1013</v>
      </c>
      <c r="H2654" s="186">
        <v>0.86754291141038498</v>
      </c>
      <c r="I2654" s="186">
        <v>0.86754291141038498</v>
      </c>
      <c r="J2654" s="186" t="s">
        <v>967</v>
      </c>
      <c r="K2654" s="186" t="s">
        <v>968</v>
      </c>
    </row>
    <row r="2655" spans="1:11" x14ac:dyDescent="0.45">
      <c r="A2655" s="186" t="s">
        <v>336</v>
      </c>
      <c r="B2655" s="186" t="s">
        <v>1081</v>
      </c>
      <c r="C2655" s="186" t="s">
        <v>1086</v>
      </c>
      <c r="D2655" s="186" t="s">
        <v>1099</v>
      </c>
      <c r="E2655" s="186" t="s">
        <v>1085</v>
      </c>
      <c r="F2655" s="186">
        <v>2020</v>
      </c>
      <c r="G2655" s="186" t="s">
        <v>1013</v>
      </c>
      <c r="H2655" s="186">
        <v>0.87485898342776203</v>
      </c>
      <c r="I2655" s="186">
        <v>0.87485898342776203</v>
      </c>
      <c r="J2655" s="186" t="s">
        <v>967</v>
      </c>
      <c r="K2655" s="186" t="s">
        <v>968</v>
      </c>
    </row>
    <row r="2656" spans="1:11" x14ac:dyDescent="0.45">
      <c r="A2656" s="186" t="s">
        <v>336</v>
      </c>
      <c r="B2656" s="186" t="s">
        <v>1081</v>
      </c>
      <c r="C2656" s="186" t="s">
        <v>1086</v>
      </c>
      <c r="D2656" s="186" t="s">
        <v>1099</v>
      </c>
      <c r="E2656" s="186" t="s">
        <v>1085</v>
      </c>
      <c r="F2656" s="186">
        <v>2021</v>
      </c>
      <c r="G2656" s="186" t="s">
        <v>1013</v>
      </c>
      <c r="H2656" s="186">
        <v>0.88776931956183502</v>
      </c>
      <c r="I2656" s="186">
        <v>0.88776931956183502</v>
      </c>
      <c r="J2656" s="186" t="s">
        <v>967</v>
      </c>
      <c r="K2656" s="186" t="s">
        <v>968</v>
      </c>
    </row>
    <row r="2657" spans="1:11" x14ac:dyDescent="0.45">
      <c r="A2657" s="186" t="s">
        <v>336</v>
      </c>
      <c r="B2657" s="186" t="s">
        <v>1081</v>
      </c>
      <c r="C2657" s="186" t="s">
        <v>1086</v>
      </c>
      <c r="D2657" s="186" t="s">
        <v>1099</v>
      </c>
      <c r="E2657" s="186" t="s">
        <v>1085</v>
      </c>
      <c r="F2657" s="186">
        <v>2022</v>
      </c>
      <c r="G2657" s="186" t="s">
        <v>1013</v>
      </c>
      <c r="H2657" s="186">
        <v>0.90067965569590802</v>
      </c>
      <c r="I2657" s="186">
        <v>0.90067965569590802</v>
      </c>
      <c r="J2657" s="186" t="s">
        <v>967</v>
      </c>
      <c r="K2657" s="186" t="s">
        <v>968</v>
      </c>
    </row>
    <row r="2658" spans="1:11" x14ac:dyDescent="0.45">
      <c r="A2658" s="186" t="s">
        <v>336</v>
      </c>
      <c r="B2658" s="186" t="s">
        <v>1081</v>
      </c>
      <c r="C2658" s="186" t="s">
        <v>1086</v>
      </c>
      <c r="D2658" s="186" t="s">
        <v>1099</v>
      </c>
      <c r="E2658" s="186" t="s">
        <v>1085</v>
      </c>
      <c r="F2658" s="186">
        <v>2023</v>
      </c>
      <c r="G2658" s="186" t="s">
        <v>1013</v>
      </c>
      <c r="H2658" s="186">
        <v>0.91358999182998102</v>
      </c>
      <c r="I2658" s="186">
        <v>0.91358999182998102</v>
      </c>
      <c r="J2658" s="186" t="s">
        <v>967</v>
      </c>
      <c r="K2658" s="186" t="s">
        <v>968</v>
      </c>
    </row>
    <row r="2659" spans="1:11" x14ac:dyDescent="0.45">
      <c r="A2659" s="186" t="s">
        <v>336</v>
      </c>
      <c r="B2659" s="186" t="s">
        <v>1081</v>
      </c>
      <c r="C2659" s="186" t="s">
        <v>1086</v>
      </c>
      <c r="D2659" s="186" t="s">
        <v>1099</v>
      </c>
      <c r="E2659" s="186" t="s">
        <v>1085</v>
      </c>
      <c r="F2659" s="186">
        <v>2024</v>
      </c>
      <c r="G2659" s="186" t="s">
        <v>1013</v>
      </c>
      <c r="H2659" s="186">
        <v>0.92650032796405501</v>
      </c>
      <c r="I2659" s="186">
        <v>0.92650032796405501</v>
      </c>
      <c r="J2659" s="186" t="s">
        <v>967</v>
      </c>
      <c r="K2659" s="186" t="s">
        <v>968</v>
      </c>
    </row>
    <row r="2660" spans="1:11" x14ac:dyDescent="0.45">
      <c r="A2660" s="186" t="s">
        <v>336</v>
      </c>
      <c r="B2660" s="186" t="s">
        <v>1081</v>
      </c>
      <c r="C2660" s="186" t="s">
        <v>1086</v>
      </c>
      <c r="D2660" s="186" t="s">
        <v>1099</v>
      </c>
      <c r="E2660" s="186" t="s">
        <v>1085</v>
      </c>
      <c r="F2660" s="186">
        <v>2025</v>
      </c>
      <c r="G2660" s="186" t="s">
        <v>1013</v>
      </c>
      <c r="H2660" s="186">
        <v>0.93941066409812801</v>
      </c>
      <c r="I2660" s="186">
        <v>0.93941066409812801</v>
      </c>
      <c r="J2660" s="186" t="s">
        <v>967</v>
      </c>
      <c r="K2660" s="186" t="s">
        <v>968</v>
      </c>
    </row>
    <row r="2661" spans="1:11" x14ac:dyDescent="0.45">
      <c r="A2661" s="186" t="s">
        <v>336</v>
      </c>
      <c r="B2661" s="186" t="s">
        <v>1081</v>
      </c>
      <c r="C2661" s="186" t="s">
        <v>1086</v>
      </c>
      <c r="D2661" s="186" t="s">
        <v>1099</v>
      </c>
      <c r="E2661" s="186" t="s">
        <v>1085</v>
      </c>
      <c r="F2661" s="186">
        <v>2026</v>
      </c>
      <c r="G2661" s="186" t="s">
        <v>1013</v>
      </c>
      <c r="H2661" s="186">
        <v>0.95360008312322098</v>
      </c>
      <c r="I2661" s="186">
        <v>0.95360008312322098</v>
      </c>
      <c r="J2661" s="186" t="s">
        <v>967</v>
      </c>
      <c r="K2661" s="186" t="s">
        <v>968</v>
      </c>
    </row>
    <row r="2662" spans="1:11" x14ac:dyDescent="0.45">
      <c r="A2662" s="186" t="s">
        <v>336</v>
      </c>
      <c r="B2662" s="186" t="s">
        <v>1081</v>
      </c>
      <c r="C2662" s="186" t="s">
        <v>1086</v>
      </c>
      <c r="D2662" s="186" t="s">
        <v>1099</v>
      </c>
      <c r="E2662" s="186" t="s">
        <v>1085</v>
      </c>
      <c r="F2662" s="186">
        <v>2027</v>
      </c>
      <c r="G2662" s="186" t="s">
        <v>1013</v>
      </c>
      <c r="H2662" s="186">
        <v>0.96778950214831505</v>
      </c>
      <c r="I2662" s="186">
        <v>0.96778950214831505</v>
      </c>
      <c r="J2662" s="186" t="s">
        <v>967</v>
      </c>
      <c r="K2662" s="186" t="s">
        <v>968</v>
      </c>
    </row>
    <row r="2663" spans="1:11" x14ac:dyDescent="0.45">
      <c r="A2663" s="186" t="s">
        <v>336</v>
      </c>
      <c r="B2663" s="186" t="s">
        <v>1081</v>
      </c>
      <c r="C2663" s="186" t="s">
        <v>1086</v>
      </c>
      <c r="D2663" s="186" t="s">
        <v>1099</v>
      </c>
      <c r="E2663" s="186" t="s">
        <v>1085</v>
      </c>
      <c r="F2663" s="186">
        <v>2028</v>
      </c>
      <c r="G2663" s="186" t="s">
        <v>1013</v>
      </c>
      <c r="H2663" s="186">
        <v>0.98197892117340801</v>
      </c>
      <c r="I2663" s="186">
        <v>0.98197892117340801</v>
      </c>
      <c r="J2663" s="186" t="s">
        <v>967</v>
      </c>
      <c r="K2663" s="186" t="s">
        <v>968</v>
      </c>
    </row>
    <row r="2664" spans="1:11" x14ac:dyDescent="0.45">
      <c r="A2664" s="186" t="s">
        <v>336</v>
      </c>
      <c r="B2664" s="186" t="s">
        <v>1081</v>
      </c>
      <c r="C2664" s="186" t="s">
        <v>1086</v>
      </c>
      <c r="D2664" s="186" t="s">
        <v>1099</v>
      </c>
      <c r="E2664" s="186" t="s">
        <v>1085</v>
      </c>
      <c r="F2664" s="186">
        <v>2029</v>
      </c>
      <c r="G2664" s="186" t="s">
        <v>1013</v>
      </c>
      <c r="H2664" s="186">
        <v>0.99616834019850098</v>
      </c>
      <c r="I2664" s="186">
        <v>0.99616834019850098</v>
      </c>
      <c r="J2664" s="186" t="s">
        <v>967</v>
      </c>
      <c r="K2664" s="186" t="s">
        <v>968</v>
      </c>
    </row>
    <row r="2665" spans="1:11" x14ac:dyDescent="0.45">
      <c r="A2665" s="186" t="s">
        <v>336</v>
      </c>
      <c r="B2665" s="186" t="s">
        <v>1081</v>
      </c>
      <c r="C2665" s="186" t="s">
        <v>1086</v>
      </c>
      <c r="D2665" s="186" t="s">
        <v>1099</v>
      </c>
      <c r="E2665" s="186" t="s">
        <v>1085</v>
      </c>
      <c r="F2665" s="186">
        <v>2030</v>
      </c>
      <c r="G2665" s="186" t="s">
        <v>1013</v>
      </c>
      <c r="H2665" s="186">
        <v>1.0103577592235899</v>
      </c>
      <c r="I2665" s="186">
        <v>1.0103577592235899</v>
      </c>
      <c r="J2665" s="186" t="s">
        <v>967</v>
      </c>
      <c r="K2665" s="186" t="s">
        <v>968</v>
      </c>
    </row>
    <row r="2666" spans="1:11" x14ac:dyDescent="0.45">
      <c r="A2666" s="186" t="s">
        <v>336</v>
      </c>
      <c r="B2666" s="186" t="s">
        <v>1081</v>
      </c>
      <c r="C2666" s="186" t="s">
        <v>1086</v>
      </c>
      <c r="D2666" s="186" t="s">
        <v>1099</v>
      </c>
      <c r="E2666" s="186" t="s">
        <v>1085</v>
      </c>
      <c r="F2666" s="186">
        <v>2031</v>
      </c>
      <c r="G2666" s="186" t="s">
        <v>1013</v>
      </c>
      <c r="H2666" s="186">
        <v>1.02635304139379</v>
      </c>
      <c r="I2666" s="186">
        <v>1.02635304139379</v>
      </c>
      <c r="J2666" s="186" t="s">
        <v>967</v>
      </c>
      <c r="K2666" s="186" t="s">
        <v>968</v>
      </c>
    </row>
    <row r="2667" spans="1:11" x14ac:dyDescent="0.45">
      <c r="A2667" s="186" t="s">
        <v>336</v>
      </c>
      <c r="B2667" s="186" t="s">
        <v>1081</v>
      </c>
      <c r="C2667" s="186" t="s">
        <v>1086</v>
      </c>
      <c r="D2667" s="186" t="s">
        <v>1099</v>
      </c>
      <c r="E2667" s="186" t="s">
        <v>1085</v>
      </c>
      <c r="F2667" s="186">
        <v>2032</v>
      </c>
      <c r="G2667" s="186" t="s">
        <v>1013</v>
      </c>
      <c r="H2667" s="186">
        <v>1.0423483235639901</v>
      </c>
      <c r="I2667" s="186">
        <v>1.0423483235639901</v>
      </c>
      <c r="J2667" s="186" t="s">
        <v>967</v>
      </c>
      <c r="K2667" s="186" t="s">
        <v>968</v>
      </c>
    </row>
    <row r="2668" spans="1:11" x14ac:dyDescent="0.45">
      <c r="A2668" s="186" t="s">
        <v>336</v>
      </c>
      <c r="B2668" s="186" t="s">
        <v>1081</v>
      </c>
      <c r="C2668" s="186" t="s">
        <v>1086</v>
      </c>
      <c r="D2668" s="186" t="s">
        <v>1099</v>
      </c>
      <c r="E2668" s="186" t="s">
        <v>1085</v>
      </c>
      <c r="F2668" s="186">
        <v>2033</v>
      </c>
      <c r="G2668" s="186" t="s">
        <v>1013</v>
      </c>
      <c r="H2668" s="186">
        <v>1.05834360573418</v>
      </c>
      <c r="I2668" s="186">
        <v>1.05834360573418</v>
      </c>
      <c r="J2668" s="186" t="s">
        <v>967</v>
      </c>
      <c r="K2668" s="186" t="s">
        <v>968</v>
      </c>
    </row>
    <row r="2669" spans="1:11" x14ac:dyDescent="0.45">
      <c r="A2669" s="186" t="s">
        <v>336</v>
      </c>
      <c r="B2669" s="186" t="s">
        <v>1081</v>
      </c>
      <c r="C2669" s="186" t="s">
        <v>1086</v>
      </c>
      <c r="D2669" s="186" t="s">
        <v>1099</v>
      </c>
      <c r="E2669" s="186" t="s">
        <v>1085</v>
      </c>
      <c r="F2669" s="186">
        <v>2034</v>
      </c>
      <c r="G2669" s="186" t="s">
        <v>1013</v>
      </c>
      <c r="H2669" s="186">
        <v>1.07433888790438</v>
      </c>
      <c r="I2669" s="186">
        <v>1.07433888790438</v>
      </c>
      <c r="J2669" s="186" t="s">
        <v>967</v>
      </c>
      <c r="K2669" s="186" t="s">
        <v>968</v>
      </c>
    </row>
    <row r="2670" spans="1:11" x14ac:dyDescent="0.45">
      <c r="A2670" s="186" t="s">
        <v>336</v>
      </c>
      <c r="B2670" s="186" t="s">
        <v>1081</v>
      </c>
      <c r="C2670" s="186" t="s">
        <v>1086</v>
      </c>
      <c r="D2670" s="186" t="s">
        <v>1099</v>
      </c>
      <c r="E2670" s="186" t="s">
        <v>1085</v>
      </c>
      <c r="F2670" s="186">
        <v>2035</v>
      </c>
      <c r="G2670" s="186" t="s">
        <v>1013</v>
      </c>
      <c r="H2670" s="186">
        <v>1.0903341700745699</v>
      </c>
      <c r="I2670" s="186">
        <v>1.0903341700745699</v>
      </c>
      <c r="J2670" s="186" t="s">
        <v>967</v>
      </c>
      <c r="K2670" s="186" t="s">
        <v>968</v>
      </c>
    </row>
    <row r="2671" spans="1:11" x14ac:dyDescent="0.45">
      <c r="A2671" s="186" t="s">
        <v>336</v>
      </c>
      <c r="B2671" s="186" t="s">
        <v>1081</v>
      </c>
      <c r="C2671" s="186" t="s">
        <v>1086</v>
      </c>
      <c r="D2671" s="186" t="s">
        <v>1099</v>
      </c>
      <c r="E2671" s="186" t="s">
        <v>1085</v>
      </c>
      <c r="F2671" s="186">
        <v>2036</v>
      </c>
      <c r="G2671" s="186" t="s">
        <v>1013</v>
      </c>
      <c r="H2671" s="186">
        <v>1.1053047631691499</v>
      </c>
      <c r="I2671" s="186">
        <v>1.1053047631691499</v>
      </c>
      <c r="J2671" s="186" t="s">
        <v>967</v>
      </c>
      <c r="K2671" s="186" t="s">
        <v>968</v>
      </c>
    </row>
    <row r="2672" spans="1:11" x14ac:dyDescent="0.45">
      <c r="A2672" s="186" t="s">
        <v>336</v>
      </c>
      <c r="B2672" s="186" t="s">
        <v>1081</v>
      </c>
      <c r="C2672" s="186" t="s">
        <v>1086</v>
      </c>
      <c r="D2672" s="186" t="s">
        <v>1099</v>
      </c>
      <c r="E2672" s="186" t="s">
        <v>1085</v>
      </c>
      <c r="F2672" s="186">
        <v>2037</v>
      </c>
      <c r="G2672" s="186" t="s">
        <v>1013</v>
      </c>
      <c r="H2672" s="186">
        <v>1.12027535626372</v>
      </c>
      <c r="I2672" s="186">
        <v>1.12027535626372</v>
      </c>
      <c r="J2672" s="186" t="s">
        <v>967</v>
      </c>
      <c r="K2672" s="186" t="s">
        <v>968</v>
      </c>
    </row>
    <row r="2673" spans="1:11" x14ac:dyDescent="0.45">
      <c r="A2673" s="186" t="s">
        <v>336</v>
      </c>
      <c r="B2673" s="186" t="s">
        <v>1081</v>
      </c>
      <c r="C2673" s="186" t="s">
        <v>1086</v>
      </c>
      <c r="D2673" s="186" t="s">
        <v>1099</v>
      </c>
      <c r="E2673" s="186" t="s">
        <v>1085</v>
      </c>
      <c r="F2673" s="186">
        <v>2038</v>
      </c>
      <c r="G2673" s="186" t="s">
        <v>1013</v>
      </c>
      <c r="H2673" s="186">
        <v>1.1352459493583</v>
      </c>
      <c r="I2673" s="186">
        <v>1.1352459493583</v>
      </c>
      <c r="J2673" s="186" t="s">
        <v>967</v>
      </c>
      <c r="K2673" s="186" t="s">
        <v>968</v>
      </c>
    </row>
    <row r="2674" spans="1:11" x14ac:dyDescent="0.45">
      <c r="A2674" s="186" t="s">
        <v>336</v>
      </c>
      <c r="B2674" s="186" t="s">
        <v>1081</v>
      </c>
      <c r="C2674" s="186" t="s">
        <v>1086</v>
      </c>
      <c r="D2674" s="186" t="s">
        <v>1099</v>
      </c>
      <c r="E2674" s="186" t="s">
        <v>1085</v>
      </c>
      <c r="F2674" s="186">
        <v>2039</v>
      </c>
      <c r="G2674" s="186" t="s">
        <v>1013</v>
      </c>
      <c r="H2674" s="186">
        <v>1.1502165424528801</v>
      </c>
      <c r="I2674" s="186">
        <v>1.1502165424528801</v>
      </c>
      <c r="J2674" s="186" t="s">
        <v>967</v>
      </c>
      <c r="K2674" s="186" t="s">
        <v>968</v>
      </c>
    </row>
    <row r="2675" spans="1:11" x14ac:dyDescent="0.45">
      <c r="A2675" s="186" t="s">
        <v>336</v>
      </c>
      <c r="B2675" s="186" t="s">
        <v>1081</v>
      </c>
      <c r="C2675" s="186" t="s">
        <v>1086</v>
      </c>
      <c r="D2675" s="186" t="s">
        <v>1099</v>
      </c>
      <c r="E2675" s="186" t="s">
        <v>1085</v>
      </c>
      <c r="F2675" s="186">
        <v>2040</v>
      </c>
      <c r="G2675" s="186" t="s">
        <v>1013</v>
      </c>
      <c r="H2675" s="186">
        <v>1.1651871355474499</v>
      </c>
      <c r="I2675" s="186">
        <v>1.1651871355474499</v>
      </c>
      <c r="J2675" s="186" t="s">
        <v>967</v>
      </c>
      <c r="K2675" s="186" t="s">
        <v>968</v>
      </c>
    </row>
    <row r="2676" spans="1:11" x14ac:dyDescent="0.45">
      <c r="A2676" s="186" t="s">
        <v>336</v>
      </c>
      <c r="B2676" s="186" t="s">
        <v>1081</v>
      </c>
      <c r="C2676" s="186" t="s">
        <v>1086</v>
      </c>
      <c r="D2676" s="186" t="s">
        <v>1099</v>
      </c>
      <c r="E2676" s="186" t="s">
        <v>1085</v>
      </c>
      <c r="F2676" s="186">
        <v>2041</v>
      </c>
      <c r="G2676" s="186" t="s">
        <v>1013</v>
      </c>
      <c r="H2676" s="186">
        <v>1.17924103889562</v>
      </c>
      <c r="I2676" s="186">
        <v>1.17924103889562</v>
      </c>
      <c r="J2676" s="186" t="s">
        <v>967</v>
      </c>
      <c r="K2676" s="186" t="s">
        <v>968</v>
      </c>
    </row>
    <row r="2677" spans="1:11" x14ac:dyDescent="0.45">
      <c r="A2677" s="186" t="s">
        <v>336</v>
      </c>
      <c r="B2677" s="186" t="s">
        <v>1081</v>
      </c>
      <c r="C2677" s="186" t="s">
        <v>1086</v>
      </c>
      <c r="D2677" s="186" t="s">
        <v>1099</v>
      </c>
      <c r="E2677" s="186" t="s">
        <v>1085</v>
      </c>
      <c r="F2677" s="186">
        <v>2042</v>
      </c>
      <c r="G2677" s="186" t="s">
        <v>1013</v>
      </c>
      <c r="H2677" s="186">
        <v>1.1932949422437999</v>
      </c>
      <c r="I2677" s="186">
        <v>1.1932949422437999</v>
      </c>
      <c r="J2677" s="186" t="s">
        <v>967</v>
      </c>
      <c r="K2677" s="186" t="s">
        <v>968</v>
      </c>
    </row>
    <row r="2678" spans="1:11" x14ac:dyDescent="0.45">
      <c r="A2678" s="186" t="s">
        <v>336</v>
      </c>
      <c r="B2678" s="186" t="s">
        <v>1081</v>
      </c>
      <c r="C2678" s="186" t="s">
        <v>1086</v>
      </c>
      <c r="D2678" s="186" t="s">
        <v>1099</v>
      </c>
      <c r="E2678" s="186" t="s">
        <v>1085</v>
      </c>
      <c r="F2678" s="186">
        <v>2043</v>
      </c>
      <c r="G2678" s="186" t="s">
        <v>1013</v>
      </c>
      <c r="H2678" s="186">
        <v>1.2073488455919701</v>
      </c>
      <c r="I2678" s="186">
        <v>1.2073488455919701</v>
      </c>
      <c r="J2678" s="186" t="s">
        <v>967</v>
      </c>
      <c r="K2678" s="186" t="s">
        <v>968</v>
      </c>
    </row>
    <row r="2679" spans="1:11" x14ac:dyDescent="0.45">
      <c r="A2679" s="186" t="s">
        <v>336</v>
      </c>
      <c r="B2679" s="186" t="s">
        <v>1081</v>
      </c>
      <c r="C2679" s="186" t="s">
        <v>1086</v>
      </c>
      <c r="D2679" s="186" t="s">
        <v>1099</v>
      </c>
      <c r="E2679" s="186" t="s">
        <v>1085</v>
      </c>
      <c r="F2679" s="186">
        <v>2044</v>
      </c>
      <c r="G2679" s="186" t="s">
        <v>1013</v>
      </c>
      <c r="H2679" s="186">
        <v>1.22140274894014</v>
      </c>
      <c r="I2679" s="186">
        <v>1.22140274894014</v>
      </c>
      <c r="J2679" s="186" t="s">
        <v>967</v>
      </c>
      <c r="K2679" s="186" t="s">
        <v>968</v>
      </c>
    </row>
    <row r="2680" spans="1:11" x14ac:dyDescent="0.45">
      <c r="A2680" s="186" t="s">
        <v>336</v>
      </c>
      <c r="B2680" s="186" t="s">
        <v>1081</v>
      </c>
      <c r="C2680" s="186" t="s">
        <v>1086</v>
      </c>
      <c r="D2680" s="186" t="s">
        <v>1099</v>
      </c>
      <c r="E2680" s="186" t="s">
        <v>1085</v>
      </c>
      <c r="F2680" s="186">
        <v>2045</v>
      </c>
      <c r="G2680" s="186" t="s">
        <v>1013</v>
      </c>
      <c r="H2680" s="186">
        <v>1.2354566522883099</v>
      </c>
      <c r="I2680" s="186">
        <v>1.2354566522883099</v>
      </c>
      <c r="J2680" s="186" t="s">
        <v>967</v>
      </c>
      <c r="K2680" s="186" t="s">
        <v>968</v>
      </c>
    </row>
    <row r="2681" spans="1:11" x14ac:dyDescent="0.45">
      <c r="A2681" s="186" t="s">
        <v>336</v>
      </c>
      <c r="B2681" s="186" t="s">
        <v>1081</v>
      </c>
      <c r="C2681" s="186" t="s">
        <v>1086</v>
      </c>
      <c r="D2681" s="186" t="s">
        <v>1099</v>
      </c>
      <c r="E2681" s="186" t="s">
        <v>1085</v>
      </c>
      <c r="F2681" s="186">
        <v>2046</v>
      </c>
      <c r="G2681" s="186" t="s">
        <v>1013</v>
      </c>
      <c r="H2681" s="186">
        <v>1.2490432965523</v>
      </c>
      <c r="I2681" s="186">
        <v>1.2490432965523</v>
      </c>
      <c r="J2681" s="186" t="s">
        <v>967</v>
      </c>
      <c r="K2681" s="186" t="s">
        <v>968</v>
      </c>
    </row>
    <row r="2682" spans="1:11" x14ac:dyDescent="0.45">
      <c r="A2682" s="186" t="s">
        <v>336</v>
      </c>
      <c r="B2682" s="186" t="s">
        <v>1081</v>
      </c>
      <c r="C2682" s="186" t="s">
        <v>1086</v>
      </c>
      <c r="D2682" s="186" t="s">
        <v>1099</v>
      </c>
      <c r="E2682" s="186" t="s">
        <v>1085</v>
      </c>
      <c r="F2682" s="186">
        <v>2047</v>
      </c>
      <c r="G2682" s="186" t="s">
        <v>1013</v>
      </c>
      <c r="H2682" s="186">
        <v>1.2626299408163</v>
      </c>
      <c r="I2682" s="186">
        <v>1.2626299408163</v>
      </c>
      <c r="J2682" s="186" t="s">
        <v>967</v>
      </c>
      <c r="K2682" s="186" t="s">
        <v>968</v>
      </c>
    </row>
    <row r="2683" spans="1:11" x14ac:dyDescent="0.45">
      <c r="A2683" s="186" t="s">
        <v>336</v>
      </c>
      <c r="B2683" s="186" t="s">
        <v>1081</v>
      </c>
      <c r="C2683" s="186" t="s">
        <v>1086</v>
      </c>
      <c r="D2683" s="186" t="s">
        <v>1099</v>
      </c>
      <c r="E2683" s="186" t="s">
        <v>1085</v>
      </c>
      <c r="F2683" s="186">
        <v>2048</v>
      </c>
      <c r="G2683" s="186" t="s">
        <v>1013</v>
      </c>
      <c r="H2683" s="186">
        <v>1.27621658508029</v>
      </c>
      <c r="I2683" s="186">
        <v>1.27621658508029</v>
      </c>
      <c r="J2683" s="186" t="s">
        <v>967</v>
      </c>
      <c r="K2683" s="186" t="s">
        <v>968</v>
      </c>
    </row>
    <row r="2684" spans="1:11" x14ac:dyDescent="0.45">
      <c r="A2684" s="186" t="s">
        <v>336</v>
      </c>
      <c r="B2684" s="186" t="s">
        <v>1081</v>
      </c>
      <c r="C2684" s="186" t="s">
        <v>1086</v>
      </c>
      <c r="D2684" s="186" t="s">
        <v>1099</v>
      </c>
      <c r="E2684" s="186" t="s">
        <v>1085</v>
      </c>
      <c r="F2684" s="186">
        <v>2049</v>
      </c>
      <c r="G2684" s="186" t="s">
        <v>1013</v>
      </c>
      <c r="H2684" s="186">
        <v>1.28980322934429</v>
      </c>
      <c r="I2684" s="186">
        <v>1.28980322934429</v>
      </c>
      <c r="J2684" s="186" t="s">
        <v>967</v>
      </c>
      <c r="K2684" s="186" t="s">
        <v>968</v>
      </c>
    </row>
    <row r="2685" spans="1:11" x14ac:dyDescent="0.45">
      <c r="A2685" s="186" t="s">
        <v>336</v>
      </c>
      <c r="B2685" s="186" t="s">
        <v>1081</v>
      </c>
      <c r="C2685" s="186" t="s">
        <v>1086</v>
      </c>
      <c r="D2685" s="186" t="s">
        <v>1099</v>
      </c>
      <c r="E2685" s="186" t="s">
        <v>1085</v>
      </c>
      <c r="F2685" s="186">
        <v>2050</v>
      </c>
      <c r="G2685" s="186" t="s">
        <v>1013</v>
      </c>
      <c r="H2685" s="186">
        <v>1.3033898736082801</v>
      </c>
      <c r="I2685" s="186">
        <v>1.3033898736082801</v>
      </c>
      <c r="J2685" s="186" t="s">
        <v>967</v>
      </c>
      <c r="K2685" s="186" t="s">
        <v>968</v>
      </c>
    </row>
    <row r="2686" spans="1:11" x14ac:dyDescent="0.45">
      <c r="A2686" s="186" t="s">
        <v>336</v>
      </c>
      <c r="B2686" s="186" t="s">
        <v>1100</v>
      </c>
      <c r="C2686" s="186" t="s">
        <v>1101</v>
      </c>
      <c r="D2686" s="186" t="s">
        <v>1102</v>
      </c>
      <c r="E2686" s="186" t="s">
        <v>941</v>
      </c>
      <c r="F2686" s="186">
        <v>1990</v>
      </c>
      <c r="G2686" s="186" t="s">
        <v>1013</v>
      </c>
      <c r="H2686" s="186">
        <v>44.770025834314403</v>
      </c>
      <c r="I2686" s="186">
        <v>52.231696806700143</v>
      </c>
      <c r="J2686" s="186" t="s">
        <v>969</v>
      </c>
      <c r="K2686" s="186" t="s">
        <v>941</v>
      </c>
    </row>
    <row r="2687" spans="1:11" x14ac:dyDescent="0.45">
      <c r="A2687" s="186" t="s">
        <v>336</v>
      </c>
      <c r="B2687" s="186" t="s">
        <v>1100</v>
      </c>
      <c r="C2687" s="186" t="s">
        <v>1101</v>
      </c>
      <c r="D2687" s="186" t="s">
        <v>1103</v>
      </c>
      <c r="E2687" s="186" t="s">
        <v>941</v>
      </c>
      <c r="F2687" s="186">
        <v>1990</v>
      </c>
      <c r="G2687" s="186" t="s">
        <v>1013</v>
      </c>
      <c r="H2687" s="186">
        <v>134.78078237461801</v>
      </c>
      <c r="I2687" s="186">
        <v>157.24424610372103</v>
      </c>
      <c r="J2687" s="186" t="s">
        <v>969</v>
      </c>
      <c r="K2687" s="186" t="s">
        <v>941</v>
      </c>
    </row>
    <row r="2688" spans="1:11" x14ac:dyDescent="0.45">
      <c r="A2688" s="186" t="s">
        <v>336</v>
      </c>
      <c r="B2688" s="186" t="s">
        <v>1100</v>
      </c>
      <c r="C2688" s="186" t="s">
        <v>1101</v>
      </c>
      <c r="D2688" s="186" t="s">
        <v>1102</v>
      </c>
      <c r="E2688" s="186" t="s">
        <v>941</v>
      </c>
      <c r="F2688" s="186">
        <v>1991</v>
      </c>
      <c r="G2688" s="186" t="s">
        <v>1013</v>
      </c>
      <c r="H2688" s="186">
        <v>45.885156475724401</v>
      </c>
      <c r="I2688" s="186">
        <v>53.532682555011803</v>
      </c>
      <c r="J2688" s="186" t="s">
        <v>969</v>
      </c>
      <c r="K2688" s="186" t="s">
        <v>941</v>
      </c>
    </row>
    <row r="2689" spans="1:11" x14ac:dyDescent="0.45">
      <c r="A2689" s="186" t="s">
        <v>336</v>
      </c>
      <c r="B2689" s="186" t="s">
        <v>1100</v>
      </c>
      <c r="C2689" s="186" t="s">
        <v>1101</v>
      </c>
      <c r="D2689" s="186" t="s">
        <v>1103</v>
      </c>
      <c r="E2689" s="186" t="s">
        <v>941</v>
      </c>
      <c r="F2689" s="186">
        <v>1991</v>
      </c>
      <c r="G2689" s="186" t="s">
        <v>1013</v>
      </c>
      <c r="H2689" s="186">
        <v>135.79704287206499</v>
      </c>
      <c r="I2689" s="186">
        <v>158.4298833507425</v>
      </c>
      <c r="J2689" s="186" t="s">
        <v>969</v>
      </c>
      <c r="K2689" s="186" t="s">
        <v>941</v>
      </c>
    </row>
    <row r="2690" spans="1:11" x14ac:dyDescent="0.45">
      <c r="A2690" s="186" t="s">
        <v>336</v>
      </c>
      <c r="B2690" s="186" t="s">
        <v>1100</v>
      </c>
      <c r="C2690" s="186" t="s">
        <v>1101</v>
      </c>
      <c r="D2690" s="186" t="s">
        <v>1102</v>
      </c>
      <c r="E2690" s="186" t="s">
        <v>941</v>
      </c>
      <c r="F2690" s="186">
        <v>1992</v>
      </c>
      <c r="G2690" s="186" t="s">
        <v>1013</v>
      </c>
      <c r="H2690" s="186">
        <v>46.370615456770302</v>
      </c>
      <c r="I2690" s="186">
        <v>54.099051366232025</v>
      </c>
      <c r="J2690" s="186" t="s">
        <v>969</v>
      </c>
      <c r="K2690" s="186" t="s">
        <v>941</v>
      </c>
    </row>
    <row r="2691" spans="1:11" x14ac:dyDescent="0.45">
      <c r="A2691" s="186" t="s">
        <v>336</v>
      </c>
      <c r="B2691" s="186" t="s">
        <v>1100</v>
      </c>
      <c r="C2691" s="186" t="s">
        <v>1101</v>
      </c>
      <c r="D2691" s="186" t="s">
        <v>1103</v>
      </c>
      <c r="E2691" s="186" t="s">
        <v>941</v>
      </c>
      <c r="F2691" s="186">
        <v>1992</v>
      </c>
      <c r="G2691" s="186" t="s">
        <v>1013</v>
      </c>
      <c r="H2691" s="186">
        <v>134.99941370883599</v>
      </c>
      <c r="I2691" s="186">
        <v>157.499315993642</v>
      </c>
      <c r="J2691" s="186" t="s">
        <v>969</v>
      </c>
      <c r="K2691" s="186" t="s">
        <v>941</v>
      </c>
    </row>
    <row r="2692" spans="1:11" x14ac:dyDescent="0.45">
      <c r="A2692" s="186" t="s">
        <v>336</v>
      </c>
      <c r="B2692" s="186" t="s">
        <v>1100</v>
      </c>
      <c r="C2692" s="186" t="s">
        <v>1101</v>
      </c>
      <c r="D2692" s="186" t="s">
        <v>1102</v>
      </c>
      <c r="E2692" s="186" t="s">
        <v>941</v>
      </c>
      <c r="F2692" s="186">
        <v>1993</v>
      </c>
      <c r="G2692" s="186" t="s">
        <v>1013</v>
      </c>
      <c r="H2692" s="186">
        <v>46.363846561451197</v>
      </c>
      <c r="I2692" s="186">
        <v>54.091154321693068</v>
      </c>
      <c r="J2692" s="186" t="s">
        <v>969</v>
      </c>
      <c r="K2692" s="186" t="s">
        <v>941</v>
      </c>
    </row>
    <row r="2693" spans="1:11" x14ac:dyDescent="0.45">
      <c r="A2693" s="186" t="s">
        <v>336</v>
      </c>
      <c r="B2693" s="186" t="s">
        <v>1100</v>
      </c>
      <c r="C2693" s="186" t="s">
        <v>1101</v>
      </c>
      <c r="D2693" s="186" t="s">
        <v>1103</v>
      </c>
      <c r="E2693" s="186" t="s">
        <v>941</v>
      </c>
      <c r="F2693" s="186">
        <v>1993</v>
      </c>
      <c r="G2693" s="186" t="s">
        <v>1013</v>
      </c>
      <c r="H2693" s="186">
        <v>132.86631654511001</v>
      </c>
      <c r="I2693" s="186">
        <v>155.01070263596168</v>
      </c>
      <c r="J2693" s="186" t="s">
        <v>969</v>
      </c>
      <c r="K2693" s="186" t="s">
        <v>941</v>
      </c>
    </row>
    <row r="2694" spans="1:11" x14ac:dyDescent="0.45">
      <c r="A2694" s="186" t="s">
        <v>336</v>
      </c>
      <c r="B2694" s="186" t="s">
        <v>1100</v>
      </c>
      <c r="C2694" s="186" t="s">
        <v>1101</v>
      </c>
      <c r="D2694" s="186" t="s">
        <v>1102</v>
      </c>
      <c r="E2694" s="186" t="s">
        <v>941</v>
      </c>
      <c r="F2694" s="186">
        <v>1994</v>
      </c>
      <c r="G2694" s="186" t="s">
        <v>1013</v>
      </c>
      <c r="H2694" s="186">
        <v>46.818510868572403</v>
      </c>
      <c r="I2694" s="186">
        <v>54.621596013334475</v>
      </c>
      <c r="J2694" s="186" t="s">
        <v>969</v>
      </c>
      <c r="K2694" s="186" t="s">
        <v>941</v>
      </c>
    </row>
    <row r="2695" spans="1:11" x14ac:dyDescent="0.45">
      <c r="A2695" s="186" t="s">
        <v>336</v>
      </c>
      <c r="B2695" s="186" t="s">
        <v>1100</v>
      </c>
      <c r="C2695" s="186" t="s">
        <v>1101</v>
      </c>
      <c r="D2695" s="186" t="s">
        <v>1103</v>
      </c>
      <c r="E2695" s="186" t="s">
        <v>941</v>
      </c>
      <c r="F2695" s="186">
        <v>1994</v>
      </c>
      <c r="G2695" s="186" t="s">
        <v>1013</v>
      </c>
      <c r="H2695" s="186">
        <v>132.147350262023</v>
      </c>
      <c r="I2695" s="186">
        <v>154.17190863902684</v>
      </c>
      <c r="J2695" s="186" t="s">
        <v>969</v>
      </c>
      <c r="K2695" s="186" t="s">
        <v>941</v>
      </c>
    </row>
    <row r="2696" spans="1:11" x14ac:dyDescent="0.45">
      <c r="A2696" s="186" t="s">
        <v>336</v>
      </c>
      <c r="B2696" s="186" t="s">
        <v>1100</v>
      </c>
      <c r="C2696" s="186" t="s">
        <v>1101</v>
      </c>
      <c r="D2696" s="186" t="s">
        <v>1102</v>
      </c>
      <c r="E2696" s="186" t="s">
        <v>941</v>
      </c>
      <c r="F2696" s="186">
        <v>1995</v>
      </c>
      <c r="G2696" s="186" t="s">
        <v>1013</v>
      </c>
      <c r="H2696" s="186">
        <v>46.062146624677098</v>
      </c>
      <c r="I2696" s="186">
        <v>53.739171062123283</v>
      </c>
      <c r="J2696" s="186" t="s">
        <v>969</v>
      </c>
      <c r="K2696" s="186" t="s">
        <v>941</v>
      </c>
    </row>
    <row r="2697" spans="1:11" x14ac:dyDescent="0.45">
      <c r="A2697" s="186" t="s">
        <v>336</v>
      </c>
      <c r="B2697" s="186" t="s">
        <v>1100</v>
      </c>
      <c r="C2697" s="186" t="s">
        <v>1101</v>
      </c>
      <c r="D2697" s="186" t="s">
        <v>1103</v>
      </c>
      <c r="E2697" s="186" t="s">
        <v>941</v>
      </c>
      <c r="F2697" s="186">
        <v>1995</v>
      </c>
      <c r="G2697" s="186" t="s">
        <v>1013</v>
      </c>
      <c r="H2697" s="186">
        <v>128.125138864006</v>
      </c>
      <c r="I2697" s="186">
        <v>149.4793286746737</v>
      </c>
      <c r="J2697" s="186" t="s">
        <v>969</v>
      </c>
      <c r="K2697" s="186" t="s">
        <v>941</v>
      </c>
    </row>
    <row r="2698" spans="1:11" x14ac:dyDescent="0.45">
      <c r="A2698" s="186" t="s">
        <v>336</v>
      </c>
      <c r="B2698" s="186" t="s">
        <v>1100</v>
      </c>
      <c r="C2698" s="186" t="s">
        <v>1101</v>
      </c>
      <c r="D2698" s="186" t="s">
        <v>1102</v>
      </c>
      <c r="E2698" s="186" t="s">
        <v>941</v>
      </c>
      <c r="F2698" s="186">
        <v>1996</v>
      </c>
      <c r="G2698" s="186" t="s">
        <v>1013</v>
      </c>
      <c r="H2698" s="186">
        <v>45.733009608197101</v>
      </c>
      <c r="I2698" s="186">
        <v>53.355177876229952</v>
      </c>
      <c r="J2698" s="186" t="s">
        <v>969</v>
      </c>
      <c r="K2698" s="186" t="s">
        <v>941</v>
      </c>
    </row>
    <row r="2699" spans="1:11" x14ac:dyDescent="0.45">
      <c r="A2699" s="186" t="s">
        <v>336</v>
      </c>
      <c r="B2699" s="186" t="s">
        <v>1100</v>
      </c>
      <c r="C2699" s="186" t="s">
        <v>1101</v>
      </c>
      <c r="D2699" s="186" t="s">
        <v>1103</v>
      </c>
      <c r="E2699" s="186" t="s">
        <v>941</v>
      </c>
      <c r="F2699" s="186">
        <v>1996</v>
      </c>
      <c r="G2699" s="186" t="s">
        <v>1013</v>
      </c>
      <c r="H2699" s="186">
        <v>124.82908622693</v>
      </c>
      <c r="I2699" s="186">
        <v>145.63393393141834</v>
      </c>
      <c r="J2699" s="186" t="s">
        <v>969</v>
      </c>
      <c r="K2699" s="186" t="s">
        <v>941</v>
      </c>
    </row>
    <row r="2700" spans="1:11" x14ac:dyDescent="0.45">
      <c r="A2700" s="186" t="s">
        <v>336</v>
      </c>
      <c r="B2700" s="186" t="s">
        <v>1100</v>
      </c>
      <c r="C2700" s="186" t="s">
        <v>1101</v>
      </c>
      <c r="D2700" s="186" t="s">
        <v>1102</v>
      </c>
      <c r="E2700" s="186" t="s">
        <v>941</v>
      </c>
      <c r="F2700" s="186">
        <v>1997</v>
      </c>
      <c r="G2700" s="186" t="s">
        <v>1013</v>
      </c>
      <c r="H2700" s="186">
        <v>43.783605114668198</v>
      </c>
      <c r="I2700" s="186">
        <v>51.08087263377957</v>
      </c>
      <c r="J2700" s="186" t="s">
        <v>969</v>
      </c>
      <c r="K2700" s="186" t="s">
        <v>941</v>
      </c>
    </row>
    <row r="2701" spans="1:11" x14ac:dyDescent="0.45">
      <c r="A2701" s="186" t="s">
        <v>336</v>
      </c>
      <c r="B2701" s="186" t="s">
        <v>1100</v>
      </c>
      <c r="C2701" s="186" t="s">
        <v>1101</v>
      </c>
      <c r="D2701" s="186" t="s">
        <v>1103</v>
      </c>
      <c r="E2701" s="186" t="s">
        <v>941</v>
      </c>
      <c r="F2701" s="186">
        <v>1997</v>
      </c>
      <c r="G2701" s="186" t="s">
        <v>1013</v>
      </c>
      <c r="H2701" s="186">
        <v>117.319950980687</v>
      </c>
      <c r="I2701" s="186">
        <v>136.87327614413485</v>
      </c>
      <c r="J2701" s="186" t="s">
        <v>969</v>
      </c>
      <c r="K2701" s="186" t="s">
        <v>941</v>
      </c>
    </row>
    <row r="2702" spans="1:11" x14ac:dyDescent="0.45">
      <c r="A2702" s="186" t="s">
        <v>336</v>
      </c>
      <c r="B2702" s="186" t="s">
        <v>1100</v>
      </c>
      <c r="C2702" s="186" t="s">
        <v>1101</v>
      </c>
      <c r="D2702" s="186" t="s">
        <v>1102</v>
      </c>
      <c r="E2702" s="186" t="s">
        <v>941</v>
      </c>
      <c r="F2702" s="186">
        <v>1998</v>
      </c>
      <c r="G2702" s="186" t="s">
        <v>1013</v>
      </c>
      <c r="H2702" s="186">
        <v>41.677652490322401</v>
      </c>
      <c r="I2702" s="186">
        <v>48.623927905376135</v>
      </c>
      <c r="J2702" s="186" t="s">
        <v>969</v>
      </c>
      <c r="K2702" s="186" t="s">
        <v>941</v>
      </c>
    </row>
    <row r="2703" spans="1:11" x14ac:dyDescent="0.45">
      <c r="A2703" s="186" t="s">
        <v>336</v>
      </c>
      <c r="B2703" s="186" t="s">
        <v>1100</v>
      </c>
      <c r="C2703" s="186" t="s">
        <v>1101</v>
      </c>
      <c r="D2703" s="186" t="s">
        <v>1103</v>
      </c>
      <c r="E2703" s="186" t="s">
        <v>941</v>
      </c>
      <c r="F2703" s="186">
        <v>1998</v>
      </c>
      <c r="G2703" s="186" t="s">
        <v>1013</v>
      </c>
      <c r="H2703" s="186">
        <v>109.67543642904199</v>
      </c>
      <c r="I2703" s="186">
        <v>127.95467583388233</v>
      </c>
      <c r="J2703" s="186" t="s">
        <v>969</v>
      </c>
      <c r="K2703" s="186" t="s">
        <v>941</v>
      </c>
    </row>
    <row r="2704" spans="1:11" x14ac:dyDescent="0.45">
      <c r="A2704" s="186" t="s">
        <v>336</v>
      </c>
      <c r="B2704" s="186" t="s">
        <v>1100</v>
      </c>
      <c r="C2704" s="186" t="s">
        <v>1101</v>
      </c>
      <c r="D2704" s="186" t="s">
        <v>1102</v>
      </c>
      <c r="E2704" s="186" t="s">
        <v>941</v>
      </c>
      <c r="F2704" s="186">
        <v>1999</v>
      </c>
      <c r="G2704" s="186" t="s">
        <v>1013</v>
      </c>
      <c r="H2704" s="186">
        <v>40.347400143911003</v>
      </c>
      <c r="I2704" s="186">
        <v>47.071966834562836</v>
      </c>
      <c r="J2704" s="186" t="s">
        <v>969</v>
      </c>
      <c r="K2704" s="186" t="s">
        <v>941</v>
      </c>
    </row>
    <row r="2705" spans="1:11" x14ac:dyDescent="0.45">
      <c r="A2705" s="186" t="s">
        <v>336</v>
      </c>
      <c r="B2705" s="186" t="s">
        <v>1100</v>
      </c>
      <c r="C2705" s="186" t="s">
        <v>1101</v>
      </c>
      <c r="D2705" s="186" t="s">
        <v>1103</v>
      </c>
      <c r="E2705" s="186" t="s">
        <v>941</v>
      </c>
      <c r="F2705" s="186">
        <v>1999</v>
      </c>
      <c r="G2705" s="186" t="s">
        <v>1013</v>
      </c>
      <c r="H2705" s="186">
        <v>104.311499413376</v>
      </c>
      <c r="I2705" s="186">
        <v>121.69674931560535</v>
      </c>
      <c r="J2705" s="186" t="s">
        <v>969</v>
      </c>
      <c r="K2705" s="186" t="s">
        <v>941</v>
      </c>
    </row>
    <row r="2706" spans="1:11" x14ac:dyDescent="0.45">
      <c r="A2706" s="186" t="s">
        <v>336</v>
      </c>
      <c r="B2706" s="186" t="s">
        <v>1100</v>
      </c>
      <c r="C2706" s="186" t="s">
        <v>1101</v>
      </c>
      <c r="D2706" s="186" t="s">
        <v>1102</v>
      </c>
      <c r="E2706" s="186" t="s">
        <v>941</v>
      </c>
      <c r="F2706" s="186">
        <v>2000</v>
      </c>
      <c r="G2706" s="186" t="s">
        <v>1013</v>
      </c>
      <c r="H2706" s="186">
        <v>39.9356272845665</v>
      </c>
      <c r="I2706" s="186">
        <v>46.591565165327587</v>
      </c>
      <c r="J2706" s="186" t="s">
        <v>969</v>
      </c>
      <c r="K2706" s="186" t="s">
        <v>941</v>
      </c>
    </row>
    <row r="2707" spans="1:11" x14ac:dyDescent="0.45">
      <c r="A2707" s="186" t="s">
        <v>336</v>
      </c>
      <c r="B2707" s="186" t="s">
        <v>1100</v>
      </c>
      <c r="C2707" s="186" t="s">
        <v>1101</v>
      </c>
      <c r="D2707" s="186" t="s">
        <v>1103</v>
      </c>
      <c r="E2707" s="186" t="s">
        <v>941</v>
      </c>
      <c r="F2707" s="186">
        <v>2000</v>
      </c>
      <c r="G2707" s="186" t="s">
        <v>1013</v>
      </c>
      <c r="H2707" s="186">
        <v>101.471971672225</v>
      </c>
      <c r="I2707" s="186">
        <v>118.38396695092916</v>
      </c>
      <c r="J2707" s="186" t="s">
        <v>969</v>
      </c>
      <c r="K2707" s="186" t="s">
        <v>941</v>
      </c>
    </row>
    <row r="2708" spans="1:11" x14ac:dyDescent="0.45">
      <c r="A2708" s="186" t="s">
        <v>336</v>
      </c>
      <c r="B2708" s="186" t="s">
        <v>1100</v>
      </c>
      <c r="C2708" s="186" t="s">
        <v>1101</v>
      </c>
      <c r="D2708" s="186" t="s">
        <v>1102</v>
      </c>
      <c r="E2708" s="186" t="s">
        <v>941</v>
      </c>
      <c r="F2708" s="186">
        <v>2001</v>
      </c>
      <c r="G2708" s="186" t="s">
        <v>1013</v>
      </c>
      <c r="H2708" s="186">
        <v>39.0980996418293</v>
      </c>
      <c r="I2708" s="186">
        <v>45.614449582134185</v>
      </c>
      <c r="J2708" s="186" t="s">
        <v>969</v>
      </c>
      <c r="K2708" s="186" t="s">
        <v>941</v>
      </c>
    </row>
    <row r="2709" spans="1:11" x14ac:dyDescent="0.45">
      <c r="A2709" s="186" t="s">
        <v>336</v>
      </c>
      <c r="B2709" s="186" t="s">
        <v>1100</v>
      </c>
      <c r="C2709" s="186" t="s">
        <v>1101</v>
      </c>
      <c r="D2709" s="186" t="s">
        <v>1103</v>
      </c>
      <c r="E2709" s="186" t="s">
        <v>941</v>
      </c>
      <c r="F2709" s="186">
        <v>2001</v>
      </c>
      <c r="G2709" s="186" t="s">
        <v>1013</v>
      </c>
      <c r="H2709" s="186">
        <v>97.706942074724097</v>
      </c>
      <c r="I2709" s="186">
        <v>113.99143242051146</v>
      </c>
      <c r="J2709" s="186" t="s">
        <v>969</v>
      </c>
      <c r="K2709" s="186" t="s">
        <v>941</v>
      </c>
    </row>
    <row r="2710" spans="1:11" x14ac:dyDescent="0.45">
      <c r="A2710" s="186" t="s">
        <v>336</v>
      </c>
      <c r="B2710" s="186" t="s">
        <v>1100</v>
      </c>
      <c r="C2710" s="186" t="s">
        <v>1101</v>
      </c>
      <c r="D2710" s="186" t="s">
        <v>1102</v>
      </c>
      <c r="E2710" s="186" t="s">
        <v>941</v>
      </c>
      <c r="F2710" s="186">
        <v>2002</v>
      </c>
      <c r="G2710" s="186" t="s">
        <v>1013</v>
      </c>
      <c r="H2710" s="186">
        <v>38.984564189697601</v>
      </c>
      <c r="I2710" s="186">
        <v>45.481991554647202</v>
      </c>
      <c r="J2710" s="186" t="s">
        <v>969</v>
      </c>
      <c r="K2710" s="186" t="s">
        <v>941</v>
      </c>
    </row>
    <row r="2711" spans="1:11" x14ac:dyDescent="0.45">
      <c r="A2711" s="186" t="s">
        <v>336</v>
      </c>
      <c r="B2711" s="186" t="s">
        <v>1100</v>
      </c>
      <c r="C2711" s="186" t="s">
        <v>1101</v>
      </c>
      <c r="D2711" s="186" t="s">
        <v>1103</v>
      </c>
      <c r="E2711" s="186" t="s">
        <v>941</v>
      </c>
      <c r="F2711" s="186">
        <v>2002</v>
      </c>
      <c r="G2711" s="186" t="s">
        <v>1013</v>
      </c>
      <c r="H2711" s="186">
        <v>95.8710889192769</v>
      </c>
      <c r="I2711" s="186">
        <v>111.84960373915639</v>
      </c>
      <c r="J2711" s="186" t="s">
        <v>969</v>
      </c>
      <c r="K2711" s="186" t="s">
        <v>941</v>
      </c>
    </row>
    <row r="2712" spans="1:11" x14ac:dyDescent="0.45">
      <c r="A2712" s="186" t="s">
        <v>336</v>
      </c>
      <c r="B2712" s="186" t="s">
        <v>1100</v>
      </c>
      <c r="C2712" s="186" t="s">
        <v>1101</v>
      </c>
      <c r="D2712" s="186" t="s">
        <v>1102</v>
      </c>
      <c r="E2712" s="186" t="s">
        <v>941</v>
      </c>
      <c r="F2712" s="186">
        <v>2003</v>
      </c>
      <c r="G2712" s="186" t="s">
        <v>1013</v>
      </c>
      <c r="H2712" s="186">
        <v>40.162884754980702</v>
      </c>
      <c r="I2712" s="186">
        <v>46.856698880810825</v>
      </c>
      <c r="J2712" s="186" t="s">
        <v>969</v>
      </c>
      <c r="K2712" s="186" t="s">
        <v>941</v>
      </c>
    </row>
    <row r="2713" spans="1:11" x14ac:dyDescent="0.45">
      <c r="A2713" s="186" t="s">
        <v>336</v>
      </c>
      <c r="B2713" s="186" t="s">
        <v>1100</v>
      </c>
      <c r="C2713" s="186" t="s">
        <v>1101</v>
      </c>
      <c r="D2713" s="186" t="s">
        <v>1103</v>
      </c>
      <c r="E2713" s="186" t="s">
        <v>941</v>
      </c>
      <c r="F2713" s="186">
        <v>2003</v>
      </c>
      <c r="G2713" s="186" t="s">
        <v>1013</v>
      </c>
      <c r="H2713" s="186">
        <v>97.246362801599503</v>
      </c>
      <c r="I2713" s="186">
        <v>113.45408993519943</v>
      </c>
      <c r="J2713" s="186" t="s">
        <v>969</v>
      </c>
      <c r="K2713" s="186" t="s">
        <v>941</v>
      </c>
    </row>
    <row r="2714" spans="1:11" x14ac:dyDescent="0.45">
      <c r="A2714" s="186" t="s">
        <v>336</v>
      </c>
      <c r="B2714" s="186" t="s">
        <v>1100</v>
      </c>
      <c r="C2714" s="186" t="s">
        <v>1101</v>
      </c>
      <c r="D2714" s="186" t="s">
        <v>1102</v>
      </c>
      <c r="E2714" s="186" t="s">
        <v>941</v>
      </c>
      <c r="F2714" s="186">
        <v>2004</v>
      </c>
      <c r="G2714" s="186" t="s">
        <v>1013</v>
      </c>
      <c r="H2714" s="186">
        <v>39.8425961935408</v>
      </c>
      <c r="I2714" s="186">
        <v>46.483028892464269</v>
      </c>
      <c r="J2714" s="186" t="s">
        <v>969</v>
      </c>
      <c r="K2714" s="186" t="s">
        <v>941</v>
      </c>
    </row>
    <row r="2715" spans="1:11" x14ac:dyDescent="0.45">
      <c r="A2715" s="186" t="s">
        <v>336</v>
      </c>
      <c r="B2715" s="186" t="s">
        <v>1100</v>
      </c>
      <c r="C2715" s="186" t="s">
        <v>1101</v>
      </c>
      <c r="D2715" s="186" t="s">
        <v>1103</v>
      </c>
      <c r="E2715" s="186" t="s">
        <v>941</v>
      </c>
      <c r="F2715" s="186">
        <v>2004</v>
      </c>
      <c r="G2715" s="186" t="s">
        <v>1013</v>
      </c>
      <c r="H2715" s="186">
        <v>95.031169246273805</v>
      </c>
      <c r="I2715" s="186">
        <v>110.86969745398611</v>
      </c>
      <c r="J2715" s="186" t="s">
        <v>969</v>
      </c>
      <c r="K2715" s="186" t="s">
        <v>941</v>
      </c>
    </row>
    <row r="2716" spans="1:11" x14ac:dyDescent="0.45">
      <c r="A2716" s="186" t="s">
        <v>336</v>
      </c>
      <c r="B2716" s="186" t="s">
        <v>1100</v>
      </c>
      <c r="C2716" s="186" t="s">
        <v>1101</v>
      </c>
      <c r="D2716" s="186" t="s">
        <v>1102</v>
      </c>
      <c r="E2716" s="186" t="s">
        <v>941</v>
      </c>
      <c r="F2716" s="186">
        <v>2005</v>
      </c>
      <c r="G2716" s="186" t="s">
        <v>1013</v>
      </c>
      <c r="H2716" s="186">
        <v>39.616416992823801</v>
      </c>
      <c r="I2716" s="186">
        <v>46.219153158294439</v>
      </c>
      <c r="J2716" s="186" t="s">
        <v>969</v>
      </c>
      <c r="K2716" s="186" t="s">
        <v>941</v>
      </c>
    </row>
    <row r="2717" spans="1:11" x14ac:dyDescent="0.45">
      <c r="A2717" s="186" t="s">
        <v>336</v>
      </c>
      <c r="B2717" s="186" t="s">
        <v>1100</v>
      </c>
      <c r="C2717" s="186" t="s">
        <v>1101</v>
      </c>
      <c r="D2717" s="186" t="s">
        <v>1103</v>
      </c>
      <c r="E2717" s="186" t="s">
        <v>941</v>
      </c>
      <c r="F2717" s="186">
        <v>2005</v>
      </c>
      <c r="G2717" s="186" t="s">
        <v>1013</v>
      </c>
      <c r="H2717" s="186">
        <v>93.125611375469106</v>
      </c>
      <c r="I2717" s="186">
        <v>108.64654660471396</v>
      </c>
      <c r="J2717" s="186" t="s">
        <v>969</v>
      </c>
      <c r="K2717" s="186" t="s">
        <v>941</v>
      </c>
    </row>
    <row r="2718" spans="1:11" x14ac:dyDescent="0.45">
      <c r="A2718" s="186" t="s">
        <v>336</v>
      </c>
      <c r="B2718" s="186" t="s">
        <v>1100</v>
      </c>
      <c r="C2718" s="186" t="s">
        <v>1101</v>
      </c>
      <c r="D2718" s="186" t="s">
        <v>1102</v>
      </c>
      <c r="E2718" s="186" t="s">
        <v>941</v>
      </c>
      <c r="F2718" s="186">
        <v>2006</v>
      </c>
      <c r="G2718" s="186" t="s">
        <v>1013</v>
      </c>
      <c r="H2718" s="186">
        <v>39.390220001380499</v>
      </c>
      <c r="I2718" s="186">
        <v>45.955256668277251</v>
      </c>
      <c r="J2718" s="186" t="s">
        <v>969</v>
      </c>
      <c r="K2718" s="186" t="s">
        <v>941</v>
      </c>
    </row>
    <row r="2719" spans="1:11" x14ac:dyDescent="0.45">
      <c r="A2719" s="186" t="s">
        <v>336</v>
      </c>
      <c r="B2719" s="186" t="s">
        <v>1100</v>
      </c>
      <c r="C2719" s="186" t="s">
        <v>1101</v>
      </c>
      <c r="D2719" s="186" t="s">
        <v>1103</v>
      </c>
      <c r="E2719" s="186" t="s">
        <v>941</v>
      </c>
      <c r="F2719" s="186">
        <v>2006</v>
      </c>
      <c r="G2719" s="186" t="s">
        <v>1013</v>
      </c>
      <c r="H2719" s="186">
        <v>91.098478269683795</v>
      </c>
      <c r="I2719" s="186">
        <v>106.28155798129777</v>
      </c>
      <c r="J2719" s="186" t="s">
        <v>969</v>
      </c>
      <c r="K2719" s="186" t="s">
        <v>941</v>
      </c>
    </row>
    <row r="2720" spans="1:11" x14ac:dyDescent="0.45">
      <c r="A2720" s="186" t="s">
        <v>336</v>
      </c>
      <c r="B2720" s="186" t="s">
        <v>1100</v>
      </c>
      <c r="C2720" s="186" t="s">
        <v>1101</v>
      </c>
      <c r="D2720" s="186" t="s">
        <v>1102</v>
      </c>
      <c r="E2720" s="186" t="s">
        <v>941</v>
      </c>
      <c r="F2720" s="186">
        <v>2007</v>
      </c>
      <c r="G2720" s="186" t="s">
        <v>1013</v>
      </c>
      <c r="H2720" s="186">
        <v>39.144353466932003</v>
      </c>
      <c r="I2720" s="186">
        <v>45.668412378087339</v>
      </c>
      <c r="J2720" s="186" t="s">
        <v>969</v>
      </c>
      <c r="K2720" s="186" t="s">
        <v>941</v>
      </c>
    </row>
    <row r="2721" spans="1:11" x14ac:dyDescent="0.45">
      <c r="A2721" s="186" t="s">
        <v>336</v>
      </c>
      <c r="B2721" s="186" t="s">
        <v>1100</v>
      </c>
      <c r="C2721" s="186" t="s">
        <v>1101</v>
      </c>
      <c r="D2721" s="186" t="s">
        <v>1103</v>
      </c>
      <c r="E2721" s="186" t="s">
        <v>941</v>
      </c>
      <c r="F2721" s="186">
        <v>2007</v>
      </c>
      <c r="G2721" s="186" t="s">
        <v>1013</v>
      </c>
      <c r="H2721" s="186">
        <v>89.104390834727795</v>
      </c>
      <c r="I2721" s="186">
        <v>103.95512264051577</v>
      </c>
      <c r="J2721" s="186" t="s">
        <v>969</v>
      </c>
      <c r="K2721" s="186" t="s">
        <v>941</v>
      </c>
    </row>
    <row r="2722" spans="1:11" x14ac:dyDescent="0.45">
      <c r="A2722" s="186" t="s">
        <v>336</v>
      </c>
      <c r="B2722" s="186" t="s">
        <v>1100</v>
      </c>
      <c r="C2722" s="186" t="s">
        <v>1101</v>
      </c>
      <c r="D2722" s="186" t="s">
        <v>1102</v>
      </c>
      <c r="E2722" s="186" t="s">
        <v>941</v>
      </c>
      <c r="F2722" s="186">
        <v>2008</v>
      </c>
      <c r="G2722" s="186" t="s">
        <v>1013</v>
      </c>
      <c r="H2722" s="186">
        <v>38.888311250930599</v>
      </c>
      <c r="I2722" s="186">
        <v>45.369696459419032</v>
      </c>
      <c r="J2722" s="186" t="s">
        <v>969</v>
      </c>
      <c r="K2722" s="186" t="s">
        <v>941</v>
      </c>
    </row>
    <row r="2723" spans="1:11" x14ac:dyDescent="0.45">
      <c r="A2723" s="186" t="s">
        <v>336</v>
      </c>
      <c r="B2723" s="186" t="s">
        <v>1100</v>
      </c>
      <c r="C2723" s="186" t="s">
        <v>1101</v>
      </c>
      <c r="D2723" s="186" t="s">
        <v>1103</v>
      </c>
      <c r="E2723" s="186" t="s">
        <v>941</v>
      </c>
      <c r="F2723" s="186">
        <v>2008</v>
      </c>
      <c r="G2723" s="186" t="s">
        <v>1013</v>
      </c>
      <c r="H2723" s="186">
        <v>87.162025014934301</v>
      </c>
      <c r="I2723" s="186">
        <v>101.68902918409002</v>
      </c>
      <c r="J2723" s="186" t="s">
        <v>969</v>
      </c>
      <c r="K2723" s="186" t="s">
        <v>941</v>
      </c>
    </row>
    <row r="2724" spans="1:11" x14ac:dyDescent="0.45">
      <c r="A2724" s="186" t="s">
        <v>336</v>
      </c>
      <c r="B2724" s="186" t="s">
        <v>1100</v>
      </c>
      <c r="C2724" s="186" t="s">
        <v>1101</v>
      </c>
      <c r="D2724" s="186" t="s">
        <v>1102</v>
      </c>
      <c r="E2724" s="186" t="s">
        <v>941</v>
      </c>
      <c r="F2724" s="186">
        <v>2009</v>
      </c>
      <c r="G2724" s="186" t="s">
        <v>1013</v>
      </c>
      <c r="H2724" s="186">
        <v>38.606779573010499</v>
      </c>
      <c r="I2724" s="186">
        <v>45.04124283517892</v>
      </c>
      <c r="J2724" s="186" t="s">
        <v>969</v>
      </c>
      <c r="K2724" s="186" t="s">
        <v>941</v>
      </c>
    </row>
    <row r="2725" spans="1:11" x14ac:dyDescent="0.45">
      <c r="A2725" s="186" t="s">
        <v>336</v>
      </c>
      <c r="B2725" s="186" t="s">
        <v>1100</v>
      </c>
      <c r="C2725" s="186" t="s">
        <v>1101</v>
      </c>
      <c r="D2725" s="186" t="s">
        <v>1103</v>
      </c>
      <c r="E2725" s="186" t="s">
        <v>941</v>
      </c>
      <c r="F2725" s="186">
        <v>2009</v>
      </c>
      <c r="G2725" s="186" t="s">
        <v>1013</v>
      </c>
      <c r="H2725" s="186">
        <v>85.234216051277201</v>
      </c>
      <c r="I2725" s="186">
        <v>99.439918726490077</v>
      </c>
      <c r="J2725" s="186" t="s">
        <v>969</v>
      </c>
      <c r="K2725" s="186" t="s">
        <v>941</v>
      </c>
    </row>
    <row r="2726" spans="1:11" x14ac:dyDescent="0.45">
      <c r="A2726" s="186" t="s">
        <v>336</v>
      </c>
      <c r="B2726" s="186" t="s">
        <v>1100</v>
      </c>
      <c r="C2726" s="186" t="s">
        <v>1101</v>
      </c>
      <c r="D2726" s="186" t="s">
        <v>1102</v>
      </c>
      <c r="E2726" s="186" t="s">
        <v>941</v>
      </c>
      <c r="F2726" s="186">
        <v>2010</v>
      </c>
      <c r="G2726" s="186" t="s">
        <v>1013</v>
      </c>
      <c r="H2726" s="186">
        <v>39.302036154771699</v>
      </c>
      <c r="I2726" s="186">
        <v>45.85237551390032</v>
      </c>
      <c r="J2726" s="186" t="s">
        <v>969</v>
      </c>
      <c r="K2726" s="186" t="s">
        <v>941</v>
      </c>
    </row>
    <row r="2727" spans="1:11" x14ac:dyDescent="0.45">
      <c r="A2727" s="186" t="s">
        <v>336</v>
      </c>
      <c r="B2727" s="186" t="s">
        <v>1100</v>
      </c>
      <c r="C2727" s="186" t="s">
        <v>1101</v>
      </c>
      <c r="D2727" s="186" t="s">
        <v>1103</v>
      </c>
      <c r="E2727" s="186" t="s">
        <v>941</v>
      </c>
      <c r="F2727" s="186">
        <v>2010</v>
      </c>
      <c r="G2727" s="186" t="s">
        <v>1013</v>
      </c>
      <c r="H2727" s="186">
        <v>85.499758787541694</v>
      </c>
      <c r="I2727" s="186">
        <v>99.749718585465317</v>
      </c>
      <c r="J2727" s="186" t="s">
        <v>969</v>
      </c>
      <c r="K2727" s="186" t="s">
        <v>941</v>
      </c>
    </row>
    <row r="2728" spans="1:11" x14ac:dyDescent="0.45">
      <c r="A2728" s="186" t="s">
        <v>336</v>
      </c>
      <c r="B2728" s="186" t="s">
        <v>1100</v>
      </c>
      <c r="C2728" s="186" t="s">
        <v>1101</v>
      </c>
      <c r="D2728" s="186" t="s">
        <v>1102</v>
      </c>
      <c r="E2728" s="186" t="s">
        <v>941</v>
      </c>
      <c r="F2728" s="186">
        <v>2011</v>
      </c>
      <c r="G2728" s="186" t="s">
        <v>1013</v>
      </c>
      <c r="H2728" s="186">
        <v>36.815724402703601</v>
      </c>
      <c r="I2728" s="186">
        <v>42.95167846982087</v>
      </c>
      <c r="J2728" s="186" t="s">
        <v>969</v>
      </c>
      <c r="K2728" s="186" t="s">
        <v>941</v>
      </c>
    </row>
    <row r="2729" spans="1:11" x14ac:dyDescent="0.45">
      <c r="A2729" s="186" t="s">
        <v>336</v>
      </c>
      <c r="B2729" s="186" t="s">
        <v>1100</v>
      </c>
      <c r="C2729" s="186" t="s">
        <v>1101</v>
      </c>
      <c r="D2729" s="186" t="s">
        <v>1103</v>
      </c>
      <c r="E2729" s="186" t="s">
        <v>941</v>
      </c>
      <c r="F2729" s="186">
        <v>2011</v>
      </c>
      <c r="G2729" s="186" t="s">
        <v>1013</v>
      </c>
      <c r="H2729" s="186">
        <v>79.038130049090199</v>
      </c>
      <c r="I2729" s="186">
        <v>92.211151723938571</v>
      </c>
      <c r="J2729" s="186" t="s">
        <v>969</v>
      </c>
      <c r="K2729" s="186" t="s">
        <v>941</v>
      </c>
    </row>
    <row r="2730" spans="1:11" x14ac:dyDescent="0.45">
      <c r="A2730" s="186" t="s">
        <v>336</v>
      </c>
      <c r="B2730" s="186" t="s">
        <v>1100</v>
      </c>
      <c r="C2730" s="186" t="s">
        <v>1101</v>
      </c>
      <c r="D2730" s="186" t="s">
        <v>1102</v>
      </c>
      <c r="E2730" s="186" t="s">
        <v>941</v>
      </c>
      <c r="F2730" s="186">
        <v>2012</v>
      </c>
      <c r="G2730" s="186" t="s">
        <v>1013</v>
      </c>
      <c r="H2730" s="186">
        <v>37.510219752926098</v>
      </c>
      <c r="I2730" s="186">
        <v>43.761923045080451</v>
      </c>
      <c r="J2730" s="186" t="s">
        <v>969</v>
      </c>
      <c r="K2730" s="186" t="s">
        <v>941</v>
      </c>
    </row>
    <row r="2731" spans="1:11" x14ac:dyDescent="0.45">
      <c r="A2731" s="186" t="s">
        <v>336</v>
      </c>
      <c r="B2731" s="186" t="s">
        <v>1100</v>
      </c>
      <c r="C2731" s="186" t="s">
        <v>1101</v>
      </c>
      <c r="D2731" s="186" t="s">
        <v>1103</v>
      </c>
      <c r="E2731" s="186" t="s">
        <v>941</v>
      </c>
      <c r="F2731" s="186">
        <v>2012</v>
      </c>
      <c r="G2731" s="186" t="s">
        <v>1013</v>
      </c>
      <c r="H2731" s="186">
        <v>79.488908982324403</v>
      </c>
      <c r="I2731" s="186">
        <v>92.737060479378471</v>
      </c>
      <c r="J2731" s="186" t="s">
        <v>969</v>
      </c>
      <c r="K2731" s="186" t="s">
        <v>941</v>
      </c>
    </row>
    <row r="2732" spans="1:11" x14ac:dyDescent="0.45">
      <c r="A2732" s="186" t="s">
        <v>336</v>
      </c>
      <c r="B2732" s="186" t="s">
        <v>1100</v>
      </c>
      <c r="C2732" s="186" t="s">
        <v>1101</v>
      </c>
      <c r="D2732" s="186" t="s">
        <v>1102</v>
      </c>
      <c r="E2732" s="186" t="s">
        <v>941</v>
      </c>
      <c r="F2732" s="186">
        <v>2013</v>
      </c>
      <c r="G2732" s="186" t="s">
        <v>1013</v>
      </c>
      <c r="H2732" s="186">
        <v>36.629280334100898</v>
      </c>
      <c r="I2732" s="186">
        <v>42.734160389784385</v>
      </c>
      <c r="J2732" s="186" t="s">
        <v>969</v>
      </c>
      <c r="K2732" s="186" t="s">
        <v>941</v>
      </c>
    </row>
    <row r="2733" spans="1:11" x14ac:dyDescent="0.45">
      <c r="A2733" s="186" t="s">
        <v>336</v>
      </c>
      <c r="B2733" s="186" t="s">
        <v>1100</v>
      </c>
      <c r="C2733" s="186" t="s">
        <v>1101</v>
      </c>
      <c r="D2733" s="186" t="s">
        <v>1103</v>
      </c>
      <c r="E2733" s="186" t="s">
        <v>941</v>
      </c>
      <c r="F2733" s="186">
        <v>2013</v>
      </c>
      <c r="G2733" s="186" t="s">
        <v>1013</v>
      </c>
      <c r="H2733" s="186">
        <v>76.636564459442994</v>
      </c>
      <c r="I2733" s="186">
        <v>89.409325202683505</v>
      </c>
      <c r="J2733" s="186" t="s">
        <v>969</v>
      </c>
      <c r="K2733" s="186" t="s">
        <v>941</v>
      </c>
    </row>
    <row r="2734" spans="1:11" x14ac:dyDescent="0.45">
      <c r="A2734" s="186" t="s">
        <v>336</v>
      </c>
      <c r="B2734" s="186" t="s">
        <v>1100</v>
      </c>
      <c r="C2734" s="186" t="s">
        <v>1101</v>
      </c>
      <c r="D2734" s="186" t="s">
        <v>1102</v>
      </c>
      <c r="E2734" s="186" t="s">
        <v>941</v>
      </c>
      <c r="F2734" s="186">
        <v>2014</v>
      </c>
      <c r="G2734" s="186" t="s">
        <v>1013</v>
      </c>
      <c r="H2734" s="186">
        <v>36.761833956373899</v>
      </c>
      <c r="I2734" s="186">
        <v>42.888806282436221</v>
      </c>
      <c r="J2734" s="186" t="s">
        <v>969</v>
      </c>
      <c r="K2734" s="186" t="s">
        <v>941</v>
      </c>
    </row>
    <row r="2735" spans="1:11" x14ac:dyDescent="0.45">
      <c r="A2735" s="186" t="s">
        <v>336</v>
      </c>
      <c r="B2735" s="186" t="s">
        <v>1100</v>
      </c>
      <c r="C2735" s="186" t="s">
        <v>1101</v>
      </c>
      <c r="D2735" s="186" t="s">
        <v>1103</v>
      </c>
      <c r="E2735" s="186" t="s">
        <v>941</v>
      </c>
      <c r="F2735" s="186">
        <v>2014</v>
      </c>
      <c r="G2735" s="186" t="s">
        <v>1013</v>
      </c>
      <c r="H2735" s="186">
        <v>75.953832484982797</v>
      </c>
      <c r="I2735" s="186">
        <v>88.612804565813263</v>
      </c>
      <c r="J2735" s="186" t="s">
        <v>969</v>
      </c>
      <c r="K2735" s="186" t="s">
        <v>941</v>
      </c>
    </row>
    <row r="2736" spans="1:11" x14ac:dyDescent="0.45">
      <c r="A2736" s="186" t="s">
        <v>336</v>
      </c>
      <c r="B2736" s="186" t="s">
        <v>1100</v>
      </c>
      <c r="C2736" s="186" t="s">
        <v>1101</v>
      </c>
      <c r="D2736" s="186" t="s">
        <v>1102</v>
      </c>
      <c r="E2736" s="186" t="s">
        <v>941</v>
      </c>
      <c r="F2736" s="186">
        <v>2015</v>
      </c>
      <c r="G2736" s="186" t="s">
        <v>1013</v>
      </c>
      <c r="H2736" s="186">
        <v>36.722947000844997</v>
      </c>
      <c r="I2736" s="186">
        <v>42.843438167652501</v>
      </c>
      <c r="J2736" s="186" t="s">
        <v>969</v>
      </c>
      <c r="K2736" s="186" t="s">
        <v>941</v>
      </c>
    </row>
    <row r="2737" spans="1:11" x14ac:dyDescent="0.45">
      <c r="A2737" s="186" t="s">
        <v>336</v>
      </c>
      <c r="B2737" s="186" t="s">
        <v>1100</v>
      </c>
      <c r="C2737" s="186" t="s">
        <v>1101</v>
      </c>
      <c r="D2737" s="186" t="s">
        <v>1103</v>
      </c>
      <c r="E2737" s="186" t="s">
        <v>941</v>
      </c>
      <c r="F2737" s="186">
        <v>2015</v>
      </c>
      <c r="G2737" s="186" t="s">
        <v>1013</v>
      </c>
      <c r="H2737" s="186">
        <v>74.942176619800193</v>
      </c>
      <c r="I2737" s="186">
        <v>87.432539389766902</v>
      </c>
      <c r="J2737" s="186" t="s">
        <v>969</v>
      </c>
      <c r="K2737" s="186" t="s">
        <v>941</v>
      </c>
    </row>
    <row r="2738" spans="1:11" x14ac:dyDescent="0.45">
      <c r="A2738" s="186" t="s">
        <v>336</v>
      </c>
      <c r="B2738" s="186" t="s">
        <v>1100</v>
      </c>
      <c r="C2738" s="186" t="s">
        <v>1101</v>
      </c>
      <c r="D2738" s="186" t="s">
        <v>1102</v>
      </c>
      <c r="E2738" s="186" t="s">
        <v>941</v>
      </c>
      <c r="F2738" s="186">
        <v>2016</v>
      </c>
      <c r="G2738" s="186" t="s">
        <v>1013</v>
      </c>
      <c r="H2738" s="186">
        <v>35.739739509527602</v>
      </c>
      <c r="I2738" s="186">
        <v>41.696362761115537</v>
      </c>
      <c r="J2738" s="186" t="s">
        <v>969</v>
      </c>
      <c r="K2738" s="186" t="s">
        <v>941</v>
      </c>
    </row>
    <row r="2739" spans="1:11" x14ac:dyDescent="0.45">
      <c r="A2739" s="186" t="s">
        <v>336</v>
      </c>
      <c r="B2739" s="186" t="s">
        <v>1100</v>
      </c>
      <c r="C2739" s="186" t="s">
        <v>1101</v>
      </c>
      <c r="D2739" s="186" t="s">
        <v>1103</v>
      </c>
      <c r="E2739" s="186" t="s">
        <v>941</v>
      </c>
      <c r="F2739" s="186">
        <v>2016</v>
      </c>
      <c r="G2739" s="186" t="s">
        <v>1013</v>
      </c>
      <c r="H2739" s="186">
        <v>71.919197437618195</v>
      </c>
      <c r="I2739" s="186">
        <v>83.905730343887896</v>
      </c>
      <c r="J2739" s="186" t="s">
        <v>969</v>
      </c>
      <c r="K2739" s="186" t="s">
        <v>941</v>
      </c>
    </row>
    <row r="2740" spans="1:11" x14ac:dyDescent="0.45">
      <c r="A2740" s="186" t="s">
        <v>336</v>
      </c>
      <c r="B2740" s="186" t="s">
        <v>1100</v>
      </c>
      <c r="C2740" s="186" t="s">
        <v>1101</v>
      </c>
      <c r="D2740" s="186" t="s">
        <v>1102</v>
      </c>
      <c r="E2740" s="186" t="s">
        <v>941</v>
      </c>
      <c r="F2740" s="186">
        <v>2017</v>
      </c>
      <c r="G2740" s="186" t="s">
        <v>1013</v>
      </c>
      <c r="H2740" s="186">
        <v>36.390240253053904</v>
      </c>
      <c r="I2740" s="186">
        <v>42.455280295229556</v>
      </c>
      <c r="J2740" s="186" t="s">
        <v>969</v>
      </c>
      <c r="K2740" s="186" t="s">
        <v>941</v>
      </c>
    </row>
    <row r="2741" spans="1:11" x14ac:dyDescent="0.45">
      <c r="A2741" s="186" t="s">
        <v>336</v>
      </c>
      <c r="B2741" s="186" t="s">
        <v>1100</v>
      </c>
      <c r="C2741" s="186" t="s">
        <v>1101</v>
      </c>
      <c r="D2741" s="186" t="s">
        <v>1103</v>
      </c>
      <c r="E2741" s="186" t="s">
        <v>941</v>
      </c>
      <c r="F2741" s="186">
        <v>2017</v>
      </c>
      <c r="G2741" s="186" t="s">
        <v>1013</v>
      </c>
      <c r="H2741" s="186">
        <v>72.230200440418699</v>
      </c>
      <c r="I2741" s="186">
        <v>84.268567180488489</v>
      </c>
      <c r="J2741" s="186" t="s">
        <v>969</v>
      </c>
      <c r="K2741" s="186" t="s">
        <v>941</v>
      </c>
    </row>
    <row r="2742" spans="1:11" x14ac:dyDescent="0.45">
      <c r="A2742" s="186" t="s">
        <v>336</v>
      </c>
      <c r="B2742" s="186" t="s">
        <v>1100</v>
      </c>
      <c r="C2742" s="186" t="s">
        <v>1101</v>
      </c>
      <c r="D2742" s="186" t="s">
        <v>1102</v>
      </c>
      <c r="E2742" s="186" t="s">
        <v>941</v>
      </c>
      <c r="F2742" s="186">
        <v>2018</v>
      </c>
      <c r="G2742" s="186" t="s">
        <v>1013</v>
      </c>
      <c r="H2742" s="186">
        <v>37.040740996580098</v>
      </c>
      <c r="I2742" s="186">
        <v>43.214197829343448</v>
      </c>
      <c r="J2742" s="186" t="s">
        <v>969</v>
      </c>
      <c r="K2742" s="186" t="s">
        <v>941</v>
      </c>
    </row>
    <row r="2743" spans="1:11" x14ac:dyDescent="0.45">
      <c r="A2743" s="186" t="s">
        <v>336</v>
      </c>
      <c r="B2743" s="186" t="s">
        <v>1100</v>
      </c>
      <c r="C2743" s="186" t="s">
        <v>1101</v>
      </c>
      <c r="D2743" s="186" t="s">
        <v>1103</v>
      </c>
      <c r="E2743" s="186" t="s">
        <v>941</v>
      </c>
      <c r="F2743" s="186">
        <v>2018</v>
      </c>
      <c r="G2743" s="186" t="s">
        <v>1013</v>
      </c>
      <c r="H2743" s="186">
        <v>72.541203443219104</v>
      </c>
      <c r="I2743" s="186">
        <v>84.631404017088954</v>
      </c>
      <c r="J2743" s="186" t="s">
        <v>969</v>
      </c>
      <c r="K2743" s="186" t="s">
        <v>941</v>
      </c>
    </row>
    <row r="2744" spans="1:11" x14ac:dyDescent="0.45">
      <c r="A2744" s="186" t="s">
        <v>336</v>
      </c>
      <c r="B2744" s="186" t="s">
        <v>1100</v>
      </c>
      <c r="C2744" s="186" t="s">
        <v>1101</v>
      </c>
      <c r="D2744" s="186" t="s">
        <v>1102</v>
      </c>
      <c r="E2744" s="186" t="s">
        <v>941</v>
      </c>
      <c r="F2744" s="186">
        <v>2019</v>
      </c>
      <c r="G2744" s="186" t="s">
        <v>1013</v>
      </c>
      <c r="H2744" s="186">
        <v>37.691241740106399</v>
      </c>
      <c r="I2744" s="186">
        <v>43.973115363457467</v>
      </c>
      <c r="J2744" s="186" t="s">
        <v>969</v>
      </c>
      <c r="K2744" s="186" t="s">
        <v>941</v>
      </c>
    </row>
    <row r="2745" spans="1:11" x14ac:dyDescent="0.45">
      <c r="A2745" s="186" t="s">
        <v>336</v>
      </c>
      <c r="B2745" s="186" t="s">
        <v>1100</v>
      </c>
      <c r="C2745" s="186" t="s">
        <v>1101</v>
      </c>
      <c r="D2745" s="186" t="s">
        <v>1103</v>
      </c>
      <c r="E2745" s="186" t="s">
        <v>941</v>
      </c>
      <c r="F2745" s="186">
        <v>2019</v>
      </c>
      <c r="G2745" s="186" t="s">
        <v>1013</v>
      </c>
      <c r="H2745" s="186">
        <v>72.852206446019593</v>
      </c>
      <c r="I2745" s="186">
        <v>84.994240853689533</v>
      </c>
      <c r="J2745" s="186" t="s">
        <v>969</v>
      </c>
      <c r="K2745" s="186" t="s">
        <v>941</v>
      </c>
    </row>
    <row r="2746" spans="1:11" x14ac:dyDescent="0.45">
      <c r="A2746" s="186" t="s">
        <v>336</v>
      </c>
      <c r="B2746" s="186" t="s">
        <v>1100</v>
      </c>
      <c r="C2746" s="186" t="s">
        <v>1101</v>
      </c>
      <c r="D2746" s="186" t="s">
        <v>1102</v>
      </c>
      <c r="E2746" s="186" t="s">
        <v>941</v>
      </c>
      <c r="F2746" s="186">
        <v>2020</v>
      </c>
      <c r="G2746" s="186" t="s">
        <v>1013</v>
      </c>
      <c r="H2746" s="186">
        <v>38.3417424836327</v>
      </c>
      <c r="I2746" s="186">
        <v>44.732032897571486</v>
      </c>
      <c r="J2746" s="186" t="s">
        <v>969</v>
      </c>
      <c r="K2746" s="186" t="s">
        <v>941</v>
      </c>
    </row>
    <row r="2747" spans="1:11" x14ac:dyDescent="0.45">
      <c r="A2747" s="186" t="s">
        <v>336</v>
      </c>
      <c r="B2747" s="186" t="s">
        <v>1100</v>
      </c>
      <c r="C2747" s="186" t="s">
        <v>1101</v>
      </c>
      <c r="D2747" s="186" t="s">
        <v>1103</v>
      </c>
      <c r="E2747" s="186" t="s">
        <v>941</v>
      </c>
      <c r="F2747" s="186">
        <v>2020</v>
      </c>
      <c r="G2747" s="186" t="s">
        <v>1013</v>
      </c>
      <c r="H2747" s="186">
        <v>73.163209448819998</v>
      </c>
      <c r="I2747" s="186">
        <v>85.357077690289998</v>
      </c>
      <c r="J2747" s="186" t="s">
        <v>969</v>
      </c>
      <c r="K2747" s="186" t="s">
        <v>941</v>
      </c>
    </row>
    <row r="2748" spans="1:11" x14ac:dyDescent="0.45">
      <c r="A2748" s="186" t="s">
        <v>336</v>
      </c>
      <c r="B2748" s="186" t="s">
        <v>1100</v>
      </c>
      <c r="C2748" s="186" t="s">
        <v>1101</v>
      </c>
      <c r="D2748" s="186" t="s">
        <v>1102</v>
      </c>
      <c r="E2748" s="186" t="s">
        <v>941</v>
      </c>
      <c r="F2748" s="186">
        <v>2021</v>
      </c>
      <c r="G2748" s="186" t="s">
        <v>1013</v>
      </c>
      <c r="H2748" s="186">
        <v>39.108747552860699</v>
      </c>
      <c r="I2748" s="186">
        <v>45.62687214500415</v>
      </c>
      <c r="J2748" s="186" t="s">
        <v>969</v>
      </c>
      <c r="K2748" s="186" t="s">
        <v>941</v>
      </c>
    </row>
    <row r="2749" spans="1:11" x14ac:dyDescent="0.45">
      <c r="A2749" s="186" t="s">
        <v>336</v>
      </c>
      <c r="B2749" s="186" t="s">
        <v>1100</v>
      </c>
      <c r="C2749" s="186" t="s">
        <v>1101</v>
      </c>
      <c r="D2749" s="186" t="s">
        <v>1103</v>
      </c>
      <c r="E2749" s="186" t="s">
        <v>941</v>
      </c>
      <c r="F2749" s="186">
        <v>2021</v>
      </c>
      <c r="G2749" s="186" t="s">
        <v>1013</v>
      </c>
      <c r="H2749" s="186">
        <v>73.566023339856102</v>
      </c>
      <c r="I2749" s="186">
        <v>85.827027229832126</v>
      </c>
      <c r="J2749" s="186" t="s">
        <v>969</v>
      </c>
      <c r="K2749" s="186" t="s">
        <v>941</v>
      </c>
    </row>
    <row r="2750" spans="1:11" x14ac:dyDescent="0.45">
      <c r="A2750" s="186" t="s">
        <v>336</v>
      </c>
      <c r="B2750" s="186" t="s">
        <v>1100</v>
      </c>
      <c r="C2750" s="186" t="s">
        <v>1101</v>
      </c>
      <c r="D2750" s="186" t="s">
        <v>1102</v>
      </c>
      <c r="E2750" s="186" t="s">
        <v>941</v>
      </c>
      <c r="F2750" s="186">
        <v>2022</v>
      </c>
      <c r="G2750" s="186" t="s">
        <v>1013</v>
      </c>
      <c r="H2750" s="186">
        <v>39.875752622088797</v>
      </c>
      <c r="I2750" s="186">
        <v>46.521711392436934</v>
      </c>
      <c r="J2750" s="186" t="s">
        <v>969</v>
      </c>
      <c r="K2750" s="186" t="s">
        <v>941</v>
      </c>
    </row>
    <row r="2751" spans="1:11" x14ac:dyDescent="0.45">
      <c r="A2751" s="186" t="s">
        <v>336</v>
      </c>
      <c r="B2751" s="186" t="s">
        <v>1100</v>
      </c>
      <c r="C2751" s="186" t="s">
        <v>1101</v>
      </c>
      <c r="D2751" s="186" t="s">
        <v>1103</v>
      </c>
      <c r="E2751" s="186" t="s">
        <v>941</v>
      </c>
      <c r="F2751" s="186">
        <v>2022</v>
      </c>
      <c r="G2751" s="186" t="s">
        <v>1013</v>
      </c>
      <c r="H2751" s="186">
        <v>73.968837230892206</v>
      </c>
      <c r="I2751" s="186">
        <v>86.29697676937424</v>
      </c>
      <c r="J2751" s="186" t="s">
        <v>969</v>
      </c>
      <c r="K2751" s="186" t="s">
        <v>941</v>
      </c>
    </row>
    <row r="2752" spans="1:11" x14ac:dyDescent="0.45">
      <c r="A2752" s="186" t="s">
        <v>336</v>
      </c>
      <c r="B2752" s="186" t="s">
        <v>1100</v>
      </c>
      <c r="C2752" s="186" t="s">
        <v>1101</v>
      </c>
      <c r="D2752" s="186" t="s">
        <v>1102</v>
      </c>
      <c r="E2752" s="186" t="s">
        <v>941</v>
      </c>
      <c r="F2752" s="186">
        <v>2023</v>
      </c>
      <c r="G2752" s="186" t="s">
        <v>1013</v>
      </c>
      <c r="H2752" s="186">
        <v>40.642757691316802</v>
      </c>
      <c r="I2752" s="186">
        <v>47.416550639869605</v>
      </c>
      <c r="J2752" s="186" t="s">
        <v>969</v>
      </c>
      <c r="K2752" s="186" t="s">
        <v>941</v>
      </c>
    </row>
    <row r="2753" spans="1:11" x14ac:dyDescent="0.45">
      <c r="A2753" s="186" t="s">
        <v>336</v>
      </c>
      <c r="B2753" s="186" t="s">
        <v>1100</v>
      </c>
      <c r="C2753" s="186" t="s">
        <v>1101</v>
      </c>
      <c r="D2753" s="186" t="s">
        <v>1103</v>
      </c>
      <c r="E2753" s="186" t="s">
        <v>941</v>
      </c>
      <c r="F2753" s="186">
        <v>2023</v>
      </c>
      <c r="G2753" s="186" t="s">
        <v>1013</v>
      </c>
      <c r="H2753" s="186">
        <v>74.371651121928295</v>
      </c>
      <c r="I2753" s="186">
        <v>86.766926308916354</v>
      </c>
      <c r="J2753" s="186" t="s">
        <v>969</v>
      </c>
      <c r="K2753" s="186" t="s">
        <v>941</v>
      </c>
    </row>
    <row r="2754" spans="1:11" x14ac:dyDescent="0.45">
      <c r="A2754" s="186" t="s">
        <v>336</v>
      </c>
      <c r="B2754" s="186" t="s">
        <v>1100</v>
      </c>
      <c r="C2754" s="186" t="s">
        <v>1101</v>
      </c>
      <c r="D2754" s="186" t="s">
        <v>1102</v>
      </c>
      <c r="E2754" s="186" t="s">
        <v>941</v>
      </c>
      <c r="F2754" s="186">
        <v>2024</v>
      </c>
      <c r="G2754" s="186" t="s">
        <v>1013</v>
      </c>
      <c r="H2754" s="186">
        <v>41.409762760544801</v>
      </c>
      <c r="I2754" s="186">
        <v>48.311389887302269</v>
      </c>
      <c r="J2754" s="186" t="s">
        <v>969</v>
      </c>
      <c r="K2754" s="186" t="s">
        <v>941</v>
      </c>
    </row>
    <row r="2755" spans="1:11" x14ac:dyDescent="0.45">
      <c r="A2755" s="186" t="s">
        <v>336</v>
      </c>
      <c r="B2755" s="186" t="s">
        <v>1100</v>
      </c>
      <c r="C2755" s="186" t="s">
        <v>1101</v>
      </c>
      <c r="D2755" s="186" t="s">
        <v>1103</v>
      </c>
      <c r="E2755" s="186" t="s">
        <v>941</v>
      </c>
      <c r="F2755" s="186">
        <v>2024</v>
      </c>
      <c r="G2755" s="186" t="s">
        <v>1013</v>
      </c>
      <c r="H2755" s="186">
        <v>74.774465012964498</v>
      </c>
      <c r="I2755" s="186">
        <v>87.236875848458581</v>
      </c>
      <c r="J2755" s="186" t="s">
        <v>969</v>
      </c>
      <c r="K2755" s="186" t="s">
        <v>941</v>
      </c>
    </row>
    <row r="2756" spans="1:11" x14ac:dyDescent="0.45">
      <c r="A2756" s="186" t="s">
        <v>336</v>
      </c>
      <c r="B2756" s="186" t="s">
        <v>1100</v>
      </c>
      <c r="C2756" s="186" t="s">
        <v>1101</v>
      </c>
      <c r="D2756" s="186" t="s">
        <v>1102</v>
      </c>
      <c r="E2756" s="186" t="s">
        <v>941</v>
      </c>
      <c r="F2756" s="186">
        <v>2025</v>
      </c>
      <c r="G2756" s="186" t="s">
        <v>1013</v>
      </c>
      <c r="H2756" s="186">
        <v>42.176767829772899</v>
      </c>
      <c r="I2756" s="186">
        <v>49.206229134735054</v>
      </c>
      <c r="J2756" s="186" t="s">
        <v>969</v>
      </c>
      <c r="K2756" s="186" t="s">
        <v>941</v>
      </c>
    </row>
    <row r="2757" spans="1:11" x14ac:dyDescent="0.45">
      <c r="A2757" s="186" t="s">
        <v>336</v>
      </c>
      <c r="B2757" s="186" t="s">
        <v>1100</v>
      </c>
      <c r="C2757" s="186" t="s">
        <v>1101</v>
      </c>
      <c r="D2757" s="186" t="s">
        <v>1103</v>
      </c>
      <c r="E2757" s="186" t="s">
        <v>941</v>
      </c>
      <c r="F2757" s="186">
        <v>2025</v>
      </c>
      <c r="G2757" s="186" t="s">
        <v>1013</v>
      </c>
      <c r="H2757" s="186">
        <v>75.177278904000602</v>
      </c>
      <c r="I2757" s="186">
        <v>87.706825388000709</v>
      </c>
      <c r="J2757" s="186" t="s">
        <v>969</v>
      </c>
      <c r="K2757" s="186" t="s">
        <v>941</v>
      </c>
    </row>
    <row r="2758" spans="1:11" x14ac:dyDescent="0.45">
      <c r="A2758" s="186" t="s">
        <v>336</v>
      </c>
      <c r="B2758" s="186" t="s">
        <v>1100</v>
      </c>
      <c r="C2758" s="186" t="s">
        <v>1101</v>
      </c>
      <c r="D2758" s="186" t="s">
        <v>1102</v>
      </c>
      <c r="E2758" s="186" t="s">
        <v>941</v>
      </c>
      <c r="F2758" s="186">
        <v>2026</v>
      </c>
      <c r="G2758" s="186" t="s">
        <v>1013</v>
      </c>
      <c r="H2758" s="186">
        <v>43.054109572860902</v>
      </c>
      <c r="I2758" s="186">
        <v>50.229794501671059</v>
      </c>
      <c r="J2758" s="186" t="s">
        <v>969</v>
      </c>
      <c r="K2758" s="186" t="s">
        <v>941</v>
      </c>
    </row>
    <row r="2759" spans="1:11" x14ac:dyDescent="0.45">
      <c r="A2759" s="186" t="s">
        <v>336</v>
      </c>
      <c r="B2759" s="186" t="s">
        <v>1100</v>
      </c>
      <c r="C2759" s="186" t="s">
        <v>1101</v>
      </c>
      <c r="D2759" s="186" t="s">
        <v>1103</v>
      </c>
      <c r="E2759" s="186" t="s">
        <v>941</v>
      </c>
      <c r="F2759" s="186">
        <v>2026</v>
      </c>
      <c r="G2759" s="186" t="s">
        <v>1013</v>
      </c>
      <c r="H2759" s="186">
        <v>75.622490256274801</v>
      </c>
      <c r="I2759" s="186">
        <v>88.226238632320602</v>
      </c>
      <c r="J2759" s="186" t="s">
        <v>969</v>
      </c>
      <c r="K2759" s="186" t="s">
        <v>941</v>
      </c>
    </row>
    <row r="2760" spans="1:11" x14ac:dyDescent="0.45">
      <c r="A2760" s="186" t="s">
        <v>336</v>
      </c>
      <c r="B2760" s="186" t="s">
        <v>1100</v>
      </c>
      <c r="C2760" s="186" t="s">
        <v>1101</v>
      </c>
      <c r="D2760" s="186" t="s">
        <v>1102</v>
      </c>
      <c r="E2760" s="186" t="s">
        <v>941</v>
      </c>
      <c r="F2760" s="186">
        <v>2027</v>
      </c>
      <c r="G2760" s="186" t="s">
        <v>1013</v>
      </c>
      <c r="H2760" s="186">
        <v>43.931451315948799</v>
      </c>
      <c r="I2760" s="186">
        <v>51.253359868606935</v>
      </c>
      <c r="J2760" s="186" t="s">
        <v>969</v>
      </c>
      <c r="K2760" s="186" t="s">
        <v>941</v>
      </c>
    </row>
    <row r="2761" spans="1:11" x14ac:dyDescent="0.45">
      <c r="A2761" s="186" t="s">
        <v>336</v>
      </c>
      <c r="B2761" s="186" t="s">
        <v>1100</v>
      </c>
      <c r="C2761" s="186" t="s">
        <v>1101</v>
      </c>
      <c r="D2761" s="186" t="s">
        <v>1103</v>
      </c>
      <c r="E2761" s="186" t="s">
        <v>941</v>
      </c>
      <c r="F2761" s="186">
        <v>2027</v>
      </c>
      <c r="G2761" s="186" t="s">
        <v>1013</v>
      </c>
      <c r="H2761" s="186">
        <v>76.067701608548902</v>
      </c>
      <c r="I2761" s="186">
        <v>88.745651876640395</v>
      </c>
      <c r="J2761" s="186" t="s">
        <v>969</v>
      </c>
      <c r="K2761" s="186" t="s">
        <v>941</v>
      </c>
    </row>
    <row r="2762" spans="1:11" x14ac:dyDescent="0.45">
      <c r="A2762" s="186" t="s">
        <v>336</v>
      </c>
      <c r="B2762" s="186" t="s">
        <v>1100</v>
      </c>
      <c r="C2762" s="186" t="s">
        <v>1101</v>
      </c>
      <c r="D2762" s="186" t="s">
        <v>1102</v>
      </c>
      <c r="E2762" s="186" t="s">
        <v>941</v>
      </c>
      <c r="F2762" s="186">
        <v>2028</v>
      </c>
      <c r="G2762" s="186" t="s">
        <v>1013</v>
      </c>
      <c r="H2762" s="186">
        <v>44.808793059036802</v>
      </c>
      <c r="I2762" s="186">
        <v>52.27692523554294</v>
      </c>
      <c r="J2762" s="186" t="s">
        <v>969</v>
      </c>
      <c r="K2762" s="186" t="s">
        <v>941</v>
      </c>
    </row>
    <row r="2763" spans="1:11" x14ac:dyDescent="0.45">
      <c r="A2763" s="186" t="s">
        <v>336</v>
      </c>
      <c r="B2763" s="186" t="s">
        <v>1100</v>
      </c>
      <c r="C2763" s="186" t="s">
        <v>1101</v>
      </c>
      <c r="D2763" s="186" t="s">
        <v>1103</v>
      </c>
      <c r="E2763" s="186" t="s">
        <v>941</v>
      </c>
      <c r="F2763" s="186">
        <v>2028</v>
      </c>
      <c r="G2763" s="186" t="s">
        <v>1013</v>
      </c>
      <c r="H2763" s="186">
        <v>76.512912960823201</v>
      </c>
      <c r="I2763" s="186">
        <v>89.265065120960401</v>
      </c>
      <c r="J2763" s="186" t="s">
        <v>969</v>
      </c>
      <c r="K2763" s="186" t="s">
        <v>941</v>
      </c>
    </row>
    <row r="2764" spans="1:11" x14ac:dyDescent="0.45">
      <c r="A2764" s="186" t="s">
        <v>336</v>
      </c>
      <c r="B2764" s="186" t="s">
        <v>1100</v>
      </c>
      <c r="C2764" s="186" t="s">
        <v>1101</v>
      </c>
      <c r="D2764" s="186" t="s">
        <v>1102</v>
      </c>
      <c r="E2764" s="186" t="s">
        <v>941</v>
      </c>
      <c r="F2764" s="186">
        <v>2029</v>
      </c>
      <c r="G2764" s="186" t="s">
        <v>1013</v>
      </c>
      <c r="H2764" s="186">
        <v>45.686134802124698</v>
      </c>
      <c r="I2764" s="186">
        <v>53.300490602478817</v>
      </c>
      <c r="J2764" s="186" t="s">
        <v>969</v>
      </c>
      <c r="K2764" s="186" t="s">
        <v>941</v>
      </c>
    </row>
    <row r="2765" spans="1:11" x14ac:dyDescent="0.45">
      <c r="A2765" s="186" t="s">
        <v>336</v>
      </c>
      <c r="B2765" s="186" t="s">
        <v>1100</v>
      </c>
      <c r="C2765" s="186" t="s">
        <v>1101</v>
      </c>
      <c r="D2765" s="186" t="s">
        <v>1103</v>
      </c>
      <c r="E2765" s="186" t="s">
        <v>941</v>
      </c>
      <c r="F2765" s="186">
        <v>2029</v>
      </c>
      <c r="G2765" s="186" t="s">
        <v>1013</v>
      </c>
      <c r="H2765" s="186">
        <v>76.958124313097301</v>
      </c>
      <c r="I2765" s="186">
        <v>89.784478365280194</v>
      </c>
      <c r="J2765" s="186" t="s">
        <v>969</v>
      </c>
      <c r="K2765" s="186" t="s">
        <v>941</v>
      </c>
    </row>
    <row r="2766" spans="1:11" x14ac:dyDescent="0.45">
      <c r="A2766" s="186" t="s">
        <v>336</v>
      </c>
      <c r="B2766" s="186" t="s">
        <v>1100</v>
      </c>
      <c r="C2766" s="186" t="s">
        <v>1101</v>
      </c>
      <c r="D2766" s="186" t="s">
        <v>1102</v>
      </c>
      <c r="E2766" s="186" t="s">
        <v>941</v>
      </c>
      <c r="F2766" s="186">
        <v>2030</v>
      </c>
      <c r="G2766" s="186" t="s">
        <v>1013</v>
      </c>
      <c r="H2766" s="186">
        <v>46.563476545212701</v>
      </c>
      <c r="I2766" s="186">
        <v>54.324055969414822</v>
      </c>
      <c r="J2766" s="186" t="s">
        <v>969</v>
      </c>
      <c r="K2766" s="186" t="s">
        <v>941</v>
      </c>
    </row>
    <row r="2767" spans="1:11" x14ac:dyDescent="0.45">
      <c r="A2767" s="186" t="s">
        <v>336</v>
      </c>
      <c r="B2767" s="186" t="s">
        <v>1100</v>
      </c>
      <c r="C2767" s="186" t="s">
        <v>1101</v>
      </c>
      <c r="D2767" s="186" t="s">
        <v>1103</v>
      </c>
      <c r="E2767" s="186" t="s">
        <v>941</v>
      </c>
      <c r="F2767" s="186">
        <v>2030</v>
      </c>
      <c r="G2767" s="186" t="s">
        <v>1013</v>
      </c>
      <c r="H2767" s="186">
        <v>77.4033356653715</v>
      </c>
      <c r="I2767" s="186">
        <v>90.303891609600086</v>
      </c>
      <c r="J2767" s="186" t="s">
        <v>969</v>
      </c>
      <c r="K2767" s="186" t="s">
        <v>941</v>
      </c>
    </row>
    <row r="2768" spans="1:11" x14ac:dyDescent="0.45">
      <c r="A2768" s="186" t="s">
        <v>336</v>
      </c>
      <c r="B2768" s="186" t="s">
        <v>1100</v>
      </c>
      <c r="C2768" s="186" t="s">
        <v>1101</v>
      </c>
      <c r="D2768" s="186" t="s">
        <v>1102</v>
      </c>
      <c r="E2768" s="186" t="s">
        <v>941</v>
      </c>
      <c r="F2768" s="186">
        <v>2031</v>
      </c>
      <c r="G2768" s="186" t="s">
        <v>1013</v>
      </c>
      <c r="H2768" s="186">
        <v>47.561412484492998</v>
      </c>
      <c r="I2768" s="186">
        <v>55.488314565241836</v>
      </c>
      <c r="J2768" s="186" t="s">
        <v>969</v>
      </c>
      <c r="K2768" s="186" t="s">
        <v>941</v>
      </c>
    </row>
    <row r="2769" spans="1:11" x14ac:dyDescent="0.45">
      <c r="A2769" s="186" t="s">
        <v>336</v>
      </c>
      <c r="B2769" s="186" t="s">
        <v>1100</v>
      </c>
      <c r="C2769" s="186" t="s">
        <v>1101</v>
      </c>
      <c r="D2769" s="186" t="s">
        <v>1103</v>
      </c>
      <c r="E2769" s="186" t="s">
        <v>941</v>
      </c>
      <c r="F2769" s="186">
        <v>2031</v>
      </c>
      <c r="G2769" s="186" t="s">
        <v>1013</v>
      </c>
      <c r="H2769" s="186">
        <v>77.858360716363805</v>
      </c>
      <c r="I2769" s="186">
        <v>90.834754169091113</v>
      </c>
      <c r="J2769" s="186" t="s">
        <v>969</v>
      </c>
      <c r="K2769" s="186" t="s">
        <v>941</v>
      </c>
    </row>
    <row r="2770" spans="1:11" x14ac:dyDescent="0.45">
      <c r="A2770" s="186" t="s">
        <v>336</v>
      </c>
      <c r="B2770" s="186" t="s">
        <v>1100</v>
      </c>
      <c r="C2770" s="186" t="s">
        <v>1101</v>
      </c>
      <c r="D2770" s="186" t="s">
        <v>1102</v>
      </c>
      <c r="E2770" s="186" t="s">
        <v>941</v>
      </c>
      <c r="F2770" s="186">
        <v>2032</v>
      </c>
      <c r="G2770" s="186" t="s">
        <v>1013</v>
      </c>
      <c r="H2770" s="186">
        <v>48.559348423773201</v>
      </c>
      <c r="I2770" s="186">
        <v>56.652573161068737</v>
      </c>
      <c r="J2770" s="186" t="s">
        <v>969</v>
      </c>
      <c r="K2770" s="186" t="s">
        <v>941</v>
      </c>
    </row>
    <row r="2771" spans="1:11" x14ac:dyDescent="0.45">
      <c r="A2771" s="186" t="s">
        <v>336</v>
      </c>
      <c r="B2771" s="186" t="s">
        <v>1100</v>
      </c>
      <c r="C2771" s="186" t="s">
        <v>1101</v>
      </c>
      <c r="D2771" s="186" t="s">
        <v>1103</v>
      </c>
      <c r="E2771" s="186" t="s">
        <v>941</v>
      </c>
      <c r="F2771" s="186">
        <v>2032</v>
      </c>
      <c r="G2771" s="186" t="s">
        <v>1013</v>
      </c>
      <c r="H2771" s="186">
        <v>78.313385767356095</v>
      </c>
      <c r="I2771" s="186">
        <v>91.365616728582111</v>
      </c>
      <c r="J2771" s="186" t="s">
        <v>969</v>
      </c>
      <c r="K2771" s="186" t="s">
        <v>941</v>
      </c>
    </row>
    <row r="2772" spans="1:11" x14ac:dyDescent="0.45">
      <c r="A2772" s="186" t="s">
        <v>336</v>
      </c>
      <c r="B2772" s="186" t="s">
        <v>1100</v>
      </c>
      <c r="C2772" s="186" t="s">
        <v>1101</v>
      </c>
      <c r="D2772" s="186" t="s">
        <v>1102</v>
      </c>
      <c r="E2772" s="186" t="s">
        <v>941</v>
      </c>
      <c r="F2772" s="186">
        <v>2033</v>
      </c>
      <c r="G2772" s="186" t="s">
        <v>1013</v>
      </c>
      <c r="H2772" s="186">
        <v>49.557284363053498</v>
      </c>
      <c r="I2772" s="186">
        <v>57.816831756895752</v>
      </c>
      <c r="J2772" s="186" t="s">
        <v>969</v>
      </c>
      <c r="K2772" s="186" t="s">
        <v>941</v>
      </c>
    </row>
    <row r="2773" spans="1:11" x14ac:dyDescent="0.45">
      <c r="A2773" s="186" t="s">
        <v>336</v>
      </c>
      <c r="B2773" s="186" t="s">
        <v>1100</v>
      </c>
      <c r="C2773" s="186" t="s">
        <v>1101</v>
      </c>
      <c r="D2773" s="186" t="s">
        <v>1103</v>
      </c>
      <c r="E2773" s="186" t="s">
        <v>941</v>
      </c>
      <c r="F2773" s="186">
        <v>2033</v>
      </c>
      <c r="G2773" s="186" t="s">
        <v>1013</v>
      </c>
      <c r="H2773" s="186">
        <v>78.7684108183483</v>
      </c>
      <c r="I2773" s="186">
        <v>91.896479288073024</v>
      </c>
      <c r="J2773" s="186" t="s">
        <v>969</v>
      </c>
      <c r="K2773" s="186" t="s">
        <v>941</v>
      </c>
    </row>
    <row r="2774" spans="1:11" x14ac:dyDescent="0.45">
      <c r="A2774" s="186" t="s">
        <v>336</v>
      </c>
      <c r="B2774" s="186" t="s">
        <v>1100</v>
      </c>
      <c r="C2774" s="186" t="s">
        <v>1101</v>
      </c>
      <c r="D2774" s="186" t="s">
        <v>1102</v>
      </c>
      <c r="E2774" s="186" t="s">
        <v>941</v>
      </c>
      <c r="F2774" s="186">
        <v>2034</v>
      </c>
      <c r="G2774" s="186" t="s">
        <v>1013</v>
      </c>
      <c r="H2774" s="186">
        <v>50.555220302333801</v>
      </c>
      <c r="I2774" s="186">
        <v>58.981090352722774</v>
      </c>
      <c r="J2774" s="186" t="s">
        <v>969</v>
      </c>
      <c r="K2774" s="186" t="s">
        <v>941</v>
      </c>
    </row>
    <row r="2775" spans="1:11" x14ac:dyDescent="0.45">
      <c r="A2775" s="186" t="s">
        <v>336</v>
      </c>
      <c r="B2775" s="186" t="s">
        <v>1100</v>
      </c>
      <c r="C2775" s="186" t="s">
        <v>1101</v>
      </c>
      <c r="D2775" s="186" t="s">
        <v>1103</v>
      </c>
      <c r="E2775" s="186" t="s">
        <v>941</v>
      </c>
      <c r="F2775" s="186">
        <v>2034</v>
      </c>
      <c r="G2775" s="186" t="s">
        <v>1013</v>
      </c>
      <c r="H2775" s="186">
        <v>79.223435869340605</v>
      </c>
      <c r="I2775" s="186">
        <v>92.427341847564051</v>
      </c>
      <c r="J2775" s="186" t="s">
        <v>969</v>
      </c>
      <c r="K2775" s="186" t="s">
        <v>941</v>
      </c>
    </row>
    <row r="2776" spans="1:11" x14ac:dyDescent="0.45">
      <c r="A2776" s="186" t="s">
        <v>336</v>
      </c>
      <c r="B2776" s="186" t="s">
        <v>1100</v>
      </c>
      <c r="C2776" s="186" t="s">
        <v>1101</v>
      </c>
      <c r="D2776" s="186" t="s">
        <v>1102</v>
      </c>
      <c r="E2776" s="186" t="s">
        <v>941</v>
      </c>
      <c r="F2776" s="186">
        <v>2035</v>
      </c>
      <c r="G2776" s="186" t="s">
        <v>1013</v>
      </c>
      <c r="H2776" s="186">
        <v>51.553156241613998</v>
      </c>
      <c r="I2776" s="186">
        <v>60.145348948549668</v>
      </c>
      <c r="J2776" s="186" t="s">
        <v>969</v>
      </c>
      <c r="K2776" s="186" t="s">
        <v>941</v>
      </c>
    </row>
    <row r="2777" spans="1:11" x14ac:dyDescent="0.45">
      <c r="A2777" s="186" t="s">
        <v>336</v>
      </c>
      <c r="B2777" s="186" t="s">
        <v>1100</v>
      </c>
      <c r="C2777" s="186" t="s">
        <v>1101</v>
      </c>
      <c r="D2777" s="186" t="s">
        <v>1103</v>
      </c>
      <c r="E2777" s="186" t="s">
        <v>941</v>
      </c>
      <c r="F2777" s="186">
        <v>2035</v>
      </c>
      <c r="G2777" s="186" t="s">
        <v>1013</v>
      </c>
      <c r="H2777" s="186">
        <v>79.678460920332896</v>
      </c>
      <c r="I2777" s="186">
        <v>92.95820440705505</v>
      </c>
      <c r="J2777" s="186" t="s">
        <v>969</v>
      </c>
      <c r="K2777" s="186" t="s">
        <v>941</v>
      </c>
    </row>
    <row r="2778" spans="1:11" x14ac:dyDescent="0.45">
      <c r="A2778" s="186" t="s">
        <v>336</v>
      </c>
      <c r="B2778" s="186" t="s">
        <v>1100</v>
      </c>
      <c r="C2778" s="186" t="s">
        <v>1101</v>
      </c>
      <c r="D2778" s="186" t="s">
        <v>1102</v>
      </c>
      <c r="E2778" s="186" t="s">
        <v>941</v>
      </c>
      <c r="F2778" s="186">
        <v>2036</v>
      </c>
      <c r="G2778" s="186" t="s">
        <v>1013</v>
      </c>
      <c r="H2778" s="186">
        <v>52.652244848508403</v>
      </c>
      <c r="I2778" s="186">
        <v>61.427618989926472</v>
      </c>
      <c r="J2778" s="186" t="s">
        <v>969</v>
      </c>
      <c r="K2778" s="186" t="s">
        <v>941</v>
      </c>
    </row>
    <row r="2779" spans="1:11" x14ac:dyDescent="0.45">
      <c r="A2779" s="186" t="s">
        <v>336</v>
      </c>
      <c r="B2779" s="186" t="s">
        <v>1100</v>
      </c>
      <c r="C2779" s="186" t="s">
        <v>1101</v>
      </c>
      <c r="D2779" s="186" t="s">
        <v>1103</v>
      </c>
      <c r="E2779" s="186" t="s">
        <v>941</v>
      </c>
      <c r="F2779" s="186">
        <v>2036</v>
      </c>
      <c r="G2779" s="186" t="s">
        <v>1013</v>
      </c>
      <c r="H2779" s="186">
        <v>80.123588733257407</v>
      </c>
      <c r="I2779" s="186">
        <v>93.477520188800312</v>
      </c>
      <c r="J2779" s="186" t="s">
        <v>969</v>
      </c>
      <c r="K2779" s="186" t="s">
        <v>941</v>
      </c>
    </row>
    <row r="2780" spans="1:11" x14ac:dyDescent="0.45">
      <c r="A2780" s="186" t="s">
        <v>336</v>
      </c>
      <c r="B2780" s="186" t="s">
        <v>1100</v>
      </c>
      <c r="C2780" s="186" t="s">
        <v>1101</v>
      </c>
      <c r="D2780" s="186" t="s">
        <v>1102</v>
      </c>
      <c r="E2780" s="186" t="s">
        <v>941</v>
      </c>
      <c r="F2780" s="186">
        <v>2037</v>
      </c>
      <c r="G2780" s="186" t="s">
        <v>1013</v>
      </c>
      <c r="H2780" s="186">
        <v>53.751333455402801</v>
      </c>
      <c r="I2780" s="186">
        <v>62.70988903130327</v>
      </c>
      <c r="J2780" s="186" t="s">
        <v>969</v>
      </c>
      <c r="K2780" s="186" t="s">
        <v>941</v>
      </c>
    </row>
    <row r="2781" spans="1:11" x14ac:dyDescent="0.45">
      <c r="A2781" s="186" t="s">
        <v>336</v>
      </c>
      <c r="B2781" s="186" t="s">
        <v>1100</v>
      </c>
      <c r="C2781" s="186" t="s">
        <v>1101</v>
      </c>
      <c r="D2781" s="186" t="s">
        <v>1103</v>
      </c>
      <c r="E2781" s="186" t="s">
        <v>941</v>
      </c>
      <c r="F2781" s="186">
        <v>2037</v>
      </c>
      <c r="G2781" s="186" t="s">
        <v>1013</v>
      </c>
      <c r="H2781" s="186">
        <v>80.568716546182003</v>
      </c>
      <c r="I2781" s="186">
        <v>93.996835970545675</v>
      </c>
      <c r="J2781" s="186" t="s">
        <v>969</v>
      </c>
      <c r="K2781" s="186" t="s">
        <v>941</v>
      </c>
    </row>
    <row r="2782" spans="1:11" x14ac:dyDescent="0.45">
      <c r="A2782" s="186" t="s">
        <v>336</v>
      </c>
      <c r="B2782" s="186" t="s">
        <v>1100</v>
      </c>
      <c r="C2782" s="186" t="s">
        <v>1101</v>
      </c>
      <c r="D2782" s="186" t="s">
        <v>1102</v>
      </c>
      <c r="E2782" s="186" t="s">
        <v>941</v>
      </c>
      <c r="F2782" s="186">
        <v>2038</v>
      </c>
      <c r="G2782" s="186" t="s">
        <v>1013</v>
      </c>
      <c r="H2782" s="186">
        <v>54.850422062297199</v>
      </c>
      <c r="I2782" s="186">
        <v>63.992159072680067</v>
      </c>
      <c r="J2782" s="186" t="s">
        <v>969</v>
      </c>
      <c r="K2782" s="186" t="s">
        <v>941</v>
      </c>
    </row>
    <row r="2783" spans="1:11" x14ac:dyDescent="0.45">
      <c r="A2783" s="186" t="s">
        <v>336</v>
      </c>
      <c r="B2783" s="186" t="s">
        <v>1100</v>
      </c>
      <c r="C2783" s="186" t="s">
        <v>1101</v>
      </c>
      <c r="D2783" s="186" t="s">
        <v>1103</v>
      </c>
      <c r="E2783" s="186" t="s">
        <v>941</v>
      </c>
      <c r="F2783" s="186">
        <v>2038</v>
      </c>
      <c r="G2783" s="186" t="s">
        <v>1013</v>
      </c>
      <c r="H2783" s="186">
        <v>81.0138443591065</v>
      </c>
      <c r="I2783" s="186">
        <v>94.516151752290924</v>
      </c>
      <c r="J2783" s="186" t="s">
        <v>969</v>
      </c>
      <c r="K2783" s="186" t="s">
        <v>941</v>
      </c>
    </row>
    <row r="2784" spans="1:11" x14ac:dyDescent="0.45">
      <c r="A2784" s="186" t="s">
        <v>336</v>
      </c>
      <c r="B2784" s="186" t="s">
        <v>1100</v>
      </c>
      <c r="C2784" s="186" t="s">
        <v>1101</v>
      </c>
      <c r="D2784" s="186" t="s">
        <v>1102</v>
      </c>
      <c r="E2784" s="186" t="s">
        <v>941</v>
      </c>
      <c r="F2784" s="186">
        <v>2039</v>
      </c>
      <c r="G2784" s="186" t="s">
        <v>1013</v>
      </c>
      <c r="H2784" s="186">
        <v>55.949510669191604</v>
      </c>
      <c r="I2784" s="186">
        <v>65.274429114056872</v>
      </c>
      <c r="J2784" s="186" t="s">
        <v>969</v>
      </c>
      <c r="K2784" s="186" t="s">
        <v>941</v>
      </c>
    </row>
    <row r="2785" spans="1:11" x14ac:dyDescent="0.45">
      <c r="A2785" s="186" t="s">
        <v>336</v>
      </c>
      <c r="B2785" s="186" t="s">
        <v>1100</v>
      </c>
      <c r="C2785" s="186" t="s">
        <v>1101</v>
      </c>
      <c r="D2785" s="186" t="s">
        <v>1103</v>
      </c>
      <c r="E2785" s="186" t="s">
        <v>941</v>
      </c>
      <c r="F2785" s="186">
        <v>2039</v>
      </c>
      <c r="G2785" s="186" t="s">
        <v>1013</v>
      </c>
      <c r="H2785" s="186">
        <v>81.458972172030997</v>
      </c>
      <c r="I2785" s="186">
        <v>95.035467534036172</v>
      </c>
      <c r="J2785" s="186" t="s">
        <v>969</v>
      </c>
      <c r="K2785" s="186" t="s">
        <v>941</v>
      </c>
    </row>
    <row r="2786" spans="1:11" x14ac:dyDescent="0.45">
      <c r="A2786" s="186" t="s">
        <v>336</v>
      </c>
      <c r="B2786" s="186" t="s">
        <v>1100</v>
      </c>
      <c r="C2786" s="186" t="s">
        <v>1101</v>
      </c>
      <c r="D2786" s="186" t="s">
        <v>1102</v>
      </c>
      <c r="E2786" s="186" t="s">
        <v>941</v>
      </c>
      <c r="F2786" s="186">
        <v>2040</v>
      </c>
      <c r="G2786" s="186" t="s">
        <v>1013</v>
      </c>
      <c r="H2786" s="186">
        <v>57.048599276086001</v>
      </c>
      <c r="I2786" s="186">
        <v>66.556699155433677</v>
      </c>
      <c r="J2786" s="186" t="s">
        <v>969</v>
      </c>
      <c r="K2786" s="186" t="s">
        <v>941</v>
      </c>
    </row>
    <row r="2787" spans="1:11" x14ac:dyDescent="0.45">
      <c r="A2787" s="186" t="s">
        <v>336</v>
      </c>
      <c r="B2787" s="186" t="s">
        <v>1100</v>
      </c>
      <c r="C2787" s="186" t="s">
        <v>1101</v>
      </c>
      <c r="D2787" s="186" t="s">
        <v>1103</v>
      </c>
      <c r="E2787" s="186" t="s">
        <v>941</v>
      </c>
      <c r="F2787" s="186">
        <v>2040</v>
      </c>
      <c r="G2787" s="186" t="s">
        <v>1013</v>
      </c>
      <c r="H2787" s="186">
        <v>81.904099984955593</v>
      </c>
      <c r="I2787" s="186">
        <v>95.554783315781535</v>
      </c>
      <c r="J2787" s="186" t="s">
        <v>969</v>
      </c>
      <c r="K2787" s="186" t="s">
        <v>941</v>
      </c>
    </row>
    <row r="2788" spans="1:11" x14ac:dyDescent="0.45">
      <c r="A2788" s="186" t="s">
        <v>336</v>
      </c>
      <c r="B2788" s="186" t="s">
        <v>1100</v>
      </c>
      <c r="C2788" s="186" t="s">
        <v>1101</v>
      </c>
      <c r="D2788" s="186" t="s">
        <v>1102</v>
      </c>
      <c r="E2788" s="186" t="s">
        <v>941</v>
      </c>
      <c r="F2788" s="186">
        <v>2041</v>
      </c>
      <c r="G2788" s="186" t="s">
        <v>1013</v>
      </c>
      <c r="H2788" s="186">
        <v>58.204622467007802</v>
      </c>
      <c r="I2788" s="186">
        <v>67.905392878175775</v>
      </c>
      <c r="J2788" s="186" t="s">
        <v>969</v>
      </c>
      <c r="K2788" s="186" t="s">
        <v>941</v>
      </c>
    </row>
    <row r="2789" spans="1:11" x14ac:dyDescent="0.45">
      <c r="A2789" s="186" t="s">
        <v>336</v>
      </c>
      <c r="B2789" s="186" t="s">
        <v>1100</v>
      </c>
      <c r="C2789" s="186" t="s">
        <v>1101</v>
      </c>
      <c r="D2789" s="186" t="s">
        <v>1103</v>
      </c>
      <c r="E2789" s="186" t="s">
        <v>941</v>
      </c>
      <c r="F2789" s="186">
        <v>2041</v>
      </c>
      <c r="G2789" s="186" t="s">
        <v>1013</v>
      </c>
      <c r="H2789" s="186">
        <v>82.330359356255201</v>
      </c>
      <c r="I2789" s="186">
        <v>96.052085915631068</v>
      </c>
      <c r="J2789" s="186" t="s">
        <v>969</v>
      </c>
      <c r="K2789" s="186" t="s">
        <v>941</v>
      </c>
    </row>
    <row r="2790" spans="1:11" x14ac:dyDescent="0.45">
      <c r="A2790" s="186" t="s">
        <v>336</v>
      </c>
      <c r="B2790" s="186" t="s">
        <v>1100</v>
      </c>
      <c r="C2790" s="186" t="s">
        <v>1101</v>
      </c>
      <c r="D2790" s="186" t="s">
        <v>1102</v>
      </c>
      <c r="E2790" s="186" t="s">
        <v>941</v>
      </c>
      <c r="F2790" s="186">
        <v>2042</v>
      </c>
      <c r="G2790" s="186" t="s">
        <v>1013</v>
      </c>
      <c r="H2790" s="186">
        <v>59.360645657929602</v>
      </c>
      <c r="I2790" s="186">
        <v>69.254086600917873</v>
      </c>
      <c r="J2790" s="186" t="s">
        <v>969</v>
      </c>
      <c r="K2790" s="186" t="s">
        <v>941</v>
      </c>
    </row>
    <row r="2791" spans="1:11" x14ac:dyDescent="0.45">
      <c r="A2791" s="186" t="s">
        <v>336</v>
      </c>
      <c r="B2791" s="186" t="s">
        <v>1100</v>
      </c>
      <c r="C2791" s="186" t="s">
        <v>1101</v>
      </c>
      <c r="D2791" s="186" t="s">
        <v>1103</v>
      </c>
      <c r="E2791" s="186" t="s">
        <v>941</v>
      </c>
      <c r="F2791" s="186">
        <v>2042</v>
      </c>
      <c r="G2791" s="186" t="s">
        <v>1013</v>
      </c>
      <c r="H2791" s="186">
        <v>82.756618727554695</v>
      </c>
      <c r="I2791" s="186">
        <v>96.549388515480487</v>
      </c>
      <c r="J2791" s="186" t="s">
        <v>969</v>
      </c>
      <c r="K2791" s="186" t="s">
        <v>941</v>
      </c>
    </row>
    <row r="2792" spans="1:11" x14ac:dyDescent="0.45">
      <c r="A2792" s="186" t="s">
        <v>336</v>
      </c>
      <c r="B2792" s="186" t="s">
        <v>1100</v>
      </c>
      <c r="C2792" s="186" t="s">
        <v>1101</v>
      </c>
      <c r="D2792" s="186" t="s">
        <v>1102</v>
      </c>
      <c r="E2792" s="186" t="s">
        <v>941</v>
      </c>
      <c r="F2792" s="186">
        <v>2043</v>
      </c>
      <c r="G2792" s="186" t="s">
        <v>1013</v>
      </c>
      <c r="H2792" s="186">
        <v>60.516668848851303</v>
      </c>
      <c r="I2792" s="186">
        <v>70.602780323659857</v>
      </c>
      <c r="J2792" s="186" t="s">
        <v>969</v>
      </c>
      <c r="K2792" s="186" t="s">
        <v>941</v>
      </c>
    </row>
    <row r="2793" spans="1:11" x14ac:dyDescent="0.45">
      <c r="A2793" s="186" t="s">
        <v>336</v>
      </c>
      <c r="B2793" s="186" t="s">
        <v>1100</v>
      </c>
      <c r="C2793" s="186" t="s">
        <v>1101</v>
      </c>
      <c r="D2793" s="186" t="s">
        <v>1103</v>
      </c>
      <c r="E2793" s="186" t="s">
        <v>941</v>
      </c>
      <c r="F2793" s="186">
        <v>2043</v>
      </c>
      <c r="G2793" s="186" t="s">
        <v>1013</v>
      </c>
      <c r="H2793" s="186">
        <v>83.182878098854303</v>
      </c>
      <c r="I2793" s="186">
        <v>97.04669111533002</v>
      </c>
      <c r="J2793" s="186" t="s">
        <v>969</v>
      </c>
      <c r="K2793" s="186" t="s">
        <v>941</v>
      </c>
    </row>
    <row r="2794" spans="1:11" x14ac:dyDescent="0.45">
      <c r="A2794" s="186" t="s">
        <v>336</v>
      </c>
      <c r="B2794" s="186" t="s">
        <v>1100</v>
      </c>
      <c r="C2794" s="186" t="s">
        <v>1101</v>
      </c>
      <c r="D2794" s="186" t="s">
        <v>1102</v>
      </c>
      <c r="E2794" s="186" t="s">
        <v>941</v>
      </c>
      <c r="F2794" s="186">
        <v>2044</v>
      </c>
      <c r="G2794" s="186" t="s">
        <v>1013</v>
      </c>
      <c r="H2794" s="186">
        <v>61.672692039773104</v>
      </c>
      <c r="I2794" s="186">
        <v>71.951474046401955</v>
      </c>
      <c r="J2794" s="186" t="s">
        <v>969</v>
      </c>
      <c r="K2794" s="186" t="s">
        <v>941</v>
      </c>
    </row>
    <row r="2795" spans="1:11" x14ac:dyDescent="0.45">
      <c r="A2795" s="186" t="s">
        <v>336</v>
      </c>
      <c r="B2795" s="186" t="s">
        <v>1100</v>
      </c>
      <c r="C2795" s="186" t="s">
        <v>1101</v>
      </c>
      <c r="D2795" s="186" t="s">
        <v>1103</v>
      </c>
      <c r="E2795" s="186" t="s">
        <v>941</v>
      </c>
      <c r="F2795" s="186">
        <v>2044</v>
      </c>
      <c r="G2795" s="186" t="s">
        <v>1013</v>
      </c>
      <c r="H2795" s="186">
        <v>83.609137470153797</v>
      </c>
      <c r="I2795" s="186">
        <v>97.54399371517944</v>
      </c>
      <c r="J2795" s="186" t="s">
        <v>969</v>
      </c>
      <c r="K2795" s="186" t="s">
        <v>941</v>
      </c>
    </row>
    <row r="2796" spans="1:11" x14ac:dyDescent="0.45">
      <c r="A2796" s="186" t="s">
        <v>336</v>
      </c>
      <c r="B2796" s="186" t="s">
        <v>1100</v>
      </c>
      <c r="C2796" s="186" t="s">
        <v>1101</v>
      </c>
      <c r="D2796" s="186" t="s">
        <v>1102</v>
      </c>
      <c r="E2796" s="186" t="s">
        <v>941</v>
      </c>
      <c r="F2796" s="186">
        <v>2045</v>
      </c>
      <c r="G2796" s="186" t="s">
        <v>1013</v>
      </c>
      <c r="H2796" s="186">
        <v>62.828715230694797</v>
      </c>
      <c r="I2796" s="186">
        <v>73.30016776914394</v>
      </c>
      <c r="J2796" s="186" t="s">
        <v>969</v>
      </c>
      <c r="K2796" s="186" t="s">
        <v>941</v>
      </c>
    </row>
    <row r="2797" spans="1:11" x14ac:dyDescent="0.45">
      <c r="A2797" s="186" t="s">
        <v>336</v>
      </c>
      <c r="B2797" s="186" t="s">
        <v>1100</v>
      </c>
      <c r="C2797" s="186" t="s">
        <v>1101</v>
      </c>
      <c r="D2797" s="186" t="s">
        <v>1103</v>
      </c>
      <c r="E2797" s="186" t="s">
        <v>941</v>
      </c>
      <c r="F2797" s="186">
        <v>2045</v>
      </c>
      <c r="G2797" s="186" t="s">
        <v>1013</v>
      </c>
      <c r="H2797" s="186">
        <v>84.035396841453405</v>
      </c>
      <c r="I2797" s="186">
        <v>98.041296315028973</v>
      </c>
      <c r="J2797" s="186" t="s">
        <v>969</v>
      </c>
      <c r="K2797" s="186" t="s">
        <v>941</v>
      </c>
    </row>
    <row r="2798" spans="1:11" x14ac:dyDescent="0.45">
      <c r="A2798" s="186" t="s">
        <v>336</v>
      </c>
      <c r="B2798" s="186" t="s">
        <v>1100</v>
      </c>
      <c r="C2798" s="186" t="s">
        <v>1101</v>
      </c>
      <c r="D2798" s="186" t="s">
        <v>1102</v>
      </c>
      <c r="E2798" s="186" t="s">
        <v>941</v>
      </c>
      <c r="F2798" s="186">
        <v>2046</v>
      </c>
      <c r="G2798" s="186" t="s">
        <v>1013</v>
      </c>
      <c r="H2798" s="186">
        <v>64.017818519287303</v>
      </c>
      <c r="I2798" s="186">
        <v>74.687454939168532</v>
      </c>
      <c r="J2798" s="186" t="s">
        <v>969</v>
      </c>
      <c r="K2798" s="186" t="s">
        <v>941</v>
      </c>
    </row>
    <row r="2799" spans="1:11" x14ac:dyDescent="0.45">
      <c r="A2799" s="186" t="s">
        <v>336</v>
      </c>
      <c r="B2799" s="186" t="s">
        <v>1100</v>
      </c>
      <c r="C2799" s="186" t="s">
        <v>1101</v>
      </c>
      <c r="D2799" s="186" t="s">
        <v>1103</v>
      </c>
      <c r="E2799" s="186" t="s">
        <v>941</v>
      </c>
      <c r="F2799" s="186">
        <v>2046</v>
      </c>
      <c r="G2799" s="186" t="s">
        <v>1013</v>
      </c>
      <c r="H2799" s="186">
        <v>84.441880677664599</v>
      </c>
      <c r="I2799" s="186">
        <v>98.515527457275368</v>
      </c>
      <c r="J2799" s="186" t="s">
        <v>969</v>
      </c>
      <c r="K2799" s="186" t="s">
        <v>941</v>
      </c>
    </row>
    <row r="2800" spans="1:11" x14ac:dyDescent="0.45">
      <c r="A2800" s="186" t="s">
        <v>336</v>
      </c>
      <c r="B2800" s="186" t="s">
        <v>1100</v>
      </c>
      <c r="C2800" s="186" t="s">
        <v>1101</v>
      </c>
      <c r="D2800" s="186" t="s">
        <v>1102</v>
      </c>
      <c r="E2800" s="186" t="s">
        <v>941</v>
      </c>
      <c r="F2800" s="186">
        <v>2047</v>
      </c>
      <c r="G2800" s="186" t="s">
        <v>1013</v>
      </c>
      <c r="H2800" s="186">
        <v>65.206921807879894</v>
      </c>
      <c r="I2800" s="186">
        <v>76.07474210919321</v>
      </c>
      <c r="J2800" s="186" t="s">
        <v>969</v>
      </c>
      <c r="K2800" s="186" t="s">
        <v>941</v>
      </c>
    </row>
    <row r="2801" spans="1:11" x14ac:dyDescent="0.45">
      <c r="A2801" s="186" t="s">
        <v>336</v>
      </c>
      <c r="B2801" s="186" t="s">
        <v>1100</v>
      </c>
      <c r="C2801" s="186" t="s">
        <v>1101</v>
      </c>
      <c r="D2801" s="186" t="s">
        <v>1103</v>
      </c>
      <c r="E2801" s="186" t="s">
        <v>941</v>
      </c>
      <c r="F2801" s="186">
        <v>2047</v>
      </c>
      <c r="G2801" s="186" t="s">
        <v>1013</v>
      </c>
      <c r="H2801" s="186">
        <v>84.848364513875694</v>
      </c>
      <c r="I2801" s="186">
        <v>98.98975859952165</v>
      </c>
      <c r="J2801" s="186" t="s">
        <v>969</v>
      </c>
      <c r="K2801" s="186" t="s">
        <v>941</v>
      </c>
    </row>
    <row r="2802" spans="1:11" x14ac:dyDescent="0.45">
      <c r="A2802" s="186" t="s">
        <v>336</v>
      </c>
      <c r="B2802" s="186" t="s">
        <v>1100</v>
      </c>
      <c r="C2802" s="186" t="s">
        <v>1101</v>
      </c>
      <c r="D2802" s="186" t="s">
        <v>1102</v>
      </c>
      <c r="E2802" s="186" t="s">
        <v>941</v>
      </c>
      <c r="F2802" s="186">
        <v>2048</v>
      </c>
      <c r="G2802" s="186" t="s">
        <v>1013</v>
      </c>
      <c r="H2802" s="186">
        <v>66.3960250964724</v>
      </c>
      <c r="I2802" s="186">
        <v>77.462029279217802</v>
      </c>
      <c r="J2802" s="186" t="s">
        <v>969</v>
      </c>
      <c r="K2802" s="186" t="s">
        <v>941</v>
      </c>
    </row>
    <row r="2803" spans="1:11" x14ac:dyDescent="0.45">
      <c r="A2803" s="186" t="s">
        <v>336</v>
      </c>
      <c r="B2803" s="186" t="s">
        <v>1100</v>
      </c>
      <c r="C2803" s="186" t="s">
        <v>1101</v>
      </c>
      <c r="D2803" s="186" t="s">
        <v>1103</v>
      </c>
      <c r="E2803" s="186" t="s">
        <v>941</v>
      </c>
      <c r="F2803" s="186">
        <v>2048</v>
      </c>
      <c r="G2803" s="186" t="s">
        <v>1013</v>
      </c>
      <c r="H2803" s="186">
        <v>85.254848350086803</v>
      </c>
      <c r="I2803" s="186">
        <v>99.463989741767946</v>
      </c>
      <c r="J2803" s="186" t="s">
        <v>969</v>
      </c>
      <c r="K2803" s="186" t="s">
        <v>941</v>
      </c>
    </row>
    <row r="2804" spans="1:11" x14ac:dyDescent="0.45">
      <c r="A2804" s="186" t="s">
        <v>336</v>
      </c>
      <c r="B2804" s="186" t="s">
        <v>1100</v>
      </c>
      <c r="C2804" s="186" t="s">
        <v>1101</v>
      </c>
      <c r="D2804" s="186" t="s">
        <v>1102</v>
      </c>
      <c r="E2804" s="186" t="s">
        <v>941</v>
      </c>
      <c r="F2804" s="186">
        <v>2049</v>
      </c>
      <c r="G2804" s="186" t="s">
        <v>1013</v>
      </c>
      <c r="H2804" s="186">
        <v>67.585128385064905</v>
      </c>
      <c r="I2804" s="186">
        <v>78.849316449242394</v>
      </c>
      <c r="J2804" s="186" t="s">
        <v>969</v>
      </c>
      <c r="K2804" s="186" t="s">
        <v>941</v>
      </c>
    </row>
    <row r="2805" spans="1:11" x14ac:dyDescent="0.45">
      <c r="A2805" s="186" t="s">
        <v>336</v>
      </c>
      <c r="B2805" s="186" t="s">
        <v>1100</v>
      </c>
      <c r="C2805" s="186" t="s">
        <v>1101</v>
      </c>
      <c r="D2805" s="186" t="s">
        <v>1103</v>
      </c>
      <c r="E2805" s="186" t="s">
        <v>941</v>
      </c>
      <c r="F2805" s="186">
        <v>2049</v>
      </c>
      <c r="G2805" s="186" t="s">
        <v>1013</v>
      </c>
      <c r="H2805" s="186">
        <v>85.661332186297997</v>
      </c>
      <c r="I2805" s="186">
        <v>99.938220884014342</v>
      </c>
      <c r="J2805" s="186" t="s">
        <v>969</v>
      </c>
      <c r="K2805" s="186" t="s">
        <v>941</v>
      </c>
    </row>
    <row r="2806" spans="1:11" x14ac:dyDescent="0.45">
      <c r="A2806" s="186" t="s">
        <v>336</v>
      </c>
      <c r="B2806" s="186" t="s">
        <v>1100</v>
      </c>
      <c r="C2806" s="186" t="s">
        <v>1101</v>
      </c>
      <c r="D2806" s="186" t="s">
        <v>1102</v>
      </c>
      <c r="E2806" s="186" t="s">
        <v>941</v>
      </c>
      <c r="F2806" s="186">
        <v>2050</v>
      </c>
      <c r="G2806" s="186" t="s">
        <v>1013</v>
      </c>
      <c r="H2806" s="186">
        <v>68.774231673657397</v>
      </c>
      <c r="I2806" s="186">
        <v>80.236603619266972</v>
      </c>
      <c r="J2806" s="186" t="s">
        <v>969</v>
      </c>
      <c r="K2806" s="186" t="s">
        <v>941</v>
      </c>
    </row>
    <row r="2807" spans="1:11" x14ac:dyDescent="0.45">
      <c r="A2807" s="186" t="s">
        <v>336</v>
      </c>
      <c r="B2807" s="186" t="s">
        <v>1100</v>
      </c>
      <c r="C2807" s="186" t="s">
        <v>1101</v>
      </c>
      <c r="D2807" s="186" t="s">
        <v>1103</v>
      </c>
      <c r="E2807" s="186" t="s">
        <v>941</v>
      </c>
      <c r="F2807" s="186">
        <v>2050</v>
      </c>
      <c r="G2807" s="186" t="s">
        <v>1013</v>
      </c>
      <c r="H2807" s="186">
        <v>86.067816022509106</v>
      </c>
      <c r="I2807" s="186">
        <v>100.41245202626062</v>
      </c>
      <c r="J2807" s="186" t="s">
        <v>969</v>
      </c>
      <c r="K2807" s="186" t="s">
        <v>941</v>
      </c>
    </row>
    <row r="2808" spans="1:11" x14ac:dyDescent="0.45">
      <c r="A2808" s="186" t="s">
        <v>336</v>
      </c>
      <c r="B2808" s="186" t="s">
        <v>1100</v>
      </c>
      <c r="C2808" s="186" t="s">
        <v>1104</v>
      </c>
      <c r="D2808" s="186"/>
      <c r="E2808" s="186" t="s">
        <v>941</v>
      </c>
      <c r="F2808" s="186">
        <v>1990</v>
      </c>
      <c r="G2808" s="186" t="s">
        <v>1013</v>
      </c>
      <c r="H2808" s="186">
        <v>0.38100000000000001</v>
      </c>
      <c r="I2808" s="186">
        <v>0.44450000000000006</v>
      </c>
      <c r="J2808" s="186" t="s">
        <v>969</v>
      </c>
      <c r="K2808" s="186" t="s">
        <v>941</v>
      </c>
    </row>
    <row r="2809" spans="1:11" x14ac:dyDescent="0.45">
      <c r="A2809" s="186" t="s">
        <v>336</v>
      </c>
      <c r="B2809" s="186" t="s">
        <v>1100</v>
      </c>
      <c r="C2809" s="186" t="s">
        <v>1104</v>
      </c>
      <c r="D2809" s="186"/>
      <c r="E2809" s="186" t="s">
        <v>941</v>
      </c>
      <c r="F2809" s="186">
        <v>1991</v>
      </c>
      <c r="G2809" s="186" t="s">
        <v>1013</v>
      </c>
      <c r="H2809" s="186">
        <v>0.4355</v>
      </c>
      <c r="I2809" s="186">
        <v>0.50808333333333333</v>
      </c>
      <c r="J2809" s="186" t="s">
        <v>969</v>
      </c>
      <c r="K2809" s="186" t="s">
        <v>941</v>
      </c>
    </row>
    <row r="2810" spans="1:11" x14ac:dyDescent="0.45">
      <c r="A2810" s="186" t="s">
        <v>336</v>
      </c>
      <c r="B2810" s="186" t="s">
        <v>1100</v>
      </c>
      <c r="C2810" s="186" t="s">
        <v>1104</v>
      </c>
      <c r="D2810" s="186"/>
      <c r="E2810" s="186" t="s">
        <v>941</v>
      </c>
      <c r="F2810" s="186">
        <v>1992</v>
      </c>
      <c r="G2810" s="186" t="s">
        <v>1013</v>
      </c>
      <c r="H2810" s="186">
        <v>0.49</v>
      </c>
      <c r="I2810" s="186">
        <v>0.57166666666666666</v>
      </c>
      <c r="J2810" s="186" t="s">
        <v>969</v>
      </c>
      <c r="K2810" s="186" t="s">
        <v>941</v>
      </c>
    </row>
    <row r="2811" spans="1:11" x14ac:dyDescent="0.45">
      <c r="A2811" s="186" t="s">
        <v>336</v>
      </c>
      <c r="B2811" s="186" t="s">
        <v>1100</v>
      </c>
      <c r="C2811" s="186" t="s">
        <v>1104</v>
      </c>
      <c r="D2811" s="186"/>
      <c r="E2811" s="186" t="s">
        <v>941</v>
      </c>
      <c r="F2811" s="186">
        <v>1993</v>
      </c>
      <c r="G2811" s="186" t="s">
        <v>1013</v>
      </c>
      <c r="H2811" s="186">
        <v>0.626</v>
      </c>
      <c r="I2811" s="186">
        <v>0.73033333333333339</v>
      </c>
      <c r="J2811" s="186" t="s">
        <v>969</v>
      </c>
      <c r="K2811" s="186" t="s">
        <v>941</v>
      </c>
    </row>
    <row r="2812" spans="1:11" x14ac:dyDescent="0.45">
      <c r="A2812" s="186" t="s">
        <v>336</v>
      </c>
      <c r="B2812" s="186" t="s">
        <v>1100</v>
      </c>
      <c r="C2812" s="186" t="s">
        <v>1104</v>
      </c>
      <c r="D2812" s="186"/>
      <c r="E2812" s="186" t="s">
        <v>941</v>
      </c>
      <c r="F2812" s="186">
        <v>1994</v>
      </c>
      <c r="G2812" s="186" t="s">
        <v>1013</v>
      </c>
      <c r="H2812" s="186">
        <v>0.76924999999999999</v>
      </c>
      <c r="I2812" s="186">
        <v>0.89745833333333336</v>
      </c>
      <c r="J2812" s="186" t="s">
        <v>969</v>
      </c>
      <c r="K2812" s="186" t="s">
        <v>941</v>
      </c>
    </row>
    <row r="2813" spans="1:11" x14ac:dyDescent="0.45">
      <c r="A2813" s="186" t="s">
        <v>336</v>
      </c>
      <c r="B2813" s="186" t="s">
        <v>1100</v>
      </c>
      <c r="C2813" s="186" t="s">
        <v>1104</v>
      </c>
      <c r="D2813" s="186"/>
      <c r="E2813" s="186" t="s">
        <v>941</v>
      </c>
      <c r="F2813" s="186">
        <v>1995</v>
      </c>
      <c r="G2813" s="186" t="s">
        <v>1013</v>
      </c>
      <c r="H2813" s="186">
        <v>0.871</v>
      </c>
      <c r="I2813" s="186">
        <v>1.0161666666666667</v>
      </c>
      <c r="J2813" s="186" t="s">
        <v>969</v>
      </c>
      <c r="K2813" s="186" t="s">
        <v>941</v>
      </c>
    </row>
    <row r="2814" spans="1:11" x14ac:dyDescent="0.45">
      <c r="A2814" s="186" t="s">
        <v>336</v>
      </c>
      <c r="B2814" s="186" t="s">
        <v>1100</v>
      </c>
      <c r="C2814" s="186" t="s">
        <v>1104</v>
      </c>
      <c r="D2814" s="186"/>
      <c r="E2814" s="186" t="s">
        <v>941</v>
      </c>
      <c r="F2814" s="186">
        <v>1996</v>
      </c>
      <c r="G2814" s="186" t="s">
        <v>1013</v>
      </c>
      <c r="H2814" s="186">
        <v>0.98975000000000002</v>
      </c>
      <c r="I2814" s="186">
        <v>1.1547083333333334</v>
      </c>
      <c r="J2814" s="186" t="s">
        <v>969</v>
      </c>
      <c r="K2814" s="186" t="s">
        <v>941</v>
      </c>
    </row>
    <row r="2815" spans="1:11" x14ac:dyDescent="0.45">
      <c r="A2815" s="186" t="s">
        <v>336</v>
      </c>
      <c r="B2815" s="186" t="s">
        <v>1100</v>
      </c>
      <c r="C2815" s="186" t="s">
        <v>1104</v>
      </c>
      <c r="D2815" s="186"/>
      <c r="E2815" s="186" t="s">
        <v>941</v>
      </c>
      <c r="F2815" s="186">
        <v>1997</v>
      </c>
      <c r="G2815" s="186" t="s">
        <v>1013</v>
      </c>
      <c r="H2815" s="186">
        <v>1.095</v>
      </c>
      <c r="I2815" s="186">
        <v>1.2775000000000001</v>
      </c>
      <c r="J2815" s="186" t="s">
        <v>969</v>
      </c>
      <c r="K2815" s="186" t="s">
        <v>941</v>
      </c>
    </row>
    <row r="2816" spans="1:11" x14ac:dyDescent="0.45">
      <c r="A2816" s="186" t="s">
        <v>336</v>
      </c>
      <c r="B2816" s="186" t="s">
        <v>1100</v>
      </c>
      <c r="C2816" s="186" t="s">
        <v>1104</v>
      </c>
      <c r="D2816" s="186"/>
      <c r="E2816" s="186" t="s">
        <v>941</v>
      </c>
      <c r="F2816" s="186">
        <v>1998</v>
      </c>
      <c r="G2816" s="186" t="s">
        <v>1013</v>
      </c>
      <c r="H2816" s="186">
        <v>1.1919999999999999</v>
      </c>
      <c r="I2816" s="186">
        <v>1.3906666666666667</v>
      </c>
      <c r="J2816" s="186" t="s">
        <v>969</v>
      </c>
      <c r="K2816" s="186" t="s">
        <v>941</v>
      </c>
    </row>
    <row r="2817" spans="1:11" x14ac:dyDescent="0.45">
      <c r="A2817" s="186" t="s">
        <v>336</v>
      </c>
      <c r="B2817" s="186" t="s">
        <v>1100</v>
      </c>
      <c r="C2817" s="186" t="s">
        <v>1104</v>
      </c>
      <c r="D2817" s="186"/>
      <c r="E2817" s="186" t="s">
        <v>941</v>
      </c>
      <c r="F2817" s="186">
        <v>1999</v>
      </c>
      <c r="G2817" s="186" t="s">
        <v>1013</v>
      </c>
      <c r="H2817" s="186">
        <v>1.3354999999999999</v>
      </c>
      <c r="I2817" s="186">
        <v>1.5580833333333333</v>
      </c>
      <c r="J2817" s="186" t="s">
        <v>969</v>
      </c>
      <c r="K2817" s="186" t="s">
        <v>941</v>
      </c>
    </row>
    <row r="2818" spans="1:11" x14ac:dyDescent="0.45">
      <c r="A2818" s="186" t="s">
        <v>336</v>
      </c>
      <c r="B2818" s="186" t="s">
        <v>1100</v>
      </c>
      <c r="C2818" s="186" t="s">
        <v>1104</v>
      </c>
      <c r="D2818" s="186"/>
      <c r="E2818" s="186" t="s">
        <v>941</v>
      </c>
      <c r="F2818" s="186">
        <v>2000</v>
      </c>
      <c r="G2818" s="186" t="s">
        <v>1013</v>
      </c>
      <c r="H2818" s="186">
        <v>1.4922500000000001</v>
      </c>
      <c r="I2818" s="186">
        <v>1.7409583333333336</v>
      </c>
      <c r="J2818" s="186" t="s">
        <v>969</v>
      </c>
      <c r="K2818" s="186" t="s">
        <v>941</v>
      </c>
    </row>
    <row r="2819" spans="1:11" x14ac:dyDescent="0.45">
      <c r="A2819" s="186" t="s">
        <v>336</v>
      </c>
      <c r="B2819" s="186" t="s">
        <v>1100</v>
      </c>
      <c r="C2819" s="186" t="s">
        <v>1104</v>
      </c>
      <c r="D2819" s="186"/>
      <c r="E2819" s="186" t="s">
        <v>941</v>
      </c>
      <c r="F2819" s="186">
        <v>2001</v>
      </c>
      <c r="G2819" s="186" t="s">
        <v>1013</v>
      </c>
      <c r="H2819" s="186">
        <v>1.5015000000000001</v>
      </c>
      <c r="I2819" s="186">
        <v>1.7517500000000001</v>
      </c>
      <c r="J2819" s="186" t="s">
        <v>969</v>
      </c>
      <c r="K2819" s="186" t="s">
        <v>941</v>
      </c>
    </row>
    <row r="2820" spans="1:11" x14ac:dyDescent="0.45">
      <c r="A2820" s="186" t="s">
        <v>336</v>
      </c>
      <c r="B2820" s="186" t="s">
        <v>1100</v>
      </c>
      <c r="C2820" s="186" t="s">
        <v>1104</v>
      </c>
      <c r="D2820" s="186"/>
      <c r="E2820" s="186" t="s">
        <v>941</v>
      </c>
      <c r="F2820" s="186">
        <v>2002</v>
      </c>
      <c r="G2820" s="186" t="s">
        <v>1013</v>
      </c>
      <c r="H2820" s="186">
        <v>1.51875</v>
      </c>
      <c r="I2820" s="186">
        <v>1.7718750000000001</v>
      </c>
      <c r="J2820" s="186" t="s">
        <v>969</v>
      </c>
      <c r="K2820" s="186" t="s">
        <v>941</v>
      </c>
    </row>
    <row r="2821" spans="1:11" x14ac:dyDescent="0.45">
      <c r="A2821" s="186" t="s">
        <v>336</v>
      </c>
      <c r="B2821" s="186" t="s">
        <v>1100</v>
      </c>
      <c r="C2821" s="186" t="s">
        <v>1104</v>
      </c>
      <c r="D2821" s="186"/>
      <c r="E2821" s="186" t="s">
        <v>941</v>
      </c>
      <c r="F2821" s="186">
        <v>2003</v>
      </c>
      <c r="G2821" s="186" t="s">
        <v>1013</v>
      </c>
      <c r="H2821" s="186">
        <v>1.7310000000000001</v>
      </c>
      <c r="I2821" s="186">
        <v>2.0195000000000003</v>
      </c>
      <c r="J2821" s="186" t="s">
        <v>969</v>
      </c>
      <c r="K2821" s="186" t="s">
        <v>941</v>
      </c>
    </row>
    <row r="2822" spans="1:11" x14ac:dyDescent="0.45">
      <c r="A2822" s="186" t="s">
        <v>336</v>
      </c>
      <c r="B2822" s="186" t="s">
        <v>1100</v>
      </c>
      <c r="C2822" s="186" t="s">
        <v>1104</v>
      </c>
      <c r="D2822" s="186"/>
      <c r="E2822" s="186" t="s">
        <v>941</v>
      </c>
      <c r="F2822" s="186">
        <v>2004</v>
      </c>
      <c r="G2822" s="186" t="s">
        <v>1013</v>
      </c>
      <c r="H2822" s="186">
        <v>1.857</v>
      </c>
      <c r="I2822" s="186">
        <v>2.1665000000000001</v>
      </c>
      <c r="J2822" s="186" t="s">
        <v>969</v>
      </c>
      <c r="K2822" s="186" t="s">
        <v>941</v>
      </c>
    </row>
    <row r="2823" spans="1:11" x14ac:dyDescent="0.45">
      <c r="A2823" s="186" t="s">
        <v>336</v>
      </c>
      <c r="B2823" s="186" t="s">
        <v>1100</v>
      </c>
      <c r="C2823" s="186" t="s">
        <v>1104</v>
      </c>
      <c r="D2823" s="186"/>
      <c r="E2823" s="186" t="s">
        <v>941</v>
      </c>
      <c r="F2823" s="186">
        <v>2005</v>
      </c>
      <c r="G2823" s="186" t="s">
        <v>1013</v>
      </c>
      <c r="H2823" s="186">
        <v>1.86425</v>
      </c>
      <c r="I2823" s="186">
        <v>2.1749583333333335</v>
      </c>
      <c r="J2823" s="186" t="s">
        <v>969</v>
      </c>
      <c r="K2823" s="186" t="s">
        <v>941</v>
      </c>
    </row>
    <row r="2824" spans="1:11" x14ac:dyDescent="0.45">
      <c r="A2824" s="186" t="s">
        <v>336</v>
      </c>
      <c r="B2824" s="186" t="s">
        <v>1100</v>
      </c>
      <c r="C2824" s="186" t="s">
        <v>1104</v>
      </c>
      <c r="D2824" s="186"/>
      <c r="E2824" s="186" t="s">
        <v>941</v>
      </c>
      <c r="F2824" s="186">
        <v>2006</v>
      </c>
      <c r="G2824" s="186" t="s">
        <v>1013</v>
      </c>
      <c r="H2824" s="186">
        <v>1.8852500000000001</v>
      </c>
      <c r="I2824" s="186">
        <v>2.1994583333333337</v>
      </c>
      <c r="J2824" s="186" t="s">
        <v>969</v>
      </c>
      <c r="K2824" s="186" t="s">
        <v>941</v>
      </c>
    </row>
    <row r="2825" spans="1:11" x14ac:dyDescent="0.45">
      <c r="A2825" s="186" t="s">
        <v>336</v>
      </c>
      <c r="B2825" s="186" t="s">
        <v>1100</v>
      </c>
      <c r="C2825" s="186" t="s">
        <v>1104</v>
      </c>
      <c r="D2825" s="186"/>
      <c r="E2825" s="186" t="s">
        <v>941</v>
      </c>
      <c r="F2825" s="186">
        <v>2007</v>
      </c>
      <c r="G2825" s="186" t="s">
        <v>1013</v>
      </c>
      <c r="H2825" s="186">
        <v>1.9695</v>
      </c>
      <c r="I2825" s="186">
        <v>2.2977500000000002</v>
      </c>
      <c r="J2825" s="186" t="s">
        <v>969</v>
      </c>
      <c r="K2825" s="186" t="s">
        <v>941</v>
      </c>
    </row>
    <row r="2826" spans="1:11" x14ac:dyDescent="0.45">
      <c r="A2826" s="186" t="s">
        <v>336</v>
      </c>
      <c r="B2826" s="186" t="s">
        <v>1100</v>
      </c>
      <c r="C2826" s="186" t="s">
        <v>1104</v>
      </c>
      <c r="D2826" s="186"/>
      <c r="E2826" s="186" t="s">
        <v>941</v>
      </c>
      <c r="F2826" s="186">
        <v>2008</v>
      </c>
      <c r="G2826" s="186" t="s">
        <v>1013</v>
      </c>
      <c r="H2826" s="186">
        <v>2.0049999999999999</v>
      </c>
      <c r="I2826" s="186">
        <v>2.3391666666666668</v>
      </c>
      <c r="J2826" s="186" t="s">
        <v>969</v>
      </c>
      <c r="K2826" s="186" t="s">
        <v>941</v>
      </c>
    </row>
    <row r="2827" spans="1:11" x14ac:dyDescent="0.45">
      <c r="A2827" s="186" t="s">
        <v>336</v>
      </c>
      <c r="B2827" s="186" t="s">
        <v>1100</v>
      </c>
      <c r="C2827" s="186" t="s">
        <v>1104</v>
      </c>
      <c r="D2827" s="186"/>
      <c r="E2827" s="186" t="s">
        <v>941</v>
      </c>
      <c r="F2827" s="186">
        <v>2009</v>
      </c>
      <c r="G2827" s="186" t="s">
        <v>1013</v>
      </c>
      <c r="H2827" s="186">
        <v>1.8825000000000001</v>
      </c>
      <c r="I2827" s="186">
        <v>2.19625</v>
      </c>
      <c r="J2827" s="186" t="s">
        <v>969</v>
      </c>
      <c r="K2827" s="186" t="s">
        <v>941</v>
      </c>
    </row>
    <row r="2828" spans="1:11" x14ac:dyDescent="0.45">
      <c r="A2828" s="186" t="s">
        <v>336</v>
      </c>
      <c r="B2828" s="186" t="s">
        <v>1100</v>
      </c>
      <c r="C2828" s="186" t="s">
        <v>1104</v>
      </c>
      <c r="D2828" s="186"/>
      <c r="E2828" s="186" t="s">
        <v>941</v>
      </c>
      <c r="F2828" s="186">
        <v>2010</v>
      </c>
      <c r="G2828" s="186" t="s">
        <v>1013</v>
      </c>
      <c r="H2828" s="186">
        <v>1.82975</v>
      </c>
      <c r="I2828" s="186">
        <v>2.1347083333333337</v>
      </c>
      <c r="J2828" s="186" t="s">
        <v>969</v>
      </c>
      <c r="K2828" s="186" t="s">
        <v>941</v>
      </c>
    </row>
    <row r="2829" spans="1:11" x14ac:dyDescent="0.45">
      <c r="A2829" s="186" t="s">
        <v>336</v>
      </c>
      <c r="B2829" s="186" t="s">
        <v>1100</v>
      </c>
      <c r="C2829" s="186" t="s">
        <v>1104</v>
      </c>
      <c r="D2829" s="186"/>
      <c r="E2829" s="186" t="s">
        <v>941</v>
      </c>
      <c r="F2829" s="186">
        <v>2011</v>
      </c>
      <c r="G2829" s="186" t="s">
        <v>1013</v>
      </c>
      <c r="H2829" s="186">
        <v>1.8779999999999999</v>
      </c>
      <c r="I2829" s="186">
        <v>2.1909999999999998</v>
      </c>
      <c r="J2829" s="186" t="s">
        <v>969</v>
      </c>
      <c r="K2829" s="186" t="s">
        <v>941</v>
      </c>
    </row>
    <row r="2830" spans="1:11" x14ac:dyDescent="0.45">
      <c r="A2830" s="186" t="s">
        <v>336</v>
      </c>
      <c r="B2830" s="186" t="s">
        <v>1100</v>
      </c>
      <c r="C2830" s="186" t="s">
        <v>1104</v>
      </c>
      <c r="D2830" s="186"/>
      <c r="E2830" s="186" t="s">
        <v>941</v>
      </c>
      <c r="F2830" s="186">
        <v>2012</v>
      </c>
      <c r="G2830" s="186" t="s">
        <v>1013</v>
      </c>
      <c r="H2830" s="186">
        <v>1.8919999999999999</v>
      </c>
      <c r="I2830" s="186">
        <v>2.2073333333333331</v>
      </c>
      <c r="J2830" s="186" t="s">
        <v>969</v>
      </c>
      <c r="K2830" s="186" t="s">
        <v>941</v>
      </c>
    </row>
    <row r="2831" spans="1:11" x14ac:dyDescent="0.45">
      <c r="A2831" s="186" t="s">
        <v>336</v>
      </c>
      <c r="B2831" s="186" t="s">
        <v>1100</v>
      </c>
      <c r="C2831" s="186" t="s">
        <v>1104</v>
      </c>
      <c r="D2831" s="186"/>
      <c r="E2831" s="186" t="s">
        <v>941</v>
      </c>
      <c r="F2831" s="186">
        <v>2013</v>
      </c>
      <c r="G2831" s="186" t="s">
        <v>1013</v>
      </c>
      <c r="H2831" s="186">
        <v>1.8919999999999999</v>
      </c>
      <c r="I2831" s="186">
        <v>2.2073333333333331</v>
      </c>
      <c r="J2831" s="186" t="s">
        <v>969</v>
      </c>
      <c r="K2831" s="186" t="s">
        <v>941</v>
      </c>
    </row>
    <row r="2832" spans="1:11" x14ac:dyDescent="0.45">
      <c r="A2832" s="186" t="s">
        <v>336</v>
      </c>
      <c r="B2832" s="186" t="s">
        <v>1100</v>
      </c>
      <c r="C2832" s="186" t="s">
        <v>1104</v>
      </c>
      <c r="D2832" s="186"/>
      <c r="E2832" s="186" t="s">
        <v>941</v>
      </c>
      <c r="F2832" s="186">
        <v>2014</v>
      </c>
      <c r="G2832" s="186" t="s">
        <v>1013</v>
      </c>
      <c r="H2832" s="186">
        <v>1.8919999999999999</v>
      </c>
      <c r="I2832" s="186">
        <v>2.2073333333333331</v>
      </c>
      <c r="J2832" s="186" t="s">
        <v>969</v>
      </c>
      <c r="K2832" s="186" t="s">
        <v>941</v>
      </c>
    </row>
    <row r="2833" spans="1:11" x14ac:dyDescent="0.45">
      <c r="A2833" s="186" t="s">
        <v>336</v>
      </c>
      <c r="B2833" s="186" t="s">
        <v>1100</v>
      </c>
      <c r="C2833" s="186" t="s">
        <v>1104</v>
      </c>
      <c r="D2833" s="186"/>
      <c r="E2833" s="186" t="s">
        <v>941</v>
      </c>
      <c r="F2833" s="186">
        <v>2015</v>
      </c>
      <c r="G2833" s="186" t="s">
        <v>1013</v>
      </c>
      <c r="H2833" s="186">
        <v>1.8919999999999999</v>
      </c>
      <c r="I2833" s="186">
        <v>2.2073333333333331</v>
      </c>
      <c r="J2833" s="186" t="s">
        <v>969</v>
      </c>
      <c r="K2833" s="186" t="s">
        <v>941</v>
      </c>
    </row>
    <row r="2834" spans="1:11" x14ac:dyDescent="0.45">
      <c r="A2834" s="186" t="s">
        <v>336</v>
      </c>
      <c r="B2834" s="186" t="s">
        <v>1100</v>
      </c>
      <c r="C2834" s="186" t="s">
        <v>1104</v>
      </c>
      <c r="D2834" s="186"/>
      <c r="E2834" s="186" t="s">
        <v>941</v>
      </c>
      <c r="F2834" s="186">
        <v>2016</v>
      </c>
      <c r="G2834" s="186" t="s">
        <v>1013</v>
      </c>
      <c r="H2834" s="186">
        <v>1.8919999999999999</v>
      </c>
      <c r="I2834" s="186">
        <v>2.2073333333333331</v>
      </c>
      <c r="J2834" s="186" t="s">
        <v>969</v>
      </c>
      <c r="K2834" s="186" t="s">
        <v>941</v>
      </c>
    </row>
    <row r="2835" spans="1:11" x14ac:dyDescent="0.45">
      <c r="A2835" s="186" t="s">
        <v>336</v>
      </c>
      <c r="B2835" s="186" t="s">
        <v>1100</v>
      </c>
      <c r="C2835" s="186" t="s">
        <v>1104</v>
      </c>
      <c r="D2835" s="186"/>
      <c r="E2835" s="186" t="s">
        <v>941</v>
      </c>
      <c r="F2835" s="186">
        <v>2017</v>
      </c>
      <c r="G2835" s="186" t="s">
        <v>1013</v>
      </c>
      <c r="H2835" s="186">
        <v>1.8919999999999999</v>
      </c>
      <c r="I2835" s="186">
        <v>2.2073333333333331</v>
      </c>
      <c r="J2835" s="186" t="s">
        <v>969</v>
      </c>
      <c r="K2835" s="186" t="s">
        <v>941</v>
      </c>
    </row>
    <row r="2836" spans="1:11" x14ac:dyDescent="0.45">
      <c r="A2836" s="186" t="s">
        <v>336</v>
      </c>
      <c r="B2836" s="186" t="s">
        <v>1100</v>
      </c>
      <c r="C2836" s="186" t="s">
        <v>1104</v>
      </c>
      <c r="D2836" s="186"/>
      <c r="E2836" s="186" t="s">
        <v>941</v>
      </c>
      <c r="F2836" s="186">
        <v>2018</v>
      </c>
      <c r="G2836" s="186" t="s">
        <v>1013</v>
      </c>
      <c r="H2836" s="186">
        <v>1.8919999999999999</v>
      </c>
      <c r="I2836" s="186">
        <v>2.2073333333333331</v>
      </c>
      <c r="J2836" s="186" t="s">
        <v>969</v>
      </c>
      <c r="K2836" s="186" t="s">
        <v>941</v>
      </c>
    </row>
    <row r="2837" spans="1:11" x14ac:dyDescent="0.45">
      <c r="A2837" s="186" t="s">
        <v>336</v>
      </c>
      <c r="B2837" s="186" t="s">
        <v>1100</v>
      </c>
      <c r="C2837" s="186" t="s">
        <v>1104</v>
      </c>
      <c r="D2837" s="186"/>
      <c r="E2837" s="186" t="s">
        <v>941</v>
      </c>
      <c r="F2837" s="186">
        <v>2019</v>
      </c>
      <c r="G2837" s="186" t="s">
        <v>1013</v>
      </c>
      <c r="H2837" s="186">
        <v>1.8919999999999999</v>
      </c>
      <c r="I2837" s="186">
        <v>2.2073333333333331</v>
      </c>
      <c r="J2837" s="186" t="s">
        <v>969</v>
      </c>
      <c r="K2837" s="186" t="s">
        <v>941</v>
      </c>
    </row>
    <row r="2838" spans="1:11" x14ac:dyDescent="0.45">
      <c r="A2838" s="186" t="s">
        <v>336</v>
      </c>
      <c r="B2838" s="186" t="s">
        <v>1100</v>
      </c>
      <c r="C2838" s="186" t="s">
        <v>1104</v>
      </c>
      <c r="D2838" s="186"/>
      <c r="E2838" s="186" t="s">
        <v>941</v>
      </c>
      <c r="F2838" s="186">
        <v>2020</v>
      </c>
      <c r="G2838" s="186" t="s">
        <v>1013</v>
      </c>
      <c r="H2838" s="186">
        <v>1.8919999999999999</v>
      </c>
      <c r="I2838" s="186">
        <v>2.2073333333333331</v>
      </c>
      <c r="J2838" s="186" t="s">
        <v>969</v>
      </c>
      <c r="K2838" s="186" t="s">
        <v>941</v>
      </c>
    </row>
    <row r="2839" spans="1:11" x14ac:dyDescent="0.45">
      <c r="A2839" s="186" t="s">
        <v>336</v>
      </c>
      <c r="B2839" s="186" t="s">
        <v>1100</v>
      </c>
      <c r="C2839" s="186" t="s">
        <v>1104</v>
      </c>
      <c r="D2839" s="186"/>
      <c r="E2839" s="186" t="s">
        <v>941</v>
      </c>
      <c r="F2839" s="186">
        <v>2021</v>
      </c>
      <c r="G2839" s="186" t="s">
        <v>1013</v>
      </c>
      <c r="H2839" s="186">
        <v>1.8919999999999999</v>
      </c>
      <c r="I2839" s="186">
        <v>2.2073333333333331</v>
      </c>
      <c r="J2839" s="186" t="s">
        <v>969</v>
      </c>
      <c r="K2839" s="186" t="s">
        <v>941</v>
      </c>
    </row>
    <row r="2840" spans="1:11" x14ac:dyDescent="0.45">
      <c r="A2840" s="186" t="s">
        <v>336</v>
      </c>
      <c r="B2840" s="186" t="s">
        <v>1100</v>
      </c>
      <c r="C2840" s="186" t="s">
        <v>1104</v>
      </c>
      <c r="D2840" s="186"/>
      <c r="E2840" s="186" t="s">
        <v>941</v>
      </c>
      <c r="F2840" s="186">
        <v>2022</v>
      </c>
      <c r="G2840" s="186" t="s">
        <v>1013</v>
      </c>
      <c r="H2840" s="186">
        <v>1.8919999999999999</v>
      </c>
      <c r="I2840" s="186">
        <v>2.2073333333333331</v>
      </c>
      <c r="J2840" s="186" t="s">
        <v>969</v>
      </c>
      <c r="K2840" s="186" t="s">
        <v>941</v>
      </c>
    </row>
    <row r="2841" spans="1:11" x14ac:dyDescent="0.45">
      <c r="A2841" s="186" t="s">
        <v>336</v>
      </c>
      <c r="B2841" s="186" t="s">
        <v>1100</v>
      </c>
      <c r="C2841" s="186" t="s">
        <v>1104</v>
      </c>
      <c r="D2841" s="186"/>
      <c r="E2841" s="186" t="s">
        <v>941</v>
      </c>
      <c r="F2841" s="186">
        <v>2023</v>
      </c>
      <c r="G2841" s="186" t="s">
        <v>1013</v>
      </c>
      <c r="H2841" s="186">
        <v>1.8919999999999999</v>
      </c>
      <c r="I2841" s="186">
        <v>2.2073333333333331</v>
      </c>
      <c r="J2841" s="186" t="s">
        <v>969</v>
      </c>
      <c r="K2841" s="186" t="s">
        <v>941</v>
      </c>
    </row>
    <row r="2842" spans="1:11" x14ac:dyDescent="0.45">
      <c r="A2842" s="186" t="s">
        <v>336</v>
      </c>
      <c r="B2842" s="186" t="s">
        <v>1100</v>
      </c>
      <c r="C2842" s="186" t="s">
        <v>1104</v>
      </c>
      <c r="D2842" s="186"/>
      <c r="E2842" s="186" t="s">
        <v>941</v>
      </c>
      <c r="F2842" s="186">
        <v>2024</v>
      </c>
      <c r="G2842" s="186" t="s">
        <v>1013</v>
      </c>
      <c r="H2842" s="186">
        <v>1.8919999999999999</v>
      </c>
      <c r="I2842" s="186">
        <v>2.2073333333333331</v>
      </c>
      <c r="J2842" s="186" t="s">
        <v>969</v>
      </c>
      <c r="K2842" s="186" t="s">
        <v>941</v>
      </c>
    </row>
    <row r="2843" spans="1:11" x14ac:dyDescent="0.45">
      <c r="A2843" s="186" t="s">
        <v>336</v>
      </c>
      <c r="B2843" s="186" t="s">
        <v>1100</v>
      </c>
      <c r="C2843" s="186" t="s">
        <v>1104</v>
      </c>
      <c r="D2843" s="186"/>
      <c r="E2843" s="186" t="s">
        <v>941</v>
      </c>
      <c r="F2843" s="186">
        <v>2025</v>
      </c>
      <c r="G2843" s="186" t="s">
        <v>1013</v>
      </c>
      <c r="H2843" s="186">
        <v>1.8919999999999999</v>
      </c>
      <c r="I2843" s="186">
        <v>2.2073333333333331</v>
      </c>
      <c r="J2843" s="186" t="s">
        <v>969</v>
      </c>
      <c r="K2843" s="186" t="s">
        <v>941</v>
      </c>
    </row>
    <row r="2844" spans="1:11" x14ac:dyDescent="0.45">
      <c r="A2844" s="186" t="s">
        <v>336</v>
      </c>
      <c r="B2844" s="186" t="s">
        <v>1100</v>
      </c>
      <c r="C2844" s="186" t="s">
        <v>1104</v>
      </c>
      <c r="D2844" s="186"/>
      <c r="E2844" s="186" t="s">
        <v>941</v>
      </c>
      <c r="F2844" s="186">
        <v>2026</v>
      </c>
      <c r="G2844" s="186" t="s">
        <v>1013</v>
      </c>
      <c r="H2844" s="186">
        <v>1.8919999999999999</v>
      </c>
      <c r="I2844" s="186">
        <v>2.2073333333333331</v>
      </c>
      <c r="J2844" s="186" t="s">
        <v>969</v>
      </c>
      <c r="K2844" s="186" t="s">
        <v>941</v>
      </c>
    </row>
    <row r="2845" spans="1:11" x14ac:dyDescent="0.45">
      <c r="A2845" s="186" t="s">
        <v>336</v>
      </c>
      <c r="B2845" s="186" t="s">
        <v>1100</v>
      </c>
      <c r="C2845" s="186" t="s">
        <v>1104</v>
      </c>
      <c r="D2845" s="186"/>
      <c r="E2845" s="186" t="s">
        <v>941</v>
      </c>
      <c r="F2845" s="186">
        <v>2027</v>
      </c>
      <c r="G2845" s="186" t="s">
        <v>1013</v>
      </c>
      <c r="H2845" s="186">
        <v>1.8919999999999999</v>
      </c>
      <c r="I2845" s="186">
        <v>2.2073333333333331</v>
      </c>
      <c r="J2845" s="186" t="s">
        <v>969</v>
      </c>
      <c r="K2845" s="186" t="s">
        <v>941</v>
      </c>
    </row>
    <row r="2846" spans="1:11" x14ac:dyDescent="0.45">
      <c r="A2846" s="186" t="s">
        <v>336</v>
      </c>
      <c r="B2846" s="186" t="s">
        <v>1100</v>
      </c>
      <c r="C2846" s="186" t="s">
        <v>1104</v>
      </c>
      <c r="D2846" s="186"/>
      <c r="E2846" s="186" t="s">
        <v>941</v>
      </c>
      <c r="F2846" s="186">
        <v>2028</v>
      </c>
      <c r="G2846" s="186" t="s">
        <v>1013</v>
      </c>
      <c r="H2846" s="186">
        <v>1.8919999999999999</v>
      </c>
      <c r="I2846" s="186">
        <v>2.2073333333333331</v>
      </c>
      <c r="J2846" s="186" t="s">
        <v>969</v>
      </c>
      <c r="K2846" s="186" t="s">
        <v>941</v>
      </c>
    </row>
    <row r="2847" spans="1:11" x14ac:dyDescent="0.45">
      <c r="A2847" s="186" t="s">
        <v>336</v>
      </c>
      <c r="B2847" s="186" t="s">
        <v>1100</v>
      </c>
      <c r="C2847" s="186" t="s">
        <v>1104</v>
      </c>
      <c r="D2847" s="186"/>
      <c r="E2847" s="186" t="s">
        <v>941</v>
      </c>
      <c r="F2847" s="186">
        <v>2029</v>
      </c>
      <c r="G2847" s="186" t="s">
        <v>1013</v>
      </c>
      <c r="H2847" s="186">
        <v>1.8919999999999999</v>
      </c>
      <c r="I2847" s="186">
        <v>2.2073333333333331</v>
      </c>
      <c r="J2847" s="186" t="s">
        <v>969</v>
      </c>
      <c r="K2847" s="186" t="s">
        <v>941</v>
      </c>
    </row>
    <row r="2848" spans="1:11" x14ac:dyDescent="0.45">
      <c r="A2848" s="186" t="s">
        <v>336</v>
      </c>
      <c r="B2848" s="186" t="s">
        <v>1100</v>
      </c>
      <c r="C2848" s="186" t="s">
        <v>1104</v>
      </c>
      <c r="D2848" s="186"/>
      <c r="E2848" s="186" t="s">
        <v>941</v>
      </c>
      <c r="F2848" s="186">
        <v>2030</v>
      </c>
      <c r="G2848" s="186" t="s">
        <v>1013</v>
      </c>
      <c r="H2848" s="186">
        <v>1.8919999999999999</v>
      </c>
      <c r="I2848" s="186">
        <v>2.2073333333333331</v>
      </c>
      <c r="J2848" s="186" t="s">
        <v>969</v>
      </c>
      <c r="K2848" s="186" t="s">
        <v>941</v>
      </c>
    </row>
    <row r="2849" spans="1:11" x14ac:dyDescent="0.45">
      <c r="A2849" s="186" t="s">
        <v>336</v>
      </c>
      <c r="B2849" s="186" t="s">
        <v>1100</v>
      </c>
      <c r="C2849" s="186" t="s">
        <v>1104</v>
      </c>
      <c r="D2849" s="186"/>
      <c r="E2849" s="186" t="s">
        <v>941</v>
      </c>
      <c r="F2849" s="186">
        <v>2031</v>
      </c>
      <c r="G2849" s="186" t="s">
        <v>1013</v>
      </c>
      <c r="H2849" s="186">
        <v>1.8919999999999999</v>
      </c>
      <c r="I2849" s="186">
        <v>2.2073333333333331</v>
      </c>
      <c r="J2849" s="186" t="s">
        <v>969</v>
      </c>
      <c r="K2849" s="186" t="s">
        <v>941</v>
      </c>
    </row>
    <row r="2850" spans="1:11" x14ac:dyDescent="0.45">
      <c r="A2850" s="186" t="s">
        <v>336</v>
      </c>
      <c r="B2850" s="186" t="s">
        <v>1100</v>
      </c>
      <c r="C2850" s="186" t="s">
        <v>1104</v>
      </c>
      <c r="D2850" s="186"/>
      <c r="E2850" s="186" t="s">
        <v>941</v>
      </c>
      <c r="F2850" s="186">
        <v>2032</v>
      </c>
      <c r="G2850" s="186" t="s">
        <v>1013</v>
      </c>
      <c r="H2850" s="186">
        <v>1.8919999999999999</v>
      </c>
      <c r="I2850" s="186">
        <v>2.2073333333333331</v>
      </c>
      <c r="J2850" s="186" t="s">
        <v>969</v>
      </c>
      <c r="K2850" s="186" t="s">
        <v>941</v>
      </c>
    </row>
    <row r="2851" spans="1:11" x14ac:dyDescent="0.45">
      <c r="A2851" s="186" t="s">
        <v>336</v>
      </c>
      <c r="B2851" s="186" t="s">
        <v>1100</v>
      </c>
      <c r="C2851" s="186" t="s">
        <v>1104</v>
      </c>
      <c r="D2851" s="186"/>
      <c r="E2851" s="186" t="s">
        <v>941</v>
      </c>
      <c r="F2851" s="186">
        <v>2033</v>
      </c>
      <c r="G2851" s="186" t="s">
        <v>1013</v>
      </c>
      <c r="H2851" s="186">
        <v>1.8919999999999999</v>
      </c>
      <c r="I2851" s="186">
        <v>2.2073333333333331</v>
      </c>
      <c r="J2851" s="186" t="s">
        <v>969</v>
      </c>
      <c r="K2851" s="186" t="s">
        <v>941</v>
      </c>
    </row>
    <row r="2852" spans="1:11" x14ac:dyDescent="0.45">
      <c r="A2852" s="186" t="s">
        <v>336</v>
      </c>
      <c r="B2852" s="186" t="s">
        <v>1100</v>
      </c>
      <c r="C2852" s="186" t="s">
        <v>1104</v>
      </c>
      <c r="D2852" s="186"/>
      <c r="E2852" s="186" t="s">
        <v>941</v>
      </c>
      <c r="F2852" s="186">
        <v>2034</v>
      </c>
      <c r="G2852" s="186" t="s">
        <v>1013</v>
      </c>
      <c r="H2852" s="186">
        <v>1.8919999999999999</v>
      </c>
      <c r="I2852" s="186">
        <v>2.2073333333333331</v>
      </c>
      <c r="J2852" s="186" t="s">
        <v>969</v>
      </c>
      <c r="K2852" s="186" t="s">
        <v>941</v>
      </c>
    </row>
    <row r="2853" spans="1:11" x14ac:dyDescent="0.45">
      <c r="A2853" s="186" t="s">
        <v>336</v>
      </c>
      <c r="B2853" s="186" t="s">
        <v>1100</v>
      </c>
      <c r="C2853" s="186" t="s">
        <v>1104</v>
      </c>
      <c r="D2853" s="186"/>
      <c r="E2853" s="186" t="s">
        <v>941</v>
      </c>
      <c r="F2853" s="186">
        <v>2035</v>
      </c>
      <c r="G2853" s="186" t="s">
        <v>1013</v>
      </c>
      <c r="H2853" s="186">
        <v>1.8919999999999999</v>
      </c>
      <c r="I2853" s="186">
        <v>2.2073333333333331</v>
      </c>
      <c r="J2853" s="186" t="s">
        <v>969</v>
      </c>
      <c r="K2853" s="186" t="s">
        <v>941</v>
      </c>
    </row>
    <row r="2854" spans="1:11" x14ac:dyDescent="0.45">
      <c r="A2854" s="186" t="s">
        <v>336</v>
      </c>
      <c r="B2854" s="186" t="s">
        <v>1100</v>
      </c>
      <c r="C2854" s="186" t="s">
        <v>1104</v>
      </c>
      <c r="D2854" s="186"/>
      <c r="E2854" s="186" t="s">
        <v>941</v>
      </c>
      <c r="F2854" s="186">
        <v>2036</v>
      </c>
      <c r="G2854" s="186" t="s">
        <v>1013</v>
      </c>
      <c r="H2854" s="186">
        <v>1.8919999999999999</v>
      </c>
      <c r="I2854" s="186">
        <v>2.2073333333333331</v>
      </c>
      <c r="J2854" s="186" t="s">
        <v>969</v>
      </c>
      <c r="K2854" s="186" t="s">
        <v>941</v>
      </c>
    </row>
    <row r="2855" spans="1:11" x14ac:dyDescent="0.45">
      <c r="A2855" s="186" t="s">
        <v>336</v>
      </c>
      <c r="B2855" s="186" t="s">
        <v>1100</v>
      </c>
      <c r="C2855" s="186" t="s">
        <v>1104</v>
      </c>
      <c r="D2855" s="186"/>
      <c r="E2855" s="186" t="s">
        <v>941</v>
      </c>
      <c r="F2855" s="186">
        <v>2037</v>
      </c>
      <c r="G2855" s="186" t="s">
        <v>1013</v>
      </c>
      <c r="H2855" s="186">
        <v>1.8919999999999999</v>
      </c>
      <c r="I2855" s="186">
        <v>2.2073333333333331</v>
      </c>
      <c r="J2855" s="186" t="s">
        <v>969</v>
      </c>
      <c r="K2855" s="186" t="s">
        <v>941</v>
      </c>
    </row>
    <row r="2856" spans="1:11" x14ac:dyDescent="0.45">
      <c r="A2856" s="186" t="s">
        <v>336</v>
      </c>
      <c r="B2856" s="186" t="s">
        <v>1100</v>
      </c>
      <c r="C2856" s="186" t="s">
        <v>1104</v>
      </c>
      <c r="D2856" s="186"/>
      <c r="E2856" s="186" t="s">
        <v>941</v>
      </c>
      <c r="F2856" s="186">
        <v>2038</v>
      </c>
      <c r="G2856" s="186" t="s">
        <v>1013</v>
      </c>
      <c r="H2856" s="186">
        <v>1.8919999999999999</v>
      </c>
      <c r="I2856" s="186">
        <v>2.2073333333333331</v>
      </c>
      <c r="J2856" s="186" t="s">
        <v>969</v>
      </c>
      <c r="K2856" s="186" t="s">
        <v>941</v>
      </c>
    </row>
    <row r="2857" spans="1:11" x14ac:dyDescent="0.45">
      <c r="A2857" s="186" t="s">
        <v>336</v>
      </c>
      <c r="B2857" s="186" t="s">
        <v>1100</v>
      </c>
      <c r="C2857" s="186" t="s">
        <v>1104</v>
      </c>
      <c r="D2857" s="186"/>
      <c r="E2857" s="186" t="s">
        <v>941</v>
      </c>
      <c r="F2857" s="186">
        <v>2039</v>
      </c>
      <c r="G2857" s="186" t="s">
        <v>1013</v>
      </c>
      <c r="H2857" s="186">
        <v>1.8919999999999999</v>
      </c>
      <c r="I2857" s="186">
        <v>2.2073333333333331</v>
      </c>
      <c r="J2857" s="186" t="s">
        <v>969</v>
      </c>
      <c r="K2857" s="186" t="s">
        <v>941</v>
      </c>
    </row>
    <row r="2858" spans="1:11" x14ac:dyDescent="0.45">
      <c r="A2858" s="186" t="s">
        <v>336</v>
      </c>
      <c r="B2858" s="186" t="s">
        <v>1100</v>
      </c>
      <c r="C2858" s="186" t="s">
        <v>1104</v>
      </c>
      <c r="D2858" s="186"/>
      <c r="E2858" s="186" t="s">
        <v>941</v>
      </c>
      <c r="F2858" s="186">
        <v>2040</v>
      </c>
      <c r="G2858" s="186" t="s">
        <v>1013</v>
      </c>
      <c r="H2858" s="186">
        <v>1.8919999999999999</v>
      </c>
      <c r="I2858" s="186">
        <v>2.2073333333333331</v>
      </c>
      <c r="J2858" s="186" t="s">
        <v>969</v>
      </c>
      <c r="K2858" s="186" t="s">
        <v>941</v>
      </c>
    </row>
    <row r="2859" spans="1:11" x14ac:dyDescent="0.45">
      <c r="A2859" s="186" t="s">
        <v>336</v>
      </c>
      <c r="B2859" s="186" t="s">
        <v>1100</v>
      </c>
      <c r="C2859" s="186" t="s">
        <v>1104</v>
      </c>
      <c r="D2859" s="186"/>
      <c r="E2859" s="186" t="s">
        <v>941</v>
      </c>
      <c r="F2859" s="186">
        <v>2041</v>
      </c>
      <c r="G2859" s="186" t="s">
        <v>1013</v>
      </c>
      <c r="H2859" s="186">
        <v>1.8919999999999999</v>
      </c>
      <c r="I2859" s="186">
        <v>2.2073333333333331</v>
      </c>
      <c r="J2859" s="186" t="s">
        <v>969</v>
      </c>
      <c r="K2859" s="186" t="s">
        <v>941</v>
      </c>
    </row>
    <row r="2860" spans="1:11" x14ac:dyDescent="0.45">
      <c r="A2860" s="186" t="s">
        <v>336</v>
      </c>
      <c r="B2860" s="186" t="s">
        <v>1100</v>
      </c>
      <c r="C2860" s="186" t="s">
        <v>1104</v>
      </c>
      <c r="D2860" s="186"/>
      <c r="E2860" s="186" t="s">
        <v>941</v>
      </c>
      <c r="F2860" s="186">
        <v>2042</v>
      </c>
      <c r="G2860" s="186" t="s">
        <v>1013</v>
      </c>
      <c r="H2860" s="186">
        <v>1.8919999999999999</v>
      </c>
      <c r="I2860" s="186">
        <v>2.2073333333333331</v>
      </c>
      <c r="J2860" s="186" t="s">
        <v>969</v>
      </c>
      <c r="K2860" s="186" t="s">
        <v>941</v>
      </c>
    </row>
    <row r="2861" spans="1:11" x14ac:dyDescent="0.45">
      <c r="A2861" s="186" t="s">
        <v>336</v>
      </c>
      <c r="B2861" s="186" t="s">
        <v>1100</v>
      </c>
      <c r="C2861" s="186" t="s">
        <v>1104</v>
      </c>
      <c r="D2861" s="186"/>
      <c r="E2861" s="186" t="s">
        <v>941</v>
      </c>
      <c r="F2861" s="186">
        <v>2043</v>
      </c>
      <c r="G2861" s="186" t="s">
        <v>1013</v>
      </c>
      <c r="H2861" s="186">
        <v>1.8919999999999999</v>
      </c>
      <c r="I2861" s="186">
        <v>2.2073333333333331</v>
      </c>
      <c r="J2861" s="186" t="s">
        <v>969</v>
      </c>
      <c r="K2861" s="186" t="s">
        <v>941</v>
      </c>
    </row>
    <row r="2862" spans="1:11" x14ac:dyDescent="0.45">
      <c r="A2862" s="186" t="s">
        <v>336</v>
      </c>
      <c r="B2862" s="186" t="s">
        <v>1100</v>
      </c>
      <c r="C2862" s="186" t="s">
        <v>1104</v>
      </c>
      <c r="D2862" s="186"/>
      <c r="E2862" s="186" t="s">
        <v>941</v>
      </c>
      <c r="F2862" s="186">
        <v>2044</v>
      </c>
      <c r="G2862" s="186" t="s">
        <v>1013</v>
      </c>
      <c r="H2862" s="186">
        <v>1.8919999999999999</v>
      </c>
      <c r="I2862" s="186">
        <v>2.2073333333333331</v>
      </c>
      <c r="J2862" s="186" t="s">
        <v>969</v>
      </c>
      <c r="K2862" s="186" t="s">
        <v>941</v>
      </c>
    </row>
    <row r="2863" spans="1:11" x14ac:dyDescent="0.45">
      <c r="A2863" s="186" t="s">
        <v>336</v>
      </c>
      <c r="B2863" s="186" t="s">
        <v>1100</v>
      </c>
      <c r="C2863" s="186" t="s">
        <v>1104</v>
      </c>
      <c r="D2863" s="186"/>
      <c r="E2863" s="186" t="s">
        <v>941</v>
      </c>
      <c r="F2863" s="186">
        <v>2045</v>
      </c>
      <c r="G2863" s="186" t="s">
        <v>1013</v>
      </c>
      <c r="H2863" s="186">
        <v>1.8919999999999999</v>
      </c>
      <c r="I2863" s="186">
        <v>2.2073333333333331</v>
      </c>
      <c r="J2863" s="186" t="s">
        <v>969</v>
      </c>
      <c r="K2863" s="186" t="s">
        <v>941</v>
      </c>
    </row>
    <row r="2864" spans="1:11" x14ac:dyDescent="0.45">
      <c r="A2864" s="186" t="s">
        <v>336</v>
      </c>
      <c r="B2864" s="186" t="s">
        <v>1100</v>
      </c>
      <c r="C2864" s="186" t="s">
        <v>1104</v>
      </c>
      <c r="D2864" s="186"/>
      <c r="E2864" s="186" t="s">
        <v>941</v>
      </c>
      <c r="F2864" s="186">
        <v>2046</v>
      </c>
      <c r="G2864" s="186" t="s">
        <v>1013</v>
      </c>
      <c r="H2864" s="186">
        <v>1.8919999999999999</v>
      </c>
      <c r="I2864" s="186">
        <v>2.2073333333333331</v>
      </c>
      <c r="J2864" s="186" t="s">
        <v>969</v>
      </c>
      <c r="K2864" s="186" t="s">
        <v>941</v>
      </c>
    </row>
    <row r="2865" spans="1:11" x14ac:dyDescent="0.45">
      <c r="A2865" s="186" t="s">
        <v>336</v>
      </c>
      <c r="B2865" s="186" t="s">
        <v>1100</v>
      </c>
      <c r="C2865" s="186" t="s">
        <v>1104</v>
      </c>
      <c r="D2865" s="186"/>
      <c r="E2865" s="186" t="s">
        <v>941</v>
      </c>
      <c r="F2865" s="186">
        <v>2047</v>
      </c>
      <c r="G2865" s="186" t="s">
        <v>1013</v>
      </c>
      <c r="H2865" s="186">
        <v>1.8919999999999999</v>
      </c>
      <c r="I2865" s="186">
        <v>2.2073333333333331</v>
      </c>
      <c r="J2865" s="186" t="s">
        <v>969</v>
      </c>
      <c r="K2865" s="186" t="s">
        <v>941</v>
      </c>
    </row>
    <row r="2866" spans="1:11" x14ac:dyDescent="0.45">
      <c r="A2866" s="186" t="s">
        <v>336</v>
      </c>
      <c r="B2866" s="186" t="s">
        <v>1100</v>
      </c>
      <c r="C2866" s="186" t="s">
        <v>1104</v>
      </c>
      <c r="D2866" s="186"/>
      <c r="E2866" s="186" t="s">
        <v>941</v>
      </c>
      <c r="F2866" s="186">
        <v>2048</v>
      </c>
      <c r="G2866" s="186" t="s">
        <v>1013</v>
      </c>
      <c r="H2866" s="186">
        <v>1.8919999999999999</v>
      </c>
      <c r="I2866" s="186">
        <v>2.2073333333333331</v>
      </c>
      <c r="J2866" s="186" t="s">
        <v>969</v>
      </c>
      <c r="K2866" s="186" t="s">
        <v>941</v>
      </c>
    </row>
    <row r="2867" spans="1:11" x14ac:dyDescent="0.45">
      <c r="A2867" s="186" t="s">
        <v>336</v>
      </c>
      <c r="B2867" s="186" t="s">
        <v>1100</v>
      </c>
      <c r="C2867" s="186" t="s">
        <v>1104</v>
      </c>
      <c r="D2867" s="186"/>
      <c r="E2867" s="186" t="s">
        <v>941</v>
      </c>
      <c r="F2867" s="186">
        <v>2049</v>
      </c>
      <c r="G2867" s="186" t="s">
        <v>1013</v>
      </c>
      <c r="H2867" s="186">
        <v>1.8919999999999999</v>
      </c>
      <c r="I2867" s="186">
        <v>2.2073333333333331</v>
      </c>
      <c r="J2867" s="186" t="s">
        <v>969</v>
      </c>
      <c r="K2867" s="186" t="s">
        <v>941</v>
      </c>
    </row>
    <row r="2868" spans="1:11" x14ac:dyDescent="0.45">
      <c r="A2868" s="186" t="s">
        <v>336</v>
      </c>
      <c r="B2868" s="186" t="s">
        <v>1100</v>
      </c>
      <c r="C2868" s="186" t="s">
        <v>1104</v>
      </c>
      <c r="D2868" s="186"/>
      <c r="E2868" s="186" t="s">
        <v>941</v>
      </c>
      <c r="F2868" s="186">
        <v>2050</v>
      </c>
      <c r="G2868" s="186" t="s">
        <v>1013</v>
      </c>
      <c r="H2868" s="186">
        <v>1.8919999999999999</v>
      </c>
      <c r="I2868" s="186">
        <v>2.2073333333333331</v>
      </c>
      <c r="J2868" s="186" t="s">
        <v>969</v>
      </c>
      <c r="K2868" s="186" t="s">
        <v>941</v>
      </c>
    </row>
    <row r="2869" spans="1:11" x14ac:dyDescent="0.45">
      <c r="A2869" s="186" t="s">
        <v>336</v>
      </c>
      <c r="B2869" s="186" t="s">
        <v>1100</v>
      </c>
      <c r="C2869" s="186" t="s">
        <v>1104</v>
      </c>
      <c r="D2869" s="186"/>
      <c r="E2869" s="186" t="s">
        <v>942</v>
      </c>
      <c r="F2869" s="186">
        <v>1990</v>
      </c>
      <c r="G2869" s="186" t="s">
        <v>1013</v>
      </c>
      <c r="H2869" s="186">
        <v>0.33972000000000002</v>
      </c>
      <c r="I2869" s="186">
        <v>0.30210000000000004</v>
      </c>
      <c r="J2869" s="186" t="s">
        <v>969</v>
      </c>
      <c r="K2869" s="186" t="s">
        <v>942</v>
      </c>
    </row>
    <row r="2870" spans="1:11" x14ac:dyDescent="0.45">
      <c r="A2870" s="186" t="s">
        <v>336</v>
      </c>
      <c r="B2870" s="186" t="s">
        <v>1100</v>
      </c>
      <c r="C2870" s="186" t="s">
        <v>1104</v>
      </c>
      <c r="D2870" s="186"/>
      <c r="E2870" s="186" t="s">
        <v>942</v>
      </c>
      <c r="F2870" s="186">
        <v>1991</v>
      </c>
      <c r="G2870" s="186" t="s">
        <v>1013</v>
      </c>
      <c r="H2870" s="186">
        <v>0.39038</v>
      </c>
      <c r="I2870" s="186">
        <v>0.34715000000000001</v>
      </c>
      <c r="J2870" s="186" t="s">
        <v>969</v>
      </c>
      <c r="K2870" s="186" t="s">
        <v>942</v>
      </c>
    </row>
    <row r="2871" spans="1:11" x14ac:dyDescent="0.45">
      <c r="A2871" s="186" t="s">
        <v>336</v>
      </c>
      <c r="B2871" s="186" t="s">
        <v>1100</v>
      </c>
      <c r="C2871" s="186" t="s">
        <v>1104</v>
      </c>
      <c r="D2871" s="186"/>
      <c r="E2871" s="186" t="s">
        <v>942</v>
      </c>
      <c r="F2871" s="186">
        <v>1992</v>
      </c>
      <c r="G2871" s="186" t="s">
        <v>1013</v>
      </c>
      <c r="H2871" s="186">
        <v>0.43806</v>
      </c>
      <c r="I2871" s="186">
        <v>0.38955000000000001</v>
      </c>
      <c r="J2871" s="186" t="s">
        <v>969</v>
      </c>
      <c r="K2871" s="186" t="s">
        <v>942</v>
      </c>
    </row>
    <row r="2872" spans="1:11" x14ac:dyDescent="0.45">
      <c r="A2872" s="186" t="s">
        <v>336</v>
      </c>
      <c r="B2872" s="186" t="s">
        <v>1100</v>
      </c>
      <c r="C2872" s="186" t="s">
        <v>1104</v>
      </c>
      <c r="D2872" s="186"/>
      <c r="E2872" s="186" t="s">
        <v>942</v>
      </c>
      <c r="F2872" s="186">
        <v>1993</v>
      </c>
      <c r="G2872" s="186" t="s">
        <v>1013</v>
      </c>
      <c r="H2872" s="186">
        <v>0.56023999999999996</v>
      </c>
      <c r="I2872" s="186">
        <v>0.49819999999999998</v>
      </c>
      <c r="J2872" s="186" t="s">
        <v>969</v>
      </c>
      <c r="K2872" s="186" t="s">
        <v>942</v>
      </c>
    </row>
    <row r="2873" spans="1:11" x14ac:dyDescent="0.45">
      <c r="A2873" s="186" t="s">
        <v>336</v>
      </c>
      <c r="B2873" s="186" t="s">
        <v>1100</v>
      </c>
      <c r="C2873" s="186" t="s">
        <v>1104</v>
      </c>
      <c r="D2873" s="186"/>
      <c r="E2873" s="186" t="s">
        <v>942</v>
      </c>
      <c r="F2873" s="186">
        <v>1994</v>
      </c>
      <c r="G2873" s="186" t="s">
        <v>1013</v>
      </c>
      <c r="H2873" s="186">
        <v>0.68837999999999999</v>
      </c>
      <c r="I2873" s="186">
        <v>0.61214999999999997</v>
      </c>
      <c r="J2873" s="186" t="s">
        <v>969</v>
      </c>
      <c r="K2873" s="186" t="s">
        <v>942</v>
      </c>
    </row>
    <row r="2874" spans="1:11" x14ac:dyDescent="0.45">
      <c r="A2874" s="186" t="s">
        <v>336</v>
      </c>
      <c r="B2874" s="186" t="s">
        <v>1100</v>
      </c>
      <c r="C2874" s="186" t="s">
        <v>1104</v>
      </c>
      <c r="D2874" s="186"/>
      <c r="E2874" s="186" t="s">
        <v>942</v>
      </c>
      <c r="F2874" s="186">
        <v>1995</v>
      </c>
      <c r="G2874" s="186" t="s">
        <v>1013</v>
      </c>
      <c r="H2874" s="186">
        <v>0.77778000000000003</v>
      </c>
      <c r="I2874" s="186">
        <v>0.69164999999999999</v>
      </c>
      <c r="J2874" s="186" t="s">
        <v>969</v>
      </c>
      <c r="K2874" s="186" t="s">
        <v>942</v>
      </c>
    </row>
    <row r="2875" spans="1:11" x14ac:dyDescent="0.45">
      <c r="A2875" s="186" t="s">
        <v>336</v>
      </c>
      <c r="B2875" s="186" t="s">
        <v>1100</v>
      </c>
      <c r="C2875" s="186" t="s">
        <v>1104</v>
      </c>
      <c r="D2875" s="186"/>
      <c r="E2875" s="186" t="s">
        <v>942</v>
      </c>
      <c r="F2875" s="186">
        <v>1996</v>
      </c>
      <c r="G2875" s="186" t="s">
        <v>1013</v>
      </c>
      <c r="H2875" s="186">
        <v>0.88505999999999996</v>
      </c>
      <c r="I2875" s="186">
        <v>0.78704999999999992</v>
      </c>
      <c r="J2875" s="186" t="s">
        <v>969</v>
      </c>
      <c r="K2875" s="186" t="s">
        <v>942</v>
      </c>
    </row>
    <row r="2876" spans="1:11" x14ac:dyDescent="0.45">
      <c r="A2876" s="186" t="s">
        <v>336</v>
      </c>
      <c r="B2876" s="186" t="s">
        <v>1100</v>
      </c>
      <c r="C2876" s="186" t="s">
        <v>1104</v>
      </c>
      <c r="D2876" s="186"/>
      <c r="E2876" s="186" t="s">
        <v>942</v>
      </c>
      <c r="F2876" s="186">
        <v>1997</v>
      </c>
      <c r="G2876" s="186" t="s">
        <v>1013</v>
      </c>
      <c r="H2876" s="186">
        <v>0.97743999999999998</v>
      </c>
      <c r="I2876" s="186">
        <v>0.86919999999999997</v>
      </c>
      <c r="J2876" s="186" t="s">
        <v>969</v>
      </c>
      <c r="K2876" s="186" t="s">
        <v>942</v>
      </c>
    </row>
    <row r="2877" spans="1:11" x14ac:dyDescent="0.45">
      <c r="A2877" s="186" t="s">
        <v>336</v>
      </c>
      <c r="B2877" s="186" t="s">
        <v>1100</v>
      </c>
      <c r="C2877" s="186" t="s">
        <v>1104</v>
      </c>
      <c r="D2877" s="186"/>
      <c r="E2877" s="186" t="s">
        <v>942</v>
      </c>
      <c r="F2877" s="186">
        <v>1998</v>
      </c>
      <c r="G2877" s="186" t="s">
        <v>1013</v>
      </c>
      <c r="H2877" s="186">
        <v>1.06684</v>
      </c>
      <c r="I2877" s="186">
        <v>0.94869999999999999</v>
      </c>
      <c r="J2877" s="186" t="s">
        <v>969</v>
      </c>
      <c r="K2877" s="186" t="s">
        <v>942</v>
      </c>
    </row>
    <row r="2878" spans="1:11" x14ac:dyDescent="0.45">
      <c r="A2878" s="186" t="s">
        <v>336</v>
      </c>
      <c r="B2878" s="186" t="s">
        <v>1100</v>
      </c>
      <c r="C2878" s="186" t="s">
        <v>1104</v>
      </c>
      <c r="D2878" s="186"/>
      <c r="E2878" s="186" t="s">
        <v>942</v>
      </c>
      <c r="F2878" s="186">
        <v>1999</v>
      </c>
      <c r="G2878" s="186" t="s">
        <v>1013</v>
      </c>
      <c r="H2878" s="186">
        <v>1.1949799999999999</v>
      </c>
      <c r="I2878" s="186">
        <v>1.0626499999999999</v>
      </c>
      <c r="J2878" s="186" t="s">
        <v>969</v>
      </c>
      <c r="K2878" s="186" t="s">
        <v>942</v>
      </c>
    </row>
    <row r="2879" spans="1:11" x14ac:dyDescent="0.45">
      <c r="A2879" s="186" t="s">
        <v>336</v>
      </c>
      <c r="B2879" s="186" t="s">
        <v>1100</v>
      </c>
      <c r="C2879" s="186" t="s">
        <v>1104</v>
      </c>
      <c r="D2879" s="186"/>
      <c r="E2879" s="186" t="s">
        <v>942</v>
      </c>
      <c r="F2879" s="186">
        <v>2000</v>
      </c>
      <c r="G2879" s="186" t="s">
        <v>1013</v>
      </c>
      <c r="H2879" s="186">
        <v>1.33504</v>
      </c>
      <c r="I2879" s="186">
        <v>1.1872</v>
      </c>
      <c r="J2879" s="186" t="s">
        <v>969</v>
      </c>
      <c r="K2879" s="186" t="s">
        <v>942</v>
      </c>
    </row>
    <row r="2880" spans="1:11" x14ac:dyDescent="0.45">
      <c r="A2880" s="186" t="s">
        <v>336</v>
      </c>
      <c r="B2880" s="186" t="s">
        <v>1100</v>
      </c>
      <c r="C2880" s="186" t="s">
        <v>1104</v>
      </c>
      <c r="D2880" s="186"/>
      <c r="E2880" s="186" t="s">
        <v>942</v>
      </c>
      <c r="F2880" s="186">
        <v>2001</v>
      </c>
      <c r="G2880" s="186" t="s">
        <v>1013</v>
      </c>
      <c r="H2880" s="186">
        <v>1.341</v>
      </c>
      <c r="I2880" s="186">
        <v>1.1924999999999999</v>
      </c>
      <c r="J2880" s="186" t="s">
        <v>969</v>
      </c>
      <c r="K2880" s="186" t="s">
        <v>942</v>
      </c>
    </row>
    <row r="2881" spans="1:11" x14ac:dyDescent="0.45">
      <c r="A2881" s="186" t="s">
        <v>336</v>
      </c>
      <c r="B2881" s="186" t="s">
        <v>1100</v>
      </c>
      <c r="C2881" s="186" t="s">
        <v>1104</v>
      </c>
      <c r="D2881" s="186"/>
      <c r="E2881" s="186" t="s">
        <v>942</v>
      </c>
      <c r="F2881" s="186">
        <v>2002</v>
      </c>
      <c r="G2881" s="186" t="s">
        <v>1013</v>
      </c>
      <c r="H2881" s="186">
        <v>1.3588800000000001</v>
      </c>
      <c r="I2881" s="186">
        <v>1.2084000000000001</v>
      </c>
      <c r="J2881" s="186" t="s">
        <v>969</v>
      </c>
      <c r="K2881" s="186" t="s">
        <v>942</v>
      </c>
    </row>
    <row r="2882" spans="1:11" x14ac:dyDescent="0.45">
      <c r="A2882" s="186" t="s">
        <v>336</v>
      </c>
      <c r="B2882" s="186" t="s">
        <v>1100</v>
      </c>
      <c r="C2882" s="186" t="s">
        <v>1104</v>
      </c>
      <c r="D2882" s="186"/>
      <c r="E2882" s="186" t="s">
        <v>942</v>
      </c>
      <c r="F2882" s="186">
        <v>2003</v>
      </c>
      <c r="G2882" s="186" t="s">
        <v>1013</v>
      </c>
      <c r="H2882" s="186">
        <v>1.5466200000000001</v>
      </c>
      <c r="I2882" s="186">
        <v>1.3753500000000001</v>
      </c>
      <c r="J2882" s="186" t="s">
        <v>969</v>
      </c>
      <c r="K2882" s="186" t="s">
        <v>942</v>
      </c>
    </row>
    <row r="2883" spans="1:11" x14ac:dyDescent="0.45">
      <c r="A2883" s="186" t="s">
        <v>336</v>
      </c>
      <c r="B2883" s="186" t="s">
        <v>1100</v>
      </c>
      <c r="C2883" s="186" t="s">
        <v>1104</v>
      </c>
      <c r="D2883" s="186"/>
      <c r="E2883" s="186" t="s">
        <v>942</v>
      </c>
      <c r="F2883" s="186">
        <v>2004</v>
      </c>
      <c r="G2883" s="186" t="s">
        <v>1013</v>
      </c>
      <c r="H2883" s="186">
        <v>1.6598599999999999</v>
      </c>
      <c r="I2883" s="186">
        <v>1.4760499999999999</v>
      </c>
      <c r="J2883" s="186" t="s">
        <v>969</v>
      </c>
      <c r="K2883" s="186" t="s">
        <v>942</v>
      </c>
    </row>
    <row r="2884" spans="1:11" x14ac:dyDescent="0.45">
      <c r="A2884" s="186" t="s">
        <v>336</v>
      </c>
      <c r="B2884" s="186" t="s">
        <v>1100</v>
      </c>
      <c r="C2884" s="186" t="s">
        <v>1104</v>
      </c>
      <c r="D2884" s="186"/>
      <c r="E2884" s="186" t="s">
        <v>942</v>
      </c>
      <c r="F2884" s="186">
        <v>2005</v>
      </c>
      <c r="G2884" s="186" t="s">
        <v>1013</v>
      </c>
      <c r="H2884" s="186">
        <v>1.6658200000000001</v>
      </c>
      <c r="I2884" s="186">
        <v>1.4813500000000002</v>
      </c>
      <c r="J2884" s="186" t="s">
        <v>969</v>
      </c>
      <c r="K2884" s="186" t="s">
        <v>942</v>
      </c>
    </row>
    <row r="2885" spans="1:11" x14ac:dyDescent="0.45">
      <c r="A2885" s="186" t="s">
        <v>336</v>
      </c>
      <c r="B2885" s="186" t="s">
        <v>1100</v>
      </c>
      <c r="C2885" s="186" t="s">
        <v>1104</v>
      </c>
      <c r="D2885" s="186"/>
      <c r="E2885" s="186" t="s">
        <v>942</v>
      </c>
      <c r="F2885" s="186">
        <v>2006</v>
      </c>
      <c r="G2885" s="186" t="s">
        <v>1013</v>
      </c>
      <c r="H2885" s="186">
        <v>1.68668</v>
      </c>
      <c r="I2885" s="186">
        <v>1.4999</v>
      </c>
      <c r="J2885" s="186" t="s">
        <v>969</v>
      </c>
      <c r="K2885" s="186" t="s">
        <v>942</v>
      </c>
    </row>
    <row r="2886" spans="1:11" x14ac:dyDescent="0.45">
      <c r="A2886" s="186" t="s">
        <v>336</v>
      </c>
      <c r="B2886" s="186" t="s">
        <v>1100</v>
      </c>
      <c r="C2886" s="186" t="s">
        <v>1104</v>
      </c>
      <c r="D2886" s="186"/>
      <c r="E2886" s="186" t="s">
        <v>942</v>
      </c>
      <c r="F2886" s="186">
        <v>2007</v>
      </c>
      <c r="G2886" s="186" t="s">
        <v>1013</v>
      </c>
      <c r="H2886" s="186">
        <v>1.76118</v>
      </c>
      <c r="I2886" s="186">
        <v>1.5661499999999999</v>
      </c>
      <c r="J2886" s="186" t="s">
        <v>969</v>
      </c>
      <c r="K2886" s="186" t="s">
        <v>942</v>
      </c>
    </row>
    <row r="2887" spans="1:11" x14ac:dyDescent="0.45">
      <c r="A2887" s="186" t="s">
        <v>336</v>
      </c>
      <c r="B2887" s="186" t="s">
        <v>1100</v>
      </c>
      <c r="C2887" s="186" t="s">
        <v>1104</v>
      </c>
      <c r="D2887" s="186"/>
      <c r="E2887" s="186" t="s">
        <v>942</v>
      </c>
      <c r="F2887" s="186">
        <v>2008</v>
      </c>
      <c r="G2887" s="186" t="s">
        <v>1013</v>
      </c>
      <c r="H2887" s="186">
        <v>1.79098</v>
      </c>
      <c r="I2887" s="186">
        <v>1.5926499999999999</v>
      </c>
      <c r="J2887" s="186" t="s">
        <v>969</v>
      </c>
      <c r="K2887" s="186" t="s">
        <v>942</v>
      </c>
    </row>
    <row r="2888" spans="1:11" x14ac:dyDescent="0.45">
      <c r="A2888" s="186" t="s">
        <v>336</v>
      </c>
      <c r="B2888" s="186" t="s">
        <v>1100</v>
      </c>
      <c r="C2888" s="186" t="s">
        <v>1104</v>
      </c>
      <c r="D2888" s="186"/>
      <c r="E2888" s="186" t="s">
        <v>942</v>
      </c>
      <c r="F2888" s="186">
        <v>2009</v>
      </c>
      <c r="G2888" s="186" t="s">
        <v>1013</v>
      </c>
      <c r="H2888" s="186">
        <v>1.6837</v>
      </c>
      <c r="I2888" s="186">
        <v>1.49725</v>
      </c>
      <c r="J2888" s="186" t="s">
        <v>969</v>
      </c>
      <c r="K2888" s="186" t="s">
        <v>942</v>
      </c>
    </row>
    <row r="2889" spans="1:11" x14ac:dyDescent="0.45">
      <c r="A2889" s="186" t="s">
        <v>336</v>
      </c>
      <c r="B2889" s="186" t="s">
        <v>1100</v>
      </c>
      <c r="C2889" s="186" t="s">
        <v>1104</v>
      </c>
      <c r="D2889" s="186"/>
      <c r="E2889" s="186" t="s">
        <v>942</v>
      </c>
      <c r="F2889" s="186">
        <v>2010</v>
      </c>
      <c r="G2889" s="186" t="s">
        <v>1013</v>
      </c>
      <c r="H2889" s="186">
        <v>1.63602</v>
      </c>
      <c r="I2889" s="186">
        <v>1.45485</v>
      </c>
      <c r="J2889" s="186" t="s">
        <v>969</v>
      </c>
      <c r="K2889" s="186" t="s">
        <v>942</v>
      </c>
    </row>
    <row r="2890" spans="1:11" x14ac:dyDescent="0.45">
      <c r="A2890" s="186" t="s">
        <v>336</v>
      </c>
      <c r="B2890" s="186" t="s">
        <v>1100</v>
      </c>
      <c r="C2890" s="186" t="s">
        <v>1104</v>
      </c>
      <c r="D2890" s="186"/>
      <c r="E2890" s="186" t="s">
        <v>942</v>
      </c>
      <c r="F2890" s="186">
        <v>2011</v>
      </c>
      <c r="G2890" s="186" t="s">
        <v>1013</v>
      </c>
      <c r="H2890" s="186">
        <v>1.67774</v>
      </c>
      <c r="I2890" s="186">
        <v>1.4919499999999999</v>
      </c>
      <c r="J2890" s="186" t="s">
        <v>969</v>
      </c>
      <c r="K2890" s="186" t="s">
        <v>942</v>
      </c>
    </row>
    <row r="2891" spans="1:11" x14ac:dyDescent="0.45">
      <c r="A2891" s="186" t="s">
        <v>336</v>
      </c>
      <c r="B2891" s="186" t="s">
        <v>1100</v>
      </c>
      <c r="C2891" s="186" t="s">
        <v>1104</v>
      </c>
      <c r="D2891" s="186"/>
      <c r="E2891" s="186" t="s">
        <v>942</v>
      </c>
      <c r="F2891" s="186">
        <v>2012</v>
      </c>
      <c r="G2891" s="186" t="s">
        <v>1013</v>
      </c>
      <c r="H2891" s="186">
        <v>1.6926399999999999</v>
      </c>
      <c r="I2891" s="186">
        <v>1.5051999999999999</v>
      </c>
      <c r="J2891" s="186" t="s">
        <v>969</v>
      </c>
      <c r="K2891" s="186" t="s">
        <v>942</v>
      </c>
    </row>
    <row r="2892" spans="1:11" x14ac:dyDescent="0.45">
      <c r="A2892" s="186" t="s">
        <v>336</v>
      </c>
      <c r="B2892" s="186" t="s">
        <v>1100</v>
      </c>
      <c r="C2892" s="186" t="s">
        <v>1104</v>
      </c>
      <c r="D2892" s="186"/>
      <c r="E2892" s="186" t="s">
        <v>942</v>
      </c>
      <c r="F2892" s="186">
        <v>2013</v>
      </c>
      <c r="G2892" s="186" t="s">
        <v>1013</v>
      </c>
      <c r="H2892" s="186">
        <v>1.6926399999999999</v>
      </c>
      <c r="I2892" s="186">
        <v>1.5051999999999999</v>
      </c>
      <c r="J2892" s="186" t="s">
        <v>969</v>
      </c>
      <c r="K2892" s="186" t="s">
        <v>942</v>
      </c>
    </row>
    <row r="2893" spans="1:11" x14ac:dyDescent="0.45">
      <c r="A2893" s="186" t="s">
        <v>336</v>
      </c>
      <c r="B2893" s="186" t="s">
        <v>1100</v>
      </c>
      <c r="C2893" s="186" t="s">
        <v>1104</v>
      </c>
      <c r="D2893" s="186"/>
      <c r="E2893" s="186" t="s">
        <v>942</v>
      </c>
      <c r="F2893" s="186">
        <v>2014</v>
      </c>
      <c r="G2893" s="186" t="s">
        <v>1013</v>
      </c>
      <c r="H2893" s="186">
        <v>1.6926399999999999</v>
      </c>
      <c r="I2893" s="186">
        <v>1.5051999999999999</v>
      </c>
      <c r="J2893" s="186" t="s">
        <v>969</v>
      </c>
      <c r="K2893" s="186" t="s">
        <v>942</v>
      </c>
    </row>
    <row r="2894" spans="1:11" x14ac:dyDescent="0.45">
      <c r="A2894" s="186" t="s">
        <v>336</v>
      </c>
      <c r="B2894" s="186" t="s">
        <v>1100</v>
      </c>
      <c r="C2894" s="186" t="s">
        <v>1104</v>
      </c>
      <c r="D2894" s="186"/>
      <c r="E2894" s="186" t="s">
        <v>942</v>
      </c>
      <c r="F2894" s="186">
        <v>2015</v>
      </c>
      <c r="G2894" s="186" t="s">
        <v>1013</v>
      </c>
      <c r="H2894" s="186">
        <v>1.6926399999999999</v>
      </c>
      <c r="I2894" s="186">
        <v>1.5051999999999999</v>
      </c>
      <c r="J2894" s="186" t="s">
        <v>969</v>
      </c>
      <c r="K2894" s="186" t="s">
        <v>942</v>
      </c>
    </row>
    <row r="2895" spans="1:11" x14ac:dyDescent="0.45">
      <c r="A2895" s="186" t="s">
        <v>336</v>
      </c>
      <c r="B2895" s="186" t="s">
        <v>1100</v>
      </c>
      <c r="C2895" s="186" t="s">
        <v>1104</v>
      </c>
      <c r="D2895" s="186"/>
      <c r="E2895" s="186" t="s">
        <v>942</v>
      </c>
      <c r="F2895" s="186">
        <v>2016</v>
      </c>
      <c r="G2895" s="186" t="s">
        <v>1013</v>
      </c>
      <c r="H2895" s="186">
        <v>1.6926399999999999</v>
      </c>
      <c r="I2895" s="186">
        <v>1.5051999999999999</v>
      </c>
      <c r="J2895" s="186" t="s">
        <v>969</v>
      </c>
      <c r="K2895" s="186" t="s">
        <v>942</v>
      </c>
    </row>
    <row r="2896" spans="1:11" x14ac:dyDescent="0.45">
      <c r="A2896" s="186" t="s">
        <v>336</v>
      </c>
      <c r="B2896" s="186" t="s">
        <v>1100</v>
      </c>
      <c r="C2896" s="186" t="s">
        <v>1104</v>
      </c>
      <c r="D2896" s="186"/>
      <c r="E2896" s="186" t="s">
        <v>942</v>
      </c>
      <c r="F2896" s="186">
        <v>2017</v>
      </c>
      <c r="G2896" s="186" t="s">
        <v>1013</v>
      </c>
      <c r="H2896" s="186">
        <v>1.6926399999999999</v>
      </c>
      <c r="I2896" s="186">
        <v>1.5051999999999999</v>
      </c>
      <c r="J2896" s="186" t="s">
        <v>969</v>
      </c>
      <c r="K2896" s="186" t="s">
        <v>942</v>
      </c>
    </row>
    <row r="2897" spans="1:11" x14ac:dyDescent="0.45">
      <c r="A2897" s="186" t="s">
        <v>336</v>
      </c>
      <c r="B2897" s="186" t="s">
        <v>1100</v>
      </c>
      <c r="C2897" s="186" t="s">
        <v>1104</v>
      </c>
      <c r="D2897" s="186"/>
      <c r="E2897" s="186" t="s">
        <v>942</v>
      </c>
      <c r="F2897" s="186">
        <v>2018</v>
      </c>
      <c r="G2897" s="186" t="s">
        <v>1013</v>
      </c>
      <c r="H2897" s="186">
        <v>1.6926399999999999</v>
      </c>
      <c r="I2897" s="186">
        <v>1.5051999999999999</v>
      </c>
      <c r="J2897" s="186" t="s">
        <v>969</v>
      </c>
      <c r="K2897" s="186" t="s">
        <v>942</v>
      </c>
    </row>
    <row r="2898" spans="1:11" x14ac:dyDescent="0.45">
      <c r="A2898" s="186" t="s">
        <v>336</v>
      </c>
      <c r="B2898" s="186" t="s">
        <v>1100</v>
      </c>
      <c r="C2898" s="186" t="s">
        <v>1104</v>
      </c>
      <c r="D2898" s="186"/>
      <c r="E2898" s="186" t="s">
        <v>942</v>
      </c>
      <c r="F2898" s="186">
        <v>2019</v>
      </c>
      <c r="G2898" s="186" t="s">
        <v>1013</v>
      </c>
      <c r="H2898" s="186">
        <v>1.6926399999999999</v>
      </c>
      <c r="I2898" s="186">
        <v>1.5051999999999999</v>
      </c>
      <c r="J2898" s="186" t="s">
        <v>969</v>
      </c>
      <c r="K2898" s="186" t="s">
        <v>942</v>
      </c>
    </row>
    <row r="2899" spans="1:11" x14ac:dyDescent="0.45">
      <c r="A2899" s="186" t="s">
        <v>336</v>
      </c>
      <c r="B2899" s="186" t="s">
        <v>1100</v>
      </c>
      <c r="C2899" s="186" t="s">
        <v>1104</v>
      </c>
      <c r="D2899" s="186"/>
      <c r="E2899" s="186" t="s">
        <v>942</v>
      </c>
      <c r="F2899" s="186">
        <v>2020</v>
      </c>
      <c r="G2899" s="186" t="s">
        <v>1013</v>
      </c>
      <c r="H2899" s="186">
        <v>1.6926399999999999</v>
      </c>
      <c r="I2899" s="186">
        <v>1.5051999999999999</v>
      </c>
      <c r="J2899" s="186" t="s">
        <v>969</v>
      </c>
      <c r="K2899" s="186" t="s">
        <v>942</v>
      </c>
    </row>
    <row r="2900" spans="1:11" x14ac:dyDescent="0.45">
      <c r="A2900" s="186" t="s">
        <v>336</v>
      </c>
      <c r="B2900" s="186" t="s">
        <v>1100</v>
      </c>
      <c r="C2900" s="186" t="s">
        <v>1104</v>
      </c>
      <c r="D2900" s="186"/>
      <c r="E2900" s="186" t="s">
        <v>942</v>
      </c>
      <c r="F2900" s="186">
        <v>2021</v>
      </c>
      <c r="G2900" s="186" t="s">
        <v>1013</v>
      </c>
      <c r="H2900" s="186">
        <v>1.6926399999999999</v>
      </c>
      <c r="I2900" s="186">
        <v>1.5051999999999999</v>
      </c>
      <c r="J2900" s="186" t="s">
        <v>969</v>
      </c>
      <c r="K2900" s="186" t="s">
        <v>942</v>
      </c>
    </row>
    <row r="2901" spans="1:11" x14ac:dyDescent="0.45">
      <c r="A2901" s="186" t="s">
        <v>336</v>
      </c>
      <c r="B2901" s="186" t="s">
        <v>1100</v>
      </c>
      <c r="C2901" s="186" t="s">
        <v>1104</v>
      </c>
      <c r="D2901" s="186"/>
      <c r="E2901" s="186" t="s">
        <v>942</v>
      </c>
      <c r="F2901" s="186">
        <v>2022</v>
      </c>
      <c r="G2901" s="186" t="s">
        <v>1013</v>
      </c>
      <c r="H2901" s="186">
        <v>1.6926399999999999</v>
      </c>
      <c r="I2901" s="186">
        <v>1.5051999999999999</v>
      </c>
      <c r="J2901" s="186" t="s">
        <v>969</v>
      </c>
      <c r="K2901" s="186" t="s">
        <v>942</v>
      </c>
    </row>
    <row r="2902" spans="1:11" x14ac:dyDescent="0.45">
      <c r="A2902" s="186" t="s">
        <v>336</v>
      </c>
      <c r="B2902" s="186" t="s">
        <v>1100</v>
      </c>
      <c r="C2902" s="186" t="s">
        <v>1104</v>
      </c>
      <c r="D2902" s="186"/>
      <c r="E2902" s="186" t="s">
        <v>942</v>
      </c>
      <c r="F2902" s="186">
        <v>2023</v>
      </c>
      <c r="G2902" s="186" t="s">
        <v>1013</v>
      </c>
      <c r="H2902" s="186">
        <v>1.6926399999999999</v>
      </c>
      <c r="I2902" s="186">
        <v>1.5051999999999999</v>
      </c>
      <c r="J2902" s="186" t="s">
        <v>969</v>
      </c>
      <c r="K2902" s="186" t="s">
        <v>942</v>
      </c>
    </row>
    <row r="2903" spans="1:11" x14ac:dyDescent="0.45">
      <c r="A2903" s="186" t="s">
        <v>336</v>
      </c>
      <c r="B2903" s="186" t="s">
        <v>1100</v>
      </c>
      <c r="C2903" s="186" t="s">
        <v>1104</v>
      </c>
      <c r="D2903" s="186"/>
      <c r="E2903" s="186" t="s">
        <v>942</v>
      </c>
      <c r="F2903" s="186">
        <v>2024</v>
      </c>
      <c r="G2903" s="186" t="s">
        <v>1013</v>
      </c>
      <c r="H2903" s="186">
        <v>1.6926399999999999</v>
      </c>
      <c r="I2903" s="186">
        <v>1.5051999999999999</v>
      </c>
      <c r="J2903" s="186" t="s">
        <v>969</v>
      </c>
      <c r="K2903" s="186" t="s">
        <v>942</v>
      </c>
    </row>
    <row r="2904" spans="1:11" x14ac:dyDescent="0.45">
      <c r="A2904" s="186" t="s">
        <v>336</v>
      </c>
      <c r="B2904" s="186" t="s">
        <v>1100</v>
      </c>
      <c r="C2904" s="186" t="s">
        <v>1104</v>
      </c>
      <c r="D2904" s="186"/>
      <c r="E2904" s="186" t="s">
        <v>942</v>
      </c>
      <c r="F2904" s="186">
        <v>2025</v>
      </c>
      <c r="G2904" s="186" t="s">
        <v>1013</v>
      </c>
      <c r="H2904" s="186">
        <v>1.6926399999999999</v>
      </c>
      <c r="I2904" s="186">
        <v>1.5051999999999999</v>
      </c>
      <c r="J2904" s="186" t="s">
        <v>969</v>
      </c>
      <c r="K2904" s="186" t="s">
        <v>942</v>
      </c>
    </row>
    <row r="2905" spans="1:11" x14ac:dyDescent="0.45">
      <c r="A2905" s="186" t="s">
        <v>336</v>
      </c>
      <c r="B2905" s="186" t="s">
        <v>1100</v>
      </c>
      <c r="C2905" s="186" t="s">
        <v>1104</v>
      </c>
      <c r="D2905" s="186"/>
      <c r="E2905" s="186" t="s">
        <v>942</v>
      </c>
      <c r="F2905" s="186">
        <v>2026</v>
      </c>
      <c r="G2905" s="186" t="s">
        <v>1013</v>
      </c>
      <c r="H2905" s="186">
        <v>1.6926399999999999</v>
      </c>
      <c r="I2905" s="186">
        <v>1.5051999999999999</v>
      </c>
      <c r="J2905" s="186" t="s">
        <v>969</v>
      </c>
      <c r="K2905" s="186" t="s">
        <v>942</v>
      </c>
    </row>
    <row r="2906" spans="1:11" x14ac:dyDescent="0.45">
      <c r="A2906" s="186" t="s">
        <v>336</v>
      </c>
      <c r="B2906" s="186" t="s">
        <v>1100</v>
      </c>
      <c r="C2906" s="186" t="s">
        <v>1104</v>
      </c>
      <c r="D2906" s="186"/>
      <c r="E2906" s="186" t="s">
        <v>942</v>
      </c>
      <c r="F2906" s="186">
        <v>2027</v>
      </c>
      <c r="G2906" s="186" t="s">
        <v>1013</v>
      </c>
      <c r="H2906" s="186">
        <v>1.6926399999999999</v>
      </c>
      <c r="I2906" s="186">
        <v>1.5051999999999999</v>
      </c>
      <c r="J2906" s="186" t="s">
        <v>969</v>
      </c>
      <c r="K2906" s="186" t="s">
        <v>942</v>
      </c>
    </row>
    <row r="2907" spans="1:11" x14ac:dyDescent="0.45">
      <c r="A2907" s="186" t="s">
        <v>336</v>
      </c>
      <c r="B2907" s="186" t="s">
        <v>1100</v>
      </c>
      <c r="C2907" s="186" t="s">
        <v>1104</v>
      </c>
      <c r="D2907" s="186"/>
      <c r="E2907" s="186" t="s">
        <v>942</v>
      </c>
      <c r="F2907" s="186">
        <v>2028</v>
      </c>
      <c r="G2907" s="186" t="s">
        <v>1013</v>
      </c>
      <c r="H2907" s="186">
        <v>1.6926399999999999</v>
      </c>
      <c r="I2907" s="186">
        <v>1.5051999999999999</v>
      </c>
      <c r="J2907" s="186" t="s">
        <v>969</v>
      </c>
      <c r="K2907" s="186" t="s">
        <v>942</v>
      </c>
    </row>
    <row r="2908" spans="1:11" x14ac:dyDescent="0.45">
      <c r="A2908" s="186" t="s">
        <v>336</v>
      </c>
      <c r="B2908" s="186" t="s">
        <v>1100</v>
      </c>
      <c r="C2908" s="186" t="s">
        <v>1104</v>
      </c>
      <c r="D2908" s="186"/>
      <c r="E2908" s="186" t="s">
        <v>942</v>
      </c>
      <c r="F2908" s="186">
        <v>2029</v>
      </c>
      <c r="G2908" s="186" t="s">
        <v>1013</v>
      </c>
      <c r="H2908" s="186">
        <v>1.6926399999999999</v>
      </c>
      <c r="I2908" s="186">
        <v>1.5051999999999999</v>
      </c>
      <c r="J2908" s="186" t="s">
        <v>969</v>
      </c>
      <c r="K2908" s="186" t="s">
        <v>942</v>
      </c>
    </row>
    <row r="2909" spans="1:11" x14ac:dyDescent="0.45">
      <c r="A2909" s="186" t="s">
        <v>336</v>
      </c>
      <c r="B2909" s="186" t="s">
        <v>1100</v>
      </c>
      <c r="C2909" s="186" t="s">
        <v>1104</v>
      </c>
      <c r="D2909" s="186"/>
      <c r="E2909" s="186" t="s">
        <v>942</v>
      </c>
      <c r="F2909" s="186">
        <v>2030</v>
      </c>
      <c r="G2909" s="186" t="s">
        <v>1013</v>
      </c>
      <c r="H2909" s="186">
        <v>1.6926399999999999</v>
      </c>
      <c r="I2909" s="186">
        <v>1.5051999999999999</v>
      </c>
      <c r="J2909" s="186" t="s">
        <v>969</v>
      </c>
      <c r="K2909" s="186" t="s">
        <v>942</v>
      </c>
    </row>
    <row r="2910" spans="1:11" x14ac:dyDescent="0.45">
      <c r="A2910" s="186" t="s">
        <v>336</v>
      </c>
      <c r="B2910" s="186" t="s">
        <v>1100</v>
      </c>
      <c r="C2910" s="186" t="s">
        <v>1104</v>
      </c>
      <c r="D2910" s="186"/>
      <c r="E2910" s="186" t="s">
        <v>942</v>
      </c>
      <c r="F2910" s="186">
        <v>2031</v>
      </c>
      <c r="G2910" s="186" t="s">
        <v>1013</v>
      </c>
      <c r="H2910" s="186">
        <v>1.6926399999999999</v>
      </c>
      <c r="I2910" s="186">
        <v>1.5051999999999999</v>
      </c>
      <c r="J2910" s="186" t="s">
        <v>969</v>
      </c>
      <c r="K2910" s="186" t="s">
        <v>942</v>
      </c>
    </row>
    <row r="2911" spans="1:11" x14ac:dyDescent="0.45">
      <c r="A2911" s="186" t="s">
        <v>336</v>
      </c>
      <c r="B2911" s="186" t="s">
        <v>1100</v>
      </c>
      <c r="C2911" s="186" t="s">
        <v>1104</v>
      </c>
      <c r="D2911" s="186"/>
      <c r="E2911" s="186" t="s">
        <v>942</v>
      </c>
      <c r="F2911" s="186">
        <v>2032</v>
      </c>
      <c r="G2911" s="186" t="s">
        <v>1013</v>
      </c>
      <c r="H2911" s="186">
        <v>1.6926399999999999</v>
      </c>
      <c r="I2911" s="186">
        <v>1.5051999999999999</v>
      </c>
      <c r="J2911" s="186" t="s">
        <v>969</v>
      </c>
      <c r="K2911" s="186" t="s">
        <v>942</v>
      </c>
    </row>
    <row r="2912" spans="1:11" x14ac:dyDescent="0.45">
      <c r="A2912" s="186" t="s">
        <v>336</v>
      </c>
      <c r="B2912" s="186" t="s">
        <v>1100</v>
      </c>
      <c r="C2912" s="186" t="s">
        <v>1104</v>
      </c>
      <c r="D2912" s="186"/>
      <c r="E2912" s="186" t="s">
        <v>942</v>
      </c>
      <c r="F2912" s="186">
        <v>2033</v>
      </c>
      <c r="G2912" s="186" t="s">
        <v>1013</v>
      </c>
      <c r="H2912" s="186">
        <v>1.6926399999999999</v>
      </c>
      <c r="I2912" s="186">
        <v>1.5051999999999999</v>
      </c>
      <c r="J2912" s="186" t="s">
        <v>969</v>
      </c>
      <c r="K2912" s="186" t="s">
        <v>942</v>
      </c>
    </row>
    <row r="2913" spans="1:11" x14ac:dyDescent="0.45">
      <c r="A2913" s="186" t="s">
        <v>336</v>
      </c>
      <c r="B2913" s="186" t="s">
        <v>1100</v>
      </c>
      <c r="C2913" s="186" t="s">
        <v>1104</v>
      </c>
      <c r="D2913" s="186"/>
      <c r="E2913" s="186" t="s">
        <v>942</v>
      </c>
      <c r="F2913" s="186">
        <v>2034</v>
      </c>
      <c r="G2913" s="186" t="s">
        <v>1013</v>
      </c>
      <c r="H2913" s="186">
        <v>1.6926399999999999</v>
      </c>
      <c r="I2913" s="186">
        <v>1.5051999999999999</v>
      </c>
      <c r="J2913" s="186" t="s">
        <v>969</v>
      </c>
      <c r="K2913" s="186" t="s">
        <v>942</v>
      </c>
    </row>
    <row r="2914" spans="1:11" x14ac:dyDescent="0.45">
      <c r="A2914" s="186" t="s">
        <v>336</v>
      </c>
      <c r="B2914" s="186" t="s">
        <v>1100</v>
      </c>
      <c r="C2914" s="186" t="s">
        <v>1104</v>
      </c>
      <c r="D2914" s="186"/>
      <c r="E2914" s="186" t="s">
        <v>942</v>
      </c>
      <c r="F2914" s="186">
        <v>2035</v>
      </c>
      <c r="G2914" s="186" t="s">
        <v>1013</v>
      </c>
      <c r="H2914" s="186">
        <v>1.6926399999999999</v>
      </c>
      <c r="I2914" s="186">
        <v>1.5051999999999999</v>
      </c>
      <c r="J2914" s="186" t="s">
        <v>969</v>
      </c>
      <c r="K2914" s="186" t="s">
        <v>942</v>
      </c>
    </row>
    <row r="2915" spans="1:11" x14ac:dyDescent="0.45">
      <c r="A2915" s="186" t="s">
        <v>336</v>
      </c>
      <c r="B2915" s="186" t="s">
        <v>1100</v>
      </c>
      <c r="C2915" s="186" t="s">
        <v>1104</v>
      </c>
      <c r="D2915" s="186"/>
      <c r="E2915" s="186" t="s">
        <v>942</v>
      </c>
      <c r="F2915" s="186">
        <v>2036</v>
      </c>
      <c r="G2915" s="186" t="s">
        <v>1013</v>
      </c>
      <c r="H2915" s="186">
        <v>1.6926399999999999</v>
      </c>
      <c r="I2915" s="186">
        <v>1.5051999999999999</v>
      </c>
      <c r="J2915" s="186" t="s">
        <v>969</v>
      </c>
      <c r="K2915" s="186" t="s">
        <v>942</v>
      </c>
    </row>
    <row r="2916" spans="1:11" x14ac:dyDescent="0.45">
      <c r="A2916" s="186" t="s">
        <v>336</v>
      </c>
      <c r="B2916" s="186" t="s">
        <v>1100</v>
      </c>
      <c r="C2916" s="186" t="s">
        <v>1104</v>
      </c>
      <c r="D2916" s="186"/>
      <c r="E2916" s="186" t="s">
        <v>942</v>
      </c>
      <c r="F2916" s="186">
        <v>2037</v>
      </c>
      <c r="G2916" s="186" t="s">
        <v>1013</v>
      </c>
      <c r="H2916" s="186">
        <v>1.6926399999999999</v>
      </c>
      <c r="I2916" s="186">
        <v>1.5051999999999999</v>
      </c>
      <c r="J2916" s="186" t="s">
        <v>969</v>
      </c>
      <c r="K2916" s="186" t="s">
        <v>942</v>
      </c>
    </row>
    <row r="2917" spans="1:11" x14ac:dyDescent="0.45">
      <c r="A2917" s="186" t="s">
        <v>336</v>
      </c>
      <c r="B2917" s="186" t="s">
        <v>1100</v>
      </c>
      <c r="C2917" s="186" t="s">
        <v>1104</v>
      </c>
      <c r="D2917" s="186"/>
      <c r="E2917" s="186" t="s">
        <v>942</v>
      </c>
      <c r="F2917" s="186">
        <v>2038</v>
      </c>
      <c r="G2917" s="186" t="s">
        <v>1013</v>
      </c>
      <c r="H2917" s="186">
        <v>1.6926399999999999</v>
      </c>
      <c r="I2917" s="186">
        <v>1.5051999999999999</v>
      </c>
      <c r="J2917" s="186" t="s">
        <v>969</v>
      </c>
      <c r="K2917" s="186" t="s">
        <v>942</v>
      </c>
    </row>
    <row r="2918" spans="1:11" x14ac:dyDescent="0.45">
      <c r="A2918" s="186" t="s">
        <v>336</v>
      </c>
      <c r="B2918" s="186" t="s">
        <v>1100</v>
      </c>
      <c r="C2918" s="186" t="s">
        <v>1104</v>
      </c>
      <c r="D2918" s="186"/>
      <c r="E2918" s="186" t="s">
        <v>942</v>
      </c>
      <c r="F2918" s="186">
        <v>2039</v>
      </c>
      <c r="G2918" s="186" t="s">
        <v>1013</v>
      </c>
      <c r="H2918" s="186">
        <v>1.6926399999999999</v>
      </c>
      <c r="I2918" s="186">
        <v>1.5051999999999999</v>
      </c>
      <c r="J2918" s="186" t="s">
        <v>969</v>
      </c>
      <c r="K2918" s="186" t="s">
        <v>942</v>
      </c>
    </row>
    <row r="2919" spans="1:11" x14ac:dyDescent="0.45">
      <c r="A2919" s="186" t="s">
        <v>336</v>
      </c>
      <c r="B2919" s="186" t="s">
        <v>1100</v>
      </c>
      <c r="C2919" s="186" t="s">
        <v>1104</v>
      </c>
      <c r="D2919" s="186"/>
      <c r="E2919" s="186" t="s">
        <v>942</v>
      </c>
      <c r="F2919" s="186">
        <v>2040</v>
      </c>
      <c r="G2919" s="186" t="s">
        <v>1013</v>
      </c>
      <c r="H2919" s="186">
        <v>1.6926399999999999</v>
      </c>
      <c r="I2919" s="186">
        <v>1.5051999999999999</v>
      </c>
      <c r="J2919" s="186" t="s">
        <v>969</v>
      </c>
      <c r="K2919" s="186" t="s">
        <v>942</v>
      </c>
    </row>
    <row r="2920" spans="1:11" x14ac:dyDescent="0.45">
      <c r="A2920" s="186" t="s">
        <v>336</v>
      </c>
      <c r="B2920" s="186" t="s">
        <v>1100</v>
      </c>
      <c r="C2920" s="186" t="s">
        <v>1104</v>
      </c>
      <c r="D2920" s="186"/>
      <c r="E2920" s="186" t="s">
        <v>942</v>
      </c>
      <c r="F2920" s="186">
        <v>2041</v>
      </c>
      <c r="G2920" s="186" t="s">
        <v>1013</v>
      </c>
      <c r="H2920" s="186">
        <v>1.6926399999999999</v>
      </c>
      <c r="I2920" s="186">
        <v>1.5051999999999999</v>
      </c>
      <c r="J2920" s="186" t="s">
        <v>969</v>
      </c>
      <c r="K2920" s="186" t="s">
        <v>942</v>
      </c>
    </row>
    <row r="2921" spans="1:11" x14ac:dyDescent="0.45">
      <c r="A2921" s="186" t="s">
        <v>336</v>
      </c>
      <c r="B2921" s="186" t="s">
        <v>1100</v>
      </c>
      <c r="C2921" s="186" t="s">
        <v>1104</v>
      </c>
      <c r="D2921" s="186"/>
      <c r="E2921" s="186" t="s">
        <v>942</v>
      </c>
      <c r="F2921" s="186">
        <v>2042</v>
      </c>
      <c r="G2921" s="186" t="s">
        <v>1013</v>
      </c>
      <c r="H2921" s="186">
        <v>1.6926399999999999</v>
      </c>
      <c r="I2921" s="186">
        <v>1.5051999999999999</v>
      </c>
      <c r="J2921" s="186" t="s">
        <v>969</v>
      </c>
      <c r="K2921" s="186" t="s">
        <v>942</v>
      </c>
    </row>
    <row r="2922" spans="1:11" x14ac:dyDescent="0.45">
      <c r="A2922" s="186" t="s">
        <v>336</v>
      </c>
      <c r="B2922" s="186" t="s">
        <v>1100</v>
      </c>
      <c r="C2922" s="186" t="s">
        <v>1104</v>
      </c>
      <c r="D2922" s="186"/>
      <c r="E2922" s="186" t="s">
        <v>942</v>
      </c>
      <c r="F2922" s="186">
        <v>2043</v>
      </c>
      <c r="G2922" s="186" t="s">
        <v>1013</v>
      </c>
      <c r="H2922" s="186">
        <v>1.6926399999999999</v>
      </c>
      <c r="I2922" s="186">
        <v>1.5051999999999999</v>
      </c>
      <c r="J2922" s="186" t="s">
        <v>969</v>
      </c>
      <c r="K2922" s="186" t="s">
        <v>942</v>
      </c>
    </row>
    <row r="2923" spans="1:11" x14ac:dyDescent="0.45">
      <c r="A2923" s="186" t="s">
        <v>336</v>
      </c>
      <c r="B2923" s="186" t="s">
        <v>1100</v>
      </c>
      <c r="C2923" s="186" t="s">
        <v>1104</v>
      </c>
      <c r="D2923" s="186"/>
      <c r="E2923" s="186" t="s">
        <v>942</v>
      </c>
      <c r="F2923" s="186">
        <v>2044</v>
      </c>
      <c r="G2923" s="186" t="s">
        <v>1013</v>
      </c>
      <c r="H2923" s="186">
        <v>1.6926399999999999</v>
      </c>
      <c r="I2923" s="186">
        <v>1.5051999999999999</v>
      </c>
      <c r="J2923" s="186" t="s">
        <v>969</v>
      </c>
      <c r="K2923" s="186" t="s">
        <v>942</v>
      </c>
    </row>
    <row r="2924" spans="1:11" x14ac:dyDescent="0.45">
      <c r="A2924" s="186" t="s">
        <v>336</v>
      </c>
      <c r="B2924" s="186" t="s">
        <v>1100</v>
      </c>
      <c r="C2924" s="186" t="s">
        <v>1104</v>
      </c>
      <c r="D2924" s="186"/>
      <c r="E2924" s="186" t="s">
        <v>942</v>
      </c>
      <c r="F2924" s="186">
        <v>2045</v>
      </c>
      <c r="G2924" s="186" t="s">
        <v>1013</v>
      </c>
      <c r="H2924" s="186">
        <v>1.6926399999999999</v>
      </c>
      <c r="I2924" s="186">
        <v>1.5051999999999999</v>
      </c>
      <c r="J2924" s="186" t="s">
        <v>969</v>
      </c>
      <c r="K2924" s="186" t="s">
        <v>942</v>
      </c>
    </row>
    <row r="2925" spans="1:11" x14ac:dyDescent="0.45">
      <c r="A2925" s="186" t="s">
        <v>336</v>
      </c>
      <c r="B2925" s="186" t="s">
        <v>1100</v>
      </c>
      <c r="C2925" s="186" t="s">
        <v>1104</v>
      </c>
      <c r="D2925" s="186"/>
      <c r="E2925" s="186" t="s">
        <v>942</v>
      </c>
      <c r="F2925" s="186">
        <v>2046</v>
      </c>
      <c r="G2925" s="186" t="s">
        <v>1013</v>
      </c>
      <c r="H2925" s="186">
        <v>1.6926399999999999</v>
      </c>
      <c r="I2925" s="186">
        <v>1.5051999999999999</v>
      </c>
      <c r="J2925" s="186" t="s">
        <v>969</v>
      </c>
      <c r="K2925" s="186" t="s">
        <v>942</v>
      </c>
    </row>
    <row r="2926" spans="1:11" x14ac:dyDescent="0.45">
      <c r="A2926" s="186" t="s">
        <v>336</v>
      </c>
      <c r="B2926" s="186" t="s">
        <v>1100</v>
      </c>
      <c r="C2926" s="186" t="s">
        <v>1104</v>
      </c>
      <c r="D2926" s="186"/>
      <c r="E2926" s="186" t="s">
        <v>942</v>
      </c>
      <c r="F2926" s="186">
        <v>2047</v>
      </c>
      <c r="G2926" s="186" t="s">
        <v>1013</v>
      </c>
      <c r="H2926" s="186">
        <v>1.6926399999999999</v>
      </c>
      <c r="I2926" s="186">
        <v>1.5051999999999999</v>
      </c>
      <c r="J2926" s="186" t="s">
        <v>969</v>
      </c>
      <c r="K2926" s="186" t="s">
        <v>942</v>
      </c>
    </row>
    <row r="2927" spans="1:11" x14ac:dyDescent="0.45">
      <c r="A2927" s="186" t="s">
        <v>336</v>
      </c>
      <c r="B2927" s="186" t="s">
        <v>1100</v>
      </c>
      <c r="C2927" s="186" t="s">
        <v>1104</v>
      </c>
      <c r="D2927" s="186"/>
      <c r="E2927" s="186" t="s">
        <v>942</v>
      </c>
      <c r="F2927" s="186">
        <v>2048</v>
      </c>
      <c r="G2927" s="186" t="s">
        <v>1013</v>
      </c>
      <c r="H2927" s="186">
        <v>1.6926399999999999</v>
      </c>
      <c r="I2927" s="186">
        <v>1.5051999999999999</v>
      </c>
      <c r="J2927" s="186" t="s">
        <v>969</v>
      </c>
      <c r="K2927" s="186" t="s">
        <v>942</v>
      </c>
    </row>
    <row r="2928" spans="1:11" x14ac:dyDescent="0.45">
      <c r="A2928" s="186" t="s">
        <v>336</v>
      </c>
      <c r="B2928" s="186" t="s">
        <v>1100</v>
      </c>
      <c r="C2928" s="186" t="s">
        <v>1104</v>
      </c>
      <c r="D2928" s="186"/>
      <c r="E2928" s="186" t="s">
        <v>942</v>
      </c>
      <c r="F2928" s="186">
        <v>2049</v>
      </c>
      <c r="G2928" s="186" t="s">
        <v>1013</v>
      </c>
      <c r="H2928" s="186">
        <v>1.6926399999999999</v>
      </c>
      <c r="I2928" s="186">
        <v>1.5051999999999999</v>
      </c>
      <c r="J2928" s="186" t="s">
        <v>969</v>
      </c>
      <c r="K2928" s="186" t="s">
        <v>942</v>
      </c>
    </row>
    <row r="2929" spans="1:11" x14ac:dyDescent="0.45">
      <c r="A2929" s="186" t="s">
        <v>336</v>
      </c>
      <c r="B2929" s="186" t="s">
        <v>1100</v>
      </c>
      <c r="C2929" s="186" t="s">
        <v>1104</v>
      </c>
      <c r="D2929" s="186"/>
      <c r="E2929" s="186" t="s">
        <v>942</v>
      </c>
      <c r="F2929" s="186">
        <v>2050</v>
      </c>
      <c r="G2929" s="186" t="s">
        <v>1013</v>
      </c>
      <c r="H2929" s="186">
        <v>1.6926399999999999</v>
      </c>
      <c r="I2929" s="186">
        <v>1.5051999999999999</v>
      </c>
      <c r="J2929" s="186" t="s">
        <v>969</v>
      </c>
      <c r="K2929" s="186" t="s">
        <v>942</v>
      </c>
    </row>
    <row r="2930" spans="1:11" x14ac:dyDescent="0.45">
      <c r="A2930" s="186" t="s">
        <v>336</v>
      </c>
      <c r="B2930" s="186" t="s">
        <v>1100</v>
      </c>
      <c r="C2930" s="186" t="s">
        <v>1105</v>
      </c>
      <c r="D2930" s="186" t="s">
        <v>1106</v>
      </c>
      <c r="E2930" s="186" t="s">
        <v>941</v>
      </c>
      <c r="F2930" s="186">
        <v>1990</v>
      </c>
      <c r="G2930" s="186" t="s">
        <v>1013</v>
      </c>
      <c r="H2930" s="186">
        <v>3.85121751857627</v>
      </c>
      <c r="I2930" s="186">
        <v>4.4930871050056487</v>
      </c>
      <c r="J2930" s="186" t="s">
        <v>969</v>
      </c>
      <c r="K2930" s="186" t="s">
        <v>941</v>
      </c>
    </row>
    <row r="2931" spans="1:11" x14ac:dyDescent="0.45">
      <c r="A2931" s="186" t="s">
        <v>336</v>
      </c>
      <c r="B2931" s="186" t="s">
        <v>1100</v>
      </c>
      <c r="C2931" s="186" t="s">
        <v>1105</v>
      </c>
      <c r="D2931" s="186" t="s">
        <v>1107</v>
      </c>
      <c r="E2931" s="186" t="s">
        <v>941</v>
      </c>
      <c r="F2931" s="186">
        <v>1990</v>
      </c>
      <c r="G2931" s="186" t="s">
        <v>1013</v>
      </c>
      <c r="H2931" s="186">
        <v>11.835437839452901</v>
      </c>
      <c r="I2931" s="186">
        <v>13.808010812695052</v>
      </c>
      <c r="J2931" s="186" t="s">
        <v>969</v>
      </c>
      <c r="K2931" s="186" t="s">
        <v>941</v>
      </c>
    </row>
    <row r="2932" spans="1:11" x14ac:dyDescent="0.45">
      <c r="A2932" s="186" t="s">
        <v>336</v>
      </c>
      <c r="B2932" s="186" t="s">
        <v>1100</v>
      </c>
      <c r="C2932" s="186" t="s">
        <v>1105</v>
      </c>
      <c r="D2932" s="186" t="s">
        <v>1106</v>
      </c>
      <c r="E2932" s="186" t="s">
        <v>941</v>
      </c>
      <c r="F2932" s="186">
        <v>1991</v>
      </c>
      <c r="G2932" s="186" t="s">
        <v>1013</v>
      </c>
      <c r="H2932" s="186">
        <v>3.8464160707425199</v>
      </c>
      <c r="I2932" s="186">
        <v>4.4874854158662734</v>
      </c>
      <c r="J2932" s="186" t="s">
        <v>969</v>
      </c>
      <c r="K2932" s="186" t="s">
        <v>941</v>
      </c>
    </row>
    <row r="2933" spans="1:11" x14ac:dyDescent="0.45">
      <c r="A2933" s="186" t="s">
        <v>336</v>
      </c>
      <c r="B2933" s="186" t="s">
        <v>1100</v>
      </c>
      <c r="C2933" s="186" t="s">
        <v>1105</v>
      </c>
      <c r="D2933" s="186" t="s">
        <v>1107</v>
      </c>
      <c r="E2933" s="186" t="s">
        <v>941</v>
      </c>
      <c r="F2933" s="186">
        <v>1991</v>
      </c>
      <c r="G2933" s="186" t="s">
        <v>1013</v>
      </c>
      <c r="H2933" s="186">
        <v>12.084246442921501</v>
      </c>
      <c r="I2933" s="186">
        <v>14.098287516741753</v>
      </c>
      <c r="J2933" s="186" t="s">
        <v>969</v>
      </c>
      <c r="K2933" s="186" t="s">
        <v>941</v>
      </c>
    </row>
    <row r="2934" spans="1:11" x14ac:dyDescent="0.45">
      <c r="A2934" s="186" t="s">
        <v>336</v>
      </c>
      <c r="B2934" s="186" t="s">
        <v>1100</v>
      </c>
      <c r="C2934" s="186" t="s">
        <v>1105</v>
      </c>
      <c r="D2934" s="186" t="s">
        <v>1106</v>
      </c>
      <c r="E2934" s="186" t="s">
        <v>941</v>
      </c>
      <c r="F2934" s="186">
        <v>1992</v>
      </c>
      <c r="G2934" s="186" t="s">
        <v>1013</v>
      </c>
      <c r="H2934" s="186">
        <v>3.8539205019610798</v>
      </c>
      <c r="I2934" s="186">
        <v>4.4962405856212602</v>
      </c>
      <c r="J2934" s="186" t="s">
        <v>969</v>
      </c>
      <c r="K2934" s="186" t="s">
        <v>941</v>
      </c>
    </row>
    <row r="2935" spans="1:11" x14ac:dyDescent="0.45">
      <c r="A2935" s="186" t="s">
        <v>336</v>
      </c>
      <c r="B2935" s="186" t="s">
        <v>1100</v>
      </c>
      <c r="C2935" s="186" t="s">
        <v>1105</v>
      </c>
      <c r="D2935" s="186" t="s">
        <v>1107</v>
      </c>
      <c r="E2935" s="186" t="s">
        <v>941</v>
      </c>
      <c r="F2935" s="186">
        <v>1992</v>
      </c>
      <c r="G2935" s="186" t="s">
        <v>1013</v>
      </c>
      <c r="H2935" s="186">
        <v>12.3751448213792</v>
      </c>
      <c r="I2935" s="186">
        <v>14.437668958275735</v>
      </c>
      <c r="J2935" s="186" t="s">
        <v>969</v>
      </c>
      <c r="K2935" s="186" t="s">
        <v>941</v>
      </c>
    </row>
    <row r="2936" spans="1:11" x14ac:dyDescent="0.45">
      <c r="A2936" s="186" t="s">
        <v>336</v>
      </c>
      <c r="B2936" s="186" t="s">
        <v>1100</v>
      </c>
      <c r="C2936" s="186" t="s">
        <v>1105</v>
      </c>
      <c r="D2936" s="186" t="s">
        <v>1106</v>
      </c>
      <c r="E2936" s="186" t="s">
        <v>941</v>
      </c>
      <c r="F2936" s="186">
        <v>1993</v>
      </c>
      <c r="G2936" s="186" t="s">
        <v>1013</v>
      </c>
      <c r="H2936" s="186">
        <v>3.7854010169543502</v>
      </c>
      <c r="I2936" s="186">
        <v>4.4163011864467423</v>
      </c>
      <c r="J2936" s="186" t="s">
        <v>969</v>
      </c>
      <c r="K2936" s="186" t="s">
        <v>941</v>
      </c>
    </row>
    <row r="2937" spans="1:11" x14ac:dyDescent="0.45">
      <c r="A2937" s="186" t="s">
        <v>336</v>
      </c>
      <c r="B2937" s="186" t="s">
        <v>1100</v>
      </c>
      <c r="C2937" s="186" t="s">
        <v>1105</v>
      </c>
      <c r="D2937" s="186" t="s">
        <v>1107</v>
      </c>
      <c r="E2937" s="186" t="s">
        <v>941</v>
      </c>
      <c r="F2937" s="186">
        <v>1993</v>
      </c>
      <c r="G2937" s="186" t="s">
        <v>1013</v>
      </c>
      <c r="H2937" s="186">
        <v>12.420938807821299</v>
      </c>
      <c r="I2937" s="186">
        <v>14.491095275791517</v>
      </c>
      <c r="J2937" s="186" t="s">
        <v>969</v>
      </c>
      <c r="K2937" s="186" t="s">
        <v>941</v>
      </c>
    </row>
    <row r="2938" spans="1:11" x14ac:dyDescent="0.45">
      <c r="A2938" s="186" t="s">
        <v>336</v>
      </c>
      <c r="B2938" s="186" t="s">
        <v>1100</v>
      </c>
      <c r="C2938" s="186" t="s">
        <v>1105</v>
      </c>
      <c r="D2938" s="186" t="s">
        <v>1106</v>
      </c>
      <c r="E2938" s="186" t="s">
        <v>941</v>
      </c>
      <c r="F2938" s="186">
        <v>1994</v>
      </c>
      <c r="G2938" s="186" t="s">
        <v>1013</v>
      </c>
      <c r="H2938" s="186">
        <v>3.7626925379482898</v>
      </c>
      <c r="I2938" s="186">
        <v>4.3898079609396721</v>
      </c>
      <c r="J2938" s="186" t="s">
        <v>969</v>
      </c>
      <c r="K2938" s="186" t="s">
        <v>941</v>
      </c>
    </row>
    <row r="2939" spans="1:11" x14ac:dyDescent="0.45">
      <c r="A2939" s="186" t="s">
        <v>336</v>
      </c>
      <c r="B2939" s="186" t="s">
        <v>1100</v>
      </c>
      <c r="C2939" s="186" t="s">
        <v>1105</v>
      </c>
      <c r="D2939" s="186" t="s">
        <v>1107</v>
      </c>
      <c r="E2939" s="186" t="s">
        <v>941</v>
      </c>
      <c r="F2939" s="186">
        <v>1994</v>
      </c>
      <c r="G2939" s="186" t="s">
        <v>1013</v>
      </c>
      <c r="H2939" s="186">
        <v>12.6139305535362</v>
      </c>
      <c r="I2939" s="186">
        <v>14.7162523124589</v>
      </c>
      <c r="J2939" s="186" t="s">
        <v>969</v>
      </c>
      <c r="K2939" s="186" t="s">
        <v>941</v>
      </c>
    </row>
    <row r="2940" spans="1:11" x14ac:dyDescent="0.45">
      <c r="A2940" s="186" t="s">
        <v>336</v>
      </c>
      <c r="B2940" s="186" t="s">
        <v>1100</v>
      </c>
      <c r="C2940" s="186" t="s">
        <v>1105</v>
      </c>
      <c r="D2940" s="186" t="s">
        <v>1106</v>
      </c>
      <c r="E2940" s="186" t="s">
        <v>941</v>
      </c>
      <c r="F2940" s="186">
        <v>1995</v>
      </c>
      <c r="G2940" s="186" t="s">
        <v>1013</v>
      </c>
      <c r="H2940" s="186">
        <v>3.6557239559301</v>
      </c>
      <c r="I2940" s="186">
        <v>4.2650112819184507</v>
      </c>
      <c r="J2940" s="186" t="s">
        <v>969</v>
      </c>
      <c r="K2940" s="186" t="s">
        <v>941</v>
      </c>
    </row>
    <row r="2941" spans="1:11" x14ac:dyDescent="0.45">
      <c r="A2941" s="186" t="s">
        <v>336</v>
      </c>
      <c r="B2941" s="186" t="s">
        <v>1100</v>
      </c>
      <c r="C2941" s="186" t="s">
        <v>1105</v>
      </c>
      <c r="D2941" s="186" t="s">
        <v>1107</v>
      </c>
      <c r="E2941" s="186" t="s">
        <v>941</v>
      </c>
      <c r="F2941" s="186">
        <v>1995</v>
      </c>
      <c r="G2941" s="186" t="s">
        <v>1013</v>
      </c>
      <c r="H2941" s="186">
        <v>12.518484057617799</v>
      </c>
      <c r="I2941" s="186">
        <v>14.604898067220766</v>
      </c>
      <c r="J2941" s="186" t="s">
        <v>969</v>
      </c>
      <c r="K2941" s="186" t="s">
        <v>941</v>
      </c>
    </row>
    <row r="2942" spans="1:11" x14ac:dyDescent="0.45">
      <c r="A2942" s="186" t="s">
        <v>336</v>
      </c>
      <c r="B2942" s="186" t="s">
        <v>1100</v>
      </c>
      <c r="C2942" s="186" t="s">
        <v>1105</v>
      </c>
      <c r="D2942" s="186" t="s">
        <v>1106</v>
      </c>
      <c r="E2942" s="186" t="s">
        <v>941</v>
      </c>
      <c r="F2942" s="186">
        <v>1996</v>
      </c>
      <c r="G2942" s="186" t="s">
        <v>1013</v>
      </c>
      <c r="H2942" s="186">
        <v>3.5882094139352501</v>
      </c>
      <c r="I2942" s="186">
        <v>4.1862443162577918</v>
      </c>
      <c r="J2942" s="186" t="s">
        <v>969</v>
      </c>
      <c r="K2942" s="186" t="s">
        <v>941</v>
      </c>
    </row>
    <row r="2943" spans="1:11" x14ac:dyDescent="0.45">
      <c r="A2943" s="186" t="s">
        <v>336</v>
      </c>
      <c r="B2943" s="186" t="s">
        <v>1100</v>
      </c>
      <c r="C2943" s="186" t="s">
        <v>1105</v>
      </c>
      <c r="D2943" s="186" t="s">
        <v>1107</v>
      </c>
      <c r="E2943" s="186" t="s">
        <v>941</v>
      </c>
      <c r="F2943" s="186">
        <v>1996</v>
      </c>
      <c r="G2943" s="186" t="s">
        <v>1013</v>
      </c>
      <c r="H2943" s="186">
        <v>12.5559202338943</v>
      </c>
      <c r="I2943" s="186">
        <v>14.648573606210018</v>
      </c>
      <c r="J2943" s="186" t="s">
        <v>969</v>
      </c>
      <c r="K2943" s="186" t="s">
        <v>941</v>
      </c>
    </row>
    <row r="2944" spans="1:11" x14ac:dyDescent="0.45">
      <c r="A2944" s="186" t="s">
        <v>336</v>
      </c>
      <c r="B2944" s="186" t="s">
        <v>1100</v>
      </c>
      <c r="C2944" s="186" t="s">
        <v>1105</v>
      </c>
      <c r="D2944" s="186" t="s">
        <v>1106</v>
      </c>
      <c r="E2944" s="186" t="s">
        <v>941</v>
      </c>
      <c r="F2944" s="186">
        <v>1997</v>
      </c>
      <c r="G2944" s="186" t="s">
        <v>1013</v>
      </c>
      <c r="H2944" s="186">
        <v>3.55497460317285</v>
      </c>
      <c r="I2944" s="186">
        <v>4.1474703703683256</v>
      </c>
      <c r="J2944" s="186" t="s">
        <v>969</v>
      </c>
      <c r="K2944" s="186" t="s">
        <v>941</v>
      </c>
    </row>
    <row r="2945" spans="1:11" x14ac:dyDescent="0.45">
      <c r="A2945" s="186" t="s">
        <v>336</v>
      </c>
      <c r="B2945" s="186" t="s">
        <v>1100</v>
      </c>
      <c r="C2945" s="186" t="s">
        <v>1105</v>
      </c>
      <c r="D2945" s="186" t="s">
        <v>1107</v>
      </c>
      <c r="E2945" s="186" t="s">
        <v>941</v>
      </c>
      <c r="F2945" s="186">
        <v>1997</v>
      </c>
      <c r="G2945" s="186" t="s">
        <v>1013</v>
      </c>
      <c r="H2945" s="186">
        <v>12.7080929945111</v>
      </c>
      <c r="I2945" s="186">
        <v>14.826108493596283</v>
      </c>
      <c r="J2945" s="186" t="s">
        <v>969</v>
      </c>
      <c r="K2945" s="186" t="s">
        <v>941</v>
      </c>
    </row>
    <row r="2946" spans="1:11" x14ac:dyDescent="0.45">
      <c r="A2946" s="186" t="s">
        <v>336</v>
      </c>
      <c r="B2946" s="186" t="s">
        <v>1100</v>
      </c>
      <c r="C2946" s="186" t="s">
        <v>1105</v>
      </c>
      <c r="D2946" s="186" t="s">
        <v>1106</v>
      </c>
      <c r="E2946" s="186" t="s">
        <v>941</v>
      </c>
      <c r="F2946" s="186">
        <v>1998</v>
      </c>
      <c r="G2946" s="186" t="s">
        <v>1013</v>
      </c>
      <c r="H2946" s="186">
        <v>3.50174308082598</v>
      </c>
      <c r="I2946" s="186">
        <v>4.08536692763031</v>
      </c>
      <c r="J2946" s="186" t="s">
        <v>969</v>
      </c>
      <c r="K2946" s="186" t="s">
        <v>941</v>
      </c>
    </row>
    <row r="2947" spans="1:11" x14ac:dyDescent="0.45">
      <c r="A2947" s="186" t="s">
        <v>336</v>
      </c>
      <c r="B2947" s="186" t="s">
        <v>1100</v>
      </c>
      <c r="C2947" s="186" t="s">
        <v>1105</v>
      </c>
      <c r="D2947" s="186" t="s">
        <v>1107</v>
      </c>
      <c r="E2947" s="186" t="s">
        <v>941</v>
      </c>
      <c r="F2947" s="186">
        <v>1998</v>
      </c>
      <c r="G2947" s="186" t="s">
        <v>1013</v>
      </c>
      <c r="H2947" s="186">
        <v>12.7845752454687</v>
      </c>
      <c r="I2947" s="186">
        <v>14.915337786380151</v>
      </c>
      <c r="J2947" s="186" t="s">
        <v>969</v>
      </c>
      <c r="K2947" s="186" t="s">
        <v>941</v>
      </c>
    </row>
    <row r="2948" spans="1:11" x14ac:dyDescent="0.45">
      <c r="A2948" s="186" t="s">
        <v>336</v>
      </c>
      <c r="B2948" s="186" t="s">
        <v>1100</v>
      </c>
      <c r="C2948" s="186" t="s">
        <v>1105</v>
      </c>
      <c r="D2948" s="186" t="s">
        <v>1106</v>
      </c>
      <c r="E2948" s="186" t="s">
        <v>941</v>
      </c>
      <c r="F2948" s="186">
        <v>1999</v>
      </c>
      <c r="G2948" s="186" t="s">
        <v>1013</v>
      </c>
      <c r="H2948" s="186">
        <v>3.4642178697752599</v>
      </c>
      <c r="I2948" s="186">
        <v>4.0415875147378033</v>
      </c>
      <c r="J2948" s="186" t="s">
        <v>969</v>
      </c>
      <c r="K2948" s="186" t="s">
        <v>941</v>
      </c>
    </row>
    <row r="2949" spans="1:11" x14ac:dyDescent="0.45">
      <c r="A2949" s="186" t="s">
        <v>336</v>
      </c>
      <c r="B2949" s="186" t="s">
        <v>1100</v>
      </c>
      <c r="C2949" s="186" t="s">
        <v>1105</v>
      </c>
      <c r="D2949" s="186" t="s">
        <v>1107</v>
      </c>
      <c r="E2949" s="186" t="s">
        <v>941</v>
      </c>
      <c r="F2949" s="186">
        <v>1999</v>
      </c>
      <c r="G2949" s="186" t="s">
        <v>1013</v>
      </c>
      <c r="H2949" s="186">
        <v>12.913813698190999</v>
      </c>
      <c r="I2949" s="186">
        <v>15.066115981222834</v>
      </c>
      <c r="J2949" s="186" t="s">
        <v>969</v>
      </c>
      <c r="K2949" s="186" t="s">
        <v>941</v>
      </c>
    </row>
    <row r="2950" spans="1:11" x14ac:dyDescent="0.45">
      <c r="A2950" s="186" t="s">
        <v>336</v>
      </c>
      <c r="B2950" s="186" t="s">
        <v>1100</v>
      </c>
      <c r="C2950" s="186" t="s">
        <v>1105</v>
      </c>
      <c r="D2950" s="186" t="s">
        <v>1106</v>
      </c>
      <c r="E2950" s="186" t="s">
        <v>941</v>
      </c>
      <c r="F2950" s="186">
        <v>2000</v>
      </c>
      <c r="G2950" s="186" t="s">
        <v>1013</v>
      </c>
      <c r="H2950" s="186">
        <v>3.3952512704834299</v>
      </c>
      <c r="I2950" s="186">
        <v>3.9611264822306684</v>
      </c>
      <c r="J2950" s="186" t="s">
        <v>969</v>
      </c>
      <c r="K2950" s="186" t="s">
        <v>941</v>
      </c>
    </row>
    <row r="2951" spans="1:11" x14ac:dyDescent="0.45">
      <c r="A2951" s="186" t="s">
        <v>336</v>
      </c>
      <c r="B2951" s="186" t="s">
        <v>1100</v>
      </c>
      <c r="C2951" s="186" t="s">
        <v>1105</v>
      </c>
      <c r="D2951" s="186" t="s">
        <v>1107</v>
      </c>
      <c r="E2951" s="186" t="s">
        <v>941</v>
      </c>
      <c r="F2951" s="186">
        <v>2000</v>
      </c>
      <c r="G2951" s="186" t="s">
        <v>1013</v>
      </c>
      <c r="H2951" s="186">
        <v>12.919973268397801</v>
      </c>
      <c r="I2951" s="186">
        <v>15.073302146464101</v>
      </c>
      <c r="J2951" s="186" t="s">
        <v>969</v>
      </c>
      <c r="K2951" s="186" t="s">
        <v>941</v>
      </c>
    </row>
    <row r="2952" spans="1:11" x14ac:dyDescent="0.45">
      <c r="A2952" s="186" t="s">
        <v>336</v>
      </c>
      <c r="B2952" s="186" t="s">
        <v>1100</v>
      </c>
      <c r="C2952" s="186" t="s">
        <v>1105</v>
      </c>
      <c r="D2952" s="186" t="s">
        <v>1106</v>
      </c>
      <c r="E2952" s="186" t="s">
        <v>941</v>
      </c>
      <c r="F2952" s="186">
        <v>2001</v>
      </c>
      <c r="G2952" s="186" t="s">
        <v>1013</v>
      </c>
      <c r="H2952" s="186">
        <v>3.3075241413174701</v>
      </c>
      <c r="I2952" s="186">
        <v>3.8587781648703818</v>
      </c>
      <c r="J2952" s="186" t="s">
        <v>969</v>
      </c>
      <c r="K2952" s="186" t="s">
        <v>941</v>
      </c>
    </row>
    <row r="2953" spans="1:11" x14ac:dyDescent="0.45">
      <c r="A2953" s="186" t="s">
        <v>336</v>
      </c>
      <c r="B2953" s="186" t="s">
        <v>1100</v>
      </c>
      <c r="C2953" s="186" t="s">
        <v>1105</v>
      </c>
      <c r="D2953" s="186" t="s">
        <v>1107</v>
      </c>
      <c r="E2953" s="186" t="s">
        <v>941</v>
      </c>
      <c r="F2953" s="186">
        <v>2001</v>
      </c>
      <c r="G2953" s="186" t="s">
        <v>1013</v>
      </c>
      <c r="H2953" s="186">
        <v>12.724675666242501</v>
      </c>
      <c r="I2953" s="186">
        <v>14.845454943949585</v>
      </c>
      <c r="J2953" s="186" t="s">
        <v>969</v>
      </c>
      <c r="K2953" s="186" t="s">
        <v>941</v>
      </c>
    </row>
    <row r="2954" spans="1:11" x14ac:dyDescent="0.45">
      <c r="A2954" s="186" t="s">
        <v>336</v>
      </c>
      <c r="B2954" s="186" t="s">
        <v>1100</v>
      </c>
      <c r="C2954" s="186" t="s">
        <v>1105</v>
      </c>
      <c r="D2954" s="186" t="s">
        <v>1106</v>
      </c>
      <c r="E2954" s="186" t="s">
        <v>941</v>
      </c>
      <c r="F2954" s="186">
        <v>2002</v>
      </c>
      <c r="G2954" s="186" t="s">
        <v>1013</v>
      </c>
      <c r="H2954" s="186">
        <v>3.2793052090880299</v>
      </c>
      <c r="I2954" s="186">
        <v>3.8258560772693686</v>
      </c>
      <c r="J2954" s="186" t="s">
        <v>969</v>
      </c>
      <c r="K2954" s="186" t="s">
        <v>941</v>
      </c>
    </row>
    <row r="2955" spans="1:11" x14ac:dyDescent="0.45">
      <c r="A2955" s="186" t="s">
        <v>336</v>
      </c>
      <c r="B2955" s="186" t="s">
        <v>1100</v>
      </c>
      <c r="C2955" s="186" t="s">
        <v>1105</v>
      </c>
      <c r="D2955" s="186" t="s">
        <v>1107</v>
      </c>
      <c r="E2955" s="186" t="s">
        <v>941</v>
      </c>
      <c r="F2955" s="186">
        <v>2002</v>
      </c>
      <c r="G2955" s="186" t="s">
        <v>1013</v>
      </c>
      <c r="H2955" s="186">
        <v>12.753281249159199</v>
      </c>
      <c r="I2955" s="186">
        <v>14.878828124019067</v>
      </c>
      <c r="J2955" s="186" t="s">
        <v>969</v>
      </c>
      <c r="K2955" s="186" t="s">
        <v>941</v>
      </c>
    </row>
    <row r="2956" spans="1:11" x14ac:dyDescent="0.45">
      <c r="A2956" s="186" t="s">
        <v>336</v>
      </c>
      <c r="B2956" s="186" t="s">
        <v>1100</v>
      </c>
      <c r="C2956" s="186" t="s">
        <v>1105</v>
      </c>
      <c r="D2956" s="186" t="s">
        <v>1106</v>
      </c>
      <c r="E2956" s="186" t="s">
        <v>941</v>
      </c>
      <c r="F2956" s="186">
        <v>2003</v>
      </c>
      <c r="G2956" s="186" t="s">
        <v>1013</v>
      </c>
      <c r="H2956" s="186">
        <v>3.2154492539695898</v>
      </c>
      <c r="I2956" s="186">
        <v>3.7513574629645219</v>
      </c>
      <c r="J2956" s="186" t="s">
        <v>969</v>
      </c>
      <c r="K2956" s="186" t="s">
        <v>941</v>
      </c>
    </row>
    <row r="2957" spans="1:11" x14ac:dyDescent="0.45">
      <c r="A2957" s="186" t="s">
        <v>336</v>
      </c>
      <c r="B2957" s="186" t="s">
        <v>1100</v>
      </c>
      <c r="C2957" s="186" t="s">
        <v>1105</v>
      </c>
      <c r="D2957" s="186" t="s">
        <v>1107</v>
      </c>
      <c r="E2957" s="186" t="s">
        <v>941</v>
      </c>
      <c r="F2957" s="186">
        <v>2003</v>
      </c>
      <c r="G2957" s="186" t="s">
        <v>1013</v>
      </c>
      <c r="H2957" s="186">
        <v>12.639266287656399</v>
      </c>
      <c r="I2957" s="186">
        <v>14.745810668932467</v>
      </c>
      <c r="J2957" s="186" t="s">
        <v>969</v>
      </c>
      <c r="K2957" s="186" t="s">
        <v>941</v>
      </c>
    </row>
    <row r="2958" spans="1:11" x14ac:dyDescent="0.45">
      <c r="A2958" s="186" t="s">
        <v>336</v>
      </c>
      <c r="B2958" s="186" t="s">
        <v>1100</v>
      </c>
      <c r="C2958" s="186" t="s">
        <v>1105</v>
      </c>
      <c r="D2958" s="186" t="s">
        <v>1106</v>
      </c>
      <c r="E2958" s="186" t="s">
        <v>941</v>
      </c>
      <c r="F2958" s="186">
        <v>2004</v>
      </c>
      <c r="G2958" s="186" t="s">
        <v>1013</v>
      </c>
      <c r="H2958" s="186">
        <v>3.1612851032166001</v>
      </c>
      <c r="I2958" s="186">
        <v>3.6881659537527005</v>
      </c>
      <c r="J2958" s="186" t="s">
        <v>969</v>
      </c>
      <c r="K2958" s="186" t="s">
        <v>941</v>
      </c>
    </row>
    <row r="2959" spans="1:11" x14ac:dyDescent="0.45">
      <c r="A2959" s="186" t="s">
        <v>336</v>
      </c>
      <c r="B2959" s="186" t="s">
        <v>1100</v>
      </c>
      <c r="C2959" s="186" t="s">
        <v>1105</v>
      </c>
      <c r="D2959" s="186" t="s">
        <v>1107</v>
      </c>
      <c r="E2959" s="186" t="s">
        <v>941</v>
      </c>
      <c r="F2959" s="186">
        <v>2004</v>
      </c>
      <c r="G2959" s="186" t="s">
        <v>1013</v>
      </c>
      <c r="H2959" s="186">
        <v>12.5582448449239</v>
      </c>
      <c r="I2959" s="186">
        <v>14.651285652411218</v>
      </c>
      <c r="J2959" s="186" t="s">
        <v>969</v>
      </c>
      <c r="K2959" s="186" t="s">
        <v>941</v>
      </c>
    </row>
    <row r="2960" spans="1:11" x14ac:dyDescent="0.45">
      <c r="A2960" s="186" t="s">
        <v>336</v>
      </c>
      <c r="B2960" s="186" t="s">
        <v>1100</v>
      </c>
      <c r="C2960" s="186" t="s">
        <v>1105</v>
      </c>
      <c r="D2960" s="186" t="s">
        <v>1106</v>
      </c>
      <c r="E2960" s="186" t="s">
        <v>941</v>
      </c>
      <c r="F2960" s="186">
        <v>2005</v>
      </c>
      <c r="G2960" s="186" t="s">
        <v>1013</v>
      </c>
      <c r="H2960" s="186">
        <v>3.1474904226631</v>
      </c>
      <c r="I2960" s="186">
        <v>3.672072159773617</v>
      </c>
      <c r="J2960" s="186" t="s">
        <v>969</v>
      </c>
      <c r="K2960" s="186" t="s">
        <v>941</v>
      </c>
    </row>
    <row r="2961" spans="1:11" x14ac:dyDescent="0.45">
      <c r="A2961" s="186" t="s">
        <v>336</v>
      </c>
      <c r="B2961" s="186" t="s">
        <v>1100</v>
      </c>
      <c r="C2961" s="186" t="s">
        <v>1105</v>
      </c>
      <c r="D2961" s="186" t="s">
        <v>1107</v>
      </c>
      <c r="E2961" s="186" t="s">
        <v>941</v>
      </c>
      <c r="F2961" s="186">
        <v>2005</v>
      </c>
      <c r="G2961" s="186" t="s">
        <v>1013</v>
      </c>
      <c r="H2961" s="186">
        <v>12.6345847340106</v>
      </c>
      <c r="I2961" s="186">
        <v>14.740348856345701</v>
      </c>
      <c r="J2961" s="186" t="s">
        <v>969</v>
      </c>
      <c r="K2961" s="186" t="s">
        <v>941</v>
      </c>
    </row>
    <row r="2962" spans="1:11" x14ac:dyDescent="0.45">
      <c r="A2962" s="186" t="s">
        <v>336</v>
      </c>
      <c r="B2962" s="186" t="s">
        <v>1100</v>
      </c>
      <c r="C2962" s="186" t="s">
        <v>1105</v>
      </c>
      <c r="D2962" s="186" t="s">
        <v>1106</v>
      </c>
      <c r="E2962" s="186" t="s">
        <v>941</v>
      </c>
      <c r="F2962" s="186">
        <v>2006</v>
      </c>
      <c r="G2962" s="186" t="s">
        <v>1013</v>
      </c>
      <c r="H2962" s="186">
        <v>3.1232634217878701</v>
      </c>
      <c r="I2962" s="186">
        <v>3.6438073254191821</v>
      </c>
      <c r="J2962" s="186" t="s">
        <v>969</v>
      </c>
      <c r="K2962" s="186" t="s">
        <v>941</v>
      </c>
    </row>
    <row r="2963" spans="1:11" x14ac:dyDescent="0.45">
      <c r="A2963" s="186" t="s">
        <v>336</v>
      </c>
      <c r="B2963" s="186" t="s">
        <v>1100</v>
      </c>
      <c r="C2963" s="186" t="s">
        <v>1105</v>
      </c>
      <c r="D2963" s="186" t="s">
        <v>1107</v>
      </c>
      <c r="E2963" s="186" t="s">
        <v>941</v>
      </c>
      <c r="F2963" s="186">
        <v>2006</v>
      </c>
      <c r="G2963" s="186" t="s">
        <v>1013</v>
      </c>
      <c r="H2963" s="186">
        <v>12.67529917669</v>
      </c>
      <c r="I2963" s="186">
        <v>14.787849039471668</v>
      </c>
      <c r="J2963" s="186" t="s">
        <v>969</v>
      </c>
      <c r="K2963" s="186" t="s">
        <v>941</v>
      </c>
    </row>
    <row r="2964" spans="1:11" x14ac:dyDescent="0.45">
      <c r="A2964" s="186" t="s">
        <v>336</v>
      </c>
      <c r="B2964" s="186" t="s">
        <v>1100</v>
      </c>
      <c r="C2964" s="186" t="s">
        <v>1105</v>
      </c>
      <c r="D2964" s="186" t="s">
        <v>1106</v>
      </c>
      <c r="E2964" s="186" t="s">
        <v>941</v>
      </c>
      <c r="F2964" s="186">
        <v>2007</v>
      </c>
      <c r="G2964" s="186" t="s">
        <v>1013</v>
      </c>
      <c r="H2964" s="186">
        <v>3.10505301150488</v>
      </c>
      <c r="I2964" s="186">
        <v>3.6225618467556937</v>
      </c>
      <c r="J2964" s="186" t="s">
        <v>969</v>
      </c>
      <c r="K2964" s="186" t="s">
        <v>941</v>
      </c>
    </row>
    <row r="2965" spans="1:11" x14ac:dyDescent="0.45">
      <c r="A2965" s="186" t="s">
        <v>336</v>
      </c>
      <c r="B2965" s="186" t="s">
        <v>1100</v>
      </c>
      <c r="C2965" s="186" t="s">
        <v>1105</v>
      </c>
      <c r="D2965" s="186" t="s">
        <v>1107</v>
      </c>
      <c r="E2965" s="186" t="s">
        <v>941</v>
      </c>
      <c r="F2965" s="186">
        <v>2007</v>
      </c>
      <c r="G2965" s="186" t="s">
        <v>1013</v>
      </c>
      <c r="H2965" s="186">
        <v>12.7384257417445</v>
      </c>
      <c r="I2965" s="186">
        <v>14.861496698701918</v>
      </c>
      <c r="J2965" s="186" t="s">
        <v>969</v>
      </c>
      <c r="K2965" s="186" t="s">
        <v>941</v>
      </c>
    </row>
    <row r="2966" spans="1:11" x14ac:dyDescent="0.45">
      <c r="A2966" s="186" t="s">
        <v>336</v>
      </c>
      <c r="B2966" s="186" t="s">
        <v>1100</v>
      </c>
      <c r="C2966" s="186" t="s">
        <v>1105</v>
      </c>
      <c r="D2966" s="186" t="s">
        <v>1106</v>
      </c>
      <c r="E2966" s="186" t="s">
        <v>941</v>
      </c>
      <c r="F2966" s="186">
        <v>2008</v>
      </c>
      <c r="G2966" s="186" t="s">
        <v>1013</v>
      </c>
      <c r="H2966" s="186">
        <v>3.0902185408909699</v>
      </c>
      <c r="I2966" s="186">
        <v>3.6052549643727985</v>
      </c>
      <c r="J2966" s="186" t="s">
        <v>969</v>
      </c>
      <c r="K2966" s="186" t="s">
        <v>941</v>
      </c>
    </row>
    <row r="2967" spans="1:11" x14ac:dyDescent="0.45">
      <c r="A2967" s="186" t="s">
        <v>336</v>
      </c>
      <c r="B2967" s="186" t="s">
        <v>1100</v>
      </c>
      <c r="C2967" s="186" t="s">
        <v>1105</v>
      </c>
      <c r="D2967" s="186" t="s">
        <v>1107</v>
      </c>
      <c r="E2967" s="186" t="s">
        <v>941</v>
      </c>
      <c r="F2967" s="186">
        <v>2008</v>
      </c>
      <c r="G2967" s="186" t="s">
        <v>1013</v>
      </c>
      <c r="H2967" s="186">
        <v>12.8138138298097</v>
      </c>
      <c r="I2967" s="186">
        <v>14.949449468111318</v>
      </c>
      <c r="J2967" s="186" t="s">
        <v>969</v>
      </c>
      <c r="K2967" s="186" t="s">
        <v>941</v>
      </c>
    </row>
    <row r="2968" spans="1:11" x14ac:dyDescent="0.45">
      <c r="A2968" s="186" t="s">
        <v>336</v>
      </c>
      <c r="B2968" s="186" t="s">
        <v>1100</v>
      </c>
      <c r="C2968" s="186" t="s">
        <v>1105</v>
      </c>
      <c r="D2968" s="186" t="s">
        <v>1106</v>
      </c>
      <c r="E2968" s="186" t="s">
        <v>941</v>
      </c>
      <c r="F2968" s="186">
        <v>2009</v>
      </c>
      <c r="G2968" s="186" t="s">
        <v>1013</v>
      </c>
      <c r="H2968" s="186">
        <v>3.0027505109418802</v>
      </c>
      <c r="I2968" s="186">
        <v>3.5032089294321938</v>
      </c>
      <c r="J2968" s="186" t="s">
        <v>969</v>
      </c>
      <c r="K2968" s="186" t="s">
        <v>941</v>
      </c>
    </row>
    <row r="2969" spans="1:11" x14ac:dyDescent="0.45">
      <c r="A2969" s="186" t="s">
        <v>336</v>
      </c>
      <c r="B2969" s="186" t="s">
        <v>1100</v>
      </c>
      <c r="C2969" s="186" t="s">
        <v>1105</v>
      </c>
      <c r="D2969" s="186" t="s">
        <v>1107</v>
      </c>
      <c r="E2969" s="186" t="s">
        <v>941</v>
      </c>
      <c r="F2969" s="186">
        <v>2009</v>
      </c>
      <c r="G2969" s="186" t="s">
        <v>1013</v>
      </c>
      <c r="H2969" s="186">
        <v>12.583385130948701</v>
      </c>
      <c r="I2969" s="186">
        <v>14.680615986106819</v>
      </c>
      <c r="J2969" s="186" t="s">
        <v>969</v>
      </c>
      <c r="K2969" s="186" t="s">
        <v>941</v>
      </c>
    </row>
    <row r="2970" spans="1:11" x14ac:dyDescent="0.45">
      <c r="A2970" s="186" t="s">
        <v>336</v>
      </c>
      <c r="B2970" s="186" t="s">
        <v>1100</v>
      </c>
      <c r="C2970" s="186" t="s">
        <v>1105</v>
      </c>
      <c r="D2970" s="186" t="s">
        <v>1106</v>
      </c>
      <c r="E2970" s="186" t="s">
        <v>941</v>
      </c>
      <c r="F2970" s="186">
        <v>2010</v>
      </c>
      <c r="G2970" s="186" t="s">
        <v>1013</v>
      </c>
      <c r="H2970" s="186">
        <v>2.95471987739091</v>
      </c>
      <c r="I2970" s="186">
        <v>3.4471731902893952</v>
      </c>
      <c r="J2970" s="186" t="s">
        <v>969</v>
      </c>
      <c r="K2970" s="186" t="s">
        <v>941</v>
      </c>
    </row>
    <row r="2971" spans="1:11" x14ac:dyDescent="0.45">
      <c r="A2971" s="186" t="s">
        <v>336</v>
      </c>
      <c r="B2971" s="186" t="s">
        <v>1100</v>
      </c>
      <c r="C2971" s="186" t="s">
        <v>1105</v>
      </c>
      <c r="D2971" s="186" t="s">
        <v>1107</v>
      </c>
      <c r="E2971" s="186" t="s">
        <v>941</v>
      </c>
      <c r="F2971" s="186">
        <v>2010</v>
      </c>
      <c r="G2971" s="186" t="s">
        <v>1013</v>
      </c>
      <c r="H2971" s="186">
        <v>12.512131335644099</v>
      </c>
      <c r="I2971" s="186">
        <v>14.59748655825145</v>
      </c>
      <c r="J2971" s="186" t="s">
        <v>969</v>
      </c>
      <c r="K2971" s="186" t="s">
        <v>941</v>
      </c>
    </row>
    <row r="2972" spans="1:11" x14ac:dyDescent="0.45">
      <c r="A2972" s="186" t="s">
        <v>336</v>
      </c>
      <c r="B2972" s="186" t="s">
        <v>1100</v>
      </c>
      <c r="C2972" s="186" t="s">
        <v>1105</v>
      </c>
      <c r="D2972" s="186" t="s">
        <v>1106</v>
      </c>
      <c r="E2972" s="186" t="s">
        <v>941</v>
      </c>
      <c r="F2972" s="186">
        <v>2011</v>
      </c>
      <c r="G2972" s="186" t="s">
        <v>1013</v>
      </c>
      <c r="H2972" s="186">
        <v>2.8967500609387802</v>
      </c>
      <c r="I2972" s="186">
        <v>3.3795417377619104</v>
      </c>
      <c r="J2972" s="186" t="s">
        <v>969</v>
      </c>
      <c r="K2972" s="186" t="s">
        <v>941</v>
      </c>
    </row>
    <row r="2973" spans="1:11" x14ac:dyDescent="0.45">
      <c r="A2973" s="186" t="s">
        <v>336</v>
      </c>
      <c r="B2973" s="186" t="s">
        <v>1100</v>
      </c>
      <c r="C2973" s="186" t="s">
        <v>1105</v>
      </c>
      <c r="D2973" s="186" t="s">
        <v>1107</v>
      </c>
      <c r="E2973" s="186" t="s">
        <v>941</v>
      </c>
      <c r="F2973" s="186">
        <v>2011</v>
      </c>
      <c r="G2973" s="186" t="s">
        <v>1013</v>
      </c>
      <c r="H2973" s="186">
        <v>12.4054574131143</v>
      </c>
      <c r="I2973" s="186">
        <v>14.473033648633351</v>
      </c>
      <c r="J2973" s="186" t="s">
        <v>969</v>
      </c>
      <c r="K2973" s="186" t="s">
        <v>941</v>
      </c>
    </row>
    <row r="2974" spans="1:11" x14ac:dyDescent="0.45">
      <c r="A2974" s="186" t="s">
        <v>336</v>
      </c>
      <c r="B2974" s="186" t="s">
        <v>1100</v>
      </c>
      <c r="C2974" s="186" t="s">
        <v>1105</v>
      </c>
      <c r="D2974" s="186" t="s">
        <v>1106</v>
      </c>
      <c r="E2974" s="186" t="s">
        <v>941</v>
      </c>
      <c r="F2974" s="186">
        <v>2012</v>
      </c>
      <c r="G2974" s="186" t="s">
        <v>1013</v>
      </c>
      <c r="H2974" s="186">
        <v>2.8333037120604398</v>
      </c>
      <c r="I2974" s="186">
        <v>3.3055209974038466</v>
      </c>
      <c r="J2974" s="186" t="s">
        <v>969</v>
      </c>
      <c r="K2974" s="186" t="s">
        <v>941</v>
      </c>
    </row>
    <row r="2975" spans="1:11" x14ac:dyDescent="0.45">
      <c r="A2975" s="186" t="s">
        <v>336</v>
      </c>
      <c r="B2975" s="186" t="s">
        <v>1100</v>
      </c>
      <c r="C2975" s="186" t="s">
        <v>1105</v>
      </c>
      <c r="D2975" s="186" t="s">
        <v>1107</v>
      </c>
      <c r="E2975" s="186" t="s">
        <v>941</v>
      </c>
      <c r="F2975" s="186">
        <v>2012</v>
      </c>
      <c r="G2975" s="186" t="s">
        <v>1013</v>
      </c>
      <c r="H2975" s="186">
        <v>12.269906176376001</v>
      </c>
      <c r="I2975" s="186">
        <v>14.314890539105335</v>
      </c>
      <c r="J2975" s="186" t="s">
        <v>969</v>
      </c>
      <c r="K2975" s="186" t="s">
        <v>941</v>
      </c>
    </row>
    <row r="2976" spans="1:11" x14ac:dyDescent="0.45">
      <c r="A2976" s="186" t="s">
        <v>336</v>
      </c>
      <c r="B2976" s="186" t="s">
        <v>1100</v>
      </c>
      <c r="C2976" s="186" t="s">
        <v>1105</v>
      </c>
      <c r="D2976" s="186" t="s">
        <v>1106</v>
      </c>
      <c r="E2976" s="186" t="s">
        <v>941</v>
      </c>
      <c r="F2976" s="186">
        <v>2013</v>
      </c>
      <c r="G2976" s="186" t="s">
        <v>1013</v>
      </c>
      <c r="H2976" s="186">
        <v>2.7714020128851899</v>
      </c>
      <c r="I2976" s="186">
        <v>3.2333023483660552</v>
      </c>
      <c r="J2976" s="186" t="s">
        <v>969</v>
      </c>
      <c r="K2976" s="186" t="s">
        <v>941</v>
      </c>
    </row>
    <row r="2977" spans="1:11" x14ac:dyDescent="0.45">
      <c r="A2977" s="186" t="s">
        <v>336</v>
      </c>
      <c r="B2977" s="186" t="s">
        <v>1100</v>
      </c>
      <c r="C2977" s="186" t="s">
        <v>1105</v>
      </c>
      <c r="D2977" s="186" t="s">
        <v>1107</v>
      </c>
      <c r="E2977" s="186" t="s">
        <v>941</v>
      </c>
      <c r="F2977" s="186">
        <v>2013</v>
      </c>
      <c r="G2977" s="186" t="s">
        <v>1013</v>
      </c>
      <c r="H2977" s="186">
        <v>12.1354075948323</v>
      </c>
      <c r="I2977" s="186">
        <v>14.15797552730435</v>
      </c>
      <c r="J2977" s="186" t="s">
        <v>969</v>
      </c>
      <c r="K2977" s="186" t="s">
        <v>941</v>
      </c>
    </row>
    <row r="2978" spans="1:11" x14ac:dyDescent="0.45">
      <c r="A2978" s="186" t="s">
        <v>336</v>
      </c>
      <c r="B2978" s="186" t="s">
        <v>1100</v>
      </c>
      <c r="C2978" s="186" t="s">
        <v>1105</v>
      </c>
      <c r="D2978" s="186" t="s">
        <v>1106</v>
      </c>
      <c r="E2978" s="186" t="s">
        <v>941</v>
      </c>
      <c r="F2978" s="186">
        <v>2014</v>
      </c>
      <c r="G2978" s="186" t="s">
        <v>1013</v>
      </c>
      <c r="H2978" s="186">
        <v>2.7554476907767</v>
      </c>
      <c r="I2978" s="186">
        <v>3.2146889725728167</v>
      </c>
      <c r="J2978" s="186" t="s">
        <v>969</v>
      </c>
      <c r="K2978" s="186" t="s">
        <v>941</v>
      </c>
    </row>
    <row r="2979" spans="1:11" x14ac:dyDescent="0.45">
      <c r="A2979" s="186" t="s">
        <v>336</v>
      </c>
      <c r="B2979" s="186" t="s">
        <v>1100</v>
      </c>
      <c r="C2979" s="186" t="s">
        <v>1105</v>
      </c>
      <c r="D2979" s="186" t="s">
        <v>1107</v>
      </c>
      <c r="E2979" s="186" t="s">
        <v>941</v>
      </c>
      <c r="F2979" s="186">
        <v>2014</v>
      </c>
      <c r="G2979" s="186" t="s">
        <v>1013</v>
      </c>
      <c r="H2979" s="186">
        <v>12.198737562065601</v>
      </c>
      <c r="I2979" s="186">
        <v>14.231860489076535</v>
      </c>
      <c r="J2979" s="186" t="s">
        <v>969</v>
      </c>
      <c r="K2979" s="186" t="s">
        <v>941</v>
      </c>
    </row>
    <row r="2980" spans="1:11" x14ac:dyDescent="0.45">
      <c r="A2980" s="186" t="s">
        <v>336</v>
      </c>
      <c r="B2980" s="186" t="s">
        <v>1100</v>
      </c>
      <c r="C2980" s="186" t="s">
        <v>1105</v>
      </c>
      <c r="D2980" s="186" t="s">
        <v>1106</v>
      </c>
      <c r="E2980" s="186" t="s">
        <v>941</v>
      </c>
      <c r="F2980" s="186">
        <v>2015</v>
      </c>
      <c r="G2980" s="186" t="s">
        <v>1013</v>
      </c>
      <c r="H2980" s="186">
        <v>2.7603461022571398</v>
      </c>
      <c r="I2980" s="186">
        <v>3.2204037859666634</v>
      </c>
      <c r="J2980" s="186" t="s">
        <v>969</v>
      </c>
      <c r="K2980" s="186" t="s">
        <v>941</v>
      </c>
    </row>
    <row r="2981" spans="1:11" x14ac:dyDescent="0.45">
      <c r="A2981" s="186" t="s">
        <v>336</v>
      </c>
      <c r="B2981" s="186" t="s">
        <v>1100</v>
      </c>
      <c r="C2981" s="186" t="s">
        <v>1105</v>
      </c>
      <c r="D2981" s="186" t="s">
        <v>1107</v>
      </c>
      <c r="E2981" s="186" t="s">
        <v>941</v>
      </c>
      <c r="F2981" s="186">
        <v>2015</v>
      </c>
      <c r="G2981" s="186" t="s">
        <v>1013</v>
      </c>
      <c r="H2981" s="186">
        <v>12.3542400724819</v>
      </c>
      <c r="I2981" s="186">
        <v>14.413280084562219</v>
      </c>
      <c r="J2981" s="186" t="s">
        <v>969</v>
      </c>
      <c r="K2981" s="186" t="s">
        <v>941</v>
      </c>
    </row>
    <row r="2982" spans="1:11" x14ac:dyDescent="0.45">
      <c r="A2982" s="186" t="s">
        <v>336</v>
      </c>
      <c r="B2982" s="186" t="s">
        <v>1100</v>
      </c>
      <c r="C2982" s="186" t="s">
        <v>1105</v>
      </c>
      <c r="D2982" s="186" t="s">
        <v>1106</v>
      </c>
      <c r="E2982" s="186" t="s">
        <v>941</v>
      </c>
      <c r="F2982" s="186">
        <v>2016</v>
      </c>
      <c r="G2982" s="186" t="s">
        <v>1013</v>
      </c>
      <c r="H2982" s="186">
        <v>2.6825496800586199</v>
      </c>
      <c r="I2982" s="186">
        <v>3.1296412934017233</v>
      </c>
      <c r="J2982" s="186" t="s">
        <v>969</v>
      </c>
      <c r="K2982" s="186" t="s">
        <v>941</v>
      </c>
    </row>
    <row r="2983" spans="1:11" x14ac:dyDescent="0.45">
      <c r="A2983" s="186" t="s">
        <v>336</v>
      </c>
      <c r="B2983" s="186" t="s">
        <v>1100</v>
      </c>
      <c r="C2983" s="186" t="s">
        <v>1105</v>
      </c>
      <c r="D2983" s="186" t="s">
        <v>1107</v>
      </c>
      <c r="E2983" s="186" t="s">
        <v>941</v>
      </c>
      <c r="F2983" s="186">
        <v>2016</v>
      </c>
      <c r="G2983" s="186" t="s">
        <v>1013</v>
      </c>
      <c r="H2983" s="186">
        <v>12.149065306495601</v>
      </c>
      <c r="I2983" s="186">
        <v>14.173909524244868</v>
      </c>
      <c r="J2983" s="186" t="s">
        <v>969</v>
      </c>
      <c r="K2983" s="186" t="s">
        <v>941</v>
      </c>
    </row>
    <row r="2984" spans="1:11" x14ac:dyDescent="0.45">
      <c r="A2984" s="186" t="s">
        <v>336</v>
      </c>
      <c r="B2984" s="186" t="s">
        <v>1100</v>
      </c>
      <c r="C2984" s="186" t="s">
        <v>1105</v>
      </c>
      <c r="D2984" s="186" t="s">
        <v>1106</v>
      </c>
      <c r="E2984" s="186" t="s">
        <v>941</v>
      </c>
      <c r="F2984" s="186">
        <v>2017</v>
      </c>
      <c r="G2984" s="186" t="s">
        <v>1013</v>
      </c>
      <c r="H2984" s="186">
        <v>2.6761450279579102</v>
      </c>
      <c r="I2984" s="186">
        <v>3.1221691992842286</v>
      </c>
      <c r="J2984" s="186" t="s">
        <v>969</v>
      </c>
      <c r="K2984" s="186" t="s">
        <v>941</v>
      </c>
    </row>
    <row r="2985" spans="1:11" x14ac:dyDescent="0.45">
      <c r="A2985" s="186" t="s">
        <v>336</v>
      </c>
      <c r="B2985" s="186" t="s">
        <v>1100</v>
      </c>
      <c r="C2985" s="186" t="s">
        <v>1105</v>
      </c>
      <c r="D2985" s="186" t="s">
        <v>1107</v>
      </c>
      <c r="E2985" s="186" t="s">
        <v>941</v>
      </c>
      <c r="F2985" s="186">
        <v>2017</v>
      </c>
      <c r="G2985" s="186" t="s">
        <v>1013</v>
      </c>
      <c r="H2985" s="186">
        <v>12.263412453455899</v>
      </c>
      <c r="I2985" s="186">
        <v>14.307314529031883</v>
      </c>
      <c r="J2985" s="186" t="s">
        <v>969</v>
      </c>
      <c r="K2985" s="186" t="s">
        <v>941</v>
      </c>
    </row>
    <row r="2986" spans="1:11" x14ac:dyDescent="0.45">
      <c r="A2986" s="186" t="s">
        <v>336</v>
      </c>
      <c r="B2986" s="186" t="s">
        <v>1100</v>
      </c>
      <c r="C2986" s="186" t="s">
        <v>1105</v>
      </c>
      <c r="D2986" s="186" t="s">
        <v>1106</v>
      </c>
      <c r="E2986" s="186" t="s">
        <v>941</v>
      </c>
      <c r="F2986" s="186">
        <v>2018</v>
      </c>
      <c r="G2986" s="186" t="s">
        <v>1013</v>
      </c>
      <c r="H2986" s="186">
        <v>2.6697403758572</v>
      </c>
      <c r="I2986" s="186">
        <v>3.1146971051667336</v>
      </c>
      <c r="J2986" s="186" t="s">
        <v>969</v>
      </c>
      <c r="K2986" s="186" t="s">
        <v>941</v>
      </c>
    </row>
    <row r="2987" spans="1:11" x14ac:dyDescent="0.45">
      <c r="A2987" s="186" t="s">
        <v>336</v>
      </c>
      <c r="B2987" s="186" t="s">
        <v>1100</v>
      </c>
      <c r="C2987" s="186" t="s">
        <v>1105</v>
      </c>
      <c r="D2987" s="186" t="s">
        <v>1107</v>
      </c>
      <c r="E2987" s="186" t="s">
        <v>941</v>
      </c>
      <c r="F2987" s="186">
        <v>2018</v>
      </c>
      <c r="G2987" s="186" t="s">
        <v>1013</v>
      </c>
      <c r="H2987" s="186">
        <v>12.3777596004161</v>
      </c>
      <c r="I2987" s="186">
        <v>14.440719533818784</v>
      </c>
      <c r="J2987" s="186" t="s">
        <v>969</v>
      </c>
      <c r="K2987" s="186" t="s">
        <v>941</v>
      </c>
    </row>
    <row r="2988" spans="1:11" x14ac:dyDescent="0.45">
      <c r="A2988" s="186" t="s">
        <v>336</v>
      </c>
      <c r="B2988" s="186" t="s">
        <v>1100</v>
      </c>
      <c r="C2988" s="186" t="s">
        <v>1105</v>
      </c>
      <c r="D2988" s="186" t="s">
        <v>1106</v>
      </c>
      <c r="E2988" s="186" t="s">
        <v>941</v>
      </c>
      <c r="F2988" s="186">
        <v>2019</v>
      </c>
      <c r="G2988" s="186" t="s">
        <v>1013</v>
      </c>
      <c r="H2988" s="186">
        <v>2.6633357237564899</v>
      </c>
      <c r="I2988" s="186">
        <v>3.1072250110492385</v>
      </c>
      <c r="J2988" s="186" t="s">
        <v>969</v>
      </c>
      <c r="K2988" s="186" t="s">
        <v>941</v>
      </c>
    </row>
    <row r="2989" spans="1:11" x14ac:dyDescent="0.45">
      <c r="A2989" s="186" t="s">
        <v>336</v>
      </c>
      <c r="B2989" s="186" t="s">
        <v>1100</v>
      </c>
      <c r="C2989" s="186" t="s">
        <v>1105</v>
      </c>
      <c r="D2989" s="186" t="s">
        <v>1107</v>
      </c>
      <c r="E2989" s="186" t="s">
        <v>941</v>
      </c>
      <c r="F2989" s="186">
        <v>2019</v>
      </c>
      <c r="G2989" s="186" t="s">
        <v>1013</v>
      </c>
      <c r="H2989" s="186">
        <v>12.4921067473764</v>
      </c>
      <c r="I2989" s="186">
        <v>14.574124538605801</v>
      </c>
      <c r="J2989" s="186" t="s">
        <v>969</v>
      </c>
      <c r="K2989" s="186" t="s">
        <v>941</v>
      </c>
    </row>
    <row r="2990" spans="1:11" x14ac:dyDescent="0.45">
      <c r="A2990" s="186" t="s">
        <v>336</v>
      </c>
      <c r="B2990" s="186" t="s">
        <v>1100</v>
      </c>
      <c r="C2990" s="186" t="s">
        <v>1105</v>
      </c>
      <c r="D2990" s="186" t="s">
        <v>1106</v>
      </c>
      <c r="E2990" s="186" t="s">
        <v>941</v>
      </c>
      <c r="F2990" s="186">
        <v>2020</v>
      </c>
      <c r="G2990" s="186" t="s">
        <v>1013</v>
      </c>
      <c r="H2990" s="186">
        <v>2.6569310716557899</v>
      </c>
      <c r="I2990" s="186">
        <v>3.099752916931755</v>
      </c>
      <c r="J2990" s="186" t="s">
        <v>969</v>
      </c>
      <c r="K2990" s="186" t="s">
        <v>941</v>
      </c>
    </row>
    <row r="2991" spans="1:11" x14ac:dyDescent="0.45">
      <c r="A2991" s="186" t="s">
        <v>336</v>
      </c>
      <c r="B2991" s="186" t="s">
        <v>1100</v>
      </c>
      <c r="C2991" s="186" t="s">
        <v>1105</v>
      </c>
      <c r="D2991" s="186" t="s">
        <v>1107</v>
      </c>
      <c r="E2991" s="186" t="s">
        <v>941</v>
      </c>
      <c r="F2991" s="186">
        <v>2020</v>
      </c>
      <c r="G2991" s="186" t="s">
        <v>1013</v>
      </c>
      <c r="H2991" s="186">
        <v>12.6064538943366</v>
      </c>
      <c r="I2991" s="186">
        <v>14.707529543392701</v>
      </c>
      <c r="J2991" s="186" t="s">
        <v>969</v>
      </c>
      <c r="K2991" s="186" t="s">
        <v>941</v>
      </c>
    </row>
    <row r="2992" spans="1:11" x14ac:dyDescent="0.45">
      <c r="A2992" s="186" t="s">
        <v>336</v>
      </c>
      <c r="B2992" s="186" t="s">
        <v>1100</v>
      </c>
      <c r="C2992" s="186" t="s">
        <v>1105</v>
      </c>
      <c r="D2992" s="186" t="s">
        <v>1106</v>
      </c>
      <c r="E2992" s="186" t="s">
        <v>941</v>
      </c>
      <c r="F2992" s="186">
        <v>2021</v>
      </c>
      <c r="G2992" s="186" t="s">
        <v>1013</v>
      </c>
      <c r="H2992" s="186">
        <v>2.6481443133613198</v>
      </c>
      <c r="I2992" s="186">
        <v>3.08950169892154</v>
      </c>
      <c r="J2992" s="186" t="s">
        <v>969</v>
      </c>
      <c r="K2992" s="186" t="s">
        <v>941</v>
      </c>
    </row>
    <row r="2993" spans="1:11" x14ac:dyDescent="0.45">
      <c r="A2993" s="186" t="s">
        <v>336</v>
      </c>
      <c r="B2993" s="186" t="s">
        <v>1100</v>
      </c>
      <c r="C2993" s="186" t="s">
        <v>1105</v>
      </c>
      <c r="D2993" s="186" t="s">
        <v>1107</v>
      </c>
      <c r="E2993" s="186" t="s">
        <v>941</v>
      </c>
      <c r="F2993" s="186">
        <v>2021</v>
      </c>
      <c r="G2993" s="186" t="s">
        <v>1013</v>
      </c>
      <c r="H2993" s="186">
        <v>12.7210669034218</v>
      </c>
      <c r="I2993" s="186">
        <v>14.841244720658768</v>
      </c>
      <c r="J2993" s="186" t="s">
        <v>969</v>
      </c>
      <c r="K2993" s="186" t="s">
        <v>941</v>
      </c>
    </row>
    <row r="2994" spans="1:11" x14ac:dyDescent="0.45">
      <c r="A2994" s="186" t="s">
        <v>336</v>
      </c>
      <c r="B2994" s="186" t="s">
        <v>1100</v>
      </c>
      <c r="C2994" s="186" t="s">
        <v>1105</v>
      </c>
      <c r="D2994" s="186" t="s">
        <v>1106</v>
      </c>
      <c r="E2994" s="186" t="s">
        <v>941</v>
      </c>
      <c r="F2994" s="186">
        <v>2022</v>
      </c>
      <c r="G2994" s="186" t="s">
        <v>1013</v>
      </c>
      <c r="H2994" s="186">
        <v>2.6393575550668502</v>
      </c>
      <c r="I2994" s="186">
        <v>3.0792504809113255</v>
      </c>
      <c r="J2994" s="186" t="s">
        <v>969</v>
      </c>
      <c r="K2994" s="186" t="s">
        <v>941</v>
      </c>
    </row>
    <row r="2995" spans="1:11" x14ac:dyDescent="0.45">
      <c r="A2995" s="186" t="s">
        <v>336</v>
      </c>
      <c r="B2995" s="186" t="s">
        <v>1100</v>
      </c>
      <c r="C2995" s="186" t="s">
        <v>1105</v>
      </c>
      <c r="D2995" s="186" t="s">
        <v>1107</v>
      </c>
      <c r="E2995" s="186" t="s">
        <v>941</v>
      </c>
      <c r="F2995" s="186">
        <v>2022</v>
      </c>
      <c r="G2995" s="186" t="s">
        <v>1013</v>
      </c>
      <c r="H2995" s="186">
        <v>12.835679912506899</v>
      </c>
      <c r="I2995" s="186">
        <v>14.974959897924716</v>
      </c>
      <c r="J2995" s="186" t="s">
        <v>969</v>
      </c>
      <c r="K2995" s="186" t="s">
        <v>941</v>
      </c>
    </row>
    <row r="2996" spans="1:11" x14ac:dyDescent="0.45">
      <c r="A2996" s="186" t="s">
        <v>336</v>
      </c>
      <c r="B2996" s="186" t="s">
        <v>1100</v>
      </c>
      <c r="C2996" s="186" t="s">
        <v>1105</v>
      </c>
      <c r="D2996" s="186" t="s">
        <v>1106</v>
      </c>
      <c r="E2996" s="186" t="s">
        <v>941</v>
      </c>
      <c r="F2996" s="186">
        <v>2023</v>
      </c>
      <c r="G2996" s="186" t="s">
        <v>1013</v>
      </c>
      <c r="H2996" s="186">
        <v>2.6305707967723801</v>
      </c>
      <c r="I2996" s="186">
        <v>3.0689992629011105</v>
      </c>
      <c r="J2996" s="186" t="s">
        <v>969</v>
      </c>
      <c r="K2996" s="186" t="s">
        <v>941</v>
      </c>
    </row>
    <row r="2997" spans="1:11" x14ac:dyDescent="0.45">
      <c r="A2997" s="186" t="s">
        <v>336</v>
      </c>
      <c r="B2997" s="186" t="s">
        <v>1100</v>
      </c>
      <c r="C2997" s="186" t="s">
        <v>1105</v>
      </c>
      <c r="D2997" s="186" t="s">
        <v>1107</v>
      </c>
      <c r="E2997" s="186" t="s">
        <v>941</v>
      </c>
      <c r="F2997" s="186">
        <v>2023</v>
      </c>
      <c r="G2997" s="186" t="s">
        <v>1013</v>
      </c>
      <c r="H2997" s="186">
        <v>12.950292921592</v>
      </c>
      <c r="I2997" s="186">
        <v>15.108675075190668</v>
      </c>
      <c r="J2997" s="186" t="s">
        <v>969</v>
      </c>
      <c r="K2997" s="186" t="s">
        <v>941</v>
      </c>
    </row>
    <row r="2998" spans="1:11" x14ac:dyDescent="0.45">
      <c r="A2998" s="186" t="s">
        <v>336</v>
      </c>
      <c r="B2998" s="186" t="s">
        <v>1100</v>
      </c>
      <c r="C2998" s="186" t="s">
        <v>1105</v>
      </c>
      <c r="D2998" s="186" t="s">
        <v>1106</v>
      </c>
      <c r="E2998" s="186" t="s">
        <v>941</v>
      </c>
      <c r="F2998" s="186">
        <v>2024</v>
      </c>
      <c r="G2998" s="186" t="s">
        <v>1013</v>
      </c>
      <c r="H2998" s="186">
        <v>2.6217840384779101</v>
      </c>
      <c r="I2998" s="186">
        <v>3.0587480448908955</v>
      </c>
      <c r="J2998" s="186" t="s">
        <v>969</v>
      </c>
      <c r="K2998" s="186" t="s">
        <v>941</v>
      </c>
    </row>
    <row r="2999" spans="1:11" x14ac:dyDescent="0.45">
      <c r="A2999" s="186" t="s">
        <v>336</v>
      </c>
      <c r="B2999" s="186" t="s">
        <v>1100</v>
      </c>
      <c r="C2999" s="186" t="s">
        <v>1105</v>
      </c>
      <c r="D2999" s="186" t="s">
        <v>1107</v>
      </c>
      <c r="E2999" s="186" t="s">
        <v>941</v>
      </c>
      <c r="F2999" s="186">
        <v>2024</v>
      </c>
      <c r="G2999" s="186" t="s">
        <v>1013</v>
      </c>
      <c r="H2999" s="186">
        <v>13.064905930677201</v>
      </c>
      <c r="I2999" s="186">
        <v>15.242390252456735</v>
      </c>
      <c r="J2999" s="186" t="s">
        <v>969</v>
      </c>
      <c r="K2999" s="186" t="s">
        <v>941</v>
      </c>
    </row>
    <row r="3000" spans="1:11" x14ac:dyDescent="0.45">
      <c r="A3000" s="186" t="s">
        <v>336</v>
      </c>
      <c r="B3000" s="186" t="s">
        <v>1100</v>
      </c>
      <c r="C3000" s="186" t="s">
        <v>1105</v>
      </c>
      <c r="D3000" s="186" t="s">
        <v>1106</v>
      </c>
      <c r="E3000" s="186" t="s">
        <v>941</v>
      </c>
      <c r="F3000" s="186">
        <v>2025</v>
      </c>
      <c r="G3000" s="186" t="s">
        <v>1013</v>
      </c>
      <c r="H3000" s="186">
        <v>2.6129972801834498</v>
      </c>
      <c r="I3000" s="186">
        <v>3.0484968268806916</v>
      </c>
      <c r="J3000" s="186" t="s">
        <v>969</v>
      </c>
      <c r="K3000" s="186" t="s">
        <v>941</v>
      </c>
    </row>
    <row r="3001" spans="1:11" x14ac:dyDescent="0.45">
      <c r="A3001" s="186" t="s">
        <v>336</v>
      </c>
      <c r="B3001" s="186" t="s">
        <v>1100</v>
      </c>
      <c r="C3001" s="186" t="s">
        <v>1105</v>
      </c>
      <c r="D3001" s="186" t="s">
        <v>1107</v>
      </c>
      <c r="E3001" s="186" t="s">
        <v>941</v>
      </c>
      <c r="F3001" s="186">
        <v>2025</v>
      </c>
      <c r="G3001" s="186" t="s">
        <v>1013</v>
      </c>
      <c r="H3001" s="186">
        <v>13.1795189397623</v>
      </c>
      <c r="I3001" s="186">
        <v>15.376105429722685</v>
      </c>
      <c r="J3001" s="186" t="s">
        <v>969</v>
      </c>
      <c r="K3001" s="186" t="s">
        <v>941</v>
      </c>
    </row>
    <row r="3002" spans="1:11" x14ac:dyDescent="0.45">
      <c r="A3002" s="186" t="s">
        <v>336</v>
      </c>
      <c r="B3002" s="186" t="s">
        <v>1100</v>
      </c>
      <c r="C3002" s="186" t="s">
        <v>1105</v>
      </c>
      <c r="D3002" s="186" t="s">
        <v>1106</v>
      </c>
      <c r="E3002" s="186" t="s">
        <v>941</v>
      </c>
      <c r="F3002" s="186">
        <v>2026</v>
      </c>
      <c r="G3002" s="186" t="s">
        <v>1013</v>
      </c>
      <c r="H3002" s="186">
        <v>2.60125728352899</v>
      </c>
      <c r="I3002" s="186">
        <v>3.0348001641171551</v>
      </c>
      <c r="J3002" s="186" t="s">
        <v>969</v>
      </c>
      <c r="K3002" s="186" t="s">
        <v>941</v>
      </c>
    </row>
    <row r="3003" spans="1:11" x14ac:dyDescent="0.45">
      <c r="A3003" s="186" t="s">
        <v>336</v>
      </c>
      <c r="B3003" s="186" t="s">
        <v>1100</v>
      </c>
      <c r="C3003" s="186" t="s">
        <v>1105</v>
      </c>
      <c r="D3003" s="186" t="s">
        <v>1107</v>
      </c>
      <c r="E3003" s="186" t="s">
        <v>941</v>
      </c>
      <c r="F3003" s="186">
        <v>2026</v>
      </c>
      <c r="G3003" s="186" t="s">
        <v>1013</v>
      </c>
      <c r="H3003" s="186">
        <v>13.289236234196601</v>
      </c>
      <c r="I3003" s="186">
        <v>15.504108939896035</v>
      </c>
      <c r="J3003" s="186" t="s">
        <v>969</v>
      </c>
      <c r="K3003" s="186" t="s">
        <v>941</v>
      </c>
    </row>
    <row r="3004" spans="1:11" x14ac:dyDescent="0.45">
      <c r="A3004" s="186" t="s">
        <v>336</v>
      </c>
      <c r="B3004" s="186" t="s">
        <v>1100</v>
      </c>
      <c r="C3004" s="186" t="s">
        <v>1105</v>
      </c>
      <c r="D3004" s="186" t="s">
        <v>1106</v>
      </c>
      <c r="E3004" s="186" t="s">
        <v>941</v>
      </c>
      <c r="F3004" s="186">
        <v>2027</v>
      </c>
      <c r="G3004" s="186" t="s">
        <v>1013</v>
      </c>
      <c r="H3004" s="186">
        <v>2.58951728687452</v>
      </c>
      <c r="I3004" s="186">
        <v>3.0211035013536067</v>
      </c>
      <c r="J3004" s="186" t="s">
        <v>969</v>
      </c>
      <c r="K3004" s="186" t="s">
        <v>941</v>
      </c>
    </row>
    <row r="3005" spans="1:11" x14ac:dyDescent="0.45">
      <c r="A3005" s="186" t="s">
        <v>336</v>
      </c>
      <c r="B3005" s="186" t="s">
        <v>1100</v>
      </c>
      <c r="C3005" s="186" t="s">
        <v>1105</v>
      </c>
      <c r="D3005" s="186" t="s">
        <v>1107</v>
      </c>
      <c r="E3005" s="186" t="s">
        <v>941</v>
      </c>
      <c r="F3005" s="186">
        <v>2027</v>
      </c>
      <c r="G3005" s="186" t="s">
        <v>1013</v>
      </c>
      <c r="H3005" s="186">
        <v>13.3989535286308</v>
      </c>
      <c r="I3005" s="186">
        <v>15.632112450069268</v>
      </c>
      <c r="J3005" s="186" t="s">
        <v>969</v>
      </c>
      <c r="K3005" s="186" t="s">
        <v>941</v>
      </c>
    </row>
    <row r="3006" spans="1:11" x14ac:dyDescent="0.45">
      <c r="A3006" s="186" t="s">
        <v>336</v>
      </c>
      <c r="B3006" s="186" t="s">
        <v>1100</v>
      </c>
      <c r="C3006" s="186" t="s">
        <v>1105</v>
      </c>
      <c r="D3006" s="186" t="s">
        <v>1106</v>
      </c>
      <c r="E3006" s="186" t="s">
        <v>941</v>
      </c>
      <c r="F3006" s="186">
        <v>2028</v>
      </c>
      <c r="G3006" s="186" t="s">
        <v>1013</v>
      </c>
      <c r="H3006" s="186">
        <v>2.5777772902200602</v>
      </c>
      <c r="I3006" s="186">
        <v>3.0074068385900703</v>
      </c>
      <c r="J3006" s="186" t="s">
        <v>969</v>
      </c>
      <c r="K3006" s="186" t="s">
        <v>941</v>
      </c>
    </row>
    <row r="3007" spans="1:11" x14ac:dyDescent="0.45">
      <c r="A3007" s="186" t="s">
        <v>336</v>
      </c>
      <c r="B3007" s="186" t="s">
        <v>1100</v>
      </c>
      <c r="C3007" s="186" t="s">
        <v>1105</v>
      </c>
      <c r="D3007" s="186" t="s">
        <v>1107</v>
      </c>
      <c r="E3007" s="186" t="s">
        <v>941</v>
      </c>
      <c r="F3007" s="186">
        <v>2028</v>
      </c>
      <c r="G3007" s="186" t="s">
        <v>1013</v>
      </c>
      <c r="H3007" s="186">
        <v>13.508670823065099</v>
      </c>
      <c r="I3007" s="186">
        <v>15.760115960242617</v>
      </c>
      <c r="J3007" s="186" t="s">
        <v>969</v>
      </c>
      <c r="K3007" s="186" t="s">
        <v>941</v>
      </c>
    </row>
    <row r="3008" spans="1:11" x14ac:dyDescent="0.45">
      <c r="A3008" s="186" t="s">
        <v>336</v>
      </c>
      <c r="B3008" s="186" t="s">
        <v>1100</v>
      </c>
      <c r="C3008" s="186" t="s">
        <v>1105</v>
      </c>
      <c r="D3008" s="186" t="s">
        <v>1106</v>
      </c>
      <c r="E3008" s="186" t="s">
        <v>941</v>
      </c>
      <c r="F3008" s="186">
        <v>2029</v>
      </c>
      <c r="G3008" s="186" t="s">
        <v>1013</v>
      </c>
      <c r="H3008" s="186">
        <v>2.5660372935656</v>
      </c>
      <c r="I3008" s="186">
        <v>2.9937101758265334</v>
      </c>
      <c r="J3008" s="186" t="s">
        <v>969</v>
      </c>
      <c r="K3008" s="186" t="s">
        <v>941</v>
      </c>
    </row>
    <row r="3009" spans="1:11" x14ac:dyDescent="0.45">
      <c r="A3009" s="186" t="s">
        <v>336</v>
      </c>
      <c r="B3009" s="186" t="s">
        <v>1100</v>
      </c>
      <c r="C3009" s="186" t="s">
        <v>1105</v>
      </c>
      <c r="D3009" s="186" t="s">
        <v>1107</v>
      </c>
      <c r="E3009" s="186" t="s">
        <v>941</v>
      </c>
      <c r="F3009" s="186">
        <v>2029</v>
      </c>
      <c r="G3009" s="186" t="s">
        <v>1013</v>
      </c>
      <c r="H3009" s="186">
        <v>13.6183881174994</v>
      </c>
      <c r="I3009" s="186">
        <v>15.888119470415967</v>
      </c>
      <c r="J3009" s="186" t="s">
        <v>969</v>
      </c>
      <c r="K3009" s="186" t="s">
        <v>941</v>
      </c>
    </row>
    <row r="3010" spans="1:11" x14ac:dyDescent="0.45">
      <c r="A3010" s="186" t="s">
        <v>336</v>
      </c>
      <c r="B3010" s="186" t="s">
        <v>1100</v>
      </c>
      <c r="C3010" s="186" t="s">
        <v>1105</v>
      </c>
      <c r="D3010" s="186" t="s">
        <v>1106</v>
      </c>
      <c r="E3010" s="186" t="s">
        <v>941</v>
      </c>
      <c r="F3010" s="186">
        <v>2030</v>
      </c>
      <c r="G3010" s="186" t="s">
        <v>1013</v>
      </c>
      <c r="H3010" s="186">
        <v>2.5542972969111402</v>
      </c>
      <c r="I3010" s="186">
        <v>2.980013513062997</v>
      </c>
      <c r="J3010" s="186" t="s">
        <v>969</v>
      </c>
      <c r="K3010" s="186" t="s">
        <v>941</v>
      </c>
    </row>
    <row r="3011" spans="1:11" x14ac:dyDescent="0.45">
      <c r="A3011" s="186" t="s">
        <v>336</v>
      </c>
      <c r="B3011" s="186" t="s">
        <v>1100</v>
      </c>
      <c r="C3011" s="186" t="s">
        <v>1105</v>
      </c>
      <c r="D3011" s="186" t="s">
        <v>1107</v>
      </c>
      <c r="E3011" s="186" t="s">
        <v>941</v>
      </c>
      <c r="F3011" s="186">
        <v>2030</v>
      </c>
      <c r="G3011" s="186" t="s">
        <v>1013</v>
      </c>
      <c r="H3011" s="186">
        <v>13.728105411933599</v>
      </c>
      <c r="I3011" s="186">
        <v>16.016122980589202</v>
      </c>
      <c r="J3011" s="186" t="s">
        <v>969</v>
      </c>
      <c r="K3011" s="186" t="s">
        <v>941</v>
      </c>
    </row>
    <row r="3012" spans="1:11" x14ac:dyDescent="0.45">
      <c r="A3012" s="186" t="s">
        <v>336</v>
      </c>
      <c r="B3012" s="186" t="s">
        <v>1100</v>
      </c>
      <c r="C3012" s="186" t="s">
        <v>1105</v>
      </c>
      <c r="D3012" s="186" t="s">
        <v>1106</v>
      </c>
      <c r="E3012" s="186" t="s">
        <v>941</v>
      </c>
      <c r="F3012" s="186">
        <v>2031</v>
      </c>
      <c r="G3012" s="186" t="s">
        <v>1013</v>
      </c>
      <c r="H3012" s="186">
        <v>2.5397126034951798</v>
      </c>
      <c r="I3012" s="186">
        <v>2.9629980374110434</v>
      </c>
      <c r="J3012" s="186" t="s">
        <v>969</v>
      </c>
      <c r="K3012" s="186" t="s">
        <v>941</v>
      </c>
    </row>
    <row r="3013" spans="1:11" x14ac:dyDescent="0.45">
      <c r="A3013" s="186" t="s">
        <v>336</v>
      </c>
      <c r="B3013" s="186" t="s">
        <v>1100</v>
      </c>
      <c r="C3013" s="186" t="s">
        <v>1105</v>
      </c>
      <c r="D3013" s="186" t="s">
        <v>1107</v>
      </c>
      <c r="E3013" s="186" t="s">
        <v>941</v>
      </c>
      <c r="F3013" s="186">
        <v>2031</v>
      </c>
      <c r="G3013" s="186" t="s">
        <v>1013</v>
      </c>
      <c r="H3013" s="186">
        <v>13.829884762147399</v>
      </c>
      <c r="I3013" s="186">
        <v>16.134865555838633</v>
      </c>
      <c r="J3013" s="186" t="s">
        <v>969</v>
      </c>
      <c r="K3013" s="186" t="s">
        <v>941</v>
      </c>
    </row>
    <row r="3014" spans="1:11" x14ac:dyDescent="0.45">
      <c r="A3014" s="186" t="s">
        <v>336</v>
      </c>
      <c r="B3014" s="186" t="s">
        <v>1100</v>
      </c>
      <c r="C3014" s="186" t="s">
        <v>1105</v>
      </c>
      <c r="D3014" s="186" t="s">
        <v>1106</v>
      </c>
      <c r="E3014" s="186" t="s">
        <v>941</v>
      </c>
      <c r="F3014" s="186">
        <v>2032</v>
      </c>
      <c r="G3014" s="186" t="s">
        <v>1013</v>
      </c>
      <c r="H3014" s="186">
        <v>2.5251279100792199</v>
      </c>
      <c r="I3014" s="186">
        <v>2.9459825617590902</v>
      </c>
      <c r="J3014" s="186" t="s">
        <v>969</v>
      </c>
      <c r="K3014" s="186" t="s">
        <v>941</v>
      </c>
    </row>
    <row r="3015" spans="1:11" x14ac:dyDescent="0.45">
      <c r="A3015" s="186" t="s">
        <v>336</v>
      </c>
      <c r="B3015" s="186" t="s">
        <v>1100</v>
      </c>
      <c r="C3015" s="186" t="s">
        <v>1105</v>
      </c>
      <c r="D3015" s="186" t="s">
        <v>1107</v>
      </c>
      <c r="E3015" s="186" t="s">
        <v>941</v>
      </c>
      <c r="F3015" s="186">
        <v>2032</v>
      </c>
      <c r="G3015" s="186" t="s">
        <v>1013</v>
      </c>
      <c r="H3015" s="186">
        <v>13.931664112361201</v>
      </c>
      <c r="I3015" s="186">
        <v>16.253608131088068</v>
      </c>
      <c r="J3015" s="186" t="s">
        <v>969</v>
      </c>
      <c r="K3015" s="186" t="s">
        <v>941</v>
      </c>
    </row>
    <row r="3016" spans="1:11" x14ac:dyDescent="0.45">
      <c r="A3016" s="186" t="s">
        <v>336</v>
      </c>
      <c r="B3016" s="186" t="s">
        <v>1100</v>
      </c>
      <c r="C3016" s="186" t="s">
        <v>1105</v>
      </c>
      <c r="D3016" s="186" t="s">
        <v>1106</v>
      </c>
      <c r="E3016" s="186" t="s">
        <v>941</v>
      </c>
      <c r="F3016" s="186">
        <v>2033</v>
      </c>
      <c r="G3016" s="186" t="s">
        <v>1013</v>
      </c>
      <c r="H3016" s="186">
        <v>2.5105432166632702</v>
      </c>
      <c r="I3016" s="186">
        <v>2.9289670861071486</v>
      </c>
      <c r="J3016" s="186" t="s">
        <v>969</v>
      </c>
      <c r="K3016" s="186" t="s">
        <v>941</v>
      </c>
    </row>
    <row r="3017" spans="1:11" x14ac:dyDescent="0.45">
      <c r="A3017" s="186" t="s">
        <v>336</v>
      </c>
      <c r="B3017" s="186" t="s">
        <v>1100</v>
      </c>
      <c r="C3017" s="186" t="s">
        <v>1105</v>
      </c>
      <c r="D3017" s="186" t="s">
        <v>1107</v>
      </c>
      <c r="E3017" s="186" t="s">
        <v>941</v>
      </c>
      <c r="F3017" s="186">
        <v>2033</v>
      </c>
      <c r="G3017" s="186" t="s">
        <v>1013</v>
      </c>
      <c r="H3017" s="186">
        <v>14.033443462575001</v>
      </c>
      <c r="I3017" s="186">
        <v>16.372350706337503</v>
      </c>
      <c r="J3017" s="186" t="s">
        <v>969</v>
      </c>
      <c r="K3017" s="186" t="s">
        <v>941</v>
      </c>
    </row>
    <row r="3018" spans="1:11" x14ac:dyDescent="0.45">
      <c r="A3018" s="186" t="s">
        <v>336</v>
      </c>
      <c r="B3018" s="186" t="s">
        <v>1100</v>
      </c>
      <c r="C3018" s="186" t="s">
        <v>1105</v>
      </c>
      <c r="D3018" s="186" t="s">
        <v>1106</v>
      </c>
      <c r="E3018" s="186" t="s">
        <v>941</v>
      </c>
      <c r="F3018" s="186">
        <v>2034</v>
      </c>
      <c r="G3018" s="186" t="s">
        <v>1013</v>
      </c>
      <c r="H3018" s="186">
        <v>2.4959585232473098</v>
      </c>
      <c r="I3018" s="186">
        <v>2.911951610455195</v>
      </c>
      <c r="J3018" s="186" t="s">
        <v>969</v>
      </c>
      <c r="K3018" s="186" t="s">
        <v>941</v>
      </c>
    </row>
    <row r="3019" spans="1:11" x14ac:dyDescent="0.45">
      <c r="A3019" s="186" t="s">
        <v>336</v>
      </c>
      <c r="B3019" s="186" t="s">
        <v>1100</v>
      </c>
      <c r="C3019" s="186" t="s">
        <v>1105</v>
      </c>
      <c r="D3019" s="186" t="s">
        <v>1107</v>
      </c>
      <c r="E3019" s="186" t="s">
        <v>941</v>
      </c>
      <c r="F3019" s="186">
        <v>2034</v>
      </c>
      <c r="G3019" s="186" t="s">
        <v>1013</v>
      </c>
      <c r="H3019" s="186">
        <v>14.1352228127888</v>
      </c>
      <c r="I3019" s="186">
        <v>16.491093281586934</v>
      </c>
      <c r="J3019" s="186" t="s">
        <v>969</v>
      </c>
      <c r="K3019" s="186" t="s">
        <v>941</v>
      </c>
    </row>
    <row r="3020" spans="1:11" x14ac:dyDescent="0.45">
      <c r="A3020" s="186" t="s">
        <v>336</v>
      </c>
      <c r="B3020" s="186" t="s">
        <v>1100</v>
      </c>
      <c r="C3020" s="186" t="s">
        <v>1105</v>
      </c>
      <c r="D3020" s="186" t="s">
        <v>1106</v>
      </c>
      <c r="E3020" s="186" t="s">
        <v>941</v>
      </c>
      <c r="F3020" s="186">
        <v>2035</v>
      </c>
      <c r="G3020" s="186" t="s">
        <v>1013</v>
      </c>
      <c r="H3020" s="186">
        <v>2.4813738298313499</v>
      </c>
      <c r="I3020" s="186">
        <v>2.8949361348032419</v>
      </c>
      <c r="J3020" s="186" t="s">
        <v>969</v>
      </c>
      <c r="K3020" s="186" t="s">
        <v>941</v>
      </c>
    </row>
    <row r="3021" spans="1:11" x14ac:dyDescent="0.45">
      <c r="A3021" s="186" t="s">
        <v>336</v>
      </c>
      <c r="B3021" s="186" t="s">
        <v>1100</v>
      </c>
      <c r="C3021" s="186" t="s">
        <v>1105</v>
      </c>
      <c r="D3021" s="186" t="s">
        <v>1107</v>
      </c>
      <c r="E3021" s="186" t="s">
        <v>941</v>
      </c>
      <c r="F3021" s="186">
        <v>2035</v>
      </c>
      <c r="G3021" s="186" t="s">
        <v>1013</v>
      </c>
      <c r="H3021" s="186">
        <v>14.2370021630026</v>
      </c>
      <c r="I3021" s="186">
        <v>16.609835856836369</v>
      </c>
      <c r="J3021" s="186" t="s">
        <v>969</v>
      </c>
      <c r="K3021" s="186" t="s">
        <v>941</v>
      </c>
    </row>
    <row r="3022" spans="1:11" x14ac:dyDescent="0.45">
      <c r="A3022" s="186" t="s">
        <v>336</v>
      </c>
      <c r="B3022" s="186" t="s">
        <v>1100</v>
      </c>
      <c r="C3022" s="186" t="s">
        <v>1105</v>
      </c>
      <c r="D3022" s="186" t="s">
        <v>1106</v>
      </c>
      <c r="E3022" s="186" t="s">
        <v>941</v>
      </c>
      <c r="F3022" s="186">
        <v>2036</v>
      </c>
      <c r="G3022" s="186" t="s">
        <v>1013</v>
      </c>
      <c r="H3022" s="186">
        <v>2.4651267011023101</v>
      </c>
      <c r="I3022" s="186">
        <v>2.8759811512860285</v>
      </c>
      <c r="J3022" s="186" t="s">
        <v>969</v>
      </c>
      <c r="K3022" s="186" t="s">
        <v>941</v>
      </c>
    </row>
    <row r="3023" spans="1:11" x14ac:dyDescent="0.45">
      <c r="A3023" s="186" t="s">
        <v>336</v>
      </c>
      <c r="B3023" s="186" t="s">
        <v>1100</v>
      </c>
      <c r="C3023" s="186" t="s">
        <v>1105</v>
      </c>
      <c r="D3023" s="186" t="s">
        <v>1107</v>
      </c>
      <c r="E3023" s="186" t="s">
        <v>941</v>
      </c>
      <c r="F3023" s="186">
        <v>2036</v>
      </c>
      <c r="G3023" s="186" t="s">
        <v>1013</v>
      </c>
      <c r="H3023" s="186">
        <v>14.3312923154523</v>
      </c>
      <c r="I3023" s="186">
        <v>16.719841034694351</v>
      </c>
      <c r="J3023" s="186" t="s">
        <v>969</v>
      </c>
      <c r="K3023" s="186" t="s">
        <v>941</v>
      </c>
    </row>
    <row r="3024" spans="1:11" x14ac:dyDescent="0.45">
      <c r="A3024" s="186" t="s">
        <v>336</v>
      </c>
      <c r="B3024" s="186" t="s">
        <v>1100</v>
      </c>
      <c r="C3024" s="186" t="s">
        <v>1105</v>
      </c>
      <c r="D3024" s="186" t="s">
        <v>1106</v>
      </c>
      <c r="E3024" s="186" t="s">
        <v>941</v>
      </c>
      <c r="F3024" s="186">
        <v>2037</v>
      </c>
      <c r="G3024" s="186" t="s">
        <v>1013</v>
      </c>
      <c r="H3024" s="186">
        <v>2.4488795723732801</v>
      </c>
      <c r="I3024" s="186">
        <v>2.8570261677688271</v>
      </c>
      <c r="J3024" s="186" t="s">
        <v>969</v>
      </c>
      <c r="K3024" s="186" t="s">
        <v>941</v>
      </c>
    </row>
    <row r="3025" spans="1:11" x14ac:dyDescent="0.45">
      <c r="A3025" s="186" t="s">
        <v>336</v>
      </c>
      <c r="B3025" s="186" t="s">
        <v>1100</v>
      </c>
      <c r="C3025" s="186" t="s">
        <v>1105</v>
      </c>
      <c r="D3025" s="186" t="s">
        <v>1107</v>
      </c>
      <c r="E3025" s="186" t="s">
        <v>941</v>
      </c>
      <c r="F3025" s="186">
        <v>2037</v>
      </c>
      <c r="G3025" s="186" t="s">
        <v>1013</v>
      </c>
      <c r="H3025" s="186">
        <v>14.425582467901901</v>
      </c>
      <c r="I3025" s="186">
        <v>16.829846212552219</v>
      </c>
      <c r="J3025" s="186" t="s">
        <v>969</v>
      </c>
      <c r="K3025" s="186" t="s">
        <v>941</v>
      </c>
    </row>
    <row r="3026" spans="1:11" x14ac:dyDescent="0.45">
      <c r="A3026" s="186" t="s">
        <v>336</v>
      </c>
      <c r="B3026" s="186" t="s">
        <v>1100</v>
      </c>
      <c r="C3026" s="186" t="s">
        <v>1105</v>
      </c>
      <c r="D3026" s="186" t="s">
        <v>1106</v>
      </c>
      <c r="E3026" s="186" t="s">
        <v>941</v>
      </c>
      <c r="F3026" s="186">
        <v>2038</v>
      </c>
      <c r="G3026" s="186" t="s">
        <v>1013</v>
      </c>
      <c r="H3026" s="186">
        <v>2.4326324436442399</v>
      </c>
      <c r="I3026" s="186">
        <v>2.8380711842516133</v>
      </c>
      <c r="J3026" s="186" t="s">
        <v>969</v>
      </c>
      <c r="K3026" s="186" t="s">
        <v>941</v>
      </c>
    </row>
    <row r="3027" spans="1:11" x14ac:dyDescent="0.45">
      <c r="A3027" s="186" t="s">
        <v>336</v>
      </c>
      <c r="B3027" s="186" t="s">
        <v>1100</v>
      </c>
      <c r="C3027" s="186" t="s">
        <v>1105</v>
      </c>
      <c r="D3027" s="186" t="s">
        <v>1107</v>
      </c>
      <c r="E3027" s="186" t="s">
        <v>941</v>
      </c>
      <c r="F3027" s="186">
        <v>2038</v>
      </c>
      <c r="G3027" s="186" t="s">
        <v>1013</v>
      </c>
      <c r="H3027" s="186">
        <v>14.519872620351499</v>
      </c>
      <c r="I3027" s="186">
        <v>16.939851390410084</v>
      </c>
      <c r="J3027" s="186" t="s">
        <v>969</v>
      </c>
      <c r="K3027" s="186" t="s">
        <v>941</v>
      </c>
    </row>
    <row r="3028" spans="1:11" x14ac:dyDescent="0.45">
      <c r="A3028" s="186" t="s">
        <v>336</v>
      </c>
      <c r="B3028" s="186" t="s">
        <v>1100</v>
      </c>
      <c r="C3028" s="186" t="s">
        <v>1105</v>
      </c>
      <c r="D3028" s="186" t="s">
        <v>1106</v>
      </c>
      <c r="E3028" s="186" t="s">
        <v>941</v>
      </c>
      <c r="F3028" s="186">
        <v>2039</v>
      </c>
      <c r="G3028" s="186" t="s">
        <v>1013</v>
      </c>
      <c r="H3028" s="186">
        <v>2.4163853149152099</v>
      </c>
      <c r="I3028" s="186">
        <v>2.8191162007344119</v>
      </c>
      <c r="J3028" s="186" t="s">
        <v>969</v>
      </c>
      <c r="K3028" s="186" t="s">
        <v>941</v>
      </c>
    </row>
    <row r="3029" spans="1:11" x14ac:dyDescent="0.45">
      <c r="A3029" s="186" t="s">
        <v>336</v>
      </c>
      <c r="B3029" s="186" t="s">
        <v>1100</v>
      </c>
      <c r="C3029" s="186" t="s">
        <v>1105</v>
      </c>
      <c r="D3029" s="186" t="s">
        <v>1107</v>
      </c>
      <c r="E3029" s="186" t="s">
        <v>941</v>
      </c>
      <c r="F3029" s="186">
        <v>2039</v>
      </c>
      <c r="G3029" s="186" t="s">
        <v>1013</v>
      </c>
      <c r="H3029" s="186">
        <v>14.614162772801199</v>
      </c>
      <c r="I3029" s="186">
        <v>17.049856568268066</v>
      </c>
      <c r="J3029" s="186" t="s">
        <v>969</v>
      </c>
      <c r="K3029" s="186" t="s">
        <v>941</v>
      </c>
    </row>
    <row r="3030" spans="1:11" x14ac:dyDescent="0.45">
      <c r="A3030" s="186" t="s">
        <v>336</v>
      </c>
      <c r="B3030" s="186" t="s">
        <v>1100</v>
      </c>
      <c r="C3030" s="186" t="s">
        <v>1105</v>
      </c>
      <c r="D3030" s="186" t="s">
        <v>1106</v>
      </c>
      <c r="E3030" s="186" t="s">
        <v>941</v>
      </c>
      <c r="F3030" s="186">
        <v>2040</v>
      </c>
      <c r="G3030" s="186" t="s">
        <v>1013</v>
      </c>
      <c r="H3030" s="186">
        <v>2.4001381861861701</v>
      </c>
      <c r="I3030" s="186">
        <v>2.8001612172171986</v>
      </c>
      <c r="J3030" s="186" t="s">
        <v>969</v>
      </c>
      <c r="K3030" s="186" t="s">
        <v>941</v>
      </c>
    </row>
    <row r="3031" spans="1:11" x14ac:dyDescent="0.45">
      <c r="A3031" s="186" t="s">
        <v>336</v>
      </c>
      <c r="B3031" s="186" t="s">
        <v>1100</v>
      </c>
      <c r="C3031" s="186" t="s">
        <v>1105</v>
      </c>
      <c r="D3031" s="186" t="s">
        <v>1107</v>
      </c>
      <c r="E3031" s="186" t="s">
        <v>941</v>
      </c>
      <c r="F3031" s="186">
        <v>2040</v>
      </c>
      <c r="G3031" s="186" t="s">
        <v>1013</v>
      </c>
      <c r="H3031" s="186">
        <v>14.7084529252508</v>
      </c>
      <c r="I3031" s="186">
        <v>17.159861746125934</v>
      </c>
      <c r="J3031" s="186" t="s">
        <v>969</v>
      </c>
      <c r="K3031" s="186" t="s">
        <v>941</v>
      </c>
    </row>
    <row r="3032" spans="1:11" x14ac:dyDescent="0.45">
      <c r="A3032" s="186" t="s">
        <v>336</v>
      </c>
      <c r="B3032" s="186" t="s">
        <v>1100</v>
      </c>
      <c r="C3032" s="186" t="s">
        <v>1105</v>
      </c>
      <c r="D3032" s="186" t="s">
        <v>1106</v>
      </c>
      <c r="E3032" s="186" t="s">
        <v>941</v>
      </c>
      <c r="F3032" s="186">
        <v>2041</v>
      </c>
      <c r="G3032" s="186" t="s">
        <v>1013</v>
      </c>
      <c r="H3032" s="186">
        <v>2.38298386956426</v>
      </c>
      <c r="I3032" s="186">
        <v>2.7801478478249702</v>
      </c>
      <c r="J3032" s="186" t="s">
        <v>969</v>
      </c>
      <c r="K3032" s="186" t="s">
        <v>941</v>
      </c>
    </row>
    <row r="3033" spans="1:11" x14ac:dyDescent="0.45">
      <c r="A3033" s="186" t="s">
        <v>336</v>
      </c>
      <c r="B3033" s="186" t="s">
        <v>1100</v>
      </c>
      <c r="C3033" s="186" t="s">
        <v>1105</v>
      </c>
      <c r="D3033" s="186" t="s">
        <v>1107</v>
      </c>
      <c r="E3033" s="186" t="s">
        <v>941</v>
      </c>
      <c r="F3033" s="186">
        <v>2041</v>
      </c>
      <c r="G3033" s="186" t="s">
        <v>1013</v>
      </c>
      <c r="H3033" s="186">
        <v>14.7963805400802</v>
      </c>
      <c r="I3033" s="186">
        <v>17.2624439634269</v>
      </c>
      <c r="J3033" s="186" t="s">
        <v>969</v>
      </c>
      <c r="K3033" s="186" t="s">
        <v>941</v>
      </c>
    </row>
    <row r="3034" spans="1:11" x14ac:dyDescent="0.45">
      <c r="A3034" s="186" t="s">
        <v>336</v>
      </c>
      <c r="B3034" s="186" t="s">
        <v>1100</v>
      </c>
      <c r="C3034" s="186" t="s">
        <v>1105</v>
      </c>
      <c r="D3034" s="186" t="s">
        <v>1106</v>
      </c>
      <c r="E3034" s="186" t="s">
        <v>941</v>
      </c>
      <c r="F3034" s="186">
        <v>2042</v>
      </c>
      <c r="G3034" s="186" t="s">
        <v>1013</v>
      </c>
      <c r="H3034" s="186">
        <v>2.3658295529423601</v>
      </c>
      <c r="I3034" s="186">
        <v>2.7601344784327537</v>
      </c>
      <c r="J3034" s="186" t="s">
        <v>969</v>
      </c>
      <c r="K3034" s="186" t="s">
        <v>941</v>
      </c>
    </row>
    <row r="3035" spans="1:11" x14ac:dyDescent="0.45">
      <c r="A3035" s="186" t="s">
        <v>336</v>
      </c>
      <c r="B3035" s="186" t="s">
        <v>1100</v>
      </c>
      <c r="C3035" s="186" t="s">
        <v>1105</v>
      </c>
      <c r="D3035" s="186" t="s">
        <v>1107</v>
      </c>
      <c r="E3035" s="186" t="s">
        <v>941</v>
      </c>
      <c r="F3035" s="186">
        <v>2042</v>
      </c>
      <c r="G3035" s="186" t="s">
        <v>1013</v>
      </c>
      <c r="H3035" s="186">
        <v>14.884308154909601</v>
      </c>
      <c r="I3035" s="186">
        <v>17.365026180727867</v>
      </c>
      <c r="J3035" s="186" t="s">
        <v>969</v>
      </c>
      <c r="K3035" s="186" t="s">
        <v>941</v>
      </c>
    </row>
    <row r="3036" spans="1:11" x14ac:dyDescent="0.45">
      <c r="A3036" s="186" t="s">
        <v>336</v>
      </c>
      <c r="B3036" s="186" t="s">
        <v>1100</v>
      </c>
      <c r="C3036" s="186" t="s">
        <v>1105</v>
      </c>
      <c r="D3036" s="186" t="s">
        <v>1106</v>
      </c>
      <c r="E3036" s="186" t="s">
        <v>941</v>
      </c>
      <c r="F3036" s="186">
        <v>2043</v>
      </c>
      <c r="G3036" s="186" t="s">
        <v>1013</v>
      </c>
      <c r="H3036" s="186">
        <v>2.3486752363204499</v>
      </c>
      <c r="I3036" s="186">
        <v>2.7401211090405253</v>
      </c>
      <c r="J3036" s="186" t="s">
        <v>969</v>
      </c>
      <c r="K3036" s="186" t="s">
        <v>941</v>
      </c>
    </row>
    <row r="3037" spans="1:11" x14ac:dyDescent="0.45">
      <c r="A3037" s="186" t="s">
        <v>336</v>
      </c>
      <c r="B3037" s="186" t="s">
        <v>1100</v>
      </c>
      <c r="C3037" s="186" t="s">
        <v>1105</v>
      </c>
      <c r="D3037" s="186" t="s">
        <v>1107</v>
      </c>
      <c r="E3037" s="186" t="s">
        <v>941</v>
      </c>
      <c r="F3037" s="186">
        <v>2043</v>
      </c>
      <c r="G3037" s="186" t="s">
        <v>1013</v>
      </c>
      <c r="H3037" s="186">
        <v>14.972235769738999</v>
      </c>
      <c r="I3037" s="186">
        <v>17.467608398028833</v>
      </c>
      <c r="J3037" s="186" t="s">
        <v>969</v>
      </c>
      <c r="K3037" s="186" t="s">
        <v>941</v>
      </c>
    </row>
    <row r="3038" spans="1:11" x14ac:dyDescent="0.45">
      <c r="A3038" s="186" t="s">
        <v>336</v>
      </c>
      <c r="B3038" s="186" t="s">
        <v>1100</v>
      </c>
      <c r="C3038" s="186" t="s">
        <v>1105</v>
      </c>
      <c r="D3038" s="186" t="s">
        <v>1106</v>
      </c>
      <c r="E3038" s="186" t="s">
        <v>941</v>
      </c>
      <c r="F3038" s="186">
        <v>2044</v>
      </c>
      <c r="G3038" s="186" t="s">
        <v>1013</v>
      </c>
      <c r="H3038" s="186">
        <v>2.3315209196985398</v>
      </c>
      <c r="I3038" s="186">
        <v>2.7201077396482964</v>
      </c>
      <c r="J3038" s="186" t="s">
        <v>969</v>
      </c>
      <c r="K3038" s="186" t="s">
        <v>941</v>
      </c>
    </row>
    <row r="3039" spans="1:11" x14ac:dyDescent="0.45">
      <c r="A3039" s="186" t="s">
        <v>336</v>
      </c>
      <c r="B3039" s="186" t="s">
        <v>1100</v>
      </c>
      <c r="C3039" s="186" t="s">
        <v>1105</v>
      </c>
      <c r="D3039" s="186" t="s">
        <v>1107</v>
      </c>
      <c r="E3039" s="186" t="s">
        <v>941</v>
      </c>
      <c r="F3039" s="186">
        <v>2044</v>
      </c>
      <c r="G3039" s="186" t="s">
        <v>1013</v>
      </c>
      <c r="H3039" s="186">
        <v>15.0601633845684</v>
      </c>
      <c r="I3039" s="186">
        <v>17.5701906153298</v>
      </c>
      <c r="J3039" s="186" t="s">
        <v>969</v>
      </c>
      <c r="K3039" s="186" t="s">
        <v>941</v>
      </c>
    </row>
    <row r="3040" spans="1:11" x14ac:dyDescent="0.45">
      <c r="A3040" s="186" t="s">
        <v>336</v>
      </c>
      <c r="B3040" s="186" t="s">
        <v>1100</v>
      </c>
      <c r="C3040" s="186" t="s">
        <v>1105</v>
      </c>
      <c r="D3040" s="186" t="s">
        <v>1106</v>
      </c>
      <c r="E3040" s="186" t="s">
        <v>941</v>
      </c>
      <c r="F3040" s="186">
        <v>2045</v>
      </c>
      <c r="G3040" s="186" t="s">
        <v>1013</v>
      </c>
      <c r="H3040" s="186">
        <v>2.3143666030766301</v>
      </c>
      <c r="I3040" s="186">
        <v>2.7000943702560685</v>
      </c>
      <c r="J3040" s="186" t="s">
        <v>969</v>
      </c>
      <c r="K3040" s="186" t="s">
        <v>941</v>
      </c>
    </row>
    <row r="3041" spans="1:11" x14ac:dyDescent="0.45">
      <c r="A3041" s="186" t="s">
        <v>336</v>
      </c>
      <c r="B3041" s="186" t="s">
        <v>1100</v>
      </c>
      <c r="C3041" s="186" t="s">
        <v>1105</v>
      </c>
      <c r="D3041" s="186" t="s">
        <v>1107</v>
      </c>
      <c r="E3041" s="186" t="s">
        <v>941</v>
      </c>
      <c r="F3041" s="186">
        <v>2045</v>
      </c>
      <c r="G3041" s="186" t="s">
        <v>1013</v>
      </c>
      <c r="H3041" s="186">
        <v>15.1480909993977</v>
      </c>
      <c r="I3041" s="186">
        <v>17.672772832630653</v>
      </c>
      <c r="J3041" s="186" t="s">
        <v>969</v>
      </c>
      <c r="K3041" s="186" t="s">
        <v>941</v>
      </c>
    </row>
    <row r="3042" spans="1:11" x14ac:dyDescent="0.45">
      <c r="A3042" s="186" t="s">
        <v>336</v>
      </c>
      <c r="B3042" s="186" t="s">
        <v>1100</v>
      </c>
      <c r="C3042" s="186" t="s">
        <v>1105</v>
      </c>
      <c r="D3042" s="186" t="s">
        <v>1106</v>
      </c>
      <c r="E3042" s="186" t="s">
        <v>941</v>
      </c>
      <c r="F3042" s="186">
        <v>2046</v>
      </c>
      <c r="G3042" s="186" t="s">
        <v>1013</v>
      </c>
      <c r="H3042" s="186">
        <v>2.2970309397206199</v>
      </c>
      <c r="I3042" s="186">
        <v>2.6798694296740568</v>
      </c>
      <c r="J3042" s="186" t="s">
        <v>969</v>
      </c>
      <c r="K3042" s="186" t="s">
        <v>941</v>
      </c>
    </row>
    <row r="3043" spans="1:11" x14ac:dyDescent="0.45">
      <c r="A3043" s="186" t="s">
        <v>336</v>
      </c>
      <c r="B3043" s="186" t="s">
        <v>1100</v>
      </c>
      <c r="C3043" s="186" t="s">
        <v>1105</v>
      </c>
      <c r="D3043" s="186" t="s">
        <v>1107</v>
      </c>
      <c r="E3043" s="186" t="s">
        <v>941</v>
      </c>
      <c r="F3043" s="186">
        <v>2046</v>
      </c>
      <c r="G3043" s="186" t="s">
        <v>1013</v>
      </c>
      <c r="H3043" s="186">
        <v>15.23330527091</v>
      </c>
      <c r="I3043" s="186">
        <v>17.772189482728333</v>
      </c>
      <c r="J3043" s="186" t="s">
        <v>969</v>
      </c>
      <c r="K3043" s="186" t="s">
        <v>941</v>
      </c>
    </row>
    <row r="3044" spans="1:11" x14ac:dyDescent="0.45">
      <c r="A3044" s="186" t="s">
        <v>336</v>
      </c>
      <c r="B3044" s="186" t="s">
        <v>1100</v>
      </c>
      <c r="C3044" s="186" t="s">
        <v>1105</v>
      </c>
      <c r="D3044" s="186" t="s">
        <v>1106</v>
      </c>
      <c r="E3044" s="186" t="s">
        <v>941</v>
      </c>
      <c r="F3044" s="186">
        <v>2047</v>
      </c>
      <c r="G3044" s="186" t="s">
        <v>1013</v>
      </c>
      <c r="H3044" s="186">
        <v>2.2796952763646101</v>
      </c>
      <c r="I3044" s="186">
        <v>2.6596444890920452</v>
      </c>
      <c r="J3044" s="186" t="s">
        <v>969</v>
      </c>
      <c r="K3044" s="186" t="s">
        <v>941</v>
      </c>
    </row>
    <row r="3045" spans="1:11" x14ac:dyDescent="0.45">
      <c r="A3045" s="186" t="s">
        <v>336</v>
      </c>
      <c r="B3045" s="186" t="s">
        <v>1100</v>
      </c>
      <c r="C3045" s="186" t="s">
        <v>1105</v>
      </c>
      <c r="D3045" s="186" t="s">
        <v>1107</v>
      </c>
      <c r="E3045" s="186" t="s">
        <v>941</v>
      </c>
      <c r="F3045" s="186">
        <v>2047</v>
      </c>
      <c r="G3045" s="186" t="s">
        <v>1013</v>
      </c>
      <c r="H3045" s="186">
        <v>15.318519542422299</v>
      </c>
      <c r="I3045" s="186">
        <v>17.871606132826017</v>
      </c>
      <c r="J3045" s="186" t="s">
        <v>969</v>
      </c>
      <c r="K3045" s="186" t="s">
        <v>941</v>
      </c>
    </row>
    <row r="3046" spans="1:11" x14ac:dyDescent="0.45">
      <c r="A3046" s="186" t="s">
        <v>336</v>
      </c>
      <c r="B3046" s="186" t="s">
        <v>1100</v>
      </c>
      <c r="C3046" s="186" t="s">
        <v>1105</v>
      </c>
      <c r="D3046" s="186" t="s">
        <v>1106</v>
      </c>
      <c r="E3046" s="186" t="s">
        <v>941</v>
      </c>
      <c r="F3046" s="186">
        <v>2048</v>
      </c>
      <c r="G3046" s="186" t="s">
        <v>1013</v>
      </c>
      <c r="H3046" s="186">
        <v>2.2623596130085999</v>
      </c>
      <c r="I3046" s="186">
        <v>2.6394195485100336</v>
      </c>
      <c r="J3046" s="186" t="s">
        <v>969</v>
      </c>
      <c r="K3046" s="186" t="s">
        <v>941</v>
      </c>
    </row>
    <row r="3047" spans="1:11" x14ac:dyDescent="0.45">
      <c r="A3047" s="186" t="s">
        <v>336</v>
      </c>
      <c r="B3047" s="186" t="s">
        <v>1100</v>
      </c>
      <c r="C3047" s="186" t="s">
        <v>1105</v>
      </c>
      <c r="D3047" s="186" t="s">
        <v>1107</v>
      </c>
      <c r="E3047" s="186" t="s">
        <v>941</v>
      </c>
      <c r="F3047" s="186">
        <v>2048</v>
      </c>
      <c r="G3047" s="186" t="s">
        <v>1013</v>
      </c>
      <c r="H3047" s="186">
        <v>15.403733813934601</v>
      </c>
      <c r="I3047" s="186">
        <v>17.971022782923701</v>
      </c>
      <c r="J3047" s="186" t="s">
        <v>969</v>
      </c>
      <c r="K3047" s="186" t="s">
        <v>941</v>
      </c>
    </row>
    <row r="3048" spans="1:11" x14ac:dyDescent="0.45">
      <c r="A3048" s="186" t="s">
        <v>336</v>
      </c>
      <c r="B3048" s="186" t="s">
        <v>1100</v>
      </c>
      <c r="C3048" s="186" t="s">
        <v>1105</v>
      </c>
      <c r="D3048" s="186" t="s">
        <v>1106</v>
      </c>
      <c r="E3048" s="186" t="s">
        <v>941</v>
      </c>
      <c r="F3048" s="186">
        <v>2049</v>
      </c>
      <c r="G3048" s="186" t="s">
        <v>1013</v>
      </c>
      <c r="H3048" s="186">
        <v>2.2450239496525901</v>
      </c>
      <c r="I3048" s="186">
        <v>2.6191946079280219</v>
      </c>
      <c r="J3048" s="186" t="s">
        <v>969</v>
      </c>
      <c r="K3048" s="186" t="s">
        <v>941</v>
      </c>
    </row>
    <row r="3049" spans="1:11" x14ac:dyDescent="0.45">
      <c r="A3049" s="186" t="s">
        <v>336</v>
      </c>
      <c r="B3049" s="186" t="s">
        <v>1100</v>
      </c>
      <c r="C3049" s="186" t="s">
        <v>1105</v>
      </c>
      <c r="D3049" s="186" t="s">
        <v>1107</v>
      </c>
      <c r="E3049" s="186" t="s">
        <v>941</v>
      </c>
      <c r="F3049" s="186">
        <v>2049</v>
      </c>
      <c r="G3049" s="186" t="s">
        <v>1013</v>
      </c>
      <c r="H3049" s="186">
        <v>15.4889480854469</v>
      </c>
      <c r="I3049" s="186">
        <v>18.070439433021384</v>
      </c>
      <c r="J3049" s="186" t="s">
        <v>969</v>
      </c>
      <c r="K3049" s="186" t="s">
        <v>941</v>
      </c>
    </row>
    <row r="3050" spans="1:11" x14ac:dyDescent="0.45">
      <c r="A3050" s="186" t="s">
        <v>336</v>
      </c>
      <c r="B3050" s="186" t="s">
        <v>1100</v>
      </c>
      <c r="C3050" s="186" t="s">
        <v>1105</v>
      </c>
      <c r="D3050" s="186" t="s">
        <v>1106</v>
      </c>
      <c r="E3050" s="186" t="s">
        <v>941</v>
      </c>
      <c r="F3050" s="186">
        <v>2050</v>
      </c>
      <c r="G3050" s="186" t="s">
        <v>1013</v>
      </c>
      <c r="H3050" s="186">
        <v>2.2276882862965799</v>
      </c>
      <c r="I3050" s="186">
        <v>2.5989696673460099</v>
      </c>
      <c r="J3050" s="186" t="s">
        <v>969</v>
      </c>
      <c r="K3050" s="186" t="s">
        <v>941</v>
      </c>
    </row>
    <row r="3051" spans="1:11" x14ac:dyDescent="0.45">
      <c r="A3051" s="186" t="s">
        <v>336</v>
      </c>
      <c r="B3051" s="186" t="s">
        <v>1100</v>
      </c>
      <c r="C3051" s="186" t="s">
        <v>1105</v>
      </c>
      <c r="D3051" s="186" t="s">
        <v>1107</v>
      </c>
      <c r="E3051" s="186" t="s">
        <v>941</v>
      </c>
      <c r="F3051" s="186">
        <v>2050</v>
      </c>
      <c r="G3051" s="186" t="s">
        <v>1013</v>
      </c>
      <c r="H3051" s="186">
        <v>15.5741623569591</v>
      </c>
      <c r="I3051" s="186">
        <v>18.169856083118951</v>
      </c>
      <c r="J3051" s="186" t="s">
        <v>969</v>
      </c>
      <c r="K3051" s="186" t="s">
        <v>941</v>
      </c>
    </row>
    <row r="3052" spans="1:11" x14ac:dyDescent="0.45">
      <c r="A3052" s="186" t="s">
        <v>336</v>
      </c>
      <c r="B3052" s="186" t="s">
        <v>1100</v>
      </c>
      <c r="C3052" s="186" t="s">
        <v>1105</v>
      </c>
      <c r="D3052" s="186" t="s">
        <v>1106</v>
      </c>
      <c r="E3052" s="186" t="s">
        <v>942</v>
      </c>
      <c r="F3052" s="186">
        <v>1990</v>
      </c>
      <c r="G3052" s="186" t="s">
        <v>1013</v>
      </c>
      <c r="H3052" s="186">
        <v>0.83553992414233902</v>
      </c>
      <c r="I3052" s="186">
        <v>0.7430136909319458</v>
      </c>
      <c r="J3052" s="186" t="s">
        <v>969</v>
      </c>
      <c r="K3052" s="186" t="s">
        <v>942</v>
      </c>
    </row>
    <row r="3053" spans="1:11" x14ac:dyDescent="0.45">
      <c r="A3053" s="186" t="s">
        <v>336</v>
      </c>
      <c r="B3053" s="186" t="s">
        <v>1100</v>
      </c>
      <c r="C3053" s="186" t="s">
        <v>1105</v>
      </c>
      <c r="D3053" s="186" t="s">
        <v>1107</v>
      </c>
      <c r="E3053" s="186" t="s">
        <v>942</v>
      </c>
      <c r="F3053" s="186">
        <v>1990</v>
      </c>
      <c r="G3053" s="186" t="s">
        <v>1013</v>
      </c>
      <c r="H3053" s="186">
        <v>2.5472128051788698</v>
      </c>
      <c r="I3053" s="186">
        <v>2.26513890393423</v>
      </c>
      <c r="J3053" s="186" t="s">
        <v>969</v>
      </c>
      <c r="K3053" s="186" t="s">
        <v>942</v>
      </c>
    </row>
    <row r="3054" spans="1:11" x14ac:dyDescent="0.45">
      <c r="A3054" s="186" t="s">
        <v>336</v>
      </c>
      <c r="B3054" s="186" t="s">
        <v>1100</v>
      </c>
      <c r="C3054" s="186" t="s">
        <v>1105</v>
      </c>
      <c r="D3054" s="186" t="s">
        <v>1106</v>
      </c>
      <c r="E3054" s="186" t="s">
        <v>942</v>
      </c>
      <c r="F3054" s="186">
        <v>1991</v>
      </c>
      <c r="G3054" s="186" t="s">
        <v>1013</v>
      </c>
      <c r="H3054" s="186">
        <v>0.84002724608050205</v>
      </c>
      <c r="I3054" s="186">
        <v>0.74700409466890283</v>
      </c>
      <c r="J3054" s="186" t="s">
        <v>969</v>
      </c>
      <c r="K3054" s="186" t="s">
        <v>942</v>
      </c>
    </row>
    <row r="3055" spans="1:11" x14ac:dyDescent="0.45">
      <c r="A3055" s="186" t="s">
        <v>336</v>
      </c>
      <c r="B3055" s="186" t="s">
        <v>1100</v>
      </c>
      <c r="C3055" s="186" t="s">
        <v>1105</v>
      </c>
      <c r="D3055" s="186" t="s">
        <v>1107</v>
      </c>
      <c r="E3055" s="186" t="s">
        <v>942</v>
      </c>
      <c r="F3055" s="186">
        <v>1991</v>
      </c>
      <c r="G3055" s="186" t="s">
        <v>1013</v>
      </c>
      <c r="H3055" s="186">
        <v>2.6192508439181799</v>
      </c>
      <c r="I3055" s="186">
        <v>2.3291995759675088</v>
      </c>
      <c r="J3055" s="186" t="s">
        <v>969</v>
      </c>
      <c r="K3055" s="186" t="s">
        <v>942</v>
      </c>
    </row>
    <row r="3056" spans="1:11" x14ac:dyDescent="0.45">
      <c r="A3056" s="186" t="s">
        <v>336</v>
      </c>
      <c r="B3056" s="186" t="s">
        <v>1100</v>
      </c>
      <c r="C3056" s="186" t="s">
        <v>1105</v>
      </c>
      <c r="D3056" s="186" t="s">
        <v>1106</v>
      </c>
      <c r="E3056" s="186" t="s">
        <v>942</v>
      </c>
      <c r="F3056" s="186">
        <v>1992</v>
      </c>
      <c r="G3056" s="186" t="s">
        <v>1013</v>
      </c>
      <c r="H3056" s="186">
        <v>0.84748941401420597</v>
      </c>
      <c r="I3056" s="186">
        <v>0.75363991514686102</v>
      </c>
      <c r="J3056" s="186" t="s">
        <v>969</v>
      </c>
      <c r="K3056" s="186" t="s">
        <v>942</v>
      </c>
    </row>
    <row r="3057" spans="1:11" x14ac:dyDescent="0.45">
      <c r="A3057" s="186" t="s">
        <v>336</v>
      </c>
      <c r="B3057" s="186" t="s">
        <v>1100</v>
      </c>
      <c r="C3057" s="186" t="s">
        <v>1105</v>
      </c>
      <c r="D3057" s="186" t="s">
        <v>1107</v>
      </c>
      <c r="E3057" s="186" t="s">
        <v>942</v>
      </c>
      <c r="F3057" s="186">
        <v>1992</v>
      </c>
      <c r="G3057" s="186" t="s">
        <v>1013</v>
      </c>
      <c r="H3057" s="186">
        <v>2.7014806938063298</v>
      </c>
      <c r="I3057" s="186">
        <v>2.4023234357673737</v>
      </c>
      <c r="J3057" s="186" t="s">
        <v>969</v>
      </c>
      <c r="K3057" s="186" t="s">
        <v>942</v>
      </c>
    </row>
    <row r="3058" spans="1:11" x14ac:dyDescent="0.45">
      <c r="A3058" s="186" t="s">
        <v>336</v>
      </c>
      <c r="B3058" s="186" t="s">
        <v>1100</v>
      </c>
      <c r="C3058" s="186" t="s">
        <v>1105</v>
      </c>
      <c r="D3058" s="186" t="s">
        <v>1106</v>
      </c>
      <c r="E3058" s="186" t="s">
        <v>942</v>
      </c>
      <c r="F3058" s="186">
        <v>1993</v>
      </c>
      <c r="G3058" s="186" t="s">
        <v>1013</v>
      </c>
      <c r="H3058" s="186">
        <v>0.84560567075449</v>
      </c>
      <c r="I3058" s="186">
        <v>0.75196477432865716</v>
      </c>
      <c r="J3058" s="186" t="s">
        <v>969</v>
      </c>
      <c r="K3058" s="186" t="s">
        <v>942</v>
      </c>
    </row>
    <row r="3059" spans="1:11" x14ac:dyDescent="0.45">
      <c r="A3059" s="186" t="s">
        <v>336</v>
      </c>
      <c r="B3059" s="186" t="s">
        <v>1100</v>
      </c>
      <c r="C3059" s="186" t="s">
        <v>1105</v>
      </c>
      <c r="D3059" s="186" t="s">
        <v>1107</v>
      </c>
      <c r="E3059" s="186" t="s">
        <v>942</v>
      </c>
      <c r="F3059" s="186">
        <v>1993</v>
      </c>
      <c r="G3059" s="186" t="s">
        <v>1013</v>
      </c>
      <c r="H3059" s="186">
        <v>2.7543932916608802</v>
      </c>
      <c r="I3059" s="186">
        <v>2.449376584866219</v>
      </c>
      <c r="J3059" s="186" t="s">
        <v>969</v>
      </c>
      <c r="K3059" s="186" t="s">
        <v>942</v>
      </c>
    </row>
    <row r="3060" spans="1:11" x14ac:dyDescent="0.45">
      <c r="A3060" s="186" t="s">
        <v>336</v>
      </c>
      <c r="B3060" s="186" t="s">
        <v>1100</v>
      </c>
      <c r="C3060" s="186" t="s">
        <v>1105</v>
      </c>
      <c r="D3060" s="186" t="s">
        <v>1106</v>
      </c>
      <c r="E3060" s="186" t="s">
        <v>942</v>
      </c>
      <c r="F3060" s="186">
        <v>1994</v>
      </c>
      <c r="G3060" s="186" t="s">
        <v>1013</v>
      </c>
      <c r="H3060" s="186">
        <v>0.85894262263296695</v>
      </c>
      <c r="I3060" s="186">
        <v>0.76382481542864511</v>
      </c>
      <c r="J3060" s="186" t="s">
        <v>969</v>
      </c>
      <c r="K3060" s="186" t="s">
        <v>942</v>
      </c>
    </row>
    <row r="3061" spans="1:11" x14ac:dyDescent="0.45">
      <c r="A3061" s="186" t="s">
        <v>336</v>
      </c>
      <c r="B3061" s="186" t="s">
        <v>1100</v>
      </c>
      <c r="C3061" s="186" t="s">
        <v>1105</v>
      </c>
      <c r="D3061" s="186" t="s">
        <v>1107</v>
      </c>
      <c r="E3061" s="186" t="s">
        <v>942</v>
      </c>
      <c r="F3061" s="186">
        <v>1994</v>
      </c>
      <c r="G3061" s="186" t="s">
        <v>1013</v>
      </c>
      <c r="H3061" s="186">
        <v>2.8577697645309201</v>
      </c>
      <c r="I3061" s="186">
        <v>2.5413053275191069</v>
      </c>
      <c r="J3061" s="186" t="s">
        <v>969</v>
      </c>
      <c r="K3061" s="186" t="s">
        <v>942</v>
      </c>
    </row>
    <row r="3062" spans="1:11" x14ac:dyDescent="0.45">
      <c r="A3062" s="186" t="s">
        <v>336</v>
      </c>
      <c r="B3062" s="186" t="s">
        <v>1100</v>
      </c>
      <c r="C3062" s="186" t="s">
        <v>1105</v>
      </c>
      <c r="D3062" s="186" t="s">
        <v>1106</v>
      </c>
      <c r="E3062" s="186" t="s">
        <v>942</v>
      </c>
      <c r="F3062" s="186">
        <v>1995</v>
      </c>
      <c r="G3062" s="186" t="s">
        <v>1013</v>
      </c>
      <c r="H3062" s="186">
        <v>0.85023524641576698</v>
      </c>
      <c r="I3062" s="186">
        <v>0.7560816788596586</v>
      </c>
      <c r="J3062" s="186" t="s">
        <v>969</v>
      </c>
      <c r="K3062" s="186" t="s">
        <v>942</v>
      </c>
    </row>
    <row r="3063" spans="1:11" x14ac:dyDescent="0.45">
      <c r="A3063" s="186" t="s">
        <v>336</v>
      </c>
      <c r="B3063" s="186" t="s">
        <v>1100</v>
      </c>
      <c r="C3063" s="186" t="s">
        <v>1105</v>
      </c>
      <c r="D3063" s="186" t="s">
        <v>1107</v>
      </c>
      <c r="E3063" s="186" t="s">
        <v>942</v>
      </c>
      <c r="F3063" s="186">
        <v>1995</v>
      </c>
      <c r="G3063" s="186" t="s">
        <v>1013</v>
      </c>
      <c r="H3063" s="186">
        <v>2.8882128317435201</v>
      </c>
      <c r="I3063" s="186">
        <v>2.568377182590714</v>
      </c>
      <c r="J3063" s="186" t="s">
        <v>969</v>
      </c>
      <c r="K3063" s="186" t="s">
        <v>942</v>
      </c>
    </row>
    <row r="3064" spans="1:11" x14ac:dyDescent="0.45">
      <c r="A3064" s="186" t="s">
        <v>336</v>
      </c>
      <c r="B3064" s="186" t="s">
        <v>1100</v>
      </c>
      <c r="C3064" s="186" t="s">
        <v>1105</v>
      </c>
      <c r="D3064" s="186" t="s">
        <v>1106</v>
      </c>
      <c r="E3064" s="186" t="s">
        <v>942</v>
      </c>
      <c r="F3064" s="186">
        <v>1996</v>
      </c>
      <c r="G3064" s="186" t="s">
        <v>1013</v>
      </c>
      <c r="H3064" s="186">
        <v>0.85067438926343397</v>
      </c>
      <c r="I3064" s="186">
        <v>0.75647219179466441</v>
      </c>
      <c r="J3064" s="186" t="s">
        <v>969</v>
      </c>
      <c r="K3064" s="186" t="s">
        <v>942</v>
      </c>
    </row>
    <row r="3065" spans="1:11" x14ac:dyDescent="0.45">
      <c r="A3065" s="186" t="s">
        <v>336</v>
      </c>
      <c r="B3065" s="186" t="s">
        <v>1100</v>
      </c>
      <c r="C3065" s="186" t="s">
        <v>1105</v>
      </c>
      <c r="D3065" s="186" t="s">
        <v>1107</v>
      </c>
      <c r="E3065" s="186" t="s">
        <v>942</v>
      </c>
      <c r="F3065" s="186">
        <v>1996</v>
      </c>
      <c r="G3065" s="186" t="s">
        <v>1013</v>
      </c>
      <c r="H3065" s="186">
        <v>2.9537837400785598</v>
      </c>
      <c r="I3065" s="186">
        <v>2.6266868829557661</v>
      </c>
      <c r="J3065" s="186" t="s">
        <v>969</v>
      </c>
      <c r="K3065" s="186" t="s">
        <v>942</v>
      </c>
    </row>
    <row r="3066" spans="1:11" x14ac:dyDescent="0.45">
      <c r="A3066" s="186" t="s">
        <v>336</v>
      </c>
      <c r="B3066" s="186" t="s">
        <v>1100</v>
      </c>
      <c r="C3066" s="186" t="s">
        <v>1105</v>
      </c>
      <c r="D3066" s="186" t="s">
        <v>1106</v>
      </c>
      <c r="E3066" s="186" t="s">
        <v>942</v>
      </c>
      <c r="F3066" s="186">
        <v>1997</v>
      </c>
      <c r="G3066" s="186" t="s">
        <v>1013</v>
      </c>
      <c r="H3066" s="186">
        <v>0.83975786603791402</v>
      </c>
      <c r="I3066" s="186">
        <v>0.74676454530217184</v>
      </c>
      <c r="J3066" s="186" t="s">
        <v>969</v>
      </c>
      <c r="K3066" s="186" t="s">
        <v>942</v>
      </c>
    </row>
    <row r="3067" spans="1:11" x14ac:dyDescent="0.45">
      <c r="A3067" s="186" t="s">
        <v>336</v>
      </c>
      <c r="B3067" s="186" t="s">
        <v>1100</v>
      </c>
      <c r="C3067" s="186" t="s">
        <v>1105</v>
      </c>
      <c r="D3067" s="186" t="s">
        <v>1107</v>
      </c>
      <c r="E3067" s="186" t="s">
        <v>942</v>
      </c>
      <c r="F3067" s="186">
        <v>1997</v>
      </c>
      <c r="G3067" s="186" t="s">
        <v>1013</v>
      </c>
      <c r="H3067" s="186">
        <v>2.97924172082682</v>
      </c>
      <c r="I3067" s="186">
        <v>2.6493256913392864</v>
      </c>
      <c r="J3067" s="186" t="s">
        <v>969</v>
      </c>
      <c r="K3067" s="186" t="s">
        <v>942</v>
      </c>
    </row>
    <row r="3068" spans="1:11" x14ac:dyDescent="0.45">
      <c r="A3068" s="186" t="s">
        <v>336</v>
      </c>
      <c r="B3068" s="186" t="s">
        <v>1100</v>
      </c>
      <c r="C3068" s="186" t="s">
        <v>1105</v>
      </c>
      <c r="D3068" s="186" t="s">
        <v>1106</v>
      </c>
      <c r="E3068" s="186" t="s">
        <v>942</v>
      </c>
      <c r="F3068" s="186">
        <v>1998</v>
      </c>
      <c r="G3068" s="186" t="s">
        <v>1013</v>
      </c>
      <c r="H3068" s="186">
        <v>0.84858863031863097</v>
      </c>
      <c r="I3068" s="186">
        <v>0.75461740615582951</v>
      </c>
      <c r="J3068" s="186" t="s">
        <v>969</v>
      </c>
      <c r="K3068" s="186" t="s">
        <v>942</v>
      </c>
    </row>
    <row r="3069" spans="1:11" x14ac:dyDescent="0.45">
      <c r="A3069" s="186" t="s">
        <v>336</v>
      </c>
      <c r="B3069" s="186" t="s">
        <v>1100</v>
      </c>
      <c r="C3069" s="186" t="s">
        <v>1105</v>
      </c>
      <c r="D3069" s="186" t="s">
        <v>1107</v>
      </c>
      <c r="E3069" s="186" t="s">
        <v>942</v>
      </c>
      <c r="F3069" s="186">
        <v>1998</v>
      </c>
      <c r="G3069" s="186" t="s">
        <v>1013</v>
      </c>
      <c r="H3069" s="186">
        <v>3.0747083483039299</v>
      </c>
      <c r="I3069" s="186">
        <v>2.7342205110756423</v>
      </c>
      <c r="J3069" s="186" t="s">
        <v>969</v>
      </c>
      <c r="K3069" s="186" t="s">
        <v>942</v>
      </c>
    </row>
    <row r="3070" spans="1:11" x14ac:dyDescent="0.45">
      <c r="A3070" s="186" t="s">
        <v>336</v>
      </c>
      <c r="B3070" s="186" t="s">
        <v>1100</v>
      </c>
      <c r="C3070" s="186" t="s">
        <v>1105</v>
      </c>
      <c r="D3070" s="186" t="s">
        <v>1106</v>
      </c>
      <c r="E3070" s="186" t="s">
        <v>942</v>
      </c>
      <c r="F3070" s="186">
        <v>1999</v>
      </c>
      <c r="G3070" s="186" t="s">
        <v>1013</v>
      </c>
      <c r="H3070" s="186">
        <v>0.86553233247966599</v>
      </c>
      <c r="I3070" s="186">
        <v>0.76968479230574327</v>
      </c>
      <c r="J3070" s="186" t="s">
        <v>969</v>
      </c>
      <c r="K3070" s="186" t="s">
        <v>942</v>
      </c>
    </row>
    <row r="3071" spans="1:11" x14ac:dyDescent="0.45">
      <c r="A3071" s="186" t="s">
        <v>336</v>
      </c>
      <c r="B3071" s="186" t="s">
        <v>1100</v>
      </c>
      <c r="C3071" s="186" t="s">
        <v>1105</v>
      </c>
      <c r="D3071" s="186" t="s">
        <v>1107</v>
      </c>
      <c r="E3071" s="186" t="s">
        <v>942</v>
      </c>
      <c r="F3071" s="186">
        <v>1999</v>
      </c>
      <c r="G3071" s="186" t="s">
        <v>1013</v>
      </c>
      <c r="H3071" s="186">
        <v>3.2016290485088899</v>
      </c>
      <c r="I3071" s="186">
        <v>2.8470862344122678</v>
      </c>
      <c r="J3071" s="186" t="s">
        <v>969</v>
      </c>
      <c r="K3071" s="186" t="s">
        <v>942</v>
      </c>
    </row>
    <row r="3072" spans="1:11" x14ac:dyDescent="0.45">
      <c r="A3072" s="186" t="s">
        <v>336</v>
      </c>
      <c r="B3072" s="186" t="s">
        <v>1100</v>
      </c>
      <c r="C3072" s="186" t="s">
        <v>1105</v>
      </c>
      <c r="D3072" s="186" t="s">
        <v>1106</v>
      </c>
      <c r="E3072" s="186" t="s">
        <v>942</v>
      </c>
      <c r="F3072" s="186">
        <v>2000</v>
      </c>
      <c r="G3072" s="186" t="s">
        <v>1013</v>
      </c>
      <c r="H3072" s="186">
        <v>0.86630863844433104</v>
      </c>
      <c r="I3072" s="186">
        <v>0.77037513150250914</v>
      </c>
      <c r="J3072" s="186" t="s">
        <v>969</v>
      </c>
      <c r="K3072" s="186" t="s">
        <v>942</v>
      </c>
    </row>
    <row r="3073" spans="1:11" x14ac:dyDescent="0.45">
      <c r="A3073" s="186" t="s">
        <v>336</v>
      </c>
      <c r="B3073" s="186" t="s">
        <v>1100</v>
      </c>
      <c r="C3073" s="186" t="s">
        <v>1105</v>
      </c>
      <c r="D3073" s="186" t="s">
        <v>1107</v>
      </c>
      <c r="E3073" s="186" t="s">
        <v>942</v>
      </c>
      <c r="F3073" s="186">
        <v>2000</v>
      </c>
      <c r="G3073" s="186" t="s">
        <v>1013</v>
      </c>
      <c r="H3073" s="186">
        <v>3.27019825380764</v>
      </c>
      <c r="I3073" s="186">
        <v>2.9080622055671967</v>
      </c>
      <c r="J3073" s="186" t="s">
        <v>969</v>
      </c>
      <c r="K3073" s="186" t="s">
        <v>942</v>
      </c>
    </row>
    <row r="3074" spans="1:11" x14ac:dyDescent="0.45">
      <c r="A3074" s="186" t="s">
        <v>336</v>
      </c>
      <c r="B3074" s="186" t="s">
        <v>1100</v>
      </c>
      <c r="C3074" s="186" t="s">
        <v>1105</v>
      </c>
      <c r="D3074" s="186" t="s">
        <v>1106</v>
      </c>
      <c r="E3074" s="186" t="s">
        <v>942</v>
      </c>
      <c r="F3074" s="186">
        <v>2001</v>
      </c>
      <c r="G3074" s="186" t="s">
        <v>1013</v>
      </c>
      <c r="H3074" s="186">
        <v>0.85688742964955</v>
      </c>
      <c r="I3074" s="186">
        <v>0.76199721092996897</v>
      </c>
      <c r="J3074" s="186" t="s">
        <v>969</v>
      </c>
      <c r="K3074" s="186" t="s">
        <v>942</v>
      </c>
    </row>
    <row r="3075" spans="1:11" x14ac:dyDescent="0.45">
      <c r="A3075" s="186" t="s">
        <v>336</v>
      </c>
      <c r="B3075" s="186" t="s">
        <v>1100</v>
      </c>
      <c r="C3075" s="186" t="s">
        <v>1105</v>
      </c>
      <c r="D3075" s="186" t="s">
        <v>1107</v>
      </c>
      <c r="E3075" s="186" t="s">
        <v>942</v>
      </c>
      <c r="F3075" s="186">
        <v>2001</v>
      </c>
      <c r="G3075" s="186" t="s">
        <v>1013</v>
      </c>
      <c r="H3075" s="186">
        <v>3.2704861295627601</v>
      </c>
      <c r="I3075" s="186">
        <v>2.9083182024635281</v>
      </c>
      <c r="J3075" s="186" t="s">
        <v>969</v>
      </c>
      <c r="K3075" s="186" t="s">
        <v>942</v>
      </c>
    </row>
    <row r="3076" spans="1:11" x14ac:dyDescent="0.45">
      <c r="A3076" s="186" t="s">
        <v>336</v>
      </c>
      <c r="B3076" s="186" t="s">
        <v>1100</v>
      </c>
      <c r="C3076" s="186" t="s">
        <v>1105</v>
      </c>
      <c r="D3076" s="186" t="s">
        <v>1106</v>
      </c>
      <c r="E3076" s="186" t="s">
        <v>942</v>
      </c>
      <c r="F3076" s="186">
        <v>2002</v>
      </c>
      <c r="G3076" s="186" t="s">
        <v>1013</v>
      </c>
      <c r="H3076" s="186">
        <v>0.86952054200787599</v>
      </c>
      <c r="I3076" s="186">
        <v>0.77323135447009106</v>
      </c>
      <c r="J3076" s="186" t="s">
        <v>969</v>
      </c>
      <c r="K3076" s="186" t="s">
        <v>942</v>
      </c>
    </row>
    <row r="3077" spans="1:11" x14ac:dyDescent="0.45">
      <c r="A3077" s="186" t="s">
        <v>336</v>
      </c>
      <c r="B3077" s="186" t="s">
        <v>1100</v>
      </c>
      <c r="C3077" s="186" t="s">
        <v>1105</v>
      </c>
      <c r="D3077" s="186" t="s">
        <v>1107</v>
      </c>
      <c r="E3077" s="186" t="s">
        <v>942</v>
      </c>
      <c r="F3077" s="186">
        <v>2002</v>
      </c>
      <c r="G3077" s="186" t="s">
        <v>1013</v>
      </c>
      <c r="H3077" s="186">
        <v>3.3549082672512802</v>
      </c>
      <c r="I3077" s="186">
        <v>2.9833915799382189</v>
      </c>
      <c r="J3077" s="186" t="s">
        <v>969</v>
      </c>
      <c r="K3077" s="186" t="s">
        <v>942</v>
      </c>
    </row>
    <row r="3078" spans="1:11" x14ac:dyDescent="0.45">
      <c r="A3078" s="186" t="s">
        <v>336</v>
      </c>
      <c r="B3078" s="186" t="s">
        <v>1100</v>
      </c>
      <c r="C3078" s="186" t="s">
        <v>1105</v>
      </c>
      <c r="D3078" s="186" t="s">
        <v>1106</v>
      </c>
      <c r="E3078" s="186" t="s">
        <v>942</v>
      </c>
      <c r="F3078" s="186">
        <v>2003</v>
      </c>
      <c r="G3078" s="186" t="s">
        <v>1013</v>
      </c>
      <c r="H3078" s="186">
        <v>0.88085774719109</v>
      </c>
      <c r="I3078" s="186">
        <v>0.7833130973343585</v>
      </c>
      <c r="J3078" s="186" t="s">
        <v>969</v>
      </c>
      <c r="K3078" s="186" t="s">
        <v>942</v>
      </c>
    </row>
    <row r="3079" spans="1:11" x14ac:dyDescent="0.45">
      <c r="A3079" s="186" t="s">
        <v>336</v>
      </c>
      <c r="B3079" s="186" t="s">
        <v>1100</v>
      </c>
      <c r="C3079" s="186" t="s">
        <v>1105</v>
      </c>
      <c r="D3079" s="186" t="s">
        <v>1107</v>
      </c>
      <c r="E3079" s="186" t="s">
        <v>942</v>
      </c>
      <c r="F3079" s="186">
        <v>2003</v>
      </c>
      <c r="G3079" s="186" t="s">
        <v>1013</v>
      </c>
      <c r="H3079" s="186">
        <v>3.4351524768023798</v>
      </c>
      <c r="I3079" s="186">
        <v>3.0547496857470828</v>
      </c>
      <c r="J3079" s="186" t="s">
        <v>969</v>
      </c>
      <c r="K3079" s="186" t="s">
        <v>942</v>
      </c>
    </row>
    <row r="3080" spans="1:11" x14ac:dyDescent="0.45">
      <c r="A3080" s="186" t="s">
        <v>336</v>
      </c>
      <c r="B3080" s="186" t="s">
        <v>1100</v>
      </c>
      <c r="C3080" s="186" t="s">
        <v>1105</v>
      </c>
      <c r="D3080" s="186" t="s">
        <v>1106</v>
      </c>
      <c r="E3080" s="186" t="s">
        <v>942</v>
      </c>
      <c r="F3080" s="186">
        <v>2004</v>
      </c>
      <c r="G3080" s="186" t="s">
        <v>1013</v>
      </c>
      <c r="H3080" s="186">
        <v>0.89352201419078203</v>
      </c>
      <c r="I3080" s="186">
        <v>0.79457494550522567</v>
      </c>
      <c r="J3080" s="186" t="s">
        <v>969</v>
      </c>
      <c r="K3080" s="186" t="s">
        <v>942</v>
      </c>
    </row>
    <row r="3081" spans="1:11" x14ac:dyDescent="0.45">
      <c r="A3081" s="186" t="s">
        <v>336</v>
      </c>
      <c r="B3081" s="186" t="s">
        <v>1100</v>
      </c>
      <c r="C3081" s="186" t="s">
        <v>1105</v>
      </c>
      <c r="D3081" s="186" t="s">
        <v>1107</v>
      </c>
      <c r="E3081" s="186" t="s">
        <v>942</v>
      </c>
      <c r="F3081" s="186">
        <v>2004</v>
      </c>
      <c r="G3081" s="186" t="s">
        <v>1013</v>
      </c>
      <c r="H3081" s="186">
        <v>3.5213893173633601</v>
      </c>
      <c r="I3081" s="186">
        <v>3.1314368090647329</v>
      </c>
      <c r="J3081" s="186" t="s">
        <v>969</v>
      </c>
      <c r="K3081" s="186" t="s">
        <v>942</v>
      </c>
    </row>
    <row r="3082" spans="1:11" x14ac:dyDescent="0.45">
      <c r="A3082" s="186" t="s">
        <v>336</v>
      </c>
      <c r="B3082" s="186" t="s">
        <v>1100</v>
      </c>
      <c r="C3082" s="186" t="s">
        <v>1105</v>
      </c>
      <c r="D3082" s="186" t="s">
        <v>1106</v>
      </c>
      <c r="E3082" s="186" t="s">
        <v>942</v>
      </c>
      <c r="F3082" s="186">
        <v>2005</v>
      </c>
      <c r="G3082" s="186" t="s">
        <v>1013</v>
      </c>
      <c r="H3082" s="186">
        <v>0.880964373573351</v>
      </c>
      <c r="I3082" s="186">
        <v>0.78340791609710747</v>
      </c>
      <c r="J3082" s="186" t="s">
        <v>969</v>
      </c>
      <c r="K3082" s="186" t="s">
        <v>942</v>
      </c>
    </row>
    <row r="3083" spans="1:11" x14ac:dyDescent="0.45">
      <c r="A3083" s="186" t="s">
        <v>336</v>
      </c>
      <c r="B3083" s="186" t="s">
        <v>1100</v>
      </c>
      <c r="C3083" s="186" t="s">
        <v>1105</v>
      </c>
      <c r="D3083" s="186" t="s">
        <v>1107</v>
      </c>
      <c r="E3083" s="186" t="s">
        <v>942</v>
      </c>
      <c r="F3083" s="186">
        <v>2005</v>
      </c>
      <c r="G3083" s="186" t="s">
        <v>1013</v>
      </c>
      <c r="H3083" s="186">
        <v>3.5080570172863101</v>
      </c>
      <c r="I3083" s="186">
        <v>3.1195809046337994</v>
      </c>
      <c r="J3083" s="186" t="s">
        <v>969</v>
      </c>
      <c r="K3083" s="186" t="s">
        <v>942</v>
      </c>
    </row>
    <row r="3084" spans="1:11" x14ac:dyDescent="0.45">
      <c r="A3084" s="186" t="s">
        <v>336</v>
      </c>
      <c r="B3084" s="186" t="s">
        <v>1100</v>
      </c>
      <c r="C3084" s="186" t="s">
        <v>1105</v>
      </c>
      <c r="D3084" s="186" t="s">
        <v>1106</v>
      </c>
      <c r="E3084" s="186" t="s">
        <v>942</v>
      </c>
      <c r="F3084" s="186">
        <v>2006</v>
      </c>
      <c r="G3084" s="186" t="s">
        <v>1013</v>
      </c>
      <c r="H3084" s="186">
        <v>0.89427386551398502</v>
      </c>
      <c r="I3084" s="186">
        <v>0.79524353812485249</v>
      </c>
      <c r="J3084" s="186" t="s">
        <v>969</v>
      </c>
      <c r="K3084" s="186" t="s">
        <v>942</v>
      </c>
    </row>
    <row r="3085" spans="1:11" x14ac:dyDescent="0.45">
      <c r="A3085" s="186" t="s">
        <v>336</v>
      </c>
      <c r="B3085" s="186" t="s">
        <v>1100</v>
      </c>
      <c r="C3085" s="186" t="s">
        <v>1105</v>
      </c>
      <c r="D3085" s="186" t="s">
        <v>1107</v>
      </c>
      <c r="E3085" s="186" t="s">
        <v>942</v>
      </c>
      <c r="F3085" s="186">
        <v>2006</v>
      </c>
      <c r="G3085" s="186" t="s">
        <v>1013</v>
      </c>
      <c r="H3085" s="186">
        <v>3.5994218591161999</v>
      </c>
      <c r="I3085" s="186">
        <v>3.2008281633080302</v>
      </c>
      <c r="J3085" s="186" t="s">
        <v>969</v>
      </c>
      <c r="K3085" s="186" t="s">
        <v>942</v>
      </c>
    </row>
    <row r="3086" spans="1:11" x14ac:dyDescent="0.45">
      <c r="A3086" s="186" t="s">
        <v>336</v>
      </c>
      <c r="B3086" s="186" t="s">
        <v>1100</v>
      </c>
      <c r="C3086" s="186" t="s">
        <v>1105</v>
      </c>
      <c r="D3086" s="186" t="s">
        <v>1106</v>
      </c>
      <c r="E3086" s="186" t="s">
        <v>942</v>
      </c>
      <c r="F3086" s="186">
        <v>2007</v>
      </c>
      <c r="G3086" s="186" t="s">
        <v>1013</v>
      </c>
      <c r="H3086" s="186">
        <v>0.89103030764584501</v>
      </c>
      <c r="I3086" s="186">
        <v>0.79235916619513058</v>
      </c>
      <c r="J3086" s="186" t="s">
        <v>969</v>
      </c>
      <c r="K3086" s="186" t="s">
        <v>942</v>
      </c>
    </row>
    <row r="3087" spans="1:11" x14ac:dyDescent="0.45">
      <c r="A3087" s="186" t="s">
        <v>336</v>
      </c>
      <c r="B3087" s="186" t="s">
        <v>1100</v>
      </c>
      <c r="C3087" s="186" t="s">
        <v>1105</v>
      </c>
      <c r="D3087" s="186" t="s">
        <v>1107</v>
      </c>
      <c r="E3087" s="186" t="s">
        <v>942</v>
      </c>
      <c r="F3087" s="186">
        <v>2007</v>
      </c>
      <c r="G3087" s="186" t="s">
        <v>1013</v>
      </c>
      <c r="H3087" s="186">
        <v>3.62495994449255</v>
      </c>
      <c r="I3087" s="186">
        <v>3.2235382056729054</v>
      </c>
      <c r="J3087" s="186" t="s">
        <v>969</v>
      </c>
      <c r="K3087" s="186" t="s">
        <v>942</v>
      </c>
    </row>
    <row r="3088" spans="1:11" x14ac:dyDescent="0.45">
      <c r="A3088" s="186" t="s">
        <v>336</v>
      </c>
      <c r="B3088" s="186" t="s">
        <v>1100</v>
      </c>
      <c r="C3088" s="186" t="s">
        <v>1105</v>
      </c>
      <c r="D3088" s="186" t="s">
        <v>1106</v>
      </c>
      <c r="E3088" s="186" t="s">
        <v>942</v>
      </c>
      <c r="F3088" s="186">
        <v>2008</v>
      </c>
      <c r="G3088" s="186" t="s">
        <v>1013</v>
      </c>
      <c r="H3088" s="186">
        <v>0.87505995153721505</v>
      </c>
      <c r="I3088" s="186">
        <v>0.77815733945423482</v>
      </c>
      <c r="J3088" s="186" t="s">
        <v>969</v>
      </c>
      <c r="K3088" s="186" t="s">
        <v>942</v>
      </c>
    </row>
    <row r="3089" spans="1:11" x14ac:dyDescent="0.45">
      <c r="A3089" s="186" t="s">
        <v>336</v>
      </c>
      <c r="B3089" s="186" t="s">
        <v>1100</v>
      </c>
      <c r="C3089" s="186" t="s">
        <v>1105</v>
      </c>
      <c r="D3089" s="186" t="s">
        <v>1107</v>
      </c>
      <c r="E3089" s="186" t="s">
        <v>942</v>
      </c>
      <c r="F3089" s="186">
        <v>2008</v>
      </c>
      <c r="G3089" s="186" t="s">
        <v>1013</v>
      </c>
      <c r="H3089" s="186">
        <v>3.59825514768692</v>
      </c>
      <c r="I3089" s="186">
        <v>3.1997906514665564</v>
      </c>
      <c r="J3089" s="186" t="s">
        <v>969</v>
      </c>
      <c r="K3089" s="186" t="s">
        <v>942</v>
      </c>
    </row>
    <row r="3090" spans="1:11" x14ac:dyDescent="0.45">
      <c r="A3090" s="186" t="s">
        <v>336</v>
      </c>
      <c r="B3090" s="186" t="s">
        <v>1100</v>
      </c>
      <c r="C3090" s="186" t="s">
        <v>1105</v>
      </c>
      <c r="D3090" s="186" t="s">
        <v>1106</v>
      </c>
      <c r="E3090" s="186" t="s">
        <v>942</v>
      </c>
      <c r="F3090" s="186">
        <v>2009</v>
      </c>
      <c r="G3090" s="186" t="s">
        <v>1013</v>
      </c>
      <c r="H3090" s="186">
        <v>0.86495437504551098</v>
      </c>
      <c r="I3090" s="186">
        <v>0.76917083686933019</v>
      </c>
      <c r="J3090" s="186" t="s">
        <v>969</v>
      </c>
      <c r="K3090" s="186" t="s">
        <v>942</v>
      </c>
    </row>
    <row r="3091" spans="1:11" x14ac:dyDescent="0.45">
      <c r="A3091" s="186" t="s">
        <v>336</v>
      </c>
      <c r="B3091" s="186" t="s">
        <v>1100</v>
      </c>
      <c r="C3091" s="186" t="s">
        <v>1105</v>
      </c>
      <c r="D3091" s="186" t="s">
        <v>1107</v>
      </c>
      <c r="E3091" s="186" t="s">
        <v>942</v>
      </c>
      <c r="F3091" s="186">
        <v>2009</v>
      </c>
      <c r="G3091" s="186" t="s">
        <v>1013</v>
      </c>
      <c r="H3091" s="186">
        <v>3.5948925905074001</v>
      </c>
      <c r="I3091" s="186">
        <v>3.196800458001547</v>
      </c>
      <c r="J3091" s="186" t="s">
        <v>969</v>
      </c>
      <c r="K3091" s="186" t="s">
        <v>942</v>
      </c>
    </row>
    <row r="3092" spans="1:11" x14ac:dyDescent="0.45">
      <c r="A3092" s="186" t="s">
        <v>336</v>
      </c>
      <c r="B3092" s="186" t="s">
        <v>1100</v>
      </c>
      <c r="C3092" s="186" t="s">
        <v>1105</v>
      </c>
      <c r="D3092" s="186" t="s">
        <v>1106</v>
      </c>
      <c r="E3092" s="186" t="s">
        <v>942</v>
      </c>
      <c r="F3092" s="186">
        <v>2010</v>
      </c>
      <c r="G3092" s="186" t="s">
        <v>1013</v>
      </c>
      <c r="H3092" s="186">
        <v>0.87272204287885802</v>
      </c>
      <c r="I3092" s="186">
        <v>0.77607832672113208</v>
      </c>
      <c r="J3092" s="186" t="s">
        <v>969</v>
      </c>
      <c r="K3092" s="186" t="s">
        <v>942</v>
      </c>
    </row>
    <row r="3093" spans="1:11" x14ac:dyDescent="0.45">
      <c r="A3093" s="186" t="s">
        <v>336</v>
      </c>
      <c r="B3093" s="186" t="s">
        <v>1100</v>
      </c>
      <c r="C3093" s="186" t="s">
        <v>1105</v>
      </c>
      <c r="D3093" s="186" t="s">
        <v>1107</v>
      </c>
      <c r="E3093" s="186" t="s">
        <v>942</v>
      </c>
      <c r="F3093" s="186">
        <v>2010</v>
      </c>
      <c r="G3093" s="186" t="s">
        <v>1013</v>
      </c>
      <c r="H3093" s="186">
        <v>3.6660861684736399</v>
      </c>
      <c r="I3093" s="186">
        <v>3.2601101833742101</v>
      </c>
      <c r="J3093" s="186" t="s">
        <v>969</v>
      </c>
      <c r="K3093" s="186" t="s">
        <v>942</v>
      </c>
    </row>
    <row r="3094" spans="1:11" x14ac:dyDescent="0.45">
      <c r="A3094" s="186" t="s">
        <v>336</v>
      </c>
      <c r="B3094" s="186" t="s">
        <v>1100</v>
      </c>
      <c r="C3094" s="186" t="s">
        <v>1105</v>
      </c>
      <c r="D3094" s="186" t="s">
        <v>1106</v>
      </c>
      <c r="E3094" s="186" t="s">
        <v>942</v>
      </c>
      <c r="F3094" s="186">
        <v>2011</v>
      </c>
      <c r="G3094" s="186" t="s">
        <v>1013</v>
      </c>
      <c r="H3094" s="186">
        <v>0.86120153473010397</v>
      </c>
      <c r="I3094" s="186">
        <v>0.76583357954187092</v>
      </c>
      <c r="J3094" s="186" t="s">
        <v>969</v>
      </c>
      <c r="K3094" s="186" t="s">
        <v>942</v>
      </c>
    </row>
    <row r="3095" spans="1:11" x14ac:dyDescent="0.45">
      <c r="A3095" s="186" t="s">
        <v>336</v>
      </c>
      <c r="B3095" s="186" t="s">
        <v>1100</v>
      </c>
      <c r="C3095" s="186" t="s">
        <v>1105</v>
      </c>
      <c r="D3095" s="186" t="s">
        <v>1107</v>
      </c>
      <c r="E3095" s="186" t="s">
        <v>942</v>
      </c>
      <c r="F3095" s="186">
        <v>2011</v>
      </c>
      <c r="G3095" s="186" t="s">
        <v>1013</v>
      </c>
      <c r="H3095" s="186">
        <v>3.6580405999460002</v>
      </c>
      <c r="I3095" s="186">
        <v>3.2529555670660741</v>
      </c>
      <c r="J3095" s="186" t="s">
        <v>969</v>
      </c>
      <c r="K3095" s="186" t="s">
        <v>942</v>
      </c>
    </row>
    <row r="3096" spans="1:11" x14ac:dyDescent="0.45">
      <c r="A3096" s="186" t="s">
        <v>336</v>
      </c>
      <c r="B3096" s="186" t="s">
        <v>1100</v>
      </c>
      <c r="C3096" s="186" t="s">
        <v>1105</v>
      </c>
      <c r="D3096" s="186" t="s">
        <v>1106</v>
      </c>
      <c r="E3096" s="186" t="s">
        <v>942</v>
      </c>
      <c r="F3096" s="186">
        <v>2012</v>
      </c>
      <c r="G3096" s="186" t="s">
        <v>1013</v>
      </c>
      <c r="H3096" s="186">
        <v>0.87330609584164698</v>
      </c>
      <c r="I3096" s="186">
        <v>0.77659770267797468</v>
      </c>
      <c r="J3096" s="186" t="s">
        <v>969</v>
      </c>
      <c r="K3096" s="186" t="s">
        <v>942</v>
      </c>
    </row>
    <row r="3097" spans="1:11" x14ac:dyDescent="0.45">
      <c r="A3097" s="186" t="s">
        <v>336</v>
      </c>
      <c r="B3097" s="186" t="s">
        <v>1100</v>
      </c>
      <c r="C3097" s="186" t="s">
        <v>1105</v>
      </c>
      <c r="D3097" s="186" t="s">
        <v>1107</v>
      </c>
      <c r="E3097" s="186" t="s">
        <v>942</v>
      </c>
      <c r="F3097" s="186">
        <v>2012</v>
      </c>
      <c r="G3097" s="186" t="s">
        <v>1013</v>
      </c>
      <c r="H3097" s="186">
        <v>3.7507849876363601</v>
      </c>
      <c r="I3097" s="186">
        <v>3.3354296030994477</v>
      </c>
      <c r="J3097" s="186" t="s">
        <v>969</v>
      </c>
      <c r="K3097" s="186" t="s">
        <v>942</v>
      </c>
    </row>
    <row r="3098" spans="1:11" x14ac:dyDescent="0.45">
      <c r="A3098" s="186" t="s">
        <v>336</v>
      </c>
      <c r="B3098" s="186" t="s">
        <v>1100</v>
      </c>
      <c r="C3098" s="186" t="s">
        <v>1105</v>
      </c>
      <c r="D3098" s="186" t="s">
        <v>1106</v>
      </c>
      <c r="E3098" s="186" t="s">
        <v>942</v>
      </c>
      <c r="F3098" s="186">
        <v>2013</v>
      </c>
      <c r="G3098" s="186" t="s">
        <v>1013</v>
      </c>
      <c r="H3098" s="186">
        <v>0.87513529309669802</v>
      </c>
      <c r="I3098" s="186">
        <v>0.77822433782088918</v>
      </c>
      <c r="J3098" s="186" t="s">
        <v>969</v>
      </c>
      <c r="K3098" s="186" t="s">
        <v>942</v>
      </c>
    </row>
    <row r="3099" spans="1:11" x14ac:dyDescent="0.45">
      <c r="A3099" s="186" t="s">
        <v>336</v>
      </c>
      <c r="B3099" s="186" t="s">
        <v>1100</v>
      </c>
      <c r="C3099" s="186" t="s">
        <v>1105</v>
      </c>
      <c r="D3099" s="186" t="s">
        <v>1107</v>
      </c>
      <c r="E3099" s="186" t="s">
        <v>942</v>
      </c>
      <c r="F3099" s="186">
        <v>2013</v>
      </c>
      <c r="G3099" s="186" t="s">
        <v>1013</v>
      </c>
      <c r="H3099" s="186">
        <v>3.80047673657675</v>
      </c>
      <c r="I3099" s="186">
        <v>3.3796185744726133</v>
      </c>
      <c r="J3099" s="186" t="s">
        <v>969</v>
      </c>
      <c r="K3099" s="186" t="s">
        <v>942</v>
      </c>
    </row>
    <row r="3100" spans="1:11" x14ac:dyDescent="0.45">
      <c r="A3100" s="186" t="s">
        <v>336</v>
      </c>
      <c r="B3100" s="186" t="s">
        <v>1100</v>
      </c>
      <c r="C3100" s="186" t="s">
        <v>1105</v>
      </c>
      <c r="D3100" s="186" t="s">
        <v>1106</v>
      </c>
      <c r="E3100" s="186" t="s">
        <v>942</v>
      </c>
      <c r="F3100" s="186">
        <v>2014</v>
      </c>
      <c r="G3100" s="186" t="s">
        <v>1013</v>
      </c>
      <c r="H3100" s="186">
        <v>0.89916796661337295</v>
      </c>
      <c r="I3100" s="186">
        <v>0.79959567500853634</v>
      </c>
      <c r="J3100" s="186" t="s">
        <v>969</v>
      </c>
      <c r="K3100" s="186" t="s">
        <v>942</v>
      </c>
    </row>
    <row r="3101" spans="1:11" x14ac:dyDescent="0.45">
      <c r="A3101" s="186" t="s">
        <v>336</v>
      </c>
      <c r="B3101" s="186" t="s">
        <v>1100</v>
      </c>
      <c r="C3101" s="186" t="s">
        <v>1105</v>
      </c>
      <c r="D3101" s="186" t="s">
        <v>1107</v>
      </c>
      <c r="E3101" s="186" t="s">
        <v>942</v>
      </c>
      <c r="F3101" s="186">
        <v>2014</v>
      </c>
      <c r="G3101" s="186" t="s">
        <v>1013</v>
      </c>
      <c r="H3101" s="186">
        <v>3.9482665151416199</v>
      </c>
      <c r="I3101" s="186">
        <v>3.5110423708474134</v>
      </c>
      <c r="J3101" s="186" t="s">
        <v>969</v>
      </c>
      <c r="K3101" s="186" t="s">
        <v>942</v>
      </c>
    </row>
    <row r="3102" spans="1:11" x14ac:dyDescent="0.45">
      <c r="A3102" s="186" t="s">
        <v>336</v>
      </c>
      <c r="B3102" s="186" t="s">
        <v>1100</v>
      </c>
      <c r="C3102" s="186" t="s">
        <v>1105</v>
      </c>
      <c r="D3102" s="186" t="s">
        <v>1106</v>
      </c>
      <c r="E3102" s="186" t="s">
        <v>942</v>
      </c>
      <c r="F3102" s="186">
        <v>2015</v>
      </c>
      <c r="G3102" s="186" t="s">
        <v>1013</v>
      </c>
      <c r="H3102" s="186">
        <v>0.88895252586604301</v>
      </c>
      <c r="I3102" s="186">
        <v>0.7905114743439644</v>
      </c>
      <c r="J3102" s="186" t="s">
        <v>969</v>
      </c>
      <c r="K3102" s="186" t="s">
        <v>942</v>
      </c>
    </row>
    <row r="3103" spans="1:11" x14ac:dyDescent="0.45">
      <c r="A3103" s="186" t="s">
        <v>336</v>
      </c>
      <c r="B3103" s="186" t="s">
        <v>1100</v>
      </c>
      <c r="C3103" s="186" t="s">
        <v>1105</v>
      </c>
      <c r="D3103" s="186" t="s">
        <v>1107</v>
      </c>
      <c r="E3103" s="186" t="s">
        <v>942</v>
      </c>
      <c r="F3103" s="186">
        <v>2015</v>
      </c>
      <c r="G3103" s="186" t="s">
        <v>1013</v>
      </c>
      <c r="H3103" s="186">
        <v>3.94677899709562</v>
      </c>
      <c r="I3103" s="186">
        <v>3.5097195779541588</v>
      </c>
      <c r="J3103" s="186" t="s">
        <v>969</v>
      </c>
      <c r="K3103" s="186" t="s">
        <v>942</v>
      </c>
    </row>
    <row r="3104" spans="1:11" x14ac:dyDescent="0.45">
      <c r="A3104" s="186" t="s">
        <v>336</v>
      </c>
      <c r="B3104" s="186" t="s">
        <v>1100</v>
      </c>
      <c r="C3104" s="186" t="s">
        <v>1105</v>
      </c>
      <c r="D3104" s="186" t="s">
        <v>1106</v>
      </c>
      <c r="E3104" s="186" t="s">
        <v>942</v>
      </c>
      <c r="F3104" s="186">
        <v>2016</v>
      </c>
      <c r="G3104" s="186" t="s">
        <v>1013</v>
      </c>
      <c r="H3104" s="186">
        <v>0.90194757425249295</v>
      </c>
      <c r="I3104" s="186">
        <v>0.80206747374802223</v>
      </c>
      <c r="J3104" s="186" t="s">
        <v>969</v>
      </c>
      <c r="K3104" s="186" t="s">
        <v>942</v>
      </c>
    </row>
    <row r="3105" spans="1:11" x14ac:dyDescent="0.45">
      <c r="A3105" s="186" t="s">
        <v>336</v>
      </c>
      <c r="B3105" s="186" t="s">
        <v>1100</v>
      </c>
      <c r="C3105" s="186" t="s">
        <v>1105</v>
      </c>
      <c r="D3105" s="186" t="s">
        <v>1107</v>
      </c>
      <c r="E3105" s="186" t="s">
        <v>942</v>
      </c>
      <c r="F3105" s="186">
        <v>2016</v>
      </c>
      <c r="G3105" s="186" t="s">
        <v>1013</v>
      </c>
      <c r="H3105" s="186">
        <v>4.0521744169309297</v>
      </c>
      <c r="I3105" s="186">
        <v>3.6034436929083773</v>
      </c>
      <c r="J3105" s="186" t="s">
        <v>969</v>
      </c>
      <c r="K3105" s="186" t="s">
        <v>942</v>
      </c>
    </row>
    <row r="3106" spans="1:11" x14ac:dyDescent="0.45">
      <c r="A3106" s="186" t="s">
        <v>336</v>
      </c>
      <c r="B3106" s="186" t="s">
        <v>1100</v>
      </c>
      <c r="C3106" s="186" t="s">
        <v>1105</v>
      </c>
      <c r="D3106" s="186" t="s">
        <v>1106</v>
      </c>
      <c r="E3106" s="186" t="s">
        <v>942</v>
      </c>
      <c r="F3106" s="186">
        <v>2017</v>
      </c>
      <c r="G3106" s="186" t="s">
        <v>1013</v>
      </c>
      <c r="H3106" s="186">
        <v>0.89979415265172802</v>
      </c>
      <c r="I3106" s="186">
        <v>0.80015251829767764</v>
      </c>
      <c r="J3106" s="186" t="s">
        <v>969</v>
      </c>
      <c r="K3106" s="186" t="s">
        <v>942</v>
      </c>
    </row>
    <row r="3107" spans="1:11" x14ac:dyDescent="0.45">
      <c r="A3107" s="186" t="s">
        <v>336</v>
      </c>
      <c r="B3107" s="186" t="s">
        <v>1100</v>
      </c>
      <c r="C3107" s="186" t="s">
        <v>1105</v>
      </c>
      <c r="D3107" s="186" t="s">
        <v>1107</v>
      </c>
      <c r="E3107" s="186" t="s">
        <v>942</v>
      </c>
      <c r="F3107" s="186">
        <v>2017</v>
      </c>
      <c r="G3107" s="186" t="s">
        <v>1013</v>
      </c>
      <c r="H3107" s="186">
        <v>4.0903135306711098</v>
      </c>
      <c r="I3107" s="186">
        <v>3.6373593477444435</v>
      </c>
      <c r="J3107" s="186" t="s">
        <v>969</v>
      </c>
      <c r="K3107" s="186" t="s">
        <v>942</v>
      </c>
    </row>
    <row r="3108" spans="1:11" x14ac:dyDescent="0.45">
      <c r="A3108" s="186" t="s">
        <v>336</v>
      </c>
      <c r="B3108" s="186" t="s">
        <v>1100</v>
      </c>
      <c r="C3108" s="186" t="s">
        <v>1105</v>
      </c>
      <c r="D3108" s="186" t="s">
        <v>1106</v>
      </c>
      <c r="E3108" s="186" t="s">
        <v>942</v>
      </c>
      <c r="F3108" s="186">
        <v>2018</v>
      </c>
      <c r="G3108" s="186" t="s">
        <v>1013</v>
      </c>
      <c r="H3108" s="186">
        <v>0.89764073105096298</v>
      </c>
      <c r="I3108" s="186">
        <v>0.79823756284733283</v>
      </c>
      <c r="J3108" s="186" t="s">
        <v>969</v>
      </c>
      <c r="K3108" s="186" t="s">
        <v>942</v>
      </c>
    </row>
    <row r="3109" spans="1:11" x14ac:dyDescent="0.45">
      <c r="A3109" s="186" t="s">
        <v>336</v>
      </c>
      <c r="B3109" s="186" t="s">
        <v>1100</v>
      </c>
      <c r="C3109" s="186" t="s">
        <v>1105</v>
      </c>
      <c r="D3109" s="186" t="s">
        <v>1107</v>
      </c>
      <c r="E3109" s="186" t="s">
        <v>942</v>
      </c>
      <c r="F3109" s="186">
        <v>2018</v>
      </c>
      <c r="G3109" s="186" t="s">
        <v>1013</v>
      </c>
      <c r="H3109" s="186">
        <v>4.1284526444112997</v>
      </c>
      <c r="I3109" s="186">
        <v>3.6712750025805181</v>
      </c>
      <c r="J3109" s="186" t="s">
        <v>969</v>
      </c>
      <c r="K3109" s="186" t="s">
        <v>942</v>
      </c>
    </row>
    <row r="3110" spans="1:11" x14ac:dyDescent="0.45">
      <c r="A3110" s="186" t="s">
        <v>336</v>
      </c>
      <c r="B3110" s="186" t="s">
        <v>1100</v>
      </c>
      <c r="C3110" s="186" t="s">
        <v>1105</v>
      </c>
      <c r="D3110" s="186" t="s">
        <v>1106</v>
      </c>
      <c r="E3110" s="186" t="s">
        <v>942</v>
      </c>
      <c r="F3110" s="186">
        <v>2019</v>
      </c>
      <c r="G3110" s="186" t="s">
        <v>1013</v>
      </c>
      <c r="H3110" s="186">
        <v>0.89548730945019706</v>
      </c>
      <c r="I3110" s="186">
        <v>0.79632260739698735</v>
      </c>
      <c r="J3110" s="186" t="s">
        <v>969</v>
      </c>
      <c r="K3110" s="186" t="s">
        <v>942</v>
      </c>
    </row>
    <row r="3111" spans="1:11" x14ac:dyDescent="0.45">
      <c r="A3111" s="186" t="s">
        <v>336</v>
      </c>
      <c r="B3111" s="186" t="s">
        <v>1100</v>
      </c>
      <c r="C3111" s="186" t="s">
        <v>1105</v>
      </c>
      <c r="D3111" s="186" t="s">
        <v>1107</v>
      </c>
      <c r="E3111" s="186" t="s">
        <v>942</v>
      </c>
      <c r="F3111" s="186">
        <v>2019</v>
      </c>
      <c r="G3111" s="186" t="s">
        <v>1013</v>
      </c>
      <c r="H3111" s="186">
        <v>4.1665917581514798</v>
      </c>
      <c r="I3111" s="186">
        <v>3.7051906574165843</v>
      </c>
      <c r="J3111" s="186" t="s">
        <v>969</v>
      </c>
      <c r="K3111" s="186" t="s">
        <v>942</v>
      </c>
    </row>
    <row r="3112" spans="1:11" x14ac:dyDescent="0.45">
      <c r="A3112" s="186" t="s">
        <v>336</v>
      </c>
      <c r="B3112" s="186" t="s">
        <v>1100</v>
      </c>
      <c r="C3112" s="186" t="s">
        <v>1105</v>
      </c>
      <c r="D3112" s="186" t="s">
        <v>1106</v>
      </c>
      <c r="E3112" s="186" t="s">
        <v>942</v>
      </c>
      <c r="F3112" s="186">
        <v>2020</v>
      </c>
      <c r="G3112" s="186" t="s">
        <v>1013</v>
      </c>
      <c r="H3112" s="186">
        <v>0.89333388784943202</v>
      </c>
      <c r="I3112" s="186">
        <v>0.79440765194664253</v>
      </c>
      <c r="J3112" s="186" t="s">
        <v>969</v>
      </c>
      <c r="K3112" s="186" t="s">
        <v>942</v>
      </c>
    </row>
    <row r="3113" spans="1:11" x14ac:dyDescent="0.45">
      <c r="A3113" s="186" t="s">
        <v>336</v>
      </c>
      <c r="B3113" s="186" t="s">
        <v>1100</v>
      </c>
      <c r="C3113" s="186" t="s">
        <v>1105</v>
      </c>
      <c r="D3113" s="186" t="s">
        <v>1107</v>
      </c>
      <c r="E3113" s="186" t="s">
        <v>942</v>
      </c>
      <c r="F3113" s="186">
        <v>2020</v>
      </c>
      <c r="G3113" s="186" t="s">
        <v>1013</v>
      </c>
      <c r="H3113" s="186">
        <v>4.2047308718916598</v>
      </c>
      <c r="I3113" s="186">
        <v>3.7391063122526504</v>
      </c>
      <c r="J3113" s="186" t="s">
        <v>969</v>
      </c>
      <c r="K3113" s="186" t="s">
        <v>942</v>
      </c>
    </row>
    <row r="3114" spans="1:11" x14ac:dyDescent="0.45">
      <c r="A3114" s="186" t="s">
        <v>336</v>
      </c>
      <c r="B3114" s="186" t="s">
        <v>1100</v>
      </c>
      <c r="C3114" s="186" t="s">
        <v>1105</v>
      </c>
      <c r="D3114" s="186" t="s">
        <v>1106</v>
      </c>
      <c r="E3114" s="186" t="s">
        <v>942</v>
      </c>
      <c r="F3114" s="186">
        <v>2021</v>
      </c>
      <c r="G3114" s="186" t="s">
        <v>1013</v>
      </c>
      <c r="H3114" s="186">
        <v>0.89037953610409304</v>
      </c>
      <c r="I3114" s="186">
        <v>0.79178045995833779</v>
      </c>
      <c r="J3114" s="186" t="s">
        <v>969</v>
      </c>
      <c r="K3114" s="186" t="s">
        <v>942</v>
      </c>
    </row>
    <row r="3115" spans="1:11" x14ac:dyDescent="0.45">
      <c r="A3115" s="186" t="s">
        <v>336</v>
      </c>
      <c r="B3115" s="186" t="s">
        <v>1100</v>
      </c>
      <c r="C3115" s="186" t="s">
        <v>1105</v>
      </c>
      <c r="D3115" s="186" t="s">
        <v>1107</v>
      </c>
      <c r="E3115" s="186" t="s">
        <v>942</v>
      </c>
      <c r="F3115" s="186">
        <v>2021</v>
      </c>
      <c r="G3115" s="186" t="s">
        <v>1013</v>
      </c>
      <c r="H3115" s="186">
        <v>4.2429586607417198</v>
      </c>
      <c r="I3115" s="186">
        <v>3.7731008224716636</v>
      </c>
      <c r="J3115" s="186" t="s">
        <v>969</v>
      </c>
      <c r="K3115" s="186" t="s">
        <v>942</v>
      </c>
    </row>
    <row r="3116" spans="1:11" x14ac:dyDescent="0.45">
      <c r="A3116" s="186" t="s">
        <v>336</v>
      </c>
      <c r="B3116" s="186" t="s">
        <v>1100</v>
      </c>
      <c r="C3116" s="186" t="s">
        <v>1105</v>
      </c>
      <c r="D3116" s="186" t="s">
        <v>1106</v>
      </c>
      <c r="E3116" s="186" t="s">
        <v>942</v>
      </c>
      <c r="F3116" s="186">
        <v>2022</v>
      </c>
      <c r="G3116" s="186" t="s">
        <v>1013</v>
      </c>
      <c r="H3116" s="186">
        <v>0.88742518435875495</v>
      </c>
      <c r="I3116" s="186">
        <v>0.78915326797003371</v>
      </c>
      <c r="J3116" s="186" t="s">
        <v>969</v>
      </c>
      <c r="K3116" s="186" t="s">
        <v>942</v>
      </c>
    </row>
    <row r="3117" spans="1:11" x14ac:dyDescent="0.45">
      <c r="A3117" s="186" t="s">
        <v>336</v>
      </c>
      <c r="B3117" s="186" t="s">
        <v>1100</v>
      </c>
      <c r="C3117" s="186" t="s">
        <v>1105</v>
      </c>
      <c r="D3117" s="186" t="s">
        <v>1107</v>
      </c>
      <c r="E3117" s="186" t="s">
        <v>942</v>
      </c>
      <c r="F3117" s="186">
        <v>2022</v>
      </c>
      <c r="G3117" s="186" t="s">
        <v>1013</v>
      </c>
      <c r="H3117" s="186">
        <v>4.2811864495917797</v>
      </c>
      <c r="I3117" s="186">
        <v>3.8070953326906767</v>
      </c>
      <c r="J3117" s="186" t="s">
        <v>969</v>
      </c>
      <c r="K3117" s="186" t="s">
        <v>942</v>
      </c>
    </row>
    <row r="3118" spans="1:11" x14ac:dyDescent="0.45">
      <c r="A3118" s="186" t="s">
        <v>336</v>
      </c>
      <c r="B3118" s="186" t="s">
        <v>1100</v>
      </c>
      <c r="C3118" s="186" t="s">
        <v>1105</v>
      </c>
      <c r="D3118" s="186" t="s">
        <v>1106</v>
      </c>
      <c r="E3118" s="186" t="s">
        <v>942</v>
      </c>
      <c r="F3118" s="186">
        <v>2023</v>
      </c>
      <c r="G3118" s="186" t="s">
        <v>1013</v>
      </c>
      <c r="H3118" s="186">
        <v>0.88447083261341597</v>
      </c>
      <c r="I3118" s="186">
        <v>0.78652607598172897</v>
      </c>
      <c r="J3118" s="186" t="s">
        <v>969</v>
      </c>
      <c r="K3118" s="186" t="s">
        <v>942</v>
      </c>
    </row>
    <row r="3119" spans="1:11" x14ac:dyDescent="0.45">
      <c r="A3119" s="186" t="s">
        <v>336</v>
      </c>
      <c r="B3119" s="186" t="s">
        <v>1100</v>
      </c>
      <c r="C3119" s="186" t="s">
        <v>1105</v>
      </c>
      <c r="D3119" s="186" t="s">
        <v>1107</v>
      </c>
      <c r="E3119" s="186" t="s">
        <v>942</v>
      </c>
      <c r="F3119" s="186">
        <v>2023</v>
      </c>
      <c r="G3119" s="186" t="s">
        <v>1013</v>
      </c>
      <c r="H3119" s="186">
        <v>4.3194142384418397</v>
      </c>
      <c r="I3119" s="186">
        <v>3.8410898429096898</v>
      </c>
      <c r="J3119" s="186" t="s">
        <v>969</v>
      </c>
      <c r="K3119" s="186" t="s">
        <v>942</v>
      </c>
    </row>
    <row r="3120" spans="1:11" x14ac:dyDescent="0.45">
      <c r="A3120" s="186" t="s">
        <v>336</v>
      </c>
      <c r="B3120" s="186" t="s">
        <v>1100</v>
      </c>
      <c r="C3120" s="186" t="s">
        <v>1105</v>
      </c>
      <c r="D3120" s="186" t="s">
        <v>1106</v>
      </c>
      <c r="E3120" s="186" t="s">
        <v>942</v>
      </c>
      <c r="F3120" s="186">
        <v>2024</v>
      </c>
      <c r="G3120" s="186" t="s">
        <v>1013</v>
      </c>
      <c r="H3120" s="186">
        <v>0.88151648086807699</v>
      </c>
      <c r="I3120" s="186">
        <v>0.78389888399342411</v>
      </c>
      <c r="J3120" s="186" t="s">
        <v>969</v>
      </c>
      <c r="K3120" s="186" t="s">
        <v>942</v>
      </c>
    </row>
    <row r="3121" spans="1:11" x14ac:dyDescent="0.45">
      <c r="A3121" s="186" t="s">
        <v>336</v>
      </c>
      <c r="B3121" s="186" t="s">
        <v>1100</v>
      </c>
      <c r="C3121" s="186" t="s">
        <v>1105</v>
      </c>
      <c r="D3121" s="186" t="s">
        <v>1107</v>
      </c>
      <c r="E3121" s="186" t="s">
        <v>942</v>
      </c>
      <c r="F3121" s="186">
        <v>2024</v>
      </c>
      <c r="G3121" s="186" t="s">
        <v>1013</v>
      </c>
      <c r="H3121" s="186">
        <v>4.3576420272918899</v>
      </c>
      <c r="I3121" s="186">
        <v>3.875084353128694</v>
      </c>
      <c r="J3121" s="186" t="s">
        <v>969</v>
      </c>
      <c r="K3121" s="186" t="s">
        <v>942</v>
      </c>
    </row>
    <row r="3122" spans="1:11" x14ac:dyDescent="0.45">
      <c r="A3122" s="186" t="s">
        <v>336</v>
      </c>
      <c r="B3122" s="186" t="s">
        <v>1100</v>
      </c>
      <c r="C3122" s="186" t="s">
        <v>1105</v>
      </c>
      <c r="D3122" s="186" t="s">
        <v>1106</v>
      </c>
      <c r="E3122" s="186" t="s">
        <v>942</v>
      </c>
      <c r="F3122" s="186">
        <v>2025</v>
      </c>
      <c r="G3122" s="186" t="s">
        <v>1013</v>
      </c>
      <c r="H3122" s="186">
        <v>0.87856212912273901</v>
      </c>
      <c r="I3122" s="186">
        <v>0.78127169200512026</v>
      </c>
      <c r="J3122" s="186" t="s">
        <v>969</v>
      </c>
      <c r="K3122" s="186" t="s">
        <v>942</v>
      </c>
    </row>
    <row r="3123" spans="1:11" x14ac:dyDescent="0.45">
      <c r="A3123" s="186" t="s">
        <v>336</v>
      </c>
      <c r="B3123" s="186" t="s">
        <v>1100</v>
      </c>
      <c r="C3123" s="186" t="s">
        <v>1105</v>
      </c>
      <c r="D3123" s="186" t="s">
        <v>1107</v>
      </c>
      <c r="E3123" s="186" t="s">
        <v>942</v>
      </c>
      <c r="F3123" s="186">
        <v>2025</v>
      </c>
      <c r="G3123" s="186" t="s">
        <v>1013</v>
      </c>
      <c r="H3123" s="186">
        <v>4.3958698161419498</v>
      </c>
      <c r="I3123" s="186">
        <v>3.9090788633477072</v>
      </c>
      <c r="J3123" s="186" t="s">
        <v>969</v>
      </c>
      <c r="K3123" s="186" t="s">
        <v>942</v>
      </c>
    </row>
    <row r="3124" spans="1:11" x14ac:dyDescent="0.45">
      <c r="A3124" s="186" t="s">
        <v>336</v>
      </c>
      <c r="B3124" s="186" t="s">
        <v>1100</v>
      </c>
      <c r="C3124" s="186" t="s">
        <v>1105</v>
      </c>
      <c r="D3124" s="186" t="s">
        <v>1106</v>
      </c>
      <c r="E3124" s="186" t="s">
        <v>942</v>
      </c>
      <c r="F3124" s="186">
        <v>2026</v>
      </c>
      <c r="G3124" s="186" t="s">
        <v>1013</v>
      </c>
      <c r="H3124" s="186">
        <v>0.87461481676429997</v>
      </c>
      <c r="I3124" s="186">
        <v>0.77776149812932716</v>
      </c>
      <c r="J3124" s="186" t="s">
        <v>969</v>
      </c>
      <c r="K3124" s="186" t="s">
        <v>942</v>
      </c>
    </row>
    <row r="3125" spans="1:11" x14ac:dyDescent="0.45">
      <c r="A3125" s="186" t="s">
        <v>336</v>
      </c>
      <c r="B3125" s="186" t="s">
        <v>1100</v>
      </c>
      <c r="C3125" s="186" t="s">
        <v>1105</v>
      </c>
      <c r="D3125" s="186" t="s">
        <v>1107</v>
      </c>
      <c r="E3125" s="186" t="s">
        <v>942</v>
      </c>
      <c r="F3125" s="186">
        <v>2026</v>
      </c>
      <c r="G3125" s="186" t="s">
        <v>1013</v>
      </c>
      <c r="H3125" s="186">
        <v>4.4324646983312599</v>
      </c>
      <c r="I3125" s="186">
        <v>3.9416212921402143</v>
      </c>
      <c r="J3125" s="186" t="s">
        <v>969</v>
      </c>
      <c r="K3125" s="186" t="s">
        <v>942</v>
      </c>
    </row>
    <row r="3126" spans="1:11" x14ac:dyDescent="0.45">
      <c r="A3126" s="186" t="s">
        <v>336</v>
      </c>
      <c r="B3126" s="186" t="s">
        <v>1100</v>
      </c>
      <c r="C3126" s="186" t="s">
        <v>1105</v>
      </c>
      <c r="D3126" s="186" t="s">
        <v>1106</v>
      </c>
      <c r="E3126" s="186" t="s">
        <v>942</v>
      </c>
      <c r="F3126" s="186">
        <v>2027</v>
      </c>
      <c r="G3126" s="186" t="s">
        <v>1013</v>
      </c>
      <c r="H3126" s="186">
        <v>0.87066750440586005</v>
      </c>
      <c r="I3126" s="186">
        <v>0.77425130425353328</v>
      </c>
      <c r="J3126" s="186" t="s">
        <v>969</v>
      </c>
      <c r="K3126" s="186" t="s">
        <v>942</v>
      </c>
    </row>
    <row r="3127" spans="1:11" x14ac:dyDescent="0.45">
      <c r="A3127" s="186" t="s">
        <v>336</v>
      </c>
      <c r="B3127" s="186" t="s">
        <v>1100</v>
      </c>
      <c r="C3127" s="186" t="s">
        <v>1105</v>
      </c>
      <c r="D3127" s="186" t="s">
        <v>1107</v>
      </c>
      <c r="E3127" s="186" t="s">
        <v>942</v>
      </c>
      <c r="F3127" s="186">
        <v>2027</v>
      </c>
      <c r="G3127" s="186" t="s">
        <v>1013</v>
      </c>
      <c r="H3127" s="186">
        <v>4.46905958052057</v>
      </c>
      <c r="I3127" s="186">
        <v>3.9741637209327214</v>
      </c>
      <c r="J3127" s="186" t="s">
        <v>969</v>
      </c>
      <c r="K3127" s="186" t="s">
        <v>942</v>
      </c>
    </row>
    <row r="3128" spans="1:11" x14ac:dyDescent="0.45">
      <c r="A3128" s="186" t="s">
        <v>336</v>
      </c>
      <c r="B3128" s="186" t="s">
        <v>1100</v>
      </c>
      <c r="C3128" s="186" t="s">
        <v>1105</v>
      </c>
      <c r="D3128" s="186" t="s">
        <v>1106</v>
      </c>
      <c r="E3128" s="186" t="s">
        <v>942</v>
      </c>
      <c r="F3128" s="186">
        <v>2028</v>
      </c>
      <c r="G3128" s="186" t="s">
        <v>1013</v>
      </c>
      <c r="H3128" s="186">
        <v>0.86672019204742101</v>
      </c>
      <c r="I3128" s="186">
        <v>0.77074111037774018</v>
      </c>
      <c r="J3128" s="186" t="s">
        <v>969</v>
      </c>
      <c r="K3128" s="186" t="s">
        <v>942</v>
      </c>
    </row>
    <row r="3129" spans="1:11" x14ac:dyDescent="0.45">
      <c r="A3129" s="186" t="s">
        <v>336</v>
      </c>
      <c r="B3129" s="186" t="s">
        <v>1100</v>
      </c>
      <c r="C3129" s="186" t="s">
        <v>1105</v>
      </c>
      <c r="D3129" s="186" t="s">
        <v>1107</v>
      </c>
      <c r="E3129" s="186" t="s">
        <v>942</v>
      </c>
      <c r="F3129" s="186">
        <v>2028</v>
      </c>
      <c r="G3129" s="186" t="s">
        <v>1013</v>
      </c>
      <c r="H3129" s="186">
        <v>4.5056544627098702</v>
      </c>
      <c r="I3129" s="186">
        <v>4.0067061497252201</v>
      </c>
      <c r="J3129" s="186" t="s">
        <v>969</v>
      </c>
      <c r="K3129" s="186" t="s">
        <v>942</v>
      </c>
    </row>
    <row r="3130" spans="1:11" x14ac:dyDescent="0.45">
      <c r="A3130" s="186" t="s">
        <v>336</v>
      </c>
      <c r="B3130" s="186" t="s">
        <v>1100</v>
      </c>
      <c r="C3130" s="186" t="s">
        <v>1105</v>
      </c>
      <c r="D3130" s="186" t="s">
        <v>1106</v>
      </c>
      <c r="E3130" s="186" t="s">
        <v>942</v>
      </c>
      <c r="F3130" s="186">
        <v>2029</v>
      </c>
      <c r="G3130" s="186" t="s">
        <v>1013</v>
      </c>
      <c r="H3130" s="186">
        <v>0.86277287968898098</v>
      </c>
      <c r="I3130" s="186">
        <v>0.76723091650194619</v>
      </c>
      <c r="J3130" s="186" t="s">
        <v>969</v>
      </c>
      <c r="K3130" s="186" t="s">
        <v>942</v>
      </c>
    </row>
    <row r="3131" spans="1:11" x14ac:dyDescent="0.45">
      <c r="A3131" s="186" t="s">
        <v>336</v>
      </c>
      <c r="B3131" s="186" t="s">
        <v>1100</v>
      </c>
      <c r="C3131" s="186" t="s">
        <v>1105</v>
      </c>
      <c r="D3131" s="186" t="s">
        <v>1107</v>
      </c>
      <c r="E3131" s="186" t="s">
        <v>942</v>
      </c>
      <c r="F3131" s="186">
        <v>2029</v>
      </c>
      <c r="G3131" s="186" t="s">
        <v>1013</v>
      </c>
      <c r="H3131" s="186">
        <v>4.5422493448991803</v>
      </c>
      <c r="I3131" s="186">
        <v>4.0392485785177277</v>
      </c>
      <c r="J3131" s="186" t="s">
        <v>969</v>
      </c>
      <c r="K3131" s="186" t="s">
        <v>942</v>
      </c>
    </row>
    <row r="3132" spans="1:11" x14ac:dyDescent="0.45">
      <c r="A3132" s="186" t="s">
        <v>336</v>
      </c>
      <c r="B3132" s="186" t="s">
        <v>1100</v>
      </c>
      <c r="C3132" s="186" t="s">
        <v>1105</v>
      </c>
      <c r="D3132" s="186" t="s">
        <v>1106</v>
      </c>
      <c r="E3132" s="186" t="s">
        <v>942</v>
      </c>
      <c r="F3132" s="186">
        <v>2030</v>
      </c>
      <c r="G3132" s="186" t="s">
        <v>1013</v>
      </c>
      <c r="H3132" s="186">
        <v>0.85882556733054205</v>
      </c>
      <c r="I3132" s="186">
        <v>0.7637207226261532</v>
      </c>
      <c r="J3132" s="186" t="s">
        <v>969</v>
      </c>
      <c r="K3132" s="186" t="s">
        <v>942</v>
      </c>
    </row>
    <row r="3133" spans="1:11" x14ac:dyDescent="0.45">
      <c r="A3133" s="186" t="s">
        <v>336</v>
      </c>
      <c r="B3133" s="186" t="s">
        <v>1100</v>
      </c>
      <c r="C3133" s="186" t="s">
        <v>1105</v>
      </c>
      <c r="D3133" s="186" t="s">
        <v>1107</v>
      </c>
      <c r="E3133" s="186" t="s">
        <v>942</v>
      </c>
      <c r="F3133" s="186">
        <v>2030</v>
      </c>
      <c r="G3133" s="186" t="s">
        <v>1013</v>
      </c>
      <c r="H3133" s="186">
        <v>4.5788442270884904</v>
      </c>
      <c r="I3133" s="186">
        <v>4.0717910073102344</v>
      </c>
      <c r="J3133" s="186" t="s">
        <v>969</v>
      </c>
      <c r="K3133" s="186" t="s">
        <v>942</v>
      </c>
    </row>
    <row r="3134" spans="1:11" x14ac:dyDescent="0.45">
      <c r="A3134" s="186" t="s">
        <v>336</v>
      </c>
      <c r="B3134" s="186" t="s">
        <v>1100</v>
      </c>
      <c r="C3134" s="186" t="s">
        <v>1105</v>
      </c>
      <c r="D3134" s="186" t="s">
        <v>1106</v>
      </c>
      <c r="E3134" s="186" t="s">
        <v>942</v>
      </c>
      <c r="F3134" s="186">
        <v>2031</v>
      </c>
      <c r="G3134" s="186" t="s">
        <v>1013</v>
      </c>
      <c r="H3134" s="186">
        <v>0.85392178905365501</v>
      </c>
      <c r="I3134" s="186">
        <v>0.75935998019872009</v>
      </c>
      <c r="J3134" s="186" t="s">
        <v>969</v>
      </c>
      <c r="K3134" s="186" t="s">
        <v>942</v>
      </c>
    </row>
    <row r="3135" spans="1:11" x14ac:dyDescent="0.45">
      <c r="A3135" s="186" t="s">
        <v>336</v>
      </c>
      <c r="B3135" s="186" t="s">
        <v>1100</v>
      </c>
      <c r="C3135" s="186" t="s">
        <v>1105</v>
      </c>
      <c r="D3135" s="186" t="s">
        <v>1107</v>
      </c>
      <c r="E3135" s="186" t="s">
        <v>942</v>
      </c>
      <c r="F3135" s="186">
        <v>2031</v>
      </c>
      <c r="G3135" s="186" t="s">
        <v>1013</v>
      </c>
      <c r="H3135" s="186">
        <v>4.6127915035828897</v>
      </c>
      <c r="I3135" s="186">
        <v>4.1019790216425029</v>
      </c>
      <c r="J3135" s="186" t="s">
        <v>969</v>
      </c>
      <c r="K3135" s="186" t="s">
        <v>942</v>
      </c>
    </row>
    <row r="3136" spans="1:11" x14ac:dyDescent="0.45">
      <c r="A3136" s="186" t="s">
        <v>336</v>
      </c>
      <c r="B3136" s="186" t="s">
        <v>1100</v>
      </c>
      <c r="C3136" s="186" t="s">
        <v>1105</v>
      </c>
      <c r="D3136" s="186" t="s">
        <v>1106</v>
      </c>
      <c r="E3136" s="186" t="s">
        <v>942</v>
      </c>
      <c r="F3136" s="186">
        <v>2032</v>
      </c>
      <c r="G3136" s="186" t="s">
        <v>1013</v>
      </c>
      <c r="H3136" s="186">
        <v>0.84901801077676897</v>
      </c>
      <c r="I3136" s="186">
        <v>0.75499923777128786</v>
      </c>
      <c r="J3136" s="186" t="s">
        <v>969</v>
      </c>
      <c r="K3136" s="186" t="s">
        <v>942</v>
      </c>
    </row>
    <row r="3137" spans="1:11" x14ac:dyDescent="0.45">
      <c r="A3137" s="186" t="s">
        <v>336</v>
      </c>
      <c r="B3137" s="186" t="s">
        <v>1100</v>
      </c>
      <c r="C3137" s="186" t="s">
        <v>1105</v>
      </c>
      <c r="D3137" s="186" t="s">
        <v>1107</v>
      </c>
      <c r="E3137" s="186" t="s">
        <v>942</v>
      </c>
      <c r="F3137" s="186">
        <v>2032</v>
      </c>
      <c r="G3137" s="186" t="s">
        <v>1013</v>
      </c>
      <c r="H3137" s="186">
        <v>4.6467387800772997</v>
      </c>
      <c r="I3137" s="186">
        <v>4.1321670359747795</v>
      </c>
      <c r="J3137" s="186" t="s">
        <v>969</v>
      </c>
      <c r="K3137" s="186" t="s">
        <v>942</v>
      </c>
    </row>
    <row r="3138" spans="1:11" x14ac:dyDescent="0.45">
      <c r="A3138" s="186" t="s">
        <v>336</v>
      </c>
      <c r="B3138" s="186" t="s">
        <v>1100</v>
      </c>
      <c r="C3138" s="186" t="s">
        <v>1105</v>
      </c>
      <c r="D3138" s="186" t="s">
        <v>1106</v>
      </c>
      <c r="E3138" s="186" t="s">
        <v>942</v>
      </c>
      <c r="F3138" s="186">
        <v>2033</v>
      </c>
      <c r="G3138" s="186" t="s">
        <v>1013</v>
      </c>
      <c r="H3138" s="186">
        <v>0.84411423249988204</v>
      </c>
      <c r="I3138" s="186">
        <v>0.75063849534385485</v>
      </c>
      <c r="J3138" s="186" t="s">
        <v>969</v>
      </c>
      <c r="K3138" s="186" t="s">
        <v>942</v>
      </c>
    </row>
    <row r="3139" spans="1:11" x14ac:dyDescent="0.45">
      <c r="A3139" s="186" t="s">
        <v>336</v>
      </c>
      <c r="B3139" s="186" t="s">
        <v>1100</v>
      </c>
      <c r="C3139" s="186" t="s">
        <v>1105</v>
      </c>
      <c r="D3139" s="186" t="s">
        <v>1107</v>
      </c>
      <c r="E3139" s="186" t="s">
        <v>942</v>
      </c>
      <c r="F3139" s="186">
        <v>2033</v>
      </c>
      <c r="G3139" s="186" t="s">
        <v>1013</v>
      </c>
      <c r="H3139" s="186">
        <v>4.6806860565716999</v>
      </c>
      <c r="I3139" s="186">
        <v>4.1623550503070481</v>
      </c>
      <c r="J3139" s="186" t="s">
        <v>969</v>
      </c>
      <c r="K3139" s="186" t="s">
        <v>942</v>
      </c>
    </row>
    <row r="3140" spans="1:11" x14ac:dyDescent="0.45">
      <c r="A3140" s="186" t="s">
        <v>336</v>
      </c>
      <c r="B3140" s="186" t="s">
        <v>1100</v>
      </c>
      <c r="C3140" s="186" t="s">
        <v>1105</v>
      </c>
      <c r="D3140" s="186" t="s">
        <v>1106</v>
      </c>
      <c r="E3140" s="186" t="s">
        <v>942</v>
      </c>
      <c r="F3140" s="186">
        <v>2034</v>
      </c>
      <c r="G3140" s="186" t="s">
        <v>1013</v>
      </c>
      <c r="H3140" s="186">
        <v>0.83921045422299601</v>
      </c>
      <c r="I3140" s="186">
        <v>0.74627775291642262</v>
      </c>
      <c r="J3140" s="186" t="s">
        <v>969</v>
      </c>
      <c r="K3140" s="186" t="s">
        <v>942</v>
      </c>
    </row>
    <row r="3141" spans="1:11" x14ac:dyDescent="0.45">
      <c r="A3141" s="186" t="s">
        <v>336</v>
      </c>
      <c r="B3141" s="186" t="s">
        <v>1100</v>
      </c>
      <c r="C3141" s="186" t="s">
        <v>1105</v>
      </c>
      <c r="D3141" s="186" t="s">
        <v>1107</v>
      </c>
      <c r="E3141" s="186" t="s">
        <v>942</v>
      </c>
      <c r="F3141" s="186">
        <v>2034</v>
      </c>
      <c r="G3141" s="186" t="s">
        <v>1013</v>
      </c>
      <c r="H3141" s="186">
        <v>4.7146333330661099</v>
      </c>
      <c r="I3141" s="186">
        <v>4.1925430646393256</v>
      </c>
      <c r="J3141" s="186" t="s">
        <v>969</v>
      </c>
      <c r="K3141" s="186" t="s">
        <v>942</v>
      </c>
    </row>
    <row r="3142" spans="1:11" x14ac:dyDescent="0.45">
      <c r="A3142" s="186" t="s">
        <v>336</v>
      </c>
      <c r="B3142" s="186" t="s">
        <v>1100</v>
      </c>
      <c r="C3142" s="186" t="s">
        <v>1105</v>
      </c>
      <c r="D3142" s="186" t="s">
        <v>1106</v>
      </c>
      <c r="E3142" s="186" t="s">
        <v>942</v>
      </c>
      <c r="F3142" s="186">
        <v>2035</v>
      </c>
      <c r="G3142" s="186" t="s">
        <v>1013</v>
      </c>
      <c r="H3142" s="186">
        <v>0.83430667594610897</v>
      </c>
      <c r="I3142" s="186">
        <v>0.7419170104889895</v>
      </c>
      <c r="J3142" s="186" t="s">
        <v>969</v>
      </c>
      <c r="K3142" s="186" t="s">
        <v>942</v>
      </c>
    </row>
    <row r="3143" spans="1:11" x14ac:dyDescent="0.45">
      <c r="A3143" s="186" t="s">
        <v>336</v>
      </c>
      <c r="B3143" s="186" t="s">
        <v>1100</v>
      </c>
      <c r="C3143" s="186" t="s">
        <v>1105</v>
      </c>
      <c r="D3143" s="186" t="s">
        <v>1107</v>
      </c>
      <c r="E3143" s="186" t="s">
        <v>942</v>
      </c>
      <c r="F3143" s="186">
        <v>2035</v>
      </c>
      <c r="G3143" s="186" t="s">
        <v>1013</v>
      </c>
      <c r="H3143" s="186">
        <v>4.7485806095605101</v>
      </c>
      <c r="I3143" s="186">
        <v>4.2227310789715942</v>
      </c>
      <c r="J3143" s="186" t="s">
        <v>969</v>
      </c>
      <c r="K3143" s="186" t="s">
        <v>942</v>
      </c>
    </row>
    <row r="3144" spans="1:11" x14ac:dyDescent="0.45">
      <c r="A3144" s="186" t="s">
        <v>336</v>
      </c>
      <c r="B3144" s="186" t="s">
        <v>1100</v>
      </c>
      <c r="C3144" s="186" t="s">
        <v>1105</v>
      </c>
      <c r="D3144" s="186" t="s">
        <v>1106</v>
      </c>
      <c r="E3144" s="186" t="s">
        <v>942</v>
      </c>
      <c r="F3144" s="186">
        <v>2036</v>
      </c>
      <c r="G3144" s="186" t="s">
        <v>1013</v>
      </c>
      <c r="H3144" s="186">
        <v>0.82884394082710799</v>
      </c>
      <c r="I3144" s="186">
        <v>0.73705920912477729</v>
      </c>
      <c r="J3144" s="186" t="s">
        <v>969</v>
      </c>
      <c r="K3144" s="186" t="s">
        <v>942</v>
      </c>
    </row>
    <row r="3145" spans="1:11" x14ac:dyDescent="0.45">
      <c r="A3145" s="186" t="s">
        <v>336</v>
      </c>
      <c r="B3145" s="186" t="s">
        <v>1100</v>
      </c>
      <c r="C3145" s="186" t="s">
        <v>1105</v>
      </c>
      <c r="D3145" s="186" t="s">
        <v>1107</v>
      </c>
      <c r="E3145" s="186" t="s">
        <v>942</v>
      </c>
      <c r="F3145" s="186">
        <v>2036</v>
      </c>
      <c r="G3145" s="186" t="s">
        <v>1013</v>
      </c>
      <c r="H3145" s="186">
        <v>4.7800299543360802</v>
      </c>
      <c r="I3145" s="186">
        <v>4.2506977781847697</v>
      </c>
      <c r="J3145" s="186" t="s">
        <v>969</v>
      </c>
      <c r="K3145" s="186" t="s">
        <v>942</v>
      </c>
    </row>
    <row r="3146" spans="1:11" x14ac:dyDescent="0.45">
      <c r="A3146" s="186" t="s">
        <v>336</v>
      </c>
      <c r="B3146" s="186" t="s">
        <v>1100</v>
      </c>
      <c r="C3146" s="186" t="s">
        <v>1105</v>
      </c>
      <c r="D3146" s="186" t="s">
        <v>1106</v>
      </c>
      <c r="E3146" s="186" t="s">
        <v>942</v>
      </c>
      <c r="F3146" s="186">
        <v>2037</v>
      </c>
      <c r="G3146" s="186" t="s">
        <v>1013</v>
      </c>
      <c r="H3146" s="186">
        <v>0.82338120570810702</v>
      </c>
      <c r="I3146" s="186">
        <v>0.73220140776056497</v>
      </c>
      <c r="J3146" s="186" t="s">
        <v>969</v>
      </c>
      <c r="K3146" s="186" t="s">
        <v>942</v>
      </c>
    </row>
    <row r="3147" spans="1:11" x14ac:dyDescent="0.45">
      <c r="A3147" s="186" t="s">
        <v>336</v>
      </c>
      <c r="B3147" s="186" t="s">
        <v>1100</v>
      </c>
      <c r="C3147" s="186" t="s">
        <v>1105</v>
      </c>
      <c r="D3147" s="186" t="s">
        <v>1107</v>
      </c>
      <c r="E3147" s="186" t="s">
        <v>942</v>
      </c>
      <c r="F3147" s="186">
        <v>2037</v>
      </c>
      <c r="G3147" s="186" t="s">
        <v>1013</v>
      </c>
      <c r="H3147" s="186">
        <v>4.8114792991116602</v>
      </c>
      <c r="I3147" s="186">
        <v>4.2786644773979532</v>
      </c>
      <c r="J3147" s="186" t="s">
        <v>969</v>
      </c>
      <c r="K3147" s="186" t="s">
        <v>942</v>
      </c>
    </row>
    <row r="3148" spans="1:11" x14ac:dyDescent="0.45">
      <c r="A3148" s="186" t="s">
        <v>336</v>
      </c>
      <c r="B3148" s="186" t="s">
        <v>1100</v>
      </c>
      <c r="C3148" s="186" t="s">
        <v>1105</v>
      </c>
      <c r="D3148" s="186" t="s">
        <v>1106</v>
      </c>
      <c r="E3148" s="186" t="s">
        <v>942</v>
      </c>
      <c r="F3148" s="186">
        <v>2038</v>
      </c>
      <c r="G3148" s="186" t="s">
        <v>1013</v>
      </c>
      <c r="H3148" s="186">
        <v>0.81791847058910605</v>
      </c>
      <c r="I3148" s="186">
        <v>0.72734360639635265</v>
      </c>
      <c r="J3148" s="186" t="s">
        <v>969</v>
      </c>
      <c r="K3148" s="186" t="s">
        <v>942</v>
      </c>
    </row>
    <row r="3149" spans="1:11" x14ac:dyDescent="0.45">
      <c r="A3149" s="186" t="s">
        <v>336</v>
      </c>
      <c r="B3149" s="186" t="s">
        <v>1100</v>
      </c>
      <c r="C3149" s="186" t="s">
        <v>1105</v>
      </c>
      <c r="D3149" s="186" t="s">
        <v>1107</v>
      </c>
      <c r="E3149" s="186" t="s">
        <v>942</v>
      </c>
      <c r="F3149" s="186">
        <v>2038</v>
      </c>
      <c r="G3149" s="186" t="s">
        <v>1013</v>
      </c>
      <c r="H3149" s="186">
        <v>4.8429286438872401</v>
      </c>
      <c r="I3149" s="186">
        <v>4.3066311766111367</v>
      </c>
      <c r="J3149" s="186" t="s">
        <v>969</v>
      </c>
      <c r="K3149" s="186" t="s">
        <v>942</v>
      </c>
    </row>
    <row r="3150" spans="1:11" x14ac:dyDescent="0.45">
      <c r="A3150" s="186" t="s">
        <v>336</v>
      </c>
      <c r="B3150" s="186" t="s">
        <v>1100</v>
      </c>
      <c r="C3150" s="186" t="s">
        <v>1105</v>
      </c>
      <c r="D3150" s="186" t="s">
        <v>1106</v>
      </c>
      <c r="E3150" s="186" t="s">
        <v>942</v>
      </c>
      <c r="F3150" s="186">
        <v>2039</v>
      </c>
      <c r="G3150" s="186" t="s">
        <v>1013</v>
      </c>
      <c r="H3150" s="186">
        <v>0.81245573547010497</v>
      </c>
      <c r="I3150" s="186">
        <v>0.72248580503214033</v>
      </c>
      <c r="J3150" s="186" t="s">
        <v>969</v>
      </c>
      <c r="K3150" s="186" t="s">
        <v>942</v>
      </c>
    </row>
    <row r="3151" spans="1:11" x14ac:dyDescent="0.45">
      <c r="A3151" s="186" t="s">
        <v>336</v>
      </c>
      <c r="B3151" s="186" t="s">
        <v>1100</v>
      </c>
      <c r="C3151" s="186" t="s">
        <v>1105</v>
      </c>
      <c r="D3151" s="186" t="s">
        <v>1107</v>
      </c>
      <c r="E3151" s="186" t="s">
        <v>942</v>
      </c>
      <c r="F3151" s="186">
        <v>2039</v>
      </c>
      <c r="G3151" s="186" t="s">
        <v>1013</v>
      </c>
      <c r="H3151" s="186">
        <v>4.8743779886628102</v>
      </c>
      <c r="I3151" s="186">
        <v>4.3345978758243113</v>
      </c>
      <c r="J3151" s="186" t="s">
        <v>969</v>
      </c>
      <c r="K3151" s="186" t="s">
        <v>942</v>
      </c>
    </row>
    <row r="3152" spans="1:11" x14ac:dyDescent="0.45">
      <c r="A3152" s="186" t="s">
        <v>336</v>
      </c>
      <c r="B3152" s="186" t="s">
        <v>1100</v>
      </c>
      <c r="C3152" s="186" t="s">
        <v>1105</v>
      </c>
      <c r="D3152" s="186" t="s">
        <v>1106</v>
      </c>
      <c r="E3152" s="186" t="s">
        <v>942</v>
      </c>
      <c r="F3152" s="186">
        <v>2040</v>
      </c>
      <c r="G3152" s="186" t="s">
        <v>1013</v>
      </c>
      <c r="H3152" s="186">
        <v>0.806993000351104</v>
      </c>
      <c r="I3152" s="186">
        <v>0.717628003667928</v>
      </c>
      <c r="J3152" s="186" t="s">
        <v>969</v>
      </c>
      <c r="K3152" s="186" t="s">
        <v>942</v>
      </c>
    </row>
    <row r="3153" spans="1:11" x14ac:dyDescent="0.45">
      <c r="A3153" s="186" t="s">
        <v>336</v>
      </c>
      <c r="B3153" s="186" t="s">
        <v>1100</v>
      </c>
      <c r="C3153" s="186" t="s">
        <v>1105</v>
      </c>
      <c r="D3153" s="186" t="s">
        <v>1107</v>
      </c>
      <c r="E3153" s="186" t="s">
        <v>942</v>
      </c>
      <c r="F3153" s="186">
        <v>2040</v>
      </c>
      <c r="G3153" s="186" t="s">
        <v>1013</v>
      </c>
      <c r="H3153" s="186">
        <v>4.9058273334383902</v>
      </c>
      <c r="I3153" s="186">
        <v>4.3625645750374948</v>
      </c>
      <c r="J3153" s="186" t="s">
        <v>969</v>
      </c>
      <c r="K3153" s="186" t="s">
        <v>942</v>
      </c>
    </row>
    <row r="3154" spans="1:11" x14ac:dyDescent="0.45">
      <c r="A3154" s="186" t="s">
        <v>336</v>
      </c>
      <c r="B3154" s="186" t="s">
        <v>1100</v>
      </c>
      <c r="C3154" s="186" t="s">
        <v>1105</v>
      </c>
      <c r="D3154" s="186" t="s">
        <v>1106</v>
      </c>
      <c r="E3154" s="186" t="s">
        <v>942</v>
      </c>
      <c r="F3154" s="186">
        <v>2041</v>
      </c>
      <c r="G3154" s="186" t="s">
        <v>1013</v>
      </c>
      <c r="H3154" s="186">
        <v>0.80122524351136803</v>
      </c>
      <c r="I3154" s="186">
        <v>0.71249895815608233</v>
      </c>
      <c r="J3154" s="186" t="s">
        <v>969</v>
      </c>
      <c r="K3154" s="186" t="s">
        <v>942</v>
      </c>
    </row>
    <row r="3155" spans="1:11" x14ac:dyDescent="0.45">
      <c r="A3155" s="186" t="s">
        <v>336</v>
      </c>
      <c r="B3155" s="186" t="s">
        <v>1100</v>
      </c>
      <c r="C3155" s="186" t="s">
        <v>1105</v>
      </c>
      <c r="D3155" s="186" t="s">
        <v>1107</v>
      </c>
      <c r="E3155" s="186" t="s">
        <v>942</v>
      </c>
      <c r="F3155" s="186">
        <v>2041</v>
      </c>
      <c r="G3155" s="186" t="s">
        <v>1013</v>
      </c>
      <c r="H3155" s="186">
        <v>4.9351545304173099</v>
      </c>
      <c r="I3155" s="186">
        <v>4.3886441293979432</v>
      </c>
      <c r="J3155" s="186" t="s">
        <v>969</v>
      </c>
      <c r="K3155" s="186" t="s">
        <v>942</v>
      </c>
    </row>
    <row r="3156" spans="1:11" x14ac:dyDescent="0.45">
      <c r="A3156" s="186" t="s">
        <v>336</v>
      </c>
      <c r="B3156" s="186" t="s">
        <v>1100</v>
      </c>
      <c r="C3156" s="186" t="s">
        <v>1105</v>
      </c>
      <c r="D3156" s="186" t="s">
        <v>1106</v>
      </c>
      <c r="E3156" s="186" t="s">
        <v>942</v>
      </c>
      <c r="F3156" s="186">
        <v>2042</v>
      </c>
      <c r="G3156" s="186" t="s">
        <v>1013</v>
      </c>
      <c r="H3156" s="186">
        <v>0.79545748667163196</v>
      </c>
      <c r="I3156" s="186">
        <v>0.70736991264423643</v>
      </c>
      <c r="J3156" s="186" t="s">
        <v>969</v>
      </c>
      <c r="K3156" s="186" t="s">
        <v>942</v>
      </c>
    </row>
    <row r="3157" spans="1:11" x14ac:dyDescent="0.45">
      <c r="A3157" s="186" t="s">
        <v>336</v>
      </c>
      <c r="B3157" s="186" t="s">
        <v>1100</v>
      </c>
      <c r="C3157" s="186" t="s">
        <v>1105</v>
      </c>
      <c r="D3157" s="186" t="s">
        <v>1107</v>
      </c>
      <c r="E3157" s="186" t="s">
        <v>942</v>
      </c>
      <c r="F3157" s="186">
        <v>2042</v>
      </c>
      <c r="G3157" s="186" t="s">
        <v>1013</v>
      </c>
      <c r="H3157" s="186">
        <v>4.9644817273962296</v>
      </c>
      <c r="I3157" s="186">
        <v>4.4147236837583916</v>
      </c>
      <c r="J3157" s="186" t="s">
        <v>969</v>
      </c>
      <c r="K3157" s="186" t="s">
        <v>942</v>
      </c>
    </row>
    <row r="3158" spans="1:11" x14ac:dyDescent="0.45">
      <c r="A3158" s="186" t="s">
        <v>336</v>
      </c>
      <c r="B3158" s="186" t="s">
        <v>1100</v>
      </c>
      <c r="C3158" s="186" t="s">
        <v>1105</v>
      </c>
      <c r="D3158" s="186" t="s">
        <v>1106</v>
      </c>
      <c r="E3158" s="186" t="s">
        <v>942</v>
      </c>
      <c r="F3158" s="186">
        <v>2043</v>
      </c>
      <c r="G3158" s="186" t="s">
        <v>1013</v>
      </c>
      <c r="H3158" s="186">
        <v>0.789689729831896</v>
      </c>
      <c r="I3158" s="186">
        <v>0.70224086713239076</v>
      </c>
      <c r="J3158" s="186" t="s">
        <v>969</v>
      </c>
      <c r="K3158" s="186" t="s">
        <v>942</v>
      </c>
    </row>
    <row r="3159" spans="1:11" x14ac:dyDescent="0.45">
      <c r="A3159" s="186" t="s">
        <v>336</v>
      </c>
      <c r="B3159" s="186" t="s">
        <v>1100</v>
      </c>
      <c r="C3159" s="186" t="s">
        <v>1105</v>
      </c>
      <c r="D3159" s="186" t="s">
        <v>1107</v>
      </c>
      <c r="E3159" s="186" t="s">
        <v>942</v>
      </c>
      <c r="F3159" s="186">
        <v>2043</v>
      </c>
      <c r="G3159" s="186" t="s">
        <v>1013</v>
      </c>
      <c r="H3159" s="186">
        <v>4.9938089243751502</v>
      </c>
      <c r="I3159" s="186">
        <v>4.4408032381188418</v>
      </c>
      <c r="J3159" s="186" t="s">
        <v>969</v>
      </c>
      <c r="K3159" s="186" t="s">
        <v>942</v>
      </c>
    </row>
    <row r="3160" spans="1:11" x14ac:dyDescent="0.45">
      <c r="A3160" s="186" t="s">
        <v>336</v>
      </c>
      <c r="B3160" s="186" t="s">
        <v>1100</v>
      </c>
      <c r="C3160" s="186" t="s">
        <v>1105</v>
      </c>
      <c r="D3160" s="186" t="s">
        <v>1106</v>
      </c>
      <c r="E3160" s="186" t="s">
        <v>942</v>
      </c>
      <c r="F3160" s="186">
        <v>2044</v>
      </c>
      <c r="G3160" s="186" t="s">
        <v>1013</v>
      </c>
      <c r="H3160" s="186">
        <v>0.78392197299216004</v>
      </c>
      <c r="I3160" s="186">
        <v>0.69711182162054497</v>
      </c>
      <c r="J3160" s="186" t="s">
        <v>969</v>
      </c>
      <c r="K3160" s="186" t="s">
        <v>942</v>
      </c>
    </row>
    <row r="3161" spans="1:11" x14ac:dyDescent="0.45">
      <c r="A3161" s="186" t="s">
        <v>336</v>
      </c>
      <c r="B3161" s="186" t="s">
        <v>1100</v>
      </c>
      <c r="C3161" s="186" t="s">
        <v>1105</v>
      </c>
      <c r="D3161" s="186" t="s">
        <v>1107</v>
      </c>
      <c r="E3161" s="186" t="s">
        <v>942</v>
      </c>
      <c r="F3161" s="186">
        <v>2044</v>
      </c>
      <c r="G3161" s="186" t="s">
        <v>1013</v>
      </c>
      <c r="H3161" s="186">
        <v>5.0231361213540797</v>
      </c>
      <c r="I3161" s="186">
        <v>4.4668827924792991</v>
      </c>
      <c r="J3161" s="186" t="s">
        <v>969</v>
      </c>
      <c r="K3161" s="186" t="s">
        <v>942</v>
      </c>
    </row>
    <row r="3162" spans="1:11" x14ac:dyDescent="0.45">
      <c r="A3162" s="186" t="s">
        <v>336</v>
      </c>
      <c r="B3162" s="186" t="s">
        <v>1100</v>
      </c>
      <c r="C3162" s="186" t="s">
        <v>1105</v>
      </c>
      <c r="D3162" s="186" t="s">
        <v>1106</v>
      </c>
      <c r="E3162" s="186" t="s">
        <v>942</v>
      </c>
      <c r="F3162" s="186">
        <v>2045</v>
      </c>
      <c r="G3162" s="186" t="s">
        <v>1013</v>
      </c>
      <c r="H3162" s="186">
        <v>0.77815421615242397</v>
      </c>
      <c r="I3162" s="186">
        <v>0.69198277610869918</v>
      </c>
      <c r="J3162" s="186" t="s">
        <v>969</v>
      </c>
      <c r="K3162" s="186" t="s">
        <v>942</v>
      </c>
    </row>
    <row r="3163" spans="1:11" x14ac:dyDescent="0.45">
      <c r="A3163" s="186" t="s">
        <v>336</v>
      </c>
      <c r="B3163" s="186" t="s">
        <v>1100</v>
      </c>
      <c r="C3163" s="186" t="s">
        <v>1105</v>
      </c>
      <c r="D3163" s="186" t="s">
        <v>1107</v>
      </c>
      <c r="E3163" s="186" t="s">
        <v>942</v>
      </c>
      <c r="F3163" s="186">
        <v>2045</v>
      </c>
      <c r="G3163" s="186" t="s">
        <v>1013</v>
      </c>
      <c r="H3163" s="186">
        <v>5.0524633183330003</v>
      </c>
      <c r="I3163" s="186">
        <v>4.4929623468397484</v>
      </c>
      <c r="J3163" s="186" t="s">
        <v>969</v>
      </c>
      <c r="K3163" s="186" t="s">
        <v>942</v>
      </c>
    </row>
    <row r="3164" spans="1:11" x14ac:dyDescent="0.45">
      <c r="A3164" s="186" t="s">
        <v>336</v>
      </c>
      <c r="B3164" s="186" t="s">
        <v>1100</v>
      </c>
      <c r="C3164" s="186" t="s">
        <v>1105</v>
      </c>
      <c r="D3164" s="186" t="s">
        <v>1106</v>
      </c>
      <c r="E3164" s="186" t="s">
        <v>942</v>
      </c>
      <c r="F3164" s="186">
        <v>2046</v>
      </c>
      <c r="G3164" s="186" t="s">
        <v>1013</v>
      </c>
      <c r="H3164" s="186">
        <v>0.77232548551297198</v>
      </c>
      <c r="I3164" s="186">
        <v>0.68679950892932073</v>
      </c>
      <c r="J3164" s="186" t="s">
        <v>969</v>
      </c>
      <c r="K3164" s="186" t="s">
        <v>942</v>
      </c>
    </row>
    <row r="3165" spans="1:11" x14ac:dyDescent="0.45">
      <c r="A3165" s="186" t="s">
        <v>336</v>
      </c>
      <c r="B3165" s="186" t="s">
        <v>1100</v>
      </c>
      <c r="C3165" s="186" t="s">
        <v>1105</v>
      </c>
      <c r="D3165" s="186" t="s">
        <v>1107</v>
      </c>
      <c r="E3165" s="186" t="s">
        <v>942</v>
      </c>
      <c r="F3165" s="186">
        <v>2046</v>
      </c>
      <c r="G3165" s="186" t="s">
        <v>1013</v>
      </c>
      <c r="H3165" s="186">
        <v>5.0808855123263799</v>
      </c>
      <c r="I3165" s="186">
        <v>4.518237116666076</v>
      </c>
      <c r="J3165" s="186" t="s">
        <v>969</v>
      </c>
      <c r="K3165" s="186" t="s">
        <v>942</v>
      </c>
    </row>
    <row r="3166" spans="1:11" x14ac:dyDescent="0.45">
      <c r="A3166" s="186" t="s">
        <v>336</v>
      </c>
      <c r="B3166" s="186" t="s">
        <v>1100</v>
      </c>
      <c r="C3166" s="186" t="s">
        <v>1105</v>
      </c>
      <c r="D3166" s="186" t="s">
        <v>1106</v>
      </c>
      <c r="E3166" s="186" t="s">
        <v>942</v>
      </c>
      <c r="F3166" s="186">
        <v>2047</v>
      </c>
      <c r="G3166" s="186" t="s">
        <v>1013</v>
      </c>
      <c r="H3166" s="186">
        <v>0.76649675487351998</v>
      </c>
      <c r="I3166" s="186">
        <v>0.68161624174994229</v>
      </c>
      <c r="J3166" s="186" t="s">
        <v>969</v>
      </c>
      <c r="K3166" s="186" t="s">
        <v>942</v>
      </c>
    </row>
    <row r="3167" spans="1:11" x14ac:dyDescent="0.45">
      <c r="A3167" s="186" t="s">
        <v>336</v>
      </c>
      <c r="B3167" s="186" t="s">
        <v>1100</v>
      </c>
      <c r="C3167" s="186" t="s">
        <v>1105</v>
      </c>
      <c r="D3167" s="186" t="s">
        <v>1107</v>
      </c>
      <c r="E3167" s="186" t="s">
        <v>942</v>
      </c>
      <c r="F3167" s="186">
        <v>2047</v>
      </c>
      <c r="G3167" s="186" t="s">
        <v>1013</v>
      </c>
      <c r="H3167" s="186">
        <v>5.1093077063197603</v>
      </c>
      <c r="I3167" s="186">
        <v>4.5435118864924045</v>
      </c>
      <c r="J3167" s="186" t="s">
        <v>969</v>
      </c>
      <c r="K3167" s="186" t="s">
        <v>942</v>
      </c>
    </row>
    <row r="3168" spans="1:11" x14ac:dyDescent="0.45">
      <c r="A3168" s="186" t="s">
        <v>336</v>
      </c>
      <c r="B3168" s="186" t="s">
        <v>1100</v>
      </c>
      <c r="C3168" s="186" t="s">
        <v>1105</v>
      </c>
      <c r="D3168" s="186" t="s">
        <v>1106</v>
      </c>
      <c r="E3168" s="186" t="s">
        <v>942</v>
      </c>
      <c r="F3168" s="186">
        <v>2048</v>
      </c>
      <c r="G3168" s="186" t="s">
        <v>1013</v>
      </c>
      <c r="H3168" s="186">
        <v>0.76066802423406799</v>
      </c>
      <c r="I3168" s="186">
        <v>0.67643297457056384</v>
      </c>
      <c r="J3168" s="186" t="s">
        <v>969</v>
      </c>
      <c r="K3168" s="186" t="s">
        <v>942</v>
      </c>
    </row>
    <row r="3169" spans="1:11" x14ac:dyDescent="0.45">
      <c r="A3169" s="186" t="s">
        <v>336</v>
      </c>
      <c r="B3169" s="186" t="s">
        <v>1100</v>
      </c>
      <c r="C3169" s="186" t="s">
        <v>1105</v>
      </c>
      <c r="D3169" s="186" t="s">
        <v>1107</v>
      </c>
      <c r="E3169" s="186" t="s">
        <v>942</v>
      </c>
      <c r="F3169" s="186">
        <v>2048</v>
      </c>
      <c r="G3169" s="186" t="s">
        <v>1013</v>
      </c>
      <c r="H3169" s="186">
        <v>5.1377299003131398</v>
      </c>
      <c r="I3169" s="186">
        <v>4.568786656318732</v>
      </c>
      <c r="J3169" s="186" t="s">
        <v>969</v>
      </c>
      <c r="K3169" s="186" t="s">
        <v>942</v>
      </c>
    </row>
    <row r="3170" spans="1:11" x14ac:dyDescent="0.45">
      <c r="A3170" s="186" t="s">
        <v>336</v>
      </c>
      <c r="B3170" s="186" t="s">
        <v>1100</v>
      </c>
      <c r="C3170" s="186" t="s">
        <v>1105</v>
      </c>
      <c r="D3170" s="186" t="s">
        <v>1106</v>
      </c>
      <c r="E3170" s="186" t="s">
        <v>942</v>
      </c>
      <c r="F3170" s="186">
        <v>2049</v>
      </c>
      <c r="G3170" s="186" t="s">
        <v>1013</v>
      </c>
      <c r="H3170" s="186">
        <v>0.75483929359461499</v>
      </c>
      <c r="I3170" s="186">
        <v>0.6712497073911845</v>
      </c>
      <c r="J3170" s="186" t="s">
        <v>969</v>
      </c>
      <c r="K3170" s="186" t="s">
        <v>942</v>
      </c>
    </row>
    <row r="3171" spans="1:11" x14ac:dyDescent="0.45">
      <c r="A3171" s="186" t="s">
        <v>336</v>
      </c>
      <c r="B3171" s="186" t="s">
        <v>1100</v>
      </c>
      <c r="C3171" s="186" t="s">
        <v>1105</v>
      </c>
      <c r="D3171" s="186" t="s">
        <v>1107</v>
      </c>
      <c r="E3171" s="186" t="s">
        <v>942</v>
      </c>
      <c r="F3171" s="186">
        <v>2049</v>
      </c>
      <c r="G3171" s="186" t="s">
        <v>1013</v>
      </c>
      <c r="H3171" s="186">
        <v>5.1661520943065202</v>
      </c>
      <c r="I3171" s="186">
        <v>4.5940614261450596</v>
      </c>
      <c r="J3171" s="186" t="s">
        <v>969</v>
      </c>
      <c r="K3171" s="186" t="s">
        <v>942</v>
      </c>
    </row>
    <row r="3172" spans="1:11" x14ac:dyDescent="0.45">
      <c r="A3172" s="186" t="s">
        <v>336</v>
      </c>
      <c r="B3172" s="186" t="s">
        <v>1100</v>
      </c>
      <c r="C3172" s="186" t="s">
        <v>1105</v>
      </c>
      <c r="D3172" s="186" t="s">
        <v>1106</v>
      </c>
      <c r="E3172" s="186" t="s">
        <v>942</v>
      </c>
      <c r="F3172" s="186">
        <v>2050</v>
      </c>
      <c r="G3172" s="186" t="s">
        <v>1013</v>
      </c>
      <c r="H3172" s="186">
        <v>0.749010562955163</v>
      </c>
      <c r="I3172" s="186">
        <v>0.66606644021180605</v>
      </c>
      <c r="J3172" s="186" t="s">
        <v>969</v>
      </c>
      <c r="K3172" s="186" t="s">
        <v>942</v>
      </c>
    </row>
    <row r="3173" spans="1:11" x14ac:dyDescent="0.45">
      <c r="A3173" s="186" t="s">
        <v>336</v>
      </c>
      <c r="B3173" s="186" t="s">
        <v>1100</v>
      </c>
      <c r="C3173" s="186" t="s">
        <v>1105</v>
      </c>
      <c r="D3173" s="186" t="s">
        <v>1107</v>
      </c>
      <c r="E3173" s="186" t="s">
        <v>942</v>
      </c>
      <c r="F3173" s="186">
        <v>2050</v>
      </c>
      <c r="G3173" s="186" t="s">
        <v>1013</v>
      </c>
      <c r="H3173" s="186">
        <v>5.1945742882998998</v>
      </c>
      <c r="I3173" s="186">
        <v>4.6193361959713872</v>
      </c>
      <c r="J3173" s="186" t="s">
        <v>969</v>
      </c>
      <c r="K3173" s="186" t="s">
        <v>942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0"/>
  <sheetViews>
    <sheetView workbookViewId="0">
      <selection activeCell="K5" sqref="K5"/>
    </sheetView>
  </sheetViews>
  <sheetFormatPr defaultColWidth="9.1328125" defaultRowHeight="14.25" x14ac:dyDescent="0.45"/>
  <cols>
    <col min="1" max="1" width="9.1328125" style="90"/>
    <col min="2" max="2" width="14" style="90" customWidth="1"/>
    <col min="3" max="3" width="15" style="90" customWidth="1"/>
    <col min="4" max="4" width="9.1328125" style="90"/>
    <col min="5" max="5" width="27.265625" style="90" customWidth="1"/>
    <col min="6" max="6" width="9.1328125" style="119"/>
    <col min="7" max="7" width="18.265625" style="119" customWidth="1"/>
    <col min="8" max="8" width="9.1328125" style="119"/>
    <col min="9" max="9" width="15.3984375" style="119" bestFit="1" customWidth="1"/>
    <col min="10" max="16384" width="9.1328125" style="90"/>
  </cols>
  <sheetData>
    <row r="1" spans="1:9" ht="14.65" thickBot="1" x14ac:dyDescent="0.5">
      <c r="G1" s="184" t="str">
        <f>'Country Selector'!$A$2</f>
        <v>United States</v>
      </c>
      <c r="H1" s="185">
        <f>SUMIFS($H$3:$H$2000,$B$3:$B$2000,$G$1)</f>
        <v>318.56328108062519</v>
      </c>
      <c r="I1" s="185">
        <f>SUMIFS($I$3:$I$2000,$B$3:$B$2000,$G$1)</f>
        <v>257.81133422337081</v>
      </c>
    </row>
    <row r="2" spans="1:9" x14ac:dyDescent="0.45">
      <c r="A2" s="120" t="s">
        <v>706</v>
      </c>
      <c r="B2" s="120" t="s">
        <v>974</v>
      </c>
      <c r="C2" s="120" t="s">
        <v>980</v>
      </c>
      <c r="D2" s="120" t="s">
        <v>978</v>
      </c>
      <c r="E2" s="120" t="s">
        <v>976</v>
      </c>
      <c r="F2" s="120" t="s">
        <v>1011</v>
      </c>
      <c r="G2" s="120" t="s">
        <v>1012</v>
      </c>
      <c r="H2" s="120" t="s">
        <v>1013</v>
      </c>
      <c r="I2" s="120" t="s">
        <v>1014</v>
      </c>
    </row>
    <row r="3" spans="1:9" x14ac:dyDescent="0.45">
      <c r="A3" s="96">
        <v>2019</v>
      </c>
      <c r="B3" s="90" t="s">
        <v>336</v>
      </c>
      <c r="C3" s="90">
        <v>1421.73997497558</v>
      </c>
      <c r="D3" s="90" t="s">
        <v>1000</v>
      </c>
      <c r="E3" s="90" t="s">
        <v>996</v>
      </c>
      <c r="F3" s="119" t="s">
        <v>1015</v>
      </c>
      <c r="G3" s="95">
        <f>C3*1000</f>
        <v>1421739.9749755801</v>
      </c>
      <c r="H3" s="95">
        <f>G3*About!$A$132/10^6</f>
        <v>39.808719299316245</v>
      </c>
      <c r="I3" s="119">
        <f>H3*'EPA to IEA Scaling'!$E$13</f>
        <v>32.216955455336603</v>
      </c>
    </row>
    <row r="4" spans="1:9" x14ac:dyDescent="0.45">
      <c r="A4" s="96">
        <v>2019</v>
      </c>
      <c r="B4" s="90" t="s">
        <v>336</v>
      </c>
      <c r="C4" s="90">
        <v>803.52002429962101</v>
      </c>
      <c r="D4" s="90" t="s">
        <v>988</v>
      </c>
      <c r="E4" s="90" t="s">
        <v>996</v>
      </c>
      <c r="F4" s="119" t="s">
        <v>1015</v>
      </c>
      <c r="G4" s="95">
        <f t="shared" ref="G4:G24" si="0">C4*1000</f>
        <v>803520.024299621</v>
      </c>
      <c r="H4" s="95">
        <f>G4*About!$A$132/10^6</f>
        <v>22.498560680389389</v>
      </c>
      <c r="I4" s="119">
        <f>H4*'EPA to IEA Scaling'!$E$13</f>
        <v>18.207948911879267</v>
      </c>
    </row>
    <row r="5" spans="1:9" x14ac:dyDescent="0.45">
      <c r="A5" s="96">
        <v>2019</v>
      </c>
      <c r="B5" s="90" t="s">
        <v>336</v>
      </c>
      <c r="C5" s="90">
        <v>5.3000000119209201</v>
      </c>
      <c r="D5" s="90" t="s">
        <v>1000</v>
      </c>
      <c r="E5" s="90" t="s">
        <v>1007</v>
      </c>
      <c r="F5" s="119" t="s">
        <v>1015</v>
      </c>
      <c r="G5" s="95">
        <f t="shared" si="0"/>
        <v>5300.0000119209199</v>
      </c>
      <c r="H5" s="95">
        <f>G5*About!$A$132/10^6</f>
        <v>0.14840000033378575</v>
      </c>
      <c r="I5" s="119">
        <f>H5*'EPA to IEA Scaling'!$E$13</f>
        <v>0.12009922158956846</v>
      </c>
    </row>
    <row r="6" spans="1:9" x14ac:dyDescent="0.45">
      <c r="A6" s="96">
        <v>2019</v>
      </c>
      <c r="B6" s="90" t="s">
        <v>336</v>
      </c>
      <c r="C6" s="90">
        <v>29.239999055862398</v>
      </c>
      <c r="D6" s="90" t="s">
        <v>988</v>
      </c>
      <c r="E6" s="90" t="s">
        <v>1007</v>
      </c>
      <c r="F6" s="119" t="s">
        <v>1015</v>
      </c>
      <c r="G6" s="95">
        <f t="shared" si="0"/>
        <v>29239.999055862398</v>
      </c>
      <c r="H6" s="95">
        <f>G6*About!$A$132/10^6</f>
        <v>0.81871997356414716</v>
      </c>
      <c r="I6" s="119">
        <f>H6*'EPA to IEA Scaling'!$E$13</f>
        <v>0.66258511660191832</v>
      </c>
    </row>
    <row r="7" spans="1:9" x14ac:dyDescent="0.45">
      <c r="A7" s="96">
        <v>2019</v>
      </c>
      <c r="B7" s="90" t="s">
        <v>336</v>
      </c>
      <c r="C7" s="90">
        <v>8.9599996805191005</v>
      </c>
      <c r="D7" s="90" t="s">
        <v>1000</v>
      </c>
      <c r="E7" s="90" t="s">
        <v>999</v>
      </c>
      <c r="F7" s="119" t="s">
        <v>1015</v>
      </c>
      <c r="G7" s="95">
        <f t="shared" si="0"/>
        <v>8959.9996805191004</v>
      </c>
      <c r="H7" s="95">
        <f>G7*About!$A$132/10^6</f>
        <v>0.25087999105453479</v>
      </c>
      <c r="I7" s="119">
        <f>H7*'EPA to IEA Scaling'!$E$13</f>
        <v>0.20303565748165173</v>
      </c>
    </row>
    <row r="8" spans="1:9" x14ac:dyDescent="0.45">
      <c r="A8" s="96">
        <v>2019</v>
      </c>
      <c r="B8" s="90" t="s">
        <v>336</v>
      </c>
      <c r="C8" s="90">
        <v>0</v>
      </c>
      <c r="D8" s="90" t="s">
        <v>1002</v>
      </c>
      <c r="E8" s="90" t="s">
        <v>999</v>
      </c>
      <c r="F8" s="119" t="s">
        <v>1015</v>
      </c>
      <c r="G8" s="95">
        <f t="shared" si="0"/>
        <v>0</v>
      </c>
      <c r="H8" s="95">
        <f>G8*About!$A$132/10^6</f>
        <v>0</v>
      </c>
      <c r="I8" s="119">
        <f>H8*'EPA to IEA Scaling'!$E$13</f>
        <v>0</v>
      </c>
    </row>
    <row r="9" spans="1:9" x14ac:dyDescent="0.45">
      <c r="A9" s="96">
        <v>2019</v>
      </c>
      <c r="B9" s="90" t="s">
        <v>336</v>
      </c>
      <c r="C9" s="90">
        <v>15.569999814033499</v>
      </c>
      <c r="D9" s="90" t="s">
        <v>988</v>
      </c>
      <c r="E9" s="90" t="s">
        <v>999</v>
      </c>
      <c r="F9" s="119" t="s">
        <v>1015</v>
      </c>
      <c r="G9" s="95">
        <f t="shared" si="0"/>
        <v>15569.999814033499</v>
      </c>
      <c r="H9" s="95">
        <f>G9*About!$A$132/10^6</f>
        <v>0.43595999479293801</v>
      </c>
      <c r="I9" s="119">
        <f>H9*'EPA to IEA Scaling'!$E$13</f>
        <v>0.35281978369985145</v>
      </c>
    </row>
    <row r="10" spans="1:9" x14ac:dyDescent="0.45">
      <c r="A10" s="96">
        <v>2019</v>
      </c>
      <c r="B10" s="90" t="s">
        <v>336</v>
      </c>
      <c r="C10" s="90">
        <v>9.8000000715255702</v>
      </c>
      <c r="D10" s="90" t="s">
        <v>1000</v>
      </c>
      <c r="E10" s="90" t="s">
        <v>994</v>
      </c>
      <c r="F10" s="119" t="s">
        <v>1015</v>
      </c>
      <c r="G10" s="95">
        <f t="shared" si="0"/>
        <v>9800.0000715255701</v>
      </c>
      <c r="H10" s="95">
        <f>G10*About!$A$132/10^6</f>
        <v>0.27440000200271597</v>
      </c>
      <c r="I10" s="119">
        <f>H10*'EPA to IEA Scaling'!$E$13</f>
        <v>0.22207025990955745</v>
      </c>
    </row>
    <row r="11" spans="1:9" x14ac:dyDescent="0.45">
      <c r="A11" s="96">
        <v>2019</v>
      </c>
      <c r="B11" s="90" t="s">
        <v>336</v>
      </c>
      <c r="C11" s="90">
        <v>11.5900001525878</v>
      </c>
      <c r="D11" s="90" t="s">
        <v>1002</v>
      </c>
      <c r="E11" s="90" t="s">
        <v>994</v>
      </c>
      <c r="F11" s="119" t="s">
        <v>1015</v>
      </c>
      <c r="G11" s="95">
        <f t="shared" si="0"/>
        <v>11590.0001525878</v>
      </c>
      <c r="H11" s="95">
        <f>G11*About!$A$132/10^6</f>
        <v>0.32452000427245836</v>
      </c>
      <c r="I11" s="119">
        <f>H11*'EPA to IEA Scaling'!$E$13</f>
        <v>0.2626320742298035</v>
      </c>
    </row>
    <row r="12" spans="1:9" x14ac:dyDescent="0.45">
      <c r="A12" s="96">
        <v>2019</v>
      </c>
      <c r="B12" s="90" t="s">
        <v>336</v>
      </c>
      <c r="C12" s="90">
        <v>119.98000074364199</v>
      </c>
      <c r="D12" s="90" t="s">
        <v>988</v>
      </c>
      <c r="E12" s="90" t="s">
        <v>994</v>
      </c>
      <c r="F12" s="119" t="s">
        <v>1015</v>
      </c>
      <c r="G12" s="95">
        <f t="shared" si="0"/>
        <v>119980.000743642</v>
      </c>
      <c r="H12" s="95">
        <f>G12*About!$A$132/10^6</f>
        <v>3.3594400208219759</v>
      </c>
      <c r="I12" s="119">
        <f>H12*'EPA to IEA Scaling'!$E$13</f>
        <v>2.7187744647579164</v>
      </c>
    </row>
    <row r="13" spans="1:9" x14ac:dyDescent="0.45">
      <c r="A13" s="96">
        <v>2019</v>
      </c>
      <c r="B13" s="90" t="s">
        <v>336</v>
      </c>
      <c r="C13" s="90">
        <v>128.75</v>
      </c>
      <c r="D13" s="90" t="s">
        <v>1000</v>
      </c>
      <c r="E13" s="90" t="s">
        <v>991</v>
      </c>
      <c r="F13" s="119" t="s">
        <v>1015</v>
      </c>
      <c r="G13" s="95">
        <f t="shared" si="0"/>
        <v>128750</v>
      </c>
      <c r="H13" s="95">
        <f>G13*About!$A$132/10^6</f>
        <v>3.605</v>
      </c>
      <c r="I13" s="119">
        <f>H13*'EPA to IEA Scaling'!$E$13</f>
        <v>2.9175046688448303</v>
      </c>
    </row>
    <row r="14" spans="1:9" x14ac:dyDescent="0.45">
      <c r="A14" s="96">
        <v>2019</v>
      </c>
      <c r="B14" s="90" t="s">
        <v>336</v>
      </c>
      <c r="C14" s="90">
        <v>0</v>
      </c>
      <c r="D14" s="90" t="s">
        <v>1002</v>
      </c>
      <c r="E14" s="90" t="s">
        <v>991</v>
      </c>
      <c r="F14" s="119" t="s">
        <v>1015</v>
      </c>
      <c r="G14" s="95">
        <f t="shared" si="0"/>
        <v>0</v>
      </c>
      <c r="H14" s="95">
        <f>G14*About!$A$132/10^6</f>
        <v>0</v>
      </c>
      <c r="I14" s="119">
        <f>H14*'EPA to IEA Scaling'!$E$13</f>
        <v>0</v>
      </c>
    </row>
    <row r="15" spans="1:9" x14ac:dyDescent="0.45">
      <c r="A15" s="96">
        <v>2019</v>
      </c>
      <c r="B15" s="90" t="s">
        <v>336</v>
      </c>
      <c r="C15" s="90">
        <v>223.70000070333401</v>
      </c>
      <c r="D15" s="90" t="s">
        <v>988</v>
      </c>
      <c r="E15" s="90" t="s">
        <v>991</v>
      </c>
      <c r="F15" s="119" t="s">
        <v>1015</v>
      </c>
      <c r="G15" s="95">
        <f t="shared" si="0"/>
        <v>223700.00070333402</v>
      </c>
      <c r="H15" s="95">
        <f>G15*About!$A$132/10^6</f>
        <v>6.2636000196933521</v>
      </c>
      <c r="I15" s="119">
        <f>H15*'EPA to IEA Scaling'!$E$13</f>
        <v>5.0690935648354856</v>
      </c>
    </row>
    <row r="16" spans="1:9" x14ac:dyDescent="0.45">
      <c r="A16" s="96">
        <v>2019</v>
      </c>
      <c r="B16" s="90" t="s">
        <v>336</v>
      </c>
      <c r="C16" s="90">
        <v>85.349998474121094</v>
      </c>
      <c r="D16" s="90" t="s">
        <v>1000</v>
      </c>
      <c r="E16" s="90" t="s">
        <v>986</v>
      </c>
      <c r="F16" s="119" t="s">
        <v>1015</v>
      </c>
      <c r="G16" s="95">
        <f t="shared" si="0"/>
        <v>85349.998474121094</v>
      </c>
      <c r="H16" s="95">
        <f>G16*About!$A$132/10^6</f>
        <v>2.3897999572753905</v>
      </c>
      <c r="I16" s="119">
        <f>H16*'EPA to IEA Scaling'!$E$13</f>
        <v>1.9340506332749314</v>
      </c>
    </row>
    <row r="17" spans="1:9" x14ac:dyDescent="0.45">
      <c r="A17" s="96">
        <v>2019</v>
      </c>
      <c r="B17" s="90" t="s">
        <v>336</v>
      </c>
      <c r="C17" s="90">
        <v>33.540000915527301</v>
      </c>
      <c r="D17" s="90" t="s">
        <v>1002</v>
      </c>
      <c r="E17" s="90" t="s">
        <v>986</v>
      </c>
      <c r="F17" s="119" t="s">
        <v>1015</v>
      </c>
      <c r="G17" s="95">
        <f t="shared" si="0"/>
        <v>33540.0009155273</v>
      </c>
      <c r="H17" s="95">
        <f>G17*About!$A$132/10^6</f>
        <v>0.93912002563476449</v>
      </c>
      <c r="I17" s="119">
        <f>H17*'EPA to IEA Scaling'!$E$13</f>
        <v>0.76002414962416143</v>
      </c>
    </row>
    <row r="18" spans="1:9" x14ac:dyDescent="0.45">
      <c r="A18" s="96">
        <v>2019</v>
      </c>
      <c r="B18" s="90" t="s">
        <v>336</v>
      </c>
      <c r="C18" s="90">
        <v>1045.2700006067701</v>
      </c>
      <c r="D18" s="90" t="s">
        <v>988</v>
      </c>
      <c r="E18" s="90" t="s">
        <v>986</v>
      </c>
      <c r="F18" s="119" t="s">
        <v>1015</v>
      </c>
      <c r="G18" s="95">
        <f t="shared" si="0"/>
        <v>1045270.00060677</v>
      </c>
      <c r="H18" s="95">
        <f>G18*About!$A$132/10^6</f>
        <v>29.267560016989563</v>
      </c>
      <c r="I18" s="119">
        <f>H18*'EPA to IEA Scaling'!$E$13</f>
        <v>23.6860590832908</v>
      </c>
    </row>
    <row r="19" spans="1:9" x14ac:dyDescent="0.45">
      <c r="A19" s="96">
        <v>2019</v>
      </c>
      <c r="B19" s="90" t="s">
        <v>336</v>
      </c>
      <c r="C19" s="90">
        <v>1952.5899963378899</v>
      </c>
      <c r="D19" s="90" t="s">
        <v>1000</v>
      </c>
      <c r="E19" s="90" t="s">
        <v>993</v>
      </c>
      <c r="F19" s="119" t="s">
        <v>1015</v>
      </c>
      <c r="G19" s="95">
        <f t="shared" si="0"/>
        <v>1952589.9963378899</v>
      </c>
      <c r="H19" s="95">
        <f>G19*About!$A$132/10^6</f>
        <v>54.672519897460916</v>
      </c>
      <c r="I19" s="119">
        <f>H19*'EPA to IEA Scaling'!$E$13</f>
        <v>44.246139267227214</v>
      </c>
    </row>
    <row r="20" spans="1:9" x14ac:dyDescent="0.45">
      <c r="A20" s="96">
        <v>2019</v>
      </c>
      <c r="B20" s="90" t="s">
        <v>336</v>
      </c>
      <c r="C20" s="90">
        <v>0</v>
      </c>
      <c r="D20" s="90" t="s">
        <v>1002</v>
      </c>
      <c r="E20" s="90" t="s">
        <v>993</v>
      </c>
      <c r="F20" s="119" t="s">
        <v>1015</v>
      </c>
      <c r="G20" s="95">
        <f t="shared" si="0"/>
        <v>0</v>
      </c>
      <c r="H20" s="95">
        <f>G20*About!$A$132/10^6</f>
        <v>0</v>
      </c>
      <c r="I20" s="119">
        <f>H20*'EPA to IEA Scaling'!$E$13</f>
        <v>0</v>
      </c>
    </row>
    <row r="21" spans="1:9" x14ac:dyDescent="0.45">
      <c r="A21" s="96">
        <v>2019</v>
      </c>
      <c r="B21" s="90" t="s">
        <v>336</v>
      </c>
      <c r="C21" s="90">
        <v>3392.80006027221</v>
      </c>
      <c r="D21" s="90" t="s">
        <v>988</v>
      </c>
      <c r="E21" s="90" t="s">
        <v>993</v>
      </c>
      <c r="F21" s="119" t="s">
        <v>1015</v>
      </c>
      <c r="G21" s="95">
        <f t="shared" si="0"/>
        <v>3392800.0602722098</v>
      </c>
      <c r="H21" s="95">
        <f>G21*About!$A$132/10^6</f>
        <v>94.998401687621879</v>
      </c>
      <c r="I21" s="119">
        <f>H21*'EPA to IEA Scaling'!$E$13</f>
        <v>76.881631194572378</v>
      </c>
    </row>
    <row r="22" spans="1:9" x14ac:dyDescent="0.45">
      <c r="A22" s="96">
        <v>2019</v>
      </c>
      <c r="B22" s="90" t="s">
        <v>336</v>
      </c>
      <c r="C22" s="90">
        <v>147.18999671936001</v>
      </c>
      <c r="D22" s="90" t="s">
        <v>1000</v>
      </c>
      <c r="E22" s="90" t="s">
        <v>990</v>
      </c>
      <c r="F22" s="119" t="s">
        <v>1015</v>
      </c>
      <c r="G22" s="95">
        <f t="shared" si="0"/>
        <v>147189.99671936</v>
      </c>
      <c r="H22" s="95">
        <f>G22*About!$A$132/10^6</f>
        <v>4.1213199081420804</v>
      </c>
      <c r="I22" s="119">
        <f>H22*'EPA to IEA Scaling'!$E$13</f>
        <v>3.3353592437746649</v>
      </c>
    </row>
    <row r="23" spans="1:9" x14ac:dyDescent="0.45">
      <c r="A23" s="96">
        <v>2019</v>
      </c>
      <c r="B23" s="90" t="s">
        <v>336</v>
      </c>
      <c r="C23" s="90">
        <v>139.83999633789</v>
      </c>
      <c r="D23" s="90" t="s">
        <v>1002</v>
      </c>
      <c r="E23" s="90" t="s">
        <v>990</v>
      </c>
      <c r="F23" s="119" t="s">
        <v>1015</v>
      </c>
      <c r="G23" s="95">
        <f t="shared" si="0"/>
        <v>139839.99633789001</v>
      </c>
      <c r="H23" s="95">
        <f>G23*About!$A$132/10^6</f>
        <v>3.9155198974609204</v>
      </c>
      <c r="I23" s="119">
        <f>H23*'EPA to IEA Scaling'!$E$13</f>
        <v>3.168806541413888</v>
      </c>
    </row>
    <row r="24" spans="1:9" x14ac:dyDescent="0.45">
      <c r="A24" s="96">
        <v>2019</v>
      </c>
      <c r="B24" s="90" t="s">
        <v>336</v>
      </c>
      <c r="C24" s="90">
        <v>1802.5299894213599</v>
      </c>
      <c r="D24" s="90" t="s">
        <v>988</v>
      </c>
      <c r="E24" s="90" t="s">
        <v>990</v>
      </c>
      <c r="F24" s="119" t="s">
        <v>1015</v>
      </c>
      <c r="G24" s="95">
        <f t="shared" si="0"/>
        <v>1802529.98942136</v>
      </c>
      <c r="H24" s="95">
        <f>G24*About!$A$132/10^6</f>
        <v>50.470839703798077</v>
      </c>
      <c r="I24" s="119">
        <f>H24*'EPA to IEA Scaling'!$E$13</f>
        <v>40.845744931026331</v>
      </c>
    </row>
    <row r="25" spans="1:9" x14ac:dyDescent="0.45">
      <c r="A25" s="96">
        <v>2019</v>
      </c>
      <c r="B25" t="s">
        <v>59</v>
      </c>
      <c r="C25">
        <v>102.470002174377</v>
      </c>
      <c r="D25" t="s">
        <v>1000</v>
      </c>
      <c r="E25" t="s">
        <v>996</v>
      </c>
      <c r="F25" s="119" t="s">
        <v>1015</v>
      </c>
      <c r="G25" s="95">
        <f t="shared" ref="G25:G88" si="1">C25*1000</f>
        <v>102470.002174377</v>
      </c>
      <c r="H25" s="95">
        <f>G25*About!$A$132/10^6</f>
        <v>2.8691600608825563</v>
      </c>
      <c r="I25" s="119">
        <f>H25*'EPA to IEA Scaling'!$E$13</f>
        <v>2.3219938622158045</v>
      </c>
    </row>
    <row r="26" spans="1:9" x14ac:dyDescent="0.45">
      <c r="A26" s="96">
        <v>2019</v>
      </c>
      <c r="B26" t="s">
        <v>59</v>
      </c>
      <c r="C26">
        <v>56.630000963807099</v>
      </c>
      <c r="D26" t="s">
        <v>988</v>
      </c>
      <c r="E26" t="s">
        <v>996</v>
      </c>
      <c r="F26" s="119" t="s">
        <v>1015</v>
      </c>
      <c r="G26" s="95">
        <f t="shared" si="1"/>
        <v>56630.000963807099</v>
      </c>
      <c r="H26" s="95">
        <f>G26*About!$A$132/10^6</f>
        <v>1.5856400269865987</v>
      </c>
      <c r="I26" s="119">
        <f>H26*'EPA to IEA Scaling'!$E$13</f>
        <v>1.2832488715230637</v>
      </c>
    </row>
    <row r="27" spans="1:9" x14ac:dyDescent="0.45">
      <c r="A27" s="96">
        <v>2019</v>
      </c>
      <c r="B27" t="s">
        <v>59</v>
      </c>
      <c r="C27">
        <v>1.14000003039836</v>
      </c>
      <c r="D27" t="s">
        <v>1000</v>
      </c>
      <c r="E27" t="s">
        <v>1007</v>
      </c>
      <c r="F27" s="119" t="s">
        <v>1015</v>
      </c>
      <c r="G27" s="95">
        <f t="shared" si="1"/>
        <v>1140.00003039836</v>
      </c>
      <c r="H27" s="95">
        <f>G27*About!$A$132/10^6</f>
        <v>3.1920000851154082E-2</v>
      </c>
      <c r="I27" s="119">
        <f>H27*'EPA to IEA Scaling'!$E$13</f>
        <v>2.5832663387731759E-2</v>
      </c>
    </row>
    <row r="28" spans="1:9" x14ac:dyDescent="0.45">
      <c r="A28" s="96">
        <v>2019</v>
      </c>
      <c r="B28" t="s">
        <v>59</v>
      </c>
      <c r="C28">
        <v>6.1300002336502004</v>
      </c>
      <c r="D28" t="s">
        <v>988</v>
      </c>
      <c r="E28" t="s">
        <v>1007</v>
      </c>
      <c r="F28" s="119" t="s">
        <v>1015</v>
      </c>
      <c r="G28" s="95">
        <f t="shared" si="1"/>
        <v>6130.0002336502002</v>
      </c>
      <c r="H28" s="95">
        <f>G28*About!$A$132/10^6</f>
        <v>0.1716400065422056</v>
      </c>
      <c r="I28" s="119">
        <f>H28*'EPA to IEA Scaling'!$E$13</f>
        <v>0.13890721787723773</v>
      </c>
    </row>
    <row r="29" spans="1:9" x14ac:dyDescent="0.45">
      <c r="A29" s="96">
        <v>2019</v>
      </c>
      <c r="B29" t="s">
        <v>59</v>
      </c>
      <c r="C29">
        <v>19.3799998760223</v>
      </c>
      <c r="D29" t="s">
        <v>1000</v>
      </c>
      <c r="E29" t="s">
        <v>999</v>
      </c>
      <c r="F29" s="119" t="s">
        <v>1015</v>
      </c>
      <c r="G29" s="95">
        <f t="shared" si="1"/>
        <v>19379.999876022299</v>
      </c>
      <c r="H29" s="95">
        <f>G29*About!$A$132/10^6</f>
        <v>0.54263999652862427</v>
      </c>
      <c r="I29" s="119">
        <f>H29*'EPA to IEA Scaling'!$E$13</f>
        <v>0.43915526307190117</v>
      </c>
    </row>
    <row r="30" spans="1:9" x14ac:dyDescent="0.45">
      <c r="A30" s="96">
        <v>2019</v>
      </c>
      <c r="B30" t="s">
        <v>59</v>
      </c>
      <c r="C30">
        <v>0</v>
      </c>
      <c r="D30" t="s">
        <v>1002</v>
      </c>
      <c r="E30" t="s">
        <v>999</v>
      </c>
      <c r="F30" s="119" t="s">
        <v>1015</v>
      </c>
      <c r="G30" s="95">
        <f t="shared" si="1"/>
        <v>0</v>
      </c>
      <c r="H30" s="95">
        <f>G30*About!$A$132/10^6</f>
        <v>0</v>
      </c>
      <c r="I30" s="119">
        <f>H30*'EPA to IEA Scaling'!$E$13</f>
        <v>0</v>
      </c>
    </row>
    <row r="31" spans="1:9" x14ac:dyDescent="0.45">
      <c r="A31" s="96">
        <v>2019</v>
      </c>
      <c r="B31" t="s">
        <v>59</v>
      </c>
      <c r="C31">
        <v>33.689999947324303</v>
      </c>
      <c r="D31" t="s">
        <v>988</v>
      </c>
      <c r="E31" t="s">
        <v>999</v>
      </c>
      <c r="F31" s="119" t="s">
        <v>1015</v>
      </c>
      <c r="G31" s="95">
        <f t="shared" si="1"/>
        <v>33689.999947324301</v>
      </c>
      <c r="H31" s="95">
        <f>G31*About!$A$132/10^6</f>
        <v>0.94331999852508042</v>
      </c>
      <c r="I31" s="119">
        <f>H31*'EPA to IEA Scaling'!$E$13</f>
        <v>0.76342316225010276</v>
      </c>
    </row>
    <row r="32" spans="1:9" x14ac:dyDescent="0.45">
      <c r="A32" s="96">
        <v>2019</v>
      </c>
      <c r="B32" t="s">
        <v>59</v>
      </c>
      <c r="C32">
        <v>31.5099997520446</v>
      </c>
      <c r="D32" t="s">
        <v>1000</v>
      </c>
      <c r="E32" t="s">
        <v>994</v>
      </c>
      <c r="F32" s="119" t="s">
        <v>1015</v>
      </c>
      <c r="G32" s="95">
        <f t="shared" si="1"/>
        <v>31509.999752044601</v>
      </c>
      <c r="H32" s="95">
        <f>G32*About!$A$132/10^6</f>
        <v>0.88227999305724891</v>
      </c>
      <c r="I32" s="119">
        <f>H32*'EPA to IEA Scaling'!$E$13</f>
        <v>0.71402385547098701</v>
      </c>
    </row>
    <row r="33" spans="1:9" x14ac:dyDescent="0.45">
      <c r="A33" s="96">
        <v>2019</v>
      </c>
      <c r="B33" t="s">
        <v>59</v>
      </c>
      <c r="C33">
        <v>18.659999847412099</v>
      </c>
      <c r="D33" t="s">
        <v>1002</v>
      </c>
      <c r="E33" t="s">
        <v>994</v>
      </c>
      <c r="F33" s="119" t="s">
        <v>1015</v>
      </c>
      <c r="G33" s="95">
        <f t="shared" si="1"/>
        <v>18659.999847412098</v>
      </c>
      <c r="H33" s="95">
        <f>G33*About!$A$132/10^6</f>
        <v>0.52247999572753878</v>
      </c>
      <c r="I33" s="119">
        <f>H33*'EPA to IEA Scaling'!$E$13</f>
        <v>0.42283989650849413</v>
      </c>
    </row>
    <row r="34" spans="1:9" x14ac:dyDescent="0.45">
      <c r="A34" s="96">
        <v>2019</v>
      </c>
      <c r="B34" t="s">
        <v>59</v>
      </c>
      <c r="C34">
        <v>385.87000183015999</v>
      </c>
      <c r="D34" t="s">
        <v>988</v>
      </c>
      <c r="E34" t="s">
        <v>994</v>
      </c>
      <c r="F34" s="119" t="s">
        <v>1015</v>
      </c>
      <c r="G34" s="95">
        <f t="shared" si="1"/>
        <v>385870.00183015998</v>
      </c>
      <c r="H34" s="95">
        <f>G34*About!$A$132/10^6</f>
        <v>10.804360051244478</v>
      </c>
      <c r="I34" s="119">
        <f>H34*'EPA to IEA Scaling'!$E$13</f>
        <v>8.7439031604400377</v>
      </c>
    </row>
    <row r="35" spans="1:9" x14ac:dyDescent="0.45">
      <c r="A35" s="96">
        <v>2019</v>
      </c>
      <c r="B35" t="s">
        <v>59</v>
      </c>
      <c r="C35">
        <v>9.5199999809265101</v>
      </c>
      <c r="D35" t="s">
        <v>1000</v>
      </c>
      <c r="E35" t="s">
        <v>991</v>
      </c>
      <c r="F35" s="119" t="s">
        <v>1015</v>
      </c>
      <c r="G35" s="95">
        <f t="shared" si="1"/>
        <v>9519.99998092651</v>
      </c>
      <c r="H35" s="95">
        <f>G35*About!$A$132/10^6</f>
        <v>0.26655999946594228</v>
      </c>
      <c r="I35" s="119">
        <f>H35*'EPA to IEA Scaling'!$E$13</f>
        <v>0.21572539333402554</v>
      </c>
    </row>
    <row r="36" spans="1:9" x14ac:dyDescent="0.45">
      <c r="A36" s="96">
        <v>2019</v>
      </c>
      <c r="B36" t="s">
        <v>59</v>
      </c>
      <c r="C36">
        <v>0</v>
      </c>
      <c r="D36" t="s">
        <v>1002</v>
      </c>
      <c r="E36" t="s">
        <v>991</v>
      </c>
      <c r="F36" s="119" t="s">
        <v>1015</v>
      </c>
      <c r="G36" s="95">
        <f t="shared" si="1"/>
        <v>0</v>
      </c>
      <c r="H36" s="95">
        <f>G36*About!$A$132/10^6</f>
        <v>0</v>
      </c>
      <c r="I36" s="119">
        <f>H36*'EPA to IEA Scaling'!$E$13</f>
        <v>0</v>
      </c>
    </row>
    <row r="37" spans="1:9" x14ac:dyDescent="0.45">
      <c r="A37" s="96">
        <v>2019</v>
      </c>
      <c r="B37" t="s">
        <v>59</v>
      </c>
      <c r="C37">
        <v>16.550000019371499</v>
      </c>
      <c r="D37" t="s">
        <v>988</v>
      </c>
      <c r="E37" t="s">
        <v>991</v>
      </c>
      <c r="F37" s="119" t="s">
        <v>1015</v>
      </c>
      <c r="G37" s="95">
        <f t="shared" si="1"/>
        <v>16550.000019371499</v>
      </c>
      <c r="H37" s="95">
        <f>G37*About!$A$132/10^6</f>
        <v>0.46340000054240199</v>
      </c>
      <c r="I37" s="119">
        <f>H37*'EPA to IEA Scaling'!$E$13</f>
        <v>0.375026814181735</v>
      </c>
    </row>
    <row r="38" spans="1:9" x14ac:dyDescent="0.45">
      <c r="A38" s="96">
        <v>2019</v>
      </c>
      <c r="B38" t="s">
        <v>59</v>
      </c>
      <c r="C38">
        <v>6.9699999690055803</v>
      </c>
      <c r="D38" t="s">
        <v>1000</v>
      </c>
      <c r="E38" t="s">
        <v>986</v>
      </c>
      <c r="F38" s="119" t="s">
        <v>1015</v>
      </c>
      <c r="G38" s="95">
        <f t="shared" si="1"/>
        <v>6969.9999690055802</v>
      </c>
      <c r="H38" s="95">
        <f>G38*About!$A$132/10^6</f>
        <v>0.19515999913215626</v>
      </c>
      <c r="I38" s="119">
        <f>H38*'EPA to IEA Scaling'!$E$13</f>
        <v>0.15794180544793868</v>
      </c>
    </row>
    <row r="39" spans="1:9" x14ac:dyDescent="0.45">
      <c r="A39" s="96">
        <v>2019</v>
      </c>
      <c r="B39" t="s">
        <v>59</v>
      </c>
      <c r="C39">
        <v>1.7799999713897701</v>
      </c>
      <c r="D39" t="s">
        <v>1002</v>
      </c>
      <c r="E39" t="s">
        <v>986</v>
      </c>
      <c r="F39" s="119" t="s">
        <v>1015</v>
      </c>
      <c r="G39" s="95">
        <f t="shared" si="1"/>
        <v>1779.9999713897701</v>
      </c>
      <c r="H39" s="95">
        <f>G39*About!$A$132/10^6</f>
        <v>4.9839999198913562E-2</v>
      </c>
      <c r="I39" s="119">
        <f>H39*'EPA to IEA Scaling'!$E$13</f>
        <v>4.0335209530666549E-2</v>
      </c>
    </row>
    <row r="40" spans="1:9" x14ac:dyDescent="0.45">
      <c r="A40" s="96">
        <v>2019</v>
      </c>
      <c r="B40" t="s">
        <v>59</v>
      </c>
      <c r="C40">
        <v>85.259998766705394</v>
      </c>
      <c r="D40" t="s">
        <v>988</v>
      </c>
      <c r="E40" t="s">
        <v>986</v>
      </c>
      <c r="F40" s="119" t="s">
        <v>1015</v>
      </c>
      <c r="G40" s="95">
        <f t="shared" si="1"/>
        <v>85259.998766705394</v>
      </c>
      <c r="H40" s="95">
        <f>G40*About!$A$132/10^6</f>
        <v>2.387279965467751</v>
      </c>
      <c r="I40" s="119">
        <f>H40*'EPA to IEA Scaling'!$E$13</f>
        <v>1.9320112191655725</v>
      </c>
    </row>
    <row r="41" spans="1:9" x14ac:dyDescent="0.45">
      <c r="A41" s="96">
        <v>2019</v>
      </c>
      <c r="B41" t="s">
        <v>59</v>
      </c>
      <c r="C41">
        <v>0</v>
      </c>
      <c r="D41" t="s">
        <v>1000</v>
      </c>
      <c r="E41" t="s">
        <v>993</v>
      </c>
      <c r="F41" s="119" t="s">
        <v>1015</v>
      </c>
      <c r="G41" s="95">
        <f t="shared" si="1"/>
        <v>0</v>
      </c>
      <c r="H41" s="95">
        <f>G41*About!$A$132/10^6</f>
        <v>0</v>
      </c>
      <c r="I41" s="119">
        <f>H41*'EPA to IEA Scaling'!$E$13</f>
        <v>0</v>
      </c>
    </row>
    <row r="42" spans="1:9" x14ac:dyDescent="0.45">
      <c r="A42" s="96">
        <v>2019</v>
      </c>
      <c r="B42" t="s">
        <v>59</v>
      </c>
      <c r="C42">
        <v>0</v>
      </c>
      <c r="D42" t="s">
        <v>1002</v>
      </c>
      <c r="E42" t="s">
        <v>993</v>
      </c>
      <c r="F42" s="119" t="s">
        <v>1015</v>
      </c>
      <c r="G42" s="95">
        <f t="shared" si="1"/>
        <v>0</v>
      </c>
      <c r="H42" s="95">
        <f>G42*About!$A$132/10^6</f>
        <v>0</v>
      </c>
      <c r="I42" s="119">
        <f>H42*'EPA to IEA Scaling'!$E$13</f>
        <v>0</v>
      </c>
    </row>
    <row r="43" spans="1:9" x14ac:dyDescent="0.45">
      <c r="A43" s="96">
        <v>2019</v>
      </c>
      <c r="B43" t="s">
        <v>59</v>
      </c>
      <c r="C43">
        <v>0</v>
      </c>
      <c r="D43" t="s">
        <v>988</v>
      </c>
      <c r="E43" t="s">
        <v>993</v>
      </c>
      <c r="F43" s="119" t="s">
        <v>1015</v>
      </c>
      <c r="G43" s="95">
        <f t="shared" si="1"/>
        <v>0</v>
      </c>
      <c r="H43" s="95">
        <f>G43*About!$A$132/10^6</f>
        <v>0</v>
      </c>
      <c r="I43" s="119">
        <f>H43*'EPA to IEA Scaling'!$E$13</f>
        <v>0</v>
      </c>
    </row>
    <row r="44" spans="1:9" x14ac:dyDescent="0.45">
      <c r="A44" s="96">
        <v>2019</v>
      </c>
      <c r="B44" t="s">
        <v>59</v>
      </c>
      <c r="C44">
        <v>0</v>
      </c>
      <c r="D44" t="s">
        <v>1000</v>
      </c>
      <c r="E44" t="s">
        <v>990</v>
      </c>
      <c r="F44" s="119" t="s">
        <v>1015</v>
      </c>
      <c r="G44" s="95">
        <f t="shared" si="1"/>
        <v>0</v>
      </c>
      <c r="H44" s="95">
        <f>G44*About!$A$132/10^6</f>
        <v>0</v>
      </c>
      <c r="I44" s="119">
        <f>H44*'EPA to IEA Scaling'!$E$13</f>
        <v>0</v>
      </c>
    </row>
    <row r="45" spans="1:9" x14ac:dyDescent="0.45">
      <c r="A45" s="96">
        <v>2019</v>
      </c>
      <c r="B45" t="s">
        <v>59</v>
      </c>
      <c r="C45">
        <v>9.9999997764825804E-3</v>
      </c>
      <c r="D45" t="s">
        <v>1002</v>
      </c>
      <c r="E45" t="s">
        <v>990</v>
      </c>
      <c r="F45" s="119" t="s">
        <v>1015</v>
      </c>
      <c r="G45" s="95">
        <f t="shared" si="1"/>
        <v>9.9999997764825803</v>
      </c>
      <c r="H45" s="95">
        <f>G45*About!$A$132/10^6</f>
        <v>2.7999999374151222E-4</v>
      </c>
      <c r="I45" s="119">
        <f>H45*'EPA to IEA Scaling'!$E$13</f>
        <v>2.2660229931134124E-4</v>
      </c>
    </row>
    <row r="46" spans="1:9" x14ac:dyDescent="0.45">
      <c r="A46" s="96">
        <v>2019</v>
      </c>
      <c r="B46" t="s">
        <v>59</v>
      </c>
      <c r="C46">
        <v>0</v>
      </c>
      <c r="D46" t="s">
        <v>988</v>
      </c>
      <c r="E46" t="s">
        <v>990</v>
      </c>
      <c r="F46" s="119" t="s">
        <v>1015</v>
      </c>
      <c r="G46" s="95">
        <f t="shared" si="1"/>
        <v>0</v>
      </c>
      <c r="H46" s="95">
        <f>G46*About!$A$132/10^6</f>
        <v>0</v>
      </c>
      <c r="I46" s="119">
        <f>H46*'EPA to IEA Scaling'!$E$13</f>
        <v>0</v>
      </c>
    </row>
    <row r="47" spans="1:9" x14ac:dyDescent="0.45">
      <c r="A47" s="96">
        <v>2019</v>
      </c>
      <c r="B47" t="s">
        <v>74</v>
      </c>
      <c r="C47">
        <v>143.93999671936001</v>
      </c>
      <c r="D47" t="s">
        <v>1000</v>
      </c>
      <c r="E47" t="s">
        <v>996</v>
      </c>
      <c r="F47" s="119" t="s">
        <v>1015</v>
      </c>
      <c r="G47" s="95">
        <f t="shared" si="1"/>
        <v>143939.99671936</v>
      </c>
      <c r="H47" s="95">
        <f>G47*About!$A$132/10^6</f>
        <v>4.0303199081420802</v>
      </c>
      <c r="I47" s="119">
        <f>H47*'EPA to IEA Scaling'!$E$13</f>
        <v>3.2617134948523678</v>
      </c>
    </row>
    <row r="48" spans="1:9" x14ac:dyDescent="0.45">
      <c r="A48" s="96">
        <v>2019</v>
      </c>
      <c r="B48" t="s">
        <v>74</v>
      </c>
      <c r="C48">
        <v>81.360001623630495</v>
      </c>
      <c r="D48" t="s">
        <v>988</v>
      </c>
      <c r="E48" t="s">
        <v>996</v>
      </c>
      <c r="F48" s="119" t="s">
        <v>1015</v>
      </c>
      <c r="G48" s="95">
        <f t="shared" si="1"/>
        <v>81360.001623630495</v>
      </c>
      <c r="H48" s="95">
        <f>G48*About!$A$132/10^6</f>
        <v>2.2780800454616537</v>
      </c>
      <c r="I48" s="119">
        <f>H48*'EPA to IEA Scaling'!$E$13</f>
        <v>1.8436363851973974</v>
      </c>
    </row>
    <row r="49" spans="1:9" x14ac:dyDescent="0.45">
      <c r="A49" s="96">
        <v>2019</v>
      </c>
      <c r="B49" t="s">
        <v>74</v>
      </c>
      <c r="C49">
        <v>0.43999999389052302</v>
      </c>
      <c r="D49" t="s">
        <v>1000</v>
      </c>
      <c r="E49" t="s">
        <v>1007</v>
      </c>
      <c r="F49" s="119" t="s">
        <v>1015</v>
      </c>
      <c r="G49" s="95">
        <f t="shared" si="1"/>
        <v>439.999993890523</v>
      </c>
      <c r="H49" s="95">
        <f>G49*About!$A$132/10^6</f>
        <v>1.2319999828934645E-2</v>
      </c>
      <c r="I49" s="119">
        <f>H49*'EPA to IEA Scaling'!$E$13</f>
        <v>9.9705012541149336E-3</v>
      </c>
    </row>
    <row r="50" spans="1:9" x14ac:dyDescent="0.45">
      <c r="A50" s="96">
        <v>2019</v>
      </c>
      <c r="B50" t="s">
        <v>74</v>
      </c>
      <c r="C50">
        <v>2.4199999868869702</v>
      </c>
      <c r="D50" t="s">
        <v>988</v>
      </c>
      <c r="E50" t="s">
        <v>1007</v>
      </c>
      <c r="F50" s="119" t="s">
        <v>1015</v>
      </c>
      <c r="G50" s="95">
        <f t="shared" si="1"/>
        <v>2419.99998688697</v>
      </c>
      <c r="H50" s="95">
        <f>G50*About!$A$132/10^6</f>
        <v>6.7759999632835161E-2</v>
      </c>
      <c r="I50" s="119">
        <f>H50*'EPA to IEA Scaling'!$E$13</f>
        <v>5.483775736191971E-2</v>
      </c>
    </row>
    <row r="51" spans="1:9" x14ac:dyDescent="0.45">
      <c r="A51" s="96">
        <v>2019</v>
      </c>
      <c r="B51" t="s">
        <v>74</v>
      </c>
      <c r="C51">
        <v>0.34999999776482499</v>
      </c>
      <c r="D51" t="s">
        <v>1000</v>
      </c>
      <c r="E51" t="s">
        <v>999</v>
      </c>
      <c r="F51" s="119" t="s">
        <v>1015</v>
      </c>
      <c r="G51" s="95">
        <f t="shared" si="1"/>
        <v>349.99999776482497</v>
      </c>
      <c r="H51" s="95">
        <f>G51*About!$A$132/10^6</f>
        <v>9.7999999374150989E-3</v>
      </c>
      <c r="I51" s="119">
        <f>H51*'EPA to IEA Scaling'!$E$13</f>
        <v>7.9310806025208302E-3</v>
      </c>
    </row>
    <row r="52" spans="1:9" x14ac:dyDescent="0.45">
      <c r="A52" s="96">
        <v>2019</v>
      </c>
      <c r="B52" t="s">
        <v>74</v>
      </c>
      <c r="C52">
        <v>0</v>
      </c>
      <c r="D52" t="s">
        <v>1002</v>
      </c>
      <c r="E52" t="s">
        <v>999</v>
      </c>
      <c r="F52" s="119" t="s">
        <v>1015</v>
      </c>
      <c r="G52" s="95">
        <f t="shared" si="1"/>
        <v>0</v>
      </c>
      <c r="H52" s="95">
        <f>G52*About!$A$132/10^6</f>
        <v>0</v>
      </c>
      <c r="I52" s="119">
        <f>H52*'EPA to IEA Scaling'!$E$13</f>
        <v>0</v>
      </c>
    </row>
    <row r="53" spans="1:9" x14ac:dyDescent="0.45">
      <c r="A53" s="96">
        <v>2019</v>
      </c>
      <c r="B53" t="s">
        <v>74</v>
      </c>
      <c r="C53">
        <v>0.61999999545514495</v>
      </c>
      <c r="D53" t="s">
        <v>988</v>
      </c>
      <c r="E53" t="s">
        <v>999</v>
      </c>
      <c r="F53" s="119" t="s">
        <v>1015</v>
      </c>
      <c r="G53" s="95">
        <f t="shared" si="1"/>
        <v>619.99999545514493</v>
      </c>
      <c r="H53" s="95">
        <f>G53*About!$A$132/10^6</f>
        <v>1.7359999872744059E-2</v>
      </c>
      <c r="I53" s="119">
        <f>H53*'EPA to IEA Scaling'!$E$13</f>
        <v>1.4049342768342982E-2</v>
      </c>
    </row>
    <row r="54" spans="1:9" x14ac:dyDescent="0.45">
      <c r="A54" s="96">
        <v>2019</v>
      </c>
      <c r="B54" t="s">
        <v>74</v>
      </c>
      <c r="C54">
        <v>0</v>
      </c>
      <c r="D54" t="s">
        <v>1000</v>
      </c>
      <c r="E54" t="s">
        <v>994</v>
      </c>
      <c r="F54" s="119" t="s">
        <v>1015</v>
      </c>
      <c r="G54" s="95">
        <f t="shared" si="1"/>
        <v>0</v>
      </c>
      <c r="H54" s="95">
        <f>G54*About!$A$132/10^6</f>
        <v>0</v>
      </c>
      <c r="I54" s="119">
        <f>H54*'EPA to IEA Scaling'!$E$13</f>
        <v>0</v>
      </c>
    </row>
    <row r="55" spans="1:9" x14ac:dyDescent="0.45">
      <c r="A55" s="96">
        <v>2019</v>
      </c>
      <c r="B55" t="s">
        <v>74</v>
      </c>
      <c r="C55">
        <v>0</v>
      </c>
      <c r="D55" t="s">
        <v>1002</v>
      </c>
      <c r="E55" t="s">
        <v>994</v>
      </c>
      <c r="F55" s="119" t="s">
        <v>1015</v>
      </c>
      <c r="G55" s="95">
        <f t="shared" si="1"/>
        <v>0</v>
      </c>
      <c r="H55" s="95">
        <f>G55*About!$A$132/10^6</f>
        <v>0</v>
      </c>
      <c r="I55" s="119">
        <f>H55*'EPA to IEA Scaling'!$E$13</f>
        <v>0</v>
      </c>
    </row>
    <row r="56" spans="1:9" x14ac:dyDescent="0.45">
      <c r="A56" s="96">
        <v>2019</v>
      </c>
      <c r="B56" t="s">
        <v>74</v>
      </c>
      <c r="C56">
        <v>0</v>
      </c>
      <c r="D56" t="s">
        <v>988</v>
      </c>
      <c r="E56" t="s">
        <v>994</v>
      </c>
      <c r="F56" s="119" t="s">
        <v>1015</v>
      </c>
      <c r="G56" s="95">
        <f t="shared" si="1"/>
        <v>0</v>
      </c>
      <c r="H56" s="95">
        <f>G56*About!$A$132/10^6</f>
        <v>0</v>
      </c>
      <c r="I56" s="119">
        <f>H56*'EPA to IEA Scaling'!$E$13</f>
        <v>0</v>
      </c>
    </row>
    <row r="57" spans="1:9" x14ac:dyDescent="0.45">
      <c r="A57" s="96">
        <v>2019</v>
      </c>
      <c r="B57" t="s">
        <v>74</v>
      </c>
      <c r="C57">
        <v>93.749999046325598</v>
      </c>
      <c r="D57" t="s">
        <v>1000</v>
      </c>
      <c r="E57" t="s">
        <v>991</v>
      </c>
      <c r="F57" s="119" t="s">
        <v>1015</v>
      </c>
      <c r="G57" s="95">
        <f t="shared" si="1"/>
        <v>93749.999046325596</v>
      </c>
      <c r="H57" s="95">
        <f>G57*About!$A$132/10^6</f>
        <v>2.624999973297117</v>
      </c>
      <c r="I57" s="119">
        <f>H57*'EPA to IEA Scaling'!$E$13</f>
        <v>2.1243965819173076</v>
      </c>
    </row>
    <row r="58" spans="1:9" x14ac:dyDescent="0.45">
      <c r="A58" s="96">
        <v>2019</v>
      </c>
      <c r="B58" t="s">
        <v>74</v>
      </c>
      <c r="C58">
        <v>0</v>
      </c>
      <c r="D58" t="s">
        <v>1002</v>
      </c>
      <c r="E58" t="s">
        <v>991</v>
      </c>
      <c r="F58" s="119" t="s">
        <v>1015</v>
      </c>
      <c r="G58" s="95">
        <f t="shared" si="1"/>
        <v>0</v>
      </c>
      <c r="H58" s="95">
        <f>G58*About!$A$132/10^6</f>
        <v>0</v>
      </c>
      <c r="I58" s="119">
        <f>H58*'EPA to IEA Scaling'!$E$13</f>
        <v>0</v>
      </c>
    </row>
    <row r="59" spans="1:9" x14ac:dyDescent="0.45">
      <c r="A59" s="96">
        <v>2019</v>
      </c>
      <c r="B59" t="s">
        <v>74</v>
      </c>
      <c r="C59">
        <v>162.88999837636899</v>
      </c>
      <c r="D59" t="s">
        <v>988</v>
      </c>
      <c r="E59" t="s">
        <v>991</v>
      </c>
      <c r="F59" s="119" t="s">
        <v>1015</v>
      </c>
      <c r="G59" s="95">
        <f t="shared" si="1"/>
        <v>162889.99837636898</v>
      </c>
      <c r="H59" s="95">
        <f>G59*About!$A$132/10^6</f>
        <v>4.5609199545383312</v>
      </c>
      <c r="I59" s="119">
        <f>H59*'EPA to IEA Scaling'!$E$13</f>
        <v>3.6911248991936567</v>
      </c>
    </row>
    <row r="60" spans="1:9" x14ac:dyDescent="0.45">
      <c r="A60" s="96">
        <v>2019</v>
      </c>
      <c r="B60" t="s">
        <v>74</v>
      </c>
      <c r="C60">
        <v>62.890000820159898</v>
      </c>
      <c r="D60" t="s">
        <v>1000</v>
      </c>
      <c r="E60" t="s">
        <v>986</v>
      </c>
      <c r="F60" s="119" t="s">
        <v>1015</v>
      </c>
      <c r="G60" s="95">
        <f t="shared" si="1"/>
        <v>62890.000820159898</v>
      </c>
      <c r="H60" s="95">
        <f>G60*About!$A$132/10^6</f>
        <v>1.760920022964477</v>
      </c>
      <c r="I60" s="119">
        <f>H60*'EPA to IEA Scaling'!$E$13</f>
        <v>1.4251019108075471</v>
      </c>
    </row>
    <row r="61" spans="1:9" x14ac:dyDescent="0.45">
      <c r="A61" s="96">
        <v>2019</v>
      </c>
      <c r="B61" t="s">
        <v>74</v>
      </c>
      <c r="C61">
        <v>8.25</v>
      </c>
      <c r="D61" t="s">
        <v>1002</v>
      </c>
      <c r="E61" t="s">
        <v>986</v>
      </c>
      <c r="F61" s="119" t="s">
        <v>1015</v>
      </c>
      <c r="G61" s="95">
        <f t="shared" si="1"/>
        <v>8250</v>
      </c>
      <c r="H61" s="95">
        <f>G61*About!$A$132/10^6</f>
        <v>0.23100000000000001</v>
      </c>
      <c r="I61" s="119">
        <f>H61*'EPA to IEA Scaling'!$E$13</f>
        <v>0.18694690111044546</v>
      </c>
    </row>
    <row r="62" spans="1:9" x14ac:dyDescent="0.45">
      <c r="A62" s="96">
        <v>2019</v>
      </c>
      <c r="B62" t="s">
        <v>74</v>
      </c>
      <c r="C62">
        <v>770.09999543428398</v>
      </c>
      <c r="D62" t="s">
        <v>988</v>
      </c>
      <c r="E62" t="s">
        <v>986</v>
      </c>
      <c r="F62" s="119" t="s">
        <v>1015</v>
      </c>
      <c r="G62" s="95">
        <f t="shared" si="1"/>
        <v>770099.99543428398</v>
      </c>
      <c r="H62" s="95">
        <f>G62*About!$A$132/10^6</f>
        <v>21.56279987215995</v>
      </c>
      <c r="I62" s="119">
        <f>H62*'EPA to IEA Scaling'!$E$13</f>
        <v>17.450643356558491</v>
      </c>
    </row>
    <row r="63" spans="1:9" x14ac:dyDescent="0.45">
      <c r="A63" s="96">
        <v>2019</v>
      </c>
      <c r="B63" t="s">
        <v>74</v>
      </c>
      <c r="C63">
        <v>302.899990081787</v>
      </c>
      <c r="D63" t="s">
        <v>1000</v>
      </c>
      <c r="E63" t="s">
        <v>993</v>
      </c>
      <c r="F63" s="119" t="s">
        <v>1015</v>
      </c>
      <c r="G63" s="95">
        <f t="shared" si="1"/>
        <v>302899.99008178699</v>
      </c>
      <c r="H63" s="95">
        <f>G63*About!$A$132/10^6</f>
        <v>8.4811997222900359</v>
      </c>
      <c r="I63" s="119">
        <f>H63*'EPA to IEA Scaling'!$E$13</f>
        <v>6.8637835748090588</v>
      </c>
    </row>
    <row r="64" spans="1:9" x14ac:dyDescent="0.45">
      <c r="A64" s="96">
        <v>2019</v>
      </c>
      <c r="B64" t="s">
        <v>74</v>
      </c>
      <c r="C64">
        <v>0</v>
      </c>
      <c r="D64" t="s">
        <v>1002</v>
      </c>
      <c r="E64" t="s">
        <v>993</v>
      </c>
      <c r="F64" s="119" t="s">
        <v>1015</v>
      </c>
      <c r="G64" s="95">
        <f t="shared" si="1"/>
        <v>0</v>
      </c>
      <c r="H64" s="95">
        <f>G64*About!$A$132/10^6</f>
        <v>0</v>
      </c>
      <c r="I64" s="119">
        <f>H64*'EPA to IEA Scaling'!$E$13</f>
        <v>0</v>
      </c>
    </row>
    <row r="65" spans="1:9" x14ac:dyDescent="0.45">
      <c r="A65" s="96">
        <v>2019</v>
      </c>
      <c r="B65" t="s">
        <v>74</v>
      </c>
      <c r="C65">
        <v>526.31999945640496</v>
      </c>
      <c r="D65" t="s">
        <v>988</v>
      </c>
      <c r="E65" t="s">
        <v>993</v>
      </c>
      <c r="F65" s="119" t="s">
        <v>1015</v>
      </c>
      <c r="G65" s="95">
        <f t="shared" si="1"/>
        <v>526319.99945640494</v>
      </c>
      <c r="H65" s="95">
        <f>G65*About!$A$132/10^6</f>
        <v>14.73695998477934</v>
      </c>
      <c r="I65" s="119">
        <f>H65*'EPA to IEA Scaling'!$E$13</f>
        <v>11.926532471615301</v>
      </c>
    </row>
    <row r="66" spans="1:9" x14ac:dyDescent="0.45">
      <c r="A66" s="96">
        <v>2019</v>
      </c>
      <c r="B66" t="s">
        <v>74</v>
      </c>
      <c r="C66">
        <v>7.3899999856948799</v>
      </c>
      <c r="D66" t="s">
        <v>1000</v>
      </c>
      <c r="E66" t="s">
        <v>990</v>
      </c>
      <c r="F66" s="119" t="s">
        <v>1015</v>
      </c>
      <c r="G66" s="95">
        <f t="shared" si="1"/>
        <v>7389.9999856948798</v>
      </c>
      <c r="H66" s="95">
        <f>G66*About!$A$132/10^6</f>
        <v>0.20691999959945664</v>
      </c>
      <c r="I66" s="119">
        <f>H66*'EPA to IEA Scaling'!$E$13</f>
        <v>0.16745910260992652</v>
      </c>
    </row>
    <row r="67" spans="1:9" x14ac:dyDescent="0.45">
      <c r="A67" s="96">
        <v>2019</v>
      </c>
      <c r="B67" t="s">
        <v>74</v>
      </c>
      <c r="C67">
        <v>9.17000007629394</v>
      </c>
      <c r="D67" t="s">
        <v>1002</v>
      </c>
      <c r="E67" t="s">
        <v>990</v>
      </c>
      <c r="F67" s="119" t="s">
        <v>1015</v>
      </c>
      <c r="G67" s="95">
        <f t="shared" si="1"/>
        <v>9170.0000762939399</v>
      </c>
      <c r="H67" s="95">
        <f>G67*About!$A$132/10^6</f>
        <v>0.25676000213623035</v>
      </c>
      <c r="I67" s="119">
        <f>H67*'EPA to IEA Scaling'!$E$13</f>
        <v>0.20779431484190308</v>
      </c>
    </row>
    <row r="68" spans="1:9" x14ac:dyDescent="0.45">
      <c r="A68" s="96">
        <v>2019</v>
      </c>
      <c r="B68" t="s">
        <v>74</v>
      </c>
      <c r="C68">
        <v>90.450001684948802</v>
      </c>
      <c r="D68" t="s">
        <v>988</v>
      </c>
      <c r="E68" t="s">
        <v>990</v>
      </c>
      <c r="F68" s="119" t="s">
        <v>1015</v>
      </c>
      <c r="G68" s="95">
        <f t="shared" si="1"/>
        <v>90450.001684948802</v>
      </c>
      <c r="H68" s="95">
        <f>G68*About!$A$132/10^6</f>
        <v>2.5326000471785663</v>
      </c>
      <c r="I68" s="119">
        <f>H68*'EPA to IEA Scaling'!$E$13</f>
        <v>2.0496178812649388</v>
      </c>
    </row>
    <row r="69" spans="1:9" x14ac:dyDescent="0.45">
      <c r="A69" s="96">
        <v>2019</v>
      </c>
      <c r="B69" t="s">
        <v>82</v>
      </c>
      <c r="C69">
        <v>728.03998565673805</v>
      </c>
      <c r="D69" t="s">
        <v>1000</v>
      </c>
      <c r="E69" t="s">
        <v>996</v>
      </c>
      <c r="F69" s="119" t="s">
        <v>1015</v>
      </c>
      <c r="G69" s="95">
        <f t="shared" si="1"/>
        <v>728039.98565673805</v>
      </c>
      <c r="H69" s="95">
        <f>G69*About!$A$132/10^6</f>
        <v>20.385119598388666</v>
      </c>
      <c r="I69" s="119">
        <f>H69*'EPA to IEA Scaling'!$E$13</f>
        <v>16.497553842790342</v>
      </c>
    </row>
    <row r="70" spans="1:9" x14ac:dyDescent="0.45">
      <c r="A70" s="96">
        <v>2019</v>
      </c>
      <c r="B70" t="s">
        <v>82</v>
      </c>
      <c r="C70">
        <v>402.31999063491799</v>
      </c>
      <c r="D70" t="s">
        <v>988</v>
      </c>
      <c r="E70" t="s">
        <v>996</v>
      </c>
      <c r="F70" s="119" t="s">
        <v>1015</v>
      </c>
      <c r="G70" s="95">
        <f t="shared" si="1"/>
        <v>402319.99063491798</v>
      </c>
      <c r="H70" s="95">
        <f>G70*About!$A$132/10^6</f>
        <v>11.264959737777703</v>
      </c>
      <c r="I70" s="119">
        <f>H70*'EPA to IEA Scaling'!$E$13</f>
        <v>9.1166636974522834</v>
      </c>
    </row>
    <row r="71" spans="1:9" x14ac:dyDescent="0.45">
      <c r="A71" s="96">
        <v>2019</v>
      </c>
      <c r="B71" t="s">
        <v>82</v>
      </c>
      <c r="C71">
        <v>5.1900001168251002</v>
      </c>
      <c r="D71" t="s">
        <v>1000</v>
      </c>
      <c r="E71" t="s">
        <v>1007</v>
      </c>
      <c r="F71" s="119" t="s">
        <v>1015</v>
      </c>
      <c r="G71" s="95">
        <f t="shared" si="1"/>
        <v>5190.0001168251001</v>
      </c>
      <c r="H71" s="95">
        <f>G71*About!$A$132/10^6</f>
        <v>0.14532000327110278</v>
      </c>
      <c r="I71" s="119">
        <f>H71*'EPA to IEA Scaling'!$E$13</f>
        <v>0.11760659861858207</v>
      </c>
    </row>
    <row r="72" spans="1:9" x14ac:dyDescent="0.45">
      <c r="A72" s="96">
        <v>2019</v>
      </c>
      <c r="B72" t="s">
        <v>82</v>
      </c>
      <c r="C72">
        <v>27.790000200271599</v>
      </c>
      <c r="D72" t="s">
        <v>988</v>
      </c>
      <c r="E72" t="s">
        <v>1007</v>
      </c>
      <c r="F72" s="119" t="s">
        <v>1015</v>
      </c>
      <c r="G72" s="95">
        <f t="shared" si="1"/>
        <v>27790.000200271599</v>
      </c>
      <c r="H72" s="95">
        <f>G72*About!$A$132/10^6</f>
        <v>0.77812000560760475</v>
      </c>
      <c r="I72" s="119">
        <f>H72*'EPA to IEA Scaling'!$E$13</f>
        <v>0.62972780839993125</v>
      </c>
    </row>
    <row r="73" spans="1:9" x14ac:dyDescent="0.45">
      <c r="A73" s="96">
        <v>2019</v>
      </c>
      <c r="B73" t="s">
        <v>82</v>
      </c>
      <c r="C73">
        <v>11.220000386238</v>
      </c>
      <c r="D73" t="s">
        <v>1000</v>
      </c>
      <c r="E73" t="s">
        <v>999</v>
      </c>
      <c r="F73" s="119" t="s">
        <v>1015</v>
      </c>
      <c r="G73" s="95">
        <f t="shared" si="1"/>
        <v>11220.000386238</v>
      </c>
      <c r="H73" s="95">
        <f>G73*About!$A$132/10^6</f>
        <v>0.31416001081466399</v>
      </c>
      <c r="I73" s="119">
        <f>H73*'EPA to IEA Scaling'!$E$13</f>
        <v>0.25424779426244787</v>
      </c>
    </row>
    <row r="74" spans="1:9" x14ac:dyDescent="0.45">
      <c r="A74" s="96">
        <v>2019</v>
      </c>
      <c r="B74" t="s">
        <v>82</v>
      </c>
      <c r="C74">
        <v>0</v>
      </c>
      <c r="D74" t="s">
        <v>1002</v>
      </c>
      <c r="E74" t="s">
        <v>999</v>
      </c>
      <c r="F74" s="119" t="s">
        <v>1015</v>
      </c>
      <c r="G74" s="95">
        <f t="shared" si="1"/>
        <v>0</v>
      </c>
      <c r="H74" s="95">
        <f>G74*About!$A$132/10^6</f>
        <v>0</v>
      </c>
      <c r="I74" s="119">
        <f>H74*'EPA to IEA Scaling'!$E$13</f>
        <v>0</v>
      </c>
    </row>
    <row r="75" spans="1:9" x14ac:dyDescent="0.45">
      <c r="A75" s="96">
        <v>2019</v>
      </c>
      <c r="B75" t="s">
        <v>82</v>
      </c>
      <c r="C75">
        <v>19.519999692216501</v>
      </c>
      <c r="D75" t="s">
        <v>988</v>
      </c>
      <c r="E75" t="s">
        <v>999</v>
      </c>
      <c r="F75" s="119" t="s">
        <v>1015</v>
      </c>
      <c r="G75" s="95">
        <f t="shared" si="1"/>
        <v>19519.999692216501</v>
      </c>
      <c r="H75" s="95">
        <f>G75*About!$A$132/10^6</f>
        <v>0.54655999138206202</v>
      </c>
      <c r="I75" s="119">
        <f>H75*'EPA to IEA Scaling'!$E$13</f>
        <v>0.44232769116808768</v>
      </c>
    </row>
    <row r="76" spans="1:9" x14ac:dyDescent="0.45">
      <c r="A76" s="96">
        <v>2019</v>
      </c>
      <c r="B76" t="s">
        <v>82</v>
      </c>
      <c r="C76">
        <v>8.6000001430511404</v>
      </c>
      <c r="D76" t="s">
        <v>1000</v>
      </c>
      <c r="E76" t="s">
        <v>994</v>
      </c>
      <c r="F76" s="119" t="s">
        <v>1015</v>
      </c>
      <c r="G76" s="95">
        <f t="shared" si="1"/>
        <v>8600.0001430511402</v>
      </c>
      <c r="H76" s="95">
        <f>G76*About!$A$132/10^6</f>
        <v>0.24080000400543192</v>
      </c>
      <c r="I76" s="119">
        <f>H76*'EPA to IEA Scaling'!$E$13</f>
        <v>0.19487798500518763</v>
      </c>
    </row>
    <row r="77" spans="1:9" x14ac:dyDescent="0.45">
      <c r="A77" s="96">
        <v>2019</v>
      </c>
      <c r="B77" t="s">
        <v>82</v>
      </c>
      <c r="C77">
        <v>10.149999618530201</v>
      </c>
      <c r="D77" t="s">
        <v>1002</v>
      </c>
      <c r="E77" t="s">
        <v>994</v>
      </c>
      <c r="F77" s="119" t="s">
        <v>1015</v>
      </c>
      <c r="G77" s="95">
        <f t="shared" si="1"/>
        <v>10149.999618530201</v>
      </c>
      <c r="H77" s="95">
        <f>G77*About!$A$132/10^6</f>
        <v>0.2841999893188456</v>
      </c>
      <c r="I77" s="119">
        <f>H77*'EPA to IEA Scaling'!$E$13</f>
        <v>0.23000133029774839</v>
      </c>
    </row>
    <row r="78" spans="1:9" x14ac:dyDescent="0.45">
      <c r="A78" s="96">
        <v>2019</v>
      </c>
      <c r="B78" t="s">
        <v>82</v>
      </c>
      <c r="C78">
        <v>105.26999879814601</v>
      </c>
      <c r="D78" t="s">
        <v>988</v>
      </c>
      <c r="E78" t="s">
        <v>994</v>
      </c>
      <c r="F78" s="119" t="s">
        <v>1015</v>
      </c>
      <c r="G78" s="95">
        <f t="shared" si="1"/>
        <v>105269.998798146</v>
      </c>
      <c r="H78" s="95">
        <f>G78*About!$A$132/10^6</f>
        <v>2.9475599663480878</v>
      </c>
      <c r="I78" s="119">
        <f>H78*'EPA to IEA Scaling'!$E$13</f>
        <v>2.3854424309349951</v>
      </c>
    </row>
    <row r="79" spans="1:9" x14ac:dyDescent="0.45">
      <c r="A79" s="96">
        <v>2019</v>
      </c>
      <c r="B79" t="s">
        <v>82</v>
      </c>
      <c r="C79">
        <v>268.30000114440901</v>
      </c>
      <c r="D79" t="s">
        <v>1000</v>
      </c>
      <c r="E79" t="s">
        <v>991</v>
      </c>
      <c r="F79" s="119" t="s">
        <v>1015</v>
      </c>
      <c r="G79" s="95">
        <f t="shared" si="1"/>
        <v>268300.00114440901</v>
      </c>
      <c r="H79" s="95">
        <f>G79*About!$A$132/10^6</f>
        <v>7.5124000320434527</v>
      </c>
      <c r="I79" s="119">
        <f>H79*'EPA to IEA Scaling'!$E$13</f>
        <v>6.0797398523486343</v>
      </c>
    </row>
    <row r="80" spans="1:9" x14ac:dyDescent="0.45">
      <c r="A80" s="96">
        <v>2019</v>
      </c>
      <c r="B80" t="s">
        <v>82</v>
      </c>
      <c r="C80">
        <v>0</v>
      </c>
      <c r="D80" t="s">
        <v>1002</v>
      </c>
      <c r="E80" t="s">
        <v>991</v>
      </c>
      <c r="F80" s="119" t="s">
        <v>1015</v>
      </c>
      <c r="G80" s="95">
        <f t="shared" si="1"/>
        <v>0</v>
      </c>
      <c r="H80" s="95">
        <f>G80*About!$A$132/10^6</f>
        <v>0</v>
      </c>
      <c r="I80" s="119">
        <f>H80*'EPA to IEA Scaling'!$E$13</f>
        <v>0</v>
      </c>
    </row>
    <row r="81" spans="1:9" x14ac:dyDescent="0.45">
      <c r="A81" s="96">
        <v>2019</v>
      </c>
      <c r="B81" t="s">
        <v>82</v>
      </c>
      <c r="C81">
        <v>466.20999407768198</v>
      </c>
      <c r="D81" t="s">
        <v>988</v>
      </c>
      <c r="E81" t="s">
        <v>991</v>
      </c>
      <c r="F81" s="119" t="s">
        <v>1015</v>
      </c>
      <c r="G81" s="95">
        <f t="shared" si="1"/>
        <v>466209.99407768197</v>
      </c>
      <c r="H81" s="95">
        <f>G81*About!$A$132/10^6</f>
        <v>13.053879834175095</v>
      </c>
      <c r="I81" s="119">
        <f>H81*'EPA to IEA Scaling'!$E$13</f>
        <v>10.564425898126274</v>
      </c>
    </row>
    <row r="82" spans="1:9" x14ac:dyDescent="0.45">
      <c r="A82" s="96">
        <v>2019</v>
      </c>
      <c r="B82" t="s">
        <v>82</v>
      </c>
      <c r="C82">
        <v>75.200000762939396</v>
      </c>
      <c r="D82" t="s">
        <v>1000</v>
      </c>
      <c r="E82" t="s">
        <v>986</v>
      </c>
      <c r="F82" s="119" t="s">
        <v>1015</v>
      </c>
      <c r="G82" s="95">
        <f t="shared" si="1"/>
        <v>75200.000762939395</v>
      </c>
      <c r="H82" s="95">
        <f>G82*About!$A$132/10^6</f>
        <v>2.105600021362303</v>
      </c>
      <c r="I82" s="119">
        <f>H82*'EPA to IEA Scaling'!$E$13</f>
        <v>1.7040493461981396</v>
      </c>
    </row>
    <row r="83" spans="1:9" x14ac:dyDescent="0.45">
      <c r="A83" s="96">
        <v>2019</v>
      </c>
      <c r="B83" t="s">
        <v>82</v>
      </c>
      <c r="C83">
        <v>39.400001525878899</v>
      </c>
      <c r="D83" t="s">
        <v>1002</v>
      </c>
      <c r="E83" t="s">
        <v>986</v>
      </c>
      <c r="F83" s="119" t="s">
        <v>1015</v>
      </c>
      <c r="G83" s="95">
        <f t="shared" si="1"/>
        <v>39400.001525878899</v>
      </c>
      <c r="H83" s="95">
        <f>G83*About!$A$132/10^6</f>
        <v>1.1032000427246091</v>
      </c>
      <c r="I83" s="119">
        <f>H83*'EPA to IEA Scaling'!$E$13</f>
        <v>0.89281311381937956</v>
      </c>
    </row>
    <row r="84" spans="1:9" x14ac:dyDescent="0.45">
      <c r="A84" s="96">
        <v>2019</v>
      </c>
      <c r="B84" t="s">
        <v>82</v>
      </c>
      <c r="C84">
        <v>920.95000398159004</v>
      </c>
      <c r="D84" t="s">
        <v>988</v>
      </c>
      <c r="E84" t="s">
        <v>986</v>
      </c>
      <c r="F84" s="119" t="s">
        <v>1015</v>
      </c>
      <c r="G84" s="95">
        <f t="shared" si="1"/>
        <v>920950.00398159004</v>
      </c>
      <c r="H84" s="95">
        <f>G84*About!$A$132/10^6</f>
        <v>25.786600111484521</v>
      </c>
      <c r="I84" s="119">
        <f>H84*'EPA to IEA Scaling'!$E$13</f>
        <v>20.868939311758865</v>
      </c>
    </row>
    <row r="85" spans="1:9" x14ac:dyDescent="0.45">
      <c r="A85" s="96">
        <v>2019</v>
      </c>
      <c r="B85" t="s">
        <v>82</v>
      </c>
      <c r="C85">
        <v>173.29000282287501</v>
      </c>
      <c r="D85" t="s">
        <v>1000</v>
      </c>
      <c r="E85" t="s">
        <v>993</v>
      </c>
      <c r="F85" s="119" t="s">
        <v>1015</v>
      </c>
      <c r="G85" s="95">
        <f t="shared" si="1"/>
        <v>173290.00282287502</v>
      </c>
      <c r="H85" s="95">
        <f>G85*About!$A$132/10^6</f>
        <v>4.8521200790405006</v>
      </c>
      <c r="I85" s="119">
        <f>H85*'EPA to IEA Scaling'!$E$13</f>
        <v>3.9267913965038579</v>
      </c>
    </row>
    <row r="86" spans="1:9" x14ac:dyDescent="0.45">
      <c r="A86" s="96">
        <v>2019</v>
      </c>
      <c r="B86" t="s">
        <v>82</v>
      </c>
      <c r="C86">
        <v>0</v>
      </c>
      <c r="D86" t="s">
        <v>1002</v>
      </c>
      <c r="E86" t="s">
        <v>993</v>
      </c>
      <c r="F86" s="119" t="s">
        <v>1015</v>
      </c>
      <c r="G86" s="95">
        <f t="shared" si="1"/>
        <v>0</v>
      </c>
      <c r="H86" s="95">
        <f>G86*About!$A$132/10^6</f>
        <v>0</v>
      </c>
      <c r="I86" s="119">
        <f>H86*'EPA to IEA Scaling'!$E$13</f>
        <v>0</v>
      </c>
    </row>
    <row r="87" spans="1:9" x14ac:dyDescent="0.45">
      <c r="A87" s="96">
        <v>2019</v>
      </c>
      <c r="B87" t="s">
        <v>82</v>
      </c>
      <c r="C87">
        <v>301.09999895095802</v>
      </c>
      <c r="D87" t="s">
        <v>988</v>
      </c>
      <c r="E87" t="s">
        <v>993</v>
      </c>
      <c r="F87" s="119" t="s">
        <v>1015</v>
      </c>
      <c r="G87" s="95">
        <f t="shared" si="1"/>
        <v>301099.99895095802</v>
      </c>
      <c r="H87" s="95">
        <f>G87*About!$A$132/10^6</f>
        <v>8.4307999706268237</v>
      </c>
      <c r="I87" s="119">
        <f>H87*'EPA to IEA Scaling'!$E$13</f>
        <v>6.8229953609987843</v>
      </c>
    </row>
    <row r="88" spans="1:9" x14ac:dyDescent="0.45">
      <c r="A88" s="96">
        <v>2019</v>
      </c>
      <c r="B88" t="s">
        <v>82</v>
      </c>
      <c r="C88">
        <v>0</v>
      </c>
      <c r="D88" t="s">
        <v>1000</v>
      </c>
      <c r="E88" t="s">
        <v>990</v>
      </c>
      <c r="F88" s="119" t="s">
        <v>1015</v>
      </c>
      <c r="G88" s="95">
        <f t="shared" si="1"/>
        <v>0</v>
      </c>
      <c r="H88" s="95">
        <f>G88*About!$A$132/10^6</f>
        <v>0</v>
      </c>
      <c r="I88" s="119">
        <f>H88*'EPA to IEA Scaling'!$E$13</f>
        <v>0</v>
      </c>
    </row>
    <row r="89" spans="1:9" x14ac:dyDescent="0.45">
      <c r="A89" s="96">
        <v>2019</v>
      </c>
      <c r="B89" t="s">
        <v>82</v>
      </c>
      <c r="C89">
        <v>1.9999999552965102E-2</v>
      </c>
      <c r="D89" t="s">
        <v>1002</v>
      </c>
      <c r="E89" t="s">
        <v>990</v>
      </c>
      <c r="F89" s="119" t="s">
        <v>1015</v>
      </c>
      <c r="G89" s="95">
        <f t="shared" ref="G89:G152" si="2">C89*1000</f>
        <v>19.9999995529651</v>
      </c>
      <c r="H89" s="95">
        <f>G89*About!$A$132/10^6</f>
        <v>5.599999874830228E-4</v>
      </c>
      <c r="I89" s="119">
        <f>H89*'EPA to IEA Scaling'!$E$13</f>
        <v>4.5320459862268112E-4</v>
      </c>
    </row>
    <row r="90" spans="1:9" x14ac:dyDescent="0.45">
      <c r="A90" s="96">
        <v>2019</v>
      </c>
      <c r="B90" t="s">
        <v>82</v>
      </c>
      <c r="C90">
        <v>0</v>
      </c>
      <c r="D90" t="s">
        <v>988</v>
      </c>
      <c r="E90" t="s">
        <v>990</v>
      </c>
      <c r="F90" s="119" t="s">
        <v>1015</v>
      </c>
      <c r="G90" s="95">
        <f t="shared" si="2"/>
        <v>0</v>
      </c>
      <c r="H90" s="95">
        <f>G90*About!$A$132/10^6</f>
        <v>0</v>
      </c>
      <c r="I90" s="119">
        <f>H90*'EPA to IEA Scaling'!$E$13</f>
        <v>0</v>
      </c>
    </row>
    <row r="91" spans="1:9" x14ac:dyDescent="0.45">
      <c r="A91" s="96">
        <v>2019</v>
      </c>
      <c r="B91" t="s">
        <v>156</v>
      </c>
      <c r="C91">
        <v>168.61999702453599</v>
      </c>
      <c r="D91" t="s">
        <v>1000</v>
      </c>
      <c r="E91" t="s">
        <v>996</v>
      </c>
      <c r="F91" s="119" t="s">
        <v>1015</v>
      </c>
      <c r="G91" s="95">
        <f t="shared" si="2"/>
        <v>168619.99702453599</v>
      </c>
      <c r="H91" s="95">
        <f>G91*About!$A$132/10^6</f>
        <v>4.7213599166870077</v>
      </c>
      <c r="I91" s="119">
        <f>H91*'EPA to IEA Scaling'!$E$13</f>
        <v>3.820967988968428</v>
      </c>
    </row>
    <row r="92" spans="1:9" x14ac:dyDescent="0.45">
      <c r="A92" s="96">
        <v>2019</v>
      </c>
      <c r="B92" t="s">
        <v>156</v>
      </c>
      <c r="C92">
        <v>93.180000275373402</v>
      </c>
      <c r="D92" t="s">
        <v>988</v>
      </c>
      <c r="E92" t="s">
        <v>996</v>
      </c>
      <c r="F92" s="119" t="s">
        <v>1015</v>
      </c>
      <c r="G92" s="95">
        <f t="shared" si="2"/>
        <v>93180.000275373401</v>
      </c>
      <c r="H92" s="95">
        <f>G92*About!$A$132/10^6</f>
        <v>2.6090400077104552</v>
      </c>
      <c r="I92" s="119">
        <f>H92*'EPA to IEA Scaling'!$E$13</f>
        <v>2.1114802784183646</v>
      </c>
    </row>
    <row r="93" spans="1:9" x14ac:dyDescent="0.45">
      <c r="A93" s="96">
        <v>2019</v>
      </c>
      <c r="B93" t="s">
        <v>156</v>
      </c>
      <c r="C93">
        <v>2.1499999761581399</v>
      </c>
      <c r="D93" t="s">
        <v>1000</v>
      </c>
      <c r="E93" t="s">
        <v>1007</v>
      </c>
      <c r="F93" s="119" t="s">
        <v>1015</v>
      </c>
      <c r="G93" s="95">
        <f t="shared" si="2"/>
        <v>2149.9999761581398</v>
      </c>
      <c r="H93" s="95">
        <f>G93*About!$A$132/10^6</f>
        <v>6.0199999332427916E-2</v>
      </c>
      <c r="I93" s="119">
        <f>H93*'EPA to IEA Scaling'!$E$13</f>
        <v>4.8719494900641917E-2</v>
      </c>
    </row>
    <row r="94" spans="1:9" x14ac:dyDescent="0.45">
      <c r="A94" s="96">
        <v>2019</v>
      </c>
      <c r="B94" t="s">
        <v>156</v>
      </c>
      <c r="C94">
        <v>11.539999961853001</v>
      </c>
      <c r="D94" t="s">
        <v>988</v>
      </c>
      <c r="E94" t="s">
        <v>1007</v>
      </c>
      <c r="F94" s="119" t="s">
        <v>1015</v>
      </c>
      <c r="G94" s="95">
        <f t="shared" si="2"/>
        <v>11539.999961853</v>
      </c>
      <c r="H94" s="95">
        <f>G94*About!$A$132/10^6</f>
        <v>0.32311999893188403</v>
      </c>
      <c r="I94" s="119">
        <f>H94*'EPA to IEA Scaling'!$E$13</f>
        <v>0.26149905838582754</v>
      </c>
    </row>
    <row r="95" spans="1:9" x14ac:dyDescent="0.45">
      <c r="A95" s="96">
        <v>2019</v>
      </c>
      <c r="B95" t="s">
        <v>156</v>
      </c>
      <c r="C95">
        <v>22.840000152587798</v>
      </c>
      <c r="D95" t="s">
        <v>1000</v>
      </c>
      <c r="E95" t="s">
        <v>999</v>
      </c>
      <c r="F95" s="119" t="s">
        <v>1015</v>
      </c>
      <c r="G95" s="95">
        <f t="shared" si="2"/>
        <v>22840.0001525878</v>
      </c>
      <c r="H95" s="95">
        <f>G95*About!$A$132/10^6</f>
        <v>0.63952000427245836</v>
      </c>
      <c r="I95" s="119">
        <f>H95*'EPA to IEA Scaling'!$E$13</f>
        <v>0.51755966665313813</v>
      </c>
    </row>
    <row r="96" spans="1:9" x14ac:dyDescent="0.45">
      <c r="A96" s="96">
        <v>2019</v>
      </c>
      <c r="B96" t="s">
        <v>156</v>
      </c>
      <c r="C96">
        <v>0</v>
      </c>
      <c r="D96" t="s">
        <v>1002</v>
      </c>
      <c r="E96" t="s">
        <v>999</v>
      </c>
      <c r="F96" s="119" t="s">
        <v>1015</v>
      </c>
      <c r="G96" s="95">
        <f t="shared" si="2"/>
        <v>0</v>
      </c>
      <c r="H96" s="95">
        <f>G96*About!$A$132/10^6</f>
        <v>0</v>
      </c>
      <c r="I96" s="119">
        <f>H96*'EPA to IEA Scaling'!$E$13</f>
        <v>0</v>
      </c>
    </row>
    <row r="97" spans="1:9" x14ac:dyDescent="0.45">
      <c r="A97" s="96">
        <v>2019</v>
      </c>
      <c r="B97" t="s">
        <v>156</v>
      </c>
      <c r="C97">
        <v>39.669999489560702</v>
      </c>
      <c r="D97" t="s">
        <v>988</v>
      </c>
      <c r="E97" t="s">
        <v>999</v>
      </c>
      <c r="F97" s="119" t="s">
        <v>1015</v>
      </c>
      <c r="G97" s="95">
        <f t="shared" si="2"/>
        <v>39669.999489560701</v>
      </c>
      <c r="H97" s="95">
        <f>G97*About!$A$132/10^6</f>
        <v>1.1107599857076995</v>
      </c>
      <c r="I97" s="119">
        <f>H97*'EPA to IEA Scaling'!$E$13</f>
        <v>0.89893132989409996</v>
      </c>
    </row>
    <row r="98" spans="1:9" x14ac:dyDescent="0.45">
      <c r="A98" s="96">
        <v>2019</v>
      </c>
      <c r="B98" t="s">
        <v>156</v>
      </c>
      <c r="C98">
        <v>4.5500001907348597</v>
      </c>
      <c r="D98" t="s">
        <v>1000</v>
      </c>
      <c r="E98" t="s">
        <v>994</v>
      </c>
      <c r="F98" s="119" t="s">
        <v>1015</v>
      </c>
      <c r="G98" s="95">
        <f t="shared" si="2"/>
        <v>4550.0001907348596</v>
      </c>
      <c r="H98" s="95">
        <f>G98*About!$A$132/10^6</f>
        <v>0.12740000534057608</v>
      </c>
      <c r="I98" s="119">
        <f>H98*'EPA to IEA Scaling'!$E$13</f>
        <v>0.10310405281331124</v>
      </c>
    </row>
    <row r="99" spans="1:9" x14ac:dyDescent="0.45">
      <c r="A99" s="96">
        <v>2019</v>
      </c>
      <c r="B99" t="s">
        <v>156</v>
      </c>
      <c r="C99">
        <v>16.959999084472599</v>
      </c>
      <c r="D99" t="s">
        <v>1002</v>
      </c>
      <c r="E99" t="s">
        <v>994</v>
      </c>
      <c r="F99" s="119" t="s">
        <v>1015</v>
      </c>
      <c r="G99" s="95">
        <f t="shared" si="2"/>
        <v>16959.999084472598</v>
      </c>
      <c r="H99" s="95">
        <f>G99*About!$A$132/10^6</f>
        <v>0.47487997436523277</v>
      </c>
      <c r="I99" s="119">
        <f>H99*'EPA to IEA Scaling'!$E$13</f>
        <v>0.3843174874761387</v>
      </c>
    </row>
    <row r="100" spans="1:9" x14ac:dyDescent="0.45">
      <c r="A100" s="96">
        <v>2019</v>
      </c>
      <c r="B100" t="s">
        <v>156</v>
      </c>
      <c r="C100">
        <v>55.780001172795799</v>
      </c>
      <c r="D100" t="s">
        <v>988</v>
      </c>
      <c r="E100" t="s">
        <v>994</v>
      </c>
      <c r="F100" s="119" t="s">
        <v>1015</v>
      </c>
      <c r="G100" s="95">
        <f t="shared" si="2"/>
        <v>55780.001172795797</v>
      </c>
      <c r="H100" s="95">
        <f>G100*About!$A$132/10^6</f>
        <v>1.5618400328382824</v>
      </c>
      <c r="I100" s="119">
        <f>H100*'EPA to IEA Scaling'!$E$13</f>
        <v>1.2639876803868106</v>
      </c>
    </row>
    <row r="101" spans="1:9" x14ac:dyDescent="0.45">
      <c r="A101" s="96">
        <v>2019</v>
      </c>
      <c r="B101" t="s">
        <v>156</v>
      </c>
      <c r="C101">
        <v>14.9700002670288</v>
      </c>
      <c r="D101" t="s">
        <v>1000</v>
      </c>
      <c r="E101" t="s">
        <v>991</v>
      </c>
      <c r="F101" s="119" t="s">
        <v>1015</v>
      </c>
      <c r="G101" s="95">
        <f t="shared" si="2"/>
        <v>14970.000267028799</v>
      </c>
      <c r="H101" s="95">
        <f>G101*About!$A$132/10^6</f>
        <v>0.41916000747680643</v>
      </c>
      <c r="I101" s="119">
        <f>H101*'EPA to IEA Scaling'!$E$13</f>
        <v>0.33922365570225149</v>
      </c>
    </row>
    <row r="102" spans="1:9" x14ac:dyDescent="0.45">
      <c r="A102" s="96">
        <v>2019</v>
      </c>
      <c r="B102" t="s">
        <v>156</v>
      </c>
      <c r="C102">
        <v>0</v>
      </c>
      <c r="D102" t="s">
        <v>1002</v>
      </c>
      <c r="E102" t="s">
        <v>991</v>
      </c>
      <c r="F102" s="119" t="s">
        <v>1015</v>
      </c>
      <c r="G102" s="95">
        <f t="shared" si="2"/>
        <v>0</v>
      </c>
      <c r="H102" s="95">
        <f>G102*About!$A$132/10^6</f>
        <v>0</v>
      </c>
      <c r="I102" s="119">
        <f>H102*'EPA to IEA Scaling'!$E$13</f>
        <v>0</v>
      </c>
    </row>
    <row r="103" spans="1:9" x14ac:dyDescent="0.45">
      <c r="A103" s="96">
        <v>2019</v>
      </c>
      <c r="B103" t="s">
        <v>156</v>
      </c>
      <c r="C103">
        <v>26.019999280571898</v>
      </c>
      <c r="D103" t="s">
        <v>988</v>
      </c>
      <c r="E103" t="s">
        <v>991</v>
      </c>
      <c r="F103" s="119" t="s">
        <v>1015</v>
      </c>
      <c r="G103" s="95">
        <f t="shared" si="2"/>
        <v>26019.999280571898</v>
      </c>
      <c r="H103" s="95">
        <f>G103*About!$A$132/10^6</f>
        <v>0.72855997985601306</v>
      </c>
      <c r="I103" s="119">
        <f>H103*'EPA to IEA Scaling'!$E$13</f>
        <v>0.58961917968471944</v>
      </c>
    </row>
    <row r="104" spans="1:9" x14ac:dyDescent="0.45">
      <c r="A104" s="96">
        <v>2019</v>
      </c>
      <c r="B104" t="s">
        <v>156</v>
      </c>
      <c r="C104">
        <v>8.0399999022483808</v>
      </c>
      <c r="D104" t="s">
        <v>1000</v>
      </c>
      <c r="E104" t="s">
        <v>986</v>
      </c>
      <c r="F104" s="119" t="s">
        <v>1015</v>
      </c>
      <c r="G104" s="95">
        <f t="shared" si="2"/>
        <v>8039.9999022483807</v>
      </c>
      <c r="H104" s="95">
        <f>G104*About!$A$132/10^6</f>
        <v>0.22511999726295465</v>
      </c>
      <c r="I104" s="119">
        <f>H104*'EPA to IEA Scaling'!$E$13</f>
        <v>0.18218825050346896</v>
      </c>
    </row>
    <row r="105" spans="1:9" x14ac:dyDescent="0.45">
      <c r="A105" s="96">
        <v>2019</v>
      </c>
      <c r="B105" t="s">
        <v>156</v>
      </c>
      <c r="C105">
        <v>19.370000839233398</v>
      </c>
      <c r="D105" t="s">
        <v>1002</v>
      </c>
      <c r="E105" t="s">
        <v>986</v>
      </c>
      <c r="F105" s="119" t="s">
        <v>1015</v>
      </c>
      <c r="G105" s="95">
        <f t="shared" si="2"/>
        <v>19370.000839233398</v>
      </c>
      <c r="H105" s="95">
        <f>G105*About!$A$132/10^6</f>
        <v>0.54236002349853518</v>
      </c>
      <c r="I105" s="119">
        <f>H105*'EPA to IEA Scaling'!$E$13</f>
        <v>0.4389286825941105</v>
      </c>
    </row>
    <row r="106" spans="1:9" x14ac:dyDescent="0.45">
      <c r="A106" s="96">
        <v>2019</v>
      </c>
      <c r="B106" t="s">
        <v>156</v>
      </c>
      <c r="C106">
        <v>98.489998914301395</v>
      </c>
      <c r="D106" t="s">
        <v>988</v>
      </c>
      <c r="E106" t="s">
        <v>986</v>
      </c>
      <c r="F106" s="119" t="s">
        <v>1015</v>
      </c>
      <c r="G106" s="95">
        <f t="shared" si="2"/>
        <v>98489.998914301395</v>
      </c>
      <c r="H106" s="95">
        <f>G106*About!$A$132/10^6</f>
        <v>2.7577199696004389</v>
      </c>
      <c r="I106" s="119">
        <f>H106*'EPA to IEA Scaling'!$E$13</f>
        <v>2.2318060711999732</v>
      </c>
    </row>
    <row r="107" spans="1:9" x14ac:dyDescent="0.45">
      <c r="A107" s="96">
        <v>2019</v>
      </c>
      <c r="B107" t="s">
        <v>156</v>
      </c>
      <c r="C107">
        <v>5.6700001358985901</v>
      </c>
      <c r="D107" t="s">
        <v>1000</v>
      </c>
      <c r="E107" t="s">
        <v>993</v>
      </c>
      <c r="F107" s="119" t="s">
        <v>1015</v>
      </c>
      <c r="G107" s="95">
        <f t="shared" si="2"/>
        <v>5670.0001358985901</v>
      </c>
      <c r="H107" s="95">
        <f>G107*About!$A$132/10^6</f>
        <v>0.15876000380516053</v>
      </c>
      <c r="I107" s="119">
        <f>H107*'EPA to IEA Scaling'!$E$13</f>
        <v>0.12848350966085406</v>
      </c>
    </row>
    <row r="108" spans="1:9" x14ac:dyDescent="0.45">
      <c r="A108" s="96">
        <v>2019</v>
      </c>
      <c r="B108" t="s">
        <v>156</v>
      </c>
      <c r="C108">
        <v>0</v>
      </c>
      <c r="D108" t="s">
        <v>1002</v>
      </c>
      <c r="E108" t="s">
        <v>993</v>
      </c>
      <c r="F108" s="119" t="s">
        <v>1015</v>
      </c>
      <c r="G108" s="95">
        <f t="shared" si="2"/>
        <v>0</v>
      </c>
      <c r="H108" s="95">
        <f>G108*About!$A$132/10^6</f>
        <v>0</v>
      </c>
      <c r="I108" s="119">
        <f>H108*'EPA to IEA Scaling'!$E$13</f>
        <v>0</v>
      </c>
    </row>
    <row r="109" spans="1:9" x14ac:dyDescent="0.45">
      <c r="A109" s="96">
        <v>2019</v>
      </c>
      <c r="B109" t="s">
        <v>156</v>
      </c>
      <c r="C109">
        <v>9.8599999397992999</v>
      </c>
      <c r="D109" t="s">
        <v>988</v>
      </c>
      <c r="E109" t="s">
        <v>993</v>
      </c>
      <c r="F109" s="119" t="s">
        <v>1015</v>
      </c>
      <c r="G109" s="95">
        <f t="shared" si="2"/>
        <v>9859.9999397992997</v>
      </c>
      <c r="H109" s="95">
        <f>G109*About!$A$132/10^6</f>
        <v>0.2760799983143804</v>
      </c>
      <c r="I109" s="119">
        <f>H109*'EPA to IEA Scaling'!$E$13</f>
        <v>0.22342987075086759</v>
      </c>
    </row>
    <row r="110" spans="1:9" x14ac:dyDescent="0.45">
      <c r="A110" s="96">
        <v>2019</v>
      </c>
      <c r="B110" t="s">
        <v>156</v>
      </c>
      <c r="C110">
        <v>0</v>
      </c>
      <c r="D110" t="s">
        <v>1000</v>
      </c>
      <c r="E110" t="s">
        <v>990</v>
      </c>
      <c r="F110" s="119" t="s">
        <v>1015</v>
      </c>
      <c r="G110" s="95">
        <f t="shared" si="2"/>
        <v>0</v>
      </c>
      <c r="H110" s="95">
        <f>G110*About!$A$132/10^6</f>
        <v>0</v>
      </c>
      <c r="I110" s="119">
        <f>H110*'EPA to IEA Scaling'!$E$13</f>
        <v>0</v>
      </c>
    </row>
    <row r="111" spans="1:9" x14ac:dyDescent="0.45">
      <c r="A111" s="96">
        <v>2019</v>
      </c>
      <c r="B111" t="s">
        <v>156</v>
      </c>
      <c r="C111">
        <v>0</v>
      </c>
      <c r="D111" t="s">
        <v>1002</v>
      </c>
      <c r="E111" t="s">
        <v>990</v>
      </c>
      <c r="F111" s="119" t="s">
        <v>1015</v>
      </c>
      <c r="G111" s="95">
        <f t="shared" si="2"/>
        <v>0</v>
      </c>
      <c r="H111" s="95">
        <f>G111*About!$A$132/10^6</f>
        <v>0</v>
      </c>
      <c r="I111" s="119">
        <f>H111*'EPA to IEA Scaling'!$E$13</f>
        <v>0</v>
      </c>
    </row>
    <row r="112" spans="1:9" x14ac:dyDescent="0.45">
      <c r="A112" s="96">
        <v>2019</v>
      </c>
      <c r="B112" t="s">
        <v>156</v>
      </c>
      <c r="C112">
        <v>0</v>
      </c>
      <c r="D112" t="s">
        <v>988</v>
      </c>
      <c r="E112" t="s">
        <v>990</v>
      </c>
      <c r="F112" s="119" t="s">
        <v>1015</v>
      </c>
      <c r="G112" s="95">
        <f t="shared" si="2"/>
        <v>0</v>
      </c>
      <c r="H112" s="95">
        <f>G112*About!$A$132/10^6</f>
        <v>0</v>
      </c>
      <c r="I112" s="119">
        <f>H112*'EPA to IEA Scaling'!$E$13</f>
        <v>0</v>
      </c>
    </row>
    <row r="113" spans="1:9" x14ac:dyDescent="0.45">
      <c r="A113" s="96">
        <v>2019</v>
      </c>
      <c r="B113" t="s">
        <v>158</v>
      </c>
      <c r="C113">
        <v>116.039999008178</v>
      </c>
      <c r="D113" t="s">
        <v>1000</v>
      </c>
      <c r="E113" t="s">
        <v>996</v>
      </c>
      <c r="F113" s="119" t="s">
        <v>1015</v>
      </c>
      <c r="G113" s="95">
        <f t="shared" si="2"/>
        <v>116039.999008178</v>
      </c>
      <c r="H113" s="95">
        <f>G113*About!$A$132/10^6</f>
        <v>3.2491199722289839</v>
      </c>
      <c r="I113" s="119">
        <f>H113*'EPA to IEA Scaling'!$E$13</f>
        <v>2.629493117507641</v>
      </c>
    </row>
    <row r="114" spans="1:9" x14ac:dyDescent="0.45">
      <c r="A114" s="96">
        <v>2019</v>
      </c>
      <c r="B114" t="s">
        <v>158</v>
      </c>
      <c r="C114">
        <v>64.119998916983604</v>
      </c>
      <c r="D114" t="s">
        <v>988</v>
      </c>
      <c r="E114" t="s">
        <v>996</v>
      </c>
      <c r="F114" s="119" t="s">
        <v>1015</v>
      </c>
      <c r="G114" s="95">
        <f t="shared" si="2"/>
        <v>64119.998916983604</v>
      </c>
      <c r="H114" s="95">
        <f>G114*About!$A$132/10^6</f>
        <v>1.7953599696755409</v>
      </c>
      <c r="I114" s="119">
        <f>H114*'EPA to IEA Scaling'!$E$13</f>
        <v>1.4529739511194184</v>
      </c>
    </row>
    <row r="115" spans="1:9" x14ac:dyDescent="0.45">
      <c r="A115" s="96">
        <v>2019</v>
      </c>
      <c r="B115" t="s">
        <v>158</v>
      </c>
      <c r="C115">
        <v>0.70000001043081195</v>
      </c>
      <c r="D115" t="s">
        <v>1000</v>
      </c>
      <c r="E115" t="s">
        <v>1007</v>
      </c>
      <c r="F115" s="119" t="s">
        <v>1015</v>
      </c>
      <c r="G115" s="95">
        <f t="shared" si="2"/>
        <v>700.00001043081193</v>
      </c>
      <c r="H115" s="95">
        <f>G115*About!$A$132/10^6</f>
        <v>1.9600000292062734E-2</v>
      </c>
      <c r="I115" s="119">
        <f>H115*'EPA to IEA Scaling'!$E$13</f>
        <v>1.5862161542705425E-2</v>
      </c>
    </row>
    <row r="116" spans="1:9" x14ac:dyDescent="0.45">
      <c r="A116" s="96">
        <v>2019</v>
      </c>
      <c r="B116" t="s">
        <v>158</v>
      </c>
      <c r="C116">
        <v>3.7900000512599901</v>
      </c>
      <c r="D116" t="s">
        <v>988</v>
      </c>
      <c r="E116" t="s">
        <v>1007</v>
      </c>
      <c r="F116" s="119" t="s">
        <v>1015</v>
      </c>
      <c r="G116" s="95">
        <f t="shared" si="2"/>
        <v>3790.00005125999</v>
      </c>
      <c r="H116" s="95">
        <f>G116*About!$A$132/10^6</f>
        <v>0.10612000143527972</v>
      </c>
      <c r="I116" s="119">
        <f>H116*'EPA to IEA Scaling'!$E$13</f>
        <v>8.5882274520179935E-2</v>
      </c>
    </row>
    <row r="117" spans="1:9" x14ac:dyDescent="0.45">
      <c r="A117" s="96">
        <v>2019</v>
      </c>
      <c r="B117" t="s">
        <v>158</v>
      </c>
      <c r="C117">
        <v>39.370000839233398</v>
      </c>
      <c r="D117" t="s">
        <v>1000</v>
      </c>
      <c r="E117" t="s">
        <v>999</v>
      </c>
      <c r="F117" s="119" t="s">
        <v>1015</v>
      </c>
      <c r="G117" s="95">
        <f t="shared" si="2"/>
        <v>39370.000839233398</v>
      </c>
      <c r="H117" s="95">
        <f>G117*About!$A$132/10^6</f>
        <v>1.1023600234985351</v>
      </c>
      <c r="I117" s="119">
        <f>H117*'EPA to IEA Scaling'!$E$13</f>
        <v>0.89213329134670538</v>
      </c>
    </row>
    <row r="118" spans="1:9" x14ac:dyDescent="0.45">
      <c r="A118" s="96">
        <v>2019</v>
      </c>
      <c r="B118" t="s">
        <v>158</v>
      </c>
      <c r="C118">
        <v>0</v>
      </c>
      <c r="D118" t="s">
        <v>1002</v>
      </c>
      <c r="E118" t="s">
        <v>999</v>
      </c>
      <c r="F118" s="119" t="s">
        <v>1015</v>
      </c>
      <c r="G118" s="95">
        <f t="shared" si="2"/>
        <v>0</v>
      </c>
      <c r="H118" s="95">
        <f>G118*About!$A$132/10^6</f>
        <v>0</v>
      </c>
      <c r="I118" s="119">
        <f>H118*'EPA to IEA Scaling'!$E$13</f>
        <v>0</v>
      </c>
    </row>
    <row r="119" spans="1:9" x14ac:dyDescent="0.45">
      <c r="A119" s="96">
        <v>2019</v>
      </c>
      <c r="B119" t="s">
        <v>158</v>
      </c>
      <c r="C119">
        <v>68.400000829249606</v>
      </c>
      <c r="D119" t="s">
        <v>988</v>
      </c>
      <c r="E119" t="s">
        <v>999</v>
      </c>
      <c r="F119" s="119" t="s">
        <v>1015</v>
      </c>
      <c r="G119" s="95">
        <f t="shared" si="2"/>
        <v>68400.000829249606</v>
      </c>
      <c r="H119" s="95">
        <f>G119*About!$A$132/10^6</f>
        <v>1.915200023218989</v>
      </c>
      <c r="I119" s="119">
        <f>H119*'EPA to IEA Scaling'!$E$13</f>
        <v>1.549959780724862</v>
      </c>
    </row>
    <row r="120" spans="1:9" x14ac:dyDescent="0.45">
      <c r="A120" s="96">
        <v>2019</v>
      </c>
      <c r="B120" t="s">
        <v>158</v>
      </c>
      <c r="C120">
        <v>1.84000000357627</v>
      </c>
      <c r="D120" t="s">
        <v>1000</v>
      </c>
      <c r="E120" t="s">
        <v>994</v>
      </c>
      <c r="F120" s="119" t="s">
        <v>1015</v>
      </c>
      <c r="G120" s="95">
        <f t="shared" si="2"/>
        <v>1840.00000357627</v>
      </c>
      <c r="H120" s="95">
        <f>G120*About!$A$132/10^6</f>
        <v>5.1520000100135563E-2</v>
      </c>
      <c r="I120" s="119">
        <f>H120*'EPA to IEA Scaling'!$E$13</f>
        <v>4.1694824086277844E-2</v>
      </c>
    </row>
    <row r="121" spans="1:9" x14ac:dyDescent="0.45">
      <c r="A121" s="96">
        <v>2019</v>
      </c>
      <c r="B121" t="s">
        <v>158</v>
      </c>
      <c r="C121">
        <v>8.9300003051757795</v>
      </c>
      <c r="D121" t="s">
        <v>1002</v>
      </c>
      <c r="E121" t="s">
        <v>994</v>
      </c>
      <c r="F121" s="119" t="s">
        <v>1015</v>
      </c>
      <c r="G121" s="95">
        <f t="shared" si="2"/>
        <v>8930.0003051757794</v>
      </c>
      <c r="H121" s="95">
        <f>G121*About!$A$132/10^6</f>
        <v>0.25004000854492181</v>
      </c>
      <c r="I121" s="119">
        <f>H121*'EPA to IEA Scaling'!$E$13</f>
        <v>0.20235586472338715</v>
      </c>
    </row>
    <row r="122" spans="1:9" x14ac:dyDescent="0.45">
      <c r="A122" s="96">
        <v>2019</v>
      </c>
      <c r="B122" t="s">
        <v>158</v>
      </c>
      <c r="C122">
        <v>22.539999842643699</v>
      </c>
      <c r="D122" t="s">
        <v>988</v>
      </c>
      <c r="E122" t="s">
        <v>994</v>
      </c>
      <c r="F122" s="119" t="s">
        <v>1015</v>
      </c>
      <c r="G122" s="95">
        <f t="shared" si="2"/>
        <v>22539.999842643698</v>
      </c>
      <c r="H122" s="95">
        <f>G122*About!$A$132/10^6</f>
        <v>0.63111999559402354</v>
      </c>
      <c r="I122" s="119">
        <f>H122*'EPA to IEA Scaling'!$E$13</f>
        <v>0.5107615904984445</v>
      </c>
    </row>
    <row r="123" spans="1:9" x14ac:dyDescent="0.45">
      <c r="A123" s="96">
        <v>2019</v>
      </c>
      <c r="B123" t="s">
        <v>158</v>
      </c>
      <c r="C123">
        <v>64.409998893737793</v>
      </c>
      <c r="D123" t="s">
        <v>1000</v>
      </c>
      <c r="E123" t="s">
        <v>991</v>
      </c>
      <c r="F123" s="119" t="s">
        <v>1015</v>
      </c>
      <c r="G123" s="95">
        <f t="shared" si="2"/>
        <v>64409.998893737793</v>
      </c>
      <c r="H123" s="95">
        <f>G123*About!$A$132/10^6</f>
        <v>1.8034799690246581</v>
      </c>
      <c r="I123" s="119">
        <f>H123*'EPA to IEA Scaling'!$E$13</f>
        <v>1.4595454174195757</v>
      </c>
    </row>
    <row r="124" spans="1:9" x14ac:dyDescent="0.45">
      <c r="A124" s="96">
        <v>2019</v>
      </c>
      <c r="B124" t="s">
        <v>158</v>
      </c>
      <c r="C124">
        <v>0</v>
      </c>
      <c r="D124" t="s">
        <v>1002</v>
      </c>
      <c r="E124" t="s">
        <v>991</v>
      </c>
      <c r="F124" s="119" t="s">
        <v>1015</v>
      </c>
      <c r="G124" s="95">
        <f t="shared" si="2"/>
        <v>0</v>
      </c>
      <c r="H124" s="95">
        <f>G124*About!$A$132/10^6</f>
        <v>0</v>
      </c>
      <c r="I124" s="119">
        <f>H124*'EPA to IEA Scaling'!$E$13</f>
        <v>0</v>
      </c>
    </row>
    <row r="125" spans="1:9" x14ac:dyDescent="0.45">
      <c r="A125" s="96">
        <v>2019</v>
      </c>
      <c r="B125" t="s">
        <v>158</v>
      </c>
      <c r="C125">
        <v>111.91000124812101</v>
      </c>
      <c r="D125" t="s">
        <v>988</v>
      </c>
      <c r="E125" t="s">
        <v>991</v>
      </c>
      <c r="F125" s="119" t="s">
        <v>1015</v>
      </c>
      <c r="G125" s="95">
        <f t="shared" si="2"/>
        <v>111910.001248121</v>
      </c>
      <c r="H125" s="95">
        <f>G125*About!$A$132/10^6</f>
        <v>3.1334800349473877</v>
      </c>
      <c r="I125" s="119">
        <f>H125*'EPA to IEA Scaling'!$E$13</f>
        <v>2.5359064165578546</v>
      </c>
    </row>
    <row r="126" spans="1:9" x14ac:dyDescent="0.45">
      <c r="A126" s="96">
        <v>2019</v>
      </c>
      <c r="B126" t="s">
        <v>158</v>
      </c>
      <c r="C126">
        <v>13.979999899864101</v>
      </c>
      <c r="D126" t="s">
        <v>1000</v>
      </c>
      <c r="E126" t="s">
        <v>986</v>
      </c>
      <c r="F126" s="119" t="s">
        <v>1015</v>
      </c>
      <c r="G126" s="95">
        <f t="shared" si="2"/>
        <v>13979.9998998641</v>
      </c>
      <c r="H126" s="95">
        <f>G126*About!$A$132/10^6</f>
        <v>0.39143999719619482</v>
      </c>
      <c r="I126" s="119">
        <f>H126*'EPA to IEA Scaling'!$E$13</f>
        <v>0.31679001924896133</v>
      </c>
    </row>
    <row r="127" spans="1:9" x14ac:dyDescent="0.45">
      <c r="A127" s="96">
        <v>2019</v>
      </c>
      <c r="B127" t="s">
        <v>158</v>
      </c>
      <c r="C127">
        <v>47.139999389648402</v>
      </c>
      <c r="D127" t="s">
        <v>1002</v>
      </c>
      <c r="E127" t="s">
        <v>986</v>
      </c>
      <c r="F127" s="119" t="s">
        <v>1015</v>
      </c>
      <c r="G127" s="95">
        <f t="shared" si="2"/>
        <v>47139.999389648401</v>
      </c>
      <c r="H127" s="95">
        <f>G127*About!$A$132/10^6</f>
        <v>1.3199199829101553</v>
      </c>
      <c r="I127" s="119">
        <f>H127*'EPA to IEA Scaling'!$E$13</f>
        <v>1.0682032489991586</v>
      </c>
    </row>
    <row r="128" spans="1:9" x14ac:dyDescent="0.45">
      <c r="A128" s="96">
        <v>2019</v>
      </c>
      <c r="B128" t="s">
        <v>158</v>
      </c>
      <c r="C128">
        <v>171.13999957591199</v>
      </c>
      <c r="D128" t="s">
        <v>988</v>
      </c>
      <c r="E128" t="s">
        <v>986</v>
      </c>
      <c r="F128" s="119" t="s">
        <v>1015</v>
      </c>
      <c r="G128" s="95">
        <f t="shared" si="2"/>
        <v>171139.99957591199</v>
      </c>
      <c r="H128" s="95">
        <f>G128*About!$A$132/10^6</f>
        <v>4.7919199881255361</v>
      </c>
      <c r="I128" s="119">
        <f>H128*'EPA to IEA Scaling'!$E$13</f>
        <v>3.8780718274860235</v>
      </c>
    </row>
    <row r="129" spans="1:9" x14ac:dyDescent="0.45">
      <c r="A129" s="96">
        <v>2019</v>
      </c>
      <c r="B129" t="s">
        <v>158</v>
      </c>
      <c r="C129">
        <v>0.109999999403953</v>
      </c>
      <c r="D129" t="s">
        <v>1000</v>
      </c>
      <c r="E129" t="s">
        <v>993</v>
      </c>
      <c r="F129" s="119" t="s">
        <v>1015</v>
      </c>
      <c r="G129" s="95">
        <f t="shared" si="2"/>
        <v>109.999999403953</v>
      </c>
      <c r="H129" s="95">
        <f>G129*About!$A$132/10^6</f>
        <v>3.0799999833106841E-3</v>
      </c>
      <c r="I129" s="119">
        <f>H129*'EPA to IEA Scaling'!$E$13</f>
        <v>2.49262533463271E-3</v>
      </c>
    </row>
    <row r="130" spans="1:9" x14ac:dyDescent="0.45">
      <c r="A130" s="96">
        <v>2019</v>
      </c>
      <c r="B130" t="s">
        <v>158</v>
      </c>
      <c r="C130">
        <v>0</v>
      </c>
      <c r="D130" t="s">
        <v>1002</v>
      </c>
      <c r="E130" t="s">
        <v>993</v>
      </c>
      <c r="F130" s="119" t="s">
        <v>1015</v>
      </c>
      <c r="G130" s="95">
        <f t="shared" si="2"/>
        <v>0</v>
      </c>
      <c r="H130" s="95">
        <f>G130*About!$A$132/10^6</f>
        <v>0</v>
      </c>
      <c r="I130" s="119">
        <f>H130*'EPA to IEA Scaling'!$E$13</f>
        <v>0</v>
      </c>
    </row>
    <row r="131" spans="1:9" x14ac:dyDescent="0.45">
      <c r="A131" s="96">
        <v>2019</v>
      </c>
      <c r="B131" t="s">
        <v>158</v>
      </c>
      <c r="C131">
        <v>0.18999999761581399</v>
      </c>
      <c r="D131" t="s">
        <v>988</v>
      </c>
      <c r="E131" t="s">
        <v>993</v>
      </c>
      <c r="F131" s="119" t="s">
        <v>1015</v>
      </c>
      <c r="G131" s="95">
        <f t="shared" si="2"/>
        <v>189.99999761581398</v>
      </c>
      <c r="H131" s="95">
        <f>G131*About!$A$132/10^6</f>
        <v>5.3199999332427918E-3</v>
      </c>
      <c r="I131" s="119">
        <f>H131*'EPA to IEA Scaling'!$E$13</f>
        <v>4.3054437291234482E-3</v>
      </c>
    </row>
    <row r="132" spans="1:9" x14ac:dyDescent="0.45">
      <c r="A132" s="96">
        <v>2019</v>
      </c>
      <c r="B132" t="s">
        <v>158</v>
      </c>
      <c r="C132">
        <v>0</v>
      </c>
      <c r="D132" t="s">
        <v>1000</v>
      </c>
      <c r="E132" t="s">
        <v>990</v>
      </c>
      <c r="F132" s="119" t="s">
        <v>1015</v>
      </c>
      <c r="G132" s="95">
        <f t="shared" si="2"/>
        <v>0</v>
      </c>
      <c r="H132" s="95">
        <f>G132*About!$A$132/10^6</f>
        <v>0</v>
      </c>
      <c r="I132" s="119">
        <f>H132*'EPA to IEA Scaling'!$E$13</f>
        <v>0</v>
      </c>
    </row>
    <row r="133" spans="1:9" x14ac:dyDescent="0.45">
      <c r="A133" s="96">
        <v>2019</v>
      </c>
      <c r="B133" t="s">
        <v>158</v>
      </c>
      <c r="C133">
        <v>0</v>
      </c>
      <c r="D133" t="s">
        <v>1002</v>
      </c>
      <c r="E133" t="s">
        <v>990</v>
      </c>
      <c r="F133" s="119" t="s">
        <v>1015</v>
      </c>
      <c r="G133" s="95">
        <f t="shared" si="2"/>
        <v>0</v>
      </c>
      <c r="H133" s="95">
        <f>G133*About!$A$132/10^6</f>
        <v>0</v>
      </c>
      <c r="I133" s="119">
        <f>H133*'EPA to IEA Scaling'!$E$13</f>
        <v>0</v>
      </c>
    </row>
    <row r="134" spans="1:9" x14ac:dyDescent="0.45">
      <c r="A134" s="96">
        <v>2019</v>
      </c>
      <c r="B134" t="s">
        <v>158</v>
      </c>
      <c r="C134">
        <v>0</v>
      </c>
      <c r="D134" t="s">
        <v>988</v>
      </c>
      <c r="E134" t="s">
        <v>990</v>
      </c>
      <c r="F134" s="119" t="s">
        <v>1015</v>
      </c>
      <c r="G134" s="95">
        <f t="shared" si="2"/>
        <v>0</v>
      </c>
      <c r="H134" s="95">
        <f>G134*About!$A$132/10^6</f>
        <v>0</v>
      </c>
      <c r="I134" s="119">
        <f>H134*'EPA to IEA Scaling'!$E$13</f>
        <v>0</v>
      </c>
    </row>
    <row r="135" spans="1:9" x14ac:dyDescent="0.45">
      <c r="A135" s="96">
        <v>2019</v>
      </c>
      <c r="B135" t="s">
        <v>215</v>
      </c>
      <c r="C135">
        <v>143.070001602172</v>
      </c>
      <c r="D135" t="s">
        <v>1000</v>
      </c>
      <c r="E135" t="s">
        <v>996</v>
      </c>
      <c r="F135" s="119" t="s">
        <v>1015</v>
      </c>
      <c r="G135" s="95">
        <f t="shared" si="2"/>
        <v>143070.00160217201</v>
      </c>
      <c r="H135" s="95">
        <f>G135*About!$A$132/10^6</f>
        <v>4.0059600448608164</v>
      </c>
      <c r="I135" s="119">
        <f>H135*'EPA to IEA Scaling'!$E$13</f>
        <v>3.2419992050172755</v>
      </c>
    </row>
    <row r="136" spans="1:9" x14ac:dyDescent="0.45">
      <c r="A136" s="96">
        <v>2019</v>
      </c>
      <c r="B136" t="s">
        <v>215</v>
      </c>
      <c r="C136">
        <v>80.859998524188995</v>
      </c>
      <c r="D136" t="s">
        <v>988</v>
      </c>
      <c r="E136" t="s">
        <v>996</v>
      </c>
      <c r="F136" s="119" t="s">
        <v>1015</v>
      </c>
      <c r="G136" s="95">
        <f t="shared" si="2"/>
        <v>80859.998524188995</v>
      </c>
      <c r="H136" s="95">
        <f>G136*About!$A$132/10^6</f>
        <v>2.2640799586772919</v>
      </c>
      <c r="I136" s="119">
        <f>H136*'EPA to IEA Scaling'!$E$13</f>
        <v>1.8323061997445242</v>
      </c>
    </row>
    <row r="137" spans="1:9" x14ac:dyDescent="0.45">
      <c r="A137" s="96">
        <v>2019</v>
      </c>
      <c r="B137" t="s">
        <v>215</v>
      </c>
      <c r="C137">
        <v>0.57000000774860304</v>
      </c>
      <c r="D137" t="s">
        <v>1000</v>
      </c>
      <c r="E137" t="s">
        <v>1007</v>
      </c>
      <c r="F137" s="119" t="s">
        <v>1015</v>
      </c>
      <c r="G137" s="95">
        <f t="shared" si="2"/>
        <v>570.00000774860302</v>
      </c>
      <c r="H137" s="95">
        <f>G137*About!$A$132/10^6</f>
        <v>1.5960000216960885E-2</v>
      </c>
      <c r="I137" s="119">
        <f>H137*'EPA to IEA Scaling'!$E$13</f>
        <v>1.2916331525034087E-2</v>
      </c>
    </row>
    <row r="138" spans="1:9" x14ac:dyDescent="0.45">
      <c r="A138" s="96">
        <v>2019</v>
      </c>
      <c r="B138" t="s">
        <v>215</v>
      </c>
      <c r="C138">
        <v>3.1300000548362701</v>
      </c>
      <c r="D138" t="s">
        <v>988</v>
      </c>
      <c r="E138" t="s">
        <v>1007</v>
      </c>
      <c r="F138" s="119" t="s">
        <v>1015</v>
      </c>
      <c r="G138" s="95">
        <f t="shared" si="2"/>
        <v>3130.00005483627</v>
      </c>
      <c r="H138" s="95">
        <f>G138*About!$A$132/10^6</f>
        <v>8.7640001535415568E-2</v>
      </c>
      <c r="I138" s="119">
        <f>H138*'EPA to IEA Scaling'!$E$13</f>
        <v>7.0926522512383641E-2</v>
      </c>
    </row>
    <row r="139" spans="1:9" x14ac:dyDescent="0.45">
      <c r="A139" s="96">
        <v>2019</v>
      </c>
      <c r="B139" t="s">
        <v>215</v>
      </c>
      <c r="C139">
        <v>12.310000181198101</v>
      </c>
      <c r="D139" t="s">
        <v>1000</v>
      </c>
      <c r="E139" t="s">
        <v>999</v>
      </c>
      <c r="F139" s="119" t="s">
        <v>1015</v>
      </c>
      <c r="G139" s="95">
        <f t="shared" si="2"/>
        <v>12310.0001811981</v>
      </c>
      <c r="H139" s="95">
        <f>G139*About!$A$132/10^6</f>
        <v>0.34468000507354679</v>
      </c>
      <c r="I139" s="119">
        <f>H139*'EPA to IEA Scaling'!$E$13</f>
        <v>0.27894744079321293</v>
      </c>
    </row>
    <row r="140" spans="1:9" x14ac:dyDescent="0.45">
      <c r="A140" s="96">
        <v>2019</v>
      </c>
      <c r="B140" t="s">
        <v>215</v>
      </c>
      <c r="C140">
        <v>0</v>
      </c>
      <c r="D140" t="s">
        <v>1002</v>
      </c>
      <c r="E140" t="s">
        <v>999</v>
      </c>
      <c r="F140" s="119" t="s">
        <v>1015</v>
      </c>
      <c r="G140" s="95">
        <f t="shared" si="2"/>
        <v>0</v>
      </c>
      <c r="H140" s="95">
        <f>G140*About!$A$132/10^6</f>
        <v>0</v>
      </c>
      <c r="I140" s="119">
        <f>H140*'EPA to IEA Scaling'!$E$13</f>
        <v>0</v>
      </c>
    </row>
    <row r="141" spans="1:9" x14ac:dyDescent="0.45">
      <c r="A141" s="96">
        <v>2019</v>
      </c>
      <c r="B141" t="s">
        <v>215</v>
      </c>
      <c r="C141">
        <v>21.390000114217401</v>
      </c>
      <c r="D141" t="s">
        <v>988</v>
      </c>
      <c r="E141" t="s">
        <v>999</v>
      </c>
      <c r="F141" s="119" t="s">
        <v>1015</v>
      </c>
      <c r="G141" s="95">
        <f t="shared" si="2"/>
        <v>21390.000114217401</v>
      </c>
      <c r="H141" s="95">
        <f>G141*About!$A$132/10^6</f>
        <v>0.59892000319808725</v>
      </c>
      <c r="I141" s="119">
        <f>H141*'EPA to IEA Scaling'!$E$13</f>
        <v>0.48470233164909299</v>
      </c>
    </row>
    <row r="142" spans="1:9" x14ac:dyDescent="0.45">
      <c r="A142" s="96">
        <v>2019</v>
      </c>
      <c r="B142" t="s">
        <v>215</v>
      </c>
      <c r="C142">
        <v>14.3600003719329</v>
      </c>
      <c r="D142" t="s">
        <v>1000</v>
      </c>
      <c r="E142" t="s">
        <v>994</v>
      </c>
      <c r="F142" s="119" t="s">
        <v>1015</v>
      </c>
      <c r="G142" s="95">
        <f t="shared" si="2"/>
        <v>14360.0003719329</v>
      </c>
      <c r="H142" s="95">
        <f>G142*About!$A$132/10^6</f>
        <v>0.40208001041412123</v>
      </c>
      <c r="I142" s="119">
        <f>H142*'EPA to IEA Scaling'!$E$13</f>
        <v>0.32540091751244843</v>
      </c>
    </row>
    <row r="143" spans="1:9" x14ac:dyDescent="0.45">
      <c r="A143" s="96">
        <v>2019</v>
      </c>
      <c r="B143" t="s">
        <v>215</v>
      </c>
      <c r="C143">
        <v>58.130001068115199</v>
      </c>
      <c r="D143" t="s">
        <v>1002</v>
      </c>
      <c r="E143" t="s">
        <v>994</v>
      </c>
      <c r="F143" s="119" t="s">
        <v>1015</v>
      </c>
      <c r="G143" s="95">
        <f t="shared" si="2"/>
        <v>58130.001068115198</v>
      </c>
      <c r="H143" s="95">
        <f>G143*About!$A$132/10^6</f>
        <v>1.6276400299072256</v>
      </c>
      <c r="I143" s="119">
        <f>H143*'EPA to IEA Scaling'!$E$13</f>
        <v>1.3172392195431539</v>
      </c>
    </row>
    <row r="144" spans="1:9" x14ac:dyDescent="0.45">
      <c r="A144" s="96">
        <v>2019</v>
      </c>
      <c r="B144" t="s">
        <v>215</v>
      </c>
      <c r="C144">
        <v>175.789995688945</v>
      </c>
      <c r="D144" t="s">
        <v>988</v>
      </c>
      <c r="E144" t="s">
        <v>994</v>
      </c>
      <c r="F144" s="119" t="s">
        <v>1015</v>
      </c>
      <c r="G144" s="95">
        <f t="shared" si="2"/>
        <v>175789.995688945</v>
      </c>
      <c r="H144" s="95">
        <f>G144*About!$A$132/10^6</f>
        <v>4.9221198792904595</v>
      </c>
      <c r="I144" s="119">
        <f>H144*'EPA to IEA Scaling'!$E$13</f>
        <v>3.9834418109414336</v>
      </c>
    </row>
    <row r="145" spans="1:9" x14ac:dyDescent="0.45">
      <c r="A145" s="96">
        <v>2019</v>
      </c>
      <c r="B145" t="s">
        <v>215</v>
      </c>
      <c r="C145">
        <v>29.4799997806549</v>
      </c>
      <c r="D145" t="s">
        <v>1000</v>
      </c>
      <c r="E145" t="s">
        <v>991</v>
      </c>
      <c r="F145" s="119" t="s">
        <v>1015</v>
      </c>
      <c r="G145" s="95">
        <f t="shared" si="2"/>
        <v>29479.9997806549</v>
      </c>
      <c r="H145" s="95">
        <f>G145*About!$A$132/10^6</f>
        <v>0.82543999385833722</v>
      </c>
      <c r="I145" s="119">
        <f>H145*'EPA to IEA Scaling'!$E$13</f>
        <v>0.66802358833091458</v>
      </c>
    </row>
    <row r="146" spans="1:9" x14ac:dyDescent="0.45">
      <c r="A146" s="96">
        <v>2019</v>
      </c>
      <c r="B146" t="s">
        <v>215</v>
      </c>
      <c r="C146">
        <v>0</v>
      </c>
      <c r="D146" t="s">
        <v>1002</v>
      </c>
      <c r="E146" t="s">
        <v>991</v>
      </c>
      <c r="F146" s="119" t="s">
        <v>1015</v>
      </c>
      <c r="G146" s="95">
        <f t="shared" si="2"/>
        <v>0</v>
      </c>
      <c r="H146" s="95">
        <f>G146*About!$A$132/10^6</f>
        <v>0</v>
      </c>
      <c r="I146" s="119">
        <f>H146*'EPA to IEA Scaling'!$E$13</f>
        <v>0</v>
      </c>
    </row>
    <row r="147" spans="1:9" x14ac:dyDescent="0.45">
      <c r="A147" s="96">
        <v>2019</v>
      </c>
      <c r="B147" t="s">
        <v>215</v>
      </c>
      <c r="C147">
        <v>51.220000475645001</v>
      </c>
      <c r="D147" t="s">
        <v>988</v>
      </c>
      <c r="E147" t="s">
        <v>991</v>
      </c>
      <c r="F147" s="119" t="s">
        <v>1015</v>
      </c>
      <c r="G147" s="95">
        <f t="shared" si="2"/>
        <v>51220.000475645</v>
      </c>
      <c r="H147" s="95">
        <f>G147*About!$A$132/10^6</f>
        <v>1.4341600133180599</v>
      </c>
      <c r="I147" s="119">
        <f>H147*'EPA to IEA Scaling'!$E$13</f>
        <v>1.160657013793621</v>
      </c>
    </row>
    <row r="148" spans="1:9" x14ac:dyDescent="0.45">
      <c r="A148" s="96">
        <v>2019</v>
      </c>
      <c r="B148" t="s">
        <v>215</v>
      </c>
      <c r="C148">
        <v>8.5700001716613698</v>
      </c>
      <c r="D148" t="s">
        <v>1000</v>
      </c>
      <c r="E148" t="s">
        <v>986</v>
      </c>
      <c r="F148" s="119" t="s">
        <v>1015</v>
      </c>
      <c r="G148" s="95">
        <f t="shared" si="2"/>
        <v>8570.0001716613697</v>
      </c>
      <c r="H148" s="95">
        <f>G148*About!$A$132/10^6</f>
        <v>0.23996000480651836</v>
      </c>
      <c r="I148" s="119">
        <f>H148*'EPA to IEA Scaling'!$E$13</f>
        <v>0.19419817874037315</v>
      </c>
    </row>
    <row r="149" spans="1:9" x14ac:dyDescent="0.45">
      <c r="A149" s="96">
        <v>2019</v>
      </c>
      <c r="B149" t="s">
        <v>215</v>
      </c>
      <c r="C149">
        <v>16.770000457763601</v>
      </c>
      <c r="D149" t="s">
        <v>1002</v>
      </c>
      <c r="E149" t="s">
        <v>986</v>
      </c>
      <c r="F149" s="119" t="s">
        <v>1015</v>
      </c>
      <c r="G149" s="95">
        <f t="shared" si="2"/>
        <v>16770.000457763599</v>
      </c>
      <c r="H149" s="95">
        <f>G149*About!$A$132/10^6</f>
        <v>0.4695600128173808</v>
      </c>
      <c r="I149" s="119">
        <f>H149*'EPA to IEA Scaling'!$E$13</f>
        <v>0.38001207481207955</v>
      </c>
    </row>
    <row r="150" spans="1:9" x14ac:dyDescent="0.45">
      <c r="A150" s="96">
        <v>2019</v>
      </c>
      <c r="B150" t="s">
        <v>215</v>
      </c>
      <c r="C150">
        <v>104.930000163614</v>
      </c>
      <c r="D150" t="s">
        <v>988</v>
      </c>
      <c r="E150" t="s">
        <v>986</v>
      </c>
      <c r="F150" s="119" t="s">
        <v>1015</v>
      </c>
      <c r="G150" s="95">
        <f t="shared" si="2"/>
        <v>104930.00016361399</v>
      </c>
      <c r="H150" s="95">
        <f>G150*About!$A$132/10^6</f>
        <v>2.9380400045811914</v>
      </c>
      <c r="I150" s="119">
        <f>H150*'EPA to IEA Scaling'!$E$13</f>
        <v>2.3777379835280201</v>
      </c>
    </row>
    <row r="151" spans="1:9" x14ac:dyDescent="0.45">
      <c r="A151" s="96">
        <v>2019</v>
      </c>
      <c r="B151" t="s">
        <v>215</v>
      </c>
      <c r="C151">
        <v>1.3799999803304599</v>
      </c>
      <c r="D151" t="s">
        <v>1000</v>
      </c>
      <c r="E151" t="s">
        <v>993</v>
      </c>
      <c r="F151" s="119" t="s">
        <v>1015</v>
      </c>
      <c r="G151" s="95">
        <f t="shared" si="2"/>
        <v>1379.9999803304599</v>
      </c>
      <c r="H151" s="95">
        <f>G151*About!$A$132/10^6</f>
        <v>3.8639999449252879E-2</v>
      </c>
      <c r="I151" s="119">
        <f>H151*'EPA to IEA Scaling'!$E$13</f>
        <v>3.1271117558212748E-2</v>
      </c>
    </row>
    <row r="152" spans="1:9" x14ac:dyDescent="0.45">
      <c r="A152" s="96">
        <v>2019</v>
      </c>
      <c r="B152" t="s">
        <v>215</v>
      </c>
      <c r="C152">
        <v>0</v>
      </c>
      <c r="D152" t="s">
        <v>1002</v>
      </c>
      <c r="E152" t="s">
        <v>993</v>
      </c>
      <c r="F152" s="119" t="s">
        <v>1015</v>
      </c>
      <c r="G152" s="95">
        <f t="shared" si="2"/>
        <v>0</v>
      </c>
      <c r="H152" s="95">
        <f>G152*About!$A$132/10^6</f>
        <v>0</v>
      </c>
      <c r="I152" s="119">
        <f>H152*'EPA to IEA Scaling'!$E$13</f>
        <v>0</v>
      </c>
    </row>
    <row r="153" spans="1:9" x14ac:dyDescent="0.45">
      <c r="A153" s="96">
        <v>2019</v>
      </c>
      <c r="B153" t="s">
        <v>215</v>
      </c>
      <c r="C153">
        <v>2.4100000355392601</v>
      </c>
      <c r="D153" t="s">
        <v>988</v>
      </c>
      <c r="E153" t="s">
        <v>993</v>
      </c>
      <c r="F153" s="119" t="s">
        <v>1015</v>
      </c>
      <c r="G153" s="95">
        <f t="shared" ref="G153:G200" si="3">C153*1000</f>
        <v>2410.0000355392599</v>
      </c>
      <c r="H153" s="95">
        <f>G153*About!$A$132/10^6</f>
        <v>6.7480000995099279E-2</v>
      </c>
      <c r="I153" s="119">
        <f>H153*'EPA to IEA Scaling'!$E$13</f>
        <v>5.4611156160015516E-2</v>
      </c>
    </row>
    <row r="154" spans="1:9" x14ac:dyDescent="0.45">
      <c r="A154" s="96">
        <v>2019</v>
      </c>
      <c r="B154" t="s">
        <v>215</v>
      </c>
      <c r="C154">
        <v>0</v>
      </c>
      <c r="D154" t="s">
        <v>1000</v>
      </c>
      <c r="E154" t="s">
        <v>990</v>
      </c>
      <c r="F154" s="119" t="s">
        <v>1015</v>
      </c>
      <c r="G154" s="95">
        <f t="shared" si="3"/>
        <v>0</v>
      </c>
      <c r="H154" s="95">
        <f>G154*About!$A$132/10^6</f>
        <v>0</v>
      </c>
      <c r="I154" s="119">
        <f>H154*'EPA to IEA Scaling'!$E$13</f>
        <v>0</v>
      </c>
    </row>
    <row r="155" spans="1:9" x14ac:dyDescent="0.45">
      <c r="A155" s="96">
        <v>2019</v>
      </c>
      <c r="B155" t="s">
        <v>215</v>
      </c>
      <c r="C155">
        <v>0</v>
      </c>
      <c r="D155" t="s">
        <v>1002</v>
      </c>
      <c r="E155" t="s">
        <v>990</v>
      </c>
      <c r="F155" s="119" t="s">
        <v>1015</v>
      </c>
      <c r="G155" s="95">
        <f t="shared" si="3"/>
        <v>0</v>
      </c>
      <c r="H155" s="95">
        <f>G155*About!$A$132/10^6</f>
        <v>0</v>
      </c>
      <c r="I155" s="119">
        <f>H155*'EPA to IEA Scaling'!$E$13</f>
        <v>0</v>
      </c>
    </row>
    <row r="156" spans="1:9" x14ac:dyDescent="0.45">
      <c r="A156" s="96">
        <v>2019</v>
      </c>
      <c r="B156" t="s">
        <v>215</v>
      </c>
      <c r="C156">
        <v>0</v>
      </c>
      <c r="D156" t="s">
        <v>988</v>
      </c>
      <c r="E156" t="s">
        <v>990</v>
      </c>
      <c r="F156" s="119" t="s">
        <v>1015</v>
      </c>
      <c r="G156" s="95">
        <f t="shared" si="3"/>
        <v>0</v>
      </c>
      <c r="H156" s="95">
        <f>G156*About!$A$132/10^6</f>
        <v>0</v>
      </c>
      <c r="I156" s="119">
        <f>H156*'EPA to IEA Scaling'!$E$13</f>
        <v>0</v>
      </c>
    </row>
    <row r="157" spans="1:9" x14ac:dyDescent="0.45">
      <c r="A157" s="96">
        <v>2019</v>
      </c>
      <c r="B157" t="s">
        <v>258</v>
      </c>
      <c r="C157">
        <v>31.430000066757199</v>
      </c>
      <c r="D157" t="s">
        <v>1000</v>
      </c>
      <c r="E157" t="s">
        <v>996</v>
      </c>
      <c r="F157" s="119" t="s">
        <v>1015</v>
      </c>
      <c r="G157" s="95">
        <f t="shared" si="3"/>
        <v>31430.000066757199</v>
      </c>
      <c r="H157" s="95">
        <f>G157*About!$A$132/10^6</f>
        <v>0.8800400018692015</v>
      </c>
      <c r="I157" s="119">
        <f>H157*'EPA to IEA Scaling'!$E$13</f>
        <v>0.71221104416743652</v>
      </c>
    </row>
    <row r="158" spans="1:9" x14ac:dyDescent="0.45">
      <c r="A158" s="96">
        <v>2019</v>
      </c>
      <c r="B158" t="s">
        <v>258</v>
      </c>
      <c r="C158">
        <v>17.3600000366568</v>
      </c>
      <c r="D158" t="s">
        <v>988</v>
      </c>
      <c r="E158" t="s">
        <v>996</v>
      </c>
      <c r="F158" s="119" t="s">
        <v>1015</v>
      </c>
      <c r="G158" s="95">
        <f t="shared" si="3"/>
        <v>17360.000036656798</v>
      </c>
      <c r="H158" s="95">
        <f>G158*About!$A$132/10^6</f>
        <v>0.48608000102639037</v>
      </c>
      <c r="I158" s="119">
        <f>H158*'EPA to IEA Scaling'!$E$13</f>
        <v>0.39338160122790394</v>
      </c>
    </row>
    <row r="159" spans="1:9" x14ac:dyDescent="0.45">
      <c r="A159" s="96">
        <v>2019</v>
      </c>
      <c r="B159" t="s">
        <v>258</v>
      </c>
      <c r="C159">
        <v>0.16999999620020301</v>
      </c>
      <c r="D159" t="s">
        <v>1000</v>
      </c>
      <c r="E159" t="s">
        <v>1007</v>
      </c>
      <c r="F159" s="119" t="s">
        <v>1015</v>
      </c>
      <c r="G159" s="95">
        <f t="shared" si="3"/>
        <v>169.99999620020301</v>
      </c>
      <c r="H159" s="95">
        <f>G159*About!$A$132/10^6</f>
        <v>4.7599998936056842E-3</v>
      </c>
      <c r="I159" s="119">
        <f>H159*'EPA to IEA Scaling'!$E$13</f>
        <v>3.8522390882927819E-3</v>
      </c>
    </row>
    <row r="160" spans="1:9" x14ac:dyDescent="0.45">
      <c r="A160" s="96">
        <v>2019</v>
      </c>
      <c r="B160" t="s">
        <v>258</v>
      </c>
      <c r="C160">
        <v>0.88000000268220901</v>
      </c>
      <c r="D160" t="s">
        <v>988</v>
      </c>
      <c r="E160" t="s">
        <v>1007</v>
      </c>
      <c r="F160" s="119" t="s">
        <v>1015</v>
      </c>
      <c r="G160" s="95">
        <f t="shared" si="3"/>
        <v>880.00000268220901</v>
      </c>
      <c r="H160" s="95">
        <f>G160*About!$A$132/10^6</f>
        <v>2.4640000075101854E-2</v>
      </c>
      <c r="I160" s="119">
        <f>H160*'EPA to IEA Scaling'!$E$13</f>
        <v>1.9941002845893657E-2</v>
      </c>
    </row>
    <row r="161" spans="1:9" x14ac:dyDescent="0.45">
      <c r="A161" s="96">
        <v>2019</v>
      </c>
      <c r="B161" t="s">
        <v>258</v>
      </c>
      <c r="C161">
        <v>8.9999997988343197E-2</v>
      </c>
      <c r="D161" t="s">
        <v>1000</v>
      </c>
      <c r="E161" t="s">
        <v>999</v>
      </c>
      <c r="F161" s="119" t="s">
        <v>1015</v>
      </c>
      <c r="G161" s="95">
        <f t="shared" si="3"/>
        <v>89.999997988343196</v>
      </c>
      <c r="H161" s="95">
        <f>G161*About!$A$132/10^6</f>
        <v>2.5199999436736095E-3</v>
      </c>
      <c r="I161" s="119">
        <f>H161*'EPA to IEA Scaling'!$E$13</f>
        <v>2.0394206938020706E-3</v>
      </c>
    </row>
    <row r="162" spans="1:9" x14ac:dyDescent="0.45">
      <c r="A162" s="96">
        <v>2019</v>
      </c>
      <c r="B162" t="s">
        <v>258</v>
      </c>
      <c r="C162">
        <v>0</v>
      </c>
      <c r="D162" t="s">
        <v>1002</v>
      </c>
      <c r="E162" t="s">
        <v>999</v>
      </c>
      <c r="F162" s="119" t="s">
        <v>1015</v>
      </c>
      <c r="G162" s="95">
        <f t="shared" si="3"/>
        <v>0</v>
      </c>
      <c r="H162" s="95">
        <f>G162*About!$A$132/10^6</f>
        <v>0</v>
      </c>
      <c r="I162" s="119">
        <f>H162*'EPA to IEA Scaling'!$E$13</f>
        <v>0</v>
      </c>
    </row>
    <row r="163" spans="1:9" x14ac:dyDescent="0.45">
      <c r="A163" s="96">
        <v>2019</v>
      </c>
      <c r="B163" t="s">
        <v>258</v>
      </c>
      <c r="C163">
        <v>0.15999999828636599</v>
      </c>
      <c r="D163" t="s">
        <v>988</v>
      </c>
      <c r="E163" t="s">
        <v>999</v>
      </c>
      <c r="F163" s="119" t="s">
        <v>1015</v>
      </c>
      <c r="G163" s="95">
        <f t="shared" si="3"/>
        <v>159.99999828636598</v>
      </c>
      <c r="H163" s="95">
        <f>G163*About!$A$132/10^6</f>
        <v>4.4799999520182474E-3</v>
      </c>
      <c r="I163" s="119">
        <f>H163*'EPA to IEA Scaling'!$E$13</f>
        <v>3.6256368311894183E-3</v>
      </c>
    </row>
    <row r="164" spans="1:9" x14ac:dyDescent="0.45">
      <c r="A164" s="96">
        <v>2019</v>
      </c>
      <c r="B164" t="s">
        <v>258</v>
      </c>
      <c r="C164">
        <v>5.9999998658895402E-2</v>
      </c>
      <c r="D164" t="s">
        <v>1000</v>
      </c>
      <c r="E164" t="s">
        <v>994</v>
      </c>
      <c r="F164" s="119" t="s">
        <v>1015</v>
      </c>
      <c r="G164" s="95">
        <f t="shared" si="3"/>
        <v>59.9999986588954</v>
      </c>
      <c r="H164" s="95">
        <f>G164*About!$A$132/10^6</f>
        <v>1.6799999624490713E-3</v>
      </c>
      <c r="I164" s="119">
        <f>H164*'EPA to IEA Scaling'!$E$13</f>
        <v>1.3596137958680459E-3</v>
      </c>
    </row>
    <row r="165" spans="1:9" x14ac:dyDescent="0.45">
      <c r="A165" s="96">
        <v>2019</v>
      </c>
      <c r="B165" t="s">
        <v>258</v>
      </c>
      <c r="C165">
        <v>0.18000000715255701</v>
      </c>
      <c r="D165" t="s">
        <v>1002</v>
      </c>
      <c r="E165" t="s">
        <v>994</v>
      </c>
      <c r="F165" s="119" t="s">
        <v>1015</v>
      </c>
      <c r="G165" s="95">
        <f t="shared" si="3"/>
        <v>180.000007152557</v>
      </c>
      <c r="H165" s="95">
        <f>G165*About!$A$132/10^6</f>
        <v>5.0400002002715964E-3</v>
      </c>
      <c r="I165" s="119">
        <f>H165*'EPA to IEA Scaling'!$E$13</f>
        <v>4.078841640851945E-3</v>
      </c>
    </row>
    <row r="166" spans="1:9" x14ac:dyDescent="0.45">
      <c r="A166" s="96">
        <v>2019</v>
      </c>
      <c r="B166" t="s">
        <v>258</v>
      </c>
      <c r="C166">
        <v>0.65000001154839904</v>
      </c>
      <c r="D166" t="s">
        <v>988</v>
      </c>
      <c r="E166" t="s">
        <v>994</v>
      </c>
      <c r="F166" s="119" t="s">
        <v>1015</v>
      </c>
      <c r="G166" s="95">
        <f t="shared" si="3"/>
        <v>650.00001154839902</v>
      </c>
      <c r="H166" s="95">
        <f>G166*About!$A$132/10^6</f>
        <v>1.8200000323355173E-2</v>
      </c>
      <c r="I166" s="119">
        <f>H166*'EPA to IEA Scaling'!$E$13</f>
        <v>1.472915004614872E-2</v>
      </c>
    </row>
    <row r="167" spans="1:9" x14ac:dyDescent="0.45">
      <c r="A167" s="96">
        <v>2019</v>
      </c>
      <c r="B167" t="s">
        <v>258</v>
      </c>
      <c r="C167">
        <v>6.4399999380111597</v>
      </c>
      <c r="D167" t="s">
        <v>1000</v>
      </c>
      <c r="E167" t="s">
        <v>991</v>
      </c>
      <c r="F167" s="119" t="s">
        <v>1015</v>
      </c>
      <c r="G167" s="95">
        <f t="shared" si="3"/>
        <v>6439.9999380111594</v>
      </c>
      <c r="H167" s="95">
        <f>G167*About!$A$132/10^6</f>
        <v>0.18031999826431244</v>
      </c>
      <c r="I167" s="119">
        <f>H167*'EPA to IEA Scaling'!$E$13</f>
        <v>0.14593188261365417</v>
      </c>
    </row>
    <row r="168" spans="1:9" x14ac:dyDescent="0.45">
      <c r="A168" s="96">
        <v>2019</v>
      </c>
      <c r="B168" t="s">
        <v>258</v>
      </c>
      <c r="C168">
        <v>0</v>
      </c>
      <c r="D168" t="s">
        <v>1002</v>
      </c>
      <c r="E168" t="s">
        <v>991</v>
      </c>
      <c r="F168" s="119" t="s">
        <v>1015</v>
      </c>
      <c r="G168" s="95">
        <f t="shared" si="3"/>
        <v>0</v>
      </c>
      <c r="H168" s="95">
        <f>G168*About!$A$132/10^6</f>
        <v>0</v>
      </c>
      <c r="I168" s="119">
        <f>H168*'EPA to IEA Scaling'!$E$13</f>
        <v>0</v>
      </c>
    </row>
    <row r="169" spans="1:9" x14ac:dyDescent="0.45">
      <c r="A169" s="96">
        <v>2019</v>
      </c>
      <c r="B169" t="s">
        <v>258</v>
      </c>
      <c r="C169">
        <v>11.1799998059868</v>
      </c>
      <c r="D169" t="s">
        <v>988</v>
      </c>
      <c r="E169" t="s">
        <v>991</v>
      </c>
      <c r="F169" s="119" t="s">
        <v>1015</v>
      </c>
      <c r="G169" s="95">
        <f t="shared" si="3"/>
        <v>11179.999805986799</v>
      </c>
      <c r="H169" s="95">
        <f>G169*About!$A$132/10^6</f>
        <v>0.31303999456763043</v>
      </c>
      <c r="I169" s="119">
        <f>H169*'EPA to IEA Scaling'!$E$13</f>
        <v>0.25334137189631678</v>
      </c>
    </row>
    <row r="170" spans="1:9" x14ac:dyDescent="0.45">
      <c r="A170" s="96">
        <v>2019</v>
      </c>
      <c r="B170" t="s">
        <v>258</v>
      </c>
      <c r="C170">
        <v>0.29000000096857498</v>
      </c>
      <c r="D170" t="s">
        <v>1000</v>
      </c>
      <c r="E170" t="s">
        <v>986</v>
      </c>
      <c r="F170" s="119" t="s">
        <v>1015</v>
      </c>
      <c r="G170" s="95">
        <f t="shared" si="3"/>
        <v>290.00000096857497</v>
      </c>
      <c r="H170" s="95">
        <f>G170*About!$A$132/10^6</f>
        <v>8.1200000271200983E-3</v>
      </c>
      <c r="I170" s="119">
        <f>H170*'EPA to IEA Scaling'!$E$13</f>
        <v>6.5714668488607584E-3</v>
      </c>
    </row>
    <row r="171" spans="1:9" x14ac:dyDescent="0.45">
      <c r="A171" s="96">
        <v>2019</v>
      </c>
      <c r="B171" t="s">
        <v>258</v>
      </c>
      <c r="C171">
        <v>0.43999999761581399</v>
      </c>
      <c r="D171" t="s">
        <v>1002</v>
      </c>
      <c r="E171" t="s">
        <v>986</v>
      </c>
      <c r="F171" s="119" t="s">
        <v>1015</v>
      </c>
      <c r="G171" s="95">
        <f t="shared" si="3"/>
        <v>439.99999761581398</v>
      </c>
      <c r="H171" s="95">
        <f>G171*About!$A$132/10^6</f>
        <v>1.231999993324279E-2</v>
      </c>
      <c r="I171" s="119">
        <f>H171*'EPA to IEA Scaling'!$E$13</f>
        <v>9.9705013385308836E-3</v>
      </c>
    </row>
    <row r="172" spans="1:9" x14ac:dyDescent="0.45">
      <c r="A172" s="96">
        <v>2019</v>
      </c>
      <c r="B172" t="s">
        <v>258</v>
      </c>
      <c r="C172">
        <v>3.5300001036375699</v>
      </c>
      <c r="D172" t="s">
        <v>988</v>
      </c>
      <c r="E172" t="s">
        <v>986</v>
      </c>
      <c r="F172" s="119" t="s">
        <v>1015</v>
      </c>
      <c r="G172" s="95">
        <f t="shared" si="3"/>
        <v>3530.0001036375697</v>
      </c>
      <c r="H172" s="95">
        <f>G172*About!$A$132/10^6</f>
        <v>9.884000290185195E-2</v>
      </c>
      <c r="I172" s="119">
        <f>H172*'EPA to IEA Scaling'!$E$13</f>
        <v>7.9990615793284231E-2</v>
      </c>
    </row>
    <row r="173" spans="1:9" x14ac:dyDescent="0.45">
      <c r="A173" s="96">
        <v>2019</v>
      </c>
      <c r="B173" t="s">
        <v>258</v>
      </c>
      <c r="C173">
        <v>2.65999999642372</v>
      </c>
      <c r="D173" t="s">
        <v>1000</v>
      </c>
      <c r="E173" t="s">
        <v>993</v>
      </c>
      <c r="F173" s="119" t="s">
        <v>1015</v>
      </c>
      <c r="G173" s="95">
        <f t="shared" si="3"/>
        <v>2659.9999964237199</v>
      </c>
      <c r="H173" s="95">
        <f>G173*About!$A$132/10^6</f>
        <v>7.4479999899864147E-2</v>
      </c>
      <c r="I173" s="119">
        <f>H173*'EPA to IEA Scaling'!$E$13</f>
        <v>6.0276212883055791E-2</v>
      </c>
    </row>
    <row r="174" spans="1:9" x14ac:dyDescent="0.45">
      <c r="A174" s="96">
        <v>2019</v>
      </c>
      <c r="B174" t="s">
        <v>258</v>
      </c>
      <c r="C174">
        <v>0</v>
      </c>
      <c r="D174" t="s">
        <v>1002</v>
      </c>
      <c r="E174" t="s">
        <v>993</v>
      </c>
      <c r="F174" s="119" t="s">
        <v>1015</v>
      </c>
      <c r="G174" s="95">
        <f t="shared" si="3"/>
        <v>0</v>
      </c>
      <c r="H174" s="95">
        <f>G174*About!$A$132/10^6</f>
        <v>0</v>
      </c>
      <c r="I174" s="119">
        <f>H174*'EPA to IEA Scaling'!$E$13</f>
        <v>0</v>
      </c>
    </row>
    <row r="175" spans="1:9" x14ac:dyDescent="0.45">
      <c r="A175" s="96">
        <v>2019</v>
      </c>
      <c r="B175" t="s">
        <v>258</v>
      </c>
      <c r="C175">
        <v>4.6300000622868502</v>
      </c>
      <c r="D175" t="s">
        <v>988</v>
      </c>
      <c r="E175" t="s">
        <v>993</v>
      </c>
      <c r="F175" s="119" t="s">
        <v>1015</v>
      </c>
      <c r="G175" s="95">
        <f t="shared" si="3"/>
        <v>4630.0000622868502</v>
      </c>
      <c r="H175" s="95">
        <f>G175*About!$A$132/10^6</f>
        <v>0.12964000174403181</v>
      </c>
      <c r="I175" s="119">
        <f>H175*'EPA to IEA Scaling'!$E$13</f>
        <v>0.10491686833766013</v>
      </c>
    </row>
    <row r="176" spans="1:9" x14ac:dyDescent="0.45">
      <c r="A176" s="96">
        <v>2019</v>
      </c>
      <c r="B176" t="s">
        <v>258</v>
      </c>
      <c r="C176">
        <v>0</v>
      </c>
      <c r="D176" t="s">
        <v>1000</v>
      </c>
      <c r="E176" t="s">
        <v>990</v>
      </c>
      <c r="F176" s="119" t="s">
        <v>1015</v>
      </c>
      <c r="G176" s="95">
        <f t="shared" si="3"/>
        <v>0</v>
      </c>
      <c r="H176" s="95">
        <f>G176*About!$A$132/10^6</f>
        <v>0</v>
      </c>
      <c r="I176" s="119">
        <f>H176*'EPA to IEA Scaling'!$E$13</f>
        <v>0</v>
      </c>
    </row>
    <row r="177" spans="1:9" x14ac:dyDescent="0.45">
      <c r="A177" s="96">
        <v>2019</v>
      </c>
      <c r="B177" t="s">
        <v>258</v>
      </c>
      <c r="C177">
        <v>0</v>
      </c>
      <c r="D177" t="s">
        <v>1002</v>
      </c>
      <c r="E177" t="s">
        <v>990</v>
      </c>
      <c r="F177" s="119" t="s">
        <v>1015</v>
      </c>
      <c r="G177" s="95">
        <f t="shared" si="3"/>
        <v>0</v>
      </c>
      <c r="H177" s="95">
        <f>G177*About!$A$132/10^6</f>
        <v>0</v>
      </c>
      <c r="I177" s="119">
        <f>H177*'EPA to IEA Scaling'!$E$13</f>
        <v>0</v>
      </c>
    </row>
    <row r="178" spans="1:9" x14ac:dyDescent="0.45">
      <c r="A178" s="96">
        <v>2019</v>
      </c>
      <c r="B178" t="s">
        <v>258</v>
      </c>
      <c r="C178">
        <v>0</v>
      </c>
      <c r="D178" t="s">
        <v>988</v>
      </c>
      <c r="E178" t="s">
        <v>990</v>
      </c>
      <c r="F178" s="119" t="s">
        <v>1015</v>
      </c>
      <c r="G178" s="95">
        <f t="shared" si="3"/>
        <v>0</v>
      </c>
      <c r="H178" s="95">
        <f>G178*About!$A$132/10^6</f>
        <v>0</v>
      </c>
      <c r="I178" s="119">
        <f>H178*'EPA to IEA Scaling'!$E$13</f>
        <v>0</v>
      </c>
    </row>
    <row r="179" spans="1:9" x14ac:dyDescent="0.45">
      <c r="A179" s="96">
        <v>2019</v>
      </c>
      <c r="B179" t="s">
        <v>274</v>
      </c>
      <c r="C179">
        <v>167.329998016357</v>
      </c>
      <c r="D179" t="s">
        <v>1000</v>
      </c>
      <c r="E179" t="s">
        <v>996</v>
      </c>
      <c r="F179" s="119" t="s">
        <v>1015</v>
      </c>
      <c r="G179" s="95">
        <f t="shared" si="3"/>
        <v>167329.99801635699</v>
      </c>
      <c r="H179" s="95">
        <f>G179*About!$A$132/10^6</f>
        <v>4.6852399444579955</v>
      </c>
      <c r="I179" s="119">
        <f>H179*'EPA to IEA Scaling'!$E$13</f>
        <v>3.7917363141787783</v>
      </c>
    </row>
    <row r="180" spans="1:9" x14ac:dyDescent="0.45">
      <c r="A180" s="96">
        <v>2019</v>
      </c>
      <c r="B180" t="s">
        <v>274</v>
      </c>
      <c r="C180">
        <v>92.480000704526901</v>
      </c>
      <c r="D180" t="s">
        <v>988</v>
      </c>
      <c r="E180" t="s">
        <v>996</v>
      </c>
      <c r="F180" s="119" t="s">
        <v>1015</v>
      </c>
      <c r="G180" s="95">
        <f t="shared" si="3"/>
        <v>92480.000704526901</v>
      </c>
      <c r="H180" s="95">
        <f>G180*About!$A$132/10^6</f>
        <v>2.5894400197267533</v>
      </c>
      <c r="I180" s="119">
        <f>H180*'EPA to IEA Scaling'!$E$13</f>
        <v>2.0956181268367411</v>
      </c>
    </row>
    <row r="181" spans="1:9" x14ac:dyDescent="0.45">
      <c r="A181" s="96">
        <v>2019</v>
      </c>
      <c r="B181" t="s">
        <v>274</v>
      </c>
      <c r="C181">
        <v>0.94999998807907104</v>
      </c>
      <c r="D181" t="s">
        <v>1000</v>
      </c>
      <c r="E181" t="s">
        <v>1007</v>
      </c>
      <c r="F181" s="119" t="s">
        <v>1015</v>
      </c>
      <c r="G181" s="95">
        <f t="shared" si="3"/>
        <v>949.99998807907104</v>
      </c>
      <c r="H181" s="95">
        <f>G181*About!$A$132/10^6</f>
        <v>2.6599999666213989E-2</v>
      </c>
      <c r="I181" s="119">
        <f>H181*'EPA to IEA Scaling'!$E$13</f>
        <v>2.1527218645617265E-2</v>
      </c>
    </row>
    <row r="182" spans="1:9" x14ac:dyDescent="0.45">
      <c r="A182" s="96">
        <v>2019</v>
      </c>
      <c r="B182" t="s">
        <v>274</v>
      </c>
      <c r="C182">
        <v>5.0900000631809199</v>
      </c>
      <c r="D182" t="s">
        <v>988</v>
      </c>
      <c r="E182" t="s">
        <v>1007</v>
      </c>
      <c r="F182" s="119" t="s">
        <v>1015</v>
      </c>
      <c r="G182" s="95">
        <f t="shared" si="3"/>
        <v>5090.0000631809198</v>
      </c>
      <c r="H182" s="95">
        <f>G182*About!$A$132/10^6</f>
        <v>0.14252000176906574</v>
      </c>
      <c r="I182" s="119">
        <f>H182*'EPA to IEA Scaling'!$E$13</f>
        <v>0.11534057435922961</v>
      </c>
    </row>
    <row r="183" spans="1:9" x14ac:dyDescent="0.45">
      <c r="A183" s="96">
        <v>2019</v>
      </c>
      <c r="B183" t="s">
        <v>274</v>
      </c>
      <c r="C183">
        <v>36.119999885558997</v>
      </c>
      <c r="D183" t="s">
        <v>1000</v>
      </c>
      <c r="E183" t="s">
        <v>999</v>
      </c>
      <c r="F183" s="119" t="s">
        <v>1015</v>
      </c>
      <c r="G183" s="95">
        <f t="shared" si="3"/>
        <v>36119.999885558995</v>
      </c>
      <c r="H183" s="95">
        <f>G183*About!$A$132/10^6</f>
        <v>1.0113599967956519</v>
      </c>
      <c r="I183" s="119">
        <f>H183*'EPA to IEA Scaling'!$E$13</f>
        <v>0.81848752081392706</v>
      </c>
    </row>
    <row r="184" spans="1:9" x14ac:dyDescent="0.45">
      <c r="A184" s="96">
        <v>2019</v>
      </c>
      <c r="B184" t="s">
        <v>274</v>
      </c>
      <c r="C184">
        <v>0</v>
      </c>
      <c r="D184" t="s">
        <v>1002</v>
      </c>
      <c r="E184" t="s">
        <v>999</v>
      </c>
      <c r="F184" s="119" t="s">
        <v>1015</v>
      </c>
      <c r="G184" s="95">
        <f t="shared" si="3"/>
        <v>0</v>
      </c>
      <c r="H184" s="95">
        <f>G184*About!$A$132/10^6</f>
        <v>0</v>
      </c>
      <c r="I184" s="119">
        <f>H184*'EPA to IEA Scaling'!$E$13</f>
        <v>0</v>
      </c>
    </row>
    <row r="185" spans="1:9" x14ac:dyDescent="0.45">
      <c r="A185" s="96">
        <v>2019</v>
      </c>
      <c r="B185" t="s">
        <v>274</v>
      </c>
      <c r="C185">
        <v>62.769998807459999</v>
      </c>
      <c r="D185" t="s">
        <v>988</v>
      </c>
      <c r="E185" t="s">
        <v>999</v>
      </c>
      <c r="F185" s="119" t="s">
        <v>1015</v>
      </c>
      <c r="G185" s="95">
        <f t="shared" si="3"/>
        <v>62769.998807459997</v>
      </c>
      <c r="H185" s="95">
        <f>G185*About!$A$132/10^6</f>
        <v>1.7575599666088799</v>
      </c>
      <c r="I185" s="119">
        <f>H185*'EPA to IEA Scaling'!$E$13</f>
        <v>1.4223826375467881</v>
      </c>
    </row>
    <row r="186" spans="1:9" x14ac:dyDescent="0.45">
      <c r="A186" s="96">
        <v>2019</v>
      </c>
      <c r="B186" t="s">
        <v>274</v>
      </c>
      <c r="C186">
        <v>37.910000324249197</v>
      </c>
      <c r="D186" t="s">
        <v>1000</v>
      </c>
      <c r="E186" t="s">
        <v>994</v>
      </c>
      <c r="F186" s="119" t="s">
        <v>1015</v>
      </c>
      <c r="G186" s="95">
        <f t="shared" si="3"/>
        <v>37910.000324249195</v>
      </c>
      <c r="H186" s="95">
        <f>G186*About!$A$132/10^6</f>
        <v>1.0614800090789773</v>
      </c>
      <c r="I186" s="119">
        <f>H186*'EPA to IEA Scaling'!$E$13</f>
        <v>0.85904934323810522</v>
      </c>
    </row>
    <row r="187" spans="1:9" x14ac:dyDescent="0.45">
      <c r="A187" s="96">
        <v>2019</v>
      </c>
      <c r="B187" t="s">
        <v>274</v>
      </c>
      <c r="C187">
        <v>15.6000003814697</v>
      </c>
      <c r="D187" t="s">
        <v>1002</v>
      </c>
      <c r="E187" t="s">
        <v>994</v>
      </c>
      <c r="F187" s="119" t="s">
        <v>1015</v>
      </c>
      <c r="G187" s="95">
        <f t="shared" si="3"/>
        <v>15600.000381469699</v>
      </c>
      <c r="H187" s="95">
        <f>G187*About!$A$132/10^6</f>
        <v>0.4368000106811516</v>
      </c>
      <c r="I187" s="119">
        <f>H187*'EPA to IEA Scaling'!$E$13</f>
        <v>0.3534996034712154</v>
      </c>
    </row>
    <row r="188" spans="1:9" x14ac:dyDescent="0.45">
      <c r="A188" s="96">
        <v>2019</v>
      </c>
      <c r="B188" t="s">
        <v>274</v>
      </c>
      <c r="C188">
        <v>464.23999862745399</v>
      </c>
      <c r="D188" t="s">
        <v>988</v>
      </c>
      <c r="E188" t="s">
        <v>994</v>
      </c>
      <c r="F188" s="119" t="s">
        <v>1015</v>
      </c>
      <c r="G188" s="95">
        <f t="shared" si="3"/>
        <v>464239.99862745398</v>
      </c>
      <c r="H188" s="95">
        <f>G188*About!$A$132/10^6</f>
        <v>12.998719961568712</v>
      </c>
      <c r="I188" s="119">
        <f>H188*'EPA to IEA Scaling'!$E$13</f>
        <v>10.519785347263026</v>
      </c>
    </row>
    <row r="189" spans="1:9" x14ac:dyDescent="0.45">
      <c r="A189" s="96">
        <v>2019</v>
      </c>
      <c r="B189" t="s">
        <v>274</v>
      </c>
      <c r="C189">
        <v>106.169998168945</v>
      </c>
      <c r="D189" t="s">
        <v>1000</v>
      </c>
      <c r="E189" t="s">
        <v>991</v>
      </c>
      <c r="F189" s="119" t="s">
        <v>1015</v>
      </c>
      <c r="G189" s="95">
        <f t="shared" si="3"/>
        <v>106169.99816894501</v>
      </c>
      <c r="H189" s="95">
        <f>G189*About!$A$132/10^6</f>
        <v>2.9727599487304603</v>
      </c>
      <c r="I189" s="119">
        <f>H189*'EPA to IEA Scaling'!$E$13</f>
        <v>2.4058366240710227</v>
      </c>
    </row>
    <row r="190" spans="1:9" x14ac:dyDescent="0.45">
      <c r="A190" s="96">
        <v>2019</v>
      </c>
      <c r="B190" t="s">
        <v>274</v>
      </c>
      <c r="C190">
        <v>0</v>
      </c>
      <c r="D190" t="s">
        <v>1002</v>
      </c>
      <c r="E190" t="s">
        <v>991</v>
      </c>
      <c r="F190" s="119" t="s">
        <v>1015</v>
      </c>
      <c r="G190" s="95">
        <f t="shared" si="3"/>
        <v>0</v>
      </c>
      <c r="H190" s="95">
        <f>G190*About!$A$132/10^6</f>
        <v>0</v>
      </c>
      <c r="I190" s="119">
        <f>H190*'EPA to IEA Scaling'!$E$13</f>
        <v>0</v>
      </c>
    </row>
    <row r="191" spans="1:9" x14ac:dyDescent="0.45">
      <c r="A191" s="96">
        <v>2019</v>
      </c>
      <c r="B191" t="s">
        <v>274</v>
      </c>
      <c r="C191">
        <v>184.46000367402999</v>
      </c>
      <c r="D191" t="s">
        <v>988</v>
      </c>
      <c r="E191" t="s">
        <v>991</v>
      </c>
      <c r="F191" s="119" t="s">
        <v>1015</v>
      </c>
      <c r="G191" s="95">
        <f t="shared" si="3"/>
        <v>184460.00367402998</v>
      </c>
      <c r="H191" s="95">
        <f>G191*About!$A$132/10^6</f>
        <v>5.1648801028728393</v>
      </c>
      <c r="I191" s="119">
        <f>H191*'EPA to IEA Scaling'!$E$13</f>
        <v>4.1799061897795493</v>
      </c>
    </row>
    <row r="192" spans="1:9" x14ac:dyDescent="0.45">
      <c r="A192" s="96">
        <v>2019</v>
      </c>
      <c r="B192" t="s">
        <v>274</v>
      </c>
      <c r="C192">
        <v>165.57999610900799</v>
      </c>
      <c r="D192" t="s">
        <v>1000</v>
      </c>
      <c r="E192" t="s">
        <v>986</v>
      </c>
      <c r="F192" s="119" t="s">
        <v>1015</v>
      </c>
      <c r="G192" s="95">
        <f t="shared" si="3"/>
        <v>165579.996109008</v>
      </c>
      <c r="H192" s="95">
        <f>G192*About!$A$132/10^6</f>
        <v>4.6362398910522238</v>
      </c>
      <c r="I192" s="119">
        <f>H192*'EPA to IEA Scaling'!$E$13</f>
        <v>3.7520808676919586</v>
      </c>
    </row>
    <row r="193" spans="1:9" x14ac:dyDescent="0.45">
      <c r="A193" s="96">
        <v>2019</v>
      </c>
      <c r="B193" t="s">
        <v>274</v>
      </c>
      <c r="C193">
        <v>31.129999160766602</v>
      </c>
      <c r="D193" t="s">
        <v>1002</v>
      </c>
      <c r="E193" t="s">
        <v>986</v>
      </c>
      <c r="F193" s="119" t="s">
        <v>1015</v>
      </c>
      <c r="G193" s="95">
        <f t="shared" si="3"/>
        <v>31129.999160766602</v>
      </c>
      <c r="H193" s="95">
        <f>G193*About!$A$132/10^6</f>
        <v>0.87163997650146485</v>
      </c>
      <c r="I193" s="119">
        <f>H193*'EPA to IEA Scaling'!$E$13</f>
        <v>0.7054129545061919</v>
      </c>
    </row>
    <row r="194" spans="1:9" x14ac:dyDescent="0.45">
      <c r="A194" s="96">
        <v>2019</v>
      </c>
      <c r="B194" t="s">
        <v>274</v>
      </c>
      <c r="C194">
        <v>2027.7099712490999</v>
      </c>
      <c r="D194" t="s">
        <v>988</v>
      </c>
      <c r="E194" t="s">
        <v>986</v>
      </c>
      <c r="F194" s="119" t="s">
        <v>1015</v>
      </c>
      <c r="G194" s="95">
        <f t="shared" si="3"/>
        <v>2027709.9712490998</v>
      </c>
      <c r="H194" s="95">
        <f>G194*About!$A$132/10^6</f>
        <v>56.775879194974792</v>
      </c>
      <c r="I194" s="119">
        <f>H194*'EPA to IEA Scaling'!$E$13</f>
        <v>45.948375209184192</v>
      </c>
    </row>
    <row r="195" spans="1:9" x14ac:dyDescent="0.45">
      <c r="A195" s="96">
        <v>2019</v>
      </c>
      <c r="B195" t="s">
        <v>274</v>
      </c>
      <c r="C195">
        <v>8.70999979972839</v>
      </c>
      <c r="D195" t="s">
        <v>1000</v>
      </c>
      <c r="E195" t="s">
        <v>993</v>
      </c>
      <c r="F195" s="119" t="s">
        <v>1015</v>
      </c>
      <c r="G195" s="95">
        <f t="shared" si="3"/>
        <v>8709.9997997283899</v>
      </c>
      <c r="H195" s="95">
        <f>G195*About!$A$132/10^6</f>
        <v>0.24387999439239491</v>
      </c>
      <c r="I195" s="119">
        <f>H195*'EPA to IEA Scaling'!$E$13</f>
        <v>0.19737060257355427</v>
      </c>
    </row>
    <row r="196" spans="1:9" x14ac:dyDescent="0.45">
      <c r="A196" s="96">
        <v>2019</v>
      </c>
      <c r="B196" t="s">
        <v>274</v>
      </c>
      <c r="C196">
        <v>0</v>
      </c>
      <c r="D196" t="s">
        <v>1002</v>
      </c>
      <c r="E196" t="s">
        <v>993</v>
      </c>
      <c r="F196" s="119" t="s">
        <v>1015</v>
      </c>
      <c r="G196" s="95">
        <f t="shared" si="3"/>
        <v>0</v>
      </c>
      <c r="H196" s="95">
        <f>G196*About!$A$132/10^6</f>
        <v>0</v>
      </c>
      <c r="I196" s="119">
        <f>H196*'EPA to IEA Scaling'!$E$13</f>
        <v>0</v>
      </c>
    </row>
    <row r="197" spans="1:9" x14ac:dyDescent="0.45">
      <c r="A197" s="96">
        <v>2019</v>
      </c>
      <c r="B197" t="s">
        <v>274</v>
      </c>
      <c r="C197">
        <v>15.1100002489984</v>
      </c>
      <c r="D197" t="s">
        <v>988</v>
      </c>
      <c r="E197" t="s">
        <v>993</v>
      </c>
      <c r="F197" s="119" t="s">
        <v>1015</v>
      </c>
      <c r="G197" s="95">
        <f t="shared" si="3"/>
        <v>15110.0002489984</v>
      </c>
      <c r="H197" s="95">
        <f>G197*About!$A$132/10^6</f>
        <v>0.42308000697195519</v>
      </c>
      <c r="I197" s="119">
        <f>H197*'EPA to IEA Scaling'!$E$13</f>
        <v>0.34239608755494666</v>
      </c>
    </row>
    <row r="198" spans="1:9" x14ac:dyDescent="0.45">
      <c r="A198" s="96">
        <v>2019</v>
      </c>
      <c r="B198" t="s">
        <v>274</v>
      </c>
      <c r="C198">
        <v>0</v>
      </c>
      <c r="D198" t="s">
        <v>1000</v>
      </c>
      <c r="E198" t="s">
        <v>990</v>
      </c>
      <c r="F198" s="119" t="s">
        <v>1015</v>
      </c>
      <c r="G198" s="95">
        <f t="shared" si="3"/>
        <v>0</v>
      </c>
      <c r="H198" s="95">
        <f>G198*About!$A$132/10^6</f>
        <v>0</v>
      </c>
      <c r="I198" s="119">
        <f>H198*'EPA to IEA Scaling'!$E$13</f>
        <v>0</v>
      </c>
    </row>
    <row r="199" spans="1:9" x14ac:dyDescent="0.45">
      <c r="A199" s="96">
        <v>2019</v>
      </c>
      <c r="B199" t="s">
        <v>274</v>
      </c>
      <c r="C199">
        <v>0</v>
      </c>
      <c r="D199" t="s">
        <v>1002</v>
      </c>
      <c r="E199" t="s">
        <v>990</v>
      </c>
      <c r="F199" s="119" t="s">
        <v>1015</v>
      </c>
      <c r="G199" s="95">
        <f t="shared" si="3"/>
        <v>0</v>
      </c>
      <c r="H199" s="95">
        <f>G199*About!$A$132/10^6</f>
        <v>0</v>
      </c>
      <c r="I199" s="119">
        <f>H199*'EPA to IEA Scaling'!$E$13</f>
        <v>0</v>
      </c>
    </row>
    <row r="200" spans="1:9" x14ac:dyDescent="0.45">
      <c r="A200" s="96">
        <v>2019</v>
      </c>
      <c r="B200" t="s">
        <v>274</v>
      </c>
      <c r="C200">
        <v>0</v>
      </c>
      <c r="D200" t="s">
        <v>988</v>
      </c>
      <c r="E200" t="s">
        <v>990</v>
      </c>
      <c r="F200" s="119" t="s">
        <v>1015</v>
      </c>
      <c r="G200" s="95">
        <f t="shared" si="3"/>
        <v>0</v>
      </c>
      <c r="H200" s="95">
        <f>G200*About!$A$132/10^6</f>
        <v>0</v>
      </c>
      <c r="I200" s="119">
        <f>H200*'EPA to IEA Scaling'!$E$13</f>
        <v>0</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453"/>
  <sheetViews>
    <sheetView topLeftCell="E1" zoomScale="80" zoomScaleNormal="80" workbookViewId="0">
      <selection activeCell="I23" sqref="I23"/>
    </sheetView>
  </sheetViews>
  <sheetFormatPr defaultColWidth="9.1328125" defaultRowHeight="14.25" x14ac:dyDescent="0.45"/>
  <cols>
    <col min="1" max="1" width="9.1328125" style="90"/>
    <col min="2" max="2" width="24.1328125" style="90" customWidth="1"/>
    <col min="3" max="3" width="20" style="90" customWidth="1"/>
    <col min="4" max="4" width="9.1328125" style="90"/>
    <col min="5" max="5" width="28" style="90" customWidth="1"/>
    <col min="6" max="6" width="16.265625" style="90" customWidth="1"/>
    <col min="7" max="7" width="11.1328125" style="90" customWidth="1"/>
    <col min="8" max="8" width="38.59765625" style="90" customWidth="1"/>
    <col min="9" max="9" width="12.3984375" style="94" customWidth="1"/>
    <col min="10" max="10" width="17.1328125" style="95" customWidth="1"/>
    <col min="11" max="11" width="17.265625" style="95" customWidth="1"/>
    <col min="12" max="12" width="19.3984375" style="95" customWidth="1"/>
    <col min="13" max="13" width="33.73046875" style="95" customWidth="1"/>
    <col min="14" max="14" width="15.73046875" style="95" customWidth="1"/>
    <col min="15" max="15" width="19.73046875" style="183" customWidth="1"/>
    <col min="16" max="16" width="18.265625" style="119" customWidth="1"/>
    <col min="17" max="17" width="19.3984375" style="90" customWidth="1"/>
    <col min="18" max="18" width="16.73046875" style="90" bestFit="1" customWidth="1"/>
    <col min="19" max="16384" width="9.1328125" style="90"/>
  </cols>
  <sheetData>
    <row r="1" spans="1:18" s="119" customFormat="1" x14ac:dyDescent="0.45">
      <c r="O1" s="173"/>
    </row>
    <row r="2" spans="1:18" ht="28.5" x14ac:dyDescent="0.45">
      <c r="A2" s="90" t="s">
        <v>706</v>
      </c>
      <c r="B2" s="91" t="s">
        <v>974</v>
      </c>
      <c r="C2" s="91" t="s">
        <v>791</v>
      </c>
      <c r="D2" s="91" t="s">
        <v>975</v>
      </c>
      <c r="E2" s="91" t="s">
        <v>976</v>
      </c>
      <c r="F2" s="91" t="s">
        <v>977</v>
      </c>
      <c r="G2" s="91" t="s">
        <v>978</v>
      </c>
      <c r="H2" s="91" t="s">
        <v>979</v>
      </c>
      <c r="I2" s="92" t="s">
        <v>980</v>
      </c>
      <c r="J2" s="93" t="s">
        <v>981</v>
      </c>
      <c r="K2" s="93" t="s">
        <v>982</v>
      </c>
      <c r="L2" s="93" t="s">
        <v>1240</v>
      </c>
      <c r="M2" s="93" t="s">
        <v>643</v>
      </c>
      <c r="N2" s="179" t="s">
        <v>983</v>
      </c>
      <c r="O2" s="180" t="s">
        <v>984</v>
      </c>
      <c r="Q2" s="119"/>
    </row>
    <row r="3" spans="1:18" x14ac:dyDescent="0.45">
      <c r="A3" s="90">
        <v>2019</v>
      </c>
      <c r="B3" s="118" t="s">
        <v>171</v>
      </c>
      <c r="C3" s="118" t="s">
        <v>1055</v>
      </c>
      <c r="D3" s="118" t="s">
        <v>962</v>
      </c>
      <c r="E3" s="118" t="s">
        <v>991</v>
      </c>
      <c r="F3" s="118" t="s">
        <v>987</v>
      </c>
      <c r="G3" s="118" t="s">
        <v>988</v>
      </c>
      <c r="H3" s="118" t="s">
        <v>992</v>
      </c>
      <c r="I3" s="118">
        <v>0.58999997377395597</v>
      </c>
      <c r="J3" s="118">
        <v>0.58999997377395597</v>
      </c>
      <c r="K3" s="118">
        <v>-12.020000457763601</v>
      </c>
      <c r="L3" s="181">
        <f>(K3+'NPV Calcs'!$D$13)*About!$B$135</f>
        <v>-3.5549791702579991</v>
      </c>
      <c r="M3" s="95" t="str">
        <f>INDEX('IEA Tech to Policy Mapping'!$B$2:$B$13,MATCH($H3,'IEA Tech to Policy Mapping'!$A$2:$A$13,0))</f>
        <v>ngps - production methane capture</v>
      </c>
      <c r="N3" s="182">
        <f>(J3*About!$A$132/1000)*10^12*'EPA to IEA Scaling'!$E$13</f>
        <v>13369535363.913351</v>
      </c>
      <c r="O3" s="183">
        <f>L3/About!$B$144</f>
        <v>-6.6885406992964231</v>
      </c>
      <c r="P3" s="174"/>
      <c r="Q3" s="175"/>
      <c r="R3" s="175"/>
    </row>
    <row r="4" spans="1:18" x14ac:dyDescent="0.45">
      <c r="A4" s="90">
        <v>2019</v>
      </c>
      <c r="B4" s="118" t="s">
        <v>171</v>
      </c>
      <c r="C4" s="118" t="s">
        <v>1055</v>
      </c>
      <c r="D4" s="118" t="s">
        <v>985</v>
      </c>
      <c r="E4" s="118" t="s">
        <v>994</v>
      </c>
      <c r="F4" s="118" t="s">
        <v>987</v>
      </c>
      <c r="G4" s="118" t="s">
        <v>988</v>
      </c>
      <c r="H4" s="118" t="s">
        <v>998</v>
      </c>
      <c r="I4" s="118">
        <v>9.9999997764825804E-3</v>
      </c>
      <c r="J4" s="118">
        <v>9.9999997764825804E-3</v>
      </c>
      <c r="K4" s="118">
        <v>-11.640000343322701</v>
      </c>
      <c r="L4" s="181">
        <f>(K4+'NPV Calcs'!$D$13)*About!$B$135</f>
        <v>-3.2137182375436826</v>
      </c>
      <c r="M4" s="95" t="str">
        <f>INDEX('IEA Tech to Policy Mapping'!$B$2:$B$13,MATCH($H4,'IEA Tech to Policy Mapping'!$A$2:$A$13,0))</f>
        <v>ngps - production methane capture</v>
      </c>
      <c r="N4" s="182">
        <f>(J4*About!$A$132/1000)*10^12*'EPA to IEA Scaling'!$E$13</f>
        <v>226602299.31134129</v>
      </c>
      <c r="O4" s="183">
        <f>L4/About!$B$144</f>
        <v>-6.0464729041779748</v>
      </c>
      <c r="P4" s="174"/>
    </row>
    <row r="5" spans="1:18" x14ac:dyDescent="0.45">
      <c r="A5" s="90">
        <v>2019</v>
      </c>
      <c r="B5" s="118" t="s">
        <v>171</v>
      </c>
      <c r="C5" s="118" t="s">
        <v>1055</v>
      </c>
      <c r="D5" s="118" t="s">
        <v>962</v>
      </c>
      <c r="E5" s="118" t="s">
        <v>999</v>
      </c>
      <c r="F5" s="118" t="s">
        <v>987</v>
      </c>
      <c r="G5" s="118" t="s">
        <v>988</v>
      </c>
      <c r="H5" s="118" t="s">
        <v>998</v>
      </c>
      <c r="I5" s="118">
        <v>9.9999997764825804E-3</v>
      </c>
      <c r="J5" s="118">
        <v>9.9999997764825804E-3</v>
      </c>
      <c r="K5" s="118">
        <v>-11.640000343322701</v>
      </c>
      <c r="L5" s="181">
        <f>(K5+'NPV Calcs'!$D$13)*About!$B$135</f>
        <v>-3.2137182375436826</v>
      </c>
      <c r="M5" s="95" t="str">
        <f>INDEX('IEA Tech to Policy Mapping'!$B$2:$B$13,MATCH($H5,'IEA Tech to Policy Mapping'!$A$2:$A$13,0))</f>
        <v>ngps - production methane capture</v>
      </c>
      <c r="N5" s="182">
        <f>(J5*About!$A$132/1000)*10^12*'EPA to IEA Scaling'!$E$13</f>
        <v>226602299.31134129</v>
      </c>
      <c r="O5" s="183">
        <f>L5/About!$B$144</f>
        <v>-6.0464729041779748</v>
      </c>
      <c r="P5" s="174"/>
    </row>
    <row r="6" spans="1:18" x14ac:dyDescent="0.45">
      <c r="A6" s="90">
        <v>2019</v>
      </c>
      <c r="B6" s="118" t="s">
        <v>171</v>
      </c>
      <c r="C6" s="118" t="s">
        <v>1055</v>
      </c>
      <c r="D6" s="118" t="s">
        <v>962</v>
      </c>
      <c r="E6" s="118" t="s">
        <v>996</v>
      </c>
      <c r="F6" s="118" t="s">
        <v>997</v>
      </c>
      <c r="G6" s="118" t="s">
        <v>988</v>
      </c>
      <c r="H6" s="118" t="s">
        <v>998</v>
      </c>
      <c r="I6" s="118">
        <v>0.89999997615814198</v>
      </c>
      <c r="J6" s="118">
        <v>0.89999997615814198</v>
      </c>
      <c r="K6" s="118">
        <v>-11.640000343322701</v>
      </c>
      <c r="L6" s="181">
        <f>(K6+'NPV Calcs'!$D$13)*About!$B$135</f>
        <v>-3.2137182375436826</v>
      </c>
      <c r="M6" s="95" t="str">
        <f>INDEX('IEA Tech to Policy Mapping'!$B$2:$B$13,MATCH($H6,'IEA Tech to Policy Mapping'!$A$2:$A$13,0))</f>
        <v>ngps - production methane capture</v>
      </c>
      <c r="N6" s="182">
        <f>(J6*About!$A$132/1000)*10^12*'EPA to IEA Scaling'!$E$13</f>
        <v>20394206853.604778</v>
      </c>
      <c r="O6" s="183">
        <f>L6/About!$B$144</f>
        <v>-6.0464729041779748</v>
      </c>
      <c r="P6" s="174"/>
    </row>
    <row r="7" spans="1:18" x14ac:dyDescent="0.45">
      <c r="A7" s="90">
        <v>2019</v>
      </c>
      <c r="B7" s="118" t="s">
        <v>171</v>
      </c>
      <c r="C7" s="118" t="s">
        <v>1055</v>
      </c>
      <c r="D7" s="118" t="s">
        <v>985</v>
      </c>
      <c r="E7" s="118" t="s">
        <v>986</v>
      </c>
      <c r="F7" s="118" t="s">
        <v>987</v>
      </c>
      <c r="G7" s="118" t="s">
        <v>1000</v>
      </c>
      <c r="H7" s="118" t="s">
        <v>1001</v>
      </c>
      <c r="I7" s="118">
        <v>7.9999998211860601E-2</v>
      </c>
      <c r="J7" s="118">
        <v>7.0000000298023196E-2</v>
      </c>
      <c r="K7" s="118">
        <v>-11.5100002288818</v>
      </c>
      <c r="L7" s="181">
        <f>(K7+'NPV Calcs'!$D$13)*About!$B$135</f>
        <v>-3.0969710087373366</v>
      </c>
      <c r="M7" s="95" t="str">
        <f>INDEX('IEA Tech to Policy Mapping'!$B$2:$B$13,MATCH($H7,'IEA Tech to Policy Mapping'!$A$2:$A$13,0))</f>
        <v>ngps - T&amp;D methane capture</v>
      </c>
      <c r="N7" s="182">
        <f>(J7*About!$A$132/1000)*10^12*'EPA to IEA Scaling'!$E$13</f>
        <v>1586216137.3873568</v>
      </c>
      <c r="O7" s="183">
        <f>L7/About!$B$144</f>
        <v>-5.8268180049497902</v>
      </c>
      <c r="P7" s="174"/>
    </row>
    <row r="8" spans="1:18" x14ac:dyDescent="0.45">
      <c r="A8" s="90">
        <v>2019</v>
      </c>
      <c r="B8" s="118" t="s">
        <v>171</v>
      </c>
      <c r="C8" s="118" t="s">
        <v>1055</v>
      </c>
      <c r="D8" s="118" t="s">
        <v>962</v>
      </c>
      <c r="E8" s="118" t="s">
        <v>991</v>
      </c>
      <c r="F8" s="118" t="s">
        <v>987</v>
      </c>
      <c r="G8" s="118" t="s">
        <v>1000</v>
      </c>
      <c r="H8" s="118" t="s">
        <v>1001</v>
      </c>
      <c r="I8" s="118">
        <v>2.5499999523162802</v>
      </c>
      <c r="J8" s="118">
        <v>2.17000007629394</v>
      </c>
      <c r="K8" s="118">
        <v>-11.5100002288818</v>
      </c>
      <c r="L8" s="181">
        <f>(K8+'NPV Calcs'!$D$13)*About!$B$135</f>
        <v>-3.0969710087373366</v>
      </c>
      <c r="M8" s="95" t="str">
        <f>INDEX('IEA Tech to Policy Mapping'!$B$2:$B$13,MATCH($H8,'IEA Tech to Policy Mapping'!$A$2:$A$13,0))</f>
        <v>ngps - T&amp;D methane capture</v>
      </c>
      <c r="N8" s="182">
        <f>(J8*About!$A$132/1000)*10^12*'EPA to IEA Scaling'!$E$13</f>
        <v>49172701778.494812</v>
      </c>
      <c r="O8" s="183">
        <f>L8/About!$B$144</f>
        <v>-5.8268180049497902</v>
      </c>
      <c r="P8" s="174"/>
    </row>
    <row r="9" spans="1:18" x14ac:dyDescent="0.45">
      <c r="A9" s="90">
        <v>2019</v>
      </c>
      <c r="B9" s="118" t="s">
        <v>171</v>
      </c>
      <c r="C9" s="118" t="s">
        <v>1055</v>
      </c>
      <c r="D9" s="118" t="s">
        <v>962</v>
      </c>
      <c r="E9" s="118" t="s">
        <v>991</v>
      </c>
      <c r="F9" s="118" t="s">
        <v>987</v>
      </c>
      <c r="G9" s="118" t="s">
        <v>988</v>
      </c>
      <c r="H9" s="118" t="s">
        <v>989</v>
      </c>
      <c r="I9" s="118">
        <v>0.40999999642372098</v>
      </c>
      <c r="J9" s="118">
        <v>0.40999999642372098</v>
      </c>
      <c r="K9" s="118">
        <v>-11.369999885559</v>
      </c>
      <c r="L9" s="181">
        <f>(K9+'NPV Calcs'!$D$13)*About!$B$135</f>
        <v>-2.9712430262261793</v>
      </c>
      <c r="M9" s="95" t="str">
        <f>INDEX('IEA Tech to Policy Mapping'!$B$2:$B$13,MATCH($H9,'IEA Tech to Policy Mapping'!$A$2:$A$13,0))</f>
        <v>ngps - production methane capture</v>
      </c>
      <c r="N9" s="182">
        <f>(J9*About!$A$132/1000)*10^12*'EPA to IEA Scaling'!$E$13</f>
        <v>9290694398.3888912</v>
      </c>
      <c r="O9" s="183">
        <f>L9/About!$B$144</f>
        <v>-5.5902662031553296</v>
      </c>
      <c r="P9" s="174"/>
    </row>
    <row r="10" spans="1:18" x14ac:dyDescent="0.45">
      <c r="A10" s="90">
        <v>2019</v>
      </c>
      <c r="B10" s="118" t="s">
        <v>171</v>
      </c>
      <c r="C10" s="118" t="s">
        <v>1055</v>
      </c>
      <c r="D10" s="118" t="s">
        <v>985</v>
      </c>
      <c r="E10" s="118" t="s">
        <v>986</v>
      </c>
      <c r="F10" s="118" t="s">
        <v>987</v>
      </c>
      <c r="G10" s="118" t="s">
        <v>988</v>
      </c>
      <c r="H10" s="118" t="s">
        <v>992</v>
      </c>
      <c r="I10" s="118">
        <v>0.109999999403953</v>
      </c>
      <c r="J10" s="118">
        <v>0.109999999403953</v>
      </c>
      <c r="K10" s="118">
        <v>-11.060000419616699</v>
      </c>
      <c r="L10" s="181">
        <f>(K10+'NPV Calcs'!$D$13)*About!$B$135</f>
        <v>-2.6928465129933841</v>
      </c>
      <c r="M10" s="95" t="str">
        <f>INDEX('IEA Tech to Policy Mapping'!$B$2:$B$13,MATCH($H10,'IEA Tech to Policy Mapping'!$A$2:$A$13,0))</f>
        <v>ngps - production methane capture</v>
      </c>
      <c r="N10" s="182">
        <f>(J10*About!$A$132/1000)*10^12*'EPA to IEA Scaling'!$E$13</f>
        <v>2492625334.6327105</v>
      </c>
      <c r="O10" s="183">
        <f>L10/About!$B$144</f>
        <v>-5.0664751146228397</v>
      </c>
      <c r="P10" s="174"/>
    </row>
    <row r="11" spans="1:18" x14ac:dyDescent="0.45">
      <c r="A11" s="90">
        <v>2019</v>
      </c>
      <c r="B11" s="118" t="s">
        <v>156</v>
      </c>
      <c r="C11" s="118" t="s">
        <v>1055</v>
      </c>
      <c r="D11" s="118" t="s">
        <v>962</v>
      </c>
      <c r="E11" s="118" t="s">
        <v>991</v>
      </c>
      <c r="F11" s="118" t="s">
        <v>987</v>
      </c>
      <c r="G11" s="118" t="s">
        <v>1000</v>
      </c>
      <c r="H11" s="118" t="s">
        <v>1001</v>
      </c>
      <c r="I11" s="118">
        <v>7.0500001907348597</v>
      </c>
      <c r="J11" s="118">
        <v>5.9899997711181596</v>
      </c>
      <c r="K11" s="118">
        <v>-10.300000190734799</v>
      </c>
      <c r="L11" s="181">
        <f>(K11+'NPV Calcs'!$D$13)*About!$B$135</f>
        <v>-2.0103246475646617</v>
      </c>
      <c r="M11" s="95" t="str">
        <f>INDEX('IEA Tech to Policy Mapping'!$B$2:$B$13,MATCH($H11,'IEA Tech to Policy Mapping'!$A$2:$A$13,0))</f>
        <v>ngps - T&amp;D methane capture</v>
      </c>
      <c r="N11" s="182">
        <f>(J11*About!$A$132/1000)*10^12*'EPA to IEA Scaling'!$E$13</f>
        <v>135734775134.88696</v>
      </c>
      <c r="O11" s="183">
        <f>L11/About!$B$144</f>
        <v>-3.7823395243857751</v>
      </c>
      <c r="P11" s="174"/>
    </row>
    <row r="12" spans="1:18" x14ac:dyDescent="0.45">
      <c r="A12" s="90">
        <v>2019</v>
      </c>
      <c r="B12" s="118" t="s">
        <v>156</v>
      </c>
      <c r="C12" s="118" t="s">
        <v>1055</v>
      </c>
      <c r="D12" s="118" t="s">
        <v>985</v>
      </c>
      <c r="E12" s="118" t="s">
        <v>986</v>
      </c>
      <c r="F12" s="118" t="s">
        <v>987</v>
      </c>
      <c r="G12" s="118" t="s">
        <v>1000</v>
      </c>
      <c r="H12" s="118" t="s">
        <v>1001</v>
      </c>
      <c r="I12" s="118">
        <v>3.7799999713897701</v>
      </c>
      <c r="J12" s="118">
        <v>3.2200000286102202</v>
      </c>
      <c r="K12" s="118">
        <v>-10.300000190734799</v>
      </c>
      <c r="L12" s="181">
        <f>(K12+'NPV Calcs'!$D$13)*About!$B$135</f>
        <v>-2.0103246475646617</v>
      </c>
      <c r="M12" s="95" t="str">
        <f>INDEX('IEA Tech to Policy Mapping'!$B$2:$B$13,MATCH($H12,'IEA Tech to Policy Mapping'!$A$2:$A$13,0))</f>
        <v>ngps - T&amp;D methane capture</v>
      </c>
      <c r="N12" s="182">
        <f>(J12*About!$A$132/1000)*10^12*'EPA to IEA Scaling'!$E$13</f>
        <v>72965942657.481979</v>
      </c>
      <c r="O12" s="183">
        <f>L12/About!$B$144</f>
        <v>-3.7823395243857751</v>
      </c>
      <c r="P12" s="174"/>
    </row>
    <row r="13" spans="1:18" x14ac:dyDescent="0.45">
      <c r="A13" s="90">
        <v>2019</v>
      </c>
      <c r="B13" s="118" t="s">
        <v>156</v>
      </c>
      <c r="C13" s="118" t="s">
        <v>1055</v>
      </c>
      <c r="D13" s="118" t="s">
        <v>962</v>
      </c>
      <c r="E13" s="118" t="s">
        <v>993</v>
      </c>
      <c r="F13" s="118" t="s">
        <v>987</v>
      </c>
      <c r="G13" s="118" t="s">
        <v>1000</v>
      </c>
      <c r="H13" s="118" t="s">
        <v>1001</v>
      </c>
      <c r="I13" s="118">
        <v>2.67000007629394</v>
      </c>
      <c r="J13" s="118">
        <v>2.2699999809265101</v>
      </c>
      <c r="K13" s="118">
        <v>-10.300000190734799</v>
      </c>
      <c r="L13" s="181">
        <f>(K13+'NPV Calcs'!$D$13)*About!$B$135</f>
        <v>-2.0103246475646617</v>
      </c>
      <c r="M13" s="95" t="str">
        <f>INDEX('IEA Tech to Policy Mapping'!$B$2:$B$13,MATCH($H13,'IEA Tech to Policy Mapping'!$A$2:$A$13,0))</f>
        <v>ngps - T&amp;D methane capture</v>
      </c>
      <c r="N13" s="182">
        <f>(J13*About!$A$132/1000)*10^12*'EPA to IEA Scaling'!$E$13</f>
        <v>51438722661.209846</v>
      </c>
      <c r="O13" s="183">
        <f>L13/About!$B$144</f>
        <v>-3.7823395243857751</v>
      </c>
      <c r="P13" s="174"/>
    </row>
    <row r="14" spans="1:18" x14ac:dyDescent="0.45">
      <c r="A14" s="90">
        <v>2019</v>
      </c>
      <c r="B14" s="118" t="s">
        <v>156</v>
      </c>
      <c r="C14" s="118" t="s">
        <v>1055</v>
      </c>
      <c r="D14" s="118" t="s">
        <v>962</v>
      </c>
      <c r="E14" s="118" t="s">
        <v>996</v>
      </c>
      <c r="F14" s="118" t="s">
        <v>997</v>
      </c>
      <c r="G14" s="118" t="s">
        <v>988</v>
      </c>
      <c r="H14" s="118" t="s">
        <v>998</v>
      </c>
      <c r="I14" s="118">
        <v>1.12999999523162</v>
      </c>
      <c r="J14" s="118">
        <v>1.12999999523162</v>
      </c>
      <c r="K14" s="118">
        <v>-10.279999732971101</v>
      </c>
      <c r="L14" s="181">
        <f>(K14+'NPV Calcs'!$D$13)*About!$B$135</f>
        <v>-1.9923631401551301</v>
      </c>
      <c r="M14" s="95" t="str">
        <f>INDEX('IEA Tech to Policy Mapping'!$B$2:$B$13,MATCH($H14,'IEA Tech to Policy Mapping'!$A$2:$A$13,0))</f>
        <v>ngps - production methane capture</v>
      </c>
      <c r="N14" s="182">
        <f>(J14*About!$A$132/1000)*10^12*'EPA to IEA Scaling'!$E$13</f>
        <v>25606060286.469028</v>
      </c>
      <c r="O14" s="183">
        <f>L14/About!$B$144</f>
        <v>-3.7485457192533955</v>
      </c>
      <c r="P14" s="174"/>
    </row>
    <row r="15" spans="1:18" x14ac:dyDescent="0.45">
      <c r="A15" s="90">
        <v>2019</v>
      </c>
      <c r="B15" s="118" t="s">
        <v>156</v>
      </c>
      <c r="C15" s="118" t="s">
        <v>1055</v>
      </c>
      <c r="D15" s="118" t="s">
        <v>962</v>
      </c>
      <c r="E15" s="118" t="s">
        <v>999</v>
      </c>
      <c r="F15" s="118" t="s">
        <v>987</v>
      </c>
      <c r="G15" s="118" t="s">
        <v>988</v>
      </c>
      <c r="H15" s="118" t="s">
        <v>998</v>
      </c>
      <c r="I15" s="118">
        <v>1.90999996662139</v>
      </c>
      <c r="J15" s="118">
        <v>1.90999996662139</v>
      </c>
      <c r="K15" s="118">
        <v>-10.279999732971101</v>
      </c>
      <c r="L15" s="181">
        <f>(K15+'NPV Calcs'!$D$13)*About!$B$135</f>
        <v>-1.9923631401551301</v>
      </c>
      <c r="M15" s="95" t="str">
        <f>INDEX('IEA Tech to Policy Mapping'!$B$2:$B$13,MATCH($H15,'IEA Tech to Policy Mapping'!$A$2:$A$13,0))</f>
        <v>ngps - production methane capture</v>
      </c>
      <c r="N15" s="182">
        <f>(J15*About!$A$132/1000)*10^12*'EPA to IEA Scaling'!$E$13</f>
        <v>43281039379.505829</v>
      </c>
      <c r="O15" s="183">
        <f>L15/About!$B$144</f>
        <v>-3.7485457192533955</v>
      </c>
      <c r="P15" s="174"/>
    </row>
    <row r="16" spans="1:18" x14ac:dyDescent="0.45">
      <c r="A16" s="90">
        <v>2019</v>
      </c>
      <c r="B16" s="118" t="s">
        <v>156</v>
      </c>
      <c r="C16" s="118" t="s">
        <v>1055</v>
      </c>
      <c r="D16" s="118" t="s">
        <v>985</v>
      </c>
      <c r="E16" s="118" t="s">
        <v>994</v>
      </c>
      <c r="F16" s="118" t="s">
        <v>987</v>
      </c>
      <c r="G16" s="118" t="s">
        <v>988</v>
      </c>
      <c r="H16" s="118" t="s">
        <v>998</v>
      </c>
      <c r="I16" s="118">
        <v>2.6800000667571999</v>
      </c>
      <c r="J16" s="118">
        <v>2.6800000667571999</v>
      </c>
      <c r="K16" s="118">
        <v>-10.279999732971101</v>
      </c>
      <c r="L16" s="181">
        <f>(K16+'NPV Calcs'!$D$13)*About!$B$135</f>
        <v>-1.9923631401551301</v>
      </c>
      <c r="M16" s="95" t="str">
        <f>INDEX('IEA Tech to Policy Mapping'!$B$2:$B$13,MATCH($H16,'IEA Tech to Policy Mapping'!$A$2:$A$13,0))</f>
        <v>ngps - production methane capture</v>
      </c>
      <c r="N16" s="182">
        <f>(J16*About!$A$132/1000)*10^12*'EPA to IEA Scaling'!$E$13</f>
        <v>60729419085.581276</v>
      </c>
      <c r="O16" s="183">
        <f>L16/About!$B$144</f>
        <v>-3.7485457192533955</v>
      </c>
      <c r="P16" s="174"/>
    </row>
    <row r="17" spans="1:16" x14ac:dyDescent="0.45">
      <c r="A17" s="90">
        <v>2019</v>
      </c>
      <c r="B17" s="118" t="s">
        <v>156</v>
      </c>
      <c r="C17" s="118" t="s">
        <v>1055</v>
      </c>
      <c r="D17" s="118" t="s">
        <v>962</v>
      </c>
      <c r="E17" s="118" t="s">
        <v>993</v>
      </c>
      <c r="F17" s="118" t="s">
        <v>987</v>
      </c>
      <c r="G17" s="118" t="s">
        <v>988</v>
      </c>
      <c r="H17" s="118" t="s">
        <v>992</v>
      </c>
      <c r="I17" s="118">
        <v>0.57999998331069902</v>
      </c>
      <c r="J17" s="118">
        <v>0.57999998331069902</v>
      </c>
      <c r="K17" s="118">
        <v>-10.1599998474121</v>
      </c>
      <c r="L17" s="181">
        <f>(K17+'NPV Calcs'!$D$13)*About!$B$135</f>
        <v>-1.884596665053595</v>
      </c>
      <c r="M17" s="95" t="str">
        <f>INDEX('IEA Tech to Policy Mapping'!$B$2:$B$13,MATCH($H17,'IEA Tech to Policy Mapping'!$A$2:$A$13,0))</f>
        <v>ngps - production methane capture</v>
      </c>
      <c r="N17" s="182">
        <f>(J17*About!$A$132/1000)*10^12*'EPA to IEA Scaling'!$E$13</f>
        <v>13142933275.641846</v>
      </c>
      <c r="O17" s="183">
        <f>L17/About!$B$144</f>
        <v>-3.5457877225914856</v>
      </c>
      <c r="P17" s="174"/>
    </row>
    <row r="18" spans="1:16" x14ac:dyDescent="0.45">
      <c r="A18" s="90">
        <v>2019</v>
      </c>
      <c r="B18" s="118" t="s">
        <v>156</v>
      </c>
      <c r="C18" s="118" t="s">
        <v>1055</v>
      </c>
      <c r="D18" s="118" t="s">
        <v>962</v>
      </c>
      <c r="E18" s="118" t="s">
        <v>991</v>
      </c>
      <c r="F18" s="118" t="s">
        <v>987</v>
      </c>
      <c r="G18" s="118" t="s">
        <v>988</v>
      </c>
      <c r="H18" s="118" t="s">
        <v>992</v>
      </c>
      <c r="I18" s="118">
        <v>1.5199999809265099</v>
      </c>
      <c r="J18" s="118">
        <v>1.5199999809265099</v>
      </c>
      <c r="K18" s="118">
        <v>-10.1599998474121</v>
      </c>
      <c r="L18" s="181">
        <f>(K18+'NPV Calcs'!$D$13)*About!$B$135</f>
        <v>-1.884596665053595</v>
      </c>
      <c r="M18" s="95" t="str">
        <f>INDEX('IEA Tech to Policy Mapping'!$B$2:$B$13,MATCH($H18,'IEA Tech to Policy Mapping'!$A$2:$A$13,0))</f>
        <v>ngps - production methane capture</v>
      </c>
      <c r="N18" s="182">
        <f>(J18*About!$A$132/1000)*10^12*'EPA to IEA Scaling'!$E$13</f>
        <v>34443549832.987541</v>
      </c>
      <c r="O18" s="183">
        <f>L18/About!$B$144</f>
        <v>-3.5457877225914856</v>
      </c>
      <c r="P18" s="174"/>
    </row>
    <row r="19" spans="1:16" x14ac:dyDescent="0.45">
      <c r="A19" s="90">
        <v>2019</v>
      </c>
      <c r="B19" s="118" t="s">
        <v>156</v>
      </c>
      <c r="C19" s="118" t="s">
        <v>1055</v>
      </c>
      <c r="D19" s="118" t="s">
        <v>985</v>
      </c>
      <c r="E19" s="118" t="s">
        <v>986</v>
      </c>
      <c r="F19" s="118" t="s">
        <v>987</v>
      </c>
      <c r="G19" s="118" t="s">
        <v>988</v>
      </c>
      <c r="H19" s="118" t="s">
        <v>989</v>
      </c>
      <c r="I19" s="118">
        <v>3.9999999105930301E-2</v>
      </c>
      <c r="J19" s="118">
        <v>3.9999999105930301E-2</v>
      </c>
      <c r="K19" s="118">
        <v>-10.1099996566772</v>
      </c>
      <c r="L19" s="181">
        <f>(K19+'NPV Calcs'!$D$13)*About!$B$135</f>
        <v>-1.8396937529816051</v>
      </c>
      <c r="M19" s="95" t="str">
        <f>INDEX('IEA Tech to Policy Mapping'!$B$2:$B$13,MATCH($H19,'IEA Tech to Policy Mapping'!$A$2:$A$13,0))</f>
        <v>ngps - production methane capture</v>
      </c>
      <c r="N19" s="182">
        <f>(J19*About!$A$132/1000)*10^12*'EPA to IEA Scaling'!$E$13</f>
        <v>906409197.24536443</v>
      </c>
      <c r="O19" s="183">
        <f>L19/About!$B$144</f>
        <v>-3.4613048211379063</v>
      </c>
      <c r="P19" s="174"/>
    </row>
    <row r="20" spans="1:16" x14ac:dyDescent="0.45">
      <c r="A20" s="90">
        <v>2019</v>
      </c>
      <c r="B20" s="118" t="s">
        <v>40</v>
      </c>
      <c r="C20" s="118" t="s">
        <v>1055</v>
      </c>
      <c r="D20" s="118" t="s">
        <v>962</v>
      </c>
      <c r="E20" s="118" t="s">
        <v>991</v>
      </c>
      <c r="F20" s="118" t="s">
        <v>987</v>
      </c>
      <c r="G20" s="118" t="s">
        <v>988</v>
      </c>
      <c r="H20" s="118" t="s">
        <v>992</v>
      </c>
      <c r="I20" s="118">
        <v>9.3400001525878906</v>
      </c>
      <c r="J20" s="118">
        <v>9.3400001525878906</v>
      </c>
      <c r="K20" s="118">
        <v>-10.060000419616699</v>
      </c>
      <c r="L20" s="181">
        <f>(K20+'NPV Calcs'!$D$13)*About!$B$135</f>
        <v>-1.7947916973615023</v>
      </c>
      <c r="M20" s="95" t="str">
        <f>INDEX('IEA Tech to Policy Mapping'!$B$2:$B$13,MATCH($H20,'IEA Tech to Policy Mapping'!$A$2:$A$13,0))</f>
        <v>ngps - production methane capture</v>
      </c>
      <c r="N20" s="182">
        <f>(J20*About!$A$132/1000)*10^12*'EPA to IEA Scaling'!$E$13</f>
        <v>211646555745.13861</v>
      </c>
      <c r="O20" s="183">
        <f>L20/About!$B$144</f>
        <v>-3.3768235310617865</v>
      </c>
      <c r="P20" s="174"/>
    </row>
    <row r="21" spans="1:16" x14ac:dyDescent="0.45">
      <c r="A21" s="90">
        <v>2019</v>
      </c>
      <c r="B21" s="118" t="s">
        <v>246</v>
      </c>
      <c r="C21" s="118" t="s">
        <v>1055</v>
      </c>
      <c r="D21" s="118" t="s">
        <v>962</v>
      </c>
      <c r="E21" s="118" t="s">
        <v>991</v>
      </c>
      <c r="F21" s="118" t="s">
        <v>987</v>
      </c>
      <c r="G21" s="118" t="s">
        <v>988</v>
      </c>
      <c r="H21" s="118" t="s">
        <v>992</v>
      </c>
      <c r="I21" s="118">
        <v>6.5599999427795401</v>
      </c>
      <c r="J21" s="118">
        <v>6.5599999427795401</v>
      </c>
      <c r="K21" s="118">
        <v>-10.060000419616699</v>
      </c>
      <c r="L21" s="181">
        <f>(K21+'NPV Calcs'!$D$13)*About!$B$135</f>
        <v>-1.7947916973615023</v>
      </c>
      <c r="M21" s="95" t="str">
        <f>INDEX('IEA Tech to Policy Mapping'!$B$2:$B$13,MATCH($H21,'IEA Tech to Policy Mapping'!$A$2:$A$13,0))</f>
        <v>ngps - production methane capture</v>
      </c>
      <c r="N21" s="182">
        <f>(J21*About!$A$132/1000)*10^12*'EPA to IEA Scaling'!$E$13</f>
        <v>148651110374.22235</v>
      </c>
      <c r="O21" s="183">
        <f>L21/About!$B$144</f>
        <v>-3.3768235310617865</v>
      </c>
      <c r="P21" s="174"/>
    </row>
    <row r="22" spans="1:16" x14ac:dyDescent="0.45">
      <c r="A22" s="90">
        <v>2019</v>
      </c>
      <c r="B22" s="118" t="s">
        <v>246</v>
      </c>
      <c r="C22" s="118" t="s">
        <v>1055</v>
      </c>
      <c r="D22" s="118" t="s">
        <v>962</v>
      </c>
      <c r="E22" s="118" t="s">
        <v>993</v>
      </c>
      <c r="F22" s="118" t="s">
        <v>987</v>
      </c>
      <c r="G22" s="118" t="s">
        <v>988</v>
      </c>
      <c r="H22" s="118" t="s">
        <v>992</v>
      </c>
      <c r="I22" s="118">
        <v>0.38999998569488498</v>
      </c>
      <c r="J22" s="118">
        <v>0.38999998569488498</v>
      </c>
      <c r="K22" s="118">
        <v>-10.060000419616699</v>
      </c>
      <c r="L22" s="181">
        <f>(K22+'NPV Calcs'!$D$13)*About!$B$135</f>
        <v>-1.7947916973615023</v>
      </c>
      <c r="M22" s="95" t="str">
        <f>INDEX('IEA Tech to Policy Mapping'!$B$2:$B$13,MATCH($H22,'IEA Tech to Policy Mapping'!$A$2:$A$13,0))</f>
        <v>ngps - production methane capture</v>
      </c>
      <c r="N22" s="182">
        <f>(J22*About!$A$132/1000)*10^12*'EPA to IEA Scaling'!$E$13</f>
        <v>8837489546.5184021</v>
      </c>
      <c r="O22" s="183">
        <f>L22/About!$B$144</f>
        <v>-3.3768235310617865</v>
      </c>
      <c r="P22" s="174"/>
    </row>
    <row r="23" spans="1:16" x14ac:dyDescent="0.45">
      <c r="A23" s="90">
        <v>2019</v>
      </c>
      <c r="B23" s="118" t="s">
        <v>246</v>
      </c>
      <c r="C23" s="118" t="s">
        <v>1055</v>
      </c>
      <c r="D23" s="118" t="s">
        <v>985</v>
      </c>
      <c r="E23" s="118" t="s">
        <v>986</v>
      </c>
      <c r="F23" s="118" t="s">
        <v>987</v>
      </c>
      <c r="G23" s="118" t="s">
        <v>988</v>
      </c>
      <c r="H23" s="118" t="s">
        <v>989</v>
      </c>
      <c r="I23" s="118">
        <v>9.9999997764825804E-3</v>
      </c>
      <c r="J23" s="118">
        <v>9.9999997764825804E-3</v>
      </c>
      <c r="K23" s="118">
        <v>-10.050000190734799</v>
      </c>
      <c r="L23" s="181">
        <f>(K23+'NPV Calcs'!$D$13)*About!$B$135</f>
        <v>-1.7858109436566911</v>
      </c>
      <c r="M23" s="95" t="str">
        <f>INDEX('IEA Tech to Policy Mapping'!$B$2:$B$13,MATCH($H23,'IEA Tech to Policy Mapping'!$A$2:$A$13,0))</f>
        <v>ngps - production methane capture</v>
      </c>
      <c r="N23" s="182">
        <f>(J23*About!$A$132/1000)*10^12*'EPA to IEA Scaling'!$E$13</f>
        <v>226602299.31134129</v>
      </c>
      <c r="O23" s="183">
        <f>L23/About!$B$144</f>
        <v>-3.3599266284955114</v>
      </c>
      <c r="P23" s="174"/>
    </row>
    <row r="24" spans="1:16" x14ac:dyDescent="0.45">
      <c r="A24" s="90">
        <v>2019</v>
      </c>
      <c r="B24" s="118" t="s">
        <v>171</v>
      </c>
      <c r="C24" s="118" t="s">
        <v>1055</v>
      </c>
      <c r="D24" s="118" t="s">
        <v>962</v>
      </c>
      <c r="E24" s="118" t="s">
        <v>999</v>
      </c>
      <c r="F24" s="118" t="s">
        <v>987</v>
      </c>
      <c r="G24" s="118" t="s">
        <v>1000</v>
      </c>
      <c r="H24" s="118" t="s">
        <v>1001</v>
      </c>
      <c r="I24" s="118">
        <v>7.9999998211860601E-2</v>
      </c>
      <c r="J24" s="118">
        <v>7.0000000298023196E-2</v>
      </c>
      <c r="K24" s="118">
        <v>-9.92000007629394</v>
      </c>
      <c r="L24" s="181">
        <f>(K24+'NPV Calcs'!$D$13)*About!$B$135</f>
        <v>-1.6690637148503817</v>
      </c>
      <c r="M24" s="95" t="str">
        <f>INDEX('IEA Tech to Policy Mapping'!$B$2:$B$13,MATCH($H24,'IEA Tech to Policy Mapping'!$A$2:$A$13,0))</f>
        <v>ngps - T&amp;D methane capture</v>
      </c>
      <c r="N24" s="182">
        <f>(J24*About!$A$132/1000)*10^12*'EPA to IEA Scaling'!$E$13</f>
        <v>1586216137.3873568</v>
      </c>
      <c r="O24" s="183">
        <f>L24/About!$B$144</f>
        <v>-3.1402717292673956</v>
      </c>
      <c r="P24" s="174"/>
    </row>
    <row r="25" spans="1:16" x14ac:dyDescent="0.45">
      <c r="A25" s="90">
        <v>2019</v>
      </c>
      <c r="B25" s="118" t="s">
        <v>40</v>
      </c>
      <c r="C25" s="118" t="s">
        <v>1055</v>
      </c>
      <c r="D25" s="118" t="s">
        <v>962</v>
      </c>
      <c r="E25" s="118" t="s">
        <v>996</v>
      </c>
      <c r="F25" s="118" t="s">
        <v>997</v>
      </c>
      <c r="G25" s="118" t="s">
        <v>988</v>
      </c>
      <c r="H25" s="118" t="s">
        <v>998</v>
      </c>
      <c r="I25" s="118">
        <v>0.74000000953674305</v>
      </c>
      <c r="J25" s="118">
        <v>0.74000000953674305</v>
      </c>
      <c r="K25" s="118">
        <v>-9.8199996948242099</v>
      </c>
      <c r="L25" s="181">
        <f>(K25+'NPV Calcs'!$D$13)*About!$B$135</f>
        <v>-1.5792578907064654</v>
      </c>
      <c r="M25" s="95" t="str">
        <f>INDEX('IEA Tech to Policy Mapping'!$B$2:$B$13,MATCH($H25,'IEA Tech to Policy Mapping'!$A$2:$A$13,0))</f>
        <v>ngps - production methane capture</v>
      </c>
      <c r="N25" s="182">
        <f>(J25*About!$A$132/1000)*10^12*'EPA to IEA Scaling'!$E$13</f>
        <v>16768570739.950809</v>
      </c>
      <c r="O25" s="183">
        <f>L25/About!$B$144</f>
        <v>-2.9713059263603565</v>
      </c>
      <c r="P25" s="174"/>
    </row>
    <row r="26" spans="1:16" x14ac:dyDescent="0.45">
      <c r="A26" s="90">
        <v>2019</v>
      </c>
      <c r="B26" s="118" t="s">
        <v>246</v>
      </c>
      <c r="C26" s="118" t="s">
        <v>1055</v>
      </c>
      <c r="D26" s="118" t="s">
        <v>962</v>
      </c>
      <c r="E26" s="118" t="s">
        <v>996</v>
      </c>
      <c r="F26" s="118" t="s">
        <v>997</v>
      </c>
      <c r="G26" s="118" t="s">
        <v>988</v>
      </c>
      <c r="H26" s="118" t="s">
        <v>998</v>
      </c>
      <c r="I26" s="118">
        <v>1.00999999046325</v>
      </c>
      <c r="J26" s="118">
        <v>1.00999999046325</v>
      </c>
      <c r="K26" s="118">
        <v>-9.8199996948242099</v>
      </c>
      <c r="L26" s="181">
        <f>(K26+'NPV Calcs'!$D$13)*About!$B$135</f>
        <v>-1.5792578907064654</v>
      </c>
      <c r="M26" s="95" t="str">
        <f>INDEX('IEA Tech to Policy Mapping'!$B$2:$B$13,MATCH($H26,'IEA Tech to Policy Mapping'!$A$2:$A$13,0))</f>
        <v>ngps - production methane capture</v>
      </c>
      <c r="N26" s="182">
        <f>(J26*About!$A$132/1000)*10^12*'EPA to IEA Scaling'!$E$13</f>
        <v>22886832525.901096</v>
      </c>
      <c r="O26" s="183">
        <f>L26/About!$B$144</f>
        <v>-2.9713059263603565</v>
      </c>
      <c r="P26" s="174"/>
    </row>
    <row r="27" spans="1:16" x14ac:dyDescent="0.45">
      <c r="A27" s="90">
        <v>2019</v>
      </c>
      <c r="B27" s="118" t="s">
        <v>246</v>
      </c>
      <c r="C27" s="118" t="s">
        <v>1055</v>
      </c>
      <c r="D27" s="118" t="s">
        <v>985</v>
      </c>
      <c r="E27" s="118" t="s">
        <v>986</v>
      </c>
      <c r="F27" s="118" t="s">
        <v>987</v>
      </c>
      <c r="G27" s="118" t="s">
        <v>1000</v>
      </c>
      <c r="H27" s="118" t="s">
        <v>1001</v>
      </c>
      <c r="I27" s="118">
        <v>1.3200000524520801</v>
      </c>
      <c r="J27" s="118">
        <v>1.12000000476837</v>
      </c>
      <c r="K27" s="118">
        <v>-9.7200002670287997</v>
      </c>
      <c r="L27" s="181">
        <f>(K27+'NPV Calcs'!$D$13)*About!$B$135</f>
        <v>-1.4894529230143647</v>
      </c>
      <c r="M27" s="95" t="str">
        <f>INDEX('IEA Tech to Policy Mapping'!$B$2:$B$13,MATCH($H27,'IEA Tech to Policy Mapping'!$A$2:$A$13,0))</f>
        <v>ngps - T&amp;D methane capture</v>
      </c>
      <c r="N27" s="182">
        <f>(J27*About!$A$132/1000)*10^12*'EPA to IEA Scaling'!$E$13</f>
        <v>25379458198.197681</v>
      </c>
      <c r="O27" s="183">
        <f>L27/About!$B$144</f>
        <v>-2.8023417348306427</v>
      </c>
      <c r="P27" s="174"/>
    </row>
    <row r="28" spans="1:16" x14ac:dyDescent="0.45">
      <c r="A28" s="90">
        <v>2019</v>
      </c>
      <c r="B28" s="118" t="s">
        <v>40</v>
      </c>
      <c r="C28" s="118" t="s">
        <v>1055</v>
      </c>
      <c r="D28" s="118" t="s">
        <v>962</v>
      </c>
      <c r="E28" s="118" t="s">
        <v>991</v>
      </c>
      <c r="F28" s="118" t="s">
        <v>987</v>
      </c>
      <c r="G28" s="118" t="s">
        <v>1000</v>
      </c>
      <c r="H28" s="118" t="s">
        <v>1001</v>
      </c>
      <c r="I28" s="118">
        <v>43.790000915527301</v>
      </c>
      <c r="J28" s="118">
        <v>37.220001220703097</v>
      </c>
      <c r="K28" s="118">
        <v>-9.7200002670287997</v>
      </c>
      <c r="L28" s="181">
        <f>(K28+'NPV Calcs'!$D$13)*About!$B$135</f>
        <v>-1.4894529230143647</v>
      </c>
      <c r="M28" s="95" t="str">
        <f>INDEX('IEA Tech to Policy Mapping'!$B$2:$B$13,MATCH($H28,'IEA Tech to Policy Mapping'!$A$2:$A$13,0))</f>
        <v>ngps - T&amp;D methane capture</v>
      </c>
      <c r="N28" s="182">
        <f>(J28*About!$A$132/1000)*10^12*'EPA to IEA Scaling'!$E$13</f>
        <v>843413804549.99268</v>
      </c>
      <c r="O28" s="183">
        <f>L28/About!$B$144</f>
        <v>-2.8023417348306427</v>
      </c>
      <c r="P28" s="174"/>
    </row>
    <row r="29" spans="1:16" x14ac:dyDescent="0.45">
      <c r="A29" s="90">
        <v>2019</v>
      </c>
      <c r="B29" s="118" t="s">
        <v>246</v>
      </c>
      <c r="C29" s="118" t="s">
        <v>1055</v>
      </c>
      <c r="D29" s="118" t="s">
        <v>962</v>
      </c>
      <c r="E29" s="118" t="s">
        <v>991</v>
      </c>
      <c r="F29" s="118" t="s">
        <v>987</v>
      </c>
      <c r="G29" s="118" t="s">
        <v>1000</v>
      </c>
      <c r="H29" s="118" t="s">
        <v>1001</v>
      </c>
      <c r="I29" s="118">
        <v>30.7299995422363</v>
      </c>
      <c r="J29" s="118">
        <v>26.120000839233398</v>
      </c>
      <c r="K29" s="118">
        <v>-9.7200002670287997</v>
      </c>
      <c r="L29" s="181">
        <f>(K29+'NPV Calcs'!$D$13)*About!$B$135</f>
        <v>-1.4894529230143647</v>
      </c>
      <c r="M29" s="95" t="str">
        <f>INDEX('IEA Tech to Policy Mapping'!$B$2:$B$13,MATCH($H29,'IEA Tech to Policy Mapping'!$A$2:$A$13,0))</f>
        <v>ngps - T&amp;D methane capture</v>
      </c>
      <c r="N29" s="182">
        <f>(J29*About!$A$132/1000)*10^12*'EPA to IEA Scaling'!$E$13</f>
        <v>591885238048.11121</v>
      </c>
      <c r="O29" s="183">
        <f>L29/About!$B$144</f>
        <v>-2.8023417348306427</v>
      </c>
      <c r="P29" s="174"/>
    </row>
    <row r="30" spans="1:16" x14ac:dyDescent="0.45">
      <c r="A30" s="90">
        <v>2019</v>
      </c>
      <c r="B30" s="118" t="s">
        <v>40</v>
      </c>
      <c r="C30" s="118" t="s">
        <v>1055</v>
      </c>
      <c r="D30" s="118" t="s">
        <v>985</v>
      </c>
      <c r="E30" s="118" t="s">
        <v>986</v>
      </c>
      <c r="F30" s="118" t="s">
        <v>987</v>
      </c>
      <c r="G30" s="118" t="s">
        <v>1000</v>
      </c>
      <c r="H30" s="118" t="s">
        <v>1001</v>
      </c>
      <c r="I30" s="118">
        <v>5.9999998658895402E-2</v>
      </c>
      <c r="J30" s="118">
        <v>5.0000000745057997E-2</v>
      </c>
      <c r="K30" s="118">
        <v>-9.7200002670287997</v>
      </c>
      <c r="L30" s="181">
        <f>(K30+'NPV Calcs'!$D$13)*About!$B$135</f>
        <v>-1.4894529230143647</v>
      </c>
      <c r="M30" s="95" t="str">
        <f>INDEX('IEA Tech to Policy Mapping'!$B$2:$B$13,MATCH($H30,'IEA Tech to Policy Mapping'!$A$2:$A$13,0))</f>
        <v>ngps - T&amp;D methane capture</v>
      </c>
      <c r="N30" s="182">
        <f>(J30*About!$A$132/1000)*10^12*'EPA to IEA Scaling'!$E$13</f>
        <v>1133011538.7646732</v>
      </c>
      <c r="O30" s="183">
        <f>L30/About!$B$144</f>
        <v>-2.8023417348306427</v>
      </c>
      <c r="P30" s="174"/>
    </row>
    <row r="31" spans="1:16" x14ac:dyDescent="0.45">
      <c r="A31" s="90">
        <v>2019</v>
      </c>
      <c r="B31" s="118" t="s">
        <v>246</v>
      </c>
      <c r="C31" s="118" t="s">
        <v>1055</v>
      </c>
      <c r="D31" s="118" t="s">
        <v>962</v>
      </c>
      <c r="E31" s="118" t="s">
        <v>993</v>
      </c>
      <c r="F31" s="118" t="s">
        <v>987</v>
      </c>
      <c r="G31" s="118" t="s">
        <v>1000</v>
      </c>
      <c r="H31" s="118" t="s">
        <v>1001</v>
      </c>
      <c r="I31" s="118">
        <v>1.83000004291534</v>
      </c>
      <c r="J31" s="118">
        <v>1.54999995231628</v>
      </c>
      <c r="K31" s="118">
        <v>-9.7200002670287997</v>
      </c>
      <c r="L31" s="181">
        <f>(K31+'NPV Calcs'!$D$13)*About!$B$135</f>
        <v>-1.4894529230143647</v>
      </c>
      <c r="M31" s="95" t="str">
        <f>INDEX('IEA Tech to Policy Mapping'!$B$2:$B$13,MATCH($H31,'IEA Tech to Policy Mapping'!$A$2:$A$13,0))</f>
        <v>ngps - T&amp;D methane capture</v>
      </c>
      <c r="N31" s="182">
        <f>(J31*About!$A$132/1000)*10^12*'EPA to IEA Scaling'!$E$13</f>
        <v>35123356097.802032</v>
      </c>
      <c r="O31" s="183">
        <f>L31/About!$B$144</f>
        <v>-2.8023417348306427</v>
      </c>
      <c r="P31" s="174"/>
    </row>
    <row r="32" spans="1:16" x14ac:dyDescent="0.45">
      <c r="A32" s="90">
        <v>2019</v>
      </c>
      <c r="B32" s="118" t="s">
        <v>156</v>
      </c>
      <c r="C32" s="118" t="s">
        <v>1055</v>
      </c>
      <c r="D32" s="118" t="s">
        <v>985</v>
      </c>
      <c r="E32" s="118" t="s">
        <v>994</v>
      </c>
      <c r="F32" s="118" t="s">
        <v>987</v>
      </c>
      <c r="G32" s="118" t="s">
        <v>1000</v>
      </c>
      <c r="H32" s="118" t="s">
        <v>1001</v>
      </c>
      <c r="I32" s="118">
        <v>2.1400001049041699</v>
      </c>
      <c r="J32" s="118">
        <v>1.8200000524520801</v>
      </c>
      <c r="K32" s="118">
        <v>-9.6999998092651296</v>
      </c>
      <c r="L32" s="181">
        <f>(K32+'NPV Calcs'!$D$13)*About!$B$135</f>
        <v>-1.4714914156048586</v>
      </c>
      <c r="M32" s="95" t="str">
        <f>INDEX('IEA Tech to Policy Mapping'!$B$2:$B$13,MATCH($H32,'IEA Tech to Policy Mapping'!$A$2:$A$13,0))</f>
        <v>ngps - T&amp;D methane capture</v>
      </c>
      <c r="N32" s="182">
        <f>(J32*About!$A$132/1000)*10^12*'EPA to IEA Scaling'!$E$13</f>
        <v>41241620585.062363</v>
      </c>
      <c r="O32" s="183">
        <f>L32/About!$B$144</f>
        <v>-2.7685479296983115</v>
      </c>
      <c r="P32" s="174"/>
    </row>
    <row r="33" spans="1:16" x14ac:dyDescent="0.45">
      <c r="A33" s="90">
        <v>2019</v>
      </c>
      <c r="B33" s="118" t="s">
        <v>156</v>
      </c>
      <c r="C33" s="118" t="s">
        <v>1055</v>
      </c>
      <c r="D33" s="118" t="s">
        <v>962</v>
      </c>
      <c r="E33" s="118" t="s">
        <v>999</v>
      </c>
      <c r="F33" s="118" t="s">
        <v>987</v>
      </c>
      <c r="G33" s="118" t="s">
        <v>1000</v>
      </c>
      <c r="H33" s="118" t="s">
        <v>1001</v>
      </c>
      <c r="I33" s="118">
        <v>10.75</v>
      </c>
      <c r="J33" s="118">
        <v>9.1300001144409109</v>
      </c>
      <c r="K33" s="118">
        <v>-9.6999998092651296</v>
      </c>
      <c r="L33" s="181">
        <f>(K33+'NPV Calcs'!$D$13)*About!$B$135</f>
        <v>-1.4714914156048586</v>
      </c>
      <c r="M33" s="95" t="str">
        <f>INDEX('IEA Tech to Policy Mapping'!$B$2:$B$13,MATCH($H33,'IEA Tech to Policy Mapping'!$A$2:$A$13,0))</f>
        <v>ngps - T&amp;D methane capture</v>
      </c>
      <c r="N33" s="182">
        <f>(J33*About!$A$132/1000)*10^12*'EPA to IEA Scaling'!$E$13</f>
        <v>206887906488.81702</v>
      </c>
      <c r="O33" s="183">
        <f>L33/About!$B$144</f>
        <v>-2.7685479296983115</v>
      </c>
      <c r="P33" s="174"/>
    </row>
    <row r="34" spans="1:16" x14ac:dyDescent="0.45">
      <c r="A34" s="90">
        <v>2019</v>
      </c>
      <c r="B34" s="118" t="s">
        <v>171</v>
      </c>
      <c r="C34" s="118" t="s">
        <v>1055</v>
      </c>
      <c r="D34" s="118" t="s">
        <v>962</v>
      </c>
      <c r="E34" s="118" t="s">
        <v>999</v>
      </c>
      <c r="F34" s="118" t="s">
        <v>987</v>
      </c>
      <c r="G34" s="118" t="s">
        <v>988</v>
      </c>
      <c r="H34" s="118" t="s">
        <v>1003</v>
      </c>
      <c r="I34" s="118">
        <v>2.9999999329447701E-2</v>
      </c>
      <c r="J34" s="118">
        <v>2.9999999329447701E-2</v>
      </c>
      <c r="K34" s="118">
        <v>-9.6999998092651296</v>
      </c>
      <c r="L34" s="181">
        <f>(K34+'NPV Calcs'!$D$13)*About!$B$135</f>
        <v>-1.4714914156048586</v>
      </c>
      <c r="M34" s="95" t="str">
        <f>INDEX('IEA Tech to Policy Mapping'!$B$2:$B$13,MATCH($H34,'IEA Tech to Policy Mapping'!$A$2:$A$13,0))</f>
        <v>ngps - T&amp;D methane capture</v>
      </c>
      <c r="N34" s="182">
        <f>(J34*About!$A$132/1000)*10^12*'EPA to IEA Scaling'!$E$13</f>
        <v>679806897.9340229</v>
      </c>
      <c r="O34" s="183">
        <f>L34/About!$B$144</f>
        <v>-2.7685479296983115</v>
      </c>
      <c r="P34" s="174"/>
    </row>
    <row r="35" spans="1:16" x14ac:dyDescent="0.45">
      <c r="A35" s="90">
        <v>2019</v>
      </c>
      <c r="B35" s="118" t="s">
        <v>171</v>
      </c>
      <c r="C35" s="118" t="s">
        <v>1055</v>
      </c>
      <c r="D35" s="118" t="s">
        <v>985</v>
      </c>
      <c r="E35" s="118" t="s">
        <v>994</v>
      </c>
      <c r="F35" s="118" t="s">
        <v>987</v>
      </c>
      <c r="G35" s="118" t="s">
        <v>988</v>
      </c>
      <c r="H35" s="118" t="s">
        <v>1003</v>
      </c>
      <c r="I35" s="118">
        <v>1.9999999552965102E-2</v>
      </c>
      <c r="J35" s="118">
        <v>1.9999999552965102E-2</v>
      </c>
      <c r="K35" s="118">
        <v>-9.6000003814697195</v>
      </c>
      <c r="L35" s="181">
        <f>(K35+'NPV Calcs'!$D$13)*About!$B$135</f>
        <v>-1.381686447912758</v>
      </c>
      <c r="M35" s="95" t="str">
        <f>INDEX('IEA Tech to Policy Mapping'!$B$2:$B$13,MATCH($H35,'IEA Tech to Policy Mapping'!$A$2:$A$13,0))</f>
        <v>ngps - T&amp;D methane capture</v>
      </c>
      <c r="N35" s="182">
        <f>(J35*About!$A$132/1000)*10^12*'EPA to IEA Scaling'!$E$13</f>
        <v>453204598.62268114</v>
      </c>
      <c r="O35" s="183">
        <f>L35/About!$B$144</f>
        <v>-2.5995837381685978</v>
      </c>
      <c r="P35" s="174"/>
    </row>
    <row r="36" spans="1:16" x14ac:dyDescent="0.45">
      <c r="A36" s="90">
        <v>2019</v>
      </c>
      <c r="B36" s="118" t="s">
        <v>156</v>
      </c>
      <c r="C36" s="118" t="s">
        <v>1055</v>
      </c>
      <c r="D36" s="118" t="s">
        <v>962</v>
      </c>
      <c r="E36" s="118" t="s">
        <v>991</v>
      </c>
      <c r="F36" s="118" t="s">
        <v>987</v>
      </c>
      <c r="G36" s="118" t="s">
        <v>988</v>
      </c>
      <c r="H36" s="118" t="s">
        <v>989</v>
      </c>
      <c r="I36" s="118">
        <v>1.25999999046325</v>
      </c>
      <c r="J36" s="118">
        <v>1.25999999046325</v>
      </c>
      <c r="K36" s="118">
        <v>-9.5</v>
      </c>
      <c r="L36" s="181">
        <f>(K36+'NPV Calcs'!$D$13)*About!$B$135</f>
        <v>-1.2918806237688512</v>
      </c>
      <c r="M36" s="95" t="str">
        <f>INDEX('IEA Tech to Policy Mapping'!$B$2:$B$13,MATCH($H36,'IEA Tech to Policy Mapping'!$A$2:$A$13,0))</f>
        <v>ngps - production methane capture</v>
      </c>
      <c r="N36" s="182">
        <f>(J36*About!$A$132/1000)*10^12*'EPA to IEA Scaling'!$E$13</f>
        <v>28551890135.308533</v>
      </c>
      <c r="O36" s="183">
        <f>L36/About!$B$144</f>
        <v>-2.4306179352615769</v>
      </c>
      <c r="P36" s="174"/>
    </row>
    <row r="37" spans="1:16" x14ac:dyDescent="0.45">
      <c r="A37" s="90">
        <v>2019</v>
      </c>
      <c r="B37" s="118" t="s">
        <v>156</v>
      </c>
      <c r="C37" s="118" t="s">
        <v>1055</v>
      </c>
      <c r="D37" s="118" t="s">
        <v>962</v>
      </c>
      <c r="E37" s="118" t="s">
        <v>993</v>
      </c>
      <c r="F37" s="118" t="s">
        <v>987</v>
      </c>
      <c r="G37" s="118" t="s">
        <v>988</v>
      </c>
      <c r="H37" s="118" t="s">
        <v>989</v>
      </c>
      <c r="I37" s="118">
        <v>0.479999989271163</v>
      </c>
      <c r="J37" s="118">
        <v>0.479999989271163</v>
      </c>
      <c r="K37" s="118">
        <v>-9.5</v>
      </c>
      <c r="L37" s="181">
        <f>(K37+'NPV Calcs'!$D$13)*About!$B$135</f>
        <v>-1.2918806237688512</v>
      </c>
      <c r="M37" s="95" t="str">
        <f>INDEX('IEA Tech to Policy Mapping'!$B$2:$B$13,MATCH($H37,'IEA Tech to Policy Mapping'!$A$2:$A$13,0))</f>
        <v>ngps - production methane capture</v>
      </c>
      <c r="N37" s="182">
        <f>(J37*About!$A$132/1000)*10^12*'EPA to IEA Scaling'!$E$13</f>
        <v>10876910366.944361</v>
      </c>
      <c r="O37" s="183">
        <f>L37/About!$B$144</f>
        <v>-2.4306179352615769</v>
      </c>
      <c r="P37" s="174"/>
    </row>
    <row r="38" spans="1:16" x14ac:dyDescent="0.45">
      <c r="A38" s="90">
        <v>2019</v>
      </c>
      <c r="B38" s="118" t="s">
        <v>246</v>
      </c>
      <c r="C38" s="118" t="s">
        <v>1055</v>
      </c>
      <c r="D38" s="118" t="s">
        <v>962</v>
      </c>
      <c r="E38" s="118" t="s">
        <v>991</v>
      </c>
      <c r="F38" s="118" t="s">
        <v>987</v>
      </c>
      <c r="G38" s="118" t="s">
        <v>988</v>
      </c>
      <c r="H38" s="118" t="s">
        <v>989</v>
      </c>
      <c r="I38" s="118">
        <v>5.5</v>
      </c>
      <c r="J38" s="118">
        <v>5.5</v>
      </c>
      <c r="K38" s="118">
        <v>-9.3699998855590803</v>
      </c>
      <c r="L38" s="181">
        <f>(K38+'NPV Calcs'!$D$13)*About!$B$135</f>
        <v>-1.1751333949624874</v>
      </c>
      <c r="M38" s="95" t="str">
        <f>INDEX('IEA Tech to Policy Mapping'!$B$2:$B$13,MATCH($H38,'IEA Tech to Policy Mapping'!$A$2:$A$13,0))</f>
        <v>ngps - production methane capture</v>
      </c>
      <c r="N38" s="182">
        <f>(J38*About!$A$132/1000)*10^12*'EPA to IEA Scaling'!$E$13</f>
        <v>124631267406.96362</v>
      </c>
      <c r="O38" s="183">
        <f>L38/About!$B$144</f>
        <v>-2.2109630360333585</v>
      </c>
      <c r="P38" s="174"/>
    </row>
    <row r="39" spans="1:16" x14ac:dyDescent="0.45">
      <c r="A39" s="90">
        <v>2019</v>
      </c>
      <c r="B39" s="118" t="s">
        <v>246</v>
      </c>
      <c r="C39" s="118" t="s">
        <v>1055</v>
      </c>
      <c r="D39" s="118" t="s">
        <v>962</v>
      </c>
      <c r="E39" s="118" t="s">
        <v>993</v>
      </c>
      <c r="F39" s="118" t="s">
        <v>987</v>
      </c>
      <c r="G39" s="118" t="s">
        <v>988</v>
      </c>
      <c r="H39" s="118" t="s">
        <v>989</v>
      </c>
      <c r="I39" s="118">
        <v>0.33000001311302102</v>
      </c>
      <c r="J39" s="118">
        <v>0.33000001311302102</v>
      </c>
      <c r="K39" s="118">
        <v>-9.3699998855590803</v>
      </c>
      <c r="L39" s="181">
        <f>(K39+'NPV Calcs'!$D$13)*About!$B$135</f>
        <v>-1.1751333949624874</v>
      </c>
      <c r="M39" s="95" t="str">
        <f>INDEX('IEA Tech to Policy Mapping'!$B$2:$B$13,MATCH($H39,'IEA Tech to Policy Mapping'!$A$2:$A$13,0))</f>
        <v>ngps - production methane capture</v>
      </c>
      <c r="N39" s="182">
        <f>(J39*About!$A$132/1000)*10^12*'EPA to IEA Scaling'!$E$13</f>
        <v>7477876341.5618954</v>
      </c>
      <c r="O39" s="183">
        <f>L39/About!$B$144</f>
        <v>-2.2109630360333585</v>
      </c>
      <c r="P39" s="174"/>
    </row>
    <row r="40" spans="1:16" x14ac:dyDescent="0.45">
      <c r="A40" s="90">
        <v>2019</v>
      </c>
      <c r="B40" s="118" t="s">
        <v>40</v>
      </c>
      <c r="C40" s="118" t="s">
        <v>1055</v>
      </c>
      <c r="D40" s="118" t="s">
        <v>962</v>
      </c>
      <c r="E40" s="118" t="s">
        <v>991</v>
      </c>
      <c r="F40" s="118" t="s">
        <v>987</v>
      </c>
      <c r="G40" s="118" t="s">
        <v>988</v>
      </c>
      <c r="H40" s="118" t="s">
        <v>989</v>
      </c>
      <c r="I40" s="118">
        <v>7.8400001525878897</v>
      </c>
      <c r="J40" s="118">
        <v>7.8400001525878897</v>
      </c>
      <c r="K40" s="118">
        <v>-9.3699998855590803</v>
      </c>
      <c r="L40" s="181">
        <f>(K40+'NPV Calcs'!$D$13)*About!$B$135</f>
        <v>-1.1751333949624874</v>
      </c>
      <c r="M40" s="95" t="str">
        <f>INDEX('IEA Tech to Policy Mapping'!$B$2:$B$13,MATCH($H40,'IEA Tech to Policy Mapping'!$A$2:$A$13,0))</f>
        <v>ngps - production methane capture</v>
      </c>
      <c r="N40" s="182">
        <f>(J40*About!$A$132/1000)*10^12*'EPA to IEA Scaling'!$E$13</f>
        <v>177656210088.69397</v>
      </c>
      <c r="O40" s="183">
        <f>L40/About!$B$144</f>
        <v>-2.2109630360333585</v>
      </c>
      <c r="P40" s="174"/>
    </row>
    <row r="41" spans="1:16" x14ac:dyDescent="0.45">
      <c r="A41" s="90">
        <v>2019</v>
      </c>
      <c r="B41" s="118" t="s">
        <v>313</v>
      </c>
      <c r="C41" s="118" t="s">
        <v>1055</v>
      </c>
      <c r="D41" s="118" t="s">
        <v>962</v>
      </c>
      <c r="E41" s="118" t="s">
        <v>991</v>
      </c>
      <c r="F41" s="118" t="s">
        <v>987</v>
      </c>
      <c r="G41" s="118" t="s">
        <v>1000</v>
      </c>
      <c r="H41" s="118" t="s">
        <v>1001</v>
      </c>
      <c r="I41" s="118">
        <v>1.71000003814697</v>
      </c>
      <c r="J41" s="118">
        <v>1.45000004768371</v>
      </c>
      <c r="K41" s="118">
        <v>-9.3599996566772408</v>
      </c>
      <c r="L41" s="181">
        <f>(K41+'NPV Calcs'!$D$13)*About!$B$135</f>
        <v>-1.1661526412577305</v>
      </c>
      <c r="M41" s="95" t="str">
        <f>INDEX('IEA Tech to Policy Mapping'!$B$2:$B$13,MATCH($H41,'IEA Tech to Policy Mapping'!$A$2:$A$13,0))</f>
        <v>ngps - T&amp;D methane capture</v>
      </c>
      <c r="N41" s="182">
        <f>(J41*About!$A$132/1000)*10^12*'EPA to IEA Scaling'!$E$13</f>
        <v>32857335215.086994</v>
      </c>
      <c r="O41" s="183">
        <f>L41/About!$B$144</f>
        <v>-2.1940661334671856</v>
      </c>
      <c r="P41" s="174"/>
    </row>
    <row r="42" spans="1:16" x14ac:dyDescent="0.45">
      <c r="A42" s="90">
        <v>2019</v>
      </c>
      <c r="B42" s="118" t="s">
        <v>1056</v>
      </c>
      <c r="C42" s="118" t="s">
        <v>1055</v>
      </c>
      <c r="D42" s="118" t="s">
        <v>985</v>
      </c>
      <c r="E42" s="118" t="s">
        <v>986</v>
      </c>
      <c r="F42" s="118" t="s">
        <v>987</v>
      </c>
      <c r="G42" s="118" t="s">
        <v>1000</v>
      </c>
      <c r="H42" s="118" t="s">
        <v>1001</v>
      </c>
      <c r="I42" s="118">
        <v>0.18000000715255701</v>
      </c>
      <c r="J42" s="118">
        <v>0.15000000596046401</v>
      </c>
      <c r="K42" s="118">
        <v>-9.3599996566772408</v>
      </c>
      <c r="L42" s="181">
        <f>(K42+'NPV Calcs'!$D$13)*About!$B$135</f>
        <v>-1.1661526412577305</v>
      </c>
      <c r="M42" s="95" t="str">
        <f>INDEX('IEA Tech to Policy Mapping'!$B$2:$B$13,MATCH($H42,'IEA Tech to Policy Mapping'!$A$2:$A$13,0))</f>
        <v>ngps - T&amp;D methane capture</v>
      </c>
      <c r="N42" s="182">
        <f>(J42*About!$A$132/1000)*10^12*'EPA to IEA Scaling'!$E$13</f>
        <v>3399034700.7099504</v>
      </c>
      <c r="O42" s="183">
        <f>L42/About!$B$144</f>
        <v>-2.1940661334671856</v>
      </c>
      <c r="P42" s="174"/>
    </row>
    <row r="43" spans="1:16" x14ac:dyDescent="0.45">
      <c r="A43" s="90">
        <v>2019</v>
      </c>
      <c r="B43" s="118" t="s">
        <v>1056</v>
      </c>
      <c r="C43" s="118" t="s">
        <v>1055</v>
      </c>
      <c r="D43" s="118" t="s">
        <v>962</v>
      </c>
      <c r="E43" s="118" t="s">
        <v>991</v>
      </c>
      <c r="F43" s="118" t="s">
        <v>987</v>
      </c>
      <c r="G43" s="118" t="s">
        <v>1000</v>
      </c>
      <c r="H43" s="118" t="s">
        <v>1001</v>
      </c>
      <c r="I43" s="118">
        <v>0.57999998331069902</v>
      </c>
      <c r="J43" s="118">
        <v>0.5</v>
      </c>
      <c r="K43" s="118">
        <v>-9.3599996566772408</v>
      </c>
      <c r="L43" s="181">
        <f>(K43+'NPV Calcs'!$D$13)*About!$B$135</f>
        <v>-1.1661526412577305</v>
      </c>
      <c r="M43" s="95" t="str">
        <f>INDEX('IEA Tech to Policy Mapping'!$B$2:$B$13,MATCH($H43,'IEA Tech to Policy Mapping'!$A$2:$A$13,0))</f>
        <v>ngps - T&amp;D methane capture</v>
      </c>
      <c r="N43" s="182">
        <f>(J43*About!$A$132/1000)*10^12*'EPA to IEA Scaling'!$E$13</f>
        <v>11330115218.814875</v>
      </c>
      <c r="O43" s="183">
        <f>L43/About!$B$144</f>
        <v>-2.1940661334671856</v>
      </c>
      <c r="P43" s="174"/>
    </row>
    <row r="44" spans="1:16" x14ac:dyDescent="0.45">
      <c r="A44" s="90">
        <v>2019</v>
      </c>
      <c r="B44" s="118" t="s">
        <v>61</v>
      </c>
      <c r="C44" s="118" t="s">
        <v>1055</v>
      </c>
      <c r="D44" s="118" t="s">
        <v>962</v>
      </c>
      <c r="E44" s="118" t="s">
        <v>991</v>
      </c>
      <c r="F44" s="118" t="s">
        <v>987</v>
      </c>
      <c r="G44" s="118" t="s">
        <v>1000</v>
      </c>
      <c r="H44" s="118" t="s">
        <v>1001</v>
      </c>
      <c r="I44" s="118">
        <v>0.11999999731779</v>
      </c>
      <c r="J44" s="118">
        <v>0.10000000149011599</v>
      </c>
      <c r="K44" s="118">
        <v>-9.3599996566772408</v>
      </c>
      <c r="L44" s="181">
        <f>(K44+'NPV Calcs'!$D$13)*About!$B$135</f>
        <v>-1.1661526412577305</v>
      </c>
      <c r="M44" s="95" t="str">
        <f>INDEX('IEA Tech to Policy Mapping'!$B$2:$B$13,MATCH($H44,'IEA Tech to Policy Mapping'!$A$2:$A$13,0))</f>
        <v>ngps - T&amp;D methane capture</v>
      </c>
      <c r="N44" s="182">
        <f>(J44*About!$A$132/1000)*10^12*'EPA to IEA Scaling'!$E$13</f>
        <v>2266023077.5293465</v>
      </c>
      <c r="O44" s="183">
        <f>L44/About!$B$144</f>
        <v>-2.1940661334671856</v>
      </c>
      <c r="P44" s="174"/>
    </row>
    <row r="45" spans="1:16" x14ac:dyDescent="0.45">
      <c r="A45" s="90">
        <v>2019</v>
      </c>
      <c r="B45" s="118" t="s">
        <v>313</v>
      </c>
      <c r="C45" s="118" t="s">
        <v>1055</v>
      </c>
      <c r="D45" s="118" t="s">
        <v>985</v>
      </c>
      <c r="E45" s="118" t="s">
        <v>986</v>
      </c>
      <c r="F45" s="118" t="s">
        <v>987</v>
      </c>
      <c r="G45" s="118" t="s">
        <v>1000</v>
      </c>
      <c r="H45" s="118" t="s">
        <v>1001</v>
      </c>
      <c r="I45" s="118">
        <v>0.51999998092651301</v>
      </c>
      <c r="J45" s="118">
        <v>0.43999999761581399</v>
      </c>
      <c r="K45" s="118">
        <v>-9.3599996566772408</v>
      </c>
      <c r="L45" s="181">
        <f>(K45+'NPV Calcs'!$D$13)*About!$B$135</f>
        <v>-1.1661526412577305</v>
      </c>
      <c r="M45" s="95" t="str">
        <f>INDEX('IEA Tech to Policy Mapping'!$B$2:$B$13,MATCH($H45,'IEA Tech to Policy Mapping'!$A$2:$A$13,0))</f>
        <v>ngps - T&amp;D methane capture</v>
      </c>
      <c r="N45" s="182">
        <f>(J45*About!$A$132/1000)*10^12*'EPA to IEA Scaling'!$E$13</f>
        <v>9970501338.5308838</v>
      </c>
      <c r="O45" s="183">
        <f>L45/About!$B$144</f>
        <v>-2.1940661334671856</v>
      </c>
      <c r="P45" s="174"/>
    </row>
    <row r="46" spans="1:16" x14ac:dyDescent="0.45">
      <c r="A46" s="90">
        <v>2019</v>
      </c>
      <c r="B46" s="118" t="s">
        <v>61</v>
      </c>
      <c r="C46" s="118" t="s">
        <v>1055</v>
      </c>
      <c r="D46" s="118" t="s">
        <v>985</v>
      </c>
      <c r="E46" s="118" t="s">
        <v>986</v>
      </c>
      <c r="F46" s="118" t="s">
        <v>987</v>
      </c>
      <c r="G46" s="118" t="s">
        <v>1000</v>
      </c>
      <c r="H46" s="118" t="s">
        <v>1001</v>
      </c>
      <c r="I46" s="118">
        <v>5.9999998658895402E-2</v>
      </c>
      <c r="J46" s="118">
        <v>5.0000000745057997E-2</v>
      </c>
      <c r="K46" s="118">
        <v>-9.3599996566772408</v>
      </c>
      <c r="L46" s="181">
        <f>(K46+'NPV Calcs'!$D$13)*About!$B$135</f>
        <v>-1.1661526412577305</v>
      </c>
      <c r="M46" s="95" t="str">
        <f>INDEX('IEA Tech to Policy Mapping'!$B$2:$B$13,MATCH($H46,'IEA Tech to Policy Mapping'!$A$2:$A$13,0))</f>
        <v>ngps - T&amp;D methane capture</v>
      </c>
      <c r="N46" s="182">
        <f>(J46*About!$A$132/1000)*10^12*'EPA to IEA Scaling'!$E$13</f>
        <v>1133011538.7646732</v>
      </c>
      <c r="O46" s="183">
        <f>L46/About!$B$144</f>
        <v>-2.1940661334671856</v>
      </c>
      <c r="P46" s="174"/>
    </row>
    <row r="47" spans="1:16" x14ac:dyDescent="0.45">
      <c r="A47" s="90">
        <v>2019</v>
      </c>
      <c r="B47" s="118" t="s">
        <v>205</v>
      </c>
      <c r="C47" s="118" t="s">
        <v>1055</v>
      </c>
      <c r="D47" s="118" t="s">
        <v>985</v>
      </c>
      <c r="E47" s="118" t="s">
        <v>986</v>
      </c>
      <c r="F47" s="118" t="s">
        <v>987</v>
      </c>
      <c r="G47" s="118" t="s">
        <v>1000</v>
      </c>
      <c r="H47" s="118" t="s">
        <v>1001</v>
      </c>
      <c r="I47" s="118">
        <v>0.109999999403953</v>
      </c>
      <c r="J47" s="118">
        <v>0.10000000149011599</v>
      </c>
      <c r="K47" s="118">
        <v>-9.3599996566772408</v>
      </c>
      <c r="L47" s="181">
        <f>(K47+'NPV Calcs'!$D$13)*About!$B$135</f>
        <v>-1.1661526412577305</v>
      </c>
      <c r="M47" s="95" t="str">
        <f>INDEX('IEA Tech to Policy Mapping'!$B$2:$B$13,MATCH($H47,'IEA Tech to Policy Mapping'!$A$2:$A$13,0))</f>
        <v>ngps - T&amp;D methane capture</v>
      </c>
      <c r="N47" s="182">
        <f>(J47*About!$A$132/1000)*10^12*'EPA to IEA Scaling'!$E$13</f>
        <v>2266023077.5293465</v>
      </c>
      <c r="O47" s="183">
        <f>L47/About!$B$144</f>
        <v>-2.1940661334671856</v>
      </c>
      <c r="P47" s="174"/>
    </row>
    <row r="48" spans="1:16" x14ac:dyDescent="0.45">
      <c r="A48" s="90">
        <v>2019</v>
      </c>
      <c r="B48" s="118" t="s">
        <v>256</v>
      </c>
      <c r="C48" s="118" t="s">
        <v>1055</v>
      </c>
      <c r="D48" s="118" t="s">
        <v>962</v>
      </c>
      <c r="E48" s="118" t="s">
        <v>996</v>
      </c>
      <c r="F48" s="118" t="s">
        <v>997</v>
      </c>
      <c r="G48" s="118" t="s">
        <v>988</v>
      </c>
      <c r="H48" s="118" t="s">
        <v>998</v>
      </c>
      <c r="I48" s="118">
        <v>5.9999998658895402E-2</v>
      </c>
      <c r="J48" s="118">
        <v>5.9999998658895402E-2</v>
      </c>
      <c r="K48" s="118">
        <v>-9.3400001525878906</v>
      </c>
      <c r="L48" s="181">
        <f>(K48+'NPV Calcs'!$D$13)*About!$B$135</f>
        <v>-1.1481919903000402</v>
      </c>
      <c r="M48" s="95" t="str">
        <f>INDEX('IEA Tech to Policy Mapping'!$B$2:$B$13,MATCH($H48,'IEA Tech to Policy Mapping'!$A$2:$A$13,0))</f>
        <v>ngps - production methane capture</v>
      </c>
      <c r="N48" s="182">
        <f>(J48*About!$A$132/1000)*10^12*'EPA to IEA Scaling'!$E$13</f>
        <v>1359613795.8680458</v>
      </c>
      <c r="O48" s="183">
        <f>L48/About!$B$144</f>
        <v>-2.1602739397121793</v>
      </c>
      <c r="P48" s="174"/>
    </row>
    <row r="49" spans="1:16" x14ac:dyDescent="0.45">
      <c r="A49" s="90">
        <v>2019</v>
      </c>
      <c r="B49" s="118" t="s">
        <v>313</v>
      </c>
      <c r="C49" s="118" t="s">
        <v>1055</v>
      </c>
      <c r="D49" s="118" t="s">
        <v>962</v>
      </c>
      <c r="E49" s="118" t="s">
        <v>996</v>
      </c>
      <c r="F49" s="118" t="s">
        <v>997</v>
      </c>
      <c r="G49" s="118" t="s">
        <v>988</v>
      </c>
      <c r="H49" s="118" t="s">
        <v>998</v>
      </c>
      <c r="I49" s="118">
        <v>0.68999999761581399</v>
      </c>
      <c r="J49" s="118">
        <v>0.68999999761581399</v>
      </c>
      <c r="K49" s="118">
        <v>-9.3400001525878906</v>
      </c>
      <c r="L49" s="181">
        <f>(K49+'NPV Calcs'!$D$13)*About!$B$135</f>
        <v>-1.1481919903000402</v>
      </c>
      <c r="M49" s="95" t="str">
        <f>INDEX('IEA Tech to Policy Mapping'!$B$2:$B$13,MATCH($H49,'IEA Tech to Policy Mapping'!$A$2:$A$13,0))</f>
        <v>ngps - production methane capture</v>
      </c>
      <c r="N49" s="182">
        <f>(J49*About!$A$132/1000)*10^12*'EPA to IEA Scaling'!$E$13</f>
        <v>15635558947.938322</v>
      </c>
      <c r="O49" s="183">
        <f>L49/About!$B$144</f>
        <v>-2.1602739397121793</v>
      </c>
      <c r="P49" s="174"/>
    </row>
    <row r="50" spans="1:16" x14ac:dyDescent="0.45">
      <c r="A50" s="90">
        <v>2019</v>
      </c>
      <c r="B50" s="118" t="s">
        <v>345</v>
      </c>
      <c r="C50" s="118" t="s">
        <v>1055</v>
      </c>
      <c r="D50" s="118" t="s">
        <v>962</v>
      </c>
      <c r="E50" s="118" t="s">
        <v>996</v>
      </c>
      <c r="F50" s="118" t="s">
        <v>997</v>
      </c>
      <c r="G50" s="118" t="s">
        <v>988</v>
      </c>
      <c r="H50" s="118" t="s">
        <v>998</v>
      </c>
      <c r="I50" s="118">
        <v>0.18999999761581399</v>
      </c>
      <c r="J50" s="118">
        <v>0.18999999761581399</v>
      </c>
      <c r="K50" s="118">
        <v>-9.3400001525878906</v>
      </c>
      <c r="L50" s="181">
        <f>(K50+'NPV Calcs'!$D$13)*About!$B$135</f>
        <v>-1.1481919903000402</v>
      </c>
      <c r="M50" s="95" t="str">
        <f>INDEX('IEA Tech to Policy Mapping'!$B$2:$B$13,MATCH($H50,'IEA Tech to Policy Mapping'!$A$2:$A$13,0))</f>
        <v>ngps - production methane capture</v>
      </c>
      <c r="N50" s="182">
        <f>(J50*About!$A$132/1000)*10^12*'EPA to IEA Scaling'!$E$13</f>
        <v>4305443729.1234484</v>
      </c>
      <c r="O50" s="183">
        <f>L50/About!$B$144</f>
        <v>-2.1602739397121793</v>
      </c>
      <c r="P50" s="174"/>
    </row>
    <row r="51" spans="1:16" x14ac:dyDescent="0.45">
      <c r="A51" s="90">
        <v>2019</v>
      </c>
      <c r="B51" s="118" t="s">
        <v>205</v>
      </c>
      <c r="C51" s="118" t="s">
        <v>1055</v>
      </c>
      <c r="D51" s="118" t="s">
        <v>962</v>
      </c>
      <c r="E51" s="118" t="s">
        <v>996</v>
      </c>
      <c r="F51" s="118" t="s">
        <v>997</v>
      </c>
      <c r="G51" s="118" t="s">
        <v>988</v>
      </c>
      <c r="H51" s="118" t="s">
        <v>998</v>
      </c>
      <c r="I51" s="118">
        <v>0.46000000834464999</v>
      </c>
      <c r="J51" s="118">
        <v>0.46000000834464999</v>
      </c>
      <c r="K51" s="118">
        <v>-9.3400001525878906</v>
      </c>
      <c r="L51" s="181">
        <f>(K51+'NPV Calcs'!$D$13)*About!$B$135</f>
        <v>-1.1481919903000402</v>
      </c>
      <c r="M51" s="95" t="str">
        <f>INDEX('IEA Tech to Policy Mapping'!$B$2:$B$13,MATCH($H51,'IEA Tech to Policy Mapping'!$A$2:$A$13,0))</f>
        <v>ngps - production methane capture</v>
      </c>
      <c r="N51" s="182">
        <f>(J51*About!$A$132/1000)*10^12*'EPA to IEA Scaling'!$E$13</f>
        <v>10423706190.401377</v>
      </c>
      <c r="O51" s="183">
        <f>L51/About!$B$144</f>
        <v>-2.1602739397121793</v>
      </c>
      <c r="P51" s="174"/>
    </row>
    <row r="52" spans="1:16" x14ac:dyDescent="0.45">
      <c r="A52" s="90">
        <v>2019</v>
      </c>
      <c r="B52" s="118" t="s">
        <v>1056</v>
      </c>
      <c r="C52" s="118" t="s">
        <v>1055</v>
      </c>
      <c r="D52" s="118" t="s">
        <v>962</v>
      </c>
      <c r="E52" s="118" t="s">
        <v>996</v>
      </c>
      <c r="F52" s="118" t="s">
        <v>997</v>
      </c>
      <c r="G52" s="118" t="s">
        <v>988</v>
      </c>
      <c r="H52" s="118" t="s">
        <v>998</v>
      </c>
      <c r="I52" s="118">
        <v>0.31000000238418501</v>
      </c>
      <c r="J52" s="118">
        <v>0.31000000238418501</v>
      </c>
      <c r="K52" s="118">
        <v>-9.3400001525878906</v>
      </c>
      <c r="L52" s="181">
        <f>(K52+'NPV Calcs'!$D$13)*About!$B$135</f>
        <v>-1.1481919903000402</v>
      </c>
      <c r="M52" s="95" t="str">
        <f>INDEX('IEA Tech to Policy Mapping'!$B$2:$B$13,MATCH($H52,'IEA Tech to Policy Mapping'!$A$2:$A$13,0))</f>
        <v>ngps - production methane capture</v>
      </c>
      <c r="N52" s="182">
        <f>(J52*About!$A$132/1000)*10^12*'EPA to IEA Scaling'!$E$13</f>
        <v>7024671489.6914053</v>
      </c>
      <c r="O52" s="183">
        <f>L52/About!$B$144</f>
        <v>-2.1602739397121793</v>
      </c>
      <c r="P52" s="174"/>
    </row>
    <row r="53" spans="1:16" x14ac:dyDescent="0.45">
      <c r="A53" s="90">
        <v>2019</v>
      </c>
      <c r="B53" s="118" t="s">
        <v>61</v>
      </c>
      <c r="C53" s="118" t="s">
        <v>1055</v>
      </c>
      <c r="D53" s="118" t="s">
        <v>962</v>
      </c>
      <c r="E53" s="118" t="s">
        <v>996</v>
      </c>
      <c r="F53" s="118" t="s">
        <v>997</v>
      </c>
      <c r="G53" s="118" t="s">
        <v>988</v>
      </c>
      <c r="H53" s="118" t="s">
        <v>998</v>
      </c>
      <c r="I53" s="118">
        <v>2.9999999329447701E-2</v>
      </c>
      <c r="J53" s="118">
        <v>2.9999999329447701E-2</v>
      </c>
      <c r="K53" s="118">
        <v>-9.3400001525878906</v>
      </c>
      <c r="L53" s="181">
        <f>(K53+'NPV Calcs'!$D$13)*About!$B$135</f>
        <v>-1.1481919903000402</v>
      </c>
      <c r="M53" s="95" t="str">
        <f>INDEX('IEA Tech to Policy Mapping'!$B$2:$B$13,MATCH($H53,'IEA Tech to Policy Mapping'!$A$2:$A$13,0))</f>
        <v>ngps - production methane capture</v>
      </c>
      <c r="N53" s="182">
        <f>(J53*About!$A$132/1000)*10^12*'EPA to IEA Scaling'!$E$13</f>
        <v>679806897.9340229</v>
      </c>
      <c r="O53" s="183">
        <f>L53/About!$B$144</f>
        <v>-2.1602739397121793</v>
      </c>
      <c r="P53" s="174"/>
    </row>
    <row r="54" spans="1:16" x14ac:dyDescent="0.45">
      <c r="A54" s="90">
        <v>2019</v>
      </c>
      <c r="B54" s="118" t="s">
        <v>205</v>
      </c>
      <c r="C54" s="118" t="s">
        <v>1055</v>
      </c>
      <c r="D54" s="118" t="s">
        <v>962</v>
      </c>
      <c r="E54" s="118" t="s">
        <v>999</v>
      </c>
      <c r="F54" s="118" t="s">
        <v>987</v>
      </c>
      <c r="G54" s="118" t="s">
        <v>988</v>
      </c>
      <c r="H54" s="118" t="s">
        <v>998</v>
      </c>
      <c r="I54" s="118">
        <v>3.2200000286102202</v>
      </c>
      <c r="J54" s="118">
        <v>3.2200000286102202</v>
      </c>
      <c r="K54" s="118">
        <v>-9.3400001525878906</v>
      </c>
      <c r="L54" s="181">
        <f>(K54+'NPV Calcs'!$D$13)*About!$B$135</f>
        <v>-1.1481919903000402</v>
      </c>
      <c r="M54" s="95" t="str">
        <f>INDEX('IEA Tech to Policy Mapping'!$B$2:$B$13,MATCH($H54,'IEA Tech to Policy Mapping'!$A$2:$A$13,0))</f>
        <v>ngps - production methane capture</v>
      </c>
      <c r="N54" s="182">
        <f>(J54*About!$A$132/1000)*10^12*'EPA to IEA Scaling'!$E$13</f>
        <v>72965942657.481979</v>
      </c>
      <c r="O54" s="183">
        <f>L54/About!$B$144</f>
        <v>-2.1602739397121793</v>
      </c>
      <c r="P54" s="174"/>
    </row>
    <row r="55" spans="1:16" x14ac:dyDescent="0.45">
      <c r="A55" s="90">
        <v>2019</v>
      </c>
      <c r="B55" s="118" t="s">
        <v>1056</v>
      </c>
      <c r="C55" s="118" t="s">
        <v>1055</v>
      </c>
      <c r="D55" s="118" t="s">
        <v>962</v>
      </c>
      <c r="E55" s="118" t="s">
        <v>999</v>
      </c>
      <c r="F55" s="118" t="s">
        <v>987</v>
      </c>
      <c r="G55" s="118" t="s">
        <v>988</v>
      </c>
      <c r="H55" s="118" t="s">
        <v>998</v>
      </c>
      <c r="I55" s="118">
        <v>1.71000003814697</v>
      </c>
      <c r="J55" s="118">
        <v>1.71000003814697</v>
      </c>
      <c r="K55" s="118">
        <v>-9.3400001525878906</v>
      </c>
      <c r="L55" s="181">
        <f>(K55+'NPV Calcs'!$D$13)*About!$B$135</f>
        <v>-1.1481919903000402</v>
      </c>
      <c r="M55" s="95" t="str">
        <f>INDEX('IEA Tech to Policy Mapping'!$B$2:$B$13,MATCH($H55,'IEA Tech to Policy Mapping'!$A$2:$A$13,0))</f>
        <v>ngps - production methane capture</v>
      </c>
      <c r="N55" s="182">
        <f>(J55*About!$A$132/1000)*10^12*'EPA to IEA Scaling'!$E$13</f>
        <v>38748994912.766006</v>
      </c>
      <c r="O55" s="183">
        <f>L55/About!$B$144</f>
        <v>-2.1602739397121793</v>
      </c>
      <c r="P55" s="174"/>
    </row>
    <row r="56" spans="1:16" x14ac:dyDescent="0.45">
      <c r="A56" s="90">
        <v>2019</v>
      </c>
      <c r="B56" s="118" t="s">
        <v>256</v>
      </c>
      <c r="C56" s="118" t="s">
        <v>1055</v>
      </c>
      <c r="D56" s="118" t="s">
        <v>962</v>
      </c>
      <c r="E56" s="118" t="s">
        <v>999</v>
      </c>
      <c r="F56" s="118" t="s">
        <v>987</v>
      </c>
      <c r="G56" s="118" t="s">
        <v>988</v>
      </c>
      <c r="H56" s="118" t="s">
        <v>998</v>
      </c>
      <c r="I56" s="118">
        <v>0.230000004172325</v>
      </c>
      <c r="J56" s="118">
        <v>0.230000004172325</v>
      </c>
      <c r="K56" s="118">
        <v>-9.3400001525878906</v>
      </c>
      <c r="L56" s="181">
        <f>(K56+'NPV Calcs'!$D$13)*About!$B$135</f>
        <v>-1.1481919903000402</v>
      </c>
      <c r="M56" s="95" t="str">
        <f>INDEX('IEA Tech to Policy Mapping'!$B$2:$B$13,MATCH($H56,'IEA Tech to Policy Mapping'!$A$2:$A$13,0))</f>
        <v>ngps - production methane capture</v>
      </c>
      <c r="N56" s="182">
        <f>(J56*About!$A$132/1000)*10^12*'EPA to IEA Scaling'!$E$13</f>
        <v>5211853095.2006884</v>
      </c>
      <c r="O56" s="183">
        <f>L56/About!$B$144</f>
        <v>-2.1602739397121793</v>
      </c>
      <c r="P56" s="174"/>
    </row>
    <row r="57" spans="1:16" x14ac:dyDescent="0.45">
      <c r="A57" s="90">
        <v>2019</v>
      </c>
      <c r="B57" s="118" t="s">
        <v>313</v>
      </c>
      <c r="C57" s="118" t="s">
        <v>1055</v>
      </c>
      <c r="D57" s="118" t="s">
        <v>962</v>
      </c>
      <c r="E57" s="118" t="s">
        <v>999</v>
      </c>
      <c r="F57" s="118" t="s">
        <v>987</v>
      </c>
      <c r="G57" s="118" t="s">
        <v>988</v>
      </c>
      <c r="H57" s="118" t="s">
        <v>998</v>
      </c>
      <c r="I57" s="118">
        <v>1.6499999761581401</v>
      </c>
      <c r="J57" s="118">
        <v>1.6499999761581401</v>
      </c>
      <c r="K57" s="118">
        <v>-9.3400001525878906</v>
      </c>
      <c r="L57" s="181">
        <f>(K57+'NPV Calcs'!$D$13)*About!$B$135</f>
        <v>-1.1481919903000402</v>
      </c>
      <c r="M57" s="95" t="str">
        <f>INDEX('IEA Tech to Policy Mapping'!$B$2:$B$13,MATCH($H57,'IEA Tech to Policy Mapping'!$A$2:$A$13,0))</f>
        <v>ngps - production methane capture</v>
      </c>
      <c r="N57" s="182">
        <f>(J57*About!$A$132/1000)*10^12*'EPA to IEA Scaling'!$E$13</f>
        <v>37389379681.827049</v>
      </c>
      <c r="O57" s="183">
        <f>L57/About!$B$144</f>
        <v>-2.1602739397121793</v>
      </c>
      <c r="P57" s="174"/>
    </row>
    <row r="58" spans="1:16" x14ac:dyDescent="0.45">
      <c r="A58" s="90">
        <v>2019</v>
      </c>
      <c r="B58" s="118" t="s">
        <v>345</v>
      </c>
      <c r="C58" s="118" t="s">
        <v>1055</v>
      </c>
      <c r="D58" s="118" t="s">
        <v>962</v>
      </c>
      <c r="E58" s="118" t="s">
        <v>999</v>
      </c>
      <c r="F58" s="118" t="s">
        <v>987</v>
      </c>
      <c r="G58" s="118" t="s">
        <v>988</v>
      </c>
      <c r="H58" s="118" t="s">
        <v>998</v>
      </c>
      <c r="I58" s="118">
        <v>0.68999999761581399</v>
      </c>
      <c r="J58" s="118">
        <v>0.68999999761581399</v>
      </c>
      <c r="K58" s="118">
        <v>-9.3400001525878906</v>
      </c>
      <c r="L58" s="181">
        <f>(K58+'NPV Calcs'!$D$13)*About!$B$135</f>
        <v>-1.1481919903000402</v>
      </c>
      <c r="M58" s="95" t="str">
        <f>INDEX('IEA Tech to Policy Mapping'!$B$2:$B$13,MATCH($H58,'IEA Tech to Policy Mapping'!$A$2:$A$13,0))</f>
        <v>ngps - production methane capture</v>
      </c>
      <c r="N58" s="182">
        <f>(J58*About!$A$132/1000)*10^12*'EPA to IEA Scaling'!$E$13</f>
        <v>15635558947.938322</v>
      </c>
      <c r="O58" s="183">
        <f>L58/About!$B$144</f>
        <v>-2.1602739397121793</v>
      </c>
      <c r="P58" s="174"/>
    </row>
    <row r="59" spans="1:16" x14ac:dyDescent="0.45">
      <c r="A59" s="90">
        <v>2019</v>
      </c>
      <c r="B59" s="118" t="s">
        <v>61</v>
      </c>
      <c r="C59" s="118" t="s">
        <v>1055</v>
      </c>
      <c r="D59" s="118" t="s">
        <v>985</v>
      </c>
      <c r="E59" s="118" t="s">
        <v>994</v>
      </c>
      <c r="F59" s="118" t="s">
        <v>987</v>
      </c>
      <c r="G59" s="118" t="s">
        <v>988</v>
      </c>
      <c r="H59" s="118" t="s">
        <v>998</v>
      </c>
      <c r="I59" s="118">
        <v>0.46000000834464999</v>
      </c>
      <c r="J59" s="118">
        <v>0.46000000834464999</v>
      </c>
      <c r="K59" s="118">
        <v>-9.3400001525878906</v>
      </c>
      <c r="L59" s="181">
        <f>(K59+'NPV Calcs'!$D$13)*About!$B$135</f>
        <v>-1.1481919903000402</v>
      </c>
      <c r="M59" s="95" t="str">
        <f>INDEX('IEA Tech to Policy Mapping'!$B$2:$B$13,MATCH($H59,'IEA Tech to Policy Mapping'!$A$2:$A$13,0))</f>
        <v>ngps - production methane capture</v>
      </c>
      <c r="N59" s="182">
        <f>(J59*About!$A$132/1000)*10^12*'EPA to IEA Scaling'!$E$13</f>
        <v>10423706190.401377</v>
      </c>
      <c r="O59" s="183">
        <f>L59/About!$B$144</f>
        <v>-2.1602739397121793</v>
      </c>
      <c r="P59" s="174"/>
    </row>
    <row r="60" spans="1:16" x14ac:dyDescent="0.45">
      <c r="A60" s="90">
        <v>2019</v>
      </c>
      <c r="B60" s="118" t="s">
        <v>205</v>
      </c>
      <c r="C60" s="118" t="s">
        <v>1055</v>
      </c>
      <c r="D60" s="118" t="s">
        <v>985</v>
      </c>
      <c r="E60" s="118" t="s">
        <v>994</v>
      </c>
      <c r="F60" s="118" t="s">
        <v>987</v>
      </c>
      <c r="G60" s="118" t="s">
        <v>988</v>
      </c>
      <c r="H60" s="118" t="s">
        <v>998</v>
      </c>
      <c r="I60" s="118">
        <v>2.8099999427795401</v>
      </c>
      <c r="J60" s="118">
        <v>2.8099999427795401</v>
      </c>
      <c r="K60" s="118">
        <v>-9.3400001525878906</v>
      </c>
      <c r="L60" s="181">
        <f>(K60+'NPV Calcs'!$D$13)*About!$B$135</f>
        <v>-1.1481919903000402</v>
      </c>
      <c r="M60" s="95" t="str">
        <f>INDEX('IEA Tech to Policy Mapping'!$B$2:$B$13,MATCH($H60,'IEA Tech to Policy Mapping'!$A$2:$A$13,0))</f>
        <v>ngps - production methane capture</v>
      </c>
      <c r="N60" s="182">
        <f>(J60*About!$A$132/1000)*10^12*'EPA to IEA Scaling'!$E$13</f>
        <v>63675246233.110786</v>
      </c>
      <c r="O60" s="183">
        <f>L60/About!$B$144</f>
        <v>-2.1602739397121793</v>
      </c>
      <c r="P60" s="174"/>
    </row>
    <row r="61" spans="1:16" x14ac:dyDescent="0.45">
      <c r="A61" s="90">
        <v>2019</v>
      </c>
      <c r="B61" s="118" t="s">
        <v>61</v>
      </c>
      <c r="C61" s="118" t="s">
        <v>1055</v>
      </c>
      <c r="D61" s="118" t="s">
        <v>962</v>
      </c>
      <c r="E61" s="118" t="s">
        <v>999</v>
      </c>
      <c r="F61" s="118" t="s">
        <v>987</v>
      </c>
      <c r="G61" s="118" t="s">
        <v>988</v>
      </c>
      <c r="H61" s="118" t="s">
        <v>998</v>
      </c>
      <c r="I61" s="118">
        <v>0.57999998331069902</v>
      </c>
      <c r="J61" s="118">
        <v>0.57999998331069902</v>
      </c>
      <c r="K61" s="118">
        <v>-9.3400001525878906</v>
      </c>
      <c r="L61" s="181">
        <f>(K61+'NPV Calcs'!$D$13)*About!$B$135</f>
        <v>-1.1481919903000402</v>
      </c>
      <c r="M61" s="95" t="str">
        <f>INDEX('IEA Tech to Policy Mapping'!$B$2:$B$13,MATCH($H61,'IEA Tech to Policy Mapping'!$A$2:$A$13,0))</f>
        <v>ngps - production methane capture</v>
      </c>
      <c r="N61" s="182">
        <f>(J61*About!$A$132/1000)*10^12*'EPA to IEA Scaling'!$E$13</f>
        <v>13142933275.641846</v>
      </c>
      <c r="O61" s="183">
        <f>L61/About!$B$144</f>
        <v>-2.1602739397121793</v>
      </c>
      <c r="P61" s="174"/>
    </row>
    <row r="62" spans="1:16" x14ac:dyDescent="0.45">
      <c r="A62" s="90">
        <v>2019</v>
      </c>
      <c r="B62" s="118" t="s">
        <v>256</v>
      </c>
      <c r="C62" s="118" t="s">
        <v>1055</v>
      </c>
      <c r="D62" s="118" t="s">
        <v>985</v>
      </c>
      <c r="E62" s="118" t="s">
        <v>994</v>
      </c>
      <c r="F62" s="118" t="s">
        <v>987</v>
      </c>
      <c r="G62" s="118" t="s">
        <v>988</v>
      </c>
      <c r="H62" s="118" t="s">
        <v>998</v>
      </c>
      <c r="I62" s="118">
        <v>9.0000003576278603E-2</v>
      </c>
      <c r="J62" s="118">
        <v>9.0000003576278603E-2</v>
      </c>
      <c r="K62" s="118">
        <v>-9.3400001525878906</v>
      </c>
      <c r="L62" s="181">
        <f>(K62+'NPV Calcs'!$D$13)*About!$B$135</f>
        <v>-1.1481919903000402</v>
      </c>
      <c r="M62" s="95" t="str">
        <f>INDEX('IEA Tech to Policy Mapping'!$B$2:$B$13,MATCH($H62,'IEA Tech to Policy Mapping'!$A$2:$A$13,0))</f>
        <v>ngps - production methane capture</v>
      </c>
      <c r="N62" s="182">
        <f>(J62*About!$A$132/1000)*10^12*'EPA to IEA Scaling'!$E$13</f>
        <v>2039420820.4259746</v>
      </c>
      <c r="O62" s="183">
        <f>L62/About!$B$144</f>
        <v>-2.1602739397121793</v>
      </c>
      <c r="P62" s="174"/>
    </row>
    <row r="63" spans="1:16" x14ac:dyDescent="0.45">
      <c r="A63" s="90">
        <v>2019</v>
      </c>
      <c r="B63" s="118" t="s">
        <v>313</v>
      </c>
      <c r="C63" s="118" t="s">
        <v>1055</v>
      </c>
      <c r="D63" s="118" t="s">
        <v>985</v>
      </c>
      <c r="E63" s="118" t="s">
        <v>994</v>
      </c>
      <c r="F63" s="118" t="s">
        <v>987</v>
      </c>
      <c r="G63" s="118" t="s">
        <v>988</v>
      </c>
      <c r="H63" s="118" t="s">
        <v>998</v>
      </c>
      <c r="I63" s="118">
        <v>1.62999999523162</v>
      </c>
      <c r="J63" s="118">
        <v>1.62999999523162</v>
      </c>
      <c r="K63" s="118">
        <v>-9.3400001525878906</v>
      </c>
      <c r="L63" s="181">
        <f>(K63+'NPV Calcs'!$D$13)*About!$B$135</f>
        <v>-1.1481919903000402</v>
      </c>
      <c r="M63" s="95" t="str">
        <f>INDEX('IEA Tech to Policy Mapping'!$B$2:$B$13,MATCH($H63,'IEA Tech to Policy Mapping'!$A$2:$A$13,0))</f>
        <v>ngps - production methane capture</v>
      </c>
      <c r="N63" s="182">
        <f>(J63*About!$A$132/1000)*10^12*'EPA to IEA Scaling'!$E$13</f>
        <v>36936175505.283905</v>
      </c>
      <c r="O63" s="183">
        <f>L63/About!$B$144</f>
        <v>-2.1602739397121793</v>
      </c>
      <c r="P63" s="174"/>
    </row>
    <row r="64" spans="1:16" x14ac:dyDescent="0.45">
      <c r="A64" s="90">
        <v>2019</v>
      </c>
      <c r="B64" s="118" t="s">
        <v>345</v>
      </c>
      <c r="C64" s="118" t="s">
        <v>1055</v>
      </c>
      <c r="D64" s="118" t="s">
        <v>985</v>
      </c>
      <c r="E64" s="118" t="s">
        <v>994</v>
      </c>
      <c r="F64" s="118" t="s">
        <v>987</v>
      </c>
      <c r="G64" s="118" t="s">
        <v>988</v>
      </c>
      <c r="H64" s="118" t="s">
        <v>998</v>
      </c>
      <c r="I64" s="118">
        <v>1.5</v>
      </c>
      <c r="J64" s="118">
        <v>1.5</v>
      </c>
      <c r="K64" s="118">
        <v>-9.3400001525878906</v>
      </c>
      <c r="L64" s="181">
        <f>(K64+'NPV Calcs'!$D$13)*About!$B$135</f>
        <v>-1.1481919903000402</v>
      </c>
      <c r="M64" s="95" t="str">
        <f>INDEX('IEA Tech to Policy Mapping'!$B$2:$B$13,MATCH($H64,'IEA Tech to Policy Mapping'!$A$2:$A$13,0))</f>
        <v>ngps - production methane capture</v>
      </c>
      <c r="N64" s="182">
        <f>(J64*About!$A$132/1000)*10^12*'EPA to IEA Scaling'!$E$13</f>
        <v>33990345656.444626</v>
      </c>
      <c r="O64" s="183">
        <f>L64/About!$B$144</f>
        <v>-2.1602739397121793</v>
      </c>
      <c r="P64" s="174"/>
    </row>
    <row r="65" spans="1:16" x14ac:dyDescent="0.45">
      <c r="A65" s="90">
        <v>2019</v>
      </c>
      <c r="B65" s="118" t="s">
        <v>313</v>
      </c>
      <c r="C65" s="118" t="s">
        <v>1055</v>
      </c>
      <c r="D65" s="118" t="s">
        <v>962</v>
      </c>
      <c r="E65" s="118" t="s">
        <v>991</v>
      </c>
      <c r="F65" s="118" t="s">
        <v>987</v>
      </c>
      <c r="G65" s="118" t="s">
        <v>988</v>
      </c>
      <c r="H65" s="118" t="s">
        <v>992</v>
      </c>
      <c r="I65" s="118">
        <v>0.36000001430511402</v>
      </c>
      <c r="J65" s="118">
        <v>0.36000001430511402</v>
      </c>
      <c r="K65" s="118">
        <v>-9.2799997329711896</v>
      </c>
      <c r="L65" s="181">
        <f>(K65+'NPV Calcs'!$D$13)*About!$B$135</f>
        <v>-1.094308324523328</v>
      </c>
      <c r="M65" s="95" t="str">
        <f>INDEX('IEA Tech to Policy Mapping'!$B$2:$B$13,MATCH($H65,'IEA Tech to Policy Mapping'!$A$2:$A$13,0))</f>
        <v>ngps - production methane capture</v>
      </c>
      <c r="N65" s="182">
        <f>(J65*About!$A$132/1000)*10^12*'EPA to IEA Scaling'!$E$13</f>
        <v>8157683281.7038898</v>
      </c>
      <c r="O65" s="183">
        <f>L65/About!$B$144</f>
        <v>-2.0588941356924928</v>
      </c>
      <c r="P65" s="174"/>
    </row>
    <row r="66" spans="1:16" x14ac:dyDescent="0.45">
      <c r="A66" s="90">
        <v>2019</v>
      </c>
      <c r="B66" s="118" t="s">
        <v>1056</v>
      </c>
      <c r="C66" s="118" t="s">
        <v>1055</v>
      </c>
      <c r="D66" s="118" t="s">
        <v>962</v>
      </c>
      <c r="E66" s="118" t="s">
        <v>991</v>
      </c>
      <c r="F66" s="118" t="s">
        <v>987</v>
      </c>
      <c r="G66" s="118" t="s">
        <v>988</v>
      </c>
      <c r="H66" s="118" t="s">
        <v>992</v>
      </c>
      <c r="I66" s="118">
        <v>0.140000000596046</v>
      </c>
      <c r="J66" s="118">
        <v>0.140000000596046</v>
      </c>
      <c r="K66" s="118">
        <v>-9.2799997329711896</v>
      </c>
      <c r="L66" s="181">
        <f>(K66+'NPV Calcs'!$D$13)*About!$B$135</f>
        <v>-1.094308324523328</v>
      </c>
      <c r="M66" s="95" t="str">
        <f>INDEX('IEA Tech to Policy Mapping'!$B$2:$B$13,MATCH($H66,'IEA Tech to Policy Mapping'!$A$2:$A$13,0))</f>
        <v>ngps - production methane capture</v>
      </c>
      <c r="N66" s="182">
        <f>(J66*About!$A$132/1000)*10^12*'EPA to IEA Scaling'!$E$13</f>
        <v>3172432274.7747045</v>
      </c>
      <c r="O66" s="183">
        <f>L66/About!$B$144</f>
        <v>-2.0588941356924928</v>
      </c>
      <c r="P66" s="174"/>
    </row>
    <row r="67" spans="1:16" x14ac:dyDescent="0.45">
      <c r="A67" s="90">
        <v>2019</v>
      </c>
      <c r="B67" s="118" t="s">
        <v>61</v>
      </c>
      <c r="C67" s="118" t="s">
        <v>1055</v>
      </c>
      <c r="D67" s="118" t="s">
        <v>962</v>
      </c>
      <c r="E67" s="118" t="s">
        <v>991</v>
      </c>
      <c r="F67" s="118" t="s">
        <v>987</v>
      </c>
      <c r="G67" s="118" t="s">
        <v>988</v>
      </c>
      <c r="H67" s="118" t="s">
        <v>992</v>
      </c>
      <c r="I67" s="118">
        <v>2.9999999329447701E-2</v>
      </c>
      <c r="J67" s="118">
        <v>2.9999999329447701E-2</v>
      </c>
      <c r="K67" s="118">
        <v>-9.2799997329711896</v>
      </c>
      <c r="L67" s="181">
        <f>(K67+'NPV Calcs'!$D$13)*About!$B$135</f>
        <v>-1.094308324523328</v>
      </c>
      <c r="M67" s="95" t="str">
        <f>INDEX('IEA Tech to Policy Mapping'!$B$2:$B$13,MATCH($H67,'IEA Tech to Policy Mapping'!$A$2:$A$13,0))</f>
        <v>ngps - production methane capture</v>
      </c>
      <c r="N67" s="182">
        <f>(J67*About!$A$132/1000)*10^12*'EPA to IEA Scaling'!$E$13</f>
        <v>679806897.9340229</v>
      </c>
      <c r="O67" s="183">
        <f>L67/About!$B$144</f>
        <v>-2.0588941356924928</v>
      </c>
      <c r="P67" s="174"/>
    </row>
    <row r="68" spans="1:16" x14ac:dyDescent="0.45">
      <c r="A68" s="90">
        <v>2019</v>
      </c>
      <c r="B68" s="118" t="s">
        <v>156</v>
      </c>
      <c r="C68" s="118" t="s">
        <v>1055</v>
      </c>
      <c r="D68" s="118" t="s">
        <v>985</v>
      </c>
      <c r="E68" s="118" t="s">
        <v>986</v>
      </c>
      <c r="F68" s="118" t="s">
        <v>987</v>
      </c>
      <c r="G68" s="118" t="s">
        <v>1002</v>
      </c>
      <c r="H68" s="118" t="s">
        <v>1003</v>
      </c>
      <c r="I68" s="118">
        <v>19.370000839233398</v>
      </c>
      <c r="J68" s="118">
        <v>18.399999618530199</v>
      </c>
      <c r="K68" s="118">
        <v>-9.1899995803833008</v>
      </c>
      <c r="L68" s="181">
        <f>(K68+'NPV Calcs'!$D$13)*About!$B$135</f>
        <v>-1.0134832540841703</v>
      </c>
      <c r="M68" s="95" t="str">
        <f>INDEX('IEA Tech to Policy Mapping'!$B$2:$B$13,MATCH($H68,'IEA Tech to Policy Mapping'!$A$2:$A$13,0))</f>
        <v>ngps - T&amp;D methane capture</v>
      </c>
      <c r="N68" s="182">
        <f>(J68*About!$A$132/1000)*10^12*'EPA to IEA Scaling'!$E$13</f>
        <v>416948231408.19379</v>
      </c>
      <c r="O68" s="183">
        <f>L68/About!$B$144</f>
        <v>-1.9068252353516297</v>
      </c>
      <c r="P68" s="174"/>
    </row>
    <row r="69" spans="1:16" x14ac:dyDescent="0.45">
      <c r="A69" s="90">
        <v>2019</v>
      </c>
      <c r="B69" s="118" t="s">
        <v>156</v>
      </c>
      <c r="C69" s="118" t="s">
        <v>1055</v>
      </c>
      <c r="D69" s="118" t="s">
        <v>985</v>
      </c>
      <c r="E69" s="118" t="s">
        <v>994</v>
      </c>
      <c r="F69" s="118" t="s">
        <v>987</v>
      </c>
      <c r="G69" s="118" t="s">
        <v>1002</v>
      </c>
      <c r="H69" s="118" t="s">
        <v>1003</v>
      </c>
      <c r="I69" s="118">
        <v>16.959999084472599</v>
      </c>
      <c r="J69" s="118">
        <v>16.110000610351499</v>
      </c>
      <c r="K69" s="118">
        <v>-9.1899995803833008</v>
      </c>
      <c r="L69" s="181">
        <f>(K69+'NPV Calcs'!$D$13)*About!$B$135</f>
        <v>-1.0134832540841703</v>
      </c>
      <c r="M69" s="95" t="str">
        <f>INDEX('IEA Tech to Policy Mapping'!$B$2:$B$13,MATCH($H69,'IEA Tech to Policy Mapping'!$A$2:$A$13,0))</f>
        <v>ngps - T&amp;D methane capture</v>
      </c>
      <c r="N69" s="182">
        <f>(J69*About!$A$132/1000)*10^12*'EPA to IEA Scaling'!$E$13</f>
        <v>365056326180.92084</v>
      </c>
      <c r="O69" s="183">
        <f>L69/About!$B$144</f>
        <v>-1.9068252353516297</v>
      </c>
      <c r="P69" s="174"/>
    </row>
    <row r="70" spans="1:16" x14ac:dyDescent="0.45">
      <c r="A70" s="90">
        <v>2019</v>
      </c>
      <c r="B70" s="118" t="s">
        <v>313</v>
      </c>
      <c r="C70" s="118" t="s">
        <v>1055</v>
      </c>
      <c r="D70" s="118" t="s">
        <v>985</v>
      </c>
      <c r="E70" s="118" t="s">
        <v>986</v>
      </c>
      <c r="F70" s="118" t="s">
        <v>987</v>
      </c>
      <c r="G70" s="118" t="s">
        <v>988</v>
      </c>
      <c r="H70" s="118" t="s">
        <v>989</v>
      </c>
      <c r="I70" s="118">
        <v>9.9999997764825804E-3</v>
      </c>
      <c r="J70" s="118">
        <v>9.9999997764825804E-3</v>
      </c>
      <c r="K70" s="118">
        <v>-9.1800003051757795</v>
      </c>
      <c r="L70" s="181">
        <f>(K70+'NPV Calcs'!$D$13)*About!$B$135</f>
        <v>-1.0045033568312274</v>
      </c>
      <c r="M70" s="95" t="str">
        <f>INDEX('IEA Tech to Policy Mapping'!$B$2:$B$13,MATCH($H70,'IEA Tech to Policy Mapping'!$A$2:$A$13,0))</f>
        <v>ngps - production methane capture</v>
      </c>
      <c r="N70" s="182">
        <f>(J70*About!$A$132/1000)*10^12*'EPA to IEA Scaling'!$E$13</f>
        <v>226602299.31134129</v>
      </c>
      <c r="O70" s="183">
        <f>L70/About!$B$144</f>
        <v>-1.8899299441627788</v>
      </c>
      <c r="P70" s="174"/>
    </row>
    <row r="71" spans="1:16" x14ac:dyDescent="0.45">
      <c r="A71" s="90">
        <v>2019</v>
      </c>
      <c r="B71" s="118" t="s">
        <v>158</v>
      </c>
      <c r="C71" s="118" t="s">
        <v>1055</v>
      </c>
      <c r="D71" s="118" t="s">
        <v>985</v>
      </c>
      <c r="E71" s="118" t="s">
        <v>986</v>
      </c>
      <c r="F71" s="118" t="s">
        <v>987</v>
      </c>
      <c r="G71" s="118" t="s">
        <v>988</v>
      </c>
      <c r="H71" s="118" t="s">
        <v>989</v>
      </c>
      <c r="I71" s="118">
        <v>7.0000000298023196E-2</v>
      </c>
      <c r="J71" s="118">
        <v>7.0000000298023196E-2</v>
      </c>
      <c r="K71" s="118">
        <v>-9.1499996185302699</v>
      </c>
      <c r="L71" s="181">
        <f>(K71+'NPV Calcs'!$D$13)*About!$B$135</f>
        <v>-0.97756109571696437</v>
      </c>
      <c r="M71" s="95" t="str">
        <f>INDEX('IEA Tech to Policy Mapping'!$B$2:$B$13,MATCH($H71,'IEA Tech to Policy Mapping'!$A$2:$A$13,0))</f>
        <v>ngps - production methane capture</v>
      </c>
      <c r="N71" s="182">
        <f>(J71*About!$A$132/1000)*10^12*'EPA to IEA Scaling'!$E$13</f>
        <v>1586216137.3873568</v>
      </c>
      <c r="O71" s="183">
        <f>L71/About!$B$144</f>
        <v>-1.8392392364642745</v>
      </c>
      <c r="P71" s="174"/>
    </row>
    <row r="72" spans="1:16" x14ac:dyDescent="0.45">
      <c r="A72" s="90">
        <v>2019</v>
      </c>
      <c r="B72" s="118" t="s">
        <v>156</v>
      </c>
      <c r="C72" s="118" t="s">
        <v>1055</v>
      </c>
      <c r="D72" s="118" t="s">
        <v>985</v>
      </c>
      <c r="E72" s="118" t="s">
        <v>994</v>
      </c>
      <c r="F72" s="118" t="s">
        <v>987</v>
      </c>
      <c r="G72" s="118" t="s">
        <v>988</v>
      </c>
      <c r="H72" s="118" t="s">
        <v>995</v>
      </c>
      <c r="I72" s="118">
        <v>9.9999997764825804E-3</v>
      </c>
      <c r="J72" s="118">
        <v>9.9999997764825804E-3</v>
      </c>
      <c r="K72" s="118">
        <v>-9.1300001144409109</v>
      </c>
      <c r="L72" s="181">
        <f>(K72+'NPV Calcs'!$D$13)*About!$B$135</f>
        <v>-0.95960044475926598</v>
      </c>
      <c r="M72" s="95" t="str">
        <f>INDEX('IEA Tech to Policy Mapping'!$B$2:$B$13,MATCH($H72,'IEA Tech to Policy Mapping'!$A$2:$A$13,0))</f>
        <v>ngps - T&amp;D methane capture</v>
      </c>
      <c r="N72" s="182">
        <f>(J72*About!$A$132/1000)*10^12*'EPA to IEA Scaling'!$E$13</f>
        <v>226602299.31134129</v>
      </c>
      <c r="O72" s="183">
        <f>L72/About!$B$144</f>
        <v>-1.8054470427092533</v>
      </c>
      <c r="P72" s="174"/>
    </row>
    <row r="73" spans="1:16" x14ac:dyDescent="0.45">
      <c r="A73" s="90">
        <v>2019</v>
      </c>
      <c r="B73" s="118" t="s">
        <v>156</v>
      </c>
      <c r="C73" s="118" t="s">
        <v>1055</v>
      </c>
      <c r="D73" s="118" t="s">
        <v>962</v>
      </c>
      <c r="E73" s="118" t="s">
        <v>999</v>
      </c>
      <c r="F73" s="118" t="s">
        <v>987</v>
      </c>
      <c r="G73" s="118" t="s">
        <v>988</v>
      </c>
      <c r="H73" s="118" t="s">
        <v>995</v>
      </c>
      <c r="I73" s="118">
        <v>9.9999997764825804E-3</v>
      </c>
      <c r="J73" s="118">
        <v>9.9999997764825804E-3</v>
      </c>
      <c r="K73" s="118">
        <v>-9.1300001144409109</v>
      </c>
      <c r="L73" s="181">
        <f>(K73+'NPV Calcs'!$D$13)*About!$B$135</f>
        <v>-0.95960044475926598</v>
      </c>
      <c r="M73" s="95" t="str">
        <f>INDEX('IEA Tech to Policy Mapping'!$B$2:$B$13,MATCH($H73,'IEA Tech to Policy Mapping'!$A$2:$A$13,0))</f>
        <v>ngps - T&amp;D methane capture</v>
      </c>
      <c r="N73" s="182">
        <f>(J73*About!$A$132/1000)*10^12*'EPA to IEA Scaling'!$E$13</f>
        <v>226602299.31134129</v>
      </c>
      <c r="O73" s="183">
        <f>L73/About!$B$144</f>
        <v>-1.8054470427092533</v>
      </c>
      <c r="P73" s="174"/>
    </row>
    <row r="74" spans="1:16" x14ac:dyDescent="0.45">
      <c r="A74" s="90">
        <v>2019</v>
      </c>
      <c r="B74" s="118" t="s">
        <v>158</v>
      </c>
      <c r="C74" s="118" t="s">
        <v>1055</v>
      </c>
      <c r="D74" s="118" t="s">
        <v>962</v>
      </c>
      <c r="E74" s="118" t="s">
        <v>991</v>
      </c>
      <c r="F74" s="118" t="s">
        <v>987</v>
      </c>
      <c r="G74" s="118" t="s">
        <v>988</v>
      </c>
      <c r="H74" s="118" t="s">
        <v>992</v>
      </c>
      <c r="I74" s="118">
        <v>6.5300002098083496</v>
      </c>
      <c r="J74" s="118">
        <v>6.5300002098083496</v>
      </c>
      <c r="K74" s="118">
        <v>-9.1199998855590803</v>
      </c>
      <c r="L74" s="181">
        <f>(K74+'NPV Calcs'!$D$13)*About!$B$135</f>
        <v>-0.95061969105451705</v>
      </c>
      <c r="M74" s="95" t="str">
        <f>INDEX('IEA Tech to Policy Mapping'!$B$2:$B$13,MATCH($H74,'IEA Tech to Policy Mapping'!$A$2:$A$13,0))</f>
        <v>ngps - production methane capture</v>
      </c>
      <c r="N74" s="182">
        <f>(J74*About!$A$132/1000)*10^12*'EPA to IEA Scaling'!$E$13</f>
        <v>147971309512.0278</v>
      </c>
      <c r="O74" s="183">
        <f>L74/About!$B$144</f>
        <v>-1.7885501401430952</v>
      </c>
      <c r="P74" s="174"/>
    </row>
    <row r="75" spans="1:16" x14ac:dyDescent="0.45">
      <c r="A75" s="90">
        <v>2019</v>
      </c>
      <c r="B75" s="118" t="s">
        <v>158</v>
      </c>
      <c r="C75" s="118" t="s">
        <v>1055</v>
      </c>
      <c r="D75" s="118" t="s">
        <v>962</v>
      </c>
      <c r="E75" s="118" t="s">
        <v>993</v>
      </c>
      <c r="F75" s="118" t="s">
        <v>987</v>
      </c>
      <c r="G75" s="118" t="s">
        <v>988</v>
      </c>
      <c r="H75" s="118" t="s">
        <v>992</v>
      </c>
      <c r="I75" s="118">
        <v>9.9999997764825804E-3</v>
      </c>
      <c r="J75" s="118">
        <v>9.9999997764825804E-3</v>
      </c>
      <c r="K75" s="118">
        <v>-9.1199998855590803</v>
      </c>
      <c r="L75" s="181">
        <f>(K75+'NPV Calcs'!$D$13)*About!$B$135</f>
        <v>-0.95061969105451705</v>
      </c>
      <c r="M75" s="95" t="str">
        <f>INDEX('IEA Tech to Policy Mapping'!$B$2:$B$13,MATCH($H75,'IEA Tech to Policy Mapping'!$A$2:$A$13,0))</f>
        <v>ngps - production methane capture</v>
      </c>
      <c r="N75" s="182">
        <f>(J75*About!$A$132/1000)*10^12*'EPA to IEA Scaling'!$E$13</f>
        <v>226602299.31134129</v>
      </c>
      <c r="O75" s="183">
        <f>L75/About!$B$144</f>
        <v>-1.7885501401430952</v>
      </c>
      <c r="P75" s="174"/>
    </row>
    <row r="76" spans="1:16" x14ac:dyDescent="0.45">
      <c r="A76" s="90">
        <v>2019</v>
      </c>
      <c r="B76" s="118" t="s">
        <v>156</v>
      </c>
      <c r="C76" s="118" t="s">
        <v>1055</v>
      </c>
      <c r="D76" s="118" t="s">
        <v>962</v>
      </c>
      <c r="E76" s="118" t="s">
        <v>996</v>
      </c>
      <c r="F76" s="118" t="s">
        <v>997</v>
      </c>
      <c r="G76" s="118" t="s">
        <v>988</v>
      </c>
      <c r="H76" s="118" t="s">
        <v>1010</v>
      </c>
      <c r="I76" s="118">
        <v>21.799999237060501</v>
      </c>
      <c r="J76" s="118">
        <v>21.799999237060501</v>
      </c>
      <c r="K76" s="118">
        <v>-9.0399999618530202</v>
      </c>
      <c r="L76" s="181">
        <f>(K76+'NPV Calcs'!$D$13)*About!$B$135</f>
        <v>-0.87877537432010666</v>
      </c>
      <c r="M76" s="95" t="str">
        <f>INDEX('IEA Tech to Policy Mapping'!$B$2:$B$13,MATCH($H76,'IEA Tech to Policy Mapping'!$A$2:$A$13,0))</f>
        <v>ngps - processing methane capture</v>
      </c>
      <c r="N76" s="182">
        <f>(J76*About!$A$132/1000)*10^12*'EPA to IEA Scaling'!$E$13</f>
        <v>493993006251.94366</v>
      </c>
      <c r="O76" s="183">
        <f>L76/About!$B$144</f>
        <v>-1.6533781423683875</v>
      </c>
      <c r="P76" s="174"/>
    </row>
    <row r="77" spans="1:16" x14ac:dyDescent="0.45">
      <c r="A77" s="90">
        <v>2019</v>
      </c>
      <c r="B77" s="118" t="s">
        <v>158</v>
      </c>
      <c r="C77" s="118" t="s">
        <v>1055</v>
      </c>
      <c r="D77" s="118" t="s">
        <v>985</v>
      </c>
      <c r="E77" s="118" t="s">
        <v>994</v>
      </c>
      <c r="F77" s="118" t="s">
        <v>987</v>
      </c>
      <c r="G77" s="118" t="s">
        <v>988</v>
      </c>
      <c r="H77" s="118" t="s">
        <v>998</v>
      </c>
      <c r="I77" s="118">
        <v>1.08000004291534</v>
      </c>
      <c r="J77" s="118">
        <v>1.08000004291534</v>
      </c>
      <c r="K77" s="118">
        <v>-8.92000007629394</v>
      </c>
      <c r="L77" s="181">
        <f>(K77+'NPV Calcs'!$D$13)*About!$B$135</f>
        <v>-0.77100889921849991</v>
      </c>
      <c r="M77" s="95" t="str">
        <f>INDEX('IEA Tech to Policy Mapping'!$B$2:$B$13,MATCH($H77,'IEA Tech to Policy Mapping'!$A$2:$A$13,0))</f>
        <v>ngps - production methane capture</v>
      </c>
      <c r="N77" s="182">
        <f>(J77*About!$A$132/1000)*10^12*'EPA to IEA Scaling'!$E$13</f>
        <v>24473049845.111622</v>
      </c>
      <c r="O77" s="183">
        <f>L77/About!$B$144</f>
        <v>-1.4506201457063423</v>
      </c>
      <c r="P77" s="174"/>
    </row>
    <row r="78" spans="1:16" x14ac:dyDescent="0.45">
      <c r="A78" s="90">
        <v>2019</v>
      </c>
      <c r="B78" s="118" t="s">
        <v>158</v>
      </c>
      <c r="C78" s="118" t="s">
        <v>1055</v>
      </c>
      <c r="D78" s="118" t="s">
        <v>962</v>
      </c>
      <c r="E78" s="118" t="s">
        <v>999</v>
      </c>
      <c r="F78" s="118" t="s">
        <v>987</v>
      </c>
      <c r="G78" s="118" t="s">
        <v>988</v>
      </c>
      <c r="H78" s="118" t="s">
        <v>998</v>
      </c>
      <c r="I78" s="118">
        <v>3.2999999523162802</v>
      </c>
      <c r="J78" s="118">
        <v>3.2999999523162802</v>
      </c>
      <c r="K78" s="118">
        <v>-8.92000007629394</v>
      </c>
      <c r="L78" s="181">
        <f>(K78+'NPV Calcs'!$D$13)*About!$B$135</f>
        <v>-0.77100889921849991</v>
      </c>
      <c r="M78" s="95" t="str">
        <f>INDEX('IEA Tech to Policy Mapping'!$B$2:$B$13,MATCH($H78,'IEA Tech to Policy Mapping'!$A$2:$A$13,0))</f>
        <v>ngps - production methane capture</v>
      </c>
      <c r="N78" s="182">
        <f>(J78*About!$A$132/1000)*10^12*'EPA to IEA Scaling'!$E$13</f>
        <v>74778759363.654099</v>
      </c>
      <c r="O78" s="183">
        <f>L78/About!$B$144</f>
        <v>-1.4506201457063423</v>
      </c>
      <c r="P78" s="174"/>
    </row>
    <row r="79" spans="1:16" x14ac:dyDescent="0.45">
      <c r="A79" s="90">
        <v>2019</v>
      </c>
      <c r="B79" s="118" t="s">
        <v>158</v>
      </c>
      <c r="C79" s="118" t="s">
        <v>1055</v>
      </c>
      <c r="D79" s="118" t="s">
        <v>962</v>
      </c>
      <c r="E79" s="118" t="s">
        <v>996</v>
      </c>
      <c r="F79" s="118" t="s">
        <v>997</v>
      </c>
      <c r="G79" s="118" t="s">
        <v>988</v>
      </c>
      <c r="H79" s="118" t="s">
        <v>998</v>
      </c>
      <c r="I79" s="118">
        <v>0.77999997138976995</v>
      </c>
      <c r="J79" s="118">
        <v>0.77999997138976995</v>
      </c>
      <c r="K79" s="118">
        <v>-8.92000007629394</v>
      </c>
      <c r="L79" s="181">
        <f>(K79+'NPV Calcs'!$D$13)*About!$B$135</f>
        <v>-0.77100889921849991</v>
      </c>
      <c r="M79" s="95" t="str">
        <f>INDEX('IEA Tech to Policy Mapping'!$B$2:$B$13,MATCH($H79,'IEA Tech to Policy Mapping'!$A$2:$A$13,0))</f>
        <v>ngps - production methane capture</v>
      </c>
      <c r="N79" s="182">
        <f>(J79*About!$A$132/1000)*10^12*'EPA to IEA Scaling'!$E$13</f>
        <v>17674979093.036804</v>
      </c>
      <c r="O79" s="183">
        <f>L79/About!$B$144</f>
        <v>-1.4506201457063423</v>
      </c>
      <c r="P79" s="174"/>
    </row>
    <row r="80" spans="1:16" x14ac:dyDescent="0.45">
      <c r="A80" s="90">
        <v>2019</v>
      </c>
      <c r="B80" s="118" t="s">
        <v>82</v>
      </c>
      <c r="C80" s="118" t="s">
        <v>1055</v>
      </c>
      <c r="D80" s="118" t="s">
        <v>985</v>
      </c>
      <c r="E80" s="118" t="s">
        <v>986</v>
      </c>
      <c r="F80" s="118" t="s">
        <v>987</v>
      </c>
      <c r="G80" s="118" t="s">
        <v>1000</v>
      </c>
      <c r="H80" s="118" t="s">
        <v>1001</v>
      </c>
      <c r="I80" s="118">
        <v>35.389999389648402</v>
      </c>
      <c r="J80" s="118">
        <v>30.079999923706001</v>
      </c>
      <c r="K80" s="118">
        <v>-8.8400001525878906</v>
      </c>
      <c r="L80" s="181">
        <f>(K80+'NPV Calcs'!$D$13)*About!$B$135</f>
        <v>-0.69916458248409918</v>
      </c>
      <c r="M80" s="95" t="str">
        <f>INDEX('IEA Tech to Policy Mapping'!$B$2:$B$13,MATCH($H80,'IEA Tech to Policy Mapping'!$A$2:$A$13,0))</f>
        <v>ngps - T&amp;D methane capture</v>
      </c>
      <c r="N80" s="182">
        <f>(J80*About!$A$132/1000)*10^12*'EPA to IEA Scaling'!$E$13</f>
        <v>681619729835.06335</v>
      </c>
      <c r="O80" s="183">
        <f>L80/About!$B$144</f>
        <v>-1.3154481479316527</v>
      </c>
      <c r="P80" s="174"/>
    </row>
    <row r="81" spans="1:16" x14ac:dyDescent="0.45">
      <c r="A81" s="90">
        <v>2019</v>
      </c>
      <c r="B81" s="118" t="s">
        <v>82</v>
      </c>
      <c r="C81" s="118" t="s">
        <v>1055</v>
      </c>
      <c r="D81" s="118" t="s">
        <v>962</v>
      </c>
      <c r="E81" s="118" t="s">
        <v>991</v>
      </c>
      <c r="F81" s="118" t="s">
        <v>987</v>
      </c>
      <c r="G81" s="118" t="s">
        <v>1000</v>
      </c>
      <c r="H81" s="118" t="s">
        <v>1001</v>
      </c>
      <c r="I81" s="118">
        <v>126.26000213623</v>
      </c>
      <c r="J81" s="118">
        <v>107.31999969482401</v>
      </c>
      <c r="K81" s="118">
        <v>-8.8400001525878906</v>
      </c>
      <c r="L81" s="181">
        <f>(K81+'NPV Calcs'!$D$13)*About!$B$135</f>
        <v>-0.69916458248409918</v>
      </c>
      <c r="M81" s="95" t="str">
        <f>INDEX('IEA Tech to Policy Mapping'!$B$2:$B$13,MATCH($H81,'IEA Tech to Policy Mapping'!$A$2:$A$13,0))</f>
        <v>ngps - T&amp;D methane capture</v>
      </c>
      <c r="N81" s="182">
        <f>(J81*About!$A$132/1000)*10^12*'EPA to IEA Scaling'!$E$13</f>
        <v>2431895923651.0664</v>
      </c>
      <c r="O81" s="183">
        <f>L81/About!$B$144</f>
        <v>-1.3154481479316527</v>
      </c>
      <c r="P81" s="174"/>
    </row>
    <row r="82" spans="1:16" x14ac:dyDescent="0.45">
      <c r="A82" s="90">
        <v>2019</v>
      </c>
      <c r="B82" s="118" t="s">
        <v>82</v>
      </c>
      <c r="C82" s="118" t="s">
        <v>1055</v>
      </c>
      <c r="D82" s="118" t="s">
        <v>962</v>
      </c>
      <c r="E82" s="118" t="s">
        <v>993</v>
      </c>
      <c r="F82" s="118" t="s">
        <v>987</v>
      </c>
      <c r="G82" s="118" t="s">
        <v>1000</v>
      </c>
      <c r="H82" s="118" t="s">
        <v>1001</v>
      </c>
      <c r="I82" s="118">
        <v>81.550003051757798</v>
      </c>
      <c r="J82" s="118">
        <v>69.319999694824205</v>
      </c>
      <c r="K82" s="118">
        <v>-8.8400001525878906</v>
      </c>
      <c r="L82" s="181">
        <f>(K82+'NPV Calcs'!$D$13)*About!$B$135</f>
        <v>-0.69916458248409918</v>
      </c>
      <c r="M82" s="95" t="str">
        <f>INDEX('IEA Tech to Policy Mapping'!$B$2:$B$13,MATCH($H82,'IEA Tech to Policy Mapping'!$A$2:$A$13,0))</f>
        <v>ngps - T&amp;D methane capture</v>
      </c>
      <c r="N82" s="182">
        <f>(J82*About!$A$132/1000)*10^12*'EPA to IEA Scaling'!$E$13</f>
        <v>1570807167021.1404</v>
      </c>
      <c r="O82" s="183">
        <f>L82/About!$B$144</f>
        <v>-1.3154481479316527</v>
      </c>
      <c r="P82" s="174"/>
    </row>
    <row r="83" spans="1:16" x14ac:dyDescent="0.45">
      <c r="A83" s="90">
        <v>2019</v>
      </c>
      <c r="B83" s="118" t="s">
        <v>158</v>
      </c>
      <c r="C83" s="118" t="s">
        <v>1055</v>
      </c>
      <c r="D83" s="118" t="s">
        <v>962</v>
      </c>
      <c r="E83" s="118" t="s">
        <v>993</v>
      </c>
      <c r="F83" s="118" t="s">
        <v>987</v>
      </c>
      <c r="G83" s="118" t="s">
        <v>1000</v>
      </c>
      <c r="H83" s="118" t="s">
        <v>1001</v>
      </c>
      <c r="I83" s="118">
        <v>5.0000000745057997E-2</v>
      </c>
      <c r="J83" s="118">
        <v>3.9999999105930301E-2</v>
      </c>
      <c r="K83" s="118">
        <v>-8.8199996948242099</v>
      </c>
      <c r="L83" s="181">
        <f>(K83+'NPV Calcs'!$D$13)*About!$B$135</f>
        <v>-0.68120307507458366</v>
      </c>
      <c r="M83" s="95" t="str">
        <f>INDEX('IEA Tech to Policy Mapping'!$B$2:$B$13,MATCH($H83,'IEA Tech to Policy Mapping'!$A$2:$A$13,0))</f>
        <v>ngps - T&amp;D methane capture</v>
      </c>
      <c r="N83" s="182">
        <f>(J83*About!$A$132/1000)*10^12*'EPA to IEA Scaling'!$E$13</f>
        <v>906409197.24536443</v>
      </c>
      <c r="O83" s="183">
        <f>L83/About!$B$144</f>
        <v>-1.2816543427993037</v>
      </c>
      <c r="P83" s="174"/>
    </row>
    <row r="84" spans="1:16" x14ac:dyDescent="0.45">
      <c r="A84" s="90">
        <v>2019</v>
      </c>
      <c r="B84" s="118" t="s">
        <v>158</v>
      </c>
      <c r="C84" s="118" t="s">
        <v>1055</v>
      </c>
      <c r="D84" s="118" t="s">
        <v>962</v>
      </c>
      <c r="E84" s="118" t="s">
        <v>991</v>
      </c>
      <c r="F84" s="118" t="s">
        <v>987</v>
      </c>
      <c r="G84" s="118" t="s">
        <v>1000</v>
      </c>
      <c r="H84" s="118" t="s">
        <v>1001</v>
      </c>
      <c r="I84" s="118">
        <v>30.309999465942301</v>
      </c>
      <c r="J84" s="118">
        <v>25.7600002288818</v>
      </c>
      <c r="K84" s="118">
        <v>-8.8199996948242099</v>
      </c>
      <c r="L84" s="181">
        <f>(K84+'NPV Calcs'!$D$13)*About!$B$135</f>
        <v>-0.68120307507458366</v>
      </c>
      <c r="M84" s="95" t="str">
        <f>INDEX('IEA Tech to Policy Mapping'!$B$2:$B$13,MATCH($H84,'IEA Tech to Policy Mapping'!$A$2:$A$13,0))</f>
        <v>ngps - T&amp;D methane capture</v>
      </c>
      <c r="N84" s="182">
        <f>(J84*About!$A$132/1000)*10^12*'EPA to IEA Scaling'!$E$13</f>
        <v>583727541259.85669</v>
      </c>
      <c r="O84" s="183">
        <f>L84/About!$B$144</f>
        <v>-1.2816543427993037</v>
      </c>
      <c r="P84" s="174"/>
    </row>
    <row r="85" spans="1:16" x14ac:dyDescent="0.45">
      <c r="A85" s="90">
        <v>2019</v>
      </c>
      <c r="B85" s="118" t="s">
        <v>158</v>
      </c>
      <c r="C85" s="118" t="s">
        <v>1055</v>
      </c>
      <c r="D85" s="118" t="s">
        <v>985</v>
      </c>
      <c r="E85" s="118" t="s">
        <v>986</v>
      </c>
      <c r="F85" s="118" t="s">
        <v>987</v>
      </c>
      <c r="G85" s="118" t="s">
        <v>1000</v>
      </c>
      <c r="H85" s="118" t="s">
        <v>1001</v>
      </c>
      <c r="I85" s="118">
        <v>6.5799999237060502</v>
      </c>
      <c r="J85" s="118">
        <v>5.5900001525878897</v>
      </c>
      <c r="K85" s="118">
        <v>-8.8199996948242099</v>
      </c>
      <c r="L85" s="181">
        <f>(K85+'NPV Calcs'!$D$13)*About!$B$135</f>
        <v>-0.68120307507458366</v>
      </c>
      <c r="M85" s="95" t="str">
        <f>INDEX('IEA Tech to Policy Mapping'!$B$2:$B$13,MATCH($H85,'IEA Tech to Policy Mapping'!$A$2:$A$13,0))</f>
        <v>ngps - T&amp;D methane capture</v>
      </c>
      <c r="N85" s="182">
        <f>(J85*About!$A$132/1000)*10^12*'EPA to IEA Scaling'!$E$13</f>
        <v>126670691604.02704</v>
      </c>
      <c r="O85" s="183">
        <f>L85/About!$B$144</f>
        <v>-1.2816543427993037</v>
      </c>
      <c r="P85" s="174"/>
    </row>
    <row r="86" spans="1:16" x14ac:dyDescent="0.45">
      <c r="A86" s="90">
        <v>2019</v>
      </c>
      <c r="B86" s="118" t="s">
        <v>82</v>
      </c>
      <c r="C86" s="118" t="s">
        <v>1055</v>
      </c>
      <c r="D86" s="118" t="s">
        <v>962</v>
      </c>
      <c r="E86" s="118" t="s">
        <v>996</v>
      </c>
      <c r="F86" s="118" t="s">
        <v>997</v>
      </c>
      <c r="G86" s="118" t="s">
        <v>988</v>
      </c>
      <c r="H86" s="118" t="s">
        <v>998</v>
      </c>
      <c r="I86" s="118">
        <v>4.88000011444091</v>
      </c>
      <c r="J86" s="118">
        <v>4.88000011444091</v>
      </c>
      <c r="K86" s="118">
        <v>-8.8199996948242099</v>
      </c>
      <c r="L86" s="181">
        <f>(K86+'NPV Calcs'!$D$13)*About!$B$135</f>
        <v>-0.68120307507458366</v>
      </c>
      <c r="M86" s="95" t="str">
        <f>INDEX('IEA Tech to Policy Mapping'!$B$2:$B$13,MATCH($H86,'IEA Tech to Policy Mapping'!$A$2:$A$13,0))</f>
        <v>ngps - production methane capture</v>
      </c>
      <c r="N86" s="182">
        <f>(J86*About!$A$132/1000)*10^12*'EPA to IEA Scaling'!$E$13</f>
        <v>110581927128.89056</v>
      </c>
      <c r="O86" s="183">
        <f>L86/About!$B$144</f>
        <v>-1.2816543427993037</v>
      </c>
      <c r="P86" s="174"/>
    </row>
    <row r="87" spans="1:16" x14ac:dyDescent="0.45">
      <c r="B87" s="118" t="s">
        <v>82</v>
      </c>
      <c r="C87" s="118" t="s">
        <v>1055</v>
      </c>
      <c r="D87" s="118" t="s">
        <v>985</v>
      </c>
      <c r="E87" s="118" t="s">
        <v>994</v>
      </c>
      <c r="F87" s="118" t="s">
        <v>987</v>
      </c>
      <c r="G87" s="118" t="s">
        <v>988</v>
      </c>
      <c r="H87" s="118" t="s">
        <v>998</v>
      </c>
      <c r="I87" s="118">
        <v>5.0599999427795401</v>
      </c>
      <c r="J87" s="118">
        <v>5.0599999427795401</v>
      </c>
      <c r="K87" s="118">
        <v>-8.8199996948242099</v>
      </c>
      <c r="L87" s="181">
        <f>(K87+'NPV Calcs'!$D$13)*About!$B$135</f>
        <v>-0.68120307507458366</v>
      </c>
      <c r="M87" s="95" t="str">
        <f>INDEX('IEA Tech to Policy Mapping'!$B$2:$B$13,MATCH($H87,'IEA Tech to Policy Mapping'!$A$2:$A$13,0))</f>
        <v>ngps - production methane capture</v>
      </c>
      <c r="N87" s="182">
        <f>(J87*About!$A$132/1000)*10^12*'EPA to IEA Scaling'!$E$13</f>
        <v>114660764717.77774</v>
      </c>
      <c r="O87" s="183">
        <f>L87/About!$B$144</f>
        <v>-1.2816543427993037</v>
      </c>
      <c r="P87" s="174"/>
    </row>
    <row r="88" spans="1:16" x14ac:dyDescent="0.45">
      <c r="B88" s="118" t="s">
        <v>82</v>
      </c>
      <c r="C88" s="118" t="s">
        <v>1055</v>
      </c>
      <c r="D88" s="118" t="s">
        <v>962</v>
      </c>
      <c r="E88" s="118" t="s">
        <v>999</v>
      </c>
      <c r="F88" s="118" t="s">
        <v>987</v>
      </c>
      <c r="G88" s="118" t="s">
        <v>988</v>
      </c>
      <c r="H88" s="118" t="s">
        <v>998</v>
      </c>
      <c r="I88" s="118">
        <v>0.93999999761581399</v>
      </c>
      <c r="J88" s="118">
        <v>0.93999999761581399</v>
      </c>
      <c r="K88" s="118">
        <v>-8.8199996948242099</v>
      </c>
      <c r="L88" s="181">
        <f>(K88+'NPV Calcs'!$D$13)*About!$B$135</f>
        <v>-0.68120307507458366</v>
      </c>
      <c r="M88" s="95" t="str">
        <f>INDEX('IEA Tech to Policy Mapping'!$B$2:$B$13,MATCH($H88,'IEA Tech to Policy Mapping'!$A$2:$A$13,0))</f>
        <v>ngps - production methane capture</v>
      </c>
      <c r="N88" s="182">
        <f>(J88*About!$A$132/1000)*10^12*'EPA to IEA Scaling'!$E$13</f>
        <v>21300616557.34576</v>
      </c>
      <c r="O88" s="183">
        <f>L88/About!$B$144</f>
        <v>-1.2816543427993037</v>
      </c>
      <c r="P88" s="174"/>
    </row>
    <row r="89" spans="1:16" x14ac:dyDescent="0.45">
      <c r="B89" s="118" t="s">
        <v>171</v>
      </c>
      <c r="C89" s="118" t="s">
        <v>1055</v>
      </c>
      <c r="D89" s="118" t="s">
        <v>985</v>
      </c>
      <c r="E89" s="118" t="s">
        <v>986</v>
      </c>
      <c r="F89" s="118" t="s">
        <v>987</v>
      </c>
      <c r="G89" s="118" t="s">
        <v>988</v>
      </c>
      <c r="H89" s="118" t="s">
        <v>998</v>
      </c>
      <c r="I89" s="118">
        <v>0.31999999284744202</v>
      </c>
      <c r="J89" s="118">
        <v>0.31999999284744202</v>
      </c>
      <c r="K89" s="118">
        <v>-8.7799997329711896</v>
      </c>
      <c r="L89" s="181">
        <f>(K89+'NPV Calcs'!$D$13)*About!$B$135</f>
        <v>-0.64528091670738719</v>
      </c>
      <c r="M89" s="95" t="str">
        <f>INDEX('IEA Tech to Policy Mapping'!$B$2:$B$13,MATCH($H89,'IEA Tech to Policy Mapping'!$A$2:$A$13,0))</f>
        <v>ngps - production methane capture</v>
      </c>
      <c r="N89" s="182">
        <f>(J89*About!$A$132/1000)*10^12*'EPA to IEA Scaling'!$E$13</f>
        <v>7251273577.9629059</v>
      </c>
      <c r="O89" s="183">
        <f>L89/About!$B$144</f>
        <v>-1.2140683439119662</v>
      </c>
      <c r="P89" s="174"/>
    </row>
    <row r="90" spans="1:16" x14ac:dyDescent="0.45">
      <c r="B90" s="118" t="s">
        <v>171</v>
      </c>
      <c r="C90" s="118" t="s">
        <v>1055</v>
      </c>
      <c r="D90" s="118" t="s">
        <v>962</v>
      </c>
      <c r="E90" s="118" t="s">
        <v>991</v>
      </c>
      <c r="F90" s="118" t="s">
        <v>987</v>
      </c>
      <c r="G90" s="118" t="s">
        <v>988</v>
      </c>
      <c r="H90" s="118" t="s">
        <v>998</v>
      </c>
      <c r="I90" s="118">
        <v>3.0499999523162802</v>
      </c>
      <c r="J90" s="118">
        <v>3.0499999523162802</v>
      </c>
      <c r="K90" s="118">
        <v>-8.7799997329711896</v>
      </c>
      <c r="L90" s="181">
        <f>(K90+'NPV Calcs'!$D$13)*About!$B$135</f>
        <v>-0.64528091670738719</v>
      </c>
      <c r="M90" s="95" t="str">
        <f>INDEX('IEA Tech to Policy Mapping'!$B$2:$B$13,MATCH($H90,'IEA Tech to Policy Mapping'!$A$2:$A$13,0))</f>
        <v>ngps - production methane capture</v>
      </c>
      <c r="N90" s="182">
        <f>(J90*About!$A$132/1000)*10^12*'EPA to IEA Scaling'!$E$13</f>
        <v>69113701754.246643</v>
      </c>
      <c r="O90" s="183">
        <f>L90/About!$B$144</f>
        <v>-1.2140683439119662</v>
      </c>
      <c r="P90" s="174"/>
    </row>
    <row r="91" spans="1:16" x14ac:dyDescent="0.45">
      <c r="B91" s="118" t="s">
        <v>61</v>
      </c>
      <c r="C91" s="118" t="s">
        <v>1055</v>
      </c>
      <c r="D91" s="118" t="s">
        <v>985</v>
      </c>
      <c r="E91" s="118" t="s">
        <v>994</v>
      </c>
      <c r="F91" s="118" t="s">
        <v>987</v>
      </c>
      <c r="G91" s="118" t="s">
        <v>1000</v>
      </c>
      <c r="H91" s="118" t="s">
        <v>1001</v>
      </c>
      <c r="I91" s="118">
        <v>0.37000000476837103</v>
      </c>
      <c r="J91" s="118">
        <v>0.31000000238418501</v>
      </c>
      <c r="K91" s="118">
        <v>-8.7399997711181605</v>
      </c>
      <c r="L91" s="181">
        <f>(K91+'NPV Calcs'!$D$13)*About!$B$135</f>
        <v>-0.60935875834018283</v>
      </c>
      <c r="M91" s="95" t="str">
        <f>INDEX('IEA Tech to Policy Mapping'!$B$2:$B$13,MATCH($H91,'IEA Tech to Policy Mapping'!$A$2:$A$13,0))</f>
        <v>ngps - T&amp;D methane capture</v>
      </c>
      <c r="N91" s="182">
        <f>(J91*About!$A$132/1000)*10^12*'EPA to IEA Scaling'!$E$13</f>
        <v>7024671489.6914053</v>
      </c>
      <c r="O91" s="183">
        <f>L91/About!$B$144</f>
        <v>-1.1464823450246138</v>
      </c>
      <c r="P91" s="174"/>
    </row>
    <row r="92" spans="1:16" x14ac:dyDescent="0.45">
      <c r="B92" s="118" t="s">
        <v>205</v>
      </c>
      <c r="C92" s="118" t="s">
        <v>1055</v>
      </c>
      <c r="D92" s="118" t="s">
        <v>962</v>
      </c>
      <c r="E92" s="118" t="s">
        <v>999</v>
      </c>
      <c r="F92" s="118" t="s">
        <v>987</v>
      </c>
      <c r="G92" s="118" t="s">
        <v>1000</v>
      </c>
      <c r="H92" s="118" t="s">
        <v>1001</v>
      </c>
      <c r="I92" s="118">
        <v>18.049999237060501</v>
      </c>
      <c r="J92" s="118">
        <v>15.3400001525878</v>
      </c>
      <c r="K92" s="118">
        <v>-8.7399997711181605</v>
      </c>
      <c r="L92" s="181">
        <f>(K92+'NPV Calcs'!$D$13)*About!$B$135</f>
        <v>-0.60935875834018283</v>
      </c>
      <c r="M92" s="95" t="str">
        <f>INDEX('IEA Tech to Policy Mapping'!$B$2:$B$13,MATCH($H92,'IEA Tech to Policy Mapping'!$A$2:$A$13,0))</f>
        <v>ngps - T&amp;D methane capture</v>
      </c>
      <c r="N92" s="182">
        <f>(J92*About!$A$132/1000)*10^12*'EPA to IEA Scaling'!$E$13</f>
        <v>347607938370.91504</v>
      </c>
      <c r="O92" s="183">
        <f>L92/About!$B$144</f>
        <v>-1.1464823450246138</v>
      </c>
      <c r="P92" s="174"/>
    </row>
    <row r="93" spans="1:16" x14ac:dyDescent="0.45">
      <c r="B93" s="118" t="s">
        <v>1056</v>
      </c>
      <c r="C93" s="118" t="s">
        <v>1055</v>
      </c>
      <c r="D93" s="118" t="s">
        <v>962</v>
      </c>
      <c r="E93" s="118" t="s">
        <v>999</v>
      </c>
      <c r="F93" s="118" t="s">
        <v>987</v>
      </c>
      <c r="G93" s="118" t="s">
        <v>1000</v>
      </c>
      <c r="H93" s="118" t="s">
        <v>1001</v>
      </c>
      <c r="I93" s="118">
        <v>9.6199998855590803</v>
      </c>
      <c r="J93" s="118">
        <v>8.1800003051757795</v>
      </c>
      <c r="K93" s="118">
        <v>-8.7399997711181605</v>
      </c>
      <c r="L93" s="181">
        <f>(K93+'NPV Calcs'!$D$13)*About!$B$135</f>
        <v>-0.60935875834018283</v>
      </c>
      <c r="M93" s="95" t="str">
        <f>INDEX('IEA Tech to Policy Mapping'!$B$2:$B$13,MATCH($H93,'IEA Tech to Policy Mapping'!$A$2:$A$13,0))</f>
        <v>ngps - T&amp;D methane capture</v>
      </c>
      <c r="N93" s="182">
        <f>(J93*About!$A$132/1000)*10^12*'EPA to IEA Scaling'!$E$13</f>
        <v>185360691895.16483</v>
      </c>
      <c r="O93" s="183">
        <f>L93/About!$B$144</f>
        <v>-1.1464823450246138</v>
      </c>
      <c r="P93" s="174"/>
    </row>
    <row r="94" spans="1:16" x14ac:dyDescent="0.45">
      <c r="B94" s="118" t="s">
        <v>256</v>
      </c>
      <c r="C94" s="118" t="s">
        <v>1055</v>
      </c>
      <c r="D94" s="118" t="s">
        <v>962</v>
      </c>
      <c r="E94" s="118" t="s">
        <v>999</v>
      </c>
      <c r="F94" s="118" t="s">
        <v>987</v>
      </c>
      <c r="G94" s="118" t="s">
        <v>1000</v>
      </c>
      <c r="H94" s="118" t="s">
        <v>1001</v>
      </c>
      <c r="I94" s="118">
        <v>1.2799999713897701</v>
      </c>
      <c r="J94" s="118">
        <v>1.0900000333786</v>
      </c>
      <c r="K94" s="118">
        <v>-8.7399997711181605</v>
      </c>
      <c r="L94" s="181">
        <f>(K94+'NPV Calcs'!$D$13)*About!$B$135</f>
        <v>-0.60935875834018283</v>
      </c>
      <c r="M94" s="95" t="str">
        <f>INDEX('IEA Tech to Policy Mapping'!$B$2:$B$13,MATCH($H94,'IEA Tech to Policy Mapping'!$A$2:$A$13,0))</f>
        <v>ngps - T&amp;D methane capture</v>
      </c>
      <c r="N94" s="182">
        <f>(J94*About!$A$132/1000)*10^12*'EPA to IEA Scaling'!$E$13</f>
        <v>24699651933.383194</v>
      </c>
      <c r="O94" s="183">
        <f>L94/About!$B$144</f>
        <v>-1.1464823450246138</v>
      </c>
      <c r="P94" s="174"/>
    </row>
    <row r="95" spans="1:16" x14ac:dyDescent="0.45">
      <c r="B95" s="118" t="s">
        <v>313</v>
      </c>
      <c r="C95" s="118" t="s">
        <v>1055</v>
      </c>
      <c r="D95" s="118" t="s">
        <v>962</v>
      </c>
      <c r="E95" s="118" t="s">
        <v>999</v>
      </c>
      <c r="F95" s="118" t="s">
        <v>987</v>
      </c>
      <c r="G95" s="118" t="s">
        <v>1000</v>
      </c>
      <c r="H95" s="118" t="s">
        <v>1001</v>
      </c>
      <c r="I95" s="118">
        <v>9.2700004577636701</v>
      </c>
      <c r="J95" s="118">
        <v>7.88000011444091</v>
      </c>
      <c r="K95" s="118">
        <v>-8.7399997711181605</v>
      </c>
      <c r="L95" s="181">
        <f>(K95+'NPV Calcs'!$D$13)*About!$B$135</f>
        <v>-0.60935875834018283</v>
      </c>
      <c r="M95" s="95" t="str">
        <f>INDEX('IEA Tech to Policy Mapping'!$B$2:$B$13,MATCH($H95,'IEA Tech to Policy Mapping'!$A$2:$A$13,0))</f>
        <v>ngps - T&amp;D methane capture</v>
      </c>
      <c r="N95" s="182">
        <f>(J95*About!$A$132/1000)*10^12*'EPA to IEA Scaling'!$E$13</f>
        <v>178562618441.77982</v>
      </c>
      <c r="O95" s="183">
        <f>L95/About!$B$144</f>
        <v>-1.1464823450246138</v>
      </c>
      <c r="P95" s="174"/>
    </row>
    <row r="96" spans="1:16" x14ac:dyDescent="0.45">
      <c r="B96" s="118" t="s">
        <v>345</v>
      </c>
      <c r="C96" s="118" t="s">
        <v>1055</v>
      </c>
      <c r="D96" s="118" t="s">
        <v>962</v>
      </c>
      <c r="E96" s="118" t="s">
        <v>999</v>
      </c>
      <c r="F96" s="118" t="s">
        <v>987</v>
      </c>
      <c r="G96" s="118" t="s">
        <v>1000</v>
      </c>
      <c r="H96" s="118" t="s">
        <v>1001</v>
      </c>
      <c r="I96" s="118">
        <v>3.8699998855590798</v>
      </c>
      <c r="J96" s="118">
        <v>3.2899999618530198</v>
      </c>
      <c r="K96" s="118">
        <v>-8.7399997711181605</v>
      </c>
      <c r="L96" s="181">
        <f>(K96+'NPV Calcs'!$D$13)*About!$B$135</f>
        <v>-0.60935875834018283</v>
      </c>
      <c r="M96" s="95" t="str">
        <f>INDEX('IEA Tech to Policy Mapping'!$B$2:$B$13,MATCH($H96,'IEA Tech to Policy Mapping'!$A$2:$A$13,0))</f>
        <v>ngps - T&amp;D methane capture</v>
      </c>
      <c r="N96" s="182">
        <f>(J96*About!$A$132/1000)*10^12*'EPA to IEA Scaling'!$E$13</f>
        <v>74552157275.382507</v>
      </c>
      <c r="O96" s="183">
        <f>L96/About!$B$144</f>
        <v>-1.1464823450246138</v>
      </c>
      <c r="P96" s="174"/>
    </row>
    <row r="97" spans="2:16" x14ac:dyDescent="0.45">
      <c r="B97" s="118" t="s">
        <v>256</v>
      </c>
      <c r="C97" s="118" t="s">
        <v>1055</v>
      </c>
      <c r="D97" s="118" t="s">
        <v>985</v>
      </c>
      <c r="E97" s="118" t="s">
        <v>994</v>
      </c>
      <c r="F97" s="118" t="s">
        <v>987</v>
      </c>
      <c r="G97" s="118" t="s">
        <v>1000</v>
      </c>
      <c r="H97" s="118" t="s">
        <v>1001</v>
      </c>
      <c r="I97" s="118">
        <v>7.0000000298023196E-2</v>
      </c>
      <c r="J97" s="118">
        <v>5.9999998658895402E-2</v>
      </c>
      <c r="K97" s="118">
        <v>-8.7399997711181605</v>
      </c>
      <c r="L97" s="181">
        <f>(K97+'NPV Calcs'!$D$13)*About!$B$135</f>
        <v>-0.60935875834018283</v>
      </c>
      <c r="M97" s="95" t="str">
        <f>INDEX('IEA Tech to Policy Mapping'!$B$2:$B$13,MATCH($H97,'IEA Tech to Policy Mapping'!$A$2:$A$13,0))</f>
        <v>ngps - T&amp;D methane capture</v>
      </c>
      <c r="N97" s="182">
        <f>(J97*About!$A$132/1000)*10^12*'EPA to IEA Scaling'!$E$13</f>
        <v>1359613795.8680458</v>
      </c>
      <c r="O97" s="183">
        <f>L97/About!$B$144</f>
        <v>-1.1464823450246138</v>
      </c>
      <c r="P97" s="174"/>
    </row>
    <row r="98" spans="2:16" x14ac:dyDescent="0.45">
      <c r="B98" s="118" t="s">
        <v>313</v>
      </c>
      <c r="C98" s="118" t="s">
        <v>1055</v>
      </c>
      <c r="D98" s="118" t="s">
        <v>985</v>
      </c>
      <c r="E98" s="118" t="s">
        <v>994</v>
      </c>
      <c r="F98" s="118" t="s">
        <v>987</v>
      </c>
      <c r="G98" s="118" t="s">
        <v>1000</v>
      </c>
      <c r="H98" s="118" t="s">
        <v>1001</v>
      </c>
      <c r="I98" s="118">
        <v>1.3099999427795399</v>
      </c>
      <c r="J98" s="118">
        <v>1.1100000143051101</v>
      </c>
      <c r="K98" s="118">
        <v>-8.7399997711181605</v>
      </c>
      <c r="L98" s="181">
        <f>(K98+'NPV Calcs'!$D$13)*About!$B$135</f>
        <v>-0.60935875834018283</v>
      </c>
      <c r="M98" s="95" t="str">
        <f>INDEX('IEA Tech to Policy Mapping'!$B$2:$B$13,MATCH($H98,'IEA Tech to Policy Mapping'!$A$2:$A$13,0))</f>
        <v>ngps - T&amp;D methane capture</v>
      </c>
      <c r="N98" s="182">
        <f>(J98*About!$A$132/1000)*10^12*'EPA to IEA Scaling'!$E$13</f>
        <v>25152856109.926113</v>
      </c>
      <c r="O98" s="183">
        <f>L98/About!$B$144</f>
        <v>-1.1464823450246138</v>
      </c>
      <c r="P98" s="174"/>
    </row>
    <row r="99" spans="2:16" x14ac:dyDescent="0.45">
      <c r="B99" s="118" t="s">
        <v>345</v>
      </c>
      <c r="C99" s="118" t="s">
        <v>1055</v>
      </c>
      <c r="D99" s="118" t="s">
        <v>985</v>
      </c>
      <c r="E99" s="118" t="s">
        <v>994</v>
      </c>
      <c r="F99" s="118" t="s">
        <v>987</v>
      </c>
      <c r="G99" s="118" t="s">
        <v>1000</v>
      </c>
      <c r="H99" s="118" t="s">
        <v>1001</v>
      </c>
      <c r="I99" s="118">
        <v>1.20000004768371</v>
      </c>
      <c r="J99" s="118">
        <v>1.0199999809265099</v>
      </c>
      <c r="K99" s="118">
        <v>-8.7399997711181605</v>
      </c>
      <c r="L99" s="181">
        <f>(K99+'NPV Calcs'!$D$13)*About!$B$135</f>
        <v>-0.60935875834018283</v>
      </c>
      <c r="M99" s="95" t="str">
        <f>INDEX('IEA Tech to Policy Mapping'!$B$2:$B$13,MATCH($H99,'IEA Tech to Policy Mapping'!$A$2:$A$13,0))</f>
        <v>ngps - T&amp;D methane capture</v>
      </c>
      <c r="N99" s="182">
        <f>(J99*About!$A$132/1000)*10^12*'EPA to IEA Scaling'!$E$13</f>
        <v>23113434614.172665</v>
      </c>
      <c r="O99" s="183">
        <f>L99/About!$B$144</f>
        <v>-1.1464823450246138</v>
      </c>
      <c r="P99" s="174"/>
    </row>
    <row r="100" spans="2:16" x14ac:dyDescent="0.45">
      <c r="B100" s="118" t="s">
        <v>205</v>
      </c>
      <c r="C100" s="118" t="s">
        <v>1055</v>
      </c>
      <c r="D100" s="118" t="s">
        <v>985</v>
      </c>
      <c r="E100" s="118" t="s">
        <v>994</v>
      </c>
      <c r="F100" s="118" t="s">
        <v>987</v>
      </c>
      <c r="G100" s="118" t="s">
        <v>1000</v>
      </c>
      <c r="H100" s="118" t="s">
        <v>1001</v>
      </c>
      <c r="I100" s="118">
        <v>2.2400000095367401</v>
      </c>
      <c r="J100" s="118">
        <v>1.90999996662139</v>
      </c>
      <c r="K100" s="118">
        <v>-8.7399997711181605</v>
      </c>
      <c r="L100" s="181">
        <f>(K100+'NPV Calcs'!$D$13)*About!$B$135</f>
        <v>-0.60935875834018283</v>
      </c>
      <c r="M100" s="95" t="str">
        <f>INDEX('IEA Tech to Policy Mapping'!$B$2:$B$13,MATCH($H100,'IEA Tech to Policy Mapping'!$A$2:$A$13,0))</f>
        <v>ngps - T&amp;D methane capture</v>
      </c>
      <c r="N100" s="182">
        <f>(J100*About!$A$132/1000)*10^12*'EPA to IEA Scaling'!$E$13</f>
        <v>43281039379.505829</v>
      </c>
      <c r="O100" s="183">
        <f>L100/About!$B$144</f>
        <v>-1.1464823450246138</v>
      </c>
      <c r="P100" s="174"/>
    </row>
    <row r="101" spans="2:16" x14ac:dyDescent="0.45">
      <c r="B101" s="118" t="s">
        <v>61</v>
      </c>
      <c r="C101" s="118" t="s">
        <v>1055</v>
      </c>
      <c r="D101" s="118" t="s">
        <v>962</v>
      </c>
      <c r="E101" s="118" t="s">
        <v>999</v>
      </c>
      <c r="F101" s="118" t="s">
        <v>987</v>
      </c>
      <c r="G101" s="118" t="s">
        <v>1000</v>
      </c>
      <c r="H101" s="118" t="s">
        <v>1001</v>
      </c>
      <c r="I101" s="118">
        <v>3.2300000190734801</v>
      </c>
      <c r="J101" s="118">
        <v>2.7400000095367401</v>
      </c>
      <c r="K101" s="118">
        <v>-8.7399997711181605</v>
      </c>
      <c r="L101" s="181">
        <f>(K101+'NPV Calcs'!$D$13)*About!$B$135</f>
        <v>-0.60935875834018283</v>
      </c>
      <c r="M101" s="95" t="str">
        <f>INDEX('IEA Tech to Policy Mapping'!$B$2:$B$13,MATCH($H101,'IEA Tech to Policy Mapping'!$A$2:$A$13,0))</f>
        <v>ngps - T&amp;D methane capture</v>
      </c>
      <c r="N101" s="182">
        <f>(J101*About!$A$132/1000)*10^12*'EPA to IEA Scaling'!$E$13</f>
        <v>62089031615.210251</v>
      </c>
      <c r="O101" s="183">
        <f>L101/About!$B$144</f>
        <v>-1.1464823450246138</v>
      </c>
      <c r="P101" s="174"/>
    </row>
    <row r="102" spans="2:16" x14ac:dyDescent="0.45">
      <c r="B102" s="118" t="s">
        <v>82</v>
      </c>
      <c r="C102" s="118" t="s">
        <v>1055</v>
      </c>
      <c r="D102" s="118" t="s">
        <v>962</v>
      </c>
      <c r="E102" s="118" t="s">
        <v>993</v>
      </c>
      <c r="F102" s="118" t="s">
        <v>987</v>
      </c>
      <c r="G102" s="118" t="s">
        <v>988</v>
      </c>
      <c r="H102" s="118" t="s">
        <v>992</v>
      </c>
      <c r="I102" s="118">
        <v>19.129999160766602</v>
      </c>
      <c r="J102" s="118">
        <v>19.129999160766602</v>
      </c>
      <c r="K102" s="118">
        <v>-8.7399997711181605</v>
      </c>
      <c r="L102" s="181">
        <f>(K102+'NPV Calcs'!$D$13)*About!$B$135</f>
        <v>-0.60935875834018283</v>
      </c>
      <c r="M102" s="95" t="str">
        <f>INDEX('IEA Tech to Policy Mapping'!$B$2:$B$13,MATCH($H102,'IEA Tech to Policy Mapping'!$A$2:$A$13,0))</f>
        <v>ngps - production methane capture</v>
      </c>
      <c r="N102" s="182">
        <f>(J102*About!$A$132/1000)*10^12*'EPA to IEA Scaling'!$E$13</f>
        <v>433490189254.63495</v>
      </c>
      <c r="O102" s="183">
        <f>L102/About!$B$144</f>
        <v>-1.1464823450246138</v>
      </c>
      <c r="P102" s="174"/>
    </row>
    <row r="103" spans="2:16" x14ac:dyDescent="0.45">
      <c r="B103" s="118" t="s">
        <v>82</v>
      </c>
      <c r="C103" s="118" t="s">
        <v>1055</v>
      </c>
      <c r="D103" s="118" t="s">
        <v>962</v>
      </c>
      <c r="E103" s="118" t="s">
        <v>991</v>
      </c>
      <c r="F103" s="118" t="s">
        <v>987</v>
      </c>
      <c r="G103" s="118" t="s">
        <v>988</v>
      </c>
      <c r="H103" s="118" t="s">
        <v>992</v>
      </c>
      <c r="I103" s="118">
        <v>29.620000839233398</v>
      </c>
      <c r="J103" s="118">
        <v>29.620000839233398</v>
      </c>
      <c r="K103" s="118">
        <v>-8.7399997711181605</v>
      </c>
      <c r="L103" s="181">
        <f>(K103+'NPV Calcs'!$D$13)*About!$B$135</f>
        <v>-0.60935875834018283</v>
      </c>
      <c r="M103" s="95" t="str">
        <f>INDEX('IEA Tech to Policy Mapping'!$B$2:$B$13,MATCH($H103,'IEA Tech to Policy Mapping'!$A$2:$A$13,0))</f>
        <v>ngps - production methane capture</v>
      </c>
      <c r="N103" s="182">
        <f>(J103*About!$A$132/1000)*10^12*'EPA to IEA Scaling'!$E$13</f>
        <v>671196044579.81543</v>
      </c>
      <c r="O103" s="183">
        <f>L103/About!$B$144</f>
        <v>-1.1464823450246138</v>
      </c>
      <c r="P103" s="174"/>
    </row>
    <row r="104" spans="2:16" x14ac:dyDescent="0.45">
      <c r="B104" s="118" t="s">
        <v>82</v>
      </c>
      <c r="C104" s="118" t="s">
        <v>1055</v>
      </c>
      <c r="D104" s="118" t="s">
        <v>985</v>
      </c>
      <c r="E104" s="118" t="s">
        <v>986</v>
      </c>
      <c r="F104" s="118" t="s">
        <v>987</v>
      </c>
      <c r="G104" s="118" t="s">
        <v>988</v>
      </c>
      <c r="H104" s="118" t="s">
        <v>989</v>
      </c>
      <c r="I104" s="118">
        <v>0.36000001430511402</v>
      </c>
      <c r="J104" s="118">
        <v>0.36000001430511402</v>
      </c>
      <c r="K104" s="118">
        <v>-8.6899995803833008</v>
      </c>
      <c r="L104" s="181">
        <f>(K104+'NPV Calcs'!$D$13)*About!$B$135</f>
        <v>-0.56445584626822953</v>
      </c>
      <c r="M104" s="95" t="str">
        <f>INDEX('IEA Tech to Policy Mapping'!$B$2:$B$13,MATCH($H104,'IEA Tech to Policy Mapping'!$A$2:$A$13,0))</f>
        <v>ngps - production methane capture</v>
      </c>
      <c r="N104" s="182">
        <f>(J104*About!$A$132/1000)*10^12*'EPA to IEA Scaling'!$E$13</f>
        <v>8157683281.7038898</v>
      </c>
      <c r="O104" s="183">
        <f>L104/About!$B$144</f>
        <v>-1.0619994435711035</v>
      </c>
      <c r="P104" s="174"/>
    </row>
    <row r="105" spans="2:16" x14ac:dyDescent="0.45">
      <c r="B105" s="118" t="s">
        <v>1056</v>
      </c>
      <c r="C105" s="118" t="s">
        <v>1055</v>
      </c>
      <c r="D105" s="118" t="s">
        <v>962</v>
      </c>
      <c r="E105" s="118" t="s">
        <v>991</v>
      </c>
      <c r="F105" s="118" t="s">
        <v>987</v>
      </c>
      <c r="G105" s="118" t="s">
        <v>988</v>
      </c>
      <c r="H105" s="118" t="s">
        <v>989</v>
      </c>
      <c r="I105" s="118">
        <v>9.0000003576278603E-2</v>
      </c>
      <c r="J105" s="118">
        <v>9.0000003576278603E-2</v>
      </c>
      <c r="K105" s="118">
        <v>-8.5799999237060494</v>
      </c>
      <c r="L105" s="181">
        <f>(K105+'NPV Calcs'!$D$13)*About!$B$135</f>
        <v>-0.46567012487137016</v>
      </c>
      <c r="M105" s="95" t="str">
        <f>INDEX('IEA Tech to Policy Mapping'!$B$2:$B$13,MATCH($H105,'IEA Tech to Policy Mapping'!$A$2:$A$13,0))</f>
        <v>ngps - production methane capture</v>
      </c>
      <c r="N105" s="182">
        <f>(J105*About!$A$132/1000)*10^12*'EPA to IEA Scaling'!$E$13</f>
        <v>2039420820.4259746</v>
      </c>
      <c r="O105" s="183">
        <f>L105/About!$B$144</f>
        <v>-0.8761383494752133</v>
      </c>
      <c r="P105" s="174"/>
    </row>
    <row r="106" spans="2:16" x14ac:dyDescent="0.45">
      <c r="B106" s="118" t="s">
        <v>313</v>
      </c>
      <c r="C106" s="118" t="s">
        <v>1055</v>
      </c>
      <c r="D106" s="118" t="s">
        <v>962</v>
      </c>
      <c r="E106" s="118" t="s">
        <v>991</v>
      </c>
      <c r="F106" s="118" t="s">
        <v>987</v>
      </c>
      <c r="G106" s="118" t="s">
        <v>988</v>
      </c>
      <c r="H106" s="118" t="s">
        <v>989</v>
      </c>
      <c r="I106" s="118">
        <v>0.31000000238418501</v>
      </c>
      <c r="J106" s="118">
        <v>0.31000000238418501</v>
      </c>
      <c r="K106" s="118">
        <v>-8.5799999237060494</v>
      </c>
      <c r="L106" s="181">
        <f>(K106+'NPV Calcs'!$D$13)*About!$B$135</f>
        <v>-0.46567012487137016</v>
      </c>
      <c r="M106" s="95" t="str">
        <f>INDEX('IEA Tech to Policy Mapping'!$B$2:$B$13,MATCH($H106,'IEA Tech to Policy Mapping'!$A$2:$A$13,0))</f>
        <v>ngps - production methane capture</v>
      </c>
      <c r="N106" s="182">
        <f>(J106*About!$A$132/1000)*10^12*'EPA to IEA Scaling'!$E$13</f>
        <v>7024671489.6914053</v>
      </c>
      <c r="O106" s="183">
        <f>L106/About!$B$144</f>
        <v>-0.8761383494752133</v>
      </c>
      <c r="P106" s="174"/>
    </row>
    <row r="107" spans="2:16" x14ac:dyDescent="0.45">
      <c r="B107" s="118" t="s">
        <v>61</v>
      </c>
      <c r="C107" s="118" t="s">
        <v>1055</v>
      </c>
      <c r="D107" s="118" t="s">
        <v>962</v>
      </c>
      <c r="E107" s="118" t="s">
        <v>991</v>
      </c>
      <c r="F107" s="118" t="s">
        <v>987</v>
      </c>
      <c r="G107" s="118" t="s">
        <v>988</v>
      </c>
      <c r="H107" s="118" t="s">
        <v>989</v>
      </c>
      <c r="I107" s="118">
        <v>1.9999999552965102E-2</v>
      </c>
      <c r="J107" s="118">
        <v>1.9999999552965102E-2</v>
      </c>
      <c r="K107" s="118">
        <v>-8.5799999237060494</v>
      </c>
      <c r="L107" s="181">
        <f>(K107+'NPV Calcs'!$D$13)*About!$B$135</f>
        <v>-0.46567012487137016</v>
      </c>
      <c r="M107" s="95" t="str">
        <f>INDEX('IEA Tech to Policy Mapping'!$B$2:$B$13,MATCH($H107,'IEA Tech to Policy Mapping'!$A$2:$A$13,0))</f>
        <v>ngps - production methane capture</v>
      </c>
      <c r="N107" s="182">
        <f>(J107*About!$A$132/1000)*10^12*'EPA to IEA Scaling'!$E$13</f>
        <v>453204598.62268114</v>
      </c>
      <c r="O107" s="183">
        <f>L107/About!$B$144</f>
        <v>-0.8761383494752133</v>
      </c>
      <c r="P107" s="174"/>
    </row>
    <row r="108" spans="2:16" x14ac:dyDescent="0.45">
      <c r="B108" s="118" t="s">
        <v>345</v>
      </c>
      <c r="C108" s="118" t="s">
        <v>1055</v>
      </c>
      <c r="D108" s="118" t="s">
        <v>985</v>
      </c>
      <c r="E108" s="118" t="s">
        <v>994</v>
      </c>
      <c r="F108" s="118" t="s">
        <v>987</v>
      </c>
      <c r="G108" s="118" t="s">
        <v>1002</v>
      </c>
      <c r="H108" s="118" t="s">
        <v>1003</v>
      </c>
      <c r="I108" s="118">
        <v>19.7000007629394</v>
      </c>
      <c r="J108" s="118">
        <v>18.7199993133544</v>
      </c>
      <c r="K108" s="118">
        <v>-8.5100002288818306</v>
      </c>
      <c r="L108" s="181">
        <f>(K108+'NPV Calcs'!$D$13)*About!$B$135</f>
        <v>-0.40280656184171842</v>
      </c>
      <c r="M108" s="95" t="str">
        <f>INDEX('IEA Tech to Policy Mapping'!$B$2:$B$13,MATCH($H108,'IEA Tech to Policy Mapping'!$A$2:$A$13,0))</f>
        <v>ngps - T&amp;D methane capture</v>
      </c>
      <c r="N108" s="182">
        <f>(J108*About!$A$132/1000)*10^12*'EPA to IEA Scaling'!$E$13</f>
        <v>424199498232.88129</v>
      </c>
      <c r="O108" s="183">
        <f>L108/About!$B$144</f>
        <v>-0.75786325426668177</v>
      </c>
      <c r="P108" s="174"/>
    </row>
    <row r="109" spans="2:16" x14ac:dyDescent="0.45">
      <c r="B109" s="118" t="s">
        <v>345</v>
      </c>
      <c r="C109" s="118" t="s">
        <v>1055</v>
      </c>
      <c r="D109" s="118" t="s">
        <v>985</v>
      </c>
      <c r="E109" s="118" t="s">
        <v>986</v>
      </c>
      <c r="F109" s="118" t="s">
        <v>987</v>
      </c>
      <c r="G109" s="118" t="s">
        <v>1002</v>
      </c>
      <c r="H109" s="118" t="s">
        <v>1003</v>
      </c>
      <c r="I109" s="118">
        <v>0.46000000834464999</v>
      </c>
      <c r="J109" s="118">
        <v>0.43000000715255698</v>
      </c>
      <c r="K109" s="118">
        <v>-8.5100002288818306</v>
      </c>
      <c r="L109" s="181">
        <f>(K109+'NPV Calcs'!$D$13)*About!$B$135</f>
        <v>-0.40280656184171842</v>
      </c>
      <c r="M109" s="95" t="str">
        <f>INDEX('IEA Tech to Policy Mapping'!$B$2:$B$13,MATCH($H109,'IEA Tech to Policy Mapping'!$A$2:$A$13,0))</f>
        <v>ngps - T&amp;D methane capture</v>
      </c>
      <c r="N109" s="182">
        <f>(J109*About!$A$132/1000)*10^12*'EPA to IEA Scaling'!$E$13</f>
        <v>9743899250.2593822</v>
      </c>
      <c r="O109" s="183">
        <f>L109/About!$B$144</f>
        <v>-0.75786325426668177</v>
      </c>
      <c r="P109" s="174"/>
    </row>
    <row r="110" spans="2:16" x14ac:dyDescent="0.45">
      <c r="B110" s="118" t="s">
        <v>158</v>
      </c>
      <c r="C110" s="118" t="s">
        <v>1055</v>
      </c>
      <c r="D110" s="118" t="s">
        <v>962</v>
      </c>
      <c r="E110" s="118" t="s">
        <v>991</v>
      </c>
      <c r="F110" s="118" t="s">
        <v>987</v>
      </c>
      <c r="G110" s="118" t="s">
        <v>988</v>
      </c>
      <c r="H110" s="118" t="s">
        <v>989</v>
      </c>
      <c r="I110" s="118">
        <v>5.42000007629394</v>
      </c>
      <c r="J110" s="118">
        <v>5.42000007629394</v>
      </c>
      <c r="K110" s="118">
        <v>-8.5</v>
      </c>
      <c r="L110" s="181">
        <f>(K110+'NPV Calcs'!$D$13)*About!$B$135</f>
        <v>-0.39382580813696944</v>
      </c>
      <c r="M110" s="95" t="str">
        <f>INDEX('IEA Tech to Policy Mapping'!$B$2:$B$13,MATCH($H110,'IEA Tech to Policy Mapping'!$A$2:$A$13,0))</f>
        <v>ngps - production methane capture</v>
      </c>
      <c r="N110" s="182">
        <f>(J110*About!$A$132/1000)*10^12*'EPA to IEA Scaling'!$E$13</f>
        <v>122818450700.79152</v>
      </c>
      <c r="O110" s="183">
        <f>L110/About!$B$144</f>
        <v>-0.74096635170052372</v>
      </c>
      <c r="P110" s="174"/>
    </row>
    <row r="111" spans="2:16" x14ac:dyDescent="0.45">
      <c r="B111" s="118" t="s">
        <v>158</v>
      </c>
      <c r="C111" s="118" t="s">
        <v>1055</v>
      </c>
      <c r="D111" s="118" t="s">
        <v>962</v>
      </c>
      <c r="E111" s="118" t="s">
        <v>993</v>
      </c>
      <c r="F111" s="118" t="s">
        <v>987</v>
      </c>
      <c r="G111" s="118" t="s">
        <v>988</v>
      </c>
      <c r="H111" s="118" t="s">
        <v>989</v>
      </c>
      <c r="I111" s="118">
        <v>9.9999997764825804E-3</v>
      </c>
      <c r="J111" s="118">
        <v>9.9999997764825804E-3</v>
      </c>
      <c r="K111" s="118">
        <v>-8.5</v>
      </c>
      <c r="L111" s="181">
        <f>(K111+'NPV Calcs'!$D$13)*About!$B$135</f>
        <v>-0.39382580813696944</v>
      </c>
      <c r="M111" s="95" t="str">
        <f>INDEX('IEA Tech to Policy Mapping'!$B$2:$B$13,MATCH($H111,'IEA Tech to Policy Mapping'!$A$2:$A$13,0))</f>
        <v>ngps - production methane capture</v>
      </c>
      <c r="N111" s="182">
        <f>(J111*About!$A$132/1000)*10^12*'EPA to IEA Scaling'!$E$13</f>
        <v>226602299.31134129</v>
      </c>
      <c r="O111" s="183">
        <f>L111/About!$B$144</f>
        <v>-0.74096635170052372</v>
      </c>
      <c r="P111" s="174"/>
    </row>
    <row r="112" spans="2:16" x14ac:dyDescent="0.45">
      <c r="B112" s="118" t="s">
        <v>205</v>
      </c>
      <c r="C112" s="118" t="s">
        <v>1055</v>
      </c>
      <c r="D112" s="118" t="s">
        <v>985</v>
      </c>
      <c r="E112" s="118" t="s">
        <v>994</v>
      </c>
      <c r="F112" s="118" t="s">
        <v>987</v>
      </c>
      <c r="G112" s="118" t="s">
        <v>1002</v>
      </c>
      <c r="H112" s="118" t="s">
        <v>1003</v>
      </c>
      <c r="I112" s="118">
        <v>55</v>
      </c>
      <c r="J112" s="118">
        <v>52.25</v>
      </c>
      <c r="K112" s="118">
        <v>-8.4700002670287997</v>
      </c>
      <c r="L112" s="181">
        <f>(K112+'NPV Calcs'!$D$13)*About!$B$135</f>
        <v>-0.36688440347451245</v>
      </c>
      <c r="M112" s="95" t="str">
        <f>INDEX('IEA Tech to Policy Mapping'!$B$2:$B$13,MATCH($H112,'IEA Tech to Policy Mapping'!$A$2:$A$13,0))</f>
        <v>ngps - T&amp;D methane capture</v>
      </c>
      <c r="N112" s="182">
        <f>(J112*About!$A$132/1000)*10^12*'EPA to IEA Scaling'!$E$13</f>
        <v>1183997040366.1543</v>
      </c>
      <c r="O112" s="183">
        <f>L112/About!$B$144</f>
        <v>-0.69027725537932638</v>
      </c>
      <c r="P112" s="174"/>
    </row>
    <row r="113" spans="2:16" x14ac:dyDescent="0.45">
      <c r="B113" s="118" t="s">
        <v>205</v>
      </c>
      <c r="C113" s="118" t="s">
        <v>1055</v>
      </c>
      <c r="D113" s="118" t="s">
        <v>985</v>
      </c>
      <c r="E113" s="118" t="s">
        <v>986</v>
      </c>
      <c r="F113" s="118" t="s">
        <v>987</v>
      </c>
      <c r="G113" s="118" t="s">
        <v>1002</v>
      </c>
      <c r="H113" s="118" t="s">
        <v>1003</v>
      </c>
      <c r="I113" s="118">
        <v>6.0799999237060502</v>
      </c>
      <c r="J113" s="118">
        <v>5.7800002098083496</v>
      </c>
      <c r="K113" s="118">
        <v>-8.4700002670287997</v>
      </c>
      <c r="L113" s="181">
        <f>(K113+'NPV Calcs'!$D$13)*About!$B$135</f>
        <v>-0.36688440347451245</v>
      </c>
      <c r="M113" s="95" t="str">
        <f>INDEX('IEA Tech to Policy Mapping'!$B$2:$B$13,MATCH($H113,'IEA Tech to Policy Mapping'!$A$2:$A$13,0))</f>
        <v>ngps - T&amp;D methane capture</v>
      </c>
      <c r="N113" s="182">
        <f>(J113*About!$A$132/1000)*10^12*'EPA to IEA Scaling'!$E$13</f>
        <v>130976136683.8055</v>
      </c>
      <c r="O113" s="183">
        <f>L113/About!$B$144</f>
        <v>-0.69027725537932638</v>
      </c>
      <c r="P113" s="174"/>
    </row>
    <row r="114" spans="2:16" x14ac:dyDescent="0.45">
      <c r="B114" s="118" t="s">
        <v>205</v>
      </c>
      <c r="C114" s="118" t="s">
        <v>1055</v>
      </c>
      <c r="D114" s="118" t="s">
        <v>962</v>
      </c>
      <c r="E114" s="118" t="s">
        <v>999</v>
      </c>
      <c r="F114" s="118" t="s">
        <v>987</v>
      </c>
      <c r="G114" s="118" t="s">
        <v>988</v>
      </c>
      <c r="H114" s="118" t="s">
        <v>995</v>
      </c>
      <c r="I114" s="118">
        <v>1.9999999552965102E-2</v>
      </c>
      <c r="J114" s="118">
        <v>1.9999999552965102E-2</v>
      </c>
      <c r="K114" s="118">
        <v>-8.4499998092651296</v>
      </c>
      <c r="L114" s="181">
        <f>(K114+'NPV Calcs'!$D$13)*About!$B$135</f>
        <v>-0.34892289606500648</v>
      </c>
      <c r="M114" s="95" t="str">
        <f>INDEX('IEA Tech to Policy Mapping'!$B$2:$B$13,MATCH($H114,'IEA Tech to Policy Mapping'!$A$2:$A$13,0))</f>
        <v>ngps - T&amp;D methane capture</v>
      </c>
      <c r="N114" s="182">
        <f>(J114*About!$A$132/1000)*10^12*'EPA to IEA Scaling'!$E$13</f>
        <v>453204598.62268114</v>
      </c>
      <c r="O114" s="183">
        <f>L114/About!$B$144</f>
        <v>-0.65648345024699528</v>
      </c>
      <c r="P114" s="174"/>
    </row>
    <row r="115" spans="2:16" x14ac:dyDescent="0.45">
      <c r="B115" s="118" t="s">
        <v>205</v>
      </c>
      <c r="C115" s="118" t="s">
        <v>1055</v>
      </c>
      <c r="D115" s="118" t="s">
        <v>985</v>
      </c>
      <c r="E115" s="118" t="s">
        <v>994</v>
      </c>
      <c r="F115" s="118" t="s">
        <v>987</v>
      </c>
      <c r="G115" s="118" t="s">
        <v>988</v>
      </c>
      <c r="H115" s="118" t="s">
        <v>995</v>
      </c>
      <c r="I115" s="118">
        <v>9.9999997764825804E-3</v>
      </c>
      <c r="J115" s="118">
        <v>9.9999997764825804E-3</v>
      </c>
      <c r="K115" s="118">
        <v>-8.4499998092651296</v>
      </c>
      <c r="L115" s="181">
        <f>(K115+'NPV Calcs'!$D$13)*About!$B$135</f>
        <v>-0.34892289606500648</v>
      </c>
      <c r="M115" s="95" t="str">
        <f>INDEX('IEA Tech to Policy Mapping'!$B$2:$B$13,MATCH($H115,'IEA Tech to Policy Mapping'!$A$2:$A$13,0))</f>
        <v>ngps - T&amp;D methane capture</v>
      </c>
      <c r="N115" s="182">
        <f>(J115*About!$A$132/1000)*10^12*'EPA to IEA Scaling'!$E$13</f>
        <v>226602299.31134129</v>
      </c>
      <c r="O115" s="183">
        <f>L115/About!$B$144</f>
        <v>-0.65648345024699528</v>
      </c>
      <c r="P115" s="174"/>
    </row>
    <row r="116" spans="2:16" x14ac:dyDescent="0.45">
      <c r="B116" s="118" t="s">
        <v>40</v>
      </c>
      <c r="C116" s="118" t="s">
        <v>1055</v>
      </c>
      <c r="D116" s="118" t="s">
        <v>985</v>
      </c>
      <c r="E116" s="118" t="s">
        <v>986</v>
      </c>
      <c r="F116" s="118" t="s">
        <v>987</v>
      </c>
      <c r="G116" s="118" t="s">
        <v>1002</v>
      </c>
      <c r="H116" s="118" t="s">
        <v>1003</v>
      </c>
      <c r="I116" s="118">
        <v>0.31999999284744202</v>
      </c>
      <c r="J116" s="118">
        <v>0.31000000238418501</v>
      </c>
      <c r="K116" s="118">
        <v>-8.3699998855590803</v>
      </c>
      <c r="L116" s="181">
        <f>(K116+'NPV Calcs'!$D$13)*About!$B$135</f>
        <v>-0.2770785793306057</v>
      </c>
      <c r="M116" s="95" t="str">
        <f>INDEX('IEA Tech to Policy Mapping'!$B$2:$B$13,MATCH($H116,'IEA Tech to Policy Mapping'!$A$2:$A$13,0))</f>
        <v>ngps - T&amp;D methane capture</v>
      </c>
      <c r="N116" s="182">
        <f>(J116*About!$A$132/1000)*10^12*'EPA to IEA Scaling'!$E$13</f>
        <v>7024671489.6914053</v>
      </c>
      <c r="O116" s="183">
        <f>L116/About!$B$144</f>
        <v>-0.52131145247230548</v>
      </c>
      <c r="P116" s="174"/>
    </row>
    <row r="117" spans="2:16" x14ac:dyDescent="0.45">
      <c r="B117" s="118" t="s">
        <v>256</v>
      </c>
      <c r="C117" s="118" t="s">
        <v>1055</v>
      </c>
      <c r="D117" s="118" t="s">
        <v>985</v>
      </c>
      <c r="E117" s="118" t="s">
        <v>994</v>
      </c>
      <c r="F117" s="118" t="s">
        <v>987</v>
      </c>
      <c r="G117" s="118" t="s">
        <v>1002</v>
      </c>
      <c r="H117" s="118" t="s">
        <v>1003</v>
      </c>
      <c r="I117" s="118">
        <v>2.1199998855590798</v>
      </c>
      <c r="J117" s="118">
        <v>2.0099999904632502</v>
      </c>
      <c r="K117" s="118">
        <v>-8.3500003814697195</v>
      </c>
      <c r="L117" s="181">
        <f>(K117+'NPV Calcs'!$D$13)*About!$B$135</f>
        <v>-0.25911792837290576</v>
      </c>
      <c r="M117" s="95" t="str">
        <f>INDEX('IEA Tech to Policy Mapping'!$B$2:$B$13,MATCH($H117,'IEA Tech to Policy Mapping'!$A$2:$A$13,0))</f>
        <v>ngps - T&amp;D methane capture</v>
      </c>
      <c r="N117" s="182">
        <f>(J117*About!$A$132/1000)*10^12*'EPA to IEA Scaling'!$E$13</f>
        <v>45547062963.530853</v>
      </c>
      <c r="O117" s="183">
        <f>L117/About!$B$144</f>
        <v>-0.4875192587172813</v>
      </c>
      <c r="P117" s="174"/>
    </row>
    <row r="118" spans="2:16" x14ac:dyDescent="0.45">
      <c r="B118" s="118" t="s">
        <v>256</v>
      </c>
      <c r="C118" s="118" t="s">
        <v>1055</v>
      </c>
      <c r="D118" s="118" t="s">
        <v>985</v>
      </c>
      <c r="E118" s="118" t="s">
        <v>986</v>
      </c>
      <c r="F118" s="118" t="s">
        <v>987</v>
      </c>
      <c r="G118" s="118" t="s">
        <v>1002</v>
      </c>
      <c r="H118" s="118" t="s">
        <v>1003</v>
      </c>
      <c r="I118" s="118">
        <v>1</v>
      </c>
      <c r="J118" s="118">
        <v>0.94999998807907104</v>
      </c>
      <c r="K118" s="118">
        <v>-8.3500003814697195</v>
      </c>
      <c r="L118" s="181">
        <f>(K118+'NPV Calcs'!$D$13)*About!$B$135</f>
        <v>-0.25911792837290576</v>
      </c>
      <c r="M118" s="95" t="str">
        <f>INDEX('IEA Tech to Policy Mapping'!$B$2:$B$13,MATCH($H118,'IEA Tech to Policy Mapping'!$A$2:$A$13,0))</f>
        <v>ngps - T&amp;D methane capture</v>
      </c>
      <c r="N118" s="182">
        <f>(J118*About!$A$132/1000)*10^12*'EPA to IEA Scaling'!$E$13</f>
        <v>21527218645.617264</v>
      </c>
      <c r="O118" s="183">
        <f>L118/About!$B$144</f>
        <v>-0.4875192587172813</v>
      </c>
      <c r="P118" s="174"/>
    </row>
    <row r="119" spans="2:16" x14ac:dyDescent="0.45">
      <c r="B119" s="118" t="s">
        <v>313</v>
      </c>
      <c r="C119" s="118" t="s">
        <v>1055</v>
      </c>
      <c r="D119" s="118" t="s">
        <v>985</v>
      </c>
      <c r="E119" s="118" t="s">
        <v>986</v>
      </c>
      <c r="F119" s="118" t="s">
        <v>987</v>
      </c>
      <c r="G119" s="118" t="s">
        <v>1002</v>
      </c>
      <c r="H119" s="118" t="s">
        <v>1003</v>
      </c>
      <c r="I119" s="118">
        <v>5.13000011444091</v>
      </c>
      <c r="J119" s="118">
        <v>4.88000011444091</v>
      </c>
      <c r="K119" s="118">
        <v>-8.3400001525878906</v>
      </c>
      <c r="L119" s="181">
        <f>(K119+'NPV Calcs'!$D$13)*About!$B$135</f>
        <v>-0.25013717466815832</v>
      </c>
      <c r="M119" s="95" t="str">
        <f>INDEX('IEA Tech to Policy Mapping'!$B$2:$B$13,MATCH($H119,'IEA Tech to Policy Mapping'!$A$2:$A$13,0))</f>
        <v>ngps - T&amp;D methane capture</v>
      </c>
      <c r="N119" s="182">
        <f>(J119*About!$A$132/1000)*10^12*'EPA to IEA Scaling'!$E$13</f>
        <v>110581927128.89056</v>
      </c>
      <c r="O119" s="183">
        <f>L119/About!$B$144</f>
        <v>-0.47062235615112619</v>
      </c>
      <c r="P119" s="174"/>
    </row>
    <row r="120" spans="2:16" x14ac:dyDescent="0.45">
      <c r="B120" s="118" t="s">
        <v>313</v>
      </c>
      <c r="C120" s="118" t="s">
        <v>1055</v>
      </c>
      <c r="D120" s="118" t="s">
        <v>985</v>
      </c>
      <c r="E120" s="118" t="s">
        <v>994</v>
      </c>
      <c r="F120" s="118" t="s">
        <v>987</v>
      </c>
      <c r="G120" s="118" t="s">
        <v>1002</v>
      </c>
      <c r="H120" s="118" t="s">
        <v>1003</v>
      </c>
      <c r="I120" s="118">
        <v>3.7799999713897701</v>
      </c>
      <c r="J120" s="118">
        <v>3.5899999141693102</v>
      </c>
      <c r="K120" s="118">
        <v>-8.3400001525878906</v>
      </c>
      <c r="L120" s="181">
        <f>(K120+'NPV Calcs'!$D$13)*About!$B$135</f>
        <v>-0.25013717466815832</v>
      </c>
      <c r="M120" s="95" t="str">
        <f>INDEX('IEA Tech to Policy Mapping'!$B$2:$B$13,MATCH($H120,'IEA Tech to Policy Mapping'!$A$2:$A$13,0))</f>
        <v>ngps - T&amp;D methane capture</v>
      </c>
      <c r="N120" s="182">
        <f>(J120*About!$A$132/1000)*10^12*'EPA to IEA Scaling'!$E$13</f>
        <v>81350225326.147583</v>
      </c>
      <c r="O120" s="183">
        <f>L120/About!$B$144</f>
        <v>-0.47062235615112619</v>
      </c>
      <c r="P120" s="174"/>
    </row>
    <row r="121" spans="2:16" x14ac:dyDescent="0.45">
      <c r="B121" s="118" t="s">
        <v>1056</v>
      </c>
      <c r="C121" s="118" t="s">
        <v>1055</v>
      </c>
      <c r="D121" s="118" t="s">
        <v>985</v>
      </c>
      <c r="E121" s="118" t="s">
        <v>986</v>
      </c>
      <c r="F121" s="118" t="s">
        <v>987</v>
      </c>
      <c r="G121" s="118" t="s">
        <v>1002</v>
      </c>
      <c r="H121" s="118" t="s">
        <v>1003</v>
      </c>
      <c r="I121" s="118">
        <v>0.72000002861022905</v>
      </c>
      <c r="J121" s="118">
        <v>0.68000000715255704</v>
      </c>
      <c r="K121" s="118">
        <v>-8.3100004196166992</v>
      </c>
      <c r="L121" s="181">
        <f>(K121+'NPV Calcs'!$D$13)*About!$B$135</f>
        <v>-0.22319577000570934</v>
      </c>
      <c r="M121" s="95" t="str">
        <f>INDEX('IEA Tech to Policy Mapping'!$B$2:$B$13,MATCH($H121,'IEA Tech to Policy Mapping'!$A$2:$A$13,0))</f>
        <v>ngps - T&amp;D methane capture</v>
      </c>
      <c r="N121" s="182">
        <f>(J121*About!$A$132/1000)*10^12*'EPA to IEA Scaling'!$E$13</f>
        <v>15408956859.666819</v>
      </c>
      <c r="O121" s="183">
        <f>L121/About!$B$144</f>
        <v>-0.41993325982994389</v>
      </c>
      <c r="P121" s="174"/>
    </row>
    <row r="122" spans="2:16" x14ac:dyDescent="0.45">
      <c r="B122" s="118" t="s">
        <v>313</v>
      </c>
      <c r="C122" s="118" t="s">
        <v>1055</v>
      </c>
      <c r="D122" s="118" t="s">
        <v>962</v>
      </c>
      <c r="E122" s="118" t="s">
        <v>999</v>
      </c>
      <c r="F122" s="118" t="s">
        <v>987</v>
      </c>
      <c r="G122" s="118" t="s">
        <v>988</v>
      </c>
      <c r="H122" s="118" t="s">
        <v>995</v>
      </c>
      <c r="I122" s="118">
        <v>9.9999997764825804E-3</v>
      </c>
      <c r="J122" s="118">
        <v>9.9999997764825804E-3</v>
      </c>
      <c r="K122" s="118">
        <v>-8.3100004196166992</v>
      </c>
      <c r="L122" s="181">
        <f>(K122+'NPV Calcs'!$D$13)*About!$B$135</f>
        <v>-0.22319577000570934</v>
      </c>
      <c r="M122" s="95" t="str">
        <f>INDEX('IEA Tech to Policy Mapping'!$B$2:$B$13,MATCH($H122,'IEA Tech to Policy Mapping'!$A$2:$A$13,0))</f>
        <v>ngps - T&amp;D methane capture</v>
      </c>
      <c r="N122" s="182">
        <f>(J122*About!$A$132/1000)*10^12*'EPA to IEA Scaling'!$E$13</f>
        <v>226602299.31134129</v>
      </c>
      <c r="O122" s="183">
        <f>L122/About!$B$144</f>
        <v>-0.41993325982994389</v>
      </c>
      <c r="P122" s="174"/>
    </row>
    <row r="123" spans="2:16" x14ac:dyDescent="0.45">
      <c r="B123" s="118" t="s">
        <v>246</v>
      </c>
      <c r="C123" s="118" t="s">
        <v>1055</v>
      </c>
      <c r="D123" s="118" t="s">
        <v>985</v>
      </c>
      <c r="E123" s="118" t="s">
        <v>986</v>
      </c>
      <c r="F123" s="118" t="s">
        <v>987</v>
      </c>
      <c r="G123" s="118" t="s">
        <v>988</v>
      </c>
      <c r="H123" s="118" t="s">
        <v>992</v>
      </c>
      <c r="I123" s="118">
        <v>1.83000004291534</v>
      </c>
      <c r="J123" s="118">
        <v>1.83000004291534</v>
      </c>
      <c r="K123" s="118">
        <v>-8.3000001907348597</v>
      </c>
      <c r="L123" s="181">
        <f>(K123+'NPV Calcs'!$D$13)*About!$B$135</f>
        <v>-0.21421501630095235</v>
      </c>
      <c r="M123" s="95" t="str">
        <f>INDEX('IEA Tech to Policy Mapping'!$B$2:$B$13,MATCH($H123,'IEA Tech to Policy Mapping'!$A$2:$A$13,0))</f>
        <v>ngps - production methane capture</v>
      </c>
      <c r="N123" s="182">
        <f>(J123*About!$A$132/1000)*10^12*'EPA to IEA Scaling'!$E$13</f>
        <v>41468222673.333931</v>
      </c>
      <c r="O123" s="183">
        <f>L123/About!$B$144</f>
        <v>-0.40303635726377085</v>
      </c>
      <c r="P123" s="174"/>
    </row>
    <row r="124" spans="2:16" x14ac:dyDescent="0.45">
      <c r="B124" s="118" t="s">
        <v>40</v>
      </c>
      <c r="C124" s="118" t="s">
        <v>1055</v>
      </c>
      <c r="D124" s="118" t="s">
        <v>985</v>
      </c>
      <c r="E124" s="118" t="s">
        <v>986</v>
      </c>
      <c r="F124" s="118" t="s">
        <v>987</v>
      </c>
      <c r="G124" s="118" t="s">
        <v>988</v>
      </c>
      <c r="H124" s="118" t="s">
        <v>992</v>
      </c>
      <c r="I124" s="118">
        <v>9.0000003576278603E-2</v>
      </c>
      <c r="J124" s="118">
        <v>9.0000003576278603E-2</v>
      </c>
      <c r="K124" s="118">
        <v>-8.3000001907348597</v>
      </c>
      <c r="L124" s="181">
        <f>(K124+'NPV Calcs'!$D$13)*About!$B$135</f>
        <v>-0.21421501630095235</v>
      </c>
      <c r="M124" s="95" t="str">
        <f>INDEX('IEA Tech to Policy Mapping'!$B$2:$B$13,MATCH($H124,'IEA Tech to Policy Mapping'!$A$2:$A$13,0))</f>
        <v>ngps - production methane capture</v>
      </c>
      <c r="N124" s="182">
        <f>(J124*About!$A$132/1000)*10^12*'EPA to IEA Scaling'!$E$13</f>
        <v>2039420820.4259746</v>
      </c>
      <c r="O124" s="183">
        <f>L124/About!$B$144</f>
        <v>-0.40303635726377085</v>
      </c>
      <c r="P124" s="174"/>
    </row>
    <row r="125" spans="2:16" x14ac:dyDescent="0.45">
      <c r="B125" s="118" t="s">
        <v>1056</v>
      </c>
      <c r="C125" s="118" t="s">
        <v>1055</v>
      </c>
      <c r="D125" s="118" t="s">
        <v>962</v>
      </c>
      <c r="E125" s="118" t="s">
        <v>999</v>
      </c>
      <c r="F125" s="118" t="s">
        <v>987</v>
      </c>
      <c r="G125" s="118" t="s">
        <v>988</v>
      </c>
      <c r="H125" s="118" t="s">
        <v>995</v>
      </c>
      <c r="I125" s="118">
        <v>9.9999997764825804E-3</v>
      </c>
      <c r="J125" s="118">
        <v>9.9999997764825804E-3</v>
      </c>
      <c r="K125" s="118">
        <v>-8.2799997329711896</v>
      </c>
      <c r="L125" s="181">
        <f>(K125+'NPV Calcs'!$D$13)*About!$B$135</f>
        <v>-0.19625350889144638</v>
      </c>
      <c r="M125" s="95" t="str">
        <f>INDEX('IEA Tech to Policy Mapping'!$B$2:$B$13,MATCH($H125,'IEA Tech to Policy Mapping'!$A$2:$A$13,0))</f>
        <v>ngps - T&amp;D methane capture</v>
      </c>
      <c r="N125" s="182">
        <f>(J125*About!$A$132/1000)*10^12*'EPA to IEA Scaling'!$E$13</f>
        <v>226602299.31134129</v>
      </c>
      <c r="O125" s="183">
        <f>L125/About!$B$144</f>
        <v>-0.36924255213143969</v>
      </c>
      <c r="P125" s="174"/>
    </row>
    <row r="126" spans="2:16" x14ac:dyDescent="0.45">
      <c r="B126" s="118" t="s">
        <v>32</v>
      </c>
      <c r="C126" s="118" t="s">
        <v>1055</v>
      </c>
      <c r="D126" s="118" t="s">
        <v>985</v>
      </c>
      <c r="E126" s="118" t="s">
        <v>986</v>
      </c>
      <c r="F126" s="118" t="s">
        <v>987</v>
      </c>
      <c r="G126" s="118" t="s">
        <v>988</v>
      </c>
      <c r="H126" s="118" t="s">
        <v>989</v>
      </c>
      <c r="I126" s="118">
        <v>9.9999997764825804E-3</v>
      </c>
      <c r="J126" s="118">
        <v>9.9999997764825804E-3</v>
      </c>
      <c r="K126" s="118">
        <v>-8.2600002288818306</v>
      </c>
      <c r="L126" s="181">
        <f>(K126+'NPV Calcs'!$D$13)*About!$B$135</f>
        <v>-0.17829285793374799</v>
      </c>
      <c r="M126" s="95" t="str">
        <f>INDEX('IEA Tech to Policy Mapping'!$B$2:$B$13,MATCH($H126,'IEA Tech to Policy Mapping'!$A$2:$A$13,0))</f>
        <v>ngps - production methane capture</v>
      </c>
      <c r="N126" s="182">
        <f>(J126*About!$A$132/1000)*10^12*'EPA to IEA Scaling'!$E$13</f>
        <v>226602299.31134129</v>
      </c>
      <c r="O126" s="183">
        <f>L126/About!$B$144</f>
        <v>-0.33545035837641846</v>
      </c>
      <c r="P126" s="174"/>
    </row>
    <row r="127" spans="2:16" x14ac:dyDescent="0.45">
      <c r="B127" s="118" t="s">
        <v>61</v>
      </c>
      <c r="C127" s="118" t="s">
        <v>1055</v>
      </c>
      <c r="D127" s="118" t="s">
        <v>985</v>
      </c>
      <c r="E127" s="118" t="s">
        <v>994</v>
      </c>
      <c r="F127" s="118" t="s">
        <v>987</v>
      </c>
      <c r="G127" s="118" t="s">
        <v>1002</v>
      </c>
      <c r="H127" s="118" t="s">
        <v>1003</v>
      </c>
      <c r="I127" s="118">
        <v>5.1100001335143999</v>
      </c>
      <c r="J127" s="118">
        <v>4.8600001335143999</v>
      </c>
      <c r="K127" s="118">
        <v>-8.25</v>
      </c>
      <c r="L127" s="181">
        <f>(K127+'NPV Calcs'!$D$13)*About!$B$135</f>
        <v>-0.16931210422899901</v>
      </c>
      <c r="M127" s="95" t="str">
        <f>INDEX('IEA Tech to Policy Mapping'!$B$2:$B$13,MATCH($H127,'IEA Tech to Policy Mapping'!$A$2:$A$13,0))</f>
        <v>ngps - T&amp;D methane capture</v>
      </c>
      <c r="N127" s="182">
        <f>(J127*About!$A$132/1000)*10^12*'EPA to IEA Scaling'!$E$13</f>
        <v>110128722952.34766</v>
      </c>
      <c r="O127" s="183">
        <f>L127/About!$B$144</f>
        <v>-0.31855345581026046</v>
      </c>
      <c r="P127" s="174"/>
    </row>
    <row r="128" spans="2:16" x14ac:dyDescent="0.45">
      <c r="B128" s="118" t="s">
        <v>61</v>
      </c>
      <c r="C128" s="118" t="s">
        <v>1055</v>
      </c>
      <c r="D128" s="118" t="s">
        <v>985</v>
      </c>
      <c r="E128" s="118" t="s">
        <v>986</v>
      </c>
      <c r="F128" s="118" t="s">
        <v>987</v>
      </c>
      <c r="G128" s="118" t="s">
        <v>1002</v>
      </c>
      <c r="H128" s="118" t="s">
        <v>1003</v>
      </c>
      <c r="I128" s="118">
        <v>0.62999999523162797</v>
      </c>
      <c r="J128" s="118">
        <v>0.60000002384185702</v>
      </c>
      <c r="K128" s="118">
        <v>-8.25</v>
      </c>
      <c r="L128" s="181">
        <f>(K128+'NPV Calcs'!$D$13)*About!$B$135</f>
        <v>-0.16931210422899901</v>
      </c>
      <c r="M128" s="95" t="str">
        <f>INDEX('IEA Tech to Policy Mapping'!$B$2:$B$13,MATCH($H128,'IEA Tech to Policy Mapping'!$A$2:$A$13,0))</f>
        <v>ngps - T&amp;D methane capture</v>
      </c>
      <c r="N128" s="182">
        <f>(J128*About!$A$132/1000)*10^12*'EPA to IEA Scaling'!$E$13</f>
        <v>13596138802.839825</v>
      </c>
      <c r="O128" s="183">
        <f>L128/About!$B$144</f>
        <v>-0.31855345581026046</v>
      </c>
      <c r="P128" s="174"/>
    </row>
    <row r="129" spans="2:16" x14ac:dyDescent="0.45">
      <c r="B129" s="118" t="s">
        <v>233</v>
      </c>
      <c r="C129" s="118" t="s">
        <v>1055</v>
      </c>
      <c r="D129" s="118" t="s">
        <v>962</v>
      </c>
      <c r="E129" s="118" t="s">
        <v>991</v>
      </c>
      <c r="F129" s="118" t="s">
        <v>987</v>
      </c>
      <c r="G129" s="118" t="s">
        <v>988</v>
      </c>
      <c r="H129" s="118" t="s">
        <v>992</v>
      </c>
      <c r="I129" s="118">
        <v>0.239999994635581</v>
      </c>
      <c r="J129" s="118">
        <v>0.239999994635581</v>
      </c>
      <c r="K129" s="118">
        <v>-8.2399997711181605</v>
      </c>
      <c r="L129" s="181">
        <f>(K129+'NPV Calcs'!$D$13)*About!$B$135</f>
        <v>-0.16033135052424202</v>
      </c>
      <c r="M129" s="95" t="str">
        <f>INDEX('IEA Tech to Policy Mapping'!$B$2:$B$13,MATCH($H129,'IEA Tech to Policy Mapping'!$A$2:$A$13,0))</f>
        <v>ngps - production methane capture</v>
      </c>
      <c r="N129" s="182">
        <f>(J129*About!$A$132/1000)*10^12*'EPA to IEA Scaling'!$E$13</f>
        <v>5438455183.4721699</v>
      </c>
      <c r="O129" s="183">
        <f>L129/About!$B$144</f>
        <v>-0.30165655324408736</v>
      </c>
      <c r="P129" s="174"/>
    </row>
    <row r="130" spans="2:16" x14ac:dyDescent="0.45">
      <c r="B130" s="118" t="s">
        <v>246</v>
      </c>
      <c r="C130" s="118" t="s">
        <v>1055</v>
      </c>
      <c r="D130" s="118" t="s">
        <v>985</v>
      </c>
      <c r="E130" s="118" t="s">
        <v>986</v>
      </c>
      <c r="F130" s="118" t="s">
        <v>987</v>
      </c>
      <c r="G130" s="118" t="s">
        <v>1002</v>
      </c>
      <c r="H130" s="118" t="s">
        <v>1003</v>
      </c>
      <c r="I130" s="118">
        <v>10.170000076293899</v>
      </c>
      <c r="J130" s="118">
        <v>9.6599998474121094</v>
      </c>
      <c r="K130" s="118">
        <v>-8.2200002670287997</v>
      </c>
      <c r="L130" s="181">
        <f>(K130+'NPV Calcs'!$D$13)*About!$B$135</f>
        <v>-0.14237069956654202</v>
      </c>
      <c r="M130" s="95" t="str">
        <f>INDEX('IEA Tech to Policy Mapping'!$B$2:$B$13,MATCH($H130,'IEA Tech to Policy Mapping'!$A$2:$A$13,0))</f>
        <v>ngps - T&amp;D methane capture</v>
      </c>
      <c r="N130" s="182">
        <f>(J130*About!$A$132/1000)*10^12*'EPA to IEA Scaling'!$E$13</f>
        <v>218897822569.82663</v>
      </c>
      <c r="O130" s="183">
        <f>L130/About!$B$144</f>
        <v>-0.26786435948906312</v>
      </c>
      <c r="P130" s="174"/>
    </row>
    <row r="131" spans="2:16" x14ac:dyDescent="0.45">
      <c r="B131" s="118" t="s">
        <v>82</v>
      </c>
      <c r="C131" s="118" t="s">
        <v>1055</v>
      </c>
      <c r="D131" s="118" t="s">
        <v>962</v>
      </c>
      <c r="E131" s="118" t="s">
        <v>999</v>
      </c>
      <c r="F131" s="118" t="s">
        <v>987</v>
      </c>
      <c r="G131" s="118" t="s">
        <v>1000</v>
      </c>
      <c r="H131" s="118" t="s">
        <v>1001</v>
      </c>
      <c r="I131" s="118">
        <v>5.2800002098083496</v>
      </c>
      <c r="J131" s="118">
        <v>4.4899997711181596</v>
      </c>
      <c r="K131" s="118">
        <v>-8.17000007629394</v>
      </c>
      <c r="L131" s="181">
        <f>(K131+'NPV Calcs'!$D$13)*About!$B$135</f>
        <v>-9.7467787494588662E-2</v>
      </c>
      <c r="M131" s="95" t="str">
        <f>INDEX('IEA Tech to Policy Mapping'!$B$2:$B$13,MATCH($H131,'IEA Tech to Policy Mapping'!$A$2:$A$13,0))</f>
        <v>ngps - T&amp;D methane capture</v>
      </c>
      <c r="N131" s="182">
        <f>(J131*About!$A$132/1000)*10^12*'EPA to IEA Scaling'!$E$13</f>
        <v>101744429478.44234</v>
      </c>
      <c r="O131" s="183">
        <f>L131/About!$B$144</f>
        <v>-0.1833814580355527</v>
      </c>
      <c r="P131" s="174"/>
    </row>
    <row r="132" spans="2:16" x14ac:dyDescent="0.45">
      <c r="B132" s="118" t="s">
        <v>82</v>
      </c>
      <c r="C132" s="118" t="s">
        <v>1055</v>
      </c>
      <c r="D132" s="118" t="s">
        <v>985</v>
      </c>
      <c r="E132" s="118" t="s">
        <v>994</v>
      </c>
      <c r="F132" s="118" t="s">
        <v>987</v>
      </c>
      <c r="G132" s="118" t="s">
        <v>1000</v>
      </c>
      <c r="H132" s="118" t="s">
        <v>1001</v>
      </c>
      <c r="I132" s="118">
        <v>4.0500001907348597</v>
      </c>
      <c r="J132" s="118">
        <v>3.4400000572204501</v>
      </c>
      <c r="K132" s="118">
        <v>-8.17000007629394</v>
      </c>
      <c r="L132" s="181">
        <f>(K132+'NPV Calcs'!$D$13)*About!$B$135</f>
        <v>-9.7467787494588662E-2</v>
      </c>
      <c r="M132" s="95" t="str">
        <f>INDEX('IEA Tech to Policy Mapping'!$B$2:$B$13,MATCH($H132,'IEA Tech to Policy Mapping'!$A$2:$A$13,0))</f>
        <v>ngps - T&amp;D methane capture</v>
      </c>
      <c r="N132" s="182">
        <f>(J132*About!$A$132/1000)*10^12*'EPA to IEA Scaling'!$E$13</f>
        <v>77951194002.074921</v>
      </c>
      <c r="O132" s="183">
        <f>L132/About!$B$144</f>
        <v>-0.1833814580355527</v>
      </c>
      <c r="P132" s="174"/>
    </row>
    <row r="133" spans="2:16" x14ac:dyDescent="0.45">
      <c r="B133" s="118" t="s">
        <v>32</v>
      </c>
      <c r="C133" s="118" t="s">
        <v>1055</v>
      </c>
      <c r="D133" s="118" t="s">
        <v>962</v>
      </c>
      <c r="E133" s="118" t="s">
        <v>993</v>
      </c>
      <c r="F133" s="118" t="s">
        <v>987</v>
      </c>
      <c r="G133" s="118" t="s">
        <v>988</v>
      </c>
      <c r="H133" s="118" t="s">
        <v>992</v>
      </c>
      <c r="I133" s="118">
        <v>9.4899997711181605</v>
      </c>
      <c r="J133" s="118">
        <v>9.4899997711181605</v>
      </c>
      <c r="K133" s="118">
        <v>-8.1499996185302699</v>
      </c>
      <c r="L133" s="181">
        <f>(K133+'NPV Calcs'!$D$13)*About!$B$135</f>
        <v>-7.9506280085082676E-2</v>
      </c>
      <c r="M133" s="95" t="str">
        <f>INDEX('IEA Tech to Policy Mapping'!$B$2:$B$13,MATCH($H133,'IEA Tech to Policy Mapping'!$A$2:$A$13,0))</f>
        <v>ngps - production methane capture</v>
      </c>
      <c r="N133" s="182">
        <f>(J133*About!$A$132/1000)*10^12*'EPA to IEA Scaling'!$E$13</f>
        <v>215045581666.59109</v>
      </c>
      <c r="O133" s="183">
        <f>L133/About!$B$144</f>
        <v>-0.14958765290322157</v>
      </c>
      <c r="P133" s="174"/>
    </row>
    <row r="134" spans="2:16" x14ac:dyDescent="0.45">
      <c r="B134" s="118" t="s">
        <v>32</v>
      </c>
      <c r="C134" s="118" t="s">
        <v>1055</v>
      </c>
      <c r="D134" s="118" t="s">
        <v>962</v>
      </c>
      <c r="E134" s="118" t="s">
        <v>991</v>
      </c>
      <c r="F134" s="118" t="s">
        <v>987</v>
      </c>
      <c r="G134" s="118" t="s">
        <v>988</v>
      </c>
      <c r="H134" s="118" t="s">
        <v>992</v>
      </c>
      <c r="I134" s="118">
        <v>0.87000000476837103</v>
      </c>
      <c r="J134" s="118">
        <v>0.87000000476837103</v>
      </c>
      <c r="K134" s="118">
        <v>-8.1499996185302699</v>
      </c>
      <c r="L134" s="181">
        <f>(K134+'NPV Calcs'!$D$13)*About!$B$135</f>
        <v>-7.9506280085082676E-2</v>
      </c>
      <c r="M134" s="95" t="str">
        <f>INDEX('IEA Tech to Policy Mapping'!$B$2:$B$13,MATCH($H134,'IEA Tech to Policy Mapping'!$A$2:$A$13,0))</f>
        <v>ngps - production methane capture</v>
      </c>
      <c r="N134" s="182">
        <f>(J134*About!$A$132/1000)*10^12*'EPA to IEA Scaling'!$E$13</f>
        <v>19714400588.790268</v>
      </c>
      <c r="O134" s="183">
        <f>L134/About!$B$144</f>
        <v>-0.14958765290322157</v>
      </c>
      <c r="P134" s="174"/>
    </row>
    <row r="135" spans="2:16" x14ac:dyDescent="0.45">
      <c r="B135" s="118" t="s">
        <v>158</v>
      </c>
      <c r="C135" s="118" t="s">
        <v>1055</v>
      </c>
      <c r="D135" s="118" t="s">
        <v>962</v>
      </c>
      <c r="E135" s="118" t="s">
        <v>999</v>
      </c>
      <c r="F135" s="118" t="s">
        <v>987</v>
      </c>
      <c r="G135" s="118" t="s">
        <v>988</v>
      </c>
      <c r="H135" s="118" t="s">
        <v>995</v>
      </c>
      <c r="I135" s="118">
        <v>1.9999999552965102E-2</v>
      </c>
      <c r="J135" s="118">
        <v>1.9999999552965102E-2</v>
      </c>
      <c r="K135" s="118">
        <v>-8.1300001144409109</v>
      </c>
      <c r="L135" s="181">
        <f>(K135+'NPV Calcs'!$D$13)*About!$B$135</f>
        <v>-6.1545629127384295E-2</v>
      </c>
      <c r="M135" s="95" t="str">
        <f>INDEX('IEA Tech to Policy Mapping'!$B$2:$B$13,MATCH($H135,'IEA Tech to Policy Mapping'!$A$2:$A$13,0))</f>
        <v>ngps - T&amp;D methane capture</v>
      </c>
      <c r="N135" s="182">
        <f>(J135*About!$A$132/1000)*10^12*'EPA to IEA Scaling'!$E$13</f>
        <v>453204598.62268114</v>
      </c>
      <c r="O135" s="183">
        <f>L135/About!$B$144</f>
        <v>-0.11579545914820033</v>
      </c>
      <c r="P135" s="174"/>
    </row>
    <row r="136" spans="2:16" x14ac:dyDescent="0.45">
      <c r="B136" s="118" t="s">
        <v>82</v>
      </c>
      <c r="C136" s="118" t="s">
        <v>1055</v>
      </c>
      <c r="D136" s="118" t="s">
        <v>962</v>
      </c>
      <c r="E136" s="118" t="s">
        <v>991</v>
      </c>
      <c r="F136" s="118" t="s">
        <v>987</v>
      </c>
      <c r="G136" s="118" t="s">
        <v>988</v>
      </c>
      <c r="H136" s="118" t="s">
        <v>989</v>
      </c>
      <c r="I136" s="118">
        <v>20.520000457763601</v>
      </c>
      <c r="J136" s="118">
        <v>20.520000457763601</v>
      </c>
      <c r="K136" s="118">
        <v>-8.0900001525878906</v>
      </c>
      <c r="L136" s="181">
        <f>(K136+'NPV Calcs'!$D$13)*About!$B$135</f>
        <v>-2.5623470760187901E-2</v>
      </c>
      <c r="M136" s="95" t="str">
        <f>INDEX('IEA Tech to Policy Mapping'!$B$2:$B$13,MATCH($H136,'IEA Tech to Policy Mapping'!$A$2:$A$13,0))</f>
        <v>ngps - production methane capture</v>
      </c>
      <c r="N136" s="182">
        <f>(J136*About!$A$132/1000)*10^12*'EPA to IEA Scaling'!$E$13</f>
        <v>464987938953.1911</v>
      </c>
      <c r="O136" s="183">
        <f>L136/About!$B$144</f>
        <v>-4.8209460260862973E-2</v>
      </c>
      <c r="P136" s="174"/>
    </row>
    <row r="137" spans="2:16" x14ac:dyDescent="0.45">
      <c r="B137" s="118" t="s">
        <v>82</v>
      </c>
      <c r="C137" s="118" t="s">
        <v>1055</v>
      </c>
      <c r="D137" s="118" t="s">
        <v>962</v>
      </c>
      <c r="E137" s="118" t="s">
        <v>993</v>
      </c>
      <c r="F137" s="118" t="s">
        <v>987</v>
      </c>
      <c r="G137" s="118" t="s">
        <v>988</v>
      </c>
      <c r="H137" s="118" t="s">
        <v>989</v>
      </c>
      <c r="I137" s="118">
        <v>13.25</v>
      </c>
      <c r="J137" s="118">
        <v>13.25</v>
      </c>
      <c r="K137" s="118">
        <v>-8.0900001525878906</v>
      </c>
      <c r="L137" s="181">
        <f>(K137+'NPV Calcs'!$D$13)*About!$B$135</f>
        <v>-2.5623470760187901E-2</v>
      </c>
      <c r="M137" s="95" t="str">
        <f>INDEX('IEA Tech to Policy Mapping'!$B$2:$B$13,MATCH($H137,'IEA Tech to Policy Mapping'!$A$2:$A$13,0))</f>
        <v>ngps - production methane capture</v>
      </c>
      <c r="N137" s="182">
        <f>(J137*About!$A$132/1000)*10^12*'EPA to IEA Scaling'!$E$13</f>
        <v>300248053298.59418</v>
      </c>
      <c r="O137" s="183">
        <f>L137/About!$B$144</f>
        <v>-4.8209460260862973E-2</v>
      </c>
      <c r="P137" s="174"/>
    </row>
    <row r="138" spans="2:16" x14ac:dyDescent="0.45">
      <c r="B138" s="118" t="s">
        <v>156</v>
      </c>
      <c r="C138" s="118" t="s">
        <v>1055</v>
      </c>
      <c r="D138" s="118" t="s">
        <v>962</v>
      </c>
      <c r="E138" s="118" t="s">
        <v>999</v>
      </c>
      <c r="F138" s="118" t="s">
        <v>987</v>
      </c>
      <c r="G138" s="118" t="s">
        <v>988</v>
      </c>
      <c r="H138" s="118" t="s">
        <v>1003</v>
      </c>
      <c r="I138" s="118">
        <v>4.2300000190734801</v>
      </c>
      <c r="J138" s="118">
        <v>4.2300000190734801</v>
      </c>
      <c r="K138" s="118">
        <v>-8.0299997329711896</v>
      </c>
      <c r="L138" s="181">
        <f>(K138+'NPV Calcs'!$D$13)*About!$B$135</f>
        <v>2.8260195016524051E-2</v>
      </c>
      <c r="M138" s="95" t="str">
        <f>INDEX('IEA Tech to Policy Mapping'!$B$2:$B$13,MATCH($H138,'IEA Tech to Policy Mapping'!$A$2:$A$13,0))</f>
        <v>ngps - T&amp;D methane capture</v>
      </c>
      <c r="N138" s="182">
        <f>(J138*About!$A$132/1000)*10^12*'EPA to IEA Scaling'!$E$13</f>
        <v>95852775183.383286</v>
      </c>
      <c r="O138" s="183">
        <f>L138/About!$B$144</f>
        <v>5.3170343758823534E-2</v>
      </c>
      <c r="P138" s="174"/>
    </row>
    <row r="139" spans="2:16" x14ac:dyDescent="0.45">
      <c r="B139" s="118" t="s">
        <v>171</v>
      </c>
      <c r="C139" s="118" t="s">
        <v>1055</v>
      </c>
      <c r="D139" s="118" t="s">
        <v>962</v>
      </c>
      <c r="E139" s="118" t="s">
        <v>991</v>
      </c>
      <c r="F139" s="118" t="s">
        <v>987</v>
      </c>
      <c r="G139" s="118" t="s">
        <v>988</v>
      </c>
      <c r="H139" s="118" t="s">
        <v>1005</v>
      </c>
      <c r="I139" s="118">
        <v>0.11999999731779</v>
      </c>
      <c r="J139" s="118">
        <v>0.11999999731779</v>
      </c>
      <c r="K139" s="118">
        <v>-7.9699997901916504</v>
      </c>
      <c r="L139" s="181">
        <f>(K139+'NPV Calcs'!$D$13)*About!$B$135</f>
        <v>8.2143432567326619E-2</v>
      </c>
      <c r="M139" s="95" t="str">
        <f>INDEX('IEA Tech to Policy Mapping'!$B$2:$B$13,MATCH($H139,'IEA Tech to Policy Mapping'!$A$2:$A$13,0))</f>
        <v>ngps - production methane capture</v>
      </c>
      <c r="N139" s="182">
        <f>(J139*About!$A$132/1000)*10^12*'EPA to IEA Scaling'!$E$13</f>
        <v>2719227591.736073</v>
      </c>
      <c r="O139" s="183">
        <f>L139/About!$B$144</f>
        <v>0.15454934208984458</v>
      </c>
      <c r="P139" s="174"/>
    </row>
    <row r="140" spans="2:16" x14ac:dyDescent="0.45">
      <c r="B140" s="118" t="s">
        <v>82</v>
      </c>
      <c r="C140" s="118" t="s">
        <v>1055</v>
      </c>
      <c r="D140" s="118" t="s">
        <v>985</v>
      </c>
      <c r="E140" s="118" t="s">
        <v>994</v>
      </c>
      <c r="F140" s="118" t="s">
        <v>987</v>
      </c>
      <c r="G140" s="118" t="s">
        <v>988</v>
      </c>
      <c r="H140" s="118" t="s">
        <v>995</v>
      </c>
      <c r="I140" s="118">
        <v>9.9999997764825804E-3</v>
      </c>
      <c r="J140" s="118">
        <v>9.9999997764825804E-3</v>
      </c>
      <c r="K140" s="118">
        <v>-7.9699997901916504</v>
      </c>
      <c r="L140" s="181">
        <f>(K140+'NPV Calcs'!$D$13)*About!$B$135</f>
        <v>8.2143432567326619E-2</v>
      </c>
      <c r="M140" s="95" t="str">
        <f>INDEX('IEA Tech to Policy Mapping'!$B$2:$B$13,MATCH($H140,'IEA Tech to Policy Mapping'!$A$2:$A$13,0))</f>
        <v>ngps - T&amp;D methane capture</v>
      </c>
      <c r="N140" s="182">
        <f>(J140*About!$A$132/1000)*10^12*'EPA to IEA Scaling'!$E$13</f>
        <v>226602299.31134129</v>
      </c>
      <c r="O140" s="183">
        <f>L140/About!$B$144</f>
        <v>0.15454934208984458</v>
      </c>
      <c r="P140" s="174"/>
    </row>
    <row r="141" spans="2:16" x14ac:dyDescent="0.45">
      <c r="B141" s="118" t="s">
        <v>82</v>
      </c>
      <c r="C141" s="118" t="s">
        <v>1055</v>
      </c>
      <c r="D141" s="118" t="s">
        <v>962</v>
      </c>
      <c r="E141" s="118" t="s">
        <v>999</v>
      </c>
      <c r="F141" s="118" t="s">
        <v>987</v>
      </c>
      <c r="G141" s="118" t="s">
        <v>988</v>
      </c>
      <c r="H141" s="118" t="s">
        <v>995</v>
      </c>
      <c r="I141" s="118">
        <v>9.9999997764825804E-3</v>
      </c>
      <c r="J141" s="118">
        <v>9.9999997764825804E-3</v>
      </c>
      <c r="K141" s="118">
        <v>-7.9699997901916504</v>
      </c>
      <c r="L141" s="181">
        <f>(K141+'NPV Calcs'!$D$13)*About!$B$135</f>
        <v>8.2143432567326619E-2</v>
      </c>
      <c r="M141" s="95" t="str">
        <f>INDEX('IEA Tech to Policy Mapping'!$B$2:$B$13,MATCH($H141,'IEA Tech to Policy Mapping'!$A$2:$A$13,0))</f>
        <v>ngps - T&amp;D methane capture</v>
      </c>
      <c r="N141" s="182">
        <f>(J141*About!$A$132/1000)*10^12*'EPA to IEA Scaling'!$E$13</f>
        <v>226602299.31134129</v>
      </c>
      <c r="O141" s="183">
        <f>L141/About!$B$144</f>
        <v>0.15454934208984458</v>
      </c>
      <c r="P141" s="174"/>
    </row>
    <row r="142" spans="2:16" x14ac:dyDescent="0.45">
      <c r="B142" s="118" t="s">
        <v>82</v>
      </c>
      <c r="C142" s="118" t="s">
        <v>1055</v>
      </c>
      <c r="D142" s="118" t="s">
        <v>985</v>
      </c>
      <c r="E142" s="118" t="s">
        <v>994</v>
      </c>
      <c r="F142" s="118" t="s">
        <v>987</v>
      </c>
      <c r="G142" s="118" t="s">
        <v>1002</v>
      </c>
      <c r="H142" s="118" t="s">
        <v>1003</v>
      </c>
      <c r="I142" s="118">
        <v>10.149999618530201</v>
      </c>
      <c r="J142" s="118">
        <v>9.6400003433227504</v>
      </c>
      <c r="K142" s="118">
        <v>-7.9499998092651296</v>
      </c>
      <c r="L142" s="181">
        <f>(K142+'NPV Calcs'!$D$13)*About!$B$135</f>
        <v>0.10010451175093438</v>
      </c>
      <c r="M142" s="95" t="str">
        <f>INDEX('IEA Tech to Policy Mapping'!$B$2:$B$13,MATCH($H142,'IEA Tech to Policy Mapping'!$A$2:$A$13,0))</f>
        <v>ngps - T&amp;D methane capture</v>
      </c>
      <c r="N142" s="182">
        <f>(J142*About!$A$132/1000)*10^12*'EPA to IEA Scaling'!$E$13</f>
        <v>218444629198.52338</v>
      </c>
      <c r="O142" s="183">
        <f>L142/About!$B$144</f>
        <v>0.18834234153353124</v>
      </c>
      <c r="P142" s="174"/>
    </row>
    <row r="143" spans="2:16" x14ac:dyDescent="0.45">
      <c r="B143" s="118" t="s">
        <v>82</v>
      </c>
      <c r="C143" s="118" t="s">
        <v>1055</v>
      </c>
      <c r="D143" s="118" t="s">
        <v>985</v>
      </c>
      <c r="E143" s="118" t="s">
        <v>990</v>
      </c>
      <c r="F143" s="118" t="s">
        <v>987</v>
      </c>
      <c r="G143" s="118" t="s">
        <v>1002</v>
      </c>
      <c r="H143" s="118" t="s">
        <v>1003</v>
      </c>
      <c r="I143" s="118">
        <v>1.9999999552965102E-2</v>
      </c>
      <c r="J143" s="118">
        <v>1.9999999552965102E-2</v>
      </c>
      <c r="K143" s="118">
        <v>-7.9499998092651296</v>
      </c>
      <c r="L143" s="181">
        <f>(K143+'NPV Calcs'!$D$13)*About!$B$135</f>
        <v>0.10010451175093438</v>
      </c>
      <c r="M143" s="95" t="str">
        <f>INDEX('IEA Tech to Policy Mapping'!$B$2:$B$13,MATCH($H143,'IEA Tech to Policy Mapping'!$A$2:$A$13,0))</f>
        <v>ngps - T&amp;D methane capture</v>
      </c>
      <c r="N143" s="182">
        <f>(J143*About!$A$132/1000)*10^12*'EPA to IEA Scaling'!$E$13</f>
        <v>453204598.62268114</v>
      </c>
      <c r="O143" s="183">
        <f>L143/About!$B$144</f>
        <v>0.18834234153353124</v>
      </c>
      <c r="P143" s="174"/>
    </row>
    <row r="144" spans="2:16" x14ac:dyDescent="0.45">
      <c r="B144" s="118" t="s">
        <v>82</v>
      </c>
      <c r="C144" s="118" t="s">
        <v>1055</v>
      </c>
      <c r="D144" s="118" t="s">
        <v>985</v>
      </c>
      <c r="E144" s="118" t="s">
        <v>986</v>
      </c>
      <c r="F144" s="118" t="s">
        <v>987</v>
      </c>
      <c r="G144" s="118" t="s">
        <v>1002</v>
      </c>
      <c r="H144" s="118" t="s">
        <v>1003</v>
      </c>
      <c r="I144" s="118">
        <v>39.400001525878899</v>
      </c>
      <c r="J144" s="118">
        <v>37.430000305175703</v>
      </c>
      <c r="K144" s="118">
        <v>-7.9499998092651296</v>
      </c>
      <c r="L144" s="181">
        <f>(K144+'NPV Calcs'!$D$13)*About!$B$135</f>
        <v>0.10010451175093438</v>
      </c>
      <c r="M144" s="95" t="str">
        <f>INDEX('IEA Tech to Policy Mapping'!$B$2:$B$13,MATCH($H144,'IEA Tech to Policy Mapping'!$A$2:$A$13,0))</f>
        <v>ngps - T&amp;D methane capture</v>
      </c>
      <c r="N144" s="182">
        <f>(J144*About!$A$132/1000)*10^12*'EPA to IEA Scaling'!$E$13</f>
        <v>848172432195.83313</v>
      </c>
      <c r="O144" s="183">
        <f>L144/About!$B$144</f>
        <v>0.18834234153353124</v>
      </c>
      <c r="P144" s="174"/>
    </row>
    <row r="145" spans="2:16" x14ac:dyDescent="0.45">
      <c r="B145" s="118" t="s">
        <v>233</v>
      </c>
      <c r="C145" s="118" t="s">
        <v>1055</v>
      </c>
      <c r="D145" s="118" t="s">
        <v>985</v>
      </c>
      <c r="E145" s="118" t="s">
        <v>994</v>
      </c>
      <c r="F145" s="118" t="s">
        <v>987</v>
      </c>
      <c r="G145" s="118" t="s">
        <v>988</v>
      </c>
      <c r="H145" s="118" t="s">
        <v>998</v>
      </c>
      <c r="I145" s="118">
        <v>9.0000003576278603E-2</v>
      </c>
      <c r="J145" s="118">
        <v>9.0000003576278603E-2</v>
      </c>
      <c r="K145" s="118">
        <v>-7.92000007629394</v>
      </c>
      <c r="L145" s="181">
        <f>(K145+'NPV Calcs'!$D$13)*About!$B$135</f>
        <v>0.12704591641338178</v>
      </c>
      <c r="M145" s="95" t="str">
        <f>INDEX('IEA Tech to Policy Mapping'!$B$2:$B$13,MATCH($H145,'IEA Tech to Policy Mapping'!$A$2:$A$13,0))</f>
        <v>ngps - production methane capture</v>
      </c>
      <c r="N145" s="182">
        <f>(J145*About!$A$132/1000)*10^12*'EPA to IEA Scaling'!$E$13</f>
        <v>2039420820.4259746</v>
      </c>
      <c r="O145" s="183">
        <f>L145/About!$B$144</f>
        <v>0.23903143785471057</v>
      </c>
      <c r="P145" s="174"/>
    </row>
    <row r="146" spans="2:16" x14ac:dyDescent="0.45">
      <c r="B146" s="118" t="s">
        <v>233</v>
      </c>
      <c r="C146" s="118" t="s">
        <v>1055</v>
      </c>
      <c r="D146" s="118" t="s">
        <v>962</v>
      </c>
      <c r="E146" s="118" t="s">
        <v>999</v>
      </c>
      <c r="F146" s="118" t="s">
        <v>987</v>
      </c>
      <c r="G146" s="118" t="s">
        <v>988</v>
      </c>
      <c r="H146" s="118" t="s">
        <v>998</v>
      </c>
      <c r="I146" s="118">
        <v>0.129999995231628</v>
      </c>
      <c r="J146" s="118">
        <v>0.129999995231628</v>
      </c>
      <c r="K146" s="118">
        <v>-7.92000007629394</v>
      </c>
      <c r="L146" s="181">
        <f>(K146+'NPV Calcs'!$D$13)*About!$B$135</f>
        <v>0.12704591641338178</v>
      </c>
      <c r="M146" s="95" t="str">
        <f>INDEX('IEA Tech to Policy Mapping'!$B$2:$B$13,MATCH($H146,'IEA Tech to Policy Mapping'!$A$2:$A$13,0))</f>
        <v>ngps - production methane capture</v>
      </c>
      <c r="N146" s="182">
        <f>(J146*About!$A$132/1000)*10^12*'EPA to IEA Scaling'!$E$13</f>
        <v>2945829848.8394594</v>
      </c>
      <c r="O146" s="183">
        <f>L146/About!$B$144</f>
        <v>0.23903143785471057</v>
      </c>
      <c r="P146" s="174"/>
    </row>
    <row r="147" spans="2:16" x14ac:dyDescent="0.45">
      <c r="B147" s="118" t="s">
        <v>233</v>
      </c>
      <c r="C147" s="118" t="s">
        <v>1055</v>
      </c>
      <c r="D147" s="118" t="s">
        <v>962</v>
      </c>
      <c r="E147" s="118" t="s">
        <v>996</v>
      </c>
      <c r="F147" s="118" t="s">
        <v>997</v>
      </c>
      <c r="G147" s="118" t="s">
        <v>988</v>
      </c>
      <c r="H147" s="118" t="s">
        <v>998</v>
      </c>
      <c r="I147" s="118">
        <v>2.9999999329447701E-2</v>
      </c>
      <c r="J147" s="118">
        <v>2.9999999329447701E-2</v>
      </c>
      <c r="K147" s="118">
        <v>-7.92000007629394</v>
      </c>
      <c r="L147" s="181">
        <f>(K147+'NPV Calcs'!$D$13)*About!$B$135</f>
        <v>0.12704591641338178</v>
      </c>
      <c r="M147" s="95" t="str">
        <f>INDEX('IEA Tech to Policy Mapping'!$B$2:$B$13,MATCH($H147,'IEA Tech to Policy Mapping'!$A$2:$A$13,0))</f>
        <v>ngps - production methane capture</v>
      </c>
      <c r="N147" s="182">
        <f>(J147*About!$A$132/1000)*10^12*'EPA to IEA Scaling'!$E$13</f>
        <v>679806897.9340229</v>
      </c>
      <c r="O147" s="183">
        <f>L147/About!$B$144</f>
        <v>0.23903143785471057</v>
      </c>
      <c r="P147" s="174"/>
    </row>
    <row r="148" spans="2:16" x14ac:dyDescent="0.45">
      <c r="B148" s="118" t="s">
        <v>156</v>
      </c>
      <c r="C148" s="118" t="s">
        <v>1055</v>
      </c>
      <c r="D148" s="118" t="s">
        <v>985</v>
      </c>
      <c r="E148" s="118" t="s">
        <v>994</v>
      </c>
      <c r="F148" s="118" t="s">
        <v>987</v>
      </c>
      <c r="G148" s="118" t="s">
        <v>988</v>
      </c>
      <c r="H148" s="118" t="s">
        <v>1003</v>
      </c>
      <c r="I148" s="118">
        <v>6.0500001907348597</v>
      </c>
      <c r="J148" s="118">
        <v>6.0500001907348597</v>
      </c>
      <c r="K148" s="118">
        <v>-7.92000007629394</v>
      </c>
      <c r="L148" s="181">
        <f>(K148+'NPV Calcs'!$D$13)*About!$B$135</f>
        <v>0.12704591641338178</v>
      </c>
      <c r="M148" s="95" t="str">
        <f>INDEX('IEA Tech to Policy Mapping'!$B$2:$B$13,MATCH($H148,'IEA Tech to Policy Mapping'!$A$2:$A$13,0))</f>
        <v>ngps - T&amp;D methane capture</v>
      </c>
      <c r="N148" s="182">
        <f>(J148*About!$A$132/1000)*10^12*'EPA to IEA Scaling'!$E$13</f>
        <v>137094398469.75584</v>
      </c>
      <c r="O148" s="183">
        <f>L148/About!$B$144</f>
        <v>0.23903143785471057</v>
      </c>
      <c r="P148" s="174"/>
    </row>
    <row r="149" spans="2:16" x14ac:dyDescent="0.45">
      <c r="B149" s="118" t="s">
        <v>156</v>
      </c>
      <c r="C149" s="118" t="s">
        <v>1055</v>
      </c>
      <c r="D149" s="118" t="s">
        <v>985</v>
      </c>
      <c r="E149" s="118" t="s">
        <v>986</v>
      </c>
      <c r="F149" s="118" t="s">
        <v>987</v>
      </c>
      <c r="G149" s="118" t="s">
        <v>988</v>
      </c>
      <c r="H149" s="118" t="s">
        <v>992</v>
      </c>
      <c r="I149" s="118">
        <v>5.5599999427795401</v>
      </c>
      <c r="J149" s="118">
        <v>5.5599999427795401</v>
      </c>
      <c r="K149" s="118">
        <v>-7.8899998664855904</v>
      </c>
      <c r="L149" s="181">
        <f>(K149+'NPV Calcs'!$D$13)*About!$B$135</f>
        <v>0.15398774930173695</v>
      </c>
      <c r="M149" s="95" t="str">
        <f>INDEX('IEA Tech to Policy Mapping'!$B$2:$B$13,MATCH($H149,'IEA Tech to Policy Mapping'!$A$2:$A$13,0))</f>
        <v>ngps - production methane capture</v>
      </c>
      <c r="N149" s="182">
        <f>(J149*About!$A$132/1000)*10^12*'EPA to IEA Scaling'!$E$13</f>
        <v>125990879936.59259</v>
      </c>
      <c r="O149" s="183">
        <f>L149/About!$B$144</f>
        <v>0.28972133986455229</v>
      </c>
      <c r="P149" s="174"/>
    </row>
    <row r="150" spans="2:16" x14ac:dyDescent="0.45">
      <c r="B150" s="118" t="s">
        <v>205</v>
      </c>
      <c r="C150" s="118" t="s">
        <v>1055</v>
      </c>
      <c r="D150" s="118" t="s">
        <v>962</v>
      </c>
      <c r="E150" s="118" t="s">
        <v>996</v>
      </c>
      <c r="F150" s="118" t="s">
        <v>997</v>
      </c>
      <c r="G150" s="118" t="s">
        <v>988</v>
      </c>
      <c r="H150" s="118" t="s">
        <v>1010</v>
      </c>
      <c r="I150" s="118">
        <v>8.9499998092651296</v>
      </c>
      <c r="J150" s="118">
        <v>8.9499998092651296</v>
      </c>
      <c r="K150" s="118">
        <v>-7.8099999427795401</v>
      </c>
      <c r="L150" s="181">
        <f>(K150+'NPV Calcs'!$D$13)*About!$B$135</f>
        <v>0.22583206603613851</v>
      </c>
      <c r="M150" s="95" t="str">
        <f>INDEX('IEA Tech to Policy Mapping'!$B$2:$B$13,MATCH($H150,'IEA Tech to Policy Mapping'!$A$2:$A$13,0))</f>
        <v>ngps - processing methane capture</v>
      </c>
      <c r="N150" s="182">
        <f>(J150*About!$A$132/1000)*10^12*'EPA to IEA Scaling'!$E$13</f>
        <v>202809058094.69012</v>
      </c>
      <c r="O150" s="183">
        <f>L150/About!$B$144</f>
        <v>0.42489333763924353</v>
      </c>
      <c r="P150" s="174"/>
    </row>
    <row r="151" spans="2:16" x14ac:dyDescent="0.45">
      <c r="B151" s="118" t="s">
        <v>256</v>
      </c>
      <c r="C151" s="118" t="s">
        <v>1055</v>
      </c>
      <c r="D151" s="118" t="s">
        <v>962</v>
      </c>
      <c r="E151" s="118" t="s">
        <v>996</v>
      </c>
      <c r="F151" s="118" t="s">
        <v>997</v>
      </c>
      <c r="G151" s="118" t="s">
        <v>988</v>
      </c>
      <c r="H151" s="118" t="s">
        <v>1010</v>
      </c>
      <c r="I151" s="118">
        <v>1.1100000143051101</v>
      </c>
      <c r="J151" s="118">
        <v>1.1100000143051101</v>
      </c>
      <c r="K151" s="118">
        <v>-7.8099999427795401</v>
      </c>
      <c r="L151" s="181">
        <f>(K151+'NPV Calcs'!$D$13)*About!$B$135</f>
        <v>0.22583206603613851</v>
      </c>
      <c r="M151" s="95" t="str">
        <f>INDEX('IEA Tech to Policy Mapping'!$B$2:$B$13,MATCH($H151,'IEA Tech to Policy Mapping'!$A$2:$A$13,0))</f>
        <v>ngps - processing methane capture</v>
      </c>
      <c r="N151" s="182">
        <f>(J151*About!$A$132/1000)*10^12*'EPA to IEA Scaling'!$E$13</f>
        <v>25152856109.926113</v>
      </c>
      <c r="O151" s="183">
        <f>L151/About!$B$144</f>
        <v>0.42489333763924353</v>
      </c>
      <c r="P151" s="174"/>
    </row>
    <row r="152" spans="2:16" x14ac:dyDescent="0.45">
      <c r="B152" s="118" t="s">
        <v>313</v>
      </c>
      <c r="C152" s="118" t="s">
        <v>1055</v>
      </c>
      <c r="D152" s="118" t="s">
        <v>962</v>
      </c>
      <c r="E152" s="118" t="s">
        <v>996</v>
      </c>
      <c r="F152" s="118" t="s">
        <v>997</v>
      </c>
      <c r="G152" s="118" t="s">
        <v>988</v>
      </c>
      <c r="H152" s="118" t="s">
        <v>1010</v>
      </c>
      <c r="I152" s="118">
        <v>13.279999732971101</v>
      </c>
      <c r="J152" s="118">
        <v>13.279999732971101</v>
      </c>
      <c r="K152" s="118">
        <v>-7.8099999427795401</v>
      </c>
      <c r="L152" s="181">
        <f>(K152+'NPV Calcs'!$D$13)*About!$B$135</f>
        <v>0.22583206603613851</v>
      </c>
      <c r="M152" s="95" t="str">
        <f>INDEX('IEA Tech to Policy Mapping'!$B$2:$B$13,MATCH($H152,'IEA Tech to Policy Mapping'!$A$2:$A$13,0))</f>
        <v>ngps - processing methane capture</v>
      </c>
      <c r="N152" s="182">
        <f>(J152*About!$A$132/1000)*10^12*'EPA to IEA Scaling'!$E$13</f>
        <v>300927854160.78668</v>
      </c>
      <c r="O152" s="183">
        <f>L152/About!$B$144</f>
        <v>0.42489333763924353</v>
      </c>
      <c r="P152" s="174"/>
    </row>
    <row r="153" spans="2:16" x14ac:dyDescent="0.45">
      <c r="B153" s="118" t="s">
        <v>345</v>
      </c>
      <c r="C153" s="118" t="s">
        <v>1055</v>
      </c>
      <c r="D153" s="118" t="s">
        <v>962</v>
      </c>
      <c r="E153" s="118" t="s">
        <v>996</v>
      </c>
      <c r="F153" s="118" t="s">
        <v>997</v>
      </c>
      <c r="G153" s="118" t="s">
        <v>988</v>
      </c>
      <c r="H153" s="118" t="s">
        <v>1010</v>
      </c>
      <c r="I153" s="118">
        <v>3.63000011444091</v>
      </c>
      <c r="J153" s="118">
        <v>3.63000011444091</v>
      </c>
      <c r="K153" s="118">
        <v>-7.8099999427795401</v>
      </c>
      <c r="L153" s="181">
        <f>(K153+'NPV Calcs'!$D$13)*About!$B$135</f>
        <v>0.22583206603613851</v>
      </c>
      <c r="M153" s="95" t="str">
        <f>INDEX('IEA Tech to Policy Mapping'!$B$2:$B$13,MATCH($H153,'IEA Tech to Policy Mapping'!$A$2:$A$13,0))</f>
        <v>ngps - processing methane capture</v>
      </c>
      <c r="N153" s="182">
        <f>(J153*About!$A$132/1000)*10^12*'EPA to IEA Scaling'!$E$13</f>
        <v>82256639081.853378</v>
      </c>
      <c r="O153" s="183">
        <f>L153/About!$B$144</f>
        <v>0.42489333763924353</v>
      </c>
      <c r="P153" s="174"/>
    </row>
    <row r="154" spans="2:16" x14ac:dyDescent="0.45">
      <c r="B154" s="118" t="s">
        <v>1056</v>
      </c>
      <c r="C154" s="118" t="s">
        <v>1055</v>
      </c>
      <c r="D154" s="118" t="s">
        <v>962</v>
      </c>
      <c r="E154" s="118" t="s">
        <v>996</v>
      </c>
      <c r="F154" s="118" t="s">
        <v>997</v>
      </c>
      <c r="G154" s="118" t="s">
        <v>988</v>
      </c>
      <c r="H154" s="118" t="s">
        <v>1010</v>
      </c>
      <c r="I154" s="118">
        <v>6</v>
      </c>
      <c r="J154" s="118">
        <v>6</v>
      </c>
      <c r="K154" s="118">
        <v>-7.8099999427795401</v>
      </c>
      <c r="L154" s="181">
        <f>(K154+'NPV Calcs'!$D$13)*About!$B$135</f>
        <v>0.22583206603613851</v>
      </c>
      <c r="M154" s="95" t="str">
        <f>INDEX('IEA Tech to Policy Mapping'!$B$2:$B$13,MATCH($H154,'IEA Tech to Policy Mapping'!$A$2:$A$13,0))</f>
        <v>ngps - processing methane capture</v>
      </c>
      <c r="N154" s="182">
        <f>(J154*About!$A$132/1000)*10^12*'EPA to IEA Scaling'!$E$13</f>
        <v>135961382625.7785</v>
      </c>
      <c r="O154" s="183">
        <f>L154/About!$B$144</f>
        <v>0.42489333763924353</v>
      </c>
      <c r="P154" s="174"/>
    </row>
    <row r="155" spans="2:16" x14ac:dyDescent="0.45">
      <c r="B155" s="118" t="s">
        <v>61</v>
      </c>
      <c r="C155" s="118" t="s">
        <v>1055</v>
      </c>
      <c r="D155" s="118" t="s">
        <v>962</v>
      </c>
      <c r="E155" s="118" t="s">
        <v>996</v>
      </c>
      <c r="F155" s="118" t="s">
        <v>997</v>
      </c>
      <c r="G155" s="118" t="s">
        <v>988</v>
      </c>
      <c r="H155" s="118" t="s">
        <v>1010</v>
      </c>
      <c r="I155" s="118">
        <v>0.5</v>
      </c>
      <c r="J155" s="118">
        <v>0.5</v>
      </c>
      <c r="K155" s="118">
        <v>-7.8099999427795401</v>
      </c>
      <c r="L155" s="181">
        <f>(K155+'NPV Calcs'!$D$13)*About!$B$135</f>
        <v>0.22583206603613851</v>
      </c>
      <c r="M155" s="95" t="str">
        <f>INDEX('IEA Tech to Policy Mapping'!$B$2:$B$13,MATCH($H155,'IEA Tech to Policy Mapping'!$A$2:$A$13,0))</f>
        <v>ngps - processing methane capture</v>
      </c>
      <c r="N155" s="182">
        <f>(J155*About!$A$132/1000)*10^12*'EPA to IEA Scaling'!$E$13</f>
        <v>11330115218.814875</v>
      </c>
      <c r="O155" s="183">
        <f>L155/About!$B$144</f>
        <v>0.42489333763924353</v>
      </c>
      <c r="P155" s="174"/>
    </row>
    <row r="156" spans="2:16" x14ac:dyDescent="0.45">
      <c r="B156" s="118" t="s">
        <v>233</v>
      </c>
      <c r="C156" s="118" t="s">
        <v>1055</v>
      </c>
      <c r="D156" s="118" t="s">
        <v>985</v>
      </c>
      <c r="E156" s="118" t="s">
        <v>986</v>
      </c>
      <c r="F156" s="118" t="s">
        <v>987</v>
      </c>
      <c r="G156" s="118" t="s">
        <v>1000</v>
      </c>
      <c r="H156" s="118" t="s">
        <v>1001</v>
      </c>
      <c r="I156" s="118">
        <v>2.9999999329447701E-2</v>
      </c>
      <c r="J156" s="118">
        <v>2.9999999329447701E-2</v>
      </c>
      <c r="K156" s="118">
        <v>-7.7800002098083496</v>
      </c>
      <c r="L156" s="181">
        <f>(K156+'NPV Calcs'!$D$13)*About!$B$135</f>
        <v>0.25277347069858669</v>
      </c>
      <c r="M156" s="95" t="str">
        <f>INDEX('IEA Tech to Policy Mapping'!$B$2:$B$13,MATCH($H156,'IEA Tech to Policy Mapping'!$A$2:$A$13,0))</f>
        <v>ngps - T&amp;D methane capture</v>
      </c>
      <c r="N156" s="182">
        <f>(J156*About!$A$132/1000)*10^12*'EPA to IEA Scaling'!$E$13</f>
        <v>679806897.9340229</v>
      </c>
      <c r="O156" s="183">
        <f>L156/About!$B$144</f>
        <v>0.47558243396042432</v>
      </c>
      <c r="P156" s="174"/>
    </row>
    <row r="157" spans="2:16" x14ac:dyDescent="0.45">
      <c r="B157" s="118" t="s">
        <v>233</v>
      </c>
      <c r="C157" s="118" t="s">
        <v>1055</v>
      </c>
      <c r="D157" s="118" t="s">
        <v>962</v>
      </c>
      <c r="E157" s="118" t="s">
        <v>991</v>
      </c>
      <c r="F157" s="118" t="s">
        <v>987</v>
      </c>
      <c r="G157" s="118" t="s">
        <v>1000</v>
      </c>
      <c r="H157" s="118" t="s">
        <v>1001</v>
      </c>
      <c r="I157" s="118">
        <v>1.1399999856948799</v>
      </c>
      <c r="J157" s="118">
        <v>0.97000002861022905</v>
      </c>
      <c r="K157" s="118">
        <v>-7.7800002098083496</v>
      </c>
      <c r="L157" s="181">
        <f>(K157+'NPV Calcs'!$D$13)*About!$B$135</f>
        <v>0.25277347069858669</v>
      </c>
      <c r="M157" s="95" t="str">
        <f>INDEX('IEA Tech to Policy Mapping'!$B$2:$B$13,MATCH($H157,'IEA Tech to Policy Mapping'!$A$2:$A$13,0))</f>
        <v>ngps - T&amp;D methane capture</v>
      </c>
      <c r="N157" s="182">
        <f>(J157*About!$A$132/1000)*10^12*'EPA to IEA Scaling'!$E$13</f>
        <v>21980424172.815243</v>
      </c>
      <c r="O157" s="183">
        <f>L157/About!$B$144</f>
        <v>0.47558243396042432</v>
      </c>
      <c r="P157" s="174"/>
    </row>
    <row r="158" spans="2:16" x14ac:dyDescent="0.45">
      <c r="B158" s="118" t="s">
        <v>156</v>
      </c>
      <c r="C158" s="118" t="s">
        <v>1055</v>
      </c>
      <c r="D158" s="118" t="s">
        <v>962</v>
      </c>
      <c r="E158" s="118" t="s">
        <v>993</v>
      </c>
      <c r="F158" s="118" t="s">
        <v>987</v>
      </c>
      <c r="G158" s="118" t="s">
        <v>988</v>
      </c>
      <c r="H158" s="118" t="s">
        <v>998</v>
      </c>
      <c r="I158" s="118">
        <v>2.9300000667571999</v>
      </c>
      <c r="J158" s="118">
        <v>2.9300000667571999</v>
      </c>
      <c r="K158" s="118">
        <v>-7.6799998283386204</v>
      </c>
      <c r="L158" s="181">
        <f>(K158+'NPV Calcs'!$D$13)*About!$B$135</f>
        <v>0.34257929484250221</v>
      </c>
      <c r="M158" s="95" t="str">
        <f>INDEX('IEA Tech to Policy Mapping'!$B$2:$B$13,MATCH($H158,'IEA Tech to Policy Mapping'!$A$2:$A$13,0))</f>
        <v>ngps - production methane capture</v>
      </c>
      <c r="N158" s="182">
        <f>(J158*About!$A$132/1000)*10^12*'EPA to IEA Scaling'!$E$13</f>
        <v>66394476694.988701</v>
      </c>
      <c r="O158" s="183">
        <f>L158/About!$B$144</f>
        <v>0.64454823686746165</v>
      </c>
      <c r="P158" s="174"/>
    </row>
    <row r="159" spans="2:16" x14ac:dyDescent="0.45">
      <c r="B159" s="118" t="s">
        <v>156</v>
      </c>
      <c r="C159" s="118" t="s">
        <v>1055</v>
      </c>
      <c r="D159" s="118" t="s">
        <v>962</v>
      </c>
      <c r="E159" s="118" t="s">
        <v>991</v>
      </c>
      <c r="F159" s="118" t="s">
        <v>987</v>
      </c>
      <c r="G159" s="118" t="s">
        <v>988</v>
      </c>
      <c r="H159" s="118" t="s">
        <v>998</v>
      </c>
      <c r="I159" s="118">
        <v>7.7399997711181596</v>
      </c>
      <c r="J159" s="118">
        <v>7.7399997711181596</v>
      </c>
      <c r="K159" s="118">
        <v>-7.6799998283386204</v>
      </c>
      <c r="L159" s="181">
        <f>(K159+'NPV Calcs'!$D$13)*About!$B$135</f>
        <v>0.34257929484250221</v>
      </c>
      <c r="M159" s="95" t="str">
        <f>INDEX('IEA Tech to Policy Mapping'!$B$2:$B$13,MATCH($H159,'IEA Tech to Policy Mapping'!$A$2:$A$13,0))</f>
        <v>ngps - production methane capture</v>
      </c>
      <c r="N159" s="182">
        <f>(J159*About!$A$132/1000)*10^12*'EPA to IEA Scaling'!$E$13</f>
        <v>175390178400.73901</v>
      </c>
      <c r="O159" s="183">
        <f>L159/About!$B$144</f>
        <v>0.64454823686746165</v>
      </c>
      <c r="P159" s="174"/>
    </row>
    <row r="160" spans="2:16" x14ac:dyDescent="0.45">
      <c r="B160" s="118" t="s">
        <v>156</v>
      </c>
      <c r="C160" s="118" t="s">
        <v>1055</v>
      </c>
      <c r="D160" s="118" t="s">
        <v>985</v>
      </c>
      <c r="E160" s="118" t="s">
        <v>986</v>
      </c>
      <c r="F160" s="118" t="s">
        <v>987</v>
      </c>
      <c r="G160" s="118" t="s">
        <v>988</v>
      </c>
      <c r="H160" s="118" t="s">
        <v>998</v>
      </c>
      <c r="I160" s="118">
        <v>15.050000190734799</v>
      </c>
      <c r="J160" s="118">
        <v>15.050000190734799</v>
      </c>
      <c r="K160" s="118">
        <v>-7.67000007629394</v>
      </c>
      <c r="L160" s="181">
        <f>(K160+'NPV Calcs'!$D$13)*About!$B$135</f>
        <v>0.35155962032135218</v>
      </c>
      <c r="M160" s="95" t="str">
        <f>INDEX('IEA Tech to Policy Mapping'!$B$2:$B$13,MATCH($H160,'IEA Tech to Policy Mapping'!$A$2:$A$13,0))</f>
        <v>ngps - production methane capture</v>
      </c>
      <c r="N160" s="182">
        <f>(J160*About!$A$132/1000)*10^12*'EPA to IEA Scaling'!$E$13</f>
        <v>341036472408.42218</v>
      </c>
      <c r="O160" s="183">
        <f>L160/About!$B$144</f>
        <v>0.6614443337449738</v>
      </c>
      <c r="P160" s="174"/>
    </row>
    <row r="161" spans="2:16" x14ac:dyDescent="0.45">
      <c r="B161" s="118" t="s">
        <v>205</v>
      </c>
      <c r="C161" s="118" t="s">
        <v>1055</v>
      </c>
      <c r="D161" s="118" t="s">
        <v>985</v>
      </c>
      <c r="E161" s="118" t="s">
        <v>986</v>
      </c>
      <c r="F161" s="118" t="s">
        <v>987</v>
      </c>
      <c r="G161" s="118" t="s">
        <v>988</v>
      </c>
      <c r="H161" s="118" t="s">
        <v>992</v>
      </c>
      <c r="I161" s="118">
        <v>0.15999999642372101</v>
      </c>
      <c r="J161" s="118">
        <v>0.15999999642372101</v>
      </c>
      <c r="K161" s="118">
        <v>-7.67000007629394</v>
      </c>
      <c r="L161" s="181">
        <f>(K161+'NPV Calcs'!$D$13)*About!$B$135</f>
        <v>0.35155962032135218</v>
      </c>
      <c r="M161" s="95" t="str">
        <f>INDEX('IEA Tech to Policy Mapping'!$B$2:$B$13,MATCH($H161,'IEA Tech to Policy Mapping'!$A$2:$A$13,0))</f>
        <v>ngps - production methane capture</v>
      </c>
      <c r="N161" s="182">
        <f>(J161*About!$A$132/1000)*10^12*'EPA to IEA Scaling'!$E$13</f>
        <v>3625636788.9814529</v>
      </c>
      <c r="O161" s="183">
        <f>L161/About!$B$144</f>
        <v>0.6614443337449738</v>
      </c>
      <c r="P161" s="174"/>
    </row>
    <row r="162" spans="2:16" x14ac:dyDescent="0.45">
      <c r="B162" s="118" t="s">
        <v>61</v>
      </c>
      <c r="C162" s="118" t="s">
        <v>1055</v>
      </c>
      <c r="D162" s="118" t="s">
        <v>985</v>
      </c>
      <c r="E162" s="118" t="s">
        <v>986</v>
      </c>
      <c r="F162" s="118" t="s">
        <v>987</v>
      </c>
      <c r="G162" s="118" t="s">
        <v>988</v>
      </c>
      <c r="H162" s="118" t="s">
        <v>992</v>
      </c>
      <c r="I162" s="118">
        <v>7.9999998211860601E-2</v>
      </c>
      <c r="J162" s="118">
        <v>7.9999998211860601E-2</v>
      </c>
      <c r="K162" s="118">
        <v>-7.67000007629394</v>
      </c>
      <c r="L162" s="181">
        <f>(K162+'NPV Calcs'!$D$13)*About!$B$135</f>
        <v>0.35155962032135218</v>
      </c>
      <c r="M162" s="95" t="str">
        <f>INDEX('IEA Tech to Policy Mapping'!$B$2:$B$13,MATCH($H162,'IEA Tech to Policy Mapping'!$A$2:$A$13,0))</f>
        <v>ngps - production methane capture</v>
      </c>
      <c r="N162" s="182">
        <f>(J162*About!$A$132/1000)*10^12*'EPA to IEA Scaling'!$E$13</f>
        <v>1812818394.4907289</v>
      </c>
      <c r="O162" s="183">
        <f>L162/About!$B$144</f>
        <v>0.6614443337449738</v>
      </c>
      <c r="P162" s="174"/>
    </row>
    <row r="163" spans="2:16" x14ac:dyDescent="0.45">
      <c r="B163" s="118" t="s">
        <v>1056</v>
      </c>
      <c r="C163" s="118" t="s">
        <v>1055</v>
      </c>
      <c r="D163" s="118" t="s">
        <v>985</v>
      </c>
      <c r="E163" s="118" t="s">
        <v>986</v>
      </c>
      <c r="F163" s="118" t="s">
        <v>987</v>
      </c>
      <c r="G163" s="118" t="s">
        <v>988</v>
      </c>
      <c r="H163" s="118" t="s">
        <v>992</v>
      </c>
      <c r="I163" s="118">
        <v>0.25</v>
      </c>
      <c r="J163" s="118">
        <v>0.25</v>
      </c>
      <c r="K163" s="118">
        <v>-7.67000007629394</v>
      </c>
      <c r="L163" s="181">
        <f>(K163+'NPV Calcs'!$D$13)*About!$B$135</f>
        <v>0.35155962032135218</v>
      </c>
      <c r="M163" s="95" t="str">
        <f>INDEX('IEA Tech to Policy Mapping'!$B$2:$B$13,MATCH($H163,'IEA Tech to Policy Mapping'!$A$2:$A$13,0))</f>
        <v>ngps - production methane capture</v>
      </c>
      <c r="N163" s="182">
        <f>(J163*About!$A$132/1000)*10^12*'EPA to IEA Scaling'!$E$13</f>
        <v>5665057609.4074373</v>
      </c>
      <c r="O163" s="183">
        <f>L163/About!$B$144</f>
        <v>0.6614443337449738</v>
      </c>
      <c r="P163" s="174"/>
    </row>
    <row r="164" spans="2:16" x14ac:dyDescent="0.45">
      <c r="B164" s="118" t="s">
        <v>313</v>
      </c>
      <c r="C164" s="118" t="s">
        <v>1055</v>
      </c>
      <c r="D164" s="118" t="s">
        <v>985</v>
      </c>
      <c r="E164" s="118" t="s">
        <v>986</v>
      </c>
      <c r="F164" s="118" t="s">
        <v>987</v>
      </c>
      <c r="G164" s="118" t="s">
        <v>988</v>
      </c>
      <c r="H164" s="118" t="s">
        <v>992</v>
      </c>
      <c r="I164" s="118">
        <v>0.72000002861022905</v>
      </c>
      <c r="J164" s="118">
        <v>0.72000002861022905</v>
      </c>
      <c r="K164" s="118">
        <v>-7.67000007629394</v>
      </c>
      <c r="L164" s="181">
        <f>(K164+'NPV Calcs'!$D$13)*About!$B$135</f>
        <v>0.35155962032135218</v>
      </c>
      <c r="M164" s="95" t="str">
        <f>INDEX('IEA Tech to Policy Mapping'!$B$2:$B$13,MATCH($H164,'IEA Tech to Policy Mapping'!$A$2:$A$13,0))</f>
        <v>ngps - production methane capture</v>
      </c>
      <c r="N164" s="182">
        <f>(J164*About!$A$132/1000)*10^12*'EPA to IEA Scaling'!$E$13</f>
        <v>16315366563.407801</v>
      </c>
      <c r="O164" s="183">
        <f>L164/About!$B$144</f>
        <v>0.6614443337449738</v>
      </c>
      <c r="P164" s="174"/>
    </row>
    <row r="165" spans="2:16" x14ac:dyDescent="0.45">
      <c r="B165" s="118" t="s">
        <v>233</v>
      </c>
      <c r="C165" s="118" t="s">
        <v>1055</v>
      </c>
      <c r="D165" s="118" t="s">
        <v>962</v>
      </c>
      <c r="E165" s="118" t="s">
        <v>991</v>
      </c>
      <c r="F165" s="118" t="s">
        <v>987</v>
      </c>
      <c r="G165" s="118" t="s">
        <v>988</v>
      </c>
      <c r="H165" s="118" t="s">
        <v>989</v>
      </c>
      <c r="I165" s="118">
        <v>0.20000000298023199</v>
      </c>
      <c r="J165" s="118">
        <v>0.20000000298023199</v>
      </c>
      <c r="K165" s="118">
        <v>-7.63000011444091</v>
      </c>
      <c r="L165" s="181">
        <f>(K165+'NPV Calcs'!$D$13)*About!$B$135</f>
        <v>0.38748177868855738</v>
      </c>
      <c r="M165" s="95" t="str">
        <f>INDEX('IEA Tech to Policy Mapping'!$B$2:$B$13,MATCH($H165,'IEA Tech to Policy Mapping'!$A$2:$A$13,0))</f>
        <v>ngps - production methane capture</v>
      </c>
      <c r="N165" s="182">
        <f>(J165*About!$A$132/1000)*10^12*'EPA to IEA Scaling'!$E$13</f>
        <v>4532046155.0586929</v>
      </c>
      <c r="O165" s="183">
        <f>L165/About!$B$144</f>
        <v>0.72903033263232764</v>
      </c>
      <c r="P165" s="174"/>
    </row>
    <row r="166" spans="2:16" x14ac:dyDescent="0.45">
      <c r="B166" s="118" t="s">
        <v>32</v>
      </c>
      <c r="C166" s="118" t="s">
        <v>1055</v>
      </c>
      <c r="D166" s="118" t="s">
        <v>962</v>
      </c>
      <c r="E166" s="118" t="s">
        <v>993</v>
      </c>
      <c r="F166" s="118" t="s">
        <v>987</v>
      </c>
      <c r="G166" s="118" t="s">
        <v>988</v>
      </c>
      <c r="H166" s="118" t="s">
        <v>989</v>
      </c>
      <c r="I166" s="118">
        <v>7.96000003814697</v>
      </c>
      <c r="J166" s="118">
        <v>7.96000003814697</v>
      </c>
      <c r="K166" s="118">
        <v>-7.6100001335143999</v>
      </c>
      <c r="L166" s="181">
        <f>(K166+'NPV Calcs'!$D$13)*About!$B$135</f>
        <v>0.40544285787215556</v>
      </c>
      <c r="M166" s="95" t="str">
        <f>INDEX('IEA Tech to Policy Mapping'!$B$2:$B$13,MATCH($H166,'IEA Tech to Policy Mapping'!$A$2:$A$13,0))</f>
        <v>ngps - production methane capture</v>
      </c>
      <c r="N166" s="182">
        <f>(J166*About!$A$132/1000)*10^12*'EPA to IEA Scaling'!$E$13</f>
        <v>180375435147.95193</v>
      </c>
      <c r="O166" s="183">
        <f>L166/About!$B$144</f>
        <v>0.76282333207599629</v>
      </c>
      <c r="P166" s="174"/>
    </row>
    <row r="167" spans="2:16" x14ac:dyDescent="0.45">
      <c r="B167" s="118" t="s">
        <v>32</v>
      </c>
      <c r="C167" s="118" t="s">
        <v>1055</v>
      </c>
      <c r="D167" s="118" t="s">
        <v>962</v>
      </c>
      <c r="E167" s="118" t="s">
        <v>991</v>
      </c>
      <c r="F167" s="118" t="s">
        <v>987</v>
      </c>
      <c r="G167" s="118" t="s">
        <v>988</v>
      </c>
      <c r="H167" s="118" t="s">
        <v>989</v>
      </c>
      <c r="I167" s="118">
        <v>0.730000019073486</v>
      </c>
      <c r="J167" s="118">
        <v>0.730000019073486</v>
      </c>
      <c r="K167" s="118">
        <v>-7.6100001335143999</v>
      </c>
      <c r="L167" s="181">
        <f>(K167+'NPV Calcs'!$D$13)*About!$B$135</f>
        <v>0.40544285787215556</v>
      </c>
      <c r="M167" s="95" t="str">
        <f>INDEX('IEA Tech to Policy Mapping'!$B$2:$B$13,MATCH($H167,'IEA Tech to Policy Mapping'!$A$2:$A$13,0))</f>
        <v>ngps - production methane capture</v>
      </c>
      <c r="N167" s="182">
        <f>(J167*About!$A$132/1000)*10^12*'EPA to IEA Scaling'!$E$13</f>
        <v>16541968651.679304</v>
      </c>
      <c r="O167" s="183">
        <f>L167/About!$B$144</f>
        <v>0.76282333207599629</v>
      </c>
      <c r="P167" s="174"/>
    </row>
    <row r="168" spans="2:16" x14ac:dyDescent="0.45">
      <c r="B168" s="118" t="s">
        <v>158</v>
      </c>
      <c r="C168" s="118" t="s">
        <v>1055</v>
      </c>
      <c r="D168" s="118" t="s">
        <v>985</v>
      </c>
      <c r="E168" s="118" t="s">
        <v>986</v>
      </c>
      <c r="F168" s="118" t="s">
        <v>987</v>
      </c>
      <c r="G168" s="118" t="s">
        <v>1002</v>
      </c>
      <c r="H168" s="118" t="s">
        <v>1003</v>
      </c>
      <c r="I168" s="118">
        <v>47.139999389648402</v>
      </c>
      <c r="J168" s="118">
        <v>44.779998779296797</v>
      </c>
      <c r="K168" s="118">
        <v>-7.5999999046325604</v>
      </c>
      <c r="L168" s="181">
        <f>(K168+'NPV Calcs'!$D$13)*About!$B$135</f>
        <v>0.41442361157691254</v>
      </c>
      <c r="M168" s="95" t="str">
        <f>INDEX('IEA Tech to Policy Mapping'!$B$2:$B$13,MATCH($H168,'IEA Tech to Policy Mapping'!$A$2:$A$13,0))</f>
        <v>ngps - T&amp;D methane capture</v>
      </c>
      <c r="N168" s="182">
        <f>(J168*About!$A$132/1000)*10^12*'EPA to IEA Scaling'!$E$13</f>
        <v>1014725091335.6443</v>
      </c>
      <c r="O168" s="183">
        <f>L168/About!$B$144</f>
        <v>0.77972023464216944</v>
      </c>
      <c r="P168" s="174"/>
    </row>
    <row r="169" spans="2:16" x14ac:dyDescent="0.45">
      <c r="B169" s="118" t="s">
        <v>158</v>
      </c>
      <c r="C169" s="118" t="s">
        <v>1055</v>
      </c>
      <c r="D169" s="118" t="s">
        <v>985</v>
      </c>
      <c r="E169" s="118" t="s">
        <v>994</v>
      </c>
      <c r="F169" s="118" t="s">
        <v>987</v>
      </c>
      <c r="G169" s="118" t="s">
        <v>1002</v>
      </c>
      <c r="H169" s="118" t="s">
        <v>1003</v>
      </c>
      <c r="I169" s="118">
        <v>8.9300003051757795</v>
      </c>
      <c r="J169" s="118">
        <v>8.4899997711181605</v>
      </c>
      <c r="K169" s="118">
        <v>-7.5999999046325604</v>
      </c>
      <c r="L169" s="181">
        <f>(K169+'NPV Calcs'!$D$13)*About!$B$135</f>
        <v>0.41442361157691254</v>
      </c>
      <c r="M169" s="95" t="str">
        <f>INDEX('IEA Tech to Policy Mapping'!$B$2:$B$13,MATCH($H169,'IEA Tech to Policy Mapping'!$A$2:$A$13,0))</f>
        <v>ngps - T&amp;D methane capture</v>
      </c>
      <c r="N169" s="182">
        <f>(J169*About!$A$132/1000)*10^12*'EPA to IEA Scaling'!$E$13</f>
        <v>192385351228.96136</v>
      </c>
      <c r="O169" s="183">
        <f>L169/About!$B$144</f>
        <v>0.77972023464216944</v>
      </c>
      <c r="P169" s="174"/>
    </row>
    <row r="170" spans="2:16" x14ac:dyDescent="0.45">
      <c r="B170" s="118" t="s">
        <v>171</v>
      </c>
      <c r="C170" s="118" t="s">
        <v>1055</v>
      </c>
      <c r="D170" s="118" t="s">
        <v>962</v>
      </c>
      <c r="E170" s="118" t="s">
        <v>996</v>
      </c>
      <c r="F170" s="118" t="s">
        <v>997</v>
      </c>
      <c r="G170" s="118" t="s">
        <v>988</v>
      </c>
      <c r="H170" s="118" t="s">
        <v>995</v>
      </c>
      <c r="I170" s="118">
        <v>14.369999885559</v>
      </c>
      <c r="J170" s="118">
        <v>14.369999885559</v>
      </c>
      <c r="K170" s="118">
        <v>-7.5700001716613698</v>
      </c>
      <c r="L170" s="181">
        <f>(K170+'NPV Calcs'!$D$13)*About!$B$135</f>
        <v>0.44136501623936075</v>
      </c>
      <c r="M170" s="95" t="str">
        <f>INDEX('IEA Tech to Policy Mapping'!$B$2:$B$13,MATCH($H170,'IEA Tech to Policy Mapping'!$A$2:$A$13,0))</f>
        <v>ngps - T&amp;D methane capture</v>
      </c>
      <c r="N170" s="182">
        <f>(J170*About!$A$132/1000)*10^12*'EPA to IEA Scaling'!$E$13</f>
        <v>325627508795.4801</v>
      </c>
      <c r="O170" s="183">
        <f>L170/About!$B$144</f>
        <v>0.83040933096335023</v>
      </c>
      <c r="P170" s="174"/>
    </row>
    <row r="171" spans="2:16" x14ac:dyDescent="0.45">
      <c r="B171" s="118" t="s">
        <v>32</v>
      </c>
      <c r="C171" s="118" t="s">
        <v>1055</v>
      </c>
      <c r="D171" s="118" t="s">
        <v>962</v>
      </c>
      <c r="E171" s="118" t="s">
        <v>999</v>
      </c>
      <c r="F171" s="118" t="s">
        <v>987</v>
      </c>
      <c r="G171" s="118" t="s">
        <v>988</v>
      </c>
      <c r="H171" s="118" t="s">
        <v>998</v>
      </c>
      <c r="I171" s="118">
        <v>3.0699999332427899</v>
      </c>
      <c r="J171" s="118">
        <v>3.0699999332427899</v>
      </c>
      <c r="K171" s="118">
        <v>-7.5500001907348597</v>
      </c>
      <c r="L171" s="181">
        <f>(K171+'NPV Calcs'!$D$13)*About!$B$135</f>
        <v>0.45932609542295894</v>
      </c>
      <c r="M171" s="95" t="str">
        <f>INDEX('IEA Tech to Policy Mapping'!$B$2:$B$13,MATCH($H171,'IEA Tech to Policy Mapping'!$A$2:$A$13,0))</f>
        <v>ngps - production methane capture</v>
      </c>
      <c r="N171" s="182">
        <f>(J171*About!$A$132/1000)*10^12*'EPA to IEA Scaling'!$E$13</f>
        <v>69566905930.789566</v>
      </c>
      <c r="O171" s="183">
        <f>L171/About!$B$144</f>
        <v>0.86420233040701888</v>
      </c>
      <c r="P171" s="174"/>
    </row>
    <row r="172" spans="2:16" x14ac:dyDescent="0.45">
      <c r="B172" s="118" t="s">
        <v>32</v>
      </c>
      <c r="C172" s="118" t="s">
        <v>1055</v>
      </c>
      <c r="D172" s="118" t="s">
        <v>985</v>
      </c>
      <c r="E172" s="118" t="s">
        <v>994</v>
      </c>
      <c r="F172" s="118" t="s">
        <v>987</v>
      </c>
      <c r="G172" s="118" t="s">
        <v>988</v>
      </c>
      <c r="H172" s="118" t="s">
        <v>998</v>
      </c>
      <c r="I172" s="118">
        <v>0.91000002622604304</v>
      </c>
      <c r="J172" s="118">
        <v>0.91000002622604304</v>
      </c>
      <c r="K172" s="118">
        <v>-7.5500001907348597</v>
      </c>
      <c r="L172" s="181">
        <f>(K172+'NPV Calcs'!$D$13)*About!$B$135</f>
        <v>0.45932609542295894</v>
      </c>
      <c r="M172" s="95" t="str">
        <f>INDEX('IEA Tech to Policy Mapping'!$B$2:$B$13,MATCH($H172,'IEA Tech to Policy Mapping'!$A$2:$A$13,0))</f>
        <v>ngps - production methane capture</v>
      </c>
      <c r="N172" s="182">
        <f>(J172*About!$A$132/1000)*10^12*'EPA to IEA Scaling'!$E$13</f>
        <v>20620810292.53125</v>
      </c>
      <c r="O172" s="183">
        <f>L172/About!$B$144</f>
        <v>0.86420233040701888</v>
      </c>
      <c r="P172" s="174"/>
    </row>
    <row r="173" spans="2:16" x14ac:dyDescent="0.45">
      <c r="B173" s="118" t="s">
        <v>32</v>
      </c>
      <c r="C173" s="118" t="s">
        <v>1055</v>
      </c>
      <c r="D173" s="118" t="s">
        <v>962</v>
      </c>
      <c r="E173" s="118" t="s">
        <v>996</v>
      </c>
      <c r="F173" s="118" t="s">
        <v>997</v>
      </c>
      <c r="G173" s="118" t="s">
        <v>988</v>
      </c>
      <c r="H173" s="118" t="s">
        <v>998</v>
      </c>
      <c r="I173" s="118">
        <v>0.270000010728836</v>
      </c>
      <c r="J173" s="118">
        <v>0.270000010728836</v>
      </c>
      <c r="K173" s="118">
        <v>-7.5500001907348597</v>
      </c>
      <c r="L173" s="181">
        <f>(K173+'NPV Calcs'!$D$13)*About!$B$135</f>
        <v>0.45932609542295894</v>
      </c>
      <c r="M173" s="95" t="str">
        <f>INDEX('IEA Tech to Policy Mapping'!$B$2:$B$13,MATCH($H173,'IEA Tech to Policy Mapping'!$A$2:$A$13,0))</f>
        <v>ngps - production methane capture</v>
      </c>
      <c r="N173" s="182">
        <f>(J173*About!$A$132/1000)*10^12*'EPA to IEA Scaling'!$E$13</f>
        <v>6118262461.2779284</v>
      </c>
      <c r="O173" s="183">
        <f>L173/About!$B$144</f>
        <v>0.86420233040701888</v>
      </c>
      <c r="P173" s="174"/>
    </row>
    <row r="174" spans="2:16" x14ac:dyDescent="0.45">
      <c r="B174" s="118" t="s">
        <v>345</v>
      </c>
      <c r="C174" s="118" t="s">
        <v>1055</v>
      </c>
      <c r="D174" s="118" t="s">
        <v>962</v>
      </c>
      <c r="E174" s="118" t="s">
        <v>999</v>
      </c>
      <c r="F174" s="118" t="s">
        <v>987</v>
      </c>
      <c r="G174" s="118" t="s">
        <v>988</v>
      </c>
      <c r="H174" s="118" t="s">
        <v>1003</v>
      </c>
      <c r="I174" s="118">
        <v>1.5199999809265099</v>
      </c>
      <c r="J174" s="118">
        <v>1.5199999809265099</v>
      </c>
      <c r="K174" s="118">
        <v>-7.5500001907348597</v>
      </c>
      <c r="L174" s="181">
        <f>(K174+'NPV Calcs'!$D$13)*About!$B$135</f>
        <v>0.45932609542295894</v>
      </c>
      <c r="M174" s="95" t="str">
        <f>INDEX('IEA Tech to Policy Mapping'!$B$2:$B$13,MATCH($H174,'IEA Tech to Policy Mapping'!$A$2:$A$13,0))</f>
        <v>ngps - T&amp;D methane capture</v>
      </c>
      <c r="N174" s="182">
        <f>(J174*About!$A$132/1000)*10^12*'EPA to IEA Scaling'!$E$13</f>
        <v>34443549832.987541</v>
      </c>
      <c r="O174" s="183">
        <f>L174/About!$B$144</f>
        <v>0.86420233040701888</v>
      </c>
      <c r="P174" s="174"/>
    </row>
    <row r="175" spans="2:16" x14ac:dyDescent="0.45">
      <c r="B175" s="118" t="s">
        <v>32</v>
      </c>
      <c r="C175" s="118" t="s">
        <v>1055</v>
      </c>
      <c r="D175" s="118" t="s">
        <v>962</v>
      </c>
      <c r="E175" s="118" t="s">
        <v>999</v>
      </c>
      <c r="F175" s="118" t="s">
        <v>987</v>
      </c>
      <c r="G175" s="118" t="s">
        <v>988</v>
      </c>
      <c r="H175" s="118" t="s">
        <v>995</v>
      </c>
      <c r="I175" s="118">
        <v>1.9999999552965102E-2</v>
      </c>
      <c r="J175" s="118">
        <v>1.9999999552965102E-2</v>
      </c>
      <c r="K175" s="118">
        <v>-7.5300002098083496</v>
      </c>
      <c r="L175" s="181">
        <f>(K175+'NPV Calcs'!$D$13)*About!$B$135</f>
        <v>0.47728717460655712</v>
      </c>
      <c r="M175" s="95" t="str">
        <f>INDEX('IEA Tech to Policy Mapping'!$B$2:$B$13,MATCH($H175,'IEA Tech to Policy Mapping'!$A$2:$A$13,0))</f>
        <v>ngps - T&amp;D methane capture</v>
      </c>
      <c r="N175" s="182">
        <f>(J175*About!$A$132/1000)*10^12*'EPA to IEA Scaling'!$E$13</f>
        <v>453204598.62268114</v>
      </c>
      <c r="O175" s="183">
        <f>L175/About!$B$144</f>
        <v>0.89799532985068753</v>
      </c>
      <c r="P175" s="174"/>
    </row>
    <row r="176" spans="2:16" x14ac:dyDescent="0.45">
      <c r="B176" s="118" t="s">
        <v>156</v>
      </c>
      <c r="C176" s="118" t="s">
        <v>1055</v>
      </c>
      <c r="D176" s="118" t="s">
        <v>985</v>
      </c>
      <c r="E176" s="118" t="s">
        <v>1007</v>
      </c>
      <c r="F176" s="118" t="s">
        <v>997</v>
      </c>
      <c r="G176" s="118" t="s">
        <v>1000</v>
      </c>
      <c r="H176" s="118" t="s">
        <v>1008</v>
      </c>
      <c r="I176" s="118">
        <v>1.00999999046325</v>
      </c>
      <c r="J176" s="118">
        <v>0.86000001430511397</v>
      </c>
      <c r="K176" s="118">
        <v>-7.5300002098083496</v>
      </c>
      <c r="L176" s="181">
        <f>(K176+'NPV Calcs'!$D$13)*About!$B$135</f>
        <v>0.47728717460655712</v>
      </c>
      <c r="M176" s="95" t="str">
        <f>INDEX('IEA Tech to Policy Mapping'!$B$2:$B$13,MATCH($H176,'IEA Tech to Policy Mapping'!$A$2:$A$13,0))</f>
        <v>ngps - T&amp;D methane capture</v>
      </c>
      <c r="N176" s="182">
        <f>(J176*About!$A$132/1000)*10^12*'EPA to IEA Scaling'!$E$13</f>
        <v>19487798500.518764</v>
      </c>
      <c r="O176" s="183">
        <f>L176/About!$B$144</f>
        <v>0.89799532985068753</v>
      </c>
      <c r="P176" s="174"/>
    </row>
    <row r="177" spans="2:16" x14ac:dyDescent="0.45">
      <c r="B177" s="118" t="s">
        <v>156</v>
      </c>
      <c r="C177" s="118" t="s">
        <v>1055</v>
      </c>
      <c r="D177" s="118" t="s">
        <v>962</v>
      </c>
      <c r="E177" s="118" t="s">
        <v>996</v>
      </c>
      <c r="F177" s="118" t="s">
        <v>997</v>
      </c>
      <c r="G177" s="118" t="s">
        <v>1000</v>
      </c>
      <c r="H177" s="118" t="s">
        <v>1008</v>
      </c>
      <c r="I177" s="118">
        <v>79.349998474121094</v>
      </c>
      <c r="J177" s="118">
        <v>67.449996948242102</v>
      </c>
      <c r="K177" s="118">
        <v>-7.5300002098083496</v>
      </c>
      <c r="L177" s="181">
        <f>(K177+'NPV Calcs'!$D$13)*About!$B$135</f>
        <v>0.47728717460655712</v>
      </c>
      <c r="M177" s="95" t="str">
        <f>INDEX('IEA Tech to Policy Mapping'!$B$2:$B$13,MATCH($H177,'IEA Tech to Policy Mapping'!$A$2:$A$13,0))</f>
        <v>ngps - T&amp;D methane capture</v>
      </c>
      <c r="N177" s="182">
        <f>(J177*About!$A$132/1000)*10^12*'EPA to IEA Scaling'!$E$13</f>
        <v>1528432473864.5896</v>
      </c>
      <c r="O177" s="183">
        <f>L177/About!$B$144</f>
        <v>0.89799532985068753</v>
      </c>
      <c r="P177" s="174"/>
    </row>
    <row r="178" spans="2:16" x14ac:dyDescent="0.45">
      <c r="B178" s="118" t="s">
        <v>205</v>
      </c>
      <c r="C178" s="118" t="s">
        <v>1055</v>
      </c>
      <c r="D178" s="118" t="s">
        <v>962</v>
      </c>
      <c r="E178" s="118" t="s">
        <v>999</v>
      </c>
      <c r="F178" s="118" t="s">
        <v>987</v>
      </c>
      <c r="G178" s="118" t="s">
        <v>988</v>
      </c>
      <c r="H178" s="118" t="s">
        <v>1003</v>
      </c>
      <c r="I178" s="118">
        <v>7.0999999046325604</v>
      </c>
      <c r="J178" s="118">
        <v>7.0999999046325604</v>
      </c>
      <c r="K178" s="118">
        <v>-7.4800000190734801</v>
      </c>
      <c r="L178" s="181">
        <f>(K178+'NPV Calcs'!$D$13)*About!$B$135</f>
        <v>0.52219008667851929</v>
      </c>
      <c r="M178" s="95" t="str">
        <f>INDEX('IEA Tech to Policy Mapping'!$B$2:$B$13,MATCH($H178,'IEA Tech to Policy Mapping'!$A$2:$A$13,0))</f>
        <v>ngps - T&amp;D methane capture</v>
      </c>
      <c r="N178" s="182">
        <f>(J178*About!$A$132/1000)*10^12*'EPA to IEA Scaling'!$E$13</f>
        <v>160887633946.12305</v>
      </c>
      <c r="O178" s="183">
        <f>L178/About!$B$144</f>
        <v>0.98247823130421452</v>
      </c>
      <c r="P178" s="174"/>
    </row>
    <row r="179" spans="2:16" x14ac:dyDescent="0.45">
      <c r="B179" s="118" t="s">
        <v>345</v>
      </c>
      <c r="C179" s="118" t="s">
        <v>1055</v>
      </c>
      <c r="D179" s="118" t="s">
        <v>985</v>
      </c>
      <c r="E179" s="118" t="s">
        <v>994</v>
      </c>
      <c r="F179" s="118" t="s">
        <v>987</v>
      </c>
      <c r="G179" s="118" t="s">
        <v>988</v>
      </c>
      <c r="H179" s="118" t="s">
        <v>1003</v>
      </c>
      <c r="I179" s="118">
        <v>3.3900001049041699</v>
      </c>
      <c r="J179" s="118">
        <v>3.3900001049041699</v>
      </c>
      <c r="K179" s="118">
        <v>-7.4699997901916504</v>
      </c>
      <c r="L179" s="181">
        <f>(K179+'NPV Calcs'!$D$13)*About!$B$135</f>
        <v>0.53117084038326745</v>
      </c>
      <c r="M179" s="95" t="str">
        <f>INDEX('IEA Tech to Policy Mapping'!$B$2:$B$13,MATCH($H179,'IEA Tech to Policy Mapping'!$A$2:$A$13,0))</f>
        <v>ngps - T&amp;D methane capture</v>
      </c>
      <c r="N179" s="182">
        <f>(J179*About!$A$132/1000)*10^12*'EPA to IEA Scaling'!$E$13</f>
        <v>76818183560.717514</v>
      </c>
      <c r="O179" s="183">
        <f>L179/About!$B$144</f>
        <v>0.99937513387037102</v>
      </c>
      <c r="P179" s="174"/>
    </row>
    <row r="180" spans="2:16" x14ac:dyDescent="0.45">
      <c r="B180" s="118" t="s">
        <v>205</v>
      </c>
      <c r="C180" s="118" t="s">
        <v>1055</v>
      </c>
      <c r="D180" s="118" t="s">
        <v>985</v>
      </c>
      <c r="E180" s="118" t="s">
        <v>994</v>
      </c>
      <c r="F180" s="118" t="s">
        <v>987</v>
      </c>
      <c r="G180" s="118" t="s">
        <v>988</v>
      </c>
      <c r="H180" s="118" t="s">
        <v>1003</v>
      </c>
      <c r="I180" s="118">
        <v>6.3299999237060502</v>
      </c>
      <c r="J180" s="118">
        <v>6.3299999237060502</v>
      </c>
      <c r="K180" s="118">
        <v>-7.4000000953674299</v>
      </c>
      <c r="L180" s="181">
        <f>(K180+'NPV Calcs'!$D$13)*About!$B$135</f>
        <v>0.5940344034129208</v>
      </c>
      <c r="M180" s="95" t="str">
        <f>INDEX('IEA Tech to Policy Mapping'!$B$2:$B$13,MATCH($H180,'IEA Tech to Policy Mapping'!$A$2:$A$13,0))</f>
        <v>ngps - T&amp;D methane capture</v>
      </c>
      <c r="N180" s="182">
        <f>(J180*About!$A$132/1000)*10^12*'EPA to IEA Scaling'!$E$13</f>
        <v>143439256941.35785</v>
      </c>
      <c r="O180" s="183">
        <f>L180/About!$B$144</f>
        <v>1.1176502290789057</v>
      </c>
      <c r="P180" s="174"/>
    </row>
    <row r="181" spans="2:16" x14ac:dyDescent="0.45">
      <c r="B181" s="118" t="s">
        <v>158</v>
      </c>
      <c r="C181" s="118" t="s">
        <v>1055</v>
      </c>
      <c r="D181" s="118" t="s">
        <v>985</v>
      </c>
      <c r="E181" s="118" t="s">
        <v>994</v>
      </c>
      <c r="F181" s="118" t="s">
        <v>987</v>
      </c>
      <c r="G181" s="118" t="s">
        <v>1000</v>
      </c>
      <c r="H181" s="118" t="s">
        <v>1001</v>
      </c>
      <c r="I181" s="118">
        <v>0.87000000476837103</v>
      </c>
      <c r="J181" s="118">
        <v>0.74000000953674305</v>
      </c>
      <c r="K181" s="118">
        <v>-7.4000000953674299</v>
      </c>
      <c r="L181" s="181">
        <f>(K181+'NPV Calcs'!$D$13)*About!$B$135</f>
        <v>0.5940344034129208</v>
      </c>
      <c r="M181" s="95" t="str">
        <f>INDEX('IEA Tech to Policy Mapping'!$B$2:$B$13,MATCH($H181,'IEA Tech to Policy Mapping'!$A$2:$A$13,0))</f>
        <v>ngps - T&amp;D methane capture</v>
      </c>
      <c r="N181" s="182">
        <f>(J181*About!$A$132/1000)*10^12*'EPA to IEA Scaling'!$E$13</f>
        <v>16768570739.950809</v>
      </c>
      <c r="O181" s="183">
        <f>L181/About!$B$144</f>
        <v>1.1176502290789057</v>
      </c>
      <c r="P181" s="174"/>
    </row>
    <row r="182" spans="2:16" x14ac:dyDescent="0.45">
      <c r="B182" s="118" t="s">
        <v>158</v>
      </c>
      <c r="C182" s="118" t="s">
        <v>1055</v>
      </c>
      <c r="D182" s="118" t="s">
        <v>962</v>
      </c>
      <c r="E182" s="118" t="s">
        <v>999</v>
      </c>
      <c r="F182" s="118" t="s">
        <v>987</v>
      </c>
      <c r="G182" s="118" t="s">
        <v>1000</v>
      </c>
      <c r="H182" s="118" t="s">
        <v>1001</v>
      </c>
      <c r="I182" s="118">
        <v>18.530000686645501</v>
      </c>
      <c r="J182" s="118">
        <v>15.75</v>
      </c>
      <c r="K182" s="118">
        <v>-7.4000000953674299</v>
      </c>
      <c r="L182" s="181">
        <f>(K182+'NPV Calcs'!$D$13)*About!$B$135</f>
        <v>0.5940344034129208</v>
      </c>
      <c r="M182" s="95" t="str">
        <f>INDEX('IEA Tech to Policy Mapping'!$B$2:$B$13,MATCH($H182,'IEA Tech to Policy Mapping'!$A$2:$A$13,0))</f>
        <v>ngps - T&amp;D methane capture</v>
      </c>
      <c r="N182" s="182">
        <f>(J182*About!$A$132/1000)*10^12*'EPA to IEA Scaling'!$E$13</f>
        <v>356898629392.66858</v>
      </c>
      <c r="O182" s="183">
        <f>L182/About!$B$144</f>
        <v>1.1176502290789057</v>
      </c>
      <c r="P182" s="174"/>
    </row>
    <row r="183" spans="2:16" x14ac:dyDescent="0.45">
      <c r="B183" s="118" t="s">
        <v>156</v>
      </c>
      <c r="C183" s="118" t="s">
        <v>1055</v>
      </c>
      <c r="D183" s="118" t="s">
        <v>962</v>
      </c>
      <c r="E183" s="118" t="s">
        <v>993</v>
      </c>
      <c r="F183" s="118" t="s">
        <v>987</v>
      </c>
      <c r="G183" s="118" t="s">
        <v>988</v>
      </c>
      <c r="H183" s="118" t="s">
        <v>1005</v>
      </c>
      <c r="I183" s="118">
        <v>0.11999999731779</v>
      </c>
      <c r="J183" s="118">
        <v>0.11999999731779</v>
      </c>
      <c r="K183" s="118">
        <v>-7.3499999046325604</v>
      </c>
      <c r="L183" s="181">
        <f>(K183+'NPV Calcs'!$D$13)*About!$B$135</f>
        <v>0.63893731548488297</v>
      </c>
      <c r="M183" s="95" t="str">
        <f>INDEX('IEA Tech to Policy Mapping'!$B$2:$B$13,MATCH($H183,'IEA Tech to Policy Mapping'!$A$2:$A$13,0))</f>
        <v>ngps - production methane capture</v>
      </c>
      <c r="N183" s="182">
        <f>(J183*About!$A$132/1000)*10^12*'EPA to IEA Scaling'!$E$13</f>
        <v>2719227591.736073</v>
      </c>
      <c r="O183" s="183">
        <f>L183/About!$B$144</f>
        <v>1.2021331305324328</v>
      </c>
      <c r="P183" s="174"/>
    </row>
    <row r="184" spans="2:16" x14ac:dyDescent="0.45">
      <c r="B184" s="118" t="s">
        <v>156</v>
      </c>
      <c r="C184" s="118" t="s">
        <v>1055</v>
      </c>
      <c r="D184" s="118" t="s">
        <v>962</v>
      </c>
      <c r="E184" s="118" t="s">
        <v>991</v>
      </c>
      <c r="F184" s="118" t="s">
        <v>987</v>
      </c>
      <c r="G184" s="118" t="s">
        <v>988</v>
      </c>
      <c r="H184" s="118" t="s">
        <v>1005</v>
      </c>
      <c r="I184" s="118">
        <v>0.31000000238418501</v>
      </c>
      <c r="J184" s="118">
        <v>0.31000000238418501</v>
      </c>
      <c r="K184" s="118">
        <v>-7.3499999046325604</v>
      </c>
      <c r="L184" s="181">
        <f>(K184+'NPV Calcs'!$D$13)*About!$B$135</f>
        <v>0.63893731548488297</v>
      </c>
      <c r="M184" s="95" t="str">
        <f>INDEX('IEA Tech to Policy Mapping'!$B$2:$B$13,MATCH($H184,'IEA Tech to Policy Mapping'!$A$2:$A$13,0))</f>
        <v>ngps - production methane capture</v>
      </c>
      <c r="N184" s="182">
        <f>(J184*About!$A$132/1000)*10^12*'EPA to IEA Scaling'!$E$13</f>
        <v>7024671489.6914053</v>
      </c>
      <c r="O184" s="183">
        <f>L184/About!$B$144</f>
        <v>1.2021331305324328</v>
      </c>
      <c r="P184" s="174"/>
    </row>
    <row r="185" spans="2:16" x14ac:dyDescent="0.45">
      <c r="B185" s="118" t="s">
        <v>32</v>
      </c>
      <c r="C185" s="118" t="s">
        <v>1055</v>
      </c>
      <c r="D185" s="118" t="s">
        <v>962</v>
      </c>
      <c r="E185" s="118" t="s">
        <v>993</v>
      </c>
      <c r="F185" s="118" t="s">
        <v>987</v>
      </c>
      <c r="G185" s="118" t="s">
        <v>1000</v>
      </c>
      <c r="H185" s="118" t="s">
        <v>1001</v>
      </c>
      <c r="I185" s="118">
        <v>44.459999084472599</v>
      </c>
      <c r="J185" s="118">
        <v>37.790000915527301</v>
      </c>
      <c r="K185" s="118">
        <v>-7.3000001907348597</v>
      </c>
      <c r="L185" s="181">
        <f>(K185+'NPV Calcs'!$D$13)*About!$B$135</f>
        <v>0.68383979933092931</v>
      </c>
      <c r="M185" s="95" t="str">
        <f>INDEX('IEA Tech to Policy Mapping'!$B$2:$B$13,MATCH($H185,'IEA Tech to Policy Mapping'!$A$2:$A$13,0))</f>
        <v>ngps - T&amp;D methane capture</v>
      </c>
      <c r="N185" s="182">
        <f>(J185*About!$A$132/1000)*10^12*'EPA to IEA Scaling'!$E$13</f>
        <v>856330128984.08789</v>
      </c>
      <c r="O185" s="183">
        <f>L185/About!$B$144</f>
        <v>1.2866152262972821</v>
      </c>
      <c r="P185" s="174"/>
    </row>
    <row r="186" spans="2:16" x14ac:dyDescent="0.45">
      <c r="B186" s="118" t="s">
        <v>32</v>
      </c>
      <c r="C186" s="118" t="s">
        <v>1055</v>
      </c>
      <c r="D186" s="118" t="s">
        <v>962</v>
      </c>
      <c r="E186" s="118" t="s">
        <v>991</v>
      </c>
      <c r="F186" s="118" t="s">
        <v>987</v>
      </c>
      <c r="G186" s="118" t="s">
        <v>1000</v>
      </c>
      <c r="H186" s="118" t="s">
        <v>1001</v>
      </c>
      <c r="I186" s="118">
        <v>4.0900001525878897</v>
      </c>
      <c r="J186" s="118">
        <v>3.4800000190734801</v>
      </c>
      <c r="K186" s="118">
        <v>-7.3000001907348597</v>
      </c>
      <c r="L186" s="181">
        <f>(K186+'NPV Calcs'!$D$13)*About!$B$135</f>
        <v>0.68383979933092931</v>
      </c>
      <c r="M186" s="95" t="str">
        <f>INDEX('IEA Tech to Policy Mapping'!$B$2:$B$13,MATCH($H186,'IEA Tech to Policy Mapping'!$A$2:$A$13,0))</f>
        <v>ngps - T&amp;D methane capture</v>
      </c>
      <c r="N186" s="182">
        <f>(J186*About!$A$132/1000)*10^12*'EPA to IEA Scaling'!$E$13</f>
        <v>78857602355.160995</v>
      </c>
      <c r="O186" s="183">
        <f>L186/About!$B$144</f>
        <v>1.2866152262972821</v>
      </c>
      <c r="P186" s="174"/>
    </row>
    <row r="187" spans="2:16" x14ac:dyDescent="0.45">
      <c r="B187" s="118" t="s">
        <v>32</v>
      </c>
      <c r="C187" s="118" t="s">
        <v>1055</v>
      </c>
      <c r="D187" s="118" t="s">
        <v>985</v>
      </c>
      <c r="E187" s="118" t="s">
        <v>986</v>
      </c>
      <c r="F187" s="118" t="s">
        <v>987</v>
      </c>
      <c r="G187" s="118" t="s">
        <v>1000</v>
      </c>
      <c r="H187" s="118" t="s">
        <v>1001</v>
      </c>
      <c r="I187" s="118">
        <v>0.60000002384185702</v>
      </c>
      <c r="J187" s="118">
        <v>0.50999999046325595</v>
      </c>
      <c r="K187" s="118">
        <v>-7.3000001907348597</v>
      </c>
      <c r="L187" s="181">
        <f>(K187+'NPV Calcs'!$D$13)*About!$B$135</f>
        <v>0.68383979933092931</v>
      </c>
      <c r="M187" s="95" t="str">
        <f>INDEX('IEA Tech to Policy Mapping'!$B$2:$B$13,MATCH($H187,'IEA Tech to Policy Mapping'!$A$2:$A$13,0))</f>
        <v>ngps - T&amp;D methane capture</v>
      </c>
      <c r="N187" s="182">
        <f>(J187*About!$A$132/1000)*10^12*'EPA to IEA Scaling'!$E$13</f>
        <v>11556717307.086355</v>
      </c>
      <c r="O187" s="183">
        <f>L187/About!$B$144</f>
        <v>1.2866152262972821</v>
      </c>
      <c r="P187" s="174"/>
    </row>
    <row r="188" spans="2:16" x14ac:dyDescent="0.45">
      <c r="B188" s="118" t="s">
        <v>256</v>
      </c>
      <c r="C188" s="118" t="s">
        <v>1055</v>
      </c>
      <c r="D188" s="118" t="s">
        <v>962</v>
      </c>
      <c r="E188" s="118" t="s">
        <v>999</v>
      </c>
      <c r="F188" s="118" t="s">
        <v>987</v>
      </c>
      <c r="G188" s="118" t="s">
        <v>988</v>
      </c>
      <c r="H188" s="118" t="s">
        <v>1003</v>
      </c>
      <c r="I188" s="118">
        <v>0.5</v>
      </c>
      <c r="J188" s="118">
        <v>0.5</v>
      </c>
      <c r="K188" s="118">
        <v>-7.2800002098083496</v>
      </c>
      <c r="L188" s="181">
        <f>(K188+'NPV Calcs'!$D$13)*About!$B$135</f>
        <v>0.70180087851452755</v>
      </c>
      <c r="M188" s="95" t="str">
        <f>INDEX('IEA Tech to Policy Mapping'!$B$2:$B$13,MATCH($H188,'IEA Tech to Policy Mapping'!$A$2:$A$13,0))</f>
        <v>ngps - T&amp;D methane capture</v>
      </c>
      <c r="N188" s="182">
        <f>(J188*About!$A$132/1000)*10^12*'EPA to IEA Scaling'!$E$13</f>
        <v>11330115218.814875</v>
      </c>
      <c r="O188" s="183">
        <f>L188/About!$B$144</f>
        <v>1.3204082257409508</v>
      </c>
      <c r="P188" s="174"/>
    </row>
    <row r="189" spans="2:16" x14ac:dyDescent="0.45">
      <c r="B189" s="118" t="s">
        <v>313</v>
      </c>
      <c r="C189" s="118" t="s">
        <v>1055</v>
      </c>
      <c r="D189" s="118" t="s">
        <v>962</v>
      </c>
      <c r="E189" s="118" t="s">
        <v>999</v>
      </c>
      <c r="F189" s="118" t="s">
        <v>987</v>
      </c>
      <c r="G189" s="118" t="s">
        <v>988</v>
      </c>
      <c r="H189" s="118" t="s">
        <v>1003</v>
      </c>
      <c r="I189" s="118">
        <v>3.6500000953674299</v>
      </c>
      <c r="J189" s="118">
        <v>3.6500000953674299</v>
      </c>
      <c r="K189" s="118">
        <v>-7.2600002288818297</v>
      </c>
      <c r="L189" s="181">
        <f>(K189+'NPV Calcs'!$D$13)*About!$B$135</f>
        <v>0.71976195769813456</v>
      </c>
      <c r="M189" s="95" t="str">
        <f>INDEX('IEA Tech to Policy Mapping'!$B$2:$B$13,MATCH($H189,'IEA Tech to Policy Mapping'!$A$2:$A$13,0))</f>
        <v>ngps - T&amp;D methane capture</v>
      </c>
      <c r="N189" s="182">
        <f>(J189*About!$A$132/1000)*10^12*'EPA to IEA Scaling'!$E$13</f>
        <v>82709843258.396515</v>
      </c>
      <c r="O189" s="183">
        <f>L189/About!$B$144</f>
        <v>1.354201225184636</v>
      </c>
      <c r="P189" s="174"/>
    </row>
    <row r="190" spans="2:16" x14ac:dyDescent="0.45">
      <c r="B190" s="118" t="s">
        <v>1056</v>
      </c>
      <c r="C190" s="118" t="s">
        <v>1055</v>
      </c>
      <c r="D190" s="118" t="s">
        <v>962</v>
      </c>
      <c r="E190" s="118" t="s">
        <v>999</v>
      </c>
      <c r="F190" s="118" t="s">
        <v>987</v>
      </c>
      <c r="G190" s="118" t="s">
        <v>988</v>
      </c>
      <c r="H190" s="118" t="s">
        <v>1003</v>
      </c>
      <c r="I190" s="118">
        <v>3.7799999713897701</v>
      </c>
      <c r="J190" s="118">
        <v>3.7799999713897701</v>
      </c>
      <c r="K190" s="118">
        <v>-7.1999998092651296</v>
      </c>
      <c r="L190" s="181">
        <f>(K190+'NPV Calcs'!$D$13)*About!$B$135</f>
        <v>0.77364562347484567</v>
      </c>
      <c r="M190" s="95" t="str">
        <f>INDEX('IEA Tech to Policy Mapping'!$B$2:$B$13,MATCH($H190,'IEA Tech to Policy Mapping'!$A$2:$A$13,0))</f>
        <v>ngps - T&amp;D methane capture</v>
      </c>
      <c r="N190" s="182">
        <f>(J190*About!$A$132/1000)*10^12*'EPA to IEA Scaling'!$E$13</f>
        <v>85655670405.926041</v>
      </c>
      <c r="O190" s="183">
        <f>L190/About!$B$144</f>
        <v>1.455581029204321</v>
      </c>
      <c r="P190" s="174"/>
    </row>
    <row r="191" spans="2:16" x14ac:dyDescent="0.45">
      <c r="B191" s="118" t="s">
        <v>256</v>
      </c>
      <c r="C191" s="118" t="s">
        <v>1055</v>
      </c>
      <c r="D191" s="118" t="s">
        <v>985</v>
      </c>
      <c r="E191" s="118" t="s">
        <v>994</v>
      </c>
      <c r="F191" s="118" t="s">
        <v>987</v>
      </c>
      <c r="G191" s="118" t="s">
        <v>988</v>
      </c>
      <c r="H191" s="118" t="s">
        <v>1003</v>
      </c>
      <c r="I191" s="118">
        <v>0.20999999344348899</v>
      </c>
      <c r="J191" s="118">
        <v>0.20999999344348899</v>
      </c>
      <c r="K191" s="118">
        <v>-7.1799998283386204</v>
      </c>
      <c r="L191" s="181">
        <f>(K191+'NPV Calcs'!$D$13)*About!$B$135</f>
        <v>0.79160670265844302</v>
      </c>
      <c r="M191" s="95" t="str">
        <f>INDEX('IEA Tech to Policy Mapping'!$B$2:$B$13,MATCH($H191,'IEA Tech to Policy Mapping'!$A$2:$A$13,0))</f>
        <v>ngps - T&amp;D methane capture</v>
      </c>
      <c r="N191" s="182">
        <f>(J191*About!$A$132/1000)*10^12*'EPA to IEA Scaling'!$E$13</f>
        <v>4758648243.3301964</v>
      </c>
      <c r="O191" s="183">
        <f>L191/About!$B$144</f>
        <v>1.4893740286479882</v>
      </c>
      <c r="P191" s="174"/>
    </row>
    <row r="192" spans="2:16" x14ac:dyDescent="0.45">
      <c r="B192" s="118" t="s">
        <v>313</v>
      </c>
      <c r="C192" s="118" t="s">
        <v>1055</v>
      </c>
      <c r="D192" s="118" t="s">
        <v>985</v>
      </c>
      <c r="E192" s="118" t="s">
        <v>994</v>
      </c>
      <c r="F192" s="118" t="s">
        <v>987</v>
      </c>
      <c r="G192" s="118" t="s">
        <v>988</v>
      </c>
      <c r="H192" s="118" t="s">
        <v>1003</v>
      </c>
      <c r="I192" s="118">
        <v>3.6900000572204501</v>
      </c>
      <c r="J192" s="118">
        <v>3.6900000572204501</v>
      </c>
      <c r="K192" s="118">
        <v>-7.1599998474120996</v>
      </c>
      <c r="L192" s="181">
        <f>(K192+'NPV Calcs'!$D$13)*About!$B$135</f>
        <v>0.8095677818420508</v>
      </c>
      <c r="M192" s="95" t="str">
        <f>INDEX('IEA Tech to Policy Mapping'!$B$2:$B$13,MATCH($H192,'IEA Tech to Policy Mapping'!$A$2:$A$13,0))</f>
        <v>ngps - T&amp;D methane capture</v>
      </c>
      <c r="N192" s="182">
        <f>(J192*About!$A$132/1000)*10^12*'EPA to IEA Scaling'!$E$13</f>
        <v>83616251611.482346</v>
      </c>
      <c r="O192" s="183">
        <f>L192/About!$B$144</f>
        <v>1.5231670280916747</v>
      </c>
      <c r="P192" s="174"/>
    </row>
    <row r="193" spans="2:16" x14ac:dyDescent="0.45">
      <c r="B193" s="118" t="s">
        <v>61</v>
      </c>
      <c r="C193" s="118" t="s">
        <v>1055</v>
      </c>
      <c r="D193" s="118" t="s">
        <v>962</v>
      </c>
      <c r="E193" s="118" t="s">
        <v>999</v>
      </c>
      <c r="F193" s="118" t="s">
        <v>987</v>
      </c>
      <c r="G193" s="118" t="s">
        <v>988</v>
      </c>
      <c r="H193" s="118" t="s">
        <v>1003</v>
      </c>
      <c r="I193" s="118">
        <v>1.2699999809265099</v>
      </c>
      <c r="J193" s="118">
        <v>1.2699999809265099</v>
      </c>
      <c r="K193" s="118">
        <v>-7.0900001525878897</v>
      </c>
      <c r="L193" s="181">
        <f>(K193+'NPV Calcs'!$D$13)*About!$B$135</f>
        <v>0.8724313448716946</v>
      </c>
      <c r="M193" s="95" t="str">
        <f>INDEX('IEA Tech to Policy Mapping'!$B$2:$B$13,MATCH($H193,'IEA Tech to Policy Mapping'!$A$2:$A$13,0))</f>
        <v>ngps - T&amp;D methane capture</v>
      </c>
      <c r="N193" s="182">
        <f>(J193*About!$A$132/1000)*10^12*'EPA to IEA Scaling'!$E$13</f>
        <v>28778492223.580101</v>
      </c>
      <c r="O193" s="183">
        <f>L193/About!$B$144</f>
        <v>1.6414421233001915</v>
      </c>
      <c r="P193" s="174"/>
    </row>
    <row r="194" spans="2:16" x14ac:dyDescent="0.45">
      <c r="B194" s="118" t="s">
        <v>61</v>
      </c>
      <c r="C194" s="118" t="s">
        <v>1055</v>
      </c>
      <c r="D194" s="118" t="s">
        <v>985</v>
      </c>
      <c r="E194" s="118" t="s">
        <v>994</v>
      </c>
      <c r="F194" s="118" t="s">
        <v>987</v>
      </c>
      <c r="G194" s="118" t="s">
        <v>988</v>
      </c>
      <c r="H194" s="118" t="s">
        <v>1003</v>
      </c>
      <c r="I194" s="118">
        <v>1.03999996185302</v>
      </c>
      <c r="J194" s="118">
        <v>1.03999996185302</v>
      </c>
      <c r="K194" s="118">
        <v>-6.9899997711181596</v>
      </c>
      <c r="L194" s="181">
        <f>(K194+'NPV Calcs'!$D$13)*About!$B$135</f>
        <v>0.96223716901561096</v>
      </c>
      <c r="M194" s="95" t="str">
        <f>INDEX('IEA Tech to Policy Mapping'!$B$2:$B$13,MATCH($H194,'IEA Tech to Policy Mapping'!$A$2:$A$13,0))</f>
        <v>ngps - T&amp;D methane capture</v>
      </c>
      <c r="N194" s="182">
        <f>(J194*About!$A$132/1000)*10^12*'EPA to IEA Scaling'!$E$13</f>
        <v>23566638790.715584</v>
      </c>
      <c r="O194" s="183">
        <f>L194/About!$B$144</f>
        <v>1.8104079262072303</v>
      </c>
      <c r="P194" s="174"/>
    </row>
    <row r="195" spans="2:16" x14ac:dyDescent="0.45">
      <c r="B195" s="118" t="s">
        <v>82</v>
      </c>
      <c r="C195" s="118" t="s">
        <v>1055</v>
      </c>
      <c r="D195" s="118" t="s">
        <v>962</v>
      </c>
      <c r="E195" s="118" t="s">
        <v>999</v>
      </c>
      <c r="F195" s="118" t="s">
        <v>987</v>
      </c>
      <c r="G195" s="118" t="s">
        <v>988</v>
      </c>
      <c r="H195" s="118" t="s">
        <v>1003</v>
      </c>
      <c r="I195" s="118">
        <v>2.0799999237060498</v>
      </c>
      <c r="J195" s="118">
        <v>2.0799999237060498</v>
      </c>
      <c r="K195" s="118">
        <v>-6.9699997901916504</v>
      </c>
      <c r="L195" s="181">
        <f>(K195+'NPV Calcs'!$D$13)*About!$B$135</f>
        <v>0.98019824819920831</v>
      </c>
      <c r="M195" s="95" t="str">
        <f>INDEX('IEA Tech to Policy Mapping'!$B$2:$B$13,MATCH($H195,'IEA Tech to Policy Mapping'!$A$2:$A$13,0))</f>
        <v>ngps - T&amp;D methane capture</v>
      </c>
      <c r="N195" s="182">
        <f>(J195*About!$A$132/1000)*10^12*'EPA to IEA Scaling'!$E$13</f>
        <v>47133277581.431389</v>
      </c>
      <c r="O195" s="183">
        <f>L195/About!$B$144</f>
        <v>1.8442009256508975</v>
      </c>
      <c r="P195" s="174"/>
    </row>
    <row r="196" spans="2:16" x14ac:dyDescent="0.45">
      <c r="B196" s="118" t="s">
        <v>82</v>
      </c>
      <c r="C196" s="118" t="s">
        <v>1055</v>
      </c>
      <c r="D196" s="118" t="s">
        <v>985</v>
      </c>
      <c r="E196" s="118" t="s">
        <v>994</v>
      </c>
      <c r="F196" s="118" t="s">
        <v>987</v>
      </c>
      <c r="G196" s="118" t="s">
        <v>988</v>
      </c>
      <c r="H196" s="118" t="s">
        <v>1003</v>
      </c>
      <c r="I196" s="118">
        <v>11.420000076293899</v>
      </c>
      <c r="J196" s="118">
        <v>11.420000076293899</v>
      </c>
      <c r="K196" s="118">
        <v>-6.88000011444091</v>
      </c>
      <c r="L196" s="181">
        <f>(K196+'NPV Calcs'!$D$13)*About!$B$135</f>
        <v>1.0610228904124686</v>
      </c>
      <c r="M196" s="95" t="str">
        <f>INDEX('IEA Tech to Policy Mapping'!$B$2:$B$13,MATCH($H196,'IEA Tech to Policy Mapping'!$A$2:$A$13,0))</f>
        <v>ngps - T&amp;D methane capture</v>
      </c>
      <c r="N196" s="182">
        <f>(J196*About!$A$132/1000)*10^12*'EPA to IEA Scaling'!$E$13</f>
        <v>258779833326.56909</v>
      </c>
      <c r="O196" s="183">
        <f>L196/About!$B$144</f>
        <v>1.9962690203031173</v>
      </c>
      <c r="P196" s="174"/>
    </row>
    <row r="197" spans="2:16" x14ac:dyDescent="0.45">
      <c r="B197" s="118" t="s">
        <v>246</v>
      </c>
      <c r="C197" s="118" t="s">
        <v>1055</v>
      </c>
      <c r="D197" s="118" t="s">
        <v>962</v>
      </c>
      <c r="E197" s="118" t="s">
        <v>993</v>
      </c>
      <c r="F197" s="118" t="s">
        <v>987</v>
      </c>
      <c r="G197" s="118" t="s">
        <v>988</v>
      </c>
      <c r="H197" s="118" t="s">
        <v>998</v>
      </c>
      <c r="I197" s="118">
        <v>2.0099999904632502</v>
      </c>
      <c r="J197" s="118">
        <v>2.0099999904632502</v>
      </c>
      <c r="K197" s="118">
        <v>-6.7800002098083496</v>
      </c>
      <c r="L197" s="181">
        <f>(K197+'NPV Calcs'!$D$13)*About!$B$135</f>
        <v>1.1508282863304684</v>
      </c>
      <c r="M197" s="95" t="str">
        <f>INDEX('IEA Tech to Policy Mapping'!$B$2:$B$13,MATCH($H197,'IEA Tech to Policy Mapping'!$A$2:$A$13,0))</f>
        <v>ngps - production methane capture</v>
      </c>
      <c r="N197" s="182">
        <f>(J197*About!$A$132/1000)*10^12*'EPA to IEA Scaling'!$E$13</f>
        <v>45547062963.530853</v>
      </c>
      <c r="O197" s="183">
        <f>L197/About!$B$144</f>
        <v>2.1652340175214775</v>
      </c>
      <c r="P197" s="174"/>
    </row>
    <row r="198" spans="2:16" x14ac:dyDescent="0.45">
      <c r="B198" s="118" t="s">
        <v>246</v>
      </c>
      <c r="C198" s="118" t="s">
        <v>1055</v>
      </c>
      <c r="D198" s="118" t="s">
        <v>962</v>
      </c>
      <c r="E198" s="118" t="s">
        <v>991</v>
      </c>
      <c r="F198" s="118" t="s">
        <v>987</v>
      </c>
      <c r="G198" s="118" t="s">
        <v>988</v>
      </c>
      <c r="H198" s="118" t="s">
        <v>998</v>
      </c>
      <c r="I198" s="118">
        <v>33.740001678466797</v>
      </c>
      <c r="J198" s="118">
        <v>33.740001678466797</v>
      </c>
      <c r="K198" s="118">
        <v>-6.7800002098083496</v>
      </c>
      <c r="L198" s="181">
        <f>(K198+'NPV Calcs'!$D$13)*About!$B$135</f>
        <v>1.1508282863304684</v>
      </c>
      <c r="M198" s="95" t="str">
        <f>INDEX('IEA Tech to Policy Mapping'!$B$2:$B$13,MATCH($H198,'IEA Tech to Policy Mapping'!$A$2:$A$13,0))</f>
        <v>ngps - production methane capture</v>
      </c>
      <c r="N198" s="182">
        <f>(J198*About!$A$132/1000)*10^12*'EPA to IEA Scaling'!$E$13</f>
        <v>764556213000.07214</v>
      </c>
      <c r="O198" s="183">
        <f>L198/About!$B$144</f>
        <v>2.1652340175214775</v>
      </c>
      <c r="P198" s="174"/>
    </row>
    <row r="199" spans="2:16" x14ac:dyDescent="0.45">
      <c r="B199" s="118" t="s">
        <v>40</v>
      </c>
      <c r="C199" s="118" t="s">
        <v>1055</v>
      </c>
      <c r="D199" s="118" t="s">
        <v>985</v>
      </c>
      <c r="E199" s="118" t="s">
        <v>986</v>
      </c>
      <c r="F199" s="118" t="s">
        <v>987</v>
      </c>
      <c r="G199" s="118" t="s">
        <v>988</v>
      </c>
      <c r="H199" s="118" t="s">
        <v>998</v>
      </c>
      <c r="I199" s="118">
        <v>0.239999994635581</v>
      </c>
      <c r="J199" s="118">
        <v>0.239999994635581</v>
      </c>
      <c r="K199" s="118">
        <v>-6.7800002098083496</v>
      </c>
      <c r="L199" s="181">
        <f>(K199+'NPV Calcs'!$D$13)*About!$B$135</f>
        <v>1.1508282863304684</v>
      </c>
      <c r="M199" s="95" t="str">
        <f>INDEX('IEA Tech to Policy Mapping'!$B$2:$B$13,MATCH($H199,'IEA Tech to Policy Mapping'!$A$2:$A$13,0))</f>
        <v>ngps - production methane capture</v>
      </c>
      <c r="N199" s="182">
        <f>(J199*About!$A$132/1000)*10^12*'EPA to IEA Scaling'!$E$13</f>
        <v>5438455183.4721699</v>
      </c>
      <c r="O199" s="183">
        <f>L199/About!$B$144</f>
        <v>2.1652340175214775</v>
      </c>
      <c r="P199" s="174"/>
    </row>
    <row r="200" spans="2:16" x14ac:dyDescent="0.45">
      <c r="B200" s="118" t="s">
        <v>246</v>
      </c>
      <c r="C200" s="118" t="s">
        <v>1055</v>
      </c>
      <c r="D200" s="118" t="s">
        <v>985</v>
      </c>
      <c r="E200" s="118" t="s">
        <v>986</v>
      </c>
      <c r="F200" s="118" t="s">
        <v>987</v>
      </c>
      <c r="G200" s="118" t="s">
        <v>988</v>
      </c>
      <c r="H200" s="118" t="s">
        <v>998</v>
      </c>
      <c r="I200" s="118">
        <v>5.2300000190734801</v>
      </c>
      <c r="J200" s="118">
        <v>5.2300000190734801</v>
      </c>
      <c r="K200" s="118">
        <v>-6.7800002098083496</v>
      </c>
      <c r="L200" s="181">
        <f>(K200+'NPV Calcs'!$D$13)*About!$B$135</f>
        <v>1.1508282863304684</v>
      </c>
      <c r="M200" s="95" t="str">
        <f>INDEX('IEA Tech to Policy Mapping'!$B$2:$B$13,MATCH($H200,'IEA Tech to Policy Mapping'!$A$2:$A$13,0))</f>
        <v>ngps - production methane capture</v>
      </c>
      <c r="N200" s="182">
        <f>(J200*About!$A$132/1000)*10^12*'EPA to IEA Scaling'!$E$13</f>
        <v>118513005621.01306</v>
      </c>
      <c r="O200" s="183">
        <f>L200/About!$B$144</f>
        <v>2.1652340175214775</v>
      </c>
      <c r="P200" s="174"/>
    </row>
    <row r="201" spans="2:16" x14ac:dyDescent="0.45">
      <c r="B201" s="118" t="s">
        <v>40</v>
      </c>
      <c r="C201" s="118" t="s">
        <v>1055</v>
      </c>
      <c r="D201" s="118" t="s">
        <v>962</v>
      </c>
      <c r="E201" s="118" t="s">
        <v>991</v>
      </c>
      <c r="F201" s="118" t="s">
        <v>987</v>
      </c>
      <c r="G201" s="118" t="s">
        <v>988</v>
      </c>
      <c r="H201" s="118" t="s">
        <v>998</v>
      </c>
      <c r="I201" s="118">
        <v>48.069999694824197</v>
      </c>
      <c r="J201" s="118">
        <v>48.069999694824197</v>
      </c>
      <c r="K201" s="118">
        <v>-6.7800002098083496</v>
      </c>
      <c r="L201" s="181">
        <f>(K201+'NPV Calcs'!$D$13)*About!$B$135</f>
        <v>1.1508282863304684</v>
      </c>
      <c r="M201" s="95" t="str">
        <f>INDEX('IEA Tech to Policy Mapping'!$B$2:$B$13,MATCH($H201,'IEA Tech to Policy Mapping'!$A$2:$A$13,0))</f>
        <v>ngps - production methane capture</v>
      </c>
      <c r="N201" s="182">
        <f>(J201*About!$A$132/1000)*10^12*'EPA to IEA Scaling'!$E$13</f>
        <v>1089277270221.5079</v>
      </c>
      <c r="O201" s="183">
        <f>L201/About!$B$144</f>
        <v>2.1652340175214775</v>
      </c>
      <c r="P201" s="174"/>
    </row>
    <row r="202" spans="2:16" x14ac:dyDescent="0.45">
      <c r="B202" s="118" t="s">
        <v>233</v>
      </c>
      <c r="C202" s="118" t="s">
        <v>1055</v>
      </c>
      <c r="D202" s="118" t="s">
        <v>985</v>
      </c>
      <c r="E202" s="118" t="s">
        <v>986</v>
      </c>
      <c r="F202" s="118" t="s">
        <v>987</v>
      </c>
      <c r="G202" s="118" t="s">
        <v>1002</v>
      </c>
      <c r="H202" s="118" t="s">
        <v>1003</v>
      </c>
      <c r="I202" s="118">
        <v>0.63999998569488503</v>
      </c>
      <c r="J202" s="118">
        <v>0.61000001430511397</v>
      </c>
      <c r="K202" s="118">
        <v>-6.7699999809265101</v>
      </c>
      <c r="L202" s="181">
        <f>(K202+'NPV Calcs'!$D$13)*About!$B$135</f>
        <v>1.1598090400352254</v>
      </c>
      <c r="M202" s="95" t="str">
        <f>INDEX('IEA Tech to Policy Mapping'!$B$2:$B$13,MATCH($H202,'IEA Tech to Policy Mapping'!$A$2:$A$13,0))</f>
        <v>ngps - T&amp;D methane capture</v>
      </c>
      <c r="N202" s="182">
        <f>(J202*About!$A$132/1000)*10^12*'EPA to IEA Scaling'!$E$13</f>
        <v>13822740891.111326</v>
      </c>
      <c r="O202" s="183">
        <f>L202/About!$B$144</f>
        <v>2.1821309200876504</v>
      </c>
      <c r="P202" s="174"/>
    </row>
    <row r="203" spans="2:16" x14ac:dyDescent="0.45">
      <c r="B203" s="118" t="s">
        <v>233</v>
      </c>
      <c r="C203" s="118" t="s">
        <v>1055</v>
      </c>
      <c r="D203" s="118" t="s">
        <v>985</v>
      </c>
      <c r="E203" s="118" t="s">
        <v>994</v>
      </c>
      <c r="F203" s="118" t="s">
        <v>987</v>
      </c>
      <c r="G203" s="118" t="s">
        <v>1002</v>
      </c>
      <c r="H203" s="118" t="s">
        <v>1003</v>
      </c>
      <c r="I203" s="118">
        <v>0.79000002145767201</v>
      </c>
      <c r="J203" s="118">
        <v>0.75</v>
      </c>
      <c r="K203" s="118">
        <v>-6.7699999809265101</v>
      </c>
      <c r="L203" s="181">
        <f>(K203+'NPV Calcs'!$D$13)*About!$B$135</f>
        <v>1.1598090400352254</v>
      </c>
      <c r="M203" s="95" t="str">
        <f>INDEX('IEA Tech to Policy Mapping'!$B$2:$B$13,MATCH($H203,'IEA Tech to Policy Mapping'!$A$2:$A$13,0))</f>
        <v>ngps - T&amp;D methane capture</v>
      </c>
      <c r="N203" s="182">
        <f>(J203*About!$A$132/1000)*10^12*'EPA to IEA Scaling'!$E$13</f>
        <v>16995172828.222313</v>
      </c>
      <c r="O203" s="183">
        <f>L203/About!$B$144</f>
        <v>2.1821309200876504</v>
      </c>
      <c r="P203" s="174"/>
    </row>
    <row r="204" spans="2:16" x14ac:dyDescent="0.45">
      <c r="B204" s="118" t="s">
        <v>61</v>
      </c>
      <c r="C204" s="118" t="s">
        <v>1055</v>
      </c>
      <c r="D204" s="118" t="s">
        <v>962</v>
      </c>
      <c r="E204" s="118" t="s">
        <v>991</v>
      </c>
      <c r="F204" s="118" t="s">
        <v>987</v>
      </c>
      <c r="G204" s="118" t="s">
        <v>988</v>
      </c>
      <c r="H204" s="118" t="s">
        <v>998</v>
      </c>
      <c r="I204" s="118">
        <v>0.129999995231628</v>
      </c>
      <c r="J204" s="118">
        <v>0.129999995231628</v>
      </c>
      <c r="K204" s="118">
        <v>-6.7399997711181596</v>
      </c>
      <c r="L204" s="181">
        <f>(K204+'NPV Calcs'!$D$13)*About!$B$135</f>
        <v>1.1867508729235814</v>
      </c>
      <c r="M204" s="95" t="str">
        <f>INDEX('IEA Tech to Policy Mapping'!$B$2:$B$13,MATCH($H204,'IEA Tech to Policy Mapping'!$A$2:$A$13,0))</f>
        <v>ngps - production methane capture</v>
      </c>
      <c r="N204" s="182">
        <f>(J204*About!$A$132/1000)*10^12*'EPA to IEA Scaling'!$E$13</f>
        <v>2945829848.8394594</v>
      </c>
      <c r="O204" s="183">
        <f>L204/About!$B$144</f>
        <v>2.2328208220974939</v>
      </c>
      <c r="P204" s="174"/>
    </row>
    <row r="205" spans="2:16" x14ac:dyDescent="0.45">
      <c r="B205" s="118" t="s">
        <v>313</v>
      </c>
      <c r="C205" s="118" t="s">
        <v>1055</v>
      </c>
      <c r="D205" s="118" t="s">
        <v>962</v>
      </c>
      <c r="E205" s="118" t="s">
        <v>991</v>
      </c>
      <c r="F205" s="118" t="s">
        <v>987</v>
      </c>
      <c r="G205" s="118" t="s">
        <v>988</v>
      </c>
      <c r="H205" s="118" t="s">
        <v>998</v>
      </c>
      <c r="I205" s="118">
        <v>1.87999999523162</v>
      </c>
      <c r="J205" s="118">
        <v>1.87999999523162</v>
      </c>
      <c r="K205" s="118">
        <v>-6.7399997711181596</v>
      </c>
      <c r="L205" s="181">
        <f>(K205+'NPV Calcs'!$D$13)*About!$B$135</f>
        <v>1.1867508729235814</v>
      </c>
      <c r="M205" s="95" t="str">
        <f>INDEX('IEA Tech to Policy Mapping'!$B$2:$B$13,MATCH($H205,'IEA Tech to Policy Mapping'!$A$2:$A$13,0))</f>
        <v>ngps - production methane capture</v>
      </c>
      <c r="N205" s="182">
        <f>(J205*About!$A$132/1000)*10^12*'EPA to IEA Scaling'!$E$13</f>
        <v>42601233114.691338</v>
      </c>
      <c r="O205" s="183">
        <f>L205/About!$B$144</f>
        <v>2.2328208220974939</v>
      </c>
      <c r="P205" s="174"/>
    </row>
    <row r="206" spans="2:16" x14ac:dyDescent="0.45">
      <c r="B206" s="118" t="s">
        <v>1056</v>
      </c>
      <c r="C206" s="118" t="s">
        <v>1055</v>
      </c>
      <c r="D206" s="118" t="s">
        <v>985</v>
      </c>
      <c r="E206" s="118" t="s">
        <v>986</v>
      </c>
      <c r="F206" s="118" t="s">
        <v>987</v>
      </c>
      <c r="G206" s="118" t="s">
        <v>988</v>
      </c>
      <c r="H206" s="118" t="s">
        <v>998</v>
      </c>
      <c r="I206" s="118">
        <v>0.72000002861022905</v>
      </c>
      <c r="J206" s="118">
        <v>0.72000002861022905</v>
      </c>
      <c r="K206" s="118">
        <v>-6.7300000190734801</v>
      </c>
      <c r="L206" s="181">
        <f>(K206+'NPV Calcs'!$D$13)*About!$B$135</f>
        <v>1.1957311984024306</v>
      </c>
      <c r="M206" s="95" t="str">
        <f>INDEX('IEA Tech to Policy Mapping'!$B$2:$B$13,MATCH($H206,'IEA Tech to Policy Mapping'!$A$2:$A$13,0))</f>
        <v>ngps - production methane capture</v>
      </c>
      <c r="N206" s="182">
        <f>(J206*About!$A$132/1000)*10^12*'EPA to IEA Scaling'!$E$13</f>
        <v>16315366563.407801</v>
      </c>
      <c r="O206" s="183">
        <f>L206/About!$B$144</f>
        <v>2.2497169189750044</v>
      </c>
      <c r="P206" s="174"/>
    </row>
    <row r="207" spans="2:16" x14ac:dyDescent="0.45">
      <c r="B207" s="118" t="s">
        <v>1056</v>
      </c>
      <c r="C207" s="118" t="s">
        <v>1055</v>
      </c>
      <c r="D207" s="118" t="s">
        <v>962</v>
      </c>
      <c r="E207" s="118" t="s">
        <v>991</v>
      </c>
      <c r="F207" s="118" t="s">
        <v>987</v>
      </c>
      <c r="G207" s="118" t="s">
        <v>988</v>
      </c>
      <c r="H207" s="118" t="s">
        <v>998</v>
      </c>
      <c r="I207" s="118">
        <v>0.69999998807907104</v>
      </c>
      <c r="J207" s="118">
        <v>0.69999998807907104</v>
      </c>
      <c r="K207" s="118">
        <v>-6.7300000190734801</v>
      </c>
      <c r="L207" s="181">
        <f>(K207+'NPV Calcs'!$D$13)*About!$B$135</f>
        <v>1.1957311984024306</v>
      </c>
      <c r="M207" s="95" t="str">
        <f>INDEX('IEA Tech to Policy Mapping'!$B$2:$B$13,MATCH($H207,'IEA Tech to Policy Mapping'!$A$2:$A$13,0))</f>
        <v>ngps - production methane capture</v>
      </c>
      <c r="N207" s="182">
        <f>(J207*About!$A$132/1000)*10^12*'EPA to IEA Scaling'!$E$13</f>
        <v>15862161036.209827</v>
      </c>
      <c r="O207" s="183">
        <f>L207/About!$B$144</f>
        <v>2.2497169189750044</v>
      </c>
      <c r="P207" s="174"/>
    </row>
    <row r="208" spans="2:16" x14ac:dyDescent="0.45">
      <c r="B208" s="118" t="s">
        <v>313</v>
      </c>
      <c r="C208" s="118" t="s">
        <v>1055</v>
      </c>
      <c r="D208" s="118" t="s">
        <v>985</v>
      </c>
      <c r="E208" s="118" t="s">
        <v>986</v>
      </c>
      <c r="F208" s="118" t="s">
        <v>987</v>
      </c>
      <c r="G208" s="118" t="s">
        <v>988</v>
      </c>
      <c r="H208" s="118" t="s">
        <v>998</v>
      </c>
      <c r="I208" s="118">
        <v>2.0599999427795401</v>
      </c>
      <c r="J208" s="118">
        <v>2.0599999427795401</v>
      </c>
      <c r="K208" s="118">
        <v>-6.7300000190734801</v>
      </c>
      <c r="L208" s="181">
        <f>(K208+'NPV Calcs'!$D$13)*About!$B$135</f>
        <v>1.1957311984024306</v>
      </c>
      <c r="M208" s="95" t="str">
        <f>INDEX('IEA Tech to Policy Mapping'!$B$2:$B$13,MATCH($H208,'IEA Tech to Policy Mapping'!$A$2:$A$13,0))</f>
        <v>ngps - production methane capture</v>
      </c>
      <c r="N208" s="182">
        <f>(J208*About!$A$132/1000)*10^12*'EPA to IEA Scaling'!$E$13</f>
        <v>46680073404.888474</v>
      </c>
      <c r="O208" s="183">
        <f>L208/About!$B$144</f>
        <v>2.2497169189750044</v>
      </c>
      <c r="P208" s="174"/>
    </row>
    <row r="209" spans="2:16" x14ac:dyDescent="0.45">
      <c r="B209" s="118" t="s">
        <v>61</v>
      </c>
      <c r="C209" s="118" t="s">
        <v>1055</v>
      </c>
      <c r="D209" s="118" t="s">
        <v>985</v>
      </c>
      <c r="E209" s="118" t="s">
        <v>986</v>
      </c>
      <c r="F209" s="118" t="s">
        <v>987</v>
      </c>
      <c r="G209" s="118" t="s">
        <v>988</v>
      </c>
      <c r="H209" s="118" t="s">
        <v>998</v>
      </c>
      <c r="I209" s="118">
        <v>0.230000004172325</v>
      </c>
      <c r="J209" s="118">
        <v>0.230000004172325</v>
      </c>
      <c r="K209" s="118">
        <v>-6.7300000190734801</v>
      </c>
      <c r="L209" s="181">
        <f>(K209+'NPV Calcs'!$D$13)*About!$B$135</f>
        <v>1.1957311984024306</v>
      </c>
      <c r="M209" s="95" t="str">
        <f>INDEX('IEA Tech to Policy Mapping'!$B$2:$B$13,MATCH($H209,'IEA Tech to Policy Mapping'!$A$2:$A$13,0))</f>
        <v>ngps - production methane capture</v>
      </c>
      <c r="N209" s="182">
        <f>(J209*About!$A$132/1000)*10^12*'EPA to IEA Scaling'!$E$13</f>
        <v>5211853095.2006884</v>
      </c>
      <c r="O209" s="183">
        <f>L209/About!$B$144</f>
        <v>2.2497169189750044</v>
      </c>
      <c r="P209" s="174"/>
    </row>
    <row r="210" spans="2:16" x14ac:dyDescent="0.45">
      <c r="B210" s="118" t="s">
        <v>205</v>
      </c>
      <c r="C210" s="118" t="s">
        <v>1055</v>
      </c>
      <c r="D210" s="118" t="s">
        <v>985</v>
      </c>
      <c r="E210" s="118" t="s">
        <v>986</v>
      </c>
      <c r="F210" s="118" t="s">
        <v>987</v>
      </c>
      <c r="G210" s="118" t="s">
        <v>988</v>
      </c>
      <c r="H210" s="118" t="s">
        <v>998</v>
      </c>
      <c r="I210" s="118">
        <v>0.44999998807907099</v>
      </c>
      <c r="J210" s="118">
        <v>0.44999998807907099</v>
      </c>
      <c r="K210" s="118">
        <v>-6.7300000190734801</v>
      </c>
      <c r="L210" s="181">
        <f>(K210+'NPV Calcs'!$D$13)*About!$B$135</f>
        <v>1.1957311984024306</v>
      </c>
      <c r="M210" s="95" t="str">
        <f>INDEX('IEA Tech to Policy Mapping'!$B$2:$B$13,MATCH($H210,'IEA Tech to Policy Mapping'!$A$2:$A$13,0))</f>
        <v>ngps - production methane capture</v>
      </c>
      <c r="N210" s="182">
        <f>(J210*About!$A$132/1000)*10^12*'EPA to IEA Scaling'!$E$13</f>
        <v>10197103426.802389</v>
      </c>
      <c r="O210" s="183">
        <f>L210/About!$B$144</f>
        <v>2.2497169189750044</v>
      </c>
      <c r="P210" s="174"/>
    </row>
    <row r="211" spans="2:16" x14ac:dyDescent="0.45">
      <c r="B211" s="118" t="s">
        <v>158</v>
      </c>
      <c r="C211" s="118" t="s">
        <v>1055</v>
      </c>
      <c r="D211" s="118" t="s">
        <v>985</v>
      </c>
      <c r="E211" s="118" t="s">
        <v>986</v>
      </c>
      <c r="F211" s="118" t="s">
        <v>987</v>
      </c>
      <c r="G211" s="118" t="s">
        <v>988</v>
      </c>
      <c r="H211" s="118" t="s">
        <v>992</v>
      </c>
      <c r="I211" s="118">
        <v>9.6599998474121094</v>
      </c>
      <c r="J211" s="118">
        <v>9.6599998474121094</v>
      </c>
      <c r="K211" s="118">
        <v>-6.71000003814697</v>
      </c>
      <c r="L211" s="181">
        <f>(K211+'NPV Calcs'!$D$13)*About!$B$135</f>
        <v>1.2136922775860288</v>
      </c>
      <c r="M211" s="95" t="str">
        <f>INDEX('IEA Tech to Policy Mapping'!$B$2:$B$13,MATCH($H211,'IEA Tech to Policy Mapping'!$A$2:$A$13,0))</f>
        <v>ngps - production methane capture</v>
      </c>
      <c r="N211" s="182">
        <f>(J211*About!$A$132/1000)*10^12*'EPA to IEA Scaling'!$E$13</f>
        <v>218897822569.82663</v>
      </c>
      <c r="O211" s="183">
        <f>L211/About!$B$144</f>
        <v>2.2835099184186731</v>
      </c>
      <c r="P211" s="174"/>
    </row>
    <row r="212" spans="2:16" x14ac:dyDescent="0.45">
      <c r="B212" s="118" t="s">
        <v>233</v>
      </c>
      <c r="C212" s="118" t="s">
        <v>1055</v>
      </c>
      <c r="D212" s="118" t="s">
        <v>985</v>
      </c>
      <c r="E212" s="118" t="s">
        <v>986</v>
      </c>
      <c r="F212" s="118" t="s">
        <v>987</v>
      </c>
      <c r="G212" s="118" t="s">
        <v>988</v>
      </c>
      <c r="H212" s="118" t="s">
        <v>992</v>
      </c>
      <c r="I212" s="118">
        <v>5.0000000745057997E-2</v>
      </c>
      <c r="J212" s="118">
        <v>5.0000000745057997E-2</v>
      </c>
      <c r="K212" s="118">
        <v>-6.63000011444091</v>
      </c>
      <c r="L212" s="181">
        <f>(K212+'NPV Calcs'!$D$13)*About!$B$135</f>
        <v>1.2855365943204391</v>
      </c>
      <c r="M212" s="95" t="str">
        <f>INDEX('IEA Tech to Policy Mapping'!$B$2:$B$13,MATCH($H212,'IEA Tech to Policy Mapping'!$A$2:$A$13,0))</f>
        <v>ngps - production methane capture</v>
      </c>
      <c r="N212" s="182">
        <f>(J212*About!$A$132/1000)*10^12*'EPA to IEA Scaling'!$E$13</f>
        <v>1133011538.7646732</v>
      </c>
      <c r="O212" s="183">
        <f>L212/About!$B$144</f>
        <v>2.4186819161933806</v>
      </c>
      <c r="P212" s="174"/>
    </row>
    <row r="213" spans="2:16" x14ac:dyDescent="0.45">
      <c r="B213" s="118" t="s">
        <v>256</v>
      </c>
      <c r="C213" s="118" t="s">
        <v>1055</v>
      </c>
      <c r="D213" s="118" t="s">
        <v>962</v>
      </c>
      <c r="E213" s="118" t="s">
        <v>996</v>
      </c>
      <c r="F213" s="118" t="s">
        <v>997</v>
      </c>
      <c r="G213" s="118" t="s">
        <v>1000</v>
      </c>
      <c r="H213" s="118" t="s">
        <v>1008</v>
      </c>
      <c r="I213" s="118">
        <v>3.9900000095367401</v>
      </c>
      <c r="J213" s="118">
        <v>3.3900001049041699</v>
      </c>
      <c r="K213" s="118">
        <v>-6.63000011444091</v>
      </c>
      <c r="L213" s="181">
        <f>(K213+'NPV Calcs'!$D$13)*About!$B$135</f>
        <v>1.2855365943204391</v>
      </c>
      <c r="M213" s="95" t="str">
        <f>INDEX('IEA Tech to Policy Mapping'!$B$2:$B$13,MATCH($H213,'IEA Tech to Policy Mapping'!$A$2:$A$13,0))</f>
        <v>ngps - T&amp;D methane capture</v>
      </c>
      <c r="N213" s="182">
        <f>(J213*About!$A$132/1000)*10^12*'EPA to IEA Scaling'!$E$13</f>
        <v>76818183560.717514</v>
      </c>
      <c r="O213" s="183">
        <f>L213/About!$B$144</f>
        <v>2.4186819161933806</v>
      </c>
      <c r="P213" s="174"/>
    </row>
    <row r="214" spans="2:16" x14ac:dyDescent="0.45">
      <c r="B214" s="118" t="s">
        <v>313</v>
      </c>
      <c r="C214" s="118" t="s">
        <v>1055</v>
      </c>
      <c r="D214" s="118" t="s">
        <v>962</v>
      </c>
      <c r="E214" s="118" t="s">
        <v>996</v>
      </c>
      <c r="F214" s="118" t="s">
        <v>997</v>
      </c>
      <c r="G214" s="118" t="s">
        <v>1000</v>
      </c>
      <c r="H214" s="118" t="s">
        <v>1008</v>
      </c>
      <c r="I214" s="118">
        <v>48.349998474121001</v>
      </c>
      <c r="J214" s="118">
        <v>41.099998474121001</v>
      </c>
      <c r="K214" s="118">
        <v>-6.63000011444091</v>
      </c>
      <c r="L214" s="181">
        <f>(K214+'NPV Calcs'!$D$13)*About!$B$135</f>
        <v>1.2855365943204391</v>
      </c>
      <c r="M214" s="95" t="str">
        <f>INDEX('IEA Tech to Policy Mapping'!$B$2:$B$13,MATCH($H214,'IEA Tech to Policy Mapping'!$A$2:$A$13,0))</f>
        <v>ngps - T&amp;D methane capture</v>
      </c>
      <c r="N214" s="182">
        <f>(J214*About!$A$132/1000)*10^12*'EPA to IEA Scaling'!$E$13</f>
        <v>931335436409.81311</v>
      </c>
      <c r="O214" s="183">
        <f>L214/About!$B$144</f>
        <v>2.4186819161933806</v>
      </c>
      <c r="P214" s="174"/>
    </row>
    <row r="215" spans="2:16" x14ac:dyDescent="0.45">
      <c r="B215" s="118" t="s">
        <v>345</v>
      </c>
      <c r="C215" s="118" t="s">
        <v>1055</v>
      </c>
      <c r="D215" s="118" t="s">
        <v>962</v>
      </c>
      <c r="E215" s="118" t="s">
        <v>996</v>
      </c>
      <c r="F215" s="118" t="s">
        <v>997</v>
      </c>
      <c r="G215" s="118" t="s">
        <v>1000</v>
      </c>
      <c r="H215" s="118" t="s">
        <v>1008</v>
      </c>
      <c r="I215" s="118">
        <v>13.039999961853001</v>
      </c>
      <c r="J215" s="118">
        <v>11.079999923706</v>
      </c>
      <c r="K215" s="118">
        <v>-6.63000011444091</v>
      </c>
      <c r="L215" s="181">
        <f>(K215+'NPV Calcs'!$D$13)*About!$B$135</f>
        <v>1.2855365943204391</v>
      </c>
      <c r="M215" s="95" t="str">
        <f>INDEX('IEA Tech to Policy Mapping'!$B$2:$B$13,MATCH($H215,'IEA Tech to Policy Mapping'!$A$2:$A$13,0))</f>
        <v>ngps - T&amp;D methane capture</v>
      </c>
      <c r="N215" s="182">
        <f>(J215*About!$A$132/1000)*10^12*'EPA to IEA Scaling'!$E$13</f>
        <v>251075351520.09802</v>
      </c>
      <c r="O215" s="183">
        <f>L215/About!$B$144</f>
        <v>2.4186819161933806</v>
      </c>
      <c r="P215" s="174"/>
    </row>
    <row r="216" spans="2:16" x14ac:dyDescent="0.45">
      <c r="B216" s="118" t="s">
        <v>1056</v>
      </c>
      <c r="C216" s="118" t="s">
        <v>1055</v>
      </c>
      <c r="D216" s="118" t="s">
        <v>962</v>
      </c>
      <c r="E216" s="118" t="s">
        <v>996</v>
      </c>
      <c r="F216" s="118" t="s">
        <v>997</v>
      </c>
      <c r="G216" s="118" t="s">
        <v>1000</v>
      </c>
      <c r="H216" s="118" t="s">
        <v>1008</v>
      </c>
      <c r="I216" s="118">
        <v>21.840000152587798</v>
      </c>
      <c r="J216" s="118">
        <v>18.559999465942301</v>
      </c>
      <c r="K216" s="118">
        <v>-6.63000011444091</v>
      </c>
      <c r="L216" s="181">
        <f>(K216+'NPV Calcs'!$D$13)*About!$B$135</f>
        <v>1.2855365943204391</v>
      </c>
      <c r="M216" s="95" t="str">
        <f>INDEX('IEA Tech to Policy Mapping'!$B$2:$B$13,MATCH($H216,'IEA Tech to Policy Mapping'!$A$2:$A$13,0))</f>
        <v>ngps - T&amp;D methane capture</v>
      </c>
      <c r="N216" s="182">
        <f>(J216*About!$A$132/1000)*10^12*'EPA to IEA Scaling'!$E$13</f>
        <v>420573864820.53766</v>
      </c>
      <c r="O216" s="183">
        <f>L216/About!$B$144</f>
        <v>2.4186819161933806</v>
      </c>
      <c r="P216" s="174"/>
    </row>
    <row r="217" spans="2:16" x14ac:dyDescent="0.45">
      <c r="B217" s="118" t="s">
        <v>205</v>
      </c>
      <c r="C217" s="118" t="s">
        <v>1055</v>
      </c>
      <c r="D217" s="118" t="s">
        <v>962</v>
      </c>
      <c r="E217" s="118" t="s">
        <v>996</v>
      </c>
      <c r="F217" s="118" t="s">
        <v>997</v>
      </c>
      <c r="G217" s="118" t="s">
        <v>1000</v>
      </c>
      <c r="H217" s="118" t="s">
        <v>1008</v>
      </c>
      <c r="I217" s="118">
        <v>32.580001831054602</v>
      </c>
      <c r="J217" s="118">
        <v>27.690000534057599</v>
      </c>
      <c r="K217" s="118">
        <v>-6.63000011444091</v>
      </c>
      <c r="L217" s="181">
        <f>(K217+'NPV Calcs'!$D$13)*About!$B$135</f>
        <v>1.2855365943204391</v>
      </c>
      <c r="M217" s="95" t="str">
        <f>INDEX('IEA Tech to Policy Mapping'!$B$2:$B$13,MATCH($H217,'IEA Tech to Policy Mapping'!$A$2:$A$13,0))</f>
        <v>ngps - T&amp;D methane capture</v>
      </c>
      <c r="N217" s="182">
        <f>(J217*About!$A$132/1000)*10^12*'EPA to IEA Scaling'!$E$13</f>
        <v>627461792919.83606</v>
      </c>
      <c r="O217" s="183">
        <f>L217/About!$B$144</f>
        <v>2.4186819161933806</v>
      </c>
      <c r="P217" s="174"/>
    </row>
    <row r="218" spans="2:16" x14ac:dyDescent="0.45">
      <c r="B218" s="118" t="s">
        <v>61</v>
      </c>
      <c r="C218" s="118" t="s">
        <v>1055</v>
      </c>
      <c r="D218" s="118" t="s">
        <v>962</v>
      </c>
      <c r="E218" s="118" t="s">
        <v>996</v>
      </c>
      <c r="F218" s="118" t="s">
        <v>997</v>
      </c>
      <c r="G218" s="118" t="s">
        <v>1000</v>
      </c>
      <c r="H218" s="118" t="s">
        <v>1008</v>
      </c>
      <c r="I218" s="118">
        <v>1.83000004291534</v>
      </c>
      <c r="J218" s="118">
        <v>1.5599999427795399</v>
      </c>
      <c r="K218" s="118">
        <v>-6.63000011444091</v>
      </c>
      <c r="L218" s="181">
        <f>(K218+'NPV Calcs'!$D$13)*About!$B$135</f>
        <v>1.2855365943204391</v>
      </c>
      <c r="M218" s="95" t="str">
        <f>INDEX('IEA Tech to Policy Mapping'!$B$2:$B$13,MATCH($H218,'IEA Tech to Policy Mapping'!$A$2:$A$13,0))</f>
        <v>ngps - T&amp;D methane capture</v>
      </c>
      <c r="N218" s="182">
        <f>(J218*About!$A$132/1000)*10^12*'EPA to IEA Scaling'!$E$13</f>
        <v>35349958186.073608</v>
      </c>
      <c r="O218" s="183">
        <f>L218/About!$B$144</f>
        <v>2.4186819161933806</v>
      </c>
      <c r="P218" s="174"/>
    </row>
    <row r="219" spans="2:16" x14ac:dyDescent="0.45">
      <c r="B219" s="118" t="s">
        <v>205</v>
      </c>
      <c r="C219" s="118" t="s">
        <v>1055</v>
      </c>
      <c r="D219" s="118" t="s">
        <v>985</v>
      </c>
      <c r="E219" s="118" t="s">
        <v>1007</v>
      </c>
      <c r="F219" s="118" t="s">
        <v>997</v>
      </c>
      <c r="G219" s="118" t="s">
        <v>1000</v>
      </c>
      <c r="H219" s="118" t="s">
        <v>1008</v>
      </c>
      <c r="I219" s="118">
        <v>0.109999999403953</v>
      </c>
      <c r="J219" s="118">
        <v>9.0000003576278603E-2</v>
      </c>
      <c r="K219" s="118">
        <v>-6.63000011444091</v>
      </c>
      <c r="L219" s="181">
        <f>(K219+'NPV Calcs'!$D$13)*About!$B$135</f>
        <v>1.2855365943204391</v>
      </c>
      <c r="M219" s="95" t="str">
        <f>INDEX('IEA Tech to Policy Mapping'!$B$2:$B$13,MATCH($H219,'IEA Tech to Policy Mapping'!$A$2:$A$13,0))</f>
        <v>ngps - T&amp;D methane capture</v>
      </c>
      <c r="N219" s="182">
        <f>(J219*About!$A$132/1000)*10^12*'EPA to IEA Scaling'!$E$13</f>
        <v>2039420820.4259746</v>
      </c>
      <c r="O219" s="183">
        <f>L219/About!$B$144</f>
        <v>2.4186819161933806</v>
      </c>
      <c r="P219" s="174"/>
    </row>
    <row r="220" spans="2:16" x14ac:dyDescent="0.45">
      <c r="B220" s="118" t="s">
        <v>1056</v>
      </c>
      <c r="C220" s="118" t="s">
        <v>1055</v>
      </c>
      <c r="D220" s="118" t="s">
        <v>985</v>
      </c>
      <c r="E220" s="118" t="s">
        <v>1007</v>
      </c>
      <c r="F220" s="118" t="s">
        <v>997</v>
      </c>
      <c r="G220" s="118" t="s">
        <v>1000</v>
      </c>
      <c r="H220" s="118" t="s">
        <v>1008</v>
      </c>
      <c r="I220" s="118">
        <v>0.37000000476837103</v>
      </c>
      <c r="J220" s="118">
        <v>0.31999999284744202</v>
      </c>
      <c r="K220" s="118">
        <v>-6.63000011444091</v>
      </c>
      <c r="L220" s="181">
        <f>(K220+'NPV Calcs'!$D$13)*About!$B$135</f>
        <v>1.2855365943204391</v>
      </c>
      <c r="M220" s="95" t="str">
        <f>INDEX('IEA Tech to Policy Mapping'!$B$2:$B$13,MATCH($H220,'IEA Tech to Policy Mapping'!$A$2:$A$13,0))</f>
        <v>ngps - T&amp;D methane capture</v>
      </c>
      <c r="N220" s="182">
        <f>(J220*About!$A$132/1000)*10^12*'EPA to IEA Scaling'!$E$13</f>
        <v>7251273577.9629059</v>
      </c>
      <c r="O220" s="183">
        <f>L220/About!$B$144</f>
        <v>2.4186819161933806</v>
      </c>
      <c r="P220" s="174"/>
    </row>
    <row r="221" spans="2:16" x14ac:dyDescent="0.45">
      <c r="B221" s="118" t="s">
        <v>256</v>
      </c>
      <c r="C221" s="118" t="s">
        <v>1055</v>
      </c>
      <c r="D221" s="118" t="s">
        <v>985</v>
      </c>
      <c r="E221" s="118" t="s">
        <v>1007</v>
      </c>
      <c r="F221" s="118" t="s">
        <v>997</v>
      </c>
      <c r="G221" s="118" t="s">
        <v>1000</v>
      </c>
      <c r="H221" s="118" t="s">
        <v>1008</v>
      </c>
      <c r="I221" s="118">
        <v>9.0000003576278603E-2</v>
      </c>
      <c r="J221" s="118">
        <v>7.0000000298023196E-2</v>
      </c>
      <c r="K221" s="118">
        <v>-6.63000011444091</v>
      </c>
      <c r="L221" s="181">
        <f>(K221+'NPV Calcs'!$D$13)*About!$B$135</f>
        <v>1.2855365943204391</v>
      </c>
      <c r="M221" s="95" t="str">
        <f>INDEX('IEA Tech to Policy Mapping'!$B$2:$B$13,MATCH($H221,'IEA Tech to Policy Mapping'!$A$2:$A$13,0))</f>
        <v>ngps - T&amp;D methane capture</v>
      </c>
      <c r="N221" s="182">
        <f>(J221*About!$A$132/1000)*10^12*'EPA to IEA Scaling'!$E$13</f>
        <v>1586216137.3873568</v>
      </c>
      <c r="O221" s="183">
        <f>L221/About!$B$144</f>
        <v>2.4186819161933806</v>
      </c>
      <c r="P221" s="174"/>
    </row>
    <row r="222" spans="2:16" x14ac:dyDescent="0.45">
      <c r="B222" s="118" t="s">
        <v>313</v>
      </c>
      <c r="C222" s="118" t="s">
        <v>1055</v>
      </c>
      <c r="D222" s="118" t="s">
        <v>985</v>
      </c>
      <c r="E222" s="118" t="s">
        <v>1007</v>
      </c>
      <c r="F222" s="118" t="s">
        <v>997</v>
      </c>
      <c r="G222" s="118" t="s">
        <v>1000</v>
      </c>
      <c r="H222" s="118" t="s">
        <v>1008</v>
      </c>
      <c r="I222" s="118">
        <v>0.259999990463256</v>
      </c>
      <c r="J222" s="118">
        <v>0.21999999880790699</v>
      </c>
      <c r="K222" s="118">
        <v>-6.63000011444091</v>
      </c>
      <c r="L222" s="181">
        <f>(K222+'NPV Calcs'!$D$13)*About!$B$135</f>
        <v>1.2855365943204391</v>
      </c>
      <c r="M222" s="95" t="str">
        <f>INDEX('IEA Tech to Policy Mapping'!$B$2:$B$13,MATCH($H222,'IEA Tech to Policy Mapping'!$A$2:$A$13,0))</f>
        <v>ngps - T&amp;D methane capture</v>
      </c>
      <c r="N222" s="182">
        <f>(J222*About!$A$132/1000)*10^12*'EPA to IEA Scaling'!$E$13</f>
        <v>4985250669.2654419</v>
      </c>
      <c r="O222" s="183">
        <f>L222/About!$B$144</f>
        <v>2.4186819161933806</v>
      </c>
      <c r="P222" s="174"/>
    </row>
    <row r="223" spans="2:16" x14ac:dyDescent="0.45">
      <c r="B223" s="118" t="s">
        <v>345</v>
      </c>
      <c r="C223" s="118" t="s">
        <v>1055</v>
      </c>
      <c r="D223" s="118" t="s">
        <v>985</v>
      </c>
      <c r="E223" s="118" t="s">
        <v>1007</v>
      </c>
      <c r="F223" s="118" t="s">
        <v>997</v>
      </c>
      <c r="G223" s="118" t="s">
        <v>1000</v>
      </c>
      <c r="H223" s="118" t="s">
        <v>1008</v>
      </c>
      <c r="I223" s="118">
        <v>0.10000000149011599</v>
      </c>
      <c r="J223" s="118">
        <v>7.9999998211860601E-2</v>
      </c>
      <c r="K223" s="118">
        <v>-6.63000011444091</v>
      </c>
      <c r="L223" s="181">
        <f>(K223+'NPV Calcs'!$D$13)*About!$B$135</f>
        <v>1.2855365943204391</v>
      </c>
      <c r="M223" s="95" t="str">
        <f>INDEX('IEA Tech to Policy Mapping'!$B$2:$B$13,MATCH($H223,'IEA Tech to Policy Mapping'!$A$2:$A$13,0))</f>
        <v>ngps - T&amp;D methane capture</v>
      </c>
      <c r="N223" s="182">
        <f>(J223*About!$A$132/1000)*10^12*'EPA to IEA Scaling'!$E$13</f>
        <v>1812818394.4907289</v>
      </c>
      <c r="O223" s="183">
        <f>L223/About!$B$144</f>
        <v>2.4186819161933806</v>
      </c>
      <c r="P223" s="174"/>
    </row>
    <row r="224" spans="2:16" x14ac:dyDescent="0.45">
      <c r="B224" s="118" t="s">
        <v>82</v>
      </c>
      <c r="C224" s="118" t="s">
        <v>1055</v>
      </c>
      <c r="D224" s="118" t="s">
        <v>962</v>
      </c>
      <c r="E224" s="118" t="s">
        <v>996</v>
      </c>
      <c r="F224" s="118" t="s">
        <v>997</v>
      </c>
      <c r="G224" s="118" t="s">
        <v>988</v>
      </c>
      <c r="H224" s="118" t="s">
        <v>1010</v>
      </c>
      <c r="I224" s="118">
        <v>94.129997253417898</v>
      </c>
      <c r="J224" s="118">
        <v>94.129997253417898</v>
      </c>
      <c r="K224" s="118">
        <v>-6.6100001335143999</v>
      </c>
      <c r="L224" s="181">
        <f>(K224+'NPV Calcs'!$D$13)*About!$B$135</f>
        <v>1.3034976735040373</v>
      </c>
      <c r="M224" s="95" t="str">
        <f>INDEX('IEA Tech to Policy Mapping'!$B$2:$B$13,MATCH($H224,'IEA Tech to Policy Mapping'!$A$2:$A$13,0))</f>
        <v>ngps - processing methane capture</v>
      </c>
      <c r="N224" s="182">
        <f>(J224*About!$A$132/1000)*10^12*'EPA to IEA Scaling'!$E$13</f>
        <v>2133007428855.9055</v>
      </c>
      <c r="O224" s="183">
        <f>L224/About!$B$144</f>
        <v>2.4524749156370493</v>
      </c>
      <c r="P224" s="174"/>
    </row>
    <row r="225" spans="2:16" x14ac:dyDescent="0.45">
      <c r="B225" s="118" t="s">
        <v>32</v>
      </c>
      <c r="C225" s="118" t="s">
        <v>1055</v>
      </c>
      <c r="D225" s="118" t="s">
        <v>985</v>
      </c>
      <c r="E225" s="118" t="s">
        <v>986</v>
      </c>
      <c r="F225" s="118" t="s">
        <v>987</v>
      </c>
      <c r="G225" s="118" t="s">
        <v>988</v>
      </c>
      <c r="H225" s="118" t="s">
        <v>992</v>
      </c>
      <c r="I225" s="118">
        <v>0.82999998331069902</v>
      </c>
      <c r="J225" s="118">
        <v>0.82999998331069902</v>
      </c>
      <c r="K225" s="118">
        <v>-6.5399999618530202</v>
      </c>
      <c r="L225" s="181">
        <f>(K225+'NPV Calcs'!$D$13)*About!$B$135</f>
        <v>1.3663616647595975</v>
      </c>
      <c r="M225" s="95" t="str">
        <f>INDEX('IEA Tech to Policy Mapping'!$B$2:$B$13,MATCH($H225,'IEA Tech to Policy Mapping'!$A$2:$A$13,0))</f>
        <v>ngps - production methane capture</v>
      </c>
      <c r="N225" s="182">
        <f>(J225*About!$A$132/1000)*10^12*'EPA to IEA Scaling'!$E$13</f>
        <v>18807990885.049282</v>
      </c>
      <c r="O225" s="183">
        <f>L225/About!$B$144</f>
        <v>2.570750816534245</v>
      </c>
      <c r="P225" s="174"/>
    </row>
    <row r="226" spans="2:16" x14ac:dyDescent="0.45">
      <c r="B226" s="118" t="s">
        <v>82</v>
      </c>
      <c r="C226" s="118" t="s">
        <v>1055</v>
      </c>
      <c r="D226" s="118" t="s">
        <v>985</v>
      </c>
      <c r="E226" s="118" t="s">
        <v>986</v>
      </c>
      <c r="F226" s="118" t="s">
        <v>987</v>
      </c>
      <c r="G226" s="118" t="s">
        <v>988</v>
      </c>
      <c r="H226" s="118" t="s">
        <v>992</v>
      </c>
      <c r="I226" s="118">
        <v>51.959999084472599</v>
      </c>
      <c r="J226" s="118">
        <v>51.959999084472599</v>
      </c>
      <c r="K226" s="118">
        <v>-6.46000003814697</v>
      </c>
      <c r="L226" s="181">
        <f>(K226+'NPV Calcs'!$D$13)*About!$B$135</f>
        <v>1.4382059814939991</v>
      </c>
      <c r="M226" s="95" t="str">
        <f>INDEX('IEA Tech to Policy Mapping'!$B$2:$B$13,MATCH($H226,'IEA Tech to Policy Mapping'!$A$2:$A$13,0))</f>
        <v>ngps - production methane capture</v>
      </c>
      <c r="N226" s="182">
        <f>(J226*About!$A$132/1000)*10^12*'EPA to IEA Scaling'!$E$13</f>
        <v>1177425552793.1799</v>
      </c>
      <c r="O226" s="183">
        <f>L226/About!$B$144</f>
        <v>2.705922814308936</v>
      </c>
      <c r="P226" s="174"/>
    </row>
    <row r="227" spans="2:16" x14ac:dyDescent="0.45">
      <c r="B227" s="118" t="s">
        <v>313</v>
      </c>
      <c r="C227" s="118" t="s">
        <v>1055</v>
      </c>
      <c r="D227" s="118" t="s">
        <v>962</v>
      </c>
      <c r="E227" s="118" t="s">
        <v>991</v>
      </c>
      <c r="F227" s="118" t="s">
        <v>987</v>
      </c>
      <c r="G227" s="118" t="s">
        <v>988</v>
      </c>
      <c r="H227" s="118" t="s">
        <v>1005</v>
      </c>
      <c r="I227" s="118">
        <v>7.9999998211860601E-2</v>
      </c>
      <c r="J227" s="118">
        <v>7.9999998211860601E-2</v>
      </c>
      <c r="K227" s="118">
        <v>-6.4000000953674299</v>
      </c>
      <c r="L227" s="181">
        <f>(K227+'NPV Calcs'!$D$13)*About!$B$135</f>
        <v>1.4920892190448025</v>
      </c>
      <c r="M227" s="95" t="str">
        <f>INDEX('IEA Tech to Policy Mapping'!$B$2:$B$13,MATCH($H227,'IEA Tech to Policy Mapping'!$A$2:$A$13,0))</f>
        <v>ngps - production methane capture</v>
      </c>
      <c r="N227" s="182">
        <f>(J227*About!$A$132/1000)*10^12*'EPA to IEA Scaling'!$E$13</f>
        <v>1812818394.4907289</v>
      </c>
      <c r="O227" s="183">
        <f>L227/About!$B$144</f>
        <v>2.8073018126399587</v>
      </c>
      <c r="P227" s="174"/>
    </row>
    <row r="228" spans="2:16" x14ac:dyDescent="0.45">
      <c r="B228" s="118" t="s">
        <v>1056</v>
      </c>
      <c r="C228" s="118" t="s">
        <v>1055</v>
      </c>
      <c r="D228" s="118" t="s">
        <v>962</v>
      </c>
      <c r="E228" s="118" t="s">
        <v>991</v>
      </c>
      <c r="F228" s="118" t="s">
        <v>987</v>
      </c>
      <c r="G228" s="118" t="s">
        <v>988</v>
      </c>
      <c r="H228" s="118" t="s">
        <v>1005</v>
      </c>
      <c r="I228" s="118">
        <v>2.9999999329447701E-2</v>
      </c>
      <c r="J228" s="118">
        <v>2.9999999329447701E-2</v>
      </c>
      <c r="K228" s="118">
        <v>-6.4000000953674299</v>
      </c>
      <c r="L228" s="181">
        <f>(K228+'NPV Calcs'!$D$13)*About!$B$135</f>
        <v>1.4920892190448025</v>
      </c>
      <c r="M228" s="95" t="str">
        <f>INDEX('IEA Tech to Policy Mapping'!$B$2:$B$13,MATCH($H228,'IEA Tech to Policy Mapping'!$A$2:$A$13,0))</f>
        <v>ngps - production methane capture</v>
      </c>
      <c r="N228" s="182">
        <f>(J228*About!$A$132/1000)*10^12*'EPA to IEA Scaling'!$E$13</f>
        <v>679806897.9340229</v>
      </c>
      <c r="O228" s="183">
        <f>L228/About!$B$144</f>
        <v>2.8073018126399587</v>
      </c>
      <c r="P228" s="174"/>
    </row>
    <row r="229" spans="2:16" x14ac:dyDescent="0.45">
      <c r="B229" s="118" t="s">
        <v>61</v>
      </c>
      <c r="C229" s="118" t="s">
        <v>1055</v>
      </c>
      <c r="D229" s="118" t="s">
        <v>962</v>
      </c>
      <c r="E229" s="118" t="s">
        <v>991</v>
      </c>
      <c r="F229" s="118" t="s">
        <v>987</v>
      </c>
      <c r="G229" s="118" t="s">
        <v>988</v>
      </c>
      <c r="H229" s="118" t="s">
        <v>1005</v>
      </c>
      <c r="I229" s="118">
        <v>9.9999997764825804E-3</v>
      </c>
      <c r="J229" s="118">
        <v>9.9999997764825804E-3</v>
      </c>
      <c r="K229" s="118">
        <v>-6.4000000953674299</v>
      </c>
      <c r="L229" s="181">
        <f>(K229+'NPV Calcs'!$D$13)*About!$B$135</f>
        <v>1.4920892190448025</v>
      </c>
      <c r="M229" s="95" t="str">
        <f>INDEX('IEA Tech to Policy Mapping'!$B$2:$B$13,MATCH($H229,'IEA Tech to Policy Mapping'!$A$2:$A$13,0))</f>
        <v>ngps - production methane capture</v>
      </c>
      <c r="N229" s="182">
        <f>(J229*About!$A$132/1000)*10^12*'EPA to IEA Scaling'!$E$13</f>
        <v>226602299.31134129</v>
      </c>
      <c r="O229" s="183">
        <f>L229/About!$B$144</f>
        <v>2.8073018126399587</v>
      </c>
      <c r="P229" s="174"/>
    </row>
    <row r="230" spans="2:16" x14ac:dyDescent="0.45">
      <c r="B230" s="118" t="s">
        <v>158</v>
      </c>
      <c r="C230" s="118" t="s">
        <v>1055</v>
      </c>
      <c r="D230" s="118" t="s">
        <v>962</v>
      </c>
      <c r="E230" s="118" t="s">
        <v>999</v>
      </c>
      <c r="F230" s="118" t="s">
        <v>987</v>
      </c>
      <c r="G230" s="118" t="s">
        <v>988</v>
      </c>
      <c r="H230" s="118" t="s">
        <v>1003</v>
      </c>
      <c r="I230" s="118">
        <v>7.2899999618530202</v>
      </c>
      <c r="J230" s="118">
        <v>7.2899999618530202</v>
      </c>
      <c r="K230" s="118">
        <v>-6.3299999237060502</v>
      </c>
      <c r="L230" s="181">
        <f>(K230+'NPV Calcs'!$D$13)*About!$B$135</f>
        <v>1.5549532103003629</v>
      </c>
      <c r="M230" s="95" t="str">
        <f>INDEX('IEA Tech to Policy Mapping'!$B$2:$B$13,MATCH($H230,'IEA Tech to Policy Mapping'!$A$2:$A$13,0))</f>
        <v>ngps - T&amp;D methane capture</v>
      </c>
      <c r="N230" s="182">
        <f>(J230*About!$A$132/1000)*10^12*'EPA to IEA Scaling'!$E$13</f>
        <v>165193079025.90152</v>
      </c>
      <c r="O230" s="183">
        <f>L230/About!$B$144</f>
        <v>2.9255777135371543</v>
      </c>
      <c r="P230" s="174"/>
    </row>
    <row r="231" spans="2:16" x14ac:dyDescent="0.45">
      <c r="B231" s="118" t="s">
        <v>32</v>
      </c>
      <c r="C231" s="118" t="s">
        <v>1055</v>
      </c>
      <c r="D231" s="118" t="s">
        <v>985</v>
      </c>
      <c r="E231" s="118" t="s">
        <v>986</v>
      </c>
      <c r="F231" s="118" t="s">
        <v>987</v>
      </c>
      <c r="G231" s="118" t="s">
        <v>1002</v>
      </c>
      <c r="H231" s="118" t="s">
        <v>1003</v>
      </c>
      <c r="I231" s="118">
        <v>7.46000003814697</v>
      </c>
      <c r="J231" s="118">
        <v>7.0900001525878897</v>
      </c>
      <c r="K231" s="118">
        <v>-6.3200001716613698</v>
      </c>
      <c r="L231" s="181">
        <f>(K231+'NPV Calcs'!$D$13)*About!$B$135</f>
        <v>1.5639335357792128</v>
      </c>
      <c r="M231" s="95" t="str">
        <f>INDEX('IEA Tech to Policy Mapping'!$B$2:$B$13,MATCH($H231,'IEA Tech to Policy Mapping'!$A$2:$A$13,0))</f>
        <v>ngps - T&amp;D methane capture</v>
      </c>
      <c r="N231" s="182">
        <f>(J231*About!$A$132/1000)*10^12*'EPA to IEA Scaling'!$E$13</f>
        <v>160661037260.47165</v>
      </c>
      <c r="O231" s="183">
        <f>L231/About!$B$144</f>
        <v>2.9424738104146662</v>
      </c>
      <c r="P231" s="174"/>
    </row>
    <row r="232" spans="2:16" x14ac:dyDescent="0.45">
      <c r="B232" s="118" t="s">
        <v>32</v>
      </c>
      <c r="C232" s="118" t="s">
        <v>1055</v>
      </c>
      <c r="D232" s="118" t="s">
        <v>985</v>
      </c>
      <c r="E232" s="118" t="s">
        <v>994</v>
      </c>
      <c r="F232" s="118" t="s">
        <v>987</v>
      </c>
      <c r="G232" s="118" t="s">
        <v>1002</v>
      </c>
      <c r="H232" s="118" t="s">
        <v>1003</v>
      </c>
      <c r="I232" s="118">
        <v>4.8699998855590803</v>
      </c>
      <c r="J232" s="118">
        <v>4.6199998855590803</v>
      </c>
      <c r="K232" s="118">
        <v>-6.3200001716613698</v>
      </c>
      <c r="L232" s="181">
        <f>(K232+'NPV Calcs'!$D$13)*About!$B$135</f>
        <v>1.5639335357792128</v>
      </c>
      <c r="M232" s="95" t="str">
        <f>INDEX('IEA Tech to Policy Mapping'!$B$2:$B$13,MATCH($H232,'IEA Tech to Policy Mapping'!$A$2:$A$13,0))</f>
        <v>ngps - T&amp;D methane capture</v>
      </c>
      <c r="N232" s="182">
        <f>(J232*About!$A$132/1000)*10^12*'EPA to IEA Scaling'!$E$13</f>
        <v>104690262028.59183</v>
      </c>
      <c r="O232" s="183">
        <f>L232/About!$B$144</f>
        <v>2.9424738104146662</v>
      </c>
      <c r="P232" s="174"/>
    </row>
    <row r="233" spans="2:16" x14ac:dyDescent="0.45">
      <c r="B233" s="118" t="s">
        <v>158</v>
      </c>
      <c r="C233" s="118" t="s">
        <v>1055</v>
      </c>
      <c r="D233" s="118" t="s">
        <v>985</v>
      </c>
      <c r="E233" s="118" t="s">
        <v>994</v>
      </c>
      <c r="F233" s="118" t="s">
        <v>987</v>
      </c>
      <c r="G233" s="118" t="s">
        <v>988</v>
      </c>
      <c r="H233" s="118" t="s">
        <v>1003</v>
      </c>
      <c r="I233" s="118">
        <v>2.45000004768371</v>
      </c>
      <c r="J233" s="118">
        <v>2.45000004768371</v>
      </c>
      <c r="K233" s="118">
        <v>-6.21000003814697</v>
      </c>
      <c r="L233" s="181">
        <f>(K233+'NPV Calcs'!$D$13)*About!$B$135</f>
        <v>1.6627196854019697</v>
      </c>
      <c r="M233" s="95" t="str">
        <f>INDEX('IEA Tech to Policy Mapping'!$B$2:$B$13,MATCH($H233,'IEA Tech to Policy Mapping'!$A$2:$A$13,0))</f>
        <v>ngps - T&amp;D methane capture</v>
      </c>
      <c r="N233" s="182">
        <f>(J233*About!$A$132/1000)*10^12*'EPA to IEA Scaling'!$E$13</f>
        <v>55517565652.716751</v>
      </c>
      <c r="O233" s="183">
        <f>L233/About!$B$144</f>
        <v>3.1283357101991998</v>
      </c>
      <c r="P233" s="174"/>
    </row>
    <row r="234" spans="2:16" x14ac:dyDescent="0.45">
      <c r="B234" s="118" t="s">
        <v>233</v>
      </c>
      <c r="C234" s="118" t="s">
        <v>1055</v>
      </c>
      <c r="D234" s="118" t="s">
        <v>962</v>
      </c>
      <c r="E234" s="118" t="s">
        <v>999</v>
      </c>
      <c r="F234" s="118" t="s">
        <v>987</v>
      </c>
      <c r="G234" s="118" t="s">
        <v>1000</v>
      </c>
      <c r="H234" s="118" t="s">
        <v>1001</v>
      </c>
      <c r="I234" s="118">
        <v>0.69999998807907104</v>
      </c>
      <c r="J234" s="118">
        <v>0.60000002384185702</v>
      </c>
      <c r="K234" s="118">
        <v>-6.21000003814697</v>
      </c>
      <c r="L234" s="181">
        <f>(K234+'NPV Calcs'!$D$13)*About!$B$135</f>
        <v>1.6627196854019697</v>
      </c>
      <c r="M234" s="95" t="str">
        <f>INDEX('IEA Tech to Policy Mapping'!$B$2:$B$13,MATCH($H234,'IEA Tech to Policy Mapping'!$A$2:$A$13,0))</f>
        <v>ngps - T&amp;D methane capture</v>
      </c>
      <c r="N234" s="182">
        <f>(J234*About!$A$132/1000)*10^12*'EPA to IEA Scaling'!$E$13</f>
        <v>13596138802.839825</v>
      </c>
      <c r="O234" s="183">
        <f>L234/About!$B$144</f>
        <v>3.1283357101991998</v>
      </c>
      <c r="P234" s="174"/>
    </row>
    <row r="235" spans="2:16" x14ac:dyDescent="0.45">
      <c r="B235" s="118" t="s">
        <v>233</v>
      </c>
      <c r="C235" s="118" t="s">
        <v>1055</v>
      </c>
      <c r="D235" s="118" t="s">
        <v>985</v>
      </c>
      <c r="E235" s="118" t="s">
        <v>994</v>
      </c>
      <c r="F235" s="118" t="s">
        <v>987</v>
      </c>
      <c r="G235" s="118" t="s">
        <v>1000</v>
      </c>
      <c r="H235" s="118" t="s">
        <v>1001</v>
      </c>
      <c r="I235" s="118">
        <v>7.0000000298023196E-2</v>
      </c>
      <c r="J235" s="118">
        <v>5.9999998658895402E-2</v>
      </c>
      <c r="K235" s="118">
        <v>-6.21000003814697</v>
      </c>
      <c r="L235" s="181">
        <f>(K235+'NPV Calcs'!$D$13)*About!$B$135</f>
        <v>1.6627196854019697</v>
      </c>
      <c r="M235" s="95" t="str">
        <f>INDEX('IEA Tech to Policy Mapping'!$B$2:$B$13,MATCH($H235,'IEA Tech to Policy Mapping'!$A$2:$A$13,0))</f>
        <v>ngps - T&amp;D methane capture</v>
      </c>
      <c r="N235" s="182">
        <f>(J235*About!$A$132/1000)*10^12*'EPA to IEA Scaling'!$E$13</f>
        <v>1359613795.8680458</v>
      </c>
      <c r="O235" s="183">
        <f>L235/About!$B$144</f>
        <v>3.1283357101991998</v>
      </c>
      <c r="P235" s="174"/>
    </row>
    <row r="236" spans="2:16" x14ac:dyDescent="0.45">
      <c r="B236" s="118" t="s">
        <v>82</v>
      </c>
      <c r="C236" s="118" t="s">
        <v>1055</v>
      </c>
      <c r="D236" s="118" t="s">
        <v>985</v>
      </c>
      <c r="E236" s="118" t="s">
        <v>986</v>
      </c>
      <c r="F236" s="118" t="s">
        <v>987</v>
      </c>
      <c r="G236" s="118" t="s">
        <v>988</v>
      </c>
      <c r="H236" s="118" t="s">
        <v>998</v>
      </c>
      <c r="I236" s="118">
        <v>140.75</v>
      </c>
      <c r="J236" s="118">
        <v>140.75</v>
      </c>
      <c r="K236" s="118">
        <v>-6.1999998092651296</v>
      </c>
      <c r="L236" s="181">
        <f>(K236+'NPV Calcs'!$D$13)*About!$B$135</f>
        <v>1.6717004391067274</v>
      </c>
      <c r="M236" s="95" t="str">
        <f>INDEX('IEA Tech to Policy Mapping'!$B$2:$B$13,MATCH($H236,'IEA Tech to Policy Mapping'!$A$2:$A$13,0))</f>
        <v>ngps - production methane capture</v>
      </c>
      <c r="N236" s="182">
        <f>(J236*About!$A$132/1000)*10^12*'EPA to IEA Scaling'!$E$13</f>
        <v>3189427434096.3872</v>
      </c>
      <c r="O236" s="183">
        <f>L236/About!$B$144</f>
        <v>3.145232612765374</v>
      </c>
      <c r="P236" s="174"/>
    </row>
    <row r="237" spans="2:16" x14ac:dyDescent="0.45">
      <c r="B237" s="118" t="s">
        <v>82</v>
      </c>
      <c r="C237" s="118" t="s">
        <v>1055</v>
      </c>
      <c r="D237" s="118" t="s">
        <v>962</v>
      </c>
      <c r="E237" s="118" t="s">
        <v>991</v>
      </c>
      <c r="F237" s="118" t="s">
        <v>987</v>
      </c>
      <c r="G237" s="118" t="s">
        <v>988</v>
      </c>
      <c r="H237" s="118" t="s">
        <v>998</v>
      </c>
      <c r="I237" s="118">
        <v>150.69999694824199</v>
      </c>
      <c r="J237" s="118">
        <v>150.69999694824199</v>
      </c>
      <c r="K237" s="118">
        <v>-6.1999998092651296</v>
      </c>
      <c r="L237" s="181">
        <f>(K237+'NPV Calcs'!$D$13)*About!$B$135</f>
        <v>1.6717004391067274</v>
      </c>
      <c r="M237" s="95" t="str">
        <f>INDEX('IEA Tech to Policy Mapping'!$B$2:$B$13,MATCH($H237,'IEA Tech to Policy Mapping'!$A$2:$A$13,0))</f>
        <v>ngps - production methane capture</v>
      </c>
      <c r="N237" s="182">
        <f>(J237*About!$A$132/1000)*10^12*'EPA to IEA Scaling'!$E$13</f>
        <v>3414896657797.2637</v>
      </c>
      <c r="O237" s="183">
        <f>L237/About!$B$144</f>
        <v>3.145232612765374</v>
      </c>
      <c r="P237" s="174"/>
    </row>
    <row r="238" spans="2:16" x14ac:dyDescent="0.45">
      <c r="B238" s="118" t="s">
        <v>82</v>
      </c>
      <c r="C238" s="118" t="s">
        <v>1055</v>
      </c>
      <c r="D238" s="118" t="s">
        <v>962</v>
      </c>
      <c r="E238" s="118" t="s">
        <v>993</v>
      </c>
      <c r="F238" s="118" t="s">
        <v>987</v>
      </c>
      <c r="G238" s="118" t="s">
        <v>988</v>
      </c>
      <c r="H238" s="118" t="s">
        <v>998</v>
      </c>
      <c r="I238" s="118">
        <v>97.360000610351506</v>
      </c>
      <c r="J238" s="118">
        <v>97.360000610351506</v>
      </c>
      <c r="K238" s="118">
        <v>-6.1999998092651296</v>
      </c>
      <c r="L238" s="181">
        <f>(K238+'NPV Calcs'!$D$13)*About!$B$135</f>
        <v>1.6717004391067274</v>
      </c>
      <c r="M238" s="95" t="str">
        <f>INDEX('IEA Tech to Policy Mapping'!$B$2:$B$13,MATCH($H238,'IEA Tech to Policy Mapping'!$A$2:$A$13,0))</f>
        <v>ngps - production methane capture</v>
      </c>
      <c r="N238" s="182">
        <f>(J238*About!$A$132/1000)*10^12*'EPA to IEA Scaling'!$E$13</f>
        <v>2206200049238.3384</v>
      </c>
      <c r="O238" s="183">
        <f>L238/About!$B$144</f>
        <v>3.145232612765374</v>
      </c>
      <c r="P238" s="174"/>
    </row>
    <row r="239" spans="2:16" x14ac:dyDescent="0.45">
      <c r="B239" s="118" t="s">
        <v>40</v>
      </c>
      <c r="C239" s="118" t="s">
        <v>1055</v>
      </c>
      <c r="D239" s="118" t="s">
        <v>962</v>
      </c>
      <c r="E239" s="118" t="s">
        <v>991</v>
      </c>
      <c r="F239" s="118" t="s">
        <v>987</v>
      </c>
      <c r="G239" s="118" t="s">
        <v>988</v>
      </c>
      <c r="H239" s="118" t="s">
        <v>1005</v>
      </c>
      <c r="I239" s="118">
        <v>1.9400000572204501</v>
      </c>
      <c r="J239" s="118">
        <v>1.9400000572204501</v>
      </c>
      <c r="K239" s="118">
        <v>-6.0399999618530202</v>
      </c>
      <c r="L239" s="181">
        <f>(K239+'NPV Calcs'!$D$13)*About!$B$135</f>
        <v>1.8153890725755384</v>
      </c>
      <c r="M239" s="95" t="str">
        <f>INDEX('IEA Tech to Policy Mapping'!$B$2:$B$13,MATCH($H239,'IEA Tech to Policy Mapping'!$A$2:$A$13,0))</f>
        <v>ngps - production methane capture</v>
      </c>
      <c r="N239" s="182">
        <f>(J239*About!$A$132/1000)*10^12*'EPA to IEA Scaling'!$E$13</f>
        <v>43960848345.630295</v>
      </c>
      <c r="O239" s="183">
        <f>L239/About!$B$144</f>
        <v>3.4155766083147712</v>
      </c>
      <c r="P239" s="174"/>
    </row>
    <row r="240" spans="2:16" x14ac:dyDescent="0.45">
      <c r="B240" s="118" t="s">
        <v>246</v>
      </c>
      <c r="C240" s="118" t="s">
        <v>1055</v>
      </c>
      <c r="D240" s="118" t="s">
        <v>962</v>
      </c>
      <c r="E240" s="118" t="s">
        <v>991</v>
      </c>
      <c r="F240" s="118" t="s">
        <v>987</v>
      </c>
      <c r="G240" s="118" t="s">
        <v>988</v>
      </c>
      <c r="H240" s="118" t="s">
        <v>1005</v>
      </c>
      <c r="I240" s="118">
        <v>1.3600000143051101</v>
      </c>
      <c r="J240" s="118">
        <v>1.3600000143051101</v>
      </c>
      <c r="K240" s="118">
        <v>-6.0399999618530202</v>
      </c>
      <c r="L240" s="181">
        <f>(K240+'NPV Calcs'!$D$13)*About!$B$135</f>
        <v>1.8153890725755384</v>
      </c>
      <c r="M240" s="95" t="str">
        <f>INDEX('IEA Tech to Policy Mapping'!$B$2:$B$13,MATCH($H240,'IEA Tech to Policy Mapping'!$A$2:$A$13,0))</f>
        <v>ngps - production methane capture</v>
      </c>
      <c r="N240" s="182">
        <f>(J240*About!$A$132/1000)*10^12*'EPA to IEA Scaling'!$E$13</f>
        <v>30817913719.333557</v>
      </c>
      <c r="O240" s="183">
        <f>L240/About!$B$144</f>
        <v>3.4155766083147712</v>
      </c>
      <c r="P240" s="174"/>
    </row>
    <row r="241" spans="2:16" x14ac:dyDescent="0.45">
      <c r="B241" s="118" t="s">
        <v>246</v>
      </c>
      <c r="C241" s="118" t="s">
        <v>1055</v>
      </c>
      <c r="D241" s="118" t="s">
        <v>962</v>
      </c>
      <c r="E241" s="118" t="s">
        <v>993</v>
      </c>
      <c r="F241" s="118" t="s">
        <v>987</v>
      </c>
      <c r="G241" s="118" t="s">
        <v>988</v>
      </c>
      <c r="H241" s="118" t="s">
        <v>1005</v>
      </c>
      <c r="I241" s="118">
        <v>7.9999998211860601E-2</v>
      </c>
      <c r="J241" s="118">
        <v>7.9999998211860601E-2</v>
      </c>
      <c r="K241" s="118">
        <v>-6.0399999618530202</v>
      </c>
      <c r="L241" s="181">
        <f>(K241+'NPV Calcs'!$D$13)*About!$B$135</f>
        <v>1.8153890725755384</v>
      </c>
      <c r="M241" s="95" t="str">
        <f>INDEX('IEA Tech to Policy Mapping'!$B$2:$B$13,MATCH($H241,'IEA Tech to Policy Mapping'!$A$2:$A$13,0))</f>
        <v>ngps - production methane capture</v>
      </c>
      <c r="N241" s="182">
        <f>(J241*About!$A$132/1000)*10^12*'EPA to IEA Scaling'!$E$13</f>
        <v>1812818394.4907289</v>
      </c>
      <c r="O241" s="183">
        <f>L241/About!$B$144</f>
        <v>3.4155766083147712</v>
      </c>
      <c r="P241" s="174"/>
    </row>
    <row r="242" spans="2:16" x14ac:dyDescent="0.45">
      <c r="B242" s="118" t="s">
        <v>82</v>
      </c>
      <c r="C242" s="118" t="s">
        <v>1055</v>
      </c>
      <c r="D242" s="118" t="s">
        <v>962</v>
      </c>
      <c r="E242" s="118" t="s">
        <v>996</v>
      </c>
      <c r="F242" s="118" t="s">
        <v>997</v>
      </c>
      <c r="G242" s="118" t="s">
        <v>1000</v>
      </c>
      <c r="H242" s="118" t="s">
        <v>1008</v>
      </c>
      <c r="I242" s="118">
        <v>342.60998535156199</v>
      </c>
      <c r="J242" s="118">
        <v>291.22000122070301</v>
      </c>
      <c r="K242" s="118">
        <v>-6.0300002098083496</v>
      </c>
      <c r="L242" s="181">
        <f>(K242+'NPV Calcs'!$D$13)*About!$B$135</f>
        <v>1.8243693980543798</v>
      </c>
      <c r="M242" s="95" t="str">
        <f>INDEX('IEA Tech to Policy Mapping'!$B$2:$B$13,MATCH($H242,'IEA Tech to Policy Mapping'!$A$2:$A$13,0))</f>
        <v>ngps - T&amp;D methane capture</v>
      </c>
      <c r="N242" s="182">
        <f>(J242*About!$A$132/1000)*10^12*'EPA to IEA Scaling'!$E$13</f>
        <v>6599112335707.9463</v>
      </c>
      <c r="O242" s="183">
        <f>L242/About!$B$144</f>
        <v>3.4324727051922674</v>
      </c>
      <c r="P242" s="174"/>
    </row>
    <row r="243" spans="2:16" x14ac:dyDescent="0.45">
      <c r="B243" s="118" t="s">
        <v>82</v>
      </c>
      <c r="C243" s="118" t="s">
        <v>1055</v>
      </c>
      <c r="D243" s="118" t="s">
        <v>985</v>
      </c>
      <c r="E243" s="118" t="s">
        <v>1007</v>
      </c>
      <c r="F243" s="118" t="s">
        <v>997</v>
      </c>
      <c r="G243" s="118" t="s">
        <v>1000</v>
      </c>
      <c r="H243" s="118" t="s">
        <v>1008</v>
      </c>
      <c r="I243" s="118">
        <v>2.4400000572204501</v>
      </c>
      <c r="J243" s="118">
        <v>2.0799999237060498</v>
      </c>
      <c r="K243" s="118">
        <v>-6.0300002098083496</v>
      </c>
      <c r="L243" s="181">
        <f>(K243+'NPV Calcs'!$D$13)*About!$B$135</f>
        <v>1.8243693980543798</v>
      </c>
      <c r="M243" s="95" t="str">
        <f>INDEX('IEA Tech to Policy Mapping'!$B$2:$B$13,MATCH($H243,'IEA Tech to Policy Mapping'!$A$2:$A$13,0))</f>
        <v>ngps - T&amp;D methane capture</v>
      </c>
      <c r="N243" s="182">
        <f>(J243*About!$A$132/1000)*10^12*'EPA to IEA Scaling'!$E$13</f>
        <v>47133277581.431389</v>
      </c>
      <c r="O243" s="183">
        <f>L243/About!$B$144</f>
        <v>3.4324727051922674</v>
      </c>
      <c r="P243" s="174"/>
    </row>
    <row r="244" spans="2:16" x14ac:dyDescent="0.45">
      <c r="B244" s="118" t="s">
        <v>158</v>
      </c>
      <c r="C244" s="118" t="s">
        <v>1055</v>
      </c>
      <c r="D244" s="118" t="s">
        <v>962</v>
      </c>
      <c r="E244" s="118" t="s">
        <v>993</v>
      </c>
      <c r="F244" s="118" t="s">
        <v>987</v>
      </c>
      <c r="G244" s="118" t="s">
        <v>988</v>
      </c>
      <c r="H244" s="118" t="s">
        <v>998</v>
      </c>
      <c r="I244" s="118">
        <v>5.9999998658895402E-2</v>
      </c>
      <c r="J244" s="118">
        <v>5.9999998658895402E-2</v>
      </c>
      <c r="K244" s="118">
        <v>-5.9899997711181596</v>
      </c>
      <c r="L244" s="181">
        <f>(K244+'NPV Calcs'!$D$13)*About!$B$135</f>
        <v>1.8602919846474926</v>
      </c>
      <c r="M244" s="95" t="str">
        <f>INDEX('IEA Tech to Policy Mapping'!$B$2:$B$13,MATCH($H244,'IEA Tech to Policy Mapping'!$A$2:$A$13,0))</f>
        <v>ngps - production methane capture</v>
      </c>
      <c r="N244" s="182">
        <f>(J244*About!$A$132/1000)*10^12*'EPA to IEA Scaling'!$E$13</f>
        <v>1359613795.8680458</v>
      </c>
      <c r="O244" s="183">
        <f>L244/About!$B$144</f>
        <v>3.5000595097682834</v>
      </c>
      <c r="P244" s="174"/>
    </row>
    <row r="245" spans="2:16" x14ac:dyDescent="0.45">
      <c r="B245" s="118" t="s">
        <v>158</v>
      </c>
      <c r="C245" s="118" t="s">
        <v>1055</v>
      </c>
      <c r="D245" s="118" t="s">
        <v>962</v>
      </c>
      <c r="E245" s="118" t="s">
        <v>991</v>
      </c>
      <c r="F245" s="118" t="s">
        <v>987</v>
      </c>
      <c r="G245" s="118" t="s">
        <v>988</v>
      </c>
      <c r="H245" s="118" t="s">
        <v>998</v>
      </c>
      <c r="I245" s="118">
        <v>33.270000457763601</v>
      </c>
      <c r="J245" s="118">
        <v>33.270000457763601</v>
      </c>
      <c r="K245" s="118">
        <v>-5.9899997711181596</v>
      </c>
      <c r="L245" s="181">
        <f>(K245+'NPV Calcs'!$D$13)*About!$B$135</f>
        <v>1.8602919846474926</v>
      </c>
      <c r="M245" s="95" t="str">
        <f>INDEX('IEA Tech to Policy Mapping'!$B$2:$B$13,MATCH($H245,'IEA Tech to Policy Mapping'!$A$2:$A$13,0))</f>
        <v>ngps - production methane capture</v>
      </c>
      <c r="N245" s="182">
        <f>(J245*About!$A$132/1000)*10^12*'EPA to IEA Scaling'!$E$13</f>
        <v>753905877032.97034</v>
      </c>
      <c r="O245" s="183">
        <f>L245/About!$B$144</f>
        <v>3.5000595097682834</v>
      </c>
      <c r="P245" s="174"/>
    </row>
    <row r="246" spans="2:16" x14ac:dyDescent="0.45">
      <c r="B246" s="118" t="s">
        <v>158</v>
      </c>
      <c r="C246" s="118" t="s">
        <v>1055</v>
      </c>
      <c r="D246" s="118" t="s">
        <v>985</v>
      </c>
      <c r="E246" s="118" t="s">
        <v>986</v>
      </c>
      <c r="F246" s="118" t="s">
        <v>987</v>
      </c>
      <c r="G246" s="118" t="s">
        <v>988</v>
      </c>
      <c r="H246" s="118" t="s">
        <v>998</v>
      </c>
      <c r="I246" s="118">
        <v>26.149999618530199</v>
      </c>
      <c r="J246" s="118">
        <v>26.149999618530199</v>
      </c>
      <c r="K246" s="118">
        <v>-5.9899997711181596</v>
      </c>
      <c r="L246" s="181">
        <f>(K246+'NPV Calcs'!$D$13)*About!$B$135</f>
        <v>1.8602919846474926</v>
      </c>
      <c r="M246" s="95" t="str">
        <f>INDEX('IEA Tech to Policy Mapping'!$B$2:$B$13,MATCH($H246,'IEA Tech to Policy Mapping'!$A$2:$A$13,0))</f>
        <v>ngps - production methane capture</v>
      </c>
      <c r="N246" s="182">
        <f>(J246*About!$A$132/1000)*10^12*'EPA to IEA Scaling'!$E$13</f>
        <v>592565017299.82434</v>
      </c>
      <c r="O246" s="183">
        <f>L246/About!$B$144</f>
        <v>3.5000595097682834</v>
      </c>
      <c r="P246" s="174"/>
    </row>
    <row r="247" spans="2:16" x14ac:dyDescent="0.45">
      <c r="B247" s="118" t="s">
        <v>82</v>
      </c>
      <c r="C247" s="118" t="s">
        <v>1055</v>
      </c>
      <c r="D247" s="118" t="s">
        <v>962</v>
      </c>
      <c r="E247" s="118" t="s">
        <v>993</v>
      </c>
      <c r="F247" s="118" t="s">
        <v>987</v>
      </c>
      <c r="G247" s="118" t="s">
        <v>988</v>
      </c>
      <c r="H247" s="118" t="s">
        <v>1005</v>
      </c>
      <c r="I247" s="118">
        <v>3.9300000667571999</v>
      </c>
      <c r="J247" s="118">
        <v>3.9300000667571999</v>
      </c>
      <c r="K247" s="118">
        <v>-5.8499999046325604</v>
      </c>
      <c r="L247" s="181">
        <f>(K247+'NPV Calcs'!$D$13)*About!$B$135</f>
        <v>1.9860195389327056</v>
      </c>
      <c r="M247" s="95" t="str">
        <f>INDEX('IEA Tech to Policy Mapping'!$B$2:$B$13,MATCH($H247,'IEA Tech to Policy Mapping'!$A$2:$A$13,0))</f>
        <v>ngps - production methane capture</v>
      </c>
      <c r="N247" s="182">
        <f>(J247*About!$A$132/1000)*10^12*'EPA to IEA Scaling'!$E$13</f>
        <v>89054707132.618454</v>
      </c>
      <c r="O247" s="183">
        <f>L247/About!$B$144</f>
        <v>3.7366105058740122</v>
      </c>
      <c r="P247" s="174"/>
    </row>
    <row r="248" spans="2:16" x14ac:dyDescent="0.45">
      <c r="B248" s="118" t="s">
        <v>82</v>
      </c>
      <c r="C248" s="118" t="s">
        <v>1055</v>
      </c>
      <c r="D248" s="118" t="s">
        <v>962</v>
      </c>
      <c r="E248" s="118" t="s">
        <v>991</v>
      </c>
      <c r="F248" s="118" t="s">
        <v>987</v>
      </c>
      <c r="G248" s="118" t="s">
        <v>988</v>
      </c>
      <c r="H248" s="118" t="s">
        <v>1005</v>
      </c>
      <c r="I248" s="118">
        <v>6.0900001525878897</v>
      </c>
      <c r="J248" s="118">
        <v>6.0900001525878897</v>
      </c>
      <c r="K248" s="118">
        <v>-5.8499999046325604</v>
      </c>
      <c r="L248" s="181">
        <f>(K248+'NPV Calcs'!$D$13)*About!$B$135</f>
        <v>1.9860195389327056</v>
      </c>
      <c r="M248" s="95" t="str">
        <f>INDEX('IEA Tech to Policy Mapping'!$B$2:$B$13,MATCH($H248,'IEA Tech to Policy Mapping'!$A$2:$A$13,0))</f>
        <v>ngps - production methane capture</v>
      </c>
      <c r="N248" s="182">
        <f>(J248*About!$A$132/1000)*10^12*'EPA to IEA Scaling'!$E$13</f>
        <v>138000806822.84192</v>
      </c>
      <c r="O248" s="183">
        <f>L248/About!$B$144</f>
        <v>3.7366105058740122</v>
      </c>
      <c r="P248" s="174"/>
    </row>
    <row r="249" spans="2:16" x14ac:dyDescent="0.45">
      <c r="B249" s="118" t="s">
        <v>171</v>
      </c>
      <c r="C249" s="118" t="s">
        <v>1055</v>
      </c>
      <c r="D249" s="118" t="s">
        <v>985</v>
      </c>
      <c r="E249" s="118" t="s">
        <v>1007</v>
      </c>
      <c r="F249" s="118" t="s">
        <v>997</v>
      </c>
      <c r="G249" s="118" t="s">
        <v>1000</v>
      </c>
      <c r="H249" s="118" t="s">
        <v>1008</v>
      </c>
      <c r="I249" s="118">
        <v>0.40000000596046398</v>
      </c>
      <c r="J249" s="118">
        <v>0.34000000357627802</v>
      </c>
      <c r="K249" s="118">
        <v>-5.8499999046325604</v>
      </c>
      <c r="L249" s="181">
        <f>(K249+'NPV Calcs'!$D$13)*About!$B$135</f>
        <v>1.9860195389327056</v>
      </c>
      <c r="M249" s="95" t="str">
        <f>INDEX('IEA Tech to Policy Mapping'!$B$2:$B$13,MATCH($H249,'IEA Tech to Policy Mapping'!$A$2:$A$13,0))</f>
        <v>ngps - T&amp;D methane capture</v>
      </c>
      <c r="N249" s="182">
        <f>(J249*About!$A$132/1000)*10^12*'EPA to IEA Scaling'!$E$13</f>
        <v>7704478429.8333998</v>
      </c>
      <c r="O249" s="183">
        <f>L249/About!$B$144</f>
        <v>3.7366105058740122</v>
      </c>
      <c r="P249" s="174"/>
    </row>
    <row r="250" spans="2:16" x14ac:dyDescent="0.45">
      <c r="B250" s="118" t="s">
        <v>171</v>
      </c>
      <c r="C250" s="118" t="s">
        <v>1055</v>
      </c>
      <c r="D250" s="118" t="s">
        <v>962</v>
      </c>
      <c r="E250" s="118" t="s">
        <v>996</v>
      </c>
      <c r="F250" s="118" t="s">
        <v>997</v>
      </c>
      <c r="G250" s="118" t="s">
        <v>1000</v>
      </c>
      <c r="H250" s="118" t="s">
        <v>1008</v>
      </c>
      <c r="I250" s="118">
        <v>63.369998931884702</v>
      </c>
      <c r="J250" s="118">
        <v>53.860000610351499</v>
      </c>
      <c r="K250" s="118">
        <v>-5.8499999046325604</v>
      </c>
      <c r="L250" s="181">
        <f>(K250+'NPV Calcs'!$D$13)*About!$B$135</f>
        <v>1.9860195389327056</v>
      </c>
      <c r="M250" s="95" t="str">
        <f>INDEX('IEA Tech to Policy Mapping'!$B$2:$B$13,MATCH($H250,'IEA Tech to Policy Mapping'!$A$2:$A$13,0))</f>
        <v>ngps - T&amp;D methane capture</v>
      </c>
      <c r="N250" s="182">
        <f>(J250*About!$A$132/1000)*10^12*'EPA to IEA Scaling'!$E$13</f>
        <v>1220480025201.4438</v>
      </c>
      <c r="O250" s="183">
        <f>L250/About!$B$144</f>
        <v>3.7366105058740122</v>
      </c>
      <c r="P250" s="174"/>
    </row>
    <row r="251" spans="2:16" x14ac:dyDescent="0.45">
      <c r="B251" s="118" t="s">
        <v>233</v>
      </c>
      <c r="C251" s="118" t="s">
        <v>1055</v>
      </c>
      <c r="D251" s="118" t="s">
        <v>962</v>
      </c>
      <c r="E251" s="118" t="s">
        <v>999</v>
      </c>
      <c r="F251" s="118" t="s">
        <v>987</v>
      </c>
      <c r="G251" s="118" t="s">
        <v>988</v>
      </c>
      <c r="H251" s="118" t="s">
        <v>1003</v>
      </c>
      <c r="I251" s="118">
        <v>0.28000000119209201</v>
      </c>
      <c r="J251" s="118">
        <v>0.28000000119209201</v>
      </c>
      <c r="K251" s="118">
        <v>-5.67000007629394</v>
      </c>
      <c r="L251" s="181">
        <f>(K251+'NPV Calcs'!$D$13)*About!$B$135</f>
        <v>2.1476692515851155</v>
      </c>
      <c r="M251" s="95" t="str">
        <f>INDEX('IEA Tech to Policy Mapping'!$B$2:$B$13,MATCH($H251,'IEA Tech to Policy Mapping'!$A$2:$A$13,0))</f>
        <v>ngps - T&amp;D methane capture</v>
      </c>
      <c r="N251" s="182">
        <f>(J251*About!$A$132/1000)*10^12*'EPA to IEA Scaling'!$E$13</f>
        <v>6344864549.5494089</v>
      </c>
      <c r="O251" s="183">
        <f>L251/About!$B$144</f>
        <v>4.040747500867079</v>
      </c>
      <c r="P251" s="174"/>
    </row>
    <row r="252" spans="2:16" x14ac:dyDescent="0.45">
      <c r="B252" s="118" t="s">
        <v>233</v>
      </c>
      <c r="C252" s="118" t="s">
        <v>1055</v>
      </c>
      <c r="D252" s="118" t="s">
        <v>985</v>
      </c>
      <c r="E252" s="118" t="s">
        <v>994</v>
      </c>
      <c r="F252" s="118" t="s">
        <v>987</v>
      </c>
      <c r="G252" s="118" t="s">
        <v>988</v>
      </c>
      <c r="H252" s="118" t="s">
        <v>1003</v>
      </c>
      <c r="I252" s="118">
        <v>0.18999999761581399</v>
      </c>
      <c r="J252" s="118">
        <v>0.18999999761581399</v>
      </c>
      <c r="K252" s="118">
        <v>-5.5599999427795401</v>
      </c>
      <c r="L252" s="181">
        <f>(K252+'NPV Calcs'!$D$13)*About!$B$135</f>
        <v>2.2464554012078723</v>
      </c>
      <c r="M252" s="95" t="str">
        <f>INDEX('IEA Tech to Policy Mapping'!$B$2:$B$13,MATCH($H252,'IEA Tech to Policy Mapping'!$A$2:$A$13,0))</f>
        <v>ngps - T&amp;D methane capture</v>
      </c>
      <c r="N252" s="182">
        <f>(J252*About!$A$132/1000)*10^12*'EPA to IEA Scaling'!$E$13</f>
        <v>4305443729.1234484</v>
      </c>
      <c r="O252" s="183">
        <f>L252/About!$B$144</f>
        <v>4.2266094006516131</v>
      </c>
      <c r="P252" s="174"/>
    </row>
    <row r="253" spans="2:16" x14ac:dyDescent="0.45">
      <c r="B253" s="118" t="s">
        <v>156</v>
      </c>
      <c r="C253" s="118" t="s">
        <v>1055</v>
      </c>
      <c r="D253" s="118" t="s">
        <v>962</v>
      </c>
      <c r="E253" s="118" t="s">
        <v>991</v>
      </c>
      <c r="F253" s="118" t="s">
        <v>987</v>
      </c>
      <c r="G253" s="118" t="s">
        <v>988</v>
      </c>
      <c r="H253" s="118" t="s">
        <v>995</v>
      </c>
      <c r="I253" s="118">
        <v>0.52999997138976995</v>
      </c>
      <c r="J253" s="118">
        <v>0.52999997138976995</v>
      </c>
      <c r="K253" s="118">
        <v>-5.4499998092651296</v>
      </c>
      <c r="L253" s="181">
        <f>(K253+'NPV Calcs'!$D$13)*About!$B$135</f>
        <v>2.3452415508306386</v>
      </c>
      <c r="M253" s="95" t="str">
        <f>INDEX('IEA Tech to Policy Mapping'!$B$2:$B$13,MATCH($H253,'IEA Tech to Policy Mapping'!$A$2:$A$13,0))</f>
        <v>ngps - T&amp;D methane capture</v>
      </c>
      <c r="N253" s="182">
        <f>(J253*About!$A$132/1000)*10^12*'EPA to IEA Scaling'!$E$13</f>
        <v>12009921483.629362</v>
      </c>
      <c r="O253" s="183">
        <f>L253/About!$B$144</f>
        <v>4.4124713004361631</v>
      </c>
      <c r="P253" s="174"/>
    </row>
    <row r="254" spans="2:16" x14ac:dyDescent="0.45">
      <c r="B254" s="118" t="s">
        <v>156</v>
      </c>
      <c r="C254" s="118" t="s">
        <v>1055</v>
      </c>
      <c r="D254" s="118" t="s">
        <v>962</v>
      </c>
      <c r="E254" s="118" t="s">
        <v>993</v>
      </c>
      <c r="F254" s="118" t="s">
        <v>987</v>
      </c>
      <c r="G254" s="118" t="s">
        <v>988</v>
      </c>
      <c r="H254" s="118" t="s">
        <v>995</v>
      </c>
      <c r="I254" s="118">
        <v>0.20000000298023199</v>
      </c>
      <c r="J254" s="118">
        <v>0.20000000298023199</v>
      </c>
      <c r="K254" s="118">
        <v>-5.4499998092651296</v>
      </c>
      <c r="L254" s="181">
        <f>(K254+'NPV Calcs'!$D$13)*About!$B$135</f>
        <v>2.3452415508306386</v>
      </c>
      <c r="M254" s="95" t="str">
        <f>INDEX('IEA Tech to Policy Mapping'!$B$2:$B$13,MATCH($H254,'IEA Tech to Policy Mapping'!$A$2:$A$13,0))</f>
        <v>ngps - T&amp;D methane capture</v>
      </c>
      <c r="N254" s="182">
        <f>(J254*About!$A$132/1000)*10^12*'EPA to IEA Scaling'!$E$13</f>
        <v>4532046155.0586929</v>
      </c>
      <c r="O254" s="183">
        <f>L254/About!$B$144</f>
        <v>4.4124713004361631</v>
      </c>
      <c r="P254" s="174"/>
    </row>
    <row r="255" spans="2:16" x14ac:dyDescent="0.45">
      <c r="B255" s="118" t="s">
        <v>171</v>
      </c>
      <c r="C255" s="118" t="s">
        <v>1055</v>
      </c>
      <c r="D255" s="118" t="s">
        <v>962</v>
      </c>
      <c r="E255" s="118" t="s">
        <v>991</v>
      </c>
      <c r="F255" s="118" t="s">
        <v>987</v>
      </c>
      <c r="G255" s="118" t="s">
        <v>988</v>
      </c>
      <c r="H255" s="118" t="s">
        <v>1003</v>
      </c>
      <c r="I255" s="118">
        <v>7.9999998211860601E-2</v>
      </c>
      <c r="J255" s="118">
        <v>7.9999998211860601E-2</v>
      </c>
      <c r="K255" s="118">
        <v>-5.2899999618530202</v>
      </c>
      <c r="L255" s="181">
        <f>(K255+'NPV Calcs'!$D$13)*About!$B$135</f>
        <v>2.4889301842994498</v>
      </c>
      <c r="M255" s="95" t="str">
        <f>INDEX('IEA Tech to Policy Mapping'!$B$2:$B$13,MATCH($H255,'IEA Tech to Policy Mapping'!$A$2:$A$13,0))</f>
        <v>ngps - T&amp;D methane capture</v>
      </c>
      <c r="N255" s="182">
        <f>(J255*About!$A$132/1000)*10^12*'EPA to IEA Scaling'!$E$13</f>
        <v>1812818394.4907289</v>
      </c>
      <c r="O255" s="183">
        <f>L255/About!$B$144</f>
        <v>4.6828152959855611</v>
      </c>
      <c r="P255" s="174"/>
    </row>
    <row r="256" spans="2:16" x14ac:dyDescent="0.45">
      <c r="B256" s="118" t="s">
        <v>171</v>
      </c>
      <c r="C256" s="118" t="s">
        <v>1055</v>
      </c>
      <c r="D256" s="118" t="s">
        <v>985</v>
      </c>
      <c r="E256" s="118" t="s">
        <v>1007</v>
      </c>
      <c r="F256" s="118" t="s">
        <v>997</v>
      </c>
      <c r="G256" s="118" t="s">
        <v>988</v>
      </c>
      <c r="H256" s="118" t="s">
        <v>1003</v>
      </c>
      <c r="I256" s="118">
        <v>0.40999999642372098</v>
      </c>
      <c r="J256" s="118">
        <v>0.40999999642372098</v>
      </c>
      <c r="K256" s="118">
        <v>-5.2899999618530202</v>
      </c>
      <c r="L256" s="181">
        <f>(K256+'NPV Calcs'!$D$13)*About!$B$135</f>
        <v>2.4889301842994498</v>
      </c>
      <c r="M256" s="95" t="str">
        <f>INDEX('IEA Tech to Policy Mapping'!$B$2:$B$13,MATCH($H256,'IEA Tech to Policy Mapping'!$A$2:$A$13,0))</f>
        <v>ngps - T&amp;D methane capture</v>
      </c>
      <c r="N256" s="182">
        <f>(J256*About!$A$132/1000)*10^12*'EPA to IEA Scaling'!$E$13</f>
        <v>9290694398.3888912</v>
      </c>
      <c r="O256" s="183">
        <f>L256/About!$B$144</f>
        <v>4.6828152959855611</v>
      </c>
      <c r="P256" s="174"/>
    </row>
    <row r="257" spans="2:16" x14ac:dyDescent="0.45">
      <c r="B257" s="118" t="s">
        <v>171</v>
      </c>
      <c r="C257" s="118" t="s">
        <v>1055</v>
      </c>
      <c r="D257" s="118" t="s">
        <v>962</v>
      </c>
      <c r="E257" s="118" t="s">
        <v>996</v>
      </c>
      <c r="F257" s="118" t="s">
        <v>997</v>
      </c>
      <c r="G257" s="118" t="s">
        <v>988</v>
      </c>
      <c r="H257" s="118" t="s">
        <v>1003</v>
      </c>
      <c r="I257" s="118">
        <v>0.28000000119209201</v>
      </c>
      <c r="J257" s="118">
        <v>0.28000000119209201</v>
      </c>
      <c r="K257" s="118">
        <v>-5.2899999618530202</v>
      </c>
      <c r="L257" s="181">
        <f>(K257+'NPV Calcs'!$D$13)*About!$B$135</f>
        <v>2.4889301842994498</v>
      </c>
      <c r="M257" s="95" t="str">
        <f>INDEX('IEA Tech to Policy Mapping'!$B$2:$B$13,MATCH($H257,'IEA Tech to Policy Mapping'!$A$2:$A$13,0))</f>
        <v>ngps - T&amp;D methane capture</v>
      </c>
      <c r="N257" s="182">
        <f>(J257*About!$A$132/1000)*10^12*'EPA to IEA Scaling'!$E$13</f>
        <v>6344864549.5494089</v>
      </c>
      <c r="O257" s="183">
        <f>L257/About!$B$144</f>
        <v>4.6828152959855611</v>
      </c>
      <c r="P257" s="174"/>
    </row>
    <row r="258" spans="2:16" x14ac:dyDescent="0.45">
      <c r="B258" s="118" t="s">
        <v>158</v>
      </c>
      <c r="C258" s="118" t="s">
        <v>1055</v>
      </c>
      <c r="D258" s="118" t="s">
        <v>962</v>
      </c>
      <c r="E258" s="118" t="s">
        <v>991</v>
      </c>
      <c r="F258" s="118" t="s">
        <v>987</v>
      </c>
      <c r="G258" s="118" t="s">
        <v>988</v>
      </c>
      <c r="H258" s="118" t="s">
        <v>1005</v>
      </c>
      <c r="I258" s="118">
        <v>1.3400000333786</v>
      </c>
      <c r="J258" s="118">
        <v>1.3400000333786</v>
      </c>
      <c r="K258" s="118">
        <v>-5.2699999809265101</v>
      </c>
      <c r="L258" s="181">
        <f>(K258+'NPV Calcs'!$D$13)*About!$B$135</f>
        <v>2.5068912634830478</v>
      </c>
      <c r="M258" s="95" t="str">
        <f>INDEX('IEA Tech to Policy Mapping'!$B$2:$B$13,MATCH($H258,'IEA Tech to Policy Mapping'!$A$2:$A$13,0))</f>
        <v>ngps - production methane capture</v>
      </c>
      <c r="N258" s="182">
        <f>(J258*About!$A$132/1000)*10^12*'EPA to IEA Scaling'!$E$13</f>
        <v>30364709542.790638</v>
      </c>
      <c r="O258" s="183">
        <f>L258/About!$B$144</f>
        <v>4.7166082954292294</v>
      </c>
      <c r="P258" s="174"/>
    </row>
    <row r="259" spans="2:16" x14ac:dyDescent="0.45">
      <c r="B259" s="118" t="s">
        <v>171</v>
      </c>
      <c r="C259" s="118" t="s">
        <v>1055</v>
      </c>
      <c r="D259" s="118" t="s">
        <v>985</v>
      </c>
      <c r="E259" s="118" t="s">
        <v>986</v>
      </c>
      <c r="F259" s="118" t="s">
        <v>987</v>
      </c>
      <c r="G259" s="118" t="s">
        <v>988</v>
      </c>
      <c r="H259" s="118" t="s">
        <v>1003</v>
      </c>
      <c r="I259" s="118">
        <v>9.0000003576278603E-2</v>
      </c>
      <c r="J259" s="118">
        <v>9.0000003576278603E-2</v>
      </c>
      <c r="K259" s="118">
        <v>-5.2600002288818297</v>
      </c>
      <c r="L259" s="181">
        <f>(K259+'NPV Calcs'!$D$13)*About!$B$135</f>
        <v>2.5158715889618981</v>
      </c>
      <c r="M259" s="95" t="str">
        <f>INDEX('IEA Tech to Policy Mapping'!$B$2:$B$13,MATCH($H259,'IEA Tech to Policy Mapping'!$A$2:$A$13,0))</f>
        <v>ngps - T&amp;D methane capture</v>
      </c>
      <c r="N259" s="182">
        <f>(J259*About!$A$132/1000)*10^12*'EPA to IEA Scaling'!$E$13</f>
        <v>2039420820.4259746</v>
      </c>
      <c r="O259" s="183">
        <f>L259/About!$B$144</f>
        <v>4.7335043923067426</v>
      </c>
      <c r="P259" s="174"/>
    </row>
    <row r="260" spans="2:16" x14ac:dyDescent="0.45">
      <c r="B260" s="118" t="s">
        <v>32</v>
      </c>
      <c r="C260" s="118" t="s">
        <v>1055</v>
      </c>
      <c r="D260" s="118" t="s">
        <v>962</v>
      </c>
      <c r="E260" s="118" t="s">
        <v>999</v>
      </c>
      <c r="F260" s="118" t="s">
        <v>987</v>
      </c>
      <c r="G260" s="118" t="s">
        <v>988</v>
      </c>
      <c r="H260" s="118" t="s">
        <v>1003</v>
      </c>
      <c r="I260" s="118">
        <v>6.7800002098083496</v>
      </c>
      <c r="J260" s="118">
        <v>6.7800002098083496</v>
      </c>
      <c r="K260" s="118">
        <v>-5.2399997711181596</v>
      </c>
      <c r="L260" s="181">
        <f>(K260+'NPV Calcs'!$D$13)*About!$B$135</f>
        <v>2.5338330963714037</v>
      </c>
      <c r="M260" s="95" t="str">
        <f>INDEX('IEA Tech to Policy Mapping'!$B$2:$B$13,MATCH($H260,'IEA Tech to Policy Mapping'!$A$2:$A$13,0))</f>
        <v>ngps - T&amp;D methane capture</v>
      </c>
      <c r="N260" s="182">
        <f>(J260*About!$A$132/1000)*10^12*'EPA to IEA Scaling'!$E$13</f>
        <v>153636367121.43524</v>
      </c>
      <c r="O260" s="183">
        <f>L260/About!$B$144</f>
        <v>4.7672981974390725</v>
      </c>
      <c r="P260" s="174"/>
    </row>
    <row r="261" spans="2:16" x14ac:dyDescent="0.45">
      <c r="B261" s="118" t="s">
        <v>171</v>
      </c>
      <c r="C261" s="118" t="s">
        <v>1055</v>
      </c>
      <c r="D261" s="118" t="s">
        <v>985</v>
      </c>
      <c r="E261" s="118" t="s">
        <v>986</v>
      </c>
      <c r="F261" s="118" t="s">
        <v>987</v>
      </c>
      <c r="G261" s="118" t="s">
        <v>1000</v>
      </c>
      <c r="H261" s="118" t="s">
        <v>1001</v>
      </c>
      <c r="I261" s="118">
        <v>3.9999999105930301E-2</v>
      </c>
      <c r="J261" s="118">
        <v>2.9999999329447701E-2</v>
      </c>
      <c r="K261" s="118">
        <v>-5.21000003814697</v>
      </c>
      <c r="L261" s="181">
        <f>(K261+'NPV Calcs'!$D$13)*About!$B$135</f>
        <v>2.5607745010338512</v>
      </c>
      <c r="M261" s="95" t="str">
        <f>INDEX('IEA Tech to Policy Mapping'!$B$2:$B$13,MATCH($H261,'IEA Tech to Policy Mapping'!$A$2:$A$13,0))</f>
        <v>ngps - T&amp;D methane capture</v>
      </c>
      <c r="N261" s="182">
        <f>(J261*About!$A$132/1000)*10^12*'EPA to IEA Scaling'!$E$13</f>
        <v>679806897.9340229</v>
      </c>
      <c r="O261" s="183">
        <f>L261/About!$B$144</f>
        <v>4.8179872937602521</v>
      </c>
      <c r="P261" s="174"/>
    </row>
    <row r="262" spans="2:16" x14ac:dyDescent="0.45">
      <c r="B262" s="118" t="s">
        <v>171</v>
      </c>
      <c r="C262" s="118" t="s">
        <v>1055</v>
      </c>
      <c r="D262" s="118" t="s">
        <v>962</v>
      </c>
      <c r="E262" s="118" t="s">
        <v>991</v>
      </c>
      <c r="F262" s="118" t="s">
        <v>987</v>
      </c>
      <c r="G262" s="118" t="s">
        <v>1000</v>
      </c>
      <c r="H262" s="118" t="s">
        <v>1001</v>
      </c>
      <c r="I262" s="118">
        <v>1.2799999713897701</v>
      </c>
      <c r="J262" s="118">
        <v>1.0900000333786</v>
      </c>
      <c r="K262" s="118">
        <v>-5.21000003814697</v>
      </c>
      <c r="L262" s="181">
        <f>(K262+'NPV Calcs'!$D$13)*About!$B$135</f>
        <v>2.5607745010338512</v>
      </c>
      <c r="M262" s="95" t="str">
        <f>INDEX('IEA Tech to Policy Mapping'!$B$2:$B$13,MATCH($H262,'IEA Tech to Policy Mapping'!$A$2:$A$13,0))</f>
        <v>ngps - T&amp;D methane capture</v>
      </c>
      <c r="N262" s="182">
        <f>(J262*About!$A$132/1000)*10^12*'EPA to IEA Scaling'!$E$13</f>
        <v>24699651933.383194</v>
      </c>
      <c r="O262" s="183">
        <f>L262/About!$B$144</f>
        <v>4.8179872937602521</v>
      </c>
      <c r="P262" s="174"/>
    </row>
    <row r="263" spans="2:16" x14ac:dyDescent="0.45">
      <c r="B263" s="118" t="s">
        <v>32</v>
      </c>
      <c r="C263" s="118" t="s">
        <v>1055</v>
      </c>
      <c r="D263" s="118" t="s">
        <v>985</v>
      </c>
      <c r="E263" s="118" t="s">
        <v>994</v>
      </c>
      <c r="F263" s="118" t="s">
        <v>987</v>
      </c>
      <c r="G263" s="118" t="s">
        <v>988</v>
      </c>
      <c r="H263" s="118" t="s">
        <v>1003</v>
      </c>
      <c r="I263" s="118">
        <v>2.0499999523162802</v>
      </c>
      <c r="J263" s="118">
        <v>2.0499999523162802</v>
      </c>
      <c r="K263" s="118">
        <v>-5.13000011444091</v>
      </c>
      <c r="L263" s="181">
        <f>(K263+'NPV Calcs'!$D$13)*About!$B$135</f>
        <v>2.6326188177682615</v>
      </c>
      <c r="M263" s="95" t="str">
        <f>INDEX('IEA Tech to Policy Mapping'!$B$2:$B$13,MATCH($H263,'IEA Tech to Policy Mapping'!$A$2:$A$13,0))</f>
        <v>ngps - T&amp;D methane capture</v>
      </c>
      <c r="N263" s="182">
        <f>(J263*About!$A$132/1000)*10^12*'EPA to IEA Scaling'!$E$13</f>
        <v>46453471316.616905</v>
      </c>
      <c r="O263" s="183">
        <f>L263/About!$B$144</f>
        <v>4.95315929153496</v>
      </c>
      <c r="P263" s="174"/>
    </row>
    <row r="264" spans="2:16" x14ac:dyDescent="0.45">
      <c r="B264" s="118" t="s">
        <v>233</v>
      </c>
      <c r="C264" s="118" t="s">
        <v>1055</v>
      </c>
      <c r="D264" s="118" t="s">
        <v>985</v>
      </c>
      <c r="E264" s="118" t="s">
        <v>986</v>
      </c>
      <c r="F264" s="118" t="s">
        <v>987</v>
      </c>
      <c r="G264" s="118" t="s">
        <v>988</v>
      </c>
      <c r="H264" s="118" t="s">
        <v>998</v>
      </c>
      <c r="I264" s="118">
        <v>0.129999995231628</v>
      </c>
      <c r="J264" s="118">
        <v>0.129999995231628</v>
      </c>
      <c r="K264" s="118">
        <v>-5.0599999427795401</v>
      </c>
      <c r="L264" s="181">
        <f>(K264+'NPV Calcs'!$D$13)*About!$B$135</f>
        <v>2.6954828090238134</v>
      </c>
      <c r="M264" s="95" t="str">
        <f>INDEX('IEA Tech to Policy Mapping'!$B$2:$B$13,MATCH($H264,'IEA Tech to Policy Mapping'!$A$2:$A$13,0))</f>
        <v>ngps - production methane capture</v>
      </c>
      <c r="N264" s="182">
        <f>(J264*About!$A$132/1000)*10^12*'EPA to IEA Scaling'!$E$13</f>
        <v>2945829848.8394594</v>
      </c>
      <c r="O264" s="183">
        <f>L264/About!$B$144</f>
        <v>5.0714351924321397</v>
      </c>
      <c r="P264" s="174"/>
    </row>
    <row r="265" spans="2:16" x14ac:dyDescent="0.45">
      <c r="B265" s="118" t="s">
        <v>233</v>
      </c>
      <c r="C265" s="118" t="s">
        <v>1055</v>
      </c>
      <c r="D265" s="118" t="s">
        <v>962</v>
      </c>
      <c r="E265" s="118" t="s">
        <v>991</v>
      </c>
      <c r="F265" s="118" t="s">
        <v>987</v>
      </c>
      <c r="G265" s="118" t="s">
        <v>988</v>
      </c>
      <c r="H265" s="118" t="s">
        <v>998</v>
      </c>
      <c r="I265" s="118">
        <v>1.25</v>
      </c>
      <c r="J265" s="118">
        <v>1.25</v>
      </c>
      <c r="K265" s="118">
        <v>-5.0599999427795401</v>
      </c>
      <c r="L265" s="181">
        <f>(K265+'NPV Calcs'!$D$13)*About!$B$135</f>
        <v>2.6954828090238134</v>
      </c>
      <c r="M265" s="95" t="str">
        <f>INDEX('IEA Tech to Policy Mapping'!$B$2:$B$13,MATCH($H265,'IEA Tech to Policy Mapping'!$A$2:$A$13,0))</f>
        <v>ngps - production methane capture</v>
      </c>
      <c r="N265" s="182">
        <f>(J265*About!$A$132/1000)*10^12*'EPA to IEA Scaling'!$E$13</f>
        <v>28325288047.037186</v>
      </c>
      <c r="O265" s="183">
        <f>L265/About!$B$144</f>
        <v>5.0714351924321397</v>
      </c>
      <c r="P265" s="174"/>
    </row>
    <row r="266" spans="2:16" x14ac:dyDescent="0.45">
      <c r="B266" s="118" t="s">
        <v>32</v>
      </c>
      <c r="C266" s="118" t="s">
        <v>1055</v>
      </c>
      <c r="D266" s="118" t="s">
        <v>962</v>
      </c>
      <c r="E266" s="118" t="s">
        <v>999</v>
      </c>
      <c r="F266" s="118" t="s">
        <v>987</v>
      </c>
      <c r="G266" s="118" t="s">
        <v>1000</v>
      </c>
      <c r="H266" s="118" t="s">
        <v>1001</v>
      </c>
      <c r="I266" s="118">
        <v>17.2299995422363</v>
      </c>
      <c r="J266" s="118">
        <v>14.649999618530201</v>
      </c>
      <c r="K266" s="118">
        <v>-5.0300002098083496</v>
      </c>
      <c r="L266" s="181">
        <f>(K266+'NPV Calcs'!$D$13)*About!$B$135</f>
        <v>2.7224242136862613</v>
      </c>
      <c r="M266" s="95" t="str">
        <f>INDEX('IEA Tech to Policy Mapping'!$B$2:$B$13,MATCH($H266,'IEA Tech to Policy Mapping'!$A$2:$A$13,0))</f>
        <v>ngps - T&amp;D methane capture</v>
      </c>
      <c r="N266" s="182">
        <f>(J266*About!$A$132/1000)*10^12*'EPA to IEA Scaling'!$E$13</f>
        <v>331972367267.08221</v>
      </c>
      <c r="O266" s="183">
        <f>L266/About!$B$144</f>
        <v>5.1221242887533194</v>
      </c>
      <c r="P266" s="174"/>
    </row>
    <row r="267" spans="2:16" x14ac:dyDescent="0.45">
      <c r="B267" s="118" t="s">
        <v>32</v>
      </c>
      <c r="C267" s="118" t="s">
        <v>1055</v>
      </c>
      <c r="D267" s="118" t="s">
        <v>985</v>
      </c>
      <c r="E267" s="118" t="s">
        <v>994</v>
      </c>
      <c r="F267" s="118" t="s">
        <v>987</v>
      </c>
      <c r="G267" s="118" t="s">
        <v>1000</v>
      </c>
      <c r="H267" s="118" t="s">
        <v>1001</v>
      </c>
      <c r="I267" s="118">
        <v>0.72000002861022905</v>
      </c>
      <c r="J267" s="118">
        <v>0.62000000476837103</v>
      </c>
      <c r="K267" s="118">
        <v>-5.0300002098083496</v>
      </c>
      <c r="L267" s="181">
        <f>(K267+'NPV Calcs'!$D$13)*About!$B$135</f>
        <v>2.7224242136862613</v>
      </c>
      <c r="M267" s="95" t="str">
        <f>INDEX('IEA Tech to Policy Mapping'!$B$2:$B$13,MATCH($H267,'IEA Tech to Policy Mapping'!$A$2:$A$13,0))</f>
        <v>ngps - T&amp;D methane capture</v>
      </c>
      <c r="N267" s="182">
        <f>(J267*About!$A$132/1000)*10^12*'EPA to IEA Scaling'!$E$13</f>
        <v>14049342979.382833</v>
      </c>
      <c r="O267" s="183">
        <f>L267/About!$B$144</f>
        <v>5.1221242887533194</v>
      </c>
      <c r="P267" s="174"/>
    </row>
    <row r="268" spans="2:16" x14ac:dyDescent="0.45">
      <c r="B268" s="118" t="s">
        <v>156</v>
      </c>
      <c r="C268" s="118" t="s">
        <v>1055</v>
      </c>
      <c r="D268" s="118" t="s">
        <v>962</v>
      </c>
      <c r="E268" s="118" t="s">
        <v>991</v>
      </c>
      <c r="F268" s="118" t="s">
        <v>987</v>
      </c>
      <c r="G268" s="118" t="s">
        <v>1000</v>
      </c>
      <c r="H268" s="118" t="s">
        <v>1001</v>
      </c>
      <c r="I268" s="118">
        <v>3.5199999809265101</v>
      </c>
      <c r="J268" s="118">
        <v>3</v>
      </c>
      <c r="K268" s="118">
        <v>-4.9499998092651296</v>
      </c>
      <c r="L268" s="181">
        <f>(K268+'NPV Calcs'!$D$13)*About!$B$135</f>
        <v>2.7942689586465796</v>
      </c>
      <c r="M268" s="95" t="str">
        <f>INDEX('IEA Tech to Policy Mapping'!$B$2:$B$13,MATCH($H268,'IEA Tech to Policy Mapping'!$A$2:$A$13,0))</f>
        <v>ngps - T&amp;D methane capture</v>
      </c>
      <c r="N268" s="182">
        <f>(J268*About!$A$132/1000)*10^12*'EPA to IEA Scaling'!$E$13</f>
        <v>67980691312.889252</v>
      </c>
      <c r="O268" s="183">
        <f>L268/About!$B$144</f>
        <v>5.2572970922166906</v>
      </c>
      <c r="P268" s="174"/>
    </row>
    <row r="269" spans="2:16" x14ac:dyDescent="0.45">
      <c r="B269" s="118" t="s">
        <v>156</v>
      </c>
      <c r="C269" s="118" t="s">
        <v>1055</v>
      </c>
      <c r="D269" s="118" t="s">
        <v>985</v>
      </c>
      <c r="E269" s="118" t="s">
        <v>986</v>
      </c>
      <c r="F269" s="118" t="s">
        <v>987</v>
      </c>
      <c r="G269" s="118" t="s">
        <v>1000</v>
      </c>
      <c r="H269" s="118" t="s">
        <v>1001</v>
      </c>
      <c r="I269" s="118">
        <v>1.8899999856948799</v>
      </c>
      <c r="J269" s="118">
        <v>1.6100000143051101</v>
      </c>
      <c r="K269" s="118">
        <v>-4.9499998092651296</v>
      </c>
      <c r="L269" s="181">
        <f>(K269+'NPV Calcs'!$D$13)*About!$B$135</f>
        <v>2.7942689586465796</v>
      </c>
      <c r="M269" s="95" t="str">
        <f>INDEX('IEA Tech to Policy Mapping'!$B$2:$B$13,MATCH($H269,'IEA Tech to Policy Mapping'!$A$2:$A$13,0))</f>
        <v>ngps - T&amp;D methane capture</v>
      </c>
      <c r="N269" s="182">
        <f>(J269*About!$A$132/1000)*10^12*'EPA to IEA Scaling'!$E$13</f>
        <v>36482971328.74099</v>
      </c>
      <c r="O269" s="183">
        <f>L269/About!$B$144</f>
        <v>5.2572970922166906</v>
      </c>
      <c r="P269" s="174"/>
    </row>
    <row r="270" spans="2:16" x14ac:dyDescent="0.45">
      <c r="B270" s="118" t="s">
        <v>156</v>
      </c>
      <c r="C270" s="118" t="s">
        <v>1055</v>
      </c>
      <c r="D270" s="118" t="s">
        <v>962</v>
      </c>
      <c r="E270" s="118" t="s">
        <v>993</v>
      </c>
      <c r="F270" s="118" t="s">
        <v>987</v>
      </c>
      <c r="G270" s="118" t="s">
        <v>1000</v>
      </c>
      <c r="H270" s="118" t="s">
        <v>1001</v>
      </c>
      <c r="I270" s="118">
        <v>1.33000004291534</v>
      </c>
      <c r="J270" s="118">
        <v>1.12999999523162</v>
      </c>
      <c r="K270" s="118">
        <v>-4.9499998092651296</v>
      </c>
      <c r="L270" s="181">
        <f>(K270+'NPV Calcs'!$D$13)*About!$B$135</f>
        <v>2.7942689586465796</v>
      </c>
      <c r="M270" s="95" t="str">
        <f>INDEX('IEA Tech to Policy Mapping'!$B$2:$B$13,MATCH($H270,'IEA Tech to Policy Mapping'!$A$2:$A$13,0))</f>
        <v>ngps - T&amp;D methane capture</v>
      </c>
      <c r="N270" s="182">
        <f>(J270*About!$A$132/1000)*10^12*'EPA to IEA Scaling'!$E$13</f>
        <v>25606060286.469028</v>
      </c>
      <c r="O270" s="183">
        <f>L270/About!$B$144</f>
        <v>5.2572970922166906</v>
      </c>
      <c r="P270" s="174"/>
    </row>
    <row r="271" spans="2:16" x14ac:dyDescent="0.45">
      <c r="B271" s="118" t="s">
        <v>313</v>
      </c>
      <c r="C271" s="118" t="s">
        <v>1055</v>
      </c>
      <c r="D271" s="118" t="s">
        <v>962</v>
      </c>
      <c r="E271" s="118" t="s">
        <v>991</v>
      </c>
      <c r="F271" s="118" t="s">
        <v>987</v>
      </c>
      <c r="G271" s="118" t="s">
        <v>988</v>
      </c>
      <c r="H271" s="118" t="s">
        <v>995</v>
      </c>
      <c r="I271" s="118">
        <v>0.129999995231628</v>
      </c>
      <c r="J271" s="118">
        <v>0.129999995231628</v>
      </c>
      <c r="K271" s="118">
        <v>-4.8699998855590803</v>
      </c>
      <c r="L271" s="181">
        <f>(K271+'NPV Calcs'!$D$13)*About!$B$135</f>
        <v>2.8661132753809802</v>
      </c>
      <c r="M271" s="95" t="str">
        <f>INDEX('IEA Tech to Policy Mapping'!$B$2:$B$13,MATCH($H271,'IEA Tech to Policy Mapping'!$A$2:$A$13,0))</f>
        <v>ngps - T&amp;D methane capture</v>
      </c>
      <c r="N271" s="182">
        <f>(J271*About!$A$132/1000)*10^12*'EPA to IEA Scaling'!$E$13</f>
        <v>2945829848.8394594</v>
      </c>
      <c r="O271" s="183">
        <f>L271/About!$B$144</f>
        <v>5.3924690899913799</v>
      </c>
      <c r="P271" s="174"/>
    </row>
    <row r="272" spans="2:16" x14ac:dyDescent="0.45">
      <c r="B272" s="118" t="s">
        <v>171</v>
      </c>
      <c r="C272" s="118" t="s">
        <v>1055</v>
      </c>
      <c r="D272" s="118" t="s">
        <v>985</v>
      </c>
      <c r="E272" s="118" t="s">
        <v>986</v>
      </c>
      <c r="F272" s="118" t="s">
        <v>987</v>
      </c>
      <c r="G272" s="118" t="s">
        <v>988</v>
      </c>
      <c r="H272" s="118" t="s">
        <v>1009</v>
      </c>
      <c r="I272" s="118">
        <v>0.11999999731779</v>
      </c>
      <c r="J272" s="118">
        <v>0.11999999731779</v>
      </c>
      <c r="K272" s="118">
        <v>-4.8099999427795401</v>
      </c>
      <c r="L272" s="181">
        <f>(K272+'NPV Calcs'!$D$13)*About!$B$135</f>
        <v>2.9199965129317835</v>
      </c>
      <c r="M272" s="95" t="str">
        <f>INDEX('IEA Tech to Policy Mapping'!$B$2:$B$13,MATCH($H272,'IEA Tech to Policy Mapping'!$A$2:$A$13,0))</f>
        <v>ngps - processing methane capture</v>
      </c>
      <c r="N272" s="182">
        <f>(J272*About!$A$132/1000)*10^12*'EPA to IEA Scaling'!$E$13</f>
        <v>2719227591.736073</v>
      </c>
      <c r="O272" s="183">
        <f>L272/About!$B$144</f>
        <v>5.4938480883224026</v>
      </c>
      <c r="P272" s="174"/>
    </row>
    <row r="273" spans="2:16" x14ac:dyDescent="0.45">
      <c r="B273" s="118" t="s">
        <v>171</v>
      </c>
      <c r="C273" s="118" t="s">
        <v>1055</v>
      </c>
      <c r="D273" s="118" t="s">
        <v>962</v>
      </c>
      <c r="E273" s="118" t="s">
        <v>991</v>
      </c>
      <c r="F273" s="118" t="s">
        <v>987</v>
      </c>
      <c r="G273" s="118" t="s">
        <v>988</v>
      </c>
      <c r="H273" s="118" t="s">
        <v>1009</v>
      </c>
      <c r="I273" s="118">
        <v>0.30000001192092801</v>
      </c>
      <c r="J273" s="118">
        <v>0.30000001192092801</v>
      </c>
      <c r="K273" s="118">
        <v>-4.8099999427795401</v>
      </c>
      <c r="L273" s="181">
        <f>(K273+'NPV Calcs'!$D$13)*About!$B$135</f>
        <v>2.9199965129317835</v>
      </c>
      <c r="M273" s="95" t="str">
        <f>INDEX('IEA Tech to Policy Mapping'!$B$2:$B$13,MATCH($H273,'IEA Tech to Policy Mapping'!$A$2:$A$13,0))</f>
        <v>ngps - processing methane capture</v>
      </c>
      <c r="N273" s="182">
        <f>(J273*About!$A$132/1000)*10^12*'EPA to IEA Scaling'!$E$13</f>
        <v>6798069401.4199009</v>
      </c>
      <c r="O273" s="183">
        <f>L273/About!$B$144</f>
        <v>5.4938480883224026</v>
      </c>
      <c r="P273" s="174"/>
    </row>
    <row r="274" spans="2:16" x14ac:dyDescent="0.45">
      <c r="B274" s="118" t="s">
        <v>246</v>
      </c>
      <c r="C274" s="118" t="s">
        <v>1055</v>
      </c>
      <c r="D274" s="118" t="s">
        <v>962</v>
      </c>
      <c r="E274" s="118" t="s">
        <v>996</v>
      </c>
      <c r="F274" s="118" t="s">
        <v>997</v>
      </c>
      <c r="G274" s="118" t="s">
        <v>1000</v>
      </c>
      <c r="H274" s="118" t="s">
        <v>1008</v>
      </c>
      <c r="I274" s="118">
        <v>70.830001831054602</v>
      </c>
      <c r="J274" s="118">
        <v>60.200000762939403</v>
      </c>
      <c r="K274" s="118">
        <v>-4.6799998283386204</v>
      </c>
      <c r="L274" s="181">
        <f>(K274+'NPV Calcs'!$D$13)*About!$B$135</f>
        <v>3.0367437417381473</v>
      </c>
      <c r="M274" s="95" t="str">
        <f>INDEX('IEA Tech to Policy Mapping'!$B$2:$B$13,MATCH($H274,'IEA Tech to Policy Mapping'!$A$2:$A$13,0))</f>
        <v>ngps - T&amp;D methane capture</v>
      </c>
      <c r="N274" s="182">
        <f>(J274*About!$A$132/1000)*10^12*'EPA to IEA Scaling'!$E$13</f>
        <v>1364145889633.6936</v>
      </c>
      <c r="O274" s="183">
        <f>L274/About!$B$144</f>
        <v>5.7135029875506209</v>
      </c>
      <c r="P274" s="174"/>
    </row>
    <row r="275" spans="2:16" x14ac:dyDescent="0.45">
      <c r="B275" s="118" t="s">
        <v>40</v>
      </c>
      <c r="C275" s="118" t="s">
        <v>1055</v>
      </c>
      <c r="D275" s="118" t="s">
        <v>962</v>
      </c>
      <c r="E275" s="118" t="s">
        <v>996</v>
      </c>
      <c r="F275" s="118" t="s">
        <v>997</v>
      </c>
      <c r="G275" s="118" t="s">
        <v>1000</v>
      </c>
      <c r="H275" s="118" t="s">
        <v>1008</v>
      </c>
      <c r="I275" s="118">
        <v>51.369998931884702</v>
      </c>
      <c r="J275" s="118">
        <v>43.659999847412102</v>
      </c>
      <c r="K275" s="118">
        <v>-4.6799998283386204</v>
      </c>
      <c r="L275" s="181">
        <f>(K275+'NPV Calcs'!$D$13)*About!$B$135</f>
        <v>3.0367437417381473</v>
      </c>
      <c r="M275" s="95" t="str">
        <f>INDEX('IEA Tech to Policy Mapping'!$B$2:$B$13,MATCH($H275,'IEA Tech to Policy Mapping'!$A$2:$A$13,0))</f>
        <v>ngps - T&amp;D methane capture</v>
      </c>
      <c r="N275" s="182">
        <f>(J275*About!$A$132/1000)*10^12*'EPA to IEA Scaling'!$E$13</f>
        <v>989345657449.23792</v>
      </c>
      <c r="O275" s="183">
        <f>L275/About!$B$144</f>
        <v>5.7135029875506209</v>
      </c>
      <c r="P275" s="174"/>
    </row>
    <row r="276" spans="2:16" x14ac:dyDescent="0.45">
      <c r="B276" s="118" t="s">
        <v>246</v>
      </c>
      <c r="C276" s="118" t="s">
        <v>1055</v>
      </c>
      <c r="D276" s="118" t="s">
        <v>985</v>
      </c>
      <c r="E276" s="118" t="s">
        <v>1007</v>
      </c>
      <c r="F276" s="118" t="s">
        <v>997</v>
      </c>
      <c r="G276" s="118" t="s">
        <v>1000</v>
      </c>
      <c r="H276" s="118" t="s">
        <v>1008</v>
      </c>
      <c r="I276" s="118">
        <v>0.140000000596046</v>
      </c>
      <c r="J276" s="118">
        <v>0.11999999731779</v>
      </c>
      <c r="K276" s="118">
        <v>-4.6799998283386204</v>
      </c>
      <c r="L276" s="181">
        <f>(K276+'NPV Calcs'!$D$13)*About!$B$135</f>
        <v>3.0367437417381473</v>
      </c>
      <c r="M276" s="95" t="str">
        <f>INDEX('IEA Tech to Policy Mapping'!$B$2:$B$13,MATCH($H276,'IEA Tech to Policy Mapping'!$A$2:$A$13,0))</f>
        <v>ngps - T&amp;D methane capture</v>
      </c>
      <c r="N276" s="182">
        <f>(J276*About!$A$132/1000)*10^12*'EPA to IEA Scaling'!$E$13</f>
        <v>2719227591.736073</v>
      </c>
      <c r="O276" s="183">
        <f>L276/About!$B$144</f>
        <v>5.7135029875506209</v>
      </c>
      <c r="P276" s="174"/>
    </row>
    <row r="277" spans="2:16" x14ac:dyDescent="0.45">
      <c r="B277" s="118" t="s">
        <v>40</v>
      </c>
      <c r="C277" s="118" t="s">
        <v>1055</v>
      </c>
      <c r="D277" s="118" t="s">
        <v>985</v>
      </c>
      <c r="E277" s="118" t="s">
        <v>1007</v>
      </c>
      <c r="F277" s="118" t="s">
        <v>997</v>
      </c>
      <c r="G277" s="118" t="s">
        <v>1000</v>
      </c>
      <c r="H277" s="118" t="s">
        <v>1008</v>
      </c>
      <c r="I277" s="118">
        <v>2.9999999329447701E-2</v>
      </c>
      <c r="J277" s="118">
        <v>2.9999999329447701E-2</v>
      </c>
      <c r="K277" s="118">
        <v>-4.6799998283386204</v>
      </c>
      <c r="L277" s="181">
        <f>(K277+'NPV Calcs'!$D$13)*About!$B$135</f>
        <v>3.0367437417381473</v>
      </c>
      <c r="M277" s="95" t="str">
        <f>INDEX('IEA Tech to Policy Mapping'!$B$2:$B$13,MATCH($H277,'IEA Tech to Policy Mapping'!$A$2:$A$13,0))</f>
        <v>ngps - T&amp;D methane capture</v>
      </c>
      <c r="N277" s="182">
        <f>(J277*About!$A$132/1000)*10^12*'EPA to IEA Scaling'!$E$13</f>
        <v>679806897.9340229</v>
      </c>
      <c r="O277" s="183">
        <f>L277/About!$B$144</f>
        <v>5.7135029875506209</v>
      </c>
      <c r="P277" s="174"/>
    </row>
    <row r="278" spans="2:16" x14ac:dyDescent="0.45">
      <c r="B278" s="118" t="s">
        <v>40</v>
      </c>
      <c r="C278" s="118" t="s">
        <v>1055</v>
      </c>
      <c r="D278" s="118" t="s">
        <v>962</v>
      </c>
      <c r="E278" s="118" t="s">
        <v>991</v>
      </c>
      <c r="F278" s="118" t="s">
        <v>987</v>
      </c>
      <c r="G278" s="118" t="s">
        <v>988</v>
      </c>
      <c r="H278" s="118" t="s">
        <v>995</v>
      </c>
      <c r="I278" s="118">
        <v>3.3199999332427899</v>
      </c>
      <c r="J278" s="118">
        <v>3.3199999332427899</v>
      </c>
      <c r="K278" s="118">
        <v>-4.63000011444091</v>
      </c>
      <c r="L278" s="181">
        <f>(K278+'NPV Calcs'!$D$13)*About!$B$135</f>
        <v>3.0816462255842025</v>
      </c>
      <c r="M278" s="95" t="str">
        <f>INDEX('IEA Tech to Policy Mapping'!$B$2:$B$13,MATCH($H278,'IEA Tech to Policy Mapping'!$A$2:$A$13,0))</f>
        <v>ngps - T&amp;D methane capture</v>
      </c>
      <c r="N278" s="182">
        <f>(J278*About!$A$132/1000)*10^12*'EPA to IEA Scaling'!$E$13</f>
        <v>75231963540.197006</v>
      </c>
      <c r="O278" s="183">
        <f>L278/About!$B$144</f>
        <v>5.7979850833154867</v>
      </c>
      <c r="P278" s="174"/>
    </row>
    <row r="279" spans="2:16" x14ac:dyDescent="0.45">
      <c r="B279" s="118" t="s">
        <v>61</v>
      </c>
      <c r="C279" s="118" t="s">
        <v>1055</v>
      </c>
      <c r="D279" s="118" t="s">
        <v>962</v>
      </c>
      <c r="E279" s="118" t="s">
        <v>991</v>
      </c>
      <c r="F279" s="118" t="s">
        <v>987</v>
      </c>
      <c r="G279" s="118" t="s">
        <v>988</v>
      </c>
      <c r="H279" s="118" t="s">
        <v>995</v>
      </c>
      <c r="I279" s="118">
        <v>9.9999997764825804E-3</v>
      </c>
      <c r="J279" s="118">
        <v>9.9999997764825804E-3</v>
      </c>
      <c r="K279" s="118">
        <v>-4.5399999618530202</v>
      </c>
      <c r="L279" s="181">
        <f>(K279+'NPV Calcs'!$D$13)*About!$B$135</f>
        <v>3.162471296023361</v>
      </c>
      <c r="M279" s="95" t="str">
        <f>INDEX('IEA Tech to Policy Mapping'!$B$2:$B$13,MATCH($H279,'IEA Tech to Policy Mapping'!$A$2:$A$13,0))</f>
        <v>ngps - T&amp;D methane capture</v>
      </c>
      <c r="N279" s="182">
        <f>(J279*About!$A$132/1000)*10^12*'EPA to IEA Scaling'!$E$13</f>
        <v>226602299.31134129</v>
      </c>
      <c r="O279" s="183">
        <f>L279/About!$B$144</f>
        <v>5.9500539836563506</v>
      </c>
      <c r="P279" s="174"/>
    </row>
    <row r="280" spans="2:16" x14ac:dyDescent="0.45">
      <c r="B280" s="118" t="s">
        <v>32</v>
      </c>
      <c r="C280" s="118" t="s">
        <v>1055</v>
      </c>
      <c r="D280" s="118" t="s">
        <v>962</v>
      </c>
      <c r="E280" s="118" t="s">
        <v>993</v>
      </c>
      <c r="F280" s="118" t="s">
        <v>987</v>
      </c>
      <c r="G280" s="118" t="s">
        <v>988</v>
      </c>
      <c r="H280" s="118" t="s">
        <v>998</v>
      </c>
      <c r="I280" s="118">
        <v>48.819999694824197</v>
      </c>
      <c r="J280" s="118">
        <v>48.819999694824197</v>
      </c>
      <c r="K280" s="118">
        <v>-4.5100002288818297</v>
      </c>
      <c r="L280" s="181">
        <f>(K280+'NPV Calcs'!$D$13)*About!$B$135</f>
        <v>3.1894127006858093</v>
      </c>
      <c r="M280" s="95" t="str">
        <f>INDEX('IEA Tech to Policy Mapping'!$B$2:$B$13,MATCH($H280,'IEA Tech to Policy Mapping'!$A$2:$A$13,0))</f>
        <v>ngps - production methane capture</v>
      </c>
      <c r="N280" s="182">
        <f>(J280*About!$A$132/1000)*10^12*'EPA to IEA Scaling'!$E$13</f>
        <v>1106272443049.7302</v>
      </c>
      <c r="O280" s="183">
        <f>L280/About!$B$144</f>
        <v>6.0007430799775321</v>
      </c>
      <c r="P280" s="174"/>
    </row>
    <row r="281" spans="2:16" x14ac:dyDescent="0.45">
      <c r="B281" s="118" t="s">
        <v>32</v>
      </c>
      <c r="C281" s="118" t="s">
        <v>1055</v>
      </c>
      <c r="D281" s="118" t="s">
        <v>962</v>
      </c>
      <c r="E281" s="118" t="s">
        <v>991</v>
      </c>
      <c r="F281" s="118" t="s">
        <v>987</v>
      </c>
      <c r="G281" s="118" t="s">
        <v>988</v>
      </c>
      <c r="H281" s="118" t="s">
        <v>998</v>
      </c>
      <c r="I281" s="118">
        <v>4.4899997711181596</v>
      </c>
      <c r="J281" s="118">
        <v>4.4899997711181596</v>
      </c>
      <c r="K281" s="118">
        <v>-4.5100002288818297</v>
      </c>
      <c r="L281" s="181">
        <f>(K281+'NPV Calcs'!$D$13)*About!$B$135</f>
        <v>3.1894127006858093</v>
      </c>
      <c r="M281" s="95" t="str">
        <f>INDEX('IEA Tech to Policy Mapping'!$B$2:$B$13,MATCH($H281,'IEA Tech to Policy Mapping'!$A$2:$A$13,0))</f>
        <v>ngps - production methane capture</v>
      </c>
      <c r="N281" s="182">
        <f>(J281*About!$A$132/1000)*10^12*'EPA to IEA Scaling'!$E$13</f>
        <v>101744429478.44234</v>
      </c>
      <c r="O281" s="183">
        <f>L281/About!$B$144</f>
        <v>6.0007430799775321</v>
      </c>
      <c r="P281" s="174"/>
    </row>
    <row r="282" spans="2:16" x14ac:dyDescent="0.45">
      <c r="B282" s="118" t="s">
        <v>32</v>
      </c>
      <c r="C282" s="118" t="s">
        <v>1055</v>
      </c>
      <c r="D282" s="118" t="s">
        <v>985</v>
      </c>
      <c r="E282" s="118" t="s">
        <v>986</v>
      </c>
      <c r="F282" s="118" t="s">
        <v>987</v>
      </c>
      <c r="G282" s="118" t="s">
        <v>988</v>
      </c>
      <c r="H282" s="118" t="s">
        <v>998</v>
      </c>
      <c r="I282" s="118">
        <v>2.38000011444091</v>
      </c>
      <c r="J282" s="118">
        <v>2.38000011444091</v>
      </c>
      <c r="K282" s="118">
        <v>-4.5</v>
      </c>
      <c r="L282" s="181">
        <f>(K282+'NPV Calcs'!$D$13)*About!$B$135</f>
        <v>3.1983934543905574</v>
      </c>
      <c r="M282" s="95" t="str">
        <f>INDEX('IEA Tech to Policy Mapping'!$B$2:$B$13,MATCH($H282,'IEA Tech to Policy Mapping'!$A$2:$A$13,0))</f>
        <v>ngps - production methane capture</v>
      </c>
      <c r="N282" s="182">
        <f>(J282*About!$A$132/1000)*10^12*'EPA to IEA Scaling'!$E$13</f>
        <v>53931351034.816193</v>
      </c>
      <c r="O282" s="183">
        <f>L282/About!$B$144</f>
        <v>6.0176399825436881</v>
      </c>
      <c r="P282" s="174"/>
    </row>
    <row r="283" spans="2:16" x14ac:dyDescent="0.45">
      <c r="B283" s="118" t="s">
        <v>345</v>
      </c>
      <c r="C283" s="118" t="s">
        <v>1055</v>
      </c>
      <c r="D283" s="118" t="s">
        <v>962</v>
      </c>
      <c r="E283" s="118" t="s">
        <v>996</v>
      </c>
      <c r="F283" s="118" t="s">
        <v>997</v>
      </c>
      <c r="G283" s="118" t="s">
        <v>988</v>
      </c>
      <c r="H283" s="118" t="s">
        <v>995</v>
      </c>
      <c r="I283" s="118">
        <v>2.95000004768371</v>
      </c>
      <c r="J283" s="118">
        <v>2.95000004768371</v>
      </c>
      <c r="K283" s="118">
        <v>-4.4800000190734801</v>
      </c>
      <c r="L283" s="181">
        <f>(K283+'NPV Calcs'!$D$13)*About!$B$135</f>
        <v>3.2163545335741643</v>
      </c>
      <c r="M283" s="95" t="str">
        <f>INDEX('IEA Tech to Policy Mapping'!$B$2:$B$13,MATCH($H283,'IEA Tech to Policy Mapping'!$A$2:$A$13,0))</f>
        <v>ngps - T&amp;D methane capture</v>
      </c>
      <c r="N283" s="182">
        <f>(J283*About!$A$132/1000)*10^12*'EPA to IEA Scaling'!$E$13</f>
        <v>66847680871.531624</v>
      </c>
      <c r="O283" s="183">
        <f>L283/About!$B$144</f>
        <v>6.0514329819873733</v>
      </c>
      <c r="P283" s="174"/>
    </row>
    <row r="284" spans="2:16" x14ac:dyDescent="0.45">
      <c r="B284" s="118" t="s">
        <v>205</v>
      </c>
      <c r="C284" s="118" t="s">
        <v>1055</v>
      </c>
      <c r="D284" s="118" t="s">
        <v>985</v>
      </c>
      <c r="E284" s="118" t="s">
        <v>986</v>
      </c>
      <c r="F284" s="118" t="s">
        <v>987</v>
      </c>
      <c r="G284" s="118" t="s">
        <v>1000</v>
      </c>
      <c r="H284" s="118" t="s">
        <v>1001</v>
      </c>
      <c r="I284" s="118">
        <v>5.9999998658895402E-2</v>
      </c>
      <c r="J284" s="118">
        <v>5.0000000745057997E-2</v>
      </c>
      <c r="K284" s="118">
        <v>-4.4699997901916504</v>
      </c>
      <c r="L284" s="181">
        <f>(K284+'NPV Calcs'!$D$13)*About!$B$135</f>
        <v>3.2253352872789125</v>
      </c>
      <c r="M284" s="95" t="str">
        <f>INDEX('IEA Tech to Policy Mapping'!$B$2:$B$13,MATCH($H284,'IEA Tech to Policy Mapping'!$A$2:$A$13,0))</f>
        <v>ngps - T&amp;D methane capture</v>
      </c>
      <c r="N284" s="182">
        <f>(J284*About!$A$132/1000)*10^12*'EPA to IEA Scaling'!$E$13</f>
        <v>1133011538.7646732</v>
      </c>
      <c r="O284" s="183">
        <f>L284/About!$B$144</f>
        <v>6.0683298845535294</v>
      </c>
      <c r="P284" s="174"/>
    </row>
    <row r="285" spans="2:16" x14ac:dyDescent="0.45">
      <c r="B285" s="118" t="s">
        <v>1056</v>
      </c>
      <c r="C285" s="118" t="s">
        <v>1055</v>
      </c>
      <c r="D285" s="118" t="s">
        <v>985</v>
      </c>
      <c r="E285" s="118" t="s">
        <v>986</v>
      </c>
      <c r="F285" s="118" t="s">
        <v>987</v>
      </c>
      <c r="G285" s="118" t="s">
        <v>1000</v>
      </c>
      <c r="H285" s="118" t="s">
        <v>1001</v>
      </c>
      <c r="I285" s="118">
        <v>9.0000003576278603E-2</v>
      </c>
      <c r="J285" s="118">
        <v>7.9999998211860601E-2</v>
      </c>
      <c r="K285" s="118">
        <v>-4.4699997901916504</v>
      </c>
      <c r="L285" s="181">
        <f>(K285+'NPV Calcs'!$D$13)*About!$B$135</f>
        <v>3.2253352872789125</v>
      </c>
      <c r="M285" s="95" t="str">
        <f>INDEX('IEA Tech to Policy Mapping'!$B$2:$B$13,MATCH($H285,'IEA Tech to Policy Mapping'!$A$2:$A$13,0))</f>
        <v>ngps - T&amp;D methane capture</v>
      </c>
      <c r="N285" s="182">
        <f>(J285*About!$A$132/1000)*10^12*'EPA to IEA Scaling'!$E$13</f>
        <v>1812818394.4907289</v>
      </c>
      <c r="O285" s="183">
        <f>L285/About!$B$144</f>
        <v>6.0683298845535294</v>
      </c>
      <c r="P285" s="174"/>
    </row>
    <row r="286" spans="2:16" x14ac:dyDescent="0.45">
      <c r="B286" s="118" t="s">
        <v>313</v>
      </c>
      <c r="C286" s="118" t="s">
        <v>1055</v>
      </c>
      <c r="D286" s="118" t="s">
        <v>985</v>
      </c>
      <c r="E286" s="118" t="s">
        <v>986</v>
      </c>
      <c r="F286" s="118" t="s">
        <v>987</v>
      </c>
      <c r="G286" s="118" t="s">
        <v>1000</v>
      </c>
      <c r="H286" s="118" t="s">
        <v>1001</v>
      </c>
      <c r="I286" s="118">
        <v>0.259999990463256</v>
      </c>
      <c r="J286" s="118">
        <v>0.21999999880790699</v>
      </c>
      <c r="K286" s="118">
        <v>-4.4699997901916504</v>
      </c>
      <c r="L286" s="181">
        <f>(K286+'NPV Calcs'!$D$13)*About!$B$135</f>
        <v>3.2253352872789125</v>
      </c>
      <c r="M286" s="95" t="str">
        <f>INDEX('IEA Tech to Policy Mapping'!$B$2:$B$13,MATCH($H286,'IEA Tech to Policy Mapping'!$A$2:$A$13,0))</f>
        <v>ngps - T&amp;D methane capture</v>
      </c>
      <c r="N286" s="182">
        <f>(J286*About!$A$132/1000)*10^12*'EPA to IEA Scaling'!$E$13</f>
        <v>4985250669.2654419</v>
      </c>
      <c r="O286" s="183">
        <f>L286/About!$B$144</f>
        <v>6.0683298845535294</v>
      </c>
      <c r="P286" s="174"/>
    </row>
    <row r="287" spans="2:16" x14ac:dyDescent="0.45">
      <c r="B287" s="118" t="s">
        <v>61</v>
      </c>
      <c r="C287" s="118" t="s">
        <v>1055</v>
      </c>
      <c r="D287" s="118" t="s">
        <v>985</v>
      </c>
      <c r="E287" s="118" t="s">
        <v>986</v>
      </c>
      <c r="F287" s="118" t="s">
        <v>987</v>
      </c>
      <c r="G287" s="118" t="s">
        <v>1000</v>
      </c>
      <c r="H287" s="118" t="s">
        <v>1001</v>
      </c>
      <c r="I287" s="118">
        <v>2.9999999329447701E-2</v>
      </c>
      <c r="J287" s="118">
        <v>1.9999999552965102E-2</v>
      </c>
      <c r="K287" s="118">
        <v>-4.4699997901916504</v>
      </c>
      <c r="L287" s="181">
        <f>(K287+'NPV Calcs'!$D$13)*About!$B$135</f>
        <v>3.2253352872789125</v>
      </c>
      <c r="M287" s="95" t="str">
        <f>INDEX('IEA Tech to Policy Mapping'!$B$2:$B$13,MATCH($H287,'IEA Tech to Policy Mapping'!$A$2:$A$13,0))</f>
        <v>ngps - T&amp;D methane capture</v>
      </c>
      <c r="N287" s="182">
        <f>(J287*About!$A$132/1000)*10^12*'EPA to IEA Scaling'!$E$13</f>
        <v>453204598.62268114</v>
      </c>
      <c r="O287" s="183">
        <f>L287/About!$B$144</f>
        <v>6.0683298845535294</v>
      </c>
      <c r="P287" s="174"/>
    </row>
    <row r="288" spans="2:16" x14ac:dyDescent="0.45">
      <c r="B288" s="118" t="s">
        <v>61</v>
      </c>
      <c r="C288" s="118" t="s">
        <v>1055</v>
      </c>
      <c r="D288" s="118" t="s">
        <v>962</v>
      </c>
      <c r="E288" s="118" t="s">
        <v>991</v>
      </c>
      <c r="F288" s="118" t="s">
        <v>987</v>
      </c>
      <c r="G288" s="118" t="s">
        <v>1000</v>
      </c>
      <c r="H288" s="118" t="s">
        <v>1001</v>
      </c>
      <c r="I288" s="118">
        <v>5.9999998658895402E-2</v>
      </c>
      <c r="J288" s="118">
        <v>5.0000000745057997E-2</v>
      </c>
      <c r="K288" s="118">
        <v>-4.4699997901916504</v>
      </c>
      <c r="L288" s="181">
        <f>(K288+'NPV Calcs'!$D$13)*About!$B$135</f>
        <v>3.2253352872789125</v>
      </c>
      <c r="M288" s="95" t="str">
        <f>INDEX('IEA Tech to Policy Mapping'!$B$2:$B$13,MATCH($H288,'IEA Tech to Policy Mapping'!$A$2:$A$13,0))</f>
        <v>ngps - T&amp;D methane capture</v>
      </c>
      <c r="N288" s="182">
        <f>(J288*About!$A$132/1000)*10^12*'EPA to IEA Scaling'!$E$13</f>
        <v>1133011538.7646732</v>
      </c>
      <c r="O288" s="183">
        <f>L288/About!$B$144</f>
        <v>6.0683298845535294</v>
      </c>
      <c r="P288" s="174"/>
    </row>
    <row r="289" spans="2:16" x14ac:dyDescent="0.45">
      <c r="B289" s="118" t="s">
        <v>1056</v>
      </c>
      <c r="C289" s="118" t="s">
        <v>1055</v>
      </c>
      <c r="D289" s="118" t="s">
        <v>962</v>
      </c>
      <c r="E289" s="118" t="s">
        <v>991</v>
      </c>
      <c r="F289" s="118" t="s">
        <v>987</v>
      </c>
      <c r="G289" s="118" t="s">
        <v>1000</v>
      </c>
      <c r="H289" s="118" t="s">
        <v>1001</v>
      </c>
      <c r="I289" s="118">
        <v>0.28999999165534901</v>
      </c>
      <c r="J289" s="118">
        <v>0.25</v>
      </c>
      <c r="K289" s="118">
        <v>-4.4699997901916504</v>
      </c>
      <c r="L289" s="181">
        <f>(K289+'NPV Calcs'!$D$13)*About!$B$135</f>
        <v>3.2253352872789125</v>
      </c>
      <c r="M289" s="95" t="str">
        <f>INDEX('IEA Tech to Policy Mapping'!$B$2:$B$13,MATCH($H289,'IEA Tech to Policy Mapping'!$A$2:$A$13,0))</f>
        <v>ngps - T&amp;D methane capture</v>
      </c>
      <c r="N289" s="182">
        <f>(J289*About!$A$132/1000)*10^12*'EPA to IEA Scaling'!$E$13</f>
        <v>5665057609.4074373</v>
      </c>
      <c r="O289" s="183">
        <f>L289/About!$B$144</f>
        <v>6.0683298845535294</v>
      </c>
      <c r="P289" s="174"/>
    </row>
    <row r="290" spans="2:16" x14ac:dyDescent="0.45">
      <c r="B290" s="118" t="s">
        <v>313</v>
      </c>
      <c r="C290" s="118" t="s">
        <v>1055</v>
      </c>
      <c r="D290" s="118" t="s">
        <v>962</v>
      </c>
      <c r="E290" s="118" t="s">
        <v>991</v>
      </c>
      <c r="F290" s="118" t="s">
        <v>987</v>
      </c>
      <c r="G290" s="118" t="s">
        <v>1000</v>
      </c>
      <c r="H290" s="118" t="s">
        <v>1001</v>
      </c>
      <c r="I290" s="118">
        <v>0.85000002384185702</v>
      </c>
      <c r="J290" s="118">
        <v>0.730000019073486</v>
      </c>
      <c r="K290" s="118">
        <v>-4.4699997901916504</v>
      </c>
      <c r="L290" s="181">
        <f>(K290+'NPV Calcs'!$D$13)*About!$B$135</f>
        <v>3.2253352872789125</v>
      </c>
      <c r="M290" s="95" t="str">
        <f>INDEX('IEA Tech to Policy Mapping'!$B$2:$B$13,MATCH($H290,'IEA Tech to Policy Mapping'!$A$2:$A$13,0))</f>
        <v>ngps - T&amp;D methane capture</v>
      </c>
      <c r="N290" s="182">
        <f>(J290*About!$A$132/1000)*10^12*'EPA to IEA Scaling'!$E$13</f>
        <v>16541968651.679304</v>
      </c>
      <c r="O290" s="183">
        <f>L290/About!$B$144</f>
        <v>6.0683298845535294</v>
      </c>
      <c r="P290" s="174"/>
    </row>
    <row r="291" spans="2:16" x14ac:dyDescent="0.45">
      <c r="B291" s="118" t="s">
        <v>32</v>
      </c>
      <c r="C291" s="118" t="s">
        <v>1055</v>
      </c>
      <c r="D291" s="118" t="s">
        <v>962</v>
      </c>
      <c r="E291" s="118" t="s">
        <v>993</v>
      </c>
      <c r="F291" s="118" t="s">
        <v>987</v>
      </c>
      <c r="G291" s="118" t="s">
        <v>988</v>
      </c>
      <c r="H291" s="118" t="s">
        <v>995</v>
      </c>
      <c r="I291" s="118">
        <v>3.3699998855590798</v>
      </c>
      <c r="J291" s="118">
        <v>3.3699998855590798</v>
      </c>
      <c r="K291" s="118">
        <v>-4.4299998283386204</v>
      </c>
      <c r="L291" s="181">
        <f>(K291+'NPV Calcs'!$D$13)*About!$B$135</f>
        <v>3.2612574456461179</v>
      </c>
      <c r="M291" s="95" t="str">
        <f>INDEX('IEA Tech to Policy Mapping'!$B$2:$B$13,MATCH($H291,'IEA Tech to Policy Mapping'!$A$2:$A$13,0))</f>
        <v>ngps - T&amp;D methane capture</v>
      </c>
      <c r="N291" s="182">
        <f>(J291*About!$A$132/1000)*10^12*'EPA to IEA Scaling'!$E$13</f>
        <v>76364973981.554642</v>
      </c>
      <c r="O291" s="183">
        <f>L291/About!$B$144</f>
        <v>6.1359158834408838</v>
      </c>
      <c r="P291" s="174"/>
    </row>
    <row r="292" spans="2:16" x14ac:dyDescent="0.45">
      <c r="B292" s="118" t="s">
        <v>32</v>
      </c>
      <c r="C292" s="118" t="s">
        <v>1055</v>
      </c>
      <c r="D292" s="118" t="s">
        <v>962</v>
      </c>
      <c r="E292" s="118" t="s">
        <v>991</v>
      </c>
      <c r="F292" s="118" t="s">
        <v>987</v>
      </c>
      <c r="G292" s="118" t="s">
        <v>988</v>
      </c>
      <c r="H292" s="118" t="s">
        <v>995</v>
      </c>
      <c r="I292" s="118">
        <v>0.31000000238418501</v>
      </c>
      <c r="J292" s="118">
        <v>0.31000000238418501</v>
      </c>
      <c r="K292" s="118">
        <v>-4.4299998283386204</v>
      </c>
      <c r="L292" s="181">
        <f>(K292+'NPV Calcs'!$D$13)*About!$B$135</f>
        <v>3.2612574456461179</v>
      </c>
      <c r="M292" s="95" t="str">
        <f>INDEX('IEA Tech to Policy Mapping'!$B$2:$B$13,MATCH($H292,'IEA Tech to Policy Mapping'!$A$2:$A$13,0))</f>
        <v>ngps - T&amp;D methane capture</v>
      </c>
      <c r="N292" s="182">
        <f>(J292*About!$A$132/1000)*10^12*'EPA to IEA Scaling'!$E$13</f>
        <v>7024671489.6914053</v>
      </c>
      <c r="O292" s="183">
        <f>L292/About!$B$144</f>
        <v>6.1359158834408838</v>
      </c>
      <c r="P292" s="174"/>
    </row>
    <row r="293" spans="2:16" x14ac:dyDescent="0.45">
      <c r="B293" s="118" t="s">
        <v>246</v>
      </c>
      <c r="C293" s="118" t="s">
        <v>1055</v>
      </c>
      <c r="D293" s="118" t="s">
        <v>962</v>
      </c>
      <c r="E293" s="118" t="s">
        <v>991</v>
      </c>
      <c r="F293" s="118" t="s">
        <v>987</v>
      </c>
      <c r="G293" s="118" t="s">
        <v>1000</v>
      </c>
      <c r="H293" s="118" t="s">
        <v>1001</v>
      </c>
      <c r="I293" s="118">
        <v>15.369999885559</v>
      </c>
      <c r="J293" s="118">
        <v>13.060000419616699</v>
      </c>
      <c r="K293" s="118">
        <v>-4.3699998855590803</v>
      </c>
      <c r="L293" s="181">
        <f>(K293+'NPV Calcs'!$D$13)*About!$B$135</f>
        <v>3.3151406831969212</v>
      </c>
      <c r="M293" s="95" t="str">
        <f>INDEX('IEA Tech to Policy Mapping'!$B$2:$B$13,MATCH($H293,'IEA Tech to Policy Mapping'!$A$2:$A$13,0))</f>
        <v>ngps - T&amp;D methane capture</v>
      </c>
      <c r="N293" s="182">
        <f>(J293*About!$A$132/1000)*10^12*'EPA to IEA Scaling'!$E$13</f>
        <v>295942619024.0556</v>
      </c>
      <c r="O293" s="183">
        <f>L293/About!$B$144</f>
        <v>6.2372948817719065</v>
      </c>
      <c r="P293" s="174"/>
    </row>
    <row r="294" spans="2:16" x14ac:dyDescent="0.45">
      <c r="B294" s="118" t="s">
        <v>40</v>
      </c>
      <c r="C294" s="118" t="s">
        <v>1055</v>
      </c>
      <c r="D294" s="118" t="s">
        <v>985</v>
      </c>
      <c r="E294" s="118" t="s">
        <v>986</v>
      </c>
      <c r="F294" s="118" t="s">
        <v>987</v>
      </c>
      <c r="G294" s="118" t="s">
        <v>1000</v>
      </c>
      <c r="H294" s="118" t="s">
        <v>1001</v>
      </c>
      <c r="I294" s="118">
        <v>2.9999999329447701E-2</v>
      </c>
      <c r="J294" s="118">
        <v>2.9999999329447701E-2</v>
      </c>
      <c r="K294" s="118">
        <v>-4.3699998855590803</v>
      </c>
      <c r="L294" s="181">
        <f>(K294+'NPV Calcs'!$D$13)*About!$B$135</f>
        <v>3.3151406831969212</v>
      </c>
      <c r="M294" s="95" t="str">
        <f>INDEX('IEA Tech to Policy Mapping'!$B$2:$B$13,MATCH($H294,'IEA Tech to Policy Mapping'!$A$2:$A$13,0))</f>
        <v>ngps - T&amp;D methane capture</v>
      </c>
      <c r="N294" s="182">
        <f>(J294*About!$A$132/1000)*10^12*'EPA to IEA Scaling'!$E$13</f>
        <v>679806897.9340229</v>
      </c>
      <c r="O294" s="183">
        <f>L294/About!$B$144</f>
        <v>6.2372948817719065</v>
      </c>
      <c r="P294" s="174"/>
    </row>
    <row r="295" spans="2:16" x14ac:dyDescent="0.45">
      <c r="B295" s="118" t="s">
        <v>246</v>
      </c>
      <c r="C295" s="118" t="s">
        <v>1055</v>
      </c>
      <c r="D295" s="118" t="s">
        <v>985</v>
      </c>
      <c r="E295" s="118" t="s">
        <v>986</v>
      </c>
      <c r="F295" s="118" t="s">
        <v>987</v>
      </c>
      <c r="G295" s="118" t="s">
        <v>1000</v>
      </c>
      <c r="H295" s="118" t="s">
        <v>1001</v>
      </c>
      <c r="I295" s="118">
        <v>0.66000002622604304</v>
      </c>
      <c r="J295" s="118">
        <v>0.56000000238418501</v>
      </c>
      <c r="K295" s="118">
        <v>-4.3699998855590803</v>
      </c>
      <c r="L295" s="181">
        <f>(K295+'NPV Calcs'!$D$13)*About!$B$135</f>
        <v>3.3151406831969212</v>
      </c>
      <c r="M295" s="95" t="str">
        <f>INDEX('IEA Tech to Policy Mapping'!$B$2:$B$13,MATCH($H295,'IEA Tech to Policy Mapping'!$A$2:$A$13,0))</f>
        <v>ngps - T&amp;D methane capture</v>
      </c>
      <c r="N295" s="182">
        <f>(J295*About!$A$132/1000)*10^12*'EPA to IEA Scaling'!$E$13</f>
        <v>12689729099.098841</v>
      </c>
      <c r="O295" s="183">
        <f>L295/About!$B$144</f>
        <v>6.2372948817719065</v>
      </c>
      <c r="P295" s="174"/>
    </row>
    <row r="296" spans="2:16" x14ac:dyDescent="0.45">
      <c r="B296" s="118" t="s">
        <v>246</v>
      </c>
      <c r="C296" s="118" t="s">
        <v>1055</v>
      </c>
      <c r="D296" s="118" t="s">
        <v>962</v>
      </c>
      <c r="E296" s="118" t="s">
        <v>993</v>
      </c>
      <c r="F296" s="118" t="s">
        <v>987</v>
      </c>
      <c r="G296" s="118" t="s">
        <v>1000</v>
      </c>
      <c r="H296" s="118" t="s">
        <v>1001</v>
      </c>
      <c r="I296" s="118">
        <v>0.91000002622604304</v>
      </c>
      <c r="J296" s="118">
        <v>0.77999997138976995</v>
      </c>
      <c r="K296" s="118">
        <v>-4.3699998855590803</v>
      </c>
      <c r="L296" s="181">
        <f>(K296+'NPV Calcs'!$D$13)*About!$B$135</f>
        <v>3.3151406831969212</v>
      </c>
      <c r="M296" s="95" t="str">
        <f>INDEX('IEA Tech to Policy Mapping'!$B$2:$B$13,MATCH($H296,'IEA Tech to Policy Mapping'!$A$2:$A$13,0))</f>
        <v>ngps - T&amp;D methane capture</v>
      </c>
      <c r="N296" s="182">
        <f>(J296*About!$A$132/1000)*10^12*'EPA to IEA Scaling'!$E$13</f>
        <v>17674979093.036804</v>
      </c>
      <c r="O296" s="183">
        <f>L296/About!$B$144</f>
        <v>6.2372948817719065</v>
      </c>
      <c r="P296" s="174"/>
    </row>
    <row r="297" spans="2:16" x14ac:dyDescent="0.45">
      <c r="B297" s="118" t="s">
        <v>40</v>
      </c>
      <c r="C297" s="118" t="s">
        <v>1055</v>
      </c>
      <c r="D297" s="118" t="s">
        <v>962</v>
      </c>
      <c r="E297" s="118" t="s">
        <v>991</v>
      </c>
      <c r="F297" s="118" t="s">
        <v>987</v>
      </c>
      <c r="G297" s="118" t="s">
        <v>1000</v>
      </c>
      <c r="H297" s="118" t="s">
        <v>1001</v>
      </c>
      <c r="I297" s="118">
        <v>21.889999389648398</v>
      </c>
      <c r="J297" s="118">
        <v>18.610000610351499</v>
      </c>
      <c r="K297" s="118">
        <v>-4.3699998855590803</v>
      </c>
      <c r="L297" s="181">
        <f>(K297+'NPV Calcs'!$D$13)*About!$B$135</f>
        <v>3.3151406831969212</v>
      </c>
      <c r="M297" s="95" t="str">
        <f>INDEX('IEA Tech to Policy Mapping'!$B$2:$B$13,MATCH($H297,'IEA Tech to Policy Mapping'!$A$2:$A$13,0))</f>
        <v>ngps - T&amp;D methane capture</v>
      </c>
      <c r="N297" s="182">
        <f>(J297*About!$A$132/1000)*10^12*'EPA to IEA Scaling'!$E$13</f>
        <v>421706902274.99524</v>
      </c>
      <c r="O297" s="183">
        <f>L297/About!$B$144</f>
        <v>6.2372948817719065</v>
      </c>
      <c r="P297" s="174"/>
    </row>
    <row r="298" spans="2:16" x14ac:dyDescent="0.45">
      <c r="B298" s="118" t="s">
        <v>156</v>
      </c>
      <c r="C298" s="118" t="s">
        <v>1055</v>
      </c>
      <c r="D298" s="118" t="s">
        <v>962</v>
      </c>
      <c r="E298" s="118" t="s">
        <v>999</v>
      </c>
      <c r="F298" s="118" t="s">
        <v>987</v>
      </c>
      <c r="G298" s="118" t="s">
        <v>1000</v>
      </c>
      <c r="H298" s="118" t="s">
        <v>1001</v>
      </c>
      <c r="I298" s="118">
        <v>5.3699998855590803</v>
      </c>
      <c r="J298" s="118">
        <v>4.5700001716613698</v>
      </c>
      <c r="K298" s="118">
        <v>-4.3499999046325604</v>
      </c>
      <c r="L298" s="181">
        <f>(K298+'NPV Calcs'!$D$13)*About!$B$135</f>
        <v>3.3331017623805281</v>
      </c>
      <c r="M298" s="95" t="str">
        <f>INDEX('IEA Tech to Policy Mapping'!$B$2:$B$13,MATCH($H298,'IEA Tech to Policy Mapping'!$A$2:$A$13,0))</f>
        <v>ngps - T&amp;D methane capture</v>
      </c>
      <c r="N298" s="182">
        <f>(J298*About!$A$132/1000)*10^12*'EPA to IEA Scaling'!$E$13</f>
        <v>103557256989.85417</v>
      </c>
      <c r="O298" s="183">
        <f>L298/About!$B$144</f>
        <v>6.2710878812155917</v>
      </c>
      <c r="P298" s="174"/>
    </row>
    <row r="299" spans="2:16" x14ac:dyDescent="0.45">
      <c r="B299" s="118" t="s">
        <v>156</v>
      </c>
      <c r="C299" s="118" t="s">
        <v>1055</v>
      </c>
      <c r="D299" s="118" t="s">
        <v>985</v>
      </c>
      <c r="E299" s="118" t="s">
        <v>994</v>
      </c>
      <c r="F299" s="118" t="s">
        <v>987</v>
      </c>
      <c r="G299" s="118" t="s">
        <v>1000</v>
      </c>
      <c r="H299" s="118" t="s">
        <v>1001</v>
      </c>
      <c r="I299" s="118">
        <v>1.0700000524520801</v>
      </c>
      <c r="J299" s="118">
        <v>0.91000002622604304</v>
      </c>
      <c r="K299" s="118">
        <v>-4.3499999046325604</v>
      </c>
      <c r="L299" s="181">
        <f>(K299+'NPV Calcs'!$D$13)*About!$B$135</f>
        <v>3.3331017623805281</v>
      </c>
      <c r="M299" s="95" t="str">
        <f>INDEX('IEA Tech to Policy Mapping'!$B$2:$B$13,MATCH($H299,'IEA Tech to Policy Mapping'!$A$2:$A$13,0))</f>
        <v>ngps - T&amp;D methane capture</v>
      </c>
      <c r="N299" s="182">
        <f>(J299*About!$A$132/1000)*10^12*'EPA to IEA Scaling'!$E$13</f>
        <v>20620810292.53125</v>
      </c>
      <c r="O299" s="183">
        <f>L299/About!$B$144</f>
        <v>6.2710878812155917</v>
      </c>
      <c r="P299" s="174"/>
    </row>
    <row r="300" spans="2:16" x14ac:dyDescent="0.45">
      <c r="B300" s="118" t="s">
        <v>205</v>
      </c>
      <c r="C300" s="118" t="s">
        <v>1055</v>
      </c>
      <c r="D300" s="118" t="s">
        <v>962</v>
      </c>
      <c r="E300" s="118" t="s">
        <v>996</v>
      </c>
      <c r="F300" s="118" t="s">
        <v>997</v>
      </c>
      <c r="G300" s="118" t="s">
        <v>988</v>
      </c>
      <c r="H300" s="118" t="s">
        <v>995</v>
      </c>
      <c r="I300" s="118">
        <v>7.3899998664855904</v>
      </c>
      <c r="J300" s="118">
        <v>7.3899998664855904</v>
      </c>
      <c r="K300" s="118">
        <v>-4.3000001907348597</v>
      </c>
      <c r="L300" s="181">
        <f>(K300+'NPV Calcs'!$D$13)*About!$B$135</f>
        <v>3.3780042462265745</v>
      </c>
      <c r="M300" s="95" t="str">
        <f>INDEX('IEA Tech to Policy Mapping'!$B$2:$B$13,MATCH($H300,'IEA Tech to Policy Mapping'!$A$2:$A$13,0))</f>
        <v>ngps - T&amp;D methane capture</v>
      </c>
      <c r="N300" s="182">
        <f>(J300*About!$A$132/1000)*10^12*'EPA to IEA Scaling'!$E$13</f>
        <v>167459099908.61658</v>
      </c>
      <c r="O300" s="183">
        <f>L300/About!$B$144</f>
        <v>6.3555699769804406</v>
      </c>
      <c r="P300" s="174"/>
    </row>
    <row r="301" spans="2:16" x14ac:dyDescent="0.45">
      <c r="B301" s="118" t="s">
        <v>158</v>
      </c>
      <c r="C301" s="118" t="s">
        <v>1055</v>
      </c>
      <c r="D301" s="118" t="s">
        <v>962</v>
      </c>
      <c r="E301" s="118" t="s">
        <v>991</v>
      </c>
      <c r="F301" s="118" t="s">
        <v>987</v>
      </c>
      <c r="G301" s="118" t="s">
        <v>988</v>
      </c>
      <c r="H301" s="118" t="s">
        <v>995</v>
      </c>
      <c r="I301" s="118">
        <v>2.2999999523162802</v>
      </c>
      <c r="J301" s="118">
        <v>2.2999999523162802</v>
      </c>
      <c r="K301" s="118">
        <v>-4.2600002288818297</v>
      </c>
      <c r="L301" s="181">
        <f>(K301+'NPV Calcs'!$D$13)*About!$B$135</f>
        <v>3.4139264045937798</v>
      </c>
      <c r="M301" s="95" t="str">
        <f>INDEX('IEA Tech to Policy Mapping'!$B$2:$B$13,MATCH($H301,'IEA Tech to Policy Mapping'!$A$2:$A$13,0))</f>
        <v>ngps - T&amp;D methane capture</v>
      </c>
      <c r="N301" s="182">
        <f>(J301*About!$A$132/1000)*10^12*'EPA to IEA Scaling'!$E$13</f>
        <v>52118528926.024338</v>
      </c>
      <c r="O301" s="183">
        <f>L301/About!$B$144</f>
        <v>6.423155975867795</v>
      </c>
      <c r="P301" s="174"/>
    </row>
    <row r="302" spans="2:16" x14ac:dyDescent="0.45">
      <c r="B302" s="118" t="s">
        <v>233</v>
      </c>
      <c r="C302" s="118" t="s">
        <v>1055</v>
      </c>
      <c r="D302" s="118" t="s">
        <v>962</v>
      </c>
      <c r="E302" s="118" t="s">
        <v>991</v>
      </c>
      <c r="F302" s="118" t="s">
        <v>987</v>
      </c>
      <c r="G302" s="118" t="s">
        <v>988</v>
      </c>
      <c r="H302" s="118" t="s">
        <v>1005</v>
      </c>
      <c r="I302" s="118">
        <v>5.0000000745057997E-2</v>
      </c>
      <c r="J302" s="118">
        <v>5.0000000745057997E-2</v>
      </c>
      <c r="K302" s="118">
        <v>-4.25</v>
      </c>
      <c r="L302" s="181">
        <f>(K302+'NPV Calcs'!$D$13)*About!$B$135</f>
        <v>3.422907158298528</v>
      </c>
      <c r="M302" s="95" t="str">
        <f>INDEX('IEA Tech to Policy Mapping'!$B$2:$B$13,MATCH($H302,'IEA Tech to Policy Mapping'!$A$2:$A$13,0))</f>
        <v>ngps - production methane capture</v>
      </c>
      <c r="N302" s="182">
        <f>(J302*About!$A$132/1000)*10^12*'EPA to IEA Scaling'!$E$13</f>
        <v>1133011538.7646732</v>
      </c>
      <c r="O302" s="183">
        <f>L302/About!$B$144</f>
        <v>6.4400528784339519</v>
      </c>
      <c r="P302" s="174"/>
    </row>
    <row r="303" spans="2:16" x14ac:dyDescent="0.45">
      <c r="B303" s="118" t="s">
        <v>156</v>
      </c>
      <c r="C303" s="118" t="s">
        <v>1055</v>
      </c>
      <c r="D303" s="118" t="s">
        <v>962</v>
      </c>
      <c r="E303" s="118" t="s">
        <v>996</v>
      </c>
      <c r="F303" s="118" t="s">
        <v>997</v>
      </c>
      <c r="G303" s="118" t="s">
        <v>988</v>
      </c>
      <c r="H303" s="118" t="s">
        <v>995</v>
      </c>
      <c r="I303" s="118">
        <v>17.9899997711181</v>
      </c>
      <c r="J303" s="118">
        <v>17.9899997711181</v>
      </c>
      <c r="K303" s="118">
        <v>-4.2399997711181596</v>
      </c>
      <c r="L303" s="181">
        <f>(K303+'NPV Calcs'!$D$13)*About!$B$135</f>
        <v>3.4318879120032855</v>
      </c>
      <c r="M303" s="95" t="str">
        <f>INDEX('IEA Tech to Policy Mapping'!$B$2:$B$13,MATCH($H303,'IEA Tech to Policy Mapping'!$A$2:$A$13,0))</f>
        <v>ngps - T&amp;D methane capture</v>
      </c>
      <c r="N303" s="182">
        <f>(J303*About!$A$132/1000)*10^12*'EPA to IEA Scaling'!$E$13</f>
        <v>407657540386.44263</v>
      </c>
      <c r="O303" s="183">
        <f>L303/About!$B$144</f>
        <v>6.4569497810001257</v>
      </c>
      <c r="P303" s="174"/>
    </row>
    <row r="304" spans="2:16" x14ac:dyDescent="0.45">
      <c r="B304" s="118" t="s">
        <v>82</v>
      </c>
      <c r="C304" s="118" t="s">
        <v>1055</v>
      </c>
      <c r="D304" s="118" t="s">
        <v>962</v>
      </c>
      <c r="E304" s="118" t="s">
        <v>991</v>
      </c>
      <c r="F304" s="118" t="s">
        <v>987</v>
      </c>
      <c r="G304" s="118" t="s">
        <v>1000</v>
      </c>
      <c r="H304" s="118" t="s">
        <v>1001</v>
      </c>
      <c r="I304" s="118">
        <v>63.130001068115199</v>
      </c>
      <c r="J304" s="118">
        <v>53.659999847412102</v>
      </c>
      <c r="K304" s="118">
        <v>-4.1900000572204501</v>
      </c>
      <c r="L304" s="181">
        <f>(K304+'NPV Calcs'!$D$13)*About!$B$135</f>
        <v>3.4767903958493402</v>
      </c>
      <c r="M304" s="95" t="str">
        <f>INDEX('IEA Tech to Policy Mapping'!$B$2:$B$13,MATCH($H304,'IEA Tech to Policy Mapping'!$A$2:$A$13,0))</f>
        <v>ngps - T&amp;D methane capture</v>
      </c>
      <c r="N304" s="182">
        <f>(J304*About!$A$132/1000)*10^12*'EPA to IEA Scaling'!$E$13</f>
        <v>1215947961825.5354</v>
      </c>
      <c r="O304" s="183">
        <f>L304/About!$B$144</f>
        <v>6.5414318767649906</v>
      </c>
      <c r="P304" s="174"/>
    </row>
    <row r="305" spans="2:16" x14ac:dyDescent="0.45">
      <c r="B305" s="118" t="s">
        <v>82</v>
      </c>
      <c r="C305" s="118" t="s">
        <v>1055</v>
      </c>
      <c r="D305" s="118" t="s">
        <v>985</v>
      </c>
      <c r="E305" s="118" t="s">
        <v>986</v>
      </c>
      <c r="F305" s="118" t="s">
        <v>987</v>
      </c>
      <c r="G305" s="118" t="s">
        <v>1000</v>
      </c>
      <c r="H305" s="118" t="s">
        <v>1001</v>
      </c>
      <c r="I305" s="118">
        <v>17.690000534057599</v>
      </c>
      <c r="J305" s="118">
        <v>15.039999961853001</v>
      </c>
      <c r="K305" s="118">
        <v>-4.1900000572204501</v>
      </c>
      <c r="L305" s="181">
        <f>(K305+'NPV Calcs'!$D$13)*About!$B$135</f>
        <v>3.4767903958493402</v>
      </c>
      <c r="M305" s="95" t="str">
        <f>INDEX('IEA Tech to Policy Mapping'!$B$2:$B$13,MATCH($H305,'IEA Tech to Policy Mapping'!$A$2:$A$13,0))</f>
        <v>ngps - T&amp;D methane capture</v>
      </c>
      <c r="N305" s="182">
        <f>(J305*About!$A$132/1000)*10^12*'EPA to IEA Scaling'!$E$13</f>
        <v>340809864917.53168</v>
      </c>
      <c r="O305" s="183">
        <f>L305/About!$B$144</f>
        <v>6.5414318767649906</v>
      </c>
      <c r="P305" s="174"/>
    </row>
    <row r="306" spans="2:16" x14ac:dyDescent="0.45">
      <c r="B306" s="118" t="s">
        <v>82</v>
      </c>
      <c r="C306" s="118" t="s">
        <v>1055</v>
      </c>
      <c r="D306" s="118" t="s">
        <v>962</v>
      </c>
      <c r="E306" s="118" t="s">
        <v>993</v>
      </c>
      <c r="F306" s="118" t="s">
        <v>987</v>
      </c>
      <c r="G306" s="118" t="s">
        <v>1000</v>
      </c>
      <c r="H306" s="118" t="s">
        <v>1001</v>
      </c>
      <c r="I306" s="118">
        <v>40.770000457763601</v>
      </c>
      <c r="J306" s="118">
        <v>34.659999847412102</v>
      </c>
      <c r="K306" s="118">
        <v>-4.1900000572204501</v>
      </c>
      <c r="L306" s="181">
        <f>(K306+'NPV Calcs'!$D$13)*About!$B$135</f>
        <v>3.4767903958493402</v>
      </c>
      <c r="M306" s="95" t="str">
        <f>INDEX('IEA Tech to Policy Mapping'!$B$2:$B$13,MATCH($H306,'IEA Tech to Policy Mapping'!$A$2:$A$13,0))</f>
        <v>ngps - T&amp;D methane capture</v>
      </c>
      <c r="N306" s="182">
        <f>(J306*About!$A$132/1000)*10^12*'EPA to IEA Scaling'!$E$13</f>
        <v>785403583510.57019</v>
      </c>
      <c r="O306" s="183">
        <f>L306/About!$B$144</f>
        <v>6.5414318767649906</v>
      </c>
      <c r="P306" s="174"/>
    </row>
    <row r="307" spans="2:16" x14ac:dyDescent="0.45">
      <c r="B307" s="118" t="s">
        <v>233</v>
      </c>
      <c r="C307" s="118" t="s">
        <v>1055</v>
      </c>
      <c r="D307" s="118" t="s">
        <v>962</v>
      </c>
      <c r="E307" s="118" t="s">
        <v>991</v>
      </c>
      <c r="F307" s="118" t="s">
        <v>987</v>
      </c>
      <c r="G307" s="118" t="s">
        <v>988</v>
      </c>
      <c r="H307" s="118" t="s">
        <v>995</v>
      </c>
      <c r="I307" s="118">
        <v>9.0000003576278603E-2</v>
      </c>
      <c r="J307" s="118">
        <v>9.0000003576278603E-2</v>
      </c>
      <c r="K307" s="118">
        <v>-4.1599998474120996</v>
      </c>
      <c r="L307" s="181">
        <f>(K307+'NPV Calcs'!$D$13)*About!$B$135</f>
        <v>3.5037322287376962</v>
      </c>
      <c r="M307" s="95" t="str">
        <f>INDEX('IEA Tech to Policy Mapping'!$B$2:$B$13,MATCH($H307,'IEA Tech to Policy Mapping'!$A$2:$A$13,0))</f>
        <v>ngps - T&amp;D methane capture</v>
      </c>
      <c r="N307" s="182">
        <f>(J307*About!$A$132/1000)*10^12*'EPA to IEA Scaling'!$E$13</f>
        <v>2039420820.4259746</v>
      </c>
      <c r="O307" s="183">
        <f>L307/About!$B$144</f>
        <v>6.5921217787748345</v>
      </c>
      <c r="P307" s="174"/>
    </row>
    <row r="308" spans="2:16" x14ac:dyDescent="0.45">
      <c r="B308" s="118" t="s">
        <v>246</v>
      </c>
      <c r="C308" s="118" t="s">
        <v>1055</v>
      </c>
      <c r="D308" s="118" t="s">
        <v>962</v>
      </c>
      <c r="E308" s="118" t="s">
        <v>991</v>
      </c>
      <c r="F308" s="118" t="s">
        <v>987</v>
      </c>
      <c r="G308" s="118" t="s">
        <v>988</v>
      </c>
      <c r="H308" s="118" t="s">
        <v>995</v>
      </c>
      <c r="I308" s="118">
        <v>2.3299999237060498</v>
      </c>
      <c r="J308" s="118">
        <v>2.3299999237060498</v>
      </c>
      <c r="K308" s="118">
        <v>-4.1100001335143999</v>
      </c>
      <c r="L308" s="181">
        <f>(K308+'NPV Calcs'!$D$13)*About!$B$135</f>
        <v>3.5486347125837416</v>
      </c>
      <c r="M308" s="95" t="str">
        <f>INDEX('IEA Tech to Policy Mapping'!$B$2:$B$13,MATCH($H308,'IEA Tech to Policy Mapping'!$A$2:$A$13,0))</f>
        <v>ngps - T&amp;D methane capture</v>
      </c>
      <c r="N308" s="182">
        <f>(J308*About!$A$132/1000)*10^12*'EPA to IEA Scaling'!$E$13</f>
        <v>52798335190.838814</v>
      </c>
      <c r="O308" s="183">
        <f>L308/About!$B$144</f>
        <v>6.6766038745396816</v>
      </c>
      <c r="P308" s="174"/>
    </row>
    <row r="309" spans="2:16" x14ac:dyDescent="0.45">
      <c r="B309" s="118" t="s">
        <v>246</v>
      </c>
      <c r="C309" s="118" t="s">
        <v>1055</v>
      </c>
      <c r="D309" s="118" t="s">
        <v>962</v>
      </c>
      <c r="E309" s="118" t="s">
        <v>993</v>
      </c>
      <c r="F309" s="118" t="s">
        <v>987</v>
      </c>
      <c r="G309" s="118" t="s">
        <v>988</v>
      </c>
      <c r="H309" s="118" t="s">
        <v>995</v>
      </c>
      <c r="I309" s="118">
        <v>0.140000000596046</v>
      </c>
      <c r="J309" s="118">
        <v>0.140000000596046</v>
      </c>
      <c r="K309" s="118">
        <v>-4.1100001335143999</v>
      </c>
      <c r="L309" s="181">
        <f>(K309+'NPV Calcs'!$D$13)*About!$B$135</f>
        <v>3.5486347125837416</v>
      </c>
      <c r="M309" s="95" t="str">
        <f>INDEX('IEA Tech to Policy Mapping'!$B$2:$B$13,MATCH($H309,'IEA Tech to Policy Mapping'!$A$2:$A$13,0))</f>
        <v>ngps - T&amp;D methane capture</v>
      </c>
      <c r="N309" s="182">
        <f>(J309*About!$A$132/1000)*10^12*'EPA to IEA Scaling'!$E$13</f>
        <v>3172432274.7747045</v>
      </c>
      <c r="O309" s="183">
        <f>L309/About!$B$144</f>
        <v>6.6766038745396816</v>
      </c>
      <c r="P309" s="174"/>
    </row>
    <row r="310" spans="2:16" x14ac:dyDescent="0.45">
      <c r="B310" s="118" t="s">
        <v>158</v>
      </c>
      <c r="C310" s="118" t="s">
        <v>1055</v>
      </c>
      <c r="D310" s="118" t="s">
        <v>985</v>
      </c>
      <c r="E310" s="118" t="s">
        <v>1007</v>
      </c>
      <c r="F310" s="118" t="s">
        <v>997</v>
      </c>
      <c r="G310" s="118" t="s">
        <v>1000</v>
      </c>
      <c r="H310" s="118" t="s">
        <v>1008</v>
      </c>
      <c r="I310" s="118">
        <v>0.33000001311302102</v>
      </c>
      <c r="J310" s="118">
        <v>0.28000000119209201</v>
      </c>
      <c r="K310" s="118">
        <v>-3.9300000667571999</v>
      </c>
      <c r="L310" s="181">
        <f>(K310+'NPV Calcs'!$D$13)*About!$B$135</f>
        <v>3.7102846393491049</v>
      </c>
      <c r="M310" s="95" t="str">
        <f>INDEX('IEA Tech to Policy Mapping'!$B$2:$B$13,MATCH($H310,'IEA Tech to Policy Mapping'!$A$2:$A$13,0))</f>
        <v>ngps - T&amp;D methane capture</v>
      </c>
      <c r="N310" s="182">
        <f>(J310*About!$A$132/1000)*10^12*'EPA to IEA Scaling'!$E$13</f>
        <v>6344864549.5494089</v>
      </c>
      <c r="O310" s="183">
        <f>L310/About!$B$144</f>
        <v>6.9807412723770792</v>
      </c>
      <c r="P310" s="174"/>
    </row>
    <row r="311" spans="2:16" x14ac:dyDescent="0.45">
      <c r="B311" s="118" t="s">
        <v>158</v>
      </c>
      <c r="C311" s="118" t="s">
        <v>1055</v>
      </c>
      <c r="D311" s="118" t="s">
        <v>962</v>
      </c>
      <c r="E311" s="118" t="s">
        <v>996</v>
      </c>
      <c r="F311" s="118" t="s">
        <v>997</v>
      </c>
      <c r="G311" s="118" t="s">
        <v>1000</v>
      </c>
      <c r="H311" s="118" t="s">
        <v>1008</v>
      </c>
      <c r="I311" s="118">
        <v>54.610000610351499</v>
      </c>
      <c r="J311" s="118">
        <v>46.419998168945298</v>
      </c>
      <c r="K311" s="118">
        <v>-3.9300000667571999</v>
      </c>
      <c r="L311" s="181">
        <f>(K311+'NPV Calcs'!$D$13)*About!$B$135</f>
        <v>3.7102846393491049</v>
      </c>
      <c r="M311" s="95" t="str">
        <f>INDEX('IEA Tech to Policy Mapping'!$B$2:$B$13,MATCH($H311,'IEA Tech to Policy Mapping'!$A$2:$A$13,0))</f>
        <v>ngps - T&amp;D methane capture</v>
      </c>
      <c r="N311" s="182">
        <f>(J311*About!$A$132/1000)*10^12*'EPA to IEA Scaling'!$E$13</f>
        <v>1051887855422.6514</v>
      </c>
      <c r="O311" s="183">
        <f>L311/About!$B$144</f>
        <v>6.9807412723770792</v>
      </c>
      <c r="P311" s="174"/>
    </row>
    <row r="312" spans="2:16" x14ac:dyDescent="0.45">
      <c r="B312" s="118" t="s">
        <v>158</v>
      </c>
      <c r="C312" s="118" t="s">
        <v>1055</v>
      </c>
      <c r="D312" s="118" t="s">
        <v>962</v>
      </c>
      <c r="E312" s="118" t="s">
        <v>993</v>
      </c>
      <c r="F312" s="118" t="s">
        <v>987</v>
      </c>
      <c r="G312" s="118" t="s">
        <v>1000</v>
      </c>
      <c r="H312" s="118" t="s">
        <v>1001</v>
      </c>
      <c r="I312" s="118">
        <v>2.9999999329447701E-2</v>
      </c>
      <c r="J312" s="118">
        <v>1.9999999552965102E-2</v>
      </c>
      <c r="K312" s="118">
        <v>-3.92000007629394</v>
      </c>
      <c r="L312" s="181">
        <f>(K312+'NPV Calcs'!$D$13)*About!$B$135</f>
        <v>3.7192651789409088</v>
      </c>
      <c r="M312" s="95" t="str">
        <f>INDEX('IEA Tech to Policy Mapping'!$B$2:$B$13,MATCH($H312,'IEA Tech to Policy Mapping'!$A$2:$A$13,0))</f>
        <v>ngps - T&amp;D methane capture</v>
      </c>
      <c r="N312" s="182">
        <f>(J312*About!$A$132/1000)*10^12*'EPA to IEA Scaling'!$E$13</f>
        <v>453204598.62268114</v>
      </c>
      <c r="O312" s="183">
        <f>L312/About!$B$144</f>
        <v>6.9976377720989227</v>
      </c>
      <c r="P312" s="174"/>
    </row>
    <row r="313" spans="2:16" x14ac:dyDescent="0.45">
      <c r="B313" s="118" t="s">
        <v>158</v>
      </c>
      <c r="C313" s="118" t="s">
        <v>1055</v>
      </c>
      <c r="D313" s="118" t="s">
        <v>985</v>
      </c>
      <c r="E313" s="118" t="s">
        <v>986</v>
      </c>
      <c r="F313" s="118" t="s">
        <v>987</v>
      </c>
      <c r="G313" s="118" t="s">
        <v>1000</v>
      </c>
      <c r="H313" s="118" t="s">
        <v>1001</v>
      </c>
      <c r="I313" s="118">
        <v>3.2899999618530198</v>
      </c>
      <c r="J313" s="118">
        <v>2.7899999618530198</v>
      </c>
      <c r="K313" s="118">
        <v>-3.92000007629394</v>
      </c>
      <c r="L313" s="181">
        <f>(K313+'NPV Calcs'!$D$13)*About!$B$135</f>
        <v>3.7192651789409088</v>
      </c>
      <c r="M313" s="95" t="str">
        <f>INDEX('IEA Tech to Policy Mapping'!$B$2:$B$13,MATCH($H313,'IEA Tech to Policy Mapping'!$A$2:$A$13,0))</f>
        <v>ngps - T&amp;D methane capture</v>
      </c>
      <c r="N313" s="182">
        <f>(J313*About!$A$132/1000)*10^12*'EPA to IEA Scaling'!$E$13</f>
        <v>63222042056.567635</v>
      </c>
      <c r="O313" s="183">
        <f>L313/About!$B$144</f>
        <v>6.9976377720989227</v>
      </c>
      <c r="P313" s="174"/>
    </row>
    <row r="314" spans="2:16" x14ac:dyDescent="0.45">
      <c r="B314" s="118" t="s">
        <v>158</v>
      </c>
      <c r="C314" s="118" t="s">
        <v>1055</v>
      </c>
      <c r="D314" s="118" t="s">
        <v>962</v>
      </c>
      <c r="E314" s="118" t="s">
        <v>991</v>
      </c>
      <c r="F314" s="118" t="s">
        <v>987</v>
      </c>
      <c r="G314" s="118" t="s">
        <v>1000</v>
      </c>
      <c r="H314" s="118" t="s">
        <v>1001</v>
      </c>
      <c r="I314" s="118">
        <v>15.149999618530201</v>
      </c>
      <c r="J314" s="118">
        <v>12.8800001144409</v>
      </c>
      <c r="K314" s="118">
        <v>-3.92000007629394</v>
      </c>
      <c r="L314" s="181">
        <f>(K314+'NPV Calcs'!$D$13)*About!$B$135</f>
        <v>3.7192651789409088</v>
      </c>
      <c r="M314" s="95" t="str">
        <f>INDEX('IEA Tech to Policy Mapping'!$B$2:$B$13,MATCH($H314,'IEA Tech to Policy Mapping'!$A$2:$A$13,0))</f>
        <v>ngps - T&amp;D methane capture</v>
      </c>
      <c r="N314" s="182">
        <f>(J314*About!$A$132/1000)*10^12*'EPA to IEA Scaling'!$E$13</f>
        <v>291863770629.92834</v>
      </c>
      <c r="O314" s="183">
        <f>L314/About!$B$144</f>
        <v>6.9976377720989227</v>
      </c>
      <c r="P314" s="174"/>
    </row>
    <row r="315" spans="2:16" x14ac:dyDescent="0.45">
      <c r="B315" s="118" t="s">
        <v>205</v>
      </c>
      <c r="C315" s="118" t="s">
        <v>1055</v>
      </c>
      <c r="D315" s="118" t="s">
        <v>985</v>
      </c>
      <c r="E315" s="118" t="s">
        <v>994</v>
      </c>
      <c r="F315" s="118" t="s">
        <v>987</v>
      </c>
      <c r="G315" s="118" t="s">
        <v>1000</v>
      </c>
      <c r="H315" s="118" t="s">
        <v>1001</v>
      </c>
      <c r="I315" s="118">
        <v>1.12000000476837</v>
      </c>
      <c r="J315" s="118">
        <v>0.94999998807907104</v>
      </c>
      <c r="K315" s="118">
        <v>-3.8499999046325599</v>
      </c>
      <c r="L315" s="181">
        <f>(K315+'NPV Calcs'!$D$13)*About!$B$135</f>
        <v>3.7821291701964697</v>
      </c>
      <c r="M315" s="95" t="str">
        <f>INDEX('IEA Tech to Policy Mapping'!$B$2:$B$13,MATCH($H315,'IEA Tech to Policy Mapping'!$A$2:$A$13,0))</f>
        <v>ngps - T&amp;D methane capture</v>
      </c>
      <c r="N315" s="182">
        <f>(J315*About!$A$132/1000)*10^12*'EPA to IEA Scaling'!$E$13</f>
        <v>21527218645.617264</v>
      </c>
      <c r="O315" s="183">
        <f>L315/About!$B$144</f>
        <v>7.1159136729961192</v>
      </c>
      <c r="P315" s="174"/>
    </row>
    <row r="316" spans="2:16" x14ac:dyDescent="0.45">
      <c r="B316" s="118" t="s">
        <v>61</v>
      </c>
      <c r="C316" s="118" t="s">
        <v>1055</v>
      </c>
      <c r="D316" s="118" t="s">
        <v>985</v>
      </c>
      <c r="E316" s="118" t="s">
        <v>994</v>
      </c>
      <c r="F316" s="118" t="s">
        <v>987</v>
      </c>
      <c r="G316" s="118" t="s">
        <v>1000</v>
      </c>
      <c r="H316" s="118" t="s">
        <v>1001</v>
      </c>
      <c r="I316" s="118">
        <v>0.18000000715255701</v>
      </c>
      <c r="J316" s="118">
        <v>0.15999999642372101</v>
      </c>
      <c r="K316" s="118">
        <v>-3.8499999046325599</v>
      </c>
      <c r="L316" s="181">
        <f>(K316+'NPV Calcs'!$D$13)*About!$B$135</f>
        <v>3.7821291701964697</v>
      </c>
      <c r="M316" s="95" t="str">
        <f>INDEX('IEA Tech to Policy Mapping'!$B$2:$B$13,MATCH($H316,'IEA Tech to Policy Mapping'!$A$2:$A$13,0))</f>
        <v>ngps - T&amp;D methane capture</v>
      </c>
      <c r="N316" s="182">
        <f>(J316*About!$A$132/1000)*10^12*'EPA to IEA Scaling'!$E$13</f>
        <v>3625636788.9814529</v>
      </c>
      <c r="O316" s="183">
        <f>L316/About!$B$144</f>
        <v>7.1159136729961192</v>
      </c>
      <c r="P316" s="174"/>
    </row>
    <row r="317" spans="2:16" x14ac:dyDescent="0.45">
      <c r="B317" s="118" t="s">
        <v>61</v>
      </c>
      <c r="C317" s="118" t="s">
        <v>1055</v>
      </c>
      <c r="D317" s="118" t="s">
        <v>962</v>
      </c>
      <c r="E317" s="118" t="s">
        <v>999</v>
      </c>
      <c r="F317" s="118" t="s">
        <v>987</v>
      </c>
      <c r="G317" s="118" t="s">
        <v>1000</v>
      </c>
      <c r="H317" s="118" t="s">
        <v>1001</v>
      </c>
      <c r="I317" s="118">
        <v>1.6100000143051101</v>
      </c>
      <c r="J317" s="118">
        <v>1.37000000476837</v>
      </c>
      <c r="K317" s="118">
        <v>-3.8499999046325599</v>
      </c>
      <c r="L317" s="181">
        <f>(K317+'NPV Calcs'!$D$13)*About!$B$135</f>
        <v>3.7821291701964697</v>
      </c>
      <c r="M317" s="95" t="str">
        <f>INDEX('IEA Tech to Policy Mapping'!$B$2:$B$13,MATCH($H317,'IEA Tech to Policy Mapping'!$A$2:$A$13,0))</f>
        <v>ngps - T&amp;D methane capture</v>
      </c>
      <c r="N317" s="182">
        <f>(J317*About!$A$132/1000)*10^12*'EPA to IEA Scaling'!$E$13</f>
        <v>31044515807.605125</v>
      </c>
      <c r="O317" s="183">
        <f>L317/About!$B$144</f>
        <v>7.1159136729961192</v>
      </c>
      <c r="P317" s="174"/>
    </row>
    <row r="318" spans="2:16" x14ac:dyDescent="0.45">
      <c r="B318" s="118" t="s">
        <v>256</v>
      </c>
      <c r="C318" s="118" t="s">
        <v>1055</v>
      </c>
      <c r="D318" s="118" t="s">
        <v>985</v>
      </c>
      <c r="E318" s="118" t="s">
        <v>994</v>
      </c>
      <c r="F318" s="118" t="s">
        <v>987</v>
      </c>
      <c r="G318" s="118" t="s">
        <v>1000</v>
      </c>
      <c r="H318" s="118" t="s">
        <v>1001</v>
      </c>
      <c r="I318" s="118">
        <v>3.9999999105930301E-2</v>
      </c>
      <c r="J318" s="118">
        <v>2.9999999329447701E-2</v>
      </c>
      <c r="K318" s="118">
        <v>-3.8499999046325599</v>
      </c>
      <c r="L318" s="181">
        <f>(K318+'NPV Calcs'!$D$13)*About!$B$135</f>
        <v>3.7821291701964697</v>
      </c>
      <c r="M318" s="95" t="str">
        <f>INDEX('IEA Tech to Policy Mapping'!$B$2:$B$13,MATCH($H318,'IEA Tech to Policy Mapping'!$A$2:$A$13,0))</f>
        <v>ngps - T&amp;D methane capture</v>
      </c>
      <c r="N318" s="182">
        <f>(J318*About!$A$132/1000)*10^12*'EPA to IEA Scaling'!$E$13</f>
        <v>679806897.9340229</v>
      </c>
      <c r="O318" s="183">
        <f>L318/About!$B$144</f>
        <v>7.1159136729961192</v>
      </c>
      <c r="P318" s="174"/>
    </row>
    <row r="319" spans="2:16" x14ac:dyDescent="0.45">
      <c r="B319" s="118" t="s">
        <v>313</v>
      </c>
      <c r="C319" s="118" t="s">
        <v>1055</v>
      </c>
      <c r="D319" s="118" t="s">
        <v>985</v>
      </c>
      <c r="E319" s="118" t="s">
        <v>994</v>
      </c>
      <c r="F319" s="118" t="s">
        <v>987</v>
      </c>
      <c r="G319" s="118" t="s">
        <v>1000</v>
      </c>
      <c r="H319" s="118" t="s">
        <v>1001</v>
      </c>
      <c r="I319" s="118">
        <v>0.64999997615814198</v>
      </c>
      <c r="J319" s="118">
        <v>0.56000000238418501</v>
      </c>
      <c r="K319" s="118">
        <v>-3.8499999046325599</v>
      </c>
      <c r="L319" s="181">
        <f>(K319+'NPV Calcs'!$D$13)*About!$B$135</f>
        <v>3.7821291701964697</v>
      </c>
      <c r="M319" s="95" t="str">
        <f>INDEX('IEA Tech to Policy Mapping'!$B$2:$B$13,MATCH($H319,'IEA Tech to Policy Mapping'!$A$2:$A$13,0))</f>
        <v>ngps - T&amp;D methane capture</v>
      </c>
      <c r="N319" s="182">
        <f>(J319*About!$A$132/1000)*10^12*'EPA to IEA Scaling'!$E$13</f>
        <v>12689729099.098841</v>
      </c>
      <c r="O319" s="183">
        <f>L319/About!$B$144</f>
        <v>7.1159136729961192</v>
      </c>
      <c r="P319" s="174"/>
    </row>
    <row r="320" spans="2:16" x14ac:dyDescent="0.45">
      <c r="B320" s="118" t="s">
        <v>345</v>
      </c>
      <c r="C320" s="118" t="s">
        <v>1055</v>
      </c>
      <c r="D320" s="118" t="s">
        <v>985</v>
      </c>
      <c r="E320" s="118" t="s">
        <v>994</v>
      </c>
      <c r="F320" s="118" t="s">
        <v>987</v>
      </c>
      <c r="G320" s="118" t="s">
        <v>1000</v>
      </c>
      <c r="H320" s="118" t="s">
        <v>1001</v>
      </c>
      <c r="I320" s="118">
        <v>0.60000002384185702</v>
      </c>
      <c r="J320" s="118">
        <v>0.50999999046325595</v>
      </c>
      <c r="K320" s="118">
        <v>-3.8499999046325599</v>
      </c>
      <c r="L320" s="181">
        <f>(K320+'NPV Calcs'!$D$13)*About!$B$135</f>
        <v>3.7821291701964697</v>
      </c>
      <c r="M320" s="95" t="str">
        <f>INDEX('IEA Tech to Policy Mapping'!$B$2:$B$13,MATCH($H320,'IEA Tech to Policy Mapping'!$A$2:$A$13,0))</f>
        <v>ngps - T&amp;D methane capture</v>
      </c>
      <c r="N320" s="182">
        <f>(J320*About!$A$132/1000)*10^12*'EPA to IEA Scaling'!$E$13</f>
        <v>11556717307.086355</v>
      </c>
      <c r="O320" s="183">
        <f>L320/About!$B$144</f>
        <v>7.1159136729961192</v>
      </c>
      <c r="P320" s="174"/>
    </row>
    <row r="321" spans="2:16" x14ac:dyDescent="0.45">
      <c r="B321" s="118" t="s">
        <v>205</v>
      </c>
      <c r="C321" s="118" t="s">
        <v>1055</v>
      </c>
      <c r="D321" s="118" t="s">
        <v>962</v>
      </c>
      <c r="E321" s="118" t="s">
        <v>999</v>
      </c>
      <c r="F321" s="118" t="s">
        <v>987</v>
      </c>
      <c r="G321" s="118" t="s">
        <v>1000</v>
      </c>
      <c r="H321" s="118" t="s">
        <v>1001</v>
      </c>
      <c r="I321" s="118">
        <v>9.0200004577636701</v>
      </c>
      <c r="J321" s="118">
        <v>7.67000007629394</v>
      </c>
      <c r="K321" s="118">
        <v>-3.8499999046325599</v>
      </c>
      <c r="L321" s="181">
        <f>(K321+'NPV Calcs'!$D$13)*About!$B$135</f>
        <v>3.7821291701964697</v>
      </c>
      <c r="M321" s="95" t="str">
        <f>INDEX('IEA Tech to Policy Mapping'!$B$2:$B$13,MATCH($H321,'IEA Tech to Policy Mapping'!$A$2:$A$13,0))</f>
        <v>ngps - T&amp;D methane capture</v>
      </c>
      <c r="N321" s="182">
        <f>(J321*About!$A$132/1000)*10^12*'EPA to IEA Scaling'!$E$13</f>
        <v>173803969185.45847</v>
      </c>
      <c r="O321" s="183">
        <f>L321/About!$B$144</f>
        <v>7.1159136729961192</v>
      </c>
      <c r="P321" s="174"/>
    </row>
    <row r="322" spans="2:16" x14ac:dyDescent="0.45">
      <c r="B322" s="118" t="s">
        <v>1056</v>
      </c>
      <c r="C322" s="118" t="s">
        <v>1055</v>
      </c>
      <c r="D322" s="118" t="s">
        <v>962</v>
      </c>
      <c r="E322" s="118" t="s">
        <v>999</v>
      </c>
      <c r="F322" s="118" t="s">
        <v>987</v>
      </c>
      <c r="G322" s="118" t="s">
        <v>1000</v>
      </c>
      <c r="H322" s="118" t="s">
        <v>1001</v>
      </c>
      <c r="I322" s="118">
        <v>4.8099999427795401</v>
      </c>
      <c r="J322" s="118">
        <v>4.0900001525878897</v>
      </c>
      <c r="K322" s="118">
        <v>-3.8499999046325599</v>
      </c>
      <c r="L322" s="181">
        <f>(K322+'NPV Calcs'!$D$13)*About!$B$135</f>
        <v>3.7821291701964697</v>
      </c>
      <c r="M322" s="95" t="str">
        <f>INDEX('IEA Tech to Policy Mapping'!$B$2:$B$13,MATCH($H322,'IEA Tech to Policy Mapping'!$A$2:$A$13,0))</f>
        <v>ngps - T&amp;D methane capture</v>
      </c>
      <c r="N322" s="182">
        <f>(J322*About!$A$132/1000)*10^12*'EPA to IEA Scaling'!$E$13</f>
        <v>92680345947.582413</v>
      </c>
      <c r="O322" s="183">
        <f>L322/About!$B$144</f>
        <v>7.1159136729961192</v>
      </c>
      <c r="P322" s="174"/>
    </row>
    <row r="323" spans="2:16" x14ac:dyDescent="0.45">
      <c r="B323" s="118" t="s">
        <v>256</v>
      </c>
      <c r="C323" s="118" t="s">
        <v>1055</v>
      </c>
      <c r="D323" s="118" t="s">
        <v>962</v>
      </c>
      <c r="E323" s="118" t="s">
        <v>999</v>
      </c>
      <c r="F323" s="118" t="s">
        <v>987</v>
      </c>
      <c r="G323" s="118" t="s">
        <v>1000</v>
      </c>
      <c r="H323" s="118" t="s">
        <v>1001</v>
      </c>
      <c r="I323" s="118">
        <v>0.63999998569488503</v>
      </c>
      <c r="J323" s="118">
        <v>0.54000002145767201</v>
      </c>
      <c r="K323" s="118">
        <v>-3.8499999046325599</v>
      </c>
      <c r="L323" s="181">
        <f>(K323+'NPV Calcs'!$D$13)*About!$B$135</f>
        <v>3.7821291701964697</v>
      </c>
      <c r="M323" s="95" t="str">
        <f>INDEX('IEA Tech to Policy Mapping'!$B$2:$B$13,MATCH($H323,'IEA Tech to Policy Mapping'!$A$2:$A$13,0))</f>
        <v>ngps - T&amp;D methane capture</v>
      </c>
      <c r="N323" s="182">
        <f>(J323*About!$A$132/1000)*10^12*'EPA to IEA Scaling'!$E$13</f>
        <v>12236524922.555857</v>
      </c>
      <c r="O323" s="183">
        <f>L323/About!$B$144</f>
        <v>7.1159136729961192</v>
      </c>
      <c r="P323" s="174"/>
    </row>
    <row r="324" spans="2:16" x14ac:dyDescent="0.45">
      <c r="B324" s="118" t="s">
        <v>313</v>
      </c>
      <c r="C324" s="118" t="s">
        <v>1055</v>
      </c>
      <c r="D324" s="118" t="s">
        <v>962</v>
      </c>
      <c r="E324" s="118" t="s">
        <v>999</v>
      </c>
      <c r="F324" s="118" t="s">
        <v>987</v>
      </c>
      <c r="G324" s="118" t="s">
        <v>1000</v>
      </c>
      <c r="H324" s="118" t="s">
        <v>1001</v>
      </c>
      <c r="I324" s="118">
        <v>4.6399998664855904</v>
      </c>
      <c r="J324" s="118">
        <v>3.9400000572204501</v>
      </c>
      <c r="K324" s="118">
        <v>-3.8499999046325599</v>
      </c>
      <c r="L324" s="181">
        <f>(K324+'NPV Calcs'!$D$13)*About!$B$135</f>
        <v>3.7821291701964697</v>
      </c>
      <c r="M324" s="95" t="str">
        <f>INDEX('IEA Tech to Policy Mapping'!$B$2:$B$13,MATCH($H324,'IEA Tech to Policy Mapping'!$A$2:$A$13,0))</f>
        <v>ngps - T&amp;D methane capture</v>
      </c>
      <c r="N324" s="182">
        <f>(J324*About!$A$132/1000)*10^12*'EPA to IEA Scaling'!$E$13</f>
        <v>89281309220.889786</v>
      </c>
      <c r="O324" s="183">
        <f>L324/About!$B$144</f>
        <v>7.1159136729961192</v>
      </c>
      <c r="P324" s="174"/>
    </row>
    <row r="325" spans="2:16" x14ac:dyDescent="0.45">
      <c r="B325" s="118" t="s">
        <v>345</v>
      </c>
      <c r="C325" s="118" t="s">
        <v>1055</v>
      </c>
      <c r="D325" s="118" t="s">
        <v>962</v>
      </c>
      <c r="E325" s="118" t="s">
        <v>999</v>
      </c>
      <c r="F325" s="118" t="s">
        <v>987</v>
      </c>
      <c r="G325" s="118" t="s">
        <v>1000</v>
      </c>
      <c r="H325" s="118" t="s">
        <v>1001</v>
      </c>
      <c r="I325" s="118">
        <v>1.9299999475479099</v>
      </c>
      <c r="J325" s="118">
        <v>1.6399999856948799</v>
      </c>
      <c r="K325" s="118">
        <v>-3.8499999046325599</v>
      </c>
      <c r="L325" s="181">
        <f>(K325+'NPV Calcs'!$D$13)*About!$B$135</f>
        <v>3.7821291701964697</v>
      </c>
      <c r="M325" s="95" t="str">
        <f>INDEX('IEA Tech to Policy Mapping'!$B$2:$B$13,MATCH($H325,'IEA Tech to Policy Mapping'!$A$2:$A$13,0))</f>
        <v>ngps - T&amp;D methane capture</v>
      </c>
      <c r="N325" s="182">
        <f>(J325*About!$A$132/1000)*10^12*'EPA to IEA Scaling'!$E$13</f>
        <v>37162777593.555473</v>
      </c>
      <c r="O325" s="183">
        <f>L325/About!$B$144</f>
        <v>7.1159136729961192</v>
      </c>
      <c r="P325" s="174"/>
    </row>
    <row r="326" spans="2:16" x14ac:dyDescent="0.45">
      <c r="B326" s="118" t="s">
        <v>82</v>
      </c>
      <c r="C326" s="118" t="s">
        <v>1055</v>
      </c>
      <c r="D326" s="118" t="s">
        <v>962</v>
      </c>
      <c r="E326" s="118" t="s">
        <v>996</v>
      </c>
      <c r="F326" s="118" t="s">
        <v>997</v>
      </c>
      <c r="G326" s="118" t="s">
        <v>988</v>
      </c>
      <c r="H326" s="118" t="s">
        <v>995</v>
      </c>
      <c r="I326" s="118">
        <v>77.669998168945298</v>
      </c>
      <c r="J326" s="118">
        <v>77.669998168945298</v>
      </c>
      <c r="K326" s="118">
        <v>-3.8399999141693102</v>
      </c>
      <c r="L326" s="181">
        <f>(K326+'NPV Calcs'!$D$13)*About!$B$135</f>
        <v>3.7911097097882642</v>
      </c>
      <c r="M326" s="95" t="str">
        <f>INDEX('IEA Tech to Policy Mapping'!$B$2:$B$13,MATCH($H326,'IEA Tech to Policy Mapping'!$A$2:$A$13,0))</f>
        <v>ngps - T&amp;D methane capture</v>
      </c>
      <c r="N326" s="182">
        <f>(J326*About!$A$132/1000)*10^12*'EPA to IEA Scaling'!$E$13</f>
        <v>1760020056598.5811</v>
      </c>
      <c r="O326" s="183">
        <f>L326/About!$B$144</f>
        <v>7.1328101727179449</v>
      </c>
      <c r="P326" s="174"/>
    </row>
    <row r="327" spans="2:16" x14ac:dyDescent="0.45">
      <c r="B327" s="118" t="s">
        <v>256</v>
      </c>
      <c r="C327" s="118" t="s">
        <v>1055</v>
      </c>
      <c r="D327" s="118" t="s">
        <v>962</v>
      </c>
      <c r="E327" s="118" t="s">
        <v>996</v>
      </c>
      <c r="F327" s="118" t="s">
        <v>997</v>
      </c>
      <c r="G327" s="118" t="s">
        <v>988</v>
      </c>
      <c r="H327" s="118" t="s">
        <v>995</v>
      </c>
      <c r="I327" s="118">
        <v>0.89999997615814198</v>
      </c>
      <c r="J327" s="118">
        <v>0.89999997615814198</v>
      </c>
      <c r="K327" s="118">
        <v>-3.8099999427795401</v>
      </c>
      <c r="L327" s="181">
        <f>(K327+'NPV Calcs'!$D$13)*About!$B$135</f>
        <v>3.8180513285636652</v>
      </c>
      <c r="M327" s="95" t="str">
        <f>INDEX('IEA Tech to Policy Mapping'!$B$2:$B$13,MATCH($H327,'IEA Tech to Policy Mapping'!$A$2:$A$13,0))</f>
        <v>ngps - T&amp;D methane capture</v>
      </c>
      <c r="N327" s="182">
        <f>(J327*About!$A$132/1000)*10^12*'EPA to IEA Scaling'!$E$13</f>
        <v>20394206853.604778</v>
      </c>
      <c r="O327" s="183">
        <f>L327/About!$B$144</f>
        <v>7.183499671883455</v>
      </c>
      <c r="P327" s="174"/>
    </row>
    <row r="328" spans="2:16" x14ac:dyDescent="0.45">
      <c r="B328" s="118" t="s">
        <v>313</v>
      </c>
      <c r="C328" s="118" t="s">
        <v>1055</v>
      </c>
      <c r="D328" s="118" t="s">
        <v>962</v>
      </c>
      <c r="E328" s="118" t="s">
        <v>996</v>
      </c>
      <c r="F328" s="118" t="s">
        <v>997</v>
      </c>
      <c r="G328" s="118" t="s">
        <v>988</v>
      </c>
      <c r="H328" s="118" t="s">
        <v>995</v>
      </c>
      <c r="I328" s="118">
        <v>10.9600000381469</v>
      </c>
      <c r="J328" s="118">
        <v>10.9600000381469</v>
      </c>
      <c r="K328" s="118">
        <v>-3.7400000095367401</v>
      </c>
      <c r="L328" s="181">
        <f>(K328+'NPV Calcs'!$D$13)*About!$B$135</f>
        <v>3.8809151057062725</v>
      </c>
      <c r="M328" s="95" t="str">
        <f>INDEX('IEA Tech to Policy Mapping'!$B$2:$B$13,MATCH($H328,'IEA Tech to Policy Mapping'!$A$2:$A$13,0))</f>
        <v>ngps - T&amp;D methane capture</v>
      </c>
      <c r="N328" s="182">
        <f>(J328*About!$A$132/1000)*10^12*'EPA to IEA Scaling'!$E$13</f>
        <v>248356126460.83963</v>
      </c>
      <c r="O328" s="183">
        <f>L328/About!$B$144</f>
        <v>7.3017751699363211</v>
      </c>
      <c r="P328" s="174"/>
    </row>
    <row r="329" spans="2:16" x14ac:dyDescent="0.45">
      <c r="B329" s="118" t="s">
        <v>171</v>
      </c>
      <c r="C329" s="118" t="s">
        <v>1055</v>
      </c>
      <c r="D329" s="118" t="s">
        <v>962</v>
      </c>
      <c r="E329" s="118" t="s">
        <v>999</v>
      </c>
      <c r="F329" s="118" t="s">
        <v>987</v>
      </c>
      <c r="G329" s="118" t="s">
        <v>1000</v>
      </c>
      <c r="H329" s="118" t="s">
        <v>1001</v>
      </c>
      <c r="I329" s="118">
        <v>3.9999999105930301E-2</v>
      </c>
      <c r="J329" s="118">
        <v>2.9999999329447701E-2</v>
      </c>
      <c r="K329" s="118">
        <v>-3.6199998855590798</v>
      </c>
      <c r="L329" s="181">
        <f>(K329+'NPV Calcs'!$D$13)*About!$B$135</f>
        <v>3.9886817949208324</v>
      </c>
      <c r="M329" s="95" t="str">
        <f>INDEX('IEA Tech to Policy Mapping'!$B$2:$B$13,MATCH($H329,'IEA Tech to Policy Mapping'!$A$2:$A$13,0))</f>
        <v>ngps - T&amp;D methane capture</v>
      </c>
      <c r="N329" s="182">
        <f>(J329*About!$A$132/1000)*10^12*'EPA to IEA Scaling'!$E$13</f>
        <v>679806897.9340229</v>
      </c>
      <c r="O329" s="183">
        <f>L329/About!$B$144</f>
        <v>7.504533569442696</v>
      </c>
      <c r="P329" s="174"/>
    </row>
    <row r="330" spans="2:16" x14ac:dyDescent="0.45">
      <c r="B330" s="118" t="s">
        <v>1056</v>
      </c>
      <c r="C330" s="118" t="s">
        <v>1055</v>
      </c>
      <c r="D330" s="118" t="s">
        <v>962</v>
      </c>
      <c r="E330" s="118" t="s">
        <v>996</v>
      </c>
      <c r="F330" s="118" t="s">
        <v>997</v>
      </c>
      <c r="G330" s="118" t="s">
        <v>988</v>
      </c>
      <c r="H330" s="118" t="s">
        <v>995</v>
      </c>
      <c r="I330" s="118">
        <v>4.9499998092651296</v>
      </c>
      <c r="J330" s="118">
        <v>4.9499998092651296</v>
      </c>
      <c r="K330" s="118">
        <v>-3.5999999046325599</v>
      </c>
      <c r="L330" s="181">
        <f>(K330+'NPV Calcs'!$D$13)*About!$B$135</f>
        <v>4.0066428741044406</v>
      </c>
      <c r="M330" s="95" t="str">
        <f>INDEX('IEA Tech to Policy Mapping'!$B$2:$B$13,MATCH($H330,'IEA Tech to Policy Mapping'!$A$2:$A$13,0))</f>
        <v>ngps - T&amp;D methane capture</v>
      </c>
      <c r="N330" s="182">
        <f>(J330*About!$A$132/1000)*10^12*'EPA to IEA Scaling'!$E$13</f>
        <v>112168136344.17116</v>
      </c>
      <c r="O330" s="183">
        <f>L330/About!$B$144</f>
        <v>7.5383265688863839</v>
      </c>
      <c r="P330" s="174"/>
    </row>
    <row r="331" spans="2:16" x14ac:dyDescent="0.45">
      <c r="B331" s="118" t="s">
        <v>345</v>
      </c>
      <c r="C331" s="118" t="s">
        <v>1055</v>
      </c>
      <c r="D331" s="118" t="s">
        <v>962</v>
      </c>
      <c r="E331" s="118" t="s">
        <v>996</v>
      </c>
      <c r="F331" s="118" t="s">
        <v>997</v>
      </c>
      <c r="G331" s="118" t="s">
        <v>988</v>
      </c>
      <c r="H331" s="118" t="s">
        <v>1003</v>
      </c>
      <c r="I331" s="118">
        <v>5.9999998658895402E-2</v>
      </c>
      <c r="J331" s="118">
        <v>5.9999998658895402E-2</v>
      </c>
      <c r="K331" s="118">
        <v>-3.5999999046325599</v>
      </c>
      <c r="L331" s="181">
        <f>(K331+'NPV Calcs'!$D$13)*About!$B$135</f>
        <v>4.0066428741044406</v>
      </c>
      <c r="M331" s="95" t="str">
        <f>INDEX('IEA Tech to Policy Mapping'!$B$2:$B$13,MATCH($H331,'IEA Tech to Policy Mapping'!$A$2:$A$13,0))</f>
        <v>ngps - T&amp;D methane capture</v>
      </c>
      <c r="N331" s="182">
        <f>(J331*About!$A$132/1000)*10^12*'EPA to IEA Scaling'!$E$13</f>
        <v>1359613795.8680458</v>
      </c>
      <c r="O331" s="183">
        <f>L331/About!$B$144</f>
        <v>7.5383265688863839</v>
      </c>
      <c r="P331" s="174"/>
    </row>
    <row r="332" spans="2:16" x14ac:dyDescent="0.45">
      <c r="B332" s="118" t="s">
        <v>345</v>
      </c>
      <c r="C332" s="118" t="s">
        <v>1055</v>
      </c>
      <c r="D332" s="118" t="s">
        <v>985</v>
      </c>
      <c r="E332" s="118" t="s">
        <v>1007</v>
      </c>
      <c r="F332" s="118" t="s">
        <v>997</v>
      </c>
      <c r="G332" s="118" t="s">
        <v>988</v>
      </c>
      <c r="H332" s="118" t="s">
        <v>1003</v>
      </c>
      <c r="I332" s="118">
        <v>0.10000000149011599</v>
      </c>
      <c r="J332" s="118">
        <v>0.10000000149011599</v>
      </c>
      <c r="K332" s="118">
        <v>-3.5999999046325599</v>
      </c>
      <c r="L332" s="181">
        <f>(K332+'NPV Calcs'!$D$13)*About!$B$135</f>
        <v>4.0066428741044406</v>
      </c>
      <c r="M332" s="95" t="str">
        <f>INDEX('IEA Tech to Policy Mapping'!$B$2:$B$13,MATCH($H332,'IEA Tech to Policy Mapping'!$A$2:$A$13,0))</f>
        <v>ngps - T&amp;D methane capture</v>
      </c>
      <c r="N332" s="182">
        <f>(J332*About!$A$132/1000)*10^12*'EPA to IEA Scaling'!$E$13</f>
        <v>2266023077.5293465</v>
      </c>
      <c r="O332" s="183">
        <f>L332/About!$B$144</f>
        <v>7.5383265688863839</v>
      </c>
      <c r="P332" s="174"/>
    </row>
    <row r="333" spans="2:16" x14ac:dyDescent="0.45">
      <c r="B333" s="118" t="s">
        <v>82</v>
      </c>
      <c r="C333" s="118" t="s">
        <v>1055</v>
      </c>
      <c r="D333" s="118" t="s">
        <v>962</v>
      </c>
      <c r="E333" s="118" t="s">
        <v>999</v>
      </c>
      <c r="F333" s="118" t="s">
        <v>987</v>
      </c>
      <c r="G333" s="118" t="s">
        <v>1000</v>
      </c>
      <c r="H333" s="118" t="s">
        <v>1001</v>
      </c>
      <c r="I333" s="118">
        <v>2.6400001049041699</v>
      </c>
      <c r="J333" s="118">
        <v>2.25</v>
      </c>
      <c r="K333" s="118">
        <v>-3.5199999809265101</v>
      </c>
      <c r="L333" s="181">
        <f>(K333+'NPV Calcs'!$D$13)*About!$B$135</f>
        <v>4.0784871908388407</v>
      </c>
      <c r="M333" s="95" t="str">
        <f>INDEX('IEA Tech to Policy Mapping'!$B$2:$B$13,MATCH($H333,'IEA Tech to Policy Mapping'!$A$2:$A$13,0))</f>
        <v>ngps - T&amp;D methane capture</v>
      </c>
      <c r="N333" s="182">
        <f>(J333*About!$A$132/1000)*10^12*'EPA to IEA Scaling'!$E$13</f>
        <v>50985518484.666939</v>
      </c>
      <c r="O333" s="183">
        <f>L333/About!$B$144</f>
        <v>7.6734985666610722</v>
      </c>
      <c r="P333" s="174"/>
    </row>
    <row r="334" spans="2:16" x14ac:dyDescent="0.45">
      <c r="B334" s="118" t="s">
        <v>82</v>
      </c>
      <c r="C334" s="118" t="s">
        <v>1055</v>
      </c>
      <c r="D334" s="118" t="s">
        <v>985</v>
      </c>
      <c r="E334" s="118" t="s">
        <v>994</v>
      </c>
      <c r="F334" s="118" t="s">
        <v>987</v>
      </c>
      <c r="G334" s="118" t="s">
        <v>1000</v>
      </c>
      <c r="H334" s="118" t="s">
        <v>1001</v>
      </c>
      <c r="I334" s="118">
        <v>2.0199999809265101</v>
      </c>
      <c r="J334" s="118">
        <v>1.7200000286102199</v>
      </c>
      <c r="K334" s="118">
        <v>-3.5199999809265101</v>
      </c>
      <c r="L334" s="181">
        <f>(K334+'NPV Calcs'!$D$13)*About!$B$135</f>
        <v>4.0784871908388407</v>
      </c>
      <c r="M334" s="95" t="str">
        <f>INDEX('IEA Tech to Policy Mapping'!$B$2:$B$13,MATCH($H334,'IEA Tech to Policy Mapping'!$A$2:$A$13,0))</f>
        <v>ngps - T&amp;D methane capture</v>
      </c>
      <c r="N334" s="182">
        <f>(J334*About!$A$132/1000)*10^12*'EPA to IEA Scaling'!$E$13</f>
        <v>38975597001.037346</v>
      </c>
      <c r="O334" s="183">
        <f>L334/About!$B$144</f>
        <v>7.6734985666610722</v>
      </c>
      <c r="P334" s="174"/>
    </row>
    <row r="335" spans="2:16" x14ac:dyDescent="0.45">
      <c r="B335" s="118" t="s">
        <v>32</v>
      </c>
      <c r="C335" s="118" t="s">
        <v>1055</v>
      </c>
      <c r="D335" s="118" t="s">
        <v>962</v>
      </c>
      <c r="E335" s="118" t="s">
        <v>996</v>
      </c>
      <c r="F335" s="118" t="s">
        <v>997</v>
      </c>
      <c r="G335" s="118" t="s">
        <v>988</v>
      </c>
      <c r="H335" s="118" t="s">
        <v>995</v>
      </c>
      <c r="I335" s="118">
        <v>4.3099999427795401</v>
      </c>
      <c r="J335" s="118">
        <v>4.3099999427795401</v>
      </c>
      <c r="K335" s="118">
        <v>-3.41000008583068</v>
      </c>
      <c r="L335" s="181">
        <f>(K335+'NPV Calcs'!$D$13)*About!$B$135</f>
        <v>4.1772731263486538</v>
      </c>
      <c r="M335" s="95" t="str">
        <f>INDEX('IEA Tech to Policy Mapping'!$B$2:$B$13,MATCH($H335,'IEA Tech to Policy Mapping'!$A$2:$A$13,0))</f>
        <v>ngps - T&amp;D methane capture</v>
      </c>
      <c r="N335" s="182">
        <f>(J335*About!$A$132/1000)*10^12*'EPA to IEA Scaling'!$E$13</f>
        <v>97665591889.555405</v>
      </c>
      <c r="O335" s="183">
        <f>L335/About!$B$144</f>
        <v>7.8593600636012928</v>
      </c>
      <c r="P335" s="174"/>
    </row>
    <row r="336" spans="2:16" x14ac:dyDescent="0.45">
      <c r="B336" s="118" t="s">
        <v>205</v>
      </c>
      <c r="C336" s="118" t="s">
        <v>1055</v>
      </c>
      <c r="D336" s="118" t="s">
        <v>985</v>
      </c>
      <c r="E336" s="118" t="s">
        <v>1007</v>
      </c>
      <c r="F336" s="118" t="s">
        <v>997</v>
      </c>
      <c r="G336" s="118" t="s">
        <v>988</v>
      </c>
      <c r="H336" s="118" t="s">
        <v>1003</v>
      </c>
      <c r="I336" s="118">
        <v>0.109999999403953</v>
      </c>
      <c r="J336" s="118">
        <v>0.109999999403953</v>
      </c>
      <c r="K336" s="118">
        <v>-3.41000008583068</v>
      </c>
      <c r="L336" s="181">
        <f>(K336+'NPV Calcs'!$D$13)*About!$B$135</f>
        <v>4.1772731263486538</v>
      </c>
      <c r="M336" s="95" t="str">
        <f>INDEX('IEA Tech to Policy Mapping'!$B$2:$B$13,MATCH($H336,'IEA Tech to Policy Mapping'!$A$2:$A$13,0))</f>
        <v>ngps - T&amp;D methane capture</v>
      </c>
      <c r="N336" s="182">
        <f>(J336*About!$A$132/1000)*10^12*'EPA to IEA Scaling'!$E$13</f>
        <v>2492625334.6327105</v>
      </c>
      <c r="O336" s="183">
        <f>L336/About!$B$144</f>
        <v>7.8593600636012928</v>
      </c>
      <c r="P336" s="174"/>
    </row>
    <row r="337" spans="2:16" x14ac:dyDescent="0.45">
      <c r="B337" s="118" t="s">
        <v>205</v>
      </c>
      <c r="C337" s="118" t="s">
        <v>1055</v>
      </c>
      <c r="D337" s="118" t="s">
        <v>962</v>
      </c>
      <c r="E337" s="118" t="s">
        <v>996</v>
      </c>
      <c r="F337" s="118" t="s">
        <v>997</v>
      </c>
      <c r="G337" s="118" t="s">
        <v>988</v>
      </c>
      <c r="H337" s="118" t="s">
        <v>1003</v>
      </c>
      <c r="I337" s="118">
        <v>0.140000000596046</v>
      </c>
      <c r="J337" s="118">
        <v>0.140000000596046</v>
      </c>
      <c r="K337" s="118">
        <v>-3.41000008583068</v>
      </c>
      <c r="L337" s="181">
        <f>(K337+'NPV Calcs'!$D$13)*About!$B$135</f>
        <v>4.1772731263486538</v>
      </c>
      <c r="M337" s="95" t="str">
        <f>INDEX('IEA Tech to Policy Mapping'!$B$2:$B$13,MATCH($H337,'IEA Tech to Policy Mapping'!$A$2:$A$13,0))</f>
        <v>ngps - T&amp;D methane capture</v>
      </c>
      <c r="N337" s="182">
        <f>(J337*About!$A$132/1000)*10^12*'EPA to IEA Scaling'!$E$13</f>
        <v>3172432274.7747045</v>
      </c>
      <c r="O337" s="183">
        <f>L337/About!$B$144</f>
        <v>7.8593600636012928</v>
      </c>
      <c r="P337" s="174"/>
    </row>
    <row r="338" spans="2:16" x14ac:dyDescent="0.45">
      <c r="B338" s="118" t="s">
        <v>205</v>
      </c>
      <c r="C338" s="118" t="s">
        <v>1055</v>
      </c>
      <c r="D338" s="118" t="s">
        <v>985</v>
      </c>
      <c r="E338" s="118" t="s">
        <v>986</v>
      </c>
      <c r="F338" s="118" t="s">
        <v>987</v>
      </c>
      <c r="G338" s="118" t="s">
        <v>988</v>
      </c>
      <c r="H338" s="118" t="s">
        <v>1003</v>
      </c>
      <c r="I338" s="118">
        <v>0.129999995231628</v>
      </c>
      <c r="J338" s="118">
        <v>0.129999995231628</v>
      </c>
      <c r="K338" s="118">
        <v>-3.38000011444091</v>
      </c>
      <c r="L338" s="181">
        <f>(K338+'NPV Calcs'!$D$13)*About!$B$135</f>
        <v>4.2042147451240544</v>
      </c>
      <c r="M338" s="95" t="str">
        <f>INDEX('IEA Tech to Policy Mapping'!$B$2:$B$13,MATCH($H338,'IEA Tech to Policy Mapping'!$A$2:$A$13,0))</f>
        <v>ngps - T&amp;D methane capture</v>
      </c>
      <c r="N338" s="182">
        <f>(J338*About!$A$132/1000)*10^12*'EPA to IEA Scaling'!$E$13</f>
        <v>2945829848.8394594</v>
      </c>
      <c r="O338" s="183">
        <f>L338/About!$B$144</f>
        <v>7.9100495627668019</v>
      </c>
      <c r="P338" s="174"/>
    </row>
    <row r="339" spans="2:16" x14ac:dyDescent="0.45">
      <c r="B339" s="118" t="s">
        <v>32</v>
      </c>
      <c r="C339" s="118" t="s">
        <v>1055</v>
      </c>
      <c r="D339" s="118" t="s">
        <v>962</v>
      </c>
      <c r="E339" s="118" t="s">
        <v>993</v>
      </c>
      <c r="F339" s="118" t="s">
        <v>987</v>
      </c>
      <c r="G339" s="118" t="s">
        <v>988</v>
      </c>
      <c r="H339" s="118" t="s">
        <v>1005</v>
      </c>
      <c r="I339" s="118">
        <v>1.9700000286102199</v>
      </c>
      <c r="J339" s="118">
        <v>1.9700000286102199</v>
      </c>
      <c r="K339" s="118">
        <v>-3.3599998950958199</v>
      </c>
      <c r="L339" s="181">
        <f>(K339+'NPV Calcs'!$D$13)*About!$B$135</f>
        <v>4.2221760384206064</v>
      </c>
      <c r="M339" s="95" t="str">
        <f>INDEX('IEA Tech to Policy Mapping'!$B$2:$B$13,MATCH($H339,'IEA Tech to Policy Mapping'!$A$2:$A$13,0))</f>
        <v>ngps - production methane capture</v>
      </c>
      <c r="N339" s="182">
        <f>(J339*About!$A$132/1000)*10^12*'EPA to IEA Scaling'!$E$13</f>
        <v>44640654610.444786</v>
      </c>
      <c r="O339" s="183">
        <f>L339/About!$B$144</f>
        <v>7.9438429650548024</v>
      </c>
      <c r="P339" s="174"/>
    </row>
    <row r="340" spans="2:16" x14ac:dyDescent="0.45">
      <c r="B340" s="118" t="s">
        <v>32</v>
      </c>
      <c r="C340" s="118" t="s">
        <v>1055</v>
      </c>
      <c r="D340" s="118" t="s">
        <v>962</v>
      </c>
      <c r="E340" s="118" t="s">
        <v>991</v>
      </c>
      <c r="F340" s="118" t="s">
        <v>987</v>
      </c>
      <c r="G340" s="118" t="s">
        <v>988</v>
      </c>
      <c r="H340" s="118" t="s">
        <v>1005</v>
      </c>
      <c r="I340" s="118">
        <v>0.18000000715255701</v>
      </c>
      <c r="J340" s="118">
        <v>0.18000000715255701</v>
      </c>
      <c r="K340" s="118">
        <v>-3.3599998950958199</v>
      </c>
      <c r="L340" s="181">
        <f>(K340+'NPV Calcs'!$D$13)*About!$B$135</f>
        <v>4.2221760384206064</v>
      </c>
      <c r="M340" s="95" t="str">
        <f>INDEX('IEA Tech to Policy Mapping'!$B$2:$B$13,MATCH($H340,'IEA Tech to Policy Mapping'!$A$2:$A$13,0))</f>
        <v>ngps - production methane capture</v>
      </c>
      <c r="N340" s="182">
        <f>(J340*About!$A$132/1000)*10^12*'EPA to IEA Scaling'!$E$13</f>
        <v>4078841640.8519449</v>
      </c>
      <c r="O340" s="183">
        <f>L340/About!$B$144</f>
        <v>7.9438429650548024</v>
      </c>
      <c r="P340" s="174"/>
    </row>
    <row r="341" spans="2:16" x14ac:dyDescent="0.45">
      <c r="B341" s="118" t="s">
        <v>233</v>
      </c>
      <c r="C341" s="118" t="s">
        <v>1055</v>
      </c>
      <c r="D341" s="118" t="s">
        <v>962</v>
      </c>
      <c r="E341" s="118" t="s">
        <v>991</v>
      </c>
      <c r="F341" s="118" t="s">
        <v>987</v>
      </c>
      <c r="G341" s="118" t="s">
        <v>1000</v>
      </c>
      <c r="H341" s="118" t="s">
        <v>1001</v>
      </c>
      <c r="I341" s="118">
        <v>0.56999999284744196</v>
      </c>
      <c r="J341" s="118">
        <v>0.479999989271163</v>
      </c>
      <c r="K341" s="118">
        <v>-3.3499999046325599</v>
      </c>
      <c r="L341" s="181">
        <f>(K341+'NPV Calcs'!$D$13)*About!$B$135</f>
        <v>4.2311565780124107</v>
      </c>
      <c r="M341" s="95" t="str">
        <f>INDEX('IEA Tech to Policy Mapping'!$B$2:$B$13,MATCH($H341,'IEA Tech to Policy Mapping'!$A$2:$A$13,0))</f>
        <v>ngps - T&amp;D methane capture</v>
      </c>
      <c r="N341" s="182">
        <f>(J341*About!$A$132/1000)*10^12*'EPA to IEA Scaling'!$E$13</f>
        <v>10876910366.944361</v>
      </c>
      <c r="O341" s="183">
        <f>L341/About!$B$144</f>
        <v>7.9607394647766458</v>
      </c>
      <c r="P341" s="174"/>
    </row>
    <row r="342" spans="2:16" x14ac:dyDescent="0.45">
      <c r="B342" s="118" t="s">
        <v>233</v>
      </c>
      <c r="C342" s="118" t="s">
        <v>1055</v>
      </c>
      <c r="D342" s="118" t="s">
        <v>985</v>
      </c>
      <c r="E342" s="118" t="s">
        <v>986</v>
      </c>
      <c r="F342" s="118" t="s">
        <v>987</v>
      </c>
      <c r="G342" s="118" t="s">
        <v>1000</v>
      </c>
      <c r="H342" s="118" t="s">
        <v>1001</v>
      </c>
      <c r="I342" s="118">
        <v>1.9999999552965102E-2</v>
      </c>
      <c r="J342" s="118">
        <v>9.9999997764825804E-3</v>
      </c>
      <c r="K342" s="118">
        <v>-3.3499999046325599</v>
      </c>
      <c r="L342" s="181">
        <f>(K342+'NPV Calcs'!$D$13)*About!$B$135</f>
        <v>4.2311565780124107</v>
      </c>
      <c r="M342" s="95" t="str">
        <f>INDEX('IEA Tech to Policy Mapping'!$B$2:$B$13,MATCH($H342,'IEA Tech to Policy Mapping'!$A$2:$A$13,0))</f>
        <v>ngps - T&amp;D methane capture</v>
      </c>
      <c r="N342" s="182">
        <f>(J342*About!$A$132/1000)*10^12*'EPA to IEA Scaling'!$E$13</f>
        <v>226602299.31134129</v>
      </c>
      <c r="O342" s="183">
        <f>L342/About!$B$144</f>
        <v>7.9607394647766458</v>
      </c>
      <c r="P342" s="174"/>
    </row>
    <row r="343" spans="2:16" x14ac:dyDescent="0.45">
      <c r="B343" s="118" t="s">
        <v>61</v>
      </c>
      <c r="C343" s="118" t="s">
        <v>1055</v>
      </c>
      <c r="D343" s="118" t="s">
        <v>962</v>
      </c>
      <c r="E343" s="118" t="s">
        <v>996</v>
      </c>
      <c r="F343" s="118" t="s">
        <v>997</v>
      </c>
      <c r="G343" s="118" t="s">
        <v>988</v>
      </c>
      <c r="H343" s="118" t="s">
        <v>995</v>
      </c>
      <c r="I343" s="118">
        <v>0.40999999642372098</v>
      </c>
      <c r="J343" s="118">
        <v>0.40999999642372098</v>
      </c>
      <c r="K343" s="118">
        <v>-3.3299999237060498</v>
      </c>
      <c r="L343" s="181">
        <f>(K343+'NPV Calcs'!$D$13)*About!$B$135</f>
        <v>4.2491176571960088</v>
      </c>
      <c r="M343" s="95" t="str">
        <f>INDEX('IEA Tech to Policy Mapping'!$B$2:$B$13,MATCH($H343,'IEA Tech to Policy Mapping'!$A$2:$A$13,0))</f>
        <v>ngps - T&amp;D methane capture</v>
      </c>
      <c r="N343" s="182">
        <f>(J343*About!$A$132/1000)*10^12*'EPA to IEA Scaling'!$E$13</f>
        <v>9290694398.3888912</v>
      </c>
      <c r="O343" s="183">
        <f>L343/About!$B$144</f>
        <v>7.994532464220315</v>
      </c>
      <c r="P343" s="174"/>
    </row>
    <row r="344" spans="2:16" x14ac:dyDescent="0.45">
      <c r="B344" s="118" t="s">
        <v>40</v>
      </c>
      <c r="C344" s="118" t="s">
        <v>1055</v>
      </c>
      <c r="D344" s="118" t="s">
        <v>962</v>
      </c>
      <c r="E344" s="118" t="s">
        <v>996</v>
      </c>
      <c r="F344" s="118" t="s">
        <v>997</v>
      </c>
      <c r="G344" s="118" t="s">
        <v>988</v>
      </c>
      <c r="H344" s="118" t="s">
        <v>995</v>
      </c>
      <c r="I344" s="118">
        <v>11.640000343322701</v>
      </c>
      <c r="J344" s="118">
        <v>11.640000343322701</v>
      </c>
      <c r="K344" s="118">
        <v>-3.25</v>
      </c>
      <c r="L344" s="181">
        <f>(K344+'NPV Calcs'!$D$13)*About!$B$135</f>
        <v>4.3209619739304097</v>
      </c>
      <c r="M344" s="95" t="str">
        <f>INDEX('IEA Tech to Policy Mapping'!$B$2:$B$13,MATCH($H344,'IEA Tech to Policy Mapping'!$A$2:$A$13,0))</f>
        <v>ngps - T&amp;D methane capture</v>
      </c>
      <c r="N344" s="182">
        <f>(J344*About!$A$132/1000)*10^12*'EPA to IEA Scaling'!$E$13</f>
        <v>263765090073.78183</v>
      </c>
      <c r="O344" s="183">
        <f>L344/About!$B$144</f>
        <v>8.1297044619950043</v>
      </c>
      <c r="P344" s="174"/>
    </row>
    <row r="345" spans="2:16" x14ac:dyDescent="0.45">
      <c r="B345" s="118" t="s">
        <v>156</v>
      </c>
      <c r="C345" s="118" t="s">
        <v>1055</v>
      </c>
      <c r="D345" s="118" t="s">
        <v>962</v>
      </c>
      <c r="E345" s="118" t="s">
        <v>991</v>
      </c>
      <c r="F345" s="118" t="s">
        <v>987</v>
      </c>
      <c r="G345" s="118" t="s">
        <v>988</v>
      </c>
      <c r="H345" s="118" t="s">
        <v>1003</v>
      </c>
      <c r="I345" s="118">
        <v>0.33000001311302102</v>
      </c>
      <c r="J345" s="118">
        <v>0.33000001311302102</v>
      </c>
      <c r="K345" s="118">
        <v>-3.2400000095367401</v>
      </c>
      <c r="L345" s="181">
        <f>(K345+'NPV Calcs'!$D$13)*About!$B$135</f>
        <v>4.3299425135222132</v>
      </c>
      <c r="M345" s="95" t="str">
        <f>INDEX('IEA Tech to Policy Mapping'!$B$2:$B$13,MATCH($H345,'IEA Tech to Policy Mapping'!$A$2:$A$13,0))</f>
        <v>ngps - T&amp;D methane capture</v>
      </c>
      <c r="N345" s="182">
        <f>(J345*About!$A$132/1000)*10^12*'EPA to IEA Scaling'!$E$13</f>
        <v>7477876341.5618954</v>
      </c>
      <c r="O345" s="183">
        <f>L345/About!$B$144</f>
        <v>8.1466009617168478</v>
      </c>
      <c r="P345" s="174"/>
    </row>
    <row r="346" spans="2:16" x14ac:dyDescent="0.45">
      <c r="B346" s="118" t="s">
        <v>156</v>
      </c>
      <c r="C346" s="118" t="s">
        <v>1055</v>
      </c>
      <c r="D346" s="118" t="s">
        <v>985</v>
      </c>
      <c r="E346" s="118" t="s">
        <v>1007</v>
      </c>
      <c r="F346" s="118" t="s">
        <v>997</v>
      </c>
      <c r="G346" s="118" t="s">
        <v>988</v>
      </c>
      <c r="H346" s="118" t="s">
        <v>1003</v>
      </c>
      <c r="I346" s="118">
        <v>1.03999996185302</v>
      </c>
      <c r="J346" s="118">
        <v>1.03999996185302</v>
      </c>
      <c r="K346" s="118">
        <v>-3.2400000095367401</v>
      </c>
      <c r="L346" s="181">
        <f>(K346+'NPV Calcs'!$D$13)*About!$B$135</f>
        <v>4.3299425135222132</v>
      </c>
      <c r="M346" s="95" t="str">
        <f>INDEX('IEA Tech to Policy Mapping'!$B$2:$B$13,MATCH($H346,'IEA Tech to Policy Mapping'!$A$2:$A$13,0))</f>
        <v>ngps - T&amp;D methane capture</v>
      </c>
      <c r="N346" s="182">
        <f>(J346*About!$A$132/1000)*10^12*'EPA to IEA Scaling'!$E$13</f>
        <v>23566638790.715584</v>
      </c>
      <c r="O346" s="183">
        <f>L346/About!$B$144</f>
        <v>8.1466009617168478</v>
      </c>
      <c r="P346" s="174"/>
    </row>
    <row r="347" spans="2:16" x14ac:dyDescent="0.45">
      <c r="B347" s="118" t="s">
        <v>156</v>
      </c>
      <c r="C347" s="118" t="s">
        <v>1055</v>
      </c>
      <c r="D347" s="118" t="s">
        <v>962</v>
      </c>
      <c r="E347" s="118" t="s">
        <v>996</v>
      </c>
      <c r="F347" s="118" t="s">
        <v>997</v>
      </c>
      <c r="G347" s="118" t="s">
        <v>988</v>
      </c>
      <c r="H347" s="118" t="s">
        <v>1003</v>
      </c>
      <c r="I347" s="118">
        <v>0.34999999403953502</v>
      </c>
      <c r="J347" s="118">
        <v>0.34999999403953502</v>
      </c>
      <c r="K347" s="118">
        <v>-3.2400000095367401</v>
      </c>
      <c r="L347" s="181">
        <f>(K347+'NPV Calcs'!$D$13)*About!$B$135</f>
        <v>4.3299425135222132</v>
      </c>
      <c r="M347" s="95" t="str">
        <f>INDEX('IEA Tech to Policy Mapping'!$B$2:$B$13,MATCH($H347,'IEA Tech to Policy Mapping'!$A$2:$A$13,0))</f>
        <v>ngps - T&amp;D methane capture</v>
      </c>
      <c r="N347" s="182">
        <f>(J347*About!$A$132/1000)*10^12*'EPA to IEA Scaling'!$E$13</f>
        <v>7931080518.1049032</v>
      </c>
      <c r="O347" s="183">
        <f>L347/About!$B$144</f>
        <v>8.1466009617168478</v>
      </c>
      <c r="P347" s="174"/>
    </row>
    <row r="348" spans="2:16" x14ac:dyDescent="0.45">
      <c r="B348" s="118" t="s">
        <v>156</v>
      </c>
      <c r="C348" s="118" t="s">
        <v>1055</v>
      </c>
      <c r="D348" s="118" t="s">
        <v>962</v>
      </c>
      <c r="E348" s="118" t="s">
        <v>993</v>
      </c>
      <c r="F348" s="118" t="s">
        <v>987</v>
      </c>
      <c r="G348" s="118" t="s">
        <v>988</v>
      </c>
      <c r="H348" s="118" t="s">
        <v>1003</v>
      </c>
      <c r="I348" s="118">
        <v>0.129999995231628</v>
      </c>
      <c r="J348" s="118">
        <v>0.129999995231628</v>
      </c>
      <c r="K348" s="118">
        <v>-3.2400000095367401</v>
      </c>
      <c r="L348" s="181">
        <f>(K348+'NPV Calcs'!$D$13)*About!$B$135</f>
        <v>4.3299425135222132</v>
      </c>
      <c r="M348" s="95" t="str">
        <f>INDEX('IEA Tech to Policy Mapping'!$B$2:$B$13,MATCH($H348,'IEA Tech to Policy Mapping'!$A$2:$A$13,0))</f>
        <v>ngps - T&amp;D methane capture</v>
      </c>
      <c r="N348" s="182">
        <f>(J348*About!$A$132/1000)*10^12*'EPA to IEA Scaling'!$E$13</f>
        <v>2945829848.8394594</v>
      </c>
      <c r="O348" s="183">
        <f>L348/About!$B$144</f>
        <v>8.1466009617168478</v>
      </c>
      <c r="P348" s="174"/>
    </row>
    <row r="349" spans="2:16" x14ac:dyDescent="0.45">
      <c r="B349" s="118" t="s">
        <v>156</v>
      </c>
      <c r="C349" s="118" t="s">
        <v>1055</v>
      </c>
      <c r="D349" s="118" t="s">
        <v>985</v>
      </c>
      <c r="E349" s="118" t="s">
        <v>986</v>
      </c>
      <c r="F349" s="118" t="s">
        <v>987</v>
      </c>
      <c r="G349" s="118" t="s">
        <v>988</v>
      </c>
      <c r="H349" s="118" t="s">
        <v>1003</v>
      </c>
      <c r="I349" s="118">
        <v>4.4400000572204501</v>
      </c>
      <c r="J349" s="118">
        <v>4.4400000572204501</v>
      </c>
      <c r="K349" s="118">
        <v>-3.21000003814697</v>
      </c>
      <c r="L349" s="181">
        <f>(K349+'NPV Calcs'!$D$13)*About!$B$135</f>
        <v>4.3568841322976146</v>
      </c>
      <c r="M349" s="95" t="str">
        <f>INDEX('IEA Tech to Policy Mapping'!$B$2:$B$13,MATCH($H349,'IEA Tech to Policy Mapping'!$A$2:$A$13,0))</f>
        <v>ngps - T&amp;D methane capture</v>
      </c>
      <c r="N349" s="182">
        <f>(J349*About!$A$132/1000)*10^12*'EPA to IEA Scaling'!$E$13</f>
        <v>100611424439.70467</v>
      </c>
      <c r="O349" s="183">
        <f>L349/About!$B$144</f>
        <v>8.1972904608823587</v>
      </c>
      <c r="P349" s="174"/>
    </row>
    <row r="350" spans="2:16" x14ac:dyDescent="0.45">
      <c r="B350" s="118" t="s">
        <v>171</v>
      </c>
      <c r="C350" s="118" t="s">
        <v>1055</v>
      </c>
      <c r="D350" s="118" t="s">
        <v>962</v>
      </c>
      <c r="E350" s="118" t="s">
        <v>991</v>
      </c>
      <c r="F350" s="118" t="s">
        <v>987</v>
      </c>
      <c r="G350" s="118" t="s">
        <v>988</v>
      </c>
      <c r="H350" s="118" t="s">
        <v>1006</v>
      </c>
      <c r="I350" s="118">
        <v>1.6100000143051101</v>
      </c>
      <c r="J350" s="118">
        <v>1.6100000143051101</v>
      </c>
      <c r="K350" s="118">
        <v>-3.1199998855590798</v>
      </c>
      <c r="L350" s="181">
        <f>(K350+'NPV Calcs'!$D$13)*About!$B$135</f>
        <v>4.4377092027367731</v>
      </c>
      <c r="M350" s="95" t="str">
        <f>INDEX('IEA Tech to Policy Mapping'!$B$2:$B$13,MATCH($H350,'IEA Tech to Policy Mapping'!$A$2:$A$13,0))</f>
        <v>ngps - production methane capture</v>
      </c>
      <c r="N350" s="182">
        <f>(J350*About!$A$132/1000)*10^12*'EPA to IEA Scaling'!$E$13</f>
        <v>36482971328.74099</v>
      </c>
      <c r="O350" s="183">
        <f>L350/About!$B$144</f>
        <v>8.3493593612232218</v>
      </c>
      <c r="P350" s="174"/>
    </row>
    <row r="351" spans="2:16" x14ac:dyDescent="0.45">
      <c r="B351" s="118" t="s">
        <v>233</v>
      </c>
      <c r="C351" s="118" t="s">
        <v>1055</v>
      </c>
      <c r="D351" s="118" t="s">
        <v>962</v>
      </c>
      <c r="E351" s="118" t="s">
        <v>996</v>
      </c>
      <c r="F351" s="118" t="s">
        <v>997</v>
      </c>
      <c r="G351" s="118" t="s">
        <v>988</v>
      </c>
      <c r="H351" s="118" t="s">
        <v>995</v>
      </c>
      <c r="I351" s="118">
        <v>0.50999999046325595</v>
      </c>
      <c r="J351" s="118">
        <v>0.50999999046325595</v>
      </c>
      <c r="K351" s="118">
        <v>-3.0899999141693102</v>
      </c>
      <c r="L351" s="181">
        <f>(K351+'NPV Calcs'!$D$13)*About!$B$135</f>
        <v>4.4646508215121754</v>
      </c>
      <c r="M351" s="95" t="str">
        <f>INDEX('IEA Tech to Policy Mapping'!$B$2:$B$13,MATCH($H351,'IEA Tech to Policy Mapping'!$A$2:$A$13,0))</f>
        <v>ngps - T&amp;D methane capture</v>
      </c>
      <c r="N351" s="182">
        <f>(J351*About!$A$132/1000)*10^12*'EPA to IEA Scaling'!$E$13</f>
        <v>11556717307.086355</v>
      </c>
      <c r="O351" s="183">
        <f>L351/About!$B$144</f>
        <v>8.4000488603887344</v>
      </c>
      <c r="P351" s="174"/>
    </row>
    <row r="352" spans="2:16" x14ac:dyDescent="0.45">
      <c r="B352" s="118" t="s">
        <v>158</v>
      </c>
      <c r="C352" s="118" t="s">
        <v>1055</v>
      </c>
      <c r="D352" s="118" t="s">
        <v>962</v>
      </c>
      <c r="E352" s="118" t="s">
        <v>996</v>
      </c>
      <c r="F352" s="118" t="s">
        <v>997</v>
      </c>
      <c r="G352" s="118" t="s">
        <v>988</v>
      </c>
      <c r="H352" s="118" t="s">
        <v>995</v>
      </c>
      <c r="I352" s="118">
        <v>12.3800001144409</v>
      </c>
      <c r="J352" s="118">
        <v>12.3800001144409</v>
      </c>
      <c r="K352" s="118">
        <v>-2.9900000095367401</v>
      </c>
      <c r="L352" s="181">
        <f>(K352+'NPV Calcs'!$D$13)*About!$B$135</f>
        <v>4.5544562174301841</v>
      </c>
      <c r="M352" s="95" t="str">
        <f>INDEX('IEA Tech to Policy Mapping'!$B$2:$B$13,MATCH($H352,'IEA Tech to Policy Mapping'!$A$2:$A$13,0))</f>
        <v>ngps - T&amp;D methane capture</v>
      </c>
      <c r="N352" s="182">
        <f>(J352*About!$A$132/1000)*10^12*'EPA to IEA Scaling'!$E$13</f>
        <v>280533655411.1134</v>
      </c>
      <c r="O352" s="183">
        <f>L352/About!$B$144</f>
        <v>8.5690138576071107</v>
      </c>
      <c r="P352" s="174"/>
    </row>
    <row r="353" spans="2:16" x14ac:dyDescent="0.45">
      <c r="B353" s="118" t="s">
        <v>82</v>
      </c>
      <c r="C353" s="118" t="s">
        <v>1055</v>
      </c>
      <c r="D353" s="118" t="s">
        <v>962</v>
      </c>
      <c r="E353" s="118" t="s">
        <v>991</v>
      </c>
      <c r="F353" s="118" t="s">
        <v>987</v>
      </c>
      <c r="G353" s="118" t="s">
        <v>988</v>
      </c>
      <c r="H353" s="118" t="s">
        <v>1003</v>
      </c>
      <c r="I353" s="118">
        <v>3.92000007629394</v>
      </c>
      <c r="J353" s="118">
        <v>3.92000007629394</v>
      </c>
      <c r="K353" s="118">
        <v>-2.88000011444091</v>
      </c>
      <c r="L353" s="181">
        <f>(K353+'NPV Calcs'!$D$13)*About!$B$135</f>
        <v>4.6532421529399954</v>
      </c>
      <c r="M353" s="95" t="str">
        <f>INDEX('IEA Tech to Policy Mapping'!$B$2:$B$13,MATCH($H353,'IEA Tech to Policy Mapping'!$A$2:$A$13,0))</f>
        <v>ngps - T&amp;D methane capture</v>
      </c>
      <c r="N353" s="182">
        <f>(J353*About!$A$132/1000)*10^12*'EPA to IEA Scaling'!$E$13</f>
        <v>88828105044.346893</v>
      </c>
      <c r="O353" s="183">
        <f>L353/About!$B$144</f>
        <v>8.7548753545473286</v>
      </c>
      <c r="P353" s="174"/>
    </row>
    <row r="354" spans="2:16" x14ac:dyDescent="0.45">
      <c r="B354" s="118" t="s">
        <v>82</v>
      </c>
      <c r="C354" s="118" t="s">
        <v>1055</v>
      </c>
      <c r="D354" s="118" t="s">
        <v>962</v>
      </c>
      <c r="E354" s="118" t="s">
        <v>993</v>
      </c>
      <c r="F354" s="118" t="s">
        <v>987</v>
      </c>
      <c r="G354" s="118" t="s">
        <v>988</v>
      </c>
      <c r="H354" s="118" t="s">
        <v>1003</v>
      </c>
      <c r="I354" s="118">
        <v>2.5299999713897701</v>
      </c>
      <c r="J354" s="118">
        <v>2.5299999713897701</v>
      </c>
      <c r="K354" s="118">
        <v>-2.88000011444091</v>
      </c>
      <c r="L354" s="181">
        <f>(K354+'NPV Calcs'!$D$13)*About!$B$135</f>
        <v>4.6532421529399954</v>
      </c>
      <c r="M354" s="95" t="str">
        <f>INDEX('IEA Tech to Policy Mapping'!$B$2:$B$13,MATCH($H354,'IEA Tech to Policy Mapping'!$A$2:$A$13,0))</f>
        <v>ngps - T&amp;D methane capture</v>
      </c>
      <c r="N354" s="182">
        <f>(J354*About!$A$132/1000)*10^12*'EPA to IEA Scaling'!$E$13</f>
        <v>57330382358.88887</v>
      </c>
      <c r="O354" s="183">
        <f>L354/About!$B$144</f>
        <v>8.7548753545473286</v>
      </c>
      <c r="P354" s="174"/>
    </row>
    <row r="355" spans="2:16" x14ac:dyDescent="0.45">
      <c r="B355" s="118" t="s">
        <v>82</v>
      </c>
      <c r="C355" s="118" t="s">
        <v>1055</v>
      </c>
      <c r="D355" s="118" t="s">
        <v>962</v>
      </c>
      <c r="E355" s="118" t="s">
        <v>996</v>
      </c>
      <c r="F355" s="118" t="s">
        <v>997</v>
      </c>
      <c r="G355" s="118" t="s">
        <v>988</v>
      </c>
      <c r="H355" s="118" t="s">
        <v>1003</v>
      </c>
      <c r="I355" s="118">
        <v>1.5199999809265099</v>
      </c>
      <c r="J355" s="118">
        <v>1.5199999809265099</v>
      </c>
      <c r="K355" s="118">
        <v>-2.88000011444091</v>
      </c>
      <c r="L355" s="181">
        <f>(K355+'NPV Calcs'!$D$13)*About!$B$135</f>
        <v>4.6532421529399954</v>
      </c>
      <c r="M355" s="95" t="str">
        <f>INDEX('IEA Tech to Policy Mapping'!$B$2:$B$13,MATCH($H355,'IEA Tech to Policy Mapping'!$A$2:$A$13,0))</f>
        <v>ngps - T&amp;D methane capture</v>
      </c>
      <c r="N355" s="182">
        <f>(J355*About!$A$132/1000)*10^12*'EPA to IEA Scaling'!$E$13</f>
        <v>34443549832.987541</v>
      </c>
      <c r="O355" s="183">
        <f>L355/About!$B$144</f>
        <v>8.7548753545473286</v>
      </c>
      <c r="P355" s="174"/>
    </row>
    <row r="356" spans="2:16" x14ac:dyDescent="0.45">
      <c r="B356" s="118" t="s">
        <v>82</v>
      </c>
      <c r="C356" s="118" t="s">
        <v>1055</v>
      </c>
      <c r="D356" s="118" t="s">
        <v>985</v>
      </c>
      <c r="E356" s="118" t="s">
        <v>1007</v>
      </c>
      <c r="F356" s="118" t="s">
        <v>997</v>
      </c>
      <c r="G356" s="118" t="s">
        <v>988</v>
      </c>
      <c r="H356" s="118" t="s">
        <v>1003</v>
      </c>
      <c r="I356" s="118">
        <v>2.4900000095367401</v>
      </c>
      <c r="J356" s="118">
        <v>2.4900000095367401</v>
      </c>
      <c r="K356" s="118">
        <v>-2.88000011444091</v>
      </c>
      <c r="L356" s="181">
        <f>(K356+'NPV Calcs'!$D$13)*About!$B$135</f>
        <v>4.6532421529399954</v>
      </c>
      <c r="M356" s="95" t="str">
        <f>INDEX('IEA Tech to Policy Mapping'!$B$2:$B$13,MATCH($H356,'IEA Tech to Policy Mapping'!$A$2:$A$13,0))</f>
        <v>ngps - T&amp;D methane capture</v>
      </c>
      <c r="N356" s="182">
        <f>(J356*About!$A$132/1000)*10^12*'EPA to IEA Scaling'!$E$13</f>
        <v>56423974005.802803</v>
      </c>
      <c r="O356" s="183">
        <f>L356/About!$B$144</f>
        <v>8.7548753545473286</v>
      </c>
      <c r="P356" s="174"/>
    </row>
    <row r="357" spans="2:16" x14ac:dyDescent="0.45">
      <c r="B357" s="118" t="s">
        <v>32</v>
      </c>
      <c r="C357" s="118" t="s">
        <v>1055</v>
      </c>
      <c r="D357" s="118" t="s">
        <v>962</v>
      </c>
      <c r="E357" s="118" t="s">
        <v>991</v>
      </c>
      <c r="F357" s="118" t="s">
        <v>987</v>
      </c>
      <c r="G357" s="118" t="s">
        <v>1000</v>
      </c>
      <c r="H357" s="118" t="s">
        <v>1001</v>
      </c>
      <c r="I357" s="118">
        <v>2.0499999523162802</v>
      </c>
      <c r="J357" s="118">
        <v>1.7400000095367401</v>
      </c>
      <c r="K357" s="118">
        <v>-2.8699998855590798</v>
      </c>
      <c r="L357" s="181">
        <f>(K357+'NPV Calcs'!$D$13)*About!$B$135</f>
        <v>4.662222906644744</v>
      </c>
      <c r="M357" s="95" t="str">
        <f>INDEX('IEA Tech to Policy Mapping'!$B$2:$B$13,MATCH($H357,'IEA Tech to Policy Mapping'!$A$2:$A$13,0))</f>
        <v>ngps - T&amp;D methane capture</v>
      </c>
      <c r="N357" s="182">
        <f>(J357*About!$A$132/1000)*10^12*'EPA to IEA Scaling'!$E$13</f>
        <v>39428801177.580498</v>
      </c>
      <c r="O357" s="183">
        <f>L357/About!$B$144</f>
        <v>8.7717722571134864</v>
      </c>
      <c r="P357" s="174"/>
    </row>
    <row r="358" spans="2:16" x14ac:dyDescent="0.45">
      <c r="B358" s="118" t="s">
        <v>32</v>
      </c>
      <c r="C358" s="118" t="s">
        <v>1055</v>
      </c>
      <c r="D358" s="118" t="s">
        <v>985</v>
      </c>
      <c r="E358" s="118" t="s">
        <v>986</v>
      </c>
      <c r="F358" s="118" t="s">
        <v>987</v>
      </c>
      <c r="G358" s="118" t="s">
        <v>1000</v>
      </c>
      <c r="H358" s="118" t="s">
        <v>1001</v>
      </c>
      <c r="I358" s="118">
        <v>0.30000001192092801</v>
      </c>
      <c r="J358" s="118">
        <v>0.25</v>
      </c>
      <c r="K358" s="118">
        <v>-2.8699998855590798</v>
      </c>
      <c r="L358" s="181">
        <f>(K358+'NPV Calcs'!$D$13)*About!$B$135</f>
        <v>4.662222906644744</v>
      </c>
      <c r="M358" s="95" t="str">
        <f>INDEX('IEA Tech to Policy Mapping'!$B$2:$B$13,MATCH($H358,'IEA Tech to Policy Mapping'!$A$2:$A$13,0))</f>
        <v>ngps - T&amp;D methane capture</v>
      </c>
      <c r="N358" s="182">
        <f>(J358*About!$A$132/1000)*10^12*'EPA to IEA Scaling'!$E$13</f>
        <v>5665057609.4074373</v>
      </c>
      <c r="O358" s="183">
        <f>L358/About!$B$144</f>
        <v>8.7717722571134864</v>
      </c>
      <c r="P358" s="174"/>
    </row>
    <row r="359" spans="2:16" x14ac:dyDescent="0.45">
      <c r="B359" s="118" t="s">
        <v>32</v>
      </c>
      <c r="C359" s="118" t="s">
        <v>1055</v>
      </c>
      <c r="D359" s="118" t="s">
        <v>962</v>
      </c>
      <c r="E359" s="118" t="s">
        <v>993</v>
      </c>
      <c r="F359" s="118" t="s">
        <v>987</v>
      </c>
      <c r="G359" s="118" t="s">
        <v>1000</v>
      </c>
      <c r="H359" s="118" t="s">
        <v>1001</v>
      </c>
      <c r="I359" s="118">
        <v>22.2299995422363</v>
      </c>
      <c r="J359" s="118">
        <v>18.899999618530199</v>
      </c>
      <c r="K359" s="118">
        <v>-2.8699998855590798</v>
      </c>
      <c r="L359" s="181">
        <f>(K359+'NPV Calcs'!$D$13)*About!$B$135</f>
        <v>4.662222906644744</v>
      </c>
      <c r="M359" s="95" t="str">
        <f>INDEX('IEA Tech to Policy Mapping'!$B$2:$B$13,MATCH($H359,'IEA Tech to Policy Mapping'!$A$2:$A$13,0))</f>
        <v>ngps - T&amp;D methane capture</v>
      </c>
      <c r="N359" s="182">
        <f>(J359*About!$A$132/1000)*10^12*'EPA to IEA Scaling'!$E$13</f>
        <v>428278346627.00867</v>
      </c>
      <c r="O359" s="183">
        <f>L359/About!$B$144</f>
        <v>8.7717722571134864</v>
      </c>
      <c r="P359" s="174"/>
    </row>
    <row r="360" spans="2:16" x14ac:dyDescent="0.45">
      <c r="B360" s="118" t="s">
        <v>82</v>
      </c>
      <c r="C360" s="118" t="s">
        <v>1055</v>
      </c>
      <c r="D360" s="118" t="s">
        <v>985</v>
      </c>
      <c r="E360" s="118" t="s">
        <v>986</v>
      </c>
      <c r="F360" s="118" t="s">
        <v>987</v>
      </c>
      <c r="G360" s="118" t="s">
        <v>988</v>
      </c>
      <c r="H360" s="118" t="s">
        <v>1003</v>
      </c>
      <c r="I360" s="118">
        <v>41.5</v>
      </c>
      <c r="J360" s="118">
        <v>41.5</v>
      </c>
      <c r="K360" s="118">
        <v>-2.8499999046325599</v>
      </c>
      <c r="L360" s="181">
        <f>(K360+'NPV Calcs'!$D$13)*About!$B$135</f>
        <v>4.6801839858283518</v>
      </c>
      <c r="M360" s="95" t="str">
        <f>INDEX('IEA Tech to Policy Mapping'!$B$2:$B$13,MATCH($H360,'IEA Tech to Policy Mapping'!$A$2:$A$13,0))</f>
        <v>ngps - T&amp;D methane capture</v>
      </c>
      <c r="N360" s="182">
        <f>(J360*About!$A$132/1000)*10^12*'EPA to IEA Scaling'!$E$13</f>
        <v>940399563161.63464</v>
      </c>
      <c r="O360" s="183">
        <f>L360/About!$B$144</f>
        <v>8.8055652565571734</v>
      </c>
      <c r="P360" s="174"/>
    </row>
    <row r="361" spans="2:16" x14ac:dyDescent="0.45">
      <c r="B361" s="118" t="s">
        <v>256</v>
      </c>
      <c r="C361" s="118" t="s">
        <v>1055</v>
      </c>
      <c r="D361" s="118" t="s">
        <v>985</v>
      </c>
      <c r="E361" s="118" t="s">
        <v>1007</v>
      </c>
      <c r="F361" s="118" t="s">
        <v>997</v>
      </c>
      <c r="G361" s="118" t="s">
        <v>988</v>
      </c>
      <c r="H361" s="118" t="s">
        <v>1003</v>
      </c>
      <c r="I361" s="118">
        <v>9.0000003576278603E-2</v>
      </c>
      <c r="J361" s="118">
        <v>9.0000003576278603E-2</v>
      </c>
      <c r="K361" s="118">
        <v>-2.8299999237060498</v>
      </c>
      <c r="L361" s="181">
        <f>(K361+'NPV Calcs'!$D$13)*About!$B$135</f>
        <v>4.6981450650119498</v>
      </c>
      <c r="M361" s="95" t="str">
        <f>INDEX('IEA Tech to Policy Mapping'!$B$2:$B$13,MATCH($H361,'IEA Tech to Policy Mapping'!$A$2:$A$13,0))</f>
        <v>ngps - T&amp;D methane capture</v>
      </c>
      <c r="N361" s="182">
        <f>(J361*About!$A$132/1000)*10^12*'EPA to IEA Scaling'!$E$13</f>
        <v>2039420820.4259746</v>
      </c>
      <c r="O361" s="183">
        <f>L361/About!$B$144</f>
        <v>8.8393582560008408</v>
      </c>
      <c r="P361" s="174"/>
    </row>
    <row r="362" spans="2:16" x14ac:dyDescent="0.45">
      <c r="B362" s="118" t="s">
        <v>256</v>
      </c>
      <c r="C362" s="118" t="s">
        <v>1055</v>
      </c>
      <c r="D362" s="118" t="s">
        <v>962</v>
      </c>
      <c r="E362" s="118" t="s">
        <v>996</v>
      </c>
      <c r="F362" s="118" t="s">
        <v>997</v>
      </c>
      <c r="G362" s="118" t="s">
        <v>988</v>
      </c>
      <c r="H362" s="118" t="s">
        <v>1003</v>
      </c>
      <c r="I362" s="118">
        <v>1.9999999552965102E-2</v>
      </c>
      <c r="J362" s="118">
        <v>1.9999999552965102E-2</v>
      </c>
      <c r="K362" s="118">
        <v>-2.8299999237060498</v>
      </c>
      <c r="L362" s="181">
        <f>(K362+'NPV Calcs'!$D$13)*About!$B$135</f>
        <v>4.6981450650119498</v>
      </c>
      <c r="M362" s="95" t="str">
        <f>INDEX('IEA Tech to Policy Mapping'!$B$2:$B$13,MATCH($H362,'IEA Tech to Policy Mapping'!$A$2:$A$13,0))</f>
        <v>ngps - T&amp;D methane capture</v>
      </c>
      <c r="N362" s="182">
        <f>(J362*About!$A$132/1000)*10^12*'EPA to IEA Scaling'!$E$13</f>
        <v>453204598.62268114</v>
      </c>
      <c r="O362" s="183">
        <f>L362/About!$B$144</f>
        <v>8.8393582560008408</v>
      </c>
      <c r="P362" s="174"/>
    </row>
    <row r="363" spans="2:16" x14ac:dyDescent="0.45">
      <c r="B363" s="118" t="s">
        <v>313</v>
      </c>
      <c r="C363" s="118" t="s">
        <v>1055</v>
      </c>
      <c r="D363" s="118" t="s">
        <v>962</v>
      </c>
      <c r="E363" s="118" t="s">
        <v>996</v>
      </c>
      <c r="F363" s="118" t="s">
        <v>997</v>
      </c>
      <c r="G363" s="118" t="s">
        <v>988</v>
      </c>
      <c r="H363" s="118" t="s">
        <v>1003</v>
      </c>
      <c r="I363" s="118">
        <v>0.20999999344348899</v>
      </c>
      <c r="J363" s="118">
        <v>0.20999999344348899</v>
      </c>
      <c r="K363" s="118">
        <v>-2.7699999809265101</v>
      </c>
      <c r="L363" s="181">
        <f>(K363+'NPV Calcs'!$D$13)*About!$B$135</f>
        <v>4.7520283025627519</v>
      </c>
      <c r="M363" s="95" t="str">
        <f>INDEX('IEA Tech to Policy Mapping'!$B$2:$B$13,MATCH($H363,'IEA Tech to Policy Mapping'!$A$2:$A$13,0))</f>
        <v>ngps - T&amp;D methane capture</v>
      </c>
      <c r="N363" s="182">
        <f>(J363*About!$A$132/1000)*10^12*'EPA to IEA Scaling'!$E$13</f>
        <v>4758648243.3301964</v>
      </c>
      <c r="O363" s="183">
        <f>L363/About!$B$144</f>
        <v>8.9407372543318608</v>
      </c>
      <c r="P363" s="174"/>
    </row>
    <row r="364" spans="2:16" x14ac:dyDescent="0.45">
      <c r="B364" s="118" t="s">
        <v>313</v>
      </c>
      <c r="C364" s="118" t="s">
        <v>1055</v>
      </c>
      <c r="D364" s="118" t="s">
        <v>985</v>
      </c>
      <c r="E364" s="118" t="s">
        <v>1007</v>
      </c>
      <c r="F364" s="118" t="s">
        <v>997</v>
      </c>
      <c r="G364" s="118" t="s">
        <v>988</v>
      </c>
      <c r="H364" s="118" t="s">
        <v>1003</v>
      </c>
      <c r="I364" s="118">
        <v>0.270000010728836</v>
      </c>
      <c r="J364" s="118">
        <v>0.270000010728836</v>
      </c>
      <c r="K364" s="118">
        <v>-2.7699999809265101</v>
      </c>
      <c r="L364" s="181">
        <f>(K364+'NPV Calcs'!$D$13)*About!$B$135</f>
        <v>4.7520283025627519</v>
      </c>
      <c r="M364" s="95" t="str">
        <f>INDEX('IEA Tech to Policy Mapping'!$B$2:$B$13,MATCH($H364,'IEA Tech to Policy Mapping'!$A$2:$A$13,0))</f>
        <v>ngps - T&amp;D methane capture</v>
      </c>
      <c r="N364" s="182">
        <f>(J364*About!$A$132/1000)*10^12*'EPA to IEA Scaling'!$E$13</f>
        <v>6118262461.2779284</v>
      </c>
      <c r="O364" s="183">
        <f>L364/About!$B$144</f>
        <v>8.9407372543318608</v>
      </c>
      <c r="P364" s="174"/>
    </row>
    <row r="365" spans="2:16" x14ac:dyDescent="0.45">
      <c r="B365" s="118" t="s">
        <v>313</v>
      </c>
      <c r="C365" s="118" t="s">
        <v>1055</v>
      </c>
      <c r="D365" s="118" t="s">
        <v>962</v>
      </c>
      <c r="E365" s="118" t="s">
        <v>991</v>
      </c>
      <c r="F365" s="118" t="s">
        <v>987</v>
      </c>
      <c r="G365" s="118" t="s">
        <v>988</v>
      </c>
      <c r="H365" s="118" t="s">
        <v>1003</v>
      </c>
      <c r="I365" s="118">
        <v>7.9999998211860601E-2</v>
      </c>
      <c r="J365" s="118">
        <v>7.9999998211860601E-2</v>
      </c>
      <c r="K365" s="118">
        <v>-2.7699999809265101</v>
      </c>
      <c r="L365" s="181">
        <f>(K365+'NPV Calcs'!$D$13)*About!$B$135</f>
        <v>4.7520283025627519</v>
      </c>
      <c r="M365" s="95" t="str">
        <f>INDEX('IEA Tech to Policy Mapping'!$B$2:$B$13,MATCH($H365,'IEA Tech to Policy Mapping'!$A$2:$A$13,0))</f>
        <v>ngps - T&amp;D methane capture</v>
      </c>
      <c r="N365" s="182">
        <f>(J365*About!$A$132/1000)*10^12*'EPA to IEA Scaling'!$E$13</f>
        <v>1812818394.4907289</v>
      </c>
      <c r="O365" s="183">
        <f>L365/About!$B$144</f>
        <v>8.9407372543318608</v>
      </c>
      <c r="P365" s="174"/>
    </row>
    <row r="366" spans="2:16" x14ac:dyDescent="0.45">
      <c r="B366" s="118" t="s">
        <v>156</v>
      </c>
      <c r="C366" s="118" t="s">
        <v>1055</v>
      </c>
      <c r="D366" s="118" t="s">
        <v>985</v>
      </c>
      <c r="E366" s="118" t="s">
        <v>1007</v>
      </c>
      <c r="F366" s="118" t="s">
        <v>997</v>
      </c>
      <c r="G366" s="118" t="s">
        <v>1000</v>
      </c>
      <c r="H366" s="118" t="s">
        <v>1008</v>
      </c>
      <c r="I366" s="118">
        <v>0.50999999046325595</v>
      </c>
      <c r="J366" s="118">
        <v>0.43000000715255698</v>
      </c>
      <c r="K366" s="118">
        <v>-2.75</v>
      </c>
      <c r="L366" s="181">
        <f>(K366+'NPV Calcs'!$D$13)*About!$B$135</f>
        <v>4.7699893817463508</v>
      </c>
      <c r="M366" s="95" t="str">
        <f>INDEX('IEA Tech to Policy Mapping'!$B$2:$B$13,MATCH($H366,'IEA Tech to Policy Mapping'!$A$2:$A$13,0))</f>
        <v>ngps - T&amp;D methane capture</v>
      </c>
      <c r="N366" s="182">
        <f>(J366*About!$A$132/1000)*10^12*'EPA to IEA Scaling'!$E$13</f>
        <v>9743899250.2593822</v>
      </c>
      <c r="O366" s="183">
        <f>L366/About!$B$144</f>
        <v>8.9745302537755318</v>
      </c>
      <c r="P366" s="174"/>
    </row>
    <row r="367" spans="2:16" x14ac:dyDescent="0.45">
      <c r="B367" s="118" t="s">
        <v>156</v>
      </c>
      <c r="C367" s="118" t="s">
        <v>1055</v>
      </c>
      <c r="D367" s="118" t="s">
        <v>962</v>
      </c>
      <c r="E367" s="118" t="s">
        <v>996</v>
      </c>
      <c r="F367" s="118" t="s">
        <v>997</v>
      </c>
      <c r="G367" s="118" t="s">
        <v>1000</v>
      </c>
      <c r="H367" s="118" t="s">
        <v>1008</v>
      </c>
      <c r="I367" s="118">
        <v>39.669998168945298</v>
      </c>
      <c r="J367" s="118">
        <v>33.720001220703097</v>
      </c>
      <c r="K367" s="118">
        <v>-2.75</v>
      </c>
      <c r="L367" s="181">
        <f>(K367+'NPV Calcs'!$D$13)*About!$B$135</f>
        <v>4.7699893817463508</v>
      </c>
      <c r="M367" s="95" t="str">
        <f>INDEX('IEA Tech to Policy Mapping'!$B$2:$B$13,MATCH($H367,'IEA Tech to Policy Mapping'!$A$2:$A$13,0))</f>
        <v>ngps - T&amp;D methane capture</v>
      </c>
      <c r="N367" s="182">
        <f>(J367*About!$A$132/1000)*10^12*'EPA to IEA Scaling'!$E$13</f>
        <v>764102998018.2887</v>
      </c>
      <c r="O367" s="183">
        <f>L367/About!$B$144</f>
        <v>8.9745302537755318</v>
      </c>
      <c r="P367" s="174"/>
    </row>
    <row r="368" spans="2:16" x14ac:dyDescent="0.45">
      <c r="B368" s="118" t="s">
        <v>313</v>
      </c>
      <c r="C368" s="118" t="s">
        <v>1055</v>
      </c>
      <c r="D368" s="118" t="s">
        <v>985</v>
      </c>
      <c r="E368" s="118" t="s">
        <v>986</v>
      </c>
      <c r="F368" s="118" t="s">
        <v>987</v>
      </c>
      <c r="G368" s="118" t="s">
        <v>988</v>
      </c>
      <c r="H368" s="118" t="s">
        <v>1003</v>
      </c>
      <c r="I368" s="118">
        <v>0.61000001430511397</v>
      </c>
      <c r="J368" s="118">
        <v>0.61000001430511397</v>
      </c>
      <c r="K368" s="118">
        <v>-2.7400000095367401</v>
      </c>
      <c r="L368" s="181">
        <f>(K368+'NPV Calcs'!$D$13)*About!$B$135</f>
        <v>4.7789699213381542</v>
      </c>
      <c r="M368" s="95" t="str">
        <f>INDEX('IEA Tech to Policy Mapping'!$B$2:$B$13,MATCH($H368,'IEA Tech to Policy Mapping'!$A$2:$A$13,0))</f>
        <v>ngps - T&amp;D methane capture</v>
      </c>
      <c r="N368" s="182">
        <f>(J368*About!$A$132/1000)*10^12*'EPA to IEA Scaling'!$E$13</f>
        <v>13822740891.111326</v>
      </c>
      <c r="O368" s="183">
        <f>L368/About!$B$144</f>
        <v>8.9914267534973735</v>
      </c>
      <c r="P368" s="174"/>
    </row>
    <row r="369" spans="2:16" x14ac:dyDescent="0.45">
      <c r="B369" s="118" t="s">
        <v>1056</v>
      </c>
      <c r="C369" s="118" t="s">
        <v>1055</v>
      </c>
      <c r="D369" s="118" t="s">
        <v>962</v>
      </c>
      <c r="E369" s="118" t="s">
        <v>991</v>
      </c>
      <c r="F369" s="118" t="s">
        <v>987</v>
      </c>
      <c r="G369" s="118" t="s">
        <v>988</v>
      </c>
      <c r="H369" s="118" t="s">
        <v>1003</v>
      </c>
      <c r="I369" s="118">
        <v>1.9999999552965102E-2</v>
      </c>
      <c r="J369" s="118">
        <v>1.9999999552965102E-2</v>
      </c>
      <c r="K369" s="118">
        <v>-2.6099998950958199</v>
      </c>
      <c r="L369" s="181">
        <f>(K369+'NPV Calcs'!$D$13)*About!$B$135</f>
        <v>4.8957171501445185</v>
      </c>
      <c r="M369" s="95" t="str">
        <f>INDEX('IEA Tech to Policy Mapping'!$B$2:$B$13,MATCH($H369,'IEA Tech to Policy Mapping'!$A$2:$A$13,0))</f>
        <v>ngps - T&amp;D methane capture</v>
      </c>
      <c r="N369" s="182">
        <f>(J369*About!$A$132/1000)*10^12*'EPA to IEA Scaling'!$E$13</f>
        <v>453204598.62268114</v>
      </c>
      <c r="O369" s="183">
        <f>L369/About!$B$144</f>
        <v>9.2110816527255928</v>
      </c>
      <c r="P369" s="174"/>
    </row>
    <row r="370" spans="2:16" x14ac:dyDescent="0.45">
      <c r="B370" s="118" t="s">
        <v>1056</v>
      </c>
      <c r="C370" s="118" t="s">
        <v>1055</v>
      </c>
      <c r="D370" s="118" t="s">
        <v>985</v>
      </c>
      <c r="E370" s="118" t="s">
        <v>1007</v>
      </c>
      <c r="F370" s="118" t="s">
        <v>997</v>
      </c>
      <c r="G370" s="118" t="s">
        <v>988</v>
      </c>
      <c r="H370" s="118" t="s">
        <v>1003</v>
      </c>
      <c r="I370" s="118">
        <v>0.37999999523162797</v>
      </c>
      <c r="J370" s="118">
        <v>0.37999999523162797</v>
      </c>
      <c r="K370" s="118">
        <v>-2.6099998950958199</v>
      </c>
      <c r="L370" s="181">
        <f>(K370+'NPV Calcs'!$D$13)*About!$B$135</f>
        <v>4.8957171501445185</v>
      </c>
      <c r="M370" s="95" t="str">
        <f>INDEX('IEA Tech to Policy Mapping'!$B$2:$B$13,MATCH($H370,'IEA Tech to Policy Mapping'!$A$2:$A$13,0))</f>
        <v>ngps - T&amp;D methane capture</v>
      </c>
      <c r="N370" s="182">
        <f>(J370*About!$A$132/1000)*10^12*'EPA to IEA Scaling'!$E$13</f>
        <v>8610887458.2468967</v>
      </c>
      <c r="O370" s="183">
        <f>L370/About!$B$144</f>
        <v>9.2110816527255928</v>
      </c>
      <c r="P370" s="174"/>
    </row>
    <row r="371" spans="2:16" x14ac:dyDescent="0.45">
      <c r="B371" s="118" t="s">
        <v>1056</v>
      </c>
      <c r="C371" s="118" t="s">
        <v>1055</v>
      </c>
      <c r="D371" s="118" t="s">
        <v>962</v>
      </c>
      <c r="E371" s="118" t="s">
        <v>996</v>
      </c>
      <c r="F371" s="118" t="s">
        <v>997</v>
      </c>
      <c r="G371" s="118" t="s">
        <v>988</v>
      </c>
      <c r="H371" s="118" t="s">
        <v>1003</v>
      </c>
      <c r="I371" s="118">
        <v>0.10000000149011599</v>
      </c>
      <c r="J371" s="118">
        <v>0.10000000149011599</v>
      </c>
      <c r="K371" s="118">
        <v>-2.6099998950958199</v>
      </c>
      <c r="L371" s="181">
        <f>(K371+'NPV Calcs'!$D$13)*About!$B$135</f>
        <v>4.8957171501445185</v>
      </c>
      <c r="M371" s="95" t="str">
        <f>INDEX('IEA Tech to Policy Mapping'!$B$2:$B$13,MATCH($H371,'IEA Tech to Policy Mapping'!$A$2:$A$13,0))</f>
        <v>ngps - T&amp;D methane capture</v>
      </c>
      <c r="N371" s="182">
        <f>(J371*About!$A$132/1000)*10^12*'EPA to IEA Scaling'!$E$13</f>
        <v>2266023077.5293465</v>
      </c>
      <c r="O371" s="183">
        <f>L371/About!$B$144</f>
        <v>9.2110816527255928</v>
      </c>
      <c r="P371" s="174"/>
    </row>
    <row r="372" spans="2:16" x14ac:dyDescent="0.45">
      <c r="B372" s="118" t="s">
        <v>246</v>
      </c>
      <c r="C372" s="118" t="s">
        <v>1055</v>
      </c>
      <c r="D372" s="118" t="s">
        <v>962</v>
      </c>
      <c r="E372" s="118" t="s">
        <v>996</v>
      </c>
      <c r="F372" s="118" t="s">
        <v>997</v>
      </c>
      <c r="G372" s="118" t="s">
        <v>988</v>
      </c>
      <c r="H372" s="118" t="s">
        <v>995</v>
      </c>
      <c r="I372" s="118">
        <v>16.059999465942301</v>
      </c>
      <c r="J372" s="118">
        <v>16.059999465942301</v>
      </c>
      <c r="K372" s="118">
        <v>-2.5999999046325599</v>
      </c>
      <c r="L372" s="181">
        <f>(K372+'NPV Calcs'!$D$13)*About!$B$135</f>
        <v>4.9046976897363219</v>
      </c>
      <c r="M372" s="95" t="str">
        <f>INDEX('IEA Tech to Policy Mapping'!$B$2:$B$13,MATCH($H372,'IEA Tech to Policy Mapping'!$A$2:$A$13,0))</f>
        <v>ngps - T&amp;D methane capture</v>
      </c>
      <c r="N372" s="182">
        <f>(J372*About!$A$132/1000)*10^12*'EPA to IEA Scaling'!$E$13</f>
        <v>363923288726.46326</v>
      </c>
      <c r="O372" s="183">
        <f>L372/About!$B$144</f>
        <v>9.2279781524474362</v>
      </c>
      <c r="P372" s="174"/>
    </row>
    <row r="373" spans="2:16" x14ac:dyDescent="0.45">
      <c r="B373" s="118" t="s">
        <v>1056</v>
      </c>
      <c r="C373" s="118" t="s">
        <v>1055</v>
      </c>
      <c r="D373" s="118" t="s">
        <v>985</v>
      </c>
      <c r="E373" s="118" t="s">
        <v>986</v>
      </c>
      <c r="F373" s="118" t="s">
        <v>987</v>
      </c>
      <c r="G373" s="118" t="s">
        <v>988</v>
      </c>
      <c r="H373" s="118" t="s">
        <v>1003</v>
      </c>
      <c r="I373" s="118">
        <v>0.20999999344348899</v>
      </c>
      <c r="J373" s="118">
        <v>0.20999999344348899</v>
      </c>
      <c r="K373" s="118">
        <v>-2.5899999141693102</v>
      </c>
      <c r="L373" s="181">
        <f>(K373+'NPV Calcs'!$D$13)*About!$B$135</f>
        <v>4.9136782293281165</v>
      </c>
      <c r="M373" s="95" t="str">
        <f>INDEX('IEA Tech to Policy Mapping'!$B$2:$B$13,MATCH($H373,'IEA Tech to Policy Mapping'!$A$2:$A$13,0))</f>
        <v>ngps - T&amp;D methane capture</v>
      </c>
      <c r="N373" s="182">
        <f>(J373*About!$A$132/1000)*10^12*'EPA to IEA Scaling'!$E$13</f>
        <v>4758648243.3301964</v>
      </c>
      <c r="O373" s="183">
        <f>L373/About!$B$144</f>
        <v>9.244874652169262</v>
      </c>
      <c r="P373" s="174"/>
    </row>
    <row r="374" spans="2:16" x14ac:dyDescent="0.45">
      <c r="B374" s="118" t="s">
        <v>233</v>
      </c>
      <c r="C374" s="118" t="s">
        <v>1055</v>
      </c>
      <c r="D374" s="118" t="s">
        <v>962</v>
      </c>
      <c r="E374" s="118" t="s">
        <v>996</v>
      </c>
      <c r="F374" s="118" t="s">
        <v>997</v>
      </c>
      <c r="G374" s="118" t="s">
        <v>1000</v>
      </c>
      <c r="H374" s="118" t="s">
        <v>1008</v>
      </c>
      <c r="I374" s="118">
        <v>2.2400000095367401</v>
      </c>
      <c r="J374" s="118">
        <v>1.90999996662139</v>
      </c>
      <c r="K374" s="118">
        <v>-2.5699999332427899</v>
      </c>
      <c r="L374" s="181">
        <f>(K374+'NPV Calcs'!$D$13)*About!$B$135</f>
        <v>4.9316393085117234</v>
      </c>
      <c r="M374" s="95" t="str">
        <f>INDEX('IEA Tech to Policy Mapping'!$B$2:$B$13,MATCH($H374,'IEA Tech to Policy Mapping'!$A$2:$A$13,0))</f>
        <v>ngps - T&amp;D methane capture</v>
      </c>
      <c r="N374" s="182">
        <f>(J374*About!$A$132/1000)*10^12*'EPA to IEA Scaling'!$E$13</f>
        <v>43281039379.505829</v>
      </c>
      <c r="O374" s="183">
        <f>L374/About!$B$144</f>
        <v>9.2786676516129472</v>
      </c>
      <c r="P374" s="174"/>
    </row>
    <row r="375" spans="2:16" x14ac:dyDescent="0.45">
      <c r="B375" s="118" t="s">
        <v>233</v>
      </c>
      <c r="C375" s="118" t="s">
        <v>1055</v>
      </c>
      <c r="D375" s="118" t="s">
        <v>985</v>
      </c>
      <c r="E375" s="118" t="s">
        <v>1007</v>
      </c>
      <c r="F375" s="118" t="s">
        <v>997</v>
      </c>
      <c r="G375" s="118" t="s">
        <v>1000</v>
      </c>
      <c r="H375" s="118" t="s">
        <v>1008</v>
      </c>
      <c r="I375" s="118">
        <v>1.9999999552965102E-2</v>
      </c>
      <c r="J375" s="118">
        <v>9.9999997764825804E-3</v>
      </c>
      <c r="K375" s="118">
        <v>-2.5699999332427899</v>
      </c>
      <c r="L375" s="181">
        <f>(K375+'NPV Calcs'!$D$13)*About!$B$135</f>
        <v>4.9316393085117234</v>
      </c>
      <c r="M375" s="95" t="str">
        <f>INDEX('IEA Tech to Policy Mapping'!$B$2:$B$13,MATCH($H375,'IEA Tech to Policy Mapping'!$A$2:$A$13,0))</f>
        <v>ngps - T&amp;D methane capture</v>
      </c>
      <c r="N375" s="182">
        <f>(J375*About!$A$132/1000)*10^12*'EPA to IEA Scaling'!$E$13</f>
        <v>226602299.31134129</v>
      </c>
      <c r="O375" s="183">
        <f>L375/About!$B$144</f>
        <v>9.2786676516129472</v>
      </c>
      <c r="P375" s="174"/>
    </row>
    <row r="376" spans="2:16" x14ac:dyDescent="0.45">
      <c r="B376" s="118" t="s">
        <v>158</v>
      </c>
      <c r="C376" s="118" t="s">
        <v>1055</v>
      </c>
      <c r="D376" s="118" t="s">
        <v>962</v>
      </c>
      <c r="E376" s="118" t="s">
        <v>999</v>
      </c>
      <c r="F376" s="118" t="s">
        <v>987</v>
      </c>
      <c r="G376" s="118" t="s">
        <v>1000</v>
      </c>
      <c r="H376" s="118" t="s">
        <v>1001</v>
      </c>
      <c r="I376" s="118">
        <v>9.2600002288818306</v>
      </c>
      <c r="J376" s="118">
        <v>7.8699998855590803</v>
      </c>
      <c r="K376" s="118">
        <v>-2.5099999904632502</v>
      </c>
      <c r="L376" s="181">
        <f>(K376+'NPV Calcs'!$D$13)*About!$B$135</f>
        <v>4.9855225460625263</v>
      </c>
      <c r="M376" s="95" t="str">
        <f>INDEX('IEA Tech to Policy Mapping'!$B$2:$B$13,MATCH($H376,'IEA Tech to Policy Mapping'!$A$2:$A$13,0))</f>
        <v>ngps - T&amp;D methane capture</v>
      </c>
      <c r="N376" s="182">
        <f>(J376*About!$A$132/1000)*10^12*'EPA to IEA Scaling'!$E$13</f>
        <v>178336010950.88852</v>
      </c>
      <c r="O376" s="183">
        <f>L376/About!$B$144</f>
        <v>9.380046649943969</v>
      </c>
      <c r="P376" s="174"/>
    </row>
    <row r="377" spans="2:16" x14ac:dyDescent="0.45">
      <c r="B377" s="118" t="s">
        <v>158</v>
      </c>
      <c r="C377" s="118" t="s">
        <v>1055</v>
      </c>
      <c r="D377" s="118" t="s">
        <v>985</v>
      </c>
      <c r="E377" s="118" t="s">
        <v>994</v>
      </c>
      <c r="F377" s="118" t="s">
        <v>987</v>
      </c>
      <c r="G377" s="118" t="s">
        <v>1000</v>
      </c>
      <c r="H377" s="118" t="s">
        <v>1001</v>
      </c>
      <c r="I377" s="118">
        <v>0.43000000715255698</v>
      </c>
      <c r="J377" s="118">
        <v>0.37000000476837103</v>
      </c>
      <c r="K377" s="118">
        <v>-2.5099999904632502</v>
      </c>
      <c r="L377" s="181">
        <f>(K377+'NPV Calcs'!$D$13)*About!$B$135</f>
        <v>4.9855225460625263</v>
      </c>
      <c r="M377" s="95" t="str">
        <f>INDEX('IEA Tech to Policy Mapping'!$B$2:$B$13,MATCH($H377,'IEA Tech to Policy Mapping'!$A$2:$A$13,0))</f>
        <v>ngps - T&amp;D methane capture</v>
      </c>
      <c r="N377" s="182">
        <f>(J377*About!$A$132/1000)*10^12*'EPA to IEA Scaling'!$E$13</f>
        <v>8384285369.9753942</v>
      </c>
      <c r="O377" s="183">
        <f>L377/About!$B$144</f>
        <v>9.380046649943969</v>
      </c>
      <c r="P377" s="174"/>
    </row>
    <row r="378" spans="2:16" x14ac:dyDescent="0.45">
      <c r="B378" s="118" t="s">
        <v>61</v>
      </c>
      <c r="C378" s="118" t="s">
        <v>1055</v>
      </c>
      <c r="D378" s="118" t="s">
        <v>962</v>
      </c>
      <c r="E378" s="118" t="s">
        <v>991</v>
      </c>
      <c r="F378" s="118" t="s">
        <v>987</v>
      </c>
      <c r="G378" s="118" t="s">
        <v>988</v>
      </c>
      <c r="H378" s="118" t="s">
        <v>1003</v>
      </c>
      <c r="I378" s="118">
        <v>9.9999997764825804E-3</v>
      </c>
      <c r="J378" s="118">
        <v>9.9999997764825804E-3</v>
      </c>
      <c r="K378" s="118">
        <v>-2.3099999427795401</v>
      </c>
      <c r="L378" s="181">
        <f>(K378+'NPV Calcs'!$D$13)*About!$B$135</f>
        <v>5.165133552011488</v>
      </c>
      <c r="M378" s="95" t="str">
        <f>INDEX('IEA Tech to Policy Mapping'!$B$2:$B$13,MATCH($H378,'IEA Tech to Policy Mapping'!$A$2:$A$13,0))</f>
        <v>ngps - T&amp;D methane capture</v>
      </c>
      <c r="N378" s="182">
        <f>(J378*About!$A$132/1000)*10^12*'EPA to IEA Scaling'!$E$13</f>
        <v>226602299.31134129</v>
      </c>
      <c r="O378" s="183">
        <f>L378/About!$B$144</f>
        <v>9.7179770472250357</v>
      </c>
      <c r="P378" s="174"/>
    </row>
    <row r="379" spans="2:16" x14ac:dyDescent="0.45">
      <c r="B379" s="118" t="s">
        <v>61</v>
      </c>
      <c r="C379" s="118" t="s">
        <v>1055</v>
      </c>
      <c r="D379" s="118" t="s">
        <v>962</v>
      </c>
      <c r="E379" s="118" t="s">
        <v>996</v>
      </c>
      <c r="F379" s="118" t="s">
        <v>997</v>
      </c>
      <c r="G379" s="118" t="s">
        <v>988</v>
      </c>
      <c r="H379" s="118" t="s">
        <v>1003</v>
      </c>
      <c r="I379" s="118">
        <v>9.9999997764825804E-3</v>
      </c>
      <c r="J379" s="118">
        <v>9.9999997764825804E-3</v>
      </c>
      <c r="K379" s="118">
        <v>-2.3099999427795401</v>
      </c>
      <c r="L379" s="181">
        <f>(K379+'NPV Calcs'!$D$13)*About!$B$135</f>
        <v>5.165133552011488</v>
      </c>
      <c r="M379" s="95" t="str">
        <f>INDEX('IEA Tech to Policy Mapping'!$B$2:$B$13,MATCH($H379,'IEA Tech to Policy Mapping'!$A$2:$A$13,0))</f>
        <v>ngps - T&amp;D methane capture</v>
      </c>
      <c r="N379" s="182">
        <f>(J379*About!$A$132/1000)*10^12*'EPA to IEA Scaling'!$E$13</f>
        <v>226602299.31134129</v>
      </c>
      <c r="O379" s="183">
        <f>L379/About!$B$144</f>
        <v>9.7179770472250357</v>
      </c>
      <c r="P379" s="174"/>
    </row>
    <row r="380" spans="2:16" x14ac:dyDescent="0.45">
      <c r="B380" s="118" t="s">
        <v>61</v>
      </c>
      <c r="C380" s="118" t="s">
        <v>1055</v>
      </c>
      <c r="D380" s="118" t="s">
        <v>985</v>
      </c>
      <c r="E380" s="118" t="s">
        <v>986</v>
      </c>
      <c r="F380" s="118" t="s">
        <v>987</v>
      </c>
      <c r="G380" s="118" t="s">
        <v>988</v>
      </c>
      <c r="H380" s="118" t="s">
        <v>1003</v>
      </c>
      <c r="I380" s="118">
        <v>7.0000000298023196E-2</v>
      </c>
      <c r="J380" s="118">
        <v>7.0000000298023196E-2</v>
      </c>
      <c r="K380" s="118">
        <v>-2.2799999713897701</v>
      </c>
      <c r="L380" s="181">
        <f>(K380+'NPV Calcs'!$D$13)*About!$B$135</f>
        <v>5.1920751707868895</v>
      </c>
      <c r="M380" s="95" t="str">
        <f>INDEX('IEA Tech to Policy Mapping'!$B$2:$B$13,MATCH($H380,'IEA Tech to Policy Mapping'!$A$2:$A$13,0))</f>
        <v>ngps - T&amp;D methane capture</v>
      </c>
      <c r="N380" s="182">
        <f>(J380*About!$A$132/1000)*10^12*'EPA to IEA Scaling'!$E$13</f>
        <v>1586216137.3873568</v>
      </c>
      <c r="O380" s="183">
        <f>L380/About!$B$144</f>
        <v>9.7686665463905467</v>
      </c>
      <c r="P380" s="174"/>
    </row>
    <row r="381" spans="2:16" x14ac:dyDescent="0.45">
      <c r="B381" s="118" t="s">
        <v>156</v>
      </c>
      <c r="C381" s="118" t="s">
        <v>1055</v>
      </c>
      <c r="D381" s="118" t="s">
        <v>985</v>
      </c>
      <c r="E381" s="118" t="s">
        <v>986</v>
      </c>
      <c r="F381" s="118" t="s">
        <v>987</v>
      </c>
      <c r="G381" s="118" t="s">
        <v>1000</v>
      </c>
      <c r="H381" s="118" t="s">
        <v>1001</v>
      </c>
      <c r="I381" s="118">
        <v>1.41999995708465</v>
      </c>
      <c r="J381" s="118">
        <v>1.21000003814697</v>
      </c>
      <c r="K381" s="118">
        <v>-2.2699999809265101</v>
      </c>
      <c r="L381" s="181">
        <f>(K381+'NPV Calcs'!$D$13)*About!$B$135</f>
        <v>5.201055710378693</v>
      </c>
      <c r="M381" s="95" t="str">
        <f>INDEX('IEA Tech to Policy Mapping'!$B$2:$B$13,MATCH($H381,'IEA Tech to Policy Mapping'!$A$2:$A$13,0))</f>
        <v>ngps - T&amp;D methane capture</v>
      </c>
      <c r="N381" s="182">
        <f>(J381*About!$A$132/1000)*10^12*'EPA to IEA Scaling'!$E$13</f>
        <v>27418879693.951134</v>
      </c>
      <c r="O381" s="183">
        <f>L381/About!$B$144</f>
        <v>9.7855630461123884</v>
      </c>
      <c r="P381" s="174"/>
    </row>
    <row r="382" spans="2:16" x14ac:dyDescent="0.45">
      <c r="B382" s="118" t="s">
        <v>156</v>
      </c>
      <c r="C382" s="118" t="s">
        <v>1055</v>
      </c>
      <c r="D382" s="118" t="s">
        <v>962</v>
      </c>
      <c r="E382" s="118" t="s">
        <v>991</v>
      </c>
      <c r="F382" s="118" t="s">
        <v>987</v>
      </c>
      <c r="G382" s="118" t="s">
        <v>1000</v>
      </c>
      <c r="H382" s="118" t="s">
        <v>1001</v>
      </c>
      <c r="I382" s="118">
        <v>2.6400001049041699</v>
      </c>
      <c r="J382" s="118">
        <v>2.25</v>
      </c>
      <c r="K382" s="118">
        <v>-2.2699999809265101</v>
      </c>
      <c r="L382" s="181">
        <f>(K382+'NPV Calcs'!$D$13)*About!$B$135</f>
        <v>5.201055710378693</v>
      </c>
      <c r="M382" s="95" t="str">
        <f>INDEX('IEA Tech to Policy Mapping'!$B$2:$B$13,MATCH($H382,'IEA Tech to Policy Mapping'!$A$2:$A$13,0))</f>
        <v>ngps - T&amp;D methane capture</v>
      </c>
      <c r="N382" s="182">
        <f>(J382*About!$A$132/1000)*10^12*'EPA to IEA Scaling'!$E$13</f>
        <v>50985518484.666939</v>
      </c>
      <c r="O382" s="183">
        <f>L382/About!$B$144</f>
        <v>9.7855630461123884</v>
      </c>
      <c r="P382" s="174"/>
    </row>
    <row r="383" spans="2:16" x14ac:dyDescent="0.45">
      <c r="B383" s="118" t="s">
        <v>156</v>
      </c>
      <c r="C383" s="118" t="s">
        <v>1055</v>
      </c>
      <c r="D383" s="118" t="s">
        <v>962</v>
      </c>
      <c r="E383" s="118" t="s">
        <v>993</v>
      </c>
      <c r="F383" s="118" t="s">
        <v>987</v>
      </c>
      <c r="G383" s="118" t="s">
        <v>1000</v>
      </c>
      <c r="H383" s="118" t="s">
        <v>1001</v>
      </c>
      <c r="I383" s="118">
        <v>1</v>
      </c>
      <c r="J383" s="118">
        <v>0.85000002384185702</v>
      </c>
      <c r="K383" s="118">
        <v>-2.2699999809265101</v>
      </c>
      <c r="L383" s="181">
        <f>(K383+'NPV Calcs'!$D$13)*About!$B$135</f>
        <v>5.201055710378693</v>
      </c>
      <c r="M383" s="95" t="str">
        <f>INDEX('IEA Tech to Policy Mapping'!$B$2:$B$13,MATCH($H383,'IEA Tech to Policy Mapping'!$A$2:$A$13,0))</f>
        <v>ngps - T&amp;D methane capture</v>
      </c>
      <c r="N383" s="182">
        <f>(J383*About!$A$132/1000)*10^12*'EPA to IEA Scaling'!$E$13</f>
        <v>19261196412.247261</v>
      </c>
      <c r="O383" s="183">
        <f>L383/About!$B$144</f>
        <v>9.7855630461123884</v>
      </c>
      <c r="P383" s="174"/>
    </row>
    <row r="384" spans="2:16" x14ac:dyDescent="0.45">
      <c r="B384" s="118" t="s">
        <v>61</v>
      </c>
      <c r="C384" s="118" t="s">
        <v>1055</v>
      </c>
      <c r="D384" s="118" t="s">
        <v>962</v>
      </c>
      <c r="E384" s="118" t="s">
        <v>996</v>
      </c>
      <c r="F384" s="118" t="s">
        <v>997</v>
      </c>
      <c r="G384" s="118" t="s">
        <v>1000</v>
      </c>
      <c r="H384" s="118" t="s">
        <v>1008</v>
      </c>
      <c r="I384" s="118">
        <v>0.92000001668929998</v>
      </c>
      <c r="J384" s="118">
        <v>0.77999997138976995</v>
      </c>
      <c r="K384" s="118">
        <v>-2.2599999904632502</v>
      </c>
      <c r="L384" s="181">
        <f>(K384+'NPV Calcs'!$D$13)*About!$B$135</f>
        <v>5.2100362499704973</v>
      </c>
      <c r="M384" s="95" t="str">
        <f>INDEX('IEA Tech to Policy Mapping'!$B$2:$B$13,MATCH($H384,'IEA Tech to Policy Mapping'!$A$2:$A$13,0))</f>
        <v>ngps - T&amp;D methane capture</v>
      </c>
      <c r="N384" s="182">
        <f>(J384*About!$A$132/1000)*10^12*'EPA to IEA Scaling'!$E$13</f>
        <v>17674979093.036804</v>
      </c>
      <c r="O384" s="183">
        <f>L384/About!$B$144</f>
        <v>9.8024595458342318</v>
      </c>
      <c r="P384" s="174"/>
    </row>
    <row r="385" spans="2:16" x14ac:dyDescent="0.45">
      <c r="B385" s="118" t="s">
        <v>256</v>
      </c>
      <c r="C385" s="118" t="s">
        <v>1055</v>
      </c>
      <c r="D385" s="118" t="s">
        <v>985</v>
      </c>
      <c r="E385" s="118" t="s">
        <v>1007</v>
      </c>
      <c r="F385" s="118" t="s">
        <v>997</v>
      </c>
      <c r="G385" s="118" t="s">
        <v>1000</v>
      </c>
      <c r="H385" s="118" t="s">
        <v>1008</v>
      </c>
      <c r="I385" s="118">
        <v>3.9999999105930301E-2</v>
      </c>
      <c r="J385" s="118">
        <v>3.9999999105930301E-2</v>
      </c>
      <c r="K385" s="118">
        <v>-2.2599999904632502</v>
      </c>
      <c r="L385" s="181">
        <f>(K385+'NPV Calcs'!$D$13)*About!$B$135</f>
        <v>5.2100362499704973</v>
      </c>
      <c r="M385" s="95" t="str">
        <f>INDEX('IEA Tech to Policy Mapping'!$B$2:$B$13,MATCH($H385,'IEA Tech to Policy Mapping'!$A$2:$A$13,0))</f>
        <v>ngps - T&amp;D methane capture</v>
      </c>
      <c r="N385" s="182">
        <f>(J385*About!$A$132/1000)*10^12*'EPA to IEA Scaling'!$E$13</f>
        <v>906409197.24536443</v>
      </c>
      <c r="O385" s="183">
        <f>L385/About!$B$144</f>
        <v>9.8024595458342318</v>
      </c>
      <c r="P385" s="174"/>
    </row>
    <row r="386" spans="2:16" x14ac:dyDescent="0.45">
      <c r="B386" s="118" t="s">
        <v>313</v>
      </c>
      <c r="C386" s="118" t="s">
        <v>1055</v>
      </c>
      <c r="D386" s="118" t="s">
        <v>985</v>
      </c>
      <c r="E386" s="118" t="s">
        <v>1007</v>
      </c>
      <c r="F386" s="118" t="s">
        <v>997</v>
      </c>
      <c r="G386" s="118" t="s">
        <v>1000</v>
      </c>
      <c r="H386" s="118" t="s">
        <v>1008</v>
      </c>
      <c r="I386" s="118">
        <v>0.129999995231628</v>
      </c>
      <c r="J386" s="118">
        <v>0.109999999403953</v>
      </c>
      <c r="K386" s="118">
        <v>-2.2599999904632502</v>
      </c>
      <c r="L386" s="181">
        <f>(K386+'NPV Calcs'!$D$13)*About!$B$135</f>
        <v>5.2100362499704973</v>
      </c>
      <c r="M386" s="95" t="str">
        <f>INDEX('IEA Tech to Policy Mapping'!$B$2:$B$13,MATCH($H386,'IEA Tech to Policy Mapping'!$A$2:$A$13,0))</f>
        <v>ngps - T&amp;D methane capture</v>
      </c>
      <c r="N386" s="182">
        <f>(J386*About!$A$132/1000)*10^12*'EPA to IEA Scaling'!$E$13</f>
        <v>2492625334.6327105</v>
      </c>
      <c r="O386" s="183">
        <f>L386/About!$B$144</f>
        <v>9.8024595458342318</v>
      </c>
      <c r="P386" s="174"/>
    </row>
    <row r="387" spans="2:16" x14ac:dyDescent="0.45">
      <c r="B387" s="118" t="s">
        <v>345</v>
      </c>
      <c r="C387" s="118" t="s">
        <v>1055</v>
      </c>
      <c r="D387" s="118" t="s">
        <v>985</v>
      </c>
      <c r="E387" s="118" t="s">
        <v>1007</v>
      </c>
      <c r="F387" s="118" t="s">
        <v>997</v>
      </c>
      <c r="G387" s="118" t="s">
        <v>1000</v>
      </c>
      <c r="H387" s="118" t="s">
        <v>1008</v>
      </c>
      <c r="I387" s="118">
        <v>5.0000000745057997E-2</v>
      </c>
      <c r="J387" s="118">
        <v>3.9999999105930301E-2</v>
      </c>
      <c r="K387" s="118">
        <v>-2.2599999904632502</v>
      </c>
      <c r="L387" s="181">
        <f>(K387+'NPV Calcs'!$D$13)*About!$B$135</f>
        <v>5.2100362499704973</v>
      </c>
      <c r="M387" s="95" t="str">
        <f>INDEX('IEA Tech to Policy Mapping'!$B$2:$B$13,MATCH($H387,'IEA Tech to Policy Mapping'!$A$2:$A$13,0))</f>
        <v>ngps - T&amp;D methane capture</v>
      </c>
      <c r="N387" s="182">
        <f>(J387*About!$A$132/1000)*10^12*'EPA to IEA Scaling'!$E$13</f>
        <v>906409197.24536443</v>
      </c>
      <c r="O387" s="183">
        <f>L387/About!$B$144</f>
        <v>9.8024595458342318</v>
      </c>
      <c r="P387" s="174"/>
    </row>
    <row r="388" spans="2:16" x14ac:dyDescent="0.45">
      <c r="B388" s="118" t="s">
        <v>205</v>
      </c>
      <c r="C388" s="118" t="s">
        <v>1055</v>
      </c>
      <c r="D388" s="118" t="s">
        <v>962</v>
      </c>
      <c r="E388" s="118" t="s">
        <v>996</v>
      </c>
      <c r="F388" s="118" t="s">
        <v>997</v>
      </c>
      <c r="G388" s="118" t="s">
        <v>1000</v>
      </c>
      <c r="H388" s="118" t="s">
        <v>1008</v>
      </c>
      <c r="I388" s="118">
        <v>16.290000915527301</v>
      </c>
      <c r="J388" s="118">
        <v>13.8500003814697</v>
      </c>
      <c r="K388" s="118">
        <v>-2.2599999904632502</v>
      </c>
      <c r="L388" s="181">
        <f>(K388+'NPV Calcs'!$D$13)*About!$B$135</f>
        <v>5.2100362499704973</v>
      </c>
      <c r="M388" s="95" t="str">
        <f>INDEX('IEA Tech to Policy Mapping'!$B$2:$B$13,MATCH($H388,'IEA Tech to Policy Mapping'!$A$2:$A$13,0))</f>
        <v>ngps - T&amp;D methane capture</v>
      </c>
      <c r="N388" s="182">
        <f>(J388*About!$A$132/1000)*10^12*'EPA to IEA Scaling'!$E$13</f>
        <v>313844200205.36334</v>
      </c>
      <c r="O388" s="183">
        <f>L388/About!$B$144</f>
        <v>9.8024595458342318</v>
      </c>
      <c r="P388" s="174"/>
    </row>
    <row r="389" spans="2:16" x14ac:dyDescent="0.45">
      <c r="B389" s="118" t="s">
        <v>256</v>
      </c>
      <c r="C389" s="118" t="s">
        <v>1055</v>
      </c>
      <c r="D389" s="118" t="s">
        <v>962</v>
      </c>
      <c r="E389" s="118" t="s">
        <v>996</v>
      </c>
      <c r="F389" s="118" t="s">
        <v>997</v>
      </c>
      <c r="G389" s="118" t="s">
        <v>1000</v>
      </c>
      <c r="H389" s="118" t="s">
        <v>1008</v>
      </c>
      <c r="I389" s="118">
        <v>1.9900000095367401</v>
      </c>
      <c r="J389" s="118">
        <v>1.70000004768371</v>
      </c>
      <c r="K389" s="118">
        <v>-2.2599999904632502</v>
      </c>
      <c r="L389" s="181">
        <f>(K389+'NPV Calcs'!$D$13)*About!$B$135</f>
        <v>5.2100362499704973</v>
      </c>
      <c r="M389" s="95" t="str">
        <f>INDEX('IEA Tech to Policy Mapping'!$B$2:$B$13,MATCH($H389,'IEA Tech to Policy Mapping'!$A$2:$A$13,0))</f>
        <v>ngps - T&amp;D methane capture</v>
      </c>
      <c r="N389" s="182">
        <f>(J389*About!$A$132/1000)*10^12*'EPA to IEA Scaling'!$E$13</f>
        <v>38522392824.494431</v>
      </c>
      <c r="O389" s="183">
        <f>L389/About!$B$144</f>
        <v>9.8024595458342318</v>
      </c>
      <c r="P389" s="174"/>
    </row>
    <row r="390" spans="2:16" x14ac:dyDescent="0.45">
      <c r="B390" s="118" t="s">
        <v>313</v>
      </c>
      <c r="C390" s="118" t="s">
        <v>1055</v>
      </c>
      <c r="D390" s="118" t="s">
        <v>962</v>
      </c>
      <c r="E390" s="118" t="s">
        <v>996</v>
      </c>
      <c r="F390" s="118" t="s">
        <v>997</v>
      </c>
      <c r="G390" s="118" t="s">
        <v>1000</v>
      </c>
      <c r="H390" s="118" t="s">
        <v>1008</v>
      </c>
      <c r="I390" s="118">
        <v>24.170000076293899</v>
      </c>
      <c r="J390" s="118">
        <v>20.549999237060501</v>
      </c>
      <c r="K390" s="118">
        <v>-2.2599999904632502</v>
      </c>
      <c r="L390" s="181">
        <f>(K390+'NPV Calcs'!$D$13)*About!$B$135</f>
        <v>5.2100362499704973</v>
      </c>
      <c r="M390" s="95" t="str">
        <f>INDEX('IEA Tech to Policy Mapping'!$B$2:$B$13,MATCH($H390,'IEA Tech to Policy Mapping'!$A$2:$A$13,0))</f>
        <v>ngps - T&amp;D methane capture</v>
      </c>
      <c r="N390" s="182">
        <f>(J390*About!$A$132/1000)*10^12*'EPA to IEA Scaling'!$E$13</f>
        <v>465667718204.90656</v>
      </c>
      <c r="O390" s="183">
        <f>L390/About!$B$144</f>
        <v>9.8024595458342318</v>
      </c>
      <c r="P390" s="174"/>
    </row>
    <row r="391" spans="2:16" x14ac:dyDescent="0.45">
      <c r="B391" s="118" t="s">
        <v>345</v>
      </c>
      <c r="C391" s="118" t="s">
        <v>1055</v>
      </c>
      <c r="D391" s="118" t="s">
        <v>962</v>
      </c>
      <c r="E391" s="118" t="s">
        <v>996</v>
      </c>
      <c r="F391" s="118" t="s">
        <v>997</v>
      </c>
      <c r="G391" s="118" t="s">
        <v>1000</v>
      </c>
      <c r="H391" s="118" t="s">
        <v>1008</v>
      </c>
      <c r="I391" s="118">
        <v>6.5199999809265101</v>
      </c>
      <c r="J391" s="118">
        <v>5.5399999618530202</v>
      </c>
      <c r="K391" s="118">
        <v>-2.2599999904632502</v>
      </c>
      <c r="L391" s="181">
        <f>(K391+'NPV Calcs'!$D$13)*About!$B$135</f>
        <v>5.2100362499704973</v>
      </c>
      <c r="M391" s="95" t="str">
        <f>INDEX('IEA Tech to Policy Mapping'!$B$2:$B$13,MATCH($H391,'IEA Tech to Policy Mapping'!$A$2:$A$13,0))</f>
        <v>ngps - T&amp;D methane capture</v>
      </c>
      <c r="N391" s="182">
        <f>(J391*About!$A$132/1000)*10^12*'EPA to IEA Scaling'!$E$13</f>
        <v>125537675760.04947</v>
      </c>
      <c r="O391" s="183">
        <f>L391/About!$B$144</f>
        <v>9.8024595458342318</v>
      </c>
      <c r="P391" s="174"/>
    </row>
    <row r="392" spans="2:16" x14ac:dyDescent="0.45">
      <c r="B392" s="118" t="s">
        <v>205</v>
      </c>
      <c r="C392" s="118" t="s">
        <v>1055</v>
      </c>
      <c r="D392" s="118" t="s">
        <v>985</v>
      </c>
      <c r="E392" s="118" t="s">
        <v>1007</v>
      </c>
      <c r="F392" s="118" t="s">
        <v>997</v>
      </c>
      <c r="G392" s="118" t="s">
        <v>1000</v>
      </c>
      <c r="H392" s="118" t="s">
        <v>1008</v>
      </c>
      <c r="I392" s="118">
        <v>5.0000000745057997E-2</v>
      </c>
      <c r="J392" s="118">
        <v>5.0000000745057997E-2</v>
      </c>
      <c r="K392" s="118">
        <v>-2.2599999904632502</v>
      </c>
      <c r="L392" s="181">
        <f>(K392+'NPV Calcs'!$D$13)*About!$B$135</f>
        <v>5.2100362499704973</v>
      </c>
      <c r="M392" s="95" t="str">
        <f>INDEX('IEA Tech to Policy Mapping'!$B$2:$B$13,MATCH($H392,'IEA Tech to Policy Mapping'!$A$2:$A$13,0))</f>
        <v>ngps - T&amp;D methane capture</v>
      </c>
      <c r="N392" s="182">
        <f>(J392*About!$A$132/1000)*10^12*'EPA to IEA Scaling'!$E$13</f>
        <v>1133011538.7646732</v>
      </c>
      <c r="O392" s="183">
        <f>L392/About!$B$144</f>
        <v>9.8024595458342318</v>
      </c>
      <c r="P392" s="174"/>
    </row>
    <row r="393" spans="2:16" x14ac:dyDescent="0.45">
      <c r="B393" s="118" t="s">
        <v>1056</v>
      </c>
      <c r="C393" s="118" t="s">
        <v>1055</v>
      </c>
      <c r="D393" s="118" t="s">
        <v>985</v>
      </c>
      <c r="E393" s="118" t="s">
        <v>1007</v>
      </c>
      <c r="F393" s="118" t="s">
        <v>997</v>
      </c>
      <c r="G393" s="118" t="s">
        <v>1000</v>
      </c>
      <c r="H393" s="118" t="s">
        <v>1008</v>
      </c>
      <c r="I393" s="118">
        <v>0.18999999761581399</v>
      </c>
      <c r="J393" s="118">
        <v>0.15999999642372101</v>
      </c>
      <c r="K393" s="118">
        <v>-2.2599999904632502</v>
      </c>
      <c r="L393" s="181">
        <f>(K393+'NPV Calcs'!$D$13)*About!$B$135</f>
        <v>5.2100362499704973</v>
      </c>
      <c r="M393" s="95" t="str">
        <f>INDEX('IEA Tech to Policy Mapping'!$B$2:$B$13,MATCH($H393,'IEA Tech to Policy Mapping'!$A$2:$A$13,0))</f>
        <v>ngps - T&amp;D methane capture</v>
      </c>
      <c r="N393" s="182">
        <f>(J393*About!$A$132/1000)*10^12*'EPA to IEA Scaling'!$E$13</f>
        <v>3625636788.9814529</v>
      </c>
      <c r="O393" s="183">
        <f>L393/About!$B$144</f>
        <v>9.8024595458342318</v>
      </c>
      <c r="P393" s="174"/>
    </row>
    <row r="394" spans="2:16" x14ac:dyDescent="0.45">
      <c r="B394" s="118" t="s">
        <v>1056</v>
      </c>
      <c r="C394" s="118" t="s">
        <v>1055</v>
      </c>
      <c r="D394" s="118" t="s">
        <v>962</v>
      </c>
      <c r="E394" s="118" t="s">
        <v>996</v>
      </c>
      <c r="F394" s="118" t="s">
        <v>997</v>
      </c>
      <c r="G394" s="118" t="s">
        <v>1000</v>
      </c>
      <c r="H394" s="118" t="s">
        <v>1008</v>
      </c>
      <c r="I394" s="118">
        <v>10.920000076293899</v>
      </c>
      <c r="J394" s="118">
        <v>9.2799997329711896</v>
      </c>
      <c r="K394" s="118">
        <v>-2.2599999904632502</v>
      </c>
      <c r="L394" s="181">
        <f>(K394+'NPV Calcs'!$D$13)*About!$B$135</f>
        <v>5.2100362499704973</v>
      </c>
      <c r="M394" s="95" t="str">
        <f>INDEX('IEA Tech to Policy Mapping'!$B$2:$B$13,MATCH($H394,'IEA Tech to Policy Mapping'!$A$2:$A$13,0))</f>
        <v>ngps - T&amp;D methane capture</v>
      </c>
      <c r="N394" s="182">
        <f>(J394*About!$A$132/1000)*10^12*'EPA to IEA Scaling'!$E$13</f>
        <v>210286932410.26968</v>
      </c>
      <c r="O394" s="183">
        <f>L394/About!$B$144</f>
        <v>9.8024595458342318</v>
      </c>
      <c r="P394" s="174"/>
    </row>
    <row r="395" spans="2:16" x14ac:dyDescent="0.45">
      <c r="B395" s="118" t="s">
        <v>156</v>
      </c>
      <c r="C395" s="118" t="s">
        <v>1055</v>
      </c>
      <c r="D395" s="118" t="s">
        <v>962</v>
      </c>
      <c r="E395" s="118" t="s">
        <v>993</v>
      </c>
      <c r="F395" s="118" t="s">
        <v>987</v>
      </c>
      <c r="G395" s="118" t="s">
        <v>988</v>
      </c>
      <c r="H395" s="118" t="s">
        <v>1006</v>
      </c>
      <c r="I395" s="118">
        <v>1.54999995231628</v>
      </c>
      <c r="J395" s="118">
        <v>1.54999995231628</v>
      </c>
      <c r="K395" s="118">
        <v>-2.1500000953674299</v>
      </c>
      <c r="L395" s="181">
        <f>(K395+'NPV Calcs'!$D$13)*About!$B$135</f>
        <v>5.3088221854802997</v>
      </c>
      <c r="M395" s="95" t="str">
        <f>INDEX('IEA Tech to Policy Mapping'!$B$2:$B$13,MATCH($H395,'IEA Tech to Policy Mapping'!$A$2:$A$13,0))</f>
        <v>ngps - production methane capture</v>
      </c>
      <c r="N395" s="182">
        <f>(J395*About!$A$132/1000)*10^12*'EPA to IEA Scaling'!$E$13</f>
        <v>35123356097.802032</v>
      </c>
      <c r="O395" s="183">
        <f>L395/About!$B$144</f>
        <v>9.9883210427744338</v>
      </c>
      <c r="P395" s="174"/>
    </row>
    <row r="396" spans="2:16" x14ac:dyDescent="0.45">
      <c r="B396" s="118" t="s">
        <v>156</v>
      </c>
      <c r="C396" s="118" t="s">
        <v>1055</v>
      </c>
      <c r="D396" s="118" t="s">
        <v>962</v>
      </c>
      <c r="E396" s="118" t="s">
        <v>991</v>
      </c>
      <c r="F396" s="118" t="s">
        <v>987</v>
      </c>
      <c r="G396" s="118" t="s">
        <v>988</v>
      </c>
      <c r="H396" s="118" t="s">
        <v>1006</v>
      </c>
      <c r="I396" s="118">
        <v>4.0999999046325604</v>
      </c>
      <c r="J396" s="118">
        <v>4.0999999046325604</v>
      </c>
      <c r="K396" s="118">
        <v>-2.1500000953674299</v>
      </c>
      <c r="L396" s="181">
        <f>(K396+'NPV Calcs'!$D$13)*About!$B$135</f>
        <v>5.3088221854802997</v>
      </c>
      <c r="M396" s="95" t="str">
        <f>INDEX('IEA Tech to Policy Mapping'!$B$2:$B$13,MATCH($H396,'IEA Tech to Policy Mapping'!$A$2:$A$13,0))</f>
        <v>ngps - production methane capture</v>
      </c>
      <c r="N396" s="182">
        <f>(J396*About!$A$132/1000)*10^12*'EPA to IEA Scaling'!$E$13</f>
        <v>92906942633.23381</v>
      </c>
      <c r="O396" s="183">
        <f>L396/About!$B$144</f>
        <v>9.9883210427744338</v>
      </c>
      <c r="P396" s="174"/>
    </row>
    <row r="397" spans="2:16" x14ac:dyDescent="0.45">
      <c r="B397" s="118" t="s">
        <v>171</v>
      </c>
      <c r="C397" s="118" t="s">
        <v>1055</v>
      </c>
      <c r="D397" s="118" t="s">
        <v>962</v>
      </c>
      <c r="E397" s="118" t="s">
        <v>991</v>
      </c>
      <c r="F397" s="118" t="s">
        <v>987</v>
      </c>
      <c r="G397" s="118" t="s">
        <v>1000</v>
      </c>
      <c r="H397" s="118" t="s">
        <v>1001</v>
      </c>
      <c r="I397" s="118">
        <v>0.95999997854232699</v>
      </c>
      <c r="J397" s="118">
        <v>0.81000000238418501</v>
      </c>
      <c r="K397" s="118">
        <v>-2.0599999427795401</v>
      </c>
      <c r="L397" s="181">
        <f>(K397+'NPV Calcs'!$D$13)*About!$B$135</f>
        <v>5.3896472559194581</v>
      </c>
      <c r="M397" s="95" t="str">
        <f>INDEX('IEA Tech to Policy Mapping'!$B$2:$B$13,MATCH($H397,'IEA Tech to Policy Mapping'!$A$2:$A$13,0))</f>
        <v>ngps - T&amp;D methane capture</v>
      </c>
      <c r="N397" s="182">
        <f>(J397*About!$A$132/1000)*10^12*'EPA to IEA Scaling'!$E$13</f>
        <v>18354786708.506283</v>
      </c>
      <c r="O397" s="183">
        <f>L397/About!$B$144</f>
        <v>10.140389943115297</v>
      </c>
      <c r="P397" s="174"/>
    </row>
    <row r="398" spans="2:16" x14ac:dyDescent="0.45">
      <c r="B398" s="118" t="s">
        <v>171</v>
      </c>
      <c r="C398" s="118" t="s">
        <v>1055</v>
      </c>
      <c r="D398" s="118" t="s">
        <v>985</v>
      </c>
      <c r="E398" s="118" t="s">
        <v>986</v>
      </c>
      <c r="F398" s="118" t="s">
        <v>987</v>
      </c>
      <c r="G398" s="118" t="s">
        <v>1000</v>
      </c>
      <c r="H398" s="118" t="s">
        <v>1001</v>
      </c>
      <c r="I398" s="118">
        <v>2.9999999329447701E-2</v>
      </c>
      <c r="J398" s="118">
        <v>2.9999999329447701E-2</v>
      </c>
      <c r="K398" s="118">
        <v>-2.0599999427795401</v>
      </c>
      <c r="L398" s="181">
        <f>(K398+'NPV Calcs'!$D$13)*About!$B$135</f>
        <v>5.3896472559194581</v>
      </c>
      <c r="M398" s="95" t="str">
        <f>INDEX('IEA Tech to Policy Mapping'!$B$2:$B$13,MATCH($H398,'IEA Tech to Policy Mapping'!$A$2:$A$13,0))</f>
        <v>ngps - T&amp;D methane capture</v>
      </c>
      <c r="N398" s="182">
        <f>(J398*About!$A$132/1000)*10^12*'EPA to IEA Scaling'!$E$13</f>
        <v>679806897.9340229</v>
      </c>
      <c r="O398" s="183">
        <f>L398/About!$B$144</f>
        <v>10.140389943115297</v>
      </c>
      <c r="P398" s="174"/>
    </row>
    <row r="399" spans="2:16" x14ac:dyDescent="0.45">
      <c r="B399" s="118" t="s">
        <v>205</v>
      </c>
      <c r="C399" s="118" t="s">
        <v>1055</v>
      </c>
      <c r="D399" s="118" t="s">
        <v>985</v>
      </c>
      <c r="E399" s="118" t="s">
        <v>986</v>
      </c>
      <c r="F399" s="118" t="s">
        <v>987</v>
      </c>
      <c r="G399" s="118" t="s">
        <v>1000</v>
      </c>
      <c r="H399" s="118" t="s">
        <v>1001</v>
      </c>
      <c r="I399" s="118">
        <v>3.9999999105930301E-2</v>
      </c>
      <c r="J399" s="118">
        <v>3.9999999105930301E-2</v>
      </c>
      <c r="K399" s="118">
        <v>-2.0199999809265101</v>
      </c>
      <c r="L399" s="181">
        <f>(K399+'NPV Calcs'!$D$13)*About!$B$135</f>
        <v>5.4255694142866639</v>
      </c>
      <c r="M399" s="95" t="str">
        <f>INDEX('IEA Tech to Policy Mapping'!$B$2:$B$13,MATCH($H399,'IEA Tech to Policy Mapping'!$A$2:$A$13,0))</f>
        <v>ngps - T&amp;D methane capture</v>
      </c>
      <c r="N399" s="182">
        <f>(J399*About!$A$132/1000)*10^12*'EPA to IEA Scaling'!$E$13</f>
        <v>906409197.24536443</v>
      </c>
      <c r="O399" s="183">
        <f>L399/About!$B$144</f>
        <v>10.207975942002653</v>
      </c>
      <c r="P399" s="174"/>
    </row>
    <row r="400" spans="2:16" x14ac:dyDescent="0.45">
      <c r="B400" s="118" t="s">
        <v>1056</v>
      </c>
      <c r="C400" s="118" t="s">
        <v>1055</v>
      </c>
      <c r="D400" s="118" t="s">
        <v>985</v>
      </c>
      <c r="E400" s="118" t="s">
        <v>986</v>
      </c>
      <c r="F400" s="118" t="s">
        <v>987</v>
      </c>
      <c r="G400" s="118" t="s">
        <v>1000</v>
      </c>
      <c r="H400" s="118" t="s">
        <v>1001</v>
      </c>
      <c r="I400" s="118">
        <v>7.0000000298023196E-2</v>
      </c>
      <c r="J400" s="118">
        <v>5.9999998658895402E-2</v>
      </c>
      <c r="K400" s="118">
        <v>-2.0199999809265101</v>
      </c>
      <c r="L400" s="181">
        <f>(K400+'NPV Calcs'!$D$13)*About!$B$135</f>
        <v>5.4255694142866639</v>
      </c>
      <c r="M400" s="95" t="str">
        <f>INDEX('IEA Tech to Policy Mapping'!$B$2:$B$13,MATCH($H400,'IEA Tech to Policy Mapping'!$A$2:$A$13,0))</f>
        <v>ngps - T&amp;D methane capture</v>
      </c>
      <c r="N400" s="182">
        <f>(J400*About!$A$132/1000)*10^12*'EPA to IEA Scaling'!$E$13</f>
        <v>1359613795.8680458</v>
      </c>
      <c r="O400" s="183">
        <f>L400/About!$B$144</f>
        <v>10.207975942002653</v>
      </c>
      <c r="P400" s="174"/>
    </row>
    <row r="401" spans="2:16" x14ac:dyDescent="0.45">
      <c r="B401" s="118" t="s">
        <v>313</v>
      </c>
      <c r="C401" s="118" t="s">
        <v>1055</v>
      </c>
      <c r="D401" s="118" t="s">
        <v>985</v>
      </c>
      <c r="E401" s="118" t="s">
        <v>986</v>
      </c>
      <c r="F401" s="118" t="s">
        <v>987</v>
      </c>
      <c r="G401" s="118" t="s">
        <v>1000</v>
      </c>
      <c r="H401" s="118" t="s">
        <v>1001</v>
      </c>
      <c r="I401" s="118">
        <v>0.18999999761581399</v>
      </c>
      <c r="J401" s="118">
        <v>0.17000000178813901</v>
      </c>
      <c r="K401" s="118">
        <v>-2.0199999809265101</v>
      </c>
      <c r="L401" s="181">
        <f>(K401+'NPV Calcs'!$D$13)*About!$B$135</f>
        <v>5.4255694142866639</v>
      </c>
      <c r="M401" s="95" t="str">
        <f>INDEX('IEA Tech to Policy Mapping'!$B$2:$B$13,MATCH($H401,'IEA Tech to Policy Mapping'!$A$2:$A$13,0))</f>
        <v>ngps - T&amp;D methane capture</v>
      </c>
      <c r="N401" s="182">
        <f>(J401*About!$A$132/1000)*10^12*'EPA to IEA Scaling'!$E$13</f>
        <v>3852239214.9166999</v>
      </c>
      <c r="O401" s="183">
        <f>L401/About!$B$144</f>
        <v>10.207975942002653</v>
      </c>
      <c r="P401" s="174"/>
    </row>
    <row r="402" spans="2:16" x14ac:dyDescent="0.45">
      <c r="B402" s="118" t="s">
        <v>61</v>
      </c>
      <c r="C402" s="118" t="s">
        <v>1055</v>
      </c>
      <c r="D402" s="118" t="s">
        <v>985</v>
      </c>
      <c r="E402" s="118" t="s">
        <v>986</v>
      </c>
      <c r="F402" s="118" t="s">
        <v>987</v>
      </c>
      <c r="G402" s="118" t="s">
        <v>1000</v>
      </c>
      <c r="H402" s="118" t="s">
        <v>1001</v>
      </c>
      <c r="I402" s="118">
        <v>1.9999999552965102E-2</v>
      </c>
      <c r="J402" s="118">
        <v>1.9999999552965102E-2</v>
      </c>
      <c r="K402" s="118">
        <v>-2.0199999809265101</v>
      </c>
      <c r="L402" s="181">
        <f>(K402+'NPV Calcs'!$D$13)*About!$B$135</f>
        <v>5.4255694142866639</v>
      </c>
      <c r="M402" s="95" t="str">
        <f>INDEX('IEA Tech to Policy Mapping'!$B$2:$B$13,MATCH($H402,'IEA Tech to Policy Mapping'!$A$2:$A$13,0))</f>
        <v>ngps - T&amp;D methane capture</v>
      </c>
      <c r="N402" s="182">
        <f>(J402*About!$A$132/1000)*10^12*'EPA to IEA Scaling'!$E$13</f>
        <v>453204598.62268114</v>
      </c>
      <c r="O402" s="183">
        <f>L402/About!$B$144</f>
        <v>10.207975942002653</v>
      </c>
      <c r="P402" s="174"/>
    </row>
    <row r="403" spans="2:16" x14ac:dyDescent="0.45">
      <c r="B403" s="118" t="s">
        <v>1056</v>
      </c>
      <c r="C403" s="118" t="s">
        <v>1055</v>
      </c>
      <c r="D403" s="118" t="s">
        <v>962</v>
      </c>
      <c r="E403" s="118" t="s">
        <v>991</v>
      </c>
      <c r="F403" s="118" t="s">
        <v>987</v>
      </c>
      <c r="G403" s="118" t="s">
        <v>1000</v>
      </c>
      <c r="H403" s="118" t="s">
        <v>1001</v>
      </c>
      <c r="I403" s="118">
        <v>0.21999999880790699</v>
      </c>
      <c r="J403" s="118">
        <v>0.18999999761581399</v>
      </c>
      <c r="K403" s="118">
        <v>-2.0199999809265101</v>
      </c>
      <c r="L403" s="181">
        <f>(K403+'NPV Calcs'!$D$13)*About!$B$135</f>
        <v>5.4255694142866639</v>
      </c>
      <c r="M403" s="95" t="str">
        <f>INDEX('IEA Tech to Policy Mapping'!$B$2:$B$13,MATCH($H403,'IEA Tech to Policy Mapping'!$A$2:$A$13,0))</f>
        <v>ngps - T&amp;D methane capture</v>
      </c>
      <c r="N403" s="182">
        <f>(J403*About!$A$132/1000)*10^12*'EPA to IEA Scaling'!$E$13</f>
        <v>4305443729.1234484</v>
      </c>
      <c r="O403" s="183">
        <f>L403/About!$B$144</f>
        <v>10.207975942002653</v>
      </c>
      <c r="P403" s="174"/>
    </row>
    <row r="404" spans="2:16" x14ac:dyDescent="0.45">
      <c r="B404" s="118" t="s">
        <v>61</v>
      </c>
      <c r="C404" s="118" t="s">
        <v>1055</v>
      </c>
      <c r="D404" s="118" t="s">
        <v>962</v>
      </c>
      <c r="E404" s="118" t="s">
        <v>991</v>
      </c>
      <c r="F404" s="118" t="s">
        <v>987</v>
      </c>
      <c r="G404" s="118" t="s">
        <v>1000</v>
      </c>
      <c r="H404" s="118" t="s">
        <v>1001</v>
      </c>
      <c r="I404" s="118">
        <v>3.9999999105930301E-2</v>
      </c>
      <c r="J404" s="118">
        <v>3.9999999105930301E-2</v>
      </c>
      <c r="K404" s="118">
        <v>-2.0199999809265101</v>
      </c>
      <c r="L404" s="181">
        <f>(K404+'NPV Calcs'!$D$13)*About!$B$135</f>
        <v>5.4255694142866639</v>
      </c>
      <c r="M404" s="95" t="str">
        <f>INDEX('IEA Tech to Policy Mapping'!$B$2:$B$13,MATCH($H404,'IEA Tech to Policy Mapping'!$A$2:$A$13,0))</f>
        <v>ngps - T&amp;D methane capture</v>
      </c>
      <c r="N404" s="182">
        <f>(J404*About!$A$132/1000)*10^12*'EPA to IEA Scaling'!$E$13</f>
        <v>906409197.24536443</v>
      </c>
      <c r="O404" s="183">
        <f>L404/About!$B$144</f>
        <v>10.207975942002653</v>
      </c>
      <c r="P404" s="174"/>
    </row>
    <row r="405" spans="2:16" x14ac:dyDescent="0.45">
      <c r="B405" s="118" t="s">
        <v>313</v>
      </c>
      <c r="C405" s="118" t="s">
        <v>1055</v>
      </c>
      <c r="D405" s="118" t="s">
        <v>962</v>
      </c>
      <c r="E405" s="118" t="s">
        <v>991</v>
      </c>
      <c r="F405" s="118" t="s">
        <v>987</v>
      </c>
      <c r="G405" s="118" t="s">
        <v>1000</v>
      </c>
      <c r="H405" s="118" t="s">
        <v>1001</v>
      </c>
      <c r="I405" s="118">
        <v>0.63999998569488503</v>
      </c>
      <c r="J405" s="118">
        <v>0.54000002145767201</v>
      </c>
      <c r="K405" s="118">
        <v>-2.0199999809265101</v>
      </c>
      <c r="L405" s="181">
        <f>(K405+'NPV Calcs'!$D$13)*About!$B$135</f>
        <v>5.4255694142866639</v>
      </c>
      <c r="M405" s="95" t="str">
        <f>INDEX('IEA Tech to Policy Mapping'!$B$2:$B$13,MATCH($H405,'IEA Tech to Policy Mapping'!$A$2:$A$13,0))</f>
        <v>ngps - T&amp;D methane capture</v>
      </c>
      <c r="N405" s="182">
        <f>(J405*About!$A$132/1000)*10^12*'EPA to IEA Scaling'!$E$13</f>
        <v>12236524922.555857</v>
      </c>
      <c r="O405" s="183">
        <f>L405/About!$B$144</f>
        <v>10.207975942002653</v>
      </c>
      <c r="P405" s="174"/>
    </row>
    <row r="406" spans="2:16" x14ac:dyDescent="0.45">
      <c r="B406" s="118" t="s">
        <v>82</v>
      </c>
      <c r="C406" s="118" t="s">
        <v>1055</v>
      </c>
      <c r="D406" s="118" t="s">
        <v>985</v>
      </c>
      <c r="E406" s="118" t="s">
        <v>1007</v>
      </c>
      <c r="F406" s="118" t="s">
        <v>997</v>
      </c>
      <c r="G406" s="118" t="s">
        <v>1000</v>
      </c>
      <c r="H406" s="118" t="s">
        <v>1008</v>
      </c>
      <c r="I406" s="118">
        <v>1.2200000286102199</v>
      </c>
      <c r="J406" s="118">
        <v>1.03999996185302</v>
      </c>
      <c r="K406" s="118">
        <v>-1.87999999523162</v>
      </c>
      <c r="L406" s="181">
        <f>(K406+'NPV Calcs'!$D$13)*About!$B$135</f>
        <v>5.5512970756283542</v>
      </c>
      <c r="M406" s="95" t="str">
        <f>INDEX('IEA Tech to Policy Mapping'!$B$2:$B$13,MATCH($H406,'IEA Tech to Policy Mapping'!$A$2:$A$13,0))</f>
        <v>ngps - T&amp;D methane capture</v>
      </c>
      <c r="N406" s="182">
        <f>(J406*About!$A$132/1000)*10^12*'EPA to IEA Scaling'!$E$13</f>
        <v>23566638790.715584</v>
      </c>
      <c r="O406" s="183">
        <f>L406/About!$B$144</f>
        <v>10.444527139530548</v>
      </c>
      <c r="P406" s="174"/>
    </row>
    <row r="407" spans="2:16" x14ac:dyDescent="0.45">
      <c r="B407" s="118" t="s">
        <v>82</v>
      </c>
      <c r="C407" s="118" t="s">
        <v>1055</v>
      </c>
      <c r="D407" s="118" t="s">
        <v>962</v>
      </c>
      <c r="E407" s="118" t="s">
        <v>996</v>
      </c>
      <c r="F407" s="118" t="s">
        <v>997</v>
      </c>
      <c r="G407" s="118" t="s">
        <v>1000</v>
      </c>
      <c r="H407" s="118" t="s">
        <v>1008</v>
      </c>
      <c r="I407" s="118">
        <v>171.30000305175699</v>
      </c>
      <c r="J407" s="118">
        <v>145.61000061035099</v>
      </c>
      <c r="K407" s="118">
        <v>-1.87999999523162</v>
      </c>
      <c r="L407" s="181">
        <f>(K407+'NPV Calcs'!$D$13)*About!$B$135</f>
        <v>5.5512970756283542</v>
      </c>
      <c r="M407" s="95" t="str">
        <f>INDEX('IEA Tech to Policy Mapping'!$B$2:$B$13,MATCH($H407,'IEA Tech to Policy Mapping'!$A$2:$A$13,0))</f>
        <v>ngps - T&amp;D methane capture</v>
      </c>
      <c r="N407" s="182">
        <f>(J407*About!$A$132/1000)*10^12*'EPA to IEA Scaling'!$E$13</f>
        <v>3299556167853.9619</v>
      </c>
      <c r="O407" s="183">
        <f>L407/About!$B$144</f>
        <v>10.444527139530548</v>
      </c>
      <c r="P407" s="174"/>
    </row>
    <row r="408" spans="2:16" x14ac:dyDescent="0.45">
      <c r="B408" s="118" t="s">
        <v>82</v>
      </c>
      <c r="C408" s="118" t="s">
        <v>1055</v>
      </c>
      <c r="D408" s="118" t="s">
        <v>962</v>
      </c>
      <c r="E408" s="118" t="s">
        <v>991</v>
      </c>
      <c r="F408" s="118" t="s">
        <v>987</v>
      </c>
      <c r="G408" s="118" t="s">
        <v>1000</v>
      </c>
      <c r="H408" s="118" t="s">
        <v>1001</v>
      </c>
      <c r="I408" s="118">
        <v>47.349998474121001</v>
      </c>
      <c r="J408" s="118">
        <v>40.240001678466797</v>
      </c>
      <c r="K408" s="118">
        <v>-1.87000000476837</v>
      </c>
      <c r="L408" s="181">
        <f>(K408+'NPV Calcs'!$D$13)*About!$B$135</f>
        <v>5.5602776152201487</v>
      </c>
      <c r="M408" s="95" t="str">
        <f>INDEX('IEA Tech to Policy Mapping'!$B$2:$B$13,MATCH($H408,'IEA Tech to Policy Mapping'!$A$2:$A$13,0))</f>
        <v>ngps - T&amp;D methane capture</v>
      </c>
      <c r="N408" s="182">
        <f>(J408*About!$A$132/1000)*10^12*'EPA to IEA Scaling'!$E$13</f>
        <v>911847710844.66553</v>
      </c>
      <c r="O408" s="183">
        <f>L408/About!$B$144</f>
        <v>10.461423639252374</v>
      </c>
      <c r="P408" s="174"/>
    </row>
    <row r="409" spans="2:16" x14ac:dyDescent="0.45">
      <c r="B409" s="118" t="s">
        <v>82</v>
      </c>
      <c r="C409" s="118" t="s">
        <v>1055</v>
      </c>
      <c r="D409" s="118" t="s">
        <v>962</v>
      </c>
      <c r="E409" s="118" t="s">
        <v>993</v>
      </c>
      <c r="F409" s="118" t="s">
        <v>987</v>
      </c>
      <c r="G409" s="118" t="s">
        <v>1000</v>
      </c>
      <c r="H409" s="118" t="s">
        <v>1001</v>
      </c>
      <c r="I409" s="118">
        <v>30.579999923706001</v>
      </c>
      <c r="J409" s="118">
        <v>25.9899997711181</v>
      </c>
      <c r="K409" s="118">
        <v>-1.87000000476837</v>
      </c>
      <c r="L409" s="181">
        <f>(K409+'NPV Calcs'!$D$13)*About!$B$135</f>
        <v>5.5602776152201487</v>
      </c>
      <c r="M409" s="95" t="str">
        <f>INDEX('IEA Tech to Policy Mapping'!$B$2:$B$13,MATCH($H409,'IEA Tech to Policy Mapping'!$A$2:$A$13,0))</f>
        <v>ngps - T&amp;D methane capture</v>
      </c>
      <c r="N409" s="182">
        <f>(J409*About!$A$132/1000)*10^12*'EPA to IEA Scaling'!$E$13</f>
        <v>588939383887.48059</v>
      </c>
      <c r="O409" s="183">
        <f>L409/About!$B$144</f>
        <v>10.461423639252374</v>
      </c>
      <c r="P409" s="174"/>
    </row>
    <row r="410" spans="2:16" x14ac:dyDescent="0.45">
      <c r="B410" s="118" t="s">
        <v>82</v>
      </c>
      <c r="C410" s="118" t="s">
        <v>1055</v>
      </c>
      <c r="D410" s="118" t="s">
        <v>985</v>
      </c>
      <c r="E410" s="118" t="s">
        <v>986</v>
      </c>
      <c r="F410" s="118" t="s">
        <v>987</v>
      </c>
      <c r="G410" s="118" t="s">
        <v>1000</v>
      </c>
      <c r="H410" s="118" t="s">
        <v>1001</v>
      </c>
      <c r="I410" s="118">
        <v>13.270000457763601</v>
      </c>
      <c r="J410" s="118">
        <v>11.279999732971101</v>
      </c>
      <c r="K410" s="118">
        <v>-1.87000000476837</v>
      </c>
      <c r="L410" s="181">
        <f>(K410+'NPV Calcs'!$D$13)*About!$B$135</f>
        <v>5.5602776152201487</v>
      </c>
      <c r="M410" s="95" t="str">
        <f>INDEX('IEA Tech to Policy Mapping'!$B$2:$B$13,MATCH($H410,'IEA Tech to Policy Mapping'!$A$2:$A$13,0))</f>
        <v>ngps - T&amp;D methane capture</v>
      </c>
      <c r="N410" s="182">
        <f>(J410*About!$A$132/1000)*10^12*'EPA to IEA Scaling'!$E$13</f>
        <v>255607393285.52716</v>
      </c>
      <c r="O410" s="183">
        <f>L410/About!$B$144</f>
        <v>10.461423639252374</v>
      </c>
      <c r="P410" s="174"/>
    </row>
    <row r="411" spans="2:16" x14ac:dyDescent="0.45">
      <c r="B411" s="118" t="s">
        <v>82</v>
      </c>
      <c r="C411" s="118" t="s">
        <v>1055</v>
      </c>
      <c r="D411" s="118" t="s">
        <v>962</v>
      </c>
      <c r="E411" s="118" t="s">
        <v>991</v>
      </c>
      <c r="F411" s="118" t="s">
        <v>987</v>
      </c>
      <c r="G411" s="118" t="s">
        <v>988</v>
      </c>
      <c r="H411" s="118" t="s">
        <v>1006</v>
      </c>
      <c r="I411" s="118">
        <v>79.839996337890597</v>
      </c>
      <c r="J411" s="118">
        <v>79.839996337890597</v>
      </c>
      <c r="K411" s="118">
        <v>-1.87000000476837</v>
      </c>
      <c r="L411" s="181">
        <f>(K411+'NPV Calcs'!$D$13)*About!$B$135</f>
        <v>5.5602776152201487</v>
      </c>
      <c r="M411" s="95" t="str">
        <f>INDEX('IEA Tech to Policy Mapping'!$B$2:$B$13,MATCH($H411,'IEA Tech to Policy Mapping'!$A$2:$A$13,0))</f>
        <v>ngps - production methane capture</v>
      </c>
      <c r="N411" s="182">
        <f>(J411*About!$A$132/1000)*10^12*'EPA to IEA Scaling'!$E$13</f>
        <v>1809192715156.1162</v>
      </c>
      <c r="O411" s="183">
        <f>L411/About!$B$144</f>
        <v>10.461423639252374</v>
      </c>
      <c r="P411" s="174"/>
    </row>
    <row r="412" spans="2:16" x14ac:dyDescent="0.45">
      <c r="B412" s="118" t="s">
        <v>82</v>
      </c>
      <c r="C412" s="118" t="s">
        <v>1055</v>
      </c>
      <c r="D412" s="118" t="s">
        <v>962</v>
      </c>
      <c r="E412" s="118" t="s">
        <v>993</v>
      </c>
      <c r="F412" s="118" t="s">
        <v>987</v>
      </c>
      <c r="G412" s="118" t="s">
        <v>988</v>
      </c>
      <c r="H412" s="118" t="s">
        <v>1006</v>
      </c>
      <c r="I412" s="118">
        <v>51.580001831054602</v>
      </c>
      <c r="J412" s="118">
        <v>51.580001831054602</v>
      </c>
      <c r="K412" s="118">
        <v>-1.87000000476837</v>
      </c>
      <c r="L412" s="181">
        <f>(K412+'NPV Calcs'!$D$13)*About!$B$135</f>
        <v>5.5602776152201487</v>
      </c>
      <c r="M412" s="95" t="str">
        <f>INDEX('IEA Tech to Policy Mapping'!$B$2:$B$13,MATCH($H412,'IEA Tech to Policy Mapping'!$A$2:$A$13,0))</f>
        <v>ngps - production methane capture</v>
      </c>
      <c r="N412" s="182">
        <f>(J412*About!$A$132/1000)*10^12*'EPA to IEA Scaling'!$E$13</f>
        <v>1168814727465.0618</v>
      </c>
      <c r="O412" s="183">
        <f>L412/About!$B$144</f>
        <v>10.461423639252374</v>
      </c>
      <c r="P412" s="174"/>
    </row>
    <row r="413" spans="2:16" x14ac:dyDescent="0.45">
      <c r="B413" s="118" t="s">
        <v>313</v>
      </c>
      <c r="C413" s="118" t="s">
        <v>1055</v>
      </c>
      <c r="D413" s="118" t="s">
        <v>962</v>
      </c>
      <c r="E413" s="118" t="s">
        <v>991</v>
      </c>
      <c r="F413" s="118" t="s">
        <v>987</v>
      </c>
      <c r="G413" s="118" t="s">
        <v>988</v>
      </c>
      <c r="H413" s="118" t="s">
        <v>1006</v>
      </c>
      <c r="I413" s="118">
        <v>0.99000000953674305</v>
      </c>
      <c r="J413" s="118">
        <v>0.99000000953674305</v>
      </c>
      <c r="K413" s="118">
        <v>-1.8200000524520801</v>
      </c>
      <c r="L413" s="181">
        <f>(K413+'NPV Calcs'!$D$13)*About!$B$135</f>
        <v>5.6051803131791571</v>
      </c>
      <c r="M413" s="95" t="str">
        <f>INDEX('IEA Tech to Policy Mapping'!$B$2:$B$13,MATCH($H413,'IEA Tech to Policy Mapping'!$A$2:$A$13,0))</f>
        <v>ngps - production methane capture</v>
      </c>
      <c r="N413" s="182">
        <f>(J413*About!$A$132/1000)*10^12*'EPA to IEA Scaling'!$E$13</f>
        <v>22433628349.358246</v>
      </c>
      <c r="O413" s="183">
        <f>L413/About!$B$144</f>
        <v>10.54590613786157</v>
      </c>
      <c r="P413" s="174"/>
    </row>
    <row r="414" spans="2:16" x14ac:dyDescent="0.45">
      <c r="B414" s="118" t="s">
        <v>233</v>
      </c>
      <c r="C414" s="118" t="s">
        <v>1055</v>
      </c>
      <c r="D414" s="118" t="s">
        <v>962</v>
      </c>
      <c r="E414" s="118" t="s">
        <v>999</v>
      </c>
      <c r="F414" s="118" t="s">
        <v>987</v>
      </c>
      <c r="G414" s="118" t="s">
        <v>1000</v>
      </c>
      <c r="H414" s="118" t="s">
        <v>1001</v>
      </c>
      <c r="I414" s="118">
        <v>0.34999999403953502</v>
      </c>
      <c r="J414" s="118">
        <v>0.30000001192092801</v>
      </c>
      <c r="K414" s="118">
        <v>-1.7799999713897701</v>
      </c>
      <c r="L414" s="181">
        <f>(K414+'NPV Calcs'!$D$13)*About!$B$135</f>
        <v>5.6411025786028297</v>
      </c>
      <c r="M414" s="95" t="str">
        <f>INDEX('IEA Tech to Policy Mapping'!$B$2:$B$13,MATCH($H414,'IEA Tech to Policy Mapping'!$A$2:$A$13,0))</f>
        <v>ngps - T&amp;D methane capture</v>
      </c>
      <c r="N414" s="182">
        <f>(J414*About!$A$132/1000)*10^12*'EPA to IEA Scaling'!$E$13</f>
        <v>6798069401.4199009</v>
      </c>
      <c r="O414" s="183">
        <f>L414/About!$B$144</f>
        <v>10.613492338171071</v>
      </c>
      <c r="P414" s="174"/>
    </row>
    <row r="415" spans="2:16" x14ac:dyDescent="0.45">
      <c r="B415" s="118" t="s">
        <v>233</v>
      </c>
      <c r="C415" s="118" t="s">
        <v>1055</v>
      </c>
      <c r="D415" s="118" t="s">
        <v>985</v>
      </c>
      <c r="E415" s="118" t="s">
        <v>994</v>
      </c>
      <c r="F415" s="118" t="s">
        <v>987</v>
      </c>
      <c r="G415" s="118" t="s">
        <v>1000</v>
      </c>
      <c r="H415" s="118" t="s">
        <v>1001</v>
      </c>
      <c r="I415" s="118">
        <v>2.9999999329447701E-2</v>
      </c>
      <c r="J415" s="118">
        <v>2.9999999329447701E-2</v>
      </c>
      <c r="K415" s="118">
        <v>-1.7799999713897701</v>
      </c>
      <c r="L415" s="181">
        <f>(K415+'NPV Calcs'!$D$13)*About!$B$135</f>
        <v>5.6411025786028297</v>
      </c>
      <c r="M415" s="95" t="str">
        <f>INDEX('IEA Tech to Policy Mapping'!$B$2:$B$13,MATCH($H415,'IEA Tech to Policy Mapping'!$A$2:$A$13,0))</f>
        <v>ngps - T&amp;D methane capture</v>
      </c>
      <c r="N415" s="182">
        <f>(J415*About!$A$132/1000)*10^12*'EPA to IEA Scaling'!$E$13</f>
        <v>679806897.9340229</v>
      </c>
      <c r="O415" s="183">
        <f>L415/About!$B$144</f>
        <v>10.613492338171071</v>
      </c>
      <c r="P415" s="174"/>
    </row>
    <row r="416" spans="2:16" x14ac:dyDescent="0.45">
      <c r="B416" s="118" t="s">
        <v>1056</v>
      </c>
      <c r="C416" s="118" t="s">
        <v>1055</v>
      </c>
      <c r="D416" s="118" t="s">
        <v>962</v>
      </c>
      <c r="E416" s="118" t="s">
        <v>991</v>
      </c>
      <c r="F416" s="118" t="s">
        <v>987</v>
      </c>
      <c r="G416" s="118" t="s">
        <v>988</v>
      </c>
      <c r="H416" s="118" t="s">
        <v>1006</v>
      </c>
      <c r="I416" s="118">
        <v>0.37000000476837103</v>
      </c>
      <c r="J416" s="118">
        <v>0.37000000476837103</v>
      </c>
      <c r="K416" s="118">
        <v>-1.7200000286102199</v>
      </c>
      <c r="L416" s="181">
        <f>(K416+'NPV Calcs'!$D$13)*About!$B$135</f>
        <v>5.6949858161536433</v>
      </c>
      <c r="M416" s="95" t="str">
        <f>INDEX('IEA Tech to Policy Mapping'!$B$2:$B$13,MATCH($H416,'IEA Tech to Policy Mapping'!$A$2:$A$13,0))</f>
        <v>ngps - production methane capture</v>
      </c>
      <c r="N416" s="182">
        <f>(J416*About!$A$132/1000)*10^12*'EPA to IEA Scaling'!$E$13</f>
        <v>8384285369.9753942</v>
      </c>
      <c r="O416" s="183">
        <f>L416/About!$B$144</f>
        <v>10.714871336502114</v>
      </c>
      <c r="P416" s="174"/>
    </row>
    <row r="417" spans="2:16" x14ac:dyDescent="0.45">
      <c r="B417" s="118" t="s">
        <v>40</v>
      </c>
      <c r="C417" s="118" t="s">
        <v>1055</v>
      </c>
      <c r="D417" s="118" t="s">
        <v>985</v>
      </c>
      <c r="E417" s="118" t="s">
        <v>986</v>
      </c>
      <c r="F417" s="118" t="s">
        <v>987</v>
      </c>
      <c r="G417" s="118" t="s">
        <v>1000</v>
      </c>
      <c r="H417" s="118" t="s">
        <v>1001</v>
      </c>
      <c r="I417" s="118">
        <v>1.9999999552965102E-2</v>
      </c>
      <c r="J417" s="118">
        <v>1.9999999552965102E-2</v>
      </c>
      <c r="K417" s="118">
        <v>-1.6900000572204501</v>
      </c>
      <c r="L417" s="181">
        <f>(K417+'NPV Calcs'!$D$13)*About!$B$135</f>
        <v>5.7219274349290448</v>
      </c>
      <c r="M417" s="95" t="str">
        <f>INDEX('IEA Tech to Policy Mapping'!$B$2:$B$13,MATCH($H417,'IEA Tech to Policy Mapping'!$A$2:$A$13,0))</f>
        <v>ngps - T&amp;D methane capture</v>
      </c>
      <c r="N417" s="182">
        <f>(J417*About!$A$132/1000)*10^12*'EPA to IEA Scaling'!$E$13</f>
        <v>453204598.62268114</v>
      </c>
      <c r="O417" s="183">
        <f>L417/About!$B$144</f>
        <v>10.765560835667625</v>
      </c>
      <c r="P417" s="174"/>
    </row>
    <row r="418" spans="2:16" x14ac:dyDescent="0.45">
      <c r="B418" s="118" t="s">
        <v>246</v>
      </c>
      <c r="C418" s="118" t="s">
        <v>1055</v>
      </c>
      <c r="D418" s="118" t="s">
        <v>985</v>
      </c>
      <c r="E418" s="118" t="s">
        <v>986</v>
      </c>
      <c r="F418" s="118" t="s">
        <v>987</v>
      </c>
      <c r="G418" s="118" t="s">
        <v>1000</v>
      </c>
      <c r="H418" s="118" t="s">
        <v>1001</v>
      </c>
      <c r="I418" s="118">
        <v>0.490000009536743</v>
      </c>
      <c r="J418" s="118">
        <v>0.41999998688697798</v>
      </c>
      <c r="K418" s="118">
        <v>-1.6900000572204501</v>
      </c>
      <c r="L418" s="181">
        <f>(K418+'NPV Calcs'!$D$13)*About!$B$135</f>
        <v>5.7219274349290448</v>
      </c>
      <c r="M418" s="95" t="str">
        <f>INDEX('IEA Tech to Policy Mapping'!$B$2:$B$13,MATCH($H418,'IEA Tech to Policy Mapping'!$A$2:$A$13,0))</f>
        <v>ngps - T&amp;D methane capture</v>
      </c>
      <c r="N418" s="182">
        <f>(J418*About!$A$132/1000)*10^12*'EPA to IEA Scaling'!$E$13</f>
        <v>9517296486.6603928</v>
      </c>
      <c r="O418" s="183">
        <f>L418/About!$B$144</f>
        <v>10.765560835667625</v>
      </c>
      <c r="P418" s="174"/>
    </row>
    <row r="419" spans="2:16" x14ac:dyDescent="0.45">
      <c r="B419" s="118" t="s">
        <v>246</v>
      </c>
      <c r="C419" s="118" t="s">
        <v>1055</v>
      </c>
      <c r="D419" s="118" t="s">
        <v>962</v>
      </c>
      <c r="E419" s="118" t="s">
        <v>993</v>
      </c>
      <c r="F419" s="118" t="s">
        <v>987</v>
      </c>
      <c r="G419" s="118" t="s">
        <v>1000</v>
      </c>
      <c r="H419" s="118" t="s">
        <v>1001</v>
      </c>
      <c r="I419" s="118">
        <v>0.68999999761581399</v>
      </c>
      <c r="J419" s="118">
        <v>0.57999998331069902</v>
      </c>
      <c r="K419" s="118">
        <v>-1.6900000572204501</v>
      </c>
      <c r="L419" s="181">
        <f>(K419+'NPV Calcs'!$D$13)*About!$B$135</f>
        <v>5.7219274349290448</v>
      </c>
      <c r="M419" s="95" t="str">
        <f>INDEX('IEA Tech to Policy Mapping'!$B$2:$B$13,MATCH($H419,'IEA Tech to Policy Mapping'!$A$2:$A$13,0))</f>
        <v>ngps - T&amp;D methane capture</v>
      </c>
      <c r="N419" s="182">
        <f>(J419*About!$A$132/1000)*10^12*'EPA to IEA Scaling'!$E$13</f>
        <v>13142933275.641846</v>
      </c>
      <c r="O419" s="183">
        <f>L419/About!$B$144</f>
        <v>10.765560835667625</v>
      </c>
      <c r="P419" s="174"/>
    </row>
    <row r="420" spans="2:16" x14ac:dyDescent="0.45">
      <c r="B420" s="118" t="s">
        <v>246</v>
      </c>
      <c r="C420" s="118" t="s">
        <v>1055</v>
      </c>
      <c r="D420" s="118" t="s">
        <v>962</v>
      </c>
      <c r="E420" s="118" t="s">
        <v>991</v>
      </c>
      <c r="F420" s="118" t="s">
        <v>987</v>
      </c>
      <c r="G420" s="118" t="s">
        <v>1000</v>
      </c>
      <c r="H420" s="118" t="s">
        <v>1001</v>
      </c>
      <c r="I420" s="118">
        <v>11.520000457763601</v>
      </c>
      <c r="J420" s="118">
        <v>9.8000001907348597</v>
      </c>
      <c r="K420" s="118">
        <v>-1.6900000572204501</v>
      </c>
      <c r="L420" s="181">
        <f>(K420+'NPV Calcs'!$D$13)*About!$B$135</f>
        <v>5.7219274349290448</v>
      </c>
      <c r="M420" s="95" t="str">
        <f>INDEX('IEA Tech to Policy Mapping'!$B$2:$B$13,MATCH($H420,'IEA Tech to Policy Mapping'!$A$2:$A$13,0))</f>
        <v>ngps - T&amp;D methane capture</v>
      </c>
      <c r="N420" s="182">
        <f>(J420*About!$A$132/1000)*10^12*'EPA to IEA Scaling'!$E$13</f>
        <v>222070262610.86743</v>
      </c>
      <c r="O420" s="183">
        <f>L420/About!$B$144</f>
        <v>10.765560835667625</v>
      </c>
      <c r="P420" s="174"/>
    </row>
    <row r="421" spans="2:16" x14ac:dyDescent="0.45">
      <c r="B421" s="118" t="s">
        <v>40</v>
      </c>
      <c r="C421" s="118" t="s">
        <v>1055</v>
      </c>
      <c r="D421" s="118" t="s">
        <v>962</v>
      </c>
      <c r="E421" s="118" t="s">
        <v>991</v>
      </c>
      <c r="F421" s="118" t="s">
        <v>987</v>
      </c>
      <c r="G421" s="118" t="s">
        <v>1000</v>
      </c>
      <c r="H421" s="118" t="s">
        <v>1001</v>
      </c>
      <c r="I421" s="118">
        <v>16.420000076293899</v>
      </c>
      <c r="J421" s="118">
        <v>13.9600000381469</v>
      </c>
      <c r="K421" s="118">
        <v>-1.6900000572204501</v>
      </c>
      <c r="L421" s="181">
        <f>(K421+'NPV Calcs'!$D$13)*About!$B$135</f>
        <v>5.7219274349290448</v>
      </c>
      <c r="M421" s="95" t="str">
        <f>INDEX('IEA Tech to Policy Mapping'!$B$2:$B$13,MATCH($H421,'IEA Tech to Policy Mapping'!$A$2:$A$13,0))</f>
        <v>ngps - T&amp;D methane capture</v>
      </c>
      <c r="N421" s="182">
        <f>(J421*About!$A$132/1000)*10^12*'EPA to IEA Scaling'!$E$13</f>
        <v>316336817773.72888</v>
      </c>
      <c r="O421" s="183">
        <f>L421/About!$B$144</f>
        <v>10.765560835667625</v>
      </c>
      <c r="P421" s="174"/>
    </row>
    <row r="422" spans="2:16" x14ac:dyDescent="0.45">
      <c r="B422" s="118" t="s">
        <v>156</v>
      </c>
      <c r="C422" s="118" t="s">
        <v>1055</v>
      </c>
      <c r="D422" s="118" t="s">
        <v>962</v>
      </c>
      <c r="E422" s="118" t="s">
        <v>999</v>
      </c>
      <c r="F422" s="118" t="s">
        <v>987</v>
      </c>
      <c r="G422" s="118" t="s">
        <v>1000</v>
      </c>
      <c r="H422" s="118" t="s">
        <v>1001</v>
      </c>
      <c r="I422" s="118">
        <v>4.0300002098083496</v>
      </c>
      <c r="J422" s="118">
        <v>3.4300000667571999</v>
      </c>
      <c r="K422" s="118">
        <v>-1.66999995708465</v>
      </c>
      <c r="L422" s="181">
        <f>(K422+'NPV Calcs'!$D$13)*About!$B$135</f>
        <v>5.7398886211691194</v>
      </c>
      <c r="M422" s="95" t="str">
        <f>INDEX('IEA Tech to Policy Mapping'!$B$2:$B$13,MATCH($H422,'IEA Tech to Policy Mapping'!$A$2:$A$13,0))</f>
        <v>ngps - T&amp;D methane capture</v>
      </c>
      <c r="N422" s="182">
        <f>(J422*About!$A$132/1000)*10^12*'EPA to IEA Scaling'!$E$13</f>
        <v>77724591913.803574</v>
      </c>
      <c r="O422" s="183">
        <f>L422/About!$B$144</f>
        <v>10.799354036533456</v>
      </c>
      <c r="P422" s="174"/>
    </row>
    <row r="423" spans="2:16" x14ac:dyDescent="0.45">
      <c r="B423" s="118" t="s">
        <v>156</v>
      </c>
      <c r="C423" s="118" t="s">
        <v>1055</v>
      </c>
      <c r="D423" s="118" t="s">
        <v>985</v>
      </c>
      <c r="E423" s="118" t="s">
        <v>994</v>
      </c>
      <c r="F423" s="118" t="s">
        <v>987</v>
      </c>
      <c r="G423" s="118" t="s">
        <v>1000</v>
      </c>
      <c r="H423" s="118" t="s">
        <v>1001</v>
      </c>
      <c r="I423" s="118">
        <v>0.80000001192092896</v>
      </c>
      <c r="J423" s="118">
        <v>0.68000000715255704</v>
      </c>
      <c r="K423" s="118">
        <v>-1.66999995708465</v>
      </c>
      <c r="L423" s="181">
        <f>(K423+'NPV Calcs'!$D$13)*About!$B$135</f>
        <v>5.7398886211691194</v>
      </c>
      <c r="M423" s="95" t="str">
        <f>INDEX('IEA Tech to Policy Mapping'!$B$2:$B$13,MATCH($H423,'IEA Tech to Policy Mapping'!$A$2:$A$13,0))</f>
        <v>ngps - T&amp;D methane capture</v>
      </c>
      <c r="N423" s="182">
        <f>(J423*About!$A$132/1000)*10^12*'EPA to IEA Scaling'!$E$13</f>
        <v>15408956859.666819</v>
      </c>
      <c r="O423" s="183">
        <f>L423/About!$B$144</f>
        <v>10.799354036533456</v>
      </c>
      <c r="P423" s="174"/>
    </row>
    <row r="424" spans="2:16" x14ac:dyDescent="0.45">
      <c r="B424" s="118" t="s">
        <v>61</v>
      </c>
      <c r="C424" s="118" t="s">
        <v>1055</v>
      </c>
      <c r="D424" s="118" t="s">
        <v>962</v>
      </c>
      <c r="E424" s="118" t="s">
        <v>991</v>
      </c>
      <c r="F424" s="118" t="s">
        <v>987</v>
      </c>
      <c r="G424" s="118" t="s">
        <v>988</v>
      </c>
      <c r="H424" s="118" t="s">
        <v>1006</v>
      </c>
      <c r="I424" s="118">
        <v>7.0000000298023196E-2</v>
      </c>
      <c r="J424" s="118">
        <v>7.0000000298023196E-2</v>
      </c>
      <c r="K424" s="118">
        <v>-1.5199999809265099</v>
      </c>
      <c r="L424" s="181">
        <f>(K424+'NPV Calcs'!$D$13)*About!$B$135</f>
        <v>5.8745968221026041</v>
      </c>
      <c r="M424" s="95" t="str">
        <f>INDEX('IEA Tech to Policy Mapping'!$B$2:$B$13,MATCH($H424,'IEA Tech to Policy Mapping'!$A$2:$A$13,0))</f>
        <v>ngps - production methane capture</v>
      </c>
      <c r="N424" s="182">
        <f>(J424*About!$A$132/1000)*10^12*'EPA to IEA Scaling'!$E$13</f>
        <v>1586216137.3873568</v>
      </c>
      <c r="O424" s="183">
        <f>L424/About!$B$144</f>
        <v>11.052801733783179</v>
      </c>
      <c r="P424" s="174"/>
    </row>
    <row r="425" spans="2:16" x14ac:dyDescent="0.45">
      <c r="B425" s="118" t="s">
        <v>158</v>
      </c>
      <c r="C425" s="118" t="s">
        <v>1055</v>
      </c>
      <c r="D425" s="118" t="s">
        <v>962</v>
      </c>
      <c r="E425" s="118" t="s">
        <v>991</v>
      </c>
      <c r="F425" s="118" t="s">
        <v>987</v>
      </c>
      <c r="G425" s="118" t="s">
        <v>1000</v>
      </c>
      <c r="H425" s="118" t="s">
        <v>1001</v>
      </c>
      <c r="I425" s="118">
        <v>11.369999885559</v>
      </c>
      <c r="J425" s="118">
        <v>9.6599998474121094</v>
      </c>
      <c r="K425" s="118">
        <v>-1.4800000190734801</v>
      </c>
      <c r="L425" s="181">
        <f>(K425+'NPV Calcs'!$D$13)*About!$B$135</f>
        <v>5.9105189804698099</v>
      </c>
      <c r="M425" s="95" t="str">
        <f>INDEX('IEA Tech to Policy Mapping'!$B$2:$B$13,MATCH($H425,'IEA Tech to Policy Mapping'!$A$2:$A$13,0))</f>
        <v>ngps - T&amp;D methane capture</v>
      </c>
      <c r="N425" s="182">
        <f>(J425*About!$A$132/1000)*10^12*'EPA to IEA Scaling'!$E$13</f>
        <v>218897822569.82663</v>
      </c>
      <c r="O425" s="183">
        <f>L425/About!$B$144</f>
        <v>11.120387732670533</v>
      </c>
      <c r="P425" s="174"/>
    </row>
    <row r="426" spans="2:16" x14ac:dyDescent="0.45">
      <c r="B426" s="118" t="s">
        <v>158</v>
      </c>
      <c r="C426" s="118" t="s">
        <v>1055</v>
      </c>
      <c r="D426" s="118" t="s">
        <v>962</v>
      </c>
      <c r="E426" s="118" t="s">
        <v>993</v>
      </c>
      <c r="F426" s="118" t="s">
        <v>987</v>
      </c>
      <c r="G426" s="118" t="s">
        <v>1000</v>
      </c>
      <c r="H426" s="118" t="s">
        <v>1001</v>
      </c>
      <c r="I426" s="118">
        <v>1.9999999552965102E-2</v>
      </c>
      <c r="J426" s="118">
        <v>1.9999999552965102E-2</v>
      </c>
      <c r="K426" s="118">
        <v>-1.4800000190734801</v>
      </c>
      <c r="L426" s="181">
        <f>(K426+'NPV Calcs'!$D$13)*About!$B$135</f>
        <v>5.9105189804698099</v>
      </c>
      <c r="M426" s="95" t="str">
        <f>INDEX('IEA Tech to Policy Mapping'!$B$2:$B$13,MATCH($H426,'IEA Tech to Policy Mapping'!$A$2:$A$13,0))</f>
        <v>ngps - T&amp;D methane capture</v>
      </c>
      <c r="N426" s="182">
        <f>(J426*About!$A$132/1000)*10^12*'EPA to IEA Scaling'!$E$13</f>
        <v>453204598.62268114</v>
      </c>
      <c r="O426" s="183">
        <f>L426/About!$B$144</f>
        <v>11.120387732670533</v>
      </c>
      <c r="P426" s="174"/>
    </row>
    <row r="427" spans="2:16" x14ac:dyDescent="0.45">
      <c r="B427" s="118" t="s">
        <v>158</v>
      </c>
      <c r="C427" s="118" t="s">
        <v>1055</v>
      </c>
      <c r="D427" s="118" t="s">
        <v>985</v>
      </c>
      <c r="E427" s="118" t="s">
        <v>986</v>
      </c>
      <c r="F427" s="118" t="s">
        <v>987</v>
      </c>
      <c r="G427" s="118" t="s">
        <v>1000</v>
      </c>
      <c r="H427" s="118" t="s">
        <v>1001</v>
      </c>
      <c r="I427" s="118">
        <v>2.4700000286102202</v>
      </c>
      <c r="J427" s="118">
        <v>2.0999999046325599</v>
      </c>
      <c r="K427" s="118">
        <v>-1.4800000190734801</v>
      </c>
      <c r="L427" s="181">
        <f>(K427+'NPV Calcs'!$D$13)*About!$B$135</f>
        <v>5.9105189804698099</v>
      </c>
      <c r="M427" s="95" t="str">
        <f>INDEX('IEA Tech to Policy Mapping'!$B$2:$B$13,MATCH($H427,'IEA Tech to Policy Mapping'!$A$2:$A$13,0))</f>
        <v>ngps - T&amp;D methane capture</v>
      </c>
      <c r="N427" s="182">
        <f>(J427*About!$A$132/1000)*10^12*'EPA to IEA Scaling'!$E$13</f>
        <v>47586481757.974304</v>
      </c>
      <c r="O427" s="183">
        <f>L427/About!$B$144</f>
        <v>11.120387732670533</v>
      </c>
      <c r="P427" s="174"/>
    </row>
    <row r="428" spans="2:16" x14ac:dyDescent="0.45">
      <c r="B428" s="118" t="s">
        <v>205</v>
      </c>
      <c r="C428" s="118" t="s">
        <v>1055</v>
      </c>
      <c r="D428" s="118" t="s">
        <v>985</v>
      </c>
      <c r="E428" s="118" t="s">
        <v>994</v>
      </c>
      <c r="F428" s="118" t="s">
        <v>987</v>
      </c>
      <c r="G428" s="118" t="s">
        <v>1000</v>
      </c>
      <c r="H428" s="118" t="s">
        <v>1001</v>
      </c>
      <c r="I428" s="118">
        <v>0.83999997377395597</v>
      </c>
      <c r="J428" s="118">
        <v>0.70999997854232699</v>
      </c>
      <c r="K428" s="118">
        <v>-1.3999999761581401</v>
      </c>
      <c r="L428" s="181">
        <f>(K428+'NPV Calcs'!$D$13)*About!$B$135</f>
        <v>5.9823634042606875</v>
      </c>
      <c r="M428" s="95" t="str">
        <f>INDEX('IEA Tech to Policy Mapping'!$B$2:$B$13,MATCH($H428,'IEA Tech to Policy Mapping'!$A$2:$A$13,0))</f>
        <v>ngps - T&amp;D methane capture</v>
      </c>
      <c r="N428" s="182">
        <f>(J428*About!$A$132/1000)*10^12*'EPA to IEA Scaling'!$E$13</f>
        <v>16088763124.481308</v>
      </c>
      <c r="O428" s="183">
        <f>L428/About!$B$144</f>
        <v>11.255559931867388</v>
      </c>
      <c r="P428" s="174"/>
    </row>
    <row r="429" spans="2:16" x14ac:dyDescent="0.45">
      <c r="B429" s="118" t="s">
        <v>61</v>
      </c>
      <c r="C429" s="118" t="s">
        <v>1055</v>
      </c>
      <c r="D429" s="118" t="s">
        <v>985</v>
      </c>
      <c r="E429" s="118" t="s">
        <v>994</v>
      </c>
      <c r="F429" s="118" t="s">
        <v>987</v>
      </c>
      <c r="G429" s="118" t="s">
        <v>1000</v>
      </c>
      <c r="H429" s="118" t="s">
        <v>1001</v>
      </c>
      <c r="I429" s="118">
        <v>0.140000000596046</v>
      </c>
      <c r="J429" s="118">
        <v>0.11999999731779</v>
      </c>
      <c r="K429" s="118">
        <v>-1.3999999761581401</v>
      </c>
      <c r="L429" s="181">
        <f>(K429+'NPV Calcs'!$D$13)*About!$B$135</f>
        <v>5.9823634042606875</v>
      </c>
      <c r="M429" s="95" t="str">
        <f>INDEX('IEA Tech to Policy Mapping'!$B$2:$B$13,MATCH($H429,'IEA Tech to Policy Mapping'!$A$2:$A$13,0))</f>
        <v>ngps - T&amp;D methane capture</v>
      </c>
      <c r="N429" s="182">
        <f>(J429*About!$A$132/1000)*10^12*'EPA to IEA Scaling'!$E$13</f>
        <v>2719227591.736073</v>
      </c>
      <c r="O429" s="183">
        <f>L429/About!$B$144</f>
        <v>11.255559931867388</v>
      </c>
      <c r="P429" s="174"/>
    </row>
    <row r="430" spans="2:16" x14ac:dyDescent="0.45">
      <c r="B430" s="118" t="s">
        <v>61</v>
      </c>
      <c r="C430" s="118" t="s">
        <v>1055</v>
      </c>
      <c r="D430" s="118" t="s">
        <v>962</v>
      </c>
      <c r="E430" s="118" t="s">
        <v>999</v>
      </c>
      <c r="F430" s="118" t="s">
        <v>987</v>
      </c>
      <c r="G430" s="118" t="s">
        <v>1000</v>
      </c>
      <c r="H430" s="118" t="s">
        <v>1001</v>
      </c>
      <c r="I430" s="118">
        <v>1.21000003814697</v>
      </c>
      <c r="J430" s="118">
        <v>1.0299999713897701</v>
      </c>
      <c r="K430" s="118">
        <v>-1.3999999761581401</v>
      </c>
      <c r="L430" s="181">
        <f>(K430+'NPV Calcs'!$D$13)*About!$B$135</f>
        <v>5.9823634042606875</v>
      </c>
      <c r="M430" s="95" t="str">
        <f>INDEX('IEA Tech to Policy Mapping'!$B$2:$B$13,MATCH($H430,'IEA Tech to Policy Mapping'!$A$2:$A$13,0))</f>
        <v>ngps - T&amp;D methane capture</v>
      </c>
      <c r="N430" s="182">
        <f>(J430*About!$A$132/1000)*10^12*'EPA to IEA Scaling'!$E$13</f>
        <v>23340036702.444237</v>
      </c>
      <c r="O430" s="183">
        <f>L430/About!$B$144</f>
        <v>11.255559931867388</v>
      </c>
      <c r="P430" s="174"/>
    </row>
    <row r="431" spans="2:16" x14ac:dyDescent="0.45">
      <c r="B431" s="118" t="s">
        <v>256</v>
      </c>
      <c r="C431" s="118" t="s">
        <v>1055</v>
      </c>
      <c r="D431" s="118" t="s">
        <v>985</v>
      </c>
      <c r="E431" s="118" t="s">
        <v>994</v>
      </c>
      <c r="F431" s="118" t="s">
        <v>987</v>
      </c>
      <c r="G431" s="118" t="s">
        <v>1000</v>
      </c>
      <c r="H431" s="118" t="s">
        <v>1001</v>
      </c>
      <c r="I431" s="118">
        <v>2.9999999329447701E-2</v>
      </c>
      <c r="J431" s="118">
        <v>1.9999999552965102E-2</v>
      </c>
      <c r="K431" s="118">
        <v>-1.3999999761581401</v>
      </c>
      <c r="L431" s="181">
        <f>(K431+'NPV Calcs'!$D$13)*About!$B$135</f>
        <v>5.9823634042606875</v>
      </c>
      <c r="M431" s="95" t="str">
        <f>INDEX('IEA Tech to Policy Mapping'!$B$2:$B$13,MATCH($H431,'IEA Tech to Policy Mapping'!$A$2:$A$13,0))</f>
        <v>ngps - T&amp;D methane capture</v>
      </c>
      <c r="N431" s="182">
        <f>(J431*About!$A$132/1000)*10^12*'EPA to IEA Scaling'!$E$13</f>
        <v>453204598.62268114</v>
      </c>
      <c r="O431" s="183">
        <f>L431/About!$B$144</f>
        <v>11.255559931867388</v>
      </c>
      <c r="P431" s="174"/>
    </row>
    <row r="432" spans="2:16" x14ac:dyDescent="0.45">
      <c r="B432" s="118" t="s">
        <v>313</v>
      </c>
      <c r="C432" s="118" t="s">
        <v>1055</v>
      </c>
      <c r="D432" s="118" t="s">
        <v>985</v>
      </c>
      <c r="E432" s="118" t="s">
        <v>994</v>
      </c>
      <c r="F432" s="118" t="s">
        <v>987</v>
      </c>
      <c r="G432" s="118" t="s">
        <v>1000</v>
      </c>
      <c r="H432" s="118" t="s">
        <v>1001</v>
      </c>
      <c r="I432" s="118">
        <v>0.490000009536743</v>
      </c>
      <c r="J432" s="118">
        <v>0.41999998688697798</v>
      </c>
      <c r="K432" s="118">
        <v>-1.3999999761581401</v>
      </c>
      <c r="L432" s="181">
        <f>(K432+'NPV Calcs'!$D$13)*About!$B$135</f>
        <v>5.9823634042606875</v>
      </c>
      <c r="M432" s="95" t="str">
        <f>INDEX('IEA Tech to Policy Mapping'!$B$2:$B$13,MATCH($H432,'IEA Tech to Policy Mapping'!$A$2:$A$13,0))</f>
        <v>ngps - T&amp;D methane capture</v>
      </c>
      <c r="N432" s="182">
        <f>(J432*About!$A$132/1000)*10^12*'EPA to IEA Scaling'!$E$13</f>
        <v>9517296486.6603928</v>
      </c>
      <c r="O432" s="183">
        <f>L432/About!$B$144</f>
        <v>11.255559931867388</v>
      </c>
      <c r="P432" s="174"/>
    </row>
    <row r="433" spans="2:16" x14ac:dyDescent="0.45">
      <c r="B433" s="118" t="s">
        <v>345</v>
      </c>
      <c r="C433" s="118" t="s">
        <v>1055</v>
      </c>
      <c r="D433" s="118" t="s">
        <v>985</v>
      </c>
      <c r="E433" s="118" t="s">
        <v>994</v>
      </c>
      <c r="F433" s="118" t="s">
        <v>987</v>
      </c>
      <c r="G433" s="118" t="s">
        <v>1000</v>
      </c>
      <c r="H433" s="118" t="s">
        <v>1001</v>
      </c>
      <c r="I433" s="118">
        <v>0.44999998807907099</v>
      </c>
      <c r="J433" s="118">
        <v>0.37999999523162797</v>
      </c>
      <c r="K433" s="118">
        <v>-1.3999999761581401</v>
      </c>
      <c r="L433" s="181">
        <f>(K433+'NPV Calcs'!$D$13)*About!$B$135</f>
        <v>5.9823634042606875</v>
      </c>
      <c r="M433" s="95" t="str">
        <f>INDEX('IEA Tech to Policy Mapping'!$B$2:$B$13,MATCH($H433,'IEA Tech to Policy Mapping'!$A$2:$A$13,0))</f>
        <v>ngps - T&amp;D methane capture</v>
      </c>
      <c r="N433" s="182">
        <f>(J433*About!$A$132/1000)*10^12*'EPA to IEA Scaling'!$E$13</f>
        <v>8610887458.2468967</v>
      </c>
      <c r="O433" s="183">
        <f>L433/About!$B$144</f>
        <v>11.255559931867388</v>
      </c>
      <c r="P433" s="174"/>
    </row>
    <row r="434" spans="2:16" x14ac:dyDescent="0.45">
      <c r="B434" s="118" t="s">
        <v>205</v>
      </c>
      <c r="C434" s="118" t="s">
        <v>1055</v>
      </c>
      <c r="D434" s="118" t="s">
        <v>962</v>
      </c>
      <c r="E434" s="118" t="s">
        <v>999</v>
      </c>
      <c r="F434" s="118" t="s">
        <v>987</v>
      </c>
      <c r="G434" s="118" t="s">
        <v>1000</v>
      </c>
      <c r="H434" s="118" t="s">
        <v>1001</v>
      </c>
      <c r="I434" s="118">
        <v>6.7699999809265101</v>
      </c>
      <c r="J434" s="118">
        <v>5.75</v>
      </c>
      <c r="K434" s="118">
        <v>-1.3999999761581401</v>
      </c>
      <c r="L434" s="181">
        <f>(K434+'NPV Calcs'!$D$13)*About!$B$135</f>
        <v>5.9823634042606875</v>
      </c>
      <c r="M434" s="95" t="str">
        <f>INDEX('IEA Tech to Policy Mapping'!$B$2:$B$13,MATCH($H434,'IEA Tech to Policy Mapping'!$A$2:$A$13,0))</f>
        <v>ngps - T&amp;D methane capture</v>
      </c>
      <c r="N434" s="182">
        <f>(J434*About!$A$132/1000)*10^12*'EPA to IEA Scaling'!$E$13</f>
        <v>130296325016.37106</v>
      </c>
      <c r="O434" s="183">
        <f>L434/About!$B$144</f>
        <v>11.255559931867388</v>
      </c>
      <c r="P434" s="174"/>
    </row>
    <row r="435" spans="2:16" x14ac:dyDescent="0.45">
      <c r="B435" s="118" t="s">
        <v>1056</v>
      </c>
      <c r="C435" s="118" t="s">
        <v>1055</v>
      </c>
      <c r="D435" s="118" t="s">
        <v>962</v>
      </c>
      <c r="E435" s="118" t="s">
        <v>999</v>
      </c>
      <c r="F435" s="118" t="s">
        <v>987</v>
      </c>
      <c r="G435" s="118" t="s">
        <v>1000</v>
      </c>
      <c r="H435" s="118" t="s">
        <v>1001</v>
      </c>
      <c r="I435" s="118">
        <v>3.6099998950958199</v>
      </c>
      <c r="J435" s="118">
        <v>3.0699999332427899</v>
      </c>
      <c r="K435" s="118">
        <v>-1.3999999761581401</v>
      </c>
      <c r="L435" s="181">
        <f>(K435+'NPV Calcs'!$D$13)*About!$B$135</f>
        <v>5.9823634042606875</v>
      </c>
      <c r="M435" s="95" t="str">
        <f>INDEX('IEA Tech to Policy Mapping'!$B$2:$B$13,MATCH($H435,'IEA Tech to Policy Mapping'!$A$2:$A$13,0))</f>
        <v>ngps - T&amp;D methane capture</v>
      </c>
      <c r="N435" s="182">
        <f>(J435*About!$A$132/1000)*10^12*'EPA to IEA Scaling'!$E$13</f>
        <v>69566905930.789566</v>
      </c>
      <c r="O435" s="183">
        <f>L435/About!$B$144</f>
        <v>11.255559931867388</v>
      </c>
      <c r="P435" s="174"/>
    </row>
    <row r="436" spans="2:16" x14ac:dyDescent="0.45">
      <c r="B436" s="118" t="s">
        <v>256</v>
      </c>
      <c r="C436" s="118" t="s">
        <v>1055</v>
      </c>
      <c r="D436" s="118" t="s">
        <v>962</v>
      </c>
      <c r="E436" s="118" t="s">
        <v>999</v>
      </c>
      <c r="F436" s="118" t="s">
        <v>987</v>
      </c>
      <c r="G436" s="118" t="s">
        <v>1000</v>
      </c>
      <c r="H436" s="118" t="s">
        <v>1001</v>
      </c>
      <c r="I436" s="118">
        <v>0.479999989271163</v>
      </c>
      <c r="J436" s="118">
        <v>0.40999999642372098</v>
      </c>
      <c r="K436" s="118">
        <v>-1.3999999761581401</v>
      </c>
      <c r="L436" s="181">
        <f>(K436+'NPV Calcs'!$D$13)*About!$B$135</f>
        <v>5.9823634042606875</v>
      </c>
      <c r="M436" s="95" t="str">
        <f>INDEX('IEA Tech to Policy Mapping'!$B$2:$B$13,MATCH($H436,'IEA Tech to Policy Mapping'!$A$2:$A$13,0))</f>
        <v>ngps - T&amp;D methane capture</v>
      </c>
      <c r="N436" s="182">
        <f>(J436*About!$A$132/1000)*10^12*'EPA to IEA Scaling'!$E$13</f>
        <v>9290694398.3888912</v>
      </c>
      <c r="O436" s="183">
        <f>L436/About!$B$144</f>
        <v>11.255559931867388</v>
      </c>
      <c r="P436" s="174"/>
    </row>
    <row r="437" spans="2:16" x14ac:dyDescent="0.45">
      <c r="B437" s="118" t="s">
        <v>313</v>
      </c>
      <c r="C437" s="118" t="s">
        <v>1055</v>
      </c>
      <c r="D437" s="118" t="s">
        <v>962</v>
      </c>
      <c r="E437" s="118" t="s">
        <v>999</v>
      </c>
      <c r="F437" s="118" t="s">
        <v>987</v>
      </c>
      <c r="G437" s="118" t="s">
        <v>1000</v>
      </c>
      <c r="H437" s="118" t="s">
        <v>1001</v>
      </c>
      <c r="I437" s="118">
        <v>3.4800000190734801</v>
      </c>
      <c r="J437" s="118">
        <v>2.96000003814697</v>
      </c>
      <c r="K437" s="118">
        <v>-1.3999999761581401</v>
      </c>
      <c r="L437" s="181">
        <f>(K437+'NPV Calcs'!$D$13)*About!$B$135</f>
        <v>5.9823634042606875</v>
      </c>
      <c r="M437" s="95" t="str">
        <f>INDEX('IEA Tech to Policy Mapping'!$B$2:$B$13,MATCH($H437,'IEA Tech to Policy Mapping'!$A$2:$A$13,0))</f>
        <v>ngps - T&amp;D methane capture</v>
      </c>
      <c r="N437" s="182">
        <f>(J437*About!$A$132/1000)*10^12*'EPA to IEA Scaling'!$E$13</f>
        <v>67074282959.803185</v>
      </c>
      <c r="O437" s="183">
        <f>L437/About!$B$144</f>
        <v>11.255559931867388</v>
      </c>
      <c r="P437" s="174"/>
    </row>
    <row r="438" spans="2:16" x14ac:dyDescent="0.45">
      <c r="B438" s="118" t="s">
        <v>345</v>
      </c>
      <c r="C438" s="118" t="s">
        <v>1055</v>
      </c>
      <c r="D438" s="118" t="s">
        <v>962</v>
      </c>
      <c r="E438" s="118" t="s">
        <v>999</v>
      </c>
      <c r="F438" s="118" t="s">
        <v>987</v>
      </c>
      <c r="G438" s="118" t="s">
        <v>1000</v>
      </c>
      <c r="H438" s="118" t="s">
        <v>1001</v>
      </c>
      <c r="I438" s="118">
        <v>1.45000004768371</v>
      </c>
      <c r="J438" s="118">
        <v>1.2300000190734801</v>
      </c>
      <c r="K438" s="118">
        <v>-1.3999999761581401</v>
      </c>
      <c r="L438" s="181">
        <f>(K438+'NPV Calcs'!$D$13)*About!$B$135</f>
        <v>5.9823634042606875</v>
      </c>
      <c r="M438" s="95" t="str">
        <f>INDEX('IEA Tech to Policy Mapping'!$B$2:$B$13,MATCH($H438,'IEA Tech to Policy Mapping'!$A$2:$A$13,0))</f>
        <v>ngps - T&amp;D methane capture</v>
      </c>
      <c r="N438" s="182">
        <f>(J438*About!$A$132/1000)*10^12*'EPA to IEA Scaling'!$E$13</f>
        <v>27872083870.494053</v>
      </c>
      <c r="O438" s="183">
        <f>L438/About!$B$144</f>
        <v>11.255559931867388</v>
      </c>
      <c r="P438" s="174"/>
    </row>
    <row r="439" spans="2:16" x14ac:dyDescent="0.45">
      <c r="B439" s="118" t="s">
        <v>205</v>
      </c>
      <c r="C439" s="118" t="s">
        <v>1055</v>
      </c>
      <c r="D439" s="118" t="s">
        <v>985</v>
      </c>
      <c r="E439" s="118" t="s">
        <v>986</v>
      </c>
      <c r="F439" s="118" t="s">
        <v>987</v>
      </c>
      <c r="G439" s="118" t="s">
        <v>988</v>
      </c>
      <c r="H439" s="118" t="s">
        <v>1009</v>
      </c>
      <c r="I439" s="118">
        <v>0.17000000178813901</v>
      </c>
      <c r="J439" s="118">
        <v>0.17000000178813901</v>
      </c>
      <c r="K439" s="118">
        <v>-1.28999996185302</v>
      </c>
      <c r="L439" s="181">
        <f>(K439+'NPV Calcs'!$D$13)*About!$B$135</f>
        <v>6.0811494468269762</v>
      </c>
      <c r="M439" s="95" t="str">
        <f>INDEX('IEA Tech to Policy Mapping'!$B$2:$B$13,MATCH($H439,'IEA Tech to Policy Mapping'!$A$2:$A$13,0))</f>
        <v>ngps - processing methane capture</v>
      </c>
      <c r="N439" s="182">
        <f>(J439*About!$A$132/1000)*10^12*'EPA to IEA Scaling'!$E$13</f>
        <v>3852239214.9166999</v>
      </c>
      <c r="O439" s="183">
        <f>L439/About!$B$144</f>
        <v>11.441421630229772</v>
      </c>
      <c r="P439" s="174"/>
    </row>
    <row r="440" spans="2:16" x14ac:dyDescent="0.45">
      <c r="B440" s="118" t="s">
        <v>82</v>
      </c>
      <c r="C440" s="118" t="s">
        <v>1055</v>
      </c>
      <c r="D440" s="118" t="s">
        <v>962</v>
      </c>
      <c r="E440" s="118" t="s">
        <v>999</v>
      </c>
      <c r="F440" s="118" t="s">
        <v>987</v>
      </c>
      <c r="G440" s="118" t="s">
        <v>1000</v>
      </c>
      <c r="H440" s="118" t="s">
        <v>1001</v>
      </c>
      <c r="I440" s="118">
        <v>1.9800000190734801</v>
      </c>
      <c r="J440" s="118">
        <v>1.6799999475479099</v>
      </c>
      <c r="K440" s="118">
        <v>-1.20000004768371</v>
      </c>
      <c r="L440" s="181">
        <f>(K440+'NPV Calcs'!$D$13)*About!$B$135</f>
        <v>6.1619743031531815</v>
      </c>
      <c r="M440" s="95" t="str">
        <f>INDEX('IEA Tech to Policy Mapping'!$B$2:$B$13,MATCH($H440,'IEA Tech to Policy Mapping'!$A$2:$A$13,0))</f>
        <v>ngps - T&amp;D methane capture</v>
      </c>
      <c r="N440" s="182">
        <f>(J440*About!$A$132/1000)*10^12*'EPA to IEA Scaling'!$E$13</f>
        <v>38069185946.641533</v>
      </c>
      <c r="O440" s="183">
        <f>L440/About!$B$144</f>
        <v>11.593490127726307</v>
      </c>
      <c r="P440" s="174"/>
    </row>
    <row r="441" spans="2:16" x14ac:dyDescent="0.45">
      <c r="B441" s="118" t="s">
        <v>82</v>
      </c>
      <c r="C441" s="118" t="s">
        <v>1055</v>
      </c>
      <c r="D441" s="118" t="s">
        <v>985</v>
      </c>
      <c r="E441" s="118" t="s">
        <v>994</v>
      </c>
      <c r="F441" s="118" t="s">
        <v>987</v>
      </c>
      <c r="G441" s="118" t="s">
        <v>1000</v>
      </c>
      <c r="H441" s="118" t="s">
        <v>1001</v>
      </c>
      <c r="I441" s="118">
        <v>1.5199999809265099</v>
      </c>
      <c r="J441" s="118">
        <v>1.28999996185302</v>
      </c>
      <c r="K441" s="118">
        <v>-1.20000004768371</v>
      </c>
      <c r="L441" s="181">
        <f>(K441+'NPV Calcs'!$D$13)*About!$B$135</f>
        <v>6.1619743031531815</v>
      </c>
      <c r="M441" s="95" t="str">
        <f>INDEX('IEA Tech to Policy Mapping'!$B$2:$B$13,MATCH($H441,'IEA Tech to Policy Mapping'!$A$2:$A$13,0))</f>
        <v>ngps - T&amp;D methane capture</v>
      </c>
      <c r="N441" s="182">
        <f>(J441*About!$A$132/1000)*10^12*'EPA to IEA Scaling'!$E$13</f>
        <v>29231696400.12302</v>
      </c>
      <c r="O441" s="183">
        <f>L441/About!$B$144</f>
        <v>11.593490127726307</v>
      </c>
      <c r="P441" s="174"/>
    </row>
    <row r="442" spans="2:16" x14ac:dyDescent="0.45">
      <c r="B442" s="118" t="s">
        <v>156</v>
      </c>
      <c r="C442" s="118" t="s">
        <v>1055</v>
      </c>
      <c r="D442" s="118" t="s">
        <v>985</v>
      </c>
      <c r="E442" s="118" t="s">
        <v>986</v>
      </c>
      <c r="F442" s="118" t="s">
        <v>987</v>
      </c>
      <c r="G442" s="118" t="s">
        <v>1000</v>
      </c>
      <c r="H442" s="118" t="s">
        <v>1001</v>
      </c>
      <c r="I442" s="118">
        <v>0.94999998807907104</v>
      </c>
      <c r="J442" s="118">
        <v>0.80000001192092896</v>
      </c>
      <c r="K442" s="118">
        <v>-1.16999995708465</v>
      </c>
      <c r="L442" s="181">
        <f>(K442+'NPV Calcs'!$D$13)*About!$B$135</f>
        <v>6.1889160289850595</v>
      </c>
      <c r="M442" s="95" t="str">
        <f>INDEX('IEA Tech to Policy Mapping'!$B$2:$B$13,MATCH($H442,'IEA Tech to Policy Mapping'!$A$2:$A$13,0))</f>
        <v>ngps - T&amp;D methane capture</v>
      </c>
      <c r="N442" s="182">
        <f>(J442*About!$A$132/1000)*10^12*'EPA to IEA Scaling'!$E$13</f>
        <v>18128184620.234798</v>
      </c>
      <c r="O442" s="183">
        <f>L442/About!$B$144</f>
        <v>11.644179828313982</v>
      </c>
      <c r="P442" s="174"/>
    </row>
    <row r="443" spans="2:16" x14ac:dyDescent="0.45">
      <c r="B443" s="118" t="s">
        <v>156</v>
      </c>
      <c r="C443" s="118" t="s">
        <v>1055</v>
      </c>
      <c r="D443" s="118" t="s">
        <v>962</v>
      </c>
      <c r="E443" s="118" t="s">
        <v>991</v>
      </c>
      <c r="F443" s="118" t="s">
        <v>987</v>
      </c>
      <c r="G443" s="118" t="s">
        <v>1000</v>
      </c>
      <c r="H443" s="118" t="s">
        <v>1001</v>
      </c>
      <c r="I443" s="118">
        <v>1.75999999046325</v>
      </c>
      <c r="J443" s="118">
        <v>1.5</v>
      </c>
      <c r="K443" s="118">
        <v>-1.16999995708465</v>
      </c>
      <c r="L443" s="181">
        <f>(K443+'NPV Calcs'!$D$13)*About!$B$135</f>
        <v>6.1889160289850595</v>
      </c>
      <c r="M443" s="95" t="str">
        <f>INDEX('IEA Tech to Policy Mapping'!$B$2:$B$13,MATCH($H443,'IEA Tech to Policy Mapping'!$A$2:$A$13,0))</f>
        <v>ngps - T&amp;D methane capture</v>
      </c>
      <c r="N443" s="182">
        <f>(J443*About!$A$132/1000)*10^12*'EPA to IEA Scaling'!$E$13</f>
        <v>33990345656.444626</v>
      </c>
      <c r="O443" s="183">
        <f>L443/About!$B$144</f>
        <v>11.644179828313982</v>
      </c>
      <c r="P443" s="174"/>
    </row>
    <row r="444" spans="2:16" x14ac:dyDescent="0.45">
      <c r="B444" s="118" t="s">
        <v>156</v>
      </c>
      <c r="C444" s="118" t="s">
        <v>1055</v>
      </c>
      <c r="D444" s="118" t="s">
        <v>962</v>
      </c>
      <c r="E444" s="118" t="s">
        <v>993</v>
      </c>
      <c r="F444" s="118" t="s">
        <v>987</v>
      </c>
      <c r="G444" s="118" t="s">
        <v>1000</v>
      </c>
      <c r="H444" s="118" t="s">
        <v>1001</v>
      </c>
      <c r="I444" s="118">
        <v>0.67000001668929998</v>
      </c>
      <c r="J444" s="118">
        <v>0.56999999284744196</v>
      </c>
      <c r="K444" s="118">
        <v>-1.16999995708465</v>
      </c>
      <c r="L444" s="181">
        <f>(K444+'NPV Calcs'!$D$13)*About!$B$135</f>
        <v>6.1889160289850595</v>
      </c>
      <c r="M444" s="95" t="str">
        <f>INDEX('IEA Tech to Policy Mapping'!$B$2:$B$13,MATCH($H444,'IEA Tech to Policy Mapping'!$A$2:$A$13,0))</f>
        <v>ngps - T&amp;D methane capture</v>
      </c>
      <c r="N444" s="182">
        <f>(J444*About!$A$132/1000)*10^12*'EPA to IEA Scaling'!$E$13</f>
        <v>12916331187.370344</v>
      </c>
      <c r="O444" s="183">
        <f>L444/About!$B$144</f>
        <v>11.644179828313982</v>
      </c>
      <c r="P444" s="174"/>
    </row>
    <row r="445" spans="2:16" x14ac:dyDescent="0.45">
      <c r="B445" s="118" t="s">
        <v>233</v>
      </c>
      <c r="C445" s="118" t="s">
        <v>1055</v>
      </c>
      <c r="D445" s="118" t="s">
        <v>962</v>
      </c>
      <c r="E445" s="118" t="s">
        <v>991</v>
      </c>
      <c r="F445" s="118" t="s">
        <v>987</v>
      </c>
      <c r="G445" s="118" t="s">
        <v>1000</v>
      </c>
      <c r="H445" s="118" t="s">
        <v>1001</v>
      </c>
      <c r="I445" s="118">
        <v>0.43000000715255698</v>
      </c>
      <c r="J445" s="118">
        <v>0.36000001430511402</v>
      </c>
      <c r="K445" s="118">
        <v>-1.12999999523162</v>
      </c>
      <c r="L445" s="181">
        <f>(K445+'NPV Calcs'!$D$13)*About!$B$135</f>
        <v>6.2248381873522662</v>
      </c>
      <c r="M445" s="95" t="str">
        <f>INDEX('IEA Tech to Policy Mapping'!$B$2:$B$13,MATCH($H445,'IEA Tech to Policy Mapping'!$A$2:$A$13,0))</f>
        <v>ngps - T&amp;D methane capture</v>
      </c>
      <c r="N445" s="182">
        <f>(J445*About!$A$132/1000)*10^12*'EPA to IEA Scaling'!$E$13</f>
        <v>8157683281.7038898</v>
      </c>
      <c r="O445" s="183">
        <f>L445/About!$B$144</f>
        <v>11.711765827201338</v>
      </c>
      <c r="P445" s="174"/>
    </row>
    <row r="446" spans="2:16" x14ac:dyDescent="0.45">
      <c r="B446" s="118" t="s">
        <v>233</v>
      </c>
      <c r="C446" s="118" t="s">
        <v>1055</v>
      </c>
      <c r="D446" s="118" t="s">
        <v>985</v>
      </c>
      <c r="E446" s="118" t="s">
        <v>986</v>
      </c>
      <c r="F446" s="118" t="s">
        <v>987</v>
      </c>
      <c r="G446" s="118" t="s">
        <v>1000</v>
      </c>
      <c r="H446" s="118" t="s">
        <v>1001</v>
      </c>
      <c r="I446" s="118">
        <v>9.9999997764825804E-3</v>
      </c>
      <c r="J446" s="118">
        <v>9.9999997764825804E-3</v>
      </c>
      <c r="K446" s="118">
        <v>-1.12999999523162</v>
      </c>
      <c r="L446" s="181">
        <f>(K446+'NPV Calcs'!$D$13)*About!$B$135</f>
        <v>6.2248381873522662</v>
      </c>
      <c r="M446" s="95" t="str">
        <f>INDEX('IEA Tech to Policy Mapping'!$B$2:$B$13,MATCH($H446,'IEA Tech to Policy Mapping'!$A$2:$A$13,0))</f>
        <v>ngps - T&amp;D methane capture</v>
      </c>
      <c r="N446" s="182">
        <f>(J446*About!$A$132/1000)*10^12*'EPA to IEA Scaling'!$E$13</f>
        <v>226602299.31134129</v>
      </c>
      <c r="O446" s="183">
        <f>L446/About!$B$144</f>
        <v>11.711765827201338</v>
      </c>
      <c r="P446" s="174"/>
    </row>
    <row r="447" spans="2:16" x14ac:dyDescent="0.45">
      <c r="B447" s="118" t="s">
        <v>61</v>
      </c>
      <c r="C447" s="118" t="s">
        <v>1055</v>
      </c>
      <c r="D447" s="118" t="s">
        <v>962</v>
      </c>
      <c r="E447" s="118" t="s">
        <v>991</v>
      </c>
      <c r="F447" s="118" t="s">
        <v>987</v>
      </c>
      <c r="G447" s="118" t="s">
        <v>1000</v>
      </c>
      <c r="H447" s="118" t="s">
        <v>1001</v>
      </c>
      <c r="I447" s="118">
        <v>2.9999999329447701E-2</v>
      </c>
      <c r="J447" s="118">
        <v>2.9999999329447701E-2</v>
      </c>
      <c r="K447" s="118">
        <v>-0.99000000953674305</v>
      </c>
      <c r="L447" s="181">
        <f>(K447+'NPV Calcs'!$D$13)*About!$B$135</f>
        <v>6.350565848693944</v>
      </c>
      <c r="M447" s="95" t="str">
        <f>INDEX('IEA Tech to Policy Mapping'!$B$2:$B$13,MATCH($H447,'IEA Tech to Policy Mapping'!$A$2:$A$13,0))</f>
        <v>ngps - T&amp;D methane capture</v>
      </c>
      <c r="N447" s="182">
        <f>(J447*About!$A$132/1000)*10^12*'EPA to IEA Scaling'!$E$13</f>
        <v>679806897.9340229</v>
      </c>
      <c r="O447" s="183">
        <f>L447/About!$B$144</f>
        <v>11.94831702472921</v>
      </c>
      <c r="P447" s="174"/>
    </row>
    <row r="448" spans="2:16" x14ac:dyDescent="0.45">
      <c r="B448" s="118" t="s">
        <v>1056</v>
      </c>
      <c r="C448" s="118" t="s">
        <v>1055</v>
      </c>
      <c r="D448" s="118" t="s">
        <v>962</v>
      </c>
      <c r="E448" s="118" t="s">
        <v>991</v>
      </c>
      <c r="F448" s="118" t="s">
        <v>987</v>
      </c>
      <c r="G448" s="118" t="s">
        <v>1000</v>
      </c>
      <c r="H448" s="118" t="s">
        <v>1001</v>
      </c>
      <c r="I448" s="118">
        <v>0.15000000596046401</v>
      </c>
      <c r="J448" s="118">
        <v>0.11999999731779</v>
      </c>
      <c r="K448" s="118">
        <v>-0.99000000953674305</v>
      </c>
      <c r="L448" s="181">
        <f>(K448+'NPV Calcs'!$D$13)*About!$B$135</f>
        <v>6.350565848693944</v>
      </c>
      <c r="M448" s="95" t="str">
        <f>INDEX('IEA Tech to Policy Mapping'!$B$2:$B$13,MATCH($H448,'IEA Tech to Policy Mapping'!$A$2:$A$13,0))</f>
        <v>ngps - T&amp;D methane capture</v>
      </c>
      <c r="N448" s="182">
        <f>(J448*About!$A$132/1000)*10^12*'EPA to IEA Scaling'!$E$13</f>
        <v>2719227591.736073</v>
      </c>
      <c r="O448" s="183">
        <f>L448/About!$B$144</f>
        <v>11.94831702472921</v>
      </c>
      <c r="P448" s="174"/>
    </row>
    <row r="449" spans="2:16" x14ac:dyDescent="0.45">
      <c r="B449" s="118" t="s">
        <v>313</v>
      </c>
      <c r="C449" s="118" t="s">
        <v>1055</v>
      </c>
      <c r="D449" s="118" t="s">
        <v>962</v>
      </c>
      <c r="E449" s="118" t="s">
        <v>991</v>
      </c>
      <c r="F449" s="118" t="s">
        <v>987</v>
      </c>
      <c r="G449" s="118" t="s">
        <v>1000</v>
      </c>
      <c r="H449" s="118" t="s">
        <v>1001</v>
      </c>
      <c r="I449" s="118">
        <v>0.43000000715255698</v>
      </c>
      <c r="J449" s="118">
        <v>0.36000001430511402</v>
      </c>
      <c r="K449" s="118">
        <v>-0.99000000953674305</v>
      </c>
      <c r="L449" s="181">
        <f>(K449+'NPV Calcs'!$D$13)*About!$B$135</f>
        <v>6.350565848693944</v>
      </c>
      <c r="M449" s="95" t="str">
        <f>INDEX('IEA Tech to Policy Mapping'!$B$2:$B$13,MATCH($H449,'IEA Tech to Policy Mapping'!$A$2:$A$13,0))</f>
        <v>ngps - T&amp;D methane capture</v>
      </c>
      <c r="N449" s="182">
        <f>(J449*About!$A$132/1000)*10^12*'EPA to IEA Scaling'!$E$13</f>
        <v>8157683281.7038898</v>
      </c>
      <c r="O449" s="183">
        <f>L449/About!$B$144</f>
        <v>11.94831702472921</v>
      </c>
      <c r="P449" s="174"/>
    </row>
    <row r="450" spans="2:16" x14ac:dyDescent="0.45">
      <c r="B450" s="118" t="s">
        <v>205</v>
      </c>
      <c r="C450" s="118" t="s">
        <v>1055</v>
      </c>
      <c r="D450" s="118" t="s">
        <v>985</v>
      </c>
      <c r="E450" s="118" t="s">
        <v>986</v>
      </c>
      <c r="F450" s="118" t="s">
        <v>987</v>
      </c>
      <c r="G450" s="118" t="s">
        <v>1000</v>
      </c>
      <c r="H450" s="118" t="s">
        <v>1001</v>
      </c>
      <c r="I450" s="118">
        <v>2.9999999329447701E-2</v>
      </c>
      <c r="J450" s="118">
        <v>1.9999999552965102E-2</v>
      </c>
      <c r="K450" s="118">
        <v>-0.99000000953674305</v>
      </c>
      <c r="L450" s="181">
        <f>(K450+'NPV Calcs'!$D$13)*About!$B$135</f>
        <v>6.350565848693944</v>
      </c>
      <c r="M450" s="95" t="str">
        <f>INDEX('IEA Tech to Policy Mapping'!$B$2:$B$13,MATCH($H450,'IEA Tech to Policy Mapping'!$A$2:$A$13,0))</f>
        <v>ngps - T&amp;D methane capture</v>
      </c>
      <c r="N450" s="182">
        <f>(J450*About!$A$132/1000)*10^12*'EPA to IEA Scaling'!$E$13</f>
        <v>453204598.62268114</v>
      </c>
      <c r="O450" s="183">
        <f>L450/About!$B$144</f>
        <v>11.94831702472921</v>
      </c>
      <c r="P450" s="174"/>
    </row>
    <row r="451" spans="2:16" x14ac:dyDescent="0.45">
      <c r="B451" s="118" t="s">
        <v>1056</v>
      </c>
      <c r="C451" s="118" t="s">
        <v>1055</v>
      </c>
      <c r="D451" s="118" t="s">
        <v>985</v>
      </c>
      <c r="E451" s="118" t="s">
        <v>986</v>
      </c>
      <c r="F451" s="118" t="s">
        <v>987</v>
      </c>
      <c r="G451" s="118" t="s">
        <v>1000</v>
      </c>
      <c r="H451" s="118" t="s">
        <v>1001</v>
      </c>
      <c r="I451" s="118">
        <v>5.0000000745057997E-2</v>
      </c>
      <c r="J451" s="118">
        <v>3.9999999105930301E-2</v>
      </c>
      <c r="K451" s="118">
        <v>-0.99000000953674305</v>
      </c>
      <c r="L451" s="181">
        <f>(K451+'NPV Calcs'!$D$13)*About!$B$135</f>
        <v>6.350565848693944</v>
      </c>
      <c r="M451" s="95" t="str">
        <f>INDEX('IEA Tech to Policy Mapping'!$B$2:$B$13,MATCH($H451,'IEA Tech to Policy Mapping'!$A$2:$A$13,0))</f>
        <v>ngps - T&amp;D methane capture</v>
      </c>
      <c r="N451" s="182">
        <f>(J451*About!$A$132/1000)*10^12*'EPA to IEA Scaling'!$E$13</f>
        <v>906409197.24536443</v>
      </c>
      <c r="O451" s="183">
        <f>L451/About!$B$144</f>
        <v>11.94831702472921</v>
      </c>
      <c r="P451" s="174"/>
    </row>
    <row r="452" spans="2:16" x14ac:dyDescent="0.45">
      <c r="B452" s="118" t="s">
        <v>313</v>
      </c>
      <c r="C452" s="118" t="s">
        <v>1055</v>
      </c>
      <c r="D452" s="118" t="s">
        <v>985</v>
      </c>
      <c r="E452" s="118" t="s">
        <v>986</v>
      </c>
      <c r="F452" s="118" t="s">
        <v>987</v>
      </c>
      <c r="G452" s="118" t="s">
        <v>1000</v>
      </c>
      <c r="H452" s="118" t="s">
        <v>1001</v>
      </c>
      <c r="I452" s="118">
        <v>0.129999995231628</v>
      </c>
      <c r="J452" s="118">
        <v>0.109999999403953</v>
      </c>
      <c r="K452" s="118">
        <v>-0.99000000953674305</v>
      </c>
      <c r="L452" s="181">
        <f>(K452+'NPV Calcs'!$D$13)*About!$B$135</f>
        <v>6.350565848693944</v>
      </c>
      <c r="M452" s="95" t="str">
        <f>INDEX('IEA Tech to Policy Mapping'!$B$2:$B$13,MATCH($H452,'IEA Tech to Policy Mapping'!$A$2:$A$13,0))</f>
        <v>ngps - T&amp;D methane capture</v>
      </c>
      <c r="N452" s="182">
        <f>(J452*About!$A$132/1000)*10^12*'EPA to IEA Scaling'!$E$13</f>
        <v>2492625334.6327105</v>
      </c>
      <c r="O452" s="183">
        <f>L452/About!$B$144</f>
        <v>11.94831702472921</v>
      </c>
      <c r="P452" s="174"/>
    </row>
    <row r="453" spans="2:16" x14ac:dyDescent="0.45">
      <c r="B453" s="118" t="s">
        <v>61</v>
      </c>
      <c r="C453" s="118" t="s">
        <v>1055</v>
      </c>
      <c r="D453" s="118" t="s">
        <v>985</v>
      </c>
      <c r="E453" s="118" t="s">
        <v>986</v>
      </c>
      <c r="F453" s="118" t="s">
        <v>987</v>
      </c>
      <c r="G453" s="118" t="s">
        <v>1000</v>
      </c>
      <c r="H453" s="118" t="s">
        <v>1001</v>
      </c>
      <c r="I453" s="118">
        <v>9.9999997764825804E-3</v>
      </c>
      <c r="J453" s="118">
        <v>9.9999997764825804E-3</v>
      </c>
      <c r="K453" s="118">
        <v>-0.99000000953674305</v>
      </c>
      <c r="L453" s="181">
        <f>(K453+'NPV Calcs'!$D$13)*About!$B$135</f>
        <v>6.350565848693944</v>
      </c>
      <c r="M453" s="95" t="str">
        <f>INDEX('IEA Tech to Policy Mapping'!$B$2:$B$13,MATCH($H453,'IEA Tech to Policy Mapping'!$A$2:$A$13,0))</f>
        <v>ngps - T&amp;D methane capture</v>
      </c>
      <c r="N453" s="182">
        <f>(J453*About!$A$132/1000)*10^12*'EPA to IEA Scaling'!$E$13</f>
        <v>226602299.31134129</v>
      </c>
      <c r="O453" s="183">
        <f>L453/About!$B$144</f>
        <v>11.94831702472921</v>
      </c>
      <c r="P453" s="174"/>
    </row>
    <row r="454" spans="2:16" x14ac:dyDescent="0.45">
      <c r="B454" s="118" t="s">
        <v>40</v>
      </c>
      <c r="C454" s="118" t="s">
        <v>1055</v>
      </c>
      <c r="D454" s="118" t="s">
        <v>962</v>
      </c>
      <c r="E454" s="118" t="s">
        <v>991</v>
      </c>
      <c r="F454" s="118" t="s">
        <v>987</v>
      </c>
      <c r="G454" s="118" t="s">
        <v>988</v>
      </c>
      <c r="H454" s="118" t="s">
        <v>1003</v>
      </c>
      <c r="I454" s="118">
        <v>2.0499999523162802</v>
      </c>
      <c r="J454" s="118">
        <v>2.0499999523162802</v>
      </c>
      <c r="K454" s="118">
        <v>-0.91000002622604304</v>
      </c>
      <c r="L454" s="181">
        <f>(K454+'NPV Calcs'!$D$13)*About!$B$135</f>
        <v>6.422410218956589</v>
      </c>
      <c r="M454" s="95" t="str">
        <f>INDEX('IEA Tech to Policy Mapping'!$B$2:$B$13,MATCH($H454,'IEA Tech to Policy Mapping'!$A$2:$A$13,0))</f>
        <v>ngps - T&amp;D methane capture</v>
      </c>
      <c r="N454" s="182">
        <f>(J454*About!$A$132/1000)*10^12*'EPA to IEA Scaling'!$E$13</f>
        <v>46453471316.616905</v>
      </c>
      <c r="O454" s="183">
        <f>L454/About!$B$144</f>
        <v>12.083489123214994</v>
      </c>
      <c r="P454" s="174"/>
    </row>
    <row r="455" spans="2:16" x14ac:dyDescent="0.45">
      <c r="B455" s="118" t="s">
        <v>40</v>
      </c>
      <c r="C455" s="118" t="s">
        <v>1055</v>
      </c>
      <c r="D455" s="118" t="s">
        <v>962</v>
      </c>
      <c r="E455" s="118" t="s">
        <v>996</v>
      </c>
      <c r="F455" s="118" t="s">
        <v>997</v>
      </c>
      <c r="G455" s="118" t="s">
        <v>988</v>
      </c>
      <c r="H455" s="118" t="s">
        <v>1003</v>
      </c>
      <c r="I455" s="118">
        <v>0.230000004172325</v>
      </c>
      <c r="J455" s="118">
        <v>0.230000004172325</v>
      </c>
      <c r="K455" s="118">
        <v>-0.91000002622604304</v>
      </c>
      <c r="L455" s="181">
        <f>(K455+'NPV Calcs'!$D$13)*About!$B$135</f>
        <v>6.422410218956589</v>
      </c>
      <c r="M455" s="95" t="str">
        <f>INDEX('IEA Tech to Policy Mapping'!$B$2:$B$13,MATCH($H455,'IEA Tech to Policy Mapping'!$A$2:$A$13,0))</f>
        <v>ngps - T&amp;D methane capture</v>
      </c>
      <c r="N455" s="182">
        <f>(J455*About!$A$132/1000)*10^12*'EPA to IEA Scaling'!$E$13</f>
        <v>5211853095.2006884</v>
      </c>
      <c r="O455" s="183">
        <f>L455/About!$B$144</f>
        <v>12.083489123214994</v>
      </c>
      <c r="P455" s="174"/>
    </row>
    <row r="456" spans="2:16" x14ac:dyDescent="0.45">
      <c r="B456" s="118" t="s">
        <v>40</v>
      </c>
      <c r="C456" s="118" t="s">
        <v>1055</v>
      </c>
      <c r="D456" s="118" t="s">
        <v>985</v>
      </c>
      <c r="E456" s="118" t="s">
        <v>1007</v>
      </c>
      <c r="F456" s="118" t="s">
        <v>997</v>
      </c>
      <c r="G456" s="118" t="s">
        <v>988</v>
      </c>
      <c r="H456" s="118" t="s">
        <v>1003</v>
      </c>
      <c r="I456" s="118">
        <v>7.0000000298023196E-2</v>
      </c>
      <c r="J456" s="118">
        <v>7.0000000298023196E-2</v>
      </c>
      <c r="K456" s="118">
        <v>-0.91000002622604304</v>
      </c>
      <c r="L456" s="181">
        <f>(K456+'NPV Calcs'!$D$13)*About!$B$135</f>
        <v>6.422410218956589</v>
      </c>
      <c r="M456" s="95" t="str">
        <f>INDEX('IEA Tech to Policy Mapping'!$B$2:$B$13,MATCH($H456,'IEA Tech to Policy Mapping'!$A$2:$A$13,0))</f>
        <v>ngps - T&amp;D methane capture</v>
      </c>
      <c r="N456" s="182">
        <f>(J456*About!$A$132/1000)*10^12*'EPA to IEA Scaling'!$E$13</f>
        <v>1586216137.3873568</v>
      </c>
      <c r="O456" s="183">
        <f>L456/About!$B$144</f>
        <v>12.083489123214994</v>
      </c>
      <c r="P456" s="174"/>
    </row>
    <row r="457" spans="2:16" x14ac:dyDescent="0.45">
      <c r="B457" s="118" t="s">
        <v>40</v>
      </c>
      <c r="C457" s="118" t="s">
        <v>1055</v>
      </c>
      <c r="D457" s="118" t="s">
        <v>985</v>
      </c>
      <c r="E457" s="118" t="s">
        <v>986</v>
      </c>
      <c r="F457" s="118" t="s">
        <v>987</v>
      </c>
      <c r="G457" s="118" t="s">
        <v>988</v>
      </c>
      <c r="H457" s="118" t="s">
        <v>1003</v>
      </c>
      <c r="I457" s="118">
        <v>7.0000000298023196E-2</v>
      </c>
      <c r="J457" s="118">
        <v>7.0000000298023196E-2</v>
      </c>
      <c r="K457" s="118">
        <v>-0.87999999523162797</v>
      </c>
      <c r="L457" s="181">
        <f>(K457+'NPV Calcs'!$D$13)*About!$B$135</f>
        <v>6.4493518912602283</v>
      </c>
      <c r="M457" s="95" t="str">
        <f>INDEX('IEA Tech to Policy Mapping'!$B$2:$B$13,MATCH($H457,'IEA Tech to Policy Mapping'!$A$2:$A$13,0))</f>
        <v>ngps - T&amp;D methane capture</v>
      </c>
      <c r="N457" s="182">
        <f>(J457*About!$A$132/1000)*10^12*'EPA to IEA Scaling'!$E$13</f>
        <v>1586216137.3873568</v>
      </c>
      <c r="O457" s="183">
        <f>L457/About!$B$144</f>
        <v>12.134178723091587</v>
      </c>
      <c r="P457" s="174"/>
    </row>
    <row r="458" spans="2:16" x14ac:dyDescent="0.45">
      <c r="B458" s="118" t="s">
        <v>82</v>
      </c>
      <c r="C458" s="118" t="s">
        <v>1055</v>
      </c>
      <c r="D458" s="118" t="s">
        <v>985</v>
      </c>
      <c r="E458" s="118" t="s">
        <v>986</v>
      </c>
      <c r="F458" s="118" t="s">
        <v>987</v>
      </c>
      <c r="G458" s="118" t="s">
        <v>1000</v>
      </c>
      <c r="H458" s="118" t="s">
        <v>1001</v>
      </c>
      <c r="I458" s="118">
        <v>8.8500003814697195</v>
      </c>
      <c r="J458" s="118">
        <v>7.5199999809265101</v>
      </c>
      <c r="K458" s="118">
        <v>-0.86000001430511397</v>
      </c>
      <c r="L458" s="181">
        <f>(K458+'NPV Calcs'!$D$13)*About!$B$135</f>
        <v>6.4673129704438308</v>
      </c>
      <c r="M458" s="95" t="str">
        <f>INDEX('IEA Tech to Policy Mapping'!$B$2:$B$13,MATCH($H458,'IEA Tech to Policy Mapping'!$A$2:$A$13,0))</f>
        <v>ngps - T&amp;D methane capture</v>
      </c>
      <c r="N458" s="182">
        <f>(J458*About!$A$132/1000)*10^12*'EPA to IEA Scaling'!$E$13</f>
        <v>170404932458.76605</v>
      </c>
      <c r="O458" s="183">
        <f>L458/About!$B$144</f>
        <v>12.167971722535263</v>
      </c>
      <c r="P458" s="174"/>
    </row>
    <row r="459" spans="2:16" x14ac:dyDescent="0.45">
      <c r="B459" s="118" t="s">
        <v>82</v>
      </c>
      <c r="C459" s="118" t="s">
        <v>1055</v>
      </c>
      <c r="D459" s="118" t="s">
        <v>962</v>
      </c>
      <c r="E459" s="118" t="s">
        <v>991</v>
      </c>
      <c r="F459" s="118" t="s">
        <v>987</v>
      </c>
      <c r="G459" s="118" t="s">
        <v>1000</v>
      </c>
      <c r="H459" s="118" t="s">
        <v>1001</v>
      </c>
      <c r="I459" s="118">
        <v>31.559999465942301</v>
      </c>
      <c r="J459" s="118">
        <v>26.829999923706001</v>
      </c>
      <c r="K459" s="118">
        <v>-0.86000001430511397</v>
      </c>
      <c r="L459" s="181">
        <f>(K459+'NPV Calcs'!$D$13)*About!$B$135</f>
        <v>6.4673129704438308</v>
      </c>
      <c r="M459" s="95" t="str">
        <f>INDEX('IEA Tech to Policy Mapping'!$B$2:$B$13,MATCH($H459,'IEA Tech to Policy Mapping'!$A$2:$A$13,0))</f>
        <v>ngps - T&amp;D methane capture</v>
      </c>
      <c r="N459" s="182">
        <f>(J459*About!$A$132/1000)*10^12*'EPA to IEA Scaling'!$E$13</f>
        <v>607973980912.7666</v>
      </c>
      <c r="O459" s="183">
        <f>L459/About!$B$144</f>
        <v>12.167971722535263</v>
      </c>
      <c r="P459" s="174"/>
    </row>
    <row r="460" spans="2:16" x14ac:dyDescent="0.45">
      <c r="B460" s="118" t="s">
        <v>82</v>
      </c>
      <c r="C460" s="118" t="s">
        <v>1055</v>
      </c>
      <c r="D460" s="118" t="s">
        <v>962</v>
      </c>
      <c r="E460" s="118" t="s">
        <v>993</v>
      </c>
      <c r="F460" s="118" t="s">
        <v>987</v>
      </c>
      <c r="G460" s="118" t="s">
        <v>1000</v>
      </c>
      <c r="H460" s="118" t="s">
        <v>1001</v>
      </c>
      <c r="I460" s="118">
        <v>20.389999389648398</v>
      </c>
      <c r="J460" s="118">
        <v>17.329999923706001</v>
      </c>
      <c r="K460" s="118">
        <v>-0.86000001430511397</v>
      </c>
      <c r="L460" s="181">
        <f>(K460+'NPV Calcs'!$D$13)*About!$B$135</f>
        <v>6.4673129704438308</v>
      </c>
      <c r="M460" s="95" t="str">
        <f>INDEX('IEA Tech to Policy Mapping'!$B$2:$B$13,MATCH($H460,'IEA Tech to Policy Mapping'!$A$2:$A$13,0))</f>
        <v>ngps - T&amp;D methane capture</v>
      </c>
      <c r="N460" s="182">
        <f>(J460*About!$A$132/1000)*10^12*'EPA to IEA Scaling'!$E$13</f>
        <v>392701791755.28394</v>
      </c>
      <c r="O460" s="183">
        <f>L460/About!$B$144</f>
        <v>12.167971722535263</v>
      </c>
      <c r="P460" s="174"/>
    </row>
    <row r="461" spans="2:16" x14ac:dyDescent="0.45">
      <c r="B461" s="118" t="s">
        <v>82</v>
      </c>
      <c r="C461" s="118" t="s">
        <v>1055</v>
      </c>
      <c r="D461" s="118" t="s">
        <v>985</v>
      </c>
      <c r="E461" s="118" t="s">
        <v>986</v>
      </c>
      <c r="F461" s="118" t="s">
        <v>987</v>
      </c>
      <c r="G461" s="118" t="s">
        <v>988</v>
      </c>
      <c r="H461" s="118" t="s">
        <v>1009</v>
      </c>
      <c r="I461" s="118">
        <v>54.049999237060497</v>
      </c>
      <c r="J461" s="118">
        <v>54.049999237060497</v>
      </c>
      <c r="K461" s="118">
        <v>-0.83999997377395597</v>
      </c>
      <c r="L461" s="181">
        <f>(K461+'NPV Calcs'!$D$13)*About!$B$135</f>
        <v>6.4852741031556693</v>
      </c>
      <c r="M461" s="95" t="str">
        <f>INDEX('IEA Tech to Policy Mapping'!$B$2:$B$13,MATCH($H461,'IEA Tech to Policy Mapping'!$A$2:$A$13,0))</f>
        <v>ngps - processing methane capture</v>
      </c>
      <c r="N461" s="182">
        <f>(J461*About!$A$132/1000)*10^12*'EPA to IEA Scaling'!$E$13</f>
        <v>1224785437865.5029</v>
      </c>
      <c r="O461" s="183">
        <f>L461/About!$B$144</f>
        <v>12.201764822690018</v>
      </c>
      <c r="P461" s="174"/>
    </row>
    <row r="462" spans="2:16" x14ac:dyDescent="0.45">
      <c r="B462" s="118" t="s">
        <v>82</v>
      </c>
      <c r="C462" s="118" t="s">
        <v>1055</v>
      </c>
      <c r="D462" s="118" t="s">
        <v>962</v>
      </c>
      <c r="E462" s="118" t="s">
        <v>991</v>
      </c>
      <c r="F462" s="118" t="s">
        <v>987</v>
      </c>
      <c r="G462" s="118" t="s">
        <v>988</v>
      </c>
      <c r="H462" s="118" t="s">
        <v>1009</v>
      </c>
      <c r="I462" s="118">
        <v>14.9099998474121</v>
      </c>
      <c r="J462" s="118">
        <v>14.9099998474121</v>
      </c>
      <c r="K462" s="118">
        <v>-0.83999997377395597</v>
      </c>
      <c r="L462" s="181">
        <f>(K462+'NPV Calcs'!$D$13)*About!$B$135</f>
        <v>6.4852741031556693</v>
      </c>
      <c r="M462" s="95" t="str">
        <f>INDEX('IEA Tech to Policy Mapping'!$B$2:$B$13,MATCH($H462,'IEA Tech to Policy Mapping'!$A$2:$A$13,0))</f>
        <v>ngps - processing methane capture</v>
      </c>
      <c r="N462" s="182">
        <f>(J462*About!$A$132/1000)*10^12*'EPA to IEA Scaling'!$E$13</f>
        <v>337864032367.38263</v>
      </c>
      <c r="O462" s="183">
        <f>L462/About!$B$144</f>
        <v>12.201764822690018</v>
      </c>
      <c r="P462" s="174"/>
    </row>
    <row r="463" spans="2:16" x14ac:dyDescent="0.45">
      <c r="B463" s="118" t="s">
        <v>82</v>
      </c>
      <c r="C463" s="118" t="s">
        <v>1055</v>
      </c>
      <c r="D463" s="118" t="s">
        <v>962</v>
      </c>
      <c r="E463" s="118" t="s">
        <v>993</v>
      </c>
      <c r="F463" s="118" t="s">
        <v>987</v>
      </c>
      <c r="G463" s="118" t="s">
        <v>988</v>
      </c>
      <c r="H463" s="118" t="s">
        <v>1009</v>
      </c>
      <c r="I463" s="118">
        <v>9.6300001144409109</v>
      </c>
      <c r="J463" s="118">
        <v>9.6300001144409109</v>
      </c>
      <c r="K463" s="118">
        <v>-0.83999997377395597</v>
      </c>
      <c r="L463" s="181">
        <f>(K463+'NPV Calcs'!$D$13)*About!$B$135</f>
        <v>6.4852741031556693</v>
      </c>
      <c r="M463" s="95" t="str">
        <f>INDEX('IEA Tech to Policy Mapping'!$B$2:$B$13,MATCH($H463,'IEA Tech to Policy Mapping'!$A$2:$A$13,0))</f>
        <v>ngps - processing methane capture</v>
      </c>
      <c r="N463" s="182">
        <f>(J463*About!$A$132/1000)*10^12*'EPA to IEA Scaling'!$E$13</f>
        <v>218218021707.6319</v>
      </c>
      <c r="O463" s="183">
        <f>L463/About!$B$144</f>
        <v>12.201764822690018</v>
      </c>
      <c r="P463" s="174"/>
    </row>
    <row r="464" spans="2:16" x14ac:dyDescent="0.45">
      <c r="B464" s="118" t="s">
        <v>158</v>
      </c>
      <c r="C464" s="118" t="s">
        <v>1055</v>
      </c>
      <c r="D464" s="118" t="s">
        <v>962</v>
      </c>
      <c r="E464" s="118" t="s">
        <v>991</v>
      </c>
      <c r="F464" s="118" t="s">
        <v>987</v>
      </c>
      <c r="G464" s="118" t="s">
        <v>988</v>
      </c>
      <c r="H464" s="118" t="s">
        <v>1003</v>
      </c>
      <c r="I464" s="118">
        <v>1.41999995708465</v>
      </c>
      <c r="J464" s="118">
        <v>1.41999995708465</v>
      </c>
      <c r="K464" s="118">
        <v>-0.76999998092651301</v>
      </c>
      <c r="L464" s="181">
        <f>(K464+'NPV Calcs'!$D$13)*About!$B$135</f>
        <v>6.5481379338265135</v>
      </c>
      <c r="M464" s="95" t="str">
        <f>INDEX('IEA Tech to Policy Mapping'!$B$2:$B$13,MATCH($H464,'IEA Tech to Policy Mapping'!$A$2:$A$13,0))</f>
        <v>ngps - T&amp;D methane capture</v>
      </c>
      <c r="N464" s="182">
        <f>(J464*About!$A$132/1000)*10^12*'EPA to IEA Scaling'!$E$13</f>
        <v>32177526248.962524</v>
      </c>
      <c r="O464" s="183">
        <f>L464/About!$B$144</f>
        <v>12.320040421453964</v>
      </c>
      <c r="P464" s="174"/>
    </row>
    <row r="465" spans="2:16" x14ac:dyDescent="0.45">
      <c r="B465" s="118" t="s">
        <v>158</v>
      </c>
      <c r="C465" s="118" t="s">
        <v>1055</v>
      </c>
      <c r="D465" s="118" t="s">
        <v>962</v>
      </c>
      <c r="E465" s="118" t="s">
        <v>996</v>
      </c>
      <c r="F465" s="118" t="s">
        <v>997</v>
      </c>
      <c r="G465" s="118" t="s">
        <v>988</v>
      </c>
      <c r="H465" s="118" t="s">
        <v>1003</v>
      </c>
      <c r="I465" s="118">
        <v>0.239999994635581</v>
      </c>
      <c r="J465" s="118">
        <v>0.239999994635581</v>
      </c>
      <c r="K465" s="118">
        <v>-0.76999998092651301</v>
      </c>
      <c r="L465" s="181">
        <f>(K465+'NPV Calcs'!$D$13)*About!$B$135</f>
        <v>6.5481379338265135</v>
      </c>
      <c r="M465" s="95" t="str">
        <f>INDEX('IEA Tech to Policy Mapping'!$B$2:$B$13,MATCH($H465,'IEA Tech to Policy Mapping'!$A$2:$A$13,0))</f>
        <v>ngps - T&amp;D methane capture</v>
      </c>
      <c r="N465" s="182">
        <f>(J465*About!$A$132/1000)*10^12*'EPA to IEA Scaling'!$E$13</f>
        <v>5438455183.4721699</v>
      </c>
      <c r="O465" s="183">
        <f>L465/About!$B$144</f>
        <v>12.320040421453964</v>
      </c>
      <c r="P465" s="174"/>
    </row>
    <row r="466" spans="2:16" x14ac:dyDescent="0.45">
      <c r="B466" s="118" t="s">
        <v>158</v>
      </c>
      <c r="C466" s="118" t="s">
        <v>1055</v>
      </c>
      <c r="D466" s="118" t="s">
        <v>985</v>
      </c>
      <c r="E466" s="118" t="s">
        <v>1007</v>
      </c>
      <c r="F466" s="118" t="s">
        <v>997</v>
      </c>
      <c r="G466" s="118" t="s">
        <v>988</v>
      </c>
      <c r="H466" s="118" t="s">
        <v>1003</v>
      </c>
      <c r="I466" s="118">
        <v>0.34000000357627802</v>
      </c>
      <c r="J466" s="118">
        <v>0.34000000357627802</v>
      </c>
      <c r="K466" s="118">
        <v>-0.76999998092651301</v>
      </c>
      <c r="L466" s="181">
        <f>(K466+'NPV Calcs'!$D$13)*About!$B$135</f>
        <v>6.5481379338265135</v>
      </c>
      <c r="M466" s="95" t="str">
        <f>INDEX('IEA Tech to Policy Mapping'!$B$2:$B$13,MATCH($H466,'IEA Tech to Policy Mapping'!$A$2:$A$13,0))</f>
        <v>ngps - T&amp;D methane capture</v>
      </c>
      <c r="N466" s="182">
        <f>(J466*About!$A$132/1000)*10^12*'EPA to IEA Scaling'!$E$13</f>
        <v>7704478429.8333998</v>
      </c>
      <c r="O466" s="183">
        <f>L466/About!$B$144</f>
        <v>12.320040421453964</v>
      </c>
      <c r="P466" s="174"/>
    </row>
    <row r="467" spans="2:16" x14ac:dyDescent="0.45">
      <c r="B467" s="118" t="s">
        <v>158</v>
      </c>
      <c r="C467" s="118" t="s">
        <v>1055</v>
      </c>
      <c r="D467" s="118" t="s">
        <v>985</v>
      </c>
      <c r="E467" s="118" t="s">
        <v>986</v>
      </c>
      <c r="F467" s="118" t="s">
        <v>987</v>
      </c>
      <c r="G467" s="118" t="s">
        <v>988</v>
      </c>
      <c r="H467" s="118" t="s">
        <v>1003</v>
      </c>
      <c r="I467" s="118">
        <v>7.71000003814697</v>
      </c>
      <c r="J467" s="118">
        <v>7.71000003814697</v>
      </c>
      <c r="K467" s="118">
        <v>-0.74000000953674305</v>
      </c>
      <c r="L467" s="181">
        <f>(K467+'NPV Calcs'!$D$13)*About!$B$135</f>
        <v>6.575079552601915</v>
      </c>
      <c r="M467" s="95" t="str">
        <f>INDEX('IEA Tech to Policy Mapping'!$B$2:$B$13,MATCH($H467,'IEA Tech to Policy Mapping'!$A$2:$A$13,0))</f>
        <v>ngps - T&amp;D methane capture</v>
      </c>
      <c r="N467" s="182">
        <f>(J467*About!$A$132/1000)*10^12*'EPA to IEA Scaling'!$E$13</f>
        <v>174710377538.54449</v>
      </c>
      <c r="O467" s="183">
        <f>L467/About!$B$144</f>
        <v>12.370729920619475</v>
      </c>
      <c r="P467" s="174"/>
    </row>
    <row r="468" spans="2:16" x14ac:dyDescent="0.45">
      <c r="B468" s="118" t="s">
        <v>233</v>
      </c>
      <c r="C468" s="118" t="s">
        <v>1055</v>
      </c>
      <c r="D468" s="118" t="s">
        <v>962</v>
      </c>
      <c r="E468" s="118" t="s">
        <v>991</v>
      </c>
      <c r="F468" s="118" t="s">
        <v>987</v>
      </c>
      <c r="G468" s="118" t="s">
        <v>988</v>
      </c>
      <c r="H468" s="118" t="s">
        <v>1003</v>
      </c>
      <c r="I468" s="118">
        <v>5.0000000745057997E-2</v>
      </c>
      <c r="J468" s="118">
        <v>5.0000000745057997E-2</v>
      </c>
      <c r="K468" s="118">
        <v>-0.70999997854232699</v>
      </c>
      <c r="L468" s="181">
        <f>(K468+'NPV Calcs'!$D$13)*About!$B$135</f>
        <v>6.6020212249055561</v>
      </c>
      <c r="M468" s="95" t="str">
        <f>INDEX('IEA Tech to Policy Mapping'!$B$2:$B$13,MATCH($H468,'IEA Tech to Policy Mapping'!$A$2:$A$13,0))</f>
        <v>ngps - T&amp;D methane capture</v>
      </c>
      <c r="N468" s="182">
        <f>(J468*About!$A$132/1000)*10^12*'EPA to IEA Scaling'!$E$13</f>
        <v>1133011538.7646732</v>
      </c>
      <c r="O468" s="183">
        <f>L468/About!$B$144</f>
        <v>12.421419520496071</v>
      </c>
      <c r="P468" s="174"/>
    </row>
    <row r="469" spans="2:16" x14ac:dyDescent="0.45">
      <c r="B469" s="118" t="s">
        <v>233</v>
      </c>
      <c r="C469" s="118" t="s">
        <v>1055</v>
      </c>
      <c r="D469" s="118" t="s">
        <v>985</v>
      </c>
      <c r="E469" s="118" t="s">
        <v>1007</v>
      </c>
      <c r="F469" s="118" t="s">
        <v>997</v>
      </c>
      <c r="G469" s="118" t="s">
        <v>988</v>
      </c>
      <c r="H469" s="118" t="s">
        <v>1003</v>
      </c>
      <c r="I469" s="118">
        <v>2.9999999329447701E-2</v>
      </c>
      <c r="J469" s="118">
        <v>2.9999999329447701E-2</v>
      </c>
      <c r="K469" s="118">
        <v>-0.70999997854232699</v>
      </c>
      <c r="L469" s="181">
        <f>(K469+'NPV Calcs'!$D$13)*About!$B$135</f>
        <v>6.6020212249055561</v>
      </c>
      <c r="M469" s="95" t="str">
        <f>INDEX('IEA Tech to Policy Mapping'!$B$2:$B$13,MATCH($H469,'IEA Tech to Policy Mapping'!$A$2:$A$13,0))</f>
        <v>ngps - T&amp;D methane capture</v>
      </c>
      <c r="N469" s="182">
        <f>(J469*About!$A$132/1000)*10^12*'EPA to IEA Scaling'!$E$13</f>
        <v>679806897.9340229</v>
      </c>
      <c r="O469" s="183">
        <f>L469/About!$B$144</f>
        <v>12.421419520496071</v>
      </c>
      <c r="P469" s="174"/>
    </row>
    <row r="470" spans="2:16" x14ac:dyDescent="0.45">
      <c r="B470" s="118" t="s">
        <v>233</v>
      </c>
      <c r="C470" s="118" t="s">
        <v>1055</v>
      </c>
      <c r="D470" s="118" t="s">
        <v>962</v>
      </c>
      <c r="E470" s="118" t="s">
        <v>996</v>
      </c>
      <c r="F470" s="118" t="s">
        <v>997</v>
      </c>
      <c r="G470" s="118" t="s">
        <v>988</v>
      </c>
      <c r="H470" s="118" t="s">
        <v>1003</v>
      </c>
      <c r="I470" s="118">
        <v>9.9999997764825804E-3</v>
      </c>
      <c r="J470" s="118">
        <v>9.9999997764825804E-3</v>
      </c>
      <c r="K470" s="118">
        <v>-0.70999997854232699</v>
      </c>
      <c r="L470" s="181">
        <f>(K470+'NPV Calcs'!$D$13)*About!$B$135</f>
        <v>6.6020212249055561</v>
      </c>
      <c r="M470" s="95" t="str">
        <f>INDEX('IEA Tech to Policy Mapping'!$B$2:$B$13,MATCH($H470,'IEA Tech to Policy Mapping'!$A$2:$A$13,0))</f>
        <v>ngps - T&amp;D methane capture</v>
      </c>
      <c r="N470" s="182">
        <f>(J470*About!$A$132/1000)*10^12*'EPA to IEA Scaling'!$E$13</f>
        <v>226602299.31134129</v>
      </c>
      <c r="O470" s="183">
        <f>L470/About!$B$144</f>
        <v>12.421419520496071</v>
      </c>
      <c r="P470" s="174"/>
    </row>
    <row r="471" spans="2:16" x14ac:dyDescent="0.45">
      <c r="B471" s="118" t="s">
        <v>156</v>
      </c>
      <c r="C471" s="118" t="s">
        <v>1055</v>
      </c>
      <c r="D471" s="118" t="s">
        <v>985</v>
      </c>
      <c r="E471" s="118" t="s">
        <v>986</v>
      </c>
      <c r="F471" s="118" t="s">
        <v>987</v>
      </c>
      <c r="G471" s="118" t="s">
        <v>988</v>
      </c>
      <c r="H471" s="118" t="s">
        <v>1009</v>
      </c>
      <c r="I471" s="118">
        <v>5.7800002098083496</v>
      </c>
      <c r="J471" s="118">
        <v>5.7800002098083496</v>
      </c>
      <c r="K471" s="118">
        <v>-0.68000000715255704</v>
      </c>
      <c r="L471" s="181">
        <f>(K471+'NPV Calcs'!$D$13)*About!$B$135</f>
        <v>6.6289628436809567</v>
      </c>
      <c r="M471" s="95" t="str">
        <f>INDEX('IEA Tech to Policy Mapping'!$B$2:$B$13,MATCH($H471,'IEA Tech to Policy Mapping'!$A$2:$A$13,0))</f>
        <v>ngps - processing methane capture</v>
      </c>
      <c r="N471" s="182">
        <f>(J471*About!$A$132/1000)*10^12*'EPA to IEA Scaling'!$E$13</f>
        <v>130976136683.8055</v>
      </c>
      <c r="O471" s="183">
        <f>L471/About!$B$144</f>
        <v>12.47210901966158</v>
      </c>
      <c r="P471" s="174"/>
    </row>
    <row r="472" spans="2:16" x14ac:dyDescent="0.45">
      <c r="B472" s="118" t="s">
        <v>156</v>
      </c>
      <c r="C472" s="118" t="s">
        <v>1055</v>
      </c>
      <c r="D472" s="118" t="s">
        <v>962</v>
      </c>
      <c r="E472" s="118" t="s">
        <v>993</v>
      </c>
      <c r="F472" s="118" t="s">
        <v>987</v>
      </c>
      <c r="G472" s="118" t="s">
        <v>988</v>
      </c>
      <c r="H472" s="118" t="s">
        <v>1009</v>
      </c>
      <c r="I472" s="118">
        <v>0.28999999165534901</v>
      </c>
      <c r="J472" s="118">
        <v>0.28999999165534901</v>
      </c>
      <c r="K472" s="118">
        <v>-0.68000000715255704</v>
      </c>
      <c r="L472" s="181">
        <f>(K472+'NPV Calcs'!$D$13)*About!$B$135</f>
        <v>6.6289628436809567</v>
      </c>
      <c r="M472" s="95" t="str">
        <f>INDEX('IEA Tech to Policy Mapping'!$B$2:$B$13,MATCH($H472,'IEA Tech to Policy Mapping'!$A$2:$A$13,0))</f>
        <v>ngps - processing methane capture</v>
      </c>
      <c r="N472" s="182">
        <f>(J472*About!$A$132/1000)*10^12*'EPA to IEA Scaling'!$E$13</f>
        <v>6571466637.8209133</v>
      </c>
      <c r="O472" s="183">
        <f>L472/About!$B$144</f>
        <v>12.47210901966158</v>
      </c>
      <c r="P472" s="174"/>
    </row>
    <row r="473" spans="2:16" x14ac:dyDescent="0.45">
      <c r="B473" s="118" t="s">
        <v>156</v>
      </c>
      <c r="C473" s="118" t="s">
        <v>1055</v>
      </c>
      <c r="D473" s="118" t="s">
        <v>962</v>
      </c>
      <c r="E473" s="118" t="s">
        <v>991</v>
      </c>
      <c r="F473" s="118" t="s">
        <v>987</v>
      </c>
      <c r="G473" s="118" t="s">
        <v>988</v>
      </c>
      <c r="H473" s="118" t="s">
        <v>1009</v>
      </c>
      <c r="I473" s="118">
        <v>0.75999999046325595</v>
      </c>
      <c r="J473" s="118">
        <v>0.75999999046325595</v>
      </c>
      <c r="K473" s="118">
        <v>-0.68000000715255704</v>
      </c>
      <c r="L473" s="181">
        <f>(K473+'NPV Calcs'!$D$13)*About!$B$135</f>
        <v>6.6289628436809567</v>
      </c>
      <c r="M473" s="95" t="str">
        <f>INDEX('IEA Tech to Policy Mapping'!$B$2:$B$13,MATCH($H473,'IEA Tech to Policy Mapping'!$A$2:$A$13,0))</f>
        <v>ngps - processing methane capture</v>
      </c>
      <c r="N473" s="182">
        <f>(J473*About!$A$132/1000)*10^12*'EPA to IEA Scaling'!$E$13</f>
        <v>17221774916.493793</v>
      </c>
      <c r="O473" s="183">
        <f>L473/About!$B$144</f>
        <v>12.47210901966158</v>
      </c>
      <c r="P473" s="174"/>
    </row>
    <row r="474" spans="2:16" x14ac:dyDescent="0.45">
      <c r="B474" s="118" t="s">
        <v>233</v>
      </c>
      <c r="C474" s="118" t="s">
        <v>1055</v>
      </c>
      <c r="D474" s="118" t="s">
        <v>985</v>
      </c>
      <c r="E474" s="118" t="s">
        <v>986</v>
      </c>
      <c r="F474" s="118" t="s">
        <v>987</v>
      </c>
      <c r="G474" s="118" t="s">
        <v>988</v>
      </c>
      <c r="H474" s="118" t="s">
        <v>1003</v>
      </c>
      <c r="I474" s="118">
        <v>3.9999999105930301E-2</v>
      </c>
      <c r="J474" s="118">
        <v>3.9999999105930301E-2</v>
      </c>
      <c r="K474" s="118">
        <v>-0.68000000715255704</v>
      </c>
      <c r="L474" s="181">
        <f>(K474+'NPV Calcs'!$D$13)*About!$B$135</f>
        <v>6.6289628436809567</v>
      </c>
      <c r="M474" s="95" t="str">
        <f>INDEX('IEA Tech to Policy Mapping'!$B$2:$B$13,MATCH($H474,'IEA Tech to Policy Mapping'!$A$2:$A$13,0))</f>
        <v>ngps - T&amp;D methane capture</v>
      </c>
      <c r="N474" s="182">
        <f>(J474*About!$A$132/1000)*10^12*'EPA to IEA Scaling'!$E$13</f>
        <v>906409197.24536443</v>
      </c>
      <c r="O474" s="183">
        <f>L474/About!$B$144</f>
        <v>12.47210901966158</v>
      </c>
      <c r="P474" s="174"/>
    </row>
    <row r="475" spans="2:16" x14ac:dyDescent="0.45">
      <c r="B475" s="118" t="s">
        <v>32</v>
      </c>
      <c r="C475" s="118" t="s">
        <v>1055</v>
      </c>
      <c r="D475" s="118" t="s">
        <v>962</v>
      </c>
      <c r="E475" s="118" t="s">
        <v>993</v>
      </c>
      <c r="F475" s="118" t="s">
        <v>987</v>
      </c>
      <c r="G475" s="118" t="s">
        <v>1000</v>
      </c>
      <c r="H475" s="118" t="s">
        <v>1001</v>
      </c>
      <c r="I475" s="118">
        <v>16.670000076293899</v>
      </c>
      <c r="J475" s="118">
        <v>14.170000076293899</v>
      </c>
      <c r="K475" s="118">
        <v>-0.64999997615814198</v>
      </c>
      <c r="L475" s="181">
        <f>(K475+'NPV Calcs'!$D$13)*About!$B$135</f>
        <v>6.6559045159845978</v>
      </c>
      <c r="M475" s="95" t="str">
        <f>INDEX('IEA Tech to Policy Mapping'!$B$2:$B$13,MATCH($H475,'IEA Tech to Policy Mapping'!$A$2:$A$13,0))</f>
        <v>ngps - T&amp;D methane capture</v>
      </c>
      <c r="N475" s="182">
        <f>(J475*About!$A$132/1000)*10^12*'EPA to IEA Scaling'!$E$13</f>
        <v>321095467030.05084</v>
      </c>
      <c r="O475" s="183">
        <f>L475/About!$B$144</f>
        <v>12.522798619538175</v>
      </c>
      <c r="P475" s="174"/>
    </row>
    <row r="476" spans="2:16" x14ac:dyDescent="0.45">
      <c r="B476" s="118" t="s">
        <v>32</v>
      </c>
      <c r="C476" s="118" t="s">
        <v>1055</v>
      </c>
      <c r="D476" s="118" t="s">
        <v>962</v>
      </c>
      <c r="E476" s="118" t="s">
        <v>991</v>
      </c>
      <c r="F476" s="118" t="s">
        <v>987</v>
      </c>
      <c r="G476" s="118" t="s">
        <v>1000</v>
      </c>
      <c r="H476" s="118" t="s">
        <v>1001</v>
      </c>
      <c r="I476" s="118">
        <v>1.53999996185302</v>
      </c>
      <c r="J476" s="118">
        <v>1.29999995231628</v>
      </c>
      <c r="K476" s="118">
        <v>-0.64999997615814198</v>
      </c>
      <c r="L476" s="181">
        <f>(K476+'NPV Calcs'!$D$13)*About!$B$135</f>
        <v>6.6559045159845978</v>
      </c>
      <c r="M476" s="95" t="str">
        <f>INDEX('IEA Tech to Policy Mapping'!$B$2:$B$13,MATCH($H476,'IEA Tech to Policy Mapping'!$A$2:$A$13,0))</f>
        <v>ngps - T&amp;D methane capture</v>
      </c>
      <c r="N476" s="182">
        <f>(J476*About!$A$132/1000)*10^12*'EPA to IEA Scaling'!$E$13</f>
        <v>29458298488.394588</v>
      </c>
      <c r="O476" s="183">
        <f>L476/About!$B$144</f>
        <v>12.522798619538175</v>
      </c>
      <c r="P476" s="174"/>
    </row>
    <row r="477" spans="2:16" x14ac:dyDescent="0.45">
      <c r="B477" s="118" t="s">
        <v>32</v>
      </c>
      <c r="C477" s="118" t="s">
        <v>1055</v>
      </c>
      <c r="D477" s="118" t="s">
        <v>985</v>
      </c>
      <c r="E477" s="118" t="s">
        <v>986</v>
      </c>
      <c r="F477" s="118" t="s">
        <v>987</v>
      </c>
      <c r="G477" s="118" t="s">
        <v>1000</v>
      </c>
      <c r="H477" s="118" t="s">
        <v>1001</v>
      </c>
      <c r="I477" s="118">
        <v>0.21999999880790699</v>
      </c>
      <c r="J477" s="118">
        <v>0.18999999761581399</v>
      </c>
      <c r="K477" s="118">
        <v>-0.64999997615814198</v>
      </c>
      <c r="L477" s="181">
        <f>(K477+'NPV Calcs'!$D$13)*About!$B$135</f>
        <v>6.6559045159845978</v>
      </c>
      <c r="M477" s="95" t="str">
        <f>INDEX('IEA Tech to Policy Mapping'!$B$2:$B$13,MATCH($H477,'IEA Tech to Policy Mapping'!$A$2:$A$13,0))</f>
        <v>ngps - T&amp;D methane capture</v>
      </c>
      <c r="N477" s="182">
        <f>(J477*About!$A$132/1000)*10^12*'EPA to IEA Scaling'!$E$13</f>
        <v>4305443729.1234484</v>
      </c>
      <c r="O477" s="183">
        <f>L477/About!$B$144</f>
        <v>12.522798619538175</v>
      </c>
      <c r="P477" s="174"/>
    </row>
    <row r="478" spans="2:16" x14ac:dyDescent="0.45">
      <c r="B478" s="118" t="s">
        <v>32</v>
      </c>
      <c r="C478" s="118" t="s">
        <v>1055</v>
      </c>
      <c r="D478" s="118" t="s">
        <v>962</v>
      </c>
      <c r="E478" s="118" t="s">
        <v>999</v>
      </c>
      <c r="F478" s="118" t="s">
        <v>987</v>
      </c>
      <c r="G478" s="118" t="s">
        <v>1000</v>
      </c>
      <c r="H478" s="118" t="s">
        <v>1001</v>
      </c>
      <c r="I478" s="118">
        <v>8.6199998855590803</v>
      </c>
      <c r="J478" s="118">
        <v>7.3200001716613698</v>
      </c>
      <c r="K478" s="118">
        <v>-0.58999997377395597</v>
      </c>
      <c r="L478" s="181">
        <f>(K478+'NPV Calcs'!$D$13)*About!$B$135</f>
        <v>6.7097878070636394</v>
      </c>
      <c r="M478" s="95" t="str">
        <f>INDEX('IEA Tech to Policy Mapping'!$B$2:$B$13,MATCH($H478,'IEA Tech to Policy Mapping'!$A$2:$A$13,0))</f>
        <v>ngps - T&amp;D methane capture</v>
      </c>
      <c r="N478" s="182">
        <f>(J478*About!$A$132/1000)*10^12*'EPA to IEA Scaling'!$E$13</f>
        <v>165872890693.33597</v>
      </c>
      <c r="O478" s="183">
        <f>L478/About!$B$144</f>
        <v>12.624177718580281</v>
      </c>
      <c r="P478" s="174"/>
    </row>
    <row r="479" spans="2:16" x14ac:dyDescent="0.45">
      <c r="B479" s="118" t="s">
        <v>32</v>
      </c>
      <c r="C479" s="118" t="s">
        <v>1055</v>
      </c>
      <c r="D479" s="118" t="s">
        <v>985</v>
      </c>
      <c r="E479" s="118" t="s">
        <v>994</v>
      </c>
      <c r="F479" s="118" t="s">
        <v>987</v>
      </c>
      <c r="G479" s="118" t="s">
        <v>1000</v>
      </c>
      <c r="H479" s="118" t="s">
        <v>1001</v>
      </c>
      <c r="I479" s="118">
        <v>0.36000001430511402</v>
      </c>
      <c r="J479" s="118">
        <v>0.31000000238418501</v>
      </c>
      <c r="K479" s="118">
        <v>-0.58999997377395597</v>
      </c>
      <c r="L479" s="181">
        <f>(K479+'NPV Calcs'!$D$13)*About!$B$135</f>
        <v>6.7097878070636394</v>
      </c>
      <c r="M479" s="95" t="str">
        <f>INDEX('IEA Tech to Policy Mapping'!$B$2:$B$13,MATCH($H479,'IEA Tech to Policy Mapping'!$A$2:$A$13,0))</f>
        <v>ngps - T&amp;D methane capture</v>
      </c>
      <c r="N479" s="182">
        <f>(J479*About!$A$132/1000)*10^12*'EPA to IEA Scaling'!$E$13</f>
        <v>7024671489.6914053</v>
      </c>
      <c r="O479" s="183">
        <f>L479/About!$B$144</f>
        <v>12.624177718580281</v>
      </c>
      <c r="P479" s="174"/>
    </row>
    <row r="480" spans="2:16" x14ac:dyDescent="0.45">
      <c r="B480" s="118" t="s">
        <v>171</v>
      </c>
      <c r="C480" s="118" t="s">
        <v>1055</v>
      </c>
      <c r="D480" s="118" t="s">
        <v>962</v>
      </c>
      <c r="E480" s="118" t="s">
        <v>999</v>
      </c>
      <c r="F480" s="118" t="s">
        <v>987</v>
      </c>
      <c r="G480" s="118" t="s">
        <v>1000</v>
      </c>
      <c r="H480" s="118" t="s">
        <v>1001</v>
      </c>
      <c r="I480" s="118">
        <v>2.9999999329447701E-2</v>
      </c>
      <c r="J480" s="118">
        <v>1.9999999552965102E-2</v>
      </c>
      <c r="K480" s="118">
        <v>-0.46999999880790699</v>
      </c>
      <c r="L480" s="181">
        <f>(K480+'NPV Calcs'!$D$13)*About!$B$135</f>
        <v>6.8175543624576056</v>
      </c>
      <c r="M480" s="95" t="str">
        <f>INDEX('IEA Tech to Policy Mapping'!$B$2:$B$13,MATCH($H480,'IEA Tech to Policy Mapping'!$A$2:$A$13,0))</f>
        <v>ngps - T&amp;D methane capture</v>
      </c>
      <c r="N480" s="182">
        <f>(J480*About!$A$132/1000)*10^12*'EPA to IEA Scaling'!$E$13</f>
        <v>453204598.62268114</v>
      </c>
      <c r="O480" s="183">
        <f>L480/About!$B$144</f>
        <v>12.826935866308954</v>
      </c>
      <c r="P480" s="174"/>
    </row>
    <row r="481" spans="2:16" x14ac:dyDescent="0.45">
      <c r="B481" s="118" t="s">
        <v>171</v>
      </c>
      <c r="C481" s="118" t="s">
        <v>1055</v>
      </c>
      <c r="D481" s="118" t="s">
        <v>985</v>
      </c>
      <c r="E481" s="118" t="s">
        <v>986</v>
      </c>
      <c r="F481" s="118" t="s">
        <v>987</v>
      </c>
      <c r="G481" s="118" t="s">
        <v>1000</v>
      </c>
      <c r="H481" s="118" t="s">
        <v>1001</v>
      </c>
      <c r="I481" s="118">
        <v>1.9999999552965102E-2</v>
      </c>
      <c r="J481" s="118">
        <v>1.9999999552965102E-2</v>
      </c>
      <c r="K481" s="118">
        <v>-0.46000000834464999</v>
      </c>
      <c r="L481" s="181">
        <f>(K481+'NPV Calcs'!$D$13)*About!$B$135</f>
        <v>6.8265349020494064</v>
      </c>
      <c r="M481" s="95" t="str">
        <f>INDEX('IEA Tech to Policy Mapping'!$B$2:$B$13,MATCH($H481,'IEA Tech to Policy Mapping'!$A$2:$A$13,0))</f>
        <v>ngps - T&amp;D methane capture</v>
      </c>
      <c r="N481" s="182">
        <f>(J481*About!$A$132/1000)*10^12*'EPA to IEA Scaling'!$E$13</f>
        <v>453204598.62268114</v>
      </c>
      <c r="O481" s="183">
        <f>L481/About!$B$144</f>
        <v>12.84383236603079</v>
      </c>
      <c r="P481" s="174"/>
    </row>
    <row r="482" spans="2:16" x14ac:dyDescent="0.45">
      <c r="B482" s="118" t="s">
        <v>171</v>
      </c>
      <c r="C482" s="118" t="s">
        <v>1055</v>
      </c>
      <c r="D482" s="118" t="s">
        <v>962</v>
      </c>
      <c r="E482" s="118" t="s">
        <v>991</v>
      </c>
      <c r="F482" s="118" t="s">
        <v>987</v>
      </c>
      <c r="G482" s="118" t="s">
        <v>1000</v>
      </c>
      <c r="H482" s="118" t="s">
        <v>1001</v>
      </c>
      <c r="I482" s="118">
        <v>0.63999998569488503</v>
      </c>
      <c r="J482" s="118">
        <v>0.54000002145767201</v>
      </c>
      <c r="K482" s="118">
        <v>-0.46000000834464999</v>
      </c>
      <c r="L482" s="181">
        <f>(K482+'NPV Calcs'!$D$13)*About!$B$135</f>
        <v>6.8265349020494064</v>
      </c>
      <c r="M482" s="95" t="str">
        <f>INDEX('IEA Tech to Policy Mapping'!$B$2:$B$13,MATCH($H482,'IEA Tech to Policy Mapping'!$A$2:$A$13,0))</f>
        <v>ngps - T&amp;D methane capture</v>
      </c>
      <c r="N482" s="182">
        <f>(J482*About!$A$132/1000)*10^12*'EPA to IEA Scaling'!$E$13</f>
        <v>12236524922.555857</v>
      </c>
      <c r="O482" s="183">
        <f>L482/About!$B$144</f>
        <v>12.84383236603079</v>
      </c>
      <c r="P482" s="174"/>
    </row>
    <row r="483" spans="2:16" x14ac:dyDescent="0.45">
      <c r="B483" s="118" t="s">
        <v>313</v>
      </c>
      <c r="C483" s="118" t="s">
        <v>1055</v>
      </c>
      <c r="D483" s="118" t="s">
        <v>985</v>
      </c>
      <c r="E483" s="118" t="s">
        <v>986</v>
      </c>
      <c r="F483" s="118" t="s">
        <v>987</v>
      </c>
      <c r="G483" s="118" t="s">
        <v>988</v>
      </c>
      <c r="H483" s="118" t="s">
        <v>1009</v>
      </c>
      <c r="I483" s="118">
        <v>0.79000002145767201</v>
      </c>
      <c r="J483" s="118">
        <v>0.79000002145767201</v>
      </c>
      <c r="K483" s="118">
        <v>-0.41999998688697798</v>
      </c>
      <c r="L483" s="181">
        <f>(K483+'NPV Calcs'!$D$13)*About!$B$135</f>
        <v>6.8624571139448474</v>
      </c>
      <c r="M483" s="95" t="str">
        <f>INDEX('IEA Tech to Policy Mapping'!$B$2:$B$13,MATCH($H483,'IEA Tech to Policy Mapping'!$A$2:$A$13,0))</f>
        <v>ngps - processing methane capture</v>
      </c>
      <c r="N483" s="182">
        <f>(J483*About!$A$132/1000)*10^12*'EPA to IEA Scaling'!$E$13</f>
        <v>17901582531.963295</v>
      </c>
      <c r="O483" s="183">
        <f>L483/About!$B$144</f>
        <v>12.911418465629223</v>
      </c>
      <c r="P483" s="174"/>
    </row>
    <row r="484" spans="2:16" x14ac:dyDescent="0.45">
      <c r="B484" s="118" t="s">
        <v>313</v>
      </c>
      <c r="C484" s="118" t="s">
        <v>1055</v>
      </c>
      <c r="D484" s="118" t="s">
        <v>962</v>
      </c>
      <c r="E484" s="118" t="s">
        <v>991</v>
      </c>
      <c r="F484" s="118" t="s">
        <v>987</v>
      </c>
      <c r="G484" s="118" t="s">
        <v>988</v>
      </c>
      <c r="H484" s="118" t="s">
        <v>1009</v>
      </c>
      <c r="I484" s="118">
        <v>0.18999999761581399</v>
      </c>
      <c r="J484" s="118">
        <v>0.18999999761581399</v>
      </c>
      <c r="K484" s="118">
        <v>-0.41999998688697798</v>
      </c>
      <c r="L484" s="181">
        <f>(K484+'NPV Calcs'!$D$13)*About!$B$135</f>
        <v>6.8624571139448474</v>
      </c>
      <c r="M484" s="95" t="str">
        <f>INDEX('IEA Tech to Policy Mapping'!$B$2:$B$13,MATCH($H484,'IEA Tech to Policy Mapping'!$A$2:$A$13,0))</f>
        <v>ngps - processing methane capture</v>
      </c>
      <c r="N484" s="182">
        <f>(J484*About!$A$132/1000)*10^12*'EPA to IEA Scaling'!$E$13</f>
        <v>4305443729.1234484</v>
      </c>
      <c r="O484" s="183">
        <f>L484/About!$B$144</f>
        <v>12.911418465629223</v>
      </c>
      <c r="P484" s="174"/>
    </row>
    <row r="485" spans="2:16" x14ac:dyDescent="0.45">
      <c r="B485" s="118" t="s">
        <v>32</v>
      </c>
      <c r="C485" s="118" t="s">
        <v>1055</v>
      </c>
      <c r="D485" s="118" t="s">
        <v>962</v>
      </c>
      <c r="E485" s="118" t="s">
        <v>993</v>
      </c>
      <c r="F485" s="118" t="s">
        <v>987</v>
      </c>
      <c r="G485" s="118" t="s">
        <v>988</v>
      </c>
      <c r="H485" s="118" t="s">
        <v>1009</v>
      </c>
      <c r="I485" s="118">
        <v>4.8299999237060502</v>
      </c>
      <c r="J485" s="118">
        <v>4.8299999237060502</v>
      </c>
      <c r="K485" s="118">
        <v>-0.40999999642372098</v>
      </c>
      <c r="L485" s="181">
        <f>(K485+'NPV Calcs'!$D$13)*About!$B$135</f>
        <v>6.8714376535366481</v>
      </c>
      <c r="M485" s="95" t="str">
        <f>INDEX('IEA Tech to Policy Mapping'!$B$2:$B$13,MATCH($H485,'IEA Tech to Policy Mapping'!$A$2:$A$13,0))</f>
        <v>ngps - processing methane capture</v>
      </c>
      <c r="N485" s="182">
        <f>(J485*About!$A$132/1000)*10^12*'EPA to IEA Scaling'!$E$13</f>
        <v>109448911284.91322</v>
      </c>
      <c r="O485" s="183">
        <f>L485/About!$B$144</f>
        <v>12.92831496535106</v>
      </c>
      <c r="P485" s="174"/>
    </row>
    <row r="486" spans="2:16" x14ac:dyDescent="0.45">
      <c r="B486" s="118" t="s">
        <v>32</v>
      </c>
      <c r="C486" s="118" t="s">
        <v>1055</v>
      </c>
      <c r="D486" s="118" t="s">
        <v>962</v>
      </c>
      <c r="E486" s="118" t="s">
        <v>991</v>
      </c>
      <c r="F486" s="118" t="s">
        <v>987</v>
      </c>
      <c r="G486" s="118" t="s">
        <v>988</v>
      </c>
      <c r="H486" s="118" t="s">
        <v>1009</v>
      </c>
      <c r="I486" s="118">
        <v>0.43999999761581399</v>
      </c>
      <c r="J486" s="118">
        <v>0.43999999761581399</v>
      </c>
      <c r="K486" s="118">
        <v>-0.40999999642372098</v>
      </c>
      <c r="L486" s="181">
        <f>(K486+'NPV Calcs'!$D$13)*About!$B$135</f>
        <v>6.8714376535366481</v>
      </c>
      <c r="M486" s="95" t="str">
        <f>INDEX('IEA Tech to Policy Mapping'!$B$2:$B$13,MATCH($H486,'IEA Tech to Policy Mapping'!$A$2:$A$13,0))</f>
        <v>ngps - processing methane capture</v>
      </c>
      <c r="N486" s="182">
        <f>(J486*About!$A$132/1000)*10^12*'EPA to IEA Scaling'!$E$13</f>
        <v>9970501338.5308838</v>
      </c>
      <c r="O486" s="183">
        <f>L486/About!$B$144</f>
        <v>12.92831496535106</v>
      </c>
      <c r="P486" s="174"/>
    </row>
    <row r="487" spans="2:16" x14ac:dyDescent="0.45">
      <c r="B487" s="118" t="s">
        <v>32</v>
      </c>
      <c r="C487" s="118" t="s">
        <v>1055</v>
      </c>
      <c r="D487" s="118" t="s">
        <v>985</v>
      </c>
      <c r="E487" s="118" t="s">
        <v>986</v>
      </c>
      <c r="F487" s="118" t="s">
        <v>987</v>
      </c>
      <c r="G487" s="118" t="s">
        <v>988</v>
      </c>
      <c r="H487" s="118" t="s">
        <v>1009</v>
      </c>
      <c r="I487" s="118">
        <v>0.91000002622604304</v>
      </c>
      <c r="J487" s="118">
        <v>0.91000002622604304</v>
      </c>
      <c r="K487" s="118">
        <v>-0.40999999642372098</v>
      </c>
      <c r="L487" s="181">
        <f>(K487+'NPV Calcs'!$D$13)*About!$B$135</f>
        <v>6.8714376535366481</v>
      </c>
      <c r="M487" s="95" t="str">
        <f>INDEX('IEA Tech to Policy Mapping'!$B$2:$B$13,MATCH($H487,'IEA Tech to Policy Mapping'!$A$2:$A$13,0))</f>
        <v>ngps - processing methane capture</v>
      </c>
      <c r="N487" s="182">
        <f>(J487*About!$A$132/1000)*10^12*'EPA to IEA Scaling'!$E$13</f>
        <v>20620810292.53125</v>
      </c>
      <c r="O487" s="183">
        <f>L487/About!$B$144</f>
        <v>12.92831496535106</v>
      </c>
      <c r="P487" s="174"/>
    </row>
    <row r="488" spans="2:16" x14ac:dyDescent="0.45">
      <c r="B488" s="118" t="s">
        <v>156</v>
      </c>
      <c r="C488" s="118" t="s">
        <v>1055</v>
      </c>
      <c r="D488" s="118" t="s">
        <v>985</v>
      </c>
      <c r="E488" s="118" t="s">
        <v>986</v>
      </c>
      <c r="F488" s="118" t="s">
        <v>987</v>
      </c>
      <c r="G488" s="118" t="s">
        <v>988</v>
      </c>
      <c r="H488" s="118" t="s">
        <v>1010</v>
      </c>
      <c r="I488" s="118">
        <v>3.3099999427795401</v>
      </c>
      <c r="J488" s="118">
        <v>3.3099999427795401</v>
      </c>
      <c r="K488" s="118">
        <v>-0.40000000596046398</v>
      </c>
      <c r="L488" s="181">
        <f>(K488+'NPV Calcs'!$D$13)*About!$B$135</f>
        <v>6.8804181931284498</v>
      </c>
      <c r="M488" s="95" t="str">
        <f>INDEX('IEA Tech to Policy Mapping'!$B$2:$B$13,MATCH($H488,'IEA Tech to Policy Mapping'!$A$2:$A$13,0))</f>
        <v>ngps - processing methane capture</v>
      </c>
      <c r="N488" s="182">
        <f>(J488*About!$A$132/1000)*10^12*'EPA to IEA Scaling'!$E$13</f>
        <v>75005361451.925659</v>
      </c>
      <c r="O488" s="183">
        <f>L488/About!$B$144</f>
        <v>12.9452114650729</v>
      </c>
      <c r="P488" s="174"/>
    </row>
    <row r="489" spans="2:16" x14ac:dyDescent="0.45">
      <c r="B489" s="118" t="s">
        <v>156</v>
      </c>
      <c r="C489" s="118" t="s">
        <v>1055</v>
      </c>
      <c r="D489" s="118" t="s">
        <v>985</v>
      </c>
      <c r="E489" s="118" t="s">
        <v>1007</v>
      </c>
      <c r="F489" s="118" t="s">
        <v>997</v>
      </c>
      <c r="G489" s="118" t="s">
        <v>1000</v>
      </c>
      <c r="H489" s="118" t="s">
        <v>1008</v>
      </c>
      <c r="I489" s="118">
        <v>0.37999999523162797</v>
      </c>
      <c r="J489" s="118">
        <v>0.31999999284744202</v>
      </c>
      <c r="K489" s="118">
        <v>-0.36000001430511402</v>
      </c>
      <c r="L489" s="181">
        <f>(K489+'NPV Calcs'!$D$13)*About!$B$135</f>
        <v>6.916340378259771</v>
      </c>
      <c r="M489" s="95" t="str">
        <f>INDEX('IEA Tech to Policy Mapping'!$B$2:$B$13,MATCH($H489,'IEA Tech to Policy Mapping'!$A$2:$A$13,0))</f>
        <v>ngps - T&amp;D methane capture</v>
      </c>
      <c r="N489" s="182">
        <f>(J489*About!$A$132/1000)*10^12*'EPA to IEA Scaling'!$E$13</f>
        <v>7251273577.9629059</v>
      </c>
      <c r="O489" s="183">
        <f>L489/About!$B$144</f>
        <v>13.012797514315789</v>
      </c>
      <c r="P489" s="174"/>
    </row>
    <row r="490" spans="2:16" x14ac:dyDescent="0.45">
      <c r="B490" s="118" t="s">
        <v>156</v>
      </c>
      <c r="C490" s="118" t="s">
        <v>1055</v>
      </c>
      <c r="D490" s="118" t="s">
        <v>962</v>
      </c>
      <c r="E490" s="118" t="s">
        <v>996</v>
      </c>
      <c r="F490" s="118" t="s">
        <v>997</v>
      </c>
      <c r="G490" s="118" t="s">
        <v>1000</v>
      </c>
      <c r="H490" s="118" t="s">
        <v>1008</v>
      </c>
      <c r="I490" s="118">
        <v>29.7600002288818</v>
      </c>
      <c r="J490" s="118">
        <v>25.290000915527301</v>
      </c>
      <c r="K490" s="118">
        <v>-0.36000001430511402</v>
      </c>
      <c r="L490" s="181">
        <f>(K490+'NPV Calcs'!$D$13)*About!$B$135</f>
        <v>6.916340378259771</v>
      </c>
      <c r="M490" s="95" t="str">
        <f>INDEX('IEA Tech to Policy Mapping'!$B$2:$B$13,MATCH($H490,'IEA Tech to Policy Mapping'!$A$2:$A$13,0))</f>
        <v>ngps - T&amp;D methane capture</v>
      </c>
      <c r="N490" s="182">
        <f>(J490*About!$A$132/1000)*10^12*'EPA to IEA Scaling'!$E$13</f>
        <v>573077248513.71606</v>
      </c>
      <c r="O490" s="183">
        <f>L490/About!$B$144</f>
        <v>13.012797514315789</v>
      </c>
      <c r="P490" s="174"/>
    </row>
    <row r="491" spans="2:16" x14ac:dyDescent="0.45">
      <c r="B491" s="118" t="s">
        <v>246</v>
      </c>
      <c r="C491" s="118" t="s">
        <v>1055</v>
      </c>
      <c r="D491" s="118" t="s">
        <v>962</v>
      </c>
      <c r="E491" s="118" t="s">
        <v>993</v>
      </c>
      <c r="F491" s="118" t="s">
        <v>987</v>
      </c>
      <c r="G491" s="118" t="s">
        <v>1000</v>
      </c>
      <c r="H491" s="118" t="s">
        <v>1001</v>
      </c>
      <c r="I491" s="118">
        <v>0.46000000834464999</v>
      </c>
      <c r="J491" s="118">
        <v>0.38999998569488498</v>
      </c>
      <c r="K491" s="118">
        <v>-0.30000001192092801</v>
      </c>
      <c r="L491" s="181">
        <f>(K491+'NPV Calcs'!$D$13)*About!$B$135</f>
        <v>6.9702236693388135</v>
      </c>
      <c r="M491" s="95" t="str">
        <f>INDEX('IEA Tech to Policy Mapping'!$B$2:$B$13,MATCH($H491,'IEA Tech to Policy Mapping'!$A$2:$A$13,0))</f>
        <v>ngps - T&amp;D methane capture</v>
      </c>
      <c r="N491" s="182">
        <f>(J491*About!$A$132/1000)*10^12*'EPA to IEA Scaling'!$E$13</f>
        <v>8837489546.5184021</v>
      </c>
      <c r="O491" s="183">
        <f>L491/About!$B$144</f>
        <v>13.114176613357895</v>
      </c>
      <c r="P491" s="174"/>
    </row>
    <row r="492" spans="2:16" x14ac:dyDescent="0.45">
      <c r="B492" s="118" t="s">
        <v>40</v>
      </c>
      <c r="C492" s="118" t="s">
        <v>1055</v>
      </c>
      <c r="D492" s="118" t="s">
        <v>962</v>
      </c>
      <c r="E492" s="118" t="s">
        <v>991</v>
      </c>
      <c r="F492" s="118" t="s">
        <v>987</v>
      </c>
      <c r="G492" s="118" t="s">
        <v>1000</v>
      </c>
      <c r="H492" s="118" t="s">
        <v>1001</v>
      </c>
      <c r="I492" s="118">
        <v>10.949999809265099</v>
      </c>
      <c r="J492" s="118">
        <v>9.3100004196166992</v>
      </c>
      <c r="K492" s="118">
        <v>-0.30000001192092801</v>
      </c>
      <c r="L492" s="181">
        <f>(K492+'NPV Calcs'!$D$13)*About!$B$135</f>
        <v>6.9702236693388135</v>
      </c>
      <c r="M492" s="95" t="str">
        <f>INDEX('IEA Tech to Policy Mapping'!$B$2:$B$13,MATCH($H492,'IEA Tech to Policy Mapping'!$A$2:$A$13,0))</f>
        <v>ngps - T&amp;D methane capture</v>
      </c>
      <c r="N492" s="182">
        <f>(J492*About!$A$132/1000)*10^12*'EPA to IEA Scaling'!$E$13</f>
        <v>210966754882.94406</v>
      </c>
      <c r="O492" s="183">
        <f>L492/About!$B$144</f>
        <v>13.114176613357895</v>
      </c>
      <c r="P492" s="174"/>
    </row>
    <row r="493" spans="2:16" x14ac:dyDescent="0.45">
      <c r="B493" s="118" t="s">
        <v>246</v>
      </c>
      <c r="C493" s="118" t="s">
        <v>1055</v>
      </c>
      <c r="D493" s="118" t="s">
        <v>962</v>
      </c>
      <c r="E493" s="118" t="s">
        <v>991</v>
      </c>
      <c r="F493" s="118" t="s">
        <v>987</v>
      </c>
      <c r="G493" s="118" t="s">
        <v>1000</v>
      </c>
      <c r="H493" s="118" t="s">
        <v>1001</v>
      </c>
      <c r="I493" s="118">
        <v>7.6799998283386204</v>
      </c>
      <c r="J493" s="118">
        <v>6.5300002098083496</v>
      </c>
      <c r="K493" s="118">
        <v>-0.30000001192092801</v>
      </c>
      <c r="L493" s="181">
        <f>(K493+'NPV Calcs'!$D$13)*About!$B$135</f>
        <v>6.9702236693388135</v>
      </c>
      <c r="M493" s="95" t="str">
        <f>INDEX('IEA Tech to Policy Mapping'!$B$2:$B$13,MATCH($H493,'IEA Tech to Policy Mapping'!$A$2:$A$13,0))</f>
        <v>ngps - T&amp;D methane capture</v>
      </c>
      <c r="N493" s="182">
        <f>(J493*About!$A$132/1000)*10^12*'EPA to IEA Scaling'!$E$13</f>
        <v>147971309512.0278</v>
      </c>
      <c r="O493" s="183">
        <f>L493/About!$B$144</f>
        <v>13.114176613357895</v>
      </c>
      <c r="P493" s="174"/>
    </row>
    <row r="494" spans="2:16" x14ac:dyDescent="0.45">
      <c r="B494" s="118" t="s">
        <v>40</v>
      </c>
      <c r="C494" s="118" t="s">
        <v>1055</v>
      </c>
      <c r="D494" s="118" t="s">
        <v>985</v>
      </c>
      <c r="E494" s="118" t="s">
        <v>986</v>
      </c>
      <c r="F494" s="118" t="s">
        <v>987</v>
      </c>
      <c r="G494" s="118" t="s">
        <v>1000</v>
      </c>
      <c r="H494" s="118" t="s">
        <v>1001</v>
      </c>
      <c r="I494" s="118">
        <v>1.9999999552965102E-2</v>
      </c>
      <c r="J494" s="118">
        <v>9.9999997764825804E-3</v>
      </c>
      <c r="K494" s="118">
        <v>-0.30000001192092801</v>
      </c>
      <c r="L494" s="181">
        <f>(K494+'NPV Calcs'!$D$13)*About!$B$135</f>
        <v>6.9702236693388135</v>
      </c>
      <c r="M494" s="95" t="str">
        <f>INDEX('IEA Tech to Policy Mapping'!$B$2:$B$13,MATCH($H494,'IEA Tech to Policy Mapping'!$A$2:$A$13,0))</f>
        <v>ngps - T&amp;D methane capture</v>
      </c>
      <c r="N494" s="182">
        <f>(J494*About!$A$132/1000)*10^12*'EPA to IEA Scaling'!$E$13</f>
        <v>226602299.31134129</v>
      </c>
      <c r="O494" s="183">
        <f>L494/About!$B$144</f>
        <v>13.114176613357895</v>
      </c>
      <c r="P494" s="174"/>
    </row>
    <row r="495" spans="2:16" x14ac:dyDescent="0.45">
      <c r="B495" s="118" t="s">
        <v>246</v>
      </c>
      <c r="C495" s="118" t="s">
        <v>1055</v>
      </c>
      <c r="D495" s="118" t="s">
        <v>985</v>
      </c>
      <c r="E495" s="118" t="s">
        <v>986</v>
      </c>
      <c r="F495" s="118" t="s">
        <v>987</v>
      </c>
      <c r="G495" s="118" t="s">
        <v>1000</v>
      </c>
      <c r="H495" s="118" t="s">
        <v>1001</v>
      </c>
      <c r="I495" s="118">
        <v>0.33000001311302102</v>
      </c>
      <c r="J495" s="118">
        <v>0.28000000119209201</v>
      </c>
      <c r="K495" s="118">
        <v>-0.30000001192092801</v>
      </c>
      <c r="L495" s="181">
        <f>(K495+'NPV Calcs'!$D$13)*About!$B$135</f>
        <v>6.9702236693388135</v>
      </c>
      <c r="M495" s="95" t="str">
        <f>INDEX('IEA Tech to Policy Mapping'!$B$2:$B$13,MATCH($H495,'IEA Tech to Policy Mapping'!$A$2:$A$13,0))</f>
        <v>ngps - T&amp;D methane capture</v>
      </c>
      <c r="N495" s="182">
        <f>(J495*About!$A$132/1000)*10^12*'EPA to IEA Scaling'!$E$13</f>
        <v>6344864549.5494089</v>
      </c>
      <c r="O495" s="183">
        <f>L495/About!$B$144</f>
        <v>13.114176613357895</v>
      </c>
      <c r="P495" s="174"/>
    </row>
    <row r="496" spans="2:16" x14ac:dyDescent="0.45">
      <c r="B496" s="118" t="s">
        <v>40</v>
      </c>
      <c r="C496" s="118" t="s">
        <v>1055</v>
      </c>
      <c r="D496" s="118" t="s">
        <v>962</v>
      </c>
      <c r="E496" s="118" t="s">
        <v>991</v>
      </c>
      <c r="F496" s="118" t="s">
        <v>987</v>
      </c>
      <c r="G496" s="118" t="s">
        <v>988</v>
      </c>
      <c r="H496" s="118" t="s">
        <v>1006</v>
      </c>
      <c r="I496" s="118">
        <v>25.440000534057599</v>
      </c>
      <c r="J496" s="118">
        <v>25.440000534057599</v>
      </c>
      <c r="K496" s="118">
        <v>-0.28999999165534901</v>
      </c>
      <c r="L496" s="181">
        <f>(K496+'NPV Calcs'!$D$13)*About!$B$135</f>
        <v>6.9792042356947332</v>
      </c>
      <c r="M496" s="95" t="str">
        <f>INDEX('IEA Tech to Policy Mapping'!$B$2:$B$13,MATCH($H496,'IEA Tech to Policy Mapping'!$A$2:$A$13,0))</f>
        <v>ngps - production methane capture</v>
      </c>
      <c r="N496" s="182">
        <f>(J496*About!$A$132/1000)*10^12*'EPA to IEA Scaling'!$E$13</f>
        <v>576476274435.16919</v>
      </c>
      <c r="O496" s="183">
        <f>L496/About!$B$144</f>
        <v>13.131073163435273</v>
      </c>
      <c r="P496" s="174"/>
    </row>
    <row r="497" spans="2:16" x14ac:dyDescent="0.45">
      <c r="B497" s="118" t="s">
        <v>156</v>
      </c>
      <c r="C497" s="118" t="s">
        <v>1055</v>
      </c>
      <c r="D497" s="118" t="s">
        <v>985</v>
      </c>
      <c r="E497" s="118" t="s">
        <v>994</v>
      </c>
      <c r="F497" s="118" t="s">
        <v>987</v>
      </c>
      <c r="G497" s="118" t="s">
        <v>1000</v>
      </c>
      <c r="H497" s="118" t="s">
        <v>1001</v>
      </c>
      <c r="I497" s="118">
        <v>0.54000002145767201</v>
      </c>
      <c r="J497" s="118">
        <v>0.46000000834464999</v>
      </c>
      <c r="K497" s="118">
        <v>-0.270000010728836</v>
      </c>
      <c r="L497" s="181">
        <f>(K497+'NPV Calcs'!$D$13)*About!$B$135</f>
        <v>6.9971653148783339</v>
      </c>
      <c r="M497" s="95" t="str">
        <f>INDEX('IEA Tech to Policy Mapping'!$B$2:$B$13,MATCH($H497,'IEA Tech to Policy Mapping'!$A$2:$A$13,0))</f>
        <v>ngps - T&amp;D methane capture</v>
      </c>
      <c r="N497" s="182">
        <f>(J497*About!$A$132/1000)*10^12*'EPA to IEA Scaling'!$E$13</f>
        <v>10423706190.401377</v>
      </c>
      <c r="O497" s="183">
        <f>L497/About!$B$144</f>
        <v>13.164866162878948</v>
      </c>
      <c r="P497" s="174"/>
    </row>
    <row r="498" spans="2:16" x14ac:dyDescent="0.45">
      <c r="B498" s="118" t="s">
        <v>156</v>
      </c>
      <c r="C498" s="118" t="s">
        <v>1055</v>
      </c>
      <c r="D498" s="118" t="s">
        <v>962</v>
      </c>
      <c r="E498" s="118" t="s">
        <v>999</v>
      </c>
      <c r="F498" s="118" t="s">
        <v>987</v>
      </c>
      <c r="G498" s="118" t="s">
        <v>1000</v>
      </c>
      <c r="H498" s="118" t="s">
        <v>1001</v>
      </c>
      <c r="I498" s="118">
        <v>2.6900000572204501</v>
      </c>
      <c r="J498" s="118">
        <v>2.2799999713897701</v>
      </c>
      <c r="K498" s="118">
        <v>-0.270000010728836</v>
      </c>
      <c r="L498" s="181">
        <f>(K498+'NPV Calcs'!$D$13)*About!$B$135</f>
        <v>6.9971653148783339</v>
      </c>
      <c r="M498" s="95" t="str">
        <f>INDEX('IEA Tech to Policy Mapping'!$B$2:$B$13,MATCH($H498,'IEA Tech to Policy Mapping'!$A$2:$A$13,0))</f>
        <v>ngps - T&amp;D methane capture</v>
      </c>
      <c r="N498" s="182">
        <f>(J498*About!$A$132/1000)*10^12*'EPA to IEA Scaling'!$E$13</f>
        <v>51665324749.481422</v>
      </c>
      <c r="O498" s="183">
        <f>L498/About!$B$144</f>
        <v>13.164866162878948</v>
      </c>
      <c r="P498" s="174"/>
    </row>
    <row r="499" spans="2:16" x14ac:dyDescent="0.45">
      <c r="B499" s="118" t="s">
        <v>171</v>
      </c>
      <c r="C499" s="118" t="s">
        <v>1055</v>
      </c>
      <c r="D499" s="118" t="s">
        <v>962</v>
      </c>
      <c r="E499" s="118" t="s">
        <v>996</v>
      </c>
      <c r="F499" s="118" t="s">
        <v>997</v>
      </c>
      <c r="G499" s="118" t="s">
        <v>1000</v>
      </c>
      <c r="H499" s="118" t="s">
        <v>1008</v>
      </c>
      <c r="I499" s="118">
        <v>31.6800003051757</v>
      </c>
      <c r="J499" s="118">
        <v>26.9300003051757</v>
      </c>
      <c r="K499" s="118">
        <v>-0.230000004172325</v>
      </c>
      <c r="L499" s="181">
        <f>(K499+'NPV Calcs'!$D$13)*About!$B$135</f>
        <v>7.0330875133917159</v>
      </c>
      <c r="M499" s="95" t="str">
        <f>INDEX('IEA Tech to Policy Mapping'!$B$2:$B$13,MATCH($H499,'IEA Tech to Policy Mapping'!$A$2:$A$13,0))</f>
        <v>ngps - T&amp;D methane capture</v>
      </c>
      <c r="N499" s="182">
        <f>(J499*About!$A$132/1000)*10^12*'EPA to IEA Scaling'!$E$13</f>
        <v>610240012600.72083</v>
      </c>
      <c r="O499" s="183">
        <f>L499/About!$B$144</f>
        <v>13.23245223729961</v>
      </c>
      <c r="P499" s="174"/>
    </row>
    <row r="500" spans="2:16" x14ac:dyDescent="0.45">
      <c r="B500" s="118" t="s">
        <v>171</v>
      </c>
      <c r="C500" s="118" t="s">
        <v>1055</v>
      </c>
      <c r="D500" s="118" t="s">
        <v>985</v>
      </c>
      <c r="E500" s="118" t="s">
        <v>1007</v>
      </c>
      <c r="F500" s="118" t="s">
        <v>997</v>
      </c>
      <c r="G500" s="118" t="s">
        <v>1000</v>
      </c>
      <c r="H500" s="118" t="s">
        <v>1008</v>
      </c>
      <c r="I500" s="118">
        <v>0.20000000298023199</v>
      </c>
      <c r="J500" s="118">
        <v>0.17000000178813901</v>
      </c>
      <c r="K500" s="118">
        <v>-0.230000004172325</v>
      </c>
      <c r="L500" s="181">
        <f>(K500+'NPV Calcs'!$D$13)*About!$B$135</f>
        <v>7.0330875133917159</v>
      </c>
      <c r="M500" s="95" t="str">
        <f>INDEX('IEA Tech to Policy Mapping'!$B$2:$B$13,MATCH($H500,'IEA Tech to Policy Mapping'!$A$2:$A$13,0))</f>
        <v>ngps - T&amp;D methane capture</v>
      </c>
      <c r="N500" s="182">
        <f>(J500*About!$A$132/1000)*10^12*'EPA to IEA Scaling'!$E$13</f>
        <v>3852239214.9166999</v>
      </c>
      <c r="O500" s="183">
        <f>L500/About!$B$144</f>
        <v>13.23245223729961</v>
      </c>
      <c r="P500" s="174"/>
    </row>
    <row r="501" spans="2:16" x14ac:dyDescent="0.45">
      <c r="B501" s="118" t="s">
        <v>1056</v>
      </c>
      <c r="C501" s="118" t="s">
        <v>1055</v>
      </c>
      <c r="D501" s="118" t="s">
        <v>985</v>
      </c>
      <c r="E501" s="118" t="s">
        <v>986</v>
      </c>
      <c r="F501" s="118" t="s">
        <v>987</v>
      </c>
      <c r="G501" s="118" t="s">
        <v>988</v>
      </c>
      <c r="H501" s="118" t="s">
        <v>1009</v>
      </c>
      <c r="I501" s="118">
        <v>0.28000000119209201</v>
      </c>
      <c r="J501" s="118">
        <v>0.28000000119209201</v>
      </c>
      <c r="K501" s="118">
        <v>-0.20999999344348899</v>
      </c>
      <c r="L501" s="181">
        <f>(K501+'NPV Calcs'!$D$13)*About!$B$135</f>
        <v>7.0510486193394364</v>
      </c>
      <c r="M501" s="95" t="str">
        <f>INDEX('IEA Tech to Policy Mapping'!$B$2:$B$13,MATCH($H501,'IEA Tech to Policy Mapping'!$A$2:$A$13,0))</f>
        <v>ngps - processing methane capture</v>
      </c>
      <c r="N501" s="182">
        <f>(J501*About!$A$132/1000)*10^12*'EPA to IEA Scaling'!$E$13</f>
        <v>6344864549.5494089</v>
      </c>
      <c r="O501" s="183">
        <f>L501/About!$B$144</f>
        <v>13.266245287098824</v>
      </c>
      <c r="P501" s="174"/>
    </row>
    <row r="502" spans="2:16" x14ac:dyDescent="0.45">
      <c r="B502" s="118" t="s">
        <v>1056</v>
      </c>
      <c r="C502" s="118" t="s">
        <v>1055</v>
      </c>
      <c r="D502" s="118" t="s">
        <v>962</v>
      </c>
      <c r="E502" s="118" t="s">
        <v>991</v>
      </c>
      <c r="F502" s="118" t="s">
        <v>987</v>
      </c>
      <c r="G502" s="118" t="s">
        <v>988</v>
      </c>
      <c r="H502" s="118" t="s">
        <v>1009</v>
      </c>
      <c r="I502" s="118">
        <v>7.0000000298023196E-2</v>
      </c>
      <c r="J502" s="118">
        <v>7.0000000298023196E-2</v>
      </c>
      <c r="K502" s="118">
        <v>-0.20999999344348899</v>
      </c>
      <c r="L502" s="181">
        <f>(K502+'NPV Calcs'!$D$13)*About!$B$135</f>
        <v>7.0510486193394364</v>
      </c>
      <c r="M502" s="95" t="str">
        <f>INDEX('IEA Tech to Policy Mapping'!$B$2:$B$13,MATCH($H502,'IEA Tech to Policy Mapping'!$A$2:$A$13,0))</f>
        <v>ngps - processing methane capture</v>
      </c>
      <c r="N502" s="182">
        <f>(J502*About!$A$132/1000)*10^12*'EPA to IEA Scaling'!$E$13</f>
        <v>1586216137.3873568</v>
      </c>
      <c r="O502" s="183">
        <f>L502/About!$B$144</f>
        <v>13.266245287098824</v>
      </c>
      <c r="P502" s="174"/>
    </row>
    <row r="503" spans="2:16" x14ac:dyDescent="0.45">
      <c r="B503" s="118" t="s">
        <v>246</v>
      </c>
      <c r="C503" s="118" t="s">
        <v>1055</v>
      </c>
      <c r="D503" s="118" t="s">
        <v>962</v>
      </c>
      <c r="E503" s="118" t="s">
        <v>996</v>
      </c>
      <c r="F503" s="118" t="s">
        <v>997</v>
      </c>
      <c r="G503" s="118" t="s">
        <v>988</v>
      </c>
      <c r="H503" s="118" t="s">
        <v>1003</v>
      </c>
      <c r="I503" s="118">
        <v>0.31000000238418501</v>
      </c>
      <c r="J503" s="118">
        <v>0.31000000238418501</v>
      </c>
      <c r="K503" s="118">
        <v>-0.20000000298023199</v>
      </c>
      <c r="L503" s="181">
        <f>(K503+'NPV Calcs'!$D$13)*About!$B$135</f>
        <v>7.0600291589312372</v>
      </c>
      <c r="M503" s="95" t="str">
        <f>INDEX('IEA Tech to Policy Mapping'!$B$2:$B$13,MATCH($H503,'IEA Tech to Policy Mapping'!$A$2:$A$13,0))</f>
        <v>ngps - T&amp;D methane capture</v>
      </c>
      <c r="N503" s="182">
        <f>(J503*About!$A$132/1000)*10^12*'EPA to IEA Scaling'!$E$13</f>
        <v>7024671489.6914053</v>
      </c>
      <c r="O503" s="183">
        <f>L503/About!$B$144</f>
        <v>13.283141786820662</v>
      </c>
      <c r="P503" s="174"/>
    </row>
    <row r="504" spans="2:16" x14ac:dyDescent="0.45">
      <c r="B504" s="118" t="s">
        <v>246</v>
      </c>
      <c r="C504" s="118" t="s">
        <v>1055</v>
      </c>
      <c r="D504" s="118" t="s">
        <v>962</v>
      </c>
      <c r="E504" s="118" t="s">
        <v>991</v>
      </c>
      <c r="F504" s="118" t="s">
        <v>987</v>
      </c>
      <c r="G504" s="118" t="s">
        <v>988</v>
      </c>
      <c r="H504" s="118" t="s">
        <v>1003</v>
      </c>
      <c r="I504" s="118">
        <v>1.4400000572204501</v>
      </c>
      <c r="J504" s="118">
        <v>1.4400000572204501</v>
      </c>
      <c r="K504" s="118">
        <v>-0.20000000298023199</v>
      </c>
      <c r="L504" s="181">
        <f>(K504+'NPV Calcs'!$D$13)*About!$B$135</f>
        <v>7.0600291589312372</v>
      </c>
      <c r="M504" s="95" t="str">
        <f>INDEX('IEA Tech to Policy Mapping'!$B$2:$B$13,MATCH($H504,'IEA Tech to Policy Mapping'!$A$2:$A$13,0))</f>
        <v>ngps - T&amp;D methane capture</v>
      </c>
      <c r="N504" s="182">
        <f>(J504*About!$A$132/1000)*10^12*'EPA to IEA Scaling'!$E$13</f>
        <v>32630733126.81543</v>
      </c>
      <c r="O504" s="183">
        <f>L504/About!$B$144</f>
        <v>13.283141786820662</v>
      </c>
      <c r="P504" s="174"/>
    </row>
    <row r="505" spans="2:16" x14ac:dyDescent="0.45">
      <c r="B505" s="118" t="s">
        <v>246</v>
      </c>
      <c r="C505" s="118" t="s">
        <v>1055</v>
      </c>
      <c r="D505" s="118" t="s">
        <v>985</v>
      </c>
      <c r="E505" s="118" t="s">
        <v>1007</v>
      </c>
      <c r="F505" s="118" t="s">
        <v>997</v>
      </c>
      <c r="G505" s="118" t="s">
        <v>988</v>
      </c>
      <c r="H505" s="118" t="s">
        <v>1003</v>
      </c>
      <c r="I505" s="118">
        <v>0.15000000596046401</v>
      </c>
      <c r="J505" s="118">
        <v>0.15000000596046401</v>
      </c>
      <c r="K505" s="118">
        <v>-0.20000000298023199</v>
      </c>
      <c r="L505" s="181">
        <f>(K505+'NPV Calcs'!$D$13)*About!$B$135</f>
        <v>7.0600291589312372</v>
      </c>
      <c r="M505" s="95" t="str">
        <f>INDEX('IEA Tech to Policy Mapping'!$B$2:$B$13,MATCH($H505,'IEA Tech to Policy Mapping'!$A$2:$A$13,0))</f>
        <v>ngps - T&amp;D methane capture</v>
      </c>
      <c r="N505" s="182">
        <f>(J505*About!$A$132/1000)*10^12*'EPA to IEA Scaling'!$E$13</f>
        <v>3399034700.7099504</v>
      </c>
      <c r="O505" s="183">
        <f>L505/About!$B$144</f>
        <v>13.283141786820662</v>
      </c>
      <c r="P505" s="174"/>
    </row>
    <row r="506" spans="2:16" x14ac:dyDescent="0.45">
      <c r="B506" s="118" t="s">
        <v>246</v>
      </c>
      <c r="C506" s="118" t="s">
        <v>1055</v>
      </c>
      <c r="D506" s="118" t="s">
        <v>962</v>
      </c>
      <c r="E506" s="118" t="s">
        <v>993</v>
      </c>
      <c r="F506" s="118" t="s">
        <v>987</v>
      </c>
      <c r="G506" s="118" t="s">
        <v>988</v>
      </c>
      <c r="H506" s="118" t="s">
        <v>1003</v>
      </c>
      <c r="I506" s="118">
        <v>9.0000003576278603E-2</v>
      </c>
      <c r="J506" s="118">
        <v>9.0000003576278603E-2</v>
      </c>
      <c r="K506" s="118">
        <v>-0.20000000298023199</v>
      </c>
      <c r="L506" s="181">
        <f>(K506+'NPV Calcs'!$D$13)*About!$B$135</f>
        <v>7.0600291589312372</v>
      </c>
      <c r="M506" s="95" t="str">
        <f>INDEX('IEA Tech to Policy Mapping'!$B$2:$B$13,MATCH($H506,'IEA Tech to Policy Mapping'!$A$2:$A$13,0))</f>
        <v>ngps - T&amp;D methane capture</v>
      </c>
      <c r="N506" s="182">
        <f>(J506*About!$A$132/1000)*10^12*'EPA to IEA Scaling'!$E$13</f>
        <v>2039420820.4259746</v>
      </c>
      <c r="O506" s="183">
        <f>L506/About!$B$144</f>
        <v>13.283141786820662</v>
      </c>
      <c r="P506" s="174"/>
    </row>
    <row r="507" spans="2:16" x14ac:dyDescent="0.45">
      <c r="B507" s="118" t="s">
        <v>158</v>
      </c>
      <c r="C507" s="118" t="s">
        <v>1055</v>
      </c>
      <c r="D507" s="118" t="s">
        <v>962</v>
      </c>
      <c r="E507" s="118" t="s">
        <v>991</v>
      </c>
      <c r="F507" s="118" t="s">
        <v>987</v>
      </c>
      <c r="G507" s="118" t="s">
        <v>988</v>
      </c>
      <c r="H507" s="118" t="s">
        <v>1006</v>
      </c>
      <c r="I507" s="118">
        <v>17.610000610351499</v>
      </c>
      <c r="J507" s="118">
        <v>17.610000610351499</v>
      </c>
      <c r="K507" s="118">
        <v>-0.18999999761581399</v>
      </c>
      <c r="L507" s="181">
        <f>(K507+'NPV Calcs'!$D$13)*About!$B$135</f>
        <v>7.069009711905097</v>
      </c>
      <c r="M507" s="95" t="str">
        <f>INDEX('IEA Tech to Policy Mapping'!$B$2:$B$13,MATCH($H507,'IEA Tech to Policy Mapping'!$A$2:$A$13,0))</f>
        <v>ngps - production methane capture</v>
      </c>
      <c r="N507" s="182">
        <f>(J507*About!$A$132/1000)*10^12*'EPA to IEA Scaling'!$E$13</f>
        <v>399046671837.36548</v>
      </c>
      <c r="O507" s="183">
        <f>L507/About!$B$144</f>
        <v>13.30003831172027</v>
      </c>
      <c r="P507" s="174"/>
    </row>
    <row r="508" spans="2:16" x14ac:dyDescent="0.45">
      <c r="B508" s="118" t="s">
        <v>158</v>
      </c>
      <c r="C508" s="118" t="s">
        <v>1055</v>
      </c>
      <c r="D508" s="118" t="s">
        <v>962</v>
      </c>
      <c r="E508" s="118" t="s">
        <v>993</v>
      </c>
      <c r="F508" s="118" t="s">
        <v>987</v>
      </c>
      <c r="G508" s="118" t="s">
        <v>988</v>
      </c>
      <c r="H508" s="118" t="s">
        <v>1006</v>
      </c>
      <c r="I508" s="118">
        <v>2.9999999329447701E-2</v>
      </c>
      <c r="J508" s="118">
        <v>2.9999999329447701E-2</v>
      </c>
      <c r="K508" s="118">
        <v>-0.18999999761581399</v>
      </c>
      <c r="L508" s="181">
        <f>(K508+'NPV Calcs'!$D$13)*About!$B$135</f>
        <v>7.069009711905097</v>
      </c>
      <c r="M508" s="95" t="str">
        <f>INDEX('IEA Tech to Policy Mapping'!$B$2:$B$13,MATCH($H508,'IEA Tech to Policy Mapping'!$A$2:$A$13,0))</f>
        <v>ngps - production methane capture</v>
      </c>
      <c r="N508" s="182">
        <f>(J508*About!$A$132/1000)*10^12*'EPA to IEA Scaling'!$E$13</f>
        <v>679806897.9340229</v>
      </c>
      <c r="O508" s="183">
        <f>L508/About!$B$144</f>
        <v>13.30003831172027</v>
      </c>
      <c r="P508" s="174"/>
    </row>
    <row r="509" spans="2:16" x14ac:dyDescent="0.45">
      <c r="B509" s="118" t="s">
        <v>32</v>
      </c>
      <c r="C509" s="118" t="s">
        <v>1055</v>
      </c>
      <c r="D509" s="118" t="s">
        <v>962</v>
      </c>
      <c r="E509" s="118" t="s">
        <v>996</v>
      </c>
      <c r="F509" s="118" t="s">
        <v>997</v>
      </c>
      <c r="G509" s="118" t="s">
        <v>1000</v>
      </c>
      <c r="H509" s="118" t="s">
        <v>1008</v>
      </c>
      <c r="I509" s="118">
        <v>19.030000686645501</v>
      </c>
      <c r="J509" s="118">
        <v>16.170000076293899</v>
      </c>
      <c r="K509" s="118">
        <v>-0.18999999761581399</v>
      </c>
      <c r="L509" s="181">
        <f>(K509+'NPV Calcs'!$D$13)*About!$B$135</f>
        <v>7.069009711905097</v>
      </c>
      <c r="M509" s="95" t="str">
        <f>INDEX('IEA Tech to Policy Mapping'!$B$2:$B$13,MATCH($H509,'IEA Tech to Policy Mapping'!$A$2:$A$13,0))</f>
        <v>ngps - T&amp;D methane capture</v>
      </c>
      <c r="N509" s="182">
        <f>(J509*About!$A$132/1000)*10^12*'EPA to IEA Scaling'!$E$13</f>
        <v>366415927905.31036</v>
      </c>
      <c r="O509" s="183">
        <f>L509/About!$B$144</f>
        <v>13.30003831172027</v>
      </c>
      <c r="P509" s="174"/>
    </row>
    <row r="510" spans="2:16" x14ac:dyDescent="0.45">
      <c r="B510" s="118" t="s">
        <v>32</v>
      </c>
      <c r="C510" s="118" t="s">
        <v>1055</v>
      </c>
      <c r="D510" s="118" t="s">
        <v>985</v>
      </c>
      <c r="E510" s="118" t="s">
        <v>1007</v>
      </c>
      <c r="F510" s="118" t="s">
        <v>997</v>
      </c>
      <c r="G510" s="118" t="s">
        <v>1000</v>
      </c>
      <c r="H510" s="118" t="s">
        <v>1008</v>
      </c>
      <c r="I510" s="118">
        <v>0.11999999731779</v>
      </c>
      <c r="J510" s="118">
        <v>0.10000000149011599</v>
      </c>
      <c r="K510" s="118">
        <v>-0.18999999761581399</v>
      </c>
      <c r="L510" s="181">
        <f>(K510+'NPV Calcs'!$D$13)*About!$B$135</f>
        <v>7.069009711905097</v>
      </c>
      <c r="M510" s="95" t="str">
        <f>INDEX('IEA Tech to Policy Mapping'!$B$2:$B$13,MATCH($H510,'IEA Tech to Policy Mapping'!$A$2:$A$13,0))</f>
        <v>ngps - T&amp;D methane capture</v>
      </c>
      <c r="N510" s="182">
        <f>(J510*About!$A$132/1000)*10^12*'EPA to IEA Scaling'!$E$13</f>
        <v>2266023077.5293465</v>
      </c>
      <c r="O510" s="183">
        <f>L510/About!$B$144</f>
        <v>13.30003831172027</v>
      </c>
      <c r="P510" s="174"/>
    </row>
    <row r="511" spans="2:16" x14ac:dyDescent="0.45">
      <c r="B511" s="118" t="s">
        <v>158</v>
      </c>
      <c r="C511" s="118" t="s">
        <v>1055</v>
      </c>
      <c r="D511" s="118" t="s">
        <v>962</v>
      </c>
      <c r="E511" s="118" t="s">
        <v>993</v>
      </c>
      <c r="F511" s="118" t="s">
        <v>987</v>
      </c>
      <c r="G511" s="118" t="s">
        <v>1000</v>
      </c>
      <c r="H511" s="118" t="s">
        <v>1001</v>
      </c>
      <c r="I511" s="118">
        <v>9.9999997764825804E-3</v>
      </c>
      <c r="J511" s="118">
        <v>9.9999997764825804E-3</v>
      </c>
      <c r="K511" s="118">
        <v>-0.17000000178813901</v>
      </c>
      <c r="L511" s="181">
        <f>(K511+'NPV Calcs'!$D$13)*About!$B$135</f>
        <v>7.0869708044707584</v>
      </c>
      <c r="M511" s="95" t="str">
        <f>INDEX('IEA Tech to Policy Mapping'!$B$2:$B$13,MATCH($H511,'IEA Tech to Policy Mapping'!$A$2:$A$13,0))</f>
        <v>ngps - T&amp;D methane capture</v>
      </c>
      <c r="N511" s="182">
        <f>(J511*About!$A$132/1000)*10^12*'EPA to IEA Scaling'!$E$13</f>
        <v>226602299.31134129</v>
      </c>
      <c r="O511" s="183">
        <f>L511/About!$B$144</f>
        <v>13.333831336341715</v>
      </c>
      <c r="P511" s="174"/>
    </row>
    <row r="512" spans="2:16" x14ac:dyDescent="0.45">
      <c r="B512" s="118" t="s">
        <v>158</v>
      </c>
      <c r="C512" s="118" t="s">
        <v>1055</v>
      </c>
      <c r="D512" s="118" t="s">
        <v>962</v>
      </c>
      <c r="E512" s="118" t="s">
        <v>991</v>
      </c>
      <c r="F512" s="118" t="s">
        <v>987</v>
      </c>
      <c r="G512" s="118" t="s">
        <v>1000</v>
      </c>
      <c r="H512" s="118" t="s">
        <v>1001</v>
      </c>
      <c r="I512" s="118">
        <v>7.5799999237060502</v>
      </c>
      <c r="J512" s="118">
        <v>6.4400000572204501</v>
      </c>
      <c r="K512" s="118">
        <v>-0.17000000178813901</v>
      </c>
      <c r="L512" s="181">
        <f>(K512+'NPV Calcs'!$D$13)*About!$B$135</f>
        <v>7.0869708044707584</v>
      </c>
      <c r="M512" s="95" t="str">
        <f>INDEX('IEA Tech to Policy Mapping'!$B$2:$B$13,MATCH($H512,'IEA Tech to Policy Mapping'!$A$2:$A$13,0))</f>
        <v>ngps - T&amp;D methane capture</v>
      </c>
      <c r="N512" s="182">
        <f>(J512*About!$A$132/1000)*10^12*'EPA to IEA Scaling'!$E$13</f>
        <v>145931885314.96417</v>
      </c>
      <c r="O512" s="183">
        <f>L512/About!$B$144</f>
        <v>13.333831336341715</v>
      </c>
      <c r="P512" s="174"/>
    </row>
    <row r="513" spans="2:16" x14ac:dyDescent="0.45">
      <c r="B513" s="118" t="s">
        <v>158</v>
      </c>
      <c r="C513" s="118" t="s">
        <v>1055</v>
      </c>
      <c r="D513" s="118" t="s">
        <v>985</v>
      </c>
      <c r="E513" s="118" t="s">
        <v>986</v>
      </c>
      <c r="F513" s="118" t="s">
        <v>987</v>
      </c>
      <c r="G513" s="118" t="s">
        <v>1000</v>
      </c>
      <c r="H513" s="118" t="s">
        <v>1001</v>
      </c>
      <c r="I513" s="118">
        <v>1.6399999856948799</v>
      </c>
      <c r="J513" s="118">
        <v>1.3999999761581401</v>
      </c>
      <c r="K513" s="118">
        <v>-0.17000000178813901</v>
      </c>
      <c r="L513" s="181">
        <f>(K513+'NPV Calcs'!$D$13)*About!$B$135</f>
        <v>7.0869708044707584</v>
      </c>
      <c r="M513" s="95" t="str">
        <f>INDEX('IEA Tech to Policy Mapping'!$B$2:$B$13,MATCH($H513,'IEA Tech to Policy Mapping'!$A$2:$A$13,0))</f>
        <v>ngps - T&amp;D methane capture</v>
      </c>
      <c r="N513" s="182">
        <f>(J513*About!$A$132/1000)*10^12*'EPA to IEA Scaling'!$E$13</f>
        <v>31724322072.419613</v>
      </c>
      <c r="O513" s="183">
        <f>L513/About!$B$144</f>
        <v>13.333831336341715</v>
      </c>
      <c r="P513" s="174"/>
    </row>
    <row r="514" spans="2:16" x14ac:dyDescent="0.45">
      <c r="B514" s="118" t="s">
        <v>246</v>
      </c>
      <c r="C514" s="118" t="s">
        <v>1055</v>
      </c>
      <c r="D514" s="118" t="s">
        <v>985</v>
      </c>
      <c r="E514" s="118" t="s">
        <v>986</v>
      </c>
      <c r="F514" s="118" t="s">
        <v>987</v>
      </c>
      <c r="G514" s="118" t="s">
        <v>988</v>
      </c>
      <c r="H514" s="118" t="s">
        <v>1003</v>
      </c>
      <c r="I514" s="118">
        <v>1.53999996185302</v>
      </c>
      <c r="J514" s="118">
        <v>1.53999996185302</v>
      </c>
      <c r="K514" s="118">
        <v>-0.15999999642372101</v>
      </c>
      <c r="L514" s="181">
        <f>(K514+'NPV Calcs'!$D$13)*About!$B$135</f>
        <v>7.0959513574446182</v>
      </c>
      <c r="M514" s="95" t="str">
        <f>INDEX('IEA Tech to Policy Mapping'!$B$2:$B$13,MATCH($H514,'IEA Tech to Policy Mapping'!$A$2:$A$13,0))</f>
        <v>ngps - T&amp;D methane capture</v>
      </c>
      <c r="N514" s="182">
        <f>(J514*About!$A$132/1000)*10^12*'EPA to IEA Scaling'!$E$13</f>
        <v>34896754009.530457</v>
      </c>
      <c r="O514" s="183">
        <f>L514/About!$B$144</f>
        <v>13.350727861241323</v>
      </c>
      <c r="P514" s="174"/>
    </row>
    <row r="515" spans="2:16" x14ac:dyDescent="0.45">
      <c r="B515" s="118" t="s">
        <v>233</v>
      </c>
      <c r="C515" s="118" t="s">
        <v>1055</v>
      </c>
      <c r="D515" s="118" t="s">
        <v>962</v>
      </c>
      <c r="E515" s="118" t="s">
        <v>991</v>
      </c>
      <c r="F515" s="118" t="s">
        <v>987</v>
      </c>
      <c r="G515" s="118" t="s">
        <v>988</v>
      </c>
      <c r="H515" s="118" t="s">
        <v>1006</v>
      </c>
      <c r="I515" s="118">
        <v>0.66000002622604304</v>
      </c>
      <c r="J515" s="118">
        <v>0.66000002622604304</v>
      </c>
      <c r="K515" s="118">
        <v>-7.9999998211860601E-2</v>
      </c>
      <c r="L515" s="181">
        <f>(K515+'NPV Calcs'!$D$13)*About!$B$135</f>
        <v>7.1677957410893214</v>
      </c>
      <c r="M515" s="95" t="str">
        <f>INDEX('IEA Tech to Policy Mapping'!$B$2:$B$13,MATCH($H515,'IEA Tech to Policy Mapping'!$A$2:$A$13,0))</f>
        <v>ngps - production methane capture</v>
      </c>
      <c r="N515" s="182">
        <f>(J515*About!$A$132/1000)*10^12*'EPA to IEA Scaling'!$E$13</f>
        <v>14955752683.123814</v>
      </c>
      <c r="O515" s="183">
        <f>L515/About!$B$144</f>
        <v>13.485899984904874</v>
      </c>
      <c r="P515" s="174"/>
    </row>
    <row r="516" spans="2:16" x14ac:dyDescent="0.45">
      <c r="B516" s="118" t="s">
        <v>205</v>
      </c>
      <c r="C516" s="118" t="s">
        <v>1055</v>
      </c>
      <c r="D516" s="118" t="s">
        <v>962</v>
      </c>
      <c r="E516" s="118" t="s">
        <v>996</v>
      </c>
      <c r="F516" s="118" t="s">
        <v>997</v>
      </c>
      <c r="G516" s="118" t="s">
        <v>1000</v>
      </c>
      <c r="H516" s="118" t="s">
        <v>1008</v>
      </c>
      <c r="I516" s="118">
        <v>12.2200002670288</v>
      </c>
      <c r="J516" s="118">
        <v>10.390000343322701</v>
      </c>
      <c r="K516" s="118">
        <v>-7.9999998211860601E-2</v>
      </c>
      <c r="L516" s="181">
        <f>(K516+'NPV Calcs'!$D$13)*About!$B$135</f>
        <v>7.1677957410893214</v>
      </c>
      <c r="M516" s="95" t="str">
        <f>INDEX('IEA Tech to Policy Mapping'!$B$2:$B$13,MATCH($H516,'IEA Tech to Policy Mapping'!$A$2:$A$13,0))</f>
        <v>ngps - T&amp;D methane capture</v>
      </c>
      <c r="N516" s="182">
        <f>(J516*About!$A$132/1000)*10^12*'EPA to IEA Scaling'!$E$13</f>
        <v>235439802026.74463</v>
      </c>
      <c r="O516" s="183">
        <f>L516/About!$B$144</f>
        <v>13.485899984904874</v>
      </c>
      <c r="P516" s="174"/>
    </row>
    <row r="517" spans="2:16" x14ac:dyDescent="0.45">
      <c r="B517" s="118" t="s">
        <v>1056</v>
      </c>
      <c r="C517" s="118" t="s">
        <v>1055</v>
      </c>
      <c r="D517" s="118" t="s">
        <v>962</v>
      </c>
      <c r="E517" s="118" t="s">
        <v>996</v>
      </c>
      <c r="F517" s="118" t="s">
        <v>997</v>
      </c>
      <c r="G517" s="118" t="s">
        <v>1000</v>
      </c>
      <c r="H517" s="118" t="s">
        <v>1008</v>
      </c>
      <c r="I517" s="118">
        <v>8.1899995803833008</v>
      </c>
      <c r="J517" s="118">
        <v>6.96000003814697</v>
      </c>
      <c r="K517" s="118">
        <v>-7.9999998211860601E-2</v>
      </c>
      <c r="L517" s="181">
        <f>(K517+'NPV Calcs'!$D$13)*About!$B$135</f>
        <v>7.1677957410893214</v>
      </c>
      <c r="M517" s="95" t="str">
        <f>INDEX('IEA Tech to Policy Mapping'!$B$2:$B$13,MATCH($H517,'IEA Tech to Policy Mapping'!$A$2:$A$13,0))</f>
        <v>ngps - T&amp;D methane capture</v>
      </c>
      <c r="N517" s="182">
        <f>(J517*About!$A$132/1000)*10^12*'EPA to IEA Scaling'!$E$13</f>
        <v>157715204710.32217</v>
      </c>
      <c r="O517" s="183">
        <f>L517/About!$B$144</f>
        <v>13.485899984904874</v>
      </c>
      <c r="P517" s="174"/>
    </row>
    <row r="518" spans="2:16" x14ac:dyDescent="0.45">
      <c r="B518" s="118" t="s">
        <v>256</v>
      </c>
      <c r="C518" s="118" t="s">
        <v>1055</v>
      </c>
      <c r="D518" s="118" t="s">
        <v>962</v>
      </c>
      <c r="E518" s="118" t="s">
        <v>996</v>
      </c>
      <c r="F518" s="118" t="s">
        <v>997</v>
      </c>
      <c r="G518" s="118" t="s">
        <v>1000</v>
      </c>
      <c r="H518" s="118" t="s">
        <v>1008</v>
      </c>
      <c r="I518" s="118">
        <v>1.5</v>
      </c>
      <c r="J518" s="118">
        <v>1.2699999809265099</v>
      </c>
      <c r="K518" s="118">
        <v>-7.9999998211860601E-2</v>
      </c>
      <c r="L518" s="181">
        <f>(K518+'NPV Calcs'!$D$13)*About!$B$135</f>
        <v>7.1677957410893214</v>
      </c>
      <c r="M518" s="95" t="str">
        <f>INDEX('IEA Tech to Policy Mapping'!$B$2:$B$13,MATCH($H518,'IEA Tech to Policy Mapping'!$A$2:$A$13,0))</f>
        <v>ngps - T&amp;D methane capture</v>
      </c>
      <c r="N518" s="182">
        <f>(J518*About!$A$132/1000)*10^12*'EPA to IEA Scaling'!$E$13</f>
        <v>28778492223.580101</v>
      </c>
      <c r="O518" s="183">
        <f>L518/About!$B$144</f>
        <v>13.485899984904874</v>
      </c>
      <c r="P518" s="174"/>
    </row>
    <row r="519" spans="2:16" x14ac:dyDescent="0.45">
      <c r="B519" s="118" t="s">
        <v>313</v>
      </c>
      <c r="C519" s="118" t="s">
        <v>1055</v>
      </c>
      <c r="D519" s="118" t="s">
        <v>962</v>
      </c>
      <c r="E519" s="118" t="s">
        <v>996</v>
      </c>
      <c r="F519" s="118" t="s">
        <v>997</v>
      </c>
      <c r="G519" s="118" t="s">
        <v>1000</v>
      </c>
      <c r="H519" s="118" t="s">
        <v>1008</v>
      </c>
      <c r="I519" s="118">
        <v>18.129999160766602</v>
      </c>
      <c r="J519" s="118">
        <v>15.4099998474121</v>
      </c>
      <c r="K519" s="118">
        <v>-7.9999998211860601E-2</v>
      </c>
      <c r="L519" s="181">
        <f>(K519+'NPV Calcs'!$D$13)*About!$B$135</f>
        <v>7.1677957410893214</v>
      </c>
      <c r="M519" s="95" t="str">
        <f>INDEX('IEA Tech to Policy Mapping'!$B$2:$B$13,MATCH($H519,'IEA Tech to Policy Mapping'!$A$2:$A$13,0))</f>
        <v>ngps - T&amp;D methane capture</v>
      </c>
      <c r="N519" s="182">
        <f>(J519*About!$A$132/1000)*10^12*'EPA to IEA Scaling'!$E$13</f>
        <v>349194147586.19751</v>
      </c>
      <c r="O519" s="183">
        <f>L519/About!$B$144</f>
        <v>13.485899984904874</v>
      </c>
      <c r="P519" s="174"/>
    </row>
    <row r="520" spans="2:16" x14ac:dyDescent="0.45">
      <c r="B520" s="118" t="s">
        <v>345</v>
      </c>
      <c r="C520" s="118" t="s">
        <v>1055</v>
      </c>
      <c r="D520" s="118" t="s">
        <v>962</v>
      </c>
      <c r="E520" s="118" t="s">
        <v>996</v>
      </c>
      <c r="F520" s="118" t="s">
        <v>997</v>
      </c>
      <c r="G520" s="118" t="s">
        <v>1000</v>
      </c>
      <c r="H520" s="118" t="s">
        <v>1008</v>
      </c>
      <c r="I520" s="118">
        <v>4.8899998664855904</v>
      </c>
      <c r="J520" s="118">
        <v>4.1599998474120996</v>
      </c>
      <c r="K520" s="118">
        <v>-7.9999998211860601E-2</v>
      </c>
      <c r="L520" s="181">
        <f>(K520+'NPV Calcs'!$D$13)*About!$B$135</f>
        <v>7.1677957410893214</v>
      </c>
      <c r="M520" s="95" t="str">
        <f>INDEX('IEA Tech to Policy Mapping'!$B$2:$B$13,MATCH($H520,'IEA Tech to Policy Mapping'!$A$2:$A$13,0))</f>
        <v>ngps - T&amp;D methane capture</v>
      </c>
      <c r="N520" s="182">
        <f>(J520*About!$A$132/1000)*10^12*'EPA to IEA Scaling'!$E$13</f>
        <v>94266555162.862778</v>
      </c>
      <c r="O520" s="183">
        <f>L520/About!$B$144</f>
        <v>13.485899984904874</v>
      </c>
      <c r="P520" s="174"/>
    </row>
    <row r="521" spans="2:16" x14ac:dyDescent="0.45">
      <c r="B521" s="118" t="s">
        <v>205</v>
      </c>
      <c r="C521" s="118" t="s">
        <v>1055</v>
      </c>
      <c r="D521" s="118" t="s">
        <v>985</v>
      </c>
      <c r="E521" s="118" t="s">
        <v>1007</v>
      </c>
      <c r="F521" s="118" t="s">
        <v>997</v>
      </c>
      <c r="G521" s="118" t="s">
        <v>1000</v>
      </c>
      <c r="H521" s="118" t="s">
        <v>1008</v>
      </c>
      <c r="I521" s="118">
        <v>3.9999999105930301E-2</v>
      </c>
      <c r="J521" s="118">
        <v>2.9999999329447701E-2</v>
      </c>
      <c r="K521" s="118">
        <v>-7.9999998211860601E-2</v>
      </c>
      <c r="L521" s="181">
        <f>(K521+'NPV Calcs'!$D$13)*About!$B$135</f>
        <v>7.1677957410893214</v>
      </c>
      <c r="M521" s="95" t="str">
        <f>INDEX('IEA Tech to Policy Mapping'!$B$2:$B$13,MATCH($H521,'IEA Tech to Policy Mapping'!$A$2:$A$13,0))</f>
        <v>ngps - T&amp;D methane capture</v>
      </c>
      <c r="N521" s="182">
        <f>(J521*About!$A$132/1000)*10^12*'EPA to IEA Scaling'!$E$13</f>
        <v>679806897.9340229</v>
      </c>
      <c r="O521" s="183">
        <f>L521/About!$B$144</f>
        <v>13.485899984904874</v>
      </c>
      <c r="P521" s="174"/>
    </row>
    <row r="522" spans="2:16" x14ac:dyDescent="0.45">
      <c r="B522" s="118" t="s">
        <v>1056</v>
      </c>
      <c r="C522" s="118" t="s">
        <v>1055</v>
      </c>
      <c r="D522" s="118" t="s">
        <v>985</v>
      </c>
      <c r="E522" s="118" t="s">
        <v>1007</v>
      </c>
      <c r="F522" s="118" t="s">
        <v>997</v>
      </c>
      <c r="G522" s="118" t="s">
        <v>1000</v>
      </c>
      <c r="H522" s="118" t="s">
        <v>1008</v>
      </c>
      <c r="I522" s="118">
        <v>0.140000000596046</v>
      </c>
      <c r="J522" s="118">
        <v>0.11999999731779</v>
      </c>
      <c r="K522" s="118">
        <v>-7.9999998211860601E-2</v>
      </c>
      <c r="L522" s="181">
        <f>(K522+'NPV Calcs'!$D$13)*About!$B$135</f>
        <v>7.1677957410893214</v>
      </c>
      <c r="M522" s="95" t="str">
        <f>INDEX('IEA Tech to Policy Mapping'!$B$2:$B$13,MATCH($H522,'IEA Tech to Policy Mapping'!$A$2:$A$13,0))</f>
        <v>ngps - T&amp;D methane capture</v>
      </c>
      <c r="N522" s="182">
        <f>(J522*About!$A$132/1000)*10^12*'EPA to IEA Scaling'!$E$13</f>
        <v>2719227591.736073</v>
      </c>
      <c r="O522" s="183">
        <f>L522/About!$B$144</f>
        <v>13.485899984904874</v>
      </c>
      <c r="P522" s="174"/>
    </row>
    <row r="523" spans="2:16" x14ac:dyDescent="0.45">
      <c r="B523" s="118" t="s">
        <v>256</v>
      </c>
      <c r="C523" s="118" t="s">
        <v>1055</v>
      </c>
      <c r="D523" s="118" t="s">
        <v>985</v>
      </c>
      <c r="E523" s="118" t="s">
        <v>1007</v>
      </c>
      <c r="F523" s="118" t="s">
        <v>997</v>
      </c>
      <c r="G523" s="118" t="s">
        <v>1000</v>
      </c>
      <c r="H523" s="118" t="s">
        <v>1008</v>
      </c>
      <c r="I523" s="118">
        <v>2.9999999329447701E-2</v>
      </c>
      <c r="J523" s="118">
        <v>2.9999999329447701E-2</v>
      </c>
      <c r="K523" s="118">
        <v>-7.9999998211860601E-2</v>
      </c>
      <c r="L523" s="181">
        <f>(K523+'NPV Calcs'!$D$13)*About!$B$135</f>
        <v>7.1677957410893214</v>
      </c>
      <c r="M523" s="95" t="str">
        <f>INDEX('IEA Tech to Policy Mapping'!$B$2:$B$13,MATCH($H523,'IEA Tech to Policy Mapping'!$A$2:$A$13,0))</f>
        <v>ngps - T&amp;D methane capture</v>
      </c>
      <c r="N523" s="182">
        <f>(J523*About!$A$132/1000)*10^12*'EPA to IEA Scaling'!$E$13</f>
        <v>679806897.9340229</v>
      </c>
      <c r="O523" s="183">
        <f>L523/About!$B$144</f>
        <v>13.485899984904874</v>
      </c>
      <c r="P523" s="174"/>
    </row>
    <row r="524" spans="2:16" x14ac:dyDescent="0.45">
      <c r="B524" s="118" t="s">
        <v>313</v>
      </c>
      <c r="C524" s="118" t="s">
        <v>1055</v>
      </c>
      <c r="D524" s="118" t="s">
        <v>985</v>
      </c>
      <c r="E524" s="118" t="s">
        <v>1007</v>
      </c>
      <c r="F524" s="118" t="s">
        <v>997</v>
      </c>
      <c r="G524" s="118" t="s">
        <v>1000</v>
      </c>
      <c r="H524" s="118" t="s">
        <v>1008</v>
      </c>
      <c r="I524" s="118">
        <v>0.10000000149011599</v>
      </c>
      <c r="J524" s="118">
        <v>7.9999998211860601E-2</v>
      </c>
      <c r="K524" s="118">
        <v>-7.9999998211860601E-2</v>
      </c>
      <c r="L524" s="181">
        <f>(K524+'NPV Calcs'!$D$13)*About!$B$135</f>
        <v>7.1677957410893214</v>
      </c>
      <c r="M524" s="95" t="str">
        <f>INDEX('IEA Tech to Policy Mapping'!$B$2:$B$13,MATCH($H524,'IEA Tech to Policy Mapping'!$A$2:$A$13,0))</f>
        <v>ngps - T&amp;D methane capture</v>
      </c>
      <c r="N524" s="182">
        <f>(J524*About!$A$132/1000)*10^12*'EPA to IEA Scaling'!$E$13</f>
        <v>1812818394.4907289</v>
      </c>
      <c r="O524" s="183">
        <f>L524/About!$B$144</f>
        <v>13.485899984904874</v>
      </c>
      <c r="P524" s="174"/>
    </row>
    <row r="525" spans="2:16" x14ac:dyDescent="0.45">
      <c r="B525" s="118" t="s">
        <v>345</v>
      </c>
      <c r="C525" s="118" t="s">
        <v>1055</v>
      </c>
      <c r="D525" s="118" t="s">
        <v>985</v>
      </c>
      <c r="E525" s="118" t="s">
        <v>1007</v>
      </c>
      <c r="F525" s="118" t="s">
        <v>997</v>
      </c>
      <c r="G525" s="118" t="s">
        <v>1000</v>
      </c>
      <c r="H525" s="118" t="s">
        <v>1008</v>
      </c>
      <c r="I525" s="118">
        <v>3.9999999105930301E-2</v>
      </c>
      <c r="J525" s="118">
        <v>2.9999999329447701E-2</v>
      </c>
      <c r="K525" s="118">
        <v>-7.9999998211860601E-2</v>
      </c>
      <c r="L525" s="181">
        <f>(K525+'NPV Calcs'!$D$13)*About!$B$135</f>
        <v>7.1677957410893214</v>
      </c>
      <c r="M525" s="95" t="str">
        <f>INDEX('IEA Tech to Policy Mapping'!$B$2:$B$13,MATCH($H525,'IEA Tech to Policy Mapping'!$A$2:$A$13,0))</f>
        <v>ngps - T&amp;D methane capture</v>
      </c>
      <c r="N525" s="182">
        <f>(J525*About!$A$132/1000)*10^12*'EPA to IEA Scaling'!$E$13</f>
        <v>679806897.9340229</v>
      </c>
      <c r="O525" s="183">
        <f>L525/About!$B$144</f>
        <v>13.485899984904874</v>
      </c>
      <c r="P525" s="174"/>
    </row>
    <row r="526" spans="2:16" x14ac:dyDescent="0.45">
      <c r="B526" s="118" t="s">
        <v>61</v>
      </c>
      <c r="C526" s="118" t="s">
        <v>1055</v>
      </c>
      <c r="D526" s="118" t="s">
        <v>962</v>
      </c>
      <c r="E526" s="118" t="s">
        <v>996</v>
      </c>
      <c r="F526" s="118" t="s">
        <v>997</v>
      </c>
      <c r="G526" s="118" t="s">
        <v>1000</v>
      </c>
      <c r="H526" s="118" t="s">
        <v>1008</v>
      </c>
      <c r="I526" s="118">
        <v>0.68999999761581399</v>
      </c>
      <c r="J526" s="118">
        <v>0.57999998331069902</v>
      </c>
      <c r="K526" s="118">
        <v>-7.9999998211860601E-2</v>
      </c>
      <c r="L526" s="181">
        <f>(K526+'NPV Calcs'!$D$13)*About!$B$135</f>
        <v>7.1677957410893214</v>
      </c>
      <c r="M526" s="95" t="str">
        <f>INDEX('IEA Tech to Policy Mapping'!$B$2:$B$13,MATCH($H526,'IEA Tech to Policy Mapping'!$A$2:$A$13,0))</f>
        <v>ngps - T&amp;D methane capture</v>
      </c>
      <c r="N526" s="182">
        <f>(J526*About!$A$132/1000)*10^12*'EPA to IEA Scaling'!$E$13</f>
        <v>13142933275.641846</v>
      </c>
      <c r="O526" s="183">
        <f>L526/About!$B$144</f>
        <v>13.485899984904874</v>
      </c>
      <c r="P526" s="174"/>
    </row>
    <row r="527" spans="2:16" x14ac:dyDescent="0.45">
      <c r="B527" s="118" t="s">
        <v>205</v>
      </c>
      <c r="C527" s="118" t="s">
        <v>1055</v>
      </c>
      <c r="D527" s="118" t="s">
        <v>962</v>
      </c>
      <c r="E527" s="118" t="s">
        <v>999</v>
      </c>
      <c r="F527" s="118" t="s">
        <v>987</v>
      </c>
      <c r="G527" s="118" t="s">
        <v>1000</v>
      </c>
      <c r="H527" s="118" t="s">
        <v>1001</v>
      </c>
      <c r="I527" s="118">
        <v>4.5100002288818297</v>
      </c>
      <c r="J527" s="118">
        <v>3.8299999237060498</v>
      </c>
      <c r="K527" s="118">
        <v>-5.9999998658895402E-2</v>
      </c>
      <c r="L527" s="181">
        <f>(K527+'NPV Calcs'!$D$13)*About!$B$135</f>
        <v>7.1857568370004978</v>
      </c>
      <c r="M527" s="95" t="str">
        <f>INDEX('IEA Tech to Policy Mapping'!$B$2:$B$13,MATCH($H527,'IEA Tech to Policy Mapping'!$A$2:$A$13,0))</f>
        <v>ngps - T&amp;D methane capture</v>
      </c>
      <c r="N527" s="182">
        <f>(J527*About!$A$132/1000)*10^12*'EPA to IEA Scaling'!$E$13</f>
        <v>86788680847.283447</v>
      </c>
      <c r="O527" s="183">
        <f>L527/About!$B$144</f>
        <v>13.519693015820764</v>
      </c>
      <c r="P527" s="174"/>
    </row>
    <row r="528" spans="2:16" x14ac:dyDescent="0.45">
      <c r="B528" s="118" t="s">
        <v>1056</v>
      </c>
      <c r="C528" s="118" t="s">
        <v>1055</v>
      </c>
      <c r="D528" s="118" t="s">
        <v>962</v>
      </c>
      <c r="E528" s="118" t="s">
        <v>999</v>
      </c>
      <c r="F528" s="118" t="s">
        <v>987</v>
      </c>
      <c r="G528" s="118" t="s">
        <v>1000</v>
      </c>
      <c r="H528" s="118" t="s">
        <v>1001</v>
      </c>
      <c r="I528" s="118">
        <v>2.4000000953674299</v>
      </c>
      <c r="J528" s="118">
        <v>2.0399999618530198</v>
      </c>
      <c r="K528" s="118">
        <v>-5.9999998658895402E-2</v>
      </c>
      <c r="L528" s="181">
        <f>(K528+'NPV Calcs'!$D$13)*About!$B$135</f>
        <v>7.1857568370004978</v>
      </c>
      <c r="M528" s="95" t="str">
        <f>INDEX('IEA Tech to Policy Mapping'!$B$2:$B$13,MATCH($H528,'IEA Tech to Policy Mapping'!$A$2:$A$13,0))</f>
        <v>ngps - T&amp;D methane capture</v>
      </c>
      <c r="N528" s="182">
        <f>(J528*About!$A$132/1000)*10^12*'EPA to IEA Scaling'!$E$13</f>
        <v>46226869228.345329</v>
      </c>
      <c r="O528" s="183">
        <f>L528/About!$B$144</f>
        <v>13.519693015820764</v>
      </c>
      <c r="P528" s="174"/>
    </row>
    <row r="529" spans="2:16" x14ac:dyDescent="0.45">
      <c r="B529" s="118" t="s">
        <v>256</v>
      </c>
      <c r="C529" s="118" t="s">
        <v>1055</v>
      </c>
      <c r="D529" s="118" t="s">
        <v>962</v>
      </c>
      <c r="E529" s="118" t="s">
        <v>999</v>
      </c>
      <c r="F529" s="118" t="s">
        <v>987</v>
      </c>
      <c r="G529" s="118" t="s">
        <v>1000</v>
      </c>
      <c r="H529" s="118" t="s">
        <v>1001</v>
      </c>
      <c r="I529" s="118">
        <v>0.31999999284744202</v>
      </c>
      <c r="J529" s="118">
        <v>0.270000010728836</v>
      </c>
      <c r="K529" s="118">
        <v>-5.9999998658895402E-2</v>
      </c>
      <c r="L529" s="181">
        <f>(K529+'NPV Calcs'!$D$13)*About!$B$135</f>
        <v>7.1857568370004978</v>
      </c>
      <c r="M529" s="95" t="str">
        <f>INDEX('IEA Tech to Policy Mapping'!$B$2:$B$13,MATCH($H529,'IEA Tech to Policy Mapping'!$A$2:$A$13,0))</f>
        <v>ngps - T&amp;D methane capture</v>
      </c>
      <c r="N529" s="182">
        <f>(J529*About!$A$132/1000)*10^12*'EPA to IEA Scaling'!$E$13</f>
        <v>6118262461.2779284</v>
      </c>
      <c r="O529" s="183">
        <f>L529/About!$B$144</f>
        <v>13.519693015820764</v>
      </c>
      <c r="P529" s="174"/>
    </row>
    <row r="530" spans="2:16" x14ac:dyDescent="0.45">
      <c r="B530" s="118" t="s">
        <v>313</v>
      </c>
      <c r="C530" s="118" t="s">
        <v>1055</v>
      </c>
      <c r="D530" s="118" t="s">
        <v>962</v>
      </c>
      <c r="E530" s="118" t="s">
        <v>999</v>
      </c>
      <c r="F530" s="118" t="s">
        <v>987</v>
      </c>
      <c r="G530" s="118" t="s">
        <v>1000</v>
      </c>
      <c r="H530" s="118" t="s">
        <v>1001</v>
      </c>
      <c r="I530" s="118">
        <v>2.3199999332427899</v>
      </c>
      <c r="J530" s="118">
        <v>1.9700000286102199</v>
      </c>
      <c r="K530" s="118">
        <v>-5.9999998658895402E-2</v>
      </c>
      <c r="L530" s="181">
        <f>(K530+'NPV Calcs'!$D$13)*About!$B$135</f>
        <v>7.1857568370004978</v>
      </c>
      <c r="M530" s="95" t="str">
        <f>INDEX('IEA Tech to Policy Mapping'!$B$2:$B$13,MATCH($H530,'IEA Tech to Policy Mapping'!$A$2:$A$13,0))</f>
        <v>ngps - T&amp;D methane capture</v>
      </c>
      <c r="N530" s="182">
        <f>(J530*About!$A$132/1000)*10^12*'EPA to IEA Scaling'!$E$13</f>
        <v>44640654610.444786</v>
      </c>
      <c r="O530" s="183">
        <f>L530/About!$B$144</f>
        <v>13.519693015820764</v>
      </c>
      <c r="P530" s="174"/>
    </row>
    <row r="531" spans="2:16" x14ac:dyDescent="0.45">
      <c r="B531" s="118" t="s">
        <v>345</v>
      </c>
      <c r="C531" s="118" t="s">
        <v>1055</v>
      </c>
      <c r="D531" s="118" t="s">
        <v>962</v>
      </c>
      <c r="E531" s="118" t="s">
        <v>999</v>
      </c>
      <c r="F531" s="118" t="s">
        <v>987</v>
      </c>
      <c r="G531" s="118" t="s">
        <v>1000</v>
      </c>
      <c r="H531" s="118" t="s">
        <v>1001</v>
      </c>
      <c r="I531" s="118">
        <v>0.97000002861022905</v>
      </c>
      <c r="J531" s="118">
        <v>0.81999999284744196</v>
      </c>
      <c r="K531" s="118">
        <v>-5.9999998658895402E-2</v>
      </c>
      <c r="L531" s="181">
        <f>(K531+'NPV Calcs'!$D$13)*About!$B$135</f>
        <v>7.1857568370004978</v>
      </c>
      <c r="M531" s="95" t="str">
        <f>INDEX('IEA Tech to Policy Mapping'!$B$2:$B$13,MATCH($H531,'IEA Tech to Policy Mapping'!$A$2:$A$13,0))</f>
        <v>ngps - T&amp;D methane capture</v>
      </c>
      <c r="N531" s="182">
        <f>(J531*About!$A$132/1000)*10^12*'EPA to IEA Scaling'!$E$13</f>
        <v>18581388796.777782</v>
      </c>
      <c r="O531" s="183">
        <f>L531/About!$B$144</f>
        <v>13.519693015820764</v>
      </c>
      <c r="P531" s="174"/>
    </row>
    <row r="532" spans="2:16" x14ac:dyDescent="0.45">
      <c r="B532" s="118" t="s">
        <v>256</v>
      </c>
      <c r="C532" s="118" t="s">
        <v>1055</v>
      </c>
      <c r="D532" s="118" t="s">
        <v>985</v>
      </c>
      <c r="E532" s="118" t="s">
        <v>994</v>
      </c>
      <c r="F532" s="118" t="s">
        <v>987</v>
      </c>
      <c r="G532" s="118" t="s">
        <v>1000</v>
      </c>
      <c r="H532" s="118" t="s">
        <v>1001</v>
      </c>
      <c r="I532" s="118">
        <v>1.9999999552965102E-2</v>
      </c>
      <c r="J532" s="118">
        <v>1.9999999552965102E-2</v>
      </c>
      <c r="K532" s="118">
        <v>-5.9999998658895402E-2</v>
      </c>
      <c r="L532" s="181">
        <f>(K532+'NPV Calcs'!$D$13)*About!$B$135</f>
        <v>7.1857568370004978</v>
      </c>
      <c r="M532" s="95" t="str">
        <f>INDEX('IEA Tech to Policy Mapping'!$B$2:$B$13,MATCH($H532,'IEA Tech to Policy Mapping'!$A$2:$A$13,0))</f>
        <v>ngps - T&amp;D methane capture</v>
      </c>
      <c r="N532" s="182">
        <f>(J532*About!$A$132/1000)*10^12*'EPA to IEA Scaling'!$E$13</f>
        <v>453204598.62268114</v>
      </c>
      <c r="O532" s="183">
        <f>L532/About!$B$144</f>
        <v>13.519693015820764</v>
      </c>
      <c r="P532" s="174"/>
    </row>
    <row r="533" spans="2:16" x14ac:dyDescent="0.45">
      <c r="B533" s="118" t="s">
        <v>313</v>
      </c>
      <c r="C533" s="118" t="s">
        <v>1055</v>
      </c>
      <c r="D533" s="118" t="s">
        <v>985</v>
      </c>
      <c r="E533" s="118" t="s">
        <v>994</v>
      </c>
      <c r="F533" s="118" t="s">
        <v>987</v>
      </c>
      <c r="G533" s="118" t="s">
        <v>1000</v>
      </c>
      <c r="H533" s="118" t="s">
        <v>1001</v>
      </c>
      <c r="I533" s="118">
        <v>0.33000001311302102</v>
      </c>
      <c r="J533" s="118">
        <v>0.28000000119209201</v>
      </c>
      <c r="K533" s="118">
        <v>-5.9999998658895402E-2</v>
      </c>
      <c r="L533" s="181">
        <f>(K533+'NPV Calcs'!$D$13)*About!$B$135</f>
        <v>7.1857568370004978</v>
      </c>
      <c r="M533" s="95" t="str">
        <f>INDEX('IEA Tech to Policy Mapping'!$B$2:$B$13,MATCH($H533,'IEA Tech to Policy Mapping'!$A$2:$A$13,0))</f>
        <v>ngps - T&amp;D methane capture</v>
      </c>
      <c r="N533" s="182">
        <f>(J533*About!$A$132/1000)*10^12*'EPA to IEA Scaling'!$E$13</f>
        <v>6344864549.5494089</v>
      </c>
      <c r="O533" s="183">
        <f>L533/About!$B$144</f>
        <v>13.519693015820764</v>
      </c>
      <c r="P533" s="174"/>
    </row>
    <row r="534" spans="2:16" x14ac:dyDescent="0.45">
      <c r="B534" s="118" t="s">
        <v>345</v>
      </c>
      <c r="C534" s="118" t="s">
        <v>1055</v>
      </c>
      <c r="D534" s="118" t="s">
        <v>985</v>
      </c>
      <c r="E534" s="118" t="s">
        <v>994</v>
      </c>
      <c r="F534" s="118" t="s">
        <v>987</v>
      </c>
      <c r="G534" s="118" t="s">
        <v>1000</v>
      </c>
      <c r="H534" s="118" t="s">
        <v>1001</v>
      </c>
      <c r="I534" s="118">
        <v>0.30000001192092801</v>
      </c>
      <c r="J534" s="118">
        <v>0.259999990463256</v>
      </c>
      <c r="K534" s="118">
        <v>-5.9999998658895402E-2</v>
      </c>
      <c r="L534" s="181">
        <f>(K534+'NPV Calcs'!$D$13)*About!$B$135</f>
        <v>7.1857568370004978</v>
      </c>
      <c r="M534" s="95" t="str">
        <f>INDEX('IEA Tech to Policy Mapping'!$B$2:$B$13,MATCH($H534,'IEA Tech to Policy Mapping'!$A$2:$A$13,0))</f>
        <v>ngps - T&amp;D methane capture</v>
      </c>
      <c r="N534" s="182">
        <f>(J534*About!$A$132/1000)*10^12*'EPA to IEA Scaling'!$E$13</f>
        <v>5891659697.6789188</v>
      </c>
      <c r="O534" s="183">
        <f>L534/About!$B$144</f>
        <v>13.519693015820764</v>
      </c>
      <c r="P534" s="174"/>
    </row>
    <row r="535" spans="2:16" x14ac:dyDescent="0.45">
      <c r="B535" s="118" t="s">
        <v>205</v>
      </c>
      <c r="C535" s="118" t="s">
        <v>1055</v>
      </c>
      <c r="D535" s="118" t="s">
        <v>985</v>
      </c>
      <c r="E535" s="118" t="s">
        <v>994</v>
      </c>
      <c r="F535" s="118" t="s">
        <v>987</v>
      </c>
      <c r="G535" s="118" t="s">
        <v>1000</v>
      </c>
      <c r="H535" s="118" t="s">
        <v>1001</v>
      </c>
      <c r="I535" s="118">
        <v>0.56000000238418501</v>
      </c>
      <c r="J535" s="118">
        <v>0.479999989271163</v>
      </c>
      <c r="K535" s="118">
        <v>-5.9999998658895402E-2</v>
      </c>
      <c r="L535" s="181">
        <f>(K535+'NPV Calcs'!$D$13)*About!$B$135</f>
        <v>7.1857568370004978</v>
      </c>
      <c r="M535" s="95" t="str">
        <f>INDEX('IEA Tech to Policy Mapping'!$B$2:$B$13,MATCH($H535,'IEA Tech to Policy Mapping'!$A$2:$A$13,0))</f>
        <v>ngps - T&amp;D methane capture</v>
      </c>
      <c r="N535" s="182">
        <f>(J535*About!$A$132/1000)*10^12*'EPA to IEA Scaling'!$E$13</f>
        <v>10876910366.944361</v>
      </c>
      <c r="O535" s="183">
        <f>L535/About!$B$144</f>
        <v>13.519693015820764</v>
      </c>
      <c r="P535" s="174"/>
    </row>
    <row r="536" spans="2:16" x14ac:dyDescent="0.45">
      <c r="B536" s="118" t="s">
        <v>61</v>
      </c>
      <c r="C536" s="118" t="s">
        <v>1055</v>
      </c>
      <c r="D536" s="118" t="s">
        <v>962</v>
      </c>
      <c r="E536" s="118" t="s">
        <v>999</v>
      </c>
      <c r="F536" s="118" t="s">
        <v>987</v>
      </c>
      <c r="G536" s="118" t="s">
        <v>1000</v>
      </c>
      <c r="H536" s="118" t="s">
        <v>1001</v>
      </c>
      <c r="I536" s="118">
        <v>0.81000000238418501</v>
      </c>
      <c r="J536" s="118">
        <v>0.68999999761581399</v>
      </c>
      <c r="K536" s="118">
        <v>-5.9999998658895402E-2</v>
      </c>
      <c r="L536" s="181">
        <f>(K536+'NPV Calcs'!$D$13)*About!$B$135</f>
        <v>7.1857568370004978</v>
      </c>
      <c r="M536" s="95" t="str">
        <f>INDEX('IEA Tech to Policy Mapping'!$B$2:$B$13,MATCH($H536,'IEA Tech to Policy Mapping'!$A$2:$A$13,0))</f>
        <v>ngps - T&amp;D methane capture</v>
      </c>
      <c r="N536" s="182">
        <f>(J536*About!$A$132/1000)*10^12*'EPA to IEA Scaling'!$E$13</f>
        <v>15635558947.938322</v>
      </c>
      <c r="O536" s="183">
        <f>L536/About!$B$144</f>
        <v>13.519693015820764</v>
      </c>
      <c r="P536" s="174"/>
    </row>
    <row r="537" spans="2:16" x14ac:dyDescent="0.45">
      <c r="B537" s="118" t="s">
        <v>61</v>
      </c>
      <c r="C537" s="118" t="s">
        <v>1055</v>
      </c>
      <c r="D537" s="118" t="s">
        <v>985</v>
      </c>
      <c r="E537" s="118" t="s">
        <v>994</v>
      </c>
      <c r="F537" s="118" t="s">
        <v>987</v>
      </c>
      <c r="G537" s="118" t="s">
        <v>1000</v>
      </c>
      <c r="H537" s="118" t="s">
        <v>1001</v>
      </c>
      <c r="I537" s="118">
        <v>9.0000003576278603E-2</v>
      </c>
      <c r="J537" s="118">
        <v>7.9999998211860601E-2</v>
      </c>
      <c r="K537" s="118">
        <v>-5.9999998658895402E-2</v>
      </c>
      <c r="L537" s="181">
        <f>(K537+'NPV Calcs'!$D$13)*About!$B$135</f>
        <v>7.1857568370004978</v>
      </c>
      <c r="M537" s="95" t="str">
        <f>INDEX('IEA Tech to Policy Mapping'!$B$2:$B$13,MATCH($H537,'IEA Tech to Policy Mapping'!$A$2:$A$13,0))</f>
        <v>ngps - T&amp;D methane capture</v>
      </c>
      <c r="N537" s="182">
        <f>(J537*About!$A$132/1000)*10^12*'EPA to IEA Scaling'!$E$13</f>
        <v>1812818394.4907289</v>
      </c>
      <c r="O537" s="183">
        <f>L537/About!$B$144</f>
        <v>13.519693015820764</v>
      </c>
      <c r="P537" s="174"/>
    </row>
    <row r="538" spans="2:16" x14ac:dyDescent="0.45">
      <c r="B538" s="118" t="s">
        <v>158</v>
      </c>
      <c r="C538" s="118" t="s">
        <v>1055</v>
      </c>
      <c r="D538" s="118" t="s">
        <v>962</v>
      </c>
      <c r="E538" s="118" t="s">
        <v>999</v>
      </c>
      <c r="F538" s="118" t="s">
        <v>987</v>
      </c>
      <c r="G538" s="118" t="s">
        <v>1000</v>
      </c>
      <c r="H538" s="118" t="s">
        <v>1001</v>
      </c>
      <c r="I538" s="118">
        <v>6.9499998092651296</v>
      </c>
      <c r="J538" s="118">
        <v>5.9000000953674299</v>
      </c>
      <c r="K538" s="118">
        <v>-5.9999998658895402E-2</v>
      </c>
      <c r="L538" s="181">
        <f>(K538+'NPV Calcs'!$D$13)*About!$B$135</f>
        <v>7.1857568370004978</v>
      </c>
      <c r="M538" s="95" t="str">
        <f>INDEX('IEA Tech to Policy Mapping'!$B$2:$B$13,MATCH($H538,'IEA Tech to Policy Mapping'!$A$2:$A$13,0))</f>
        <v>ngps - T&amp;D methane capture</v>
      </c>
      <c r="N538" s="182">
        <f>(J538*About!$A$132/1000)*10^12*'EPA to IEA Scaling'!$E$13</f>
        <v>133695361743.06345</v>
      </c>
      <c r="O538" s="183">
        <f>L538/About!$B$144</f>
        <v>13.519693015820764</v>
      </c>
      <c r="P538" s="174"/>
    </row>
    <row r="539" spans="2:16" x14ac:dyDescent="0.45">
      <c r="B539" s="118" t="s">
        <v>158</v>
      </c>
      <c r="C539" s="118" t="s">
        <v>1055</v>
      </c>
      <c r="D539" s="118" t="s">
        <v>985</v>
      </c>
      <c r="E539" s="118" t="s">
        <v>994</v>
      </c>
      <c r="F539" s="118" t="s">
        <v>987</v>
      </c>
      <c r="G539" s="118" t="s">
        <v>1000</v>
      </c>
      <c r="H539" s="118" t="s">
        <v>1001</v>
      </c>
      <c r="I539" s="118">
        <v>0.31999999284744202</v>
      </c>
      <c r="J539" s="118">
        <v>0.28000000119209201</v>
      </c>
      <c r="K539" s="118">
        <v>-5.9999998658895402E-2</v>
      </c>
      <c r="L539" s="181">
        <f>(K539+'NPV Calcs'!$D$13)*About!$B$135</f>
        <v>7.1857568370004978</v>
      </c>
      <c r="M539" s="95" t="str">
        <f>INDEX('IEA Tech to Policy Mapping'!$B$2:$B$13,MATCH($H539,'IEA Tech to Policy Mapping'!$A$2:$A$13,0))</f>
        <v>ngps - T&amp;D methane capture</v>
      </c>
      <c r="N539" s="182">
        <f>(J539*About!$A$132/1000)*10^12*'EPA to IEA Scaling'!$E$13</f>
        <v>6344864549.5494089</v>
      </c>
      <c r="O539" s="183">
        <f>L539/About!$B$144</f>
        <v>13.519693015820764</v>
      </c>
      <c r="P539" s="174"/>
    </row>
    <row r="540" spans="2:16" x14ac:dyDescent="0.45">
      <c r="B540" s="118" t="s">
        <v>32</v>
      </c>
      <c r="C540" s="118" t="s">
        <v>1055</v>
      </c>
      <c r="D540" s="118" t="s">
        <v>962</v>
      </c>
      <c r="E540" s="118" t="s">
        <v>991</v>
      </c>
      <c r="F540" s="118" t="s">
        <v>987</v>
      </c>
      <c r="G540" s="118" t="s">
        <v>988</v>
      </c>
      <c r="H540" s="118" t="s">
        <v>1003</v>
      </c>
      <c r="I540" s="118">
        <v>0.18999999761581399</v>
      </c>
      <c r="J540" s="118">
        <v>0.18999999761581399</v>
      </c>
      <c r="K540" s="118">
        <v>-3.9999999105930301E-2</v>
      </c>
      <c r="L540" s="181">
        <f>(K540+'NPV Calcs'!$D$13)*About!$B$135</f>
        <v>7.2037179329116734</v>
      </c>
      <c r="M540" s="95" t="str">
        <f>INDEX('IEA Tech to Policy Mapping'!$B$2:$B$13,MATCH($H540,'IEA Tech to Policy Mapping'!$A$2:$A$13,0))</f>
        <v>ngps - T&amp;D methane capture</v>
      </c>
      <c r="N540" s="182">
        <f>(J540*About!$A$132/1000)*10^12*'EPA to IEA Scaling'!$E$13</f>
        <v>4305443729.1234484</v>
      </c>
      <c r="O540" s="183">
        <f>L540/About!$B$144</f>
        <v>13.553486046736651</v>
      </c>
      <c r="P540" s="174"/>
    </row>
    <row r="541" spans="2:16" x14ac:dyDescent="0.45">
      <c r="B541" s="118" t="s">
        <v>32</v>
      </c>
      <c r="C541" s="118" t="s">
        <v>1055</v>
      </c>
      <c r="D541" s="118" t="s">
        <v>985</v>
      </c>
      <c r="E541" s="118" t="s">
        <v>1007</v>
      </c>
      <c r="F541" s="118" t="s">
        <v>997</v>
      </c>
      <c r="G541" s="118" t="s">
        <v>988</v>
      </c>
      <c r="H541" s="118" t="s">
        <v>1003</v>
      </c>
      <c r="I541" s="118">
        <v>0.11999999731779</v>
      </c>
      <c r="J541" s="118">
        <v>0.11999999731779</v>
      </c>
      <c r="K541" s="118">
        <v>-3.9999999105930301E-2</v>
      </c>
      <c r="L541" s="181">
        <f>(K541+'NPV Calcs'!$D$13)*About!$B$135</f>
        <v>7.2037179329116734</v>
      </c>
      <c r="M541" s="95" t="str">
        <f>INDEX('IEA Tech to Policy Mapping'!$B$2:$B$13,MATCH($H541,'IEA Tech to Policy Mapping'!$A$2:$A$13,0))</f>
        <v>ngps - T&amp;D methane capture</v>
      </c>
      <c r="N541" s="182">
        <f>(J541*About!$A$132/1000)*10^12*'EPA to IEA Scaling'!$E$13</f>
        <v>2719227591.736073</v>
      </c>
      <c r="O541" s="183">
        <f>L541/About!$B$144</f>
        <v>13.553486046736651</v>
      </c>
      <c r="P541" s="174"/>
    </row>
    <row r="542" spans="2:16" x14ac:dyDescent="0.45">
      <c r="B542" s="118" t="s">
        <v>32</v>
      </c>
      <c r="C542" s="118" t="s">
        <v>1055</v>
      </c>
      <c r="D542" s="118" t="s">
        <v>962</v>
      </c>
      <c r="E542" s="118" t="s">
        <v>993</v>
      </c>
      <c r="F542" s="118" t="s">
        <v>987</v>
      </c>
      <c r="G542" s="118" t="s">
        <v>988</v>
      </c>
      <c r="H542" s="118" t="s">
        <v>1003</v>
      </c>
      <c r="I542" s="118">
        <v>2.0899999141693102</v>
      </c>
      <c r="J542" s="118">
        <v>2.0899999141693102</v>
      </c>
      <c r="K542" s="118">
        <v>-3.9999999105930301E-2</v>
      </c>
      <c r="L542" s="181">
        <f>(K542+'NPV Calcs'!$D$13)*About!$B$135</f>
        <v>7.2037179329116734</v>
      </c>
      <c r="M542" s="95" t="str">
        <f>INDEX('IEA Tech to Policy Mapping'!$B$2:$B$13,MATCH($H542,'IEA Tech to Policy Mapping'!$A$2:$A$13,0))</f>
        <v>ngps - T&amp;D methane capture</v>
      </c>
      <c r="N542" s="182">
        <f>(J542*About!$A$132/1000)*10^12*'EPA to IEA Scaling'!$E$13</f>
        <v>47359879669.702972</v>
      </c>
      <c r="O542" s="183">
        <f>L542/About!$B$144</f>
        <v>13.553486046736651</v>
      </c>
      <c r="P542" s="174"/>
    </row>
    <row r="543" spans="2:16" x14ac:dyDescent="0.45">
      <c r="B543" s="118" t="s">
        <v>32</v>
      </c>
      <c r="C543" s="118" t="s">
        <v>1055</v>
      </c>
      <c r="D543" s="118" t="s">
        <v>962</v>
      </c>
      <c r="E543" s="118" t="s">
        <v>996</v>
      </c>
      <c r="F543" s="118" t="s">
        <v>997</v>
      </c>
      <c r="G543" s="118" t="s">
        <v>988</v>
      </c>
      <c r="H543" s="118" t="s">
        <v>1003</v>
      </c>
      <c r="I543" s="118">
        <v>7.9999998211860601E-2</v>
      </c>
      <c r="J543" s="118">
        <v>7.9999998211860601E-2</v>
      </c>
      <c r="K543" s="118">
        <v>-3.9999999105930301E-2</v>
      </c>
      <c r="L543" s="181">
        <f>(K543+'NPV Calcs'!$D$13)*About!$B$135</f>
        <v>7.2037179329116734</v>
      </c>
      <c r="M543" s="95" t="str">
        <f>INDEX('IEA Tech to Policy Mapping'!$B$2:$B$13,MATCH($H543,'IEA Tech to Policy Mapping'!$A$2:$A$13,0))</f>
        <v>ngps - T&amp;D methane capture</v>
      </c>
      <c r="N543" s="182">
        <f>(J543*About!$A$132/1000)*10^12*'EPA to IEA Scaling'!$E$13</f>
        <v>1812818394.4907289</v>
      </c>
      <c r="O543" s="183">
        <f>L543/About!$B$144</f>
        <v>13.553486046736651</v>
      </c>
      <c r="P543" s="174"/>
    </row>
    <row r="544" spans="2:16" x14ac:dyDescent="0.45">
      <c r="B544" s="118" t="s">
        <v>32</v>
      </c>
      <c r="C544" s="118" t="s">
        <v>1055</v>
      </c>
      <c r="D544" s="118" t="s">
        <v>985</v>
      </c>
      <c r="E544" s="118" t="s">
        <v>986</v>
      </c>
      <c r="F544" s="118" t="s">
        <v>987</v>
      </c>
      <c r="G544" s="118" t="s">
        <v>988</v>
      </c>
      <c r="H544" s="118" t="s">
        <v>1003</v>
      </c>
      <c r="I544" s="118">
        <v>0.69999998807907104</v>
      </c>
      <c r="J544" s="118">
        <v>0.69999998807907104</v>
      </c>
      <c r="K544" s="118">
        <v>-9.9999997764825804E-3</v>
      </c>
      <c r="L544" s="181">
        <f>(K544+'NPV Calcs'!$D$13)*About!$B$135</f>
        <v>7.2306595767784376</v>
      </c>
      <c r="M544" s="95" t="str">
        <f>INDEX('IEA Tech to Policy Mapping'!$B$2:$B$13,MATCH($H544,'IEA Tech to Policy Mapping'!$A$2:$A$13,0))</f>
        <v>ngps - T&amp;D methane capture</v>
      </c>
      <c r="N544" s="182">
        <f>(J544*About!$A$132/1000)*10^12*'EPA to IEA Scaling'!$E$13</f>
        <v>15862161036.209827</v>
      </c>
      <c r="O544" s="183">
        <f>L544/About!$B$144</f>
        <v>13.604175593110483</v>
      </c>
      <c r="P544" s="174"/>
    </row>
    <row r="545" spans="2:16" x14ac:dyDescent="0.45">
      <c r="B545" s="118" t="s">
        <v>233</v>
      </c>
      <c r="C545" s="118" t="s">
        <v>1055</v>
      </c>
      <c r="D545" s="118" t="s">
        <v>985</v>
      </c>
      <c r="E545" s="118" t="s">
        <v>986</v>
      </c>
      <c r="F545" s="118" t="s">
        <v>987</v>
      </c>
      <c r="G545" s="118" t="s">
        <v>988</v>
      </c>
      <c r="H545" s="118" t="s">
        <v>1009</v>
      </c>
      <c r="I545" s="118">
        <v>5.0000000745057997E-2</v>
      </c>
      <c r="J545" s="118">
        <v>5.0000000745057997E-2</v>
      </c>
      <c r="K545" s="118">
        <v>0.10000000149011599</v>
      </c>
      <c r="L545" s="181">
        <f>(K545+'NPV Calcs'!$D$13)*About!$B$135</f>
        <v>7.3294456076354191</v>
      </c>
      <c r="M545" s="95" t="str">
        <f>INDEX('IEA Tech to Policy Mapping'!$B$2:$B$13,MATCH($H545,'IEA Tech to Policy Mapping'!$A$2:$A$13,0))</f>
        <v>ngps - processing methane capture</v>
      </c>
      <c r="N545" s="182">
        <f>(J545*About!$A$132/1000)*10^12*'EPA to IEA Scaling'!$E$13</f>
        <v>1133011538.7646732</v>
      </c>
      <c r="O545" s="183">
        <f>L545/About!$B$144</f>
        <v>13.790037269442308</v>
      </c>
      <c r="P545" s="174"/>
    </row>
    <row r="546" spans="2:16" x14ac:dyDescent="0.45">
      <c r="B546" s="118" t="s">
        <v>233</v>
      </c>
      <c r="C546" s="118" t="s">
        <v>1055</v>
      </c>
      <c r="D546" s="118" t="s">
        <v>962</v>
      </c>
      <c r="E546" s="118" t="s">
        <v>991</v>
      </c>
      <c r="F546" s="118" t="s">
        <v>987</v>
      </c>
      <c r="G546" s="118" t="s">
        <v>988</v>
      </c>
      <c r="H546" s="118" t="s">
        <v>1009</v>
      </c>
      <c r="I546" s="118">
        <v>0.11999999731779</v>
      </c>
      <c r="J546" s="118">
        <v>0.11999999731779</v>
      </c>
      <c r="K546" s="118">
        <v>0.10000000149011599</v>
      </c>
      <c r="L546" s="181">
        <f>(K546+'NPV Calcs'!$D$13)*About!$B$135</f>
        <v>7.3294456076354191</v>
      </c>
      <c r="M546" s="95" t="str">
        <f>INDEX('IEA Tech to Policy Mapping'!$B$2:$B$13,MATCH($H546,'IEA Tech to Policy Mapping'!$A$2:$A$13,0))</f>
        <v>ngps - processing methane capture</v>
      </c>
      <c r="N546" s="182">
        <f>(J546*About!$A$132/1000)*10^12*'EPA to IEA Scaling'!$E$13</f>
        <v>2719227591.736073</v>
      </c>
      <c r="O546" s="183">
        <f>L546/About!$B$144</f>
        <v>13.790037269442308</v>
      </c>
      <c r="P546" s="174"/>
    </row>
    <row r="547" spans="2:16" x14ac:dyDescent="0.45">
      <c r="B547" s="118" t="s">
        <v>246</v>
      </c>
      <c r="C547" s="118" t="s">
        <v>1055</v>
      </c>
      <c r="D547" s="118" t="s">
        <v>962</v>
      </c>
      <c r="E547" s="118" t="s">
        <v>996</v>
      </c>
      <c r="F547" s="118" t="s">
        <v>997</v>
      </c>
      <c r="G547" s="118" t="s">
        <v>1000</v>
      </c>
      <c r="H547" s="118" t="s">
        <v>1008</v>
      </c>
      <c r="I547" s="118">
        <v>35.409999847412102</v>
      </c>
      <c r="J547" s="118">
        <v>30.100000381469702</v>
      </c>
      <c r="K547" s="118">
        <v>0.10000000149011599</v>
      </c>
      <c r="L547" s="181">
        <f>(K547+'NPV Calcs'!$D$13)*About!$B$135</f>
        <v>7.3294456076354191</v>
      </c>
      <c r="M547" s="95" t="str">
        <f>INDEX('IEA Tech to Policy Mapping'!$B$2:$B$13,MATCH($H547,'IEA Tech to Policy Mapping'!$A$2:$A$13,0))</f>
        <v>ngps - T&amp;D methane capture</v>
      </c>
      <c r="N547" s="182">
        <f>(J547*About!$A$132/1000)*10^12*'EPA to IEA Scaling'!$E$13</f>
        <v>682072944816.8468</v>
      </c>
      <c r="O547" s="183">
        <f>L547/About!$B$144</f>
        <v>13.790037269442308</v>
      </c>
      <c r="P547" s="174"/>
    </row>
    <row r="548" spans="2:16" x14ac:dyDescent="0.45">
      <c r="B548" s="118" t="s">
        <v>246</v>
      </c>
      <c r="C548" s="118" t="s">
        <v>1055</v>
      </c>
      <c r="D548" s="118" t="s">
        <v>985</v>
      </c>
      <c r="E548" s="118" t="s">
        <v>1007</v>
      </c>
      <c r="F548" s="118" t="s">
        <v>997</v>
      </c>
      <c r="G548" s="118" t="s">
        <v>1000</v>
      </c>
      <c r="H548" s="118" t="s">
        <v>1008</v>
      </c>
      <c r="I548" s="118">
        <v>7.0000000298023196E-2</v>
      </c>
      <c r="J548" s="118">
        <v>5.9999998658895402E-2</v>
      </c>
      <c r="K548" s="118">
        <v>0.10000000149011599</v>
      </c>
      <c r="L548" s="181">
        <f>(K548+'NPV Calcs'!$D$13)*About!$B$135</f>
        <v>7.3294456076354191</v>
      </c>
      <c r="M548" s="95" t="str">
        <f>INDEX('IEA Tech to Policy Mapping'!$B$2:$B$13,MATCH($H548,'IEA Tech to Policy Mapping'!$A$2:$A$13,0))</f>
        <v>ngps - T&amp;D methane capture</v>
      </c>
      <c r="N548" s="182">
        <f>(J548*About!$A$132/1000)*10^12*'EPA to IEA Scaling'!$E$13</f>
        <v>1359613795.8680458</v>
      </c>
      <c r="O548" s="183">
        <f>L548/About!$B$144</f>
        <v>13.790037269442308</v>
      </c>
      <c r="P548" s="174"/>
    </row>
    <row r="549" spans="2:16" x14ac:dyDescent="0.45">
      <c r="B549" s="118" t="s">
        <v>40</v>
      </c>
      <c r="C549" s="118" t="s">
        <v>1055</v>
      </c>
      <c r="D549" s="118" t="s">
        <v>985</v>
      </c>
      <c r="E549" s="118" t="s">
        <v>1007</v>
      </c>
      <c r="F549" s="118" t="s">
        <v>997</v>
      </c>
      <c r="G549" s="118" t="s">
        <v>1000</v>
      </c>
      <c r="H549" s="118" t="s">
        <v>1008</v>
      </c>
      <c r="I549" s="118">
        <v>1.9999999552965102E-2</v>
      </c>
      <c r="J549" s="118">
        <v>9.9999997764825804E-3</v>
      </c>
      <c r="K549" s="118">
        <v>0.10000000149011599</v>
      </c>
      <c r="L549" s="181">
        <f>(K549+'NPV Calcs'!$D$13)*About!$B$135</f>
        <v>7.3294456076354191</v>
      </c>
      <c r="M549" s="95" t="str">
        <f>INDEX('IEA Tech to Policy Mapping'!$B$2:$B$13,MATCH($H549,'IEA Tech to Policy Mapping'!$A$2:$A$13,0))</f>
        <v>ngps - T&amp;D methane capture</v>
      </c>
      <c r="N549" s="182">
        <f>(J549*About!$A$132/1000)*10^12*'EPA to IEA Scaling'!$E$13</f>
        <v>226602299.31134129</v>
      </c>
      <c r="O549" s="183">
        <f>L549/About!$B$144</f>
        <v>13.790037269442308</v>
      </c>
      <c r="P549" s="174"/>
    </row>
    <row r="550" spans="2:16" x14ac:dyDescent="0.45">
      <c r="B550" s="118" t="s">
        <v>40</v>
      </c>
      <c r="C550" s="118" t="s">
        <v>1055</v>
      </c>
      <c r="D550" s="118" t="s">
        <v>962</v>
      </c>
      <c r="E550" s="118" t="s">
        <v>996</v>
      </c>
      <c r="F550" s="118" t="s">
        <v>997</v>
      </c>
      <c r="G550" s="118" t="s">
        <v>1000</v>
      </c>
      <c r="H550" s="118" t="s">
        <v>1008</v>
      </c>
      <c r="I550" s="118">
        <v>25.6800003051757</v>
      </c>
      <c r="J550" s="118">
        <v>21.829999923706001</v>
      </c>
      <c r="K550" s="118">
        <v>0.10000000149011599</v>
      </c>
      <c r="L550" s="181">
        <f>(K550+'NPV Calcs'!$D$13)*About!$B$135</f>
        <v>7.3294456076354191</v>
      </c>
      <c r="M550" s="95" t="str">
        <f>INDEX('IEA Tech to Policy Mapping'!$B$2:$B$13,MATCH($H550,'IEA Tech to Policy Mapping'!$A$2:$A$13,0))</f>
        <v>ngps - T&amp;D methane capture</v>
      </c>
      <c r="N550" s="182">
        <f>(J550*About!$A$132/1000)*10^12*'EPA to IEA Scaling'!$E$13</f>
        <v>494672828724.61786</v>
      </c>
      <c r="O550" s="183">
        <f>L550/About!$B$144</f>
        <v>13.790037269442308</v>
      </c>
      <c r="P550" s="174"/>
    </row>
    <row r="551" spans="2:16" x14ac:dyDescent="0.45">
      <c r="B551" s="118" t="s">
        <v>82</v>
      </c>
      <c r="C551" s="118" t="s">
        <v>1055</v>
      </c>
      <c r="D551" s="118" t="s">
        <v>962</v>
      </c>
      <c r="E551" s="118" t="s">
        <v>999</v>
      </c>
      <c r="F551" s="118" t="s">
        <v>987</v>
      </c>
      <c r="G551" s="118" t="s">
        <v>1000</v>
      </c>
      <c r="H551" s="118" t="s">
        <v>1001</v>
      </c>
      <c r="I551" s="118">
        <v>1.3200000524520801</v>
      </c>
      <c r="J551" s="118">
        <v>1.12000000476837</v>
      </c>
      <c r="K551" s="118">
        <v>0.140000000596046</v>
      </c>
      <c r="L551" s="181">
        <f>(K551+'NPV Calcs'!$D$13)*About!$B$135</f>
        <v>7.3653677994577711</v>
      </c>
      <c r="M551" s="95" t="str">
        <f>INDEX('IEA Tech to Policy Mapping'!$B$2:$B$13,MATCH($H551,'IEA Tech to Policy Mapping'!$A$2:$A$13,0))</f>
        <v>ngps - T&amp;D methane capture</v>
      </c>
      <c r="N551" s="182">
        <f>(J551*About!$A$132/1000)*10^12*'EPA to IEA Scaling'!$E$13</f>
        <v>25379458198.197681</v>
      </c>
      <c r="O551" s="183">
        <f>L551/About!$B$144</f>
        <v>13.857623331274086</v>
      </c>
      <c r="P551" s="174"/>
    </row>
    <row r="552" spans="2:16" x14ac:dyDescent="0.45">
      <c r="B552" s="118" t="s">
        <v>82</v>
      </c>
      <c r="C552" s="118" t="s">
        <v>1055</v>
      </c>
      <c r="D552" s="118" t="s">
        <v>985</v>
      </c>
      <c r="E552" s="118" t="s">
        <v>994</v>
      </c>
      <c r="F552" s="118" t="s">
        <v>987</v>
      </c>
      <c r="G552" s="118" t="s">
        <v>1000</v>
      </c>
      <c r="H552" s="118" t="s">
        <v>1001</v>
      </c>
      <c r="I552" s="118">
        <v>1.00999999046325</v>
      </c>
      <c r="J552" s="118">
        <v>0.86000001430511397</v>
      </c>
      <c r="K552" s="118">
        <v>0.140000000596046</v>
      </c>
      <c r="L552" s="181">
        <f>(K552+'NPV Calcs'!$D$13)*About!$B$135</f>
        <v>7.3653677994577711</v>
      </c>
      <c r="M552" s="95" t="str">
        <f>INDEX('IEA Tech to Policy Mapping'!$B$2:$B$13,MATCH($H552,'IEA Tech to Policy Mapping'!$A$2:$A$13,0))</f>
        <v>ngps - T&amp;D methane capture</v>
      </c>
      <c r="N552" s="182">
        <f>(J552*About!$A$132/1000)*10^12*'EPA to IEA Scaling'!$E$13</f>
        <v>19487798500.518764</v>
      </c>
      <c r="O552" s="183">
        <f>L552/About!$B$144</f>
        <v>13.857623331274086</v>
      </c>
      <c r="P552" s="174"/>
    </row>
    <row r="553" spans="2:16" x14ac:dyDescent="0.45">
      <c r="B553" s="118" t="s">
        <v>233</v>
      </c>
      <c r="C553" s="118" t="s">
        <v>1055</v>
      </c>
      <c r="D553" s="118" t="s">
        <v>962</v>
      </c>
      <c r="E553" s="118" t="s">
        <v>991</v>
      </c>
      <c r="F553" s="118" t="s">
        <v>987</v>
      </c>
      <c r="G553" s="118" t="s">
        <v>1000</v>
      </c>
      <c r="H553" s="118" t="s">
        <v>1001</v>
      </c>
      <c r="I553" s="118">
        <v>0.28999999165534901</v>
      </c>
      <c r="J553" s="118">
        <v>0.239999994635581</v>
      </c>
      <c r="K553" s="118">
        <v>0.15000000596046401</v>
      </c>
      <c r="L553" s="181">
        <f>(K553+'NPV Calcs'!$D$13)*About!$B$135</f>
        <v>7.3743483524316309</v>
      </c>
      <c r="M553" s="95" t="str">
        <f>INDEX('IEA Tech to Policy Mapping'!$B$2:$B$13,MATCH($H553,'IEA Tech to Policy Mapping'!$A$2:$A$13,0))</f>
        <v>ngps - T&amp;D methane capture</v>
      </c>
      <c r="N553" s="182">
        <f>(J553*About!$A$132/1000)*10^12*'EPA to IEA Scaling'!$E$13</f>
        <v>5438455183.4721699</v>
      </c>
      <c r="O553" s="183">
        <f>L553/About!$B$144</f>
        <v>13.874519856173691</v>
      </c>
      <c r="P553" s="174"/>
    </row>
    <row r="554" spans="2:16" x14ac:dyDescent="0.45">
      <c r="B554" s="118" t="s">
        <v>233</v>
      </c>
      <c r="C554" s="118" t="s">
        <v>1055</v>
      </c>
      <c r="D554" s="118" t="s">
        <v>985</v>
      </c>
      <c r="E554" s="118" t="s">
        <v>986</v>
      </c>
      <c r="F554" s="118" t="s">
        <v>987</v>
      </c>
      <c r="G554" s="118" t="s">
        <v>1000</v>
      </c>
      <c r="H554" s="118" t="s">
        <v>1001</v>
      </c>
      <c r="I554" s="118">
        <v>9.9999997764825804E-3</v>
      </c>
      <c r="J554" s="118">
        <v>9.9999997764825804E-3</v>
      </c>
      <c r="K554" s="118">
        <v>0.15000000596046401</v>
      </c>
      <c r="L554" s="181">
        <f>(K554+'NPV Calcs'!$D$13)*About!$B$135</f>
        <v>7.3743483524316309</v>
      </c>
      <c r="M554" s="95" t="str">
        <f>INDEX('IEA Tech to Policy Mapping'!$B$2:$B$13,MATCH($H554,'IEA Tech to Policy Mapping'!$A$2:$A$13,0))</f>
        <v>ngps - T&amp;D methane capture</v>
      </c>
      <c r="N554" s="182">
        <f>(J554*About!$A$132/1000)*10^12*'EPA to IEA Scaling'!$E$13</f>
        <v>226602299.31134129</v>
      </c>
      <c r="O554" s="183">
        <f>L554/About!$B$144</f>
        <v>13.874519856173691</v>
      </c>
      <c r="P554" s="174"/>
    </row>
    <row r="555" spans="2:16" x14ac:dyDescent="0.45">
      <c r="B555" s="118" t="s">
        <v>1056</v>
      </c>
      <c r="C555" s="118" t="s">
        <v>1055</v>
      </c>
      <c r="D555" s="118" t="s">
        <v>962</v>
      </c>
      <c r="E555" s="118" t="s">
        <v>996</v>
      </c>
      <c r="F555" s="118" t="s">
        <v>997</v>
      </c>
      <c r="G555" s="118" t="s">
        <v>988</v>
      </c>
      <c r="H555" s="118" t="s">
        <v>1004</v>
      </c>
      <c r="I555" s="118">
        <v>0.87999999523162797</v>
      </c>
      <c r="J555" s="118">
        <v>0.87999999523162797</v>
      </c>
      <c r="K555" s="118">
        <v>0.17000000178813901</v>
      </c>
      <c r="L555" s="181">
        <f>(K555+'NPV Calcs'!$D$13)*About!$B$135</f>
        <v>7.3923094449972924</v>
      </c>
      <c r="M555" s="95" t="str">
        <f>INDEX('IEA Tech to Policy Mapping'!$B$2:$B$13,MATCH($H555,'IEA Tech to Policy Mapping'!$A$2:$A$13,0))</f>
        <v>ngps - production methane destruction</v>
      </c>
      <c r="N555" s="182">
        <f>(J555*About!$A$132/1000)*10^12*'EPA to IEA Scaling'!$E$13</f>
        <v>19941002677.061768</v>
      </c>
      <c r="O555" s="183">
        <f>L555/About!$B$144</f>
        <v>13.908312880795139</v>
      </c>
      <c r="P555" s="174"/>
    </row>
    <row r="556" spans="2:16" x14ac:dyDescent="0.45">
      <c r="B556" s="118" t="s">
        <v>61</v>
      </c>
      <c r="C556" s="118" t="s">
        <v>1055</v>
      </c>
      <c r="D556" s="118" t="s">
        <v>962</v>
      </c>
      <c r="E556" s="118" t="s">
        <v>996</v>
      </c>
      <c r="F556" s="118" t="s">
        <v>997</v>
      </c>
      <c r="G556" s="118" t="s">
        <v>988</v>
      </c>
      <c r="H556" s="118" t="s">
        <v>1004</v>
      </c>
      <c r="I556" s="118">
        <v>7.0000000298023196E-2</v>
      </c>
      <c r="J556" s="118">
        <v>7.0000000298023196E-2</v>
      </c>
      <c r="K556" s="118">
        <v>0.17000000178813901</v>
      </c>
      <c r="L556" s="181">
        <f>(K556+'NPV Calcs'!$D$13)*About!$B$135</f>
        <v>7.3923094449972924</v>
      </c>
      <c r="M556" s="95" t="str">
        <f>INDEX('IEA Tech to Policy Mapping'!$B$2:$B$13,MATCH($H556,'IEA Tech to Policy Mapping'!$A$2:$A$13,0))</f>
        <v>ngps - production methane destruction</v>
      </c>
      <c r="N556" s="182">
        <f>(J556*About!$A$132/1000)*10^12*'EPA to IEA Scaling'!$E$13</f>
        <v>1586216137.3873568</v>
      </c>
      <c r="O556" s="183">
        <f>L556/About!$B$144</f>
        <v>13.908312880795139</v>
      </c>
      <c r="P556" s="174"/>
    </row>
    <row r="557" spans="2:16" x14ac:dyDescent="0.45">
      <c r="B557" s="118" t="s">
        <v>82</v>
      </c>
      <c r="C557" s="118" t="s">
        <v>1055</v>
      </c>
      <c r="D557" s="118" t="s">
        <v>962</v>
      </c>
      <c r="E557" s="118" t="s">
        <v>996</v>
      </c>
      <c r="F557" s="118" t="s">
        <v>997</v>
      </c>
      <c r="G557" s="118" t="s">
        <v>988</v>
      </c>
      <c r="H557" s="118" t="s">
        <v>1004</v>
      </c>
      <c r="I557" s="118">
        <v>13.75</v>
      </c>
      <c r="J557" s="118">
        <v>13.75</v>
      </c>
      <c r="K557" s="118">
        <v>0.17000000178813901</v>
      </c>
      <c r="L557" s="181">
        <f>(K557+'NPV Calcs'!$D$13)*About!$B$135</f>
        <v>7.3923094449972924</v>
      </c>
      <c r="M557" s="95" t="str">
        <f>INDEX('IEA Tech to Policy Mapping'!$B$2:$B$13,MATCH($H557,'IEA Tech to Policy Mapping'!$A$2:$A$13,0))</f>
        <v>ngps - production methane destruction</v>
      </c>
      <c r="N557" s="182">
        <f>(J557*About!$A$132/1000)*10^12*'EPA to IEA Scaling'!$E$13</f>
        <v>311578168517.40906</v>
      </c>
      <c r="O557" s="183">
        <f>L557/About!$B$144</f>
        <v>13.908312880795139</v>
      </c>
      <c r="P557" s="174"/>
    </row>
    <row r="558" spans="2:16" x14ac:dyDescent="0.45">
      <c r="B558" s="118" t="s">
        <v>156</v>
      </c>
      <c r="C558" s="118" t="s">
        <v>1055</v>
      </c>
      <c r="D558" s="118" t="s">
        <v>962</v>
      </c>
      <c r="E558" s="118" t="s">
        <v>996</v>
      </c>
      <c r="F558" s="118" t="s">
        <v>997</v>
      </c>
      <c r="G558" s="118" t="s">
        <v>988</v>
      </c>
      <c r="H558" s="118" t="s">
        <v>1004</v>
      </c>
      <c r="I558" s="118">
        <v>3.1900000572204501</v>
      </c>
      <c r="J558" s="118">
        <v>3.1900000572204501</v>
      </c>
      <c r="K558" s="118">
        <v>0.17000000178813901</v>
      </c>
      <c r="L558" s="181">
        <f>(K558+'NPV Calcs'!$D$13)*About!$B$135</f>
        <v>7.3923094449972924</v>
      </c>
      <c r="M558" s="95" t="str">
        <f>INDEX('IEA Tech to Policy Mapping'!$B$2:$B$13,MATCH($H558,'IEA Tech to Policy Mapping'!$A$2:$A$13,0))</f>
        <v>ngps - production methane destruction</v>
      </c>
      <c r="N558" s="182">
        <f>(J558*About!$A$132/1000)*10^12*'EPA to IEA Scaling'!$E$13</f>
        <v>72286136392.66748</v>
      </c>
      <c r="O558" s="183">
        <f>L558/About!$B$144</f>
        <v>13.908312880795139</v>
      </c>
      <c r="P558" s="174"/>
    </row>
    <row r="559" spans="2:16" x14ac:dyDescent="0.45">
      <c r="B559" s="118" t="s">
        <v>205</v>
      </c>
      <c r="C559" s="118" t="s">
        <v>1055</v>
      </c>
      <c r="D559" s="118" t="s">
        <v>962</v>
      </c>
      <c r="E559" s="118" t="s">
        <v>996</v>
      </c>
      <c r="F559" s="118" t="s">
        <v>997</v>
      </c>
      <c r="G559" s="118" t="s">
        <v>988</v>
      </c>
      <c r="H559" s="118" t="s">
        <v>1004</v>
      </c>
      <c r="I559" s="118">
        <v>1.3099999427795399</v>
      </c>
      <c r="J559" s="118">
        <v>1.3099999427795399</v>
      </c>
      <c r="K559" s="118">
        <v>0.17000000178813901</v>
      </c>
      <c r="L559" s="181">
        <f>(K559+'NPV Calcs'!$D$13)*About!$B$135</f>
        <v>7.3923094449972924</v>
      </c>
      <c r="M559" s="95" t="str">
        <f>INDEX('IEA Tech to Policy Mapping'!$B$2:$B$13,MATCH($H559,'IEA Tech to Policy Mapping'!$A$2:$A$13,0))</f>
        <v>ngps - production methane destruction</v>
      </c>
      <c r="N559" s="182">
        <f>(J559*About!$A$132/1000)*10^12*'EPA to IEA Scaling'!$E$13</f>
        <v>29684900576.666161</v>
      </c>
      <c r="O559" s="183">
        <f>L559/About!$B$144</f>
        <v>13.908312880795139</v>
      </c>
      <c r="P559" s="174"/>
    </row>
    <row r="560" spans="2:16" x14ac:dyDescent="0.45">
      <c r="B560" s="118" t="s">
        <v>256</v>
      </c>
      <c r="C560" s="118" t="s">
        <v>1055</v>
      </c>
      <c r="D560" s="118" t="s">
        <v>962</v>
      </c>
      <c r="E560" s="118" t="s">
        <v>996</v>
      </c>
      <c r="F560" s="118" t="s">
        <v>997</v>
      </c>
      <c r="G560" s="118" t="s">
        <v>988</v>
      </c>
      <c r="H560" s="118" t="s">
        <v>1004</v>
      </c>
      <c r="I560" s="118">
        <v>0.15999999642372101</v>
      </c>
      <c r="J560" s="118">
        <v>0.15999999642372101</v>
      </c>
      <c r="K560" s="118">
        <v>0.17000000178813901</v>
      </c>
      <c r="L560" s="181">
        <f>(K560+'NPV Calcs'!$D$13)*About!$B$135</f>
        <v>7.3923094449972924</v>
      </c>
      <c r="M560" s="95" t="str">
        <f>INDEX('IEA Tech to Policy Mapping'!$B$2:$B$13,MATCH($H560,'IEA Tech to Policy Mapping'!$A$2:$A$13,0))</f>
        <v>ngps - production methane destruction</v>
      </c>
      <c r="N560" s="182">
        <f>(J560*About!$A$132/1000)*10^12*'EPA to IEA Scaling'!$E$13</f>
        <v>3625636788.9814529</v>
      </c>
      <c r="O560" s="183">
        <f>L560/About!$B$144</f>
        <v>13.908312880795139</v>
      </c>
      <c r="P560" s="174"/>
    </row>
    <row r="561" spans="2:16" x14ac:dyDescent="0.45">
      <c r="B561" s="118" t="s">
        <v>313</v>
      </c>
      <c r="C561" s="118" t="s">
        <v>1055</v>
      </c>
      <c r="D561" s="118" t="s">
        <v>962</v>
      </c>
      <c r="E561" s="118" t="s">
        <v>996</v>
      </c>
      <c r="F561" s="118" t="s">
        <v>997</v>
      </c>
      <c r="G561" s="118" t="s">
        <v>988</v>
      </c>
      <c r="H561" s="118" t="s">
        <v>1004</v>
      </c>
      <c r="I561" s="118">
        <v>1.9400000572204501</v>
      </c>
      <c r="J561" s="118">
        <v>1.9400000572204501</v>
      </c>
      <c r="K561" s="118">
        <v>0.17000000178813901</v>
      </c>
      <c r="L561" s="181">
        <f>(K561+'NPV Calcs'!$D$13)*About!$B$135</f>
        <v>7.3923094449972924</v>
      </c>
      <c r="M561" s="95" t="str">
        <f>INDEX('IEA Tech to Policy Mapping'!$B$2:$B$13,MATCH($H561,'IEA Tech to Policy Mapping'!$A$2:$A$13,0))</f>
        <v>ngps - production methane destruction</v>
      </c>
      <c r="N561" s="182">
        <f>(J561*About!$A$132/1000)*10^12*'EPA to IEA Scaling'!$E$13</f>
        <v>43960848345.630295</v>
      </c>
      <c r="O561" s="183">
        <f>L561/About!$B$144</f>
        <v>13.908312880795139</v>
      </c>
      <c r="P561" s="174"/>
    </row>
    <row r="562" spans="2:16" x14ac:dyDescent="0.45">
      <c r="B562" s="118" t="s">
        <v>345</v>
      </c>
      <c r="C562" s="118" t="s">
        <v>1055</v>
      </c>
      <c r="D562" s="118" t="s">
        <v>962</v>
      </c>
      <c r="E562" s="118" t="s">
        <v>996</v>
      </c>
      <c r="F562" s="118" t="s">
        <v>997</v>
      </c>
      <c r="G562" s="118" t="s">
        <v>988</v>
      </c>
      <c r="H562" s="118" t="s">
        <v>1004</v>
      </c>
      <c r="I562" s="118">
        <v>0.52999997138976995</v>
      </c>
      <c r="J562" s="118">
        <v>0.52999997138976995</v>
      </c>
      <c r="K562" s="118">
        <v>0.17000000178813901</v>
      </c>
      <c r="L562" s="181">
        <f>(K562+'NPV Calcs'!$D$13)*About!$B$135</f>
        <v>7.3923094449972924</v>
      </c>
      <c r="M562" s="95" t="str">
        <f>INDEX('IEA Tech to Policy Mapping'!$B$2:$B$13,MATCH($H562,'IEA Tech to Policy Mapping'!$A$2:$A$13,0))</f>
        <v>ngps - production methane destruction</v>
      </c>
      <c r="N562" s="182">
        <f>(J562*About!$A$132/1000)*10^12*'EPA to IEA Scaling'!$E$13</f>
        <v>12009921483.629362</v>
      </c>
      <c r="O562" s="183">
        <f>L562/About!$B$144</f>
        <v>13.908312880795139</v>
      </c>
      <c r="P562" s="174"/>
    </row>
    <row r="563" spans="2:16" x14ac:dyDescent="0.45">
      <c r="B563" s="118" t="s">
        <v>246</v>
      </c>
      <c r="C563" s="118" t="s">
        <v>1055</v>
      </c>
      <c r="D563" s="118" t="s">
        <v>962</v>
      </c>
      <c r="E563" s="118" t="s">
        <v>991</v>
      </c>
      <c r="F563" s="118" t="s">
        <v>987</v>
      </c>
      <c r="G563" s="118" t="s">
        <v>988</v>
      </c>
      <c r="H563" s="118" t="s">
        <v>1006</v>
      </c>
      <c r="I563" s="118">
        <v>17.860000610351499</v>
      </c>
      <c r="J563" s="118">
        <v>17.860000610351499</v>
      </c>
      <c r="K563" s="118">
        <v>0.18000000715255701</v>
      </c>
      <c r="L563" s="181">
        <f>(K563+'NPV Calcs'!$D$13)*About!$B$135</f>
        <v>7.4012899979711522</v>
      </c>
      <c r="M563" s="95" t="str">
        <f>INDEX('IEA Tech to Policy Mapping'!$B$2:$B$13,MATCH($H563,'IEA Tech to Policy Mapping'!$A$2:$A$13,0))</f>
        <v>ngps - production methane capture</v>
      </c>
      <c r="N563" s="182">
        <f>(J563*About!$A$132/1000)*10^12*'EPA to IEA Scaling'!$E$13</f>
        <v>404711729446.77295</v>
      </c>
      <c r="O563" s="183">
        <f>L563/About!$B$144</f>
        <v>13.925209405694746</v>
      </c>
      <c r="P563" s="174"/>
    </row>
    <row r="564" spans="2:16" x14ac:dyDescent="0.45">
      <c r="B564" s="118" t="s">
        <v>246</v>
      </c>
      <c r="C564" s="118" t="s">
        <v>1055</v>
      </c>
      <c r="D564" s="118" t="s">
        <v>962</v>
      </c>
      <c r="E564" s="118" t="s">
        <v>993</v>
      </c>
      <c r="F564" s="118" t="s">
        <v>987</v>
      </c>
      <c r="G564" s="118" t="s">
        <v>988</v>
      </c>
      <c r="H564" s="118" t="s">
        <v>1006</v>
      </c>
      <c r="I564" s="118">
        <v>1.0599999427795399</v>
      </c>
      <c r="J564" s="118">
        <v>1.0599999427795399</v>
      </c>
      <c r="K564" s="118">
        <v>0.18000000715255701</v>
      </c>
      <c r="L564" s="181">
        <f>(K564+'NPV Calcs'!$D$13)*About!$B$135</f>
        <v>7.4012899979711522</v>
      </c>
      <c r="M564" s="95" t="str">
        <f>INDEX('IEA Tech to Policy Mapping'!$B$2:$B$13,MATCH($H564,'IEA Tech to Policy Mapping'!$A$2:$A$13,0))</f>
        <v>ngps - production methane capture</v>
      </c>
      <c r="N564" s="182">
        <f>(J564*About!$A$132/1000)*10^12*'EPA to IEA Scaling'!$E$13</f>
        <v>24019842967.258724</v>
      </c>
      <c r="O564" s="183">
        <f>L564/About!$B$144</f>
        <v>13.925209405694746</v>
      </c>
      <c r="P564" s="174"/>
    </row>
    <row r="565" spans="2:16" x14ac:dyDescent="0.45">
      <c r="B565" s="118" t="s">
        <v>82</v>
      </c>
      <c r="C565" s="118" t="s">
        <v>1055</v>
      </c>
      <c r="D565" s="118" t="s">
        <v>985</v>
      </c>
      <c r="E565" s="118" t="s">
        <v>1007</v>
      </c>
      <c r="F565" s="118" t="s">
        <v>997</v>
      </c>
      <c r="G565" s="118" t="s">
        <v>1000</v>
      </c>
      <c r="H565" s="118" t="s">
        <v>1008</v>
      </c>
      <c r="I565" s="118">
        <v>0.92000001668929998</v>
      </c>
      <c r="J565" s="118">
        <v>0.77999997138976995</v>
      </c>
      <c r="K565" s="118">
        <v>0.18999999761581399</v>
      </c>
      <c r="L565" s="181">
        <f>(K565+'NPV Calcs'!$D$13)*About!$B$135</f>
        <v>7.410270537562953</v>
      </c>
      <c r="M565" s="95" t="str">
        <f>INDEX('IEA Tech to Policy Mapping'!$B$2:$B$13,MATCH($H565,'IEA Tech to Policy Mapping'!$A$2:$A$13,0))</f>
        <v>ngps - T&amp;D methane capture</v>
      </c>
      <c r="N565" s="182">
        <f>(J565*About!$A$132/1000)*10^12*'EPA to IEA Scaling'!$E$13</f>
        <v>17674979093.036804</v>
      </c>
      <c r="O565" s="183">
        <f>L565/About!$B$144</f>
        <v>13.942105905416582</v>
      </c>
      <c r="P565" s="174"/>
    </row>
    <row r="566" spans="2:16" x14ac:dyDescent="0.45">
      <c r="B566" s="118" t="s">
        <v>82</v>
      </c>
      <c r="C566" s="118" t="s">
        <v>1055</v>
      </c>
      <c r="D566" s="118" t="s">
        <v>962</v>
      </c>
      <c r="E566" s="118" t="s">
        <v>996</v>
      </c>
      <c r="F566" s="118" t="s">
        <v>997</v>
      </c>
      <c r="G566" s="118" t="s">
        <v>1000</v>
      </c>
      <c r="H566" s="118" t="s">
        <v>1008</v>
      </c>
      <c r="I566" s="118">
        <v>128.47999572753901</v>
      </c>
      <c r="J566" s="118">
        <v>109.209999084472</v>
      </c>
      <c r="K566" s="118">
        <v>0.18999999761581399</v>
      </c>
      <c r="L566" s="181">
        <f>(K566+'NPV Calcs'!$D$13)*About!$B$135</f>
        <v>7.410270537562953</v>
      </c>
      <c r="M566" s="95" t="str">
        <f>INDEX('IEA Tech to Policy Mapping'!$B$2:$B$13,MATCH($H566,'IEA Tech to Policy Mapping'!$A$2:$A$13,0))</f>
        <v>ngps - T&amp;D methane capture</v>
      </c>
      <c r="N566" s="182">
        <f>(J566*About!$A$132/1000)*10^12*'EPA to IEA Scaling'!$E$13</f>
        <v>2474723745347.4697</v>
      </c>
      <c r="O566" s="183">
        <f>L566/About!$B$144</f>
        <v>13.942105905416582</v>
      </c>
      <c r="P566" s="174"/>
    </row>
    <row r="567" spans="2:16" x14ac:dyDescent="0.45">
      <c r="B567" s="118" t="s">
        <v>158</v>
      </c>
      <c r="C567" s="118" t="s">
        <v>1055</v>
      </c>
      <c r="D567" s="118" t="s">
        <v>962</v>
      </c>
      <c r="E567" s="118" t="s">
        <v>996</v>
      </c>
      <c r="F567" s="118" t="s">
        <v>997</v>
      </c>
      <c r="G567" s="118" t="s">
        <v>988</v>
      </c>
      <c r="H567" s="118" t="s">
        <v>1004</v>
      </c>
      <c r="I567" s="118">
        <v>2.1900000572204501</v>
      </c>
      <c r="J567" s="118">
        <v>2.1900000572204501</v>
      </c>
      <c r="K567" s="118">
        <v>0.20999999344348899</v>
      </c>
      <c r="L567" s="181">
        <f>(K567+'NPV Calcs'!$D$13)*About!$B$135</f>
        <v>7.4282316301286144</v>
      </c>
      <c r="M567" s="95" t="str">
        <f>INDEX('IEA Tech to Policy Mapping'!$B$2:$B$13,MATCH($H567,'IEA Tech to Policy Mapping'!$A$2:$A$13,0))</f>
        <v>ngps - production methane destruction</v>
      </c>
      <c r="N567" s="182">
        <f>(J567*About!$A$132/1000)*10^12*'EPA to IEA Scaling'!$E$13</f>
        <v>49625905955.037735</v>
      </c>
      <c r="O567" s="183">
        <f>L567/About!$B$144</f>
        <v>13.97589893003803</v>
      </c>
      <c r="P567" s="174"/>
    </row>
    <row r="568" spans="2:16" x14ac:dyDescent="0.45">
      <c r="B568" s="118" t="s">
        <v>61</v>
      </c>
      <c r="C568" s="118" t="s">
        <v>1055</v>
      </c>
      <c r="D568" s="118" t="s">
        <v>962</v>
      </c>
      <c r="E568" s="118" t="s">
        <v>991</v>
      </c>
      <c r="F568" s="118" t="s">
        <v>987</v>
      </c>
      <c r="G568" s="118" t="s">
        <v>988</v>
      </c>
      <c r="H568" s="118" t="s">
        <v>1009</v>
      </c>
      <c r="I568" s="118">
        <v>9.9999997764825804E-3</v>
      </c>
      <c r="J568" s="118">
        <v>9.9999997764825804E-3</v>
      </c>
      <c r="K568" s="118">
        <v>0.20999999344348899</v>
      </c>
      <c r="L568" s="181">
        <f>(K568+'NPV Calcs'!$D$13)*About!$B$135</f>
        <v>7.4282316301286144</v>
      </c>
      <c r="M568" s="95" t="str">
        <f>INDEX('IEA Tech to Policy Mapping'!$B$2:$B$13,MATCH($H568,'IEA Tech to Policy Mapping'!$A$2:$A$13,0))</f>
        <v>ngps - processing methane capture</v>
      </c>
      <c r="N568" s="182">
        <f>(J568*About!$A$132/1000)*10^12*'EPA to IEA Scaling'!$E$13</f>
        <v>226602299.31134129</v>
      </c>
      <c r="O568" s="183">
        <f>L568/About!$B$144</f>
        <v>13.97589893003803</v>
      </c>
      <c r="P568" s="174"/>
    </row>
    <row r="569" spans="2:16" x14ac:dyDescent="0.45">
      <c r="B569" s="118" t="s">
        <v>61</v>
      </c>
      <c r="C569" s="118" t="s">
        <v>1055</v>
      </c>
      <c r="D569" s="118" t="s">
        <v>985</v>
      </c>
      <c r="E569" s="118" t="s">
        <v>986</v>
      </c>
      <c r="F569" s="118" t="s">
        <v>987</v>
      </c>
      <c r="G569" s="118" t="s">
        <v>988</v>
      </c>
      <c r="H569" s="118" t="s">
        <v>1009</v>
      </c>
      <c r="I569" s="118">
        <v>9.0000003576278603E-2</v>
      </c>
      <c r="J569" s="118">
        <v>9.0000003576278603E-2</v>
      </c>
      <c r="K569" s="118">
        <v>0.20999999344348899</v>
      </c>
      <c r="L569" s="181">
        <f>(K569+'NPV Calcs'!$D$13)*About!$B$135</f>
        <v>7.4282316301286144</v>
      </c>
      <c r="M569" s="95" t="str">
        <f>INDEX('IEA Tech to Policy Mapping'!$B$2:$B$13,MATCH($H569,'IEA Tech to Policy Mapping'!$A$2:$A$13,0))</f>
        <v>ngps - processing methane capture</v>
      </c>
      <c r="N569" s="182">
        <f>(J569*About!$A$132/1000)*10^12*'EPA to IEA Scaling'!$E$13</f>
        <v>2039420820.4259746</v>
      </c>
      <c r="O569" s="183">
        <f>L569/About!$B$144</f>
        <v>13.97589893003803</v>
      </c>
      <c r="P569" s="174"/>
    </row>
    <row r="570" spans="2:16" x14ac:dyDescent="0.45">
      <c r="B570" s="118" t="s">
        <v>171</v>
      </c>
      <c r="C570" s="118" t="s">
        <v>1055</v>
      </c>
      <c r="D570" s="118" t="s">
        <v>962</v>
      </c>
      <c r="E570" s="118" t="s">
        <v>996</v>
      </c>
      <c r="F570" s="118" t="s">
        <v>997</v>
      </c>
      <c r="G570" s="118" t="s">
        <v>988</v>
      </c>
      <c r="H570" s="118" t="s">
        <v>1004</v>
      </c>
      <c r="I570" s="118">
        <v>2.5399999618530198</v>
      </c>
      <c r="J570" s="118">
        <v>2.5399999618530198</v>
      </c>
      <c r="K570" s="118">
        <v>0.21999999880790699</v>
      </c>
      <c r="L570" s="181">
        <f>(K570+'NPV Calcs'!$D$13)*About!$B$135</f>
        <v>7.4372121831024742</v>
      </c>
      <c r="M570" s="95" t="str">
        <f>INDEX('IEA Tech to Policy Mapping'!$B$2:$B$13,MATCH($H570,'IEA Tech to Policy Mapping'!$A$2:$A$13,0))</f>
        <v>ngps - production methane destruction</v>
      </c>
      <c r="N570" s="182">
        <f>(J570*About!$A$132/1000)*10^12*'EPA to IEA Scaling'!$E$13</f>
        <v>57556984447.160202</v>
      </c>
      <c r="O570" s="183">
        <f>L570/About!$B$144</f>
        <v>13.992795454937637</v>
      </c>
      <c r="P570" s="174"/>
    </row>
    <row r="571" spans="2:16" x14ac:dyDescent="0.45">
      <c r="B571" s="118" t="s">
        <v>233</v>
      </c>
      <c r="C571" s="118" t="s">
        <v>1055</v>
      </c>
      <c r="D571" s="118" t="s">
        <v>962</v>
      </c>
      <c r="E571" s="118" t="s">
        <v>996</v>
      </c>
      <c r="F571" s="118" t="s">
        <v>997</v>
      </c>
      <c r="G571" s="118" t="s">
        <v>988</v>
      </c>
      <c r="H571" s="118" t="s">
        <v>1004</v>
      </c>
      <c r="I571" s="118">
        <v>9.0000003576278603E-2</v>
      </c>
      <c r="J571" s="118">
        <v>9.0000003576278603E-2</v>
      </c>
      <c r="K571" s="118">
        <v>0.21999999880790699</v>
      </c>
      <c r="L571" s="181">
        <f>(K571+'NPV Calcs'!$D$13)*About!$B$135</f>
        <v>7.4372121831024742</v>
      </c>
      <c r="M571" s="95" t="str">
        <f>INDEX('IEA Tech to Policy Mapping'!$B$2:$B$13,MATCH($H571,'IEA Tech to Policy Mapping'!$A$2:$A$13,0))</f>
        <v>ngps - production methane destruction</v>
      </c>
      <c r="N571" s="182">
        <f>(J571*About!$A$132/1000)*10^12*'EPA to IEA Scaling'!$E$13</f>
        <v>2039420820.4259746</v>
      </c>
      <c r="O571" s="183">
        <f>L571/About!$B$144</f>
        <v>13.992795454937637</v>
      </c>
      <c r="P571" s="174"/>
    </row>
    <row r="572" spans="2:16" x14ac:dyDescent="0.45">
      <c r="B572" s="118" t="s">
        <v>40</v>
      </c>
      <c r="C572" s="118" t="s">
        <v>1055</v>
      </c>
      <c r="D572" s="118" t="s">
        <v>962</v>
      </c>
      <c r="E572" s="118" t="s">
        <v>996</v>
      </c>
      <c r="F572" s="118" t="s">
        <v>997</v>
      </c>
      <c r="G572" s="118" t="s">
        <v>988</v>
      </c>
      <c r="H572" s="118" t="s">
        <v>1004</v>
      </c>
      <c r="I572" s="118">
        <v>2.0899999141693102</v>
      </c>
      <c r="J572" s="118">
        <v>2.0899999141693102</v>
      </c>
      <c r="K572" s="118">
        <v>0.21999999880790699</v>
      </c>
      <c r="L572" s="181">
        <f>(K572+'NPV Calcs'!$D$13)*About!$B$135</f>
        <v>7.4372121831024742</v>
      </c>
      <c r="M572" s="95" t="str">
        <f>INDEX('IEA Tech to Policy Mapping'!$B$2:$B$13,MATCH($H572,'IEA Tech to Policy Mapping'!$A$2:$A$13,0))</f>
        <v>ngps - production methane destruction</v>
      </c>
      <c r="N572" s="182">
        <f>(J572*About!$A$132/1000)*10^12*'EPA to IEA Scaling'!$E$13</f>
        <v>47359879669.702972</v>
      </c>
      <c r="O572" s="183">
        <f>L572/About!$B$144</f>
        <v>13.992795454937637</v>
      </c>
      <c r="P572" s="174"/>
    </row>
    <row r="573" spans="2:16" x14ac:dyDescent="0.45">
      <c r="B573" s="118" t="s">
        <v>246</v>
      </c>
      <c r="C573" s="118" t="s">
        <v>1055</v>
      </c>
      <c r="D573" s="118" t="s">
        <v>962</v>
      </c>
      <c r="E573" s="118" t="s">
        <v>996</v>
      </c>
      <c r="F573" s="118" t="s">
        <v>997</v>
      </c>
      <c r="G573" s="118" t="s">
        <v>988</v>
      </c>
      <c r="H573" s="118" t="s">
        <v>1004</v>
      </c>
      <c r="I573" s="118">
        <v>2.8399999141693102</v>
      </c>
      <c r="J573" s="118">
        <v>2.8399999141693102</v>
      </c>
      <c r="K573" s="118">
        <v>0.21999999880790699</v>
      </c>
      <c r="L573" s="181">
        <f>(K573+'NPV Calcs'!$D$13)*About!$B$135</f>
        <v>7.4372121831024742</v>
      </c>
      <c r="M573" s="95" t="str">
        <f>INDEX('IEA Tech to Policy Mapping'!$B$2:$B$13,MATCH($H573,'IEA Tech to Policy Mapping'!$A$2:$A$13,0))</f>
        <v>ngps - production methane destruction</v>
      </c>
      <c r="N573" s="182">
        <f>(J573*About!$A$132/1000)*10^12*'EPA to IEA Scaling'!$E$13</f>
        <v>64355052497.92527</v>
      </c>
      <c r="O573" s="183">
        <f>L573/About!$B$144</f>
        <v>13.992795454937637</v>
      </c>
      <c r="P573" s="174"/>
    </row>
    <row r="574" spans="2:16" x14ac:dyDescent="0.45">
      <c r="B574" s="118" t="s">
        <v>32</v>
      </c>
      <c r="C574" s="118" t="s">
        <v>1055</v>
      </c>
      <c r="D574" s="118" t="s">
        <v>962</v>
      </c>
      <c r="E574" s="118" t="s">
        <v>996</v>
      </c>
      <c r="F574" s="118" t="s">
        <v>997</v>
      </c>
      <c r="G574" s="118" t="s">
        <v>988</v>
      </c>
      <c r="H574" s="118" t="s">
        <v>1004</v>
      </c>
      <c r="I574" s="118">
        <v>0.75999999046325595</v>
      </c>
      <c r="J574" s="118">
        <v>0.75999999046325595</v>
      </c>
      <c r="K574" s="118">
        <v>0.25</v>
      </c>
      <c r="L574" s="181">
        <f>(K574+'NPV Calcs'!$D$13)*About!$B$135</f>
        <v>7.4641538286419955</v>
      </c>
      <c r="M574" s="95" t="str">
        <f>INDEX('IEA Tech to Policy Mapping'!$B$2:$B$13,MATCH($H574,'IEA Tech to Policy Mapping'!$A$2:$A$13,0))</f>
        <v>ngps - production methane destruction</v>
      </c>
      <c r="N574" s="182">
        <f>(J574*About!$A$132/1000)*10^12*'EPA to IEA Scaling'!$E$13</f>
        <v>17221774916.493793</v>
      </c>
      <c r="O574" s="183">
        <f>L574/About!$B$144</f>
        <v>14.04348500445869</v>
      </c>
      <c r="P574" s="174"/>
    </row>
    <row r="575" spans="2:16" x14ac:dyDescent="0.45">
      <c r="B575" s="118" t="s">
        <v>158</v>
      </c>
      <c r="C575" s="118" t="s">
        <v>1055</v>
      </c>
      <c r="D575" s="118" t="s">
        <v>962</v>
      </c>
      <c r="E575" s="118" t="s">
        <v>996</v>
      </c>
      <c r="F575" s="118" t="s">
        <v>997</v>
      </c>
      <c r="G575" s="118" t="s">
        <v>1000</v>
      </c>
      <c r="H575" s="118" t="s">
        <v>1008</v>
      </c>
      <c r="I575" s="118">
        <v>27.299999237060501</v>
      </c>
      <c r="J575" s="118">
        <v>23.209999084472599</v>
      </c>
      <c r="K575" s="118">
        <v>0.43000000715255698</v>
      </c>
      <c r="L575" s="181">
        <f>(K575+'NPV Calcs'!$D$13)*About!$B$135</f>
        <v>7.6258037018791232</v>
      </c>
      <c r="M575" s="95" t="str">
        <f>INDEX('IEA Tech to Policy Mapping'!$B$2:$B$13,MATCH($H575,'IEA Tech to Policy Mapping'!$A$2:$A$13,0))</f>
        <v>ngps - T&amp;D methane capture</v>
      </c>
      <c r="N575" s="182">
        <f>(J575*About!$A$132/1000)*10^12*'EPA to IEA Scaling'!$E$13</f>
        <v>525943927711.32465</v>
      </c>
      <c r="O575" s="183">
        <f>L575/About!$B$144</f>
        <v>14.347622301585011</v>
      </c>
      <c r="P575" s="174"/>
    </row>
    <row r="576" spans="2:16" x14ac:dyDescent="0.45">
      <c r="B576" s="118" t="s">
        <v>158</v>
      </c>
      <c r="C576" s="118" t="s">
        <v>1055</v>
      </c>
      <c r="D576" s="118" t="s">
        <v>985</v>
      </c>
      <c r="E576" s="118" t="s">
        <v>1007</v>
      </c>
      <c r="F576" s="118" t="s">
        <v>997</v>
      </c>
      <c r="G576" s="118" t="s">
        <v>1000</v>
      </c>
      <c r="H576" s="118" t="s">
        <v>1008</v>
      </c>
      <c r="I576" s="118">
        <v>0.17000000178813901</v>
      </c>
      <c r="J576" s="118">
        <v>0.140000000596046</v>
      </c>
      <c r="K576" s="118">
        <v>0.43000000715255698</v>
      </c>
      <c r="L576" s="181">
        <f>(K576+'NPV Calcs'!$D$13)*About!$B$135</f>
        <v>7.6258037018791232</v>
      </c>
      <c r="M576" s="95" t="str">
        <f>INDEX('IEA Tech to Policy Mapping'!$B$2:$B$13,MATCH($H576,'IEA Tech to Policy Mapping'!$A$2:$A$13,0))</f>
        <v>ngps - T&amp;D methane capture</v>
      </c>
      <c r="N576" s="182">
        <f>(J576*About!$A$132/1000)*10^12*'EPA to IEA Scaling'!$E$13</f>
        <v>3172432274.7747045</v>
      </c>
      <c r="O576" s="183">
        <f>L576/About!$B$144</f>
        <v>14.347622301585011</v>
      </c>
      <c r="P576" s="174"/>
    </row>
    <row r="577" spans="2:16" x14ac:dyDescent="0.45">
      <c r="B577" s="118" t="s">
        <v>233</v>
      </c>
      <c r="C577" s="118" t="s">
        <v>1055</v>
      </c>
      <c r="D577" s="118" t="s">
        <v>985</v>
      </c>
      <c r="E577" s="118" t="s">
        <v>994</v>
      </c>
      <c r="F577" s="118" t="s">
        <v>987</v>
      </c>
      <c r="G577" s="118" t="s">
        <v>1000</v>
      </c>
      <c r="H577" s="118" t="s">
        <v>1001</v>
      </c>
      <c r="I577" s="118">
        <v>2.9999999329447701E-2</v>
      </c>
      <c r="J577" s="118">
        <v>1.9999999552965102E-2</v>
      </c>
      <c r="K577" s="118">
        <v>0.43999999761581399</v>
      </c>
      <c r="L577" s="181">
        <f>(K577+'NPV Calcs'!$D$13)*About!$B$135</f>
        <v>7.6347842414709239</v>
      </c>
      <c r="M577" s="95" t="str">
        <f>INDEX('IEA Tech to Policy Mapping'!$B$2:$B$13,MATCH($H577,'IEA Tech to Policy Mapping'!$A$2:$A$13,0))</f>
        <v>ngps - T&amp;D methane capture</v>
      </c>
      <c r="N577" s="182">
        <f>(J577*About!$A$132/1000)*10^12*'EPA to IEA Scaling'!$E$13</f>
        <v>453204598.62268114</v>
      </c>
      <c r="O577" s="183">
        <f>L577/About!$B$144</f>
        <v>14.364518801306847</v>
      </c>
      <c r="P577" s="174"/>
    </row>
    <row r="578" spans="2:16" x14ac:dyDescent="0.45">
      <c r="B578" s="118" t="s">
        <v>233</v>
      </c>
      <c r="C578" s="118" t="s">
        <v>1055</v>
      </c>
      <c r="D578" s="118" t="s">
        <v>962</v>
      </c>
      <c r="E578" s="118" t="s">
        <v>999</v>
      </c>
      <c r="F578" s="118" t="s">
        <v>987</v>
      </c>
      <c r="G578" s="118" t="s">
        <v>1000</v>
      </c>
      <c r="H578" s="118" t="s">
        <v>1001</v>
      </c>
      <c r="I578" s="118">
        <v>0.259999990463256</v>
      </c>
      <c r="J578" s="118">
        <v>0.21999999880790699</v>
      </c>
      <c r="K578" s="118">
        <v>0.43999999761581399</v>
      </c>
      <c r="L578" s="181">
        <f>(K578+'NPV Calcs'!$D$13)*About!$B$135</f>
        <v>7.6347842414709239</v>
      </c>
      <c r="M578" s="95" t="str">
        <f>INDEX('IEA Tech to Policy Mapping'!$B$2:$B$13,MATCH($H578,'IEA Tech to Policy Mapping'!$A$2:$A$13,0))</f>
        <v>ngps - T&amp;D methane capture</v>
      </c>
      <c r="N578" s="182">
        <f>(J578*About!$A$132/1000)*10^12*'EPA to IEA Scaling'!$E$13</f>
        <v>4985250669.2654419</v>
      </c>
      <c r="O578" s="183">
        <f>L578/About!$B$144</f>
        <v>14.364518801306847</v>
      </c>
      <c r="P578" s="174"/>
    </row>
    <row r="579" spans="2:16" x14ac:dyDescent="0.45">
      <c r="B579" s="118" t="s">
        <v>32</v>
      </c>
      <c r="C579" s="118" t="s">
        <v>1055</v>
      </c>
      <c r="D579" s="118" t="s">
        <v>962</v>
      </c>
      <c r="E579" s="118" t="s">
        <v>991</v>
      </c>
      <c r="F579" s="118" t="s">
        <v>987</v>
      </c>
      <c r="G579" s="118" t="s">
        <v>988</v>
      </c>
      <c r="H579" s="118" t="s">
        <v>1006</v>
      </c>
      <c r="I579" s="118">
        <v>2.38000011444091</v>
      </c>
      <c r="J579" s="118">
        <v>2.38000011444091</v>
      </c>
      <c r="K579" s="118">
        <v>0.63999998569488503</v>
      </c>
      <c r="L579" s="181">
        <f>(K579+'NPV Calcs'!$D$13)*About!$B$135</f>
        <v>7.8143951938916523</v>
      </c>
      <c r="M579" s="95" t="str">
        <f>INDEX('IEA Tech to Policy Mapping'!$B$2:$B$13,MATCH($H579,'IEA Tech to Policy Mapping'!$A$2:$A$13,0))</f>
        <v>ngps - production methane capture</v>
      </c>
      <c r="N579" s="182">
        <f>(J579*About!$A$132/1000)*10^12*'EPA to IEA Scaling'!$E$13</f>
        <v>53931351034.816193</v>
      </c>
      <c r="O579" s="183">
        <f>L579/About!$B$144</f>
        <v>14.702449097876841</v>
      </c>
      <c r="P579" s="174"/>
    </row>
    <row r="580" spans="2:16" x14ac:dyDescent="0.45">
      <c r="B580" s="118" t="s">
        <v>32</v>
      </c>
      <c r="C580" s="118" t="s">
        <v>1055</v>
      </c>
      <c r="D580" s="118" t="s">
        <v>962</v>
      </c>
      <c r="E580" s="118" t="s">
        <v>993</v>
      </c>
      <c r="F580" s="118" t="s">
        <v>987</v>
      </c>
      <c r="G580" s="118" t="s">
        <v>988</v>
      </c>
      <c r="H580" s="118" t="s">
        <v>1006</v>
      </c>
      <c r="I580" s="118">
        <v>25.840000152587798</v>
      </c>
      <c r="J580" s="118">
        <v>25.840000152587798</v>
      </c>
      <c r="K580" s="118">
        <v>0.63999998569488503</v>
      </c>
      <c r="L580" s="181">
        <f>(K580+'NPV Calcs'!$D$13)*About!$B$135</f>
        <v>7.8143951938916523</v>
      </c>
      <c r="M580" s="95" t="str">
        <f>INDEX('IEA Tech to Policy Mapping'!$B$2:$B$13,MATCH($H580,'IEA Tech to Policy Mapping'!$A$2:$A$13,0))</f>
        <v>ngps - production methane capture</v>
      </c>
      <c r="N580" s="182">
        <f>(J580*About!$A$132/1000)*10^12*'EPA to IEA Scaling'!$E$13</f>
        <v>585540357966.02747</v>
      </c>
      <c r="O580" s="183">
        <f>L580/About!$B$144</f>
        <v>14.702449097876841</v>
      </c>
      <c r="P580" s="174"/>
    </row>
    <row r="581" spans="2:16" x14ac:dyDescent="0.45">
      <c r="B581" s="118" t="s">
        <v>158</v>
      </c>
      <c r="C581" s="118" t="s">
        <v>1055</v>
      </c>
      <c r="D581" s="118" t="s">
        <v>985</v>
      </c>
      <c r="E581" s="118" t="s">
        <v>986</v>
      </c>
      <c r="F581" s="118" t="s">
        <v>987</v>
      </c>
      <c r="G581" s="118" t="s">
        <v>988</v>
      </c>
      <c r="H581" s="118" t="s">
        <v>1009</v>
      </c>
      <c r="I581" s="118">
        <v>10.039999961853001</v>
      </c>
      <c r="J581" s="118">
        <v>10.039999961853001</v>
      </c>
      <c r="K581" s="118">
        <v>0.74000000953674305</v>
      </c>
      <c r="L581" s="181">
        <f>(K581+'NPV Calcs'!$D$13)*About!$B$135</f>
        <v>7.9042006968661358</v>
      </c>
      <c r="M581" s="95" t="str">
        <f>INDEX('IEA Tech to Policy Mapping'!$B$2:$B$13,MATCH($H581,'IEA Tech to Policy Mapping'!$A$2:$A$13,0))</f>
        <v>ngps - processing methane capture</v>
      </c>
      <c r="N581" s="182">
        <f>(J581*About!$A$132/1000)*10^12*'EPA to IEA Scaling'!$E$13</f>
        <v>227508712729.3829</v>
      </c>
      <c r="O581" s="183">
        <f>L581/About!$B$144</f>
        <v>14.871414296517379</v>
      </c>
      <c r="P581" s="174"/>
    </row>
    <row r="582" spans="2:16" x14ac:dyDescent="0.45">
      <c r="B582" s="118" t="s">
        <v>158</v>
      </c>
      <c r="C582" s="118" t="s">
        <v>1055</v>
      </c>
      <c r="D582" s="118" t="s">
        <v>962</v>
      </c>
      <c r="E582" s="118" t="s">
        <v>991</v>
      </c>
      <c r="F582" s="118" t="s">
        <v>987</v>
      </c>
      <c r="G582" s="118" t="s">
        <v>988</v>
      </c>
      <c r="H582" s="118" t="s">
        <v>1009</v>
      </c>
      <c r="I582" s="118">
        <v>3.2899999618530198</v>
      </c>
      <c r="J582" s="118">
        <v>3.2899999618530198</v>
      </c>
      <c r="K582" s="118">
        <v>0.74000000953674305</v>
      </c>
      <c r="L582" s="181">
        <f>(K582+'NPV Calcs'!$D$13)*About!$B$135</f>
        <v>7.9042006968661358</v>
      </c>
      <c r="M582" s="95" t="str">
        <f>INDEX('IEA Tech to Policy Mapping'!$B$2:$B$13,MATCH($H582,'IEA Tech to Policy Mapping'!$A$2:$A$13,0))</f>
        <v>ngps - processing methane capture</v>
      </c>
      <c r="N582" s="182">
        <f>(J582*About!$A$132/1000)*10^12*'EPA to IEA Scaling'!$E$13</f>
        <v>74552157275.382507</v>
      </c>
      <c r="O582" s="183">
        <f>L582/About!$B$144</f>
        <v>14.871414296517379</v>
      </c>
      <c r="P582" s="174"/>
    </row>
    <row r="583" spans="2:16" x14ac:dyDescent="0.45">
      <c r="B583" s="118" t="s">
        <v>158</v>
      </c>
      <c r="C583" s="118" t="s">
        <v>1055</v>
      </c>
      <c r="D583" s="118" t="s">
        <v>962</v>
      </c>
      <c r="E583" s="118" t="s">
        <v>993</v>
      </c>
      <c r="F583" s="118" t="s">
        <v>987</v>
      </c>
      <c r="G583" s="118" t="s">
        <v>988</v>
      </c>
      <c r="H583" s="118" t="s">
        <v>1009</v>
      </c>
      <c r="I583" s="118">
        <v>9.9999997764825804E-3</v>
      </c>
      <c r="J583" s="118">
        <v>9.9999997764825804E-3</v>
      </c>
      <c r="K583" s="118">
        <v>0.74000000953674305</v>
      </c>
      <c r="L583" s="181">
        <f>(K583+'NPV Calcs'!$D$13)*About!$B$135</f>
        <v>7.9042006968661358</v>
      </c>
      <c r="M583" s="95" t="str">
        <f>INDEX('IEA Tech to Policy Mapping'!$B$2:$B$13,MATCH($H583,'IEA Tech to Policy Mapping'!$A$2:$A$13,0))</f>
        <v>ngps - processing methane capture</v>
      </c>
      <c r="N583" s="182">
        <f>(J583*About!$A$132/1000)*10^12*'EPA to IEA Scaling'!$E$13</f>
        <v>226602299.31134129</v>
      </c>
      <c r="O583" s="183">
        <f>L583/About!$B$144</f>
        <v>14.871414296517379</v>
      </c>
      <c r="P583" s="174"/>
    </row>
    <row r="584" spans="2:16" x14ac:dyDescent="0.45">
      <c r="B584" s="118" t="s">
        <v>40</v>
      </c>
      <c r="C584" s="118" t="s">
        <v>1055</v>
      </c>
      <c r="D584" s="118" t="s">
        <v>962</v>
      </c>
      <c r="E584" s="118" t="s">
        <v>991</v>
      </c>
      <c r="F584" s="118" t="s">
        <v>987</v>
      </c>
      <c r="G584" s="118" t="s">
        <v>988</v>
      </c>
      <c r="H584" s="118" t="s">
        <v>1009</v>
      </c>
      <c r="I584" s="118">
        <v>4.75</v>
      </c>
      <c r="J584" s="118">
        <v>4.75</v>
      </c>
      <c r="K584" s="118">
        <v>0.87000000476837103</v>
      </c>
      <c r="L584" s="181">
        <f>(K584+'NPV Calcs'!$D$13)*About!$B$135</f>
        <v>8.0209478186160208</v>
      </c>
      <c r="M584" s="95" t="str">
        <f>INDEX('IEA Tech to Policy Mapping'!$B$2:$B$13,MATCH($H584,'IEA Tech to Policy Mapping'!$A$2:$A$13,0))</f>
        <v>ngps - processing methane capture</v>
      </c>
      <c r="N584" s="182">
        <f>(J584*About!$A$132/1000)*10^12*'EPA to IEA Scaling'!$E$13</f>
        <v>107636094578.74132</v>
      </c>
      <c r="O584" s="183">
        <f>L584/About!$B$144</f>
        <v>15.091068994323429</v>
      </c>
      <c r="P584" s="174"/>
    </row>
    <row r="585" spans="2:16" x14ac:dyDescent="0.45">
      <c r="B585" s="118" t="s">
        <v>40</v>
      </c>
      <c r="C585" s="118" t="s">
        <v>1055</v>
      </c>
      <c r="D585" s="118" t="s">
        <v>985</v>
      </c>
      <c r="E585" s="118" t="s">
        <v>986</v>
      </c>
      <c r="F585" s="118" t="s">
        <v>987</v>
      </c>
      <c r="G585" s="118" t="s">
        <v>988</v>
      </c>
      <c r="H585" s="118" t="s">
        <v>1009</v>
      </c>
      <c r="I585" s="118">
        <v>9.0000003576278603E-2</v>
      </c>
      <c r="J585" s="118">
        <v>9.0000003576278603E-2</v>
      </c>
      <c r="K585" s="118">
        <v>0.87000000476837103</v>
      </c>
      <c r="L585" s="181">
        <f>(K585+'NPV Calcs'!$D$13)*About!$B$135</f>
        <v>8.0209478186160208</v>
      </c>
      <c r="M585" s="95" t="str">
        <f>INDEX('IEA Tech to Policy Mapping'!$B$2:$B$13,MATCH($H585,'IEA Tech to Policy Mapping'!$A$2:$A$13,0))</f>
        <v>ngps - processing methane capture</v>
      </c>
      <c r="N585" s="182">
        <f>(J585*About!$A$132/1000)*10^12*'EPA to IEA Scaling'!$E$13</f>
        <v>2039420820.4259746</v>
      </c>
      <c r="O585" s="183">
        <f>L585/About!$B$144</f>
        <v>15.091068994323429</v>
      </c>
      <c r="P585" s="174"/>
    </row>
    <row r="586" spans="2:16" x14ac:dyDescent="0.45">
      <c r="B586" s="118" t="s">
        <v>32</v>
      </c>
      <c r="C586" s="118" t="s">
        <v>1055</v>
      </c>
      <c r="D586" s="118" t="s">
        <v>962</v>
      </c>
      <c r="E586" s="118" t="s">
        <v>991</v>
      </c>
      <c r="F586" s="118" t="s">
        <v>987</v>
      </c>
      <c r="G586" s="118" t="s">
        <v>1000</v>
      </c>
      <c r="H586" s="118" t="s">
        <v>1001</v>
      </c>
      <c r="I586" s="118">
        <v>1.0199999809265099</v>
      </c>
      <c r="J586" s="118">
        <v>0.87000000476837103</v>
      </c>
      <c r="K586" s="118">
        <v>0.87000000476837103</v>
      </c>
      <c r="L586" s="181">
        <f>(K586+'NPV Calcs'!$D$13)*About!$B$135</f>
        <v>8.0209478186160208</v>
      </c>
      <c r="M586" s="95" t="str">
        <f>INDEX('IEA Tech to Policy Mapping'!$B$2:$B$13,MATCH($H586,'IEA Tech to Policy Mapping'!$A$2:$A$13,0))</f>
        <v>ngps - T&amp;D methane capture</v>
      </c>
      <c r="N586" s="182">
        <f>(J586*About!$A$132/1000)*10^12*'EPA to IEA Scaling'!$E$13</f>
        <v>19714400588.790268</v>
      </c>
      <c r="O586" s="183">
        <f>L586/About!$B$144</f>
        <v>15.091068994323429</v>
      </c>
      <c r="P586" s="174"/>
    </row>
    <row r="587" spans="2:16" x14ac:dyDescent="0.45">
      <c r="B587" s="118" t="s">
        <v>32</v>
      </c>
      <c r="C587" s="118" t="s">
        <v>1055</v>
      </c>
      <c r="D587" s="118" t="s">
        <v>985</v>
      </c>
      <c r="E587" s="118" t="s">
        <v>986</v>
      </c>
      <c r="F587" s="118" t="s">
        <v>987</v>
      </c>
      <c r="G587" s="118" t="s">
        <v>1000</v>
      </c>
      <c r="H587" s="118" t="s">
        <v>1001</v>
      </c>
      <c r="I587" s="118">
        <v>0.15000000596046401</v>
      </c>
      <c r="J587" s="118">
        <v>0.129999995231628</v>
      </c>
      <c r="K587" s="118">
        <v>0.87000000476837103</v>
      </c>
      <c r="L587" s="181">
        <f>(K587+'NPV Calcs'!$D$13)*About!$B$135</f>
        <v>8.0209478186160208</v>
      </c>
      <c r="M587" s="95" t="str">
        <f>INDEX('IEA Tech to Policy Mapping'!$B$2:$B$13,MATCH($H587,'IEA Tech to Policy Mapping'!$A$2:$A$13,0))</f>
        <v>ngps - T&amp;D methane capture</v>
      </c>
      <c r="N587" s="182">
        <f>(J587*About!$A$132/1000)*10^12*'EPA to IEA Scaling'!$E$13</f>
        <v>2945829848.8394594</v>
      </c>
      <c r="O587" s="183">
        <f>L587/About!$B$144</f>
        <v>15.091068994323429</v>
      </c>
      <c r="P587" s="174"/>
    </row>
    <row r="588" spans="2:16" x14ac:dyDescent="0.45">
      <c r="B588" s="118" t="s">
        <v>32</v>
      </c>
      <c r="C588" s="118" t="s">
        <v>1055</v>
      </c>
      <c r="D588" s="118" t="s">
        <v>962</v>
      </c>
      <c r="E588" s="118" t="s">
        <v>993</v>
      </c>
      <c r="F588" s="118" t="s">
        <v>987</v>
      </c>
      <c r="G588" s="118" t="s">
        <v>1000</v>
      </c>
      <c r="H588" s="118" t="s">
        <v>1001</v>
      </c>
      <c r="I588" s="118">
        <v>11.119999885559</v>
      </c>
      <c r="J588" s="118">
        <v>9.4499998092651296</v>
      </c>
      <c r="K588" s="118">
        <v>0.87000000476837103</v>
      </c>
      <c r="L588" s="181">
        <f>(K588+'NPV Calcs'!$D$13)*About!$B$135</f>
        <v>8.0209478186160208</v>
      </c>
      <c r="M588" s="95" t="str">
        <f>INDEX('IEA Tech to Policy Mapping'!$B$2:$B$13,MATCH($H588,'IEA Tech to Policy Mapping'!$A$2:$A$13,0))</f>
        <v>ngps - T&amp;D methane capture</v>
      </c>
      <c r="N588" s="182">
        <f>(J588*About!$A$132/1000)*10^12*'EPA to IEA Scaling'!$E$13</f>
        <v>214139173313.50497</v>
      </c>
      <c r="O588" s="183">
        <f>L588/About!$B$144</f>
        <v>15.091068994323429</v>
      </c>
      <c r="P588" s="174"/>
    </row>
    <row r="589" spans="2:16" x14ac:dyDescent="0.45">
      <c r="B589" s="118" t="s">
        <v>156</v>
      </c>
      <c r="C589" s="118" t="s">
        <v>1055</v>
      </c>
      <c r="D589" s="118" t="s">
        <v>985</v>
      </c>
      <c r="E589" s="118" t="s">
        <v>994</v>
      </c>
      <c r="F589" s="118" t="s">
        <v>987</v>
      </c>
      <c r="G589" s="118" t="s">
        <v>988</v>
      </c>
      <c r="H589" s="118" t="s">
        <v>1004</v>
      </c>
      <c r="I589" s="118">
        <v>28.340000152587798</v>
      </c>
      <c r="J589" s="118">
        <v>28.340000152587798</v>
      </c>
      <c r="K589" s="118">
        <v>1.1499999761581401</v>
      </c>
      <c r="L589" s="181">
        <f>(K589+'NPV Calcs'!$D$13)*About!$B$135</f>
        <v>8.2724031412993924</v>
      </c>
      <c r="M589" s="95" t="str">
        <f>INDEX('IEA Tech to Policy Mapping'!$B$2:$B$13,MATCH($H589,'IEA Tech to Policy Mapping'!$A$2:$A$13,0))</f>
        <v>ngps - production methane destruction</v>
      </c>
      <c r="N589" s="182">
        <f>(J589*About!$A$132/1000)*10^12*'EPA to IEA Scaling'!$E$13</f>
        <v>642190934060.10168</v>
      </c>
      <c r="O589" s="183">
        <f>L589/About!$B$144</f>
        <v>15.564171389379203</v>
      </c>
      <c r="P589" s="174"/>
    </row>
    <row r="590" spans="2:16" x14ac:dyDescent="0.45">
      <c r="B590" s="118" t="s">
        <v>156</v>
      </c>
      <c r="C590" s="118" t="s">
        <v>1055</v>
      </c>
      <c r="D590" s="118" t="s">
        <v>962</v>
      </c>
      <c r="E590" s="118" t="s">
        <v>999</v>
      </c>
      <c r="F590" s="118" t="s">
        <v>987</v>
      </c>
      <c r="G590" s="118" t="s">
        <v>988</v>
      </c>
      <c r="H590" s="118" t="s">
        <v>1004</v>
      </c>
      <c r="I590" s="118">
        <v>20.209999084472599</v>
      </c>
      <c r="J590" s="118">
        <v>20.209999084472599</v>
      </c>
      <c r="K590" s="118">
        <v>1.1499999761581401</v>
      </c>
      <c r="L590" s="181">
        <f>(K590+'NPV Calcs'!$D$13)*About!$B$135</f>
        <v>8.2724031412993924</v>
      </c>
      <c r="M590" s="95" t="str">
        <f>INDEX('IEA Tech to Policy Mapping'!$B$2:$B$13,MATCH($H590,'IEA Tech to Policy Mapping'!$A$2:$A$13,0))</f>
        <v>ngps - production methane destruction</v>
      </c>
      <c r="N590" s="182">
        <f>(J590*About!$A$132/1000)*10^12*'EPA to IEA Scaling'!$E$13</f>
        <v>457963236398.43536</v>
      </c>
      <c r="O590" s="183">
        <f>L590/About!$B$144</f>
        <v>15.564171389379203</v>
      </c>
      <c r="P590" s="174"/>
    </row>
    <row r="591" spans="2:16" x14ac:dyDescent="0.45">
      <c r="B591" s="118" t="s">
        <v>205</v>
      </c>
      <c r="C591" s="118" t="s">
        <v>1055</v>
      </c>
      <c r="D591" s="118" t="s">
        <v>962</v>
      </c>
      <c r="E591" s="118" t="s">
        <v>999</v>
      </c>
      <c r="F591" s="118" t="s">
        <v>987</v>
      </c>
      <c r="G591" s="118" t="s">
        <v>988</v>
      </c>
      <c r="H591" s="118" t="s">
        <v>1004</v>
      </c>
      <c r="I591" s="118">
        <v>33.939998626708899</v>
      </c>
      <c r="J591" s="118">
        <v>33.939998626708899</v>
      </c>
      <c r="K591" s="118">
        <v>1.15999996662139</v>
      </c>
      <c r="L591" s="181">
        <f>(K591+'NPV Calcs'!$D$13)*About!$B$135</f>
        <v>8.2813836808911869</v>
      </c>
      <c r="M591" s="95" t="str">
        <f>INDEX('IEA Tech to Policy Mapping'!$B$2:$B$13,MATCH($H591,'IEA Tech to Policy Mapping'!$A$2:$A$13,0))</f>
        <v>ngps - production methane destruction</v>
      </c>
      <c r="N591" s="182">
        <f>(J591*About!$A$132/1000)*10^12*'EPA to IEA Scaling'!$E$13</f>
        <v>769088189934.06091</v>
      </c>
      <c r="O591" s="183">
        <f>L591/About!$B$144</f>
        <v>15.581067889101028</v>
      </c>
      <c r="P591" s="174"/>
    </row>
    <row r="592" spans="2:16" x14ac:dyDescent="0.45">
      <c r="B592" s="118" t="s">
        <v>1056</v>
      </c>
      <c r="C592" s="118" t="s">
        <v>1055</v>
      </c>
      <c r="D592" s="118" t="s">
        <v>962</v>
      </c>
      <c r="E592" s="118" t="s">
        <v>999</v>
      </c>
      <c r="F592" s="118" t="s">
        <v>987</v>
      </c>
      <c r="G592" s="118" t="s">
        <v>988</v>
      </c>
      <c r="H592" s="118" t="s">
        <v>1004</v>
      </c>
      <c r="I592" s="118">
        <v>18.090000152587798</v>
      </c>
      <c r="J592" s="118">
        <v>18.090000152587798</v>
      </c>
      <c r="K592" s="118">
        <v>1.15999996662139</v>
      </c>
      <c r="L592" s="181">
        <f>(K592+'NPV Calcs'!$D$13)*About!$B$135</f>
        <v>8.2813836808911869</v>
      </c>
      <c r="M592" s="95" t="str">
        <f>INDEX('IEA Tech to Policy Mapping'!$B$2:$B$13,MATCH($H592,'IEA Tech to Policy Mapping'!$A$2:$A$13,0))</f>
        <v>ngps - production methane destruction</v>
      </c>
      <c r="N592" s="182">
        <f>(J592*About!$A$132/1000)*10^12*'EPA to IEA Scaling'!$E$13</f>
        <v>409923572074.39685</v>
      </c>
      <c r="O592" s="183">
        <f>L592/About!$B$144</f>
        <v>15.581067889101028</v>
      </c>
      <c r="P592" s="174"/>
    </row>
    <row r="593" spans="2:16" x14ac:dyDescent="0.45">
      <c r="B593" s="118" t="s">
        <v>256</v>
      </c>
      <c r="C593" s="118" t="s">
        <v>1055</v>
      </c>
      <c r="D593" s="118" t="s">
        <v>962</v>
      </c>
      <c r="E593" s="118" t="s">
        <v>999</v>
      </c>
      <c r="F593" s="118" t="s">
        <v>987</v>
      </c>
      <c r="G593" s="118" t="s">
        <v>988</v>
      </c>
      <c r="H593" s="118" t="s">
        <v>1004</v>
      </c>
      <c r="I593" s="118">
        <v>2.4000000953674299</v>
      </c>
      <c r="J593" s="118">
        <v>2.4000000953674299</v>
      </c>
      <c r="K593" s="118">
        <v>1.15999996662139</v>
      </c>
      <c r="L593" s="181">
        <f>(K593+'NPV Calcs'!$D$13)*About!$B$135</f>
        <v>8.2813836808911869</v>
      </c>
      <c r="M593" s="95" t="str">
        <f>INDEX('IEA Tech to Policy Mapping'!$B$2:$B$13,MATCH($H593,'IEA Tech to Policy Mapping'!$A$2:$A$13,0))</f>
        <v>ngps - production methane destruction</v>
      </c>
      <c r="N593" s="182">
        <f>(J593*About!$A$132/1000)*10^12*'EPA to IEA Scaling'!$E$13</f>
        <v>54384555211.359329</v>
      </c>
      <c r="O593" s="183">
        <f>L593/About!$B$144</f>
        <v>15.581067889101028</v>
      </c>
      <c r="P593" s="174"/>
    </row>
    <row r="594" spans="2:16" x14ac:dyDescent="0.45">
      <c r="B594" s="118" t="s">
        <v>313</v>
      </c>
      <c r="C594" s="118" t="s">
        <v>1055</v>
      </c>
      <c r="D594" s="118" t="s">
        <v>962</v>
      </c>
      <c r="E594" s="118" t="s">
        <v>999</v>
      </c>
      <c r="F594" s="118" t="s">
        <v>987</v>
      </c>
      <c r="G594" s="118" t="s">
        <v>988</v>
      </c>
      <c r="H594" s="118" t="s">
        <v>1004</v>
      </c>
      <c r="I594" s="118">
        <v>17.440000534057599</v>
      </c>
      <c r="J594" s="118">
        <v>17.440000534057599</v>
      </c>
      <c r="K594" s="118">
        <v>1.15999996662139</v>
      </c>
      <c r="L594" s="181">
        <f>(K594+'NPV Calcs'!$D$13)*About!$B$135</f>
        <v>8.2813836808911869</v>
      </c>
      <c r="M594" s="95" t="str">
        <f>INDEX('IEA Tech to Policy Mapping'!$B$2:$B$13,MATCH($H594,'IEA Tech to Policy Mapping'!$A$2:$A$13,0))</f>
        <v>ngps - production methane destruction</v>
      </c>
      <c r="N594" s="182">
        <f>(J594*About!$A$132/1000)*10^12*'EPA to IEA Scaling'!$E$13</f>
        <v>395194430934.1311</v>
      </c>
      <c r="O594" s="183">
        <f>L594/About!$B$144</f>
        <v>15.581067889101028</v>
      </c>
      <c r="P594" s="174"/>
    </row>
    <row r="595" spans="2:16" x14ac:dyDescent="0.45">
      <c r="B595" s="118" t="s">
        <v>345</v>
      </c>
      <c r="C595" s="118" t="s">
        <v>1055</v>
      </c>
      <c r="D595" s="118" t="s">
        <v>962</v>
      </c>
      <c r="E595" s="118" t="s">
        <v>999</v>
      </c>
      <c r="F595" s="118" t="s">
        <v>987</v>
      </c>
      <c r="G595" s="118" t="s">
        <v>988</v>
      </c>
      <c r="H595" s="118" t="s">
        <v>1004</v>
      </c>
      <c r="I595" s="118">
        <v>7.2699999809265101</v>
      </c>
      <c r="J595" s="118">
        <v>7.2699999809265101</v>
      </c>
      <c r="K595" s="118">
        <v>1.15999996662139</v>
      </c>
      <c r="L595" s="181">
        <f>(K595+'NPV Calcs'!$D$13)*About!$B$135</f>
        <v>8.2813836808911869</v>
      </c>
      <c r="M595" s="95" t="str">
        <f>INDEX('IEA Tech to Policy Mapping'!$B$2:$B$13,MATCH($H595,'IEA Tech to Policy Mapping'!$A$2:$A$13,0))</f>
        <v>ngps - production methane destruction</v>
      </c>
      <c r="N595" s="182">
        <f>(J595*About!$A$132/1000)*10^12*'EPA to IEA Scaling'!$E$13</f>
        <v>164739874849.35861</v>
      </c>
      <c r="O595" s="183">
        <f>L595/About!$B$144</f>
        <v>15.581067889101028</v>
      </c>
      <c r="P595" s="174"/>
    </row>
    <row r="596" spans="2:16" x14ac:dyDescent="0.45">
      <c r="B596" s="118" t="s">
        <v>61</v>
      </c>
      <c r="C596" s="118" t="s">
        <v>1055</v>
      </c>
      <c r="D596" s="118" t="s">
        <v>985</v>
      </c>
      <c r="E596" s="118" t="s">
        <v>994</v>
      </c>
      <c r="F596" s="118" t="s">
        <v>987</v>
      </c>
      <c r="G596" s="118" t="s">
        <v>988</v>
      </c>
      <c r="H596" s="118" t="s">
        <v>1004</v>
      </c>
      <c r="I596" s="118">
        <v>4.8600001335143999</v>
      </c>
      <c r="J596" s="118">
        <v>4.8600001335143999</v>
      </c>
      <c r="K596" s="118">
        <v>1.15999996662139</v>
      </c>
      <c r="L596" s="181">
        <f>(K596+'NPV Calcs'!$D$13)*About!$B$135</f>
        <v>8.2813836808911869</v>
      </c>
      <c r="M596" s="95" t="str">
        <f>INDEX('IEA Tech to Policy Mapping'!$B$2:$B$13,MATCH($H596,'IEA Tech to Policy Mapping'!$A$2:$A$13,0))</f>
        <v>ngps - production methane destruction</v>
      </c>
      <c r="N596" s="182">
        <f>(J596*About!$A$132/1000)*10^12*'EPA to IEA Scaling'!$E$13</f>
        <v>110128722952.34766</v>
      </c>
      <c r="O596" s="183">
        <f>L596/About!$B$144</f>
        <v>15.581067889101028</v>
      </c>
      <c r="P596" s="174"/>
    </row>
    <row r="597" spans="2:16" x14ac:dyDescent="0.45">
      <c r="B597" s="118" t="s">
        <v>256</v>
      </c>
      <c r="C597" s="118" t="s">
        <v>1055</v>
      </c>
      <c r="D597" s="118" t="s">
        <v>985</v>
      </c>
      <c r="E597" s="118" t="s">
        <v>994</v>
      </c>
      <c r="F597" s="118" t="s">
        <v>987</v>
      </c>
      <c r="G597" s="118" t="s">
        <v>988</v>
      </c>
      <c r="H597" s="118" t="s">
        <v>1004</v>
      </c>
      <c r="I597" s="118">
        <v>0.99000000953674305</v>
      </c>
      <c r="J597" s="118">
        <v>0.99000000953674305</v>
      </c>
      <c r="K597" s="118">
        <v>1.15999996662139</v>
      </c>
      <c r="L597" s="181">
        <f>(K597+'NPV Calcs'!$D$13)*About!$B$135</f>
        <v>8.2813836808911869</v>
      </c>
      <c r="M597" s="95" t="str">
        <f>INDEX('IEA Tech to Policy Mapping'!$B$2:$B$13,MATCH($H597,'IEA Tech to Policy Mapping'!$A$2:$A$13,0))</f>
        <v>ngps - production methane destruction</v>
      </c>
      <c r="N597" s="182">
        <f>(J597*About!$A$132/1000)*10^12*'EPA to IEA Scaling'!$E$13</f>
        <v>22433628349.358246</v>
      </c>
      <c r="O597" s="183">
        <f>L597/About!$B$144</f>
        <v>15.581067889101028</v>
      </c>
      <c r="P597" s="174"/>
    </row>
    <row r="598" spans="2:16" x14ac:dyDescent="0.45">
      <c r="B598" s="118" t="s">
        <v>313</v>
      </c>
      <c r="C598" s="118" t="s">
        <v>1055</v>
      </c>
      <c r="D598" s="118" t="s">
        <v>985</v>
      </c>
      <c r="E598" s="118" t="s">
        <v>994</v>
      </c>
      <c r="F598" s="118" t="s">
        <v>987</v>
      </c>
      <c r="G598" s="118" t="s">
        <v>988</v>
      </c>
      <c r="H598" s="118" t="s">
        <v>1004</v>
      </c>
      <c r="I598" s="118">
        <v>17.270000457763601</v>
      </c>
      <c r="J598" s="118">
        <v>17.270000457763601</v>
      </c>
      <c r="K598" s="118">
        <v>1.15999996662139</v>
      </c>
      <c r="L598" s="181">
        <f>(K598+'NPV Calcs'!$D$13)*About!$B$135</f>
        <v>8.2813836808911869</v>
      </c>
      <c r="M598" s="95" t="str">
        <f>INDEX('IEA Tech to Policy Mapping'!$B$2:$B$13,MATCH($H598,'IEA Tech to Policy Mapping'!$A$2:$A$13,0))</f>
        <v>ngps - production methane destruction</v>
      </c>
      <c r="N598" s="182">
        <f>(J598*About!$A$132/1000)*10^12*'EPA to IEA Scaling'!$E$13</f>
        <v>391342190030.89441</v>
      </c>
      <c r="O598" s="183">
        <f>L598/About!$B$144</f>
        <v>15.581067889101028</v>
      </c>
      <c r="P598" s="174"/>
    </row>
    <row r="599" spans="2:16" x14ac:dyDescent="0.45">
      <c r="B599" s="118" t="s">
        <v>345</v>
      </c>
      <c r="C599" s="118" t="s">
        <v>1055</v>
      </c>
      <c r="D599" s="118" t="s">
        <v>985</v>
      </c>
      <c r="E599" s="118" t="s">
        <v>994</v>
      </c>
      <c r="F599" s="118" t="s">
        <v>987</v>
      </c>
      <c r="G599" s="118" t="s">
        <v>988</v>
      </c>
      <c r="H599" s="118" t="s">
        <v>1004</v>
      </c>
      <c r="I599" s="118">
        <v>15.890000343322701</v>
      </c>
      <c r="J599" s="118">
        <v>15.890000343322701</v>
      </c>
      <c r="K599" s="118">
        <v>1.15999996662139</v>
      </c>
      <c r="L599" s="181">
        <f>(K599+'NPV Calcs'!$D$13)*About!$B$135</f>
        <v>8.2813836808911869</v>
      </c>
      <c r="M599" s="95" t="str">
        <f>INDEX('IEA Tech to Policy Mapping'!$B$2:$B$13,MATCH($H599,'IEA Tech to Policy Mapping'!$A$2:$A$13,0))</f>
        <v>ngps - production methane destruction</v>
      </c>
      <c r="N599" s="182">
        <f>(J599*About!$A$132/1000)*10^12*'EPA to IEA Scaling'!$E$13</f>
        <v>360071069433.70825</v>
      </c>
      <c r="O599" s="183">
        <f>L599/About!$B$144</f>
        <v>15.581067889101028</v>
      </c>
      <c r="P599" s="174"/>
    </row>
    <row r="600" spans="2:16" x14ac:dyDescent="0.45">
      <c r="B600" s="118" t="s">
        <v>205</v>
      </c>
      <c r="C600" s="118" t="s">
        <v>1055</v>
      </c>
      <c r="D600" s="118" t="s">
        <v>985</v>
      </c>
      <c r="E600" s="118" t="s">
        <v>994</v>
      </c>
      <c r="F600" s="118" t="s">
        <v>987</v>
      </c>
      <c r="G600" s="118" t="s">
        <v>988</v>
      </c>
      <c r="H600" s="118" t="s">
        <v>1004</v>
      </c>
      <c r="I600" s="118">
        <v>29.639999389648398</v>
      </c>
      <c r="J600" s="118">
        <v>29.639999389648398</v>
      </c>
      <c r="K600" s="118">
        <v>1.15999996662139</v>
      </c>
      <c r="L600" s="181">
        <f>(K600+'NPV Calcs'!$D$13)*About!$B$135</f>
        <v>8.2813836808911869</v>
      </c>
      <c r="M600" s="95" t="str">
        <f>INDEX('IEA Tech to Policy Mapping'!$B$2:$B$13,MATCH($H600,'IEA Tech to Policy Mapping'!$A$2:$A$13,0))</f>
        <v>ngps - production methane destruction</v>
      </c>
      <c r="N600" s="182">
        <f>(J600*About!$A$132/1000)*10^12*'EPA to IEA Scaling'!$E$13</f>
        <v>671649216340.63782</v>
      </c>
      <c r="O600" s="183">
        <f>L600/About!$B$144</f>
        <v>15.581067889101028</v>
      </c>
      <c r="P600" s="174"/>
    </row>
    <row r="601" spans="2:16" x14ac:dyDescent="0.45">
      <c r="B601" s="118" t="s">
        <v>61</v>
      </c>
      <c r="C601" s="118" t="s">
        <v>1055</v>
      </c>
      <c r="D601" s="118" t="s">
        <v>962</v>
      </c>
      <c r="E601" s="118" t="s">
        <v>999</v>
      </c>
      <c r="F601" s="118" t="s">
        <v>987</v>
      </c>
      <c r="G601" s="118" t="s">
        <v>988</v>
      </c>
      <c r="H601" s="118" t="s">
        <v>1004</v>
      </c>
      <c r="I601" s="118">
        <v>6.0700001716613698</v>
      </c>
      <c r="J601" s="118">
        <v>6.0700001716613698</v>
      </c>
      <c r="K601" s="118">
        <v>1.15999996662139</v>
      </c>
      <c r="L601" s="181">
        <f>(K601+'NPV Calcs'!$D$13)*About!$B$135</f>
        <v>8.2813836808911869</v>
      </c>
      <c r="M601" s="95" t="str">
        <f>INDEX('IEA Tech to Policy Mapping'!$B$2:$B$13,MATCH($H601,'IEA Tech to Policy Mapping'!$A$2:$A$13,0))</f>
        <v>ngps - production methane destruction</v>
      </c>
      <c r="N601" s="182">
        <f>(J601*About!$A$132/1000)*10^12*'EPA to IEA Scaling'!$E$13</f>
        <v>137547602646.29877</v>
      </c>
      <c r="O601" s="183">
        <f>L601/About!$B$144</f>
        <v>15.581067889101028</v>
      </c>
      <c r="P601" s="174"/>
    </row>
    <row r="602" spans="2:16" x14ac:dyDescent="0.45">
      <c r="B602" s="118" t="s">
        <v>82</v>
      </c>
      <c r="C602" s="118" t="s">
        <v>1055</v>
      </c>
      <c r="D602" s="118" t="s">
        <v>962</v>
      </c>
      <c r="E602" s="118" t="s">
        <v>999</v>
      </c>
      <c r="F602" s="118" t="s">
        <v>987</v>
      </c>
      <c r="G602" s="118" t="s">
        <v>988</v>
      </c>
      <c r="H602" s="118" t="s">
        <v>1004</v>
      </c>
      <c r="I602" s="118">
        <v>9.9399995803833008</v>
      </c>
      <c r="J602" s="118">
        <v>9.9399995803833008</v>
      </c>
      <c r="K602" s="118">
        <v>1.1799999475479099</v>
      </c>
      <c r="L602" s="181">
        <f>(K602+'NPV Calcs'!$D$13)*About!$B$135</f>
        <v>8.299344760074792</v>
      </c>
      <c r="M602" s="95" t="str">
        <f>INDEX('IEA Tech to Policy Mapping'!$B$2:$B$13,MATCH($H602,'IEA Tech to Policy Mapping'!$A$2:$A$13,0))</f>
        <v>ngps - production methane destruction</v>
      </c>
      <c r="N602" s="182">
        <f>(J602*About!$A$132/1000)*10^12*'EPA to IEA Scaling'!$E$13</f>
        <v>225242681041.42862</v>
      </c>
      <c r="O602" s="183">
        <f>L602/About!$B$144</f>
        <v>15.61486088854471</v>
      </c>
      <c r="P602" s="174"/>
    </row>
    <row r="603" spans="2:16" x14ac:dyDescent="0.45">
      <c r="B603" s="118" t="s">
        <v>82</v>
      </c>
      <c r="C603" s="118" t="s">
        <v>1055</v>
      </c>
      <c r="D603" s="118" t="s">
        <v>985</v>
      </c>
      <c r="E603" s="118" t="s">
        <v>994</v>
      </c>
      <c r="F603" s="118" t="s">
        <v>987</v>
      </c>
      <c r="G603" s="118" t="s">
        <v>988</v>
      </c>
      <c r="H603" s="118" t="s">
        <v>1004</v>
      </c>
      <c r="I603" s="118">
        <v>53.4799995422363</v>
      </c>
      <c r="J603" s="118">
        <v>53.4799995422363</v>
      </c>
      <c r="K603" s="118">
        <v>1.1900000572204501</v>
      </c>
      <c r="L603" s="181">
        <f>(K603+'NPV Calcs'!$D$13)*About!$B$135</f>
        <v>8.3083254067230659</v>
      </c>
      <c r="M603" s="95" t="str">
        <f>INDEX('IEA Tech to Policy Mapping'!$B$2:$B$13,MATCH($H603,'IEA Tech to Policy Mapping'!$A$2:$A$13,0))</f>
        <v>ngps - production methane destruction</v>
      </c>
      <c r="N603" s="182">
        <f>(J603*About!$A$132/1000)*10^12*'EPA to IEA Scaling'!$E$13</f>
        <v>1211869113431.408</v>
      </c>
      <c r="O603" s="183">
        <f>L603/About!$B$144</f>
        <v>15.631757589688705</v>
      </c>
      <c r="P603" s="174"/>
    </row>
    <row r="604" spans="2:16" x14ac:dyDescent="0.45">
      <c r="B604" s="118" t="s">
        <v>233</v>
      </c>
      <c r="C604" s="118" t="s">
        <v>1055</v>
      </c>
      <c r="D604" s="118" t="s">
        <v>985</v>
      </c>
      <c r="E604" s="118" t="s">
        <v>1007</v>
      </c>
      <c r="F604" s="118" t="s">
        <v>997</v>
      </c>
      <c r="G604" s="118" t="s">
        <v>1000</v>
      </c>
      <c r="H604" s="118" t="s">
        <v>1008</v>
      </c>
      <c r="I604" s="118">
        <v>9.9999997764825804E-3</v>
      </c>
      <c r="J604" s="118">
        <v>9.9999997764825804E-3</v>
      </c>
      <c r="K604" s="118">
        <v>1.3899999856948799</v>
      </c>
      <c r="L604" s="181">
        <f>(K604+'NPV Calcs'!$D$13)*About!$B$135</f>
        <v>8.487936305615559</v>
      </c>
      <c r="M604" s="95" t="str">
        <f>INDEX('IEA Tech to Policy Mapping'!$B$2:$B$13,MATCH($H604,'IEA Tech to Policy Mapping'!$A$2:$A$13,0))</f>
        <v>ngps - T&amp;D methane capture</v>
      </c>
      <c r="N604" s="182">
        <f>(J604*About!$A$132/1000)*10^12*'EPA to IEA Scaling'!$E$13</f>
        <v>226602299.31134129</v>
      </c>
      <c r="O604" s="183">
        <f>L604/About!$B$144</f>
        <v>15.969687785547622</v>
      </c>
      <c r="P604" s="174"/>
    </row>
    <row r="605" spans="2:16" x14ac:dyDescent="0.45">
      <c r="B605" s="118" t="s">
        <v>233</v>
      </c>
      <c r="C605" s="118" t="s">
        <v>1055</v>
      </c>
      <c r="D605" s="118" t="s">
        <v>962</v>
      </c>
      <c r="E605" s="118" t="s">
        <v>996</v>
      </c>
      <c r="F605" s="118" t="s">
        <v>997</v>
      </c>
      <c r="G605" s="118" t="s">
        <v>1000</v>
      </c>
      <c r="H605" s="118" t="s">
        <v>1008</v>
      </c>
      <c r="I605" s="118">
        <v>1.12000000476837</v>
      </c>
      <c r="J605" s="118">
        <v>0.94999998807907104</v>
      </c>
      <c r="K605" s="118">
        <v>1.3899999856948799</v>
      </c>
      <c r="L605" s="181">
        <f>(K605+'NPV Calcs'!$D$13)*About!$B$135</f>
        <v>8.487936305615559</v>
      </c>
      <c r="M605" s="95" t="str">
        <f>INDEX('IEA Tech to Policy Mapping'!$B$2:$B$13,MATCH($H605,'IEA Tech to Policy Mapping'!$A$2:$A$13,0))</f>
        <v>ngps - T&amp;D methane capture</v>
      </c>
      <c r="N605" s="182">
        <f>(J605*About!$A$132/1000)*10^12*'EPA to IEA Scaling'!$E$13</f>
        <v>21527218645.617264</v>
      </c>
      <c r="O605" s="183">
        <f>L605/About!$B$144</f>
        <v>15.969687785547622</v>
      </c>
      <c r="P605" s="174"/>
    </row>
    <row r="606" spans="2:16" x14ac:dyDescent="0.45">
      <c r="B606" s="118" t="s">
        <v>156</v>
      </c>
      <c r="C606" s="118" t="s">
        <v>1055</v>
      </c>
      <c r="D606" s="118" t="s">
        <v>985</v>
      </c>
      <c r="E606" s="118" t="s">
        <v>1007</v>
      </c>
      <c r="F606" s="118" t="s">
        <v>997</v>
      </c>
      <c r="G606" s="118" t="s">
        <v>1000</v>
      </c>
      <c r="H606" s="118" t="s">
        <v>1008</v>
      </c>
      <c r="I606" s="118">
        <v>0.25</v>
      </c>
      <c r="J606" s="118">
        <v>0.21999999880790699</v>
      </c>
      <c r="K606" s="118">
        <v>1.45000004768371</v>
      </c>
      <c r="L606" s="181">
        <f>(K606+'NPV Calcs'!$D$13)*About!$B$135</f>
        <v>8.5418196502228394</v>
      </c>
      <c r="M606" s="95" t="str">
        <f>INDEX('IEA Tech to Policy Mapping'!$B$2:$B$13,MATCH($H606,'IEA Tech to Policy Mapping'!$A$2:$A$13,0))</f>
        <v>ngps - T&amp;D methane capture</v>
      </c>
      <c r="N606" s="182">
        <f>(J606*About!$A$132/1000)*10^12*'EPA to IEA Scaling'!$E$13</f>
        <v>4985250669.2654419</v>
      </c>
      <c r="O606" s="183">
        <f>L606/About!$B$144</f>
        <v>16.07106698530081</v>
      </c>
      <c r="P606" s="174"/>
    </row>
    <row r="607" spans="2:16" x14ac:dyDescent="0.45">
      <c r="B607" s="118" t="s">
        <v>156</v>
      </c>
      <c r="C607" s="118" t="s">
        <v>1055</v>
      </c>
      <c r="D607" s="118" t="s">
        <v>962</v>
      </c>
      <c r="E607" s="118" t="s">
        <v>996</v>
      </c>
      <c r="F607" s="118" t="s">
        <v>997</v>
      </c>
      <c r="G607" s="118" t="s">
        <v>1000</v>
      </c>
      <c r="H607" s="118" t="s">
        <v>1008</v>
      </c>
      <c r="I607" s="118">
        <v>19.840000152587798</v>
      </c>
      <c r="J607" s="118">
        <v>16.860000610351499</v>
      </c>
      <c r="K607" s="118">
        <v>1.45000004768371</v>
      </c>
      <c r="L607" s="181">
        <f>(K607+'NPV Calcs'!$D$13)*About!$B$135</f>
        <v>8.5418196502228394</v>
      </c>
      <c r="M607" s="95" t="str">
        <f>INDEX('IEA Tech to Policy Mapping'!$B$2:$B$13,MATCH($H607,'IEA Tech to Policy Mapping'!$A$2:$A$13,0))</f>
        <v>ngps - T&amp;D methane capture</v>
      </c>
      <c r="N607" s="182">
        <f>(J607*About!$A$132/1000)*10^12*'EPA to IEA Scaling'!$E$13</f>
        <v>382051499009.14313</v>
      </c>
      <c r="O607" s="183">
        <f>L607/About!$B$144</f>
        <v>16.07106698530081</v>
      </c>
      <c r="P607" s="174"/>
    </row>
    <row r="608" spans="2:16" x14ac:dyDescent="0.45">
      <c r="B608" s="118" t="s">
        <v>158</v>
      </c>
      <c r="C608" s="118" t="s">
        <v>1055</v>
      </c>
      <c r="D608" s="118" t="s">
        <v>985</v>
      </c>
      <c r="E608" s="118" t="s">
        <v>994</v>
      </c>
      <c r="F608" s="118" t="s">
        <v>987</v>
      </c>
      <c r="G608" s="118" t="s">
        <v>988</v>
      </c>
      <c r="H608" s="118" t="s">
        <v>1004</v>
      </c>
      <c r="I608" s="118">
        <v>11.449999809265099</v>
      </c>
      <c r="J608" s="118">
        <v>11.449999809265099</v>
      </c>
      <c r="K608" s="118">
        <v>1.62000000476837</v>
      </c>
      <c r="L608" s="181">
        <f>(K608+'NPV Calcs'!$D$13)*About!$B$135</f>
        <v>8.6944889303399311</v>
      </c>
      <c r="M608" s="95" t="str">
        <f>INDEX('IEA Tech to Policy Mapping'!$B$2:$B$13,MATCH($H608,'IEA Tech to Policy Mapping'!$A$2:$A$13,0))</f>
        <v>ngps - production methane destruction</v>
      </c>
      <c r="N608" s="182">
        <f>(J608*About!$A$132/1000)*10^12*'EPA to IEA Scaling'!$E$13</f>
        <v>259459634188.76382</v>
      </c>
      <c r="O608" s="183">
        <f>L608/About!$B$144</f>
        <v>16.358307681994216</v>
      </c>
      <c r="P608" s="174"/>
    </row>
    <row r="609" spans="2:16" x14ac:dyDescent="0.45">
      <c r="B609" s="118" t="s">
        <v>158</v>
      </c>
      <c r="C609" s="118" t="s">
        <v>1055</v>
      </c>
      <c r="D609" s="118" t="s">
        <v>962</v>
      </c>
      <c r="E609" s="118" t="s">
        <v>999</v>
      </c>
      <c r="F609" s="118" t="s">
        <v>987</v>
      </c>
      <c r="G609" s="118" t="s">
        <v>988</v>
      </c>
      <c r="H609" s="118" t="s">
        <v>1004</v>
      </c>
      <c r="I609" s="118">
        <v>34.840000152587798</v>
      </c>
      <c r="J609" s="118">
        <v>34.840000152587798</v>
      </c>
      <c r="K609" s="118">
        <v>1.62000000476837</v>
      </c>
      <c r="L609" s="181">
        <f>(K609+'NPV Calcs'!$D$13)*About!$B$135</f>
        <v>8.6944889303399311</v>
      </c>
      <c r="M609" s="95" t="str">
        <f>INDEX('IEA Tech to Policy Mapping'!$B$2:$B$13,MATCH($H609,'IEA Tech to Policy Mapping'!$A$2:$A$13,0))</f>
        <v>ngps - production methane destruction</v>
      </c>
      <c r="N609" s="182">
        <f>(J609*About!$A$132/1000)*10^12*'EPA to IEA Scaling'!$E$13</f>
        <v>789482431904.69519</v>
      </c>
      <c r="O609" s="183">
        <f>L609/About!$B$144</f>
        <v>16.358307681994216</v>
      </c>
      <c r="P609" s="174"/>
    </row>
    <row r="610" spans="2:16" x14ac:dyDescent="0.45">
      <c r="B610" s="118" t="s">
        <v>32</v>
      </c>
      <c r="C610" s="118" t="s">
        <v>1055</v>
      </c>
      <c r="D610" s="118" t="s">
        <v>962</v>
      </c>
      <c r="E610" s="118" t="s">
        <v>999</v>
      </c>
      <c r="F610" s="118" t="s">
        <v>987</v>
      </c>
      <c r="G610" s="118" t="s">
        <v>1000</v>
      </c>
      <c r="H610" s="118" t="s">
        <v>1001</v>
      </c>
      <c r="I610" s="118">
        <v>6.46000003814697</v>
      </c>
      <c r="J610" s="118">
        <v>5.4899997711181596</v>
      </c>
      <c r="K610" s="118">
        <v>1.62000000476837</v>
      </c>
      <c r="L610" s="181">
        <f>(K610+'NPV Calcs'!$D$13)*About!$B$135</f>
        <v>8.6944889303399311</v>
      </c>
      <c r="M610" s="95" t="str">
        <f>INDEX('IEA Tech to Policy Mapping'!$B$2:$B$13,MATCH($H610,'IEA Tech to Policy Mapping'!$A$2:$A$13,0))</f>
        <v>ngps - T&amp;D methane capture</v>
      </c>
      <c r="N610" s="182">
        <f>(J610*About!$A$132/1000)*10^12*'EPA to IEA Scaling'!$E$13</f>
        <v>124404659916.07208</v>
      </c>
      <c r="O610" s="183">
        <f>L610/About!$B$144</f>
        <v>16.358307681994216</v>
      </c>
      <c r="P610" s="174"/>
    </row>
    <row r="611" spans="2:16" x14ac:dyDescent="0.45">
      <c r="B611" s="118" t="s">
        <v>32</v>
      </c>
      <c r="C611" s="118" t="s">
        <v>1055</v>
      </c>
      <c r="D611" s="118" t="s">
        <v>985</v>
      </c>
      <c r="E611" s="118" t="s">
        <v>994</v>
      </c>
      <c r="F611" s="118" t="s">
        <v>987</v>
      </c>
      <c r="G611" s="118" t="s">
        <v>1000</v>
      </c>
      <c r="H611" s="118" t="s">
        <v>1001</v>
      </c>
      <c r="I611" s="118">
        <v>0.270000010728836</v>
      </c>
      <c r="J611" s="118">
        <v>0.230000004172325</v>
      </c>
      <c r="K611" s="118">
        <v>1.62000000476837</v>
      </c>
      <c r="L611" s="181">
        <f>(K611+'NPV Calcs'!$D$13)*About!$B$135</f>
        <v>8.6944889303399311</v>
      </c>
      <c r="M611" s="95" t="str">
        <f>INDEX('IEA Tech to Policy Mapping'!$B$2:$B$13,MATCH($H611,'IEA Tech to Policy Mapping'!$A$2:$A$13,0))</f>
        <v>ngps - T&amp;D methane capture</v>
      </c>
      <c r="N611" s="182">
        <f>(J611*About!$A$132/1000)*10^12*'EPA to IEA Scaling'!$E$13</f>
        <v>5211853095.2006884</v>
      </c>
      <c r="O611" s="183">
        <f>L611/About!$B$144</f>
        <v>16.358307681994216</v>
      </c>
      <c r="P611" s="174"/>
    </row>
    <row r="612" spans="2:16" x14ac:dyDescent="0.45">
      <c r="B612" s="118" t="s">
        <v>171</v>
      </c>
      <c r="C612" s="118" t="s">
        <v>1055</v>
      </c>
      <c r="D612" s="118" t="s">
        <v>962</v>
      </c>
      <c r="E612" s="118" t="s">
        <v>999</v>
      </c>
      <c r="F612" s="118" t="s">
        <v>987</v>
      </c>
      <c r="G612" s="118" t="s">
        <v>988</v>
      </c>
      <c r="H612" s="118" t="s">
        <v>1004</v>
      </c>
      <c r="I612" s="118">
        <v>0.15000000596046401</v>
      </c>
      <c r="J612" s="118">
        <v>0.15000000596046401</v>
      </c>
      <c r="K612" s="118">
        <v>1.66999995708465</v>
      </c>
      <c r="L612" s="181">
        <f>(K612+'NPV Calcs'!$D$13)*About!$B$135</f>
        <v>8.7393916282989306</v>
      </c>
      <c r="M612" s="95" t="str">
        <f>INDEX('IEA Tech to Policy Mapping'!$B$2:$B$13,MATCH($H612,'IEA Tech to Policy Mapping'!$A$2:$A$13,0))</f>
        <v>ngps - production methane destruction</v>
      </c>
      <c r="N612" s="182">
        <f>(J612*About!$A$132/1000)*10^12*'EPA to IEA Scaling'!$E$13</f>
        <v>3399034700.7099504</v>
      </c>
      <c r="O612" s="183">
        <f>L612/About!$B$144</f>
        <v>16.442790180603396</v>
      </c>
      <c r="P612" s="174"/>
    </row>
    <row r="613" spans="2:16" x14ac:dyDescent="0.45">
      <c r="B613" s="118" t="s">
        <v>233</v>
      </c>
      <c r="C613" s="118" t="s">
        <v>1055</v>
      </c>
      <c r="D613" s="118" t="s">
        <v>962</v>
      </c>
      <c r="E613" s="118" t="s">
        <v>999</v>
      </c>
      <c r="F613" s="118" t="s">
        <v>987</v>
      </c>
      <c r="G613" s="118" t="s">
        <v>988</v>
      </c>
      <c r="H613" s="118" t="s">
        <v>1004</v>
      </c>
      <c r="I613" s="118">
        <v>1.3200000524520801</v>
      </c>
      <c r="J613" s="118">
        <v>1.3200000524520801</v>
      </c>
      <c r="K613" s="118">
        <v>1.66999995708465</v>
      </c>
      <c r="L613" s="181">
        <f>(K613+'NPV Calcs'!$D$13)*About!$B$135</f>
        <v>8.7393916282989306</v>
      </c>
      <c r="M613" s="95" t="str">
        <f>INDEX('IEA Tech to Policy Mapping'!$B$2:$B$13,MATCH($H613,'IEA Tech to Policy Mapping'!$A$2:$A$13,0))</f>
        <v>ngps - production methane destruction</v>
      </c>
      <c r="N613" s="182">
        <f>(J613*About!$A$132/1000)*10^12*'EPA to IEA Scaling'!$E$13</f>
        <v>29911505366.24749</v>
      </c>
      <c r="O613" s="183">
        <f>L613/About!$B$144</f>
        <v>16.442790180603396</v>
      </c>
      <c r="P613" s="174"/>
    </row>
    <row r="614" spans="2:16" x14ac:dyDescent="0.45">
      <c r="B614" s="118" t="s">
        <v>171</v>
      </c>
      <c r="C614" s="118" t="s">
        <v>1055</v>
      </c>
      <c r="D614" s="118" t="s">
        <v>985</v>
      </c>
      <c r="E614" s="118" t="s">
        <v>994</v>
      </c>
      <c r="F614" s="118" t="s">
        <v>987</v>
      </c>
      <c r="G614" s="118" t="s">
        <v>988</v>
      </c>
      <c r="H614" s="118" t="s">
        <v>1004</v>
      </c>
      <c r="I614" s="118">
        <v>7.0000000298023196E-2</v>
      </c>
      <c r="J614" s="118">
        <v>7.0000000298023196E-2</v>
      </c>
      <c r="K614" s="118">
        <v>1.66999995708465</v>
      </c>
      <c r="L614" s="181">
        <f>(K614+'NPV Calcs'!$D$13)*About!$B$135</f>
        <v>8.7393916282989306</v>
      </c>
      <c r="M614" s="95" t="str">
        <f>INDEX('IEA Tech to Policy Mapping'!$B$2:$B$13,MATCH($H614,'IEA Tech to Policy Mapping'!$A$2:$A$13,0))</f>
        <v>ngps - production methane destruction</v>
      </c>
      <c r="N614" s="182">
        <f>(J614*About!$A$132/1000)*10^12*'EPA to IEA Scaling'!$E$13</f>
        <v>1586216137.3873568</v>
      </c>
      <c r="O614" s="183">
        <f>L614/About!$B$144</f>
        <v>16.442790180603396</v>
      </c>
      <c r="P614" s="174"/>
    </row>
    <row r="615" spans="2:16" x14ac:dyDescent="0.45">
      <c r="B615" s="118" t="s">
        <v>233</v>
      </c>
      <c r="C615" s="118" t="s">
        <v>1055</v>
      </c>
      <c r="D615" s="118" t="s">
        <v>985</v>
      </c>
      <c r="E615" s="118" t="s">
        <v>994</v>
      </c>
      <c r="F615" s="118" t="s">
        <v>987</v>
      </c>
      <c r="G615" s="118" t="s">
        <v>988</v>
      </c>
      <c r="H615" s="118" t="s">
        <v>1004</v>
      </c>
      <c r="I615" s="118">
        <v>0.91000002622604304</v>
      </c>
      <c r="J615" s="118">
        <v>0.91000002622604304</v>
      </c>
      <c r="K615" s="118">
        <v>1.66999995708465</v>
      </c>
      <c r="L615" s="181">
        <f>(K615+'NPV Calcs'!$D$13)*About!$B$135</f>
        <v>8.7393916282989306</v>
      </c>
      <c r="M615" s="95" t="str">
        <f>INDEX('IEA Tech to Policy Mapping'!$B$2:$B$13,MATCH($H615,'IEA Tech to Policy Mapping'!$A$2:$A$13,0))</f>
        <v>ngps - production methane destruction</v>
      </c>
      <c r="N615" s="182">
        <f>(J615*About!$A$132/1000)*10^12*'EPA to IEA Scaling'!$E$13</f>
        <v>20620810292.53125</v>
      </c>
      <c r="O615" s="183">
        <f>L615/About!$B$144</f>
        <v>16.442790180603396</v>
      </c>
      <c r="P615" s="174"/>
    </row>
    <row r="616" spans="2:16" x14ac:dyDescent="0.45">
      <c r="B616" s="118" t="s">
        <v>61</v>
      </c>
      <c r="C616" s="118" t="s">
        <v>1055</v>
      </c>
      <c r="D616" s="118" t="s">
        <v>962</v>
      </c>
      <c r="E616" s="118" t="s">
        <v>996</v>
      </c>
      <c r="F616" s="118" t="s">
        <v>997</v>
      </c>
      <c r="G616" s="118" t="s">
        <v>1000</v>
      </c>
      <c r="H616" s="118" t="s">
        <v>1008</v>
      </c>
      <c r="I616" s="118">
        <v>0.46000000834464999</v>
      </c>
      <c r="J616" s="118">
        <v>0.38999998569488498</v>
      </c>
      <c r="K616" s="118">
        <v>1.70000004768371</v>
      </c>
      <c r="L616" s="181">
        <f>(K616+'NPV Calcs'!$D$13)*About!$B$135</f>
        <v>8.7663333541308095</v>
      </c>
      <c r="M616" s="95" t="str">
        <f>INDEX('IEA Tech to Policy Mapping'!$B$2:$B$13,MATCH($H616,'IEA Tech to Policy Mapping'!$A$2:$A$13,0))</f>
        <v>ngps - T&amp;D methane capture</v>
      </c>
      <c r="N616" s="182">
        <f>(J616*About!$A$132/1000)*10^12*'EPA to IEA Scaling'!$E$13</f>
        <v>8837489546.5184021</v>
      </c>
      <c r="O616" s="183">
        <f>L616/About!$B$144</f>
        <v>16.493479881191075</v>
      </c>
      <c r="P616" s="174"/>
    </row>
    <row r="617" spans="2:16" x14ac:dyDescent="0.45">
      <c r="B617" s="118" t="s">
        <v>205</v>
      </c>
      <c r="C617" s="118" t="s">
        <v>1055</v>
      </c>
      <c r="D617" s="118" t="s">
        <v>962</v>
      </c>
      <c r="E617" s="118" t="s">
        <v>996</v>
      </c>
      <c r="F617" s="118" t="s">
        <v>997</v>
      </c>
      <c r="G617" s="118" t="s">
        <v>1000</v>
      </c>
      <c r="H617" s="118" t="s">
        <v>1008</v>
      </c>
      <c r="I617" s="118">
        <v>8.1499996185302699</v>
      </c>
      <c r="J617" s="118">
        <v>6.92000007629394</v>
      </c>
      <c r="K617" s="118">
        <v>1.70000004768371</v>
      </c>
      <c r="L617" s="181">
        <f>(K617+'NPV Calcs'!$D$13)*About!$B$135</f>
        <v>8.7663333541308095</v>
      </c>
      <c r="M617" s="95" t="str">
        <f>INDEX('IEA Tech to Policy Mapping'!$B$2:$B$13,MATCH($H617,'IEA Tech to Policy Mapping'!$A$2:$A$13,0))</f>
        <v>ngps - T&amp;D methane capture</v>
      </c>
      <c r="N617" s="182">
        <f>(J617*About!$A$132/1000)*10^12*'EPA to IEA Scaling'!$E$13</f>
        <v>156808796357.23611</v>
      </c>
      <c r="O617" s="183">
        <f>L617/About!$B$144</f>
        <v>16.493479881191075</v>
      </c>
      <c r="P617" s="174"/>
    </row>
    <row r="618" spans="2:16" x14ac:dyDescent="0.45">
      <c r="B618" s="118" t="s">
        <v>1056</v>
      </c>
      <c r="C618" s="118" t="s">
        <v>1055</v>
      </c>
      <c r="D618" s="118" t="s">
        <v>962</v>
      </c>
      <c r="E618" s="118" t="s">
        <v>996</v>
      </c>
      <c r="F618" s="118" t="s">
        <v>997</v>
      </c>
      <c r="G618" s="118" t="s">
        <v>1000</v>
      </c>
      <c r="H618" s="118" t="s">
        <v>1008</v>
      </c>
      <c r="I618" s="118">
        <v>5.46000003814697</v>
      </c>
      <c r="J618" s="118">
        <v>4.6399998664855904</v>
      </c>
      <c r="K618" s="118">
        <v>1.70000004768371</v>
      </c>
      <c r="L618" s="181">
        <f>(K618+'NPV Calcs'!$D$13)*About!$B$135</f>
        <v>8.7663333541308095</v>
      </c>
      <c r="M618" s="95" t="str">
        <f>INDEX('IEA Tech to Policy Mapping'!$B$2:$B$13,MATCH($H618,'IEA Tech to Policy Mapping'!$A$2:$A$13,0))</f>
        <v>ngps - T&amp;D methane capture</v>
      </c>
      <c r="N618" s="182">
        <f>(J618*About!$A$132/1000)*10^12*'EPA to IEA Scaling'!$E$13</f>
        <v>105143466205.13475</v>
      </c>
      <c r="O618" s="183">
        <f>L618/About!$B$144</f>
        <v>16.493479881191075</v>
      </c>
      <c r="P618" s="174"/>
    </row>
    <row r="619" spans="2:16" x14ac:dyDescent="0.45">
      <c r="B619" s="118" t="s">
        <v>256</v>
      </c>
      <c r="C619" s="118" t="s">
        <v>1055</v>
      </c>
      <c r="D619" s="118" t="s">
        <v>962</v>
      </c>
      <c r="E619" s="118" t="s">
        <v>996</v>
      </c>
      <c r="F619" s="118" t="s">
        <v>997</v>
      </c>
      <c r="G619" s="118" t="s">
        <v>1000</v>
      </c>
      <c r="H619" s="118" t="s">
        <v>1008</v>
      </c>
      <c r="I619" s="118">
        <v>1</v>
      </c>
      <c r="J619" s="118">
        <v>0.85000002384185702</v>
      </c>
      <c r="K619" s="118">
        <v>1.70000004768371</v>
      </c>
      <c r="L619" s="181">
        <f>(K619+'NPV Calcs'!$D$13)*About!$B$135</f>
        <v>8.7663333541308095</v>
      </c>
      <c r="M619" s="95" t="str">
        <f>INDEX('IEA Tech to Policy Mapping'!$B$2:$B$13,MATCH($H619,'IEA Tech to Policy Mapping'!$A$2:$A$13,0))</f>
        <v>ngps - T&amp;D methane capture</v>
      </c>
      <c r="N619" s="182">
        <f>(J619*About!$A$132/1000)*10^12*'EPA to IEA Scaling'!$E$13</f>
        <v>19261196412.247261</v>
      </c>
      <c r="O619" s="183">
        <f>L619/About!$B$144</f>
        <v>16.493479881191075</v>
      </c>
      <c r="P619" s="174"/>
    </row>
    <row r="620" spans="2:16" x14ac:dyDescent="0.45">
      <c r="B620" s="118" t="s">
        <v>313</v>
      </c>
      <c r="C620" s="118" t="s">
        <v>1055</v>
      </c>
      <c r="D620" s="118" t="s">
        <v>962</v>
      </c>
      <c r="E620" s="118" t="s">
        <v>996</v>
      </c>
      <c r="F620" s="118" t="s">
        <v>997</v>
      </c>
      <c r="G620" s="118" t="s">
        <v>1000</v>
      </c>
      <c r="H620" s="118" t="s">
        <v>1008</v>
      </c>
      <c r="I620" s="118">
        <v>12.0900001525878</v>
      </c>
      <c r="J620" s="118">
        <v>10.270000457763601</v>
      </c>
      <c r="K620" s="118">
        <v>1.70000004768371</v>
      </c>
      <c r="L620" s="181">
        <f>(K620+'NPV Calcs'!$D$13)*About!$B$135</f>
        <v>8.7663333541308095</v>
      </c>
      <c r="M620" s="95" t="str">
        <f>INDEX('IEA Tech to Policy Mapping'!$B$2:$B$13,MATCH($H620,'IEA Tech to Policy Mapping'!$A$2:$A$13,0))</f>
        <v>ngps - T&amp;D methane capture</v>
      </c>
      <c r="N620" s="182">
        <f>(J620*About!$A$132/1000)*10^12*'EPA to IEA Scaling'!$E$13</f>
        <v>232720576967.48618</v>
      </c>
      <c r="O620" s="183">
        <f>L620/About!$B$144</f>
        <v>16.493479881191075</v>
      </c>
      <c r="P620" s="174"/>
    </row>
    <row r="621" spans="2:16" x14ac:dyDescent="0.45">
      <c r="B621" s="118" t="s">
        <v>345</v>
      </c>
      <c r="C621" s="118" t="s">
        <v>1055</v>
      </c>
      <c r="D621" s="118" t="s">
        <v>962</v>
      </c>
      <c r="E621" s="118" t="s">
        <v>996</v>
      </c>
      <c r="F621" s="118" t="s">
        <v>997</v>
      </c>
      <c r="G621" s="118" t="s">
        <v>1000</v>
      </c>
      <c r="H621" s="118" t="s">
        <v>1008</v>
      </c>
      <c r="I621" s="118">
        <v>3.2599999904632502</v>
      </c>
      <c r="J621" s="118">
        <v>2.7699999809265101</v>
      </c>
      <c r="K621" s="118">
        <v>1.70000004768371</v>
      </c>
      <c r="L621" s="181">
        <f>(K621+'NPV Calcs'!$D$13)*About!$B$135</f>
        <v>8.7663333541308095</v>
      </c>
      <c r="M621" s="95" t="str">
        <f>INDEX('IEA Tech to Policy Mapping'!$B$2:$B$13,MATCH($H621,'IEA Tech to Policy Mapping'!$A$2:$A$13,0))</f>
        <v>ngps - T&amp;D methane capture</v>
      </c>
      <c r="N621" s="182">
        <f>(J621*About!$A$132/1000)*10^12*'EPA to IEA Scaling'!$E$13</f>
        <v>62768837880.024734</v>
      </c>
      <c r="O621" s="183">
        <f>L621/About!$B$144</f>
        <v>16.493479881191075</v>
      </c>
      <c r="P621" s="174"/>
    </row>
    <row r="622" spans="2:16" x14ac:dyDescent="0.45">
      <c r="B622" s="118" t="s">
        <v>205</v>
      </c>
      <c r="C622" s="118" t="s">
        <v>1055</v>
      </c>
      <c r="D622" s="118" t="s">
        <v>985</v>
      </c>
      <c r="E622" s="118" t="s">
        <v>1007</v>
      </c>
      <c r="F622" s="118" t="s">
        <v>997</v>
      </c>
      <c r="G622" s="118" t="s">
        <v>1000</v>
      </c>
      <c r="H622" s="118" t="s">
        <v>1008</v>
      </c>
      <c r="I622" s="118">
        <v>2.9999999329447701E-2</v>
      </c>
      <c r="J622" s="118">
        <v>1.9999999552965102E-2</v>
      </c>
      <c r="K622" s="118">
        <v>1.70000004768371</v>
      </c>
      <c r="L622" s="181">
        <f>(K622+'NPV Calcs'!$D$13)*About!$B$135</f>
        <v>8.7663333541308095</v>
      </c>
      <c r="M622" s="95" t="str">
        <f>INDEX('IEA Tech to Policy Mapping'!$B$2:$B$13,MATCH($H622,'IEA Tech to Policy Mapping'!$A$2:$A$13,0))</f>
        <v>ngps - T&amp;D methane capture</v>
      </c>
      <c r="N622" s="182">
        <f>(J622*About!$A$132/1000)*10^12*'EPA to IEA Scaling'!$E$13</f>
        <v>453204598.62268114</v>
      </c>
      <c r="O622" s="183">
        <f>L622/About!$B$144</f>
        <v>16.493479881191075</v>
      </c>
      <c r="P622" s="174"/>
    </row>
    <row r="623" spans="2:16" x14ac:dyDescent="0.45">
      <c r="B623" s="118" t="s">
        <v>1056</v>
      </c>
      <c r="C623" s="118" t="s">
        <v>1055</v>
      </c>
      <c r="D623" s="118" t="s">
        <v>985</v>
      </c>
      <c r="E623" s="118" t="s">
        <v>1007</v>
      </c>
      <c r="F623" s="118" t="s">
        <v>997</v>
      </c>
      <c r="G623" s="118" t="s">
        <v>1000</v>
      </c>
      <c r="H623" s="118" t="s">
        <v>1008</v>
      </c>
      <c r="I623" s="118">
        <v>9.0000003576278603E-2</v>
      </c>
      <c r="J623" s="118">
        <v>7.9999998211860601E-2</v>
      </c>
      <c r="K623" s="118">
        <v>1.70000004768371</v>
      </c>
      <c r="L623" s="181">
        <f>(K623+'NPV Calcs'!$D$13)*About!$B$135</f>
        <v>8.7663333541308095</v>
      </c>
      <c r="M623" s="95" t="str">
        <f>INDEX('IEA Tech to Policy Mapping'!$B$2:$B$13,MATCH($H623,'IEA Tech to Policy Mapping'!$A$2:$A$13,0))</f>
        <v>ngps - T&amp;D methane capture</v>
      </c>
      <c r="N623" s="182">
        <f>(J623*About!$A$132/1000)*10^12*'EPA to IEA Scaling'!$E$13</f>
        <v>1812818394.4907289</v>
      </c>
      <c r="O623" s="183">
        <f>L623/About!$B$144</f>
        <v>16.493479881191075</v>
      </c>
      <c r="P623" s="174"/>
    </row>
    <row r="624" spans="2:16" x14ac:dyDescent="0.45">
      <c r="B624" s="118" t="s">
        <v>256</v>
      </c>
      <c r="C624" s="118" t="s">
        <v>1055</v>
      </c>
      <c r="D624" s="118" t="s">
        <v>985</v>
      </c>
      <c r="E624" s="118" t="s">
        <v>1007</v>
      </c>
      <c r="F624" s="118" t="s">
        <v>997</v>
      </c>
      <c r="G624" s="118" t="s">
        <v>1000</v>
      </c>
      <c r="H624" s="118" t="s">
        <v>1008</v>
      </c>
      <c r="I624" s="118">
        <v>1.9999999552965102E-2</v>
      </c>
      <c r="J624" s="118">
        <v>1.9999999552965102E-2</v>
      </c>
      <c r="K624" s="118">
        <v>1.70000004768371</v>
      </c>
      <c r="L624" s="181">
        <f>(K624+'NPV Calcs'!$D$13)*About!$B$135</f>
        <v>8.7663333541308095</v>
      </c>
      <c r="M624" s="95" t="str">
        <f>INDEX('IEA Tech to Policy Mapping'!$B$2:$B$13,MATCH($H624,'IEA Tech to Policy Mapping'!$A$2:$A$13,0))</f>
        <v>ngps - T&amp;D methane capture</v>
      </c>
      <c r="N624" s="182">
        <f>(J624*About!$A$132/1000)*10^12*'EPA to IEA Scaling'!$E$13</f>
        <v>453204598.62268114</v>
      </c>
      <c r="O624" s="183">
        <f>L624/About!$B$144</f>
        <v>16.493479881191075</v>
      </c>
      <c r="P624" s="174"/>
    </row>
    <row r="625" spans="2:16" x14ac:dyDescent="0.45">
      <c r="B625" s="118" t="s">
        <v>313</v>
      </c>
      <c r="C625" s="118" t="s">
        <v>1055</v>
      </c>
      <c r="D625" s="118" t="s">
        <v>985</v>
      </c>
      <c r="E625" s="118" t="s">
        <v>1007</v>
      </c>
      <c r="F625" s="118" t="s">
        <v>997</v>
      </c>
      <c r="G625" s="118" t="s">
        <v>1000</v>
      </c>
      <c r="H625" s="118" t="s">
        <v>1008</v>
      </c>
      <c r="I625" s="118">
        <v>7.0000000298023196E-2</v>
      </c>
      <c r="J625" s="118">
        <v>5.9999998658895402E-2</v>
      </c>
      <c r="K625" s="118">
        <v>1.70000004768371</v>
      </c>
      <c r="L625" s="181">
        <f>(K625+'NPV Calcs'!$D$13)*About!$B$135</f>
        <v>8.7663333541308095</v>
      </c>
      <c r="M625" s="95" t="str">
        <f>INDEX('IEA Tech to Policy Mapping'!$B$2:$B$13,MATCH($H625,'IEA Tech to Policy Mapping'!$A$2:$A$13,0))</f>
        <v>ngps - T&amp;D methane capture</v>
      </c>
      <c r="N625" s="182">
        <f>(J625*About!$A$132/1000)*10^12*'EPA to IEA Scaling'!$E$13</f>
        <v>1359613795.8680458</v>
      </c>
      <c r="O625" s="183">
        <f>L625/About!$B$144</f>
        <v>16.493479881191075</v>
      </c>
      <c r="P625" s="174"/>
    </row>
    <row r="626" spans="2:16" x14ac:dyDescent="0.45">
      <c r="B626" s="118" t="s">
        <v>345</v>
      </c>
      <c r="C626" s="118" t="s">
        <v>1055</v>
      </c>
      <c r="D626" s="118" t="s">
        <v>985</v>
      </c>
      <c r="E626" s="118" t="s">
        <v>1007</v>
      </c>
      <c r="F626" s="118" t="s">
        <v>997</v>
      </c>
      <c r="G626" s="118" t="s">
        <v>1000</v>
      </c>
      <c r="H626" s="118" t="s">
        <v>1008</v>
      </c>
      <c r="I626" s="118">
        <v>1.9999999552965102E-2</v>
      </c>
      <c r="J626" s="118">
        <v>1.9999999552965102E-2</v>
      </c>
      <c r="K626" s="118">
        <v>1.70000004768371</v>
      </c>
      <c r="L626" s="181">
        <f>(K626+'NPV Calcs'!$D$13)*About!$B$135</f>
        <v>8.7663333541308095</v>
      </c>
      <c r="M626" s="95" t="str">
        <f>INDEX('IEA Tech to Policy Mapping'!$B$2:$B$13,MATCH($H626,'IEA Tech to Policy Mapping'!$A$2:$A$13,0))</f>
        <v>ngps - T&amp;D methane capture</v>
      </c>
      <c r="N626" s="182">
        <f>(J626*About!$A$132/1000)*10^12*'EPA to IEA Scaling'!$E$13</f>
        <v>453204598.62268114</v>
      </c>
      <c r="O626" s="183">
        <f>L626/About!$B$144</f>
        <v>16.493479881191075</v>
      </c>
      <c r="P626" s="174"/>
    </row>
    <row r="627" spans="2:16" x14ac:dyDescent="0.45">
      <c r="B627" s="118" t="s">
        <v>158</v>
      </c>
      <c r="C627" s="118" t="s">
        <v>1055</v>
      </c>
      <c r="D627" s="118" t="s">
        <v>985</v>
      </c>
      <c r="E627" s="118" t="s">
        <v>986</v>
      </c>
      <c r="F627" s="118" t="s">
        <v>987</v>
      </c>
      <c r="G627" s="118" t="s">
        <v>988</v>
      </c>
      <c r="H627" s="118" t="s">
        <v>1010</v>
      </c>
      <c r="I627" s="118">
        <v>5.38000011444091</v>
      </c>
      <c r="J627" s="118">
        <v>5.38000011444091</v>
      </c>
      <c r="K627" s="118">
        <v>1.79999995231628</v>
      </c>
      <c r="L627" s="181">
        <f>(K627+'NPV Calcs'!$D$13)*About!$B$135</f>
        <v>8.8561387500488191</v>
      </c>
      <c r="M627" s="95" t="str">
        <f>INDEX('IEA Tech to Policy Mapping'!$B$2:$B$13,MATCH($H627,'IEA Tech to Policy Mapping'!$A$2:$A$13,0))</f>
        <v>ngps - processing methane capture</v>
      </c>
      <c r="N627" s="182">
        <f>(J627*About!$A$132/1000)*10^12*'EPA to IEA Scaling'!$E$13</f>
        <v>121912042347.70546</v>
      </c>
      <c r="O627" s="183">
        <f>L627/About!$B$144</f>
        <v>16.662444878409453</v>
      </c>
      <c r="P627" s="174"/>
    </row>
    <row r="628" spans="2:16" x14ac:dyDescent="0.45">
      <c r="B628" s="118" t="s">
        <v>246</v>
      </c>
      <c r="C628" s="118" t="s">
        <v>1055</v>
      </c>
      <c r="D628" s="118" t="s">
        <v>985</v>
      </c>
      <c r="E628" s="118" t="s">
        <v>986</v>
      </c>
      <c r="F628" s="118" t="s">
        <v>987</v>
      </c>
      <c r="G628" s="118" t="s">
        <v>988</v>
      </c>
      <c r="H628" s="118" t="s">
        <v>1009</v>
      </c>
      <c r="I628" s="118">
        <v>2.0099999904632502</v>
      </c>
      <c r="J628" s="118">
        <v>2.0099999904632502</v>
      </c>
      <c r="K628" s="118">
        <v>1.8500000238418499</v>
      </c>
      <c r="L628" s="181">
        <f>(K628+'NPV Calcs'!$D$13)*About!$B$135</f>
        <v>8.9010415550642961</v>
      </c>
      <c r="M628" s="95" t="str">
        <f>INDEX('IEA Tech to Policy Mapping'!$B$2:$B$13,MATCH($H628,'IEA Tech to Policy Mapping'!$A$2:$A$13,0))</f>
        <v>ngps - processing methane capture</v>
      </c>
      <c r="N628" s="182">
        <f>(J628*About!$A$132/1000)*10^12*'EPA to IEA Scaling'!$E$13</f>
        <v>45547062963.530853</v>
      </c>
      <c r="O628" s="183">
        <f>L628/About!$B$144</f>
        <v>16.746927578440797</v>
      </c>
      <c r="P628" s="174"/>
    </row>
    <row r="629" spans="2:16" x14ac:dyDescent="0.45">
      <c r="B629" s="118" t="s">
        <v>246</v>
      </c>
      <c r="C629" s="118" t="s">
        <v>1055</v>
      </c>
      <c r="D629" s="118" t="s">
        <v>962</v>
      </c>
      <c r="E629" s="118" t="s">
        <v>993</v>
      </c>
      <c r="F629" s="118" t="s">
        <v>987</v>
      </c>
      <c r="G629" s="118" t="s">
        <v>988</v>
      </c>
      <c r="H629" s="118" t="s">
        <v>1009</v>
      </c>
      <c r="I629" s="118">
        <v>0.20000000298023199</v>
      </c>
      <c r="J629" s="118">
        <v>0.20000000298023199</v>
      </c>
      <c r="K629" s="118">
        <v>1.8500000238418499</v>
      </c>
      <c r="L629" s="181">
        <f>(K629+'NPV Calcs'!$D$13)*About!$B$135</f>
        <v>8.9010415550642961</v>
      </c>
      <c r="M629" s="95" t="str">
        <f>INDEX('IEA Tech to Policy Mapping'!$B$2:$B$13,MATCH($H629,'IEA Tech to Policy Mapping'!$A$2:$A$13,0))</f>
        <v>ngps - processing methane capture</v>
      </c>
      <c r="N629" s="182">
        <f>(J629*About!$A$132/1000)*10^12*'EPA to IEA Scaling'!$E$13</f>
        <v>4532046155.0586929</v>
      </c>
      <c r="O629" s="183">
        <f>L629/About!$B$144</f>
        <v>16.746927578440797</v>
      </c>
      <c r="P629" s="174"/>
    </row>
    <row r="630" spans="2:16" x14ac:dyDescent="0.45">
      <c r="B630" s="118" t="s">
        <v>246</v>
      </c>
      <c r="C630" s="118" t="s">
        <v>1055</v>
      </c>
      <c r="D630" s="118" t="s">
        <v>962</v>
      </c>
      <c r="E630" s="118" t="s">
        <v>991</v>
      </c>
      <c r="F630" s="118" t="s">
        <v>987</v>
      </c>
      <c r="G630" s="118" t="s">
        <v>988</v>
      </c>
      <c r="H630" s="118" t="s">
        <v>1009</v>
      </c>
      <c r="I630" s="118">
        <v>3.3299999237060498</v>
      </c>
      <c r="J630" s="118">
        <v>3.3299999237060498</v>
      </c>
      <c r="K630" s="118">
        <v>1.8500000238418499</v>
      </c>
      <c r="L630" s="181">
        <f>(K630+'NPV Calcs'!$D$13)*About!$B$135</f>
        <v>8.9010415550642961</v>
      </c>
      <c r="M630" s="95" t="str">
        <f>INDEX('IEA Tech to Policy Mapping'!$B$2:$B$13,MATCH($H630,'IEA Tech to Policy Mapping'!$A$2:$A$13,0))</f>
        <v>ngps - processing methane capture</v>
      </c>
      <c r="N630" s="182">
        <f>(J630*About!$A$132/1000)*10^12*'EPA to IEA Scaling'!$E$13</f>
        <v>75458565628.468567</v>
      </c>
      <c r="O630" s="183">
        <f>L630/About!$B$144</f>
        <v>16.746927578440797</v>
      </c>
      <c r="P630" s="174"/>
    </row>
    <row r="631" spans="2:16" x14ac:dyDescent="0.45">
      <c r="B631" s="118" t="s">
        <v>171</v>
      </c>
      <c r="C631" s="118" t="s">
        <v>1055</v>
      </c>
      <c r="D631" s="118" t="s">
        <v>962</v>
      </c>
      <c r="E631" s="118" t="s">
        <v>999</v>
      </c>
      <c r="F631" s="118" t="s">
        <v>987</v>
      </c>
      <c r="G631" s="118" t="s">
        <v>1000</v>
      </c>
      <c r="H631" s="118" t="s">
        <v>1001</v>
      </c>
      <c r="I631" s="118">
        <v>1.9999999552965102E-2</v>
      </c>
      <c r="J631" s="118">
        <v>1.9999999552965102E-2</v>
      </c>
      <c r="K631" s="118">
        <v>1.91999995708465</v>
      </c>
      <c r="L631" s="181">
        <f>(K631+'NPV Calcs'!$D$13)*About!$B$135</f>
        <v>8.9639053322069024</v>
      </c>
      <c r="M631" s="95" t="str">
        <f>INDEX('IEA Tech to Policy Mapping'!$B$2:$B$13,MATCH($H631,'IEA Tech to Policy Mapping'!$A$2:$A$13,0))</f>
        <v>ngps - T&amp;D methane capture</v>
      </c>
      <c r="N631" s="182">
        <f>(J631*About!$A$132/1000)*10^12*'EPA to IEA Scaling'!$E$13</f>
        <v>453204598.62268114</v>
      </c>
      <c r="O631" s="183">
        <f>L631/About!$B$144</f>
        <v>16.86520307649366</v>
      </c>
      <c r="P631" s="174"/>
    </row>
    <row r="632" spans="2:16" x14ac:dyDescent="0.45">
      <c r="B632" s="118" t="s">
        <v>158</v>
      </c>
      <c r="C632" s="118" t="s">
        <v>1055</v>
      </c>
      <c r="D632" s="118" t="s">
        <v>962</v>
      </c>
      <c r="E632" s="118" t="s">
        <v>999</v>
      </c>
      <c r="F632" s="118" t="s">
        <v>987</v>
      </c>
      <c r="G632" s="118" t="s">
        <v>1000</v>
      </c>
      <c r="H632" s="118" t="s">
        <v>1001</v>
      </c>
      <c r="I632" s="118">
        <v>4.63000011444091</v>
      </c>
      <c r="J632" s="118">
        <v>3.9400000572204501</v>
      </c>
      <c r="K632" s="118">
        <v>1.95000004768371</v>
      </c>
      <c r="L632" s="181">
        <f>(K632+'NPV Calcs'!$D$13)*About!$B$135</f>
        <v>8.9908470580387796</v>
      </c>
      <c r="M632" s="95" t="str">
        <f>INDEX('IEA Tech to Policy Mapping'!$B$2:$B$13,MATCH($H632,'IEA Tech to Policy Mapping'!$A$2:$A$13,0))</f>
        <v>ngps - T&amp;D methane capture</v>
      </c>
      <c r="N632" s="182">
        <f>(J632*About!$A$132/1000)*10^12*'EPA to IEA Scaling'!$E$13</f>
        <v>89281309220.889786</v>
      </c>
      <c r="O632" s="183">
        <f>L632/About!$B$144</f>
        <v>16.915892777081336</v>
      </c>
      <c r="P632" s="174"/>
    </row>
    <row r="633" spans="2:16" x14ac:dyDescent="0.45">
      <c r="B633" s="118" t="s">
        <v>158</v>
      </c>
      <c r="C633" s="118" t="s">
        <v>1055</v>
      </c>
      <c r="D633" s="118" t="s">
        <v>985</v>
      </c>
      <c r="E633" s="118" t="s">
        <v>994</v>
      </c>
      <c r="F633" s="118" t="s">
        <v>987</v>
      </c>
      <c r="G633" s="118" t="s">
        <v>1000</v>
      </c>
      <c r="H633" s="118" t="s">
        <v>1001</v>
      </c>
      <c r="I633" s="118">
        <v>0.21999999880790699</v>
      </c>
      <c r="J633" s="118">
        <v>0.18000000715255701</v>
      </c>
      <c r="K633" s="118">
        <v>1.95000004768371</v>
      </c>
      <c r="L633" s="181">
        <f>(K633+'NPV Calcs'!$D$13)*About!$B$135</f>
        <v>8.9908470580387796</v>
      </c>
      <c r="M633" s="95" t="str">
        <f>INDEX('IEA Tech to Policy Mapping'!$B$2:$B$13,MATCH($H633,'IEA Tech to Policy Mapping'!$A$2:$A$13,0))</f>
        <v>ngps - T&amp;D methane capture</v>
      </c>
      <c r="N633" s="182">
        <f>(J633*About!$A$132/1000)*10^12*'EPA to IEA Scaling'!$E$13</f>
        <v>4078841640.8519449</v>
      </c>
      <c r="O633" s="183">
        <f>L633/About!$B$144</f>
        <v>16.915892777081336</v>
      </c>
      <c r="P633" s="174"/>
    </row>
    <row r="634" spans="2:16" x14ac:dyDescent="0.45">
      <c r="B634" s="118" t="s">
        <v>82</v>
      </c>
      <c r="C634" s="118" t="s">
        <v>1055</v>
      </c>
      <c r="D634" s="118" t="s">
        <v>985</v>
      </c>
      <c r="E634" s="118" t="s">
        <v>1007</v>
      </c>
      <c r="F634" s="118" t="s">
        <v>997</v>
      </c>
      <c r="G634" s="118" t="s">
        <v>1000</v>
      </c>
      <c r="H634" s="118" t="s">
        <v>1008</v>
      </c>
      <c r="I634" s="118">
        <v>0.61000001430511397</v>
      </c>
      <c r="J634" s="118">
        <v>0.51999998092651301</v>
      </c>
      <c r="K634" s="118">
        <v>2.0199999809265101</v>
      </c>
      <c r="L634" s="181">
        <f>(K634+'NPV Calcs'!$D$13)*About!$B$135</f>
        <v>9.053710835181386</v>
      </c>
      <c r="M634" s="95" t="str">
        <f>INDEX('IEA Tech to Policy Mapping'!$B$2:$B$13,MATCH($H634,'IEA Tech to Policy Mapping'!$A$2:$A$13,0))</f>
        <v>ngps - T&amp;D methane capture</v>
      </c>
      <c r="N634" s="182">
        <f>(J634*About!$A$132/1000)*10^12*'EPA to IEA Scaling'!$E$13</f>
        <v>11783319395.357861</v>
      </c>
      <c r="O634" s="183">
        <f>L634/About!$B$144</f>
        <v>17.034168275134199</v>
      </c>
      <c r="P634" s="174"/>
    </row>
    <row r="635" spans="2:16" x14ac:dyDescent="0.45">
      <c r="B635" s="118" t="s">
        <v>82</v>
      </c>
      <c r="C635" s="118" t="s">
        <v>1055</v>
      </c>
      <c r="D635" s="118" t="s">
        <v>962</v>
      </c>
      <c r="E635" s="118" t="s">
        <v>996</v>
      </c>
      <c r="F635" s="118" t="s">
        <v>997</v>
      </c>
      <c r="G635" s="118" t="s">
        <v>1000</v>
      </c>
      <c r="H635" s="118" t="s">
        <v>1008</v>
      </c>
      <c r="I635" s="118">
        <v>85.650001525878906</v>
      </c>
      <c r="J635" s="118">
        <v>72.800003051757798</v>
      </c>
      <c r="K635" s="118">
        <v>2.0199999809265101</v>
      </c>
      <c r="L635" s="181">
        <f>(K635+'NPV Calcs'!$D$13)*About!$B$135</f>
        <v>9.053710835181386</v>
      </c>
      <c r="M635" s="95" t="str">
        <f>INDEX('IEA Tech to Policy Mapping'!$B$2:$B$13,MATCH($H635,'IEA Tech to Policy Mapping'!$A$2:$A$13,0))</f>
        <v>ngps - T&amp;D methane capture</v>
      </c>
      <c r="N635" s="182">
        <f>(J635*About!$A$132/1000)*10^12*'EPA to IEA Scaling'!$E$13</f>
        <v>1649664845012.9805</v>
      </c>
      <c r="O635" s="183">
        <f>L635/About!$B$144</f>
        <v>17.034168275134199</v>
      </c>
      <c r="P635" s="174"/>
    </row>
    <row r="636" spans="2:16" x14ac:dyDescent="0.45">
      <c r="B636" s="118" t="s">
        <v>32</v>
      </c>
      <c r="C636" s="118" t="s">
        <v>1055</v>
      </c>
      <c r="D636" s="118" t="s">
        <v>962</v>
      </c>
      <c r="E636" s="118" t="s">
        <v>999</v>
      </c>
      <c r="F636" s="118" t="s">
        <v>987</v>
      </c>
      <c r="G636" s="118" t="s">
        <v>988</v>
      </c>
      <c r="H636" s="118" t="s">
        <v>1004</v>
      </c>
      <c r="I636" s="118">
        <v>32.419998168945298</v>
      </c>
      <c r="J636" s="118">
        <v>32.419998168945298</v>
      </c>
      <c r="K636" s="118">
        <v>2.0399999618530198</v>
      </c>
      <c r="L636" s="181">
        <f>(K636+'NPV Calcs'!$D$13)*About!$B$135</f>
        <v>9.0716719143649858</v>
      </c>
      <c r="M636" s="95" t="str">
        <f>INDEX('IEA Tech to Policy Mapping'!$B$2:$B$13,MATCH($H636,'IEA Tech to Policy Mapping'!$A$2:$A$13,0))</f>
        <v>ngps - production methane destruction</v>
      </c>
      <c r="N636" s="182">
        <f>(J636*About!$A$132/1000)*10^12*'EPA to IEA Scaling'!$E$13</f>
        <v>734644629295.83496</v>
      </c>
      <c r="O636" s="183">
        <f>L636/About!$B$144</f>
        <v>17.067961274577872</v>
      </c>
      <c r="P636" s="174"/>
    </row>
    <row r="637" spans="2:16" x14ac:dyDescent="0.45">
      <c r="B637" s="118" t="s">
        <v>32</v>
      </c>
      <c r="C637" s="118" t="s">
        <v>1055</v>
      </c>
      <c r="D637" s="118" t="s">
        <v>985</v>
      </c>
      <c r="E637" s="118" t="s">
        <v>994</v>
      </c>
      <c r="F637" s="118" t="s">
        <v>987</v>
      </c>
      <c r="G637" s="118" t="s">
        <v>988</v>
      </c>
      <c r="H637" s="118" t="s">
        <v>1004</v>
      </c>
      <c r="I637" s="118">
        <v>9.5799999237060494</v>
      </c>
      <c r="J637" s="118">
        <v>9.5799999237060494</v>
      </c>
      <c r="K637" s="118">
        <v>2.0399999618530198</v>
      </c>
      <c r="L637" s="181">
        <f>(K637+'NPV Calcs'!$D$13)*About!$B$135</f>
        <v>9.0716719143649858</v>
      </c>
      <c r="M637" s="95" t="str">
        <f>INDEX('IEA Tech to Policy Mapping'!$B$2:$B$13,MATCH($H637,'IEA Tech to Policy Mapping'!$A$2:$A$13,0))</f>
        <v>ngps - production methane destruction</v>
      </c>
      <c r="N637" s="182">
        <f>(J637*About!$A$132/1000)*10^12*'EPA to IEA Scaling'!$E$13</f>
        <v>217085005863.65448</v>
      </c>
      <c r="O637" s="183">
        <f>L637/About!$B$144</f>
        <v>17.067961274577872</v>
      </c>
      <c r="P637" s="174"/>
    </row>
    <row r="638" spans="2:16" x14ac:dyDescent="0.45">
      <c r="B638" s="118" t="s">
        <v>205</v>
      </c>
      <c r="C638" s="118" t="s">
        <v>1055</v>
      </c>
      <c r="D638" s="118" t="s">
        <v>985</v>
      </c>
      <c r="E638" s="118" t="s">
        <v>986</v>
      </c>
      <c r="F638" s="118" t="s">
        <v>987</v>
      </c>
      <c r="G638" s="118" t="s">
        <v>988</v>
      </c>
      <c r="H638" s="118" t="s">
        <v>1006</v>
      </c>
      <c r="I638" s="118">
        <v>1</v>
      </c>
      <c r="J638" s="118">
        <v>1</v>
      </c>
      <c r="K638" s="118">
        <v>2.42000007629394</v>
      </c>
      <c r="L638" s="181">
        <f>(K638+'NPV Calcs'!$D$13)*About!$B$135</f>
        <v>9.4129328470793183</v>
      </c>
      <c r="M638" s="95" t="str">
        <f>INDEX('IEA Tech to Policy Mapping'!$B$2:$B$13,MATCH($H638,'IEA Tech to Policy Mapping'!$A$2:$A$13,0))</f>
        <v>ngps - production methane capture</v>
      </c>
      <c r="N638" s="182">
        <f>(J638*About!$A$132/1000)*10^12*'EPA to IEA Scaling'!$E$13</f>
        <v>22660230437.629749</v>
      </c>
      <c r="O638" s="183">
        <f>L638/About!$B$144</f>
        <v>17.71002906969635</v>
      </c>
      <c r="P638" s="174"/>
    </row>
    <row r="639" spans="2:16" x14ac:dyDescent="0.45">
      <c r="B639" s="118" t="s">
        <v>40</v>
      </c>
      <c r="C639" s="118" t="s">
        <v>1055</v>
      </c>
      <c r="D639" s="118" t="s">
        <v>962</v>
      </c>
      <c r="E639" s="118" t="s">
        <v>996</v>
      </c>
      <c r="F639" s="118" t="s">
        <v>997</v>
      </c>
      <c r="G639" s="118" t="s">
        <v>988</v>
      </c>
      <c r="H639" s="118" t="s">
        <v>1010</v>
      </c>
      <c r="I639" s="118">
        <v>14.310000419616699</v>
      </c>
      <c r="J639" s="118">
        <v>14.310000419616699</v>
      </c>
      <c r="K639" s="118">
        <v>2.4300000667571999</v>
      </c>
      <c r="L639" s="181">
        <f>(K639+'NPV Calcs'!$D$13)*About!$B$135</f>
        <v>9.4219133866711235</v>
      </c>
      <c r="M639" s="95" t="str">
        <f>INDEX('IEA Tech to Policy Mapping'!$B$2:$B$13,MATCH($H639,'IEA Tech to Policy Mapping'!$A$2:$A$13,0))</f>
        <v>ngps - processing methane capture</v>
      </c>
      <c r="N639" s="182">
        <f>(J639*About!$A$132/1000)*10^12*'EPA to IEA Scaling'!$E$13</f>
        <v>324267907071.09283</v>
      </c>
      <c r="O639" s="183">
        <f>L639/About!$B$144</f>
        <v>17.726925569418196</v>
      </c>
      <c r="P639" s="174"/>
    </row>
    <row r="640" spans="2:16" x14ac:dyDescent="0.45">
      <c r="B640" s="118" t="s">
        <v>246</v>
      </c>
      <c r="C640" s="118" t="s">
        <v>1055</v>
      </c>
      <c r="D640" s="118" t="s">
        <v>962</v>
      </c>
      <c r="E640" s="118" t="s">
        <v>996</v>
      </c>
      <c r="F640" s="118" t="s">
        <v>997</v>
      </c>
      <c r="G640" s="118" t="s">
        <v>988</v>
      </c>
      <c r="H640" s="118" t="s">
        <v>1010</v>
      </c>
      <c r="I640" s="118">
        <v>19.459999084472599</v>
      </c>
      <c r="J640" s="118">
        <v>19.459999084472599</v>
      </c>
      <c r="K640" s="118">
        <v>2.4300000667571999</v>
      </c>
      <c r="L640" s="181">
        <f>(K640+'NPV Calcs'!$D$13)*About!$B$135</f>
        <v>9.4219133866711235</v>
      </c>
      <c r="M640" s="95" t="str">
        <f>INDEX('IEA Tech to Policy Mapping'!$B$2:$B$13,MATCH($H640,'IEA Tech to Policy Mapping'!$A$2:$A$13,0))</f>
        <v>ngps - processing methane capture</v>
      </c>
      <c r="N640" s="182">
        <f>(J640*About!$A$132/1000)*10^12*'EPA to IEA Scaling'!$E$13</f>
        <v>440968063570.21313</v>
      </c>
      <c r="O640" s="183">
        <f>L640/About!$B$144</f>
        <v>17.726925569418196</v>
      </c>
      <c r="P640" s="174"/>
    </row>
    <row r="641" spans="2:16" x14ac:dyDescent="0.45">
      <c r="B641" s="118" t="s">
        <v>40</v>
      </c>
      <c r="C641" s="118" t="s">
        <v>1055</v>
      </c>
      <c r="D641" s="118" t="s">
        <v>962</v>
      </c>
      <c r="E641" s="118" t="s">
        <v>996</v>
      </c>
      <c r="F641" s="118" t="s">
        <v>997</v>
      </c>
      <c r="G641" s="118" t="s">
        <v>1000</v>
      </c>
      <c r="H641" s="118" t="s">
        <v>1008</v>
      </c>
      <c r="I641" s="118">
        <v>19.2600002288818</v>
      </c>
      <c r="J641" s="118">
        <v>16.370000839233398</v>
      </c>
      <c r="K641" s="118">
        <v>2.4900000095367401</v>
      </c>
      <c r="L641" s="181">
        <f>(K641+'NPV Calcs'!$D$13)*About!$B$135</f>
        <v>9.4757966242219265</v>
      </c>
      <c r="M641" s="95" t="str">
        <f>INDEX('IEA Tech to Policy Mapping'!$B$2:$B$13,MATCH($H641,'IEA Tech to Policy Mapping'!$A$2:$A$13,0))</f>
        <v>ngps - T&amp;D methane capture</v>
      </c>
      <c r="N641" s="182">
        <f>(J641*About!$A$132/1000)*10^12*'EPA to IEA Scaling'!$E$13</f>
        <v>370947991281.22119</v>
      </c>
      <c r="O641" s="183">
        <f>L641/About!$B$144</f>
        <v>17.828304567749218</v>
      </c>
      <c r="P641" s="174"/>
    </row>
    <row r="642" spans="2:16" x14ac:dyDescent="0.45">
      <c r="B642" s="118" t="s">
        <v>40</v>
      </c>
      <c r="C642" s="118" t="s">
        <v>1055</v>
      </c>
      <c r="D642" s="118" t="s">
        <v>985</v>
      </c>
      <c r="E642" s="118" t="s">
        <v>1007</v>
      </c>
      <c r="F642" s="118" t="s">
        <v>997</v>
      </c>
      <c r="G642" s="118" t="s">
        <v>1000</v>
      </c>
      <c r="H642" s="118" t="s">
        <v>1008</v>
      </c>
      <c r="I642" s="118">
        <v>9.9999997764825804E-3</v>
      </c>
      <c r="J642" s="118">
        <v>9.9999997764825804E-3</v>
      </c>
      <c r="K642" s="118">
        <v>2.4900000095367401</v>
      </c>
      <c r="L642" s="181">
        <f>(K642+'NPV Calcs'!$D$13)*About!$B$135</f>
        <v>9.4757966242219265</v>
      </c>
      <c r="M642" s="95" t="str">
        <f>INDEX('IEA Tech to Policy Mapping'!$B$2:$B$13,MATCH($H642,'IEA Tech to Policy Mapping'!$A$2:$A$13,0))</f>
        <v>ngps - T&amp;D methane capture</v>
      </c>
      <c r="N642" s="182">
        <f>(J642*About!$A$132/1000)*10^12*'EPA to IEA Scaling'!$E$13</f>
        <v>226602299.31134129</v>
      </c>
      <c r="O642" s="183">
        <f>L642/About!$B$144</f>
        <v>17.828304567749218</v>
      </c>
      <c r="P642" s="174"/>
    </row>
    <row r="643" spans="2:16" x14ac:dyDescent="0.45">
      <c r="B643" s="118" t="s">
        <v>246</v>
      </c>
      <c r="C643" s="118" t="s">
        <v>1055</v>
      </c>
      <c r="D643" s="118" t="s">
        <v>985</v>
      </c>
      <c r="E643" s="118" t="s">
        <v>1007</v>
      </c>
      <c r="F643" s="118" t="s">
        <v>997</v>
      </c>
      <c r="G643" s="118" t="s">
        <v>1000</v>
      </c>
      <c r="H643" s="118" t="s">
        <v>1008</v>
      </c>
      <c r="I643" s="118">
        <v>5.0000000745057997E-2</v>
      </c>
      <c r="J643" s="118">
        <v>5.0000000745057997E-2</v>
      </c>
      <c r="K643" s="118">
        <v>2.4900000095367401</v>
      </c>
      <c r="L643" s="181">
        <f>(K643+'NPV Calcs'!$D$13)*About!$B$135</f>
        <v>9.4757966242219265</v>
      </c>
      <c r="M643" s="95" t="str">
        <f>INDEX('IEA Tech to Policy Mapping'!$B$2:$B$13,MATCH($H643,'IEA Tech to Policy Mapping'!$A$2:$A$13,0))</f>
        <v>ngps - T&amp;D methane capture</v>
      </c>
      <c r="N643" s="182">
        <f>(J643*About!$A$132/1000)*10^12*'EPA to IEA Scaling'!$E$13</f>
        <v>1133011538.7646732</v>
      </c>
      <c r="O643" s="183">
        <f>L643/About!$B$144</f>
        <v>17.828304567749218</v>
      </c>
      <c r="P643" s="174"/>
    </row>
    <row r="644" spans="2:16" x14ac:dyDescent="0.45">
      <c r="B644" s="118" t="s">
        <v>246</v>
      </c>
      <c r="C644" s="118" t="s">
        <v>1055</v>
      </c>
      <c r="D644" s="118" t="s">
        <v>962</v>
      </c>
      <c r="E644" s="118" t="s">
        <v>996</v>
      </c>
      <c r="F644" s="118" t="s">
        <v>997</v>
      </c>
      <c r="G644" s="118" t="s">
        <v>1000</v>
      </c>
      <c r="H644" s="118" t="s">
        <v>1008</v>
      </c>
      <c r="I644" s="118">
        <v>26.559999465942301</v>
      </c>
      <c r="J644" s="118">
        <v>22.579999923706001</v>
      </c>
      <c r="K644" s="118">
        <v>2.4900000095367401</v>
      </c>
      <c r="L644" s="181">
        <f>(K644+'NPV Calcs'!$D$13)*About!$B$135</f>
        <v>9.4757966242219265</v>
      </c>
      <c r="M644" s="95" t="str">
        <f>INDEX('IEA Tech to Policy Mapping'!$B$2:$B$13,MATCH($H644,'IEA Tech to Policy Mapping'!$A$2:$A$13,0))</f>
        <v>ngps - T&amp;D methane capture</v>
      </c>
      <c r="N644" s="182">
        <f>(J644*About!$A$132/1000)*10^12*'EPA to IEA Scaling'!$E$13</f>
        <v>511668001552.84021</v>
      </c>
      <c r="O644" s="183">
        <f>L644/About!$B$144</f>
        <v>17.828304567749218</v>
      </c>
      <c r="P644" s="174"/>
    </row>
    <row r="645" spans="2:16" x14ac:dyDescent="0.45">
      <c r="B645" s="118" t="s">
        <v>233</v>
      </c>
      <c r="C645" s="118" t="s">
        <v>1055</v>
      </c>
      <c r="D645" s="118" t="s">
        <v>962</v>
      </c>
      <c r="E645" s="118" t="s">
        <v>999</v>
      </c>
      <c r="F645" s="118" t="s">
        <v>987</v>
      </c>
      <c r="G645" s="118" t="s">
        <v>1000</v>
      </c>
      <c r="H645" s="118" t="s">
        <v>1001</v>
      </c>
      <c r="I645" s="118">
        <v>0.18000000715255701</v>
      </c>
      <c r="J645" s="118">
        <v>0.15000000596046401</v>
      </c>
      <c r="K645" s="118">
        <v>2.5099999904632502</v>
      </c>
      <c r="L645" s="181">
        <f>(K645+'NPV Calcs'!$D$13)*About!$B$135</f>
        <v>9.4937577034055245</v>
      </c>
      <c r="M645" s="95" t="str">
        <f>INDEX('IEA Tech to Policy Mapping'!$B$2:$B$13,MATCH($H645,'IEA Tech to Policy Mapping'!$A$2:$A$13,0))</f>
        <v>ngps - T&amp;D methane capture</v>
      </c>
      <c r="N645" s="182">
        <f>(J645*About!$A$132/1000)*10^12*'EPA to IEA Scaling'!$E$13</f>
        <v>3399034700.7099504</v>
      </c>
      <c r="O645" s="183">
        <f>L645/About!$B$144</f>
        <v>17.862097567192887</v>
      </c>
      <c r="P645" s="174"/>
    </row>
    <row r="646" spans="2:16" x14ac:dyDescent="0.45">
      <c r="B646" s="118" t="s">
        <v>233</v>
      </c>
      <c r="C646" s="118" t="s">
        <v>1055</v>
      </c>
      <c r="D646" s="118" t="s">
        <v>985</v>
      </c>
      <c r="E646" s="118" t="s">
        <v>994</v>
      </c>
      <c r="F646" s="118" t="s">
        <v>987</v>
      </c>
      <c r="G646" s="118" t="s">
        <v>1000</v>
      </c>
      <c r="H646" s="118" t="s">
        <v>1001</v>
      </c>
      <c r="I646" s="118">
        <v>1.9999999552965102E-2</v>
      </c>
      <c r="J646" s="118">
        <v>9.9999997764825804E-3</v>
      </c>
      <c r="K646" s="118">
        <v>2.5099999904632502</v>
      </c>
      <c r="L646" s="181">
        <f>(K646+'NPV Calcs'!$D$13)*About!$B$135</f>
        <v>9.4937577034055245</v>
      </c>
      <c r="M646" s="95" t="str">
        <f>INDEX('IEA Tech to Policy Mapping'!$B$2:$B$13,MATCH($H646,'IEA Tech to Policy Mapping'!$A$2:$A$13,0))</f>
        <v>ngps - T&amp;D methane capture</v>
      </c>
      <c r="N646" s="182">
        <f>(J646*About!$A$132/1000)*10^12*'EPA to IEA Scaling'!$E$13</f>
        <v>226602299.31134129</v>
      </c>
      <c r="O646" s="183">
        <f>L646/About!$B$144</f>
        <v>17.862097567192887</v>
      </c>
      <c r="P646" s="174"/>
    </row>
    <row r="647" spans="2:16" x14ac:dyDescent="0.45">
      <c r="B647" s="118" t="s">
        <v>171</v>
      </c>
      <c r="C647" s="118" t="s">
        <v>1055</v>
      </c>
      <c r="D647" s="118" t="s">
        <v>962</v>
      </c>
      <c r="E647" s="118" t="s">
        <v>996</v>
      </c>
      <c r="F647" s="118" t="s">
        <v>997</v>
      </c>
      <c r="G647" s="118" t="s">
        <v>1000</v>
      </c>
      <c r="H647" s="118" t="s">
        <v>1008</v>
      </c>
      <c r="I647" s="118">
        <v>23.7600002288818</v>
      </c>
      <c r="J647" s="118">
        <v>20.2000007629394</v>
      </c>
      <c r="K647" s="118">
        <v>2.5799999237060498</v>
      </c>
      <c r="L647" s="181">
        <f>(K647+'NPV Calcs'!$D$13)*About!$B$135</f>
        <v>9.5566214805481309</v>
      </c>
      <c r="M647" s="95" t="str">
        <f>INDEX('IEA Tech to Policy Mapping'!$B$2:$B$13,MATCH($H647,'IEA Tech to Policy Mapping'!$A$2:$A$13,0))</f>
        <v>ngps - T&amp;D methane capture</v>
      </c>
      <c r="N647" s="182">
        <f>(J647*About!$A$132/1000)*10^12*'EPA to IEA Scaling'!$E$13</f>
        <v>457736672128.5036</v>
      </c>
      <c r="O647" s="183">
        <f>L647/About!$B$144</f>
        <v>17.98037306524575</v>
      </c>
      <c r="P647" s="174"/>
    </row>
    <row r="648" spans="2:16" x14ac:dyDescent="0.45">
      <c r="B648" s="118" t="s">
        <v>171</v>
      </c>
      <c r="C648" s="118" t="s">
        <v>1055</v>
      </c>
      <c r="D648" s="118" t="s">
        <v>985</v>
      </c>
      <c r="E648" s="118" t="s">
        <v>1007</v>
      </c>
      <c r="F648" s="118" t="s">
        <v>997</v>
      </c>
      <c r="G648" s="118" t="s">
        <v>1000</v>
      </c>
      <c r="H648" s="118" t="s">
        <v>1008</v>
      </c>
      <c r="I648" s="118">
        <v>0.15000000596046401</v>
      </c>
      <c r="J648" s="118">
        <v>0.129999995231628</v>
      </c>
      <c r="K648" s="118">
        <v>2.5799999237060498</v>
      </c>
      <c r="L648" s="181">
        <f>(K648+'NPV Calcs'!$D$13)*About!$B$135</f>
        <v>9.5566214805481309</v>
      </c>
      <c r="M648" s="95" t="str">
        <f>INDEX('IEA Tech to Policy Mapping'!$B$2:$B$13,MATCH($H648,'IEA Tech to Policy Mapping'!$A$2:$A$13,0))</f>
        <v>ngps - T&amp;D methane capture</v>
      </c>
      <c r="N648" s="182">
        <f>(J648*About!$A$132/1000)*10^12*'EPA to IEA Scaling'!$E$13</f>
        <v>2945829848.8394594</v>
      </c>
      <c r="O648" s="183">
        <f>L648/About!$B$144</f>
        <v>17.98037306524575</v>
      </c>
      <c r="P648" s="174"/>
    </row>
    <row r="649" spans="2:16" x14ac:dyDescent="0.45">
      <c r="B649" s="118" t="s">
        <v>82</v>
      </c>
      <c r="C649" s="118" t="s">
        <v>1055</v>
      </c>
      <c r="D649" s="118" t="s">
        <v>985</v>
      </c>
      <c r="E649" s="118" t="s">
        <v>986</v>
      </c>
      <c r="F649" s="118" t="s">
        <v>987</v>
      </c>
      <c r="G649" s="118" t="s">
        <v>988</v>
      </c>
      <c r="H649" s="118" t="s">
        <v>1006</v>
      </c>
      <c r="I649" s="118">
        <v>310.17001342773398</v>
      </c>
      <c r="J649" s="118">
        <v>310.17001342773398</v>
      </c>
      <c r="K649" s="118">
        <v>2.5899999141693102</v>
      </c>
      <c r="L649" s="181">
        <f>(K649+'NPV Calcs'!$D$13)*About!$B$135</f>
        <v>9.5656020201399343</v>
      </c>
      <c r="M649" s="95" t="str">
        <f>INDEX('IEA Tech to Policy Mapping'!$B$2:$B$13,MATCH($H649,'IEA Tech to Policy Mapping'!$A$2:$A$13,0))</f>
        <v>ngps - production methane capture</v>
      </c>
      <c r="N649" s="182">
        <f>(J649*About!$A$132/1000)*10^12*'EPA to IEA Scaling'!$E$13</f>
        <v>7028523979115.166</v>
      </c>
      <c r="O649" s="183">
        <f>L649/About!$B$144</f>
        <v>17.997269564967592</v>
      </c>
      <c r="P649" s="174"/>
    </row>
    <row r="650" spans="2:16" x14ac:dyDescent="0.45">
      <c r="B650" s="118" t="s">
        <v>158</v>
      </c>
      <c r="C650" s="118" t="s">
        <v>1055</v>
      </c>
      <c r="D650" s="118" t="s">
        <v>985</v>
      </c>
      <c r="E650" s="118" t="s">
        <v>1007</v>
      </c>
      <c r="F650" s="118" t="s">
        <v>997</v>
      </c>
      <c r="G650" s="118" t="s">
        <v>1000</v>
      </c>
      <c r="H650" s="118" t="s">
        <v>1008</v>
      </c>
      <c r="I650" s="118">
        <v>0.11999999731779</v>
      </c>
      <c r="J650" s="118">
        <v>0.109999999403953</v>
      </c>
      <c r="K650" s="118">
        <v>2.6099998950958199</v>
      </c>
      <c r="L650" s="181">
        <f>(K650+'NPV Calcs'!$D$13)*About!$B$135</f>
        <v>9.5835630993235323</v>
      </c>
      <c r="M650" s="95" t="str">
        <f>INDEX('IEA Tech to Policy Mapping'!$B$2:$B$13,MATCH($H650,'IEA Tech to Policy Mapping'!$A$2:$A$13,0))</f>
        <v>ngps - T&amp;D methane capture</v>
      </c>
      <c r="N650" s="182">
        <f>(J650*About!$A$132/1000)*10^12*'EPA to IEA Scaling'!$E$13</f>
        <v>2492625334.6327105</v>
      </c>
      <c r="O650" s="183">
        <f>L650/About!$B$144</f>
        <v>18.031062564411261</v>
      </c>
      <c r="P650" s="174"/>
    </row>
    <row r="651" spans="2:16" x14ac:dyDescent="0.45">
      <c r="B651" s="118" t="s">
        <v>158</v>
      </c>
      <c r="C651" s="118" t="s">
        <v>1055</v>
      </c>
      <c r="D651" s="118" t="s">
        <v>962</v>
      </c>
      <c r="E651" s="118" t="s">
        <v>996</v>
      </c>
      <c r="F651" s="118" t="s">
        <v>997</v>
      </c>
      <c r="G651" s="118" t="s">
        <v>1000</v>
      </c>
      <c r="H651" s="118" t="s">
        <v>1008</v>
      </c>
      <c r="I651" s="118">
        <v>20.4799995422363</v>
      </c>
      <c r="J651" s="118">
        <v>17.409999847412099</v>
      </c>
      <c r="K651" s="118">
        <v>2.6099998950958199</v>
      </c>
      <c r="L651" s="181">
        <f>(K651+'NPV Calcs'!$D$13)*About!$B$135</f>
        <v>9.5835630993235323</v>
      </c>
      <c r="M651" s="95" t="str">
        <f>INDEX('IEA Tech to Policy Mapping'!$B$2:$B$13,MATCH($H651,'IEA Tech to Policy Mapping'!$A$2:$A$13,0))</f>
        <v>ngps - T&amp;D methane capture</v>
      </c>
      <c r="N651" s="182">
        <f>(J651*About!$A$132/1000)*10^12*'EPA to IEA Scaling'!$E$13</f>
        <v>394514608461.45691</v>
      </c>
      <c r="O651" s="183">
        <f>L651/About!$B$144</f>
        <v>18.031062564411261</v>
      </c>
      <c r="P651" s="174"/>
    </row>
    <row r="652" spans="2:16" x14ac:dyDescent="0.45">
      <c r="B652" s="118" t="s">
        <v>171</v>
      </c>
      <c r="C652" s="118" t="s">
        <v>1055</v>
      </c>
      <c r="D652" s="118" t="s">
        <v>985</v>
      </c>
      <c r="E652" s="118" t="s">
        <v>986</v>
      </c>
      <c r="F652" s="118" t="s">
        <v>987</v>
      </c>
      <c r="G652" s="118" t="s">
        <v>988</v>
      </c>
      <c r="H652" s="118" t="s">
        <v>1006</v>
      </c>
      <c r="I652" s="118">
        <v>0.70999997854232699</v>
      </c>
      <c r="J652" s="118">
        <v>0.70999997854232699</v>
      </c>
      <c r="K652" s="118">
        <v>2.63000011444091</v>
      </c>
      <c r="L652" s="181">
        <f>(K652+'NPV Calcs'!$D$13)*About!$B$135</f>
        <v>9.6015243926200853</v>
      </c>
      <c r="M652" s="95" t="str">
        <f>INDEX('IEA Tech to Policy Mapping'!$B$2:$B$13,MATCH($H652,'IEA Tech to Policy Mapping'!$A$2:$A$13,0))</f>
        <v>ngps - production methane capture</v>
      </c>
      <c r="N652" s="182">
        <f>(J652*About!$A$132/1000)*10^12*'EPA to IEA Scaling'!$E$13</f>
        <v>16088763124.481308</v>
      </c>
      <c r="O652" s="183">
        <f>L652/About!$B$144</f>
        <v>18.064855966699263</v>
      </c>
      <c r="P652" s="174"/>
    </row>
    <row r="653" spans="2:16" x14ac:dyDescent="0.45">
      <c r="B653" s="118" t="s">
        <v>82</v>
      </c>
      <c r="C653" s="118" t="s">
        <v>1055</v>
      </c>
      <c r="D653" s="118" t="s">
        <v>985</v>
      </c>
      <c r="E653" s="118" t="s">
        <v>986</v>
      </c>
      <c r="F653" s="118" t="s">
        <v>987</v>
      </c>
      <c r="G653" s="118" t="s">
        <v>988</v>
      </c>
      <c r="H653" s="118" t="s">
        <v>1010</v>
      </c>
      <c r="I653" s="118">
        <v>28.540000915527301</v>
      </c>
      <c r="J653" s="118">
        <v>28.540000915527301</v>
      </c>
      <c r="K653" s="118">
        <v>2.8499999046325599</v>
      </c>
      <c r="L653" s="181">
        <f>(K653+'NPV Calcs'!$D$13)*About!$B$135</f>
        <v>9.799096263639699</v>
      </c>
      <c r="M653" s="95" t="str">
        <f>INDEX('IEA Tech to Policy Mapping'!$B$2:$B$13,MATCH($H653,'IEA Tech to Policy Mapping'!$A$2:$A$13,0))</f>
        <v>ngps - processing methane capture</v>
      </c>
      <c r="N653" s="182">
        <f>(J653*About!$A$132/1000)*10^12*'EPA to IEA Scaling'!$E$13</f>
        <v>646722997436.0127</v>
      </c>
      <c r="O653" s="183">
        <f>L653/About!$B$144</f>
        <v>18.436578960579681</v>
      </c>
      <c r="P653" s="174"/>
    </row>
    <row r="654" spans="2:16" x14ac:dyDescent="0.45">
      <c r="B654" s="118" t="s">
        <v>313</v>
      </c>
      <c r="C654" s="118" t="s">
        <v>1055</v>
      </c>
      <c r="D654" s="118" t="s">
        <v>985</v>
      </c>
      <c r="E654" s="118" t="s">
        <v>986</v>
      </c>
      <c r="F654" s="118" t="s">
        <v>987</v>
      </c>
      <c r="G654" s="118" t="s">
        <v>988</v>
      </c>
      <c r="H654" s="118" t="s">
        <v>1006</v>
      </c>
      <c r="I654" s="118">
        <v>4.5399999618530202</v>
      </c>
      <c r="J654" s="118">
        <v>4.5399999618530202</v>
      </c>
      <c r="K654" s="118">
        <v>2.92000007629394</v>
      </c>
      <c r="L654" s="181">
        <f>(K654+'NPV Calcs'!$D$13)*About!$B$135</f>
        <v>9.8619602548952603</v>
      </c>
      <c r="M654" s="95" t="str">
        <f>INDEX('IEA Tech to Policy Mapping'!$B$2:$B$13,MATCH($H654,'IEA Tech to Policy Mapping'!$A$2:$A$13,0))</f>
        <v>ngps - production methane capture</v>
      </c>
      <c r="N654" s="182">
        <f>(J654*About!$A$132/1000)*10^12*'EPA to IEA Scaling'!$E$13</f>
        <v>102877445322.41969</v>
      </c>
      <c r="O654" s="183">
        <f>L654/About!$B$144</f>
        <v>18.55485486147688</v>
      </c>
      <c r="P654" s="174"/>
    </row>
    <row r="655" spans="2:16" x14ac:dyDescent="0.45">
      <c r="B655" s="118" t="s">
        <v>156</v>
      </c>
      <c r="C655" s="118" t="s">
        <v>1055</v>
      </c>
      <c r="D655" s="118" t="s">
        <v>985</v>
      </c>
      <c r="E655" s="118" t="s">
        <v>986</v>
      </c>
      <c r="F655" s="118" t="s">
        <v>987</v>
      </c>
      <c r="G655" s="118" t="s">
        <v>988</v>
      </c>
      <c r="H655" s="118" t="s">
        <v>1006</v>
      </c>
      <c r="I655" s="118">
        <v>33.169998168945298</v>
      </c>
      <c r="J655" s="118">
        <v>33.169998168945298</v>
      </c>
      <c r="K655" s="118">
        <v>3.0199999809265101</v>
      </c>
      <c r="L655" s="181">
        <f>(K655+'NPV Calcs'!$D$13)*About!$B$135</f>
        <v>9.9517656508132681</v>
      </c>
      <c r="M655" s="95" t="str">
        <f>INDEX('IEA Tech to Policy Mapping'!$B$2:$B$13,MATCH($H655,'IEA Tech to Policy Mapping'!$A$2:$A$13,0))</f>
        <v>ngps - production methane capture</v>
      </c>
      <c r="N655" s="182">
        <f>(J655*About!$A$132/1000)*10^12*'EPA to IEA Scaling'!$E$13</f>
        <v>751639802124.05725</v>
      </c>
      <c r="O655" s="183">
        <f>L655/About!$B$144</f>
        <v>18.723819858695254</v>
      </c>
      <c r="P655" s="174"/>
    </row>
    <row r="656" spans="2:16" x14ac:dyDescent="0.45">
      <c r="B656" s="118" t="s">
        <v>1056</v>
      </c>
      <c r="C656" s="118" t="s">
        <v>1055</v>
      </c>
      <c r="D656" s="118" t="s">
        <v>985</v>
      </c>
      <c r="E656" s="118" t="s">
        <v>986</v>
      </c>
      <c r="F656" s="118" t="s">
        <v>987</v>
      </c>
      <c r="G656" s="118" t="s">
        <v>988</v>
      </c>
      <c r="H656" s="118" t="s">
        <v>1006</v>
      </c>
      <c r="I656" s="118">
        <v>1.58000004291534</v>
      </c>
      <c r="J656" s="118">
        <v>1.58000004291534</v>
      </c>
      <c r="K656" s="118">
        <v>3.0399999618530198</v>
      </c>
      <c r="L656" s="181">
        <f>(K656+'NPV Calcs'!$D$13)*About!$B$135</f>
        <v>9.9697267299968662</v>
      </c>
      <c r="M656" s="95" t="str">
        <f>INDEX('IEA Tech to Policy Mapping'!$B$2:$B$13,MATCH($H656,'IEA Tech to Policy Mapping'!$A$2:$A$13,0))</f>
        <v>ngps - production methane capture</v>
      </c>
      <c r="N656" s="182">
        <f>(J656*About!$A$132/1000)*10^12*'EPA to IEA Scaling'!$E$13</f>
        <v>35803165063.926498</v>
      </c>
      <c r="O656" s="183">
        <f>L656/About!$B$144</f>
        <v>18.757612858138923</v>
      </c>
      <c r="P656" s="174"/>
    </row>
    <row r="657" spans="2:16" x14ac:dyDescent="0.45">
      <c r="B657" s="118" t="s">
        <v>61</v>
      </c>
      <c r="C657" s="118" t="s">
        <v>1055</v>
      </c>
      <c r="D657" s="118" t="s">
        <v>985</v>
      </c>
      <c r="E657" s="118" t="s">
        <v>986</v>
      </c>
      <c r="F657" s="118" t="s">
        <v>987</v>
      </c>
      <c r="G657" s="118" t="s">
        <v>988</v>
      </c>
      <c r="H657" s="118" t="s">
        <v>1006</v>
      </c>
      <c r="I657" s="118">
        <v>0.5</v>
      </c>
      <c r="J657" s="118">
        <v>0.5</v>
      </c>
      <c r="K657" s="118">
        <v>3.2799999713897701</v>
      </c>
      <c r="L657" s="181">
        <f>(K657+'NPV Calcs'!$D$13)*About!$B$135</f>
        <v>10.185259894313043</v>
      </c>
      <c r="M657" s="95" t="str">
        <f>INDEX('IEA Tech to Policy Mapping'!$B$2:$B$13,MATCH($H657,'IEA Tech to Policy Mapping'!$A$2:$A$13,0))</f>
        <v>ngps - production methane capture</v>
      </c>
      <c r="N657" s="182">
        <f>(J657*About!$A$132/1000)*10^12*'EPA to IEA Scaling'!$E$13</f>
        <v>11330115218.814875</v>
      </c>
      <c r="O657" s="183">
        <f>L657/About!$B$144</f>
        <v>19.163129254307361</v>
      </c>
      <c r="P657" s="174"/>
    </row>
    <row r="658" spans="2:16" x14ac:dyDescent="0.45">
      <c r="B658" s="118" t="s">
        <v>158</v>
      </c>
      <c r="C658" s="118" t="s">
        <v>1055</v>
      </c>
      <c r="D658" s="118" t="s">
        <v>962</v>
      </c>
      <c r="E658" s="118" t="s">
        <v>996</v>
      </c>
      <c r="F658" s="118" t="s">
        <v>997</v>
      </c>
      <c r="G658" s="118" t="s">
        <v>988</v>
      </c>
      <c r="H658" s="118" t="s">
        <v>1010</v>
      </c>
      <c r="I658" s="118">
        <v>15</v>
      </c>
      <c r="J658" s="118">
        <v>15</v>
      </c>
      <c r="K658" s="118">
        <v>3.3299999237060498</v>
      </c>
      <c r="L658" s="181">
        <f>(K658+'NPV Calcs'!$D$13)*About!$B$135</f>
        <v>10.230162592272041</v>
      </c>
      <c r="M658" s="95" t="str">
        <f>INDEX('IEA Tech to Policy Mapping'!$B$2:$B$13,MATCH($H658,'IEA Tech to Policy Mapping'!$A$2:$A$13,0))</f>
        <v>ngps - processing methane capture</v>
      </c>
      <c r="N658" s="182">
        <f>(J658*About!$A$132/1000)*10^12*'EPA to IEA Scaling'!$E$13</f>
        <v>339903456564.44623</v>
      </c>
      <c r="O658" s="183">
        <f>L658/About!$B$144</f>
        <v>19.247611752916537</v>
      </c>
      <c r="P658" s="174"/>
    </row>
    <row r="659" spans="2:16" x14ac:dyDescent="0.45">
      <c r="B659" s="118" t="s">
        <v>171</v>
      </c>
      <c r="C659" s="118" t="s">
        <v>1055</v>
      </c>
      <c r="D659" s="118" t="s">
        <v>962</v>
      </c>
      <c r="E659" s="118" t="s">
        <v>996</v>
      </c>
      <c r="F659" s="118" t="s">
        <v>997</v>
      </c>
      <c r="G659" s="118" t="s">
        <v>988</v>
      </c>
      <c r="H659" s="118" t="s">
        <v>1010</v>
      </c>
      <c r="I659" s="118">
        <v>17.409999847412099</v>
      </c>
      <c r="J659" s="118">
        <v>17.409999847412099</v>
      </c>
      <c r="K659" s="118">
        <v>3.3499999046325599</v>
      </c>
      <c r="L659" s="181">
        <f>(K659+'NPV Calcs'!$D$13)*About!$B$135</f>
        <v>10.248123671455639</v>
      </c>
      <c r="M659" s="95" t="str">
        <f>INDEX('IEA Tech to Policy Mapping'!$B$2:$B$13,MATCH($H659,'IEA Tech to Policy Mapping'!$A$2:$A$13,0))</f>
        <v>ngps - processing methane capture</v>
      </c>
      <c r="N659" s="182">
        <f>(J659*About!$A$132/1000)*10^12*'EPA to IEA Scaling'!$E$13</f>
        <v>394514608461.45691</v>
      </c>
      <c r="O659" s="183">
        <f>L659/About!$B$144</f>
        <v>19.281404752360206</v>
      </c>
      <c r="P659" s="174"/>
    </row>
    <row r="660" spans="2:16" x14ac:dyDescent="0.45">
      <c r="B660" s="118" t="s">
        <v>233</v>
      </c>
      <c r="C660" s="118" t="s">
        <v>1055</v>
      </c>
      <c r="D660" s="118" t="s">
        <v>962</v>
      </c>
      <c r="E660" s="118" t="s">
        <v>996</v>
      </c>
      <c r="F660" s="118" t="s">
        <v>997</v>
      </c>
      <c r="G660" s="118" t="s">
        <v>1000</v>
      </c>
      <c r="H660" s="118" t="s">
        <v>1008</v>
      </c>
      <c r="I660" s="118">
        <v>0.83999997377395597</v>
      </c>
      <c r="J660" s="118">
        <v>0.70999997854232699</v>
      </c>
      <c r="K660" s="118">
        <v>3.3699998855590798</v>
      </c>
      <c r="L660" s="181">
        <f>(K660+'NPV Calcs'!$D$13)*About!$B$135</f>
        <v>10.266084750639248</v>
      </c>
      <c r="M660" s="95" t="str">
        <f>INDEX('IEA Tech to Policy Mapping'!$B$2:$B$13,MATCH($H660,'IEA Tech to Policy Mapping'!$A$2:$A$13,0))</f>
        <v>ngps - T&amp;D methane capture</v>
      </c>
      <c r="N660" s="182">
        <f>(J660*About!$A$132/1000)*10^12*'EPA to IEA Scaling'!$E$13</f>
        <v>16088763124.481308</v>
      </c>
      <c r="O660" s="183">
        <f>L660/About!$B$144</f>
        <v>19.315197751803893</v>
      </c>
      <c r="P660" s="174"/>
    </row>
    <row r="661" spans="2:16" x14ac:dyDescent="0.45">
      <c r="B661" s="118" t="s">
        <v>32</v>
      </c>
      <c r="C661" s="118" t="s">
        <v>1055</v>
      </c>
      <c r="D661" s="118" t="s">
        <v>962</v>
      </c>
      <c r="E661" s="118" t="s">
        <v>996</v>
      </c>
      <c r="F661" s="118" t="s">
        <v>997</v>
      </c>
      <c r="G661" s="118" t="s">
        <v>1000</v>
      </c>
      <c r="H661" s="118" t="s">
        <v>1008</v>
      </c>
      <c r="I661" s="118">
        <v>9.5100002288818306</v>
      </c>
      <c r="J661" s="118">
        <v>8.0900001525878906</v>
      </c>
      <c r="K661" s="118">
        <v>3.7599999904632502</v>
      </c>
      <c r="L661" s="181">
        <f>(K661+'NPV Calcs'!$D$13)*About!$B$135</f>
        <v>10.616326222945377</v>
      </c>
      <c r="M661" s="95" t="str">
        <f>INDEX('IEA Tech to Policy Mapping'!$B$2:$B$13,MATCH($H661,'IEA Tech to Policy Mapping'!$A$2:$A$13,0))</f>
        <v>ngps - T&amp;D methane capture</v>
      </c>
      <c r="N661" s="182">
        <f>(J661*About!$A$132/1000)*10^12*'EPA to IEA Scaling'!$E$13</f>
        <v>183321267698.10144</v>
      </c>
      <c r="O661" s="183">
        <f>L661/About!$B$144</f>
        <v>19.974162046644203</v>
      </c>
      <c r="P661" s="174"/>
    </row>
    <row r="662" spans="2:16" x14ac:dyDescent="0.45">
      <c r="B662" s="118" t="s">
        <v>32</v>
      </c>
      <c r="C662" s="118" t="s">
        <v>1055</v>
      </c>
      <c r="D662" s="118" t="s">
        <v>985</v>
      </c>
      <c r="E662" s="118" t="s">
        <v>1007</v>
      </c>
      <c r="F662" s="118" t="s">
        <v>997</v>
      </c>
      <c r="G662" s="118" t="s">
        <v>1000</v>
      </c>
      <c r="H662" s="118" t="s">
        <v>1008</v>
      </c>
      <c r="I662" s="118">
        <v>5.9999998658895402E-2</v>
      </c>
      <c r="J662" s="118">
        <v>5.0000000745057997E-2</v>
      </c>
      <c r="K662" s="118">
        <v>3.7599999904632502</v>
      </c>
      <c r="L662" s="181">
        <f>(K662+'NPV Calcs'!$D$13)*About!$B$135</f>
        <v>10.616326222945377</v>
      </c>
      <c r="M662" s="95" t="str">
        <f>INDEX('IEA Tech to Policy Mapping'!$B$2:$B$13,MATCH($H662,'IEA Tech to Policy Mapping'!$A$2:$A$13,0))</f>
        <v>ngps - T&amp;D methane capture</v>
      </c>
      <c r="N662" s="182">
        <f>(J662*About!$A$132/1000)*10^12*'EPA to IEA Scaling'!$E$13</f>
        <v>1133011538.7646732</v>
      </c>
      <c r="O662" s="183">
        <f>L662/About!$B$144</f>
        <v>19.974162046644203</v>
      </c>
      <c r="P662" s="174"/>
    </row>
    <row r="663" spans="2:16" x14ac:dyDescent="0.45">
      <c r="B663" s="118" t="s">
        <v>233</v>
      </c>
      <c r="C663" s="118" t="s">
        <v>1055</v>
      </c>
      <c r="D663" s="118" t="s">
        <v>985</v>
      </c>
      <c r="E663" s="118" t="s">
        <v>986</v>
      </c>
      <c r="F663" s="118" t="s">
        <v>987</v>
      </c>
      <c r="G663" s="118" t="s">
        <v>988</v>
      </c>
      <c r="H663" s="118" t="s">
        <v>1006</v>
      </c>
      <c r="I663" s="118">
        <v>0.28000000119209201</v>
      </c>
      <c r="J663" s="118">
        <v>0.28000000119209201</v>
      </c>
      <c r="K663" s="118">
        <v>4.2699999809265101</v>
      </c>
      <c r="L663" s="181">
        <f>(K663+'NPV Calcs'!$D$13)*About!$B$135</f>
        <v>11.07433417035312</v>
      </c>
      <c r="M663" s="95" t="str">
        <f>INDEX('IEA Tech to Policy Mapping'!$B$2:$B$13,MATCH($H663,'IEA Tech to Policy Mapping'!$A$2:$A$13,0))</f>
        <v>ngps - production methane capture</v>
      </c>
      <c r="N663" s="182">
        <f>(J663*About!$A$132/1000)*10^12*'EPA to IEA Scaling'!$E$13</f>
        <v>6344864549.5494089</v>
      </c>
      <c r="O663" s="183">
        <f>L663/About!$B$144</f>
        <v>20.83588433814657</v>
      </c>
      <c r="P663" s="174"/>
    </row>
    <row r="664" spans="2:16" x14ac:dyDescent="0.45">
      <c r="B664" s="118" t="s">
        <v>32</v>
      </c>
      <c r="C664" s="118" t="s">
        <v>1055</v>
      </c>
      <c r="D664" s="118" t="s">
        <v>985</v>
      </c>
      <c r="E664" s="118" t="s">
        <v>994</v>
      </c>
      <c r="F664" s="118" t="s">
        <v>987</v>
      </c>
      <c r="G664" s="118" t="s">
        <v>1000</v>
      </c>
      <c r="H664" s="118" t="s">
        <v>1001</v>
      </c>
      <c r="I664" s="118">
        <v>0.18000000715255701</v>
      </c>
      <c r="J664" s="118">
        <v>0.15000000596046401</v>
      </c>
      <c r="K664" s="118">
        <v>4.2800002098083496</v>
      </c>
      <c r="L664" s="181">
        <f>(K664+'NPV Calcs'!$D$13)*About!$B$135</f>
        <v>11.083314924057877</v>
      </c>
      <c r="M664" s="95" t="str">
        <f>INDEX('IEA Tech to Policy Mapping'!$B$2:$B$13,MATCH($H664,'IEA Tech to Policy Mapping'!$A$2:$A$13,0))</f>
        <v>ngps - T&amp;D methane capture</v>
      </c>
      <c r="N664" s="182">
        <f>(J664*About!$A$132/1000)*10^12*'EPA to IEA Scaling'!$E$13</f>
        <v>3399034700.7099504</v>
      </c>
      <c r="O664" s="183">
        <f>L664/About!$B$144</f>
        <v>20.852781240712741</v>
      </c>
      <c r="P664" s="174"/>
    </row>
    <row r="665" spans="2:16" x14ac:dyDescent="0.45">
      <c r="B665" s="118" t="s">
        <v>32</v>
      </c>
      <c r="C665" s="118" t="s">
        <v>1055</v>
      </c>
      <c r="D665" s="118" t="s">
        <v>962</v>
      </c>
      <c r="E665" s="118" t="s">
        <v>999</v>
      </c>
      <c r="F665" s="118" t="s">
        <v>987</v>
      </c>
      <c r="G665" s="118" t="s">
        <v>1000</v>
      </c>
      <c r="H665" s="118" t="s">
        <v>1001</v>
      </c>
      <c r="I665" s="118">
        <v>4.3099999427795401</v>
      </c>
      <c r="J665" s="118">
        <v>3.66000008583068</v>
      </c>
      <c r="K665" s="118">
        <v>4.2800002098083496</v>
      </c>
      <c r="L665" s="181">
        <f>(K665+'NPV Calcs'!$D$13)*About!$B$135</f>
        <v>11.083314924057877</v>
      </c>
      <c r="M665" s="95" t="str">
        <f>INDEX('IEA Tech to Policy Mapping'!$B$2:$B$13,MATCH($H665,'IEA Tech to Policy Mapping'!$A$2:$A$13,0))</f>
        <v>ngps - T&amp;D methane capture</v>
      </c>
      <c r="N665" s="182">
        <f>(J665*About!$A$132/1000)*10^12*'EPA to IEA Scaling'!$E$13</f>
        <v>82936445346.667862</v>
      </c>
      <c r="O665" s="183">
        <f>L665/About!$B$144</f>
        <v>20.852781240712741</v>
      </c>
      <c r="P665" s="174"/>
    </row>
    <row r="666" spans="2:16" x14ac:dyDescent="0.45">
      <c r="B666" s="118" t="s">
        <v>158</v>
      </c>
      <c r="C666" s="118" t="s">
        <v>1055</v>
      </c>
      <c r="D666" s="118" t="s">
        <v>985</v>
      </c>
      <c r="E666" s="118" t="s">
        <v>986</v>
      </c>
      <c r="F666" s="118" t="s">
        <v>987</v>
      </c>
      <c r="G666" s="118" t="s">
        <v>988</v>
      </c>
      <c r="H666" s="118" t="s">
        <v>1006</v>
      </c>
      <c r="I666" s="118">
        <v>57.639999389648402</v>
      </c>
      <c r="J666" s="118">
        <v>57.639999389648402</v>
      </c>
      <c r="K666" s="118">
        <v>4.6599998474120996</v>
      </c>
      <c r="L666" s="181">
        <f>(K666+'NPV Calcs'!$D$13)*About!$B$135</f>
        <v>11.424575428546294</v>
      </c>
      <c r="M666" s="95" t="str">
        <f>INDEX('IEA Tech to Policy Mapping'!$B$2:$B$13,MATCH($H666,'IEA Tech to Policy Mapping'!$A$2:$A$13,0))</f>
        <v>ngps - production methane capture</v>
      </c>
      <c r="N666" s="182">
        <f>(J666*About!$A$132/1000)*10^12*'EPA to IEA Scaling'!$E$13</f>
        <v>1306135668594.271</v>
      </c>
      <c r="O666" s="183">
        <f>L666/About!$B$144</f>
        <v>21.494848230142544</v>
      </c>
      <c r="P666" s="174"/>
    </row>
    <row r="667" spans="2:16" x14ac:dyDescent="0.45">
      <c r="B667" s="118" t="s">
        <v>32</v>
      </c>
      <c r="C667" s="118" t="s">
        <v>1055</v>
      </c>
      <c r="D667" s="118" t="s">
        <v>985</v>
      </c>
      <c r="E667" s="118" t="s">
        <v>986</v>
      </c>
      <c r="F667" s="118" t="s">
        <v>987</v>
      </c>
      <c r="G667" s="118" t="s">
        <v>988</v>
      </c>
      <c r="H667" s="118" t="s">
        <v>1006</v>
      </c>
      <c r="I667" s="118">
        <v>5.2399997711181596</v>
      </c>
      <c r="J667" s="118">
        <v>5.2399997711181596</v>
      </c>
      <c r="K667" s="118">
        <v>4.9499998092651296</v>
      </c>
      <c r="L667" s="181">
        <f>(K667+'NPV Calcs'!$D$13)*About!$B$135</f>
        <v>11.685011290821471</v>
      </c>
      <c r="M667" s="95" t="str">
        <f>INDEX('IEA Tech to Policy Mapping'!$B$2:$B$13,MATCH($H667,'IEA Tech to Policy Mapping'!$A$2:$A$13,0))</f>
        <v>ngps - production methane capture</v>
      </c>
      <c r="N667" s="182">
        <f>(J667*About!$A$132/1000)*10^12*'EPA to IEA Scaling'!$E$13</f>
        <v>118739602306.66464</v>
      </c>
      <c r="O667" s="183">
        <f>L667/About!$B$144</f>
        <v>21.984847124920165</v>
      </c>
      <c r="P667" s="174"/>
    </row>
    <row r="668" spans="2:16" x14ac:dyDescent="0.45">
      <c r="B668" s="118" t="s">
        <v>40</v>
      </c>
      <c r="C668" s="118" t="s">
        <v>1055</v>
      </c>
      <c r="D668" s="118" t="s">
        <v>985</v>
      </c>
      <c r="E668" s="118" t="s">
        <v>986</v>
      </c>
      <c r="F668" s="118" t="s">
        <v>987</v>
      </c>
      <c r="G668" s="118" t="s">
        <v>988</v>
      </c>
      <c r="H668" s="118" t="s">
        <v>1006</v>
      </c>
      <c r="I668" s="118">
        <v>0.54000002145767201</v>
      </c>
      <c r="J668" s="118">
        <v>0.54000002145767201</v>
      </c>
      <c r="K668" s="118">
        <v>5.0199999809265101</v>
      </c>
      <c r="L668" s="181">
        <f>(K668+'NPV Calcs'!$D$13)*About!$B$135</f>
        <v>11.747875282077032</v>
      </c>
      <c r="M668" s="95" t="str">
        <f>INDEX('IEA Tech to Policy Mapping'!$B$2:$B$13,MATCH($H668,'IEA Tech to Policy Mapping'!$A$2:$A$13,0))</f>
        <v>ngps - production methane capture</v>
      </c>
      <c r="N668" s="182">
        <f>(J668*About!$A$132/1000)*10^12*'EPA to IEA Scaling'!$E$13</f>
        <v>12236524922.555857</v>
      </c>
      <c r="O668" s="183">
        <f>L668/About!$B$144</f>
        <v>22.103123025817361</v>
      </c>
      <c r="P668" s="174"/>
    </row>
    <row r="669" spans="2:16" x14ac:dyDescent="0.45">
      <c r="B669" s="118" t="s">
        <v>246</v>
      </c>
      <c r="C669" s="118" t="s">
        <v>1055</v>
      </c>
      <c r="D669" s="118" t="s">
        <v>985</v>
      </c>
      <c r="E669" s="118" t="s">
        <v>986</v>
      </c>
      <c r="F669" s="118" t="s">
        <v>987</v>
      </c>
      <c r="G669" s="118" t="s">
        <v>988</v>
      </c>
      <c r="H669" s="118" t="s">
        <v>1006</v>
      </c>
      <c r="I669" s="118">
        <v>11.529999732971101</v>
      </c>
      <c r="J669" s="118">
        <v>11.529999732971101</v>
      </c>
      <c r="K669" s="118">
        <v>5.5799999237060502</v>
      </c>
      <c r="L669" s="181">
        <f>(K669+'NPV Calcs'!$D$13)*About!$B$135</f>
        <v>12.250785927443777</v>
      </c>
      <c r="M669" s="95" t="str">
        <f>INDEX('IEA Tech to Policy Mapping'!$B$2:$B$13,MATCH($H669,'IEA Tech to Policy Mapping'!$A$2:$A$13,0))</f>
        <v>ngps - production methane capture</v>
      </c>
      <c r="N669" s="182">
        <f>(J669*About!$A$132/1000)*10^12*'EPA to IEA Scaling'!$E$13</f>
        <v>261272450894.9346</v>
      </c>
      <c r="O669" s="183">
        <f>L669/About!$B$144</f>
        <v>23.049327815928912</v>
      </c>
      <c r="P669" s="174"/>
    </row>
    <row r="670" spans="2:16" x14ac:dyDescent="0.45">
      <c r="B670" s="118" t="s">
        <v>40</v>
      </c>
      <c r="C670" s="118" t="s">
        <v>1055</v>
      </c>
      <c r="D670" s="118" t="s">
        <v>985</v>
      </c>
      <c r="E670" s="118" t="s">
        <v>1007</v>
      </c>
      <c r="F670" s="118" t="s">
        <v>997</v>
      </c>
      <c r="G670" s="118" t="s">
        <v>1000</v>
      </c>
      <c r="H670" s="118" t="s">
        <v>1008</v>
      </c>
      <c r="I670" s="118">
        <v>9.9999997764825804E-3</v>
      </c>
      <c r="J670" s="118">
        <v>9.9999997764825804E-3</v>
      </c>
      <c r="K670" s="118">
        <v>5.7199997901916504</v>
      </c>
      <c r="L670" s="181">
        <f>(K670+'NPV Calcs'!$D$13)*About!$B$135</f>
        <v>12.37651348172899</v>
      </c>
      <c r="M670" s="95" t="str">
        <f>INDEX('IEA Tech to Policy Mapping'!$B$2:$B$13,MATCH($H670,'IEA Tech to Policy Mapping'!$A$2:$A$13,0))</f>
        <v>ngps - T&amp;D methane capture</v>
      </c>
      <c r="N670" s="182">
        <f>(J670*About!$A$132/1000)*10^12*'EPA to IEA Scaling'!$E$13</f>
        <v>226602299.31134129</v>
      </c>
      <c r="O670" s="183">
        <f>L670/About!$B$144</f>
        <v>23.285878812034639</v>
      </c>
      <c r="P670" s="174"/>
    </row>
    <row r="671" spans="2:16" x14ac:dyDescent="0.45">
      <c r="B671" s="118" t="s">
        <v>246</v>
      </c>
      <c r="C671" s="118" t="s">
        <v>1055</v>
      </c>
      <c r="D671" s="118" t="s">
        <v>985</v>
      </c>
      <c r="E671" s="118" t="s">
        <v>1007</v>
      </c>
      <c r="F671" s="118" t="s">
        <v>997</v>
      </c>
      <c r="G671" s="118" t="s">
        <v>1000</v>
      </c>
      <c r="H671" s="118" t="s">
        <v>1008</v>
      </c>
      <c r="I671" s="118">
        <v>3.9999999105930301E-2</v>
      </c>
      <c r="J671" s="118">
        <v>2.9999999329447701E-2</v>
      </c>
      <c r="K671" s="118">
        <v>5.7199997901916504</v>
      </c>
      <c r="L671" s="181">
        <f>(K671+'NPV Calcs'!$D$13)*About!$B$135</f>
        <v>12.37651348172899</v>
      </c>
      <c r="M671" s="95" t="str">
        <f>INDEX('IEA Tech to Policy Mapping'!$B$2:$B$13,MATCH($H671,'IEA Tech to Policy Mapping'!$A$2:$A$13,0))</f>
        <v>ngps - T&amp;D methane capture</v>
      </c>
      <c r="N671" s="182">
        <f>(J671*About!$A$132/1000)*10^12*'EPA to IEA Scaling'!$E$13</f>
        <v>679806897.9340229</v>
      </c>
      <c r="O671" s="183">
        <f>L671/About!$B$144</f>
        <v>23.285878812034639</v>
      </c>
      <c r="P671" s="174"/>
    </row>
    <row r="672" spans="2:16" x14ac:dyDescent="0.45">
      <c r="B672" s="118" t="s">
        <v>246</v>
      </c>
      <c r="C672" s="118" t="s">
        <v>1055</v>
      </c>
      <c r="D672" s="118" t="s">
        <v>962</v>
      </c>
      <c r="E672" s="118" t="s">
        <v>996</v>
      </c>
      <c r="F672" s="118" t="s">
        <v>997</v>
      </c>
      <c r="G672" s="118" t="s">
        <v>1000</v>
      </c>
      <c r="H672" s="118" t="s">
        <v>1008</v>
      </c>
      <c r="I672" s="118">
        <v>17.709999084472599</v>
      </c>
      <c r="J672" s="118">
        <v>15.050000190734799</v>
      </c>
      <c r="K672" s="118">
        <v>5.7199997901916504</v>
      </c>
      <c r="L672" s="181">
        <f>(K672+'NPV Calcs'!$D$13)*About!$B$135</f>
        <v>12.37651348172899</v>
      </c>
      <c r="M672" s="95" t="str">
        <f>INDEX('IEA Tech to Policy Mapping'!$B$2:$B$13,MATCH($H672,'IEA Tech to Policy Mapping'!$A$2:$A$13,0))</f>
        <v>ngps - T&amp;D methane capture</v>
      </c>
      <c r="N672" s="182">
        <f>(J672*About!$A$132/1000)*10^12*'EPA to IEA Scaling'!$E$13</f>
        <v>341036472408.42218</v>
      </c>
      <c r="O672" s="183">
        <f>L672/About!$B$144</f>
        <v>23.285878812034639</v>
      </c>
      <c r="P672" s="174"/>
    </row>
    <row r="673" spans="2:16" x14ac:dyDescent="0.45">
      <c r="B673" s="118" t="s">
        <v>40</v>
      </c>
      <c r="C673" s="118" t="s">
        <v>1055</v>
      </c>
      <c r="D673" s="118" t="s">
        <v>962</v>
      </c>
      <c r="E673" s="118" t="s">
        <v>996</v>
      </c>
      <c r="F673" s="118" t="s">
        <v>997</v>
      </c>
      <c r="G673" s="118" t="s">
        <v>1000</v>
      </c>
      <c r="H673" s="118" t="s">
        <v>1008</v>
      </c>
      <c r="I673" s="118">
        <v>12.8400001525878</v>
      </c>
      <c r="J673" s="118">
        <v>10.920000076293899</v>
      </c>
      <c r="K673" s="118">
        <v>5.7199997901916504</v>
      </c>
      <c r="L673" s="181">
        <f>(K673+'NPV Calcs'!$D$13)*About!$B$135</f>
        <v>12.37651348172899</v>
      </c>
      <c r="M673" s="95" t="str">
        <f>INDEX('IEA Tech to Policy Mapping'!$B$2:$B$13,MATCH($H673,'IEA Tech to Policy Mapping'!$A$2:$A$13,0))</f>
        <v>ngps - T&amp;D methane capture</v>
      </c>
      <c r="N673" s="182">
        <f>(J673*About!$A$132/1000)*10^12*'EPA to IEA Scaling'!$E$13</f>
        <v>247449718107.75421</v>
      </c>
      <c r="O673" s="183">
        <f>L673/About!$B$144</f>
        <v>23.285878812034639</v>
      </c>
      <c r="P673" s="174"/>
    </row>
    <row r="674" spans="2:16" x14ac:dyDescent="0.45">
      <c r="B674" s="118" t="s">
        <v>158</v>
      </c>
      <c r="C674" s="118" t="s">
        <v>1055</v>
      </c>
      <c r="D674" s="118" t="s">
        <v>962</v>
      </c>
      <c r="E674" s="118" t="s">
        <v>996</v>
      </c>
      <c r="F674" s="118" t="s">
        <v>997</v>
      </c>
      <c r="G674" s="118" t="s">
        <v>1000</v>
      </c>
      <c r="H674" s="118" t="s">
        <v>1008</v>
      </c>
      <c r="I674" s="118">
        <v>13.649999618530201</v>
      </c>
      <c r="J674" s="118">
        <v>11.6000003814697</v>
      </c>
      <c r="K674" s="118">
        <v>5.7399997711181596</v>
      </c>
      <c r="L674" s="181">
        <f>(K674+'NPV Calcs'!$D$13)*About!$B$135</f>
        <v>12.394474560912588</v>
      </c>
      <c r="M674" s="95" t="str">
        <f>INDEX('IEA Tech to Policy Mapping'!$B$2:$B$13,MATCH($H674,'IEA Tech to Policy Mapping'!$A$2:$A$13,0))</f>
        <v>ngps - T&amp;D methane capture</v>
      </c>
      <c r="N674" s="182">
        <f>(J674*About!$A$132/1000)*10^12*'EPA to IEA Scaling'!$E$13</f>
        <v>262858681720.69641</v>
      </c>
      <c r="O674" s="183">
        <f>L674/About!$B$144</f>
        <v>23.319671811478308</v>
      </c>
      <c r="P674" s="174"/>
    </row>
    <row r="675" spans="2:16" x14ac:dyDescent="0.45">
      <c r="B675" s="118" t="s">
        <v>158</v>
      </c>
      <c r="C675" s="118" t="s">
        <v>1055</v>
      </c>
      <c r="D675" s="118" t="s">
        <v>985</v>
      </c>
      <c r="E675" s="118" t="s">
        <v>1007</v>
      </c>
      <c r="F675" s="118" t="s">
        <v>997</v>
      </c>
      <c r="G675" s="118" t="s">
        <v>1000</v>
      </c>
      <c r="H675" s="118" t="s">
        <v>1008</v>
      </c>
      <c r="I675" s="118">
        <v>7.9999998211860601E-2</v>
      </c>
      <c r="J675" s="118">
        <v>7.0000000298023196E-2</v>
      </c>
      <c r="K675" s="118">
        <v>5.7399997711181596</v>
      </c>
      <c r="L675" s="181">
        <f>(K675+'NPV Calcs'!$D$13)*About!$B$135</f>
        <v>12.394474560912588</v>
      </c>
      <c r="M675" s="95" t="str">
        <f>INDEX('IEA Tech to Policy Mapping'!$B$2:$B$13,MATCH($H675,'IEA Tech to Policy Mapping'!$A$2:$A$13,0))</f>
        <v>ngps - T&amp;D methane capture</v>
      </c>
      <c r="N675" s="182">
        <f>(J675*About!$A$132/1000)*10^12*'EPA to IEA Scaling'!$E$13</f>
        <v>1586216137.3873568</v>
      </c>
      <c r="O675" s="183">
        <f>L675/About!$B$144</f>
        <v>23.319671811478308</v>
      </c>
      <c r="P675" s="174"/>
    </row>
    <row r="676" spans="2:16" x14ac:dyDescent="0.45">
      <c r="B676" s="118" t="s">
        <v>32</v>
      </c>
      <c r="C676" s="118" t="s">
        <v>1055</v>
      </c>
      <c r="D676" s="118" t="s">
        <v>985</v>
      </c>
      <c r="E676" s="118" t="s">
        <v>1007</v>
      </c>
      <c r="F676" s="118" t="s">
        <v>997</v>
      </c>
      <c r="G676" s="118" t="s">
        <v>1000</v>
      </c>
      <c r="H676" s="118" t="s">
        <v>1008</v>
      </c>
      <c r="I676" s="118">
        <v>3.9999999105930301E-2</v>
      </c>
      <c r="J676" s="118">
        <v>3.9999999105930301E-2</v>
      </c>
      <c r="K676" s="118">
        <v>5.7399997711181596</v>
      </c>
      <c r="L676" s="181">
        <f>(K676+'NPV Calcs'!$D$13)*About!$B$135</f>
        <v>12.394474560912588</v>
      </c>
      <c r="M676" s="95" t="str">
        <f>INDEX('IEA Tech to Policy Mapping'!$B$2:$B$13,MATCH($H676,'IEA Tech to Policy Mapping'!$A$2:$A$13,0))</f>
        <v>ngps - T&amp;D methane capture</v>
      </c>
      <c r="N676" s="182">
        <f>(J676*About!$A$132/1000)*10^12*'EPA to IEA Scaling'!$E$13</f>
        <v>906409197.24536443</v>
      </c>
      <c r="O676" s="183">
        <f>L676/About!$B$144</f>
        <v>23.319671811478308</v>
      </c>
      <c r="P676" s="174"/>
    </row>
    <row r="677" spans="2:16" x14ac:dyDescent="0.45">
      <c r="B677" s="118" t="s">
        <v>32</v>
      </c>
      <c r="C677" s="118" t="s">
        <v>1055</v>
      </c>
      <c r="D677" s="118" t="s">
        <v>962</v>
      </c>
      <c r="E677" s="118" t="s">
        <v>996</v>
      </c>
      <c r="F677" s="118" t="s">
        <v>997</v>
      </c>
      <c r="G677" s="118" t="s">
        <v>1000</v>
      </c>
      <c r="H677" s="118" t="s">
        <v>1008</v>
      </c>
      <c r="I677" s="118">
        <v>7.1399998664855904</v>
      </c>
      <c r="J677" s="118">
        <v>6.0700001716613698</v>
      </c>
      <c r="K677" s="118">
        <v>5.7399997711181596</v>
      </c>
      <c r="L677" s="181">
        <f>(K677+'NPV Calcs'!$D$13)*About!$B$135</f>
        <v>12.394474560912588</v>
      </c>
      <c r="M677" s="95" t="str">
        <f>INDEX('IEA Tech to Policy Mapping'!$B$2:$B$13,MATCH($H677,'IEA Tech to Policy Mapping'!$A$2:$A$13,0))</f>
        <v>ngps - T&amp;D methane capture</v>
      </c>
      <c r="N677" s="182">
        <f>(J677*About!$A$132/1000)*10^12*'EPA to IEA Scaling'!$E$13</f>
        <v>137547602646.29877</v>
      </c>
      <c r="O677" s="183">
        <f>L677/About!$B$144</f>
        <v>23.319671811478308</v>
      </c>
      <c r="P677" s="174"/>
    </row>
    <row r="678" spans="2:16" x14ac:dyDescent="0.45">
      <c r="B678" s="118" t="s">
        <v>171</v>
      </c>
      <c r="C678" s="118" t="s">
        <v>1055</v>
      </c>
      <c r="D678" s="118" t="s">
        <v>985</v>
      </c>
      <c r="E678" s="118" t="s">
        <v>1007</v>
      </c>
      <c r="F678" s="118" t="s">
        <v>997</v>
      </c>
      <c r="G678" s="118" t="s">
        <v>1000</v>
      </c>
      <c r="H678" s="118" t="s">
        <v>1008</v>
      </c>
      <c r="I678" s="118">
        <v>0.10000000149011599</v>
      </c>
      <c r="J678" s="118">
        <v>7.9999998211860601E-2</v>
      </c>
      <c r="K678" s="118">
        <v>6.2199997901916504</v>
      </c>
      <c r="L678" s="181">
        <f>(K678+'NPV Calcs'!$D$13)*About!$B$135</f>
        <v>12.82554088954493</v>
      </c>
      <c r="M678" s="95" t="str">
        <f>INDEX('IEA Tech to Policy Mapping'!$B$2:$B$13,MATCH($H678,'IEA Tech to Policy Mapping'!$A$2:$A$13,0))</f>
        <v>ngps - T&amp;D methane capture</v>
      </c>
      <c r="N678" s="182">
        <f>(J678*About!$A$132/1000)*10^12*'EPA to IEA Scaling'!$E$13</f>
        <v>1812818394.4907289</v>
      </c>
      <c r="O678" s="183">
        <f>L678/About!$B$144</f>
        <v>24.130704603815165</v>
      </c>
      <c r="P678" s="174"/>
    </row>
    <row r="679" spans="2:16" x14ac:dyDescent="0.45">
      <c r="B679" s="118" t="s">
        <v>171</v>
      </c>
      <c r="C679" s="118" t="s">
        <v>1055</v>
      </c>
      <c r="D679" s="118" t="s">
        <v>962</v>
      </c>
      <c r="E679" s="118" t="s">
        <v>996</v>
      </c>
      <c r="F679" s="118" t="s">
        <v>997</v>
      </c>
      <c r="G679" s="118" t="s">
        <v>1000</v>
      </c>
      <c r="H679" s="118" t="s">
        <v>1008</v>
      </c>
      <c r="I679" s="118">
        <v>15.8400001525878</v>
      </c>
      <c r="J679" s="118">
        <v>13.4700002670288</v>
      </c>
      <c r="K679" s="118">
        <v>6.2199997901916504</v>
      </c>
      <c r="L679" s="181">
        <f>(K679+'NPV Calcs'!$D$13)*About!$B$135</f>
        <v>12.82554088954493</v>
      </c>
      <c r="M679" s="95" t="str">
        <f>INDEX('IEA Tech to Policy Mapping'!$B$2:$B$13,MATCH($H679,'IEA Tech to Policy Mapping'!$A$2:$A$13,0))</f>
        <v>ngps - T&amp;D methane capture</v>
      </c>
      <c r="N679" s="182">
        <f>(J679*About!$A$132/1000)*10^12*'EPA to IEA Scaling'!$E$13</f>
        <v>305233310045.80688</v>
      </c>
      <c r="O679" s="183">
        <f>L679/About!$B$144</f>
        <v>24.130704603815165</v>
      </c>
      <c r="P679" s="174"/>
    </row>
    <row r="680" spans="2:16" x14ac:dyDescent="0.45">
      <c r="B680" s="118" t="s">
        <v>233</v>
      </c>
      <c r="C680" s="118" t="s">
        <v>1055</v>
      </c>
      <c r="D680" s="118" t="s">
        <v>962</v>
      </c>
      <c r="E680" s="118" t="s">
        <v>996</v>
      </c>
      <c r="F680" s="118" t="s">
        <v>997</v>
      </c>
      <c r="G680" s="118" t="s">
        <v>1000</v>
      </c>
      <c r="H680" s="118" t="s">
        <v>1008</v>
      </c>
      <c r="I680" s="118">
        <v>0.56000000238418501</v>
      </c>
      <c r="J680" s="118">
        <v>0.479999989271163</v>
      </c>
      <c r="K680" s="118">
        <v>6.6999998092651296</v>
      </c>
      <c r="L680" s="181">
        <f>(K680+'NPV Calcs'!$D$13)*About!$B$135</f>
        <v>13.256607218177264</v>
      </c>
      <c r="M680" s="95" t="str">
        <f>INDEX('IEA Tech to Policy Mapping'!$B$2:$B$13,MATCH($H680,'IEA Tech to Policy Mapping'!$A$2:$A$13,0))</f>
        <v>ngps - T&amp;D methane capture</v>
      </c>
      <c r="N680" s="182">
        <f>(J680*About!$A$132/1000)*10^12*'EPA to IEA Scaling'!$E$13</f>
        <v>10876910366.944361</v>
      </c>
      <c r="O680" s="183">
        <f>L680/About!$B$144</f>
        <v>24.941737396152007</v>
      </c>
      <c r="P680" s="174"/>
    </row>
    <row r="681" spans="2:16" x14ac:dyDescent="0.45">
      <c r="B681" s="118" t="s">
        <v>233</v>
      </c>
      <c r="C681" s="118" t="s">
        <v>1055</v>
      </c>
      <c r="D681" s="118" t="s">
        <v>962</v>
      </c>
      <c r="E681" s="118" t="s">
        <v>996</v>
      </c>
      <c r="F681" s="118" t="s">
        <v>997</v>
      </c>
      <c r="G681" s="118" t="s">
        <v>988</v>
      </c>
      <c r="H681" s="118" t="s">
        <v>1010</v>
      </c>
      <c r="I681" s="118">
        <v>0.62000000476837103</v>
      </c>
      <c r="J681" s="118">
        <v>0.62000000476837103</v>
      </c>
      <c r="K681" s="118">
        <v>6.88000011444091</v>
      </c>
      <c r="L681" s="181">
        <f>(K681+'NPV Calcs'!$D$13)*About!$B$135</f>
        <v>13.418257359055582</v>
      </c>
      <c r="M681" s="95" t="str">
        <f>INDEX('IEA Tech to Policy Mapping'!$B$2:$B$13,MATCH($H681,'IEA Tech to Policy Mapping'!$A$2:$A$13,0))</f>
        <v>ngps - processing methane capture</v>
      </c>
      <c r="N681" s="182">
        <f>(J681*About!$A$132/1000)*10^12*'EPA to IEA Scaling'!$E$13</f>
        <v>14049342979.382833</v>
      </c>
      <c r="O681" s="183">
        <f>L681/About!$B$144</f>
        <v>25.245875196833737</v>
      </c>
      <c r="P681" s="174"/>
    </row>
    <row r="682" spans="2:16" x14ac:dyDescent="0.45">
      <c r="B682" s="118" t="s">
        <v>156</v>
      </c>
      <c r="C682" s="118" t="s">
        <v>1055</v>
      </c>
      <c r="D682" s="118" t="s">
        <v>985</v>
      </c>
      <c r="E682" s="118" t="s">
        <v>1007</v>
      </c>
      <c r="F682" s="118" t="s">
        <v>997</v>
      </c>
      <c r="G682" s="118" t="s">
        <v>988</v>
      </c>
      <c r="H682" s="118" t="s">
        <v>1004</v>
      </c>
      <c r="I682" s="118">
        <v>1.53999996185302</v>
      </c>
      <c r="J682" s="118">
        <v>1.53999996185302</v>
      </c>
      <c r="K682" s="118">
        <v>6.9299998283386204</v>
      </c>
      <c r="L682" s="181">
        <f>(K682+'NPV Calcs'!$D$13)*About!$B$135</f>
        <v>13.463159842901636</v>
      </c>
      <c r="M682" s="95" t="str">
        <f>INDEX('IEA Tech to Policy Mapping'!$B$2:$B$13,MATCH($H682,'IEA Tech to Policy Mapping'!$A$2:$A$13,0))</f>
        <v>ngps - production methane destruction</v>
      </c>
      <c r="N682" s="182">
        <f>(J682*About!$A$132/1000)*10^12*'EPA to IEA Scaling'!$E$13</f>
        <v>34896754009.530457</v>
      </c>
      <c r="O682" s="183">
        <f>L682/About!$B$144</f>
        <v>25.330357292598599</v>
      </c>
      <c r="P682" s="174"/>
    </row>
    <row r="683" spans="2:16" x14ac:dyDescent="0.45">
      <c r="B683" s="118" t="s">
        <v>205</v>
      </c>
      <c r="C683" s="118" t="s">
        <v>1055</v>
      </c>
      <c r="D683" s="118" t="s">
        <v>985</v>
      </c>
      <c r="E683" s="118" t="s">
        <v>1007</v>
      </c>
      <c r="F683" s="118" t="s">
        <v>997</v>
      </c>
      <c r="G683" s="118" t="s">
        <v>988</v>
      </c>
      <c r="H683" s="118" t="s">
        <v>1004</v>
      </c>
      <c r="I683" s="118">
        <v>0.15999999642372101</v>
      </c>
      <c r="J683" s="118">
        <v>0.15999999642372101</v>
      </c>
      <c r="K683" s="118">
        <v>6.96000003814697</v>
      </c>
      <c r="L683" s="181">
        <f>(K683+'NPV Calcs'!$D$13)*About!$B$135</f>
        <v>13.490101675789992</v>
      </c>
      <c r="M683" s="95" t="str">
        <f>INDEX('IEA Tech to Policy Mapping'!$B$2:$B$13,MATCH($H683,'IEA Tech to Policy Mapping'!$A$2:$A$13,0))</f>
        <v>ngps - production methane destruction</v>
      </c>
      <c r="N683" s="182">
        <f>(J683*About!$A$132/1000)*10^12*'EPA to IEA Scaling'!$E$13</f>
        <v>3625636788.9814529</v>
      </c>
      <c r="O683" s="183">
        <f>L683/About!$B$144</f>
        <v>25.381047194608445</v>
      </c>
      <c r="P683" s="174"/>
    </row>
    <row r="684" spans="2:16" x14ac:dyDescent="0.45">
      <c r="B684" s="118" t="s">
        <v>1056</v>
      </c>
      <c r="C684" s="118" t="s">
        <v>1055</v>
      </c>
      <c r="D684" s="118" t="s">
        <v>985</v>
      </c>
      <c r="E684" s="118" t="s">
        <v>1007</v>
      </c>
      <c r="F684" s="118" t="s">
        <v>997</v>
      </c>
      <c r="G684" s="118" t="s">
        <v>988</v>
      </c>
      <c r="H684" s="118" t="s">
        <v>1004</v>
      </c>
      <c r="I684" s="118">
        <v>0.56999999284744196</v>
      </c>
      <c r="J684" s="118">
        <v>0.56999999284744196</v>
      </c>
      <c r="K684" s="118">
        <v>6.96000003814697</v>
      </c>
      <c r="L684" s="181">
        <f>(K684+'NPV Calcs'!$D$13)*About!$B$135</f>
        <v>13.490101675789992</v>
      </c>
      <c r="M684" s="95" t="str">
        <f>INDEX('IEA Tech to Policy Mapping'!$B$2:$B$13,MATCH($H684,'IEA Tech to Policy Mapping'!$A$2:$A$13,0))</f>
        <v>ngps - production methane destruction</v>
      </c>
      <c r="N684" s="182">
        <f>(J684*About!$A$132/1000)*10^12*'EPA to IEA Scaling'!$E$13</f>
        <v>12916331187.370344</v>
      </c>
      <c r="O684" s="183">
        <f>L684/About!$B$144</f>
        <v>25.381047194608445</v>
      </c>
      <c r="P684" s="174"/>
    </row>
    <row r="685" spans="2:16" x14ac:dyDescent="0.45">
      <c r="B685" s="118" t="s">
        <v>256</v>
      </c>
      <c r="C685" s="118" t="s">
        <v>1055</v>
      </c>
      <c r="D685" s="118" t="s">
        <v>985</v>
      </c>
      <c r="E685" s="118" t="s">
        <v>1007</v>
      </c>
      <c r="F685" s="118" t="s">
        <v>997</v>
      </c>
      <c r="G685" s="118" t="s">
        <v>988</v>
      </c>
      <c r="H685" s="118" t="s">
        <v>1004</v>
      </c>
      <c r="I685" s="118">
        <v>0.129999995231628</v>
      </c>
      <c r="J685" s="118">
        <v>0.129999995231628</v>
      </c>
      <c r="K685" s="118">
        <v>6.96000003814697</v>
      </c>
      <c r="L685" s="181">
        <f>(K685+'NPV Calcs'!$D$13)*About!$B$135</f>
        <v>13.490101675789992</v>
      </c>
      <c r="M685" s="95" t="str">
        <f>INDEX('IEA Tech to Policy Mapping'!$B$2:$B$13,MATCH($H685,'IEA Tech to Policy Mapping'!$A$2:$A$13,0))</f>
        <v>ngps - production methane destruction</v>
      </c>
      <c r="N685" s="182">
        <f>(J685*About!$A$132/1000)*10^12*'EPA to IEA Scaling'!$E$13</f>
        <v>2945829848.8394594</v>
      </c>
      <c r="O685" s="183">
        <f>L685/About!$B$144</f>
        <v>25.381047194608445</v>
      </c>
      <c r="P685" s="174"/>
    </row>
    <row r="686" spans="2:16" x14ac:dyDescent="0.45">
      <c r="B686" s="118" t="s">
        <v>313</v>
      </c>
      <c r="C686" s="118" t="s">
        <v>1055</v>
      </c>
      <c r="D686" s="118" t="s">
        <v>985</v>
      </c>
      <c r="E686" s="118" t="s">
        <v>1007</v>
      </c>
      <c r="F686" s="118" t="s">
        <v>997</v>
      </c>
      <c r="G686" s="118" t="s">
        <v>988</v>
      </c>
      <c r="H686" s="118" t="s">
        <v>1004</v>
      </c>
      <c r="I686" s="118">
        <v>0.40000000596046398</v>
      </c>
      <c r="J686" s="118">
        <v>0.40000000596046398</v>
      </c>
      <c r="K686" s="118">
        <v>6.96000003814697</v>
      </c>
      <c r="L686" s="181">
        <f>(K686+'NPV Calcs'!$D$13)*About!$B$135</f>
        <v>13.490101675789992</v>
      </c>
      <c r="M686" s="95" t="str">
        <f>INDEX('IEA Tech to Policy Mapping'!$B$2:$B$13,MATCH($H686,'IEA Tech to Policy Mapping'!$A$2:$A$13,0))</f>
        <v>ngps - production methane destruction</v>
      </c>
      <c r="N686" s="182">
        <f>(J686*About!$A$132/1000)*10^12*'EPA to IEA Scaling'!$E$13</f>
        <v>9064092310.1173859</v>
      </c>
      <c r="O686" s="183">
        <f>L686/About!$B$144</f>
        <v>25.381047194608445</v>
      </c>
      <c r="P686" s="174"/>
    </row>
    <row r="687" spans="2:16" x14ac:dyDescent="0.45">
      <c r="B687" s="118" t="s">
        <v>345</v>
      </c>
      <c r="C687" s="118" t="s">
        <v>1055</v>
      </c>
      <c r="D687" s="118" t="s">
        <v>985</v>
      </c>
      <c r="E687" s="118" t="s">
        <v>1007</v>
      </c>
      <c r="F687" s="118" t="s">
        <v>997</v>
      </c>
      <c r="G687" s="118" t="s">
        <v>988</v>
      </c>
      <c r="H687" s="118" t="s">
        <v>1004</v>
      </c>
      <c r="I687" s="118">
        <v>0.15000000596046401</v>
      </c>
      <c r="J687" s="118">
        <v>0.15000000596046401</v>
      </c>
      <c r="K687" s="118">
        <v>6.96000003814697</v>
      </c>
      <c r="L687" s="181">
        <f>(K687+'NPV Calcs'!$D$13)*About!$B$135</f>
        <v>13.490101675789992</v>
      </c>
      <c r="M687" s="95" t="str">
        <f>INDEX('IEA Tech to Policy Mapping'!$B$2:$B$13,MATCH($H687,'IEA Tech to Policy Mapping'!$A$2:$A$13,0))</f>
        <v>ngps - production methane destruction</v>
      </c>
      <c r="N687" s="182">
        <f>(J687*About!$A$132/1000)*10^12*'EPA to IEA Scaling'!$E$13</f>
        <v>3399034700.7099504</v>
      </c>
      <c r="O687" s="183">
        <f>L687/About!$B$144</f>
        <v>25.381047194608445</v>
      </c>
      <c r="P687" s="174"/>
    </row>
    <row r="688" spans="2:16" x14ac:dyDescent="0.45">
      <c r="B688" s="118" t="s">
        <v>82</v>
      </c>
      <c r="C688" s="118" t="s">
        <v>1055</v>
      </c>
      <c r="D688" s="118" t="s">
        <v>985</v>
      </c>
      <c r="E688" s="118" t="s">
        <v>1007</v>
      </c>
      <c r="F688" s="118" t="s">
        <v>997</v>
      </c>
      <c r="G688" s="118" t="s">
        <v>988</v>
      </c>
      <c r="H688" s="118" t="s">
        <v>1004</v>
      </c>
      <c r="I688" s="118">
        <v>3.71000003814697</v>
      </c>
      <c r="J688" s="118">
        <v>3.71000003814697</v>
      </c>
      <c r="K688" s="118">
        <v>7.0300002098083496</v>
      </c>
      <c r="L688" s="181">
        <f>(K688+'NPV Calcs'!$D$13)*About!$B$135</f>
        <v>13.552965667045552</v>
      </c>
      <c r="M688" s="95" t="str">
        <f>INDEX('IEA Tech to Policy Mapping'!$B$2:$B$13,MATCH($H688,'IEA Tech to Policy Mapping'!$A$2:$A$13,0))</f>
        <v>ngps - production methane destruction</v>
      </c>
      <c r="N688" s="182">
        <f>(J688*About!$A$132/1000)*10^12*'EPA to IEA Scaling'!$E$13</f>
        <v>84069455788.025513</v>
      </c>
      <c r="O688" s="183">
        <f>L688/About!$B$144</f>
        <v>25.499323095505638</v>
      </c>
      <c r="P688" s="174"/>
    </row>
    <row r="689" spans="2:16" x14ac:dyDescent="0.45">
      <c r="B689" s="118" t="s">
        <v>32</v>
      </c>
      <c r="C689" s="118" t="s">
        <v>1055</v>
      </c>
      <c r="D689" s="118" t="s">
        <v>985</v>
      </c>
      <c r="E689" s="118" t="s">
        <v>986</v>
      </c>
      <c r="F689" s="118" t="s">
        <v>987</v>
      </c>
      <c r="G689" s="118" t="s">
        <v>988</v>
      </c>
      <c r="H689" s="118" t="s">
        <v>1004</v>
      </c>
      <c r="I689" s="118">
        <v>0.129999995231628</v>
      </c>
      <c r="J689" s="118">
        <v>0.129999995231628</v>
      </c>
      <c r="K689" s="118">
        <v>7.1599998474120996</v>
      </c>
      <c r="L689" s="181">
        <f>(K689+'NPV Calcs'!$D$13)*About!$B$135</f>
        <v>13.669712467625999</v>
      </c>
      <c r="M689" s="95" t="str">
        <f>INDEX('IEA Tech to Policy Mapping'!$B$2:$B$13,MATCH($H689,'IEA Tech to Policy Mapping'!$A$2:$A$13,0))</f>
        <v>ngps - production methane destruction</v>
      </c>
      <c r="N689" s="182">
        <f>(J689*About!$A$132/1000)*10^12*'EPA to IEA Scaling'!$E$13</f>
        <v>2945829848.8394594</v>
      </c>
      <c r="O689" s="183">
        <f>L689/About!$B$144</f>
        <v>25.718977189045177</v>
      </c>
      <c r="P689" s="174"/>
    </row>
    <row r="690" spans="2:16" x14ac:dyDescent="0.45">
      <c r="B690" s="118" t="s">
        <v>61</v>
      </c>
      <c r="C690" s="118" t="s">
        <v>1055</v>
      </c>
      <c r="D690" s="118" t="s">
        <v>985</v>
      </c>
      <c r="E690" s="118" t="s">
        <v>986</v>
      </c>
      <c r="F690" s="118" t="s">
        <v>987</v>
      </c>
      <c r="G690" s="118" t="s">
        <v>988</v>
      </c>
      <c r="H690" s="118" t="s">
        <v>1004</v>
      </c>
      <c r="I690" s="118">
        <v>9.9999997764825804E-3</v>
      </c>
      <c r="J690" s="118">
        <v>9.9999997764825804E-3</v>
      </c>
      <c r="K690" s="118">
        <v>7.1599998474120996</v>
      </c>
      <c r="L690" s="181">
        <f>(K690+'NPV Calcs'!$D$13)*About!$B$135</f>
        <v>13.669712467625999</v>
      </c>
      <c r="M690" s="95" t="str">
        <f>INDEX('IEA Tech to Policy Mapping'!$B$2:$B$13,MATCH($H690,'IEA Tech to Policy Mapping'!$A$2:$A$13,0))</f>
        <v>ngps - production methane destruction</v>
      </c>
      <c r="N690" s="182">
        <f>(J690*About!$A$132/1000)*10^12*'EPA to IEA Scaling'!$E$13</f>
        <v>226602299.31134129</v>
      </c>
      <c r="O690" s="183">
        <f>L690/About!$B$144</f>
        <v>25.718977189045177</v>
      </c>
      <c r="P690" s="174"/>
    </row>
    <row r="691" spans="2:16" x14ac:dyDescent="0.45">
      <c r="B691" s="118" t="s">
        <v>82</v>
      </c>
      <c r="C691" s="118" t="s">
        <v>1055</v>
      </c>
      <c r="D691" s="118" t="s">
        <v>985</v>
      </c>
      <c r="E691" s="118" t="s">
        <v>986</v>
      </c>
      <c r="F691" s="118" t="s">
        <v>987</v>
      </c>
      <c r="G691" s="118" t="s">
        <v>988</v>
      </c>
      <c r="H691" s="118" t="s">
        <v>1004</v>
      </c>
      <c r="I691" s="118">
        <v>7.4099998474120996</v>
      </c>
      <c r="J691" s="118">
        <v>7.4099998474120996</v>
      </c>
      <c r="K691" s="118">
        <v>7.1599998474120996</v>
      </c>
      <c r="L691" s="181">
        <f>(K691+'NPV Calcs'!$D$13)*About!$B$135</f>
        <v>13.669712467625999</v>
      </c>
      <c r="M691" s="95" t="str">
        <f>INDEX('IEA Tech to Policy Mapping'!$B$2:$B$13,MATCH($H691,'IEA Tech to Policy Mapping'!$A$2:$A$13,0))</f>
        <v>ngps - production methane destruction</v>
      </c>
      <c r="N691" s="182">
        <f>(J691*About!$A$132/1000)*10^12*'EPA to IEA Scaling'!$E$13</f>
        <v>167912304085.15945</v>
      </c>
      <c r="O691" s="183">
        <f>L691/About!$B$144</f>
        <v>25.718977189045177</v>
      </c>
      <c r="P691" s="174"/>
    </row>
    <row r="692" spans="2:16" x14ac:dyDescent="0.45">
      <c r="B692" s="118" t="s">
        <v>156</v>
      </c>
      <c r="C692" s="118" t="s">
        <v>1055</v>
      </c>
      <c r="D692" s="118" t="s">
        <v>985</v>
      </c>
      <c r="E692" s="118" t="s">
        <v>986</v>
      </c>
      <c r="F692" s="118" t="s">
        <v>987</v>
      </c>
      <c r="G692" s="118" t="s">
        <v>988</v>
      </c>
      <c r="H692" s="118" t="s">
        <v>1004</v>
      </c>
      <c r="I692" s="118">
        <v>0.79000002145767201</v>
      </c>
      <c r="J692" s="118">
        <v>0.79000002145767201</v>
      </c>
      <c r="K692" s="118">
        <v>7.1599998474120996</v>
      </c>
      <c r="L692" s="181">
        <f>(K692+'NPV Calcs'!$D$13)*About!$B$135</f>
        <v>13.669712467625999</v>
      </c>
      <c r="M692" s="95" t="str">
        <f>INDEX('IEA Tech to Policy Mapping'!$B$2:$B$13,MATCH($H692,'IEA Tech to Policy Mapping'!$A$2:$A$13,0))</f>
        <v>ngps - production methane destruction</v>
      </c>
      <c r="N692" s="182">
        <f>(J692*About!$A$132/1000)*10^12*'EPA to IEA Scaling'!$E$13</f>
        <v>17901582531.963295</v>
      </c>
      <c r="O692" s="183">
        <f>L692/About!$B$144</f>
        <v>25.718977189045177</v>
      </c>
      <c r="P692" s="174"/>
    </row>
    <row r="693" spans="2:16" x14ac:dyDescent="0.45">
      <c r="B693" s="118" t="s">
        <v>171</v>
      </c>
      <c r="C693" s="118" t="s">
        <v>1055</v>
      </c>
      <c r="D693" s="118" t="s">
        <v>985</v>
      </c>
      <c r="E693" s="118" t="s">
        <v>986</v>
      </c>
      <c r="F693" s="118" t="s">
        <v>987</v>
      </c>
      <c r="G693" s="118" t="s">
        <v>988</v>
      </c>
      <c r="H693" s="118" t="s">
        <v>1004</v>
      </c>
      <c r="I693" s="118">
        <v>1.9999999552965102E-2</v>
      </c>
      <c r="J693" s="118">
        <v>1.9999999552965102E-2</v>
      </c>
      <c r="K693" s="118">
        <v>7.1599998474120996</v>
      </c>
      <c r="L693" s="181">
        <f>(K693+'NPV Calcs'!$D$13)*About!$B$135</f>
        <v>13.669712467625999</v>
      </c>
      <c r="M693" s="95" t="str">
        <f>INDEX('IEA Tech to Policy Mapping'!$B$2:$B$13,MATCH($H693,'IEA Tech to Policy Mapping'!$A$2:$A$13,0))</f>
        <v>ngps - production methane destruction</v>
      </c>
      <c r="N693" s="182">
        <f>(J693*About!$A$132/1000)*10^12*'EPA to IEA Scaling'!$E$13</f>
        <v>453204598.62268114</v>
      </c>
      <c r="O693" s="183">
        <f>L693/About!$B$144</f>
        <v>25.718977189045177</v>
      </c>
      <c r="P693" s="174"/>
    </row>
    <row r="694" spans="2:16" x14ac:dyDescent="0.45">
      <c r="B694" s="118" t="s">
        <v>205</v>
      </c>
      <c r="C694" s="118" t="s">
        <v>1055</v>
      </c>
      <c r="D694" s="118" t="s">
        <v>985</v>
      </c>
      <c r="E694" s="118" t="s">
        <v>986</v>
      </c>
      <c r="F694" s="118" t="s">
        <v>987</v>
      </c>
      <c r="G694" s="118" t="s">
        <v>988</v>
      </c>
      <c r="H694" s="118" t="s">
        <v>1004</v>
      </c>
      <c r="I694" s="118">
        <v>1.9999999552965102E-2</v>
      </c>
      <c r="J694" s="118">
        <v>1.9999999552965102E-2</v>
      </c>
      <c r="K694" s="118">
        <v>7.1599998474120996</v>
      </c>
      <c r="L694" s="181">
        <f>(K694+'NPV Calcs'!$D$13)*About!$B$135</f>
        <v>13.669712467625999</v>
      </c>
      <c r="M694" s="95" t="str">
        <f>INDEX('IEA Tech to Policy Mapping'!$B$2:$B$13,MATCH($H694,'IEA Tech to Policy Mapping'!$A$2:$A$13,0))</f>
        <v>ngps - production methane destruction</v>
      </c>
      <c r="N694" s="182">
        <f>(J694*About!$A$132/1000)*10^12*'EPA to IEA Scaling'!$E$13</f>
        <v>453204598.62268114</v>
      </c>
      <c r="O694" s="183">
        <f>L694/About!$B$144</f>
        <v>25.718977189045177</v>
      </c>
      <c r="P694" s="174"/>
    </row>
    <row r="695" spans="2:16" x14ac:dyDescent="0.45">
      <c r="B695" s="118" t="s">
        <v>233</v>
      </c>
      <c r="C695" s="118" t="s">
        <v>1055</v>
      </c>
      <c r="D695" s="118" t="s">
        <v>985</v>
      </c>
      <c r="E695" s="118" t="s">
        <v>986</v>
      </c>
      <c r="F695" s="118" t="s">
        <v>987</v>
      </c>
      <c r="G695" s="118" t="s">
        <v>988</v>
      </c>
      <c r="H695" s="118" t="s">
        <v>1004</v>
      </c>
      <c r="I695" s="118">
        <v>9.9999997764825804E-3</v>
      </c>
      <c r="J695" s="118">
        <v>9.9999997764825804E-3</v>
      </c>
      <c r="K695" s="118">
        <v>7.1599998474120996</v>
      </c>
      <c r="L695" s="181">
        <f>(K695+'NPV Calcs'!$D$13)*About!$B$135</f>
        <v>13.669712467625999</v>
      </c>
      <c r="M695" s="95" t="str">
        <f>INDEX('IEA Tech to Policy Mapping'!$B$2:$B$13,MATCH($H695,'IEA Tech to Policy Mapping'!$A$2:$A$13,0))</f>
        <v>ngps - production methane destruction</v>
      </c>
      <c r="N695" s="182">
        <f>(J695*About!$A$132/1000)*10^12*'EPA to IEA Scaling'!$E$13</f>
        <v>226602299.31134129</v>
      </c>
      <c r="O695" s="183">
        <f>L695/About!$B$144</f>
        <v>25.718977189045177</v>
      </c>
      <c r="P695" s="174"/>
    </row>
    <row r="696" spans="2:16" x14ac:dyDescent="0.45">
      <c r="B696" s="118" t="s">
        <v>1056</v>
      </c>
      <c r="C696" s="118" t="s">
        <v>1055</v>
      </c>
      <c r="D696" s="118" t="s">
        <v>985</v>
      </c>
      <c r="E696" s="118" t="s">
        <v>986</v>
      </c>
      <c r="F696" s="118" t="s">
        <v>987</v>
      </c>
      <c r="G696" s="118" t="s">
        <v>988</v>
      </c>
      <c r="H696" s="118" t="s">
        <v>1004</v>
      </c>
      <c r="I696" s="118">
        <v>3.9999999105930301E-2</v>
      </c>
      <c r="J696" s="118">
        <v>3.9999999105930301E-2</v>
      </c>
      <c r="K696" s="118">
        <v>7.1599998474120996</v>
      </c>
      <c r="L696" s="181">
        <f>(K696+'NPV Calcs'!$D$13)*About!$B$135</f>
        <v>13.669712467625999</v>
      </c>
      <c r="M696" s="95" t="str">
        <f>INDEX('IEA Tech to Policy Mapping'!$B$2:$B$13,MATCH($H696,'IEA Tech to Policy Mapping'!$A$2:$A$13,0))</f>
        <v>ngps - production methane destruction</v>
      </c>
      <c r="N696" s="182">
        <f>(J696*About!$A$132/1000)*10^12*'EPA to IEA Scaling'!$E$13</f>
        <v>906409197.24536443</v>
      </c>
      <c r="O696" s="183">
        <f>L696/About!$B$144</f>
        <v>25.718977189045177</v>
      </c>
      <c r="P696" s="174"/>
    </row>
    <row r="697" spans="2:16" x14ac:dyDescent="0.45">
      <c r="B697" s="118" t="s">
        <v>313</v>
      </c>
      <c r="C697" s="118" t="s">
        <v>1055</v>
      </c>
      <c r="D697" s="118" t="s">
        <v>985</v>
      </c>
      <c r="E697" s="118" t="s">
        <v>986</v>
      </c>
      <c r="F697" s="118" t="s">
        <v>987</v>
      </c>
      <c r="G697" s="118" t="s">
        <v>988</v>
      </c>
      <c r="H697" s="118" t="s">
        <v>1004</v>
      </c>
      <c r="I697" s="118">
        <v>0.109999999403953</v>
      </c>
      <c r="J697" s="118">
        <v>0.109999999403953</v>
      </c>
      <c r="K697" s="118">
        <v>7.1599998474120996</v>
      </c>
      <c r="L697" s="181">
        <f>(K697+'NPV Calcs'!$D$13)*About!$B$135</f>
        <v>13.669712467625999</v>
      </c>
      <c r="M697" s="95" t="str">
        <f>INDEX('IEA Tech to Policy Mapping'!$B$2:$B$13,MATCH($H697,'IEA Tech to Policy Mapping'!$A$2:$A$13,0))</f>
        <v>ngps - production methane destruction</v>
      </c>
      <c r="N697" s="182">
        <f>(J697*About!$A$132/1000)*10^12*'EPA to IEA Scaling'!$E$13</f>
        <v>2492625334.6327105</v>
      </c>
      <c r="O697" s="183">
        <f>L697/About!$B$144</f>
        <v>25.718977189045177</v>
      </c>
      <c r="P697" s="174"/>
    </row>
    <row r="698" spans="2:16" x14ac:dyDescent="0.45">
      <c r="B698" s="118" t="s">
        <v>158</v>
      </c>
      <c r="C698" s="118" t="s">
        <v>1055</v>
      </c>
      <c r="D698" s="118" t="s">
        <v>985</v>
      </c>
      <c r="E698" s="118" t="s">
        <v>986</v>
      </c>
      <c r="F698" s="118" t="s">
        <v>987</v>
      </c>
      <c r="G698" s="118" t="s">
        <v>988</v>
      </c>
      <c r="H698" s="118" t="s">
        <v>1004</v>
      </c>
      <c r="I698" s="118">
        <v>1.37999999523162</v>
      </c>
      <c r="J698" s="118">
        <v>1.37999999523162</v>
      </c>
      <c r="K698" s="118">
        <v>7.4899997711181596</v>
      </c>
      <c r="L698" s="181">
        <f>(K698+'NPV Calcs'!$D$13)*About!$B$135</f>
        <v>13.966070488268381</v>
      </c>
      <c r="M698" s="95" t="str">
        <f>INDEX('IEA Tech to Policy Mapping'!$B$2:$B$13,MATCH($H698,'IEA Tech to Policy Mapping'!$A$2:$A$13,0))</f>
        <v>ngps - production methane destruction</v>
      </c>
      <c r="N698" s="182">
        <f>(J698*About!$A$132/1000)*10^12*'EPA to IEA Scaling'!$E$13</f>
        <v>31271117895.876469</v>
      </c>
      <c r="O698" s="183">
        <f>L698/About!$B$144</f>
        <v>26.27656208271015</v>
      </c>
      <c r="P698" s="174"/>
    </row>
    <row r="699" spans="2:16" x14ac:dyDescent="0.45">
      <c r="B699" s="118" t="s">
        <v>246</v>
      </c>
      <c r="C699" s="118" t="s">
        <v>1055</v>
      </c>
      <c r="D699" s="118" t="s">
        <v>985</v>
      </c>
      <c r="E699" s="118" t="s">
        <v>986</v>
      </c>
      <c r="F699" s="118" t="s">
        <v>987</v>
      </c>
      <c r="G699" s="118" t="s">
        <v>988</v>
      </c>
      <c r="H699" s="118" t="s">
        <v>1004</v>
      </c>
      <c r="I699" s="118">
        <v>0.28000000119209201</v>
      </c>
      <c r="J699" s="118">
        <v>0.28000000119209201</v>
      </c>
      <c r="K699" s="118">
        <v>7.8099999427795401</v>
      </c>
      <c r="L699" s="181">
        <f>(K699+'NPV Calcs'!$D$13)*About!$B$135</f>
        <v>14.253448183431912</v>
      </c>
      <c r="M699" s="95" t="str">
        <f>INDEX('IEA Tech to Policy Mapping'!$B$2:$B$13,MATCH($H699,'IEA Tech to Policy Mapping'!$A$2:$A$13,0))</f>
        <v>ngps - production methane destruction</v>
      </c>
      <c r="N699" s="182">
        <f>(J699*About!$A$132/1000)*10^12*'EPA to IEA Scaling'!$E$13</f>
        <v>6344864549.5494089</v>
      </c>
      <c r="O699" s="183">
        <f>L699/About!$B$144</f>
        <v>26.81725087949761</v>
      </c>
      <c r="P699" s="174"/>
    </row>
    <row r="700" spans="2:16" x14ac:dyDescent="0.45">
      <c r="B700" s="118" t="s">
        <v>40</v>
      </c>
      <c r="C700" s="118" t="s">
        <v>1055</v>
      </c>
      <c r="D700" s="118" t="s">
        <v>985</v>
      </c>
      <c r="E700" s="118" t="s">
        <v>986</v>
      </c>
      <c r="F700" s="118" t="s">
        <v>987</v>
      </c>
      <c r="G700" s="118" t="s">
        <v>988</v>
      </c>
      <c r="H700" s="118" t="s">
        <v>1004</v>
      </c>
      <c r="I700" s="118">
        <v>9.9999997764825804E-3</v>
      </c>
      <c r="J700" s="118">
        <v>9.9999997764825804E-3</v>
      </c>
      <c r="K700" s="118">
        <v>7.8099999427795401</v>
      </c>
      <c r="L700" s="181">
        <f>(K700+'NPV Calcs'!$D$13)*About!$B$135</f>
        <v>14.253448183431912</v>
      </c>
      <c r="M700" s="95" t="str">
        <f>INDEX('IEA Tech to Policy Mapping'!$B$2:$B$13,MATCH($H700,'IEA Tech to Policy Mapping'!$A$2:$A$13,0))</f>
        <v>ngps - production methane destruction</v>
      </c>
      <c r="N700" s="182">
        <f>(J700*About!$A$132/1000)*10^12*'EPA to IEA Scaling'!$E$13</f>
        <v>226602299.31134129</v>
      </c>
      <c r="O700" s="183">
        <f>L700/About!$B$144</f>
        <v>26.81725087949761</v>
      </c>
      <c r="P700" s="174"/>
    </row>
    <row r="701" spans="2:16" x14ac:dyDescent="0.45">
      <c r="B701" s="118" t="s">
        <v>171</v>
      </c>
      <c r="C701" s="118" t="s">
        <v>1055</v>
      </c>
      <c r="D701" s="118" t="s">
        <v>985</v>
      </c>
      <c r="E701" s="118" t="s">
        <v>1007</v>
      </c>
      <c r="F701" s="118" t="s">
        <v>997</v>
      </c>
      <c r="G701" s="118" t="s">
        <v>988</v>
      </c>
      <c r="H701" s="118" t="s">
        <v>1004</v>
      </c>
      <c r="I701" s="118">
        <v>0.61000001430511397</v>
      </c>
      <c r="J701" s="118">
        <v>0.61000001430511397</v>
      </c>
      <c r="K701" s="118">
        <v>8.3900003433227504</v>
      </c>
      <c r="L701" s="181">
        <f>(K701+'NPV Calcs'!$D$13)*About!$B$135</f>
        <v>14.774320336208163</v>
      </c>
      <c r="M701" s="95" t="str">
        <f>INDEX('IEA Tech to Policy Mapping'!$B$2:$B$13,MATCH($H701,'IEA Tech to Policy Mapping'!$A$2:$A$13,0))</f>
        <v>ngps - production methane destruction</v>
      </c>
      <c r="N701" s="182">
        <f>(J701*About!$A$132/1000)*10^12*'EPA to IEA Scaling'!$E$13</f>
        <v>13822740891.111326</v>
      </c>
      <c r="O701" s="183">
        <f>L701/About!$B$144</f>
        <v>27.797249474741491</v>
      </c>
      <c r="P701" s="174"/>
    </row>
    <row r="702" spans="2:16" x14ac:dyDescent="0.45">
      <c r="B702" s="118" t="s">
        <v>158</v>
      </c>
      <c r="C702" s="118" t="s">
        <v>1055</v>
      </c>
      <c r="D702" s="118" t="s">
        <v>985</v>
      </c>
      <c r="E702" s="118" t="s">
        <v>1007</v>
      </c>
      <c r="F702" s="118" t="s">
        <v>997</v>
      </c>
      <c r="G702" s="118" t="s">
        <v>988</v>
      </c>
      <c r="H702" s="118" t="s">
        <v>1004</v>
      </c>
      <c r="I702" s="118">
        <v>0.50999999046325595</v>
      </c>
      <c r="J702" s="118">
        <v>0.50999999046325595</v>
      </c>
      <c r="K702" s="118">
        <v>8.4099998474121094</v>
      </c>
      <c r="L702" s="181">
        <f>(K702+'NPV Calcs'!$D$13)*About!$B$135</f>
        <v>14.79228098716586</v>
      </c>
      <c r="M702" s="95" t="str">
        <f>INDEX('IEA Tech to Policy Mapping'!$B$2:$B$13,MATCH($H702,'IEA Tech to Policy Mapping'!$A$2:$A$13,0))</f>
        <v>ngps - production methane destruction</v>
      </c>
      <c r="N702" s="182">
        <f>(J702*About!$A$132/1000)*10^12*'EPA to IEA Scaling'!$E$13</f>
        <v>11556717307.086355</v>
      </c>
      <c r="O702" s="183">
        <f>L702/About!$B$144</f>
        <v>27.831041668496511</v>
      </c>
      <c r="P702" s="174"/>
    </row>
    <row r="703" spans="2:16" x14ac:dyDescent="0.45">
      <c r="B703" s="118" t="s">
        <v>40</v>
      </c>
      <c r="C703" s="118" t="s">
        <v>1055</v>
      </c>
      <c r="D703" s="118" t="s">
        <v>985</v>
      </c>
      <c r="E703" s="118" t="s">
        <v>1007</v>
      </c>
      <c r="F703" s="118" t="s">
        <v>997</v>
      </c>
      <c r="G703" s="118" t="s">
        <v>988</v>
      </c>
      <c r="H703" s="118" t="s">
        <v>1004</v>
      </c>
      <c r="I703" s="118">
        <v>9.9999997764825804E-3</v>
      </c>
      <c r="J703" s="118">
        <v>9.9999997764825804E-3</v>
      </c>
      <c r="K703" s="118">
        <v>8.7200002670287997</v>
      </c>
      <c r="L703" s="181">
        <f>(K703+'NPV Calcs'!$D$13)*About!$B$135</f>
        <v>15.070678356850532</v>
      </c>
      <c r="M703" s="95" t="str">
        <f>INDEX('IEA Tech to Policy Mapping'!$B$2:$B$13,MATCH($H703,'IEA Tech to Policy Mapping'!$A$2:$A$13,0))</f>
        <v>ngps - production methane destruction</v>
      </c>
      <c r="N703" s="182">
        <f>(J703*About!$A$132/1000)*10^12*'EPA to IEA Scaling'!$E$13</f>
        <v>226602299.31134129</v>
      </c>
      <c r="O703" s="183">
        <f>L703/About!$B$144</f>
        <v>28.35483436840644</v>
      </c>
      <c r="P703" s="174"/>
    </row>
    <row r="704" spans="2:16" x14ac:dyDescent="0.45">
      <c r="B704" s="118" t="s">
        <v>246</v>
      </c>
      <c r="C704" s="118" t="s">
        <v>1055</v>
      </c>
      <c r="D704" s="118" t="s">
        <v>985</v>
      </c>
      <c r="E704" s="118" t="s">
        <v>1007</v>
      </c>
      <c r="F704" s="118" t="s">
        <v>997</v>
      </c>
      <c r="G704" s="118" t="s">
        <v>988</v>
      </c>
      <c r="H704" s="118" t="s">
        <v>1004</v>
      </c>
      <c r="I704" s="118">
        <v>0.21999999880790699</v>
      </c>
      <c r="J704" s="118">
        <v>0.21999999880790699</v>
      </c>
      <c r="K704" s="118">
        <v>8.7200002670287997</v>
      </c>
      <c r="L704" s="181">
        <f>(K704+'NPV Calcs'!$D$13)*About!$B$135</f>
        <v>15.070678356850532</v>
      </c>
      <c r="M704" s="95" t="str">
        <f>INDEX('IEA Tech to Policy Mapping'!$B$2:$B$13,MATCH($H704,'IEA Tech to Policy Mapping'!$A$2:$A$13,0))</f>
        <v>ngps - production methane destruction</v>
      </c>
      <c r="N704" s="182">
        <f>(J704*About!$A$132/1000)*10^12*'EPA to IEA Scaling'!$E$13</f>
        <v>4985250669.2654419</v>
      </c>
      <c r="O704" s="183">
        <f>L704/About!$B$144</f>
        <v>28.35483436840644</v>
      </c>
      <c r="P704" s="174"/>
    </row>
    <row r="705" spans="2:16" x14ac:dyDescent="0.45">
      <c r="B705" s="118" t="s">
        <v>32</v>
      </c>
      <c r="C705" s="118" t="s">
        <v>1055</v>
      </c>
      <c r="D705" s="118" t="s">
        <v>985</v>
      </c>
      <c r="E705" s="118" t="s">
        <v>1007</v>
      </c>
      <c r="F705" s="118" t="s">
        <v>997</v>
      </c>
      <c r="G705" s="118" t="s">
        <v>988</v>
      </c>
      <c r="H705" s="118" t="s">
        <v>1004</v>
      </c>
      <c r="I705" s="118">
        <v>0.18000000715255701</v>
      </c>
      <c r="J705" s="118">
        <v>0.18000000715255701</v>
      </c>
      <c r="K705" s="118">
        <v>9.3999996185302699</v>
      </c>
      <c r="L705" s="181">
        <f>(K705+'NPV Calcs'!$D$13)*About!$B$135</f>
        <v>15.681355049092986</v>
      </c>
      <c r="M705" s="95" t="str">
        <f>INDEX('IEA Tech to Policy Mapping'!$B$2:$B$13,MATCH($H705,'IEA Tech to Policy Mapping'!$A$2:$A$13,0))</f>
        <v>ngps - production methane destruction</v>
      </c>
      <c r="N705" s="182">
        <f>(J705*About!$A$132/1000)*10^12*'EPA to IEA Scaling'!$E$13</f>
        <v>4078841640.8519449</v>
      </c>
      <c r="O705" s="183">
        <f>L705/About!$B$144</f>
        <v>29.503796349491392</v>
      </c>
      <c r="P705" s="174"/>
    </row>
    <row r="706" spans="2:16" x14ac:dyDescent="0.45">
      <c r="B706" s="118" t="s">
        <v>32</v>
      </c>
      <c r="C706" s="118" t="s">
        <v>1055</v>
      </c>
      <c r="D706" s="118" t="s">
        <v>962</v>
      </c>
      <c r="E706" s="118" t="s">
        <v>996</v>
      </c>
      <c r="F706" s="118" t="s">
        <v>997</v>
      </c>
      <c r="G706" s="118" t="s">
        <v>1000</v>
      </c>
      <c r="H706" s="118" t="s">
        <v>1008</v>
      </c>
      <c r="I706" s="118">
        <v>4.7600002288818297</v>
      </c>
      <c r="J706" s="118">
        <v>4.0399999618530202</v>
      </c>
      <c r="K706" s="118">
        <v>10.2600002288818</v>
      </c>
      <c r="L706" s="181">
        <f>(K706+'NPV Calcs'!$D$13)*About!$B$135</f>
        <v>16.453682738665535</v>
      </c>
      <c r="M706" s="95" t="str">
        <f>INDEX('IEA Tech to Policy Mapping'!$B$2:$B$13,MATCH($H706,'IEA Tech to Policy Mapping'!$A$2:$A$13,0))</f>
        <v>ngps - T&amp;D methane capture</v>
      </c>
      <c r="N706" s="182">
        <f>(J706*About!$A$132/1000)*10^12*'EPA to IEA Scaling'!$E$13</f>
        <v>91547330103.604843</v>
      </c>
      <c r="O706" s="183">
        <f>L706/About!$B$144</f>
        <v>30.956897742635327</v>
      </c>
      <c r="P706" s="174"/>
    </row>
    <row r="707" spans="2:16" x14ac:dyDescent="0.45">
      <c r="B707" s="118" t="s">
        <v>32</v>
      </c>
      <c r="C707" s="118" t="s">
        <v>1055</v>
      </c>
      <c r="D707" s="118" t="s">
        <v>985</v>
      </c>
      <c r="E707" s="118" t="s">
        <v>1007</v>
      </c>
      <c r="F707" s="118" t="s">
        <v>997</v>
      </c>
      <c r="G707" s="118" t="s">
        <v>1000</v>
      </c>
      <c r="H707" s="118" t="s">
        <v>1008</v>
      </c>
      <c r="I707" s="118">
        <v>2.9999999329447701E-2</v>
      </c>
      <c r="J707" s="118">
        <v>1.9999999552965102E-2</v>
      </c>
      <c r="K707" s="118">
        <v>10.2600002288818</v>
      </c>
      <c r="L707" s="181">
        <f>(K707+'NPV Calcs'!$D$13)*About!$B$135</f>
        <v>16.453682738665535</v>
      </c>
      <c r="M707" s="95" t="str">
        <f>INDEX('IEA Tech to Policy Mapping'!$B$2:$B$13,MATCH($H707,'IEA Tech to Policy Mapping'!$A$2:$A$13,0))</f>
        <v>ngps - T&amp;D methane capture</v>
      </c>
      <c r="N707" s="182">
        <f>(J707*About!$A$132/1000)*10^12*'EPA to IEA Scaling'!$E$13</f>
        <v>453204598.62268114</v>
      </c>
      <c r="O707" s="183">
        <f>L707/About!$B$144</f>
        <v>30.956897742635327</v>
      </c>
      <c r="P707" s="174"/>
    </row>
    <row r="708" spans="2:16" x14ac:dyDescent="0.45">
      <c r="B708" s="118" t="s">
        <v>313</v>
      </c>
      <c r="C708" s="118" t="s">
        <v>1055</v>
      </c>
      <c r="D708" s="118" t="s">
        <v>962</v>
      </c>
      <c r="E708" s="118" t="s">
        <v>991</v>
      </c>
      <c r="F708" s="118" t="s">
        <v>987</v>
      </c>
      <c r="G708" s="118" t="s">
        <v>988</v>
      </c>
      <c r="H708" s="118" t="s">
        <v>1004</v>
      </c>
      <c r="I708" s="118">
        <v>2.9999999329447701E-2</v>
      </c>
      <c r="J708" s="118">
        <v>2.9999999329447701E-2</v>
      </c>
      <c r="K708" s="118">
        <v>12.0100002288818</v>
      </c>
      <c r="L708" s="181">
        <f>(K708+'NPV Calcs'!$D$13)*About!$B$135</f>
        <v>18.025278666021329</v>
      </c>
      <c r="M708" s="95" t="str">
        <f>INDEX('IEA Tech to Policy Mapping'!$B$2:$B$13,MATCH($H708,'IEA Tech to Policy Mapping'!$A$2:$A$13,0))</f>
        <v>ngps - production methane destruction</v>
      </c>
      <c r="N708" s="182">
        <f>(J708*About!$A$132/1000)*10^12*'EPA to IEA Scaling'!$E$13</f>
        <v>679806897.9340229</v>
      </c>
      <c r="O708" s="183">
        <f>L708/About!$B$144</f>
        <v>33.913788013867169</v>
      </c>
      <c r="P708" s="174"/>
    </row>
    <row r="709" spans="2:16" x14ac:dyDescent="0.45">
      <c r="B709" s="118" t="s">
        <v>32</v>
      </c>
      <c r="C709" s="118" t="s">
        <v>1055</v>
      </c>
      <c r="D709" s="118" t="s">
        <v>962</v>
      </c>
      <c r="E709" s="118" t="s">
        <v>991</v>
      </c>
      <c r="F709" s="118" t="s">
        <v>987</v>
      </c>
      <c r="G709" s="118" t="s">
        <v>988</v>
      </c>
      <c r="H709" s="118" t="s">
        <v>1004</v>
      </c>
      <c r="I709" s="118">
        <v>5.9999998658895402E-2</v>
      </c>
      <c r="J709" s="118">
        <v>5.9999998658895402E-2</v>
      </c>
      <c r="K709" s="118">
        <v>12.0100002288818</v>
      </c>
      <c r="L709" s="181">
        <f>(K709+'NPV Calcs'!$D$13)*About!$B$135</f>
        <v>18.025278666021329</v>
      </c>
      <c r="M709" s="95" t="str">
        <f>INDEX('IEA Tech to Policy Mapping'!$B$2:$B$13,MATCH($H709,'IEA Tech to Policy Mapping'!$A$2:$A$13,0))</f>
        <v>ngps - production methane destruction</v>
      </c>
      <c r="N709" s="182">
        <f>(J709*About!$A$132/1000)*10^12*'EPA to IEA Scaling'!$E$13</f>
        <v>1359613795.8680458</v>
      </c>
      <c r="O709" s="183">
        <f>L709/About!$B$144</f>
        <v>33.913788013867169</v>
      </c>
      <c r="P709" s="174"/>
    </row>
    <row r="710" spans="2:16" x14ac:dyDescent="0.45">
      <c r="B710" s="118" t="s">
        <v>156</v>
      </c>
      <c r="C710" s="118" t="s">
        <v>1055</v>
      </c>
      <c r="D710" s="118" t="s">
        <v>962</v>
      </c>
      <c r="E710" s="118" t="s">
        <v>991</v>
      </c>
      <c r="F710" s="118" t="s">
        <v>987</v>
      </c>
      <c r="G710" s="118" t="s">
        <v>988</v>
      </c>
      <c r="H710" s="118" t="s">
        <v>1004</v>
      </c>
      <c r="I710" s="118">
        <v>0.109999999403953</v>
      </c>
      <c r="J710" s="118">
        <v>0.109999999403953</v>
      </c>
      <c r="K710" s="118">
        <v>12.0100002288818</v>
      </c>
      <c r="L710" s="181">
        <f>(K710+'NPV Calcs'!$D$13)*About!$B$135</f>
        <v>18.025278666021329</v>
      </c>
      <c r="M710" s="95" t="str">
        <f>INDEX('IEA Tech to Policy Mapping'!$B$2:$B$13,MATCH($H710,'IEA Tech to Policy Mapping'!$A$2:$A$13,0))</f>
        <v>ngps - production methane destruction</v>
      </c>
      <c r="N710" s="182">
        <f>(J710*About!$A$132/1000)*10^12*'EPA to IEA Scaling'!$E$13</f>
        <v>2492625334.6327105</v>
      </c>
      <c r="O710" s="183">
        <f>L710/About!$B$144</f>
        <v>33.913788013867169</v>
      </c>
      <c r="P710" s="174"/>
    </row>
    <row r="711" spans="2:16" x14ac:dyDescent="0.45">
      <c r="B711" s="118" t="s">
        <v>233</v>
      </c>
      <c r="C711" s="118" t="s">
        <v>1055</v>
      </c>
      <c r="D711" s="118" t="s">
        <v>962</v>
      </c>
      <c r="E711" s="118" t="s">
        <v>991</v>
      </c>
      <c r="F711" s="118" t="s">
        <v>987</v>
      </c>
      <c r="G711" s="118" t="s">
        <v>988</v>
      </c>
      <c r="H711" s="118" t="s">
        <v>1004</v>
      </c>
      <c r="I711" s="118">
        <v>1.9999999552965102E-2</v>
      </c>
      <c r="J711" s="118">
        <v>1.9999999552965102E-2</v>
      </c>
      <c r="K711" s="118">
        <v>12.0100002288818</v>
      </c>
      <c r="L711" s="181">
        <f>(K711+'NPV Calcs'!$D$13)*About!$B$135</f>
        <v>18.025278666021329</v>
      </c>
      <c r="M711" s="95" t="str">
        <f>INDEX('IEA Tech to Policy Mapping'!$B$2:$B$13,MATCH($H711,'IEA Tech to Policy Mapping'!$A$2:$A$13,0))</f>
        <v>ngps - production methane destruction</v>
      </c>
      <c r="N711" s="182">
        <f>(J711*About!$A$132/1000)*10^12*'EPA to IEA Scaling'!$E$13</f>
        <v>453204598.62268114</v>
      </c>
      <c r="O711" s="183">
        <f>L711/About!$B$144</f>
        <v>33.913788013867169</v>
      </c>
      <c r="P711" s="174"/>
    </row>
    <row r="712" spans="2:16" x14ac:dyDescent="0.45">
      <c r="B712" s="118" t="s">
        <v>156</v>
      </c>
      <c r="C712" s="118" t="s">
        <v>1055</v>
      </c>
      <c r="D712" s="118" t="s">
        <v>962</v>
      </c>
      <c r="E712" s="118" t="s">
        <v>993</v>
      </c>
      <c r="F712" s="118" t="s">
        <v>987</v>
      </c>
      <c r="G712" s="118" t="s">
        <v>988</v>
      </c>
      <c r="H712" s="118" t="s">
        <v>1004</v>
      </c>
      <c r="I712" s="118">
        <v>3.9999999105930301E-2</v>
      </c>
      <c r="J712" s="118">
        <v>3.9999999105930301E-2</v>
      </c>
      <c r="K712" s="118">
        <v>12.439999580383301</v>
      </c>
      <c r="L712" s="181">
        <f>(K712+'NPV Calcs'!$D$13)*About!$B$135</f>
        <v>18.411441654355837</v>
      </c>
      <c r="M712" s="95" t="str">
        <f>INDEX('IEA Tech to Policy Mapping'!$B$2:$B$13,MATCH($H712,'IEA Tech to Policy Mapping'!$A$2:$A$13,0))</f>
        <v>ngps - production methane destruction</v>
      </c>
      <c r="N712" s="182">
        <f>(J712*About!$A$132/1000)*10^12*'EPA to IEA Scaling'!$E$13</f>
        <v>906409197.24536443</v>
      </c>
      <c r="O712" s="183">
        <f>L712/About!$B$144</f>
        <v>34.640337099061909</v>
      </c>
      <c r="P712" s="174"/>
    </row>
    <row r="713" spans="2:16" x14ac:dyDescent="0.45">
      <c r="B713" s="118" t="s">
        <v>32</v>
      </c>
      <c r="C713" s="118" t="s">
        <v>1055</v>
      </c>
      <c r="D713" s="118" t="s">
        <v>962</v>
      </c>
      <c r="E713" s="118" t="s">
        <v>993</v>
      </c>
      <c r="F713" s="118" t="s">
        <v>987</v>
      </c>
      <c r="G713" s="118" t="s">
        <v>988</v>
      </c>
      <c r="H713" s="118" t="s">
        <v>1004</v>
      </c>
      <c r="I713" s="118">
        <v>0.68000000715255704</v>
      </c>
      <c r="J713" s="118">
        <v>0.68000000715255704</v>
      </c>
      <c r="K713" s="118">
        <v>12.439999580383301</v>
      </c>
      <c r="L713" s="181">
        <f>(K713+'NPV Calcs'!$D$13)*About!$B$135</f>
        <v>18.411441654355837</v>
      </c>
      <c r="M713" s="95" t="str">
        <f>INDEX('IEA Tech to Policy Mapping'!$B$2:$B$13,MATCH($H713,'IEA Tech to Policy Mapping'!$A$2:$A$13,0))</f>
        <v>ngps - production methane destruction</v>
      </c>
      <c r="N713" s="182">
        <f>(J713*About!$A$132/1000)*10^12*'EPA to IEA Scaling'!$E$13</f>
        <v>15408956859.666819</v>
      </c>
      <c r="O713" s="183">
        <f>L713/About!$B$144</f>
        <v>34.640337099061909</v>
      </c>
      <c r="P713" s="174"/>
    </row>
    <row r="714" spans="2:16" x14ac:dyDescent="0.45">
      <c r="B714" s="118" t="s">
        <v>158</v>
      </c>
      <c r="C714" s="118" t="s">
        <v>1055</v>
      </c>
      <c r="D714" s="118" t="s">
        <v>962</v>
      </c>
      <c r="E714" s="118" t="s">
        <v>991</v>
      </c>
      <c r="F714" s="118" t="s">
        <v>987</v>
      </c>
      <c r="G714" s="118" t="s">
        <v>988</v>
      </c>
      <c r="H714" s="118" t="s">
        <v>1004</v>
      </c>
      <c r="I714" s="118">
        <v>0.479999989271163</v>
      </c>
      <c r="J714" s="118">
        <v>0.479999989271163</v>
      </c>
      <c r="K714" s="118">
        <v>12.550000190734799</v>
      </c>
      <c r="L714" s="181">
        <f>(K714+'NPV Calcs'!$D$13)*About!$B$135</f>
        <v>18.510228232204447</v>
      </c>
      <c r="M714" s="95" t="str">
        <f>INDEX('IEA Tech to Policy Mapping'!$B$2:$B$13,MATCH($H714,'IEA Tech to Policy Mapping'!$A$2:$A$13,0))</f>
        <v>ngps - production methane destruction</v>
      </c>
      <c r="N714" s="182">
        <f>(J714*About!$A$132/1000)*10^12*'EPA to IEA Scaling'!$E$13</f>
        <v>10876910366.944361</v>
      </c>
      <c r="O714" s="183">
        <f>L714/About!$B$144</f>
        <v>34.826199804535001</v>
      </c>
      <c r="P714" s="174"/>
    </row>
    <row r="715" spans="2:16" x14ac:dyDescent="0.45">
      <c r="B715" s="118" t="s">
        <v>40</v>
      </c>
      <c r="C715" s="118" t="s">
        <v>1055</v>
      </c>
      <c r="D715" s="118" t="s">
        <v>962</v>
      </c>
      <c r="E715" s="118" t="s">
        <v>991</v>
      </c>
      <c r="F715" s="118" t="s">
        <v>987</v>
      </c>
      <c r="G715" s="118" t="s">
        <v>988</v>
      </c>
      <c r="H715" s="118" t="s">
        <v>1004</v>
      </c>
      <c r="I715" s="118">
        <v>0.69999998807907104</v>
      </c>
      <c r="J715" s="118">
        <v>0.69999998807907104</v>
      </c>
      <c r="K715" s="118">
        <v>13.1000003814697</v>
      </c>
      <c r="L715" s="181">
        <f>(K715+'NPV Calcs'!$D$13)*About!$B$135</f>
        <v>19.004158552092377</v>
      </c>
      <c r="M715" s="95" t="str">
        <f>INDEX('IEA Tech to Policy Mapping'!$B$2:$B$13,MATCH($H715,'IEA Tech to Policy Mapping'!$A$2:$A$13,0))</f>
        <v>ngps - production methane destruction</v>
      </c>
      <c r="N715" s="182">
        <f>(J715*About!$A$132/1000)*10^12*'EPA to IEA Scaling'!$E$13</f>
        <v>15862161036.209827</v>
      </c>
      <c r="O715" s="183">
        <f>L715/About!$B$144</f>
        <v>35.755508497769107</v>
      </c>
      <c r="P715" s="174"/>
    </row>
    <row r="716" spans="2:16" x14ac:dyDescent="0.45">
      <c r="B716" s="118" t="s">
        <v>246</v>
      </c>
      <c r="C716" s="118" t="s">
        <v>1055</v>
      </c>
      <c r="D716" s="118" t="s">
        <v>962</v>
      </c>
      <c r="E716" s="118" t="s">
        <v>991</v>
      </c>
      <c r="F716" s="118" t="s">
        <v>987</v>
      </c>
      <c r="G716" s="118" t="s">
        <v>988</v>
      </c>
      <c r="H716" s="118" t="s">
        <v>1004</v>
      </c>
      <c r="I716" s="118">
        <v>0.490000009536743</v>
      </c>
      <c r="J716" s="118">
        <v>0.490000009536743</v>
      </c>
      <c r="K716" s="118">
        <v>13.1000003814697</v>
      </c>
      <c r="L716" s="181">
        <f>(K716+'NPV Calcs'!$D$13)*About!$B$135</f>
        <v>19.004158552092377</v>
      </c>
      <c r="M716" s="95" t="str">
        <f>INDEX('IEA Tech to Policy Mapping'!$B$2:$B$13,MATCH($H716,'IEA Tech to Policy Mapping'!$A$2:$A$13,0))</f>
        <v>ngps - production methane destruction</v>
      </c>
      <c r="N716" s="182">
        <f>(J716*About!$A$132/1000)*10^12*'EPA to IEA Scaling'!$E$13</f>
        <v>11103513130.543371</v>
      </c>
      <c r="O716" s="183">
        <f>L716/About!$B$144</f>
        <v>35.755508497769107</v>
      </c>
      <c r="P716" s="174"/>
    </row>
    <row r="717" spans="2:16" x14ac:dyDescent="0.45">
      <c r="B717" s="118" t="s">
        <v>246</v>
      </c>
      <c r="C717" s="118" t="s">
        <v>1055</v>
      </c>
      <c r="D717" s="118" t="s">
        <v>962</v>
      </c>
      <c r="E717" s="118" t="s">
        <v>993</v>
      </c>
      <c r="F717" s="118" t="s">
        <v>987</v>
      </c>
      <c r="G717" s="118" t="s">
        <v>988</v>
      </c>
      <c r="H717" s="118" t="s">
        <v>1004</v>
      </c>
      <c r="I717" s="118">
        <v>2.9999999329447701E-2</v>
      </c>
      <c r="J717" s="118">
        <v>2.9999999329447701E-2</v>
      </c>
      <c r="K717" s="118">
        <v>13.569999694824199</v>
      </c>
      <c r="L717" s="181">
        <f>(K717+'NPV Calcs'!$D$13)*About!$B$135</f>
        <v>19.426243698794064</v>
      </c>
      <c r="M717" s="95" t="str">
        <f>INDEX('IEA Tech to Policy Mapping'!$B$2:$B$13,MATCH($H717,'IEA Tech to Policy Mapping'!$A$2:$A$13,0))</f>
        <v>ngps - production methane destruction</v>
      </c>
      <c r="N717" s="182">
        <f>(J717*About!$A$132/1000)*10^12*'EPA to IEA Scaling'!$E$13</f>
        <v>679806897.9340229</v>
      </c>
      <c r="O717" s="183">
        <f>L717/About!$B$144</f>
        <v>36.549643581851143</v>
      </c>
      <c r="P717" s="174"/>
    </row>
    <row r="718" spans="2:16" x14ac:dyDescent="0.45">
      <c r="B718" s="118" t="s">
        <v>82</v>
      </c>
      <c r="C718" s="118" t="s">
        <v>1055</v>
      </c>
      <c r="D718" s="118" t="s">
        <v>962</v>
      </c>
      <c r="E718" s="118" t="s">
        <v>991</v>
      </c>
      <c r="F718" s="118" t="s">
        <v>987</v>
      </c>
      <c r="G718" s="118" t="s">
        <v>988</v>
      </c>
      <c r="H718" s="118" t="s">
        <v>1004</v>
      </c>
      <c r="I718" s="118">
        <v>1.7200000286102199</v>
      </c>
      <c r="J718" s="118">
        <v>1.7200000286102199</v>
      </c>
      <c r="K718" s="118">
        <v>14.689999580383301</v>
      </c>
      <c r="L718" s="181">
        <f>(K718+'NPV Calcs'!$D$13)*About!$B$135</f>
        <v>20.432064989527571</v>
      </c>
      <c r="M718" s="95" t="str">
        <f>INDEX('IEA Tech to Policy Mapping'!$B$2:$B$13,MATCH($H718,'IEA Tech to Policy Mapping'!$A$2:$A$13,0))</f>
        <v>ngps - production methane destruction</v>
      </c>
      <c r="N718" s="182">
        <f>(J718*About!$A$132/1000)*10^12*'EPA to IEA Scaling'!$E$13</f>
        <v>38975597001.037346</v>
      </c>
      <c r="O718" s="183">
        <f>L718/About!$B$144</f>
        <v>38.442053162074274</v>
      </c>
      <c r="P718" s="174"/>
    </row>
    <row r="719" spans="2:16" x14ac:dyDescent="0.45">
      <c r="B719" s="118" t="s">
        <v>171</v>
      </c>
      <c r="C719" s="118" t="s">
        <v>1055</v>
      </c>
      <c r="D719" s="118" t="s">
        <v>962</v>
      </c>
      <c r="E719" s="118" t="s">
        <v>991</v>
      </c>
      <c r="F719" s="118" t="s">
        <v>987</v>
      </c>
      <c r="G719" s="118" t="s">
        <v>988</v>
      </c>
      <c r="H719" s="118" t="s">
        <v>1004</v>
      </c>
      <c r="I719" s="118">
        <v>2.9999999329447701E-2</v>
      </c>
      <c r="J719" s="118">
        <v>2.9999999329447701E-2</v>
      </c>
      <c r="K719" s="118">
        <v>14.689999580383301</v>
      </c>
      <c r="L719" s="181">
        <f>(K719+'NPV Calcs'!$D$13)*About!$B$135</f>
        <v>20.432064989527571</v>
      </c>
      <c r="M719" s="95" t="str">
        <f>INDEX('IEA Tech to Policy Mapping'!$B$2:$B$13,MATCH($H719,'IEA Tech to Policy Mapping'!$A$2:$A$13,0))</f>
        <v>ngps - production methane destruction</v>
      </c>
      <c r="N719" s="182">
        <f>(J719*About!$A$132/1000)*10^12*'EPA to IEA Scaling'!$E$13</f>
        <v>679806897.9340229</v>
      </c>
      <c r="O719" s="183">
        <f>L719/About!$B$144</f>
        <v>38.442053162074274</v>
      </c>
      <c r="P719" s="174"/>
    </row>
    <row r="720" spans="2:16" x14ac:dyDescent="0.45">
      <c r="B720" s="118" t="s">
        <v>1056</v>
      </c>
      <c r="C720" s="118" t="s">
        <v>1055</v>
      </c>
      <c r="D720" s="118" t="s">
        <v>962</v>
      </c>
      <c r="E720" s="118" t="s">
        <v>991</v>
      </c>
      <c r="F720" s="118" t="s">
        <v>987</v>
      </c>
      <c r="G720" s="118" t="s">
        <v>988</v>
      </c>
      <c r="H720" s="118" t="s">
        <v>1004</v>
      </c>
      <c r="I720" s="118">
        <v>9.9999997764825804E-3</v>
      </c>
      <c r="J720" s="118">
        <v>9.9999997764825804E-3</v>
      </c>
      <c r="K720" s="118">
        <v>14.689999580383301</v>
      </c>
      <c r="L720" s="181">
        <f>(K720+'NPV Calcs'!$D$13)*About!$B$135</f>
        <v>20.432064989527571</v>
      </c>
      <c r="M720" s="95" t="str">
        <f>INDEX('IEA Tech to Policy Mapping'!$B$2:$B$13,MATCH($H720,'IEA Tech to Policy Mapping'!$A$2:$A$13,0))</f>
        <v>ngps - production methane destruction</v>
      </c>
      <c r="N720" s="182">
        <f>(J720*About!$A$132/1000)*10^12*'EPA to IEA Scaling'!$E$13</f>
        <v>226602299.31134129</v>
      </c>
      <c r="O720" s="183">
        <f>L720/About!$B$144</f>
        <v>38.442053162074274</v>
      </c>
      <c r="P720" s="174"/>
    </row>
    <row r="721" spans="2:16" x14ac:dyDescent="0.45">
      <c r="B721" s="118" t="s">
        <v>82</v>
      </c>
      <c r="C721" s="118" t="s">
        <v>1055</v>
      </c>
      <c r="D721" s="118" t="s">
        <v>962</v>
      </c>
      <c r="E721" s="118" t="s">
        <v>993</v>
      </c>
      <c r="F721" s="118" t="s">
        <v>987</v>
      </c>
      <c r="G721" s="118" t="s">
        <v>988</v>
      </c>
      <c r="H721" s="118" t="s">
        <v>1004</v>
      </c>
      <c r="I721" s="118">
        <v>1.0599999427795399</v>
      </c>
      <c r="J721" s="118">
        <v>1.0599999427795399</v>
      </c>
      <c r="K721" s="118">
        <v>15.369999885559</v>
      </c>
      <c r="L721" s="181">
        <f>(K721+'NPV Calcs'!$D$13)*About!$B$135</f>
        <v>21.042742538221756</v>
      </c>
      <c r="M721" s="95" t="str">
        <f>INDEX('IEA Tech to Policy Mapping'!$B$2:$B$13,MATCH($H721,'IEA Tech to Policy Mapping'!$A$2:$A$13,0))</f>
        <v>ngps - production methane destruction</v>
      </c>
      <c r="N721" s="182">
        <f>(J721*About!$A$132/1000)*10^12*'EPA to IEA Scaling'!$E$13</f>
        <v>24019842967.258724</v>
      </c>
      <c r="O721" s="183">
        <f>L721/About!$B$144</f>
        <v>39.59101675453639</v>
      </c>
      <c r="P721" s="174"/>
    </row>
    <row r="722" spans="2:16" x14ac:dyDescent="0.45">
      <c r="B722" s="118" t="s">
        <v>32</v>
      </c>
      <c r="C722" s="118" t="s">
        <v>1055</v>
      </c>
      <c r="D722" s="118" t="s">
        <v>962</v>
      </c>
      <c r="E722" s="118" t="s">
        <v>996</v>
      </c>
      <c r="F722" s="118" t="s">
        <v>997</v>
      </c>
      <c r="G722" s="118" t="s">
        <v>988</v>
      </c>
      <c r="H722" s="118" t="s">
        <v>1010</v>
      </c>
      <c r="I722" s="118">
        <v>5.2300000190734801</v>
      </c>
      <c r="J722" s="118">
        <v>5.2300000190734801</v>
      </c>
      <c r="K722" s="118">
        <v>16.9699993133544</v>
      </c>
      <c r="L722" s="181">
        <f>(K722+'NPV Calcs'!$D$13)*About!$B$135</f>
        <v>22.479629729361669</v>
      </c>
      <c r="M722" s="95" t="str">
        <f>INDEX('IEA Tech to Policy Mapping'!$B$2:$B$13,MATCH($H722,'IEA Tech to Policy Mapping'!$A$2:$A$13,0))</f>
        <v>ngps - processing methane capture</v>
      </c>
      <c r="N722" s="182">
        <f>(J722*About!$A$132/1000)*10^12*'EPA to IEA Scaling'!$E$13</f>
        <v>118513005621.01306</v>
      </c>
      <c r="O722" s="183">
        <f>L722/About!$B$144</f>
        <v>42.294458321407667</v>
      </c>
      <c r="P722" s="174"/>
    </row>
    <row r="723" spans="2:16" x14ac:dyDescent="0.45">
      <c r="B723" s="118" t="s">
        <v>258</v>
      </c>
      <c r="C723" s="118" t="s">
        <v>777</v>
      </c>
      <c r="D723" s="118" t="s">
        <v>962</v>
      </c>
      <c r="E723" s="118" t="s">
        <v>991</v>
      </c>
      <c r="F723" s="118" t="s">
        <v>987</v>
      </c>
      <c r="G723" s="118" t="s">
        <v>988</v>
      </c>
      <c r="H723" s="118" t="s">
        <v>992</v>
      </c>
      <c r="I723" s="118">
        <v>0.68000000715255704</v>
      </c>
      <c r="J723" s="118">
        <v>0.68000000715255704</v>
      </c>
      <c r="K723" s="118">
        <v>-7.5999999046325604</v>
      </c>
      <c r="L723" s="181">
        <f>(K723+'NPV Calcs'!$D$13)*About!$B$135</f>
        <v>0.41442361157691254</v>
      </c>
      <c r="M723" s="95" t="str">
        <f>INDEX('IEA Tech to Policy Mapping'!$B$2:$B$13,MATCH($H723,'IEA Tech to Policy Mapping'!$A$2:$A$13,0))</f>
        <v>ngps - production methane capture</v>
      </c>
      <c r="N723" s="182">
        <f>(J723*About!$A$132/1000)*10^12*'EPA to IEA Scaling'!$E$13</f>
        <v>15408956859.666819</v>
      </c>
      <c r="O723" s="183">
        <f>L723/About!$B$144</f>
        <v>0.77972023464216944</v>
      </c>
      <c r="P723" s="174"/>
    </row>
    <row r="724" spans="2:16" x14ac:dyDescent="0.45">
      <c r="B724" s="118" t="s">
        <v>258</v>
      </c>
      <c r="C724" s="118" t="s">
        <v>777</v>
      </c>
      <c r="D724" s="118" t="s">
        <v>962</v>
      </c>
      <c r="E724" s="118" t="s">
        <v>993</v>
      </c>
      <c r="F724" s="118" t="s">
        <v>987</v>
      </c>
      <c r="G724" s="118" t="s">
        <v>988</v>
      </c>
      <c r="H724" s="118" t="s">
        <v>992</v>
      </c>
      <c r="I724" s="118">
        <v>0.28000000119209201</v>
      </c>
      <c r="J724" s="118">
        <v>0.28000000119209201</v>
      </c>
      <c r="K724" s="118">
        <v>-7.5999999046325604</v>
      </c>
      <c r="L724" s="181">
        <f>(K724+'NPV Calcs'!$D$13)*About!$B$135</f>
        <v>0.41442361157691254</v>
      </c>
      <c r="M724" s="95" t="str">
        <f>INDEX('IEA Tech to Policy Mapping'!$B$2:$B$13,MATCH($H724,'IEA Tech to Policy Mapping'!$A$2:$A$13,0))</f>
        <v>ngps - production methane capture</v>
      </c>
      <c r="N724" s="182">
        <f>(J724*About!$A$132/1000)*10^12*'EPA to IEA Scaling'!$E$13</f>
        <v>6344864549.5494089</v>
      </c>
      <c r="O724" s="183">
        <f>L724/About!$B$144</f>
        <v>0.77972023464216944</v>
      </c>
      <c r="P724" s="174"/>
    </row>
    <row r="725" spans="2:16" x14ac:dyDescent="0.45">
      <c r="B725" s="118" t="s">
        <v>258</v>
      </c>
      <c r="C725" s="118" t="s">
        <v>777</v>
      </c>
      <c r="D725" s="118" t="s">
        <v>985</v>
      </c>
      <c r="E725" s="118" t="s">
        <v>986</v>
      </c>
      <c r="F725" s="118" t="s">
        <v>987</v>
      </c>
      <c r="G725" s="118" t="s">
        <v>988</v>
      </c>
      <c r="H725" s="118" t="s">
        <v>992</v>
      </c>
      <c r="I725" s="118">
        <v>0.18999999761581399</v>
      </c>
      <c r="J725" s="118">
        <v>0.18999999761581399</v>
      </c>
      <c r="K725" s="118">
        <v>-7.5199999809265101</v>
      </c>
      <c r="L725" s="181">
        <f>(K725+'NPV Calcs'!$D$13)*About!$B$135</f>
        <v>0.4862679283113141</v>
      </c>
      <c r="M725" s="95" t="str">
        <f>INDEX('IEA Tech to Policy Mapping'!$B$2:$B$13,MATCH($H725,'IEA Tech to Policy Mapping'!$A$2:$A$13,0))</f>
        <v>ngps - production methane capture</v>
      </c>
      <c r="N725" s="182">
        <f>(J725*About!$A$132/1000)*10^12*'EPA to IEA Scaling'!$E$13</f>
        <v>4305443729.1234484</v>
      </c>
      <c r="O725" s="183">
        <f>L725/About!$B$144</f>
        <v>0.91489223241686068</v>
      </c>
      <c r="P725" s="174"/>
    </row>
    <row r="726" spans="2:16" x14ac:dyDescent="0.45">
      <c r="B726" s="118" t="s">
        <v>168</v>
      </c>
      <c r="C726" s="118" t="s">
        <v>777</v>
      </c>
      <c r="D726" s="118" t="s">
        <v>962</v>
      </c>
      <c r="E726" s="118" t="s">
        <v>991</v>
      </c>
      <c r="F726" s="118" t="s">
        <v>987</v>
      </c>
      <c r="G726" s="118" t="s">
        <v>988</v>
      </c>
      <c r="H726" s="118" t="s">
        <v>992</v>
      </c>
      <c r="I726" s="118">
        <v>0.31000000238418501</v>
      </c>
      <c r="J726" s="118">
        <v>0.31000000238418501</v>
      </c>
      <c r="K726" s="118">
        <v>-7.4800000190734801</v>
      </c>
      <c r="L726" s="181">
        <f>(K726+'NPV Calcs'!$D$13)*About!$B$135</f>
        <v>0.52219008667851929</v>
      </c>
      <c r="M726" s="95" t="str">
        <f>INDEX('IEA Tech to Policy Mapping'!$B$2:$B$13,MATCH($H726,'IEA Tech to Policy Mapping'!$A$2:$A$13,0))</f>
        <v>ngps - production methane capture</v>
      </c>
      <c r="N726" s="182">
        <f>(J726*About!$A$132/1000)*10^12*'EPA to IEA Scaling'!$E$13</f>
        <v>7024671489.6914053</v>
      </c>
      <c r="O726" s="183">
        <f>L726/About!$B$144</f>
        <v>0.98247823130421452</v>
      </c>
      <c r="P726" s="174"/>
    </row>
    <row r="727" spans="2:16" x14ac:dyDescent="0.45">
      <c r="B727" s="118" t="s">
        <v>334</v>
      </c>
      <c r="C727" s="118" t="s">
        <v>777</v>
      </c>
      <c r="D727" s="118" t="s">
        <v>962</v>
      </c>
      <c r="E727" s="118" t="s">
        <v>993</v>
      </c>
      <c r="F727" s="118" t="s">
        <v>987</v>
      </c>
      <c r="G727" s="118" t="s">
        <v>988</v>
      </c>
      <c r="H727" s="118" t="s">
        <v>992</v>
      </c>
      <c r="I727" s="118">
        <v>9.9999997764825804E-3</v>
      </c>
      <c r="J727" s="118">
        <v>9.9999997764825804E-3</v>
      </c>
      <c r="K727" s="118">
        <v>-7.4800000190734801</v>
      </c>
      <c r="L727" s="181">
        <f>(K727+'NPV Calcs'!$D$13)*About!$B$135</f>
        <v>0.52219008667851929</v>
      </c>
      <c r="M727" s="95" t="str">
        <f>INDEX('IEA Tech to Policy Mapping'!$B$2:$B$13,MATCH($H727,'IEA Tech to Policy Mapping'!$A$2:$A$13,0))</f>
        <v>ngps - production methane capture</v>
      </c>
      <c r="N727" s="182">
        <f>(J727*About!$A$132/1000)*10^12*'EPA to IEA Scaling'!$E$13</f>
        <v>226602299.31134129</v>
      </c>
      <c r="O727" s="183">
        <f>L727/About!$B$144</f>
        <v>0.98247823130421452</v>
      </c>
      <c r="P727" s="174"/>
    </row>
    <row r="728" spans="2:16" x14ac:dyDescent="0.45">
      <c r="B728" s="118" t="s">
        <v>334</v>
      </c>
      <c r="C728" s="118" t="s">
        <v>777</v>
      </c>
      <c r="D728" s="118" t="s">
        <v>962</v>
      </c>
      <c r="E728" s="118" t="s">
        <v>991</v>
      </c>
      <c r="F728" s="118" t="s">
        <v>987</v>
      </c>
      <c r="G728" s="118" t="s">
        <v>988</v>
      </c>
      <c r="H728" s="118" t="s">
        <v>992</v>
      </c>
      <c r="I728" s="118">
        <v>1.9999999552965102E-2</v>
      </c>
      <c r="J728" s="118">
        <v>1.9999999552965102E-2</v>
      </c>
      <c r="K728" s="118">
        <v>-7.4800000190734801</v>
      </c>
      <c r="L728" s="181">
        <f>(K728+'NPV Calcs'!$D$13)*About!$B$135</f>
        <v>0.52219008667851929</v>
      </c>
      <c r="M728" s="95" t="str">
        <f>INDEX('IEA Tech to Policy Mapping'!$B$2:$B$13,MATCH($H728,'IEA Tech to Policy Mapping'!$A$2:$A$13,0))</f>
        <v>ngps - production methane capture</v>
      </c>
      <c r="N728" s="182">
        <f>(J728*About!$A$132/1000)*10^12*'EPA to IEA Scaling'!$E$13</f>
        <v>453204598.62268114</v>
      </c>
      <c r="O728" s="183">
        <f>L728/About!$B$144</f>
        <v>0.98247823130421452</v>
      </c>
      <c r="P728" s="174"/>
    </row>
    <row r="729" spans="2:16" x14ac:dyDescent="0.45">
      <c r="B729" s="118" t="s">
        <v>1057</v>
      </c>
      <c r="C729" s="118" t="s">
        <v>777</v>
      </c>
      <c r="D729" s="118" t="s">
        <v>962</v>
      </c>
      <c r="E729" s="118" t="s">
        <v>991</v>
      </c>
      <c r="F729" s="118" t="s">
        <v>987</v>
      </c>
      <c r="G729" s="118" t="s">
        <v>988</v>
      </c>
      <c r="H729" s="118" t="s">
        <v>992</v>
      </c>
      <c r="I729" s="118">
        <v>0.5</v>
      </c>
      <c r="J729" s="118">
        <v>0.5</v>
      </c>
      <c r="K729" s="118">
        <v>-7.4699997901916504</v>
      </c>
      <c r="L729" s="181">
        <f>(K729+'NPV Calcs'!$D$13)*About!$B$135</f>
        <v>0.53117084038326745</v>
      </c>
      <c r="M729" s="95" t="str">
        <f>INDEX('IEA Tech to Policy Mapping'!$B$2:$B$13,MATCH($H729,'IEA Tech to Policy Mapping'!$A$2:$A$13,0))</f>
        <v>ngps - production methane capture</v>
      </c>
      <c r="N729" s="182">
        <f>(J729*About!$A$132/1000)*10^12*'EPA to IEA Scaling'!$E$13</f>
        <v>11330115218.814875</v>
      </c>
      <c r="O729" s="183">
        <f>L729/About!$B$144</f>
        <v>0.99937513387037102</v>
      </c>
      <c r="P729" s="174"/>
    </row>
    <row r="730" spans="2:16" x14ac:dyDescent="0.45">
      <c r="B730" s="118" t="s">
        <v>1058</v>
      </c>
      <c r="C730" s="118" t="s">
        <v>777</v>
      </c>
      <c r="D730" s="118" t="s">
        <v>962</v>
      </c>
      <c r="E730" s="118" t="s">
        <v>991</v>
      </c>
      <c r="F730" s="118" t="s">
        <v>987</v>
      </c>
      <c r="G730" s="118" t="s">
        <v>988</v>
      </c>
      <c r="H730" s="118" t="s">
        <v>992</v>
      </c>
      <c r="I730" s="118">
        <v>0.10000000149011599</v>
      </c>
      <c r="J730" s="118">
        <v>0.10000000149011599</v>
      </c>
      <c r="K730" s="118">
        <v>-7.4699997901916504</v>
      </c>
      <c r="L730" s="181">
        <f>(K730+'NPV Calcs'!$D$13)*About!$B$135</f>
        <v>0.53117084038326745</v>
      </c>
      <c r="M730" s="95" t="str">
        <f>INDEX('IEA Tech to Policy Mapping'!$B$2:$B$13,MATCH($H730,'IEA Tech to Policy Mapping'!$A$2:$A$13,0))</f>
        <v>ngps - production methane capture</v>
      </c>
      <c r="N730" s="182">
        <f>(J730*About!$A$132/1000)*10^12*'EPA to IEA Scaling'!$E$13</f>
        <v>2266023077.5293465</v>
      </c>
      <c r="O730" s="183">
        <f>L730/About!$B$144</f>
        <v>0.99937513387037102</v>
      </c>
      <c r="P730" s="174"/>
    </row>
    <row r="731" spans="2:16" x14ac:dyDescent="0.45">
      <c r="B731" s="118" t="s">
        <v>1059</v>
      </c>
      <c r="C731" s="118" t="s">
        <v>777</v>
      </c>
      <c r="D731" s="118" t="s">
        <v>962</v>
      </c>
      <c r="E731" s="118" t="s">
        <v>991</v>
      </c>
      <c r="F731" s="118" t="s">
        <v>987</v>
      </c>
      <c r="G731" s="118" t="s">
        <v>988</v>
      </c>
      <c r="H731" s="118" t="s">
        <v>992</v>
      </c>
      <c r="I731" s="118">
        <v>0.18000000715255701</v>
      </c>
      <c r="J731" s="118">
        <v>0.18000000715255701</v>
      </c>
      <c r="K731" s="118">
        <v>-7.4699997901916504</v>
      </c>
      <c r="L731" s="181">
        <f>(K731+'NPV Calcs'!$D$13)*About!$B$135</f>
        <v>0.53117084038326745</v>
      </c>
      <c r="M731" s="95" t="str">
        <f>INDEX('IEA Tech to Policy Mapping'!$B$2:$B$13,MATCH($H731,'IEA Tech to Policy Mapping'!$A$2:$A$13,0))</f>
        <v>ngps - production methane capture</v>
      </c>
      <c r="N731" s="182">
        <f>(J731*About!$A$132/1000)*10^12*'EPA to IEA Scaling'!$E$13</f>
        <v>4078841640.8519449</v>
      </c>
      <c r="O731" s="183">
        <f>L731/About!$B$144</f>
        <v>0.99937513387037102</v>
      </c>
      <c r="P731" s="174"/>
    </row>
    <row r="732" spans="2:16" x14ac:dyDescent="0.45">
      <c r="B732" s="118" t="s">
        <v>263</v>
      </c>
      <c r="C732" s="118" t="s">
        <v>777</v>
      </c>
      <c r="D732" s="118" t="s">
        <v>962</v>
      </c>
      <c r="E732" s="118" t="s">
        <v>991</v>
      </c>
      <c r="F732" s="118" t="s">
        <v>987</v>
      </c>
      <c r="G732" s="118" t="s">
        <v>988</v>
      </c>
      <c r="H732" s="118" t="s">
        <v>992</v>
      </c>
      <c r="I732" s="118">
        <v>2.21000003814697</v>
      </c>
      <c r="J732" s="118">
        <v>2.21000003814697</v>
      </c>
      <c r="K732" s="118">
        <v>-7.4699997901916504</v>
      </c>
      <c r="L732" s="181">
        <f>(K732+'NPV Calcs'!$D$13)*About!$B$135</f>
        <v>0.53117084038326745</v>
      </c>
      <c r="M732" s="95" t="str">
        <f>INDEX('IEA Tech to Policy Mapping'!$B$2:$B$13,MATCH($H732,'IEA Tech to Policy Mapping'!$A$2:$A$13,0))</f>
        <v>ngps - production methane capture</v>
      </c>
      <c r="N732" s="182">
        <f>(J732*About!$A$132/1000)*10^12*'EPA to IEA Scaling'!$E$13</f>
        <v>50079110131.580879</v>
      </c>
      <c r="O732" s="183">
        <f>L732/About!$B$144</f>
        <v>0.99937513387037102</v>
      </c>
      <c r="P732" s="174"/>
    </row>
    <row r="733" spans="2:16" x14ac:dyDescent="0.45">
      <c r="B733" s="118" t="s">
        <v>330</v>
      </c>
      <c r="C733" s="118" t="s">
        <v>777</v>
      </c>
      <c r="D733" s="118" t="s">
        <v>962</v>
      </c>
      <c r="E733" s="118" t="s">
        <v>991</v>
      </c>
      <c r="F733" s="118" t="s">
        <v>987</v>
      </c>
      <c r="G733" s="118" t="s">
        <v>988</v>
      </c>
      <c r="H733" s="118" t="s">
        <v>992</v>
      </c>
      <c r="I733" s="118">
        <v>5.7300000190734801</v>
      </c>
      <c r="J733" s="118">
        <v>5.7300000190734801</v>
      </c>
      <c r="K733" s="118">
        <v>-7.4699997901916504</v>
      </c>
      <c r="L733" s="181">
        <f>(K733+'NPV Calcs'!$D$13)*About!$B$135</f>
        <v>0.53117084038326745</v>
      </c>
      <c r="M733" s="95" t="str">
        <f>INDEX('IEA Tech to Policy Mapping'!$B$2:$B$13,MATCH($H733,'IEA Tech to Policy Mapping'!$A$2:$A$13,0))</f>
        <v>ngps - production methane capture</v>
      </c>
      <c r="N733" s="182">
        <f>(J733*About!$A$132/1000)*10^12*'EPA to IEA Scaling'!$E$13</f>
        <v>129843120839.82791</v>
      </c>
      <c r="O733" s="183">
        <f>L733/About!$B$144</f>
        <v>0.99937513387037102</v>
      </c>
      <c r="P733" s="174"/>
    </row>
    <row r="734" spans="2:16" x14ac:dyDescent="0.45">
      <c r="B734" s="118" t="s">
        <v>330</v>
      </c>
      <c r="C734" s="118" t="s">
        <v>777</v>
      </c>
      <c r="D734" s="118" t="s">
        <v>962</v>
      </c>
      <c r="E734" s="118" t="s">
        <v>993</v>
      </c>
      <c r="F734" s="118" t="s">
        <v>987</v>
      </c>
      <c r="G734" s="118" t="s">
        <v>988</v>
      </c>
      <c r="H734" s="118" t="s">
        <v>992</v>
      </c>
      <c r="I734" s="118">
        <v>0.10000000149011599</v>
      </c>
      <c r="J734" s="118">
        <v>0.10000000149011599</v>
      </c>
      <c r="K734" s="118">
        <v>-7.4699997901916504</v>
      </c>
      <c r="L734" s="181">
        <f>(K734+'NPV Calcs'!$D$13)*About!$B$135</f>
        <v>0.53117084038326745</v>
      </c>
      <c r="M734" s="95" t="str">
        <f>INDEX('IEA Tech to Policy Mapping'!$B$2:$B$13,MATCH($H734,'IEA Tech to Policy Mapping'!$A$2:$A$13,0))</f>
        <v>ngps - production methane capture</v>
      </c>
      <c r="N734" s="182">
        <f>(J734*About!$A$132/1000)*10^12*'EPA to IEA Scaling'!$E$13</f>
        <v>2266023077.5293465</v>
      </c>
      <c r="O734" s="183">
        <f>L734/About!$B$144</f>
        <v>0.99937513387037102</v>
      </c>
      <c r="P734" s="174"/>
    </row>
    <row r="735" spans="2:16" x14ac:dyDescent="0.45">
      <c r="B735" s="118" t="s">
        <v>1057</v>
      </c>
      <c r="C735" s="118" t="s">
        <v>777</v>
      </c>
      <c r="D735" s="118" t="s">
        <v>962</v>
      </c>
      <c r="E735" s="118" t="s">
        <v>993</v>
      </c>
      <c r="F735" s="118" t="s">
        <v>987</v>
      </c>
      <c r="G735" s="118" t="s">
        <v>988</v>
      </c>
      <c r="H735" s="118" t="s">
        <v>992</v>
      </c>
      <c r="I735" s="118">
        <v>3.9999999105930301E-2</v>
      </c>
      <c r="J735" s="118">
        <v>3.9999999105930301E-2</v>
      </c>
      <c r="K735" s="118">
        <v>-7.4699997901916504</v>
      </c>
      <c r="L735" s="181">
        <f>(K735+'NPV Calcs'!$D$13)*About!$B$135</f>
        <v>0.53117084038326745</v>
      </c>
      <c r="M735" s="95" t="str">
        <f>INDEX('IEA Tech to Policy Mapping'!$B$2:$B$13,MATCH($H735,'IEA Tech to Policy Mapping'!$A$2:$A$13,0))</f>
        <v>ngps - production methane capture</v>
      </c>
      <c r="N735" s="182">
        <f>(J735*About!$A$132/1000)*10^12*'EPA to IEA Scaling'!$E$13</f>
        <v>906409197.24536443</v>
      </c>
      <c r="O735" s="183">
        <f>L735/About!$B$144</f>
        <v>0.99937513387037102</v>
      </c>
      <c r="P735" s="174"/>
    </row>
    <row r="736" spans="2:16" x14ac:dyDescent="0.45">
      <c r="B736" s="118" t="s">
        <v>334</v>
      </c>
      <c r="C736" s="118" t="s">
        <v>777</v>
      </c>
      <c r="D736" s="118" t="s">
        <v>985</v>
      </c>
      <c r="E736" s="118" t="s">
        <v>986</v>
      </c>
      <c r="F736" s="118" t="s">
        <v>987</v>
      </c>
      <c r="G736" s="118" t="s">
        <v>988</v>
      </c>
      <c r="H736" s="118" t="s">
        <v>992</v>
      </c>
      <c r="I736" s="118">
        <v>0.25</v>
      </c>
      <c r="J736" s="118">
        <v>0.25</v>
      </c>
      <c r="K736" s="118">
        <v>-7.46000003814697</v>
      </c>
      <c r="L736" s="181">
        <f>(K736+'NPV Calcs'!$D$13)*About!$B$135</f>
        <v>0.54015116586211742</v>
      </c>
      <c r="M736" s="95" t="str">
        <f>INDEX('IEA Tech to Policy Mapping'!$B$2:$B$13,MATCH($H736,'IEA Tech to Policy Mapping'!$A$2:$A$13,0))</f>
        <v>ngps - production methane capture</v>
      </c>
      <c r="N736" s="182">
        <f>(J736*About!$A$132/1000)*10^12*'EPA to IEA Scaling'!$E$13</f>
        <v>5665057609.4074373</v>
      </c>
      <c r="O736" s="183">
        <f>L736/About!$B$144</f>
        <v>1.0162712307478832</v>
      </c>
      <c r="P736" s="174"/>
    </row>
    <row r="737" spans="2:16" x14ac:dyDescent="0.45">
      <c r="B737" s="118" t="s">
        <v>168</v>
      </c>
      <c r="C737" s="118" t="s">
        <v>777</v>
      </c>
      <c r="D737" s="118" t="s">
        <v>985</v>
      </c>
      <c r="E737" s="118" t="s">
        <v>986</v>
      </c>
      <c r="F737" s="118" t="s">
        <v>987</v>
      </c>
      <c r="G737" s="118" t="s">
        <v>988</v>
      </c>
      <c r="H737" s="118" t="s">
        <v>992</v>
      </c>
      <c r="I737" s="118">
        <v>0.80000001192092896</v>
      </c>
      <c r="J737" s="118">
        <v>0.80000001192092896</v>
      </c>
      <c r="K737" s="118">
        <v>-7.46000003814697</v>
      </c>
      <c r="L737" s="181">
        <f>(K737+'NPV Calcs'!$D$13)*About!$B$135</f>
        <v>0.54015116586211742</v>
      </c>
      <c r="M737" s="95" t="str">
        <f>INDEX('IEA Tech to Policy Mapping'!$B$2:$B$13,MATCH($H737,'IEA Tech to Policy Mapping'!$A$2:$A$13,0))</f>
        <v>ngps - production methane capture</v>
      </c>
      <c r="N737" s="182">
        <f>(J737*About!$A$132/1000)*10^12*'EPA to IEA Scaling'!$E$13</f>
        <v>18128184620.234798</v>
      </c>
      <c r="O737" s="183">
        <f>L737/About!$B$144</f>
        <v>1.0162712307478832</v>
      </c>
      <c r="P737" s="174"/>
    </row>
    <row r="738" spans="2:16" x14ac:dyDescent="0.45">
      <c r="B738" s="118" t="s">
        <v>1057</v>
      </c>
      <c r="C738" s="118" t="s">
        <v>777</v>
      </c>
      <c r="D738" s="118" t="s">
        <v>985</v>
      </c>
      <c r="E738" s="118" t="s">
        <v>986</v>
      </c>
      <c r="F738" s="118" t="s">
        <v>987</v>
      </c>
      <c r="G738" s="118" t="s">
        <v>988</v>
      </c>
      <c r="H738" s="118" t="s">
        <v>992</v>
      </c>
      <c r="I738" s="118">
        <v>0.46999999880790699</v>
      </c>
      <c r="J738" s="118">
        <v>0.46999999880790699</v>
      </c>
      <c r="K738" s="118">
        <v>-7.4499998092651296</v>
      </c>
      <c r="L738" s="181">
        <f>(K738+'NPV Calcs'!$D$13)*About!$B$135</f>
        <v>0.54913191956687524</v>
      </c>
      <c r="M738" s="95" t="str">
        <f>INDEX('IEA Tech to Policy Mapping'!$B$2:$B$13,MATCH($H738,'IEA Tech to Policy Mapping'!$A$2:$A$13,0))</f>
        <v>ngps - production methane capture</v>
      </c>
      <c r="N738" s="182">
        <f>(J738*About!$A$132/1000)*10^12*'EPA to IEA Scaling'!$E$13</f>
        <v>10650308278.67288</v>
      </c>
      <c r="O738" s="183">
        <f>L738/About!$B$144</f>
        <v>1.0331681333140577</v>
      </c>
      <c r="P738" s="174"/>
    </row>
    <row r="739" spans="2:16" x14ac:dyDescent="0.45">
      <c r="B739" s="118" t="s">
        <v>1058</v>
      </c>
      <c r="C739" s="118" t="s">
        <v>777</v>
      </c>
      <c r="D739" s="118" t="s">
        <v>985</v>
      </c>
      <c r="E739" s="118" t="s">
        <v>986</v>
      </c>
      <c r="F739" s="118" t="s">
        <v>987</v>
      </c>
      <c r="G739" s="118" t="s">
        <v>988</v>
      </c>
      <c r="H739" s="118" t="s">
        <v>992</v>
      </c>
      <c r="I739" s="118">
        <v>0.230000004172325</v>
      </c>
      <c r="J739" s="118">
        <v>0.230000004172325</v>
      </c>
      <c r="K739" s="118">
        <v>-7.4499998092651296</v>
      </c>
      <c r="L739" s="181">
        <f>(K739+'NPV Calcs'!$D$13)*About!$B$135</f>
        <v>0.54913191956687524</v>
      </c>
      <c r="M739" s="95" t="str">
        <f>INDEX('IEA Tech to Policy Mapping'!$B$2:$B$13,MATCH($H739,'IEA Tech to Policy Mapping'!$A$2:$A$13,0))</f>
        <v>ngps - production methane capture</v>
      </c>
      <c r="N739" s="182">
        <f>(J739*About!$A$132/1000)*10^12*'EPA to IEA Scaling'!$E$13</f>
        <v>5211853095.2006884</v>
      </c>
      <c r="O739" s="183">
        <f>L739/About!$B$144</f>
        <v>1.0331681333140577</v>
      </c>
      <c r="P739" s="174"/>
    </row>
    <row r="740" spans="2:16" x14ac:dyDescent="0.45">
      <c r="B740" s="118" t="s">
        <v>231</v>
      </c>
      <c r="C740" s="118" t="s">
        <v>777</v>
      </c>
      <c r="D740" s="118" t="s">
        <v>962</v>
      </c>
      <c r="E740" s="118" t="s">
        <v>991</v>
      </c>
      <c r="F740" s="118" t="s">
        <v>987</v>
      </c>
      <c r="G740" s="118" t="s">
        <v>988</v>
      </c>
      <c r="H740" s="118" t="s">
        <v>992</v>
      </c>
      <c r="I740" s="118">
        <v>0.140000000596046</v>
      </c>
      <c r="J740" s="118">
        <v>0.140000000596046</v>
      </c>
      <c r="K740" s="118">
        <v>-7.4499998092651296</v>
      </c>
      <c r="L740" s="181">
        <f>(K740+'NPV Calcs'!$D$13)*About!$B$135</f>
        <v>0.54913191956687524</v>
      </c>
      <c r="M740" s="95" t="str">
        <f>INDEX('IEA Tech to Policy Mapping'!$B$2:$B$13,MATCH($H740,'IEA Tech to Policy Mapping'!$A$2:$A$13,0))</f>
        <v>ngps - production methane capture</v>
      </c>
      <c r="N740" s="182">
        <f>(J740*About!$A$132/1000)*10^12*'EPA to IEA Scaling'!$E$13</f>
        <v>3172432274.7747045</v>
      </c>
      <c r="O740" s="183">
        <f>L740/About!$B$144</f>
        <v>1.0331681333140577</v>
      </c>
      <c r="P740" s="174"/>
    </row>
    <row r="741" spans="2:16" x14ac:dyDescent="0.45">
      <c r="B741" s="118" t="s">
        <v>263</v>
      </c>
      <c r="C741" s="118" t="s">
        <v>777</v>
      </c>
      <c r="D741" s="118" t="s">
        <v>985</v>
      </c>
      <c r="E741" s="118" t="s">
        <v>986</v>
      </c>
      <c r="F741" s="118" t="s">
        <v>987</v>
      </c>
      <c r="G741" s="118" t="s">
        <v>988</v>
      </c>
      <c r="H741" s="118" t="s">
        <v>992</v>
      </c>
      <c r="I741" s="118">
        <v>0.82999998331069902</v>
      </c>
      <c r="J741" s="118">
        <v>0.82999998331069902</v>
      </c>
      <c r="K741" s="118">
        <v>-7.4499998092651296</v>
      </c>
      <c r="L741" s="181">
        <f>(K741+'NPV Calcs'!$D$13)*About!$B$135</f>
        <v>0.54913191956687524</v>
      </c>
      <c r="M741" s="95" t="str">
        <f>INDEX('IEA Tech to Policy Mapping'!$B$2:$B$13,MATCH($H741,'IEA Tech to Policy Mapping'!$A$2:$A$13,0))</f>
        <v>ngps - production methane capture</v>
      </c>
      <c r="N741" s="182">
        <f>(J741*About!$A$132/1000)*10^12*'EPA to IEA Scaling'!$E$13</f>
        <v>18807990885.049282</v>
      </c>
      <c r="O741" s="183">
        <f>L741/About!$B$144</f>
        <v>1.0331681333140577</v>
      </c>
      <c r="P741" s="174"/>
    </row>
    <row r="742" spans="2:16" x14ac:dyDescent="0.45">
      <c r="B742" s="118" t="s">
        <v>231</v>
      </c>
      <c r="C742" s="118" t="s">
        <v>777</v>
      </c>
      <c r="D742" s="118" t="s">
        <v>985</v>
      </c>
      <c r="E742" s="118" t="s">
        <v>986</v>
      </c>
      <c r="F742" s="118" t="s">
        <v>987</v>
      </c>
      <c r="G742" s="118" t="s">
        <v>988</v>
      </c>
      <c r="H742" s="118" t="s">
        <v>992</v>
      </c>
      <c r="I742" s="118">
        <v>9.9999997764825804E-3</v>
      </c>
      <c r="J742" s="118">
        <v>9.9999997764825804E-3</v>
      </c>
      <c r="K742" s="118">
        <v>-7.4400000572204501</v>
      </c>
      <c r="L742" s="181">
        <f>(K742+'NPV Calcs'!$D$13)*About!$B$135</f>
        <v>0.55811224504572443</v>
      </c>
      <c r="M742" s="95" t="str">
        <f>INDEX('IEA Tech to Policy Mapping'!$B$2:$B$13,MATCH($H742,'IEA Tech to Policy Mapping'!$A$2:$A$13,0))</f>
        <v>ngps - production methane capture</v>
      </c>
      <c r="N742" s="182">
        <f>(J742*About!$A$132/1000)*10^12*'EPA to IEA Scaling'!$E$13</f>
        <v>226602299.31134129</v>
      </c>
      <c r="O742" s="183">
        <f>L742/About!$B$144</f>
        <v>1.0500642301915684</v>
      </c>
      <c r="P742" s="174"/>
    </row>
    <row r="743" spans="2:16" x14ac:dyDescent="0.45">
      <c r="B743" s="118" t="s">
        <v>125</v>
      </c>
      <c r="C743" s="118" t="s">
        <v>777</v>
      </c>
      <c r="D743" s="118" t="s">
        <v>985</v>
      </c>
      <c r="E743" s="118" t="s">
        <v>986</v>
      </c>
      <c r="F743" s="118" t="s">
        <v>987</v>
      </c>
      <c r="G743" s="118" t="s">
        <v>988</v>
      </c>
      <c r="H743" s="118" t="s">
        <v>992</v>
      </c>
      <c r="I743" s="118">
        <v>0.20999999344348899</v>
      </c>
      <c r="J743" s="118">
        <v>0.20999999344348899</v>
      </c>
      <c r="K743" s="118">
        <v>-7.4400000572204501</v>
      </c>
      <c r="L743" s="181">
        <f>(K743+'NPV Calcs'!$D$13)*About!$B$135</f>
        <v>0.55811224504572443</v>
      </c>
      <c r="M743" s="95" t="str">
        <f>INDEX('IEA Tech to Policy Mapping'!$B$2:$B$13,MATCH($H743,'IEA Tech to Policy Mapping'!$A$2:$A$13,0))</f>
        <v>ngps - production methane capture</v>
      </c>
      <c r="N743" s="182">
        <f>(J743*About!$A$132/1000)*10^12*'EPA to IEA Scaling'!$E$13</f>
        <v>4758648243.3301964</v>
      </c>
      <c r="O743" s="183">
        <f>L743/About!$B$144</f>
        <v>1.0500642301915684</v>
      </c>
      <c r="P743" s="174"/>
    </row>
    <row r="744" spans="2:16" x14ac:dyDescent="0.45">
      <c r="B744" s="118" t="s">
        <v>133</v>
      </c>
      <c r="C744" s="118" t="s">
        <v>777</v>
      </c>
      <c r="D744" s="118" t="s">
        <v>985</v>
      </c>
      <c r="E744" s="118" t="s">
        <v>986</v>
      </c>
      <c r="F744" s="118" t="s">
        <v>987</v>
      </c>
      <c r="G744" s="118" t="s">
        <v>988</v>
      </c>
      <c r="H744" s="118" t="s">
        <v>992</v>
      </c>
      <c r="I744" s="118">
        <v>0.239999994635581</v>
      </c>
      <c r="J744" s="118">
        <v>0.239999994635581</v>
      </c>
      <c r="K744" s="118">
        <v>-7.4299998283386204</v>
      </c>
      <c r="L744" s="181">
        <f>(K744+'NPV Calcs'!$D$13)*About!$B$135</f>
        <v>0.56709299875047259</v>
      </c>
      <c r="M744" s="95" t="str">
        <f>INDEX('IEA Tech to Policy Mapping'!$B$2:$B$13,MATCH($H744,'IEA Tech to Policy Mapping'!$A$2:$A$13,0))</f>
        <v>ngps - production methane capture</v>
      </c>
      <c r="N744" s="182">
        <f>(J744*About!$A$132/1000)*10^12*'EPA to IEA Scaling'!$E$13</f>
        <v>5438455183.4721699</v>
      </c>
      <c r="O744" s="183">
        <f>L744/About!$B$144</f>
        <v>1.0669611327577249</v>
      </c>
      <c r="P744" s="174"/>
    </row>
    <row r="745" spans="2:16" x14ac:dyDescent="0.45">
      <c r="B745" s="118" t="s">
        <v>168</v>
      </c>
      <c r="C745" s="118" t="s">
        <v>777</v>
      </c>
      <c r="D745" s="118" t="s">
        <v>985</v>
      </c>
      <c r="E745" s="118" t="s">
        <v>986</v>
      </c>
      <c r="F745" s="118" t="s">
        <v>987</v>
      </c>
      <c r="G745" s="118" t="s">
        <v>988</v>
      </c>
      <c r="H745" s="118" t="s">
        <v>989</v>
      </c>
      <c r="I745" s="118">
        <v>9.9999997764825804E-3</v>
      </c>
      <c r="J745" s="118">
        <v>9.9999997764825804E-3</v>
      </c>
      <c r="K745" s="118">
        <v>-7.42000007629394</v>
      </c>
      <c r="L745" s="181">
        <f>(K745+'NPV Calcs'!$D$13)*About!$B$135</f>
        <v>0.57607332422932267</v>
      </c>
      <c r="M745" s="95" t="str">
        <f>INDEX('IEA Tech to Policy Mapping'!$B$2:$B$13,MATCH($H745,'IEA Tech to Policy Mapping'!$A$2:$A$13,0))</f>
        <v>ngps - production methane capture</v>
      </c>
      <c r="N745" s="182">
        <f>(J745*About!$A$132/1000)*10^12*'EPA to IEA Scaling'!$E$13</f>
        <v>226602299.31134129</v>
      </c>
      <c r="O745" s="183">
        <f>L745/About!$B$144</f>
        <v>1.0838572296352371</v>
      </c>
      <c r="P745" s="174"/>
    </row>
    <row r="746" spans="2:16" x14ac:dyDescent="0.45">
      <c r="B746" s="118" t="s">
        <v>263</v>
      </c>
      <c r="C746" s="118" t="s">
        <v>777</v>
      </c>
      <c r="D746" s="118" t="s">
        <v>985</v>
      </c>
      <c r="E746" s="118" t="s">
        <v>986</v>
      </c>
      <c r="F746" s="118" t="s">
        <v>987</v>
      </c>
      <c r="G746" s="118" t="s">
        <v>988</v>
      </c>
      <c r="H746" s="118" t="s">
        <v>989</v>
      </c>
      <c r="I746" s="118">
        <v>9.9999997764825804E-3</v>
      </c>
      <c r="J746" s="118">
        <v>9.9999997764825804E-3</v>
      </c>
      <c r="K746" s="118">
        <v>-7.42000007629394</v>
      </c>
      <c r="L746" s="181">
        <f>(K746+'NPV Calcs'!$D$13)*About!$B$135</f>
        <v>0.57607332422932267</v>
      </c>
      <c r="M746" s="95" t="str">
        <f>INDEX('IEA Tech to Policy Mapping'!$B$2:$B$13,MATCH($H746,'IEA Tech to Policy Mapping'!$A$2:$A$13,0))</f>
        <v>ngps - production methane capture</v>
      </c>
      <c r="N746" s="182">
        <f>(J746*About!$A$132/1000)*10^12*'EPA to IEA Scaling'!$E$13</f>
        <v>226602299.31134129</v>
      </c>
      <c r="O746" s="183">
        <f>L746/About!$B$144</f>
        <v>1.0838572296352371</v>
      </c>
      <c r="P746" s="174"/>
    </row>
    <row r="747" spans="2:16" x14ac:dyDescent="0.45">
      <c r="B747" s="118" t="s">
        <v>330</v>
      </c>
      <c r="C747" s="118" t="s">
        <v>777</v>
      </c>
      <c r="D747" s="118" t="s">
        <v>985</v>
      </c>
      <c r="E747" s="118" t="s">
        <v>986</v>
      </c>
      <c r="F747" s="118" t="s">
        <v>987</v>
      </c>
      <c r="G747" s="118" t="s">
        <v>988</v>
      </c>
      <c r="H747" s="118" t="s">
        <v>989</v>
      </c>
      <c r="I747" s="118">
        <v>9.9999997764825804E-3</v>
      </c>
      <c r="J747" s="118">
        <v>9.9999997764825804E-3</v>
      </c>
      <c r="K747" s="118">
        <v>-7.42000007629394</v>
      </c>
      <c r="L747" s="181">
        <f>(K747+'NPV Calcs'!$D$13)*About!$B$135</f>
        <v>0.57607332422932267</v>
      </c>
      <c r="M747" s="95" t="str">
        <f>INDEX('IEA Tech to Policy Mapping'!$B$2:$B$13,MATCH($H747,'IEA Tech to Policy Mapping'!$A$2:$A$13,0))</f>
        <v>ngps - production methane capture</v>
      </c>
      <c r="N747" s="182">
        <f>(J747*About!$A$132/1000)*10^12*'EPA to IEA Scaling'!$E$13</f>
        <v>226602299.31134129</v>
      </c>
      <c r="O747" s="183">
        <f>L747/About!$B$144</f>
        <v>1.0838572296352371</v>
      </c>
      <c r="P747" s="174"/>
    </row>
    <row r="748" spans="2:16" x14ac:dyDescent="0.45">
      <c r="B748" s="118" t="s">
        <v>133</v>
      </c>
      <c r="C748" s="118" t="s">
        <v>777</v>
      </c>
      <c r="D748" s="118" t="s">
        <v>962</v>
      </c>
      <c r="E748" s="118" t="s">
        <v>991</v>
      </c>
      <c r="F748" s="118" t="s">
        <v>987</v>
      </c>
      <c r="G748" s="118" t="s">
        <v>988</v>
      </c>
      <c r="H748" s="118" t="s">
        <v>992</v>
      </c>
      <c r="I748" s="118">
        <v>0.86000001430511397</v>
      </c>
      <c r="J748" s="118">
        <v>0.86000001430511397</v>
      </c>
      <c r="K748" s="118">
        <v>-7.4099998474120996</v>
      </c>
      <c r="L748" s="181">
        <f>(K748+'NPV Calcs'!$D$13)*About!$B$135</f>
        <v>0.58505407793408037</v>
      </c>
      <c r="M748" s="95" t="str">
        <f>INDEX('IEA Tech to Policy Mapping'!$B$2:$B$13,MATCH($H748,'IEA Tech to Policy Mapping'!$A$2:$A$13,0))</f>
        <v>ngps - production methane capture</v>
      </c>
      <c r="N748" s="182">
        <f>(J748*About!$A$132/1000)*10^12*'EPA to IEA Scaling'!$E$13</f>
        <v>19487798500.518764</v>
      </c>
      <c r="O748" s="183">
        <f>L748/About!$B$144</f>
        <v>1.1007541322014116</v>
      </c>
      <c r="P748" s="174"/>
    </row>
    <row r="749" spans="2:16" x14ac:dyDescent="0.45">
      <c r="B749" s="118" t="s">
        <v>133</v>
      </c>
      <c r="C749" s="118" t="s">
        <v>777</v>
      </c>
      <c r="D749" s="118" t="s">
        <v>962</v>
      </c>
      <c r="E749" s="118" t="s">
        <v>993</v>
      </c>
      <c r="F749" s="118" t="s">
        <v>987</v>
      </c>
      <c r="G749" s="118" t="s">
        <v>988</v>
      </c>
      <c r="H749" s="118" t="s">
        <v>992</v>
      </c>
      <c r="I749" s="118">
        <v>0.21999999880790699</v>
      </c>
      <c r="J749" s="118">
        <v>0.21999999880790699</v>
      </c>
      <c r="K749" s="118">
        <v>-7.4099998474120996</v>
      </c>
      <c r="L749" s="181">
        <f>(K749+'NPV Calcs'!$D$13)*About!$B$135</f>
        <v>0.58505407793408037</v>
      </c>
      <c r="M749" s="95" t="str">
        <f>INDEX('IEA Tech to Policy Mapping'!$B$2:$B$13,MATCH($H749,'IEA Tech to Policy Mapping'!$A$2:$A$13,0))</f>
        <v>ngps - production methane capture</v>
      </c>
      <c r="N749" s="182">
        <f>(J749*About!$A$132/1000)*10^12*'EPA to IEA Scaling'!$E$13</f>
        <v>4985250669.2654419</v>
      </c>
      <c r="O749" s="183">
        <f>L749/About!$B$144</f>
        <v>1.1007541322014116</v>
      </c>
      <c r="P749" s="174"/>
    </row>
    <row r="750" spans="2:16" x14ac:dyDescent="0.45">
      <c r="B750" s="118" t="s">
        <v>258</v>
      </c>
      <c r="C750" s="118" t="s">
        <v>777</v>
      </c>
      <c r="D750" s="118" t="s">
        <v>985</v>
      </c>
      <c r="E750" s="118" t="s">
        <v>994</v>
      </c>
      <c r="F750" s="118" t="s">
        <v>987</v>
      </c>
      <c r="G750" s="118" t="s">
        <v>988</v>
      </c>
      <c r="H750" s="118" t="s">
        <v>998</v>
      </c>
      <c r="I750" s="118">
        <v>2.9999999329447701E-2</v>
      </c>
      <c r="J750" s="118">
        <v>2.9999999329447701E-2</v>
      </c>
      <c r="K750" s="118">
        <v>-7.4099998474120996</v>
      </c>
      <c r="L750" s="181">
        <f>(K750+'NPV Calcs'!$D$13)*About!$B$135</f>
        <v>0.58505407793408037</v>
      </c>
      <c r="M750" s="95" t="str">
        <f>INDEX('IEA Tech to Policy Mapping'!$B$2:$B$13,MATCH($H750,'IEA Tech to Policy Mapping'!$A$2:$A$13,0))</f>
        <v>ngps - production methane capture</v>
      </c>
      <c r="N750" s="182">
        <f>(J750*About!$A$132/1000)*10^12*'EPA to IEA Scaling'!$E$13</f>
        <v>679806897.9340229</v>
      </c>
      <c r="O750" s="183">
        <f>L750/About!$B$144</f>
        <v>1.1007541322014116</v>
      </c>
      <c r="P750" s="174"/>
    </row>
    <row r="751" spans="2:16" x14ac:dyDescent="0.45">
      <c r="B751" s="118" t="s">
        <v>330</v>
      </c>
      <c r="C751" s="118" t="s">
        <v>777</v>
      </c>
      <c r="D751" s="118" t="s">
        <v>985</v>
      </c>
      <c r="E751" s="118" t="s">
        <v>994</v>
      </c>
      <c r="F751" s="118" t="s">
        <v>987</v>
      </c>
      <c r="G751" s="118" t="s">
        <v>988</v>
      </c>
      <c r="H751" s="118" t="s">
        <v>998</v>
      </c>
      <c r="I751" s="118">
        <v>9.9999997764825804E-3</v>
      </c>
      <c r="J751" s="118">
        <v>9.9999997764825804E-3</v>
      </c>
      <c r="K751" s="118">
        <v>-7.4099998474120996</v>
      </c>
      <c r="L751" s="181">
        <f>(K751+'NPV Calcs'!$D$13)*About!$B$135</f>
        <v>0.58505407793408037</v>
      </c>
      <c r="M751" s="95" t="str">
        <f>INDEX('IEA Tech to Policy Mapping'!$B$2:$B$13,MATCH($H751,'IEA Tech to Policy Mapping'!$A$2:$A$13,0))</f>
        <v>ngps - production methane capture</v>
      </c>
      <c r="N751" s="182">
        <f>(J751*About!$A$132/1000)*10^12*'EPA to IEA Scaling'!$E$13</f>
        <v>226602299.31134129</v>
      </c>
      <c r="O751" s="183">
        <f>L751/About!$B$144</f>
        <v>1.1007541322014116</v>
      </c>
      <c r="P751" s="174"/>
    </row>
    <row r="752" spans="2:16" x14ac:dyDescent="0.45">
      <c r="B752" s="118" t="s">
        <v>258</v>
      </c>
      <c r="C752" s="118" t="s">
        <v>777</v>
      </c>
      <c r="D752" s="118" t="s">
        <v>962</v>
      </c>
      <c r="E752" s="118" t="s">
        <v>999</v>
      </c>
      <c r="F752" s="118" t="s">
        <v>987</v>
      </c>
      <c r="G752" s="118" t="s">
        <v>988</v>
      </c>
      <c r="H752" s="118" t="s">
        <v>998</v>
      </c>
      <c r="I752" s="118">
        <v>9.9999997764825804E-3</v>
      </c>
      <c r="J752" s="118">
        <v>9.9999997764825804E-3</v>
      </c>
      <c r="K752" s="118">
        <v>-7.4099998474120996</v>
      </c>
      <c r="L752" s="181">
        <f>(K752+'NPV Calcs'!$D$13)*About!$B$135</f>
        <v>0.58505407793408037</v>
      </c>
      <c r="M752" s="95" t="str">
        <f>INDEX('IEA Tech to Policy Mapping'!$B$2:$B$13,MATCH($H752,'IEA Tech to Policy Mapping'!$A$2:$A$13,0))</f>
        <v>ngps - production methane capture</v>
      </c>
      <c r="N752" s="182">
        <f>(J752*About!$A$132/1000)*10^12*'EPA to IEA Scaling'!$E$13</f>
        <v>226602299.31134129</v>
      </c>
      <c r="O752" s="183">
        <f>L752/About!$B$144</f>
        <v>1.1007541322014116</v>
      </c>
      <c r="P752" s="174"/>
    </row>
    <row r="753" spans="2:16" x14ac:dyDescent="0.45">
      <c r="B753" s="118" t="s">
        <v>330</v>
      </c>
      <c r="C753" s="118" t="s">
        <v>777</v>
      </c>
      <c r="D753" s="118" t="s">
        <v>962</v>
      </c>
      <c r="E753" s="118" t="s">
        <v>999</v>
      </c>
      <c r="F753" s="118" t="s">
        <v>987</v>
      </c>
      <c r="G753" s="118" t="s">
        <v>988</v>
      </c>
      <c r="H753" s="118" t="s">
        <v>998</v>
      </c>
      <c r="I753" s="118">
        <v>0.10000000149011599</v>
      </c>
      <c r="J753" s="118">
        <v>0.10000000149011599</v>
      </c>
      <c r="K753" s="118">
        <v>-7.4099998474120996</v>
      </c>
      <c r="L753" s="181">
        <f>(K753+'NPV Calcs'!$D$13)*About!$B$135</f>
        <v>0.58505407793408037</v>
      </c>
      <c r="M753" s="95" t="str">
        <f>INDEX('IEA Tech to Policy Mapping'!$B$2:$B$13,MATCH($H753,'IEA Tech to Policy Mapping'!$A$2:$A$13,0))</f>
        <v>ngps - production methane capture</v>
      </c>
      <c r="N753" s="182">
        <f>(J753*About!$A$132/1000)*10^12*'EPA to IEA Scaling'!$E$13</f>
        <v>2266023077.5293465</v>
      </c>
      <c r="O753" s="183">
        <f>L753/About!$B$144</f>
        <v>1.1007541322014116</v>
      </c>
      <c r="P753" s="174"/>
    </row>
    <row r="754" spans="2:16" x14ac:dyDescent="0.45">
      <c r="B754" s="118" t="s">
        <v>258</v>
      </c>
      <c r="C754" s="118" t="s">
        <v>777</v>
      </c>
      <c r="D754" s="118" t="s">
        <v>962</v>
      </c>
      <c r="E754" s="118" t="s">
        <v>996</v>
      </c>
      <c r="F754" s="118" t="s">
        <v>997</v>
      </c>
      <c r="G754" s="118" t="s">
        <v>988</v>
      </c>
      <c r="H754" s="118" t="s">
        <v>998</v>
      </c>
      <c r="I754" s="118">
        <v>0.20999999344348899</v>
      </c>
      <c r="J754" s="118">
        <v>0.20999999344348899</v>
      </c>
      <c r="K754" s="118">
        <v>-7.4099998474120996</v>
      </c>
      <c r="L754" s="181">
        <f>(K754+'NPV Calcs'!$D$13)*About!$B$135</f>
        <v>0.58505407793408037</v>
      </c>
      <c r="M754" s="95" t="str">
        <f>INDEX('IEA Tech to Policy Mapping'!$B$2:$B$13,MATCH($H754,'IEA Tech to Policy Mapping'!$A$2:$A$13,0))</f>
        <v>ngps - production methane capture</v>
      </c>
      <c r="N754" s="182">
        <f>(J754*About!$A$132/1000)*10^12*'EPA to IEA Scaling'!$E$13</f>
        <v>4758648243.3301964</v>
      </c>
      <c r="O754" s="183">
        <f>L754/About!$B$144</f>
        <v>1.1007541322014116</v>
      </c>
      <c r="P754" s="174"/>
    </row>
    <row r="755" spans="2:16" x14ac:dyDescent="0.45">
      <c r="B755" s="118" t="s">
        <v>330</v>
      </c>
      <c r="C755" s="118" t="s">
        <v>777</v>
      </c>
      <c r="D755" s="118" t="s">
        <v>962</v>
      </c>
      <c r="E755" s="118" t="s">
        <v>996</v>
      </c>
      <c r="F755" s="118" t="s">
        <v>997</v>
      </c>
      <c r="G755" s="118" t="s">
        <v>988</v>
      </c>
      <c r="H755" s="118" t="s">
        <v>998</v>
      </c>
      <c r="I755" s="118">
        <v>0.67000001668929998</v>
      </c>
      <c r="J755" s="118">
        <v>0.67000001668929998</v>
      </c>
      <c r="K755" s="118">
        <v>-7.4099998474120996</v>
      </c>
      <c r="L755" s="181">
        <f>(K755+'NPV Calcs'!$D$13)*About!$B$135</f>
        <v>0.58505407793408037</v>
      </c>
      <c r="M755" s="95" t="str">
        <f>INDEX('IEA Tech to Policy Mapping'!$B$2:$B$13,MATCH($H755,'IEA Tech to Policy Mapping'!$A$2:$A$13,0))</f>
        <v>ngps - production methane capture</v>
      </c>
      <c r="N755" s="182">
        <f>(J755*About!$A$132/1000)*10^12*'EPA to IEA Scaling'!$E$13</f>
        <v>15182354771.395319</v>
      </c>
      <c r="O755" s="183">
        <f>L755/About!$B$144</f>
        <v>1.1007541322014116</v>
      </c>
      <c r="P755" s="174"/>
    </row>
    <row r="756" spans="2:16" x14ac:dyDescent="0.45">
      <c r="B756" s="118" t="s">
        <v>258</v>
      </c>
      <c r="C756" s="118" t="s">
        <v>777</v>
      </c>
      <c r="D756" s="118" t="s">
        <v>985</v>
      </c>
      <c r="E756" s="118" t="s">
        <v>986</v>
      </c>
      <c r="F756" s="118" t="s">
        <v>987</v>
      </c>
      <c r="G756" s="118" t="s">
        <v>1000</v>
      </c>
      <c r="H756" s="118" t="s">
        <v>1001</v>
      </c>
      <c r="I756" s="118">
        <v>0.140000000596046</v>
      </c>
      <c r="J756" s="118">
        <v>0.11999999731779</v>
      </c>
      <c r="K756" s="118">
        <v>-7.38000011444091</v>
      </c>
      <c r="L756" s="181">
        <f>(K756+'NPV Calcs'!$D$13)*About!$B$135</f>
        <v>0.61199548259652781</v>
      </c>
      <c r="M756" s="95" t="str">
        <f>INDEX('IEA Tech to Policy Mapping'!$B$2:$B$13,MATCH($H756,'IEA Tech to Policy Mapping'!$A$2:$A$13,0))</f>
        <v>ngps - T&amp;D methane capture</v>
      </c>
      <c r="N756" s="182">
        <f>(J756*About!$A$132/1000)*10^12*'EPA to IEA Scaling'!$E$13</f>
        <v>2719227591.736073</v>
      </c>
      <c r="O756" s="183">
        <f>L756/About!$B$144</f>
        <v>1.1514432285225908</v>
      </c>
      <c r="P756" s="174"/>
    </row>
    <row r="757" spans="2:16" x14ac:dyDescent="0.45">
      <c r="B757" s="118" t="s">
        <v>330</v>
      </c>
      <c r="C757" s="118" t="s">
        <v>777</v>
      </c>
      <c r="D757" s="118" t="s">
        <v>985</v>
      </c>
      <c r="E757" s="118" t="s">
        <v>986</v>
      </c>
      <c r="F757" s="118" t="s">
        <v>987</v>
      </c>
      <c r="G757" s="118" t="s">
        <v>1000</v>
      </c>
      <c r="H757" s="118" t="s">
        <v>1001</v>
      </c>
      <c r="I757" s="118">
        <v>0.75999999046325595</v>
      </c>
      <c r="J757" s="118">
        <v>0.64999997615814198</v>
      </c>
      <c r="K757" s="118">
        <v>-7.38000011444091</v>
      </c>
      <c r="L757" s="181">
        <f>(K757+'NPV Calcs'!$D$13)*About!$B$135</f>
        <v>0.61199548259652781</v>
      </c>
      <c r="M757" s="95" t="str">
        <f>INDEX('IEA Tech to Policy Mapping'!$B$2:$B$13,MATCH($H757,'IEA Tech to Policy Mapping'!$A$2:$A$13,0))</f>
        <v>ngps - T&amp;D methane capture</v>
      </c>
      <c r="N757" s="182">
        <f>(J757*About!$A$132/1000)*10^12*'EPA to IEA Scaling'!$E$13</f>
        <v>14729149244.19734</v>
      </c>
      <c r="O757" s="183">
        <f>L757/About!$B$144</f>
        <v>1.1514432285225908</v>
      </c>
      <c r="P757" s="174"/>
    </row>
    <row r="758" spans="2:16" x14ac:dyDescent="0.45">
      <c r="B758" s="118" t="s">
        <v>258</v>
      </c>
      <c r="C758" s="118" t="s">
        <v>777</v>
      </c>
      <c r="D758" s="118" t="s">
        <v>962</v>
      </c>
      <c r="E758" s="118" t="s">
        <v>991</v>
      </c>
      <c r="F758" s="118" t="s">
        <v>987</v>
      </c>
      <c r="G758" s="118" t="s">
        <v>1000</v>
      </c>
      <c r="H758" s="118" t="s">
        <v>1001</v>
      </c>
      <c r="I758" s="118">
        <v>3.0299999713897701</v>
      </c>
      <c r="J758" s="118">
        <v>2.5699999332427899</v>
      </c>
      <c r="K758" s="118">
        <v>-7.38000011444091</v>
      </c>
      <c r="L758" s="181">
        <f>(K758+'NPV Calcs'!$D$13)*About!$B$135</f>
        <v>0.61199548259652781</v>
      </c>
      <c r="M758" s="95" t="str">
        <f>INDEX('IEA Tech to Policy Mapping'!$B$2:$B$13,MATCH($H758,'IEA Tech to Policy Mapping'!$A$2:$A$13,0))</f>
        <v>ngps - T&amp;D methane capture</v>
      </c>
      <c r="N758" s="182">
        <f>(J758*About!$A$132/1000)*10^12*'EPA to IEA Scaling'!$E$13</f>
        <v>58236790711.974686</v>
      </c>
      <c r="O758" s="183">
        <f>L758/About!$B$144</f>
        <v>1.1514432285225908</v>
      </c>
      <c r="P758" s="174"/>
    </row>
    <row r="759" spans="2:16" x14ac:dyDescent="0.45">
      <c r="B759" s="118" t="s">
        <v>330</v>
      </c>
      <c r="C759" s="118" t="s">
        <v>777</v>
      </c>
      <c r="D759" s="118" t="s">
        <v>962</v>
      </c>
      <c r="E759" s="118" t="s">
        <v>991</v>
      </c>
      <c r="F759" s="118" t="s">
        <v>987</v>
      </c>
      <c r="G759" s="118" t="s">
        <v>1000</v>
      </c>
      <c r="H759" s="118" t="s">
        <v>1001</v>
      </c>
      <c r="I759" s="118">
        <v>24.649999618530199</v>
      </c>
      <c r="J759" s="118">
        <v>20.959999084472599</v>
      </c>
      <c r="K759" s="118">
        <v>-7.38000011444091</v>
      </c>
      <c r="L759" s="181">
        <f>(K759+'NPV Calcs'!$D$13)*About!$B$135</f>
        <v>0.61199548259652781</v>
      </c>
      <c r="M759" s="95" t="str">
        <f>INDEX('IEA Tech to Policy Mapping'!$B$2:$B$13,MATCH($H759,'IEA Tech to Policy Mapping'!$A$2:$A$13,0))</f>
        <v>ngps - T&amp;D methane capture</v>
      </c>
      <c r="N759" s="182">
        <f>(J759*About!$A$132/1000)*10^12*'EPA to IEA Scaling'!$E$13</f>
        <v>474958409226.65771</v>
      </c>
      <c r="O759" s="183">
        <f>L759/About!$B$144</f>
        <v>1.1514432285225908</v>
      </c>
      <c r="P759" s="174"/>
    </row>
    <row r="760" spans="2:16" x14ac:dyDescent="0.45">
      <c r="B760" s="118" t="s">
        <v>258</v>
      </c>
      <c r="C760" s="118" t="s">
        <v>777</v>
      </c>
      <c r="D760" s="118" t="s">
        <v>962</v>
      </c>
      <c r="E760" s="118" t="s">
        <v>993</v>
      </c>
      <c r="F760" s="118" t="s">
        <v>987</v>
      </c>
      <c r="G760" s="118" t="s">
        <v>1000</v>
      </c>
      <c r="H760" s="118" t="s">
        <v>1001</v>
      </c>
      <c r="I760" s="118">
        <v>1.25</v>
      </c>
      <c r="J760" s="118">
        <v>1.0700000524520801</v>
      </c>
      <c r="K760" s="118">
        <v>-7.38000011444091</v>
      </c>
      <c r="L760" s="181">
        <f>(K760+'NPV Calcs'!$D$13)*About!$B$135</f>
        <v>0.61199548259652781</v>
      </c>
      <c r="M760" s="95" t="str">
        <f>INDEX('IEA Tech to Policy Mapping'!$B$2:$B$13,MATCH($H760,'IEA Tech to Policy Mapping'!$A$2:$A$13,0))</f>
        <v>ngps - T&amp;D methane capture</v>
      </c>
      <c r="N760" s="182">
        <f>(J760*About!$A$132/1000)*10^12*'EPA to IEA Scaling'!$E$13</f>
        <v>24246447756.840054</v>
      </c>
      <c r="O760" s="183">
        <f>L760/About!$B$144</f>
        <v>1.1514432285225908</v>
      </c>
      <c r="P760" s="174"/>
    </row>
    <row r="761" spans="2:16" x14ac:dyDescent="0.45">
      <c r="B761" s="118" t="s">
        <v>330</v>
      </c>
      <c r="C761" s="118" t="s">
        <v>777</v>
      </c>
      <c r="D761" s="118" t="s">
        <v>962</v>
      </c>
      <c r="E761" s="118" t="s">
        <v>993</v>
      </c>
      <c r="F761" s="118" t="s">
        <v>987</v>
      </c>
      <c r="G761" s="118" t="s">
        <v>1000</v>
      </c>
      <c r="H761" s="118" t="s">
        <v>1001</v>
      </c>
      <c r="I761" s="118">
        <v>0.44999998807907099</v>
      </c>
      <c r="J761" s="118">
        <v>0.37999999523162797</v>
      </c>
      <c r="K761" s="118">
        <v>-7.38000011444091</v>
      </c>
      <c r="L761" s="181">
        <f>(K761+'NPV Calcs'!$D$13)*About!$B$135</f>
        <v>0.61199548259652781</v>
      </c>
      <c r="M761" s="95" t="str">
        <f>INDEX('IEA Tech to Policy Mapping'!$B$2:$B$13,MATCH($H761,'IEA Tech to Policy Mapping'!$A$2:$A$13,0))</f>
        <v>ngps - T&amp;D methane capture</v>
      </c>
      <c r="N761" s="182">
        <f>(J761*About!$A$132/1000)*10^12*'EPA to IEA Scaling'!$E$13</f>
        <v>8610887458.2468967</v>
      </c>
      <c r="O761" s="183">
        <f>L761/About!$B$144</f>
        <v>1.1514432285225908</v>
      </c>
      <c r="P761" s="174"/>
    </row>
    <row r="762" spans="2:16" x14ac:dyDescent="0.45">
      <c r="B762" s="118" t="s">
        <v>1059</v>
      </c>
      <c r="C762" s="118" t="s">
        <v>777</v>
      </c>
      <c r="D762" s="118" t="s">
        <v>962</v>
      </c>
      <c r="E762" s="118" t="s">
        <v>996</v>
      </c>
      <c r="F762" s="118" t="s">
        <v>997</v>
      </c>
      <c r="G762" s="118" t="s">
        <v>988</v>
      </c>
      <c r="H762" s="118" t="s">
        <v>998</v>
      </c>
      <c r="I762" s="118">
        <v>0.43000000715255698</v>
      </c>
      <c r="J762" s="118">
        <v>0.43000000715255698</v>
      </c>
      <c r="K762" s="118">
        <v>-7.3699998855590803</v>
      </c>
      <c r="L762" s="181">
        <f>(K762+'NPV Calcs'!$D$13)*About!$B$135</f>
        <v>0.62097623630127596</v>
      </c>
      <c r="M762" s="95" t="str">
        <f>INDEX('IEA Tech to Policy Mapping'!$B$2:$B$13,MATCH($H762,'IEA Tech to Policy Mapping'!$A$2:$A$13,0))</f>
        <v>ngps - production methane capture</v>
      </c>
      <c r="N762" s="182">
        <f>(J762*About!$A$132/1000)*10^12*'EPA to IEA Scaling'!$E$13</f>
        <v>9743899250.2593822</v>
      </c>
      <c r="O762" s="183">
        <f>L762/About!$B$144</f>
        <v>1.1683401310887473</v>
      </c>
      <c r="P762" s="174"/>
    </row>
    <row r="763" spans="2:16" x14ac:dyDescent="0.45">
      <c r="B763" s="118" t="s">
        <v>1059</v>
      </c>
      <c r="C763" s="118" t="s">
        <v>777</v>
      </c>
      <c r="D763" s="118" t="s">
        <v>985</v>
      </c>
      <c r="E763" s="118" t="s">
        <v>986</v>
      </c>
      <c r="F763" s="118" t="s">
        <v>987</v>
      </c>
      <c r="G763" s="118" t="s">
        <v>988</v>
      </c>
      <c r="H763" s="118" t="s">
        <v>989</v>
      </c>
      <c r="I763" s="118">
        <v>9.9999997764825804E-3</v>
      </c>
      <c r="J763" s="118">
        <v>9.9999997764825804E-3</v>
      </c>
      <c r="K763" s="118">
        <v>-7.3600001335143999</v>
      </c>
      <c r="L763" s="181">
        <f>(K763+'NPV Calcs'!$D$13)*About!$B$135</f>
        <v>0.62995656178012605</v>
      </c>
      <c r="M763" s="95" t="str">
        <f>INDEX('IEA Tech to Policy Mapping'!$B$2:$B$13,MATCH($H763,'IEA Tech to Policy Mapping'!$A$2:$A$13,0))</f>
        <v>ngps - production methane capture</v>
      </c>
      <c r="N763" s="182">
        <f>(J763*About!$A$132/1000)*10^12*'EPA to IEA Scaling'!$E$13</f>
        <v>226602299.31134129</v>
      </c>
      <c r="O763" s="183">
        <f>L763/About!$B$144</f>
        <v>1.1852362279662596</v>
      </c>
      <c r="P763" s="174"/>
    </row>
    <row r="764" spans="2:16" x14ac:dyDescent="0.45">
      <c r="B764" s="118" t="s">
        <v>1059</v>
      </c>
      <c r="C764" s="118" t="s">
        <v>777</v>
      </c>
      <c r="D764" s="118" t="s">
        <v>962</v>
      </c>
      <c r="E764" s="118" t="s">
        <v>991</v>
      </c>
      <c r="F764" s="118" t="s">
        <v>987</v>
      </c>
      <c r="G764" s="118" t="s">
        <v>1000</v>
      </c>
      <c r="H764" s="118" t="s">
        <v>1001</v>
      </c>
      <c r="I764" s="118">
        <v>0.82999998331069902</v>
      </c>
      <c r="J764" s="118">
        <v>0.70999997854232699</v>
      </c>
      <c r="K764" s="118">
        <v>-7.3499999046325604</v>
      </c>
      <c r="L764" s="181">
        <f>(K764+'NPV Calcs'!$D$13)*About!$B$135</f>
        <v>0.63893731548488297</v>
      </c>
      <c r="M764" s="95" t="str">
        <f>INDEX('IEA Tech to Policy Mapping'!$B$2:$B$13,MATCH($H764,'IEA Tech to Policy Mapping'!$A$2:$A$13,0))</f>
        <v>ngps - T&amp;D methane capture</v>
      </c>
      <c r="N764" s="182">
        <f>(J764*About!$A$132/1000)*10^12*'EPA to IEA Scaling'!$E$13</f>
        <v>16088763124.481308</v>
      </c>
      <c r="O764" s="183">
        <f>L764/About!$B$144</f>
        <v>1.2021331305324328</v>
      </c>
      <c r="P764" s="174"/>
    </row>
    <row r="765" spans="2:16" x14ac:dyDescent="0.45">
      <c r="B765" s="118" t="s">
        <v>1059</v>
      </c>
      <c r="C765" s="118" t="s">
        <v>777</v>
      </c>
      <c r="D765" s="118" t="s">
        <v>985</v>
      </c>
      <c r="E765" s="118" t="s">
        <v>986</v>
      </c>
      <c r="F765" s="118" t="s">
        <v>987</v>
      </c>
      <c r="G765" s="118" t="s">
        <v>1000</v>
      </c>
      <c r="H765" s="118" t="s">
        <v>1001</v>
      </c>
      <c r="I765" s="118">
        <v>0.92000001668929998</v>
      </c>
      <c r="J765" s="118">
        <v>0.77999997138976995</v>
      </c>
      <c r="K765" s="118">
        <v>-7.3499999046325604</v>
      </c>
      <c r="L765" s="181">
        <f>(K765+'NPV Calcs'!$D$13)*About!$B$135</f>
        <v>0.63893731548488297</v>
      </c>
      <c r="M765" s="95" t="str">
        <f>INDEX('IEA Tech to Policy Mapping'!$B$2:$B$13,MATCH($H765,'IEA Tech to Policy Mapping'!$A$2:$A$13,0))</f>
        <v>ngps - T&amp;D methane capture</v>
      </c>
      <c r="N765" s="182">
        <f>(J765*About!$A$132/1000)*10^12*'EPA to IEA Scaling'!$E$13</f>
        <v>17674979093.036804</v>
      </c>
      <c r="O765" s="183">
        <f>L765/About!$B$144</f>
        <v>1.2021331305324328</v>
      </c>
      <c r="P765" s="174"/>
    </row>
    <row r="766" spans="2:16" x14ac:dyDescent="0.45">
      <c r="B766" s="118" t="s">
        <v>166</v>
      </c>
      <c r="C766" s="118" t="s">
        <v>777</v>
      </c>
      <c r="D766" s="118" t="s">
        <v>962</v>
      </c>
      <c r="E766" s="118" t="s">
        <v>996</v>
      </c>
      <c r="F766" s="118" t="s">
        <v>997</v>
      </c>
      <c r="G766" s="118" t="s">
        <v>988</v>
      </c>
      <c r="H766" s="118" t="s">
        <v>998</v>
      </c>
      <c r="I766" s="118">
        <v>7.9999998211860601E-2</v>
      </c>
      <c r="J766" s="118">
        <v>7.9999998211860601E-2</v>
      </c>
      <c r="K766" s="118">
        <v>-7.0599999427795401</v>
      </c>
      <c r="L766" s="181">
        <f>(K766+'NPV Calcs'!$D$13)*About!$B$135</f>
        <v>0.89937317776004977</v>
      </c>
      <c r="M766" s="95" t="str">
        <f>INDEX('IEA Tech to Policy Mapping'!$B$2:$B$13,MATCH($H766,'IEA Tech to Policy Mapping'!$A$2:$A$13,0))</f>
        <v>ngps - production methane capture</v>
      </c>
      <c r="N766" s="182">
        <f>(J766*About!$A$132/1000)*10^12*'EPA to IEA Scaling'!$E$13</f>
        <v>1812818394.4907289</v>
      </c>
      <c r="O766" s="183">
        <f>L766/About!$B$144</f>
        <v>1.6921320253100331</v>
      </c>
      <c r="P766" s="174"/>
    </row>
    <row r="767" spans="2:16" x14ac:dyDescent="0.45">
      <c r="B767" s="118" t="s">
        <v>166</v>
      </c>
      <c r="C767" s="118" t="s">
        <v>777</v>
      </c>
      <c r="D767" s="118" t="s">
        <v>962</v>
      </c>
      <c r="E767" s="118" t="s">
        <v>999</v>
      </c>
      <c r="F767" s="118" t="s">
        <v>987</v>
      </c>
      <c r="G767" s="118" t="s">
        <v>988</v>
      </c>
      <c r="H767" s="118" t="s">
        <v>998</v>
      </c>
      <c r="I767" s="118">
        <v>0.31000000238418501</v>
      </c>
      <c r="J767" s="118">
        <v>0.31000000238418501</v>
      </c>
      <c r="K767" s="118">
        <v>-7.0599999427795401</v>
      </c>
      <c r="L767" s="181">
        <f>(K767+'NPV Calcs'!$D$13)*About!$B$135</f>
        <v>0.89937317776004977</v>
      </c>
      <c r="M767" s="95" t="str">
        <f>INDEX('IEA Tech to Policy Mapping'!$B$2:$B$13,MATCH($H767,'IEA Tech to Policy Mapping'!$A$2:$A$13,0))</f>
        <v>ngps - production methane capture</v>
      </c>
      <c r="N767" s="182">
        <f>(J767*About!$A$132/1000)*10^12*'EPA to IEA Scaling'!$E$13</f>
        <v>7024671489.6914053</v>
      </c>
      <c r="O767" s="183">
        <f>L767/About!$B$144</f>
        <v>1.6921320253100331</v>
      </c>
      <c r="P767" s="174"/>
    </row>
    <row r="768" spans="2:16" x14ac:dyDescent="0.45">
      <c r="B768" s="118" t="s">
        <v>168</v>
      </c>
      <c r="C768" s="118" t="s">
        <v>777</v>
      </c>
      <c r="D768" s="118" t="s">
        <v>962</v>
      </c>
      <c r="E768" s="118" t="s">
        <v>999</v>
      </c>
      <c r="F768" s="118" t="s">
        <v>987</v>
      </c>
      <c r="G768" s="118" t="s">
        <v>988</v>
      </c>
      <c r="H768" s="118" t="s">
        <v>998</v>
      </c>
      <c r="I768" s="118">
        <v>0.17000000178813901</v>
      </c>
      <c r="J768" s="118">
        <v>0.17000000178813901</v>
      </c>
      <c r="K768" s="118">
        <v>-6.8600001335143999</v>
      </c>
      <c r="L768" s="181">
        <f>(K768+'NPV Calcs'!$D$13)*About!$B$135</f>
        <v>1.0789839695960668</v>
      </c>
      <c r="M768" s="95" t="str">
        <f>INDEX('IEA Tech to Policy Mapping'!$B$2:$B$13,MATCH($H768,'IEA Tech to Policy Mapping'!$A$2:$A$13,0))</f>
        <v>ngps - production methane capture</v>
      </c>
      <c r="N768" s="182">
        <f>(J768*About!$A$132/1000)*10^12*'EPA to IEA Scaling'!$E$13</f>
        <v>3852239214.9166999</v>
      </c>
      <c r="O768" s="183">
        <f>L768/About!$B$144</f>
        <v>2.030062019746786</v>
      </c>
      <c r="P768" s="174"/>
    </row>
    <row r="769" spans="2:16" x14ac:dyDescent="0.45">
      <c r="B769" s="118" t="s">
        <v>334</v>
      </c>
      <c r="C769" s="118" t="s">
        <v>777</v>
      </c>
      <c r="D769" s="118" t="s">
        <v>985</v>
      </c>
      <c r="E769" s="118" t="s">
        <v>994</v>
      </c>
      <c r="F769" s="118" t="s">
        <v>987</v>
      </c>
      <c r="G769" s="118" t="s">
        <v>988</v>
      </c>
      <c r="H769" s="118" t="s">
        <v>998</v>
      </c>
      <c r="I769" s="118">
        <v>4.2699999809265101</v>
      </c>
      <c r="J769" s="118">
        <v>4.2699999809265101</v>
      </c>
      <c r="K769" s="118">
        <v>-6.8600001335143999</v>
      </c>
      <c r="L769" s="181">
        <f>(K769+'NPV Calcs'!$D$13)*About!$B$135</f>
        <v>1.0789839695960668</v>
      </c>
      <c r="M769" s="95" t="str">
        <f>INDEX('IEA Tech to Policy Mapping'!$B$2:$B$13,MATCH($H769,'IEA Tech to Policy Mapping'!$A$2:$A$13,0))</f>
        <v>ngps - production methane capture</v>
      </c>
      <c r="N769" s="182">
        <f>(J769*About!$A$132/1000)*10^12*'EPA to IEA Scaling'!$E$13</f>
        <v>96759183536.46936</v>
      </c>
      <c r="O769" s="183">
        <f>L769/About!$B$144</f>
        <v>2.030062019746786</v>
      </c>
      <c r="P769" s="174"/>
    </row>
    <row r="770" spans="2:16" x14ac:dyDescent="0.45">
      <c r="B770" s="118" t="s">
        <v>263</v>
      </c>
      <c r="C770" s="118" t="s">
        <v>777</v>
      </c>
      <c r="D770" s="118" t="s">
        <v>985</v>
      </c>
      <c r="E770" s="118" t="s">
        <v>994</v>
      </c>
      <c r="F770" s="118" t="s">
        <v>987</v>
      </c>
      <c r="G770" s="118" t="s">
        <v>988</v>
      </c>
      <c r="H770" s="118" t="s">
        <v>998</v>
      </c>
      <c r="I770" s="118">
        <v>0.129999995231628</v>
      </c>
      <c r="J770" s="118">
        <v>0.129999995231628</v>
      </c>
      <c r="K770" s="118">
        <v>-6.8600001335143999</v>
      </c>
      <c r="L770" s="181">
        <f>(K770+'NPV Calcs'!$D$13)*About!$B$135</f>
        <v>1.0789839695960668</v>
      </c>
      <c r="M770" s="95" t="str">
        <f>INDEX('IEA Tech to Policy Mapping'!$B$2:$B$13,MATCH($H770,'IEA Tech to Policy Mapping'!$A$2:$A$13,0))</f>
        <v>ngps - production methane capture</v>
      </c>
      <c r="N770" s="182">
        <f>(J770*About!$A$132/1000)*10^12*'EPA to IEA Scaling'!$E$13</f>
        <v>2945829848.8394594</v>
      </c>
      <c r="O770" s="183">
        <f>L770/About!$B$144</f>
        <v>2.030062019746786</v>
      </c>
      <c r="P770" s="174"/>
    </row>
    <row r="771" spans="2:16" x14ac:dyDescent="0.45">
      <c r="B771" s="118" t="s">
        <v>168</v>
      </c>
      <c r="C771" s="118" t="s">
        <v>777</v>
      </c>
      <c r="D771" s="118" t="s">
        <v>985</v>
      </c>
      <c r="E771" s="118" t="s">
        <v>994</v>
      </c>
      <c r="F771" s="118" t="s">
        <v>987</v>
      </c>
      <c r="G771" s="118" t="s">
        <v>988</v>
      </c>
      <c r="H771" s="118" t="s">
        <v>998</v>
      </c>
      <c r="I771" s="118">
        <v>3.9999999105930301E-2</v>
      </c>
      <c r="J771" s="118">
        <v>3.9999999105930301E-2</v>
      </c>
      <c r="K771" s="118">
        <v>-6.8600001335143999</v>
      </c>
      <c r="L771" s="181">
        <f>(K771+'NPV Calcs'!$D$13)*About!$B$135</f>
        <v>1.0789839695960668</v>
      </c>
      <c r="M771" s="95" t="str">
        <f>INDEX('IEA Tech to Policy Mapping'!$B$2:$B$13,MATCH($H771,'IEA Tech to Policy Mapping'!$A$2:$A$13,0))</f>
        <v>ngps - production methane capture</v>
      </c>
      <c r="N771" s="182">
        <f>(J771*About!$A$132/1000)*10^12*'EPA to IEA Scaling'!$E$13</f>
        <v>906409197.24536443</v>
      </c>
      <c r="O771" s="183">
        <f>L771/About!$B$144</f>
        <v>2.030062019746786</v>
      </c>
      <c r="P771" s="174"/>
    </row>
    <row r="772" spans="2:16" x14ac:dyDescent="0.45">
      <c r="B772" s="118" t="s">
        <v>1057</v>
      </c>
      <c r="C772" s="118" t="s">
        <v>777</v>
      </c>
      <c r="D772" s="118" t="s">
        <v>985</v>
      </c>
      <c r="E772" s="118" t="s">
        <v>994</v>
      </c>
      <c r="F772" s="118" t="s">
        <v>987</v>
      </c>
      <c r="G772" s="118" t="s">
        <v>988</v>
      </c>
      <c r="H772" s="118" t="s">
        <v>998</v>
      </c>
      <c r="I772" s="118">
        <v>2.9999999329447701E-2</v>
      </c>
      <c r="J772" s="118">
        <v>2.9999999329447701E-2</v>
      </c>
      <c r="K772" s="118">
        <v>-6.8600001335143999</v>
      </c>
      <c r="L772" s="181">
        <f>(K772+'NPV Calcs'!$D$13)*About!$B$135</f>
        <v>1.0789839695960668</v>
      </c>
      <c r="M772" s="95" t="str">
        <f>INDEX('IEA Tech to Policy Mapping'!$B$2:$B$13,MATCH($H772,'IEA Tech to Policy Mapping'!$A$2:$A$13,0))</f>
        <v>ngps - production methane capture</v>
      </c>
      <c r="N772" s="182">
        <f>(J772*About!$A$132/1000)*10^12*'EPA to IEA Scaling'!$E$13</f>
        <v>679806897.9340229</v>
      </c>
      <c r="O772" s="183">
        <f>L772/About!$B$144</f>
        <v>2.030062019746786</v>
      </c>
      <c r="P772" s="174"/>
    </row>
    <row r="773" spans="2:16" x14ac:dyDescent="0.45">
      <c r="B773" s="118" t="s">
        <v>334</v>
      </c>
      <c r="C773" s="118" t="s">
        <v>777</v>
      </c>
      <c r="D773" s="118" t="s">
        <v>962</v>
      </c>
      <c r="E773" s="118" t="s">
        <v>999</v>
      </c>
      <c r="F773" s="118" t="s">
        <v>987</v>
      </c>
      <c r="G773" s="118" t="s">
        <v>988</v>
      </c>
      <c r="H773" s="118" t="s">
        <v>998</v>
      </c>
      <c r="I773" s="118">
        <v>1.79999995231628</v>
      </c>
      <c r="J773" s="118">
        <v>1.79999995231628</v>
      </c>
      <c r="K773" s="118">
        <v>-6.8600001335143999</v>
      </c>
      <c r="L773" s="181">
        <f>(K773+'NPV Calcs'!$D$13)*About!$B$135</f>
        <v>1.0789839695960668</v>
      </c>
      <c r="M773" s="95" t="str">
        <f>INDEX('IEA Tech to Policy Mapping'!$B$2:$B$13,MATCH($H773,'IEA Tech to Policy Mapping'!$A$2:$A$13,0))</f>
        <v>ngps - production methane capture</v>
      </c>
      <c r="N773" s="182">
        <f>(J773*About!$A$132/1000)*10^12*'EPA to IEA Scaling'!$E$13</f>
        <v>40788413707.209465</v>
      </c>
      <c r="O773" s="183">
        <f>L773/About!$B$144</f>
        <v>2.030062019746786</v>
      </c>
      <c r="P773" s="174"/>
    </row>
    <row r="774" spans="2:16" x14ac:dyDescent="0.45">
      <c r="B774" s="118" t="s">
        <v>263</v>
      </c>
      <c r="C774" s="118" t="s">
        <v>777</v>
      </c>
      <c r="D774" s="118" t="s">
        <v>962</v>
      </c>
      <c r="E774" s="118" t="s">
        <v>999</v>
      </c>
      <c r="F774" s="118" t="s">
        <v>987</v>
      </c>
      <c r="G774" s="118" t="s">
        <v>988</v>
      </c>
      <c r="H774" s="118" t="s">
        <v>998</v>
      </c>
      <c r="I774" s="118">
        <v>7.9999998211860601E-2</v>
      </c>
      <c r="J774" s="118">
        <v>7.9999998211860601E-2</v>
      </c>
      <c r="K774" s="118">
        <v>-6.8600001335143999</v>
      </c>
      <c r="L774" s="181">
        <f>(K774+'NPV Calcs'!$D$13)*About!$B$135</f>
        <v>1.0789839695960668</v>
      </c>
      <c r="M774" s="95" t="str">
        <f>INDEX('IEA Tech to Policy Mapping'!$B$2:$B$13,MATCH($H774,'IEA Tech to Policy Mapping'!$A$2:$A$13,0))</f>
        <v>ngps - production methane capture</v>
      </c>
      <c r="N774" s="182">
        <f>(J774*About!$A$132/1000)*10^12*'EPA to IEA Scaling'!$E$13</f>
        <v>1812818394.4907289</v>
      </c>
      <c r="O774" s="183">
        <f>L774/About!$B$144</f>
        <v>2.030062019746786</v>
      </c>
      <c r="P774" s="174"/>
    </row>
    <row r="775" spans="2:16" x14ac:dyDescent="0.45">
      <c r="B775" s="118" t="s">
        <v>1057</v>
      </c>
      <c r="C775" s="118" t="s">
        <v>777</v>
      </c>
      <c r="D775" s="118" t="s">
        <v>962</v>
      </c>
      <c r="E775" s="118" t="s">
        <v>999</v>
      </c>
      <c r="F775" s="118" t="s">
        <v>987</v>
      </c>
      <c r="G775" s="118" t="s">
        <v>988</v>
      </c>
      <c r="H775" s="118" t="s">
        <v>998</v>
      </c>
      <c r="I775" s="118">
        <v>0.25</v>
      </c>
      <c r="J775" s="118">
        <v>0.25</v>
      </c>
      <c r="K775" s="118">
        <v>-6.8600001335143999</v>
      </c>
      <c r="L775" s="181">
        <f>(K775+'NPV Calcs'!$D$13)*About!$B$135</f>
        <v>1.0789839695960668</v>
      </c>
      <c r="M775" s="95" t="str">
        <f>INDEX('IEA Tech to Policy Mapping'!$B$2:$B$13,MATCH($H775,'IEA Tech to Policy Mapping'!$A$2:$A$13,0))</f>
        <v>ngps - production methane capture</v>
      </c>
      <c r="N775" s="182">
        <f>(J775*About!$A$132/1000)*10^12*'EPA to IEA Scaling'!$E$13</f>
        <v>5665057609.4074373</v>
      </c>
      <c r="O775" s="183">
        <f>L775/About!$B$144</f>
        <v>2.030062019746786</v>
      </c>
      <c r="P775" s="174"/>
    </row>
    <row r="776" spans="2:16" x14ac:dyDescent="0.45">
      <c r="B776" s="118" t="s">
        <v>1058</v>
      </c>
      <c r="C776" s="118" t="s">
        <v>777</v>
      </c>
      <c r="D776" s="118" t="s">
        <v>962</v>
      </c>
      <c r="E776" s="118" t="s">
        <v>999</v>
      </c>
      <c r="F776" s="118" t="s">
        <v>987</v>
      </c>
      <c r="G776" s="118" t="s">
        <v>988</v>
      </c>
      <c r="H776" s="118" t="s">
        <v>998</v>
      </c>
      <c r="I776" s="118">
        <v>3.9999999105930301E-2</v>
      </c>
      <c r="J776" s="118">
        <v>3.9999999105930301E-2</v>
      </c>
      <c r="K776" s="118">
        <v>-6.8600001335143999</v>
      </c>
      <c r="L776" s="181">
        <f>(K776+'NPV Calcs'!$D$13)*About!$B$135</f>
        <v>1.0789839695960668</v>
      </c>
      <c r="M776" s="95" t="str">
        <f>INDEX('IEA Tech to Policy Mapping'!$B$2:$B$13,MATCH($H776,'IEA Tech to Policy Mapping'!$A$2:$A$13,0))</f>
        <v>ngps - production methane capture</v>
      </c>
      <c r="N776" s="182">
        <f>(J776*About!$A$132/1000)*10^12*'EPA to IEA Scaling'!$E$13</f>
        <v>906409197.24536443</v>
      </c>
      <c r="O776" s="183">
        <f>L776/About!$B$144</f>
        <v>2.030062019746786</v>
      </c>
      <c r="P776" s="174"/>
    </row>
    <row r="777" spans="2:16" x14ac:dyDescent="0.45">
      <c r="B777" s="118" t="s">
        <v>168</v>
      </c>
      <c r="C777" s="118" t="s">
        <v>777</v>
      </c>
      <c r="D777" s="118" t="s">
        <v>962</v>
      </c>
      <c r="E777" s="118" t="s">
        <v>996</v>
      </c>
      <c r="F777" s="118" t="s">
        <v>997</v>
      </c>
      <c r="G777" s="118" t="s">
        <v>988</v>
      </c>
      <c r="H777" s="118" t="s">
        <v>998</v>
      </c>
      <c r="I777" s="118">
        <v>0.89999997615814198</v>
      </c>
      <c r="J777" s="118">
        <v>0.89999997615814198</v>
      </c>
      <c r="K777" s="118">
        <v>-6.8600001335143999</v>
      </c>
      <c r="L777" s="181">
        <f>(K777+'NPV Calcs'!$D$13)*About!$B$135</f>
        <v>1.0789839695960668</v>
      </c>
      <c r="M777" s="95" t="str">
        <f>INDEX('IEA Tech to Policy Mapping'!$B$2:$B$13,MATCH($H777,'IEA Tech to Policy Mapping'!$A$2:$A$13,0))</f>
        <v>ngps - production methane capture</v>
      </c>
      <c r="N777" s="182">
        <f>(J777*About!$A$132/1000)*10^12*'EPA to IEA Scaling'!$E$13</f>
        <v>20394206853.604778</v>
      </c>
      <c r="O777" s="183">
        <f>L777/About!$B$144</f>
        <v>2.030062019746786</v>
      </c>
      <c r="P777" s="174"/>
    </row>
    <row r="778" spans="2:16" x14ac:dyDescent="0.45">
      <c r="B778" s="118" t="s">
        <v>263</v>
      </c>
      <c r="C778" s="118" t="s">
        <v>777</v>
      </c>
      <c r="D778" s="118" t="s">
        <v>962</v>
      </c>
      <c r="E778" s="118" t="s">
        <v>996</v>
      </c>
      <c r="F778" s="118" t="s">
        <v>997</v>
      </c>
      <c r="G778" s="118" t="s">
        <v>988</v>
      </c>
      <c r="H778" s="118" t="s">
        <v>998</v>
      </c>
      <c r="I778" s="118">
        <v>0.17000000178813901</v>
      </c>
      <c r="J778" s="118">
        <v>0.17000000178813901</v>
      </c>
      <c r="K778" s="118">
        <v>-6.8600001335143999</v>
      </c>
      <c r="L778" s="181">
        <f>(K778+'NPV Calcs'!$D$13)*About!$B$135</f>
        <v>1.0789839695960668</v>
      </c>
      <c r="M778" s="95" t="str">
        <f>INDEX('IEA Tech to Policy Mapping'!$B$2:$B$13,MATCH($H778,'IEA Tech to Policy Mapping'!$A$2:$A$13,0))</f>
        <v>ngps - production methane capture</v>
      </c>
      <c r="N778" s="182">
        <f>(J778*About!$A$132/1000)*10^12*'EPA to IEA Scaling'!$E$13</f>
        <v>3852239214.9166999</v>
      </c>
      <c r="O778" s="183">
        <f>L778/About!$B$144</f>
        <v>2.030062019746786</v>
      </c>
      <c r="P778" s="174"/>
    </row>
    <row r="779" spans="2:16" x14ac:dyDescent="0.45">
      <c r="B779" s="118" t="s">
        <v>1057</v>
      </c>
      <c r="C779" s="118" t="s">
        <v>777</v>
      </c>
      <c r="D779" s="118" t="s">
        <v>962</v>
      </c>
      <c r="E779" s="118" t="s">
        <v>996</v>
      </c>
      <c r="F779" s="118" t="s">
        <v>997</v>
      </c>
      <c r="G779" s="118" t="s">
        <v>988</v>
      </c>
      <c r="H779" s="118" t="s">
        <v>998</v>
      </c>
      <c r="I779" s="118">
        <v>0.91000002622604304</v>
      </c>
      <c r="J779" s="118">
        <v>0.91000002622604304</v>
      </c>
      <c r="K779" s="118">
        <v>-6.8600001335143999</v>
      </c>
      <c r="L779" s="181">
        <f>(K779+'NPV Calcs'!$D$13)*About!$B$135</f>
        <v>1.0789839695960668</v>
      </c>
      <c r="M779" s="95" t="str">
        <f>INDEX('IEA Tech to Policy Mapping'!$B$2:$B$13,MATCH($H779,'IEA Tech to Policy Mapping'!$A$2:$A$13,0))</f>
        <v>ngps - production methane capture</v>
      </c>
      <c r="N779" s="182">
        <f>(J779*About!$A$132/1000)*10^12*'EPA to IEA Scaling'!$E$13</f>
        <v>20620810292.53125</v>
      </c>
      <c r="O779" s="183">
        <f>L779/About!$B$144</f>
        <v>2.030062019746786</v>
      </c>
      <c r="P779" s="174"/>
    </row>
    <row r="780" spans="2:16" x14ac:dyDescent="0.45">
      <c r="B780" s="118" t="s">
        <v>1058</v>
      </c>
      <c r="C780" s="118" t="s">
        <v>777</v>
      </c>
      <c r="D780" s="118" t="s">
        <v>962</v>
      </c>
      <c r="E780" s="118" t="s">
        <v>996</v>
      </c>
      <c r="F780" s="118" t="s">
        <v>997</v>
      </c>
      <c r="G780" s="118" t="s">
        <v>988</v>
      </c>
      <c r="H780" s="118" t="s">
        <v>998</v>
      </c>
      <c r="I780" s="118">
        <v>5.9999998658895402E-2</v>
      </c>
      <c r="J780" s="118">
        <v>5.9999998658895402E-2</v>
      </c>
      <c r="K780" s="118">
        <v>-6.8600001335143999</v>
      </c>
      <c r="L780" s="181">
        <f>(K780+'NPV Calcs'!$D$13)*About!$B$135</f>
        <v>1.0789839695960668</v>
      </c>
      <c r="M780" s="95" t="str">
        <f>INDEX('IEA Tech to Policy Mapping'!$B$2:$B$13,MATCH($H780,'IEA Tech to Policy Mapping'!$A$2:$A$13,0))</f>
        <v>ngps - production methane capture</v>
      </c>
      <c r="N780" s="182">
        <f>(J780*About!$A$132/1000)*10^12*'EPA to IEA Scaling'!$E$13</f>
        <v>1359613795.8680458</v>
      </c>
      <c r="O780" s="183">
        <f>L780/About!$B$144</f>
        <v>2.030062019746786</v>
      </c>
      <c r="P780" s="174"/>
    </row>
    <row r="781" spans="2:16" x14ac:dyDescent="0.45">
      <c r="B781" s="118" t="s">
        <v>334</v>
      </c>
      <c r="C781" s="118" t="s">
        <v>777</v>
      </c>
      <c r="D781" s="118" t="s">
        <v>962</v>
      </c>
      <c r="E781" s="118" t="s">
        <v>996</v>
      </c>
      <c r="F781" s="118" t="s">
        <v>997</v>
      </c>
      <c r="G781" s="118" t="s">
        <v>988</v>
      </c>
      <c r="H781" s="118" t="s">
        <v>998</v>
      </c>
      <c r="I781" s="118">
        <v>0.66000002622604304</v>
      </c>
      <c r="J781" s="118">
        <v>0.66000002622604304</v>
      </c>
      <c r="K781" s="118">
        <v>-6.8600001335143999</v>
      </c>
      <c r="L781" s="181">
        <f>(K781+'NPV Calcs'!$D$13)*About!$B$135</f>
        <v>1.0789839695960668</v>
      </c>
      <c r="M781" s="95" t="str">
        <f>INDEX('IEA Tech to Policy Mapping'!$B$2:$B$13,MATCH($H781,'IEA Tech to Policy Mapping'!$A$2:$A$13,0))</f>
        <v>ngps - production methane capture</v>
      </c>
      <c r="N781" s="182">
        <f>(J781*About!$A$132/1000)*10^12*'EPA to IEA Scaling'!$E$13</f>
        <v>14955752683.123814</v>
      </c>
      <c r="O781" s="183">
        <f>L781/About!$B$144</f>
        <v>2.030062019746786</v>
      </c>
      <c r="P781" s="174"/>
    </row>
    <row r="782" spans="2:16" x14ac:dyDescent="0.45">
      <c r="B782" s="118" t="s">
        <v>258</v>
      </c>
      <c r="C782" s="118" t="s">
        <v>777</v>
      </c>
      <c r="D782" s="118" t="s">
        <v>962</v>
      </c>
      <c r="E782" s="118" t="s">
        <v>991</v>
      </c>
      <c r="F782" s="118" t="s">
        <v>987</v>
      </c>
      <c r="G782" s="118" t="s">
        <v>988</v>
      </c>
      <c r="H782" s="118" t="s">
        <v>989</v>
      </c>
      <c r="I782" s="118">
        <v>0.490000009536743</v>
      </c>
      <c r="J782" s="118">
        <v>0.490000009536743</v>
      </c>
      <c r="K782" s="118">
        <v>-6.8600001335143999</v>
      </c>
      <c r="L782" s="181">
        <f>(K782+'NPV Calcs'!$D$13)*About!$B$135</f>
        <v>1.0789839695960668</v>
      </c>
      <c r="M782" s="95" t="str">
        <f>INDEX('IEA Tech to Policy Mapping'!$B$2:$B$13,MATCH($H782,'IEA Tech to Policy Mapping'!$A$2:$A$13,0))</f>
        <v>ngps - production methane capture</v>
      </c>
      <c r="N782" s="182">
        <f>(J782*About!$A$132/1000)*10^12*'EPA to IEA Scaling'!$E$13</f>
        <v>11103513130.543371</v>
      </c>
      <c r="O782" s="183">
        <f>L782/About!$B$144</f>
        <v>2.030062019746786</v>
      </c>
      <c r="P782" s="174"/>
    </row>
    <row r="783" spans="2:16" x14ac:dyDescent="0.45">
      <c r="B783" s="118" t="s">
        <v>258</v>
      </c>
      <c r="C783" s="118" t="s">
        <v>777</v>
      </c>
      <c r="D783" s="118" t="s">
        <v>962</v>
      </c>
      <c r="E783" s="118" t="s">
        <v>993</v>
      </c>
      <c r="F783" s="118" t="s">
        <v>987</v>
      </c>
      <c r="G783" s="118" t="s">
        <v>988</v>
      </c>
      <c r="H783" s="118" t="s">
        <v>989</v>
      </c>
      <c r="I783" s="118">
        <v>0.20000000298023199</v>
      </c>
      <c r="J783" s="118">
        <v>0.20000000298023199</v>
      </c>
      <c r="K783" s="118">
        <v>-6.8600001335143999</v>
      </c>
      <c r="L783" s="181">
        <f>(K783+'NPV Calcs'!$D$13)*About!$B$135</f>
        <v>1.0789839695960668</v>
      </c>
      <c r="M783" s="95" t="str">
        <f>INDEX('IEA Tech to Policy Mapping'!$B$2:$B$13,MATCH($H783,'IEA Tech to Policy Mapping'!$A$2:$A$13,0))</f>
        <v>ngps - production methane capture</v>
      </c>
      <c r="N783" s="182">
        <f>(J783*About!$A$132/1000)*10^12*'EPA to IEA Scaling'!$E$13</f>
        <v>4532046155.0586929</v>
      </c>
      <c r="O783" s="183">
        <f>L783/About!$B$144</f>
        <v>2.030062019746786</v>
      </c>
      <c r="P783" s="174"/>
    </row>
    <row r="784" spans="2:16" x14ac:dyDescent="0.45">
      <c r="B784" s="118" t="s">
        <v>330</v>
      </c>
      <c r="C784" s="118" t="s">
        <v>777</v>
      </c>
      <c r="D784" s="118" t="s">
        <v>962</v>
      </c>
      <c r="E784" s="118" t="s">
        <v>993</v>
      </c>
      <c r="F784" s="118" t="s">
        <v>987</v>
      </c>
      <c r="G784" s="118" t="s">
        <v>988</v>
      </c>
      <c r="H784" s="118" t="s">
        <v>989</v>
      </c>
      <c r="I784" s="118">
        <v>7.0000000298023196E-2</v>
      </c>
      <c r="J784" s="118">
        <v>7.0000000298023196E-2</v>
      </c>
      <c r="K784" s="118">
        <v>-6.8600001335143999</v>
      </c>
      <c r="L784" s="181">
        <f>(K784+'NPV Calcs'!$D$13)*About!$B$135</f>
        <v>1.0789839695960668</v>
      </c>
      <c r="M784" s="95" t="str">
        <f>INDEX('IEA Tech to Policy Mapping'!$B$2:$B$13,MATCH($H784,'IEA Tech to Policy Mapping'!$A$2:$A$13,0))</f>
        <v>ngps - production methane capture</v>
      </c>
      <c r="N784" s="182">
        <f>(J784*About!$A$132/1000)*10^12*'EPA to IEA Scaling'!$E$13</f>
        <v>1586216137.3873568</v>
      </c>
      <c r="O784" s="183">
        <f>L784/About!$B$144</f>
        <v>2.030062019746786</v>
      </c>
      <c r="P784" s="174"/>
    </row>
    <row r="785" spans="2:16" x14ac:dyDescent="0.45">
      <c r="B785" s="118" t="s">
        <v>330</v>
      </c>
      <c r="C785" s="118" t="s">
        <v>777</v>
      </c>
      <c r="D785" s="118" t="s">
        <v>962</v>
      </c>
      <c r="E785" s="118" t="s">
        <v>991</v>
      </c>
      <c r="F785" s="118" t="s">
        <v>987</v>
      </c>
      <c r="G785" s="118" t="s">
        <v>988</v>
      </c>
      <c r="H785" s="118" t="s">
        <v>989</v>
      </c>
      <c r="I785" s="118">
        <v>4.0100002288818297</v>
      </c>
      <c r="J785" s="118">
        <v>4.0100002288818297</v>
      </c>
      <c r="K785" s="118">
        <v>-6.8600001335143999</v>
      </c>
      <c r="L785" s="181">
        <f>(K785+'NPV Calcs'!$D$13)*About!$B$135</f>
        <v>1.0789839695960668</v>
      </c>
      <c r="M785" s="95" t="str">
        <f>INDEX('IEA Tech to Policy Mapping'!$B$2:$B$13,MATCH($H785,'IEA Tech to Policy Mapping'!$A$2:$A$13,0))</f>
        <v>ngps - production methane capture</v>
      </c>
      <c r="N785" s="182">
        <f>(J785*About!$A$132/1000)*10^12*'EPA to IEA Scaling'!$E$13</f>
        <v>90867529241.410309</v>
      </c>
      <c r="O785" s="183">
        <f>L785/About!$B$144</f>
        <v>2.030062019746786</v>
      </c>
      <c r="P785" s="174"/>
    </row>
    <row r="786" spans="2:16" x14ac:dyDescent="0.45">
      <c r="B786" s="118" t="s">
        <v>334</v>
      </c>
      <c r="C786" s="118" t="s">
        <v>777</v>
      </c>
      <c r="D786" s="118" t="s">
        <v>962</v>
      </c>
      <c r="E786" s="118" t="s">
        <v>991</v>
      </c>
      <c r="F786" s="118" t="s">
        <v>987</v>
      </c>
      <c r="G786" s="118" t="s">
        <v>988</v>
      </c>
      <c r="H786" s="118" t="s">
        <v>989</v>
      </c>
      <c r="I786" s="118">
        <v>1.9999999552965102E-2</v>
      </c>
      <c r="J786" s="118">
        <v>1.9999999552965102E-2</v>
      </c>
      <c r="K786" s="118">
        <v>-6.8299999237060502</v>
      </c>
      <c r="L786" s="181">
        <f>(K786+'NPV Calcs'!$D$13)*About!$B$135</f>
        <v>1.1059258024844221</v>
      </c>
      <c r="M786" s="95" t="str">
        <f>INDEX('IEA Tech to Policy Mapping'!$B$2:$B$13,MATCH($H786,'IEA Tech to Policy Mapping'!$A$2:$A$13,0))</f>
        <v>ngps - production methane capture</v>
      </c>
      <c r="N786" s="182">
        <f>(J786*About!$A$132/1000)*10^12*'EPA to IEA Scaling'!$E$13</f>
        <v>453204598.62268114</v>
      </c>
      <c r="O786" s="183">
        <f>L786/About!$B$144</f>
        <v>2.0807519217566277</v>
      </c>
      <c r="P786" s="174"/>
    </row>
    <row r="787" spans="2:16" x14ac:dyDescent="0.45">
      <c r="B787" s="118" t="s">
        <v>263</v>
      </c>
      <c r="C787" s="118" t="s">
        <v>777</v>
      </c>
      <c r="D787" s="118" t="s">
        <v>962</v>
      </c>
      <c r="E787" s="118" t="s">
        <v>991</v>
      </c>
      <c r="F787" s="118" t="s">
        <v>987</v>
      </c>
      <c r="G787" s="118" t="s">
        <v>988</v>
      </c>
      <c r="H787" s="118" t="s">
        <v>989</v>
      </c>
      <c r="I787" s="118">
        <v>1.6000000238418499</v>
      </c>
      <c r="J787" s="118">
        <v>1.6000000238418499</v>
      </c>
      <c r="K787" s="118">
        <v>-6.8299999237060502</v>
      </c>
      <c r="L787" s="181">
        <f>(K787+'NPV Calcs'!$D$13)*About!$B$135</f>
        <v>1.1059258024844221</v>
      </c>
      <c r="M787" s="95" t="str">
        <f>INDEX('IEA Tech to Policy Mapping'!$B$2:$B$13,MATCH($H787,'IEA Tech to Policy Mapping'!$A$2:$A$13,0))</f>
        <v>ngps - production methane capture</v>
      </c>
      <c r="N787" s="182">
        <f>(J787*About!$A$132/1000)*10^12*'EPA to IEA Scaling'!$E$13</f>
        <v>36256369240.469406</v>
      </c>
      <c r="O787" s="183">
        <f>L787/About!$B$144</f>
        <v>2.0807519217566277</v>
      </c>
      <c r="P787" s="174"/>
    </row>
    <row r="788" spans="2:16" x14ac:dyDescent="0.45">
      <c r="B788" s="118" t="s">
        <v>1057</v>
      </c>
      <c r="C788" s="118" t="s">
        <v>777</v>
      </c>
      <c r="D788" s="118" t="s">
        <v>962</v>
      </c>
      <c r="E788" s="118" t="s">
        <v>993</v>
      </c>
      <c r="F788" s="118" t="s">
        <v>987</v>
      </c>
      <c r="G788" s="118" t="s">
        <v>988</v>
      </c>
      <c r="H788" s="118" t="s">
        <v>989</v>
      </c>
      <c r="I788" s="118">
        <v>2.9999999329447701E-2</v>
      </c>
      <c r="J788" s="118">
        <v>2.9999999329447701E-2</v>
      </c>
      <c r="K788" s="118">
        <v>-6.8299999237060502</v>
      </c>
      <c r="L788" s="181">
        <f>(K788+'NPV Calcs'!$D$13)*About!$B$135</f>
        <v>1.1059258024844221</v>
      </c>
      <c r="M788" s="95" t="str">
        <f>INDEX('IEA Tech to Policy Mapping'!$B$2:$B$13,MATCH($H788,'IEA Tech to Policy Mapping'!$A$2:$A$13,0))</f>
        <v>ngps - production methane capture</v>
      </c>
      <c r="N788" s="182">
        <f>(J788*About!$A$132/1000)*10^12*'EPA to IEA Scaling'!$E$13</f>
        <v>679806897.9340229</v>
      </c>
      <c r="O788" s="183">
        <f>L788/About!$B$144</f>
        <v>2.0807519217566277</v>
      </c>
      <c r="P788" s="174"/>
    </row>
    <row r="789" spans="2:16" x14ac:dyDescent="0.45">
      <c r="B789" s="118" t="s">
        <v>334</v>
      </c>
      <c r="C789" s="118" t="s">
        <v>777</v>
      </c>
      <c r="D789" s="118" t="s">
        <v>962</v>
      </c>
      <c r="E789" s="118" t="s">
        <v>993</v>
      </c>
      <c r="F789" s="118" t="s">
        <v>987</v>
      </c>
      <c r="G789" s="118" t="s">
        <v>988</v>
      </c>
      <c r="H789" s="118" t="s">
        <v>989</v>
      </c>
      <c r="I789" s="118">
        <v>9.9999997764825804E-3</v>
      </c>
      <c r="J789" s="118">
        <v>9.9999997764825804E-3</v>
      </c>
      <c r="K789" s="118">
        <v>-6.8299999237060502</v>
      </c>
      <c r="L789" s="181">
        <f>(K789+'NPV Calcs'!$D$13)*About!$B$135</f>
        <v>1.1059258024844221</v>
      </c>
      <c r="M789" s="95" t="str">
        <f>INDEX('IEA Tech to Policy Mapping'!$B$2:$B$13,MATCH($H789,'IEA Tech to Policy Mapping'!$A$2:$A$13,0))</f>
        <v>ngps - production methane capture</v>
      </c>
      <c r="N789" s="182">
        <f>(J789*About!$A$132/1000)*10^12*'EPA to IEA Scaling'!$E$13</f>
        <v>226602299.31134129</v>
      </c>
      <c r="O789" s="183">
        <f>L789/About!$B$144</f>
        <v>2.0807519217566277</v>
      </c>
      <c r="P789" s="174"/>
    </row>
    <row r="790" spans="2:16" x14ac:dyDescent="0.45">
      <c r="B790" s="118" t="s">
        <v>168</v>
      </c>
      <c r="C790" s="118" t="s">
        <v>777</v>
      </c>
      <c r="D790" s="118" t="s">
        <v>962</v>
      </c>
      <c r="E790" s="118" t="s">
        <v>991</v>
      </c>
      <c r="F790" s="118" t="s">
        <v>987</v>
      </c>
      <c r="G790" s="118" t="s">
        <v>988</v>
      </c>
      <c r="H790" s="118" t="s">
        <v>989</v>
      </c>
      <c r="I790" s="118">
        <v>0.270000010728836</v>
      </c>
      <c r="J790" s="118">
        <v>0.270000010728836</v>
      </c>
      <c r="K790" s="118">
        <v>-6.8299999237060502</v>
      </c>
      <c r="L790" s="181">
        <f>(K790+'NPV Calcs'!$D$13)*About!$B$135</f>
        <v>1.1059258024844221</v>
      </c>
      <c r="M790" s="95" t="str">
        <f>INDEX('IEA Tech to Policy Mapping'!$B$2:$B$13,MATCH($H790,'IEA Tech to Policy Mapping'!$A$2:$A$13,0))</f>
        <v>ngps - production methane capture</v>
      </c>
      <c r="N790" s="182">
        <f>(J790*About!$A$132/1000)*10^12*'EPA to IEA Scaling'!$E$13</f>
        <v>6118262461.2779284</v>
      </c>
      <c r="O790" s="183">
        <f>L790/About!$B$144</f>
        <v>2.0807519217566277</v>
      </c>
      <c r="P790" s="174"/>
    </row>
    <row r="791" spans="2:16" x14ac:dyDescent="0.45">
      <c r="B791" s="118" t="s">
        <v>231</v>
      </c>
      <c r="C791" s="118" t="s">
        <v>777</v>
      </c>
      <c r="D791" s="118" t="s">
        <v>962</v>
      </c>
      <c r="E791" s="118" t="s">
        <v>991</v>
      </c>
      <c r="F791" s="118" t="s">
        <v>987</v>
      </c>
      <c r="G791" s="118" t="s">
        <v>988</v>
      </c>
      <c r="H791" s="118" t="s">
        <v>989</v>
      </c>
      <c r="I791" s="118">
        <v>0.11999999731779</v>
      </c>
      <c r="J791" s="118">
        <v>0.11999999731779</v>
      </c>
      <c r="K791" s="118">
        <v>-6.8299999237060502</v>
      </c>
      <c r="L791" s="181">
        <f>(K791+'NPV Calcs'!$D$13)*About!$B$135</f>
        <v>1.1059258024844221</v>
      </c>
      <c r="M791" s="95" t="str">
        <f>INDEX('IEA Tech to Policy Mapping'!$B$2:$B$13,MATCH($H791,'IEA Tech to Policy Mapping'!$A$2:$A$13,0))</f>
        <v>ngps - production methane capture</v>
      </c>
      <c r="N791" s="182">
        <f>(J791*About!$A$132/1000)*10^12*'EPA to IEA Scaling'!$E$13</f>
        <v>2719227591.736073</v>
      </c>
      <c r="O791" s="183">
        <f>L791/About!$B$144</f>
        <v>2.0807519217566277</v>
      </c>
      <c r="P791" s="174"/>
    </row>
    <row r="792" spans="2:16" x14ac:dyDescent="0.45">
      <c r="B792" s="118" t="s">
        <v>1057</v>
      </c>
      <c r="C792" s="118" t="s">
        <v>777</v>
      </c>
      <c r="D792" s="118" t="s">
        <v>962</v>
      </c>
      <c r="E792" s="118" t="s">
        <v>991</v>
      </c>
      <c r="F792" s="118" t="s">
        <v>987</v>
      </c>
      <c r="G792" s="118" t="s">
        <v>988</v>
      </c>
      <c r="H792" s="118" t="s">
        <v>989</v>
      </c>
      <c r="I792" s="118">
        <v>0.43999999761581399</v>
      </c>
      <c r="J792" s="118">
        <v>0.43999999761581399</v>
      </c>
      <c r="K792" s="118">
        <v>-6.8299999237060502</v>
      </c>
      <c r="L792" s="181">
        <f>(K792+'NPV Calcs'!$D$13)*About!$B$135</f>
        <v>1.1059258024844221</v>
      </c>
      <c r="M792" s="95" t="str">
        <f>INDEX('IEA Tech to Policy Mapping'!$B$2:$B$13,MATCH($H792,'IEA Tech to Policy Mapping'!$A$2:$A$13,0))</f>
        <v>ngps - production methane capture</v>
      </c>
      <c r="N792" s="182">
        <f>(J792*About!$A$132/1000)*10^12*'EPA to IEA Scaling'!$E$13</f>
        <v>9970501338.5308838</v>
      </c>
      <c r="O792" s="183">
        <f>L792/About!$B$144</f>
        <v>2.0807519217566277</v>
      </c>
      <c r="P792" s="174"/>
    </row>
    <row r="793" spans="2:16" x14ac:dyDescent="0.45">
      <c r="B793" s="118" t="s">
        <v>1058</v>
      </c>
      <c r="C793" s="118" t="s">
        <v>777</v>
      </c>
      <c r="D793" s="118" t="s">
        <v>962</v>
      </c>
      <c r="E793" s="118" t="s">
        <v>991</v>
      </c>
      <c r="F793" s="118" t="s">
        <v>987</v>
      </c>
      <c r="G793" s="118" t="s">
        <v>988</v>
      </c>
      <c r="H793" s="118" t="s">
        <v>989</v>
      </c>
      <c r="I793" s="118">
        <v>7.0000000298023196E-2</v>
      </c>
      <c r="J793" s="118">
        <v>7.0000000298023196E-2</v>
      </c>
      <c r="K793" s="118">
        <v>-6.8299999237060502</v>
      </c>
      <c r="L793" s="181">
        <f>(K793+'NPV Calcs'!$D$13)*About!$B$135</f>
        <v>1.1059258024844221</v>
      </c>
      <c r="M793" s="95" t="str">
        <f>INDEX('IEA Tech to Policy Mapping'!$B$2:$B$13,MATCH($H793,'IEA Tech to Policy Mapping'!$A$2:$A$13,0))</f>
        <v>ngps - production methane capture</v>
      </c>
      <c r="N793" s="182">
        <f>(J793*About!$A$132/1000)*10^12*'EPA to IEA Scaling'!$E$13</f>
        <v>1586216137.3873568</v>
      </c>
      <c r="O793" s="183">
        <f>L793/About!$B$144</f>
        <v>2.0807519217566277</v>
      </c>
      <c r="P793" s="174"/>
    </row>
    <row r="794" spans="2:16" x14ac:dyDescent="0.45">
      <c r="B794" s="118" t="s">
        <v>133</v>
      </c>
      <c r="C794" s="118" t="s">
        <v>777</v>
      </c>
      <c r="D794" s="118" t="s">
        <v>962</v>
      </c>
      <c r="E794" s="118" t="s">
        <v>991</v>
      </c>
      <c r="F794" s="118" t="s">
        <v>987</v>
      </c>
      <c r="G794" s="118" t="s">
        <v>988</v>
      </c>
      <c r="H794" s="118" t="s">
        <v>989</v>
      </c>
      <c r="I794" s="118">
        <v>0.62000000476837103</v>
      </c>
      <c r="J794" s="118">
        <v>0.62000000476837103</v>
      </c>
      <c r="K794" s="118">
        <v>-6.8200001716613698</v>
      </c>
      <c r="L794" s="181">
        <f>(K794+'NPV Calcs'!$D$13)*About!$B$135</f>
        <v>1.1149061279632719</v>
      </c>
      <c r="M794" s="95" t="str">
        <f>INDEX('IEA Tech to Policy Mapping'!$B$2:$B$13,MATCH($H794,'IEA Tech to Policy Mapping'!$A$2:$A$13,0))</f>
        <v>ngps - production methane capture</v>
      </c>
      <c r="N794" s="182">
        <f>(J794*About!$A$132/1000)*10^12*'EPA to IEA Scaling'!$E$13</f>
        <v>14049342979.382833</v>
      </c>
      <c r="O794" s="183">
        <f>L794/About!$B$144</f>
        <v>2.09764801863414</v>
      </c>
      <c r="P794" s="174"/>
    </row>
    <row r="795" spans="2:16" x14ac:dyDescent="0.45">
      <c r="B795" s="118" t="s">
        <v>133</v>
      </c>
      <c r="C795" s="118" t="s">
        <v>777</v>
      </c>
      <c r="D795" s="118" t="s">
        <v>962</v>
      </c>
      <c r="E795" s="118" t="s">
        <v>993</v>
      </c>
      <c r="F795" s="118" t="s">
        <v>987</v>
      </c>
      <c r="G795" s="118" t="s">
        <v>988</v>
      </c>
      <c r="H795" s="118" t="s">
        <v>989</v>
      </c>
      <c r="I795" s="118">
        <v>0.15999999642372101</v>
      </c>
      <c r="J795" s="118">
        <v>0.15999999642372101</v>
      </c>
      <c r="K795" s="118">
        <v>-6.8200001716613698</v>
      </c>
      <c r="L795" s="181">
        <f>(K795+'NPV Calcs'!$D$13)*About!$B$135</f>
        <v>1.1149061279632719</v>
      </c>
      <c r="M795" s="95" t="str">
        <f>INDEX('IEA Tech to Policy Mapping'!$B$2:$B$13,MATCH($H795,'IEA Tech to Policy Mapping'!$A$2:$A$13,0))</f>
        <v>ngps - production methane capture</v>
      </c>
      <c r="N795" s="182">
        <f>(J795*About!$A$132/1000)*10^12*'EPA to IEA Scaling'!$E$13</f>
        <v>3625636788.9814529</v>
      </c>
      <c r="O795" s="183">
        <f>L795/About!$B$144</f>
        <v>2.09764801863414</v>
      </c>
      <c r="P795" s="174"/>
    </row>
    <row r="796" spans="2:16" x14ac:dyDescent="0.45">
      <c r="B796" s="118" t="s">
        <v>1059</v>
      </c>
      <c r="C796" s="118" t="s">
        <v>777</v>
      </c>
      <c r="D796" s="118" t="s">
        <v>962</v>
      </c>
      <c r="E796" s="118" t="s">
        <v>991</v>
      </c>
      <c r="F796" s="118" t="s">
        <v>987</v>
      </c>
      <c r="G796" s="118" t="s">
        <v>988</v>
      </c>
      <c r="H796" s="118" t="s">
        <v>989</v>
      </c>
      <c r="I796" s="118">
        <v>0.15000000596046401</v>
      </c>
      <c r="J796" s="118">
        <v>0.15000000596046401</v>
      </c>
      <c r="K796" s="118">
        <v>-6.75</v>
      </c>
      <c r="L796" s="181">
        <f>(K796+'NPV Calcs'!$D$13)*About!$B$135</f>
        <v>1.1777701192188237</v>
      </c>
      <c r="M796" s="95" t="str">
        <f>INDEX('IEA Tech to Policy Mapping'!$B$2:$B$13,MATCH($H796,'IEA Tech to Policy Mapping'!$A$2:$A$13,0))</f>
        <v>ngps - production methane capture</v>
      </c>
      <c r="N796" s="182">
        <f>(J796*About!$A$132/1000)*10^12*'EPA to IEA Scaling'!$E$13</f>
        <v>3399034700.7099504</v>
      </c>
      <c r="O796" s="183">
        <f>L796/About!$B$144</f>
        <v>2.2159239195313192</v>
      </c>
      <c r="P796" s="174"/>
    </row>
    <row r="797" spans="2:16" x14ac:dyDescent="0.45">
      <c r="B797" s="118" t="s">
        <v>231</v>
      </c>
      <c r="C797" s="118" t="s">
        <v>777</v>
      </c>
      <c r="D797" s="118" t="s">
        <v>962</v>
      </c>
      <c r="E797" s="118" t="s">
        <v>996</v>
      </c>
      <c r="F797" s="118" t="s">
        <v>997</v>
      </c>
      <c r="G797" s="118" t="s">
        <v>988</v>
      </c>
      <c r="H797" s="118" t="s">
        <v>998</v>
      </c>
      <c r="I797" s="118">
        <v>5.0000000745057997E-2</v>
      </c>
      <c r="J797" s="118">
        <v>5.0000000745057997E-2</v>
      </c>
      <c r="K797" s="118">
        <v>-6.7399997711181596</v>
      </c>
      <c r="L797" s="181">
        <f>(K797+'NPV Calcs'!$D$13)*About!$B$135</f>
        <v>1.1867508729235814</v>
      </c>
      <c r="M797" s="95" t="str">
        <f>INDEX('IEA Tech to Policy Mapping'!$B$2:$B$13,MATCH($H797,'IEA Tech to Policy Mapping'!$A$2:$A$13,0))</f>
        <v>ngps - production methane capture</v>
      </c>
      <c r="N797" s="182">
        <f>(J797*About!$A$132/1000)*10^12*'EPA to IEA Scaling'!$E$13</f>
        <v>1133011538.7646732</v>
      </c>
      <c r="O797" s="183">
        <f>L797/About!$B$144</f>
        <v>2.2328208220974939</v>
      </c>
      <c r="P797" s="174"/>
    </row>
    <row r="798" spans="2:16" x14ac:dyDescent="0.45">
      <c r="B798" s="118" t="s">
        <v>231</v>
      </c>
      <c r="C798" s="118" t="s">
        <v>777</v>
      </c>
      <c r="D798" s="118" t="s">
        <v>962</v>
      </c>
      <c r="E798" s="118" t="s">
        <v>999</v>
      </c>
      <c r="F798" s="118" t="s">
        <v>987</v>
      </c>
      <c r="G798" s="118" t="s">
        <v>988</v>
      </c>
      <c r="H798" s="118" t="s">
        <v>998</v>
      </c>
      <c r="I798" s="118">
        <v>9.9999997764825804E-3</v>
      </c>
      <c r="J798" s="118">
        <v>9.9999997764825804E-3</v>
      </c>
      <c r="K798" s="118">
        <v>-6.7399997711181596</v>
      </c>
      <c r="L798" s="181">
        <f>(K798+'NPV Calcs'!$D$13)*About!$B$135</f>
        <v>1.1867508729235814</v>
      </c>
      <c r="M798" s="95" t="str">
        <f>INDEX('IEA Tech to Policy Mapping'!$B$2:$B$13,MATCH($H798,'IEA Tech to Policy Mapping'!$A$2:$A$13,0))</f>
        <v>ngps - production methane capture</v>
      </c>
      <c r="N798" s="182">
        <f>(J798*About!$A$132/1000)*10^12*'EPA to IEA Scaling'!$E$13</f>
        <v>226602299.31134129</v>
      </c>
      <c r="O798" s="183">
        <f>L798/About!$B$144</f>
        <v>2.2328208220974939</v>
      </c>
      <c r="P798" s="174"/>
    </row>
    <row r="799" spans="2:16" x14ac:dyDescent="0.45">
      <c r="B799" s="118" t="s">
        <v>125</v>
      </c>
      <c r="C799" s="118" t="s">
        <v>777</v>
      </c>
      <c r="D799" s="118" t="s">
        <v>962</v>
      </c>
      <c r="E799" s="118" t="s">
        <v>996</v>
      </c>
      <c r="F799" s="118" t="s">
        <v>997</v>
      </c>
      <c r="G799" s="118" t="s">
        <v>988</v>
      </c>
      <c r="H799" s="118" t="s">
        <v>998</v>
      </c>
      <c r="I799" s="118">
        <v>0.37000000476837103</v>
      </c>
      <c r="J799" s="118">
        <v>0.37000000476837103</v>
      </c>
      <c r="K799" s="118">
        <v>-6.7199997901916504</v>
      </c>
      <c r="L799" s="181">
        <f>(K799+'NPV Calcs'!$D$13)*About!$B$135</f>
        <v>1.2047119521071787</v>
      </c>
      <c r="M799" s="95" t="str">
        <f>INDEX('IEA Tech to Policy Mapping'!$B$2:$B$13,MATCH($H799,'IEA Tech to Policy Mapping'!$A$2:$A$13,0))</f>
        <v>ngps - production methane capture</v>
      </c>
      <c r="N799" s="182">
        <f>(J799*About!$A$132/1000)*10^12*'EPA to IEA Scaling'!$E$13</f>
        <v>8384285369.9753942</v>
      </c>
      <c r="O799" s="183">
        <f>L799/About!$B$144</f>
        <v>2.2666138215411609</v>
      </c>
      <c r="P799" s="174"/>
    </row>
    <row r="800" spans="2:16" x14ac:dyDescent="0.45">
      <c r="B800" s="118" t="s">
        <v>334</v>
      </c>
      <c r="C800" s="118" t="s">
        <v>777</v>
      </c>
      <c r="D800" s="118" t="s">
        <v>985</v>
      </c>
      <c r="E800" s="118" t="s">
        <v>986</v>
      </c>
      <c r="F800" s="118" t="s">
        <v>987</v>
      </c>
      <c r="G800" s="118" t="s">
        <v>1000</v>
      </c>
      <c r="H800" s="118" t="s">
        <v>1001</v>
      </c>
      <c r="I800" s="118">
        <v>0.17000000178813901</v>
      </c>
      <c r="J800" s="118">
        <v>0.15000000596046401</v>
      </c>
      <c r="K800" s="118">
        <v>-6.67000007629394</v>
      </c>
      <c r="L800" s="181">
        <f>(K800+'NPV Calcs'!$D$13)*About!$B$135</f>
        <v>1.249614435953234</v>
      </c>
      <c r="M800" s="95" t="str">
        <f>INDEX('IEA Tech to Policy Mapping'!$B$2:$B$13,MATCH($H800,'IEA Tech to Policy Mapping'!$A$2:$A$13,0))</f>
        <v>ngps - T&amp;D methane capture</v>
      </c>
      <c r="N800" s="182">
        <f>(J800*About!$A$132/1000)*10^12*'EPA to IEA Scaling'!$E$13</f>
        <v>3399034700.7099504</v>
      </c>
      <c r="O800" s="183">
        <f>L800/About!$B$144</f>
        <v>2.3510959173060271</v>
      </c>
      <c r="P800" s="174"/>
    </row>
    <row r="801" spans="2:16" x14ac:dyDescent="0.45">
      <c r="B801" s="118" t="s">
        <v>334</v>
      </c>
      <c r="C801" s="118" t="s">
        <v>777</v>
      </c>
      <c r="D801" s="118" t="s">
        <v>962</v>
      </c>
      <c r="E801" s="118" t="s">
        <v>991</v>
      </c>
      <c r="F801" s="118" t="s">
        <v>987</v>
      </c>
      <c r="G801" s="118" t="s">
        <v>1000</v>
      </c>
      <c r="H801" s="118" t="s">
        <v>1001</v>
      </c>
      <c r="I801" s="118">
        <v>0.10000000149011599</v>
      </c>
      <c r="J801" s="118">
        <v>9.0000003576278603E-2</v>
      </c>
      <c r="K801" s="118">
        <v>-6.67000007629394</v>
      </c>
      <c r="L801" s="181">
        <f>(K801+'NPV Calcs'!$D$13)*About!$B$135</f>
        <v>1.249614435953234</v>
      </c>
      <c r="M801" s="95" t="str">
        <f>INDEX('IEA Tech to Policy Mapping'!$B$2:$B$13,MATCH($H801,'IEA Tech to Policy Mapping'!$A$2:$A$13,0))</f>
        <v>ngps - T&amp;D methane capture</v>
      </c>
      <c r="N801" s="182">
        <f>(J801*About!$A$132/1000)*10^12*'EPA to IEA Scaling'!$E$13</f>
        <v>2039420820.4259746</v>
      </c>
      <c r="O801" s="183">
        <f>L801/About!$B$144</f>
        <v>2.3510959173060271</v>
      </c>
      <c r="P801" s="174"/>
    </row>
    <row r="802" spans="2:16" x14ac:dyDescent="0.45">
      <c r="B802" s="118" t="s">
        <v>334</v>
      </c>
      <c r="C802" s="118" t="s">
        <v>777</v>
      </c>
      <c r="D802" s="118" t="s">
        <v>962</v>
      </c>
      <c r="E802" s="118" t="s">
        <v>993</v>
      </c>
      <c r="F802" s="118" t="s">
        <v>987</v>
      </c>
      <c r="G802" s="118" t="s">
        <v>1000</v>
      </c>
      <c r="H802" s="118" t="s">
        <v>1001</v>
      </c>
      <c r="I802" s="118">
        <v>5.9999998658895402E-2</v>
      </c>
      <c r="J802" s="118">
        <v>5.0000000745057997E-2</v>
      </c>
      <c r="K802" s="118">
        <v>-6.67000007629394</v>
      </c>
      <c r="L802" s="181">
        <f>(K802+'NPV Calcs'!$D$13)*About!$B$135</f>
        <v>1.249614435953234</v>
      </c>
      <c r="M802" s="95" t="str">
        <f>INDEX('IEA Tech to Policy Mapping'!$B$2:$B$13,MATCH($H802,'IEA Tech to Policy Mapping'!$A$2:$A$13,0))</f>
        <v>ngps - T&amp;D methane capture</v>
      </c>
      <c r="N802" s="182">
        <f>(J802*About!$A$132/1000)*10^12*'EPA to IEA Scaling'!$E$13</f>
        <v>1133011538.7646732</v>
      </c>
      <c r="O802" s="183">
        <f>L802/About!$B$144</f>
        <v>2.3510959173060271</v>
      </c>
      <c r="P802" s="174"/>
    </row>
    <row r="803" spans="2:16" x14ac:dyDescent="0.45">
      <c r="B803" s="118" t="s">
        <v>1057</v>
      </c>
      <c r="C803" s="118" t="s">
        <v>777</v>
      </c>
      <c r="D803" s="118" t="s">
        <v>962</v>
      </c>
      <c r="E803" s="118" t="s">
        <v>993</v>
      </c>
      <c r="F803" s="118" t="s">
        <v>987</v>
      </c>
      <c r="G803" s="118" t="s">
        <v>1000</v>
      </c>
      <c r="H803" s="118" t="s">
        <v>1001</v>
      </c>
      <c r="I803" s="118">
        <v>0.17000000178813901</v>
      </c>
      <c r="J803" s="118">
        <v>0.15000000596046401</v>
      </c>
      <c r="K803" s="118">
        <v>-6.6599998474120996</v>
      </c>
      <c r="L803" s="181">
        <f>(K803+'NPV Calcs'!$D$13)*About!$B$135</f>
        <v>1.2585951896579917</v>
      </c>
      <c r="M803" s="95" t="str">
        <f>INDEX('IEA Tech to Policy Mapping'!$B$2:$B$13,MATCH($H803,'IEA Tech to Policy Mapping'!$A$2:$A$13,0))</f>
        <v>ngps - T&amp;D methane capture</v>
      </c>
      <c r="N803" s="182">
        <f>(J803*About!$A$132/1000)*10^12*'EPA to IEA Scaling'!$E$13</f>
        <v>3399034700.7099504</v>
      </c>
      <c r="O803" s="183">
        <f>L803/About!$B$144</f>
        <v>2.3679928198722013</v>
      </c>
      <c r="P803" s="174"/>
    </row>
    <row r="804" spans="2:16" x14ac:dyDescent="0.45">
      <c r="B804" s="118" t="s">
        <v>263</v>
      </c>
      <c r="C804" s="118" t="s">
        <v>777</v>
      </c>
      <c r="D804" s="118" t="s">
        <v>962</v>
      </c>
      <c r="E804" s="118" t="s">
        <v>991</v>
      </c>
      <c r="F804" s="118" t="s">
        <v>987</v>
      </c>
      <c r="G804" s="118" t="s">
        <v>1000</v>
      </c>
      <c r="H804" s="118" t="s">
        <v>1001</v>
      </c>
      <c r="I804" s="118">
        <v>9.8299999237060494</v>
      </c>
      <c r="J804" s="118">
        <v>8.3500003814697195</v>
      </c>
      <c r="K804" s="118">
        <v>-6.6599998474120996</v>
      </c>
      <c r="L804" s="181">
        <f>(K804+'NPV Calcs'!$D$13)*About!$B$135</f>
        <v>1.2585951896579917</v>
      </c>
      <c r="M804" s="95" t="str">
        <f>INDEX('IEA Tech to Policy Mapping'!$B$2:$B$13,MATCH($H804,'IEA Tech to Policy Mapping'!$A$2:$A$13,0))</f>
        <v>ngps - T&amp;D methane capture</v>
      </c>
      <c r="N804" s="182">
        <f>(J804*About!$A$132/1000)*10^12*'EPA to IEA Scaling'!$E$13</f>
        <v>189212932798.40015</v>
      </c>
      <c r="O804" s="183">
        <f>L804/About!$B$144</f>
        <v>2.3679928198722013</v>
      </c>
      <c r="P804" s="174"/>
    </row>
    <row r="805" spans="2:16" x14ac:dyDescent="0.45">
      <c r="B805" s="118" t="s">
        <v>168</v>
      </c>
      <c r="C805" s="118" t="s">
        <v>777</v>
      </c>
      <c r="D805" s="118" t="s">
        <v>962</v>
      </c>
      <c r="E805" s="118" t="s">
        <v>991</v>
      </c>
      <c r="F805" s="118" t="s">
        <v>987</v>
      </c>
      <c r="G805" s="118" t="s">
        <v>1000</v>
      </c>
      <c r="H805" s="118" t="s">
        <v>1001</v>
      </c>
      <c r="I805" s="118">
        <v>1.5199999809265099</v>
      </c>
      <c r="J805" s="118">
        <v>1.28999996185302</v>
      </c>
      <c r="K805" s="118">
        <v>-6.6599998474120996</v>
      </c>
      <c r="L805" s="181">
        <f>(K805+'NPV Calcs'!$D$13)*About!$B$135</f>
        <v>1.2585951896579917</v>
      </c>
      <c r="M805" s="95" t="str">
        <f>INDEX('IEA Tech to Policy Mapping'!$B$2:$B$13,MATCH($H805,'IEA Tech to Policy Mapping'!$A$2:$A$13,0))</f>
        <v>ngps - T&amp;D methane capture</v>
      </c>
      <c r="N805" s="182">
        <f>(J805*About!$A$132/1000)*10^12*'EPA to IEA Scaling'!$E$13</f>
        <v>29231696400.12302</v>
      </c>
      <c r="O805" s="183">
        <f>L805/About!$B$144</f>
        <v>2.3679928198722013</v>
      </c>
      <c r="P805" s="174"/>
    </row>
    <row r="806" spans="2:16" x14ac:dyDescent="0.45">
      <c r="B806" s="118" t="s">
        <v>1057</v>
      </c>
      <c r="C806" s="118" t="s">
        <v>777</v>
      </c>
      <c r="D806" s="118" t="s">
        <v>962</v>
      </c>
      <c r="E806" s="118" t="s">
        <v>991</v>
      </c>
      <c r="F806" s="118" t="s">
        <v>987</v>
      </c>
      <c r="G806" s="118" t="s">
        <v>1000</v>
      </c>
      <c r="H806" s="118" t="s">
        <v>1001</v>
      </c>
      <c r="I806" s="118">
        <v>2.4300000667571999</v>
      </c>
      <c r="J806" s="118">
        <v>2.0699999332427899</v>
      </c>
      <c r="K806" s="118">
        <v>-6.6599998474120996</v>
      </c>
      <c r="L806" s="181">
        <f>(K806+'NPV Calcs'!$D$13)*About!$B$135</f>
        <v>1.2585951896579917</v>
      </c>
      <c r="M806" s="95" t="str">
        <f>INDEX('IEA Tech to Policy Mapping'!$B$2:$B$13,MATCH($H806,'IEA Tech to Policy Mapping'!$A$2:$A$13,0))</f>
        <v>ngps - T&amp;D methane capture</v>
      </c>
      <c r="N806" s="182">
        <f>(J806*About!$A$132/1000)*10^12*'EPA to IEA Scaling'!$E$13</f>
        <v>46906675493.159813</v>
      </c>
      <c r="O806" s="183">
        <f>L806/About!$B$144</f>
        <v>2.3679928198722013</v>
      </c>
      <c r="P806" s="174"/>
    </row>
    <row r="807" spans="2:16" x14ac:dyDescent="0.45">
      <c r="B807" s="118" t="s">
        <v>1058</v>
      </c>
      <c r="C807" s="118" t="s">
        <v>777</v>
      </c>
      <c r="D807" s="118" t="s">
        <v>962</v>
      </c>
      <c r="E807" s="118" t="s">
        <v>991</v>
      </c>
      <c r="F807" s="118" t="s">
        <v>987</v>
      </c>
      <c r="G807" s="118" t="s">
        <v>1000</v>
      </c>
      <c r="H807" s="118" t="s">
        <v>1001</v>
      </c>
      <c r="I807" s="118">
        <v>0.41999998688697798</v>
      </c>
      <c r="J807" s="118">
        <v>0.36000001430511402</v>
      </c>
      <c r="K807" s="118">
        <v>-6.6599998474120996</v>
      </c>
      <c r="L807" s="181">
        <f>(K807+'NPV Calcs'!$D$13)*About!$B$135</f>
        <v>1.2585951896579917</v>
      </c>
      <c r="M807" s="95" t="str">
        <f>INDEX('IEA Tech to Policy Mapping'!$B$2:$B$13,MATCH($H807,'IEA Tech to Policy Mapping'!$A$2:$A$13,0))</f>
        <v>ngps - T&amp;D methane capture</v>
      </c>
      <c r="N807" s="182">
        <f>(J807*About!$A$132/1000)*10^12*'EPA to IEA Scaling'!$E$13</f>
        <v>8157683281.7038898</v>
      </c>
      <c r="O807" s="183">
        <f>L807/About!$B$144</f>
        <v>2.3679928198722013</v>
      </c>
      <c r="P807" s="174"/>
    </row>
    <row r="808" spans="2:16" x14ac:dyDescent="0.45">
      <c r="B808" s="118" t="s">
        <v>263</v>
      </c>
      <c r="C808" s="118" t="s">
        <v>777</v>
      </c>
      <c r="D808" s="118" t="s">
        <v>985</v>
      </c>
      <c r="E808" s="118" t="s">
        <v>986</v>
      </c>
      <c r="F808" s="118" t="s">
        <v>987</v>
      </c>
      <c r="G808" s="118" t="s">
        <v>1000</v>
      </c>
      <c r="H808" s="118" t="s">
        <v>1001</v>
      </c>
      <c r="I808" s="118">
        <v>0.57999998331069902</v>
      </c>
      <c r="J808" s="118">
        <v>0.5</v>
      </c>
      <c r="K808" s="118">
        <v>-6.6599998474120996</v>
      </c>
      <c r="L808" s="181">
        <f>(K808+'NPV Calcs'!$D$13)*About!$B$135</f>
        <v>1.2585951896579917</v>
      </c>
      <c r="M808" s="95" t="str">
        <f>INDEX('IEA Tech to Policy Mapping'!$B$2:$B$13,MATCH($H808,'IEA Tech to Policy Mapping'!$A$2:$A$13,0))</f>
        <v>ngps - T&amp;D methane capture</v>
      </c>
      <c r="N808" s="182">
        <f>(J808*About!$A$132/1000)*10^12*'EPA to IEA Scaling'!$E$13</f>
        <v>11330115218.814875</v>
      </c>
      <c r="O808" s="183">
        <f>L808/About!$B$144</f>
        <v>2.3679928198722013</v>
      </c>
      <c r="P808" s="174"/>
    </row>
    <row r="809" spans="2:16" x14ac:dyDescent="0.45">
      <c r="B809" s="118" t="s">
        <v>168</v>
      </c>
      <c r="C809" s="118" t="s">
        <v>777</v>
      </c>
      <c r="D809" s="118" t="s">
        <v>985</v>
      </c>
      <c r="E809" s="118" t="s">
        <v>986</v>
      </c>
      <c r="F809" s="118" t="s">
        <v>987</v>
      </c>
      <c r="G809" s="118" t="s">
        <v>1000</v>
      </c>
      <c r="H809" s="118" t="s">
        <v>1001</v>
      </c>
      <c r="I809" s="118">
        <v>0.56000000238418501</v>
      </c>
      <c r="J809" s="118">
        <v>0.479999989271163</v>
      </c>
      <c r="K809" s="118">
        <v>-6.6599998474120996</v>
      </c>
      <c r="L809" s="181">
        <f>(K809+'NPV Calcs'!$D$13)*About!$B$135</f>
        <v>1.2585951896579917</v>
      </c>
      <c r="M809" s="95" t="str">
        <f>INDEX('IEA Tech to Policy Mapping'!$B$2:$B$13,MATCH($H809,'IEA Tech to Policy Mapping'!$A$2:$A$13,0))</f>
        <v>ngps - T&amp;D methane capture</v>
      </c>
      <c r="N809" s="182">
        <f>(J809*About!$A$132/1000)*10^12*'EPA to IEA Scaling'!$E$13</f>
        <v>10876910366.944361</v>
      </c>
      <c r="O809" s="183">
        <f>L809/About!$B$144</f>
        <v>2.3679928198722013</v>
      </c>
      <c r="P809" s="174"/>
    </row>
    <row r="810" spans="2:16" x14ac:dyDescent="0.45">
      <c r="B810" s="118" t="s">
        <v>1057</v>
      </c>
      <c r="C810" s="118" t="s">
        <v>777</v>
      </c>
      <c r="D810" s="118" t="s">
        <v>985</v>
      </c>
      <c r="E810" s="118" t="s">
        <v>986</v>
      </c>
      <c r="F810" s="118" t="s">
        <v>987</v>
      </c>
      <c r="G810" s="118" t="s">
        <v>1000</v>
      </c>
      <c r="H810" s="118" t="s">
        <v>1001</v>
      </c>
      <c r="I810" s="118">
        <v>0.33000001311302102</v>
      </c>
      <c r="J810" s="118">
        <v>0.28000000119209201</v>
      </c>
      <c r="K810" s="118">
        <v>-6.6599998474120996</v>
      </c>
      <c r="L810" s="181">
        <f>(K810+'NPV Calcs'!$D$13)*About!$B$135</f>
        <v>1.2585951896579917</v>
      </c>
      <c r="M810" s="95" t="str">
        <f>INDEX('IEA Tech to Policy Mapping'!$B$2:$B$13,MATCH($H810,'IEA Tech to Policy Mapping'!$A$2:$A$13,0))</f>
        <v>ngps - T&amp;D methane capture</v>
      </c>
      <c r="N810" s="182">
        <f>(J810*About!$A$132/1000)*10^12*'EPA to IEA Scaling'!$E$13</f>
        <v>6344864549.5494089</v>
      </c>
      <c r="O810" s="183">
        <f>L810/About!$B$144</f>
        <v>2.3679928198722013</v>
      </c>
      <c r="P810" s="174"/>
    </row>
    <row r="811" spans="2:16" x14ac:dyDescent="0.45">
      <c r="B811" s="118" t="s">
        <v>1058</v>
      </c>
      <c r="C811" s="118" t="s">
        <v>777</v>
      </c>
      <c r="D811" s="118" t="s">
        <v>985</v>
      </c>
      <c r="E811" s="118" t="s">
        <v>986</v>
      </c>
      <c r="F811" s="118" t="s">
        <v>987</v>
      </c>
      <c r="G811" s="118" t="s">
        <v>1000</v>
      </c>
      <c r="H811" s="118" t="s">
        <v>1001</v>
      </c>
      <c r="I811" s="118">
        <v>0.15999999642372101</v>
      </c>
      <c r="J811" s="118">
        <v>0.140000000596046</v>
      </c>
      <c r="K811" s="118">
        <v>-6.6599998474120996</v>
      </c>
      <c r="L811" s="181">
        <f>(K811+'NPV Calcs'!$D$13)*About!$B$135</f>
        <v>1.2585951896579917</v>
      </c>
      <c r="M811" s="95" t="str">
        <f>INDEX('IEA Tech to Policy Mapping'!$B$2:$B$13,MATCH($H811,'IEA Tech to Policy Mapping'!$A$2:$A$13,0))</f>
        <v>ngps - T&amp;D methane capture</v>
      </c>
      <c r="N811" s="182">
        <f>(J811*About!$A$132/1000)*10^12*'EPA to IEA Scaling'!$E$13</f>
        <v>3172432274.7747045</v>
      </c>
      <c r="O811" s="183">
        <f>L811/About!$B$144</f>
        <v>2.3679928198722013</v>
      </c>
      <c r="P811" s="174"/>
    </row>
    <row r="812" spans="2:16" x14ac:dyDescent="0.45">
      <c r="B812" s="118" t="s">
        <v>133</v>
      </c>
      <c r="C812" s="118" t="s">
        <v>777</v>
      </c>
      <c r="D812" s="118" t="s">
        <v>962</v>
      </c>
      <c r="E812" s="118" t="s">
        <v>996</v>
      </c>
      <c r="F812" s="118" t="s">
        <v>997</v>
      </c>
      <c r="G812" s="118" t="s">
        <v>988</v>
      </c>
      <c r="H812" s="118" t="s">
        <v>998</v>
      </c>
      <c r="I812" s="118">
        <v>0.64999997615814198</v>
      </c>
      <c r="J812" s="118">
        <v>0.64999997615814198</v>
      </c>
      <c r="K812" s="118">
        <v>-6.5999999046325604</v>
      </c>
      <c r="L812" s="181">
        <f>(K812+'NPV Calcs'!$D$13)*About!$B$135</f>
        <v>1.3124784272087944</v>
      </c>
      <c r="M812" s="95" t="str">
        <f>INDEX('IEA Tech to Policy Mapping'!$B$2:$B$13,MATCH($H812,'IEA Tech to Policy Mapping'!$A$2:$A$13,0))</f>
        <v>ngps - production methane capture</v>
      </c>
      <c r="N812" s="182">
        <f>(J812*About!$A$132/1000)*10^12*'EPA to IEA Scaling'!$E$13</f>
        <v>14729149244.19734</v>
      </c>
      <c r="O812" s="183">
        <f>L812/About!$B$144</f>
        <v>2.4693718182032227</v>
      </c>
      <c r="P812" s="174"/>
    </row>
    <row r="813" spans="2:16" x14ac:dyDescent="0.45">
      <c r="B813" s="118" t="s">
        <v>133</v>
      </c>
      <c r="C813" s="118" t="s">
        <v>777</v>
      </c>
      <c r="D813" s="118" t="s">
        <v>985</v>
      </c>
      <c r="E813" s="118" t="s">
        <v>994</v>
      </c>
      <c r="F813" s="118" t="s">
        <v>987</v>
      </c>
      <c r="G813" s="118" t="s">
        <v>988</v>
      </c>
      <c r="H813" s="118" t="s">
        <v>998</v>
      </c>
      <c r="I813" s="118">
        <v>0.10000000149011599</v>
      </c>
      <c r="J813" s="118">
        <v>0.10000000149011599</v>
      </c>
      <c r="K813" s="118">
        <v>-6.5999999046325604</v>
      </c>
      <c r="L813" s="181">
        <f>(K813+'NPV Calcs'!$D$13)*About!$B$135</f>
        <v>1.3124784272087944</v>
      </c>
      <c r="M813" s="95" t="str">
        <f>INDEX('IEA Tech to Policy Mapping'!$B$2:$B$13,MATCH($H813,'IEA Tech to Policy Mapping'!$A$2:$A$13,0))</f>
        <v>ngps - production methane capture</v>
      </c>
      <c r="N813" s="182">
        <f>(J813*About!$A$132/1000)*10^12*'EPA to IEA Scaling'!$E$13</f>
        <v>2266023077.5293465</v>
      </c>
      <c r="O813" s="183">
        <f>L813/About!$B$144</f>
        <v>2.4693718182032227</v>
      </c>
      <c r="P813" s="174"/>
    </row>
    <row r="814" spans="2:16" x14ac:dyDescent="0.45">
      <c r="B814" s="118" t="s">
        <v>102</v>
      </c>
      <c r="C814" s="118" t="s">
        <v>777</v>
      </c>
      <c r="D814" s="118" t="s">
        <v>985</v>
      </c>
      <c r="E814" s="118" t="s">
        <v>994</v>
      </c>
      <c r="F814" s="118" t="s">
        <v>987</v>
      </c>
      <c r="G814" s="118" t="s">
        <v>988</v>
      </c>
      <c r="H814" s="118" t="s">
        <v>998</v>
      </c>
      <c r="I814" s="118">
        <v>0.40000000596046398</v>
      </c>
      <c r="J814" s="118">
        <v>0.40000000596046398</v>
      </c>
      <c r="K814" s="118">
        <v>-6.5500001907348597</v>
      </c>
      <c r="L814" s="181">
        <f>(K814+'NPV Calcs'!$D$13)*About!$B$135</f>
        <v>1.3573809110548407</v>
      </c>
      <c r="M814" s="95" t="str">
        <f>INDEX('IEA Tech to Policy Mapping'!$B$2:$B$13,MATCH($H814,'IEA Tech to Policy Mapping'!$A$2:$A$13,0))</f>
        <v>ngps - production methane capture</v>
      </c>
      <c r="N814" s="182">
        <f>(J814*About!$A$132/1000)*10^12*'EPA to IEA Scaling'!$E$13</f>
        <v>9064092310.1173859</v>
      </c>
      <c r="O814" s="183">
        <f>L814/About!$B$144</f>
        <v>2.553853913968072</v>
      </c>
      <c r="P814" s="174"/>
    </row>
    <row r="815" spans="2:16" x14ac:dyDescent="0.45">
      <c r="B815" s="118" t="s">
        <v>102</v>
      </c>
      <c r="C815" s="118" t="s">
        <v>777</v>
      </c>
      <c r="D815" s="118" t="s">
        <v>962</v>
      </c>
      <c r="E815" s="118" t="s">
        <v>996</v>
      </c>
      <c r="F815" s="118" t="s">
        <v>997</v>
      </c>
      <c r="G815" s="118" t="s">
        <v>988</v>
      </c>
      <c r="H815" s="118" t="s">
        <v>998</v>
      </c>
      <c r="I815" s="118">
        <v>1.9999999552965102E-2</v>
      </c>
      <c r="J815" s="118">
        <v>1.9999999552965102E-2</v>
      </c>
      <c r="K815" s="118">
        <v>-6.5500001907348597</v>
      </c>
      <c r="L815" s="181">
        <f>(K815+'NPV Calcs'!$D$13)*About!$B$135</f>
        <v>1.3573809110548407</v>
      </c>
      <c r="M815" s="95" t="str">
        <f>INDEX('IEA Tech to Policy Mapping'!$B$2:$B$13,MATCH($H815,'IEA Tech to Policy Mapping'!$A$2:$A$13,0))</f>
        <v>ngps - production methane capture</v>
      </c>
      <c r="N815" s="182">
        <f>(J815*About!$A$132/1000)*10^12*'EPA to IEA Scaling'!$E$13</f>
        <v>453204598.62268114</v>
      </c>
      <c r="O815" s="183">
        <f>L815/About!$B$144</f>
        <v>2.553853913968072</v>
      </c>
      <c r="P815" s="174"/>
    </row>
    <row r="816" spans="2:16" x14ac:dyDescent="0.45">
      <c r="B816" s="118" t="s">
        <v>102</v>
      </c>
      <c r="C816" s="118" t="s">
        <v>777</v>
      </c>
      <c r="D816" s="118" t="s">
        <v>962</v>
      </c>
      <c r="E816" s="118" t="s">
        <v>999</v>
      </c>
      <c r="F816" s="118" t="s">
        <v>987</v>
      </c>
      <c r="G816" s="118" t="s">
        <v>988</v>
      </c>
      <c r="H816" s="118" t="s">
        <v>998</v>
      </c>
      <c r="I816" s="118">
        <v>0.17000000178813901</v>
      </c>
      <c r="J816" s="118">
        <v>0.17000000178813901</v>
      </c>
      <c r="K816" s="118">
        <v>-6.5500001907348597</v>
      </c>
      <c r="L816" s="181">
        <f>(K816+'NPV Calcs'!$D$13)*About!$B$135</f>
        <v>1.3573809110548407</v>
      </c>
      <c r="M816" s="95" t="str">
        <f>INDEX('IEA Tech to Policy Mapping'!$B$2:$B$13,MATCH($H816,'IEA Tech to Policy Mapping'!$A$2:$A$13,0))</f>
        <v>ngps - production methane capture</v>
      </c>
      <c r="N816" s="182">
        <f>(J816*About!$A$132/1000)*10^12*'EPA to IEA Scaling'!$E$13</f>
        <v>3852239214.9166999</v>
      </c>
      <c r="O816" s="183">
        <f>L816/About!$B$144</f>
        <v>2.553853913968072</v>
      </c>
      <c r="P816" s="174"/>
    </row>
    <row r="817" spans="2:16" x14ac:dyDescent="0.45">
      <c r="B817" s="118" t="s">
        <v>330</v>
      </c>
      <c r="C817" s="118" t="s">
        <v>777</v>
      </c>
      <c r="D817" s="118" t="s">
        <v>962</v>
      </c>
      <c r="E817" s="118" t="s">
        <v>999</v>
      </c>
      <c r="F817" s="118" t="s">
        <v>987</v>
      </c>
      <c r="G817" s="118" t="s">
        <v>1000</v>
      </c>
      <c r="H817" s="118" t="s">
        <v>1001</v>
      </c>
      <c r="I817" s="118">
        <v>0.56000000238418501</v>
      </c>
      <c r="J817" s="118">
        <v>0.479999989271163</v>
      </c>
      <c r="K817" s="118">
        <v>-6.5199999809265101</v>
      </c>
      <c r="L817" s="181">
        <f>(K817+'NPV Calcs'!$D$13)*About!$B$135</f>
        <v>1.3843227439431958</v>
      </c>
      <c r="M817" s="95" t="str">
        <f>INDEX('IEA Tech to Policy Mapping'!$B$2:$B$13,MATCH($H817,'IEA Tech to Policy Mapping'!$A$2:$A$13,0))</f>
        <v>ngps - T&amp;D methane capture</v>
      </c>
      <c r="N817" s="182">
        <f>(J817*About!$A$132/1000)*10^12*'EPA to IEA Scaling'!$E$13</f>
        <v>10876910366.944361</v>
      </c>
      <c r="O817" s="183">
        <f>L817/About!$B$144</f>
        <v>2.6045438159779137</v>
      </c>
      <c r="P817" s="174"/>
    </row>
    <row r="818" spans="2:16" x14ac:dyDescent="0.45">
      <c r="B818" s="118" t="s">
        <v>258</v>
      </c>
      <c r="C818" s="118" t="s">
        <v>777</v>
      </c>
      <c r="D818" s="118" t="s">
        <v>985</v>
      </c>
      <c r="E818" s="118" t="s">
        <v>994</v>
      </c>
      <c r="F818" s="118" t="s">
        <v>987</v>
      </c>
      <c r="G818" s="118" t="s">
        <v>1000</v>
      </c>
      <c r="H818" s="118" t="s">
        <v>1001</v>
      </c>
      <c r="I818" s="118">
        <v>2.9999999329447701E-2</v>
      </c>
      <c r="J818" s="118">
        <v>1.9999999552965102E-2</v>
      </c>
      <c r="K818" s="118">
        <v>-6.5199999809265101</v>
      </c>
      <c r="L818" s="181">
        <f>(K818+'NPV Calcs'!$D$13)*About!$B$135</f>
        <v>1.3843227439431958</v>
      </c>
      <c r="M818" s="95" t="str">
        <f>INDEX('IEA Tech to Policy Mapping'!$B$2:$B$13,MATCH($H818,'IEA Tech to Policy Mapping'!$A$2:$A$13,0))</f>
        <v>ngps - T&amp;D methane capture</v>
      </c>
      <c r="N818" s="182">
        <f>(J818*About!$A$132/1000)*10^12*'EPA to IEA Scaling'!$E$13</f>
        <v>453204598.62268114</v>
      </c>
      <c r="O818" s="183">
        <f>L818/About!$B$144</f>
        <v>2.6045438159779137</v>
      </c>
      <c r="P818" s="174"/>
    </row>
    <row r="819" spans="2:16" x14ac:dyDescent="0.45">
      <c r="B819" s="118" t="s">
        <v>258</v>
      </c>
      <c r="C819" s="118" t="s">
        <v>777</v>
      </c>
      <c r="D819" s="118" t="s">
        <v>962</v>
      </c>
      <c r="E819" s="118" t="s">
        <v>999</v>
      </c>
      <c r="F819" s="118" t="s">
        <v>987</v>
      </c>
      <c r="G819" s="118" t="s">
        <v>1000</v>
      </c>
      <c r="H819" s="118" t="s">
        <v>1001</v>
      </c>
      <c r="I819" s="118">
        <v>3.9999999105930301E-2</v>
      </c>
      <c r="J819" s="118">
        <v>2.9999999329447701E-2</v>
      </c>
      <c r="K819" s="118">
        <v>-6.5199999809265101</v>
      </c>
      <c r="L819" s="181">
        <f>(K819+'NPV Calcs'!$D$13)*About!$B$135</f>
        <v>1.3843227439431958</v>
      </c>
      <c r="M819" s="95" t="str">
        <f>INDEX('IEA Tech to Policy Mapping'!$B$2:$B$13,MATCH($H819,'IEA Tech to Policy Mapping'!$A$2:$A$13,0))</f>
        <v>ngps - T&amp;D methane capture</v>
      </c>
      <c r="N819" s="182">
        <f>(J819*About!$A$132/1000)*10^12*'EPA to IEA Scaling'!$E$13</f>
        <v>679806897.9340229</v>
      </c>
      <c r="O819" s="183">
        <f>L819/About!$B$144</f>
        <v>2.6045438159779137</v>
      </c>
      <c r="P819" s="174"/>
    </row>
    <row r="820" spans="2:16" x14ac:dyDescent="0.45">
      <c r="B820" s="118" t="s">
        <v>231</v>
      </c>
      <c r="C820" s="118" t="s">
        <v>777</v>
      </c>
      <c r="D820" s="118" t="s">
        <v>985</v>
      </c>
      <c r="E820" s="118" t="s">
        <v>986</v>
      </c>
      <c r="F820" s="118" t="s">
        <v>987</v>
      </c>
      <c r="G820" s="118" t="s">
        <v>1000</v>
      </c>
      <c r="H820" s="118" t="s">
        <v>1001</v>
      </c>
      <c r="I820" s="118">
        <v>9.9999997764825804E-3</v>
      </c>
      <c r="J820" s="118">
        <v>9.9999997764825804E-3</v>
      </c>
      <c r="K820" s="118">
        <v>-6.5100002288818297</v>
      </c>
      <c r="L820" s="181">
        <f>(K820+'NPV Calcs'!$D$13)*About!$B$135</f>
        <v>1.3933030694220458</v>
      </c>
      <c r="M820" s="95" t="str">
        <f>INDEX('IEA Tech to Policy Mapping'!$B$2:$B$13,MATCH($H820,'IEA Tech to Policy Mapping'!$A$2:$A$13,0))</f>
        <v>ngps - T&amp;D methane capture</v>
      </c>
      <c r="N820" s="182">
        <f>(J820*About!$A$132/1000)*10^12*'EPA to IEA Scaling'!$E$13</f>
        <v>226602299.31134129</v>
      </c>
      <c r="O820" s="183">
        <f>L820/About!$B$144</f>
        <v>2.621439912855426</v>
      </c>
      <c r="P820" s="174"/>
    </row>
    <row r="821" spans="2:16" x14ac:dyDescent="0.45">
      <c r="B821" s="118" t="s">
        <v>231</v>
      </c>
      <c r="C821" s="118" t="s">
        <v>777</v>
      </c>
      <c r="D821" s="118" t="s">
        <v>962</v>
      </c>
      <c r="E821" s="118" t="s">
        <v>991</v>
      </c>
      <c r="F821" s="118" t="s">
        <v>987</v>
      </c>
      <c r="G821" s="118" t="s">
        <v>1000</v>
      </c>
      <c r="H821" s="118" t="s">
        <v>1001</v>
      </c>
      <c r="I821" s="118">
        <v>0.66000002622604304</v>
      </c>
      <c r="J821" s="118">
        <v>0.56000000238418501</v>
      </c>
      <c r="K821" s="118">
        <v>-6.5100002288818297</v>
      </c>
      <c r="L821" s="181">
        <f>(K821+'NPV Calcs'!$D$13)*About!$B$135</f>
        <v>1.3933030694220458</v>
      </c>
      <c r="M821" s="95" t="str">
        <f>INDEX('IEA Tech to Policy Mapping'!$B$2:$B$13,MATCH($H821,'IEA Tech to Policy Mapping'!$A$2:$A$13,0))</f>
        <v>ngps - T&amp;D methane capture</v>
      </c>
      <c r="N821" s="182">
        <f>(J821*About!$A$132/1000)*10^12*'EPA to IEA Scaling'!$E$13</f>
        <v>12689729099.098841</v>
      </c>
      <c r="O821" s="183">
        <f>L821/About!$B$144</f>
        <v>2.621439912855426</v>
      </c>
      <c r="P821" s="174"/>
    </row>
    <row r="822" spans="2:16" x14ac:dyDescent="0.45">
      <c r="B822" s="118" t="s">
        <v>1059</v>
      </c>
      <c r="C822" s="118" t="s">
        <v>777</v>
      </c>
      <c r="D822" s="118" t="s">
        <v>985</v>
      </c>
      <c r="E822" s="118" t="s">
        <v>986</v>
      </c>
      <c r="F822" s="118" t="s">
        <v>987</v>
      </c>
      <c r="G822" s="118" t="s">
        <v>988</v>
      </c>
      <c r="H822" s="118" t="s">
        <v>992</v>
      </c>
      <c r="I822" s="118">
        <v>1.25</v>
      </c>
      <c r="J822" s="118">
        <v>1.25</v>
      </c>
      <c r="K822" s="118">
        <v>-6.4899997711181596</v>
      </c>
      <c r="L822" s="181">
        <f>(K822+'NPV Calcs'!$D$13)*About!$B$135</f>
        <v>1.4112645768315517</v>
      </c>
      <c r="M822" s="95" t="str">
        <f>INDEX('IEA Tech to Policy Mapping'!$B$2:$B$13,MATCH($H822,'IEA Tech to Policy Mapping'!$A$2:$A$13,0))</f>
        <v>ngps - production methane capture</v>
      </c>
      <c r="N822" s="182">
        <f>(J822*About!$A$132/1000)*10^12*'EPA to IEA Scaling'!$E$13</f>
        <v>28325288047.037186</v>
      </c>
      <c r="O822" s="183">
        <f>L822/About!$B$144</f>
        <v>2.6552337179877568</v>
      </c>
      <c r="P822" s="174"/>
    </row>
    <row r="823" spans="2:16" x14ac:dyDescent="0.45">
      <c r="B823" s="118" t="s">
        <v>330</v>
      </c>
      <c r="C823" s="118" t="s">
        <v>777</v>
      </c>
      <c r="D823" s="118" t="s">
        <v>985</v>
      </c>
      <c r="E823" s="118" t="s">
        <v>986</v>
      </c>
      <c r="F823" s="118" t="s">
        <v>987</v>
      </c>
      <c r="G823" s="118" t="s">
        <v>1002</v>
      </c>
      <c r="H823" s="118" t="s">
        <v>1003</v>
      </c>
      <c r="I823" s="118">
        <v>2.21000003814697</v>
      </c>
      <c r="J823" s="118">
        <v>2.0999999046325599</v>
      </c>
      <c r="K823" s="118">
        <v>-6.4899997711181596</v>
      </c>
      <c r="L823" s="181">
        <f>(K823+'NPV Calcs'!$D$13)*About!$B$135</f>
        <v>1.4112645768315517</v>
      </c>
      <c r="M823" s="95" t="str">
        <f>INDEX('IEA Tech to Policy Mapping'!$B$2:$B$13,MATCH($H823,'IEA Tech to Policy Mapping'!$A$2:$A$13,0))</f>
        <v>ngps - T&amp;D methane capture</v>
      </c>
      <c r="N823" s="182">
        <f>(J823*About!$A$132/1000)*10^12*'EPA to IEA Scaling'!$E$13</f>
        <v>47586481757.974304</v>
      </c>
      <c r="O823" s="183">
        <f>L823/About!$B$144</f>
        <v>2.6552337179877568</v>
      </c>
      <c r="P823" s="174"/>
    </row>
    <row r="824" spans="2:16" x14ac:dyDescent="0.45">
      <c r="B824" s="118" t="s">
        <v>125</v>
      </c>
      <c r="C824" s="118" t="s">
        <v>777</v>
      </c>
      <c r="D824" s="118" t="s">
        <v>985</v>
      </c>
      <c r="E824" s="118" t="s">
        <v>986</v>
      </c>
      <c r="F824" s="118" t="s">
        <v>987</v>
      </c>
      <c r="G824" s="118" t="s">
        <v>1000</v>
      </c>
      <c r="H824" s="118" t="s">
        <v>1001</v>
      </c>
      <c r="I824" s="118">
        <v>0.15000000596046401</v>
      </c>
      <c r="J824" s="118">
        <v>0.129999995231628</v>
      </c>
      <c r="K824" s="118">
        <v>-6.4699997901916504</v>
      </c>
      <c r="L824" s="181">
        <f>(K824+'NPV Calcs'!$D$13)*About!$B$135</f>
        <v>1.4292256560151493</v>
      </c>
      <c r="M824" s="95" t="str">
        <f>INDEX('IEA Tech to Policy Mapping'!$B$2:$B$13,MATCH($H824,'IEA Tech to Policy Mapping'!$A$2:$A$13,0))</f>
        <v>ngps - T&amp;D methane capture</v>
      </c>
      <c r="N824" s="182">
        <f>(J824*About!$A$132/1000)*10^12*'EPA to IEA Scaling'!$E$13</f>
        <v>2945829848.8394594</v>
      </c>
      <c r="O824" s="183">
        <f>L824/About!$B$144</f>
        <v>2.6890267174314242</v>
      </c>
      <c r="P824" s="174"/>
    </row>
    <row r="825" spans="2:16" x14ac:dyDescent="0.45">
      <c r="B825" s="118" t="s">
        <v>125</v>
      </c>
      <c r="C825" s="118" t="s">
        <v>777</v>
      </c>
      <c r="D825" s="118" t="s">
        <v>962</v>
      </c>
      <c r="E825" s="118" t="s">
        <v>993</v>
      </c>
      <c r="F825" s="118" t="s">
        <v>987</v>
      </c>
      <c r="G825" s="118" t="s">
        <v>1000</v>
      </c>
      <c r="H825" s="118" t="s">
        <v>1001</v>
      </c>
      <c r="I825" s="118">
        <v>1.9999999552965102E-2</v>
      </c>
      <c r="J825" s="118">
        <v>9.9999997764825804E-3</v>
      </c>
      <c r="K825" s="118">
        <v>-6.4699997901916504</v>
      </c>
      <c r="L825" s="181">
        <f>(K825+'NPV Calcs'!$D$13)*About!$B$135</f>
        <v>1.4292256560151493</v>
      </c>
      <c r="M825" s="95" t="str">
        <f>INDEX('IEA Tech to Policy Mapping'!$B$2:$B$13,MATCH($H825,'IEA Tech to Policy Mapping'!$A$2:$A$13,0))</f>
        <v>ngps - T&amp;D methane capture</v>
      </c>
      <c r="N825" s="182">
        <f>(J825*About!$A$132/1000)*10^12*'EPA to IEA Scaling'!$E$13</f>
        <v>226602299.31134129</v>
      </c>
      <c r="O825" s="183">
        <f>L825/About!$B$144</f>
        <v>2.6890267174314242</v>
      </c>
      <c r="P825" s="174"/>
    </row>
    <row r="826" spans="2:16" x14ac:dyDescent="0.45">
      <c r="B826" s="118" t="s">
        <v>334</v>
      </c>
      <c r="C826" s="118" t="s">
        <v>777</v>
      </c>
      <c r="D826" s="118" t="s">
        <v>985</v>
      </c>
      <c r="E826" s="118" t="s">
        <v>994</v>
      </c>
      <c r="F826" s="118" t="s">
        <v>987</v>
      </c>
      <c r="G826" s="118" t="s">
        <v>988</v>
      </c>
      <c r="H826" s="118" t="s">
        <v>995</v>
      </c>
      <c r="I826" s="118">
        <v>9.9999997764825804E-3</v>
      </c>
      <c r="J826" s="118">
        <v>9.9999997764825804E-3</v>
      </c>
      <c r="K826" s="118">
        <v>-6.46000003814697</v>
      </c>
      <c r="L826" s="181">
        <f>(K826+'NPV Calcs'!$D$13)*About!$B$135</f>
        <v>1.4382059814939991</v>
      </c>
      <c r="M826" s="95" t="str">
        <f>INDEX('IEA Tech to Policy Mapping'!$B$2:$B$13,MATCH($H826,'IEA Tech to Policy Mapping'!$A$2:$A$13,0))</f>
        <v>ngps - T&amp;D methane capture</v>
      </c>
      <c r="N826" s="182">
        <f>(J826*About!$A$132/1000)*10^12*'EPA to IEA Scaling'!$E$13</f>
        <v>226602299.31134129</v>
      </c>
      <c r="O826" s="183">
        <f>L826/About!$B$144</f>
        <v>2.705922814308936</v>
      </c>
      <c r="P826" s="174"/>
    </row>
    <row r="827" spans="2:16" x14ac:dyDescent="0.45">
      <c r="B827" s="118" t="s">
        <v>334</v>
      </c>
      <c r="C827" s="118" t="s">
        <v>777</v>
      </c>
      <c r="D827" s="118" t="s">
        <v>962</v>
      </c>
      <c r="E827" s="118" t="s">
        <v>999</v>
      </c>
      <c r="F827" s="118" t="s">
        <v>987</v>
      </c>
      <c r="G827" s="118" t="s">
        <v>988</v>
      </c>
      <c r="H827" s="118" t="s">
        <v>995</v>
      </c>
      <c r="I827" s="118">
        <v>9.9999997764825804E-3</v>
      </c>
      <c r="J827" s="118">
        <v>9.9999997764825804E-3</v>
      </c>
      <c r="K827" s="118">
        <v>-6.46000003814697</v>
      </c>
      <c r="L827" s="181">
        <f>(K827+'NPV Calcs'!$D$13)*About!$B$135</f>
        <v>1.4382059814939991</v>
      </c>
      <c r="M827" s="95" t="str">
        <f>INDEX('IEA Tech to Policy Mapping'!$B$2:$B$13,MATCH($H827,'IEA Tech to Policy Mapping'!$A$2:$A$13,0))</f>
        <v>ngps - T&amp;D methane capture</v>
      </c>
      <c r="N827" s="182">
        <f>(J827*About!$A$132/1000)*10^12*'EPA to IEA Scaling'!$E$13</f>
        <v>226602299.31134129</v>
      </c>
      <c r="O827" s="183">
        <f>L827/About!$B$144</f>
        <v>2.705922814308936</v>
      </c>
      <c r="P827" s="174"/>
    </row>
    <row r="828" spans="2:16" x14ac:dyDescent="0.45">
      <c r="B828" s="118" t="s">
        <v>133</v>
      </c>
      <c r="C828" s="118" t="s">
        <v>777</v>
      </c>
      <c r="D828" s="118" t="s">
        <v>985</v>
      </c>
      <c r="E828" s="118" t="s">
        <v>986</v>
      </c>
      <c r="F828" s="118" t="s">
        <v>987</v>
      </c>
      <c r="G828" s="118" t="s">
        <v>1000</v>
      </c>
      <c r="H828" s="118" t="s">
        <v>1001</v>
      </c>
      <c r="I828" s="118">
        <v>0.17000000178813901</v>
      </c>
      <c r="J828" s="118">
        <v>0.140000000596046</v>
      </c>
      <c r="K828" s="118">
        <v>-6.3200001716613698</v>
      </c>
      <c r="L828" s="181">
        <f>(K828+'NPV Calcs'!$D$13)*About!$B$135</f>
        <v>1.5639335357792128</v>
      </c>
      <c r="M828" s="95" t="str">
        <f>INDEX('IEA Tech to Policy Mapping'!$B$2:$B$13,MATCH($H828,'IEA Tech to Policy Mapping'!$A$2:$A$13,0))</f>
        <v>ngps - T&amp;D methane capture</v>
      </c>
      <c r="N828" s="182">
        <f>(J828*About!$A$132/1000)*10^12*'EPA to IEA Scaling'!$E$13</f>
        <v>3172432274.7747045</v>
      </c>
      <c r="O828" s="183">
        <f>L828/About!$B$144</f>
        <v>2.9424738104146662</v>
      </c>
      <c r="P828" s="174"/>
    </row>
    <row r="829" spans="2:16" x14ac:dyDescent="0.45">
      <c r="B829" s="118" t="s">
        <v>133</v>
      </c>
      <c r="C829" s="118" t="s">
        <v>777</v>
      </c>
      <c r="D829" s="118" t="s">
        <v>962</v>
      </c>
      <c r="E829" s="118" t="s">
        <v>991</v>
      </c>
      <c r="F829" s="118" t="s">
        <v>987</v>
      </c>
      <c r="G829" s="118" t="s">
        <v>1000</v>
      </c>
      <c r="H829" s="118" t="s">
        <v>1001</v>
      </c>
      <c r="I829" s="118">
        <v>3.7999999523162802</v>
      </c>
      <c r="J829" s="118">
        <v>3.2300000190734801</v>
      </c>
      <c r="K829" s="118">
        <v>-6.3200001716613698</v>
      </c>
      <c r="L829" s="181">
        <f>(K829+'NPV Calcs'!$D$13)*About!$B$135</f>
        <v>1.5639335357792128</v>
      </c>
      <c r="M829" s="95" t="str">
        <f>INDEX('IEA Tech to Policy Mapping'!$B$2:$B$13,MATCH($H829,'IEA Tech to Policy Mapping'!$A$2:$A$13,0))</f>
        <v>ngps - T&amp;D methane capture</v>
      </c>
      <c r="N829" s="182">
        <f>(J829*About!$A$132/1000)*10^12*'EPA to IEA Scaling'!$E$13</f>
        <v>73192544745.753555</v>
      </c>
      <c r="O829" s="183">
        <f>L829/About!$B$144</f>
        <v>2.9424738104146662</v>
      </c>
      <c r="P829" s="174"/>
    </row>
    <row r="830" spans="2:16" x14ac:dyDescent="0.45">
      <c r="B830" s="118" t="s">
        <v>133</v>
      </c>
      <c r="C830" s="118" t="s">
        <v>777</v>
      </c>
      <c r="D830" s="118" t="s">
        <v>962</v>
      </c>
      <c r="E830" s="118" t="s">
        <v>993</v>
      </c>
      <c r="F830" s="118" t="s">
        <v>987</v>
      </c>
      <c r="G830" s="118" t="s">
        <v>1000</v>
      </c>
      <c r="H830" s="118" t="s">
        <v>1001</v>
      </c>
      <c r="I830" s="118">
        <v>0.95999997854232699</v>
      </c>
      <c r="J830" s="118">
        <v>0.81999999284744196</v>
      </c>
      <c r="K830" s="118">
        <v>-6.3200001716613698</v>
      </c>
      <c r="L830" s="181">
        <f>(K830+'NPV Calcs'!$D$13)*About!$B$135</f>
        <v>1.5639335357792128</v>
      </c>
      <c r="M830" s="95" t="str">
        <f>INDEX('IEA Tech to Policy Mapping'!$B$2:$B$13,MATCH($H830,'IEA Tech to Policy Mapping'!$A$2:$A$13,0))</f>
        <v>ngps - T&amp;D methane capture</v>
      </c>
      <c r="N830" s="182">
        <f>(J830*About!$A$132/1000)*10^12*'EPA to IEA Scaling'!$E$13</f>
        <v>18581388796.777782</v>
      </c>
      <c r="O830" s="183">
        <f>L830/About!$B$144</f>
        <v>2.9424738104146662</v>
      </c>
      <c r="P830" s="174"/>
    </row>
    <row r="831" spans="2:16" x14ac:dyDescent="0.45">
      <c r="B831" s="118" t="s">
        <v>258</v>
      </c>
      <c r="C831" s="118" t="s">
        <v>777</v>
      </c>
      <c r="D831" s="118" t="s">
        <v>985</v>
      </c>
      <c r="E831" s="118" t="s">
        <v>986</v>
      </c>
      <c r="F831" s="118" t="s">
        <v>987</v>
      </c>
      <c r="G831" s="118" t="s">
        <v>1002</v>
      </c>
      <c r="H831" s="118" t="s">
        <v>1003</v>
      </c>
      <c r="I831" s="118">
        <v>0.43999999761581399</v>
      </c>
      <c r="J831" s="118">
        <v>0.41999998688697798</v>
      </c>
      <c r="K831" s="118">
        <v>-6.2800002098083496</v>
      </c>
      <c r="L831" s="181">
        <f>(K831+'NPV Calcs'!$D$13)*About!$B$135</f>
        <v>1.5998556941464093</v>
      </c>
      <c r="M831" s="95" t="str">
        <f>INDEX('IEA Tech to Policy Mapping'!$B$2:$B$13,MATCH($H831,'IEA Tech to Policy Mapping'!$A$2:$A$13,0))</f>
        <v>ngps - T&amp;D methane capture</v>
      </c>
      <c r="N831" s="182">
        <f>(J831*About!$A$132/1000)*10^12*'EPA to IEA Scaling'!$E$13</f>
        <v>9517296486.6603928</v>
      </c>
      <c r="O831" s="183">
        <f>L831/About!$B$144</f>
        <v>3.0100598093020037</v>
      </c>
      <c r="P831" s="174"/>
    </row>
    <row r="832" spans="2:16" x14ac:dyDescent="0.45">
      <c r="B832" s="118" t="s">
        <v>1059</v>
      </c>
      <c r="C832" s="118" t="s">
        <v>777</v>
      </c>
      <c r="D832" s="118" t="s">
        <v>985</v>
      </c>
      <c r="E832" s="118" t="s">
        <v>986</v>
      </c>
      <c r="F832" s="118" t="s">
        <v>987</v>
      </c>
      <c r="G832" s="118" t="s">
        <v>1002</v>
      </c>
      <c r="H832" s="118" t="s">
        <v>1003</v>
      </c>
      <c r="I832" s="118">
        <v>0.259999990463256</v>
      </c>
      <c r="J832" s="118">
        <v>0.239999994635581</v>
      </c>
      <c r="K832" s="118">
        <v>-6.2800002098083496</v>
      </c>
      <c r="L832" s="181">
        <f>(K832+'NPV Calcs'!$D$13)*About!$B$135</f>
        <v>1.5998556941464093</v>
      </c>
      <c r="M832" s="95" t="str">
        <f>INDEX('IEA Tech to Policy Mapping'!$B$2:$B$13,MATCH($H832,'IEA Tech to Policy Mapping'!$A$2:$A$13,0))</f>
        <v>ngps - T&amp;D methane capture</v>
      </c>
      <c r="N832" s="182">
        <f>(J832*About!$A$132/1000)*10^12*'EPA to IEA Scaling'!$E$13</f>
        <v>5438455183.4721699</v>
      </c>
      <c r="O832" s="183">
        <f>L832/About!$B$144</f>
        <v>3.0100598093020037</v>
      </c>
      <c r="P832" s="174"/>
    </row>
    <row r="833" spans="2:16" x14ac:dyDescent="0.45">
      <c r="B833" s="118" t="s">
        <v>258</v>
      </c>
      <c r="C833" s="118" t="s">
        <v>777</v>
      </c>
      <c r="D833" s="118" t="s">
        <v>985</v>
      </c>
      <c r="E833" s="118" t="s">
        <v>994</v>
      </c>
      <c r="F833" s="118" t="s">
        <v>987</v>
      </c>
      <c r="G833" s="118" t="s">
        <v>1002</v>
      </c>
      <c r="H833" s="118" t="s">
        <v>1003</v>
      </c>
      <c r="I833" s="118">
        <v>0.18000000715255701</v>
      </c>
      <c r="J833" s="118">
        <v>0.17000000178813901</v>
      </c>
      <c r="K833" s="118">
        <v>-6.2800002098083496</v>
      </c>
      <c r="L833" s="181">
        <f>(K833+'NPV Calcs'!$D$13)*About!$B$135</f>
        <v>1.5998556941464093</v>
      </c>
      <c r="M833" s="95" t="str">
        <f>INDEX('IEA Tech to Policy Mapping'!$B$2:$B$13,MATCH($H833,'IEA Tech to Policy Mapping'!$A$2:$A$13,0))</f>
        <v>ngps - T&amp;D methane capture</v>
      </c>
      <c r="N833" s="182">
        <f>(J833*About!$A$132/1000)*10^12*'EPA to IEA Scaling'!$E$13</f>
        <v>3852239214.9166999</v>
      </c>
      <c r="O833" s="183">
        <f>L833/About!$B$144</f>
        <v>3.0100598093020037</v>
      </c>
      <c r="P833" s="174"/>
    </row>
    <row r="834" spans="2:16" x14ac:dyDescent="0.45">
      <c r="B834" s="118" t="s">
        <v>330</v>
      </c>
      <c r="C834" s="118" t="s">
        <v>777</v>
      </c>
      <c r="D834" s="118" t="s">
        <v>985</v>
      </c>
      <c r="E834" s="118" t="s">
        <v>986</v>
      </c>
      <c r="F834" s="118" t="s">
        <v>987</v>
      </c>
      <c r="G834" s="118" t="s">
        <v>988</v>
      </c>
      <c r="H834" s="118" t="s">
        <v>992</v>
      </c>
      <c r="I834" s="118">
        <v>1.0599999427795399</v>
      </c>
      <c r="J834" s="118">
        <v>1.0599999427795399</v>
      </c>
      <c r="K834" s="118">
        <v>-6</v>
      </c>
      <c r="L834" s="181">
        <f>(K834+'NPV Calcs'!$D$13)*About!$B$135</f>
        <v>1.8513112309427349</v>
      </c>
      <c r="M834" s="95" t="str">
        <f>INDEX('IEA Tech to Policy Mapping'!$B$2:$B$13,MATCH($H834,'IEA Tech to Policy Mapping'!$A$2:$A$13,0))</f>
        <v>ngps - production methane capture</v>
      </c>
      <c r="N834" s="182">
        <f>(J834*About!$A$132/1000)*10^12*'EPA to IEA Scaling'!$E$13</f>
        <v>24019842967.258724</v>
      </c>
      <c r="O834" s="183">
        <f>L834/About!$B$144</f>
        <v>3.4831626072021087</v>
      </c>
      <c r="P834" s="174"/>
    </row>
    <row r="835" spans="2:16" x14ac:dyDescent="0.45">
      <c r="B835" s="118" t="s">
        <v>330</v>
      </c>
      <c r="C835" s="118" t="s">
        <v>777</v>
      </c>
      <c r="D835" s="118" t="s">
        <v>962</v>
      </c>
      <c r="E835" s="118" t="s">
        <v>999</v>
      </c>
      <c r="F835" s="118" t="s">
        <v>987</v>
      </c>
      <c r="G835" s="118" t="s">
        <v>988</v>
      </c>
      <c r="H835" s="118" t="s">
        <v>1003</v>
      </c>
      <c r="I835" s="118">
        <v>0.21999999880790699</v>
      </c>
      <c r="J835" s="118">
        <v>0.21999999880790699</v>
      </c>
      <c r="K835" s="118">
        <v>-5.5300002098083496</v>
      </c>
      <c r="L835" s="181">
        <f>(K835+'NPV Calcs'!$D$13)*About!$B$135</f>
        <v>2.2733968058703207</v>
      </c>
      <c r="M835" s="95" t="str">
        <f>INDEX('IEA Tech to Policy Mapping'!$B$2:$B$13,MATCH($H835,'IEA Tech to Policy Mapping'!$A$2:$A$13,0))</f>
        <v>ngps - T&amp;D methane capture</v>
      </c>
      <c r="N835" s="182">
        <f>(J835*About!$A$132/1000)*10^12*'EPA to IEA Scaling'!$E$13</f>
        <v>4985250669.2654419</v>
      </c>
      <c r="O835" s="183">
        <f>L835/About!$B$144</f>
        <v>4.2772984969727936</v>
      </c>
      <c r="P835" s="174"/>
    </row>
    <row r="836" spans="2:16" x14ac:dyDescent="0.45">
      <c r="B836" s="118" t="s">
        <v>263</v>
      </c>
      <c r="C836" s="118" t="s">
        <v>777</v>
      </c>
      <c r="D836" s="118" t="s">
        <v>985</v>
      </c>
      <c r="E836" s="118" t="s">
        <v>994</v>
      </c>
      <c r="F836" s="118" t="s">
        <v>987</v>
      </c>
      <c r="G836" s="118" t="s">
        <v>1002</v>
      </c>
      <c r="H836" s="118" t="s">
        <v>1003</v>
      </c>
      <c r="I836" s="118">
        <v>5.9999998658895402E-2</v>
      </c>
      <c r="J836" s="118">
        <v>5.9999998658895402E-2</v>
      </c>
      <c r="K836" s="118">
        <v>-5.5</v>
      </c>
      <c r="L836" s="181">
        <f>(K836+'NPV Calcs'!$D$13)*About!$B$135</f>
        <v>2.3003386387586757</v>
      </c>
      <c r="M836" s="95" t="str">
        <f>INDEX('IEA Tech to Policy Mapping'!$B$2:$B$13,MATCH($H836,'IEA Tech to Policy Mapping'!$A$2:$A$13,0))</f>
        <v>ngps - T&amp;D methane capture</v>
      </c>
      <c r="N836" s="182">
        <f>(J836*About!$A$132/1000)*10^12*'EPA to IEA Scaling'!$E$13</f>
        <v>1359613795.8680458</v>
      </c>
      <c r="O836" s="183">
        <f>L836/About!$B$144</f>
        <v>4.3279883989826349</v>
      </c>
      <c r="P836" s="174"/>
    </row>
    <row r="837" spans="2:16" x14ac:dyDescent="0.45">
      <c r="B837" s="118" t="s">
        <v>334</v>
      </c>
      <c r="C837" s="118" t="s">
        <v>777</v>
      </c>
      <c r="D837" s="118" t="s">
        <v>985</v>
      </c>
      <c r="E837" s="118" t="s">
        <v>994</v>
      </c>
      <c r="F837" s="118" t="s">
        <v>987</v>
      </c>
      <c r="G837" s="118" t="s">
        <v>1002</v>
      </c>
      <c r="H837" s="118" t="s">
        <v>1003</v>
      </c>
      <c r="I837" s="118">
        <v>16.309999465942301</v>
      </c>
      <c r="J837" s="118">
        <v>15.5</v>
      </c>
      <c r="K837" s="118">
        <v>-5.5</v>
      </c>
      <c r="L837" s="181">
        <f>(K837+'NPV Calcs'!$D$13)*About!$B$135</f>
        <v>2.3003386387586757</v>
      </c>
      <c r="M837" s="95" t="str">
        <f>INDEX('IEA Tech to Policy Mapping'!$B$2:$B$13,MATCH($H837,'IEA Tech to Policy Mapping'!$A$2:$A$13,0))</f>
        <v>ngps - T&amp;D methane capture</v>
      </c>
      <c r="N837" s="182">
        <f>(J837*About!$A$132/1000)*10^12*'EPA to IEA Scaling'!$E$13</f>
        <v>351233571783.26111</v>
      </c>
      <c r="O837" s="183">
        <f>L837/About!$B$144</f>
        <v>4.3279883989826349</v>
      </c>
      <c r="P837" s="174"/>
    </row>
    <row r="838" spans="2:16" x14ac:dyDescent="0.45">
      <c r="B838" s="118" t="s">
        <v>1057</v>
      </c>
      <c r="C838" s="118" t="s">
        <v>777</v>
      </c>
      <c r="D838" s="118" t="s">
        <v>985</v>
      </c>
      <c r="E838" s="118" t="s">
        <v>994</v>
      </c>
      <c r="F838" s="118" t="s">
        <v>987</v>
      </c>
      <c r="G838" s="118" t="s">
        <v>1002</v>
      </c>
      <c r="H838" s="118" t="s">
        <v>1003</v>
      </c>
      <c r="I838" s="118">
        <v>0.109999999403953</v>
      </c>
      <c r="J838" s="118">
        <v>0.109999999403953</v>
      </c>
      <c r="K838" s="118">
        <v>-5.5</v>
      </c>
      <c r="L838" s="181">
        <f>(K838+'NPV Calcs'!$D$13)*About!$B$135</f>
        <v>2.3003386387586757</v>
      </c>
      <c r="M838" s="95" t="str">
        <f>INDEX('IEA Tech to Policy Mapping'!$B$2:$B$13,MATCH($H838,'IEA Tech to Policy Mapping'!$A$2:$A$13,0))</f>
        <v>ngps - T&amp;D methane capture</v>
      </c>
      <c r="N838" s="182">
        <f>(J838*About!$A$132/1000)*10^12*'EPA to IEA Scaling'!$E$13</f>
        <v>2492625334.6327105</v>
      </c>
      <c r="O838" s="183">
        <f>L838/About!$B$144</f>
        <v>4.3279883989826349</v>
      </c>
      <c r="P838" s="174"/>
    </row>
    <row r="839" spans="2:16" x14ac:dyDescent="0.45">
      <c r="B839" s="118" t="s">
        <v>263</v>
      </c>
      <c r="C839" s="118" t="s">
        <v>777</v>
      </c>
      <c r="D839" s="118" t="s">
        <v>985</v>
      </c>
      <c r="E839" s="118" t="s">
        <v>986</v>
      </c>
      <c r="F839" s="118" t="s">
        <v>987</v>
      </c>
      <c r="G839" s="118" t="s">
        <v>1002</v>
      </c>
      <c r="H839" s="118" t="s">
        <v>1003</v>
      </c>
      <c r="I839" s="118">
        <v>0.15999999642372101</v>
      </c>
      <c r="J839" s="118">
        <v>0.15000000596046401</v>
      </c>
      <c r="K839" s="118">
        <v>-5.5</v>
      </c>
      <c r="L839" s="181">
        <f>(K839+'NPV Calcs'!$D$13)*About!$B$135</f>
        <v>2.3003386387586757</v>
      </c>
      <c r="M839" s="95" t="str">
        <f>INDEX('IEA Tech to Policy Mapping'!$B$2:$B$13,MATCH($H839,'IEA Tech to Policy Mapping'!$A$2:$A$13,0))</f>
        <v>ngps - T&amp;D methane capture</v>
      </c>
      <c r="N839" s="182">
        <f>(J839*About!$A$132/1000)*10^12*'EPA to IEA Scaling'!$E$13</f>
        <v>3399034700.7099504</v>
      </c>
      <c r="O839" s="183">
        <f>L839/About!$B$144</f>
        <v>4.3279883989826349</v>
      </c>
      <c r="P839" s="174"/>
    </row>
    <row r="840" spans="2:16" x14ac:dyDescent="0.45">
      <c r="B840" s="118" t="s">
        <v>334</v>
      </c>
      <c r="C840" s="118" t="s">
        <v>777</v>
      </c>
      <c r="D840" s="118" t="s">
        <v>985</v>
      </c>
      <c r="E840" s="118" t="s">
        <v>986</v>
      </c>
      <c r="F840" s="118" t="s">
        <v>987</v>
      </c>
      <c r="G840" s="118" t="s">
        <v>1002</v>
      </c>
      <c r="H840" s="118" t="s">
        <v>1003</v>
      </c>
      <c r="I840" s="118">
        <v>1</v>
      </c>
      <c r="J840" s="118">
        <v>0.94999998807907104</v>
      </c>
      <c r="K840" s="118">
        <v>-5.5</v>
      </c>
      <c r="L840" s="181">
        <f>(K840+'NPV Calcs'!$D$13)*About!$B$135</f>
        <v>2.3003386387586757</v>
      </c>
      <c r="M840" s="95" t="str">
        <f>INDEX('IEA Tech to Policy Mapping'!$B$2:$B$13,MATCH($H840,'IEA Tech to Policy Mapping'!$A$2:$A$13,0))</f>
        <v>ngps - T&amp;D methane capture</v>
      </c>
      <c r="N840" s="182">
        <f>(J840*About!$A$132/1000)*10^12*'EPA to IEA Scaling'!$E$13</f>
        <v>21527218645.617264</v>
      </c>
      <c r="O840" s="183">
        <f>L840/About!$B$144</f>
        <v>4.3279883989826349</v>
      </c>
      <c r="P840" s="174"/>
    </row>
    <row r="841" spans="2:16" x14ac:dyDescent="0.45">
      <c r="B841" s="118" t="s">
        <v>168</v>
      </c>
      <c r="C841" s="118" t="s">
        <v>777</v>
      </c>
      <c r="D841" s="118" t="s">
        <v>985</v>
      </c>
      <c r="E841" s="118" t="s">
        <v>986</v>
      </c>
      <c r="F841" s="118" t="s">
        <v>987</v>
      </c>
      <c r="G841" s="118" t="s">
        <v>1002</v>
      </c>
      <c r="H841" s="118" t="s">
        <v>1003</v>
      </c>
      <c r="I841" s="118">
        <v>9.9999997764825804E-3</v>
      </c>
      <c r="J841" s="118">
        <v>9.9999997764825804E-3</v>
      </c>
      <c r="K841" s="118">
        <v>-5.5</v>
      </c>
      <c r="L841" s="181">
        <f>(K841+'NPV Calcs'!$D$13)*About!$B$135</f>
        <v>2.3003386387586757</v>
      </c>
      <c r="M841" s="95" t="str">
        <f>INDEX('IEA Tech to Policy Mapping'!$B$2:$B$13,MATCH($H841,'IEA Tech to Policy Mapping'!$A$2:$A$13,0))</f>
        <v>ngps - T&amp;D methane capture</v>
      </c>
      <c r="N841" s="182">
        <f>(J841*About!$A$132/1000)*10^12*'EPA to IEA Scaling'!$E$13</f>
        <v>226602299.31134129</v>
      </c>
      <c r="O841" s="183">
        <f>L841/About!$B$144</f>
        <v>4.3279883989826349</v>
      </c>
      <c r="P841" s="174"/>
    </row>
    <row r="842" spans="2:16" x14ac:dyDescent="0.45">
      <c r="B842" s="118" t="s">
        <v>1057</v>
      </c>
      <c r="C842" s="118" t="s">
        <v>777</v>
      </c>
      <c r="D842" s="118" t="s">
        <v>985</v>
      </c>
      <c r="E842" s="118" t="s">
        <v>986</v>
      </c>
      <c r="F842" s="118" t="s">
        <v>987</v>
      </c>
      <c r="G842" s="118" t="s">
        <v>1002</v>
      </c>
      <c r="H842" s="118" t="s">
        <v>1003</v>
      </c>
      <c r="I842" s="118">
        <v>0.68000000715255704</v>
      </c>
      <c r="J842" s="118">
        <v>0.64999997615814198</v>
      </c>
      <c r="K842" s="118">
        <v>-5.5</v>
      </c>
      <c r="L842" s="181">
        <f>(K842+'NPV Calcs'!$D$13)*About!$B$135</f>
        <v>2.3003386387586757</v>
      </c>
      <c r="M842" s="95" t="str">
        <f>INDEX('IEA Tech to Policy Mapping'!$B$2:$B$13,MATCH($H842,'IEA Tech to Policy Mapping'!$A$2:$A$13,0))</f>
        <v>ngps - T&amp;D methane capture</v>
      </c>
      <c r="N842" s="182">
        <f>(J842*About!$A$132/1000)*10^12*'EPA to IEA Scaling'!$E$13</f>
        <v>14729149244.19734</v>
      </c>
      <c r="O842" s="183">
        <f>L842/About!$B$144</f>
        <v>4.3279883989826349</v>
      </c>
      <c r="P842" s="174"/>
    </row>
    <row r="843" spans="2:16" x14ac:dyDescent="0.45">
      <c r="B843" s="118" t="s">
        <v>1058</v>
      </c>
      <c r="C843" s="118" t="s">
        <v>777</v>
      </c>
      <c r="D843" s="118" t="s">
        <v>985</v>
      </c>
      <c r="E843" s="118" t="s">
        <v>986</v>
      </c>
      <c r="F843" s="118" t="s">
        <v>987</v>
      </c>
      <c r="G843" s="118" t="s">
        <v>1002</v>
      </c>
      <c r="H843" s="118" t="s">
        <v>1003</v>
      </c>
      <c r="I843" s="118">
        <v>0.31000000238418501</v>
      </c>
      <c r="J843" s="118">
        <v>0.28999999165534901</v>
      </c>
      <c r="K843" s="118">
        <v>-5.5</v>
      </c>
      <c r="L843" s="181">
        <f>(K843+'NPV Calcs'!$D$13)*About!$B$135</f>
        <v>2.3003386387586757</v>
      </c>
      <c r="M843" s="95" t="str">
        <f>INDEX('IEA Tech to Policy Mapping'!$B$2:$B$13,MATCH($H843,'IEA Tech to Policy Mapping'!$A$2:$A$13,0))</f>
        <v>ngps - T&amp;D methane capture</v>
      </c>
      <c r="N843" s="182">
        <f>(J843*About!$A$132/1000)*10^12*'EPA to IEA Scaling'!$E$13</f>
        <v>6571466637.8209133</v>
      </c>
      <c r="O843" s="183">
        <f>L843/About!$B$144</f>
        <v>4.3279883989826349</v>
      </c>
      <c r="P843" s="174"/>
    </row>
    <row r="844" spans="2:16" x14ac:dyDescent="0.45">
      <c r="B844" s="118" t="s">
        <v>330</v>
      </c>
      <c r="C844" s="118" t="s">
        <v>777</v>
      </c>
      <c r="D844" s="118" t="s">
        <v>985</v>
      </c>
      <c r="E844" s="118" t="s">
        <v>994</v>
      </c>
      <c r="F844" s="118" t="s">
        <v>987</v>
      </c>
      <c r="G844" s="118" t="s">
        <v>988</v>
      </c>
      <c r="H844" s="118" t="s">
        <v>1003</v>
      </c>
      <c r="I844" s="118">
        <v>9.9999997764825804E-3</v>
      </c>
      <c r="J844" s="118">
        <v>9.9999997764825804E-3</v>
      </c>
      <c r="K844" s="118">
        <v>-5.4400000572204501</v>
      </c>
      <c r="L844" s="181">
        <f>(K844+'NPV Calcs'!$D$13)*About!$B$135</f>
        <v>2.354221876309488</v>
      </c>
      <c r="M844" s="95" t="str">
        <f>INDEX('IEA Tech to Policy Mapping'!$B$2:$B$13,MATCH($H844,'IEA Tech to Policy Mapping'!$A$2:$A$13,0))</f>
        <v>ngps - T&amp;D methane capture</v>
      </c>
      <c r="N844" s="182">
        <f>(J844*About!$A$132/1000)*10^12*'EPA to IEA Scaling'!$E$13</f>
        <v>226602299.31134129</v>
      </c>
      <c r="O844" s="183">
        <f>L844/About!$B$144</f>
        <v>4.4293673973136745</v>
      </c>
      <c r="P844" s="174"/>
    </row>
    <row r="845" spans="2:16" x14ac:dyDescent="0.45">
      <c r="B845" s="118" t="s">
        <v>166</v>
      </c>
      <c r="C845" s="118" t="s">
        <v>777</v>
      </c>
      <c r="D845" s="118" t="s">
        <v>962</v>
      </c>
      <c r="E845" s="118" t="s">
        <v>999</v>
      </c>
      <c r="F845" s="118" t="s">
        <v>987</v>
      </c>
      <c r="G845" s="118" t="s">
        <v>1000</v>
      </c>
      <c r="H845" s="118" t="s">
        <v>1001</v>
      </c>
      <c r="I845" s="118">
        <v>1.7200000286102199</v>
      </c>
      <c r="J845" s="118">
        <v>1.46000003814697</v>
      </c>
      <c r="K845" s="118">
        <v>-5.4299998283386204</v>
      </c>
      <c r="L845" s="181">
        <f>(K845+'NPV Calcs'!$D$13)*About!$B$135</f>
        <v>2.3632026300142361</v>
      </c>
      <c r="M845" s="95" t="str">
        <f>INDEX('IEA Tech to Policy Mapping'!$B$2:$B$13,MATCH($H845,'IEA Tech to Policy Mapping'!$A$2:$A$13,0))</f>
        <v>ngps - T&amp;D methane capture</v>
      </c>
      <c r="N845" s="182">
        <f>(J845*About!$A$132/1000)*10^12*'EPA to IEA Scaling'!$E$13</f>
        <v>33083937303.35857</v>
      </c>
      <c r="O845" s="183">
        <f>L845/About!$B$144</f>
        <v>4.4462642998798314</v>
      </c>
      <c r="P845" s="174"/>
    </row>
    <row r="846" spans="2:16" x14ac:dyDescent="0.45">
      <c r="B846" s="118" t="s">
        <v>231</v>
      </c>
      <c r="C846" s="118" t="s">
        <v>777</v>
      </c>
      <c r="D846" s="118" t="s">
        <v>985</v>
      </c>
      <c r="E846" s="118" t="s">
        <v>986</v>
      </c>
      <c r="F846" s="118" t="s">
        <v>987</v>
      </c>
      <c r="G846" s="118" t="s">
        <v>1002</v>
      </c>
      <c r="H846" s="118" t="s">
        <v>1003</v>
      </c>
      <c r="I846" s="118">
        <v>5.0000000745057997E-2</v>
      </c>
      <c r="J846" s="118">
        <v>5.0000000745057997E-2</v>
      </c>
      <c r="K846" s="118">
        <v>-5.3299999237060502</v>
      </c>
      <c r="L846" s="181">
        <f>(K846+'NPV Calcs'!$D$13)*About!$B$135</f>
        <v>2.4530080259322444</v>
      </c>
      <c r="M846" s="95" t="str">
        <f>INDEX('IEA Tech to Policy Mapping'!$B$2:$B$13,MATCH($H846,'IEA Tech to Policy Mapping'!$A$2:$A$13,0))</f>
        <v>ngps - T&amp;D methane capture</v>
      </c>
      <c r="N846" s="182">
        <f>(J846*About!$A$132/1000)*10^12*'EPA to IEA Scaling'!$E$13</f>
        <v>1133011538.7646732</v>
      </c>
      <c r="O846" s="183">
        <f>L846/About!$B$144</f>
        <v>4.6152292970982067</v>
      </c>
      <c r="P846" s="174"/>
    </row>
    <row r="847" spans="2:16" x14ac:dyDescent="0.45">
      <c r="B847" s="118" t="s">
        <v>231</v>
      </c>
      <c r="C847" s="118" t="s">
        <v>777</v>
      </c>
      <c r="D847" s="118" t="s">
        <v>985</v>
      </c>
      <c r="E847" s="118" t="s">
        <v>994</v>
      </c>
      <c r="F847" s="118" t="s">
        <v>987</v>
      </c>
      <c r="G847" s="118" t="s">
        <v>1002</v>
      </c>
      <c r="H847" s="118" t="s">
        <v>1003</v>
      </c>
      <c r="I847" s="118">
        <v>3.9999999105930301E-2</v>
      </c>
      <c r="J847" s="118">
        <v>3.9999999105930301E-2</v>
      </c>
      <c r="K847" s="118">
        <v>-5.3299999237060502</v>
      </c>
      <c r="L847" s="181">
        <f>(K847+'NPV Calcs'!$D$13)*About!$B$135</f>
        <v>2.4530080259322444</v>
      </c>
      <c r="M847" s="95" t="str">
        <f>INDEX('IEA Tech to Policy Mapping'!$B$2:$B$13,MATCH($H847,'IEA Tech to Policy Mapping'!$A$2:$A$13,0))</f>
        <v>ngps - T&amp;D methane capture</v>
      </c>
      <c r="N847" s="182">
        <f>(J847*About!$A$132/1000)*10^12*'EPA to IEA Scaling'!$E$13</f>
        <v>906409197.24536443</v>
      </c>
      <c r="O847" s="183">
        <f>L847/About!$B$144</f>
        <v>4.6152292970982067</v>
      </c>
      <c r="P847" s="174"/>
    </row>
    <row r="848" spans="2:16" x14ac:dyDescent="0.45">
      <c r="B848" s="118" t="s">
        <v>125</v>
      </c>
      <c r="C848" s="118" t="s">
        <v>777</v>
      </c>
      <c r="D848" s="118" t="s">
        <v>985</v>
      </c>
      <c r="E848" s="118" t="s">
        <v>986</v>
      </c>
      <c r="F848" s="118" t="s">
        <v>987</v>
      </c>
      <c r="G848" s="118" t="s">
        <v>1002</v>
      </c>
      <c r="H848" s="118" t="s">
        <v>1003</v>
      </c>
      <c r="I848" s="118">
        <v>0.11999999731779</v>
      </c>
      <c r="J848" s="118">
        <v>0.109999999403953</v>
      </c>
      <c r="K848" s="118">
        <v>-5.3000001907348597</v>
      </c>
      <c r="L848" s="181">
        <f>(K848+'NPV Calcs'!$D$13)*About!$B$135</f>
        <v>2.4799494305946927</v>
      </c>
      <c r="M848" s="95" t="str">
        <f>INDEX('IEA Tech to Policy Mapping'!$B$2:$B$13,MATCH($H848,'IEA Tech to Policy Mapping'!$A$2:$A$13,0))</f>
        <v>ngps - T&amp;D methane capture</v>
      </c>
      <c r="N848" s="182">
        <f>(J848*About!$A$132/1000)*10^12*'EPA to IEA Scaling'!$E$13</f>
        <v>2492625334.6327105</v>
      </c>
      <c r="O848" s="183">
        <f>L848/About!$B$144</f>
        <v>4.6659183934193882</v>
      </c>
      <c r="P848" s="174"/>
    </row>
    <row r="849" spans="2:16" x14ac:dyDescent="0.45">
      <c r="B849" s="118" t="s">
        <v>258</v>
      </c>
      <c r="C849" s="118" t="s">
        <v>777</v>
      </c>
      <c r="D849" s="118" t="s">
        <v>962</v>
      </c>
      <c r="E849" s="118" t="s">
        <v>999</v>
      </c>
      <c r="F849" s="118" t="s">
        <v>987</v>
      </c>
      <c r="G849" s="118" t="s">
        <v>988</v>
      </c>
      <c r="H849" s="118" t="s">
        <v>1003</v>
      </c>
      <c r="I849" s="118">
        <v>1.9999999552965102E-2</v>
      </c>
      <c r="J849" s="118">
        <v>1.9999999552965102E-2</v>
      </c>
      <c r="K849" s="118">
        <v>-5.1500000953674299</v>
      </c>
      <c r="L849" s="181">
        <f>(K849+'NPV Calcs'!$D$13)*About!$B$135</f>
        <v>2.6146577385846546</v>
      </c>
      <c r="M849" s="95" t="str">
        <f>INDEX('IEA Tech to Policy Mapping'!$B$2:$B$13,MATCH($H849,'IEA Tech to Policy Mapping'!$A$2:$A$13,0))</f>
        <v>ngps - T&amp;D methane capture</v>
      </c>
      <c r="N849" s="182">
        <f>(J849*About!$A$132/1000)*10^12*'EPA to IEA Scaling'!$E$13</f>
        <v>453204598.62268114</v>
      </c>
      <c r="O849" s="183">
        <f>L849/About!$B$144</f>
        <v>4.9193662920912749</v>
      </c>
      <c r="P849" s="174"/>
    </row>
    <row r="850" spans="2:16" x14ac:dyDescent="0.45">
      <c r="B850" s="118" t="s">
        <v>133</v>
      </c>
      <c r="C850" s="118" t="s">
        <v>777</v>
      </c>
      <c r="D850" s="118" t="s">
        <v>985</v>
      </c>
      <c r="E850" s="118" t="s">
        <v>986</v>
      </c>
      <c r="F850" s="118" t="s">
        <v>987</v>
      </c>
      <c r="G850" s="118" t="s">
        <v>1002</v>
      </c>
      <c r="H850" s="118" t="s">
        <v>1003</v>
      </c>
      <c r="I850" s="118">
        <v>4.46000003814697</v>
      </c>
      <c r="J850" s="118">
        <v>4.2300000190734801</v>
      </c>
      <c r="K850" s="118">
        <v>-5.13000011444091</v>
      </c>
      <c r="L850" s="181">
        <f>(K850+'NPV Calcs'!$D$13)*About!$B$135</f>
        <v>2.6326188177682615</v>
      </c>
      <c r="M850" s="95" t="str">
        <f>INDEX('IEA Tech to Policy Mapping'!$B$2:$B$13,MATCH($H850,'IEA Tech to Policy Mapping'!$A$2:$A$13,0))</f>
        <v>ngps - T&amp;D methane capture</v>
      </c>
      <c r="N850" s="182">
        <f>(J850*About!$A$132/1000)*10^12*'EPA to IEA Scaling'!$E$13</f>
        <v>95852775183.383286</v>
      </c>
      <c r="O850" s="183">
        <f>L850/About!$B$144</f>
        <v>4.95315929153496</v>
      </c>
      <c r="P850" s="174"/>
    </row>
    <row r="851" spans="2:16" x14ac:dyDescent="0.45">
      <c r="B851" s="118" t="s">
        <v>133</v>
      </c>
      <c r="C851" s="118" t="s">
        <v>777</v>
      </c>
      <c r="D851" s="118" t="s">
        <v>985</v>
      </c>
      <c r="E851" s="118" t="s">
        <v>994</v>
      </c>
      <c r="F851" s="118" t="s">
        <v>987</v>
      </c>
      <c r="G851" s="118" t="s">
        <v>1002</v>
      </c>
      <c r="H851" s="118" t="s">
        <v>1003</v>
      </c>
      <c r="I851" s="118">
        <v>5.0100002288818297</v>
      </c>
      <c r="J851" s="118">
        <v>4.7600002288818297</v>
      </c>
      <c r="K851" s="118">
        <v>-5.13000011444091</v>
      </c>
      <c r="L851" s="181">
        <f>(K851+'NPV Calcs'!$D$13)*About!$B$135</f>
        <v>2.6326188177682615</v>
      </c>
      <c r="M851" s="95" t="str">
        <f>INDEX('IEA Tech to Policy Mapping'!$B$2:$B$13,MATCH($H851,'IEA Tech to Policy Mapping'!$A$2:$A$13,0))</f>
        <v>ngps - T&amp;D methane capture</v>
      </c>
      <c r="N851" s="182">
        <f>(J851*About!$A$132/1000)*10^12*'EPA to IEA Scaling'!$E$13</f>
        <v>107862702069.6326</v>
      </c>
      <c r="O851" s="183">
        <f>L851/About!$B$144</f>
        <v>4.95315929153496</v>
      </c>
      <c r="P851" s="174"/>
    </row>
    <row r="852" spans="2:16" x14ac:dyDescent="0.45">
      <c r="B852" s="118" t="s">
        <v>243</v>
      </c>
      <c r="C852" s="118" t="s">
        <v>777</v>
      </c>
      <c r="D852" s="118" t="s">
        <v>985</v>
      </c>
      <c r="E852" s="118" t="s">
        <v>994</v>
      </c>
      <c r="F852" s="118" t="s">
        <v>987</v>
      </c>
      <c r="G852" s="118" t="s">
        <v>1002</v>
      </c>
      <c r="H852" s="118" t="s">
        <v>1003</v>
      </c>
      <c r="I852" s="118">
        <v>2.2599999904632502</v>
      </c>
      <c r="J852" s="118">
        <v>2.1500000953674299</v>
      </c>
      <c r="K852" s="118">
        <v>-5.1199998855590803</v>
      </c>
      <c r="L852" s="181">
        <f>(K852+'NPV Calcs'!$D$13)*About!$B$135</f>
        <v>2.6415995714730101</v>
      </c>
      <c r="M852" s="95" t="str">
        <f>INDEX('IEA Tech to Policy Mapping'!$B$2:$B$13,MATCH($H852,'IEA Tech to Policy Mapping'!$A$2:$A$13,0))</f>
        <v>ngps - T&amp;D methane capture</v>
      </c>
      <c r="N852" s="182">
        <f>(J852*About!$A$132/1000)*10^12*'EPA to IEA Scaling'!$E$13</f>
        <v>48719497601.951897</v>
      </c>
      <c r="O852" s="183">
        <f>L852/About!$B$144</f>
        <v>4.970056194101117</v>
      </c>
      <c r="P852" s="174"/>
    </row>
    <row r="853" spans="2:16" x14ac:dyDescent="0.45">
      <c r="B853" s="118" t="s">
        <v>243</v>
      </c>
      <c r="C853" s="118" t="s">
        <v>777</v>
      </c>
      <c r="D853" s="118" t="s">
        <v>985</v>
      </c>
      <c r="E853" s="118" t="s">
        <v>986</v>
      </c>
      <c r="F853" s="118" t="s">
        <v>987</v>
      </c>
      <c r="G853" s="118" t="s">
        <v>1002</v>
      </c>
      <c r="H853" s="118" t="s">
        <v>1003</v>
      </c>
      <c r="I853" s="118">
        <v>0.20999999344348899</v>
      </c>
      <c r="J853" s="118">
        <v>0.20000000298023199</v>
      </c>
      <c r="K853" s="118">
        <v>-5.1199998855590803</v>
      </c>
      <c r="L853" s="181">
        <f>(K853+'NPV Calcs'!$D$13)*About!$B$135</f>
        <v>2.6415995714730101</v>
      </c>
      <c r="M853" s="95" t="str">
        <f>INDEX('IEA Tech to Policy Mapping'!$B$2:$B$13,MATCH($H853,'IEA Tech to Policy Mapping'!$A$2:$A$13,0))</f>
        <v>ngps - T&amp;D methane capture</v>
      </c>
      <c r="N853" s="182">
        <f>(J853*About!$A$132/1000)*10^12*'EPA to IEA Scaling'!$E$13</f>
        <v>4532046155.0586929</v>
      </c>
      <c r="O853" s="183">
        <f>L853/About!$B$144</f>
        <v>4.970056194101117</v>
      </c>
      <c r="P853" s="174"/>
    </row>
    <row r="854" spans="2:16" x14ac:dyDescent="0.45">
      <c r="B854" s="118" t="s">
        <v>102</v>
      </c>
      <c r="C854" s="118" t="s">
        <v>777</v>
      </c>
      <c r="D854" s="118" t="s">
        <v>985</v>
      </c>
      <c r="E854" s="118" t="s">
        <v>994</v>
      </c>
      <c r="F854" s="118" t="s">
        <v>987</v>
      </c>
      <c r="G854" s="118" t="s">
        <v>1002</v>
      </c>
      <c r="H854" s="118" t="s">
        <v>1003</v>
      </c>
      <c r="I854" s="118">
        <v>1.45000004768371</v>
      </c>
      <c r="J854" s="118">
        <v>1.37999999523162</v>
      </c>
      <c r="K854" s="118">
        <v>-5.0700001716613698</v>
      </c>
      <c r="L854" s="181">
        <f>(K854+'NPV Calcs'!$D$13)*About!$B$135</f>
        <v>2.6865020553190648</v>
      </c>
      <c r="M854" s="95" t="str">
        <f>INDEX('IEA Tech to Policy Mapping'!$B$2:$B$13,MATCH($H854,'IEA Tech to Policy Mapping'!$A$2:$A$13,0))</f>
        <v>ngps - T&amp;D methane capture</v>
      </c>
      <c r="N854" s="182">
        <f>(J854*About!$A$132/1000)*10^12*'EPA to IEA Scaling'!$E$13</f>
        <v>31271117895.876469</v>
      </c>
      <c r="O854" s="183">
        <f>L854/About!$B$144</f>
        <v>5.0545382898659819</v>
      </c>
      <c r="P854" s="174"/>
    </row>
    <row r="855" spans="2:16" x14ac:dyDescent="0.45">
      <c r="B855" s="118" t="s">
        <v>102</v>
      </c>
      <c r="C855" s="118" t="s">
        <v>777</v>
      </c>
      <c r="D855" s="118" t="s">
        <v>985</v>
      </c>
      <c r="E855" s="118" t="s">
        <v>986</v>
      </c>
      <c r="F855" s="118" t="s">
        <v>987</v>
      </c>
      <c r="G855" s="118" t="s">
        <v>1002</v>
      </c>
      <c r="H855" s="118" t="s">
        <v>1003</v>
      </c>
      <c r="I855" s="118">
        <v>5.0000000745057997E-2</v>
      </c>
      <c r="J855" s="118">
        <v>5.0000000745057997E-2</v>
      </c>
      <c r="K855" s="118">
        <v>-5.0700001716613698</v>
      </c>
      <c r="L855" s="181">
        <f>(K855+'NPV Calcs'!$D$13)*About!$B$135</f>
        <v>2.6865020553190648</v>
      </c>
      <c r="M855" s="95" t="str">
        <f>INDEX('IEA Tech to Policy Mapping'!$B$2:$B$13,MATCH($H855,'IEA Tech to Policy Mapping'!$A$2:$A$13,0))</f>
        <v>ngps - T&amp;D methane capture</v>
      </c>
      <c r="N855" s="182">
        <f>(J855*About!$A$132/1000)*10^12*'EPA to IEA Scaling'!$E$13</f>
        <v>1133011538.7646732</v>
      </c>
      <c r="O855" s="183">
        <f>L855/About!$B$144</f>
        <v>5.0545382898659819</v>
      </c>
      <c r="P855" s="174"/>
    </row>
    <row r="856" spans="2:16" x14ac:dyDescent="0.45">
      <c r="B856" s="118" t="s">
        <v>258</v>
      </c>
      <c r="C856" s="118" t="s">
        <v>777</v>
      </c>
      <c r="D856" s="118" t="s">
        <v>985</v>
      </c>
      <c r="E856" s="118" t="s">
        <v>994</v>
      </c>
      <c r="F856" s="118" t="s">
        <v>987</v>
      </c>
      <c r="G856" s="118" t="s">
        <v>988</v>
      </c>
      <c r="H856" s="118" t="s">
        <v>1003</v>
      </c>
      <c r="I856" s="118">
        <v>7.0000000298023196E-2</v>
      </c>
      <c r="J856" s="118">
        <v>7.0000000298023196E-2</v>
      </c>
      <c r="K856" s="118">
        <v>-5.0500001907348597</v>
      </c>
      <c r="L856" s="181">
        <f>(K856+'NPV Calcs'!$D$13)*About!$B$135</f>
        <v>2.7044631345026633</v>
      </c>
      <c r="M856" s="95" t="str">
        <f>INDEX('IEA Tech to Policy Mapping'!$B$2:$B$13,MATCH($H856,'IEA Tech to Policy Mapping'!$A$2:$A$13,0))</f>
        <v>ngps - T&amp;D methane capture</v>
      </c>
      <c r="N856" s="182">
        <f>(J856*About!$A$132/1000)*10^12*'EPA to IEA Scaling'!$E$13</f>
        <v>1586216137.3873568</v>
      </c>
      <c r="O856" s="183">
        <f>L856/About!$B$144</f>
        <v>5.0883312893096511</v>
      </c>
      <c r="P856" s="174"/>
    </row>
    <row r="857" spans="2:16" x14ac:dyDescent="0.45">
      <c r="B857" s="118" t="s">
        <v>330</v>
      </c>
      <c r="C857" s="118" t="s">
        <v>777</v>
      </c>
      <c r="D857" s="118" t="s">
        <v>962</v>
      </c>
      <c r="E857" s="118" t="s">
        <v>991</v>
      </c>
      <c r="F857" s="118" t="s">
        <v>987</v>
      </c>
      <c r="G857" s="118" t="s">
        <v>988</v>
      </c>
      <c r="H857" s="118" t="s">
        <v>998</v>
      </c>
      <c r="I857" s="118">
        <v>29.4300003051757</v>
      </c>
      <c r="J857" s="118">
        <v>29.4300003051757</v>
      </c>
      <c r="K857" s="118">
        <v>-4.96000003814697</v>
      </c>
      <c r="L857" s="181">
        <f>(K857+'NPV Calcs'!$D$13)*About!$B$135</f>
        <v>2.7852882049418217</v>
      </c>
      <c r="M857" s="95" t="str">
        <f>INDEX('IEA Tech to Policy Mapping'!$B$2:$B$13,MATCH($H857,'IEA Tech to Policy Mapping'!$A$2:$A$13,0))</f>
        <v>ngps - production methane capture</v>
      </c>
      <c r="N857" s="182">
        <f>(J857*About!$A$132/1000)*10^12*'EPA to IEA Scaling'!$E$13</f>
        <v>666890588694.79529</v>
      </c>
      <c r="O857" s="183">
        <f>L857/About!$B$144</f>
        <v>5.2404001896505159</v>
      </c>
      <c r="P857" s="174"/>
    </row>
    <row r="858" spans="2:16" x14ac:dyDescent="0.45">
      <c r="B858" s="118" t="s">
        <v>258</v>
      </c>
      <c r="C858" s="118" t="s">
        <v>777</v>
      </c>
      <c r="D858" s="118" t="s">
        <v>962</v>
      </c>
      <c r="E858" s="118" t="s">
        <v>991</v>
      </c>
      <c r="F858" s="118" t="s">
        <v>987</v>
      </c>
      <c r="G858" s="118" t="s">
        <v>988</v>
      </c>
      <c r="H858" s="118" t="s">
        <v>998</v>
      </c>
      <c r="I858" s="118">
        <v>3.6099998950958199</v>
      </c>
      <c r="J858" s="118">
        <v>3.6099998950958199</v>
      </c>
      <c r="K858" s="118">
        <v>-4.96000003814697</v>
      </c>
      <c r="L858" s="181">
        <f>(K858+'NPV Calcs'!$D$13)*About!$B$135</f>
        <v>2.7852882049418217</v>
      </c>
      <c r="M858" s="95" t="str">
        <f>INDEX('IEA Tech to Policy Mapping'!$B$2:$B$13,MATCH($H858,'IEA Tech to Policy Mapping'!$A$2:$A$13,0))</f>
        <v>ngps - production methane capture</v>
      </c>
      <c r="N858" s="182">
        <f>(J858*About!$A$132/1000)*10^12*'EPA to IEA Scaling'!$E$13</f>
        <v>81803429502.690506</v>
      </c>
      <c r="O858" s="183">
        <f>L858/About!$B$144</f>
        <v>5.2404001896505159</v>
      </c>
      <c r="P858" s="174"/>
    </row>
    <row r="859" spans="2:16" x14ac:dyDescent="0.45">
      <c r="B859" s="118" t="s">
        <v>258</v>
      </c>
      <c r="C859" s="118" t="s">
        <v>777</v>
      </c>
      <c r="D859" s="118" t="s">
        <v>985</v>
      </c>
      <c r="E859" s="118" t="s">
        <v>986</v>
      </c>
      <c r="F859" s="118" t="s">
        <v>987</v>
      </c>
      <c r="G859" s="118" t="s">
        <v>988</v>
      </c>
      <c r="H859" s="118" t="s">
        <v>998</v>
      </c>
      <c r="I859" s="118">
        <v>0.54000002145767201</v>
      </c>
      <c r="J859" s="118">
        <v>0.54000002145767201</v>
      </c>
      <c r="K859" s="118">
        <v>-4.96000003814697</v>
      </c>
      <c r="L859" s="181">
        <f>(K859+'NPV Calcs'!$D$13)*About!$B$135</f>
        <v>2.7852882049418217</v>
      </c>
      <c r="M859" s="95" t="str">
        <f>INDEX('IEA Tech to Policy Mapping'!$B$2:$B$13,MATCH($H859,'IEA Tech to Policy Mapping'!$A$2:$A$13,0))</f>
        <v>ngps - production methane capture</v>
      </c>
      <c r="N859" s="182">
        <f>(J859*About!$A$132/1000)*10^12*'EPA to IEA Scaling'!$E$13</f>
        <v>12236524922.555857</v>
      </c>
      <c r="O859" s="183">
        <f>L859/About!$B$144</f>
        <v>5.2404001896505159</v>
      </c>
      <c r="P859" s="174"/>
    </row>
    <row r="860" spans="2:16" x14ac:dyDescent="0.45">
      <c r="B860" s="118" t="s">
        <v>330</v>
      </c>
      <c r="C860" s="118" t="s">
        <v>777</v>
      </c>
      <c r="D860" s="118" t="s">
        <v>985</v>
      </c>
      <c r="E860" s="118" t="s">
        <v>986</v>
      </c>
      <c r="F860" s="118" t="s">
        <v>987</v>
      </c>
      <c r="G860" s="118" t="s">
        <v>988</v>
      </c>
      <c r="H860" s="118" t="s">
        <v>998</v>
      </c>
      <c r="I860" s="118">
        <v>3.0299999713897701</v>
      </c>
      <c r="J860" s="118">
        <v>3.0299999713897701</v>
      </c>
      <c r="K860" s="118">
        <v>-4.96000003814697</v>
      </c>
      <c r="L860" s="181">
        <f>(K860+'NPV Calcs'!$D$13)*About!$B$135</f>
        <v>2.7852882049418217</v>
      </c>
      <c r="M860" s="95" t="str">
        <f>INDEX('IEA Tech to Policy Mapping'!$B$2:$B$13,MATCH($H860,'IEA Tech to Policy Mapping'!$A$2:$A$13,0))</f>
        <v>ngps - production methane capture</v>
      </c>
      <c r="N860" s="182">
        <f>(J860*About!$A$132/1000)*10^12*'EPA to IEA Scaling'!$E$13</f>
        <v>68660497577.703735</v>
      </c>
      <c r="O860" s="183">
        <f>L860/About!$B$144</f>
        <v>5.2404001896505159</v>
      </c>
      <c r="P860" s="174"/>
    </row>
    <row r="861" spans="2:16" x14ac:dyDescent="0.45">
      <c r="B861" s="118" t="s">
        <v>258</v>
      </c>
      <c r="C861" s="118" t="s">
        <v>777</v>
      </c>
      <c r="D861" s="118" t="s">
        <v>962</v>
      </c>
      <c r="E861" s="118" t="s">
        <v>993</v>
      </c>
      <c r="F861" s="118" t="s">
        <v>987</v>
      </c>
      <c r="G861" s="118" t="s">
        <v>988</v>
      </c>
      <c r="H861" s="118" t="s">
        <v>998</v>
      </c>
      <c r="I861" s="118">
        <v>1.5</v>
      </c>
      <c r="J861" s="118">
        <v>1.5</v>
      </c>
      <c r="K861" s="118">
        <v>-4.96000003814697</v>
      </c>
      <c r="L861" s="181">
        <f>(K861+'NPV Calcs'!$D$13)*About!$B$135</f>
        <v>2.7852882049418217</v>
      </c>
      <c r="M861" s="95" t="str">
        <f>INDEX('IEA Tech to Policy Mapping'!$B$2:$B$13,MATCH($H861,'IEA Tech to Policy Mapping'!$A$2:$A$13,0))</f>
        <v>ngps - production methane capture</v>
      </c>
      <c r="N861" s="182">
        <f>(J861*About!$A$132/1000)*10^12*'EPA to IEA Scaling'!$E$13</f>
        <v>33990345656.444626</v>
      </c>
      <c r="O861" s="183">
        <f>L861/About!$B$144</f>
        <v>5.2404001896505159</v>
      </c>
      <c r="P861" s="174"/>
    </row>
    <row r="862" spans="2:16" x14ac:dyDescent="0.45">
      <c r="B862" s="118" t="s">
        <v>330</v>
      </c>
      <c r="C862" s="118" t="s">
        <v>777</v>
      </c>
      <c r="D862" s="118" t="s">
        <v>962</v>
      </c>
      <c r="E862" s="118" t="s">
        <v>993</v>
      </c>
      <c r="F862" s="118" t="s">
        <v>987</v>
      </c>
      <c r="G862" s="118" t="s">
        <v>988</v>
      </c>
      <c r="H862" s="118" t="s">
        <v>998</v>
      </c>
      <c r="I862" s="118">
        <v>0.54000002145767201</v>
      </c>
      <c r="J862" s="118">
        <v>0.54000002145767201</v>
      </c>
      <c r="K862" s="118">
        <v>-4.96000003814697</v>
      </c>
      <c r="L862" s="181">
        <f>(K862+'NPV Calcs'!$D$13)*About!$B$135</f>
        <v>2.7852882049418217</v>
      </c>
      <c r="M862" s="95" t="str">
        <f>INDEX('IEA Tech to Policy Mapping'!$B$2:$B$13,MATCH($H862,'IEA Tech to Policy Mapping'!$A$2:$A$13,0))</f>
        <v>ngps - production methane capture</v>
      </c>
      <c r="N862" s="182">
        <f>(J862*About!$A$132/1000)*10^12*'EPA to IEA Scaling'!$E$13</f>
        <v>12236524922.555857</v>
      </c>
      <c r="O862" s="183">
        <f>L862/About!$B$144</f>
        <v>5.2404001896505159</v>
      </c>
      <c r="P862" s="174"/>
    </row>
    <row r="863" spans="2:16" x14ac:dyDescent="0.45">
      <c r="B863" s="118" t="s">
        <v>168</v>
      </c>
      <c r="C863" s="118" t="s">
        <v>777</v>
      </c>
      <c r="D863" s="118" t="s">
        <v>962</v>
      </c>
      <c r="E863" s="118" t="s">
        <v>999</v>
      </c>
      <c r="F863" s="118" t="s">
        <v>987</v>
      </c>
      <c r="G863" s="118" t="s">
        <v>1000</v>
      </c>
      <c r="H863" s="118" t="s">
        <v>1001</v>
      </c>
      <c r="I863" s="118">
        <v>0.93000000715255704</v>
      </c>
      <c r="J863" s="118">
        <v>0.79000002145767201</v>
      </c>
      <c r="K863" s="118">
        <v>-4.7699999809265101</v>
      </c>
      <c r="L863" s="181">
        <f>(K863+'NPV Calcs'!$D$13)*About!$B$135</f>
        <v>2.9559186712989889</v>
      </c>
      <c r="M863" s="95" t="str">
        <f>INDEX('IEA Tech to Policy Mapping'!$B$2:$B$13,MATCH($H863,'IEA Tech to Policy Mapping'!$A$2:$A$13,0))</f>
        <v>ngps - T&amp;D methane capture</v>
      </c>
      <c r="N863" s="182">
        <f>(J863*About!$A$132/1000)*10^12*'EPA to IEA Scaling'!$E$13</f>
        <v>17901582531.963295</v>
      </c>
      <c r="O863" s="183">
        <f>L863/About!$B$144</f>
        <v>5.5614340872097561</v>
      </c>
      <c r="P863" s="174"/>
    </row>
    <row r="864" spans="2:16" x14ac:dyDescent="0.45">
      <c r="B864" s="118" t="s">
        <v>334</v>
      </c>
      <c r="C864" s="118" t="s">
        <v>777</v>
      </c>
      <c r="D864" s="118" t="s">
        <v>985</v>
      </c>
      <c r="E864" s="118" t="s">
        <v>994</v>
      </c>
      <c r="F864" s="118" t="s">
        <v>987</v>
      </c>
      <c r="G864" s="118" t="s">
        <v>1000</v>
      </c>
      <c r="H864" s="118" t="s">
        <v>1001</v>
      </c>
      <c r="I864" s="118">
        <v>3.42000007629394</v>
      </c>
      <c r="J864" s="118">
        <v>2.9000000953674299</v>
      </c>
      <c r="K864" s="118">
        <v>-4.7699999809265101</v>
      </c>
      <c r="L864" s="181">
        <f>(K864+'NPV Calcs'!$D$13)*About!$B$135</f>
        <v>2.9559186712989889</v>
      </c>
      <c r="M864" s="95" t="str">
        <f>INDEX('IEA Tech to Policy Mapping'!$B$2:$B$13,MATCH($H864,'IEA Tech to Policy Mapping'!$A$2:$A$13,0))</f>
        <v>ngps - T&amp;D methane capture</v>
      </c>
      <c r="N864" s="182">
        <f>(J864*About!$A$132/1000)*10^12*'EPA to IEA Scaling'!$E$13</f>
        <v>65714670430.174202</v>
      </c>
      <c r="O864" s="183">
        <f>L864/About!$B$144</f>
        <v>5.5614340872097561</v>
      </c>
      <c r="P864" s="174"/>
    </row>
    <row r="865" spans="2:16" x14ac:dyDescent="0.45">
      <c r="B865" s="118" t="s">
        <v>168</v>
      </c>
      <c r="C865" s="118" t="s">
        <v>777</v>
      </c>
      <c r="D865" s="118" t="s">
        <v>985</v>
      </c>
      <c r="E865" s="118" t="s">
        <v>994</v>
      </c>
      <c r="F865" s="118" t="s">
        <v>987</v>
      </c>
      <c r="G865" s="118" t="s">
        <v>1000</v>
      </c>
      <c r="H865" s="118" t="s">
        <v>1001</v>
      </c>
      <c r="I865" s="118">
        <v>2.9999999329447701E-2</v>
      </c>
      <c r="J865" s="118">
        <v>1.9999999552965102E-2</v>
      </c>
      <c r="K865" s="118">
        <v>-4.7699999809265101</v>
      </c>
      <c r="L865" s="181">
        <f>(K865+'NPV Calcs'!$D$13)*About!$B$135</f>
        <v>2.9559186712989889</v>
      </c>
      <c r="M865" s="95" t="str">
        <f>INDEX('IEA Tech to Policy Mapping'!$B$2:$B$13,MATCH($H865,'IEA Tech to Policy Mapping'!$A$2:$A$13,0))</f>
        <v>ngps - T&amp;D methane capture</v>
      </c>
      <c r="N865" s="182">
        <f>(J865*About!$A$132/1000)*10^12*'EPA to IEA Scaling'!$E$13</f>
        <v>453204598.62268114</v>
      </c>
      <c r="O865" s="183">
        <f>L865/About!$B$144</f>
        <v>5.5614340872097561</v>
      </c>
      <c r="P865" s="174"/>
    </row>
    <row r="866" spans="2:16" x14ac:dyDescent="0.45">
      <c r="B866" s="118" t="s">
        <v>334</v>
      </c>
      <c r="C866" s="118" t="s">
        <v>777</v>
      </c>
      <c r="D866" s="118" t="s">
        <v>962</v>
      </c>
      <c r="E866" s="118" t="s">
        <v>999</v>
      </c>
      <c r="F866" s="118" t="s">
        <v>987</v>
      </c>
      <c r="G866" s="118" t="s">
        <v>1000</v>
      </c>
      <c r="H866" s="118" t="s">
        <v>1001</v>
      </c>
      <c r="I866" s="118">
        <v>10.119999885559</v>
      </c>
      <c r="J866" s="118">
        <v>8.6000003814697195</v>
      </c>
      <c r="K866" s="118">
        <v>-4.7699999809265101</v>
      </c>
      <c r="L866" s="181">
        <f>(K866+'NPV Calcs'!$D$13)*About!$B$135</f>
        <v>2.9559186712989889</v>
      </c>
      <c r="M866" s="95" t="str">
        <f>INDEX('IEA Tech to Policy Mapping'!$B$2:$B$13,MATCH($H866,'IEA Tech to Policy Mapping'!$A$2:$A$13,0))</f>
        <v>ngps - T&amp;D methane capture</v>
      </c>
      <c r="N866" s="182">
        <f>(J866*About!$A$132/1000)*10^12*'EPA to IEA Scaling'!$E$13</f>
        <v>194877990407.80759</v>
      </c>
      <c r="O866" s="183">
        <f>L866/About!$B$144</f>
        <v>5.5614340872097561</v>
      </c>
      <c r="P866" s="174"/>
    </row>
    <row r="867" spans="2:16" x14ac:dyDescent="0.45">
      <c r="B867" s="118" t="s">
        <v>1057</v>
      </c>
      <c r="C867" s="118" t="s">
        <v>777</v>
      </c>
      <c r="D867" s="118" t="s">
        <v>985</v>
      </c>
      <c r="E867" s="118" t="s">
        <v>994</v>
      </c>
      <c r="F867" s="118" t="s">
        <v>987</v>
      </c>
      <c r="G867" s="118" t="s">
        <v>1000</v>
      </c>
      <c r="H867" s="118" t="s">
        <v>1001</v>
      </c>
      <c r="I867" s="118">
        <v>1.9999999552965102E-2</v>
      </c>
      <c r="J867" s="118">
        <v>1.9999999552965102E-2</v>
      </c>
      <c r="K867" s="118">
        <v>-4.75</v>
      </c>
      <c r="L867" s="181">
        <f>(K867+'NPV Calcs'!$D$13)*About!$B$135</f>
        <v>2.9738797504825869</v>
      </c>
      <c r="M867" s="95" t="str">
        <f>INDEX('IEA Tech to Policy Mapping'!$B$2:$B$13,MATCH($H867,'IEA Tech to Policy Mapping'!$A$2:$A$13,0))</f>
        <v>ngps - T&amp;D methane capture</v>
      </c>
      <c r="N867" s="182">
        <f>(J867*About!$A$132/1000)*10^12*'EPA to IEA Scaling'!$E$13</f>
        <v>453204598.62268114</v>
      </c>
      <c r="O867" s="183">
        <f>L867/About!$B$144</f>
        <v>5.5952270866534244</v>
      </c>
      <c r="P867" s="174"/>
    </row>
    <row r="868" spans="2:16" x14ac:dyDescent="0.45">
      <c r="B868" s="118" t="s">
        <v>263</v>
      </c>
      <c r="C868" s="118" t="s">
        <v>777</v>
      </c>
      <c r="D868" s="118" t="s">
        <v>985</v>
      </c>
      <c r="E868" s="118" t="s">
        <v>994</v>
      </c>
      <c r="F868" s="118" t="s">
        <v>987</v>
      </c>
      <c r="G868" s="118" t="s">
        <v>1000</v>
      </c>
      <c r="H868" s="118" t="s">
        <v>1001</v>
      </c>
      <c r="I868" s="118">
        <v>0.10000000149011599</v>
      </c>
      <c r="J868" s="118">
        <v>9.0000003576278603E-2</v>
      </c>
      <c r="K868" s="118">
        <v>-4.75</v>
      </c>
      <c r="L868" s="181">
        <f>(K868+'NPV Calcs'!$D$13)*About!$B$135</f>
        <v>2.9738797504825869</v>
      </c>
      <c r="M868" s="95" t="str">
        <f>INDEX('IEA Tech to Policy Mapping'!$B$2:$B$13,MATCH($H868,'IEA Tech to Policy Mapping'!$A$2:$A$13,0))</f>
        <v>ngps - T&amp;D methane capture</v>
      </c>
      <c r="N868" s="182">
        <f>(J868*About!$A$132/1000)*10^12*'EPA to IEA Scaling'!$E$13</f>
        <v>2039420820.4259746</v>
      </c>
      <c r="O868" s="183">
        <f>L868/About!$B$144</f>
        <v>5.5952270866534244</v>
      </c>
      <c r="P868" s="174"/>
    </row>
    <row r="869" spans="2:16" x14ac:dyDescent="0.45">
      <c r="B869" s="118" t="s">
        <v>263</v>
      </c>
      <c r="C869" s="118" t="s">
        <v>777</v>
      </c>
      <c r="D869" s="118" t="s">
        <v>962</v>
      </c>
      <c r="E869" s="118" t="s">
        <v>999</v>
      </c>
      <c r="F869" s="118" t="s">
        <v>987</v>
      </c>
      <c r="G869" s="118" t="s">
        <v>1000</v>
      </c>
      <c r="H869" s="118" t="s">
        <v>1001</v>
      </c>
      <c r="I869" s="118">
        <v>0.46000000834464999</v>
      </c>
      <c r="J869" s="118">
        <v>0.38999998569488498</v>
      </c>
      <c r="K869" s="118">
        <v>-4.75</v>
      </c>
      <c r="L869" s="181">
        <f>(K869+'NPV Calcs'!$D$13)*About!$B$135</f>
        <v>2.9738797504825869</v>
      </c>
      <c r="M869" s="95" t="str">
        <f>INDEX('IEA Tech to Policy Mapping'!$B$2:$B$13,MATCH($H869,'IEA Tech to Policy Mapping'!$A$2:$A$13,0))</f>
        <v>ngps - T&amp;D methane capture</v>
      </c>
      <c r="N869" s="182">
        <f>(J869*About!$A$132/1000)*10^12*'EPA to IEA Scaling'!$E$13</f>
        <v>8837489546.5184021</v>
      </c>
      <c r="O869" s="183">
        <f>L869/About!$B$144</f>
        <v>5.5952270866534244</v>
      </c>
      <c r="P869" s="174"/>
    </row>
    <row r="870" spans="2:16" x14ac:dyDescent="0.45">
      <c r="B870" s="118" t="s">
        <v>1057</v>
      </c>
      <c r="C870" s="118" t="s">
        <v>777</v>
      </c>
      <c r="D870" s="118" t="s">
        <v>962</v>
      </c>
      <c r="E870" s="118" t="s">
        <v>999</v>
      </c>
      <c r="F870" s="118" t="s">
        <v>987</v>
      </c>
      <c r="G870" s="118" t="s">
        <v>1000</v>
      </c>
      <c r="H870" s="118" t="s">
        <v>1001</v>
      </c>
      <c r="I870" s="118">
        <v>1.3999999761581401</v>
      </c>
      <c r="J870" s="118">
        <v>1.1900000572204501</v>
      </c>
      <c r="K870" s="118">
        <v>-4.75</v>
      </c>
      <c r="L870" s="181">
        <f>(K870+'NPV Calcs'!$D$13)*About!$B$135</f>
        <v>2.9738797504825869</v>
      </c>
      <c r="M870" s="95" t="str">
        <f>INDEX('IEA Tech to Policy Mapping'!$B$2:$B$13,MATCH($H870,'IEA Tech to Policy Mapping'!$A$2:$A$13,0))</f>
        <v>ngps - T&amp;D methane capture</v>
      </c>
      <c r="N870" s="182">
        <f>(J870*About!$A$132/1000)*10^12*'EPA to IEA Scaling'!$E$13</f>
        <v>26965675517.40799</v>
      </c>
      <c r="O870" s="183">
        <f>L870/About!$B$144</f>
        <v>5.5952270866534244</v>
      </c>
      <c r="P870" s="174"/>
    </row>
    <row r="871" spans="2:16" x14ac:dyDescent="0.45">
      <c r="B871" s="118" t="s">
        <v>1058</v>
      </c>
      <c r="C871" s="118" t="s">
        <v>777</v>
      </c>
      <c r="D871" s="118" t="s">
        <v>962</v>
      </c>
      <c r="E871" s="118" t="s">
        <v>999</v>
      </c>
      <c r="F871" s="118" t="s">
        <v>987</v>
      </c>
      <c r="G871" s="118" t="s">
        <v>1000</v>
      </c>
      <c r="H871" s="118" t="s">
        <v>1001</v>
      </c>
      <c r="I871" s="118">
        <v>0.20000000298023199</v>
      </c>
      <c r="J871" s="118">
        <v>0.17000000178813901</v>
      </c>
      <c r="K871" s="118">
        <v>-4.75</v>
      </c>
      <c r="L871" s="181">
        <f>(K871+'NPV Calcs'!$D$13)*About!$B$135</f>
        <v>2.9738797504825869</v>
      </c>
      <c r="M871" s="95" t="str">
        <f>INDEX('IEA Tech to Policy Mapping'!$B$2:$B$13,MATCH($H871,'IEA Tech to Policy Mapping'!$A$2:$A$13,0))</f>
        <v>ngps - T&amp;D methane capture</v>
      </c>
      <c r="N871" s="182">
        <f>(J871*About!$A$132/1000)*10^12*'EPA to IEA Scaling'!$E$13</f>
        <v>3852239214.9166999</v>
      </c>
      <c r="O871" s="183">
        <f>L871/About!$B$144</f>
        <v>5.5952270866534244</v>
      </c>
      <c r="P871" s="174"/>
    </row>
    <row r="872" spans="2:16" x14ac:dyDescent="0.45">
      <c r="B872" s="118" t="s">
        <v>1059</v>
      </c>
      <c r="C872" s="118" t="s">
        <v>777</v>
      </c>
      <c r="D872" s="118" t="s">
        <v>985</v>
      </c>
      <c r="E872" s="118" t="s">
        <v>986</v>
      </c>
      <c r="F872" s="118" t="s">
        <v>987</v>
      </c>
      <c r="G872" s="118" t="s">
        <v>988</v>
      </c>
      <c r="H872" s="118" t="s">
        <v>998</v>
      </c>
      <c r="I872" s="118">
        <v>3.67000007629394</v>
      </c>
      <c r="J872" s="118">
        <v>3.67000007629394</v>
      </c>
      <c r="K872" s="118">
        <v>-4.6900000572204501</v>
      </c>
      <c r="L872" s="181">
        <f>(K872+'NPV Calcs'!$D$13)*About!$B$135</f>
        <v>3.0277629880333992</v>
      </c>
      <c r="M872" s="95" t="str">
        <f>INDEX('IEA Tech to Policy Mapping'!$B$2:$B$13,MATCH($H872,'IEA Tech to Policy Mapping'!$A$2:$A$13,0))</f>
        <v>ngps - production methane capture</v>
      </c>
      <c r="N872" s="182">
        <f>(J872*About!$A$132/1000)*10^12*'EPA to IEA Scaling'!$E$13</f>
        <v>83163047434.939438</v>
      </c>
      <c r="O872" s="183">
        <f>L872/About!$B$144</f>
        <v>5.696606084984464</v>
      </c>
      <c r="P872" s="174"/>
    </row>
    <row r="873" spans="2:16" x14ac:dyDescent="0.45">
      <c r="B873" s="118" t="s">
        <v>1059</v>
      </c>
      <c r="C873" s="118" t="s">
        <v>777</v>
      </c>
      <c r="D873" s="118" t="s">
        <v>962</v>
      </c>
      <c r="E873" s="118" t="s">
        <v>991</v>
      </c>
      <c r="F873" s="118" t="s">
        <v>987</v>
      </c>
      <c r="G873" s="118" t="s">
        <v>988</v>
      </c>
      <c r="H873" s="118" t="s">
        <v>998</v>
      </c>
      <c r="I873" s="118">
        <v>0.91000002622604304</v>
      </c>
      <c r="J873" s="118">
        <v>0.91000002622604304</v>
      </c>
      <c r="K873" s="118">
        <v>-4.6900000572204501</v>
      </c>
      <c r="L873" s="181">
        <f>(K873+'NPV Calcs'!$D$13)*About!$B$135</f>
        <v>3.0277629880333992</v>
      </c>
      <c r="M873" s="95" t="str">
        <f>INDEX('IEA Tech to Policy Mapping'!$B$2:$B$13,MATCH($H873,'IEA Tech to Policy Mapping'!$A$2:$A$13,0))</f>
        <v>ngps - production methane capture</v>
      </c>
      <c r="N873" s="182">
        <f>(J873*About!$A$132/1000)*10^12*'EPA to IEA Scaling'!$E$13</f>
        <v>20620810292.53125</v>
      </c>
      <c r="O873" s="183">
        <f>L873/About!$B$144</f>
        <v>5.696606084984464</v>
      </c>
      <c r="P873" s="174"/>
    </row>
    <row r="874" spans="2:16" x14ac:dyDescent="0.45">
      <c r="B874" s="118" t="s">
        <v>166</v>
      </c>
      <c r="C874" s="118" t="s">
        <v>777</v>
      </c>
      <c r="D874" s="118" t="s">
        <v>962</v>
      </c>
      <c r="E874" s="118" t="s">
        <v>999</v>
      </c>
      <c r="F874" s="118" t="s">
        <v>987</v>
      </c>
      <c r="G874" s="118" t="s">
        <v>988</v>
      </c>
      <c r="H874" s="118" t="s">
        <v>1003</v>
      </c>
      <c r="I874" s="118">
        <v>0.68000000715255704</v>
      </c>
      <c r="J874" s="118">
        <v>0.68000000715255704</v>
      </c>
      <c r="K874" s="118">
        <v>-4.67000007629394</v>
      </c>
      <c r="L874" s="181">
        <f>(K874+'NPV Calcs'!$D$13)*About!$B$135</f>
        <v>3.0457240672169972</v>
      </c>
      <c r="M874" s="95" t="str">
        <f>INDEX('IEA Tech to Policy Mapping'!$B$2:$B$13,MATCH($H874,'IEA Tech to Policy Mapping'!$A$2:$A$13,0))</f>
        <v>ngps - T&amp;D methane capture</v>
      </c>
      <c r="N874" s="182">
        <f>(J874*About!$A$132/1000)*10^12*'EPA to IEA Scaling'!$E$13</f>
        <v>15408956859.666819</v>
      </c>
      <c r="O874" s="183">
        <f>L874/About!$B$144</f>
        <v>5.7303990844281323</v>
      </c>
      <c r="P874" s="174"/>
    </row>
    <row r="875" spans="2:16" x14ac:dyDescent="0.45">
      <c r="B875" s="118" t="s">
        <v>258</v>
      </c>
      <c r="C875" s="118" t="s">
        <v>777</v>
      </c>
      <c r="D875" s="118" t="s">
        <v>962</v>
      </c>
      <c r="E875" s="118" t="s">
        <v>993</v>
      </c>
      <c r="F875" s="118" t="s">
        <v>987</v>
      </c>
      <c r="G875" s="118" t="s">
        <v>988</v>
      </c>
      <c r="H875" s="118" t="s">
        <v>1005</v>
      </c>
      <c r="I875" s="118">
        <v>5.9999998658895402E-2</v>
      </c>
      <c r="J875" s="118">
        <v>5.9999998658895402E-2</v>
      </c>
      <c r="K875" s="118">
        <v>-4.5100002288818297</v>
      </c>
      <c r="L875" s="181">
        <f>(K875+'NPV Calcs'!$D$13)*About!$B$135</f>
        <v>3.1894127006858093</v>
      </c>
      <c r="M875" s="95" t="str">
        <f>INDEX('IEA Tech to Policy Mapping'!$B$2:$B$13,MATCH($H875,'IEA Tech to Policy Mapping'!$A$2:$A$13,0))</f>
        <v>ngps - production methane capture</v>
      </c>
      <c r="N875" s="182">
        <f>(J875*About!$A$132/1000)*10^12*'EPA to IEA Scaling'!$E$13</f>
        <v>1359613795.8680458</v>
      </c>
      <c r="O875" s="183">
        <f>L875/About!$B$144</f>
        <v>6.0007430799775321</v>
      </c>
      <c r="P875" s="174"/>
    </row>
    <row r="876" spans="2:16" x14ac:dyDescent="0.45">
      <c r="B876" s="118" t="s">
        <v>330</v>
      </c>
      <c r="C876" s="118" t="s">
        <v>777</v>
      </c>
      <c r="D876" s="118" t="s">
        <v>962</v>
      </c>
      <c r="E876" s="118" t="s">
        <v>993</v>
      </c>
      <c r="F876" s="118" t="s">
        <v>987</v>
      </c>
      <c r="G876" s="118" t="s">
        <v>988</v>
      </c>
      <c r="H876" s="118" t="s">
        <v>1005</v>
      </c>
      <c r="I876" s="118">
        <v>1.9999999552965102E-2</v>
      </c>
      <c r="J876" s="118">
        <v>1.9999999552965102E-2</v>
      </c>
      <c r="K876" s="118">
        <v>-4.5100002288818297</v>
      </c>
      <c r="L876" s="181">
        <f>(K876+'NPV Calcs'!$D$13)*About!$B$135</f>
        <v>3.1894127006858093</v>
      </c>
      <c r="M876" s="95" t="str">
        <f>INDEX('IEA Tech to Policy Mapping'!$B$2:$B$13,MATCH($H876,'IEA Tech to Policy Mapping'!$A$2:$A$13,0))</f>
        <v>ngps - production methane capture</v>
      </c>
      <c r="N876" s="182">
        <f>(J876*About!$A$132/1000)*10^12*'EPA to IEA Scaling'!$E$13</f>
        <v>453204598.62268114</v>
      </c>
      <c r="O876" s="183">
        <f>L876/About!$B$144</f>
        <v>6.0007430799775321</v>
      </c>
      <c r="P876" s="174"/>
    </row>
    <row r="877" spans="2:16" x14ac:dyDescent="0.45">
      <c r="B877" s="118" t="s">
        <v>258</v>
      </c>
      <c r="C877" s="118" t="s">
        <v>777</v>
      </c>
      <c r="D877" s="118" t="s">
        <v>962</v>
      </c>
      <c r="E877" s="118" t="s">
        <v>991</v>
      </c>
      <c r="F877" s="118" t="s">
        <v>987</v>
      </c>
      <c r="G877" s="118" t="s">
        <v>988</v>
      </c>
      <c r="H877" s="118" t="s">
        <v>1005</v>
      </c>
      <c r="I877" s="118">
        <v>0.15000000596046401</v>
      </c>
      <c r="J877" s="118">
        <v>0.15000000596046401</v>
      </c>
      <c r="K877" s="118">
        <v>-4.5100002288818297</v>
      </c>
      <c r="L877" s="181">
        <f>(K877+'NPV Calcs'!$D$13)*About!$B$135</f>
        <v>3.1894127006858093</v>
      </c>
      <c r="M877" s="95" t="str">
        <f>INDEX('IEA Tech to Policy Mapping'!$B$2:$B$13,MATCH($H877,'IEA Tech to Policy Mapping'!$A$2:$A$13,0))</f>
        <v>ngps - production methane capture</v>
      </c>
      <c r="N877" s="182">
        <f>(J877*About!$A$132/1000)*10^12*'EPA to IEA Scaling'!$E$13</f>
        <v>3399034700.7099504</v>
      </c>
      <c r="O877" s="183">
        <f>L877/About!$B$144</f>
        <v>6.0007430799775321</v>
      </c>
      <c r="P877" s="174"/>
    </row>
    <row r="878" spans="2:16" x14ac:dyDescent="0.45">
      <c r="B878" s="118" t="s">
        <v>330</v>
      </c>
      <c r="C878" s="118" t="s">
        <v>777</v>
      </c>
      <c r="D878" s="118" t="s">
        <v>962</v>
      </c>
      <c r="E878" s="118" t="s">
        <v>991</v>
      </c>
      <c r="F878" s="118" t="s">
        <v>987</v>
      </c>
      <c r="G878" s="118" t="s">
        <v>988</v>
      </c>
      <c r="H878" s="118" t="s">
        <v>1005</v>
      </c>
      <c r="I878" s="118">
        <v>1.1900000572204501</v>
      </c>
      <c r="J878" s="118">
        <v>1.1900000572204501</v>
      </c>
      <c r="K878" s="118">
        <v>-4.5100002288818297</v>
      </c>
      <c r="L878" s="181">
        <f>(K878+'NPV Calcs'!$D$13)*About!$B$135</f>
        <v>3.1894127006858093</v>
      </c>
      <c r="M878" s="95" t="str">
        <f>INDEX('IEA Tech to Policy Mapping'!$B$2:$B$13,MATCH($H878,'IEA Tech to Policy Mapping'!$A$2:$A$13,0))</f>
        <v>ngps - production methane capture</v>
      </c>
      <c r="N878" s="182">
        <f>(J878*About!$A$132/1000)*10^12*'EPA to IEA Scaling'!$E$13</f>
        <v>26965675517.40799</v>
      </c>
      <c r="O878" s="183">
        <f>L878/About!$B$144</f>
        <v>6.0007430799775321</v>
      </c>
      <c r="P878" s="174"/>
    </row>
    <row r="879" spans="2:16" x14ac:dyDescent="0.45">
      <c r="B879" s="118" t="s">
        <v>231</v>
      </c>
      <c r="C879" s="118" t="s">
        <v>777</v>
      </c>
      <c r="D879" s="118" t="s">
        <v>962</v>
      </c>
      <c r="E879" s="118" t="s">
        <v>999</v>
      </c>
      <c r="F879" s="118" t="s">
        <v>987</v>
      </c>
      <c r="G879" s="118" t="s">
        <v>1000</v>
      </c>
      <c r="H879" s="118" t="s">
        <v>1001</v>
      </c>
      <c r="I879" s="118">
        <v>7.9999998211860601E-2</v>
      </c>
      <c r="J879" s="118">
        <v>7.0000000298023196E-2</v>
      </c>
      <c r="K879" s="118">
        <v>-4.38000011444091</v>
      </c>
      <c r="L879" s="181">
        <f>(K879+'NPV Calcs'!$D$13)*About!$B$135</f>
        <v>3.3061599294921731</v>
      </c>
      <c r="M879" s="95" t="str">
        <f>INDEX('IEA Tech to Policy Mapping'!$B$2:$B$13,MATCH($H879,'IEA Tech to Policy Mapping'!$A$2:$A$13,0))</f>
        <v>ngps - T&amp;D methane capture</v>
      </c>
      <c r="N879" s="182">
        <f>(J879*About!$A$132/1000)*10^12*'EPA to IEA Scaling'!$E$13</f>
        <v>1586216137.3873568</v>
      </c>
      <c r="O879" s="183">
        <f>L879/About!$B$144</f>
        <v>6.2203979792057504</v>
      </c>
      <c r="P879" s="174"/>
    </row>
    <row r="880" spans="2:16" x14ac:dyDescent="0.45">
      <c r="B880" s="118" t="s">
        <v>168</v>
      </c>
      <c r="C880" s="118" t="s">
        <v>777</v>
      </c>
      <c r="D880" s="118" t="s">
        <v>962</v>
      </c>
      <c r="E880" s="118" t="s">
        <v>999</v>
      </c>
      <c r="F880" s="118" t="s">
        <v>987</v>
      </c>
      <c r="G880" s="118" t="s">
        <v>988</v>
      </c>
      <c r="H880" s="118" t="s">
        <v>1003</v>
      </c>
      <c r="I880" s="118">
        <v>0.37000000476837103</v>
      </c>
      <c r="J880" s="118">
        <v>0.37000000476837103</v>
      </c>
      <c r="K880" s="118">
        <v>-4.3099999427795401</v>
      </c>
      <c r="L880" s="181">
        <f>(K880+'NPV Calcs'!$D$13)*About!$B$135</f>
        <v>3.3690239207477246</v>
      </c>
      <c r="M880" s="95" t="str">
        <f>INDEX('IEA Tech to Policy Mapping'!$B$2:$B$13,MATCH($H880,'IEA Tech to Policy Mapping'!$A$2:$A$13,0))</f>
        <v>ngps - T&amp;D methane capture</v>
      </c>
      <c r="N880" s="182">
        <f>(J880*About!$A$132/1000)*10^12*'EPA to IEA Scaling'!$E$13</f>
        <v>8384285369.9753942</v>
      </c>
      <c r="O880" s="183">
        <f>L880/About!$B$144</f>
        <v>6.3386738801029292</v>
      </c>
      <c r="P880" s="174"/>
    </row>
    <row r="881" spans="2:16" x14ac:dyDescent="0.45">
      <c r="B881" s="118" t="s">
        <v>334</v>
      </c>
      <c r="C881" s="118" t="s">
        <v>777</v>
      </c>
      <c r="D881" s="118" t="s">
        <v>962</v>
      </c>
      <c r="E881" s="118" t="s">
        <v>999</v>
      </c>
      <c r="F881" s="118" t="s">
        <v>987</v>
      </c>
      <c r="G881" s="118" t="s">
        <v>988</v>
      </c>
      <c r="H881" s="118" t="s">
        <v>1003</v>
      </c>
      <c r="I881" s="118">
        <v>3.9800000190734801</v>
      </c>
      <c r="J881" s="118">
        <v>3.9800000190734801</v>
      </c>
      <c r="K881" s="118">
        <v>-4.3099999427795401</v>
      </c>
      <c r="L881" s="181">
        <f>(K881+'NPV Calcs'!$D$13)*About!$B$135</f>
        <v>3.3690239207477246</v>
      </c>
      <c r="M881" s="95" t="str">
        <f>INDEX('IEA Tech to Policy Mapping'!$B$2:$B$13,MATCH($H881,'IEA Tech to Policy Mapping'!$A$2:$A$13,0))</f>
        <v>ngps - T&amp;D methane capture</v>
      </c>
      <c r="N881" s="182">
        <f>(J881*About!$A$132/1000)*10^12*'EPA to IEA Scaling'!$E$13</f>
        <v>90187717573.975861</v>
      </c>
      <c r="O881" s="183">
        <f>L881/About!$B$144</f>
        <v>6.3386738801029292</v>
      </c>
      <c r="P881" s="174"/>
    </row>
    <row r="882" spans="2:16" x14ac:dyDescent="0.45">
      <c r="B882" s="118" t="s">
        <v>263</v>
      </c>
      <c r="C882" s="118" t="s">
        <v>777</v>
      </c>
      <c r="D882" s="118" t="s">
        <v>962</v>
      </c>
      <c r="E882" s="118" t="s">
        <v>999</v>
      </c>
      <c r="F882" s="118" t="s">
        <v>987</v>
      </c>
      <c r="G882" s="118" t="s">
        <v>988</v>
      </c>
      <c r="H882" s="118" t="s">
        <v>1003</v>
      </c>
      <c r="I882" s="118">
        <v>0.18000000715255701</v>
      </c>
      <c r="J882" s="118">
        <v>0.18000000715255701</v>
      </c>
      <c r="K882" s="118">
        <v>-4.3000001907348597</v>
      </c>
      <c r="L882" s="181">
        <f>(K882+'NPV Calcs'!$D$13)*About!$B$135</f>
        <v>3.3780042462265745</v>
      </c>
      <c r="M882" s="95" t="str">
        <f>INDEX('IEA Tech to Policy Mapping'!$B$2:$B$13,MATCH($H882,'IEA Tech to Policy Mapping'!$A$2:$A$13,0))</f>
        <v>ngps - T&amp;D methane capture</v>
      </c>
      <c r="N882" s="182">
        <f>(J882*About!$A$132/1000)*10^12*'EPA to IEA Scaling'!$E$13</f>
        <v>4078841640.8519449</v>
      </c>
      <c r="O882" s="183">
        <f>L882/About!$B$144</f>
        <v>6.3555699769804406</v>
      </c>
      <c r="P882" s="174"/>
    </row>
    <row r="883" spans="2:16" x14ac:dyDescent="0.45">
      <c r="B883" s="118" t="s">
        <v>1057</v>
      </c>
      <c r="C883" s="118" t="s">
        <v>777</v>
      </c>
      <c r="D883" s="118" t="s">
        <v>962</v>
      </c>
      <c r="E883" s="118" t="s">
        <v>999</v>
      </c>
      <c r="F883" s="118" t="s">
        <v>987</v>
      </c>
      <c r="G883" s="118" t="s">
        <v>988</v>
      </c>
      <c r="H883" s="118" t="s">
        <v>1003</v>
      </c>
      <c r="I883" s="118">
        <v>0.55000001192092896</v>
      </c>
      <c r="J883" s="118">
        <v>0.55000001192092896</v>
      </c>
      <c r="K883" s="118">
        <v>-4.3000001907348597</v>
      </c>
      <c r="L883" s="181">
        <f>(K883+'NPV Calcs'!$D$13)*About!$B$135</f>
        <v>3.3780042462265745</v>
      </c>
      <c r="M883" s="95" t="str">
        <f>INDEX('IEA Tech to Policy Mapping'!$B$2:$B$13,MATCH($H883,'IEA Tech to Policy Mapping'!$A$2:$A$13,0))</f>
        <v>ngps - T&amp;D methane capture</v>
      </c>
      <c r="N883" s="182">
        <f>(J883*About!$A$132/1000)*10^12*'EPA to IEA Scaling'!$E$13</f>
        <v>12463127010.82736</v>
      </c>
      <c r="O883" s="183">
        <f>L883/About!$B$144</f>
        <v>6.3555699769804406</v>
      </c>
      <c r="P883" s="174"/>
    </row>
    <row r="884" spans="2:16" x14ac:dyDescent="0.45">
      <c r="B884" s="118" t="s">
        <v>1058</v>
      </c>
      <c r="C884" s="118" t="s">
        <v>777</v>
      </c>
      <c r="D884" s="118" t="s">
        <v>962</v>
      </c>
      <c r="E884" s="118" t="s">
        <v>999</v>
      </c>
      <c r="F884" s="118" t="s">
        <v>987</v>
      </c>
      <c r="G884" s="118" t="s">
        <v>988</v>
      </c>
      <c r="H884" s="118" t="s">
        <v>1003</v>
      </c>
      <c r="I884" s="118">
        <v>7.9999998211860601E-2</v>
      </c>
      <c r="J884" s="118">
        <v>7.9999998211860601E-2</v>
      </c>
      <c r="K884" s="118">
        <v>-4.3000001907348597</v>
      </c>
      <c r="L884" s="181">
        <f>(K884+'NPV Calcs'!$D$13)*About!$B$135</f>
        <v>3.3780042462265745</v>
      </c>
      <c r="M884" s="95" t="str">
        <f>INDEX('IEA Tech to Policy Mapping'!$B$2:$B$13,MATCH($H884,'IEA Tech to Policy Mapping'!$A$2:$A$13,0))</f>
        <v>ngps - T&amp;D methane capture</v>
      </c>
      <c r="N884" s="182">
        <f>(J884*About!$A$132/1000)*10^12*'EPA to IEA Scaling'!$E$13</f>
        <v>1812818394.4907289</v>
      </c>
      <c r="O884" s="183">
        <f>L884/About!$B$144</f>
        <v>6.3555699769804406</v>
      </c>
      <c r="P884" s="174"/>
    </row>
    <row r="885" spans="2:16" x14ac:dyDescent="0.45">
      <c r="B885" s="118" t="s">
        <v>166</v>
      </c>
      <c r="C885" s="118" t="s">
        <v>777</v>
      </c>
      <c r="D885" s="118" t="s">
        <v>962</v>
      </c>
      <c r="E885" s="118" t="s">
        <v>991</v>
      </c>
      <c r="F885" s="118" t="s">
        <v>987</v>
      </c>
      <c r="G885" s="118" t="s">
        <v>988</v>
      </c>
      <c r="H885" s="118" t="s">
        <v>998</v>
      </c>
      <c r="I885" s="118">
        <v>9.9999997764825804E-3</v>
      </c>
      <c r="J885" s="118">
        <v>9.9999997764825804E-3</v>
      </c>
      <c r="K885" s="118">
        <v>-4.2199997901916504</v>
      </c>
      <c r="L885" s="181">
        <f>(K885+'NPV Calcs'!$D$13)*About!$B$135</f>
        <v>3.449848991186883</v>
      </c>
      <c r="M885" s="95" t="str">
        <f>INDEX('IEA Tech to Policy Mapping'!$B$2:$B$13,MATCH($H885,'IEA Tech to Policy Mapping'!$A$2:$A$13,0))</f>
        <v>ngps - production methane capture</v>
      </c>
      <c r="N885" s="182">
        <f>(J885*About!$A$132/1000)*10^12*'EPA to IEA Scaling'!$E$13</f>
        <v>226602299.31134129</v>
      </c>
      <c r="O885" s="183">
        <f>L885/About!$B$144</f>
        <v>6.4907427804437932</v>
      </c>
      <c r="P885" s="174"/>
    </row>
    <row r="886" spans="2:16" x14ac:dyDescent="0.45">
      <c r="B886" s="118" t="s">
        <v>1059</v>
      </c>
      <c r="C886" s="118" t="s">
        <v>777</v>
      </c>
      <c r="D886" s="118" t="s">
        <v>962</v>
      </c>
      <c r="E886" s="118" t="s">
        <v>991</v>
      </c>
      <c r="F886" s="118" t="s">
        <v>987</v>
      </c>
      <c r="G886" s="118" t="s">
        <v>988</v>
      </c>
      <c r="H886" s="118" t="s">
        <v>1005</v>
      </c>
      <c r="I886" s="118">
        <v>3.9999999105930301E-2</v>
      </c>
      <c r="J886" s="118">
        <v>3.9999999105930301E-2</v>
      </c>
      <c r="K886" s="118">
        <v>-4.21000003814697</v>
      </c>
      <c r="L886" s="181">
        <f>(K886+'NPV Calcs'!$D$13)*About!$B$135</f>
        <v>3.4588293166657329</v>
      </c>
      <c r="M886" s="95" t="str">
        <f>INDEX('IEA Tech to Policy Mapping'!$B$2:$B$13,MATCH($H886,'IEA Tech to Policy Mapping'!$A$2:$A$13,0))</f>
        <v>ngps - production methane capture</v>
      </c>
      <c r="N886" s="182">
        <f>(J886*About!$A$132/1000)*10^12*'EPA to IEA Scaling'!$E$13</f>
        <v>906409197.24536443</v>
      </c>
      <c r="O886" s="183">
        <f>L886/About!$B$144</f>
        <v>6.5076388773213054</v>
      </c>
      <c r="P886" s="174"/>
    </row>
    <row r="887" spans="2:16" x14ac:dyDescent="0.45">
      <c r="B887" s="118" t="s">
        <v>334</v>
      </c>
      <c r="C887" s="118" t="s">
        <v>777</v>
      </c>
      <c r="D887" s="118" t="s">
        <v>985</v>
      </c>
      <c r="E887" s="118" t="s">
        <v>994</v>
      </c>
      <c r="F887" s="118" t="s">
        <v>987</v>
      </c>
      <c r="G887" s="118" t="s">
        <v>988</v>
      </c>
      <c r="H887" s="118" t="s">
        <v>1003</v>
      </c>
      <c r="I887" s="118">
        <v>9.6499996185302699</v>
      </c>
      <c r="J887" s="118">
        <v>9.6499996185302699</v>
      </c>
      <c r="K887" s="118">
        <v>-4.1900000572204501</v>
      </c>
      <c r="L887" s="181">
        <f>(K887+'NPV Calcs'!$D$13)*About!$B$135</f>
        <v>3.4767903958493402</v>
      </c>
      <c r="M887" s="95" t="str">
        <f>INDEX('IEA Tech to Policy Mapping'!$B$2:$B$13,MATCH($H887,'IEA Tech to Policy Mapping'!$A$2:$A$13,0))</f>
        <v>ngps - T&amp;D methane capture</v>
      </c>
      <c r="N887" s="182">
        <f>(J887*About!$A$132/1000)*10^12*'EPA to IEA Scaling'!$E$13</f>
        <v>218671215078.93509</v>
      </c>
      <c r="O887" s="183">
        <f>L887/About!$B$144</f>
        <v>6.5414318767649906</v>
      </c>
      <c r="P887" s="174"/>
    </row>
    <row r="888" spans="2:16" x14ac:dyDescent="0.45">
      <c r="B888" s="118" t="s">
        <v>263</v>
      </c>
      <c r="C888" s="118" t="s">
        <v>777</v>
      </c>
      <c r="D888" s="118" t="s">
        <v>985</v>
      </c>
      <c r="E888" s="118" t="s">
        <v>994</v>
      </c>
      <c r="F888" s="118" t="s">
        <v>987</v>
      </c>
      <c r="G888" s="118" t="s">
        <v>988</v>
      </c>
      <c r="H888" s="118" t="s">
        <v>1003</v>
      </c>
      <c r="I888" s="118">
        <v>0.28000000119209201</v>
      </c>
      <c r="J888" s="118">
        <v>0.28000000119209201</v>
      </c>
      <c r="K888" s="118">
        <v>-4.1900000572204501</v>
      </c>
      <c r="L888" s="181">
        <f>(K888+'NPV Calcs'!$D$13)*About!$B$135</f>
        <v>3.4767903958493402</v>
      </c>
      <c r="M888" s="95" t="str">
        <f>INDEX('IEA Tech to Policy Mapping'!$B$2:$B$13,MATCH($H888,'IEA Tech to Policy Mapping'!$A$2:$A$13,0))</f>
        <v>ngps - T&amp;D methane capture</v>
      </c>
      <c r="N888" s="182">
        <f>(J888*About!$A$132/1000)*10^12*'EPA to IEA Scaling'!$E$13</f>
        <v>6344864549.5494089</v>
      </c>
      <c r="O888" s="183">
        <f>L888/About!$B$144</f>
        <v>6.5414318767649906</v>
      </c>
      <c r="P888" s="174"/>
    </row>
    <row r="889" spans="2:16" x14ac:dyDescent="0.45">
      <c r="B889" s="118" t="s">
        <v>168</v>
      </c>
      <c r="C889" s="118" t="s">
        <v>777</v>
      </c>
      <c r="D889" s="118" t="s">
        <v>985</v>
      </c>
      <c r="E889" s="118" t="s">
        <v>994</v>
      </c>
      <c r="F889" s="118" t="s">
        <v>987</v>
      </c>
      <c r="G889" s="118" t="s">
        <v>988</v>
      </c>
      <c r="H889" s="118" t="s">
        <v>1003</v>
      </c>
      <c r="I889" s="118">
        <v>7.9999998211860601E-2</v>
      </c>
      <c r="J889" s="118">
        <v>7.9999998211860601E-2</v>
      </c>
      <c r="K889" s="118">
        <v>-4.1900000572204501</v>
      </c>
      <c r="L889" s="181">
        <f>(K889+'NPV Calcs'!$D$13)*About!$B$135</f>
        <v>3.4767903958493402</v>
      </c>
      <c r="M889" s="95" t="str">
        <f>INDEX('IEA Tech to Policy Mapping'!$B$2:$B$13,MATCH($H889,'IEA Tech to Policy Mapping'!$A$2:$A$13,0))</f>
        <v>ngps - T&amp;D methane capture</v>
      </c>
      <c r="N889" s="182">
        <f>(J889*About!$A$132/1000)*10^12*'EPA to IEA Scaling'!$E$13</f>
        <v>1812818394.4907289</v>
      </c>
      <c r="O889" s="183">
        <f>L889/About!$B$144</f>
        <v>6.5414318767649906</v>
      </c>
      <c r="P889" s="174"/>
    </row>
    <row r="890" spans="2:16" x14ac:dyDescent="0.45">
      <c r="B890" s="118" t="s">
        <v>1057</v>
      </c>
      <c r="C890" s="118" t="s">
        <v>777</v>
      </c>
      <c r="D890" s="118" t="s">
        <v>985</v>
      </c>
      <c r="E890" s="118" t="s">
        <v>994</v>
      </c>
      <c r="F890" s="118" t="s">
        <v>987</v>
      </c>
      <c r="G890" s="118" t="s">
        <v>988</v>
      </c>
      <c r="H890" s="118" t="s">
        <v>1003</v>
      </c>
      <c r="I890" s="118">
        <v>7.0000000298023196E-2</v>
      </c>
      <c r="J890" s="118">
        <v>7.0000000298023196E-2</v>
      </c>
      <c r="K890" s="118">
        <v>-4.1900000572204501</v>
      </c>
      <c r="L890" s="181">
        <f>(K890+'NPV Calcs'!$D$13)*About!$B$135</f>
        <v>3.4767903958493402</v>
      </c>
      <c r="M890" s="95" t="str">
        <f>INDEX('IEA Tech to Policy Mapping'!$B$2:$B$13,MATCH($H890,'IEA Tech to Policy Mapping'!$A$2:$A$13,0))</f>
        <v>ngps - T&amp;D methane capture</v>
      </c>
      <c r="N890" s="182">
        <f>(J890*About!$A$132/1000)*10^12*'EPA to IEA Scaling'!$E$13</f>
        <v>1586216137.3873568</v>
      </c>
      <c r="O890" s="183">
        <f>L890/About!$B$144</f>
        <v>6.5414318767649906</v>
      </c>
      <c r="P890" s="174"/>
    </row>
    <row r="891" spans="2:16" x14ac:dyDescent="0.45">
      <c r="B891" s="118" t="s">
        <v>258</v>
      </c>
      <c r="C891" s="118" t="s">
        <v>777</v>
      </c>
      <c r="D891" s="118" t="s">
        <v>985</v>
      </c>
      <c r="E891" s="118" t="s">
        <v>1007</v>
      </c>
      <c r="F891" s="118" t="s">
        <v>997</v>
      </c>
      <c r="G891" s="118" t="s">
        <v>1000</v>
      </c>
      <c r="H891" s="118" t="s">
        <v>1008</v>
      </c>
      <c r="I891" s="118">
        <v>7.9999998211860601E-2</v>
      </c>
      <c r="J891" s="118">
        <v>7.0000000298023196E-2</v>
      </c>
      <c r="K891" s="118">
        <v>-4.1900000572204501</v>
      </c>
      <c r="L891" s="181">
        <f>(K891+'NPV Calcs'!$D$13)*About!$B$135</f>
        <v>3.4767903958493402</v>
      </c>
      <c r="M891" s="95" t="str">
        <f>INDEX('IEA Tech to Policy Mapping'!$B$2:$B$13,MATCH($H891,'IEA Tech to Policy Mapping'!$A$2:$A$13,0))</f>
        <v>ngps - T&amp;D methane capture</v>
      </c>
      <c r="N891" s="182">
        <f>(J891*About!$A$132/1000)*10^12*'EPA to IEA Scaling'!$E$13</f>
        <v>1586216137.3873568</v>
      </c>
      <c r="O891" s="183">
        <f>L891/About!$B$144</f>
        <v>6.5414318767649906</v>
      </c>
      <c r="P891" s="174"/>
    </row>
    <row r="892" spans="2:16" x14ac:dyDescent="0.45">
      <c r="B892" s="118" t="s">
        <v>330</v>
      </c>
      <c r="C892" s="118" t="s">
        <v>777</v>
      </c>
      <c r="D892" s="118" t="s">
        <v>985</v>
      </c>
      <c r="E892" s="118" t="s">
        <v>1007</v>
      </c>
      <c r="F892" s="118" t="s">
        <v>997</v>
      </c>
      <c r="G892" s="118" t="s">
        <v>1000</v>
      </c>
      <c r="H892" s="118" t="s">
        <v>1008</v>
      </c>
      <c r="I892" s="118">
        <v>5.0000000745057997E-2</v>
      </c>
      <c r="J892" s="118">
        <v>5.0000000745057997E-2</v>
      </c>
      <c r="K892" s="118">
        <v>-4.1900000572204501</v>
      </c>
      <c r="L892" s="181">
        <f>(K892+'NPV Calcs'!$D$13)*About!$B$135</f>
        <v>3.4767903958493402</v>
      </c>
      <c r="M892" s="95" t="str">
        <f>INDEX('IEA Tech to Policy Mapping'!$B$2:$B$13,MATCH($H892,'IEA Tech to Policy Mapping'!$A$2:$A$13,0))</f>
        <v>ngps - T&amp;D methane capture</v>
      </c>
      <c r="N892" s="182">
        <f>(J892*About!$A$132/1000)*10^12*'EPA to IEA Scaling'!$E$13</f>
        <v>1133011538.7646732</v>
      </c>
      <c r="O892" s="183">
        <f>L892/About!$B$144</f>
        <v>6.5414318767649906</v>
      </c>
      <c r="P892" s="174"/>
    </row>
    <row r="893" spans="2:16" x14ac:dyDescent="0.45">
      <c r="B893" s="118" t="s">
        <v>258</v>
      </c>
      <c r="C893" s="118" t="s">
        <v>777</v>
      </c>
      <c r="D893" s="118" t="s">
        <v>962</v>
      </c>
      <c r="E893" s="118" t="s">
        <v>996</v>
      </c>
      <c r="F893" s="118" t="s">
        <v>997</v>
      </c>
      <c r="G893" s="118" t="s">
        <v>1000</v>
      </c>
      <c r="H893" s="118" t="s">
        <v>1008</v>
      </c>
      <c r="I893" s="118">
        <v>14.789999961853001</v>
      </c>
      <c r="J893" s="118">
        <v>12.569999694824199</v>
      </c>
      <c r="K893" s="118">
        <v>-4.1900000572204501</v>
      </c>
      <c r="L893" s="181">
        <f>(K893+'NPV Calcs'!$D$13)*About!$B$135</f>
        <v>3.4767903958493402</v>
      </c>
      <c r="M893" s="95" t="str">
        <f>INDEX('IEA Tech to Policy Mapping'!$B$2:$B$13,MATCH($H893,'IEA Tech to Policy Mapping'!$A$2:$A$13,0))</f>
        <v>ngps - T&amp;D methane capture</v>
      </c>
      <c r="N893" s="182">
        <f>(J893*About!$A$132/1000)*10^12*'EPA to IEA Scaling'!$E$13</f>
        <v>284839089685.65198</v>
      </c>
      <c r="O893" s="183">
        <f>L893/About!$B$144</f>
        <v>6.5414318767649906</v>
      </c>
      <c r="P893" s="174"/>
    </row>
    <row r="894" spans="2:16" x14ac:dyDescent="0.45">
      <c r="B894" s="118" t="s">
        <v>330</v>
      </c>
      <c r="C894" s="118" t="s">
        <v>777</v>
      </c>
      <c r="D894" s="118" t="s">
        <v>962</v>
      </c>
      <c r="E894" s="118" t="s">
        <v>996</v>
      </c>
      <c r="F894" s="118" t="s">
        <v>997</v>
      </c>
      <c r="G894" s="118" t="s">
        <v>1000</v>
      </c>
      <c r="H894" s="118" t="s">
        <v>1008</v>
      </c>
      <c r="I894" s="118">
        <v>46.619998931884702</v>
      </c>
      <c r="J894" s="118">
        <v>39.630001068115199</v>
      </c>
      <c r="K894" s="118">
        <v>-4.1900000572204501</v>
      </c>
      <c r="L894" s="181">
        <f>(K894+'NPV Calcs'!$D$13)*About!$B$135</f>
        <v>3.4767903958493402</v>
      </c>
      <c r="M894" s="95" t="str">
        <f>INDEX('IEA Tech to Policy Mapping'!$B$2:$B$13,MATCH($H894,'IEA Tech to Policy Mapping'!$A$2:$A$13,0))</f>
        <v>ngps - T&amp;D methane capture</v>
      </c>
      <c r="N894" s="182">
        <f>(J894*About!$A$132/1000)*10^12*'EPA to IEA Scaling'!$E$13</f>
        <v>898024956447.00354</v>
      </c>
      <c r="O894" s="183">
        <f>L894/About!$B$144</f>
        <v>6.5414318767649906</v>
      </c>
      <c r="P894" s="174"/>
    </row>
    <row r="895" spans="2:16" x14ac:dyDescent="0.45">
      <c r="B895" s="118" t="s">
        <v>334</v>
      </c>
      <c r="C895" s="118" t="s">
        <v>777</v>
      </c>
      <c r="D895" s="118" t="s">
        <v>962</v>
      </c>
      <c r="E895" s="118" t="s">
        <v>993</v>
      </c>
      <c r="F895" s="118" t="s">
        <v>987</v>
      </c>
      <c r="G895" s="118" t="s">
        <v>988</v>
      </c>
      <c r="H895" s="118" t="s">
        <v>998</v>
      </c>
      <c r="I895" s="118">
        <v>5.9999998658895402E-2</v>
      </c>
      <c r="J895" s="118">
        <v>5.9999998658895402E-2</v>
      </c>
      <c r="K895" s="118">
        <v>-4.1399998664855904</v>
      </c>
      <c r="L895" s="181">
        <f>(K895+'NPV Calcs'!$D$13)*About!$B$135</f>
        <v>3.5216933079212933</v>
      </c>
      <c r="M895" s="95" t="str">
        <f>INDEX('IEA Tech to Policy Mapping'!$B$2:$B$13,MATCH($H895,'IEA Tech to Policy Mapping'!$A$2:$A$13,0))</f>
        <v>ngps - production methane capture</v>
      </c>
      <c r="N895" s="182">
        <f>(J895*About!$A$132/1000)*10^12*'EPA to IEA Scaling'!$E$13</f>
        <v>1359613795.8680458</v>
      </c>
      <c r="O895" s="183">
        <f>L895/About!$B$144</f>
        <v>6.6259147782185011</v>
      </c>
      <c r="P895" s="174"/>
    </row>
    <row r="896" spans="2:16" x14ac:dyDescent="0.45">
      <c r="B896" s="118" t="s">
        <v>168</v>
      </c>
      <c r="C896" s="118" t="s">
        <v>777</v>
      </c>
      <c r="D896" s="118" t="s">
        <v>962</v>
      </c>
      <c r="E896" s="118" t="s">
        <v>991</v>
      </c>
      <c r="F896" s="118" t="s">
        <v>987</v>
      </c>
      <c r="G896" s="118" t="s">
        <v>988</v>
      </c>
      <c r="H896" s="118" t="s">
        <v>998</v>
      </c>
      <c r="I896" s="118">
        <v>1.66999995708465</v>
      </c>
      <c r="J896" s="118">
        <v>1.66999995708465</v>
      </c>
      <c r="K896" s="118">
        <v>-4.1399998664855904</v>
      </c>
      <c r="L896" s="181">
        <f>(K896+'NPV Calcs'!$D$13)*About!$B$135</f>
        <v>3.5216933079212933</v>
      </c>
      <c r="M896" s="95" t="str">
        <f>INDEX('IEA Tech to Policy Mapping'!$B$2:$B$13,MATCH($H896,'IEA Tech to Policy Mapping'!$A$2:$A$13,0))</f>
        <v>ngps - production methane capture</v>
      </c>
      <c r="N896" s="182">
        <f>(J896*About!$A$132/1000)*10^12*'EPA to IEA Scaling'!$E$13</f>
        <v>37842583858.369965</v>
      </c>
      <c r="O896" s="183">
        <f>L896/About!$B$144</f>
        <v>6.6259147782185011</v>
      </c>
      <c r="P896" s="174"/>
    </row>
    <row r="897" spans="2:16" x14ac:dyDescent="0.45">
      <c r="B897" s="118" t="s">
        <v>334</v>
      </c>
      <c r="C897" s="118" t="s">
        <v>777</v>
      </c>
      <c r="D897" s="118" t="s">
        <v>985</v>
      </c>
      <c r="E897" s="118" t="s">
        <v>986</v>
      </c>
      <c r="F897" s="118" t="s">
        <v>987</v>
      </c>
      <c r="G897" s="118" t="s">
        <v>988</v>
      </c>
      <c r="H897" s="118" t="s">
        <v>998</v>
      </c>
      <c r="I897" s="118">
        <v>0.69999998807907104</v>
      </c>
      <c r="J897" s="118">
        <v>0.69999998807907104</v>
      </c>
      <c r="K897" s="118">
        <v>-4.1399998664855904</v>
      </c>
      <c r="L897" s="181">
        <f>(K897+'NPV Calcs'!$D$13)*About!$B$135</f>
        <v>3.5216933079212933</v>
      </c>
      <c r="M897" s="95" t="str">
        <f>INDEX('IEA Tech to Policy Mapping'!$B$2:$B$13,MATCH($H897,'IEA Tech to Policy Mapping'!$A$2:$A$13,0))</f>
        <v>ngps - production methane capture</v>
      </c>
      <c r="N897" s="182">
        <f>(J897*About!$A$132/1000)*10^12*'EPA to IEA Scaling'!$E$13</f>
        <v>15862161036.209827</v>
      </c>
      <c r="O897" s="183">
        <f>L897/About!$B$144</f>
        <v>6.6259147782185011</v>
      </c>
      <c r="P897" s="174"/>
    </row>
    <row r="898" spans="2:16" x14ac:dyDescent="0.45">
      <c r="B898" s="118" t="s">
        <v>334</v>
      </c>
      <c r="C898" s="118" t="s">
        <v>777</v>
      </c>
      <c r="D898" s="118" t="s">
        <v>962</v>
      </c>
      <c r="E898" s="118" t="s">
        <v>991</v>
      </c>
      <c r="F898" s="118" t="s">
        <v>987</v>
      </c>
      <c r="G898" s="118" t="s">
        <v>988</v>
      </c>
      <c r="H898" s="118" t="s">
        <v>998</v>
      </c>
      <c r="I898" s="118">
        <v>0.109999999403953</v>
      </c>
      <c r="J898" s="118">
        <v>0.109999999403953</v>
      </c>
      <c r="K898" s="118">
        <v>-4.1399998664855904</v>
      </c>
      <c r="L898" s="181">
        <f>(K898+'NPV Calcs'!$D$13)*About!$B$135</f>
        <v>3.5216933079212933</v>
      </c>
      <c r="M898" s="95" t="str">
        <f>INDEX('IEA Tech to Policy Mapping'!$B$2:$B$13,MATCH($H898,'IEA Tech to Policy Mapping'!$A$2:$A$13,0))</f>
        <v>ngps - production methane capture</v>
      </c>
      <c r="N898" s="182">
        <f>(J898*About!$A$132/1000)*10^12*'EPA to IEA Scaling'!$E$13</f>
        <v>2492625334.6327105</v>
      </c>
      <c r="O898" s="183">
        <f>L898/About!$B$144</f>
        <v>6.6259147782185011</v>
      </c>
      <c r="P898" s="174"/>
    </row>
    <row r="899" spans="2:16" x14ac:dyDescent="0.45">
      <c r="B899" s="118" t="s">
        <v>168</v>
      </c>
      <c r="C899" s="118" t="s">
        <v>777</v>
      </c>
      <c r="D899" s="118" t="s">
        <v>985</v>
      </c>
      <c r="E899" s="118" t="s">
        <v>986</v>
      </c>
      <c r="F899" s="118" t="s">
        <v>987</v>
      </c>
      <c r="G899" s="118" t="s">
        <v>988</v>
      </c>
      <c r="H899" s="118" t="s">
        <v>998</v>
      </c>
      <c r="I899" s="118">
        <v>2.2300000190734801</v>
      </c>
      <c r="J899" s="118">
        <v>2.2300000190734801</v>
      </c>
      <c r="K899" s="118">
        <v>-4.1399998664855904</v>
      </c>
      <c r="L899" s="181">
        <f>(K899+'NPV Calcs'!$D$13)*About!$B$135</f>
        <v>3.5216933079212933</v>
      </c>
      <c r="M899" s="95" t="str">
        <f>INDEX('IEA Tech to Policy Mapping'!$B$2:$B$13,MATCH($H899,'IEA Tech to Policy Mapping'!$A$2:$A$13,0))</f>
        <v>ngps - production methane capture</v>
      </c>
      <c r="N899" s="182">
        <f>(J899*About!$A$132/1000)*10^12*'EPA to IEA Scaling'!$E$13</f>
        <v>50532314308.123802</v>
      </c>
      <c r="O899" s="183">
        <f>L899/About!$B$144</f>
        <v>6.6259147782185011</v>
      </c>
      <c r="P899" s="174"/>
    </row>
    <row r="900" spans="2:16" x14ac:dyDescent="0.45">
      <c r="B900" s="118" t="s">
        <v>263</v>
      </c>
      <c r="C900" s="118" t="s">
        <v>777</v>
      </c>
      <c r="D900" s="118" t="s">
        <v>962</v>
      </c>
      <c r="E900" s="118" t="s">
        <v>991</v>
      </c>
      <c r="F900" s="118" t="s">
        <v>987</v>
      </c>
      <c r="G900" s="118" t="s">
        <v>988</v>
      </c>
      <c r="H900" s="118" t="s">
        <v>998</v>
      </c>
      <c r="I900" s="118">
        <v>11.7299995422363</v>
      </c>
      <c r="J900" s="118">
        <v>11.7299995422363</v>
      </c>
      <c r="K900" s="118">
        <v>-4.13000011444091</v>
      </c>
      <c r="L900" s="181">
        <f>(K900+'NPV Calcs'!$D$13)*About!$B$135</f>
        <v>3.5306736334001432</v>
      </c>
      <c r="M900" s="95" t="str">
        <f>INDEX('IEA Tech to Policy Mapping'!$B$2:$B$13,MATCH($H900,'IEA Tech to Policy Mapping'!$A$2:$A$13,0))</f>
        <v>ngps - production methane capture</v>
      </c>
      <c r="N900" s="182">
        <f>(J900*About!$A$132/1000)*10^12*'EPA to IEA Scaling'!$E$13</f>
        <v>265804492660.36603</v>
      </c>
      <c r="O900" s="183">
        <f>L900/About!$B$144</f>
        <v>6.6428108750960124</v>
      </c>
      <c r="P900" s="174"/>
    </row>
    <row r="901" spans="2:16" x14ac:dyDescent="0.45">
      <c r="B901" s="118" t="s">
        <v>1057</v>
      </c>
      <c r="C901" s="118" t="s">
        <v>777</v>
      </c>
      <c r="D901" s="118" t="s">
        <v>962</v>
      </c>
      <c r="E901" s="118" t="s">
        <v>991</v>
      </c>
      <c r="F901" s="118" t="s">
        <v>987</v>
      </c>
      <c r="G901" s="118" t="s">
        <v>988</v>
      </c>
      <c r="H901" s="118" t="s">
        <v>998</v>
      </c>
      <c r="I901" s="118">
        <v>2.67000007629394</v>
      </c>
      <c r="J901" s="118">
        <v>2.67000007629394</v>
      </c>
      <c r="K901" s="118">
        <v>-4.13000011444091</v>
      </c>
      <c r="L901" s="181">
        <f>(K901+'NPV Calcs'!$D$13)*About!$B$135</f>
        <v>3.5306736334001432</v>
      </c>
      <c r="M901" s="95" t="str">
        <f>INDEX('IEA Tech to Policy Mapping'!$B$2:$B$13,MATCH($H901,'IEA Tech to Policy Mapping'!$A$2:$A$13,0))</f>
        <v>ngps - production methane capture</v>
      </c>
      <c r="N901" s="182">
        <f>(J901*About!$A$132/1000)*10^12*'EPA to IEA Scaling'!$E$13</f>
        <v>60502816997.3097</v>
      </c>
      <c r="O901" s="183">
        <f>L901/About!$B$144</f>
        <v>6.6428108750960124</v>
      </c>
      <c r="P901" s="174"/>
    </row>
    <row r="902" spans="2:16" x14ac:dyDescent="0.45">
      <c r="B902" s="118" t="s">
        <v>1058</v>
      </c>
      <c r="C902" s="118" t="s">
        <v>777</v>
      </c>
      <c r="D902" s="118" t="s">
        <v>962</v>
      </c>
      <c r="E902" s="118" t="s">
        <v>991</v>
      </c>
      <c r="F902" s="118" t="s">
        <v>987</v>
      </c>
      <c r="G902" s="118" t="s">
        <v>988</v>
      </c>
      <c r="H902" s="118" t="s">
        <v>998</v>
      </c>
      <c r="I902" s="118">
        <v>0.5</v>
      </c>
      <c r="J902" s="118">
        <v>0.5</v>
      </c>
      <c r="K902" s="118">
        <v>-4.13000011444091</v>
      </c>
      <c r="L902" s="181">
        <f>(K902+'NPV Calcs'!$D$13)*About!$B$135</f>
        <v>3.5306736334001432</v>
      </c>
      <c r="M902" s="95" t="str">
        <f>INDEX('IEA Tech to Policy Mapping'!$B$2:$B$13,MATCH($H902,'IEA Tech to Policy Mapping'!$A$2:$A$13,0))</f>
        <v>ngps - production methane capture</v>
      </c>
      <c r="N902" s="182">
        <f>(J902*About!$A$132/1000)*10^12*'EPA to IEA Scaling'!$E$13</f>
        <v>11330115218.814875</v>
      </c>
      <c r="O902" s="183">
        <f>L902/About!$B$144</f>
        <v>6.6428108750960124</v>
      </c>
      <c r="P902" s="174"/>
    </row>
    <row r="903" spans="2:16" x14ac:dyDescent="0.45">
      <c r="B903" s="118" t="s">
        <v>263</v>
      </c>
      <c r="C903" s="118" t="s">
        <v>777</v>
      </c>
      <c r="D903" s="118" t="s">
        <v>985</v>
      </c>
      <c r="E903" s="118" t="s">
        <v>986</v>
      </c>
      <c r="F903" s="118" t="s">
        <v>987</v>
      </c>
      <c r="G903" s="118" t="s">
        <v>988</v>
      </c>
      <c r="H903" s="118" t="s">
        <v>998</v>
      </c>
      <c r="I903" s="118">
        <v>2.3199999332427899</v>
      </c>
      <c r="J903" s="118">
        <v>2.3199999332427899</v>
      </c>
      <c r="K903" s="118">
        <v>-4.13000011444091</v>
      </c>
      <c r="L903" s="181">
        <f>(K903+'NPV Calcs'!$D$13)*About!$B$135</f>
        <v>3.5306736334001432</v>
      </c>
      <c r="M903" s="95" t="str">
        <f>INDEX('IEA Tech to Policy Mapping'!$B$2:$B$13,MATCH($H903,'IEA Tech to Policy Mapping'!$A$2:$A$13,0))</f>
        <v>ngps - production methane capture</v>
      </c>
      <c r="N903" s="182">
        <f>(J903*About!$A$132/1000)*10^12*'EPA to IEA Scaling'!$E$13</f>
        <v>52571733102.567253</v>
      </c>
      <c r="O903" s="183">
        <f>L903/About!$B$144</f>
        <v>6.6428108750960124</v>
      </c>
      <c r="P903" s="174"/>
    </row>
    <row r="904" spans="2:16" x14ac:dyDescent="0.45">
      <c r="B904" s="118" t="s">
        <v>1057</v>
      </c>
      <c r="C904" s="118" t="s">
        <v>777</v>
      </c>
      <c r="D904" s="118" t="s">
        <v>985</v>
      </c>
      <c r="E904" s="118" t="s">
        <v>986</v>
      </c>
      <c r="F904" s="118" t="s">
        <v>987</v>
      </c>
      <c r="G904" s="118" t="s">
        <v>988</v>
      </c>
      <c r="H904" s="118" t="s">
        <v>998</v>
      </c>
      <c r="I904" s="118">
        <v>1.3099999427795399</v>
      </c>
      <c r="J904" s="118">
        <v>1.3099999427795399</v>
      </c>
      <c r="K904" s="118">
        <v>-4.13000011444091</v>
      </c>
      <c r="L904" s="181">
        <f>(K904+'NPV Calcs'!$D$13)*About!$B$135</f>
        <v>3.5306736334001432</v>
      </c>
      <c r="M904" s="95" t="str">
        <f>INDEX('IEA Tech to Policy Mapping'!$B$2:$B$13,MATCH($H904,'IEA Tech to Policy Mapping'!$A$2:$A$13,0))</f>
        <v>ngps - production methane capture</v>
      </c>
      <c r="N904" s="182">
        <f>(J904*About!$A$132/1000)*10^12*'EPA to IEA Scaling'!$E$13</f>
        <v>29684900576.666161</v>
      </c>
      <c r="O904" s="183">
        <f>L904/About!$B$144</f>
        <v>6.6428108750960124</v>
      </c>
      <c r="P904" s="174"/>
    </row>
    <row r="905" spans="2:16" x14ac:dyDescent="0.45">
      <c r="B905" s="118" t="s">
        <v>1058</v>
      </c>
      <c r="C905" s="118" t="s">
        <v>777</v>
      </c>
      <c r="D905" s="118" t="s">
        <v>985</v>
      </c>
      <c r="E905" s="118" t="s">
        <v>986</v>
      </c>
      <c r="F905" s="118" t="s">
        <v>987</v>
      </c>
      <c r="G905" s="118" t="s">
        <v>988</v>
      </c>
      <c r="H905" s="118" t="s">
        <v>998</v>
      </c>
      <c r="I905" s="118">
        <v>0.64999997615814198</v>
      </c>
      <c r="J905" s="118">
        <v>0.64999997615814198</v>
      </c>
      <c r="K905" s="118">
        <v>-4.13000011444091</v>
      </c>
      <c r="L905" s="181">
        <f>(K905+'NPV Calcs'!$D$13)*About!$B$135</f>
        <v>3.5306736334001432</v>
      </c>
      <c r="M905" s="95" t="str">
        <f>INDEX('IEA Tech to Policy Mapping'!$B$2:$B$13,MATCH($H905,'IEA Tech to Policy Mapping'!$A$2:$A$13,0))</f>
        <v>ngps - production methane capture</v>
      </c>
      <c r="N905" s="182">
        <f>(J905*About!$A$132/1000)*10^12*'EPA to IEA Scaling'!$E$13</f>
        <v>14729149244.19734</v>
      </c>
      <c r="O905" s="183">
        <f>L905/About!$B$144</f>
        <v>6.6428108750960124</v>
      </c>
      <c r="P905" s="174"/>
    </row>
    <row r="906" spans="2:16" x14ac:dyDescent="0.45">
      <c r="B906" s="118" t="s">
        <v>231</v>
      </c>
      <c r="C906" s="118" t="s">
        <v>777</v>
      </c>
      <c r="D906" s="118" t="s">
        <v>962</v>
      </c>
      <c r="E906" s="118" t="s">
        <v>999</v>
      </c>
      <c r="F906" s="118" t="s">
        <v>987</v>
      </c>
      <c r="G906" s="118" t="s">
        <v>988</v>
      </c>
      <c r="H906" s="118" t="s">
        <v>1003</v>
      </c>
      <c r="I906" s="118">
        <v>2.9999999329447701E-2</v>
      </c>
      <c r="J906" s="118">
        <v>2.9999999329447701E-2</v>
      </c>
      <c r="K906" s="118">
        <v>-4.13000011444091</v>
      </c>
      <c r="L906" s="181">
        <f>(K906+'NPV Calcs'!$D$13)*About!$B$135</f>
        <v>3.5306736334001432</v>
      </c>
      <c r="M906" s="95" t="str">
        <f>INDEX('IEA Tech to Policy Mapping'!$B$2:$B$13,MATCH($H906,'IEA Tech to Policy Mapping'!$A$2:$A$13,0))</f>
        <v>ngps - T&amp;D methane capture</v>
      </c>
      <c r="N906" s="182">
        <f>(J906*About!$A$132/1000)*10^12*'EPA to IEA Scaling'!$E$13</f>
        <v>679806897.9340229</v>
      </c>
      <c r="O906" s="183">
        <f>L906/About!$B$144</f>
        <v>6.6428108750960124</v>
      </c>
      <c r="P906" s="174"/>
    </row>
    <row r="907" spans="2:16" x14ac:dyDescent="0.45">
      <c r="B907" s="118" t="s">
        <v>1057</v>
      </c>
      <c r="C907" s="118" t="s">
        <v>777</v>
      </c>
      <c r="D907" s="118" t="s">
        <v>962</v>
      </c>
      <c r="E907" s="118" t="s">
        <v>993</v>
      </c>
      <c r="F907" s="118" t="s">
        <v>987</v>
      </c>
      <c r="G907" s="118" t="s">
        <v>988</v>
      </c>
      <c r="H907" s="118" t="s">
        <v>998</v>
      </c>
      <c r="I907" s="118">
        <v>0.18999999761581399</v>
      </c>
      <c r="J907" s="118">
        <v>0.18999999761581399</v>
      </c>
      <c r="K907" s="118">
        <v>-4.13000011444091</v>
      </c>
      <c r="L907" s="181">
        <f>(K907+'NPV Calcs'!$D$13)*About!$B$135</f>
        <v>3.5306736334001432</v>
      </c>
      <c r="M907" s="95" t="str">
        <f>INDEX('IEA Tech to Policy Mapping'!$B$2:$B$13,MATCH($H907,'IEA Tech to Policy Mapping'!$A$2:$A$13,0))</f>
        <v>ngps - production methane capture</v>
      </c>
      <c r="N907" s="182">
        <f>(J907*About!$A$132/1000)*10^12*'EPA to IEA Scaling'!$E$13</f>
        <v>4305443729.1234484</v>
      </c>
      <c r="O907" s="183">
        <f>L907/About!$B$144</f>
        <v>6.6428108750960124</v>
      </c>
      <c r="P907" s="174"/>
    </row>
    <row r="908" spans="2:16" x14ac:dyDescent="0.45">
      <c r="B908" s="118" t="s">
        <v>243</v>
      </c>
      <c r="C908" s="118" t="s">
        <v>777</v>
      </c>
      <c r="D908" s="118" t="s">
        <v>962</v>
      </c>
      <c r="E908" s="118" t="s">
        <v>999</v>
      </c>
      <c r="F908" s="118" t="s">
        <v>987</v>
      </c>
      <c r="G908" s="118" t="s">
        <v>988</v>
      </c>
      <c r="H908" s="118" t="s">
        <v>1003</v>
      </c>
      <c r="I908" s="118">
        <v>0.61000001430511397</v>
      </c>
      <c r="J908" s="118">
        <v>0.61000001430511397</v>
      </c>
      <c r="K908" s="118">
        <v>-4.0599999427795401</v>
      </c>
      <c r="L908" s="181">
        <f>(K908+'NPV Calcs'!$D$13)*About!$B$135</f>
        <v>3.5935376246556952</v>
      </c>
      <c r="M908" s="95" t="str">
        <f>INDEX('IEA Tech to Policy Mapping'!$B$2:$B$13,MATCH($H908,'IEA Tech to Policy Mapping'!$A$2:$A$13,0))</f>
        <v>ngps - T&amp;D methane capture</v>
      </c>
      <c r="N908" s="182">
        <f>(J908*About!$A$132/1000)*10^12*'EPA to IEA Scaling'!$E$13</f>
        <v>13822740891.111326</v>
      </c>
      <c r="O908" s="183">
        <f>L908/About!$B$144</f>
        <v>6.761086775993193</v>
      </c>
      <c r="P908" s="174"/>
    </row>
    <row r="909" spans="2:16" x14ac:dyDescent="0.45">
      <c r="B909" s="118" t="s">
        <v>1059</v>
      </c>
      <c r="C909" s="118" t="s">
        <v>777</v>
      </c>
      <c r="D909" s="118" t="s">
        <v>962</v>
      </c>
      <c r="E909" s="118" t="s">
        <v>996</v>
      </c>
      <c r="F909" s="118" t="s">
        <v>997</v>
      </c>
      <c r="G909" s="118" t="s">
        <v>1000</v>
      </c>
      <c r="H909" s="118" t="s">
        <v>1008</v>
      </c>
      <c r="I909" s="118">
        <v>29.799999237060501</v>
      </c>
      <c r="J909" s="118">
        <v>25.329999923706001</v>
      </c>
      <c r="K909" s="118">
        <v>-4.0300002098083496</v>
      </c>
      <c r="L909" s="181">
        <f>(K909+'NPV Calcs'!$D$13)*About!$B$135</f>
        <v>3.620479029318143</v>
      </c>
      <c r="M909" s="95" t="str">
        <f>INDEX('IEA Tech to Policy Mapping'!$B$2:$B$13,MATCH($H909,'IEA Tech to Policy Mapping'!$A$2:$A$13,0))</f>
        <v>ngps - T&amp;D methane capture</v>
      </c>
      <c r="N909" s="182">
        <f>(J909*About!$A$132/1000)*10^12*'EPA to IEA Scaling'!$E$13</f>
        <v>573983635256.32202</v>
      </c>
      <c r="O909" s="183">
        <f>L909/About!$B$144</f>
        <v>6.8117758723143726</v>
      </c>
      <c r="P909" s="174"/>
    </row>
    <row r="910" spans="2:16" x14ac:dyDescent="0.45">
      <c r="B910" s="118" t="s">
        <v>1059</v>
      </c>
      <c r="C910" s="118" t="s">
        <v>777</v>
      </c>
      <c r="D910" s="118" t="s">
        <v>985</v>
      </c>
      <c r="E910" s="118" t="s">
        <v>1007</v>
      </c>
      <c r="F910" s="118" t="s">
        <v>997</v>
      </c>
      <c r="G910" s="118" t="s">
        <v>1000</v>
      </c>
      <c r="H910" s="118" t="s">
        <v>1008</v>
      </c>
      <c r="I910" s="118">
        <v>9.0000003576278603E-2</v>
      </c>
      <c r="J910" s="118">
        <v>7.9999998211860601E-2</v>
      </c>
      <c r="K910" s="118">
        <v>-4.0300002098083496</v>
      </c>
      <c r="L910" s="181">
        <f>(K910+'NPV Calcs'!$D$13)*About!$B$135</f>
        <v>3.620479029318143</v>
      </c>
      <c r="M910" s="95" t="str">
        <f>INDEX('IEA Tech to Policy Mapping'!$B$2:$B$13,MATCH($H910,'IEA Tech to Policy Mapping'!$A$2:$A$13,0))</f>
        <v>ngps - T&amp;D methane capture</v>
      </c>
      <c r="N910" s="182">
        <f>(J910*About!$A$132/1000)*10^12*'EPA to IEA Scaling'!$E$13</f>
        <v>1812818394.4907289</v>
      </c>
      <c r="O910" s="183">
        <f>L910/About!$B$144</f>
        <v>6.8117758723143726</v>
      </c>
      <c r="P910" s="174"/>
    </row>
    <row r="911" spans="2:16" x14ac:dyDescent="0.45">
      <c r="B911" s="118" t="s">
        <v>231</v>
      </c>
      <c r="C911" s="118" t="s">
        <v>777</v>
      </c>
      <c r="D911" s="118" t="s">
        <v>985</v>
      </c>
      <c r="E911" s="118" t="s">
        <v>994</v>
      </c>
      <c r="F911" s="118" t="s">
        <v>987</v>
      </c>
      <c r="G911" s="118" t="s">
        <v>988</v>
      </c>
      <c r="H911" s="118" t="s">
        <v>1003</v>
      </c>
      <c r="I911" s="118">
        <v>9.9999997764825804E-3</v>
      </c>
      <c r="J911" s="118">
        <v>9.9999997764825804E-3</v>
      </c>
      <c r="K911" s="118">
        <v>-4.0100002288818297</v>
      </c>
      <c r="L911" s="181">
        <f>(K911+'NPV Calcs'!$D$13)*About!$B$135</f>
        <v>3.6384401085017499</v>
      </c>
      <c r="M911" s="95" t="str">
        <f>INDEX('IEA Tech to Policy Mapping'!$B$2:$B$13,MATCH($H911,'IEA Tech to Policy Mapping'!$A$2:$A$13,0))</f>
        <v>ngps - T&amp;D methane capture</v>
      </c>
      <c r="N911" s="182">
        <f>(J911*About!$A$132/1000)*10^12*'EPA to IEA Scaling'!$E$13</f>
        <v>226602299.31134129</v>
      </c>
      <c r="O911" s="183">
        <f>L911/About!$B$144</f>
        <v>6.8455688717580578</v>
      </c>
      <c r="P911" s="174"/>
    </row>
    <row r="912" spans="2:16" x14ac:dyDescent="0.45">
      <c r="B912" s="118" t="s">
        <v>231</v>
      </c>
      <c r="C912" s="118" t="s">
        <v>777</v>
      </c>
      <c r="D912" s="118" t="s">
        <v>962</v>
      </c>
      <c r="E912" s="118" t="s">
        <v>991</v>
      </c>
      <c r="F912" s="118" t="s">
        <v>987</v>
      </c>
      <c r="G912" s="118" t="s">
        <v>988</v>
      </c>
      <c r="H912" s="118" t="s">
        <v>998</v>
      </c>
      <c r="I912" s="118">
        <v>0.730000019073486</v>
      </c>
      <c r="J912" s="118">
        <v>0.730000019073486</v>
      </c>
      <c r="K912" s="118">
        <v>-3.96000003814697</v>
      </c>
      <c r="L912" s="181">
        <f>(K912+'NPV Calcs'!$D$13)*About!$B$135</f>
        <v>3.6833430205737034</v>
      </c>
      <c r="M912" s="95" t="str">
        <f>INDEX('IEA Tech to Policy Mapping'!$B$2:$B$13,MATCH($H912,'IEA Tech to Policy Mapping'!$A$2:$A$13,0))</f>
        <v>ngps - production methane capture</v>
      </c>
      <c r="N912" s="182">
        <f>(J912*About!$A$132/1000)*10^12*'EPA to IEA Scaling'!$E$13</f>
        <v>16541968651.679304</v>
      </c>
      <c r="O912" s="183">
        <f>L912/About!$B$144</f>
        <v>6.9300517732115683</v>
      </c>
      <c r="P912" s="174"/>
    </row>
    <row r="913" spans="2:16" x14ac:dyDescent="0.45">
      <c r="B913" s="118" t="s">
        <v>231</v>
      </c>
      <c r="C913" s="118" t="s">
        <v>777</v>
      </c>
      <c r="D913" s="118" t="s">
        <v>985</v>
      </c>
      <c r="E913" s="118" t="s">
        <v>986</v>
      </c>
      <c r="F913" s="118" t="s">
        <v>987</v>
      </c>
      <c r="G913" s="118" t="s">
        <v>988</v>
      </c>
      <c r="H913" s="118" t="s">
        <v>998</v>
      </c>
      <c r="I913" s="118">
        <v>2.9999999329447701E-2</v>
      </c>
      <c r="J913" s="118">
        <v>2.9999999329447701E-2</v>
      </c>
      <c r="K913" s="118">
        <v>-3.96000003814697</v>
      </c>
      <c r="L913" s="181">
        <f>(K913+'NPV Calcs'!$D$13)*About!$B$135</f>
        <v>3.6833430205737034</v>
      </c>
      <c r="M913" s="95" t="str">
        <f>INDEX('IEA Tech to Policy Mapping'!$B$2:$B$13,MATCH($H913,'IEA Tech to Policy Mapping'!$A$2:$A$13,0))</f>
        <v>ngps - production methane capture</v>
      </c>
      <c r="N913" s="182">
        <f>(J913*About!$A$132/1000)*10^12*'EPA to IEA Scaling'!$E$13</f>
        <v>679806897.9340229</v>
      </c>
      <c r="O913" s="183">
        <f>L913/About!$B$144</f>
        <v>6.9300517732115683</v>
      </c>
      <c r="P913" s="174"/>
    </row>
    <row r="914" spans="2:16" x14ac:dyDescent="0.45">
      <c r="B914" s="118" t="s">
        <v>243</v>
      </c>
      <c r="C914" s="118" t="s">
        <v>777</v>
      </c>
      <c r="D914" s="118" t="s">
        <v>985</v>
      </c>
      <c r="E914" s="118" t="s">
        <v>994</v>
      </c>
      <c r="F914" s="118" t="s">
        <v>987</v>
      </c>
      <c r="G914" s="118" t="s">
        <v>988</v>
      </c>
      <c r="H914" s="118" t="s">
        <v>1003</v>
      </c>
      <c r="I914" s="118">
        <v>1.7699999809265099</v>
      </c>
      <c r="J914" s="118">
        <v>1.7699999809265099</v>
      </c>
      <c r="K914" s="118">
        <v>-3.95000004768371</v>
      </c>
      <c r="L914" s="181">
        <f>(K914+'NPV Calcs'!$D$13)*About!$B$135</f>
        <v>3.6923235601655064</v>
      </c>
      <c r="M914" s="95" t="str">
        <f>INDEX('IEA Tech to Policy Mapping'!$B$2:$B$13,MATCH($H914,'IEA Tech to Policy Mapping'!$A$2:$A$13,0))</f>
        <v>ngps - T&amp;D methane capture</v>
      </c>
      <c r="N914" s="182">
        <f>(J914*About!$A$132/1000)*10^12*'EPA to IEA Scaling'!$E$13</f>
        <v>40108607442.394974</v>
      </c>
      <c r="O914" s="183">
        <f>L914/About!$B$144</f>
        <v>6.94694827293341</v>
      </c>
      <c r="P914" s="174"/>
    </row>
    <row r="915" spans="2:16" x14ac:dyDescent="0.45">
      <c r="B915" s="118" t="s">
        <v>133</v>
      </c>
      <c r="C915" s="118" t="s">
        <v>777</v>
      </c>
      <c r="D915" s="118" t="s">
        <v>985</v>
      </c>
      <c r="E915" s="118" t="s">
        <v>994</v>
      </c>
      <c r="F915" s="118" t="s">
        <v>987</v>
      </c>
      <c r="G915" s="118" t="s">
        <v>1000</v>
      </c>
      <c r="H915" s="118" t="s">
        <v>1001</v>
      </c>
      <c r="I915" s="118">
        <v>7.9999998211860601E-2</v>
      </c>
      <c r="J915" s="118">
        <v>7.0000000298023196E-2</v>
      </c>
      <c r="K915" s="118">
        <v>-3.9300000667571999</v>
      </c>
      <c r="L915" s="181">
        <f>(K915+'NPV Calcs'!$D$13)*About!$B$135</f>
        <v>3.7102846393491049</v>
      </c>
      <c r="M915" s="95" t="str">
        <f>INDEX('IEA Tech to Policy Mapping'!$B$2:$B$13,MATCH($H915,'IEA Tech to Policy Mapping'!$A$2:$A$13,0))</f>
        <v>ngps - T&amp;D methane capture</v>
      </c>
      <c r="N915" s="182">
        <f>(J915*About!$A$132/1000)*10^12*'EPA to IEA Scaling'!$E$13</f>
        <v>1586216137.3873568</v>
      </c>
      <c r="O915" s="183">
        <f>L915/About!$B$144</f>
        <v>6.9807412723770792</v>
      </c>
      <c r="P915" s="174"/>
    </row>
    <row r="916" spans="2:16" x14ac:dyDescent="0.45">
      <c r="B916" s="118" t="s">
        <v>133</v>
      </c>
      <c r="C916" s="118" t="s">
        <v>777</v>
      </c>
      <c r="D916" s="118" t="s">
        <v>962</v>
      </c>
      <c r="E916" s="118" t="s">
        <v>999</v>
      </c>
      <c r="F916" s="118" t="s">
        <v>987</v>
      </c>
      <c r="G916" s="118" t="s">
        <v>1000</v>
      </c>
      <c r="H916" s="118" t="s">
        <v>1001</v>
      </c>
      <c r="I916" s="118">
        <v>9.9999997764825804E-3</v>
      </c>
      <c r="J916" s="118">
        <v>9.9999997764825804E-3</v>
      </c>
      <c r="K916" s="118">
        <v>-3.9300000667571999</v>
      </c>
      <c r="L916" s="181">
        <f>(K916+'NPV Calcs'!$D$13)*About!$B$135</f>
        <v>3.7102846393491049</v>
      </c>
      <c r="M916" s="95" t="str">
        <f>INDEX('IEA Tech to Policy Mapping'!$B$2:$B$13,MATCH($H916,'IEA Tech to Policy Mapping'!$A$2:$A$13,0))</f>
        <v>ngps - T&amp;D methane capture</v>
      </c>
      <c r="N916" s="182">
        <f>(J916*About!$A$132/1000)*10^12*'EPA to IEA Scaling'!$E$13</f>
        <v>226602299.31134129</v>
      </c>
      <c r="O916" s="183">
        <f>L916/About!$B$144</f>
        <v>6.9807412723770792</v>
      </c>
      <c r="P916" s="174"/>
    </row>
    <row r="917" spans="2:16" x14ac:dyDescent="0.45">
      <c r="B917" s="118" t="s">
        <v>125</v>
      </c>
      <c r="C917" s="118" t="s">
        <v>777</v>
      </c>
      <c r="D917" s="118" t="s">
        <v>962</v>
      </c>
      <c r="E917" s="118" t="s">
        <v>993</v>
      </c>
      <c r="F917" s="118" t="s">
        <v>987</v>
      </c>
      <c r="G917" s="118" t="s">
        <v>988</v>
      </c>
      <c r="H917" s="118" t="s">
        <v>998</v>
      </c>
      <c r="I917" s="118">
        <v>1.9999999552965102E-2</v>
      </c>
      <c r="J917" s="118">
        <v>1.9999999552965102E-2</v>
      </c>
      <c r="K917" s="118">
        <v>-3.92000007629394</v>
      </c>
      <c r="L917" s="181">
        <f>(K917+'NPV Calcs'!$D$13)*About!$B$135</f>
        <v>3.7192651789409088</v>
      </c>
      <c r="M917" s="95" t="str">
        <f>INDEX('IEA Tech to Policy Mapping'!$B$2:$B$13,MATCH($H917,'IEA Tech to Policy Mapping'!$A$2:$A$13,0))</f>
        <v>ngps - production methane capture</v>
      </c>
      <c r="N917" s="182">
        <f>(J917*About!$A$132/1000)*10^12*'EPA to IEA Scaling'!$E$13</f>
        <v>453204598.62268114</v>
      </c>
      <c r="O917" s="183">
        <f>L917/About!$B$144</f>
        <v>6.9976377720989227</v>
      </c>
      <c r="P917" s="174"/>
    </row>
    <row r="918" spans="2:16" x14ac:dyDescent="0.45">
      <c r="B918" s="118" t="s">
        <v>125</v>
      </c>
      <c r="C918" s="118" t="s">
        <v>777</v>
      </c>
      <c r="D918" s="118" t="s">
        <v>985</v>
      </c>
      <c r="E918" s="118" t="s">
        <v>986</v>
      </c>
      <c r="F918" s="118" t="s">
        <v>987</v>
      </c>
      <c r="G918" s="118" t="s">
        <v>988</v>
      </c>
      <c r="H918" s="118" t="s">
        <v>998</v>
      </c>
      <c r="I918" s="118">
        <v>0.58999997377395597</v>
      </c>
      <c r="J918" s="118">
        <v>0.58999997377395597</v>
      </c>
      <c r="K918" s="118">
        <v>-3.92000007629394</v>
      </c>
      <c r="L918" s="181">
        <f>(K918+'NPV Calcs'!$D$13)*About!$B$135</f>
        <v>3.7192651789409088</v>
      </c>
      <c r="M918" s="95" t="str">
        <f>INDEX('IEA Tech to Policy Mapping'!$B$2:$B$13,MATCH($H918,'IEA Tech to Policy Mapping'!$A$2:$A$13,0))</f>
        <v>ngps - production methane capture</v>
      </c>
      <c r="N918" s="182">
        <f>(J918*About!$A$132/1000)*10^12*'EPA to IEA Scaling'!$E$13</f>
        <v>13369535363.913351</v>
      </c>
      <c r="O918" s="183">
        <f>L918/About!$B$144</f>
        <v>6.9976377720989227</v>
      </c>
      <c r="P918" s="174"/>
    </row>
    <row r="919" spans="2:16" x14ac:dyDescent="0.45">
      <c r="B919" s="118" t="s">
        <v>102</v>
      </c>
      <c r="C919" s="118" t="s">
        <v>777</v>
      </c>
      <c r="D919" s="118" t="s">
        <v>962</v>
      </c>
      <c r="E919" s="118" t="s">
        <v>999</v>
      </c>
      <c r="F919" s="118" t="s">
        <v>987</v>
      </c>
      <c r="G919" s="118" t="s">
        <v>988</v>
      </c>
      <c r="H919" s="118" t="s">
        <v>1003</v>
      </c>
      <c r="I919" s="118">
        <v>0.37999999523162797</v>
      </c>
      <c r="J919" s="118">
        <v>0.37999999523162797</v>
      </c>
      <c r="K919" s="118">
        <v>-3.8399999141693102</v>
      </c>
      <c r="L919" s="181">
        <f>(K919+'NPV Calcs'!$D$13)*About!$B$135</f>
        <v>3.7911097097882642</v>
      </c>
      <c r="M919" s="95" t="str">
        <f>INDEX('IEA Tech to Policy Mapping'!$B$2:$B$13,MATCH($H919,'IEA Tech to Policy Mapping'!$A$2:$A$13,0))</f>
        <v>ngps - T&amp;D methane capture</v>
      </c>
      <c r="N919" s="182">
        <f>(J919*About!$A$132/1000)*10^12*'EPA to IEA Scaling'!$E$13</f>
        <v>8610887458.2468967</v>
      </c>
      <c r="O919" s="183">
        <f>L919/About!$B$144</f>
        <v>7.1328101727179449</v>
      </c>
      <c r="P919" s="174"/>
    </row>
    <row r="920" spans="2:16" x14ac:dyDescent="0.45">
      <c r="B920" s="118" t="s">
        <v>133</v>
      </c>
      <c r="C920" s="118" t="s">
        <v>777</v>
      </c>
      <c r="D920" s="118" t="s">
        <v>985</v>
      </c>
      <c r="E920" s="118" t="s">
        <v>994</v>
      </c>
      <c r="F920" s="118" t="s">
        <v>987</v>
      </c>
      <c r="G920" s="118" t="s">
        <v>988</v>
      </c>
      <c r="H920" s="118" t="s">
        <v>1003</v>
      </c>
      <c r="I920" s="118">
        <v>0.230000004172325</v>
      </c>
      <c r="J920" s="118">
        <v>0.230000004172325</v>
      </c>
      <c r="K920" s="118">
        <v>-3.7899999618530198</v>
      </c>
      <c r="L920" s="181">
        <f>(K920+'NPV Calcs'!$D$13)*About!$B$135</f>
        <v>3.8360124077472721</v>
      </c>
      <c r="M920" s="95" t="str">
        <f>INDEX('IEA Tech to Policy Mapping'!$B$2:$B$13,MATCH($H920,'IEA Tech to Policy Mapping'!$A$2:$A$13,0))</f>
        <v>ngps - T&amp;D methane capture</v>
      </c>
      <c r="N920" s="182">
        <f>(J920*About!$A$132/1000)*10^12*'EPA to IEA Scaling'!$E$13</f>
        <v>5211853095.2006884</v>
      </c>
      <c r="O920" s="183">
        <f>L920/About!$B$144</f>
        <v>7.2172926713271401</v>
      </c>
      <c r="P920" s="174"/>
    </row>
    <row r="921" spans="2:16" x14ac:dyDescent="0.45">
      <c r="B921" s="118" t="s">
        <v>102</v>
      </c>
      <c r="C921" s="118" t="s">
        <v>777</v>
      </c>
      <c r="D921" s="118" t="s">
        <v>985</v>
      </c>
      <c r="E921" s="118" t="s">
        <v>994</v>
      </c>
      <c r="F921" s="118" t="s">
        <v>987</v>
      </c>
      <c r="G921" s="118" t="s">
        <v>1000</v>
      </c>
      <c r="H921" s="118" t="s">
        <v>1001</v>
      </c>
      <c r="I921" s="118">
        <v>0.31999999284744202</v>
      </c>
      <c r="J921" s="118">
        <v>0.270000010728836</v>
      </c>
      <c r="K921" s="118">
        <v>-3.7799999713897701</v>
      </c>
      <c r="L921" s="181">
        <f>(K921+'NPV Calcs'!$D$13)*About!$B$135</f>
        <v>3.8449929473390667</v>
      </c>
      <c r="M921" s="95" t="str">
        <f>INDEX('IEA Tech to Policy Mapping'!$B$2:$B$13,MATCH($H921,'IEA Tech to Policy Mapping'!$A$2:$A$13,0))</f>
        <v>ngps - T&amp;D methane capture</v>
      </c>
      <c r="N921" s="182">
        <f>(J921*About!$A$132/1000)*10^12*'EPA to IEA Scaling'!$E$13</f>
        <v>6118262461.2779284</v>
      </c>
      <c r="O921" s="183">
        <f>L921/About!$B$144</f>
        <v>7.2341891710489659</v>
      </c>
      <c r="P921" s="174"/>
    </row>
    <row r="922" spans="2:16" x14ac:dyDescent="0.45">
      <c r="B922" s="118" t="s">
        <v>102</v>
      </c>
      <c r="C922" s="118" t="s">
        <v>777</v>
      </c>
      <c r="D922" s="118" t="s">
        <v>962</v>
      </c>
      <c r="E922" s="118" t="s">
        <v>999</v>
      </c>
      <c r="F922" s="118" t="s">
        <v>987</v>
      </c>
      <c r="G922" s="118" t="s">
        <v>1000</v>
      </c>
      <c r="H922" s="118" t="s">
        <v>1001</v>
      </c>
      <c r="I922" s="118">
        <v>0.95999997854232699</v>
      </c>
      <c r="J922" s="118">
        <v>0.81000000238418501</v>
      </c>
      <c r="K922" s="118">
        <v>-3.7799999713897701</v>
      </c>
      <c r="L922" s="181">
        <f>(K922+'NPV Calcs'!$D$13)*About!$B$135</f>
        <v>3.8449929473390667</v>
      </c>
      <c r="M922" s="95" t="str">
        <f>INDEX('IEA Tech to Policy Mapping'!$B$2:$B$13,MATCH($H922,'IEA Tech to Policy Mapping'!$A$2:$A$13,0))</f>
        <v>ngps - T&amp;D methane capture</v>
      </c>
      <c r="N922" s="182">
        <f>(J922*About!$A$132/1000)*10^12*'EPA to IEA Scaling'!$E$13</f>
        <v>18354786708.506283</v>
      </c>
      <c r="O922" s="183">
        <f>L922/About!$B$144</f>
        <v>7.2341891710489659</v>
      </c>
      <c r="P922" s="174"/>
    </row>
    <row r="923" spans="2:16" x14ac:dyDescent="0.45">
      <c r="B923" s="118" t="s">
        <v>133</v>
      </c>
      <c r="C923" s="118" t="s">
        <v>777</v>
      </c>
      <c r="D923" s="118" t="s">
        <v>962</v>
      </c>
      <c r="E923" s="118" t="s">
        <v>993</v>
      </c>
      <c r="F923" s="118" t="s">
        <v>987</v>
      </c>
      <c r="G923" s="118" t="s">
        <v>988</v>
      </c>
      <c r="H923" s="118" t="s">
        <v>998</v>
      </c>
      <c r="I923" s="118">
        <v>1.1499999761581401</v>
      </c>
      <c r="J923" s="118">
        <v>1.1499999761581401</v>
      </c>
      <c r="K923" s="118">
        <v>-3.75</v>
      </c>
      <c r="L923" s="181">
        <f>(K923+'NPV Calcs'!$D$13)*About!$B$135</f>
        <v>3.8719345661144686</v>
      </c>
      <c r="M923" s="95" t="str">
        <f>INDEX('IEA Tech to Policy Mapping'!$B$2:$B$13,MATCH($H923,'IEA Tech to Policy Mapping'!$A$2:$A$13,0))</f>
        <v>ngps - production methane capture</v>
      </c>
      <c r="N923" s="182">
        <f>(J923*About!$A$132/1000)*10^12*'EPA to IEA Scaling'!$E$13</f>
        <v>26059264463.012169</v>
      </c>
      <c r="O923" s="183">
        <f>L923/About!$B$144</f>
        <v>7.2848786702144777</v>
      </c>
      <c r="P923" s="174"/>
    </row>
    <row r="924" spans="2:16" x14ac:dyDescent="0.45">
      <c r="B924" s="118" t="s">
        <v>133</v>
      </c>
      <c r="C924" s="118" t="s">
        <v>777</v>
      </c>
      <c r="D924" s="118" t="s">
        <v>985</v>
      </c>
      <c r="E924" s="118" t="s">
        <v>986</v>
      </c>
      <c r="F924" s="118" t="s">
        <v>987</v>
      </c>
      <c r="G924" s="118" t="s">
        <v>988</v>
      </c>
      <c r="H924" s="118" t="s">
        <v>998</v>
      </c>
      <c r="I924" s="118">
        <v>0.66000002622604304</v>
      </c>
      <c r="J924" s="118">
        <v>0.66000002622604304</v>
      </c>
      <c r="K924" s="118">
        <v>-3.75</v>
      </c>
      <c r="L924" s="181">
        <f>(K924+'NPV Calcs'!$D$13)*About!$B$135</f>
        <v>3.8719345661144686</v>
      </c>
      <c r="M924" s="95" t="str">
        <f>INDEX('IEA Tech to Policy Mapping'!$B$2:$B$13,MATCH($H924,'IEA Tech to Policy Mapping'!$A$2:$A$13,0))</f>
        <v>ngps - production methane capture</v>
      </c>
      <c r="N924" s="182">
        <f>(J924*About!$A$132/1000)*10^12*'EPA to IEA Scaling'!$E$13</f>
        <v>14955752683.123814</v>
      </c>
      <c r="O924" s="183">
        <f>L924/About!$B$144</f>
        <v>7.2848786702144777</v>
      </c>
      <c r="P924" s="174"/>
    </row>
    <row r="925" spans="2:16" x14ac:dyDescent="0.45">
      <c r="B925" s="118" t="s">
        <v>133</v>
      </c>
      <c r="C925" s="118" t="s">
        <v>777</v>
      </c>
      <c r="D925" s="118" t="s">
        <v>962</v>
      </c>
      <c r="E925" s="118" t="s">
        <v>991</v>
      </c>
      <c r="F925" s="118" t="s">
        <v>987</v>
      </c>
      <c r="G925" s="118" t="s">
        <v>988</v>
      </c>
      <c r="H925" s="118" t="s">
        <v>998</v>
      </c>
      <c r="I925" s="118">
        <v>4.5300002098083496</v>
      </c>
      <c r="J925" s="118">
        <v>4.5300002098083496</v>
      </c>
      <c r="K925" s="118">
        <v>-3.75</v>
      </c>
      <c r="L925" s="181">
        <f>(K925+'NPV Calcs'!$D$13)*About!$B$135</f>
        <v>3.8719345661144686</v>
      </c>
      <c r="M925" s="95" t="str">
        <f>INDEX('IEA Tech to Policy Mapping'!$B$2:$B$13,MATCH($H925,'IEA Tech to Policy Mapping'!$A$2:$A$13,0))</f>
        <v>ngps - production methane capture</v>
      </c>
      <c r="N925" s="182">
        <f>(J925*About!$A$132/1000)*10^12*'EPA to IEA Scaling'!$E$13</f>
        <v>102650848636.76831</v>
      </c>
      <c r="O925" s="183">
        <f>L925/About!$B$144</f>
        <v>7.2848786702144777</v>
      </c>
      <c r="P925" s="174"/>
    </row>
    <row r="926" spans="2:16" x14ac:dyDescent="0.45">
      <c r="B926" s="118" t="s">
        <v>102</v>
      </c>
      <c r="C926" s="118" t="s">
        <v>777</v>
      </c>
      <c r="D926" s="118" t="s">
        <v>985</v>
      </c>
      <c r="E926" s="118" t="s">
        <v>994</v>
      </c>
      <c r="F926" s="118" t="s">
        <v>987</v>
      </c>
      <c r="G926" s="118" t="s">
        <v>988</v>
      </c>
      <c r="H926" s="118" t="s">
        <v>1003</v>
      </c>
      <c r="I926" s="118">
        <v>0.88999998569488503</v>
      </c>
      <c r="J926" s="118">
        <v>0.88999998569488503</v>
      </c>
      <c r="K926" s="118">
        <v>-3.71000003814697</v>
      </c>
      <c r="L926" s="181">
        <f>(K926+'NPV Calcs'!$D$13)*About!$B$135</f>
        <v>3.907856724481674</v>
      </c>
      <c r="M926" s="95" t="str">
        <f>INDEX('IEA Tech to Policy Mapping'!$B$2:$B$13,MATCH($H926,'IEA Tech to Policy Mapping'!$A$2:$A$13,0))</f>
        <v>ngps - T&amp;D methane capture</v>
      </c>
      <c r="N926" s="182">
        <f>(J926*About!$A$132/1000)*10^12*'EPA to IEA Scaling'!$E$13</f>
        <v>20167604765.333275</v>
      </c>
      <c r="O926" s="183">
        <f>L926/About!$B$144</f>
        <v>7.3524646691018321</v>
      </c>
      <c r="P926" s="174"/>
    </row>
    <row r="927" spans="2:16" x14ac:dyDescent="0.45">
      <c r="B927" s="118" t="s">
        <v>258</v>
      </c>
      <c r="C927" s="118" t="s">
        <v>777</v>
      </c>
      <c r="D927" s="118" t="s">
        <v>985</v>
      </c>
      <c r="E927" s="118" t="s">
        <v>986</v>
      </c>
      <c r="F927" s="118" t="s">
        <v>987</v>
      </c>
      <c r="G927" s="118" t="s">
        <v>1000</v>
      </c>
      <c r="H927" s="118" t="s">
        <v>1001</v>
      </c>
      <c r="I927" s="118">
        <v>7.0000000298023196E-2</v>
      </c>
      <c r="J927" s="118">
        <v>5.9999998658895402E-2</v>
      </c>
      <c r="K927" s="118">
        <v>-3.3900001049041699</v>
      </c>
      <c r="L927" s="181">
        <f>(K927+'NPV Calcs'!$D$13)*About!$B$135</f>
        <v>4.1952342055322518</v>
      </c>
      <c r="M927" s="95" t="str">
        <f>INDEX('IEA Tech to Policy Mapping'!$B$2:$B$13,MATCH($H927,'IEA Tech to Policy Mapping'!$A$2:$A$13,0))</f>
        <v>ngps - T&amp;D methane capture</v>
      </c>
      <c r="N927" s="182">
        <f>(J927*About!$A$132/1000)*10^12*'EPA to IEA Scaling'!$E$13</f>
        <v>1359613795.8680458</v>
      </c>
      <c r="O927" s="183">
        <f>L927/About!$B$144</f>
        <v>7.8931530630449611</v>
      </c>
      <c r="P927" s="174"/>
    </row>
    <row r="928" spans="2:16" x14ac:dyDescent="0.45">
      <c r="B928" s="118" t="s">
        <v>330</v>
      </c>
      <c r="C928" s="118" t="s">
        <v>777</v>
      </c>
      <c r="D928" s="118" t="s">
        <v>985</v>
      </c>
      <c r="E928" s="118" t="s">
        <v>986</v>
      </c>
      <c r="F928" s="118" t="s">
        <v>987</v>
      </c>
      <c r="G928" s="118" t="s">
        <v>1000</v>
      </c>
      <c r="H928" s="118" t="s">
        <v>1001</v>
      </c>
      <c r="I928" s="118">
        <v>0.37999999523162797</v>
      </c>
      <c r="J928" s="118">
        <v>0.31999999284744202</v>
      </c>
      <c r="K928" s="118">
        <v>-3.3900001049041699</v>
      </c>
      <c r="L928" s="181">
        <f>(K928+'NPV Calcs'!$D$13)*About!$B$135</f>
        <v>4.1952342055322518</v>
      </c>
      <c r="M928" s="95" t="str">
        <f>INDEX('IEA Tech to Policy Mapping'!$B$2:$B$13,MATCH($H928,'IEA Tech to Policy Mapping'!$A$2:$A$13,0))</f>
        <v>ngps - T&amp;D methane capture</v>
      </c>
      <c r="N928" s="182">
        <f>(J928*About!$A$132/1000)*10^12*'EPA to IEA Scaling'!$E$13</f>
        <v>7251273577.9629059</v>
      </c>
      <c r="O928" s="183">
        <f>L928/About!$B$144</f>
        <v>7.8931530630449611</v>
      </c>
      <c r="P928" s="174"/>
    </row>
    <row r="929" spans="2:16" x14ac:dyDescent="0.45">
      <c r="B929" s="118" t="s">
        <v>258</v>
      </c>
      <c r="C929" s="118" t="s">
        <v>777</v>
      </c>
      <c r="D929" s="118" t="s">
        <v>962</v>
      </c>
      <c r="E929" s="118" t="s">
        <v>991</v>
      </c>
      <c r="F929" s="118" t="s">
        <v>987</v>
      </c>
      <c r="G929" s="118" t="s">
        <v>1000</v>
      </c>
      <c r="H929" s="118" t="s">
        <v>1001</v>
      </c>
      <c r="I929" s="118">
        <v>1.50999999046325</v>
      </c>
      <c r="J929" s="118">
        <v>1.28999996185302</v>
      </c>
      <c r="K929" s="118">
        <v>-3.3900001049041699</v>
      </c>
      <c r="L929" s="181">
        <f>(K929+'NPV Calcs'!$D$13)*About!$B$135</f>
        <v>4.1952342055322518</v>
      </c>
      <c r="M929" s="95" t="str">
        <f>INDEX('IEA Tech to Policy Mapping'!$B$2:$B$13,MATCH($H929,'IEA Tech to Policy Mapping'!$A$2:$A$13,0))</f>
        <v>ngps - T&amp;D methane capture</v>
      </c>
      <c r="N929" s="182">
        <f>(J929*About!$A$132/1000)*10^12*'EPA to IEA Scaling'!$E$13</f>
        <v>29231696400.12302</v>
      </c>
      <c r="O929" s="183">
        <f>L929/About!$B$144</f>
        <v>7.8931530630449611</v>
      </c>
      <c r="P929" s="174"/>
    </row>
    <row r="930" spans="2:16" x14ac:dyDescent="0.45">
      <c r="B930" s="118" t="s">
        <v>330</v>
      </c>
      <c r="C930" s="118" t="s">
        <v>777</v>
      </c>
      <c r="D930" s="118" t="s">
        <v>962</v>
      </c>
      <c r="E930" s="118" t="s">
        <v>991</v>
      </c>
      <c r="F930" s="118" t="s">
        <v>987</v>
      </c>
      <c r="G930" s="118" t="s">
        <v>1000</v>
      </c>
      <c r="H930" s="118" t="s">
        <v>1001</v>
      </c>
      <c r="I930" s="118">
        <v>12.329999923706</v>
      </c>
      <c r="J930" s="118">
        <v>10.4799995422363</v>
      </c>
      <c r="K930" s="118">
        <v>-3.3900001049041699</v>
      </c>
      <c r="L930" s="181">
        <f>(K930+'NPV Calcs'!$D$13)*About!$B$135</f>
        <v>4.1952342055322518</v>
      </c>
      <c r="M930" s="95" t="str">
        <f>INDEX('IEA Tech to Policy Mapping'!$B$2:$B$13,MATCH($H930,'IEA Tech to Policy Mapping'!$A$2:$A$13,0))</f>
        <v>ngps - T&amp;D methane capture</v>
      </c>
      <c r="N930" s="182">
        <f>(J930*About!$A$132/1000)*10^12*'EPA to IEA Scaling'!$E$13</f>
        <v>237479204613.32886</v>
      </c>
      <c r="O930" s="183">
        <f>L930/About!$B$144</f>
        <v>7.8931530630449611</v>
      </c>
      <c r="P930" s="174"/>
    </row>
    <row r="931" spans="2:16" x14ac:dyDescent="0.45">
      <c r="B931" s="118" t="s">
        <v>258</v>
      </c>
      <c r="C931" s="118" t="s">
        <v>777</v>
      </c>
      <c r="D931" s="118" t="s">
        <v>962</v>
      </c>
      <c r="E931" s="118" t="s">
        <v>993</v>
      </c>
      <c r="F931" s="118" t="s">
        <v>987</v>
      </c>
      <c r="G931" s="118" t="s">
        <v>1000</v>
      </c>
      <c r="H931" s="118" t="s">
        <v>1001</v>
      </c>
      <c r="I931" s="118">
        <v>0.62999999523162797</v>
      </c>
      <c r="J931" s="118">
        <v>0.52999997138976995</v>
      </c>
      <c r="K931" s="118">
        <v>-3.3900001049041699</v>
      </c>
      <c r="L931" s="181">
        <f>(K931+'NPV Calcs'!$D$13)*About!$B$135</f>
        <v>4.1952342055322518</v>
      </c>
      <c r="M931" s="95" t="str">
        <f>INDEX('IEA Tech to Policy Mapping'!$B$2:$B$13,MATCH($H931,'IEA Tech to Policy Mapping'!$A$2:$A$13,0))</f>
        <v>ngps - T&amp;D methane capture</v>
      </c>
      <c r="N931" s="182">
        <f>(J931*About!$A$132/1000)*10^12*'EPA to IEA Scaling'!$E$13</f>
        <v>12009921483.629362</v>
      </c>
      <c r="O931" s="183">
        <f>L931/About!$B$144</f>
        <v>7.8931530630449611</v>
      </c>
      <c r="P931" s="174"/>
    </row>
    <row r="932" spans="2:16" x14ac:dyDescent="0.45">
      <c r="B932" s="118" t="s">
        <v>330</v>
      </c>
      <c r="C932" s="118" t="s">
        <v>777</v>
      </c>
      <c r="D932" s="118" t="s">
        <v>962</v>
      </c>
      <c r="E932" s="118" t="s">
        <v>993</v>
      </c>
      <c r="F932" s="118" t="s">
        <v>987</v>
      </c>
      <c r="G932" s="118" t="s">
        <v>1000</v>
      </c>
      <c r="H932" s="118" t="s">
        <v>1001</v>
      </c>
      <c r="I932" s="118">
        <v>0.21999999880790699</v>
      </c>
      <c r="J932" s="118">
        <v>0.18999999761581399</v>
      </c>
      <c r="K932" s="118">
        <v>-3.3900001049041699</v>
      </c>
      <c r="L932" s="181">
        <f>(K932+'NPV Calcs'!$D$13)*About!$B$135</f>
        <v>4.1952342055322518</v>
      </c>
      <c r="M932" s="95" t="str">
        <f>INDEX('IEA Tech to Policy Mapping'!$B$2:$B$13,MATCH($H932,'IEA Tech to Policy Mapping'!$A$2:$A$13,0))</f>
        <v>ngps - T&amp;D methane capture</v>
      </c>
      <c r="N932" s="182">
        <f>(J932*About!$A$132/1000)*10^12*'EPA to IEA Scaling'!$E$13</f>
        <v>4305443729.1234484</v>
      </c>
      <c r="O932" s="183">
        <f>L932/About!$B$144</f>
        <v>7.8931530630449611</v>
      </c>
      <c r="P932" s="174"/>
    </row>
    <row r="933" spans="2:16" x14ac:dyDescent="0.45">
      <c r="B933" s="118" t="s">
        <v>1059</v>
      </c>
      <c r="C933" s="118" t="s">
        <v>777</v>
      </c>
      <c r="D933" s="118" t="s">
        <v>962</v>
      </c>
      <c r="E933" s="118" t="s">
        <v>991</v>
      </c>
      <c r="F933" s="118" t="s">
        <v>987</v>
      </c>
      <c r="G933" s="118" t="s">
        <v>1000</v>
      </c>
      <c r="H933" s="118" t="s">
        <v>1001</v>
      </c>
      <c r="I933" s="118">
        <v>0.41999998688697798</v>
      </c>
      <c r="J933" s="118">
        <v>0.34999999403953502</v>
      </c>
      <c r="K933" s="118">
        <v>-3.3599998950958199</v>
      </c>
      <c r="L933" s="181">
        <f>(K933+'NPV Calcs'!$D$13)*About!$B$135</f>
        <v>4.2221760384206064</v>
      </c>
      <c r="M933" s="95" t="str">
        <f>INDEX('IEA Tech to Policy Mapping'!$B$2:$B$13,MATCH($H933,'IEA Tech to Policy Mapping'!$A$2:$A$13,0))</f>
        <v>ngps - T&amp;D methane capture</v>
      </c>
      <c r="N933" s="182">
        <f>(J933*About!$A$132/1000)*10^12*'EPA to IEA Scaling'!$E$13</f>
        <v>7931080518.1049032</v>
      </c>
      <c r="O933" s="183">
        <f>L933/About!$B$144</f>
        <v>7.9438429650548024</v>
      </c>
      <c r="P933" s="174"/>
    </row>
    <row r="934" spans="2:16" x14ac:dyDescent="0.45">
      <c r="B934" s="118" t="s">
        <v>1059</v>
      </c>
      <c r="C934" s="118" t="s">
        <v>777</v>
      </c>
      <c r="D934" s="118" t="s">
        <v>985</v>
      </c>
      <c r="E934" s="118" t="s">
        <v>986</v>
      </c>
      <c r="F934" s="118" t="s">
        <v>987</v>
      </c>
      <c r="G934" s="118" t="s">
        <v>1000</v>
      </c>
      <c r="H934" s="118" t="s">
        <v>1001</v>
      </c>
      <c r="I934" s="118">
        <v>0.46000000834464999</v>
      </c>
      <c r="J934" s="118">
        <v>0.38999998569488498</v>
      </c>
      <c r="K934" s="118">
        <v>-3.3599998950958199</v>
      </c>
      <c r="L934" s="181">
        <f>(K934+'NPV Calcs'!$D$13)*About!$B$135</f>
        <v>4.2221760384206064</v>
      </c>
      <c r="M934" s="95" t="str">
        <f>INDEX('IEA Tech to Policy Mapping'!$B$2:$B$13,MATCH($H934,'IEA Tech to Policy Mapping'!$A$2:$A$13,0))</f>
        <v>ngps - T&amp;D methane capture</v>
      </c>
      <c r="N934" s="182">
        <f>(J934*About!$A$132/1000)*10^12*'EPA to IEA Scaling'!$E$13</f>
        <v>8837489546.5184021</v>
      </c>
      <c r="O934" s="183">
        <f>L934/About!$B$144</f>
        <v>7.9438429650548024</v>
      </c>
      <c r="P934" s="174"/>
    </row>
    <row r="935" spans="2:16" x14ac:dyDescent="0.45">
      <c r="B935" s="118" t="s">
        <v>243</v>
      </c>
      <c r="C935" s="118" t="s">
        <v>777</v>
      </c>
      <c r="D935" s="118" t="s">
        <v>985</v>
      </c>
      <c r="E935" s="118" t="s">
        <v>994</v>
      </c>
      <c r="F935" s="118" t="s">
        <v>987</v>
      </c>
      <c r="G935" s="118" t="s">
        <v>1000</v>
      </c>
      <c r="H935" s="118" t="s">
        <v>1001</v>
      </c>
      <c r="I935" s="118">
        <v>0.50999999046325595</v>
      </c>
      <c r="J935" s="118">
        <v>0.43000000715255698</v>
      </c>
      <c r="K935" s="118">
        <v>-3.2999999523162802</v>
      </c>
      <c r="L935" s="181">
        <f>(K935+'NPV Calcs'!$D$13)*About!$B$135</f>
        <v>4.2760592759714093</v>
      </c>
      <c r="M935" s="95" t="str">
        <f>INDEX('IEA Tech to Policy Mapping'!$B$2:$B$13,MATCH($H935,'IEA Tech to Policy Mapping'!$A$2:$A$13,0))</f>
        <v>ngps - T&amp;D methane capture</v>
      </c>
      <c r="N935" s="182">
        <f>(J935*About!$A$132/1000)*10^12*'EPA to IEA Scaling'!$E$13</f>
        <v>9743899250.2593822</v>
      </c>
      <c r="O935" s="183">
        <f>L935/About!$B$144</f>
        <v>8.0452219633858242</v>
      </c>
      <c r="P935" s="174"/>
    </row>
    <row r="936" spans="2:16" x14ac:dyDescent="0.45">
      <c r="B936" s="118" t="s">
        <v>243</v>
      </c>
      <c r="C936" s="118" t="s">
        <v>777</v>
      </c>
      <c r="D936" s="118" t="s">
        <v>962</v>
      </c>
      <c r="E936" s="118" t="s">
        <v>999</v>
      </c>
      <c r="F936" s="118" t="s">
        <v>987</v>
      </c>
      <c r="G936" s="118" t="s">
        <v>1000</v>
      </c>
      <c r="H936" s="118" t="s">
        <v>1001</v>
      </c>
      <c r="I936" s="118">
        <v>1.25</v>
      </c>
      <c r="J936" s="118">
        <v>1.0599999427795399</v>
      </c>
      <c r="K936" s="118">
        <v>-3.2999999523162802</v>
      </c>
      <c r="L936" s="181">
        <f>(K936+'NPV Calcs'!$D$13)*About!$B$135</f>
        <v>4.2760592759714093</v>
      </c>
      <c r="M936" s="95" t="str">
        <f>INDEX('IEA Tech to Policy Mapping'!$B$2:$B$13,MATCH($H936,'IEA Tech to Policy Mapping'!$A$2:$A$13,0))</f>
        <v>ngps - T&amp;D methane capture</v>
      </c>
      <c r="N936" s="182">
        <f>(J936*About!$A$132/1000)*10^12*'EPA to IEA Scaling'!$E$13</f>
        <v>24019842967.258724</v>
      </c>
      <c r="O936" s="183">
        <f>L936/About!$B$144</f>
        <v>8.0452219633858242</v>
      </c>
      <c r="P936" s="174"/>
    </row>
    <row r="937" spans="2:16" x14ac:dyDescent="0.45">
      <c r="B937" s="118" t="s">
        <v>168</v>
      </c>
      <c r="C937" s="118" t="s">
        <v>777</v>
      </c>
      <c r="D937" s="118" t="s">
        <v>962</v>
      </c>
      <c r="E937" s="118" t="s">
        <v>991</v>
      </c>
      <c r="F937" s="118" t="s">
        <v>987</v>
      </c>
      <c r="G937" s="118" t="s">
        <v>988</v>
      </c>
      <c r="H937" s="118" t="s">
        <v>1005</v>
      </c>
      <c r="I937" s="118">
        <v>7.0000000298023196E-2</v>
      </c>
      <c r="J937" s="118">
        <v>7.0000000298023196E-2</v>
      </c>
      <c r="K937" s="118">
        <v>-3.1800000667571999</v>
      </c>
      <c r="L937" s="181">
        <f>(K937+'NPV Calcs'!$D$13)*About!$B$135</f>
        <v>4.3838257510730161</v>
      </c>
      <c r="M937" s="95" t="str">
        <f>INDEX('IEA Tech to Policy Mapping'!$B$2:$B$13,MATCH($H937,'IEA Tech to Policy Mapping'!$A$2:$A$13,0))</f>
        <v>ngps - production methane capture</v>
      </c>
      <c r="N937" s="182">
        <f>(J937*About!$A$132/1000)*10^12*'EPA to IEA Scaling'!$E$13</f>
        <v>1586216137.3873568</v>
      </c>
      <c r="O937" s="183">
        <f>L937/About!$B$144</f>
        <v>8.2479799600478696</v>
      </c>
      <c r="P937" s="174"/>
    </row>
    <row r="938" spans="2:16" x14ac:dyDescent="0.45">
      <c r="B938" s="118" t="s">
        <v>1057</v>
      </c>
      <c r="C938" s="118" t="s">
        <v>777</v>
      </c>
      <c r="D938" s="118" t="s">
        <v>962</v>
      </c>
      <c r="E938" s="118" t="s">
        <v>991</v>
      </c>
      <c r="F938" s="118" t="s">
        <v>987</v>
      </c>
      <c r="G938" s="118" t="s">
        <v>988</v>
      </c>
      <c r="H938" s="118" t="s">
        <v>1005</v>
      </c>
      <c r="I938" s="118">
        <v>0.109999999403953</v>
      </c>
      <c r="J938" s="118">
        <v>0.109999999403953</v>
      </c>
      <c r="K938" s="118">
        <v>-3.17000007629394</v>
      </c>
      <c r="L938" s="181">
        <f>(K938+'NPV Calcs'!$D$13)*About!$B$135</f>
        <v>4.3928062906648195</v>
      </c>
      <c r="M938" s="95" t="str">
        <f>INDEX('IEA Tech to Policy Mapping'!$B$2:$B$13,MATCH($H938,'IEA Tech to Policy Mapping'!$A$2:$A$13,0))</f>
        <v>ngps - production methane capture</v>
      </c>
      <c r="N938" s="182">
        <f>(J938*About!$A$132/1000)*10^12*'EPA to IEA Scaling'!$E$13</f>
        <v>2492625334.6327105</v>
      </c>
      <c r="O938" s="183">
        <f>L938/About!$B$144</f>
        <v>8.2648764597697113</v>
      </c>
      <c r="P938" s="174"/>
    </row>
    <row r="939" spans="2:16" x14ac:dyDescent="0.45">
      <c r="B939" s="118" t="s">
        <v>1058</v>
      </c>
      <c r="C939" s="118" t="s">
        <v>777</v>
      </c>
      <c r="D939" s="118" t="s">
        <v>962</v>
      </c>
      <c r="E939" s="118" t="s">
        <v>991</v>
      </c>
      <c r="F939" s="118" t="s">
        <v>987</v>
      </c>
      <c r="G939" s="118" t="s">
        <v>988</v>
      </c>
      <c r="H939" s="118" t="s">
        <v>1005</v>
      </c>
      <c r="I939" s="118">
        <v>1.9999999552965102E-2</v>
      </c>
      <c r="J939" s="118">
        <v>1.9999999552965102E-2</v>
      </c>
      <c r="K939" s="118">
        <v>-3.17000007629394</v>
      </c>
      <c r="L939" s="181">
        <f>(K939+'NPV Calcs'!$D$13)*About!$B$135</f>
        <v>4.3928062906648195</v>
      </c>
      <c r="M939" s="95" t="str">
        <f>INDEX('IEA Tech to Policy Mapping'!$B$2:$B$13,MATCH($H939,'IEA Tech to Policy Mapping'!$A$2:$A$13,0))</f>
        <v>ngps - production methane capture</v>
      </c>
      <c r="N939" s="182">
        <f>(J939*About!$A$132/1000)*10^12*'EPA to IEA Scaling'!$E$13</f>
        <v>453204598.62268114</v>
      </c>
      <c r="O939" s="183">
        <f>L939/About!$B$144</f>
        <v>8.2648764597697113</v>
      </c>
      <c r="P939" s="174"/>
    </row>
    <row r="940" spans="2:16" x14ac:dyDescent="0.45">
      <c r="B940" s="118" t="s">
        <v>263</v>
      </c>
      <c r="C940" s="118" t="s">
        <v>777</v>
      </c>
      <c r="D940" s="118" t="s">
        <v>962</v>
      </c>
      <c r="E940" s="118" t="s">
        <v>991</v>
      </c>
      <c r="F940" s="118" t="s">
        <v>987</v>
      </c>
      <c r="G940" s="118" t="s">
        <v>988</v>
      </c>
      <c r="H940" s="118" t="s">
        <v>1005</v>
      </c>
      <c r="I940" s="118">
        <v>0.46999999880790699</v>
      </c>
      <c r="J940" s="118">
        <v>0.46999999880790699</v>
      </c>
      <c r="K940" s="118">
        <v>-3.17000007629394</v>
      </c>
      <c r="L940" s="181">
        <f>(K940+'NPV Calcs'!$D$13)*About!$B$135</f>
        <v>4.3928062906648195</v>
      </c>
      <c r="M940" s="95" t="str">
        <f>INDEX('IEA Tech to Policy Mapping'!$B$2:$B$13,MATCH($H940,'IEA Tech to Policy Mapping'!$A$2:$A$13,0))</f>
        <v>ngps - production methane capture</v>
      </c>
      <c r="N940" s="182">
        <f>(J940*About!$A$132/1000)*10^12*'EPA to IEA Scaling'!$E$13</f>
        <v>10650308278.67288</v>
      </c>
      <c r="O940" s="183">
        <f>L940/About!$B$144</f>
        <v>8.2648764597697113</v>
      </c>
      <c r="P940" s="174"/>
    </row>
    <row r="941" spans="2:16" x14ac:dyDescent="0.45">
      <c r="B941" s="118" t="s">
        <v>1057</v>
      </c>
      <c r="C941" s="118" t="s">
        <v>777</v>
      </c>
      <c r="D941" s="118" t="s">
        <v>962</v>
      </c>
      <c r="E941" s="118" t="s">
        <v>993</v>
      </c>
      <c r="F941" s="118" t="s">
        <v>987</v>
      </c>
      <c r="G941" s="118" t="s">
        <v>988</v>
      </c>
      <c r="H941" s="118" t="s">
        <v>1005</v>
      </c>
      <c r="I941" s="118">
        <v>9.9999997764825804E-3</v>
      </c>
      <c r="J941" s="118">
        <v>9.9999997764825804E-3</v>
      </c>
      <c r="K941" s="118">
        <v>-3.17000007629394</v>
      </c>
      <c r="L941" s="181">
        <f>(K941+'NPV Calcs'!$D$13)*About!$B$135</f>
        <v>4.3928062906648195</v>
      </c>
      <c r="M941" s="95" t="str">
        <f>INDEX('IEA Tech to Policy Mapping'!$B$2:$B$13,MATCH($H941,'IEA Tech to Policy Mapping'!$A$2:$A$13,0))</f>
        <v>ngps - production methane capture</v>
      </c>
      <c r="N941" s="182">
        <f>(J941*About!$A$132/1000)*10^12*'EPA to IEA Scaling'!$E$13</f>
        <v>226602299.31134129</v>
      </c>
      <c r="O941" s="183">
        <f>L941/About!$B$144</f>
        <v>8.2648764597697113</v>
      </c>
      <c r="P941" s="174"/>
    </row>
    <row r="942" spans="2:16" x14ac:dyDescent="0.45">
      <c r="B942" s="118" t="s">
        <v>168</v>
      </c>
      <c r="C942" s="118" t="s">
        <v>777</v>
      </c>
      <c r="D942" s="118" t="s">
        <v>962</v>
      </c>
      <c r="E942" s="118" t="s">
        <v>991</v>
      </c>
      <c r="F942" s="118" t="s">
        <v>987</v>
      </c>
      <c r="G942" s="118" t="s">
        <v>988</v>
      </c>
      <c r="H942" s="118" t="s">
        <v>995</v>
      </c>
      <c r="I942" s="118">
        <v>0.11999999731779</v>
      </c>
      <c r="J942" s="118">
        <v>0.11999999731779</v>
      </c>
      <c r="K942" s="118">
        <v>-2.9400000572204501</v>
      </c>
      <c r="L942" s="181">
        <f>(K942+'NPV Calcs'!$D$13)*About!$B$135</f>
        <v>4.5993589153891925</v>
      </c>
      <c r="M942" s="95" t="str">
        <f>INDEX('IEA Tech to Policy Mapping'!$B$2:$B$13,MATCH($H942,'IEA Tech to Policy Mapping'!$A$2:$A$13,0))</f>
        <v>ngps - T&amp;D methane capture</v>
      </c>
      <c r="N942" s="182">
        <f>(J942*About!$A$132/1000)*10^12*'EPA to IEA Scaling'!$E$13</f>
        <v>2719227591.736073</v>
      </c>
      <c r="O942" s="183">
        <f>L942/About!$B$144</f>
        <v>8.6534963562163068</v>
      </c>
      <c r="P942" s="174"/>
    </row>
    <row r="943" spans="2:16" x14ac:dyDescent="0.45">
      <c r="B943" s="118" t="s">
        <v>231</v>
      </c>
      <c r="C943" s="118" t="s">
        <v>777</v>
      </c>
      <c r="D943" s="118" t="s">
        <v>962</v>
      </c>
      <c r="E943" s="118" t="s">
        <v>991</v>
      </c>
      <c r="F943" s="118" t="s">
        <v>987</v>
      </c>
      <c r="G943" s="118" t="s">
        <v>988</v>
      </c>
      <c r="H943" s="118" t="s">
        <v>995</v>
      </c>
      <c r="I943" s="118">
        <v>5.0000000745057997E-2</v>
      </c>
      <c r="J943" s="118">
        <v>5.0000000745057997E-2</v>
      </c>
      <c r="K943" s="118">
        <v>-2.9400000572204501</v>
      </c>
      <c r="L943" s="181">
        <f>(K943+'NPV Calcs'!$D$13)*About!$B$135</f>
        <v>4.5993589153891925</v>
      </c>
      <c r="M943" s="95" t="str">
        <f>INDEX('IEA Tech to Policy Mapping'!$B$2:$B$13,MATCH($H943,'IEA Tech to Policy Mapping'!$A$2:$A$13,0))</f>
        <v>ngps - T&amp;D methane capture</v>
      </c>
      <c r="N943" s="182">
        <f>(J943*About!$A$132/1000)*10^12*'EPA to IEA Scaling'!$E$13</f>
        <v>1133011538.7646732</v>
      </c>
      <c r="O943" s="183">
        <f>L943/About!$B$144</f>
        <v>8.6534963562163068</v>
      </c>
      <c r="P943" s="174"/>
    </row>
    <row r="944" spans="2:16" x14ac:dyDescent="0.45">
      <c r="B944" s="118" t="s">
        <v>1057</v>
      </c>
      <c r="C944" s="118" t="s">
        <v>777</v>
      </c>
      <c r="D944" s="118" t="s">
        <v>962</v>
      </c>
      <c r="E944" s="118" t="s">
        <v>991</v>
      </c>
      <c r="F944" s="118" t="s">
        <v>987</v>
      </c>
      <c r="G944" s="118" t="s">
        <v>988</v>
      </c>
      <c r="H944" s="118" t="s">
        <v>995</v>
      </c>
      <c r="I944" s="118">
        <v>0.18000000715255701</v>
      </c>
      <c r="J944" s="118">
        <v>0.18000000715255701</v>
      </c>
      <c r="K944" s="118">
        <v>-2.9400000572204501</v>
      </c>
      <c r="L944" s="181">
        <f>(K944+'NPV Calcs'!$D$13)*About!$B$135</f>
        <v>4.5993589153891925</v>
      </c>
      <c r="M944" s="95" t="str">
        <f>INDEX('IEA Tech to Policy Mapping'!$B$2:$B$13,MATCH($H944,'IEA Tech to Policy Mapping'!$A$2:$A$13,0))</f>
        <v>ngps - T&amp;D methane capture</v>
      </c>
      <c r="N944" s="182">
        <f>(J944*About!$A$132/1000)*10^12*'EPA to IEA Scaling'!$E$13</f>
        <v>4078841640.8519449</v>
      </c>
      <c r="O944" s="183">
        <f>L944/About!$B$144</f>
        <v>8.6534963562163068</v>
      </c>
      <c r="P944" s="174"/>
    </row>
    <row r="945" spans="2:16" x14ac:dyDescent="0.45">
      <c r="B945" s="118" t="s">
        <v>1059</v>
      </c>
      <c r="C945" s="118" t="s">
        <v>777</v>
      </c>
      <c r="D945" s="118" t="s">
        <v>962</v>
      </c>
      <c r="E945" s="118" t="s">
        <v>991</v>
      </c>
      <c r="F945" s="118" t="s">
        <v>987</v>
      </c>
      <c r="G945" s="118" t="s">
        <v>988</v>
      </c>
      <c r="H945" s="118" t="s">
        <v>995</v>
      </c>
      <c r="I945" s="118">
        <v>5.9999998658895402E-2</v>
      </c>
      <c r="J945" s="118">
        <v>5.9999998658895402E-2</v>
      </c>
      <c r="K945" s="118">
        <v>-2.9400000572204501</v>
      </c>
      <c r="L945" s="181">
        <f>(K945+'NPV Calcs'!$D$13)*About!$B$135</f>
        <v>4.5993589153891925</v>
      </c>
      <c r="M945" s="95" t="str">
        <f>INDEX('IEA Tech to Policy Mapping'!$B$2:$B$13,MATCH($H945,'IEA Tech to Policy Mapping'!$A$2:$A$13,0))</f>
        <v>ngps - T&amp;D methane capture</v>
      </c>
      <c r="N945" s="182">
        <f>(J945*About!$A$132/1000)*10^12*'EPA to IEA Scaling'!$E$13</f>
        <v>1359613795.8680458</v>
      </c>
      <c r="O945" s="183">
        <f>L945/About!$B$144</f>
        <v>8.6534963562163068</v>
      </c>
      <c r="P945" s="174"/>
    </row>
    <row r="946" spans="2:16" x14ac:dyDescent="0.45">
      <c r="B946" s="118" t="s">
        <v>334</v>
      </c>
      <c r="C946" s="118" t="s">
        <v>777</v>
      </c>
      <c r="D946" s="118" t="s">
        <v>962</v>
      </c>
      <c r="E946" s="118" t="s">
        <v>991</v>
      </c>
      <c r="F946" s="118" t="s">
        <v>987</v>
      </c>
      <c r="G946" s="118" t="s">
        <v>988</v>
      </c>
      <c r="H946" s="118" t="s">
        <v>995</v>
      </c>
      <c r="I946" s="118">
        <v>9.9999997764825804E-3</v>
      </c>
      <c r="J946" s="118">
        <v>9.9999997764825804E-3</v>
      </c>
      <c r="K946" s="118">
        <v>-2.9400000572204501</v>
      </c>
      <c r="L946" s="181">
        <f>(K946+'NPV Calcs'!$D$13)*About!$B$135</f>
        <v>4.5993589153891925</v>
      </c>
      <c r="M946" s="95" t="str">
        <f>INDEX('IEA Tech to Policy Mapping'!$B$2:$B$13,MATCH($H946,'IEA Tech to Policy Mapping'!$A$2:$A$13,0))</f>
        <v>ngps - T&amp;D methane capture</v>
      </c>
      <c r="N946" s="182">
        <f>(J946*About!$A$132/1000)*10^12*'EPA to IEA Scaling'!$E$13</f>
        <v>226602299.31134129</v>
      </c>
      <c r="O946" s="183">
        <f>L946/About!$B$144</f>
        <v>8.6534963562163068</v>
      </c>
      <c r="P946" s="174"/>
    </row>
    <row r="947" spans="2:16" x14ac:dyDescent="0.45">
      <c r="B947" s="118" t="s">
        <v>1057</v>
      </c>
      <c r="C947" s="118" t="s">
        <v>777</v>
      </c>
      <c r="D947" s="118" t="s">
        <v>962</v>
      </c>
      <c r="E947" s="118" t="s">
        <v>993</v>
      </c>
      <c r="F947" s="118" t="s">
        <v>987</v>
      </c>
      <c r="G947" s="118" t="s">
        <v>988</v>
      </c>
      <c r="H947" s="118" t="s">
        <v>995</v>
      </c>
      <c r="I947" s="118">
        <v>9.9999997764825804E-3</v>
      </c>
      <c r="J947" s="118">
        <v>9.9999997764825804E-3</v>
      </c>
      <c r="K947" s="118">
        <v>-2.9400000572204501</v>
      </c>
      <c r="L947" s="181">
        <f>(K947+'NPV Calcs'!$D$13)*About!$B$135</f>
        <v>4.5993589153891925</v>
      </c>
      <c r="M947" s="95" t="str">
        <f>INDEX('IEA Tech to Policy Mapping'!$B$2:$B$13,MATCH($H947,'IEA Tech to Policy Mapping'!$A$2:$A$13,0))</f>
        <v>ngps - T&amp;D methane capture</v>
      </c>
      <c r="N947" s="182">
        <f>(J947*About!$A$132/1000)*10^12*'EPA to IEA Scaling'!$E$13</f>
        <v>226602299.31134129</v>
      </c>
      <c r="O947" s="183">
        <f>L947/About!$B$144</f>
        <v>8.6534963562163068</v>
      </c>
      <c r="P947" s="174"/>
    </row>
    <row r="948" spans="2:16" x14ac:dyDescent="0.45">
      <c r="B948" s="118" t="s">
        <v>231</v>
      </c>
      <c r="C948" s="118" t="s">
        <v>777</v>
      </c>
      <c r="D948" s="118" t="s">
        <v>962</v>
      </c>
      <c r="E948" s="118" t="s">
        <v>991</v>
      </c>
      <c r="F948" s="118" t="s">
        <v>987</v>
      </c>
      <c r="G948" s="118" t="s">
        <v>988</v>
      </c>
      <c r="H948" s="118" t="s">
        <v>1005</v>
      </c>
      <c r="I948" s="118">
        <v>2.9999999329447701E-2</v>
      </c>
      <c r="J948" s="118">
        <v>2.9999999329447701E-2</v>
      </c>
      <c r="K948" s="118">
        <v>-2.8900001049041699</v>
      </c>
      <c r="L948" s="181">
        <f>(K948+'NPV Calcs'!$D$13)*About!$B$135</f>
        <v>4.6442616133481929</v>
      </c>
      <c r="M948" s="95" t="str">
        <f>INDEX('IEA Tech to Policy Mapping'!$B$2:$B$13,MATCH($H948,'IEA Tech to Policy Mapping'!$A$2:$A$13,0))</f>
        <v>ngps - production methane capture</v>
      </c>
      <c r="N948" s="182">
        <f>(J948*About!$A$132/1000)*10^12*'EPA to IEA Scaling'!$E$13</f>
        <v>679806897.9340229</v>
      </c>
      <c r="O948" s="183">
        <f>L948/About!$B$144</f>
        <v>8.7379788548254886</v>
      </c>
      <c r="P948" s="174"/>
    </row>
    <row r="949" spans="2:16" x14ac:dyDescent="0.45">
      <c r="B949" s="118" t="s">
        <v>243</v>
      </c>
      <c r="C949" s="118" t="s">
        <v>777</v>
      </c>
      <c r="D949" s="118" t="s">
        <v>962</v>
      </c>
      <c r="E949" s="118" t="s">
        <v>996</v>
      </c>
      <c r="F949" s="118" t="s">
        <v>997</v>
      </c>
      <c r="G949" s="118" t="s">
        <v>988</v>
      </c>
      <c r="H949" s="118" t="s">
        <v>995</v>
      </c>
      <c r="I949" s="118">
        <v>0.109999999403953</v>
      </c>
      <c r="J949" s="118">
        <v>0.109999999403953</v>
      </c>
      <c r="K949" s="118">
        <v>-2.7999999523162802</v>
      </c>
      <c r="L949" s="181">
        <f>(K949+'NPV Calcs'!$D$13)*About!$B$135</f>
        <v>4.7250866837873504</v>
      </c>
      <c r="M949" s="95" t="str">
        <f>INDEX('IEA Tech to Policy Mapping'!$B$2:$B$13,MATCH($H949,'IEA Tech to Policy Mapping'!$A$2:$A$13,0))</f>
        <v>ngps - T&amp;D methane capture</v>
      </c>
      <c r="N949" s="182">
        <f>(J949*About!$A$132/1000)*10^12*'EPA to IEA Scaling'!$E$13</f>
        <v>2492625334.6327105</v>
      </c>
      <c r="O949" s="183">
        <f>L949/About!$B$144</f>
        <v>8.8900477551663499</v>
      </c>
      <c r="P949" s="174"/>
    </row>
    <row r="950" spans="2:16" x14ac:dyDescent="0.45">
      <c r="B950" s="118" t="s">
        <v>330</v>
      </c>
      <c r="C950" s="118" t="s">
        <v>777</v>
      </c>
      <c r="D950" s="118" t="s">
        <v>962</v>
      </c>
      <c r="E950" s="118" t="s">
        <v>996</v>
      </c>
      <c r="F950" s="118" t="s">
        <v>997</v>
      </c>
      <c r="G950" s="118" t="s">
        <v>988</v>
      </c>
      <c r="H950" s="118" t="s">
        <v>995</v>
      </c>
      <c r="I950" s="118">
        <v>10.560000419616699</v>
      </c>
      <c r="J950" s="118">
        <v>10.560000419616699</v>
      </c>
      <c r="K950" s="118">
        <v>-2.7400000095367401</v>
      </c>
      <c r="L950" s="181">
        <f>(K950+'NPV Calcs'!$D$13)*About!$B$135</f>
        <v>4.7789699213381542</v>
      </c>
      <c r="M950" s="95" t="str">
        <f>INDEX('IEA Tech to Policy Mapping'!$B$2:$B$13,MATCH($H950,'IEA Tech to Policy Mapping'!$A$2:$A$13,0))</f>
        <v>ngps - T&amp;D methane capture</v>
      </c>
      <c r="N950" s="182">
        <f>(J950*About!$A$132/1000)*10^12*'EPA to IEA Scaling'!$E$13</f>
        <v>239292042929.98126</v>
      </c>
      <c r="O950" s="183">
        <f>L950/About!$B$144</f>
        <v>8.9914267534973735</v>
      </c>
      <c r="P950" s="174"/>
    </row>
    <row r="951" spans="2:16" x14ac:dyDescent="0.45">
      <c r="B951" s="118" t="s">
        <v>334</v>
      </c>
      <c r="C951" s="118" t="s">
        <v>777</v>
      </c>
      <c r="D951" s="118" t="s">
        <v>985</v>
      </c>
      <c r="E951" s="118" t="s">
        <v>986</v>
      </c>
      <c r="F951" s="118" t="s">
        <v>987</v>
      </c>
      <c r="G951" s="118" t="s">
        <v>1000</v>
      </c>
      <c r="H951" s="118" t="s">
        <v>1001</v>
      </c>
      <c r="I951" s="118">
        <v>9.0000003576278603E-2</v>
      </c>
      <c r="J951" s="118">
        <v>7.0000000298023196E-2</v>
      </c>
      <c r="K951" s="118">
        <v>-2.6800000667571999</v>
      </c>
      <c r="L951" s="181">
        <f>(K951+'NPV Calcs'!$D$13)*About!$B$135</f>
        <v>4.8328531588889572</v>
      </c>
      <c r="M951" s="95" t="str">
        <f>INDEX('IEA Tech to Policy Mapping'!$B$2:$B$13,MATCH($H951,'IEA Tech to Policy Mapping'!$A$2:$A$13,0))</f>
        <v>ngps - T&amp;D methane capture</v>
      </c>
      <c r="N951" s="182">
        <f>(J951*About!$A$132/1000)*10^12*'EPA to IEA Scaling'!$E$13</f>
        <v>1586216137.3873568</v>
      </c>
      <c r="O951" s="183">
        <f>L951/About!$B$144</f>
        <v>9.0928057518283953</v>
      </c>
      <c r="P951" s="174"/>
    </row>
    <row r="952" spans="2:16" x14ac:dyDescent="0.45">
      <c r="B952" s="118" t="s">
        <v>168</v>
      </c>
      <c r="C952" s="118" t="s">
        <v>777</v>
      </c>
      <c r="D952" s="118" t="s">
        <v>985</v>
      </c>
      <c r="E952" s="118" t="s">
        <v>986</v>
      </c>
      <c r="F952" s="118" t="s">
        <v>987</v>
      </c>
      <c r="G952" s="118" t="s">
        <v>1000</v>
      </c>
      <c r="H952" s="118" t="s">
        <v>1001</v>
      </c>
      <c r="I952" s="118">
        <v>0.28000000119209201</v>
      </c>
      <c r="J952" s="118">
        <v>0.239999994635581</v>
      </c>
      <c r="K952" s="118">
        <v>-2.6800000667571999</v>
      </c>
      <c r="L952" s="181">
        <f>(K952+'NPV Calcs'!$D$13)*About!$B$135</f>
        <v>4.8328531588889572</v>
      </c>
      <c r="M952" s="95" t="str">
        <f>INDEX('IEA Tech to Policy Mapping'!$B$2:$B$13,MATCH($H952,'IEA Tech to Policy Mapping'!$A$2:$A$13,0))</f>
        <v>ngps - T&amp;D methane capture</v>
      </c>
      <c r="N952" s="182">
        <f>(J952*About!$A$132/1000)*10^12*'EPA to IEA Scaling'!$E$13</f>
        <v>5438455183.4721699</v>
      </c>
      <c r="O952" s="183">
        <f>L952/About!$B$144</f>
        <v>9.0928057518283953</v>
      </c>
      <c r="P952" s="174"/>
    </row>
    <row r="953" spans="2:16" x14ac:dyDescent="0.45">
      <c r="B953" s="118" t="s">
        <v>334</v>
      </c>
      <c r="C953" s="118" t="s">
        <v>777</v>
      </c>
      <c r="D953" s="118" t="s">
        <v>962</v>
      </c>
      <c r="E953" s="118" t="s">
        <v>991</v>
      </c>
      <c r="F953" s="118" t="s">
        <v>987</v>
      </c>
      <c r="G953" s="118" t="s">
        <v>1000</v>
      </c>
      <c r="H953" s="118" t="s">
        <v>1001</v>
      </c>
      <c r="I953" s="118">
        <v>5.0000000745057997E-2</v>
      </c>
      <c r="J953" s="118">
        <v>3.9999999105930301E-2</v>
      </c>
      <c r="K953" s="118">
        <v>-2.6800000667571999</v>
      </c>
      <c r="L953" s="181">
        <f>(K953+'NPV Calcs'!$D$13)*About!$B$135</f>
        <v>4.8328531588889572</v>
      </c>
      <c r="M953" s="95" t="str">
        <f>INDEX('IEA Tech to Policy Mapping'!$B$2:$B$13,MATCH($H953,'IEA Tech to Policy Mapping'!$A$2:$A$13,0))</f>
        <v>ngps - T&amp;D methane capture</v>
      </c>
      <c r="N953" s="182">
        <f>(J953*About!$A$132/1000)*10^12*'EPA to IEA Scaling'!$E$13</f>
        <v>906409197.24536443</v>
      </c>
      <c r="O953" s="183">
        <f>L953/About!$B$144</f>
        <v>9.0928057518283953</v>
      </c>
      <c r="P953" s="174"/>
    </row>
    <row r="954" spans="2:16" x14ac:dyDescent="0.45">
      <c r="B954" s="118" t="s">
        <v>168</v>
      </c>
      <c r="C954" s="118" t="s">
        <v>777</v>
      </c>
      <c r="D954" s="118" t="s">
        <v>962</v>
      </c>
      <c r="E954" s="118" t="s">
        <v>991</v>
      </c>
      <c r="F954" s="118" t="s">
        <v>987</v>
      </c>
      <c r="G954" s="118" t="s">
        <v>1000</v>
      </c>
      <c r="H954" s="118" t="s">
        <v>1001</v>
      </c>
      <c r="I954" s="118">
        <v>0.75999999046325595</v>
      </c>
      <c r="J954" s="118">
        <v>0.64999997615814198</v>
      </c>
      <c r="K954" s="118">
        <v>-2.6800000667571999</v>
      </c>
      <c r="L954" s="181">
        <f>(K954+'NPV Calcs'!$D$13)*About!$B$135</f>
        <v>4.8328531588889572</v>
      </c>
      <c r="M954" s="95" t="str">
        <f>INDEX('IEA Tech to Policy Mapping'!$B$2:$B$13,MATCH($H954,'IEA Tech to Policy Mapping'!$A$2:$A$13,0))</f>
        <v>ngps - T&amp;D methane capture</v>
      </c>
      <c r="N954" s="182">
        <f>(J954*About!$A$132/1000)*10^12*'EPA to IEA Scaling'!$E$13</f>
        <v>14729149244.19734</v>
      </c>
      <c r="O954" s="183">
        <f>L954/About!$B$144</f>
        <v>9.0928057518283953</v>
      </c>
      <c r="P954" s="174"/>
    </row>
    <row r="955" spans="2:16" x14ac:dyDescent="0.45">
      <c r="B955" s="118" t="s">
        <v>334</v>
      </c>
      <c r="C955" s="118" t="s">
        <v>777</v>
      </c>
      <c r="D955" s="118" t="s">
        <v>962</v>
      </c>
      <c r="E955" s="118" t="s">
        <v>993</v>
      </c>
      <c r="F955" s="118" t="s">
        <v>987</v>
      </c>
      <c r="G955" s="118" t="s">
        <v>1000</v>
      </c>
      <c r="H955" s="118" t="s">
        <v>1001</v>
      </c>
      <c r="I955" s="118">
        <v>2.9999999329447701E-2</v>
      </c>
      <c r="J955" s="118">
        <v>1.9999999552965102E-2</v>
      </c>
      <c r="K955" s="118">
        <v>-2.6800000667571999</v>
      </c>
      <c r="L955" s="181">
        <f>(K955+'NPV Calcs'!$D$13)*About!$B$135</f>
        <v>4.8328531588889572</v>
      </c>
      <c r="M955" s="95" t="str">
        <f>INDEX('IEA Tech to Policy Mapping'!$B$2:$B$13,MATCH($H955,'IEA Tech to Policy Mapping'!$A$2:$A$13,0))</f>
        <v>ngps - T&amp;D methane capture</v>
      </c>
      <c r="N955" s="182">
        <f>(J955*About!$A$132/1000)*10^12*'EPA to IEA Scaling'!$E$13</f>
        <v>453204598.62268114</v>
      </c>
      <c r="O955" s="183">
        <f>L955/About!$B$144</f>
        <v>9.0928057518283953</v>
      </c>
      <c r="P955" s="174"/>
    </row>
    <row r="956" spans="2:16" x14ac:dyDescent="0.45">
      <c r="B956" s="118" t="s">
        <v>1057</v>
      </c>
      <c r="C956" s="118" t="s">
        <v>777</v>
      </c>
      <c r="D956" s="118" t="s">
        <v>962</v>
      </c>
      <c r="E956" s="118" t="s">
        <v>991</v>
      </c>
      <c r="F956" s="118" t="s">
        <v>987</v>
      </c>
      <c r="G956" s="118" t="s">
        <v>1000</v>
      </c>
      <c r="H956" s="118" t="s">
        <v>1001</v>
      </c>
      <c r="I956" s="118">
        <v>1.2200000286102199</v>
      </c>
      <c r="J956" s="118">
        <v>1.0299999713897701</v>
      </c>
      <c r="K956" s="118">
        <v>-2.67000007629394</v>
      </c>
      <c r="L956" s="181">
        <f>(K956+'NPV Calcs'!$D$13)*About!$B$135</f>
        <v>4.8418336984807606</v>
      </c>
      <c r="M956" s="95" t="str">
        <f>INDEX('IEA Tech to Policy Mapping'!$B$2:$B$13,MATCH($H956,'IEA Tech to Policy Mapping'!$A$2:$A$13,0))</f>
        <v>ngps - T&amp;D methane capture</v>
      </c>
      <c r="N956" s="182">
        <f>(J956*About!$A$132/1000)*10^12*'EPA to IEA Scaling'!$E$13</f>
        <v>23340036702.444237</v>
      </c>
      <c r="O956" s="183">
        <f>L956/About!$B$144</f>
        <v>9.1097022515502388</v>
      </c>
      <c r="P956" s="174"/>
    </row>
    <row r="957" spans="2:16" x14ac:dyDescent="0.45">
      <c r="B957" s="118" t="s">
        <v>1058</v>
      </c>
      <c r="C957" s="118" t="s">
        <v>777</v>
      </c>
      <c r="D957" s="118" t="s">
        <v>962</v>
      </c>
      <c r="E957" s="118" t="s">
        <v>991</v>
      </c>
      <c r="F957" s="118" t="s">
        <v>987</v>
      </c>
      <c r="G957" s="118" t="s">
        <v>1000</v>
      </c>
      <c r="H957" s="118" t="s">
        <v>1001</v>
      </c>
      <c r="I957" s="118">
        <v>0.20999999344348899</v>
      </c>
      <c r="J957" s="118">
        <v>0.18000000715255701</v>
      </c>
      <c r="K957" s="118">
        <v>-2.67000007629394</v>
      </c>
      <c r="L957" s="181">
        <f>(K957+'NPV Calcs'!$D$13)*About!$B$135</f>
        <v>4.8418336984807606</v>
      </c>
      <c r="M957" s="95" t="str">
        <f>INDEX('IEA Tech to Policy Mapping'!$B$2:$B$13,MATCH($H957,'IEA Tech to Policy Mapping'!$A$2:$A$13,0))</f>
        <v>ngps - T&amp;D methane capture</v>
      </c>
      <c r="N957" s="182">
        <f>(J957*About!$A$132/1000)*10^12*'EPA to IEA Scaling'!$E$13</f>
        <v>4078841640.8519449</v>
      </c>
      <c r="O957" s="183">
        <f>L957/About!$B$144</f>
        <v>9.1097022515502388</v>
      </c>
      <c r="P957" s="174"/>
    </row>
    <row r="958" spans="2:16" x14ac:dyDescent="0.45">
      <c r="B958" s="118" t="s">
        <v>263</v>
      </c>
      <c r="C958" s="118" t="s">
        <v>777</v>
      </c>
      <c r="D958" s="118" t="s">
        <v>962</v>
      </c>
      <c r="E958" s="118" t="s">
        <v>991</v>
      </c>
      <c r="F958" s="118" t="s">
        <v>987</v>
      </c>
      <c r="G958" s="118" t="s">
        <v>1000</v>
      </c>
      <c r="H958" s="118" t="s">
        <v>1001</v>
      </c>
      <c r="I958" s="118">
        <v>4.9099998474120996</v>
      </c>
      <c r="J958" s="118">
        <v>4.1799998283386204</v>
      </c>
      <c r="K958" s="118">
        <v>-2.67000007629394</v>
      </c>
      <c r="L958" s="181">
        <f>(K958+'NPV Calcs'!$D$13)*About!$B$135</f>
        <v>4.8418336984807606</v>
      </c>
      <c r="M958" s="95" t="str">
        <f>INDEX('IEA Tech to Policy Mapping'!$B$2:$B$13,MATCH($H958,'IEA Tech to Policy Mapping'!$A$2:$A$13,0))</f>
        <v>ngps - T&amp;D methane capture</v>
      </c>
      <c r="N958" s="182">
        <f>(J958*About!$A$132/1000)*10^12*'EPA to IEA Scaling'!$E$13</f>
        <v>94719759339.405945</v>
      </c>
      <c r="O958" s="183">
        <f>L958/About!$B$144</f>
        <v>9.1097022515502388</v>
      </c>
      <c r="P958" s="174"/>
    </row>
    <row r="959" spans="2:16" x14ac:dyDescent="0.45">
      <c r="B959" s="118" t="s">
        <v>1057</v>
      </c>
      <c r="C959" s="118" t="s">
        <v>777</v>
      </c>
      <c r="D959" s="118" t="s">
        <v>985</v>
      </c>
      <c r="E959" s="118" t="s">
        <v>986</v>
      </c>
      <c r="F959" s="118" t="s">
        <v>987</v>
      </c>
      <c r="G959" s="118" t="s">
        <v>1000</v>
      </c>
      <c r="H959" s="118" t="s">
        <v>1001</v>
      </c>
      <c r="I959" s="118">
        <v>0.15999999642372101</v>
      </c>
      <c r="J959" s="118">
        <v>0.140000000596046</v>
      </c>
      <c r="K959" s="118">
        <v>-2.67000007629394</v>
      </c>
      <c r="L959" s="181">
        <f>(K959+'NPV Calcs'!$D$13)*About!$B$135</f>
        <v>4.8418336984807606</v>
      </c>
      <c r="M959" s="95" t="str">
        <f>INDEX('IEA Tech to Policy Mapping'!$B$2:$B$13,MATCH($H959,'IEA Tech to Policy Mapping'!$A$2:$A$13,0))</f>
        <v>ngps - T&amp;D methane capture</v>
      </c>
      <c r="N959" s="182">
        <f>(J959*About!$A$132/1000)*10^12*'EPA to IEA Scaling'!$E$13</f>
        <v>3172432274.7747045</v>
      </c>
      <c r="O959" s="183">
        <f>L959/About!$B$144</f>
        <v>9.1097022515502388</v>
      </c>
      <c r="P959" s="174"/>
    </row>
    <row r="960" spans="2:16" x14ac:dyDescent="0.45">
      <c r="B960" s="118" t="s">
        <v>1058</v>
      </c>
      <c r="C960" s="118" t="s">
        <v>777</v>
      </c>
      <c r="D960" s="118" t="s">
        <v>985</v>
      </c>
      <c r="E960" s="118" t="s">
        <v>986</v>
      </c>
      <c r="F960" s="118" t="s">
        <v>987</v>
      </c>
      <c r="G960" s="118" t="s">
        <v>1000</v>
      </c>
      <c r="H960" s="118" t="s">
        <v>1001</v>
      </c>
      <c r="I960" s="118">
        <v>7.9999998211860601E-2</v>
      </c>
      <c r="J960" s="118">
        <v>7.0000000298023196E-2</v>
      </c>
      <c r="K960" s="118">
        <v>-2.67000007629394</v>
      </c>
      <c r="L960" s="181">
        <f>(K960+'NPV Calcs'!$D$13)*About!$B$135</f>
        <v>4.8418336984807606</v>
      </c>
      <c r="M960" s="95" t="str">
        <f>INDEX('IEA Tech to Policy Mapping'!$B$2:$B$13,MATCH($H960,'IEA Tech to Policy Mapping'!$A$2:$A$13,0))</f>
        <v>ngps - T&amp;D methane capture</v>
      </c>
      <c r="N960" s="182">
        <f>(J960*About!$A$132/1000)*10^12*'EPA to IEA Scaling'!$E$13</f>
        <v>1586216137.3873568</v>
      </c>
      <c r="O960" s="183">
        <f>L960/About!$B$144</f>
        <v>9.1097022515502388</v>
      </c>
      <c r="P960" s="174"/>
    </row>
    <row r="961" spans="2:16" x14ac:dyDescent="0.45">
      <c r="B961" s="118" t="s">
        <v>263</v>
      </c>
      <c r="C961" s="118" t="s">
        <v>777</v>
      </c>
      <c r="D961" s="118" t="s">
        <v>985</v>
      </c>
      <c r="E961" s="118" t="s">
        <v>986</v>
      </c>
      <c r="F961" s="118" t="s">
        <v>987</v>
      </c>
      <c r="G961" s="118" t="s">
        <v>1000</v>
      </c>
      <c r="H961" s="118" t="s">
        <v>1001</v>
      </c>
      <c r="I961" s="118">
        <v>0.28999999165534901</v>
      </c>
      <c r="J961" s="118">
        <v>0.25</v>
      </c>
      <c r="K961" s="118">
        <v>-2.67000007629394</v>
      </c>
      <c r="L961" s="181">
        <f>(K961+'NPV Calcs'!$D$13)*About!$B$135</f>
        <v>4.8418336984807606</v>
      </c>
      <c r="M961" s="95" t="str">
        <f>INDEX('IEA Tech to Policy Mapping'!$B$2:$B$13,MATCH($H961,'IEA Tech to Policy Mapping'!$A$2:$A$13,0))</f>
        <v>ngps - T&amp;D methane capture</v>
      </c>
      <c r="N961" s="182">
        <f>(J961*About!$A$132/1000)*10^12*'EPA to IEA Scaling'!$E$13</f>
        <v>5665057609.4074373</v>
      </c>
      <c r="O961" s="183">
        <f>L961/About!$B$144</f>
        <v>9.1097022515502388</v>
      </c>
      <c r="P961" s="174"/>
    </row>
    <row r="962" spans="2:16" x14ac:dyDescent="0.45">
      <c r="B962" s="118" t="s">
        <v>1057</v>
      </c>
      <c r="C962" s="118" t="s">
        <v>777</v>
      </c>
      <c r="D962" s="118" t="s">
        <v>962</v>
      </c>
      <c r="E962" s="118" t="s">
        <v>993</v>
      </c>
      <c r="F962" s="118" t="s">
        <v>987</v>
      </c>
      <c r="G962" s="118" t="s">
        <v>1000</v>
      </c>
      <c r="H962" s="118" t="s">
        <v>1001</v>
      </c>
      <c r="I962" s="118">
        <v>9.0000003576278603E-2</v>
      </c>
      <c r="J962" s="118">
        <v>7.0000000298023196E-2</v>
      </c>
      <c r="K962" s="118">
        <v>-2.67000007629394</v>
      </c>
      <c r="L962" s="181">
        <f>(K962+'NPV Calcs'!$D$13)*About!$B$135</f>
        <v>4.8418336984807606</v>
      </c>
      <c r="M962" s="95" t="str">
        <f>INDEX('IEA Tech to Policy Mapping'!$B$2:$B$13,MATCH($H962,'IEA Tech to Policy Mapping'!$A$2:$A$13,0))</f>
        <v>ngps - T&amp;D methane capture</v>
      </c>
      <c r="N962" s="182">
        <f>(J962*About!$A$132/1000)*10^12*'EPA to IEA Scaling'!$E$13</f>
        <v>1586216137.3873568</v>
      </c>
      <c r="O962" s="183">
        <f>L962/About!$B$144</f>
        <v>9.1097022515502388</v>
      </c>
      <c r="P962" s="174"/>
    </row>
    <row r="963" spans="2:16" x14ac:dyDescent="0.45">
      <c r="B963" s="118" t="s">
        <v>133</v>
      </c>
      <c r="C963" s="118" t="s">
        <v>777</v>
      </c>
      <c r="D963" s="118" t="s">
        <v>962</v>
      </c>
      <c r="E963" s="118" t="s">
        <v>993</v>
      </c>
      <c r="F963" s="118" t="s">
        <v>987</v>
      </c>
      <c r="G963" s="118" t="s">
        <v>988</v>
      </c>
      <c r="H963" s="118" t="s">
        <v>1005</v>
      </c>
      <c r="I963" s="118">
        <v>5.0000000745057997E-2</v>
      </c>
      <c r="J963" s="118">
        <v>5.0000000745057997E-2</v>
      </c>
      <c r="K963" s="118">
        <v>-2.5499999523162802</v>
      </c>
      <c r="L963" s="181">
        <f>(K963+'NPV Calcs'!$D$13)*About!$B$135</f>
        <v>4.9496003876953205</v>
      </c>
      <c r="M963" s="95" t="str">
        <f>INDEX('IEA Tech to Policy Mapping'!$B$2:$B$13,MATCH($H963,'IEA Tech to Policy Mapping'!$A$2:$A$13,0))</f>
        <v>ngps - production methane capture</v>
      </c>
      <c r="N963" s="182">
        <f>(J963*About!$A$132/1000)*10^12*'EPA to IEA Scaling'!$E$13</f>
        <v>1133011538.7646732</v>
      </c>
      <c r="O963" s="183">
        <f>L963/About!$B$144</f>
        <v>9.3124606510566128</v>
      </c>
      <c r="P963" s="174"/>
    </row>
    <row r="964" spans="2:16" x14ac:dyDescent="0.45">
      <c r="B964" s="118" t="s">
        <v>133</v>
      </c>
      <c r="C964" s="118" t="s">
        <v>777</v>
      </c>
      <c r="D964" s="118" t="s">
        <v>962</v>
      </c>
      <c r="E964" s="118" t="s">
        <v>991</v>
      </c>
      <c r="F964" s="118" t="s">
        <v>987</v>
      </c>
      <c r="G964" s="118" t="s">
        <v>988</v>
      </c>
      <c r="H964" s="118" t="s">
        <v>1005</v>
      </c>
      <c r="I964" s="118">
        <v>0.18000000715255701</v>
      </c>
      <c r="J964" s="118">
        <v>0.18000000715255701</v>
      </c>
      <c r="K964" s="118">
        <v>-2.5499999523162802</v>
      </c>
      <c r="L964" s="181">
        <f>(K964+'NPV Calcs'!$D$13)*About!$B$135</f>
        <v>4.9496003876953205</v>
      </c>
      <c r="M964" s="95" t="str">
        <f>INDEX('IEA Tech to Policy Mapping'!$B$2:$B$13,MATCH($H964,'IEA Tech to Policy Mapping'!$A$2:$A$13,0))</f>
        <v>ngps - production methane capture</v>
      </c>
      <c r="N964" s="182">
        <f>(J964*About!$A$132/1000)*10^12*'EPA to IEA Scaling'!$E$13</f>
        <v>4078841640.8519449</v>
      </c>
      <c r="O964" s="183">
        <f>L964/About!$B$144</f>
        <v>9.3124606510566128</v>
      </c>
      <c r="P964" s="174"/>
    </row>
    <row r="965" spans="2:16" x14ac:dyDescent="0.45">
      <c r="B965" s="118" t="s">
        <v>258</v>
      </c>
      <c r="C965" s="118" t="s">
        <v>777</v>
      </c>
      <c r="D965" s="118" t="s">
        <v>985</v>
      </c>
      <c r="E965" s="118" t="s">
        <v>994</v>
      </c>
      <c r="F965" s="118" t="s">
        <v>987</v>
      </c>
      <c r="G965" s="118" t="s">
        <v>1000</v>
      </c>
      <c r="H965" s="118" t="s">
        <v>1001</v>
      </c>
      <c r="I965" s="118">
        <v>9.9999997764825804E-3</v>
      </c>
      <c r="J965" s="118">
        <v>9.9999997764825804E-3</v>
      </c>
      <c r="K965" s="118">
        <v>-2.5299999713897701</v>
      </c>
      <c r="L965" s="181">
        <f>(K965+'NPV Calcs'!$D$13)*About!$B$135</f>
        <v>4.9675614668789185</v>
      </c>
      <c r="M965" s="95" t="str">
        <f>INDEX('IEA Tech to Policy Mapping'!$B$2:$B$13,MATCH($H965,'IEA Tech to Policy Mapping'!$A$2:$A$13,0))</f>
        <v>ngps - T&amp;D methane capture</v>
      </c>
      <c r="N965" s="182">
        <f>(J965*About!$A$132/1000)*10^12*'EPA to IEA Scaling'!$E$13</f>
        <v>226602299.31134129</v>
      </c>
      <c r="O965" s="183">
        <f>L965/About!$B$144</f>
        <v>9.346253650500282</v>
      </c>
      <c r="P965" s="174"/>
    </row>
    <row r="966" spans="2:16" x14ac:dyDescent="0.45">
      <c r="B966" s="118" t="s">
        <v>330</v>
      </c>
      <c r="C966" s="118" t="s">
        <v>777</v>
      </c>
      <c r="D966" s="118" t="s">
        <v>962</v>
      </c>
      <c r="E966" s="118" t="s">
        <v>999</v>
      </c>
      <c r="F966" s="118" t="s">
        <v>987</v>
      </c>
      <c r="G966" s="118" t="s">
        <v>1000</v>
      </c>
      <c r="H966" s="118" t="s">
        <v>1001</v>
      </c>
      <c r="I966" s="118">
        <v>0.28000000119209201</v>
      </c>
      <c r="J966" s="118">
        <v>0.239999994635581</v>
      </c>
      <c r="K966" s="118">
        <v>-2.5299999713897701</v>
      </c>
      <c r="L966" s="181">
        <f>(K966+'NPV Calcs'!$D$13)*About!$B$135</f>
        <v>4.9675614668789185</v>
      </c>
      <c r="M966" s="95" t="str">
        <f>INDEX('IEA Tech to Policy Mapping'!$B$2:$B$13,MATCH($H966,'IEA Tech to Policy Mapping'!$A$2:$A$13,0))</f>
        <v>ngps - T&amp;D methane capture</v>
      </c>
      <c r="N966" s="182">
        <f>(J966*About!$A$132/1000)*10^12*'EPA to IEA Scaling'!$E$13</f>
        <v>5438455183.4721699</v>
      </c>
      <c r="O966" s="183">
        <f>L966/About!$B$144</f>
        <v>9.346253650500282</v>
      </c>
      <c r="P966" s="174"/>
    </row>
    <row r="967" spans="2:16" x14ac:dyDescent="0.45">
      <c r="B967" s="118" t="s">
        <v>258</v>
      </c>
      <c r="C967" s="118" t="s">
        <v>777</v>
      </c>
      <c r="D967" s="118" t="s">
        <v>962</v>
      </c>
      <c r="E967" s="118" t="s">
        <v>999</v>
      </c>
      <c r="F967" s="118" t="s">
        <v>987</v>
      </c>
      <c r="G967" s="118" t="s">
        <v>1000</v>
      </c>
      <c r="H967" s="118" t="s">
        <v>1001</v>
      </c>
      <c r="I967" s="118">
        <v>1.9999999552965102E-2</v>
      </c>
      <c r="J967" s="118">
        <v>1.9999999552965102E-2</v>
      </c>
      <c r="K967" s="118">
        <v>-2.5299999713897701</v>
      </c>
      <c r="L967" s="181">
        <f>(K967+'NPV Calcs'!$D$13)*About!$B$135</f>
        <v>4.9675614668789185</v>
      </c>
      <c r="M967" s="95" t="str">
        <f>INDEX('IEA Tech to Policy Mapping'!$B$2:$B$13,MATCH($H967,'IEA Tech to Policy Mapping'!$A$2:$A$13,0))</f>
        <v>ngps - T&amp;D methane capture</v>
      </c>
      <c r="N967" s="182">
        <f>(J967*About!$A$132/1000)*10^12*'EPA to IEA Scaling'!$E$13</f>
        <v>453204598.62268114</v>
      </c>
      <c r="O967" s="183">
        <f>L967/About!$B$144</f>
        <v>9.346253650500282</v>
      </c>
      <c r="P967" s="174"/>
    </row>
    <row r="968" spans="2:16" x14ac:dyDescent="0.45">
      <c r="B968" s="118" t="s">
        <v>231</v>
      </c>
      <c r="C968" s="118" t="s">
        <v>777</v>
      </c>
      <c r="D968" s="118" t="s">
        <v>962</v>
      </c>
      <c r="E968" s="118" t="s">
        <v>991</v>
      </c>
      <c r="F968" s="118" t="s">
        <v>987</v>
      </c>
      <c r="G968" s="118" t="s">
        <v>1000</v>
      </c>
      <c r="H968" s="118" t="s">
        <v>1001</v>
      </c>
      <c r="I968" s="118">
        <v>0.33000001311302102</v>
      </c>
      <c r="J968" s="118">
        <v>0.28000000119209201</v>
      </c>
      <c r="K968" s="118">
        <v>-2.5199999809265101</v>
      </c>
      <c r="L968" s="181">
        <f>(K968+'NPV Calcs'!$D$13)*About!$B$135</f>
        <v>4.9765420064707229</v>
      </c>
      <c r="M968" s="95" t="str">
        <f>INDEX('IEA Tech to Policy Mapping'!$B$2:$B$13,MATCH($H968,'IEA Tech to Policy Mapping'!$A$2:$A$13,0))</f>
        <v>ngps - T&amp;D methane capture</v>
      </c>
      <c r="N968" s="182">
        <f>(J968*About!$A$132/1000)*10^12*'EPA to IEA Scaling'!$E$13</f>
        <v>6344864549.5494089</v>
      </c>
      <c r="O968" s="183">
        <f>L968/About!$B$144</f>
        <v>9.3631501502221255</v>
      </c>
      <c r="P968" s="174"/>
    </row>
    <row r="969" spans="2:16" x14ac:dyDescent="0.45">
      <c r="B969" s="118" t="s">
        <v>125</v>
      </c>
      <c r="C969" s="118" t="s">
        <v>777</v>
      </c>
      <c r="D969" s="118" t="s">
        <v>962</v>
      </c>
      <c r="E969" s="118" t="s">
        <v>993</v>
      </c>
      <c r="F969" s="118" t="s">
        <v>987</v>
      </c>
      <c r="G969" s="118" t="s">
        <v>1000</v>
      </c>
      <c r="H969" s="118" t="s">
        <v>1001</v>
      </c>
      <c r="I969" s="118">
        <v>9.9999997764825804E-3</v>
      </c>
      <c r="J969" s="118">
        <v>9.9999997764825804E-3</v>
      </c>
      <c r="K969" s="118">
        <v>-2.4900000095367401</v>
      </c>
      <c r="L969" s="181">
        <f>(K969+'NPV Calcs'!$D$13)*About!$B$135</f>
        <v>5.0034836252461252</v>
      </c>
      <c r="M969" s="95" t="str">
        <f>INDEX('IEA Tech to Policy Mapping'!$B$2:$B$13,MATCH($H969,'IEA Tech to Policy Mapping'!$A$2:$A$13,0))</f>
        <v>ngps - T&amp;D methane capture</v>
      </c>
      <c r="N969" s="182">
        <f>(J969*About!$A$132/1000)*10^12*'EPA to IEA Scaling'!$E$13</f>
        <v>226602299.31134129</v>
      </c>
      <c r="O969" s="183">
        <f>L969/About!$B$144</f>
        <v>9.4138396493876382</v>
      </c>
      <c r="P969" s="174"/>
    </row>
    <row r="970" spans="2:16" x14ac:dyDescent="0.45">
      <c r="B970" s="118" t="s">
        <v>125</v>
      </c>
      <c r="C970" s="118" t="s">
        <v>777</v>
      </c>
      <c r="D970" s="118" t="s">
        <v>985</v>
      </c>
      <c r="E970" s="118" t="s">
        <v>986</v>
      </c>
      <c r="F970" s="118" t="s">
        <v>987</v>
      </c>
      <c r="G970" s="118" t="s">
        <v>1000</v>
      </c>
      <c r="H970" s="118" t="s">
        <v>1001</v>
      </c>
      <c r="I970" s="118">
        <v>7.0000000298023196E-2</v>
      </c>
      <c r="J970" s="118">
        <v>5.9999998658895402E-2</v>
      </c>
      <c r="K970" s="118">
        <v>-2.4900000095367401</v>
      </c>
      <c r="L970" s="181">
        <f>(K970+'NPV Calcs'!$D$13)*About!$B$135</f>
        <v>5.0034836252461252</v>
      </c>
      <c r="M970" s="95" t="str">
        <f>INDEX('IEA Tech to Policy Mapping'!$B$2:$B$13,MATCH($H970,'IEA Tech to Policy Mapping'!$A$2:$A$13,0))</f>
        <v>ngps - T&amp;D methane capture</v>
      </c>
      <c r="N970" s="182">
        <f>(J970*About!$A$132/1000)*10^12*'EPA to IEA Scaling'!$E$13</f>
        <v>1359613795.8680458</v>
      </c>
      <c r="O970" s="183">
        <f>L970/About!$B$144</f>
        <v>9.4138396493876382</v>
      </c>
      <c r="P970" s="174"/>
    </row>
    <row r="971" spans="2:16" x14ac:dyDescent="0.45">
      <c r="B971" s="118" t="s">
        <v>133</v>
      </c>
      <c r="C971" s="118" t="s">
        <v>777</v>
      </c>
      <c r="D971" s="118" t="s">
        <v>985</v>
      </c>
      <c r="E971" s="118" t="s">
        <v>986</v>
      </c>
      <c r="F971" s="118" t="s">
        <v>987</v>
      </c>
      <c r="G971" s="118" t="s">
        <v>1000</v>
      </c>
      <c r="H971" s="118" t="s">
        <v>1001</v>
      </c>
      <c r="I971" s="118">
        <v>7.9999998211860601E-2</v>
      </c>
      <c r="J971" s="118">
        <v>7.0000000298023196E-2</v>
      </c>
      <c r="K971" s="118">
        <v>-2.3399999141693102</v>
      </c>
      <c r="L971" s="181">
        <f>(K971+'NPV Calcs'!$D$13)*About!$B$135</f>
        <v>5.1381919332360866</v>
      </c>
      <c r="M971" s="95" t="str">
        <f>INDEX('IEA Tech to Policy Mapping'!$B$2:$B$13,MATCH($H971,'IEA Tech to Policy Mapping'!$A$2:$A$13,0))</f>
        <v>ngps - T&amp;D methane capture</v>
      </c>
      <c r="N971" s="182">
        <f>(J971*About!$A$132/1000)*10^12*'EPA to IEA Scaling'!$E$13</f>
        <v>1586216137.3873568</v>
      </c>
      <c r="O971" s="183">
        <f>L971/About!$B$144</f>
        <v>9.6672875480595248</v>
      </c>
      <c r="P971" s="174"/>
    </row>
    <row r="972" spans="2:16" x14ac:dyDescent="0.45">
      <c r="B972" s="118" t="s">
        <v>133</v>
      </c>
      <c r="C972" s="118" t="s">
        <v>777</v>
      </c>
      <c r="D972" s="118" t="s">
        <v>962</v>
      </c>
      <c r="E972" s="118" t="s">
        <v>991</v>
      </c>
      <c r="F972" s="118" t="s">
        <v>987</v>
      </c>
      <c r="G972" s="118" t="s">
        <v>1000</v>
      </c>
      <c r="H972" s="118" t="s">
        <v>1001</v>
      </c>
      <c r="I972" s="118">
        <v>1.8999999761581401</v>
      </c>
      <c r="J972" s="118">
        <v>1.6100000143051101</v>
      </c>
      <c r="K972" s="118">
        <v>-2.3399999141693102</v>
      </c>
      <c r="L972" s="181">
        <f>(K972+'NPV Calcs'!$D$13)*About!$B$135</f>
        <v>5.1381919332360866</v>
      </c>
      <c r="M972" s="95" t="str">
        <f>INDEX('IEA Tech to Policy Mapping'!$B$2:$B$13,MATCH($H972,'IEA Tech to Policy Mapping'!$A$2:$A$13,0))</f>
        <v>ngps - T&amp;D methane capture</v>
      </c>
      <c r="N972" s="182">
        <f>(J972*About!$A$132/1000)*10^12*'EPA to IEA Scaling'!$E$13</f>
        <v>36482971328.74099</v>
      </c>
      <c r="O972" s="183">
        <f>L972/About!$B$144</f>
        <v>9.6672875480595248</v>
      </c>
      <c r="P972" s="174"/>
    </row>
    <row r="973" spans="2:16" x14ac:dyDescent="0.45">
      <c r="B973" s="118" t="s">
        <v>133</v>
      </c>
      <c r="C973" s="118" t="s">
        <v>777</v>
      </c>
      <c r="D973" s="118" t="s">
        <v>962</v>
      </c>
      <c r="E973" s="118" t="s">
        <v>993</v>
      </c>
      <c r="F973" s="118" t="s">
        <v>987</v>
      </c>
      <c r="G973" s="118" t="s">
        <v>1000</v>
      </c>
      <c r="H973" s="118" t="s">
        <v>1001</v>
      </c>
      <c r="I973" s="118">
        <v>0.479999989271163</v>
      </c>
      <c r="J973" s="118">
        <v>0.40999999642372098</v>
      </c>
      <c r="K973" s="118">
        <v>-2.3399999141693102</v>
      </c>
      <c r="L973" s="181">
        <f>(K973+'NPV Calcs'!$D$13)*About!$B$135</f>
        <v>5.1381919332360866</v>
      </c>
      <c r="M973" s="95" t="str">
        <f>INDEX('IEA Tech to Policy Mapping'!$B$2:$B$13,MATCH($H973,'IEA Tech to Policy Mapping'!$A$2:$A$13,0))</f>
        <v>ngps - T&amp;D methane capture</v>
      </c>
      <c r="N973" s="182">
        <f>(J973*About!$A$132/1000)*10^12*'EPA to IEA Scaling'!$E$13</f>
        <v>9290694398.3888912</v>
      </c>
      <c r="O973" s="183">
        <f>L973/About!$B$144</f>
        <v>9.6672875480595248</v>
      </c>
      <c r="P973" s="174"/>
    </row>
    <row r="974" spans="2:16" x14ac:dyDescent="0.45">
      <c r="B974" s="118" t="s">
        <v>166</v>
      </c>
      <c r="C974" s="118" t="s">
        <v>777</v>
      </c>
      <c r="D974" s="118" t="s">
        <v>985</v>
      </c>
      <c r="E974" s="118" t="s">
        <v>1007</v>
      </c>
      <c r="F974" s="118" t="s">
        <v>997</v>
      </c>
      <c r="G974" s="118" t="s">
        <v>1000</v>
      </c>
      <c r="H974" s="118" t="s">
        <v>1008</v>
      </c>
      <c r="I974" s="118">
        <v>2.9999999329447701E-2</v>
      </c>
      <c r="J974" s="118">
        <v>2.9999999329447701E-2</v>
      </c>
      <c r="K974" s="118">
        <v>-2.0099999904632502</v>
      </c>
      <c r="L974" s="181">
        <f>(K974+'NPV Calcs'!$D$13)*About!$B$135</f>
        <v>5.4345499538784674</v>
      </c>
      <c r="M974" s="95" t="str">
        <f>INDEX('IEA Tech to Policy Mapping'!$B$2:$B$13,MATCH($H974,'IEA Tech to Policy Mapping'!$A$2:$A$13,0))</f>
        <v>ngps - T&amp;D methane capture</v>
      </c>
      <c r="N974" s="182">
        <f>(J974*About!$A$132/1000)*10^12*'EPA to IEA Scaling'!$E$13</f>
        <v>679806897.9340229</v>
      </c>
      <c r="O974" s="183">
        <f>L974/About!$B$144</f>
        <v>10.224872441724495</v>
      </c>
      <c r="P974" s="174"/>
    </row>
    <row r="975" spans="2:16" x14ac:dyDescent="0.45">
      <c r="B975" s="118" t="s">
        <v>166</v>
      </c>
      <c r="C975" s="118" t="s">
        <v>777</v>
      </c>
      <c r="D975" s="118" t="s">
        <v>962</v>
      </c>
      <c r="E975" s="118" t="s">
        <v>996</v>
      </c>
      <c r="F975" s="118" t="s">
        <v>997</v>
      </c>
      <c r="G975" s="118" t="s">
        <v>1000</v>
      </c>
      <c r="H975" s="118" t="s">
        <v>1008</v>
      </c>
      <c r="I975" s="118">
        <v>5.5399999618530202</v>
      </c>
      <c r="J975" s="118">
        <v>4.71000003814697</v>
      </c>
      <c r="K975" s="118">
        <v>-2.0099999904632502</v>
      </c>
      <c r="L975" s="181">
        <f>(K975+'NPV Calcs'!$D$13)*About!$B$135</f>
        <v>5.4345499538784674</v>
      </c>
      <c r="M975" s="95" t="str">
        <f>INDEX('IEA Tech to Policy Mapping'!$B$2:$B$13,MATCH($H975,'IEA Tech to Policy Mapping'!$A$2:$A$13,0))</f>
        <v>ngps - T&amp;D methane capture</v>
      </c>
      <c r="N975" s="182">
        <f>(J975*About!$A$132/1000)*10^12*'EPA to IEA Scaling'!$E$13</f>
        <v>106729686225.65524</v>
      </c>
      <c r="O975" s="183">
        <f>L975/About!$B$144</f>
        <v>10.224872441724495</v>
      </c>
      <c r="P975" s="174"/>
    </row>
    <row r="976" spans="2:16" x14ac:dyDescent="0.45">
      <c r="B976" s="118" t="s">
        <v>330</v>
      </c>
      <c r="C976" s="118" t="s">
        <v>777</v>
      </c>
      <c r="D976" s="118" t="s">
        <v>962</v>
      </c>
      <c r="E976" s="118" t="s">
        <v>996</v>
      </c>
      <c r="F976" s="118" t="s">
        <v>997</v>
      </c>
      <c r="G976" s="118" t="s">
        <v>988</v>
      </c>
      <c r="H976" s="118" t="s">
        <v>1010</v>
      </c>
      <c r="I976" s="118">
        <v>12.9899997711181</v>
      </c>
      <c r="J976" s="118">
        <v>12.9899997711181</v>
      </c>
      <c r="K976" s="118">
        <v>-1.8899999856948799</v>
      </c>
      <c r="L976" s="181">
        <f>(K976+'NPV Calcs'!$D$13)*About!$B$135</f>
        <v>5.5423165360365507</v>
      </c>
      <c r="M976" s="95" t="str">
        <f>INDEX('IEA Tech to Policy Mapping'!$B$2:$B$13,MATCH($H976,'IEA Tech to Policy Mapping'!$A$2:$A$13,0))</f>
        <v>ngps - processing methane capture</v>
      </c>
      <c r="N976" s="182">
        <f>(J976*About!$A$132/1000)*10^12*'EPA to IEA Scaling'!$E$13</f>
        <v>294356388198.29388</v>
      </c>
      <c r="O976" s="183">
        <f>L976/About!$B$144</f>
        <v>10.427630639808706</v>
      </c>
      <c r="P976" s="174"/>
    </row>
    <row r="977" spans="2:16" x14ac:dyDescent="0.45">
      <c r="B977" s="118" t="s">
        <v>258</v>
      </c>
      <c r="C977" s="118" t="s">
        <v>777</v>
      </c>
      <c r="D977" s="118" t="s">
        <v>962</v>
      </c>
      <c r="E977" s="118" t="s">
        <v>996</v>
      </c>
      <c r="F977" s="118" t="s">
        <v>997</v>
      </c>
      <c r="G977" s="118" t="s">
        <v>988</v>
      </c>
      <c r="H977" s="118" t="s">
        <v>1010</v>
      </c>
      <c r="I977" s="118">
        <v>4.1199998855590803</v>
      </c>
      <c r="J977" s="118">
        <v>4.1199998855590803</v>
      </c>
      <c r="K977" s="118">
        <v>-1.8899999856948799</v>
      </c>
      <c r="L977" s="181">
        <f>(K977+'NPV Calcs'!$D$13)*About!$B$135</f>
        <v>5.5423165360365507</v>
      </c>
      <c r="M977" s="95" t="str">
        <f>INDEX('IEA Tech to Policy Mapping'!$B$2:$B$13,MATCH($H977,'IEA Tech to Policy Mapping'!$A$2:$A$13,0))</f>
        <v>ngps - processing methane capture</v>
      </c>
      <c r="N977" s="182">
        <f>(J977*About!$A$132/1000)*10^12*'EPA to IEA Scaling'!$E$13</f>
        <v>93360146809.776947</v>
      </c>
      <c r="O977" s="183">
        <f>L977/About!$B$144</f>
        <v>10.427630639808706</v>
      </c>
      <c r="P977" s="174"/>
    </row>
    <row r="978" spans="2:16" x14ac:dyDescent="0.45">
      <c r="B978" s="118" t="s">
        <v>1059</v>
      </c>
      <c r="C978" s="118" t="s">
        <v>777</v>
      </c>
      <c r="D978" s="118" t="s">
        <v>962</v>
      </c>
      <c r="E978" s="118" t="s">
        <v>996</v>
      </c>
      <c r="F978" s="118" t="s">
        <v>997</v>
      </c>
      <c r="G978" s="118" t="s">
        <v>988</v>
      </c>
      <c r="H978" s="118" t="s">
        <v>1010</v>
      </c>
      <c r="I978" s="118">
        <v>8.3000001907348597</v>
      </c>
      <c r="J978" s="118">
        <v>8.3000001907348597</v>
      </c>
      <c r="K978" s="118">
        <v>-1.83000004291534</v>
      </c>
      <c r="L978" s="181">
        <f>(K978+'NPV Calcs'!$D$13)*About!$B$135</f>
        <v>5.5961997735873537</v>
      </c>
      <c r="M978" s="95" t="str">
        <f>INDEX('IEA Tech to Policy Mapping'!$B$2:$B$13,MATCH($H978,'IEA Tech to Policy Mapping'!$A$2:$A$13,0))</f>
        <v>ngps - processing methane capture</v>
      </c>
      <c r="N978" s="182">
        <f>(J978*About!$A$132/1000)*10^12*'EPA to IEA Scaling'!$E$13</f>
        <v>188079916954.42279</v>
      </c>
      <c r="O978" s="183">
        <f>L978/About!$B$144</f>
        <v>10.529009638139726</v>
      </c>
      <c r="P978" s="174"/>
    </row>
    <row r="979" spans="2:16" x14ac:dyDescent="0.45">
      <c r="B979" s="118" t="s">
        <v>258</v>
      </c>
      <c r="C979" s="118" t="s">
        <v>777</v>
      </c>
      <c r="D979" s="118" t="s">
        <v>962</v>
      </c>
      <c r="E979" s="118" t="s">
        <v>996</v>
      </c>
      <c r="F979" s="118" t="s">
        <v>997</v>
      </c>
      <c r="G979" s="118" t="s">
        <v>988</v>
      </c>
      <c r="H979" s="118" t="s">
        <v>995</v>
      </c>
      <c r="I979" s="118">
        <v>3.3499999046325599</v>
      </c>
      <c r="J979" s="118">
        <v>3.3499999046325599</v>
      </c>
      <c r="K979" s="118">
        <v>-1.79999995231628</v>
      </c>
      <c r="L979" s="181">
        <f>(K979+'NPV Calcs'!$D$13)*About!$B$135</f>
        <v>5.6231414994192326</v>
      </c>
      <c r="M979" s="95" t="str">
        <f>INDEX('IEA Tech to Policy Mapping'!$B$2:$B$13,MATCH($H979,'IEA Tech to Policy Mapping'!$A$2:$A$13,0))</f>
        <v>ngps - T&amp;D methane capture</v>
      </c>
      <c r="N979" s="182">
        <f>(J979*About!$A$132/1000)*10^12*'EPA to IEA Scaling'!$E$13</f>
        <v>75911769805.01149</v>
      </c>
      <c r="O979" s="183">
        <f>L979/About!$B$144</f>
        <v>10.579699338727405</v>
      </c>
      <c r="P979" s="174"/>
    </row>
    <row r="980" spans="2:16" x14ac:dyDescent="0.45">
      <c r="B980" s="118" t="s">
        <v>1059</v>
      </c>
      <c r="C980" s="118" t="s">
        <v>777</v>
      </c>
      <c r="D980" s="118" t="s">
        <v>962</v>
      </c>
      <c r="E980" s="118" t="s">
        <v>996</v>
      </c>
      <c r="F980" s="118" t="s">
        <v>997</v>
      </c>
      <c r="G980" s="118" t="s">
        <v>988</v>
      </c>
      <c r="H980" s="118" t="s">
        <v>995</v>
      </c>
      <c r="I980" s="118">
        <v>6.75</v>
      </c>
      <c r="J980" s="118">
        <v>6.75</v>
      </c>
      <c r="K980" s="118">
        <v>-1.79999995231628</v>
      </c>
      <c r="L980" s="181">
        <f>(K980+'NPV Calcs'!$D$13)*About!$B$135</f>
        <v>5.6231414994192326</v>
      </c>
      <c r="M980" s="95" t="str">
        <f>INDEX('IEA Tech to Policy Mapping'!$B$2:$B$13,MATCH($H980,'IEA Tech to Policy Mapping'!$A$2:$A$13,0))</f>
        <v>ngps - T&amp;D methane capture</v>
      </c>
      <c r="N980" s="182">
        <f>(J980*About!$A$132/1000)*10^12*'EPA to IEA Scaling'!$E$13</f>
        <v>152956555454.00082</v>
      </c>
      <c r="O980" s="183">
        <f>L980/About!$B$144</f>
        <v>10.579699338727405</v>
      </c>
      <c r="P980" s="174"/>
    </row>
    <row r="981" spans="2:16" x14ac:dyDescent="0.45">
      <c r="B981" s="118" t="s">
        <v>263</v>
      </c>
      <c r="C981" s="118" t="s">
        <v>777</v>
      </c>
      <c r="D981" s="118" t="s">
        <v>962</v>
      </c>
      <c r="E981" s="118" t="s">
        <v>996</v>
      </c>
      <c r="F981" s="118" t="s">
        <v>997</v>
      </c>
      <c r="G981" s="118" t="s">
        <v>988</v>
      </c>
      <c r="H981" s="118" t="s">
        <v>995</v>
      </c>
      <c r="I981" s="118">
        <v>2.63000011444091</v>
      </c>
      <c r="J981" s="118">
        <v>2.63000011444091</v>
      </c>
      <c r="K981" s="118">
        <v>-1.79999995231628</v>
      </c>
      <c r="L981" s="181">
        <f>(K981+'NPV Calcs'!$D$13)*About!$B$135</f>
        <v>5.6231414994192326</v>
      </c>
      <c r="M981" s="95" t="str">
        <f>INDEX('IEA Tech to Policy Mapping'!$B$2:$B$13,MATCH($H981,'IEA Tech to Policy Mapping'!$A$2:$A$13,0))</f>
        <v>ngps - T&amp;D methane capture</v>
      </c>
      <c r="N981" s="182">
        <f>(J981*About!$A$132/1000)*10^12*'EPA to IEA Scaling'!$E$13</f>
        <v>59596408644.223633</v>
      </c>
      <c r="O981" s="183">
        <f>L981/About!$B$144</f>
        <v>10.579699338727405</v>
      </c>
      <c r="P981" s="174"/>
    </row>
    <row r="982" spans="2:16" x14ac:dyDescent="0.45">
      <c r="B982" s="118" t="s">
        <v>102</v>
      </c>
      <c r="C982" s="118" t="s">
        <v>777</v>
      </c>
      <c r="D982" s="118" t="s">
        <v>962</v>
      </c>
      <c r="E982" s="118" t="s">
        <v>996</v>
      </c>
      <c r="F982" s="118" t="s">
        <v>997</v>
      </c>
      <c r="G982" s="118" t="s">
        <v>988</v>
      </c>
      <c r="H982" s="118" t="s">
        <v>995</v>
      </c>
      <c r="I982" s="118">
        <v>0.37999999523162797</v>
      </c>
      <c r="J982" s="118">
        <v>0.37999999523162797</v>
      </c>
      <c r="K982" s="118">
        <v>-1.79999995231628</v>
      </c>
      <c r="L982" s="181">
        <f>(K982+'NPV Calcs'!$D$13)*About!$B$135</f>
        <v>5.6231414994192326</v>
      </c>
      <c r="M982" s="95" t="str">
        <f>INDEX('IEA Tech to Policy Mapping'!$B$2:$B$13,MATCH($H982,'IEA Tech to Policy Mapping'!$A$2:$A$13,0))</f>
        <v>ngps - T&amp;D methane capture</v>
      </c>
      <c r="N982" s="182">
        <f>(J982*About!$A$132/1000)*10^12*'EPA to IEA Scaling'!$E$13</f>
        <v>8610887458.2468967</v>
      </c>
      <c r="O982" s="183">
        <f>L982/About!$B$144</f>
        <v>10.579699338727405</v>
      </c>
      <c r="P982" s="174"/>
    </row>
    <row r="983" spans="2:16" x14ac:dyDescent="0.45">
      <c r="B983" s="118" t="s">
        <v>133</v>
      </c>
      <c r="C983" s="118" t="s">
        <v>777</v>
      </c>
      <c r="D983" s="118" t="s">
        <v>962</v>
      </c>
      <c r="E983" s="118" t="s">
        <v>996</v>
      </c>
      <c r="F983" s="118" t="s">
        <v>997</v>
      </c>
      <c r="G983" s="118" t="s">
        <v>988</v>
      </c>
      <c r="H983" s="118" t="s">
        <v>995</v>
      </c>
      <c r="I983" s="118">
        <v>10.140000343322701</v>
      </c>
      <c r="J983" s="118">
        <v>10.140000343322701</v>
      </c>
      <c r="K983" s="118">
        <v>-1.79999995231628</v>
      </c>
      <c r="L983" s="181">
        <f>(K983+'NPV Calcs'!$D$13)*About!$B$135</f>
        <v>5.6231414994192326</v>
      </c>
      <c r="M983" s="95" t="str">
        <f>INDEX('IEA Tech to Policy Mapping'!$B$2:$B$13,MATCH($H983,'IEA Tech to Policy Mapping'!$A$2:$A$13,0))</f>
        <v>ngps - T&amp;D methane capture</v>
      </c>
      <c r="N983" s="182">
        <f>(J983*About!$A$132/1000)*10^12*'EPA to IEA Scaling'!$E$13</f>
        <v>229774744417.33719</v>
      </c>
      <c r="O983" s="183">
        <f>L983/About!$B$144</f>
        <v>10.579699338727405</v>
      </c>
      <c r="P983" s="174"/>
    </row>
    <row r="984" spans="2:16" x14ac:dyDescent="0.45">
      <c r="B984" s="118" t="s">
        <v>166</v>
      </c>
      <c r="C984" s="118" t="s">
        <v>777</v>
      </c>
      <c r="D984" s="118" t="s">
        <v>962</v>
      </c>
      <c r="E984" s="118" t="s">
        <v>996</v>
      </c>
      <c r="F984" s="118" t="s">
        <v>997</v>
      </c>
      <c r="G984" s="118" t="s">
        <v>988</v>
      </c>
      <c r="H984" s="118" t="s">
        <v>995</v>
      </c>
      <c r="I984" s="118">
        <v>1.25999999046325</v>
      </c>
      <c r="J984" s="118">
        <v>1.25999999046325</v>
      </c>
      <c r="K984" s="118">
        <v>-1.7799999713897701</v>
      </c>
      <c r="L984" s="181">
        <f>(K984+'NPV Calcs'!$D$13)*About!$B$135</f>
        <v>5.6411025786028297</v>
      </c>
      <c r="M984" s="95" t="str">
        <f>INDEX('IEA Tech to Policy Mapping'!$B$2:$B$13,MATCH($H984,'IEA Tech to Policy Mapping'!$A$2:$A$13,0))</f>
        <v>ngps - T&amp;D methane capture</v>
      </c>
      <c r="N984" s="182">
        <f>(J984*About!$A$132/1000)*10^12*'EPA to IEA Scaling'!$E$13</f>
        <v>28551890135.308533</v>
      </c>
      <c r="O984" s="183">
        <f>L984/About!$B$144</f>
        <v>10.613492338171071</v>
      </c>
      <c r="P984" s="174"/>
    </row>
    <row r="985" spans="2:16" x14ac:dyDescent="0.45">
      <c r="B985" s="118" t="s">
        <v>168</v>
      </c>
      <c r="C985" s="118" t="s">
        <v>777</v>
      </c>
      <c r="D985" s="118" t="s">
        <v>962</v>
      </c>
      <c r="E985" s="118" t="s">
        <v>996</v>
      </c>
      <c r="F985" s="118" t="s">
        <v>997</v>
      </c>
      <c r="G985" s="118" t="s">
        <v>988</v>
      </c>
      <c r="H985" s="118" t="s">
        <v>995</v>
      </c>
      <c r="I985" s="118">
        <v>14.2600002288818</v>
      </c>
      <c r="J985" s="118">
        <v>14.2600002288818</v>
      </c>
      <c r="K985" s="118">
        <v>-1.7799999713897701</v>
      </c>
      <c r="L985" s="181">
        <f>(K985+'NPV Calcs'!$D$13)*About!$B$135</f>
        <v>5.6411025786028297</v>
      </c>
      <c r="M985" s="95" t="str">
        <f>INDEX('IEA Tech to Policy Mapping'!$B$2:$B$13,MATCH($H985,'IEA Tech to Policy Mapping'!$A$2:$A$13,0))</f>
        <v>ngps - T&amp;D methane capture</v>
      </c>
      <c r="N985" s="182">
        <f>(J985*About!$A$132/1000)*10^12*'EPA to IEA Scaling'!$E$13</f>
        <v>323134891227.11456</v>
      </c>
      <c r="O985" s="183">
        <f>L985/About!$B$144</f>
        <v>10.613492338171071</v>
      </c>
      <c r="P985" s="174"/>
    </row>
    <row r="986" spans="2:16" x14ac:dyDescent="0.45">
      <c r="B986" s="118" t="s">
        <v>231</v>
      </c>
      <c r="C986" s="118" t="s">
        <v>777</v>
      </c>
      <c r="D986" s="118" t="s">
        <v>962</v>
      </c>
      <c r="E986" s="118" t="s">
        <v>996</v>
      </c>
      <c r="F986" s="118" t="s">
        <v>997</v>
      </c>
      <c r="G986" s="118" t="s">
        <v>988</v>
      </c>
      <c r="H986" s="118" t="s">
        <v>995</v>
      </c>
      <c r="I986" s="118">
        <v>0.77999997138976995</v>
      </c>
      <c r="J986" s="118">
        <v>0.77999997138976995</v>
      </c>
      <c r="K986" s="118">
        <v>-1.7799999713897701</v>
      </c>
      <c r="L986" s="181">
        <f>(K986+'NPV Calcs'!$D$13)*About!$B$135</f>
        <v>5.6411025786028297</v>
      </c>
      <c r="M986" s="95" t="str">
        <f>INDEX('IEA Tech to Policy Mapping'!$B$2:$B$13,MATCH($H986,'IEA Tech to Policy Mapping'!$A$2:$A$13,0))</f>
        <v>ngps - T&amp;D methane capture</v>
      </c>
      <c r="N986" s="182">
        <f>(J986*About!$A$132/1000)*10^12*'EPA to IEA Scaling'!$E$13</f>
        <v>17674979093.036804</v>
      </c>
      <c r="O986" s="183">
        <f>L986/About!$B$144</f>
        <v>10.613492338171071</v>
      </c>
      <c r="P986" s="174"/>
    </row>
    <row r="987" spans="2:16" x14ac:dyDescent="0.45">
      <c r="B987" s="118" t="s">
        <v>125</v>
      </c>
      <c r="C987" s="118" t="s">
        <v>777</v>
      </c>
      <c r="D987" s="118" t="s">
        <v>962</v>
      </c>
      <c r="E987" s="118" t="s">
        <v>996</v>
      </c>
      <c r="F987" s="118" t="s">
        <v>997</v>
      </c>
      <c r="G987" s="118" t="s">
        <v>988</v>
      </c>
      <c r="H987" s="118" t="s">
        <v>995</v>
      </c>
      <c r="I987" s="118">
        <v>5.8400001525878897</v>
      </c>
      <c r="J987" s="118">
        <v>5.8400001525878897</v>
      </c>
      <c r="K987" s="118">
        <v>-1.7799999713897701</v>
      </c>
      <c r="L987" s="181">
        <f>(K987+'NPV Calcs'!$D$13)*About!$B$135</f>
        <v>5.6411025786028297</v>
      </c>
      <c r="M987" s="95" t="str">
        <f>INDEX('IEA Tech to Policy Mapping'!$B$2:$B$13,MATCH($H987,'IEA Tech to Policy Mapping'!$A$2:$A$13,0))</f>
        <v>ngps - T&amp;D methane capture</v>
      </c>
      <c r="N987" s="182">
        <f>(J987*About!$A$132/1000)*10^12*'EPA to IEA Scaling'!$E$13</f>
        <v>132335749213.43448</v>
      </c>
      <c r="O987" s="183">
        <f>L987/About!$B$144</f>
        <v>10.613492338171071</v>
      </c>
      <c r="P987" s="174"/>
    </row>
    <row r="988" spans="2:16" x14ac:dyDescent="0.45">
      <c r="B988" s="118" t="s">
        <v>1057</v>
      </c>
      <c r="C988" s="118" t="s">
        <v>777</v>
      </c>
      <c r="D988" s="118" t="s">
        <v>962</v>
      </c>
      <c r="E988" s="118" t="s">
        <v>996</v>
      </c>
      <c r="F988" s="118" t="s">
        <v>997</v>
      </c>
      <c r="G988" s="118" t="s">
        <v>988</v>
      </c>
      <c r="H988" s="118" t="s">
        <v>995</v>
      </c>
      <c r="I988" s="118">
        <v>14.520000457763601</v>
      </c>
      <c r="J988" s="118">
        <v>14.520000457763601</v>
      </c>
      <c r="K988" s="118">
        <v>-1.7799999713897701</v>
      </c>
      <c r="L988" s="181">
        <f>(K988+'NPV Calcs'!$D$13)*About!$B$135</f>
        <v>5.6411025786028297</v>
      </c>
      <c r="M988" s="95" t="str">
        <f>INDEX('IEA Tech to Policy Mapping'!$B$2:$B$13,MATCH($H988,'IEA Tech to Policy Mapping'!$A$2:$A$13,0))</f>
        <v>ngps - T&amp;D methane capture</v>
      </c>
      <c r="N988" s="182">
        <f>(J988*About!$A$132/1000)*10^12*'EPA to IEA Scaling'!$E$13</f>
        <v>329026556327.4126</v>
      </c>
      <c r="O988" s="183">
        <f>L988/About!$B$144</f>
        <v>10.613492338171071</v>
      </c>
      <c r="P988" s="174"/>
    </row>
    <row r="989" spans="2:16" x14ac:dyDescent="0.45">
      <c r="B989" s="118" t="s">
        <v>1058</v>
      </c>
      <c r="C989" s="118" t="s">
        <v>777</v>
      </c>
      <c r="D989" s="118" t="s">
        <v>962</v>
      </c>
      <c r="E989" s="118" t="s">
        <v>996</v>
      </c>
      <c r="F989" s="118" t="s">
        <v>997</v>
      </c>
      <c r="G989" s="118" t="s">
        <v>988</v>
      </c>
      <c r="H989" s="118" t="s">
        <v>995</v>
      </c>
      <c r="I989" s="118">
        <v>0.99000000953674305</v>
      </c>
      <c r="J989" s="118">
        <v>0.99000000953674305</v>
      </c>
      <c r="K989" s="118">
        <v>-1.7799999713897701</v>
      </c>
      <c r="L989" s="181">
        <f>(K989+'NPV Calcs'!$D$13)*About!$B$135</f>
        <v>5.6411025786028297</v>
      </c>
      <c r="M989" s="95" t="str">
        <f>INDEX('IEA Tech to Policy Mapping'!$B$2:$B$13,MATCH($H989,'IEA Tech to Policy Mapping'!$A$2:$A$13,0))</f>
        <v>ngps - T&amp;D methane capture</v>
      </c>
      <c r="N989" s="182">
        <f>(J989*About!$A$132/1000)*10^12*'EPA to IEA Scaling'!$E$13</f>
        <v>22433628349.358246</v>
      </c>
      <c r="O989" s="183">
        <f>L989/About!$B$144</f>
        <v>10.613492338171071</v>
      </c>
      <c r="P989" s="174"/>
    </row>
    <row r="990" spans="2:16" x14ac:dyDescent="0.45">
      <c r="B990" s="118" t="s">
        <v>334</v>
      </c>
      <c r="C990" s="118" t="s">
        <v>777</v>
      </c>
      <c r="D990" s="118" t="s">
        <v>962</v>
      </c>
      <c r="E990" s="118" t="s">
        <v>996</v>
      </c>
      <c r="F990" s="118" t="s">
        <v>997</v>
      </c>
      <c r="G990" s="118" t="s">
        <v>988</v>
      </c>
      <c r="H990" s="118" t="s">
        <v>995</v>
      </c>
      <c r="I990" s="118">
        <v>10.529999732971101</v>
      </c>
      <c r="J990" s="118">
        <v>10.529999732971101</v>
      </c>
      <c r="K990" s="118">
        <v>-1.7799999713897701</v>
      </c>
      <c r="L990" s="181">
        <f>(K990+'NPV Calcs'!$D$13)*About!$B$135</f>
        <v>5.6411025786028297</v>
      </c>
      <c r="M990" s="95" t="str">
        <f>INDEX('IEA Tech to Policy Mapping'!$B$2:$B$13,MATCH($H990,'IEA Tech to Policy Mapping'!$A$2:$A$13,0))</f>
        <v>ngps - T&amp;D methane capture</v>
      </c>
      <c r="N990" s="182">
        <f>(J990*About!$A$132/1000)*10^12*'EPA to IEA Scaling'!$E$13</f>
        <v>238612220457.30484</v>
      </c>
      <c r="O990" s="183">
        <f>L990/About!$B$144</f>
        <v>10.613492338171071</v>
      </c>
      <c r="P990" s="174"/>
    </row>
    <row r="991" spans="2:16" x14ac:dyDescent="0.45">
      <c r="B991" s="118" t="s">
        <v>166</v>
      </c>
      <c r="C991" s="118" t="s">
        <v>777</v>
      </c>
      <c r="D991" s="118" t="s">
        <v>962</v>
      </c>
      <c r="E991" s="118" t="s">
        <v>999</v>
      </c>
      <c r="F991" s="118" t="s">
        <v>987</v>
      </c>
      <c r="G991" s="118" t="s">
        <v>1000</v>
      </c>
      <c r="H991" s="118" t="s">
        <v>1001</v>
      </c>
      <c r="I991" s="118">
        <v>0.86000001430511397</v>
      </c>
      <c r="J991" s="118">
        <v>0.730000019073486</v>
      </c>
      <c r="K991" s="118">
        <v>-1.45000004768371</v>
      </c>
      <c r="L991" s="181">
        <f>(K991+'NPV Calcs'!$D$13)*About!$B$135</f>
        <v>5.9374605992452105</v>
      </c>
      <c r="M991" s="95" t="str">
        <f>INDEX('IEA Tech to Policy Mapping'!$B$2:$B$13,MATCH($H991,'IEA Tech to Policy Mapping'!$A$2:$A$13,0))</f>
        <v>ngps - T&amp;D methane capture</v>
      </c>
      <c r="N991" s="182">
        <f>(J991*About!$A$132/1000)*10^12*'EPA to IEA Scaling'!$E$13</f>
        <v>16541968651.679304</v>
      </c>
      <c r="O991" s="183">
        <f>L991/About!$B$144</f>
        <v>11.171077231836042</v>
      </c>
      <c r="P991" s="174"/>
    </row>
    <row r="992" spans="2:16" x14ac:dyDescent="0.45">
      <c r="B992" s="118" t="s">
        <v>330</v>
      </c>
      <c r="C992" s="118" t="s">
        <v>777</v>
      </c>
      <c r="D992" s="118" t="s">
        <v>962</v>
      </c>
      <c r="E992" s="118" t="s">
        <v>991</v>
      </c>
      <c r="F992" s="118" t="s">
        <v>987</v>
      </c>
      <c r="G992" s="118" t="s">
        <v>988</v>
      </c>
      <c r="H992" s="118" t="s">
        <v>1003</v>
      </c>
      <c r="I992" s="118">
        <v>0.76999998092651301</v>
      </c>
      <c r="J992" s="118">
        <v>0.76999998092651301</v>
      </c>
      <c r="K992" s="118">
        <v>-1.4400000572204501</v>
      </c>
      <c r="L992" s="181">
        <f>(K992+'NPV Calcs'!$D$13)*About!$B$135</f>
        <v>5.9464411388370149</v>
      </c>
      <c r="M992" s="95" t="str">
        <f>INDEX('IEA Tech to Policy Mapping'!$B$2:$B$13,MATCH($H992,'IEA Tech to Policy Mapping'!$A$2:$A$13,0))</f>
        <v>ngps - T&amp;D methane capture</v>
      </c>
      <c r="N992" s="182">
        <f>(J992*About!$A$132/1000)*10^12*'EPA to IEA Scaling'!$E$13</f>
        <v>17448377004.765297</v>
      </c>
      <c r="O992" s="183">
        <f>L992/About!$B$144</f>
        <v>11.187973731557886</v>
      </c>
      <c r="P992" s="174"/>
    </row>
    <row r="993" spans="2:16" x14ac:dyDescent="0.45">
      <c r="B993" s="118" t="s">
        <v>330</v>
      </c>
      <c r="C993" s="118" t="s">
        <v>777</v>
      </c>
      <c r="D993" s="118" t="s">
        <v>962</v>
      </c>
      <c r="E993" s="118" t="s">
        <v>993</v>
      </c>
      <c r="F993" s="118" t="s">
        <v>987</v>
      </c>
      <c r="G993" s="118" t="s">
        <v>988</v>
      </c>
      <c r="H993" s="118" t="s">
        <v>1003</v>
      </c>
      <c r="I993" s="118">
        <v>9.9999997764825804E-3</v>
      </c>
      <c r="J993" s="118">
        <v>9.9999997764825804E-3</v>
      </c>
      <c r="K993" s="118">
        <v>-1.4400000572204501</v>
      </c>
      <c r="L993" s="181">
        <f>(K993+'NPV Calcs'!$D$13)*About!$B$135</f>
        <v>5.9464411388370149</v>
      </c>
      <c r="M993" s="95" t="str">
        <f>INDEX('IEA Tech to Policy Mapping'!$B$2:$B$13,MATCH($H993,'IEA Tech to Policy Mapping'!$A$2:$A$13,0))</f>
        <v>ngps - T&amp;D methane capture</v>
      </c>
      <c r="N993" s="182">
        <f>(J993*About!$A$132/1000)*10^12*'EPA to IEA Scaling'!$E$13</f>
        <v>226602299.31134129</v>
      </c>
      <c r="O993" s="183">
        <f>L993/About!$B$144</f>
        <v>11.187973731557886</v>
      </c>
      <c r="P993" s="174"/>
    </row>
    <row r="994" spans="2:16" x14ac:dyDescent="0.45">
      <c r="B994" s="118" t="s">
        <v>330</v>
      </c>
      <c r="C994" s="118" t="s">
        <v>777</v>
      </c>
      <c r="D994" s="118" t="s">
        <v>962</v>
      </c>
      <c r="E994" s="118" t="s">
        <v>996</v>
      </c>
      <c r="F994" s="118" t="s">
        <v>997</v>
      </c>
      <c r="G994" s="118" t="s">
        <v>988</v>
      </c>
      <c r="H994" s="118" t="s">
        <v>1003</v>
      </c>
      <c r="I994" s="118">
        <v>0.20999999344348899</v>
      </c>
      <c r="J994" s="118">
        <v>0.20999999344348899</v>
      </c>
      <c r="K994" s="118">
        <v>-1.4400000572204501</v>
      </c>
      <c r="L994" s="181">
        <f>(K994+'NPV Calcs'!$D$13)*About!$B$135</f>
        <v>5.9464411388370149</v>
      </c>
      <c r="M994" s="95" t="str">
        <f>INDEX('IEA Tech to Policy Mapping'!$B$2:$B$13,MATCH($H994,'IEA Tech to Policy Mapping'!$A$2:$A$13,0))</f>
        <v>ngps - T&amp;D methane capture</v>
      </c>
      <c r="N994" s="182">
        <f>(J994*About!$A$132/1000)*10^12*'EPA to IEA Scaling'!$E$13</f>
        <v>4758648243.3301964</v>
      </c>
      <c r="O994" s="183">
        <f>L994/About!$B$144</f>
        <v>11.187973731557886</v>
      </c>
      <c r="P994" s="174"/>
    </row>
    <row r="995" spans="2:16" x14ac:dyDescent="0.45">
      <c r="B995" s="118" t="s">
        <v>330</v>
      </c>
      <c r="C995" s="118" t="s">
        <v>777</v>
      </c>
      <c r="D995" s="118" t="s">
        <v>985</v>
      </c>
      <c r="E995" s="118" t="s">
        <v>1007</v>
      </c>
      <c r="F995" s="118" t="s">
        <v>997</v>
      </c>
      <c r="G995" s="118" t="s">
        <v>988</v>
      </c>
      <c r="H995" s="118" t="s">
        <v>1003</v>
      </c>
      <c r="I995" s="118">
        <v>5.0000000745057997E-2</v>
      </c>
      <c r="J995" s="118">
        <v>5.0000000745057997E-2</v>
      </c>
      <c r="K995" s="118">
        <v>-1.4400000572204501</v>
      </c>
      <c r="L995" s="181">
        <f>(K995+'NPV Calcs'!$D$13)*About!$B$135</f>
        <v>5.9464411388370149</v>
      </c>
      <c r="M995" s="95" t="str">
        <f>INDEX('IEA Tech to Policy Mapping'!$B$2:$B$13,MATCH($H995,'IEA Tech to Policy Mapping'!$A$2:$A$13,0))</f>
        <v>ngps - T&amp;D methane capture</v>
      </c>
      <c r="N995" s="182">
        <f>(J995*About!$A$132/1000)*10^12*'EPA to IEA Scaling'!$E$13</f>
        <v>1133011538.7646732</v>
      </c>
      <c r="O995" s="183">
        <f>L995/About!$B$144</f>
        <v>11.187973731557886</v>
      </c>
      <c r="P995" s="174"/>
    </row>
    <row r="996" spans="2:16" x14ac:dyDescent="0.45">
      <c r="B996" s="118" t="s">
        <v>330</v>
      </c>
      <c r="C996" s="118" t="s">
        <v>777</v>
      </c>
      <c r="D996" s="118" t="s">
        <v>985</v>
      </c>
      <c r="E996" s="118" t="s">
        <v>986</v>
      </c>
      <c r="F996" s="118" t="s">
        <v>987</v>
      </c>
      <c r="G996" s="118" t="s">
        <v>988</v>
      </c>
      <c r="H996" s="118" t="s">
        <v>1003</v>
      </c>
      <c r="I996" s="118">
        <v>0.88999998569488503</v>
      </c>
      <c r="J996" s="118">
        <v>0.88999998569488503</v>
      </c>
      <c r="K996" s="118">
        <v>-1.40999996662139</v>
      </c>
      <c r="L996" s="181">
        <f>(K996+'NPV Calcs'!$D$13)*About!$B$135</f>
        <v>5.9733828646688938</v>
      </c>
      <c r="M996" s="95" t="str">
        <f>INDEX('IEA Tech to Policy Mapping'!$B$2:$B$13,MATCH($H996,'IEA Tech to Policy Mapping'!$A$2:$A$13,0))</f>
        <v>ngps - T&amp;D methane capture</v>
      </c>
      <c r="N996" s="182">
        <f>(J996*About!$A$132/1000)*10^12*'EPA to IEA Scaling'!$E$13</f>
        <v>20167604765.333275</v>
      </c>
      <c r="O996" s="183">
        <f>L996/About!$B$144</f>
        <v>11.238663432145565</v>
      </c>
      <c r="P996" s="174"/>
    </row>
    <row r="997" spans="2:16" x14ac:dyDescent="0.45">
      <c r="B997" s="118" t="s">
        <v>330</v>
      </c>
      <c r="C997" s="118" t="s">
        <v>777</v>
      </c>
      <c r="D997" s="118" t="s">
        <v>962</v>
      </c>
      <c r="E997" s="118" t="s">
        <v>991</v>
      </c>
      <c r="F997" s="118" t="s">
        <v>987</v>
      </c>
      <c r="G997" s="118" t="s">
        <v>1000</v>
      </c>
      <c r="H997" s="118" t="s">
        <v>1001</v>
      </c>
      <c r="I997" s="118">
        <v>9.25</v>
      </c>
      <c r="J997" s="118">
        <v>7.8600001335143999</v>
      </c>
      <c r="K997" s="118">
        <v>-1.3999999761581401</v>
      </c>
      <c r="L997" s="181">
        <f>(K997+'NPV Calcs'!$D$13)*About!$B$135</f>
        <v>5.9823634042606875</v>
      </c>
      <c r="M997" s="95" t="str">
        <f>INDEX('IEA Tech to Policy Mapping'!$B$2:$B$13,MATCH($H997,'IEA Tech to Policy Mapping'!$A$2:$A$13,0))</f>
        <v>ngps - T&amp;D methane capture</v>
      </c>
      <c r="N997" s="182">
        <f>(J997*About!$A$132/1000)*10^12*'EPA to IEA Scaling'!$E$13</f>
        <v>178109414265.23691</v>
      </c>
      <c r="O997" s="183">
        <f>L997/About!$B$144</f>
        <v>11.255559931867388</v>
      </c>
      <c r="P997" s="174"/>
    </row>
    <row r="998" spans="2:16" x14ac:dyDescent="0.45">
      <c r="B998" s="118" t="s">
        <v>258</v>
      </c>
      <c r="C998" s="118" t="s">
        <v>777</v>
      </c>
      <c r="D998" s="118" t="s">
        <v>962</v>
      </c>
      <c r="E998" s="118" t="s">
        <v>991</v>
      </c>
      <c r="F998" s="118" t="s">
        <v>987</v>
      </c>
      <c r="G998" s="118" t="s">
        <v>1000</v>
      </c>
      <c r="H998" s="118" t="s">
        <v>1001</v>
      </c>
      <c r="I998" s="118">
        <v>1.1399999856948799</v>
      </c>
      <c r="J998" s="118">
        <v>0.97000002861022905</v>
      </c>
      <c r="K998" s="118">
        <v>-1.3999999761581401</v>
      </c>
      <c r="L998" s="181">
        <f>(K998+'NPV Calcs'!$D$13)*About!$B$135</f>
        <v>5.9823634042606875</v>
      </c>
      <c r="M998" s="95" t="str">
        <f>INDEX('IEA Tech to Policy Mapping'!$B$2:$B$13,MATCH($H998,'IEA Tech to Policy Mapping'!$A$2:$A$13,0))</f>
        <v>ngps - T&amp;D methane capture</v>
      </c>
      <c r="N998" s="182">
        <f>(J998*About!$A$132/1000)*10^12*'EPA to IEA Scaling'!$E$13</f>
        <v>21980424172.815243</v>
      </c>
      <c r="O998" s="183">
        <f>L998/About!$B$144</f>
        <v>11.255559931867388</v>
      </c>
      <c r="P998" s="174"/>
    </row>
    <row r="999" spans="2:16" x14ac:dyDescent="0.45">
      <c r="B999" s="118" t="s">
        <v>258</v>
      </c>
      <c r="C999" s="118" t="s">
        <v>777</v>
      </c>
      <c r="D999" s="118" t="s">
        <v>985</v>
      </c>
      <c r="E999" s="118" t="s">
        <v>986</v>
      </c>
      <c r="F999" s="118" t="s">
        <v>987</v>
      </c>
      <c r="G999" s="118" t="s">
        <v>1000</v>
      </c>
      <c r="H999" s="118" t="s">
        <v>1001</v>
      </c>
      <c r="I999" s="118">
        <v>5.0000000745057997E-2</v>
      </c>
      <c r="J999" s="118">
        <v>3.9999999105930301E-2</v>
      </c>
      <c r="K999" s="118">
        <v>-1.3999999761581401</v>
      </c>
      <c r="L999" s="181">
        <f>(K999+'NPV Calcs'!$D$13)*About!$B$135</f>
        <v>5.9823634042606875</v>
      </c>
      <c r="M999" s="95" t="str">
        <f>INDEX('IEA Tech to Policy Mapping'!$B$2:$B$13,MATCH($H999,'IEA Tech to Policy Mapping'!$A$2:$A$13,0))</f>
        <v>ngps - T&amp;D methane capture</v>
      </c>
      <c r="N999" s="182">
        <f>(J999*About!$A$132/1000)*10^12*'EPA to IEA Scaling'!$E$13</f>
        <v>906409197.24536443</v>
      </c>
      <c r="O999" s="183">
        <f>L999/About!$B$144</f>
        <v>11.255559931867388</v>
      </c>
      <c r="P999" s="174"/>
    </row>
    <row r="1000" spans="2:16" x14ac:dyDescent="0.45">
      <c r="B1000" s="118" t="s">
        <v>330</v>
      </c>
      <c r="C1000" s="118" t="s">
        <v>777</v>
      </c>
      <c r="D1000" s="118" t="s">
        <v>985</v>
      </c>
      <c r="E1000" s="118" t="s">
        <v>986</v>
      </c>
      <c r="F1000" s="118" t="s">
        <v>987</v>
      </c>
      <c r="G1000" s="118" t="s">
        <v>1000</v>
      </c>
      <c r="H1000" s="118" t="s">
        <v>1001</v>
      </c>
      <c r="I1000" s="118">
        <v>0.28999999165534901</v>
      </c>
      <c r="J1000" s="118">
        <v>0.239999994635581</v>
      </c>
      <c r="K1000" s="118">
        <v>-1.3999999761581401</v>
      </c>
      <c r="L1000" s="181">
        <f>(K1000+'NPV Calcs'!$D$13)*About!$B$135</f>
        <v>5.9823634042606875</v>
      </c>
      <c r="M1000" s="95" t="str">
        <f>INDEX('IEA Tech to Policy Mapping'!$B$2:$B$13,MATCH($H1000,'IEA Tech to Policy Mapping'!$A$2:$A$13,0))</f>
        <v>ngps - T&amp;D methane capture</v>
      </c>
      <c r="N1000" s="182">
        <f>(J1000*About!$A$132/1000)*10^12*'EPA to IEA Scaling'!$E$13</f>
        <v>5438455183.4721699</v>
      </c>
      <c r="O1000" s="183">
        <f>L1000/About!$B$144</f>
        <v>11.255559931867388</v>
      </c>
      <c r="P1000" s="174"/>
    </row>
    <row r="1001" spans="2:16" x14ac:dyDescent="0.45">
      <c r="B1001" s="118" t="s">
        <v>258</v>
      </c>
      <c r="C1001" s="118" t="s">
        <v>777</v>
      </c>
      <c r="D1001" s="118" t="s">
        <v>962</v>
      </c>
      <c r="E1001" s="118" t="s">
        <v>993</v>
      </c>
      <c r="F1001" s="118" t="s">
        <v>987</v>
      </c>
      <c r="G1001" s="118" t="s">
        <v>1000</v>
      </c>
      <c r="H1001" s="118" t="s">
        <v>1001</v>
      </c>
      <c r="I1001" s="118">
        <v>0.46999999880790699</v>
      </c>
      <c r="J1001" s="118">
        <v>0.40000000596046398</v>
      </c>
      <c r="K1001" s="118">
        <v>-1.3999999761581401</v>
      </c>
      <c r="L1001" s="181">
        <f>(K1001+'NPV Calcs'!$D$13)*About!$B$135</f>
        <v>5.9823634042606875</v>
      </c>
      <c r="M1001" s="95" t="str">
        <f>INDEX('IEA Tech to Policy Mapping'!$B$2:$B$13,MATCH($H1001,'IEA Tech to Policy Mapping'!$A$2:$A$13,0))</f>
        <v>ngps - T&amp;D methane capture</v>
      </c>
      <c r="N1001" s="182">
        <f>(J1001*About!$A$132/1000)*10^12*'EPA to IEA Scaling'!$E$13</f>
        <v>9064092310.1173859</v>
      </c>
      <c r="O1001" s="183">
        <f>L1001/About!$B$144</f>
        <v>11.255559931867388</v>
      </c>
      <c r="P1001" s="174"/>
    </row>
    <row r="1002" spans="2:16" x14ac:dyDescent="0.45">
      <c r="B1002" s="118" t="s">
        <v>330</v>
      </c>
      <c r="C1002" s="118" t="s">
        <v>777</v>
      </c>
      <c r="D1002" s="118" t="s">
        <v>962</v>
      </c>
      <c r="E1002" s="118" t="s">
        <v>993</v>
      </c>
      <c r="F1002" s="118" t="s">
        <v>987</v>
      </c>
      <c r="G1002" s="118" t="s">
        <v>1000</v>
      </c>
      <c r="H1002" s="118" t="s">
        <v>1001</v>
      </c>
      <c r="I1002" s="118">
        <v>0.17000000178813901</v>
      </c>
      <c r="J1002" s="118">
        <v>0.140000000596046</v>
      </c>
      <c r="K1002" s="118">
        <v>-1.3999999761581401</v>
      </c>
      <c r="L1002" s="181">
        <f>(K1002+'NPV Calcs'!$D$13)*About!$B$135</f>
        <v>5.9823634042606875</v>
      </c>
      <c r="M1002" s="95" t="str">
        <f>INDEX('IEA Tech to Policy Mapping'!$B$2:$B$13,MATCH($H1002,'IEA Tech to Policy Mapping'!$A$2:$A$13,0))</f>
        <v>ngps - T&amp;D methane capture</v>
      </c>
      <c r="N1002" s="182">
        <f>(J1002*About!$A$132/1000)*10^12*'EPA to IEA Scaling'!$E$13</f>
        <v>3172432274.7747045</v>
      </c>
      <c r="O1002" s="183">
        <f>L1002/About!$B$144</f>
        <v>11.255559931867388</v>
      </c>
      <c r="P1002" s="174"/>
    </row>
    <row r="1003" spans="2:16" x14ac:dyDescent="0.45">
      <c r="B1003" s="118" t="s">
        <v>1059</v>
      </c>
      <c r="C1003" s="118" t="s">
        <v>777</v>
      </c>
      <c r="D1003" s="118" t="s">
        <v>985</v>
      </c>
      <c r="E1003" s="118" t="s">
        <v>986</v>
      </c>
      <c r="F1003" s="118" t="s">
        <v>987</v>
      </c>
      <c r="G1003" s="118" t="s">
        <v>1000</v>
      </c>
      <c r="H1003" s="118" t="s">
        <v>1001</v>
      </c>
      <c r="I1003" s="118">
        <v>0.34999999403953502</v>
      </c>
      <c r="J1003" s="118">
        <v>0.28999999165534901</v>
      </c>
      <c r="K1003" s="118">
        <v>-1.37000000476837</v>
      </c>
      <c r="L1003" s="181">
        <f>(K1003+'NPV Calcs'!$D$13)*About!$B$135</f>
        <v>6.0093050230360898</v>
      </c>
      <c r="M1003" s="95" t="str">
        <f>INDEX('IEA Tech to Policy Mapping'!$B$2:$B$13,MATCH($H1003,'IEA Tech to Policy Mapping'!$A$2:$A$13,0))</f>
        <v>ngps - T&amp;D methane capture</v>
      </c>
      <c r="N1003" s="182">
        <f>(J1003*About!$A$132/1000)*10^12*'EPA to IEA Scaling'!$E$13</f>
        <v>6571466637.8209133</v>
      </c>
      <c r="O1003" s="183">
        <f>L1003/About!$B$144</f>
        <v>11.306249431032901</v>
      </c>
      <c r="P1003" s="174"/>
    </row>
    <row r="1004" spans="2:16" x14ac:dyDescent="0.45">
      <c r="B1004" s="118" t="s">
        <v>1059</v>
      </c>
      <c r="C1004" s="118" t="s">
        <v>777</v>
      </c>
      <c r="D1004" s="118" t="s">
        <v>962</v>
      </c>
      <c r="E1004" s="118" t="s">
        <v>991</v>
      </c>
      <c r="F1004" s="118" t="s">
        <v>987</v>
      </c>
      <c r="G1004" s="118" t="s">
        <v>1000</v>
      </c>
      <c r="H1004" s="118" t="s">
        <v>1001</v>
      </c>
      <c r="I1004" s="118">
        <v>0.31000000238418501</v>
      </c>
      <c r="J1004" s="118">
        <v>0.259999990463256</v>
      </c>
      <c r="K1004" s="118">
        <v>-1.37000000476837</v>
      </c>
      <c r="L1004" s="181">
        <f>(K1004+'NPV Calcs'!$D$13)*About!$B$135</f>
        <v>6.0093050230360898</v>
      </c>
      <c r="M1004" s="95" t="str">
        <f>INDEX('IEA Tech to Policy Mapping'!$B$2:$B$13,MATCH($H1004,'IEA Tech to Policy Mapping'!$A$2:$A$13,0))</f>
        <v>ngps - T&amp;D methane capture</v>
      </c>
      <c r="N1004" s="182">
        <f>(J1004*About!$A$132/1000)*10^12*'EPA to IEA Scaling'!$E$13</f>
        <v>5891659697.6789188</v>
      </c>
      <c r="O1004" s="183">
        <f>L1004/About!$B$144</f>
        <v>11.306249431032901</v>
      </c>
      <c r="P1004" s="174"/>
    </row>
    <row r="1005" spans="2:16" x14ac:dyDescent="0.45">
      <c r="B1005" s="118" t="s">
        <v>330</v>
      </c>
      <c r="C1005" s="118" t="s">
        <v>777</v>
      </c>
      <c r="D1005" s="118" t="s">
        <v>962</v>
      </c>
      <c r="E1005" s="118" t="s">
        <v>991</v>
      </c>
      <c r="F1005" s="118" t="s">
        <v>987</v>
      </c>
      <c r="G1005" s="118" t="s">
        <v>988</v>
      </c>
      <c r="H1005" s="118" t="s">
        <v>1006</v>
      </c>
      <c r="I1005" s="118">
        <v>15.5900001525878</v>
      </c>
      <c r="J1005" s="118">
        <v>15.5900001525878</v>
      </c>
      <c r="K1005" s="118">
        <v>-0.81999999284744196</v>
      </c>
      <c r="L1005" s="181">
        <f>(K1005+'NPV Calcs'!$D$13)*About!$B$135</f>
        <v>6.5032351823392718</v>
      </c>
      <c r="M1005" s="95" t="str">
        <f>INDEX('IEA Tech to Policy Mapping'!$B$2:$B$13,MATCH($H1005,'IEA Tech to Policy Mapping'!$A$2:$A$13,0))</f>
        <v>ngps - production methane capture</v>
      </c>
      <c r="N1005" s="182">
        <f>(J1005*About!$A$132/1000)*10^12*'EPA to IEA Scaling'!$E$13</f>
        <v>353272995980.32251</v>
      </c>
      <c r="O1005" s="183">
        <f>L1005/About!$B$144</f>
        <v>12.235557822133694</v>
      </c>
      <c r="P1005" s="174"/>
    </row>
    <row r="1006" spans="2:16" x14ac:dyDescent="0.45">
      <c r="B1006" s="118" t="s">
        <v>330</v>
      </c>
      <c r="C1006" s="118" t="s">
        <v>777</v>
      </c>
      <c r="D1006" s="118" t="s">
        <v>962</v>
      </c>
      <c r="E1006" s="118" t="s">
        <v>993</v>
      </c>
      <c r="F1006" s="118" t="s">
        <v>987</v>
      </c>
      <c r="G1006" s="118" t="s">
        <v>988</v>
      </c>
      <c r="H1006" s="118" t="s">
        <v>1006</v>
      </c>
      <c r="I1006" s="118">
        <v>0.28000000119209201</v>
      </c>
      <c r="J1006" s="118">
        <v>0.28000000119209201</v>
      </c>
      <c r="K1006" s="118">
        <v>-0.81999999284744196</v>
      </c>
      <c r="L1006" s="181">
        <f>(K1006+'NPV Calcs'!$D$13)*About!$B$135</f>
        <v>6.5032351823392718</v>
      </c>
      <c r="M1006" s="95" t="str">
        <f>INDEX('IEA Tech to Policy Mapping'!$B$2:$B$13,MATCH($H1006,'IEA Tech to Policy Mapping'!$A$2:$A$13,0))</f>
        <v>ngps - production methane capture</v>
      </c>
      <c r="N1006" s="182">
        <f>(J1006*About!$A$132/1000)*10^12*'EPA to IEA Scaling'!$E$13</f>
        <v>6344864549.5494089</v>
      </c>
      <c r="O1006" s="183">
        <f>L1006/About!$B$144</f>
        <v>12.235557822133694</v>
      </c>
      <c r="P1006" s="174"/>
    </row>
    <row r="1007" spans="2:16" x14ac:dyDescent="0.45">
      <c r="B1007" s="118" t="s">
        <v>168</v>
      </c>
      <c r="C1007" s="118" t="s">
        <v>777</v>
      </c>
      <c r="D1007" s="118" t="s">
        <v>962</v>
      </c>
      <c r="E1007" s="118" t="s">
        <v>999</v>
      </c>
      <c r="F1007" s="118" t="s">
        <v>987</v>
      </c>
      <c r="G1007" s="118" t="s">
        <v>1000</v>
      </c>
      <c r="H1007" s="118" t="s">
        <v>1001</v>
      </c>
      <c r="I1007" s="118">
        <v>0.46999999880790699</v>
      </c>
      <c r="J1007" s="118">
        <v>0.40000000596046398</v>
      </c>
      <c r="K1007" s="118">
        <v>-0.77999997138976995</v>
      </c>
      <c r="L1007" s="181">
        <f>(K1007+'NPV Calcs'!$D$13)*About!$B$135</f>
        <v>6.5391573942347128</v>
      </c>
      <c r="M1007" s="95" t="str">
        <f>INDEX('IEA Tech to Policy Mapping'!$B$2:$B$13,MATCH($H1007,'IEA Tech to Policy Mapping'!$A$2:$A$13,0))</f>
        <v>ngps - T&amp;D methane capture</v>
      </c>
      <c r="N1007" s="182">
        <f>(J1007*About!$A$132/1000)*10^12*'EPA to IEA Scaling'!$E$13</f>
        <v>9064092310.1173859</v>
      </c>
      <c r="O1007" s="183">
        <f>L1007/About!$B$144</f>
        <v>12.303143921732127</v>
      </c>
      <c r="P1007" s="174"/>
    </row>
    <row r="1008" spans="2:16" x14ac:dyDescent="0.45">
      <c r="B1008" s="118" t="s">
        <v>334</v>
      </c>
      <c r="C1008" s="118" t="s">
        <v>777</v>
      </c>
      <c r="D1008" s="118" t="s">
        <v>962</v>
      </c>
      <c r="E1008" s="118" t="s">
        <v>999</v>
      </c>
      <c r="F1008" s="118" t="s">
        <v>987</v>
      </c>
      <c r="G1008" s="118" t="s">
        <v>1000</v>
      </c>
      <c r="H1008" s="118" t="s">
        <v>1001</v>
      </c>
      <c r="I1008" s="118">
        <v>5.0599999427795401</v>
      </c>
      <c r="J1008" s="118">
        <v>4.3000001907348597</v>
      </c>
      <c r="K1008" s="118">
        <v>-0.77999997138976995</v>
      </c>
      <c r="L1008" s="181">
        <f>(K1008+'NPV Calcs'!$D$13)*About!$B$135</f>
        <v>6.5391573942347128</v>
      </c>
      <c r="M1008" s="95" t="str">
        <f>INDEX('IEA Tech to Policy Mapping'!$B$2:$B$13,MATCH($H1008,'IEA Tech to Policy Mapping'!$A$2:$A$13,0))</f>
        <v>ngps - T&amp;D methane capture</v>
      </c>
      <c r="N1008" s="182">
        <f>(J1008*About!$A$132/1000)*10^12*'EPA to IEA Scaling'!$E$13</f>
        <v>97438995203.903793</v>
      </c>
      <c r="O1008" s="183">
        <f>L1008/About!$B$144</f>
        <v>12.303143921732127</v>
      </c>
      <c r="P1008" s="174"/>
    </row>
    <row r="1009" spans="2:16" x14ac:dyDescent="0.45">
      <c r="B1009" s="118" t="s">
        <v>334</v>
      </c>
      <c r="C1009" s="118" t="s">
        <v>777</v>
      </c>
      <c r="D1009" s="118" t="s">
        <v>985</v>
      </c>
      <c r="E1009" s="118" t="s">
        <v>994</v>
      </c>
      <c r="F1009" s="118" t="s">
        <v>987</v>
      </c>
      <c r="G1009" s="118" t="s">
        <v>1000</v>
      </c>
      <c r="H1009" s="118" t="s">
        <v>1001</v>
      </c>
      <c r="I1009" s="118">
        <v>1.71000003814697</v>
      </c>
      <c r="J1009" s="118">
        <v>1.45000004768371</v>
      </c>
      <c r="K1009" s="118">
        <v>-0.77999997138976995</v>
      </c>
      <c r="L1009" s="181">
        <f>(K1009+'NPV Calcs'!$D$13)*About!$B$135</f>
        <v>6.5391573942347128</v>
      </c>
      <c r="M1009" s="95" t="str">
        <f>INDEX('IEA Tech to Policy Mapping'!$B$2:$B$13,MATCH($H1009,'IEA Tech to Policy Mapping'!$A$2:$A$13,0))</f>
        <v>ngps - T&amp;D methane capture</v>
      </c>
      <c r="N1009" s="182">
        <f>(J1009*About!$A$132/1000)*10^12*'EPA to IEA Scaling'!$E$13</f>
        <v>32857335215.086994</v>
      </c>
      <c r="O1009" s="183">
        <f>L1009/About!$B$144</f>
        <v>12.303143921732127</v>
      </c>
      <c r="P1009" s="174"/>
    </row>
    <row r="1010" spans="2:16" x14ac:dyDescent="0.45">
      <c r="B1010" s="118" t="s">
        <v>168</v>
      </c>
      <c r="C1010" s="118" t="s">
        <v>777</v>
      </c>
      <c r="D1010" s="118" t="s">
        <v>985</v>
      </c>
      <c r="E1010" s="118" t="s">
        <v>994</v>
      </c>
      <c r="F1010" s="118" t="s">
        <v>987</v>
      </c>
      <c r="G1010" s="118" t="s">
        <v>1000</v>
      </c>
      <c r="H1010" s="118" t="s">
        <v>1001</v>
      </c>
      <c r="I1010" s="118">
        <v>9.9999997764825804E-3</v>
      </c>
      <c r="J1010" s="118">
        <v>9.9999997764825804E-3</v>
      </c>
      <c r="K1010" s="118">
        <v>-0.77999997138976995</v>
      </c>
      <c r="L1010" s="181">
        <f>(K1010+'NPV Calcs'!$D$13)*About!$B$135</f>
        <v>6.5391573942347128</v>
      </c>
      <c r="M1010" s="95" t="str">
        <f>INDEX('IEA Tech to Policy Mapping'!$B$2:$B$13,MATCH($H1010,'IEA Tech to Policy Mapping'!$A$2:$A$13,0))</f>
        <v>ngps - T&amp;D methane capture</v>
      </c>
      <c r="N1010" s="182">
        <f>(J1010*About!$A$132/1000)*10^12*'EPA to IEA Scaling'!$E$13</f>
        <v>226602299.31134129</v>
      </c>
      <c r="O1010" s="183">
        <f>L1010/About!$B$144</f>
        <v>12.303143921732127</v>
      </c>
      <c r="P1010" s="174"/>
    </row>
    <row r="1011" spans="2:16" x14ac:dyDescent="0.45">
      <c r="B1011" s="118" t="s">
        <v>1057</v>
      </c>
      <c r="C1011" s="118" t="s">
        <v>777</v>
      </c>
      <c r="D1011" s="118" t="s">
        <v>985</v>
      </c>
      <c r="E1011" s="118" t="s">
        <v>994</v>
      </c>
      <c r="F1011" s="118" t="s">
        <v>987</v>
      </c>
      <c r="G1011" s="118" t="s">
        <v>1000</v>
      </c>
      <c r="H1011" s="118" t="s">
        <v>1001</v>
      </c>
      <c r="I1011" s="118">
        <v>9.9999997764825804E-3</v>
      </c>
      <c r="J1011" s="118">
        <v>9.9999997764825804E-3</v>
      </c>
      <c r="K1011" s="118">
        <v>-0.76999998092651301</v>
      </c>
      <c r="L1011" s="181">
        <f>(K1011+'NPV Calcs'!$D$13)*About!$B$135</f>
        <v>6.5481379338265135</v>
      </c>
      <c r="M1011" s="95" t="str">
        <f>INDEX('IEA Tech to Policy Mapping'!$B$2:$B$13,MATCH($H1011,'IEA Tech to Policy Mapping'!$A$2:$A$13,0))</f>
        <v>ngps - T&amp;D methane capture</v>
      </c>
      <c r="N1011" s="182">
        <f>(J1011*About!$A$132/1000)*10^12*'EPA to IEA Scaling'!$E$13</f>
        <v>226602299.31134129</v>
      </c>
      <c r="O1011" s="183">
        <f>L1011/About!$B$144</f>
        <v>12.320040421453964</v>
      </c>
      <c r="P1011" s="174"/>
    </row>
    <row r="1012" spans="2:16" x14ac:dyDescent="0.45">
      <c r="B1012" s="118" t="s">
        <v>263</v>
      </c>
      <c r="C1012" s="118" t="s">
        <v>777</v>
      </c>
      <c r="D1012" s="118" t="s">
        <v>985</v>
      </c>
      <c r="E1012" s="118" t="s">
        <v>994</v>
      </c>
      <c r="F1012" s="118" t="s">
        <v>987</v>
      </c>
      <c r="G1012" s="118" t="s">
        <v>1000</v>
      </c>
      <c r="H1012" s="118" t="s">
        <v>1001</v>
      </c>
      <c r="I1012" s="118">
        <v>5.0000000745057997E-2</v>
      </c>
      <c r="J1012" s="118">
        <v>3.9999999105930301E-2</v>
      </c>
      <c r="K1012" s="118">
        <v>-0.76999998092651301</v>
      </c>
      <c r="L1012" s="181">
        <f>(K1012+'NPV Calcs'!$D$13)*About!$B$135</f>
        <v>6.5481379338265135</v>
      </c>
      <c r="M1012" s="95" t="str">
        <f>INDEX('IEA Tech to Policy Mapping'!$B$2:$B$13,MATCH($H1012,'IEA Tech to Policy Mapping'!$A$2:$A$13,0))</f>
        <v>ngps - T&amp;D methane capture</v>
      </c>
      <c r="N1012" s="182">
        <f>(J1012*About!$A$132/1000)*10^12*'EPA to IEA Scaling'!$E$13</f>
        <v>906409197.24536443</v>
      </c>
      <c r="O1012" s="183">
        <f>L1012/About!$B$144</f>
        <v>12.320040421453964</v>
      </c>
      <c r="P1012" s="174"/>
    </row>
    <row r="1013" spans="2:16" x14ac:dyDescent="0.45">
      <c r="B1013" s="118" t="s">
        <v>263</v>
      </c>
      <c r="C1013" s="118" t="s">
        <v>777</v>
      </c>
      <c r="D1013" s="118" t="s">
        <v>962</v>
      </c>
      <c r="E1013" s="118" t="s">
        <v>999</v>
      </c>
      <c r="F1013" s="118" t="s">
        <v>987</v>
      </c>
      <c r="G1013" s="118" t="s">
        <v>1000</v>
      </c>
      <c r="H1013" s="118" t="s">
        <v>1001</v>
      </c>
      <c r="I1013" s="118">
        <v>0.230000004172325</v>
      </c>
      <c r="J1013" s="118">
        <v>0.20000000298023199</v>
      </c>
      <c r="K1013" s="118">
        <v>-0.76999998092651301</v>
      </c>
      <c r="L1013" s="181">
        <f>(K1013+'NPV Calcs'!$D$13)*About!$B$135</f>
        <v>6.5481379338265135</v>
      </c>
      <c r="M1013" s="95" t="str">
        <f>INDEX('IEA Tech to Policy Mapping'!$B$2:$B$13,MATCH($H1013,'IEA Tech to Policy Mapping'!$A$2:$A$13,0))</f>
        <v>ngps - T&amp;D methane capture</v>
      </c>
      <c r="N1013" s="182">
        <f>(J1013*About!$A$132/1000)*10^12*'EPA to IEA Scaling'!$E$13</f>
        <v>4532046155.0586929</v>
      </c>
      <c r="O1013" s="183">
        <f>L1013/About!$B$144</f>
        <v>12.320040421453964</v>
      </c>
      <c r="P1013" s="174"/>
    </row>
    <row r="1014" spans="2:16" x14ac:dyDescent="0.45">
      <c r="B1014" s="118" t="s">
        <v>1057</v>
      </c>
      <c r="C1014" s="118" t="s">
        <v>777</v>
      </c>
      <c r="D1014" s="118" t="s">
        <v>962</v>
      </c>
      <c r="E1014" s="118" t="s">
        <v>999</v>
      </c>
      <c r="F1014" s="118" t="s">
        <v>987</v>
      </c>
      <c r="G1014" s="118" t="s">
        <v>1000</v>
      </c>
      <c r="H1014" s="118" t="s">
        <v>1001</v>
      </c>
      <c r="I1014" s="118">
        <v>0.69999998807907104</v>
      </c>
      <c r="J1014" s="118">
        <v>0.58999997377395597</v>
      </c>
      <c r="K1014" s="118">
        <v>-0.76999998092651301</v>
      </c>
      <c r="L1014" s="181">
        <f>(K1014+'NPV Calcs'!$D$13)*About!$B$135</f>
        <v>6.5481379338265135</v>
      </c>
      <c r="M1014" s="95" t="str">
        <f>INDEX('IEA Tech to Policy Mapping'!$B$2:$B$13,MATCH($H1014,'IEA Tech to Policy Mapping'!$A$2:$A$13,0))</f>
        <v>ngps - T&amp;D methane capture</v>
      </c>
      <c r="N1014" s="182">
        <f>(J1014*About!$A$132/1000)*10^12*'EPA to IEA Scaling'!$E$13</f>
        <v>13369535363.913351</v>
      </c>
      <c r="O1014" s="183">
        <f>L1014/About!$B$144</f>
        <v>12.320040421453964</v>
      </c>
      <c r="P1014" s="174"/>
    </row>
    <row r="1015" spans="2:16" x14ac:dyDescent="0.45">
      <c r="B1015" s="118" t="s">
        <v>1058</v>
      </c>
      <c r="C1015" s="118" t="s">
        <v>777</v>
      </c>
      <c r="D1015" s="118" t="s">
        <v>962</v>
      </c>
      <c r="E1015" s="118" t="s">
        <v>999</v>
      </c>
      <c r="F1015" s="118" t="s">
        <v>987</v>
      </c>
      <c r="G1015" s="118" t="s">
        <v>1000</v>
      </c>
      <c r="H1015" s="118" t="s">
        <v>1001</v>
      </c>
      <c r="I1015" s="118">
        <v>0.10000000149011599</v>
      </c>
      <c r="J1015" s="118">
        <v>7.9999998211860601E-2</v>
      </c>
      <c r="K1015" s="118">
        <v>-0.76999998092651301</v>
      </c>
      <c r="L1015" s="181">
        <f>(K1015+'NPV Calcs'!$D$13)*About!$B$135</f>
        <v>6.5481379338265135</v>
      </c>
      <c r="M1015" s="95" t="str">
        <f>INDEX('IEA Tech to Policy Mapping'!$B$2:$B$13,MATCH($H1015,'IEA Tech to Policy Mapping'!$A$2:$A$13,0))</f>
        <v>ngps - T&amp;D methane capture</v>
      </c>
      <c r="N1015" s="182">
        <f>(J1015*About!$A$132/1000)*10^12*'EPA to IEA Scaling'!$E$13</f>
        <v>1812818394.4907289</v>
      </c>
      <c r="O1015" s="183">
        <f>L1015/About!$B$144</f>
        <v>12.320040421453964</v>
      </c>
      <c r="P1015" s="174"/>
    </row>
    <row r="1016" spans="2:16" x14ac:dyDescent="0.45">
      <c r="B1016" s="118" t="s">
        <v>334</v>
      </c>
      <c r="C1016" s="118" t="s">
        <v>777</v>
      </c>
      <c r="D1016" s="118" t="s">
        <v>962</v>
      </c>
      <c r="E1016" s="118" t="s">
        <v>991</v>
      </c>
      <c r="F1016" s="118" t="s">
        <v>987</v>
      </c>
      <c r="G1016" s="118" t="s">
        <v>1000</v>
      </c>
      <c r="H1016" s="118" t="s">
        <v>1001</v>
      </c>
      <c r="I1016" s="118">
        <v>3.9999999105930301E-2</v>
      </c>
      <c r="J1016" s="118">
        <v>2.9999999329447701E-2</v>
      </c>
      <c r="K1016" s="118">
        <v>-0.68999999761581399</v>
      </c>
      <c r="L1016" s="181">
        <f>(K1016+'NPV Calcs'!$D$13)*About!$B$135</f>
        <v>6.6199823040891568</v>
      </c>
      <c r="M1016" s="95" t="str">
        <f>INDEX('IEA Tech to Policy Mapping'!$B$2:$B$13,MATCH($H1016,'IEA Tech to Policy Mapping'!$A$2:$A$13,0))</f>
        <v>ngps - T&amp;D methane capture</v>
      </c>
      <c r="N1016" s="182">
        <f>(J1016*About!$A$132/1000)*10^12*'EPA to IEA Scaling'!$E$13</f>
        <v>679806897.9340229</v>
      </c>
      <c r="O1016" s="183">
        <f>L1016/About!$B$144</f>
        <v>12.455212519939744</v>
      </c>
      <c r="P1016" s="174"/>
    </row>
    <row r="1017" spans="2:16" x14ac:dyDescent="0.45">
      <c r="B1017" s="118" t="s">
        <v>168</v>
      </c>
      <c r="C1017" s="118" t="s">
        <v>777</v>
      </c>
      <c r="D1017" s="118" t="s">
        <v>985</v>
      </c>
      <c r="E1017" s="118" t="s">
        <v>986</v>
      </c>
      <c r="F1017" s="118" t="s">
        <v>987</v>
      </c>
      <c r="G1017" s="118" t="s">
        <v>1000</v>
      </c>
      <c r="H1017" s="118" t="s">
        <v>1001</v>
      </c>
      <c r="I1017" s="118">
        <v>0.20999999344348899</v>
      </c>
      <c r="J1017" s="118">
        <v>0.18000000715255701</v>
      </c>
      <c r="K1017" s="118">
        <v>-0.68999999761581399</v>
      </c>
      <c r="L1017" s="181">
        <f>(K1017+'NPV Calcs'!$D$13)*About!$B$135</f>
        <v>6.6199823040891568</v>
      </c>
      <c r="M1017" s="95" t="str">
        <f>INDEX('IEA Tech to Policy Mapping'!$B$2:$B$13,MATCH($H1017,'IEA Tech to Policy Mapping'!$A$2:$A$13,0))</f>
        <v>ngps - T&amp;D methane capture</v>
      </c>
      <c r="N1017" s="182">
        <f>(J1017*About!$A$132/1000)*10^12*'EPA to IEA Scaling'!$E$13</f>
        <v>4078841640.8519449</v>
      </c>
      <c r="O1017" s="183">
        <f>L1017/About!$B$144</f>
        <v>12.455212519939744</v>
      </c>
      <c r="P1017" s="174"/>
    </row>
    <row r="1018" spans="2:16" x14ac:dyDescent="0.45">
      <c r="B1018" s="118" t="s">
        <v>334</v>
      </c>
      <c r="C1018" s="118" t="s">
        <v>777</v>
      </c>
      <c r="D1018" s="118" t="s">
        <v>985</v>
      </c>
      <c r="E1018" s="118" t="s">
        <v>986</v>
      </c>
      <c r="F1018" s="118" t="s">
        <v>987</v>
      </c>
      <c r="G1018" s="118" t="s">
        <v>1000</v>
      </c>
      <c r="H1018" s="118" t="s">
        <v>1001</v>
      </c>
      <c r="I1018" s="118">
        <v>7.0000000298023196E-2</v>
      </c>
      <c r="J1018" s="118">
        <v>5.9999998658895402E-2</v>
      </c>
      <c r="K1018" s="118">
        <v>-0.68999999761581399</v>
      </c>
      <c r="L1018" s="181">
        <f>(K1018+'NPV Calcs'!$D$13)*About!$B$135</f>
        <v>6.6199823040891568</v>
      </c>
      <c r="M1018" s="95" t="str">
        <f>INDEX('IEA Tech to Policy Mapping'!$B$2:$B$13,MATCH($H1018,'IEA Tech to Policy Mapping'!$A$2:$A$13,0))</f>
        <v>ngps - T&amp;D methane capture</v>
      </c>
      <c r="N1018" s="182">
        <f>(J1018*About!$A$132/1000)*10^12*'EPA to IEA Scaling'!$E$13</f>
        <v>1359613795.8680458</v>
      </c>
      <c r="O1018" s="183">
        <f>L1018/About!$B$144</f>
        <v>12.455212519939744</v>
      </c>
      <c r="P1018" s="174"/>
    </row>
    <row r="1019" spans="2:16" x14ac:dyDescent="0.45">
      <c r="B1019" s="118" t="s">
        <v>168</v>
      </c>
      <c r="C1019" s="118" t="s">
        <v>777</v>
      </c>
      <c r="D1019" s="118" t="s">
        <v>962</v>
      </c>
      <c r="E1019" s="118" t="s">
        <v>991</v>
      </c>
      <c r="F1019" s="118" t="s">
        <v>987</v>
      </c>
      <c r="G1019" s="118" t="s">
        <v>1000</v>
      </c>
      <c r="H1019" s="118" t="s">
        <v>1001</v>
      </c>
      <c r="I1019" s="118">
        <v>0.56999999284744196</v>
      </c>
      <c r="J1019" s="118">
        <v>0.479999989271163</v>
      </c>
      <c r="K1019" s="118">
        <v>-0.68999999761581399</v>
      </c>
      <c r="L1019" s="181">
        <f>(K1019+'NPV Calcs'!$D$13)*About!$B$135</f>
        <v>6.6199823040891568</v>
      </c>
      <c r="M1019" s="95" t="str">
        <f>INDEX('IEA Tech to Policy Mapping'!$B$2:$B$13,MATCH($H1019,'IEA Tech to Policy Mapping'!$A$2:$A$13,0))</f>
        <v>ngps - T&amp;D methane capture</v>
      </c>
      <c r="N1019" s="182">
        <f>(J1019*About!$A$132/1000)*10^12*'EPA to IEA Scaling'!$E$13</f>
        <v>10876910366.944361</v>
      </c>
      <c r="O1019" s="183">
        <f>L1019/About!$B$144</f>
        <v>12.455212519939744</v>
      </c>
      <c r="P1019" s="174"/>
    </row>
    <row r="1020" spans="2:16" x14ac:dyDescent="0.45">
      <c r="B1020" s="118" t="s">
        <v>334</v>
      </c>
      <c r="C1020" s="118" t="s">
        <v>777</v>
      </c>
      <c r="D1020" s="118" t="s">
        <v>962</v>
      </c>
      <c r="E1020" s="118" t="s">
        <v>993</v>
      </c>
      <c r="F1020" s="118" t="s">
        <v>987</v>
      </c>
      <c r="G1020" s="118" t="s">
        <v>1000</v>
      </c>
      <c r="H1020" s="118" t="s">
        <v>1001</v>
      </c>
      <c r="I1020" s="118">
        <v>1.9999999552965102E-2</v>
      </c>
      <c r="J1020" s="118">
        <v>1.9999999552965102E-2</v>
      </c>
      <c r="K1020" s="118">
        <v>-0.68999999761581399</v>
      </c>
      <c r="L1020" s="181">
        <f>(K1020+'NPV Calcs'!$D$13)*About!$B$135</f>
        <v>6.6199823040891568</v>
      </c>
      <c r="M1020" s="95" t="str">
        <f>INDEX('IEA Tech to Policy Mapping'!$B$2:$B$13,MATCH($H1020,'IEA Tech to Policy Mapping'!$A$2:$A$13,0))</f>
        <v>ngps - T&amp;D methane capture</v>
      </c>
      <c r="N1020" s="182">
        <f>(J1020*About!$A$132/1000)*10^12*'EPA to IEA Scaling'!$E$13</f>
        <v>453204598.62268114</v>
      </c>
      <c r="O1020" s="183">
        <f>L1020/About!$B$144</f>
        <v>12.455212519939744</v>
      </c>
      <c r="P1020" s="174"/>
    </row>
    <row r="1021" spans="2:16" x14ac:dyDescent="0.45">
      <c r="B1021" s="118" t="s">
        <v>1057</v>
      </c>
      <c r="C1021" s="118" t="s">
        <v>777</v>
      </c>
      <c r="D1021" s="118" t="s">
        <v>962</v>
      </c>
      <c r="E1021" s="118" t="s">
        <v>993</v>
      </c>
      <c r="F1021" s="118" t="s">
        <v>987</v>
      </c>
      <c r="G1021" s="118" t="s">
        <v>1000</v>
      </c>
      <c r="H1021" s="118" t="s">
        <v>1001</v>
      </c>
      <c r="I1021" s="118">
        <v>5.9999998658895402E-2</v>
      </c>
      <c r="J1021" s="118">
        <v>5.0000000745057997E-2</v>
      </c>
      <c r="K1021" s="118">
        <v>-0.68000000715255704</v>
      </c>
      <c r="L1021" s="181">
        <f>(K1021+'NPV Calcs'!$D$13)*About!$B$135</f>
        <v>6.6289628436809567</v>
      </c>
      <c r="M1021" s="95" t="str">
        <f>INDEX('IEA Tech to Policy Mapping'!$B$2:$B$13,MATCH($H1021,'IEA Tech to Policy Mapping'!$A$2:$A$13,0))</f>
        <v>ngps - T&amp;D methane capture</v>
      </c>
      <c r="N1021" s="182">
        <f>(J1021*About!$A$132/1000)*10^12*'EPA to IEA Scaling'!$E$13</f>
        <v>1133011538.7646732</v>
      </c>
      <c r="O1021" s="183">
        <f>L1021/About!$B$144</f>
        <v>12.47210901966158</v>
      </c>
      <c r="P1021" s="174"/>
    </row>
    <row r="1022" spans="2:16" x14ac:dyDescent="0.45">
      <c r="B1022" s="118" t="s">
        <v>1057</v>
      </c>
      <c r="C1022" s="118" t="s">
        <v>777</v>
      </c>
      <c r="D1022" s="118" t="s">
        <v>985</v>
      </c>
      <c r="E1022" s="118" t="s">
        <v>986</v>
      </c>
      <c r="F1022" s="118" t="s">
        <v>987</v>
      </c>
      <c r="G1022" s="118" t="s">
        <v>1000</v>
      </c>
      <c r="H1022" s="118" t="s">
        <v>1001</v>
      </c>
      <c r="I1022" s="118">
        <v>0.11999999731779</v>
      </c>
      <c r="J1022" s="118">
        <v>0.10000000149011599</v>
      </c>
      <c r="K1022" s="118">
        <v>-0.68000000715255704</v>
      </c>
      <c r="L1022" s="181">
        <f>(K1022+'NPV Calcs'!$D$13)*About!$B$135</f>
        <v>6.6289628436809567</v>
      </c>
      <c r="M1022" s="95" t="str">
        <f>INDEX('IEA Tech to Policy Mapping'!$B$2:$B$13,MATCH($H1022,'IEA Tech to Policy Mapping'!$A$2:$A$13,0))</f>
        <v>ngps - T&amp;D methane capture</v>
      </c>
      <c r="N1022" s="182">
        <f>(J1022*About!$A$132/1000)*10^12*'EPA to IEA Scaling'!$E$13</f>
        <v>2266023077.5293465</v>
      </c>
      <c r="O1022" s="183">
        <f>L1022/About!$B$144</f>
        <v>12.47210901966158</v>
      </c>
      <c r="P1022" s="174"/>
    </row>
    <row r="1023" spans="2:16" x14ac:dyDescent="0.45">
      <c r="B1023" s="118" t="s">
        <v>1058</v>
      </c>
      <c r="C1023" s="118" t="s">
        <v>777</v>
      </c>
      <c r="D1023" s="118" t="s">
        <v>985</v>
      </c>
      <c r="E1023" s="118" t="s">
        <v>986</v>
      </c>
      <c r="F1023" s="118" t="s">
        <v>987</v>
      </c>
      <c r="G1023" s="118" t="s">
        <v>1000</v>
      </c>
      <c r="H1023" s="118" t="s">
        <v>1001</v>
      </c>
      <c r="I1023" s="118">
        <v>5.9999998658895402E-2</v>
      </c>
      <c r="J1023" s="118">
        <v>5.0000000745057997E-2</v>
      </c>
      <c r="K1023" s="118">
        <v>-0.68000000715255704</v>
      </c>
      <c r="L1023" s="181">
        <f>(K1023+'NPV Calcs'!$D$13)*About!$B$135</f>
        <v>6.6289628436809567</v>
      </c>
      <c r="M1023" s="95" t="str">
        <f>INDEX('IEA Tech to Policy Mapping'!$B$2:$B$13,MATCH($H1023,'IEA Tech to Policy Mapping'!$A$2:$A$13,0))</f>
        <v>ngps - T&amp;D methane capture</v>
      </c>
      <c r="N1023" s="182">
        <f>(J1023*About!$A$132/1000)*10^12*'EPA to IEA Scaling'!$E$13</f>
        <v>1133011538.7646732</v>
      </c>
      <c r="O1023" s="183">
        <f>L1023/About!$B$144</f>
        <v>12.47210901966158</v>
      </c>
      <c r="P1023" s="174"/>
    </row>
    <row r="1024" spans="2:16" x14ac:dyDescent="0.45">
      <c r="B1024" s="118" t="s">
        <v>263</v>
      </c>
      <c r="C1024" s="118" t="s">
        <v>777</v>
      </c>
      <c r="D1024" s="118" t="s">
        <v>985</v>
      </c>
      <c r="E1024" s="118" t="s">
        <v>986</v>
      </c>
      <c r="F1024" s="118" t="s">
        <v>987</v>
      </c>
      <c r="G1024" s="118" t="s">
        <v>1000</v>
      </c>
      <c r="H1024" s="118" t="s">
        <v>1001</v>
      </c>
      <c r="I1024" s="118">
        <v>0.21999999880790699</v>
      </c>
      <c r="J1024" s="118">
        <v>0.18999999761581399</v>
      </c>
      <c r="K1024" s="118">
        <v>-0.68000000715255704</v>
      </c>
      <c r="L1024" s="181">
        <f>(K1024+'NPV Calcs'!$D$13)*About!$B$135</f>
        <v>6.6289628436809567</v>
      </c>
      <c r="M1024" s="95" t="str">
        <f>INDEX('IEA Tech to Policy Mapping'!$B$2:$B$13,MATCH($H1024,'IEA Tech to Policy Mapping'!$A$2:$A$13,0))</f>
        <v>ngps - T&amp;D methane capture</v>
      </c>
      <c r="N1024" s="182">
        <f>(J1024*About!$A$132/1000)*10^12*'EPA to IEA Scaling'!$E$13</f>
        <v>4305443729.1234484</v>
      </c>
      <c r="O1024" s="183">
        <f>L1024/About!$B$144</f>
        <v>12.47210901966158</v>
      </c>
      <c r="P1024" s="174"/>
    </row>
    <row r="1025" spans="2:16" x14ac:dyDescent="0.45">
      <c r="B1025" s="118" t="s">
        <v>263</v>
      </c>
      <c r="C1025" s="118" t="s">
        <v>777</v>
      </c>
      <c r="D1025" s="118" t="s">
        <v>962</v>
      </c>
      <c r="E1025" s="118" t="s">
        <v>991</v>
      </c>
      <c r="F1025" s="118" t="s">
        <v>987</v>
      </c>
      <c r="G1025" s="118" t="s">
        <v>1000</v>
      </c>
      <c r="H1025" s="118" t="s">
        <v>1001</v>
      </c>
      <c r="I1025" s="118">
        <v>3.6900000572204501</v>
      </c>
      <c r="J1025" s="118">
        <v>3.13000011444091</v>
      </c>
      <c r="K1025" s="118">
        <v>-0.68000000715255704</v>
      </c>
      <c r="L1025" s="181">
        <f>(K1025+'NPV Calcs'!$D$13)*About!$B$135</f>
        <v>6.6289628436809567</v>
      </c>
      <c r="M1025" s="95" t="str">
        <f>INDEX('IEA Tech to Policy Mapping'!$B$2:$B$13,MATCH($H1025,'IEA Tech to Policy Mapping'!$A$2:$A$13,0))</f>
        <v>ngps - T&amp;D methane capture</v>
      </c>
      <c r="N1025" s="182">
        <f>(J1025*About!$A$132/1000)*10^12*'EPA to IEA Scaling'!$E$13</f>
        <v>70926523863.038498</v>
      </c>
      <c r="O1025" s="183">
        <f>L1025/About!$B$144</f>
        <v>12.47210901966158</v>
      </c>
      <c r="P1025" s="174"/>
    </row>
    <row r="1026" spans="2:16" x14ac:dyDescent="0.45">
      <c r="B1026" s="118" t="s">
        <v>1057</v>
      </c>
      <c r="C1026" s="118" t="s">
        <v>777</v>
      </c>
      <c r="D1026" s="118" t="s">
        <v>962</v>
      </c>
      <c r="E1026" s="118" t="s">
        <v>991</v>
      </c>
      <c r="F1026" s="118" t="s">
        <v>987</v>
      </c>
      <c r="G1026" s="118" t="s">
        <v>1000</v>
      </c>
      <c r="H1026" s="118" t="s">
        <v>1001</v>
      </c>
      <c r="I1026" s="118">
        <v>0.91000002622604304</v>
      </c>
      <c r="J1026" s="118">
        <v>0.77999997138976995</v>
      </c>
      <c r="K1026" s="118">
        <v>-0.68000000715255704</v>
      </c>
      <c r="L1026" s="181">
        <f>(K1026+'NPV Calcs'!$D$13)*About!$B$135</f>
        <v>6.6289628436809567</v>
      </c>
      <c r="M1026" s="95" t="str">
        <f>INDEX('IEA Tech to Policy Mapping'!$B$2:$B$13,MATCH($H1026,'IEA Tech to Policy Mapping'!$A$2:$A$13,0))</f>
        <v>ngps - T&amp;D methane capture</v>
      </c>
      <c r="N1026" s="182">
        <f>(J1026*About!$A$132/1000)*10^12*'EPA to IEA Scaling'!$E$13</f>
        <v>17674979093.036804</v>
      </c>
      <c r="O1026" s="183">
        <f>L1026/About!$B$144</f>
        <v>12.47210901966158</v>
      </c>
      <c r="P1026" s="174"/>
    </row>
    <row r="1027" spans="2:16" x14ac:dyDescent="0.45">
      <c r="B1027" s="118" t="s">
        <v>1058</v>
      </c>
      <c r="C1027" s="118" t="s">
        <v>777</v>
      </c>
      <c r="D1027" s="118" t="s">
        <v>962</v>
      </c>
      <c r="E1027" s="118" t="s">
        <v>991</v>
      </c>
      <c r="F1027" s="118" t="s">
        <v>987</v>
      </c>
      <c r="G1027" s="118" t="s">
        <v>1000</v>
      </c>
      <c r="H1027" s="118" t="s">
        <v>1001</v>
      </c>
      <c r="I1027" s="118">
        <v>0.15999999642372101</v>
      </c>
      <c r="J1027" s="118">
        <v>0.129999995231628</v>
      </c>
      <c r="K1027" s="118">
        <v>-0.68000000715255704</v>
      </c>
      <c r="L1027" s="181">
        <f>(K1027+'NPV Calcs'!$D$13)*About!$B$135</f>
        <v>6.6289628436809567</v>
      </c>
      <c r="M1027" s="95" t="str">
        <f>INDEX('IEA Tech to Policy Mapping'!$B$2:$B$13,MATCH($H1027,'IEA Tech to Policy Mapping'!$A$2:$A$13,0))</f>
        <v>ngps - T&amp;D methane capture</v>
      </c>
      <c r="N1027" s="182">
        <f>(J1027*About!$A$132/1000)*10^12*'EPA to IEA Scaling'!$E$13</f>
        <v>2945829848.8394594</v>
      </c>
      <c r="O1027" s="183">
        <f>L1027/About!$B$144</f>
        <v>12.47210901966158</v>
      </c>
      <c r="P1027" s="174"/>
    </row>
    <row r="1028" spans="2:16" x14ac:dyDescent="0.45">
      <c r="B1028" s="118" t="s">
        <v>168</v>
      </c>
      <c r="C1028" s="118" t="s">
        <v>777</v>
      </c>
      <c r="D1028" s="118" t="s">
        <v>962</v>
      </c>
      <c r="E1028" s="118" t="s">
        <v>996</v>
      </c>
      <c r="F1028" s="118" t="s">
        <v>997</v>
      </c>
      <c r="G1028" s="118" t="s">
        <v>1000</v>
      </c>
      <c r="H1028" s="118" t="s">
        <v>1008</v>
      </c>
      <c r="I1028" s="118">
        <v>62.889999389648402</v>
      </c>
      <c r="J1028" s="118">
        <v>53.459999084472599</v>
      </c>
      <c r="K1028" s="118">
        <v>-0.67000001668929998</v>
      </c>
      <c r="L1028" s="181">
        <f>(K1028+'NPV Calcs'!$D$13)*About!$B$135</f>
        <v>6.6379433832727583</v>
      </c>
      <c r="M1028" s="95" t="str">
        <f>INDEX('IEA Tech to Policy Mapping'!$B$2:$B$13,MATCH($H1028,'IEA Tech to Policy Mapping'!$A$2:$A$13,0))</f>
        <v>ngps - T&amp;D methane capture</v>
      </c>
      <c r="N1028" s="182">
        <f>(J1028*About!$A$132/1000)*10^12*'EPA to IEA Scaling'!$E$13</f>
        <v>1211415898449.6248</v>
      </c>
      <c r="O1028" s="183">
        <f>L1028/About!$B$144</f>
        <v>12.489005519383419</v>
      </c>
      <c r="P1028" s="174"/>
    </row>
    <row r="1029" spans="2:16" x14ac:dyDescent="0.45">
      <c r="B1029" s="118" t="s">
        <v>334</v>
      </c>
      <c r="C1029" s="118" t="s">
        <v>777</v>
      </c>
      <c r="D1029" s="118" t="s">
        <v>962</v>
      </c>
      <c r="E1029" s="118" t="s">
        <v>996</v>
      </c>
      <c r="F1029" s="118" t="s">
        <v>997</v>
      </c>
      <c r="G1029" s="118" t="s">
        <v>1000</v>
      </c>
      <c r="H1029" s="118" t="s">
        <v>1008</v>
      </c>
      <c r="I1029" s="118">
        <v>46.450000762939403</v>
      </c>
      <c r="J1029" s="118">
        <v>39.4799995422363</v>
      </c>
      <c r="K1029" s="118">
        <v>-0.67000001668929998</v>
      </c>
      <c r="L1029" s="181">
        <f>(K1029+'NPV Calcs'!$D$13)*About!$B$135</f>
        <v>6.6379433832727583</v>
      </c>
      <c r="M1029" s="95" t="str">
        <f>INDEX('IEA Tech to Policy Mapping'!$B$2:$B$13,MATCH($H1029,'IEA Tech to Policy Mapping'!$A$2:$A$13,0))</f>
        <v>ngps - T&amp;D methane capture</v>
      </c>
      <c r="N1029" s="182">
        <f>(J1029*About!$A$132/1000)*10^12*'EPA to IEA Scaling'!$E$13</f>
        <v>894625887304.59167</v>
      </c>
      <c r="O1029" s="183">
        <f>L1029/About!$B$144</f>
        <v>12.489005519383419</v>
      </c>
      <c r="P1029" s="174"/>
    </row>
    <row r="1030" spans="2:16" x14ac:dyDescent="0.45">
      <c r="B1030" s="118" t="s">
        <v>168</v>
      </c>
      <c r="C1030" s="118" t="s">
        <v>777</v>
      </c>
      <c r="D1030" s="118" t="s">
        <v>985</v>
      </c>
      <c r="E1030" s="118" t="s">
        <v>1007</v>
      </c>
      <c r="F1030" s="118" t="s">
        <v>997</v>
      </c>
      <c r="G1030" s="118" t="s">
        <v>1000</v>
      </c>
      <c r="H1030" s="118" t="s">
        <v>1008</v>
      </c>
      <c r="I1030" s="118">
        <v>0.18000000715255701</v>
      </c>
      <c r="J1030" s="118">
        <v>0.15000000596046401</v>
      </c>
      <c r="K1030" s="118">
        <v>-0.67000001668929998</v>
      </c>
      <c r="L1030" s="181">
        <f>(K1030+'NPV Calcs'!$D$13)*About!$B$135</f>
        <v>6.6379433832727583</v>
      </c>
      <c r="M1030" s="95" t="str">
        <f>INDEX('IEA Tech to Policy Mapping'!$B$2:$B$13,MATCH($H1030,'IEA Tech to Policy Mapping'!$A$2:$A$13,0))</f>
        <v>ngps - T&amp;D methane capture</v>
      </c>
      <c r="N1030" s="182">
        <f>(J1030*About!$A$132/1000)*10^12*'EPA to IEA Scaling'!$E$13</f>
        <v>3399034700.7099504</v>
      </c>
      <c r="O1030" s="183">
        <f>L1030/About!$B$144</f>
        <v>12.489005519383419</v>
      </c>
      <c r="P1030" s="174"/>
    </row>
    <row r="1031" spans="2:16" x14ac:dyDescent="0.45">
      <c r="B1031" s="118" t="s">
        <v>334</v>
      </c>
      <c r="C1031" s="118" t="s">
        <v>777</v>
      </c>
      <c r="D1031" s="118" t="s">
        <v>985</v>
      </c>
      <c r="E1031" s="118" t="s">
        <v>1007</v>
      </c>
      <c r="F1031" s="118" t="s">
        <v>997</v>
      </c>
      <c r="G1031" s="118" t="s">
        <v>1000</v>
      </c>
      <c r="H1031" s="118" t="s">
        <v>1008</v>
      </c>
      <c r="I1031" s="118">
        <v>0.17000000178813901</v>
      </c>
      <c r="J1031" s="118">
        <v>0.140000000596046</v>
      </c>
      <c r="K1031" s="118">
        <v>-0.67000001668929998</v>
      </c>
      <c r="L1031" s="181">
        <f>(K1031+'NPV Calcs'!$D$13)*About!$B$135</f>
        <v>6.6379433832727583</v>
      </c>
      <c r="M1031" s="95" t="str">
        <f>INDEX('IEA Tech to Policy Mapping'!$B$2:$B$13,MATCH($H1031,'IEA Tech to Policy Mapping'!$A$2:$A$13,0))</f>
        <v>ngps - T&amp;D methane capture</v>
      </c>
      <c r="N1031" s="182">
        <f>(J1031*About!$A$132/1000)*10^12*'EPA to IEA Scaling'!$E$13</f>
        <v>3172432274.7747045</v>
      </c>
      <c r="O1031" s="183">
        <f>L1031/About!$B$144</f>
        <v>12.489005519383419</v>
      </c>
      <c r="P1031" s="174"/>
    </row>
    <row r="1032" spans="2:16" x14ac:dyDescent="0.45">
      <c r="B1032" s="118" t="s">
        <v>263</v>
      </c>
      <c r="C1032" s="118" t="s">
        <v>777</v>
      </c>
      <c r="D1032" s="118" t="s">
        <v>985</v>
      </c>
      <c r="E1032" s="118" t="s">
        <v>1007</v>
      </c>
      <c r="F1032" s="118" t="s">
        <v>997</v>
      </c>
      <c r="G1032" s="118" t="s">
        <v>1000</v>
      </c>
      <c r="H1032" s="118" t="s">
        <v>1008</v>
      </c>
      <c r="I1032" s="118">
        <v>3.9999999105930301E-2</v>
      </c>
      <c r="J1032" s="118">
        <v>2.9999999329447701E-2</v>
      </c>
      <c r="K1032" s="118">
        <v>-0.63999998569488503</v>
      </c>
      <c r="L1032" s="181">
        <f>(K1032+'NPV Calcs'!$D$13)*About!$B$135</f>
        <v>6.6648850555763977</v>
      </c>
      <c r="M1032" s="95" t="str">
        <f>INDEX('IEA Tech to Policy Mapping'!$B$2:$B$13,MATCH($H1032,'IEA Tech to Policy Mapping'!$A$2:$A$13,0))</f>
        <v>ngps - T&amp;D methane capture</v>
      </c>
      <c r="N1032" s="182">
        <f>(J1032*About!$A$132/1000)*10^12*'EPA to IEA Scaling'!$E$13</f>
        <v>679806897.9340229</v>
      </c>
      <c r="O1032" s="183">
        <f>L1032/About!$B$144</f>
        <v>12.539695119260012</v>
      </c>
      <c r="P1032" s="174"/>
    </row>
    <row r="1033" spans="2:16" x14ac:dyDescent="0.45">
      <c r="B1033" s="118" t="s">
        <v>1057</v>
      </c>
      <c r="C1033" s="118" t="s">
        <v>777</v>
      </c>
      <c r="D1033" s="118" t="s">
        <v>985</v>
      </c>
      <c r="E1033" s="118" t="s">
        <v>1007</v>
      </c>
      <c r="F1033" s="118" t="s">
        <v>997</v>
      </c>
      <c r="G1033" s="118" t="s">
        <v>1000</v>
      </c>
      <c r="H1033" s="118" t="s">
        <v>1008</v>
      </c>
      <c r="I1033" s="118">
        <v>0.43999999761581399</v>
      </c>
      <c r="J1033" s="118">
        <v>0.37000000476837103</v>
      </c>
      <c r="K1033" s="118">
        <v>-0.63999998569488503</v>
      </c>
      <c r="L1033" s="181">
        <f>(K1033+'NPV Calcs'!$D$13)*About!$B$135</f>
        <v>6.6648850555763977</v>
      </c>
      <c r="M1033" s="95" t="str">
        <f>INDEX('IEA Tech to Policy Mapping'!$B$2:$B$13,MATCH($H1033,'IEA Tech to Policy Mapping'!$A$2:$A$13,0))</f>
        <v>ngps - T&amp;D methane capture</v>
      </c>
      <c r="N1033" s="182">
        <f>(J1033*About!$A$132/1000)*10^12*'EPA to IEA Scaling'!$E$13</f>
        <v>8384285369.9753942</v>
      </c>
      <c r="O1033" s="183">
        <f>L1033/About!$B$144</f>
        <v>12.539695119260012</v>
      </c>
      <c r="P1033" s="174"/>
    </row>
    <row r="1034" spans="2:16" x14ac:dyDescent="0.45">
      <c r="B1034" s="118" t="s">
        <v>1058</v>
      </c>
      <c r="C1034" s="118" t="s">
        <v>777</v>
      </c>
      <c r="D1034" s="118" t="s">
        <v>985</v>
      </c>
      <c r="E1034" s="118" t="s">
        <v>1007</v>
      </c>
      <c r="F1034" s="118" t="s">
        <v>997</v>
      </c>
      <c r="G1034" s="118" t="s">
        <v>1000</v>
      </c>
      <c r="H1034" s="118" t="s">
        <v>1008</v>
      </c>
      <c r="I1034" s="118">
        <v>3.9999999105930301E-2</v>
      </c>
      <c r="J1034" s="118">
        <v>2.9999999329447701E-2</v>
      </c>
      <c r="K1034" s="118">
        <v>-0.63999998569488503</v>
      </c>
      <c r="L1034" s="181">
        <f>(K1034+'NPV Calcs'!$D$13)*About!$B$135</f>
        <v>6.6648850555763977</v>
      </c>
      <c r="M1034" s="95" t="str">
        <f>INDEX('IEA Tech to Policy Mapping'!$B$2:$B$13,MATCH($H1034,'IEA Tech to Policy Mapping'!$A$2:$A$13,0))</f>
        <v>ngps - T&amp;D methane capture</v>
      </c>
      <c r="N1034" s="182">
        <f>(J1034*About!$A$132/1000)*10^12*'EPA to IEA Scaling'!$E$13</f>
        <v>679806897.9340229</v>
      </c>
      <c r="O1034" s="183">
        <f>L1034/About!$B$144</f>
        <v>12.539695119260012</v>
      </c>
      <c r="P1034" s="174"/>
    </row>
    <row r="1035" spans="2:16" x14ac:dyDescent="0.45">
      <c r="B1035" s="118" t="s">
        <v>263</v>
      </c>
      <c r="C1035" s="118" t="s">
        <v>777</v>
      </c>
      <c r="D1035" s="118" t="s">
        <v>962</v>
      </c>
      <c r="E1035" s="118" t="s">
        <v>996</v>
      </c>
      <c r="F1035" s="118" t="s">
        <v>997</v>
      </c>
      <c r="G1035" s="118" t="s">
        <v>1000</v>
      </c>
      <c r="H1035" s="118" t="s">
        <v>1008</v>
      </c>
      <c r="I1035" s="118">
        <v>11.6000003814697</v>
      </c>
      <c r="J1035" s="118">
        <v>9.8599996566772408</v>
      </c>
      <c r="K1035" s="118">
        <v>-0.63999998569488503</v>
      </c>
      <c r="L1035" s="181">
        <f>(K1035+'NPV Calcs'!$D$13)*About!$B$135</f>
        <v>6.6648850555763977</v>
      </c>
      <c r="M1035" s="95" t="str">
        <f>INDEX('IEA Tech to Policy Mapping'!$B$2:$B$13,MATCH($H1035,'IEA Tech to Policy Mapping'!$A$2:$A$13,0))</f>
        <v>ngps - T&amp;D methane capture</v>
      </c>
      <c r="N1035" s="182">
        <f>(J1035*About!$A$132/1000)*10^12*'EPA to IEA Scaling'!$E$13</f>
        <v>223429864335.25647</v>
      </c>
      <c r="O1035" s="183">
        <f>L1035/About!$B$144</f>
        <v>12.539695119260012</v>
      </c>
      <c r="P1035" s="174"/>
    </row>
    <row r="1036" spans="2:16" x14ac:dyDescent="0.45">
      <c r="B1036" s="118" t="s">
        <v>1057</v>
      </c>
      <c r="C1036" s="118" t="s">
        <v>777</v>
      </c>
      <c r="D1036" s="118" t="s">
        <v>962</v>
      </c>
      <c r="E1036" s="118" t="s">
        <v>996</v>
      </c>
      <c r="F1036" s="118" t="s">
        <v>997</v>
      </c>
      <c r="G1036" s="118" t="s">
        <v>1000</v>
      </c>
      <c r="H1036" s="118" t="s">
        <v>1008</v>
      </c>
      <c r="I1036" s="118">
        <v>64.040000915527301</v>
      </c>
      <c r="J1036" s="118">
        <v>54.430000305175703</v>
      </c>
      <c r="K1036" s="118">
        <v>-0.63999998569488503</v>
      </c>
      <c r="L1036" s="181">
        <f>(K1036+'NPV Calcs'!$D$13)*About!$B$135</f>
        <v>6.6648850555763977</v>
      </c>
      <c r="M1036" s="95" t="str">
        <f>INDEX('IEA Tech to Policy Mapping'!$B$2:$B$13,MATCH($H1036,'IEA Tech to Policy Mapping'!$A$2:$A$13,0))</f>
        <v>ngps - T&amp;D methane capture</v>
      </c>
      <c r="N1036" s="182">
        <f>(J1036*About!$A$132/1000)*10^12*'EPA to IEA Scaling'!$E$13</f>
        <v>1233396349635.5388</v>
      </c>
      <c r="O1036" s="183">
        <f>L1036/About!$B$144</f>
        <v>12.539695119260012</v>
      </c>
      <c r="P1036" s="174"/>
    </row>
    <row r="1037" spans="2:16" x14ac:dyDescent="0.45">
      <c r="B1037" s="118" t="s">
        <v>1058</v>
      </c>
      <c r="C1037" s="118" t="s">
        <v>777</v>
      </c>
      <c r="D1037" s="118" t="s">
        <v>962</v>
      </c>
      <c r="E1037" s="118" t="s">
        <v>996</v>
      </c>
      <c r="F1037" s="118" t="s">
        <v>997</v>
      </c>
      <c r="G1037" s="118" t="s">
        <v>1000</v>
      </c>
      <c r="H1037" s="118" t="s">
        <v>1008</v>
      </c>
      <c r="I1037" s="118">
        <v>4.38000011444091</v>
      </c>
      <c r="J1037" s="118">
        <v>3.7300000190734801</v>
      </c>
      <c r="K1037" s="118">
        <v>-0.63999998569488503</v>
      </c>
      <c r="L1037" s="181">
        <f>(K1037+'NPV Calcs'!$D$13)*About!$B$135</f>
        <v>6.6648850555763977</v>
      </c>
      <c r="M1037" s="95" t="str">
        <f>INDEX('IEA Tech to Policy Mapping'!$B$2:$B$13,MATCH($H1037,'IEA Tech to Policy Mapping'!$A$2:$A$13,0))</f>
        <v>ngps - T&amp;D methane capture</v>
      </c>
      <c r="N1037" s="182">
        <f>(J1037*About!$A$132/1000)*10^12*'EPA to IEA Scaling'!$E$13</f>
        <v>84522659964.56842</v>
      </c>
      <c r="O1037" s="183">
        <f>L1037/About!$B$144</f>
        <v>12.539695119260012</v>
      </c>
      <c r="P1037" s="174"/>
    </row>
    <row r="1038" spans="2:16" x14ac:dyDescent="0.45">
      <c r="B1038" s="118" t="s">
        <v>258</v>
      </c>
      <c r="C1038" s="118" t="s">
        <v>777</v>
      </c>
      <c r="D1038" s="118" t="s">
        <v>985</v>
      </c>
      <c r="E1038" s="118" t="s">
        <v>1007</v>
      </c>
      <c r="F1038" s="118" t="s">
        <v>997</v>
      </c>
      <c r="G1038" s="118" t="s">
        <v>1000</v>
      </c>
      <c r="H1038" s="118" t="s">
        <v>1008</v>
      </c>
      <c r="I1038" s="118">
        <v>3.9999999105930301E-2</v>
      </c>
      <c r="J1038" s="118">
        <v>2.9999999329447701E-2</v>
      </c>
      <c r="K1038" s="118">
        <v>-0.63999998569488503</v>
      </c>
      <c r="L1038" s="181">
        <f>(K1038+'NPV Calcs'!$D$13)*About!$B$135</f>
        <v>6.6648850555763977</v>
      </c>
      <c r="M1038" s="95" t="str">
        <f>INDEX('IEA Tech to Policy Mapping'!$B$2:$B$13,MATCH($H1038,'IEA Tech to Policy Mapping'!$A$2:$A$13,0))</f>
        <v>ngps - T&amp;D methane capture</v>
      </c>
      <c r="N1038" s="182">
        <f>(J1038*About!$A$132/1000)*10^12*'EPA to IEA Scaling'!$E$13</f>
        <v>679806897.9340229</v>
      </c>
      <c r="O1038" s="183">
        <f>L1038/About!$B$144</f>
        <v>12.539695119260012</v>
      </c>
      <c r="P1038" s="174"/>
    </row>
    <row r="1039" spans="2:16" x14ac:dyDescent="0.45">
      <c r="B1039" s="118" t="s">
        <v>330</v>
      </c>
      <c r="C1039" s="118" t="s">
        <v>777</v>
      </c>
      <c r="D1039" s="118" t="s">
        <v>985</v>
      </c>
      <c r="E1039" s="118" t="s">
        <v>1007</v>
      </c>
      <c r="F1039" s="118" t="s">
        <v>997</v>
      </c>
      <c r="G1039" s="118" t="s">
        <v>1000</v>
      </c>
      <c r="H1039" s="118" t="s">
        <v>1008</v>
      </c>
      <c r="I1039" s="118">
        <v>2.9999999329447701E-2</v>
      </c>
      <c r="J1039" s="118">
        <v>1.9999999552965102E-2</v>
      </c>
      <c r="K1039" s="118">
        <v>-0.63999998569488503</v>
      </c>
      <c r="L1039" s="181">
        <f>(K1039+'NPV Calcs'!$D$13)*About!$B$135</f>
        <v>6.6648850555763977</v>
      </c>
      <c r="M1039" s="95" t="str">
        <f>INDEX('IEA Tech to Policy Mapping'!$B$2:$B$13,MATCH($H1039,'IEA Tech to Policy Mapping'!$A$2:$A$13,0))</f>
        <v>ngps - T&amp;D methane capture</v>
      </c>
      <c r="N1039" s="182">
        <f>(J1039*About!$A$132/1000)*10^12*'EPA to IEA Scaling'!$E$13</f>
        <v>453204598.62268114</v>
      </c>
      <c r="O1039" s="183">
        <f>L1039/About!$B$144</f>
        <v>12.539695119260012</v>
      </c>
      <c r="P1039" s="174"/>
    </row>
    <row r="1040" spans="2:16" x14ac:dyDescent="0.45">
      <c r="B1040" s="118" t="s">
        <v>258</v>
      </c>
      <c r="C1040" s="118" t="s">
        <v>777</v>
      </c>
      <c r="D1040" s="118" t="s">
        <v>962</v>
      </c>
      <c r="E1040" s="118" t="s">
        <v>996</v>
      </c>
      <c r="F1040" s="118" t="s">
        <v>997</v>
      </c>
      <c r="G1040" s="118" t="s">
        <v>1000</v>
      </c>
      <c r="H1040" s="118" t="s">
        <v>1008</v>
      </c>
      <c r="I1040" s="118">
        <v>7.3899998664855904</v>
      </c>
      <c r="J1040" s="118">
        <v>6.2899999618530202</v>
      </c>
      <c r="K1040" s="118">
        <v>-0.63999998569488503</v>
      </c>
      <c r="L1040" s="181">
        <f>(K1040+'NPV Calcs'!$D$13)*About!$B$135</f>
        <v>6.6648850555763977</v>
      </c>
      <c r="M1040" s="95" t="str">
        <f>INDEX('IEA Tech to Policy Mapping'!$B$2:$B$13,MATCH($H1040,'IEA Tech to Policy Mapping'!$A$2:$A$13,0))</f>
        <v>ngps - T&amp;D methane capture</v>
      </c>
      <c r="N1040" s="182">
        <f>(J1040*About!$A$132/1000)*10^12*'EPA to IEA Scaling'!$E$13</f>
        <v>142532848588.27179</v>
      </c>
      <c r="O1040" s="183">
        <f>L1040/About!$B$144</f>
        <v>12.539695119260012</v>
      </c>
      <c r="P1040" s="174"/>
    </row>
    <row r="1041" spans="2:16" x14ac:dyDescent="0.45">
      <c r="B1041" s="118" t="s">
        <v>330</v>
      </c>
      <c r="C1041" s="118" t="s">
        <v>777</v>
      </c>
      <c r="D1041" s="118" t="s">
        <v>962</v>
      </c>
      <c r="E1041" s="118" t="s">
        <v>996</v>
      </c>
      <c r="F1041" s="118" t="s">
        <v>997</v>
      </c>
      <c r="G1041" s="118" t="s">
        <v>1000</v>
      </c>
      <c r="H1041" s="118" t="s">
        <v>1008</v>
      </c>
      <c r="I1041" s="118">
        <v>23.309999465942301</v>
      </c>
      <c r="J1041" s="118">
        <v>19.809999465942301</v>
      </c>
      <c r="K1041" s="118">
        <v>-0.63999998569488503</v>
      </c>
      <c r="L1041" s="181">
        <f>(K1041+'NPV Calcs'!$D$13)*About!$B$135</f>
        <v>6.6648850555763977</v>
      </c>
      <c r="M1041" s="95" t="str">
        <f>INDEX('IEA Tech to Policy Mapping'!$B$2:$B$13,MATCH($H1041,'IEA Tech to Policy Mapping'!$A$2:$A$13,0))</f>
        <v>ngps - T&amp;D methane capture</v>
      </c>
      <c r="N1041" s="182">
        <f>(J1041*About!$A$132/1000)*10^12*'EPA to IEA Scaling'!$E$13</f>
        <v>448899152867.57489</v>
      </c>
      <c r="O1041" s="183">
        <f>L1041/About!$B$144</f>
        <v>12.539695119260012</v>
      </c>
      <c r="P1041" s="174"/>
    </row>
    <row r="1042" spans="2:16" x14ac:dyDescent="0.45">
      <c r="B1042" s="118" t="s">
        <v>258</v>
      </c>
      <c r="C1042" s="118" t="s">
        <v>777</v>
      </c>
      <c r="D1042" s="118" t="s">
        <v>985</v>
      </c>
      <c r="E1042" s="118" t="s">
        <v>994</v>
      </c>
      <c r="F1042" s="118" t="s">
        <v>987</v>
      </c>
      <c r="G1042" s="118" t="s">
        <v>1000</v>
      </c>
      <c r="H1042" s="118" t="s">
        <v>1001</v>
      </c>
      <c r="I1042" s="118">
        <v>9.9999997764825804E-3</v>
      </c>
      <c r="J1042" s="118">
        <v>9.9999997764825804E-3</v>
      </c>
      <c r="K1042" s="118">
        <v>-0.54000002145767201</v>
      </c>
      <c r="L1042" s="181">
        <f>(K1042+'NPV Calcs'!$D$13)*About!$B$135</f>
        <v>6.7546905050226433</v>
      </c>
      <c r="M1042" s="95" t="str">
        <f>INDEX('IEA Tech to Policy Mapping'!$B$2:$B$13,MATCH($H1042,'IEA Tech to Policy Mapping'!$A$2:$A$13,0))</f>
        <v>ngps - T&amp;D methane capture</v>
      </c>
      <c r="N1042" s="182">
        <f>(J1042*About!$A$132/1000)*10^12*'EPA to IEA Scaling'!$E$13</f>
        <v>226602299.31134129</v>
      </c>
      <c r="O1042" s="183">
        <f>L1042/About!$B$144</f>
        <v>12.708660217189468</v>
      </c>
      <c r="P1042" s="174"/>
    </row>
    <row r="1043" spans="2:16" x14ac:dyDescent="0.45">
      <c r="B1043" s="118" t="s">
        <v>258</v>
      </c>
      <c r="C1043" s="118" t="s">
        <v>777</v>
      </c>
      <c r="D1043" s="118" t="s">
        <v>962</v>
      </c>
      <c r="E1043" s="118" t="s">
        <v>999</v>
      </c>
      <c r="F1043" s="118" t="s">
        <v>987</v>
      </c>
      <c r="G1043" s="118" t="s">
        <v>1000</v>
      </c>
      <c r="H1043" s="118" t="s">
        <v>1001</v>
      </c>
      <c r="I1043" s="118">
        <v>1.9999999552965102E-2</v>
      </c>
      <c r="J1043" s="118">
        <v>9.9999997764825804E-3</v>
      </c>
      <c r="K1043" s="118">
        <v>-0.54000002145767201</v>
      </c>
      <c r="L1043" s="181">
        <f>(K1043+'NPV Calcs'!$D$13)*About!$B$135</f>
        <v>6.7546905050226433</v>
      </c>
      <c r="M1043" s="95" t="str">
        <f>INDEX('IEA Tech to Policy Mapping'!$B$2:$B$13,MATCH($H1043,'IEA Tech to Policy Mapping'!$A$2:$A$13,0))</f>
        <v>ngps - T&amp;D methane capture</v>
      </c>
      <c r="N1043" s="182">
        <f>(J1043*About!$A$132/1000)*10^12*'EPA to IEA Scaling'!$E$13</f>
        <v>226602299.31134129</v>
      </c>
      <c r="O1043" s="183">
        <f>L1043/About!$B$144</f>
        <v>12.708660217189468</v>
      </c>
      <c r="P1043" s="174"/>
    </row>
    <row r="1044" spans="2:16" x14ac:dyDescent="0.45">
      <c r="B1044" s="118" t="s">
        <v>330</v>
      </c>
      <c r="C1044" s="118" t="s">
        <v>777</v>
      </c>
      <c r="D1044" s="118" t="s">
        <v>962</v>
      </c>
      <c r="E1044" s="118" t="s">
        <v>999</v>
      </c>
      <c r="F1044" s="118" t="s">
        <v>987</v>
      </c>
      <c r="G1044" s="118" t="s">
        <v>1000</v>
      </c>
      <c r="H1044" s="118" t="s">
        <v>1001</v>
      </c>
      <c r="I1044" s="118">
        <v>0.20999999344348899</v>
      </c>
      <c r="J1044" s="118">
        <v>0.18000000715255701</v>
      </c>
      <c r="K1044" s="118">
        <v>-0.54000002145767201</v>
      </c>
      <c r="L1044" s="181">
        <f>(K1044+'NPV Calcs'!$D$13)*About!$B$135</f>
        <v>6.7546905050226433</v>
      </c>
      <c r="M1044" s="95" t="str">
        <f>INDEX('IEA Tech to Policy Mapping'!$B$2:$B$13,MATCH($H1044,'IEA Tech to Policy Mapping'!$A$2:$A$13,0))</f>
        <v>ngps - T&amp;D methane capture</v>
      </c>
      <c r="N1044" s="182">
        <f>(J1044*About!$A$132/1000)*10^12*'EPA to IEA Scaling'!$E$13</f>
        <v>4078841640.8519449</v>
      </c>
      <c r="O1044" s="183">
        <f>L1044/About!$B$144</f>
        <v>12.708660217189468</v>
      </c>
      <c r="P1044" s="174"/>
    </row>
    <row r="1045" spans="2:16" x14ac:dyDescent="0.45">
      <c r="B1045" s="118" t="s">
        <v>231</v>
      </c>
      <c r="C1045" s="118" t="s">
        <v>777</v>
      </c>
      <c r="D1045" s="118" t="s">
        <v>962</v>
      </c>
      <c r="E1045" s="118" t="s">
        <v>991</v>
      </c>
      <c r="F1045" s="118" t="s">
        <v>987</v>
      </c>
      <c r="G1045" s="118" t="s">
        <v>1000</v>
      </c>
      <c r="H1045" s="118" t="s">
        <v>1001</v>
      </c>
      <c r="I1045" s="118">
        <v>0.25</v>
      </c>
      <c r="J1045" s="118">
        <v>0.20999999344348899</v>
      </c>
      <c r="K1045" s="118">
        <v>-0.52999997138976995</v>
      </c>
      <c r="L1045" s="181">
        <f>(K1045+'NPV Calcs'!$D$13)*About!$B$135</f>
        <v>6.7636710981426829</v>
      </c>
      <c r="M1045" s="95" t="str">
        <f>INDEX('IEA Tech to Policy Mapping'!$B$2:$B$13,MATCH($H1045,'IEA Tech to Policy Mapping'!$A$2:$A$13,0))</f>
        <v>ngps - T&amp;D methane capture</v>
      </c>
      <c r="N1045" s="182">
        <f>(J1045*About!$A$132/1000)*10^12*'EPA to IEA Scaling'!$E$13</f>
        <v>4758648243.3301964</v>
      </c>
      <c r="O1045" s="183">
        <f>L1045/About!$B$144</f>
        <v>12.725556817622389</v>
      </c>
      <c r="P1045" s="174"/>
    </row>
    <row r="1046" spans="2:16" x14ac:dyDescent="0.45">
      <c r="B1046" s="118" t="s">
        <v>125</v>
      </c>
      <c r="C1046" s="118" t="s">
        <v>777</v>
      </c>
      <c r="D1046" s="118" t="s">
        <v>962</v>
      </c>
      <c r="E1046" s="118" t="s">
        <v>993</v>
      </c>
      <c r="F1046" s="118" t="s">
        <v>987</v>
      </c>
      <c r="G1046" s="118" t="s">
        <v>1000</v>
      </c>
      <c r="H1046" s="118" t="s">
        <v>1001</v>
      </c>
      <c r="I1046" s="118">
        <v>9.9999997764825804E-3</v>
      </c>
      <c r="J1046" s="118">
        <v>9.9999997764825804E-3</v>
      </c>
      <c r="K1046" s="118">
        <v>-0.5</v>
      </c>
      <c r="L1046" s="181">
        <f>(K1046+'NPV Calcs'!$D$13)*About!$B$135</f>
        <v>6.7906127169180843</v>
      </c>
      <c r="M1046" s="95" t="str">
        <f>INDEX('IEA Tech to Policy Mapping'!$B$2:$B$13,MATCH($H1046,'IEA Tech to Policy Mapping'!$A$2:$A$13,0))</f>
        <v>ngps - T&amp;D methane capture</v>
      </c>
      <c r="N1046" s="182">
        <f>(J1046*About!$A$132/1000)*10^12*'EPA to IEA Scaling'!$E$13</f>
        <v>226602299.31134129</v>
      </c>
      <c r="O1046" s="183">
        <f>L1046/About!$B$144</f>
        <v>12.776246316787899</v>
      </c>
      <c r="P1046" s="174"/>
    </row>
    <row r="1047" spans="2:16" x14ac:dyDescent="0.45">
      <c r="B1047" s="118" t="s">
        <v>125</v>
      </c>
      <c r="C1047" s="118" t="s">
        <v>777</v>
      </c>
      <c r="D1047" s="118" t="s">
        <v>985</v>
      </c>
      <c r="E1047" s="118" t="s">
        <v>986</v>
      </c>
      <c r="F1047" s="118" t="s">
        <v>987</v>
      </c>
      <c r="G1047" s="118" t="s">
        <v>1000</v>
      </c>
      <c r="H1047" s="118" t="s">
        <v>1001</v>
      </c>
      <c r="I1047" s="118">
        <v>5.9999998658895402E-2</v>
      </c>
      <c r="J1047" s="118">
        <v>5.0000000745057997E-2</v>
      </c>
      <c r="K1047" s="118">
        <v>-0.5</v>
      </c>
      <c r="L1047" s="181">
        <f>(K1047+'NPV Calcs'!$D$13)*About!$B$135</f>
        <v>6.7906127169180843</v>
      </c>
      <c r="M1047" s="95" t="str">
        <f>INDEX('IEA Tech to Policy Mapping'!$B$2:$B$13,MATCH($H1047,'IEA Tech to Policy Mapping'!$A$2:$A$13,0))</f>
        <v>ngps - T&amp;D methane capture</v>
      </c>
      <c r="N1047" s="182">
        <f>(J1047*About!$A$132/1000)*10^12*'EPA to IEA Scaling'!$E$13</f>
        <v>1133011538.7646732</v>
      </c>
      <c r="O1047" s="183">
        <f>L1047/About!$B$144</f>
        <v>12.776246316787899</v>
      </c>
      <c r="P1047" s="174"/>
    </row>
    <row r="1048" spans="2:16" x14ac:dyDescent="0.45">
      <c r="B1048" s="118" t="s">
        <v>1059</v>
      </c>
      <c r="C1048" s="118" t="s">
        <v>777</v>
      </c>
      <c r="D1048" s="118" t="s">
        <v>962</v>
      </c>
      <c r="E1048" s="118" t="s">
        <v>996</v>
      </c>
      <c r="F1048" s="118" t="s">
        <v>997</v>
      </c>
      <c r="G1048" s="118" t="s">
        <v>1000</v>
      </c>
      <c r="H1048" s="118" t="s">
        <v>1008</v>
      </c>
      <c r="I1048" s="118">
        <v>14.899999618530201</v>
      </c>
      <c r="J1048" s="118">
        <v>12.6599998474121</v>
      </c>
      <c r="K1048" s="118">
        <v>-0.46999999880790699</v>
      </c>
      <c r="L1048" s="181">
        <f>(K1048+'NPV Calcs'!$D$13)*About!$B$135</f>
        <v>6.8175543624576056</v>
      </c>
      <c r="M1048" s="95" t="str">
        <f>INDEX('IEA Tech to Policy Mapping'!$B$2:$B$13,MATCH($H1048,'IEA Tech to Policy Mapping'!$A$2:$A$13,0))</f>
        <v>ngps - T&amp;D methane capture</v>
      </c>
      <c r="N1048" s="182">
        <f>(J1048*About!$A$132/1000)*10^12*'EPA to IEA Scaling'!$E$13</f>
        <v>286878513882.7157</v>
      </c>
      <c r="O1048" s="183">
        <f>L1048/About!$B$144</f>
        <v>12.826935866308954</v>
      </c>
      <c r="P1048" s="174"/>
    </row>
    <row r="1049" spans="2:16" x14ac:dyDescent="0.45">
      <c r="B1049" s="118" t="s">
        <v>1059</v>
      </c>
      <c r="C1049" s="118" t="s">
        <v>777</v>
      </c>
      <c r="D1049" s="118" t="s">
        <v>985</v>
      </c>
      <c r="E1049" s="118" t="s">
        <v>1007</v>
      </c>
      <c r="F1049" s="118" t="s">
        <v>997</v>
      </c>
      <c r="G1049" s="118" t="s">
        <v>1000</v>
      </c>
      <c r="H1049" s="118" t="s">
        <v>1008</v>
      </c>
      <c r="I1049" s="118">
        <v>5.0000000745057997E-2</v>
      </c>
      <c r="J1049" s="118">
        <v>3.9999999105930301E-2</v>
      </c>
      <c r="K1049" s="118">
        <v>-0.46999999880790699</v>
      </c>
      <c r="L1049" s="181">
        <f>(K1049+'NPV Calcs'!$D$13)*About!$B$135</f>
        <v>6.8175543624576056</v>
      </c>
      <c r="M1049" s="95" t="str">
        <f>INDEX('IEA Tech to Policy Mapping'!$B$2:$B$13,MATCH($H1049,'IEA Tech to Policy Mapping'!$A$2:$A$13,0))</f>
        <v>ngps - T&amp;D methane capture</v>
      </c>
      <c r="N1049" s="182">
        <f>(J1049*About!$A$132/1000)*10^12*'EPA to IEA Scaling'!$E$13</f>
        <v>906409197.24536443</v>
      </c>
      <c r="O1049" s="183">
        <f>L1049/About!$B$144</f>
        <v>12.826935866308954</v>
      </c>
      <c r="P1049" s="174"/>
    </row>
    <row r="1050" spans="2:16" x14ac:dyDescent="0.45">
      <c r="B1050" s="118" t="s">
        <v>258</v>
      </c>
      <c r="C1050" s="118" t="s">
        <v>777</v>
      </c>
      <c r="D1050" s="118" t="s">
        <v>985</v>
      </c>
      <c r="E1050" s="118" t="s">
        <v>986</v>
      </c>
      <c r="F1050" s="118" t="s">
        <v>987</v>
      </c>
      <c r="G1050" s="118" t="s">
        <v>1000</v>
      </c>
      <c r="H1050" s="118" t="s">
        <v>1001</v>
      </c>
      <c r="I1050" s="118">
        <v>2.9999999329447701E-2</v>
      </c>
      <c r="J1050" s="118">
        <v>2.9999999329447701E-2</v>
      </c>
      <c r="K1050" s="118">
        <v>-0.43999999761581399</v>
      </c>
      <c r="L1050" s="181">
        <f>(K1050+'NPV Calcs'!$D$13)*About!$B$135</f>
        <v>6.8444960079971269</v>
      </c>
      <c r="M1050" s="95" t="str">
        <f>INDEX('IEA Tech to Policy Mapping'!$B$2:$B$13,MATCH($H1050,'IEA Tech to Policy Mapping'!$A$2:$A$13,0))</f>
        <v>ngps - T&amp;D methane capture</v>
      </c>
      <c r="N1050" s="182">
        <f>(J1050*About!$A$132/1000)*10^12*'EPA to IEA Scaling'!$E$13</f>
        <v>679806897.9340229</v>
      </c>
      <c r="O1050" s="183">
        <f>L1050/About!$B$144</f>
        <v>12.877625415830007</v>
      </c>
      <c r="P1050" s="174"/>
    </row>
    <row r="1051" spans="2:16" x14ac:dyDescent="0.45">
      <c r="B1051" s="118" t="s">
        <v>330</v>
      </c>
      <c r="C1051" s="118" t="s">
        <v>777</v>
      </c>
      <c r="D1051" s="118" t="s">
        <v>985</v>
      </c>
      <c r="E1051" s="118" t="s">
        <v>986</v>
      </c>
      <c r="F1051" s="118" t="s">
        <v>987</v>
      </c>
      <c r="G1051" s="118" t="s">
        <v>1000</v>
      </c>
      <c r="H1051" s="118" t="s">
        <v>1001</v>
      </c>
      <c r="I1051" s="118">
        <v>0.18999999761581399</v>
      </c>
      <c r="J1051" s="118">
        <v>0.15999999642372101</v>
      </c>
      <c r="K1051" s="118">
        <v>-0.43999999761581399</v>
      </c>
      <c r="L1051" s="181">
        <f>(K1051+'NPV Calcs'!$D$13)*About!$B$135</f>
        <v>6.8444960079971269</v>
      </c>
      <c r="M1051" s="95" t="str">
        <f>INDEX('IEA Tech to Policy Mapping'!$B$2:$B$13,MATCH($H1051,'IEA Tech to Policy Mapping'!$A$2:$A$13,0))</f>
        <v>ngps - T&amp;D methane capture</v>
      </c>
      <c r="N1051" s="182">
        <f>(J1051*About!$A$132/1000)*10^12*'EPA to IEA Scaling'!$E$13</f>
        <v>3625636788.9814529</v>
      </c>
      <c r="O1051" s="183">
        <f>L1051/About!$B$144</f>
        <v>12.877625415830007</v>
      </c>
      <c r="P1051" s="174"/>
    </row>
    <row r="1052" spans="2:16" x14ac:dyDescent="0.45">
      <c r="B1052" s="118" t="s">
        <v>258</v>
      </c>
      <c r="C1052" s="118" t="s">
        <v>777</v>
      </c>
      <c r="D1052" s="118" t="s">
        <v>962</v>
      </c>
      <c r="E1052" s="118" t="s">
        <v>991</v>
      </c>
      <c r="F1052" s="118" t="s">
        <v>987</v>
      </c>
      <c r="G1052" s="118" t="s">
        <v>1000</v>
      </c>
      <c r="H1052" s="118" t="s">
        <v>1001</v>
      </c>
      <c r="I1052" s="118">
        <v>0.75999999046325595</v>
      </c>
      <c r="J1052" s="118">
        <v>0.63999998569488503</v>
      </c>
      <c r="K1052" s="118">
        <v>-0.43999999761581399</v>
      </c>
      <c r="L1052" s="181">
        <f>(K1052+'NPV Calcs'!$D$13)*About!$B$135</f>
        <v>6.8444960079971269</v>
      </c>
      <c r="M1052" s="95" t="str">
        <f>INDEX('IEA Tech to Policy Mapping'!$B$2:$B$13,MATCH($H1052,'IEA Tech to Policy Mapping'!$A$2:$A$13,0))</f>
        <v>ngps - T&amp;D methane capture</v>
      </c>
      <c r="N1052" s="182">
        <f>(J1052*About!$A$132/1000)*10^12*'EPA to IEA Scaling'!$E$13</f>
        <v>14502547155.925837</v>
      </c>
      <c r="O1052" s="183">
        <f>L1052/About!$B$144</f>
        <v>12.877625415830007</v>
      </c>
      <c r="P1052" s="174"/>
    </row>
    <row r="1053" spans="2:16" x14ac:dyDescent="0.45">
      <c r="B1053" s="118" t="s">
        <v>330</v>
      </c>
      <c r="C1053" s="118" t="s">
        <v>777</v>
      </c>
      <c r="D1053" s="118" t="s">
        <v>962</v>
      </c>
      <c r="E1053" s="118" t="s">
        <v>991</v>
      </c>
      <c r="F1053" s="118" t="s">
        <v>987</v>
      </c>
      <c r="G1053" s="118" t="s">
        <v>1000</v>
      </c>
      <c r="H1053" s="118" t="s">
        <v>1001</v>
      </c>
      <c r="I1053" s="118">
        <v>6.1599998474120996</v>
      </c>
      <c r="J1053" s="118">
        <v>5.2399997711181596</v>
      </c>
      <c r="K1053" s="118">
        <v>-0.43999999761581399</v>
      </c>
      <c r="L1053" s="181">
        <f>(K1053+'NPV Calcs'!$D$13)*About!$B$135</f>
        <v>6.8444960079971269</v>
      </c>
      <c r="M1053" s="95" t="str">
        <f>INDEX('IEA Tech to Policy Mapping'!$B$2:$B$13,MATCH($H1053,'IEA Tech to Policy Mapping'!$A$2:$A$13,0))</f>
        <v>ngps - T&amp;D methane capture</v>
      </c>
      <c r="N1053" s="182">
        <f>(J1053*About!$A$132/1000)*10^12*'EPA to IEA Scaling'!$E$13</f>
        <v>118739602306.66464</v>
      </c>
      <c r="O1053" s="183">
        <f>L1053/About!$B$144</f>
        <v>12.877625415830007</v>
      </c>
      <c r="P1053" s="174"/>
    </row>
    <row r="1054" spans="2:16" x14ac:dyDescent="0.45">
      <c r="B1054" s="118" t="s">
        <v>258</v>
      </c>
      <c r="C1054" s="118" t="s">
        <v>777</v>
      </c>
      <c r="D1054" s="118" t="s">
        <v>962</v>
      </c>
      <c r="E1054" s="118" t="s">
        <v>993</v>
      </c>
      <c r="F1054" s="118" t="s">
        <v>987</v>
      </c>
      <c r="G1054" s="118" t="s">
        <v>1000</v>
      </c>
      <c r="H1054" s="118" t="s">
        <v>1001</v>
      </c>
      <c r="I1054" s="118">
        <v>0.31000000238418501</v>
      </c>
      <c r="J1054" s="118">
        <v>0.270000010728836</v>
      </c>
      <c r="K1054" s="118">
        <v>-0.43999999761581399</v>
      </c>
      <c r="L1054" s="181">
        <f>(K1054+'NPV Calcs'!$D$13)*About!$B$135</f>
        <v>6.8444960079971269</v>
      </c>
      <c r="M1054" s="95" t="str">
        <f>INDEX('IEA Tech to Policy Mapping'!$B$2:$B$13,MATCH($H1054,'IEA Tech to Policy Mapping'!$A$2:$A$13,0))</f>
        <v>ngps - T&amp;D methane capture</v>
      </c>
      <c r="N1054" s="182">
        <f>(J1054*About!$A$132/1000)*10^12*'EPA to IEA Scaling'!$E$13</f>
        <v>6118262461.2779284</v>
      </c>
      <c r="O1054" s="183">
        <f>L1054/About!$B$144</f>
        <v>12.877625415830007</v>
      </c>
      <c r="P1054" s="174"/>
    </row>
    <row r="1055" spans="2:16" x14ac:dyDescent="0.45">
      <c r="B1055" s="118" t="s">
        <v>330</v>
      </c>
      <c r="C1055" s="118" t="s">
        <v>777</v>
      </c>
      <c r="D1055" s="118" t="s">
        <v>962</v>
      </c>
      <c r="E1055" s="118" t="s">
        <v>993</v>
      </c>
      <c r="F1055" s="118" t="s">
        <v>987</v>
      </c>
      <c r="G1055" s="118" t="s">
        <v>1000</v>
      </c>
      <c r="H1055" s="118" t="s">
        <v>1001</v>
      </c>
      <c r="I1055" s="118">
        <v>0.109999999403953</v>
      </c>
      <c r="J1055" s="118">
        <v>0.10000000149011599</v>
      </c>
      <c r="K1055" s="118">
        <v>-0.43999999761581399</v>
      </c>
      <c r="L1055" s="181">
        <f>(K1055+'NPV Calcs'!$D$13)*About!$B$135</f>
        <v>6.8444960079971269</v>
      </c>
      <c r="M1055" s="95" t="str">
        <f>INDEX('IEA Tech to Policy Mapping'!$B$2:$B$13,MATCH($H1055,'IEA Tech to Policy Mapping'!$A$2:$A$13,0))</f>
        <v>ngps - T&amp;D methane capture</v>
      </c>
      <c r="N1055" s="182">
        <f>(J1055*About!$A$132/1000)*10^12*'EPA to IEA Scaling'!$E$13</f>
        <v>2266023077.5293465</v>
      </c>
      <c r="O1055" s="183">
        <f>L1055/About!$B$144</f>
        <v>12.877625415830007</v>
      </c>
      <c r="P1055" s="174"/>
    </row>
    <row r="1056" spans="2:16" x14ac:dyDescent="0.45">
      <c r="B1056" s="118" t="s">
        <v>231</v>
      </c>
      <c r="C1056" s="118" t="s">
        <v>777</v>
      </c>
      <c r="D1056" s="118" t="s">
        <v>962</v>
      </c>
      <c r="E1056" s="118" t="s">
        <v>999</v>
      </c>
      <c r="F1056" s="118" t="s">
        <v>987</v>
      </c>
      <c r="G1056" s="118" t="s">
        <v>1000</v>
      </c>
      <c r="H1056" s="118" t="s">
        <v>1001</v>
      </c>
      <c r="I1056" s="118">
        <v>3.9999999105930301E-2</v>
      </c>
      <c r="J1056" s="118">
        <v>2.9999999329447701E-2</v>
      </c>
      <c r="K1056" s="118">
        <v>-0.40000000596046398</v>
      </c>
      <c r="L1056" s="181">
        <f>(K1056+'NPV Calcs'!$D$13)*About!$B$135</f>
        <v>6.8804181931284498</v>
      </c>
      <c r="M1056" s="95" t="str">
        <f>INDEX('IEA Tech to Policy Mapping'!$B$2:$B$13,MATCH($H1056,'IEA Tech to Policy Mapping'!$A$2:$A$13,0))</f>
        <v>ngps - T&amp;D methane capture</v>
      </c>
      <c r="N1056" s="182">
        <f>(J1056*About!$A$132/1000)*10^12*'EPA to IEA Scaling'!$E$13</f>
        <v>679806897.9340229</v>
      </c>
      <c r="O1056" s="183">
        <f>L1056/About!$B$144</f>
        <v>12.9452114650729</v>
      </c>
      <c r="P1056" s="174"/>
    </row>
    <row r="1057" spans="2:16" x14ac:dyDescent="0.45">
      <c r="B1057" s="118" t="s">
        <v>1059</v>
      </c>
      <c r="C1057" s="118" t="s">
        <v>777</v>
      </c>
      <c r="D1057" s="118" t="s">
        <v>962</v>
      </c>
      <c r="E1057" s="118" t="s">
        <v>991</v>
      </c>
      <c r="F1057" s="118" t="s">
        <v>987</v>
      </c>
      <c r="G1057" s="118" t="s">
        <v>1000</v>
      </c>
      <c r="H1057" s="118" t="s">
        <v>1001</v>
      </c>
      <c r="I1057" s="118">
        <v>0.20999999344348899</v>
      </c>
      <c r="J1057" s="118">
        <v>0.18000000715255701</v>
      </c>
      <c r="K1057" s="118">
        <v>-0.38999998569488498</v>
      </c>
      <c r="L1057" s="181">
        <f>(K1057+'NPV Calcs'!$D$13)*About!$B$135</f>
        <v>6.8893987594843686</v>
      </c>
      <c r="M1057" s="95" t="str">
        <f>INDEX('IEA Tech to Policy Mapping'!$B$2:$B$13,MATCH($H1057,'IEA Tech to Policy Mapping'!$A$2:$A$13,0))</f>
        <v>ngps - T&amp;D methane capture</v>
      </c>
      <c r="N1057" s="182">
        <f>(J1057*About!$A$132/1000)*10^12*'EPA to IEA Scaling'!$E$13</f>
        <v>4078841640.8519449</v>
      </c>
      <c r="O1057" s="183">
        <f>L1057/About!$B$144</f>
        <v>12.962108015150276</v>
      </c>
      <c r="P1057" s="174"/>
    </row>
    <row r="1058" spans="2:16" x14ac:dyDescent="0.45">
      <c r="B1058" s="118" t="s">
        <v>1059</v>
      </c>
      <c r="C1058" s="118" t="s">
        <v>777</v>
      </c>
      <c r="D1058" s="118" t="s">
        <v>985</v>
      </c>
      <c r="E1058" s="118" t="s">
        <v>986</v>
      </c>
      <c r="F1058" s="118" t="s">
        <v>987</v>
      </c>
      <c r="G1058" s="118" t="s">
        <v>1000</v>
      </c>
      <c r="H1058" s="118" t="s">
        <v>1001</v>
      </c>
      <c r="I1058" s="118">
        <v>0.230000004172325</v>
      </c>
      <c r="J1058" s="118">
        <v>0.20000000298023199</v>
      </c>
      <c r="K1058" s="118">
        <v>-0.38999998569488498</v>
      </c>
      <c r="L1058" s="181">
        <f>(K1058+'NPV Calcs'!$D$13)*About!$B$135</f>
        <v>6.8893987594843686</v>
      </c>
      <c r="M1058" s="95" t="str">
        <f>INDEX('IEA Tech to Policy Mapping'!$B$2:$B$13,MATCH($H1058,'IEA Tech to Policy Mapping'!$A$2:$A$13,0))</f>
        <v>ngps - T&amp;D methane capture</v>
      </c>
      <c r="N1058" s="182">
        <f>(J1058*About!$A$132/1000)*10^12*'EPA to IEA Scaling'!$E$13</f>
        <v>4532046155.0586929</v>
      </c>
      <c r="O1058" s="183">
        <f>L1058/About!$B$144</f>
        <v>12.962108015150276</v>
      </c>
      <c r="P1058" s="174"/>
    </row>
    <row r="1059" spans="2:16" x14ac:dyDescent="0.45">
      <c r="B1059" s="118" t="s">
        <v>258</v>
      </c>
      <c r="C1059" s="118" t="s">
        <v>777</v>
      </c>
      <c r="D1059" s="118" t="s">
        <v>962</v>
      </c>
      <c r="E1059" s="118" t="s">
        <v>991</v>
      </c>
      <c r="F1059" s="118" t="s">
        <v>987</v>
      </c>
      <c r="G1059" s="118" t="s">
        <v>988</v>
      </c>
      <c r="H1059" s="118" t="s">
        <v>1003</v>
      </c>
      <c r="I1059" s="118">
        <v>9.0000003576278603E-2</v>
      </c>
      <c r="J1059" s="118">
        <v>9.0000003576278603E-2</v>
      </c>
      <c r="K1059" s="118">
        <v>-0.36000001430511402</v>
      </c>
      <c r="L1059" s="181">
        <f>(K1059+'NPV Calcs'!$D$13)*About!$B$135</f>
        <v>6.916340378259771</v>
      </c>
      <c r="M1059" s="95" t="str">
        <f>INDEX('IEA Tech to Policy Mapping'!$B$2:$B$13,MATCH($H1059,'IEA Tech to Policy Mapping'!$A$2:$A$13,0))</f>
        <v>ngps - T&amp;D methane capture</v>
      </c>
      <c r="N1059" s="182">
        <f>(J1059*About!$A$132/1000)*10^12*'EPA to IEA Scaling'!$E$13</f>
        <v>2039420820.4259746</v>
      </c>
      <c r="O1059" s="183">
        <f>L1059/About!$B$144</f>
        <v>13.012797514315789</v>
      </c>
      <c r="P1059" s="174"/>
    </row>
    <row r="1060" spans="2:16" x14ac:dyDescent="0.45">
      <c r="B1060" s="118" t="s">
        <v>1059</v>
      </c>
      <c r="C1060" s="118" t="s">
        <v>777</v>
      </c>
      <c r="D1060" s="118" t="s">
        <v>962</v>
      </c>
      <c r="E1060" s="118" t="s">
        <v>991</v>
      </c>
      <c r="F1060" s="118" t="s">
        <v>987</v>
      </c>
      <c r="G1060" s="118" t="s">
        <v>988</v>
      </c>
      <c r="H1060" s="118" t="s">
        <v>1003</v>
      </c>
      <c r="I1060" s="118">
        <v>3.9999999105930301E-2</v>
      </c>
      <c r="J1060" s="118">
        <v>3.9999999105930301E-2</v>
      </c>
      <c r="K1060" s="118">
        <v>-0.36000001430511402</v>
      </c>
      <c r="L1060" s="181">
        <f>(K1060+'NPV Calcs'!$D$13)*About!$B$135</f>
        <v>6.916340378259771</v>
      </c>
      <c r="M1060" s="95" t="str">
        <f>INDEX('IEA Tech to Policy Mapping'!$B$2:$B$13,MATCH($H1060,'IEA Tech to Policy Mapping'!$A$2:$A$13,0))</f>
        <v>ngps - T&amp;D methane capture</v>
      </c>
      <c r="N1060" s="182">
        <f>(J1060*About!$A$132/1000)*10^12*'EPA to IEA Scaling'!$E$13</f>
        <v>906409197.24536443</v>
      </c>
      <c r="O1060" s="183">
        <f>L1060/About!$B$144</f>
        <v>13.012797514315789</v>
      </c>
      <c r="P1060" s="174"/>
    </row>
    <row r="1061" spans="2:16" x14ac:dyDescent="0.45">
      <c r="B1061" s="118" t="s">
        <v>258</v>
      </c>
      <c r="C1061" s="118" t="s">
        <v>777</v>
      </c>
      <c r="D1061" s="118" t="s">
        <v>985</v>
      </c>
      <c r="E1061" s="118" t="s">
        <v>1007</v>
      </c>
      <c r="F1061" s="118" t="s">
        <v>997</v>
      </c>
      <c r="G1061" s="118" t="s">
        <v>988</v>
      </c>
      <c r="H1061" s="118" t="s">
        <v>1003</v>
      </c>
      <c r="I1061" s="118">
        <v>7.9999998211860601E-2</v>
      </c>
      <c r="J1061" s="118">
        <v>7.9999998211860601E-2</v>
      </c>
      <c r="K1061" s="118">
        <v>-0.36000001430511402</v>
      </c>
      <c r="L1061" s="181">
        <f>(K1061+'NPV Calcs'!$D$13)*About!$B$135</f>
        <v>6.916340378259771</v>
      </c>
      <c r="M1061" s="95" t="str">
        <f>INDEX('IEA Tech to Policy Mapping'!$B$2:$B$13,MATCH($H1061,'IEA Tech to Policy Mapping'!$A$2:$A$13,0))</f>
        <v>ngps - T&amp;D methane capture</v>
      </c>
      <c r="N1061" s="182">
        <f>(J1061*About!$A$132/1000)*10^12*'EPA to IEA Scaling'!$E$13</f>
        <v>1812818394.4907289</v>
      </c>
      <c r="O1061" s="183">
        <f>L1061/About!$B$144</f>
        <v>13.012797514315789</v>
      </c>
      <c r="P1061" s="174"/>
    </row>
    <row r="1062" spans="2:16" x14ac:dyDescent="0.45">
      <c r="B1062" s="118" t="s">
        <v>1059</v>
      </c>
      <c r="C1062" s="118" t="s">
        <v>777</v>
      </c>
      <c r="D1062" s="118" t="s">
        <v>985</v>
      </c>
      <c r="E1062" s="118" t="s">
        <v>1007</v>
      </c>
      <c r="F1062" s="118" t="s">
        <v>997</v>
      </c>
      <c r="G1062" s="118" t="s">
        <v>988</v>
      </c>
      <c r="H1062" s="118" t="s">
        <v>1003</v>
      </c>
      <c r="I1062" s="118">
        <v>9.0000003576278603E-2</v>
      </c>
      <c r="J1062" s="118">
        <v>9.0000003576278603E-2</v>
      </c>
      <c r="K1062" s="118">
        <v>-0.36000001430511402</v>
      </c>
      <c r="L1062" s="181">
        <f>(K1062+'NPV Calcs'!$D$13)*About!$B$135</f>
        <v>6.916340378259771</v>
      </c>
      <c r="M1062" s="95" t="str">
        <f>INDEX('IEA Tech to Policy Mapping'!$B$2:$B$13,MATCH($H1062,'IEA Tech to Policy Mapping'!$A$2:$A$13,0))</f>
        <v>ngps - T&amp;D methane capture</v>
      </c>
      <c r="N1062" s="182">
        <f>(J1062*About!$A$132/1000)*10^12*'EPA to IEA Scaling'!$E$13</f>
        <v>2039420820.4259746</v>
      </c>
      <c r="O1062" s="183">
        <f>L1062/About!$B$144</f>
        <v>13.012797514315789</v>
      </c>
      <c r="P1062" s="174"/>
    </row>
    <row r="1063" spans="2:16" x14ac:dyDescent="0.45">
      <c r="B1063" s="118" t="s">
        <v>258</v>
      </c>
      <c r="C1063" s="118" t="s">
        <v>777</v>
      </c>
      <c r="D1063" s="118" t="s">
        <v>962</v>
      </c>
      <c r="E1063" s="118" t="s">
        <v>996</v>
      </c>
      <c r="F1063" s="118" t="s">
        <v>997</v>
      </c>
      <c r="G1063" s="118" t="s">
        <v>988</v>
      </c>
      <c r="H1063" s="118" t="s">
        <v>1003</v>
      </c>
      <c r="I1063" s="118">
        <v>7.0000000298023196E-2</v>
      </c>
      <c r="J1063" s="118">
        <v>7.0000000298023196E-2</v>
      </c>
      <c r="K1063" s="118">
        <v>-0.36000001430511402</v>
      </c>
      <c r="L1063" s="181">
        <f>(K1063+'NPV Calcs'!$D$13)*About!$B$135</f>
        <v>6.916340378259771</v>
      </c>
      <c r="M1063" s="95" t="str">
        <f>INDEX('IEA Tech to Policy Mapping'!$B$2:$B$13,MATCH($H1063,'IEA Tech to Policy Mapping'!$A$2:$A$13,0))</f>
        <v>ngps - T&amp;D methane capture</v>
      </c>
      <c r="N1063" s="182">
        <f>(J1063*About!$A$132/1000)*10^12*'EPA to IEA Scaling'!$E$13</f>
        <v>1586216137.3873568</v>
      </c>
      <c r="O1063" s="183">
        <f>L1063/About!$B$144</f>
        <v>13.012797514315789</v>
      </c>
      <c r="P1063" s="174"/>
    </row>
    <row r="1064" spans="2:16" x14ac:dyDescent="0.45">
      <c r="B1064" s="118" t="s">
        <v>1059</v>
      </c>
      <c r="C1064" s="118" t="s">
        <v>777</v>
      </c>
      <c r="D1064" s="118" t="s">
        <v>962</v>
      </c>
      <c r="E1064" s="118" t="s">
        <v>996</v>
      </c>
      <c r="F1064" s="118" t="s">
        <v>997</v>
      </c>
      <c r="G1064" s="118" t="s">
        <v>988</v>
      </c>
      <c r="H1064" s="118" t="s">
        <v>1003</v>
      </c>
      <c r="I1064" s="118">
        <v>0.129999995231628</v>
      </c>
      <c r="J1064" s="118">
        <v>0.129999995231628</v>
      </c>
      <c r="K1064" s="118">
        <v>-0.36000001430511402</v>
      </c>
      <c r="L1064" s="181">
        <f>(K1064+'NPV Calcs'!$D$13)*About!$B$135</f>
        <v>6.916340378259771</v>
      </c>
      <c r="M1064" s="95" t="str">
        <f>INDEX('IEA Tech to Policy Mapping'!$B$2:$B$13,MATCH($H1064,'IEA Tech to Policy Mapping'!$A$2:$A$13,0))</f>
        <v>ngps - T&amp;D methane capture</v>
      </c>
      <c r="N1064" s="182">
        <f>(J1064*About!$A$132/1000)*10^12*'EPA to IEA Scaling'!$E$13</f>
        <v>2945829848.8394594</v>
      </c>
      <c r="O1064" s="183">
        <f>L1064/About!$B$144</f>
        <v>13.012797514315789</v>
      </c>
      <c r="P1064" s="174"/>
    </row>
    <row r="1065" spans="2:16" x14ac:dyDescent="0.45">
      <c r="B1065" s="118" t="s">
        <v>258</v>
      </c>
      <c r="C1065" s="118" t="s">
        <v>777</v>
      </c>
      <c r="D1065" s="118" t="s">
        <v>962</v>
      </c>
      <c r="E1065" s="118" t="s">
        <v>993</v>
      </c>
      <c r="F1065" s="118" t="s">
        <v>987</v>
      </c>
      <c r="G1065" s="118" t="s">
        <v>988</v>
      </c>
      <c r="H1065" s="118" t="s">
        <v>1003</v>
      </c>
      <c r="I1065" s="118">
        <v>3.9999999105930301E-2</v>
      </c>
      <c r="J1065" s="118">
        <v>3.9999999105930301E-2</v>
      </c>
      <c r="K1065" s="118">
        <v>-0.36000001430511402</v>
      </c>
      <c r="L1065" s="181">
        <f>(K1065+'NPV Calcs'!$D$13)*About!$B$135</f>
        <v>6.916340378259771</v>
      </c>
      <c r="M1065" s="95" t="str">
        <f>INDEX('IEA Tech to Policy Mapping'!$B$2:$B$13,MATCH($H1065,'IEA Tech to Policy Mapping'!$A$2:$A$13,0))</f>
        <v>ngps - T&amp;D methane capture</v>
      </c>
      <c r="N1065" s="182">
        <f>(J1065*About!$A$132/1000)*10^12*'EPA to IEA Scaling'!$E$13</f>
        <v>906409197.24536443</v>
      </c>
      <c r="O1065" s="183">
        <f>L1065/About!$B$144</f>
        <v>13.012797514315789</v>
      </c>
      <c r="P1065" s="174"/>
    </row>
    <row r="1066" spans="2:16" x14ac:dyDescent="0.45">
      <c r="B1066" s="118" t="s">
        <v>133</v>
      </c>
      <c r="C1066" s="118" t="s">
        <v>777</v>
      </c>
      <c r="D1066" s="118" t="s">
        <v>962</v>
      </c>
      <c r="E1066" s="118" t="s">
        <v>993</v>
      </c>
      <c r="F1066" s="118" t="s">
        <v>987</v>
      </c>
      <c r="G1066" s="118" t="s">
        <v>1000</v>
      </c>
      <c r="H1066" s="118" t="s">
        <v>1001</v>
      </c>
      <c r="I1066" s="118">
        <v>0.36000001430511402</v>
      </c>
      <c r="J1066" s="118">
        <v>0.31000000238418501</v>
      </c>
      <c r="K1066" s="118">
        <v>-0.34999999403953502</v>
      </c>
      <c r="L1066" s="181">
        <f>(K1066+'NPV Calcs'!$D$13)*About!$B$135</f>
        <v>6.9253209446156916</v>
      </c>
      <c r="M1066" s="95" t="str">
        <f>INDEX('IEA Tech to Policy Mapping'!$B$2:$B$13,MATCH($H1066,'IEA Tech to Policy Mapping'!$A$2:$A$13,0))</f>
        <v>ngps - T&amp;D methane capture</v>
      </c>
      <c r="N1066" s="182">
        <f>(J1066*About!$A$132/1000)*10^12*'EPA to IEA Scaling'!$E$13</f>
        <v>7024671489.6914053</v>
      </c>
      <c r="O1066" s="183">
        <f>L1066/About!$B$144</f>
        <v>13.029694064393169</v>
      </c>
      <c r="P1066" s="174"/>
    </row>
    <row r="1067" spans="2:16" x14ac:dyDescent="0.45">
      <c r="B1067" s="118" t="s">
        <v>133</v>
      </c>
      <c r="C1067" s="118" t="s">
        <v>777</v>
      </c>
      <c r="D1067" s="118" t="s">
        <v>962</v>
      </c>
      <c r="E1067" s="118" t="s">
        <v>991</v>
      </c>
      <c r="F1067" s="118" t="s">
        <v>987</v>
      </c>
      <c r="G1067" s="118" t="s">
        <v>1000</v>
      </c>
      <c r="H1067" s="118" t="s">
        <v>1001</v>
      </c>
      <c r="I1067" s="118">
        <v>1.41999995708465</v>
      </c>
      <c r="J1067" s="118">
        <v>1.21000003814697</v>
      </c>
      <c r="K1067" s="118">
        <v>-0.34999999403953502</v>
      </c>
      <c r="L1067" s="181">
        <f>(K1067+'NPV Calcs'!$D$13)*About!$B$135</f>
        <v>6.9253209446156916</v>
      </c>
      <c r="M1067" s="95" t="str">
        <f>INDEX('IEA Tech to Policy Mapping'!$B$2:$B$13,MATCH($H1067,'IEA Tech to Policy Mapping'!$A$2:$A$13,0))</f>
        <v>ngps - T&amp;D methane capture</v>
      </c>
      <c r="N1067" s="182">
        <f>(J1067*About!$A$132/1000)*10^12*'EPA to IEA Scaling'!$E$13</f>
        <v>27418879693.951134</v>
      </c>
      <c r="O1067" s="183">
        <f>L1067/About!$B$144</f>
        <v>13.029694064393169</v>
      </c>
      <c r="P1067" s="174"/>
    </row>
    <row r="1068" spans="2:16" x14ac:dyDescent="0.45">
      <c r="B1068" s="118" t="s">
        <v>133</v>
      </c>
      <c r="C1068" s="118" t="s">
        <v>777</v>
      </c>
      <c r="D1068" s="118" t="s">
        <v>985</v>
      </c>
      <c r="E1068" s="118" t="s">
        <v>986</v>
      </c>
      <c r="F1068" s="118" t="s">
        <v>987</v>
      </c>
      <c r="G1068" s="118" t="s">
        <v>1000</v>
      </c>
      <c r="H1068" s="118" t="s">
        <v>1001</v>
      </c>
      <c r="I1068" s="118">
        <v>5.9999998658895402E-2</v>
      </c>
      <c r="J1068" s="118">
        <v>5.0000000745057997E-2</v>
      </c>
      <c r="K1068" s="118">
        <v>-0.34999999403953502</v>
      </c>
      <c r="L1068" s="181">
        <f>(K1068+'NPV Calcs'!$D$13)*About!$B$135</f>
        <v>6.9253209446156916</v>
      </c>
      <c r="M1068" s="95" t="str">
        <f>INDEX('IEA Tech to Policy Mapping'!$B$2:$B$13,MATCH($H1068,'IEA Tech to Policy Mapping'!$A$2:$A$13,0))</f>
        <v>ngps - T&amp;D methane capture</v>
      </c>
      <c r="N1068" s="182">
        <f>(J1068*About!$A$132/1000)*10^12*'EPA to IEA Scaling'!$E$13</f>
        <v>1133011538.7646732</v>
      </c>
      <c r="O1068" s="183">
        <f>L1068/About!$B$144</f>
        <v>13.029694064393169</v>
      </c>
      <c r="P1068" s="174"/>
    </row>
    <row r="1069" spans="2:16" x14ac:dyDescent="0.45">
      <c r="B1069" s="118" t="s">
        <v>258</v>
      </c>
      <c r="C1069" s="118" t="s">
        <v>777</v>
      </c>
      <c r="D1069" s="118" t="s">
        <v>985</v>
      </c>
      <c r="E1069" s="118" t="s">
        <v>986</v>
      </c>
      <c r="F1069" s="118" t="s">
        <v>987</v>
      </c>
      <c r="G1069" s="118" t="s">
        <v>988</v>
      </c>
      <c r="H1069" s="118" t="s">
        <v>1003</v>
      </c>
      <c r="I1069" s="118">
        <v>0.15999999642372101</v>
      </c>
      <c r="J1069" s="118">
        <v>0.15999999642372101</v>
      </c>
      <c r="K1069" s="118">
        <v>-0.34000000357627802</v>
      </c>
      <c r="L1069" s="181">
        <f>(K1069+'NPV Calcs'!$D$13)*About!$B$135</f>
        <v>6.9343014842074915</v>
      </c>
      <c r="M1069" s="95" t="str">
        <f>INDEX('IEA Tech to Policy Mapping'!$B$2:$B$13,MATCH($H1069,'IEA Tech to Policy Mapping'!$A$2:$A$13,0))</f>
        <v>ngps - T&amp;D methane capture</v>
      </c>
      <c r="N1069" s="182">
        <f>(J1069*About!$A$132/1000)*10^12*'EPA to IEA Scaling'!$E$13</f>
        <v>3625636788.9814529</v>
      </c>
      <c r="O1069" s="183">
        <f>L1069/About!$B$144</f>
        <v>13.046590564115004</v>
      </c>
      <c r="P1069" s="174"/>
    </row>
    <row r="1070" spans="2:16" x14ac:dyDescent="0.45">
      <c r="B1070" s="118" t="s">
        <v>1059</v>
      </c>
      <c r="C1070" s="118" t="s">
        <v>777</v>
      </c>
      <c r="D1070" s="118" t="s">
        <v>985</v>
      </c>
      <c r="E1070" s="118" t="s">
        <v>986</v>
      </c>
      <c r="F1070" s="118" t="s">
        <v>987</v>
      </c>
      <c r="G1070" s="118" t="s">
        <v>988</v>
      </c>
      <c r="H1070" s="118" t="s">
        <v>1003</v>
      </c>
      <c r="I1070" s="118">
        <v>1.08000004291534</v>
      </c>
      <c r="J1070" s="118">
        <v>1.08000004291534</v>
      </c>
      <c r="K1070" s="118">
        <v>-0.34000000357627802</v>
      </c>
      <c r="L1070" s="181">
        <f>(K1070+'NPV Calcs'!$D$13)*About!$B$135</f>
        <v>6.9343014842074915</v>
      </c>
      <c r="M1070" s="95" t="str">
        <f>INDEX('IEA Tech to Policy Mapping'!$B$2:$B$13,MATCH($H1070,'IEA Tech to Policy Mapping'!$A$2:$A$13,0))</f>
        <v>ngps - T&amp;D methane capture</v>
      </c>
      <c r="N1070" s="182">
        <f>(J1070*About!$A$132/1000)*10^12*'EPA to IEA Scaling'!$E$13</f>
        <v>24473049845.111622</v>
      </c>
      <c r="O1070" s="183">
        <f>L1070/About!$B$144</f>
        <v>13.046590564115004</v>
      </c>
      <c r="P1070" s="174"/>
    </row>
    <row r="1071" spans="2:16" x14ac:dyDescent="0.45">
      <c r="B1071" s="118" t="s">
        <v>258</v>
      </c>
      <c r="C1071" s="118" t="s">
        <v>777</v>
      </c>
      <c r="D1071" s="118" t="s">
        <v>962</v>
      </c>
      <c r="E1071" s="118" t="s">
        <v>991</v>
      </c>
      <c r="F1071" s="118" t="s">
        <v>987</v>
      </c>
      <c r="G1071" s="118" t="s">
        <v>988</v>
      </c>
      <c r="H1071" s="118" t="s">
        <v>1006</v>
      </c>
      <c r="I1071" s="118">
        <v>1.91999995708465</v>
      </c>
      <c r="J1071" s="118">
        <v>1.91999995708465</v>
      </c>
      <c r="K1071" s="118">
        <v>-0.109999999403953</v>
      </c>
      <c r="L1071" s="181">
        <f>(K1071+'NPV Calcs'!$D$13)*About!$B$135</f>
        <v>7.140854095549801</v>
      </c>
      <c r="M1071" s="95" t="str">
        <f>INDEX('IEA Tech to Policy Mapping'!$B$2:$B$13,MATCH($H1071,'IEA Tech to Policy Mapping'!$A$2:$A$13,0))</f>
        <v>ngps - production methane capture</v>
      </c>
      <c r="N1071" s="182">
        <f>(J1071*About!$A$132/1000)*10^12*'EPA to IEA Scaling'!$E$13</f>
        <v>43507641467.777397</v>
      </c>
      <c r="O1071" s="183">
        <f>L1071/About!$B$144</f>
        <v>13.435210435383823</v>
      </c>
      <c r="P1071" s="174"/>
    </row>
    <row r="1072" spans="2:16" x14ac:dyDescent="0.45">
      <c r="B1072" s="118" t="s">
        <v>1059</v>
      </c>
      <c r="C1072" s="118" t="s">
        <v>777</v>
      </c>
      <c r="D1072" s="118" t="s">
        <v>962</v>
      </c>
      <c r="E1072" s="118" t="s">
        <v>991</v>
      </c>
      <c r="F1072" s="118" t="s">
        <v>987</v>
      </c>
      <c r="G1072" s="118" t="s">
        <v>988</v>
      </c>
      <c r="H1072" s="118" t="s">
        <v>1006</v>
      </c>
      <c r="I1072" s="118">
        <v>0.479999989271163</v>
      </c>
      <c r="J1072" s="118">
        <v>0.479999989271163</v>
      </c>
      <c r="K1072" s="118">
        <v>-0.109999999403953</v>
      </c>
      <c r="L1072" s="181">
        <f>(K1072+'NPV Calcs'!$D$13)*About!$B$135</f>
        <v>7.140854095549801</v>
      </c>
      <c r="M1072" s="95" t="str">
        <f>INDEX('IEA Tech to Policy Mapping'!$B$2:$B$13,MATCH($H1072,'IEA Tech to Policy Mapping'!$A$2:$A$13,0))</f>
        <v>ngps - production methane capture</v>
      </c>
      <c r="N1072" s="182">
        <f>(J1072*About!$A$132/1000)*10^12*'EPA to IEA Scaling'!$E$13</f>
        <v>10876910366.944361</v>
      </c>
      <c r="O1072" s="183">
        <f>L1072/About!$B$144</f>
        <v>13.435210435383823</v>
      </c>
      <c r="P1072" s="174"/>
    </row>
    <row r="1073" spans="2:16" x14ac:dyDescent="0.45">
      <c r="B1073" s="118" t="s">
        <v>258</v>
      </c>
      <c r="C1073" s="118" t="s">
        <v>777</v>
      </c>
      <c r="D1073" s="118" t="s">
        <v>962</v>
      </c>
      <c r="E1073" s="118" t="s">
        <v>993</v>
      </c>
      <c r="F1073" s="118" t="s">
        <v>987</v>
      </c>
      <c r="G1073" s="118" t="s">
        <v>988</v>
      </c>
      <c r="H1073" s="118" t="s">
        <v>1006</v>
      </c>
      <c r="I1073" s="118">
        <v>0.79000002145767201</v>
      </c>
      <c r="J1073" s="118">
        <v>0.79000002145767201</v>
      </c>
      <c r="K1073" s="118">
        <v>-0.109999999403953</v>
      </c>
      <c r="L1073" s="181">
        <f>(K1073+'NPV Calcs'!$D$13)*About!$B$135</f>
        <v>7.140854095549801</v>
      </c>
      <c r="M1073" s="95" t="str">
        <f>INDEX('IEA Tech to Policy Mapping'!$B$2:$B$13,MATCH($H1073,'IEA Tech to Policy Mapping'!$A$2:$A$13,0))</f>
        <v>ngps - production methane capture</v>
      </c>
      <c r="N1073" s="182">
        <f>(J1073*About!$A$132/1000)*10^12*'EPA to IEA Scaling'!$E$13</f>
        <v>17901582531.963295</v>
      </c>
      <c r="O1073" s="183">
        <f>L1073/About!$B$144</f>
        <v>13.435210435383823</v>
      </c>
      <c r="P1073" s="174"/>
    </row>
    <row r="1074" spans="2:16" x14ac:dyDescent="0.45">
      <c r="B1074" s="118" t="s">
        <v>133</v>
      </c>
      <c r="C1074" s="118" t="s">
        <v>777</v>
      </c>
      <c r="D1074" s="118" t="s">
        <v>985</v>
      </c>
      <c r="E1074" s="118" t="s">
        <v>994</v>
      </c>
      <c r="F1074" s="118" t="s">
        <v>987</v>
      </c>
      <c r="G1074" s="118" t="s">
        <v>1000</v>
      </c>
      <c r="H1074" s="118" t="s">
        <v>1001</v>
      </c>
      <c r="I1074" s="118">
        <v>3.9999999105930301E-2</v>
      </c>
      <c r="J1074" s="118">
        <v>3.9999999105930301E-2</v>
      </c>
      <c r="K1074" s="118">
        <v>5.0000000745057997E-2</v>
      </c>
      <c r="L1074" s="181">
        <f>(K1074+'NPV Calcs'!$D$13)*About!$B$135</f>
        <v>7.2845428661847222</v>
      </c>
      <c r="M1074" s="95" t="str">
        <f>INDEX('IEA Tech to Policy Mapping'!$B$2:$B$13,MATCH($H1074,'IEA Tech to Policy Mapping'!$A$2:$A$13,0))</f>
        <v>ngps - T&amp;D methane capture</v>
      </c>
      <c r="N1074" s="182">
        <f>(J1074*About!$A$132/1000)*10^12*'EPA to IEA Scaling'!$E$13</f>
        <v>906409197.24536443</v>
      </c>
      <c r="O1074" s="183">
        <f>L1074/About!$B$144</f>
        <v>13.705554689005368</v>
      </c>
      <c r="P1074" s="174"/>
    </row>
    <row r="1075" spans="2:16" x14ac:dyDescent="0.45">
      <c r="B1075" s="118" t="s">
        <v>231</v>
      </c>
      <c r="C1075" s="118" t="s">
        <v>777</v>
      </c>
      <c r="D1075" s="118" t="s">
        <v>962</v>
      </c>
      <c r="E1075" s="118" t="s">
        <v>996</v>
      </c>
      <c r="F1075" s="118" t="s">
        <v>997</v>
      </c>
      <c r="G1075" s="118" t="s">
        <v>1000</v>
      </c>
      <c r="H1075" s="118" t="s">
        <v>1008</v>
      </c>
      <c r="I1075" s="118">
        <v>3.4300000667571999</v>
      </c>
      <c r="J1075" s="118">
        <v>2.91000008583068</v>
      </c>
      <c r="K1075" s="118">
        <v>0.109999999403953</v>
      </c>
      <c r="L1075" s="181">
        <f>(K1075+'NPV Calcs'!$D$13)*About!$B$135</f>
        <v>7.3384261539182498</v>
      </c>
      <c r="M1075" s="95" t="str">
        <f>INDEX('IEA Tech to Policy Mapping'!$B$2:$B$13,MATCH($H1075,'IEA Tech to Policy Mapping'!$A$2:$A$13,0))</f>
        <v>ngps - T&amp;D methane capture</v>
      </c>
      <c r="N1075" s="182">
        <f>(J1075*About!$A$132/1000)*10^12*'EPA to IEA Scaling'!$E$13</f>
        <v>65941272518.445557</v>
      </c>
      <c r="O1075" s="183">
        <f>L1075/About!$B$144</f>
        <v>13.806933781753031</v>
      </c>
      <c r="P1075" s="174"/>
    </row>
    <row r="1076" spans="2:16" x14ac:dyDescent="0.45">
      <c r="B1076" s="118" t="s">
        <v>231</v>
      </c>
      <c r="C1076" s="118" t="s">
        <v>777</v>
      </c>
      <c r="D1076" s="118" t="s">
        <v>985</v>
      </c>
      <c r="E1076" s="118" t="s">
        <v>1007</v>
      </c>
      <c r="F1076" s="118" t="s">
        <v>997</v>
      </c>
      <c r="G1076" s="118" t="s">
        <v>1000</v>
      </c>
      <c r="H1076" s="118" t="s">
        <v>1008</v>
      </c>
      <c r="I1076" s="118">
        <v>3.9999999105930301E-2</v>
      </c>
      <c r="J1076" s="118">
        <v>2.9999999329447701E-2</v>
      </c>
      <c r="K1076" s="118">
        <v>0.109999999403953</v>
      </c>
      <c r="L1076" s="181">
        <f>(K1076+'NPV Calcs'!$D$13)*About!$B$135</f>
        <v>7.3384261539182498</v>
      </c>
      <c r="M1076" s="95" t="str">
        <f>INDEX('IEA Tech to Policy Mapping'!$B$2:$B$13,MATCH($H1076,'IEA Tech to Policy Mapping'!$A$2:$A$13,0))</f>
        <v>ngps - T&amp;D methane capture</v>
      </c>
      <c r="N1076" s="182">
        <f>(J1076*About!$A$132/1000)*10^12*'EPA to IEA Scaling'!$E$13</f>
        <v>679806897.9340229</v>
      </c>
      <c r="O1076" s="183">
        <f>L1076/About!$B$144</f>
        <v>13.806933781753031</v>
      </c>
      <c r="P1076" s="174"/>
    </row>
    <row r="1077" spans="2:16" x14ac:dyDescent="0.45">
      <c r="B1077" s="118" t="s">
        <v>330</v>
      </c>
      <c r="C1077" s="118" t="s">
        <v>777</v>
      </c>
      <c r="D1077" s="118" t="s">
        <v>962</v>
      </c>
      <c r="E1077" s="118" t="s">
        <v>991</v>
      </c>
      <c r="F1077" s="118" t="s">
        <v>987</v>
      </c>
      <c r="G1077" s="118" t="s">
        <v>988</v>
      </c>
      <c r="H1077" s="118" t="s">
        <v>1009</v>
      </c>
      <c r="I1077" s="118">
        <v>2.91000008583068</v>
      </c>
      <c r="J1077" s="118">
        <v>2.91000008583068</v>
      </c>
      <c r="K1077" s="118">
        <v>0.15000000596046401</v>
      </c>
      <c r="L1077" s="181">
        <f>(K1077+'NPV Calcs'!$D$13)*About!$B$135</f>
        <v>7.3743483524316309</v>
      </c>
      <c r="M1077" s="95" t="str">
        <f>INDEX('IEA Tech to Policy Mapping'!$B$2:$B$13,MATCH($H1077,'IEA Tech to Policy Mapping'!$A$2:$A$13,0))</f>
        <v>ngps - processing methane capture</v>
      </c>
      <c r="N1077" s="182">
        <f>(J1077*About!$A$132/1000)*10^12*'EPA to IEA Scaling'!$E$13</f>
        <v>65941272518.445557</v>
      </c>
      <c r="O1077" s="183">
        <f>L1077/About!$B$144</f>
        <v>13.874519856173691</v>
      </c>
      <c r="P1077" s="174"/>
    </row>
    <row r="1078" spans="2:16" x14ac:dyDescent="0.45">
      <c r="B1078" s="118" t="s">
        <v>330</v>
      </c>
      <c r="C1078" s="118" t="s">
        <v>777</v>
      </c>
      <c r="D1078" s="118" t="s">
        <v>985</v>
      </c>
      <c r="E1078" s="118" t="s">
        <v>986</v>
      </c>
      <c r="F1078" s="118" t="s">
        <v>987</v>
      </c>
      <c r="G1078" s="118" t="s">
        <v>988</v>
      </c>
      <c r="H1078" s="118" t="s">
        <v>1009</v>
      </c>
      <c r="I1078" s="118">
        <v>1.15999996662139</v>
      </c>
      <c r="J1078" s="118">
        <v>1.15999996662139</v>
      </c>
      <c r="K1078" s="118">
        <v>0.15000000596046401</v>
      </c>
      <c r="L1078" s="181">
        <f>(K1078+'NPV Calcs'!$D$13)*About!$B$135</f>
        <v>7.3743483524316309</v>
      </c>
      <c r="M1078" s="95" t="str">
        <f>INDEX('IEA Tech to Policy Mapping'!$B$2:$B$13,MATCH($H1078,'IEA Tech to Policy Mapping'!$A$2:$A$13,0))</f>
        <v>ngps - processing methane capture</v>
      </c>
      <c r="N1078" s="182">
        <f>(J1078*About!$A$132/1000)*10^12*'EPA to IEA Scaling'!$E$13</f>
        <v>26285866551.283512</v>
      </c>
      <c r="O1078" s="183">
        <f>L1078/About!$B$144</f>
        <v>13.874519856173691</v>
      </c>
      <c r="P1078" s="174"/>
    </row>
    <row r="1079" spans="2:16" x14ac:dyDescent="0.45">
      <c r="B1079" s="118" t="s">
        <v>330</v>
      </c>
      <c r="C1079" s="118" t="s">
        <v>777</v>
      </c>
      <c r="D1079" s="118" t="s">
        <v>962</v>
      </c>
      <c r="E1079" s="118" t="s">
        <v>993</v>
      </c>
      <c r="F1079" s="118" t="s">
        <v>987</v>
      </c>
      <c r="G1079" s="118" t="s">
        <v>988</v>
      </c>
      <c r="H1079" s="118" t="s">
        <v>1009</v>
      </c>
      <c r="I1079" s="118">
        <v>5.0000000745057997E-2</v>
      </c>
      <c r="J1079" s="118">
        <v>5.0000000745057997E-2</v>
      </c>
      <c r="K1079" s="118">
        <v>0.15000000596046401</v>
      </c>
      <c r="L1079" s="181">
        <f>(K1079+'NPV Calcs'!$D$13)*About!$B$135</f>
        <v>7.3743483524316309</v>
      </c>
      <c r="M1079" s="95" t="str">
        <f>INDEX('IEA Tech to Policy Mapping'!$B$2:$B$13,MATCH($H1079,'IEA Tech to Policy Mapping'!$A$2:$A$13,0))</f>
        <v>ngps - processing methane capture</v>
      </c>
      <c r="N1079" s="182">
        <f>(J1079*About!$A$132/1000)*10^12*'EPA to IEA Scaling'!$E$13</f>
        <v>1133011538.7646732</v>
      </c>
      <c r="O1079" s="183">
        <f>L1079/About!$B$144</f>
        <v>13.874519856173691</v>
      </c>
      <c r="P1079" s="174"/>
    </row>
    <row r="1080" spans="2:16" x14ac:dyDescent="0.45">
      <c r="B1080" s="118" t="s">
        <v>330</v>
      </c>
      <c r="C1080" s="118" t="s">
        <v>777</v>
      </c>
      <c r="D1080" s="118" t="s">
        <v>962</v>
      </c>
      <c r="E1080" s="118" t="s">
        <v>996</v>
      </c>
      <c r="F1080" s="118" t="s">
        <v>997</v>
      </c>
      <c r="G1080" s="118" t="s">
        <v>988</v>
      </c>
      <c r="H1080" s="118" t="s">
        <v>1004</v>
      </c>
      <c r="I1080" s="118">
        <v>1.8999999761581401</v>
      </c>
      <c r="J1080" s="118">
        <v>1.8999999761581401</v>
      </c>
      <c r="K1080" s="118">
        <v>0.17000000178813901</v>
      </c>
      <c r="L1080" s="181">
        <f>(K1080+'NPV Calcs'!$D$13)*About!$B$135</f>
        <v>7.3923094449972924</v>
      </c>
      <c r="M1080" s="95" t="str">
        <f>INDEX('IEA Tech to Policy Mapping'!$B$2:$B$13,MATCH($H1080,'IEA Tech to Policy Mapping'!$A$2:$A$13,0))</f>
        <v>ngps - production methane destruction</v>
      </c>
      <c r="N1080" s="182">
        <f>(J1080*About!$A$132/1000)*10^12*'EPA to IEA Scaling'!$E$13</f>
        <v>43054437291.234489</v>
      </c>
      <c r="O1080" s="183">
        <f>L1080/About!$B$144</f>
        <v>13.908312880795139</v>
      </c>
      <c r="P1080" s="174"/>
    </row>
    <row r="1081" spans="2:16" x14ac:dyDescent="0.45">
      <c r="B1081" s="118" t="s">
        <v>258</v>
      </c>
      <c r="C1081" s="118" t="s">
        <v>777</v>
      </c>
      <c r="D1081" s="118" t="s">
        <v>962</v>
      </c>
      <c r="E1081" s="118" t="s">
        <v>996</v>
      </c>
      <c r="F1081" s="118" t="s">
        <v>997</v>
      </c>
      <c r="G1081" s="118" t="s">
        <v>988</v>
      </c>
      <c r="H1081" s="118" t="s">
        <v>1004</v>
      </c>
      <c r="I1081" s="118">
        <v>0.60000002384185702</v>
      </c>
      <c r="J1081" s="118">
        <v>0.60000002384185702</v>
      </c>
      <c r="K1081" s="118">
        <v>0.17000000178813901</v>
      </c>
      <c r="L1081" s="181">
        <f>(K1081+'NPV Calcs'!$D$13)*About!$B$135</f>
        <v>7.3923094449972924</v>
      </c>
      <c r="M1081" s="95" t="str">
        <f>INDEX('IEA Tech to Policy Mapping'!$B$2:$B$13,MATCH($H1081,'IEA Tech to Policy Mapping'!$A$2:$A$13,0))</f>
        <v>ngps - production methane destruction</v>
      </c>
      <c r="N1081" s="182">
        <f>(J1081*About!$A$132/1000)*10^12*'EPA to IEA Scaling'!$E$13</f>
        <v>13596138802.839825</v>
      </c>
      <c r="O1081" s="183">
        <f>L1081/About!$B$144</f>
        <v>13.908312880795139</v>
      </c>
      <c r="P1081" s="174"/>
    </row>
    <row r="1082" spans="2:16" x14ac:dyDescent="0.45">
      <c r="B1082" s="118" t="s">
        <v>1059</v>
      </c>
      <c r="C1082" s="118" t="s">
        <v>777</v>
      </c>
      <c r="D1082" s="118" t="s">
        <v>962</v>
      </c>
      <c r="E1082" s="118" t="s">
        <v>996</v>
      </c>
      <c r="F1082" s="118" t="s">
        <v>997</v>
      </c>
      <c r="G1082" s="118" t="s">
        <v>988</v>
      </c>
      <c r="H1082" s="118" t="s">
        <v>1004</v>
      </c>
      <c r="I1082" s="118">
        <v>1.21000003814697</v>
      </c>
      <c r="J1082" s="118">
        <v>1.21000003814697</v>
      </c>
      <c r="K1082" s="118">
        <v>0.18000000715255701</v>
      </c>
      <c r="L1082" s="181">
        <f>(K1082+'NPV Calcs'!$D$13)*About!$B$135</f>
        <v>7.4012899979711522</v>
      </c>
      <c r="M1082" s="95" t="str">
        <f>INDEX('IEA Tech to Policy Mapping'!$B$2:$B$13,MATCH($H1082,'IEA Tech to Policy Mapping'!$A$2:$A$13,0))</f>
        <v>ngps - production methane destruction</v>
      </c>
      <c r="N1082" s="182">
        <f>(J1082*About!$A$132/1000)*10^12*'EPA to IEA Scaling'!$E$13</f>
        <v>27418879693.951134</v>
      </c>
      <c r="O1082" s="183">
        <f>L1082/About!$B$144</f>
        <v>13.925209405694746</v>
      </c>
      <c r="P1082" s="174"/>
    </row>
    <row r="1083" spans="2:16" x14ac:dyDescent="0.45">
      <c r="B1083" s="118" t="s">
        <v>166</v>
      </c>
      <c r="C1083" s="118" t="s">
        <v>777</v>
      </c>
      <c r="D1083" s="118" t="s">
        <v>962</v>
      </c>
      <c r="E1083" s="118" t="s">
        <v>996</v>
      </c>
      <c r="F1083" s="118" t="s">
        <v>997</v>
      </c>
      <c r="G1083" s="118" t="s">
        <v>988</v>
      </c>
      <c r="H1083" s="118" t="s">
        <v>1004</v>
      </c>
      <c r="I1083" s="118">
        <v>0.21999999880790699</v>
      </c>
      <c r="J1083" s="118">
        <v>0.21999999880790699</v>
      </c>
      <c r="K1083" s="118">
        <v>0.20999999344348899</v>
      </c>
      <c r="L1083" s="181">
        <f>(K1083+'NPV Calcs'!$D$13)*About!$B$135</f>
        <v>7.4282316301286144</v>
      </c>
      <c r="M1083" s="95" t="str">
        <f>INDEX('IEA Tech to Policy Mapping'!$B$2:$B$13,MATCH($H1083,'IEA Tech to Policy Mapping'!$A$2:$A$13,0))</f>
        <v>ngps - production methane destruction</v>
      </c>
      <c r="N1083" s="182">
        <f>(J1083*About!$A$132/1000)*10^12*'EPA to IEA Scaling'!$E$13</f>
        <v>4985250669.2654419</v>
      </c>
      <c r="O1083" s="183">
        <f>L1083/About!$B$144</f>
        <v>13.97589893003803</v>
      </c>
      <c r="P1083" s="174"/>
    </row>
    <row r="1084" spans="2:16" x14ac:dyDescent="0.45">
      <c r="B1084" s="118" t="s">
        <v>102</v>
      </c>
      <c r="C1084" s="118" t="s">
        <v>777</v>
      </c>
      <c r="D1084" s="118" t="s">
        <v>962</v>
      </c>
      <c r="E1084" s="118" t="s">
        <v>999</v>
      </c>
      <c r="F1084" s="118" t="s">
        <v>987</v>
      </c>
      <c r="G1084" s="118" t="s">
        <v>1000</v>
      </c>
      <c r="H1084" s="118" t="s">
        <v>1001</v>
      </c>
      <c r="I1084" s="118">
        <v>0.479999989271163</v>
      </c>
      <c r="J1084" s="118">
        <v>0.40999999642372098</v>
      </c>
      <c r="K1084" s="118">
        <v>0.20999999344348899</v>
      </c>
      <c r="L1084" s="181">
        <f>(K1084+'NPV Calcs'!$D$13)*About!$B$135</f>
        <v>7.4282316301286144</v>
      </c>
      <c r="M1084" s="95" t="str">
        <f>INDEX('IEA Tech to Policy Mapping'!$B$2:$B$13,MATCH($H1084,'IEA Tech to Policy Mapping'!$A$2:$A$13,0))</f>
        <v>ngps - T&amp;D methane capture</v>
      </c>
      <c r="N1084" s="182">
        <f>(J1084*About!$A$132/1000)*10^12*'EPA to IEA Scaling'!$E$13</f>
        <v>9290694398.3888912</v>
      </c>
      <c r="O1084" s="183">
        <f>L1084/About!$B$144</f>
        <v>13.97589893003803</v>
      </c>
      <c r="P1084" s="174"/>
    </row>
    <row r="1085" spans="2:16" x14ac:dyDescent="0.45">
      <c r="B1085" s="118" t="s">
        <v>102</v>
      </c>
      <c r="C1085" s="118" t="s">
        <v>777</v>
      </c>
      <c r="D1085" s="118" t="s">
        <v>985</v>
      </c>
      <c r="E1085" s="118" t="s">
        <v>994</v>
      </c>
      <c r="F1085" s="118" t="s">
        <v>987</v>
      </c>
      <c r="G1085" s="118" t="s">
        <v>1000</v>
      </c>
      <c r="H1085" s="118" t="s">
        <v>1001</v>
      </c>
      <c r="I1085" s="118">
        <v>0.15999999642372101</v>
      </c>
      <c r="J1085" s="118">
        <v>0.129999995231628</v>
      </c>
      <c r="K1085" s="118">
        <v>0.20999999344348899</v>
      </c>
      <c r="L1085" s="181">
        <f>(K1085+'NPV Calcs'!$D$13)*About!$B$135</f>
        <v>7.4282316301286144</v>
      </c>
      <c r="M1085" s="95" t="str">
        <f>INDEX('IEA Tech to Policy Mapping'!$B$2:$B$13,MATCH($H1085,'IEA Tech to Policy Mapping'!$A$2:$A$13,0))</f>
        <v>ngps - T&amp;D methane capture</v>
      </c>
      <c r="N1085" s="182">
        <f>(J1085*About!$A$132/1000)*10^12*'EPA to IEA Scaling'!$E$13</f>
        <v>2945829848.8394594</v>
      </c>
      <c r="O1085" s="183">
        <f>L1085/About!$B$144</f>
        <v>13.97589893003803</v>
      </c>
      <c r="P1085" s="174"/>
    </row>
    <row r="1086" spans="2:16" x14ac:dyDescent="0.45">
      <c r="B1086" s="118" t="s">
        <v>168</v>
      </c>
      <c r="C1086" s="118" t="s">
        <v>777</v>
      </c>
      <c r="D1086" s="118" t="s">
        <v>962</v>
      </c>
      <c r="E1086" s="118" t="s">
        <v>996</v>
      </c>
      <c r="F1086" s="118" t="s">
        <v>997</v>
      </c>
      <c r="G1086" s="118" t="s">
        <v>988</v>
      </c>
      <c r="H1086" s="118" t="s">
        <v>1004</v>
      </c>
      <c r="I1086" s="118">
        <v>2.5199999809265101</v>
      </c>
      <c r="J1086" s="118">
        <v>2.5199999809265101</v>
      </c>
      <c r="K1086" s="118">
        <v>0.21999999880790699</v>
      </c>
      <c r="L1086" s="181">
        <f>(K1086+'NPV Calcs'!$D$13)*About!$B$135</f>
        <v>7.4372121831024742</v>
      </c>
      <c r="M1086" s="95" t="str">
        <f>INDEX('IEA Tech to Policy Mapping'!$B$2:$B$13,MATCH($H1086,'IEA Tech to Policy Mapping'!$A$2:$A$13,0))</f>
        <v>ngps - production methane destruction</v>
      </c>
      <c r="N1086" s="182">
        <f>(J1086*About!$A$132/1000)*10^12*'EPA to IEA Scaling'!$E$13</f>
        <v>57103780270.617287</v>
      </c>
      <c r="O1086" s="183">
        <f>L1086/About!$B$144</f>
        <v>13.992795454937637</v>
      </c>
      <c r="P1086" s="174"/>
    </row>
    <row r="1087" spans="2:16" x14ac:dyDescent="0.45">
      <c r="B1087" s="118" t="s">
        <v>263</v>
      </c>
      <c r="C1087" s="118" t="s">
        <v>777</v>
      </c>
      <c r="D1087" s="118" t="s">
        <v>962</v>
      </c>
      <c r="E1087" s="118" t="s">
        <v>996</v>
      </c>
      <c r="F1087" s="118" t="s">
        <v>997</v>
      </c>
      <c r="G1087" s="118" t="s">
        <v>988</v>
      </c>
      <c r="H1087" s="118" t="s">
        <v>1004</v>
      </c>
      <c r="I1087" s="118">
        <v>0.46999999880790699</v>
      </c>
      <c r="J1087" s="118">
        <v>0.46999999880790699</v>
      </c>
      <c r="K1087" s="118">
        <v>0.21999999880790699</v>
      </c>
      <c r="L1087" s="181">
        <f>(K1087+'NPV Calcs'!$D$13)*About!$B$135</f>
        <v>7.4372121831024742</v>
      </c>
      <c r="M1087" s="95" t="str">
        <f>INDEX('IEA Tech to Policy Mapping'!$B$2:$B$13,MATCH($H1087,'IEA Tech to Policy Mapping'!$A$2:$A$13,0))</f>
        <v>ngps - production methane destruction</v>
      </c>
      <c r="N1087" s="182">
        <f>(J1087*About!$A$132/1000)*10^12*'EPA to IEA Scaling'!$E$13</f>
        <v>10650308278.67288</v>
      </c>
      <c r="O1087" s="183">
        <f>L1087/About!$B$144</f>
        <v>13.992795454937637</v>
      </c>
      <c r="P1087" s="174"/>
    </row>
    <row r="1088" spans="2:16" x14ac:dyDescent="0.45">
      <c r="B1088" s="118" t="s">
        <v>1057</v>
      </c>
      <c r="C1088" s="118" t="s">
        <v>777</v>
      </c>
      <c r="D1088" s="118" t="s">
        <v>962</v>
      </c>
      <c r="E1088" s="118" t="s">
        <v>996</v>
      </c>
      <c r="F1088" s="118" t="s">
        <v>997</v>
      </c>
      <c r="G1088" s="118" t="s">
        <v>988</v>
      </c>
      <c r="H1088" s="118" t="s">
        <v>1004</v>
      </c>
      <c r="I1088" s="118">
        <v>2.5699999332427899</v>
      </c>
      <c r="J1088" s="118">
        <v>2.5699999332427899</v>
      </c>
      <c r="K1088" s="118">
        <v>0.21999999880790699</v>
      </c>
      <c r="L1088" s="181">
        <f>(K1088+'NPV Calcs'!$D$13)*About!$B$135</f>
        <v>7.4372121831024742</v>
      </c>
      <c r="M1088" s="95" t="str">
        <f>INDEX('IEA Tech to Policy Mapping'!$B$2:$B$13,MATCH($H1088,'IEA Tech to Policy Mapping'!$A$2:$A$13,0))</f>
        <v>ngps - production methane destruction</v>
      </c>
      <c r="N1088" s="182">
        <f>(J1088*About!$A$132/1000)*10^12*'EPA to IEA Scaling'!$E$13</f>
        <v>58236790711.974686</v>
      </c>
      <c r="O1088" s="183">
        <f>L1088/About!$B$144</f>
        <v>13.992795454937637</v>
      </c>
      <c r="P1088" s="174"/>
    </row>
    <row r="1089" spans="2:16" x14ac:dyDescent="0.45">
      <c r="B1089" s="118" t="s">
        <v>1058</v>
      </c>
      <c r="C1089" s="118" t="s">
        <v>777</v>
      </c>
      <c r="D1089" s="118" t="s">
        <v>962</v>
      </c>
      <c r="E1089" s="118" t="s">
        <v>996</v>
      </c>
      <c r="F1089" s="118" t="s">
        <v>997</v>
      </c>
      <c r="G1089" s="118" t="s">
        <v>988</v>
      </c>
      <c r="H1089" s="118" t="s">
        <v>1004</v>
      </c>
      <c r="I1089" s="118">
        <v>0.18000000715255701</v>
      </c>
      <c r="J1089" s="118">
        <v>0.18000000715255701</v>
      </c>
      <c r="K1089" s="118">
        <v>0.21999999880790699</v>
      </c>
      <c r="L1089" s="181">
        <f>(K1089+'NPV Calcs'!$D$13)*About!$B$135</f>
        <v>7.4372121831024742</v>
      </c>
      <c r="M1089" s="95" t="str">
        <f>INDEX('IEA Tech to Policy Mapping'!$B$2:$B$13,MATCH($H1089,'IEA Tech to Policy Mapping'!$A$2:$A$13,0))</f>
        <v>ngps - production methane destruction</v>
      </c>
      <c r="N1089" s="182">
        <f>(J1089*About!$A$132/1000)*10^12*'EPA to IEA Scaling'!$E$13</f>
        <v>4078841640.8519449</v>
      </c>
      <c r="O1089" s="183">
        <f>L1089/About!$B$144</f>
        <v>13.992795454937637</v>
      </c>
      <c r="P1089" s="174"/>
    </row>
    <row r="1090" spans="2:16" x14ac:dyDescent="0.45">
      <c r="B1090" s="118" t="s">
        <v>334</v>
      </c>
      <c r="C1090" s="118" t="s">
        <v>777</v>
      </c>
      <c r="D1090" s="118" t="s">
        <v>962</v>
      </c>
      <c r="E1090" s="118" t="s">
        <v>996</v>
      </c>
      <c r="F1090" s="118" t="s">
        <v>997</v>
      </c>
      <c r="G1090" s="118" t="s">
        <v>988</v>
      </c>
      <c r="H1090" s="118" t="s">
        <v>1004</v>
      </c>
      <c r="I1090" s="118">
        <v>1.8600000143051101</v>
      </c>
      <c r="J1090" s="118">
        <v>1.8600000143051101</v>
      </c>
      <c r="K1090" s="118">
        <v>0.21999999880790699</v>
      </c>
      <c r="L1090" s="181">
        <f>(K1090+'NPV Calcs'!$D$13)*About!$B$135</f>
        <v>7.4372121831024742</v>
      </c>
      <c r="M1090" s="95" t="str">
        <f>INDEX('IEA Tech to Policy Mapping'!$B$2:$B$13,MATCH($H1090,'IEA Tech to Policy Mapping'!$A$2:$A$13,0))</f>
        <v>ngps - production methane destruction</v>
      </c>
      <c r="N1090" s="182">
        <f>(J1090*About!$A$132/1000)*10^12*'EPA to IEA Scaling'!$E$13</f>
        <v>42148028938.148422</v>
      </c>
      <c r="O1090" s="183">
        <f>L1090/About!$B$144</f>
        <v>13.992795454937637</v>
      </c>
      <c r="P1090" s="174"/>
    </row>
    <row r="1091" spans="2:16" x14ac:dyDescent="0.45">
      <c r="B1091" s="118" t="s">
        <v>231</v>
      </c>
      <c r="C1091" s="118" t="s">
        <v>777</v>
      </c>
      <c r="D1091" s="118" t="s">
        <v>962</v>
      </c>
      <c r="E1091" s="118" t="s">
        <v>996</v>
      </c>
      <c r="F1091" s="118" t="s">
        <v>997</v>
      </c>
      <c r="G1091" s="118" t="s">
        <v>988</v>
      </c>
      <c r="H1091" s="118" t="s">
        <v>1004</v>
      </c>
      <c r="I1091" s="118">
        <v>0.140000000596046</v>
      </c>
      <c r="J1091" s="118">
        <v>0.140000000596046</v>
      </c>
      <c r="K1091" s="118">
        <v>0.230000004172325</v>
      </c>
      <c r="L1091" s="181">
        <f>(K1091+'NPV Calcs'!$D$13)*About!$B$135</f>
        <v>7.4461927360763349</v>
      </c>
      <c r="M1091" s="95" t="str">
        <f>INDEX('IEA Tech to Policy Mapping'!$B$2:$B$13,MATCH($H1091,'IEA Tech to Policy Mapping'!$A$2:$A$13,0))</f>
        <v>ngps - production methane destruction</v>
      </c>
      <c r="N1091" s="182">
        <f>(J1091*About!$A$132/1000)*10^12*'EPA to IEA Scaling'!$E$13</f>
        <v>3172432274.7747045</v>
      </c>
      <c r="O1091" s="183">
        <f>L1091/About!$B$144</f>
        <v>14.009691979837244</v>
      </c>
      <c r="P1091" s="174"/>
    </row>
    <row r="1092" spans="2:16" x14ac:dyDescent="0.45">
      <c r="B1092" s="118" t="s">
        <v>125</v>
      </c>
      <c r="C1092" s="118" t="s">
        <v>777</v>
      </c>
      <c r="D1092" s="118" t="s">
        <v>962</v>
      </c>
      <c r="E1092" s="118" t="s">
        <v>996</v>
      </c>
      <c r="F1092" s="118" t="s">
        <v>997</v>
      </c>
      <c r="G1092" s="118" t="s">
        <v>988</v>
      </c>
      <c r="H1092" s="118" t="s">
        <v>1004</v>
      </c>
      <c r="I1092" s="118">
        <v>1.0299999713897701</v>
      </c>
      <c r="J1092" s="118">
        <v>1.0299999713897701</v>
      </c>
      <c r="K1092" s="118">
        <v>0.230000004172325</v>
      </c>
      <c r="L1092" s="181">
        <f>(K1092+'NPV Calcs'!$D$13)*About!$B$135</f>
        <v>7.4461927360763349</v>
      </c>
      <c r="M1092" s="95" t="str">
        <f>INDEX('IEA Tech to Policy Mapping'!$B$2:$B$13,MATCH($H1092,'IEA Tech to Policy Mapping'!$A$2:$A$13,0))</f>
        <v>ngps - production methane destruction</v>
      </c>
      <c r="N1092" s="182">
        <f>(J1092*About!$A$132/1000)*10^12*'EPA to IEA Scaling'!$E$13</f>
        <v>23340036702.444237</v>
      </c>
      <c r="O1092" s="183">
        <f>L1092/About!$B$144</f>
        <v>14.009691979837244</v>
      </c>
      <c r="P1092" s="174"/>
    </row>
    <row r="1093" spans="2:16" x14ac:dyDescent="0.45">
      <c r="B1093" s="118" t="s">
        <v>133</v>
      </c>
      <c r="C1093" s="118" t="s">
        <v>777</v>
      </c>
      <c r="D1093" s="118" t="s">
        <v>962</v>
      </c>
      <c r="E1093" s="118" t="s">
        <v>996</v>
      </c>
      <c r="F1093" s="118" t="s">
        <v>997</v>
      </c>
      <c r="G1093" s="118" t="s">
        <v>988</v>
      </c>
      <c r="H1093" s="118" t="s">
        <v>1004</v>
      </c>
      <c r="I1093" s="118">
        <v>1.8200000524520801</v>
      </c>
      <c r="J1093" s="118">
        <v>1.8200000524520801</v>
      </c>
      <c r="K1093" s="118">
        <v>0.25</v>
      </c>
      <c r="L1093" s="181">
        <f>(K1093+'NPV Calcs'!$D$13)*About!$B$135</f>
        <v>7.4641538286419955</v>
      </c>
      <c r="M1093" s="95" t="str">
        <f>INDEX('IEA Tech to Policy Mapping'!$B$2:$B$13,MATCH($H1093,'IEA Tech to Policy Mapping'!$A$2:$A$13,0))</f>
        <v>ngps - production methane destruction</v>
      </c>
      <c r="N1093" s="182">
        <f>(J1093*About!$A$132/1000)*10^12*'EPA to IEA Scaling'!$E$13</f>
        <v>41241620585.062363</v>
      </c>
      <c r="O1093" s="183">
        <f>L1093/About!$B$144</f>
        <v>14.04348500445869</v>
      </c>
      <c r="P1093" s="174"/>
    </row>
    <row r="1094" spans="2:16" x14ac:dyDescent="0.45">
      <c r="B1094" s="118" t="s">
        <v>102</v>
      </c>
      <c r="C1094" s="118" t="s">
        <v>777</v>
      </c>
      <c r="D1094" s="118" t="s">
        <v>962</v>
      </c>
      <c r="E1094" s="118" t="s">
        <v>996</v>
      </c>
      <c r="F1094" s="118" t="s">
        <v>997</v>
      </c>
      <c r="G1094" s="118" t="s">
        <v>988</v>
      </c>
      <c r="H1094" s="118" t="s">
        <v>1004</v>
      </c>
      <c r="I1094" s="118">
        <v>7.0000000298023196E-2</v>
      </c>
      <c r="J1094" s="118">
        <v>7.0000000298023196E-2</v>
      </c>
      <c r="K1094" s="118">
        <v>0.25</v>
      </c>
      <c r="L1094" s="181">
        <f>(K1094+'NPV Calcs'!$D$13)*About!$B$135</f>
        <v>7.4641538286419955</v>
      </c>
      <c r="M1094" s="95" t="str">
        <f>INDEX('IEA Tech to Policy Mapping'!$B$2:$B$13,MATCH($H1094,'IEA Tech to Policy Mapping'!$A$2:$A$13,0))</f>
        <v>ngps - production methane destruction</v>
      </c>
      <c r="N1094" s="182">
        <f>(J1094*About!$A$132/1000)*10^12*'EPA to IEA Scaling'!$E$13</f>
        <v>1586216137.3873568</v>
      </c>
      <c r="O1094" s="183">
        <f>L1094/About!$B$144</f>
        <v>14.04348500445869</v>
      </c>
      <c r="P1094" s="174"/>
    </row>
    <row r="1095" spans="2:16" x14ac:dyDescent="0.45">
      <c r="B1095" s="118" t="s">
        <v>125</v>
      </c>
      <c r="C1095" s="118" t="s">
        <v>777</v>
      </c>
      <c r="D1095" s="118" t="s">
        <v>985</v>
      </c>
      <c r="E1095" s="118" t="s">
        <v>1007</v>
      </c>
      <c r="F1095" s="118" t="s">
        <v>997</v>
      </c>
      <c r="G1095" s="118" t="s">
        <v>1000</v>
      </c>
      <c r="H1095" s="118" t="s">
        <v>1008</v>
      </c>
      <c r="I1095" s="118">
        <v>0.18999999761581399</v>
      </c>
      <c r="J1095" s="118">
        <v>0.15999999642372101</v>
      </c>
      <c r="K1095" s="118">
        <v>0.270000010728836</v>
      </c>
      <c r="L1095" s="181">
        <f>(K1095+'NPV Calcs'!$D$13)*About!$B$135</f>
        <v>7.482114934589716</v>
      </c>
      <c r="M1095" s="95" t="str">
        <f>INDEX('IEA Tech to Policy Mapping'!$B$2:$B$13,MATCH($H1095,'IEA Tech to Policy Mapping'!$A$2:$A$13,0))</f>
        <v>ngps - T&amp;D methane capture</v>
      </c>
      <c r="N1095" s="182">
        <f>(J1095*About!$A$132/1000)*10^12*'EPA to IEA Scaling'!$E$13</f>
        <v>3625636788.9814529</v>
      </c>
      <c r="O1095" s="183">
        <f>L1095/About!$B$144</f>
        <v>14.077278054257906</v>
      </c>
      <c r="P1095" s="174"/>
    </row>
    <row r="1096" spans="2:16" x14ac:dyDescent="0.45">
      <c r="B1096" s="118" t="s">
        <v>125</v>
      </c>
      <c r="C1096" s="118" t="s">
        <v>777</v>
      </c>
      <c r="D1096" s="118" t="s">
        <v>962</v>
      </c>
      <c r="E1096" s="118" t="s">
        <v>996</v>
      </c>
      <c r="F1096" s="118" t="s">
        <v>997</v>
      </c>
      <c r="G1096" s="118" t="s">
        <v>1000</v>
      </c>
      <c r="H1096" s="118" t="s">
        <v>1008</v>
      </c>
      <c r="I1096" s="118">
        <v>25.7600002288818</v>
      </c>
      <c r="J1096" s="118">
        <v>21.899999618530199</v>
      </c>
      <c r="K1096" s="118">
        <v>0.270000010728836</v>
      </c>
      <c r="L1096" s="181">
        <f>(K1096+'NPV Calcs'!$D$13)*About!$B$135</f>
        <v>7.482114934589716</v>
      </c>
      <c r="M1096" s="95" t="str">
        <f>INDEX('IEA Tech to Policy Mapping'!$B$2:$B$13,MATCH($H1096,'IEA Tech to Policy Mapping'!$A$2:$A$13,0))</f>
        <v>ngps - T&amp;D methane capture</v>
      </c>
      <c r="N1096" s="182">
        <f>(J1096*About!$A$132/1000)*10^12*'EPA to IEA Scaling'!$E$13</f>
        <v>496259037939.89795</v>
      </c>
      <c r="O1096" s="183">
        <f>L1096/About!$B$144</f>
        <v>14.077278054257906</v>
      </c>
      <c r="P1096" s="174"/>
    </row>
    <row r="1097" spans="2:16" x14ac:dyDescent="0.45">
      <c r="B1097" s="118" t="s">
        <v>243</v>
      </c>
      <c r="C1097" s="118" t="s">
        <v>777</v>
      </c>
      <c r="D1097" s="118" t="s">
        <v>962</v>
      </c>
      <c r="E1097" s="118" t="s">
        <v>996</v>
      </c>
      <c r="F1097" s="118" t="s">
        <v>997</v>
      </c>
      <c r="G1097" s="118" t="s">
        <v>988</v>
      </c>
      <c r="H1097" s="118" t="s">
        <v>1004</v>
      </c>
      <c r="I1097" s="118">
        <v>1.9999999552965102E-2</v>
      </c>
      <c r="J1097" s="118">
        <v>1.9999999552965102E-2</v>
      </c>
      <c r="K1097" s="118">
        <v>0.28000000119209201</v>
      </c>
      <c r="L1097" s="181">
        <f>(K1097+'NPV Calcs'!$D$13)*About!$B$135</f>
        <v>7.4910954741815168</v>
      </c>
      <c r="M1097" s="95" t="str">
        <f>INDEX('IEA Tech to Policy Mapping'!$B$2:$B$13,MATCH($H1097,'IEA Tech to Policy Mapping'!$A$2:$A$13,0))</f>
        <v>ngps - production methane destruction</v>
      </c>
      <c r="N1097" s="182">
        <f>(J1097*About!$A$132/1000)*10^12*'EPA to IEA Scaling'!$E$13</f>
        <v>453204598.62268114</v>
      </c>
      <c r="O1097" s="183">
        <f>L1097/About!$B$144</f>
        <v>14.094174553979743</v>
      </c>
      <c r="P1097" s="174"/>
    </row>
    <row r="1098" spans="2:16" x14ac:dyDescent="0.45">
      <c r="B1098" s="118" t="s">
        <v>166</v>
      </c>
      <c r="C1098" s="118" t="s">
        <v>777</v>
      </c>
      <c r="D1098" s="118" t="s">
        <v>985</v>
      </c>
      <c r="E1098" s="118" t="s">
        <v>1007</v>
      </c>
      <c r="F1098" s="118" t="s">
        <v>997</v>
      </c>
      <c r="G1098" s="118" t="s">
        <v>988</v>
      </c>
      <c r="H1098" s="118" t="s">
        <v>1003</v>
      </c>
      <c r="I1098" s="118">
        <v>2.9999999329447701E-2</v>
      </c>
      <c r="J1098" s="118">
        <v>2.9999999329447701E-2</v>
      </c>
      <c r="K1098" s="118">
        <v>0.52999997138976995</v>
      </c>
      <c r="L1098" s="181">
        <f>(K1098+'NPV Calcs'!$D$13)*About!$B$135</f>
        <v>7.715609151325368</v>
      </c>
      <c r="M1098" s="95" t="str">
        <f>INDEX('IEA Tech to Policy Mapping'!$B$2:$B$13,MATCH($H1098,'IEA Tech to Policy Mapping'!$A$2:$A$13,0))</f>
        <v>ngps - T&amp;D methane capture</v>
      </c>
      <c r="N1098" s="182">
        <f>(J1098*About!$A$132/1000)*10^12*'EPA to IEA Scaling'!$E$13</f>
        <v>679806897.9340229</v>
      </c>
      <c r="O1098" s="183">
        <f>L1098/About!$B$144</f>
        <v>14.516587399514465</v>
      </c>
      <c r="P1098" s="174"/>
    </row>
    <row r="1099" spans="2:16" x14ac:dyDescent="0.45">
      <c r="B1099" s="118" t="s">
        <v>166</v>
      </c>
      <c r="C1099" s="118" t="s">
        <v>777</v>
      </c>
      <c r="D1099" s="118" t="s">
        <v>962</v>
      </c>
      <c r="E1099" s="118" t="s">
        <v>996</v>
      </c>
      <c r="F1099" s="118" t="s">
        <v>997</v>
      </c>
      <c r="G1099" s="118" t="s">
        <v>988</v>
      </c>
      <c r="H1099" s="118" t="s">
        <v>1003</v>
      </c>
      <c r="I1099" s="118">
        <v>1.9999999552965102E-2</v>
      </c>
      <c r="J1099" s="118">
        <v>1.9999999552965102E-2</v>
      </c>
      <c r="K1099" s="118">
        <v>0.52999997138976995</v>
      </c>
      <c r="L1099" s="181">
        <f>(K1099+'NPV Calcs'!$D$13)*About!$B$135</f>
        <v>7.715609151325368</v>
      </c>
      <c r="M1099" s="95" t="str">
        <f>INDEX('IEA Tech to Policy Mapping'!$B$2:$B$13,MATCH($H1099,'IEA Tech to Policy Mapping'!$A$2:$A$13,0))</f>
        <v>ngps - T&amp;D methane capture</v>
      </c>
      <c r="N1099" s="182">
        <f>(J1099*About!$A$132/1000)*10^12*'EPA to IEA Scaling'!$E$13</f>
        <v>453204598.62268114</v>
      </c>
      <c r="O1099" s="183">
        <f>L1099/About!$B$144</f>
        <v>14.516587399514465</v>
      </c>
      <c r="P1099" s="174"/>
    </row>
    <row r="1100" spans="2:16" x14ac:dyDescent="0.45">
      <c r="B1100" s="118" t="s">
        <v>166</v>
      </c>
      <c r="C1100" s="118" t="s">
        <v>777</v>
      </c>
      <c r="D1100" s="118" t="s">
        <v>962</v>
      </c>
      <c r="E1100" s="118" t="s">
        <v>999</v>
      </c>
      <c r="F1100" s="118" t="s">
        <v>987</v>
      </c>
      <c r="G1100" s="118" t="s">
        <v>1000</v>
      </c>
      <c r="H1100" s="118" t="s">
        <v>1001</v>
      </c>
      <c r="I1100" s="118">
        <v>0.63999998569488503</v>
      </c>
      <c r="J1100" s="118">
        <v>0.55000001192092896</v>
      </c>
      <c r="K1100" s="118">
        <v>0.54000002145767201</v>
      </c>
      <c r="L1100" s="181">
        <f>(K1100+'NPV Calcs'!$D$13)*About!$B$135</f>
        <v>7.7245897444454075</v>
      </c>
      <c r="M1100" s="95" t="str">
        <f>INDEX('IEA Tech to Policy Mapping'!$B$2:$B$13,MATCH($H1100,'IEA Tech to Policy Mapping'!$A$2:$A$13,0))</f>
        <v>ngps - T&amp;D methane capture</v>
      </c>
      <c r="N1100" s="182">
        <f>(J1100*About!$A$132/1000)*10^12*'EPA to IEA Scaling'!$E$13</f>
        <v>12463127010.82736</v>
      </c>
      <c r="O1100" s="183">
        <f>L1100/About!$B$144</f>
        <v>14.533483999947386</v>
      </c>
      <c r="P1100" s="174"/>
    </row>
    <row r="1101" spans="2:16" x14ac:dyDescent="0.45">
      <c r="B1101" s="118" t="s">
        <v>168</v>
      </c>
      <c r="C1101" s="118" t="s">
        <v>777</v>
      </c>
      <c r="D1101" s="118" t="s">
        <v>985</v>
      </c>
      <c r="E1101" s="118" t="s">
        <v>986</v>
      </c>
      <c r="F1101" s="118" t="s">
        <v>987</v>
      </c>
      <c r="G1101" s="118" t="s">
        <v>1000</v>
      </c>
      <c r="H1101" s="118" t="s">
        <v>1001</v>
      </c>
      <c r="I1101" s="118">
        <v>0.140000000596046</v>
      </c>
      <c r="J1101" s="118">
        <v>0.11999999731779</v>
      </c>
      <c r="K1101" s="118">
        <v>0.62999999523162797</v>
      </c>
      <c r="L1101" s="181">
        <f>(K1101+'NPV Calcs'!$D$13)*About!$B$135</f>
        <v>7.8054146542998515</v>
      </c>
      <c r="M1101" s="95" t="str">
        <f>INDEX('IEA Tech to Policy Mapping'!$B$2:$B$13,MATCH($H1101,'IEA Tech to Policy Mapping'!$A$2:$A$13,0))</f>
        <v>ngps - T&amp;D methane capture</v>
      </c>
      <c r="N1101" s="182">
        <f>(J1101*About!$A$132/1000)*10^12*'EPA to IEA Scaling'!$E$13</f>
        <v>2719227591.736073</v>
      </c>
      <c r="O1101" s="183">
        <f>L1101/About!$B$144</f>
        <v>14.685552598155002</v>
      </c>
      <c r="P1101" s="174"/>
    </row>
    <row r="1102" spans="2:16" x14ac:dyDescent="0.45">
      <c r="B1102" s="118" t="s">
        <v>334</v>
      </c>
      <c r="C1102" s="118" t="s">
        <v>777</v>
      </c>
      <c r="D1102" s="118" t="s">
        <v>985</v>
      </c>
      <c r="E1102" s="118" t="s">
        <v>986</v>
      </c>
      <c r="F1102" s="118" t="s">
        <v>987</v>
      </c>
      <c r="G1102" s="118" t="s">
        <v>1000</v>
      </c>
      <c r="H1102" s="118" t="s">
        <v>1001</v>
      </c>
      <c r="I1102" s="118">
        <v>3.9999999105930301E-2</v>
      </c>
      <c r="J1102" s="118">
        <v>3.9999999105930301E-2</v>
      </c>
      <c r="K1102" s="118">
        <v>0.62999999523162797</v>
      </c>
      <c r="L1102" s="181">
        <f>(K1102+'NPV Calcs'!$D$13)*About!$B$135</f>
        <v>7.8054146542998515</v>
      </c>
      <c r="M1102" s="95" t="str">
        <f>INDEX('IEA Tech to Policy Mapping'!$B$2:$B$13,MATCH($H1102,'IEA Tech to Policy Mapping'!$A$2:$A$13,0))</f>
        <v>ngps - T&amp;D methane capture</v>
      </c>
      <c r="N1102" s="182">
        <f>(J1102*About!$A$132/1000)*10^12*'EPA to IEA Scaling'!$E$13</f>
        <v>906409197.24536443</v>
      </c>
      <c r="O1102" s="183">
        <f>L1102/About!$B$144</f>
        <v>14.685552598155002</v>
      </c>
      <c r="P1102" s="174"/>
    </row>
    <row r="1103" spans="2:16" x14ac:dyDescent="0.45">
      <c r="B1103" s="118" t="s">
        <v>168</v>
      </c>
      <c r="C1103" s="118" t="s">
        <v>777</v>
      </c>
      <c r="D1103" s="118" t="s">
        <v>962</v>
      </c>
      <c r="E1103" s="118" t="s">
        <v>991</v>
      </c>
      <c r="F1103" s="118" t="s">
        <v>987</v>
      </c>
      <c r="G1103" s="118" t="s">
        <v>1000</v>
      </c>
      <c r="H1103" s="118" t="s">
        <v>1001</v>
      </c>
      <c r="I1103" s="118">
        <v>0.37999999523162797</v>
      </c>
      <c r="J1103" s="118">
        <v>0.31999999284744202</v>
      </c>
      <c r="K1103" s="118">
        <v>0.62999999523162797</v>
      </c>
      <c r="L1103" s="181">
        <f>(K1103+'NPV Calcs'!$D$13)*About!$B$135</f>
        <v>7.8054146542998515</v>
      </c>
      <c r="M1103" s="95" t="str">
        <f>INDEX('IEA Tech to Policy Mapping'!$B$2:$B$13,MATCH($H1103,'IEA Tech to Policy Mapping'!$A$2:$A$13,0))</f>
        <v>ngps - T&amp;D methane capture</v>
      </c>
      <c r="N1103" s="182">
        <f>(J1103*About!$A$132/1000)*10^12*'EPA to IEA Scaling'!$E$13</f>
        <v>7251273577.9629059</v>
      </c>
      <c r="O1103" s="183">
        <f>L1103/About!$B$144</f>
        <v>14.685552598155002</v>
      </c>
      <c r="P1103" s="174"/>
    </row>
    <row r="1104" spans="2:16" x14ac:dyDescent="0.45">
      <c r="B1104" s="118" t="s">
        <v>334</v>
      </c>
      <c r="C1104" s="118" t="s">
        <v>777</v>
      </c>
      <c r="D1104" s="118" t="s">
        <v>962</v>
      </c>
      <c r="E1104" s="118" t="s">
        <v>991</v>
      </c>
      <c r="F1104" s="118" t="s">
        <v>987</v>
      </c>
      <c r="G1104" s="118" t="s">
        <v>1000</v>
      </c>
      <c r="H1104" s="118" t="s">
        <v>1001</v>
      </c>
      <c r="I1104" s="118">
        <v>2.9999999329447701E-2</v>
      </c>
      <c r="J1104" s="118">
        <v>1.9999999552965102E-2</v>
      </c>
      <c r="K1104" s="118">
        <v>0.62999999523162797</v>
      </c>
      <c r="L1104" s="181">
        <f>(K1104+'NPV Calcs'!$D$13)*About!$B$135</f>
        <v>7.8054146542998515</v>
      </c>
      <c r="M1104" s="95" t="str">
        <f>INDEX('IEA Tech to Policy Mapping'!$B$2:$B$13,MATCH($H1104,'IEA Tech to Policy Mapping'!$A$2:$A$13,0))</f>
        <v>ngps - T&amp;D methane capture</v>
      </c>
      <c r="N1104" s="182">
        <f>(J1104*About!$A$132/1000)*10^12*'EPA to IEA Scaling'!$E$13</f>
        <v>453204598.62268114</v>
      </c>
      <c r="O1104" s="183">
        <f>L1104/About!$B$144</f>
        <v>14.685552598155002</v>
      </c>
      <c r="P1104" s="174"/>
    </row>
    <row r="1105" spans="2:16" x14ac:dyDescent="0.45">
      <c r="B1105" s="118" t="s">
        <v>334</v>
      </c>
      <c r="C1105" s="118" t="s">
        <v>777</v>
      </c>
      <c r="D1105" s="118" t="s">
        <v>962</v>
      </c>
      <c r="E1105" s="118" t="s">
        <v>993</v>
      </c>
      <c r="F1105" s="118" t="s">
        <v>987</v>
      </c>
      <c r="G1105" s="118" t="s">
        <v>1000</v>
      </c>
      <c r="H1105" s="118" t="s">
        <v>1001</v>
      </c>
      <c r="I1105" s="118">
        <v>9.9999997764825804E-3</v>
      </c>
      <c r="J1105" s="118">
        <v>9.9999997764825804E-3</v>
      </c>
      <c r="K1105" s="118">
        <v>0.62999999523162797</v>
      </c>
      <c r="L1105" s="181">
        <f>(K1105+'NPV Calcs'!$D$13)*About!$B$135</f>
        <v>7.8054146542998515</v>
      </c>
      <c r="M1105" s="95" t="str">
        <f>INDEX('IEA Tech to Policy Mapping'!$B$2:$B$13,MATCH($H1105,'IEA Tech to Policy Mapping'!$A$2:$A$13,0))</f>
        <v>ngps - T&amp;D methane capture</v>
      </c>
      <c r="N1105" s="182">
        <f>(J1105*About!$A$132/1000)*10^12*'EPA to IEA Scaling'!$E$13</f>
        <v>226602299.31134129</v>
      </c>
      <c r="O1105" s="183">
        <f>L1105/About!$B$144</f>
        <v>14.685552598155002</v>
      </c>
      <c r="P1105" s="174"/>
    </row>
    <row r="1106" spans="2:16" x14ac:dyDescent="0.45">
      <c r="B1106" s="118" t="s">
        <v>1057</v>
      </c>
      <c r="C1106" s="118" t="s">
        <v>777</v>
      </c>
      <c r="D1106" s="118" t="s">
        <v>962</v>
      </c>
      <c r="E1106" s="118" t="s">
        <v>993</v>
      </c>
      <c r="F1106" s="118" t="s">
        <v>987</v>
      </c>
      <c r="G1106" s="118" t="s">
        <v>1000</v>
      </c>
      <c r="H1106" s="118" t="s">
        <v>1001</v>
      </c>
      <c r="I1106" s="118">
        <v>3.9999999105930301E-2</v>
      </c>
      <c r="J1106" s="118">
        <v>3.9999999105930301E-2</v>
      </c>
      <c r="K1106" s="118">
        <v>0.63999998569488503</v>
      </c>
      <c r="L1106" s="181">
        <f>(K1106+'NPV Calcs'!$D$13)*About!$B$135</f>
        <v>7.8143951938916523</v>
      </c>
      <c r="M1106" s="95" t="str">
        <f>INDEX('IEA Tech to Policy Mapping'!$B$2:$B$13,MATCH($H1106,'IEA Tech to Policy Mapping'!$A$2:$A$13,0))</f>
        <v>ngps - T&amp;D methane capture</v>
      </c>
      <c r="N1106" s="182">
        <f>(J1106*About!$A$132/1000)*10^12*'EPA to IEA Scaling'!$E$13</f>
        <v>906409197.24536443</v>
      </c>
      <c r="O1106" s="183">
        <f>L1106/About!$B$144</f>
        <v>14.702449097876841</v>
      </c>
      <c r="P1106" s="174"/>
    </row>
    <row r="1107" spans="2:16" x14ac:dyDescent="0.45">
      <c r="B1107" s="118" t="s">
        <v>263</v>
      </c>
      <c r="C1107" s="118" t="s">
        <v>777</v>
      </c>
      <c r="D1107" s="118" t="s">
        <v>962</v>
      </c>
      <c r="E1107" s="118" t="s">
        <v>991</v>
      </c>
      <c r="F1107" s="118" t="s">
        <v>987</v>
      </c>
      <c r="G1107" s="118" t="s">
        <v>1000</v>
      </c>
      <c r="H1107" s="118" t="s">
        <v>1001</v>
      </c>
      <c r="I1107" s="118">
        <v>2.46000003814697</v>
      </c>
      <c r="J1107" s="118">
        <v>2.0899999141693102</v>
      </c>
      <c r="K1107" s="118">
        <v>0.63999998569488503</v>
      </c>
      <c r="L1107" s="181">
        <f>(K1107+'NPV Calcs'!$D$13)*About!$B$135</f>
        <v>7.8143951938916523</v>
      </c>
      <c r="M1107" s="95" t="str">
        <f>INDEX('IEA Tech to Policy Mapping'!$B$2:$B$13,MATCH($H1107,'IEA Tech to Policy Mapping'!$A$2:$A$13,0))</f>
        <v>ngps - T&amp;D methane capture</v>
      </c>
      <c r="N1107" s="182">
        <f>(J1107*About!$A$132/1000)*10^12*'EPA to IEA Scaling'!$E$13</f>
        <v>47359879669.702972</v>
      </c>
      <c r="O1107" s="183">
        <f>L1107/About!$B$144</f>
        <v>14.702449097876841</v>
      </c>
      <c r="P1107" s="174"/>
    </row>
    <row r="1108" spans="2:16" x14ac:dyDescent="0.45">
      <c r="B1108" s="118" t="s">
        <v>1057</v>
      </c>
      <c r="C1108" s="118" t="s">
        <v>777</v>
      </c>
      <c r="D1108" s="118" t="s">
        <v>962</v>
      </c>
      <c r="E1108" s="118" t="s">
        <v>991</v>
      </c>
      <c r="F1108" s="118" t="s">
        <v>987</v>
      </c>
      <c r="G1108" s="118" t="s">
        <v>1000</v>
      </c>
      <c r="H1108" s="118" t="s">
        <v>1001</v>
      </c>
      <c r="I1108" s="118">
        <v>0.61000001430511397</v>
      </c>
      <c r="J1108" s="118">
        <v>0.51999998092651301</v>
      </c>
      <c r="K1108" s="118">
        <v>0.63999998569488503</v>
      </c>
      <c r="L1108" s="181">
        <f>(K1108+'NPV Calcs'!$D$13)*About!$B$135</f>
        <v>7.8143951938916523</v>
      </c>
      <c r="M1108" s="95" t="str">
        <f>INDEX('IEA Tech to Policy Mapping'!$B$2:$B$13,MATCH($H1108,'IEA Tech to Policy Mapping'!$A$2:$A$13,0))</f>
        <v>ngps - T&amp;D methane capture</v>
      </c>
      <c r="N1108" s="182">
        <f>(J1108*About!$A$132/1000)*10^12*'EPA to IEA Scaling'!$E$13</f>
        <v>11783319395.357861</v>
      </c>
      <c r="O1108" s="183">
        <f>L1108/About!$B$144</f>
        <v>14.702449097876841</v>
      </c>
      <c r="P1108" s="174"/>
    </row>
    <row r="1109" spans="2:16" x14ac:dyDescent="0.45">
      <c r="B1109" s="118" t="s">
        <v>1058</v>
      </c>
      <c r="C1109" s="118" t="s">
        <v>777</v>
      </c>
      <c r="D1109" s="118" t="s">
        <v>962</v>
      </c>
      <c r="E1109" s="118" t="s">
        <v>991</v>
      </c>
      <c r="F1109" s="118" t="s">
        <v>987</v>
      </c>
      <c r="G1109" s="118" t="s">
        <v>1000</v>
      </c>
      <c r="H1109" s="118" t="s">
        <v>1001</v>
      </c>
      <c r="I1109" s="118">
        <v>0.109999999403953</v>
      </c>
      <c r="J1109" s="118">
        <v>9.0000003576278603E-2</v>
      </c>
      <c r="K1109" s="118">
        <v>0.63999998569488503</v>
      </c>
      <c r="L1109" s="181">
        <f>(K1109+'NPV Calcs'!$D$13)*About!$B$135</f>
        <v>7.8143951938916523</v>
      </c>
      <c r="M1109" s="95" t="str">
        <f>INDEX('IEA Tech to Policy Mapping'!$B$2:$B$13,MATCH($H1109,'IEA Tech to Policy Mapping'!$A$2:$A$13,0))</f>
        <v>ngps - T&amp;D methane capture</v>
      </c>
      <c r="N1109" s="182">
        <f>(J1109*About!$A$132/1000)*10^12*'EPA to IEA Scaling'!$E$13</f>
        <v>2039420820.4259746</v>
      </c>
      <c r="O1109" s="183">
        <f>L1109/About!$B$144</f>
        <v>14.702449097876841</v>
      </c>
      <c r="P1109" s="174"/>
    </row>
    <row r="1110" spans="2:16" x14ac:dyDescent="0.45">
      <c r="B1110" s="118" t="s">
        <v>1057</v>
      </c>
      <c r="C1110" s="118" t="s">
        <v>777</v>
      </c>
      <c r="D1110" s="118" t="s">
        <v>985</v>
      </c>
      <c r="E1110" s="118" t="s">
        <v>986</v>
      </c>
      <c r="F1110" s="118" t="s">
        <v>987</v>
      </c>
      <c r="G1110" s="118" t="s">
        <v>1000</v>
      </c>
      <c r="H1110" s="118" t="s">
        <v>1001</v>
      </c>
      <c r="I1110" s="118">
        <v>7.9999998211860601E-2</v>
      </c>
      <c r="J1110" s="118">
        <v>7.0000000298023196E-2</v>
      </c>
      <c r="K1110" s="118">
        <v>0.63999998569488503</v>
      </c>
      <c r="L1110" s="181">
        <f>(K1110+'NPV Calcs'!$D$13)*About!$B$135</f>
        <v>7.8143951938916523</v>
      </c>
      <c r="M1110" s="95" t="str">
        <f>INDEX('IEA Tech to Policy Mapping'!$B$2:$B$13,MATCH($H1110,'IEA Tech to Policy Mapping'!$A$2:$A$13,0))</f>
        <v>ngps - T&amp;D methane capture</v>
      </c>
      <c r="N1110" s="182">
        <f>(J1110*About!$A$132/1000)*10^12*'EPA to IEA Scaling'!$E$13</f>
        <v>1586216137.3873568</v>
      </c>
      <c r="O1110" s="183">
        <f>L1110/About!$B$144</f>
        <v>14.702449097876841</v>
      </c>
      <c r="P1110" s="174"/>
    </row>
    <row r="1111" spans="2:16" x14ac:dyDescent="0.45">
      <c r="B1111" s="118" t="s">
        <v>1058</v>
      </c>
      <c r="C1111" s="118" t="s">
        <v>777</v>
      </c>
      <c r="D1111" s="118" t="s">
        <v>985</v>
      </c>
      <c r="E1111" s="118" t="s">
        <v>986</v>
      </c>
      <c r="F1111" s="118" t="s">
        <v>987</v>
      </c>
      <c r="G1111" s="118" t="s">
        <v>1000</v>
      </c>
      <c r="H1111" s="118" t="s">
        <v>1001</v>
      </c>
      <c r="I1111" s="118">
        <v>3.9999999105930301E-2</v>
      </c>
      <c r="J1111" s="118">
        <v>2.9999999329447701E-2</v>
      </c>
      <c r="K1111" s="118">
        <v>0.63999998569488503</v>
      </c>
      <c r="L1111" s="181">
        <f>(K1111+'NPV Calcs'!$D$13)*About!$B$135</f>
        <v>7.8143951938916523</v>
      </c>
      <c r="M1111" s="95" t="str">
        <f>INDEX('IEA Tech to Policy Mapping'!$B$2:$B$13,MATCH($H1111,'IEA Tech to Policy Mapping'!$A$2:$A$13,0))</f>
        <v>ngps - T&amp;D methane capture</v>
      </c>
      <c r="N1111" s="182">
        <f>(J1111*About!$A$132/1000)*10^12*'EPA to IEA Scaling'!$E$13</f>
        <v>679806897.9340229</v>
      </c>
      <c r="O1111" s="183">
        <f>L1111/About!$B$144</f>
        <v>14.702449097876841</v>
      </c>
      <c r="P1111" s="174"/>
    </row>
    <row r="1112" spans="2:16" x14ac:dyDescent="0.45">
      <c r="B1112" s="118" t="s">
        <v>263</v>
      </c>
      <c r="C1112" s="118" t="s">
        <v>777</v>
      </c>
      <c r="D1112" s="118" t="s">
        <v>985</v>
      </c>
      <c r="E1112" s="118" t="s">
        <v>986</v>
      </c>
      <c r="F1112" s="118" t="s">
        <v>987</v>
      </c>
      <c r="G1112" s="118" t="s">
        <v>1000</v>
      </c>
      <c r="H1112" s="118" t="s">
        <v>1001</v>
      </c>
      <c r="I1112" s="118">
        <v>0.15000000596046401</v>
      </c>
      <c r="J1112" s="118">
        <v>0.11999999731779</v>
      </c>
      <c r="K1112" s="118">
        <v>0.63999998569488503</v>
      </c>
      <c r="L1112" s="181">
        <f>(K1112+'NPV Calcs'!$D$13)*About!$B$135</f>
        <v>7.8143951938916523</v>
      </c>
      <c r="M1112" s="95" t="str">
        <f>INDEX('IEA Tech to Policy Mapping'!$B$2:$B$13,MATCH($H1112,'IEA Tech to Policy Mapping'!$A$2:$A$13,0))</f>
        <v>ngps - T&amp;D methane capture</v>
      </c>
      <c r="N1112" s="182">
        <f>(J1112*About!$A$132/1000)*10^12*'EPA to IEA Scaling'!$E$13</f>
        <v>2719227591.736073</v>
      </c>
      <c r="O1112" s="183">
        <f>L1112/About!$B$144</f>
        <v>14.702449097876841</v>
      </c>
      <c r="P1112" s="174"/>
    </row>
    <row r="1113" spans="2:16" x14ac:dyDescent="0.45">
      <c r="B1113" s="118" t="s">
        <v>243</v>
      </c>
      <c r="C1113" s="118" t="s">
        <v>777</v>
      </c>
      <c r="D1113" s="118" t="s">
        <v>985</v>
      </c>
      <c r="E1113" s="118" t="s">
        <v>994</v>
      </c>
      <c r="F1113" s="118" t="s">
        <v>987</v>
      </c>
      <c r="G1113" s="118" t="s">
        <v>1000</v>
      </c>
      <c r="H1113" s="118" t="s">
        <v>1001</v>
      </c>
      <c r="I1113" s="118">
        <v>0.25</v>
      </c>
      <c r="J1113" s="118">
        <v>0.21999999880790699</v>
      </c>
      <c r="K1113" s="118">
        <v>0.68999999761581399</v>
      </c>
      <c r="L1113" s="181">
        <f>(K1113+'NPV Calcs'!$D$13)*About!$B$135</f>
        <v>7.859297945378894</v>
      </c>
      <c r="M1113" s="95" t="str">
        <f>INDEX('IEA Tech to Policy Mapping'!$B$2:$B$13,MATCH($H1113,'IEA Tech to Policy Mapping'!$A$2:$A$13,0))</f>
        <v>ngps - T&amp;D methane capture</v>
      </c>
      <c r="N1113" s="182">
        <f>(J1113*About!$A$132/1000)*10^12*'EPA to IEA Scaling'!$E$13</f>
        <v>4985250669.2654419</v>
      </c>
      <c r="O1113" s="183">
        <f>L1113/About!$B$144</f>
        <v>14.78693169719711</v>
      </c>
      <c r="P1113" s="174"/>
    </row>
    <row r="1114" spans="2:16" x14ac:dyDescent="0.45">
      <c r="B1114" s="118" t="s">
        <v>243</v>
      </c>
      <c r="C1114" s="118" t="s">
        <v>777</v>
      </c>
      <c r="D1114" s="118" t="s">
        <v>962</v>
      </c>
      <c r="E1114" s="118" t="s">
        <v>999</v>
      </c>
      <c r="F1114" s="118" t="s">
        <v>987</v>
      </c>
      <c r="G1114" s="118" t="s">
        <v>1000</v>
      </c>
      <c r="H1114" s="118" t="s">
        <v>1001</v>
      </c>
      <c r="I1114" s="118">
        <v>0.62000000476837103</v>
      </c>
      <c r="J1114" s="118">
        <v>0.52999997138976995</v>
      </c>
      <c r="K1114" s="118">
        <v>0.68999999761581399</v>
      </c>
      <c r="L1114" s="181">
        <f>(K1114+'NPV Calcs'!$D$13)*About!$B$135</f>
        <v>7.859297945378894</v>
      </c>
      <c r="M1114" s="95" t="str">
        <f>INDEX('IEA Tech to Policy Mapping'!$B$2:$B$13,MATCH($H1114,'IEA Tech to Policy Mapping'!$A$2:$A$13,0))</f>
        <v>ngps - T&amp;D methane capture</v>
      </c>
      <c r="N1114" s="182">
        <f>(J1114*About!$A$132/1000)*10^12*'EPA to IEA Scaling'!$E$13</f>
        <v>12009921483.629362</v>
      </c>
      <c r="O1114" s="183">
        <f>L1114/About!$B$144</f>
        <v>14.78693169719711</v>
      </c>
      <c r="P1114" s="174"/>
    </row>
    <row r="1115" spans="2:16" x14ac:dyDescent="0.45">
      <c r="B1115" s="118" t="s">
        <v>258</v>
      </c>
      <c r="C1115" s="118" t="s">
        <v>777</v>
      </c>
      <c r="D1115" s="118" t="s">
        <v>985</v>
      </c>
      <c r="E1115" s="118" t="s">
        <v>994</v>
      </c>
      <c r="F1115" s="118" t="s">
        <v>987</v>
      </c>
      <c r="G1115" s="118" t="s">
        <v>1000</v>
      </c>
      <c r="H1115" s="118" t="s">
        <v>1001</v>
      </c>
      <c r="I1115" s="118">
        <v>9.9999997764825804E-3</v>
      </c>
      <c r="J1115" s="118">
        <v>9.9999997764825804E-3</v>
      </c>
      <c r="K1115" s="118">
        <v>0.85000002384185702</v>
      </c>
      <c r="L1115" s="181">
        <f>(K1115+'NPV Calcs'!$D$13)*About!$B$135</f>
        <v>8.0029867394324192</v>
      </c>
      <c r="M1115" s="95" t="str">
        <f>INDEX('IEA Tech to Policy Mapping'!$B$2:$B$13,MATCH($H1115,'IEA Tech to Policy Mapping'!$A$2:$A$13,0))</f>
        <v>ngps - T&amp;D methane capture</v>
      </c>
      <c r="N1115" s="182">
        <f>(J1115*About!$A$132/1000)*10^12*'EPA to IEA Scaling'!$E$13</f>
        <v>226602299.31134129</v>
      </c>
      <c r="O1115" s="183">
        <f>L1115/About!$B$144</f>
        <v>15.057275994879753</v>
      </c>
      <c r="P1115" s="174"/>
    </row>
    <row r="1116" spans="2:16" x14ac:dyDescent="0.45">
      <c r="B1116" s="118" t="s">
        <v>258</v>
      </c>
      <c r="C1116" s="118" t="s">
        <v>777</v>
      </c>
      <c r="D1116" s="118" t="s">
        <v>962</v>
      </c>
      <c r="E1116" s="118" t="s">
        <v>999</v>
      </c>
      <c r="F1116" s="118" t="s">
        <v>987</v>
      </c>
      <c r="G1116" s="118" t="s">
        <v>1000</v>
      </c>
      <c r="H1116" s="118" t="s">
        <v>1001</v>
      </c>
      <c r="I1116" s="118">
        <v>9.9999997764825804E-3</v>
      </c>
      <c r="J1116" s="118">
        <v>9.9999997764825804E-3</v>
      </c>
      <c r="K1116" s="118">
        <v>0.85000002384185702</v>
      </c>
      <c r="L1116" s="181">
        <f>(K1116+'NPV Calcs'!$D$13)*About!$B$135</f>
        <v>8.0029867394324192</v>
      </c>
      <c r="M1116" s="95" t="str">
        <f>INDEX('IEA Tech to Policy Mapping'!$B$2:$B$13,MATCH($H1116,'IEA Tech to Policy Mapping'!$A$2:$A$13,0))</f>
        <v>ngps - T&amp;D methane capture</v>
      </c>
      <c r="N1116" s="182">
        <f>(J1116*About!$A$132/1000)*10^12*'EPA to IEA Scaling'!$E$13</f>
        <v>226602299.31134129</v>
      </c>
      <c r="O1116" s="183">
        <f>L1116/About!$B$144</f>
        <v>15.057275994879753</v>
      </c>
      <c r="P1116" s="174"/>
    </row>
    <row r="1117" spans="2:16" x14ac:dyDescent="0.45">
      <c r="B1117" s="118" t="s">
        <v>330</v>
      </c>
      <c r="C1117" s="118" t="s">
        <v>777</v>
      </c>
      <c r="D1117" s="118" t="s">
        <v>962</v>
      </c>
      <c r="E1117" s="118" t="s">
        <v>999</v>
      </c>
      <c r="F1117" s="118" t="s">
        <v>987</v>
      </c>
      <c r="G1117" s="118" t="s">
        <v>1000</v>
      </c>
      <c r="H1117" s="118" t="s">
        <v>1001</v>
      </c>
      <c r="I1117" s="118">
        <v>0.140000000596046</v>
      </c>
      <c r="J1117" s="118">
        <v>0.11999999731779</v>
      </c>
      <c r="K1117" s="118">
        <v>0.85000002384185702</v>
      </c>
      <c r="L1117" s="181">
        <f>(K1117+'NPV Calcs'!$D$13)*About!$B$135</f>
        <v>8.0029867394324192</v>
      </c>
      <c r="M1117" s="95" t="str">
        <f>INDEX('IEA Tech to Policy Mapping'!$B$2:$B$13,MATCH($H1117,'IEA Tech to Policy Mapping'!$A$2:$A$13,0))</f>
        <v>ngps - T&amp;D methane capture</v>
      </c>
      <c r="N1117" s="182">
        <f>(J1117*About!$A$132/1000)*10^12*'EPA to IEA Scaling'!$E$13</f>
        <v>2719227591.736073</v>
      </c>
      <c r="O1117" s="183">
        <f>L1117/About!$B$144</f>
        <v>15.057275994879753</v>
      </c>
      <c r="P1117" s="174"/>
    </row>
    <row r="1118" spans="2:16" x14ac:dyDescent="0.45">
      <c r="B1118" s="118" t="s">
        <v>231</v>
      </c>
      <c r="C1118" s="118" t="s">
        <v>777</v>
      </c>
      <c r="D1118" s="118" t="s">
        <v>962</v>
      </c>
      <c r="E1118" s="118" t="s">
        <v>991</v>
      </c>
      <c r="F1118" s="118" t="s">
        <v>987</v>
      </c>
      <c r="G1118" s="118" t="s">
        <v>1000</v>
      </c>
      <c r="H1118" s="118" t="s">
        <v>1001</v>
      </c>
      <c r="I1118" s="118">
        <v>0.17000000178813901</v>
      </c>
      <c r="J1118" s="118">
        <v>0.140000000596046</v>
      </c>
      <c r="K1118" s="118">
        <v>0.87000000476837103</v>
      </c>
      <c r="L1118" s="181">
        <f>(K1118+'NPV Calcs'!$D$13)*About!$B$135</f>
        <v>8.0209478186160208</v>
      </c>
      <c r="M1118" s="95" t="str">
        <f>INDEX('IEA Tech to Policy Mapping'!$B$2:$B$13,MATCH($H1118,'IEA Tech to Policy Mapping'!$A$2:$A$13,0))</f>
        <v>ngps - T&amp;D methane capture</v>
      </c>
      <c r="N1118" s="182">
        <f>(J1118*About!$A$132/1000)*10^12*'EPA to IEA Scaling'!$E$13</f>
        <v>3172432274.7747045</v>
      </c>
      <c r="O1118" s="183">
        <f>L1118/About!$B$144</f>
        <v>15.091068994323429</v>
      </c>
      <c r="P1118" s="174"/>
    </row>
    <row r="1119" spans="2:16" x14ac:dyDescent="0.45">
      <c r="B1119" s="118" t="s">
        <v>125</v>
      </c>
      <c r="C1119" s="118" t="s">
        <v>777</v>
      </c>
      <c r="D1119" s="118" t="s">
        <v>985</v>
      </c>
      <c r="E1119" s="118" t="s">
        <v>986</v>
      </c>
      <c r="F1119" s="118" t="s">
        <v>987</v>
      </c>
      <c r="G1119" s="118" t="s">
        <v>1000</v>
      </c>
      <c r="H1119" s="118" t="s">
        <v>1001</v>
      </c>
      <c r="I1119" s="118">
        <v>3.9999999105930301E-2</v>
      </c>
      <c r="J1119" s="118">
        <v>2.9999999329447701E-2</v>
      </c>
      <c r="K1119" s="118">
        <v>0.92000001668929998</v>
      </c>
      <c r="L1119" s="181">
        <f>(K1119+'NPV Calcs'!$D$13)*About!$B$135</f>
        <v>8.0658505701032635</v>
      </c>
      <c r="M1119" s="95" t="str">
        <f>INDEX('IEA Tech to Policy Mapping'!$B$2:$B$13,MATCH($H1119,'IEA Tech to Policy Mapping'!$A$2:$A$13,0))</f>
        <v>ngps - T&amp;D methane capture</v>
      </c>
      <c r="N1119" s="182">
        <f>(J1119*About!$A$132/1000)*10^12*'EPA to IEA Scaling'!$E$13</f>
        <v>679806897.9340229</v>
      </c>
      <c r="O1119" s="183">
        <f>L1119/About!$B$144</f>
        <v>15.1755515936437</v>
      </c>
      <c r="P1119" s="174"/>
    </row>
    <row r="1120" spans="2:16" x14ac:dyDescent="0.45">
      <c r="B1120" s="118" t="s">
        <v>133</v>
      </c>
      <c r="C1120" s="118" t="s">
        <v>777</v>
      </c>
      <c r="D1120" s="118" t="s">
        <v>985</v>
      </c>
      <c r="E1120" s="118" t="s">
        <v>1007</v>
      </c>
      <c r="F1120" s="118" t="s">
        <v>997</v>
      </c>
      <c r="G1120" s="118" t="s">
        <v>1000</v>
      </c>
      <c r="H1120" s="118" t="s">
        <v>1008</v>
      </c>
      <c r="I1120" s="118">
        <v>0.239999994635581</v>
      </c>
      <c r="J1120" s="118">
        <v>0.20000000298023199</v>
      </c>
      <c r="K1120" s="118">
        <v>1.00999999046325</v>
      </c>
      <c r="L1120" s="181">
        <f>(K1120+'NPV Calcs'!$D$13)*About!$B$135</f>
        <v>8.1466754799577004</v>
      </c>
      <c r="M1120" s="95" t="str">
        <f>INDEX('IEA Tech to Policy Mapping'!$B$2:$B$13,MATCH($H1120,'IEA Tech to Policy Mapping'!$A$2:$A$13,0))</f>
        <v>ngps - T&amp;D methane capture</v>
      </c>
      <c r="N1120" s="182">
        <f>(J1120*About!$A$132/1000)*10^12*'EPA to IEA Scaling'!$E$13</f>
        <v>4532046155.0586929</v>
      </c>
      <c r="O1120" s="183">
        <f>L1120/About!$B$144</f>
        <v>15.327620191851304</v>
      </c>
      <c r="P1120" s="174"/>
    </row>
    <row r="1121" spans="2:16" x14ac:dyDescent="0.45">
      <c r="B1121" s="118" t="s">
        <v>133</v>
      </c>
      <c r="C1121" s="118" t="s">
        <v>777</v>
      </c>
      <c r="D1121" s="118" t="s">
        <v>962</v>
      </c>
      <c r="E1121" s="118" t="s">
        <v>996</v>
      </c>
      <c r="F1121" s="118" t="s">
        <v>997</v>
      </c>
      <c r="G1121" s="118" t="s">
        <v>1000</v>
      </c>
      <c r="H1121" s="118" t="s">
        <v>1008</v>
      </c>
      <c r="I1121" s="118">
        <v>44.770000457763601</v>
      </c>
      <c r="J1121" s="118">
        <v>38.049999237060497</v>
      </c>
      <c r="K1121" s="118">
        <v>1.00999999046325</v>
      </c>
      <c r="L1121" s="181">
        <f>(K1121+'NPV Calcs'!$D$13)*About!$B$135</f>
        <v>8.1466754799577004</v>
      </c>
      <c r="M1121" s="95" t="str">
        <f>INDEX('IEA Tech to Policy Mapping'!$B$2:$B$13,MATCH($H1121,'IEA Tech to Policy Mapping'!$A$2:$A$13,0))</f>
        <v>ngps - T&amp;D methane capture</v>
      </c>
      <c r="N1121" s="182">
        <f>(J1121*About!$A$132/1000)*10^12*'EPA to IEA Scaling'!$E$13</f>
        <v>862221750863.42712</v>
      </c>
      <c r="O1121" s="183">
        <f>L1121/About!$B$144</f>
        <v>15.327620191851304</v>
      </c>
      <c r="P1121" s="174"/>
    </row>
    <row r="1122" spans="2:16" x14ac:dyDescent="0.45">
      <c r="B1122" s="118" t="s">
        <v>133</v>
      </c>
      <c r="C1122" s="118" t="s">
        <v>777</v>
      </c>
      <c r="D1122" s="118" t="s">
        <v>962</v>
      </c>
      <c r="E1122" s="118" t="s">
        <v>993</v>
      </c>
      <c r="F1122" s="118" t="s">
        <v>987</v>
      </c>
      <c r="G1122" s="118" t="s">
        <v>1000</v>
      </c>
      <c r="H1122" s="118" t="s">
        <v>1001</v>
      </c>
      <c r="I1122" s="118">
        <v>0.239999994635581</v>
      </c>
      <c r="J1122" s="118">
        <v>0.20000000298023199</v>
      </c>
      <c r="K1122" s="118">
        <v>1.1399999856948799</v>
      </c>
      <c r="L1122" s="181">
        <f>(K1122+'NPV Calcs'!$D$13)*About!$B$135</f>
        <v>8.2634226017075889</v>
      </c>
      <c r="M1122" s="95" t="str">
        <f>INDEX('IEA Tech to Policy Mapping'!$B$2:$B$13,MATCH($H1122,'IEA Tech to Policy Mapping'!$A$2:$A$13,0))</f>
        <v>ngps - T&amp;D methane capture</v>
      </c>
      <c r="N1122" s="182">
        <f>(J1122*About!$A$132/1000)*10^12*'EPA to IEA Scaling'!$E$13</f>
        <v>4532046155.0586929</v>
      </c>
      <c r="O1122" s="183">
        <f>L1122/About!$B$144</f>
        <v>15.547274889657359</v>
      </c>
      <c r="P1122" s="174"/>
    </row>
    <row r="1123" spans="2:16" x14ac:dyDescent="0.45">
      <c r="B1123" s="118" t="s">
        <v>133</v>
      </c>
      <c r="C1123" s="118" t="s">
        <v>777</v>
      </c>
      <c r="D1123" s="118" t="s">
        <v>985</v>
      </c>
      <c r="E1123" s="118" t="s">
        <v>986</v>
      </c>
      <c r="F1123" s="118" t="s">
        <v>987</v>
      </c>
      <c r="G1123" s="118" t="s">
        <v>1000</v>
      </c>
      <c r="H1123" s="118" t="s">
        <v>1001</v>
      </c>
      <c r="I1123" s="118">
        <v>3.9999999105930301E-2</v>
      </c>
      <c r="J1123" s="118">
        <v>3.9999999105930301E-2</v>
      </c>
      <c r="K1123" s="118">
        <v>1.1399999856948799</v>
      </c>
      <c r="L1123" s="181">
        <f>(K1123+'NPV Calcs'!$D$13)*About!$B$135</f>
        <v>8.2634226017075889</v>
      </c>
      <c r="M1123" s="95" t="str">
        <f>INDEX('IEA Tech to Policy Mapping'!$B$2:$B$13,MATCH($H1123,'IEA Tech to Policy Mapping'!$A$2:$A$13,0))</f>
        <v>ngps - T&amp;D methane capture</v>
      </c>
      <c r="N1123" s="182">
        <f>(J1123*About!$A$132/1000)*10^12*'EPA to IEA Scaling'!$E$13</f>
        <v>906409197.24536443</v>
      </c>
      <c r="O1123" s="183">
        <f>L1123/About!$B$144</f>
        <v>15.547274889657359</v>
      </c>
      <c r="P1123" s="174"/>
    </row>
    <row r="1124" spans="2:16" x14ac:dyDescent="0.45">
      <c r="B1124" s="118" t="s">
        <v>133</v>
      </c>
      <c r="C1124" s="118" t="s">
        <v>777</v>
      </c>
      <c r="D1124" s="118" t="s">
        <v>962</v>
      </c>
      <c r="E1124" s="118" t="s">
        <v>991</v>
      </c>
      <c r="F1124" s="118" t="s">
        <v>987</v>
      </c>
      <c r="G1124" s="118" t="s">
        <v>1000</v>
      </c>
      <c r="H1124" s="118" t="s">
        <v>1001</v>
      </c>
      <c r="I1124" s="118">
        <v>0.94999998807907104</v>
      </c>
      <c r="J1124" s="118">
        <v>0.81000000238418501</v>
      </c>
      <c r="K1124" s="118">
        <v>1.1399999856948799</v>
      </c>
      <c r="L1124" s="181">
        <f>(K1124+'NPV Calcs'!$D$13)*About!$B$135</f>
        <v>8.2634226017075889</v>
      </c>
      <c r="M1124" s="95" t="str">
        <f>INDEX('IEA Tech to Policy Mapping'!$B$2:$B$13,MATCH($H1124,'IEA Tech to Policy Mapping'!$A$2:$A$13,0))</f>
        <v>ngps - T&amp;D methane capture</v>
      </c>
      <c r="N1124" s="182">
        <f>(J1124*About!$A$132/1000)*10^12*'EPA to IEA Scaling'!$E$13</f>
        <v>18354786708.506283</v>
      </c>
      <c r="O1124" s="183">
        <f>L1124/About!$B$144</f>
        <v>15.547274889657359</v>
      </c>
      <c r="P1124" s="174"/>
    </row>
    <row r="1125" spans="2:16" x14ac:dyDescent="0.45">
      <c r="B1125" s="118" t="s">
        <v>258</v>
      </c>
      <c r="C1125" s="118" t="s">
        <v>777</v>
      </c>
      <c r="D1125" s="118" t="s">
        <v>985</v>
      </c>
      <c r="E1125" s="118" t="s">
        <v>1007</v>
      </c>
      <c r="F1125" s="118" t="s">
        <v>997</v>
      </c>
      <c r="G1125" s="118" t="s">
        <v>1000</v>
      </c>
      <c r="H1125" s="118" t="s">
        <v>1008</v>
      </c>
      <c r="I1125" s="118">
        <v>2.9999999329447701E-2</v>
      </c>
      <c r="J1125" s="118">
        <v>1.9999999552965102E-2</v>
      </c>
      <c r="K1125" s="118">
        <v>1.1399999856948799</v>
      </c>
      <c r="L1125" s="181">
        <f>(K1125+'NPV Calcs'!$D$13)*About!$B$135</f>
        <v>8.2634226017075889</v>
      </c>
      <c r="M1125" s="95" t="str">
        <f>INDEX('IEA Tech to Policy Mapping'!$B$2:$B$13,MATCH($H1125,'IEA Tech to Policy Mapping'!$A$2:$A$13,0))</f>
        <v>ngps - T&amp;D methane capture</v>
      </c>
      <c r="N1125" s="182">
        <f>(J1125*About!$A$132/1000)*10^12*'EPA to IEA Scaling'!$E$13</f>
        <v>453204598.62268114</v>
      </c>
      <c r="O1125" s="183">
        <f>L1125/About!$B$144</f>
        <v>15.547274889657359</v>
      </c>
      <c r="P1125" s="174"/>
    </row>
    <row r="1126" spans="2:16" x14ac:dyDescent="0.45">
      <c r="B1126" s="118" t="s">
        <v>330</v>
      </c>
      <c r="C1126" s="118" t="s">
        <v>777</v>
      </c>
      <c r="D1126" s="118" t="s">
        <v>985</v>
      </c>
      <c r="E1126" s="118" t="s">
        <v>1007</v>
      </c>
      <c r="F1126" s="118" t="s">
        <v>997</v>
      </c>
      <c r="G1126" s="118" t="s">
        <v>1000</v>
      </c>
      <c r="H1126" s="118" t="s">
        <v>1008</v>
      </c>
      <c r="I1126" s="118">
        <v>1.9999999552965102E-2</v>
      </c>
      <c r="J1126" s="118">
        <v>1.9999999552965102E-2</v>
      </c>
      <c r="K1126" s="118">
        <v>1.1399999856948799</v>
      </c>
      <c r="L1126" s="181">
        <f>(K1126+'NPV Calcs'!$D$13)*About!$B$135</f>
        <v>8.2634226017075889</v>
      </c>
      <c r="M1126" s="95" t="str">
        <f>INDEX('IEA Tech to Policy Mapping'!$B$2:$B$13,MATCH($H1126,'IEA Tech to Policy Mapping'!$A$2:$A$13,0))</f>
        <v>ngps - T&amp;D methane capture</v>
      </c>
      <c r="N1126" s="182">
        <f>(J1126*About!$A$132/1000)*10^12*'EPA to IEA Scaling'!$E$13</f>
        <v>453204598.62268114</v>
      </c>
      <c r="O1126" s="183">
        <f>L1126/About!$B$144</f>
        <v>15.547274889657359</v>
      </c>
      <c r="P1126" s="174"/>
    </row>
    <row r="1127" spans="2:16" x14ac:dyDescent="0.45">
      <c r="B1127" s="118" t="s">
        <v>330</v>
      </c>
      <c r="C1127" s="118" t="s">
        <v>777</v>
      </c>
      <c r="D1127" s="118" t="s">
        <v>962</v>
      </c>
      <c r="E1127" s="118" t="s">
        <v>996</v>
      </c>
      <c r="F1127" s="118" t="s">
        <v>997</v>
      </c>
      <c r="G1127" s="118" t="s">
        <v>1000</v>
      </c>
      <c r="H1127" s="118" t="s">
        <v>1008</v>
      </c>
      <c r="I1127" s="118">
        <v>17.4799995422363</v>
      </c>
      <c r="J1127" s="118">
        <v>14.8599996566772</v>
      </c>
      <c r="K1127" s="118">
        <v>1.1399999856948799</v>
      </c>
      <c r="L1127" s="181">
        <f>(K1127+'NPV Calcs'!$D$13)*About!$B$135</f>
        <v>8.2634226017075889</v>
      </c>
      <c r="M1127" s="95" t="str">
        <f>INDEX('IEA Tech to Policy Mapping'!$B$2:$B$13,MATCH($H1127,'IEA Tech to Policy Mapping'!$A$2:$A$13,0))</f>
        <v>ngps - T&amp;D methane capture</v>
      </c>
      <c r="N1127" s="182">
        <f>(J1127*About!$A$132/1000)*10^12*'EPA to IEA Scaling'!$E$13</f>
        <v>336731016523.4043</v>
      </c>
      <c r="O1127" s="183">
        <f>L1127/About!$B$144</f>
        <v>15.547274889657359</v>
      </c>
      <c r="P1127" s="174"/>
    </row>
    <row r="1128" spans="2:16" x14ac:dyDescent="0.45">
      <c r="B1128" s="118" t="s">
        <v>258</v>
      </c>
      <c r="C1128" s="118" t="s">
        <v>777</v>
      </c>
      <c r="D1128" s="118" t="s">
        <v>962</v>
      </c>
      <c r="E1128" s="118" t="s">
        <v>996</v>
      </c>
      <c r="F1128" s="118" t="s">
        <v>997</v>
      </c>
      <c r="G1128" s="118" t="s">
        <v>1000</v>
      </c>
      <c r="H1128" s="118" t="s">
        <v>1008</v>
      </c>
      <c r="I1128" s="118">
        <v>5.5500001907348597</v>
      </c>
      <c r="J1128" s="118">
        <v>4.71000003814697</v>
      </c>
      <c r="K1128" s="118">
        <v>1.1399999856948799</v>
      </c>
      <c r="L1128" s="181">
        <f>(K1128+'NPV Calcs'!$D$13)*About!$B$135</f>
        <v>8.2634226017075889</v>
      </c>
      <c r="M1128" s="95" t="str">
        <f>INDEX('IEA Tech to Policy Mapping'!$B$2:$B$13,MATCH($H1128,'IEA Tech to Policy Mapping'!$A$2:$A$13,0))</f>
        <v>ngps - T&amp;D methane capture</v>
      </c>
      <c r="N1128" s="182">
        <f>(J1128*About!$A$132/1000)*10^12*'EPA to IEA Scaling'!$E$13</f>
        <v>106729686225.65524</v>
      </c>
      <c r="O1128" s="183">
        <f>L1128/About!$B$144</f>
        <v>15.547274889657359</v>
      </c>
      <c r="P1128" s="174"/>
    </row>
    <row r="1129" spans="2:16" x14ac:dyDescent="0.45">
      <c r="B1129" s="118" t="s">
        <v>168</v>
      </c>
      <c r="C1129" s="118" t="s">
        <v>777</v>
      </c>
      <c r="D1129" s="118" t="s">
        <v>962</v>
      </c>
      <c r="E1129" s="118" t="s">
        <v>996</v>
      </c>
      <c r="F1129" s="118" t="s">
        <v>997</v>
      </c>
      <c r="G1129" s="118" t="s">
        <v>988</v>
      </c>
      <c r="H1129" s="118" t="s">
        <v>1003</v>
      </c>
      <c r="I1129" s="118">
        <v>0.28000000119209201</v>
      </c>
      <c r="J1129" s="118">
        <v>0.28000000119209201</v>
      </c>
      <c r="K1129" s="118">
        <v>1.1900000572204501</v>
      </c>
      <c r="L1129" s="181">
        <f>(K1129+'NPV Calcs'!$D$13)*About!$B$135</f>
        <v>8.3083254067230659</v>
      </c>
      <c r="M1129" s="95" t="str">
        <f>INDEX('IEA Tech to Policy Mapping'!$B$2:$B$13,MATCH($H1129,'IEA Tech to Policy Mapping'!$A$2:$A$13,0))</f>
        <v>ngps - T&amp;D methane capture</v>
      </c>
      <c r="N1129" s="182">
        <f>(J1129*About!$A$132/1000)*10^12*'EPA to IEA Scaling'!$E$13</f>
        <v>6344864549.5494089</v>
      </c>
      <c r="O1129" s="183">
        <f>L1129/About!$B$144</f>
        <v>15.631757589688705</v>
      </c>
      <c r="P1129" s="174"/>
    </row>
    <row r="1130" spans="2:16" x14ac:dyDescent="0.45">
      <c r="B1130" s="118" t="s">
        <v>334</v>
      </c>
      <c r="C1130" s="118" t="s">
        <v>777</v>
      </c>
      <c r="D1130" s="118" t="s">
        <v>985</v>
      </c>
      <c r="E1130" s="118" t="s">
        <v>1007</v>
      </c>
      <c r="F1130" s="118" t="s">
        <v>997</v>
      </c>
      <c r="G1130" s="118" t="s">
        <v>988</v>
      </c>
      <c r="H1130" s="118" t="s">
        <v>1003</v>
      </c>
      <c r="I1130" s="118">
        <v>0.17000000178813901</v>
      </c>
      <c r="J1130" s="118">
        <v>0.17000000178813901</v>
      </c>
      <c r="K1130" s="118">
        <v>1.1900000572204501</v>
      </c>
      <c r="L1130" s="181">
        <f>(K1130+'NPV Calcs'!$D$13)*About!$B$135</f>
        <v>8.3083254067230659</v>
      </c>
      <c r="M1130" s="95" t="str">
        <f>INDEX('IEA Tech to Policy Mapping'!$B$2:$B$13,MATCH($H1130,'IEA Tech to Policy Mapping'!$A$2:$A$13,0))</f>
        <v>ngps - T&amp;D methane capture</v>
      </c>
      <c r="N1130" s="182">
        <f>(J1130*About!$A$132/1000)*10^12*'EPA to IEA Scaling'!$E$13</f>
        <v>3852239214.9166999</v>
      </c>
      <c r="O1130" s="183">
        <f>L1130/About!$B$144</f>
        <v>15.631757589688705</v>
      </c>
      <c r="P1130" s="174"/>
    </row>
    <row r="1131" spans="2:16" x14ac:dyDescent="0.45">
      <c r="B1131" s="118" t="s">
        <v>334</v>
      </c>
      <c r="C1131" s="118" t="s">
        <v>777</v>
      </c>
      <c r="D1131" s="118" t="s">
        <v>962</v>
      </c>
      <c r="E1131" s="118" t="s">
        <v>996</v>
      </c>
      <c r="F1131" s="118" t="s">
        <v>997</v>
      </c>
      <c r="G1131" s="118" t="s">
        <v>988</v>
      </c>
      <c r="H1131" s="118" t="s">
        <v>1003</v>
      </c>
      <c r="I1131" s="118">
        <v>0.20999999344348899</v>
      </c>
      <c r="J1131" s="118">
        <v>0.20999999344348899</v>
      </c>
      <c r="K1131" s="118">
        <v>1.1900000572204501</v>
      </c>
      <c r="L1131" s="181">
        <f>(K1131+'NPV Calcs'!$D$13)*About!$B$135</f>
        <v>8.3083254067230659</v>
      </c>
      <c r="M1131" s="95" t="str">
        <f>INDEX('IEA Tech to Policy Mapping'!$B$2:$B$13,MATCH($H1131,'IEA Tech to Policy Mapping'!$A$2:$A$13,0))</f>
        <v>ngps - T&amp;D methane capture</v>
      </c>
      <c r="N1131" s="182">
        <f>(J1131*About!$A$132/1000)*10^12*'EPA to IEA Scaling'!$E$13</f>
        <v>4758648243.3301964</v>
      </c>
      <c r="O1131" s="183">
        <f>L1131/About!$B$144</f>
        <v>15.631757589688705</v>
      </c>
      <c r="P1131" s="174"/>
    </row>
    <row r="1132" spans="2:16" x14ac:dyDescent="0.45">
      <c r="B1132" s="118" t="s">
        <v>168</v>
      </c>
      <c r="C1132" s="118" t="s">
        <v>777</v>
      </c>
      <c r="D1132" s="118" t="s">
        <v>985</v>
      </c>
      <c r="E1132" s="118" t="s">
        <v>1007</v>
      </c>
      <c r="F1132" s="118" t="s">
        <v>997</v>
      </c>
      <c r="G1132" s="118" t="s">
        <v>988</v>
      </c>
      <c r="H1132" s="118" t="s">
        <v>1003</v>
      </c>
      <c r="I1132" s="118">
        <v>0.18000000715255701</v>
      </c>
      <c r="J1132" s="118">
        <v>0.18000000715255701</v>
      </c>
      <c r="K1132" s="118">
        <v>1.1900000572204501</v>
      </c>
      <c r="L1132" s="181">
        <f>(K1132+'NPV Calcs'!$D$13)*About!$B$135</f>
        <v>8.3083254067230659</v>
      </c>
      <c r="M1132" s="95" t="str">
        <f>INDEX('IEA Tech to Policy Mapping'!$B$2:$B$13,MATCH($H1132,'IEA Tech to Policy Mapping'!$A$2:$A$13,0))</f>
        <v>ngps - T&amp;D methane capture</v>
      </c>
      <c r="N1132" s="182">
        <f>(J1132*About!$A$132/1000)*10^12*'EPA to IEA Scaling'!$E$13</f>
        <v>4078841640.8519449</v>
      </c>
      <c r="O1132" s="183">
        <f>L1132/About!$B$144</f>
        <v>15.631757589688705</v>
      </c>
      <c r="P1132" s="174"/>
    </row>
    <row r="1133" spans="2:16" x14ac:dyDescent="0.45">
      <c r="B1133" s="118" t="s">
        <v>168</v>
      </c>
      <c r="C1133" s="118" t="s">
        <v>777</v>
      </c>
      <c r="D1133" s="118" t="s">
        <v>962</v>
      </c>
      <c r="E1133" s="118" t="s">
        <v>991</v>
      </c>
      <c r="F1133" s="118" t="s">
        <v>987</v>
      </c>
      <c r="G1133" s="118" t="s">
        <v>988</v>
      </c>
      <c r="H1133" s="118" t="s">
        <v>1003</v>
      </c>
      <c r="I1133" s="118">
        <v>7.0000000298023196E-2</v>
      </c>
      <c r="J1133" s="118">
        <v>7.0000000298023196E-2</v>
      </c>
      <c r="K1133" s="118">
        <v>1.1900000572204501</v>
      </c>
      <c r="L1133" s="181">
        <f>(K1133+'NPV Calcs'!$D$13)*About!$B$135</f>
        <v>8.3083254067230659</v>
      </c>
      <c r="M1133" s="95" t="str">
        <f>INDEX('IEA Tech to Policy Mapping'!$B$2:$B$13,MATCH($H1133,'IEA Tech to Policy Mapping'!$A$2:$A$13,0))</f>
        <v>ngps - T&amp;D methane capture</v>
      </c>
      <c r="N1133" s="182">
        <f>(J1133*About!$A$132/1000)*10^12*'EPA to IEA Scaling'!$E$13</f>
        <v>1586216137.3873568</v>
      </c>
      <c r="O1133" s="183">
        <f>L1133/About!$B$144</f>
        <v>15.631757589688705</v>
      </c>
      <c r="P1133" s="174"/>
    </row>
    <row r="1134" spans="2:16" x14ac:dyDescent="0.45">
      <c r="B1134" s="118" t="s">
        <v>263</v>
      </c>
      <c r="C1134" s="118" t="s">
        <v>777</v>
      </c>
      <c r="D1134" s="118" t="s">
        <v>962</v>
      </c>
      <c r="E1134" s="118" t="s">
        <v>991</v>
      </c>
      <c r="F1134" s="118" t="s">
        <v>987</v>
      </c>
      <c r="G1134" s="118" t="s">
        <v>988</v>
      </c>
      <c r="H1134" s="118" t="s">
        <v>1003</v>
      </c>
      <c r="I1134" s="118">
        <v>0.30000001192092801</v>
      </c>
      <c r="J1134" s="118">
        <v>0.30000001192092801</v>
      </c>
      <c r="K1134" s="118">
        <v>1.20000004768371</v>
      </c>
      <c r="L1134" s="181">
        <f>(K1134+'NPV Calcs'!$D$13)*About!$B$135</f>
        <v>8.3173059463148693</v>
      </c>
      <c r="M1134" s="95" t="str">
        <f>INDEX('IEA Tech to Policy Mapping'!$B$2:$B$13,MATCH($H1134,'IEA Tech to Policy Mapping'!$A$2:$A$13,0))</f>
        <v>ngps - T&amp;D methane capture</v>
      </c>
      <c r="N1134" s="182">
        <f>(J1134*About!$A$132/1000)*10^12*'EPA to IEA Scaling'!$E$13</f>
        <v>6798069401.4199009</v>
      </c>
      <c r="O1134" s="183">
        <f>L1134/About!$B$144</f>
        <v>15.648654089410547</v>
      </c>
      <c r="P1134" s="174"/>
    </row>
    <row r="1135" spans="2:16" x14ac:dyDescent="0.45">
      <c r="B1135" s="118" t="s">
        <v>1057</v>
      </c>
      <c r="C1135" s="118" t="s">
        <v>777</v>
      </c>
      <c r="D1135" s="118" t="s">
        <v>962</v>
      </c>
      <c r="E1135" s="118" t="s">
        <v>991</v>
      </c>
      <c r="F1135" s="118" t="s">
        <v>987</v>
      </c>
      <c r="G1135" s="118" t="s">
        <v>988</v>
      </c>
      <c r="H1135" s="118" t="s">
        <v>1003</v>
      </c>
      <c r="I1135" s="118">
        <v>0.109999999403953</v>
      </c>
      <c r="J1135" s="118">
        <v>0.109999999403953</v>
      </c>
      <c r="K1135" s="118">
        <v>1.20000004768371</v>
      </c>
      <c r="L1135" s="181">
        <f>(K1135+'NPV Calcs'!$D$13)*About!$B$135</f>
        <v>8.3173059463148693</v>
      </c>
      <c r="M1135" s="95" t="str">
        <f>INDEX('IEA Tech to Policy Mapping'!$B$2:$B$13,MATCH($H1135,'IEA Tech to Policy Mapping'!$A$2:$A$13,0))</f>
        <v>ngps - T&amp;D methane capture</v>
      </c>
      <c r="N1135" s="182">
        <f>(J1135*About!$A$132/1000)*10^12*'EPA to IEA Scaling'!$E$13</f>
        <v>2492625334.6327105</v>
      </c>
      <c r="O1135" s="183">
        <f>L1135/About!$B$144</f>
        <v>15.648654089410547</v>
      </c>
      <c r="P1135" s="174"/>
    </row>
    <row r="1136" spans="2:16" x14ac:dyDescent="0.45">
      <c r="B1136" s="118" t="s">
        <v>1058</v>
      </c>
      <c r="C1136" s="118" t="s">
        <v>777</v>
      </c>
      <c r="D1136" s="118" t="s">
        <v>962</v>
      </c>
      <c r="E1136" s="118" t="s">
        <v>991</v>
      </c>
      <c r="F1136" s="118" t="s">
        <v>987</v>
      </c>
      <c r="G1136" s="118" t="s">
        <v>988</v>
      </c>
      <c r="H1136" s="118" t="s">
        <v>1003</v>
      </c>
      <c r="I1136" s="118">
        <v>9.9999997764825804E-3</v>
      </c>
      <c r="J1136" s="118">
        <v>9.9999997764825804E-3</v>
      </c>
      <c r="K1136" s="118">
        <v>1.20000004768371</v>
      </c>
      <c r="L1136" s="181">
        <f>(K1136+'NPV Calcs'!$D$13)*About!$B$135</f>
        <v>8.3173059463148693</v>
      </c>
      <c r="M1136" s="95" t="str">
        <f>INDEX('IEA Tech to Policy Mapping'!$B$2:$B$13,MATCH($H1136,'IEA Tech to Policy Mapping'!$A$2:$A$13,0))</f>
        <v>ngps - T&amp;D methane capture</v>
      </c>
      <c r="N1136" s="182">
        <f>(J1136*About!$A$132/1000)*10^12*'EPA to IEA Scaling'!$E$13</f>
        <v>226602299.31134129</v>
      </c>
      <c r="O1136" s="183">
        <f>L1136/About!$B$144</f>
        <v>15.648654089410547</v>
      </c>
      <c r="P1136" s="174"/>
    </row>
    <row r="1137" spans="2:16" x14ac:dyDescent="0.45">
      <c r="B1137" s="118" t="s">
        <v>1057</v>
      </c>
      <c r="C1137" s="118" t="s">
        <v>777</v>
      </c>
      <c r="D1137" s="118" t="s">
        <v>985</v>
      </c>
      <c r="E1137" s="118" t="s">
        <v>1007</v>
      </c>
      <c r="F1137" s="118" t="s">
        <v>997</v>
      </c>
      <c r="G1137" s="118" t="s">
        <v>988</v>
      </c>
      <c r="H1137" s="118" t="s">
        <v>1003</v>
      </c>
      <c r="I1137" s="118">
        <v>0.44999998807907099</v>
      </c>
      <c r="J1137" s="118">
        <v>0.44999998807907099</v>
      </c>
      <c r="K1137" s="118">
        <v>1.20000004768371</v>
      </c>
      <c r="L1137" s="181">
        <f>(K1137+'NPV Calcs'!$D$13)*About!$B$135</f>
        <v>8.3173059463148693</v>
      </c>
      <c r="M1137" s="95" t="str">
        <f>INDEX('IEA Tech to Policy Mapping'!$B$2:$B$13,MATCH($H1137,'IEA Tech to Policy Mapping'!$A$2:$A$13,0))</f>
        <v>ngps - T&amp;D methane capture</v>
      </c>
      <c r="N1137" s="182">
        <f>(J1137*About!$A$132/1000)*10^12*'EPA to IEA Scaling'!$E$13</f>
        <v>10197103426.802389</v>
      </c>
      <c r="O1137" s="183">
        <f>L1137/About!$B$144</f>
        <v>15.648654089410547</v>
      </c>
      <c r="P1137" s="174"/>
    </row>
    <row r="1138" spans="2:16" x14ac:dyDescent="0.45">
      <c r="B1138" s="118" t="s">
        <v>1058</v>
      </c>
      <c r="C1138" s="118" t="s">
        <v>777</v>
      </c>
      <c r="D1138" s="118" t="s">
        <v>985</v>
      </c>
      <c r="E1138" s="118" t="s">
        <v>1007</v>
      </c>
      <c r="F1138" s="118" t="s">
        <v>997</v>
      </c>
      <c r="G1138" s="118" t="s">
        <v>988</v>
      </c>
      <c r="H1138" s="118" t="s">
        <v>1003</v>
      </c>
      <c r="I1138" s="118">
        <v>3.9999999105930301E-2</v>
      </c>
      <c r="J1138" s="118">
        <v>3.9999999105930301E-2</v>
      </c>
      <c r="K1138" s="118">
        <v>1.20000004768371</v>
      </c>
      <c r="L1138" s="181">
        <f>(K1138+'NPV Calcs'!$D$13)*About!$B$135</f>
        <v>8.3173059463148693</v>
      </c>
      <c r="M1138" s="95" t="str">
        <f>INDEX('IEA Tech to Policy Mapping'!$B$2:$B$13,MATCH($H1138,'IEA Tech to Policy Mapping'!$A$2:$A$13,0))</f>
        <v>ngps - T&amp;D methane capture</v>
      </c>
      <c r="N1138" s="182">
        <f>(J1138*About!$A$132/1000)*10^12*'EPA to IEA Scaling'!$E$13</f>
        <v>906409197.24536443</v>
      </c>
      <c r="O1138" s="183">
        <f>L1138/About!$B$144</f>
        <v>15.648654089410547</v>
      </c>
      <c r="P1138" s="174"/>
    </row>
    <row r="1139" spans="2:16" x14ac:dyDescent="0.45">
      <c r="B1139" s="118" t="s">
        <v>1057</v>
      </c>
      <c r="C1139" s="118" t="s">
        <v>777</v>
      </c>
      <c r="D1139" s="118" t="s">
        <v>962</v>
      </c>
      <c r="E1139" s="118" t="s">
        <v>993</v>
      </c>
      <c r="F1139" s="118" t="s">
        <v>987</v>
      </c>
      <c r="G1139" s="118" t="s">
        <v>988</v>
      </c>
      <c r="H1139" s="118" t="s">
        <v>1003</v>
      </c>
      <c r="I1139" s="118">
        <v>9.9999997764825804E-3</v>
      </c>
      <c r="J1139" s="118">
        <v>9.9999997764825804E-3</v>
      </c>
      <c r="K1139" s="118">
        <v>1.20000004768371</v>
      </c>
      <c r="L1139" s="181">
        <f>(K1139+'NPV Calcs'!$D$13)*About!$B$135</f>
        <v>8.3173059463148693</v>
      </c>
      <c r="M1139" s="95" t="str">
        <f>INDEX('IEA Tech to Policy Mapping'!$B$2:$B$13,MATCH($H1139,'IEA Tech to Policy Mapping'!$A$2:$A$13,0))</f>
        <v>ngps - T&amp;D methane capture</v>
      </c>
      <c r="N1139" s="182">
        <f>(J1139*About!$A$132/1000)*10^12*'EPA to IEA Scaling'!$E$13</f>
        <v>226602299.31134129</v>
      </c>
      <c r="O1139" s="183">
        <f>L1139/About!$B$144</f>
        <v>15.648654089410547</v>
      </c>
      <c r="P1139" s="174"/>
    </row>
    <row r="1140" spans="2:16" x14ac:dyDescent="0.45">
      <c r="B1140" s="118" t="s">
        <v>263</v>
      </c>
      <c r="C1140" s="118" t="s">
        <v>777</v>
      </c>
      <c r="D1140" s="118" t="s">
        <v>962</v>
      </c>
      <c r="E1140" s="118" t="s">
        <v>996</v>
      </c>
      <c r="F1140" s="118" t="s">
        <v>997</v>
      </c>
      <c r="G1140" s="118" t="s">
        <v>988</v>
      </c>
      <c r="H1140" s="118" t="s">
        <v>1003</v>
      </c>
      <c r="I1140" s="118">
        <v>5.0000000745057997E-2</v>
      </c>
      <c r="J1140" s="118">
        <v>5.0000000745057997E-2</v>
      </c>
      <c r="K1140" s="118">
        <v>1.20000004768371</v>
      </c>
      <c r="L1140" s="181">
        <f>(K1140+'NPV Calcs'!$D$13)*About!$B$135</f>
        <v>8.3173059463148693</v>
      </c>
      <c r="M1140" s="95" t="str">
        <f>INDEX('IEA Tech to Policy Mapping'!$B$2:$B$13,MATCH($H1140,'IEA Tech to Policy Mapping'!$A$2:$A$13,0))</f>
        <v>ngps - T&amp;D methane capture</v>
      </c>
      <c r="N1140" s="182">
        <f>(J1140*About!$A$132/1000)*10^12*'EPA to IEA Scaling'!$E$13</f>
        <v>1133011538.7646732</v>
      </c>
      <c r="O1140" s="183">
        <f>L1140/About!$B$144</f>
        <v>15.648654089410547</v>
      </c>
      <c r="P1140" s="174"/>
    </row>
    <row r="1141" spans="2:16" x14ac:dyDescent="0.45">
      <c r="B1141" s="118" t="s">
        <v>1057</v>
      </c>
      <c r="C1141" s="118" t="s">
        <v>777</v>
      </c>
      <c r="D1141" s="118" t="s">
        <v>962</v>
      </c>
      <c r="E1141" s="118" t="s">
        <v>996</v>
      </c>
      <c r="F1141" s="118" t="s">
        <v>997</v>
      </c>
      <c r="G1141" s="118" t="s">
        <v>988</v>
      </c>
      <c r="H1141" s="118" t="s">
        <v>1003</v>
      </c>
      <c r="I1141" s="118">
        <v>0.28000000119209201</v>
      </c>
      <c r="J1141" s="118">
        <v>0.28000000119209201</v>
      </c>
      <c r="K1141" s="118">
        <v>1.20000004768371</v>
      </c>
      <c r="L1141" s="181">
        <f>(K1141+'NPV Calcs'!$D$13)*About!$B$135</f>
        <v>8.3173059463148693</v>
      </c>
      <c r="M1141" s="95" t="str">
        <f>INDEX('IEA Tech to Policy Mapping'!$B$2:$B$13,MATCH($H1141,'IEA Tech to Policy Mapping'!$A$2:$A$13,0))</f>
        <v>ngps - T&amp;D methane capture</v>
      </c>
      <c r="N1141" s="182">
        <f>(J1141*About!$A$132/1000)*10^12*'EPA to IEA Scaling'!$E$13</f>
        <v>6344864549.5494089</v>
      </c>
      <c r="O1141" s="183">
        <f>L1141/About!$B$144</f>
        <v>15.648654089410547</v>
      </c>
      <c r="P1141" s="174"/>
    </row>
    <row r="1142" spans="2:16" x14ac:dyDescent="0.45">
      <c r="B1142" s="118" t="s">
        <v>1058</v>
      </c>
      <c r="C1142" s="118" t="s">
        <v>777</v>
      </c>
      <c r="D1142" s="118" t="s">
        <v>962</v>
      </c>
      <c r="E1142" s="118" t="s">
        <v>996</v>
      </c>
      <c r="F1142" s="118" t="s">
        <v>997</v>
      </c>
      <c r="G1142" s="118" t="s">
        <v>988</v>
      </c>
      <c r="H1142" s="118" t="s">
        <v>1003</v>
      </c>
      <c r="I1142" s="118">
        <v>1.9999999552965102E-2</v>
      </c>
      <c r="J1142" s="118">
        <v>1.9999999552965102E-2</v>
      </c>
      <c r="K1142" s="118">
        <v>1.20000004768371</v>
      </c>
      <c r="L1142" s="181">
        <f>(K1142+'NPV Calcs'!$D$13)*About!$B$135</f>
        <v>8.3173059463148693</v>
      </c>
      <c r="M1142" s="95" t="str">
        <f>INDEX('IEA Tech to Policy Mapping'!$B$2:$B$13,MATCH($H1142,'IEA Tech to Policy Mapping'!$A$2:$A$13,0))</f>
        <v>ngps - T&amp;D methane capture</v>
      </c>
      <c r="N1142" s="182">
        <f>(J1142*About!$A$132/1000)*10^12*'EPA to IEA Scaling'!$E$13</f>
        <v>453204598.62268114</v>
      </c>
      <c r="O1142" s="183">
        <f>L1142/About!$B$144</f>
        <v>15.648654089410547</v>
      </c>
      <c r="P1142" s="174"/>
    </row>
    <row r="1143" spans="2:16" x14ac:dyDescent="0.45">
      <c r="B1143" s="118" t="s">
        <v>263</v>
      </c>
      <c r="C1143" s="118" t="s">
        <v>777</v>
      </c>
      <c r="D1143" s="118" t="s">
        <v>985</v>
      </c>
      <c r="E1143" s="118" t="s">
        <v>1007</v>
      </c>
      <c r="F1143" s="118" t="s">
        <v>997</v>
      </c>
      <c r="G1143" s="118" t="s">
        <v>988</v>
      </c>
      <c r="H1143" s="118" t="s">
        <v>1003</v>
      </c>
      <c r="I1143" s="118">
        <v>3.9999999105930301E-2</v>
      </c>
      <c r="J1143" s="118">
        <v>3.9999999105930301E-2</v>
      </c>
      <c r="K1143" s="118">
        <v>1.20000004768371</v>
      </c>
      <c r="L1143" s="181">
        <f>(K1143+'NPV Calcs'!$D$13)*About!$B$135</f>
        <v>8.3173059463148693</v>
      </c>
      <c r="M1143" s="95" t="str">
        <f>INDEX('IEA Tech to Policy Mapping'!$B$2:$B$13,MATCH($H1143,'IEA Tech to Policy Mapping'!$A$2:$A$13,0))</f>
        <v>ngps - T&amp;D methane capture</v>
      </c>
      <c r="N1143" s="182">
        <f>(J1143*About!$A$132/1000)*10^12*'EPA to IEA Scaling'!$E$13</f>
        <v>906409197.24536443</v>
      </c>
      <c r="O1143" s="183">
        <f>L1143/About!$B$144</f>
        <v>15.648654089410547</v>
      </c>
      <c r="P1143" s="174"/>
    </row>
    <row r="1144" spans="2:16" x14ac:dyDescent="0.45">
      <c r="B1144" s="118" t="s">
        <v>258</v>
      </c>
      <c r="C1144" s="118" t="s">
        <v>777</v>
      </c>
      <c r="D1144" s="118" t="s">
        <v>985</v>
      </c>
      <c r="E1144" s="118" t="s">
        <v>994</v>
      </c>
      <c r="F1144" s="118" t="s">
        <v>987</v>
      </c>
      <c r="G1144" s="118" t="s">
        <v>988</v>
      </c>
      <c r="H1144" s="118" t="s">
        <v>1004</v>
      </c>
      <c r="I1144" s="118">
        <v>0.33000001311302102</v>
      </c>
      <c r="J1144" s="118">
        <v>0.33000001311302102</v>
      </c>
      <c r="K1144" s="118">
        <v>1.21000003814697</v>
      </c>
      <c r="L1144" s="181">
        <f>(K1144+'NPV Calcs'!$D$13)*About!$B$135</f>
        <v>8.326286485906671</v>
      </c>
      <c r="M1144" s="95" t="str">
        <f>INDEX('IEA Tech to Policy Mapping'!$B$2:$B$13,MATCH($H1144,'IEA Tech to Policy Mapping'!$A$2:$A$13,0))</f>
        <v>ngps - production methane destruction</v>
      </c>
      <c r="N1144" s="182">
        <f>(J1144*About!$A$132/1000)*10^12*'EPA to IEA Scaling'!$E$13</f>
        <v>7477876341.5618954</v>
      </c>
      <c r="O1144" s="183">
        <f>L1144/About!$B$144</f>
        <v>15.665550589132387</v>
      </c>
      <c r="P1144" s="174"/>
    </row>
    <row r="1145" spans="2:16" x14ac:dyDescent="0.45">
      <c r="B1145" s="118" t="s">
        <v>330</v>
      </c>
      <c r="C1145" s="118" t="s">
        <v>777</v>
      </c>
      <c r="D1145" s="118" t="s">
        <v>985</v>
      </c>
      <c r="E1145" s="118" t="s">
        <v>994</v>
      </c>
      <c r="F1145" s="118" t="s">
        <v>987</v>
      </c>
      <c r="G1145" s="118" t="s">
        <v>988</v>
      </c>
      <c r="H1145" s="118" t="s">
        <v>1004</v>
      </c>
      <c r="I1145" s="118">
        <v>5.9999998658895402E-2</v>
      </c>
      <c r="J1145" s="118">
        <v>5.9999998658895402E-2</v>
      </c>
      <c r="K1145" s="118">
        <v>1.21000003814697</v>
      </c>
      <c r="L1145" s="181">
        <f>(K1145+'NPV Calcs'!$D$13)*About!$B$135</f>
        <v>8.326286485906671</v>
      </c>
      <c r="M1145" s="95" t="str">
        <f>INDEX('IEA Tech to Policy Mapping'!$B$2:$B$13,MATCH($H1145,'IEA Tech to Policy Mapping'!$A$2:$A$13,0))</f>
        <v>ngps - production methane destruction</v>
      </c>
      <c r="N1145" s="182">
        <f>(J1145*About!$A$132/1000)*10^12*'EPA to IEA Scaling'!$E$13</f>
        <v>1359613795.8680458</v>
      </c>
      <c r="O1145" s="183">
        <f>L1145/About!$B$144</f>
        <v>15.665550589132387</v>
      </c>
      <c r="P1145" s="174"/>
    </row>
    <row r="1146" spans="2:16" x14ac:dyDescent="0.45">
      <c r="B1146" s="118" t="s">
        <v>330</v>
      </c>
      <c r="C1146" s="118" t="s">
        <v>777</v>
      </c>
      <c r="D1146" s="118" t="s">
        <v>962</v>
      </c>
      <c r="E1146" s="118" t="s">
        <v>999</v>
      </c>
      <c r="F1146" s="118" t="s">
        <v>987</v>
      </c>
      <c r="G1146" s="118" t="s">
        <v>988</v>
      </c>
      <c r="H1146" s="118" t="s">
        <v>1004</v>
      </c>
      <c r="I1146" s="118">
        <v>1.04999995231628</v>
      </c>
      <c r="J1146" s="118">
        <v>1.04999995231628</v>
      </c>
      <c r="K1146" s="118">
        <v>1.21000003814697</v>
      </c>
      <c r="L1146" s="181">
        <f>(K1146+'NPV Calcs'!$D$13)*About!$B$135</f>
        <v>8.326286485906671</v>
      </c>
      <c r="M1146" s="95" t="str">
        <f>INDEX('IEA Tech to Policy Mapping'!$B$2:$B$13,MATCH($H1146,'IEA Tech to Policy Mapping'!$A$2:$A$13,0))</f>
        <v>ngps - production methane destruction</v>
      </c>
      <c r="N1146" s="182">
        <f>(J1146*About!$A$132/1000)*10^12*'EPA to IEA Scaling'!$E$13</f>
        <v>23793240878.987152</v>
      </c>
      <c r="O1146" s="183">
        <f>L1146/About!$B$144</f>
        <v>15.665550589132387</v>
      </c>
      <c r="P1146" s="174"/>
    </row>
    <row r="1147" spans="2:16" x14ac:dyDescent="0.45">
      <c r="B1147" s="118" t="s">
        <v>258</v>
      </c>
      <c r="C1147" s="118" t="s">
        <v>777</v>
      </c>
      <c r="D1147" s="118" t="s">
        <v>962</v>
      </c>
      <c r="E1147" s="118" t="s">
        <v>999</v>
      </c>
      <c r="F1147" s="118" t="s">
        <v>987</v>
      </c>
      <c r="G1147" s="118" t="s">
        <v>988</v>
      </c>
      <c r="H1147" s="118" t="s">
        <v>1004</v>
      </c>
      <c r="I1147" s="118">
        <v>7.9999998211860601E-2</v>
      </c>
      <c r="J1147" s="118">
        <v>7.9999998211860601E-2</v>
      </c>
      <c r="K1147" s="118">
        <v>1.21000003814697</v>
      </c>
      <c r="L1147" s="181">
        <f>(K1147+'NPV Calcs'!$D$13)*About!$B$135</f>
        <v>8.326286485906671</v>
      </c>
      <c r="M1147" s="95" t="str">
        <f>INDEX('IEA Tech to Policy Mapping'!$B$2:$B$13,MATCH($H1147,'IEA Tech to Policy Mapping'!$A$2:$A$13,0))</f>
        <v>ngps - production methane destruction</v>
      </c>
      <c r="N1147" s="182">
        <f>(J1147*About!$A$132/1000)*10^12*'EPA to IEA Scaling'!$E$13</f>
        <v>1812818394.4907289</v>
      </c>
      <c r="O1147" s="183">
        <f>L1147/About!$B$144</f>
        <v>15.665550589132387</v>
      </c>
      <c r="P1147" s="174"/>
    </row>
    <row r="1148" spans="2:16" x14ac:dyDescent="0.45">
      <c r="B1148" s="118" t="s">
        <v>168</v>
      </c>
      <c r="C1148" s="118" t="s">
        <v>777</v>
      </c>
      <c r="D1148" s="118" t="s">
        <v>962</v>
      </c>
      <c r="E1148" s="118" t="s">
        <v>999</v>
      </c>
      <c r="F1148" s="118" t="s">
        <v>987</v>
      </c>
      <c r="G1148" s="118" t="s">
        <v>1000</v>
      </c>
      <c r="H1148" s="118" t="s">
        <v>1001</v>
      </c>
      <c r="I1148" s="118">
        <v>0.34999999403953502</v>
      </c>
      <c r="J1148" s="118">
        <v>0.30000001192092801</v>
      </c>
      <c r="K1148" s="118">
        <v>1.21000003814697</v>
      </c>
      <c r="L1148" s="181">
        <f>(K1148+'NPV Calcs'!$D$13)*About!$B$135</f>
        <v>8.326286485906671</v>
      </c>
      <c r="M1148" s="95" t="str">
        <f>INDEX('IEA Tech to Policy Mapping'!$B$2:$B$13,MATCH($H1148,'IEA Tech to Policy Mapping'!$A$2:$A$13,0))</f>
        <v>ngps - T&amp;D methane capture</v>
      </c>
      <c r="N1148" s="182">
        <f>(J1148*About!$A$132/1000)*10^12*'EPA to IEA Scaling'!$E$13</f>
        <v>6798069401.4199009</v>
      </c>
      <c r="O1148" s="183">
        <f>L1148/About!$B$144</f>
        <v>15.665550589132387</v>
      </c>
      <c r="P1148" s="174"/>
    </row>
    <row r="1149" spans="2:16" x14ac:dyDescent="0.45">
      <c r="B1149" s="118" t="s">
        <v>168</v>
      </c>
      <c r="C1149" s="118" t="s">
        <v>777</v>
      </c>
      <c r="D1149" s="118" t="s">
        <v>985</v>
      </c>
      <c r="E1149" s="118" t="s">
        <v>994</v>
      </c>
      <c r="F1149" s="118" t="s">
        <v>987</v>
      </c>
      <c r="G1149" s="118" t="s">
        <v>1000</v>
      </c>
      <c r="H1149" s="118" t="s">
        <v>1001</v>
      </c>
      <c r="I1149" s="118">
        <v>9.9999997764825804E-3</v>
      </c>
      <c r="J1149" s="118">
        <v>9.9999997764825804E-3</v>
      </c>
      <c r="K1149" s="118">
        <v>1.21000003814697</v>
      </c>
      <c r="L1149" s="181">
        <f>(K1149+'NPV Calcs'!$D$13)*About!$B$135</f>
        <v>8.326286485906671</v>
      </c>
      <c r="M1149" s="95" t="str">
        <f>INDEX('IEA Tech to Policy Mapping'!$B$2:$B$13,MATCH($H1149,'IEA Tech to Policy Mapping'!$A$2:$A$13,0))</f>
        <v>ngps - T&amp;D methane capture</v>
      </c>
      <c r="N1149" s="182">
        <f>(J1149*About!$A$132/1000)*10^12*'EPA to IEA Scaling'!$E$13</f>
        <v>226602299.31134129</v>
      </c>
      <c r="O1149" s="183">
        <f>L1149/About!$B$144</f>
        <v>15.665550589132387</v>
      </c>
      <c r="P1149" s="174"/>
    </row>
    <row r="1150" spans="2:16" x14ac:dyDescent="0.45">
      <c r="B1150" s="118" t="s">
        <v>334</v>
      </c>
      <c r="C1150" s="118" t="s">
        <v>777</v>
      </c>
      <c r="D1150" s="118" t="s">
        <v>962</v>
      </c>
      <c r="E1150" s="118" t="s">
        <v>999</v>
      </c>
      <c r="F1150" s="118" t="s">
        <v>987</v>
      </c>
      <c r="G1150" s="118" t="s">
        <v>1000</v>
      </c>
      <c r="H1150" s="118" t="s">
        <v>1001</v>
      </c>
      <c r="I1150" s="118">
        <v>3.7899999618530198</v>
      </c>
      <c r="J1150" s="118">
        <v>3.2300000190734801</v>
      </c>
      <c r="K1150" s="118">
        <v>1.21000003814697</v>
      </c>
      <c r="L1150" s="181">
        <f>(K1150+'NPV Calcs'!$D$13)*About!$B$135</f>
        <v>8.326286485906671</v>
      </c>
      <c r="M1150" s="95" t="str">
        <f>INDEX('IEA Tech to Policy Mapping'!$B$2:$B$13,MATCH($H1150,'IEA Tech to Policy Mapping'!$A$2:$A$13,0))</f>
        <v>ngps - T&amp;D methane capture</v>
      </c>
      <c r="N1150" s="182">
        <f>(J1150*About!$A$132/1000)*10^12*'EPA to IEA Scaling'!$E$13</f>
        <v>73192544745.753555</v>
      </c>
      <c r="O1150" s="183">
        <f>L1150/About!$B$144</f>
        <v>15.665550589132387</v>
      </c>
      <c r="P1150" s="174"/>
    </row>
    <row r="1151" spans="2:16" x14ac:dyDescent="0.45">
      <c r="B1151" s="118" t="s">
        <v>334</v>
      </c>
      <c r="C1151" s="118" t="s">
        <v>777</v>
      </c>
      <c r="D1151" s="118" t="s">
        <v>985</v>
      </c>
      <c r="E1151" s="118" t="s">
        <v>994</v>
      </c>
      <c r="F1151" s="118" t="s">
        <v>987</v>
      </c>
      <c r="G1151" s="118" t="s">
        <v>1000</v>
      </c>
      <c r="H1151" s="118" t="s">
        <v>1001</v>
      </c>
      <c r="I1151" s="118">
        <v>1.2799999713897701</v>
      </c>
      <c r="J1151" s="118">
        <v>1.0900000333786</v>
      </c>
      <c r="K1151" s="118">
        <v>1.21000003814697</v>
      </c>
      <c r="L1151" s="181">
        <f>(K1151+'NPV Calcs'!$D$13)*About!$B$135</f>
        <v>8.326286485906671</v>
      </c>
      <c r="M1151" s="95" t="str">
        <f>INDEX('IEA Tech to Policy Mapping'!$B$2:$B$13,MATCH($H1151,'IEA Tech to Policy Mapping'!$A$2:$A$13,0))</f>
        <v>ngps - T&amp;D methane capture</v>
      </c>
      <c r="N1151" s="182">
        <f>(J1151*About!$A$132/1000)*10^12*'EPA to IEA Scaling'!$E$13</f>
        <v>24699651933.383194</v>
      </c>
      <c r="O1151" s="183">
        <f>L1151/About!$B$144</f>
        <v>15.665550589132387</v>
      </c>
      <c r="P1151" s="174"/>
    </row>
    <row r="1152" spans="2:16" x14ac:dyDescent="0.45">
      <c r="B1152" s="118" t="s">
        <v>334</v>
      </c>
      <c r="C1152" s="118" t="s">
        <v>777</v>
      </c>
      <c r="D1152" s="118" t="s">
        <v>985</v>
      </c>
      <c r="E1152" s="118" t="s">
        <v>986</v>
      </c>
      <c r="F1152" s="118" t="s">
        <v>987</v>
      </c>
      <c r="G1152" s="118" t="s">
        <v>988</v>
      </c>
      <c r="H1152" s="118" t="s">
        <v>1003</v>
      </c>
      <c r="I1152" s="118">
        <v>0.20000000298023199</v>
      </c>
      <c r="J1152" s="118">
        <v>0.20000000298023199</v>
      </c>
      <c r="K1152" s="118">
        <v>1.2200000286102199</v>
      </c>
      <c r="L1152" s="181">
        <f>(K1152+'NPV Calcs'!$D$13)*About!$B$135</f>
        <v>8.3352670254984673</v>
      </c>
      <c r="M1152" s="95" t="str">
        <f>INDEX('IEA Tech to Policy Mapping'!$B$2:$B$13,MATCH($H1152,'IEA Tech to Policy Mapping'!$A$2:$A$13,0))</f>
        <v>ngps - T&amp;D methane capture</v>
      </c>
      <c r="N1152" s="182">
        <f>(J1152*About!$A$132/1000)*10^12*'EPA to IEA Scaling'!$E$13</f>
        <v>4532046155.0586929</v>
      </c>
      <c r="O1152" s="183">
        <f>L1152/About!$B$144</f>
        <v>15.682447088854216</v>
      </c>
      <c r="P1152" s="174"/>
    </row>
    <row r="1153" spans="2:16" x14ac:dyDescent="0.45">
      <c r="B1153" s="118" t="s">
        <v>168</v>
      </c>
      <c r="C1153" s="118" t="s">
        <v>777</v>
      </c>
      <c r="D1153" s="118" t="s">
        <v>985</v>
      </c>
      <c r="E1153" s="118" t="s">
        <v>986</v>
      </c>
      <c r="F1153" s="118" t="s">
        <v>987</v>
      </c>
      <c r="G1153" s="118" t="s">
        <v>988</v>
      </c>
      <c r="H1153" s="118" t="s">
        <v>1003</v>
      </c>
      <c r="I1153" s="118">
        <v>0.66000002622604304</v>
      </c>
      <c r="J1153" s="118">
        <v>0.66000002622604304</v>
      </c>
      <c r="K1153" s="118">
        <v>1.2200000286102199</v>
      </c>
      <c r="L1153" s="181">
        <f>(K1153+'NPV Calcs'!$D$13)*About!$B$135</f>
        <v>8.3352670254984673</v>
      </c>
      <c r="M1153" s="95" t="str">
        <f>INDEX('IEA Tech to Policy Mapping'!$B$2:$B$13,MATCH($H1153,'IEA Tech to Policy Mapping'!$A$2:$A$13,0))</f>
        <v>ngps - T&amp;D methane capture</v>
      </c>
      <c r="N1153" s="182">
        <f>(J1153*About!$A$132/1000)*10^12*'EPA to IEA Scaling'!$E$13</f>
        <v>14955752683.123814</v>
      </c>
      <c r="O1153" s="183">
        <f>L1153/About!$B$144</f>
        <v>15.682447088854216</v>
      </c>
      <c r="P1153" s="174"/>
    </row>
    <row r="1154" spans="2:16" x14ac:dyDescent="0.45">
      <c r="B1154" s="118" t="s">
        <v>263</v>
      </c>
      <c r="C1154" s="118" t="s">
        <v>777</v>
      </c>
      <c r="D1154" s="118" t="s">
        <v>985</v>
      </c>
      <c r="E1154" s="118" t="s">
        <v>986</v>
      </c>
      <c r="F1154" s="118" t="s">
        <v>987</v>
      </c>
      <c r="G1154" s="118" t="s">
        <v>988</v>
      </c>
      <c r="H1154" s="118" t="s">
        <v>1003</v>
      </c>
      <c r="I1154" s="118">
        <v>0.68000000715255704</v>
      </c>
      <c r="J1154" s="118">
        <v>0.68000000715255704</v>
      </c>
      <c r="K1154" s="118">
        <v>1.2300000190734801</v>
      </c>
      <c r="L1154" s="181">
        <f>(K1154+'NPV Calcs'!$D$13)*About!$B$135</f>
        <v>8.344247565090269</v>
      </c>
      <c r="M1154" s="95" t="str">
        <f>INDEX('IEA Tech to Policy Mapping'!$B$2:$B$13,MATCH($H1154,'IEA Tech to Policy Mapping'!$A$2:$A$13,0))</f>
        <v>ngps - T&amp;D methane capture</v>
      </c>
      <c r="N1154" s="182">
        <f>(J1154*About!$A$132/1000)*10^12*'EPA to IEA Scaling'!$E$13</f>
        <v>15408956859.666819</v>
      </c>
      <c r="O1154" s="183">
        <f>L1154/About!$B$144</f>
        <v>15.699343588576054</v>
      </c>
      <c r="P1154" s="174"/>
    </row>
    <row r="1155" spans="2:16" x14ac:dyDescent="0.45">
      <c r="B1155" s="118" t="s">
        <v>1057</v>
      </c>
      <c r="C1155" s="118" t="s">
        <v>777</v>
      </c>
      <c r="D1155" s="118" t="s">
        <v>985</v>
      </c>
      <c r="E1155" s="118" t="s">
        <v>986</v>
      </c>
      <c r="F1155" s="118" t="s">
        <v>987</v>
      </c>
      <c r="G1155" s="118" t="s">
        <v>988</v>
      </c>
      <c r="H1155" s="118" t="s">
        <v>1003</v>
      </c>
      <c r="I1155" s="118">
        <v>0.38999998569488498</v>
      </c>
      <c r="J1155" s="118">
        <v>0.38999998569488498</v>
      </c>
      <c r="K1155" s="118">
        <v>1.2300000190734801</v>
      </c>
      <c r="L1155" s="181">
        <f>(K1155+'NPV Calcs'!$D$13)*About!$B$135</f>
        <v>8.344247565090269</v>
      </c>
      <c r="M1155" s="95" t="str">
        <f>INDEX('IEA Tech to Policy Mapping'!$B$2:$B$13,MATCH($H1155,'IEA Tech to Policy Mapping'!$A$2:$A$13,0))</f>
        <v>ngps - T&amp;D methane capture</v>
      </c>
      <c r="N1155" s="182">
        <f>(J1155*About!$A$132/1000)*10^12*'EPA to IEA Scaling'!$E$13</f>
        <v>8837489546.5184021</v>
      </c>
      <c r="O1155" s="183">
        <f>L1155/About!$B$144</f>
        <v>15.699343588576054</v>
      </c>
      <c r="P1155" s="174"/>
    </row>
    <row r="1156" spans="2:16" x14ac:dyDescent="0.45">
      <c r="B1156" s="118" t="s">
        <v>1058</v>
      </c>
      <c r="C1156" s="118" t="s">
        <v>777</v>
      </c>
      <c r="D1156" s="118" t="s">
        <v>985</v>
      </c>
      <c r="E1156" s="118" t="s">
        <v>986</v>
      </c>
      <c r="F1156" s="118" t="s">
        <v>987</v>
      </c>
      <c r="G1156" s="118" t="s">
        <v>988</v>
      </c>
      <c r="H1156" s="118" t="s">
        <v>1003</v>
      </c>
      <c r="I1156" s="118">
        <v>0.18999999761581399</v>
      </c>
      <c r="J1156" s="118">
        <v>0.18999999761581399</v>
      </c>
      <c r="K1156" s="118">
        <v>1.2300000190734801</v>
      </c>
      <c r="L1156" s="181">
        <f>(K1156+'NPV Calcs'!$D$13)*About!$B$135</f>
        <v>8.344247565090269</v>
      </c>
      <c r="M1156" s="95" t="str">
        <f>INDEX('IEA Tech to Policy Mapping'!$B$2:$B$13,MATCH($H1156,'IEA Tech to Policy Mapping'!$A$2:$A$13,0))</f>
        <v>ngps - T&amp;D methane capture</v>
      </c>
      <c r="N1156" s="182">
        <f>(J1156*About!$A$132/1000)*10^12*'EPA to IEA Scaling'!$E$13</f>
        <v>4305443729.1234484</v>
      </c>
      <c r="O1156" s="183">
        <f>L1156/About!$B$144</f>
        <v>15.699343588576054</v>
      </c>
      <c r="P1156" s="174"/>
    </row>
    <row r="1157" spans="2:16" x14ac:dyDescent="0.45">
      <c r="B1157" s="118" t="s">
        <v>1057</v>
      </c>
      <c r="C1157" s="118" t="s">
        <v>777</v>
      </c>
      <c r="D1157" s="118" t="s">
        <v>962</v>
      </c>
      <c r="E1157" s="118" t="s">
        <v>999</v>
      </c>
      <c r="F1157" s="118" t="s">
        <v>987</v>
      </c>
      <c r="G1157" s="118" t="s">
        <v>1000</v>
      </c>
      <c r="H1157" s="118" t="s">
        <v>1001</v>
      </c>
      <c r="I1157" s="118">
        <v>0.51999998092651301</v>
      </c>
      <c r="J1157" s="118">
        <v>0.44999998807907099</v>
      </c>
      <c r="K1157" s="118">
        <v>1.2300000190734801</v>
      </c>
      <c r="L1157" s="181">
        <f>(K1157+'NPV Calcs'!$D$13)*About!$B$135</f>
        <v>8.344247565090269</v>
      </c>
      <c r="M1157" s="95" t="str">
        <f>INDEX('IEA Tech to Policy Mapping'!$B$2:$B$13,MATCH($H1157,'IEA Tech to Policy Mapping'!$A$2:$A$13,0))</f>
        <v>ngps - T&amp;D methane capture</v>
      </c>
      <c r="N1157" s="182">
        <f>(J1157*About!$A$132/1000)*10^12*'EPA to IEA Scaling'!$E$13</f>
        <v>10197103426.802389</v>
      </c>
      <c r="O1157" s="183">
        <f>L1157/About!$B$144</f>
        <v>15.699343588576054</v>
      </c>
      <c r="P1157" s="174"/>
    </row>
    <row r="1158" spans="2:16" x14ac:dyDescent="0.45">
      <c r="B1158" s="118" t="s">
        <v>1058</v>
      </c>
      <c r="C1158" s="118" t="s">
        <v>777</v>
      </c>
      <c r="D1158" s="118" t="s">
        <v>962</v>
      </c>
      <c r="E1158" s="118" t="s">
        <v>999</v>
      </c>
      <c r="F1158" s="118" t="s">
        <v>987</v>
      </c>
      <c r="G1158" s="118" t="s">
        <v>1000</v>
      </c>
      <c r="H1158" s="118" t="s">
        <v>1001</v>
      </c>
      <c r="I1158" s="118">
        <v>7.0000000298023196E-2</v>
      </c>
      <c r="J1158" s="118">
        <v>5.9999998658895402E-2</v>
      </c>
      <c r="K1158" s="118">
        <v>1.2300000190734801</v>
      </c>
      <c r="L1158" s="181">
        <f>(K1158+'NPV Calcs'!$D$13)*About!$B$135</f>
        <v>8.344247565090269</v>
      </c>
      <c r="M1158" s="95" t="str">
        <f>INDEX('IEA Tech to Policy Mapping'!$B$2:$B$13,MATCH($H1158,'IEA Tech to Policy Mapping'!$A$2:$A$13,0))</f>
        <v>ngps - T&amp;D methane capture</v>
      </c>
      <c r="N1158" s="182">
        <f>(J1158*About!$A$132/1000)*10^12*'EPA to IEA Scaling'!$E$13</f>
        <v>1359613795.8680458</v>
      </c>
      <c r="O1158" s="183">
        <f>L1158/About!$B$144</f>
        <v>15.699343588576054</v>
      </c>
      <c r="P1158" s="174"/>
    </row>
    <row r="1159" spans="2:16" x14ac:dyDescent="0.45">
      <c r="B1159" s="118" t="s">
        <v>263</v>
      </c>
      <c r="C1159" s="118" t="s">
        <v>777</v>
      </c>
      <c r="D1159" s="118" t="s">
        <v>962</v>
      </c>
      <c r="E1159" s="118" t="s">
        <v>999</v>
      </c>
      <c r="F1159" s="118" t="s">
        <v>987</v>
      </c>
      <c r="G1159" s="118" t="s">
        <v>1000</v>
      </c>
      <c r="H1159" s="118" t="s">
        <v>1001</v>
      </c>
      <c r="I1159" s="118">
        <v>0.17000000178813901</v>
      </c>
      <c r="J1159" s="118">
        <v>0.15000000596046401</v>
      </c>
      <c r="K1159" s="118">
        <v>1.2300000190734801</v>
      </c>
      <c r="L1159" s="181">
        <f>(K1159+'NPV Calcs'!$D$13)*About!$B$135</f>
        <v>8.344247565090269</v>
      </c>
      <c r="M1159" s="95" t="str">
        <f>INDEX('IEA Tech to Policy Mapping'!$B$2:$B$13,MATCH($H1159,'IEA Tech to Policy Mapping'!$A$2:$A$13,0))</f>
        <v>ngps - T&amp;D methane capture</v>
      </c>
      <c r="N1159" s="182">
        <f>(J1159*About!$A$132/1000)*10^12*'EPA to IEA Scaling'!$E$13</f>
        <v>3399034700.7099504</v>
      </c>
      <c r="O1159" s="183">
        <f>L1159/About!$B$144</f>
        <v>15.699343588576054</v>
      </c>
      <c r="P1159" s="174"/>
    </row>
    <row r="1160" spans="2:16" x14ac:dyDescent="0.45">
      <c r="B1160" s="118" t="s">
        <v>263</v>
      </c>
      <c r="C1160" s="118" t="s">
        <v>777</v>
      </c>
      <c r="D1160" s="118" t="s">
        <v>985</v>
      </c>
      <c r="E1160" s="118" t="s">
        <v>994</v>
      </c>
      <c r="F1160" s="118" t="s">
        <v>987</v>
      </c>
      <c r="G1160" s="118" t="s">
        <v>1000</v>
      </c>
      <c r="H1160" s="118" t="s">
        <v>1001</v>
      </c>
      <c r="I1160" s="118">
        <v>3.9999999105930301E-2</v>
      </c>
      <c r="J1160" s="118">
        <v>2.9999999329447701E-2</v>
      </c>
      <c r="K1160" s="118">
        <v>1.2300000190734801</v>
      </c>
      <c r="L1160" s="181">
        <f>(K1160+'NPV Calcs'!$D$13)*About!$B$135</f>
        <v>8.344247565090269</v>
      </c>
      <c r="M1160" s="95" t="str">
        <f>INDEX('IEA Tech to Policy Mapping'!$B$2:$B$13,MATCH($H1160,'IEA Tech to Policy Mapping'!$A$2:$A$13,0))</f>
        <v>ngps - T&amp;D methane capture</v>
      </c>
      <c r="N1160" s="182">
        <f>(J1160*About!$A$132/1000)*10^12*'EPA to IEA Scaling'!$E$13</f>
        <v>679806897.9340229</v>
      </c>
      <c r="O1160" s="183">
        <f>L1160/About!$B$144</f>
        <v>15.699343588576054</v>
      </c>
      <c r="P1160" s="174"/>
    </row>
    <row r="1161" spans="2:16" x14ac:dyDescent="0.45">
      <c r="B1161" s="118" t="s">
        <v>1057</v>
      </c>
      <c r="C1161" s="118" t="s">
        <v>777</v>
      </c>
      <c r="D1161" s="118" t="s">
        <v>985</v>
      </c>
      <c r="E1161" s="118" t="s">
        <v>994</v>
      </c>
      <c r="F1161" s="118" t="s">
        <v>987</v>
      </c>
      <c r="G1161" s="118" t="s">
        <v>1000</v>
      </c>
      <c r="H1161" s="118" t="s">
        <v>1001</v>
      </c>
      <c r="I1161" s="118">
        <v>9.9999997764825804E-3</v>
      </c>
      <c r="J1161" s="118">
        <v>9.9999997764825804E-3</v>
      </c>
      <c r="K1161" s="118">
        <v>1.2300000190734801</v>
      </c>
      <c r="L1161" s="181">
        <f>(K1161+'NPV Calcs'!$D$13)*About!$B$135</f>
        <v>8.344247565090269</v>
      </c>
      <c r="M1161" s="95" t="str">
        <f>INDEX('IEA Tech to Policy Mapping'!$B$2:$B$13,MATCH($H1161,'IEA Tech to Policy Mapping'!$A$2:$A$13,0))</f>
        <v>ngps - T&amp;D methane capture</v>
      </c>
      <c r="N1161" s="182">
        <f>(J1161*About!$A$132/1000)*10^12*'EPA to IEA Scaling'!$E$13</f>
        <v>226602299.31134129</v>
      </c>
      <c r="O1161" s="183">
        <f>L1161/About!$B$144</f>
        <v>15.699343588576054</v>
      </c>
      <c r="P1161" s="174"/>
    </row>
    <row r="1162" spans="2:16" x14ac:dyDescent="0.45">
      <c r="B1162" s="118" t="s">
        <v>243</v>
      </c>
      <c r="C1162" s="118" t="s">
        <v>777</v>
      </c>
      <c r="D1162" s="118" t="s">
        <v>985</v>
      </c>
      <c r="E1162" s="118" t="s">
        <v>1007</v>
      </c>
      <c r="F1162" s="118" t="s">
        <v>997</v>
      </c>
      <c r="G1162" s="118" t="s">
        <v>988</v>
      </c>
      <c r="H1162" s="118" t="s">
        <v>1003</v>
      </c>
      <c r="I1162" s="118">
        <v>1.9999999552965102E-2</v>
      </c>
      <c r="J1162" s="118">
        <v>1.9999999552965102E-2</v>
      </c>
      <c r="K1162" s="118">
        <v>1.25999999046325</v>
      </c>
      <c r="L1162" s="181">
        <f>(K1162+'NPV Calcs'!$D$13)*About!$B$135</f>
        <v>8.3711891838656722</v>
      </c>
      <c r="M1162" s="95" t="str">
        <f>INDEX('IEA Tech to Policy Mapping'!$B$2:$B$13,MATCH($H1162,'IEA Tech to Policy Mapping'!$A$2:$A$13,0))</f>
        <v>ngps - T&amp;D methane capture</v>
      </c>
      <c r="N1162" s="182">
        <f>(J1162*About!$A$132/1000)*10^12*'EPA to IEA Scaling'!$E$13</f>
        <v>453204598.62268114</v>
      </c>
      <c r="O1162" s="183">
        <f>L1162/About!$B$144</f>
        <v>15.750033087741569</v>
      </c>
      <c r="P1162" s="174"/>
    </row>
    <row r="1163" spans="2:16" x14ac:dyDescent="0.45">
      <c r="B1163" s="118" t="s">
        <v>1059</v>
      </c>
      <c r="C1163" s="118" t="s">
        <v>777</v>
      </c>
      <c r="D1163" s="118" t="s">
        <v>962</v>
      </c>
      <c r="E1163" s="118" t="s">
        <v>996</v>
      </c>
      <c r="F1163" s="118" t="s">
        <v>997</v>
      </c>
      <c r="G1163" s="118" t="s">
        <v>1000</v>
      </c>
      <c r="H1163" s="118" t="s">
        <v>1008</v>
      </c>
      <c r="I1163" s="118">
        <v>11.170000076293899</v>
      </c>
      <c r="J1163" s="118">
        <v>9.5</v>
      </c>
      <c r="K1163" s="118">
        <v>1.29999995231628</v>
      </c>
      <c r="L1163" s="181">
        <f>(K1163+'NPV Calcs'!$D$13)*About!$B$135</f>
        <v>8.4071113422328771</v>
      </c>
      <c r="M1163" s="95" t="str">
        <f>INDEX('IEA Tech to Policy Mapping'!$B$2:$B$13,MATCH($H1163,'IEA Tech to Policy Mapping'!$A$2:$A$13,0))</f>
        <v>ngps - T&amp;D methane capture</v>
      </c>
      <c r="N1163" s="182">
        <f>(J1163*About!$A$132/1000)*10^12*'EPA to IEA Scaling'!$E$13</f>
        <v>215272189157.48264</v>
      </c>
      <c r="O1163" s="183">
        <f>L1163/About!$B$144</f>
        <v>15.817619086628923</v>
      </c>
      <c r="P1163" s="174"/>
    </row>
    <row r="1164" spans="2:16" x14ac:dyDescent="0.45">
      <c r="B1164" s="118" t="s">
        <v>1059</v>
      </c>
      <c r="C1164" s="118" t="s">
        <v>777</v>
      </c>
      <c r="D1164" s="118" t="s">
        <v>985</v>
      </c>
      <c r="E1164" s="118" t="s">
        <v>1007</v>
      </c>
      <c r="F1164" s="118" t="s">
        <v>997</v>
      </c>
      <c r="G1164" s="118" t="s">
        <v>1000</v>
      </c>
      <c r="H1164" s="118" t="s">
        <v>1008</v>
      </c>
      <c r="I1164" s="118">
        <v>2.9999999329447701E-2</v>
      </c>
      <c r="J1164" s="118">
        <v>2.9999999329447701E-2</v>
      </c>
      <c r="K1164" s="118">
        <v>1.29999995231628</v>
      </c>
      <c r="L1164" s="181">
        <f>(K1164+'NPV Calcs'!$D$13)*About!$B$135</f>
        <v>8.4071113422328771</v>
      </c>
      <c r="M1164" s="95" t="str">
        <f>INDEX('IEA Tech to Policy Mapping'!$B$2:$B$13,MATCH($H1164,'IEA Tech to Policy Mapping'!$A$2:$A$13,0))</f>
        <v>ngps - T&amp;D methane capture</v>
      </c>
      <c r="N1164" s="182">
        <f>(J1164*About!$A$132/1000)*10^12*'EPA to IEA Scaling'!$E$13</f>
        <v>679806897.9340229</v>
      </c>
      <c r="O1164" s="183">
        <f>L1164/About!$B$144</f>
        <v>15.817619086628923</v>
      </c>
      <c r="P1164" s="174"/>
    </row>
    <row r="1165" spans="2:16" x14ac:dyDescent="0.45">
      <c r="B1165" s="118" t="s">
        <v>102</v>
      </c>
      <c r="C1165" s="118" t="s">
        <v>777</v>
      </c>
      <c r="D1165" s="118" t="s">
        <v>962</v>
      </c>
      <c r="E1165" s="118" t="s">
        <v>996</v>
      </c>
      <c r="F1165" s="118" t="s">
        <v>997</v>
      </c>
      <c r="G1165" s="118" t="s">
        <v>1000</v>
      </c>
      <c r="H1165" s="118" t="s">
        <v>1008</v>
      </c>
      <c r="I1165" s="118">
        <v>1.6900000572204501</v>
      </c>
      <c r="J1165" s="118">
        <v>1.4400000572204501</v>
      </c>
      <c r="K1165" s="118">
        <v>1.3200000524520801</v>
      </c>
      <c r="L1165" s="181">
        <f>(K1165+'NPV Calcs'!$D$13)*About!$B$135</f>
        <v>8.4250725284729526</v>
      </c>
      <c r="M1165" s="95" t="str">
        <f>INDEX('IEA Tech to Policy Mapping'!$B$2:$B$13,MATCH($H1165,'IEA Tech to Policy Mapping'!$A$2:$A$13,0))</f>
        <v>ngps - T&amp;D methane capture</v>
      </c>
      <c r="N1165" s="182">
        <f>(J1165*About!$A$132/1000)*10^12*'EPA to IEA Scaling'!$E$13</f>
        <v>32630733126.81543</v>
      </c>
      <c r="O1165" s="183">
        <f>L1165/About!$B$144</f>
        <v>15.851412287494759</v>
      </c>
      <c r="P1165" s="174"/>
    </row>
    <row r="1166" spans="2:16" x14ac:dyDescent="0.45">
      <c r="B1166" s="118" t="s">
        <v>102</v>
      </c>
      <c r="C1166" s="118" t="s">
        <v>777</v>
      </c>
      <c r="D1166" s="118" t="s">
        <v>985</v>
      </c>
      <c r="E1166" s="118" t="s">
        <v>1007</v>
      </c>
      <c r="F1166" s="118" t="s">
        <v>997</v>
      </c>
      <c r="G1166" s="118" t="s">
        <v>1000</v>
      </c>
      <c r="H1166" s="118" t="s">
        <v>1008</v>
      </c>
      <c r="I1166" s="118">
        <v>1.9999999552965102E-2</v>
      </c>
      <c r="J1166" s="118">
        <v>9.9999997764825804E-3</v>
      </c>
      <c r="K1166" s="118">
        <v>1.3200000524520801</v>
      </c>
      <c r="L1166" s="181">
        <f>(K1166+'NPV Calcs'!$D$13)*About!$B$135</f>
        <v>8.4250725284729526</v>
      </c>
      <c r="M1166" s="95" t="str">
        <f>INDEX('IEA Tech to Policy Mapping'!$B$2:$B$13,MATCH($H1166,'IEA Tech to Policy Mapping'!$A$2:$A$13,0))</f>
        <v>ngps - T&amp;D methane capture</v>
      </c>
      <c r="N1166" s="182">
        <f>(J1166*About!$A$132/1000)*10^12*'EPA to IEA Scaling'!$E$13</f>
        <v>226602299.31134129</v>
      </c>
      <c r="O1166" s="183">
        <f>L1166/About!$B$144</f>
        <v>15.851412287494759</v>
      </c>
      <c r="P1166" s="174"/>
    </row>
    <row r="1167" spans="2:16" x14ac:dyDescent="0.45">
      <c r="B1167" s="118" t="s">
        <v>168</v>
      </c>
      <c r="C1167" s="118" t="s">
        <v>777</v>
      </c>
      <c r="D1167" s="118" t="s">
        <v>962</v>
      </c>
      <c r="E1167" s="118" t="s">
        <v>991</v>
      </c>
      <c r="F1167" s="118" t="s">
        <v>987</v>
      </c>
      <c r="G1167" s="118" t="s">
        <v>988</v>
      </c>
      <c r="H1167" s="118" t="s">
        <v>1006</v>
      </c>
      <c r="I1167" s="118">
        <v>0.87999999523162797</v>
      </c>
      <c r="J1167" s="118">
        <v>0.87999999523162797</v>
      </c>
      <c r="K1167" s="118">
        <v>1.33000004291534</v>
      </c>
      <c r="L1167" s="181">
        <f>(K1167+'NPV Calcs'!$D$13)*About!$B$135</f>
        <v>8.4340530680647561</v>
      </c>
      <c r="M1167" s="95" t="str">
        <f>INDEX('IEA Tech to Policy Mapping'!$B$2:$B$13,MATCH($H1167,'IEA Tech to Policy Mapping'!$A$2:$A$13,0))</f>
        <v>ngps - production methane capture</v>
      </c>
      <c r="N1167" s="182">
        <f>(J1167*About!$A$132/1000)*10^12*'EPA to IEA Scaling'!$E$13</f>
        <v>19941002677.061768</v>
      </c>
      <c r="O1167" s="183">
        <f>L1167/About!$B$144</f>
        <v>15.8683087872166</v>
      </c>
      <c r="P1167" s="174"/>
    </row>
    <row r="1168" spans="2:16" x14ac:dyDescent="0.45">
      <c r="B1168" s="118" t="s">
        <v>334</v>
      </c>
      <c r="C1168" s="118" t="s">
        <v>777</v>
      </c>
      <c r="D1168" s="118" t="s">
        <v>962</v>
      </c>
      <c r="E1168" s="118" t="s">
        <v>991</v>
      </c>
      <c r="F1168" s="118" t="s">
        <v>987</v>
      </c>
      <c r="G1168" s="118" t="s">
        <v>988</v>
      </c>
      <c r="H1168" s="118" t="s">
        <v>1006</v>
      </c>
      <c r="I1168" s="118">
        <v>5.9999998658895402E-2</v>
      </c>
      <c r="J1168" s="118">
        <v>5.9999998658895402E-2</v>
      </c>
      <c r="K1168" s="118">
        <v>1.33000004291534</v>
      </c>
      <c r="L1168" s="181">
        <f>(K1168+'NPV Calcs'!$D$13)*About!$B$135</f>
        <v>8.4340530680647561</v>
      </c>
      <c r="M1168" s="95" t="str">
        <f>INDEX('IEA Tech to Policy Mapping'!$B$2:$B$13,MATCH($H1168,'IEA Tech to Policy Mapping'!$A$2:$A$13,0))</f>
        <v>ngps - production methane capture</v>
      </c>
      <c r="N1168" s="182">
        <f>(J1168*About!$A$132/1000)*10^12*'EPA to IEA Scaling'!$E$13</f>
        <v>1359613795.8680458</v>
      </c>
      <c r="O1168" s="183">
        <f>L1168/About!$B$144</f>
        <v>15.8683087872166</v>
      </c>
      <c r="P1168" s="174"/>
    </row>
    <row r="1169" spans="2:16" x14ac:dyDescent="0.45">
      <c r="B1169" s="118" t="s">
        <v>334</v>
      </c>
      <c r="C1169" s="118" t="s">
        <v>777</v>
      </c>
      <c r="D1169" s="118" t="s">
        <v>962</v>
      </c>
      <c r="E1169" s="118" t="s">
        <v>993</v>
      </c>
      <c r="F1169" s="118" t="s">
        <v>987</v>
      </c>
      <c r="G1169" s="118" t="s">
        <v>988</v>
      </c>
      <c r="H1169" s="118" t="s">
        <v>1006</v>
      </c>
      <c r="I1169" s="118">
        <v>2.9999999329447701E-2</v>
      </c>
      <c r="J1169" s="118">
        <v>2.9999999329447701E-2</v>
      </c>
      <c r="K1169" s="118">
        <v>1.33000004291534</v>
      </c>
      <c r="L1169" s="181">
        <f>(K1169+'NPV Calcs'!$D$13)*About!$B$135</f>
        <v>8.4340530680647561</v>
      </c>
      <c r="M1169" s="95" t="str">
        <f>INDEX('IEA Tech to Policy Mapping'!$B$2:$B$13,MATCH($H1169,'IEA Tech to Policy Mapping'!$A$2:$A$13,0))</f>
        <v>ngps - production methane capture</v>
      </c>
      <c r="N1169" s="182">
        <f>(J1169*About!$A$132/1000)*10^12*'EPA to IEA Scaling'!$E$13</f>
        <v>679806897.9340229</v>
      </c>
      <c r="O1169" s="183">
        <f>L1169/About!$B$144</f>
        <v>15.8683087872166</v>
      </c>
      <c r="P1169" s="174"/>
    </row>
    <row r="1170" spans="2:16" x14ac:dyDescent="0.45">
      <c r="B1170" s="118" t="s">
        <v>263</v>
      </c>
      <c r="C1170" s="118" t="s">
        <v>777</v>
      </c>
      <c r="D1170" s="118" t="s">
        <v>962</v>
      </c>
      <c r="E1170" s="118" t="s">
        <v>991</v>
      </c>
      <c r="F1170" s="118" t="s">
        <v>987</v>
      </c>
      <c r="G1170" s="118" t="s">
        <v>988</v>
      </c>
      <c r="H1170" s="118" t="s">
        <v>1006</v>
      </c>
      <c r="I1170" s="118">
        <v>6.21000003814697</v>
      </c>
      <c r="J1170" s="118">
        <v>6.21000003814697</v>
      </c>
      <c r="K1170" s="118">
        <v>1.3400000333786</v>
      </c>
      <c r="L1170" s="181">
        <f>(K1170+'NPV Calcs'!$D$13)*About!$B$135</f>
        <v>8.4430336076565577</v>
      </c>
      <c r="M1170" s="95" t="str">
        <f>INDEX('IEA Tech to Policy Mapping'!$B$2:$B$13,MATCH($H1170,'IEA Tech to Policy Mapping'!$A$2:$A$13,0))</f>
        <v>ngps - production methane capture</v>
      </c>
      <c r="N1170" s="182">
        <f>(J1170*About!$A$132/1000)*10^12*'EPA to IEA Scaling'!$E$13</f>
        <v>140720031882.09988</v>
      </c>
      <c r="O1170" s="183">
        <f>L1170/About!$B$144</f>
        <v>15.88520528693844</v>
      </c>
      <c r="P1170" s="174"/>
    </row>
    <row r="1171" spans="2:16" x14ac:dyDescent="0.45">
      <c r="B1171" s="118" t="s">
        <v>1057</v>
      </c>
      <c r="C1171" s="118" t="s">
        <v>777</v>
      </c>
      <c r="D1171" s="118" t="s">
        <v>962</v>
      </c>
      <c r="E1171" s="118" t="s">
        <v>993</v>
      </c>
      <c r="F1171" s="118" t="s">
        <v>987</v>
      </c>
      <c r="G1171" s="118" t="s">
        <v>988</v>
      </c>
      <c r="H1171" s="118" t="s">
        <v>1006</v>
      </c>
      <c r="I1171" s="118">
        <v>0.10000000149011599</v>
      </c>
      <c r="J1171" s="118">
        <v>0.10000000149011599</v>
      </c>
      <c r="K1171" s="118">
        <v>1.3400000333786</v>
      </c>
      <c r="L1171" s="181">
        <f>(K1171+'NPV Calcs'!$D$13)*About!$B$135</f>
        <v>8.4430336076565577</v>
      </c>
      <c r="M1171" s="95" t="str">
        <f>INDEX('IEA Tech to Policy Mapping'!$B$2:$B$13,MATCH($H1171,'IEA Tech to Policy Mapping'!$A$2:$A$13,0))</f>
        <v>ngps - production methane capture</v>
      </c>
      <c r="N1171" s="182">
        <f>(J1171*About!$A$132/1000)*10^12*'EPA to IEA Scaling'!$E$13</f>
        <v>2266023077.5293465</v>
      </c>
      <c r="O1171" s="183">
        <f>L1171/About!$B$144</f>
        <v>15.88520528693844</v>
      </c>
      <c r="P1171" s="174"/>
    </row>
    <row r="1172" spans="2:16" x14ac:dyDescent="0.45">
      <c r="B1172" s="118" t="s">
        <v>1057</v>
      </c>
      <c r="C1172" s="118" t="s">
        <v>777</v>
      </c>
      <c r="D1172" s="118" t="s">
        <v>962</v>
      </c>
      <c r="E1172" s="118" t="s">
        <v>991</v>
      </c>
      <c r="F1172" s="118" t="s">
        <v>987</v>
      </c>
      <c r="G1172" s="118" t="s">
        <v>988</v>
      </c>
      <c r="H1172" s="118" t="s">
        <v>1006</v>
      </c>
      <c r="I1172" s="118">
        <v>1.40999996662139</v>
      </c>
      <c r="J1172" s="118">
        <v>1.40999996662139</v>
      </c>
      <c r="K1172" s="118">
        <v>1.3400000333786</v>
      </c>
      <c r="L1172" s="181">
        <f>(K1172+'NPV Calcs'!$D$13)*About!$B$135</f>
        <v>8.4430336076565577</v>
      </c>
      <c r="M1172" s="95" t="str">
        <f>INDEX('IEA Tech to Policy Mapping'!$B$2:$B$13,MATCH($H1172,'IEA Tech to Policy Mapping'!$A$2:$A$13,0))</f>
        <v>ngps - production methane capture</v>
      </c>
      <c r="N1172" s="182">
        <f>(J1172*About!$A$132/1000)*10^12*'EPA to IEA Scaling'!$E$13</f>
        <v>31950924160.690956</v>
      </c>
      <c r="O1172" s="183">
        <f>L1172/About!$B$144</f>
        <v>15.88520528693844</v>
      </c>
      <c r="P1172" s="174"/>
    </row>
    <row r="1173" spans="2:16" x14ac:dyDescent="0.45">
      <c r="B1173" s="118" t="s">
        <v>1058</v>
      </c>
      <c r="C1173" s="118" t="s">
        <v>777</v>
      </c>
      <c r="D1173" s="118" t="s">
        <v>962</v>
      </c>
      <c r="E1173" s="118" t="s">
        <v>991</v>
      </c>
      <c r="F1173" s="118" t="s">
        <v>987</v>
      </c>
      <c r="G1173" s="118" t="s">
        <v>988</v>
      </c>
      <c r="H1173" s="118" t="s">
        <v>1006</v>
      </c>
      <c r="I1173" s="118">
        <v>0.270000010728836</v>
      </c>
      <c r="J1173" s="118">
        <v>0.270000010728836</v>
      </c>
      <c r="K1173" s="118">
        <v>1.3400000333786</v>
      </c>
      <c r="L1173" s="181">
        <f>(K1173+'NPV Calcs'!$D$13)*About!$B$135</f>
        <v>8.4430336076565577</v>
      </c>
      <c r="M1173" s="95" t="str">
        <f>INDEX('IEA Tech to Policy Mapping'!$B$2:$B$13,MATCH($H1173,'IEA Tech to Policy Mapping'!$A$2:$A$13,0))</f>
        <v>ngps - production methane capture</v>
      </c>
      <c r="N1173" s="182">
        <f>(J1173*About!$A$132/1000)*10^12*'EPA to IEA Scaling'!$E$13</f>
        <v>6118262461.2779284</v>
      </c>
      <c r="O1173" s="183">
        <f>L1173/About!$B$144</f>
        <v>15.88520528693844</v>
      </c>
      <c r="P1173" s="174"/>
    </row>
    <row r="1174" spans="2:16" x14ac:dyDescent="0.45">
      <c r="B1174" s="118" t="s">
        <v>243</v>
      </c>
      <c r="C1174" s="118" t="s">
        <v>777</v>
      </c>
      <c r="D1174" s="118" t="s">
        <v>985</v>
      </c>
      <c r="E1174" s="118" t="s">
        <v>986</v>
      </c>
      <c r="F1174" s="118" t="s">
        <v>987</v>
      </c>
      <c r="G1174" s="118" t="s">
        <v>988</v>
      </c>
      <c r="H1174" s="118" t="s">
        <v>1003</v>
      </c>
      <c r="I1174" s="118">
        <v>5.9999998658895402E-2</v>
      </c>
      <c r="J1174" s="118">
        <v>5.9999998658895402E-2</v>
      </c>
      <c r="K1174" s="118">
        <v>1.46000003814697</v>
      </c>
      <c r="L1174" s="181">
        <f>(K1174+'NPV Calcs'!$D$13)*About!$B$135</f>
        <v>8.5508001898146411</v>
      </c>
      <c r="M1174" s="95" t="str">
        <f>INDEX('IEA Tech to Policy Mapping'!$B$2:$B$13,MATCH($H1174,'IEA Tech to Policy Mapping'!$A$2:$A$13,0))</f>
        <v>ngps - T&amp;D methane capture</v>
      </c>
      <c r="N1174" s="182">
        <f>(J1174*About!$A$132/1000)*10^12*'EPA to IEA Scaling'!$E$13</f>
        <v>1359613795.8680458</v>
      </c>
      <c r="O1174" s="183">
        <f>L1174/About!$B$144</f>
        <v>16.087963485022648</v>
      </c>
      <c r="P1174" s="174"/>
    </row>
    <row r="1175" spans="2:16" x14ac:dyDescent="0.45">
      <c r="B1175" s="118" t="s">
        <v>231</v>
      </c>
      <c r="C1175" s="118" t="s">
        <v>777</v>
      </c>
      <c r="D1175" s="118" t="s">
        <v>962</v>
      </c>
      <c r="E1175" s="118" t="s">
        <v>991</v>
      </c>
      <c r="F1175" s="118" t="s">
        <v>987</v>
      </c>
      <c r="G1175" s="118" t="s">
        <v>988</v>
      </c>
      <c r="H1175" s="118" t="s">
        <v>1003</v>
      </c>
      <c r="I1175" s="118">
        <v>2.9999999329447701E-2</v>
      </c>
      <c r="J1175" s="118">
        <v>2.9999999329447701E-2</v>
      </c>
      <c r="K1175" s="118">
        <v>1.5299999713897701</v>
      </c>
      <c r="L1175" s="181">
        <f>(K1175+'NPV Calcs'!$D$13)*About!$B$135</f>
        <v>8.6136639669572492</v>
      </c>
      <c r="M1175" s="95" t="str">
        <f>INDEX('IEA Tech to Policy Mapping'!$B$2:$B$13,MATCH($H1175,'IEA Tech to Policy Mapping'!$A$2:$A$13,0))</f>
        <v>ngps - T&amp;D methane capture</v>
      </c>
      <c r="N1175" s="182">
        <f>(J1175*About!$A$132/1000)*10^12*'EPA to IEA Scaling'!$E$13</f>
        <v>679806897.9340229</v>
      </c>
      <c r="O1175" s="183">
        <f>L1175/About!$B$144</f>
        <v>16.206238983075519</v>
      </c>
      <c r="P1175" s="174"/>
    </row>
    <row r="1176" spans="2:16" x14ac:dyDescent="0.45">
      <c r="B1176" s="118" t="s">
        <v>231</v>
      </c>
      <c r="C1176" s="118" t="s">
        <v>777</v>
      </c>
      <c r="D1176" s="118" t="s">
        <v>985</v>
      </c>
      <c r="E1176" s="118" t="s">
        <v>1007</v>
      </c>
      <c r="F1176" s="118" t="s">
        <v>997</v>
      </c>
      <c r="G1176" s="118" t="s">
        <v>988</v>
      </c>
      <c r="H1176" s="118" t="s">
        <v>1003</v>
      </c>
      <c r="I1176" s="118">
        <v>7.9999998211860601E-2</v>
      </c>
      <c r="J1176" s="118">
        <v>7.9999998211860601E-2</v>
      </c>
      <c r="K1176" s="118">
        <v>1.5299999713897701</v>
      </c>
      <c r="L1176" s="181">
        <f>(K1176+'NPV Calcs'!$D$13)*About!$B$135</f>
        <v>8.6136639669572492</v>
      </c>
      <c r="M1176" s="95" t="str">
        <f>INDEX('IEA Tech to Policy Mapping'!$B$2:$B$13,MATCH($H1176,'IEA Tech to Policy Mapping'!$A$2:$A$13,0))</f>
        <v>ngps - T&amp;D methane capture</v>
      </c>
      <c r="N1176" s="182">
        <f>(J1176*About!$A$132/1000)*10^12*'EPA to IEA Scaling'!$E$13</f>
        <v>1812818394.4907289</v>
      </c>
      <c r="O1176" s="183">
        <f>L1176/About!$B$144</f>
        <v>16.206238983075519</v>
      </c>
      <c r="P1176" s="174"/>
    </row>
    <row r="1177" spans="2:16" x14ac:dyDescent="0.45">
      <c r="B1177" s="118" t="s">
        <v>231</v>
      </c>
      <c r="C1177" s="118" t="s">
        <v>777</v>
      </c>
      <c r="D1177" s="118" t="s">
        <v>962</v>
      </c>
      <c r="E1177" s="118" t="s">
        <v>996</v>
      </c>
      <c r="F1177" s="118" t="s">
        <v>997</v>
      </c>
      <c r="G1177" s="118" t="s">
        <v>988</v>
      </c>
      <c r="H1177" s="118" t="s">
        <v>1003</v>
      </c>
      <c r="I1177" s="118">
        <v>1.9999999552965102E-2</v>
      </c>
      <c r="J1177" s="118">
        <v>1.9999999552965102E-2</v>
      </c>
      <c r="K1177" s="118">
        <v>1.5299999713897701</v>
      </c>
      <c r="L1177" s="181">
        <f>(K1177+'NPV Calcs'!$D$13)*About!$B$135</f>
        <v>8.6136639669572492</v>
      </c>
      <c r="M1177" s="95" t="str">
        <f>INDEX('IEA Tech to Policy Mapping'!$B$2:$B$13,MATCH($H1177,'IEA Tech to Policy Mapping'!$A$2:$A$13,0))</f>
        <v>ngps - T&amp;D methane capture</v>
      </c>
      <c r="N1177" s="182">
        <f>(J1177*About!$A$132/1000)*10^12*'EPA to IEA Scaling'!$E$13</f>
        <v>453204598.62268114</v>
      </c>
      <c r="O1177" s="183">
        <f>L1177/About!$B$144</f>
        <v>16.206238983075519</v>
      </c>
      <c r="P1177" s="174"/>
    </row>
    <row r="1178" spans="2:16" x14ac:dyDescent="0.45">
      <c r="B1178" s="118" t="s">
        <v>166</v>
      </c>
      <c r="C1178" s="118" t="s">
        <v>777</v>
      </c>
      <c r="D1178" s="118" t="s">
        <v>985</v>
      </c>
      <c r="E1178" s="118" t="s">
        <v>1007</v>
      </c>
      <c r="F1178" s="118" t="s">
        <v>997</v>
      </c>
      <c r="G1178" s="118" t="s">
        <v>1000</v>
      </c>
      <c r="H1178" s="118" t="s">
        <v>1008</v>
      </c>
      <c r="I1178" s="118">
        <v>1.9999999552965102E-2</v>
      </c>
      <c r="J1178" s="118">
        <v>9.9999997764825804E-3</v>
      </c>
      <c r="K1178" s="118">
        <v>1.53999996185302</v>
      </c>
      <c r="L1178" s="181">
        <f>(K1178+'NPV Calcs'!$D$13)*About!$B$135</f>
        <v>8.6226445065490438</v>
      </c>
      <c r="M1178" s="95" t="str">
        <f>INDEX('IEA Tech to Policy Mapping'!$B$2:$B$13,MATCH($H1178,'IEA Tech to Policy Mapping'!$A$2:$A$13,0))</f>
        <v>ngps - T&amp;D methane capture</v>
      </c>
      <c r="N1178" s="182">
        <f>(J1178*About!$A$132/1000)*10^12*'EPA to IEA Scaling'!$E$13</f>
        <v>226602299.31134129</v>
      </c>
      <c r="O1178" s="183">
        <f>L1178/About!$B$144</f>
        <v>16.223135482797343</v>
      </c>
      <c r="P1178" s="174"/>
    </row>
    <row r="1179" spans="2:16" x14ac:dyDescent="0.45">
      <c r="B1179" s="118" t="s">
        <v>166</v>
      </c>
      <c r="C1179" s="118" t="s">
        <v>777</v>
      </c>
      <c r="D1179" s="118" t="s">
        <v>962</v>
      </c>
      <c r="E1179" s="118" t="s">
        <v>996</v>
      </c>
      <c r="F1179" s="118" t="s">
        <v>997</v>
      </c>
      <c r="G1179" s="118" t="s">
        <v>1000</v>
      </c>
      <c r="H1179" s="118" t="s">
        <v>1008</v>
      </c>
      <c r="I1179" s="118">
        <v>2.7699999809265101</v>
      </c>
      <c r="J1179" s="118">
        <v>2.3499999046325599</v>
      </c>
      <c r="K1179" s="118">
        <v>1.53999996185302</v>
      </c>
      <c r="L1179" s="181">
        <f>(K1179+'NPV Calcs'!$D$13)*About!$B$135</f>
        <v>8.6226445065490438</v>
      </c>
      <c r="M1179" s="95" t="str">
        <f>INDEX('IEA Tech to Policy Mapping'!$B$2:$B$13,MATCH($H1179,'IEA Tech to Policy Mapping'!$A$2:$A$13,0))</f>
        <v>ngps - T&amp;D methane capture</v>
      </c>
      <c r="N1179" s="182">
        <f>(J1179*About!$A$132/1000)*10^12*'EPA to IEA Scaling'!$E$13</f>
        <v>53251539367.381737</v>
      </c>
      <c r="O1179" s="183">
        <f>L1179/About!$B$144</f>
        <v>16.223135482797343</v>
      </c>
      <c r="P1179" s="174"/>
    </row>
    <row r="1180" spans="2:16" x14ac:dyDescent="0.45">
      <c r="B1180" s="118" t="s">
        <v>231</v>
      </c>
      <c r="C1180" s="118" t="s">
        <v>777</v>
      </c>
      <c r="D1180" s="118" t="s">
        <v>985</v>
      </c>
      <c r="E1180" s="118" t="s">
        <v>986</v>
      </c>
      <c r="F1180" s="118" t="s">
        <v>987</v>
      </c>
      <c r="G1180" s="118" t="s">
        <v>988</v>
      </c>
      <c r="H1180" s="118" t="s">
        <v>1003</v>
      </c>
      <c r="I1180" s="118">
        <v>9.9999997764825804E-3</v>
      </c>
      <c r="J1180" s="118">
        <v>9.9999997764825804E-3</v>
      </c>
      <c r="K1180" s="118">
        <v>1.5599999427795399</v>
      </c>
      <c r="L1180" s="181">
        <f>(K1180+'NPV Calcs'!$D$13)*About!$B$135</f>
        <v>8.6406055857326507</v>
      </c>
      <c r="M1180" s="95" t="str">
        <f>INDEX('IEA Tech to Policy Mapping'!$B$2:$B$13,MATCH($H1180,'IEA Tech to Policy Mapping'!$A$2:$A$13,0))</f>
        <v>ngps - T&amp;D methane capture</v>
      </c>
      <c r="N1180" s="182">
        <f>(J1180*About!$A$132/1000)*10^12*'EPA to IEA Scaling'!$E$13</f>
        <v>226602299.31134129</v>
      </c>
      <c r="O1180" s="183">
        <f>L1180/About!$B$144</f>
        <v>16.25692848224103</v>
      </c>
      <c r="P1180" s="174"/>
    </row>
    <row r="1181" spans="2:16" x14ac:dyDescent="0.45">
      <c r="B1181" s="118" t="s">
        <v>125</v>
      </c>
      <c r="C1181" s="118" t="s">
        <v>777</v>
      </c>
      <c r="D1181" s="118" t="s">
        <v>962</v>
      </c>
      <c r="E1181" s="118" t="s">
        <v>996</v>
      </c>
      <c r="F1181" s="118" t="s">
        <v>997</v>
      </c>
      <c r="G1181" s="118" t="s">
        <v>988</v>
      </c>
      <c r="H1181" s="118" t="s">
        <v>1003</v>
      </c>
      <c r="I1181" s="118">
        <v>0.109999999403953</v>
      </c>
      <c r="J1181" s="118">
        <v>0.109999999403953</v>
      </c>
      <c r="K1181" s="118">
        <v>1.6000000238418499</v>
      </c>
      <c r="L1181" s="181">
        <f>(K1181+'NPV Calcs'!$D$13)*About!$B$135</f>
        <v>8.6765278511563242</v>
      </c>
      <c r="M1181" s="95" t="str">
        <f>INDEX('IEA Tech to Policy Mapping'!$B$2:$B$13,MATCH($H1181,'IEA Tech to Policy Mapping'!$A$2:$A$13,0))</f>
        <v>ngps - T&amp;D methane capture</v>
      </c>
      <c r="N1181" s="182">
        <f>(J1181*About!$A$132/1000)*10^12*'EPA to IEA Scaling'!$E$13</f>
        <v>2492625334.6327105</v>
      </c>
      <c r="O1181" s="183">
        <f>L1181/About!$B$144</f>
        <v>16.324514682550532</v>
      </c>
      <c r="P1181" s="174"/>
    </row>
    <row r="1182" spans="2:16" x14ac:dyDescent="0.45">
      <c r="B1182" s="118" t="s">
        <v>125</v>
      </c>
      <c r="C1182" s="118" t="s">
        <v>777</v>
      </c>
      <c r="D1182" s="118" t="s">
        <v>985</v>
      </c>
      <c r="E1182" s="118" t="s">
        <v>1007</v>
      </c>
      <c r="F1182" s="118" t="s">
        <v>997</v>
      </c>
      <c r="G1182" s="118" t="s">
        <v>988</v>
      </c>
      <c r="H1182" s="118" t="s">
        <v>1003</v>
      </c>
      <c r="I1182" s="118">
        <v>0.18999999761581399</v>
      </c>
      <c r="J1182" s="118">
        <v>0.18999999761581399</v>
      </c>
      <c r="K1182" s="118">
        <v>1.6000000238418499</v>
      </c>
      <c r="L1182" s="181">
        <f>(K1182+'NPV Calcs'!$D$13)*About!$B$135</f>
        <v>8.6765278511563242</v>
      </c>
      <c r="M1182" s="95" t="str">
        <f>INDEX('IEA Tech to Policy Mapping'!$B$2:$B$13,MATCH($H1182,'IEA Tech to Policy Mapping'!$A$2:$A$13,0))</f>
        <v>ngps - T&amp;D methane capture</v>
      </c>
      <c r="N1182" s="182">
        <f>(J1182*About!$A$132/1000)*10^12*'EPA to IEA Scaling'!$E$13</f>
        <v>4305443729.1234484</v>
      </c>
      <c r="O1182" s="183">
        <f>L1182/About!$B$144</f>
        <v>16.324514682550532</v>
      </c>
      <c r="P1182" s="174"/>
    </row>
    <row r="1183" spans="2:16" x14ac:dyDescent="0.45">
      <c r="B1183" s="118" t="s">
        <v>231</v>
      </c>
      <c r="C1183" s="118" t="s">
        <v>777</v>
      </c>
      <c r="D1183" s="118" t="s">
        <v>962</v>
      </c>
      <c r="E1183" s="118" t="s">
        <v>999</v>
      </c>
      <c r="F1183" s="118" t="s">
        <v>987</v>
      </c>
      <c r="G1183" s="118" t="s">
        <v>1000</v>
      </c>
      <c r="H1183" s="118" t="s">
        <v>1001</v>
      </c>
      <c r="I1183" s="118">
        <v>2.9999999329447701E-2</v>
      </c>
      <c r="J1183" s="118">
        <v>2.9999999329447701E-2</v>
      </c>
      <c r="K1183" s="118">
        <v>1.6000000238418499</v>
      </c>
      <c r="L1183" s="181">
        <f>(K1183+'NPV Calcs'!$D$13)*About!$B$135</f>
        <v>8.6765278511563242</v>
      </c>
      <c r="M1183" s="95" t="str">
        <f>INDEX('IEA Tech to Policy Mapping'!$B$2:$B$13,MATCH($H1183,'IEA Tech to Policy Mapping'!$A$2:$A$13,0))</f>
        <v>ngps - T&amp;D methane capture</v>
      </c>
      <c r="N1183" s="182">
        <f>(J1183*About!$A$132/1000)*10^12*'EPA to IEA Scaling'!$E$13</f>
        <v>679806897.9340229</v>
      </c>
      <c r="O1183" s="183">
        <f>L1183/About!$B$144</f>
        <v>16.324514682550532</v>
      </c>
      <c r="P1183" s="174"/>
    </row>
    <row r="1184" spans="2:16" x14ac:dyDescent="0.45">
      <c r="B1184" s="118" t="s">
        <v>334</v>
      </c>
      <c r="C1184" s="118" t="s">
        <v>777</v>
      </c>
      <c r="D1184" s="118" t="s">
        <v>962</v>
      </c>
      <c r="E1184" s="118" t="s">
        <v>993</v>
      </c>
      <c r="F1184" s="118" t="s">
        <v>987</v>
      </c>
      <c r="G1184" s="118" t="s">
        <v>988</v>
      </c>
      <c r="H1184" s="118" t="s">
        <v>1009</v>
      </c>
      <c r="I1184" s="118">
        <v>9.9999997764825804E-3</v>
      </c>
      <c r="J1184" s="118">
        <v>9.9999997764825804E-3</v>
      </c>
      <c r="K1184" s="118">
        <v>1.6100000143051101</v>
      </c>
      <c r="L1184" s="181">
        <f>(K1184+'NPV Calcs'!$D$13)*About!$B$135</f>
        <v>8.6855083907481276</v>
      </c>
      <c r="M1184" s="95" t="str">
        <f>INDEX('IEA Tech to Policy Mapping'!$B$2:$B$13,MATCH($H1184,'IEA Tech to Policy Mapping'!$A$2:$A$13,0))</f>
        <v>ngps - processing methane capture</v>
      </c>
      <c r="N1184" s="182">
        <f>(J1184*About!$A$132/1000)*10^12*'EPA to IEA Scaling'!$E$13</f>
        <v>226602299.31134129</v>
      </c>
      <c r="O1184" s="183">
        <f>L1184/About!$B$144</f>
        <v>16.341411182272374</v>
      </c>
      <c r="P1184" s="174"/>
    </row>
    <row r="1185" spans="2:16" x14ac:dyDescent="0.45">
      <c r="B1185" s="118" t="s">
        <v>334</v>
      </c>
      <c r="C1185" s="118" t="s">
        <v>777</v>
      </c>
      <c r="D1185" s="118" t="s">
        <v>985</v>
      </c>
      <c r="E1185" s="118" t="s">
        <v>986</v>
      </c>
      <c r="F1185" s="118" t="s">
        <v>987</v>
      </c>
      <c r="G1185" s="118" t="s">
        <v>988</v>
      </c>
      <c r="H1185" s="118" t="s">
        <v>1009</v>
      </c>
      <c r="I1185" s="118">
        <v>0.270000010728836</v>
      </c>
      <c r="J1185" s="118">
        <v>0.270000010728836</v>
      </c>
      <c r="K1185" s="118">
        <v>1.6100000143051101</v>
      </c>
      <c r="L1185" s="181">
        <f>(K1185+'NPV Calcs'!$D$13)*About!$B$135</f>
        <v>8.6855083907481276</v>
      </c>
      <c r="M1185" s="95" t="str">
        <f>INDEX('IEA Tech to Policy Mapping'!$B$2:$B$13,MATCH($H1185,'IEA Tech to Policy Mapping'!$A$2:$A$13,0))</f>
        <v>ngps - processing methane capture</v>
      </c>
      <c r="N1185" s="182">
        <f>(J1185*About!$A$132/1000)*10^12*'EPA to IEA Scaling'!$E$13</f>
        <v>6118262461.2779284</v>
      </c>
      <c r="O1185" s="183">
        <f>L1185/About!$B$144</f>
        <v>16.341411182272374</v>
      </c>
      <c r="P1185" s="174"/>
    </row>
    <row r="1186" spans="2:16" x14ac:dyDescent="0.45">
      <c r="B1186" s="118" t="s">
        <v>133</v>
      </c>
      <c r="C1186" s="118" t="s">
        <v>777</v>
      </c>
      <c r="D1186" s="118" t="s">
        <v>962</v>
      </c>
      <c r="E1186" s="118" t="s">
        <v>991</v>
      </c>
      <c r="F1186" s="118" t="s">
        <v>987</v>
      </c>
      <c r="G1186" s="118" t="s">
        <v>988</v>
      </c>
      <c r="H1186" s="118" t="s">
        <v>1009</v>
      </c>
      <c r="I1186" s="118">
        <v>0.44999998807907099</v>
      </c>
      <c r="J1186" s="118">
        <v>0.44999998807907099</v>
      </c>
      <c r="K1186" s="118">
        <v>1.6100000143051101</v>
      </c>
      <c r="L1186" s="181">
        <f>(K1186+'NPV Calcs'!$D$13)*About!$B$135</f>
        <v>8.6855083907481276</v>
      </c>
      <c r="M1186" s="95" t="str">
        <f>INDEX('IEA Tech to Policy Mapping'!$B$2:$B$13,MATCH($H1186,'IEA Tech to Policy Mapping'!$A$2:$A$13,0))</f>
        <v>ngps - processing methane capture</v>
      </c>
      <c r="N1186" s="182">
        <f>(J1186*About!$A$132/1000)*10^12*'EPA to IEA Scaling'!$E$13</f>
        <v>10197103426.802389</v>
      </c>
      <c r="O1186" s="183">
        <f>L1186/About!$B$144</f>
        <v>16.341411182272374</v>
      </c>
      <c r="P1186" s="174"/>
    </row>
    <row r="1187" spans="2:16" x14ac:dyDescent="0.45">
      <c r="B1187" s="118" t="s">
        <v>168</v>
      </c>
      <c r="C1187" s="118" t="s">
        <v>777</v>
      </c>
      <c r="D1187" s="118" t="s">
        <v>962</v>
      </c>
      <c r="E1187" s="118" t="s">
        <v>991</v>
      </c>
      <c r="F1187" s="118" t="s">
        <v>987</v>
      </c>
      <c r="G1187" s="118" t="s">
        <v>988</v>
      </c>
      <c r="H1187" s="118" t="s">
        <v>1009</v>
      </c>
      <c r="I1187" s="118">
        <v>0.17000000178813901</v>
      </c>
      <c r="J1187" s="118">
        <v>0.17000000178813901</v>
      </c>
      <c r="K1187" s="118">
        <v>1.6100000143051101</v>
      </c>
      <c r="L1187" s="181">
        <f>(K1187+'NPV Calcs'!$D$13)*About!$B$135</f>
        <v>8.6855083907481276</v>
      </c>
      <c r="M1187" s="95" t="str">
        <f>INDEX('IEA Tech to Policy Mapping'!$B$2:$B$13,MATCH($H1187,'IEA Tech to Policy Mapping'!$A$2:$A$13,0))</f>
        <v>ngps - processing methane capture</v>
      </c>
      <c r="N1187" s="182">
        <f>(J1187*About!$A$132/1000)*10^12*'EPA to IEA Scaling'!$E$13</f>
        <v>3852239214.9166999</v>
      </c>
      <c r="O1187" s="183">
        <f>L1187/About!$B$144</f>
        <v>16.341411182272374</v>
      </c>
      <c r="P1187" s="174"/>
    </row>
    <row r="1188" spans="2:16" x14ac:dyDescent="0.45">
      <c r="B1188" s="118" t="s">
        <v>231</v>
      </c>
      <c r="C1188" s="118" t="s">
        <v>777</v>
      </c>
      <c r="D1188" s="118" t="s">
        <v>962</v>
      </c>
      <c r="E1188" s="118" t="s">
        <v>991</v>
      </c>
      <c r="F1188" s="118" t="s">
        <v>987</v>
      </c>
      <c r="G1188" s="118" t="s">
        <v>988</v>
      </c>
      <c r="H1188" s="118" t="s">
        <v>1009</v>
      </c>
      <c r="I1188" s="118">
        <v>7.0000000298023196E-2</v>
      </c>
      <c r="J1188" s="118">
        <v>7.0000000298023196E-2</v>
      </c>
      <c r="K1188" s="118">
        <v>1.6100000143051101</v>
      </c>
      <c r="L1188" s="181">
        <f>(K1188+'NPV Calcs'!$D$13)*About!$B$135</f>
        <v>8.6855083907481276</v>
      </c>
      <c r="M1188" s="95" t="str">
        <f>INDEX('IEA Tech to Policy Mapping'!$B$2:$B$13,MATCH($H1188,'IEA Tech to Policy Mapping'!$A$2:$A$13,0))</f>
        <v>ngps - processing methane capture</v>
      </c>
      <c r="N1188" s="182">
        <f>(J1188*About!$A$132/1000)*10^12*'EPA to IEA Scaling'!$E$13</f>
        <v>1586216137.3873568</v>
      </c>
      <c r="O1188" s="183">
        <f>L1188/About!$B$144</f>
        <v>16.341411182272374</v>
      </c>
      <c r="P1188" s="174"/>
    </row>
    <row r="1189" spans="2:16" x14ac:dyDescent="0.45">
      <c r="B1189" s="118" t="s">
        <v>1057</v>
      </c>
      <c r="C1189" s="118" t="s">
        <v>777</v>
      </c>
      <c r="D1189" s="118" t="s">
        <v>962</v>
      </c>
      <c r="E1189" s="118" t="s">
        <v>991</v>
      </c>
      <c r="F1189" s="118" t="s">
        <v>987</v>
      </c>
      <c r="G1189" s="118" t="s">
        <v>988</v>
      </c>
      <c r="H1189" s="118" t="s">
        <v>1009</v>
      </c>
      <c r="I1189" s="118">
        <v>0.259999990463256</v>
      </c>
      <c r="J1189" s="118">
        <v>0.259999990463256</v>
      </c>
      <c r="K1189" s="118">
        <v>1.6100000143051101</v>
      </c>
      <c r="L1189" s="181">
        <f>(K1189+'NPV Calcs'!$D$13)*About!$B$135</f>
        <v>8.6855083907481276</v>
      </c>
      <c r="M1189" s="95" t="str">
        <f>INDEX('IEA Tech to Policy Mapping'!$B$2:$B$13,MATCH($H1189,'IEA Tech to Policy Mapping'!$A$2:$A$13,0))</f>
        <v>ngps - processing methane capture</v>
      </c>
      <c r="N1189" s="182">
        <f>(J1189*About!$A$132/1000)*10^12*'EPA to IEA Scaling'!$E$13</f>
        <v>5891659697.6789188</v>
      </c>
      <c r="O1189" s="183">
        <f>L1189/About!$B$144</f>
        <v>16.341411182272374</v>
      </c>
      <c r="P1189" s="174"/>
    </row>
    <row r="1190" spans="2:16" x14ac:dyDescent="0.45">
      <c r="B1190" s="118" t="s">
        <v>1058</v>
      </c>
      <c r="C1190" s="118" t="s">
        <v>777</v>
      </c>
      <c r="D1190" s="118" t="s">
        <v>962</v>
      </c>
      <c r="E1190" s="118" t="s">
        <v>991</v>
      </c>
      <c r="F1190" s="118" t="s">
        <v>987</v>
      </c>
      <c r="G1190" s="118" t="s">
        <v>988</v>
      </c>
      <c r="H1190" s="118" t="s">
        <v>1009</v>
      </c>
      <c r="I1190" s="118">
        <v>5.0000000745057997E-2</v>
      </c>
      <c r="J1190" s="118">
        <v>5.0000000745057997E-2</v>
      </c>
      <c r="K1190" s="118">
        <v>1.6100000143051101</v>
      </c>
      <c r="L1190" s="181">
        <f>(K1190+'NPV Calcs'!$D$13)*About!$B$135</f>
        <v>8.6855083907481276</v>
      </c>
      <c r="M1190" s="95" t="str">
        <f>INDEX('IEA Tech to Policy Mapping'!$B$2:$B$13,MATCH($H1190,'IEA Tech to Policy Mapping'!$A$2:$A$13,0))</f>
        <v>ngps - processing methane capture</v>
      </c>
      <c r="N1190" s="182">
        <f>(J1190*About!$A$132/1000)*10^12*'EPA to IEA Scaling'!$E$13</f>
        <v>1133011538.7646732</v>
      </c>
      <c r="O1190" s="183">
        <f>L1190/About!$B$144</f>
        <v>16.341411182272374</v>
      </c>
      <c r="P1190" s="174"/>
    </row>
    <row r="1191" spans="2:16" x14ac:dyDescent="0.45">
      <c r="B1191" s="118" t="s">
        <v>258</v>
      </c>
      <c r="C1191" s="118" t="s">
        <v>777</v>
      </c>
      <c r="D1191" s="118" t="s">
        <v>962</v>
      </c>
      <c r="E1191" s="118" t="s">
        <v>991</v>
      </c>
      <c r="F1191" s="118" t="s">
        <v>987</v>
      </c>
      <c r="G1191" s="118" t="s">
        <v>988</v>
      </c>
      <c r="H1191" s="118" t="s">
        <v>1009</v>
      </c>
      <c r="I1191" s="118">
        <v>0.36000001430511402</v>
      </c>
      <c r="J1191" s="118">
        <v>0.36000001430511402</v>
      </c>
      <c r="K1191" s="118">
        <v>1.6100000143051101</v>
      </c>
      <c r="L1191" s="181">
        <f>(K1191+'NPV Calcs'!$D$13)*About!$B$135</f>
        <v>8.6855083907481276</v>
      </c>
      <c r="M1191" s="95" t="str">
        <f>INDEX('IEA Tech to Policy Mapping'!$B$2:$B$13,MATCH($H1191,'IEA Tech to Policy Mapping'!$A$2:$A$13,0))</f>
        <v>ngps - processing methane capture</v>
      </c>
      <c r="N1191" s="182">
        <f>(J1191*About!$A$132/1000)*10^12*'EPA to IEA Scaling'!$E$13</f>
        <v>8157683281.7038898</v>
      </c>
      <c r="O1191" s="183">
        <f>L1191/About!$B$144</f>
        <v>16.341411182272374</v>
      </c>
      <c r="P1191" s="174"/>
    </row>
    <row r="1192" spans="2:16" x14ac:dyDescent="0.45">
      <c r="B1192" s="118" t="s">
        <v>1059</v>
      </c>
      <c r="C1192" s="118" t="s">
        <v>777</v>
      </c>
      <c r="D1192" s="118" t="s">
        <v>962</v>
      </c>
      <c r="E1192" s="118" t="s">
        <v>991</v>
      </c>
      <c r="F1192" s="118" t="s">
        <v>987</v>
      </c>
      <c r="G1192" s="118" t="s">
        <v>988</v>
      </c>
      <c r="H1192" s="118" t="s">
        <v>1009</v>
      </c>
      <c r="I1192" s="118">
        <v>9.0000003576278603E-2</v>
      </c>
      <c r="J1192" s="118">
        <v>9.0000003576278603E-2</v>
      </c>
      <c r="K1192" s="118">
        <v>1.6100000143051101</v>
      </c>
      <c r="L1192" s="181">
        <f>(K1192+'NPV Calcs'!$D$13)*About!$B$135</f>
        <v>8.6855083907481276</v>
      </c>
      <c r="M1192" s="95" t="str">
        <f>INDEX('IEA Tech to Policy Mapping'!$B$2:$B$13,MATCH($H1192,'IEA Tech to Policy Mapping'!$A$2:$A$13,0))</f>
        <v>ngps - processing methane capture</v>
      </c>
      <c r="N1192" s="182">
        <f>(J1192*About!$A$132/1000)*10^12*'EPA to IEA Scaling'!$E$13</f>
        <v>2039420820.4259746</v>
      </c>
      <c r="O1192" s="183">
        <f>L1192/About!$B$144</f>
        <v>16.341411182272374</v>
      </c>
      <c r="P1192" s="174"/>
    </row>
    <row r="1193" spans="2:16" x14ac:dyDescent="0.45">
      <c r="B1193" s="118" t="s">
        <v>263</v>
      </c>
      <c r="C1193" s="118" t="s">
        <v>777</v>
      </c>
      <c r="D1193" s="118" t="s">
        <v>962</v>
      </c>
      <c r="E1193" s="118" t="s">
        <v>991</v>
      </c>
      <c r="F1193" s="118" t="s">
        <v>987</v>
      </c>
      <c r="G1193" s="118" t="s">
        <v>988</v>
      </c>
      <c r="H1193" s="118" t="s">
        <v>1009</v>
      </c>
      <c r="I1193" s="118">
        <v>1.15999996662139</v>
      </c>
      <c r="J1193" s="118">
        <v>1.15999996662139</v>
      </c>
      <c r="K1193" s="118">
        <v>1.6100000143051101</v>
      </c>
      <c r="L1193" s="181">
        <f>(K1193+'NPV Calcs'!$D$13)*About!$B$135</f>
        <v>8.6855083907481276</v>
      </c>
      <c r="M1193" s="95" t="str">
        <f>INDEX('IEA Tech to Policy Mapping'!$B$2:$B$13,MATCH($H1193,'IEA Tech to Policy Mapping'!$A$2:$A$13,0))</f>
        <v>ngps - processing methane capture</v>
      </c>
      <c r="N1193" s="182">
        <f>(J1193*About!$A$132/1000)*10^12*'EPA to IEA Scaling'!$E$13</f>
        <v>26285866551.283512</v>
      </c>
      <c r="O1193" s="183">
        <f>L1193/About!$B$144</f>
        <v>16.341411182272374</v>
      </c>
      <c r="P1193" s="174"/>
    </row>
    <row r="1194" spans="2:16" x14ac:dyDescent="0.45">
      <c r="B1194" s="118" t="s">
        <v>334</v>
      </c>
      <c r="C1194" s="118" t="s">
        <v>777</v>
      </c>
      <c r="D1194" s="118" t="s">
        <v>962</v>
      </c>
      <c r="E1194" s="118" t="s">
        <v>991</v>
      </c>
      <c r="F1194" s="118" t="s">
        <v>987</v>
      </c>
      <c r="G1194" s="118" t="s">
        <v>988</v>
      </c>
      <c r="H1194" s="118" t="s">
        <v>1009</v>
      </c>
      <c r="I1194" s="118">
        <v>9.9999997764825804E-3</v>
      </c>
      <c r="J1194" s="118">
        <v>9.9999997764825804E-3</v>
      </c>
      <c r="K1194" s="118">
        <v>1.6100000143051101</v>
      </c>
      <c r="L1194" s="181">
        <f>(K1194+'NPV Calcs'!$D$13)*About!$B$135</f>
        <v>8.6855083907481276</v>
      </c>
      <c r="M1194" s="95" t="str">
        <f>INDEX('IEA Tech to Policy Mapping'!$B$2:$B$13,MATCH($H1194,'IEA Tech to Policy Mapping'!$A$2:$A$13,0))</f>
        <v>ngps - processing methane capture</v>
      </c>
      <c r="N1194" s="182">
        <f>(J1194*About!$A$132/1000)*10^12*'EPA to IEA Scaling'!$E$13</f>
        <v>226602299.31134129</v>
      </c>
      <c r="O1194" s="183">
        <f>L1194/About!$B$144</f>
        <v>16.341411182272374</v>
      </c>
      <c r="P1194" s="174"/>
    </row>
    <row r="1195" spans="2:16" x14ac:dyDescent="0.45">
      <c r="B1195" s="118" t="s">
        <v>133</v>
      </c>
      <c r="C1195" s="118" t="s">
        <v>777</v>
      </c>
      <c r="D1195" s="118" t="s">
        <v>962</v>
      </c>
      <c r="E1195" s="118" t="s">
        <v>993</v>
      </c>
      <c r="F1195" s="118" t="s">
        <v>987</v>
      </c>
      <c r="G1195" s="118" t="s">
        <v>988</v>
      </c>
      <c r="H1195" s="118" t="s">
        <v>1009</v>
      </c>
      <c r="I1195" s="118">
        <v>0.109999999403953</v>
      </c>
      <c r="J1195" s="118">
        <v>0.109999999403953</v>
      </c>
      <c r="K1195" s="118">
        <v>1.6100000143051101</v>
      </c>
      <c r="L1195" s="181">
        <f>(K1195+'NPV Calcs'!$D$13)*About!$B$135</f>
        <v>8.6855083907481276</v>
      </c>
      <c r="M1195" s="95" t="str">
        <f>INDEX('IEA Tech to Policy Mapping'!$B$2:$B$13,MATCH($H1195,'IEA Tech to Policy Mapping'!$A$2:$A$13,0))</f>
        <v>ngps - processing methane capture</v>
      </c>
      <c r="N1195" s="182">
        <f>(J1195*About!$A$132/1000)*10^12*'EPA to IEA Scaling'!$E$13</f>
        <v>2492625334.6327105</v>
      </c>
      <c r="O1195" s="183">
        <f>L1195/About!$B$144</f>
        <v>16.341411182272374</v>
      </c>
      <c r="P1195" s="174"/>
    </row>
    <row r="1196" spans="2:16" x14ac:dyDescent="0.45">
      <c r="B1196" s="118" t="s">
        <v>1057</v>
      </c>
      <c r="C1196" s="118" t="s">
        <v>777</v>
      </c>
      <c r="D1196" s="118" t="s">
        <v>962</v>
      </c>
      <c r="E1196" s="118" t="s">
        <v>993</v>
      </c>
      <c r="F1196" s="118" t="s">
        <v>987</v>
      </c>
      <c r="G1196" s="118" t="s">
        <v>988</v>
      </c>
      <c r="H1196" s="118" t="s">
        <v>1009</v>
      </c>
      <c r="I1196" s="118">
        <v>1.9999999552965102E-2</v>
      </c>
      <c r="J1196" s="118">
        <v>1.9999999552965102E-2</v>
      </c>
      <c r="K1196" s="118">
        <v>1.6100000143051101</v>
      </c>
      <c r="L1196" s="181">
        <f>(K1196+'NPV Calcs'!$D$13)*About!$B$135</f>
        <v>8.6855083907481276</v>
      </c>
      <c r="M1196" s="95" t="str">
        <f>INDEX('IEA Tech to Policy Mapping'!$B$2:$B$13,MATCH($H1196,'IEA Tech to Policy Mapping'!$A$2:$A$13,0))</f>
        <v>ngps - processing methane capture</v>
      </c>
      <c r="N1196" s="182">
        <f>(J1196*About!$A$132/1000)*10^12*'EPA to IEA Scaling'!$E$13</f>
        <v>453204598.62268114</v>
      </c>
      <c r="O1196" s="183">
        <f>L1196/About!$B$144</f>
        <v>16.341411182272374</v>
      </c>
      <c r="P1196" s="174"/>
    </row>
    <row r="1197" spans="2:16" x14ac:dyDescent="0.45">
      <c r="B1197" s="118" t="s">
        <v>258</v>
      </c>
      <c r="C1197" s="118" t="s">
        <v>777</v>
      </c>
      <c r="D1197" s="118" t="s">
        <v>962</v>
      </c>
      <c r="E1197" s="118" t="s">
        <v>993</v>
      </c>
      <c r="F1197" s="118" t="s">
        <v>987</v>
      </c>
      <c r="G1197" s="118" t="s">
        <v>988</v>
      </c>
      <c r="H1197" s="118" t="s">
        <v>1009</v>
      </c>
      <c r="I1197" s="118">
        <v>0.15000000596046401</v>
      </c>
      <c r="J1197" s="118">
        <v>0.15000000596046401</v>
      </c>
      <c r="K1197" s="118">
        <v>1.6100000143051101</v>
      </c>
      <c r="L1197" s="181">
        <f>(K1197+'NPV Calcs'!$D$13)*About!$B$135</f>
        <v>8.6855083907481276</v>
      </c>
      <c r="M1197" s="95" t="str">
        <f>INDEX('IEA Tech to Policy Mapping'!$B$2:$B$13,MATCH($H1197,'IEA Tech to Policy Mapping'!$A$2:$A$13,0))</f>
        <v>ngps - processing methane capture</v>
      </c>
      <c r="N1197" s="182">
        <f>(J1197*About!$A$132/1000)*10^12*'EPA to IEA Scaling'!$E$13</f>
        <v>3399034700.7099504</v>
      </c>
      <c r="O1197" s="183">
        <f>L1197/About!$B$144</f>
        <v>16.341411182272374</v>
      </c>
      <c r="P1197" s="174"/>
    </row>
    <row r="1198" spans="2:16" x14ac:dyDescent="0.45">
      <c r="B1198" s="118" t="s">
        <v>125</v>
      </c>
      <c r="C1198" s="118" t="s">
        <v>777</v>
      </c>
      <c r="D1198" s="118" t="s">
        <v>985</v>
      </c>
      <c r="E1198" s="118" t="s">
        <v>986</v>
      </c>
      <c r="F1198" s="118" t="s">
        <v>987</v>
      </c>
      <c r="G1198" s="118" t="s">
        <v>988</v>
      </c>
      <c r="H1198" s="118" t="s">
        <v>1009</v>
      </c>
      <c r="I1198" s="118">
        <v>0.230000004172325</v>
      </c>
      <c r="J1198" s="118">
        <v>0.230000004172325</v>
      </c>
      <c r="K1198" s="118">
        <v>1.6100000143051101</v>
      </c>
      <c r="L1198" s="181">
        <f>(K1198+'NPV Calcs'!$D$13)*About!$B$135</f>
        <v>8.6855083907481276</v>
      </c>
      <c r="M1198" s="95" t="str">
        <f>INDEX('IEA Tech to Policy Mapping'!$B$2:$B$13,MATCH($H1198,'IEA Tech to Policy Mapping'!$A$2:$A$13,0))</f>
        <v>ngps - processing methane capture</v>
      </c>
      <c r="N1198" s="182">
        <f>(J1198*About!$A$132/1000)*10^12*'EPA to IEA Scaling'!$E$13</f>
        <v>5211853095.2006884</v>
      </c>
      <c r="O1198" s="183">
        <f>L1198/About!$B$144</f>
        <v>16.341411182272374</v>
      </c>
      <c r="P1198" s="174"/>
    </row>
    <row r="1199" spans="2:16" x14ac:dyDescent="0.45">
      <c r="B1199" s="118" t="s">
        <v>133</v>
      </c>
      <c r="C1199" s="118" t="s">
        <v>777</v>
      </c>
      <c r="D1199" s="118" t="s">
        <v>985</v>
      </c>
      <c r="E1199" s="118" t="s">
        <v>986</v>
      </c>
      <c r="F1199" s="118" t="s">
        <v>987</v>
      </c>
      <c r="G1199" s="118" t="s">
        <v>988</v>
      </c>
      <c r="H1199" s="118" t="s">
        <v>1009</v>
      </c>
      <c r="I1199" s="118">
        <v>0.25</v>
      </c>
      <c r="J1199" s="118">
        <v>0.25</v>
      </c>
      <c r="K1199" s="118">
        <v>1.6100000143051101</v>
      </c>
      <c r="L1199" s="181">
        <f>(K1199+'NPV Calcs'!$D$13)*About!$B$135</f>
        <v>8.6855083907481276</v>
      </c>
      <c r="M1199" s="95" t="str">
        <f>INDEX('IEA Tech to Policy Mapping'!$B$2:$B$13,MATCH($H1199,'IEA Tech to Policy Mapping'!$A$2:$A$13,0))</f>
        <v>ngps - processing methane capture</v>
      </c>
      <c r="N1199" s="182">
        <f>(J1199*About!$A$132/1000)*10^12*'EPA to IEA Scaling'!$E$13</f>
        <v>5665057609.4074373</v>
      </c>
      <c r="O1199" s="183">
        <f>L1199/About!$B$144</f>
        <v>16.341411182272374</v>
      </c>
      <c r="P1199" s="174"/>
    </row>
    <row r="1200" spans="2:16" x14ac:dyDescent="0.45">
      <c r="B1200" s="118" t="s">
        <v>168</v>
      </c>
      <c r="C1200" s="118" t="s">
        <v>777</v>
      </c>
      <c r="D1200" s="118" t="s">
        <v>985</v>
      </c>
      <c r="E1200" s="118" t="s">
        <v>986</v>
      </c>
      <c r="F1200" s="118" t="s">
        <v>987</v>
      </c>
      <c r="G1200" s="118" t="s">
        <v>988</v>
      </c>
      <c r="H1200" s="118" t="s">
        <v>1009</v>
      </c>
      <c r="I1200" s="118">
        <v>0.85000002384185702</v>
      </c>
      <c r="J1200" s="118">
        <v>0.85000002384185702</v>
      </c>
      <c r="K1200" s="118">
        <v>1.6100000143051101</v>
      </c>
      <c r="L1200" s="181">
        <f>(K1200+'NPV Calcs'!$D$13)*About!$B$135</f>
        <v>8.6855083907481276</v>
      </c>
      <c r="M1200" s="95" t="str">
        <f>INDEX('IEA Tech to Policy Mapping'!$B$2:$B$13,MATCH($H1200,'IEA Tech to Policy Mapping'!$A$2:$A$13,0))</f>
        <v>ngps - processing methane capture</v>
      </c>
      <c r="N1200" s="182">
        <f>(J1200*About!$A$132/1000)*10^12*'EPA to IEA Scaling'!$E$13</f>
        <v>19261196412.247261</v>
      </c>
      <c r="O1200" s="183">
        <f>L1200/About!$B$144</f>
        <v>16.341411182272374</v>
      </c>
      <c r="P1200" s="174"/>
    </row>
    <row r="1201" spans="2:16" x14ac:dyDescent="0.45">
      <c r="B1201" s="118" t="s">
        <v>231</v>
      </c>
      <c r="C1201" s="118" t="s">
        <v>777</v>
      </c>
      <c r="D1201" s="118" t="s">
        <v>985</v>
      </c>
      <c r="E1201" s="118" t="s">
        <v>986</v>
      </c>
      <c r="F1201" s="118" t="s">
        <v>987</v>
      </c>
      <c r="G1201" s="118" t="s">
        <v>988</v>
      </c>
      <c r="H1201" s="118" t="s">
        <v>1009</v>
      </c>
      <c r="I1201" s="118">
        <v>9.9999997764825804E-3</v>
      </c>
      <c r="J1201" s="118">
        <v>9.9999997764825804E-3</v>
      </c>
      <c r="K1201" s="118">
        <v>1.6100000143051101</v>
      </c>
      <c r="L1201" s="181">
        <f>(K1201+'NPV Calcs'!$D$13)*About!$B$135</f>
        <v>8.6855083907481276</v>
      </c>
      <c r="M1201" s="95" t="str">
        <f>INDEX('IEA Tech to Policy Mapping'!$B$2:$B$13,MATCH($H1201,'IEA Tech to Policy Mapping'!$A$2:$A$13,0))</f>
        <v>ngps - processing methane capture</v>
      </c>
      <c r="N1201" s="182">
        <f>(J1201*About!$A$132/1000)*10^12*'EPA to IEA Scaling'!$E$13</f>
        <v>226602299.31134129</v>
      </c>
      <c r="O1201" s="183">
        <f>L1201/About!$B$144</f>
        <v>16.341411182272374</v>
      </c>
      <c r="P1201" s="174"/>
    </row>
    <row r="1202" spans="2:16" x14ac:dyDescent="0.45">
      <c r="B1202" s="118" t="s">
        <v>1057</v>
      </c>
      <c r="C1202" s="118" t="s">
        <v>777</v>
      </c>
      <c r="D1202" s="118" t="s">
        <v>985</v>
      </c>
      <c r="E1202" s="118" t="s">
        <v>986</v>
      </c>
      <c r="F1202" s="118" t="s">
        <v>987</v>
      </c>
      <c r="G1202" s="118" t="s">
        <v>988</v>
      </c>
      <c r="H1202" s="118" t="s">
        <v>1009</v>
      </c>
      <c r="I1202" s="118">
        <v>0.5</v>
      </c>
      <c r="J1202" s="118">
        <v>0.5</v>
      </c>
      <c r="K1202" s="118">
        <v>1.6100000143051101</v>
      </c>
      <c r="L1202" s="181">
        <f>(K1202+'NPV Calcs'!$D$13)*About!$B$135</f>
        <v>8.6855083907481276</v>
      </c>
      <c r="M1202" s="95" t="str">
        <f>INDEX('IEA Tech to Policy Mapping'!$B$2:$B$13,MATCH($H1202,'IEA Tech to Policy Mapping'!$A$2:$A$13,0))</f>
        <v>ngps - processing methane capture</v>
      </c>
      <c r="N1202" s="182">
        <f>(J1202*About!$A$132/1000)*10^12*'EPA to IEA Scaling'!$E$13</f>
        <v>11330115218.814875</v>
      </c>
      <c r="O1202" s="183">
        <f>L1202/About!$B$144</f>
        <v>16.341411182272374</v>
      </c>
      <c r="P1202" s="174"/>
    </row>
    <row r="1203" spans="2:16" x14ac:dyDescent="0.45">
      <c r="B1203" s="118" t="s">
        <v>1058</v>
      </c>
      <c r="C1203" s="118" t="s">
        <v>777</v>
      </c>
      <c r="D1203" s="118" t="s">
        <v>985</v>
      </c>
      <c r="E1203" s="118" t="s">
        <v>986</v>
      </c>
      <c r="F1203" s="118" t="s">
        <v>987</v>
      </c>
      <c r="G1203" s="118" t="s">
        <v>988</v>
      </c>
      <c r="H1203" s="118" t="s">
        <v>1009</v>
      </c>
      <c r="I1203" s="118">
        <v>0.25</v>
      </c>
      <c r="J1203" s="118">
        <v>0.25</v>
      </c>
      <c r="K1203" s="118">
        <v>1.6100000143051101</v>
      </c>
      <c r="L1203" s="181">
        <f>(K1203+'NPV Calcs'!$D$13)*About!$B$135</f>
        <v>8.6855083907481276</v>
      </c>
      <c r="M1203" s="95" t="str">
        <f>INDEX('IEA Tech to Policy Mapping'!$B$2:$B$13,MATCH($H1203,'IEA Tech to Policy Mapping'!$A$2:$A$13,0))</f>
        <v>ngps - processing methane capture</v>
      </c>
      <c r="N1203" s="182">
        <f>(J1203*About!$A$132/1000)*10^12*'EPA to IEA Scaling'!$E$13</f>
        <v>5665057609.4074373</v>
      </c>
      <c r="O1203" s="183">
        <f>L1203/About!$B$144</f>
        <v>16.341411182272374</v>
      </c>
      <c r="P1203" s="174"/>
    </row>
    <row r="1204" spans="2:16" x14ac:dyDescent="0.45">
      <c r="B1204" s="118" t="s">
        <v>258</v>
      </c>
      <c r="C1204" s="118" t="s">
        <v>777</v>
      </c>
      <c r="D1204" s="118" t="s">
        <v>985</v>
      </c>
      <c r="E1204" s="118" t="s">
        <v>986</v>
      </c>
      <c r="F1204" s="118" t="s">
        <v>987</v>
      </c>
      <c r="G1204" s="118" t="s">
        <v>988</v>
      </c>
      <c r="H1204" s="118" t="s">
        <v>1009</v>
      </c>
      <c r="I1204" s="118">
        <v>0.20999999344348899</v>
      </c>
      <c r="J1204" s="118">
        <v>0.20999999344348899</v>
      </c>
      <c r="K1204" s="118">
        <v>1.6100000143051101</v>
      </c>
      <c r="L1204" s="181">
        <f>(K1204+'NPV Calcs'!$D$13)*About!$B$135</f>
        <v>8.6855083907481276</v>
      </c>
      <c r="M1204" s="95" t="str">
        <f>INDEX('IEA Tech to Policy Mapping'!$B$2:$B$13,MATCH($H1204,'IEA Tech to Policy Mapping'!$A$2:$A$13,0))</f>
        <v>ngps - processing methane capture</v>
      </c>
      <c r="N1204" s="182">
        <f>(J1204*About!$A$132/1000)*10^12*'EPA to IEA Scaling'!$E$13</f>
        <v>4758648243.3301964</v>
      </c>
      <c r="O1204" s="183">
        <f>L1204/About!$B$144</f>
        <v>16.341411182272374</v>
      </c>
      <c r="P1204" s="174"/>
    </row>
    <row r="1205" spans="2:16" x14ac:dyDescent="0.45">
      <c r="B1205" s="118" t="s">
        <v>1059</v>
      </c>
      <c r="C1205" s="118" t="s">
        <v>777</v>
      </c>
      <c r="D1205" s="118" t="s">
        <v>985</v>
      </c>
      <c r="E1205" s="118" t="s">
        <v>986</v>
      </c>
      <c r="F1205" s="118" t="s">
        <v>987</v>
      </c>
      <c r="G1205" s="118" t="s">
        <v>988</v>
      </c>
      <c r="H1205" s="118" t="s">
        <v>1009</v>
      </c>
      <c r="I1205" s="118">
        <v>1.40999996662139</v>
      </c>
      <c r="J1205" s="118">
        <v>1.40999996662139</v>
      </c>
      <c r="K1205" s="118">
        <v>1.6100000143051101</v>
      </c>
      <c r="L1205" s="181">
        <f>(K1205+'NPV Calcs'!$D$13)*About!$B$135</f>
        <v>8.6855083907481276</v>
      </c>
      <c r="M1205" s="95" t="str">
        <f>INDEX('IEA Tech to Policy Mapping'!$B$2:$B$13,MATCH($H1205,'IEA Tech to Policy Mapping'!$A$2:$A$13,0))</f>
        <v>ngps - processing methane capture</v>
      </c>
      <c r="N1205" s="182">
        <f>(J1205*About!$A$132/1000)*10^12*'EPA to IEA Scaling'!$E$13</f>
        <v>31950924160.690956</v>
      </c>
      <c r="O1205" s="183">
        <f>L1205/About!$B$144</f>
        <v>16.341411182272374</v>
      </c>
      <c r="P1205" s="174"/>
    </row>
    <row r="1206" spans="2:16" x14ac:dyDescent="0.45">
      <c r="B1206" s="118" t="s">
        <v>263</v>
      </c>
      <c r="C1206" s="118" t="s">
        <v>777</v>
      </c>
      <c r="D1206" s="118" t="s">
        <v>985</v>
      </c>
      <c r="E1206" s="118" t="s">
        <v>986</v>
      </c>
      <c r="F1206" s="118" t="s">
        <v>987</v>
      </c>
      <c r="G1206" s="118" t="s">
        <v>988</v>
      </c>
      <c r="H1206" s="118" t="s">
        <v>1009</v>
      </c>
      <c r="I1206" s="118">
        <v>0.88999998569488503</v>
      </c>
      <c r="J1206" s="118">
        <v>0.88999998569488503</v>
      </c>
      <c r="K1206" s="118">
        <v>1.6100000143051101</v>
      </c>
      <c r="L1206" s="181">
        <f>(K1206+'NPV Calcs'!$D$13)*About!$B$135</f>
        <v>8.6855083907481276</v>
      </c>
      <c r="M1206" s="95" t="str">
        <f>INDEX('IEA Tech to Policy Mapping'!$B$2:$B$13,MATCH($H1206,'IEA Tech to Policy Mapping'!$A$2:$A$13,0))</f>
        <v>ngps - processing methane capture</v>
      </c>
      <c r="N1206" s="182">
        <f>(J1206*About!$A$132/1000)*10^12*'EPA to IEA Scaling'!$E$13</f>
        <v>20167604765.333275</v>
      </c>
      <c r="O1206" s="183">
        <f>L1206/About!$B$144</f>
        <v>16.341411182272374</v>
      </c>
      <c r="P1206" s="174"/>
    </row>
    <row r="1207" spans="2:16" x14ac:dyDescent="0.45">
      <c r="B1207" s="118" t="s">
        <v>166</v>
      </c>
      <c r="C1207" s="118" t="s">
        <v>777</v>
      </c>
      <c r="D1207" s="118" t="s">
        <v>962</v>
      </c>
      <c r="E1207" s="118" t="s">
        <v>999</v>
      </c>
      <c r="F1207" s="118" t="s">
        <v>987</v>
      </c>
      <c r="G1207" s="118" t="s">
        <v>988</v>
      </c>
      <c r="H1207" s="118" t="s">
        <v>1004</v>
      </c>
      <c r="I1207" s="118">
        <v>3.2300000190734801</v>
      </c>
      <c r="J1207" s="118">
        <v>3.2300000190734801</v>
      </c>
      <c r="K1207" s="118">
        <v>1.62999999523162</v>
      </c>
      <c r="L1207" s="181">
        <f>(K1207+'NPV Calcs'!$D$13)*About!$B$135</f>
        <v>8.7034694699317257</v>
      </c>
      <c r="M1207" s="95" t="str">
        <f>INDEX('IEA Tech to Policy Mapping'!$B$2:$B$13,MATCH($H1207,'IEA Tech to Policy Mapping'!$A$2:$A$13,0))</f>
        <v>ngps - production methane destruction</v>
      </c>
      <c r="N1207" s="182">
        <f>(J1207*About!$A$132/1000)*10^12*'EPA to IEA Scaling'!$E$13</f>
        <v>73192544745.753555</v>
      </c>
      <c r="O1207" s="183">
        <f>L1207/About!$B$144</f>
        <v>16.375204181716043</v>
      </c>
      <c r="P1207" s="174"/>
    </row>
    <row r="1208" spans="2:16" x14ac:dyDescent="0.45">
      <c r="B1208" s="118" t="s">
        <v>125</v>
      </c>
      <c r="C1208" s="118" t="s">
        <v>777</v>
      </c>
      <c r="D1208" s="118" t="s">
        <v>985</v>
      </c>
      <c r="E1208" s="118" t="s">
        <v>986</v>
      </c>
      <c r="F1208" s="118" t="s">
        <v>987</v>
      </c>
      <c r="G1208" s="118" t="s">
        <v>988</v>
      </c>
      <c r="H1208" s="118" t="s">
        <v>1003</v>
      </c>
      <c r="I1208" s="118">
        <v>0.17000000178813901</v>
      </c>
      <c r="J1208" s="118">
        <v>0.17000000178813901</v>
      </c>
      <c r="K1208" s="118">
        <v>1.62999999523162</v>
      </c>
      <c r="L1208" s="181">
        <f>(K1208+'NPV Calcs'!$D$13)*About!$B$135</f>
        <v>8.7034694699317257</v>
      </c>
      <c r="M1208" s="95" t="str">
        <f>INDEX('IEA Tech to Policy Mapping'!$B$2:$B$13,MATCH($H1208,'IEA Tech to Policy Mapping'!$A$2:$A$13,0))</f>
        <v>ngps - T&amp;D methane capture</v>
      </c>
      <c r="N1208" s="182">
        <f>(J1208*About!$A$132/1000)*10^12*'EPA to IEA Scaling'!$E$13</f>
        <v>3852239214.9166999</v>
      </c>
      <c r="O1208" s="183">
        <f>L1208/About!$B$144</f>
        <v>16.375204181716043</v>
      </c>
      <c r="P1208" s="174"/>
    </row>
    <row r="1209" spans="2:16" x14ac:dyDescent="0.45">
      <c r="B1209" s="118" t="s">
        <v>231</v>
      </c>
      <c r="C1209" s="118" t="s">
        <v>777</v>
      </c>
      <c r="D1209" s="118" t="s">
        <v>962</v>
      </c>
      <c r="E1209" s="118" t="s">
        <v>991</v>
      </c>
      <c r="F1209" s="118" t="s">
        <v>987</v>
      </c>
      <c r="G1209" s="118" t="s">
        <v>988</v>
      </c>
      <c r="H1209" s="118" t="s">
        <v>1006</v>
      </c>
      <c r="I1209" s="118">
        <v>0.38999998569488498</v>
      </c>
      <c r="J1209" s="118">
        <v>0.38999998569488498</v>
      </c>
      <c r="K1209" s="118">
        <v>1.6499999761581401</v>
      </c>
      <c r="L1209" s="181">
        <f>(K1209+'NPV Calcs'!$D$13)*About!$B$135</f>
        <v>8.7214305491153326</v>
      </c>
      <c r="M1209" s="95" t="str">
        <f>INDEX('IEA Tech to Policy Mapping'!$B$2:$B$13,MATCH($H1209,'IEA Tech to Policy Mapping'!$A$2:$A$13,0))</f>
        <v>ngps - production methane capture</v>
      </c>
      <c r="N1209" s="182">
        <f>(J1209*About!$A$132/1000)*10^12*'EPA to IEA Scaling'!$E$13</f>
        <v>8837489546.5184021</v>
      </c>
      <c r="O1209" s="183">
        <f>L1209/About!$B$144</f>
        <v>16.408997181159727</v>
      </c>
      <c r="P1209" s="174"/>
    </row>
    <row r="1210" spans="2:16" x14ac:dyDescent="0.45">
      <c r="B1210" s="118" t="s">
        <v>125</v>
      </c>
      <c r="C1210" s="118" t="s">
        <v>777</v>
      </c>
      <c r="D1210" s="118" t="s">
        <v>962</v>
      </c>
      <c r="E1210" s="118" t="s">
        <v>993</v>
      </c>
      <c r="F1210" s="118" t="s">
        <v>987</v>
      </c>
      <c r="G1210" s="118" t="s">
        <v>988</v>
      </c>
      <c r="H1210" s="118" t="s">
        <v>1006</v>
      </c>
      <c r="I1210" s="118">
        <v>9.9999997764825804E-3</v>
      </c>
      <c r="J1210" s="118">
        <v>9.9999997764825804E-3</v>
      </c>
      <c r="K1210" s="118">
        <v>1.71000003814697</v>
      </c>
      <c r="L1210" s="181">
        <f>(K1210+'NPV Calcs'!$D$13)*About!$B$135</f>
        <v>8.7753138937226129</v>
      </c>
      <c r="M1210" s="95" t="str">
        <f>INDEX('IEA Tech to Policy Mapping'!$B$2:$B$13,MATCH($H1210,'IEA Tech to Policy Mapping'!$A$2:$A$13,0))</f>
        <v>ngps - production methane capture</v>
      </c>
      <c r="N1210" s="182">
        <f>(J1210*About!$A$132/1000)*10^12*'EPA to IEA Scaling'!$E$13</f>
        <v>226602299.31134129</v>
      </c>
      <c r="O1210" s="183">
        <f>L1210/About!$B$144</f>
        <v>16.510376380912916</v>
      </c>
      <c r="P1210" s="174"/>
    </row>
    <row r="1211" spans="2:16" x14ac:dyDescent="0.45">
      <c r="B1211" s="118" t="s">
        <v>334</v>
      </c>
      <c r="C1211" s="118" t="s">
        <v>777</v>
      </c>
      <c r="D1211" s="118" t="s">
        <v>962</v>
      </c>
      <c r="E1211" s="118" t="s">
        <v>999</v>
      </c>
      <c r="F1211" s="118" t="s">
        <v>987</v>
      </c>
      <c r="G1211" s="118" t="s">
        <v>988</v>
      </c>
      <c r="H1211" s="118" t="s">
        <v>1004</v>
      </c>
      <c r="I1211" s="118">
        <v>19.030000686645501</v>
      </c>
      <c r="J1211" s="118">
        <v>19.030000686645501</v>
      </c>
      <c r="K1211" s="118">
        <v>1.75999999046325</v>
      </c>
      <c r="L1211" s="181">
        <f>(K1211+'NPV Calcs'!$D$13)*About!$B$135</f>
        <v>8.8202165916816124</v>
      </c>
      <c r="M1211" s="95" t="str">
        <f>INDEX('IEA Tech to Policy Mapping'!$B$2:$B$13,MATCH($H1211,'IEA Tech to Policy Mapping'!$A$2:$A$13,0))</f>
        <v>ngps - production methane destruction</v>
      </c>
      <c r="N1211" s="182">
        <f>(J1211*About!$A$132/1000)*10^12*'EPA to IEA Scaling'!$E$13</f>
        <v>431224200787.6394</v>
      </c>
      <c r="O1211" s="183">
        <f>L1211/About!$B$144</f>
        <v>16.594858879522093</v>
      </c>
      <c r="P1211" s="174"/>
    </row>
    <row r="1212" spans="2:16" x14ac:dyDescent="0.45">
      <c r="B1212" s="118" t="s">
        <v>168</v>
      </c>
      <c r="C1212" s="118" t="s">
        <v>777</v>
      </c>
      <c r="D1212" s="118" t="s">
        <v>962</v>
      </c>
      <c r="E1212" s="118" t="s">
        <v>999</v>
      </c>
      <c r="F1212" s="118" t="s">
        <v>987</v>
      </c>
      <c r="G1212" s="118" t="s">
        <v>988</v>
      </c>
      <c r="H1212" s="118" t="s">
        <v>1004</v>
      </c>
      <c r="I1212" s="118">
        <v>1.75</v>
      </c>
      <c r="J1212" s="118">
        <v>1.75</v>
      </c>
      <c r="K1212" s="118">
        <v>1.75999999046325</v>
      </c>
      <c r="L1212" s="181">
        <f>(K1212+'NPV Calcs'!$D$13)*About!$B$135</f>
        <v>8.8202165916816124</v>
      </c>
      <c r="M1212" s="95" t="str">
        <f>INDEX('IEA Tech to Policy Mapping'!$B$2:$B$13,MATCH($H1212,'IEA Tech to Policy Mapping'!$A$2:$A$13,0))</f>
        <v>ngps - production methane destruction</v>
      </c>
      <c r="N1212" s="182">
        <f>(J1212*About!$A$132/1000)*10^12*'EPA to IEA Scaling'!$E$13</f>
        <v>39655403265.852058</v>
      </c>
      <c r="O1212" s="183">
        <f>L1212/About!$B$144</f>
        <v>16.594858879522093</v>
      </c>
      <c r="P1212" s="174"/>
    </row>
    <row r="1213" spans="2:16" x14ac:dyDescent="0.45">
      <c r="B1213" s="118" t="s">
        <v>334</v>
      </c>
      <c r="C1213" s="118" t="s">
        <v>777</v>
      </c>
      <c r="D1213" s="118" t="s">
        <v>985</v>
      </c>
      <c r="E1213" s="118" t="s">
        <v>994</v>
      </c>
      <c r="F1213" s="118" t="s">
        <v>987</v>
      </c>
      <c r="G1213" s="118" t="s">
        <v>988</v>
      </c>
      <c r="H1213" s="118" t="s">
        <v>1004</v>
      </c>
      <c r="I1213" s="118">
        <v>45.159999847412102</v>
      </c>
      <c r="J1213" s="118">
        <v>45.159999847412102</v>
      </c>
      <c r="K1213" s="118">
        <v>1.75999999046325</v>
      </c>
      <c r="L1213" s="181">
        <f>(K1213+'NPV Calcs'!$D$13)*About!$B$135</f>
        <v>8.8202165916816124</v>
      </c>
      <c r="M1213" s="95" t="str">
        <f>INDEX('IEA Tech to Policy Mapping'!$B$2:$B$13,MATCH($H1213,'IEA Tech to Policy Mapping'!$A$2:$A$13,0))</f>
        <v>ngps - production methane destruction</v>
      </c>
      <c r="N1213" s="182">
        <f>(J1213*About!$A$132/1000)*10^12*'EPA to IEA Scaling'!$E$13</f>
        <v>1023336003105.6825</v>
      </c>
      <c r="O1213" s="183">
        <f>L1213/About!$B$144</f>
        <v>16.594858879522093</v>
      </c>
      <c r="P1213" s="174"/>
    </row>
    <row r="1214" spans="2:16" x14ac:dyDescent="0.45">
      <c r="B1214" s="118" t="s">
        <v>168</v>
      </c>
      <c r="C1214" s="118" t="s">
        <v>777</v>
      </c>
      <c r="D1214" s="118" t="s">
        <v>985</v>
      </c>
      <c r="E1214" s="118" t="s">
        <v>994</v>
      </c>
      <c r="F1214" s="118" t="s">
        <v>987</v>
      </c>
      <c r="G1214" s="118" t="s">
        <v>988</v>
      </c>
      <c r="H1214" s="118" t="s">
        <v>1004</v>
      </c>
      <c r="I1214" s="118">
        <v>0.37999999523162797</v>
      </c>
      <c r="J1214" s="118">
        <v>0.37999999523162797</v>
      </c>
      <c r="K1214" s="118">
        <v>1.75999999046325</v>
      </c>
      <c r="L1214" s="181">
        <f>(K1214+'NPV Calcs'!$D$13)*About!$B$135</f>
        <v>8.8202165916816124</v>
      </c>
      <c r="M1214" s="95" t="str">
        <f>INDEX('IEA Tech to Policy Mapping'!$B$2:$B$13,MATCH($H1214,'IEA Tech to Policy Mapping'!$A$2:$A$13,0))</f>
        <v>ngps - production methane destruction</v>
      </c>
      <c r="N1214" s="182">
        <f>(J1214*About!$A$132/1000)*10^12*'EPA to IEA Scaling'!$E$13</f>
        <v>8610887458.2468967</v>
      </c>
      <c r="O1214" s="183">
        <f>L1214/About!$B$144</f>
        <v>16.594858879522093</v>
      </c>
      <c r="P1214" s="174"/>
    </row>
    <row r="1215" spans="2:16" x14ac:dyDescent="0.45">
      <c r="B1215" s="118" t="s">
        <v>263</v>
      </c>
      <c r="C1215" s="118" t="s">
        <v>777</v>
      </c>
      <c r="D1215" s="118" t="s">
        <v>985</v>
      </c>
      <c r="E1215" s="118" t="s">
        <v>994</v>
      </c>
      <c r="F1215" s="118" t="s">
        <v>987</v>
      </c>
      <c r="G1215" s="118" t="s">
        <v>988</v>
      </c>
      <c r="H1215" s="118" t="s">
        <v>1004</v>
      </c>
      <c r="I1215" s="118">
        <v>1.33000004291534</v>
      </c>
      <c r="J1215" s="118">
        <v>1.33000004291534</v>
      </c>
      <c r="K1215" s="118">
        <v>1.7699999809265099</v>
      </c>
      <c r="L1215" s="181">
        <f>(K1215+'NPV Calcs'!$D$13)*About!$B$135</f>
        <v>8.8291971312734159</v>
      </c>
      <c r="M1215" s="95" t="str">
        <f>INDEX('IEA Tech to Policy Mapping'!$B$2:$B$13,MATCH($H1215,'IEA Tech to Policy Mapping'!$A$2:$A$13,0))</f>
        <v>ngps - production methane destruction</v>
      </c>
      <c r="N1215" s="182">
        <f>(J1215*About!$A$132/1000)*10^12*'EPA to IEA Scaling'!$E$13</f>
        <v>30138107454.519058</v>
      </c>
      <c r="O1215" s="183">
        <f>L1215/About!$B$144</f>
        <v>16.611755379243938</v>
      </c>
      <c r="P1215" s="174"/>
    </row>
    <row r="1216" spans="2:16" x14ac:dyDescent="0.45">
      <c r="B1216" s="118" t="s">
        <v>1057</v>
      </c>
      <c r="C1216" s="118" t="s">
        <v>777</v>
      </c>
      <c r="D1216" s="118" t="s">
        <v>985</v>
      </c>
      <c r="E1216" s="118" t="s">
        <v>994</v>
      </c>
      <c r="F1216" s="118" t="s">
        <v>987</v>
      </c>
      <c r="G1216" s="118" t="s">
        <v>988</v>
      </c>
      <c r="H1216" s="118" t="s">
        <v>1004</v>
      </c>
      <c r="I1216" s="118">
        <v>0.31000000238418501</v>
      </c>
      <c r="J1216" s="118">
        <v>0.31000000238418501</v>
      </c>
      <c r="K1216" s="118">
        <v>1.7699999809265099</v>
      </c>
      <c r="L1216" s="181">
        <f>(K1216+'NPV Calcs'!$D$13)*About!$B$135</f>
        <v>8.8291971312734159</v>
      </c>
      <c r="M1216" s="95" t="str">
        <f>INDEX('IEA Tech to Policy Mapping'!$B$2:$B$13,MATCH($H1216,'IEA Tech to Policy Mapping'!$A$2:$A$13,0))</f>
        <v>ngps - production methane destruction</v>
      </c>
      <c r="N1216" s="182">
        <f>(J1216*About!$A$132/1000)*10^12*'EPA to IEA Scaling'!$E$13</f>
        <v>7024671489.6914053</v>
      </c>
      <c r="O1216" s="183">
        <f>L1216/About!$B$144</f>
        <v>16.611755379243938</v>
      </c>
      <c r="P1216" s="174"/>
    </row>
    <row r="1217" spans="2:16" x14ac:dyDescent="0.45">
      <c r="B1217" s="118" t="s">
        <v>1057</v>
      </c>
      <c r="C1217" s="118" t="s">
        <v>777</v>
      </c>
      <c r="D1217" s="118" t="s">
        <v>962</v>
      </c>
      <c r="E1217" s="118" t="s">
        <v>999</v>
      </c>
      <c r="F1217" s="118" t="s">
        <v>987</v>
      </c>
      <c r="G1217" s="118" t="s">
        <v>988</v>
      </c>
      <c r="H1217" s="118" t="s">
        <v>1004</v>
      </c>
      <c r="I1217" s="118">
        <v>2.63000011444091</v>
      </c>
      <c r="J1217" s="118">
        <v>2.63000011444091</v>
      </c>
      <c r="K1217" s="118">
        <v>1.7699999809265099</v>
      </c>
      <c r="L1217" s="181">
        <f>(K1217+'NPV Calcs'!$D$13)*About!$B$135</f>
        <v>8.8291971312734159</v>
      </c>
      <c r="M1217" s="95" t="str">
        <f>INDEX('IEA Tech to Policy Mapping'!$B$2:$B$13,MATCH($H1217,'IEA Tech to Policy Mapping'!$A$2:$A$13,0))</f>
        <v>ngps - production methane destruction</v>
      </c>
      <c r="N1217" s="182">
        <f>(J1217*About!$A$132/1000)*10^12*'EPA to IEA Scaling'!$E$13</f>
        <v>59596408644.223633</v>
      </c>
      <c r="O1217" s="183">
        <f>L1217/About!$B$144</f>
        <v>16.611755379243938</v>
      </c>
      <c r="P1217" s="174"/>
    </row>
    <row r="1218" spans="2:16" x14ac:dyDescent="0.45">
      <c r="B1218" s="118" t="s">
        <v>1058</v>
      </c>
      <c r="C1218" s="118" t="s">
        <v>777</v>
      </c>
      <c r="D1218" s="118" t="s">
        <v>962</v>
      </c>
      <c r="E1218" s="118" t="s">
        <v>999</v>
      </c>
      <c r="F1218" s="118" t="s">
        <v>987</v>
      </c>
      <c r="G1218" s="118" t="s">
        <v>988</v>
      </c>
      <c r="H1218" s="118" t="s">
        <v>1004</v>
      </c>
      <c r="I1218" s="118">
        <v>0.37000000476837103</v>
      </c>
      <c r="J1218" s="118">
        <v>0.37000000476837103</v>
      </c>
      <c r="K1218" s="118">
        <v>1.7699999809265099</v>
      </c>
      <c r="L1218" s="181">
        <f>(K1218+'NPV Calcs'!$D$13)*About!$B$135</f>
        <v>8.8291971312734159</v>
      </c>
      <c r="M1218" s="95" t="str">
        <f>INDEX('IEA Tech to Policy Mapping'!$B$2:$B$13,MATCH($H1218,'IEA Tech to Policy Mapping'!$A$2:$A$13,0))</f>
        <v>ngps - production methane destruction</v>
      </c>
      <c r="N1218" s="182">
        <f>(J1218*About!$A$132/1000)*10^12*'EPA to IEA Scaling'!$E$13</f>
        <v>8384285369.9753942</v>
      </c>
      <c r="O1218" s="183">
        <f>L1218/About!$B$144</f>
        <v>16.611755379243938</v>
      </c>
      <c r="P1218" s="174"/>
    </row>
    <row r="1219" spans="2:16" x14ac:dyDescent="0.45">
      <c r="B1219" s="118" t="s">
        <v>263</v>
      </c>
      <c r="C1219" s="118" t="s">
        <v>777</v>
      </c>
      <c r="D1219" s="118" t="s">
        <v>962</v>
      </c>
      <c r="E1219" s="118" t="s">
        <v>999</v>
      </c>
      <c r="F1219" s="118" t="s">
        <v>987</v>
      </c>
      <c r="G1219" s="118" t="s">
        <v>988</v>
      </c>
      <c r="H1219" s="118" t="s">
        <v>1004</v>
      </c>
      <c r="I1219" s="118">
        <v>0.87000000476837103</v>
      </c>
      <c r="J1219" s="118">
        <v>0.87000000476837103</v>
      </c>
      <c r="K1219" s="118">
        <v>1.7699999809265099</v>
      </c>
      <c r="L1219" s="181">
        <f>(K1219+'NPV Calcs'!$D$13)*About!$B$135</f>
        <v>8.8291971312734159</v>
      </c>
      <c r="M1219" s="95" t="str">
        <f>INDEX('IEA Tech to Policy Mapping'!$B$2:$B$13,MATCH($H1219,'IEA Tech to Policy Mapping'!$A$2:$A$13,0))</f>
        <v>ngps - production methane destruction</v>
      </c>
      <c r="N1219" s="182">
        <f>(J1219*About!$A$132/1000)*10^12*'EPA to IEA Scaling'!$E$13</f>
        <v>19714400588.790268</v>
      </c>
      <c r="O1219" s="183">
        <f>L1219/About!$B$144</f>
        <v>16.611755379243938</v>
      </c>
      <c r="P1219" s="174"/>
    </row>
    <row r="1220" spans="2:16" x14ac:dyDescent="0.45">
      <c r="B1220" s="118" t="s">
        <v>231</v>
      </c>
      <c r="C1220" s="118" t="s">
        <v>777</v>
      </c>
      <c r="D1220" s="118" t="s">
        <v>962</v>
      </c>
      <c r="E1220" s="118" t="s">
        <v>999</v>
      </c>
      <c r="F1220" s="118" t="s">
        <v>987</v>
      </c>
      <c r="G1220" s="118" t="s">
        <v>988</v>
      </c>
      <c r="H1220" s="118" t="s">
        <v>1004</v>
      </c>
      <c r="I1220" s="118">
        <v>0.15000000596046401</v>
      </c>
      <c r="J1220" s="118">
        <v>0.15000000596046401</v>
      </c>
      <c r="K1220" s="118">
        <v>1.87999999523162</v>
      </c>
      <c r="L1220" s="181">
        <f>(K1220+'NPV Calcs'!$D$13)*About!$B$135</f>
        <v>8.9279831738396958</v>
      </c>
      <c r="M1220" s="95" t="str">
        <f>INDEX('IEA Tech to Policy Mapping'!$B$2:$B$13,MATCH($H1220,'IEA Tech to Policy Mapping'!$A$2:$A$13,0))</f>
        <v>ngps - production methane destruction</v>
      </c>
      <c r="N1220" s="182">
        <f>(J1220*About!$A$132/1000)*10^12*'EPA to IEA Scaling'!$E$13</f>
        <v>3399034700.7099504</v>
      </c>
      <c r="O1220" s="183">
        <f>L1220/About!$B$144</f>
        <v>16.797617077606304</v>
      </c>
      <c r="P1220" s="174"/>
    </row>
    <row r="1221" spans="2:16" x14ac:dyDescent="0.45">
      <c r="B1221" s="118" t="s">
        <v>231</v>
      </c>
      <c r="C1221" s="118" t="s">
        <v>777</v>
      </c>
      <c r="D1221" s="118" t="s">
        <v>985</v>
      </c>
      <c r="E1221" s="118" t="s">
        <v>994</v>
      </c>
      <c r="F1221" s="118" t="s">
        <v>987</v>
      </c>
      <c r="G1221" s="118" t="s">
        <v>988</v>
      </c>
      <c r="H1221" s="118" t="s">
        <v>1004</v>
      </c>
      <c r="I1221" s="118">
        <v>3.9999999105930301E-2</v>
      </c>
      <c r="J1221" s="118">
        <v>3.9999999105930301E-2</v>
      </c>
      <c r="K1221" s="118">
        <v>1.87999999523162</v>
      </c>
      <c r="L1221" s="181">
        <f>(K1221+'NPV Calcs'!$D$13)*About!$B$135</f>
        <v>8.9279831738396958</v>
      </c>
      <c r="M1221" s="95" t="str">
        <f>INDEX('IEA Tech to Policy Mapping'!$B$2:$B$13,MATCH($H1221,'IEA Tech to Policy Mapping'!$A$2:$A$13,0))</f>
        <v>ngps - production methane destruction</v>
      </c>
      <c r="N1221" s="182">
        <f>(J1221*About!$A$132/1000)*10^12*'EPA to IEA Scaling'!$E$13</f>
        <v>906409197.24536443</v>
      </c>
      <c r="O1221" s="183">
        <f>L1221/About!$B$144</f>
        <v>16.797617077606304</v>
      </c>
      <c r="P1221" s="174"/>
    </row>
    <row r="1222" spans="2:16" x14ac:dyDescent="0.45">
      <c r="B1222" s="118" t="s">
        <v>133</v>
      </c>
      <c r="C1222" s="118" t="s">
        <v>777</v>
      </c>
      <c r="D1222" s="118" t="s">
        <v>962</v>
      </c>
      <c r="E1222" s="118" t="s">
        <v>991</v>
      </c>
      <c r="F1222" s="118" t="s">
        <v>987</v>
      </c>
      <c r="G1222" s="118" t="s">
        <v>988</v>
      </c>
      <c r="H1222" s="118" t="s">
        <v>1003</v>
      </c>
      <c r="I1222" s="118">
        <v>0.11999999731779</v>
      </c>
      <c r="J1222" s="118">
        <v>0.11999999731779</v>
      </c>
      <c r="K1222" s="118">
        <v>1.9299999475479099</v>
      </c>
      <c r="L1222" s="181">
        <f>(K1222+'NPV Calcs'!$D$13)*About!$B$135</f>
        <v>8.9728858717987041</v>
      </c>
      <c r="M1222" s="95" t="str">
        <f>INDEX('IEA Tech to Policy Mapping'!$B$2:$B$13,MATCH($H1222,'IEA Tech to Policy Mapping'!$A$2:$A$13,0))</f>
        <v>ngps - T&amp;D methane capture</v>
      </c>
      <c r="N1222" s="182">
        <f>(J1222*About!$A$132/1000)*10^12*'EPA to IEA Scaling'!$E$13</f>
        <v>2719227591.736073</v>
      </c>
      <c r="O1222" s="183">
        <f>L1222/About!$B$144</f>
        <v>16.882099576215502</v>
      </c>
      <c r="P1222" s="174"/>
    </row>
    <row r="1223" spans="2:16" x14ac:dyDescent="0.45">
      <c r="B1223" s="118" t="s">
        <v>133</v>
      </c>
      <c r="C1223" s="118" t="s">
        <v>777</v>
      </c>
      <c r="D1223" s="118" t="s">
        <v>985</v>
      </c>
      <c r="E1223" s="118" t="s">
        <v>1007</v>
      </c>
      <c r="F1223" s="118" t="s">
        <v>997</v>
      </c>
      <c r="G1223" s="118" t="s">
        <v>988</v>
      </c>
      <c r="H1223" s="118" t="s">
        <v>1003</v>
      </c>
      <c r="I1223" s="118">
        <v>0.239999994635581</v>
      </c>
      <c r="J1223" s="118">
        <v>0.239999994635581</v>
      </c>
      <c r="K1223" s="118">
        <v>1.9299999475479099</v>
      </c>
      <c r="L1223" s="181">
        <f>(K1223+'NPV Calcs'!$D$13)*About!$B$135</f>
        <v>8.9728858717987041</v>
      </c>
      <c r="M1223" s="95" t="str">
        <f>INDEX('IEA Tech to Policy Mapping'!$B$2:$B$13,MATCH($H1223,'IEA Tech to Policy Mapping'!$A$2:$A$13,0))</f>
        <v>ngps - T&amp;D methane capture</v>
      </c>
      <c r="N1223" s="182">
        <f>(J1223*About!$A$132/1000)*10^12*'EPA to IEA Scaling'!$E$13</f>
        <v>5438455183.4721699</v>
      </c>
      <c r="O1223" s="183">
        <f>L1223/About!$B$144</f>
        <v>16.882099576215502</v>
      </c>
      <c r="P1223" s="174"/>
    </row>
    <row r="1224" spans="2:16" x14ac:dyDescent="0.45">
      <c r="B1224" s="118" t="s">
        <v>133</v>
      </c>
      <c r="C1224" s="118" t="s">
        <v>777</v>
      </c>
      <c r="D1224" s="118" t="s">
        <v>962</v>
      </c>
      <c r="E1224" s="118" t="s">
        <v>993</v>
      </c>
      <c r="F1224" s="118" t="s">
        <v>987</v>
      </c>
      <c r="G1224" s="118" t="s">
        <v>988</v>
      </c>
      <c r="H1224" s="118" t="s">
        <v>1003</v>
      </c>
      <c r="I1224" s="118">
        <v>2.9999999329447701E-2</v>
      </c>
      <c r="J1224" s="118">
        <v>2.9999999329447701E-2</v>
      </c>
      <c r="K1224" s="118">
        <v>1.9299999475479099</v>
      </c>
      <c r="L1224" s="181">
        <f>(K1224+'NPV Calcs'!$D$13)*About!$B$135</f>
        <v>8.9728858717987041</v>
      </c>
      <c r="M1224" s="95" t="str">
        <f>INDEX('IEA Tech to Policy Mapping'!$B$2:$B$13,MATCH($H1224,'IEA Tech to Policy Mapping'!$A$2:$A$13,0))</f>
        <v>ngps - T&amp;D methane capture</v>
      </c>
      <c r="N1224" s="182">
        <f>(J1224*About!$A$132/1000)*10^12*'EPA to IEA Scaling'!$E$13</f>
        <v>679806897.9340229</v>
      </c>
      <c r="O1224" s="183">
        <f>L1224/About!$B$144</f>
        <v>16.882099576215502</v>
      </c>
      <c r="P1224" s="174"/>
    </row>
    <row r="1225" spans="2:16" x14ac:dyDescent="0.45">
      <c r="B1225" s="118" t="s">
        <v>133</v>
      </c>
      <c r="C1225" s="118" t="s">
        <v>777</v>
      </c>
      <c r="D1225" s="118" t="s">
        <v>962</v>
      </c>
      <c r="E1225" s="118" t="s">
        <v>996</v>
      </c>
      <c r="F1225" s="118" t="s">
        <v>997</v>
      </c>
      <c r="G1225" s="118" t="s">
        <v>988</v>
      </c>
      <c r="H1225" s="118" t="s">
        <v>1003</v>
      </c>
      <c r="I1225" s="118">
        <v>0.20000000298023199</v>
      </c>
      <c r="J1225" s="118">
        <v>0.20000000298023199</v>
      </c>
      <c r="K1225" s="118">
        <v>1.9299999475479099</v>
      </c>
      <c r="L1225" s="181">
        <f>(K1225+'NPV Calcs'!$D$13)*About!$B$135</f>
        <v>8.9728858717987041</v>
      </c>
      <c r="M1225" s="95" t="str">
        <f>INDEX('IEA Tech to Policy Mapping'!$B$2:$B$13,MATCH($H1225,'IEA Tech to Policy Mapping'!$A$2:$A$13,0))</f>
        <v>ngps - T&amp;D methane capture</v>
      </c>
      <c r="N1225" s="182">
        <f>(J1225*About!$A$132/1000)*10^12*'EPA to IEA Scaling'!$E$13</f>
        <v>4532046155.0586929</v>
      </c>
      <c r="O1225" s="183">
        <f>L1225/About!$B$144</f>
        <v>16.882099576215502</v>
      </c>
      <c r="P1225" s="174"/>
    </row>
    <row r="1226" spans="2:16" x14ac:dyDescent="0.45">
      <c r="B1226" s="118" t="s">
        <v>133</v>
      </c>
      <c r="C1226" s="118" t="s">
        <v>777</v>
      </c>
      <c r="D1226" s="118" t="s">
        <v>985</v>
      </c>
      <c r="E1226" s="118" t="s">
        <v>986</v>
      </c>
      <c r="F1226" s="118" t="s">
        <v>987</v>
      </c>
      <c r="G1226" s="118" t="s">
        <v>988</v>
      </c>
      <c r="H1226" s="118" t="s">
        <v>1003</v>
      </c>
      <c r="I1226" s="118">
        <v>0.18999999761581399</v>
      </c>
      <c r="J1226" s="118">
        <v>0.18999999761581399</v>
      </c>
      <c r="K1226" s="118">
        <v>1.96000003814697</v>
      </c>
      <c r="L1226" s="181">
        <f>(K1226+'NPV Calcs'!$D$13)*About!$B$135</f>
        <v>8.999827597630583</v>
      </c>
      <c r="M1226" s="95" t="str">
        <f>INDEX('IEA Tech to Policy Mapping'!$B$2:$B$13,MATCH($H1226,'IEA Tech to Policy Mapping'!$A$2:$A$13,0))</f>
        <v>ngps - T&amp;D methane capture</v>
      </c>
      <c r="N1226" s="182">
        <f>(J1226*About!$A$132/1000)*10^12*'EPA to IEA Scaling'!$E$13</f>
        <v>4305443729.1234484</v>
      </c>
      <c r="O1226" s="183">
        <f>L1226/About!$B$144</f>
        <v>16.932789276803177</v>
      </c>
      <c r="P1226" s="174"/>
    </row>
    <row r="1227" spans="2:16" x14ac:dyDescent="0.45">
      <c r="B1227" s="118" t="s">
        <v>133</v>
      </c>
      <c r="C1227" s="118" t="s">
        <v>777</v>
      </c>
      <c r="D1227" s="118" t="s">
        <v>985</v>
      </c>
      <c r="E1227" s="118" t="s">
        <v>994</v>
      </c>
      <c r="F1227" s="118" t="s">
        <v>987</v>
      </c>
      <c r="G1227" s="118" t="s">
        <v>988</v>
      </c>
      <c r="H1227" s="118" t="s">
        <v>1004</v>
      </c>
      <c r="I1227" s="118">
        <v>1.0900000333786</v>
      </c>
      <c r="J1227" s="118">
        <v>1.0900000333786</v>
      </c>
      <c r="K1227" s="118">
        <v>2.0199999809265101</v>
      </c>
      <c r="L1227" s="181">
        <f>(K1227+'NPV Calcs'!$D$13)*About!$B$135</f>
        <v>9.053710835181386</v>
      </c>
      <c r="M1227" s="95" t="str">
        <f>INDEX('IEA Tech to Policy Mapping'!$B$2:$B$13,MATCH($H1227,'IEA Tech to Policy Mapping'!$A$2:$A$13,0))</f>
        <v>ngps - production methane destruction</v>
      </c>
      <c r="N1227" s="182">
        <f>(J1227*About!$A$132/1000)*10^12*'EPA to IEA Scaling'!$E$13</f>
        <v>24699651933.383194</v>
      </c>
      <c r="O1227" s="183">
        <f>L1227/About!$B$144</f>
        <v>17.034168275134199</v>
      </c>
      <c r="P1227" s="174"/>
    </row>
    <row r="1228" spans="2:16" x14ac:dyDescent="0.45">
      <c r="B1228" s="118" t="s">
        <v>133</v>
      </c>
      <c r="C1228" s="118" t="s">
        <v>777</v>
      </c>
      <c r="D1228" s="118" t="s">
        <v>962</v>
      </c>
      <c r="E1228" s="118" t="s">
        <v>999</v>
      </c>
      <c r="F1228" s="118" t="s">
        <v>987</v>
      </c>
      <c r="G1228" s="118" t="s">
        <v>988</v>
      </c>
      <c r="H1228" s="118" t="s">
        <v>1004</v>
      </c>
      <c r="I1228" s="118">
        <v>1.9999999552965102E-2</v>
      </c>
      <c r="J1228" s="118">
        <v>1.9999999552965102E-2</v>
      </c>
      <c r="K1228" s="118">
        <v>2.0199999809265101</v>
      </c>
      <c r="L1228" s="181">
        <f>(K1228+'NPV Calcs'!$D$13)*About!$B$135</f>
        <v>9.053710835181386</v>
      </c>
      <c r="M1228" s="95" t="str">
        <f>INDEX('IEA Tech to Policy Mapping'!$B$2:$B$13,MATCH($H1228,'IEA Tech to Policy Mapping'!$A$2:$A$13,0))</f>
        <v>ngps - production methane destruction</v>
      </c>
      <c r="N1228" s="182">
        <f>(J1228*About!$A$132/1000)*10^12*'EPA to IEA Scaling'!$E$13</f>
        <v>453204598.62268114</v>
      </c>
      <c r="O1228" s="183">
        <f>L1228/About!$B$144</f>
        <v>17.034168275134199</v>
      </c>
      <c r="P1228" s="174"/>
    </row>
    <row r="1229" spans="2:16" x14ac:dyDescent="0.45">
      <c r="B1229" s="118" t="s">
        <v>133</v>
      </c>
      <c r="C1229" s="118" t="s">
        <v>777</v>
      </c>
      <c r="D1229" s="118" t="s">
        <v>962</v>
      </c>
      <c r="E1229" s="118" t="s">
        <v>993</v>
      </c>
      <c r="F1229" s="118" t="s">
        <v>987</v>
      </c>
      <c r="G1229" s="118" t="s">
        <v>988</v>
      </c>
      <c r="H1229" s="118" t="s">
        <v>1006</v>
      </c>
      <c r="I1229" s="118">
        <v>0.61000001430511397</v>
      </c>
      <c r="J1229" s="118">
        <v>0.61000001430511397</v>
      </c>
      <c r="K1229" s="118">
        <v>2.0199999809265101</v>
      </c>
      <c r="L1229" s="181">
        <f>(K1229+'NPV Calcs'!$D$13)*About!$B$135</f>
        <v>9.053710835181386</v>
      </c>
      <c r="M1229" s="95" t="str">
        <f>INDEX('IEA Tech to Policy Mapping'!$B$2:$B$13,MATCH($H1229,'IEA Tech to Policy Mapping'!$A$2:$A$13,0))</f>
        <v>ngps - production methane capture</v>
      </c>
      <c r="N1229" s="182">
        <f>(J1229*About!$A$132/1000)*10^12*'EPA to IEA Scaling'!$E$13</f>
        <v>13822740891.111326</v>
      </c>
      <c r="O1229" s="183">
        <f>L1229/About!$B$144</f>
        <v>17.034168275134199</v>
      </c>
      <c r="P1229" s="174"/>
    </row>
    <row r="1230" spans="2:16" x14ac:dyDescent="0.45">
      <c r="B1230" s="118" t="s">
        <v>133</v>
      </c>
      <c r="C1230" s="118" t="s">
        <v>777</v>
      </c>
      <c r="D1230" s="118" t="s">
        <v>962</v>
      </c>
      <c r="E1230" s="118" t="s">
        <v>991</v>
      </c>
      <c r="F1230" s="118" t="s">
        <v>987</v>
      </c>
      <c r="G1230" s="118" t="s">
        <v>988</v>
      </c>
      <c r="H1230" s="118" t="s">
        <v>1006</v>
      </c>
      <c r="I1230" s="118">
        <v>2.4000000953674299</v>
      </c>
      <c r="J1230" s="118">
        <v>2.4000000953674299</v>
      </c>
      <c r="K1230" s="118">
        <v>2.0199999809265101</v>
      </c>
      <c r="L1230" s="181">
        <f>(K1230+'NPV Calcs'!$D$13)*About!$B$135</f>
        <v>9.053710835181386</v>
      </c>
      <c r="M1230" s="95" t="str">
        <f>INDEX('IEA Tech to Policy Mapping'!$B$2:$B$13,MATCH($H1230,'IEA Tech to Policy Mapping'!$A$2:$A$13,0))</f>
        <v>ngps - production methane capture</v>
      </c>
      <c r="N1230" s="182">
        <f>(J1230*About!$A$132/1000)*10^12*'EPA to IEA Scaling'!$E$13</f>
        <v>54384555211.359329</v>
      </c>
      <c r="O1230" s="183">
        <f>L1230/About!$B$144</f>
        <v>17.034168275134199</v>
      </c>
      <c r="P1230" s="174"/>
    </row>
    <row r="1231" spans="2:16" x14ac:dyDescent="0.45">
      <c r="B1231" s="118" t="s">
        <v>133</v>
      </c>
      <c r="C1231" s="118" t="s">
        <v>777</v>
      </c>
      <c r="D1231" s="118" t="s">
        <v>985</v>
      </c>
      <c r="E1231" s="118" t="s">
        <v>994</v>
      </c>
      <c r="F1231" s="118" t="s">
        <v>987</v>
      </c>
      <c r="G1231" s="118" t="s">
        <v>1000</v>
      </c>
      <c r="H1231" s="118" t="s">
        <v>1001</v>
      </c>
      <c r="I1231" s="118">
        <v>2.9999999329447701E-2</v>
      </c>
      <c r="J1231" s="118">
        <v>2.9999999329447701E-2</v>
      </c>
      <c r="K1231" s="118">
        <v>2.0499999523162802</v>
      </c>
      <c r="L1231" s="181">
        <f>(K1231+'NPV Calcs'!$D$13)*About!$B$135</f>
        <v>9.0806524539567892</v>
      </c>
      <c r="M1231" s="95" t="str">
        <f>INDEX('IEA Tech to Policy Mapping'!$B$2:$B$13,MATCH($H1231,'IEA Tech to Policy Mapping'!$A$2:$A$13,0))</f>
        <v>ngps - T&amp;D methane capture</v>
      </c>
      <c r="N1231" s="182">
        <f>(J1231*About!$A$132/1000)*10^12*'EPA to IEA Scaling'!$E$13</f>
        <v>679806897.9340229</v>
      </c>
      <c r="O1231" s="183">
        <f>L1231/About!$B$144</f>
        <v>17.084857774299714</v>
      </c>
      <c r="P1231" s="174"/>
    </row>
    <row r="1232" spans="2:16" x14ac:dyDescent="0.45">
      <c r="B1232" s="118" t="s">
        <v>102</v>
      </c>
      <c r="C1232" s="118" t="s">
        <v>777</v>
      </c>
      <c r="D1232" s="118" t="s">
        <v>985</v>
      </c>
      <c r="E1232" s="118" t="s">
        <v>994</v>
      </c>
      <c r="F1232" s="118" t="s">
        <v>987</v>
      </c>
      <c r="G1232" s="118" t="s">
        <v>988</v>
      </c>
      <c r="H1232" s="118" t="s">
        <v>1004</v>
      </c>
      <c r="I1232" s="118">
        <v>4.1900000572204501</v>
      </c>
      <c r="J1232" s="118">
        <v>4.1900000572204501</v>
      </c>
      <c r="K1232" s="118">
        <v>2.0699999332427899</v>
      </c>
      <c r="L1232" s="181">
        <f>(K1232+'NPV Calcs'!$D$13)*About!$B$135</f>
        <v>9.0986135331403872</v>
      </c>
      <c r="M1232" s="95" t="str">
        <f>INDEX('IEA Tech to Policy Mapping'!$B$2:$B$13,MATCH($H1232,'IEA Tech to Policy Mapping'!$A$2:$A$13,0))</f>
        <v>ngps - production methane destruction</v>
      </c>
      <c r="N1232" s="182">
        <f>(J1232*About!$A$132/1000)*10^12*'EPA to IEA Scaling'!$E$13</f>
        <v>94946366830.297226</v>
      </c>
      <c r="O1232" s="183">
        <f>L1232/About!$B$144</f>
        <v>17.118650773743383</v>
      </c>
      <c r="P1232" s="174"/>
    </row>
    <row r="1233" spans="2:16" x14ac:dyDescent="0.45">
      <c r="B1233" s="118" t="s">
        <v>102</v>
      </c>
      <c r="C1233" s="118" t="s">
        <v>777</v>
      </c>
      <c r="D1233" s="118" t="s">
        <v>962</v>
      </c>
      <c r="E1233" s="118" t="s">
        <v>999</v>
      </c>
      <c r="F1233" s="118" t="s">
        <v>987</v>
      </c>
      <c r="G1233" s="118" t="s">
        <v>988</v>
      </c>
      <c r="H1233" s="118" t="s">
        <v>1004</v>
      </c>
      <c r="I1233" s="118">
        <v>1.79999995231628</v>
      </c>
      <c r="J1233" s="118">
        <v>1.79999995231628</v>
      </c>
      <c r="K1233" s="118">
        <v>2.0699999332427899</v>
      </c>
      <c r="L1233" s="181">
        <f>(K1233+'NPV Calcs'!$D$13)*About!$B$135</f>
        <v>9.0986135331403872</v>
      </c>
      <c r="M1233" s="95" t="str">
        <f>INDEX('IEA Tech to Policy Mapping'!$B$2:$B$13,MATCH($H1233,'IEA Tech to Policy Mapping'!$A$2:$A$13,0))</f>
        <v>ngps - production methane destruction</v>
      </c>
      <c r="N1233" s="182">
        <f>(J1233*About!$A$132/1000)*10^12*'EPA to IEA Scaling'!$E$13</f>
        <v>40788413707.209465</v>
      </c>
      <c r="O1233" s="183">
        <f>L1233/About!$B$144</f>
        <v>17.118650773743383</v>
      </c>
      <c r="P1233" s="174"/>
    </row>
    <row r="1234" spans="2:16" x14ac:dyDescent="0.45">
      <c r="B1234" s="118" t="s">
        <v>102</v>
      </c>
      <c r="C1234" s="118" t="s">
        <v>777</v>
      </c>
      <c r="D1234" s="118" t="s">
        <v>962</v>
      </c>
      <c r="E1234" s="118" t="s">
        <v>996</v>
      </c>
      <c r="F1234" s="118" t="s">
        <v>997</v>
      </c>
      <c r="G1234" s="118" t="s">
        <v>988</v>
      </c>
      <c r="H1234" s="118" t="s">
        <v>1003</v>
      </c>
      <c r="I1234" s="118">
        <v>9.9999997764825804E-3</v>
      </c>
      <c r="J1234" s="118">
        <v>9.9999997764825804E-3</v>
      </c>
      <c r="K1234" s="118">
        <v>2.0699999332427899</v>
      </c>
      <c r="L1234" s="181">
        <f>(K1234+'NPV Calcs'!$D$13)*About!$B$135</f>
        <v>9.0986135331403872</v>
      </c>
      <c r="M1234" s="95" t="str">
        <f>INDEX('IEA Tech to Policy Mapping'!$B$2:$B$13,MATCH($H1234,'IEA Tech to Policy Mapping'!$A$2:$A$13,0))</f>
        <v>ngps - T&amp;D methane capture</v>
      </c>
      <c r="N1234" s="182">
        <f>(J1234*About!$A$132/1000)*10^12*'EPA to IEA Scaling'!$E$13</f>
        <v>226602299.31134129</v>
      </c>
      <c r="O1234" s="183">
        <f>L1234/About!$B$144</f>
        <v>17.118650773743383</v>
      </c>
      <c r="P1234" s="174"/>
    </row>
    <row r="1235" spans="2:16" x14ac:dyDescent="0.45">
      <c r="B1235" s="118" t="s">
        <v>102</v>
      </c>
      <c r="C1235" s="118" t="s">
        <v>777</v>
      </c>
      <c r="D1235" s="118" t="s">
        <v>985</v>
      </c>
      <c r="E1235" s="118" t="s">
        <v>1007</v>
      </c>
      <c r="F1235" s="118" t="s">
        <v>997</v>
      </c>
      <c r="G1235" s="118" t="s">
        <v>988</v>
      </c>
      <c r="H1235" s="118" t="s">
        <v>1003</v>
      </c>
      <c r="I1235" s="118">
        <v>1.9999999552965102E-2</v>
      </c>
      <c r="J1235" s="118">
        <v>1.9999999552965102E-2</v>
      </c>
      <c r="K1235" s="118">
        <v>2.0699999332427899</v>
      </c>
      <c r="L1235" s="181">
        <f>(K1235+'NPV Calcs'!$D$13)*About!$B$135</f>
        <v>9.0986135331403872</v>
      </c>
      <c r="M1235" s="95" t="str">
        <f>INDEX('IEA Tech to Policy Mapping'!$B$2:$B$13,MATCH($H1235,'IEA Tech to Policy Mapping'!$A$2:$A$13,0))</f>
        <v>ngps - T&amp;D methane capture</v>
      </c>
      <c r="N1235" s="182">
        <f>(J1235*About!$A$132/1000)*10^12*'EPA to IEA Scaling'!$E$13</f>
        <v>453204598.62268114</v>
      </c>
      <c r="O1235" s="183">
        <f>L1235/About!$B$144</f>
        <v>17.118650773743383</v>
      </c>
      <c r="P1235" s="174"/>
    </row>
    <row r="1236" spans="2:16" x14ac:dyDescent="0.45">
      <c r="B1236" s="118" t="s">
        <v>102</v>
      </c>
      <c r="C1236" s="118" t="s">
        <v>777</v>
      </c>
      <c r="D1236" s="118" t="s">
        <v>985</v>
      </c>
      <c r="E1236" s="118" t="s">
        <v>994</v>
      </c>
      <c r="F1236" s="118" t="s">
        <v>987</v>
      </c>
      <c r="G1236" s="118" t="s">
        <v>1000</v>
      </c>
      <c r="H1236" s="118" t="s">
        <v>1001</v>
      </c>
      <c r="I1236" s="118">
        <v>0.11999999731779</v>
      </c>
      <c r="J1236" s="118">
        <v>0.10000000149011599</v>
      </c>
      <c r="K1236" s="118">
        <v>2.20000004768371</v>
      </c>
      <c r="L1236" s="181">
        <f>(K1236+'NPV Calcs'!$D$13)*About!$B$135</f>
        <v>9.2153607619467515</v>
      </c>
      <c r="M1236" s="95" t="str">
        <f>INDEX('IEA Tech to Policy Mapping'!$B$2:$B$13,MATCH($H1236,'IEA Tech to Policy Mapping'!$A$2:$A$13,0))</f>
        <v>ngps - T&amp;D methane capture</v>
      </c>
      <c r="N1236" s="182">
        <f>(J1236*About!$A$132/1000)*10^12*'EPA to IEA Scaling'!$E$13</f>
        <v>2266023077.5293465</v>
      </c>
      <c r="O1236" s="183">
        <f>L1236/About!$B$144</f>
        <v>17.3383056729716</v>
      </c>
      <c r="P1236" s="174"/>
    </row>
    <row r="1237" spans="2:16" x14ac:dyDescent="0.45">
      <c r="B1237" s="118" t="s">
        <v>102</v>
      </c>
      <c r="C1237" s="118" t="s">
        <v>777</v>
      </c>
      <c r="D1237" s="118" t="s">
        <v>962</v>
      </c>
      <c r="E1237" s="118" t="s">
        <v>999</v>
      </c>
      <c r="F1237" s="118" t="s">
        <v>987</v>
      </c>
      <c r="G1237" s="118" t="s">
        <v>1000</v>
      </c>
      <c r="H1237" s="118" t="s">
        <v>1001</v>
      </c>
      <c r="I1237" s="118">
        <v>0.36000001430511402</v>
      </c>
      <c r="J1237" s="118">
        <v>0.31000000238418501</v>
      </c>
      <c r="K1237" s="118">
        <v>2.20000004768371</v>
      </c>
      <c r="L1237" s="181">
        <f>(K1237+'NPV Calcs'!$D$13)*About!$B$135</f>
        <v>9.2153607619467515</v>
      </c>
      <c r="M1237" s="95" t="str">
        <f>INDEX('IEA Tech to Policy Mapping'!$B$2:$B$13,MATCH($H1237,'IEA Tech to Policy Mapping'!$A$2:$A$13,0))</f>
        <v>ngps - T&amp;D methane capture</v>
      </c>
      <c r="N1237" s="182">
        <f>(J1237*About!$A$132/1000)*10^12*'EPA to IEA Scaling'!$E$13</f>
        <v>7024671489.6914053</v>
      </c>
      <c r="O1237" s="183">
        <f>L1237/About!$B$144</f>
        <v>17.3383056729716</v>
      </c>
      <c r="P1237" s="174"/>
    </row>
    <row r="1238" spans="2:16" x14ac:dyDescent="0.45">
      <c r="B1238" s="118" t="s">
        <v>243</v>
      </c>
      <c r="C1238" s="118" t="s">
        <v>777</v>
      </c>
      <c r="D1238" s="118" t="s">
        <v>962</v>
      </c>
      <c r="E1238" s="118" t="s">
        <v>996</v>
      </c>
      <c r="F1238" s="118" t="s">
        <v>997</v>
      </c>
      <c r="G1238" s="118" t="s">
        <v>1000</v>
      </c>
      <c r="H1238" s="118" t="s">
        <v>1008</v>
      </c>
      <c r="I1238" s="118">
        <v>0.46999999880790699</v>
      </c>
      <c r="J1238" s="118">
        <v>0.40000000596046398</v>
      </c>
      <c r="K1238" s="118">
        <v>2.2899999618530198</v>
      </c>
      <c r="L1238" s="181">
        <f>(K1238+'NPV Calcs'!$D$13)*About!$B$135</f>
        <v>9.2961856182729559</v>
      </c>
      <c r="M1238" s="95" t="str">
        <f>INDEX('IEA Tech to Policy Mapping'!$B$2:$B$13,MATCH($H1238,'IEA Tech to Policy Mapping'!$A$2:$A$13,0))</f>
        <v>ngps - T&amp;D methane capture</v>
      </c>
      <c r="N1238" s="182">
        <f>(J1238*About!$A$132/1000)*10^12*'EPA to IEA Scaling'!$E$13</f>
        <v>9064092310.1173859</v>
      </c>
      <c r="O1238" s="183">
        <f>L1238/About!$B$144</f>
        <v>17.490374170468133</v>
      </c>
      <c r="P1238" s="174"/>
    </row>
    <row r="1239" spans="2:16" x14ac:dyDescent="0.45">
      <c r="B1239" s="118" t="s">
        <v>243</v>
      </c>
      <c r="C1239" s="118" t="s">
        <v>777</v>
      </c>
      <c r="D1239" s="118" t="s">
        <v>985</v>
      </c>
      <c r="E1239" s="118" t="s">
        <v>1007</v>
      </c>
      <c r="F1239" s="118" t="s">
        <v>997</v>
      </c>
      <c r="G1239" s="118" t="s">
        <v>1000</v>
      </c>
      <c r="H1239" s="118" t="s">
        <v>1008</v>
      </c>
      <c r="I1239" s="118">
        <v>9.9999997764825804E-3</v>
      </c>
      <c r="J1239" s="118">
        <v>9.9999997764825804E-3</v>
      </c>
      <c r="K1239" s="118">
        <v>2.2899999618530198</v>
      </c>
      <c r="L1239" s="181">
        <f>(K1239+'NPV Calcs'!$D$13)*About!$B$135</f>
        <v>9.2961856182729559</v>
      </c>
      <c r="M1239" s="95" t="str">
        <f>INDEX('IEA Tech to Policy Mapping'!$B$2:$B$13,MATCH($H1239,'IEA Tech to Policy Mapping'!$A$2:$A$13,0))</f>
        <v>ngps - T&amp;D methane capture</v>
      </c>
      <c r="N1239" s="182">
        <f>(J1239*About!$A$132/1000)*10^12*'EPA to IEA Scaling'!$E$13</f>
        <v>226602299.31134129</v>
      </c>
      <c r="O1239" s="183">
        <f>L1239/About!$B$144</f>
        <v>17.490374170468133</v>
      </c>
      <c r="P1239" s="174"/>
    </row>
    <row r="1240" spans="2:16" x14ac:dyDescent="0.45">
      <c r="B1240" s="118" t="s">
        <v>243</v>
      </c>
      <c r="C1240" s="118" t="s">
        <v>777</v>
      </c>
      <c r="D1240" s="118" t="s">
        <v>962</v>
      </c>
      <c r="E1240" s="118" t="s">
        <v>999</v>
      </c>
      <c r="F1240" s="118" t="s">
        <v>987</v>
      </c>
      <c r="G1240" s="118" t="s">
        <v>988</v>
      </c>
      <c r="H1240" s="118" t="s">
        <v>1004</v>
      </c>
      <c r="I1240" s="118">
        <v>2.91000008583068</v>
      </c>
      <c r="J1240" s="118">
        <v>2.91000008583068</v>
      </c>
      <c r="K1240" s="118">
        <v>2.2999999523162802</v>
      </c>
      <c r="L1240" s="181">
        <f>(K1240+'NPV Calcs'!$D$13)*About!$B$135</f>
        <v>9.3051661578647593</v>
      </c>
      <c r="M1240" s="95" t="str">
        <f>INDEX('IEA Tech to Policy Mapping'!$B$2:$B$13,MATCH($H1240,'IEA Tech to Policy Mapping'!$A$2:$A$13,0))</f>
        <v>ngps - production methane destruction</v>
      </c>
      <c r="N1240" s="182">
        <f>(J1240*About!$A$132/1000)*10^12*'EPA to IEA Scaling'!$E$13</f>
        <v>65941272518.445557</v>
      </c>
      <c r="O1240" s="183">
        <f>L1240/About!$B$144</f>
        <v>17.507270670189978</v>
      </c>
      <c r="P1240" s="174"/>
    </row>
    <row r="1241" spans="2:16" x14ac:dyDescent="0.45">
      <c r="B1241" s="118" t="s">
        <v>243</v>
      </c>
      <c r="C1241" s="118" t="s">
        <v>777</v>
      </c>
      <c r="D1241" s="118" t="s">
        <v>985</v>
      </c>
      <c r="E1241" s="118" t="s">
        <v>994</v>
      </c>
      <c r="F1241" s="118" t="s">
        <v>987</v>
      </c>
      <c r="G1241" s="118" t="s">
        <v>988</v>
      </c>
      <c r="H1241" s="118" t="s">
        <v>1004</v>
      </c>
      <c r="I1241" s="118">
        <v>8.2899999618530202</v>
      </c>
      <c r="J1241" s="118">
        <v>8.2899999618530202</v>
      </c>
      <c r="K1241" s="118">
        <v>2.2999999523162802</v>
      </c>
      <c r="L1241" s="181">
        <f>(K1241+'NPV Calcs'!$D$13)*About!$B$135</f>
        <v>9.3051661578647593</v>
      </c>
      <c r="M1241" s="95" t="str">
        <f>INDEX('IEA Tech to Policy Mapping'!$B$2:$B$13,MATCH($H1241,'IEA Tech to Policy Mapping'!$A$2:$A$13,0))</f>
        <v>ngps - production methane destruction</v>
      </c>
      <c r="N1241" s="182">
        <f>(J1241*About!$A$132/1000)*10^12*'EPA to IEA Scaling'!$E$13</f>
        <v>187853309463.53125</v>
      </c>
      <c r="O1241" s="183">
        <f>L1241/About!$B$144</f>
        <v>17.507270670189978</v>
      </c>
      <c r="P1241" s="174"/>
    </row>
    <row r="1242" spans="2:16" x14ac:dyDescent="0.45">
      <c r="B1242" s="118" t="s">
        <v>166</v>
      </c>
      <c r="C1242" s="118" t="s">
        <v>777</v>
      </c>
      <c r="D1242" s="118" t="s">
        <v>962</v>
      </c>
      <c r="E1242" s="118" t="s">
        <v>999</v>
      </c>
      <c r="F1242" s="118" t="s">
        <v>987</v>
      </c>
      <c r="G1242" s="118" t="s">
        <v>1000</v>
      </c>
      <c r="H1242" s="118" t="s">
        <v>1001</v>
      </c>
      <c r="I1242" s="118">
        <v>0.43000000715255698</v>
      </c>
      <c r="J1242" s="118">
        <v>0.37000000476837103</v>
      </c>
      <c r="K1242" s="118">
        <v>2.4800000190734801</v>
      </c>
      <c r="L1242" s="181">
        <f>(K1242+'NPV Calcs'!$D$13)*About!$B$135</f>
        <v>9.4668160846301213</v>
      </c>
      <c r="M1242" s="95" t="str">
        <f>INDEX('IEA Tech to Policy Mapping'!$B$2:$B$13,MATCH($H1242,'IEA Tech to Policy Mapping'!$A$2:$A$13,0))</f>
        <v>ngps - T&amp;D methane capture</v>
      </c>
      <c r="N1242" s="182">
        <f>(J1242*About!$A$132/1000)*10^12*'EPA to IEA Scaling'!$E$13</f>
        <v>8384285369.9753942</v>
      </c>
      <c r="O1242" s="183">
        <f>L1242/About!$B$144</f>
        <v>17.811408068027372</v>
      </c>
      <c r="P1242" s="174"/>
    </row>
    <row r="1243" spans="2:16" x14ac:dyDescent="0.45">
      <c r="B1243" s="118" t="s">
        <v>243</v>
      </c>
      <c r="C1243" s="118" t="s">
        <v>777</v>
      </c>
      <c r="D1243" s="118" t="s">
        <v>962</v>
      </c>
      <c r="E1243" s="118" t="s">
        <v>999</v>
      </c>
      <c r="F1243" s="118" t="s">
        <v>987</v>
      </c>
      <c r="G1243" s="118" t="s">
        <v>1000</v>
      </c>
      <c r="H1243" s="118" t="s">
        <v>1001</v>
      </c>
      <c r="I1243" s="118">
        <v>0.46999999880790699</v>
      </c>
      <c r="J1243" s="118">
        <v>0.40000000596046398</v>
      </c>
      <c r="K1243" s="118">
        <v>2.6800000667571999</v>
      </c>
      <c r="L1243" s="181">
        <f>(K1243+'NPV Calcs'!$D$13)*About!$B$135</f>
        <v>9.6464270905790936</v>
      </c>
      <c r="M1243" s="95" t="str">
        <f>INDEX('IEA Tech to Policy Mapping'!$B$2:$B$13,MATCH($H1243,'IEA Tech to Policy Mapping'!$A$2:$A$13,0))</f>
        <v>ngps - T&amp;D methane capture</v>
      </c>
      <c r="N1243" s="182">
        <f>(J1243*About!$A$132/1000)*10^12*'EPA to IEA Scaling'!$E$13</f>
        <v>9064092310.1173859</v>
      </c>
      <c r="O1243" s="183">
        <f>L1243/About!$B$144</f>
        <v>18.149338465308457</v>
      </c>
      <c r="P1243" s="174"/>
    </row>
    <row r="1244" spans="2:16" x14ac:dyDescent="0.45">
      <c r="B1244" s="118" t="s">
        <v>243</v>
      </c>
      <c r="C1244" s="118" t="s">
        <v>777</v>
      </c>
      <c r="D1244" s="118" t="s">
        <v>985</v>
      </c>
      <c r="E1244" s="118" t="s">
        <v>994</v>
      </c>
      <c r="F1244" s="118" t="s">
        <v>987</v>
      </c>
      <c r="G1244" s="118" t="s">
        <v>1000</v>
      </c>
      <c r="H1244" s="118" t="s">
        <v>1001</v>
      </c>
      <c r="I1244" s="118">
        <v>0.18999999761581399</v>
      </c>
      <c r="J1244" s="118">
        <v>0.15999999642372101</v>
      </c>
      <c r="K1244" s="118">
        <v>2.6800000667571999</v>
      </c>
      <c r="L1244" s="181">
        <f>(K1244+'NPV Calcs'!$D$13)*About!$B$135</f>
        <v>9.6464270905790936</v>
      </c>
      <c r="M1244" s="95" t="str">
        <f>INDEX('IEA Tech to Policy Mapping'!$B$2:$B$13,MATCH($H1244,'IEA Tech to Policy Mapping'!$A$2:$A$13,0))</f>
        <v>ngps - T&amp;D methane capture</v>
      </c>
      <c r="N1244" s="182">
        <f>(J1244*About!$A$132/1000)*10^12*'EPA to IEA Scaling'!$E$13</f>
        <v>3625636788.9814529</v>
      </c>
      <c r="O1244" s="183">
        <f>L1244/About!$B$144</f>
        <v>18.149338465308457</v>
      </c>
      <c r="P1244" s="174"/>
    </row>
    <row r="1245" spans="2:16" x14ac:dyDescent="0.45">
      <c r="B1245" s="118" t="s">
        <v>334</v>
      </c>
      <c r="C1245" s="118" t="s">
        <v>777</v>
      </c>
      <c r="D1245" s="118" t="s">
        <v>985</v>
      </c>
      <c r="E1245" s="118" t="s">
        <v>1007</v>
      </c>
      <c r="F1245" s="118" t="s">
        <v>997</v>
      </c>
      <c r="G1245" s="118" t="s">
        <v>1000</v>
      </c>
      <c r="H1245" s="118" t="s">
        <v>1008</v>
      </c>
      <c r="I1245" s="118">
        <v>7.9999998211860601E-2</v>
      </c>
      <c r="J1245" s="118">
        <v>7.0000000298023196E-2</v>
      </c>
      <c r="K1245" s="118">
        <v>2.88000011444091</v>
      </c>
      <c r="L1245" s="181">
        <f>(K1245+'NPV Calcs'!$D$13)*About!$B$135</f>
        <v>9.8260380965280554</v>
      </c>
      <c r="M1245" s="95" t="str">
        <f>INDEX('IEA Tech to Policy Mapping'!$B$2:$B$13,MATCH($H1245,'IEA Tech to Policy Mapping'!$A$2:$A$13,0))</f>
        <v>ngps - T&amp;D methane capture</v>
      </c>
      <c r="N1245" s="182">
        <f>(J1245*About!$A$132/1000)*10^12*'EPA to IEA Scaling'!$E$13</f>
        <v>1586216137.3873568</v>
      </c>
      <c r="O1245" s="183">
        <f>L1245/About!$B$144</f>
        <v>18.487268862589524</v>
      </c>
      <c r="P1245" s="174"/>
    </row>
    <row r="1246" spans="2:16" x14ac:dyDescent="0.45">
      <c r="B1246" s="118" t="s">
        <v>334</v>
      </c>
      <c r="C1246" s="118" t="s">
        <v>777</v>
      </c>
      <c r="D1246" s="118" t="s">
        <v>962</v>
      </c>
      <c r="E1246" s="118" t="s">
        <v>996</v>
      </c>
      <c r="F1246" s="118" t="s">
        <v>997</v>
      </c>
      <c r="G1246" s="118" t="s">
        <v>1000</v>
      </c>
      <c r="H1246" s="118" t="s">
        <v>1008</v>
      </c>
      <c r="I1246" s="118">
        <v>23.2199993133544</v>
      </c>
      <c r="J1246" s="118">
        <v>19.7399997711181</v>
      </c>
      <c r="K1246" s="118">
        <v>2.88000011444091</v>
      </c>
      <c r="L1246" s="181">
        <f>(K1246+'NPV Calcs'!$D$13)*About!$B$135</f>
        <v>9.8260380965280554</v>
      </c>
      <c r="M1246" s="95" t="str">
        <f>INDEX('IEA Tech to Policy Mapping'!$B$2:$B$13,MATCH($H1246,'IEA Tech to Policy Mapping'!$A$2:$A$13,0))</f>
        <v>ngps - T&amp;D methane capture</v>
      </c>
      <c r="N1246" s="182">
        <f>(J1246*About!$A$132/1000)*10^12*'EPA to IEA Scaling'!$E$13</f>
        <v>447312943652.29462</v>
      </c>
      <c r="O1246" s="183">
        <f>L1246/About!$B$144</f>
        <v>18.487268862589524</v>
      </c>
      <c r="P1246" s="174"/>
    </row>
    <row r="1247" spans="2:16" x14ac:dyDescent="0.45">
      <c r="B1247" s="118" t="s">
        <v>168</v>
      </c>
      <c r="C1247" s="118" t="s">
        <v>777</v>
      </c>
      <c r="D1247" s="118" t="s">
        <v>962</v>
      </c>
      <c r="E1247" s="118" t="s">
        <v>996</v>
      </c>
      <c r="F1247" s="118" t="s">
        <v>997</v>
      </c>
      <c r="G1247" s="118" t="s">
        <v>1000</v>
      </c>
      <c r="H1247" s="118" t="s">
        <v>1008</v>
      </c>
      <c r="I1247" s="118">
        <v>31.4500007629394</v>
      </c>
      <c r="J1247" s="118">
        <v>26.7299995422363</v>
      </c>
      <c r="K1247" s="118">
        <v>2.8900001049041699</v>
      </c>
      <c r="L1247" s="181">
        <f>(K1247+'NPV Calcs'!$D$13)*About!$B$135</f>
        <v>9.8350186361198588</v>
      </c>
      <c r="M1247" s="95" t="str">
        <f>INDEX('IEA Tech to Policy Mapping'!$B$2:$B$13,MATCH($H1247,'IEA Tech to Policy Mapping'!$A$2:$A$13,0))</f>
        <v>ngps - T&amp;D methane capture</v>
      </c>
      <c r="N1247" s="182">
        <f>(J1247*About!$A$132/1000)*10^12*'EPA to IEA Scaling'!$E$13</f>
        <v>605707949224.81238</v>
      </c>
      <c r="O1247" s="183">
        <f>L1247/About!$B$144</f>
        <v>18.504165362311369</v>
      </c>
      <c r="P1247" s="174"/>
    </row>
    <row r="1248" spans="2:16" x14ac:dyDescent="0.45">
      <c r="B1248" s="118" t="s">
        <v>168</v>
      </c>
      <c r="C1248" s="118" t="s">
        <v>777</v>
      </c>
      <c r="D1248" s="118" t="s">
        <v>985</v>
      </c>
      <c r="E1248" s="118" t="s">
        <v>1007</v>
      </c>
      <c r="F1248" s="118" t="s">
        <v>997</v>
      </c>
      <c r="G1248" s="118" t="s">
        <v>1000</v>
      </c>
      <c r="H1248" s="118" t="s">
        <v>1008</v>
      </c>
      <c r="I1248" s="118">
        <v>9.0000003576278603E-2</v>
      </c>
      <c r="J1248" s="118">
        <v>7.9999998211860601E-2</v>
      </c>
      <c r="K1248" s="118">
        <v>2.8900001049041699</v>
      </c>
      <c r="L1248" s="181">
        <f>(K1248+'NPV Calcs'!$D$13)*About!$B$135</f>
        <v>9.8350186361198588</v>
      </c>
      <c r="M1248" s="95" t="str">
        <f>INDEX('IEA Tech to Policy Mapping'!$B$2:$B$13,MATCH($H1248,'IEA Tech to Policy Mapping'!$A$2:$A$13,0))</f>
        <v>ngps - T&amp;D methane capture</v>
      </c>
      <c r="N1248" s="182">
        <f>(J1248*About!$A$132/1000)*10^12*'EPA to IEA Scaling'!$E$13</f>
        <v>1812818394.4907289</v>
      </c>
      <c r="O1248" s="183">
        <f>L1248/About!$B$144</f>
        <v>18.504165362311369</v>
      </c>
      <c r="P1248" s="174"/>
    </row>
    <row r="1249" spans="2:16" x14ac:dyDescent="0.45">
      <c r="B1249" s="118" t="s">
        <v>1057</v>
      </c>
      <c r="C1249" s="118" t="s">
        <v>777</v>
      </c>
      <c r="D1249" s="118" t="s">
        <v>985</v>
      </c>
      <c r="E1249" s="118" t="s">
        <v>1007</v>
      </c>
      <c r="F1249" s="118" t="s">
        <v>997</v>
      </c>
      <c r="G1249" s="118" t="s">
        <v>1000</v>
      </c>
      <c r="H1249" s="118" t="s">
        <v>1008</v>
      </c>
      <c r="I1249" s="118">
        <v>0.21999999880790699</v>
      </c>
      <c r="J1249" s="118">
        <v>0.18999999761581399</v>
      </c>
      <c r="K1249" s="118">
        <v>2.92000007629394</v>
      </c>
      <c r="L1249" s="181">
        <f>(K1249+'NPV Calcs'!$D$13)*About!$B$135</f>
        <v>9.8619602548952603</v>
      </c>
      <c r="M1249" s="95" t="str">
        <f>INDEX('IEA Tech to Policy Mapping'!$B$2:$B$13,MATCH($H1249,'IEA Tech to Policy Mapping'!$A$2:$A$13,0))</f>
        <v>ngps - T&amp;D methane capture</v>
      </c>
      <c r="N1249" s="182">
        <f>(J1249*About!$A$132/1000)*10^12*'EPA to IEA Scaling'!$E$13</f>
        <v>4305443729.1234484</v>
      </c>
      <c r="O1249" s="183">
        <f>L1249/About!$B$144</f>
        <v>18.55485486147688</v>
      </c>
      <c r="P1249" s="174"/>
    </row>
    <row r="1250" spans="2:16" x14ac:dyDescent="0.45">
      <c r="B1250" s="118" t="s">
        <v>1058</v>
      </c>
      <c r="C1250" s="118" t="s">
        <v>777</v>
      </c>
      <c r="D1250" s="118" t="s">
        <v>985</v>
      </c>
      <c r="E1250" s="118" t="s">
        <v>1007</v>
      </c>
      <c r="F1250" s="118" t="s">
        <v>997</v>
      </c>
      <c r="G1250" s="118" t="s">
        <v>1000</v>
      </c>
      <c r="H1250" s="118" t="s">
        <v>1008</v>
      </c>
      <c r="I1250" s="118">
        <v>1.9999999552965102E-2</v>
      </c>
      <c r="J1250" s="118">
        <v>1.9999999552965102E-2</v>
      </c>
      <c r="K1250" s="118">
        <v>2.92000007629394</v>
      </c>
      <c r="L1250" s="181">
        <f>(K1250+'NPV Calcs'!$D$13)*About!$B$135</f>
        <v>9.8619602548952603</v>
      </c>
      <c r="M1250" s="95" t="str">
        <f>INDEX('IEA Tech to Policy Mapping'!$B$2:$B$13,MATCH($H1250,'IEA Tech to Policy Mapping'!$A$2:$A$13,0))</f>
        <v>ngps - T&amp;D methane capture</v>
      </c>
      <c r="N1250" s="182">
        <f>(J1250*About!$A$132/1000)*10^12*'EPA to IEA Scaling'!$E$13</f>
        <v>453204598.62268114</v>
      </c>
      <c r="O1250" s="183">
        <f>L1250/About!$B$144</f>
        <v>18.55485486147688</v>
      </c>
      <c r="P1250" s="174"/>
    </row>
    <row r="1251" spans="2:16" x14ac:dyDescent="0.45">
      <c r="B1251" s="118" t="s">
        <v>263</v>
      </c>
      <c r="C1251" s="118" t="s">
        <v>777</v>
      </c>
      <c r="D1251" s="118" t="s">
        <v>985</v>
      </c>
      <c r="E1251" s="118" t="s">
        <v>1007</v>
      </c>
      <c r="F1251" s="118" t="s">
        <v>997</v>
      </c>
      <c r="G1251" s="118" t="s">
        <v>1000</v>
      </c>
      <c r="H1251" s="118" t="s">
        <v>1008</v>
      </c>
      <c r="I1251" s="118">
        <v>1.9999999552965102E-2</v>
      </c>
      <c r="J1251" s="118">
        <v>1.9999999552965102E-2</v>
      </c>
      <c r="K1251" s="118">
        <v>2.92000007629394</v>
      </c>
      <c r="L1251" s="181">
        <f>(K1251+'NPV Calcs'!$D$13)*About!$B$135</f>
        <v>9.8619602548952603</v>
      </c>
      <c r="M1251" s="95" t="str">
        <f>INDEX('IEA Tech to Policy Mapping'!$B$2:$B$13,MATCH($H1251,'IEA Tech to Policy Mapping'!$A$2:$A$13,0))</f>
        <v>ngps - T&amp;D methane capture</v>
      </c>
      <c r="N1251" s="182">
        <f>(J1251*About!$A$132/1000)*10^12*'EPA to IEA Scaling'!$E$13</f>
        <v>453204598.62268114</v>
      </c>
      <c r="O1251" s="183">
        <f>L1251/About!$B$144</f>
        <v>18.55485486147688</v>
      </c>
      <c r="P1251" s="174"/>
    </row>
    <row r="1252" spans="2:16" x14ac:dyDescent="0.45">
      <c r="B1252" s="118" t="s">
        <v>263</v>
      </c>
      <c r="C1252" s="118" t="s">
        <v>777</v>
      </c>
      <c r="D1252" s="118" t="s">
        <v>962</v>
      </c>
      <c r="E1252" s="118" t="s">
        <v>996</v>
      </c>
      <c r="F1252" s="118" t="s">
        <v>997</v>
      </c>
      <c r="G1252" s="118" t="s">
        <v>1000</v>
      </c>
      <c r="H1252" s="118" t="s">
        <v>1008</v>
      </c>
      <c r="I1252" s="118">
        <v>5.8000001907348597</v>
      </c>
      <c r="J1252" s="118">
        <v>4.9299998283386204</v>
      </c>
      <c r="K1252" s="118">
        <v>2.92000007629394</v>
      </c>
      <c r="L1252" s="181">
        <f>(K1252+'NPV Calcs'!$D$13)*About!$B$135</f>
        <v>9.8619602548952603</v>
      </c>
      <c r="M1252" s="95" t="str">
        <f>INDEX('IEA Tech to Policy Mapping'!$B$2:$B$13,MATCH($H1252,'IEA Tech to Policy Mapping'!$A$2:$A$13,0))</f>
        <v>ngps - T&amp;D methane capture</v>
      </c>
      <c r="N1252" s="182">
        <f>(J1252*About!$A$132/1000)*10^12*'EPA to IEA Scaling'!$E$13</f>
        <v>111714932167.62823</v>
      </c>
      <c r="O1252" s="183">
        <f>L1252/About!$B$144</f>
        <v>18.55485486147688</v>
      </c>
      <c r="P1252" s="174"/>
    </row>
    <row r="1253" spans="2:16" x14ac:dyDescent="0.45">
      <c r="B1253" s="118" t="s">
        <v>1057</v>
      </c>
      <c r="C1253" s="118" t="s">
        <v>777</v>
      </c>
      <c r="D1253" s="118" t="s">
        <v>962</v>
      </c>
      <c r="E1253" s="118" t="s">
        <v>996</v>
      </c>
      <c r="F1253" s="118" t="s">
        <v>997</v>
      </c>
      <c r="G1253" s="118" t="s">
        <v>1000</v>
      </c>
      <c r="H1253" s="118" t="s">
        <v>1008</v>
      </c>
      <c r="I1253" s="118">
        <v>32.020000457763601</v>
      </c>
      <c r="J1253" s="118">
        <v>27.2199993133544</v>
      </c>
      <c r="K1253" s="118">
        <v>2.92000007629394</v>
      </c>
      <c r="L1253" s="181">
        <f>(K1253+'NPV Calcs'!$D$13)*About!$B$135</f>
        <v>9.8619602548952603</v>
      </c>
      <c r="M1253" s="95" t="str">
        <f>INDEX('IEA Tech to Policy Mapping'!$B$2:$B$13,MATCH($H1253,'IEA Tech to Policy Mapping'!$A$2:$A$13,0))</f>
        <v>ngps - T&amp;D methane capture</v>
      </c>
      <c r="N1253" s="182">
        <f>(J1253*About!$A$132/1000)*10^12*'EPA to IEA Scaling'!$E$13</f>
        <v>616811456952.73425</v>
      </c>
      <c r="O1253" s="183">
        <f>L1253/About!$B$144</f>
        <v>18.55485486147688</v>
      </c>
      <c r="P1253" s="174"/>
    </row>
    <row r="1254" spans="2:16" x14ac:dyDescent="0.45">
      <c r="B1254" s="118" t="s">
        <v>1058</v>
      </c>
      <c r="C1254" s="118" t="s">
        <v>777</v>
      </c>
      <c r="D1254" s="118" t="s">
        <v>962</v>
      </c>
      <c r="E1254" s="118" t="s">
        <v>996</v>
      </c>
      <c r="F1254" s="118" t="s">
        <v>997</v>
      </c>
      <c r="G1254" s="118" t="s">
        <v>1000</v>
      </c>
      <c r="H1254" s="118" t="s">
        <v>1008</v>
      </c>
      <c r="I1254" s="118">
        <v>2.1900000572204501</v>
      </c>
      <c r="J1254" s="118">
        <v>1.8600000143051101</v>
      </c>
      <c r="K1254" s="118">
        <v>2.92000007629394</v>
      </c>
      <c r="L1254" s="181">
        <f>(K1254+'NPV Calcs'!$D$13)*About!$B$135</f>
        <v>9.8619602548952603</v>
      </c>
      <c r="M1254" s="95" t="str">
        <f>INDEX('IEA Tech to Policy Mapping'!$B$2:$B$13,MATCH($H1254,'IEA Tech to Policy Mapping'!$A$2:$A$13,0))</f>
        <v>ngps - T&amp;D methane capture</v>
      </c>
      <c r="N1254" s="182">
        <f>(J1254*About!$A$132/1000)*10^12*'EPA to IEA Scaling'!$E$13</f>
        <v>42148028938.148422</v>
      </c>
      <c r="O1254" s="183">
        <f>L1254/About!$B$144</f>
        <v>18.55485486147688</v>
      </c>
      <c r="P1254" s="174"/>
    </row>
    <row r="1255" spans="2:16" x14ac:dyDescent="0.45">
      <c r="B1255" s="118" t="s">
        <v>330</v>
      </c>
      <c r="C1255" s="118" t="s">
        <v>777</v>
      </c>
      <c r="D1255" s="118" t="s">
        <v>985</v>
      </c>
      <c r="E1255" s="118" t="s">
        <v>986</v>
      </c>
      <c r="F1255" s="118" t="s">
        <v>987</v>
      </c>
      <c r="G1255" s="118" t="s">
        <v>988</v>
      </c>
      <c r="H1255" s="118" t="s">
        <v>1006</v>
      </c>
      <c r="I1255" s="118">
        <v>6.67000007629394</v>
      </c>
      <c r="J1255" s="118">
        <v>6.67000007629394</v>
      </c>
      <c r="K1255" s="118">
        <v>3.0899999141693102</v>
      </c>
      <c r="L1255" s="181">
        <f>(K1255+'NPV Calcs'!$D$13)*About!$B$135</f>
        <v>10.014629427955875</v>
      </c>
      <c r="M1255" s="95" t="str">
        <f>INDEX('IEA Tech to Policy Mapping'!$B$2:$B$13,MATCH($H1255,'IEA Tech to Policy Mapping'!$A$2:$A$13,0))</f>
        <v>ngps - production methane capture</v>
      </c>
      <c r="N1255" s="182">
        <f>(J1255*About!$A$132/1000)*10^12*'EPA to IEA Scaling'!$E$13</f>
        <v>151143738747.82867</v>
      </c>
      <c r="O1255" s="183">
        <f>L1255/About!$B$144</f>
        <v>18.842095356748118</v>
      </c>
      <c r="P1255" s="174"/>
    </row>
    <row r="1256" spans="2:16" x14ac:dyDescent="0.45">
      <c r="B1256" s="118" t="s">
        <v>258</v>
      </c>
      <c r="C1256" s="118" t="s">
        <v>777</v>
      </c>
      <c r="D1256" s="118" t="s">
        <v>985</v>
      </c>
      <c r="E1256" s="118" t="s">
        <v>1007</v>
      </c>
      <c r="F1256" s="118" t="s">
        <v>997</v>
      </c>
      <c r="G1256" s="118" t="s">
        <v>1000</v>
      </c>
      <c r="H1256" s="118" t="s">
        <v>1008</v>
      </c>
      <c r="I1256" s="118">
        <v>1.9999999552965102E-2</v>
      </c>
      <c r="J1256" s="118">
        <v>1.9999999552965102E-2</v>
      </c>
      <c r="K1256" s="118">
        <v>3.1900000572204501</v>
      </c>
      <c r="L1256" s="181">
        <f>(K1256+'NPV Calcs'!$D$13)*About!$B$135</f>
        <v>10.104435037986828</v>
      </c>
      <c r="M1256" s="95" t="str">
        <f>INDEX('IEA Tech to Policy Mapping'!$B$2:$B$13,MATCH($H1256,'IEA Tech to Policy Mapping'!$A$2:$A$13,0))</f>
        <v>ngps - T&amp;D methane capture</v>
      </c>
      <c r="N1256" s="182">
        <f>(J1256*About!$A$132/1000)*10^12*'EPA to IEA Scaling'!$E$13</f>
        <v>453204598.62268114</v>
      </c>
      <c r="O1256" s="183">
        <f>L1256/About!$B$144</f>
        <v>19.01106075681081</v>
      </c>
      <c r="P1256" s="174"/>
    </row>
    <row r="1257" spans="2:16" x14ac:dyDescent="0.45">
      <c r="B1257" s="118" t="s">
        <v>330</v>
      </c>
      <c r="C1257" s="118" t="s">
        <v>777</v>
      </c>
      <c r="D1257" s="118" t="s">
        <v>985</v>
      </c>
      <c r="E1257" s="118" t="s">
        <v>1007</v>
      </c>
      <c r="F1257" s="118" t="s">
        <v>997</v>
      </c>
      <c r="G1257" s="118" t="s">
        <v>1000</v>
      </c>
      <c r="H1257" s="118" t="s">
        <v>1008</v>
      </c>
      <c r="I1257" s="118">
        <v>9.9999997764825804E-3</v>
      </c>
      <c r="J1257" s="118">
        <v>9.9999997764825804E-3</v>
      </c>
      <c r="K1257" s="118">
        <v>3.1900000572204501</v>
      </c>
      <c r="L1257" s="181">
        <f>(K1257+'NPV Calcs'!$D$13)*About!$B$135</f>
        <v>10.104435037986828</v>
      </c>
      <c r="M1257" s="95" t="str">
        <f>INDEX('IEA Tech to Policy Mapping'!$B$2:$B$13,MATCH($H1257,'IEA Tech to Policy Mapping'!$A$2:$A$13,0))</f>
        <v>ngps - T&amp;D methane capture</v>
      </c>
      <c r="N1257" s="182">
        <f>(J1257*About!$A$132/1000)*10^12*'EPA to IEA Scaling'!$E$13</f>
        <v>226602299.31134129</v>
      </c>
      <c r="O1257" s="183">
        <f>L1257/About!$B$144</f>
        <v>19.01106075681081</v>
      </c>
      <c r="P1257" s="174"/>
    </row>
    <row r="1258" spans="2:16" x14ac:dyDescent="0.45">
      <c r="B1258" s="118" t="s">
        <v>258</v>
      </c>
      <c r="C1258" s="118" t="s">
        <v>777</v>
      </c>
      <c r="D1258" s="118" t="s">
        <v>962</v>
      </c>
      <c r="E1258" s="118" t="s">
        <v>996</v>
      </c>
      <c r="F1258" s="118" t="s">
        <v>997</v>
      </c>
      <c r="G1258" s="118" t="s">
        <v>1000</v>
      </c>
      <c r="H1258" s="118" t="s">
        <v>1008</v>
      </c>
      <c r="I1258" s="118">
        <v>3.70000004768371</v>
      </c>
      <c r="J1258" s="118">
        <v>3.1400001049041699</v>
      </c>
      <c r="K1258" s="118">
        <v>3.1900000572204501</v>
      </c>
      <c r="L1258" s="181">
        <f>(K1258+'NPV Calcs'!$D$13)*About!$B$135</f>
        <v>10.104435037986828</v>
      </c>
      <c r="M1258" s="95" t="str">
        <f>INDEX('IEA Tech to Policy Mapping'!$B$2:$B$13,MATCH($H1258,'IEA Tech to Policy Mapping'!$A$2:$A$13,0))</f>
        <v>ngps - T&amp;D methane capture</v>
      </c>
      <c r="N1258" s="182">
        <f>(J1258*About!$A$132/1000)*10^12*'EPA to IEA Scaling'!$E$13</f>
        <v>71153125951.310059</v>
      </c>
      <c r="O1258" s="183">
        <f>L1258/About!$B$144</f>
        <v>19.01106075681081</v>
      </c>
      <c r="P1258" s="174"/>
    </row>
    <row r="1259" spans="2:16" x14ac:dyDescent="0.45">
      <c r="B1259" s="118" t="s">
        <v>330</v>
      </c>
      <c r="C1259" s="118" t="s">
        <v>777</v>
      </c>
      <c r="D1259" s="118" t="s">
        <v>962</v>
      </c>
      <c r="E1259" s="118" t="s">
        <v>996</v>
      </c>
      <c r="F1259" s="118" t="s">
        <v>997</v>
      </c>
      <c r="G1259" s="118" t="s">
        <v>1000</v>
      </c>
      <c r="H1259" s="118" t="s">
        <v>1008</v>
      </c>
      <c r="I1259" s="118">
        <v>11.6599998474121</v>
      </c>
      <c r="J1259" s="118">
        <v>9.9099998474121094</v>
      </c>
      <c r="K1259" s="118">
        <v>3.1900000572204501</v>
      </c>
      <c r="L1259" s="181">
        <f>(K1259+'NPV Calcs'!$D$13)*About!$B$135</f>
        <v>10.104435037986828</v>
      </c>
      <c r="M1259" s="95" t="str">
        <f>INDEX('IEA Tech to Policy Mapping'!$B$2:$B$13,MATCH($H1259,'IEA Tech to Policy Mapping'!$A$2:$A$13,0))</f>
        <v>ngps - T&amp;D methane capture</v>
      </c>
      <c r="N1259" s="182">
        <f>(J1259*About!$A$132/1000)*10^12*'EPA to IEA Scaling'!$E$13</f>
        <v>224562880179.23407</v>
      </c>
      <c r="O1259" s="183">
        <f>L1259/About!$B$144</f>
        <v>19.01106075681081</v>
      </c>
      <c r="P1259" s="174"/>
    </row>
    <row r="1260" spans="2:16" x14ac:dyDescent="0.45">
      <c r="B1260" s="118" t="s">
        <v>166</v>
      </c>
      <c r="C1260" s="118" t="s">
        <v>777</v>
      </c>
      <c r="D1260" s="118" t="s">
        <v>985</v>
      </c>
      <c r="E1260" s="118" t="s">
        <v>1007</v>
      </c>
      <c r="F1260" s="118" t="s">
        <v>997</v>
      </c>
      <c r="G1260" s="118" t="s">
        <v>1000</v>
      </c>
      <c r="H1260" s="118" t="s">
        <v>1008</v>
      </c>
      <c r="I1260" s="118">
        <v>9.9999997764825804E-3</v>
      </c>
      <c r="J1260" s="118">
        <v>9.9999997764825804E-3</v>
      </c>
      <c r="K1260" s="118">
        <v>3.3199999332427899</v>
      </c>
      <c r="L1260" s="181">
        <f>(K1260+'NPV Calcs'!$D$13)*About!$B$135</f>
        <v>10.221182052680239</v>
      </c>
      <c r="M1260" s="95" t="str">
        <f>INDEX('IEA Tech to Policy Mapping'!$B$2:$B$13,MATCH($H1260,'IEA Tech to Policy Mapping'!$A$2:$A$13,0))</f>
        <v>ngps - T&amp;D methane capture</v>
      </c>
      <c r="N1260" s="182">
        <f>(J1260*About!$A$132/1000)*10^12*'EPA to IEA Scaling'!$E$13</f>
        <v>226602299.31134129</v>
      </c>
      <c r="O1260" s="183">
        <f>L1260/About!$B$144</f>
        <v>19.230715253194699</v>
      </c>
      <c r="P1260" s="174"/>
    </row>
    <row r="1261" spans="2:16" x14ac:dyDescent="0.45">
      <c r="B1261" s="118" t="s">
        <v>166</v>
      </c>
      <c r="C1261" s="118" t="s">
        <v>777</v>
      </c>
      <c r="D1261" s="118" t="s">
        <v>962</v>
      </c>
      <c r="E1261" s="118" t="s">
        <v>996</v>
      </c>
      <c r="F1261" s="118" t="s">
        <v>997</v>
      </c>
      <c r="G1261" s="118" t="s">
        <v>1000</v>
      </c>
      <c r="H1261" s="118" t="s">
        <v>1008</v>
      </c>
      <c r="I1261" s="118">
        <v>2.0799999237060498</v>
      </c>
      <c r="J1261" s="118">
        <v>1.7699999809265099</v>
      </c>
      <c r="K1261" s="118">
        <v>3.3199999332427899</v>
      </c>
      <c r="L1261" s="181">
        <f>(K1261+'NPV Calcs'!$D$13)*About!$B$135</f>
        <v>10.221182052680239</v>
      </c>
      <c r="M1261" s="95" t="str">
        <f>INDEX('IEA Tech to Policy Mapping'!$B$2:$B$13,MATCH($H1261,'IEA Tech to Policy Mapping'!$A$2:$A$13,0))</f>
        <v>ngps - T&amp;D methane capture</v>
      </c>
      <c r="N1261" s="182">
        <f>(J1261*About!$A$132/1000)*10^12*'EPA to IEA Scaling'!$E$13</f>
        <v>40108607442.394974</v>
      </c>
      <c r="O1261" s="183">
        <f>L1261/About!$B$144</f>
        <v>19.230715253194699</v>
      </c>
      <c r="P1261" s="174"/>
    </row>
    <row r="1262" spans="2:16" x14ac:dyDescent="0.45">
      <c r="B1262" s="118" t="s">
        <v>1059</v>
      </c>
      <c r="C1262" s="118" t="s">
        <v>777</v>
      </c>
      <c r="D1262" s="118" t="s">
        <v>962</v>
      </c>
      <c r="E1262" s="118" t="s">
        <v>996</v>
      </c>
      <c r="F1262" s="118" t="s">
        <v>997</v>
      </c>
      <c r="G1262" s="118" t="s">
        <v>1000</v>
      </c>
      <c r="H1262" s="118" t="s">
        <v>1008</v>
      </c>
      <c r="I1262" s="118">
        <v>7.4499998092651296</v>
      </c>
      <c r="J1262" s="118">
        <v>6.3299999237060502</v>
      </c>
      <c r="K1262" s="118">
        <v>3.4300000667571999</v>
      </c>
      <c r="L1262" s="181">
        <f>(K1262+'NPV Calcs'!$D$13)*About!$B$135</f>
        <v>10.319968202303004</v>
      </c>
      <c r="M1262" s="95" t="str">
        <f>INDEX('IEA Tech to Policy Mapping'!$B$2:$B$13,MATCH($H1262,'IEA Tech to Policy Mapping'!$A$2:$A$13,0))</f>
        <v>ngps - T&amp;D methane capture</v>
      </c>
      <c r="N1262" s="182">
        <f>(J1262*About!$A$132/1000)*10^12*'EPA to IEA Scaling'!$E$13</f>
        <v>143439256941.35785</v>
      </c>
      <c r="O1262" s="183">
        <f>L1262/About!$B$144</f>
        <v>19.416577152979247</v>
      </c>
      <c r="P1262" s="174"/>
    </row>
    <row r="1263" spans="2:16" x14ac:dyDescent="0.45">
      <c r="B1263" s="118" t="s">
        <v>1059</v>
      </c>
      <c r="C1263" s="118" t="s">
        <v>777</v>
      </c>
      <c r="D1263" s="118" t="s">
        <v>985</v>
      </c>
      <c r="E1263" s="118" t="s">
        <v>1007</v>
      </c>
      <c r="F1263" s="118" t="s">
        <v>997</v>
      </c>
      <c r="G1263" s="118" t="s">
        <v>1000</v>
      </c>
      <c r="H1263" s="118" t="s">
        <v>1008</v>
      </c>
      <c r="I1263" s="118">
        <v>1.9999999552965102E-2</v>
      </c>
      <c r="J1263" s="118">
        <v>1.9999999552965102E-2</v>
      </c>
      <c r="K1263" s="118">
        <v>3.4300000667571999</v>
      </c>
      <c r="L1263" s="181">
        <f>(K1263+'NPV Calcs'!$D$13)*About!$B$135</f>
        <v>10.319968202303004</v>
      </c>
      <c r="M1263" s="95" t="str">
        <f>INDEX('IEA Tech to Policy Mapping'!$B$2:$B$13,MATCH($H1263,'IEA Tech to Policy Mapping'!$A$2:$A$13,0))</f>
        <v>ngps - T&amp;D methane capture</v>
      </c>
      <c r="N1263" s="182">
        <f>(J1263*About!$A$132/1000)*10^12*'EPA to IEA Scaling'!$E$13</f>
        <v>453204598.62268114</v>
      </c>
      <c r="O1263" s="183">
        <f>L1263/About!$B$144</f>
        <v>19.416577152979247</v>
      </c>
      <c r="P1263" s="174"/>
    </row>
    <row r="1264" spans="2:16" x14ac:dyDescent="0.45">
      <c r="B1264" s="118" t="s">
        <v>334</v>
      </c>
      <c r="C1264" s="118" t="s">
        <v>777</v>
      </c>
      <c r="D1264" s="118" t="s">
        <v>962</v>
      </c>
      <c r="E1264" s="118" t="s">
        <v>999</v>
      </c>
      <c r="F1264" s="118" t="s">
        <v>987</v>
      </c>
      <c r="G1264" s="118" t="s">
        <v>1000</v>
      </c>
      <c r="H1264" s="118" t="s">
        <v>1001</v>
      </c>
      <c r="I1264" s="118">
        <v>2.5299999713897701</v>
      </c>
      <c r="J1264" s="118">
        <v>2.1500000953674299</v>
      </c>
      <c r="K1264" s="118">
        <v>3.4700000286102202</v>
      </c>
      <c r="L1264" s="181">
        <f>(K1264+'NPV Calcs'!$D$13)*About!$B$135</f>
        <v>10.355890360670202</v>
      </c>
      <c r="M1264" s="95" t="str">
        <f>INDEX('IEA Tech to Policy Mapping'!$B$2:$B$13,MATCH($H1264,'IEA Tech to Policy Mapping'!$A$2:$A$13,0))</f>
        <v>ngps - T&amp;D methane capture</v>
      </c>
      <c r="N1264" s="182">
        <f>(J1264*About!$A$132/1000)*10^12*'EPA to IEA Scaling'!$E$13</f>
        <v>48719497601.951897</v>
      </c>
      <c r="O1264" s="183">
        <f>L1264/About!$B$144</f>
        <v>19.484163151866586</v>
      </c>
      <c r="P1264" s="174"/>
    </row>
    <row r="1265" spans="2:16" x14ac:dyDescent="0.45">
      <c r="B1265" s="118" t="s">
        <v>334</v>
      </c>
      <c r="C1265" s="118" t="s">
        <v>777</v>
      </c>
      <c r="D1265" s="118" t="s">
        <v>985</v>
      </c>
      <c r="E1265" s="118" t="s">
        <v>994</v>
      </c>
      <c r="F1265" s="118" t="s">
        <v>987</v>
      </c>
      <c r="G1265" s="118" t="s">
        <v>1000</v>
      </c>
      <c r="H1265" s="118" t="s">
        <v>1001</v>
      </c>
      <c r="I1265" s="118">
        <v>0.85000002384185702</v>
      </c>
      <c r="J1265" s="118">
        <v>0.730000019073486</v>
      </c>
      <c r="K1265" s="118">
        <v>3.4700000286102202</v>
      </c>
      <c r="L1265" s="181">
        <f>(K1265+'NPV Calcs'!$D$13)*About!$B$135</f>
        <v>10.355890360670202</v>
      </c>
      <c r="M1265" s="95" t="str">
        <f>INDEX('IEA Tech to Policy Mapping'!$B$2:$B$13,MATCH($H1265,'IEA Tech to Policy Mapping'!$A$2:$A$13,0))</f>
        <v>ngps - T&amp;D methane capture</v>
      </c>
      <c r="N1265" s="182">
        <f>(J1265*About!$A$132/1000)*10^12*'EPA to IEA Scaling'!$E$13</f>
        <v>16541968651.679304</v>
      </c>
      <c r="O1265" s="183">
        <f>L1265/About!$B$144</f>
        <v>19.484163151866586</v>
      </c>
      <c r="P1265" s="174"/>
    </row>
    <row r="1266" spans="2:16" x14ac:dyDescent="0.45">
      <c r="B1266" s="118" t="s">
        <v>168</v>
      </c>
      <c r="C1266" s="118" t="s">
        <v>777</v>
      </c>
      <c r="D1266" s="118" t="s">
        <v>962</v>
      </c>
      <c r="E1266" s="118" t="s">
        <v>999</v>
      </c>
      <c r="F1266" s="118" t="s">
        <v>987</v>
      </c>
      <c r="G1266" s="118" t="s">
        <v>1000</v>
      </c>
      <c r="H1266" s="118" t="s">
        <v>1001</v>
      </c>
      <c r="I1266" s="118">
        <v>0.230000004172325</v>
      </c>
      <c r="J1266" s="118">
        <v>0.20000000298023199</v>
      </c>
      <c r="K1266" s="118">
        <v>3.4800000190734801</v>
      </c>
      <c r="L1266" s="181">
        <f>(K1266+'NPV Calcs'!$D$13)*About!$B$135</f>
        <v>10.364870900262003</v>
      </c>
      <c r="M1266" s="95" t="str">
        <f>INDEX('IEA Tech to Policy Mapping'!$B$2:$B$13,MATCH($H1266,'IEA Tech to Policy Mapping'!$A$2:$A$13,0))</f>
        <v>ngps - T&amp;D methane capture</v>
      </c>
      <c r="N1266" s="182">
        <f>(J1266*About!$A$132/1000)*10^12*'EPA to IEA Scaling'!$E$13</f>
        <v>4532046155.0586929</v>
      </c>
      <c r="O1266" s="183">
        <f>L1266/About!$B$144</f>
        <v>19.501059651588424</v>
      </c>
      <c r="P1266" s="174"/>
    </row>
    <row r="1267" spans="2:16" x14ac:dyDescent="0.45">
      <c r="B1267" s="118" t="s">
        <v>168</v>
      </c>
      <c r="C1267" s="118" t="s">
        <v>777</v>
      </c>
      <c r="D1267" s="118" t="s">
        <v>985</v>
      </c>
      <c r="E1267" s="118" t="s">
        <v>994</v>
      </c>
      <c r="F1267" s="118" t="s">
        <v>987</v>
      </c>
      <c r="G1267" s="118" t="s">
        <v>1000</v>
      </c>
      <c r="H1267" s="118" t="s">
        <v>1001</v>
      </c>
      <c r="I1267" s="118">
        <v>9.9999997764825804E-3</v>
      </c>
      <c r="J1267" s="118">
        <v>9.9999997764825804E-3</v>
      </c>
      <c r="K1267" s="118">
        <v>3.4800000190734801</v>
      </c>
      <c r="L1267" s="181">
        <f>(K1267+'NPV Calcs'!$D$13)*About!$B$135</f>
        <v>10.364870900262003</v>
      </c>
      <c r="M1267" s="95" t="str">
        <f>INDEX('IEA Tech to Policy Mapping'!$B$2:$B$13,MATCH($H1267,'IEA Tech to Policy Mapping'!$A$2:$A$13,0))</f>
        <v>ngps - T&amp;D methane capture</v>
      </c>
      <c r="N1267" s="182">
        <f>(J1267*About!$A$132/1000)*10^12*'EPA to IEA Scaling'!$E$13</f>
        <v>226602299.31134129</v>
      </c>
      <c r="O1267" s="183">
        <f>L1267/About!$B$144</f>
        <v>19.501059651588424</v>
      </c>
      <c r="P1267" s="174"/>
    </row>
    <row r="1268" spans="2:16" x14ac:dyDescent="0.45">
      <c r="B1268" s="118" t="s">
        <v>263</v>
      </c>
      <c r="C1268" s="118" t="s">
        <v>777</v>
      </c>
      <c r="D1268" s="118" t="s">
        <v>985</v>
      </c>
      <c r="E1268" s="118" t="s">
        <v>994</v>
      </c>
      <c r="F1268" s="118" t="s">
        <v>987</v>
      </c>
      <c r="G1268" s="118" t="s">
        <v>1000</v>
      </c>
      <c r="H1268" s="118" t="s">
        <v>1001</v>
      </c>
      <c r="I1268" s="118">
        <v>2.9999999329447701E-2</v>
      </c>
      <c r="J1268" s="118">
        <v>1.9999999552965102E-2</v>
      </c>
      <c r="K1268" s="118">
        <v>3.5</v>
      </c>
      <c r="L1268" s="181">
        <f>(K1268+'NPV Calcs'!$D$13)*About!$B$135</f>
        <v>10.382831979445612</v>
      </c>
      <c r="M1268" s="95" t="str">
        <f>INDEX('IEA Tech to Policy Mapping'!$B$2:$B$13,MATCH($H1268,'IEA Tech to Policy Mapping'!$A$2:$A$13,0))</f>
        <v>ngps - T&amp;D methane capture</v>
      </c>
      <c r="N1268" s="182">
        <f>(J1268*About!$A$132/1000)*10^12*'EPA to IEA Scaling'!$E$13</f>
        <v>453204598.62268114</v>
      </c>
      <c r="O1268" s="183">
        <f>L1268/About!$B$144</f>
        <v>19.534852651032114</v>
      </c>
      <c r="P1268" s="174"/>
    </row>
    <row r="1269" spans="2:16" x14ac:dyDescent="0.45">
      <c r="B1269" s="118" t="s">
        <v>263</v>
      </c>
      <c r="C1269" s="118" t="s">
        <v>777</v>
      </c>
      <c r="D1269" s="118" t="s">
        <v>962</v>
      </c>
      <c r="E1269" s="118" t="s">
        <v>999</v>
      </c>
      <c r="F1269" s="118" t="s">
        <v>987</v>
      </c>
      <c r="G1269" s="118" t="s">
        <v>1000</v>
      </c>
      <c r="H1269" s="118" t="s">
        <v>1001</v>
      </c>
      <c r="I1269" s="118">
        <v>0.11999999731779</v>
      </c>
      <c r="J1269" s="118">
        <v>0.10000000149011599</v>
      </c>
      <c r="K1269" s="118">
        <v>3.5</v>
      </c>
      <c r="L1269" s="181">
        <f>(K1269+'NPV Calcs'!$D$13)*About!$B$135</f>
        <v>10.382831979445612</v>
      </c>
      <c r="M1269" s="95" t="str">
        <f>INDEX('IEA Tech to Policy Mapping'!$B$2:$B$13,MATCH($H1269,'IEA Tech to Policy Mapping'!$A$2:$A$13,0))</f>
        <v>ngps - T&amp;D methane capture</v>
      </c>
      <c r="N1269" s="182">
        <f>(J1269*About!$A$132/1000)*10^12*'EPA to IEA Scaling'!$E$13</f>
        <v>2266023077.5293465</v>
      </c>
      <c r="O1269" s="183">
        <f>L1269/About!$B$144</f>
        <v>19.534852651032114</v>
      </c>
      <c r="P1269" s="174"/>
    </row>
    <row r="1270" spans="2:16" x14ac:dyDescent="0.45">
      <c r="B1270" s="118" t="s">
        <v>1057</v>
      </c>
      <c r="C1270" s="118" t="s">
        <v>777</v>
      </c>
      <c r="D1270" s="118" t="s">
        <v>962</v>
      </c>
      <c r="E1270" s="118" t="s">
        <v>999</v>
      </c>
      <c r="F1270" s="118" t="s">
        <v>987</v>
      </c>
      <c r="G1270" s="118" t="s">
        <v>1000</v>
      </c>
      <c r="H1270" s="118" t="s">
        <v>1001</v>
      </c>
      <c r="I1270" s="118">
        <v>0.34999999403953502</v>
      </c>
      <c r="J1270" s="118">
        <v>0.30000001192092801</v>
      </c>
      <c r="K1270" s="118">
        <v>3.5</v>
      </c>
      <c r="L1270" s="181">
        <f>(K1270+'NPV Calcs'!$D$13)*About!$B$135</f>
        <v>10.382831979445612</v>
      </c>
      <c r="M1270" s="95" t="str">
        <f>INDEX('IEA Tech to Policy Mapping'!$B$2:$B$13,MATCH($H1270,'IEA Tech to Policy Mapping'!$A$2:$A$13,0))</f>
        <v>ngps - T&amp;D methane capture</v>
      </c>
      <c r="N1270" s="182">
        <f>(J1270*About!$A$132/1000)*10^12*'EPA to IEA Scaling'!$E$13</f>
        <v>6798069401.4199009</v>
      </c>
      <c r="O1270" s="183">
        <f>L1270/About!$B$144</f>
        <v>19.534852651032114</v>
      </c>
      <c r="P1270" s="174"/>
    </row>
    <row r="1271" spans="2:16" x14ac:dyDescent="0.45">
      <c r="B1271" s="118" t="s">
        <v>1058</v>
      </c>
      <c r="C1271" s="118" t="s">
        <v>777</v>
      </c>
      <c r="D1271" s="118" t="s">
        <v>962</v>
      </c>
      <c r="E1271" s="118" t="s">
        <v>999</v>
      </c>
      <c r="F1271" s="118" t="s">
        <v>987</v>
      </c>
      <c r="G1271" s="118" t="s">
        <v>1000</v>
      </c>
      <c r="H1271" s="118" t="s">
        <v>1001</v>
      </c>
      <c r="I1271" s="118">
        <v>5.0000000745057997E-2</v>
      </c>
      <c r="J1271" s="118">
        <v>3.9999999105930301E-2</v>
      </c>
      <c r="K1271" s="118">
        <v>3.5</v>
      </c>
      <c r="L1271" s="181">
        <f>(K1271+'NPV Calcs'!$D$13)*About!$B$135</f>
        <v>10.382831979445612</v>
      </c>
      <c r="M1271" s="95" t="str">
        <f>INDEX('IEA Tech to Policy Mapping'!$B$2:$B$13,MATCH($H1271,'IEA Tech to Policy Mapping'!$A$2:$A$13,0))</f>
        <v>ngps - T&amp;D methane capture</v>
      </c>
      <c r="N1271" s="182">
        <f>(J1271*About!$A$132/1000)*10^12*'EPA to IEA Scaling'!$E$13</f>
        <v>906409197.24536443</v>
      </c>
      <c r="O1271" s="183">
        <f>L1271/About!$B$144</f>
        <v>19.534852651032114</v>
      </c>
      <c r="P1271" s="174"/>
    </row>
    <row r="1272" spans="2:16" x14ac:dyDescent="0.45">
      <c r="B1272" s="118" t="s">
        <v>231</v>
      </c>
      <c r="C1272" s="118" t="s">
        <v>777</v>
      </c>
      <c r="D1272" s="118" t="s">
        <v>985</v>
      </c>
      <c r="E1272" s="118" t="s">
        <v>1007</v>
      </c>
      <c r="F1272" s="118" t="s">
        <v>997</v>
      </c>
      <c r="G1272" s="118" t="s">
        <v>1000</v>
      </c>
      <c r="H1272" s="118" t="s">
        <v>1008</v>
      </c>
      <c r="I1272" s="118">
        <v>1.9999999552965102E-2</v>
      </c>
      <c r="J1272" s="118">
        <v>1.9999999552965102E-2</v>
      </c>
      <c r="K1272" s="118">
        <v>3.66000008583068</v>
      </c>
      <c r="L1272" s="181">
        <f>(K1272+'NPV Calcs'!$D$13)*About!$B$135</f>
        <v>10.526520827027367</v>
      </c>
      <c r="M1272" s="95" t="str">
        <f>INDEX('IEA Tech to Policy Mapping'!$B$2:$B$13,MATCH($H1272,'IEA Tech to Policy Mapping'!$A$2:$A$13,0))</f>
        <v>ngps - T&amp;D methane capture</v>
      </c>
      <c r="N1272" s="182">
        <f>(J1272*About!$A$132/1000)*10^12*'EPA to IEA Scaling'!$E$13</f>
        <v>453204598.62268114</v>
      </c>
      <c r="O1272" s="183">
        <f>L1272/About!$B$144</f>
        <v>19.805197049425825</v>
      </c>
      <c r="P1272" s="174"/>
    </row>
    <row r="1273" spans="2:16" x14ac:dyDescent="0.45">
      <c r="B1273" s="118" t="s">
        <v>231</v>
      </c>
      <c r="C1273" s="118" t="s">
        <v>777</v>
      </c>
      <c r="D1273" s="118" t="s">
        <v>962</v>
      </c>
      <c r="E1273" s="118" t="s">
        <v>996</v>
      </c>
      <c r="F1273" s="118" t="s">
        <v>997</v>
      </c>
      <c r="G1273" s="118" t="s">
        <v>1000</v>
      </c>
      <c r="H1273" s="118" t="s">
        <v>1008</v>
      </c>
      <c r="I1273" s="118">
        <v>1.71000003814697</v>
      </c>
      <c r="J1273" s="118">
        <v>1.46000003814697</v>
      </c>
      <c r="K1273" s="118">
        <v>3.66000008583068</v>
      </c>
      <c r="L1273" s="181">
        <f>(K1273+'NPV Calcs'!$D$13)*About!$B$135</f>
        <v>10.526520827027367</v>
      </c>
      <c r="M1273" s="95" t="str">
        <f>INDEX('IEA Tech to Policy Mapping'!$B$2:$B$13,MATCH($H1273,'IEA Tech to Policy Mapping'!$A$2:$A$13,0))</f>
        <v>ngps - T&amp;D methane capture</v>
      </c>
      <c r="N1273" s="182">
        <f>(J1273*About!$A$132/1000)*10^12*'EPA to IEA Scaling'!$E$13</f>
        <v>33083937303.35857</v>
      </c>
      <c r="O1273" s="183">
        <f>L1273/About!$B$144</f>
        <v>19.805197049425825</v>
      </c>
      <c r="P1273" s="174"/>
    </row>
    <row r="1274" spans="2:16" x14ac:dyDescent="0.45">
      <c r="B1274" s="118" t="s">
        <v>125</v>
      </c>
      <c r="C1274" s="118" t="s">
        <v>777</v>
      </c>
      <c r="D1274" s="118" t="s">
        <v>962</v>
      </c>
      <c r="E1274" s="118" t="s">
        <v>996</v>
      </c>
      <c r="F1274" s="118" t="s">
        <v>997</v>
      </c>
      <c r="G1274" s="118" t="s">
        <v>1000</v>
      </c>
      <c r="H1274" s="118" t="s">
        <v>1008</v>
      </c>
      <c r="I1274" s="118">
        <v>12.8800001144409</v>
      </c>
      <c r="J1274" s="118">
        <v>10.949999809265099</v>
      </c>
      <c r="K1274" s="118">
        <v>3.8199999332427899</v>
      </c>
      <c r="L1274" s="181">
        <f>(K1274+'NPV Calcs'!$D$13)*About!$B$135</f>
        <v>10.67020946049618</v>
      </c>
      <c r="M1274" s="95" t="str">
        <f>INDEX('IEA Tech to Policy Mapping'!$B$2:$B$13,MATCH($H1274,'IEA Tech to Policy Mapping'!$A$2:$A$13,0))</f>
        <v>ngps - T&amp;D methane capture</v>
      </c>
      <c r="N1274" s="182">
        <f>(J1274*About!$A$132/1000)*10^12*'EPA to IEA Scaling'!$E$13</f>
        <v>248129518969.94897</v>
      </c>
      <c r="O1274" s="183">
        <f>L1274/About!$B$144</f>
        <v>20.075541044975225</v>
      </c>
      <c r="P1274" s="174"/>
    </row>
    <row r="1275" spans="2:16" x14ac:dyDescent="0.45">
      <c r="B1275" s="118" t="s">
        <v>125</v>
      </c>
      <c r="C1275" s="118" t="s">
        <v>777</v>
      </c>
      <c r="D1275" s="118" t="s">
        <v>985</v>
      </c>
      <c r="E1275" s="118" t="s">
        <v>1007</v>
      </c>
      <c r="F1275" s="118" t="s">
        <v>997</v>
      </c>
      <c r="G1275" s="118" t="s">
        <v>1000</v>
      </c>
      <c r="H1275" s="118" t="s">
        <v>1008</v>
      </c>
      <c r="I1275" s="118">
        <v>9.0000003576278603E-2</v>
      </c>
      <c r="J1275" s="118">
        <v>7.9999998211860601E-2</v>
      </c>
      <c r="K1275" s="118">
        <v>3.8199999332427899</v>
      </c>
      <c r="L1275" s="181">
        <f>(K1275+'NPV Calcs'!$D$13)*About!$B$135</f>
        <v>10.67020946049618</v>
      </c>
      <c r="M1275" s="95" t="str">
        <f>INDEX('IEA Tech to Policy Mapping'!$B$2:$B$13,MATCH($H1275,'IEA Tech to Policy Mapping'!$A$2:$A$13,0))</f>
        <v>ngps - T&amp;D methane capture</v>
      </c>
      <c r="N1275" s="182">
        <f>(J1275*About!$A$132/1000)*10^12*'EPA to IEA Scaling'!$E$13</f>
        <v>1812818394.4907289</v>
      </c>
      <c r="O1275" s="183">
        <f>L1275/About!$B$144</f>
        <v>20.075541044975225</v>
      </c>
      <c r="P1275" s="174"/>
    </row>
    <row r="1276" spans="2:16" x14ac:dyDescent="0.45">
      <c r="B1276" s="118" t="s">
        <v>258</v>
      </c>
      <c r="C1276" s="118" t="s">
        <v>777</v>
      </c>
      <c r="D1276" s="118" t="s">
        <v>985</v>
      </c>
      <c r="E1276" s="118" t="s">
        <v>986</v>
      </c>
      <c r="F1276" s="118" t="s">
        <v>987</v>
      </c>
      <c r="G1276" s="118" t="s">
        <v>988</v>
      </c>
      <c r="H1276" s="118" t="s">
        <v>1006</v>
      </c>
      <c r="I1276" s="118">
        <v>1.1900000572204501</v>
      </c>
      <c r="J1276" s="118">
        <v>1.1900000572204501</v>
      </c>
      <c r="K1276" s="118">
        <v>3.92000007629394</v>
      </c>
      <c r="L1276" s="181">
        <f>(K1276+'NPV Calcs'!$D$13)*About!$B$135</f>
        <v>10.760015070527142</v>
      </c>
      <c r="M1276" s="95" t="str">
        <f>INDEX('IEA Tech to Policy Mapping'!$B$2:$B$13,MATCH($H1276,'IEA Tech to Policy Mapping'!$A$2:$A$13,0))</f>
        <v>ngps - production methane capture</v>
      </c>
      <c r="N1276" s="182">
        <f>(J1276*About!$A$132/1000)*10^12*'EPA to IEA Scaling'!$E$13</f>
        <v>26965675517.40799</v>
      </c>
      <c r="O1276" s="183">
        <f>L1276/About!$B$144</f>
        <v>20.244506445037931</v>
      </c>
      <c r="P1276" s="174"/>
    </row>
    <row r="1277" spans="2:16" x14ac:dyDescent="0.45">
      <c r="B1277" s="118" t="s">
        <v>1059</v>
      </c>
      <c r="C1277" s="118" t="s">
        <v>777</v>
      </c>
      <c r="D1277" s="118" t="s">
        <v>985</v>
      </c>
      <c r="E1277" s="118" t="s">
        <v>986</v>
      </c>
      <c r="F1277" s="118" t="s">
        <v>987</v>
      </c>
      <c r="G1277" s="118" t="s">
        <v>988</v>
      </c>
      <c r="H1277" s="118" t="s">
        <v>1006</v>
      </c>
      <c r="I1277" s="118">
        <v>8.0900001525878906</v>
      </c>
      <c r="J1277" s="118">
        <v>8.0900001525878906</v>
      </c>
      <c r="K1277" s="118">
        <v>3.92000007629394</v>
      </c>
      <c r="L1277" s="181">
        <f>(K1277+'NPV Calcs'!$D$13)*About!$B$135</f>
        <v>10.760015070527142</v>
      </c>
      <c r="M1277" s="95" t="str">
        <f>INDEX('IEA Tech to Policy Mapping'!$B$2:$B$13,MATCH($H1277,'IEA Tech to Policy Mapping'!$A$2:$A$13,0))</f>
        <v>ngps - production methane capture</v>
      </c>
      <c r="N1277" s="182">
        <f>(J1277*About!$A$132/1000)*10^12*'EPA to IEA Scaling'!$E$13</f>
        <v>183321267698.10144</v>
      </c>
      <c r="O1277" s="183">
        <f>L1277/About!$B$144</f>
        <v>20.244506445037931</v>
      </c>
      <c r="P1277" s="174"/>
    </row>
    <row r="1278" spans="2:16" x14ac:dyDescent="0.45">
      <c r="B1278" s="118" t="s">
        <v>231</v>
      </c>
      <c r="C1278" s="118" t="s">
        <v>777</v>
      </c>
      <c r="D1278" s="118" t="s">
        <v>962</v>
      </c>
      <c r="E1278" s="118" t="s">
        <v>999</v>
      </c>
      <c r="F1278" s="118" t="s">
        <v>987</v>
      </c>
      <c r="G1278" s="118" t="s">
        <v>1000</v>
      </c>
      <c r="H1278" s="118" t="s">
        <v>1001</v>
      </c>
      <c r="I1278" s="118">
        <v>1.9999999552965102E-2</v>
      </c>
      <c r="J1278" s="118">
        <v>1.9999999552965102E-2</v>
      </c>
      <c r="K1278" s="118">
        <v>4.0599999427795401</v>
      </c>
      <c r="L1278" s="181">
        <f>(K1278+'NPV Calcs'!$D$13)*About!$B$135</f>
        <v>10.885742624812357</v>
      </c>
      <c r="M1278" s="95" t="str">
        <f>INDEX('IEA Tech to Policy Mapping'!$B$2:$B$13,MATCH($H1278,'IEA Tech to Policy Mapping'!$A$2:$A$13,0))</f>
        <v>ngps - T&amp;D methane capture</v>
      </c>
      <c r="N1278" s="182">
        <f>(J1278*About!$A$132/1000)*10^12*'EPA to IEA Scaling'!$E$13</f>
        <v>453204598.62268114</v>
      </c>
      <c r="O1278" s="183">
        <f>L1278/About!$B$144</f>
        <v>20.481057441143665</v>
      </c>
      <c r="P1278" s="174"/>
    </row>
    <row r="1279" spans="2:16" x14ac:dyDescent="0.45">
      <c r="B1279" s="118" t="s">
        <v>133</v>
      </c>
      <c r="C1279" s="118" t="s">
        <v>777</v>
      </c>
      <c r="D1279" s="118" t="s">
        <v>985</v>
      </c>
      <c r="E1279" s="118" t="s">
        <v>1007</v>
      </c>
      <c r="F1279" s="118" t="s">
        <v>997</v>
      </c>
      <c r="G1279" s="118" t="s">
        <v>1000</v>
      </c>
      <c r="H1279" s="118" t="s">
        <v>1008</v>
      </c>
      <c r="I1279" s="118">
        <v>0.11999999731779</v>
      </c>
      <c r="J1279" s="118">
        <v>0.10000000149011599</v>
      </c>
      <c r="K1279" s="118">
        <v>4.5700001716613698</v>
      </c>
      <c r="L1279" s="181">
        <f>(K1279+'NPV Calcs'!$D$13)*About!$B$135</f>
        <v>11.343750786333045</v>
      </c>
      <c r="M1279" s="95" t="str">
        <f>INDEX('IEA Tech to Policy Mapping'!$B$2:$B$13,MATCH($H1279,'IEA Tech to Policy Mapping'!$A$2:$A$13,0))</f>
        <v>ngps - T&amp;D methane capture</v>
      </c>
      <c r="N1279" s="182">
        <f>(J1279*About!$A$132/1000)*10^12*'EPA to IEA Scaling'!$E$13</f>
        <v>2266023077.5293465</v>
      </c>
      <c r="O1279" s="183">
        <f>L1279/About!$B$144</f>
        <v>21.342780135490344</v>
      </c>
      <c r="P1279" s="174"/>
    </row>
    <row r="1280" spans="2:16" x14ac:dyDescent="0.45">
      <c r="B1280" s="118" t="s">
        <v>133</v>
      </c>
      <c r="C1280" s="118" t="s">
        <v>777</v>
      </c>
      <c r="D1280" s="118" t="s">
        <v>962</v>
      </c>
      <c r="E1280" s="118" t="s">
        <v>996</v>
      </c>
      <c r="F1280" s="118" t="s">
        <v>997</v>
      </c>
      <c r="G1280" s="118" t="s">
        <v>1000</v>
      </c>
      <c r="H1280" s="118" t="s">
        <v>1008</v>
      </c>
      <c r="I1280" s="118">
        <v>22.379999160766602</v>
      </c>
      <c r="J1280" s="118">
        <v>19.030000686645501</v>
      </c>
      <c r="K1280" s="118">
        <v>4.5700001716613698</v>
      </c>
      <c r="L1280" s="181">
        <f>(K1280+'NPV Calcs'!$D$13)*About!$B$135</f>
        <v>11.343750786333045</v>
      </c>
      <c r="M1280" s="95" t="str">
        <f>INDEX('IEA Tech to Policy Mapping'!$B$2:$B$13,MATCH($H1280,'IEA Tech to Policy Mapping'!$A$2:$A$13,0))</f>
        <v>ngps - T&amp;D methane capture</v>
      </c>
      <c r="N1280" s="182">
        <f>(J1280*About!$A$132/1000)*10^12*'EPA to IEA Scaling'!$E$13</f>
        <v>431224200787.6394</v>
      </c>
      <c r="O1280" s="183">
        <f>L1280/About!$B$144</f>
        <v>21.342780135490344</v>
      </c>
      <c r="P1280" s="174"/>
    </row>
    <row r="1281" spans="2:16" x14ac:dyDescent="0.45">
      <c r="B1281" s="118" t="s">
        <v>168</v>
      </c>
      <c r="C1281" s="118" t="s">
        <v>777</v>
      </c>
      <c r="D1281" s="118" t="s">
        <v>962</v>
      </c>
      <c r="E1281" s="118" t="s">
        <v>996</v>
      </c>
      <c r="F1281" s="118" t="s">
        <v>997</v>
      </c>
      <c r="G1281" s="118" t="s">
        <v>1000</v>
      </c>
      <c r="H1281" s="118" t="s">
        <v>1008</v>
      </c>
      <c r="I1281" s="118">
        <v>23.579999923706001</v>
      </c>
      <c r="J1281" s="118">
        <v>20.049999237060501</v>
      </c>
      <c r="K1281" s="118">
        <v>4.6599998474120996</v>
      </c>
      <c r="L1281" s="181">
        <f>(K1281+'NPV Calcs'!$D$13)*About!$B$135</f>
        <v>11.424575428546294</v>
      </c>
      <c r="M1281" s="95" t="str">
        <f>INDEX('IEA Tech to Policy Mapping'!$B$2:$B$13,MATCH($H1281,'IEA Tech to Policy Mapping'!$A$2:$A$13,0))</f>
        <v>ngps - T&amp;D methane capture</v>
      </c>
      <c r="N1281" s="182">
        <f>(J1281*About!$A$132/1000)*10^12*'EPA to IEA Scaling'!$E$13</f>
        <v>454337602986.09167</v>
      </c>
      <c r="O1281" s="183">
        <f>L1281/About!$B$144</f>
        <v>21.494848230142544</v>
      </c>
      <c r="P1281" s="174"/>
    </row>
    <row r="1282" spans="2:16" x14ac:dyDescent="0.45">
      <c r="B1282" s="118" t="s">
        <v>334</v>
      </c>
      <c r="C1282" s="118" t="s">
        <v>777</v>
      </c>
      <c r="D1282" s="118" t="s">
        <v>985</v>
      </c>
      <c r="E1282" s="118" t="s">
        <v>1007</v>
      </c>
      <c r="F1282" s="118" t="s">
        <v>997</v>
      </c>
      <c r="G1282" s="118" t="s">
        <v>1000</v>
      </c>
      <c r="H1282" s="118" t="s">
        <v>1008</v>
      </c>
      <c r="I1282" s="118">
        <v>5.9999998658895402E-2</v>
      </c>
      <c r="J1282" s="118">
        <v>5.0000000745057997E-2</v>
      </c>
      <c r="K1282" s="118">
        <v>4.6599998474120996</v>
      </c>
      <c r="L1282" s="181">
        <f>(K1282+'NPV Calcs'!$D$13)*About!$B$135</f>
        <v>11.424575428546294</v>
      </c>
      <c r="M1282" s="95" t="str">
        <f>INDEX('IEA Tech to Policy Mapping'!$B$2:$B$13,MATCH($H1282,'IEA Tech to Policy Mapping'!$A$2:$A$13,0))</f>
        <v>ngps - T&amp;D methane capture</v>
      </c>
      <c r="N1282" s="182">
        <f>(J1282*About!$A$132/1000)*10^12*'EPA to IEA Scaling'!$E$13</f>
        <v>1133011538.7646732</v>
      </c>
      <c r="O1282" s="183">
        <f>L1282/About!$B$144</f>
        <v>21.494848230142544</v>
      </c>
      <c r="P1282" s="174"/>
    </row>
    <row r="1283" spans="2:16" x14ac:dyDescent="0.45">
      <c r="B1283" s="118" t="s">
        <v>168</v>
      </c>
      <c r="C1283" s="118" t="s">
        <v>777</v>
      </c>
      <c r="D1283" s="118" t="s">
        <v>985</v>
      </c>
      <c r="E1283" s="118" t="s">
        <v>1007</v>
      </c>
      <c r="F1283" s="118" t="s">
        <v>997</v>
      </c>
      <c r="G1283" s="118" t="s">
        <v>1000</v>
      </c>
      <c r="H1283" s="118" t="s">
        <v>1008</v>
      </c>
      <c r="I1283" s="118">
        <v>7.0000000298023196E-2</v>
      </c>
      <c r="J1283" s="118">
        <v>5.9999998658895402E-2</v>
      </c>
      <c r="K1283" s="118">
        <v>4.6599998474120996</v>
      </c>
      <c r="L1283" s="181">
        <f>(K1283+'NPV Calcs'!$D$13)*About!$B$135</f>
        <v>11.424575428546294</v>
      </c>
      <c r="M1283" s="95" t="str">
        <f>INDEX('IEA Tech to Policy Mapping'!$B$2:$B$13,MATCH($H1283,'IEA Tech to Policy Mapping'!$A$2:$A$13,0))</f>
        <v>ngps - T&amp;D methane capture</v>
      </c>
      <c r="N1283" s="182">
        <f>(J1283*About!$A$132/1000)*10^12*'EPA to IEA Scaling'!$E$13</f>
        <v>1359613795.8680458</v>
      </c>
      <c r="O1283" s="183">
        <f>L1283/About!$B$144</f>
        <v>21.494848230142544</v>
      </c>
      <c r="P1283" s="174"/>
    </row>
    <row r="1284" spans="2:16" x14ac:dyDescent="0.45">
      <c r="B1284" s="118" t="s">
        <v>334</v>
      </c>
      <c r="C1284" s="118" t="s">
        <v>777</v>
      </c>
      <c r="D1284" s="118" t="s">
        <v>962</v>
      </c>
      <c r="E1284" s="118" t="s">
        <v>996</v>
      </c>
      <c r="F1284" s="118" t="s">
        <v>997</v>
      </c>
      <c r="G1284" s="118" t="s">
        <v>1000</v>
      </c>
      <c r="H1284" s="118" t="s">
        <v>1008</v>
      </c>
      <c r="I1284" s="118">
        <v>17.420000076293899</v>
      </c>
      <c r="J1284" s="118">
        <v>14.800000190734799</v>
      </c>
      <c r="K1284" s="118">
        <v>4.6599998474120996</v>
      </c>
      <c r="L1284" s="181">
        <f>(K1284+'NPV Calcs'!$D$13)*About!$B$135</f>
        <v>11.424575428546294</v>
      </c>
      <c r="M1284" s="95" t="str">
        <f>INDEX('IEA Tech to Policy Mapping'!$B$2:$B$13,MATCH($H1284,'IEA Tech to Policy Mapping'!$A$2:$A$13,0))</f>
        <v>ngps - T&amp;D methane capture</v>
      </c>
      <c r="N1284" s="182">
        <f>(J1284*About!$A$132/1000)*10^12*'EPA to IEA Scaling'!$E$13</f>
        <v>335371414799.01477</v>
      </c>
      <c r="O1284" s="183">
        <f>L1284/About!$B$144</f>
        <v>21.494848230142544</v>
      </c>
      <c r="P1284" s="174"/>
    </row>
    <row r="1285" spans="2:16" x14ac:dyDescent="0.45">
      <c r="B1285" s="118" t="s">
        <v>263</v>
      </c>
      <c r="C1285" s="118" t="s">
        <v>777</v>
      </c>
      <c r="D1285" s="118" t="s">
        <v>962</v>
      </c>
      <c r="E1285" s="118" t="s">
        <v>996</v>
      </c>
      <c r="F1285" s="118" t="s">
        <v>997</v>
      </c>
      <c r="G1285" s="118" t="s">
        <v>1000</v>
      </c>
      <c r="H1285" s="118" t="s">
        <v>1008</v>
      </c>
      <c r="I1285" s="118">
        <v>4.3499999046325604</v>
      </c>
      <c r="J1285" s="118">
        <v>3.70000004768371</v>
      </c>
      <c r="K1285" s="118">
        <v>4.6999998092651296</v>
      </c>
      <c r="L1285" s="181">
        <f>(K1285+'NPV Calcs'!$D$13)*About!$B$135</f>
        <v>11.460497586913501</v>
      </c>
      <c r="M1285" s="95" t="str">
        <f>INDEX('IEA Tech to Policy Mapping'!$B$2:$B$13,MATCH($H1285,'IEA Tech to Policy Mapping'!$A$2:$A$13,0))</f>
        <v>ngps - T&amp;D methane capture</v>
      </c>
      <c r="N1285" s="182">
        <f>(J1285*About!$A$132/1000)*10^12*'EPA to IEA Scaling'!$E$13</f>
        <v>83842853699.753922</v>
      </c>
      <c r="O1285" s="183">
        <f>L1285/About!$B$144</f>
        <v>21.5624342290299</v>
      </c>
      <c r="P1285" s="174"/>
    </row>
    <row r="1286" spans="2:16" x14ac:dyDescent="0.45">
      <c r="B1286" s="118" t="s">
        <v>1057</v>
      </c>
      <c r="C1286" s="118" t="s">
        <v>777</v>
      </c>
      <c r="D1286" s="118" t="s">
        <v>962</v>
      </c>
      <c r="E1286" s="118" t="s">
        <v>996</v>
      </c>
      <c r="F1286" s="118" t="s">
        <v>997</v>
      </c>
      <c r="G1286" s="118" t="s">
        <v>1000</v>
      </c>
      <c r="H1286" s="118" t="s">
        <v>1008</v>
      </c>
      <c r="I1286" s="118">
        <v>24.0100002288818</v>
      </c>
      <c r="J1286" s="118">
        <v>20.409999847412099</v>
      </c>
      <c r="K1286" s="118">
        <v>4.6999998092651296</v>
      </c>
      <c r="L1286" s="181">
        <f>(K1286+'NPV Calcs'!$D$13)*About!$B$135</f>
        <v>11.460497586913501</v>
      </c>
      <c r="M1286" s="95" t="str">
        <f>INDEX('IEA Tech to Policy Mapping'!$B$2:$B$13,MATCH($H1286,'IEA Tech to Policy Mapping'!$A$2:$A$13,0))</f>
        <v>ngps - T&amp;D methane capture</v>
      </c>
      <c r="N1286" s="182">
        <f>(J1286*About!$A$132/1000)*10^12*'EPA to IEA Scaling'!$E$13</f>
        <v>462495299774.34613</v>
      </c>
      <c r="O1286" s="183">
        <f>L1286/About!$B$144</f>
        <v>21.5624342290299</v>
      </c>
      <c r="P1286" s="174"/>
    </row>
    <row r="1287" spans="2:16" x14ac:dyDescent="0.45">
      <c r="B1287" s="118" t="s">
        <v>1058</v>
      </c>
      <c r="C1287" s="118" t="s">
        <v>777</v>
      </c>
      <c r="D1287" s="118" t="s">
        <v>962</v>
      </c>
      <c r="E1287" s="118" t="s">
        <v>996</v>
      </c>
      <c r="F1287" s="118" t="s">
        <v>997</v>
      </c>
      <c r="G1287" s="118" t="s">
        <v>1000</v>
      </c>
      <c r="H1287" s="118" t="s">
        <v>1008</v>
      </c>
      <c r="I1287" s="118">
        <v>1.6399999856948799</v>
      </c>
      <c r="J1287" s="118">
        <v>1.3999999761581401</v>
      </c>
      <c r="K1287" s="118">
        <v>4.6999998092651296</v>
      </c>
      <c r="L1287" s="181">
        <f>(K1287+'NPV Calcs'!$D$13)*About!$B$135</f>
        <v>11.460497586913501</v>
      </c>
      <c r="M1287" s="95" t="str">
        <f>INDEX('IEA Tech to Policy Mapping'!$B$2:$B$13,MATCH($H1287,'IEA Tech to Policy Mapping'!$A$2:$A$13,0))</f>
        <v>ngps - T&amp;D methane capture</v>
      </c>
      <c r="N1287" s="182">
        <f>(J1287*About!$A$132/1000)*10^12*'EPA to IEA Scaling'!$E$13</f>
        <v>31724322072.419613</v>
      </c>
      <c r="O1287" s="183">
        <f>L1287/About!$B$144</f>
        <v>21.5624342290299</v>
      </c>
      <c r="P1287" s="174"/>
    </row>
    <row r="1288" spans="2:16" x14ac:dyDescent="0.45">
      <c r="B1288" s="118" t="s">
        <v>263</v>
      </c>
      <c r="C1288" s="118" t="s">
        <v>777</v>
      </c>
      <c r="D1288" s="118" t="s">
        <v>985</v>
      </c>
      <c r="E1288" s="118" t="s">
        <v>1007</v>
      </c>
      <c r="F1288" s="118" t="s">
        <v>997</v>
      </c>
      <c r="G1288" s="118" t="s">
        <v>1000</v>
      </c>
      <c r="H1288" s="118" t="s">
        <v>1008</v>
      </c>
      <c r="I1288" s="118">
        <v>9.9999997764825804E-3</v>
      </c>
      <c r="J1288" s="118">
        <v>9.9999997764825804E-3</v>
      </c>
      <c r="K1288" s="118">
        <v>4.6999998092651296</v>
      </c>
      <c r="L1288" s="181">
        <f>(K1288+'NPV Calcs'!$D$13)*About!$B$135</f>
        <v>11.460497586913501</v>
      </c>
      <c r="M1288" s="95" t="str">
        <f>INDEX('IEA Tech to Policy Mapping'!$B$2:$B$13,MATCH($H1288,'IEA Tech to Policy Mapping'!$A$2:$A$13,0))</f>
        <v>ngps - T&amp;D methane capture</v>
      </c>
      <c r="N1288" s="182">
        <f>(J1288*About!$A$132/1000)*10^12*'EPA to IEA Scaling'!$E$13</f>
        <v>226602299.31134129</v>
      </c>
      <c r="O1288" s="183">
        <f>L1288/About!$B$144</f>
        <v>21.5624342290299</v>
      </c>
      <c r="P1288" s="174"/>
    </row>
    <row r="1289" spans="2:16" x14ac:dyDescent="0.45">
      <c r="B1289" s="118" t="s">
        <v>1057</v>
      </c>
      <c r="C1289" s="118" t="s">
        <v>777</v>
      </c>
      <c r="D1289" s="118" t="s">
        <v>985</v>
      </c>
      <c r="E1289" s="118" t="s">
        <v>1007</v>
      </c>
      <c r="F1289" s="118" t="s">
        <v>997</v>
      </c>
      <c r="G1289" s="118" t="s">
        <v>1000</v>
      </c>
      <c r="H1289" s="118" t="s">
        <v>1008</v>
      </c>
      <c r="I1289" s="118">
        <v>0.15999999642372101</v>
      </c>
      <c r="J1289" s="118">
        <v>0.140000000596046</v>
      </c>
      <c r="K1289" s="118">
        <v>4.6999998092651296</v>
      </c>
      <c r="L1289" s="181">
        <f>(K1289+'NPV Calcs'!$D$13)*About!$B$135</f>
        <v>11.460497586913501</v>
      </c>
      <c r="M1289" s="95" t="str">
        <f>INDEX('IEA Tech to Policy Mapping'!$B$2:$B$13,MATCH($H1289,'IEA Tech to Policy Mapping'!$A$2:$A$13,0))</f>
        <v>ngps - T&amp;D methane capture</v>
      </c>
      <c r="N1289" s="182">
        <f>(J1289*About!$A$132/1000)*10^12*'EPA to IEA Scaling'!$E$13</f>
        <v>3172432274.7747045</v>
      </c>
      <c r="O1289" s="183">
        <f>L1289/About!$B$144</f>
        <v>21.5624342290299</v>
      </c>
      <c r="P1289" s="174"/>
    </row>
    <row r="1290" spans="2:16" x14ac:dyDescent="0.45">
      <c r="B1290" s="118" t="s">
        <v>1058</v>
      </c>
      <c r="C1290" s="118" t="s">
        <v>777</v>
      </c>
      <c r="D1290" s="118" t="s">
        <v>985</v>
      </c>
      <c r="E1290" s="118" t="s">
        <v>1007</v>
      </c>
      <c r="F1290" s="118" t="s">
        <v>997</v>
      </c>
      <c r="G1290" s="118" t="s">
        <v>1000</v>
      </c>
      <c r="H1290" s="118" t="s">
        <v>1008</v>
      </c>
      <c r="I1290" s="118">
        <v>9.9999997764825804E-3</v>
      </c>
      <c r="J1290" s="118">
        <v>9.9999997764825804E-3</v>
      </c>
      <c r="K1290" s="118">
        <v>4.6999998092651296</v>
      </c>
      <c r="L1290" s="181">
        <f>(K1290+'NPV Calcs'!$D$13)*About!$B$135</f>
        <v>11.460497586913501</v>
      </c>
      <c r="M1290" s="95" t="str">
        <f>INDEX('IEA Tech to Policy Mapping'!$B$2:$B$13,MATCH($H1290,'IEA Tech to Policy Mapping'!$A$2:$A$13,0))</f>
        <v>ngps - T&amp;D methane capture</v>
      </c>
      <c r="N1290" s="182">
        <f>(J1290*About!$A$132/1000)*10^12*'EPA to IEA Scaling'!$E$13</f>
        <v>226602299.31134129</v>
      </c>
      <c r="O1290" s="183">
        <f>L1290/About!$B$144</f>
        <v>21.5624342290299</v>
      </c>
      <c r="P1290" s="174"/>
    </row>
    <row r="1291" spans="2:16" x14ac:dyDescent="0.45">
      <c r="B1291" s="118" t="s">
        <v>133</v>
      </c>
      <c r="C1291" s="118" t="s">
        <v>777</v>
      </c>
      <c r="D1291" s="118" t="s">
        <v>985</v>
      </c>
      <c r="E1291" s="118" t="s">
        <v>994</v>
      </c>
      <c r="F1291" s="118" t="s">
        <v>987</v>
      </c>
      <c r="G1291" s="118" t="s">
        <v>1000</v>
      </c>
      <c r="H1291" s="118" t="s">
        <v>1001</v>
      </c>
      <c r="I1291" s="118">
        <v>1.9999999552965102E-2</v>
      </c>
      <c r="J1291" s="118">
        <v>1.9999999552965102E-2</v>
      </c>
      <c r="K1291" s="118">
        <v>4.7300000190734801</v>
      </c>
      <c r="L1291" s="181">
        <f>(K1291+'NPV Calcs'!$D$13)*About!$B$135</f>
        <v>11.487439419801856</v>
      </c>
      <c r="M1291" s="95" t="str">
        <f>INDEX('IEA Tech to Policy Mapping'!$B$2:$B$13,MATCH($H1291,'IEA Tech to Policy Mapping'!$A$2:$A$13,0))</f>
        <v>ngps - T&amp;D methane capture</v>
      </c>
      <c r="N1291" s="182">
        <f>(J1291*About!$A$132/1000)*10^12*'EPA to IEA Scaling'!$E$13</f>
        <v>453204598.62268114</v>
      </c>
      <c r="O1291" s="183">
        <f>L1291/About!$B$144</f>
        <v>21.613124131039744</v>
      </c>
      <c r="P1291" s="174"/>
    </row>
    <row r="1292" spans="2:16" x14ac:dyDescent="0.45">
      <c r="B1292" s="118" t="s">
        <v>102</v>
      </c>
      <c r="C1292" s="118" t="s">
        <v>777</v>
      </c>
      <c r="D1292" s="118" t="s">
        <v>985</v>
      </c>
      <c r="E1292" s="118" t="s">
        <v>1007</v>
      </c>
      <c r="F1292" s="118" t="s">
        <v>997</v>
      </c>
      <c r="G1292" s="118" t="s">
        <v>1000</v>
      </c>
      <c r="H1292" s="118" t="s">
        <v>1008</v>
      </c>
      <c r="I1292" s="118">
        <v>9.9999997764825804E-3</v>
      </c>
      <c r="J1292" s="118">
        <v>9.9999997764825804E-3</v>
      </c>
      <c r="K1292" s="118">
        <v>4.88000011444091</v>
      </c>
      <c r="L1292" s="181">
        <f>(K1292+'NPV Calcs'!$D$13)*About!$B$135</f>
        <v>11.62214772779182</v>
      </c>
      <c r="M1292" s="95" t="str">
        <f>INDEX('IEA Tech to Policy Mapping'!$B$2:$B$13,MATCH($H1292,'IEA Tech to Policy Mapping'!$A$2:$A$13,0))</f>
        <v>ngps - T&amp;D methane capture</v>
      </c>
      <c r="N1292" s="182">
        <f>(J1292*About!$A$132/1000)*10^12*'EPA to IEA Scaling'!$E$13</f>
        <v>226602299.31134129</v>
      </c>
      <c r="O1292" s="183">
        <f>L1292/About!$B$144</f>
        <v>21.866572029711634</v>
      </c>
      <c r="P1292" s="174"/>
    </row>
    <row r="1293" spans="2:16" x14ac:dyDescent="0.45">
      <c r="B1293" s="118" t="s">
        <v>102</v>
      </c>
      <c r="C1293" s="118" t="s">
        <v>777</v>
      </c>
      <c r="D1293" s="118" t="s">
        <v>962</v>
      </c>
      <c r="E1293" s="118" t="s">
        <v>996</v>
      </c>
      <c r="F1293" s="118" t="s">
        <v>997</v>
      </c>
      <c r="G1293" s="118" t="s">
        <v>1000</v>
      </c>
      <c r="H1293" s="118" t="s">
        <v>1008</v>
      </c>
      <c r="I1293" s="118">
        <v>0.85000002384185702</v>
      </c>
      <c r="J1293" s="118">
        <v>0.72000002861022905</v>
      </c>
      <c r="K1293" s="118">
        <v>4.88000011444091</v>
      </c>
      <c r="L1293" s="181">
        <f>(K1293+'NPV Calcs'!$D$13)*About!$B$135</f>
        <v>11.62214772779182</v>
      </c>
      <c r="M1293" s="95" t="str">
        <f>INDEX('IEA Tech to Policy Mapping'!$B$2:$B$13,MATCH($H1293,'IEA Tech to Policy Mapping'!$A$2:$A$13,0))</f>
        <v>ngps - T&amp;D methane capture</v>
      </c>
      <c r="N1293" s="182">
        <f>(J1293*About!$A$132/1000)*10^12*'EPA to IEA Scaling'!$E$13</f>
        <v>16315366563.407801</v>
      </c>
      <c r="O1293" s="183">
        <f>L1293/About!$B$144</f>
        <v>21.866572029711634</v>
      </c>
      <c r="P1293" s="174"/>
    </row>
    <row r="1294" spans="2:16" x14ac:dyDescent="0.45">
      <c r="B1294" s="118" t="s">
        <v>102</v>
      </c>
      <c r="C1294" s="118" t="s">
        <v>777</v>
      </c>
      <c r="D1294" s="118" t="s">
        <v>962</v>
      </c>
      <c r="E1294" s="118" t="s">
        <v>999</v>
      </c>
      <c r="F1294" s="118" t="s">
        <v>987</v>
      </c>
      <c r="G1294" s="118" t="s">
        <v>1000</v>
      </c>
      <c r="H1294" s="118" t="s">
        <v>1001</v>
      </c>
      <c r="I1294" s="118">
        <v>0.239999994635581</v>
      </c>
      <c r="J1294" s="118">
        <v>0.20000000298023199</v>
      </c>
      <c r="K1294" s="118">
        <v>4.96000003814697</v>
      </c>
      <c r="L1294" s="181">
        <f>(K1294+'NPV Calcs'!$D$13)*About!$B$135</f>
        <v>11.693992044526228</v>
      </c>
      <c r="M1294" s="95" t="str">
        <f>INDEX('IEA Tech to Policy Mapping'!$B$2:$B$13,MATCH($H1294,'IEA Tech to Policy Mapping'!$A$2:$A$13,0))</f>
        <v>ngps - T&amp;D methane capture</v>
      </c>
      <c r="N1294" s="182">
        <f>(J1294*About!$A$132/1000)*10^12*'EPA to IEA Scaling'!$E$13</f>
        <v>4532046155.0586929</v>
      </c>
      <c r="O1294" s="183">
        <f>L1294/About!$B$144</f>
        <v>22.001744027486335</v>
      </c>
      <c r="P1294" s="174"/>
    </row>
    <row r="1295" spans="2:16" x14ac:dyDescent="0.45">
      <c r="B1295" s="118" t="s">
        <v>102</v>
      </c>
      <c r="C1295" s="118" t="s">
        <v>777</v>
      </c>
      <c r="D1295" s="118" t="s">
        <v>985</v>
      </c>
      <c r="E1295" s="118" t="s">
        <v>994</v>
      </c>
      <c r="F1295" s="118" t="s">
        <v>987</v>
      </c>
      <c r="G1295" s="118" t="s">
        <v>1000</v>
      </c>
      <c r="H1295" s="118" t="s">
        <v>1001</v>
      </c>
      <c r="I1295" s="118">
        <v>7.9999998211860601E-2</v>
      </c>
      <c r="J1295" s="118">
        <v>7.0000000298023196E-2</v>
      </c>
      <c r="K1295" s="118">
        <v>4.96000003814697</v>
      </c>
      <c r="L1295" s="181">
        <f>(K1295+'NPV Calcs'!$D$13)*About!$B$135</f>
        <v>11.693992044526228</v>
      </c>
      <c r="M1295" s="95" t="str">
        <f>INDEX('IEA Tech to Policy Mapping'!$B$2:$B$13,MATCH($H1295,'IEA Tech to Policy Mapping'!$A$2:$A$13,0))</f>
        <v>ngps - T&amp;D methane capture</v>
      </c>
      <c r="N1295" s="182">
        <f>(J1295*About!$A$132/1000)*10^12*'EPA to IEA Scaling'!$E$13</f>
        <v>1586216137.3873568</v>
      </c>
      <c r="O1295" s="183">
        <f>L1295/About!$B$144</f>
        <v>22.001744027486335</v>
      </c>
      <c r="P1295" s="174"/>
    </row>
    <row r="1296" spans="2:16" x14ac:dyDescent="0.45">
      <c r="B1296" s="118" t="s">
        <v>334</v>
      </c>
      <c r="C1296" s="118" t="s">
        <v>777</v>
      </c>
      <c r="D1296" s="118" t="s">
        <v>985</v>
      </c>
      <c r="E1296" s="118" t="s">
        <v>986</v>
      </c>
      <c r="F1296" s="118" t="s">
        <v>987</v>
      </c>
      <c r="G1296" s="118" t="s">
        <v>988</v>
      </c>
      <c r="H1296" s="118" t="s">
        <v>1006</v>
      </c>
      <c r="I1296" s="118">
        <v>1.5299999713897701</v>
      </c>
      <c r="J1296" s="118">
        <v>1.5299999713897701</v>
      </c>
      <c r="K1296" s="118">
        <v>5.3699998855590803</v>
      </c>
      <c r="L1296" s="181">
        <f>(K1296+'NPV Calcs'!$D$13)*About!$B$135</f>
        <v>12.06219438190301</v>
      </c>
      <c r="M1296" s="95" t="str">
        <f>INDEX('IEA Tech to Policy Mapping'!$B$2:$B$13,MATCH($H1296,'IEA Tech to Policy Mapping'!$A$2:$A$13,0))</f>
        <v>ngps - production methane capture</v>
      </c>
      <c r="N1296" s="182">
        <f>(J1296*About!$A$132/1000)*10^12*'EPA to IEA Scaling'!$E$13</f>
        <v>34670151921.259117</v>
      </c>
      <c r="O1296" s="183">
        <f>L1296/About!$B$144</f>
        <v>22.694500918926</v>
      </c>
      <c r="P1296" s="174"/>
    </row>
    <row r="1297" spans="2:16" x14ac:dyDescent="0.45">
      <c r="B1297" s="118" t="s">
        <v>168</v>
      </c>
      <c r="C1297" s="118" t="s">
        <v>777</v>
      </c>
      <c r="D1297" s="118" t="s">
        <v>985</v>
      </c>
      <c r="E1297" s="118" t="s">
        <v>986</v>
      </c>
      <c r="F1297" s="118" t="s">
        <v>987</v>
      </c>
      <c r="G1297" s="118" t="s">
        <v>988</v>
      </c>
      <c r="H1297" s="118" t="s">
        <v>1006</v>
      </c>
      <c r="I1297" s="118">
        <v>4.9099998474120996</v>
      </c>
      <c r="J1297" s="118">
        <v>4.9099998474120996</v>
      </c>
      <c r="K1297" s="118">
        <v>5.38000011444091</v>
      </c>
      <c r="L1297" s="181">
        <f>(K1297+'NPV Calcs'!$D$13)*About!$B$135</f>
        <v>12.07117513560776</v>
      </c>
      <c r="M1297" s="95" t="str">
        <f>INDEX('IEA Tech to Policy Mapping'!$B$2:$B$13,MATCH($H1297,'IEA Tech to Policy Mapping'!$A$2:$A$13,0))</f>
        <v>ngps - production methane capture</v>
      </c>
      <c r="N1297" s="182">
        <f>(J1297*About!$A$132/1000)*10^12*'EPA to IEA Scaling'!$E$13</f>
        <v>111261727991.08508</v>
      </c>
      <c r="O1297" s="183">
        <f>L1297/About!$B$144</f>
        <v>22.711397821492159</v>
      </c>
      <c r="P1297" s="174"/>
    </row>
    <row r="1298" spans="2:16" x14ac:dyDescent="0.45">
      <c r="B1298" s="118" t="s">
        <v>1057</v>
      </c>
      <c r="C1298" s="118" t="s">
        <v>777</v>
      </c>
      <c r="D1298" s="118" t="s">
        <v>985</v>
      </c>
      <c r="E1298" s="118" t="s">
        <v>986</v>
      </c>
      <c r="F1298" s="118" t="s">
        <v>987</v>
      </c>
      <c r="G1298" s="118" t="s">
        <v>988</v>
      </c>
      <c r="H1298" s="118" t="s">
        <v>1006</v>
      </c>
      <c r="I1298" s="118">
        <v>2.88000011444091</v>
      </c>
      <c r="J1298" s="118">
        <v>2.88000011444091</v>
      </c>
      <c r="K1298" s="118">
        <v>5.3899998664855904</v>
      </c>
      <c r="L1298" s="181">
        <f>(K1298+'NPV Calcs'!$D$13)*About!$B$135</f>
        <v>12.080155461086608</v>
      </c>
      <c r="M1298" s="95" t="str">
        <f>INDEX('IEA Tech to Policy Mapping'!$B$2:$B$13,MATCH($H1298,'IEA Tech to Policy Mapping'!$A$2:$A$13,0))</f>
        <v>ngps - production methane capture</v>
      </c>
      <c r="N1298" s="182">
        <f>(J1298*About!$A$132/1000)*10^12*'EPA to IEA Scaling'!$E$13</f>
        <v>65261466253.631065</v>
      </c>
      <c r="O1298" s="183">
        <f>L1298/About!$B$144</f>
        <v>22.728293918369669</v>
      </c>
      <c r="P1298" s="174"/>
    </row>
    <row r="1299" spans="2:16" x14ac:dyDescent="0.45">
      <c r="B1299" s="118" t="s">
        <v>1058</v>
      </c>
      <c r="C1299" s="118" t="s">
        <v>777</v>
      </c>
      <c r="D1299" s="118" t="s">
        <v>985</v>
      </c>
      <c r="E1299" s="118" t="s">
        <v>986</v>
      </c>
      <c r="F1299" s="118" t="s">
        <v>987</v>
      </c>
      <c r="G1299" s="118" t="s">
        <v>988</v>
      </c>
      <c r="H1299" s="118" t="s">
        <v>1006</v>
      </c>
      <c r="I1299" s="118">
        <v>1.4299999475479099</v>
      </c>
      <c r="J1299" s="118">
        <v>1.4299999475479099</v>
      </c>
      <c r="K1299" s="118">
        <v>5.3899998664855904</v>
      </c>
      <c r="L1299" s="181">
        <f>(K1299+'NPV Calcs'!$D$13)*About!$B$135</f>
        <v>12.080155461086608</v>
      </c>
      <c r="M1299" s="95" t="str">
        <f>INDEX('IEA Tech to Policy Mapping'!$B$2:$B$13,MATCH($H1299,'IEA Tech to Policy Mapping'!$A$2:$A$13,0))</f>
        <v>ngps - production methane capture</v>
      </c>
      <c r="N1299" s="182">
        <f>(J1299*About!$A$132/1000)*10^12*'EPA to IEA Scaling'!$E$13</f>
        <v>32404128337.2341</v>
      </c>
      <c r="O1299" s="183">
        <f>L1299/About!$B$144</f>
        <v>22.728293918369669</v>
      </c>
      <c r="P1299" s="174"/>
    </row>
    <row r="1300" spans="2:16" x14ac:dyDescent="0.45">
      <c r="B1300" s="118" t="s">
        <v>263</v>
      </c>
      <c r="C1300" s="118" t="s">
        <v>777</v>
      </c>
      <c r="D1300" s="118" t="s">
        <v>985</v>
      </c>
      <c r="E1300" s="118" t="s">
        <v>986</v>
      </c>
      <c r="F1300" s="118" t="s">
        <v>987</v>
      </c>
      <c r="G1300" s="118" t="s">
        <v>988</v>
      </c>
      <c r="H1300" s="118" t="s">
        <v>1006</v>
      </c>
      <c r="I1300" s="118">
        <v>5.1199998855590803</v>
      </c>
      <c r="J1300" s="118">
        <v>5.1199998855590803</v>
      </c>
      <c r="K1300" s="118">
        <v>5.3899998664855904</v>
      </c>
      <c r="L1300" s="181">
        <f>(K1300+'NPV Calcs'!$D$13)*About!$B$135</f>
        <v>12.080155461086608</v>
      </c>
      <c r="M1300" s="95" t="str">
        <f>INDEX('IEA Tech to Policy Mapping'!$B$2:$B$13,MATCH($H1300,'IEA Tech to Policy Mapping'!$A$2:$A$13,0))</f>
        <v>ngps - production methane capture</v>
      </c>
      <c r="N1300" s="182">
        <f>(J1300*About!$A$132/1000)*10^12*'EPA to IEA Scaling'!$E$13</f>
        <v>116020377247.40669</v>
      </c>
      <c r="O1300" s="183">
        <f>L1300/About!$B$144</f>
        <v>22.728293918369669</v>
      </c>
      <c r="P1300" s="174"/>
    </row>
    <row r="1301" spans="2:16" x14ac:dyDescent="0.45">
      <c r="B1301" s="118" t="s">
        <v>231</v>
      </c>
      <c r="C1301" s="118" t="s">
        <v>777</v>
      </c>
      <c r="D1301" s="118" t="s">
        <v>985</v>
      </c>
      <c r="E1301" s="118" t="s">
        <v>1007</v>
      </c>
      <c r="F1301" s="118" t="s">
        <v>997</v>
      </c>
      <c r="G1301" s="118" t="s">
        <v>1000</v>
      </c>
      <c r="H1301" s="118" t="s">
        <v>1008</v>
      </c>
      <c r="I1301" s="118">
        <v>9.9999997764825804E-3</v>
      </c>
      <c r="J1301" s="118">
        <v>9.9999997764825804E-3</v>
      </c>
      <c r="K1301" s="118">
        <v>5.4400000572204501</v>
      </c>
      <c r="L1301" s="181">
        <f>(K1301+'NPV Calcs'!$D$13)*About!$B$135</f>
        <v>12.125058373158563</v>
      </c>
      <c r="M1301" s="95" t="str">
        <f>INDEX('IEA Tech to Policy Mapping'!$B$2:$B$13,MATCH($H1301,'IEA Tech to Policy Mapping'!$A$2:$A$13,0))</f>
        <v>ngps - T&amp;D methane capture</v>
      </c>
      <c r="N1301" s="182">
        <f>(J1301*About!$A$132/1000)*10^12*'EPA to IEA Scaling'!$E$13</f>
        <v>226602299.31134129</v>
      </c>
      <c r="O1301" s="183">
        <f>L1301/About!$B$144</f>
        <v>22.812776819823181</v>
      </c>
      <c r="P1301" s="174"/>
    </row>
    <row r="1302" spans="2:16" x14ac:dyDescent="0.45">
      <c r="B1302" s="118" t="s">
        <v>231</v>
      </c>
      <c r="C1302" s="118" t="s">
        <v>777</v>
      </c>
      <c r="D1302" s="118" t="s">
        <v>962</v>
      </c>
      <c r="E1302" s="118" t="s">
        <v>996</v>
      </c>
      <c r="F1302" s="118" t="s">
        <v>997</v>
      </c>
      <c r="G1302" s="118" t="s">
        <v>1000</v>
      </c>
      <c r="H1302" s="118" t="s">
        <v>1008</v>
      </c>
      <c r="I1302" s="118">
        <v>1.2799999713897701</v>
      </c>
      <c r="J1302" s="118">
        <v>1.0900000333786</v>
      </c>
      <c r="K1302" s="118">
        <v>5.4400000572204501</v>
      </c>
      <c r="L1302" s="181">
        <f>(K1302+'NPV Calcs'!$D$13)*About!$B$135</f>
        <v>12.125058373158563</v>
      </c>
      <c r="M1302" s="95" t="str">
        <f>INDEX('IEA Tech to Policy Mapping'!$B$2:$B$13,MATCH($H1302,'IEA Tech to Policy Mapping'!$A$2:$A$13,0))</f>
        <v>ngps - T&amp;D methane capture</v>
      </c>
      <c r="N1302" s="182">
        <f>(J1302*About!$A$132/1000)*10^12*'EPA to IEA Scaling'!$E$13</f>
        <v>24699651933.383194</v>
      </c>
      <c r="O1302" s="183">
        <f>L1302/About!$B$144</f>
        <v>22.812776819823181</v>
      </c>
      <c r="P1302" s="174"/>
    </row>
    <row r="1303" spans="2:16" x14ac:dyDescent="0.45">
      <c r="B1303" s="118" t="s">
        <v>125</v>
      </c>
      <c r="C1303" s="118" t="s">
        <v>777</v>
      </c>
      <c r="D1303" s="118" t="s">
        <v>962</v>
      </c>
      <c r="E1303" s="118" t="s">
        <v>996</v>
      </c>
      <c r="F1303" s="118" t="s">
        <v>997</v>
      </c>
      <c r="G1303" s="118" t="s">
        <v>1000</v>
      </c>
      <c r="H1303" s="118" t="s">
        <v>1008</v>
      </c>
      <c r="I1303" s="118">
        <v>9.6599998474121094</v>
      </c>
      <c r="J1303" s="118">
        <v>8.2100000381469709</v>
      </c>
      <c r="K1303" s="118">
        <v>5.5999999046325604</v>
      </c>
      <c r="L1303" s="181">
        <f>(K1303+'NPV Calcs'!$D$13)*About!$B$135</f>
        <v>12.268747006627375</v>
      </c>
      <c r="M1303" s="95" t="str">
        <f>INDEX('IEA Tech to Policy Mapping'!$B$2:$B$13,MATCH($H1303,'IEA Tech to Policy Mapping'!$A$2:$A$13,0))</f>
        <v>ngps - T&amp;D methane capture</v>
      </c>
      <c r="N1303" s="182">
        <f>(J1303*About!$A$132/1000)*10^12*'EPA to IEA Scaling'!$E$13</f>
        <v>186040492757.35938</v>
      </c>
      <c r="O1303" s="183">
        <f>L1303/About!$B$144</f>
        <v>23.083120815372581</v>
      </c>
      <c r="P1303" s="174"/>
    </row>
    <row r="1304" spans="2:16" x14ac:dyDescent="0.45">
      <c r="B1304" s="118" t="s">
        <v>125</v>
      </c>
      <c r="C1304" s="118" t="s">
        <v>777</v>
      </c>
      <c r="D1304" s="118" t="s">
        <v>985</v>
      </c>
      <c r="E1304" s="118" t="s">
        <v>1007</v>
      </c>
      <c r="F1304" s="118" t="s">
        <v>997</v>
      </c>
      <c r="G1304" s="118" t="s">
        <v>1000</v>
      </c>
      <c r="H1304" s="118" t="s">
        <v>1008</v>
      </c>
      <c r="I1304" s="118">
        <v>7.0000000298023196E-2</v>
      </c>
      <c r="J1304" s="118">
        <v>5.9999998658895402E-2</v>
      </c>
      <c r="K1304" s="118">
        <v>5.5999999046325604</v>
      </c>
      <c r="L1304" s="181">
        <f>(K1304+'NPV Calcs'!$D$13)*About!$B$135</f>
        <v>12.268747006627375</v>
      </c>
      <c r="M1304" s="95" t="str">
        <f>INDEX('IEA Tech to Policy Mapping'!$B$2:$B$13,MATCH($H1304,'IEA Tech to Policy Mapping'!$A$2:$A$13,0))</f>
        <v>ngps - T&amp;D methane capture</v>
      </c>
      <c r="N1304" s="182">
        <f>(J1304*About!$A$132/1000)*10^12*'EPA to IEA Scaling'!$E$13</f>
        <v>1359613795.8680458</v>
      </c>
      <c r="O1304" s="183">
        <f>L1304/About!$B$144</f>
        <v>23.083120815372581</v>
      </c>
      <c r="P1304" s="174"/>
    </row>
    <row r="1305" spans="2:16" x14ac:dyDescent="0.45">
      <c r="B1305" s="118" t="s">
        <v>243</v>
      </c>
      <c r="C1305" s="118" t="s">
        <v>777</v>
      </c>
      <c r="D1305" s="118" t="s">
        <v>985</v>
      </c>
      <c r="E1305" s="118" t="s">
        <v>994</v>
      </c>
      <c r="F1305" s="118" t="s">
        <v>987</v>
      </c>
      <c r="G1305" s="118" t="s">
        <v>1000</v>
      </c>
      <c r="H1305" s="118" t="s">
        <v>1001</v>
      </c>
      <c r="I1305" s="118">
        <v>0.129999995231628</v>
      </c>
      <c r="J1305" s="118">
        <v>0.109999999403953</v>
      </c>
      <c r="K1305" s="118">
        <v>5.6799998283386204</v>
      </c>
      <c r="L1305" s="181">
        <f>(K1305+'NPV Calcs'!$D$13)*About!$B$135</f>
        <v>12.340591323361783</v>
      </c>
      <c r="M1305" s="95" t="str">
        <f>INDEX('IEA Tech to Policy Mapping'!$B$2:$B$13,MATCH($H1305,'IEA Tech to Policy Mapping'!$A$2:$A$13,0))</f>
        <v>ngps - T&amp;D methane capture</v>
      </c>
      <c r="N1305" s="182">
        <f>(J1305*About!$A$132/1000)*10^12*'EPA to IEA Scaling'!$E$13</f>
        <v>2492625334.6327105</v>
      </c>
      <c r="O1305" s="183">
        <f>L1305/About!$B$144</f>
        <v>23.218292813147283</v>
      </c>
      <c r="P1305" s="174"/>
    </row>
    <row r="1306" spans="2:16" x14ac:dyDescent="0.45">
      <c r="B1306" s="118" t="s">
        <v>243</v>
      </c>
      <c r="C1306" s="118" t="s">
        <v>777</v>
      </c>
      <c r="D1306" s="118" t="s">
        <v>962</v>
      </c>
      <c r="E1306" s="118" t="s">
        <v>999</v>
      </c>
      <c r="F1306" s="118" t="s">
        <v>987</v>
      </c>
      <c r="G1306" s="118" t="s">
        <v>1000</v>
      </c>
      <c r="H1306" s="118" t="s">
        <v>1001</v>
      </c>
      <c r="I1306" s="118">
        <v>0.31000000238418501</v>
      </c>
      <c r="J1306" s="118">
        <v>0.270000010728836</v>
      </c>
      <c r="K1306" s="118">
        <v>5.6799998283386204</v>
      </c>
      <c r="L1306" s="181">
        <f>(K1306+'NPV Calcs'!$D$13)*About!$B$135</f>
        <v>12.340591323361783</v>
      </c>
      <c r="M1306" s="95" t="str">
        <f>INDEX('IEA Tech to Policy Mapping'!$B$2:$B$13,MATCH($H1306,'IEA Tech to Policy Mapping'!$A$2:$A$13,0))</f>
        <v>ngps - T&amp;D methane capture</v>
      </c>
      <c r="N1306" s="182">
        <f>(J1306*About!$A$132/1000)*10^12*'EPA to IEA Scaling'!$E$13</f>
        <v>6118262461.2779284</v>
      </c>
      <c r="O1306" s="183">
        <f>L1306/About!$B$144</f>
        <v>23.218292813147283</v>
      </c>
      <c r="P1306" s="174"/>
    </row>
    <row r="1307" spans="2:16" x14ac:dyDescent="0.45">
      <c r="B1307" s="118" t="s">
        <v>231</v>
      </c>
      <c r="C1307" s="118" t="s">
        <v>777</v>
      </c>
      <c r="D1307" s="118" t="s">
        <v>985</v>
      </c>
      <c r="E1307" s="118" t="s">
        <v>986</v>
      </c>
      <c r="F1307" s="118" t="s">
        <v>987</v>
      </c>
      <c r="G1307" s="118" t="s">
        <v>988</v>
      </c>
      <c r="H1307" s="118" t="s">
        <v>1006</v>
      </c>
      <c r="I1307" s="118">
        <v>7.0000000298023196E-2</v>
      </c>
      <c r="J1307" s="118">
        <v>7.0000000298023196E-2</v>
      </c>
      <c r="K1307" s="118">
        <v>5.6999998092651296</v>
      </c>
      <c r="L1307" s="181">
        <f>(K1307+'NPV Calcs'!$D$13)*About!$B$135</f>
        <v>12.358552402545381</v>
      </c>
      <c r="M1307" s="95" t="str">
        <f>INDEX('IEA Tech to Policy Mapping'!$B$2:$B$13,MATCH($H1307,'IEA Tech to Policy Mapping'!$A$2:$A$13,0))</f>
        <v>ngps - production methane capture</v>
      </c>
      <c r="N1307" s="182">
        <f>(J1307*About!$A$132/1000)*10^12*'EPA to IEA Scaling'!$E$13</f>
        <v>1586216137.3873568</v>
      </c>
      <c r="O1307" s="183">
        <f>L1307/About!$B$144</f>
        <v>23.252085812590952</v>
      </c>
      <c r="P1307" s="174"/>
    </row>
    <row r="1308" spans="2:16" x14ac:dyDescent="0.45">
      <c r="B1308" s="118" t="s">
        <v>125</v>
      </c>
      <c r="C1308" s="118" t="s">
        <v>777</v>
      </c>
      <c r="D1308" s="118" t="s">
        <v>985</v>
      </c>
      <c r="E1308" s="118" t="s">
        <v>986</v>
      </c>
      <c r="F1308" s="118" t="s">
        <v>987</v>
      </c>
      <c r="G1308" s="118" t="s">
        <v>988</v>
      </c>
      <c r="H1308" s="118" t="s">
        <v>1006</v>
      </c>
      <c r="I1308" s="118">
        <v>1.29999995231628</v>
      </c>
      <c r="J1308" s="118">
        <v>1.29999995231628</v>
      </c>
      <c r="K1308" s="118">
        <v>5.7600002288818297</v>
      </c>
      <c r="L1308" s="181">
        <f>(K1308+'NPV Calcs'!$D$13)*About!$B$135</f>
        <v>12.412436068322092</v>
      </c>
      <c r="M1308" s="95" t="str">
        <f>INDEX('IEA Tech to Policy Mapping'!$B$2:$B$13,MATCH($H1308,'IEA Tech to Policy Mapping'!$A$2:$A$13,0))</f>
        <v>ngps - production methane capture</v>
      </c>
      <c r="N1308" s="182">
        <f>(J1308*About!$A$132/1000)*10^12*'EPA to IEA Scaling'!$E$13</f>
        <v>29458298488.394588</v>
      </c>
      <c r="O1308" s="183">
        <f>L1308/About!$B$144</f>
        <v>23.353465616610638</v>
      </c>
      <c r="P1308" s="174"/>
    </row>
    <row r="1309" spans="2:16" x14ac:dyDescent="0.45">
      <c r="B1309" s="118" t="s">
        <v>243</v>
      </c>
      <c r="C1309" s="118" t="s">
        <v>777</v>
      </c>
      <c r="D1309" s="118" t="s">
        <v>962</v>
      </c>
      <c r="E1309" s="118" t="s">
        <v>996</v>
      </c>
      <c r="F1309" s="118" t="s">
        <v>997</v>
      </c>
      <c r="G1309" s="118" t="s">
        <v>1000</v>
      </c>
      <c r="H1309" s="118" t="s">
        <v>1008</v>
      </c>
      <c r="I1309" s="118">
        <v>0.230000004172325</v>
      </c>
      <c r="J1309" s="118">
        <v>0.20000000298023199</v>
      </c>
      <c r="K1309" s="118">
        <v>5.8400001525878897</v>
      </c>
      <c r="L1309" s="181">
        <f>(K1309+'NPV Calcs'!$D$13)*About!$B$135</f>
        <v>12.484280385056504</v>
      </c>
      <c r="M1309" s="95" t="str">
        <f>INDEX('IEA Tech to Policy Mapping'!$B$2:$B$13,MATCH($H1309,'IEA Tech to Policy Mapping'!$A$2:$A$13,0))</f>
        <v>ngps - T&amp;D methane capture</v>
      </c>
      <c r="N1309" s="182">
        <f>(J1309*About!$A$132/1000)*10^12*'EPA to IEA Scaling'!$E$13</f>
        <v>4532046155.0586929</v>
      </c>
      <c r="O1309" s="183">
        <f>L1309/About!$B$144</f>
        <v>23.488637614385347</v>
      </c>
      <c r="P1309" s="174"/>
    </row>
    <row r="1310" spans="2:16" x14ac:dyDescent="0.45">
      <c r="B1310" s="118" t="s">
        <v>133</v>
      </c>
      <c r="C1310" s="118" t="s">
        <v>777</v>
      </c>
      <c r="D1310" s="118" t="s">
        <v>985</v>
      </c>
      <c r="E1310" s="118" t="s">
        <v>986</v>
      </c>
      <c r="F1310" s="118" t="s">
        <v>987</v>
      </c>
      <c r="G1310" s="118" t="s">
        <v>988</v>
      </c>
      <c r="H1310" s="118" t="s">
        <v>1006</v>
      </c>
      <c r="I1310" s="118">
        <v>1.45000004768371</v>
      </c>
      <c r="J1310" s="118">
        <v>1.45000004768371</v>
      </c>
      <c r="K1310" s="118">
        <v>6.0700001716613698</v>
      </c>
      <c r="L1310" s="181">
        <f>(K1310+'NPV Calcs'!$D$13)*About!$B$135</f>
        <v>12.690833009780867</v>
      </c>
      <c r="M1310" s="95" t="str">
        <f>INDEX('IEA Tech to Policy Mapping'!$B$2:$B$13,MATCH($H1310,'IEA Tech to Policy Mapping'!$A$2:$A$13,0))</f>
        <v>ngps - production methane capture</v>
      </c>
      <c r="N1310" s="182">
        <f>(J1310*About!$A$132/1000)*10^12*'EPA to IEA Scaling'!$E$13</f>
        <v>32857335215.086994</v>
      </c>
      <c r="O1310" s="183">
        <f>L1310/About!$B$144</f>
        <v>23.877257510831924</v>
      </c>
      <c r="P1310" s="174"/>
    </row>
    <row r="1311" spans="2:16" x14ac:dyDescent="0.45">
      <c r="B1311" s="118" t="s">
        <v>133</v>
      </c>
      <c r="C1311" s="118" t="s">
        <v>777</v>
      </c>
      <c r="D1311" s="118" t="s">
        <v>985</v>
      </c>
      <c r="E1311" s="118" t="s">
        <v>1007</v>
      </c>
      <c r="F1311" s="118" t="s">
        <v>997</v>
      </c>
      <c r="G1311" s="118" t="s">
        <v>1000</v>
      </c>
      <c r="H1311" s="118" t="s">
        <v>1008</v>
      </c>
      <c r="I1311" s="118">
        <v>9.0000003576278603E-2</v>
      </c>
      <c r="J1311" s="118">
        <v>7.9999998211860601E-2</v>
      </c>
      <c r="K1311" s="118">
        <v>6.3400001525878897</v>
      </c>
      <c r="L1311" s="181">
        <f>(K1311+'NPV Calcs'!$D$13)*About!$B$135</f>
        <v>12.933307792872446</v>
      </c>
      <c r="M1311" s="95" t="str">
        <f>INDEX('IEA Tech to Policy Mapping'!$B$2:$B$13,MATCH($H1311,'IEA Tech to Policy Mapping'!$A$2:$A$13,0))</f>
        <v>ngps - T&amp;D methane capture</v>
      </c>
      <c r="N1311" s="182">
        <f>(J1311*About!$A$132/1000)*10^12*'EPA to IEA Scaling'!$E$13</f>
        <v>1812818394.4907289</v>
      </c>
      <c r="O1311" s="183">
        <f>L1311/About!$B$144</f>
        <v>24.333463406165876</v>
      </c>
      <c r="P1311" s="174"/>
    </row>
    <row r="1312" spans="2:16" x14ac:dyDescent="0.45">
      <c r="B1312" s="118" t="s">
        <v>133</v>
      </c>
      <c r="C1312" s="118" t="s">
        <v>777</v>
      </c>
      <c r="D1312" s="118" t="s">
        <v>962</v>
      </c>
      <c r="E1312" s="118" t="s">
        <v>996</v>
      </c>
      <c r="F1312" s="118" t="s">
        <v>997</v>
      </c>
      <c r="G1312" s="118" t="s">
        <v>1000</v>
      </c>
      <c r="H1312" s="118" t="s">
        <v>1008</v>
      </c>
      <c r="I1312" s="118">
        <v>16.790000915527301</v>
      </c>
      <c r="J1312" s="118">
        <v>14.270000457763601</v>
      </c>
      <c r="K1312" s="118">
        <v>6.3400001525878897</v>
      </c>
      <c r="L1312" s="181">
        <f>(K1312+'NPV Calcs'!$D$13)*About!$B$135</f>
        <v>12.933307792872446</v>
      </c>
      <c r="M1312" s="95" t="str">
        <f>INDEX('IEA Tech to Policy Mapping'!$B$2:$B$13,MATCH($H1312,'IEA Tech to Policy Mapping'!$A$2:$A$13,0))</f>
        <v>ngps - T&amp;D methane capture</v>
      </c>
      <c r="N1312" s="182">
        <f>(J1312*About!$A$132/1000)*10^12*'EPA to IEA Scaling'!$E$13</f>
        <v>323361498718.00525</v>
      </c>
      <c r="O1312" s="183">
        <f>L1312/About!$B$144</f>
        <v>24.333463406165876</v>
      </c>
      <c r="P1312" s="174"/>
    </row>
    <row r="1313" spans="2:16" x14ac:dyDescent="0.45">
      <c r="B1313" s="118" t="s">
        <v>166</v>
      </c>
      <c r="C1313" s="118" t="s">
        <v>777</v>
      </c>
      <c r="D1313" s="118" t="s">
        <v>985</v>
      </c>
      <c r="E1313" s="118" t="s">
        <v>1007</v>
      </c>
      <c r="F1313" s="118" t="s">
        <v>997</v>
      </c>
      <c r="G1313" s="118" t="s">
        <v>1000</v>
      </c>
      <c r="H1313" s="118" t="s">
        <v>1008</v>
      </c>
      <c r="I1313" s="118">
        <v>9.9999997764825804E-3</v>
      </c>
      <c r="J1313" s="118">
        <v>9.9999997764825804E-3</v>
      </c>
      <c r="K1313" s="118">
        <v>6.46000003814697</v>
      </c>
      <c r="L1313" s="181">
        <f>(K1313+'NPV Calcs'!$D$13)*About!$B$135</f>
        <v>13.04107426797405</v>
      </c>
      <c r="M1313" s="95" t="str">
        <f>INDEX('IEA Tech to Policy Mapping'!$B$2:$B$13,MATCH($H1313,'IEA Tech to Policy Mapping'!$A$2:$A$13,0))</f>
        <v>ngps - T&amp;D methane capture</v>
      </c>
      <c r="N1313" s="182">
        <f>(J1313*About!$A$132/1000)*10^12*'EPA to IEA Scaling'!$E$13</f>
        <v>226602299.31134129</v>
      </c>
      <c r="O1313" s="183">
        <f>L1313/About!$B$144</f>
        <v>24.536221402827916</v>
      </c>
      <c r="P1313" s="174"/>
    </row>
    <row r="1314" spans="2:16" x14ac:dyDescent="0.45">
      <c r="B1314" s="118" t="s">
        <v>166</v>
      </c>
      <c r="C1314" s="118" t="s">
        <v>777</v>
      </c>
      <c r="D1314" s="118" t="s">
        <v>962</v>
      </c>
      <c r="E1314" s="118" t="s">
        <v>996</v>
      </c>
      <c r="F1314" s="118" t="s">
        <v>997</v>
      </c>
      <c r="G1314" s="118" t="s">
        <v>1000</v>
      </c>
      <c r="H1314" s="118" t="s">
        <v>1008</v>
      </c>
      <c r="I1314" s="118">
        <v>1.37999999523162</v>
      </c>
      <c r="J1314" s="118">
        <v>1.1799999475479099</v>
      </c>
      <c r="K1314" s="118">
        <v>6.46000003814697</v>
      </c>
      <c r="L1314" s="181">
        <f>(K1314+'NPV Calcs'!$D$13)*About!$B$135</f>
        <v>13.04107426797405</v>
      </c>
      <c r="M1314" s="95" t="str">
        <f>INDEX('IEA Tech to Policy Mapping'!$B$2:$B$13,MATCH($H1314,'IEA Tech to Policy Mapping'!$A$2:$A$13,0))</f>
        <v>ngps - T&amp;D methane capture</v>
      </c>
      <c r="N1314" s="182">
        <f>(J1314*About!$A$132/1000)*10^12*'EPA to IEA Scaling'!$E$13</f>
        <v>26739070727.82666</v>
      </c>
      <c r="O1314" s="183">
        <f>L1314/About!$B$144</f>
        <v>24.536221402827916</v>
      </c>
      <c r="P1314" s="174"/>
    </row>
    <row r="1315" spans="2:16" x14ac:dyDescent="0.45">
      <c r="B1315" s="118" t="s">
        <v>125</v>
      </c>
      <c r="C1315" s="118" t="s">
        <v>777</v>
      </c>
      <c r="D1315" s="118" t="s">
        <v>985</v>
      </c>
      <c r="E1315" s="118" t="s">
        <v>986</v>
      </c>
      <c r="F1315" s="118" t="s">
        <v>987</v>
      </c>
      <c r="G1315" s="118" t="s">
        <v>988</v>
      </c>
      <c r="H1315" s="118" t="s">
        <v>1004</v>
      </c>
      <c r="I1315" s="118">
        <v>2.9999999329447701E-2</v>
      </c>
      <c r="J1315" s="118">
        <v>2.9999999329447701E-2</v>
      </c>
      <c r="K1315" s="118">
        <v>6.5100002288818297</v>
      </c>
      <c r="L1315" s="181">
        <f>(K1315+'NPV Calcs'!$D$13)*About!$B$135</f>
        <v>13.085977180046005</v>
      </c>
      <c r="M1315" s="95" t="str">
        <f>INDEX('IEA Tech to Policy Mapping'!$B$2:$B$13,MATCH($H1315,'IEA Tech to Policy Mapping'!$A$2:$A$13,0))</f>
        <v>ngps - production methane destruction</v>
      </c>
      <c r="N1315" s="182">
        <f>(J1315*About!$A$132/1000)*10^12*'EPA to IEA Scaling'!$E$13</f>
        <v>679806897.9340229</v>
      </c>
      <c r="O1315" s="183">
        <f>L1315/About!$B$144</f>
        <v>24.620704304281428</v>
      </c>
      <c r="P1315" s="174"/>
    </row>
    <row r="1316" spans="2:16" x14ac:dyDescent="0.45">
      <c r="B1316" s="118" t="s">
        <v>133</v>
      </c>
      <c r="C1316" s="118" t="s">
        <v>777</v>
      </c>
      <c r="D1316" s="118" t="s">
        <v>985</v>
      </c>
      <c r="E1316" s="118" t="s">
        <v>986</v>
      </c>
      <c r="F1316" s="118" t="s">
        <v>987</v>
      </c>
      <c r="G1316" s="118" t="s">
        <v>988</v>
      </c>
      <c r="H1316" s="118" t="s">
        <v>1004</v>
      </c>
      <c r="I1316" s="118">
        <v>2.9999999329447701E-2</v>
      </c>
      <c r="J1316" s="118">
        <v>2.9999999329447701E-2</v>
      </c>
      <c r="K1316" s="118">
        <v>6.5100002288818297</v>
      </c>
      <c r="L1316" s="181">
        <f>(K1316+'NPV Calcs'!$D$13)*About!$B$135</f>
        <v>13.085977180046005</v>
      </c>
      <c r="M1316" s="95" t="str">
        <f>INDEX('IEA Tech to Policy Mapping'!$B$2:$B$13,MATCH($H1316,'IEA Tech to Policy Mapping'!$A$2:$A$13,0))</f>
        <v>ngps - production methane destruction</v>
      </c>
      <c r="N1316" s="182">
        <f>(J1316*About!$A$132/1000)*10^12*'EPA to IEA Scaling'!$E$13</f>
        <v>679806897.9340229</v>
      </c>
      <c r="O1316" s="183">
        <f>L1316/About!$B$144</f>
        <v>24.620704304281428</v>
      </c>
      <c r="P1316" s="174"/>
    </row>
    <row r="1317" spans="2:16" x14ac:dyDescent="0.45">
      <c r="B1317" s="118" t="s">
        <v>168</v>
      </c>
      <c r="C1317" s="118" t="s">
        <v>777</v>
      </c>
      <c r="D1317" s="118" t="s">
        <v>985</v>
      </c>
      <c r="E1317" s="118" t="s">
        <v>986</v>
      </c>
      <c r="F1317" s="118" t="s">
        <v>987</v>
      </c>
      <c r="G1317" s="118" t="s">
        <v>988</v>
      </c>
      <c r="H1317" s="118" t="s">
        <v>1004</v>
      </c>
      <c r="I1317" s="118">
        <v>0.11999999731779</v>
      </c>
      <c r="J1317" s="118">
        <v>0.11999999731779</v>
      </c>
      <c r="K1317" s="118">
        <v>6.5100002288818297</v>
      </c>
      <c r="L1317" s="181">
        <f>(K1317+'NPV Calcs'!$D$13)*About!$B$135</f>
        <v>13.085977180046005</v>
      </c>
      <c r="M1317" s="95" t="str">
        <f>INDEX('IEA Tech to Policy Mapping'!$B$2:$B$13,MATCH($H1317,'IEA Tech to Policy Mapping'!$A$2:$A$13,0))</f>
        <v>ngps - production methane destruction</v>
      </c>
      <c r="N1317" s="182">
        <f>(J1317*About!$A$132/1000)*10^12*'EPA to IEA Scaling'!$E$13</f>
        <v>2719227591.736073</v>
      </c>
      <c r="O1317" s="183">
        <f>L1317/About!$B$144</f>
        <v>24.620704304281428</v>
      </c>
      <c r="P1317" s="174"/>
    </row>
    <row r="1318" spans="2:16" x14ac:dyDescent="0.45">
      <c r="B1318" s="118" t="s">
        <v>1057</v>
      </c>
      <c r="C1318" s="118" t="s">
        <v>777</v>
      </c>
      <c r="D1318" s="118" t="s">
        <v>985</v>
      </c>
      <c r="E1318" s="118" t="s">
        <v>986</v>
      </c>
      <c r="F1318" s="118" t="s">
        <v>987</v>
      </c>
      <c r="G1318" s="118" t="s">
        <v>988</v>
      </c>
      <c r="H1318" s="118" t="s">
        <v>1004</v>
      </c>
      <c r="I1318" s="118">
        <v>7.0000000298023196E-2</v>
      </c>
      <c r="J1318" s="118">
        <v>7.0000000298023196E-2</v>
      </c>
      <c r="K1318" s="118">
        <v>6.5100002288818297</v>
      </c>
      <c r="L1318" s="181">
        <f>(K1318+'NPV Calcs'!$D$13)*About!$B$135</f>
        <v>13.085977180046005</v>
      </c>
      <c r="M1318" s="95" t="str">
        <f>INDEX('IEA Tech to Policy Mapping'!$B$2:$B$13,MATCH($H1318,'IEA Tech to Policy Mapping'!$A$2:$A$13,0))</f>
        <v>ngps - production methane destruction</v>
      </c>
      <c r="N1318" s="182">
        <f>(J1318*About!$A$132/1000)*10^12*'EPA to IEA Scaling'!$E$13</f>
        <v>1586216137.3873568</v>
      </c>
      <c r="O1318" s="183">
        <f>L1318/About!$B$144</f>
        <v>24.620704304281428</v>
      </c>
      <c r="P1318" s="174"/>
    </row>
    <row r="1319" spans="2:16" x14ac:dyDescent="0.45">
      <c r="B1319" s="118" t="s">
        <v>1058</v>
      </c>
      <c r="C1319" s="118" t="s">
        <v>777</v>
      </c>
      <c r="D1319" s="118" t="s">
        <v>985</v>
      </c>
      <c r="E1319" s="118" t="s">
        <v>986</v>
      </c>
      <c r="F1319" s="118" t="s">
        <v>987</v>
      </c>
      <c r="G1319" s="118" t="s">
        <v>988</v>
      </c>
      <c r="H1319" s="118" t="s">
        <v>1004</v>
      </c>
      <c r="I1319" s="118">
        <v>2.9999999329447701E-2</v>
      </c>
      <c r="J1319" s="118">
        <v>2.9999999329447701E-2</v>
      </c>
      <c r="K1319" s="118">
        <v>6.5100002288818297</v>
      </c>
      <c r="L1319" s="181">
        <f>(K1319+'NPV Calcs'!$D$13)*About!$B$135</f>
        <v>13.085977180046005</v>
      </c>
      <c r="M1319" s="95" t="str">
        <f>INDEX('IEA Tech to Policy Mapping'!$B$2:$B$13,MATCH($H1319,'IEA Tech to Policy Mapping'!$A$2:$A$13,0))</f>
        <v>ngps - production methane destruction</v>
      </c>
      <c r="N1319" s="182">
        <f>(J1319*About!$A$132/1000)*10^12*'EPA to IEA Scaling'!$E$13</f>
        <v>679806897.9340229</v>
      </c>
      <c r="O1319" s="183">
        <f>L1319/About!$B$144</f>
        <v>24.620704304281428</v>
      </c>
      <c r="P1319" s="174"/>
    </row>
    <row r="1320" spans="2:16" x14ac:dyDescent="0.45">
      <c r="B1320" s="118" t="s">
        <v>258</v>
      </c>
      <c r="C1320" s="118" t="s">
        <v>777</v>
      </c>
      <c r="D1320" s="118" t="s">
        <v>985</v>
      </c>
      <c r="E1320" s="118" t="s">
        <v>986</v>
      </c>
      <c r="F1320" s="118" t="s">
        <v>987</v>
      </c>
      <c r="G1320" s="118" t="s">
        <v>988</v>
      </c>
      <c r="H1320" s="118" t="s">
        <v>1004</v>
      </c>
      <c r="I1320" s="118">
        <v>2.9999999329447701E-2</v>
      </c>
      <c r="J1320" s="118">
        <v>2.9999999329447701E-2</v>
      </c>
      <c r="K1320" s="118">
        <v>6.5100002288818297</v>
      </c>
      <c r="L1320" s="181">
        <f>(K1320+'NPV Calcs'!$D$13)*About!$B$135</f>
        <v>13.085977180046005</v>
      </c>
      <c r="M1320" s="95" t="str">
        <f>INDEX('IEA Tech to Policy Mapping'!$B$2:$B$13,MATCH($H1320,'IEA Tech to Policy Mapping'!$A$2:$A$13,0))</f>
        <v>ngps - production methane destruction</v>
      </c>
      <c r="N1320" s="182">
        <f>(J1320*About!$A$132/1000)*10^12*'EPA to IEA Scaling'!$E$13</f>
        <v>679806897.9340229</v>
      </c>
      <c r="O1320" s="183">
        <f>L1320/About!$B$144</f>
        <v>24.620704304281428</v>
      </c>
      <c r="P1320" s="174"/>
    </row>
    <row r="1321" spans="2:16" x14ac:dyDescent="0.45">
      <c r="B1321" s="118" t="s">
        <v>263</v>
      </c>
      <c r="C1321" s="118" t="s">
        <v>777</v>
      </c>
      <c r="D1321" s="118" t="s">
        <v>985</v>
      </c>
      <c r="E1321" s="118" t="s">
        <v>986</v>
      </c>
      <c r="F1321" s="118" t="s">
        <v>987</v>
      </c>
      <c r="G1321" s="118" t="s">
        <v>988</v>
      </c>
      <c r="H1321" s="118" t="s">
        <v>1004</v>
      </c>
      <c r="I1321" s="118">
        <v>0.11999999731779</v>
      </c>
      <c r="J1321" s="118">
        <v>0.11999999731779</v>
      </c>
      <c r="K1321" s="118">
        <v>6.5100002288818297</v>
      </c>
      <c r="L1321" s="181">
        <f>(K1321+'NPV Calcs'!$D$13)*About!$B$135</f>
        <v>13.085977180046005</v>
      </c>
      <c r="M1321" s="95" t="str">
        <f>INDEX('IEA Tech to Policy Mapping'!$B$2:$B$13,MATCH($H1321,'IEA Tech to Policy Mapping'!$A$2:$A$13,0))</f>
        <v>ngps - production methane destruction</v>
      </c>
      <c r="N1321" s="182">
        <f>(J1321*About!$A$132/1000)*10^12*'EPA to IEA Scaling'!$E$13</f>
        <v>2719227591.736073</v>
      </c>
      <c r="O1321" s="183">
        <f>L1321/About!$B$144</f>
        <v>24.620704304281428</v>
      </c>
      <c r="P1321" s="174"/>
    </row>
    <row r="1322" spans="2:16" x14ac:dyDescent="0.45">
      <c r="B1322" s="118" t="s">
        <v>330</v>
      </c>
      <c r="C1322" s="118" t="s">
        <v>777</v>
      </c>
      <c r="D1322" s="118" t="s">
        <v>985</v>
      </c>
      <c r="E1322" s="118" t="s">
        <v>986</v>
      </c>
      <c r="F1322" s="118" t="s">
        <v>987</v>
      </c>
      <c r="G1322" s="118" t="s">
        <v>988</v>
      </c>
      <c r="H1322" s="118" t="s">
        <v>1004</v>
      </c>
      <c r="I1322" s="118">
        <v>0.15999999642372101</v>
      </c>
      <c r="J1322" s="118">
        <v>0.15999999642372101</v>
      </c>
      <c r="K1322" s="118">
        <v>6.5100002288818297</v>
      </c>
      <c r="L1322" s="181">
        <f>(K1322+'NPV Calcs'!$D$13)*About!$B$135</f>
        <v>13.085977180046005</v>
      </c>
      <c r="M1322" s="95" t="str">
        <f>INDEX('IEA Tech to Policy Mapping'!$B$2:$B$13,MATCH($H1322,'IEA Tech to Policy Mapping'!$A$2:$A$13,0))</f>
        <v>ngps - production methane destruction</v>
      </c>
      <c r="N1322" s="182">
        <f>(J1322*About!$A$132/1000)*10^12*'EPA to IEA Scaling'!$E$13</f>
        <v>3625636788.9814529</v>
      </c>
      <c r="O1322" s="183">
        <f>L1322/About!$B$144</f>
        <v>24.620704304281428</v>
      </c>
      <c r="P1322" s="174"/>
    </row>
    <row r="1323" spans="2:16" x14ac:dyDescent="0.45">
      <c r="B1323" s="118" t="s">
        <v>334</v>
      </c>
      <c r="C1323" s="118" t="s">
        <v>777</v>
      </c>
      <c r="D1323" s="118" t="s">
        <v>985</v>
      </c>
      <c r="E1323" s="118" t="s">
        <v>986</v>
      </c>
      <c r="F1323" s="118" t="s">
        <v>987</v>
      </c>
      <c r="G1323" s="118" t="s">
        <v>988</v>
      </c>
      <c r="H1323" s="118" t="s">
        <v>1004</v>
      </c>
      <c r="I1323" s="118">
        <v>3.9999999105930301E-2</v>
      </c>
      <c r="J1323" s="118">
        <v>3.9999999105930301E-2</v>
      </c>
      <c r="K1323" s="118">
        <v>6.5100002288818297</v>
      </c>
      <c r="L1323" s="181">
        <f>(K1323+'NPV Calcs'!$D$13)*About!$B$135</f>
        <v>13.085977180046005</v>
      </c>
      <c r="M1323" s="95" t="str">
        <f>INDEX('IEA Tech to Policy Mapping'!$B$2:$B$13,MATCH($H1323,'IEA Tech to Policy Mapping'!$A$2:$A$13,0))</f>
        <v>ngps - production methane destruction</v>
      </c>
      <c r="N1323" s="182">
        <f>(J1323*About!$A$132/1000)*10^12*'EPA to IEA Scaling'!$E$13</f>
        <v>906409197.24536443</v>
      </c>
      <c r="O1323" s="183">
        <f>L1323/About!$B$144</f>
        <v>24.620704304281428</v>
      </c>
      <c r="P1323" s="174"/>
    </row>
    <row r="1324" spans="2:16" x14ac:dyDescent="0.45">
      <c r="B1324" s="118" t="s">
        <v>102</v>
      </c>
      <c r="C1324" s="118" t="s">
        <v>777</v>
      </c>
      <c r="D1324" s="118" t="s">
        <v>962</v>
      </c>
      <c r="E1324" s="118" t="s">
        <v>996</v>
      </c>
      <c r="F1324" s="118" t="s">
        <v>997</v>
      </c>
      <c r="G1324" s="118" t="s">
        <v>1000</v>
      </c>
      <c r="H1324" s="118" t="s">
        <v>1008</v>
      </c>
      <c r="I1324" s="118">
        <v>0.63999998569488503</v>
      </c>
      <c r="J1324" s="118">
        <v>0.54000002145767201</v>
      </c>
      <c r="K1324" s="118">
        <v>6.6500000953674299</v>
      </c>
      <c r="L1324" s="181">
        <f>(K1324+'NPV Calcs'!$D$13)*About!$B$135</f>
        <v>13.211704734331219</v>
      </c>
      <c r="M1324" s="95" t="str">
        <f>INDEX('IEA Tech to Policy Mapping'!$B$2:$B$13,MATCH($H1324,'IEA Tech to Policy Mapping'!$A$2:$A$13,0))</f>
        <v>ngps - T&amp;D methane capture</v>
      </c>
      <c r="N1324" s="182">
        <f>(J1324*About!$A$132/1000)*10^12*'EPA to IEA Scaling'!$E$13</f>
        <v>12236524922.555857</v>
      </c>
      <c r="O1324" s="183">
        <f>L1324/About!$B$144</f>
        <v>24.857255300387159</v>
      </c>
      <c r="P1324" s="174"/>
    </row>
    <row r="1325" spans="2:16" x14ac:dyDescent="0.45">
      <c r="B1325" s="118" t="s">
        <v>102</v>
      </c>
      <c r="C1325" s="118" t="s">
        <v>777</v>
      </c>
      <c r="D1325" s="118" t="s">
        <v>985</v>
      </c>
      <c r="E1325" s="118" t="s">
        <v>1007</v>
      </c>
      <c r="F1325" s="118" t="s">
        <v>997</v>
      </c>
      <c r="G1325" s="118" t="s">
        <v>1000</v>
      </c>
      <c r="H1325" s="118" t="s">
        <v>1008</v>
      </c>
      <c r="I1325" s="118">
        <v>9.9999997764825804E-3</v>
      </c>
      <c r="J1325" s="118">
        <v>9.9999997764825804E-3</v>
      </c>
      <c r="K1325" s="118">
        <v>6.6500000953674299</v>
      </c>
      <c r="L1325" s="181">
        <f>(K1325+'NPV Calcs'!$D$13)*About!$B$135</f>
        <v>13.211704734331219</v>
      </c>
      <c r="M1325" s="95" t="str">
        <f>INDEX('IEA Tech to Policy Mapping'!$B$2:$B$13,MATCH($H1325,'IEA Tech to Policy Mapping'!$A$2:$A$13,0))</f>
        <v>ngps - T&amp;D methane capture</v>
      </c>
      <c r="N1325" s="182">
        <f>(J1325*About!$A$132/1000)*10^12*'EPA to IEA Scaling'!$E$13</f>
        <v>226602299.31134129</v>
      </c>
      <c r="O1325" s="183">
        <f>L1325/About!$B$144</f>
        <v>24.857255300387159</v>
      </c>
      <c r="P1325" s="174"/>
    </row>
    <row r="1326" spans="2:16" x14ac:dyDescent="0.45">
      <c r="B1326" s="118" t="s">
        <v>166</v>
      </c>
      <c r="C1326" s="118" t="s">
        <v>777</v>
      </c>
      <c r="D1326" s="118" t="s">
        <v>962</v>
      </c>
      <c r="E1326" s="118" t="s">
        <v>996</v>
      </c>
      <c r="F1326" s="118" t="s">
        <v>997</v>
      </c>
      <c r="G1326" s="118" t="s">
        <v>988</v>
      </c>
      <c r="H1326" s="118" t="s">
        <v>1010</v>
      </c>
      <c r="I1326" s="118">
        <v>1.5199999809265099</v>
      </c>
      <c r="J1326" s="118">
        <v>1.5199999809265099</v>
      </c>
      <c r="K1326" s="118">
        <v>6.7399997711181596</v>
      </c>
      <c r="L1326" s="181">
        <f>(K1326+'NPV Calcs'!$D$13)*About!$B$135</f>
        <v>13.29252937654447</v>
      </c>
      <c r="M1326" s="95" t="str">
        <f>INDEX('IEA Tech to Policy Mapping'!$B$2:$B$13,MATCH($H1326,'IEA Tech to Policy Mapping'!$A$2:$A$13,0))</f>
        <v>ngps - processing methane capture</v>
      </c>
      <c r="N1326" s="182">
        <f>(J1326*About!$A$132/1000)*10^12*'EPA to IEA Scaling'!$E$13</f>
        <v>34443549832.987541</v>
      </c>
      <c r="O1326" s="183">
        <f>L1326/About!$B$144</f>
        <v>25.009323395039363</v>
      </c>
      <c r="P1326" s="174"/>
    </row>
    <row r="1327" spans="2:16" x14ac:dyDescent="0.45">
      <c r="B1327" s="118" t="s">
        <v>258</v>
      </c>
      <c r="C1327" s="118" t="s">
        <v>777</v>
      </c>
      <c r="D1327" s="118" t="s">
        <v>985</v>
      </c>
      <c r="E1327" s="118" t="s">
        <v>1007</v>
      </c>
      <c r="F1327" s="118" t="s">
        <v>997</v>
      </c>
      <c r="G1327" s="118" t="s">
        <v>988</v>
      </c>
      <c r="H1327" s="118" t="s">
        <v>1004</v>
      </c>
      <c r="I1327" s="118">
        <v>0.11999999731779</v>
      </c>
      <c r="J1327" s="118">
        <v>0.11999999731779</v>
      </c>
      <c r="K1327" s="118">
        <v>6.7699999809265101</v>
      </c>
      <c r="L1327" s="181">
        <f>(K1327+'NPV Calcs'!$D$13)*About!$B$135</f>
        <v>13.319471209432825</v>
      </c>
      <c r="M1327" s="95" t="str">
        <f>INDEX('IEA Tech to Policy Mapping'!$B$2:$B$13,MATCH($H1327,'IEA Tech to Policy Mapping'!$A$2:$A$13,0))</f>
        <v>ngps - production methane destruction</v>
      </c>
      <c r="N1327" s="182">
        <f>(J1327*About!$A$132/1000)*10^12*'EPA to IEA Scaling'!$E$13</f>
        <v>2719227591.736073</v>
      </c>
      <c r="O1327" s="183">
        <f>L1327/About!$B$144</f>
        <v>25.060013297049203</v>
      </c>
      <c r="P1327" s="174"/>
    </row>
    <row r="1328" spans="2:16" x14ac:dyDescent="0.45">
      <c r="B1328" s="118" t="s">
        <v>330</v>
      </c>
      <c r="C1328" s="118" t="s">
        <v>777</v>
      </c>
      <c r="D1328" s="118" t="s">
        <v>985</v>
      </c>
      <c r="E1328" s="118" t="s">
        <v>1007</v>
      </c>
      <c r="F1328" s="118" t="s">
        <v>997</v>
      </c>
      <c r="G1328" s="118" t="s">
        <v>988</v>
      </c>
      <c r="H1328" s="118" t="s">
        <v>1004</v>
      </c>
      <c r="I1328" s="118">
        <v>7.9999998211860601E-2</v>
      </c>
      <c r="J1328" s="118">
        <v>7.9999998211860601E-2</v>
      </c>
      <c r="K1328" s="118">
        <v>6.7699999809265101</v>
      </c>
      <c r="L1328" s="181">
        <f>(K1328+'NPV Calcs'!$D$13)*About!$B$135</f>
        <v>13.319471209432825</v>
      </c>
      <c r="M1328" s="95" t="str">
        <f>INDEX('IEA Tech to Policy Mapping'!$B$2:$B$13,MATCH($H1328,'IEA Tech to Policy Mapping'!$A$2:$A$13,0))</f>
        <v>ngps - production methane destruction</v>
      </c>
      <c r="N1328" s="182">
        <f>(J1328*About!$A$132/1000)*10^12*'EPA to IEA Scaling'!$E$13</f>
        <v>1812818394.4907289</v>
      </c>
      <c r="O1328" s="183">
        <f>L1328/About!$B$144</f>
        <v>25.060013297049203</v>
      </c>
      <c r="P1328" s="174"/>
    </row>
    <row r="1329" spans="2:16" x14ac:dyDescent="0.45">
      <c r="B1329" s="118" t="s">
        <v>1059</v>
      </c>
      <c r="C1329" s="118" t="s">
        <v>777</v>
      </c>
      <c r="D1329" s="118" t="s">
        <v>985</v>
      </c>
      <c r="E1329" s="118" t="s">
        <v>986</v>
      </c>
      <c r="F1329" s="118" t="s">
        <v>987</v>
      </c>
      <c r="G1329" s="118" t="s">
        <v>988</v>
      </c>
      <c r="H1329" s="118" t="s">
        <v>1004</v>
      </c>
      <c r="I1329" s="118">
        <v>0.18999999761581399</v>
      </c>
      <c r="J1329" s="118">
        <v>0.18999999761581399</v>
      </c>
      <c r="K1329" s="118">
        <v>7.1599998474120996</v>
      </c>
      <c r="L1329" s="181">
        <f>(K1329+'NPV Calcs'!$D$13)*About!$B$135</f>
        <v>13.669712467625999</v>
      </c>
      <c r="M1329" s="95" t="str">
        <f>INDEX('IEA Tech to Policy Mapping'!$B$2:$B$13,MATCH($H1329,'IEA Tech to Policy Mapping'!$A$2:$A$13,0))</f>
        <v>ngps - production methane destruction</v>
      </c>
      <c r="N1329" s="182">
        <f>(J1329*About!$A$132/1000)*10^12*'EPA to IEA Scaling'!$E$13</f>
        <v>4305443729.1234484</v>
      </c>
      <c r="O1329" s="183">
        <f>L1329/About!$B$144</f>
        <v>25.718977189045177</v>
      </c>
      <c r="P1329" s="174"/>
    </row>
    <row r="1330" spans="2:16" x14ac:dyDescent="0.45">
      <c r="B1330" s="118" t="s">
        <v>1059</v>
      </c>
      <c r="C1330" s="118" t="s">
        <v>777</v>
      </c>
      <c r="D1330" s="118" t="s">
        <v>985</v>
      </c>
      <c r="E1330" s="118" t="s">
        <v>1007</v>
      </c>
      <c r="F1330" s="118" t="s">
        <v>997</v>
      </c>
      <c r="G1330" s="118" t="s">
        <v>988</v>
      </c>
      <c r="H1330" s="118" t="s">
        <v>1004</v>
      </c>
      <c r="I1330" s="118">
        <v>0.140000000596046</v>
      </c>
      <c r="J1330" s="118">
        <v>0.140000000596046</v>
      </c>
      <c r="K1330" s="118">
        <v>7.3899998664855904</v>
      </c>
      <c r="L1330" s="181">
        <f>(K1330+'NPV Calcs'!$D$13)*About!$B$135</f>
        <v>13.876265092350373</v>
      </c>
      <c r="M1330" s="95" t="str">
        <f>INDEX('IEA Tech to Policy Mapping'!$B$2:$B$13,MATCH($H1330,'IEA Tech to Policy Mapping'!$A$2:$A$13,0))</f>
        <v>ngps - production methane destruction</v>
      </c>
      <c r="N1330" s="182">
        <f>(J1330*About!$A$132/1000)*10^12*'EPA to IEA Scaling'!$E$13</f>
        <v>3172432274.7747045</v>
      </c>
      <c r="O1330" s="183">
        <f>L1330/About!$B$144</f>
        <v>26.107597085491776</v>
      </c>
      <c r="P1330" s="174"/>
    </row>
    <row r="1331" spans="2:16" x14ac:dyDescent="0.45">
      <c r="B1331" s="118" t="s">
        <v>243</v>
      </c>
      <c r="C1331" s="118" t="s">
        <v>777</v>
      </c>
      <c r="D1331" s="118" t="s">
        <v>962</v>
      </c>
      <c r="E1331" s="118" t="s">
        <v>996</v>
      </c>
      <c r="F1331" s="118" t="s">
        <v>997</v>
      </c>
      <c r="G1331" s="118" t="s">
        <v>1000</v>
      </c>
      <c r="H1331" s="118" t="s">
        <v>1008</v>
      </c>
      <c r="I1331" s="118">
        <v>0.18000000715255701</v>
      </c>
      <c r="J1331" s="118">
        <v>0.15000000596046401</v>
      </c>
      <c r="K1331" s="118">
        <v>7.6199998855590803</v>
      </c>
      <c r="L1331" s="181">
        <f>(K1331+'NPV Calcs'!$D$13)*About!$B$135</f>
        <v>14.082817717074745</v>
      </c>
      <c r="M1331" s="95" t="str">
        <f>INDEX('IEA Tech to Policy Mapping'!$B$2:$B$13,MATCH($H1331,'IEA Tech to Policy Mapping'!$A$2:$A$13,0))</f>
        <v>ngps - T&amp;D methane capture</v>
      </c>
      <c r="N1331" s="182">
        <f>(J1331*About!$A$132/1000)*10^12*'EPA to IEA Scaling'!$E$13</f>
        <v>3399034700.7099504</v>
      </c>
      <c r="O1331" s="183">
        <f>L1331/About!$B$144</f>
        <v>26.496216981938367</v>
      </c>
      <c r="P1331" s="174"/>
    </row>
    <row r="1332" spans="2:16" x14ac:dyDescent="0.45">
      <c r="B1332" s="118" t="s">
        <v>166</v>
      </c>
      <c r="C1332" s="118" t="s">
        <v>777</v>
      </c>
      <c r="D1332" s="118" t="s">
        <v>985</v>
      </c>
      <c r="E1332" s="118" t="s">
        <v>1007</v>
      </c>
      <c r="F1332" s="118" t="s">
        <v>997</v>
      </c>
      <c r="G1332" s="118" t="s">
        <v>988</v>
      </c>
      <c r="H1332" s="118" t="s">
        <v>1004</v>
      </c>
      <c r="I1332" s="118">
        <v>5.0000000745057997E-2</v>
      </c>
      <c r="J1332" s="118">
        <v>5.0000000745057997E-2</v>
      </c>
      <c r="K1332" s="118">
        <v>8.2600002288818306</v>
      </c>
      <c r="L1332" s="181">
        <f>(K1332+'NPV Calcs'!$D$13)*About!$B$135</f>
        <v>14.657573107401801</v>
      </c>
      <c r="M1332" s="95" t="str">
        <f>INDEX('IEA Tech to Policy Mapping'!$B$2:$B$13,MATCH($H1332,'IEA Tech to Policy Mapping'!$A$2:$A$13,0))</f>
        <v>ngps - production methane destruction</v>
      </c>
      <c r="N1332" s="182">
        <f>(J1332*About!$A$132/1000)*10^12*'EPA to IEA Scaling'!$E$13</f>
        <v>1133011538.7646732</v>
      </c>
      <c r="O1332" s="183">
        <f>L1332/About!$B$144</f>
        <v>27.577594575513277</v>
      </c>
      <c r="P1332" s="174"/>
    </row>
    <row r="1333" spans="2:16" x14ac:dyDescent="0.45">
      <c r="B1333" s="118" t="s">
        <v>334</v>
      </c>
      <c r="C1333" s="118" t="s">
        <v>777</v>
      </c>
      <c r="D1333" s="118" t="s">
        <v>985</v>
      </c>
      <c r="E1333" s="118" t="s">
        <v>1007</v>
      </c>
      <c r="F1333" s="118" t="s">
        <v>997</v>
      </c>
      <c r="G1333" s="118" t="s">
        <v>988</v>
      </c>
      <c r="H1333" s="118" t="s">
        <v>1004</v>
      </c>
      <c r="I1333" s="118">
        <v>0.259999990463256</v>
      </c>
      <c r="J1333" s="118">
        <v>0.259999990463256</v>
      </c>
      <c r="K1333" s="118">
        <v>8.2899999618530202</v>
      </c>
      <c r="L1333" s="181">
        <f>(K1333+'NPV Calcs'!$D$13)*About!$B$135</f>
        <v>14.684514512064245</v>
      </c>
      <c r="M1333" s="95" t="str">
        <f>INDEX('IEA Tech to Policy Mapping'!$B$2:$B$13,MATCH($H1333,'IEA Tech to Policy Mapping'!$A$2:$A$13,0))</f>
        <v>ngps - production methane destruction</v>
      </c>
      <c r="N1333" s="182">
        <f>(J1333*About!$A$132/1000)*10^12*'EPA to IEA Scaling'!$E$13</f>
        <v>5891659697.6789188</v>
      </c>
      <c r="O1333" s="183">
        <f>L1333/About!$B$144</f>
        <v>27.628283671834449</v>
      </c>
      <c r="P1333" s="174"/>
    </row>
    <row r="1334" spans="2:16" x14ac:dyDescent="0.45">
      <c r="B1334" s="118" t="s">
        <v>168</v>
      </c>
      <c r="C1334" s="118" t="s">
        <v>777</v>
      </c>
      <c r="D1334" s="118" t="s">
        <v>985</v>
      </c>
      <c r="E1334" s="118" t="s">
        <v>1007</v>
      </c>
      <c r="F1334" s="118" t="s">
        <v>997</v>
      </c>
      <c r="G1334" s="118" t="s">
        <v>988</v>
      </c>
      <c r="H1334" s="118" t="s">
        <v>1004</v>
      </c>
      <c r="I1334" s="118">
        <v>0.28000000119209201</v>
      </c>
      <c r="J1334" s="118">
        <v>0.28000000119209201</v>
      </c>
      <c r="K1334" s="118">
        <v>8.3000001907348597</v>
      </c>
      <c r="L1334" s="181">
        <f>(K1334+'NPV Calcs'!$D$13)*About!$B$135</f>
        <v>14.693495265769002</v>
      </c>
      <c r="M1334" s="95" t="str">
        <f>INDEX('IEA Tech to Policy Mapping'!$B$2:$B$13,MATCH($H1334,'IEA Tech to Policy Mapping'!$A$2:$A$13,0))</f>
        <v>ngps - production methane destruction</v>
      </c>
      <c r="N1334" s="182">
        <f>(J1334*About!$A$132/1000)*10^12*'EPA to IEA Scaling'!$E$13</f>
        <v>6344864549.5494089</v>
      </c>
      <c r="O1334" s="183">
        <f>L1334/About!$B$144</f>
        <v>27.645180574400623</v>
      </c>
      <c r="P1334" s="174"/>
    </row>
    <row r="1335" spans="2:16" x14ac:dyDescent="0.45">
      <c r="B1335" s="118" t="s">
        <v>1057</v>
      </c>
      <c r="C1335" s="118" t="s">
        <v>777</v>
      </c>
      <c r="D1335" s="118" t="s">
        <v>985</v>
      </c>
      <c r="E1335" s="118" t="s">
        <v>1007</v>
      </c>
      <c r="F1335" s="118" t="s">
        <v>997</v>
      </c>
      <c r="G1335" s="118" t="s">
        <v>988</v>
      </c>
      <c r="H1335" s="118" t="s">
        <v>1004</v>
      </c>
      <c r="I1335" s="118">
        <v>0.67000001668929998</v>
      </c>
      <c r="J1335" s="118">
        <v>0.67000001668929998</v>
      </c>
      <c r="K1335" s="118">
        <v>8.3100004196166992</v>
      </c>
      <c r="L1335" s="181">
        <f>(K1335+'NPV Calcs'!$D$13)*About!$B$135</f>
        <v>14.70247601947376</v>
      </c>
      <c r="M1335" s="95" t="str">
        <f>INDEX('IEA Tech to Policy Mapping'!$B$2:$B$13,MATCH($H1335,'IEA Tech to Policy Mapping'!$A$2:$A$13,0))</f>
        <v>ngps - production methane destruction</v>
      </c>
      <c r="N1335" s="182">
        <f>(J1335*About!$A$132/1000)*10^12*'EPA to IEA Scaling'!$E$13</f>
        <v>15182354771.395319</v>
      </c>
      <c r="O1335" s="183">
        <f>L1335/About!$B$144</f>
        <v>27.662077476966797</v>
      </c>
      <c r="P1335" s="174"/>
    </row>
    <row r="1336" spans="2:16" x14ac:dyDescent="0.45">
      <c r="B1336" s="118" t="s">
        <v>1058</v>
      </c>
      <c r="C1336" s="118" t="s">
        <v>777</v>
      </c>
      <c r="D1336" s="118" t="s">
        <v>985</v>
      </c>
      <c r="E1336" s="118" t="s">
        <v>1007</v>
      </c>
      <c r="F1336" s="118" t="s">
        <v>997</v>
      </c>
      <c r="G1336" s="118" t="s">
        <v>988</v>
      </c>
      <c r="H1336" s="118" t="s">
        <v>1004</v>
      </c>
      <c r="I1336" s="118">
        <v>5.9999998658895402E-2</v>
      </c>
      <c r="J1336" s="118">
        <v>5.9999998658895402E-2</v>
      </c>
      <c r="K1336" s="118">
        <v>8.3100004196166992</v>
      </c>
      <c r="L1336" s="181">
        <f>(K1336+'NPV Calcs'!$D$13)*About!$B$135</f>
        <v>14.70247601947376</v>
      </c>
      <c r="M1336" s="95" t="str">
        <f>INDEX('IEA Tech to Policy Mapping'!$B$2:$B$13,MATCH($H1336,'IEA Tech to Policy Mapping'!$A$2:$A$13,0))</f>
        <v>ngps - production methane destruction</v>
      </c>
      <c r="N1336" s="182">
        <f>(J1336*About!$A$132/1000)*10^12*'EPA to IEA Scaling'!$E$13</f>
        <v>1359613795.8680458</v>
      </c>
      <c r="O1336" s="183">
        <f>L1336/About!$B$144</f>
        <v>27.662077476966797</v>
      </c>
      <c r="P1336" s="174"/>
    </row>
    <row r="1337" spans="2:16" x14ac:dyDescent="0.45">
      <c r="B1337" s="118" t="s">
        <v>263</v>
      </c>
      <c r="C1337" s="118" t="s">
        <v>777</v>
      </c>
      <c r="D1337" s="118" t="s">
        <v>985</v>
      </c>
      <c r="E1337" s="118" t="s">
        <v>1007</v>
      </c>
      <c r="F1337" s="118" t="s">
        <v>997</v>
      </c>
      <c r="G1337" s="118" t="s">
        <v>988</v>
      </c>
      <c r="H1337" s="118" t="s">
        <v>1004</v>
      </c>
      <c r="I1337" s="118">
        <v>5.9999998658895402E-2</v>
      </c>
      <c r="J1337" s="118">
        <v>5.9999998658895402E-2</v>
      </c>
      <c r="K1337" s="118">
        <v>8.3100004196166992</v>
      </c>
      <c r="L1337" s="181">
        <f>(K1337+'NPV Calcs'!$D$13)*About!$B$135</f>
        <v>14.70247601947376</v>
      </c>
      <c r="M1337" s="95" t="str">
        <f>INDEX('IEA Tech to Policy Mapping'!$B$2:$B$13,MATCH($H1337,'IEA Tech to Policy Mapping'!$A$2:$A$13,0))</f>
        <v>ngps - production methane destruction</v>
      </c>
      <c r="N1337" s="182">
        <f>(J1337*About!$A$132/1000)*10^12*'EPA to IEA Scaling'!$E$13</f>
        <v>1359613795.8680458</v>
      </c>
      <c r="O1337" s="183">
        <f>L1337/About!$B$144</f>
        <v>27.662077476966797</v>
      </c>
      <c r="P1337" s="174"/>
    </row>
    <row r="1338" spans="2:16" x14ac:dyDescent="0.45">
      <c r="B1338" s="118" t="s">
        <v>334</v>
      </c>
      <c r="C1338" s="118" t="s">
        <v>777</v>
      </c>
      <c r="D1338" s="118" t="s">
        <v>985</v>
      </c>
      <c r="E1338" s="118" t="s">
        <v>1007</v>
      </c>
      <c r="F1338" s="118" t="s">
        <v>997</v>
      </c>
      <c r="G1338" s="118" t="s">
        <v>1000</v>
      </c>
      <c r="H1338" s="118" t="s">
        <v>1008</v>
      </c>
      <c r="I1338" s="118">
        <v>3.9999999105930301E-2</v>
      </c>
      <c r="J1338" s="118">
        <v>3.9999999105930301E-2</v>
      </c>
      <c r="K1338" s="118">
        <v>8.4700002670287997</v>
      </c>
      <c r="L1338" s="181">
        <f>(K1338+'NPV Calcs'!$D$13)*About!$B$135</f>
        <v>14.84616465294256</v>
      </c>
      <c r="M1338" s="95" t="str">
        <f>INDEX('IEA Tech to Policy Mapping'!$B$2:$B$13,MATCH($H1338,'IEA Tech to Policy Mapping'!$A$2:$A$13,0))</f>
        <v>ngps - T&amp;D methane capture</v>
      </c>
      <c r="N1338" s="182">
        <f>(J1338*About!$A$132/1000)*10^12*'EPA to IEA Scaling'!$E$13</f>
        <v>906409197.24536443</v>
      </c>
      <c r="O1338" s="183">
        <f>L1338/About!$B$144</f>
        <v>27.932421472516175</v>
      </c>
      <c r="P1338" s="174"/>
    </row>
    <row r="1339" spans="2:16" x14ac:dyDescent="0.45">
      <c r="B1339" s="118" t="s">
        <v>334</v>
      </c>
      <c r="C1339" s="118" t="s">
        <v>777</v>
      </c>
      <c r="D1339" s="118" t="s">
        <v>962</v>
      </c>
      <c r="E1339" s="118" t="s">
        <v>996</v>
      </c>
      <c r="F1339" s="118" t="s">
        <v>997</v>
      </c>
      <c r="G1339" s="118" t="s">
        <v>1000</v>
      </c>
      <c r="H1339" s="118" t="s">
        <v>1008</v>
      </c>
      <c r="I1339" s="118">
        <v>11.6099996566772</v>
      </c>
      <c r="J1339" s="118">
        <v>9.8699998855590803</v>
      </c>
      <c r="K1339" s="118">
        <v>8.4700002670287997</v>
      </c>
      <c r="L1339" s="181">
        <f>(K1339+'NPV Calcs'!$D$13)*About!$B$135</f>
        <v>14.84616465294256</v>
      </c>
      <c r="M1339" s="95" t="str">
        <f>INDEX('IEA Tech to Policy Mapping'!$B$2:$B$13,MATCH($H1339,'IEA Tech to Policy Mapping'!$A$2:$A$13,0))</f>
        <v>ngps - T&amp;D methane capture</v>
      </c>
      <c r="N1339" s="182">
        <f>(J1339*About!$A$132/1000)*10^12*'EPA to IEA Scaling'!$E$13</f>
        <v>223656471826.14801</v>
      </c>
      <c r="O1339" s="183">
        <f>L1339/About!$B$144</f>
        <v>27.932421472516175</v>
      </c>
      <c r="P1339" s="174"/>
    </row>
    <row r="1340" spans="2:16" x14ac:dyDescent="0.45">
      <c r="B1340" s="118" t="s">
        <v>168</v>
      </c>
      <c r="C1340" s="118" t="s">
        <v>777</v>
      </c>
      <c r="D1340" s="118" t="s">
        <v>962</v>
      </c>
      <c r="E1340" s="118" t="s">
        <v>996</v>
      </c>
      <c r="F1340" s="118" t="s">
        <v>997</v>
      </c>
      <c r="G1340" s="118" t="s">
        <v>1000</v>
      </c>
      <c r="H1340" s="118" t="s">
        <v>1008</v>
      </c>
      <c r="I1340" s="118">
        <v>15.7200002670288</v>
      </c>
      <c r="J1340" s="118">
        <v>13.3599996566772</v>
      </c>
      <c r="K1340" s="118">
        <v>8.4799995422363192</v>
      </c>
      <c r="L1340" s="181">
        <f>(K1340+'NPV Calcs'!$D$13)*About!$B$135</f>
        <v>14.855144550195503</v>
      </c>
      <c r="M1340" s="95" t="str">
        <f>INDEX('IEA Tech to Policy Mapping'!$B$2:$B$13,MATCH($H1340,'IEA Tech to Policy Mapping'!$A$2:$A$13,0))</f>
        <v>ngps - T&amp;D methane capture</v>
      </c>
      <c r="N1340" s="182">
        <f>(J1340*About!$A$132/1000)*10^12*'EPA to IEA Scaling'!$E$13</f>
        <v>302740670866.95972</v>
      </c>
      <c r="O1340" s="183">
        <f>L1340/About!$B$144</f>
        <v>27.949316763705024</v>
      </c>
      <c r="P1340" s="174"/>
    </row>
    <row r="1341" spans="2:16" x14ac:dyDescent="0.45">
      <c r="B1341" s="118" t="s">
        <v>168</v>
      </c>
      <c r="C1341" s="118" t="s">
        <v>777</v>
      </c>
      <c r="D1341" s="118" t="s">
        <v>985</v>
      </c>
      <c r="E1341" s="118" t="s">
        <v>1007</v>
      </c>
      <c r="F1341" s="118" t="s">
        <v>997</v>
      </c>
      <c r="G1341" s="118" t="s">
        <v>1000</v>
      </c>
      <c r="H1341" s="118" t="s">
        <v>1008</v>
      </c>
      <c r="I1341" s="118">
        <v>5.0000000745057997E-2</v>
      </c>
      <c r="J1341" s="118">
        <v>3.9999999105930301E-2</v>
      </c>
      <c r="K1341" s="118">
        <v>8.4799995422363192</v>
      </c>
      <c r="L1341" s="181">
        <f>(K1341+'NPV Calcs'!$D$13)*About!$B$135</f>
        <v>14.855144550195503</v>
      </c>
      <c r="M1341" s="95" t="str">
        <f>INDEX('IEA Tech to Policy Mapping'!$B$2:$B$13,MATCH($H1341,'IEA Tech to Policy Mapping'!$A$2:$A$13,0))</f>
        <v>ngps - T&amp;D methane capture</v>
      </c>
      <c r="N1341" s="182">
        <f>(J1341*About!$A$132/1000)*10^12*'EPA to IEA Scaling'!$E$13</f>
        <v>906409197.24536443</v>
      </c>
      <c r="O1341" s="183">
        <f>L1341/About!$B$144</f>
        <v>27.949316763705024</v>
      </c>
      <c r="P1341" s="174"/>
    </row>
    <row r="1342" spans="2:16" x14ac:dyDescent="0.45">
      <c r="B1342" s="118" t="s">
        <v>1057</v>
      </c>
      <c r="C1342" s="118" t="s">
        <v>777</v>
      </c>
      <c r="D1342" s="118" t="s">
        <v>985</v>
      </c>
      <c r="E1342" s="118" t="s">
        <v>1007</v>
      </c>
      <c r="F1342" s="118" t="s">
        <v>997</v>
      </c>
      <c r="G1342" s="118" t="s">
        <v>1000</v>
      </c>
      <c r="H1342" s="118" t="s">
        <v>1008</v>
      </c>
      <c r="I1342" s="118">
        <v>0.109999999403953</v>
      </c>
      <c r="J1342" s="118">
        <v>9.0000003576278603E-2</v>
      </c>
      <c r="K1342" s="118">
        <v>8.5200004577636701</v>
      </c>
      <c r="L1342" s="181">
        <f>(K1342+'NPV Calcs'!$D$13)*About!$B$135</f>
        <v>14.891067565014524</v>
      </c>
      <c r="M1342" s="95" t="str">
        <f>INDEX('IEA Tech to Policy Mapping'!$B$2:$B$13,MATCH($H1342,'IEA Tech to Policy Mapping'!$A$2:$A$13,0))</f>
        <v>ngps - T&amp;D methane capture</v>
      </c>
      <c r="N1342" s="182">
        <f>(J1342*About!$A$132/1000)*10^12*'EPA to IEA Scaling'!$E$13</f>
        <v>2039420820.4259746</v>
      </c>
      <c r="O1342" s="183">
        <f>L1342/About!$B$144</f>
        <v>28.016904373969705</v>
      </c>
      <c r="P1342" s="174"/>
    </row>
    <row r="1343" spans="2:16" x14ac:dyDescent="0.45">
      <c r="B1343" s="118" t="s">
        <v>1058</v>
      </c>
      <c r="C1343" s="118" t="s">
        <v>777</v>
      </c>
      <c r="D1343" s="118" t="s">
        <v>985</v>
      </c>
      <c r="E1343" s="118" t="s">
        <v>1007</v>
      </c>
      <c r="F1343" s="118" t="s">
        <v>997</v>
      </c>
      <c r="G1343" s="118" t="s">
        <v>1000</v>
      </c>
      <c r="H1343" s="118" t="s">
        <v>1008</v>
      </c>
      <c r="I1343" s="118">
        <v>9.9999997764825804E-3</v>
      </c>
      <c r="J1343" s="118">
        <v>9.9999997764825804E-3</v>
      </c>
      <c r="K1343" s="118">
        <v>8.5200004577636701</v>
      </c>
      <c r="L1343" s="181">
        <f>(K1343+'NPV Calcs'!$D$13)*About!$B$135</f>
        <v>14.891067565014524</v>
      </c>
      <c r="M1343" s="95" t="str">
        <f>INDEX('IEA Tech to Policy Mapping'!$B$2:$B$13,MATCH($H1343,'IEA Tech to Policy Mapping'!$A$2:$A$13,0))</f>
        <v>ngps - T&amp;D methane capture</v>
      </c>
      <c r="N1343" s="182">
        <f>(J1343*About!$A$132/1000)*10^12*'EPA to IEA Scaling'!$E$13</f>
        <v>226602299.31134129</v>
      </c>
      <c r="O1343" s="183">
        <f>L1343/About!$B$144</f>
        <v>28.016904373969705</v>
      </c>
      <c r="P1343" s="174"/>
    </row>
    <row r="1344" spans="2:16" x14ac:dyDescent="0.45">
      <c r="B1344" s="118" t="s">
        <v>263</v>
      </c>
      <c r="C1344" s="118" t="s">
        <v>777</v>
      </c>
      <c r="D1344" s="118" t="s">
        <v>985</v>
      </c>
      <c r="E1344" s="118" t="s">
        <v>1007</v>
      </c>
      <c r="F1344" s="118" t="s">
        <v>997</v>
      </c>
      <c r="G1344" s="118" t="s">
        <v>1000</v>
      </c>
      <c r="H1344" s="118" t="s">
        <v>1008</v>
      </c>
      <c r="I1344" s="118">
        <v>9.9999997764825804E-3</v>
      </c>
      <c r="J1344" s="118">
        <v>9.9999997764825804E-3</v>
      </c>
      <c r="K1344" s="118">
        <v>8.5200004577636701</v>
      </c>
      <c r="L1344" s="181">
        <f>(K1344+'NPV Calcs'!$D$13)*About!$B$135</f>
        <v>14.891067565014524</v>
      </c>
      <c r="M1344" s="95" t="str">
        <f>INDEX('IEA Tech to Policy Mapping'!$B$2:$B$13,MATCH($H1344,'IEA Tech to Policy Mapping'!$A$2:$A$13,0))</f>
        <v>ngps - T&amp;D methane capture</v>
      </c>
      <c r="N1344" s="182">
        <f>(J1344*About!$A$132/1000)*10^12*'EPA to IEA Scaling'!$E$13</f>
        <v>226602299.31134129</v>
      </c>
      <c r="O1344" s="183">
        <f>L1344/About!$B$144</f>
        <v>28.016904373969705</v>
      </c>
      <c r="P1344" s="174"/>
    </row>
    <row r="1345" spans="2:16" x14ac:dyDescent="0.45">
      <c r="B1345" s="118" t="s">
        <v>263</v>
      </c>
      <c r="C1345" s="118" t="s">
        <v>777</v>
      </c>
      <c r="D1345" s="118" t="s">
        <v>962</v>
      </c>
      <c r="E1345" s="118" t="s">
        <v>996</v>
      </c>
      <c r="F1345" s="118" t="s">
        <v>997</v>
      </c>
      <c r="G1345" s="118" t="s">
        <v>1000</v>
      </c>
      <c r="H1345" s="118" t="s">
        <v>1008</v>
      </c>
      <c r="I1345" s="118">
        <v>2.9000000953674299</v>
      </c>
      <c r="J1345" s="118">
        <v>2.46000003814697</v>
      </c>
      <c r="K1345" s="118">
        <v>8.5200004577636701</v>
      </c>
      <c r="L1345" s="181">
        <f>(K1345+'NPV Calcs'!$D$13)*About!$B$135</f>
        <v>14.891067565014524</v>
      </c>
      <c r="M1345" s="95" t="str">
        <f>INDEX('IEA Tech to Policy Mapping'!$B$2:$B$13,MATCH($H1345,'IEA Tech to Policy Mapping'!$A$2:$A$13,0))</f>
        <v>ngps - T&amp;D methane capture</v>
      </c>
      <c r="N1345" s="182">
        <f>(J1345*About!$A$132/1000)*10^12*'EPA to IEA Scaling'!$E$13</f>
        <v>55744167740.988312</v>
      </c>
      <c r="O1345" s="183">
        <f>L1345/About!$B$144</f>
        <v>28.016904373969705</v>
      </c>
      <c r="P1345" s="174"/>
    </row>
    <row r="1346" spans="2:16" x14ac:dyDescent="0.45">
      <c r="B1346" s="118" t="s">
        <v>1057</v>
      </c>
      <c r="C1346" s="118" t="s">
        <v>777</v>
      </c>
      <c r="D1346" s="118" t="s">
        <v>962</v>
      </c>
      <c r="E1346" s="118" t="s">
        <v>996</v>
      </c>
      <c r="F1346" s="118" t="s">
        <v>997</v>
      </c>
      <c r="G1346" s="118" t="s">
        <v>1000</v>
      </c>
      <c r="H1346" s="118" t="s">
        <v>1008</v>
      </c>
      <c r="I1346" s="118">
        <v>16.0100002288818</v>
      </c>
      <c r="J1346" s="118">
        <v>13.6099996566772</v>
      </c>
      <c r="K1346" s="118">
        <v>8.5200004577636701</v>
      </c>
      <c r="L1346" s="181">
        <f>(K1346+'NPV Calcs'!$D$13)*About!$B$135</f>
        <v>14.891067565014524</v>
      </c>
      <c r="M1346" s="95" t="str">
        <f>INDEX('IEA Tech to Policy Mapping'!$B$2:$B$13,MATCH($H1346,'IEA Tech to Policy Mapping'!$A$2:$A$13,0))</f>
        <v>ngps - T&amp;D methane capture</v>
      </c>
      <c r="N1346" s="182">
        <f>(J1346*About!$A$132/1000)*10^12*'EPA to IEA Scaling'!$E$13</f>
        <v>308405728476.36713</v>
      </c>
      <c r="O1346" s="183">
        <f>L1346/About!$B$144</f>
        <v>28.016904373969705</v>
      </c>
      <c r="P1346" s="174"/>
    </row>
    <row r="1347" spans="2:16" x14ac:dyDescent="0.45">
      <c r="B1347" s="118" t="s">
        <v>1058</v>
      </c>
      <c r="C1347" s="118" t="s">
        <v>777</v>
      </c>
      <c r="D1347" s="118" t="s">
        <v>962</v>
      </c>
      <c r="E1347" s="118" t="s">
        <v>996</v>
      </c>
      <c r="F1347" s="118" t="s">
        <v>997</v>
      </c>
      <c r="G1347" s="118" t="s">
        <v>1000</v>
      </c>
      <c r="H1347" s="118" t="s">
        <v>1008</v>
      </c>
      <c r="I1347" s="118">
        <v>1.1000000238418499</v>
      </c>
      <c r="J1347" s="118">
        <v>0.93000000715255704</v>
      </c>
      <c r="K1347" s="118">
        <v>8.5200004577636701</v>
      </c>
      <c r="L1347" s="181">
        <f>(K1347+'NPV Calcs'!$D$13)*About!$B$135</f>
        <v>14.891067565014524</v>
      </c>
      <c r="M1347" s="95" t="str">
        <f>INDEX('IEA Tech to Policy Mapping'!$B$2:$B$13,MATCH($H1347,'IEA Tech to Policy Mapping'!$A$2:$A$13,0))</f>
        <v>ngps - T&amp;D methane capture</v>
      </c>
      <c r="N1347" s="182">
        <f>(J1347*About!$A$132/1000)*10^12*'EPA to IEA Scaling'!$E$13</f>
        <v>21074014469.074257</v>
      </c>
      <c r="O1347" s="183">
        <f>L1347/About!$B$144</f>
        <v>28.016904373969705</v>
      </c>
      <c r="P1347" s="174"/>
    </row>
    <row r="1348" spans="2:16" x14ac:dyDescent="0.45">
      <c r="B1348" s="118" t="s">
        <v>231</v>
      </c>
      <c r="C1348" s="118" t="s">
        <v>777</v>
      </c>
      <c r="D1348" s="118" t="s">
        <v>985</v>
      </c>
      <c r="E1348" s="118" t="s">
        <v>1007</v>
      </c>
      <c r="F1348" s="118" t="s">
        <v>997</v>
      </c>
      <c r="G1348" s="118" t="s">
        <v>988</v>
      </c>
      <c r="H1348" s="118" t="s">
        <v>1004</v>
      </c>
      <c r="I1348" s="118">
        <v>9.9999997764825804E-3</v>
      </c>
      <c r="J1348" s="118">
        <v>9.9999997764825804E-3</v>
      </c>
      <c r="K1348" s="118">
        <v>8.6300001144409109</v>
      </c>
      <c r="L1348" s="181">
        <f>(K1348+'NPV Calcs'!$D$13)*About!$B$135</f>
        <v>14.989853286411375</v>
      </c>
      <c r="M1348" s="95" t="str">
        <f>INDEX('IEA Tech to Policy Mapping'!$B$2:$B$13,MATCH($H1348,'IEA Tech to Policy Mapping'!$A$2:$A$13,0))</f>
        <v>ngps - production methane destruction</v>
      </c>
      <c r="N1348" s="182">
        <f>(J1348*About!$A$132/1000)*10^12*'EPA to IEA Scaling'!$E$13</f>
        <v>226602299.31134129</v>
      </c>
      <c r="O1348" s="183">
        <f>L1348/About!$B$144</f>
        <v>28.202765468065579</v>
      </c>
      <c r="P1348" s="174"/>
    </row>
    <row r="1349" spans="2:16" x14ac:dyDescent="0.45">
      <c r="B1349" s="118" t="s">
        <v>125</v>
      </c>
      <c r="C1349" s="118" t="s">
        <v>777</v>
      </c>
      <c r="D1349" s="118" t="s">
        <v>985</v>
      </c>
      <c r="E1349" s="118" t="s">
        <v>1007</v>
      </c>
      <c r="F1349" s="118" t="s">
        <v>997</v>
      </c>
      <c r="G1349" s="118" t="s">
        <v>988</v>
      </c>
      <c r="H1349" s="118" t="s">
        <v>1004</v>
      </c>
      <c r="I1349" s="118">
        <v>0.28000000119209201</v>
      </c>
      <c r="J1349" s="118">
        <v>0.28000000119209201</v>
      </c>
      <c r="K1349" s="118">
        <v>8.6999998092651296</v>
      </c>
      <c r="L1349" s="181">
        <f>(K1349+'NPV Calcs'!$D$13)*About!$B$135</f>
        <v>15.052716849441028</v>
      </c>
      <c r="M1349" s="95" t="str">
        <f>INDEX('IEA Tech to Policy Mapping'!$B$2:$B$13,MATCH($H1349,'IEA Tech to Policy Mapping'!$A$2:$A$13,0))</f>
        <v>ngps - production methane destruction</v>
      </c>
      <c r="N1349" s="182">
        <f>(J1349*About!$A$132/1000)*10^12*'EPA to IEA Scaling'!$E$13</f>
        <v>6344864549.5494089</v>
      </c>
      <c r="O1349" s="183">
        <f>L1349/About!$B$144</f>
        <v>28.321040563274114</v>
      </c>
      <c r="P1349" s="174"/>
    </row>
    <row r="1350" spans="2:16" x14ac:dyDescent="0.45">
      <c r="B1350" s="118" t="s">
        <v>133</v>
      </c>
      <c r="C1350" s="118" t="s">
        <v>777</v>
      </c>
      <c r="D1350" s="118" t="s">
        <v>985</v>
      </c>
      <c r="E1350" s="118" t="s">
        <v>1007</v>
      </c>
      <c r="F1350" s="118" t="s">
        <v>997</v>
      </c>
      <c r="G1350" s="118" t="s">
        <v>988</v>
      </c>
      <c r="H1350" s="118" t="s">
        <v>1004</v>
      </c>
      <c r="I1350" s="118">
        <v>0.36000001430511402</v>
      </c>
      <c r="J1350" s="118">
        <v>0.36000001430511402</v>
      </c>
      <c r="K1350" s="118">
        <v>9.0299997329711896</v>
      </c>
      <c r="L1350" s="181">
        <f>(K1350+'NPV Calcs'!$D$13)*About!$B$135</f>
        <v>15.349074870083406</v>
      </c>
      <c r="M1350" s="95" t="str">
        <f>INDEX('IEA Tech to Policy Mapping'!$B$2:$B$13,MATCH($H1350,'IEA Tech to Policy Mapping'!$A$2:$A$13,0))</f>
        <v>ngps - production methane destruction</v>
      </c>
      <c r="N1350" s="182">
        <f>(J1350*About!$A$132/1000)*10^12*'EPA to IEA Scaling'!$E$13</f>
        <v>8157683281.7038898</v>
      </c>
      <c r="O1350" s="183">
        <f>L1350/About!$B$144</f>
        <v>28.87862545693908</v>
      </c>
      <c r="P1350" s="174"/>
    </row>
    <row r="1351" spans="2:16" x14ac:dyDescent="0.45">
      <c r="B1351" s="118" t="s">
        <v>102</v>
      </c>
      <c r="C1351" s="118" t="s">
        <v>777</v>
      </c>
      <c r="D1351" s="118" t="s">
        <v>985</v>
      </c>
      <c r="E1351" s="118" t="s">
        <v>1007</v>
      </c>
      <c r="F1351" s="118" t="s">
        <v>997</v>
      </c>
      <c r="G1351" s="118" t="s">
        <v>988</v>
      </c>
      <c r="H1351" s="118" t="s">
        <v>1004</v>
      </c>
      <c r="I1351" s="118">
        <v>1.9999999552965102E-2</v>
      </c>
      <c r="J1351" s="118">
        <v>1.9999999552965102E-2</v>
      </c>
      <c r="K1351" s="118">
        <v>9.1599998474121094</v>
      </c>
      <c r="L1351" s="181">
        <f>(K1351+'NPV Calcs'!$D$13)*About!$B$135</f>
        <v>15.465822098889772</v>
      </c>
      <c r="M1351" s="95" t="str">
        <f>INDEX('IEA Tech to Policy Mapping'!$B$2:$B$13,MATCH($H1351,'IEA Tech to Policy Mapping'!$A$2:$A$13,0))</f>
        <v>ngps - production methane destruction</v>
      </c>
      <c r="N1351" s="182">
        <f>(J1351*About!$A$132/1000)*10^12*'EPA to IEA Scaling'!$E$13</f>
        <v>453204598.62268114</v>
      </c>
      <c r="O1351" s="183">
        <f>L1351/About!$B$144</f>
        <v>29.098280356167301</v>
      </c>
      <c r="P1351" s="174"/>
    </row>
    <row r="1352" spans="2:16" x14ac:dyDescent="0.45">
      <c r="B1352" s="118" t="s">
        <v>231</v>
      </c>
      <c r="C1352" s="118" t="s">
        <v>777</v>
      </c>
      <c r="D1352" s="118" t="s">
        <v>962</v>
      </c>
      <c r="E1352" s="118" t="s">
        <v>996</v>
      </c>
      <c r="F1352" s="118" t="s">
        <v>997</v>
      </c>
      <c r="G1352" s="118" t="s">
        <v>1000</v>
      </c>
      <c r="H1352" s="118" t="s">
        <v>1008</v>
      </c>
      <c r="I1352" s="118">
        <v>0.86000001430511397</v>
      </c>
      <c r="J1352" s="118">
        <v>0.730000019073486</v>
      </c>
      <c r="K1352" s="118">
        <v>9.6400003433227504</v>
      </c>
      <c r="L1352" s="181">
        <f>(K1352+'NPV Calcs'!$D$13)*About!$B$135</f>
        <v>15.896888855748013</v>
      </c>
      <c r="M1352" s="95" t="str">
        <f>INDEX('IEA Tech to Policy Mapping'!$B$2:$B$13,MATCH($H1352,'IEA Tech to Policy Mapping'!$A$2:$A$13,0))</f>
        <v>ngps - T&amp;D methane capture</v>
      </c>
      <c r="N1352" s="182">
        <f>(J1352*About!$A$132/1000)*10^12*'EPA to IEA Scaling'!$E$13</f>
        <v>16541968651.679304</v>
      </c>
      <c r="O1352" s="183">
        <f>L1352/About!$B$144</f>
        <v>29.909313954192804</v>
      </c>
      <c r="P1352" s="174"/>
    </row>
    <row r="1353" spans="2:16" x14ac:dyDescent="0.45">
      <c r="B1353" s="118" t="s">
        <v>231</v>
      </c>
      <c r="C1353" s="118" t="s">
        <v>777</v>
      </c>
      <c r="D1353" s="118" t="s">
        <v>985</v>
      </c>
      <c r="E1353" s="118" t="s">
        <v>1007</v>
      </c>
      <c r="F1353" s="118" t="s">
        <v>997</v>
      </c>
      <c r="G1353" s="118" t="s">
        <v>1000</v>
      </c>
      <c r="H1353" s="118" t="s">
        <v>1008</v>
      </c>
      <c r="I1353" s="118">
        <v>9.9999997764825804E-3</v>
      </c>
      <c r="J1353" s="118">
        <v>9.9999997764825804E-3</v>
      </c>
      <c r="K1353" s="118">
        <v>9.6400003433227504</v>
      </c>
      <c r="L1353" s="181">
        <f>(K1353+'NPV Calcs'!$D$13)*About!$B$135</f>
        <v>15.896888855748013</v>
      </c>
      <c r="M1353" s="95" t="str">
        <f>INDEX('IEA Tech to Policy Mapping'!$B$2:$B$13,MATCH($H1353,'IEA Tech to Policy Mapping'!$A$2:$A$13,0))</f>
        <v>ngps - T&amp;D methane capture</v>
      </c>
      <c r="N1353" s="182">
        <f>(J1353*About!$A$132/1000)*10^12*'EPA to IEA Scaling'!$E$13</f>
        <v>226602299.31134129</v>
      </c>
      <c r="O1353" s="183">
        <f>L1353/About!$B$144</f>
        <v>29.909313954192804</v>
      </c>
      <c r="P1353" s="174"/>
    </row>
    <row r="1354" spans="2:16" x14ac:dyDescent="0.45">
      <c r="B1354" s="118" t="s">
        <v>125</v>
      </c>
      <c r="C1354" s="118" t="s">
        <v>777</v>
      </c>
      <c r="D1354" s="118" t="s">
        <v>985</v>
      </c>
      <c r="E1354" s="118" t="s">
        <v>1007</v>
      </c>
      <c r="F1354" s="118" t="s">
        <v>997</v>
      </c>
      <c r="G1354" s="118" t="s">
        <v>1000</v>
      </c>
      <c r="H1354" s="118" t="s">
        <v>1008</v>
      </c>
      <c r="I1354" s="118">
        <v>5.0000000745057997E-2</v>
      </c>
      <c r="J1354" s="118">
        <v>3.9999999105930301E-2</v>
      </c>
      <c r="K1354" s="118">
        <v>9.8800001144409109</v>
      </c>
      <c r="L1354" s="181">
        <f>(K1354+'NPV Calcs'!$D$13)*About!$B$135</f>
        <v>16.112421805951229</v>
      </c>
      <c r="M1354" s="95" t="str">
        <f>INDEX('IEA Tech to Policy Mapping'!$B$2:$B$13,MATCH($H1354,'IEA Tech to Policy Mapping'!$A$2:$A$13,0))</f>
        <v>ngps - T&amp;D methane capture</v>
      </c>
      <c r="N1354" s="182">
        <f>(J1354*About!$A$132/1000)*10^12*'EPA to IEA Scaling'!$E$13</f>
        <v>906409197.24536443</v>
      </c>
      <c r="O1354" s="183">
        <f>L1354/About!$B$144</f>
        <v>30.314829947516898</v>
      </c>
      <c r="P1354" s="174"/>
    </row>
    <row r="1355" spans="2:16" x14ac:dyDescent="0.45">
      <c r="B1355" s="118" t="s">
        <v>125</v>
      </c>
      <c r="C1355" s="118" t="s">
        <v>777</v>
      </c>
      <c r="D1355" s="118" t="s">
        <v>962</v>
      </c>
      <c r="E1355" s="118" t="s">
        <v>996</v>
      </c>
      <c r="F1355" s="118" t="s">
        <v>997</v>
      </c>
      <c r="G1355" s="118" t="s">
        <v>1000</v>
      </c>
      <c r="H1355" s="118" t="s">
        <v>1008</v>
      </c>
      <c r="I1355" s="118">
        <v>6.4400000572204501</v>
      </c>
      <c r="J1355" s="118">
        <v>5.4699997901916504</v>
      </c>
      <c r="K1355" s="118">
        <v>9.8800001144409109</v>
      </c>
      <c r="L1355" s="181">
        <f>(K1355+'NPV Calcs'!$D$13)*About!$B$135</f>
        <v>16.112421805951229</v>
      </c>
      <c r="M1355" s="95" t="str">
        <f>INDEX('IEA Tech to Policy Mapping'!$B$2:$B$13,MATCH($H1355,'IEA Tech to Policy Mapping'!$A$2:$A$13,0))</f>
        <v>ngps - T&amp;D methane capture</v>
      </c>
      <c r="N1355" s="182">
        <f>(J1355*About!$A$132/1000)*10^12*'EPA to IEA Scaling'!$E$13</f>
        <v>123951455739.52917</v>
      </c>
      <c r="O1355" s="183">
        <f>L1355/About!$B$144</f>
        <v>30.314829947516898</v>
      </c>
      <c r="P1355" s="174"/>
    </row>
    <row r="1356" spans="2:16" x14ac:dyDescent="0.45">
      <c r="B1356" s="118" t="s">
        <v>168</v>
      </c>
      <c r="C1356" s="118" t="s">
        <v>777</v>
      </c>
      <c r="D1356" s="118" t="s">
        <v>962</v>
      </c>
      <c r="E1356" s="118" t="s">
        <v>991</v>
      </c>
      <c r="F1356" s="118" t="s">
        <v>987</v>
      </c>
      <c r="G1356" s="118" t="s">
        <v>988</v>
      </c>
      <c r="H1356" s="118" t="s">
        <v>1004</v>
      </c>
      <c r="I1356" s="118">
        <v>1.9999999552965102E-2</v>
      </c>
      <c r="J1356" s="118">
        <v>1.9999999552965102E-2</v>
      </c>
      <c r="K1356" s="118">
        <v>10.920000076293899</v>
      </c>
      <c r="L1356" s="181">
        <f>(K1356+'NPV Calcs'!$D$13)*About!$B$135</f>
        <v>17.046398779950277</v>
      </c>
      <c r="M1356" s="95" t="str">
        <f>INDEX('IEA Tech to Policy Mapping'!$B$2:$B$13,MATCH($H1356,'IEA Tech to Policy Mapping'!$A$2:$A$13,0))</f>
        <v>ngps - production methane destruction</v>
      </c>
      <c r="N1356" s="182">
        <f>(J1356*About!$A$132/1000)*10^12*'EPA to IEA Scaling'!$E$13</f>
        <v>453204598.62268114</v>
      </c>
      <c r="O1356" s="183">
        <f>L1356/About!$B$144</f>
        <v>32.072067529965231</v>
      </c>
      <c r="P1356" s="174"/>
    </row>
    <row r="1357" spans="2:16" x14ac:dyDescent="0.45">
      <c r="B1357" s="118" t="s">
        <v>231</v>
      </c>
      <c r="C1357" s="118" t="s">
        <v>777</v>
      </c>
      <c r="D1357" s="118" t="s">
        <v>962</v>
      </c>
      <c r="E1357" s="118" t="s">
        <v>991</v>
      </c>
      <c r="F1357" s="118" t="s">
        <v>987</v>
      </c>
      <c r="G1357" s="118" t="s">
        <v>988</v>
      </c>
      <c r="H1357" s="118" t="s">
        <v>1004</v>
      </c>
      <c r="I1357" s="118">
        <v>9.9999997764825804E-3</v>
      </c>
      <c r="J1357" s="118">
        <v>9.9999997764825804E-3</v>
      </c>
      <c r="K1357" s="118">
        <v>10.920000076293899</v>
      </c>
      <c r="L1357" s="181">
        <f>(K1357+'NPV Calcs'!$D$13)*About!$B$135</f>
        <v>17.046398779950277</v>
      </c>
      <c r="M1357" s="95" t="str">
        <f>INDEX('IEA Tech to Policy Mapping'!$B$2:$B$13,MATCH($H1357,'IEA Tech to Policy Mapping'!$A$2:$A$13,0))</f>
        <v>ngps - production methane destruction</v>
      </c>
      <c r="N1357" s="182">
        <f>(J1357*About!$A$132/1000)*10^12*'EPA to IEA Scaling'!$E$13</f>
        <v>226602299.31134129</v>
      </c>
      <c r="O1357" s="183">
        <f>L1357/About!$B$144</f>
        <v>32.072067529965231</v>
      </c>
      <c r="P1357" s="174"/>
    </row>
    <row r="1358" spans="2:16" x14ac:dyDescent="0.45">
      <c r="B1358" s="118" t="s">
        <v>1057</v>
      </c>
      <c r="C1358" s="118" t="s">
        <v>777</v>
      </c>
      <c r="D1358" s="118" t="s">
        <v>962</v>
      </c>
      <c r="E1358" s="118" t="s">
        <v>991</v>
      </c>
      <c r="F1358" s="118" t="s">
        <v>987</v>
      </c>
      <c r="G1358" s="118" t="s">
        <v>988</v>
      </c>
      <c r="H1358" s="118" t="s">
        <v>1004</v>
      </c>
      <c r="I1358" s="118">
        <v>3.9999999105930301E-2</v>
      </c>
      <c r="J1358" s="118">
        <v>3.9999999105930301E-2</v>
      </c>
      <c r="K1358" s="118">
        <v>10.920000076293899</v>
      </c>
      <c r="L1358" s="181">
        <f>(K1358+'NPV Calcs'!$D$13)*About!$B$135</f>
        <v>17.046398779950277</v>
      </c>
      <c r="M1358" s="95" t="str">
        <f>INDEX('IEA Tech to Policy Mapping'!$B$2:$B$13,MATCH($H1358,'IEA Tech to Policy Mapping'!$A$2:$A$13,0))</f>
        <v>ngps - production methane destruction</v>
      </c>
      <c r="N1358" s="182">
        <f>(J1358*About!$A$132/1000)*10^12*'EPA to IEA Scaling'!$E$13</f>
        <v>906409197.24536443</v>
      </c>
      <c r="O1358" s="183">
        <f>L1358/About!$B$144</f>
        <v>32.072067529965231</v>
      </c>
      <c r="P1358" s="174"/>
    </row>
    <row r="1359" spans="2:16" x14ac:dyDescent="0.45">
      <c r="B1359" s="118" t="s">
        <v>133</v>
      </c>
      <c r="C1359" s="118" t="s">
        <v>777</v>
      </c>
      <c r="D1359" s="118" t="s">
        <v>962</v>
      </c>
      <c r="E1359" s="118" t="s">
        <v>996</v>
      </c>
      <c r="F1359" s="118" t="s">
        <v>997</v>
      </c>
      <c r="G1359" s="118" t="s">
        <v>1000</v>
      </c>
      <c r="H1359" s="118" t="s">
        <v>1008</v>
      </c>
      <c r="I1359" s="118">
        <v>11.189999580383301</v>
      </c>
      <c r="J1359" s="118">
        <v>9.5100002288818306</v>
      </c>
      <c r="K1359" s="118">
        <v>11</v>
      </c>
      <c r="L1359" s="181">
        <f>(K1359+'NPV Calcs'!$D$13)*About!$B$135</f>
        <v>17.118243096684726</v>
      </c>
      <c r="M1359" s="95" t="str">
        <f>INDEX('IEA Tech to Policy Mapping'!$B$2:$B$13,MATCH($H1359,'IEA Tech to Policy Mapping'!$A$2:$A$13,0))</f>
        <v>ngps - T&amp;D methane capture</v>
      </c>
      <c r="N1359" s="182">
        <f>(J1359*About!$A$132/1000)*10^12*'EPA to IEA Scaling'!$E$13</f>
        <v>215498796648.37393</v>
      </c>
      <c r="O1359" s="183">
        <f>L1359/About!$B$144</f>
        <v>32.207239527740015</v>
      </c>
      <c r="P1359" s="174"/>
    </row>
    <row r="1360" spans="2:16" x14ac:dyDescent="0.45">
      <c r="B1360" s="118" t="s">
        <v>133</v>
      </c>
      <c r="C1360" s="118" t="s">
        <v>777</v>
      </c>
      <c r="D1360" s="118" t="s">
        <v>985</v>
      </c>
      <c r="E1360" s="118" t="s">
        <v>1007</v>
      </c>
      <c r="F1360" s="118" t="s">
        <v>997</v>
      </c>
      <c r="G1360" s="118" t="s">
        <v>1000</v>
      </c>
      <c r="H1360" s="118" t="s">
        <v>1008</v>
      </c>
      <c r="I1360" s="118">
        <v>5.9999998658895402E-2</v>
      </c>
      <c r="J1360" s="118">
        <v>5.0000000745057997E-2</v>
      </c>
      <c r="K1360" s="118">
        <v>11</v>
      </c>
      <c r="L1360" s="181">
        <f>(K1360+'NPV Calcs'!$D$13)*About!$B$135</f>
        <v>17.118243096684726</v>
      </c>
      <c r="M1360" s="95" t="str">
        <f>INDEX('IEA Tech to Policy Mapping'!$B$2:$B$13,MATCH($H1360,'IEA Tech to Policy Mapping'!$A$2:$A$13,0))</f>
        <v>ngps - T&amp;D methane capture</v>
      </c>
      <c r="N1360" s="182">
        <f>(J1360*About!$A$132/1000)*10^12*'EPA to IEA Scaling'!$E$13</f>
        <v>1133011538.7646732</v>
      </c>
      <c r="O1360" s="183">
        <f>L1360/About!$B$144</f>
        <v>32.207239527740015</v>
      </c>
      <c r="P1360" s="174"/>
    </row>
    <row r="1361" spans="2:16" x14ac:dyDescent="0.45">
      <c r="B1361" s="118" t="s">
        <v>102</v>
      </c>
      <c r="C1361" s="118" t="s">
        <v>777</v>
      </c>
      <c r="D1361" s="118" t="s">
        <v>962</v>
      </c>
      <c r="E1361" s="118" t="s">
        <v>996</v>
      </c>
      <c r="F1361" s="118" t="s">
        <v>997</v>
      </c>
      <c r="G1361" s="118" t="s">
        <v>1000</v>
      </c>
      <c r="H1361" s="118" t="s">
        <v>1008</v>
      </c>
      <c r="I1361" s="118">
        <v>0.41999998688697798</v>
      </c>
      <c r="J1361" s="118">
        <v>0.36000001430511402</v>
      </c>
      <c r="K1361" s="118">
        <v>11.4600000381469</v>
      </c>
      <c r="L1361" s="181">
        <f>(K1361+'NPV Calcs'!$D$13)*About!$B$135</f>
        <v>17.531348346133395</v>
      </c>
      <c r="M1361" s="95" t="str">
        <f>INDEX('IEA Tech to Policy Mapping'!$B$2:$B$13,MATCH($H1361,'IEA Tech to Policy Mapping'!$A$2:$A$13,0))</f>
        <v>ngps - T&amp;D methane capture</v>
      </c>
      <c r="N1361" s="182">
        <f>(J1361*About!$A$132/1000)*10^12*'EPA to IEA Scaling'!$E$13</f>
        <v>8157683281.7038898</v>
      </c>
      <c r="O1361" s="183">
        <f>L1361/About!$B$144</f>
        <v>32.984479320633064</v>
      </c>
      <c r="P1361" s="174"/>
    </row>
    <row r="1362" spans="2:16" x14ac:dyDescent="0.45">
      <c r="B1362" s="118" t="s">
        <v>1059</v>
      </c>
      <c r="C1362" s="118" t="s">
        <v>777</v>
      </c>
      <c r="D1362" s="118" t="s">
        <v>962</v>
      </c>
      <c r="E1362" s="118" t="s">
        <v>991</v>
      </c>
      <c r="F1362" s="118" t="s">
        <v>987</v>
      </c>
      <c r="G1362" s="118" t="s">
        <v>988</v>
      </c>
      <c r="H1362" s="118" t="s">
        <v>1004</v>
      </c>
      <c r="I1362" s="118">
        <v>9.9999997764825804E-3</v>
      </c>
      <c r="J1362" s="118">
        <v>9.9999997764825804E-3</v>
      </c>
      <c r="K1362" s="118">
        <v>12.0100002288818</v>
      </c>
      <c r="L1362" s="181">
        <f>(K1362+'NPV Calcs'!$D$13)*About!$B$135</f>
        <v>18.025278666021329</v>
      </c>
      <c r="M1362" s="95" t="str">
        <f>INDEX('IEA Tech to Policy Mapping'!$B$2:$B$13,MATCH($H1362,'IEA Tech to Policy Mapping'!$A$2:$A$13,0))</f>
        <v>ngps - production methane destruction</v>
      </c>
      <c r="N1362" s="182">
        <f>(J1362*About!$A$132/1000)*10^12*'EPA to IEA Scaling'!$E$13</f>
        <v>226602299.31134129</v>
      </c>
      <c r="O1362" s="183">
        <f>L1362/About!$B$144</f>
        <v>33.913788013867169</v>
      </c>
      <c r="P1362" s="174"/>
    </row>
    <row r="1363" spans="2:16" x14ac:dyDescent="0.45">
      <c r="B1363" s="118" t="s">
        <v>243</v>
      </c>
      <c r="C1363" s="118" t="s">
        <v>777</v>
      </c>
      <c r="D1363" s="118" t="s">
        <v>962</v>
      </c>
      <c r="E1363" s="118" t="s">
        <v>996</v>
      </c>
      <c r="F1363" s="118" t="s">
        <v>997</v>
      </c>
      <c r="G1363" s="118" t="s">
        <v>1000</v>
      </c>
      <c r="H1363" s="118" t="s">
        <v>1008</v>
      </c>
      <c r="I1363" s="118">
        <v>0.11999999731779</v>
      </c>
      <c r="J1363" s="118">
        <v>0.10000000149011599</v>
      </c>
      <c r="K1363" s="118">
        <v>12.9099998474121</v>
      </c>
      <c r="L1363" s="181">
        <f>(K1363+'NPV Calcs'!$D$13)*About!$B$135</f>
        <v>18.833527657509318</v>
      </c>
      <c r="M1363" s="95" t="str">
        <f>INDEX('IEA Tech to Policy Mapping'!$B$2:$B$13,MATCH($H1363,'IEA Tech to Policy Mapping'!$A$2:$A$13,0))</f>
        <v>ngps - T&amp;D methane capture</v>
      </c>
      <c r="N1363" s="182">
        <f>(J1363*About!$A$132/1000)*10^12*'EPA to IEA Scaling'!$E$13</f>
        <v>2266023077.5293465</v>
      </c>
      <c r="O1363" s="183">
        <f>L1363/About!$B$144</f>
        <v>35.434473794521232</v>
      </c>
      <c r="P1363" s="174"/>
    </row>
    <row r="1364" spans="2:16" x14ac:dyDescent="0.45">
      <c r="B1364" s="118" t="s">
        <v>334</v>
      </c>
      <c r="C1364" s="118" t="s">
        <v>777</v>
      </c>
      <c r="D1364" s="118" t="s">
        <v>962</v>
      </c>
      <c r="E1364" s="118" t="s">
        <v>996</v>
      </c>
      <c r="F1364" s="118" t="s">
        <v>997</v>
      </c>
      <c r="G1364" s="118" t="s">
        <v>988</v>
      </c>
      <c r="H1364" s="118" t="s">
        <v>1010</v>
      </c>
      <c r="I1364" s="118">
        <v>12.7600002288818</v>
      </c>
      <c r="J1364" s="118">
        <v>12.7600002288818</v>
      </c>
      <c r="K1364" s="118">
        <v>13.050000190734799</v>
      </c>
      <c r="L1364" s="181">
        <f>(K1364+'NPV Calcs'!$D$13)*About!$B$135</f>
        <v>18.959255640020388</v>
      </c>
      <c r="M1364" s="95" t="str">
        <f>INDEX('IEA Tech to Policy Mapping'!$B$2:$B$13,MATCH($H1364,'IEA Tech to Policy Mapping'!$A$2:$A$13,0))</f>
        <v>ngps - processing methane capture</v>
      </c>
      <c r="N1364" s="182">
        <f>(J1364*About!$A$132/1000)*10^12*'EPA to IEA Scaling'!$E$13</f>
        <v>289144545570.66992</v>
      </c>
      <c r="O1364" s="183">
        <f>L1364/About!$B$144</f>
        <v>35.671025596315523</v>
      </c>
      <c r="P1364" s="174"/>
    </row>
    <row r="1365" spans="2:16" x14ac:dyDescent="0.45">
      <c r="B1365" s="118" t="s">
        <v>168</v>
      </c>
      <c r="C1365" s="118" t="s">
        <v>777</v>
      </c>
      <c r="D1365" s="118" t="s">
        <v>962</v>
      </c>
      <c r="E1365" s="118" t="s">
        <v>996</v>
      </c>
      <c r="F1365" s="118" t="s">
        <v>997</v>
      </c>
      <c r="G1365" s="118" t="s">
        <v>988</v>
      </c>
      <c r="H1365" s="118" t="s">
        <v>1010</v>
      </c>
      <c r="I1365" s="118">
        <v>17.280000686645501</v>
      </c>
      <c r="J1365" s="118">
        <v>17.280000686645501</v>
      </c>
      <c r="K1365" s="118">
        <v>13.069999694824199</v>
      </c>
      <c r="L1365" s="181">
        <f>(K1365+'NPV Calcs'!$D$13)*About!$B$135</f>
        <v>18.977216290978124</v>
      </c>
      <c r="M1365" s="95" t="str">
        <f>INDEX('IEA Tech to Policy Mapping'!$B$2:$B$13,MATCH($H1365,'IEA Tech to Policy Mapping'!$A$2:$A$13,0))</f>
        <v>ngps - processing methane capture</v>
      </c>
      <c r="N1365" s="182">
        <f>(J1365*About!$A$132/1000)*10^12*'EPA to IEA Scaling'!$E$13</f>
        <v>391568797521.78729</v>
      </c>
      <c r="O1365" s="183">
        <f>L1365/About!$B$144</f>
        <v>35.704817790070621</v>
      </c>
      <c r="P1365" s="174"/>
    </row>
    <row r="1366" spans="2:16" x14ac:dyDescent="0.45">
      <c r="B1366" s="118" t="s">
        <v>263</v>
      </c>
      <c r="C1366" s="118" t="s">
        <v>777</v>
      </c>
      <c r="D1366" s="118" t="s">
        <v>962</v>
      </c>
      <c r="E1366" s="118" t="s">
        <v>996</v>
      </c>
      <c r="F1366" s="118" t="s">
        <v>997</v>
      </c>
      <c r="G1366" s="118" t="s">
        <v>988</v>
      </c>
      <c r="H1366" s="118" t="s">
        <v>1010</v>
      </c>
      <c r="I1366" s="118">
        <v>3.2300000190734801</v>
      </c>
      <c r="J1366" s="118">
        <v>3.2300000190734801</v>
      </c>
      <c r="K1366" s="118">
        <v>13.199999809265099</v>
      </c>
      <c r="L1366" s="181">
        <f>(K1366+'NPV Calcs'!$D$13)*About!$B$135</f>
        <v>19.093963519784467</v>
      </c>
      <c r="M1366" s="95" t="str">
        <f>INDEX('IEA Tech to Policy Mapping'!$B$2:$B$13,MATCH($H1366,'IEA Tech to Policy Mapping'!$A$2:$A$13,0))</f>
        <v>ngps - processing methane capture</v>
      </c>
      <c r="N1366" s="182">
        <f>(J1366*About!$A$132/1000)*10^12*'EPA to IEA Scaling'!$E$13</f>
        <v>73192544745.753555</v>
      </c>
      <c r="O1366" s="183">
        <f>L1366/About!$B$144</f>
        <v>35.924472689298796</v>
      </c>
      <c r="P1366" s="174"/>
    </row>
    <row r="1367" spans="2:16" x14ac:dyDescent="0.45">
      <c r="B1367" s="118" t="s">
        <v>1057</v>
      </c>
      <c r="C1367" s="118" t="s">
        <v>777</v>
      </c>
      <c r="D1367" s="118" t="s">
        <v>962</v>
      </c>
      <c r="E1367" s="118" t="s">
        <v>996</v>
      </c>
      <c r="F1367" s="118" t="s">
        <v>997</v>
      </c>
      <c r="G1367" s="118" t="s">
        <v>988</v>
      </c>
      <c r="H1367" s="118" t="s">
        <v>1010</v>
      </c>
      <c r="I1367" s="118">
        <v>17.590000152587798</v>
      </c>
      <c r="J1367" s="118">
        <v>17.590000152587798</v>
      </c>
      <c r="K1367" s="118">
        <v>13.199999809265099</v>
      </c>
      <c r="L1367" s="181">
        <f>(K1367+'NPV Calcs'!$D$13)*About!$B$135</f>
        <v>19.093963519784467</v>
      </c>
      <c r="M1367" s="95" t="str">
        <f>INDEX('IEA Tech to Policy Mapping'!$B$2:$B$13,MATCH($H1367,'IEA Tech to Policy Mapping'!$A$2:$A$13,0))</f>
        <v>ngps - processing methane capture</v>
      </c>
      <c r="N1367" s="182">
        <f>(J1367*About!$A$132/1000)*10^12*'EPA to IEA Scaling'!$E$13</f>
        <v>398593456855.58197</v>
      </c>
      <c r="O1367" s="183">
        <f>L1367/About!$B$144</f>
        <v>35.924472689298796</v>
      </c>
      <c r="P1367" s="174"/>
    </row>
    <row r="1368" spans="2:16" x14ac:dyDescent="0.45">
      <c r="B1368" s="118" t="s">
        <v>1058</v>
      </c>
      <c r="C1368" s="118" t="s">
        <v>777</v>
      </c>
      <c r="D1368" s="118" t="s">
        <v>962</v>
      </c>
      <c r="E1368" s="118" t="s">
        <v>996</v>
      </c>
      <c r="F1368" s="118" t="s">
        <v>997</v>
      </c>
      <c r="G1368" s="118" t="s">
        <v>988</v>
      </c>
      <c r="H1368" s="118" t="s">
        <v>1010</v>
      </c>
      <c r="I1368" s="118">
        <v>1.20000004768371</v>
      </c>
      <c r="J1368" s="118">
        <v>1.20000004768371</v>
      </c>
      <c r="K1368" s="118">
        <v>13.199999809265099</v>
      </c>
      <c r="L1368" s="181">
        <f>(K1368+'NPV Calcs'!$D$13)*About!$B$135</f>
        <v>19.093963519784467</v>
      </c>
      <c r="M1368" s="95" t="str">
        <f>INDEX('IEA Tech to Policy Mapping'!$B$2:$B$13,MATCH($H1368,'IEA Tech to Policy Mapping'!$A$2:$A$13,0))</f>
        <v>ngps - processing methane capture</v>
      </c>
      <c r="N1368" s="182">
        <f>(J1368*About!$A$132/1000)*10^12*'EPA to IEA Scaling'!$E$13</f>
        <v>27192277605.679558</v>
      </c>
      <c r="O1368" s="183">
        <f>L1368/About!$B$144</f>
        <v>35.924472689298796</v>
      </c>
      <c r="P1368" s="174"/>
    </row>
    <row r="1369" spans="2:16" x14ac:dyDescent="0.45">
      <c r="B1369" s="118" t="s">
        <v>258</v>
      </c>
      <c r="C1369" s="118" t="s">
        <v>777</v>
      </c>
      <c r="D1369" s="118" t="s">
        <v>962</v>
      </c>
      <c r="E1369" s="118" t="s">
        <v>991</v>
      </c>
      <c r="F1369" s="118" t="s">
        <v>987</v>
      </c>
      <c r="G1369" s="118" t="s">
        <v>988</v>
      </c>
      <c r="H1369" s="118" t="s">
        <v>1004</v>
      </c>
      <c r="I1369" s="118">
        <v>3.9999999105930301E-2</v>
      </c>
      <c r="J1369" s="118">
        <v>3.9999999105930301E-2</v>
      </c>
      <c r="K1369" s="118">
        <v>13.3500003814697</v>
      </c>
      <c r="L1369" s="181">
        <f>(K1369+'NPV Calcs'!$D$13)*About!$B$135</f>
        <v>19.228672256000348</v>
      </c>
      <c r="M1369" s="95" t="str">
        <f>INDEX('IEA Tech to Policy Mapping'!$B$2:$B$13,MATCH($H1369,'IEA Tech to Policy Mapping'!$A$2:$A$13,0))</f>
        <v>ngps - production methane destruction</v>
      </c>
      <c r="N1369" s="182">
        <f>(J1369*About!$A$132/1000)*10^12*'EPA to IEA Scaling'!$E$13</f>
        <v>906409197.24536443</v>
      </c>
      <c r="O1369" s="183">
        <f>L1369/About!$B$144</f>
        <v>36.177921393659368</v>
      </c>
      <c r="P1369" s="174"/>
    </row>
    <row r="1370" spans="2:16" x14ac:dyDescent="0.45">
      <c r="B1370" s="118" t="s">
        <v>330</v>
      </c>
      <c r="C1370" s="118" t="s">
        <v>777</v>
      </c>
      <c r="D1370" s="118" t="s">
        <v>962</v>
      </c>
      <c r="E1370" s="118" t="s">
        <v>991</v>
      </c>
      <c r="F1370" s="118" t="s">
        <v>987</v>
      </c>
      <c r="G1370" s="118" t="s">
        <v>988</v>
      </c>
      <c r="H1370" s="118" t="s">
        <v>1004</v>
      </c>
      <c r="I1370" s="118">
        <v>0.34000000357627802</v>
      </c>
      <c r="J1370" s="118">
        <v>0.34000000357627802</v>
      </c>
      <c r="K1370" s="118">
        <v>13.3500003814697</v>
      </c>
      <c r="L1370" s="181">
        <f>(K1370+'NPV Calcs'!$D$13)*About!$B$135</f>
        <v>19.228672256000348</v>
      </c>
      <c r="M1370" s="95" t="str">
        <f>INDEX('IEA Tech to Policy Mapping'!$B$2:$B$13,MATCH($H1370,'IEA Tech to Policy Mapping'!$A$2:$A$13,0))</f>
        <v>ngps - production methane destruction</v>
      </c>
      <c r="N1370" s="182">
        <f>(J1370*About!$A$132/1000)*10^12*'EPA to IEA Scaling'!$E$13</f>
        <v>7704478429.8333998</v>
      </c>
      <c r="O1370" s="183">
        <f>L1370/About!$B$144</f>
        <v>36.177921393659368</v>
      </c>
      <c r="P1370" s="174"/>
    </row>
    <row r="1371" spans="2:16" x14ac:dyDescent="0.45">
      <c r="B1371" s="118" t="s">
        <v>263</v>
      </c>
      <c r="C1371" s="118" t="s">
        <v>777</v>
      </c>
      <c r="D1371" s="118" t="s">
        <v>962</v>
      </c>
      <c r="E1371" s="118" t="s">
        <v>991</v>
      </c>
      <c r="F1371" s="118" t="s">
        <v>987</v>
      </c>
      <c r="G1371" s="118" t="s">
        <v>988</v>
      </c>
      <c r="H1371" s="118" t="s">
        <v>1004</v>
      </c>
      <c r="I1371" s="118">
        <v>0.129999995231628</v>
      </c>
      <c r="J1371" s="118">
        <v>0.129999995231628</v>
      </c>
      <c r="K1371" s="118">
        <v>13.3599996566772</v>
      </c>
      <c r="L1371" s="181">
        <f>(K1371+'NPV Calcs'!$D$13)*About!$B$135</f>
        <v>19.237652153253272</v>
      </c>
      <c r="M1371" s="95" t="str">
        <f>INDEX('IEA Tech to Policy Mapping'!$B$2:$B$13,MATCH($H1371,'IEA Tech to Policy Mapping'!$A$2:$A$13,0))</f>
        <v>ngps - production methane destruction</v>
      </c>
      <c r="N1371" s="182">
        <f>(J1371*About!$A$132/1000)*10^12*'EPA to IEA Scaling'!$E$13</f>
        <v>2945829848.8394594</v>
      </c>
      <c r="O1371" s="183">
        <f>L1371/About!$B$144</f>
        <v>36.194816684848185</v>
      </c>
      <c r="P1371" s="174"/>
    </row>
    <row r="1372" spans="2:16" x14ac:dyDescent="0.45">
      <c r="B1372" s="118" t="s">
        <v>1058</v>
      </c>
      <c r="C1372" s="118" t="s">
        <v>777</v>
      </c>
      <c r="D1372" s="118" t="s">
        <v>962</v>
      </c>
      <c r="E1372" s="118" t="s">
        <v>991</v>
      </c>
      <c r="F1372" s="118" t="s">
        <v>987</v>
      </c>
      <c r="G1372" s="118" t="s">
        <v>988</v>
      </c>
      <c r="H1372" s="118" t="s">
        <v>1004</v>
      </c>
      <c r="I1372" s="118">
        <v>9.9999997764825804E-3</v>
      </c>
      <c r="J1372" s="118">
        <v>9.9999997764825804E-3</v>
      </c>
      <c r="K1372" s="118">
        <v>13.3599996566772</v>
      </c>
      <c r="L1372" s="181">
        <f>(K1372+'NPV Calcs'!$D$13)*About!$B$135</f>
        <v>19.237652153253272</v>
      </c>
      <c r="M1372" s="95" t="str">
        <f>INDEX('IEA Tech to Policy Mapping'!$B$2:$B$13,MATCH($H1372,'IEA Tech to Policy Mapping'!$A$2:$A$13,0))</f>
        <v>ngps - production methane destruction</v>
      </c>
      <c r="N1372" s="182">
        <f>(J1372*About!$A$132/1000)*10^12*'EPA to IEA Scaling'!$E$13</f>
        <v>226602299.31134129</v>
      </c>
      <c r="O1372" s="183">
        <f>L1372/About!$B$144</f>
        <v>36.194816684848185</v>
      </c>
      <c r="P1372" s="174"/>
    </row>
    <row r="1373" spans="2:16" x14ac:dyDescent="0.45">
      <c r="B1373" s="118" t="s">
        <v>133</v>
      </c>
      <c r="C1373" s="118" t="s">
        <v>777</v>
      </c>
      <c r="D1373" s="118" t="s">
        <v>962</v>
      </c>
      <c r="E1373" s="118" t="s">
        <v>991</v>
      </c>
      <c r="F1373" s="118" t="s">
        <v>987</v>
      </c>
      <c r="G1373" s="118" t="s">
        <v>988</v>
      </c>
      <c r="H1373" s="118" t="s">
        <v>1004</v>
      </c>
      <c r="I1373" s="118">
        <v>5.0000000745057997E-2</v>
      </c>
      <c r="J1373" s="118">
        <v>5.0000000745057997E-2</v>
      </c>
      <c r="K1373" s="118">
        <v>13.3599996566772</v>
      </c>
      <c r="L1373" s="181">
        <f>(K1373+'NPV Calcs'!$D$13)*About!$B$135</f>
        <v>19.237652153253272</v>
      </c>
      <c r="M1373" s="95" t="str">
        <f>INDEX('IEA Tech to Policy Mapping'!$B$2:$B$13,MATCH($H1373,'IEA Tech to Policy Mapping'!$A$2:$A$13,0))</f>
        <v>ngps - production methane destruction</v>
      </c>
      <c r="N1373" s="182">
        <f>(J1373*About!$A$132/1000)*10^12*'EPA to IEA Scaling'!$E$13</f>
        <v>1133011538.7646732</v>
      </c>
      <c r="O1373" s="183">
        <f>L1373/About!$B$144</f>
        <v>36.194816684848185</v>
      </c>
      <c r="P1373" s="174"/>
    </row>
    <row r="1374" spans="2:16" x14ac:dyDescent="0.45">
      <c r="B1374" s="118" t="s">
        <v>133</v>
      </c>
      <c r="C1374" s="118" t="s">
        <v>777</v>
      </c>
      <c r="D1374" s="118" t="s">
        <v>962</v>
      </c>
      <c r="E1374" s="118" t="s">
        <v>993</v>
      </c>
      <c r="F1374" s="118" t="s">
        <v>987</v>
      </c>
      <c r="G1374" s="118" t="s">
        <v>988</v>
      </c>
      <c r="H1374" s="118" t="s">
        <v>1004</v>
      </c>
      <c r="I1374" s="118">
        <v>9.9999997764825804E-3</v>
      </c>
      <c r="J1374" s="118">
        <v>9.9999997764825804E-3</v>
      </c>
      <c r="K1374" s="118">
        <v>13.9700002670288</v>
      </c>
      <c r="L1374" s="181">
        <f>(K1374+'NPV Calcs'!$D$13)*About!$B$135</f>
        <v>19.785466138917911</v>
      </c>
      <c r="M1374" s="95" t="str">
        <f>INDEX('IEA Tech to Policy Mapping'!$B$2:$B$13,MATCH($H1374,'IEA Tech to Policy Mapping'!$A$2:$A$13,0))</f>
        <v>ngps - production methane destruction</v>
      </c>
      <c r="N1374" s="182">
        <f>(J1374*About!$A$132/1000)*10^12*'EPA to IEA Scaling'!$E$13</f>
        <v>226602299.31134129</v>
      </c>
      <c r="O1374" s="183">
        <f>L1374/About!$B$144</f>
        <v>37.225505182101969</v>
      </c>
      <c r="P1374" s="174"/>
    </row>
    <row r="1375" spans="2:16" x14ac:dyDescent="0.45">
      <c r="B1375" s="118" t="s">
        <v>258</v>
      </c>
      <c r="C1375" s="118" t="s">
        <v>777</v>
      </c>
      <c r="D1375" s="118" t="s">
        <v>962</v>
      </c>
      <c r="E1375" s="118" t="s">
        <v>993</v>
      </c>
      <c r="F1375" s="118" t="s">
        <v>987</v>
      </c>
      <c r="G1375" s="118" t="s">
        <v>988</v>
      </c>
      <c r="H1375" s="118" t="s">
        <v>1004</v>
      </c>
      <c r="I1375" s="118">
        <v>1.9999999552965102E-2</v>
      </c>
      <c r="J1375" s="118">
        <v>1.9999999552965102E-2</v>
      </c>
      <c r="K1375" s="118">
        <v>13.9700002670288</v>
      </c>
      <c r="L1375" s="181">
        <f>(K1375+'NPV Calcs'!$D$13)*About!$B$135</f>
        <v>19.785466138917911</v>
      </c>
      <c r="M1375" s="95" t="str">
        <f>INDEX('IEA Tech to Policy Mapping'!$B$2:$B$13,MATCH($H1375,'IEA Tech to Policy Mapping'!$A$2:$A$13,0))</f>
        <v>ngps - production methane destruction</v>
      </c>
      <c r="N1375" s="182">
        <f>(J1375*About!$A$132/1000)*10^12*'EPA to IEA Scaling'!$E$13</f>
        <v>453204598.62268114</v>
      </c>
      <c r="O1375" s="183">
        <f>L1375/About!$B$144</f>
        <v>37.225505182101969</v>
      </c>
      <c r="P1375" s="174"/>
    </row>
    <row r="1376" spans="2:16" x14ac:dyDescent="0.45">
      <c r="B1376" s="118" t="s">
        <v>330</v>
      </c>
      <c r="C1376" s="118" t="s">
        <v>777</v>
      </c>
      <c r="D1376" s="118" t="s">
        <v>962</v>
      </c>
      <c r="E1376" s="118" t="s">
        <v>993</v>
      </c>
      <c r="F1376" s="118" t="s">
        <v>987</v>
      </c>
      <c r="G1376" s="118" t="s">
        <v>988</v>
      </c>
      <c r="H1376" s="118" t="s">
        <v>1004</v>
      </c>
      <c r="I1376" s="118">
        <v>9.9999997764825804E-3</v>
      </c>
      <c r="J1376" s="118">
        <v>9.9999997764825804E-3</v>
      </c>
      <c r="K1376" s="118">
        <v>13.9700002670288</v>
      </c>
      <c r="L1376" s="181">
        <f>(K1376+'NPV Calcs'!$D$13)*About!$B$135</f>
        <v>19.785466138917911</v>
      </c>
      <c r="M1376" s="95" t="str">
        <f>INDEX('IEA Tech to Policy Mapping'!$B$2:$B$13,MATCH($H1376,'IEA Tech to Policy Mapping'!$A$2:$A$13,0))</f>
        <v>ngps - production methane destruction</v>
      </c>
      <c r="N1376" s="182">
        <f>(J1376*About!$A$132/1000)*10^12*'EPA to IEA Scaling'!$E$13</f>
        <v>226602299.31134129</v>
      </c>
      <c r="O1376" s="183">
        <f>L1376/About!$B$144</f>
        <v>37.225505182101969</v>
      </c>
      <c r="P1376" s="174"/>
    </row>
    <row r="1377" spans="2:16" x14ac:dyDescent="0.45">
      <c r="B1377" s="118" t="s">
        <v>231</v>
      </c>
      <c r="C1377" s="118" t="s">
        <v>777</v>
      </c>
      <c r="D1377" s="118" t="s">
        <v>962</v>
      </c>
      <c r="E1377" s="118" t="s">
        <v>996</v>
      </c>
      <c r="F1377" s="118" t="s">
        <v>997</v>
      </c>
      <c r="G1377" s="118" t="s">
        <v>988</v>
      </c>
      <c r="H1377" s="118" t="s">
        <v>1010</v>
      </c>
      <c r="I1377" s="118">
        <v>0.93999999761581399</v>
      </c>
      <c r="J1377" s="118">
        <v>0.93999999761581399</v>
      </c>
      <c r="K1377" s="118">
        <v>16.360000610351499</v>
      </c>
      <c r="L1377" s="181">
        <f>(K1377+'NPV Calcs'!$D$13)*About!$B$135</f>
        <v>21.931817456600712</v>
      </c>
      <c r="M1377" s="95" t="str">
        <f>INDEX('IEA Tech to Policy Mapping'!$B$2:$B$13,MATCH($H1377,'IEA Tech to Policy Mapping'!$A$2:$A$13,0))</f>
        <v>ngps - processing methane capture</v>
      </c>
      <c r="N1377" s="182">
        <f>(J1377*About!$A$132/1000)*10^12*'EPA to IEA Scaling'!$E$13</f>
        <v>21300616557.34576</v>
      </c>
      <c r="O1377" s="183">
        <f>L1377/About!$B$144</f>
        <v>41.263773046908625</v>
      </c>
      <c r="P1377" s="174"/>
    </row>
    <row r="1378" spans="2:16" x14ac:dyDescent="0.45">
      <c r="B1378" s="118" t="s">
        <v>125</v>
      </c>
      <c r="C1378" s="118" t="s">
        <v>777</v>
      </c>
      <c r="D1378" s="118" t="s">
        <v>962</v>
      </c>
      <c r="E1378" s="118" t="s">
        <v>996</v>
      </c>
      <c r="F1378" s="118" t="s">
        <v>997</v>
      </c>
      <c r="G1378" s="118" t="s">
        <v>988</v>
      </c>
      <c r="H1378" s="118" t="s">
        <v>1010</v>
      </c>
      <c r="I1378" s="118">
        <v>7.0799999237060502</v>
      </c>
      <c r="J1378" s="118">
        <v>7.0799999237060502</v>
      </c>
      <c r="K1378" s="118">
        <v>17.049999237060501</v>
      </c>
      <c r="L1378" s="181">
        <f>(K1378+'NPV Calcs'!$D$13)*About!$B$135</f>
        <v>22.551474046096118</v>
      </c>
      <c r="M1378" s="95" t="str">
        <f>INDEX('IEA Tech to Policy Mapping'!$B$2:$B$13,MATCH($H1378,'IEA Tech to Policy Mapping'!$A$2:$A$13,0))</f>
        <v>ngps - processing methane capture</v>
      </c>
      <c r="N1378" s="182">
        <f>(J1378*About!$A$132/1000)*10^12*'EPA to IEA Scaling'!$E$13</f>
        <v>160434429769.58014</v>
      </c>
      <c r="O1378" s="183">
        <f>L1378/About!$B$144</f>
        <v>42.429630319182451</v>
      </c>
      <c r="P1378" s="174"/>
    </row>
    <row r="1379" spans="2:16" x14ac:dyDescent="0.45">
      <c r="B1379" s="118" t="s">
        <v>133</v>
      </c>
      <c r="C1379" s="118" t="s">
        <v>777</v>
      </c>
      <c r="D1379" s="118" t="s">
        <v>962</v>
      </c>
      <c r="E1379" s="118" t="s">
        <v>996</v>
      </c>
      <c r="F1379" s="118" t="s">
        <v>997</v>
      </c>
      <c r="G1379" s="118" t="s">
        <v>988</v>
      </c>
      <c r="H1379" s="118" t="s">
        <v>1010</v>
      </c>
      <c r="I1379" s="118">
        <v>12.4700002670288</v>
      </c>
      <c r="J1379" s="118">
        <v>12.4700002670288</v>
      </c>
      <c r="K1379" s="118">
        <v>20.2000007629394</v>
      </c>
      <c r="L1379" s="181">
        <f>(K1379+'NPV Calcs'!$D$13)*About!$B$135</f>
        <v>25.380348085659438</v>
      </c>
      <c r="M1379" s="95" t="str">
        <f>INDEX('IEA Tech to Policy Mapping'!$B$2:$B$13,MATCH($H1379,'IEA Tech to Policy Mapping'!$A$2:$A$13,0))</f>
        <v>ngps - processing methane capture</v>
      </c>
      <c r="N1379" s="182">
        <f>(J1379*About!$A$132/1000)*10^12*'EPA to IEA Scaling'!$E$13</f>
        <v>282573079608.17712</v>
      </c>
      <c r="O1379" s="183">
        <f>L1379/About!$B$144</f>
        <v>47.752035385603463</v>
      </c>
      <c r="P1379" s="174"/>
    </row>
    <row r="1380" spans="2:16" x14ac:dyDescent="0.45">
      <c r="B1380" s="118" t="s">
        <v>102</v>
      </c>
      <c r="C1380" s="118" t="s">
        <v>777</v>
      </c>
      <c r="D1380" s="118" t="s">
        <v>962</v>
      </c>
      <c r="E1380" s="118" t="s">
        <v>996</v>
      </c>
      <c r="F1380" s="118" t="s">
        <v>997</v>
      </c>
      <c r="G1380" s="118" t="s">
        <v>988</v>
      </c>
      <c r="H1380" s="118" t="s">
        <v>1010</v>
      </c>
      <c r="I1380" s="118">
        <v>0.46999999880790699</v>
      </c>
      <c r="J1380" s="118">
        <v>0.46999999880790699</v>
      </c>
      <c r="K1380" s="118">
        <v>21.520000457763601</v>
      </c>
      <c r="L1380" s="181">
        <f>(K1380+'NPV Calcs'!$D$13)*About!$B$135</f>
        <v>26.565780168228926</v>
      </c>
      <c r="M1380" s="95" t="str">
        <f>INDEX('IEA Tech to Policy Mapping'!$B$2:$B$13,MATCH($H1380,'IEA Tech to Policy Mapping'!$A$2:$A$13,0))</f>
        <v>ngps - processing methane capture</v>
      </c>
      <c r="N1380" s="182">
        <f>(J1380*About!$A$132/1000)*10^12*'EPA to IEA Scaling'!$E$13</f>
        <v>10650308278.67288</v>
      </c>
      <c r="O1380" s="183">
        <f>L1380/About!$B$144</f>
        <v>49.982374960263279</v>
      </c>
      <c r="P1380" s="174"/>
    </row>
    <row r="1381" spans="2:16" x14ac:dyDescent="0.45">
      <c r="B1381" s="118" t="s">
        <v>243</v>
      </c>
      <c r="C1381" s="118" t="s">
        <v>777</v>
      </c>
      <c r="D1381" s="118" t="s">
        <v>985</v>
      </c>
      <c r="E1381" s="118" t="s">
        <v>986</v>
      </c>
      <c r="F1381" s="118" t="s">
        <v>987</v>
      </c>
      <c r="G1381" s="118" t="s">
        <v>988</v>
      </c>
      <c r="H1381" s="118" t="s">
        <v>1004</v>
      </c>
      <c r="I1381" s="118">
        <v>9.9999997764825804E-3</v>
      </c>
      <c r="J1381" s="118">
        <v>9.9999997764825804E-3</v>
      </c>
      <c r="K1381" s="118">
        <v>23.809999465942301</v>
      </c>
      <c r="L1381" s="181">
        <f>(K1381+'NPV Calcs'!$D$13)*About!$B$135</f>
        <v>28.62232480531604</v>
      </c>
      <c r="M1381" s="95" t="str">
        <f>INDEX('IEA Tech to Policy Mapping'!$B$2:$B$13,MATCH($H1381,'IEA Tech to Policy Mapping'!$A$2:$A$13,0))</f>
        <v>ngps - production methane destruction</v>
      </c>
      <c r="N1381" s="182">
        <f>(J1381*About!$A$132/1000)*10^12*'EPA to IEA Scaling'!$E$13</f>
        <v>226602299.31134129</v>
      </c>
      <c r="O1381" s="183">
        <f>L1381/About!$B$144</f>
        <v>53.85167541078566</v>
      </c>
      <c r="P1381" s="174"/>
    </row>
    <row r="1382" spans="2:16" x14ac:dyDescent="0.45">
      <c r="B1382" s="118" t="s">
        <v>243</v>
      </c>
      <c r="C1382" s="118" t="s">
        <v>777</v>
      </c>
      <c r="D1382" s="118" t="s">
        <v>962</v>
      </c>
      <c r="E1382" s="118" t="s">
        <v>996</v>
      </c>
      <c r="F1382" s="118" t="s">
        <v>997</v>
      </c>
      <c r="G1382" s="118" t="s">
        <v>988</v>
      </c>
      <c r="H1382" s="118" t="s">
        <v>1010</v>
      </c>
      <c r="I1382" s="118">
        <v>0.140000000596046</v>
      </c>
      <c r="J1382" s="118">
        <v>0.140000000596046</v>
      </c>
      <c r="K1382" s="118">
        <v>24.9799995422363</v>
      </c>
      <c r="L1382" s="181">
        <f>(K1382+'NPV Calcs'!$D$13)*About!$B$135</f>
        <v>29.673049008121531</v>
      </c>
      <c r="M1382" s="95" t="str">
        <f>INDEX('IEA Tech to Policy Mapping'!$B$2:$B$13,MATCH($H1382,'IEA Tech to Policy Mapping'!$A$2:$A$13,0))</f>
        <v>ngps - processing methane capture</v>
      </c>
      <c r="N1382" s="182">
        <f>(J1382*About!$A$132/1000)*10^12*'EPA to IEA Scaling'!$E$13</f>
        <v>3172432274.7747045</v>
      </c>
      <c r="O1382" s="183">
        <f>L1382/About!$B$144</f>
        <v>55.82856789246236</v>
      </c>
      <c r="P1382" s="174"/>
    </row>
    <row r="1383" spans="2:16" x14ac:dyDescent="0.45">
      <c r="B1383" s="118" t="s">
        <v>215</v>
      </c>
      <c r="C1383" s="118" t="s">
        <v>779</v>
      </c>
      <c r="D1383" s="118" t="s">
        <v>985</v>
      </c>
      <c r="E1383" s="118" t="s">
        <v>994</v>
      </c>
      <c r="F1383" s="118" t="s">
        <v>987</v>
      </c>
      <c r="G1383" s="118" t="s">
        <v>988</v>
      </c>
      <c r="H1383" s="118" t="s">
        <v>998</v>
      </c>
      <c r="I1383" s="118">
        <v>8.4499998092651296</v>
      </c>
      <c r="J1383" s="118">
        <v>8.4499998092651296</v>
      </c>
      <c r="K1383" s="118">
        <v>-2.8499999046325599</v>
      </c>
      <c r="L1383" s="181">
        <f>(K1383+'NPV Calcs'!$D$13)*About!$B$135</f>
        <v>4.6801839858283518</v>
      </c>
      <c r="M1383" s="95" t="str">
        <f>INDEX('IEA Tech to Policy Mapping'!$B$2:$B$13,MATCH($H1383,'IEA Tech to Policy Mapping'!$A$2:$A$13,0))</f>
        <v>ngps - production methane capture</v>
      </c>
      <c r="N1383" s="182">
        <f>(J1383*About!$A$132/1000)*10^12*'EPA to IEA Scaling'!$E$13</f>
        <v>191478942875.87527</v>
      </c>
      <c r="O1383" s="183">
        <f>L1383/About!$B$144</f>
        <v>8.8055652565571734</v>
      </c>
      <c r="P1383" s="174"/>
    </row>
    <row r="1384" spans="2:16" x14ac:dyDescent="0.45">
      <c r="B1384" s="118" t="s">
        <v>215</v>
      </c>
      <c r="C1384" s="118" t="s">
        <v>779</v>
      </c>
      <c r="D1384" s="118" t="s">
        <v>962</v>
      </c>
      <c r="E1384" s="118" t="s">
        <v>999</v>
      </c>
      <c r="F1384" s="118" t="s">
        <v>987</v>
      </c>
      <c r="G1384" s="118" t="s">
        <v>988</v>
      </c>
      <c r="H1384" s="118" t="s">
        <v>998</v>
      </c>
      <c r="I1384" s="118">
        <v>1.0299999713897701</v>
      </c>
      <c r="J1384" s="118">
        <v>1.0299999713897701</v>
      </c>
      <c r="K1384" s="118">
        <v>-2.8499999046325599</v>
      </c>
      <c r="L1384" s="181">
        <f>(K1384+'NPV Calcs'!$D$13)*About!$B$135</f>
        <v>4.6801839858283518</v>
      </c>
      <c r="M1384" s="95" t="str">
        <f>INDEX('IEA Tech to Policy Mapping'!$B$2:$B$13,MATCH($H1384,'IEA Tech to Policy Mapping'!$A$2:$A$13,0))</f>
        <v>ngps - production methane capture</v>
      </c>
      <c r="N1384" s="182">
        <f>(J1384*About!$A$132/1000)*10^12*'EPA to IEA Scaling'!$E$13</f>
        <v>23340036702.444237</v>
      </c>
      <c r="O1384" s="183">
        <f>L1384/About!$B$144</f>
        <v>8.8055652565571734</v>
      </c>
      <c r="P1384" s="174"/>
    </row>
    <row r="1385" spans="2:16" x14ac:dyDescent="0.45">
      <c r="B1385" s="118" t="s">
        <v>215</v>
      </c>
      <c r="C1385" s="118" t="s">
        <v>779</v>
      </c>
      <c r="D1385" s="118" t="s">
        <v>962</v>
      </c>
      <c r="E1385" s="118" t="s">
        <v>996</v>
      </c>
      <c r="F1385" s="118" t="s">
        <v>997</v>
      </c>
      <c r="G1385" s="118" t="s">
        <v>988</v>
      </c>
      <c r="H1385" s="118" t="s">
        <v>998</v>
      </c>
      <c r="I1385" s="118">
        <v>0.980000019073486</v>
      </c>
      <c r="J1385" s="118">
        <v>0.980000019073486</v>
      </c>
      <c r="K1385" s="118">
        <v>-2.8499999046325599</v>
      </c>
      <c r="L1385" s="181">
        <f>(K1385+'NPV Calcs'!$D$13)*About!$B$135</f>
        <v>4.6801839858283518</v>
      </c>
      <c r="M1385" s="95" t="str">
        <f>INDEX('IEA Tech to Policy Mapping'!$B$2:$B$13,MATCH($H1385,'IEA Tech to Policy Mapping'!$A$2:$A$13,0))</f>
        <v>ngps - production methane capture</v>
      </c>
      <c r="N1385" s="182">
        <f>(J1385*About!$A$132/1000)*10^12*'EPA to IEA Scaling'!$E$13</f>
        <v>22207026261.086742</v>
      </c>
      <c r="O1385" s="183">
        <f>L1385/About!$B$144</f>
        <v>8.8055652565571734</v>
      </c>
      <c r="P1385" s="174"/>
    </row>
    <row r="1386" spans="2:16" x14ac:dyDescent="0.45">
      <c r="B1386" s="118" t="s">
        <v>215</v>
      </c>
      <c r="C1386" s="118" t="s">
        <v>779</v>
      </c>
      <c r="D1386" s="118" t="s">
        <v>985</v>
      </c>
      <c r="E1386" s="118" t="s">
        <v>986</v>
      </c>
      <c r="F1386" s="118" t="s">
        <v>987</v>
      </c>
      <c r="G1386" s="118" t="s">
        <v>1000</v>
      </c>
      <c r="H1386" s="118" t="s">
        <v>1001</v>
      </c>
      <c r="I1386" s="118">
        <v>4.0300002098083496</v>
      </c>
      <c r="J1386" s="118">
        <v>3.4300000667571999</v>
      </c>
      <c r="K1386" s="118">
        <v>-2.8399999141693102</v>
      </c>
      <c r="L1386" s="181">
        <f>(K1386+'NPV Calcs'!$D$13)*About!$B$135</f>
        <v>4.6891645254201455</v>
      </c>
      <c r="M1386" s="95" t="str">
        <f>INDEX('IEA Tech to Policy Mapping'!$B$2:$B$13,MATCH($H1386,'IEA Tech to Policy Mapping'!$A$2:$A$13,0))</f>
        <v>ngps - T&amp;D methane capture</v>
      </c>
      <c r="N1386" s="182">
        <f>(J1386*About!$A$132/1000)*10^12*'EPA to IEA Scaling'!$E$13</f>
        <v>77724591913.803574</v>
      </c>
      <c r="O1386" s="183">
        <f>L1386/About!$B$144</f>
        <v>8.8224617562789973</v>
      </c>
      <c r="P1386" s="174"/>
    </row>
    <row r="1387" spans="2:16" x14ac:dyDescent="0.45">
      <c r="B1387" s="118" t="s">
        <v>215</v>
      </c>
      <c r="C1387" s="118" t="s">
        <v>779</v>
      </c>
      <c r="D1387" s="118" t="s">
        <v>962</v>
      </c>
      <c r="E1387" s="118" t="s">
        <v>991</v>
      </c>
      <c r="F1387" s="118" t="s">
        <v>987</v>
      </c>
      <c r="G1387" s="118" t="s">
        <v>1000</v>
      </c>
      <c r="H1387" s="118" t="s">
        <v>1001</v>
      </c>
      <c r="I1387" s="118">
        <v>13.869999885559</v>
      </c>
      <c r="J1387" s="118">
        <v>11.789999961853001</v>
      </c>
      <c r="K1387" s="118">
        <v>-2.8399999141693102</v>
      </c>
      <c r="L1387" s="181">
        <f>(K1387+'NPV Calcs'!$D$13)*About!$B$135</f>
        <v>4.6891645254201455</v>
      </c>
      <c r="M1387" s="95" t="str">
        <f>INDEX('IEA Tech to Policy Mapping'!$B$2:$B$13,MATCH($H1387,'IEA Tech to Policy Mapping'!$A$2:$A$13,0))</f>
        <v>ngps - T&amp;D methane capture</v>
      </c>
      <c r="N1387" s="182">
        <f>(J1387*About!$A$132/1000)*10^12*'EPA to IEA Scaling'!$E$13</f>
        <v>267164115995.23495</v>
      </c>
      <c r="O1387" s="183">
        <f>L1387/About!$B$144</f>
        <v>8.8224617562789973</v>
      </c>
      <c r="P1387" s="174"/>
    </row>
    <row r="1388" spans="2:16" x14ac:dyDescent="0.45">
      <c r="B1388" s="118" t="s">
        <v>215</v>
      </c>
      <c r="C1388" s="118" t="s">
        <v>779</v>
      </c>
      <c r="D1388" s="118" t="s">
        <v>962</v>
      </c>
      <c r="E1388" s="118" t="s">
        <v>993</v>
      </c>
      <c r="F1388" s="118" t="s">
        <v>987</v>
      </c>
      <c r="G1388" s="118" t="s">
        <v>1000</v>
      </c>
      <c r="H1388" s="118" t="s">
        <v>1001</v>
      </c>
      <c r="I1388" s="118">
        <v>0.64999997615814198</v>
      </c>
      <c r="J1388" s="118">
        <v>0.55000001192092896</v>
      </c>
      <c r="K1388" s="118">
        <v>-2.8399999141693102</v>
      </c>
      <c r="L1388" s="181">
        <f>(K1388+'NPV Calcs'!$D$13)*About!$B$135</f>
        <v>4.6891645254201455</v>
      </c>
      <c r="M1388" s="95" t="str">
        <f>INDEX('IEA Tech to Policy Mapping'!$B$2:$B$13,MATCH($H1388,'IEA Tech to Policy Mapping'!$A$2:$A$13,0))</f>
        <v>ngps - T&amp;D methane capture</v>
      </c>
      <c r="N1388" s="182">
        <f>(J1388*About!$A$132/1000)*10^12*'EPA to IEA Scaling'!$E$13</f>
        <v>12463127010.82736</v>
      </c>
      <c r="O1388" s="183">
        <f>L1388/About!$B$144</f>
        <v>8.8224617562789973</v>
      </c>
      <c r="P1388" s="174"/>
    </row>
    <row r="1389" spans="2:16" x14ac:dyDescent="0.45">
      <c r="B1389" s="118" t="s">
        <v>215</v>
      </c>
      <c r="C1389" s="118" t="s">
        <v>779</v>
      </c>
      <c r="D1389" s="118" t="s">
        <v>985</v>
      </c>
      <c r="E1389" s="118" t="s">
        <v>986</v>
      </c>
      <c r="F1389" s="118" t="s">
        <v>987</v>
      </c>
      <c r="G1389" s="118" t="s">
        <v>988</v>
      </c>
      <c r="H1389" s="118" t="s">
        <v>989</v>
      </c>
      <c r="I1389" s="118">
        <v>3.9999999105930301E-2</v>
      </c>
      <c r="J1389" s="118">
        <v>3.9999999105930301E-2</v>
      </c>
      <c r="K1389" s="118">
        <v>-2.7799999713897701</v>
      </c>
      <c r="L1389" s="181">
        <f>(K1389+'NPV Calcs'!$D$13)*About!$B$135</f>
        <v>4.7430477629709484</v>
      </c>
      <c r="M1389" s="95" t="str">
        <f>INDEX('IEA Tech to Policy Mapping'!$B$2:$B$13,MATCH($H1389,'IEA Tech to Policy Mapping'!$A$2:$A$13,0))</f>
        <v>ngps - production methane capture</v>
      </c>
      <c r="N1389" s="182">
        <f>(J1389*About!$A$132/1000)*10^12*'EPA to IEA Scaling'!$E$13</f>
        <v>906409197.24536443</v>
      </c>
      <c r="O1389" s="183">
        <f>L1389/About!$B$144</f>
        <v>8.9238407546100191</v>
      </c>
      <c r="P1389" s="174"/>
    </row>
    <row r="1390" spans="2:16" x14ac:dyDescent="0.45">
      <c r="B1390" s="118" t="s">
        <v>215</v>
      </c>
      <c r="C1390" s="118" t="s">
        <v>779</v>
      </c>
      <c r="D1390" s="118" t="s">
        <v>962</v>
      </c>
      <c r="E1390" s="118" t="s">
        <v>991</v>
      </c>
      <c r="F1390" s="118" t="s">
        <v>987</v>
      </c>
      <c r="G1390" s="118" t="s">
        <v>988</v>
      </c>
      <c r="H1390" s="118" t="s">
        <v>992</v>
      </c>
      <c r="I1390" s="118">
        <v>3.0499999523162802</v>
      </c>
      <c r="J1390" s="118">
        <v>3.0499999523162802</v>
      </c>
      <c r="K1390" s="118">
        <v>-2.7300000190734801</v>
      </c>
      <c r="L1390" s="181">
        <f>(K1390+'NPV Calcs'!$D$13)*About!$B$135</f>
        <v>4.7879504609299577</v>
      </c>
      <c r="M1390" s="95" t="str">
        <f>INDEX('IEA Tech to Policy Mapping'!$B$2:$B$13,MATCH($H1390,'IEA Tech to Policy Mapping'!$A$2:$A$13,0))</f>
        <v>ngps - production methane capture</v>
      </c>
      <c r="N1390" s="182">
        <f>(J1390*About!$A$132/1000)*10^12*'EPA to IEA Scaling'!$E$13</f>
        <v>69113701754.246643</v>
      </c>
      <c r="O1390" s="183">
        <f>L1390/About!$B$144</f>
        <v>9.008323253219217</v>
      </c>
      <c r="P1390" s="174"/>
    </row>
    <row r="1391" spans="2:16" x14ac:dyDescent="0.45">
      <c r="B1391" s="118" t="s">
        <v>215</v>
      </c>
      <c r="C1391" s="118" t="s">
        <v>779</v>
      </c>
      <c r="D1391" s="118" t="s">
        <v>962</v>
      </c>
      <c r="E1391" s="118" t="s">
        <v>993</v>
      </c>
      <c r="F1391" s="118" t="s">
        <v>987</v>
      </c>
      <c r="G1391" s="118" t="s">
        <v>988</v>
      </c>
      <c r="H1391" s="118" t="s">
        <v>992</v>
      </c>
      <c r="I1391" s="118">
        <v>0.140000000596046</v>
      </c>
      <c r="J1391" s="118">
        <v>0.140000000596046</v>
      </c>
      <c r="K1391" s="118">
        <v>-2.7300000190734801</v>
      </c>
      <c r="L1391" s="181">
        <f>(K1391+'NPV Calcs'!$D$13)*About!$B$135</f>
        <v>4.7879504609299577</v>
      </c>
      <c r="M1391" s="95" t="str">
        <f>INDEX('IEA Tech to Policy Mapping'!$B$2:$B$13,MATCH($H1391,'IEA Tech to Policy Mapping'!$A$2:$A$13,0))</f>
        <v>ngps - production methane capture</v>
      </c>
      <c r="N1391" s="182">
        <f>(J1391*About!$A$132/1000)*10^12*'EPA to IEA Scaling'!$E$13</f>
        <v>3172432274.7747045</v>
      </c>
      <c r="O1391" s="183">
        <f>L1391/About!$B$144</f>
        <v>9.008323253219217</v>
      </c>
      <c r="P1391" s="174"/>
    </row>
    <row r="1392" spans="2:16" x14ac:dyDescent="0.45">
      <c r="B1392" s="118" t="s">
        <v>74</v>
      </c>
      <c r="C1392" s="118" t="s">
        <v>779</v>
      </c>
      <c r="D1392" s="118" t="s">
        <v>985</v>
      </c>
      <c r="E1392" s="118" t="s">
        <v>990</v>
      </c>
      <c r="F1392" s="118" t="s">
        <v>987</v>
      </c>
      <c r="G1392" s="118" t="s">
        <v>988</v>
      </c>
      <c r="H1392" s="118" t="s">
        <v>992</v>
      </c>
      <c r="I1392" s="118">
        <v>4.92000007629394</v>
      </c>
      <c r="J1392" s="118">
        <v>4.92000007629394</v>
      </c>
      <c r="K1392" s="118">
        <v>-2.5899999141693102</v>
      </c>
      <c r="L1392" s="181">
        <f>(K1392+'NPV Calcs'!$D$13)*About!$B$135</f>
        <v>4.9136782293281165</v>
      </c>
      <c r="M1392" s="95" t="str">
        <f>INDEX('IEA Tech to Policy Mapping'!$B$2:$B$13,MATCH($H1392,'IEA Tech to Policy Mapping'!$A$2:$A$13,0))</f>
        <v>ngps - production methane capture</v>
      </c>
      <c r="N1392" s="182">
        <f>(J1392*About!$A$132/1000)*10^12*'EPA to IEA Scaling'!$E$13</f>
        <v>111488335481.97662</v>
      </c>
      <c r="O1392" s="183">
        <f>L1392/About!$B$144</f>
        <v>9.244874652169262</v>
      </c>
      <c r="P1392" s="174"/>
    </row>
    <row r="1393" spans="2:16" x14ac:dyDescent="0.45">
      <c r="B1393" s="118" t="s">
        <v>74</v>
      </c>
      <c r="C1393" s="118" t="s">
        <v>779</v>
      </c>
      <c r="D1393" s="118" t="s">
        <v>985</v>
      </c>
      <c r="E1393" s="118" t="s">
        <v>986</v>
      </c>
      <c r="F1393" s="118" t="s">
        <v>987</v>
      </c>
      <c r="G1393" s="118" t="s">
        <v>988</v>
      </c>
      <c r="H1393" s="118" t="s">
        <v>992</v>
      </c>
      <c r="I1393" s="118">
        <v>45.090000152587798</v>
      </c>
      <c r="J1393" s="118">
        <v>45.090000152587798</v>
      </c>
      <c r="K1393" s="118">
        <v>-2.5899999141693102</v>
      </c>
      <c r="L1393" s="181">
        <f>(K1393+'NPV Calcs'!$D$13)*About!$B$135</f>
        <v>4.9136782293281165</v>
      </c>
      <c r="M1393" s="95" t="str">
        <f>INDEX('IEA Tech to Policy Mapping'!$B$2:$B$13,MATCH($H1393,'IEA Tech to Policy Mapping'!$A$2:$A$13,0))</f>
        <v>ngps - production methane capture</v>
      </c>
      <c r="N1393" s="182">
        <f>(J1393*About!$A$132/1000)*10^12*'EPA to IEA Scaling'!$E$13</f>
        <v>1021749793890.4001</v>
      </c>
      <c r="O1393" s="183">
        <f>L1393/About!$B$144</f>
        <v>9.244874652169262</v>
      </c>
      <c r="P1393" s="174"/>
    </row>
    <row r="1394" spans="2:16" x14ac:dyDescent="0.45">
      <c r="B1394" s="118" t="s">
        <v>74</v>
      </c>
      <c r="C1394" s="118" t="s">
        <v>779</v>
      </c>
      <c r="D1394" s="118" t="s">
        <v>962</v>
      </c>
      <c r="E1394" s="118" t="s">
        <v>991</v>
      </c>
      <c r="F1394" s="118" t="s">
        <v>987</v>
      </c>
      <c r="G1394" s="118" t="s">
        <v>988</v>
      </c>
      <c r="H1394" s="118" t="s">
        <v>992</v>
      </c>
      <c r="I1394" s="118">
        <v>9.0399999618530202</v>
      </c>
      <c r="J1394" s="118">
        <v>9.0399999618530202</v>
      </c>
      <c r="K1394" s="118">
        <v>-2.4300000667571999</v>
      </c>
      <c r="L1394" s="181">
        <f>(K1394+'NPV Calcs'!$D$13)*About!$B$135</f>
        <v>5.0573668627969273</v>
      </c>
      <c r="M1394" s="95" t="str">
        <f>INDEX('IEA Tech to Policy Mapping'!$B$2:$B$13,MATCH($H1394,'IEA Tech to Policy Mapping'!$A$2:$A$13,0))</f>
        <v>ngps - production methane capture</v>
      </c>
      <c r="N1394" s="182">
        <f>(J1394*About!$A$132/1000)*10^12*'EPA to IEA Scaling'!$E$13</f>
        <v>204848482291.7536</v>
      </c>
      <c r="O1394" s="183">
        <f>L1394/About!$B$144</f>
        <v>9.5152186477186582</v>
      </c>
      <c r="P1394" s="174"/>
    </row>
    <row r="1395" spans="2:16" x14ac:dyDescent="0.45">
      <c r="B1395" s="118" t="s">
        <v>74</v>
      </c>
      <c r="C1395" s="118" t="s">
        <v>779</v>
      </c>
      <c r="D1395" s="118" t="s">
        <v>962</v>
      </c>
      <c r="E1395" s="118" t="s">
        <v>993</v>
      </c>
      <c r="F1395" s="118" t="s">
        <v>987</v>
      </c>
      <c r="G1395" s="118" t="s">
        <v>988</v>
      </c>
      <c r="H1395" s="118" t="s">
        <v>992</v>
      </c>
      <c r="I1395" s="118">
        <v>29.209999084472599</v>
      </c>
      <c r="J1395" s="118">
        <v>29.209999084472599</v>
      </c>
      <c r="K1395" s="118">
        <v>-2.4300000667571999</v>
      </c>
      <c r="L1395" s="181">
        <f>(K1395+'NPV Calcs'!$D$13)*About!$B$135</f>
        <v>5.0573668627969273</v>
      </c>
      <c r="M1395" s="95" t="str">
        <f>INDEX('IEA Tech to Policy Mapping'!$B$2:$B$13,MATCH($H1395,'IEA Tech to Policy Mapping'!$A$2:$A$13,0))</f>
        <v>ngps - production methane capture</v>
      </c>
      <c r="N1395" s="182">
        <f>(J1395*About!$A$132/1000)*10^12*'EPA to IEA Scaling'!$E$13</f>
        <v>661905310337.10315</v>
      </c>
      <c r="O1395" s="183">
        <f>L1395/About!$B$144</f>
        <v>9.5152186477186582</v>
      </c>
      <c r="P1395" s="174"/>
    </row>
    <row r="1396" spans="2:16" x14ac:dyDescent="0.45">
      <c r="B1396" s="118" t="s">
        <v>336</v>
      </c>
      <c r="C1396" s="118" t="s">
        <v>779</v>
      </c>
      <c r="D1396" s="118" t="s">
        <v>985</v>
      </c>
      <c r="E1396" s="118" t="s">
        <v>986</v>
      </c>
      <c r="F1396" s="118" t="s">
        <v>987</v>
      </c>
      <c r="G1396" s="118" t="s">
        <v>988</v>
      </c>
      <c r="H1396" s="118" t="s">
        <v>989</v>
      </c>
      <c r="I1396" s="118">
        <v>0.40999999642372098</v>
      </c>
      <c r="J1396" s="118">
        <v>0.40999999642372098</v>
      </c>
      <c r="K1396" s="118">
        <v>-2.3299999237060498</v>
      </c>
      <c r="L1396" s="181">
        <f>(K1396+'NPV Calcs'!$D$13)*About!$B$135</f>
        <v>5.1471724728278909</v>
      </c>
      <c r="M1396" s="95" t="str">
        <f>INDEX('IEA Tech to Policy Mapping'!$B$2:$B$13,MATCH($H1396,'IEA Tech to Policy Mapping'!$A$2:$A$13,0))</f>
        <v>ngps - production methane capture</v>
      </c>
      <c r="N1396" s="182">
        <f>(J1396*About!$A$132/1000)*10^12*'EPA to IEA Scaling'!$E$13</f>
        <v>9290694398.3888912</v>
      </c>
      <c r="O1396" s="183">
        <f>L1396/About!$B$144</f>
        <v>9.6841840477813683</v>
      </c>
      <c r="P1396" s="172"/>
    </row>
    <row r="1397" spans="2:16" x14ac:dyDescent="0.45">
      <c r="B1397" s="118" t="s">
        <v>74</v>
      </c>
      <c r="C1397" s="118" t="s">
        <v>779</v>
      </c>
      <c r="D1397" s="118" t="s">
        <v>985</v>
      </c>
      <c r="E1397" s="118" t="s">
        <v>990</v>
      </c>
      <c r="F1397" s="118" t="s">
        <v>987</v>
      </c>
      <c r="G1397" s="118" t="s">
        <v>988</v>
      </c>
      <c r="H1397" s="118" t="s">
        <v>989</v>
      </c>
      <c r="I1397" s="118">
        <v>2.9999999329447701E-2</v>
      </c>
      <c r="J1397" s="118">
        <v>2.9999999329447701E-2</v>
      </c>
      <c r="K1397" s="118">
        <v>-2.3299999237060498</v>
      </c>
      <c r="L1397" s="181">
        <f>(K1397+'NPV Calcs'!$D$13)*About!$B$135</f>
        <v>5.1471724728278909</v>
      </c>
      <c r="M1397" s="95" t="str">
        <f>INDEX('IEA Tech to Policy Mapping'!$B$2:$B$13,MATCH($H1397,'IEA Tech to Policy Mapping'!$A$2:$A$13,0))</f>
        <v>ngps - production methane capture</v>
      </c>
      <c r="N1397" s="182">
        <f>(J1397*About!$A$132/1000)*10^12*'EPA to IEA Scaling'!$E$13</f>
        <v>679806897.9340229</v>
      </c>
      <c r="O1397" s="183">
        <f>L1397/About!$B$144</f>
        <v>9.6841840477813683</v>
      </c>
    </row>
    <row r="1398" spans="2:16" x14ac:dyDescent="0.45">
      <c r="B1398" s="118" t="s">
        <v>336</v>
      </c>
      <c r="C1398" s="118" t="s">
        <v>779</v>
      </c>
      <c r="D1398" s="118" t="s">
        <v>985</v>
      </c>
      <c r="E1398" s="118" t="s">
        <v>990</v>
      </c>
      <c r="F1398" s="118" t="s">
        <v>987</v>
      </c>
      <c r="G1398" s="118" t="s">
        <v>988</v>
      </c>
      <c r="H1398" s="118" t="s">
        <v>989</v>
      </c>
      <c r="I1398" s="118">
        <v>0.66000002622604304</v>
      </c>
      <c r="J1398" s="118">
        <v>0.66000002622604304</v>
      </c>
      <c r="K1398" s="118">
        <v>-2.3299999237060498</v>
      </c>
      <c r="L1398" s="181">
        <f>(K1398+'NPV Calcs'!$D$13)*About!$B$135</f>
        <v>5.1471724728278909</v>
      </c>
      <c r="M1398" s="95" t="str">
        <f>INDEX('IEA Tech to Policy Mapping'!$B$2:$B$13,MATCH($H1398,'IEA Tech to Policy Mapping'!$A$2:$A$13,0))</f>
        <v>ngps - production methane capture</v>
      </c>
      <c r="N1398" s="182">
        <f>(J1398*About!$A$132/1000)*10^12*'EPA to IEA Scaling'!$E$13</f>
        <v>14955752683.123814</v>
      </c>
      <c r="O1398" s="183">
        <f>L1398/About!$B$144</f>
        <v>9.6841840477813683</v>
      </c>
    </row>
    <row r="1399" spans="2:16" x14ac:dyDescent="0.45">
      <c r="B1399" s="118" t="s">
        <v>74</v>
      </c>
      <c r="C1399" s="118" t="s">
        <v>779</v>
      </c>
      <c r="D1399" s="118" t="s">
        <v>985</v>
      </c>
      <c r="E1399" s="118" t="s">
        <v>986</v>
      </c>
      <c r="F1399" s="118" t="s">
        <v>987</v>
      </c>
      <c r="G1399" s="118" t="s">
        <v>988</v>
      </c>
      <c r="H1399" s="118" t="s">
        <v>989</v>
      </c>
      <c r="I1399" s="118">
        <v>0.30000001192092801</v>
      </c>
      <c r="J1399" s="118">
        <v>0.30000001192092801</v>
      </c>
      <c r="K1399" s="118">
        <v>-2.3299999237060498</v>
      </c>
      <c r="L1399" s="181">
        <f>(K1399+'NPV Calcs'!$D$13)*About!$B$135</f>
        <v>5.1471724728278909</v>
      </c>
      <c r="M1399" s="95" t="str">
        <f>INDEX('IEA Tech to Policy Mapping'!$B$2:$B$13,MATCH($H1399,'IEA Tech to Policy Mapping'!$A$2:$A$13,0))</f>
        <v>ngps - production methane capture</v>
      </c>
      <c r="N1399" s="182">
        <f>(J1399*About!$A$132/1000)*10^12*'EPA to IEA Scaling'!$E$13</f>
        <v>6798069401.4199009</v>
      </c>
      <c r="O1399" s="183">
        <f>L1399/About!$B$144</f>
        <v>9.6841840477813683</v>
      </c>
    </row>
    <row r="1400" spans="2:16" x14ac:dyDescent="0.45">
      <c r="B1400" s="118" t="s">
        <v>215</v>
      </c>
      <c r="C1400" s="118" t="s">
        <v>779</v>
      </c>
      <c r="D1400" s="118" t="s">
        <v>962</v>
      </c>
      <c r="E1400" s="118" t="s">
        <v>991</v>
      </c>
      <c r="F1400" s="118" t="s">
        <v>987</v>
      </c>
      <c r="G1400" s="118" t="s">
        <v>988</v>
      </c>
      <c r="H1400" s="118" t="s">
        <v>989</v>
      </c>
      <c r="I1400" s="118">
        <v>2.4800000190734801</v>
      </c>
      <c r="J1400" s="118">
        <v>2.4800000190734801</v>
      </c>
      <c r="K1400" s="118">
        <v>-2.17000007629394</v>
      </c>
      <c r="L1400" s="181">
        <f>(K1400+'NPV Calcs'!$D$13)*About!$B$135</f>
        <v>5.2908611062967017</v>
      </c>
      <c r="M1400" s="95" t="str">
        <f>INDEX('IEA Tech to Policy Mapping'!$B$2:$B$13,MATCH($H1400,'IEA Tech to Policy Mapping'!$A$2:$A$13,0))</f>
        <v>ngps - production methane capture</v>
      </c>
      <c r="N1400" s="182">
        <f>(J1400*About!$A$132/1000)*10^12*'EPA to IEA Scaling'!$E$13</f>
        <v>56197371917.531242</v>
      </c>
      <c r="O1400" s="183">
        <f>L1400/About!$B$144</f>
        <v>9.9545280433307646</v>
      </c>
    </row>
    <row r="1401" spans="2:16" x14ac:dyDescent="0.45">
      <c r="B1401" s="118" t="s">
        <v>215</v>
      </c>
      <c r="C1401" s="118" t="s">
        <v>779</v>
      </c>
      <c r="D1401" s="118" t="s">
        <v>962</v>
      </c>
      <c r="E1401" s="118" t="s">
        <v>993</v>
      </c>
      <c r="F1401" s="118" t="s">
        <v>987</v>
      </c>
      <c r="G1401" s="118" t="s">
        <v>988</v>
      </c>
      <c r="H1401" s="118" t="s">
        <v>989</v>
      </c>
      <c r="I1401" s="118">
        <v>0.11999999731779</v>
      </c>
      <c r="J1401" s="118">
        <v>0.11999999731779</v>
      </c>
      <c r="K1401" s="118">
        <v>-2.17000007629394</v>
      </c>
      <c r="L1401" s="181">
        <f>(K1401+'NPV Calcs'!$D$13)*About!$B$135</f>
        <v>5.2908611062967017</v>
      </c>
      <c r="M1401" s="95" t="str">
        <f>INDEX('IEA Tech to Policy Mapping'!$B$2:$B$13,MATCH($H1401,'IEA Tech to Policy Mapping'!$A$2:$A$13,0))</f>
        <v>ngps - production methane capture</v>
      </c>
      <c r="N1401" s="182">
        <f>(J1401*About!$A$132/1000)*10^12*'EPA to IEA Scaling'!$E$13</f>
        <v>2719227591.736073</v>
      </c>
      <c r="O1401" s="183">
        <f>L1401/About!$B$144</f>
        <v>9.9545280433307646</v>
      </c>
    </row>
    <row r="1402" spans="2:16" x14ac:dyDescent="0.45">
      <c r="B1402" s="118" t="s">
        <v>336</v>
      </c>
      <c r="C1402" s="118" t="s">
        <v>779</v>
      </c>
      <c r="D1402" s="118" t="s">
        <v>962</v>
      </c>
      <c r="E1402" s="118" t="s">
        <v>993</v>
      </c>
      <c r="F1402" s="118" t="s">
        <v>987</v>
      </c>
      <c r="G1402" s="118" t="s">
        <v>988</v>
      </c>
      <c r="H1402" s="118" t="s">
        <v>992</v>
      </c>
      <c r="I1402" s="118">
        <v>196.600006103515</v>
      </c>
      <c r="J1402" s="118">
        <v>196.600006103515</v>
      </c>
      <c r="K1402" s="118">
        <v>-2.17000007629394</v>
      </c>
      <c r="L1402" s="181">
        <f>(K1402+'NPV Calcs'!$D$13)*About!$B$135</f>
        <v>5.2908611062967017</v>
      </c>
      <c r="M1402" s="95" t="str">
        <f>INDEX('IEA Tech to Policy Mapping'!$B$2:$B$13,MATCH($H1402,'IEA Tech to Policy Mapping'!$A$2:$A$13,0))</f>
        <v>ngps - production methane capture</v>
      </c>
      <c r="N1402" s="182">
        <f>(J1402*About!$A$132/1000)*10^12*'EPA to IEA Scaling'!$E$13</f>
        <v>4455001442345.0654</v>
      </c>
      <c r="O1402" s="183">
        <f>L1402/About!$B$144</f>
        <v>9.9545280433307646</v>
      </c>
    </row>
    <row r="1403" spans="2:16" x14ac:dyDescent="0.45">
      <c r="B1403" s="118" t="s">
        <v>336</v>
      </c>
      <c r="C1403" s="118" t="s">
        <v>779</v>
      </c>
      <c r="D1403" s="118" t="s">
        <v>962</v>
      </c>
      <c r="E1403" s="118" t="s">
        <v>991</v>
      </c>
      <c r="F1403" s="118" t="s">
        <v>987</v>
      </c>
      <c r="G1403" s="118" t="s">
        <v>988</v>
      </c>
      <c r="H1403" s="118" t="s">
        <v>992</v>
      </c>
      <c r="I1403" s="118">
        <v>13.060000419616699</v>
      </c>
      <c r="J1403" s="118">
        <v>13.060000419616699</v>
      </c>
      <c r="K1403" s="118">
        <v>-2.17000007629394</v>
      </c>
      <c r="L1403" s="181">
        <f>(K1403+'NPV Calcs'!$D$13)*About!$B$135</f>
        <v>5.2908611062967017</v>
      </c>
      <c r="M1403" s="95" t="str">
        <f>INDEX('IEA Tech to Policy Mapping'!$B$2:$B$13,MATCH($H1403,'IEA Tech to Policy Mapping'!$A$2:$A$13,0))</f>
        <v>ngps - production methane capture</v>
      </c>
      <c r="N1403" s="182">
        <f>(J1403*About!$A$132/1000)*10^12*'EPA to IEA Scaling'!$E$13</f>
        <v>295942619024.0556</v>
      </c>
      <c r="O1403" s="183">
        <f>L1403/About!$B$144</f>
        <v>9.9545280433307646</v>
      </c>
    </row>
    <row r="1404" spans="2:16" x14ac:dyDescent="0.45">
      <c r="B1404" s="118" t="s">
        <v>215</v>
      </c>
      <c r="C1404" s="118" t="s">
        <v>779</v>
      </c>
      <c r="D1404" s="118" t="s">
        <v>985</v>
      </c>
      <c r="E1404" s="118" t="s">
        <v>994</v>
      </c>
      <c r="F1404" s="118" t="s">
        <v>987</v>
      </c>
      <c r="G1404" s="118" t="s">
        <v>1000</v>
      </c>
      <c r="H1404" s="118" t="s">
        <v>1001</v>
      </c>
      <c r="I1404" s="118">
        <v>6.7600002288818297</v>
      </c>
      <c r="J1404" s="118">
        <v>5.7399997711181596</v>
      </c>
      <c r="K1404" s="118">
        <v>-2.0499999523162802</v>
      </c>
      <c r="L1404" s="181">
        <f>(K1404+'NPV Calcs'!$D$13)*About!$B$135</f>
        <v>5.3986277955112616</v>
      </c>
      <c r="M1404" s="95" t="str">
        <f>INDEX('IEA Tech to Policy Mapping'!$B$2:$B$13,MATCH($H1404,'IEA Tech to Policy Mapping'!$A$2:$A$13,0))</f>
        <v>ngps - T&amp;D methane capture</v>
      </c>
      <c r="N1404" s="182">
        <f>(J1404*About!$A$132/1000)*10^12*'EPA to IEA Scaling'!$E$13</f>
        <v>130069717525.47952</v>
      </c>
      <c r="O1404" s="183">
        <f>L1404/About!$B$144</f>
        <v>10.15728644283714</v>
      </c>
    </row>
    <row r="1405" spans="2:16" x14ac:dyDescent="0.45">
      <c r="B1405" s="118" t="s">
        <v>215</v>
      </c>
      <c r="C1405" s="118" t="s">
        <v>779</v>
      </c>
      <c r="D1405" s="118" t="s">
        <v>962</v>
      </c>
      <c r="E1405" s="118" t="s">
        <v>999</v>
      </c>
      <c r="F1405" s="118" t="s">
        <v>987</v>
      </c>
      <c r="G1405" s="118" t="s">
        <v>1000</v>
      </c>
      <c r="H1405" s="118" t="s">
        <v>1001</v>
      </c>
      <c r="I1405" s="118">
        <v>5.7899999618530202</v>
      </c>
      <c r="J1405" s="118">
        <v>4.92000007629394</v>
      </c>
      <c r="K1405" s="118">
        <v>-2.0499999523162802</v>
      </c>
      <c r="L1405" s="181">
        <f>(K1405+'NPV Calcs'!$D$13)*About!$B$135</f>
        <v>5.3986277955112616</v>
      </c>
      <c r="M1405" s="95" t="str">
        <f>INDEX('IEA Tech to Policy Mapping'!$B$2:$B$13,MATCH($H1405,'IEA Tech to Policy Mapping'!$A$2:$A$13,0))</f>
        <v>ngps - T&amp;D methane capture</v>
      </c>
      <c r="N1405" s="182">
        <f>(J1405*About!$A$132/1000)*10^12*'EPA to IEA Scaling'!$E$13</f>
        <v>111488335481.97662</v>
      </c>
      <c r="O1405" s="183">
        <f>L1405/About!$B$144</f>
        <v>10.15728644283714</v>
      </c>
    </row>
    <row r="1406" spans="2:16" x14ac:dyDescent="0.45">
      <c r="B1406" s="118" t="s">
        <v>74</v>
      </c>
      <c r="C1406" s="118" t="s">
        <v>779</v>
      </c>
      <c r="D1406" s="118" t="s">
        <v>962</v>
      </c>
      <c r="E1406" s="118" t="s">
        <v>996</v>
      </c>
      <c r="F1406" s="118" t="s">
        <v>997</v>
      </c>
      <c r="G1406" s="118" t="s">
        <v>988</v>
      </c>
      <c r="H1406" s="118" t="s">
        <v>998</v>
      </c>
      <c r="I1406" s="118">
        <v>0.99000000953674305</v>
      </c>
      <c r="J1406" s="118">
        <v>0.99000000953674305</v>
      </c>
      <c r="K1406" s="118">
        <v>-1.7799999713897701</v>
      </c>
      <c r="L1406" s="181">
        <f>(K1406+'NPV Calcs'!$D$13)*About!$B$135</f>
        <v>5.6411025786028297</v>
      </c>
      <c r="M1406" s="95" t="str">
        <f>INDEX('IEA Tech to Policy Mapping'!$B$2:$B$13,MATCH($H1406,'IEA Tech to Policy Mapping'!$A$2:$A$13,0))</f>
        <v>ngps - production methane capture</v>
      </c>
      <c r="N1406" s="182">
        <f>(J1406*About!$A$132/1000)*10^12*'EPA to IEA Scaling'!$E$13</f>
        <v>22433628349.358246</v>
      </c>
      <c r="O1406" s="183">
        <f>L1406/About!$B$144</f>
        <v>10.613492338171071</v>
      </c>
    </row>
    <row r="1407" spans="2:16" x14ac:dyDescent="0.45">
      <c r="B1407" s="118" t="s">
        <v>74</v>
      </c>
      <c r="C1407" s="118" t="s">
        <v>779</v>
      </c>
      <c r="D1407" s="118" t="s">
        <v>962</v>
      </c>
      <c r="E1407" s="118" t="s">
        <v>999</v>
      </c>
      <c r="F1407" s="118" t="s">
        <v>987</v>
      </c>
      <c r="G1407" s="118" t="s">
        <v>988</v>
      </c>
      <c r="H1407" s="118" t="s">
        <v>998</v>
      </c>
      <c r="I1407" s="118">
        <v>2.9999999329447701E-2</v>
      </c>
      <c r="J1407" s="118">
        <v>2.9999999329447701E-2</v>
      </c>
      <c r="K1407" s="118">
        <v>-1.7799999713897701</v>
      </c>
      <c r="L1407" s="181">
        <f>(K1407+'NPV Calcs'!$D$13)*About!$B$135</f>
        <v>5.6411025786028297</v>
      </c>
      <c r="M1407" s="95" t="str">
        <f>INDEX('IEA Tech to Policy Mapping'!$B$2:$B$13,MATCH($H1407,'IEA Tech to Policy Mapping'!$A$2:$A$13,0))</f>
        <v>ngps - production methane capture</v>
      </c>
      <c r="N1407" s="182">
        <f>(J1407*About!$A$132/1000)*10^12*'EPA to IEA Scaling'!$E$13</f>
        <v>679806897.9340229</v>
      </c>
      <c r="O1407" s="183">
        <f>L1407/About!$B$144</f>
        <v>10.613492338171071</v>
      </c>
    </row>
    <row r="1408" spans="2:16" x14ac:dyDescent="0.45">
      <c r="B1408" s="118" t="s">
        <v>74</v>
      </c>
      <c r="C1408" s="118" t="s">
        <v>779</v>
      </c>
      <c r="D1408" s="118" t="s">
        <v>962</v>
      </c>
      <c r="E1408" s="118" t="s">
        <v>993</v>
      </c>
      <c r="F1408" s="118" t="s">
        <v>987</v>
      </c>
      <c r="G1408" s="118" t="s">
        <v>988</v>
      </c>
      <c r="H1408" s="118" t="s">
        <v>989</v>
      </c>
      <c r="I1408" s="118">
        <v>25.5100002288818</v>
      </c>
      <c r="J1408" s="118">
        <v>25.5100002288818</v>
      </c>
      <c r="K1408" s="118">
        <v>-1.7400000095367401</v>
      </c>
      <c r="L1408" s="181">
        <f>(K1408+'NPV Calcs'!$D$13)*About!$B$135</f>
        <v>5.6770247369700364</v>
      </c>
      <c r="M1408" s="95" t="str">
        <f>INDEX('IEA Tech to Policy Mapping'!$B$2:$B$13,MATCH($H1408,'IEA Tech to Policy Mapping'!$A$2:$A$13,0))</f>
        <v>ngps - production methane capture</v>
      </c>
      <c r="N1408" s="182">
        <f>(J1408*About!$A$132/1000)*10^12*'EPA to IEA Scaling'!$E$13</f>
        <v>578062483650.44922</v>
      </c>
      <c r="O1408" s="183">
        <f>L1408/About!$B$144</f>
        <v>10.681078337058429</v>
      </c>
    </row>
    <row r="1409" spans="2:15" x14ac:dyDescent="0.45">
      <c r="B1409" s="118" t="s">
        <v>74</v>
      </c>
      <c r="C1409" s="118" t="s">
        <v>779</v>
      </c>
      <c r="D1409" s="118" t="s">
        <v>962</v>
      </c>
      <c r="E1409" s="118" t="s">
        <v>991</v>
      </c>
      <c r="F1409" s="118" t="s">
        <v>987</v>
      </c>
      <c r="G1409" s="118" t="s">
        <v>988</v>
      </c>
      <c r="H1409" s="118" t="s">
        <v>989</v>
      </c>
      <c r="I1409" s="118">
        <v>7.8899998664855904</v>
      </c>
      <c r="J1409" s="118">
        <v>7.8899998664855904</v>
      </c>
      <c r="K1409" s="118">
        <v>-1.7400000095367401</v>
      </c>
      <c r="L1409" s="181">
        <f>(K1409+'NPV Calcs'!$D$13)*About!$B$135</f>
        <v>5.6770247369700364</v>
      </c>
      <c r="M1409" s="95" t="str">
        <f>INDEX('IEA Tech to Policy Mapping'!$B$2:$B$13,MATCH($H1409,'IEA Tech to Policy Mapping'!$A$2:$A$13,0))</f>
        <v>ngps - production methane capture</v>
      </c>
      <c r="N1409" s="182">
        <f>(J1409*About!$A$132/1000)*10^12*'EPA to IEA Scaling'!$E$13</f>
        <v>178789215127.43143</v>
      </c>
      <c r="O1409" s="183">
        <f>L1409/About!$B$144</f>
        <v>10.681078337058429</v>
      </c>
    </row>
    <row r="1410" spans="2:15" x14ac:dyDescent="0.45">
      <c r="B1410" s="118" t="s">
        <v>336</v>
      </c>
      <c r="C1410" s="118" t="s">
        <v>779</v>
      </c>
      <c r="D1410" s="118" t="s">
        <v>962</v>
      </c>
      <c r="E1410" s="118" t="s">
        <v>991</v>
      </c>
      <c r="F1410" s="118" t="s">
        <v>987</v>
      </c>
      <c r="G1410" s="118" t="s">
        <v>988</v>
      </c>
      <c r="H1410" s="118" t="s">
        <v>989</v>
      </c>
      <c r="I1410" s="118">
        <v>10.8400001525878</v>
      </c>
      <c r="J1410" s="118">
        <v>10.8400001525878</v>
      </c>
      <c r="K1410" s="118">
        <v>-1.7300000190734801</v>
      </c>
      <c r="L1410" s="181">
        <f>(K1410+'NPV Calcs'!$D$13)*About!$B$135</f>
        <v>5.686005276561839</v>
      </c>
      <c r="M1410" s="95" t="str">
        <f>INDEX('IEA Tech to Policy Mapping'!$B$2:$B$13,MATCH($H1410,'IEA Tech to Policy Mapping'!$A$2:$A$13,0))</f>
        <v>ngps - production methane capture</v>
      </c>
      <c r="N1410" s="182">
        <f>(J1410*About!$A$132/1000)*10^12*'EPA to IEA Scaling'!$E$13</f>
        <v>245636901401.58118</v>
      </c>
      <c r="O1410" s="183">
        <f>L1410/About!$B$144</f>
        <v>10.697974836780269</v>
      </c>
    </row>
    <row r="1411" spans="2:15" x14ac:dyDescent="0.45">
      <c r="B1411" s="118" t="s">
        <v>336</v>
      </c>
      <c r="C1411" s="118" t="s">
        <v>779</v>
      </c>
      <c r="D1411" s="118" t="s">
        <v>962</v>
      </c>
      <c r="E1411" s="118" t="s">
        <v>993</v>
      </c>
      <c r="F1411" s="118" t="s">
        <v>987</v>
      </c>
      <c r="G1411" s="118" t="s">
        <v>988</v>
      </c>
      <c r="H1411" s="118" t="s">
        <v>989</v>
      </c>
      <c r="I1411" s="118">
        <v>163.21000671386699</v>
      </c>
      <c r="J1411" s="118">
        <v>163.21000671386699</v>
      </c>
      <c r="K1411" s="118">
        <v>-1.7300000190734801</v>
      </c>
      <c r="L1411" s="181">
        <f>(K1411+'NPV Calcs'!$D$13)*About!$B$135</f>
        <v>5.686005276561839</v>
      </c>
      <c r="M1411" s="95" t="str">
        <f>INDEX('IEA Tech to Policy Mapping'!$B$2:$B$13,MATCH($H1411,'IEA Tech to Policy Mapping'!$A$2:$A$13,0))</f>
        <v>ngps - production methane capture</v>
      </c>
      <c r="N1411" s="182">
        <f>(J1411*About!$A$132/1000)*10^12*'EPA to IEA Scaling'!$E$13</f>
        <v>3698376361863.3252</v>
      </c>
      <c r="O1411" s="183">
        <f>L1411/About!$B$144</f>
        <v>10.697974836780269</v>
      </c>
    </row>
    <row r="1412" spans="2:15" x14ac:dyDescent="0.45">
      <c r="B1412" s="118" t="s">
        <v>215</v>
      </c>
      <c r="C1412" s="118" t="s">
        <v>779</v>
      </c>
      <c r="D1412" s="118" t="s">
        <v>985</v>
      </c>
      <c r="E1412" s="118" t="s">
        <v>994</v>
      </c>
      <c r="F1412" s="118" t="s">
        <v>987</v>
      </c>
      <c r="G1412" s="118" t="s">
        <v>988</v>
      </c>
      <c r="H1412" s="118" t="s">
        <v>995</v>
      </c>
      <c r="I1412" s="118">
        <v>1.9999999552965102E-2</v>
      </c>
      <c r="J1412" s="118">
        <v>1.9999999552965102E-2</v>
      </c>
      <c r="K1412" s="118">
        <v>-1.7200000286102199</v>
      </c>
      <c r="L1412" s="181">
        <f>(K1412+'NPV Calcs'!$D$13)*About!$B$135</f>
        <v>5.6949858161536433</v>
      </c>
      <c r="M1412" s="95" t="str">
        <f>INDEX('IEA Tech to Policy Mapping'!$B$2:$B$13,MATCH($H1412,'IEA Tech to Policy Mapping'!$A$2:$A$13,0))</f>
        <v>ngps - T&amp;D methane capture</v>
      </c>
      <c r="N1412" s="182">
        <f>(J1412*About!$A$132/1000)*10^12*'EPA to IEA Scaling'!$E$13</f>
        <v>453204598.62268114</v>
      </c>
      <c r="O1412" s="183">
        <f>L1412/About!$B$144</f>
        <v>10.714871336502114</v>
      </c>
    </row>
    <row r="1413" spans="2:15" x14ac:dyDescent="0.45">
      <c r="B1413" s="118" t="s">
        <v>215</v>
      </c>
      <c r="C1413" s="118" t="s">
        <v>779</v>
      </c>
      <c r="D1413" s="118" t="s">
        <v>962</v>
      </c>
      <c r="E1413" s="118" t="s">
        <v>999</v>
      </c>
      <c r="F1413" s="118" t="s">
        <v>987</v>
      </c>
      <c r="G1413" s="118" t="s">
        <v>988</v>
      </c>
      <c r="H1413" s="118" t="s">
        <v>995</v>
      </c>
      <c r="I1413" s="118">
        <v>9.9999997764825804E-3</v>
      </c>
      <c r="J1413" s="118">
        <v>9.9999997764825804E-3</v>
      </c>
      <c r="K1413" s="118">
        <v>-1.7200000286102199</v>
      </c>
      <c r="L1413" s="181">
        <f>(K1413+'NPV Calcs'!$D$13)*About!$B$135</f>
        <v>5.6949858161536433</v>
      </c>
      <c r="M1413" s="95" t="str">
        <f>INDEX('IEA Tech to Policy Mapping'!$B$2:$B$13,MATCH($H1413,'IEA Tech to Policy Mapping'!$A$2:$A$13,0))</f>
        <v>ngps - T&amp;D methane capture</v>
      </c>
      <c r="N1413" s="182">
        <f>(J1413*About!$A$132/1000)*10^12*'EPA to IEA Scaling'!$E$13</f>
        <v>226602299.31134129</v>
      </c>
      <c r="O1413" s="183">
        <f>L1413/About!$B$144</f>
        <v>10.714871336502114</v>
      </c>
    </row>
    <row r="1414" spans="2:15" x14ac:dyDescent="0.45">
      <c r="B1414" s="118" t="s">
        <v>336</v>
      </c>
      <c r="C1414" s="118" t="s">
        <v>779</v>
      </c>
      <c r="D1414" s="118" t="s">
        <v>985</v>
      </c>
      <c r="E1414" s="118" t="s">
        <v>994</v>
      </c>
      <c r="F1414" s="118" t="s">
        <v>987</v>
      </c>
      <c r="G1414" s="118" t="s">
        <v>988</v>
      </c>
      <c r="H1414" s="118" t="s">
        <v>995</v>
      </c>
      <c r="I1414" s="118">
        <v>9.9999997764825804E-3</v>
      </c>
      <c r="J1414" s="118">
        <v>9.9999997764825804E-3</v>
      </c>
      <c r="K1414" s="118">
        <v>-1.6499999761581401</v>
      </c>
      <c r="L1414" s="181">
        <f>(K1414+'NPV Calcs'!$D$13)*About!$B$135</f>
        <v>5.7578497003527174</v>
      </c>
      <c r="M1414" s="95" t="str">
        <f>INDEX('IEA Tech to Policy Mapping'!$B$2:$B$13,MATCH($H1414,'IEA Tech to Policy Mapping'!$A$2:$A$13,0))</f>
        <v>ngps - T&amp;D methane capture</v>
      </c>
      <c r="N1414" s="182">
        <f>(J1414*About!$A$132/1000)*10^12*'EPA to IEA Scaling'!$E$13</f>
        <v>226602299.31134129</v>
      </c>
      <c r="O1414" s="183">
        <f>L1414/About!$B$144</f>
        <v>10.833147035977126</v>
      </c>
    </row>
    <row r="1415" spans="2:15" x14ac:dyDescent="0.45">
      <c r="B1415" s="118" t="s">
        <v>215</v>
      </c>
      <c r="C1415" s="118" t="s">
        <v>779</v>
      </c>
      <c r="D1415" s="118" t="s">
        <v>985</v>
      </c>
      <c r="E1415" s="118" t="s">
        <v>986</v>
      </c>
      <c r="F1415" s="118" t="s">
        <v>987</v>
      </c>
      <c r="G1415" s="118" t="s">
        <v>1002</v>
      </c>
      <c r="H1415" s="118" t="s">
        <v>1003</v>
      </c>
      <c r="I1415" s="118">
        <v>16.770000457763601</v>
      </c>
      <c r="J1415" s="118">
        <v>15.9300003051757</v>
      </c>
      <c r="K1415" s="118">
        <v>-1.6399999856948799</v>
      </c>
      <c r="L1415" s="181">
        <f>(K1415+'NPV Calcs'!$D$13)*About!$B$135</f>
        <v>5.7668302399445208</v>
      </c>
      <c r="M1415" s="95" t="str">
        <f>INDEX('IEA Tech to Policy Mapping'!$B$2:$B$13,MATCH($H1415,'IEA Tech to Policy Mapping'!$A$2:$A$13,0))</f>
        <v>ngps - T&amp;D methane capture</v>
      </c>
      <c r="N1415" s="182">
        <f>(J1415*About!$A$132/1000)*10^12*'EPA to IEA Scaling'!$E$13</f>
        <v>360977477786.79364</v>
      </c>
      <c r="O1415" s="183">
        <f>L1415/About!$B$144</f>
        <v>10.850043535698967</v>
      </c>
    </row>
    <row r="1416" spans="2:15" x14ac:dyDescent="0.45">
      <c r="B1416" s="118" t="s">
        <v>215</v>
      </c>
      <c r="C1416" s="118" t="s">
        <v>779</v>
      </c>
      <c r="D1416" s="118" t="s">
        <v>985</v>
      </c>
      <c r="E1416" s="118" t="s">
        <v>994</v>
      </c>
      <c r="F1416" s="118" t="s">
        <v>987</v>
      </c>
      <c r="G1416" s="118" t="s">
        <v>1002</v>
      </c>
      <c r="H1416" s="118" t="s">
        <v>1003</v>
      </c>
      <c r="I1416" s="118">
        <v>58.130001068115199</v>
      </c>
      <c r="J1416" s="118">
        <v>55.2299995422363</v>
      </c>
      <c r="K1416" s="118">
        <v>-1.6399999856948799</v>
      </c>
      <c r="L1416" s="181">
        <f>(K1416+'NPV Calcs'!$D$13)*About!$B$135</f>
        <v>5.7668302399445208</v>
      </c>
      <c r="M1416" s="95" t="str">
        <f>INDEX('IEA Tech to Policy Mapping'!$B$2:$B$13,MATCH($H1416,'IEA Tech to Policy Mapping'!$A$2:$A$13,0))</f>
        <v>ngps - T&amp;D methane capture</v>
      </c>
      <c r="N1416" s="182">
        <f>(J1416*About!$A$132/1000)*10^12*'EPA to IEA Scaling'!$E$13</f>
        <v>1251524516697.26</v>
      </c>
      <c r="O1416" s="183">
        <f>L1416/About!$B$144</f>
        <v>10.850043535698967</v>
      </c>
    </row>
    <row r="1417" spans="2:15" x14ac:dyDescent="0.45">
      <c r="B1417" s="118" t="s">
        <v>336</v>
      </c>
      <c r="C1417" s="118" t="s">
        <v>779</v>
      </c>
      <c r="D1417" s="118" t="s">
        <v>962</v>
      </c>
      <c r="E1417" s="118" t="s">
        <v>996</v>
      </c>
      <c r="F1417" s="118" t="s">
        <v>997</v>
      </c>
      <c r="G1417" s="118" t="s">
        <v>988</v>
      </c>
      <c r="H1417" s="118" t="s">
        <v>998</v>
      </c>
      <c r="I1417" s="118">
        <v>9.75</v>
      </c>
      <c r="J1417" s="118">
        <v>9.75</v>
      </c>
      <c r="K1417" s="118">
        <v>-1.62000000476837</v>
      </c>
      <c r="L1417" s="181">
        <f>(K1417+'NPV Calcs'!$D$13)*About!$B$135</f>
        <v>5.7847913191281197</v>
      </c>
      <c r="M1417" s="95" t="str">
        <f>INDEX('IEA Tech to Policy Mapping'!$B$2:$B$13,MATCH($H1417,'IEA Tech to Policy Mapping'!$A$2:$A$13,0))</f>
        <v>ngps - production methane capture</v>
      </c>
      <c r="N1417" s="182">
        <f>(J1417*About!$A$132/1000)*10^12*'EPA to IEA Scaling'!$E$13</f>
        <v>220937246766.89008</v>
      </c>
      <c r="O1417" s="183">
        <f>L1417/About!$B$144</f>
        <v>10.883836535142638</v>
      </c>
    </row>
    <row r="1418" spans="2:15" x14ac:dyDescent="0.45">
      <c r="B1418" s="118" t="s">
        <v>336</v>
      </c>
      <c r="C1418" s="118" t="s">
        <v>779</v>
      </c>
      <c r="D1418" s="118" t="s">
        <v>962</v>
      </c>
      <c r="E1418" s="118" t="s">
        <v>999</v>
      </c>
      <c r="F1418" s="118" t="s">
        <v>987</v>
      </c>
      <c r="G1418" s="118" t="s">
        <v>988</v>
      </c>
      <c r="H1418" s="118" t="s">
        <v>998</v>
      </c>
      <c r="I1418" s="118">
        <v>0.75</v>
      </c>
      <c r="J1418" s="118">
        <v>0.75</v>
      </c>
      <c r="K1418" s="118">
        <v>-1.62000000476837</v>
      </c>
      <c r="L1418" s="181">
        <f>(K1418+'NPV Calcs'!$D$13)*About!$B$135</f>
        <v>5.7847913191281197</v>
      </c>
      <c r="M1418" s="95" t="str">
        <f>INDEX('IEA Tech to Policy Mapping'!$B$2:$B$13,MATCH($H1418,'IEA Tech to Policy Mapping'!$A$2:$A$13,0))</f>
        <v>ngps - production methane capture</v>
      </c>
      <c r="N1418" s="182">
        <f>(J1418*About!$A$132/1000)*10^12*'EPA to IEA Scaling'!$E$13</f>
        <v>16995172828.222313</v>
      </c>
      <c r="O1418" s="183">
        <f>L1418/About!$B$144</f>
        <v>10.883836535142638</v>
      </c>
    </row>
    <row r="1419" spans="2:15" x14ac:dyDescent="0.45">
      <c r="B1419" s="118" t="s">
        <v>336</v>
      </c>
      <c r="C1419" s="118" t="s">
        <v>779</v>
      </c>
      <c r="D1419" s="118" t="s">
        <v>985</v>
      </c>
      <c r="E1419" s="118" t="s">
        <v>994</v>
      </c>
      <c r="F1419" s="118" t="s">
        <v>987</v>
      </c>
      <c r="G1419" s="118" t="s">
        <v>988</v>
      </c>
      <c r="H1419" s="118" t="s">
        <v>998</v>
      </c>
      <c r="I1419" s="118">
        <v>5.7699999809265101</v>
      </c>
      <c r="J1419" s="118">
        <v>5.7699999809265101</v>
      </c>
      <c r="K1419" s="118">
        <v>-1.62000000476837</v>
      </c>
      <c r="L1419" s="181">
        <f>(K1419+'NPV Calcs'!$D$13)*About!$B$135</f>
        <v>5.7847913191281197</v>
      </c>
      <c r="M1419" s="95" t="str">
        <f>INDEX('IEA Tech to Policy Mapping'!$B$2:$B$13,MATCH($H1419,'IEA Tech to Policy Mapping'!$A$2:$A$13,0))</f>
        <v>ngps - production methane capture</v>
      </c>
      <c r="N1419" s="182">
        <f>(J1419*About!$A$132/1000)*10^12*'EPA to IEA Scaling'!$E$13</f>
        <v>130749529192.91396</v>
      </c>
      <c r="O1419" s="183">
        <f>L1419/About!$B$144</f>
        <v>10.883836535142638</v>
      </c>
    </row>
    <row r="1420" spans="2:15" x14ac:dyDescent="0.45">
      <c r="B1420" s="118" t="s">
        <v>74</v>
      </c>
      <c r="C1420" s="118" t="s">
        <v>779</v>
      </c>
      <c r="D1420" s="118" t="s">
        <v>985</v>
      </c>
      <c r="E1420" s="118" t="s">
        <v>986</v>
      </c>
      <c r="F1420" s="118" t="s">
        <v>987</v>
      </c>
      <c r="G1420" s="118" t="s">
        <v>1000</v>
      </c>
      <c r="H1420" s="118" t="s">
        <v>1001</v>
      </c>
      <c r="I1420" s="118">
        <v>29.590000152587798</v>
      </c>
      <c r="J1420" s="118">
        <v>25.149999618530199</v>
      </c>
      <c r="K1420" s="118">
        <v>-1.5900000333786</v>
      </c>
      <c r="L1420" s="181">
        <f>(K1420+'NPV Calcs'!$D$13)*About!$B$135</f>
        <v>5.8117329379035203</v>
      </c>
      <c r="M1420" s="95" t="str">
        <f>INDEX('IEA Tech to Policy Mapping'!$B$2:$B$13,MATCH($H1420,'IEA Tech to Policy Mapping'!$A$2:$A$13,0))</f>
        <v>ngps - T&amp;D methane capture</v>
      </c>
      <c r="N1420" s="182">
        <f>(J1420*About!$A$132/1000)*10^12*'EPA to IEA Scaling'!$E$13</f>
        <v>569904786862.1947</v>
      </c>
      <c r="O1420" s="183">
        <f>L1420/About!$B$144</f>
        <v>10.934526034308147</v>
      </c>
    </row>
    <row r="1421" spans="2:15" x14ac:dyDescent="0.45">
      <c r="B1421" s="118" t="s">
        <v>74</v>
      </c>
      <c r="C1421" s="118" t="s">
        <v>779</v>
      </c>
      <c r="D1421" s="118" t="s">
        <v>962</v>
      </c>
      <c r="E1421" s="118" t="s">
        <v>991</v>
      </c>
      <c r="F1421" s="118" t="s">
        <v>987</v>
      </c>
      <c r="G1421" s="118" t="s">
        <v>1000</v>
      </c>
      <c r="H1421" s="118" t="s">
        <v>1001</v>
      </c>
      <c r="I1421" s="118">
        <v>44.119998931884702</v>
      </c>
      <c r="J1421" s="118">
        <v>37.5</v>
      </c>
      <c r="K1421" s="118">
        <v>-1.5900000333786</v>
      </c>
      <c r="L1421" s="181">
        <f>(K1421+'NPV Calcs'!$D$13)*About!$B$135</f>
        <v>5.8117329379035203</v>
      </c>
      <c r="M1421" s="95" t="str">
        <f>INDEX('IEA Tech to Policy Mapping'!$B$2:$B$13,MATCH($H1421,'IEA Tech to Policy Mapping'!$A$2:$A$13,0))</f>
        <v>ngps - T&amp;D methane capture</v>
      </c>
      <c r="N1421" s="182">
        <f>(J1421*About!$A$132/1000)*10^12*'EPA to IEA Scaling'!$E$13</f>
        <v>849758641411.1156</v>
      </c>
      <c r="O1421" s="183">
        <f>L1421/About!$B$144</f>
        <v>10.934526034308147</v>
      </c>
    </row>
    <row r="1422" spans="2:15" x14ac:dyDescent="0.45">
      <c r="B1422" s="118" t="s">
        <v>74</v>
      </c>
      <c r="C1422" s="118" t="s">
        <v>779</v>
      </c>
      <c r="D1422" s="118" t="s">
        <v>985</v>
      </c>
      <c r="E1422" s="118" t="s">
        <v>990</v>
      </c>
      <c r="F1422" s="118" t="s">
        <v>987</v>
      </c>
      <c r="G1422" s="118" t="s">
        <v>1000</v>
      </c>
      <c r="H1422" s="118" t="s">
        <v>1001</v>
      </c>
      <c r="I1422" s="118">
        <v>3.4800000190734801</v>
      </c>
      <c r="J1422" s="118">
        <v>2.95000004768371</v>
      </c>
      <c r="K1422" s="118">
        <v>-1.5900000333786</v>
      </c>
      <c r="L1422" s="181">
        <f>(K1422+'NPV Calcs'!$D$13)*About!$B$135</f>
        <v>5.8117329379035203</v>
      </c>
      <c r="M1422" s="95" t="str">
        <f>INDEX('IEA Tech to Policy Mapping'!$B$2:$B$13,MATCH($H1422,'IEA Tech to Policy Mapping'!$A$2:$A$13,0))</f>
        <v>ngps - T&amp;D methane capture</v>
      </c>
      <c r="N1422" s="182">
        <f>(J1422*About!$A$132/1000)*10^12*'EPA to IEA Scaling'!$E$13</f>
        <v>66847680871.531624</v>
      </c>
      <c r="O1422" s="183">
        <f>L1422/About!$B$144</f>
        <v>10.934526034308147</v>
      </c>
    </row>
    <row r="1423" spans="2:15" x14ac:dyDescent="0.45">
      <c r="B1423" s="118" t="s">
        <v>74</v>
      </c>
      <c r="C1423" s="118" t="s">
        <v>779</v>
      </c>
      <c r="D1423" s="118" t="s">
        <v>962</v>
      </c>
      <c r="E1423" s="118" t="s">
        <v>993</v>
      </c>
      <c r="F1423" s="118" t="s">
        <v>987</v>
      </c>
      <c r="G1423" s="118" t="s">
        <v>1000</v>
      </c>
      <c r="H1423" s="118" t="s">
        <v>1001</v>
      </c>
      <c r="I1423" s="118">
        <v>142.53999328613199</v>
      </c>
      <c r="J1423" s="118">
        <v>121.16000366210901</v>
      </c>
      <c r="K1423" s="118">
        <v>-1.5900000333786</v>
      </c>
      <c r="L1423" s="181">
        <f>(K1423+'NPV Calcs'!$D$13)*About!$B$135</f>
        <v>5.8117329379035203</v>
      </c>
      <c r="M1423" s="95" t="str">
        <f>INDEX('IEA Tech to Policy Mapping'!$B$2:$B$13,MATCH($H1423,'IEA Tech to Policy Mapping'!$A$2:$A$13,0))</f>
        <v>ngps - T&amp;D methane capture</v>
      </c>
      <c r="N1423" s="182">
        <f>(J1423*About!$A$132/1000)*10^12*'EPA to IEA Scaling'!$E$13</f>
        <v>2745513602807.4541</v>
      </c>
      <c r="O1423" s="183">
        <f>L1423/About!$B$144</f>
        <v>10.934526034308147</v>
      </c>
    </row>
    <row r="1424" spans="2:15" x14ac:dyDescent="0.45">
      <c r="B1424" s="118" t="s">
        <v>336</v>
      </c>
      <c r="C1424" s="118" t="s">
        <v>779</v>
      </c>
      <c r="D1424" s="118" t="s">
        <v>985</v>
      </c>
      <c r="E1424" s="118" t="s">
        <v>990</v>
      </c>
      <c r="F1424" s="118" t="s">
        <v>987</v>
      </c>
      <c r="G1424" s="118" t="s">
        <v>1000</v>
      </c>
      <c r="H1424" s="118" t="s">
        <v>1001</v>
      </c>
      <c r="I1424" s="118">
        <v>69.269996643066406</v>
      </c>
      <c r="J1424" s="118">
        <v>58.880001068115199</v>
      </c>
      <c r="K1424" s="118">
        <v>-1.37999999523162</v>
      </c>
      <c r="L1424" s="181">
        <f>(K1424+'NPV Calcs'!$D$13)*About!$B$135</f>
        <v>6.0003244834442953</v>
      </c>
      <c r="M1424" s="95" t="str">
        <f>INDEX('IEA Tech to Policy Mapping'!$B$2:$B$13,MATCH($H1424,'IEA Tech to Policy Mapping'!$A$2:$A$13,0))</f>
        <v>ngps - T&amp;D methane capture</v>
      </c>
      <c r="N1424" s="182">
        <f>(J1424*About!$A$132/1000)*10^12*'EPA to IEA Scaling'!$E$13</f>
        <v>1334234392371.3762</v>
      </c>
      <c r="O1424" s="183">
        <f>L1424/About!$B$144</f>
        <v>11.289352931311075</v>
      </c>
    </row>
    <row r="1425" spans="2:15" x14ac:dyDescent="0.45">
      <c r="B1425" s="118" t="s">
        <v>336</v>
      </c>
      <c r="C1425" s="118" t="s">
        <v>779</v>
      </c>
      <c r="D1425" s="118" t="s">
        <v>962</v>
      </c>
      <c r="E1425" s="118" t="s">
        <v>993</v>
      </c>
      <c r="F1425" s="118" t="s">
        <v>987</v>
      </c>
      <c r="G1425" s="118" t="s">
        <v>1000</v>
      </c>
      <c r="H1425" s="118" t="s">
        <v>1001</v>
      </c>
      <c r="I1425" s="118">
        <v>918.86999511718705</v>
      </c>
      <c r="J1425" s="118">
        <v>781.03997802734295</v>
      </c>
      <c r="K1425" s="118">
        <v>-1.37999999523162</v>
      </c>
      <c r="L1425" s="181">
        <f>(K1425+'NPV Calcs'!$D$13)*About!$B$135</f>
        <v>6.0003244834442953</v>
      </c>
      <c r="M1425" s="95" t="str">
        <f>INDEX('IEA Tech to Policy Mapping'!$B$2:$B$13,MATCH($H1425,'IEA Tech to Policy Mapping'!$A$2:$A$13,0))</f>
        <v>ngps - T&amp;D methane capture</v>
      </c>
      <c r="N1425" s="182">
        <f>(J1425*About!$A$132/1000)*10^12*'EPA to IEA Scaling'!$E$13</f>
        <v>17698545883100.871</v>
      </c>
      <c r="O1425" s="183">
        <f>L1425/About!$B$144</f>
        <v>11.289352931311075</v>
      </c>
    </row>
    <row r="1426" spans="2:15" x14ac:dyDescent="0.45">
      <c r="B1426" s="118" t="s">
        <v>336</v>
      </c>
      <c r="C1426" s="118" t="s">
        <v>779</v>
      </c>
      <c r="D1426" s="118" t="s">
        <v>985</v>
      </c>
      <c r="E1426" s="118" t="s">
        <v>986</v>
      </c>
      <c r="F1426" s="118" t="s">
        <v>987</v>
      </c>
      <c r="G1426" s="118" t="s">
        <v>1000</v>
      </c>
      <c r="H1426" s="118" t="s">
        <v>1001</v>
      </c>
      <c r="I1426" s="118">
        <v>40.169998168945298</v>
      </c>
      <c r="J1426" s="118">
        <v>34.139999389648402</v>
      </c>
      <c r="K1426" s="118">
        <v>-1.37999999523162</v>
      </c>
      <c r="L1426" s="181">
        <f>(K1426+'NPV Calcs'!$D$13)*About!$B$135</f>
        <v>6.0003244834442953</v>
      </c>
      <c r="M1426" s="95" t="str">
        <f>INDEX('IEA Tech to Policy Mapping'!$B$2:$B$13,MATCH($H1426,'IEA Tech to Policy Mapping'!$A$2:$A$13,0))</f>
        <v>ngps - T&amp;D methane capture</v>
      </c>
      <c r="N1426" s="182">
        <f>(J1426*About!$A$132/1000)*10^12*'EPA to IEA Scaling'!$E$13</f>
        <v>773620253309.9718</v>
      </c>
      <c r="O1426" s="183">
        <f>L1426/About!$B$144</f>
        <v>11.289352931311075</v>
      </c>
    </row>
    <row r="1427" spans="2:15" x14ac:dyDescent="0.45">
      <c r="B1427" s="118" t="s">
        <v>336</v>
      </c>
      <c r="C1427" s="118" t="s">
        <v>779</v>
      </c>
      <c r="D1427" s="118" t="s">
        <v>962</v>
      </c>
      <c r="E1427" s="118" t="s">
        <v>991</v>
      </c>
      <c r="F1427" s="118" t="s">
        <v>987</v>
      </c>
      <c r="G1427" s="118" t="s">
        <v>1000</v>
      </c>
      <c r="H1427" s="118" t="s">
        <v>1001</v>
      </c>
      <c r="I1427" s="118">
        <v>60.590000152587798</v>
      </c>
      <c r="J1427" s="118">
        <v>51.5</v>
      </c>
      <c r="K1427" s="118">
        <v>-1.37999999523162</v>
      </c>
      <c r="L1427" s="181">
        <f>(K1427+'NPV Calcs'!$D$13)*About!$B$135</f>
        <v>6.0003244834442953</v>
      </c>
      <c r="M1427" s="95" t="str">
        <f>INDEX('IEA Tech to Policy Mapping'!$B$2:$B$13,MATCH($H1427,'IEA Tech to Policy Mapping'!$A$2:$A$13,0))</f>
        <v>ngps - T&amp;D methane capture</v>
      </c>
      <c r="N1427" s="182">
        <f>(J1427*About!$A$132/1000)*10^12*'EPA to IEA Scaling'!$E$13</f>
        <v>1167001867537.9321</v>
      </c>
      <c r="O1427" s="183">
        <f>L1427/About!$B$144</f>
        <v>11.289352931311075</v>
      </c>
    </row>
    <row r="1428" spans="2:15" x14ac:dyDescent="0.45">
      <c r="B1428" s="118" t="s">
        <v>215</v>
      </c>
      <c r="C1428" s="118" t="s">
        <v>779</v>
      </c>
      <c r="D1428" s="118" t="s">
        <v>985</v>
      </c>
      <c r="E1428" s="118" t="s">
        <v>986</v>
      </c>
      <c r="F1428" s="118" t="s">
        <v>987</v>
      </c>
      <c r="G1428" s="118" t="s">
        <v>1000</v>
      </c>
      <c r="H1428" s="118" t="s">
        <v>1001</v>
      </c>
      <c r="I1428" s="118">
        <v>2.0199999809265101</v>
      </c>
      <c r="J1428" s="118">
        <v>1.71000003814697</v>
      </c>
      <c r="K1428" s="118">
        <v>-1.1499999761581401</v>
      </c>
      <c r="L1428" s="181">
        <f>(K1428+'NPV Calcs'!$D$13)*About!$B$135</f>
        <v>6.2068771081686585</v>
      </c>
      <c r="M1428" s="95" t="str">
        <f>INDEX('IEA Tech to Policy Mapping'!$B$2:$B$13,MATCH($H1428,'IEA Tech to Policy Mapping'!$A$2:$A$13,0))</f>
        <v>ngps - T&amp;D methane capture</v>
      </c>
      <c r="N1428" s="182">
        <f>(J1428*About!$A$132/1000)*10^12*'EPA to IEA Scaling'!$E$13</f>
        <v>38748994912.766006</v>
      </c>
      <c r="O1428" s="183">
        <f>L1428/About!$B$144</f>
        <v>11.677972827757653</v>
      </c>
    </row>
    <row r="1429" spans="2:15" x14ac:dyDescent="0.45">
      <c r="B1429" s="118" t="s">
        <v>215</v>
      </c>
      <c r="C1429" s="118" t="s">
        <v>779</v>
      </c>
      <c r="D1429" s="118" t="s">
        <v>962</v>
      </c>
      <c r="E1429" s="118" t="s">
        <v>991</v>
      </c>
      <c r="F1429" s="118" t="s">
        <v>987</v>
      </c>
      <c r="G1429" s="118" t="s">
        <v>1000</v>
      </c>
      <c r="H1429" s="118" t="s">
        <v>1001</v>
      </c>
      <c r="I1429" s="118">
        <v>6.9400000572204501</v>
      </c>
      <c r="J1429" s="118">
        <v>5.9000000953674299</v>
      </c>
      <c r="K1429" s="118">
        <v>-1.1499999761581401</v>
      </c>
      <c r="L1429" s="181">
        <f>(K1429+'NPV Calcs'!$D$13)*About!$B$135</f>
        <v>6.2068771081686585</v>
      </c>
      <c r="M1429" s="95" t="str">
        <f>INDEX('IEA Tech to Policy Mapping'!$B$2:$B$13,MATCH($H1429,'IEA Tech to Policy Mapping'!$A$2:$A$13,0))</f>
        <v>ngps - T&amp;D methane capture</v>
      </c>
      <c r="N1429" s="182">
        <f>(J1429*About!$A$132/1000)*10^12*'EPA to IEA Scaling'!$E$13</f>
        <v>133695361743.06345</v>
      </c>
      <c r="O1429" s="183">
        <f>L1429/About!$B$144</f>
        <v>11.677972827757653</v>
      </c>
    </row>
    <row r="1430" spans="2:15" x14ac:dyDescent="0.45">
      <c r="B1430" s="118" t="s">
        <v>215</v>
      </c>
      <c r="C1430" s="118" t="s">
        <v>779</v>
      </c>
      <c r="D1430" s="118" t="s">
        <v>962</v>
      </c>
      <c r="E1430" s="118" t="s">
        <v>993</v>
      </c>
      <c r="F1430" s="118" t="s">
        <v>987</v>
      </c>
      <c r="G1430" s="118" t="s">
        <v>1000</v>
      </c>
      <c r="H1430" s="118" t="s">
        <v>1001</v>
      </c>
      <c r="I1430" s="118">
        <v>0.33000001311302102</v>
      </c>
      <c r="J1430" s="118">
        <v>0.28000000119209201</v>
      </c>
      <c r="K1430" s="118">
        <v>-1.1499999761581401</v>
      </c>
      <c r="L1430" s="181">
        <f>(K1430+'NPV Calcs'!$D$13)*About!$B$135</f>
        <v>6.2068771081686585</v>
      </c>
      <c r="M1430" s="95" t="str">
        <f>INDEX('IEA Tech to Policy Mapping'!$B$2:$B$13,MATCH($H1430,'IEA Tech to Policy Mapping'!$A$2:$A$13,0))</f>
        <v>ngps - T&amp;D methane capture</v>
      </c>
      <c r="N1430" s="182">
        <f>(J1430*About!$A$132/1000)*10^12*'EPA to IEA Scaling'!$E$13</f>
        <v>6344864549.5494089</v>
      </c>
      <c r="O1430" s="183">
        <f>L1430/About!$B$144</f>
        <v>11.677972827757653</v>
      </c>
    </row>
    <row r="1431" spans="2:15" x14ac:dyDescent="0.45">
      <c r="B1431" s="118" t="s">
        <v>74</v>
      </c>
      <c r="C1431" s="118" t="s">
        <v>779</v>
      </c>
      <c r="D1431" s="118" t="s">
        <v>985</v>
      </c>
      <c r="E1431" s="118" t="s">
        <v>990</v>
      </c>
      <c r="F1431" s="118" t="s">
        <v>987</v>
      </c>
      <c r="G1431" s="118" t="s">
        <v>1002</v>
      </c>
      <c r="H1431" s="118" t="s">
        <v>1003</v>
      </c>
      <c r="I1431" s="118">
        <v>9.17000007629394</v>
      </c>
      <c r="J1431" s="118">
        <v>8.7100000381469709</v>
      </c>
      <c r="K1431" s="118">
        <v>-0.64999997615814198</v>
      </c>
      <c r="L1431" s="181">
        <f>(K1431+'NPV Calcs'!$D$13)*About!$B$135</f>
        <v>6.6559045159845978</v>
      </c>
      <c r="M1431" s="95" t="str">
        <f>INDEX('IEA Tech to Policy Mapping'!$B$2:$B$13,MATCH($H1431,'IEA Tech to Policy Mapping'!$A$2:$A$13,0))</f>
        <v>ngps - T&amp;D methane capture</v>
      </c>
      <c r="N1431" s="182">
        <f>(J1431*About!$A$132/1000)*10^12*'EPA to IEA Scaling'!$E$13</f>
        <v>197370607976.17426</v>
      </c>
      <c r="O1431" s="183">
        <f>L1431/About!$B$144</f>
        <v>12.522798619538175</v>
      </c>
    </row>
    <row r="1432" spans="2:15" x14ac:dyDescent="0.45">
      <c r="B1432" s="118" t="s">
        <v>74</v>
      </c>
      <c r="C1432" s="118" t="s">
        <v>779</v>
      </c>
      <c r="D1432" s="118" t="s">
        <v>985</v>
      </c>
      <c r="E1432" s="118" t="s">
        <v>986</v>
      </c>
      <c r="F1432" s="118" t="s">
        <v>987</v>
      </c>
      <c r="G1432" s="118" t="s">
        <v>1002</v>
      </c>
      <c r="H1432" s="118" t="s">
        <v>1003</v>
      </c>
      <c r="I1432" s="118">
        <v>8.25</v>
      </c>
      <c r="J1432" s="118">
        <v>7.8400001525878897</v>
      </c>
      <c r="K1432" s="118">
        <v>-0.64999997615814198</v>
      </c>
      <c r="L1432" s="181">
        <f>(K1432+'NPV Calcs'!$D$13)*About!$B$135</f>
        <v>6.6559045159845978</v>
      </c>
      <c r="M1432" s="95" t="str">
        <f>INDEX('IEA Tech to Policy Mapping'!$B$2:$B$13,MATCH($H1432,'IEA Tech to Policy Mapping'!$A$2:$A$13,0))</f>
        <v>ngps - T&amp;D methane capture</v>
      </c>
      <c r="N1432" s="182">
        <f>(J1432*About!$A$132/1000)*10^12*'EPA to IEA Scaling'!$E$13</f>
        <v>177656210088.69397</v>
      </c>
      <c r="O1432" s="183">
        <f>L1432/About!$B$144</f>
        <v>12.522798619538175</v>
      </c>
    </row>
    <row r="1433" spans="2:15" x14ac:dyDescent="0.45">
      <c r="B1433" s="118" t="s">
        <v>336</v>
      </c>
      <c r="C1433" s="118" t="s">
        <v>779</v>
      </c>
      <c r="D1433" s="118" t="s">
        <v>985</v>
      </c>
      <c r="E1433" s="118" t="s">
        <v>990</v>
      </c>
      <c r="F1433" s="118" t="s">
        <v>987</v>
      </c>
      <c r="G1433" s="118" t="s">
        <v>1002</v>
      </c>
      <c r="H1433" s="118" t="s">
        <v>1003</v>
      </c>
      <c r="I1433" s="118">
        <v>139.83999633789</v>
      </c>
      <c r="J1433" s="118">
        <v>132.850006103515</v>
      </c>
      <c r="K1433" s="118">
        <v>-0.46000000834464999</v>
      </c>
      <c r="L1433" s="181">
        <f>(K1433+'NPV Calcs'!$D$13)*About!$B$135</f>
        <v>6.8265349020494064</v>
      </c>
      <c r="M1433" s="95" t="str">
        <f>INDEX('IEA Tech to Policy Mapping'!$B$2:$B$13,MATCH($H1433,'IEA Tech to Policy Mapping'!$A$2:$A$13,0))</f>
        <v>ngps - T&amp;D methane capture</v>
      </c>
      <c r="N1433" s="182">
        <f>(J1433*About!$A$132/1000)*10^12*'EPA to IEA Scaling'!$E$13</f>
        <v>3010411751946.1685</v>
      </c>
      <c r="O1433" s="183">
        <f>L1433/About!$B$144</f>
        <v>12.84383236603079</v>
      </c>
    </row>
    <row r="1434" spans="2:15" x14ac:dyDescent="0.45">
      <c r="B1434" s="118" t="s">
        <v>336</v>
      </c>
      <c r="C1434" s="118" t="s">
        <v>779</v>
      </c>
      <c r="D1434" s="118" t="s">
        <v>985</v>
      </c>
      <c r="E1434" s="118" t="s">
        <v>994</v>
      </c>
      <c r="F1434" s="118" t="s">
        <v>987</v>
      </c>
      <c r="G1434" s="118" t="s">
        <v>1002</v>
      </c>
      <c r="H1434" s="118" t="s">
        <v>1003</v>
      </c>
      <c r="I1434" s="118">
        <v>11.5900001525878</v>
      </c>
      <c r="J1434" s="118">
        <v>11.0100002288818</v>
      </c>
      <c r="K1434" s="118">
        <v>-0.46000000834464999</v>
      </c>
      <c r="L1434" s="181">
        <f>(K1434+'NPV Calcs'!$D$13)*About!$B$135</f>
        <v>6.8265349020494064</v>
      </c>
      <c r="M1434" s="95" t="str">
        <f>INDEX('IEA Tech to Policy Mapping'!$B$2:$B$13,MATCH($H1434,'IEA Tech to Policy Mapping'!$A$2:$A$13,0))</f>
        <v>ngps - T&amp;D methane capture</v>
      </c>
      <c r="N1434" s="182">
        <f>(J1434*About!$A$132/1000)*10^12*'EPA to IEA Scaling'!$E$13</f>
        <v>249489142304.8179</v>
      </c>
      <c r="O1434" s="183">
        <f>L1434/About!$B$144</f>
        <v>12.84383236603079</v>
      </c>
    </row>
    <row r="1435" spans="2:15" x14ac:dyDescent="0.45">
      <c r="B1435" s="118" t="s">
        <v>336</v>
      </c>
      <c r="C1435" s="118" t="s">
        <v>779</v>
      </c>
      <c r="D1435" s="118" t="s">
        <v>985</v>
      </c>
      <c r="E1435" s="118" t="s">
        <v>986</v>
      </c>
      <c r="F1435" s="118" t="s">
        <v>987</v>
      </c>
      <c r="G1435" s="118" t="s">
        <v>1002</v>
      </c>
      <c r="H1435" s="118" t="s">
        <v>1003</v>
      </c>
      <c r="I1435" s="118">
        <v>33.540000915527301</v>
      </c>
      <c r="J1435" s="118">
        <v>31.860000610351499</v>
      </c>
      <c r="K1435" s="118">
        <v>-0.46000000834464999</v>
      </c>
      <c r="L1435" s="181">
        <f>(K1435+'NPV Calcs'!$D$13)*About!$B$135</f>
        <v>6.8265349020494064</v>
      </c>
      <c r="M1435" s="95" t="str">
        <f>INDEX('IEA Tech to Policy Mapping'!$B$2:$B$13,MATCH($H1435,'IEA Tech to Policy Mapping'!$A$2:$A$13,0))</f>
        <v>ngps - T&amp;D methane capture</v>
      </c>
      <c r="N1435" s="182">
        <f>(J1435*About!$A$132/1000)*10^12*'EPA to IEA Scaling'!$E$13</f>
        <v>721954955573.58936</v>
      </c>
      <c r="O1435" s="183">
        <f>L1435/About!$B$144</f>
        <v>12.84383236603079</v>
      </c>
    </row>
    <row r="1436" spans="2:15" x14ac:dyDescent="0.45">
      <c r="B1436" s="118" t="s">
        <v>215</v>
      </c>
      <c r="C1436" s="118" t="s">
        <v>779</v>
      </c>
      <c r="D1436" s="118" t="s">
        <v>962</v>
      </c>
      <c r="E1436" s="118" t="s">
        <v>999</v>
      </c>
      <c r="F1436" s="118" t="s">
        <v>987</v>
      </c>
      <c r="G1436" s="118" t="s">
        <v>988</v>
      </c>
      <c r="H1436" s="118" t="s">
        <v>1003</v>
      </c>
      <c r="I1436" s="118">
        <v>2.2799999713897701</v>
      </c>
      <c r="J1436" s="118">
        <v>2.2799999713897701</v>
      </c>
      <c r="K1436" s="118">
        <v>-0.40999999642372098</v>
      </c>
      <c r="L1436" s="181">
        <f>(K1436+'NPV Calcs'!$D$13)*About!$B$135</f>
        <v>6.8714376535366481</v>
      </c>
      <c r="M1436" s="95" t="str">
        <f>INDEX('IEA Tech to Policy Mapping'!$B$2:$B$13,MATCH($H1436,'IEA Tech to Policy Mapping'!$A$2:$A$13,0))</f>
        <v>ngps - T&amp;D methane capture</v>
      </c>
      <c r="N1436" s="182">
        <f>(J1436*About!$A$132/1000)*10^12*'EPA to IEA Scaling'!$E$13</f>
        <v>51665324749.481422</v>
      </c>
      <c r="O1436" s="183">
        <f>L1436/About!$B$144</f>
        <v>12.92831496535106</v>
      </c>
    </row>
    <row r="1437" spans="2:15" x14ac:dyDescent="0.45">
      <c r="B1437" s="118" t="s">
        <v>215</v>
      </c>
      <c r="C1437" s="118" t="s">
        <v>779</v>
      </c>
      <c r="D1437" s="118" t="s">
        <v>962</v>
      </c>
      <c r="E1437" s="118" t="s">
        <v>999</v>
      </c>
      <c r="F1437" s="118" t="s">
        <v>987</v>
      </c>
      <c r="G1437" s="118" t="s">
        <v>1000</v>
      </c>
      <c r="H1437" s="118" t="s">
        <v>1001</v>
      </c>
      <c r="I1437" s="118">
        <v>2.9000000953674299</v>
      </c>
      <c r="J1437" s="118">
        <v>2.46000003814697</v>
      </c>
      <c r="K1437" s="118">
        <v>-0.36000001430511402</v>
      </c>
      <c r="L1437" s="181">
        <f>(K1437+'NPV Calcs'!$D$13)*About!$B$135</f>
        <v>6.916340378259771</v>
      </c>
      <c r="M1437" s="95" t="str">
        <f>INDEX('IEA Tech to Policy Mapping'!$B$2:$B$13,MATCH($H1437,'IEA Tech to Policy Mapping'!$A$2:$A$13,0))</f>
        <v>ngps - T&amp;D methane capture</v>
      </c>
      <c r="N1437" s="182">
        <f>(J1437*About!$A$132/1000)*10^12*'EPA to IEA Scaling'!$E$13</f>
        <v>55744167740.988312</v>
      </c>
      <c r="O1437" s="183">
        <f>L1437/About!$B$144</f>
        <v>13.012797514315789</v>
      </c>
    </row>
    <row r="1438" spans="2:15" x14ac:dyDescent="0.45">
      <c r="B1438" s="118" t="s">
        <v>215</v>
      </c>
      <c r="C1438" s="118" t="s">
        <v>779</v>
      </c>
      <c r="D1438" s="118" t="s">
        <v>985</v>
      </c>
      <c r="E1438" s="118" t="s">
        <v>994</v>
      </c>
      <c r="F1438" s="118" t="s">
        <v>987</v>
      </c>
      <c r="G1438" s="118" t="s">
        <v>1000</v>
      </c>
      <c r="H1438" s="118" t="s">
        <v>1001</v>
      </c>
      <c r="I1438" s="118">
        <v>3.38000011444091</v>
      </c>
      <c r="J1438" s="118">
        <v>2.8699998855590798</v>
      </c>
      <c r="K1438" s="118">
        <v>-0.36000001430511402</v>
      </c>
      <c r="L1438" s="181">
        <f>(K1438+'NPV Calcs'!$D$13)*About!$B$135</f>
        <v>6.916340378259771</v>
      </c>
      <c r="M1438" s="95" t="str">
        <f>INDEX('IEA Tech to Policy Mapping'!$B$2:$B$13,MATCH($H1438,'IEA Tech to Policy Mapping'!$A$2:$A$13,0))</f>
        <v>ngps - T&amp;D methane capture</v>
      </c>
      <c r="N1438" s="182">
        <f>(J1438*About!$A$132/1000)*10^12*'EPA to IEA Scaling'!$E$13</f>
        <v>65034858762.739761</v>
      </c>
      <c r="O1438" s="183">
        <f>L1438/About!$B$144</f>
        <v>13.012797514315789</v>
      </c>
    </row>
    <row r="1439" spans="2:15" x14ac:dyDescent="0.45">
      <c r="B1439" s="118" t="s">
        <v>215</v>
      </c>
      <c r="C1439" s="118" t="s">
        <v>779</v>
      </c>
      <c r="D1439" s="118" t="s">
        <v>985</v>
      </c>
      <c r="E1439" s="118" t="s">
        <v>1007</v>
      </c>
      <c r="F1439" s="118" t="s">
        <v>997</v>
      </c>
      <c r="G1439" s="118" t="s">
        <v>1000</v>
      </c>
      <c r="H1439" s="118" t="s">
        <v>1008</v>
      </c>
      <c r="I1439" s="118">
        <v>0.270000010728836</v>
      </c>
      <c r="J1439" s="118">
        <v>0.230000004172325</v>
      </c>
      <c r="K1439" s="118">
        <v>-0.34000000357627802</v>
      </c>
      <c r="L1439" s="181">
        <f>(K1439+'NPV Calcs'!$D$13)*About!$B$135</f>
        <v>6.9343014842074915</v>
      </c>
      <c r="M1439" s="95" t="str">
        <f>INDEX('IEA Tech to Policy Mapping'!$B$2:$B$13,MATCH($H1439,'IEA Tech to Policy Mapping'!$A$2:$A$13,0))</f>
        <v>ngps - T&amp;D methane capture</v>
      </c>
      <c r="N1439" s="182">
        <f>(J1439*About!$A$132/1000)*10^12*'EPA to IEA Scaling'!$E$13</f>
        <v>5211853095.2006884</v>
      </c>
      <c r="O1439" s="183">
        <f>L1439/About!$B$144</f>
        <v>13.046590564115004</v>
      </c>
    </row>
    <row r="1440" spans="2:15" x14ac:dyDescent="0.45">
      <c r="B1440" s="118" t="s">
        <v>215</v>
      </c>
      <c r="C1440" s="118" t="s">
        <v>779</v>
      </c>
      <c r="D1440" s="118" t="s">
        <v>962</v>
      </c>
      <c r="E1440" s="118" t="s">
        <v>996</v>
      </c>
      <c r="F1440" s="118" t="s">
        <v>997</v>
      </c>
      <c r="G1440" s="118" t="s">
        <v>1000</v>
      </c>
      <c r="H1440" s="118" t="s">
        <v>1008</v>
      </c>
      <c r="I1440" s="118">
        <v>67.330001831054602</v>
      </c>
      <c r="J1440" s="118">
        <v>57.2299995422363</v>
      </c>
      <c r="K1440" s="118">
        <v>-0.34000000357627802</v>
      </c>
      <c r="L1440" s="181">
        <f>(K1440+'NPV Calcs'!$D$13)*About!$B$135</f>
        <v>6.9343014842074915</v>
      </c>
      <c r="M1440" s="95" t="str">
        <f>INDEX('IEA Tech to Policy Mapping'!$B$2:$B$13,MATCH($H1440,'IEA Tech to Policy Mapping'!$A$2:$A$13,0))</f>
        <v>ngps - T&amp;D methane capture</v>
      </c>
      <c r="N1440" s="182">
        <f>(J1440*About!$A$132/1000)*10^12*'EPA to IEA Scaling'!$E$13</f>
        <v>1296844977572.5195</v>
      </c>
      <c r="O1440" s="183">
        <f>L1440/About!$B$144</f>
        <v>13.046590564115004</v>
      </c>
    </row>
    <row r="1441" spans="2:15" x14ac:dyDescent="0.45">
      <c r="B1441" s="118" t="s">
        <v>215</v>
      </c>
      <c r="C1441" s="118" t="s">
        <v>779</v>
      </c>
      <c r="D1441" s="118" t="s">
        <v>962</v>
      </c>
      <c r="E1441" s="118" t="s">
        <v>993</v>
      </c>
      <c r="F1441" s="118" t="s">
        <v>987</v>
      </c>
      <c r="G1441" s="118" t="s">
        <v>1000</v>
      </c>
      <c r="H1441" s="118" t="s">
        <v>1001</v>
      </c>
      <c r="I1441" s="118">
        <v>0.239999994635581</v>
      </c>
      <c r="J1441" s="118">
        <v>0.20999999344348899</v>
      </c>
      <c r="K1441" s="118">
        <v>-0.30000001192092801</v>
      </c>
      <c r="L1441" s="181">
        <f>(K1441+'NPV Calcs'!$D$13)*About!$B$135</f>
        <v>6.9702236693388135</v>
      </c>
      <c r="M1441" s="95" t="str">
        <f>INDEX('IEA Tech to Policy Mapping'!$B$2:$B$13,MATCH($H1441,'IEA Tech to Policy Mapping'!$A$2:$A$13,0))</f>
        <v>ngps - T&amp;D methane capture</v>
      </c>
      <c r="N1441" s="182">
        <f>(J1441*About!$A$132/1000)*10^12*'EPA to IEA Scaling'!$E$13</f>
        <v>4758648243.3301964</v>
      </c>
      <c r="O1441" s="183">
        <f>L1441/About!$B$144</f>
        <v>13.114176613357895</v>
      </c>
    </row>
    <row r="1442" spans="2:15" x14ac:dyDescent="0.45">
      <c r="B1442" s="118" t="s">
        <v>215</v>
      </c>
      <c r="C1442" s="118" t="s">
        <v>779</v>
      </c>
      <c r="D1442" s="118" t="s">
        <v>985</v>
      </c>
      <c r="E1442" s="118" t="s">
        <v>986</v>
      </c>
      <c r="F1442" s="118" t="s">
        <v>987</v>
      </c>
      <c r="G1442" s="118" t="s">
        <v>1000</v>
      </c>
      <c r="H1442" s="118" t="s">
        <v>1001</v>
      </c>
      <c r="I1442" s="118">
        <v>1.50999999046325</v>
      </c>
      <c r="J1442" s="118">
        <v>1.28999996185302</v>
      </c>
      <c r="K1442" s="118">
        <v>-0.30000001192092801</v>
      </c>
      <c r="L1442" s="181">
        <f>(K1442+'NPV Calcs'!$D$13)*About!$B$135</f>
        <v>6.9702236693388135</v>
      </c>
      <c r="M1442" s="95" t="str">
        <f>INDEX('IEA Tech to Policy Mapping'!$B$2:$B$13,MATCH($H1442,'IEA Tech to Policy Mapping'!$A$2:$A$13,0))</f>
        <v>ngps - T&amp;D methane capture</v>
      </c>
      <c r="N1442" s="182">
        <f>(J1442*About!$A$132/1000)*10^12*'EPA to IEA Scaling'!$E$13</f>
        <v>29231696400.12302</v>
      </c>
      <c r="O1442" s="183">
        <f>L1442/About!$B$144</f>
        <v>13.114176613357895</v>
      </c>
    </row>
    <row r="1443" spans="2:15" x14ac:dyDescent="0.45">
      <c r="B1443" s="118" t="s">
        <v>215</v>
      </c>
      <c r="C1443" s="118" t="s">
        <v>779</v>
      </c>
      <c r="D1443" s="118" t="s">
        <v>962</v>
      </c>
      <c r="E1443" s="118" t="s">
        <v>991</v>
      </c>
      <c r="F1443" s="118" t="s">
        <v>987</v>
      </c>
      <c r="G1443" s="118" t="s">
        <v>1000</v>
      </c>
      <c r="H1443" s="118" t="s">
        <v>1001</v>
      </c>
      <c r="I1443" s="118">
        <v>5.1999998092651296</v>
      </c>
      <c r="J1443" s="118">
        <v>4.42000007629394</v>
      </c>
      <c r="K1443" s="118">
        <v>-0.30000001192092801</v>
      </c>
      <c r="L1443" s="181">
        <f>(K1443+'NPV Calcs'!$D$13)*About!$B$135</f>
        <v>6.9702236693388135</v>
      </c>
      <c r="M1443" s="95" t="str">
        <f>INDEX('IEA Tech to Policy Mapping'!$B$2:$B$13,MATCH($H1443,'IEA Tech to Policy Mapping'!$A$2:$A$13,0))</f>
        <v>ngps - T&amp;D methane capture</v>
      </c>
      <c r="N1443" s="182">
        <f>(J1443*About!$A$132/1000)*10^12*'EPA to IEA Scaling'!$E$13</f>
        <v>100158220263.16176</v>
      </c>
      <c r="O1443" s="183">
        <f>L1443/About!$B$144</f>
        <v>13.114176613357895</v>
      </c>
    </row>
    <row r="1444" spans="2:15" x14ac:dyDescent="0.45">
      <c r="B1444" s="118" t="s">
        <v>215</v>
      </c>
      <c r="C1444" s="118" t="s">
        <v>779</v>
      </c>
      <c r="D1444" s="118" t="s">
        <v>985</v>
      </c>
      <c r="E1444" s="118" t="s">
        <v>994</v>
      </c>
      <c r="F1444" s="118" t="s">
        <v>987</v>
      </c>
      <c r="G1444" s="118" t="s">
        <v>988</v>
      </c>
      <c r="H1444" s="118" t="s">
        <v>1003</v>
      </c>
      <c r="I1444" s="118">
        <v>19.069999694824201</v>
      </c>
      <c r="J1444" s="118">
        <v>19.069999694824201</v>
      </c>
      <c r="K1444" s="118">
        <v>-0.30000001192092801</v>
      </c>
      <c r="L1444" s="181">
        <f>(K1444+'NPV Calcs'!$D$13)*About!$B$135</f>
        <v>6.9702236693388135</v>
      </c>
      <c r="M1444" s="95" t="str">
        <f>INDEX('IEA Tech to Policy Mapping'!$B$2:$B$13,MATCH($H1444,'IEA Tech to Policy Mapping'!$A$2:$A$13,0))</f>
        <v>ngps - T&amp;D methane capture</v>
      </c>
      <c r="N1444" s="182">
        <f>(J1444*About!$A$132/1000)*10^12*'EPA to IEA Scaling'!$E$13</f>
        <v>432130587530.24542</v>
      </c>
      <c r="O1444" s="183">
        <f>L1444/About!$B$144</f>
        <v>13.114176613357895</v>
      </c>
    </row>
    <row r="1445" spans="2:15" x14ac:dyDescent="0.45">
      <c r="B1445" s="118" t="s">
        <v>215</v>
      </c>
      <c r="C1445" s="118" t="s">
        <v>779</v>
      </c>
      <c r="D1445" s="118" t="s">
        <v>962</v>
      </c>
      <c r="E1445" s="118" t="s">
        <v>991</v>
      </c>
      <c r="F1445" s="118" t="s">
        <v>987</v>
      </c>
      <c r="G1445" s="118" t="s">
        <v>988</v>
      </c>
      <c r="H1445" s="118" t="s">
        <v>998</v>
      </c>
      <c r="I1445" s="118">
        <v>15.2299995422363</v>
      </c>
      <c r="J1445" s="118">
        <v>15.2299995422363</v>
      </c>
      <c r="K1445" s="118">
        <v>-0.20000000298023199</v>
      </c>
      <c r="L1445" s="181">
        <f>(K1445+'NPV Calcs'!$D$13)*About!$B$135</f>
        <v>7.0600291589312372</v>
      </c>
      <c r="M1445" s="95" t="str">
        <f>INDEX('IEA Tech to Policy Mapping'!$B$2:$B$13,MATCH($H1445,'IEA Tech to Policy Mapping'!$A$2:$A$13,0))</f>
        <v>ngps - production methane capture</v>
      </c>
      <c r="N1445" s="182">
        <f>(J1445*About!$A$132/1000)*10^12*'EPA to IEA Scaling'!$E$13</f>
        <v>345115299192.07013</v>
      </c>
      <c r="O1445" s="183">
        <f>L1445/About!$B$144</f>
        <v>13.283141786820662</v>
      </c>
    </row>
    <row r="1446" spans="2:15" x14ac:dyDescent="0.45">
      <c r="B1446" s="118" t="s">
        <v>215</v>
      </c>
      <c r="C1446" s="118" t="s">
        <v>779</v>
      </c>
      <c r="D1446" s="118" t="s">
        <v>962</v>
      </c>
      <c r="E1446" s="118" t="s">
        <v>993</v>
      </c>
      <c r="F1446" s="118" t="s">
        <v>987</v>
      </c>
      <c r="G1446" s="118" t="s">
        <v>988</v>
      </c>
      <c r="H1446" s="118" t="s">
        <v>998</v>
      </c>
      <c r="I1446" s="118">
        <v>0.72000002861022905</v>
      </c>
      <c r="J1446" s="118">
        <v>0.72000002861022905</v>
      </c>
      <c r="K1446" s="118">
        <v>-0.20000000298023199</v>
      </c>
      <c r="L1446" s="181">
        <f>(K1446+'NPV Calcs'!$D$13)*About!$B$135</f>
        <v>7.0600291589312372</v>
      </c>
      <c r="M1446" s="95" t="str">
        <f>INDEX('IEA Tech to Policy Mapping'!$B$2:$B$13,MATCH($H1446,'IEA Tech to Policy Mapping'!$A$2:$A$13,0))</f>
        <v>ngps - production methane capture</v>
      </c>
      <c r="N1446" s="182">
        <f>(J1446*About!$A$132/1000)*10^12*'EPA to IEA Scaling'!$E$13</f>
        <v>16315366563.407801</v>
      </c>
      <c r="O1446" s="183">
        <f>L1446/About!$B$144</f>
        <v>13.283141786820662</v>
      </c>
    </row>
    <row r="1447" spans="2:15" x14ac:dyDescent="0.45">
      <c r="B1447" s="118" t="s">
        <v>215</v>
      </c>
      <c r="C1447" s="118" t="s">
        <v>779</v>
      </c>
      <c r="D1447" s="118" t="s">
        <v>985</v>
      </c>
      <c r="E1447" s="118" t="s">
        <v>986</v>
      </c>
      <c r="F1447" s="118" t="s">
        <v>987</v>
      </c>
      <c r="G1447" s="118" t="s">
        <v>988</v>
      </c>
      <c r="H1447" s="118" t="s">
        <v>998</v>
      </c>
      <c r="I1447" s="118">
        <v>16.040000915527301</v>
      </c>
      <c r="J1447" s="118">
        <v>16.040000915527301</v>
      </c>
      <c r="K1447" s="118">
        <v>-0.18999999761581399</v>
      </c>
      <c r="L1447" s="181">
        <f>(K1447+'NPV Calcs'!$D$13)*About!$B$135</f>
        <v>7.069009711905097</v>
      </c>
      <c r="M1447" s="95" t="str">
        <f>INDEX('IEA Tech to Policy Mapping'!$B$2:$B$13,MATCH($H1447,'IEA Tech to Policy Mapping'!$A$2:$A$13,0))</f>
        <v>ngps - production methane capture</v>
      </c>
      <c r="N1447" s="182">
        <f>(J1447*About!$A$132/1000)*10^12*'EPA to IEA Scaling'!$E$13</f>
        <v>363470116965.64081</v>
      </c>
      <c r="O1447" s="183">
        <f>L1447/About!$B$144</f>
        <v>13.30003831172027</v>
      </c>
    </row>
    <row r="1448" spans="2:15" x14ac:dyDescent="0.45">
      <c r="B1448" s="118" t="s">
        <v>74</v>
      </c>
      <c r="C1448" s="118" t="s">
        <v>779</v>
      </c>
      <c r="D1448" s="118" t="s">
        <v>985</v>
      </c>
      <c r="E1448" s="118" t="s">
        <v>990</v>
      </c>
      <c r="F1448" s="118" t="s">
        <v>987</v>
      </c>
      <c r="G1448" s="118" t="s">
        <v>1000</v>
      </c>
      <c r="H1448" s="118" t="s">
        <v>1001</v>
      </c>
      <c r="I1448" s="118">
        <v>1.7400000095367401</v>
      </c>
      <c r="J1448" s="118">
        <v>1.4800000190734801</v>
      </c>
      <c r="K1448" s="118">
        <v>-0.15000000596046401</v>
      </c>
      <c r="L1448" s="181">
        <f>(K1448+'NPV Calcs'!$D$13)*About!$B$135</f>
        <v>7.1049318970364199</v>
      </c>
      <c r="M1448" s="95" t="str">
        <f>INDEX('IEA Tech to Policy Mapping'!$B$2:$B$13,MATCH($H1448,'IEA Tech to Policy Mapping'!$A$2:$A$13,0))</f>
        <v>ngps - T&amp;D methane capture</v>
      </c>
      <c r="N1448" s="182">
        <f>(J1448*About!$A$132/1000)*10^12*'EPA to IEA Scaling'!$E$13</f>
        <v>33537141479.901489</v>
      </c>
      <c r="O1448" s="183">
        <f>L1448/About!$B$144</f>
        <v>13.367624360963163</v>
      </c>
    </row>
    <row r="1449" spans="2:15" x14ac:dyDescent="0.45">
      <c r="B1449" s="118" t="s">
        <v>74</v>
      </c>
      <c r="C1449" s="118" t="s">
        <v>779</v>
      </c>
      <c r="D1449" s="118" t="s">
        <v>962</v>
      </c>
      <c r="E1449" s="118" t="s">
        <v>993</v>
      </c>
      <c r="F1449" s="118" t="s">
        <v>987</v>
      </c>
      <c r="G1449" s="118" t="s">
        <v>1000</v>
      </c>
      <c r="H1449" s="118" t="s">
        <v>1001</v>
      </c>
      <c r="I1449" s="118">
        <v>71.269996643066406</v>
      </c>
      <c r="J1449" s="118">
        <v>60.580001831054602</v>
      </c>
      <c r="K1449" s="118">
        <v>-0.15000000596046401</v>
      </c>
      <c r="L1449" s="181">
        <f>(K1449+'NPV Calcs'!$D$13)*About!$B$135</f>
        <v>7.1049318970364199</v>
      </c>
      <c r="M1449" s="95" t="str">
        <f>INDEX('IEA Tech to Policy Mapping'!$B$2:$B$13,MATCH($H1449,'IEA Tech to Policy Mapping'!$A$2:$A$13,0))</f>
        <v>ngps - T&amp;D methane capture</v>
      </c>
      <c r="N1449" s="182">
        <f>(J1449*About!$A$132/1000)*10^12*'EPA to IEA Scaling'!$E$13</f>
        <v>1372756801403.7297</v>
      </c>
      <c r="O1449" s="183">
        <f>L1449/About!$B$144</f>
        <v>13.367624360963163</v>
      </c>
    </row>
    <row r="1450" spans="2:15" x14ac:dyDescent="0.45">
      <c r="B1450" s="118" t="s">
        <v>74</v>
      </c>
      <c r="C1450" s="118" t="s">
        <v>779</v>
      </c>
      <c r="D1450" s="118" t="s">
        <v>962</v>
      </c>
      <c r="E1450" s="118" t="s">
        <v>991</v>
      </c>
      <c r="F1450" s="118" t="s">
        <v>987</v>
      </c>
      <c r="G1450" s="118" t="s">
        <v>1000</v>
      </c>
      <c r="H1450" s="118" t="s">
        <v>1001</v>
      </c>
      <c r="I1450" s="118">
        <v>22.059999465942301</v>
      </c>
      <c r="J1450" s="118">
        <v>18.75</v>
      </c>
      <c r="K1450" s="118">
        <v>-0.15000000596046401</v>
      </c>
      <c r="L1450" s="181">
        <f>(K1450+'NPV Calcs'!$D$13)*About!$B$135</f>
        <v>7.1049318970364199</v>
      </c>
      <c r="M1450" s="95" t="str">
        <f>INDEX('IEA Tech to Policy Mapping'!$B$2:$B$13,MATCH($H1450,'IEA Tech to Policy Mapping'!$A$2:$A$13,0))</f>
        <v>ngps - T&amp;D methane capture</v>
      </c>
      <c r="N1450" s="182">
        <f>(J1450*About!$A$132/1000)*10^12*'EPA to IEA Scaling'!$E$13</f>
        <v>424879320705.5578</v>
      </c>
      <c r="O1450" s="183">
        <f>L1450/About!$B$144</f>
        <v>13.367624360963163</v>
      </c>
    </row>
    <row r="1451" spans="2:15" x14ac:dyDescent="0.45">
      <c r="B1451" s="118" t="s">
        <v>74</v>
      </c>
      <c r="C1451" s="118" t="s">
        <v>779</v>
      </c>
      <c r="D1451" s="118" t="s">
        <v>985</v>
      </c>
      <c r="E1451" s="118" t="s">
        <v>986</v>
      </c>
      <c r="F1451" s="118" t="s">
        <v>987</v>
      </c>
      <c r="G1451" s="118" t="s">
        <v>1000</v>
      </c>
      <c r="H1451" s="118" t="s">
        <v>1001</v>
      </c>
      <c r="I1451" s="118">
        <v>14.800000190734799</v>
      </c>
      <c r="J1451" s="118">
        <v>12.579999923706</v>
      </c>
      <c r="K1451" s="118">
        <v>-0.15000000596046401</v>
      </c>
      <c r="L1451" s="181">
        <f>(K1451+'NPV Calcs'!$D$13)*About!$B$135</f>
        <v>7.1049318970364199</v>
      </c>
      <c r="M1451" s="95" t="str">
        <f>INDEX('IEA Tech to Policy Mapping'!$B$2:$B$13,MATCH($H1451,'IEA Tech to Policy Mapping'!$A$2:$A$13,0))</f>
        <v>ngps - T&amp;D methane capture</v>
      </c>
      <c r="N1451" s="182">
        <f>(J1451*About!$A$132/1000)*10^12*'EPA to IEA Scaling'!$E$13</f>
        <v>285065697176.5426</v>
      </c>
      <c r="O1451" s="183">
        <f>L1451/About!$B$144</f>
        <v>13.367624360963163</v>
      </c>
    </row>
    <row r="1452" spans="2:15" x14ac:dyDescent="0.45">
      <c r="B1452" s="118" t="s">
        <v>336</v>
      </c>
      <c r="C1452" s="118" t="s">
        <v>779</v>
      </c>
      <c r="D1452" s="118" t="s">
        <v>985</v>
      </c>
      <c r="E1452" s="118" t="s">
        <v>990</v>
      </c>
      <c r="F1452" s="118" t="s">
        <v>987</v>
      </c>
      <c r="G1452" s="118" t="s">
        <v>988</v>
      </c>
      <c r="H1452" s="118" t="s">
        <v>992</v>
      </c>
      <c r="I1452" s="118">
        <v>94.430000305175696</v>
      </c>
      <c r="J1452" s="118">
        <v>94.430000305175696</v>
      </c>
      <c r="K1452" s="118">
        <v>-5.9999998658895402E-2</v>
      </c>
      <c r="L1452" s="181">
        <f>(K1452+'NPV Calcs'!$D$13)*About!$B$135</f>
        <v>7.1857568370004978</v>
      </c>
      <c r="M1452" s="95" t="str">
        <f>INDEX('IEA Tech to Policy Mapping'!$B$2:$B$13,MATCH($H1452,'IEA Tech to Policy Mapping'!$A$2:$A$13,0))</f>
        <v>ngps - production methane capture</v>
      </c>
      <c r="N1452" s="182">
        <f>(J1452*About!$A$132/1000)*10^12*'EPA to IEA Scaling'!$E$13</f>
        <v>2139805567140.7288</v>
      </c>
      <c r="O1452" s="183">
        <f>L1452/About!$B$144</f>
        <v>13.519693015820764</v>
      </c>
    </row>
    <row r="1453" spans="2:15" x14ac:dyDescent="0.45">
      <c r="B1453" s="118" t="s">
        <v>336</v>
      </c>
      <c r="C1453" s="118" t="s">
        <v>779</v>
      </c>
      <c r="D1453" s="118" t="s">
        <v>985</v>
      </c>
      <c r="E1453" s="118" t="s">
        <v>986</v>
      </c>
      <c r="F1453" s="118" t="s">
        <v>987</v>
      </c>
      <c r="G1453" s="118" t="s">
        <v>988</v>
      </c>
      <c r="H1453" s="118" t="s">
        <v>992</v>
      </c>
      <c r="I1453" s="118">
        <v>58.970001220703097</v>
      </c>
      <c r="J1453" s="118">
        <v>58.970001220703097</v>
      </c>
      <c r="K1453" s="118">
        <v>-5.9999998658895402E-2</v>
      </c>
      <c r="L1453" s="181">
        <f>(K1453+'NPV Calcs'!$D$13)*About!$B$135</f>
        <v>7.1857568370004978</v>
      </c>
      <c r="M1453" s="95" t="str">
        <f>INDEX('IEA Tech to Policy Mapping'!$B$2:$B$13,MATCH($H1453,'IEA Tech to Policy Mapping'!$A$2:$A$13,0))</f>
        <v>ngps - production methane capture</v>
      </c>
      <c r="N1453" s="182">
        <f>(J1453*About!$A$132/1000)*10^12*'EPA to IEA Scaling'!$E$13</f>
        <v>1336273816568.4397</v>
      </c>
      <c r="O1453" s="183">
        <f>L1453/About!$B$144</f>
        <v>13.519693015820764</v>
      </c>
    </row>
    <row r="1454" spans="2:15" x14ac:dyDescent="0.45">
      <c r="B1454" s="118" t="s">
        <v>336</v>
      </c>
      <c r="C1454" s="118" t="s">
        <v>779</v>
      </c>
      <c r="D1454" s="118" t="s">
        <v>985</v>
      </c>
      <c r="E1454" s="118" t="s">
        <v>986</v>
      </c>
      <c r="F1454" s="118" t="s">
        <v>987</v>
      </c>
      <c r="G1454" s="118" t="s">
        <v>1000</v>
      </c>
      <c r="H1454" s="118" t="s">
        <v>1001</v>
      </c>
      <c r="I1454" s="118">
        <v>20.079999923706001</v>
      </c>
      <c r="J1454" s="118">
        <v>17.069999694824201</v>
      </c>
      <c r="K1454" s="118">
        <v>5.9999998658895402E-2</v>
      </c>
      <c r="L1454" s="181">
        <f>(K1454+'NPV Calcs'!$D$13)*About!$B$135</f>
        <v>7.293523412467553</v>
      </c>
      <c r="M1454" s="95" t="str">
        <f>INDEX('IEA Tech to Policy Mapping'!$B$2:$B$13,MATCH($H1454,'IEA Tech to Policy Mapping'!$A$2:$A$13,0))</f>
        <v>ngps - T&amp;D methane capture</v>
      </c>
      <c r="N1454" s="182">
        <f>(J1454*About!$A$132/1000)*10^12*'EPA to IEA Scaling'!$E$13</f>
        <v>386810126654.9859</v>
      </c>
      <c r="O1454" s="183">
        <f>L1454/About!$B$144</f>
        <v>13.72245120131609</v>
      </c>
    </row>
    <row r="1455" spans="2:15" x14ac:dyDescent="0.45">
      <c r="B1455" s="118" t="s">
        <v>336</v>
      </c>
      <c r="C1455" s="118" t="s">
        <v>779</v>
      </c>
      <c r="D1455" s="118" t="s">
        <v>962</v>
      </c>
      <c r="E1455" s="118" t="s">
        <v>991</v>
      </c>
      <c r="F1455" s="118" t="s">
        <v>987</v>
      </c>
      <c r="G1455" s="118" t="s">
        <v>1000</v>
      </c>
      <c r="H1455" s="118" t="s">
        <v>1001</v>
      </c>
      <c r="I1455" s="118">
        <v>30.290000915527301</v>
      </c>
      <c r="J1455" s="118">
        <v>25.75</v>
      </c>
      <c r="K1455" s="118">
        <v>5.9999998658895402E-2</v>
      </c>
      <c r="L1455" s="181">
        <f>(K1455+'NPV Calcs'!$D$13)*About!$B$135</f>
        <v>7.293523412467553</v>
      </c>
      <c r="M1455" s="95" t="str">
        <f>INDEX('IEA Tech to Policy Mapping'!$B$2:$B$13,MATCH($H1455,'IEA Tech to Policy Mapping'!$A$2:$A$13,0))</f>
        <v>ngps - T&amp;D methane capture</v>
      </c>
      <c r="N1455" s="182">
        <f>(J1455*About!$A$132/1000)*10^12*'EPA to IEA Scaling'!$E$13</f>
        <v>583500933768.96606</v>
      </c>
      <c r="O1455" s="183">
        <f>L1455/About!$B$144</f>
        <v>13.72245120131609</v>
      </c>
    </row>
    <row r="1456" spans="2:15" x14ac:dyDescent="0.45">
      <c r="B1456" s="118" t="s">
        <v>336</v>
      </c>
      <c r="C1456" s="118" t="s">
        <v>779</v>
      </c>
      <c r="D1456" s="118" t="s">
        <v>962</v>
      </c>
      <c r="E1456" s="118" t="s">
        <v>993</v>
      </c>
      <c r="F1456" s="118" t="s">
        <v>987</v>
      </c>
      <c r="G1456" s="118" t="s">
        <v>1000</v>
      </c>
      <c r="H1456" s="118" t="s">
        <v>1001</v>
      </c>
      <c r="I1456" s="118">
        <v>459.42999267578102</v>
      </c>
      <c r="J1456" s="118">
        <v>390.51998901367102</v>
      </c>
      <c r="K1456" s="118">
        <v>5.9999998658895402E-2</v>
      </c>
      <c r="L1456" s="181">
        <f>(K1456+'NPV Calcs'!$D$13)*About!$B$135</f>
        <v>7.293523412467553</v>
      </c>
      <c r="M1456" s="95" t="str">
        <f>INDEX('IEA Tech to Policy Mapping'!$B$2:$B$13,MATCH($H1456,'IEA Tech to Policy Mapping'!$A$2:$A$13,0))</f>
        <v>ngps - T&amp;D methane capture</v>
      </c>
      <c r="N1456" s="182">
        <f>(J1456*About!$A$132/1000)*10^12*'EPA to IEA Scaling'!$E$13</f>
        <v>8849272941550.4238</v>
      </c>
      <c r="O1456" s="183">
        <f>L1456/About!$B$144</f>
        <v>13.72245120131609</v>
      </c>
    </row>
    <row r="1457" spans="2:15" x14ac:dyDescent="0.45">
      <c r="B1457" s="118" t="s">
        <v>336</v>
      </c>
      <c r="C1457" s="118" t="s">
        <v>779</v>
      </c>
      <c r="D1457" s="118" t="s">
        <v>985</v>
      </c>
      <c r="E1457" s="118" t="s">
        <v>990</v>
      </c>
      <c r="F1457" s="118" t="s">
        <v>987</v>
      </c>
      <c r="G1457" s="118" t="s">
        <v>1000</v>
      </c>
      <c r="H1457" s="118" t="s">
        <v>1001</v>
      </c>
      <c r="I1457" s="118">
        <v>34.630001068115199</v>
      </c>
      <c r="J1457" s="118">
        <v>29.440000534057599</v>
      </c>
      <c r="K1457" s="118">
        <v>5.9999998658895402E-2</v>
      </c>
      <c r="L1457" s="181">
        <f>(K1457+'NPV Calcs'!$D$13)*About!$B$135</f>
        <v>7.293523412467553</v>
      </c>
      <c r="M1457" s="95" t="str">
        <f>INDEX('IEA Tech to Policy Mapping'!$B$2:$B$13,MATCH($H1457,'IEA Tech to Policy Mapping'!$A$2:$A$13,0))</f>
        <v>ngps - T&amp;D methane capture</v>
      </c>
      <c r="N1457" s="182">
        <f>(J1457*About!$A$132/1000)*10^12*'EPA to IEA Scaling'!$E$13</f>
        <v>667117196185.68811</v>
      </c>
      <c r="O1457" s="183">
        <f>L1457/About!$B$144</f>
        <v>13.72245120131609</v>
      </c>
    </row>
    <row r="1458" spans="2:15" x14ac:dyDescent="0.45">
      <c r="B1458" s="118" t="s">
        <v>215</v>
      </c>
      <c r="C1458" s="118" t="s">
        <v>779</v>
      </c>
      <c r="D1458" s="118" t="s">
        <v>962</v>
      </c>
      <c r="E1458" s="118" t="s">
        <v>996</v>
      </c>
      <c r="F1458" s="118" t="s">
        <v>997</v>
      </c>
      <c r="G1458" s="118" t="s">
        <v>988</v>
      </c>
      <c r="H1458" s="118" t="s">
        <v>1004</v>
      </c>
      <c r="I1458" s="118">
        <v>2.7599999904632502</v>
      </c>
      <c r="J1458" s="118">
        <v>2.7599999904632502</v>
      </c>
      <c r="K1458" s="118">
        <v>0.18000000715255701</v>
      </c>
      <c r="L1458" s="181">
        <f>(K1458+'NPV Calcs'!$D$13)*About!$B$135</f>
        <v>7.4012899979711522</v>
      </c>
      <c r="M1458" s="95" t="str">
        <f>INDEX('IEA Tech to Policy Mapping'!$B$2:$B$13,MATCH($H1458,'IEA Tech to Policy Mapping'!$A$2:$A$13,0))</f>
        <v>ngps - production methane destruction</v>
      </c>
      <c r="N1458" s="182">
        <f>(J1458*About!$A$132/1000)*10^12*'EPA to IEA Scaling'!$E$13</f>
        <v>62542235791.753166</v>
      </c>
      <c r="O1458" s="183">
        <f>L1458/About!$B$144</f>
        <v>13.925209405694746</v>
      </c>
    </row>
    <row r="1459" spans="2:15" x14ac:dyDescent="0.45">
      <c r="B1459" s="118" t="s">
        <v>74</v>
      </c>
      <c r="C1459" s="118" t="s">
        <v>779</v>
      </c>
      <c r="D1459" s="118" t="s">
        <v>962</v>
      </c>
      <c r="E1459" s="118" t="s">
        <v>996</v>
      </c>
      <c r="F1459" s="118" t="s">
        <v>997</v>
      </c>
      <c r="G1459" s="118" t="s">
        <v>988</v>
      </c>
      <c r="H1459" s="118" t="s">
        <v>1004</v>
      </c>
      <c r="I1459" s="118">
        <v>2.7799999713897701</v>
      </c>
      <c r="J1459" s="118">
        <v>2.7799999713897701</v>
      </c>
      <c r="K1459" s="118">
        <v>0.21999999880790699</v>
      </c>
      <c r="L1459" s="181">
        <f>(K1459+'NPV Calcs'!$D$13)*About!$B$135</f>
        <v>7.4372121831024742</v>
      </c>
      <c r="M1459" s="95" t="str">
        <f>INDEX('IEA Tech to Policy Mapping'!$B$2:$B$13,MATCH($H1459,'IEA Tech to Policy Mapping'!$A$2:$A$13,0))</f>
        <v>ngps - production methane destruction</v>
      </c>
      <c r="N1459" s="182">
        <f>(J1459*About!$A$132/1000)*10^12*'EPA to IEA Scaling'!$E$13</f>
        <v>62995439968.296295</v>
      </c>
      <c r="O1459" s="183">
        <f>L1459/About!$B$144</f>
        <v>13.992795454937637</v>
      </c>
    </row>
    <row r="1460" spans="2:15" x14ac:dyDescent="0.45">
      <c r="B1460" s="118" t="s">
        <v>215</v>
      </c>
      <c r="C1460" s="118" t="s">
        <v>779</v>
      </c>
      <c r="D1460" s="118" t="s">
        <v>962</v>
      </c>
      <c r="E1460" s="118" t="s">
        <v>993</v>
      </c>
      <c r="F1460" s="118" t="s">
        <v>987</v>
      </c>
      <c r="G1460" s="118" t="s">
        <v>988</v>
      </c>
      <c r="H1460" s="118" t="s">
        <v>1005</v>
      </c>
      <c r="I1460" s="118">
        <v>2.9999999329447701E-2</v>
      </c>
      <c r="J1460" s="118">
        <v>2.9999999329447701E-2</v>
      </c>
      <c r="K1460" s="118">
        <v>0.21999999880790699</v>
      </c>
      <c r="L1460" s="181">
        <f>(K1460+'NPV Calcs'!$D$13)*About!$B$135</f>
        <v>7.4372121831024742</v>
      </c>
      <c r="M1460" s="95" t="str">
        <f>INDEX('IEA Tech to Policy Mapping'!$B$2:$B$13,MATCH($H1460,'IEA Tech to Policy Mapping'!$A$2:$A$13,0))</f>
        <v>ngps - production methane capture</v>
      </c>
      <c r="N1460" s="182">
        <f>(J1460*About!$A$132/1000)*10^12*'EPA to IEA Scaling'!$E$13</f>
        <v>679806897.9340229</v>
      </c>
      <c r="O1460" s="183">
        <f>L1460/About!$B$144</f>
        <v>13.992795454937637</v>
      </c>
    </row>
    <row r="1461" spans="2:15" x14ac:dyDescent="0.45">
      <c r="B1461" s="118" t="s">
        <v>215</v>
      </c>
      <c r="C1461" s="118" t="s">
        <v>779</v>
      </c>
      <c r="D1461" s="118" t="s">
        <v>962</v>
      </c>
      <c r="E1461" s="118" t="s">
        <v>991</v>
      </c>
      <c r="F1461" s="118" t="s">
        <v>987</v>
      </c>
      <c r="G1461" s="118" t="s">
        <v>988</v>
      </c>
      <c r="H1461" s="118" t="s">
        <v>1005</v>
      </c>
      <c r="I1461" s="118">
        <v>0.61000001430511397</v>
      </c>
      <c r="J1461" s="118">
        <v>0.61000001430511397</v>
      </c>
      <c r="K1461" s="118">
        <v>0.21999999880790699</v>
      </c>
      <c r="L1461" s="181">
        <f>(K1461+'NPV Calcs'!$D$13)*About!$B$135</f>
        <v>7.4372121831024742</v>
      </c>
      <c r="M1461" s="95" t="str">
        <f>INDEX('IEA Tech to Policy Mapping'!$B$2:$B$13,MATCH($H1461,'IEA Tech to Policy Mapping'!$A$2:$A$13,0))</f>
        <v>ngps - production methane capture</v>
      </c>
      <c r="N1461" s="182">
        <f>(J1461*About!$A$132/1000)*10^12*'EPA to IEA Scaling'!$E$13</f>
        <v>13822740891.111326</v>
      </c>
      <c r="O1461" s="183">
        <f>L1461/About!$B$144</f>
        <v>13.992795454937637</v>
      </c>
    </row>
    <row r="1462" spans="2:15" x14ac:dyDescent="0.45">
      <c r="B1462" s="118" t="s">
        <v>336</v>
      </c>
      <c r="C1462" s="118" t="s">
        <v>779</v>
      </c>
      <c r="D1462" s="118" t="s">
        <v>962</v>
      </c>
      <c r="E1462" s="118" t="s">
        <v>996</v>
      </c>
      <c r="F1462" s="118" t="s">
        <v>997</v>
      </c>
      <c r="G1462" s="118" t="s">
        <v>988</v>
      </c>
      <c r="H1462" s="118" t="s">
        <v>1004</v>
      </c>
      <c r="I1462" s="118">
        <v>27.4699993133544</v>
      </c>
      <c r="J1462" s="118">
        <v>27.4699993133544</v>
      </c>
      <c r="K1462" s="118">
        <v>0.230000004172325</v>
      </c>
      <c r="L1462" s="181">
        <f>(K1462+'NPV Calcs'!$D$13)*About!$B$135</f>
        <v>7.4461927360763349</v>
      </c>
      <c r="M1462" s="95" t="str">
        <f>INDEX('IEA Tech to Policy Mapping'!$B$2:$B$13,MATCH($H1462,'IEA Tech to Policy Mapping'!$A$2:$A$13,0))</f>
        <v>ngps - production methane destruction</v>
      </c>
      <c r="N1462" s="182">
        <f>(J1462*About!$A$132/1000)*10^12*'EPA to IEA Scaling'!$E$13</f>
        <v>622476514562.1416</v>
      </c>
      <c r="O1462" s="183">
        <f>L1462/About!$B$144</f>
        <v>14.009691979837244</v>
      </c>
    </row>
    <row r="1463" spans="2:15" x14ac:dyDescent="0.45">
      <c r="B1463" s="118" t="s">
        <v>215</v>
      </c>
      <c r="C1463" s="118" t="s">
        <v>779</v>
      </c>
      <c r="D1463" s="118" t="s">
        <v>985</v>
      </c>
      <c r="E1463" s="118" t="s">
        <v>986</v>
      </c>
      <c r="F1463" s="118" t="s">
        <v>987</v>
      </c>
      <c r="G1463" s="118" t="s">
        <v>1000</v>
      </c>
      <c r="H1463" s="118" t="s">
        <v>1001</v>
      </c>
      <c r="I1463" s="118">
        <v>1.00999999046325</v>
      </c>
      <c r="J1463" s="118">
        <v>0.86000001430511397</v>
      </c>
      <c r="K1463" s="118">
        <v>0.25</v>
      </c>
      <c r="L1463" s="181">
        <f>(K1463+'NPV Calcs'!$D$13)*About!$B$135</f>
        <v>7.4641538286419955</v>
      </c>
      <c r="M1463" s="95" t="str">
        <f>INDEX('IEA Tech to Policy Mapping'!$B$2:$B$13,MATCH($H1463,'IEA Tech to Policy Mapping'!$A$2:$A$13,0))</f>
        <v>ngps - T&amp;D methane capture</v>
      </c>
      <c r="N1463" s="182">
        <f>(J1463*About!$A$132/1000)*10^12*'EPA to IEA Scaling'!$E$13</f>
        <v>19487798500.518764</v>
      </c>
      <c r="O1463" s="183">
        <f>L1463/About!$B$144</f>
        <v>14.04348500445869</v>
      </c>
    </row>
    <row r="1464" spans="2:15" x14ac:dyDescent="0.45">
      <c r="B1464" s="118" t="s">
        <v>215</v>
      </c>
      <c r="C1464" s="118" t="s">
        <v>779</v>
      </c>
      <c r="D1464" s="118" t="s">
        <v>962</v>
      </c>
      <c r="E1464" s="118" t="s">
        <v>991</v>
      </c>
      <c r="F1464" s="118" t="s">
        <v>987</v>
      </c>
      <c r="G1464" s="118" t="s">
        <v>1000</v>
      </c>
      <c r="H1464" s="118" t="s">
        <v>1001</v>
      </c>
      <c r="I1464" s="118">
        <v>3.4700000286102202</v>
      </c>
      <c r="J1464" s="118">
        <v>2.95000004768371</v>
      </c>
      <c r="K1464" s="118">
        <v>0.25</v>
      </c>
      <c r="L1464" s="181">
        <f>(K1464+'NPV Calcs'!$D$13)*About!$B$135</f>
        <v>7.4641538286419955</v>
      </c>
      <c r="M1464" s="95" t="str">
        <f>INDEX('IEA Tech to Policy Mapping'!$B$2:$B$13,MATCH($H1464,'IEA Tech to Policy Mapping'!$A$2:$A$13,0))</f>
        <v>ngps - T&amp;D methane capture</v>
      </c>
      <c r="N1464" s="182">
        <f>(J1464*About!$A$132/1000)*10^12*'EPA to IEA Scaling'!$E$13</f>
        <v>66847680871.531624</v>
      </c>
      <c r="O1464" s="183">
        <f>L1464/About!$B$144</f>
        <v>14.04348500445869</v>
      </c>
    </row>
    <row r="1465" spans="2:15" x14ac:dyDescent="0.45">
      <c r="B1465" s="118" t="s">
        <v>215</v>
      </c>
      <c r="C1465" s="118" t="s">
        <v>779</v>
      </c>
      <c r="D1465" s="118" t="s">
        <v>962</v>
      </c>
      <c r="E1465" s="118" t="s">
        <v>993</v>
      </c>
      <c r="F1465" s="118" t="s">
        <v>987</v>
      </c>
      <c r="G1465" s="118" t="s">
        <v>1000</v>
      </c>
      <c r="H1465" s="118" t="s">
        <v>1001</v>
      </c>
      <c r="I1465" s="118">
        <v>0.15999999642372101</v>
      </c>
      <c r="J1465" s="118">
        <v>0.140000000596046</v>
      </c>
      <c r="K1465" s="118">
        <v>0.25</v>
      </c>
      <c r="L1465" s="181">
        <f>(K1465+'NPV Calcs'!$D$13)*About!$B$135</f>
        <v>7.4641538286419955</v>
      </c>
      <c r="M1465" s="95" t="str">
        <f>INDEX('IEA Tech to Policy Mapping'!$B$2:$B$13,MATCH($H1465,'IEA Tech to Policy Mapping'!$A$2:$A$13,0))</f>
        <v>ngps - T&amp;D methane capture</v>
      </c>
      <c r="N1465" s="182">
        <f>(J1465*About!$A$132/1000)*10^12*'EPA to IEA Scaling'!$E$13</f>
        <v>3172432274.7747045</v>
      </c>
      <c r="O1465" s="183">
        <f>L1465/About!$B$144</f>
        <v>14.04348500445869</v>
      </c>
    </row>
    <row r="1466" spans="2:15" x14ac:dyDescent="0.45">
      <c r="B1466" s="118" t="s">
        <v>74</v>
      </c>
      <c r="C1466" s="118" t="s">
        <v>779</v>
      </c>
      <c r="D1466" s="118" t="s">
        <v>962</v>
      </c>
      <c r="E1466" s="118" t="s">
        <v>999</v>
      </c>
      <c r="F1466" s="118" t="s">
        <v>987</v>
      </c>
      <c r="G1466" s="118" t="s">
        <v>1000</v>
      </c>
      <c r="H1466" s="118" t="s">
        <v>1001</v>
      </c>
      <c r="I1466" s="118">
        <v>0.17000000178813901</v>
      </c>
      <c r="J1466" s="118">
        <v>0.140000000596046</v>
      </c>
      <c r="K1466" s="118">
        <v>0.28999999165534901</v>
      </c>
      <c r="L1466" s="181">
        <f>(K1466+'NPV Calcs'!$D$13)*About!$B$135</f>
        <v>7.5000760137733176</v>
      </c>
      <c r="M1466" s="95" t="str">
        <f>INDEX('IEA Tech to Policy Mapping'!$B$2:$B$13,MATCH($H1466,'IEA Tech to Policy Mapping'!$A$2:$A$13,0))</f>
        <v>ngps - T&amp;D methane capture</v>
      </c>
      <c r="N1466" s="182">
        <f>(J1466*About!$A$132/1000)*10^12*'EPA to IEA Scaling'!$E$13</f>
        <v>3172432274.7747045</v>
      </c>
      <c r="O1466" s="183">
        <f>L1466/About!$B$144</f>
        <v>14.111071053701581</v>
      </c>
    </row>
    <row r="1467" spans="2:15" x14ac:dyDescent="0.45">
      <c r="B1467" s="118" t="s">
        <v>74</v>
      </c>
      <c r="C1467" s="118" t="s">
        <v>779</v>
      </c>
      <c r="D1467" s="118" t="s">
        <v>962</v>
      </c>
      <c r="E1467" s="118" t="s">
        <v>999</v>
      </c>
      <c r="F1467" s="118" t="s">
        <v>987</v>
      </c>
      <c r="G1467" s="118" t="s">
        <v>988</v>
      </c>
      <c r="H1467" s="118" t="s">
        <v>1003</v>
      </c>
      <c r="I1467" s="118">
        <v>7.0000000298023196E-2</v>
      </c>
      <c r="J1467" s="118">
        <v>7.0000000298023196E-2</v>
      </c>
      <c r="K1467" s="118">
        <v>0.36000001430511402</v>
      </c>
      <c r="L1467" s="181">
        <f>(K1467+'NPV Calcs'!$D$13)*About!$B$135</f>
        <v>7.5629398712082798</v>
      </c>
      <c r="M1467" s="95" t="str">
        <f>INDEX('IEA Tech to Policy Mapping'!$B$2:$B$13,MATCH($H1467,'IEA Tech to Policy Mapping'!$A$2:$A$13,0))</f>
        <v>ngps - T&amp;D methane capture</v>
      </c>
      <c r="N1467" s="182">
        <f>(J1467*About!$A$132/1000)*10^12*'EPA to IEA Scaling'!$E$13</f>
        <v>1586216137.3873568</v>
      </c>
      <c r="O1467" s="183">
        <f>L1467/About!$B$144</f>
        <v>14.229346702821065</v>
      </c>
    </row>
    <row r="1468" spans="2:15" x14ac:dyDescent="0.45">
      <c r="B1468" s="118" t="s">
        <v>215</v>
      </c>
      <c r="C1468" s="118" t="s">
        <v>779</v>
      </c>
      <c r="D1468" s="118" t="s">
        <v>985</v>
      </c>
      <c r="E1468" s="118" t="s">
        <v>994</v>
      </c>
      <c r="F1468" s="118" t="s">
        <v>987</v>
      </c>
      <c r="G1468" s="118" t="s">
        <v>1000</v>
      </c>
      <c r="H1468" s="118" t="s">
        <v>1001</v>
      </c>
      <c r="I1468" s="118">
        <v>2.5299999713897701</v>
      </c>
      <c r="J1468" s="118">
        <v>2.1500000953674299</v>
      </c>
      <c r="K1468" s="118">
        <v>0.479999989271163</v>
      </c>
      <c r="L1468" s="181">
        <f>(K1468+'NPV Calcs'!$D$13)*About!$B$135</f>
        <v>7.6707064266022442</v>
      </c>
      <c r="M1468" s="95" t="str">
        <f>INDEX('IEA Tech to Policy Mapping'!$B$2:$B$13,MATCH($H1468,'IEA Tech to Policy Mapping'!$A$2:$A$13,0))</f>
        <v>ngps - T&amp;D methane capture</v>
      </c>
      <c r="N1468" s="182">
        <f>(J1468*About!$A$132/1000)*10^12*'EPA to IEA Scaling'!$E$13</f>
        <v>48719497601.951897</v>
      </c>
      <c r="O1468" s="183">
        <f>L1468/About!$B$144</f>
        <v>14.432104850549734</v>
      </c>
    </row>
    <row r="1469" spans="2:15" x14ac:dyDescent="0.45">
      <c r="B1469" s="118" t="s">
        <v>215</v>
      </c>
      <c r="C1469" s="118" t="s">
        <v>779</v>
      </c>
      <c r="D1469" s="118" t="s">
        <v>962</v>
      </c>
      <c r="E1469" s="118" t="s">
        <v>999</v>
      </c>
      <c r="F1469" s="118" t="s">
        <v>987</v>
      </c>
      <c r="G1469" s="118" t="s">
        <v>1000</v>
      </c>
      <c r="H1469" s="118" t="s">
        <v>1001</v>
      </c>
      <c r="I1469" s="118">
        <v>2.17000007629394</v>
      </c>
      <c r="J1469" s="118">
        <v>1.8500000238418499</v>
      </c>
      <c r="K1469" s="118">
        <v>0.479999989271163</v>
      </c>
      <c r="L1469" s="181">
        <f>(K1469+'NPV Calcs'!$D$13)*About!$B$135</f>
        <v>7.6707064266022442</v>
      </c>
      <c r="M1469" s="95" t="str">
        <f>INDEX('IEA Tech to Policy Mapping'!$B$2:$B$13,MATCH($H1469,'IEA Tech to Policy Mapping'!$A$2:$A$13,0))</f>
        <v>ngps - T&amp;D methane capture</v>
      </c>
      <c r="N1469" s="182">
        <f>(J1469*About!$A$132/1000)*10^12*'EPA to IEA Scaling'!$E$13</f>
        <v>41921426849.876846</v>
      </c>
      <c r="O1469" s="183">
        <f>L1469/About!$B$144</f>
        <v>14.432104850549734</v>
      </c>
    </row>
    <row r="1470" spans="2:15" x14ac:dyDescent="0.45">
      <c r="B1470" s="118" t="s">
        <v>215</v>
      </c>
      <c r="C1470" s="118" t="s">
        <v>779</v>
      </c>
      <c r="D1470" s="118" t="s">
        <v>985</v>
      </c>
      <c r="E1470" s="118" t="s">
        <v>986</v>
      </c>
      <c r="F1470" s="118" t="s">
        <v>987</v>
      </c>
      <c r="G1470" s="118" t="s">
        <v>988</v>
      </c>
      <c r="H1470" s="118" t="s">
        <v>1010</v>
      </c>
      <c r="I1470" s="118">
        <v>3.3099999427795401</v>
      </c>
      <c r="J1470" s="118">
        <v>3.3099999427795401</v>
      </c>
      <c r="K1470" s="118">
        <v>0.51999998092651301</v>
      </c>
      <c r="L1470" s="181">
        <f>(K1470+'NPV Calcs'!$D$13)*About!$B$135</f>
        <v>7.7066286117335672</v>
      </c>
      <c r="M1470" s="95" t="str">
        <f>INDEX('IEA Tech to Policy Mapping'!$B$2:$B$13,MATCH($H1470,'IEA Tech to Policy Mapping'!$A$2:$A$13,0))</f>
        <v>ngps - processing methane capture</v>
      </c>
      <c r="N1470" s="182">
        <f>(J1470*About!$A$132/1000)*10^12*'EPA to IEA Scaling'!$E$13</f>
        <v>75005361451.925659</v>
      </c>
      <c r="O1470" s="183">
        <f>L1470/About!$B$144</f>
        <v>14.499690899792627</v>
      </c>
    </row>
    <row r="1471" spans="2:15" x14ac:dyDescent="0.45">
      <c r="B1471" s="118" t="s">
        <v>336</v>
      </c>
      <c r="C1471" s="118" t="s">
        <v>779</v>
      </c>
      <c r="D1471" s="118" t="s">
        <v>962</v>
      </c>
      <c r="E1471" s="118" t="s">
        <v>999</v>
      </c>
      <c r="F1471" s="118" t="s">
        <v>987</v>
      </c>
      <c r="G1471" s="118" t="s">
        <v>988</v>
      </c>
      <c r="H1471" s="118" t="s">
        <v>1003</v>
      </c>
      <c r="I1471" s="118">
        <v>1.65999996662139</v>
      </c>
      <c r="J1471" s="118">
        <v>1.65999996662139</v>
      </c>
      <c r="K1471" s="118">
        <v>0.54000002145767201</v>
      </c>
      <c r="L1471" s="181">
        <f>(K1471+'NPV Calcs'!$D$13)*About!$B$135</f>
        <v>7.7245897444454075</v>
      </c>
      <c r="M1471" s="95" t="str">
        <f>INDEX('IEA Tech to Policy Mapping'!$B$2:$B$13,MATCH($H1471,'IEA Tech to Policy Mapping'!$A$2:$A$13,0))</f>
        <v>ngps - T&amp;D methane capture</v>
      </c>
      <c r="N1471" s="182">
        <f>(J1471*About!$A$132/1000)*10^12*'EPA to IEA Scaling'!$E$13</f>
        <v>37615981770.098396</v>
      </c>
      <c r="O1471" s="183">
        <f>L1471/About!$B$144</f>
        <v>14.533483999947386</v>
      </c>
    </row>
    <row r="1472" spans="2:15" x14ac:dyDescent="0.45">
      <c r="B1472" s="118" t="s">
        <v>74</v>
      </c>
      <c r="C1472" s="118" t="s">
        <v>779</v>
      </c>
      <c r="D1472" s="118" t="s">
        <v>985</v>
      </c>
      <c r="E1472" s="118" t="s">
        <v>990</v>
      </c>
      <c r="F1472" s="118" t="s">
        <v>987</v>
      </c>
      <c r="G1472" s="118" t="s">
        <v>1000</v>
      </c>
      <c r="H1472" s="118" t="s">
        <v>1001</v>
      </c>
      <c r="I1472" s="118">
        <v>1.29999995231628</v>
      </c>
      <c r="J1472" s="118">
        <v>1.1100000143051101</v>
      </c>
      <c r="K1472" s="118">
        <v>0.56999999284744196</v>
      </c>
      <c r="L1472" s="181">
        <f>(K1472+'NPV Calcs'!$D$13)*About!$B$135</f>
        <v>7.7515313632208089</v>
      </c>
      <c r="M1472" s="95" t="str">
        <f>INDEX('IEA Tech to Policy Mapping'!$B$2:$B$13,MATCH($H1472,'IEA Tech to Policy Mapping'!$A$2:$A$13,0))</f>
        <v>ngps - T&amp;D methane capture</v>
      </c>
      <c r="N1472" s="182">
        <f>(J1472*About!$A$132/1000)*10^12*'EPA to IEA Scaling'!$E$13</f>
        <v>25152856109.926113</v>
      </c>
      <c r="O1472" s="183">
        <f>L1472/About!$B$144</f>
        <v>14.584173499112897</v>
      </c>
    </row>
    <row r="1473" spans="2:15" x14ac:dyDescent="0.45">
      <c r="B1473" s="118" t="s">
        <v>74</v>
      </c>
      <c r="C1473" s="118" t="s">
        <v>779</v>
      </c>
      <c r="D1473" s="118" t="s">
        <v>962</v>
      </c>
      <c r="E1473" s="118" t="s">
        <v>993</v>
      </c>
      <c r="F1473" s="118" t="s">
        <v>987</v>
      </c>
      <c r="G1473" s="118" t="s">
        <v>1000</v>
      </c>
      <c r="H1473" s="118" t="s">
        <v>1001</v>
      </c>
      <c r="I1473" s="118">
        <v>53.450000762939403</v>
      </c>
      <c r="J1473" s="118">
        <v>45.430000305175703</v>
      </c>
      <c r="K1473" s="118">
        <v>0.56999999284744196</v>
      </c>
      <c r="L1473" s="181">
        <f>(K1473+'NPV Calcs'!$D$13)*About!$B$135</f>
        <v>7.7515313632208089</v>
      </c>
      <c r="M1473" s="95" t="str">
        <f>INDEX('IEA Tech to Policy Mapping'!$B$2:$B$13,MATCH($H1473,'IEA Tech to Policy Mapping'!$A$2:$A$13,0))</f>
        <v>ngps - T&amp;D methane capture</v>
      </c>
      <c r="N1473" s="182">
        <f>(J1473*About!$A$132/1000)*10^12*'EPA to IEA Scaling'!$E$13</f>
        <v>1029454275696.8711</v>
      </c>
      <c r="O1473" s="183">
        <f>L1473/About!$B$144</f>
        <v>14.584173499112897</v>
      </c>
    </row>
    <row r="1474" spans="2:15" x14ac:dyDescent="0.45">
      <c r="B1474" s="118" t="s">
        <v>74</v>
      </c>
      <c r="C1474" s="118" t="s">
        <v>779</v>
      </c>
      <c r="D1474" s="118" t="s">
        <v>962</v>
      </c>
      <c r="E1474" s="118" t="s">
        <v>991</v>
      </c>
      <c r="F1474" s="118" t="s">
        <v>987</v>
      </c>
      <c r="G1474" s="118" t="s">
        <v>1000</v>
      </c>
      <c r="H1474" s="118" t="s">
        <v>1001</v>
      </c>
      <c r="I1474" s="118">
        <v>16.540000915527301</v>
      </c>
      <c r="J1474" s="118">
        <v>14.060000419616699</v>
      </c>
      <c r="K1474" s="118">
        <v>0.56999999284744196</v>
      </c>
      <c r="L1474" s="181">
        <f>(K1474+'NPV Calcs'!$D$13)*About!$B$135</f>
        <v>7.7515313632208089</v>
      </c>
      <c r="M1474" s="95" t="str">
        <f>INDEX('IEA Tech to Policy Mapping'!$B$2:$B$13,MATCH($H1474,'IEA Tech to Policy Mapping'!$A$2:$A$13,0))</f>
        <v>ngps - T&amp;D methane capture</v>
      </c>
      <c r="N1474" s="182">
        <f>(J1474*About!$A$132/1000)*10^12*'EPA to IEA Scaling'!$E$13</f>
        <v>318602849461.68536</v>
      </c>
      <c r="O1474" s="183">
        <f>L1474/About!$B$144</f>
        <v>14.584173499112897</v>
      </c>
    </row>
    <row r="1475" spans="2:15" x14ac:dyDescent="0.45">
      <c r="B1475" s="118" t="s">
        <v>74</v>
      </c>
      <c r="C1475" s="118" t="s">
        <v>779</v>
      </c>
      <c r="D1475" s="118" t="s">
        <v>985</v>
      </c>
      <c r="E1475" s="118" t="s">
        <v>986</v>
      </c>
      <c r="F1475" s="118" t="s">
        <v>987</v>
      </c>
      <c r="G1475" s="118" t="s">
        <v>1000</v>
      </c>
      <c r="H1475" s="118" t="s">
        <v>1001</v>
      </c>
      <c r="I1475" s="118">
        <v>11.1000003814697</v>
      </c>
      <c r="J1475" s="118">
        <v>9.4300003051757795</v>
      </c>
      <c r="K1475" s="118">
        <v>0.56999999284744196</v>
      </c>
      <c r="L1475" s="181">
        <f>(K1475+'NPV Calcs'!$D$13)*About!$B$135</f>
        <v>7.7515313632208089</v>
      </c>
      <c r="M1475" s="95" t="str">
        <f>INDEX('IEA Tech to Policy Mapping'!$B$2:$B$13,MATCH($H1475,'IEA Tech to Policy Mapping'!$A$2:$A$13,0))</f>
        <v>ngps - T&amp;D methane capture</v>
      </c>
      <c r="N1475" s="182">
        <f>(J1475*About!$A$132/1000)*10^12*'EPA to IEA Scaling'!$E$13</f>
        <v>213685979942.20203</v>
      </c>
      <c r="O1475" s="183">
        <f>L1475/About!$B$144</f>
        <v>14.584173499112897</v>
      </c>
    </row>
    <row r="1476" spans="2:15" x14ac:dyDescent="0.45">
      <c r="B1476" s="118" t="s">
        <v>336</v>
      </c>
      <c r="C1476" s="118" t="s">
        <v>779</v>
      </c>
      <c r="D1476" s="118" t="s">
        <v>985</v>
      </c>
      <c r="E1476" s="118" t="s">
        <v>994</v>
      </c>
      <c r="F1476" s="118" t="s">
        <v>987</v>
      </c>
      <c r="G1476" s="118" t="s">
        <v>988</v>
      </c>
      <c r="H1476" s="118" t="s">
        <v>1003</v>
      </c>
      <c r="I1476" s="118">
        <v>13.020000457763601</v>
      </c>
      <c r="J1476" s="118">
        <v>13.020000457763601</v>
      </c>
      <c r="K1476" s="118">
        <v>0.64999997615814198</v>
      </c>
      <c r="L1476" s="181">
        <f>(K1476+'NPV Calcs'!$D$13)*About!$B$135</f>
        <v>7.8233757334834531</v>
      </c>
      <c r="M1476" s="95" t="str">
        <f>INDEX('IEA Tech to Policy Mapping'!$B$2:$B$13,MATCH($H1476,'IEA Tech to Policy Mapping'!$A$2:$A$13,0))</f>
        <v>ngps - T&amp;D methane capture</v>
      </c>
      <c r="N1476" s="182">
        <f>(J1476*About!$A$132/1000)*10^12*'EPA to IEA Scaling'!$E$13</f>
        <v>295036210670.96802</v>
      </c>
      <c r="O1476" s="183">
        <f>L1476/About!$B$144</f>
        <v>14.719345597598679</v>
      </c>
    </row>
    <row r="1477" spans="2:15" x14ac:dyDescent="0.45">
      <c r="B1477" s="118" t="s">
        <v>215</v>
      </c>
      <c r="C1477" s="118" t="s">
        <v>779</v>
      </c>
      <c r="D1477" s="118" t="s">
        <v>985</v>
      </c>
      <c r="E1477" s="118" t="s">
        <v>986</v>
      </c>
      <c r="F1477" s="118" t="s">
        <v>987</v>
      </c>
      <c r="G1477" s="118" t="s">
        <v>988</v>
      </c>
      <c r="H1477" s="118" t="s">
        <v>992</v>
      </c>
      <c r="I1477" s="118">
        <v>7.0900001525878897</v>
      </c>
      <c r="J1477" s="118">
        <v>7.0900001525878897</v>
      </c>
      <c r="K1477" s="118">
        <v>0.75999999046325595</v>
      </c>
      <c r="L1477" s="181">
        <f>(K1477+'NPV Calcs'!$D$13)*About!$B$135</f>
        <v>7.9221617760497374</v>
      </c>
      <c r="M1477" s="95" t="str">
        <f>INDEX('IEA Tech to Policy Mapping'!$B$2:$B$13,MATCH($H1477,'IEA Tech to Policy Mapping'!$A$2:$A$13,0))</f>
        <v>ngps - production methane capture</v>
      </c>
      <c r="N1477" s="182">
        <f>(J1477*About!$A$132/1000)*10^12*'EPA to IEA Scaling'!$E$13</f>
        <v>160661037260.47165</v>
      </c>
      <c r="O1477" s="183">
        <f>L1477/About!$B$144</f>
        <v>14.905207295961054</v>
      </c>
    </row>
    <row r="1478" spans="2:15" x14ac:dyDescent="0.45">
      <c r="B1478" s="118" t="s">
        <v>336</v>
      </c>
      <c r="C1478" s="118" t="s">
        <v>779</v>
      </c>
      <c r="D1478" s="118" t="s">
        <v>962</v>
      </c>
      <c r="E1478" s="118" t="s">
        <v>991</v>
      </c>
      <c r="F1478" s="118" t="s">
        <v>987</v>
      </c>
      <c r="G1478" s="118" t="s">
        <v>1000</v>
      </c>
      <c r="H1478" s="118" t="s">
        <v>1001</v>
      </c>
      <c r="I1478" s="118">
        <v>22.7199993133544</v>
      </c>
      <c r="J1478" s="118">
        <v>19.309999465942301</v>
      </c>
      <c r="K1478" s="118">
        <v>0.77999997138976995</v>
      </c>
      <c r="L1478" s="181">
        <f>(K1478+'NPV Calcs'!$D$13)*About!$B$135</f>
        <v>7.9401228552333389</v>
      </c>
      <c r="M1478" s="95" t="str">
        <f>INDEX('IEA Tech to Policy Mapping'!$B$2:$B$13,MATCH($H1478,'IEA Tech to Policy Mapping'!$A$2:$A$13,0))</f>
        <v>ngps - T&amp;D methane capture</v>
      </c>
      <c r="N1478" s="182">
        <f>(J1478*About!$A$132/1000)*10^12*'EPA to IEA Scaling'!$E$13</f>
        <v>437569037648.75995</v>
      </c>
      <c r="O1478" s="183">
        <f>L1478/About!$B$144</f>
        <v>14.939000295404728</v>
      </c>
    </row>
    <row r="1479" spans="2:15" x14ac:dyDescent="0.45">
      <c r="B1479" s="118" t="s">
        <v>336</v>
      </c>
      <c r="C1479" s="118" t="s">
        <v>779</v>
      </c>
      <c r="D1479" s="118" t="s">
        <v>985</v>
      </c>
      <c r="E1479" s="118" t="s">
        <v>986</v>
      </c>
      <c r="F1479" s="118" t="s">
        <v>987</v>
      </c>
      <c r="G1479" s="118" t="s">
        <v>1000</v>
      </c>
      <c r="H1479" s="118" t="s">
        <v>1001</v>
      </c>
      <c r="I1479" s="118">
        <v>15.060000419616699</v>
      </c>
      <c r="J1479" s="118">
        <v>12.800000190734799</v>
      </c>
      <c r="K1479" s="118">
        <v>0.77999997138976995</v>
      </c>
      <c r="L1479" s="181">
        <f>(K1479+'NPV Calcs'!$D$13)*About!$B$135</f>
        <v>7.9401228552333389</v>
      </c>
      <c r="M1479" s="95" t="str">
        <f>INDEX('IEA Tech to Policy Mapping'!$B$2:$B$13,MATCH($H1479,'IEA Tech to Policy Mapping'!$A$2:$A$13,0))</f>
        <v>ngps - T&amp;D methane capture</v>
      </c>
      <c r="N1479" s="182">
        <f>(J1479*About!$A$132/1000)*10^12*'EPA to IEA Scaling'!$E$13</f>
        <v>290050953923.75525</v>
      </c>
      <c r="O1479" s="183">
        <f>L1479/About!$B$144</f>
        <v>14.939000295404728</v>
      </c>
    </row>
    <row r="1480" spans="2:15" x14ac:dyDescent="0.45">
      <c r="B1480" s="118" t="s">
        <v>336</v>
      </c>
      <c r="C1480" s="118" t="s">
        <v>779</v>
      </c>
      <c r="D1480" s="118" t="s">
        <v>985</v>
      </c>
      <c r="E1480" s="118" t="s">
        <v>990</v>
      </c>
      <c r="F1480" s="118" t="s">
        <v>987</v>
      </c>
      <c r="G1480" s="118" t="s">
        <v>1000</v>
      </c>
      <c r="H1480" s="118" t="s">
        <v>1001</v>
      </c>
      <c r="I1480" s="118">
        <v>25.9699993133544</v>
      </c>
      <c r="J1480" s="118">
        <v>22.079999923706001</v>
      </c>
      <c r="K1480" s="118">
        <v>0.77999997138976995</v>
      </c>
      <c r="L1480" s="181">
        <f>(K1480+'NPV Calcs'!$D$13)*About!$B$135</f>
        <v>7.9401228552333389</v>
      </c>
      <c r="M1480" s="95" t="str">
        <f>INDEX('IEA Tech to Policy Mapping'!$B$2:$B$13,MATCH($H1480,'IEA Tech to Policy Mapping'!$A$2:$A$13,0))</f>
        <v>ngps - T&amp;D methane capture</v>
      </c>
      <c r="N1480" s="182">
        <f>(J1480*About!$A$132/1000)*10^12*'EPA to IEA Scaling'!$E$13</f>
        <v>500337886334.02533</v>
      </c>
      <c r="O1480" s="183">
        <f>L1480/About!$B$144</f>
        <v>14.939000295404728</v>
      </c>
    </row>
    <row r="1481" spans="2:15" x14ac:dyDescent="0.45">
      <c r="B1481" s="118" t="s">
        <v>336</v>
      </c>
      <c r="C1481" s="118" t="s">
        <v>779</v>
      </c>
      <c r="D1481" s="118" t="s">
        <v>962</v>
      </c>
      <c r="E1481" s="118" t="s">
        <v>993</v>
      </c>
      <c r="F1481" s="118" t="s">
        <v>987</v>
      </c>
      <c r="G1481" s="118" t="s">
        <v>1000</v>
      </c>
      <c r="H1481" s="118" t="s">
        <v>1001</v>
      </c>
      <c r="I1481" s="118">
        <v>344.57000732421801</v>
      </c>
      <c r="J1481" s="118">
        <v>292.89001464843699</v>
      </c>
      <c r="K1481" s="118">
        <v>0.77999997138976995</v>
      </c>
      <c r="L1481" s="181">
        <f>(K1481+'NPV Calcs'!$D$13)*About!$B$135</f>
        <v>7.9401228552333389</v>
      </c>
      <c r="M1481" s="95" t="str">
        <f>INDEX('IEA Tech to Policy Mapping'!$B$2:$B$13,MATCH($H1481,'IEA Tech to Policy Mapping'!$A$2:$A$13,0))</f>
        <v>ngps - T&amp;D methane capture</v>
      </c>
      <c r="N1481" s="182">
        <f>(J1481*About!$A$132/1000)*10^12*'EPA to IEA Scaling'!$E$13</f>
        <v>6636955224814.3359</v>
      </c>
      <c r="O1481" s="183">
        <f>L1481/About!$B$144</f>
        <v>14.939000295404728</v>
      </c>
    </row>
    <row r="1482" spans="2:15" x14ac:dyDescent="0.45">
      <c r="B1482" s="118" t="s">
        <v>336</v>
      </c>
      <c r="C1482" s="118" t="s">
        <v>779</v>
      </c>
      <c r="D1482" s="118" t="s">
        <v>962</v>
      </c>
      <c r="E1482" s="118" t="s">
        <v>999</v>
      </c>
      <c r="F1482" s="118" t="s">
        <v>987</v>
      </c>
      <c r="G1482" s="118" t="s">
        <v>1000</v>
      </c>
      <c r="H1482" s="118" t="s">
        <v>1001</v>
      </c>
      <c r="I1482" s="118">
        <v>4.2199997901916504</v>
      </c>
      <c r="J1482" s="118">
        <v>3.5899999141693102</v>
      </c>
      <c r="K1482" s="118">
        <v>0.80000001192092896</v>
      </c>
      <c r="L1482" s="181">
        <f>(K1482+'NPV Calcs'!$D$13)*About!$B$135</f>
        <v>7.9580839879451784</v>
      </c>
      <c r="M1482" s="95" t="str">
        <f>INDEX('IEA Tech to Policy Mapping'!$B$2:$B$13,MATCH($H1482,'IEA Tech to Policy Mapping'!$A$2:$A$13,0))</f>
        <v>ngps - T&amp;D methane capture</v>
      </c>
      <c r="N1482" s="182">
        <f>(J1482*About!$A$132/1000)*10^12*'EPA to IEA Scaling'!$E$13</f>
        <v>81350225326.147583</v>
      </c>
      <c r="O1482" s="183">
        <f>L1482/About!$B$144</f>
        <v>14.972793395559485</v>
      </c>
    </row>
    <row r="1483" spans="2:15" x14ac:dyDescent="0.45">
      <c r="B1483" s="118" t="s">
        <v>336</v>
      </c>
      <c r="C1483" s="118" t="s">
        <v>779</v>
      </c>
      <c r="D1483" s="118" t="s">
        <v>985</v>
      </c>
      <c r="E1483" s="118" t="s">
        <v>994</v>
      </c>
      <c r="F1483" s="118" t="s">
        <v>987</v>
      </c>
      <c r="G1483" s="118" t="s">
        <v>1000</v>
      </c>
      <c r="H1483" s="118" t="s">
        <v>1001</v>
      </c>
      <c r="I1483" s="118">
        <v>4.6100001335143999</v>
      </c>
      <c r="J1483" s="118">
        <v>3.92000007629394</v>
      </c>
      <c r="K1483" s="118">
        <v>0.80000001192092896</v>
      </c>
      <c r="L1483" s="181">
        <f>(K1483+'NPV Calcs'!$D$13)*About!$B$135</f>
        <v>7.9580839879451784</v>
      </c>
      <c r="M1483" s="95" t="str">
        <f>INDEX('IEA Tech to Policy Mapping'!$B$2:$B$13,MATCH($H1483,'IEA Tech to Policy Mapping'!$A$2:$A$13,0))</f>
        <v>ngps - T&amp;D methane capture</v>
      </c>
      <c r="N1483" s="182">
        <f>(J1483*About!$A$132/1000)*10^12*'EPA to IEA Scaling'!$E$13</f>
        <v>88828105044.346893</v>
      </c>
      <c r="O1483" s="183">
        <f>L1483/About!$B$144</f>
        <v>14.972793395559485</v>
      </c>
    </row>
    <row r="1484" spans="2:15" x14ac:dyDescent="0.45">
      <c r="B1484" s="118" t="s">
        <v>74</v>
      </c>
      <c r="C1484" s="118" t="s">
        <v>779</v>
      </c>
      <c r="D1484" s="118" t="s">
        <v>962</v>
      </c>
      <c r="E1484" s="118" t="s">
        <v>993</v>
      </c>
      <c r="F1484" s="118" t="s">
        <v>987</v>
      </c>
      <c r="G1484" s="118" t="s">
        <v>988</v>
      </c>
      <c r="H1484" s="118" t="s">
        <v>998</v>
      </c>
      <c r="I1484" s="118">
        <v>156.5</v>
      </c>
      <c r="J1484" s="118">
        <v>156.5</v>
      </c>
      <c r="K1484" s="118">
        <v>0.93000000715255704</v>
      </c>
      <c r="L1484" s="181">
        <f>(K1484+'NPV Calcs'!$D$13)*About!$B$135</f>
        <v>8.0748311096950633</v>
      </c>
      <c r="M1484" s="95" t="str">
        <f>INDEX('IEA Tech to Policy Mapping'!$B$2:$B$13,MATCH($H1484,'IEA Tech to Policy Mapping'!$A$2:$A$13,0))</f>
        <v>ngps - production methane capture</v>
      </c>
      <c r="N1484" s="182">
        <f>(J1484*About!$A$132/1000)*10^12*'EPA to IEA Scaling'!$E$13</f>
        <v>3546326063489.0557</v>
      </c>
      <c r="O1484" s="183">
        <f>L1484/About!$B$144</f>
        <v>15.192448093365535</v>
      </c>
    </row>
    <row r="1485" spans="2:15" x14ac:dyDescent="0.45">
      <c r="B1485" s="118" t="s">
        <v>74</v>
      </c>
      <c r="C1485" s="118" t="s">
        <v>779</v>
      </c>
      <c r="D1485" s="118" t="s">
        <v>962</v>
      </c>
      <c r="E1485" s="118" t="s">
        <v>991</v>
      </c>
      <c r="F1485" s="118" t="s">
        <v>987</v>
      </c>
      <c r="G1485" s="118" t="s">
        <v>988</v>
      </c>
      <c r="H1485" s="118" t="s">
        <v>998</v>
      </c>
      <c r="I1485" s="118">
        <v>48.430000305175703</v>
      </c>
      <c r="J1485" s="118">
        <v>48.430000305175703</v>
      </c>
      <c r="K1485" s="118">
        <v>0.93000000715255704</v>
      </c>
      <c r="L1485" s="181">
        <f>(K1485+'NPV Calcs'!$D$13)*About!$B$135</f>
        <v>8.0748311096950633</v>
      </c>
      <c r="M1485" s="95" t="str">
        <f>INDEX('IEA Tech to Policy Mapping'!$B$2:$B$13,MATCH($H1485,'IEA Tech to Policy Mapping'!$A$2:$A$13,0))</f>
        <v>ngps - production methane capture</v>
      </c>
      <c r="N1485" s="182">
        <f>(J1485*About!$A$132/1000)*10^12*'EPA to IEA Scaling'!$E$13</f>
        <v>1097434967009.7605</v>
      </c>
      <c r="O1485" s="183">
        <f>L1485/About!$B$144</f>
        <v>15.192448093365535</v>
      </c>
    </row>
    <row r="1486" spans="2:15" x14ac:dyDescent="0.45">
      <c r="B1486" s="118" t="s">
        <v>74</v>
      </c>
      <c r="C1486" s="118" t="s">
        <v>779</v>
      </c>
      <c r="D1486" s="118" t="s">
        <v>985</v>
      </c>
      <c r="E1486" s="118" t="s">
        <v>986</v>
      </c>
      <c r="F1486" s="118" t="s">
        <v>987</v>
      </c>
      <c r="G1486" s="118" t="s">
        <v>988</v>
      </c>
      <c r="H1486" s="118" t="s">
        <v>998</v>
      </c>
      <c r="I1486" s="118">
        <v>117.69000244140599</v>
      </c>
      <c r="J1486" s="118">
        <v>117.69000244140599</v>
      </c>
      <c r="K1486" s="118">
        <v>0.93999999761581399</v>
      </c>
      <c r="L1486" s="181">
        <f>(K1486+'NPV Calcs'!$D$13)*About!$B$135</f>
        <v>8.083811649286865</v>
      </c>
      <c r="M1486" s="95" t="str">
        <f>INDEX('IEA Tech to Policy Mapping'!$B$2:$B$13,MATCH($H1486,'IEA Tech to Policy Mapping'!$A$2:$A$13,0))</f>
        <v>ngps - production methane capture</v>
      </c>
      <c r="N1486" s="182">
        <f>(J1486*About!$A$132/1000)*10^12*'EPA to IEA Scaling'!$E$13</f>
        <v>2666882575527.4673</v>
      </c>
      <c r="O1486" s="183">
        <f>L1486/About!$B$144</f>
        <v>15.209344593087375</v>
      </c>
    </row>
    <row r="1487" spans="2:15" x14ac:dyDescent="0.45">
      <c r="B1487" s="118" t="s">
        <v>74</v>
      </c>
      <c r="C1487" s="118" t="s">
        <v>779</v>
      </c>
      <c r="D1487" s="118" t="s">
        <v>985</v>
      </c>
      <c r="E1487" s="118" t="s">
        <v>990</v>
      </c>
      <c r="F1487" s="118" t="s">
        <v>987</v>
      </c>
      <c r="G1487" s="118" t="s">
        <v>988</v>
      </c>
      <c r="H1487" s="118" t="s">
        <v>998</v>
      </c>
      <c r="I1487" s="118">
        <v>12.8400001525878</v>
      </c>
      <c r="J1487" s="118">
        <v>12.8400001525878</v>
      </c>
      <c r="K1487" s="118">
        <v>0.93999999761581399</v>
      </c>
      <c r="L1487" s="181">
        <f>(K1487+'NPV Calcs'!$D$13)*About!$B$135</f>
        <v>8.083811649286865</v>
      </c>
      <c r="M1487" s="95" t="str">
        <f>INDEX('IEA Tech to Policy Mapping'!$B$2:$B$13,MATCH($H1487,'IEA Tech to Policy Mapping'!$A$2:$A$13,0))</f>
        <v>ngps - production methane capture</v>
      </c>
      <c r="N1487" s="182">
        <f>(J1487*About!$A$132/1000)*10^12*'EPA to IEA Scaling'!$E$13</f>
        <v>290957362276.8407</v>
      </c>
      <c r="O1487" s="183">
        <f>L1487/About!$B$144</f>
        <v>15.209344593087375</v>
      </c>
    </row>
    <row r="1488" spans="2:15" x14ac:dyDescent="0.45">
      <c r="B1488" s="118" t="s">
        <v>215</v>
      </c>
      <c r="C1488" s="118" t="s">
        <v>779</v>
      </c>
      <c r="D1488" s="118" t="s">
        <v>962</v>
      </c>
      <c r="E1488" s="118" t="s">
        <v>996</v>
      </c>
      <c r="F1488" s="118" t="s">
        <v>997</v>
      </c>
      <c r="G1488" s="118" t="s">
        <v>988</v>
      </c>
      <c r="H1488" s="118" t="s">
        <v>1010</v>
      </c>
      <c r="I1488" s="118">
        <v>18.920000076293899</v>
      </c>
      <c r="J1488" s="118">
        <v>18.920000076293899</v>
      </c>
      <c r="K1488" s="118">
        <v>1.03999996185302</v>
      </c>
      <c r="L1488" s="181">
        <f>(K1488+'NPV Calcs'!$D$13)*About!$B$135</f>
        <v>8.1736170987331036</v>
      </c>
      <c r="M1488" s="95" t="str">
        <f>INDEX('IEA Tech to Policy Mapping'!$B$2:$B$13,MATCH($H1488,'IEA Tech to Policy Mapping'!$A$2:$A$13,0))</f>
        <v>ngps - processing methane capture</v>
      </c>
      <c r="N1488" s="182">
        <f>(J1488*About!$A$132/1000)*10^12*'EPA to IEA Scaling'!$E$13</f>
        <v>428731561608.79224</v>
      </c>
      <c r="O1488" s="183">
        <f>L1488/About!$B$144</f>
        <v>15.378309691016817</v>
      </c>
    </row>
    <row r="1489" spans="2:15" x14ac:dyDescent="0.45">
      <c r="B1489" s="118" t="s">
        <v>74</v>
      </c>
      <c r="C1489" s="118" t="s">
        <v>779</v>
      </c>
      <c r="D1489" s="118" t="s">
        <v>985</v>
      </c>
      <c r="E1489" s="118" t="s">
        <v>986</v>
      </c>
      <c r="F1489" s="118" t="s">
        <v>987</v>
      </c>
      <c r="G1489" s="118" t="s">
        <v>988</v>
      </c>
      <c r="H1489" s="118" t="s">
        <v>1010</v>
      </c>
      <c r="I1489" s="118">
        <v>6.21000003814697</v>
      </c>
      <c r="J1489" s="118">
        <v>6.21000003814697</v>
      </c>
      <c r="K1489" s="118">
        <v>1.15999996662139</v>
      </c>
      <c r="L1489" s="181">
        <f>(K1489+'NPV Calcs'!$D$13)*About!$B$135</f>
        <v>8.2813836808911869</v>
      </c>
      <c r="M1489" s="95" t="str">
        <f>INDEX('IEA Tech to Policy Mapping'!$B$2:$B$13,MATCH($H1489,'IEA Tech to Policy Mapping'!$A$2:$A$13,0))</f>
        <v>ngps - processing methane capture</v>
      </c>
      <c r="N1489" s="182">
        <f>(J1489*About!$A$132/1000)*10^12*'EPA to IEA Scaling'!$E$13</f>
        <v>140720031882.09988</v>
      </c>
      <c r="O1489" s="183">
        <f>L1489/About!$B$144</f>
        <v>15.581067889101028</v>
      </c>
    </row>
    <row r="1490" spans="2:15" x14ac:dyDescent="0.45">
      <c r="B1490" s="118" t="s">
        <v>336</v>
      </c>
      <c r="C1490" s="118" t="s">
        <v>779</v>
      </c>
      <c r="D1490" s="118" t="s">
        <v>962</v>
      </c>
      <c r="E1490" s="118" t="s">
        <v>991</v>
      </c>
      <c r="F1490" s="118" t="s">
        <v>987</v>
      </c>
      <c r="G1490" s="118" t="s">
        <v>988</v>
      </c>
      <c r="H1490" s="118" t="s">
        <v>998</v>
      </c>
      <c r="I1490" s="118">
        <v>66.510002136230398</v>
      </c>
      <c r="J1490" s="118">
        <v>66.510002136230398</v>
      </c>
      <c r="K1490" s="118">
        <v>1.16999995708465</v>
      </c>
      <c r="L1490" s="181">
        <f>(K1490+'NPV Calcs'!$D$13)*About!$B$135</f>
        <v>8.2903642204829904</v>
      </c>
      <c r="M1490" s="95" t="str">
        <f>INDEX('IEA Tech to Policy Mapping'!$B$2:$B$13,MATCH($H1490,'IEA Tech to Policy Mapping'!$A$2:$A$13,0))</f>
        <v>ngps - production methane capture</v>
      </c>
      <c r="N1490" s="182">
        <f>(J1490*About!$A$132/1000)*10^12*'EPA to IEA Scaling'!$E$13</f>
        <v>1507131974814.2278</v>
      </c>
      <c r="O1490" s="183">
        <f>L1490/About!$B$144</f>
        <v>15.59796438882287</v>
      </c>
    </row>
    <row r="1491" spans="2:15" x14ac:dyDescent="0.45">
      <c r="B1491" s="118" t="s">
        <v>336</v>
      </c>
      <c r="C1491" s="118" t="s">
        <v>779</v>
      </c>
      <c r="D1491" s="118" t="s">
        <v>962</v>
      </c>
      <c r="E1491" s="118" t="s">
        <v>993</v>
      </c>
      <c r="F1491" s="118" t="s">
        <v>987</v>
      </c>
      <c r="G1491" s="118" t="s">
        <v>988</v>
      </c>
      <c r="H1491" s="118" t="s">
        <v>998</v>
      </c>
      <c r="I1491" s="118">
        <v>1001.27001953125</v>
      </c>
      <c r="J1491" s="118">
        <v>1001.27001953125</v>
      </c>
      <c r="K1491" s="118">
        <v>1.16999995708465</v>
      </c>
      <c r="L1491" s="181">
        <f>(K1491+'NPV Calcs'!$D$13)*About!$B$135</f>
        <v>8.2903642204829904</v>
      </c>
      <c r="M1491" s="95" t="str">
        <f>INDEX('IEA Tech to Policy Mapping'!$B$2:$B$13,MATCH($H1491,'IEA Tech to Policy Mapping'!$A$2:$A$13,0))</f>
        <v>ngps - production methane capture</v>
      </c>
      <c r="N1491" s="182">
        <f>(J1491*About!$A$132/1000)*10^12*'EPA to IEA Scaling'!$E$13</f>
        <v>22689009372868.164</v>
      </c>
      <c r="O1491" s="183">
        <f>L1491/About!$B$144</f>
        <v>15.59796438882287</v>
      </c>
    </row>
    <row r="1492" spans="2:15" x14ac:dyDescent="0.45">
      <c r="B1492" s="118" t="s">
        <v>215</v>
      </c>
      <c r="C1492" s="118" t="s">
        <v>779</v>
      </c>
      <c r="D1492" s="118" t="s">
        <v>985</v>
      </c>
      <c r="E1492" s="118" t="s">
        <v>1007</v>
      </c>
      <c r="F1492" s="118" t="s">
        <v>997</v>
      </c>
      <c r="G1492" s="118" t="s">
        <v>1000</v>
      </c>
      <c r="H1492" s="118" t="s">
        <v>1008</v>
      </c>
      <c r="I1492" s="118">
        <v>0.129999995231628</v>
      </c>
      <c r="J1492" s="118">
        <v>0.109999999403953</v>
      </c>
      <c r="K1492" s="118">
        <v>1.16999995708465</v>
      </c>
      <c r="L1492" s="181">
        <f>(K1492+'NPV Calcs'!$D$13)*About!$B$135</f>
        <v>8.2903642204829904</v>
      </c>
      <c r="M1492" s="95" t="str">
        <f>INDEX('IEA Tech to Policy Mapping'!$B$2:$B$13,MATCH($H1492,'IEA Tech to Policy Mapping'!$A$2:$A$13,0))</f>
        <v>ngps - T&amp;D methane capture</v>
      </c>
      <c r="N1492" s="182">
        <f>(J1492*About!$A$132/1000)*10^12*'EPA to IEA Scaling'!$E$13</f>
        <v>2492625334.6327105</v>
      </c>
      <c r="O1492" s="183">
        <f>L1492/About!$B$144</f>
        <v>15.59796438882287</v>
      </c>
    </row>
    <row r="1493" spans="2:15" x14ac:dyDescent="0.45">
      <c r="B1493" s="118" t="s">
        <v>215</v>
      </c>
      <c r="C1493" s="118" t="s">
        <v>779</v>
      </c>
      <c r="D1493" s="118" t="s">
        <v>962</v>
      </c>
      <c r="E1493" s="118" t="s">
        <v>996</v>
      </c>
      <c r="F1493" s="118" t="s">
        <v>997</v>
      </c>
      <c r="G1493" s="118" t="s">
        <v>1000</v>
      </c>
      <c r="H1493" s="118" t="s">
        <v>1008</v>
      </c>
      <c r="I1493" s="118">
        <v>33.659999847412102</v>
      </c>
      <c r="J1493" s="118">
        <v>28.620000839233398</v>
      </c>
      <c r="K1493" s="118">
        <v>1.16999995708465</v>
      </c>
      <c r="L1493" s="181">
        <f>(K1493+'NPV Calcs'!$D$13)*About!$B$135</f>
        <v>8.2903642204829904</v>
      </c>
      <c r="M1493" s="95" t="str">
        <f>INDEX('IEA Tech to Policy Mapping'!$B$2:$B$13,MATCH($H1493,'IEA Tech to Policy Mapping'!$A$2:$A$13,0))</f>
        <v>ngps - T&amp;D methane capture</v>
      </c>
      <c r="N1493" s="182">
        <f>(J1493*About!$A$132/1000)*10^12*'EPA to IEA Scaling'!$E$13</f>
        <v>648535814142.18567</v>
      </c>
      <c r="O1493" s="183">
        <f>L1493/About!$B$144</f>
        <v>15.59796438882287</v>
      </c>
    </row>
    <row r="1494" spans="2:15" x14ac:dyDescent="0.45">
      <c r="B1494" s="118" t="s">
        <v>336</v>
      </c>
      <c r="C1494" s="118" t="s">
        <v>779</v>
      </c>
      <c r="D1494" s="118" t="s">
        <v>985</v>
      </c>
      <c r="E1494" s="118" t="s">
        <v>990</v>
      </c>
      <c r="F1494" s="118" t="s">
        <v>987</v>
      </c>
      <c r="G1494" s="118" t="s">
        <v>988</v>
      </c>
      <c r="H1494" s="118" t="s">
        <v>998</v>
      </c>
      <c r="I1494" s="118">
        <v>255.80999755859301</v>
      </c>
      <c r="J1494" s="118">
        <v>255.80999755859301</v>
      </c>
      <c r="K1494" s="118">
        <v>1.1799999475479099</v>
      </c>
      <c r="L1494" s="181">
        <f>(K1494+'NPV Calcs'!$D$13)*About!$B$135</f>
        <v>8.299344760074792</v>
      </c>
      <c r="M1494" s="95" t="str">
        <f>INDEX('IEA Tech to Policy Mapping'!$B$2:$B$13,MATCH($H1494,'IEA Tech to Policy Mapping'!$A$2:$A$13,0))</f>
        <v>ngps - production methane capture</v>
      </c>
      <c r="N1494" s="182">
        <f>(J1494*About!$A$132/1000)*10^12*'EPA to IEA Scaling'!$E$13</f>
        <v>5796713492927.2217</v>
      </c>
      <c r="O1494" s="183">
        <f>L1494/About!$B$144</f>
        <v>15.61486088854471</v>
      </c>
    </row>
    <row r="1495" spans="2:15" x14ac:dyDescent="0.45">
      <c r="B1495" s="118" t="s">
        <v>336</v>
      </c>
      <c r="C1495" s="118" t="s">
        <v>779</v>
      </c>
      <c r="D1495" s="118" t="s">
        <v>985</v>
      </c>
      <c r="E1495" s="118" t="s">
        <v>986</v>
      </c>
      <c r="F1495" s="118" t="s">
        <v>987</v>
      </c>
      <c r="G1495" s="118" t="s">
        <v>988</v>
      </c>
      <c r="H1495" s="118" t="s">
        <v>998</v>
      </c>
      <c r="I1495" s="118">
        <v>159.75</v>
      </c>
      <c r="J1495" s="118">
        <v>159.75</v>
      </c>
      <c r="K1495" s="118">
        <v>1.1799999475479099</v>
      </c>
      <c r="L1495" s="181">
        <f>(K1495+'NPV Calcs'!$D$13)*About!$B$135</f>
        <v>8.299344760074792</v>
      </c>
      <c r="M1495" s="95" t="str">
        <f>INDEX('IEA Tech to Policy Mapping'!$B$2:$B$13,MATCH($H1495,'IEA Tech to Policy Mapping'!$A$2:$A$13,0))</f>
        <v>ngps - production methane capture</v>
      </c>
      <c r="N1495" s="182">
        <f>(J1495*About!$A$132/1000)*10^12*'EPA to IEA Scaling'!$E$13</f>
        <v>3619971812411.3525</v>
      </c>
      <c r="O1495" s="183">
        <f>L1495/About!$B$144</f>
        <v>15.61486088854471</v>
      </c>
    </row>
    <row r="1496" spans="2:15" x14ac:dyDescent="0.45">
      <c r="B1496" s="118" t="s">
        <v>336</v>
      </c>
      <c r="C1496" s="118" t="s">
        <v>779</v>
      </c>
      <c r="D1496" s="118" t="s">
        <v>962</v>
      </c>
      <c r="E1496" s="118" t="s">
        <v>991</v>
      </c>
      <c r="F1496" s="118" t="s">
        <v>987</v>
      </c>
      <c r="G1496" s="118" t="s">
        <v>988</v>
      </c>
      <c r="H1496" s="118" t="s">
        <v>995</v>
      </c>
      <c r="I1496" s="118">
        <v>4.5900001525878897</v>
      </c>
      <c r="J1496" s="118">
        <v>4.5900001525878897</v>
      </c>
      <c r="K1496" s="118">
        <v>1.2200000286102199</v>
      </c>
      <c r="L1496" s="181">
        <f>(K1496+'NPV Calcs'!$D$13)*About!$B$135</f>
        <v>8.3352670254984673</v>
      </c>
      <c r="M1496" s="95" t="str">
        <f>INDEX('IEA Tech to Policy Mapping'!$B$2:$B$13,MATCH($H1496,'IEA Tech to Policy Mapping'!$A$2:$A$13,0))</f>
        <v>ngps - T&amp;D methane capture</v>
      </c>
      <c r="N1496" s="182">
        <f>(J1496*About!$A$132/1000)*10^12*'EPA to IEA Scaling'!$E$13</f>
        <v>104010461166.39729</v>
      </c>
      <c r="O1496" s="183">
        <f>L1496/About!$B$144</f>
        <v>15.682447088854216</v>
      </c>
    </row>
    <row r="1497" spans="2:15" x14ac:dyDescent="0.45">
      <c r="B1497" s="118" t="s">
        <v>336</v>
      </c>
      <c r="C1497" s="118" t="s">
        <v>779</v>
      </c>
      <c r="D1497" s="118" t="s">
        <v>962</v>
      </c>
      <c r="E1497" s="118" t="s">
        <v>993</v>
      </c>
      <c r="F1497" s="118" t="s">
        <v>987</v>
      </c>
      <c r="G1497" s="118" t="s">
        <v>988</v>
      </c>
      <c r="H1497" s="118" t="s">
        <v>995</v>
      </c>
      <c r="I1497" s="118">
        <v>69.139999389648395</v>
      </c>
      <c r="J1497" s="118">
        <v>69.139999389648395</v>
      </c>
      <c r="K1497" s="118">
        <v>1.2200000286102199</v>
      </c>
      <c r="L1497" s="181">
        <f>(K1497+'NPV Calcs'!$D$13)*About!$B$135</f>
        <v>8.3352670254984673</v>
      </c>
      <c r="M1497" s="95" t="str">
        <f>INDEX('IEA Tech to Policy Mapping'!$B$2:$B$13,MATCH($H1497,'IEA Tech to Policy Mapping'!$A$2:$A$13,0))</f>
        <v>ngps - T&amp;D methane capture</v>
      </c>
      <c r="N1497" s="182">
        <f>(J1497*About!$A$132/1000)*10^12*'EPA to IEA Scaling'!$E$13</f>
        <v>1566728318627.0129</v>
      </c>
      <c r="O1497" s="183">
        <f>L1497/About!$B$144</f>
        <v>15.682447088854216</v>
      </c>
    </row>
    <row r="1498" spans="2:15" x14ac:dyDescent="0.45">
      <c r="B1498" s="118" t="s">
        <v>215</v>
      </c>
      <c r="C1498" s="118" t="s">
        <v>779</v>
      </c>
      <c r="D1498" s="118" t="s">
        <v>985</v>
      </c>
      <c r="E1498" s="118" t="s">
        <v>994</v>
      </c>
      <c r="F1498" s="118" t="s">
        <v>987</v>
      </c>
      <c r="G1498" s="118" t="s">
        <v>988</v>
      </c>
      <c r="H1498" s="118" t="s">
        <v>1004</v>
      </c>
      <c r="I1498" s="118">
        <v>89.309997558593693</v>
      </c>
      <c r="J1498" s="118">
        <v>89.309997558593693</v>
      </c>
      <c r="K1498" s="118">
        <v>1.25</v>
      </c>
      <c r="L1498" s="181">
        <f>(K1498+'NPV Calcs'!$D$13)*About!$B$135</f>
        <v>8.3622086442738777</v>
      </c>
      <c r="M1498" s="95" t="str">
        <f>INDEX('IEA Tech to Policy Mapping'!$B$2:$B$13,MATCH($H1498,'IEA Tech to Policy Mapping'!$A$2:$A$13,0))</f>
        <v>ngps - production methane destruction</v>
      </c>
      <c r="N1498" s="182">
        <f>(J1498*About!$A$132/1000)*10^12*'EPA to IEA Scaling'!$E$13</f>
        <v>2023785125061.8831</v>
      </c>
      <c r="O1498" s="183">
        <f>L1498/About!$B$144</f>
        <v>15.733136588019743</v>
      </c>
    </row>
    <row r="1499" spans="2:15" x14ac:dyDescent="0.45">
      <c r="B1499" s="118" t="s">
        <v>215</v>
      </c>
      <c r="C1499" s="118" t="s">
        <v>779</v>
      </c>
      <c r="D1499" s="118" t="s">
        <v>962</v>
      </c>
      <c r="E1499" s="118" t="s">
        <v>999</v>
      </c>
      <c r="F1499" s="118" t="s">
        <v>987</v>
      </c>
      <c r="G1499" s="118" t="s">
        <v>988</v>
      </c>
      <c r="H1499" s="118" t="s">
        <v>1004</v>
      </c>
      <c r="I1499" s="118">
        <v>10.890000343322701</v>
      </c>
      <c r="J1499" s="118">
        <v>10.890000343322701</v>
      </c>
      <c r="K1499" s="118">
        <v>1.25</v>
      </c>
      <c r="L1499" s="181">
        <f>(K1499+'NPV Calcs'!$D$13)*About!$B$135</f>
        <v>8.3622086442738777</v>
      </c>
      <c r="M1499" s="95" t="str">
        <f>INDEX('IEA Tech to Policy Mapping'!$B$2:$B$13,MATCH($H1499,'IEA Tech to Policy Mapping'!$A$2:$A$13,0))</f>
        <v>ngps - production methane destruction</v>
      </c>
      <c r="N1499" s="182">
        <f>(J1499*About!$A$132/1000)*10^12*'EPA to IEA Scaling'!$E$13</f>
        <v>246769917245.55951</v>
      </c>
      <c r="O1499" s="183">
        <f>L1499/About!$B$144</f>
        <v>15.733136588019743</v>
      </c>
    </row>
    <row r="1500" spans="2:15" x14ac:dyDescent="0.45">
      <c r="B1500" s="118" t="s">
        <v>74</v>
      </c>
      <c r="C1500" s="118" t="s">
        <v>779</v>
      </c>
      <c r="D1500" s="118" t="s">
        <v>962</v>
      </c>
      <c r="E1500" s="118" t="s">
        <v>993</v>
      </c>
      <c r="F1500" s="118" t="s">
        <v>987</v>
      </c>
      <c r="G1500" s="118" t="s">
        <v>988</v>
      </c>
      <c r="H1500" s="118" t="s">
        <v>995</v>
      </c>
      <c r="I1500" s="118">
        <v>10.810000419616699</v>
      </c>
      <c r="J1500" s="118">
        <v>10.810000419616699</v>
      </c>
      <c r="K1500" s="118">
        <v>1.3600000143051101</v>
      </c>
      <c r="L1500" s="181">
        <f>(K1500+'NPV Calcs'!$D$13)*About!$B$135</f>
        <v>8.4609946868401575</v>
      </c>
      <c r="M1500" s="95" t="str">
        <f>INDEX('IEA Tech to Policy Mapping'!$B$2:$B$13,MATCH($H1500,'IEA Tech to Policy Mapping'!$A$2:$A$13,0))</f>
        <v>ngps - T&amp;D methane capture</v>
      </c>
      <c r="N1500" s="182">
        <f>(J1500*About!$A$132/1000)*10^12*'EPA to IEA Scaling'!$E$13</f>
        <v>244957100539.3887</v>
      </c>
      <c r="O1500" s="183">
        <f>L1500/About!$B$144</f>
        <v>15.918998286382111</v>
      </c>
    </row>
    <row r="1501" spans="2:15" x14ac:dyDescent="0.45">
      <c r="B1501" s="118" t="s">
        <v>74</v>
      </c>
      <c r="C1501" s="118" t="s">
        <v>779</v>
      </c>
      <c r="D1501" s="118" t="s">
        <v>962</v>
      </c>
      <c r="E1501" s="118" t="s">
        <v>991</v>
      </c>
      <c r="F1501" s="118" t="s">
        <v>987</v>
      </c>
      <c r="G1501" s="118" t="s">
        <v>988</v>
      </c>
      <c r="H1501" s="118" t="s">
        <v>995</v>
      </c>
      <c r="I1501" s="118">
        <v>3.3399999141693102</v>
      </c>
      <c r="J1501" s="118">
        <v>3.3399999141693102</v>
      </c>
      <c r="K1501" s="118">
        <v>1.3600000143051101</v>
      </c>
      <c r="L1501" s="181">
        <f>(K1501+'NPV Calcs'!$D$13)*About!$B$135</f>
        <v>8.4609946868401575</v>
      </c>
      <c r="M1501" s="95" t="str">
        <f>INDEX('IEA Tech to Policy Mapping'!$B$2:$B$13,MATCH($H1501,'IEA Tech to Policy Mapping'!$A$2:$A$13,0))</f>
        <v>ngps - T&amp;D methane capture</v>
      </c>
      <c r="N1501" s="182">
        <f>(J1501*About!$A$132/1000)*10^12*'EPA to IEA Scaling'!$E$13</f>
        <v>75685167716.740143</v>
      </c>
      <c r="O1501" s="183">
        <f>L1501/About!$B$144</f>
        <v>15.918998286382111</v>
      </c>
    </row>
    <row r="1502" spans="2:15" x14ac:dyDescent="0.45">
      <c r="B1502" s="118" t="s">
        <v>215</v>
      </c>
      <c r="C1502" s="118" t="s">
        <v>779</v>
      </c>
      <c r="D1502" s="118" t="s">
        <v>985</v>
      </c>
      <c r="E1502" s="118" t="s">
        <v>994</v>
      </c>
      <c r="F1502" s="118" t="s">
        <v>987</v>
      </c>
      <c r="G1502" s="118" t="s">
        <v>1000</v>
      </c>
      <c r="H1502" s="118" t="s">
        <v>1001</v>
      </c>
      <c r="I1502" s="118">
        <v>1.6900000572204501</v>
      </c>
      <c r="J1502" s="118">
        <v>1.4400000572204501</v>
      </c>
      <c r="K1502" s="118">
        <v>1.4299999475479099</v>
      </c>
      <c r="L1502" s="181">
        <f>(K1502+'NPV Calcs'!$D$13)*About!$B$135</f>
        <v>8.5238584639827639</v>
      </c>
      <c r="M1502" s="95" t="str">
        <f>INDEX('IEA Tech to Policy Mapping'!$B$2:$B$13,MATCH($H1502,'IEA Tech to Policy Mapping'!$A$2:$A$13,0))</f>
        <v>ngps - T&amp;D methane capture</v>
      </c>
      <c r="N1502" s="182">
        <f>(J1502*About!$A$132/1000)*10^12*'EPA to IEA Scaling'!$E$13</f>
        <v>32630733126.81543</v>
      </c>
      <c r="O1502" s="183">
        <f>L1502/About!$B$144</f>
        <v>16.037273784434976</v>
      </c>
    </row>
    <row r="1503" spans="2:15" x14ac:dyDescent="0.45">
      <c r="B1503" s="118" t="s">
        <v>215</v>
      </c>
      <c r="C1503" s="118" t="s">
        <v>779</v>
      </c>
      <c r="D1503" s="118" t="s">
        <v>962</v>
      </c>
      <c r="E1503" s="118" t="s">
        <v>999</v>
      </c>
      <c r="F1503" s="118" t="s">
        <v>987</v>
      </c>
      <c r="G1503" s="118" t="s">
        <v>1000</v>
      </c>
      <c r="H1503" s="118" t="s">
        <v>1001</v>
      </c>
      <c r="I1503" s="118">
        <v>1.45000004768371</v>
      </c>
      <c r="J1503" s="118">
        <v>1.2300000190734801</v>
      </c>
      <c r="K1503" s="118">
        <v>1.4299999475479099</v>
      </c>
      <c r="L1503" s="181">
        <f>(K1503+'NPV Calcs'!$D$13)*About!$B$135</f>
        <v>8.5238584639827639</v>
      </c>
      <c r="M1503" s="95" t="str">
        <f>INDEX('IEA Tech to Policy Mapping'!$B$2:$B$13,MATCH($H1503,'IEA Tech to Policy Mapping'!$A$2:$A$13,0))</f>
        <v>ngps - T&amp;D methane capture</v>
      </c>
      <c r="N1503" s="182">
        <f>(J1503*About!$A$132/1000)*10^12*'EPA to IEA Scaling'!$E$13</f>
        <v>27872083870.494053</v>
      </c>
      <c r="O1503" s="183">
        <f>L1503/About!$B$144</f>
        <v>16.037273784434976</v>
      </c>
    </row>
    <row r="1504" spans="2:15" x14ac:dyDescent="0.45">
      <c r="B1504" s="118" t="s">
        <v>74</v>
      </c>
      <c r="C1504" s="118" t="s">
        <v>779</v>
      </c>
      <c r="D1504" s="118" t="s">
        <v>962</v>
      </c>
      <c r="E1504" s="118" t="s">
        <v>991</v>
      </c>
      <c r="F1504" s="118" t="s">
        <v>987</v>
      </c>
      <c r="G1504" s="118" t="s">
        <v>1000</v>
      </c>
      <c r="H1504" s="118" t="s">
        <v>1001</v>
      </c>
      <c r="I1504" s="118">
        <v>11.029999732971101</v>
      </c>
      <c r="J1504" s="118">
        <v>9.3699998855590803</v>
      </c>
      <c r="K1504" s="118">
        <v>1.45000004768371</v>
      </c>
      <c r="L1504" s="181">
        <f>(K1504+'NPV Calcs'!$D$13)*About!$B$135</f>
        <v>8.5418196502228394</v>
      </c>
      <c r="M1504" s="95" t="str">
        <f>INDEX('IEA Tech to Policy Mapping'!$B$2:$B$13,MATCH($H1504,'IEA Tech to Policy Mapping'!$A$2:$A$13,0))</f>
        <v>ngps - T&amp;D methane capture</v>
      </c>
      <c r="N1504" s="182">
        <f>(J1504*About!$A$132/1000)*10^12*'EPA to IEA Scaling'!$E$13</f>
        <v>212326356607.33313</v>
      </c>
      <c r="O1504" s="183">
        <f>L1504/About!$B$144</f>
        <v>16.07106698530081</v>
      </c>
    </row>
    <row r="1505" spans="2:15" x14ac:dyDescent="0.45">
      <c r="B1505" s="118" t="s">
        <v>74</v>
      </c>
      <c r="C1505" s="118" t="s">
        <v>779</v>
      </c>
      <c r="D1505" s="118" t="s">
        <v>985</v>
      </c>
      <c r="E1505" s="118" t="s">
        <v>986</v>
      </c>
      <c r="F1505" s="118" t="s">
        <v>987</v>
      </c>
      <c r="G1505" s="118" t="s">
        <v>1000</v>
      </c>
      <c r="H1505" s="118" t="s">
        <v>1001</v>
      </c>
      <c r="I1505" s="118">
        <v>7.4000000953674299</v>
      </c>
      <c r="J1505" s="118">
        <v>6.2899999618530202</v>
      </c>
      <c r="K1505" s="118">
        <v>1.45000004768371</v>
      </c>
      <c r="L1505" s="181">
        <f>(K1505+'NPV Calcs'!$D$13)*About!$B$135</f>
        <v>8.5418196502228394</v>
      </c>
      <c r="M1505" s="95" t="str">
        <f>INDEX('IEA Tech to Policy Mapping'!$B$2:$B$13,MATCH($H1505,'IEA Tech to Policy Mapping'!$A$2:$A$13,0))</f>
        <v>ngps - T&amp;D methane capture</v>
      </c>
      <c r="N1505" s="182">
        <f>(J1505*About!$A$132/1000)*10^12*'EPA to IEA Scaling'!$E$13</f>
        <v>142532848588.27179</v>
      </c>
      <c r="O1505" s="183">
        <f>L1505/About!$B$144</f>
        <v>16.07106698530081</v>
      </c>
    </row>
    <row r="1506" spans="2:15" x14ac:dyDescent="0.45">
      <c r="B1506" s="118" t="s">
        <v>74</v>
      </c>
      <c r="C1506" s="118" t="s">
        <v>779</v>
      </c>
      <c r="D1506" s="118" t="s">
        <v>985</v>
      </c>
      <c r="E1506" s="118" t="s">
        <v>990</v>
      </c>
      <c r="F1506" s="118" t="s">
        <v>987</v>
      </c>
      <c r="G1506" s="118" t="s">
        <v>1000</v>
      </c>
      <c r="H1506" s="118" t="s">
        <v>1001</v>
      </c>
      <c r="I1506" s="118">
        <v>0.87000000476837103</v>
      </c>
      <c r="J1506" s="118">
        <v>0.74000000953674305</v>
      </c>
      <c r="K1506" s="118">
        <v>1.45000004768371</v>
      </c>
      <c r="L1506" s="181">
        <f>(K1506+'NPV Calcs'!$D$13)*About!$B$135</f>
        <v>8.5418196502228394</v>
      </c>
      <c r="M1506" s="95" t="str">
        <f>INDEX('IEA Tech to Policy Mapping'!$B$2:$B$13,MATCH($H1506,'IEA Tech to Policy Mapping'!$A$2:$A$13,0))</f>
        <v>ngps - T&amp;D methane capture</v>
      </c>
      <c r="N1506" s="182">
        <f>(J1506*About!$A$132/1000)*10^12*'EPA to IEA Scaling'!$E$13</f>
        <v>16768570739.950809</v>
      </c>
      <c r="O1506" s="183">
        <f>L1506/About!$B$144</f>
        <v>16.07106698530081</v>
      </c>
    </row>
    <row r="1507" spans="2:15" x14ac:dyDescent="0.45">
      <c r="B1507" s="118" t="s">
        <v>74</v>
      </c>
      <c r="C1507" s="118" t="s">
        <v>779</v>
      </c>
      <c r="D1507" s="118" t="s">
        <v>962</v>
      </c>
      <c r="E1507" s="118" t="s">
        <v>993</v>
      </c>
      <c r="F1507" s="118" t="s">
        <v>987</v>
      </c>
      <c r="G1507" s="118" t="s">
        <v>1000</v>
      </c>
      <c r="H1507" s="118" t="s">
        <v>1001</v>
      </c>
      <c r="I1507" s="118">
        <v>35.639999389648402</v>
      </c>
      <c r="J1507" s="118">
        <v>30.290000915527301</v>
      </c>
      <c r="K1507" s="118">
        <v>1.45000004768371</v>
      </c>
      <c r="L1507" s="181">
        <f>(K1507+'NPV Calcs'!$D$13)*About!$B$135</f>
        <v>8.5418196502228394</v>
      </c>
      <c r="M1507" s="95" t="str">
        <f>INDEX('IEA Tech to Policy Mapping'!$B$2:$B$13,MATCH($H1507,'IEA Tech to Policy Mapping'!$A$2:$A$13,0))</f>
        <v>ngps - T&amp;D methane capture</v>
      </c>
      <c r="N1507" s="182">
        <f>(J1507*About!$A$132/1000)*10^12*'EPA to IEA Scaling'!$E$13</f>
        <v>686378400701.86487</v>
      </c>
      <c r="O1507" s="183">
        <f>L1507/About!$B$144</f>
        <v>16.07106698530081</v>
      </c>
    </row>
    <row r="1508" spans="2:15" x14ac:dyDescent="0.45">
      <c r="B1508" s="118" t="s">
        <v>74</v>
      </c>
      <c r="C1508" s="118" t="s">
        <v>779</v>
      </c>
      <c r="D1508" s="118" t="s">
        <v>962</v>
      </c>
      <c r="E1508" s="118" t="s">
        <v>999</v>
      </c>
      <c r="F1508" s="118" t="s">
        <v>987</v>
      </c>
      <c r="G1508" s="118" t="s">
        <v>1000</v>
      </c>
      <c r="H1508" s="118" t="s">
        <v>1001</v>
      </c>
      <c r="I1508" s="118">
        <v>7.9999998211860601E-2</v>
      </c>
      <c r="J1508" s="118">
        <v>7.0000000298023196E-2</v>
      </c>
      <c r="K1508" s="118">
        <v>1.7200000286102199</v>
      </c>
      <c r="L1508" s="181">
        <f>(K1508+'NPV Calcs'!$D$13)*About!$B$135</f>
        <v>8.7842944333144075</v>
      </c>
      <c r="M1508" s="95" t="str">
        <f>INDEX('IEA Tech to Policy Mapping'!$B$2:$B$13,MATCH($H1508,'IEA Tech to Policy Mapping'!$A$2:$A$13,0))</f>
        <v>ngps - T&amp;D methane capture</v>
      </c>
      <c r="N1508" s="182">
        <f>(J1508*About!$A$132/1000)*10^12*'EPA to IEA Scaling'!$E$13</f>
        <v>1586216137.3873568</v>
      </c>
      <c r="O1508" s="183">
        <f>L1508/About!$B$144</f>
        <v>16.52727288063474</v>
      </c>
    </row>
    <row r="1509" spans="2:15" x14ac:dyDescent="0.45">
      <c r="B1509" s="118" t="s">
        <v>74</v>
      </c>
      <c r="C1509" s="118" t="s">
        <v>779</v>
      </c>
      <c r="D1509" s="118" t="s">
        <v>962</v>
      </c>
      <c r="E1509" s="118" t="s">
        <v>999</v>
      </c>
      <c r="F1509" s="118" t="s">
        <v>987</v>
      </c>
      <c r="G1509" s="118" t="s">
        <v>988</v>
      </c>
      <c r="H1509" s="118" t="s">
        <v>1004</v>
      </c>
      <c r="I1509" s="118">
        <v>0.31000000238418501</v>
      </c>
      <c r="J1509" s="118">
        <v>0.31000000238418501</v>
      </c>
      <c r="K1509" s="118">
        <v>1.75</v>
      </c>
      <c r="L1509" s="181">
        <f>(K1509+'NPV Calcs'!$D$13)*About!$B$135</f>
        <v>8.8112360520898179</v>
      </c>
      <c r="M1509" s="95" t="str">
        <f>INDEX('IEA Tech to Policy Mapping'!$B$2:$B$13,MATCH($H1509,'IEA Tech to Policy Mapping'!$A$2:$A$13,0))</f>
        <v>ngps - production methane destruction</v>
      </c>
      <c r="N1509" s="182">
        <f>(J1509*About!$A$132/1000)*10^12*'EPA to IEA Scaling'!$E$13</f>
        <v>7024671489.6914053</v>
      </c>
      <c r="O1509" s="183">
        <f>L1509/About!$B$144</f>
        <v>16.577962379800269</v>
      </c>
    </row>
    <row r="1510" spans="2:15" x14ac:dyDescent="0.45">
      <c r="B1510" s="118" t="s">
        <v>336</v>
      </c>
      <c r="C1510" s="118" t="s">
        <v>779</v>
      </c>
      <c r="D1510" s="118" t="s">
        <v>985</v>
      </c>
      <c r="E1510" s="118" t="s">
        <v>990</v>
      </c>
      <c r="F1510" s="118" t="s">
        <v>987</v>
      </c>
      <c r="G1510" s="118" t="s">
        <v>1000</v>
      </c>
      <c r="H1510" s="118" t="s">
        <v>1001</v>
      </c>
      <c r="I1510" s="118">
        <v>17.319999694824201</v>
      </c>
      <c r="J1510" s="118">
        <v>14.7200002670288</v>
      </c>
      <c r="K1510" s="118">
        <v>1.7699999809265099</v>
      </c>
      <c r="L1510" s="181">
        <f>(K1510+'NPV Calcs'!$D$13)*About!$B$135</f>
        <v>8.8291971312734159</v>
      </c>
      <c r="M1510" s="95" t="str">
        <f>INDEX('IEA Tech to Policy Mapping'!$B$2:$B$13,MATCH($H1510,'IEA Tech to Policy Mapping'!$A$2:$A$13,0))</f>
        <v>ngps - T&amp;D methane capture</v>
      </c>
      <c r="N1510" s="182">
        <f>(J1510*About!$A$132/1000)*10^12*'EPA to IEA Scaling'!$E$13</f>
        <v>333558598092.84406</v>
      </c>
      <c r="O1510" s="183">
        <f>L1510/About!$B$144</f>
        <v>16.611755379243938</v>
      </c>
    </row>
    <row r="1511" spans="2:15" x14ac:dyDescent="0.45">
      <c r="B1511" s="118" t="s">
        <v>336</v>
      </c>
      <c r="C1511" s="118" t="s">
        <v>779</v>
      </c>
      <c r="D1511" s="118" t="s">
        <v>962</v>
      </c>
      <c r="E1511" s="118" t="s">
        <v>993</v>
      </c>
      <c r="F1511" s="118" t="s">
        <v>987</v>
      </c>
      <c r="G1511" s="118" t="s">
        <v>1000</v>
      </c>
      <c r="H1511" s="118" t="s">
        <v>1001</v>
      </c>
      <c r="I1511" s="118">
        <v>229.72000122070301</v>
      </c>
      <c r="J1511" s="118">
        <v>195.259994506835</v>
      </c>
      <c r="K1511" s="118">
        <v>1.7699999809265099</v>
      </c>
      <c r="L1511" s="181">
        <f>(K1511+'NPV Calcs'!$D$13)*About!$B$135</f>
        <v>8.8291971312734159</v>
      </c>
      <c r="M1511" s="95" t="str">
        <f>INDEX('IEA Tech to Policy Mapping'!$B$2:$B$13,MATCH($H1511,'IEA Tech to Policy Mapping'!$A$2:$A$13,0))</f>
        <v>ngps - T&amp;D methane capture</v>
      </c>
      <c r="N1511" s="182">
        <f>(J1511*About!$A$132/1000)*10^12*'EPA to IEA Scaling'!$E$13</f>
        <v>4424636470775.2002</v>
      </c>
      <c r="O1511" s="183">
        <f>L1511/About!$B$144</f>
        <v>16.611755379243938</v>
      </c>
    </row>
    <row r="1512" spans="2:15" x14ac:dyDescent="0.45">
      <c r="B1512" s="118" t="s">
        <v>336</v>
      </c>
      <c r="C1512" s="118" t="s">
        <v>779</v>
      </c>
      <c r="D1512" s="118" t="s">
        <v>985</v>
      </c>
      <c r="E1512" s="118" t="s">
        <v>986</v>
      </c>
      <c r="F1512" s="118" t="s">
        <v>987</v>
      </c>
      <c r="G1512" s="118" t="s">
        <v>1000</v>
      </c>
      <c r="H1512" s="118" t="s">
        <v>1001</v>
      </c>
      <c r="I1512" s="118">
        <v>10.039999961853001</v>
      </c>
      <c r="J1512" s="118">
        <v>8.5399999618530202</v>
      </c>
      <c r="K1512" s="118">
        <v>1.7699999809265099</v>
      </c>
      <c r="L1512" s="181">
        <f>(K1512+'NPV Calcs'!$D$13)*About!$B$135</f>
        <v>8.8291971312734159</v>
      </c>
      <c r="M1512" s="95" t="str">
        <f>INDEX('IEA Tech to Policy Mapping'!$B$2:$B$13,MATCH($H1512,'IEA Tech to Policy Mapping'!$A$2:$A$13,0))</f>
        <v>ngps - T&amp;D methane capture</v>
      </c>
      <c r="N1512" s="182">
        <f>(J1512*About!$A$132/1000)*10^12*'EPA to IEA Scaling'!$E$13</f>
        <v>193518367072.93872</v>
      </c>
      <c r="O1512" s="183">
        <f>L1512/About!$B$144</f>
        <v>16.611755379243938</v>
      </c>
    </row>
    <row r="1513" spans="2:15" x14ac:dyDescent="0.45">
      <c r="B1513" s="118" t="s">
        <v>336</v>
      </c>
      <c r="C1513" s="118" t="s">
        <v>779</v>
      </c>
      <c r="D1513" s="118" t="s">
        <v>962</v>
      </c>
      <c r="E1513" s="118" t="s">
        <v>991</v>
      </c>
      <c r="F1513" s="118" t="s">
        <v>987</v>
      </c>
      <c r="G1513" s="118" t="s">
        <v>1000</v>
      </c>
      <c r="H1513" s="118" t="s">
        <v>1001</v>
      </c>
      <c r="I1513" s="118">
        <v>15.149999618530201</v>
      </c>
      <c r="J1513" s="118">
        <v>12.8800001144409</v>
      </c>
      <c r="K1513" s="118">
        <v>1.7699999809265099</v>
      </c>
      <c r="L1513" s="181">
        <f>(K1513+'NPV Calcs'!$D$13)*About!$B$135</f>
        <v>8.8291971312734159</v>
      </c>
      <c r="M1513" s="95" t="str">
        <f>INDEX('IEA Tech to Policy Mapping'!$B$2:$B$13,MATCH($H1513,'IEA Tech to Policy Mapping'!$A$2:$A$13,0))</f>
        <v>ngps - T&amp;D methane capture</v>
      </c>
      <c r="N1513" s="182">
        <f>(J1513*About!$A$132/1000)*10^12*'EPA to IEA Scaling'!$E$13</f>
        <v>291863770629.92834</v>
      </c>
      <c r="O1513" s="183">
        <f>L1513/About!$B$144</f>
        <v>16.611755379243938</v>
      </c>
    </row>
    <row r="1514" spans="2:15" x14ac:dyDescent="0.45">
      <c r="B1514" s="118" t="s">
        <v>74</v>
      </c>
      <c r="C1514" s="118" t="s">
        <v>779</v>
      </c>
      <c r="D1514" s="118" t="s">
        <v>962</v>
      </c>
      <c r="E1514" s="118" t="s">
        <v>991</v>
      </c>
      <c r="F1514" s="118" t="s">
        <v>987</v>
      </c>
      <c r="G1514" s="118" t="s">
        <v>988</v>
      </c>
      <c r="H1514" s="118" t="s">
        <v>1005</v>
      </c>
      <c r="I1514" s="118">
        <v>1.95000004768371</v>
      </c>
      <c r="J1514" s="118">
        <v>1.95000004768371</v>
      </c>
      <c r="K1514" s="118">
        <v>1.87999999523162</v>
      </c>
      <c r="L1514" s="181">
        <f>(K1514+'NPV Calcs'!$D$13)*About!$B$135</f>
        <v>8.9279831738396958</v>
      </c>
      <c r="M1514" s="95" t="str">
        <f>INDEX('IEA Tech to Policy Mapping'!$B$2:$B$13,MATCH($H1514,'IEA Tech to Policy Mapping'!$A$2:$A$13,0))</f>
        <v>ngps - production methane capture</v>
      </c>
      <c r="N1514" s="182">
        <f>(J1514*About!$A$132/1000)*10^12*'EPA to IEA Scaling'!$E$13</f>
        <v>44187450433.901871</v>
      </c>
      <c r="O1514" s="183">
        <f>L1514/About!$B$144</f>
        <v>16.797617077606304</v>
      </c>
    </row>
    <row r="1515" spans="2:15" x14ac:dyDescent="0.45">
      <c r="B1515" s="118" t="s">
        <v>74</v>
      </c>
      <c r="C1515" s="118" t="s">
        <v>779</v>
      </c>
      <c r="D1515" s="118" t="s">
        <v>962</v>
      </c>
      <c r="E1515" s="118" t="s">
        <v>993</v>
      </c>
      <c r="F1515" s="118" t="s">
        <v>987</v>
      </c>
      <c r="G1515" s="118" t="s">
        <v>988</v>
      </c>
      <c r="H1515" s="118" t="s">
        <v>1005</v>
      </c>
      <c r="I1515" s="118">
        <v>6.3200001716613698</v>
      </c>
      <c r="J1515" s="118">
        <v>6.3200001716613698</v>
      </c>
      <c r="K1515" s="118">
        <v>1.87999999523162</v>
      </c>
      <c r="L1515" s="181">
        <f>(K1515+'NPV Calcs'!$D$13)*About!$B$135</f>
        <v>8.9279831738396958</v>
      </c>
      <c r="M1515" s="95" t="str">
        <f>INDEX('IEA Tech to Policy Mapping'!$B$2:$B$13,MATCH($H1515,'IEA Tech to Policy Mapping'!$A$2:$A$13,0))</f>
        <v>ngps - production methane capture</v>
      </c>
      <c r="N1515" s="182">
        <f>(J1515*About!$A$132/1000)*10^12*'EPA to IEA Scaling'!$E$13</f>
        <v>143212660255.70621</v>
      </c>
      <c r="O1515" s="183">
        <f>L1515/About!$B$144</f>
        <v>16.797617077606304</v>
      </c>
    </row>
    <row r="1516" spans="2:15" x14ac:dyDescent="0.45">
      <c r="B1516" s="118" t="s">
        <v>336</v>
      </c>
      <c r="C1516" s="118" t="s">
        <v>779</v>
      </c>
      <c r="D1516" s="118" t="s">
        <v>985</v>
      </c>
      <c r="E1516" s="118" t="s">
        <v>994</v>
      </c>
      <c r="F1516" s="118" t="s">
        <v>987</v>
      </c>
      <c r="G1516" s="118" t="s">
        <v>988</v>
      </c>
      <c r="H1516" s="118" t="s">
        <v>1004</v>
      </c>
      <c r="I1516" s="118">
        <v>60.950000762939403</v>
      </c>
      <c r="J1516" s="118">
        <v>60.950000762939403</v>
      </c>
      <c r="K1516" s="118">
        <v>1.90999996662139</v>
      </c>
      <c r="L1516" s="181">
        <f>(K1516+'NPV Calcs'!$D$13)*About!$B$135</f>
        <v>8.9549247926150972</v>
      </c>
      <c r="M1516" s="95" t="str">
        <f>INDEX('IEA Tech to Policy Mapping'!$B$2:$B$13,MATCH($H1516,'IEA Tech to Policy Mapping'!$A$2:$A$13,0))</f>
        <v>ngps - production methane destruction</v>
      </c>
      <c r="N1516" s="182">
        <f>(J1516*About!$A$132/1000)*10^12*'EPA to IEA Scaling'!$E$13</f>
        <v>1381141062461.916</v>
      </c>
      <c r="O1516" s="183">
        <f>L1516/About!$B$144</f>
        <v>16.848306576771815</v>
      </c>
    </row>
    <row r="1517" spans="2:15" x14ac:dyDescent="0.45">
      <c r="B1517" s="118" t="s">
        <v>336</v>
      </c>
      <c r="C1517" s="118" t="s">
        <v>779</v>
      </c>
      <c r="D1517" s="118" t="s">
        <v>962</v>
      </c>
      <c r="E1517" s="118" t="s">
        <v>999</v>
      </c>
      <c r="F1517" s="118" t="s">
        <v>987</v>
      </c>
      <c r="G1517" s="118" t="s">
        <v>988</v>
      </c>
      <c r="H1517" s="118" t="s">
        <v>1004</v>
      </c>
      <c r="I1517" s="118">
        <v>7.9299998283386204</v>
      </c>
      <c r="J1517" s="118">
        <v>7.9299998283386204</v>
      </c>
      <c r="K1517" s="118">
        <v>1.90999996662139</v>
      </c>
      <c r="L1517" s="181">
        <f>(K1517+'NPV Calcs'!$D$13)*About!$B$135</f>
        <v>8.9549247926150972</v>
      </c>
      <c r="M1517" s="95" t="str">
        <f>INDEX('IEA Tech to Policy Mapping'!$B$2:$B$13,MATCH($H1517,'IEA Tech to Policy Mapping'!$A$2:$A$13,0))</f>
        <v>ngps - production methane destruction</v>
      </c>
      <c r="N1517" s="182">
        <f>(J1517*About!$A$132/1000)*10^12*'EPA to IEA Scaling'!$E$13</f>
        <v>179695623480.51749</v>
      </c>
      <c r="O1517" s="183">
        <f>L1517/About!$B$144</f>
        <v>16.848306576771815</v>
      </c>
    </row>
    <row r="1518" spans="2:15" x14ac:dyDescent="0.45">
      <c r="B1518" s="118" t="s">
        <v>215</v>
      </c>
      <c r="C1518" s="118" t="s">
        <v>779</v>
      </c>
      <c r="D1518" s="118" t="s">
        <v>985</v>
      </c>
      <c r="E1518" s="118" t="s">
        <v>1007</v>
      </c>
      <c r="F1518" s="118" t="s">
        <v>997</v>
      </c>
      <c r="G1518" s="118" t="s">
        <v>1000</v>
      </c>
      <c r="H1518" s="118" t="s">
        <v>1008</v>
      </c>
      <c r="I1518" s="118">
        <v>0.10000000149011599</v>
      </c>
      <c r="J1518" s="118">
        <v>7.9999998211860601E-2</v>
      </c>
      <c r="K1518" s="118">
        <v>1.91999995708465</v>
      </c>
      <c r="L1518" s="181">
        <f>(K1518+'NPV Calcs'!$D$13)*About!$B$135</f>
        <v>8.9639053322069024</v>
      </c>
      <c r="M1518" s="95" t="str">
        <f>INDEX('IEA Tech to Policy Mapping'!$B$2:$B$13,MATCH($H1518,'IEA Tech to Policy Mapping'!$A$2:$A$13,0))</f>
        <v>ngps - T&amp;D methane capture</v>
      </c>
      <c r="N1518" s="182">
        <f>(J1518*About!$A$132/1000)*10^12*'EPA to IEA Scaling'!$E$13</f>
        <v>1812818394.4907289</v>
      </c>
      <c r="O1518" s="183">
        <f>L1518/About!$B$144</f>
        <v>16.86520307649366</v>
      </c>
    </row>
    <row r="1519" spans="2:15" x14ac:dyDescent="0.45">
      <c r="B1519" s="118" t="s">
        <v>215</v>
      </c>
      <c r="C1519" s="118" t="s">
        <v>779</v>
      </c>
      <c r="D1519" s="118" t="s">
        <v>962</v>
      </c>
      <c r="E1519" s="118" t="s">
        <v>996</v>
      </c>
      <c r="F1519" s="118" t="s">
        <v>997</v>
      </c>
      <c r="G1519" s="118" t="s">
        <v>1000</v>
      </c>
      <c r="H1519" s="118" t="s">
        <v>1008</v>
      </c>
      <c r="I1519" s="118">
        <v>25.25</v>
      </c>
      <c r="J1519" s="118">
        <v>21.459999084472599</v>
      </c>
      <c r="K1519" s="118">
        <v>1.91999995708465</v>
      </c>
      <c r="L1519" s="181">
        <f>(K1519+'NPV Calcs'!$D$13)*About!$B$135</f>
        <v>8.9639053322069024</v>
      </c>
      <c r="M1519" s="95" t="str">
        <f>INDEX('IEA Tech to Policy Mapping'!$B$2:$B$13,MATCH($H1519,'IEA Tech to Policy Mapping'!$A$2:$A$13,0))</f>
        <v>ngps - T&amp;D methane capture</v>
      </c>
      <c r="N1519" s="182">
        <f>(J1519*About!$A$132/1000)*10^12*'EPA to IEA Scaling'!$E$13</f>
        <v>486288524445.47253</v>
      </c>
      <c r="O1519" s="183">
        <f>L1519/About!$B$144</f>
        <v>16.86520307649366</v>
      </c>
    </row>
    <row r="1520" spans="2:15" x14ac:dyDescent="0.45">
      <c r="B1520" s="118" t="s">
        <v>215</v>
      </c>
      <c r="C1520" s="118" t="s">
        <v>779</v>
      </c>
      <c r="D1520" s="118" t="s">
        <v>962</v>
      </c>
      <c r="E1520" s="118" t="s">
        <v>991</v>
      </c>
      <c r="F1520" s="118" t="s">
        <v>987</v>
      </c>
      <c r="G1520" s="118" t="s">
        <v>988</v>
      </c>
      <c r="H1520" s="118" t="s">
        <v>995</v>
      </c>
      <c r="I1520" s="118">
        <v>1.04999995231628</v>
      </c>
      <c r="J1520" s="118">
        <v>1.04999995231628</v>
      </c>
      <c r="K1520" s="118">
        <v>2.1500000953674299</v>
      </c>
      <c r="L1520" s="181">
        <f>(K1520+'NPV Calcs'!$D$13)*About!$B$135</f>
        <v>9.1704580639877502</v>
      </c>
      <c r="M1520" s="95" t="str">
        <f>INDEX('IEA Tech to Policy Mapping'!$B$2:$B$13,MATCH($H1520,'IEA Tech to Policy Mapping'!$A$2:$A$13,0))</f>
        <v>ngps - T&amp;D methane capture</v>
      </c>
      <c r="N1520" s="182">
        <f>(J1520*About!$A$132/1000)*10^12*'EPA to IEA Scaling'!$E$13</f>
        <v>23793240878.987152</v>
      </c>
      <c r="O1520" s="183">
        <f>L1520/About!$B$144</f>
        <v>17.25382317436242</v>
      </c>
    </row>
    <row r="1521" spans="2:15" x14ac:dyDescent="0.45">
      <c r="B1521" s="118" t="s">
        <v>215</v>
      </c>
      <c r="C1521" s="118" t="s">
        <v>779</v>
      </c>
      <c r="D1521" s="118" t="s">
        <v>962</v>
      </c>
      <c r="E1521" s="118" t="s">
        <v>993</v>
      </c>
      <c r="F1521" s="118" t="s">
        <v>987</v>
      </c>
      <c r="G1521" s="118" t="s">
        <v>988</v>
      </c>
      <c r="H1521" s="118" t="s">
        <v>995</v>
      </c>
      <c r="I1521" s="118">
        <v>5.0000000745057997E-2</v>
      </c>
      <c r="J1521" s="118">
        <v>5.0000000745057997E-2</v>
      </c>
      <c r="K1521" s="118">
        <v>2.1500000953674299</v>
      </c>
      <c r="L1521" s="181">
        <f>(K1521+'NPV Calcs'!$D$13)*About!$B$135</f>
        <v>9.1704580639877502</v>
      </c>
      <c r="M1521" s="95" t="str">
        <f>INDEX('IEA Tech to Policy Mapping'!$B$2:$B$13,MATCH($H1521,'IEA Tech to Policy Mapping'!$A$2:$A$13,0))</f>
        <v>ngps - T&amp;D methane capture</v>
      </c>
      <c r="N1521" s="182">
        <f>(J1521*About!$A$132/1000)*10^12*'EPA to IEA Scaling'!$E$13</f>
        <v>1133011538.7646732</v>
      </c>
      <c r="O1521" s="183">
        <f>L1521/About!$B$144</f>
        <v>17.25382317436242</v>
      </c>
    </row>
    <row r="1522" spans="2:15" x14ac:dyDescent="0.45">
      <c r="B1522" s="118" t="s">
        <v>336</v>
      </c>
      <c r="C1522" s="118" t="s">
        <v>779</v>
      </c>
      <c r="D1522" s="118" t="s">
        <v>962</v>
      </c>
      <c r="E1522" s="118" t="s">
        <v>996</v>
      </c>
      <c r="F1522" s="118" t="s">
        <v>997</v>
      </c>
      <c r="G1522" s="118" t="s">
        <v>988</v>
      </c>
      <c r="H1522" s="118" t="s">
        <v>995</v>
      </c>
      <c r="I1522" s="118">
        <v>155.13000488281199</v>
      </c>
      <c r="J1522" s="118">
        <v>155.13000488281199</v>
      </c>
      <c r="K1522" s="118">
        <v>2.16000008583068</v>
      </c>
      <c r="L1522" s="181">
        <f>(K1522+'NPV Calcs'!$D$13)*About!$B$135</f>
        <v>9.1794386035795448</v>
      </c>
      <c r="M1522" s="95" t="str">
        <f>INDEX('IEA Tech to Policy Mapping'!$B$2:$B$13,MATCH($H1522,'IEA Tech to Policy Mapping'!$A$2:$A$13,0))</f>
        <v>ngps - T&amp;D methane capture</v>
      </c>
      <c r="N1522" s="182">
        <f>(J1522*About!$A$132/1000)*10^12*'EPA to IEA Scaling'!$E$13</f>
        <v>3515281658435.1479</v>
      </c>
      <c r="O1522" s="183">
        <f>L1522/About!$B$144</f>
        <v>17.270719674084244</v>
      </c>
    </row>
    <row r="1523" spans="2:15" x14ac:dyDescent="0.45">
      <c r="B1523" s="118" t="s">
        <v>336</v>
      </c>
      <c r="C1523" s="118" t="s">
        <v>779</v>
      </c>
      <c r="D1523" s="118" t="s">
        <v>962</v>
      </c>
      <c r="E1523" s="118" t="s">
        <v>999</v>
      </c>
      <c r="F1523" s="118" t="s">
        <v>987</v>
      </c>
      <c r="G1523" s="118" t="s">
        <v>1000</v>
      </c>
      <c r="H1523" s="118" t="s">
        <v>1001</v>
      </c>
      <c r="I1523" s="118">
        <v>2.1099998950958199</v>
      </c>
      <c r="J1523" s="118">
        <v>1.78999996185302</v>
      </c>
      <c r="K1523" s="118">
        <v>2.2400000095367401</v>
      </c>
      <c r="L1523" s="181">
        <f>(K1523+'NPV Calcs'!$D$13)*About!$B$135</f>
        <v>9.2512829203139546</v>
      </c>
      <c r="M1523" s="95" t="str">
        <f>INDEX('IEA Tech to Policy Mapping'!$B$2:$B$13,MATCH($H1523,'IEA Tech to Policy Mapping'!$A$2:$A$13,0))</f>
        <v>ngps - T&amp;D methane capture</v>
      </c>
      <c r="N1523" s="182">
        <f>(J1523*About!$A$132/1000)*10^12*'EPA to IEA Scaling'!$E$13</f>
        <v>40561811618.937897</v>
      </c>
      <c r="O1523" s="183">
        <f>L1523/About!$B$144</f>
        <v>17.405891671858953</v>
      </c>
    </row>
    <row r="1524" spans="2:15" x14ac:dyDescent="0.45">
      <c r="B1524" s="118" t="s">
        <v>336</v>
      </c>
      <c r="C1524" s="118" t="s">
        <v>779</v>
      </c>
      <c r="D1524" s="118" t="s">
        <v>985</v>
      </c>
      <c r="E1524" s="118" t="s">
        <v>994</v>
      </c>
      <c r="F1524" s="118" t="s">
        <v>987</v>
      </c>
      <c r="G1524" s="118" t="s">
        <v>1000</v>
      </c>
      <c r="H1524" s="118" t="s">
        <v>1001</v>
      </c>
      <c r="I1524" s="118">
        <v>2.3099999427795401</v>
      </c>
      <c r="J1524" s="118">
        <v>1.96000003814697</v>
      </c>
      <c r="K1524" s="118">
        <v>2.2400000095367401</v>
      </c>
      <c r="L1524" s="181">
        <f>(K1524+'NPV Calcs'!$D$13)*About!$B$135</f>
        <v>9.2512829203139546</v>
      </c>
      <c r="M1524" s="95" t="str">
        <f>INDEX('IEA Tech to Policy Mapping'!$B$2:$B$13,MATCH($H1524,'IEA Tech to Policy Mapping'!$A$2:$A$13,0))</f>
        <v>ngps - T&amp;D methane capture</v>
      </c>
      <c r="N1524" s="182">
        <f>(J1524*About!$A$132/1000)*10^12*'EPA to IEA Scaling'!$E$13</f>
        <v>44414052522.173447</v>
      </c>
      <c r="O1524" s="183">
        <f>L1524/About!$B$144</f>
        <v>17.405891671858953</v>
      </c>
    </row>
    <row r="1525" spans="2:15" x14ac:dyDescent="0.45">
      <c r="B1525" s="118" t="s">
        <v>336</v>
      </c>
      <c r="C1525" s="118" t="s">
        <v>779</v>
      </c>
      <c r="D1525" s="118" t="s">
        <v>962</v>
      </c>
      <c r="E1525" s="118" t="s">
        <v>991</v>
      </c>
      <c r="F1525" s="118" t="s">
        <v>987</v>
      </c>
      <c r="G1525" s="118" t="s">
        <v>988</v>
      </c>
      <c r="H1525" s="118" t="s">
        <v>1005</v>
      </c>
      <c r="I1525" s="118">
        <v>2.6800000667571999</v>
      </c>
      <c r="J1525" s="118">
        <v>2.6800000667571999</v>
      </c>
      <c r="K1525" s="118">
        <v>2.2699999809265101</v>
      </c>
      <c r="L1525" s="181">
        <f>(K1525+'NPV Calcs'!$D$13)*About!$B$135</f>
        <v>9.2782245390893578</v>
      </c>
      <c r="M1525" s="95" t="str">
        <f>INDEX('IEA Tech to Policy Mapping'!$B$2:$B$13,MATCH($H1525,'IEA Tech to Policy Mapping'!$A$2:$A$13,0))</f>
        <v>ngps - production methane capture</v>
      </c>
      <c r="N1525" s="182">
        <f>(J1525*About!$A$132/1000)*10^12*'EPA to IEA Scaling'!$E$13</f>
        <v>60729419085.581276</v>
      </c>
      <c r="O1525" s="183">
        <f>L1525/About!$B$144</f>
        <v>17.456581171024467</v>
      </c>
    </row>
    <row r="1526" spans="2:15" x14ac:dyDescent="0.45">
      <c r="B1526" s="118" t="s">
        <v>336</v>
      </c>
      <c r="C1526" s="118" t="s">
        <v>779</v>
      </c>
      <c r="D1526" s="118" t="s">
        <v>962</v>
      </c>
      <c r="E1526" s="118" t="s">
        <v>993</v>
      </c>
      <c r="F1526" s="118" t="s">
        <v>987</v>
      </c>
      <c r="G1526" s="118" t="s">
        <v>988</v>
      </c>
      <c r="H1526" s="118" t="s">
        <v>1005</v>
      </c>
      <c r="I1526" s="118">
        <v>40.409999847412102</v>
      </c>
      <c r="J1526" s="118">
        <v>40.409999847412102</v>
      </c>
      <c r="K1526" s="118">
        <v>2.2699999809265101</v>
      </c>
      <c r="L1526" s="181">
        <f>(K1526+'NPV Calcs'!$D$13)*About!$B$135</f>
        <v>9.2782245390893578</v>
      </c>
      <c r="M1526" s="95" t="str">
        <f>INDEX('IEA Tech to Policy Mapping'!$B$2:$B$13,MATCH($H1526,'IEA Tech to Policy Mapping'!$A$2:$A$13,0))</f>
        <v>ngps - production methane capture</v>
      </c>
      <c r="N1526" s="182">
        <f>(J1526*About!$A$132/1000)*10^12*'EPA to IEA Scaling'!$E$13</f>
        <v>915699908526.94116</v>
      </c>
      <c r="O1526" s="183">
        <f>L1526/About!$B$144</f>
        <v>17.456581171024467</v>
      </c>
    </row>
    <row r="1527" spans="2:15" x14ac:dyDescent="0.45">
      <c r="B1527" s="118" t="s">
        <v>74</v>
      </c>
      <c r="C1527" s="118" t="s">
        <v>779</v>
      </c>
      <c r="D1527" s="118" t="s">
        <v>962</v>
      </c>
      <c r="E1527" s="118" t="s">
        <v>996</v>
      </c>
      <c r="F1527" s="118" t="s">
        <v>997</v>
      </c>
      <c r="G1527" s="118" t="s">
        <v>988</v>
      </c>
      <c r="H1527" s="118" t="s">
        <v>995</v>
      </c>
      <c r="I1527" s="118">
        <v>15.7100000381469</v>
      </c>
      <c r="J1527" s="118">
        <v>15.7100000381469</v>
      </c>
      <c r="K1527" s="118">
        <v>2.3299999237060498</v>
      </c>
      <c r="L1527" s="181">
        <f>(K1527+'NPV Calcs'!$D$13)*About!$B$135</f>
        <v>9.332107776640159</v>
      </c>
      <c r="M1527" s="95" t="str">
        <f>INDEX('IEA Tech to Policy Mapping'!$B$2:$B$13,MATCH($H1527,'IEA Tech to Policy Mapping'!$A$2:$A$13,0))</f>
        <v>ngps - T&amp;D methane capture</v>
      </c>
      <c r="N1527" s="182">
        <f>(J1527*About!$A$132/1000)*10^12*'EPA to IEA Scaling'!$E$13</f>
        <v>355992221039.58093</v>
      </c>
      <c r="O1527" s="183">
        <f>L1527/About!$B$144</f>
        <v>17.557960169355486</v>
      </c>
    </row>
    <row r="1528" spans="2:15" x14ac:dyDescent="0.45">
      <c r="B1528" s="118" t="s">
        <v>74</v>
      </c>
      <c r="C1528" s="118" t="s">
        <v>779</v>
      </c>
      <c r="D1528" s="118" t="s">
        <v>962</v>
      </c>
      <c r="E1528" s="118" t="s">
        <v>999</v>
      </c>
      <c r="F1528" s="118" t="s">
        <v>987</v>
      </c>
      <c r="G1528" s="118" t="s">
        <v>1000</v>
      </c>
      <c r="H1528" s="118" t="s">
        <v>1001</v>
      </c>
      <c r="I1528" s="118">
        <v>5.9999998658895402E-2</v>
      </c>
      <c r="J1528" s="118">
        <v>5.0000000745057997E-2</v>
      </c>
      <c r="K1528" s="118">
        <v>2.4400000572204501</v>
      </c>
      <c r="L1528" s="181">
        <f>(K1528+'NPV Calcs'!$D$13)*About!$B$135</f>
        <v>9.4308939262629181</v>
      </c>
      <c r="M1528" s="95" t="str">
        <f>INDEX('IEA Tech to Policy Mapping'!$B$2:$B$13,MATCH($H1528,'IEA Tech to Policy Mapping'!$A$2:$A$13,0))</f>
        <v>ngps - T&amp;D methane capture</v>
      </c>
      <c r="N1528" s="182">
        <f>(J1528*About!$A$132/1000)*10^12*'EPA to IEA Scaling'!$E$13</f>
        <v>1133011538.7646732</v>
      </c>
      <c r="O1528" s="183">
        <f>L1528/About!$B$144</f>
        <v>17.743822069140023</v>
      </c>
    </row>
    <row r="1529" spans="2:15" x14ac:dyDescent="0.45">
      <c r="B1529" s="118" t="s">
        <v>336</v>
      </c>
      <c r="C1529" s="118" t="s">
        <v>779</v>
      </c>
      <c r="D1529" s="118" t="s">
        <v>985</v>
      </c>
      <c r="E1529" s="118" t="s">
        <v>994</v>
      </c>
      <c r="F1529" s="118" t="s">
        <v>987</v>
      </c>
      <c r="G1529" s="118" t="s">
        <v>1000</v>
      </c>
      <c r="H1529" s="118" t="s">
        <v>1001</v>
      </c>
      <c r="I1529" s="118">
        <v>1.7300000190734801</v>
      </c>
      <c r="J1529" s="118">
        <v>1.4700000286102199</v>
      </c>
      <c r="K1529" s="118">
        <v>2.96000003814697</v>
      </c>
      <c r="L1529" s="181">
        <f>(K1529+'NPV Calcs'!$D$13)*About!$B$135</f>
        <v>9.8978824132624652</v>
      </c>
      <c r="M1529" s="95" t="str">
        <f>INDEX('IEA Tech to Policy Mapping'!$B$2:$B$13,MATCH($H1529,'IEA Tech to Policy Mapping'!$A$2:$A$13,0))</f>
        <v>ngps - T&amp;D methane capture</v>
      </c>
      <c r="N1529" s="182">
        <f>(J1529*About!$A$132/1000)*10^12*'EPA to IEA Scaling'!$E$13</f>
        <v>33310539391.62991</v>
      </c>
      <c r="O1529" s="183">
        <f>L1529/About!$B$144</f>
        <v>18.622440860364232</v>
      </c>
    </row>
    <row r="1530" spans="2:15" x14ac:dyDescent="0.45">
      <c r="B1530" s="118" t="s">
        <v>336</v>
      </c>
      <c r="C1530" s="118" t="s">
        <v>779</v>
      </c>
      <c r="D1530" s="118" t="s">
        <v>962</v>
      </c>
      <c r="E1530" s="118" t="s">
        <v>999</v>
      </c>
      <c r="F1530" s="118" t="s">
        <v>987</v>
      </c>
      <c r="G1530" s="118" t="s">
        <v>1000</v>
      </c>
      <c r="H1530" s="118" t="s">
        <v>1001</v>
      </c>
      <c r="I1530" s="118">
        <v>1.58000004291534</v>
      </c>
      <c r="J1530" s="118">
        <v>1.3400000333786</v>
      </c>
      <c r="K1530" s="118">
        <v>2.96000003814697</v>
      </c>
      <c r="L1530" s="181">
        <f>(K1530+'NPV Calcs'!$D$13)*About!$B$135</f>
        <v>9.8978824132624652</v>
      </c>
      <c r="M1530" s="95" t="str">
        <f>INDEX('IEA Tech to Policy Mapping'!$B$2:$B$13,MATCH($H1530,'IEA Tech to Policy Mapping'!$A$2:$A$13,0))</f>
        <v>ngps - T&amp;D methane capture</v>
      </c>
      <c r="N1530" s="182">
        <f>(J1530*About!$A$132/1000)*10^12*'EPA to IEA Scaling'!$E$13</f>
        <v>30364709542.790638</v>
      </c>
      <c r="O1530" s="183">
        <f>L1530/About!$B$144</f>
        <v>18.622440860364232</v>
      </c>
    </row>
    <row r="1531" spans="2:15" x14ac:dyDescent="0.45">
      <c r="B1531" s="118" t="s">
        <v>215</v>
      </c>
      <c r="C1531" s="118" t="s">
        <v>779</v>
      </c>
      <c r="D1531" s="118" t="s">
        <v>962</v>
      </c>
      <c r="E1531" s="118" t="s">
        <v>993</v>
      </c>
      <c r="F1531" s="118" t="s">
        <v>987</v>
      </c>
      <c r="G1531" s="118" t="s">
        <v>988</v>
      </c>
      <c r="H1531" s="118" t="s">
        <v>1006</v>
      </c>
      <c r="I1531" s="118">
        <v>0.37999999523162797</v>
      </c>
      <c r="J1531" s="118">
        <v>0.37999999523162797</v>
      </c>
      <c r="K1531" s="118">
        <v>3.25</v>
      </c>
      <c r="L1531" s="181">
        <f>(K1531+'NPV Calcs'!$D$13)*About!$B$135</f>
        <v>10.15831827553764</v>
      </c>
      <c r="M1531" s="95" t="str">
        <f>INDEX('IEA Tech to Policy Mapping'!$B$2:$B$13,MATCH($H1531,'IEA Tech to Policy Mapping'!$A$2:$A$13,0))</f>
        <v>ngps - production methane capture</v>
      </c>
      <c r="N1531" s="182">
        <f>(J1531*About!$A$132/1000)*10^12*'EPA to IEA Scaling'!$E$13</f>
        <v>8610887458.2468967</v>
      </c>
      <c r="O1531" s="183">
        <f>L1531/About!$B$144</f>
        <v>19.112439755141846</v>
      </c>
    </row>
    <row r="1532" spans="2:15" x14ac:dyDescent="0.45">
      <c r="B1532" s="118" t="s">
        <v>215</v>
      </c>
      <c r="C1532" s="118" t="s">
        <v>779</v>
      </c>
      <c r="D1532" s="118" t="s">
        <v>962</v>
      </c>
      <c r="E1532" s="118" t="s">
        <v>991</v>
      </c>
      <c r="F1532" s="118" t="s">
        <v>987</v>
      </c>
      <c r="G1532" s="118" t="s">
        <v>988</v>
      </c>
      <c r="H1532" s="118" t="s">
        <v>1006</v>
      </c>
      <c r="I1532" s="118">
        <v>8.0600004196166992</v>
      </c>
      <c r="J1532" s="118">
        <v>8.0600004196166992</v>
      </c>
      <c r="K1532" s="118">
        <v>3.25</v>
      </c>
      <c r="L1532" s="181">
        <f>(K1532+'NPV Calcs'!$D$13)*About!$B$135</f>
        <v>10.15831827553764</v>
      </c>
      <c r="M1532" s="95" t="str">
        <f>INDEX('IEA Tech to Policy Mapping'!$B$2:$B$13,MATCH($H1532,'IEA Tech to Policy Mapping'!$A$2:$A$13,0))</f>
        <v>ngps - production methane capture</v>
      </c>
      <c r="N1532" s="182">
        <f>(J1532*About!$A$132/1000)*10^12*'EPA to IEA Scaling'!$E$13</f>
        <v>182641466835.90689</v>
      </c>
      <c r="O1532" s="183">
        <f>L1532/About!$B$144</f>
        <v>19.112439755141846</v>
      </c>
    </row>
    <row r="1533" spans="2:15" x14ac:dyDescent="0.45">
      <c r="B1533" s="118" t="s">
        <v>215</v>
      </c>
      <c r="C1533" s="118" t="s">
        <v>779</v>
      </c>
      <c r="D1533" s="118" t="s">
        <v>962</v>
      </c>
      <c r="E1533" s="118" t="s">
        <v>996</v>
      </c>
      <c r="F1533" s="118" t="s">
        <v>997</v>
      </c>
      <c r="G1533" s="118" t="s">
        <v>988</v>
      </c>
      <c r="H1533" s="118" t="s">
        <v>995</v>
      </c>
      <c r="I1533" s="118">
        <v>15.6099996566772</v>
      </c>
      <c r="J1533" s="118">
        <v>15.6099996566772</v>
      </c>
      <c r="K1533" s="118">
        <v>3.42000007629394</v>
      </c>
      <c r="L1533" s="181">
        <f>(K1533+'NPV Calcs'!$D$13)*About!$B$135</f>
        <v>10.3109876627112</v>
      </c>
      <c r="M1533" s="95" t="str">
        <f>INDEX('IEA Tech to Policy Mapping'!$B$2:$B$13,MATCH($H1533,'IEA Tech to Policy Mapping'!$A$2:$A$13,0))</f>
        <v>ngps - T&amp;D methane capture</v>
      </c>
      <c r="N1533" s="182">
        <f>(J1533*About!$A$132/1000)*10^12*'EPA to IEA Scaling'!$E$13</f>
        <v>353726189351.62665</v>
      </c>
      <c r="O1533" s="183">
        <f>L1533/About!$B$144</f>
        <v>19.399680653257402</v>
      </c>
    </row>
    <row r="1534" spans="2:15" x14ac:dyDescent="0.45">
      <c r="B1534" s="118" t="s">
        <v>215</v>
      </c>
      <c r="C1534" s="118" t="s">
        <v>779</v>
      </c>
      <c r="D1534" s="118" t="s">
        <v>985</v>
      </c>
      <c r="E1534" s="118" t="s">
        <v>1007</v>
      </c>
      <c r="F1534" s="118" t="s">
        <v>997</v>
      </c>
      <c r="G1534" s="118" t="s">
        <v>1000</v>
      </c>
      <c r="H1534" s="118" t="s">
        <v>1008</v>
      </c>
      <c r="I1534" s="118">
        <v>7.0000000298023196E-2</v>
      </c>
      <c r="J1534" s="118">
        <v>5.9999998658895402E-2</v>
      </c>
      <c r="K1534" s="118">
        <v>3.5099999904632502</v>
      </c>
      <c r="L1534" s="181">
        <f>(K1534+'NPV Calcs'!$D$13)*About!$B$135</f>
        <v>10.391812519037405</v>
      </c>
      <c r="M1534" s="95" t="str">
        <f>INDEX('IEA Tech to Policy Mapping'!$B$2:$B$13,MATCH($H1534,'IEA Tech to Policy Mapping'!$A$2:$A$13,0))</f>
        <v>ngps - T&amp;D methane capture</v>
      </c>
      <c r="N1534" s="182">
        <f>(J1534*About!$A$132/1000)*10^12*'EPA to IEA Scaling'!$E$13</f>
        <v>1359613795.8680458</v>
      </c>
      <c r="O1534" s="183">
        <f>L1534/About!$B$144</f>
        <v>19.551749150753935</v>
      </c>
    </row>
    <row r="1535" spans="2:15" x14ac:dyDescent="0.45">
      <c r="B1535" s="118" t="s">
        <v>215</v>
      </c>
      <c r="C1535" s="118" t="s">
        <v>779</v>
      </c>
      <c r="D1535" s="118" t="s">
        <v>962</v>
      </c>
      <c r="E1535" s="118" t="s">
        <v>996</v>
      </c>
      <c r="F1535" s="118" t="s">
        <v>997</v>
      </c>
      <c r="G1535" s="118" t="s">
        <v>1000</v>
      </c>
      <c r="H1535" s="118" t="s">
        <v>1008</v>
      </c>
      <c r="I1535" s="118">
        <v>16.829999923706001</v>
      </c>
      <c r="J1535" s="118">
        <v>14.310000419616699</v>
      </c>
      <c r="K1535" s="118">
        <v>3.5099999904632502</v>
      </c>
      <c r="L1535" s="181">
        <f>(K1535+'NPV Calcs'!$D$13)*About!$B$135</f>
        <v>10.391812519037405</v>
      </c>
      <c r="M1535" s="95" t="str">
        <f>INDEX('IEA Tech to Policy Mapping'!$B$2:$B$13,MATCH($H1535,'IEA Tech to Policy Mapping'!$A$2:$A$13,0))</f>
        <v>ngps - T&amp;D methane capture</v>
      </c>
      <c r="N1535" s="182">
        <f>(J1535*About!$A$132/1000)*10^12*'EPA to IEA Scaling'!$E$13</f>
        <v>324267907071.09283</v>
      </c>
      <c r="O1535" s="183">
        <f>L1535/About!$B$144</f>
        <v>19.551749150753935</v>
      </c>
    </row>
    <row r="1536" spans="2:15" x14ac:dyDescent="0.45">
      <c r="B1536" s="118" t="s">
        <v>74</v>
      </c>
      <c r="C1536" s="118" t="s">
        <v>779</v>
      </c>
      <c r="D1536" s="118" t="s">
        <v>985</v>
      </c>
      <c r="E1536" s="118" t="s">
        <v>1007</v>
      </c>
      <c r="F1536" s="118" t="s">
        <v>997</v>
      </c>
      <c r="G1536" s="118" t="s">
        <v>1000</v>
      </c>
      <c r="H1536" s="118" t="s">
        <v>1008</v>
      </c>
      <c r="I1536" s="118">
        <v>0.20999999344348899</v>
      </c>
      <c r="J1536" s="118">
        <v>0.18000000715255701</v>
      </c>
      <c r="K1536" s="118">
        <v>3.7899999618530198</v>
      </c>
      <c r="L1536" s="181">
        <f>(K1536+'NPV Calcs'!$D$13)*About!$B$135</f>
        <v>10.643267841720778</v>
      </c>
      <c r="M1536" s="95" t="str">
        <f>INDEX('IEA Tech to Policy Mapping'!$B$2:$B$13,MATCH($H1536,'IEA Tech to Policy Mapping'!$A$2:$A$13,0))</f>
        <v>ngps - T&amp;D methane capture</v>
      </c>
      <c r="N1536" s="182">
        <f>(J1536*About!$A$132/1000)*10^12*'EPA to IEA Scaling'!$E$13</f>
        <v>4078841640.8519449</v>
      </c>
      <c r="O1536" s="183">
        <f>L1536/About!$B$144</f>
        <v>20.024851545809714</v>
      </c>
    </row>
    <row r="1537" spans="2:15" x14ac:dyDescent="0.45">
      <c r="B1537" s="118" t="s">
        <v>74</v>
      </c>
      <c r="C1537" s="118" t="s">
        <v>779</v>
      </c>
      <c r="D1537" s="118" t="s">
        <v>962</v>
      </c>
      <c r="E1537" s="118" t="s">
        <v>996</v>
      </c>
      <c r="F1537" s="118" t="s">
        <v>997</v>
      </c>
      <c r="G1537" s="118" t="s">
        <v>1000</v>
      </c>
      <c r="H1537" s="118" t="s">
        <v>1008</v>
      </c>
      <c r="I1537" s="118">
        <v>67.739997863769503</v>
      </c>
      <c r="J1537" s="118">
        <v>57.580001831054602</v>
      </c>
      <c r="K1537" s="118">
        <v>3.7899999618530198</v>
      </c>
      <c r="L1537" s="181">
        <f>(K1537+'NPV Calcs'!$D$13)*About!$B$135</f>
        <v>10.643267841720778</v>
      </c>
      <c r="M1537" s="95" t="str">
        <f>INDEX('IEA Tech to Policy Mapping'!$B$2:$B$13,MATCH($H1537,'IEA Tech to Policy Mapping'!$A$2:$A$13,0))</f>
        <v>ngps - T&amp;D methane capture</v>
      </c>
      <c r="N1537" s="182">
        <f>(J1537*About!$A$132/1000)*10^12*'EPA to IEA Scaling'!$E$13</f>
        <v>1304776110090.8403</v>
      </c>
      <c r="O1537" s="183">
        <f>L1537/About!$B$144</f>
        <v>20.024851545809714</v>
      </c>
    </row>
    <row r="1538" spans="2:15" x14ac:dyDescent="0.45">
      <c r="B1538" s="118" t="s">
        <v>74</v>
      </c>
      <c r="C1538" s="118" t="s">
        <v>779</v>
      </c>
      <c r="D1538" s="118" t="s">
        <v>962</v>
      </c>
      <c r="E1538" s="118" t="s">
        <v>991</v>
      </c>
      <c r="F1538" s="118" t="s">
        <v>987</v>
      </c>
      <c r="G1538" s="118" t="s">
        <v>988</v>
      </c>
      <c r="H1538" s="118" t="s">
        <v>1006</v>
      </c>
      <c r="I1538" s="118">
        <v>25.629999160766602</v>
      </c>
      <c r="J1538" s="118">
        <v>25.629999160766602</v>
      </c>
      <c r="K1538" s="118">
        <v>3.96000003814697</v>
      </c>
      <c r="L1538" s="181">
        <f>(K1538+'NPV Calcs'!$D$13)*About!$B$135</f>
        <v>10.795937228894346</v>
      </c>
      <c r="M1538" s="95" t="str">
        <f>INDEX('IEA Tech to Policy Mapping'!$B$2:$B$13,MATCH($H1538,'IEA Tech to Policy Mapping'!$A$2:$A$13,0))</f>
        <v>ngps - production methane capture</v>
      </c>
      <c r="N1538" s="182">
        <f>(J1538*About!$A$132/1000)*10^12*'EPA to IEA Scaling'!$E$13</f>
        <v>580781687099.22827</v>
      </c>
      <c r="O1538" s="183">
        <f>L1538/About!$B$144</f>
        <v>20.312092443925284</v>
      </c>
    </row>
    <row r="1539" spans="2:15" x14ac:dyDescent="0.45">
      <c r="B1539" s="118" t="s">
        <v>74</v>
      </c>
      <c r="C1539" s="118" t="s">
        <v>779</v>
      </c>
      <c r="D1539" s="118" t="s">
        <v>962</v>
      </c>
      <c r="E1539" s="118" t="s">
        <v>993</v>
      </c>
      <c r="F1539" s="118" t="s">
        <v>987</v>
      </c>
      <c r="G1539" s="118" t="s">
        <v>988</v>
      </c>
      <c r="H1539" s="118" t="s">
        <v>1006</v>
      </c>
      <c r="I1539" s="118">
        <v>82.839996337890597</v>
      </c>
      <c r="J1539" s="118">
        <v>82.839996337890597</v>
      </c>
      <c r="K1539" s="118">
        <v>3.96000003814697</v>
      </c>
      <c r="L1539" s="181">
        <f>(K1539+'NPV Calcs'!$D$13)*About!$B$135</f>
        <v>10.795937228894346</v>
      </c>
      <c r="M1539" s="95" t="str">
        <f>INDEX('IEA Tech to Policy Mapping'!$B$2:$B$13,MATCH($H1539,'IEA Tech to Policy Mapping'!$A$2:$A$13,0))</f>
        <v>ngps - production methane capture</v>
      </c>
      <c r="N1539" s="182">
        <f>(J1539*About!$A$132/1000)*10^12*'EPA to IEA Scaling'!$E$13</f>
        <v>1877173406469.0059</v>
      </c>
      <c r="O1539" s="183">
        <f>L1539/About!$B$144</f>
        <v>20.312092443925284</v>
      </c>
    </row>
    <row r="1540" spans="2:15" x14ac:dyDescent="0.45">
      <c r="B1540" s="118" t="s">
        <v>336</v>
      </c>
      <c r="C1540" s="118" t="s">
        <v>779</v>
      </c>
      <c r="D1540" s="118" t="s">
        <v>962</v>
      </c>
      <c r="E1540" s="118" t="s">
        <v>993</v>
      </c>
      <c r="F1540" s="118" t="s">
        <v>987</v>
      </c>
      <c r="G1540" s="118" t="s">
        <v>988</v>
      </c>
      <c r="H1540" s="118" t="s">
        <v>1006</v>
      </c>
      <c r="I1540" s="118">
        <v>529.989990234375</v>
      </c>
      <c r="J1540" s="118">
        <v>529.989990234375</v>
      </c>
      <c r="K1540" s="118">
        <v>4.25</v>
      </c>
      <c r="L1540" s="181">
        <f>(K1540+'NPV Calcs'!$D$13)*About!$B$135</f>
        <v>11.056373091169522</v>
      </c>
      <c r="M1540" s="95" t="str">
        <f>INDEX('IEA Tech to Policy Mapping'!$B$2:$B$13,MATCH($H1540,'IEA Tech to Policy Mapping'!$A$2:$A$13,0))</f>
        <v>ngps - production methane capture</v>
      </c>
      <c r="N1540" s="182">
        <f>(J1540*About!$A$132/1000)*10^12*'EPA to IEA Scaling'!$E$13</f>
        <v>12009695308348.078</v>
      </c>
      <c r="O1540" s="183">
        <f>L1540/About!$B$144</f>
        <v>20.802091338702901</v>
      </c>
    </row>
    <row r="1541" spans="2:15" x14ac:dyDescent="0.45">
      <c r="B1541" s="118" t="s">
        <v>336</v>
      </c>
      <c r="C1541" s="118" t="s">
        <v>779</v>
      </c>
      <c r="D1541" s="118" t="s">
        <v>962</v>
      </c>
      <c r="E1541" s="118" t="s">
        <v>991</v>
      </c>
      <c r="F1541" s="118" t="s">
        <v>987</v>
      </c>
      <c r="G1541" s="118" t="s">
        <v>988</v>
      </c>
      <c r="H1541" s="118" t="s">
        <v>1006</v>
      </c>
      <c r="I1541" s="118">
        <v>35.200000762939403</v>
      </c>
      <c r="J1541" s="118">
        <v>35.200000762939403</v>
      </c>
      <c r="K1541" s="118">
        <v>4.25</v>
      </c>
      <c r="L1541" s="181">
        <f>(K1541+'NPV Calcs'!$D$13)*About!$B$135</f>
        <v>11.056373091169522</v>
      </c>
      <c r="M1541" s="95" t="str">
        <f>INDEX('IEA Tech to Policy Mapping'!$B$2:$B$13,MATCH($H1541,'IEA Tech to Policy Mapping'!$A$2:$A$13,0))</f>
        <v>ngps - production methane capture</v>
      </c>
      <c r="N1541" s="182">
        <f>(J1541*About!$A$132/1000)*10^12*'EPA to IEA Scaling'!$E$13</f>
        <v>797640128692.94995</v>
      </c>
      <c r="O1541" s="183">
        <f>L1541/About!$B$144</f>
        <v>20.802091338702901</v>
      </c>
    </row>
    <row r="1542" spans="2:15" x14ac:dyDescent="0.45">
      <c r="B1542" s="118" t="s">
        <v>74</v>
      </c>
      <c r="C1542" s="118" t="s">
        <v>779</v>
      </c>
      <c r="D1542" s="118" t="s">
        <v>962</v>
      </c>
      <c r="E1542" s="118" t="s">
        <v>999</v>
      </c>
      <c r="F1542" s="118" t="s">
        <v>987</v>
      </c>
      <c r="G1542" s="118" t="s">
        <v>1000</v>
      </c>
      <c r="H1542" s="118" t="s">
        <v>1001</v>
      </c>
      <c r="I1542" s="118">
        <v>3.9999999105930301E-2</v>
      </c>
      <c r="J1542" s="118">
        <v>3.9999999105930301E-2</v>
      </c>
      <c r="K1542" s="118">
        <v>4.2699999809265101</v>
      </c>
      <c r="L1542" s="181">
        <f>(K1542+'NPV Calcs'!$D$13)*About!$B$135</f>
        <v>11.07433417035312</v>
      </c>
      <c r="M1542" s="95" t="str">
        <f>INDEX('IEA Tech to Policy Mapping'!$B$2:$B$13,MATCH($H1542,'IEA Tech to Policy Mapping'!$A$2:$A$13,0))</f>
        <v>ngps - T&amp;D methane capture</v>
      </c>
      <c r="N1542" s="182">
        <f>(J1542*About!$A$132/1000)*10^12*'EPA to IEA Scaling'!$E$13</f>
        <v>906409197.24536443</v>
      </c>
      <c r="O1542" s="183">
        <f>L1542/About!$B$144</f>
        <v>20.83588433814657</v>
      </c>
    </row>
    <row r="1543" spans="2:15" x14ac:dyDescent="0.45">
      <c r="B1543" s="118" t="s">
        <v>215</v>
      </c>
      <c r="C1543" s="118" t="s">
        <v>779</v>
      </c>
      <c r="D1543" s="118" t="s">
        <v>962</v>
      </c>
      <c r="E1543" s="118" t="s">
        <v>991</v>
      </c>
      <c r="F1543" s="118" t="s">
        <v>987</v>
      </c>
      <c r="G1543" s="118" t="s">
        <v>988</v>
      </c>
      <c r="H1543" s="118" t="s">
        <v>1003</v>
      </c>
      <c r="I1543" s="118">
        <v>0.64999997615814198</v>
      </c>
      <c r="J1543" s="118">
        <v>0.64999997615814198</v>
      </c>
      <c r="K1543" s="118">
        <v>4.7399997711181596</v>
      </c>
      <c r="L1543" s="181">
        <f>(K1543+'NPV Calcs'!$D$13)*About!$B$135</f>
        <v>11.496419745280706</v>
      </c>
      <c r="M1543" s="95" t="str">
        <f>INDEX('IEA Tech to Policy Mapping'!$B$2:$B$13,MATCH($H1543,'IEA Tech to Policy Mapping'!$A$2:$A$13,0))</f>
        <v>ngps - T&amp;D methane capture</v>
      </c>
      <c r="N1543" s="182">
        <f>(J1543*About!$A$132/1000)*10^12*'EPA to IEA Scaling'!$E$13</f>
        <v>14729149244.19734</v>
      </c>
      <c r="O1543" s="183">
        <f>L1543/About!$B$144</f>
        <v>21.630020227917253</v>
      </c>
    </row>
    <row r="1544" spans="2:15" x14ac:dyDescent="0.45">
      <c r="B1544" s="118" t="s">
        <v>215</v>
      </c>
      <c r="C1544" s="118" t="s">
        <v>779</v>
      </c>
      <c r="D1544" s="118" t="s">
        <v>962</v>
      </c>
      <c r="E1544" s="118" t="s">
        <v>993</v>
      </c>
      <c r="F1544" s="118" t="s">
        <v>987</v>
      </c>
      <c r="G1544" s="118" t="s">
        <v>988</v>
      </c>
      <c r="H1544" s="118" t="s">
        <v>1003</v>
      </c>
      <c r="I1544" s="118">
        <v>2.9999999329447701E-2</v>
      </c>
      <c r="J1544" s="118">
        <v>2.9999999329447701E-2</v>
      </c>
      <c r="K1544" s="118">
        <v>4.7399997711181596</v>
      </c>
      <c r="L1544" s="181">
        <f>(K1544+'NPV Calcs'!$D$13)*About!$B$135</f>
        <v>11.496419745280706</v>
      </c>
      <c r="M1544" s="95" t="str">
        <f>INDEX('IEA Tech to Policy Mapping'!$B$2:$B$13,MATCH($H1544,'IEA Tech to Policy Mapping'!$A$2:$A$13,0))</f>
        <v>ngps - T&amp;D methane capture</v>
      </c>
      <c r="N1544" s="182">
        <f>(J1544*About!$A$132/1000)*10^12*'EPA to IEA Scaling'!$E$13</f>
        <v>679806897.9340229</v>
      </c>
      <c r="O1544" s="183">
        <f>L1544/About!$B$144</f>
        <v>21.630020227917253</v>
      </c>
    </row>
    <row r="1545" spans="2:15" x14ac:dyDescent="0.45">
      <c r="B1545" s="118" t="s">
        <v>215</v>
      </c>
      <c r="C1545" s="118" t="s">
        <v>779</v>
      </c>
      <c r="D1545" s="118" t="s">
        <v>962</v>
      </c>
      <c r="E1545" s="118" t="s">
        <v>996</v>
      </c>
      <c r="F1545" s="118" t="s">
        <v>997</v>
      </c>
      <c r="G1545" s="118" t="s">
        <v>988</v>
      </c>
      <c r="H1545" s="118" t="s">
        <v>1003</v>
      </c>
      <c r="I1545" s="118">
        <v>0.31000000238418501</v>
      </c>
      <c r="J1545" s="118">
        <v>0.31000000238418501</v>
      </c>
      <c r="K1545" s="118">
        <v>4.7399997711181596</v>
      </c>
      <c r="L1545" s="181">
        <f>(K1545+'NPV Calcs'!$D$13)*About!$B$135</f>
        <v>11.496419745280706</v>
      </c>
      <c r="M1545" s="95" t="str">
        <f>INDEX('IEA Tech to Policy Mapping'!$B$2:$B$13,MATCH($H1545,'IEA Tech to Policy Mapping'!$A$2:$A$13,0))</f>
        <v>ngps - T&amp;D methane capture</v>
      </c>
      <c r="N1545" s="182">
        <f>(J1545*About!$A$132/1000)*10^12*'EPA to IEA Scaling'!$E$13</f>
        <v>7024671489.6914053</v>
      </c>
      <c r="O1545" s="183">
        <f>L1545/About!$B$144</f>
        <v>21.630020227917253</v>
      </c>
    </row>
    <row r="1546" spans="2:15" x14ac:dyDescent="0.45">
      <c r="B1546" s="118" t="s">
        <v>215</v>
      </c>
      <c r="C1546" s="118" t="s">
        <v>779</v>
      </c>
      <c r="D1546" s="118" t="s">
        <v>985</v>
      </c>
      <c r="E1546" s="118" t="s">
        <v>1007</v>
      </c>
      <c r="F1546" s="118" t="s">
        <v>997</v>
      </c>
      <c r="G1546" s="118" t="s">
        <v>988</v>
      </c>
      <c r="H1546" s="118" t="s">
        <v>1003</v>
      </c>
      <c r="I1546" s="118">
        <v>0.28000000119209201</v>
      </c>
      <c r="J1546" s="118">
        <v>0.28000000119209201</v>
      </c>
      <c r="K1546" s="118">
        <v>4.7399997711181596</v>
      </c>
      <c r="L1546" s="181">
        <f>(K1546+'NPV Calcs'!$D$13)*About!$B$135</f>
        <v>11.496419745280706</v>
      </c>
      <c r="M1546" s="95" t="str">
        <f>INDEX('IEA Tech to Policy Mapping'!$B$2:$B$13,MATCH($H1546,'IEA Tech to Policy Mapping'!$A$2:$A$13,0))</f>
        <v>ngps - T&amp;D methane capture</v>
      </c>
      <c r="N1546" s="182">
        <f>(J1546*About!$A$132/1000)*10^12*'EPA to IEA Scaling'!$E$13</f>
        <v>6344864549.5494089</v>
      </c>
      <c r="O1546" s="183">
        <f>L1546/About!$B$144</f>
        <v>21.630020227917253</v>
      </c>
    </row>
    <row r="1547" spans="2:15" x14ac:dyDescent="0.45">
      <c r="B1547" s="118" t="s">
        <v>215</v>
      </c>
      <c r="C1547" s="118" t="s">
        <v>779</v>
      </c>
      <c r="D1547" s="118" t="s">
        <v>985</v>
      </c>
      <c r="E1547" s="118" t="s">
        <v>986</v>
      </c>
      <c r="F1547" s="118" t="s">
        <v>987</v>
      </c>
      <c r="G1547" s="118" t="s">
        <v>988</v>
      </c>
      <c r="H1547" s="118" t="s">
        <v>1003</v>
      </c>
      <c r="I1547" s="118">
        <v>4.7300000190734801</v>
      </c>
      <c r="J1547" s="118">
        <v>4.7300000190734801</v>
      </c>
      <c r="K1547" s="118">
        <v>4.7699999809265101</v>
      </c>
      <c r="L1547" s="181">
        <f>(K1547+'NPV Calcs'!$D$13)*About!$B$135</f>
        <v>11.523361578169062</v>
      </c>
      <c r="M1547" s="95" t="str">
        <f>INDEX('IEA Tech to Policy Mapping'!$B$2:$B$13,MATCH($H1547,'IEA Tech to Policy Mapping'!$A$2:$A$13,0))</f>
        <v>ngps - T&amp;D methane capture</v>
      </c>
      <c r="N1547" s="182">
        <f>(J1547*About!$A$132/1000)*10^12*'EPA to IEA Scaling'!$E$13</f>
        <v>107182890402.19817</v>
      </c>
      <c r="O1547" s="183">
        <f>L1547/About!$B$144</f>
        <v>21.6807101299271</v>
      </c>
    </row>
    <row r="1548" spans="2:15" x14ac:dyDescent="0.45">
      <c r="B1548" s="118" t="s">
        <v>336</v>
      </c>
      <c r="C1548" s="118" t="s">
        <v>779</v>
      </c>
      <c r="D1548" s="118" t="s">
        <v>962</v>
      </c>
      <c r="E1548" s="118" t="s">
        <v>996</v>
      </c>
      <c r="F1548" s="118" t="s">
        <v>997</v>
      </c>
      <c r="G1548" s="118" t="s">
        <v>1000</v>
      </c>
      <c r="H1548" s="118" t="s">
        <v>1008</v>
      </c>
      <c r="I1548" s="118">
        <v>669.04998779296795</v>
      </c>
      <c r="J1548" s="118">
        <v>568.70001220703102</v>
      </c>
      <c r="K1548" s="118">
        <v>4.8299999237060502</v>
      </c>
      <c r="L1548" s="181">
        <f>(K1548+'NPV Calcs'!$D$13)*About!$B$135</f>
        <v>11.577244815719865</v>
      </c>
      <c r="M1548" s="95" t="str">
        <f>INDEX('IEA Tech to Policy Mapping'!$B$2:$B$13,MATCH($H1548,'IEA Tech to Policy Mapping'!$A$2:$A$13,0))</f>
        <v>ngps - T&amp;D methane capture</v>
      </c>
      <c r="N1548" s="182">
        <f>(J1548*About!$A$132/1000)*10^12*'EPA to IEA Scaling'!$E$13</f>
        <v>12886873326494.176</v>
      </c>
      <c r="O1548" s="183">
        <f>L1548/About!$B$144</f>
        <v>21.782089128258121</v>
      </c>
    </row>
    <row r="1549" spans="2:15" x14ac:dyDescent="0.45">
      <c r="B1549" s="118" t="s">
        <v>336</v>
      </c>
      <c r="C1549" s="118" t="s">
        <v>779</v>
      </c>
      <c r="D1549" s="118" t="s">
        <v>985</v>
      </c>
      <c r="E1549" s="118" t="s">
        <v>1007</v>
      </c>
      <c r="F1549" s="118" t="s">
        <v>997</v>
      </c>
      <c r="G1549" s="118" t="s">
        <v>1000</v>
      </c>
      <c r="H1549" s="118" t="s">
        <v>1008</v>
      </c>
      <c r="I1549" s="118">
        <v>2.4900000095367401</v>
      </c>
      <c r="J1549" s="118">
        <v>2.1199998855590798</v>
      </c>
      <c r="K1549" s="118">
        <v>4.8299999237060502</v>
      </c>
      <c r="L1549" s="181">
        <f>(K1549+'NPV Calcs'!$D$13)*About!$B$135</f>
        <v>11.577244815719865</v>
      </c>
      <c r="M1549" s="95" t="str">
        <f>INDEX('IEA Tech to Policy Mapping'!$B$2:$B$13,MATCH($H1549,'IEA Tech to Policy Mapping'!$A$2:$A$13,0))</f>
        <v>ngps - T&amp;D methane capture</v>
      </c>
      <c r="N1549" s="182">
        <f>(J1549*About!$A$132/1000)*10^12*'EPA to IEA Scaling'!$E$13</f>
        <v>48039685934.517448</v>
      </c>
      <c r="O1549" s="183">
        <f>L1549/About!$B$144</f>
        <v>21.782089128258121</v>
      </c>
    </row>
    <row r="1550" spans="2:15" x14ac:dyDescent="0.45">
      <c r="B1550" s="118" t="s">
        <v>336</v>
      </c>
      <c r="C1550" s="118" t="s">
        <v>779</v>
      </c>
      <c r="D1550" s="118" t="s">
        <v>985</v>
      </c>
      <c r="E1550" s="118" t="s">
        <v>986</v>
      </c>
      <c r="F1550" s="118" t="s">
        <v>987</v>
      </c>
      <c r="G1550" s="118" t="s">
        <v>988</v>
      </c>
      <c r="H1550" s="118" t="s">
        <v>1009</v>
      </c>
      <c r="I1550" s="118">
        <v>61.340000152587798</v>
      </c>
      <c r="J1550" s="118">
        <v>61.340000152587798</v>
      </c>
      <c r="K1550" s="118">
        <v>4.92000007629394</v>
      </c>
      <c r="L1550" s="181">
        <f>(K1550+'NPV Calcs'!$D$13)*About!$B$135</f>
        <v>11.658069886159023</v>
      </c>
      <c r="M1550" s="95" t="str">
        <f>INDEX('IEA Tech to Policy Mapping'!$B$2:$B$13,MATCH($H1550,'IEA Tech to Policy Mapping'!$A$2:$A$13,0))</f>
        <v>ngps - processing methane capture</v>
      </c>
      <c r="N1550" s="182">
        <f>(J1550*About!$A$132/1000)*10^12*'EPA to IEA Scaling'!$E$13</f>
        <v>1389978538501.8835</v>
      </c>
      <c r="O1550" s="183">
        <f>L1550/About!$B$144</f>
        <v>21.934158028598983</v>
      </c>
    </row>
    <row r="1551" spans="2:15" x14ac:dyDescent="0.45">
      <c r="B1551" s="118" t="s">
        <v>336</v>
      </c>
      <c r="C1551" s="118" t="s">
        <v>779</v>
      </c>
      <c r="D1551" s="118" t="s">
        <v>962</v>
      </c>
      <c r="E1551" s="118" t="s">
        <v>991</v>
      </c>
      <c r="F1551" s="118" t="s">
        <v>987</v>
      </c>
      <c r="G1551" s="118" t="s">
        <v>988</v>
      </c>
      <c r="H1551" s="118" t="s">
        <v>1009</v>
      </c>
      <c r="I1551" s="118">
        <v>6.5700001716613698</v>
      </c>
      <c r="J1551" s="118">
        <v>6.5700001716613698</v>
      </c>
      <c r="K1551" s="118">
        <v>4.92000007629394</v>
      </c>
      <c r="L1551" s="181">
        <f>(K1551+'NPV Calcs'!$D$13)*About!$B$135</f>
        <v>11.658069886159023</v>
      </c>
      <c r="M1551" s="95" t="str">
        <f>INDEX('IEA Tech to Policy Mapping'!$B$2:$B$13,MATCH($H1551,'IEA Tech to Policy Mapping'!$A$2:$A$13,0))</f>
        <v>ngps - processing methane capture</v>
      </c>
      <c r="N1551" s="182">
        <f>(J1551*About!$A$132/1000)*10^12*'EPA to IEA Scaling'!$E$13</f>
        <v>148877717865.11368</v>
      </c>
      <c r="O1551" s="183">
        <f>L1551/About!$B$144</f>
        <v>21.934158028598983</v>
      </c>
    </row>
    <row r="1552" spans="2:15" x14ac:dyDescent="0.45">
      <c r="B1552" s="118" t="s">
        <v>336</v>
      </c>
      <c r="C1552" s="118" t="s">
        <v>779</v>
      </c>
      <c r="D1552" s="118" t="s">
        <v>985</v>
      </c>
      <c r="E1552" s="118" t="s">
        <v>990</v>
      </c>
      <c r="F1552" s="118" t="s">
        <v>987</v>
      </c>
      <c r="G1552" s="118" t="s">
        <v>988</v>
      </c>
      <c r="H1552" s="118" t="s">
        <v>1009</v>
      </c>
      <c r="I1552" s="118">
        <v>98.230003356933594</v>
      </c>
      <c r="J1552" s="118">
        <v>98.230003356933594</v>
      </c>
      <c r="K1552" s="118">
        <v>4.92000007629394</v>
      </c>
      <c r="L1552" s="181">
        <f>(K1552+'NPV Calcs'!$D$13)*About!$B$135</f>
        <v>11.658069886159023</v>
      </c>
      <c r="M1552" s="95" t="str">
        <f>INDEX('IEA Tech to Policy Mapping'!$B$2:$B$13,MATCH($H1552,'IEA Tech to Policy Mapping'!$A$2:$A$13,0))</f>
        <v>ngps - processing methane capture</v>
      </c>
      <c r="N1552" s="182">
        <f>(J1552*About!$A$132/1000)*10^12*'EPA to IEA Scaling'!$E$13</f>
        <v>2225914511957.2593</v>
      </c>
      <c r="O1552" s="183">
        <f>L1552/About!$B$144</f>
        <v>21.934158028598983</v>
      </c>
    </row>
    <row r="1553" spans="2:15" x14ac:dyDescent="0.45">
      <c r="B1553" s="118" t="s">
        <v>336</v>
      </c>
      <c r="C1553" s="118" t="s">
        <v>779</v>
      </c>
      <c r="D1553" s="118" t="s">
        <v>962</v>
      </c>
      <c r="E1553" s="118" t="s">
        <v>993</v>
      </c>
      <c r="F1553" s="118" t="s">
        <v>987</v>
      </c>
      <c r="G1553" s="118" t="s">
        <v>988</v>
      </c>
      <c r="H1553" s="118" t="s">
        <v>1009</v>
      </c>
      <c r="I1553" s="118">
        <v>98.959999084472599</v>
      </c>
      <c r="J1553" s="118">
        <v>98.959999084472599</v>
      </c>
      <c r="K1553" s="118">
        <v>4.92000007629394</v>
      </c>
      <c r="L1553" s="181">
        <f>(K1553+'NPV Calcs'!$D$13)*About!$B$135</f>
        <v>11.658069886159023</v>
      </c>
      <c r="M1553" s="95" t="str">
        <f>INDEX('IEA Tech to Policy Mapping'!$B$2:$B$13,MATCH($H1553,'IEA Tech to Policy Mapping'!$A$2:$A$13,0))</f>
        <v>ngps - processing methane capture</v>
      </c>
      <c r="N1553" s="182">
        <f>(J1553*About!$A$132/1000)*10^12*'EPA to IEA Scaling'!$E$13</f>
        <v>2242456383361.7778</v>
      </c>
      <c r="O1553" s="183">
        <f>L1553/About!$B$144</f>
        <v>21.934158028598983</v>
      </c>
    </row>
    <row r="1554" spans="2:15" x14ac:dyDescent="0.45">
      <c r="B1554" s="118" t="s">
        <v>336</v>
      </c>
      <c r="C1554" s="118" t="s">
        <v>779</v>
      </c>
      <c r="D1554" s="118" t="s">
        <v>962</v>
      </c>
      <c r="E1554" s="118" t="s">
        <v>999</v>
      </c>
      <c r="F1554" s="118" t="s">
        <v>987</v>
      </c>
      <c r="G1554" s="118" t="s">
        <v>1000</v>
      </c>
      <c r="H1554" s="118" t="s">
        <v>1001</v>
      </c>
      <c r="I1554" s="118">
        <v>1.04999995231628</v>
      </c>
      <c r="J1554" s="118">
        <v>0.89999997615814198</v>
      </c>
      <c r="K1554" s="118">
        <v>5.0399999618530202</v>
      </c>
      <c r="L1554" s="181">
        <f>(K1554+'NPV Calcs'!$D$13)*About!$B$135</f>
        <v>11.76583636126063</v>
      </c>
      <c r="M1554" s="95" t="str">
        <f>INDEX('IEA Tech to Policy Mapping'!$B$2:$B$13,MATCH($H1554,'IEA Tech to Policy Mapping'!$A$2:$A$13,0))</f>
        <v>ngps - T&amp;D methane capture</v>
      </c>
      <c r="N1554" s="182">
        <f>(J1554*About!$A$132/1000)*10^12*'EPA to IEA Scaling'!$E$13</f>
        <v>20394206853.604778</v>
      </c>
      <c r="O1554" s="183">
        <f>L1554/About!$B$144</f>
        <v>22.13691602526103</v>
      </c>
    </row>
    <row r="1555" spans="2:15" x14ac:dyDescent="0.45">
      <c r="B1555" s="118" t="s">
        <v>336</v>
      </c>
      <c r="C1555" s="118" t="s">
        <v>779</v>
      </c>
      <c r="D1555" s="118" t="s">
        <v>985</v>
      </c>
      <c r="E1555" s="118" t="s">
        <v>994</v>
      </c>
      <c r="F1555" s="118" t="s">
        <v>987</v>
      </c>
      <c r="G1555" s="118" t="s">
        <v>1000</v>
      </c>
      <c r="H1555" s="118" t="s">
        <v>1001</v>
      </c>
      <c r="I1555" s="118">
        <v>1.1499999761581401</v>
      </c>
      <c r="J1555" s="118">
        <v>0.980000019073486</v>
      </c>
      <c r="K1555" s="118">
        <v>5.0399999618530202</v>
      </c>
      <c r="L1555" s="181">
        <f>(K1555+'NPV Calcs'!$D$13)*About!$B$135</f>
        <v>11.76583636126063</v>
      </c>
      <c r="M1555" s="95" t="str">
        <f>INDEX('IEA Tech to Policy Mapping'!$B$2:$B$13,MATCH($H1555,'IEA Tech to Policy Mapping'!$A$2:$A$13,0))</f>
        <v>ngps - T&amp;D methane capture</v>
      </c>
      <c r="N1555" s="182">
        <f>(J1555*About!$A$132/1000)*10^12*'EPA to IEA Scaling'!$E$13</f>
        <v>22207026261.086742</v>
      </c>
      <c r="O1555" s="183">
        <f>L1555/About!$B$144</f>
        <v>22.13691602526103</v>
      </c>
    </row>
    <row r="1556" spans="2:15" x14ac:dyDescent="0.45">
      <c r="B1556" s="118" t="s">
        <v>74</v>
      </c>
      <c r="C1556" s="118" t="s">
        <v>779</v>
      </c>
      <c r="D1556" s="118" t="s">
        <v>985</v>
      </c>
      <c r="E1556" s="118" t="s">
        <v>1007</v>
      </c>
      <c r="F1556" s="118" t="s">
        <v>997</v>
      </c>
      <c r="G1556" s="118" t="s">
        <v>1000</v>
      </c>
      <c r="H1556" s="118" t="s">
        <v>1008</v>
      </c>
      <c r="I1556" s="118">
        <v>0.10000000149011599</v>
      </c>
      <c r="J1556" s="118">
        <v>9.0000003576278603E-2</v>
      </c>
      <c r="K1556" s="118">
        <v>5.0799999237060502</v>
      </c>
      <c r="L1556" s="181">
        <f>(K1556+'NPV Calcs'!$D$13)*About!$B$135</f>
        <v>11.801758519627835</v>
      </c>
      <c r="M1556" s="95" t="str">
        <f>INDEX('IEA Tech to Policy Mapping'!$B$2:$B$13,MATCH($H1556,'IEA Tech to Policy Mapping'!$A$2:$A$13,0))</f>
        <v>ngps - T&amp;D methane capture</v>
      </c>
      <c r="N1556" s="182">
        <f>(J1556*About!$A$132/1000)*10^12*'EPA to IEA Scaling'!$E$13</f>
        <v>2039420820.4259746</v>
      </c>
      <c r="O1556" s="183">
        <f>L1556/About!$B$144</f>
        <v>22.204502024148383</v>
      </c>
    </row>
    <row r="1557" spans="2:15" x14ac:dyDescent="0.45">
      <c r="B1557" s="118" t="s">
        <v>74</v>
      </c>
      <c r="C1557" s="118" t="s">
        <v>779</v>
      </c>
      <c r="D1557" s="118" t="s">
        <v>962</v>
      </c>
      <c r="E1557" s="118" t="s">
        <v>996</v>
      </c>
      <c r="F1557" s="118" t="s">
        <v>997</v>
      </c>
      <c r="G1557" s="118" t="s">
        <v>1000</v>
      </c>
      <c r="H1557" s="118" t="s">
        <v>1008</v>
      </c>
      <c r="I1557" s="118">
        <v>33.869998931884702</v>
      </c>
      <c r="J1557" s="118">
        <v>28.790000915527301</v>
      </c>
      <c r="K1557" s="118">
        <v>5.0799999237060502</v>
      </c>
      <c r="L1557" s="181">
        <f>(K1557+'NPV Calcs'!$D$13)*About!$B$135</f>
        <v>11.801758519627835</v>
      </c>
      <c r="M1557" s="95" t="str">
        <f>INDEX('IEA Tech to Policy Mapping'!$B$2:$B$13,MATCH($H1557,'IEA Tech to Policy Mapping'!$A$2:$A$13,0))</f>
        <v>ngps - T&amp;D methane capture</v>
      </c>
      <c r="N1557" s="182">
        <f>(J1557*About!$A$132/1000)*10^12*'EPA to IEA Scaling'!$E$13</f>
        <v>652388055045.42017</v>
      </c>
      <c r="O1557" s="183">
        <f>L1557/About!$B$144</f>
        <v>22.204502024148383</v>
      </c>
    </row>
    <row r="1558" spans="2:15" x14ac:dyDescent="0.45">
      <c r="B1558" s="118" t="s">
        <v>74</v>
      </c>
      <c r="C1558" s="118" t="s">
        <v>779</v>
      </c>
      <c r="D1558" s="118" t="s">
        <v>962</v>
      </c>
      <c r="E1558" s="118" t="s">
        <v>991</v>
      </c>
      <c r="F1558" s="118" t="s">
        <v>987</v>
      </c>
      <c r="G1558" s="118" t="s">
        <v>988</v>
      </c>
      <c r="H1558" s="118" t="s">
        <v>1003</v>
      </c>
      <c r="I1558" s="118">
        <v>2.0699999332427899</v>
      </c>
      <c r="J1558" s="118">
        <v>2.0699999332427899</v>
      </c>
      <c r="K1558" s="118">
        <v>5.13000011444091</v>
      </c>
      <c r="L1558" s="181">
        <f>(K1558+'NPV Calcs'!$D$13)*About!$B$135</f>
        <v>11.84666143169979</v>
      </c>
      <c r="M1558" s="95" t="str">
        <f>INDEX('IEA Tech to Policy Mapping'!$B$2:$B$13,MATCH($H1558,'IEA Tech to Policy Mapping'!$A$2:$A$13,0))</f>
        <v>ngps - T&amp;D methane capture</v>
      </c>
      <c r="N1558" s="182">
        <f>(J1558*About!$A$132/1000)*10^12*'EPA to IEA Scaling'!$E$13</f>
        <v>46906675493.159813</v>
      </c>
      <c r="O1558" s="183">
        <f>L1558/About!$B$144</f>
        <v>22.288984925601895</v>
      </c>
    </row>
    <row r="1559" spans="2:15" x14ac:dyDescent="0.45">
      <c r="B1559" s="118" t="s">
        <v>74</v>
      </c>
      <c r="C1559" s="118" t="s">
        <v>779</v>
      </c>
      <c r="D1559" s="118" t="s">
        <v>962</v>
      </c>
      <c r="E1559" s="118" t="s">
        <v>993</v>
      </c>
      <c r="F1559" s="118" t="s">
        <v>987</v>
      </c>
      <c r="G1559" s="118" t="s">
        <v>988</v>
      </c>
      <c r="H1559" s="118" t="s">
        <v>1003</v>
      </c>
      <c r="I1559" s="118">
        <v>6.6799998283386204</v>
      </c>
      <c r="J1559" s="118">
        <v>6.6799998283386204</v>
      </c>
      <c r="K1559" s="118">
        <v>5.13000011444091</v>
      </c>
      <c r="L1559" s="181">
        <f>(K1559+'NPV Calcs'!$D$13)*About!$B$135</f>
        <v>11.84666143169979</v>
      </c>
      <c r="M1559" s="95" t="str">
        <f>INDEX('IEA Tech to Policy Mapping'!$B$2:$B$13,MATCH($H1559,'IEA Tech to Policy Mapping'!$A$2:$A$13,0))</f>
        <v>ngps - T&amp;D methane capture</v>
      </c>
      <c r="N1559" s="182">
        <f>(J1559*About!$A$132/1000)*10^12*'EPA to IEA Scaling'!$E$13</f>
        <v>151370335433.48029</v>
      </c>
      <c r="O1559" s="183">
        <f>L1559/About!$B$144</f>
        <v>22.288984925601895</v>
      </c>
    </row>
    <row r="1560" spans="2:15" x14ac:dyDescent="0.45">
      <c r="B1560" s="118" t="s">
        <v>74</v>
      </c>
      <c r="C1560" s="118" t="s">
        <v>779</v>
      </c>
      <c r="D1560" s="118" t="s">
        <v>985</v>
      </c>
      <c r="E1560" s="118" t="s">
        <v>1007</v>
      </c>
      <c r="F1560" s="118" t="s">
        <v>997</v>
      </c>
      <c r="G1560" s="118" t="s">
        <v>988</v>
      </c>
      <c r="H1560" s="118" t="s">
        <v>1003</v>
      </c>
      <c r="I1560" s="118">
        <v>0.21999999880790699</v>
      </c>
      <c r="J1560" s="118">
        <v>0.21999999880790699</v>
      </c>
      <c r="K1560" s="118">
        <v>5.13000011444091</v>
      </c>
      <c r="L1560" s="181">
        <f>(K1560+'NPV Calcs'!$D$13)*About!$B$135</f>
        <v>11.84666143169979</v>
      </c>
      <c r="M1560" s="95" t="str">
        <f>INDEX('IEA Tech to Policy Mapping'!$B$2:$B$13,MATCH($H1560,'IEA Tech to Policy Mapping'!$A$2:$A$13,0))</f>
        <v>ngps - T&amp;D methane capture</v>
      </c>
      <c r="N1560" s="182">
        <f>(J1560*About!$A$132/1000)*10^12*'EPA to IEA Scaling'!$E$13</f>
        <v>4985250669.2654419</v>
      </c>
      <c r="O1560" s="183">
        <f>L1560/About!$B$144</f>
        <v>22.288984925601895</v>
      </c>
    </row>
    <row r="1561" spans="2:15" x14ac:dyDescent="0.45">
      <c r="B1561" s="118" t="s">
        <v>74</v>
      </c>
      <c r="C1561" s="118" t="s">
        <v>779</v>
      </c>
      <c r="D1561" s="118" t="s">
        <v>962</v>
      </c>
      <c r="E1561" s="118" t="s">
        <v>996</v>
      </c>
      <c r="F1561" s="118" t="s">
        <v>997</v>
      </c>
      <c r="G1561" s="118" t="s">
        <v>988</v>
      </c>
      <c r="H1561" s="118" t="s">
        <v>1003</v>
      </c>
      <c r="I1561" s="118">
        <v>0.31000000238418501</v>
      </c>
      <c r="J1561" s="118">
        <v>0.31000000238418501</v>
      </c>
      <c r="K1561" s="118">
        <v>5.13000011444091</v>
      </c>
      <c r="L1561" s="181">
        <f>(K1561+'NPV Calcs'!$D$13)*About!$B$135</f>
        <v>11.84666143169979</v>
      </c>
      <c r="M1561" s="95" t="str">
        <f>INDEX('IEA Tech to Policy Mapping'!$B$2:$B$13,MATCH($H1561,'IEA Tech to Policy Mapping'!$A$2:$A$13,0))</f>
        <v>ngps - T&amp;D methane capture</v>
      </c>
      <c r="N1561" s="182">
        <f>(J1561*About!$A$132/1000)*10^12*'EPA to IEA Scaling'!$E$13</f>
        <v>7024671489.6914053</v>
      </c>
      <c r="O1561" s="183">
        <f>L1561/About!$B$144</f>
        <v>22.288984925601895</v>
      </c>
    </row>
    <row r="1562" spans="2:15" x14ac:dyDescent="0.45">
      <c r="B1562" s="118" t="s">
        <v>74</v>
      </c>
      <c r="C1562" s="118" t="s">
        <v>779</v>
      </c>
      <c r="D1562" s="118" t="s">
        <v>985</v>
      </c>
      <c r="E1562" s="118" t="s">
        <v>990</v>
      </c>
      <c r="F1562" s="118" t="s">
        <v>987</v>
      </c>
      <c r="G1562" s="118" t="s">
        <v>988</v>
      </c>
      <c r="H1562" s="118" t="s">
        <v>1003</v>
      </c>
      <c r="I1562" s="118">
        <v>3.7799999713897701</v>
      </c>
      <c r="J1562" s="118">
        <v>3.7799999713897701</v>
      </c>
      <c r="K1562" s="118">
        <v>5.1599998474120996</v>
      </c>
      <c r="L1562" s="181">
        <f>(K1562+'NPV Calcs'!$D$13)*About!$B$135</f>
        <v>11.873602836362235</v>
      </c>
      <c r="M1562" s="95" t="str">
        <f>INDEX('IEA Tech to Policy Mapping'!$B$2:$B$13,MATCH($H1562,'IEA Tech to Policy Mapping'!$A$2:$A$13,0))</f>
        <v>ngps - T&amp;D methane capture</v>
      </c>
      <c r="N1562" s="182">
        <f>(J1562*About!$A$132/1000)*10^12*'EPA to IEA Scaling'!$E$13</f>
        <v>85655670405.926041</v>
      </c>
      <c r="O1562" s="183">
        <f>L1562/About!$B$144</f>
        <v>22.33967402192307</v>
      </c>
    </row>
    <row r="1563" spans="2:15" x14ac:dyDescent="0.45">
      <c r="B1563" s="118" t="s">
        <v>74</v>
      </c>
      <c r="C1563" s="118" t="s">
        <v>779</v>
      </c>
      <c r="D1563" s="118" t="s">
        <v>985</v>
      </c>
      <c r="E1563" s="118" t="s">
        <v>986</v>
      </c>
      <c r="F1563" s="118" t="s">
        <v>987</v>
      </c>
      <c r="G1563" s="118" t="s">
        <v>988</v>
      </c>
      <c r="H1563" s="118" t="s">
        <v>1003</v>
      </c>
      <c r="I1563" s="118">
        <v>34.700000762939403</v>
      </c>
      <c r="J1563" s="118">
        <v>34.700000762939403</v>
      </c>
      <c r="K1563" s="118">
        <v>5.1599998474120996</v>
      </c>
      <c r="L1563" s="181">
        <f>(K1563+'NPV Calcs'!$D$13)*About!$B$135</f>
        <v>11.873602836362235</v>
      </c>
      <c r="M1563" s="95" t="str">
        <f>INDEX('IEA Tech to Policy Mapping'!$B$2:$B$13,MATCH($H1563,'IEA Tech to Policy Mapping'!$A$2:$A$13,0))</f>
        <v>ngps - T&amp;D methane capture</v>
      </c>
      <c r="N1563" s="182">
        <f>(J1563*About!$A$132/1000)*10^12*'EPA to IEA Scaling'!$E$13</f>
        <v>786310013474.13489</v>
      </c>
      <c r="O1563" s="183">
        <f>L1563/About!$B$144</f>
        <v>22.33967402192307</v>
      </c>
    </row>
    <row r="1564" spans="2:15" x14ac:dyDescent="0.45">
      <c r="B1564" s="118" t="s">
        <v>74</v>
      </c>
      <c r="C1564" s="118" t="s">
        <v>779</v>
      </c>
      <c r="D1564" s="118" t="s">
        <v>985</v>
      </c>
      <c r="E1564" s="118" t="s">
        <v>986</v>
      </c>
      <c r="F1564" s="118" t="s">
        <v>987</v>
      </c>
      <c r="G1564" s="118" t="s">
        <v>988</v>
      </c>
      <c r="H1564" s="118" t="s">
        <v>1009</v>
      </c>
      <c r="I1564" s="118">
        <v>45.200000762939403</v>
      </c>
      <c r="J1564" s="118">
        <v>45.200000762939403</v>
      </c>
      <c r="K1564" s="118">
        <v>5.1900000572204501</v>
      </c>
      <c r="L1564" s="181">
        <f>(K1564+'NPV Calcs'!$D$13)*About!$B$135</f>
        <v>11.900544669250593</v>
      </c>
      <c r="M1564" s="95" t="str">
        <f>INDEX('IEA Tech to Policy Mapping'!$B$2:$B$13,MATCH($H1564,'IEA Tech to Policy Mapping'!$A$2:$A$13,0))</f>
        <v>ngps - processing methane capture</v>
      </c>
      <c r="N1564" s="182">
        <f>(J1564*About!$A$132/1000)*10^12*'EPA to IEA Scaling'!$E$13</f>
        <v>1024242433069.2473</v>
      </c>
      <c r="O1564" s="183">
        <f>L1564/About!$B$144</f>
        <v>22.390363923932917</v>
      </c>
    </row>
    <row r="1565" spans="2:15" x14ac:dyDescent="0.45">
      <c r="B1565" s="118" t="s">
        <v>74</v>
      </c>
      <c r="C1565" s="118" t="s">
        <v>779</v>
      </c>
      <c r="D1565" s="118" t="s">
        <v>962</v>
      </c>
      <c r="E1565" s="118" t="s">
        <v>993</v>
      </c>
      <c r="F1565" s="118" t="s">
        <v>987</v>
      </c>
      <c r="G1565" s="118" t="s">
        <v>988</v>
      </c>
      <c r="H1565" s="118" t="s">
        <v>1009</v>
      </c>
      <c r="I1565" s="118">
        <v>15.4700002670288</v>
      </c>
      <c r="J1565" s="118">
        <v>15.4700002670288</v>
      </c>
      <c r="K1565" s="118">
        <v>5.1900000572204501</v>
      </c>
      <c r="L1565" s="181">
        <f>(K1565+'NPV Calcs'!$D$13)*About!$B$135</f>
        <v>11.900544669250593</v>
      </c>
      <c r="M1565" s="95" t="str">
        <f>INDEX('IEA Tech to Policy Mapping'!$B$2:$B$13,MATCH($H1565,'IEA Tech to Policy Mapping'!$A$2:$A$13,0))</f>
        <v>ngps - processing methane capture</v>
      </c>
      <c r="N1565" s="182">
        <f>(J1565*About!$A$132/1000)*10^12*'EPA to IEA Scaling'!$E$13</f>
        <v>350553770921.06635</v>
      </c>
      <c r="O1565" s="183">
        <f>L1565/About!$B$144</f>
        <v>22.390363923932917</v>
      </c>
    </row>
    <row r="1566" spans="2:15" x14ac:dyDescent="0.45">
      <c r="B1566" s="118" t="s">
        <v>74</v>
      </c>
      <c r="C1566" s="118" t="s">
        <v>779</v>
      </c>
      <c r="D1566" s="118" t="s">
        <v>985</v>
      </c>
      <c r="E1566" s="118" t="s">
        <v>990</v>
      </c>
      <c r="F1566" s="118" t="s">
        <v>987</v>
      </c>
      <c r="G1566" s="118" t="s">
        <v>988</v>
      </c>
      <c r="H1566" s="118" t="s">
        <v>1009</v>
      </c>
      <c r="I1566" s="118">
        <v>4.9299998283386204</v>
      </c>
      <c r="J1566" s="118">
        <v>4.9299998283386204</v>
      </c>
      <c r="K1566" s="118">
        <v>5.1900000572204501</v>
      </c>
      <c r="L1566" s="181">
        <f>(K1566+'NPV Calcs'!$D$13)*About!$B$135</f>
        <v>11.900544669250593</v>
      </c>
      <c r="M1566" s="95" t="str">
        <f>INDEX('IEA Tech to Policy Mapping'!$B$2:$B$13,MATCH($H1566,'IEA Tech to Policy Mapping'!$A$2:$A$13,0))</f>
        <v>ngps - processing methane capture</v>
      </c>
      <c r="N1566" s="182">
        <f>(J1566*About!$A$132/1000)*10^12*'EPA to IEA Scaling'!$E$13</f>
        <v>111714932167.62823</v>
      </c>
      <c r="O1566" s="183">
        <f>L1566/About!$B$144</f>
        <v>22.390363923932917</v>
      </c>
    </row>
    <row r="1567" spans="2:15" x14ac:dyDescent="0.45">
      <c r="B1567" s="118" t="s">
        <v>74</v>
      </c>
      <c r="C1567" s="118" t="s">
        <v>779</v>
      </c>
      <c r="D1567" s="118" t="s">
        <v>962</v>
      </c>
      <c r="E1567" s="118" t="s">
        <v>991</v>
      </c>
      <c r="F1567" s="118" t="s">
        <v>987</v>
      </c>
      <c r="G1567" s="118" t="s">
        <v>988</v>
      </c>
      <c r="H1567" s="118" t="s">
        <v>1009</v>
      </c>
      <c r="I1567" s="118">
        <v>4.7899999618530202</v>
      </c>
      <c r="J1567" s="118">
        <v>4.7899999618530202</v>
      </c>
      <c r="K1567" s="118">
        <v>5.1900000572204501</v>
      </c>
      <c r="L1567" s="181">
        <f>(K1567+'NPV Calcs'!$D$13)*About!$B$135</f>
        <v>11.900544669250593</v>
      </c>
      <c r="M1567" s="95" t="str">
        <f>INDEX('IEA Tech to Policy Mapping'!$B$2:$B$13,MATCH($H1567,'IEA Tech to Policy Mapping'!$A$2:$A$13,0))</f>
        <v>ngps - processing methane capture</v>
      </c>
      <c r="N1567" s="182">
        <f>(J1567*About!$A$132/1000)*10^12*'EPA to IEA Scaling'!$E$13</f>
        <v>108542502931.82715</v>
      </c>
      <c r="O1567" s="183">
        <f>L1567/About!$B$144</f>
        <v>22.390363923932917</v>
      </c>
    </row>
    <row r="1568" spans="2:15" x14ac:dyDescent="0.45">
      <c r="B1568" s="118" t="s">
        <v>336</v>
      </c>
      <c r="C1568" s="118" t="s">
        <v>779</v>
      </c>
      <c r="D1568" s="118" t="s">
        <v>985</v>
      </c>
      <c r="E1568" s="118" t="s">
        <v>1007</v>
      </c>
      <c r="F1568" s="118" t="s">
        <v>997</v>
      </c>
      <c r="G1568" s="118" t="s">
        <v>988</v>
      </c>
      <c r="H1568" s="118" t="s">
        <v>1003</v>
      </c>
      <c r="I1568" s="118">
        <v>2.6199998855590798</v>
      </c>
      <c r="J1568" s="118">
        <v>2.6199998855590798</v>
      </c>
      <c r="K1568" s="118">
        <v>5.3899998664855904</v>
      </c>
      <c r="L1568" s="181">
        <f>(K1568+'NPV Calcs'!$D$13)*About!$B$135</f>
        <v>12.080155461086608</v>
      </c>
      <c r="M1568" s="95" t="str">
        <f>INDEX('IEA Tech to Policy Mapping'!$B$2:$B$13,MATCH($H1568,'IEA Tech to Policy Mapping'!$A$2:$A$13,0))</f>
        <v>ngps - T&amp;D methane capture</v>
      </c>
      <c r="N1568" s="182">
        <f>(J1568*About!$A$132/1000)*10^12*'EPA to IEA Scaling'!$E$13</f>
        <v>59369801153.332321</v>
      </c>
      <c r="O1568" s="183">
        <f>L1568/About!$B$144</f>
        <v>22.728293918369669</v>
      </c>
    </row>
    <row r="1569" spans="2:15" x14ac:dyDescent="0.45">
      <c r="B1569" s="118" t="s">
        <v>336</v>
      </c>
      <c r="C1569" s="118" t="s">
        <v>779</v>
      </c>
      <c r="D1569" s="118" t="s">
        <v>962</v>
      </c>
      <c r="E1569" s="118" t="s">
        <v>996</v>
      </c>
      <c r="F1569" s="118" t="s">
        <v>997</v>
      </c>
      <c r="G1569" s="118" t="s">
        <v>988</v>
      </c>
      <c r="H1569" s="118" t="s">
        <v>1003</v>
      </c>
      <c r="I1569" s="118">
        <v>3.0399999618530198</v>
      </c>
      <c r="J1569" s="118">
        <v>3.0399999618530198</v>
      </c>
      <c r="K1569" s="118">
        <v>5.3899998664855904</v>
      </c>
      <c r="L1569" s="181">
        <f>(K1569+'NPV Calcs'!$D$13)*About!$B$135</f>
        <v>12.080155461086608</v>
      </c>
      <c r="M1569" s="95" t="str">
        <f>INDEX('IEA Tech to Policy Mapping'!$B$2:$B$13,MATCH($H1569,'IEA Tech to Policy Mapping'!$A$2:$A$13,0))</f>
        <v>ngps - T&amp;D methane capture</v>
      </c>
      <c r="N1569" s="182">
        <f>(J1569*About!$A$132/1000)*10^12*'EPA to IEA Scaling'!$E$13</f>
        <v>68887099665.975082</v>
      </c>
      <c r="O1569" s="183">
        <f>L1569/About!$B$144</f>
        <v>22.728293918369669</v>
      </c>
    </row>
    <row r="1570" spans="2:15" x14ac:dyDescent="0.45">
      <c r="B1570" s="118" t="s">
        <v>336</v>
      </c>
      <c r="C1570" s="118" t="s">
        <v>779</v>
      </c>
      <c r="D1570" s="118" t="s">
        <v>962</v>
      </c>
      <c r="E1570" s="118" t="s">
        <v>991</v>
      </c>
      <c r="F1570" s="118" t="s">
        <v>987</v>
      </c>
      <c r="G1570" s="118" t="s">
        <v>988</v>
      </c>
      <c r="H1570" s="118" t="s">
        <v>1003</v>
      </c>
      <c r="I1570" s="118">
        <v>2.8399999141693102</v>
      </c>
      <c r="J1570" s="118">
        <v>2.8399999141693102</v>
      </c>
      <c r="K1570" s="118">
        <v>5.3899998664855904</v>
      </c>
      <c r="L1570" s="181">
        <f>(K1570+'NPV Calcs'!$D$13)*About!$B$135</f>
        <v>12.080155461086608</v>
      </c>
      <c r="M1570" s="95" t="str">
        <f>INDEX('IEA Tech to Policy Mapping'!$B$2:$B$13,MATCH($H1570,'IEA Tech to Policy Mapping'!$A$2:$A$13,0))</f>
        <v>ngps - T&amp;D methane capture</v>
      </c>
      <c r="N1570" s="182">
        <f>(J1570*About!$A$132/1000)*10^12*'EPA to IEA Scaling'!$E$13</f>
        <v>64355052497.92527</v>
      </c>
      <c r="O1570" s="183">
        <f>L1570/About!$B$144</f>
        <v>22.728293918369669</v>
      </c>
    </row>
    <row r="1571" spans="2:15" x14ac:dyDescent="0.45">
      <c r="B1571" s="118" t="s">
        <v>336</v>
      </c>
      <c r="C1571" s="118" t="s">
        <v>779</v>
      </c>
      <c r="D1571" s="118" t="s">
        <v>962</v>
      </c>
      <c r="E1571" s="118" t="s">
        <v>993</v>
      </c>
      <c r="F1571" s="118" t="s">
        <v>987</v>
      </c>
      <c r="G1571" s="118" t="s">
        <v>988</v>
      </c>
      <c r="H1571" s="118" t="s">
        <v>1003</v>
      </c>
      <c r="I1571" s="118">
        <v>42.770000457763601</v>
      </c>
      <c r="J1571" s="118">
        <v>42.770000457763601</v>
      </c>
      <c r="K1571" s="118">
        <v>5.3899998664855904</v>
      </c>
      <c r="L1571" s="181">
        <f>(K1571+'NPV Calcs'!$D$13)*About!$B$135</f>
        <v>12.080155461086608</v>
      </c>
      <c r="M1571" s="95" t="str">
        <f>INDEX('IEA Tech to Policy Mapping'!$B$2:$B$13,MATCH($H1571,'IEA Tech to Policy Mapping'!$A$2:$A$13,0))</f>
        <v>ngps - T&amp;D methane capture</v>
      </c>
      <c r="N1571" s="182">
        <f>(J1571*About!$A$132/1000)*10^12*'EPA to IEA Scaling'!$E$13</f>
        <v>969178066190.45288</v>
      </c>
      <c r="O1571" s="183">
        <f>L1571/About!$B$144</f>
        <v>22.728293918369669</v>
      </c>
    </row>
    <row r="1572" spans="2:15" x14ac:dyDescent="0.45">
      <c r="B1572" s="118" t="s">
        <v>336</v>
      </c>
      <c r="C1572" s="118" t="s">
        <v>779</v>
      </c>
      <c r="D1572" s="118" t="s">
        <v>985</v>
      </c>
      <c r="E1572" s="118" t="s">
        <v>990</v>
      </c>
      <c r="F1572" s="118" t="s">
        <v>987</v>
      </c>
      <c r="G1572" s="118" t="s">
        <v>988</v>
      </c>
      <c r="H1572" s="118" t="s">
        <v>1003</v>
      </c>
      <c r="I1572" s="118">
        <v>75.419998168945298</v>
      </c>
      <c r="J1572" s="118">
        <v>75.419998168945298</v>
      </c>
      <c r="K1572" s="118">
        <v>5.42000007629394</v>
      </c>
      <c r="L1572" s="181">
        <f>(K1572+'NPV Calcs'!$D$13)*About!$B$135</f>
        <v>12.107097293974965</v>
      </c>
      <c r="M1572" s="95" t="str">
        <f>INDEX('IEA Tech to Policy Mapping'!$B$2:$B$13,MATCH($H1572,'IEA Tech to Policy Mapping'!$A$2:$A$13,0))</f>
        <v>ngps - T&amp;D methane capture</v>
      </c>
      <c r="N1572" s="182">
        <f>(J1572*About!$A$132/1000)*10^12*'EPA to IEA Scaling'!$E$13</f>
        <v>1709034538113.9141</v>
      </c>
      <c r="O1572" s="183">
        <f>L1572/About!$B$144</f>
        <v>22.778983820379512</v>
      </c>
    </row>
    <row r="1573" spans="2:15" x14ac:dyDescent="0.45">
      <c r="B1573" s="118" t="s">
        <v>336</v>
      </c>
      <c r="C1573" s="118" t="s">
        <v>779</v>
      </c>
      <c r="D1573" s="118" t="s">
        <v>985</v>
      </c>
      <c r="E1573" s="118" t="s">
        <v>986</v>
      </c>
      <c r="F1573" s="118" t="s">
        <v>987</v>
      </c>
      <c r="G1573" s="118" t="s">
        <v>988</v>
      </c>
      <c r="H1573" s="118" t="s">
        <v>1003</v>
      </c>
      <c r="I1573" s="118">
        <v>47.099998474121001</v>
      </c>
      <c r="J1573" s="118">
        <v>47.099998474121001</v>
      </c>
      <c r="K1573" s="118">
        <v>5.42000007629394</v>
      </c>
      <c r="L1573" s="181">
        <f>(K1573+'NPV Calcs'!$D$13)*About!$B$135</f>
        <v>12.107097293974965</v>
      </c>
      <c r="M1573" s="95" t="str">
        <f>INDEX('IEA Tech to Policy Mapping'!$B$2:$B$13,MATCH($H1573,'IEA Tech to Policy Mapping'!$A$2:$A$13,0))</f>
        <v>ngps - T&amp;D methane capture</v>
      </c>
      <c r="N1573" s="182">
        <f>(J1573*About!$A$132/1000)*10^12*'EPA to IEA Scaling'!$E$13</f>
        <v>1067296819035.5916</v>
      </c>
      <c r="O1573" s="183">
        <f>L1573/About!$B$144</f>
        <v>22.778983820379512</v>
      </c>
    </row>
    <row r="1574" spans="2:15" x14ac:dyDescent="0.45">
      <c r="B1574" s="118" t="s">
        <v>215</v>
      </c>
      <c r="C1574" s="118" t="s">
        <v>779</v>
      </c>
      <c r="D1574" s="118" t="s">
        <v>985</v>
      </c>
      <c r="E1574" s="118" t="s">
        <v>986</v>
      </c>
      <c r="F1574" s="118" t="s">
        <v>987</v>
      </c>
      <c r="G1574" s="118" t="s">
        <v>988</v>
      </c>
      <c r="H1574" s="118" t="s">
        <v>1006</v>
      </c>
      <c r="I1574" s="118">
        <v>35.340000152587798</v>
      </c>
      <c r="J1574" s="118">
        <v>35.340000152587798</v>
      </c>
      <c r="K1574" s="118">
        <v>5.5199999809265101</v>
      </c>
      <c r="L1574" s="181">
        <f>(K1574+'NPV Calcs'!$D$13)*About!$B$135</f>
        <v>12.196902689892973</v>
      </c>
      <c r="M1574" s="95" t="str">
        <f>INDEX('IEA Tech to Policy Mapping'!$B$2:$B$13,MATCH($H1574,'IEA Tech to Policy Mapping'!$A$2:$A$13,0))</f>
        <v>ngps - production methane capture</v>
      </c>
      <c r="N1574" s="182">
        <f>(J1574*About!$A$132/1000)*10^12*'EPA to IEA Scaling'!$E$13</f>
        <v>800812547123.51001</v>
      </c>
      <c r="O1574" s="183">
        <f>L1574/About!$B$144</f>
        <v>22.947948817597887</v>
      </c>
    </row>
    <row r="1575" spans="2:15" x14ac:dyDescent="0.45">
      <c r="B1575" s="118" t="s">
        <v>74</v>
      </c>
      <c r="C1575" s="118" t="s">
        <v>779</v>
      </c>
      <c r="D1575" s="118" t="s">
        <v>985</v>
      </c>
      <c r="E1575" s="118" t="s">
        <v>1007</v>
      </c>
      <c r="F1575" s="118" t="s">
        <v>997</v>
      </c>
      <c r="G1575" s="118" t="s">
        <v>1000</v>
      </c>
      <c r="H1575" s="118" t="s">
        <v>1008</v>
      </c>
      <c r="I1575" s="118">
        <v>7.9999998211860601E-2</v>
      </c>
      <c r="J1575" s="118">
        <v>7.0000000298023196E-2</v>
      </c>
      <c r="K1575" s="118">
        <v>5.7199997901916504</v>
      </c>
      <c r="L1575" s="181">
        <f>(K1575+'NPV Calcs'!$D$13)*About!$B$135</f>
        <v>12.37651348172899</v>
      </c>
      <c r="M1575" s="95" t="str">
        <f>INDEX('IEA Tech to Policy Mapping'!$B$2:$B$13,MATCH($H1575,'IEA Tech to Policy Mapping'!$A$2:$A$13,0))</f>
        <v>ngps - T&amp;D methane capture</v>
      </c>
      <c r="N1575" s="182">
        <f>(J1575*About!$A$132/1000)*10^12*'EPA to IEA Scaling'!$E$13</f>
        <v>1586216137.3873568</v>
      </c>
      <c r="O1575" s="183">
        <f>L1575/About!$B$144</f>
        <v>23.285878812034639</v>
      </c>
    </row>
    <row r="1576" spans="2:15" x14ac:dyDescent="0.45">
      <c r="B1576" s="118" t="s">
        <v>74</v>
      </c>
      <c r="C1576" s="118" t="s">
        <v>779</v>
      </c>
      <c r="D1576" s="118" t="s">
        <v>962</v>
      </c>
      <c r="E1576" s="118" t="s">
        <v>996</v>
      </c>
      <c r="F1576" s="118" t="s">
        <v>997</v>
      </c>
      <c r="G1576" s="118" t="s">
        <v>1000</v>
      </c>
      <c r="H1576" s="118" t="s">
        <v>1008</v>
      </c>
      <c r="I1576" s="118">
        <v>25.399999618530199</v>
      </c>
      <c r="J1576" s="118">
        <v>21.590000152587798</v>
      </c>
      <c r="K1576" s="118">
        <v>5.7199997901916504</v>
      </c>
      <c r="L1576" s="181">
        <f>(K1576+'NPV Calcs'!$D$13)*About!$B$135</f>
        <v>12.37651348172899</v>
      </c>
      <c r="M1576" s="95" t="str">
        <f>INDEX('IEA Tech to Policy Mapping'!$B$2:$B$13,MATCH($H1576,'IEA Tech to Policy Mapping'!$A$2:$A$13,0))</f>
        <v>ngps - T&amp;D methane capture</v>
      </c>
      <c r="N1576" s="182">
        <f>(J1576*About!$A$132/1000)*10^12*'EPA to IEA Scaling'!$E$13</f>
        <v>489234378606.10101</v>
      </c>
      <c r="O1576" s="183">
        <f>L1576/About!$B$144</f>
        <v>23.285878812034639</v>
      </c>
    </row>
    <row r="1577" spans="2:15" x14ac:dyDescent="0.45">
      <c r="B1577" s="118" t="s">
        <v>336</v>
      </c>
      <c r="C1577" s="118" t="s">
        <v>779</v>
      </c>
      <c r="D1577" s="118" t="s">
        <v>985</v>
      </c>
      <c r="E1577" s="118" t="s">
        <v>986</v>
      </c>
      <c r="F1577" s="118" t="s">
        <v>987</v>
      </c>
      <c r="G1577" s="118" t="s">
        <v>988</v>
      </c>
      <c r="H1577" s="118" t="s">
        <v>1010</v>
      </c>
      <c r="I1577" s="118">
        <v>29.790000915527301</v>
      </c>
      <c r="J1577" s="118">
        <v>29.790000915527301</v>
      </c>
      <c r="K1577" s="118">
        <v>5.7600002288818297</v>
      </c>
      <c r="L1577" s="181">
        <f>(K1577+'NPV Calcs'!$D$13)*About!$B$135</f>
        <v>12.412436068322092</v>
      </c>
      <c r="M1577" s="95" t="str">
        <f>INDEX('IEA Tech to Policy Mapping'!$B$2:$B$13,MATCH($H1577,'IEA Tech to Policy Mapping'!$A$2:$A$13,0))</f>
        <v>ngps - processing methane capture</v>
      </c>
      <c r="N1577" s="182">
        <f>(J1577*About!$A$132/1000)*10^12*'EPA to IEA Scaling'!$E$13</f>
        <v>675048285483.04993</v>
      </c>
      <c r="O1577" s="183">
        <f>L1577/About!$B$144</f>
        <v>23.353465616610638</v>
      </c>
    </row>
    <row r="1578" spans="2:15" x14ac:dyDescent="0.45">
      <c r="B1578" s="118" t="s">
        <v>74</v>
      </c>
      <c r="C1578" s="118" t="s">
        <v>779</v>
      </c>
      <c r="D1578" s="118" t="s">
        <v>985</v>
      </c>
      <c r="E1578" s="118" t="s">
        <v>986</v>
      </c>
      <c r="F1578" s="118" t="s">
        <v>987</v>
      </c>
      <c r="G1578" s="118" t="s">
        <v>988</v>
      </c>
      <c r="H1578" s="118" t="s">
        <v>1006</v>
      </c>
      <c r="I1578" s="118">
        <v>259.36999511718699</v>
      </c>
      <c r="J1578" s="118">
        <v>259.36999511718699</v>
      </c>
      <c r="K1578" s="118">
        <v>5.8200001716613698</v>
      </c>
      <c r="L1578" s="181">
        <f>(K1578+'NPV Calcs'!$D$13)*About!$B$135</f>
        <v>12.466319305872897</v>
      </c>
      <c r="M1578" s="95" t="str">
        <f>INDEX('IEA Tech to Policy Mapping'!$B$2:$B$13,MATCH($H1578,'IEA Tech to Policy Mapping'!$A$2:$A$13,0))</f>
        <v>ngps - production methane capture</v>
      </c>
      <c r="N1578" s="182">
        <f>(J1578*About!$A$132/1000)*10^12*'EPA to IEA Scaling'!$E$13</f>
        <v>5877383857962.3604</v>
      </c>
      <c r="O1578" s="183">
        <f>L1578/About!$B$144</f>
        <v>23.45484461494166</v>
      </c>
    </row>
    <row r="1579" spans="2:15" x14ac:dyDescent="0.45">
      <c r="B1579" s="118" t="s">
        <v>74</v>
      </c>
      <c r="C1579" s="118" t="s">
        <v>779</v>
      </c>
      <c r="D1579" s="118" t="s">
        <v>985</v>
      </c>
      <c r="E1579" s="118" t="s">
        <v>990</v>
      </c>
      <c r="F1579" s="118" t="s">
        <v>987</v>
      </c>
      <c r="G1579" s="118" t="s">
        <v>988</v>
      </c>
      <c r="H1579" s="118" t="s">
        <v>1006</v>
      </c>
      <c r="I1579" s="118">
        <v>28.290000915527301</v>
      </c>
      <c r="J1579" s="118">
        <v>28.290000915527301</v>
      </c>
      <c r="K1579" s="118">
        <v>5.8200001716613698</v>
      </c>
      <c r="L1579" s="181">
        <f>(K1579+'NPV Calcs'!$D$13)*About!$B$135</f>
        <v>12.466319305872897</v>
      </c>
      <c r="M1579" s="95" t="str">
        <f>INDEX('IEA Tech to Policy Mapping'!$B$2:$B$13,MATCH($H1579,'IEA Tech to Policy Mapping'!$A$2:$A$13,0))</f>
        <v>ngps - production methane capture</v>
      </c>
      <c r="N1579" s="182">
        <f>(J1579*About!$A$132/1000)*10^12*'EPA to IEA Scaling'!$E$13</f>
        <v>641057939826.60535</v>
      </c>
      <c r="O1579" s="183">
        <f>L1579/About!$B$144</f>
        <v>23.45484461494166</v>
      </c>
    </row>
    <row r="1580" spans="2:15" x14ac:dyDescent="0.45">
      <c r="B1580" s="118" t="s">
        <v>336</v>
      </c>
      <c r="C1580" s="118" t="s">
        <v>779</v>
      </c>
      <c r="D1580" s="118" t="s">
        <v>962</v>
      </c>
      <c r="E1580" s="118" t="s">
        <v>993</v>
      </c>
      <c r="F1580" s="118" t="s">
        <v>987</v>
      </c>
      <c r="G1580" s="118" t="s">
        <v>988</v>
      </c>
      <c r="H1580" s="118" t="s">
        <v>1004</v>
      </c>
      <c r="I1580" s="118">
        <v>27.5</v>
      </c>
      <c r="J1580" s="118">
        <v>27.5</v>
      </c>
      <c r="K1580" s="118">
        <v>5.8400001525878897</v>
      </c>
      <c r="L1580" s="181">
        <f>(K1580+'NPV Calcs'!$D$13)*About!$B$135</f>
        <v>12.484280385056504</v>
      </c>
      <c r="M1580" s="95" t="str">
        <f>INDEX('IEA Tech to Policy Mapping'!$B$2:$B$13,MATCH($H1580,'IEA Tech to Policy Mapping'!$A$2:$A$13,0))</f>
        <v>ngps - production methane destruction</v>
      </c>
      <c r="N1580" s="182">
        <f>(J1580*About!$A$132/1000)*10^12*'EPA to IEA Scaling'!$E$13</f>
        <v>623156337034.81812</v>
      </c>
      <c r="O1580" s="183">
        <f>L1580/About!$B$144</f>
        <v>23.488637614385347</v>
      </c>
    </row>
    <row r="1581" spans="2:15" x14ac:dyDescent="0.45">
      <c r="B1581" s="118" t="s">
        <v>336</v>
      </c>
      <c r="C1581" s="118" t="s">
        <v>779</v>
      </c>
      <c r="D1581" s="118" t="s">
        <v>985</v>
      </c>
      <c r="E1581" s="118" t="s">
        <v>990</v>
      </c>
      <c r="F1581" s="118" t="s">
        <v>987</v>
      </c>
      <c r="G1581" s="118" t="s">
        <v>988</v>
      </c>
      <c r="H1581" s="118" t="s">
        <v>1006</v>
      </c>
      <c r="I1581" s="118">
        <v>563.739990234375</v>
      </c>
      <c r="J1581" s="118">
        <v>563.739990234375</v>
      </c>
      <c r="K1581" s="118">
        <v>6.0999999046325604</v>
      </c>
      <c r="L1581" s="181">
        <f>(K1581+'NPV Calcs'!$D$13)*About!$B$135</f>
        <v>12.717774414443316</v>
      </c>
      <c r="M1581" s="95" t="str">
        <f>INDEX('IEA Tech to Policy Mapping'!$B$2:$B$13,MATCH($H1581,'IEA Tech to Policy Mapping'!$A$2:$A$13,0))</f>
        <v>ngps - production methane capture</v>
      </c>
      <c r="N1581" s="182">
        <f>(J1581*About!$A$132/1000)*10^12*'EPA to IEA Scaling'!$E$13</f>
        <v>12774478085618.082</v>
      </c>
      <c r="O1581" s="183">
        <f>L1581/About!$B$144</f>
        <v>23.927946607153107</v>
      </c>
    </row>
    <row r="1582" spans="2:15" x14ac:dyDescent="0.45">
      <c r="B1582" s="118" t="s">
        <v>336</v>
      </c>
      <c r="C1582" s="118" t="s">
        <v>779</v>
      </c>
      <c r="D1582" s="118" t="s">
        <v>985</v>
      </c>
      <c r="E1582" s="118" t="s">
        <v>986</v>
      </c>
      <c r="F1582" s="118" t="s">
        <v>987</v>
      </c>
      <c r="G1582" s="118" t="s">
        <v>988</v>
      </c>
      <c r="H1582" s="118" t="s">
        <v>1006</v>
      </c>
      <c r="I1582" s="118">
        <v>352.04000854492102</v>
      </c>
      <c r="J1582" s="118">
        <v>352.04000854492102</v>
      </c>
      <c r="K1582" s="118">
        <v>6.0999999046325604</v>
      </c>
      <c r="L1582" s="181">
        <f>(K1582+'NPV Calcs'!$D$13)*About!$B$135</f>
        <v>12.717774414443316</v>
      </c>
      <c r="M1582" s="95" t="str">
        <f>INDEX('IEA Tech to Policy Mapping'!$B$2:$B$13,MATCH($H1582,'IEA Tech to Policy Mapping'!$A$2:$A$13,0))</f>
        <v>ngps - production methane capture</v>
      </c>
      <c r="N1582" s="182">
        <f>(J1582*About!$A$132/1000)*10^12*'EPA to IEA Scaling'!$E$13</f>
        <v>7977307716893.0566</v>
      </c>
      <c r="O1582" s="183">
        <f>L1582/About!$B$144</f>
        <v>23.927946607153107</v>
      </c>
    </row>
    <row r="1583" spans="2:15" x14ac:dyDescent="0.45">
      <c r="B1583" s="118" t="s">
        <v>336</v>
      </c>
      <c r="C1583" s="118" t="s">
        <v>779</v>
      </c>
      <c r="D1583" s="118" t="s">
        <v>985</v>
      </c>
      <c r="E1583" s="118" t="s">
        <v>1007</v>
      </c>
      <c r="F1583" s="118" t="s">
        <v>997</v>
      </c>
      <c r="G1583" s="118" t="s">
        <v>1000</v>
      </c>
      <c r="H1583" s="118" t="s">
        <v>1008</v>
      </c>
      <c r="I1583" s="118">
        <v>1.25</v>
      </c>
      <c r="J1583" s="118">
        <v>1.0599999427795399</v>
      </c>
      <c r="K1583" s="118">
        <v>6.1100001335143999</v>
      </c>
      <c r="L1583" s="181">
        <f>(K1583+'NPV Calcs'!$D$13)*About!$B$135</f>
        <v>12.726755168148072</v>
      </c>
      <c r="M1583" s="95" t="str">
        <f>INDEX('IEA Tech to Policy Mapping'!$B$2:$B$13,MATCH($H1583,'IEA Tech to Policy Mapping'!$A$2:$A$13,0))</f>
        <v>ngps - T&amp;D methane capture</v>
      </c>
      <c r="N1583" s="182">
        <f>(J1583*About!$A$132/1000)*10^12*'EPA to IEA Scaling'!$E$13</f>
        <v>24019842967.258724</v>
      </c>
      <c r="O1583" s="183">
        <f>L1583/About!$B$144</f>
        <v>23.944843509719277</v>
      </c>
    </row>
    <row r="1584" spans="2:15" x14ac:dyDescent="0.45">
      <c r="B1584" s="118" t="s">
        <v>336</v>
      </c>
      <c r="C1584" s="118" t="s">
        <v>779</v>
      </c>
      <c r="D1584" s="118" t="s">
        <v>962</v>
      </c>
      <c r="E1584" s="118" t="s">
        <v>996</v>
      </c>
      <c r="F1584" s="118" t="s">
        <v>997</v>
      </c>
      <c r="G1584" s="118" t="s">
        <v>1000</v>
      </c>
      <c r="H1584" s="118" t="s">
        <v>1008</v>
      </c>
      <c r="I1584" s="118">
        <v>334.52999877929602</v>
      </c>
      <c r="J1584" s="118">
        <v>284.350006103515</v>
      </c>
      <c r="K1584" s="118">
        <v>6.1100001335143999</v>
      </c>
      <c r="L1584" s="181">
        <f>(K1584+'NPV Calcs'!$D$13)*About!$B$135</f>
        <v>12.726755168148072</v>
      </c>
      <c r="M1584" s="95" t="str">
        <f>INDEX('IEA Tech to Policy Mapping'!$B$2:$B$13,MATCH($H1584,'IEA Tech to Policy Mapping'!$A$2:$A$13,0))</f>
        <v>ngps - T&amp;D methane capture</v>
      </c>
      <c r="N1584" s="182">
        <f>(J1584*About!$A$132/1000)*10^12*'EPA to IEA Scaling'!$E$13</f>
        <v>6443436663247.0752</v>
      </c>
      <c r="O1584" s="183">
        <f>L1584/About!$B$144</f>
        <v>23.944843509719277</v>
      </c>
    </row>
    <row r="1585" spans="2:15" x14ac:dyDescent="0.45">
      <c r="B1585" s="118" t="s">
        <v>74</v>
      </c>
      <c r="C1585" s="118" t="s">
        <v>779</v>
      </c>
      <c r="D1585" s="118" t="s">
        <v>985</v>
      </c>
      <c r="E1585" s="118" t="s">
        <v>986</v>
      </c>
      <c r="F1585" s="118" t="s">
        <v>987</v>
      </c>
      <c r="G1585" s="118" t="s">
        <v>988</v>
      </c>
      <c r="H1585" s="118" t="s">
        <v>1004</v>
      </c>
      <c r="I1585" s="118">
        <v>6.1999998092651296</v>
      </c>
      <c r="J1585" s="118">
        <v>6.1999998092651296</v>
      </c>
      <c r="K1585" s="118">
        <v>6.5100002288818297</v>
      </c>
      <c r="L1585" s="181">
        <f>(K1585+'NPV Calcs'!$D$13)*About!$B$135</f>
        <v>13.085977180046005</v>
      </c>
      <c r="M1585" s="95" t="str">
        <f>INDEX('IEA Tech to Policy Mapping'!$B$2:$B$13,MATCH($H1585,'IEA Tech to Policy Mapping'!$A$2:$A$13,0))</f>
        <v>ngps - production methane destruction</v>
      </c>
      <c r="N1585" s="182">
        <f>(J1585*About!$A$132/1000)*10^12*'EPA to IEA Scaling'!$E$13</f>
        <v>140493424391.20834</v>
      </c>
      <c r="O1585" s="183">
        <f>L1585/About!$B$144</f>
        <v>24.620704304281428</v>
      </c>
    </row>
    <row r="1586" spans="2:15" x14ac:dyDescent="0.45">
      <c r="B1586" s="118" t="s">
        <v>336</v>
      </c>
      <c r="C1586" s="118" t="s">
        <v>779</v>
      </c>
      <c r="D1586" s="118" t="s">
        <v>985</v>
      </c>
      <c r="E1586" s="118" t="s">
        <v>986</v>
      </c>
      <c r="F1586" s="118" t="s">
        <v>987</v>
      </c>
      <c r="G1586" s="118" t="s">
        <v>988</v>
      </c>
      <c r="H1586" s="118" t="s">
        <v>1004</v>
      </c>
      <c r="I1586" s="118">
        <v>8.4099998474121094</v>
      </c>
      <c r="J1586" s="118">
        <v>8.4099998474121094</v>
      </c>
      <c r="K1586" s="118">
        <v>6.5100002288818297</v>
      </c>
      <c r="L1586" s="181">
        <f>(K1586+'NPV Calcs'!$D$13)*About!$B$135</f>
        <v>13.085977180046005</v>
      </c>
      <c r="M1586" s="95" t="str">
        <f>INDEX('IEA Tech to Policy Mapping'!$B$2:$B$13,MATCH($H1586,'IEA Tech to Policy Mapping'!$A$2:$A$13,0))</f>
        <v>ngps - production methane destruction</v>
      </c>
      <c r="N1586" s="182">
        <f>(J1586*About!$A$132/1000)*10^12*'EPA to IEA Scaling'!$E$13</f>
        <v>190572534522.78943</v>
      </c>
      <c r="O1586" s="183">
        <f>L1586/About!$B$144</f>
        <v>24.620704304281428</v>
      </c>
    </row>
    <row r="1587" spans="2:15" x14ac:dyDescent="0.45">
      <c r="B1587" s="118" t="s">
        <v>74</v>
      </c>
      <c r="C1587" s="118" t="s">
        <v>779</v>
      </c>
      <c r="D1587" s="118" t="s">
        <v>985</v>
      </c>
      <c r="E1587" s="118" t="s">
        <v>990</v>
      </c>
      <c r="F1587" s="118" t="s">
        <v>987</v>
      </c>
      <c r="G1587" s="118" t="s">
        <v>988</v>
      </c>
      <c r="H1587" s="118" t="s">
        <v>1004</v>
      </c>
      <c r="I1587" s="118">
        <v>0.67000001668929998</v>
      </c>
      <c r="J1587" s="118">
        <v>0.67000001668929998</v>
      </c>
      <c r="K1587" s="118">
        <v>6.5599999427795401</v>
      </c>
      <c r="L1587" s="181">
        <f>(K1587+'NPV Calcs'!$D$13)*About!$B$135</f>
        <v>13.13087966389206</v>
      </c>
      <c r="M1587" s="95" t="str">
        <f>INDEX('IEA Tech to Policy Mapping'!$B$2:$B$13,MATCH($H1587,'IEA Tech to Policy Mapping'!$A$2:$A$13,0))</f>
        <v>ngps - production methane destruction</v>
      </c>
      <c r="N1587" s="182">
        <f>(J1587*About!$A$132/1000)*10^12*'EPA to IEA Scaling'!$E$13</f>
        <v>15182354771.395319</v>
      </c>
      <c r="O1587" s="183">
        <f>L1587/About!$B$144</f>
        <v>24.705186400046294</v>
      </c>
    </row>
    <row r="1588" spans="2:15" x14ac:dyDescent="0.45">
      <c r="B1588" s="118" t="s">
        <v>336</v>
      </c>
      <c r="C1588" s="118" t="s">
        <v>779</v>
      </c>
      <c r="D1588" s="118" t="s">
        <v>985</v>
      </c>
      <c r="E1588" s="118" t="s">
        <v>990</v>
      </c>
      <c r="F1588" s="118" t="s">
        <v>987</v>
      </c>
      <c r="G1588" s="118" t="s">
        <v>988</v>
      </c>
      <c r="H1588" s="118" t="s">
        <v>1004</v>
      </c>
      <c r="I1588" s="118">
        <v>13.3500003814697</v>
      </c>
      <c r="J1588" s="118">
        <v>13.3500003814697</v>
      </c>
      <c r="K1588" s="118">
        <v>6.5599999427795401</v>
      </c>
      <c r="L1588" s="181">
        <f>(K1588+'NPV Calcs'!$D$13)*About!$B$135</f>
        <v>13.13087966389206</v>
      </c>
      <c r="M1588" s="95" t="str">
        <f>INDEX('IEA Tech to Policy Mapping'!$B$2:$B$13,MATCH($H1588,'IEA Tech to Policy Mapping'!$A$2:$A$13,0))</f>
        <v>ngps - production methane destruction</v>
      </c>
      <c r="N1588" s="182">
        <f>(J1588*About!$A$132/1000)*10^12*'EPA to IEA Scaling'!$E$13</f>
        <v>302514084986.54846</v>
      </c>
      <c r="O1588" s="183">
        <f>L1588/About!$B$144</f>
        <v>24.705186400046294</v>
      </c>
    </row>
    <row r="1589" spans="2:15" x14ac:dyDescent="0.45">
      <c r="B1589" s="118" t="s">
        <v>336</v>
      </c>
      <c r="C1589" s="118" t="s">
        <v>779</v>
      </c>
      <c r="D1589" s="118" t="s">
        <v>985</v>
      </c>
      <c r="E1589" s="118" t="s">
        <v>1007</v>
      </c>
      <c r="F1589" s="118" t="s">
        <v>997</v>
      </c>
      <c r="G1589" s="118" t="s">
        <v>1000</v>
      </c>
      <c r="H1589" s="118" t="s">
        <v>1008</v>
      </c>
      <c r="I1589" s="118">
        <v>0.93999999761581399</v>
      </c>
      <c r="J1589" s="118">
        <v>0.80000001192092896</v>
      </c>
      <c r="K1589" s="118">
        <v>6.7600002288818297</v>
      </c>
      <c r="L1589" s="181">
        <f>(K1589+'NPV Calcs'!$D$13)*About!$B$135</f>
        <v>13.310490883953975</v>
      </c>
      <c r="M1589" s="95" t="str">
        <f>INDEX('IEA Tech to Policy Mapping'!$B$2:$B$13,MATCH($H1589,'IEA Tech to Policy Mapping'!$A$2:$A$13,0))</f>
        <v>ngps - T&amp;D methane capture</v>
      </c>
      <c r="N1589" s="182">
        <f>(J1589*About!$A$132/1000)*10^12*'EPA to IEA Scaling'!$E$13</f>
        <v>18128184620.234798</v>
      </c>
      <c r="O1589" s="183">
        <f>L1589/About!$B$144</f>
        <v>25.04311720017169</v>
      </c>
    </row>
    <row r="1590" spans="2:15" x14ac:dyDescent="0.45">
      <c r="B1590" s="118" t="s">
        <v>336</v>
      </c>
      <c r="C1590" s="118" t="s">
        <v>779</v>
      </c>
      <c r="D1590" s="118" t="s">
        <v>962</v>
      </c>
      <c r="E1590" s="118" t="s">
        <v>996</v>
      </c>
      <c r="F1590" s="118" t="s">
        <v>997</v>
      </c>
      <c r="G1590" s="118" t="s">
        <v>1000</v>
      </c>
      <c r="H1590" s="118" t="s">
        <v>1008</v>
      </c>
      <c r="I1590" s="118">
        <v>250.89999389648401</v>
      </c>
      <c r="J1590" s="118">
        <v>213.259994506835</v>
      </c>
      <c r="K1590" s="118">
        <v>6.7600002288818297</v>
      </c>
      <c r="L1590" s="181">
        <f>(K1590+'NPV Calcs'!$D$13)*About!$B$135</f>
        <v>13.310490883953975</v>
      </c>
      <c r="M1590" s="95" t="str">
        <f>INDEX('IEA Tech to Policy Mapping'!$B$2:$B$13,MATCH($H1590,'IEA Tech to Policy Mapping'!$A$2:$A$13,0))</f>
        <v>ngps - T&amp;D methane capture</v>
      </c>
      <c r="N1590" s="182">
        <f>(J1590*About!$A$132/1000)*10^12*'EPA to IEA Scaling'!$E$13</f>
        <v>4832520618652.5352</v>
      </c>
      <c r="O1590" s="183">
        <f>L1590/About!$B$144</f>
        <v>25.04311720017169</v>
      </c>
    </row>
    <row r="1591" spans="2:15" x14ac:dyDescent="0.45">
      <c r="B1591" s="118" t="s">
        <v>215</v>
      </c>
      <c r="C1591" s="118" t="s">
        <v>779</v>
      </c>
      <c r="D1591" s="118" t="s">
        <v>962</v>
      </c>
      <c r="E1591" s="118" t="s">
        <v>993</v>
      </c>
      <c r="F1591" s="118" t="s">
        <v>987</v>
      </c>
      <c r="G1591" s="118" t="s">
        <v>988</v>
      </c>
      <c r="H1591" s="118" t="s">
        <v>1009</v>
      </c>
      <c r="I1591" s="118">
        <v>7.0000000298023196E-2</v>
      </c>
      <c r="J1591" s="118">
        <v>7.0000000298023196E-2</v>
      </c>
      <c r="K1591" s="118">
        <v>7.1500000953674299</v>
      </c>
      <c r="L1591" s="181">
        <f>(K1591+'NPV Calcs'!$D$13)*About!$B$135</f>
        <v>13.660732142147159</v>
      </c>
      <c r="M1591" s="95" t="str">
        <f>INDEX('IEA Tech to Policy Mapping'!$B$2:$B$13,MATCH($H1591,'IEA Tech to Policy Mapping'!$A$2:$A$13,0))</f>
        <v>ngps - processing methane capture</v>
      </c>
      <c r="N1591" s="182">
        <f>(J1591*About!$A$132/1000)*10^12*'EPA to IEA Scaling'!$E$13</f>
        <v>1586216137.3873568</v>
      </c>
      <c r="O1591" s="183">
        <f>L1591/About!$B$144</f>
        <v>25.702081092167685</v>
      </c>
    </row>
    <row r="1592" spans="2:15" x14ac:dyDescent="0.45">
      <c r="B1592" s="118" t="s">
        <v>215</v>
      </c>
      <c r="C1592" s="118" t="s">
        <v>779</v>
      </c>
      <c r="D1592" s="118" t="s">
        <v>962</v>
      </c>
      <c r="E1592" s="118" t="s">
        <v>991</v>
      </c>
      <c r="F1592" s="118" t="s">
        <v>987</v>
      </c>
      <c r="G1592" s="118" t="s">
        <v>988</v>
      </c>
      <c r="H1592" s="118" t="s">
        <v>1009</v>
      </c>
      <c r="I1592" s="118">
        <v>1.50999999046325</v>
      </c>
      <c r="J1592" s="118">
        <v>1.50999999046325</v>
      </c>
      <c r="K1592" s="118">
        <v>7.1500000953674299</v>
      </c>
      <c r="L1592" s="181">
        <f>(K1592+'NPV Calcs'!$D$13)*About!$B$135</f>
        <v>13.660732142147159</v>
      </c>
      <c r="M1592" s="95" t="str">
        <f>INDEX('IEA Tech to Policy Mapping'!$B$2:$B$13,MATCH($H1592,'IEA Tech to Policy Mapping'!$A$2:$A$13,0))</f>
        <v>ngps - processing methane capture</v>
      </c>
      <c r="N1592" s="182">
        <f>(J1592*About!$A$132/1000)*10^12*'EPA to IEA Scaling'!$E$13</f>
        <v>34216947744.715969</v>
      </c>
      <c r="O1592" s="183">
        <f>L1592/About!$B$144</f>
        <v>25.702081092167685</v>
      </c>
    </row>
    <row r="1593" spans="2:15" x14ac:dyDescent="0.45">
      <c r="B1593" s="118" t="s">
        <v>215</v>
      </c>
      <c r="C1593" s="118" t="s">
        <v>779</v>
      </c>
      <c r="D1593" s="118" t="s">
        <v>985</v>
      </c>
      <c r="E1593" s="118" t="s">
        <v>986</v>
      </c>
      <c r="F1593" s="118" t="s">
        <v>987</v>
      </c>
      <c r="G1593" s="118" t="s">
        <v>988</v>
      </c>
      <c r="H1593" s="118" t="s">
        <v>1009</v>
      </c>
      <c r="I1593" s="118">
        <v>6.1599998474120996</v>
      </c>
      <c r="J1593" s="118">
        <v>6.1599998474120996</v>
      </c>
      <c r="K1593" s="118">
        <v>7.1500000953674299</v>
      </c>
      <c r="L1593" s="181">
        <f>(K1593+'NPV Calcs'!$D$13)*About!$B$135</f>
        <v>13.660732142147159</v>
      </c>
      <c r="M1593" s="95" t="str">
        <f>INDEX('IEA Tech to Policy Mapping'!$B$2:$B$13,MATCH($H1593,'IEA Tech to Policy Mapping'!$A$2:$A$13,0))</f>
        <v>ngps - processing methane capture</v>
      </c>
      <c r="N1593" s="182">
        <f>(J1593*About!$A$132/1000)*10^12*'EPA to IEA Scaling'!$E$13</f>
        <v>139587016038.12228</v>
      </c>
      <c r="O1593" s="183">
        <f>L1593/About!$B$144</f>
        <v>25.702081092167685</v>
      </c>
    </row>
    <row r="1594" spans="2:15" x14ac:dyDescent="0.45">
      <c r="B1594" s="118" t="s">
        <v>215</v>
      </c>
      <c r="C1594" s="118" t="s">
        <v>779</v>
      </c>
      <c r="D1594" s="118" t="s">
        <v>985</v>
      </c>
      <c r="E1594" s="118" t="s">
        <v>986</v>
      </c>
      <c r="F1594" s="118" t="s">
        <v>987</v>
      </c>
      <c r="G1594" s="118" t="s">
        <v>988</v>
      </c>
      <c r="H1594" s="118" t="s">
        <v>1004</v>
      </c>
      <c r="I1594" s="118">
        <v>0.83999997377395597</v>
      </c>
      <c r="J1594" s="118">
        <v>0.83999997377395597</v>
      </c>
      <c r="K1594" s="118">
        <v>7.1599998474120996</v>
      </c>
      <c r="L1594" s="181">
        <f>(K1594+'NPV Calcs'!$D$13)*About!$B$135</f>
        <v>13.669712467625999</v>
      </c>
      <c r="M1594" s="95" t="str">
        <f>INDEX('IEA Tech to Policy Mapping'!$B$2:$B$13,MATCH($H1594,'IEA Tech to Policy Mapping'!$A$2:$A$13,0))</f>
        <v>ngps - production methane destruction</v>
      </c>
      <c r="N1594" s="182">
        <f>(J1594*About!$A$132/1000)*10^12*'EPA to IEA Scaling'!$E$13</f>
        <v>19034592973.320786</v>
      </c>
      <c r="O1594" s="183">
        <f>L1594/About!$B$144</f>
        <v>25.718977189045177</v>
      </c>
    </row>
    <row r="1595" spans="2:15" x14ac:dyDescent="0.45">
      <c r="B1595" s="118" t="s">
        <v>215</v>
      </c>
      <c r="C1595" s="118" t="s">
        <v>779</v>
      </c>
      <c r="D1595" s="118" t="s">
        <v>985</v>
      </c>
      <c r="E1595" s="118" t="s">
        <v>1007</v>
      </c>
      <c r="F1595" s="118" t="s">
        <v>997</v>
      </c>
      <c r="G1595" s="118" t="s">
        <v>988</v>
      </c>
      <c r="H1595" s="118" t="s">
        <v>1004</v>
      </c>
      <c r="I1595" s="118">
        <v>0.41999998688697798</v>
      </c>
      <c r="J1595" s="118">
        <v>0.41999998688697798</v>
      </c>
      <c r="K1595" s="118">
        <v>7.21000003814697</v>
      </c>
      <c r="L1595" s="181">
        <f>(K1595+'NPV Calcs'!$D$13)*About!$B$135</f>
        <v>13.714615379697962</v>
      </c>
      <c r="M1595" s="95" t="str">
        <f>INDEX('IEA Tech to Policy Mapping'!$B$2:$B$13,MATCH($H1595,'IEA Tech to Policy Mapping'!$A$2:$A$13,0))</f>
        <v>ngps - production methane destruction</v>
      </c>
      <c r="N1595" s="182">
        <f>(J1595*About!$A$132/1000)*10^12*'EPA to IEA Scaling'!$E$13</f>
        <v>9517296486.6603928</v>
      </c>
      <c r="O1595" s="183">
        <f>L1595/About!$B$144</f>
        <v>25.803460090498707</v>
      </c>
    </row>
    <row r="1596" spans="2:15" x14ac:dyDescent="0.45">
      <c r="B1596" s="118" t="s">
        <v>74</v>
      </c>
      <c r="C1596" s="118" t="s">
        <v>779</v>
      </c>
      <c r="D1596" s="118" t="s">
        <v>985</v>
      </c>
      <c r="E1596" s="118" t="s">
        <v>1007</v>
      </c>
      <c r="F1596" s="118" t="s">
        <v>997</v>
      </c>
      <c r="G1596" s="118" t="s">
        <v>988</v>
      </c>
      <c r="H1596" s="118" t="s">
        <v>1004</v>
      </c>
      <c r="I1596" s="118">
        <v>0.31999999284744202</v>
      </c>
      <c r="J1596" s="118">
        <v>0.31999999284744202</v>
      </c>
      <c r="K1596" s="118">
        <v>8.2600002288818306</v>
      </c>
      <c r="L1596" s="181">
        <f>(K1596+'NPV Calcs'!$D$13)*About!$B$135</f>
        <v>14.657573107401801</v>
      </c>
      <c r="M1596" s="95" t="str">
        <f>INDEX('IEA Tech to Policy Mapping'!$B$2:$B$13,MATCH($H1596,'IEA Tech to Policy Mapping'!$A$2:$A$13,0))</f>
        <v>ngps - production methane destruction</v>
      </c>
      <c r="N1596" s="182">
        <f>(J1596*About!$A$132/1000)*10^12*'EPA to IEA Scaling'!$E$13</f>
        <v>7251273577.9629059</v>
      </c>
      <c r="O1596" s="183">
        <f>L1596/About!$B$144</f>
        <v>27.577594575513277</v>
      </c>
    </row>
    <row r="1597" spans="2:15" x14ac:dyDescent="0.45">
      <c r="B1597" s="118" t="s">
        <v>336</v>
      </c>
      <c r="C1597" s="118" t="s">
        <v>779</v>
      </c>
      <c r="D1597" s="118" t="s">
        <v>985</v>
      </c>
      <c r="E1597" s="118" t="s">
        <v>1007</v>
      </c>
      <c r="F1597" s="118" t="s">
        <v>997</v>
      </c>
      <c r="G1597" s="118" t="s">
        <v>988</v>
      </c>
      <c r="H1597" s="118" t="s">
        <v>1004</v>
      </c>
      <c r="I1597" s="118">
        <v>3.91000008583068</v>
      </c>
      <c r="J1597" s="118">
        <v>3.91000008583068</v>
      </c>
      <c r="K1597" s="118">
        <v>8.7100000381469709</v>
      </c>
      <c r="L1597" s="181">
        <f>(K1597+'NPV Calcs'!$D$13)*About!$B$135</f>
        <v>15.061697603145785</v>
      </c>
      <c r="M1597" s="95" t="str">
        <f>INDEX('IEA Tech to Policy Mapping'!$B$2:$B$13,MATCH($H1597,'IEA Tech to Policy Mapping'!$A$2:$A$13,0))</f>
        <v>ngps - production methane destruction</v>
      </c>
      <c r="N1597" s="182">
        <f>(J1597*About!$A$132/1000)*10^12*'EPA to IEA Scaling'!$E$13</f>
        <v>88601502956.075302</v>
      </c>
      <c r="O1597" s="183">
        <f>L1597/About!$B$144</f>
        <v>28.337937465840284</v>
      </c>
    </row>
    <row r="1598" spans="2:15" x14ac:dyDescent="0.45">
      <c r="B1598" s="118" t="s">
        <v>74</v>
      </c>
      <c r="C1598" s="118" t="s">
        <v>779</v>
      </c>
      <c r="D1598" s="118" t="s">
        <v>962</v>
      </c>
      <c r="E1598" s="118" t="s">
        <v>996</v>
      </c>
      <c r="F1598" s="118" t="s">
        <v>997</v>
      </c>
      <c r="G1598" s="118" t="s">
        <v>1000</v>
      </c>
      <c r="H1598" s="118" t="s">
        <v>1008</v>
      </c>
      <c r="I1598" s="118">
        <v>16.9300003051757</v>
      </c>
      <c r="J1598" s="118">
        <v>14.390000343322701</v>
      </c>
      <c r="K1598" s="118">
        <v>9.1099996566772408</v>
      </c>
      <c r="L1598" s="181">
        <f>(K1598+'NPV Calcs'!$D$13)*About!$B$135</f>
        <v>15.420919186817812</v>
      </c>
      <c r="M1598" s="95" t="str">
        <f>INDEX('IEA Tech to Policy Mapping'!$B$2:$B$13,MATCH($H1598,'IEA Tech to Policy Mapping'!$A$2:$A$13,0))</f>
        <v>ngps - T&amp;D methane capture</v>
      </c>
      <c r="N1598" s="182">
        <f>(J1598*About!$A$132/1000)*10^12*'EPA to IEA Scaling'!$E$13</f>
        <v>326080723777.26361</v>
      </c>
      <c r="O1598" s="183">
        <f>L1598/About!$B$144</f>
        <v>29.013797454713778</v>
      </c>
    </row>
    <row r="1599" spans="2:15" x14ac:dyDescent="0.45">
      <c r="B1599" s="118" t="s">
        <v>74</v>
      </c>
      <c r="C1599" s="118" t="s">
        <v>779</v>
      </c>
      <c r="D1599" s="118" t="s">
        <v>985</v>
      </c>
      <c r="E1599" s="118" t="s">
        <v>1007</v>
      </c>
      <c r="F1599" s="118" t="s">
        <v>997</v>
      </c>
      <c r="G1599" s="118" t="s">
        <v>1000</v>
      </c>
      <c r="H1599" s="118" t="s">
        <v>1008</v>
      </c>
      <c r="I1599" s="118">
        <v>5.0000000745057997E-2</v>
      </c>
      <c r="J1599" s="118">
        <v>3.9999999105930301E-2</v>
      </c>
      <c r="K1599" s="118">
        <v>9.1099996566772408</v>
      </c>
      <c r="L1599" s="181">
        <f>(K1599+'NPV Calcs'!$D$13)*About!$B$135</f>
        <v>15.420919186817812</v>
      </c>
      <c r="M1599" s="95" t="str">
        <f>INDEX('IEA Tech to Policy Mapping'!$B$2:$B$13,MATCH($H1599,'IEA Tech to Policy Mapping'!$A$2:$A$13,0))</f>
        <v>ngps - T&amp;D methane capture</v>
      </c>
      <c r="N1599" s="182">
        <f>(J1599*About!$A$132/1000)*10^12*'EPA to IEA Scaling'!$E$13</f>
        <v>906409197.24536443</v>
      </c>
      <c r="O1599" s="183">
        <f>L1599/About!$B$144</f>
        <v>29.013797454713778</v>
      </c>
    </row>
    <row r="1600" spans="2:15" x14ac:dyDescent="0.45">
      <c r="B1600" s="118" t="s">
        <v>336</v>
      </c>
      <c r="C1600" s="118" t="s">
        <v>779</v>
      </c>
      <c r="D1600" s="118" t="s">
        <v>985</v>
      </c>
      <c r="E1600" s="118" t="s">
        <v>1007</v>
      </c>
      <c r="F1600" s="118" t="s">
        <v>997</v>
      </c>
      <c r="G1600" s="118" t="s">
        <v>1000</v>
      </c>
      <c r="H1600" s="118" t="s">
        <v>1008</v>
      </c>
      <c r="I1600" s="118">
        <v>0.62000000476837103</v>
      </c>
      <c r="J1600" s="118">
        <v>0.52999997138976995</v>
      </c>
      <c r="K1600" s="118">
        <v>10.670000076293899</v>
      </c>
      <c r="L1600" s="181">
        <f>(K1600+'NPV Calcs'!$D$13)*About!$B$135</f>
        <v>16.821885076042307</v>
      </c>
      <c r="M1600" s="95" t="str">
        <f>INDEX('IEA Tech to Policy Mapping'!$B$2:$B$13,MATCH($H1600,'IEA Tech to Policy Mapping'!$A$2:$A$13,0))</f>
        <v>ngps - T&amp;D methane capture</v>
      </c>
      <c r="N1600" s="182">
        <f>(J1600*About!$A$132/1000)*10^12*'EPA to IEA Scaling'!$E$13</f>
        <v>12009921483.629362</v>
      </c>
      <c r="O1600" s="183">
        <f>L1600/About!$B$144</f>
        <v>31.64965463407497</v>
      </c>
    </row>
    <row r="1601" spans="2:15" x14ac:dyDescent="0.45">
      <c r="B1601" s="118" t="s">
        <v>336</v>
      </c>
      <c r="C1601" s="118" t="s">
        <v>779</v>
      </c>
      <c r="D1601" s="118" t="s">
        <v>962</v>
      </c>
      <c r="E1601" s="118" t="s">
        <v>996</v>
      </c>
      <c r="F1601" s="118" t="s">
        <v>997</v>
      </c>
      <c r="G1601" s="118" t="s">
        <v>1000</v>
      </c>
      <c r="H1601" s="118" t="s">
        <v>1008</v>
      </c>
      <c r="I1601" s="118">
        <v>167.259994506835</v>
      </c>
      <c r="J1601" s="118">
        <v>142.169998168945</v>
      </c>
      <c r="K1601" s="118">
        <v>10.670000076293899</v>
      </c>
      <c r="L1601" s="181">
        <f>(K1601+'NPV Calcs'!$D$13)*About!$B$135</f>
        <v>16.821885076042307</v>
      </c>
      <c r="M1601" s="95" t="str">
        <f>INDEX('IEA Tech to Policy Mapping'!$B$2:$B$13,MATCH($H1601,'IEA Tech to Policy Mapping'!$A$2:$A$13,0))</f>
        <v>ngps - T&amp;D methane capture</v>
      </c>
      <c r="N1601" s="182">
        <f>(J1601*About!$A$132/1000)*10^12*'EPA to IEA Scaling'!$E$13</f>
        <v>3221604919825.6934</v>
      </c>
      <c r="O1601" s="183">
        <f>L1601/About!$B$144</f>
        <v>31.64965463407497</v>
      </c>
    </row>
    <row r="1602" spans="2:15" x14ac:dyDescent="0.45">
      <c r="B1602" s="118" t="s">
        <v>74</v>
      </c>
      <c r="C1602" s="118" t="s">
        <v>779</v>
      </c>
      <c r="D1602" s="118" t="s">
        <v>962</v>
      </c>
      <c r="E1602" s="118" t="s">
        <v>991</v>
      </c>
      <c r="F1602" s="118" t="s">
        <v>987</v>
      </c>
      <c r="G1602" s="118" t="s">
        <v>988</v>
      </c>
      <c r="H1602" s="118" t="s">
        <v>1004</v>
      </c>
      <c r="I1602" s="118">
        <v>0.69999998807907104</v>
      </c>
      <c r="J1602" s="118">
        <v>0.69999998807907104</v>
      </c>
      <c r="K1602" s="118">
        <v>10.920000076293899</v>
      </c>
      <c r="L1602" s="181">
        <f>(K1602+'NPV Calcs'!$D$13)*About!$B$135</f>
        <v>17.046398779950277</v>
      </c>
      <c r="M1602" s="95" t="str">
        <f>INDEX('IEA Tech to Policy Mapping'!$B$2:$B$13,MATCH($H1602,'IEA Tech to Policy Mapping'!$A$2:$A$13,0))</f>
        <v>ngps - production methane destruction</v>
      </c>
      <c r="N1602" s="182">
        <f>(J1602*About!$A$132/1000)*10^12*'EPA to IEA Scaling'!$E$13</f>
        <v>15862161036.209827</v>
      </c>
      <c r="O1602" s="183">
        <f>L1602/About!$B$144</f>
        <v>32.072067529965231</v>
      </c>
    </row>
    <row r="1603" spans="2:15" x14ac:dyDescent="0.45">
      <c r="B1603" s="118" t="s">
        <v>336</v>
      </c>
      <c r="C1603" s="118" t="s">
        <v>779</v>
      </c>
      <c r="D1603" s="118" t="s">
        <v>962</v>
      </c>
      <c r="E1603" s="118" t="s">
        <v>991</v>
      </c>
      <c r="F1603" s="118" t="s">
        <v>987</v>
      </c>
      <c r="G1603" s="118" t="s">
        <v>988</v>
      </c>
      <c r="H1603" s="118" t="s">
        <v>1004</v>
      </c>
      <c r="I1603" s="118">
        <v>0.95999997854232699</v>
      </c>
      <c r="J1603" s="118">
        <v>0.95999997854232699</v>
      </c>
      <c r="K1603" s="118">
        <v>10.920000076293899</v>
      </c>
      <c r="L1603" s="181">
        <f>(K1603+'NPV Calcs'!$D$13)*About!$B$135</f>
        <v>17.046398779950277</v>
      </c>
      <c r="M1603" s="95" t="str">
        <f>INDEX('IEA Tech to Policy Mapping'!$B$2:$B$13,MATCH($H1603,'IEA Tech to Policy Mapping'!$A$2:$A$13,0))</f>
        <v>ngps - production methane destruction</v>
      </c>
      <c r="N1603" s="182">
        <f>(J1603*About!$A$132/1000)*10^12*'EPA to IEA Scaling'!$E$13</f>
        <v>21753820733.888744</v>
      </c>
      <c r="O1603" s="183">
        <f>L1603/About!$B$144</f>
        <v>32.072067529965231</v>
      </c>
    </row>
    <row r="1604" spans="2:15" x14ac:dyDescent="0.45">
      <c r="B1604" s="118" t="s">
        <v>74</v>
      </c>
      <c r="C1604" s="118" t="s">
        <v>779</v>
      </c>
      <c r="D1604" s="118" t="s">
        <v>962</v>
      </c>
      <c r="E1604" s="118" t="s">
        <v>993</v>
      </c>
      <c r="F1604" s="118" t="s">
        <v>987</v>
      </c>
      <c r="G1604" s="118" t="s">
        <v>988</v>
      </c>
      <c r="H1604" s="118" t="s">
        <v>1004</v>
      </c>
      <c r="I1604" s="118">
        <v>2.1800000667571999</v>
      </c>
      <c r="J1604" s="118">
        <v>2.1800000667571999</v>
      </c>
      <c r="K1604" s="118">
        <v>11.310000419616699</v>
      </c>
      <c r="L1604" s="181">
        <f>(K1604+'NPV Calcs'!$D$13)*About!$B$135</f>
        <v>17.396640466369405</v>
      </c>
      <c r="M1604" s="95" t="str">
        <f>INDEX('IEA Tech to Policy Mapping'!$B$2:$B$13,MATCH($H1604,'IEA Tech to Policy Mapping'!$A$2:$A$13,0))</f>
        <v>ngps - production methane destruction</v>
      </c>
      <c r="N1604" s="182">
        <f>(J1604*About!$A$132/1000)*10^12*'EPA to IEA Scaling'!$E$13</f>
        <v>49399303866.766388</v>
      </c>
      <c r="O1604" s="183">
        <f>L1604/About!$B$144</f>
        <v>32.731032227649955</v>
      </c>
    </row>
    <row r="1605" spans="2:15" x14ac:dyDescent="0.45">
      <c r="B1605" s="118" t="s">
        <v>215</v>
      </c>
      <c r="C1605" s="118" t="s">
        <v>779</v>
      </c>
      <c r="D1605" s="118" t="s">
        <v>962</v>
      </c>
      <c r="E1605" s="118" t="s">
        <v>991</v>
      </c>
      <c r="F1605" s="118" t="s">
        <v>987</v>
      </c>
      <c r="G1605" s="118" t="s">
        <v>988</v>
      </c>
      <c r="H1605" s="118" t="s">
        <v>1004</v>
      </c>
      <c r="I1605" s="118">
        <v>0.21999999880790699</v>
      </c>
      <c r="J1605" s="118">
        <v>0.21999999880790699</v>
      </c>
      <c r="K1605" s="118">
        <v>12.0100002288818</v>
      </c>
      <c r="L1605" s="181">
        <f>(K1605+'NPV Calcs'!$D$13)*About!$B$135</f>
        <v>18.025278666021329</v>
      </c>
      <c r="M1605" s="95" t="str">
        <f>INDEX('IEA Tech to Policy Mapping'!$B$2:$B$13,MATCH($H1605,'IEA Tech to Policy Mapping'!$A$2:$A$13,0))</f>
        <v>ngps - production methane destruction</v>
      </c>
      <c r="N1605" s="182">
        <f>(J1605*About!$A$132/1000)*10^12*'EPA to IEA Scaling'!$E$13</f>
        <v>4985250669.2654419</v>
      </c>
      <c r="O1605" s="183">
        <f>L1605/About!$B$144</f>
        <v>33.913788013867169</v>
      </c>
    </row>
    <row r="1606" spans="2:15" x14ac:dyDescent="0.45">
      <c r="B1606" s="118" t="s">
        <v>215</v>
      </c>
      <c r="C1606" s="118" t="s">
        <v>779</v>
      </c>
      <c r="D1606" s="118" t="s">
        <v>962</v>
      </c>
      <c r="E1606" s="118" t="s">
        <v>993</v>
      </c>
      <c r="F1606" s="118" t="s">
        <v>987</v>
      </c>
      <c r="G1606" s="118" t="s">
        <v>988</v>
      </c>
      <c r="H1606" s="118" t="s">
        <v>1004</v>
      </c>
      <c r="I1606" s="118">
        <v>9.9999997764825804E-3</v>
      </c>
      <c r="J1606" s="118">
        <v>9.9999997764825804E-3</v>
      </c>
      <c r="K1606" s="118">
        <v>12.439999580383301</v>
      </c>
      <c r="L1606" s="181">
        <f>(K1606+'NPV Calcs'!$D$13)*About!$B$135</f>
        <v>18.411441654355837</v>
      </c>
      <c r="M1606" s="95" t="str">
        <f>INDEX('IEA Tech to Policy Mapping'!$B$2:$B$13,MATCH($H1606,'IEA Tech to Policy Mapping'!$A$2:$A$13,0))</f>
        <v>ngps - production methane destruction</v>
      </c>
      <c r="N1606" s="182">
        <f>(J1606*About!$A$132/1000)*10^12*'EPA to IEA Scaling'!$E$13</f>
        <v>226602299.31134129</v>
      </c>
      <c r="O1606" s="183">
        <f>L1606/About!$B$144</f>
        <v>34.640337099061909</v>
      </c>
    </row>
    <row r="1607" spans="2:15" x14ac:dyDescent="0.45">
      <c r="B1607" s="118" t="s">
        <v>74</v>
      </c>
      <c r="C1607" s="118" t="s">
        <v>779</v>
      </c>
      <c r="D1607" s="118" t="s">
        <v>962</v>
      </c>
      <c r="E1607" s="118" t="s">
        <v>996</v>
      </c>
      <c r="F1607" s="118" t="s">
        <v>997</v>
      </c>
      <c r="G1607" s="118" t="s">
        <v>988</v>
      </c>
      <c r="H1607" s="118" t="s">
        <v>1010</v>
      </c>
      <c r="I1607" s="118">
        <v>19.030000686645501</v>
      </c>
      <c r="J1607" s="118">
        <v>19.030000686645501</v>
      </c>
      <c r="K1607" s="118">
        <v>17.809999465942301</v>
      </c>
      <c r="L1607" s="181">
        <f>(K1607+'NPV Calcs'!$D$13)*About!$B$135</f>
        <v>23.233995911524751</v>
      </c>
      <c r="M1607" s="95" t="str">
        <f>INDEX('IEA Tech to Policy Mapping'!$B$2:$B$13,MATCH($H1607,'IEA Tech to Policy Mapping'!$A$2:$A$13,0))</f>
        <v>ngps - processing methane capture</v>
      </c>
      <c r="N1607" s="182">
        <f>(J1607*About!$A$132/1000)*10^12*'EPA to IEA Scaling'!$E$13</f>
        <v>431224200787.6394</v>
      </c>
      <c r="O1607" s="183">
        <f>L1607/About!$B$144</f>
        <v>43.713765909419344</v>
      </c>
    </row>
    <row r="1608" spans="2:15" x14ac:dyDescent="0.45">
      <c r="B1608" s="118" t="s">
        <v>336</v>
      </c>
      <c r="C1608" s="118" t="s">
        <v>779</v>
      </c>
      <c r="D1608" s="118" t="s">
        <v>962</v>
      </c>
      <c r="E1608" s="118" t="s">
        <v>996</v>
      </c>
      <c r="F1608" s="118" t="s">
        <v>997</v>
      </c>
      <c r="G1608" s="118" t="s">
        <v>988</v>
      </c>
      <c r="H1608" s="118" t="s">
        <v>1010</v>
      </c>
      <c r="I1608" s="118">
        <v>187.99000549316401</v>
      </c>
      <c r="J1608" s="118">
        <v>187.99000549316401</v>
      </c>
      <c r="K1608" s="118">
        <v>22.2299995422363</v>
      </c>
      <c r="L1608" s="181">
        <f>(K1608+'NPV Calcs'!$D$13)*About!$B$135</f>
        <v>27.20339826513386</v>
      </c>
      <c r="M1608" s="95" t="str">
        <f>INDEX('IEA Tech to Policy Mapping'!$B$2:$B$13,MATCH($H1608,'IEA Tech to Policy Mapping'!$A$2:$A$13,0))</f>
        <v>ngps - processing methane capture</v>
      </c>
      <c r="N1608" s="182">
        <f>(J1608*About!$A$132/1000)*10^12*'EPA to IEA Scaling'!$E$13</f>
        <v>4259896844446.3784</v>
      </c>
      <c r="O1608" s="183">
        <f>L1608/About!$B$144</f>
        <v>51.182026037669473</v>
      </c>
    </row>
    <row r="1609" spans="2:15" x14ac:dyDescent="0.45">
      <c r="B1609" s="118" t="s">
        <v>74</v>
      </c>
      <c r="C1609" s="118" t="s">
        <v>779</v>
      </c>
      <c r="D1609" s="118" t="s">
        <v>985</v>
      </c>
      <c r="E1609" s="118" t="s">
        <v>990</v>
      </c>
      <c r="F1609" s="118" t="s">
        <v>987</v>
      </c>
      <c r="G1609" s="118" t="s">
        <v>988</v>
      </c>
      <c r="H1609" s="118" t="s">
        <v>1010</v>
      </c>
      <c r="I1609" s="118">
        <v>8.3000001907348597</v>
      </c>
      <c r="J1609" s="118">
        <v>8.3000001907348597</v>
      </c>
      <c r="K1609" s="118">
        <v>99.449996948242102</v>
      </c>
      <c r="L1609" s="181">
        <f>(K1609+'NPV Calcs'!$D$13)*About!$B$135</f>
        <v>96.55118879867878</v>
      </c>
      <c r="M1609" s="95" t="str">
        <f>INDEX('IEA Tech to Policy Mapping'!$B$2:$B$13,MATCH($H1609,'IEA Tech to Policy Mapping'!$A$2:$A$13,0))</f>
        <v>ngps - processing methane capture</v>
      </c>
      <c r="N1609" s="182">
        <f>(J1609*About!$A$132/1000)*10^12*'EPA to IEA Scaling'!$E$13</f>
        <v>188079916954.42279</v>
      </c>
      <c r="O1609" s="183">
        <f>L1609/About!$B$144</f>
        <v>181.65691693730756</v>
      </c>
    </row>
    <row r="1610" spans="2:15" x14ac:dyDescent="0.45">
      <c r="B1610" s="118" t="s">
        <v>336</v>
      </c>
      <c r="C1610" s="118" t="s">
        <v>779</v>
      </c>
      <c r="D1610" s="118" t="s">
        <v>985</v>
      </c>
      <c r="E1610" s="118" t="s">
        <v>990</v>
      </c>
      <c r="F1610" s="118" t="s">
        <v>987</v>
      </c>
      <c r="G1610" s="118" t="s">
        <v>988</v>
      </c>
      <c r="H1610" s="118" t="s">
        <v>1010</v>
      </c>
      <c r="I1610" s="118">
        <v>172.21000671386699</v>
      </c>
      <c r="J1610" s="118">
        <v>172.21000671386699</v>
      </c>
      <c r="K1610" s="118">
        <v>109.790000915527</v>
      </c>
      <c r="L1610" s="181">
        <f>(K1610+'NPV Calcs'!$D$13)*About!$B$135</f>
        <v>105.83707915515176</v>
      </c>
      <c r="M1610" s="95" t="str">
        <f>INDEX('IEA Tech to Policy Mapping'!$B$2:$B$13,MATCH($H1610,'IEA Tech to Policy Mapping'!$A$2:$A$13,0))</f>
        <v>ngps - processing methane capture</v>
      </c>
      <c r="N1610" s="182">
        <f>(J1610*About!$A$132/1000)*10^12*'EPA to IEA Scaling'!$E$13</f>
        <v>3902318435801.9922</v>
      </c>
      <c r="O1610" s="183">
        <f>L1610/About!$B$144</f>
        <v>199.12792101465809</v>
      </c>
    </row>
    <row r="1611" spans="2:15" x14ac:dyDescent="0.45">
      <c r="B1611" s="118" t="s">
        <v>336</v>
      </c>
      <c r="C1611" s="118" t="s">
        <v>779</v>
      </c>
      <c r="D1611" s="118" t="s">
        <v>962</v>
      </c>
      <c r="E1611" s="118" t="s">
        <v>993</v>
      </c>
      <c r="F1611" s="118" t="s">
        <v>987</v>
      </c>
      <c r="G1611" s="118" t="s">
        <v>988</v>
      </c>
      <c r="H1611" s="118" t="s">
        <v>1010</v>
      </c>
      <c r="I1611" s="118">
        <v>7.4099998474120996</v>
      </c>
      <c r="J1611" s="118">
        <v>7.4099998474120996</v>
      </c>
      <c r="K1611" s="118">
        <v>159.82000732421801</v>
      </c>
      <c r="L1611" s="181">
        <f>(K1611+'NPV Calcs'!$D$13)*About!$B$135</f>
        <v>150.76676733657061</v>
      </c>
      <c r="M1611" s="95" t="str">
        <f>INDEX('IEA Tech to Policy Mapping'!$B$2:$B$13,MATCH($H1611,'IEA Tech to Policy Mapping'!$A$2:$A$13,0))</f>
        <v>ngps - processing methane capture</v>
      </c>
      <c r="N1611" s="182">
        <f>(J1611*About!$A$132/1000)*10^12*'EPA to IEA Scaling'!$E$13</f>
        <v>167912304085.15945</v>
      </c>
      <c r="O1611" s="183">
        <f>L1611/About!$B$144</f>
        <v>283.66120056867248</v>
      </c>
    </row>
    <row r="1612" spans="2:15" x14ac:dyDescent="0.45">
      <c r="B1612" s="118" t="s">
        <v>36</v>
      </c>
      <c r="C1612" s="118" t="s">
        <v>1060</v>
      </c>
      <c r="D1612" s="118" t="s">
        <v>962</v>
      </c>
      <c r="E1612" s="118" t="s">
        <v>991</v>
      </c>
      <c r="F1612" s="118" t="s">
        <v>987</v>
      </c>
      <c r="G1612" s="118" t="s">
        <v>988</v>
      </c>
      <c r="H1612" s="118" t="s">
        <v>992</v>
      </c>
      <c r="I1612" s="118">
        <v>0.20000000298023199</v>
      </c>
      <c r="J1612" s="118">
        <v>0.20000000298023199</v>
      </c>
      <c r="K1612" s="118">
        <v>-5.8299999237060502</v>
      </c>
      <c r="L1612" s="181">
        <f>(K1612+'NPV Calcs'!$D$13)*About!$B$135</f>
        <v>2.0039806181163038</v>
      </c>
      <c r="M1612" s="95" t="str">
        <f>INDEX('IEA Tech to Policy Mapping'!$B$2:$B$13,MATCH($H1612,'IEA Tech to Policy Mapping'!$A$2:$A$13,0))</f>
        <v>ngps - production methane capture</v>
      </c>
      <c r="N1612" s="182">
        <f>(J1612*About!$A$132/1000)*10^12*'EPA to IEA Scaling'!$E$13</f>
        <v>4532046155.0586929</v>
      </c>
      <c r="O1612" s="183">
        <f>L1612/About!$B$144</f>
        <v>3.770403505317681</v>
      </c>
    </row>
    <row r="1613" spans="2:15" x14ac:dyDescent="0.45">
      <c r="B1613" s="118" t="s">
        <v>175</v>
      </c>
      <c r="C1613" s="118" t="s">
        <v>1060</v>
      </c>
      <c r="D1613" s="118" t="s">
        <v>962</v>
      </c>
      <c r="E1613" s="118" t="s">
        <v>991</v>
      </c>
      <c r="F1613" s="118" t="s">
        <v>987</v>
      </c>
      <c r="G1613" s="118" t="s">
        <v>988</v>
      </c>
      <c r="H1613" s="118" t="s">
        <v>992</v>
      </c>
      <c r="I1613" s="118">
        <v>21.040000915527301</v>
      </c>
      <c r="J1613" s="118">
        <v>21.040000915527301</v>
      </c>
      <c r="K1613" s="118">
        <v>-5.8299999237060502</v>
      </c>
      <c r="L1613" s="181">
        <f>(K1613+'NPV Calcs'!$D$13)*About!$B$135</f>
        <v>2.0039806181163038</v>
      </c>
      <c r="M1613" s="95" t="str">
        <f>INDEX('IEA Tech to Policy Mapping'!$B$2:$B$13,MATCH($H1613,'IEA Tech to Policy Mapping'!$A$2:$A$13,0))</f>
        <v>ngps - production methane capture</v>
      </c>
      <c r="N1613" s="182">
        <f>(J1613*About!$A$132/1000)*10^12*'EPA to IEA Scaling'!$E$13</f>
        <v>476771269153.78961</v>
      </c>
      <c r="O1613" s="183">
        <f>L1613/About!$B$144</f>
        <v>3.770403505317681</v>
      </c>
    </row>
    <row r="1614" spans="2:15" x14ac:dyDescent="0.45">
      <c r="B1614" s="118" t="s">
        <v>325</v>
      </c>
      <c r="C1614" s="118" t="s">
        <v>1060</v>
      </c>
      <c r="D1614" s="118" t="s">
        <v>962</v>
      </c>
      <c r="E1614" s="118" t="s">
        <v>991</v>
      </c>
      <c r="F1614" s="118" t="s">
        <v>987</v>
      </c>
      <c r="G1614" s="118" t="s">
        <v>988</v>
      </c>
      <c r="H1614" s="118" t="s">
        <v>992</v>
      </c>
      <c r="I1614" s="118">
        <v>111.419998168945</v>
      </c>
      <c r="J1614" s="118">
        <v>111.419998168945</v>
      </c>
      <c r="K1614" s="118">
        <v>-5.8299999237060502</v>
      </c>
      <c r="L1614" s="181">
        <f>(K1614+'NPV Calcs'!$D$13)*About!$B$135</f>
        <v>2.0039806181163038</v>
      </c>
      <c r="M1614" s="95" t="str">
        <f>INDEX('IEA Tech to Policy Mapping'!$B$2:$B$13,MATCH($H1614,'IEA Tech to Policy Mapping'!$A$2:$A$13,0))</f>
        <v>ngps - production methane capture</v>
      </c>
      <c r="N1614" s="182">
        <f>(J1614*About!$A$132/1000)*10^12*'EPA to IEA Scaling'!$E$13</f>
        <v>2524802833868.5786</v>
      </c>
      <c r="O1614" s="183">
        <f>L1614/About!$B$144</f>
        <v>3.770403505317681</v>
      </c>
    </row>
    <row r="1615" spans="2:15" x14ac:dyDescent="0.45">
      <c r="B1615" s="118" t="s">
        <v>340</v>
      </c>
      <c r="C1615" s="118" t="s">
        <v>1060</v>
      </c>
      <c r="D1615" s="118" t="s">
        <v>962</v>
      </c>
      <c r="E1615" s="118" t="s">
        <v>991</v>
      </c>
      <c r="F1615" s="118" t="s">
        <v>987</v>
      </c>
      <c r="G1615" s="118" t="s">
        <v>988</v>
      </c>
      <c r="H1615" s="118" t="s">
        <v>992</v>
      </c>
      <c r="I1615" s="118">
        <v>36.439998626708899</v>
      </c>
      <c r="J1615" s="118">
        <v>36.439998626708899</v>
      </c>
      <c r="K1615" s="118">
        <v>-5.8299999237060502</v>
      </c>
      <c r="L1615" s="181">
        <f>(K1615+'NPV Calcs'!$D$13)*About!$B$135</f>
        <v>2.0039806181163038</v>
      </c>
      <c r="M1615" s="95" t="str">
        <f>INDEX('IEA Tech to Policy Mapping'!$B$2:$B$13,MATCH($H1615,'IEA Tech to Policy Mapping'!$A$2:$A$13,0))</f>
        <v>ngps - production methane capture</v>
      </c>
      <c r="N1615" s="182">
        <f>(J1615*About!$A$132/1000)*10^12*'EPA to IEA Scaling'!$E$13</f>
        <v>825738766028.13525</v>
      </c>
      <c r="O1615" s="183">
        <f>L1615/About!$B$144</f>
        <v>3.770403505317681</v>
      </c>
    </row>
    <row r="1616" spans="2:15" x14ac:dyDescent="0.45">
      <c r="B1616" s="118" t="s">
        <v>175</v>
      </c>
      <c r="C1616" s="118" t="s">
        <v>1060</v>
      </c>
      <c r="D1616" s="118" t="s">
        <v>962</v>
      </c>
      <c r="E1616" s="118" t="s">
        <v>991</v>
      </c>
      <c r="F1616" s="118" t="s">
        <v>987</v>
      </c>
      <c r="G1616" s="118" t="s">
        <v>988</v>
      </c>
      <c r="H1616" s="118" t="s">
        <v>998</v>
      </c>
      <c r="I1616" s="118">
        <v>9.0000003576278603E-2</v>
      </c>
      <c r="J1616" s="118">
        <v>9.0000003576278603E-2</v>
      </c>
      <c r="K1616" s="118">
        <v>-5.8200001716613698</v>
      </c>
      <c r="L1616" s="181">
        <f>(K1616+'NPV Calcs'!$D$13)*About!$B$135</f>
        <v>2.0129609435951537</v>
      </c>
      <c r="M1616" s="95" t="str">
        <f>INDEX('IEA Tech to Policy Mapping'!$B$2:$B$13,MATCH($H1616,'IEA Tech to Policy Mapping'!$A$2:$A$13,0))</f>
        <v>ngps - production methane capture</v>
      </c>
      <c r="N1616" s="182">
        <f>(J1616*About!$A$132/1000)*10^12*'EPA to IEA Scaling'!$E$13</f>
        <v>2039420820.4259746</v>
      </c>
      <c r="O1616" s="183">
        <f>L1616/About!$B$144</f>
        <v>3.7872996021951928</v>
      </c>
    </row>
    <row r="1617" spans="2:15" x14ac:dyDescent="0.45">
      <c r="B1617" s="118" t="s">
        <v>36</v>
      </c>
      <c r="C1617" s="118" t="s">
        <v>1060</v>
      </c>
      <c r="D1617" s="118" t="s">
        <v>985</v>
      </c>
      <c r="E1617" s="118" t="s">
        <v>994</v>
      </c>
      <c r="F1617" s="118" t="s">
        <v>987</v>
      </c>
      <c r="G1617" s="118" t="s">
        <v>988</v>
      </c>
      <c r="H1617" s="118" t="s">
        <v>998</v>
      </c>
      <c r="I1617" s="118">
        <v>6.2199997901916504</v>
      </c>
      <c r="J1617" s="118">
        <v>6.2199997901916504</v>
      </c>
      <c r="K1617" s="118">
        <v>-5.8200001716613698</v>
      </c>
      <c r="L1617" s="181">
        <f>(K1617+'NPV Calcs'!$D$13)*About!$B$135</f>
        <v>2.0129609435951537</v>
      </c>
      <c r="M1617" s="95" t="str">
        <f>INDEX('IEA Tech to Policy Mapping'!$B$2:$B$13,MATCH($H1617,'IEA Tech to Policy Mapping'!$A$2:$A$13,0))</f>
        <v>ngps - production methane capture</v>
      </c>
      <c r="N1617" s="182">
        <f>(J1617*About!$A$132/1000)*10^12*'EPA to IEA Scaling'!$E$13</f>
        <v>140946628567.7515</v>
      </c>
      <c r="O1617" s="183">
        <f>L1617/About!$B$144</f>
        <v>3.7872996021951928</v>
      </c>
    </row>
    <row r="1618" spans="2:15" x14ac:dyDescent="0.45">
      <c r="B1618" s="118" t="s">
        <v>175</v>
      </c>
      <c r="C1618" s="118" t="s">
        <v>1060</v>
      </c>
      <c r="D1618" s="118" t="s">
        <v>985</v>
      </c>
      <c r="E1618" s="118" t="s">
        <v>994</v>
      </c>
      <c r="F1618" s="118" t="s">
        <v>987</v>
      </c>
      <c r="G1618" s="118" t="s">
        <v>988</v>
      </c>
      <c r="H1618" s="118" t="s">
        <v>998</v>
      </c>
      <c r="I1618" s="118">
        <v>2.21000003814697</v>
      </c>
      <c r="J1618" s="118">
        <v>2.21000003814697</v>
      </c>
      <c r="K1618" s="118">
        <v>-5.8200001716613698</v>
      </c>
      <c r="L1618" s="181">
        <f>(K1618+'NPV Calcs'!$D$13)*About!$B$135</f>
        <v>2.0129609435951537</v>
      </c>
      <c r="M1618" s="95" t="str">
        <f>INDEX('IEA Tech to Policy Mapping'!$B$2:$B$13,MATCH($H1618,'IEA Tech to Policy Mapping'!$A$2:$A$13,0))</f>
        <v>ngps - production methane capture</v>
      </c>
      <c r="N1618" s="182">
        <f>(J1618*About!$A$132/1000)*10^12*'EPA to IEA Scaling'!$E$13</f>
        <v>50079110131.580879</v>
      </c>
      <c r="O1618" s="183">
        <f>L1618/About!$B$144</f>
        <v>3.7872996021951928</v>
      </c>
    </row>
    <row r="1619" spans="2:15" x14ac:dyDescent="0.45">
      <c r="B1619" s="118" t="s">
        <v>325</v>
      </c>
      <c r="C1619" s="118" t="s">
        <v>1060</v>
      </c>
      <c r="D1619" s="118" t="s">
        <v>985</v>
      </c>
      <c r="E1619" s="118" t="s">
        <v>994</v>
      </c>
      <c r="F1619" s="118" t="s">
        <v>987</v>
      </c>
      <c r="G1619" s="118" t="s">
        <v>988</v>
      </c>
      <c r="H1619" s="118" t="s">
        <v>998</v>
      </c>
      <c r="I1619" s="118">
        <v>3.88000011444091</v>
      </c>
      <c r="J1619" s="118">
        <v>3.88000011444091</v>
      </c>
      <c r="K1619" s="118">
        <v>-5.8200001716613698</v>
      </c>
      <c r="L1619" s="181">
        <f>(K1619+'NPV Calcs'!$D$13)*About!$B$135</f>
        <v>2.0129609435951537</v>
      </c>
      <c r="M1619" s="95" t="str">
        <f>INDEX('IEA Tech to Policy Mapping'!$B$2:$B$13,MATCH($H1619,'IEA Tech to Policy Mapping'!$A$2:$A$13,0))</f>
        <v>ngps - production methane capture</v>
      </c>
      <c r="N1619" s="182">
        <f>(J1619*About!$A$132/1000)*10^12*'EPA to IEA Scaling'!$E$13</f>
        <v>87921696691.260818</v>
      </c>
      <c r="O1619" s="183">
        <f>L1619/About!$B$144</f>
        <v>3.7872996021951928</v>
      </c>
    </row>
    <row r="1620" spans="2:15" x14ac:dyDescent="0.45">
      <c r="B1620" s="118" t="s">
        <v>36</v>
      </c>
      <c r="C1620" s="118" t="s">
        <v>1060</v>
      </c>
      <c r="D1620" s="118" t="s">
        <v>962</v>
      </c>
      <c r="E1620" s="118" t="s">
        <v>999</v>
      </c>
      <c r="F1620" s="118" t="s">
        <v>987</v>
      </c>
      <c r="G1620" s="118" t="s">
        <v>988</v>
      </c>
      <c r="H1620" s="118" t="s">
        <v>998</v>
      </c>
      <c r="I1620" s="118">
        <v>1.4299999475479099</v>
      </c>
      <c r="J1620" s="118">
        <v>1.4299999475479099</v>
      </c>
      <c r="K1620" s="118">
        <v>-5.8200001716613698</v>
      </c>
      <c r="L1620" s="181">
        <f>(K1620+'NPV Calcs'!$D$13)*About!$B$135</f>
        <v>2.0129609435951537</v>
      </c>
      <c r="M1620" s="95" t="str">
        <f>INDEX('IEA Tech to Policy Mapping'!$B$2:$B$13,MATCH($H1620,'IEA Tech to Policy Mapping'!$A$2:$A$13,0))</f>
        <v>ngps - production methane capture</v>
      </c>
      <c r="N1620" s="182">
        <f>(J1620*About!$A$132/1000)*10^12*'EPA to IEA Scaling'!$E$13</f>
        <v>32404128337.2341</v>
      </c>
      <c r="O1620" s="183">
        <f>L1620/About!$B$144</f>
        <v>3.7872996021951928</v>
      </c>
    </row>
    <row r="1621" spans="2:15" x14ac:dyDescent="0.45">
      <c r="B1621" s="118" t="s">
        <v>175</v>
      </c>
      <c r="C1621" s="118" t="s">
        <v>1060</v>
      </c>
      <c r="D1621" s="118" t="s">
        <v>962</v>
      </c>
      <c r="E1621" s="118" t="s">
        <v>999</v>
      </c>
      <c r="F1621" s="118" t="s">
        <v>987</v>
      </c>
      <c r="G1621" s="118" t="s">
        <v>988</v>
      </c>
      <c r="H1621" s="118" t="s">
        <v>998</v>
      </c>
      <c r="I1621" s="118">
        <v>0.66000002622604304</v>
      </c>
      <c r="J1621" s="118">
        <v>0.66000002622604304</v>
      </c>
      <c r="K1621" s="118">
        <v>-5.8200001716613698</v>
      </c>
      <c r="L1621" s="181">
        <f>(K1621+'NPV Calcs'!$D$13)*About!$B$135</f>
        <v>2.0129609435951537</v>
      </c>
      <c r="M1621" s="95" t="str">
        <f>INDEX('IEA Tech to Policy Mapping'!$B$2:$B$13,MATCH($H1621,'IEA Tech to Policy Mapping'!$A$2:$A$13,0))</f>
        <v>ngps - production methane capture</v>
      </c>
      <c r="N1621" s="182">
        <f>(J1621*About!$A$132/1000)*10^12*'EPA to IEA Scaling'!$E$13</f>
        <v>14955752683.123814</v>
      </c>
      <c r="O1621" s="183">
        <f>L1621/About!$B$144</f>
        <v>3.7872996021951928</v>
      </c>
    </row>
    <row r="1622" spans="2:15" x14ac:dyDescent="0.45">
      <c r="B1622" s="118" t="s">
        <v>325</v>
      </c>
      <c r="C1622" s="118" t="s">
        <v>1060</v>
      </c>
      <c r="D1622" s="118" t="s">
        <v>962</v>
      </c>
      <c r="E1622" s="118" t="s">
        <v>999</v>
      </c>
      <c r="F1622" s="118" t="s">
        <v>987</v>
      </c>
      <c r="G1622" s="118" t="s">
        <v>988</v>
      </c>
      <c r="H1622" s="118" t="s">
        <v>998</v>
      </c>
      <c r="I1622" s="118">
        <v>0.46000000834464999</v>
      </c>
      <c r="J1622" s="118">
        <v>0.46000000834464999</v>
      </c>
      <c r="K1622" s="118">
        <v>-5.8200001716613698</v>
      </c>
      <c r="L1622" s="181">
        <f>(K1622+'NPV Calcs'!$D$13)*About!$B$135</f>
        <v>2.0129609435951537</v>
      </c>
      <c r="M1622" s="95" t="str">
        <f>INDEX('IEA Tech to Policy Mapping'!$B$2:$B$13,MATCH($H1622,'IEA Tech to Policy Mapping'!$A$2:$A$13,0))</f>
        <v>ngps - production methane capture</v>
      </c>
      <c r="N1622" s="182">
        <f>(J1622*About!$A$132/1000)*10^12*'EPA to IEA Scaling'!$E$13</f>
        <v>10423706190.401377</v>
      </c>
      <c r="O1622" s="183">
        <f>L1622/About!$B$144</f>
        <v>3.7872996021951928</v>
      </c>
    </row>
    <row r="1623" spans="2:15" x14ac:dyDescent="0.45">
      <c r="B1623" s="118" t="s">
        <v>325</v>
      </c>
      <c r="C1623" s="118" t="s">
        <v>1060</v>
      </c>
      <c r="D1623" s="118" t="s">
        <v>962</v>
      </c>
      <c r="E1623" s="118" t="s">
        <v>996</v>
      </c>
      <c r="F1623" s="118" t="s">
        <v>997</v>
      </c>
      <c r="G1623" s="118" t="s">
        <v>988</v>
      </c>
      <c r="H1623" s="118" t="s">
        <v>998</v>
      </c>
      <c r="I1623" s="118">
        <v>3.4800000190734801</v>
      </c>
      <c r="J1623" s="118">
        <v>3.4800000190734801</v>
      </c>
      <c r="K1623" s="118">
        <v>-5.8200001716613698</v>
      </c>
      <c r="L1623" s="181">
        <f>(K1623+'NPV Calcs'!$D$13)*About!$B$135</f>
        <v>2.0129609435951537</v>
      </c>
      <c r="M1623" s="95" t="str">
        <f>INDEX('IEA Tech to Policy Mapping'!$B$2:$B$13,MATCH($H1623,'IEA Tech to Policy Mapping'!$A$2:$A$13,0))</f>
        <v>ngps - production methane capture</v>
      </c>
      <c r="N1623" s="182">
        <f>(J1623*About!$A$132/1000)*10^12*'EPA to IEA Scaling'!$E$13</f>
        <v>78857602355.160995</v>
      </c>
      <c r="O1623" s="183">
        <f>L1623/About!$B$144</f>
        <v>3.7872996021951928</v>
      </c>
    </row>
    <row r="1624" spans="2:15" x14ac:dyDescent="0.45">
      <c r="B1624" s="118" t="s">
        <v>340</v>
      </c>
      <c r="C1624" s="118" t="s">
        <v>1060</v>
      </c>
      <c r="D1624" s="118" t="s">
        <v>962</v>
      </c>
      <c r="E1624" s="118" t="s">
        <v>996</v>
      </c>
      <c r="F1624" s="118" t="s">
        <v>997</v>
      </c>
      <c r="G1624" s="118" t="s">
        <v>988</v>
      </c>
      <c r="H1624" s="118" t="s">
        <v>998</v>
      </c>
      <c r="I1624" s="118">
        <v>2.16000008583068</v>
      </c>
      <c r="J1624" s="118">
        <v>2.16000008583068</v>
      </c>
      <c r="K1624" s="118">
        <v>-5.8200001716613698</v>
      </c>
      <c r="L1624" s="181">
        <f>(K1624+'NPV Calcs'!$D$13)*About!$B$135</f>
        <v>2.0129609435951537</v>
      </c>
      <c r="M1624" s="95" t="str">
        <f>INDEX('IEA Tech to Policy Mapping'!$B$2:$B$13,MATCH($H1624,'IEA Tech to Policy Mapping'!$A$2:$A$13,0))</f>
        <v>ngps - production methane capture</v>
      </c>
      <c r="N1624" s="182">
        <f>(J1624*About!$A$132/1000)*10^12*'EPA to IEA Scaling'!$E$13</f>
        <v>48946099690.223244</v>
      </c>
      <c r="O1624" s="183">
        <f>L1624/About!$B$144</f>
        <v>3.7872996021951928</v>
      </c>
    </row>
    <row r="1625" spans="2:15" x14ac:dyDescent="0.45">
      <c r="B1625" s="118" t="s">
        <v>36</v>
      </c>
      <c r="C1625" s="118" t="s">
        <v>1060</v>
      </c>
      <c r="D1625" s="118" t="s">
        <v>985</v>
      </c>
      <c r="E1625" s="118" t="s">
        <v>986</v>
      </c>
      <c r="F1625" s="118" t="s">
        <v>987</v>
      </c>
      <c r="G1625" s="118" t="s">
        <v>988</v>
      </c>
      <c r="H1625" s="118" t="s">
        <v>989</v>
      </c>
      <c r="I1625" s="118">
        <v>2.9999999329447701E-2</v>
      </c>
      <c r="J1625" s="118">
        <v>2.9999999329447701E-2</v>
      </c>
      <c r="K1625" s="118">
        <v>-5.8099999427795401</v>
      </c>
      <c r="L1625" s="181">
        <f>(K1625+'NPV Calcs'!$D$13)*About!$B$135</f>
        <v>2.0219416972999018</v>
      </c>
      <c r="M1625" s="95" t="str">
        <f>INDEX('IEA Tech to Policy Mapping'!$B$2:$B$13,MATCH($H1625,'IEA Tech to Policy Mapping'!$A$2:$A$13,0))</f>
        <v>ngps - production methane capture</v>
      </c>
      <c r="N1625" s="182">
        <f>(J1625*About!$A$132/1000)*10^12*'EPA to IEA Scaling'!$E$13</f>
        <v>679806897.9340229</v>
      </c>
      <c r="O1625" s="183">
        <f>L1625/About!$B$144</f>
        <v>3.8041965047613493</v>
      </c>
    </row>
    <row r="1626" spans="2:15" x14ac:dyDescent="0.45">
      <c r="B1626" s="118" t="s">
        <v>175</v>
      </c>
      <c r="C1626" s="118" t="s">
        <v>1060</v>
      </c>
      <c r="D1626" s="118" t="s">
        <v>985</v>
      </c>
      <c r="E1626" s="118" t="s">
        <v>986</v>
      </c>
      <c r="F1626" s="118" t="s">
        <v>987</v>
      </c>
      <c r="G1626" s="118" t="s">
        <v>988</v>
      </c>
      <c r="H1626" s="118" t="s">
        <v>989</v>
      </c>
      <c r="I1626" s="118">
        <v>1.0299999713897701</v>
      </c>
      <c r="J1626" s="118">
        <v>1.0299999713897701</v>
      </c>
      <c r="K1626" s="118">
        <v>-5.8099999427795401</v>
      </c>
      <c r="L1626" s="181">
        <f>(K1626+'NPV Calcs'!$D$13)*About!$B$135</f>
        <v>2.0219416972999018</v>
      </c>
      <c r="M1626" s="95" t="str">
        <f>INDEX('IEA Tech to Policy Mapping'!$B$2:$B$13,MATCH($H1626,'IEA Tech to Policy Mapping'!$A$2:$A$13,0))</f>
        <v>ngps - production methane capture</v>
      </c>
      <c r="N1626" s="182">
        <f>(J1626*About!$A$132/1000)*10^12*'EPA to IEA Scaling'!$E$13</f>
        <v>23340036702.444237</v>
      </c>
      <c r="O1626" s="183">
        <f>L1626/About!$B$144</f>
        <v>3.8041965047613493</v>
      </c>
    </row>
    <row r="1627" spans="2:15" x14ac:dyDescent="0.45">
      <c r="B1627" s="118" t="s">
        <v>325</v>
      </c>
      <c r="C1627" s="118" t="s">
        <v>1060</v>
      </c>
      <c r="D1627" s="118" t="s">
        <v>985</v>
      </c>
      <c r="E1627" s="118" t="s">
        <v>986</v>
      </c>
      <c r="F1627" s="118" t="s">
        <v>987</v>
      </c>
      <c r="G1627" s="118" t="s">
        <v>988</v>
      </c>
      <c r="H1627" s="118" t="s">
        <v>989</v>
      </c>
      <c r="I1627" s="118">
        <v>5.9999998658895402E-2</v>
      </c>
      <c r="J1627" s="118">
        <v>5.9999998658895402E-2</v>
      </c>
      <c r="K1627" s="118">
        <v>-5.8099999427795401</v>
      </c>
      <c r="L1627" s="181">
        <f>(K1627+'NPV Calcs'!$D$13)*About!$B$135</f>
        <v>2.0219416972999018</v>
      </c>
      <c r="M1627" s="95" t="str">
        <f>INDEX('IEA Tech to Policy Mapping'!$B$2:$B$13,MATCH($H1627,'IEA Tech to Policy Mapping'!$A$2:$A$13,0))</f>
        <v>ngps - production methane capture</v>
      </c>
      <c r="N1627" s="182">
        <f>(J1627*About!$A$132/1000)*10^12*'EPA to IEA Scaling'!$E$13</f>
        <v>1359613795.8680458</v>
      </c>
      <c r="O1627" s="183">
        <f>L1627/About!$B$144</f>
        <v>3.8041965047613493</v>
      </c>
    </row>
    <row r="1628" spans="2:15" x14ac:dyDescent="0.45">
      <c r="B1628" s="118" t="s">
        <v>340</v>
      </c>
      <c r="C1628" s="118" t="s">
        <v>1060</v>
      </c>
      <c r="D1628" s="118" t="s">
        <v>985</v>
      </c>
      <c r="E1628" s="118" t="s">
        <v>986</v>
      </c>
      <c r="F1628" s="118" t="s">
        <v>987</v>
      </c>
      <c r="G1628" s="118" t="s">
        <v>988</v>
      </c>
      <c r="H1628" s="118" t="s">
        <v>989</v>
      </c>
      <c r="I1628" s="118">
        <v>9.9999997764825804E-3</v>
      </c>
      <c r="J1628" s="118">
        <v>9.9999997764825804E-3</v>
      </c>
      <c r="K1628" s="118">
        <v>-5.8099999427795401</v>
      </c>
      <c r="L1628" s="181">
        <f>(K1628+'NPV Calcs'!$D$13)*About!$B$135</f>
        <v>2.0219416972999018</v>
      </c>
      <c r="M1628" s="95" t="str">
        <f>INDEX('IEA Tech to Policy Mapping'!$B$2:$B$13,MATCH($H1628,'IEA Tech to Policy Mapping'!$A$2:$A$13,0))</f>
        <v>ngps - production methane capture</v>
      </c>
      <c r="N1628" s="182">
        <f>(J1628*About!$A$132/1000)*10^12*'EPA to IEA Scaling'!$E$13</f>
        <v>226602299.31134129</v>
      </c>
      <c r="O1628" s="183">
        <f>L1628/About!$B$144</f>
        <v>3.8041965047613493</v>
      </c>
    </row>
    <row r="1629" spans="2:15" x14ac:dyDescent="0.45">
      <c r="B1629" s="118" t="s">
        <v>36</v>
      </c>
      <c r="C1629" s="118" t="s">
        <v>1060</v>
      </c>
      <c r="D1629" s="118" t="s">
        <v>985</v>
      </c>
      <c r="E1629" s="118" t="s">
        <v>986</v>
      </c>
      <c r="F1629" s="118" t="s">
        <v>987</v>
      </c>
      <c r="G1629" s="118" t="s">
        <v>1000</v>
      </c>
      <c r="H1629" s="118" t="s">
        <v>1001</v>
      </c>
      <c r="I1629" s="118">
        <v>0.68999999761581399</v>
      </c>
      <c r="J1629" s="118">
        <v>0.57999998331069902</v>
      </c>
      <c r="K1629" s="118">
        <v>-5.7899999618530202</v>
      </c>
      <c r="L1629" s="181">
        <f>(K1629+'NPV Calcs'!$D$13)*About!$B$135</f>
        <v>2.0399027764835087</v>
      </c>
      <c r="M1629" s="95" t="str">
        <f>INDEX('IEA Tech to Policy Mapping'!$B$2:$B$13,MATCH($H1629,'IEA Tech to Policy Mapping'!$A$2:$A$13,0))</f>
        <v>ngps - T&amp;D methane capture</v>
      </c>
      <c r="N1629" s="182">
        <f>(J1629*About!$A$132/1000)*10^12*'EPA to IEA Scaling'!$E$13</f>
        <v>13142933275.641846</v>
      </c>
      <c r="O1629" s="183">
        <f>L1629/About!$B$144</f>
        <v>3.8379895042050345</v>
      </c>
    </row>
    <row r="1630" spans="2:15" x14ac:dyDescent="0.45">
      <c r="B1630" s="118" t="s">
        <v>175</v>
      </c>
      <c r="C1630" s="118" t="s">
        <v>1060</v>
      </c>
      <c r="D1630" s="118" t="s">
        <v>985</v>
      </c>
      <c r="E1630" s="118" t="s">
        <v>986</v>
      </c>
      <c r="F1630" s="118" t="s">
        <v>987</v>
      </c>
      <c r="G1630" s="118" t="s">
        <v>1000</v>
      </c>
      <c r="H1630" s="118" t="s">
        <v>1001</v>
      </c>
      <c r="I1630" s="118">
        <v>21.139999389648398</v>
      </c>
      <c r="J1630" s="118">
        <v>17.9699993133544</v>
      </c>
      <c r="K1630" s="118">
        <v>-5.7899999618530202</v>
      </c>
      <c r="L1630" s="181">
        <f>(K1630+'NPV Calcs'!$D$13)*About!$B$135</f>
        <v>2.0399027764835087</v>
      </c>
      <c r="M1630" s="95" t="str">
        <f>INDEX('IEA Tech to Policy Mapping'!$B$2:$B$13,MATCH($H1630,'IEA Tech to Policy Mapping'!$A$2:$A$13,0))</f>
        <v>ngps - T&amp;D methane capture</v>
      </c>
      <c r="N1630" s="182">
        <f>(J1630*About!$A$132/1000)*10^12*'EPA to IEA Scaling'!$E$13</f>
        <v>407204325404.65912</v>
      </c>
      <c r="O1630" s="183">
        <f>L1630/About!$B$144</f>
        <v>3.8379895042050345</v>
      </c>
    </row>
    <row r="1631" spans="2:15" x14ac:dyDescent="0.45">
      <c r="B1631" s="118" t="s">
        <v>325</v>
      </c>
      <c r="C1631" s="118" t="s">
        <v>1060</v>
      </c>
      <c r="D1631" s="118" t="s">
        <v>985</v>
      </c>
      <c r="E1631" s="118" t="s">
        <v>986</v>
      </c>
      <c r="F1631" s="118" t="s">
        <v>987</v>
      </c>
      <c r="G1631" s="118" t="s">
        <v>1000</v>
      </c>
      <c r="H1631" s="118" t="s">
        <v>1001</v>
      </c>
      <c r="I1631" s="118">
        <v>6.0599999427795401</v>
      </c>
      <c r="J1631" s="118">
        <v>5.1500000953674299</v>
      </c>
      <c r="K1631" s="118">
        <v>-5.7899999618530202</v>
      </c>
      <c r="L1631" s="181">
        <f>(K1631+'NPV Calcs'!$D$13)*About!$B$135</f>
        <v>2.0399027764835087</v>
      </c>
      <c r="M1631" s="95" t="str">
        <f>INDEX('IEA Tech to Policy Mapping'!$B$2:$B$13,MATCH($H1631,'IEA Tech to Policy Mapping'!$A$2:$A$13,0))</f>
        <v>ngps - T&amp;D methane capture</v>
      </c>
      <c r="N1631" s="182">
        <f>(J1631*About!$A$132/1000)*10^12*'EPA to IEA Scaling'!$E$13</f>
        <v>116700188914.84116</v>
      </c>
      <c r="O1631" s="183">
        <f>L1631/About!$B$144</f>
        <v>3.8379895042050345</v>
      </c>
    </row>
    <row r="1632" spans="2:15" x14ac:dyDescent="0.45">
      <c r="B1632" s="118" t="s">
        <v>340</v>
      </c>
      <c r="C1632" s="118" t="s">
        <v>1060</v>
      </c>
      <c r="D1632" s="118" t="s">
        <v>985</v>
      </c>
      <c r="E1632" s="118" t="s">
        <v>986</v>
      </c>
      <c r="F1632" s="118" t="s">
        <v>987</v>
      </c>
      <c r="G1632" s="118" t="s">
        <v>1000</v>
      </c>
      <c r="H1632" s="118" t="s">
        <v>1001</v>
      </c>
      <c r="I1632" s="118">
        <v>0.93999999761581399</v>
      </c>
      <c r="J1632" s="118">
        <v>0.80000001192092896</v>
      </c>
      <c r="K1632" s="118">
        <v>-5.7899999618530202</v>
      </c>
      <c r="L1632" s="181">
        <f>(K1632+'NPV Calcs'!$D$13)*About!$B$135</f>
        <v>2.0399027764835087</v>
      </c>
      <c r="M1632" s="95" t="str">
        <f>INDEX('IEA Tech to Policy Mapping'!$B$2:$B$13,MATCH($H1632,'IEA Tech to Policy Mapping'!$A$2:$A$13,0))</f>
        <v>ngps - T&amp;D methane capture</v>
      </c>
      <c r="N1632" s="182">
        <f>(J1632*About!$A$132/1000)*10^12*'EPA to IEA Scaling'!$E$13</f>
        <v>18128184620.234798</v>
      </c>
      <c r="O1632" s="183">
        <f>L1632/About!$B$144</f>
        <v>3.8379895042050345</v>
      </c>
    </row>
    <row r="1633" spans="2:15" x14ac:dyDescent="0.45">
      <c r="B1633" s="118" t="s">
        <v>36</v>
      </c>
      <c r="C1633" s="118" t="s">
        <v>1060</v>
      </c>
      <c r="D1633" s="118" t="s">
        <v>962</v>
      </c>
      <c r="E1633" s="118" t="s">
        <v>991</v>
      </c>
      <c r="F1633" s="118" t="s">
        <v>987</v>
      </c>
      <c r="G1633" s="118" t="s">
        <v>1000</v>
      </c>
      <c r="H1633" s="118" t="s">
        <v>1001</v>
      </c>
      <c r="I1633" s="118">
        <v>0.40999999642372098</v>
      </c>
      <c r="J1633" s="118">
        <v>0.34999999403953502</v>
      </c>
      <c r="K1633" s="118">
        <v>-5.7899999618530202</v>
      </c>
      <c r="L1633" s="181">
        <f>(K1633+'NPV Calcs'!$D$13)*About!$B$135</f>
        <v>2.0399027764835087</v>
      </c>
      <c r="M1633" s="95" t="str">
        <f>INDEX('IEA Tech to Policy Mapping'!$B$2:$B$13,MATCH($H1633,'IEA Tech to Policy Mapping'!$A$2:$A$13,0))</f>
        <v>ngps - T&amp;D methane capture</v>
      </c>
      <c r="N1633" s="182">
        <f>(J1633*About!$A$132/1000)*10^12*'EPA to IEA Scaling'!$E$13</f>
        <v>7931080518.1049032</v>
      </c>
      <c r="O1633" s="183">
        <f>L1633/About!$B$144</f>
        <v>3.8379895042050345</v>
      </c>
    </row>
    <row r="1634" spans="2:15" x14ac:dyDescent="0.45">
      <c r="B1634" s="118" t="s">
        <v>175</v>
      </c>
      <c r="C1634" s="118" t="s">
        <v>1060</v>
      </c>
      <c r="D1634" s="118" t="s">
        <v>962</v>
      </c>
      <c r="E1634" s="118" t="s">
        <v>991</v>
      </c>
      <c r="F1634" s="118" t="s">
        <v>987</v>
      </c>
      <c r="G1634" s="118" t="s">
        <v>1000</v>
      </c>
      <c r="H1634" s="118" t="s">
        <v>1001</v>
      </c>
      <c r="I1634" s="118">
        <v>50.2299995422363</v>
      </c>
      <c r="J1634" s="118">
        <v>42.689998626708899</v>
      </c>
      <c r="K1634" s="118">
        <v>-5.7899999618530202</v>
      </c>
      <c r="L1634" s="181">
        <f>(K1634+'NPV Calcs'!$D$13)*About!$B$135</f>
        <v>2.0399027764835087</v>
      </c>
      <c r="M1634" s="95" t="str">
        <f>INDEX('IEA Tech to Policy Mapping'!$B$2:$B$13,MATCH($H1634,'IEA Tech to Policy Mapping'!$A$2:$A$13,0))</f>
        <v>ngps - T&amp;D methane capture</v>
      </c>
      <c r="N1634" s="182">
        <f>(J1634*About!$A$132/1000)*10^12*'EPA to IEA Scaling'!$E$13</f>
        <v>967365206263.32141</v>
      </c>
      <c r="O1634" s="183">
        <f>L1634/About!$B$144</f>
        <v>3.8379895042050345</v>
      </c>
    </row>
    <row r="1635" spans="2:15" x14ac:dyDescent="0.45">
      <c r="B1635" s="118" t="s">
        <v>325</v>
      </c>
      <c r="C1635" s="118" t="s">
        <v>1060</v>
      </c>
      <c r="D1635" s="118" t="s">
        <v>962</v>
      </c>
      <c r="E1635" s="118" t="s">
        <v>991</v>
      </c>
      <c r="F1635" s="118" t="s">
        <v>987</v>
      </c>
      <c r="G1635" s="118" t="s">
        <v>1000</v>
      </c>
      <c r="H1635" s="118" t="s">
        <v>1001</v>
      </c>
      <c r="I1635" s="118">
        <v>475.01998901367102</v>
      </c>
      <c r="J1635" s="118">
        <v>403.760009765625</v>
      </c>
      <c r="K1635" s="118">
        <v>-5.7899999618530202</v>
      </c>
      <c r="L1635" s="181">
        <f>(K1635+'NPV Calcs'!$D$13)*About!$B$135</f>
        <v>2.0399027764835087</v>
      </c>
      <c r="M1635" s="95" t="str">
        <f>INDEX('IEA Tech to Policy Mapping'!$B$2:$B$13,MATCH($H1635,'IEA Tech to Policy Mapping'!$A$2:$A$13,0))</f>
        <v>ngps - T&amp;D methane capture</v>
      </c>
      <c r="N1635" s="182">
        <f>(J1635*About!$A$132/1000)*10^12*'EPA to IEA Scaling'!$E$13</f>
        <v>9149294862788.7012</v>
      </c>
      <c r="O1635" s="183">
        <f>L1635/About!$B$144</f>
        <v>3.8379895042050345</v>
      </c>
    </row>
    <row r="1636" spans="2:15" x14ac:dyDescent="0.45">
      <c r="B1636" s="118" t="s">
        <v>340</v>
      </c>
      <c r="C1636" s="118" t="s">
        <v>1060</v>
      </c>
      <c r="D1636" s="118" t="s">
        <v>962</v>
      </c>
      <c r="E1636" s="118" t="s">
        <v>991</v>
      </c>
      <c r="F1636" s="118" t="s">
        <v>987</v>
      </c>
      <c r="G1636" s="118" t="s">
        <v>1000</v>
      </c>
      <c r="H1636" s="118" t="s">
        <v>1001</v>
      </c>
      <c r="I1636" s="118">
        <v>155.350006103515</v>
      </c>
      <c r="J1636" s="118">
        <v>132.05000305175699</v>
      </c>
      <c r="K1636" s="118">
        <v>-5.7899999618530202</v>
      </c>
      <c r="L1636" s="181">
        <f>(K1636+'NPV Calcs'!$D$13)*About!$B$135</f>
        <v>2.0399027764835087</v>
      </c>
      <c r="M1636" s="95" t="str">
        <f>INDEX('IEA Tech to Policy Mapping'!$B$2:$B$13,MATCH($H1636,'IEA Tech to Policy Mapping'!$A$2:$A$13,0))</f>
        <v>ngps - T&amp;D methane capture</v>
      </c>
      <c r="N1636" s="182">
        <f>(J1636*About!$A$132/1000)*10^12*'EPA to IEA Scaling'!$E$13</f>
        <v>2992283498442.5249</v>
      </c>
      <c r="O1636" s="183">
        <f>L1636/About!$B$144</f>
        <v>3.8379895042050345</v>
      </c>
    </row>
    <row r="1637" spans="2:15" x14ac:dyDescent="0.45">
      <c r="B1637" s="118" t="s">
        <v>36</v>
      </c>
      <c r="C1637" s="118" t="s">
        <v>1060</v>
      </c>
      <c r="D1637" s="118" t="s">
        <v>962</v>
      </c>
      <c r="E1637" s="118" t="s">
        <v>991</v>
      </c>
      <c r="F1637" s="118" t="s">
        <v>987</v>
      </c>
      <c r="G1637" s="118" t="s">
        <v>988</v>
      </c>
      <c r="H1637" s="118" t="s">
        <v>989</v>
      </c>
      <c r="I1637" s="118">
        <v>0.140000000596046</v>
      </c>
      <c r="J1637" s="118">
        <v>0.140000000596046</v>
      </c>
      <c r="K1637" s="118">
        <v>-5.1999998092651296</v>
      </c>
      <c r="L1637" s="181">
        <f>(K1637+'NPV Calcs'!$D$13)*About!$B$135</f>
        <v>2.5697552547386091</v>
      </c>
      <c r="M1637" s="95" t="str">
        <f>INDEX('IEA Tech to Policy Mapping'!$B$2:$B$13,MATCH($H1637,'IEA Tech to Policy Mapping'!$A$2:$A$13,0))</f>
        <v>ngps - production methane capture</v>
      </c>
      <c r="N1637" s="182">
        <f>(J1637*About!$A$132/1000)*10^12*'EPA to IEA Scaling'!$E$13</f>
        <v>3172432274.7747045</v>
      </c>
      <c r="O1637" s="183">
        <f>L1637/About!$B$144</f>
        <v>4.8348841963264269</v>
      </c>
    </row>
    <row r="1638" spans="2:15" x14ac:dyDescent="0.45">
      <c r="B1638" s="118" t="s">
        <v>175</v>
      </c>
      <c r="C1638" s="118" t="s">
        <v>1060</v>
      </c>
      <c r="D1638" s="118" t="s">
        <v>962</v>
      </c>
      <c r="E1638" s="118" t="s">
        <v>991</v>
      </c>
      <c r="F1638" s="118" t="s">
        <v>987</v>
      </c>
      <c r="G1638" s="118" t="s">
        <v>988</v>
      </c>
      <c r="H1638" s="118" t="s">
        <v>989</v>
      </c>
      <c r="I1638" s="118">
        <v>17.4699993133544</v>
      </c>
      <c r="J1638" s="118">
        <v>17.4699993133544</v>
      </c>
      <c r="K1638" s="118">
        <v>-5.1999998092651296</v>
      </c>
      <c r="L1638" s="181">
        <f>(K1638+'NPV Calcs'!$D$13)*About!$B$135</f>
        <v>2.5697552547386091</v>
      </c>
      <c r="M1638" s="95" t="str">
        <f>INDEX('IEA Tech to Policy Mapping'!$B$2:$B$13,MATCH($H1638,'IEA Tech to Policy Mapping'!$A$2:$A$13,0))</f>
        <v>ngps - production methane capture</v>
      </c>
      <c r="N1638" s="182">
        <f>(J1638*About!$A$132/1000)*10^12*'EPA to IEA Scaling'!$E$13</f>
        <v>395874210185.84418</v>
      </c>
      <c r="O1638" s="183">
        <f>L1638/About!$B$144</f>
        <v>4.8348841963264269</v>
      </c>
    </row>
    <row r="1639" spans="2:15" x14ac:dyDescent="0.45">
      <c r="B1639" s="118" t="s">
        <v>325</v>
      </c>
      <c r="C1639" s="118" t="s">
        <v>1060</v>
      </c>
      <c r="D1639" s="118" t="s">
        <v>962</v>
      </c>
      <c r="E1639" s="118" t="s">
        <v>991</v>
      </c>
      <c r="F1639" s="118" t="s">
        <v>987</v>
      </c>
      <c r="G1639" s="118" t="s">
        <v>988</v>
      </c>
      <c r="H1639" s="118" t="s">
        <v>989</v>
      </c>
      <c r="I1639" s="118">
        <v>77.180000305175696</v>
      </c>
      <c r="J1639" s="118">
        <v>77.180000305175696</v>
      </c>
      <c r="K1639" s="118">
        <v>-5.1999998092651296</v>
      </c>
      <c r="L1639" s="181">
        <f>(K1639+'NPV Calcs'!$D$13)*About!$B$135</f>
        <v>2.5697552547386091</v>
      </c>
      <c r="M1639" s="95" t="str">
        <f>INDEX('IEA Tech to Policy Mapping'!$B$2:$B$13,MATCH($H1639,'IEA Tech to Policy Mapping'!$A$2:$A$13,0))</f>
        <v>ngps - production methane capture</v>
      </c>
      <c r="N1639" s="182">
        <f>(J1639*About!$A$132/1000)*10^12*'EPA to IEA Scaling'!$E$13</f>
        <v>1748916592091.6157</v>
      </c>
      <c r="O1639" s="183">
        <f>L1639/About!$B$144</f>
        <v>4.8348841963264269</v>
      </c>
    </row>
    <row r="1640" spans="2:15" x14ac:dyDescent="0.45">
      <c r="B1640" s="118" t="s">
        <v>340</v>
      </c>
      <c r="C1640" s="118" t="s">
        <v>1060</v>
      </c>
      <c r="D1640" s="118" t="s">
        <v>962</v>
      </c>
      <c r="E1640" s="118" t="s">
        <v>991</v>
      </c>
      <c r="F1640" s="118" t="s">
        <v>987</v>
      </c>
      <c r="G1640" s="118" t="s">
        <v>988</v>
      </c>
      <c r="H1640" s="118" t="s">
        <v>989</v>
      </c>
      <c r="I1640" s="118">
        <v>25.2399997711181</v>
      </c>
      <c r="J1640" s="118">
        <v>25.2399997711181</v>
      </c>
      <c r="K1640" s="118">
        <v>-5.1999998092651296</v>
      </c>
      <c r="L1640" s="181">
        <f>(K1640+'NPV Calcs'!$D$13)*About!$B$135</f>
        <v>2.5697552547386091</v>
      </c>
      <c r="M1640" s="95" t="str">
        <f>INDEX('IEA Tech to Policy Mapping'!$B$2:$B$13,MATCH($H1640,'IEA Tech to Policy Mapping'!$A$2:$A$13,0))</f>
        <v>ngps - production methane capture</v>
      </c>
      <c r="N1640" s="182">
        <f>(J1640*About!$A$132/1000)*10^12*'EPA to IEA Scaling'!$E$13</f>
        <v>571944211059.2583</v>
      </c>
      <c r="O1640" s="183">
        <f>L1640/About!$B$144</f>
        <v>4.8348841963264269</v>
      </c>
    </row>
    <row r="1641" spans="2:15" x14ac:dyDescent="0.45">
      <c r="B1641" s="118" t="s">
        <v>36</v>
      </c>
      <c r="C1641" s="118" t="s">
        <v>1060</v>
      </c>
      <c r="D1641" s="118" t="s">
        <v>962</v>
      </c>
      <c r="E1641" s="118" t="s">
        <v>999</v>
      </c>
      <c r="F1641" s="118" t="s">
        <v>987</v>
      </c>
      <c r="G1641" s="118" t="s">
        <v>988</v>
      </c>
      <c r="H1641" s="118" t="s">
        <v>995</v>
      </c>
      <c r="I1641" s="118">
        <v>9.9999997764825804E-3</v>
      </c>
      <c r="J1641" s="118">
        <v>9.9999997764825804E-3</v>
      </c>
      <c r="K1641" s="118">
        <v>-5.1500000953674299</v>
      </c>
      <c r="L1641" s="181">
        <f>(K1641+'NPV Calcs'!$D$13)*About!$B$135</f>
        <v>2.6146577385846546</v>
      </c>
      <c r="M1641" s="95" t="str">
        <f>INDEX('IEA Tech to Policy Mapping'!$B$2:$B$13,MATCH($H1641,'IEA Tech to Policy Mapping'!$A$2:$A$13,0))</f>
        <v>ngps - T&amp;D methane capture</v>
      </c>
      <c r="N1641" s="182">
        <f>(J1641*About!$A$132/1000)*10^12*'EPA to IEA Scaling'!$E$13</f>
        <v>226602299.31134129</v>
      </c>
      <c r="O1641" s="183">
        <f>L1641/About!$B$144</f>
        <v>4.9193662920912749</v>
      </c>
    </row>
    <row r="1642" spans="2:15" x14ac:dyDescent="0.45">
      <c r="B1642" s="118" t="s">
        <v>36</v>
      </c>
      <c r="C1642" s="118" t="s">
        <v>1060</v>
      </c>
      <c r="D1642" s="118" t="s">
        <v>985</v>
      </c>
      <c r="E1642" s="118" t="s">
        <v>994</v>
      </c>
      <c r="F1642" s="118" t="s">
        <v>987</v>
      </c>
      <c r="G1642" s="118" t="s">
        <v>988</v>
      </c>
      <c r="H1642" s="118" t="s">
        <v>995</v>
      </c>
      <c r="I1642" s="118">
        <v>9.9999997764825804E-3</v>
      </c>
      <c r="J1642" s="118">
        <v>9.9999997764825804E-3</v>
      </c>
      <c r="K1642" s="118">
        <v>-5.1500000953674299</v>
      </c>
      <c r="L1642" s="181">
        <f>(K1642+'NPV Calcs'!$D$13)*About!$B$135</f>
        <v>2.6146577385846546</v>
      </c>
      <c r="M1642" s="95" t="str">
        <f>INDEX('IEA Tech to Policy Mapping'!$B$2:$B$13,MATCH($H1642,'IEA Tech to Policy Mapping'!$A$2:$A$13,0))</f>
        <v>ngps - T&amp;D methane capture</v>
      </c>
      <c r="N1642" s="182">
        <f>(J1642*About!$A$132/1000)*10^12*'EPA to IEA Scaling'!$E$13</f>
        <v>226602299.31134129</v>
      </c>
      <c r="O1642" s="183">
        <f>L1642/About!$B$144</f>
        <v>4.9193662920912749</v>
      </c>
    </row>
    <row r="1643" spans="2:15" x14ac:dyDescent="0.45">
      <c r="B1643" s="118" t="s">
        <v>36</v>
      </c>
      <c r="C1643" s="118" t="s">
        <v>1060</v>
      </c>
      <c r="D1643" s="118" t="s">
        <v>985</v>
      </c>
      <c r="E1643" s="118" t="s">
        <v>986</v>
      </c>
      <c r="F1643" s="118" t="s">
        <v>987</v>
      </c>
      <c r="G1643" s="118" t="s">
        <v>1002</v>
      </c>
      <c r="H1643" s="118" t="s">
        <v>1003</v>
      </c>
      <c r="I1643" s="118">
        <v>0.41999998688697798</v>
      </c>
      <c r="J1643" s="118">
        <v>0.40000000596046398</v>
      </c>
      <c r="K1643" s="118">
        <v>-4.9499998092651296</v>
      </c>
      <c r="L1643" s="181">
        <f>(K1643+'NPV Calcs'!$D$13)*About!$B$135</f>
        <v>2.7942689586465796</v>
      </c>
      <c r="M1643" s="95" t="str">
        <f>INDEX('IEA Tech to Policy Mapping'!$B$2:$B$13,MATCH($H1643,'IEA Tech to Policy Mapping'!$A$2:$A$13,0))</f>
        <v>ngps - T&amp;D methane capture</v>
      </c>
      <c r="N1643" s="182">
        <f>(J1643*About!$A$132/1000)*10^12*'EPA to IEA Scaling'!$E$13</f>
        <v>9064092310.1173859</v>
      </c>
      <c r="O1643" s="183">
        <f>L1643/About!$B$144</f>
        <v>5.2572970922166906</v>
      </c>
    </row>
    <row r="1644" spans="2:15" x14ac:dyDescent="0.45">
      <c r="B1644" s="118" t="s">
        <v>36</v>
      </c>
      <c r="C1644" s="118" t="s">
        <v>1060</v>
      </c>
      <c r="D1644" s="118" t="s">
        <v>985</v>
      </c>
      <c r="E1644" s="118" t="s">
        <v>994</v>
      </c>
      <c r="F1644" s="118" t="s">
        <v>987</v>
      </c>
      <c r="G1644" s="118" t="s">
        <v>1002</v>
      </c>
      <c r="H1644" s="118" t="s">
        <v>1003</v>
      </c>
      <c r="I1644" s="118">
        <v>3.5799999237060498</v>
      </c>
      <c r="J1644" s="118">
        <v>3.4000000953674299</v>
      </c>
      <c r="K1644" s="118">
        <v>-4.9499998092651296</v>
      </c>
      <c r="L1644" s="181">
        <f>(K1644+'NPV Calcs'!$D$13)*About!$B$135</f>
        <v>2.7942689586465796</v>
      </c>
      <c r="M1644" s="95" t="str">
        <f>INDEX('IEA Tech to Policy Mapping'!$B$2:$B$13,MATCH($H1644,'IEA Tech to Policy Mapping'!$A$2:$A$13,0))</f>
        <v>ngps - T&amp;D methane capture</v>
      </c>
      <c r="N1644" s="182">
        <f>(J1644*About!$A$132/1000)*10^12*'EPA to IEA Scaling'!$E$13</f>
        <v>77044785648.989075</v>
      </c>
      <c r="O1644" s="183">
        <f>L1644/About!$B$144</f>
        <v>5.2572970922166906</v>
      </c>
    </row>
    <row r="1645" spans="2:15" x14ac:dyDescent="0.45">
      <c r="B1645" s="118" t="s">
        <v>175</v>
      </c>
      <c r="C1645" s="118" t="s">
        <v>1060</v>
      </c>
      <c r="D1645" s="118" t="s">
        <v>985</v>
      </c>
      <c r="E1645" s="118" t="s">
        <v>994</v>
      </c>
      <c r="F1645" s="118" t="s">
        <v>987</v>
      </c>
      <c r="G1645" s="118" t="s">
        <v>1002</v>
      </c>
      <c r="H1645" s="118" t="s">
        <v>1003</v>
      </c>
      <c r="I1645" s="118">
        <v>7.0599999427795401</v>
      </c>
      <c r="J1645" s="118">
        <v>6.71000003814697</v>
      </c>
      <c r="K1645" s="118">
        <v>-4.9400000572204501</v>
      </c>
      <c r="L1645" s="181">
        <f>(K1645+'NPV Calcs'!$D$13)*About!$B$135</f>
        <v>2.8032492841254286</v>
      </c>
      <c r="M1645" s="95" t="str">
        <f>INDEX('IEA Tech to Policy Mapping'!$B$2:$B$13,MATCH($H1645,'IEA Tech to Policy Mapping'!$A$2:$A$13,0))</f>
        <v>ngps - T&amp;D methane capture</v>
      </c>
      <c r="N1645" s="182">
        <f>(J1645*About!$A$132/1000)*10^12*'EPA to IEA Scaling'!$E$13</f>
        <v>152050147100.91473</v>
      </c>
      <c r="O1645" s="183">
        <f>L1645/About!$B$144</f>
        <v>5.2741931890942002</v>
      </c>
    </row>
    <row r="1646" spans="2:15" x14ac:dyDescent="0.45">
      <c r="B1646" s="118" t="s">
        <v>175</v>
      </c>
      <c r="C1646" s="118" t="s">
        <v>1060</v>
      </c>
      <c r="D1646" s="118" t="s">
        <v>985</v>
      </c>
      <c r="E1646" s="118" t="s">
        <v>986</v>
      </c>
      <c r="F1646" s="118" t="s">
        <v>987</v>
      </c>
      <c r="G1646" s="118" t="s">
        <v>1002</v>
      </c>
      <c r="H1646" s="118" t="s">
        <v>1003</v>
      </c>
      <c r="I1646" s="118">
        <v>34.75</v>
      </c>
      <c r="J1646" s="118">
        <v>33.020000457763601</v>
      </c>
      <c r="K1646" s="118">
        <v>-4.9400000572204501</v>
      </c>
      <c r="L1646" s="181">
        <f>(K1646+'NPV Calcs'!$D$13)*About!$B$135</f>
        <v>2.8032492841254286</v>
      </c>
      <c r="M1646" s="95" t="str">
        <f>INDEX('IEA Tech to Policy Mapping'!$B$2:$B$13,MATCH($H1646,'IEA Tech to Policy Mapping'!$A$2:$A$13,0))</f>
        <v>ngps - T&amp;D methane capture</v>
      </c>
      <c r="N1646" s="182">
        <f>(J1646*About!$A$132/1000)*10^12*'EPA to IEA Scaling'!$E$13</f>
        <v>748240819423.56299</v>
      </c>
      <c r="O1646" s="183">
        <f>L1646/About!$B$144</f>
        <v>5.2741931890942002</v>
      </c>
    </row>
    <row r="1647" spans="2:15" x14ac:dyDescent="0.45">
      <c r="B1647" s="118" t="s">
        <v>340</v>
      </c>
      <c r="C1647" s="118" t="s">
        <v>1060</v>
      </c>
      <c r="D1647" s="118" t="s">
        <v>985</v>
      </c>
      <c r="E1647" s="118" t="s">
        <v>986</v>
      </c>
      <c r="F1647" s="118" t="s">
        <v>987</v>
      </c>
      <c r="G1647" s="118" t="s">
        <v>1002</v>
      </c>
      <c r="H1647" s="118" t="s">
        <v>1003</v>
      </c>
      <c r="I1647" s="118">
        <v>16.079999923706001</v>
      </c>
      <c r="J1647" s="118">
        <v>15.279999732971101</v>
      </c>
      <c r="K1647" s="118">
        <v>-4.9299998283386204</v>
      </c>
      <c r="L1647" s="181">
        <f>(K1647+'NPV Calcs'!$D$13)*About!$B$135</f>
        <v>2.8122300378301768</v>
      </c>
      <c r="M1647" s="95" t="str">
        <f>INDEX('IEA Tech to Policy Mapping'!$B$2:$B$13,MATCH($H1647,'IEA Tech to Policy Mapping'!$A$2:$A$13,0))</f>
        <v>ngps - T&amp;D methane capture</v>
      </c>
      <c r="N1647" s="182">
        <f>(J1647*About!$A$132/1000)*10^12*'EPA to IEA Scaling'!$E$13</f>
        <v>346248315036.04614</v>
      </c>
      <c r="O1647" s="183">
        <f>L1647/About!$B$144</f>
        <v>5.2910900916603572</v>
      </c>
    </row>
    <row r="1648" spans="2:15" x14ac:dyDescent="0.45">
      <c r="B1648" s="118" t="s">
        <v>325</v>
      </c>
      <c r="C1648" s="118" t="s">
        <v>1060</v>
      </c>
      <c r="D1648" s="118" t="s">
        <v>985</v>
      </c>
      <c r="E1648" s="118" t="s">
        <v>994</v>
      </c>
      <c r="F1648" s="118" t="s">
        <v>987</v>
      </c>
      <c r="G1648" s="118" t="s">
        <v>988</v>
      </c>
      <c r="H1648" s="118" t="s">
        <v>995</v>
      </c>
      <c r="I1648" s="118">
        <v>9.9999997764825804E-3</v>
      </c>
      <c r="J1648" s="118">
        <v>9.9999997764825804E-3</v>
      </c>
      <c r="K1648" s="118">
        <v>-4.9099998474120996</v>
      </c>
      <c r="L1648" s="181">
        <f>(K1648+'NPV Calcs'!$D$13)*About!$B$135</f>
        <v>2.8301911170137846</v>
      </c>
      <c r="M1648" s="95" t="str">
        <f>INDEX('IEA Tech to Policy Mapping'!$B$2:$B$13,MATCH($H1648,'IEA Tech to Policy Mapping'!$A$2:$A$13,0))</f>
        <v>ngps - T&amp;D methane capture</v>
      </c>
      <c r="N1648" s="182">
        <f>(J1648*About!$A$132/1000)*10^12*'EPA to IEA Scaling'!$E$13</f>
        <v>226602299.31134129</v>
      </c>
      <c r="O1648" s="183">
        <f>L1648/About!$B$144</f>
        <v>5.3248830911040441</v>
      </c>
    </row>
    <row r="1649" spans="2:15" x14ac:dyDescent="0.45">
      <c r="B1649" s="118" t="s">
        <v>36</v>
      </c>
      <c r="C1649" s="118" t="s">
        <v>1060</v>
      </c>
      <c r="D1649" s="118" t="s">
        <v>985</v>
      </c>
      <c r="E1649" s="118" t="s">
        <v>994</v>
      </c>
      <c r="F1649" s="118" t="s">
        <v>987</v>
      </c>
      <c r="G1649" s="118" t="s">
        <v>1000</v>
      </c>
      <c r="H1649" s="118" t="s">
        <v>1001</v>
      </c>
      <c r="I1649" s="118">
        <v>4.9699997901916504</v>
      </c>
      <c r="J1649" s="118">
        <v>4.2199997901916504</v>
      </c>
      <c r="K1649" s="118">
        <v>-4.8899998664855904</v>
      </c>
      <c r="L1649" s="181">
        <f>(K1649+'NPV Calcs'!$D$13)*About!$B$135</f>
        <v>2.8481521961973821</v>
      </c>
      <c r="M1649" s="95" t="str">
        <f>INDEX('IEA Tech to Policy Mapping'!$B$2:$B$13,MATCH($H1649,'IEA Tech to Policy Mapping'!$A$2:$A$13,0))</f>
        <v>ngps - T&amp;D methane capture</v>
      </c>
      <c r="N1649" s="182">
        <f>(J1649*About!$A$132/1000)*10^12*'EPA to IEA Scaling'!$E$13</f>
        <v>95626167692.491989</v>
      </c>
      <c r="O1649" s="183">
        <f>L1649/About!$B$144</f>
        <v>5.3586760905477115</v>
      </c>
    </row>
    <row r="1650" spans="2:15" x14ac:dyDescent="0.45">
      <c r="B1650" s="118" t="s">
        <v>175</v>
      </c>
      <c r="C1650" s="118" t="s">
        <v>1060</v>
      </c>
      <c r="D1650" s="118" t="s">
        <v>985</v>
      </c>
      <c r="E1650" s="118" t="s">
        <v>994</v>
      </c>
      <c r="F1650" s="118" t="s">
        <v>987</v>
      </c>
      <c r="G1650" s="118" t="s">
        <v>1000</v>
      </c>
      <c r="H1650" s="118" t="s">
        <v>1001</v>
      </c>
      <c r="I1650" s="118">
        <v>1.7699999809265099</v>
      </c>
      <c r="J1650" s="118">
        <v>1.5</v>
      </c>
      <c r="K1650" s="118">
        <v>-4.8899998664855904</v>
      </c>
      <c r="L1650" s="181">
        <f>(K1650+'NPV Calcs'!$D$13)*About!$B$135</f>
        <v>2.8481521961973821</v>
      </c>
      <c r="M1650" s="95" t="str">
        <f>INDEX('IEA Tech to Policy Mapping'!$B$2:$B$13,MATCH($H1650,'IEA Tech to Policy Mapping'!$A$2:$A$13,0))</f>
        <v>ngps - T&amp;D methane capture</v>
      </c>
      <c r="N1650" s="182">
        <f>(J1650*About!$A$132/1000)*10^12*'EPA to IEA Scaling'!$E$13</f>
        <v>33990345656.444626</v>
      </c>
      <c r="O1650" s="183">
        <f>L1650/About!$B$144</f>
        <v>5.3586760905477115</v>
      </c>
    </row>
    <row r="1651" spans="2:15" x14ac:dyDescent="0.45">
      <c r="B1651" s="118" t="s">
        <v>325</v>
      </c>
      <c r="C1651" s="118" t="s">
        <v>1060</v>
      </c>
      <c r="D1651" s="118" t="s">
        <v>985</v>
      </c>
      <c r="E1651" s="118" t="s">
        <v>994</v>
      </c>
      <c r="F1651" s="118" t="s">
        <v>987</v>
      </c>
      <c r="G1651" s="118" t="s">
        <v>1000</v>
      </c>
      <c r="H1651" s="118" t="s">
        <v>1001</v>
      </c>
      <c r="I1651" s="118">
        <v>3.0999999046325599</v>
      </c>
      <c r="J1651" s="118">
        <v>2.63000011444091</v>
      </c>
      <c r="K1651" s="118">
        <v>-4.8899998664855904</v>
      </c>
      <c r="L1651" s="181">
        <f>(K1651+'NPV Calcs'!$D$13)*About!$B$135</f>
        <v>2.8481521961973821</v>
      </c>
      <c r="M1651" s="95" t="str">
        <f>INDEX('IEA Tech to Policy Mapping'!$B$2:$B$13,MATCH($H1651,'IEA Tech to Policy Mapping'!$A$2:$A$13,0))</f>
        <v>ngps - T&amp;D methane capture</v>
      </c>
      <c r="N1651" s="182">
        <f>(J1651*About!$A$132/1000)*10^12*'EPA to IEA Scaling'!$E$13</f>
        <v>59596408644.223633</v>
      </c>
      <c r="O1651" s="183">
        <f>L1651/About!$B$144</f>
        <v>5.3586760905477115</v>
      </c>
    </row>
    <row r="1652" spans="2:15" x14ac:dyDescent="0.45">
      <c r="B1652" s="118" t="s">
        <v>36</v>
      </c>
      <c r="C1652" s="118" t="s">
        <v>1060</v>
      </c>
      <c r="D1652" s="118" t="s">
        <v>962</v>
      </c>
      <c r="E1652" s="118" t="s">
        <v>999</v>
      </c>
      <c r="F1652" s="118" t="s">
        <v>987</v>
      </c>
      <c r="G1652" s="118" t="s">
        <v>1000</v>
      </c>
      <c r="H1652" s="118" t="s">
        <v>1001</v>
      </c>
      <c r="I1652" s="118">
        <v>8</v>
      </c>
      <c r="J1652" s="118">
        <v>6.8000001907348597</v>
      </c>
      <c r="K1652" s="118">
        <v>-4.8899998664855904</v>
      </c>
      <c r="L1652" s="181">
        <f>(K1652+'NPV Calcs'!$D$13)*About!$B$135</f>
        <v>2.8481521961973821</v>
      </c>
      <c r="M1652" s="95" t="str">
        <f>INDEX('IEA Tech to Policy Mapping'!$B$2:$B$13,MATCH($H1652,'IEA Tech to Policy Mapping'!$A$2:$A$13,0))</f>
        <v>ngps - T&amp;D methane capture</v>
      </c>
      <c r="N1652" s="182">
        <f>(J1652*About!$A$132/1000)*10^12*'EPA to IEA Scaling'!$E$13</f>
        <v>154089571297.97815</v>
      </c>
      <c r="O1652" s="183">
        <f>L1652/About!$B$144</f>
        <v>5.3586760905477115</v>
      </c>
    </row>
    <row r="1653" spans="2:15" x14ac:dyDescent="0.45">
      <c r="B1653" s="118" t="s">
        <v>175</v>
      </c>
      <c r="C1653" s="118" t="s">
        <v>1060</v>
      </c>
      <c r="D1653" s="118" t="s">
        <v>962</v>
      </c>
      <c r="E1653" s="118" t="s">
        <v>999</v>
      </c>
      <c r="F1653" s="118" t="s">
        <v>987</v>
      </c>
      <c r="G1653" s="118" t="s">
        <v>1000</v>
      </c>
      <c r="H1653" s="118" t="s">
        <v>1001</v>
      </c>
      <c r="I1653" s="118">
        <v>3.7200000286102202</v>
      </c>
      <c r="J1653" s="118">
        <v>3.16000008583068</v>
      </c>
      <c r="K1653" s="118">
        <v>-4.8899998664855904</v>
      </c>
      <c r="L1653" s="181">
        <f>(K1653+'NPV Calcs'!$D$13)*About!$B$135</f>
        <v>2.8481521961973821</v>
      </c>
      <c r="M1653" s="95" t="str">
        <f>INDEX('IEA Tech to Policy Mapping'!$B$2:$B$13,MATCH($H1653,'IEA Tech to Policy Mapping'!$A$2:$A$13,0))</f>
        <v>ngps - T&amp;D methane capture</v>
      </c>
      <c r="N1653" s="182">
        <f>(J1653*About!$A$132/1000)*10^12*'EPA to IEA Scaling'!$E$13</f>
        <v>71606330127.852997</v>
      </c>
      <c r="O1653" s="183">
        <f>L1653/About!$B$144</f>
        <v>5.3586760905477115</v>
      </c>
    </row>
    <row r="1654" spans="2:15" x14ac:dyDescent="0.45">
      <c r="B1654" s="118" t="s">
        <v>325</v>
      </c>
      <c r="C1654" s="118" t="s">
        <v>1060</v>
      </c>
      <c r="D1654" s="118" t="s">
        <v>962</v>
      </c>
      <c r="E1654" s="118" t="s">
        <v>999</v>
      </c>
      <c r="F1654" s="118" t="s">
        <v>987</v>
      </c>
      <c r="G1654" s="118" t="s">
        <v>1000</v>
      </c>
      <c r="H1654" s="118" t="s">
        <v>1001</v>
      </c>
      <c r="I1654" s="118">
        <v>2.5699999332427899</v>
      </c>
      <c r="J1654" s="118">
        <v>2.1800000667571999</v>
      </c>
      <c r="K1654" s="118">
        <v>-4.8899998664855904</v>
      </c>
      <c r="L1654" s="181">
        <f>(K1654+'NPV Calcs'!$D$13)*About!$B$135</f>
        <v>2.8481521961973821</v>
      </c>
      <c r="M1654" s="95" t="str">
        <f>INDEX('IEA Tech to Policy Mapping'!$B$2:$B$13,MATCH($H1654,'IEA Tech to Policy Mapping'!$A$2:$A$13,0))</f>
        <v>ngps - T&amp;D methane capture</v>
      </c>
      <c r="N1654" s="182">
        <f>(J1654*About!$A$132/1000)*10^12*'EPA to IEA Scaling'!$E$13</f>
        <v>49399303866.766388</v>
      </c>
      <c r="O1654" s="183">
        <f>L1654/About!$B$144</f>
        <v>5.3586760905477115</v>
      </c>
    </row>
    <row r="1655" spans="2:15" x14ac:dyDescent="0.45">
      <c r="B1655" s="118" t="s">
        <v>325</v>
      </c>
      <c r="C1655" s="118" t="s">
        <v>1060</v>
      </c>
      <c r="D1655" s="118" t="s">
        <v>985</v>
      </c>
      <c r="E1655" s="118" t="s">
        <v>986</v>
      </c>
      <c r="F1655" s="118" t="s">
        <v>987</v>
      </c>
      <c r="G1655" s="118" t="s">
        <v>1002</v>
      </c>
      <c r="H1655" s="118" t="s">
        <v>1003</v>
      </c>
      <c r="I1655" s="118">
        <v>14.1099996566772</v>
      </c>
      <c r="J1655" s="118">
        <v>13.4099998474121</v>
      </c>
      <c r="K1655" s="118">
        <v>-4.7199997901916504</v>
      </c>
      <c r="L1655" s="181">
        <f>(K1655+'NPV Calcs'!$D$13)*About!$B$135</f>
        <v>3.0008215833709424</v>
      </c>
      <c r="M1655" s="95" t="str">
        <f>INDEX('IEA Tech to Policy Mapping'!$B$2:$B$13,MATCH($H1655,'IEA Tech to Policy Mapping'!$A$2:$A$13,0))</f>
        <v>ngps - T&amp;D methane capture</v>
      </c>
      <c r="N1655" s="182">
        <f>(J1655*About!$A$132/1000)*10^12*'EPA to IEA Scaling'!$E$13</f>
        <v>303873686710.93799</v>
      </c>
      <c r="O1655" s="183">
        <f>L1655/About!$B$144</f>
        <v>5.6459169886632674</v>
      </c>
    </row>
    <row r="1656" spans="2:15" x14ac:dyDescent="0.45">
      <c r="B1656" s="118" t="s">
        <v>325</v>
      </c>
      <c r="C1656" s="118" t="s">
        <v>1060</v>
      </c>
      <c r="D1656" s="118" t="s">
        <v>985</v>
      </c>
      <c r="E1656" s="118" t="s">
        <v>994</v>
      </c>
      <c r="F1656" s="118" t="s">
        <v>987</v>
      </c>
      <c r="G1656" s="118" t="s">
        <v>1002</v>
      </c>
      <c r="H1656" s="118" t="s">
        <v>1003</v>
      </c>
      <c r="I1656" s="118">
        <v>16.579999923706001</v>
      </c>
      <c r="J1656" s="118">
        <v>15.75</v>
      </c>
      <c r="K1656" s="118">
        <v>-4.7199997901916504</v>
      </c>
      <c r="L1656" s="181">
        <f>(K1656+'NPV Calcs'!$D$13)*About!$B$135</f>
        <v>3.0008215833709424</v>
      </c>
      <c r="M1656" s="95" t="str">
        <f>INDEX('IEA Tech to Policy Mapping'!$B$2:$B$13,MATCH($H1656,'IEA Tech to Policy Mapping'!$A$2:$A$13,0))</f>
        <v>ngps - T&amp;D methane capture</v>
      </c>
      <c r="N1656" s="182">
        <f>(J1656*About!$A$132/1000)*10^12*'EPA to IEA Scaling'!$E$13</f>
        <v>356898629392.66858</v>
      </c>
      <c r="O1656" s="183">
        <f>L1656/About!$B$144</f>
        <v>5.6459169886632674</v>
      </c>
    </row>
    <row r="1657" spans="2:15" x14ac:dyDescent="0.45">
      <c r="B1657" s="118" t="s">
        <v>264</v>
      </c>
      <c r="C1657" s="118" t="s">
        <v>1060</v>
      </c>
      <c r="D1657" s="118" t="s">
        <v>962</v>
      </c>
      <c r="E1657" s="118" t="s">
        <v>993</v>
      </c>
      <c r="F1657" s="118" t="s">
        <v>987</v>
      </c>
      <c r="G1657" s="118" t="s">
        <v>988</v>
      </c>
      <c r="H1657" s="118" t="s">
        <v>992</v>
      </c>
      <c r="I1657" s="118">
        <v>5.9999998658895402E-2</v>
      </c>
      <c r="J1657" s="118">
        <v>5.9999998658895402E-2</v>
      </c>
      <c r="K1657" s="118">
        <v>-4.5300002098083496</v>
      </c>
      <c r="L1657" s="181">
        <f>(K1657+'NPV Calcs'!$D$13)*About!$B$135</f>
        <v>3.1714516215022024</v>
      </c>
      <c r="M1657" s="95" t="str">
        <f>INDEX('IEA Tech to Policy Mapping'!$B$2:$B$13,MATCH($H1657,'IEA Tech to Policy Mapping'!$A$2:$A$13,0))</f>
        <v>ngps - production methane capture</v>
      </c>
      <c r="N1657" s="182">
        <f>(J1657*About!$A$132/1000)*10^12*'EPA to IEA Scaling'!$E$13</f>
        <v>1359613795.8680458</v>
      </c>
      <c r="O1657" s="183">
        <f>L1657/About!$B$144</f>
        <v>5.9669500805338469</v>
      </c>
    </row>
    <row r="1658" spans="2:15" x14ac:dyDescent="0.45">
      <c r="B1658" s="118" t="s">
        <v>264</v>
      </c>
      <c r="C1658" s="118" t="s">
        <v>1060</v>
      </c>
      <c r="D1658" s="118" t="s">
        <v>962</v>
      </c>
      <c r="E1658" s="118" t="s">
        <v>991</v>
      </c>
      <c r="F1658" s="118" t="s">
        <v>987</v>
      </c>
      <c r="G1658" s="118" t="s">
        <v>988</v>
      </c>
      <c r="H1658" s="118" t="s">
        <v>992</v>
      </c>
      <c r="I1658" s="118">
        <v>208.08000183105401</v>
      </c>
      <c r="J1658" s="118">
        <v>208.08000183105401</v>
      </c>
      <c r="K1658" s="118">
        <v>-4.5300002098083496</v>
      </c>
      <c r="L1658" s="181">
        <f>(K1658+'NPV Calcs'!$D$13)*About!$B$135</f>
        <v>3.1714516215022024</v>
      </c>
      <c r="M1658" s="95" t="str">
        <f>INDEX('IEA Tech to Policy Mapping'!$B$2:$B$13,MATCH($H1658,'IEA Tech to Policy Mapping'!$A$2:$A$13,0))</f>
        <v>ngps - production methane capture</v>
      </c>
      <c r="N1658" s="182">
        <f>(J1658*About!$A$132/1000)*10^12*'EPA to IEA Scaling'!$E$13</f>
        <v>4715140790954.1045</v>
      </c>
      <c r="O1658" s="183">
        <f>L1658/About!$B$144</f>
        <v>5.9669500805338469</v>
      </c>
    </row>
    <row r="1659" spans="2:15" x14ac:dyDescent="0.45">
      <c r="B1659" s="118" t="s">
        <v>264</v>
      </c>
      <c r="C1659" s="118" t="s">
        <v>1060</v>
      </c>
      <c r="D1659" s="118" t="s">
        <v>985</v>
      </c>
      <c r="E1659" s="118" t="s">
        <v>986</v>
      </c>
      <c r="F1659" s="118" t="s">
        <v>987</v>
      </c>
      <c r="G1659" s="118" t="s">
        <v>988</v>
      </c>
      <c r="H1659" s="118" t="s">
        <v>989</v>
      </c>
      <c r="I1659" s="118">
        <v>1.3999999761581401</v>
      </c>
      <c r="J1659" s="118">
        <v>1.3999999761581401</v>
      </c>
      <c r="K1659" s="118">
        <v>-4.4000000953674299</v>
      </c>
      <c r="L1659" s="181">
        <f>(K1659+'NPV Calcs'!$D$13)*About!$B$135</f>
        <v>3.2881988503085662</v>
      </c>
      <c r="M1659" s="95" t="str">
        <f>INDEX('IEA Tech to Policy Mapping'!$B$2:$B$13,MATCH($H1659,'IEA Tech to Policy Mapping'!$A$2:$A$13,0))</f>
        <v>ngps - production methane capture</v>
      </c>
      <c r="N1659" s="182">
        <f>(J1659*About!$A$132/1000)*10^12*'EPA to IEA Scaling'!$E$13</f>
        <v>31724322072.419613</v>
      </c>
      <c r="O1659" s="183">
        <f>L1659/About!$B$144</f>
        <v>6.1866049797620652</v>
      </c>
    </row>
    <row r="1660" spans="2:15" x14ac:dyDescent="0.45">
      <c r="B1660" s="118" t="s">
        <v>264</v>
      </c>
      <c r="C1660" s="118" t="s">
        <v>1060</v>
      </c>
      <c r="D1660" s="118" t="s">
        <v>985</v>
      </c>
      <c r="E1660" s="118" t="s">
        <v>986</v>
      </c>
      <c r="F1660" s="118" t="s">
        <v>987</v>
      </c>
      <c r="G1660" s="118" t="s">
        <v>988</v>
      </c>
      <c r="H1660" s="118" t="s">
        <v>992</v>
      </c>
      <c r="I1660" s="118">
        <v>129.27999877929599</v>
      </c>
      <c r="J1660" s="118">
        <v>129.27999877929599</v>
      </c>
      <c r="K1660" s="118">
        <v>-4.17000007629394</v>
      </c>
      <c r="L1660" s="181">
        <f>(K1660+'NPV Calcs'!$D$13)*About!$B$135</f>
        <v>3.4947514750329383</v>
      </c>
      <c r="M1660" s="95" t="str">
        <f>INDEX('IEA Tech to Policy Mapping'!$B$2:$B$13,MATCH($H1660,'IEA Tech to Policy Mapping'!$A$2:$A$13,0))</f>
        <v>ngps - production methane capture</v>
      </c>
      <c r="N1660" s="182">
        <f>(J1660*About!$A$132/1000)*10^12*'EPA to IEA Scaling'!$E$13</f>
        <v>2929514563315.3403</v>
      </c>
      <c r="O1660" s="183">
        <f>L1660/About!$B$144</f>
        <v>6.5752248762086589</v>
      </c>
    </row>
    <row r="1661" spans="2:15" x14ac:dyDescent="0.45">
      <c r="B1661" s="118" t="s">
        <v>36</v>
      </c>
      <c r="C1661" s="118" t="s">
        <v>1060</v>
      </c>
      <c r="D1661" s="118" t="s">
        <v>962</v>
      </c>
      <c r="E1661" s="118" t="s">
        <v>999</v>
      </c>
      <c r="F1661" s="118" t="s">
        <v>987</v>
      </c>
      <c r="G1661" s="118" t="s">
        <v>988</v>
      </c>
      <c r="H1661" s="118" t="s">
        <v>1003</v>
      </c>
      <c r="I1661" s="118">
        <v>3.1500000953674299</v>
      </c>
      <c r="J1661" s="118">
        <v>3.1500000953674299</v>
      </c>
      <c r="K1661" s="118">
        <v>-4</v>
      </c>
      <c r="L1661" s="181">
        <f>(K1661+'NPV Calcs'!$D$13)*About!$B$135</f>
        <v>3.6474208622064985</v>
      </c>
      <c r="M1661" s="95" t="str">
        <f>INDEX('IEA Tech to Policy Mapping'!$B$2:$B$13,MATCH($H1661,'IEA Tech to Policy Mapping'!$A$2:$A$13,0))</f>
        <v>ngps - T&amp;D methane capture</v>
      </c>
      <c r="N1661" s="182">
        <f>(J1661*About!$A$132/1000)*10^12*'EPA to IEA Scaling'!$E$13</f>
        <v>71379728039.58165</v>
      </c>
      <c r="O1661" s="183">
        <f>L1661/About!$B$144</f>
        <v>6.8624657743242148</v>
      </c>
    </row>
    <row r="1662" spans="2:15" x14ac:dyDescent="0.45">
      <c r="B1662" s="118" t="s">
        <v>175</v>
      </c>
      <c r="C1662" s="118" t="s">
        <v>1060</v>
      </c>
      <c r="D1662" s="118" t="s">
        <v>962</v>
      </c>
      <c r="E1662" s="118" t="s">
        <v>999</v>
      </c>
      <c r="F1662" s="118" t="s">
        <v>987</v>
      </c>
      <c r="G1662" s="118" t="s">
        <v>988</v>
      </c>
      <c r="H1662" s="118" t="s">
        <v>1003</v>
      </c>
      <c r="I1662" s="118">
        <v>1.46000003814697</v>
      </c>
      <c r="J1662" s="118">
        <v>1.46000003814697</v>
      </c>
      <c r="K1662" s="118">
        <v>-3.9700000286102202</v>
      </c>
      <c r="L1662" s="181">
        <f>(K1662+'NPV Calcs'!$D$13)*About!$B$135</f>
        <v>3.6743624809819084</v>
      </c>
      <c r="M1662" s="95" t="str">
        <f>INDEX('IEA Tech to Policy Mapping'!$B$2:$B$13,MATCH($H1662,'IEA Tech to Policy Mapping'!$A$2:$A$13,0))</f>
        <v>ngps - T&amp;D methane capture</v>
      </c>
      <c r="N1662" s="182">
        <f>(J1662*About!$A$132/1000)*10^12*'EPA to IEA Scaling'!$E$13</f>
        <v>33083937303.35857</v>
      </c>
      <c r="O1662" s="183">
        <f>L1662/About!$B$144</f>
        <v>6.9131552734897417</v>
      </c>
    </row>
    <row r="1663" spans="2:15" x14ac:dyDescent="0.45">
      <c r="B1663" s="118" t="s">
        <v>36</v>
      </c>
      <c r="C1663" s="118" t="s">
        <v>1060</v>
      </c>
      <c r="D1663" s="118" t="s">
        <v>985</v>
      </c>
      <c r="E1663" s="118" t="s">
        <v>986</v>
      </c>
      <c r="F1663" s="118" t="s">
        <v>987</v>
      </c>
      <c r="G1663" s="118" t="s">
        <v>988</v>
      </c>
      <c r="H1663" s="118" t="s">
        <v>1006</v>
      </c>
      <c r="I1663" s="118">
        <v>2.9999999329447701E-2</v>
      </c>
      <c r="J1663" s="118">
        <v>2.9999999329447701E-2</v>
      </c>
      <c r="K1663" s="118">
        <v>-3.9400000572204501</v>
      </c>
      <c r="L1663" s="181">
        <f>(K1663+'NPV Calcs'!$D$13)*About!$B$135</f>
        <v>3.7013040997573103</v>
      </c>
      <c r="M1663" s="95" t="str">
        <f>INDEX('IEA Tech to Policy Mapping'!$B$2:$B$13,MATCH($H1663,'IEA Tech to Policy Mapping'!$A$2:$A$13,0))</f>
        <v>ngps - production methane capture</v>
      </c>
      <c r="N1663" s="182">
        <f>(J1663*About!$A$132/1000)*10^12*'EPA to IEA Scaling'!$E$13</f>
        <v>679806897.9340229</v>
      </c>
      <c r="O1663" s="183">
        <f>L1663/About!$B$144</f>
        <v>6.9638447726552535</v>
      </c>
    </row>
    <row r="1664" spans="2:15" x14ac:dyDescent="0.45">
      <c r="B1664" s="118" t="s">
        <v>175</v>
      </c>
      <c r="C1664" s="118" t="s">
        <v>1060</v>
      </c>
      <c r="D1664" s="118" t="s">
        <v>985</v>
      </c>
      <c r="E1664" s="118" t="s">
        <v>986</v>
      </c>
      <c r="F1664" s="118" t="s">
        <v>987</v>
      </c>
      <c r="G1664" s="118" t="s">
        <v>988</v>
      </c>
      <c r="H1664" s="118" t="s">
        <v>1006</v>
      </c>
      <c r="I1664" s="118">
        <v>0.86000001430511397</v>
      </c>
      <c r="J1664" s="118">
        <v>0.86000001430511397</v>
      </c>
      <c r="K1664" s="118">
        <v>-3.9400000572204501</v>
      </c>
      <c r="L1664" s="181">
        <f>(K1664+'NPV Calcs'!$D$13)*About!$B$135</f>
        <v>3.7013040997573103</v>
      </c>
      <c r="M1664" s="95" t="str">
        <f>INDEX('IEA Tech to Policy Mapping'!$B$2:$B$13,MATCH($H1664,'IEA Tech to Policy Mapping'!$A$2:$A$13,0))</f>
        <v>ngps - production methane capture</v>
      </c>
      <c r="N1664" s="182">
        <f>(J1664*About!$A$132/1000)*10^12*'EPA to IEA Scaling'!$E$13</f>
        <v>19487798500.518764</v>
      </c>
      <c r="O1664" s="183">
        <f>L1664/About!$B$144</f>
        <v>6.9638447726552535</v>
      </c>
    </row>
    <row r="1665" spans="2:15" x14ac:dyDescent="0.45">
      <c r="B1665" s="118" t="s">
        <v>36</v>
      </c>
      <c r="C1665" s="118" t="s">
        <v>1060</v>
      </c>
      <c r="D1665" s="118" t="s">
        <v>985</v>
      </c>
      <c r="E1665" s="118" t="s">
        <v>994</v>
      </c>
      <c r="F1665" s="118" t="s">
        <v>987</v>
      </c>
      <c r="G1665" s="118" t="s">
        <v>988</v>
      </c>
      <c r="H1665" s="118" t="s">
        <v>1003</v>
      </c>
      <c r="I1665" s="118">
        <v>14.029999732971101</v>
      </c>
      <c r="J1665" s="118">
        <v>14.029999732971101</v>
      </c>
      <c r="K1665" s="118">
        <v>-3.91000008583068</v>
      </c>
      <c r="L1665" s="181">
        <f>(K1665+'NPV Calcs'!$D$13)*About!$B$135</f>
        <v>3.7282457185327127</v>
      </c>
      <c r="M1665" s="95" t="str">
        <f>INDEX('IEA Tech to Policy Mapping'!$B$2:$B$13,MATCH($H1665,'IEA Tech to Policy Mapping'!$A$2:$A$13,0))</f>
        <v>ngps - T&amp;D methane capture</v>
      </c>
      <c r="N1665" s="182">
        <f>(J1665*About!$A$132/1000)*10^12*'EPA to IEA Scaling'!$E$13</f>
        <v>317923026989.00897</v>
      </c>
      <c r="O1665" s="183">
        <f>L1665/About!$B$144</f>
        <v>7.0145342718207662</v>
      </c>
    </row>
    <row r="1666" spans="2:15" x14ac:dyDescent="0.45">
      <c r="B1666" s="118" t="s">
        <v>175</v>
      </c>
      <c r="C1666" s="118" t="s">
        <v>1060</v>
      </c>
      <c r="D1666" s="118" t="s">
        <v>985</v>
      </c>
      <c r="E1666" s="118" t="s">
        <v>994</v>
      </c>
      <c r="F1666" s="118" t="s">
        <v>987</v>
      </c>
      <c r="G1666" s="118" t="s">
        <v>988</v>
      </c>
      <c r="H1666" s="118" t="s">
        <v>1003</v>
      </c>
      <c r="I1666" s="118">
        <v>4.9899997711181596</v>
      </c>
      <c r="J1666" s="118">
        <v>4.9899997711181596</v>
      </c>
      <c r="K1666" s="118">
        <v>-3.8900001049041699</v>
      </c>
      <c r="L1666" s="181">
        <f>(K1666+'NPV Calcs'!$D$13)*About!$B$135</f>
        <v>3.7462067977163107</v>
      </c>
      <c r="M1666" s="95" t="str">
        <f>INDEX('IEA Tech to Policy Mapping'!$B$2:$B$13,MATCH($H1666,'IEA Tech to Policy Mapping'!$A$2:$A$13,0))</f>
        <v>ngps - T&amp;D methane capture</v>
      </c>
      <c r="N1666" s="182">
        <f>(J1666*About!$A$132/1000)*10^12*'EPA to IEA Scaling'!$E$13</f>
        <v>113074544697.25723</v>
      </c>
      <c r="O1666" s="183">
        <f>L1666/About!$B$144</f>
        <v>7.0483272712644345</v>
      </c>
    </row>
    <row r="1667" spans="2:15" x14ac:dyDescent="0.45">
      <c r="B1667" s="118" t="s">
        <v>264</v>
      </c>
      <c r="C1667" s="118" t="s">
        <v>1060</v>
      </c>
      <c r="D1667" s="118" t="s">
        <v>962</v>
      </c>
      <c r="E1667" s="118" t="s">
        <v>996</v>
      </c>
      <c r="F1667" s="118" t="s">
        <v>997</v>
      </c>
      <c r="G1667" s="118" t="s">
        <v>988</v>
      </c>
      <c r="H1667" s="118" t="s">
        <v>998</v>
      </c>
      <c r="I1667" s="118">
        <v>8.7399997711181605</v>
      </c>
      <c r="J1667" s="118">
        <v>8.7399997711181605</v>
      </c>
      <c r="K1667" s="118">
        <v>-3.8599998950958199</v>
      </c>
      <c r="L1667" s="181">
        <f>(K1667+'NPV Calcs'!$D$13)*About!$B$135</f>
        <v>3.7731486306046658</v>
      </c>
      <c r="M1667" s="95" t="str">
        <f>INDEX('IEA Tech to Policy Mapping'!$B$2:$B$13,MATCH($H1667,'IEA Tech to Policy Mapping'!$A$2:$A$13,0))</f>
        <v>ngps - production methane capture</v>
      </c>
      <c r="N1667" s="182">
        <f>(J1667*About!$A$132/1000)*10^12*'EPA to IEA Scaling'!$E$13</f>
        <v>198050408838.36877</v>
      </c>
      <c r="O1667" s="183">
        <f>L1667/About!$B$144</f>
        <v>7.0990171732742757</v>
      </c>
    </row>
    <row r="1668" spans="2:15" x14ac:dyDescent="0.45">
      <c r="B1668" s="118" t="s">
        <v>264</v>
      </c>
      <c r="C1668" s="118" t="s">
        <v>1060</v>
      </c>
      <c r="D1668" s="118" t="s">
        <v>985</v>
      </c>
      <c r="E1668" s="118" t="s">
        <v>994</v>
      </c>
      <c r="F1668" s="118" t="s">
        <v>987</v>
      </c>
      <c r="G1668" s="118" t="s">
        <v>988</v>
      </c>
      <c r="H1668" s="118" t="s">
        <v>998</v>
      </c>
      <c r="I1668" s="118">
        <v>6.0100002288818297</v>
      </c>
      <c r="J1668" s="118">
        <v>6.0100002288818297</v>
      </c>
      <c r="K1668" s="118">
        <v>-3.8599998950958199</v>
      </c>
      <c r="L1668" s="181">
        <f>(K1668+'NPV Calcs'!$D$13)*About!$B$135</f>
        <v>3.7731486306046658</v>
      </c>
      <c r="M1668" s="95" t="str">
        <f>INDEX('IEA Tech to Policy Mapping'!$B$2:$B$13,MATCH($H1668,'IEA Tech to Policy Mapping'!$A$2:$A$13,0))</f>
        <v>ngps - production methane capture</v>
      </c>
      <c r="N1668" s="182">
        <f>(J1668*About!$A$132/1000)*10^12*'EPA to IEA Scaling'!$E$13</f>
        <v>136187990116.6698</v>
      </c>
      <c r="O1668" s="183">
        <f>L1668/About!$B$144</f>
        <v>7.0990171732742757</v>
      </c>
    </row>
    <row r="1669" spans="2:15" x14ac:dyDescent="0.45">
      <c r="B1669" s="118" t="s">
        <v>264</v>
      </c>
      <c r="C1669" s="118" t="s">
        <v>1060</v>
      </c>
      <c r="D1669" s="118" t="s">
        <v>962</v>
      </c>
      <c r="E1669" s="118" t="s">
        <v>993</v>
      </c>
      <c r="F1669" s="118" t="s">
        <v>987</v>
      </c>
      <c r="G1669" s="118" t="s">
        <v>988</v>
      </c>
      <c r="H1669" s="118" t="s">
        <v>989</v>
      </c>
      <c r="I1669" s="118">
        <v>5.0000000745057997E-2</v>
      </c>
      <c r="J1669" s="118">
        <v>5.0000000745057997E-2</v>
      </c>
      <c r="K1669" s="118">
        <v>-3.7599999904632502</v>
      </c>
      <c r="L1669" s="181">
        <f>(K1669+'NPV Calcs'!$D$13)*About!$B$135</f>
        <v>3.8629540265226745</v>
      </c>
      <c r="M1669" s="95" t="str">
        <f>INDEX('IEA Tech to Policy Mapping'!$B$2:$B$13,MATCH($H1669,'IEA Tech to Policy Mapping'!$A$2:$A$13,0))</f>
        <v>ngps - production methane capture</v>
      </c>
      <c r="N1669" s="182">
        <f>(J1669*About!$A$132/1000)*10^12*'EPA to IEA Scaling'!$E$13</f>
        <v>1133011538.7646732</v>
      </c>
      <c r="O1669" s="183">
        <f>L1669/About!$B$144</f>
        <v>7.2679821704926528</v>
      </c>
    </row>
    <row r="1670" spans="2:15" x14ac:dyDescent="0.45">
      <c r="B1670" s="118" t="s">
        <v>264</v>
      </c>
      <c r="C1670" s="118" t="s">
        <v>1060</v>
      </c>
      <c r="D1670" s="118" t="s">
        <v>962</v>
      </c>
      <c r="E1670" s="118" t="s">
        <v>991</v>
      </c>
      <c r="F1670" s="118" t="s">
        <v>987</v>
      </c>
      <c r="G1670" s="118" t="s">
        <v>988</v>
      </c>
      <c r="H1670" s="118" t="s">
        <v>989</v>
      </c>
      <c r="I1670" s="118">
        <v>181.74000549316401</v>
      </c>
      <c r="J1670" s="118">
        <v>181.74000549316401</v>
      </c>
      <c r="K1670" s="118">
        <v>-3.7599999904632502</v>
      </c>
      <c r="L1670" s="181">
        <f>(K1670+'NPV Calcs'!$D$13)*About!$B$135</f>
        <v>3.8629540265226745</v>
      </c>
      <c r="M1670" s="95" t="str">
        <f>INDEX('IEA Tech to Policy Mapping'!$B$2:$B$13,MATCH($H1670,'IEA Tech to Policy Mapping'!$A$2:$A$13,0))</f>
        <v>ngps - production methane capture</v>
      </c>
      <c r="N1670" s="182">
        <f>(J1670*About!$A$132/1000)*10^12*'EPA to IEA Scaling'!$E$13</f>
        <v>4118270404211.1924</v>
      </c>
      <c r="O1670" s="183">
        <f>L1670/About!$B$144</f>
        <v>7.2679821704926528</v>
      </c>
    </row>
    <row r="1671" spans="2:15" x14ac:dyDescent="0.45">
      <c r="B1671" s="118" t="s">
        <v>264</v>
      </c>
      <c r="C1671" s="118" t="s">
        <v>1060</v>
      </c>
      <c r="D1671" s="118" t="s">
        <v>985</v>
      </c>
      <c r="E1671" s="118" t="s">
        <v>994</v>
      </c>
      <c r="F1671" s="118" t="s">
        <v>987</v>
      </c>
      <c r="G1671" s="118" t="s">
        <v>988</v>
      </c>
      <c r="H1671" s="118" t="s">
        <v>995</v>
      </c>
      <c r="I1671" s="118">
        <v>9.9999997764825804E-3</v>
      </c>
      <c r="J1671" s="118">
        <v>9.9999997764825804E-3</v>
      </c>
      <c r="K1671" s="118">
        <v>-3.71000003814697</v>
      </c>
      <c r="L1671" s="181">
        <f>(K1671+'NPV Calcs'!$D$13)*About!$B$135</f>
        <v>3.907856724481674</v>
      </c>
      <c r="M1671" s="95" t="str">
        <f>INDEX('IEA Tech to Policy Mapping'!$B$2:$B$13,MATCH($H1671,'IEA Tech to Policy Mapping'!$A$2:$A$13,0))</f>
        <v>ngps - T&amp;D methane capture</v>
      </c>
      <c r="N1671" s="182">
        <f>(J1671*About!$A$132/1000)*10^12*'EPA to IEA Scaling'!$E$13</f>
        <v>226602299.31134129</v>
      </c>
      <c r="O1671" s="183">
        <f>L1671/About!$B$144</f>
        <v>7.3524646691018321</v>
      </c>
    </row>
    <row r="1672" spans="2:15" x14ac:dyDescent="0.45">
      <c r="B1672" s="118" t="s">
        <v>264</v>
      </c>
      <c r="C1672" s="118" t="s">
        <v>1060</v>
      </c>
      <c r="D1672" s="118" t="s">
        <v>962</v>
      </c>
      <c r="E1672" s="118" t="s">
        <v>991</v>
      </c>
      <c r="F1672" s="118" t="s">
        <v>987</v>
      </c>
      <c r="G1672" s="118" t="s">
        <v>1000</v>
      </c>
      <c r="H1672" s="118" t="s">
        <v>1001</v>
      </c>
      <c r="I1672" s="118">
        <v>1015.70001220703</v>
      </c>
      <c r="J1672" s="118">
        <v>863.34002685546795</v>
      </c>
      <c r="K1672" s="118">
        <v>-3.67000007629394</v>
      </c>
      <c r="L1672" s="181">
        <f>(K1672+'NPV Calcs'!$D$13)*About!$B$135</f>
        <v>3.9437788828488789</v>
      </c>
      <c r="M1672" s="95" t="str">
        <f>INDEX('IEA Tech to Policy Mapping'!$B$2:$B$13,MATCH($H1672,'IEA Tech to Policy Mapping'!$A$2:$A$13,0))</f>
        <v>ngps - T&amp;D methane capture</v>
      </c>
      <c r="N1672" s="182">
        <f>(J1672*About!$A$132/1000)*10^12*'EPA to IEA Scaling'!$E$13</f>
        <v>19563483954574.359</v>
      </c>
      <c r="O1672" s="183">
        <f>L1672/About!$B$144</f>
        <v>7.4200506679891856</v>
      </c>
    </row>
    <row r="1673" spans="2:15" x14ac:dyDescent="0.45">
      <c r="B1673" s="118" t="s">
        <v>264</v>
      </c>
      <c r="C1673" s="118" t="s">
        <v>1060</v>
      </c>
      <c r="D1673" s="118" t="s">
        <v>985</v>
      </c>
      <c r="E1673" s="118" t="s">
        <v>986</v>
      </c>
      <c r="F1673" s="118" t="s">
        <v>987</v>
      </c>
      <c r="G1673" s="118" t="s">
        <v>1000</v>
      </c>
      <c r="H1673" s="118" t="s">
        <v>1001</v>
      </c>
      <c r="I1673" s="118">
        <v>136.74000549316401</v>
      </c>
      <c r="J1673" s="118">
        <v>116.230003356933</v>
      </c>
      <c r="K1673" s="118">
        <v>-3.67000007629394</v>
      </c>
      <c r="L1673" s="181">
        <f>(K1673+'NPV Calcs'!$D$13)*About!$B$135</f>
        <v>3.9437788828488789</v>
      </c>
      <c r="M1673" s="95" t="str">
        <f>INDEX('IEA Tech to Policy Mapping'!$B$2:$B$13,MATCH($H1673,'IEA Tech to Policy Mapping'!$A$2:$A$13,0))</f>
        <v>ngps - T&amp;D methane capture</v>
      </c>
      <c r="N1673" s="182">
        <f>(J1673*About!$A$132/1000)*10^12*'EPA to IEA Scaling'!$E$13</f>
        <v>2633798659834.5811</v>
      </c>
      <c r="O1673" s="183">
        <f>L1673/About!$B$144</f>
        <v>7.4200506679891856</v>
      </c>
    </row>
    <row r="1674" spans="2:15" x14ac:dyDescent="0.45">
      <c r="B1674" s="118" t="s">
        <v>264</v>
      </c>
      <c r="C1674" s="118" t="s">
        <v>1060</v>
      </c>
      <c r="D1674" s="118" t="s">
        <v>962</v>
      </c>
      <c r="E1674" s="118" t="s">
        <v>993</v>
      </c>
      <c r="F1674" s="118" t="s">
        <v>987</v>
      </c>
      <c r="G1674" s="118" t="s">
        <v>1000</v>
      </c>
      <c r="H1674" s="118" t="s">
        <v>1001</v>
      </c>
      <c r="I1674" s="118">
        <v>0.270000010728836</v>
      </c>
      <c r="J1674" s="118">
        <v>0.230000004172325</v>
      </c>
      <c r="K1674" s="118">
        <v>-3.67000007629394</v>
      </c>
      <c r="L1674" s="181">
        <f>(K1674+'NPV Calcs'!$D$13)*About!$B$135</f>
        <v>3.9437788828488789</v>
      </c>
      <c r="M1674" s="95" t="str">
        <f>INDEX('IEA Tech to Policy Mapping'!$B$2:$B$13,MATCH($H1674,'IEA Tech to Policy Mapping'!$A$2:$A$13,0))</f>
        <v>ngps - T&amp;D methane capture</v>
      </c>
      <c r="N1674" s="182">
        <f>(J1674*About!$A$132/1000)*10^12*'EPA to IEA Scaling'!$E$13</f>
        <v>5211853095.2006884</v>
      </c>
      <c r="O1674" s="183">
        <f>L1674/About!$B$144</f>
        <v>7.4200506679891856</v>
      </c>
    </row>
    <row r="1675" spans="2:15" x14ac:dyDescent="0.45">
      <c r="B1675" s="118" t="s">
        <v>325</v>
      </c>
      <c r="C1675" s="118" t="s">
        <v>1060</v>
      </c>
      <c r="D1675" s="118" t="s">
        <v>962</v>
      </c>
      <c r="E1675" s="118" t="s">
        <v>999</v>
      </c>
      <c r="F1675" s="118" t="s">
        <v>987</v>
      </c>
      <c r="G1675" s="118" t="s">
        <v>988</v>
      </c>
      <c r="H1675" s="118" t="s">
        <v>1003</v>
      </c>
      <c r="I1675" s="118">
        <v>1.00999999046325</v>
      </c>
      <c r="J1675" s="118">
        <v>1.00999999046325</v>
      </c>
      <c r="K1675" s="118">
        <v>-3.5999999046325599</v>
      </c>
      <c r="L1675" s="181">
        <f>(K1675+'NPV Calcs'!$D$13)*About!$B$135</f>
        <v>4.0066428741044406</v>
      </c>
      <c r="M1675" s="95" t="str">
        <f>INDEX('IEA Tech to Policy Mapping'!$B$2:$B$13,MATCH($H1675,'IEA Tech to Policy Mapping'!$A$2:$A$13,0))</f>
        <v>ngps - T&amp;D methane capture</v>
      </c>
      <c r="N1675" s="182">
        <f>(J1675*About!$A$132/1000)*10^12*'EPA to IEA Scaling'!$E$13</f>
        <v>22886832525.901096</v>
      </c>
      <c r="O1675" s="183">
        <f>L1675/About!$B$144</f>
        <v>7.5383265688863839</v>
      </c>
    </row>
    <row r="1676" spans="2:15" x14ac:dyDescent="0.45">
      <c r="B1676" s="118" t="s">
        <v>325</v>
      </c>
      <c r="C1676" s="118" t="s">
        <v>1060</v>
      </c>
      <c r="D1676" s="118" t="s">
        <v>985</v>
      </c>
      <c r="E1676" s="118" t="s">
        <v>986</v>
      </c>
      <c r="F1676" s="118" t="s">
        <v>987</v>
      </c>
      <c r="G1676" s="118" t="s">
        <v>988</v>
      </c>
      <c r="H1676" s="118" t="s">
        <v>992</v>
      </c>
      <c r="I1676" s="118">
        <v>8.8900003433227504</v>
      </c>
      <c r="J1676" s="118">
        <v>8.8900003433227504</v>
      </c>
      <c r="K1676" s="118">
        <v>-3.5399999618530198</v>
      </c>
      <c r="L1676" s="181">
        <f>(K1676+'NPV Calcs'!$D$13)*About!$B$135</f>
        <v>4.0605261116552427</v>
      </c>
      <c r="M1676" s="95" t="str">
        <f>INDEX('IEA Tech to Policy Mapping'!$B$2:$B$13,MATCH($H1676,'IEA Tech to Policy Mapping'!$A$2:$A$13,0))</f>
        <v>ngps - production methane capture</v>
      </c>
      <c r="N1676" s="182">
        <f>(J1676*About!$A$132/1000)*10^12*'EPA to IEA Scaling'!$E$13</f>
        <v>201449456370.30112</v>
      </c>
      <c r="O1676" s="183">
        <f>L1676/About!$B$144</f>
        <v>7.6397055672174039</v>
      </c>
    </row>
    <row r="1677" spans="2:15" x14ac:dyDescent="0.45">
      <c r="B1677" s="118" t="s">
        <v>340</v>
      </c>
      <c r="C1677" s="118" t="s">
        <v>1060</v>
      </c>
      <c r="D1677" s="118" t="s">
        <v>985</v>
      </c>
      <c r="E1677" s="118" t="s">
        <v>986</v>
      </c>
      <c r="F1677" s="118" t="s">
        <v>987</v>
      </c>
      <c r="G1677" s="118" t="s">
        <v>988</v>
      </c>
      <c r="H1677" s="118" t="s">
        <v>992</v>
      </c>
      <c r="I1677" s="118">
        <v>1.37999999523162</v>
      </c>
      <c r="J1677" s="118">
        <v>1.37999999523162</v>
      </c>
      <c r="K1677" s="118">
        <v>-3.5399999618530198</v>
      </c>
      <c r="L1677" s="181">
        <f>(K1677+'NPV Calcs'!$D$13)*About!$B$135</f>
        <v>4.0605261116552427</v>
      </c>
      <c r="M1677" s="95" t="str">
        <f>INDEX('IEA Tech to Policy Mapping'!$B$2:$B$13,MATCH($H1677,'IEA Tech to Policy Mapping'!$A$2:$A$13,0))</f>
        <v>ngps - production methane capture</v>
      </c>
      <c r="N1677" s="182">
        <f>(J1677*About!$A$132/1000)*10^12*'EPA to IEA Scaling'!$E$13</f>
        <v>31271117895.876469</v>
      </c>
      <c r="O1677" s="183">
        <f>L1677/About!$B$144</f>
        <v>7.6397055672174039</v>
      </c>
    </row>
    <row r="1678" spans="2:15" x14ac:dyDescent="0.45">
      <c r="B1678" s="118" t="s">
        <v>36</v>
      </c>
      <c r="C1678" s="118" t="s">
        <v>1060</v>
      </c>
      <c r="D1678" s="118" t="s">
        <v>985</v>
      </c>
      <c r="E1678" s="118" t="s">
        <v>986</v>
      </c>
      <c r="F1678" s="118" t="s">
        <v>987</v>
      </c>
      <c r="G1678" s="118" t="s">
        <v>988</v>
      </c>
      <c r="H1678" s="118" t="s">
        <v>992</v>
      </c>
      <c r="I1678" s="118">
        <v>4.7899999618530202</v>
      </c>
      <c r="J1678" s="118">
        <v>4.7899999618530202</v>
      </c>
      <c r="K1678" s="118">
        <v>-3.5399999618530198</v>
      </c>
      <c r="L1678" s="181">
        <f>(K1678+'NPV Calcs'!$D$13)*About!$B$135</f>
        <v>4.0605261116552427</v>
      </c>
      <c r="M1678" s="95" t="str">
        <f>INDEX('IEA Tech to Policy Mapping'!$B$2:$B$13,MATCH($H1678,'IEA Tech to Policy Mapping'!$A$2:$A$13,0))</f>
        <v>ngps - production methane capture</v>
      </c>
      <c r="N1678" s="182">
        <f>(J1678*About!$A$132/1000)*10^12*'EPA to IEA Scaling'!$E$13</f>
        <v>108542502931.82715</v>
      </c>
      <c r="O1678" s="183">
        <f>L1678/About!$B$144</f>
        <v>7.6397055672174039</v>
      </c>
    </row>
    <row r="1679" spans="2:15" x14ac:dyDescent="0.45">
      <c r="B1679" s="118" t="s">
        <v>175</v>
      </c>
      <c r="C1679" s="118" t="s">
        <v>1060</v>
      </c>
      <c r="D1679" s="118" t="s">
        <v>985</v>
      </c>
      <c r="E1679" s="118" t="s">
        <v>986</v>
      </c>
      <c r="F1679" s="118" t="s">
        <v>987</v>
      </c>
      <c r="G1679" s="118" t="s">
        <v>988</v>
      </c>
      <c r="H1679" s="118" t="s">
        <v>992</v>
      </c>
      <c r="I1679" s="118">
        <v>147.16000366210901</v>
      </c>
      <c r="J1679" s="118">
        <v>147.16000366210901</v>
      </c>
      <c r="K1679" s="118">
        <v>-3.5399999618530198</v>
      </c>
      <c r="L1679" s="181">
        <f>(K1679+'NPV Calcs'!$D$13)*About!$B$135</f>
        <v>4.0605261116552427</v>
      </c>
      <c r="M1679" s="95" t="str">
        <f>INDEX('IEA Tech to Policy Mapping'!$B$2:$B$13,MATCH($H1679,'IEA Tech to Policy Mapping'!$A$2:$A$13,0))</f>
        <v>ngps - production methane capture</v>
      </c>
      <c r="N1679" s="182">
        <f>(J1679*About!$A$132/1000)*10^12*'EPA to IEA Scaling'!$E$13</f>
        <v>3334679594185.8286</v>
      </c>
      <c r="O1679" s="183">
        <f>L1679/About!$B$144</f>
        <v>7.6397055672174039</v>
      </c>
    </row>
    <row r="1680" spans="2:15" x14ac:dyDescent="0.45">
      <c r="B1680" s="118" t="s">
        <v>325</v>
      </c>
      <c r="C1680" s="118" t="s">
        <v>1060</v>
      </c>
      <c r="D1680" s="118" t="s">
        <v>985</v>
      </c>
      <c r="E1680" s="118" t="s">
        <v>994</v>
      </c>
      <c r="F1680" s="118" t="s">
        <v>987</v>
      </c>
      <c r="G1680" s="118" t="s">
        <v>988</v>
      </c>
      <c r="H1680" s="118" t="s">
        <v>1003</v>
      </c>
      <c r="I1680" s="118">
        <v>8.75</v>
      </c>
      <c r="J1680" s="118">
        <v>8.75</v>
      </c>
      <c r="K1680" s="118">
        <v>-3.4900000095367401</v>
      </c>
      <c r="L1680" s="181">
        <f>(K1680+'NPV Calcs'!$D$13)*About!$B$135</f>
        <v>4.1054288096142431</v>
      </c>
      <c r="M1680" s="95" t="str">
        <f>INDEX('IEA Tech to Policy Mapping'!$B$2:$B$13,MATCH($H1680,'IEA Tech to Policy Mapping'!$A$2:$A$13,0))</f>
        <v>ngps - T&amp;D methane capture</v>
      </c>
      <c r="N1680" s="182">
        <f>(J1680*About!$A$132/1000)*10^12*'EPA to IEA Scaling'!$E$13</f>
        <v>198277016329.26031</v>
      </c>
      <c r="O1680" s="183">
        <f>L1680/About!$B$144</f>
        <v>7.7241880658265849</v>
      </c>
    </row>
    <row r="1681" spans="2:15" x14ac:dyDescent="0.45">
      <c r="B1681" s="118" t="s">
        <v>175</v>
      </c>
      <c r="C1681" s="118" t="s">
        <v>1060</v>
      </c>
      <c r="D1681" s="118" t="s">
        <v>985</v>
      </c>
      <c r="E1681" s="118" t="s">
        <v>986</v>
      </c>
      <c r="F1681" s="118" t="s">
        <v>987</v>
      </c>
      <c r="G1681" s="118" t="s">
        <v>988</v>
      </c>
      <c r="H1681" s="118" t="s">
        <v>998</v>
      </c>
      <c r="I1681" s="118">
        <v>0.140000000596046</v>
      </c>
      <c r="J1681" s="118">
        <v>0.140000000596046</v>
      </c>
      <c r="K1681" s="118">
        <v>-3.13000011444091</v>
      </c>
      <c r="L1681" s="181">
        <f>(K1681+'NPV Calcs'!$D$13)*About!$B$135</f>
        <v>4.4287284490320253</v>
      </c>
      <c r="M1681" s="95" t="str">
        <f>INDEX('IEA Tech to Policy Mapping'!$B$2:$B$13,MATCH($H1681,'IEA Tech to Policy Mapping'!$A$2:$A$13,0))</f>
        <v>ngps - production methane capture</v>
      </c>
      <c r="N1681" s="182">
        <f>(J1681*About!$A$132/1000)*10^12*'EPA to IEA Scaling'!$E$13</f>
        <v>3172432274.7747045</v>
      </c>
      <c r="O1681" s="183">
        <f>L1681/About!$B$144</f>
        <v>8.3324624586570657</v>
      </c>
    </row>
    <row r="1682" spans="2:15" x14ac:dyDescent="0.45">
      <c r="B1682" s="118" t="s">
        <v>325</v>
      </c>
      <c r="C1682" s="118" t="s">
        <v>1060</v>
      </c>
      <c r="D1682" s="118" t="s">
        <v>985</v>
      </c>
      <c r="E1682" s="118" t="s">
        <v>986</v>
      </c>
      <c r="F1682" s="118" t="s">
        <v>987</v>
      </c>
      <c r="G1682" s="118" t="s">
        <v>988</v>
      </c>
      <c r="H1682" s="118" t="s">
        <v>998</v>
      </c>
      <c r="I1682" s="118">
        <v>24.090000152587798</v>
      </c>
      <c r="J1682" s="118">
        <v>24.090000152587798</v>
      </c>
      <c r="K1682" s="118">
        <v>-3.13000011444091</v>
      </c>
      <c r="L1682" s="181">
        <f>(K1682+'NPV Calcs'!$D$13)*About!$B$135</f>
        <v>4.4287284490320253</v>
      </c>
      <c r="M1682" s="95" t="str">
        <f>INDEX('IEA Tech to Policy Mapping'!$B$2:$B$13,MATCH($H1682,'IEA Tech to Policy Mapping'!$A$2:$A$13,0))</f>
        <v>ngps - production methane capture</v>
      </c>
      <c r="N1682" s="182">
        <f>(J1682*About!$A$132/1000)*10^12*'EPA to IEA Scaling'!$E$13</f>
        <v>545884954700.17523</v>
      </c>
      <c r="O1682" s="183">
        <f>L1682/About!$B$144</f>
        <v>8.3324624586570657</v>
      </c>
    </row>
    <row r="1683" spans="2:15" x14ac:dyDescent="0.45">
      <c r="B1683" s="118" t="s">
        <v>340</v>
      </c>
      <c r="C1683" s="118" t="s">
        <v>1060</v>
      </c>
      <c r="D1683" s="118" t="s">
        <v>985</v>
      </c>
      <c r="E1683" s="118" t="s">
        <v>986</v>
      </c>
      <c r="F1683" s="118" t="s">
        <v>987</v>
      </c>
      <c r="G1683" s="118" t="s">
        <v>988</v>
      </c>
      <c r="H1683" s="118" t="s">
        <v>998</v>
      </c>
      <c r="I1683" s="118">
        <v>3.7400000095367401</v>
      </c>
      <c r="J1683" s="118">
        <v>3.7400000095367401</v>
      </c>
      <c r="K1683" s="118">
        <v>-3.13000011444091</v>
      </c>
      <c r="L1683" s="181">
        <f>(K1683+'NPV Calcs'!$D$13)*About!$B$135</f>
        <v>4.4287284490320253</v>
      </c>
      <c r="M1683" s="95" t="str">
        <f>INDEX('IEA Tech to Policy Mapping'!$B$2:$B$13,MATCH($H1683,'IEA Tech to Policy Mapping'!$A$2:$A$13,0))</f>
        <v>ngps - production methane capture</v>
      </c>
      <c r="N1683" s="182">
        <f>(J1683*About!$A$132/1000)*10^12*'EPA to IEA Scaling'!$E$13</f>
        <v>84749262052.839996</v>
      </c>
      <c r="O1683" s="183">
        <f>L1683/About!$B$144</f>
        <v>8.3324624586570657</v>
      </c>
    </row>
    <row r="1684" spans="2:15" x14ac:dyDescent="0.45">
      <c r="B1684" s="118" t="s">
        <v>325</v>
      </c>
      <c r="C1684" s="118" t="s">
        <v>1060</v>
      </c>
      <c r="D1684" s="118" t="s">
        <v>962</v>
      </c>
      <c r="E1684" s="118" t="s">
        <v>991</v>
      </c>
      <c r="F1684" s="118" t="s">
        <v>987</v>
      </c>
      <c r="G1684" s="118" t="s">
        <v>988</v>
      </c>
      <c r="H1684" s="118" t="s">
        <v>998</v>
      </c>
      <c r="I1684" s="118">
        <v>566.989990234375</v>
      </c>
      <c r="J1684" s="118">
        <v>566.989990234375</v>
      </c>
      <c r="K1684" s="118">
        <v>-3.13000011444091</v>
      </c>
      <c r="L1684" s="181">
        <f>(K1684+'NPV Calcs'!$D$13)*About!$B$135</f>
        <v>4.4287284490320253</v>
      </c>
      <c r="M1684" s="95" t="str">
        <f>INDEX('IEA Tech to Policy Mapping'!$B$2:$B$13,MATCH($H1684,'IEA Tech to Policy Mapping'!$A$2:$A$13,0))</f>
        <v>ngps - production methane capture</v>
      </c>
      <c r="N1684" s="182">
        <f>(J1684*About!$A$132/1000)*10^12*'EPA to IEA Scaling'!$E$13</f>
        <v>12848123834540.379</v>
      </c>
      <c r="O1684" s="183">
        <f>L1684/About!$B$144</f>
        <v>8.3324624586570657</v>
      </c>
    </row>
    <row r="1685" spans="2:15" x14ac:dyDescent="0.45">
      <c r="B1685" s="118" t="s">
        <v>340</v>
      </c>
      <c r="C1685" s="118" t="s">
        <v>1060</v>
      </c>
      <c r="D1685" s="118" t="s">
        <v>962</v>
      </c>
      <c r="E1685" s="118" t="s">
        <v>991</v>
      </c>
      <c r="F1685" s="118" t="s">
        <v>987</v>
      </c>
      <c r="G1685" s="118" t="s">
        <v>988</v>
      </c>
      <c r="H1685" s="118" t="s">
        <v>998</v>
      </c>
      <c r="I1685" s="118">
        <v>185.42999267578099</v>
      </c>
      <c r="J1685" s="118">
        <v>185.42999267578099</v>
      </c>
      <c r="K1685" s="118">
        <v>-3.13000011444091</v>
      </c>
      <c r="L1685" s="181">
        <f>(K1685+'NPV Calcs'!$D$13)*About!$B$135</f>
        <v>4.4287284490320253</v>
      </c>
      <c r="M1685" s="95" t="str">
        <f>INDEX('IEA Tech to Policy Mapping'!$B$2:$B$13,MATCH($H1685,'IEA Tech to Policy Mapping'!$A$2:$A$13,0))</f>
        <v>ngps - production methane capture</v>
      </c>
      <c r="N1685" s="182">
        <f>(J1685*About!$A$132/1000)*10^12*'EPA to IEA Scaling'!$E$13</f>
        <v>4201886364081.1934</v>
      </c>
      <c r="O1685" s="183">
        <f>L1685/About!$B$144</f>
        <v>8.3324624586570657</v>
      </c>
    </row>
    <row r="1686" spans="2:15" x14ac:dyDescent="0.45">
      <c r="B1686" s="118" t="s">
        <v>264</v>
      </c>
      <c r="C1686" s="118" t="s">
        <v>1060</v>
      </c>
      <c r="D1686" s="118" t="s">
        <v>985</v>
      </c>
      <c r="E1686" s="118" t="s">
        <v>994</v>
      </c>
      <c r="F1686" s="118" t="s">
        <v>987</v>
      </c>
      <c r="G1686" s="118" t="s">
        <v>1002</v>
      </c>
      <c r="H1686" s="118" t="s">
        <v>1003</v>
      </c>
      <c r="I1686" s="118">
        <v>26.549999237060501</v>
      </c>
      <c r="J1686" s="118">
        <v>25.2199993133544</v>
      </c>
      <c r="K1686" s="118">
        <v>-2.7300000190734801</v>
      </c>
      <c r="L1686" s="181">
        <f>(K1686+'NPV Calcs'!$D$13)*About!$B$135</f>
        <v>4.7879504609299577</v>
      </c>
      <c r="M1686" s="95" t="str">
        <f>INDEX('IEA Tech to Policy Mapping'!$B$2:$B$13,MATCH($H1686,'IEA Tech to Policy Mapping'!$A$2:$A$13,0))</f>
        <v>ngps - T&amp;D methane capture</v>
      </c>
      <c r="N1686" s="182">
        <f>(J1686*About!$A$132/1000)*10^12*'EPA to IEA Scaling'!$E$13</f>
        <v>571490996077.47473</v>
      </c>
      <c r="O1686" s="183">
        <f>L1686/About!$B$144</f>
        <v>9.008323253219217</v>
      </c>
    </row>
    <row r="1687" spans="2:15" x14ac:dyDescent="0.45">
      <c r="B1687" s="118" t="s">
        <v>264</v>
      </c>
      <c r="C1687" s="118" t="s">
        <v>1060</v>
      </c>
      <c r="D1687" s="118" t="s">
        <v>985</v>
      </c>
      <c r="E1687" s="118" t="s">
        <v>986</v>
      </c>
      <c r="F1687" s="118" t="s">
        <v>987</v>
      </c>
      <c r="G1687" s="118" t="s">
        <v>1002</v>
      </c>
      <c r="H1687" s="118" t="s">
        <v>1003</v>
      </c>
      <c r="I1687" s="118">
        <v>407.69000244140602</v>
      </c>
      <c r="J1687" s="118">
        <v>387.30999755859301</v>
      </c>
      <c r="K1687" s="118">
        <v>-2.7300000190734801</v>
      </c>
      <c r="L1687" s="181">
        <f>(K1687+'NPV Calcs'!$D$13)*About!$B$135</f>
        <v>4.7879504609299577</v>
      </c>
      <c r="M1687" s="95" t="str">
        <f>INDEX('IEA Tech to Policy Mapping'!$B$2:$B$13,MATCH($H1687,'IEA Tech to Policy Mapping'!$A$2:$A$13,0))</f>
        <v>ngps - T&amp;D methane capture</v>
      </c>
      <c r="N1687" s="182">
        <f>(J1687*About!$A$132/1000)*10^12*'EPA to IEA Scaling'!$E$13</f>
        <v>8776533795475.5342</v>
      </c>
      <c r="O1687" s="183">
        <f>L1687/About!$B$144</f>
        <v>9.008323253219217</v>
      </c>
    </row>
    <row r="1688" spans="2:15" x14ac:dyDescent="0.45">
      <c r="B1688" s="118" t="s">
        <v>325</v>
      </c>
      <c r="C1688" s="118" t="s">
        <v>1060</v>
      </c>
      <c r="D1688" s="118" t="s">
        <v>962</v>
      </c>
      <c r="E1688" s="118" t="s">
        <v>991</v>
      </c>
      <c r="F1688" s="118" t="s">
        <v>987</v>
      </c>
      <c r="G1688" s="118" t="s">
        <v>988</v>
      </c>
      <c r="H1688" s="118" t="s">
        <v>1005</v>
      </c>
      <c r="I1688" s="118">
        <v>22.899999618530199</v>
      </c>
      <c r="J1688" s="118">
        <v>22.899999618530199</v>
      </c>
      <c r="K1688" s="118">
        <v>-2.66000008583068</v>
      </c>
      <c r="L1688" s="181">
        <f>(K1688+'NPV Calcs'!$D$13)*About!$B$135</f>
        <v>4.850814238072565</v>
      </c>
      <c r="M1688" s="95" t="str">
        <f>INDEX('IEA Tech to Policy Mapping'!$B$2:$B$13,MATCH($H1688,'IEA Tech to Policy Mapping'!$A$2:$A$13,0))</f>
        <v>ngps - production methane capture</v>
      </c>
      <c r="N1688" s="182">
        <f>(J1688*About!$A$132/1000)*10^12*'EPA to IEA Scaling'!$E$13</f>
        <v>518919268377.52765</v>
      </c>
      <c r="O1688" s="183">
        <f>L1688/About!$B$144</f>
        <v>9.1265987512720823</v>
      </c>
    </row>
    <row r="1689" spans="2:15" x14ac:dyDescent="0.45">
      <c r="B1689" s="118" t="s">
        <v>340</v>
      </c>
      <c r="C1689" s="118" t="s">
        <v>1060</v>
      </c>
      <c r="D1689" s="118" t="s">
        <v>962</v>
      </c>
      <c r="E1689" s="118" t="s">
        <v>991</v>
      </c>
      <c r="F1689" s="118" t="s">
        <v>987</v>
      </c>
      <c r="G1689" s="118" t="s">
        <v>988</v>
      </c>
      <c r="H1689" s="118" t="s">
        <v>1005</v>
      </c>
      <c r="I1689" s="118">
        <v>7.4899997711181596</v>
      </c>
      <c r="J1689" s="118">
        <v>7.4899997711181596</v>
      </c>
      <c r="K1689" s="118">
        <v>-2.66000008583068</v>
      </c>
      <c r="L1689" s="181">
        <f>(K1689+'NPV Calcs'!$D$13)*About!$B$135</f>
        <v>4.850814238072565</v>
      </c>
      <c r="M1689" s="95" t="str">
        <f>INDEX('IEA Tech to Policy Mapping'!$B$2:$B$13,MATCH($H1689,'IEA Tech to Policy Mapping'!$A$2:$A$13,0))</f>
        <v>ngps - production methane capture</v>
      </c>
      <c r="N1689" s="182">
        <f>(J1689*About!$A$132/1000)*10^12*'EPA to IEA Scaling'!$E$13</f>
        <v>169725120791.33157</v>
      </c>
      <c r="O1689" s="183">
        <f>L1689/About!$B$144</f>
        <v>9.1265987512720823</v>
      </c>
    </row>
    <row r="1690" spans="2:15" x14ac:dyDescent="0.45">
      <c r="B1690" s="118" t="s">
        <v>36</v>
      </c>
      <c r="C1690" s="118" t="s">
        <v>1060</v>
      </c>
      <c r="D1690" s="118" t="s">
        <v>962</v>
      </c>
      <c r="E1690" s="118" t="s">
        <v>991</v>
      </c>
      <c r="F1690" s="118" t="s">
        <v>987</v>
      </c>
      <c r="G1690" s="118" t="s">
        <v>988</v>
      </c>
      <c r="H1690" s="118" t="s">
        <v>1005</v>
      </c>
      <c r="I1690" s="118">
        <v>3.9999999105930301E-2</v>
      </c>
      <c r="J1690" s="118">
        <v>3.9999999105930301E-2</v>
      </c>
      <c r="K1690" s="118">
        <v>-2.66000008583068</v>
      </c>
      <c r="L1690" s="181">
        <f>(K1690+'NPV Calcs'!$D$13)*About!$B$135</f>
        <v>4.850814238072565</v>
      </c>
      <c r="M1690" s="95" t="str">
        <f>INDEX('IEA Tech to Policy Mapping'!$B$2:$B$13,MATCH($H1690,'IEA Tech to Policy Mapping'!$A$2:$A$13,0))</f>
        <v>ngps - production methane capture</v>
      </c>
      <c r="N1690" s="182">
        <f>(J1690*About!$A$132/1000)*10^12*'EPA to IEA Scaling'!$E$13</f>
        <v>906409197.24536443</v>
      </c>
      <c r="O1690" s="183">
        <f>L1690/About!$B$144</f>
        <v>9.1265987512720823</v>
      </c>
    </row>
    <row r="1691" spans="2:15" x14ac:dyDescent="0.45">
      <c r="B1691" s="118" t="s">
        <v>175</v>
      </c>
      <c r="C1691" s="118" t="s">
        <v>1060</v>
      </c>
      <c r="D1691" s="118" t="s">
        <v>962</v>
      </c>
      <c r="E1691" s="118" t="s">
        <v>991</v>
      </c>
      <c r="F1691" s="118" t="s">
        <v>987</v>
      </c>
      <c r="G1691" s="118" t="s">
        <v>988</v>
      </c>
      <c r="H1691" s="118" t="s">
        <v>1005</v>
      </c>
      <c r="I1691" s="118">
        <v>4.3299999237060502</v>
      </c>
      <c r="J1691" s="118">
        <v>4.3299999237060502</v>
      </c>
      <c r="K1691" s="118">
        <v>-2.66000008583068</v>
      </c>
      <c r="L1691" s="181">
        <f>(K1691+'NPV Calcs'!$D$13)*About!$B$135</f>
        <v>4.850814238072565</v>
      </c>
      <c r="M1691" s="95" t="str">
        <f>INDEX('IEA Tech to Policy Mapping'!$B$2:$B$13,MATCH($H1691,'IEA Tech to Policy Mapping'!$A$2:$A$13,0))</f>
        <v>ngps - production methane capture</v>
      </c>
      <c r="N1691" s="182">
        <f>(J1691*About!$A$132/1000)*10^12*'EPA to IEA Scaling'!$E$13</f>
        <v>98118796066.098343</v>
      </c>
      <c r="O1691" s="183">
        <f>L1691/About!$B$144</f>
        <v>9.1265987512720823</v>
      </c>
    </row>
    <row r="1692" spans="2:15" x14ac:dyDescent="0.45">
      <c r="B1692" s="118" t="s">
        <v>36</v>
      </c>
      <c r="C1692" s="118" t="s">
        <v>1060</v>
      </c>
      <c r="D1692" s="118" t="s">
        <v>985</v>
      </c>
      <c r="E1692" s="118" t="s">
        <v>1007</v>
      </c>
      <c r="F1692" s="118" t="s">
        <v>997</v>
      </c>
      <c r="G1692" s="118" t="s">
        <v>1000</v>
      </c>
      <c r="H1692" s="118" t="s">
        <v>1008</v>
      </c>
      <c r="I1692" s="118">
        <v>2.9999999329447701E-2</v>
      </c>
      <c r="J1692" s="118">
        <v>1.9999999552965102E-2</v>
      </c>
      <c r="K1692" s="118">
        <v>-2.6400001049041699</v>
      </c>
      <c r="L1692" s="181">
        <f>(K1692+'NPV Calcs'!$D$13)*About!$B$135</f>
        <v>4.868775317256163</v>
      </c>
      <c r="M1692" s="95" t="str">
        <f>INDEX('IEA Tech to Policy Mapping'!$B$2:$B$13,MATCH($H1692,'IEA Tech to Policy Mapping'!$A$2:$A$13,0))</f>
        <v>ngps - T&amp;D methane capture</v>
      </c>
      <c r="N1692" s="182">
        <f>(J1692*About!$A$132/1000)*10^12*'EPA to IEA Scaling'!$E$13</f>
        <v>453204598.62268114</v>
      </c>
      <c r="O1692" s="183">
        <f>L1692/About!$B$144</f>
        <v>9.1603917507157515</v>
      </c>
    </row>
    <row r="1693" spans="2:15" x14ac:dyDescent="0.45">
      <c r="B1693" s="118" t="s">
        <v>175</v>
      </c>
      <c r="C1693" s="118" t="s">
        <v>1060</v>
      </c>
      <c r="D1693" s="118" t="s">
        <v>985</v>
      </c>
      <c r="E1693" s="118" t="s">
        <v>1007</v>
      </c>
      <c r="F1693" s="118" t="s">
        <v>997</v>
      </c>
      <c r="G1693" s="118" t="s">
        <v>1000</v>
      </c>
      <c r="H1693" s="118" t="s">
        <v>1008</v>
      </c>
      <c r="I1693" s="118">
        <v>7.0000000298023196E-2</v>
      </c>
      <c r="J1693" s="118">
        <v>5.9999998658895402E-2</v>
      </c>
      <c r="K1693" s="118">
        <v>-2.6400001049041699</v>
      </c>
      <c r="L1693" s="181">
        <f>(K1693+'NPV Calcs'!$D$13)*About!$B$135</f>
        <v>4.868775317256163</v>
      </c>
      <c r="M1693" s="95" t="str">
        <f>INDEX('IEA Tech to Policy Mapping'!$B$2:$B$13,MATCH($H1693,'IEA Tech to Policy Mapping'!$A$2:$A$13,0))</f>
        <v>ngps - T&amp;D methane capture</v>
      </c>
      <c r="N1693" s="182">
        <f>(J1693*About!$A$132/1000)*10^12*'EPA to IEA Scaling'!$E$13</f>
        <v>1359613795.8680458</v>
      </c>
      <c r="O1693" s="183">
        <f>L1693/About!$B$144</f>
        <v>9.1603917507157515</v>
      </c>
    </row>
    <row r="1694" spans="2:15" x14ac:dyDescent="0.45">
      <c r="B1694" s="118" t="s">
        <v>325</v>
      </c>
      <c r="C1694" s="118" t="s">
        <v>1060</v>
      </c>
      <c r="D1694" s="118" t="s">
        <v>962</v>
      </c>
      <c r="E1694" s="118" t="s">
        <v>996</v>
      </c>
      <c r="F1694" s="118" t="s">
        <v>997</v>
      </c>
      <c r="G1694" s="118" t="s">
        <v>1000</v>
      </c>
      <c r="H1694" s="118" t="s">
        <v>1008</v>
      </c>
      <c r="I1694" s="118">
        <v>240.77999877929599</v>
      </c>
      <c r="J1694" s="118">
        <v>204.66000366210901</v>
      </c>
      <c r="K1694" s="118">
        <v>-2.6400001049041699</v>
      </c>
      <c r="L1694" s="181">
        <f>(K1694+'NPV Calcs'!$D$13)*About!$B$135</f>
        <v>4.868775317256163</v>
      </c>
      <c r="M1694" s="95" t="str">
        <f>INDEX('IEA Tech to Policy Mapping'!$B$2:$B$13,MATCH($H1694,'IEA Tech to Policy Mapping'!$A$2:$A$13,0))</f>
        <v>ngps - T&amp;D methane capture</v>
      </c>
      <c r="N1694" s="182">
        <f>(J1694*About!$A$132/1000)*10^12*'EPA to IEA Scaling'!$E$13</f>
        <v>4637642844349.5391</v>
      </c>
      <c r="O1694" s="183">
        <f>L1694/About!$B$144</f>
        <v>9.1603917507157515</v>
      </c>
    </row>
    <row r="1695" spans="2:15" x14ac:dyDescent="0.45">
      <c r="B1695" s="118" t="s">
        <v>340</v>
      </c>
      <c r="C1695" s="118" t="s">
        <v>1060</v>
      </c>
      <c r="D1695" s="118" t="s">
        <v>962</v>
      </c>
      <c r="E1695" s="118" t="s">
        <v>996</v>
      </c>
      <c r="F1695" s="118" t="s">
        <v>997</v>
      </c>
      <c r="G1695" s="118" t="s">
        <v>1000</v>
      </c>
      <c r="H1695" s="118" t="s">
        <v>1008</v>
      </c>
      <c r="I1695" s="118">
        <v>149.25</v>
      </c>
      <c r="J1695" s="118">
        <v>126.86000061035099</v>
      </c>
      <c r="K1695" s="118">
        <v>-2.6400001049041699</v>
      </c>
      <c r="L1695" s="181">
        <f>(K1695+'NPV Calcs'!$D$13)*About!$B$135</f>
        <v>4.868775317256163</v>
      </c>
      <c r="M1695" s="95" t="str">
        <f>INDEX('IEA Tech to Policy Mapping'!$B$2:$B$13,MATCH($H1695,'IEA Tech to Policy Mapping'!$A$2:$A$13,0))</f>
        <v>ngps - T&amp;D methane capture</v>
      </c>
      <c r="N1695" s="182">
        <f>(J1695*About!$A$132/1000)*10^12*'EPA to IEA Scaling'!$E$13</f>
        <v>2874676847148.4043</v>
      </c>
      <c r="O1695" s="183">
        <f>L1695/About!$B$144</f>
        <v>9.1603917507157515</v>
      </c>
    </row>
    <row r="1696" spans="2:15" x14ac:dyDescent="0.45">
      <c r="B1696" s="118" t="s">
        <v>325</v>
      </c>
      <c r="C1696" s="118" t="s">
        <v>1060</v>
      </c>
      <c r="D1696" s="118" t="s">
        <v>985</v>
      </c>
      <c r="E1696" s="118" t="s">
        <v>1007</v>
      </c>
      <c r="F1696" s="118" t="s">
        <v>997</v>
      </c>
      <c r="G1696" s="118" t="s">
        <v>1000</v>
      </c>
      <c r="H1696" s="118" t="s">
        <v>1008</v>
      </c>
      <c r="I1696" s="118">
        <v>0.21999999880790699</v>
      </c>
      <c r="J1696" s="118">
        <v>0.18999999761581399</v>
      </c>
      <c r="K1696" s="118">
        <v>-2.6400001049041699</v>
      </c>
      <c r="L1696" s="181">
        <f>(K1696+'NPV Calcs'!$D$13)*About!$B$135</f>
        <v>4.868775317256163</v>
      </c>
      <c r="M1696" s="95" t="str">
        <f>INDEX('IEA Tech to Policy Mapping'!$B$2:$B$13,MATCH($H1696,'IEA Tech to Policy Mapping'!$A$2:$A$13,0))</f>
        <v>ngps - T&amp;D methane capture</v>
      </c>
      <c r="N1696" s="182">
        <f>(J1696*About!$A$132/1000)*10^12*'EPA to IEA Scaling'!$E$13</f>
        <v>4305443729.1234484</v>
      </c>
      <c r="O1696" s="183">
        <f>L1696/About!$B$144</f>
        <v>9.1603917507157515</v>
      </c>
    </row>
    <row r="1697" spans="2:15" x14ac:dyDescent="0.45">
      <c r="B1697" s="118" t="s">
        <v>340</v>
      </c>
      <c r="C1697" s="118" t="s">
        <v>1060</v>
      </c>
      <c r="D1697" s="118" t="s">
        <v>985</v>
      </c>
      <c r="E1697" s="118" t="s">
        <v>1007</v>
      </c>
      <c r="F1697" s="118" t="s">
        <v>997</v>
      </c>
      <c r="G1697" s="118" t="s">
        <v>1000</v>
      </c>
      <c r="H1697" s="118" t="s">
        <v>1008</v>
      </c>
      <c r="I1697" s="118">
        <v>2.9999999329447701E-2</v>
      </c>
      <c r="J1697" s="118">
        <v>2.9999999329447701E-2</v>
      </c>
      <c r="K1697" s="118">
        <v>-2.6400001049041699</v>
      </c>
      <c r="L1697" s="181">
        <f>(K1697+'NPV Calcs'!$D$13)*About!$B$135</f>
        <v>4.868775317256163</v>
      </c>
      <c r="M1697" s="95" t="str">
        <f>INDEX('IEA Tech to Policy Mapping'!$B$2:$B$13,MATCH($H1697,'IEA Tech to Policy Mapping'!$A$2:$A$13,0))</f>
        <v>ngps - T&amp;D methane capture</v>
      </c>
      <c r="N1697" s="182">
        <f>(J1697*About!$A$132/1000)*10^12*'EPA to IEA Scaling'!$E$13</f>
        <v>679806897.9340229</v>
      </c>
      <c r="O1697" s="183">
        <f>L1697/About!$B$144</f>
        <v>9.1603917507157515</v>
      </c>
    </row>
    <row r="1698" spans="2:15" x14ac:dyDescent="0.45">
      <c r="B1698" s="118" t="s">
        <v>36</v>
      </c>
      <c r="C1698" s="118" t="s">
        <v>1060</v>
      </c>
      <c r="D1698" s="118" t="s">
        <v>962</v>
      </c>
      <c r="E1698" s="118" t="s">
        <v>996</v>
      </c>
      <c r="F1698" s="118" t="s">
        <v>997</v>
      </c>
      <c r="G1698" s="118" t="s">
        <v>1000</v>
      </c>
      <c r="H1698" s="118" t="s">
        <v>1008</v>
      </c>
      <c r="I1698" s="118">
        <v>16.590000152587798</v>
      </c>
      <c r="J1698" s="118">
        <v>14.1000003814697</v>
      </c>
      <c r="K1698" s="118">
        <v>-2.6400001049041699</v>
      </c>
      <c r="L1698" s="181">
        <f>(K1698+'NPV Calcs'!$D$13)*About!$B$135</f>
        <v>4.868775317256163</v>
      </c>
      <c r="M1698" s="95" t="str">
        <f>INDEX('IEA Tech to Policy Mapping'!$B$2:$B$13,MATCH($H1698,'IEA Tech to Policy Mapping'!$A$2:$A$13,0))</f>
        <v>ngps - T&amp;D methane capture</v>
      </c>
      <c r="N1698" s="182">
        <f>(J1698*About!$A$132/1000)*10^12*'EPA to IEA Scaling'!$E$13</f>
        <v>319509257814.77081</v>
      </c>
      <c r="O1698" s="183">
        <f>L1698/About!$B$144</f>
        <v>9.1603917507157515</v>
      </c>
    </row>
    <row r="1699" spans="2:15" x14ac:dyDescent="0.45">
      <c r="B1699" s="118" t="s">
        <v>175</v>
      </c>
      <c r="C1699" s="118" t="s">
        <v>1060</v>
      </c>
      <c r="D1699" s="118" t="s">
        <v>962</v>
      </c>
      <c r="E1699" s="118" t="s">
        <v>996</v>
      </c>
      <c r="F1699" s="118" t="s">
        <v>997</v>
      </c>
      <c r="G1699" s="118" t="s">
        <v>1000</v>
      </c>
      <c r="H1699" s="118" t="s">
        <v>1008</v>
      </c>
      <c r="I1699" s="118">
        <v>34.220001220703097</v>
      </c>
      <c r="J1699" s="118">
        <v>29.079999923706001</v>
      </c>
      <c r="K1699" s="118">
        <v>-2.6400001049041699</v>
      </c>
      <c r="L1699" s="181">
        <f>(K1699+'NPV Calcs'!$D$13)*About!$B$135</f>
        <v>4.868775317256163</v>
      </c>
      <c r="M1699" s="95" t="str">
        <f>INDEX('IEA Tech to Policy Mapping'!$B$2:$B$13,MATCH($H1699,'IEA Tech to Policy Mapping'!$A$2:$A$13,0))</f>
        <v>ngps - T&amp;D methane capture</v>
      </c>
      <c r="N1699" s="182">
        <f>(J1699*About!$A$132/1000)*10^12*'EPA to IEA Scaling'!$E$13</f>
        <v>658959499397.43359</v>
      </c>
      <c r="O1699" s="183">
        <f>L1699/About!$B$144</f>
        <v>9.1603917507157515</v>
      </c>
    </row>
    <row r="1700" spans="2:15" x14ac:dyDescent="0.45">
      <c r="B1700" s="118" t="s">
        <v>36</v>
      </c>
      <c r="C1700" s="118" t="s">
        <v>1060</v>
      </c>
      <c r="D1700" s="118" t="s">
        <v>985</v>
      </c>
      <c r="E1700" s="118" t="s">
        <v>986</v>
      </c>
      <c r="F1700" s="118" t="s">
        <v>987</v>
      </c>
      <c r="G1700" s="118" t="s">
        <v>1000</v>
      </c>
      <c r="H1700" s="118" t="s">
        <v>1001</v>
      </c>
      <c r="I1700" s="118">
        <v>0.34000000357627802</v>
      </c>
      <c r="J1700" s="118">
        <v>0.28999999165534901</v>
      </c>
      <c r="K1700" s="118">
        <v>-2.5799999237060498</v>
      </c>
      <c r="L1700" s="181">
        <f>(K1700+'NPV Calcs'!$D$13)*About!$B$135</f>
        <v>4.9226587689199199</v>
      </c>
      <c r="M1700" s="95" t="str">
        <f>INDEX('IEA Tech to Policy Mapping'!$B$2:$B$13,MATCH($H1700,'IEA Tech to Policy Mapping'!$A$2:$A$13,0))</f>
        <v>ngps - T&amp;D methane capture</v>
      </c>
      <c r="N1700" s="182">
        <f>(J1700*About!$A$132/1000)*10^12*'EPA to IEA Scaling'!$E$13</f>
        <v>6571466637.8209133</v>
      </c>
      <c r="O1700" s="183">
        <f>L1700/About!$B$144</f>
        <v>9.2617711518911037</v>
      </c>
    </row>
    <row r="1701" spans="2:15" x14ac:dyDescent="0.45">
      <c r="B1701" s="118" t="s">
        <v>175</v>
      </c>
      <c r="C1701" s="118" t="s">
        <v>1060</v>
      </c>
      <c r="D1701" s="118" t="s">
        <v>985</v>
      </c>
      <c r="E1701" s="118" t="s">
        <v>986</v>
      </c>
      <c r="F1701" s="118" t="s">
        <v>987</v>
      </c>
      <c r="G1701" s="118" t="s">
        <v>1000</v>
      </c>
      <c r="H1701" s="118" t="s">
        <v>1001</v>
      </c>
      <c r="I1701" s="118">
        <v>10.569999694824199</v>
      </c>
      <c r="J1701" s="118">
        <v>8.9799995422363192</v>
      </c>
      <c r="K1701" s="118">
        <v>-2.5799999237060498</v>
      </c>
      <c r="L1701" s="181">
        <f>(K1701+'NPV Calcs'!$D$13)*About!$B$135</f>
        <v>4.9226587689199199</v>
      </c>
      <c r="M1701" s="95" t="str">
        <f>INDEX('IEA Tech to Policy Mapping'!$B$2:$B$13,MATCH($H1701,'IEA Tech to Policy Mapping'!$A$2:$A$13,0))</f>
        <v>ngps - T&amp;D methane capture</v>
      </c>
      <c r="N1701" s="182">
        <f>(J1701*About!$A$132/1000)*10^12*'EPA to IEA Scaling'!$E$13</f>
        <v>203488858956.88467</v>
      </c>
      <c r="O1701" s="183">
        <f>L1701/About!$B$144</f>
        <v>9.2617711518911037</v>
      </c>
    </row>
    <row r="1702" spans="2:15" x14ac:dyDescent="0.45">
      <c r="B1702" s="118" t="s">
        <v>325</v>
      </c>
      <c r="C1702" s="118" t="s">
        <v>1060</v>
      </c>
      <c r="D1702" s="118" t="s">
        <v>985</v>
      </c>
      <c r="E1702" s="118" t="s">
        <v>986</v>
      </c>
      <c r="F1702" s="118" t="s">
        <v>987</v>
      </c>
      <c r="G1702" s="118" t="s">
        <v>1000</v>
      </c>
      <c r="H1702" s="118" t="s">
        <v>1001</v>
      </c>
      <c r="I1702" s="118">
        <v>3.0299999713897701</v>
      </c>
      <c r="J1702" s="118">
        <v>2.5699999332427899</v>
      </c>
      <c r="K1702" s="118">
        <v>-2.5799999237060498</v>
      </c>
      <c r="L1702" s="181">
        <f>(K1702+'NPV Calcs'!$D$13)*About!$B$135</f>
        <v>4.9226587689199199</v>
      </c>
      <c r="M1702" s="95" t="str">
        <f>INDEX('IEA Tech to Policy Mapping'!$B$2:$B$13,MATCH($H1702,'IEA Tech to Policy Mapping'!$A$2:$A$13,0))</f>
        <v>ngps - T&amp;D methane capture</v>
      </c>
      <c r="N1702" s="182">
        <f>(J1702*About!$A$132/1000)*10^12*'EPA to IEA Scaling'!$E$13</f>
        <v>58236790711.974686</v>
      </c>
      <c r="O1702" s="183">
        <f>L1702/About!$B$144</f>
        <v>9.2617711518911037</v>
      </c>
    </row>
    <row r="1703" spans="2:15" x14ac:dyDescent="0.45">
      <c r="B1703" s="118" t="s">
        <v>340</v>
      </c>
      <c r="C1703" s="118" t="s">
        <v>1060</v>
      </c>
      <c r="D1703" s="118" t="s">
        <v>985</v>
      </c>
      <c r="E1703" s="118" t="s">
        <v>986</v>
      </c>
      <c r="F1703" s="118" t="s">
        <v>987</v>
      </c>
      <c r="G1703" s="118" t="s">
        <v>1000</v>
      </c>
      <c r="H1703" s="118" t="s">
        <v>1001</v>
      </c>
      <c r="I1703" s="118">
        <v>0.46999999880790699</v>
      </c>
      <c r="J1703" s="118">
        <v>0.40000000596046398</v>
      </c>
      <c r="K1703" s="118">
        <v>-2.5799999237060498</v>
      </c>
      <c r="L1703" s="181">
        <f>(K1703+'NPV Calcs'!$D$13)*About!$B$135</f>
        <v>4.9226587689199199</v>
      </c>
      <c r="M1703" s="95" t="str">
        <f>INDEX('IEA Tech to Policy Mapping'!$B$2:$B$13,MATCH($H1703,'IEA Tech to Policy Mapping'!$A$2:$A$13,0))</f>
        <v>ngps - T&amp;D methane capture</v>
      </c>
      <c r="N1703" s="182">
        <f>(J1703*About!$A$132/1000)*10^12*'EPA to IEA Scaling'!$E$13</f>
        <v>9064092310.1173859</v>
      </c>
      <c r="O1703" s="183">
        <f>L1703/About!$B$144</f>
        <v>9.2617711518911037</v>
      </c>
    </row>
    <row r="1704" spans="2:15" x14ac:dyDescent="0.45">
      <c r="B1704" s="118" t="s">
        <v>36</v>
      </c>
      <c r="C1704" s="118" t="s">
        <v>1060</v>
      </c>
      <c r="D1704" s="118" t="s">
        <v>962</v>
      </c>
      <c r="E1704" s="118" t="s">
        <v>991</v>
      </c>
      <c r="F1704" s="118" t="s">
        <v>987</v>
      </c>
      <c r="G1704" s="118" t="s">
        <v>1000</v>
      </c>
      <c r="H1704" s="118" t="s">
        <v>1001</v>
      </c>
      <c r="I1704" s="118">
        <v>0.20000000298023199</v>
      </c>
      <c r="J1704" s="118">
        <v>0.17000000178813901</v>
      </c>
      <c r="K1704" s="118">
        <v>-2.5799999237060498</v>
      </c>
      <c r="L1704" s="181">
        <f>(K1704+'NPV Calcs'!$D$13)*About!$B$135</f>
        <v>4.9226587689199199</v>
      </c>
      <c r="M1704" s="95" t="str">
        <f>INDEX('IEA Tech to Policy Mapping'!$B$2:$B$13,MATCH($H1704,'IEA Tech to Policy Mapping'!$A$2:$A$13,0))</f>
        <v>ngps - T&amp;D methane capture</v>
      </c>
      <c r="N1704" s="182">
        <f>(J1704*About!$A$132/1000)*10^12*'EPA to IEA Scaling'!$E$13</f>
        <v>3852239214.9166999</v>
      </c>
      <c r="O1704" s="183">
        <f>L1704/About!$B$144</f>
        <v>9.2617711518911037</v>
      </c>
    </row>
    <row r="1705" spans="2:15" x14ac:dyDescent="0.45">
      <c r="B1705" s="118" t="s">
        <v>175</v>
      </c>
      <c r="C1705" s="118" t="s">
        <v>1060</v>
      </c>
      <c r="D1705" s="118" t="s">
        <v>962</v>
      </c>
      <c r="E1705" s="118" t="s">
        <v>991</v>
      </c>
      <c r="F1705" s="118" t="s">
        <v>987</v>
      </c>
      <c r="G1705" s="118" t="s">
        <v>1000</v>
      </c>
      <c r="H1705" s="118" t="s">
        <v>1001</v>
      </c>
      <c r="I1705" s="118">
        <v>25.110000610351499</v>
      </c>
      <c r="J1705" s="118">
        <v>21.350000381469702</v>
      </c>
      <c r="K1705" s="118">
        <v>-2.5799999237060498</v>
      </c>
      <c r="L1705" s="181">
        <f>(K1705+'NPV Calcs'!$D$13)*About!$B$135</f>
        <v>4.9226587689199199</v>
      </c>
      <c r="M1705" s="95" t="str">
        <f>INDEX('IEA Tech to Policy Mapping'!$B$2:$B$13,MATCH($H1705,'IEA Tech to Policy Mapping'!$A$2:$A$13,0))</f>
        <v>ngps - T&amp;D methane capture</v>
      </c>
      <c r="N1705" s="182">
        <f>(J1705*About!$A$132/1000)*10^12*'EPA to IEA Scaling'!$E$13</f>
        <v>483795928487.58649</v>
      </c>
      <c r="O1705" s="183">
        <f>L1705/About!$B$144</f>
        <v>9.2617711518911037</v>
      </c>
    </row>
    <row r="1706" spans="2:15" x14ac:dyDescent="0.45">
      <c r="B1706" s="118" t="s">
        <v>325</v>
      </c>
      <c r="C1706" s="118" t="s">
        <v>1060</v>
      </c>
      <c r="D1706" s="118" t="s">
        <v>962</v>
      </c>
      <c r="E1706" s="118" t="s">
        <v>991</v>
      </c>
      <c r="F1706" s="118" t="s">
        <v>987</v>
      </c>
      <c r="G1706" s="118" t="s">
        <v>1000</v>
      </c>
      <c r="H1706" s="118" t="s">
        <v>1001</v>
      </c>
      <c r="I1706" s="118">
        <v>237.509994506835</v>
      </c>
      <c r="J1706" s="118">
        <v>201.88000488281199</v>
      </c>
      <c r="K1706" s="118">
        <v>-2.5799999237060498</v>
      </c>
      <c r="L1706" s="181">
        <f>(K1706+'NPV Calcs'!$D$13)*About!$B$135</f>
        <v>4.9226587689199199</v>
      </c>
      <c r="M1706" s="95" t="str">
        <f>INDEX('IEA Tech to Policy Mapping'!$B$2:$B$13,MATCH($H1706,'IEA Tech to Policy Mapping'!$A$2:$A$13,0))</f>
        <v>ngps - T&amp;D methane capture</v>
      </c>
      <c r="N1706" s="182">
        <f>(J1706*About!$A$132/1000)*10^12*'EPA to IEA Scaling'!$E$13</f>
        <v>4574647431394.3389</v>
      </c>
      <c r="O1706" s="183">
        <f>L1706/About!$B$144</f>
        <v>9.2617711518911037</v>
      </c>
    </row>
    <row r="1707" spans="2:15" x14ac:dyDescent="0.45">
      <c r="B1707" s="118" t="s">
        <v>340</v>
      </c>
      <c r="C1707" s="118" t="s">
        <v>1060</v>
      </c>
      <c r="D1707" s="118" t="s">
        <v>962</v>
      </c>
      <c r="E1707" s="118" t="s">
        <v>991</v>
      </c>
      <c r="F1707" s="118" t="s">
        <v>987</v>
      </c>
      <c r="G1707" s="118" t="s">
        <v>1000</v>
      </c>
      <c r="H1707" s="118" t="s">
        <v>1001</v>
      </c>
      <c r="I1707" s="118">
        <v>77.680000305175696</v>
      </c>
      <c r="J1707" s="118">
        <v>66.029998779296804</v>
      </c>
      <c r="K1707" s="118">
        <v>-2.5799999237060498</v>
      </c>
      <c r="L1707" s="181">
        <f>(K1707+'NPV Calcs'!$D$13)*About!$B$135</f>
        <v>4.9226587689199199</v>
      </c>
      <c r="M1707" s="95" t="str">
        <f>INDEX('IEA Tech to Policy Mapping'!$B$2:$B$13,MATCH($H1707,'IEA Tech to Policy Mapping'!$A$2:$A$13,0))</f>
        <v>ngps - T&amp;D methane capture</v>
      </c>
      <c r="N1707" s="182">
        <f>(J1707*About!$A$132/1000)*10^12*'EPA to IEA Scaling'!$E$13</f>
        <v>1496254988135.2766</v>
      </c>
      <c r="O1707" s="183">
        <f>L1707/About!$B$144</f>
        <v>9.2617711518911037</v>
      </c>
    </row>
    <row r="1708" spans="2:15" x14ac:dyDescent="0.45">
      <c r="B1708" s="118" t="s">
        <v>175</v>
      </c>
      <c r="C1708" s="118" t="s">
        <v>1060</v>
      </c>
      <c r="D1708" s="118" t="s">
        <v>962</v>
      </c>
      <c r="E1708" s="118" t="s">
        <v>991</v>
      </c>
      <c r="F1708" s="118" t="s">
        <v>987</v>
      </c>
      <c r="G1708" s="118" t="s">
        <v>988</v>
      </c>
      <c r="H1708" s="118" t="s">
        <v>995</v>
      </c>
      <c r="I1708" s="118">
        <v>7.4000000953674299</v>
      </c>
      <c r="J1708" s="118">
        <v>7.4000000953674299</v>
      </c>
      <c r="K1708" s="118">
        <v>-2.1400001049041699</v>
      </c>
      <c r="L1708" s="181">
        <f>(K1708+'NPV Calcs'!$D$13)*About!$B$135</f>
        <v>5.3178027250721041</v>
      </c>
      <c r="M1708" s="95" t="str">
        <f>INDEX('IEA Tech to Policy Mapping'!$B$2:$B$13,MATCH($H1708,'IEA Tech to Policy Mapping'!$A$2:$A$13,0))</f>
        <v>ngps - T&amp;D methane capture</v>
      </c>
      <c r="N1708" s="182">
        <f>(J1708*About!$A$132/1000)*10^12*'EPA to IEA Scaling'!$E$13</f>
        <v>167685707399.50809</v>
      </c>
      <c r="O1708" s="183">
        <f>L1708/About!$B$144</f>
        <v>10.005217542496277</v>
      </c>
    </row>
    <row r="1709" spans="2:15" x14ac:dyDescent="0.45">
      <c r="B1709" s="118" t="s">
        <v>264</v>
      </c>
      <c r="C1709" s="118" t="s">
        <v>1060</v>
      </c>
      <c r="D1709" s="118" t="s">
        <v>985</v>
      </c>
      <c r="E1709" s="118" t="s">
        <v>994</v>
      </c>
      <c r="F1709" s="118" t="s">
        <v>987</v>
      </c>
      <c r="G1709" s="118" t="s">
        <v>1000</v>
      </c>
      <c r="H1709" s="118" t="s">
        <v>1001</v>
      </c>
      <c r="I1709" s="118">
        <v>4.8099999427795401</v>
      </c>
      <c r="J1709" s="118">
        <v>4.0799999237060502</v>
      </c>
      <c r="K1709" s="118">
        <v>-1.71000003814697</v>
      </c>
      <c r="L1709" s="181">
        <f>(K1709+'NPV Calcs'!$D$13)*About!$B$135</f>
        <v>5.703966355745437</v>
      </c>
      <c r="M1709" s="95" t="str">
        <f>INDEX('IEA Tech to Policy Mapping'!$B$2:$B$13,MATCH($H1709,'IEA Tech to Policy Mapping'!$A$2:$A$13,0))</f>
        <v>ngps - T&amp;D methane capture</v>
      </c>
      <c r="N1709" s="182">
        <f>(J1709*About!$A$132/1000)*10^12*'EPA to IEA Scaling'!$E$13</f>
        <v>92453738456.690887</v>
      </c>
      <c r="O1709" s="183">
        <f>L1709/About!$B$144</f>
        <v>10.731767836223938</v>
      </c>
    </row>
    <row r="1710" spans="2:15" x14ac:dyDescent="0.45">
      <c r="B1710" s="118" t="s">
        <v>36</v>
      </c>
      <c r="C1710" s="118" t="s">
        <v>1060</v>
      </c>
      <c r="D1710" s="118" t="s">
        <v>985</v>
      </c>
      <c r="E1710" s="118" t="s">
        <v>994</v>
      </c>
      <c r="F1710" s="118" t="s">
        <v>987</v>
      </c>
      <c r="G1710" s="118" t="s">
        <v>1000</v>
      </c>
      <c r="H1710" s="118" t="s">
        <v>1001</v>
      </c>
      <c r="I1710" s="118">
        <v>2.4800000190734801</v>
      </c>
      <c r="J1710" s="118">
        <v>2.1099998950958199</v>
      </c>
      <c r="K1710" s="118">
        <v>-1.6799999475479099</v>
      </c>
      <c r="L1710" s="181">
        <f>(K1710+'NPV Calcs'!$D$13)*About!$B$135</f>
        <v>5.7309080815773159</v>
      </c>
      <c r="M1710" s="95" t="str">
        <f>INDEX('IEA Tech to Policy Mapping'!$B$2:$B$13,MATCH($H1710,'IEA Tech to Policy Mapping'!$A$2:$A$13,0))</f>
        <v>ngps - T&amp;D methane capture</v>
      </c>
      <c r="N1710" s="182">
        <f>(J1710*About!$A$132/1000)*10^12*'EPA to IEA Scaling'!$E$13</f>
        <v>47813083846.24588</v>
      </c>
      <c r="O1710" s="183">
        <f>L1710/About!$B$144</f>
        <v>10.782457536811615</v>
      </c>
    </row>
    <row r="1711" spans="2:15" x14ac:dyDescent="0.45">
      <c r="B1711" s="118" t="s">
        <v>175</v>
      </c>
      <c r="C1711" s="118" t="s">
        <v>1060</v>
      </c>
      <c r="D1711" s="118" t="s">
        <v>985</v>
      </c>
      <c r="E1711" s="118" t="s">
        <v>994</v>
      </c>
      <c r="F1711" s="118" t="s">
        <v>987</v>
      </c>
      <c r="G1711" s="118" t="s">
        <v>1000</v>
      </c>
      <c r="H1711" s="118" t="s">
        <v>1001</v>
      </c>
      <c r="I1711" s="118">
        <v>0.87999999523162797</v>
      </c>
      <c r="J1711" s="118">
        <v>0.75</v>
      </c>
      <c r="K1711" s="118">
        <v>-1.6799999475479099</v>
      </c>
      <c r="L1711" s="181">
        <f>(K1711+'NPV Calcs'!$D$13)*About!$B$135</f>
        <v>5.7309080815773159</v>
      </c>
      <c r="M1711" s="95" t="str">
        <f>INDEX('IEA Tech to Policy Mapping'!$B$2:$B$13,MATCH($H1711,'IEA Tech to Policy Mapping'!$A$2:$A$13,0))</f>
        <v>ngps - T&amp;D methane capture</v>
      </c>
      <c r="N1711" s="182">
        <f>(J1711*About!$A$132/1000)*10^12*'EPA to IEA Scaling'!$E$13</f>
        <v>16995172828.222313</v>
      </c>
      <c r="O1711" s="183">
        <f>L1711/About!$B$144</f>
        <v>10.782457536811615</v>
      </c>
    </row>
    <row r="1712" spans="2:15" x14ac:dyDescent="0.45">
      <c r="B1712" s="118" t="s">
        <v>325</v>
      </c>
      <c r="C1712" s="118" t="s">
        <v>1060</v>
      </c>
      <c r="D1712" s="118" t="s">
        <v>985</v>
      </c>
      <c r="E1712" s="118" t="s">
        <v>994</v>
      </c>
      <c r="F1712" s="118" t="s">
        <v>987</v>
      </c>
      <c r="G1712" s="118" t="s">
        <v>1000</v>
      </c>
      <c r="H1712" s="118" t="s">
        <v>1001</v>
      </c>
      <c r="I1712" s="118">
        <v>1.54999995231628</v>
      </c>
      <c r="J1712" s="118">
        <v>1.3200000524520801</v>
      </c>
      <c r="K1712" s="118">
        <v>-1.6799999475479099</v>
      </c>
      <c r="L1712" s="181">
        <f>(K1712+'NPV Calcs'!$D$13)*About!$B$135</f>
        <v>5.7309080815773159</v>
      </c>
      <c r="M1712" s="95" t="str">
        <f>INDEX('IEA Tech to Policy Mapping'!$B$2:$B$13,MATCH($H1712,'IEA Tech to Policy Mapping'!$A$2:$A$13,0))</f>
        <v>ngps - T&amp;D methane capture</v>
      </c>
      <c r="N1712" s="182">
        <f>(J1712*About!$A$132/1000)*10^12*'EPA to IEA Scaling'!$E$13</f>
        <v>29911505366.24749</v>
      </c>
      <c r="O1712" s="183">
        <f>L1712/About!$B$144</f>
        <v>10.782457536811615</v>
      </c>
    </row>
    <row r="1713" spans="2:15" x14ac:dyDescent="0.45">
      <c r="B1713" s="118" t="s">
        <v>36</v>
      </c>
      <c r="C1713" s="118" t="s">
        <v>1060</v>
      </c>
      <c r="D1713" s="118" t="s">
        <v>962</v>
      </c>
      <c r="E1713" s="118" t="s">
        <v>999</v>
      </c>
      <c r="F1713" s="118" t="s">
        <v>987</v>
      </c>
      <c r="G1713" s="118" t="s">
        <v>1000</v>
      </c>
      <c r="H1713" s="118" t="s">
        <v>1001</v>
      </c>
      <c r="I1713" s="118">
        <v>4</v>
      </c>
      <c r="J1713" s="118">
        <v>3.4000000953674299</v>
      </c>
      <c r="K1713" s="118">
        <v>-1.6799999475479099</v>
      </c>
      <c r="L1713" s="181">
        <f>(K1713+'NPV Calcs'!$D$13)*About!$B$135</f>
        <v>5.7309080815773159</v>
      </c>
      <c r="M1713" s="95" t="str">
        <f>INDEX('IEA Tech to Policy Mapping'!$B$2:$B$13,MATCH($H1713,'IEA Tech to Policy Mapping'!$A$2:$A$13,0))</f>
        <v>ngps - T&amp;D methane capture</v>
      </c>
      <c r="N1713" s="182">
        <f>(J1713*About!$A$132/1000)*10^12*'EPA to IEA Scaling'!$E$13</f>
        <v>77044785648.989075</v>
      </c>
      <c r="O1713" s="183">
        <f>L1713/About!$B$144</f>
        <v>10.782457536811615</v>
      </c>
    </row>
    <row r="1714" spans="2:15" x14ac:dyDescent="0.45">
      <c r="B1714" s="118" t="s">
        <v>175</v>
      </c>
      <c r="C1714" s="118" t="s">
        <v>1060</v>
      </c>
      <c r="D1714" s="118" t="s">
        <v>962</v>
      </c>
      <c r="E1714" s="118" t="s">
        <v>999</v>
      </c>
      <c r="F1714" s="118" t="s">
        <v>987</v>
      </c>
      <c r="G1714" s="118" t="s">
        <v>1000</v>
      </c>
      <c r="H1714" s="118" t="s">
        <v>1001</v>
      </c>
      <c r="I1714" s="118">
        <v>1.8600000143051101</v>
      </c>
      <c r="J1714" s="118">
        <v>1.58000004291534</v>
      </c>
      <c r="K1714" s="118">
        <v>-1.6799999475479099</v>
      </c>
      <c r="L1714" s="181">
        <f>(K1714+'NPV Calcs'!$D$13)*About!$B$135</f>
        <v>5.7309080815773159</v>
      </c>
      <c r="M1714" s="95" t="str">
        <f>INDEX('IEA Tech to Policy Mapping'!$B$2:$B$13,MATCH($H1714,'IEA Tech to Policy Mapping'!$A$2:$A$13,0))</f>
        <v>ngps - T&amp;D methane capture</v>
      </c>
      <c r="N1714" s="182">
        <f>(J1714*About!$A$132/1000)*10^12*'EPA to IEA Scaling'!$E$13</f>
        <v>35803165063.926498</v>
      </c>
      <c r="O1714" s="183">
        <f>L1714/About!$B$144</f>
        <v>10.782457536811615</v>
      </c>
    </row>
    <row r="1715" spans="2:15" x14ac:dyDescent="0.45">
      <c r="B1715" s="118" t="s">
        <v>325</v>
      </c>
      <c r="C1715" s="118" t="s">
        <v>1060</v>
      </c>
      <c r="D1715" s="118" t="s">
        <v>962</v>
      </c>
      <c r="E1715" s="118" t="s">
        <v>999</v>
      </c>
      <c r="F1715" s="118" t="s">
        <v>987</v>
      </c>
      <c r="G1715" s="118" t="s">
        <v>1000</v>
      </c>
      <c r="H1715" s="118" t="s">
        <v>1001</v>
      </c>
      <c r="I1715" s="118">
        <v>1.2799999713897701</v>
      </c>
      <c r="J1715" s="118">
        <v>1.0900000333786</v>
      </c>
      <c r="K1715" s="118">
        <v>-1.6799999475479099</v>
      </c>
      <c r="L1715" s="181">
        <f>(K1715+'NPV Calcs'!$D$13)*About!$B$135</f>
        <v>5.7309080815773159</v>
      </c>
      <c r="M1715" s="95" t="str">
        <f>INDEX('IEA Tech to Policy Mapping'!$B$2:$B$13,MATCH($H1715,'IEA Tech to Policy Mapping'!$A$2:$A$13,0))</f>
        <v>ngps - T&amp;D methane capture</v>
      </c>
      <c r="N1715" s="182">
        <f>(J1715*About!$A$132/1000)*10^12*'EPA to IEA Scaling'!$E$13</f>
        <v>24699651933.383194</v>
      </c>
      <c r="O1715" s="183">
        <f>L1715/About!$B$144</f>
        <v>10.782457536811615</v>
      </c>
    </row>
    <row r="1716" spans="2:15" x14ac:dyDescent="0.45">
      <c r="B1716" s="118" t="s">
        <v>264</v>
      </c>
      <c r="C1716" s="118" t="s">
        <v>1060</v>
      </c>
      <c r="D1716" s="118" t="s">
        <v>985</v>
      </c>
      <c r="E1716" s="118" t="s">
        <v>994</v>
      </c>
      <c r="F1716" s="118" t="s">
        <v>987</v>
      </c>
      <c r="G1716" s="118" t="s">
        <v>988</v>
      </c>
      <c r="H1716" s="118" t="s">
        <v>1003</v>
      </c>
      <c r="I1716" s="118">
        <v>13.569999694824199</v>
      </c>
      <c r="J1716" s="118">
        <v>13.569999694824199</v>
      </c>
      <c r="K1716" s="118">
        <v>-1.5900000333786</v>
      </c>
      <c r="L1716" s="181">
        <f>(K1716+'NPV Calcs'!$D$13)*About!$B$135</f>
        <v>5.8117329379035203</v>
      </c>
      <c r="M1716" s="95" t="str">
        <f>INDEX('IEA Tech to Policy Mapping'!$B$2:$B$13,MATCH($H1716,'IEA Tech to Policy Mapping'!$A$2:$A$13,0))</f>
        <v>ngps - T&amp;D methane capture</v>
      </c>
      <c r="N1716" s="182">
        <f>(J1716*About!$A$132/1000)*10^12*'EPA to IEA Scaling'!$E$13</f>
        <v>307499320123.28174</v>
      </c>
      <c r="O1716" s="183">
        <f>L1716/About!$B$144</f>
        <v>10.934526034308147</v>
      </c>
    </row>
    <row r="1717" spans="2:15" x14ac:dyDescent="0.45">
      <c r="B1717" s="118" t="s">
        <v>36</v>
      </c>
      <c r="C1717" s="118" t="s">
        <v>1060</v>
      </c>
      <c r="D1717" s="118" t="s">
        <v>962</v>
      </c>
      <c r="E1717" s="118" t="s">
        <v>996</v>
      </c>
      <c r="F1717" s="118" t="s">
        <v>997</v>
      </c>
      <c r="G1717" s="118" t="s">
        <v>988</v>
      </c>
      <c r="H1717" s="118" t="s">
        <v>995</v>
      </c>
      <c r="I1717" s="118">
        <v>3.95000004768371</v>
      </c>
      <c r="J1717" s="118">
        <v>3.95000004768371</v>
      </c>
      <c r="K1717" s="118">
        <v>-1.2300000190734801</v>
      </c>
      <c r="L1717" s="181">
        <f>(K1717+'NPV Calcs'!$D$13)*About!$B$135</f>
        <v>6.13503268437778</v>
      </c>
      <c r="M1717" s="95" t="str">
        <f>INDEX('IEA Tech to Policy Mapping'!$B$2:$B$13,MATCH($H1717,'IEA Tech to Policy Mapping'!$A$2:$A$13,0))</f>
        <v>ngps - T&amp;D methane capture</v>
      </c>
      <c r="N1717" s="182">
        <f>(J1717*About!$A$132/1000)*10^12*'EPA to IEA Scaling'!$E$13</f>
        <v>89507911309.161377</v>
      </c>
      <c r="O1717" s="183">
        <f>L1717/About!$B$144</f>
        <v>11.542800628560796</v>
      </c>
    </row>
    <row r="1718" spans="2:15" x14ac:dyDescent="0.45">
      <c r="B1718" s="118" t="s">
        <v>175</v>
      </c>
      <c r="C1718" s="118" t="s">
        <v>1060</v>
      </c>
      <c r="D1718" s="118" t="s">
        <v>962</v>
      </c>
      <c r="E1718" s="118" t="s">
        <v>996</v>
      </c>
      <c r="F1718" s="118" t="s">
        <v>997</v>
      </c>
      <c r="G1718" s="118" t="s">
        <v>988</v>
      </c>
      <c r="H1718" s="118" t="s">
        <v>995</v>
      </c>
      <c r="I1718" s="118">
        <v>8.1499996185302699</v>
      </c>
      <c r="J1718" s="118">
        <v>8.1499996185302699</v>
      </c>
      <c r="K1718" s="118">
        <v>-1.16999995708465</v>
      </c>
      <c r="L1718" s="181">
        <f>(K1718+'NPV Calcs'!$D$13)*About!$B$135</f>
        <v>6.1889160289850595</v>
      </c>
      <c r="M1718" s="95" t="str">
        <f>INDEX('IEA Tech to Policy Mapping'!$B$2:$B$13,MATCH($H1718,'IEA Tech to Policy Mapping'!$A$2:$A$13,0))</f>
        <v>ngps - T&amp;D methane capture</v>
      </c>
      <c r="N1718" s="182">
        <f>(J1718*About!$A$132/1000)*10^12*'EPA to IEA Scaling'!$E$13</f>
        <v>184680869422.49048</v>
      </c>
      <c r="O1718" s="183">
        <f>L1718/About!$B$144</f>
        <v>11.644179828313982</v>
      </c>
    </row>
    <row r="1719" spans="2:15" x14ac:dyDescent="0.45">
      <c r="B1719" s="118" t="s">
        <v>340</v>
      </c>
      <c r="C1719" s="118" t="s">
        <v>1060</v>
      </c>
      <c r="D1719" s="118" t="s">
        <v>962</v>
      </c>
      <c r="E1719" s="118" t="s">
        <v>996</v>
      </c>
      <c r="F1719" s="118" t="s">
        <v>997</v>
      </c>
      <c r="G1719" s="118" t="s">
        <v>988</v>
      </c>
      <c r="H1719" s="118" t="s">
        <v>995</v>
      </c>
      <c r="I1719" s="118">
        <v>33.810001373291001</v>
      </c>
      <c r="J1719" s="118">
        <v>33.810001373291001</v>
      </c>
      <c r="K1719" s="118">
        <v>-1.15999996662139</v>
      </c>
      <c r="L1719" s="181">
        <f>(K1719+'NPV Calcs'!$D$13)*About!$B$135</f>
        <v>6.1978965685768639</v>
      </c>
      <c r="M1719" s="95" t="str">
        <f>INDEX('IEA Tech to Policy Mapping'!$B$2:$B$13,MATCH($H1719,'IEA Tech to Policy Mapping'!$A$2:$A$13,0))</f>
        <v>ngps - T&amp;D methane capture</v>
      </c>
      <c r="N1719" s="182">
        <f>(J1719*About!$A$132/1000)*10^12*'EPA to IEA Scaling'!$E$13</f>
        <v>766142422215.35229</v>
      </c>
      <c r="O1719" s="183">
        <f>L1719/About!$B$144</f>
        <v>11.661076328035827</v>
      </c>
    </row>
    <row r="1720" spans="2:15" x14ac:dyDescent="0.45">
      <c r="B1720" s="118" t="s">
        <v>264</v>
      </c>
      <c r="C1720" s="118" t="s">
        <v>1060</v>
      </c>
      <c r="D1720" s="118" t="s">
        <v>962</v>
      </c>
      <c r="E1720" s="118" t="s">
        <v>993</v>
      </c>
      <c r="F1720" s="118" t="s">
        <v>987</v>
      </c>
      <c r="G1720" s="118" t="s">
        <v>1000</v>
      </c>
      <c r="H1720" s="118" t="s">
        <v>1001</v>
      </c>
      <c r="I1720" s="118">
        <v>0.140000000596046</v>
      </c>
      <c r="J1720" s="118">
        <v>0.11999999731779</v>
      </c>
      <c r="K1720" s="118">
        <v>-1.15999996662139</v>
      </c>
      <c r="L1720" s="181">
        <f>(K1720+'NPV Calcs'!$D$13)*About!$B$135</f>
        <v>6.1978965685768639</v>
      </c>
      <c r="M1720" s="95" t="str">
        <f>INDEX('IEA Tech to Policy Mapping'!$B$2:$B$13,MATCH($H1720,'IEA Tech to Policy Mapping'!$A$2:$A$13,0))</f>
        <v>ngps - T&amp;D methane capture</v>
      </c>
      <c r="N1720" s="182">
        <f>(J1720*About!$A$132/1000)*10^12*'EPA to IEA Scaling'!$E$13</f>
        <v>2719227591.736073</v>
      </c>
      <c r="O1720" s="183">
        <f>L1720/About!$B$144</f>
        <v>11.661076328035827</v>
      </c>
    </row>
    <row r="1721" spans="2:15" x14ac:dyDescent="0.45">
      <c r="B1721" s="118" t="s">
        <v>264</v>
      </c>
      <c r="C1721" s="118" t="s">
        <v>1060</v>
      </c>
      <c r="D1721" s="118" t="s">
        <v>962</v>
      </c>
      <c r="E1721" s="118" t="s">
        <v>991</v>
      </c>
      <c r="F1721" s="118" t="s">
        <v>987</v>
      </c>
      <c r="G1721" s="118" t="s">
        <v>1000</v>
      </c>
      <c r="H1721" s="118" t="s">
        <v>1001</v>
      </c>
      <c r="I1721" s="118">
        <v>507.850006103515</v>
      </c>
      <c r="J1721" s="118">
        <v>431.67001342773398</v>
      </c>
      <c r="K1721" s="118">
        <v>-1.15999996662139</v>
      </c>
      <c r="L1721" s="181">
        <f>(K1721+'NPV Calcs'!$D$13)*About!$B$135</f>
        <v>6.1978965685768639</v>
      </c>
      <c r="M1721" s="95" t="str">
        <f>INDEX('IEA Tech to Policy Mapping'!$B$2:$B$13,MATCH($H1721,'IEA Tech to Policy Mapping'!$A$2:$A$13,0))</f>
        <v>ngps - T&amp;D methane capture</v>
      </c>
      <c r="N1721" s="182">
        <f>(J1721*About!$A$132/1000)*10^12*'EPA to IEA Scaling'!$E$13</f>
        <v>9781741977287.1797</v>
      </c>
      <c r="O1721" s="183">
        <f>L1721/About!$B$144</f>
        <v>11.661076328035827</v>
      </c>
    </row>
    <row r="1722" spans="2:15" x14ac:dyDescent="0.45">
      <c r="B1722" s="118" t="s">
        <v>264</v>
      </c>
      <c r="C1722" s="118" t="s">
        <v>1060</v>
      </c>
      <c r="D1722" s="118" t="s">
        <v>985</v>
      </c>
      <c r="E1722" s="118" t="s">
        <v>986</v>
      </c>
      <c r="F1722" s="118" t="s">
        <v>987</v>
      </c>
      <c r="G1722" s="118" t="s">
        <v>1000</v>
      </c>
      <c r="H1722" s="118" t="s">
        <v>1001</v>
      </c>
      <c r="I1722" s="118">
        <v>68.370002746582003</v>
      </c>
      <c r="J1722" s="118">
        <v>58.119998931884702</v>
      </c>
      <c r="K1722" s="118">
        <v>-1.15999996662139</v>
      </c>
      <c r="L1722" s="181">
        <f>(K1722+'NPV Calcs'!$D$13)*About!$B$135</f>
        <v>6.1978965685768639</v>
      </c>
      <c r="M1722" s="95" t="str">
        <f>INDEX('IEA Tech to Policy Mapping'!$B$2:$B$13,MATCH($H1722,'IEA Tech to Policy Mapping'!$A$2:$A$13,0))</f>
        <v>ngps - T&amp;D methane capture</v>
      </c>
      <c r="N1722" s="182">
        <f>(J1722*About!$A$132/1000)*10^12*'EPA to IEA Scaling'!$E$13</f>
        <v>1317012568831.3022</v>
      </c>
      <c r="O1722" s="183">
        <f>L1722/About!$B$144</f>
        <v>11.661076328035827</v>
      </c>
    </row>
    <row r="1723" spans="2:15" x14ac:dyDescent="0.45">
      <c r="B1723" s="118" t="s">
        <v>36</v>
      </c>
      <c r="C1723" s="118" t="s">
        <v>1060</v>
      </c>
      <c r="D1723" s="118" t="s">
        <v>985</v>
      </c>
      <c r="E1723" s="118" t="s">
        <v>986</v>
      </c>
      <c r="F1723" s="118" t="s">
        <v>987</v>
      </c>
      <c r="G1723" s="118" t="s">
        <v>1000</v>
      </c>
      <c r="H1723" s="118" t="s">
        <v>1001</v>
      </c>
      <c r="I1723" s="118">
        <v>0.259999990463256</v>
      </c>
      <c r="J1723" s="118">
        <v>0.21999999880790699</v>
      </c>
      <c r="K1723" s="118">
        <v>-0.980000019073486</v>
      </c>
      <c r="L1723" s="181">
        <f>(K1723+'NPV Calcs'!$D$13)*About!$B$135</f>
        <v>6.3595463882857448</v>
      </c>
      <c r="M1723" s="95" t="str">
        <f>INDEX('IEA Tech to Policy Mapping'!$B$2:$B$13,MATCH($H1723,'IEA Tech to Policy Mapping'!$A$2:$A$13,0))</f>
        <v>ngps - T&amp;D methane capture</v>
      </c>
      <c r="N1723" s="182">
        <f>(J1723*About!$A$132/1000)*10^12*'EPA to IEA Scaling'!$E$13</f>
        <v>4985250669.2654419</v>
      </c>
      <c r="O1723" s="183">
        <f>L1723/About!$B$144</f>
        <v>11.965213524451048</v>
      </c>
    </row>
    <row r="1724" spans="2:15" x14ac:dyDescent="0.45">
      <c r="B1724" s="118" t="s">
        <v>175</v>
      </c>
      <c r="C1724" s="118" t="s">
        <v>1060</v>
      </c>
      <c r="D1724" s="118" t="s">
        <v>985</v>
      </c>
      <c r="E1724" s="118" t="s">
        <v>986</v>
      </c>
      <c r="F1724" s="118" t="s">
        <v>987</v>
      </c>
      <c r="G1724" s="118" t="s">
        <v>1000</v>
      </c>
      <c r="H1724" s="118" t="s">
        <v>1001</v>
      </c>
      <c r="I1724" s="118">
        <v>7.9299998283386204</v>
      </c>
      <c r="J1724" s="118">
        <v>6.7399997711181596</v>
      </c>
      <c r="K1724" s="118">
        <v>-0.980000019073486</v>
      </c>
      <c r="L1724" s="181">
        <f>(K1724+'NPV Calcs'!$D$13)*About!$B$135</f>
        <v>6.3595463882857448</v>
      </c>
      <c r="M1724" s="95" t="str">
        <f>INDEX('IEA Tech to Policy Mapping'!$B$2:$B$13,MATCH($H1724,'IEA Tech to Policy Mapping'!$A$2:$A$13,0))</f>
        <v>ngps - T&amp;D methane capture</v>
      </c>
      <c r="N1724" s="182">
        <f>(J1724*About!$A$132/1000)*10^12*'EPA to IEA Scaling'!$E$13</f>
        <v>152729947963.10928</v>
      </c>
      <c r="O1724" s="183">
        <f>L1724/About!$B$144</f>
        <v>11.965213524451048</v>
      </c>
    </row>
    <row r="1725" spans="2:15" x14ac:dyDescent="0.45">
      <c r="B1725" s="118" t="s">
        <v>325</v>
      </c>
      <c r="C1725" s="118" t="s">
        <v>1060</v>
      </c>
      <c r="D1725" s="118" t="s">
        <v>985</v>
      </c>
      <c r="E1725" s="118" t="s">
        <v>986</v>
      </c>
      <c r="F1725" s="118" t="s">
        <v>987</v>
      </c>
      <c r="G1725" s="118" t="s">
        <v>1000</v>
      </c>
      <c r="H1725" s="118" t="s">
        <v>1001</v>
      </c>
      <c r="I1725" s="118">
        <v>2.2699999809265101</v>
      </c>
      <c r="J1725" s="118">
        <v>1.9299999475479099</v>
      </c>
      <c r="K1725" s="118">
        <v>-0.980000019073486</v>
      </c>
      <c r="L1725" s="181">
        <f>(K1725+'NPV Calcs'!$D$13)*About!$B$135</f>
        <v>6.3595463882857448</v>
      </c>
      <c r="M1725" s="95" t="str">
        <f>INDEX('IEA Tech to Policy Mapping'!$B$2:$B$13,MATCH($H1725,'IEA Tech to Policy Mapping'!$A$2:$A$13,0))</f>
        <v>ngps - T&amp;D methane capture</v>
      </c>
      <c r="N1725" s="182">
        <f>(J1725*About!$A$132/1000)*10^12*'EPA to IEA Scaling'!$E$13</f>
        <v>43734243556.048973</v>
      </c>
      <c r="O1725" s="183">
        <f>L1725/About!$B$144</f>
        <v>11.965213524451048</v>
      </c>
    </row>
    <row r="1726" spans="2:15" x14ac:dyDescent="0.45">
      <c r="B1726" s="118" t="s">
        <v>340</v>
      </c>
      <c r="C1726" s="118" t="s">
        <v>1060</v>
      </c>
      <c r="D1726" s="118" t="s">
        <v>985</v>
      </c>
      <c r="E1726" s="118" t="s">
        <v>986</v>
      </c>
      <c r="F1726" s="118" t="s">
        <v>987</v>
      </c>
      <c r="G1726" s="118" t="s">
        <v>1000</v>
      </c>
      <c r="H1726" s="118" t="s">
        <v>1001</v>
      </c>
      <c r="I1726" s="118">
        <v>0.34999999403953502</v>
      </c>
      <c r="J1726" s="118">
        <v>0.30000001192092801</v>
      </c>
      <c r="K1726" s="118">
        <v>-0.980000019073486</v>
      </c>
      <c r="L1726" s="181">
        <f>(K1726+'NPV Calcs'!$D$13)*About!$B$135</f>
        <v>6.3595463882857448</v>
      </c>
      <c r="M1726" s="95" t="str">
        <f>INDEX('IEA Tech to Policy Mapping'!$B$2:$B$13,MATCH($H1726,'IEA Tech to Policy Mapping'!$A$2:$A$13,0))</f>
        <v>ngps - T&amp;D methane capture</v>
      </c>
      <c r="N1726" s="182">
        <f>(J1726*About!$A$132/1000)*10^12*'EPA to IEA Scaling'!$E$13</f>
        <v>6798069401.4199009</v>
      </c>
      <c r="O1726" s="183">
        <f>L1726/About!$B$144</f>
        <v>11.965213524451048</v>
      </c>
    </row>
    <row r="1727" spans="2:15" x14ac:dyDescent="0.45">
      <c r="B1727" s="118" t="s">
        <v>36</v>
      </c>
      <c r="C1727" s="118" t="s">
        <v>1060</v>
      </c>
      <c r="D1727" s="118" t="s">
        <v>962</v>
      </c>
      <c r="E1727" s="118" t="s">
        <v>991</v>
      </c>
      <c r="F1727" s="118" t="s">
        <v>987</v>
      </c>
      <c r="G1727" s="118" t="s">
        <v>1000</v>
      </c>
      <c r="H1727" s="118" t="s">
        <v>1001</v>
      </c>
      <c r="I1727" s="118">
        <v>0.15000000596046401</v>
      </c>
      <c r="J1727" s="118">
        <v>0.129999995231628</v>
      </c>
      <c r="K1727" s="118">
        <v>-0.980000019073486</v>
      </c>
      <c r="L1727" s="181">
        <f>(K1727+'NPV Calcs'!$D$13)*About!$B$135</f>
        <v>6.3595463882857448</v>
      </c>
      <c r="M1727" s="95" t="str">
        <f>INDEX('IEA Tech to Policy Mapping'!$B$2:$B$13,MATCH($H1727,'IEA Tech to Policy Mapping'!$A$2:$A$13,0))</f>
        <v>ngps - T&amp;D methane capture</v>
      </c>
      <c r="N1727" s="182">
        <f>(J1727*About!$A$132/1000)*10^12*'EPA to IEA Scaling'!$E$13</f>
        <v>2945829848.8394594</v>
      </c>
      <c r="O1727" s="183">
        <f>L1727/About!$B$144</f>
        <v>11.965213524451048</v>
      </c>
    </row>
    <row r="1728" spans="2:15" x14ac:dyDescent="0.45">
      <c r="B1728" s="118" t="s">
        <v>175</v>
      </c>
      <c r="C1728" s="118" t="s">
        <v>1060</v>
      </c>
      <c r="D1728" s="118" t="s">
        <v>962</v>
      </c>
      <c r="E1728" s="118" t="s">
        <v>991</v>
      </c>
      <c r="F1728" s="118" t="s">
        <v>987</v>
      </c>
      <c r="G1728" s="118" t="s">
        <v>1000</v>
      </c>
      <c r="H1728" s="118" t="s">
        <v>1001</v>
      </c>
      <c r="I1728" s="118">
        <v>18.829999923706001</v>
      </c>
      <c r="J1728" s="118">
        <v>16.0100002288818</v>
      </c>
      <c r="K1728" s="118">
        <v>-0.980000019073486</v>
      </c>
      <c r="L1728" s="181">
        <f>(K1728+'NPV Calcs'!$D$13)*About!$B$135</f>
        <v>6.3595463882857448</v>
      </c>
      <c r="M1728" s="95" t="str">
        <f>INDEX('IEA Tech to Policy Mapping'!$B$2:$B$13,MATCH($H1728,'IEA Tech to Policy Mapping'!$A$2:$A$13,0))</f>
        <v>ngps - T&amp;D methane capture</v>
      </c>
      <c r="N1728" s="182">
        <f>(J1728*About!$A$132/1000)*10^12*'EPA to IEA Scaling'!$E$13</f>
        <v>362790294492.96661</v>
      </c>
      <c r="O1728" s="183">
        <f>L1728/About!$B$144</f>
        <v>11.965213524451048</v>
      </c>
    </row>
    <row r="1729" spans="2:15" x14ac:dyDescent="0.45">
      <c r="B1729" s="118" t="s">
        <v>325</v>
      </c>
      <c r="C1729" s="118" t="s">
        <v>1060</v>
      </c>
      <c r="D1729" s="118" t="s">
        <v>962</v>
      </c>
      <c r="E1729" s="118" t="s">
        <v>991</v>
      </c>
      <c r="F1729" s="118" t="s">
        <v>987</v>
      </c>
      <c r="G1729" s="118" t="s">
        <v>1000</v>
      </c>
      <c r="H1729" s="118" t="s">
        <v>1001</v>
      </c>
      <c r="I1729" s="118">
        <v>178.13000488281199</v>
      </c>
      <c r="J1729" s="118">
        <v>151.41000366210901</v>
      </c>
      <c r="K1729" s="118">
        <v>-0.980000019073486</v>
      </c>
      <c r="L1729" s="181">
        <f>(K1729+'NPV Calcs'!$D$13)*About!$B$135</f>
        <v>6.3595463882857448</v>
      </c>
      <c r="M1729" s="95" t="str">
        <f>INDEX('IEA Tech to Policy Mapping'!$B$2:$B$13,MATCH($H1729,'IEA Tech to Policy Mapping'!$A$2:$A$13,0))</f>
        <v>ngps - T&amp;D methane capture</v>
      </c>
      <c r="N1729" s="182">
        <f>(J1729*About!$A$132/1000)*10^12*'EPA to IEA Scaling'!$E$13</f>
        <v>3430985573545.7544</v>
      </c>
      <c r="O1729" s="183">
        <f>L1729/About!$B$144</f>
        <v>11.965213524451048</v>
      </c>
    </row>
    <row r="1730" spans="2:15" x14ac:dyDescent="0.45">
      <c r="B1730" s="118" t="s">
        <v>340</v>
      </c>
      <c r="C1730" s="118" t="s">
        <v>1060</v>
      </c>
      <c r="D1730" s="118" t="s">
        <v>962</v>
      </c>
      <c r="E1730" s="118" t="s">
        <v>991</v>
      </c>
      <c r="F1730" s="118" t="s">
        <v>987</v>
      </c>
      <c r="G1730" s="118" t="s">
        <v>1000</v>
      </c>
      <c r="H1730" s="118" t="s">
        <v>1001</v>
      </c>
      <c r="I1730" s="118">
        <v>58.259998321533203</v>
      </c>
      <c r="J1730" s="118">
        <v>49.520000457763601</v>
      </c>
      <c r="K1730" s="118">
        <v>-0.980000019073486</v>
      </c>
      <c r="L1730" s="181">
        <f>(K1730+'NPV Calcs'!$D$13)*About!$B$135</f>
        <v>6.3595463882857448</v>
      </c>
      <c r="M1730" s="95" t="str">
        <f>INDEX('IEA Tech to Policy Mapping'!$B$2:$B$13,MATCH($H1730,'IEA Tech to Policy Mapping'!$A$2:$A$13,0))</f>
        <v>ngps - T&amp;D methane capture</v>
      </c>
      <c r="N1730" s="182">
        <f>(J1730*About!$A$132/1000)*10^12*'EPA to IEA Scaling'!$E$13</f>
        <v>1122134621644.4536</v>
      </c>
      <c r="O1730" s="183">
        <f>L1730/About!$B$144</f>
        <v>11.965213524451048</v>
      </c>
    </row>
    <row r="1731" spans="2:15" x14ac:dyDescent="0.45">
      <c r="B1731" s="118" t="s">
        <v>264</v>
      </c>
      <c r="C1731" s="118" t="s">
        <v>1060</v>
      </c>
      <c r="D1731" s="118" t="s">
        <v>962</v>
      </c>
      <c r="E1731" s="118" t="s">
        <v>993</v>
      </c>
      <c r="F1731" s="118" t="s">
        <v>987</v>
      </c>
      <c r="G1731" s="118" t="s">
        <v>988</v>
      </c>
      <c r="H1731" s="118" t="s">
        <v>998</v>
      </c>
      <c r="I1731" s="118">
        <v>0.30000001192092801</v>
      </c>
      <c r="J1731" s="118">
        <v>0.30000001192092801</v>
      </c>
      <c r="K1731" s="118">
        <v>-0.89999997615814198</v>
      </c>
      <c r="L1731" s="181">
        <f>(K1731+'NPV Calcs'!$D$13)*About!$B$135</f>
        <v>6.4313908120766268</v>
      </c>
      <c r="M1731" s="95" t="str">
        <f>INDEX('IEA Tech to Policy Mapping'!$B$2:$B$13,MATCH($H1731,'IEA Tech to Policy Mapping'!$A$2:$A$13,0))</f>
        <v>ngps - production methane capture</v>
      </c>
      <c r="N1731" s="182">
        <f>(J1731*About!$A$132/1000)*10^12*'EPA to IEA Scaling'!$E$13</f>
        <v>6798069401.4199009</v>
      </c>
      <c r="O1731" s="183">
        <f>L1731/About!$B$144</f>
        <v>12.100385723647912</v>
      </c>
    </row>
    <row r="1732" spans="2:15" x14ac:dyDescent="0.45">
      <c r="B1732" s="118" t="s">
        <v>264</v>
      </c>
      <c r="C1732" s="118" t="s">
        <v>1060</v>
      </c>
      <c r="D1732" s="118" t="s">
        <v>962</v>
      </c>
      <c r="E1732" s="118" t="s">
        <v>991</v>
      </c>
      <c r="F1732" s="118" t="s">
        <v>987</v>
      </c>
      <c r="G1732" s="118" t="s">
        <v>988</v>
      </c>
      <c r="H1732" s="118" t="s">
        <v>998</v>
      </c>
      <c r="I1732" s="118">
        <v>1114.93994140625</v>
      </c>
      <c r="J1732" s="118">
        <v>1114.93994140625</v>
      </c>
      <c r="K1732" s="118">
        <v>-0.89999997615814198</v>
      </c>
      <c r="L1732" s="181">
        <f>(K1732+'NPV Calcs'!$D$13)*About!$B$135</f>
        <v>6.4313908120766268</v>
      </c>
      <c r="M1732" s="95" t="str">
        <f>INDEX('IEA Tech to Policy Mapping'!$B$2:$B$13,MATCH($H1732,'IEA Tech to Policy Mapping'!$A$2:$A$13,0))</f>
        <v>ngps - production methane capture</v>
      </c>
      <c r="N1732" s="182">
        <f>(J1732*About!$A$132/1000)*10^12*'EPA to IEA Scaling'!$E$13</f>
        <v>25264795996383.035</v>
      </c>
      <c r="O1732" s="183">
        <f>L1732/About!$B$144</f>
        <v>12.100385723647912</v>
      </c>
    </row>
    <row r="1733" spans="2:15" x14ac:dyDescent="0.45">
      <c r="B1733" s="118" t="s">
        <v>264</v>
      </c>
      <c r="C1733" s="118" t="s">
        <v>1060</v>
      </c>
      <c r="D1733" s="118" t="s">
        <v>985</v>
      </c>
      <c r="E1733" s="118" t="s">
        <v>986</v>
      </c>
      <c r="F1733" s="118" t="s">
        <v>987</v>
      </c>
      <c r="G1733" s="118" t="s">
        <v>988</v>
      </c>
      <c r="H1733" s="118" t="s">
        <v>998</v>
      </c>
      <c r="I1733" s="118">
        <v>543.84002685546795</v>
      </c>
      <c r="J1733" s="118">
        <v>543.84002685546795</v>
      </c>
      <c r="K1733" s="118">
        <v>-0.89999997615814198</v>
      </c>
      <c r="L1733" s="181">
        <f>(K1733+'NPV Calcs'!$D$13)*About!$B$135</f>
        <v>6.4313908120766268</v>
      </c>
      <c r="M1733" s="95" t="str">
        <f>INDEX('IEA Tech to Policy Mapping'!$B$2:$B$13,MATCH($H1733,'IEA Tech to Policy Mapping'!$A$2:$A$13,0))</f>
        <v>ngps - production methane capture</v>
      </c>
      <c r="N1733" s="182">
        <f>(J1733*About!$A$132/1000)*10^12*'EPA to IEA Scaling'!$E$13</f>
        <v>12323540329751.656</v>
      </c>
      <c r="O1733" s="183">
        <f>L1733/About!$B$144</f>
        <v>12.100385723647912</v>
      </c>
    </row>
    <row r="1734" spans="2:15" x14ac:dyDescent="0.45">
      <c r="B1734" s="118" t="s">
        <v>264</v>
      </c>
      <c r="C1734" s="118" t="s">
        <v>1060</v>
      </c>
      <c r="D1734" s="118" t="s">
        <v>962</v>
      </c>
      <c r="E1734" s="118" t="s">
        <v>991</v>
      </c>
      <c r="F1734" s="118" t="s">
        <v>987</v>
      </c>
      <c r="G1734" s="118" t="s">
        <v>988</v>
      </c>
      <c r="H1734" s="118" t="s">
        <v>995</v>
      </c>
      <c r="I1734" s="118">
        <v>76.989997863769503</v>
      </c>
      <c r="J1734" s="118">
        <v>76.989997863769503</v>
      </c>
      <c r="K1734" s="118">
        <v>-0.68000000715255704</v>
      </c>
      <c r="L1734" s="181">
        <f>(K1734+'NPV Calcs'!$D$13)*About!$B$135</f>
        <v>6.6289628436809567</v>
      </c>
      <c r="M1734" s="95" t="str">
        <f>INDEX('IEA Tech to Policy Mapping'!$B$2:$B$13,MATCH($H1734,'IEA Tech to Policy Mapping'!$A$2:$A$13,0))</f>
        <v>ngps - T&amp;D methane capture</v>
      </c>
      <c r="N1734" s="182">
        <f>(J1734*About!$A$132/1000)*10^12*'EPA to IEA Scaling'!$E$13</f>
        <v>1744611092985.6389</v>
      </c>
      <c r="O1734" s="183">
        <f>L1734/About!$B$144</f>
        <v>12.47210901966158</v>
      </c>
    </row>
    <row r="1735" spans="2:15" x14ac:dyDescent="0.45">
      <c r="B1735" s="118" t="s">
        <v>264</v>
      </c>
      <c r="C1735" s="118" t="s">
        <v>1060</v>
      </c>
      <c r="D1735" s="118" t="s">
        <v>962</v>
      </c>
      <c r="E1735" s="118" t="s">
        <v>993</v>
      </c>
      <c r="F1735" s="118" t="s">
        <v>987</v>
      </c>
      <c r="G1735" s="118" t="s">
        <v>988</v>
      </c>
      <c r="H1735" s="118" t="s">
        <v>995</v>
      </c>
      <c r="I1735" s="118">
        <v>1.9999999552965102E-2</v>
      </c>
      <c r="J1735" s="118">
        <v>1.9999999552965102E-2</v>
      </c>
      <c r="K1735" s="118">
        <v>-0.68000000715255704</v>
      </c>
      <c r="L1735" s="181">
        <f>(K1735+'NPV Calcs'!$D$13)*About!$B$135</f>
        <v>6.6289628436809567</v>
      </c>
      <c r="M1735" s="95" t="str">
        <f>INDEX('IEA Tech to Policy Mapping'!$B$2:$B$13,MATCH($H1735,'IEA Tech to Policy Mapping'!$A$2:$A$13,0))</f>
        <v>ngps - T&amp;D methane capture</v>
      </c>
      <c r="N1735" s="182">
        <f>(J1735*About!$A$132/1000)*10^12*'EPA to IEA Scaling'!$E$13</f>
        <v>453204598.62268114</v>
      </c>
      <c r="O1735" s="183">
        <f>L1735/About!$B$144</f>
        <v>12.47210901966158</v>
      </c>
    </row>
    <row r="1736" spans="2:15" x14ac:dyDescent="0.45">
      <c r="B1736" s="118" t="s">
        <v>325</v>
      </c>
      <c r="C1736" s="118" t="s">
        <v>1060</v>
      </c>
      <c r="D1736" s="118" t="s">
        <v>962</v>
      </c>
      <c r="E1736" s="118" t="s">
        <v>996</v>
      </c>
      <c r="F1736" s="118" t="s">
        <v>997</v>
      </c>
      <c r="G1736" s="118" t="s">
        <v>988</v>
      </c>
      <c r="H1736" s="118" t="s">
        <v>1010</v>
      </c>
      <c r="I1736" s="118">
        <v>67.080001831054602</v>
      </c>
      <c r="J1736" s="118">
        <v>67.080001831054602</v>
      </c>
      <c r="K1736" s="118">
        <v>-0.28000000119209201</v>
      </c>
      <c r="L1736" s="181">
        <f>(K1736+'NPV Calcs'!$D$13)*About!$B$135</f>
        <v>6.988184775286534</v>
      </c>
      <c r="M1736" s="95" t="str">
        <f>INDEX('IEA Tech to Policy Mapping'!$B$2:$B$13,MATCH($H1736,'IEA Tech to Policy Mapping'!$A$2:$A$13,0))</f>
        <v>ngps - processing methane capture</v>
      </c>
      <c r="N1736" s="182">
        <f>(J1736*About!$A$132/1000)*10^12*'EPA to IEA Scaling'!$E$13</f>
        <v>1520048299248.323</v>
      </c>
      <c r="O1736" s="183">
        <f>L1736/About!$B$144</f>
        <v>13.147969663157111</v>
      </c>
    </row>
    <row r="1737" spans="2:15" x14ac:dyDescent="0.45">
      <c r="B1737" s="118" t="s">
        <v>340</v>
      </c>
      <c r="C1737" s="118" t="s">
        <v>1060</v>
      </c>
      <c r="D1737" s="118" t="s">
        <v>962</v>
      </c>
      <c r="E1737" s="118" t="s">
        <v>996</v>
      </c>
      <c r="F1737" s="118" t="s">
        <v>997</v>
      </c>
      <c r="G1737" s="118" t="s">
        <v>988</v>
      </c>
      <c r="H1737" s="118" t="s">
        <v>1010</v>
      </c>
      <c r="I1737" s="118">
        <v>41.580001831054602</v>
      </c>
      <c r="J1737" s="118">
        <v>41.580001831054602</v>
      </c>
      <c r="K1737" s="118">
        <v>-0.28000000119209201</v>
      </c>
      <c r="L1737" s="181">
        <f>(K1737+'NPV Calcs'!$D$13)*About!$B$135</f>
        <v>6.988184775286534</v>
      </c>
      <c r="M1737" s="95" t="str">
        <f>INDEX('IEA Tech to Policy Mapping'!$B$2:$B$13,MATCH($H1737,'IEA Tech to Policy Mapping'!$A$2:$A$13,0))</f>
        <v>ngps - processing methane capture</v>
      </c>
      <c r="N1737" s="182">
        <f>(J1737*About!$A$132/1000)*10^12*'EPA to IEA Scaling'!$E$13</f>
        <v>942212423088.7644</v>
      </c>
      <c r="O1737" s="183">
        <f>L1737/About!$B$144</f>
        <v>13.147969663157111</v>
      </c>
    </row>
    <row r="1738" spans="2:15" x14ac:dyDescent="0.45">
      <c r="B1738" s="118" t="s">
        <v>36</v>
      </c>
      <c r="C1738" s="118" t="s">
        <v>1060</v>
      </c>
      <c r="D1738" s="118" t="s">
        <v>962</v>
      </c>
      <c r="E1738" s="118" t="s">
        <v>996</v>
      </c>
      <c r="F1738" s="118" t="s">
        <v>997</v>
      </c>
      <c r="G1738" s="118" t="s">
        <v>988</v>
      </c>
      <c r="H1738" s="118" t="s">
        <v>1010</v>
      </c>
      <c r="I1738" s="118">
        <v>4.8600001335143999</v>
      </c>
      <c r="J1738" s="118">
        <v>4.8600001335143999</v>
      </c>
      <c r="K1738" s="118">
        <v>-0.28000000119209201</v>
      </c>
      <c r="L1738" s="181">
        <f>(K1738+'NPV Calcs'!$D$13)*About!$B$135</f>
        <v>6.988184775286534</v>
      </c>
      <c r="M1738" s="95" t="str">
        <f>INDEX('IEA Tech to Policy Mapping'!$B$2:$B$13,MATCH($H1738,'IEA Tech to Policy Mapping'!$A$2:$A$13,0))</f>
        <v>ngps - processing methane capture</v>
      </c>
      <c r="N1738" s="182">
        <f>(J1738*About!$A$132/1000)*10^12*'EPA to IEA Scaling'!$E$13</f>
        <v>110128722952.34766</v>
      </c>
      <c r="O1738" s="183">
        <f>L1738/About!$B$144</f>
        <v>13.147969663157111</v>
      </c>
    </row>
    <row r="1739" spans="2:15" x14ac:dyDescent="0.45">
      <c r="B1739" s="118" t="s">
        <v>175</v>
      </c>
      <c r="C1739" s="118" t="s">
        <v>1060</v>
      </c>
      <c r="D1739" s="118" t="s">
        <v>962</v>
      </c>
      <c r="E1739" s="118" t="s">
        <v>996</v>
      </c>
      <c r="F1739" s="118" t="s">
        <v>997</v>
      </c>
      <c r="G1739" s="118" t="s">
        <v>988</v>
      </c>
      <c r="H1739" s="118" t="s">
        <v>1010</v>
      </c>
      <c r="I1739" s="118">
        <v>10.029999732971101</v>
      </c>
      <c r="J1739" s="118">
        <v>10.029999732971101</v>
      </c>
      <c r="K1739" s="118">
        <v>-0.28000000119209201</v>
      </c>
      <c r="L1739" s="181">
        <f>(K1739+'NPV Calcs'!$D$13)*About!$B$135</f>
        <v>6.988184775286534</v>
      </c>
      <c r="M1739" s="95" t="str">
        <f>INDEX('IEA Tech to Policy Mapping'!$B$2:$B$13,MATCH($H1739,'IEA Tech to Policy Mapping'!$A$2:$A$13,0))</f>
        <v>ngps - processing methane capture</v>
      </c>
      <c r="N1739" s="182">
        <f>(J1739*About!$A$132/1000)*10^12*'EPA to IEA Scaling'!$E$13</f>
        <v>227282105238.48999</v>
      </c>
      <c r="O1739" s="183">
        <f>L1739/About!$B$144</f>
        <v>13.147969663157111</v>
      </c>
    </row>
    <row r="1740" spans="2:15" x14ac:dyDescent="0.45">
      <c r="B1740" s="118" t="s">
        <v>325</v>
      </c>
      <c r="C1740" s="118" t="s">
        <v>1060</v>
      </c>
      <c r="D1740" s="118" t="s">
        <v>962</v>
      </c>
      <c r="E1740" s="118" t="s">
        <v>996</v>
      </c>
      <c r="F1740" s="118" t="s">
        <v>997</v>
      </c>
      <c r="G1740" s="118" t="s">
        <v>988</v>
      </c>
      <c r="H1740" s="118" t="s">
        <v>995</v>
      </c>
      <c r="I1740" s="118">
        <v>54.540000915527301</v>
      </c>
      <c r="J1740" s="118">
        <v>54.540000915527301</v>
      </c>
      <c r="K1740" s="118">
        <v>-0.25</v>
      </c>
      <c r="L1740" s="181">
        <f>(K1740+'NPV Calcs'!$D$13)*About!$B$135</f>
        <v>7.0151264208260544</v>
      </c>
      <c r="M1740" s="95" t="str">
        <f>INDEX('IEA Tech to Policy Mapping'!$B$2:$B$13,MATCH($H1740,'IEA Tech to Policy Mapping'!$A$2:$A$13,0))</f>
        <v>ngps - T&amp;D methane capture</v>
      </c>
      <c r="N1740" s="182">
        <f>(J1740*About!$A$132/1000)*10^12*'EPA to IEA Scaling'!$E$13</f>
        <v>1235888988814.3862</v>
      </c>
      <c r="O1740" s="183">
        <f>L1740/About!$B$144</f>
        <v>13.198659212678162</v>
      </c>
    </row>
    <row r="1741" spans="2:15" x14ac:dyDescent="0.45">
      <c r="B1741" s="118" t="s">
        <v>36</v>
      </c>
      <c r="C1741" s="118" t="s">
        <v>1060</v>
      </c>
      <c r="D1741" s="118" t="s">
        <v>985</v>
      </c>
      <c r="E1741" s="118" t="s">
        <v>986</v>
      </c>
      <c r="F1741" s="118" t="s">
        <v>987</v>
      </c>
      <c r="G1741" s="118" t="s">
        <v>1000</v>
      </c>
      <c r="H1741" s="118" t="s">
        <v>1001</v>
      </c>
      <c r="I1741" s="118">
        <v>0.17000000178813901</v>
      </c>
      <c r="J1741" s="118">
        <v>0.15000000596046401</v>
      </c>
      <c r="K1741" s="118">
        <v>-0.129999995231628</v>
      </c>
      <c r="L1741" s="181">
        <f>(K1741+'NPV Calcs'!$D$13)*About!$B$135</f>
        <v>7.1228930029841395</v>
      </c>
      <c r="M1741" s="95" t="str">
        <f>INDEX('IEA Tech to Policy Mapping'!$B$2:$B$13,MATCH($H1741,'IEA Tech to Policy Mapping'!$A$2:$A$13,0))</f>
        <v>ngps - T&amp;D methane capture</v>
      </c>
      <c r="N1741" s="182">
        <f>(J1741*About!$A$132/1000)*10^12*'EPA to IEA Scaling'!$E$13</f>
        <v>3399034700.7099504</v>
      </c>
      <c r="O1741" s="183">
        <f>L1741/About!$B$144</f>
        <v>13.401417410762376</v>
      </c>
    </row>
    <row r="1742" spans="2:15" x14ac:dyDescent="0.45">
      <c r="B1742" s="118" t="s">
        <v>175</v>
      </c>
      <c r="C1742" s="118" t="s">
        <v>1060</v>
      </c>
      <c r="D1742" s="118" t="s">
        <v>985</v>
      </c>
      <c r="E1742" s="118" t="s">
        <v>986</v>
      </c>
      <c r="F1742" s="118" t="s">
        <v>987</v>
      </c>
      <c r="G1742" s="118" t="s">
        <v>1000</v>
      </c>
      <c r="H1742" s="118" t="s">
        <v>1001</v>
      </c>
      <c r="I1742" s="118">
        <v>5.2800002098083496</v>
      </c>
      <c r="J1742" s="118">
        <v>4.4899997711181596</v>
      </c>
      <c r="K1742" s="118">
        <v>-0.129999995231628</v>
      </c>
      <c r="L1742" s="181">
        <f>(K1742+'NPV Calcs'!$D$13)*About!$B$135</f>
        <v>7.1228930029841395</v>
      </c>
      <c r="M1742" s="95" t="str">
        <f>INDEX('IEA Tech to Policy Mapping'!$B$2:$B$13,MATCH($H1742,'IEA Tech to Policy Mapping'!$A$2:$A$13,0))</f>
        <v>ngps - T&amp;D methane capture</v>
      </c>
      <c r="N1742" s="182">
        <f>(J1742*About!$A$132/1000)*10^12*'EPA to IEA Scaling'!$E$13</f>
        <v>101744429478.44234</v>
      </c>
      <c r="O1742" s="183">
        <f>L1742/About!$B$144</f>
        <v>13.401417410762376</v>
      </c>
    </row>
    <row r="1743" spans="2:15" x14ac:dyDescent="0.45">
      <c r="B1743" s="118" t="s">
        <v>325</v>
      </c>
      <c r="C1743" s="118" t="s">
        <v>1060</v>
      </c>
      <c r="D1743" s="118" t="s">
        <v>985</v>
      </c>
      <c r="E1743" s="118" t="s">
        <v>986</v>
      </c>
      <c r="F1743" s="118" t="s">
        <v>987</v>
      </c>
      <c r="G1743" s="118" t="s">
        <v>1000</v>
      </c>
      <c r="H1743" s="118" t="s">
        <v>1001</v>
      </c>
      <c r="I1743" s="118">
        <v>1.50999999046325</v>
      </c>
      <c r="J1743" s="118">
        <v>1.28999996185302</v>
      </c>
      <c r="K1743" s="118">
        <v>-0.129999995231628</v>
      </c>
      <c r="L1743" s="181">
        <f>(K1743+'NPV Calcs'!$D$13)*About!$B$135</f>
        <v>7.1228930029841395</v>
      </c>
      <c r="M1743" s="95" t="str">
        <f>INDEX('IEA Tech to Policy Mapping'!$B$2:$B$13,MATCH($H1743,'IEA Tech to Policy Mapping'!$A$2:$A$13,0))</f>
        <v>ngps - T&amp;D methane capture</v>
      </c>
      <c r="N1743" s="182">
        <f>(J1743*About!$A$132/1000)*10^12*'EPA to IEA Scaling'!$E$13</f>
        <v>29231696400.12302</v>
      </c>
      <c r="O1743" s="183">
        <f>L1743/About!$B$144</f>
        <v>13.401417410762376</v>
      </c>
    </row>
    <row r="1744" spans="2:15" x14ac:dyDescent="0.45">
      <c r="B1744" s="118" t="s">
        <v>340</v>
      </c>
      <c r="C1744" s="118" t="s">
        <v>1060</v>
      </c>
      <c r="D1744" s="118" t="s">
        <v>985</v>
      </c>
      <c r="E1744" s="118" t="s">
        <v>986</v>
      </c>
      <c r="F1744" s="118" t="s">
        <v>987</v>
      </c>
      <c r="G1744" s="118" t="s">
        <v>1000</v>
      </c>
      <c r="H1744" s="118" t="s">
        <v>1001</v>
      </c>
      <c r="I1744" s="118">
        <v>0.239999994635581</v>
      </c>
      <c r="J1744" s="118">
        <v>0.20000000298023199</v>
      </c>
      <c r="K1744" s="118">
        <v>-0.129999995231628</v>
      </c>
      <c r="L1744" s="181">
        <f>(K1744+'NPV Calcs'!$D$13)*About!$B$135</f>
        <v>7.1228930029841395</v>
      </c>
      <c r="M1744" s="95" t="str">
        <f>INDEX('IEA Tech to Policy Mapping'!$B$2:$B$13,MATCH($H1744,'IEA Tech to Policy Mapping'!$A$2:$A$13,0))</f>
        <v>ngps - T&amp;D methane capture</v>
      </c>
      <c r="N1744" s="182">
        <f>(J1744*About!$A$132/1000)*10^12*'EPA to IEA Scaling'!$E$13</f>
        <v>4532046155.0586929</v>
      </c>
      <c r="O1744" s="183">
        <f>L1744/About!$B$144</f>
        <v>13.401417410762376</v>
      </c>
    </row>
    <row r="1745" spans="2:15" x14ac:dyDescent="0.45">
      <c r="B1745" s="118" t="s">
        <v>36</v>
      </c>
      <c r="C1745" s="118" t="s">
        <v>1060</v>
      </c>
      <c r="D1745" s="118" t="s">
        <v>962</v>
      </c>
      <c r="E1745" s="118" t="s">
        <v>991</v>
      </c>
      <c r="F1745" s="118" t="s">
        <v>987</v>
      </c>
      <c r="G1745" s="118" t="s">
        <v>1000</v>
      </c>
      <c r="H1745" s="118" t="s">
        <v>1001</v>
      </c>
      <c r="I1745" s="118">
        <v>0.10000000149011599</v>
      </c>
      <c r="J1745" s="118">
        <v>9.0000003576278603E-2</v>
      </c>
      <c r="K1745" s="118">
        <v>-0.129999995231628</v>
      </c>
      <c r="L1745" s="181">
        <f>(K1745+'NPV Calcs'!$D$13)*About!$B$135</f>
        <v>7.1228930029841395</v>
      </c>
      <c r="M1745" s="95" t="str">
        <f>INDEX('IEA Tech to Policy Mapping'!$B$2:$B$13,MATCH($H1745,'IEA Tech to Policy Mapping'!$A$2:$A$13,0))</f>
        <v>ngps - T&amp;D methane capture</v>
      </c>
      <c r="N1745" s="182">
        <f>(J1745*About!$A$132/1000)*10^12*'EPA to IEA Scaling'!$E$13</f>
        <v>2039420820.4259746</v>
      </c>
      <c r="O1745" s="183">
        <f>L1745/About!$B$144</f>
        <v>13.401417410762376</v>
      </c>
    </row>
    <row r="1746" spans="2:15" x14ac:dyDescent="0.45">
      <c r="B1746" s="118" t="s">
        <v>175</v>
      </c>
      <c r="C1746" s="118" t="s">
        <v>1060</v>
      </c>
      <c r="D1746" s="118" t="s">
        <v>962</v>
      </c>
      <c r="E1746" s="118" t="s">
        <v>991</v>
      </c>
      <c r="F1746" s="118" t="s">
        <v>987</v>
      </c>
      <c r="G1746" s="118" t="s">
        <v>1000</v>
      </c>
      <c r="H1746" s="118" t="s">
        <v>1001</v>
      </c>
      <c r="I1746" s="118">
        <v>12.560000419616699</v>
      </c>
      <c r="J1746" s="118">
        <v>10.670000076293899</v>
      </c>
      <c r="K1746" s="118">
        <v>-0.129999995231628</v>
      </c>
      <c r="L1746" s="181">
        <f>(K1746+'NPV Calcs'!$D$13)*About!$B$135</f>
        <v>7.1228930029841395</v>
      </c>
      <c r="M1746" s="95" t="str">
        <f>INDEX('IEA Tech to Policy Mapping'!$B$2:$B$13,MATCH($H1746,'IEA Tech to Policy Mapping'!$A$2:$A$13,0))</f>
        <v>ngps - T&amp;D methane capture</v>
      </c>
      <c r="N1746" s="182">
        <f>(J1746*About!$A$132/1000)*10^12*'EPA to IEA Scaling'!$E$13</f>
        <v>241784660498.34677</v>
      </c>
      <c r="O1746" s="183">
        <f>L1746/About!$B$144</f>
        <v>13.401417410762376</v>
      </c>
    </row>
    <row r="1747" spans="2:15" x14ac:dyDescent="0.45">
      <c r="B1747" s="118" t="s">
        <v>325</v>
      </c>
      <c r="C1747" s="118" t="s">
        <v>1060</v>
      </c>
      <c r="D1747" s="118" t="s">
        <v>962</v>
      </c>
      <c r="E1747" s="118" t="s">
        <v>991</v>
      </c>
      <c r="F1747" s="118" t="s">
        <v>987</v>
      </c>
      <c r="G1747" s="118" t="s">
        <v>1000</v>
      </c>
      <c r="H1747" s="118" t="s">
        <v>1001</v>
      </c>
      <c r="I1747" s="118">
        <v>118.75</v>
      </c>
      <c r="J1747" s="118">
        <v>100.94000244140599</v>
      </c>
      <c r="K1747" s="118">
        <v>-0.129999995231628</v>
      </c>
      <c r="L1747" s="181">
        <f>(K1747+'NPV Calcs'!$D$13)*About!$B$135</f>
        <v>7.1228930029841395</v>
      </c>
      <c r="M1747" s="95" t="str">
        <f>INDEX('IEA Tech to Policy Mapping'!$B$2:$B$13,MATCH($H1747,'IEA Tech to Policy Mapping'!$A$2:$A$13,0))</f>
        <v>ngps - T&amp;D methane capture</v>
      </c>
      <c r="N1747" s="182">
        <f>(J1747*About!$A$132/1000)*10^12*'EPA to IEA Scaling'!$E$13</f>
        <v>2287323715697.1694</v>
      </c>
      <c r="O1747" s="183">
        <f>L1747/About!$B$144</f>
        <v>13.401417410762376</v>
      </c>
    </row>
    <row r="1748" spans="2:15" x14ac:dyDescent="0.45">
      <c r="B1748" s="118" t="s">
        <v>340</v>
      </c>
      <c r="C1748" s="118" t="s">
        <v>1060</v>
      </c>
      <c r="D1748" s="118" t="s">
        <v>962</v>
      </c>
      <c r="E1748" s="118" t="s">
        <v>991</v>
      </c>
      <c r="F1748" s="118" t="s">
        <v>987</v>
      </c>
      <c r="G1748" s="118" t="s">
        <v>1000</v>
      </c>
      <c r="H1748" s="118" t="s">
        <v>1001</v>
      </c>
      <c r="I1748" s="118">
        <v>38.840000152587798</v>
      </c>
      <c r="J1748" s="118">
        <v>33.009998321533203</v>
      </c>
      <c r="K1748" s="118">
        <v>-0.129999995231628</v>
      </c>
      <c r="L1748" s="181">
        <f>(K1748+'NPV Calcs'!$D$13)*About!$B$135</f>
        <v>7.1228930029841395</v>
      </c>
      <c r="M1748" s="95" t="str">
        <f>INDEX('IEA Tech to Policy Mapping'!$B$2:$B$13,MATCH($H1748,'IEA Tech to Policy Mapping'!$A$2:$A$13,0))</f>
        <v>ngps - T&amp;D methane capture</v>
      </c>
      <c r="N1748" s="182">
        <f>(J1748*About!$A$132/1000)*10^12*'EPA to IEA Scaling'!$E$13</f>
        <v>748014168711.71362</v>
      </c>
      <c r="O1748" s="183">
        <f>L1748/About!$B$144</f>
        <v>13.401417410762376</v>
      </c>
    </row>
    <row r="1749" spans="2:15" x14ac:dyDescent="0.45">
      <c r="B1749" s="118" t="s">
        <v>325</v>
      </c>
      <c r="C1749" s="118" t="s">
        <v>1060</v>
      </c>
      <c r="D1749" s="118" t="s">
        <v>985</v>
      </c>
      <c r="E1749" s="118" t="s">
        <v>994</v>
      </c>
      <c r="F1749" s="118" t="s">
        <v>987</v>
      </c>
      <c r="G1749" s="118" t="s">
        <v>1000</v>
      </c>
      <c r="H1749" s="118" t="s">
        <v>1001</v>
      </c>
      <c r="I1749" s="118">
        <v>1.15999996662139</v>
      </c>
      <c r="J1749" s="118">
        <v>0.99000000953674305</v>
      </c>
      <c r="K1749" s="118">
        <v>-7.0000000298023196E-2</v>
      </c>
      <c r="L1749" s="181">
        <f>(K1749+'NPV Calcs'!$D$13)*About!$B$135</f>
        <v>7.1767762873721521</v>
      </c>
      <c r="M1749" s="95" t="str">
        <f>INDEX('IEA Tech to Policy Mapping'!$B$2:$B$13,MATCH($H1749,'IEA Tech to Policy Mapping'!$A$2:$A$13,0))</f>
        <v>ngps - T&amp;D methane capture</v>
      </c>
      <c r="N1749" s="182">
        <f>(J1749*About!$A$132/1000)*10^12*'EPA to IEA Scaling'!$E$13</f>
        <v>22433628349.358246</v>
      </c>
      <c r="O1749" s="183">
        <f>L1749/About!$B$144</f>
        <v>13.502796497215597</v>
      </c>
    </row>
    <row r="1750" spans="2:15" x14ac:dyDescent="0.45">
      <c r="B1750" s="118" t="s">
        <v>36</v>
      </c>
      <c r="C1750" s="118" t="s">
        <v>1060</v>
      </c>
      <c r="D1750" s="118" t="s">
        <v>962</v>
      </c>
      <c r="E1750" s="118" t="s">
        <v>999</v>
      </c>
      <c r="F1750" s="118" t="s">
        <v>987</v>
      </c>
      <c r="G1750" s="118" t="s">
        <v>1000</v>
      </c>
      <c r="H1750" s="118" t="s">
        <v>1001</v>
      </c>
      <c r="I1750" s="118">
        <v>3</v>
      </c>
      <c r="J1750" s="118">
        <v>2.5499999523162802</v>
      </c>
      <c r="K1750" s="118">
        <v>-7.0000000298023196E-2</v>
      </c>
      <c r="L1750" s="181">
        <f>(K1750+'NPV Calcs'!$D$13)*About!$B$135</f>
        <v>7.1767762873721521</v>
      </c>
      <c r="M1750" s="95" t="str">
        <f>INDEX('IEA Tech to Policy Mapping'!$B$2:$B$13,MATCH($H1750,'IEA Tech to Policy Mapping'!$A$2:$A$13,0))</f>
        <v>ngps - T&amp;D methane capture</v>
      </c>
      <c r="N1750" s="182">
        <f>(J1750*About!$A$132/1000)*10^12*'EPA to IEA Scaling'!$E$13</f>
        <v>57783586535.431786</v>
      </c>
      <c r="O1750" s="183">
        <f>L1750/About!$B$144</f>
        <v>13.502796497215597</v>
      </c>
    </row>
    <row r="1751" spans="2:15" x14ac:dyDescent="0.45">
      <c r="B1751" s="118" t="s">
        <v>175</v>
      </c>
      <c r="C1751" s="118" t="s">
        <v>1060</v>
      </c>
      <c r="D1751" s="118" t="s">
        <v>962</v>
      </c>
      <c r="E1751" s="118" t="s">
        <v>999</v>
      </c>
      <c r="F1751" s="118" t="s">
        <v>987</v>
      </c>
      <c r="G1751" s="118" t="s">
        <v>1000</v>
      </c>
      <c r="H1751" s="118" t="s">
        <v>1001</v>
      </c>
      <c r="I1751" s="118">
        <v>1.3999999761581401</v>
      </c>
      <c r="J1751" s="118">
        <v>1.1900000572204501</v>
      </c>
      <c r="K1751" s="118">
        <v>-7.0000000298023196E-2</v>
      </c>
      <c r="L1751" s="181">
        <f>(K1751+'NPV Calcs'!$D$13)*About!$B$135</f>
        <v>7.1767762873721521</v>
      </c>
      <c r="M1751" s="95" t="str">
        <f>INDEX('IEA Tech to Policy Mapping'!$B$2:$B$13,MATCH($H1751,'IEA Tech to Policy Mapping'!$A$2:$A$13,0))</f>
        <v>ngps - T&amp;D methane capture</v>
      </c>
      <c r="N1751" s="182">
        <f>(J1751*About!$A$132/1000)*10^12*'EPA to IEA Scaling'!$E$13</f>
        <v>26965675517.40799</v>
      </c>
      <c r="O1751" s="183">
        <f>L1751/About!$B$144</f>
        <v>13.502796497215597</v>
      </c>
    </row>
    <row r="1752" spans="2:15" x14ac:dyDescent="0.45">
      <c r="B1752" s="118" t="s">
        <v>325</v>
      </c>
      <c r="C1752" s="118" t="s">
        <v>1060</v>
      </c>
      <c r="D1752" s="118" t="s">
        <v>962</v>
      </c>
      <c r="E1752" s="118" t="s">
        <v>999</v>
      </c>
      <c r="F1752" s="118" t="s">
        <v>987</v>
      </c>
      <c r="G1752" s="118" t="s">
        <v>1000</v>
      </c>
      <c r="H1752" s="118" t="s">
        <v>1001</v>
      </c>
      <c r="I1752" s="118">
        <v>0.95999997854232699</v>
      </c>
      <c r="J1752" s="118">
        <v>0.81999999284744196</v>
      </c>
      <c r="K1752" s="118">
        <v>-7.0000000298023196E-2</v>
      </c>
      <c r="L1752" s="181">
        <f>(K1752+'NPV Calcs'!$D$13)*About!$B$135</f>
        <v>7.1767762873721521</v>
      </c>
      <c r="M1752" s="95" t="str">
        <f>INDEX('IEA Tech to Policy Mapping'!$B$2:$B$13,MATCH($H1752,'IEA Tech to Policy Mapping'!$A$2:$A$13,0))</f>
        <v>ngps - T&amp;D methane capture</v>
      </c>
      <c r="N1752" s="182">
        <f>(J1752*About!$A$132/1000)*10^12*'EPA to IEA Scaling'!$E$13</f>
        <v>18581388796.777782</v>
      </c>
      <c r="O1752" s="183">
        <f>L1752/About!$B$144</f>
        <v>13.502796497215597</v>
      </c>
    </row>
    <row r="1753" spans="2:15" x14ac:dyDescent="0.45">
      <c r="B1753" s="118" t="s">
        <v>36</v>
      </c>
      <c r="C1753" s="118" t="s">
        <v>1060</v>
      </c>
      <c r="D1753" s="118" t="s">
        <v>985</v>
      </c>
      <c r="E1753" s="118" t="s">
        <v>994</v>
      </c>
      <c r="F1753" s="118" t="s">
        <v>987</v>
      </c>
      <c r="G1753" s="118" t="s">
        <v>1000</v>
      </c>
      <c r="H1753" s="118" t="s">
        <v>1001</v>
      </c>
      <c r="I1753" s="118">
        <v>1.8600000143051101</v>
      </c>
      <c r="J1753" s="118">
        <v>1.58000004291534</v>
      </c>
      <c r="K1753" s="118">
        <v>-7.0000000298023196E-2</v>
      </c>
      <c r="L1753" s="181">
        <f>(K1753+'NPV Calcs'!$D$13)*About!$B$135</f>
        <v>7.1767762873721521</v>
      </c>
      <c r="M1753" s="95" t="str">
        <f>INDEX('IEA Tech to Policy Mapping'!$B$2:$B$13,MATCH($H1753,'IEA Tech to Policy Mapping'!$A$2:$A$13,0))</f>
        <v>ngps - T&amp;D methane capture</v>
      </c>
      <c r="N1753" s="182">
        <f>(J1753*About!$A$132/1000)*10^12*'EPA to IEA Scaling'!$E$13</f>
        <v>35803165063.926498</v>
      </c>
      <c r="O1753" s="183">
        <f>L1753/About!$B$144</f>
        <v>13.502796497215597</v>
      </c>
    </row>
    <row r="1754" spans="2:15" x14ac:dyDescent="0.45">
      <c r="B1754" s="118" t="s">
        <v>175</v>
      </c>
      <c r="C1754" s="118" t="s">
        <v>1060</v>
      </c>
      <c r="D1754" s="118" t="s">
        <v>985</v>
      </c>
      <c r="E1754" s="118" t="s">
        <v>994</v>
      </c>
      <c r="F1754" s="118" t="s">
        <v>987</v>
      </c>
      <c r="G1754" s="118" t="s">
        <v>1000</v>
      </c>
      <c r="H1754" s="118" t="s">
        <v>1001</v>
      </c>
      <c r="I1754" s="118">
        <v>0.66000002622604304</v>
      </c>
      <c r="J1754" s="118">
        <v>0.56000000238418501</v>
      </c>
      <c r="K1754" s="118">
        <v>-7.0000000298023196E-2</v>
      </c>
      <c r="L1754" s="181">
        <f>(K1754+'NPV Calcs'!$D$13)*About!$B$135</f>
        <v>7.1767762873721521</v>
      </c>
      <c r="M1754" s="95" t="str">
        <f>INDEX('IEA Tech to Policy Mapping'!$B$2:$B$13,MATCH($H1754,'IEA Tech to Policy Mapping'!$A$2:$A$13,0))</f>
        <v>ngps - T&amp;D methane capture</v>
      </c>
      <c r="N1754" s="182">
        <f>(J1754*About!$A$132/1000)*10^12*'EPA to IEA Scaling'!$E$13</f>
        <v>12689729099.098841</v>
      </c>
      <c r="O1754" s="183">
        <f>L1754/About!$B$144</f>
        <v>13.502796497215597</v>
      </c>
    </row>
    <row r="1755" spans="2:15" x14ac:dyDescent="0.45">
      <c r="B1755" s="118" t="s">
        <v>36</v>
      </c>
      <c r="C1755" s="118" t="s">
        <v>1060</v>
      </c>
      <c r="D1755" s="118" t="s">
        <v>985</v>
      </c>
      <c r="E1755" s="118" t="s">
        <v>1007</v>
      </c>
      <c r="F1755" s="118" t="s">
        <v>997</v>
      </c>
      <c r="G1755" s="118" t="s">
        <v>988</v>
      </c>
      <c r="H1755" s="118" t="s">
        <v>1003</v>
      </c>
      <c r="I1755" s="118">
        <v>2.9999999329447701E-2</v>
      </c>
      <c r="J1755" s="118">
        <v>2.9999999329447701E-2</v>
      </c>
      <c r="K1755" s="118">
        <v>7.0000000298023196E-2</v>
      </c>
      <c r="L1755" s="181">
        <f>(K1755+'NPV Calcs'!$D$13)*About!$B$135</f>
        <v>7.3025039620958978</v>
      </c>
      <c r="M1755" s="95" t="str">
        <f>INDEX('IEA Tech to Policy Mapping'!$B$2:$B$13,MATCH($H1755,'IEA Tech to Policy Mapping'!$A$2:$A$13,0))</f>
        <v>ngps - T&amp;D methane capture</v>
      </c>
      <c r="N1755" s="182">
        <f>(J1755*About!$A$132/1000)*10^12*'EPA to IEA Scaling'!$E$13</f>
        <v>679806897.9340229</v>
      </c>
      <c r="O1755" s="183">
        <f>L1755/About!$B$144</f>
        <v>13.739347719921255</v>
      </c>
    </row>
    <row r="1756" spans="2:15" x14ac:dyDescent="0.45">
      <c r="B1756" s="118" t="s">
        <v>36</v>
      </c>
      <c r="C1756" s="118" t="s">
        <v>1060</v>
      </c>
      <c r="D1756" s="118" t="s">
        <v>962</v>
      </c>
      <c r="E1756" s="118" t="s">
        <v>991</v>
      </c>
      <c r="F1756" s="118" t="s">
        <v>987</v>
      </c>
      <c r="G1756" s="118" t="s">
        <v>988</v>
      </c>
      <c r="H1756" s="118" t="s">
        <v>1003</v>
      </c>
      <c r="I1756" s="118">
        <v>2.9999999329447701E-2</v>
      </c>
      <c r="J1756" s="118">
        <v>2.9999999329447701E-2</v>
      </c>
      <c r="K1756" s="118">
        <v>7.0000000298023196E-2</v>
      </c>
      <c r="L1756" s="181">
        <f>(K1756+'NPV Calcs'!$D$13)*About!$B$135</f>
        <v>7.3025039620958978</v>
      </c>
      <c r="M1756" s="95" t="str">
        <f>INDEX('IEA Tech to Policy Mapping'!$B$2:$B$13,MATCH($H1756,'IEA Tech to Policy Mapping'!$A$2:$A$13,0))</f>
        <v>ngps - T&amp;D methane capture</v>
      </c>
      <c r="N1756" s="182">
        <f>(J1756*About!$A$132/1000)*10^12*'EPA to IEA Scaling'!$E$13</f>
        <v>679806897.9340229</v>
      </c>
      <c r="O1756" s="183">
        <f>L1756/About!$B$144</f>
        <v>13.739347719921255</v>
      </c>
    </row>
    <row r="1757" spans="2:15" x14ac:dyDescent="0.45">
      <c r="B1757" s="118" t="s">
        <v>36</v>
      </c>
      <c r="C1757" s="118" t="s">
        <v>1060</v>
      </c>
      <c r="D1757" s="118" t="s">
        <v>962</v>
      </c>
      <c r="E1757" s="118" t="s">
        <v>996</v>
      </c>
      <c r="F1757" s="118" t="s">
        <v>997</v>
      </c>
      <c r="G1757" s="118" t="s">
        <v>988</v>
      </c>
      <c r="H1757" s="118" t="s">
        <v>1003</v>
      </c>
      <c r="I1757" s="118">
        <v>7.9999998211860601E-2</v>
      </c>
      <c r="J1757" s="118">
        <v>7.9999998211860601E-2</v>
      </c>
      <c r="K1757" s="118">
        <v>7.0000000298023196E-2</v>
      </c>
      <c r="L1757" s="181">
        <f>(K1757+'NPV Calcs'!$D$13)*About!$B$135</f>
        <v>7.3025039620958978</v>
      </c>
      <c r="M1757" s="95" t="str">
        <f>INDEX('IEA Tech to Policy Mapping'!$B$2:$B$13,MATCH($H1757,'IEA Tech to Policy Mapping'!$A$2:$A$13,0))</f>
        <v>ngps - T&amp;D methane capture</v>
      </c>
      <c r="N1757" s="182">
        <f>(J1757*About!$A$132/1000)*10^12*'EPA to IEA Scaling'!$E$13</f>
        <v>1812818394.4907289</v>
      </c>
      <c r="O1757" s="183">
        <f>L1757/About!$B$144</f>
        <v>13.739347719921255</v>
      </c>
    </row>
    <row r="1758" spans="2:15" x14ac:dyDescent="0.45">
      <c r="B1758" s="118" t="s">
        <v>36</v>
      </c>
      <c r="C1758" s="118" t="s">
        <v>1060</v>
      </c>
      <c r="D1758" s="118" t="s">
        <v>985</v>
      </c>
      <c r="E1758" s="118" t="s">
        <v>986</v>
      </c>
      <c r="F1758" s="118" t="s">
        <v>987</v>
      </c>
      <c r="G1758" s="118" t="s">
        <v>988</v>
      </c>
      <c r="H1758" s="118" t="s">
        <v>1003</v>
      </c>
      <c r="I1758" s="118">
        <v>3.8199999332427899</v>
      </c>
      <c r="J1758" s="118">
        <v>3.8199999332427899</v>
      </c>
      <c r="K1758" s="118">
        <v>9.0000003576278603E-2</v>
      </c>
      <c r="L1758" s="181">
        <f>(K1758+'NPV Calcs'!$D$13)*About!$B$135</f>
        <v>7.3204650613525892</v>
      </c>
      <c r="M1758" s="95" t="str">
        <f>INDEX('IEA Tech to Policy Mapping'!$B$2:$B$13,MATCH($H1758,'IEA Tech to Policy Mapping'!$A$2:$A$13,0))</f>
        <v>ngps - T&amp;D methane capture</v>
      </c>
      <c r="N1758" s="182">
        <f>(J1758*About!$A$132/1000)*10^12*'EPA to IEA Scaling'!$E$13</f>
        <v>86562078759.011871</v>
      </c>
      <c r="O1758" s="183">
        <f>L1758/About!$B$144</f>
        <v>13.773140757131587</v>
      </c>
    </row>
    <row r="1759" spans="2:15" x14ac:dyDescent="0.45">
      <c r="B1759" s="118" t="s">
        <v>264</v>
      </c>
      <c r="C1759" s="118" t="s">
        <v>1060</v>
      </c>
      <c r="D1759" s="118" t="s">
        <v>962</v>
      </c>
      <c r="E1759" s="118" t="s">
        <v>991</v>
      </c>
      <c r="F1759" s="118" t="s">
        <v>987</v>
      </c>
      <c r="G1759" s="118" t="s">
        <v>988</v>
      </c>
      <c r="H1759" s="118" t="s">
        <v>1005</v>
      </c>
      <c r="I1759" s="118">
        <v>45</v>
      </c>
      <c r="J1759" s="118">
        <v>45</v>
      </c>
      <c r="K1759" s="118">
        <v>9.0000003576278603E-2</v>
      </c>
      <c r="L1759" s="181">
        <f>(K1759+'NPV Calcs'!$D$13)*About!$B$135</f>
        <v>7.3204650613525892</v>
      </c>
      <c r="M1759" s="95" t="str">
        <f>INDEX('IEA Tech to Policy Mapping'!$B$2:$B$13,MATCH($H1759,'IEA Tech to Policy Mapping'!$A$2:$A$13,0))</f>
        <v>ngps - production methane capture</v>
      </c>
      <c r="N1759" s="182">
        <f>(J1759*About!$A$132/1000)*10^12*'EPA to IEA Scaling'!$E$13</f>
        <v>1019710369693.3387</v>
      </c>
      <c r="O1759" s="183">
        <f>L1759/About!$B$144</f>
        <v>13.773140757131587</v>
      </c>
    </row>
    <row r="1760" spans="2:15" x14ac:dyDescent="0.45">
      <c r="B1760" s="118" t="s">
        <v>264</v>
      </c>
      <c r="C1760" s="118" t="s">
        <v>1060</v>
      </c>
      <c r="D1760" s="118" t="s">
        <v>962</v>
      </c>
      <c r="E1760" s="118" t="s">
        <v>993</v>
      </c>
      <c r="F1760" s="118" t="s">
        <v>987</v>
      </c>
      <c r="G1760" s="118" t="s">
        <v>988</v>
      </c>
      <c r="H1760" s="118" t="s">
        <v>1005</v>
      </c>
      <c r="I1760" s="118">
        <v>9.9999997764825804E-3</v>
      </c>
      <c r="J1760" s="118">
        <v>9.9999997764825804E-3</v>
      </c>
      <c r="K1760" s="118">
        <v>9.0000003576278603E-2</v>
      </c>
      <c r="L1760" s="181">
        <f>(K1760+'NPV Calcs'!$D$13)*About!$B$135</f>
        <v>7.3204650613525892</v>
      </c>
      <c r="M1760" s="95" t="str">
        <f>INDEX('IEA Tech to Policy Mapping'!$B$2:$B$13,MATCH($H1760,'IEA Tech to Policy Mapping'!$A$2:$A$13,0))</f>
        <v>ngps - production methane capture</v>
      </c>
      <c r="N1760" s="182">
        <f>(J1760*About!$A$132/1000)*10^12*'EPA to IEA Scaling'!$E$13</f>
        <v>226602299.31134129</v>
      </c>
      <c r="O1760" s="183">
        <f>L1760/About!$B$144</f>
        <v>13.773140757131587</v>
      </c>
    </row>
    <row r="1761" spans="2:15" x14ac:dyDescent="0.45">
      <c r="B1761" s="118" t="s">
        <v>264</v>
      </c>
      <c r="C1761" s="118" t="s">
        <v>1060</v>
      </c>
      <c r="D1761" s="118" t="s">
        <v>962</v>
      </c>
      <c r="E1761" s="118" t="s">
        <v>991</v>
      </c>
      <c r="F1761" s="118" t="s">
        <v>987</v>
      </c>
      <c r="G1761" s="118" t="s">
        <v>1000</v>
      </c>
      <c r="H1761" s="118" t="s">
        <v>1001</v>
      </c>
      <c r="I1761" s="118">
        <v>380.89001464843699</v>
      </c>
      <c r="J1761" s="118">
        <v>323.75</v>
      </c>
      <c r="K1761" s="118">
        <v>9.0000003576278603E-2</v>
      </c>
      <c r="L1761" s="181">
        <f>(K1761+'NPV Calcs'!$D$13)*About!$B$135</f>
        <v>7.3204650613525892</v>
      </c>
      <c r="M1761" s="95" t="str">
        <f>INDEX('IEA Tech to Policy Mapping'!$B$2:$B$13,MATCH($H1761,'IEA Tech to Policy Mapping'!$A$2:$A$13,0))</f>
        <v>ngps - T&amp;D methane capture</v>
      </c>
      <c r="N1761" s="182">
        <f>(J1761*About!$A$132/1000)*10^12*'EPA to IEA Scaling'!$E$13</f>
        <v>7336249604182.6318</v>
      </c>
      <c r="O1761" s="183">
        <f>L1761/About!$B$144</f>
        <v>13.773140757131587</v>
      </c>
    </row>
    <row r="1762" spans="2:15" x14ac:dyDescent="0.45">
      <c r="B1762" s="118" t="s">
        <v>264</v>
      </c>
      <c r="C1762" s="118" t="s">
        <v>1060</v>
      </c>
      <c r="D1762" s="118" t="s">
        <v>985</v>
      </c>
      <c r="E1762" s="118" t="s">
        <v>986</v>
      </c>
      <c r="F1762" s="118" t="s">
        <v>987</v>
      </c>
      <c r="G1762" s="118" t="s">
        <v>1000</v>
      </c>
      <c r="H1762" s="118" t="s">
        <v>1001</v>
      </c>
      <c r="I1762" s="118">
        <v>51.279998779296797</v>
      </c>
      <c r="J1762" s="118">
        <v>43.590000152587798</v>
      </c>
      <c r="K1762" s="118">
        <v>9.0000003576278603E-2</v>
      </c>
      <c r="L1762" s="181">
        <f>(K1762+'NPV Calcs'!$D$13)*About!$B$135</f>
        <v>7.3204650613525892</v>
      </c>
      <c r="M1762" s="95" t="str">
        <f>INDEX('IEA Tech to Policy Mapping'!$B$2:$B$13,MATCH($H1762,'IEA Tech to Policy Mapping'!$A$2:$A$13,0))</f>
        <v>ngps - T&amp;D methane capture</v>
      </c>
      <c r="N1762" s="182">
        <f>(J1762*About!$A$132/1000)*10^12*'EPA to IEA Scaling'!$E$13</f>
        <v>987759448233.95557</v>
      </c>
      <c r="O1762" s="183">
        <f>L1762/About!$B$144</f>
        <v>13.773140757131587</v>
      </c>
    </row>
    <row r="1763" spans="2:15" x14ac:dyDescent="0.45">
      <c r="B1763" s="118" t="s">
        <v>264</v>
      </c>
      <c r="C1763" s="118" t="s">
        <v>1060</v>
      </c>
      <c r="D1763" s="118" t="s">
        <v>962</v>
      </c>
      <c r="E1763" s="118" t="s">
        <v>993</v>
      </c>
      <c r="F1763" s="118" t="s">
        <v>987</v>
      </c>
      <c r="G1763" s="118" t="s">
        <v>1000</v>
      </c>
      <c r="H1763" s="118" t="s">
        <v>1001</v>
      </c>
      <c r="I1763" s="118">
        <v>0.10000000149011599</v>
      </c>
      <c r="J1763" s="118">
        <v>9.0000003576278603E-2</v>
      </c>
      <c r="K1763" s="118">
        <v>9.0000003576278603E-2</v>
      </c>
      <c r="L1763" s="181">
        <f>(K1763+'NPV Calcs'!$D$13)*About!$B$135</f>
        <v>7.3204650613525892</v>
      </c>
      <c r="M1763" s="95" t="str">
        <f>INDEX('IEA Tech to Policy Mapping'!$B$2:$B$13,MATCH($H1763,'IEA Tech to Policy Mapping'!$A$2:$A$13,0))</f>
        <v>ngps - T&amp;D methane capture</v>
      </c>
      <c r="N1763" s="182">
        <f>(J1763*About!$A$132/1000)*10^12*'EPA to IEA Scaling'!$E$13</f>
        <v>2039420820.4259746</v>
      </c>
      <c r="O1763" s="183">
        <f>L1763/About!$B$144</f>
        <v>13.773140757131587</v>
      </c>
    </row>
    <row r="1764" spans="2:15" x14ac:dyDescent="0.45">
      <c r="B1764" s="118" t="s">
        <v>175</v>
      </c>
      <c r="C1764" s="118" t="s">
        <v>1060</v>
      </c>
      <c r="D1764" s="118" t="s">
        <v>962</v>
      </c>
      <c r="E1764" s="118" t="s">
        <v>991</v>
      </c>
      <c r="F1764" s="118" t="s">
        <v>987</v>
      </c>
      <c r="G1764" s="118" t="s">
        <v>988</v>
      </c>
      <c r="H1764" s="118" t="s">
        <v>1003</v>
      </c>
      <c r="I1764" s="118">
        <v>4.5799999237060502</v>
      </c>
      <c r="J1764" s="118">
        <v>4.5799999237060502</v>
      </c>
      <c r="K1764" s="118">
        <v>0.129999995231628</v>
      </c>
      <c r="L1764" s="181">
        <f>(K1764+'NPV Calcs'!$D$13)*About!$B$135</f>
        <v>7.3563872464839104</v>
      </c>
      <c r="M1764" s="95" t="str">
        <f>INDEX('IEA Tech to Policy Mapping'!$B$2:$B$13,MATCH($H1764,'IEA Tech to Policy Mapping'!$A$2:$A$13,0))</f>
        <v>ngps - T&amp;D methane capture</v>
      </c>
      <c r="N1764" s="182">
        <f>(J1764*About!$A$132/1000)*10^12*'EPA to IEA Scaling'!$E$13</f>
        <v>103783853675.50577</v>
      </c>
      <c r="O1764" s="183">
        <f>L1764/About!$B$144</f>
        <v>13.840726806374477</v>
      </c>
    </row>
    <row r="1765" spans="2:15" x14ac:dyDescent="0.45">
      <c r="B1765" s="118" t="s">
        <v>175</v>
      </c>
      <c r="C1765" s="118" t="s">
        <v>1060</v>
      </c>
      <c r="D1765" s="118" t="s">
        <v>985</v>
      </c>
      <c r="E1765" s="118" t="s">
        <v>1007</v>
      </c>
      <c r="F1765" s="118" t="s">
        <v>997</v>
      </c>
      <c r="G1765" s="118" t="s">
        <v>988</v>
      </c>
      <c r="H1765" s="118" t="s">
        <v>1003</v>
      </c>
      <c r="I1765" s="118">
        <v>7.0000000298023196E-2</v>
      </c>
      <c r="J1765" s="118">
        <v>7.0000000298023196E-2</v>
      </c>
      <c r="K1765" s="118">
        <v>0.129999995231628</v>
      </c>
      <c r="L1765" s="181">
        <f>(K1765+'NPV Calcs'!$D$13)*About!$B$135</f>
        <v>7.3563872464839104</v>
      </c>
      <c r="M1765" s="95" t="str">
        <f>INDEX('IEA Tech to Policy Mapping'!$B$2:$B$13,MATCH($H1765,'IEA Tech to Policy Mapping'!$A$2:$A$13,0))</f>
        <v>ngps - T&amp;D methane capture</v>
      </c>
      <c r="N1765" s="182">
        <f>(J1765*About!$A$132/1000)*10^12*'EPA to IEA Scaling'!$E$13</f>
        <v>1586216137.3873568</v>
      </c>
      <c r="O1765" s="183">
        <f>L1765/About!$B$144</f>
        <v>13.840726806374477</v>
      </c>
    </row>
    <row r="1766" spans="2:15" x14ac:dyDescent="0.45">
      <c r="B1766" s="118" t="s">
        <v>175</v>
      </c>
      <c r="C1766" s="118" t="s">
        <v>1060</v>
      </c>
      <c r="D1766" s="118" t="s">
        <v>962</v>
      </c>
      <c r="E1766" s="118" t="s">
        <v>996</v>
      </c>
      <c r="F1766" s="118" t="s">
        <v>997</v>
      </c>
      <c r="G1766" s="118" t="s">
        <v>988</v>
      </c>
      <c r="H1766" s="118" t="s">
        <v>1003</v>
      </c>
      <c r="I1766" s="118">
        <v>0.15999999642372101</v>
      </c>
      <c r="J1766" s="118">
        <v>0.15999999642372101</v>
      </c>
      <c r="K1766" s="118">
        <v>0.129999995231628</v>
      </c>
      <c r="L1766" s="181">
        <f>(K1766+'NPV Calcs'!$D$13)*About!$B$135</f>
        <v>7.3563872464839104</v>
      </c>
      <c r="M1766" s="95" t="str">
        <f>INDEX('IEA Tech to Policy Mapping'!$B$2:$B$13,MATCH($H1766,'IEA Tech to Policy Mapping'!$A$2:$A$13,0))</f>
        <v>ngps - T&amp;D methane capture</v>
      </c>
      <c r="N1766" s="182">
        <f>(J1766*About!$A$132/1000)*10^12*'EPA to IEA Scaling'!$E$13</f>
        <v>3625636788.9814529</v>
      </c>
      <c r="O1766" s="183">
        <f>L1766/About!$B$144</f>
        <v>13.840726806374477</v>
      </c>
    </row>
    <row r="1767" spans="2:15" x14ac:dyDescent="0.45">
      <c r="B1767" s="118" t="s">
        <v>340</v>
      </c>
      <c r="C1767" s="118" t="s">
        <v>1060</v>
      </c>
      <c r="D1767" s="118" t="s">
        <v>985</v>
      </c>
      <c r="E1767" s="118" t="s">
        <v>1007</v>
      </c>
      <c r="F1767" s="118" t="s">
        <v>997</v>
      </c>
      <c r="G1767" s="118" t="s">
        <v>988</v>
      </c>
      <c r="H1767" s="118" t="s">
        <v>1003</v>
      </c>
      <c r="I1767" s="118">
        <v>2.9999999329447701E-2</v>
      </c>
      <c r="J1767" s="118">
        <v>2.9999999329447701E-2</v>
      </c>
      <c r="K1767" s="118">
        <v>0.15000000596046401</v>
      </c>
      <c r="L1767" s="181">
        <f>(K1767+'NPV Calcs'!$D$13)*About!$B$135</f>
        <v>7.3743483524316309</v>
      </c>
      <c r="M1767" s="95" t="str">
        <f>INDEX('IEA Tech to Policy Mapping'!$B$2:$B$13,MATCH($H1767,'IEA Tech to Policy Mapping'!$A$2:$A$13,0))</f>
        <v>ngps - T&amp;D methane capture</v>
      </c>
      <c r="N1767" s="182">
        <f>(J1767*About!$A$132/1000)*10^12*'EPA to IEA Scaling'!$E$13</f>
        <v>679806897.9340229</v>
      </c>
      <c r="O1767" s="183">
        <f>L1767/About!$B$144</f>
        <v>13.874519856173691</v>
      </c>
    </row>
    <row r="1768" spans="2:15" x14ac:dyDescent="0.45">
      <c r="B1768" s="118" t="s">
        <v>340</v>
      </c>
      <c r="C1768" s="118" t="s">
        <v>1060</v>
      </c>
      <c r="D1768" s="118" t="s">
        <v>962</v>
      </c>
      <c r="E1768" s="118" t="s">
        <v>991</v>
      </c>
      <c r="F1768" s="118" t="s">
        <v>987</v>
      </c>
      <c r="G1768" s="118" t="s">
        <v>988</v>
      </c>
      <c r="H1768" s="118" t="s">
        <v>1003</v>
      </c>
      <c r="I1768" s="118">
        <v>4.8200001716613698</v>
      </c>
      <c r="J1768" s="118">
        <v>4.8200001716613698</v>
      </c>
      <c r="K1768" s="118">
        <v>0.15000000596046401</v>
      </c>
      <c r="L1768" s="181">
        <f>(K1768+'NPV Calcs'!$D$13)*About!$B$135</f>
        <v>7.3743483524316309</v>
      </c>
      <c r="M1768" s="95" t="str">
        <f>INDEX('IEA Tech to Policy Mapping'!$B$2:$B$13,MATCH($H1768,'IEA Tech to Policy Mapping'!$A$2:$A$13,0))</f>
        <v>ngps - T&amp;D methane capture</v>
      </c>
      <c r="N1768" s="182">
        <f>(J1768*About!$A$132/1000)*10^12*'EPA to IEA Scaling'!$E$13</f>
        <v>109222314599.26158</v>
      </c>
      <c r="O1768" s="183">
        <f>L1768/About!$B$144</f>
        <v>13.874519856173691</v>
      </c>
    </row>
    <row r="1769" spans="2:15" x14ac:dyDescent="0.45">
      <c r="B1769" s="118" t="s">
        <v>340</v>
      </c>
      <c r="C1769" s="118" t="s">
        <v>1060</v>
      </c>
      <c r="D1769" s="118" t="s">
        <v>962</v>
      </c>
      <c r="E1769" s="118" t="s">
        <v>996</v>
      </c>
      <c r="F1769" s="118" t="s">
        <v>997</v>
      </c>
      <c r="G1769" s="118" t="s">
        <v>988</v>
      </c>
      <c r="H1769" s="118" t="s">
        <v>1003</v>
      </c>
      <c r="I1769" s="118">
        <v>0.67000001668929998</v>
      </c>
      <c r="J1769" s="118">
        <v>0.67000001668929998</v>
      </c>
      <c r="K1769" s="118">
        <v>0.15000000596046401</v>
      </c>
      <c r="L1769" s="181">
        <f>(K1769+'NPV Calcs'!$D$13)*About!$B$135</f>
        <v>7.3743483524316309</v>
      </c>
      <c r="M1769" s="95" t="str">
        <f>INDEX('IEA Tech to Policy Mapping'!$B$2:$B$13,MATCH($H1769,'IEA Tech to Policy Mapping'!$A$2:$A$13,0))</f>
        <v>ngps - T&amp;D methane capture</v>
      </c>
      <c r="N1769" s="182">
        <f>(J1769*About!$A$132/1000)*10^12*'EPA to IEA Scaling'!$E$13</f>
        <v>15182354771.395319</v>
      </c>
      <c r="O1769" s="183">
        <f>L1769/About!$B$144</f>
        <v>13.874519856173691</v>
      </c>
    </row>
    <row r="1770" spans="2:15" x14ac:dyDescent="0.45">
      <c r="B1770" s="118" t="s">
        <v>175</v>
      </c>
      <c r="C1770" s="118" t="s">
        <v>1060</v>
      </c>
      <c r="D1770" s="118" t="s">
        <v>985</v>
      </c>
      <c r="E1770" s="118" t="s">
        <v>986</v>
      </c>
      <c r="F1770" s="118" t="s">
        <v>987</v>
      </c>
      <c r="G1770" s="118" t="s">
        <v>988</v>
      </c>
      <c r="H1770" s="118" t="s">
        <v>1003</v>
      </c>
      <c r="I1770" s="118">
        <v>117.52999877929599</v>
      </c>
      <c r="J1770" s="118">
        <v>117.52999877929599</v>
      </c>
      <c r="K1770" s="118">
        <v>0.15999999642372101</v>
      </c>
      <c r="L1770" s="181">
        <f>(K1770+'NPV Calcs'!$D$13)*About!$B$135</f>
        <v>7.3833288920234317</v>
      </c>
      <c r="M1770" s="95" t="str">
        <f>INDEX('IEA Tech to Policy Mapping'!$B$2:$B$13,MATCH($H1770,'IEA Tech to Policy Mapping'!$A$2:$A$13,0))</f>
        <v>ngps - T&amp;D methane capture</v>
      </c>
      <c r="N1770" s="182">
        <f>(J1770*About!$A$132/1000)*10^12*'EPA to IEA Scaling'!$E$13</f>
        <v>2663256855673.1904</v>
      </c>
      <c r="O1770" s="183">
        <f>L1770/About!$B$144</f>
        <v>13.891416355895529</v>
      </c>
    </row>
    <row r="1771" spans="2:15" x14ac:dyDescent="0.45">
      <c r="B1771" s="118" t="s">
        <v>340</v>
      </c>
      <c r="C1771" s="118" t="s">
        <v>1060</v>
      </c>
      <c r="D1771" s="118" t="s">
        <v>985</v>
      </c>
      <c r="E1771" s="118" t="s">
        <v>986</v>
      </c>
      <c r="F1771" s="118" t="s">
        <v>987</v>
      </c>
      <c r="G1771" s="118" t="s">
        <v>988</v>
      </c>
      <c r="H1771" s="118" t="s">
        <v>1003</v>
      </c>
      <c r="I1771" s="118">
        <v>1.1000000238418499</v>
      </c>
      <c r="J1771" s="118">
        <v>1.1000000238418499</v>
      </c>
      <c r="K1771" s="118">
        <v>0.18000000715255701</v>
      </c>
      <c r="L1771" s="181">
        <f>(K1771+'NPV Calcs'!$D$13)*About!$B$135</f>
        <v>7.4012899979711522</v>
      </c>
      <c r="M1771" s="95" t="str">
        <f>INDEX('IEA Tech to Policy Mapping'!$B$2:$B$13,MATCH($H1771,'IEA Tech to Policy Mapping'!$A$2:$A$13,0))</f>
        <v>ngps - T&amp;D methane capture</v>
      </c>
      <c r="N1771" s="182">
        <f>(J1771*About!$A$132/1000)*10^12*'EPA to IEA Scaling'!$E$13</f>
        <v>24926254021.654537</v>
      </c>
      <c r="O1771" s="183">
        <f>L1771/About!$B$144</f>
        <v>13.925209405694746</v>
      </c>
    </row>
    <row r="1772" spans="2:15" x14ac:dyDescent="0.45">
      <c r="B1772" s="118" t="s">
        <v>36</v>
      </c>
      <c r="C1772" s="118" t="s">
        <v>1060</v>
      </c>
      <c r="D1772" s="118" t="s">
        <v>962</v>
      </c>
      <c r="E1772" s="118" t="s">
        <v>996</v>
      </c>
      <c r="F1772" s="118" t="s">
        <v>997</v>
      </c>
      <c r="G1772" s="118" t="s">
        <v>988</v>
      </c>
      <c r="H1772" s="118" t="s">
        <v>1004</v>
      </c>
      <c r="I1772" s="118">
        <v>0.70999997854232699</v>
      </c>
      <c r="J1772" s="118">
        <v>0.70999997854232699</v>
      </c>
      <c r="K1772" s="118">
        <v>0.18000000715255701</v>
      </c>
      <c r="L1772" s="181">
        <f>(K1772+'NPV Calcs'!$D$13)*About!$B$135</f>
        <v>7.4012899979711522</v>
      </c>
      <c r="M1772" s="95" t="str">
        <f>INDEX('IEA Tech to Policy Mapping'!$B$2:$B$13,MATCH($H1772,'IEA Tech to Policy Mapping'!$A$2:$A$13,0))</f>
        <v>ngps - production methane destruction</v>
      </c>
      <c r="N1772" s="182">
        <f>(J1772*About!$A$132/1000)*10^12*'EPA to IEA Scaling'!$E$13</f>
        <v>16088763124.481308</v>
      </c>
      <c r="O1772" s="183">
        <f>L1772/About!$B$144</f>
        <v>13.925209405694746</v>
      </c>
    </row>
    <row r="1773" spans="2:15" x14ac:dyDescent="0.45">
      <c r="B1773" s="118" t="s">
        <v>175</v>
      </c>
      <c r="C1773" s="118" t="s">
        <v>1060</v>
      </c>
      <c r="D1773" s="118" t="s">
        <v>962</v>
      </c>
      <c r="E1773" s="118" t="s">
        <v>996</v>
      </c>
      <c r="F1773" s="118" t="s">
        <v>997</v>
      </c>
      <c r="G1773" s="118" t="s">
        <v>988</v>
      </c>
      <c r="H1773" s="118" t="s">
        <v>1004</v>
      </c>
      <c r="I1773" s="118">
        <v>1.46000003814697</v>
      </c>
      <c r="J1773" s="118">
        <v>1.46000003814697</v>
      </c>
      <c r="K1773" s="118">
        <v>0.18000000715255701</v>
      </c>
      <c r="L1773" s="181">
        <f>(K1773+'NPV Calcs'!$D$13)*About!$B$135</f>
        <v>7.4012899979711522</v>
      </c>
      <c r="M1773" s="95" t="str">
        <f>INDEX('IEA Tech to Policy Mapping'!$B$2:$B$13,MATCH($H1773,'IEA Tech to Policy Mapping'!$A$2:$A$13,0))</f>
        <v>ngps - production methane destruction</v>
      </c>
      <c r="N1773" s="182">
        <f>(J1773*About!$A$132/1000)*10^12*'EPA to IEA Scaling'!$E$13</f>
        <v>33083937303.35857</v>
      </c>
      <c r="O1773" s="183">
        <f>L1773/About!$B$144</f>
        <v>13.925209405694746</v>
      </c>
    </row>
    <row r="1774" spans="2:15" x14ac:dyDescent="0.45">
      <c r="B1774" s="118" t="s">
        <v>325</v>
      </c>
      <c r="C1774" s="118" t="s">
        <v>1060</v>
      </c>
      <c r="D1774" s="118" t="s">
        <v>962</v>
      </c>
      <c r="E1774" s="118" t="s">
        <v>996</v>
      </c>
      <c r="F1774" s="118" t="s">
        <v>997</v>
      </c>
      <c r="G1774" s="118" t="s">
        <v>988</v>
      </c>
      <c r="H1774" s="118" t="s">
        <v>1004</v>
      </c>
      <c r="I1774" s="118">
        <v>9.8000001907348597</v>
      </c>
      <c r="J1774" s="118">
        <v>9.8000001907348597</v>
      </c>
      <c r="K1774" s="118">
        <v>0.18000000715255701</v>
      </c>
      <c r="L1774" s="181">
        <f>(K1774+'NPV Calcs'!$D$13)*About!$B$135</f>
        <v>7.4012899979711522</v>
      </c>
      <c r="M1774" s="95" t="str">
        <f>INDEX('IEA Tech to Policy Mapping'!$B$2:$B$13,MATCH($H1774,'IEA Tech to Policy Mapping'!$A$2:$A$13,0))</f>
        <v>ngps - production methane destruction</v>
      </c>
      <c r="N1774" s="182">
        <f>(J1774*About!$A$132/1000)*10^12*'EPA to IEA Scaling'!$E$13</f>
        <v>222070262610.86743</v>
      </c>
      <c r="O1774" s="183">
        <f>L1774/About!$B$144</f>
        <v>13.925209405694746</v>
      </c>
    </row>
    <row r="1775" spans="2:15" x14ac:dyDescent="0.45">
      <c r="B1775" s="118" t="s">
        <v>340</v>
      </c>
      <c r="C1775" s="118" t="s">
        <v>1060</v>
      </c>
      <c r="D1775" s="118" t="s">
        <v>962</v>
      </c>
      <c r="E1775" s="118" t="s">
        <v>996</v>
      </c>
      <c r="F1775" s="118" t="s">
        <v>997</v>
      </c>
      <c r="G1775" s="118" t="s">
        <v>988</v>
      </c>
      <c r="H1775" s="118" t="s">
        <v>1004</v>
      </c>
      <c r="I1775" s="118">
        <v>6.0799999237060502</v>
      </c>
      <c r="J1775" s="118">
        <v>6.0799999237060502</v>
      </c>
      <c r="K1775" s="118">
        <v>0.18000000715255701</v>
      </c>
      <c r="L1775" s="181">
        <f>(K1775+'NPV Calcs'!$D$13)*About!$B$135</f>
        <v>7.4012899979711522</v>
      </c>
      <c r="M1775" s="95" t="str">
        <f>INDEX('IEA Tech to Policy Mapping'!$B$2:$B$13,MATCH($H1775,'IEA Tech to Policy Mapping'!$A$2:$A$13,0))</f>
        <v>ngps - production methane destruction</v>
      </c>
      <c r="N1775" s="182">
        <f>(J1775*About!$A$132/1000)*10^12*'EPA to IEA Scaling'!$E$13</f>
        <v>137774199331.95041</v>
      </c>
      <c r="O1775" s="183">
        <f>L1775/About!$B$144</f>
        <v>13.925209405694746</v>
      </c>
    </row>
    <row r="1776" spans="2:15" x14ac:dyDescent="0.45">
      <c r="B1776" s="118" t="s">
        <v>36</v>
      </c>
      <c r="C1776" s="118" t="s">
        <v>1060</v>
      </c>
      <c r="D1776" s="118" t="s">
        <v>985</v>
      </c>
      <c r="E1776" s="118" t="s">
        <v>1007</v>
      </c>
      <c r="F1776" s="118" t="s">
        <v>997</v>
      </c>
      <c r="G1776" s="118" t="s">
        <v>1000</v>
      </c>
      <c r="H1776" s="118" t="s">
        <v>1008</v>
      </c>
      <c r="I1776" s="118">
        <v>9.9999997764825804E-3</v>
      </c>
      <c r="J1776" s="118">
        <v>9.9999997764825804E-3</v>
      </c>
      <c r="K1776" s="118">
        <v>0.21999999880790699</v>
      </c>
      <c r="L1776" s="181">
        <f>(K1776+'NPV Calcs'!$D$13)*About!$B$135</f>
        <v>7.4372121831024742</v>
      </c>
      <c r="M1776" s="95" t="str">
        <f>INDEX('IEA Tech to Policy Mapping'!$B$2:$B$13,MATCH($H1776,'IEA Tech to Policy Mapping'!$A$2:$A$13,0))</f>
        <v>ngps - T&amp;D methane capture</v>
      </c>
      <c r="N1776" s="182">
        <f>(J1776*About!$A$132/1000)*10^12*'EPA to IEA Scaling'!$E$13</f>
        <v>226602299.31134129</v>
      </c>
      <c r="O1776" s="183">
        <f>L1776/About!$B$144</f>
        <v>13.992795454937637</v>
      </c>
    </row>
    <row r="1777" spans="2:15" x14ac:dyDescent="0.45">
      <c r="B1777" s="118" t="s">
        <v>175</v>
      </c>
      <c r="C1777" s="118" t="s">
        <v>1060</v>
      </c>
      <c r="D1777" s="118" t="s">
        <v>985</v>
      </c>
      <c r="E1777" s="118" t="s">
        <v>1007</v>
      </c>
      <c r="F1777" s="118" t="s">
        <v>997</v>
      </c>
      <c r="G1777" s="118" t="s">
        <v>1000</v>
      </c>
      <c r="H1777" s="118" t="s">
        <v>1008</v>
      </c>
      <c r="I1777" s="118">
        <v>2.9999999329447701E-2</v>
      </c>
      <c r="J1777" s="118">
        <v>2.9999999329447701E-2</v>
      </c>
      <c r="K1777" s="118">
        <v>0.21999999880790699</v>
      </c>
      <c r="L1777" s="181">
        <f>(K1777+'NPV Calcs'!$D$13)*About!$B$135</f>
        <v>7.4372121831024742</v>
      </c>
      <c r="M1777" s="95" t="str">
        <f>INDEX('IEA Tech to Policy Mapping'!$B$2:$B$13,MATCH($H1777,'IEA Tech to Policy Mapping'!$A$2:$A$13,0))</f>
        <v>ngps - T&amp;D methane capture</v>
      </c>
      <c r="N1777" s="182">
        <f>(J1777*About!$A$132/1000)*10^12*'EPA to IEA Scaling'!$E$13</f>
        <v>679806897.9340229</v>
      </c>
      <c r="O1777" s="183">
        <f>L1777/About!$B$144</f>
        <v>13.992795454937637</v>
      </c>
    </row>
    <row r="1778" spans="2:15" x14ac:dyDescent="0.45">
      <c r="B1778" s="118" t="s">
        <v>325</v>
      </c>
      <c r="C1778" s="118" t="s">
        <v>1060</v>
      </c>
      <c r="D1778" s="118" t="s">
        <v>985</v>
      </c>
      <c r="E1778" s="118" t="s">
        <v>1007</v>
      </c>
      <c r="F1778" s="118" t="s">
        <v>997</v>
      </c>
      <c r="G1778" s="118" t="s">
        <v>1000</v>
      </c>
      <c r="H1778" s="118" t="s">
        <v>1008</v>
      </c>
      <c r="I1778" s="118">
        <v>0.109999999403953</v>
      </c>
      <c r="J1778" s="118">
        <v>9.0000003576278603E-2</v>
      </c>
      <c r="K1778" s="118">
        <v>0.21999999880790699</v>
      </c>
      <c r="L1778" s="181">
        <f>(K1778+'NPV Calcs'!$D$13)*About!$B$135</f>
        <v>7.4372121831024742</v>
      </c>
      <c r="M1778" s="95" t="str">
        <f>INDEX('IEA Tech to Policy Mapping'!$B$2:$B$13,MATCH($H1778,'IEA Tech to Policy Mapping'!$A$2:$A$13,0))</f>
        <v>ngps - T&amp;D methane capture</v>
      </c>
      <c r="N1778" s="182">
        <f>(J1778*About!$A$132/1000)*10^12*'EPA to IEA Scaling'!$E$13</f>
        <v>2039420820.4259746</v>
      </c>
      <c r="O1778" s="183">
        <f>L1778/About!$B$144</f>
        <v>13.992795454937637</v>
      </c>
    </row>
    <row r="1779" spans="2:15" x14ac:dyDescent="0.45">
      <c r="B1779" s="118" t="s">
        <v>340</v>
      </c>
      <c r="C1779" s="118" t="s">
        <v>1060</v>
      </c>
      <c r="D1779" s="118" t="s">
        <v>985</v>
      </c>
      <c r="E1779" s="118" t="s">
        <v>1007</v>
      </c>
      <c r="F1779" s="118" t="s">
        <v>997</v>
      </c>
      <c r="G1779" s="118" t="s">
        <v>1000</v>
      </c>
      <c r="H1779" s="118" t="s">
        <v>1008</v>
      </c>
      <c r="I1779" s="118">
        <v>1.9999999552965102E-2</v>
      </c>
      <c r="J1779" s="118">
        <v>9.9999997764825804E-3</v>
      </c>
      <c r="K1779" s="118">
        <v>0.21999999880790699</v>
      </c>
      <c r="L1779" s="181">
        <f>(K1779+'NPV Calcs'!$D$13)*About!$B$135</f>
        <v>7.4372121831024742</v>
      </c>
      <c r="M1779" s="95" t="str">
        <f>INDEX('IEA Tech to Policy Mapping'!$B$2:$B$13,MATCH($H1779,'IEA Tech to Policy Mapping'!$A$2:$A$13,0))</f>
        <v>ngps - T&amp;D methane capture</v>
      </c>
      <c r="N1779" s="182">
        <f>(J1779*About!$A$132/1000)*10^12*'EPA to IEA Scaling'!$E$13</f>
        <v>226602299.31134129</v>
      </c>
      <c r="O1779" s="183">
        <f>L1779/About!$B$144</f>
        <v>13.992795454937637</v>
      </c>
    </row>
    <row r="1780" spans="2:15" x14ac:dyDescent="0.45">
      <c r="B1780" s="118" t="s">
        <v>36</v>
      </c>
      <c r="C1780" s="118" t="s">
        <v>1060</v>
      </c>
      <c r="D1780" s="118" t="s">
        <v>962</v>
      </c>
      <c r="E1780" s="118" t="s">
        <v>996</v>
      </c>
      <c r="F1780" s="118" t="s">
        <v>997</v>
      </c>
      <c r="G1780" s="118" t="s">
        <v>1000</v>
      </c>
      <c r="H1780" s="118" t="s">
        <v>1008</v>
      </c>
      <c r="I1780" s="118">
        <v>8.3000001907348597</v>
      </c>
      <c r="J1780" s="118">
        <v>7.0500001907348597</v>
      </c>
      <c r="K1780" s="118">
        <v>0.21999999880790699</v>
      </c>
      <c r="L1780" s="181">
        <f>(K1780+'NPV Calcs'!$D$13)*About!$B$135</f>
        <v>7.4372121831024742</v>
      </c>
      <c r="M1780" s="95" t="str">
        <f>INDEX('IEA Tech to Policy Mapping'!$B$2:$B$13,MATCH($H1780,'IEA Tech to Policy Mapping'!$A$2:$A$13,0))</f>
        <v>ngps - T&amp;D methane capture</v>
      </c>
      <c r="N1780" s="182">
        <f>(J1780*About!$A$132/1000)*10^12*'EPA to IEA Scaling'!$E$13</f>
        <v>159754628907.38559</v>
      </c>
      <c r="O1780" s="183">
        <f>L1780/About!$B$144</f>
        <v>13.992795454937637</v>
      </c>
    </row>
    <row r="1781" spans="2:15" x14ac:dyDescent="0.45">
      <c r="B1781" s="118" t="s">
        <v>175</v>
      </c>
      <c r="C1781" s="118" t="s">
        <v>1060</v>
      </c>
      <c r="D1781" s="118" t="s">
        <v>962</v>
      </c>
      <c r="E1781" s="118" t="s">
        <v>996</v>
      </c>
      <c r="F1781" s="118" t="s">
        <v>997</v>
      </c>
      <c r="G1781" s="118" t="s">
        <v>1000</v>
      </c>
      <c r="H1781" s="118" t="s">
        <v>1008</v>
      </c>
      <c r="I1781" s="118">
        <v>17.110000610351499</v>
      </c>
      <c r="J1781" s="118">
        <v>14.539999961853001</v>
      </c>
      <c r="K1781" s="118">
        <v>0.21999999880790699</v>
      </c>
      <c r="L1781" s="181">
        <f>(K1781+'NPV Calcs'!$D$13)*About!$B$135</f>
        <v>7.4372121831024742</v>
      </c>
      <c r="M1781" s="95" t="str">
        <f>INDEX('IEA Tech to Policy Mapping'!$B$2:$B$13,MATCH($H1781,'IEA Tech to Policy Mapping'!$A$2:$A$13,0))</f>
        <v>ngps - T&amp;D methane capture</v>
      </c>
      <c r="N1781" s="182">
        <f>(J1781*About!$A$132/1000)*10^12*'EPA to IEA Scaling'!$E$13</f>
        <v>329479749698.7168</v>
      </c>
      <c r="O1781" s="183">
        <f>L1781/About!$B$144</f>
        <v>13.992795454937637</v>
      </c>
    </row>
    <row r="1782" spans="2:15" x14ac:dyDescent="0.45">
      <c r="B1782" s="118" t="s">
        <v>325</v>
      </c>
      <c r="C1782" s="118" t="s">
        <v>1060</v>
      </c>
      <c r="D1782" s="118" t="s">
        <v>962</v>
      </c>
      <c r="E1782" s="118" t="s">
        <v>996</v>
      </c>
      <c r="F1782" s="118" t="s">
        <v>997</v>
      </c>
      <c r="G1782" s="118" t="s">
        <v>1000</v>
      </c>
      <c r="H1782" s="118" t="s">
        <v>1008</v>
      </c>
      <c r="I1782" s="118">
        <v>120.389999389648</v>
      </c>
      <c r="J1782" s="118">
        <v>102.33000183105401</v>
      </c>
      <c r="K1782" s="118">
        <v>0.21999999880790699</v>
      </c>
      <c r="L1782" s="181">
        <f>(K1782+'NPV Calcs'!$D$13)*About!$B$135</f>
        <v>7.4372121831024742</v>
      </c>
      <c r="M1782" s="95" t="str">
        <f>INDEX('IEA Tech to Policy Mapping'!$B$2:$B$13,MATCH($H1782,'IEA Tech to Policy Mapping'!$A$2:$A$13,0))</f>
        <v>ngps - T&amp;D methane capture</v>
      </c>
      <c r="N1782" s="182">
        <f>(J1782*About!$A$132/1000)*10^12*'EPA to IEA Scaling'!$E$13</f>
        <v>2318821422174.7578</v>
      </c>
      <c r="O1782" s="183">
        <f>L1782/About!$B$144</f>
        <v>13.992795454937637</v>
      </c>
    </row>
    <row r="1783" spans="2:15" x14ac:dyDescent="0.45">
      <c r="B1783" s="118" t="s">
        <v>340</v>
      </c>
      <c r="C1783" s="118" t="s">
        <v>1060</v>
      </c>
      <c r="D1783" s="118" t="s">
        <v>962</v>
      </c>
      <c r="E1783" s="118" t="s">
        <v>996</v>
      </c>
      <c r="F1783" s="118" t="s">
        <v>997</v>
      </c>
      <c r="G1783" s="118" t="s">
        <v>1000</v>
      </c>
      <c r="H1783" s="118" t="s">
        <v>1008</v>
      </c>
      <c r="I1783" s="118">
        <v>74.620002746582003</v>
      </c>
      <c r="J1783" s="118">
        <v>63.430000305175703</v>
      </c>
      <c r="K1783" s="118">
        <v>0.21999999880790699</v>
      </c>
      <c r="L1783" s="181">
        <f>(K1783+'NPV Calcs'!$D$13)*About!$B$135</f>
        <v>7.4372121831024742</v>
      </c>
      <c r="M1783" s="95" t="str">
        <f>INDEX('IEA Tech to Policy Mapping'!$B$2:$B$13,MATCH($H1783,'IEA Tech to Policy Mapping'!$A$2:$A$13,0))</f>
        <v>ngps - T&amp;D methane capture</v>
      </c>
      <c r="N1783" s="182">
        <f>(J1783*About!$A$132/1000)*10^12*'EPA to IEA Scaling'!$E$13</f>
        <v>1437338423574.2065</v>
      </c>
      <c r="O1783" s="183">
        <f>L1783/About!$B$144</f>
        <v>13.992795454937637</v>
      </c>
    </row>
    <row r="1784" spans="2:15" x14ac:dyDescent="0.45">
      <c r="B1784" s="118" t="s">
        <v>264</v>
      </c>
      <c r="C1784" s="118" t="s">
        <v>1060</v>
      </c>
      <c r="D1784" s="118" t="s">
        <v>962</v>
      </c>
      <c r="E1784" s="118" t="s">
        <v>996</v>
      </c>
      <c r="F1784" s="118" t="s">
        <v>997</v>
      </c>
      <c r="G1784" s="118" t="s">
        <v>988</v>
      </c>
      <c r="H1784" s="118" t="s">
        <v>1004</v>
      </c>
      <c r="I1784" s="118">
        <v>24.620000839233398</v>
      </c>
      <c r="J1784" s="118">
        <v>24.620000839233398</v>
      </c>
      <c r="K1784" s="118">
        <v>0.239999994635581</v>
      </c>
      <c r="L1784" s="181">
        <f>(K1784+'NPV Calcs'!$D$13)*About!$B$135</f>
        <v>7.4551732756681339</v>
      </c>
      <c r="M1784" s="95" t="str">
        <f>INDEX('IEA Tech to Policy Mapping'!$B$2:$B$13,MATCH($H1784,'IEA Tech to Policy Mapping'!$A$2:$A$13,0))</f>
        <v>ngps - production methane destruction</v>
      </c>
      <c r="N1784" s="182">
        <f>(J1784*About!$A$132/1000)*10^12*'EPA to IEA Scaling'!$E$13</f>
        <v>557894892391.66663</v>
      </c>
      <c r="O1784" s="183">
        <f>L1784/About!$B$144</f>
        <v>14.026588479559079</v>
      </c>
    </row>
    <row r="1785" spans="2:15" x14ac:dyDescent="0.45">
      <c r="B1785" s="118" t="s">
        <v>340</v>
      </c>
      <c r="C1785" s="118" t="s">
        <v>1060</v>
      </c>
      <c r="D1785" s="118" t="s">
        <v>962</v>
      </c>
      <c r="E1785" s="118" t="s">
        <v>991</v>
      </c>
      <c r="F1785" s="118" t="s">
        <v>987</v>
      </c>
      <c r="G1785" s="118" t="s">
        <v>988</v>
      </c>
      <c r="H1785" s="118" t="s">
        <v>1006</v>
      </c>
      <c r="I1785" s="118">
        <v>98.239997863769503</v>
      </c>
      <c r="J1785" s="118">
        <v>98.239997863769503</v>
      </c>
      <c r="K1785" s="118">
        <v>0.239999994635581</v>
      </c>
      <c r="L1785" s="181">
        <f>(K1785+'NPV Calcs'!$D$13)*About!$B$135</f>
        <v>7.4551732756681339</v>
      </c>
      <c r="M1785" s="95" t="str">
        <f>INDEX('IEA Tech to Policy Mapping'!$B$2:$B$13,MATCH($H1785,'IEA Tech to Policy Mapping'!$A$2:$A$13,0))</f>
        <v>ngps - production methane capture</v>
      </c>
      <c r="N1785" s="182">
        <f>(J1785*About!$A$132/1000)*10^12*'EPA to IEA Scaling'!$E$13</f>
        <v>2226140989785.271</v>
      </c>
      <c r="O1785" s="183">
        <f>L1785/About!$B$144</f>
        <v>14.026588479559079</v>
      </c>
    </row>
    <row r="1786" spans="2:15" x14ac:dyDescent="0.45">
      <c r="B1786" s="118" t="s">
        <v>264</v>
      </c>
      <c r="C1786" s="118" t="s">
        <v>1060</v>
      </c>
      <c r="D1786" s="118" t="s">
        <v>962</v>
      </c>
      <c r="E1786" s="118" t="s">
        <v>996</v>
      </c>
      <c r="F1786" s="118" t="s">
        <v>997</v>
      </c>
      <c r="G1786" s="118" t="s">
        <v>988</v>
      </c>
      <c r="H1786" s="118" t="s">
        <v>995</v>
      </c>
      <c r="I1786" s="118">
        <v>139.05999755859301</v>
      </c>
      <c r="J1786" s="118">
        <v>139.05999755859301</v>
      </c>
      <c r="K1786" s="118">
        <v>0.31999999284744202</v>
      </c>
      <c r="L1786" s="181">
        <f>(K1786+'NPV Calcs'!$D$13)*About!$B$135</f>
        <v>7.5270176593128388</v>
      </c>
      <c r="M1786" s="95" t="str">
        <f>INDEX('IEA Tech to Policy Mapping'!$B$2:$B$13,MATCH($H1786,'IEA Tech to Policy Mapping'!$A$2:$A$13,0))</f>
        <v>ngps - T&amp;D methane capture</v>
      </c>
      <c r="N1786" s="182">
        <f>(J1786*About!$A$132/1000)*10^12*'EPA to IEA Scaling'!$E$13</f>
        <v>3151131589333.9478</v>
      </c>
      <c r="O1786" s="183">
        <f>L1786/About!$B$144</f>
        <v>14.161760603222634</v>
      </c>
    </row>
    <row r="1787" spans="2:15" x14ac:dyDescent="0.45">
      <c r="B1787" s="118" t="s">
        <v>264</v>
      </c>
      <c r="C1787" s="118" t="s">
        <v>1060</v>
      </c>
      <c r="D1787" s="118" t="s">
        <v>985</v>
      </c>
      <c r="E1787" s="118" t="s">
        <v>994</v>
      </c>
      <c r="F1787" s="118" t="s">
        <v>987</v>
      </c>
      <c r="G1787" s="118" t="s">
        <v>1000</v>
      </c>
      <c r="H1787" s="118" t="s">
        <v>1001</v>
      </c>
      <c r="I1787" s="118">
        <v>2.4000000953674299</v>
      </c>
      <c r="J1787" s="118">
        <v>2.0399999618530198</v>
      </c>
      <c r="K1787" s="118">
        <v>0.79000002145767201</v>
      </c>
      <c r="L1787" s="181">
        <f>(K1787+'NPV Calcs'!$D$13)*About!$B$135</f>
        <v>7.9491034483533776</v>
      </c>
      <c r="M1787" s="95" t="str">
        <f>INDEX('IEA Tech to Policy Mapping'!$B$2:$B$13,MATCH($H1787,'IEA Tech to Policy Mapping'!$A$2:$A$13,0))</f>
        <v>ngps - T&amp;D methane capture</v>
      </c>
      <c r="N1787" s="182">
        <f>(J1787*About!$A$132/1000)*10^12*'EPA to IEA Scaling'!$E$13</f>
        <v>46226869228.345329</v>
      </c>
      <c r="O1787" s="183">
        <f>L1787/About!$B$144</f>
        <v>14.955896895837649</v>
      </c>
    </row>
    <row r="1788" spans="2:15" x14ac:dyDescent="0.45">
      <c r="B1788" s="118" t="s">
        <v>325</v>
      </c>
      <c r="C1788" s="118" t="s">
        <v>1060</v>
      </c>
      <c r="D1788" s="118" t="s">
        <v>962</v>
      </c>
      <c r="E1788" s="118" t="s">
        <v>991</v>
      </c>
      <c r="F1788" s="118" t="s">
        <v>987</v>
      </c>
      <c r="G1788" s="118" t="s">
        <v>988</v>
      </c>
      <c r="H1788" s="118" t="s">
        <v>1006</v>
      </c>
      <c r="I1788" s="118">
        <v>300.36999511718699</v>
      </c>
      <c r="J1788" s="118">
        <v>300.36999511718699</v>
      </c>
      <c r="K1788" s="118">
        <v>0.93000000715255704</v>
      </c>
      <c r="L1788" s="181">
        <f>(K1788+'NPV Calcs'!$D$13)*About!$B$135</f>
        <v>8.0748311096950633</v>
      </c>
      <c r="M1788" s="95" t="str">
        <f>INDEX('IEA Tech to Policy Mapping'!$B$2:$B$13,MATCH($H1788,'IEA Tech to Policy Mapping'!$A$2:$A$13,0))</f>
        <v>ngps - production methane capture</v>
      </c>
      <c r="N1788" s="182">
        <f>(J1788*About!$A$132/1000)*10^12*'EPA to IEA Scaling'!$E$13</f>
        <v>6806453305905.1787</v>
      </c>
      <c r="O1788" s="183">
        <f>L1788/About!$B$144</f>
        <v>15.192448093365535</v>
      </c>
    </row>
    <row r="1789" spans="2:15" x14ac:dyDescent="0.45">
      <c r="B1789" s="118" t="s">
        <v>264</v>
      </c>
      <c r="C1789" s="118" t="s">
        <v>1060</v>
      </c>
      <c r="D1789" s="118" t="s">
        <v>962</v>
      </c>
      <c r="E1789" s="118" t="s">
        <v>991</v>
      </c>
      <c r="F1789" s="118" t="s">
        <v>987</v>
      </c>
      <c r="G1789" s="118" t="s">
        <v>1000</v>
      </c>
      <c r="H1789" s="118" t="s">
        <v>1001</v>
      </c>
      <c r="I1789" s="118">
        <v>253.919998168945</v>
      </c>
      <c r="J1789" s="118">
        <v>215.83999633789</v>
      </c>
      <c r="K1789" s="118">
        <v>1.1799999475479099</v>
      </c>
      <c r="L1789" s="181">
        <f>(K1789+'NPV Calcs'!$D$13)*About!$B$135</f>
        <v>8.299344760074792</v>
      </c>
      <c r="M1789" s="95" t="str">
        <f>INDEX('IEA Tech to Policy Mapping'!$B$2:$B$13,MATCH($H1789,'IEA Tech to Policy Mapping'!$A$2:$A$13,0))</f>
        <v>ngps - T&amp;D methane capture</v>
      </c>
      <c r="N1789" s="182">
        <f>(J1789*About!$A$132/1000)*10^12*'EPA to IEA Scaling'!$E$13</f>
        <v>4890984054673.749</v>
      </c>
      <c r="O1789" s="183">
        <f>L1789/About!$B$144</f>
        <v>15.61486088854471</v>
      </c>
    </row>
    <row r="1790" spans="2:15" x14ac:dyDescent="0.45">
      <c r="B1790" s="118" t="s">
        <v>264</v>
      </c>
      <c r="C1790" s="118" t="s">
        <v>1060</v>
      </c>
      <c r="D1790" s="118" t="s">
        <v>985</v>
      </c>
      <c r="E1790" s="118" t="s">
        <v>986</v>
      </c>
      <c r="F1790" s="118" t="s">
        <v>987</v>
      </c>
      <c r="G1790" s="118" t="s">
        <v>1000</v>
      </c>
      <c r="H1790" s="118" t="s">
        <v>1001</v>
      </c>
      <c r="I1790" s="118">
        <v>34.189998626708899</v>
      </c>
      <c r="J1790" s="118">
        <v>29.059999465942301</v>
      </c>
      <c r="K1790" s="118">
        <v>1.1799999475479099</v>
      </c>
      <c r="L1790" s="181">
        <f>(K1790+'NPV Calcs'!$D$13)*About!$B$135</f>
        <v>8.299344760074792</v>
      </c>
      <c r="M1790" s="95" t="str">
        <f>INDEX('IEA Tech to Policy Mapping'!$B$2:$B$13,MATCH($H1790,'IEA Tech to Policy Mapping'!$A$2:$A$13,0))</f>
        <v>ngps - T&amp;D methane capture</v>
      </c>
      <c r="N1790" s="182">
        <f>(J1790*About!$A$132/1000)*10^12*'EPA to IEA Scaling'!$E$13</f>
        <v>658506284415.65002</v>
      </c>
      <c r="O1790" s="183">
        <f>L1790/About!$B$144</f>
        <v>15.61486088854471</v>
      </c>
    </row>
    <row r="1791" spans="2:15" x14ac:dyDescent="0.45">
      <c r="B1791" s="118" t="s">
        <v>264</v>
      </c>
      <c r="C1791" s="118" t="s">
        <v>1060</v>
      </c>
      <c r="D1791" s="118" t="s">
        <v>962</v>
      </c>
      <c r="E1791" s="118" t="s">
        <v>993</v>
      </c>
      <c r="F1791" s="118" t="s">
        <v>987</v>
      </c>
      <c r="G1791" s="118" t="s">
        <v>1000</v>
      </c>
      <c r="H1791" s="118" t="s">
        <v>1001</v>
      </c>
      <c r="I1791" s="118">
        <v>7.0000000298023196E-2</v>
      </c>
      <c r="J1791" s="118">
        <v>5.9999998658895402E-2</v>
      </c>
      <c r="K1791" s="118">
        <v>1.1799999475479099</v>
      </c>
      <c r="L1791" s="181">
        <f>(K1791+'NPV Calcs'!$D$13)*About!$B$135</f>
        <v>8.299344760074792</v>
      </c>
      <c r="M1791" s="95" t="str">
        <f>INDEX('IEA Tech to Policy Mapping'!$B$2:$B$13,MATCH($H1791,'IEA Tech to Policy Mapping'!$A$2:$A$13,0))</f>
        <v>ngps - T&amp;D methane capture</v>
      </c>
      <c r="N1791" s="182">
        <f>(J1791*About!$A$132/1000)*10^12*'EPA to IEA Scaling'!$E$13</f>
        <v>1359613795.8680458</v>
      </c>
      <c r="O1791" s="183">
        <f>L1791/About!$B$144</f>
        <v>15.61486088854471</v>
      </c>
    </row>
    <row r="1792" spans="2:15" x14ac:dyDescent="0.45">
      <c r="B1792" s="118" t="s">
        <v>325</v>
      </c>
      <c r="C1792" s="118" t="s">
        <v>1060</v>
      </c>
      <c r="D1792" s="118" t="s">
        <v>962</v>
      </c>
      <c r="E1792" s="118" t="s">
        <v>991</v>
      </c>
      <c r="F1792" s="118" t="s">
        <v>987</v>
      </c>
      <c r="G1792" s="118" t="s">
        <v>988</v>
      </c>
      <c r="H1792" s="118" t="s">
        <v>1003</v>
      </c>
      <c r="I1792" s="118">
        <v>14.7399997711181</v>
      </c>
      <c r="J1792" s="118">
        <v>14.7399997711181</v>
      </c>
      <c r="K1792" s="118">
        <v>1.1900000572204501</v>
      </c>
      <c r="L1792" s="181">
        <f>(K1792+'NPV Calcs'!$D$13)*About!$B$135</f>
        <v>8.3083254067230659</v>
      </c>
      <c r="M1792" s="95" t="str">
        <f>INDEX('IEA Tech to Policy Mapping'!$B$2:$B$13,MATCH($H1792,'IEA Tech to Policy Mapping'!$A$2:$A$13,0))</f>
        <v>ngps - T&amp;D methane capture</v>
      </c>
      <c r="N1792" s="182">
        <f>(J1792*About!$A$132/1000)*10^12*'EPA to IEA Scaling'!$E$13</f>
        <v>334011791464.14587</v>
      </c>
      <c r="O1792" s="183">
        <f>L1792/About!$B$144</f>
        <v>15.631757589688705</v>
      </c>
    </row>
    <row r="1793" spans="2:15" x14ac:dyDescent="0.45">
      <c r="B1793" s="118" t="s">
        <v>325</v>
      </c>
      <c r="C1793" s="118" t="s">
        <v>1060</v>
      </c>
      <c r="D1793" s="118" t="s">
        <v>962</v>
      </c>
      <c r="E1793" s="118" t="s">
        <v>996</v>
      </c>
      <c r="F1793" s="118" t="s">
        <v>997</v>
      </c>
      <c r="G1793" s="118" t="s">
        <v>988</v>
      </c>
      <c r="H1793" s="118" t="s">
        <v>1003</v>
      </c>
      <c r="I1793" s="118">
        <v>1.08000004291534</v>
      </c>
      <c r="J1793" s="118">
        <v>1.08000004291534</v>
      </c>
      <c r="K1793" s="118">
        <v>1.1900000572204501</v>
      </c>
      <c r="L1793" s="181">
        <f>(K1793+'NPV Calcs'!$D$13)*About!$B$135</f>
        <v>8.3083254067230659</v>
      </c>
      <c r="M1793" s="95" t="str">
        <f>INDEX('IEA Tech to Policy Mapping'!$B$2:$B$13,MATCH($H1793,'IEA Tech to Policy Mapping'!$A$2:$A$13,0))</f>
        <v>ngps - T&amp;D methane capture</v>
      </c>
      <c r="N1793" s="182">
        <f>(J1793*About!$A$132/1000)*10^12*'EPA to IEA Scaling'!$E$13</f>
        <v>24473049845.111622</v>
      </c>
      <c r="O1793" s="183">
        <f>L1793/About!$B$144</f>
        <v>15.631757589688705</v>
      </c>
    </row>
    <row r="1794" spans="2:15" x14ac:dyDescent="0.45">
      <c r="B1794" s="118" t="s">
        <v>325</v>
      </c>
      <c r="C1794" s="118" t="s">
        <v>1060</v>
      </c>
      <c r="D1794" s="118" t="s">
        <v>985</v>
      </c>
      <c r="E1794" s="118" t="s">
        <v>1007</v>
      </c>
      <c r="F1794" s="118" t="s">
        <v>997</v>
      </c>
      <c r="G1794" s="118" t="s">
        <v>988</v>
      </c>
      <c r="H1794" s="118" t="s">
        <v>1003</v>
      </c>
      <c r="I1794" s="118">
        <v>0.21999999880790699</v>
      </c>
      <c r="J1794" s="118">
        <v>0.21999999880790699</v>
      </c>
      <c r="K1794" s="118">
        <v>1.1900000572204501</v>
      </c>
      <c r="L1794" s="181">
        <f>(K1794+'NPV Calcs'!$D$13)*About!$B$135</f>
        <v>8.3083254067230659</v>
      </c>
      <c r="M1794" s="95" t="str">
        <f>INDEX('IEA Tech to Policy Mapping'!$B$2:$B$13,MATCH($H1794,'IEA Tech to Policy Mapping'!$A$2:$A$13,0))</f>
        <v>ngps - T&amp;D methane capture</v>
      </c>
      <c r="N1794" s="182">
        <f>(J1794*About!$A$132/1000)*10^12*'EPA to IEA Scaling'!$E$13</f>
        <v>4985250669.2654419</v>
      </c>
      <c r="O1794" s="183">
        <f>L1794/About!$B$144</f>
        <v>15.631757589688705</v>
      </c>
    </row>
    <row r="1795" spans="2:15" x14ac:dyDescent="0.45">
      <c r="B1795" s="118" t="s">
        <v>325</v>
      </c>
      <c r="C1795" s="118" t="s">
        <v>1060</v>
      </c>
      <c r="D1795" s="118" t="s">
        <v>985</v>
      </c>
      <c r="E1795" s="118" t="s">
        <v>986</v>
      </c>
      <c r="F1795" s="118" t="s">
        <v>987</v>
      </c>
      <c r="G1795" s="118" t="s">
        <v>988</v>
      </c>
      <c r="H1795" s="118" t="s">
        <v>1003</v>
      </c>
      <c r="I1795" s="118">
        <v>7.0999999046325604</v>
      </c>
      <c r="J1795" s="118">
        <v>7.0999999046325604</v>
      </c>
      <c r="K1795" s="118">
        <v>1.2200000286102199</v>
      </c>
      <c r="L1795" s="181">
        <f>(K1795+'NPV Calcs'!$D$13)*About!$B$135</f>
        <v>8.3352670254984673</v>
      </c>
      <c r="M1795" s="95" t="str">
        <f>INDEX('IEA Tech to Policy Mapping'!$B$2:$B$13,MATCH($H1795,'IEA Tech to Policy Mapping'!$A$2:$A$13,0))</f>
        <v>ngps - T&amp;D methane capture</v>
      </c>
      <c r="N1795" s="182">
        <f>(J1795*About!$A$132/1000)*10^12*'EPA to IEA Scaling'!$E$13</f>
        <v>160887633946.12305</v>
      </c>
      <c r="O1795" s="183">
        <f>L1795/About!$B$144</f>
        <v>15.682447088854216</v>
      </c>
    </row>
    <row r="1796" spans="2:15" x14ac:dyDescent="0.45">
      <c r="B1796" s="118" t="s">
        <v>36</v>
      </c>
      <c r="C1796" s="118" t="s">
        <v>1060</v>
      </c>
      <c r="D1796" s="118" t="s">
        <v>985</v>
      </c>
      <c r="E1796" s="118" t="s">
        <v>994</v>
      </c>
      <c r="F1796" s="118" t="s">
        <v>987</v>
      </c>
      <c r="G1796" s="118" t="s">
        <v>1000</v>
      </c>
      <c r="H1796" s="118" t="s">
        <v>1001</v>
      </c>
      <c r="I1796" s="118">
        <v>1.2400000095367401</v>
      </c>
      <c r="J1796" s="118">
        <v>1.0599999427795399</v>
      </c>
      <c r="K1796" s="118">
        <v>1.2300000190734801</v>
      </c>
      <c r="L1796" s="181">
        <f>(K1796+'NPV Calcs'!$D$13)*About!$B$135</f>
        <v>8.344247565090269</v>
      </c>
      <c r="M1796" s="95" t="str">
        <f>INDEX('IEA Tech to Policy Mapping'!$B$2:$B$13,MATCH($H1796,'IEA Tech to Policy Mapping'!$A$2:$A$13,0))</f>
        <v>ngps - T&amp;D methane capture</v>
      </c>
      <c r="N1796" s="182">
        <f>(J1796*About!$A$132/1000)*10^12*'EPA to IEA Scaling'!$E$13</f>
        <v>24019842967.258724</v>
      </c>
      <c r="O1796" s="183">
        <f>L1796/About!$B$144</f>
        <v>15.699343588576054</v>
      </c>
    </row>
    <row r="1797" spans="2:15" x14ac:dyDescent="0.45">
      <c r="B1797" s="118" t="s">
        <v>175</v>
      </c>
      <c r="C1797" s="118" t="s">
        <v>1060</v>
      </c>
      <c r="D1797" s="118" t="s">
        <v>985</v>
      </c>
      <c r="E1797" s="118" t="s">
        <v>994</v>
      </c>
      <c r="F1797" s="118" t="s">
        <v>987</v>
      </c>
      <c r="G1797" s="118" t="s">
        <v>1000</v>
      </c>
      <c r="H1797" s="118" t="s">
        <v>1001</v>
      </c>
      <c r="I1797" s="118">
        <v>0.43999999761581399</v>
      </c>
      <c r="J1797" s="118">
        <v>0.37999999523162797</v>
      </c>
      <c r="K1797" s="118">
        <v>1.2300000190734801</v>
      </c>
      <c r="L1797" s="181">
        <f>(K1797+'NPV Calcs'!$D$13)*About!$B$135</f>
        <v>8.344247565090269</v>
      </c>
      <c r="M1797" s="95" t="str">
        <f>INDEX('IEA Tech to Policy Mapping'!$B$2:$B$13,MATCH($H1797,'IEA Tech to Policy Mapping'!$A$2:$A$13,0))</f>
        <v>ngps - T&amp;D methane capture</v>
      </c>
      <c r="N1797" s="182">
        <f>(J1797*About!$A$132/1000)*10^12*'EPA to IEA Scaling'!$E$13</f>
        <v>8610887458.2468967</v>
      </c>
      <c r="O1797" s="183">
        <f>L1797/About!$B$144</f>
        <v>15.699343588576054</v>
      </c>
    </row>
    <row r="1798" spans="2:15" x14ac:dyDescent="0.45">
      <c r="B1798" s="118" t="s">
        <v>325</v>
      </c>
      <c r="C1798" s="118" t="s">
        <v>1060</v>
      </c>
      <c r="D1798" s="118" t="s">
        <v>985</v>
      </c>
      <c r="E1798" s="118" t="s">
        <v>994</v>
      </c>
      <c r="F1798" s="118" t="s">
        <v>987</v>
      </c>
      <c r="G1798" s="118" t="s">
        <v>1000</v>
      </c>
      <c r="H1798" s="118" t="s">
        <v>1001</v>
      </c>
      <c r="I1798" s="118">
        <v>0.76999998092651301</v>
      </c>
      <c r="J1798" s="118">
        <v>0.66000002622604304</v>
      </c>
      <c r="K1798" s="118">
        <v>1.2300000190734801</v>
      </c>
      <c r="L1798" s="181">
        <f>(K1798+'NPV Calcs'!$D$13)*About!$B$135</f>
        <v>8.344247565090269</v>
      </c>
      <c r="M1798" s="95" t="str">
        <f>INDEX('IEA Tech to Policy Mapping'!$B$2:$B$13,MATCH($H1798,'IEA Tech to Policy Mapping'!$A$2:$A$13,0))</f>
        <v>ngps - T&amp;D methane capture</v>
      </c>
      <c r="N1798" s="182">
        <f>(J1798*About!$A$132/1000)*10^12*'EPA to IEA Scaling'!$E$13</f>
        <v>14955752683.123814</v>
      </c>
      <c r="O1798" s="183">
        <f>L1798/About!$B$144</f>
        <v>15.699343588576054</v>
      </c>
    </row>
    <row r="1799" spans="2:15" x14ac:dyDescent="0.45">
      <c r="B1799" s="118" t="s">
        <v>36</v>
      </c>
      <c r="C1799" s="118" t="s">
        <v>1060</v>
      </c>
      <c r="D1799" s="118" t="s">
        <v>962</v>
      </c>
      <c r="E1799" s="118" t="s">
        <v>999</v>
      </c>
      <c r="F1799" s="118" t="s">
        <v>987</v>
      </c>
      <c r="G1799" s="118" t="s">
        <v>1000</v>
      </c>
      <c r="H1799" s="118" t="s">
        <v>1001</v>
      </c>
      <c r="I1799" s="118">
        <v>2</v>
      </c>
      <c r="J1799" s="118">
        <v>1.70000004768371</v>
      </c>
      <c r="K1799" s="118">
        <v>1.2300000190734801</v>
      </c>
      <c r="L1799" s="181">
        <f>(K1799+'NPV Calcs'!$D$13)*About!$B$135</f>
        <v>8.344247565090269</v>
      </c>
      <c r="M1799" s="95" t="str">
        <f>INDEX('IEA Tech to Policy Mapping'!$B$2:$B$13,MATCH($H1799,'IEA Tech to Policy Mapping'!$A$2:$A$13,0))</f>
        <v>ngps - T&amp;D methane capture</v>
      </c>
      <c r="N1799" s="182">
        <f>(J1799*About!$A$132/1000)*10^12*'EPA to IEA Scaling'!$E$13</f>
        <v>38522392824.494431</v>
      </c>
      <c r="O1799" s="183">
        <f>L1799/About!$B$144</f>
        <v>15.699343588576054</v>
      </c>
    </row>
    <row r="1800" spans="2:15" x14ac:dyDescent="0.45">
      <c r="B1800" s="118" t="s">
        <v>175</v>
      </c>
      <c r="C1800" s="118" t="s">
        <v>1060</v>
      </c>
      <c r="D1800" s="118" t="s">
        <v>962</v>
      </c>
      <c r="E1800" s="118" t="s">
        <v>999</v>
      </c>
      <c r="F1800" s="118" t="s">
        <v>987</v>
      </c>
      <c r="G1800" s="118" t="s">
        <v>1000</v>
      </c>
      <c r="H1800" s="118" t="s">
        <v>1001</v>
      </c>
      <c r="I1800" s="118">
        <v>0.93000000715255704</v>
      </c>
      <c r="J1800" s="118">
        <v>0.79000002145767201</v>
      </c>
      <c r="K1800" s="118">
        <v>1.2300000190734801</v>
      </c>
      <c r="L1800" s="181">
        <f>(K1800+'NPV Calcs'!$D$13)*About!$B$135</f>
        <v>8.344247565090269</v>
      </c>
      <c r="M1800" s="95" t="str">
        <f>INDEX('IEA Tech to Policy Mapping'!$B$2:$B$13,MATCH($H1800,'IEA Tech to Policy Mapping'!$A$2:$A$13,0))</f>
        <v>ngps - T&amp;D methane capture</v>
      </c>
      <c r="N1800" s="182">
        <f>(J1800*About!$A$132/1000)*10^12*'EPA to IEA Scaling'!$E$13</f>
        <v>17901582531.963295</v>
      </c>
      <c r="O1800" s="183">
        <f>L1800/About!$B$144</f>
        <v>15.699343588576054</v>
      </c>
    </row>
    <row r="1801" spans="2:15" x14ac:dyDescent="0.45">
      <c r="B1801" s="118" t="s">
        <v>325</v>
      </c>
      <c r="C1801" s="118" t="s">
        <v>1060</v>
      </c>
      <c r="D1801" s="118" t="s">
        <v>962</v>
      </c>
      <c r="E1801" s="118" t="s">
        <v>999</v>
      </c>
      <c r="F1801" s="118" t="s">
        <v>987</v>
      </c>
      <c r="G1801" s="118" t="s">
        <v>1000</v>
      </c>
      <c r="H1801" s="118" t="s">
        <v>1001</v>
      </c>
      <c r="I1801" s="118">
        <v>0.63999998569488503</v>
      </c>
      <c r="J1801" s="118">
        <v>0.55000001192092896</v>
      </c>
      <c r="K1801" s="118">
        <v>1.2300000190734801</v>
      </c>
      <c r="L1801" s="181">
        <f>(K1801+'NPV Calcs'!$D$13)*About!$B$135</f>
        <v>8.344247565090269</v>
      </c>
      <c r="M1801" s="95" t="str">
        <f>INDEX('IEA Tech to Policy Mapping'!$B$2:$B$13,MATCH($H1801,'IEA Tech to Policy Mapping'!$A$2:$A$13,0))</f>
        <v>ngps - T&amp;D methane capture</v>
      </c>
      <c r="N1801" s="182">
        <f>(J1801*About!$A$132/1000)*10^12*'EPA to IEA Scaling'!$E$13</f>
        <v>12463127010.82736</v>
      </c>
      <c r="O1801" s="183">
        <f>L1801/About!$B$144</f>
        <v>15.699343588576054</v>
      </c>
    </row>
    <row r="1802" spans="2:15" x14ac:dyDescent="0.45">
      <c r="B1802" s="118" t="s">
        <v>325</v>
      </c>
      <c r="C1802" s="118" t="s">
        <v>1060</v>
      </c>
      <c r="D1802" s="118" t="s">
        <v>985</v>
      </c>
      <c r="E1802" s="118" t="s">
        <v>994</v>
      </c>
      <c r="F1802" s="118" t="s">
        <v>987</v>
      </c>
      <c r="G1802" s="118" t="s">
        <v>988</v>
      </c>
      <c r="H1802" s="118" t="s">
        <v>1004</v>
      </c>
      <c r="I1802" s="118">
        <v>40.9799995422363</v>
      </c>
      <c r="J1802" s="118">
        <v>40.9799995422363</v>
      </c>
      <c r="K1802" s="118">
        <v>1.3099999427795399</v>
      </c>
      <c r="L1802" s="181">
        <f>(K1802+'NPV Calcs'!$D$13)*About!$B$135</f>
        <v>8.4160918818246806</v>
      </c>
      <c r="M1802" s="95" t="str">
        <f>INDEX('IEA Tech to Policy Mapping'!$B$2:$B$13,MATCH($H1802,'IEA Tech to Policy Mapping'!$A$2:$A$13,0))</f>
        <v>ngps - production methane destruction</v>
      </c>
      <c r="N1802" s="182">
        <f>(J1802*About!$A$132/1000)*10^12*'EPA to IEA Scaling'!$E$13</f>
        <v>928616232961.03601</v>
      </c>
      <c r="O1802" s="183">
        <f>L1802/About!$B$144</f>
        <v>15.834515586350765</v>
      </c>
    </row>
    <row r="1803" spans="2:15" x14ac:dyDescent="0.45">
      <c r="B1803" s="118" t="s">
        <v>36</v>
      </c>
      <c r="C1803" s="118" t="s">
        <v>1060</v>
      </c>
      <c r="D1803" s="118" t="s">
        <v>962</v>
      </c>
      <c r="E1803" s="118" t="s">
        <v>999</v>
      </c>
      <c r="F1803" s="118" t="s">
        <v>987</v>
      </c>
      <c r="G1803" s="118" t="s">
        <v>988</v>
      </c>
      <c r="H1803" s="118" t="s">
        <v>1004</v>
      </c>
      <c r="I1803" s="118">
        <v>15.050000190734799</v>
      </c>
      <c r="J1803" s="118">
        <v>15.050000190734799</v>
      </c>
      <c r="K1803" s="118">
        <v>1.3099999427795399</v>
      </c>
      <c r="L1803" s="181">
        <f>(K1803+'NPV Calcs'!$D$13)*About!$B$135</f>
        <v>8.4160918818246806</v>
      </c>
      <c r="M1803" s="95" t="str">
        <f>INDEX('IEA Tech to Policy Mapping'!$B$2:$B$13,MATCH($H1803,'IEA Tech to Policy Mapping'!$A$2:$A$13,0))</f>
        <v>ngps - production methane destruction</v>
      </c>
      <c r="N1803" s="182">
        <f>(J1803*About!$A$132/1000)*10^12*'EPA to IEA Scaling'!$E$13</f>
        <v>341036472408.42218</v>
      </c>
      <c r="O1803" s="183">
        <f>L1803/About!$B$144</f>
        <v>15.834515586350765</v>
      </c>
    </row>
    <row r="1804" spans="2:15" x14ac:dyDescent="0.45">
      <c r="B1804" s="118" t="s">
        <v>175</v>
      </c>
      <c r="C1804" s="118" t="s">
        <v>1060</v>
      </c>
      <c r="D1804" s="118" t="s">
        <v>962</v>
      </c>
      <c r="E1804" s="118" t="s">
        <v>999</v>
      </c>
      <c r="F1804" s="118" t="s">
        <v>987</v>
      </c>
      <c r="G1804" s="118" t="s">
        <v>988</v>
      </c>
      <c r="H1804" s="118" t="s">
        <v>1004</v>
      </c>
      <c r="I1804" s="118">
        <v>7</v>
      </c>
      <c r="J1804" s="118">
        <v>7</v>
      </c>
      <c r="K1804" s="118">
        <v>1.3099999427795399</v>
      </c>
      <c r="L1804" s="181">
        <f>(K1804+'NPV Calcs'!$D$13)*About!$B$135</f>
        <v>8.4160918818246806</v>
      </c>
      <c r="M1804" s="95" t="str">
        <f>INDEX('IEA Tech to Policy Mapping'!$B$2:$B$13,MATCH($H1804,'IEA Tech to Policy Mapping'!$A$2:$A$13,0))</f>
        <v>ngps - production methane destruction</v>
      </c>
      <c r="N1804" s="182">
        <f>(J1804*About!$A$132/1000)*10^12*'EPA to IEA Scaling'!$E$13</f>
        <v>158621613063.40823</v>
      </c>
      <c r="O1804" s="183">
        <f>L1804/About!$B$144</f>
        <v>15.834515586350765</v>
      </c>
    </row>
    <row r="1805" spans="2:15" x14ac:dyDescent="0.45">
      <c r="B1805" s="118" t="s">
        <v>325</v>
      </c>
      <c r="C1805" s="118" t="s">
        <v>1060</v>
      </c>
      <c r="D1805" s="118" t="s">
        <v>962</v>
      </c>
      <c r="E1805" s="118" t="s">
        <v>999</v>
      </c>
      <c r="F1805" s="118" t="s">
        <v>987</v>
      </c>
      <c r="G1805" s="118" t="s">
        <v>988</v>
      </c>
      <c r="H1805" s="118" t="s">
        <v>1004</v>
      </c>
      <c r="I1805" s="118">
        <v>4.8299999237060502</v>
      </c>
      <c r="J1805" s="118">
        <v>4.8299999237060502</v>
      </c>
      <c r="K1805" s="118">
        <v>1.3099999427795399</v>
      </c>
      <c r="L1805" s="181">
        <f>(K1805+'NPV Calcs'!$D$13)*About!$B$135</f>
        <v>8.4160918818246806</v>
      </c>
      <c r="M1805" s="95" t="str">
        <f>INDEX('IEA Tech to Policy Mapping'!$B$2:$B$13,MATCH($H1805,'IEA Tech to Policy Mapping'!$A$2:$A$13,0))</f>
        <v>ngps - production methane destruction</v>
      </c>
      <c r="N1805" s="182">
        <f>(J1805*About!$A$132/1000)*10^12*'EPA to IEA Scaling'!$E$13</f>
        <v>109448911284.91322</v>
      </c>
      <c r="O1805" s="183">
        <f>L1805/About!$B$144</f>
        <v>15.834515586350765</v>
      </c>
    </row>
    <row r="1806" spans="2:15" x14ac:dyDescent="0.45">
      <c r="B1806" s="118" t="s">
        <v>36</v>
      </c>
      <c r="C1806" s="118" t="s">
        <v>1060</v>
      </c>
      <c r="D1806" s="118" t="s">
        <v>985</v>
      </c>
      <c r="E1806" s="118" t="s">
        <v>994</v>
      </c>
      <c r="F1806" s="118" t="s">
        <v>987</v>
      </c>
      <c r="G1806" s="118" t="s">
        <v>988</v>
      </c>
      <c r="H1806" s="118" t="s">
        <v>1004</v>
      </c>
      <c r="I1806" s="118">
        <v>65.690002441406193</v>
      </c>
      <c r="J1806" s="118">
        <v>65.690002441406193</v>
      </c>
      <c r="K1806" s="118">
        <v>1.3099999427795399</v>
      </c>
      <c r="L1806" s="181">
        <f>(K1806+'NPV Calcs'!$D$13)*About!$B$135</f>
        <v>8.4160918818246806</v>
      </c>
      <c r="M1806" s="95" t="str">
        <f>INDEX('IEA Tech to Policy Mapping'!$B$2:$B$13,MATCH($H1806,'IEA Tech to Policy Mapping'!$A$2:$A$13,0))</f>
        <v>ngps - production methane destruction</v>
      </c>
      <c r="N1806" s="182">
        <f>(J1806*About!$A$132/1000)*10^12*'EPA to IEA Scaling'!$E$13</f>
        <v>1488550592770.7251</v>
      </c>
      <c r="O1806" s="183">
        <f>L1806/About!$B$144</f>
        <v>15.834515586350765</v>
      </c>
    </row>
    <row r="1807" spans="2:15" x14ac:dyDescent="0.45">
      <c r="B1807" s="118" t="s">
        <v>175</v>
      </c>
      <c r="C1807" s="118" t="s">
        <v>1060</v>
      </c>
      <c r="D1807" s="118" t="s">
        <v>985</v>
      </c>
      <c r="E1807" s="118" t="s">
        <v>994</v>
      </c>
      <c r="F1807" s="118" t="s">
        <v>987</v>
      </c>
      <c r="G1807" s="118" t="s">
        <v>988</v>
      </c>
      <c r="H1807" s="118" t="s">
        <v>1004</v>
      </c>
      <c r="I1807" s="118">
        <v>23.360000610351499</v>
      </c>
      <c r="J1807" s="118">
        <v>23.360000610351499</v>
      </c>
      <c r="K1807" s="118">
        <v>1.3099999427795399</v>
      </c>
      <c r="L1807" s="181">
        <f>(K1807+'NPV Calcs'!$D$13)*About!$B$135</f>
        <v>8.4160918818246806</v>
      </c>
      <c r="M1807" s="95" t="str">
        <f>INDEX('IEA Tech to Policy Mapping'!$B$2:$B$13,MATCH($H1807,'IEA Tech to Policy Mapping'!$A$2:$A$13,0))</f>
        <v>ngps - production methane destruction</v>
      </c>
      <c r="N1807" s="182">
        <f>(J1807*About!$A$132/1000)*10^12*'EPA to IEA Scaling'!$E$13</f>
        <v>529342996853.73663</v>
      </c>
      <c r="O1807" s="183">
        <f>L1807/About!$B$144</f>
        <v>15.834515586350765</v>
      </c>
    </row>
    <row r="1808" spans="2:15" x14ac:dyDescent="0.45">
      <c r="B1808" s="118" t="s">
        <v>36</v>
      </c>
      <c r="C1808" s="118" t="s">
        <v>1060</v>
      </c>
      <c r="D1808" s="118" t="s">
        <v>985</v>
      </c>
      <c r="E1808" s="118" t="s">
        <v>1007</v>
      </c>
      <c r="F1808" s="118" t="s">
        <v>997</v>
      </c>
      <c r="G1808" s="118" t="s">
        <v>1000</v>
      </c>
      <c r="H1808" s="118" t="s">
        <v>1008</v>
      </c>
      <c r="I1808" s="118">
        <v>9.9999997764825804E-3</v>
      </c>
      <c r="J1808" s="118">
        <v>9.9999997764825804E-3</v>
      </c>
      <c r="K1808" s="118">
        <v>1.6499999761581401</v>
      </c>
      <c r="L1808" s="181">
        <f>(K1808+'NPV Calcs'!$D$13)*About!$B$135</f>
        <v>8.7214305491153326</v>
      </c>
      <c r="M1808" s="95" t="str">
        <f>INDEX('IEA Tech to Policy Mapping'!$B$2:$B$13,MATCH($H1808,'IEA Tech to Policy Mapping'!$A$2:$A$13,0))</f>
        <v>ngps - T&amp;D methane capture</v>
      </c>
      <c r="N1808" s="182">
        <f>(J1808*About!$A$132/1000)*10^12*'EPA to IEA Scaling'!$E$13</f>
        <v>226602299.31134129</v>
      </c>
      <c r="O1808" s="183">
        <f>L1808/About!$B$144</f>
        <v>16.408997181159727</v>
      </c>
    </row>
    <row r="1809" spans="2:15" x14ac:dyDescent="0.45">
      <c r="B1809" s="118" t="s">
        <v>175</v>
      </c>
      <c r="C1809" s="118" t="s">
        <v>1060</v>
      </c>
      <c r="D1809" s="118" t="s">
        <v>985</v>
      </c>
      <c r="E1809" s="118" t="s">
        <v>1007</v>
      </c>
      <c r="F1809" s="118" t="s">
        <v>997</v>
      </c>
      <c r="G1809" s="118" t="s">
        <v>1000</v>
      </c>
      <c r="H1809" s="118" t="s">
        <v>1008</v>
      </c>
      <c r="I1809" s="118">
        <v>2.9999999329447701E-2</v>
      </c>
      <c r="J1809" s="118">
        <v>1.9999999552965102E-2</v>
      </c>
      <c r="K1809" s="118">
        <v>1.6499999761581401</v>
      </c>
      <c r="L1809" s="181">
        <f>(K1809+'NPV Calcs'!$D$13)*About!$B$135</f>
        <v>8.7214305491153326</v>
      </c>
      <c r="M1809" s="95" t="str">
        <f>INDEX('IEA Tech to Policy Mapping'!$B$2:$B$13,MATCH($H1809,'IEA Tech to Policy Mapping'!$A$2:$A$13,0))</f>
        <v>ngps - T&amp;D methane capture</v>
      </c>
      <c r="N1809" s="182">
        <f>(J1809*About!$A$132/1000)*10^12*'EPA to IEA Scaling'!$E$13</f>
        <v>453204598.62268114</v>
      </c>
      <c r="O1809" s="183">
        <f>L1809/About!$B$144</f>
        <v>16.408997181159727</v>
      </c>
    </row>
    <row r="1810" spans="2:15" x14ac:dyDescent="0.45">
      <c r="B1810" s="118" t="s">
        <v>325</v>
      </c>
      <c r="C1810" s="118" t="s">
        <v>1060</v>
      </c>
      <c r="D1810" s="118" t="s">
        <v>985</v>
      </c>
      <c r="E1810" s="118" t="s">
        <v>1007</v>
      </c>
      <c r="F1810" s="118" t="s">
        <v>997</v>
      </c>
      <c r="G1810" s="118" t="s">
        <v>1000</v>
      </c>
      <c r="H1810" s="118" t="s">
        <v>1008</v>
      </c>
      <c r="I1810" s="118">
        <v>7.9999998211860601E-2</v>
      </c>
      <c r="J1810" s="118">
        <v>7.0000000298023196E-2</v>
      </c>
      <c r="K1810" s="118">
        <v>1.6499999761581401</v>
      </c>
      <c r="L1810" s="181">
        <f>(K1810+'NPV Calcs'!$D$13)*About!$B$135</f>
        <v>8.7214305491153326</v>
      </c>
      <c r="M1810" s="95" t="str">
        <f>INDEX('IEA Tech to Policy Mapping'!$B$2:$B$13,MATCH($H1810,'IEA Tech to Policy Mapping'!$A$2:$A$13,0))</f>
        <v>ngps - T&amp;D methane capture</v>
      </c>
      <c r="N1810" s="182">
        <f>(J1810*About!$A$132/1000)*10^12*'EPA to IEA Scaling'!$E$13</f>
        <v>1586216137.3873568</v>
      </c>
      <c r="O1810" s="183">
        <f>L1810/About!$B$144</f>
        <v>16.408997181159727</v>
      </c>
    </row>
    <row r="1811" spans="2:15" x14ac:dyDescent="0.45">
      <c r="B1811" s="118" t="s">
        <v>340</v>
      </c>
      <c r="C1811" s="118" t="s">
        <v>1060</v>
      </c>
      <c r="D1811" s="118" t="s">
        <v>985</v>
      </c>
      <c r="E1811" s="118" t="s">
        <v>1007</v>
      </c>
      <c r="F1811" s="118" t="s">
        <v>997</v>
      </c>
      <c r="G1811" s="118" t="s">
        <v>1000</v>
      </c>
      <c r="H1811" s="118" t="s">
        <v>1008</v>
      </c>
      <c r="I1811" s="118">
        <v>9.9999997764825804E-3</v>
      </c>
      <c r="J1811" s="118">
        <v>9.9999997764825804E-3</v>
      </c>
      <c r="K1811" s="118">
        <v>1.6499999761581401</v>
      </c>
      <c r="L1811" s="181">
        <f>(K1811+'NPV Calcs'!$D$13)*About!$B$135</f>
        <v>8.7214305491153326</v>
      </c>
      <c r="M1811" s="95" t="str">
        <f>INDEX('IEA Tech to Policy Mapping'!$B$2:$B$13,MATCH($H1811,'IEA Tech to Policy Mapping'!$A$2:$A$13,0))</f>
        <v>ngps - T&amp;D methane capture</v>
      </c>
      <c r="N1811" s="182">
        <f>(J1811*About!$A$132/1000)*10^12*'EPA to IEA Scaling'!$E$13</f>
        <v>226602299.31134129</v>
      </c>
      <c r="O1811" s="183">
        <f>L1811/About!$B$144</f>
        <v>16.408997181159727</v>
      </c>
    </row>
    <row r="1812" spans="2:15" x14ac:dyDescent="0.45">
      <c r="B1812" s="118" t="s">
        <v>36</v>
      </c>
      <c r="C1812" s="118" t="s">
        <v>1060</v>
      </c>
      <c r="D1812" s="118" t="s">
        <v>962</v>
      </c>
      <c r="E1812" s="118" t="s">
        <v>996</v>
      </c>
      <c r="F1812" s="118" t="s">
        <v>997</v>
      </c>
      <c r="G1812" s="118" t="s">
        <v>1000</v>
      </c>
      <c r="H1812" s="118" t="s">
        <v>1008</v>
      </c>
      <c r="I1812" s="118">
        <v>6.2199997901916504</v>
      </c>
      <c r="J1812" s="118">
        <v>5.2899999618530202</v>
      </c>
      <c r="K1812" s="118">
        <v>1.6499999761581401</v>
      </c>
      <c r="L1812" s="181">
        <f>(K1812+'NPV Calcs'!$D$13)*About!$B$135</f>
        <v>8.7214305491153326</v>
      </c>
      <c r="M1812" s="95" t="str">
        <f>INDEX('IEA Tech to Policy Mapping'!$B$2:$B$13,MATCH($H1812,'IEA Tech to Policy Mapping'!$A$2:$A$13,0))</f>
        <v>ngps - T&amp;D methane capture</v>
      </c>
      <c r="N1812" s="182">
        <f>(J1812*About!$A$132/1000)*10^12*'EPA to IEA Scaling'!$E$13</f>
        <v>119872618150.64204</v>
      </c>
      <c r="O1812" s="183">
        <f>L1812/About!$B$144</f>
        <v>16.408997181159727</v>
      </c>
    </row>
    <row r="1813" spans="2:15" x14ac:dyDescent="0.45">
      <c r="B1813" s="118" t="s">
        <v>175</v>
      </c>
      <c r="C1813" s="118" t="s">
        <v>1060</v>
      </c>
      <c r="D1813" s="118" t="s">
        <v>962</v>
      </c>
      <c r="E1813" s="118" t="s">
        <v>996</v>
      </c>
      <c r="F1813" s="118" t="s">
        <v>997</v>
      </c>
      <c r="G1813" s="118" t="s">
        <v>1000</v>
      </c>
      <c r="H1813" s="118" t="s">
        <v>1008</v>
      </c>
      <c r="I1813" s="118">
        <v>12.829999923706</v>
      </c>
      <c r="J1813" s="118">
        <v>10.9099998474121</v>
      </c>
      <c r="K1813" s="118">
        <v>1.6499999761581401</v>
      </c>
      <c r="L1813" s="181">
        <f>(K1813+'NPV Calcs'!$D$13)*About!$B$135</f>
        <v>8.7214305491153326</v>
      </c>
      <c r="M1813" s="95" t="str">
        <f>INDEX('IEA Tech to Policy Mapping'!$B$2:$B$13,MATCH($H1813,'IEA Tech to Policy Mapping'!$A$2:$A$13,0))</f>
        <v>ngps - T&amp;D methane capture</v>
      </c>
      <c r="N1813" s="182">
        <f>(J1813*About!$A$132/1000)*10^12*'EPA to IEA Scaling'!$E$13</f>
        <v>247223110616.86362</v>
      </c>
      <c r="O1813" s="183">
        <f>L1813/About!$B$144</f>
        <v>16.408997181159727</v>
      </c>
    </row>
    <row r="1814" spans="2:15" x14ac:dyDescent="0.45">
      <c r="B1814" s="118" t="s">
        <v>325</v>
      </c>
      <c r="C1814" s="118" t="s">
        <v>1060</v>
      </c>
      <c r="D1814" s="118" t="s">
        <v>962</v>
      </c>
      <c r="E1814" s="118" t="s">
        <v>996</v>
      </c>
      <c r="F1814" s="118" t="s">
        <v>997</v>
      </c>
      <c r="G1814" s="118" t="s">
        <v>1000</v>
      </c>
      <c r="H1814" s="118" t="s">
        <v>1008</v>
      </c>
      <c r="I1814" s="118">
        <v>90.290000915527301</v>
      </c>
      <c r="J1814" s="118">
        <v>76.75</v>
      </c>
      <c r="K1814" s="118">
        <v>1.6499999761581401</v>
      </c>
      <c r="L1814" s="181">
        <f>(K1814+'NPV Calcs'!$D$13)*About!$B$135</f>
        <v>8.7214305491153326</v>
      </c>
      <c r="M1814" s="95" t="str">
        <f>INDEX('IEA Tech to Policy Mapping'!$B$2:$B$13,MATCH($H1814,'IEA Tech to Policy Mapping'!$A$2:$A$13,0))</f>
        <v>ngps - T&amp;D methane capture</v>
      </c>
      <c r="N1814" s="182">
        <f>(J1814*About!$A$132/1000)*10^12*'EPA to IEA Scaling'!$E$13</f>
        <v>1739172686088.0833</v>
      </c>
      <c r="O1814" s="183">
        <f>L1814/About!$B$144</f>
        <v>16.408997181159727</v>
      </c>
    </row>
    <row r="1815" spans="2:15" x14ac:dyDescent="0.45">
      <c r="B1815" s="118" t="s">
        <v>340</v>
      </c>
      <c r="C1815" s="118" t="s">
        <v>1060</v>
      </c>
      <c r="D1815" s="118" t="s">
        <v>962</v>
      </c>
      <c r="E1815" s="118" t="s">
        <v>996</v>
      </c>
      <c r="F1815" s="118" t="s">
        <v>997</v>
      </c>
      <c r="G1815" s="118" t="s">
        <v>1000</v>
      </c>
      <c r="H1815" s="118" t="s">
        <v>1008</v>
      </c>
      <c r="I1815" s="118">
        <v>55.970001220703097</v>
      </c>
      <c r="J1815" s="118">
        <v>47.569999694824197</v>
      </c>
      <c r="K1815" s="118">
        <v>1.6499999761581401</v>
      </c>
      <c r="L1815" s="181">
        <f>(K1815+'NPV Calcs'!$D$13)*About!$B$135</f>
        <v>8.7214305491153326</v>
      </c>
      <c r="M1815" s="95" t="str">
        <f>INDEX('IEA Tech to Policy Mapping'!$B$2:$B$13,MATCH($H1815,'IEA Tech to Policy Mapping'!$A$2:$A$13,0))</f>
        <v>ngps - T&amp;D methane capture</v>
      </c>
      <c r="N1815" s="182">
        <f>(J1815*About!$A$132/1000)*10^12*'EPA to IEA Scaling'!$E$13</f>
        <v>1077947155002.6931</v>
      </c>
      <c r="O1815" s="183">
        <f>L1815/About!$B$144</f>
        <v>16.408997181159727</v>
      </c>
    </row>
    <row r="1816" spans="2:15" x14ac:dyDescent="0.45">
      <c r="B1816" s="118" t="s">
        <v>340</v>
      </c>
      <c r="C1816" s="118" t="s">
        <v>1060</v>
      </c>
      <c r="D1816" s="118" t="s">
        <v>985</v>
      </c>
      <c r="E1816" s="118" t="s">
        <v>986</v>
      </c>
      <c r="F1816" s="118" t="s">
        <v>987</v>
      </c>
      <c r="G1816" s="118" t="s">
        <v>988</v>
      </c>
      <c r="H1816" s="118" t="s">
        <v>1009</v>
      </c>
      <c r="I1816" s="118">
        <v>1.4400000572204501</v>
      </c>
      <c r="J1816" s="118">
        <v>1.4400000572204501</v>
      </c>
      <c r="K1816" s="118">
        <v>1.75</v>
      </c>
      <c r="L1816" s="181">
        <f>(K1816+'NPV Calcs'!$D$13)*About!$B$135</f>
        <v>8.8112360520898179</v>
      </c>
      <c r="M1816" s="95" t="str">
        <f>INDEX('IEA Tech to Policy Mapping'!$B$2:$B$13,MATCH($H1816,'IEA Tech to Policy Mapping'!$A$2:$A$13,0))</f>
        <v>ngps - processing methane capture</v>
      </c>
      <c r="N1816" s="182">
        <f>(J1816*About!$A$132/1000)*10^12*'EPA to IEA Scaling'!$E$13</f>
        <v>32630733126.81543</v>
      </c>
      <c r="O1816" s="183">
        <f>L1816/About!$B$144</f>
        <v>16.577962379800269</v>
      </c>
    </row>
    <row r="1817" spans="2:15" x14ac:dyDescent="0.45">
      <c r="B1817" s="118" t="s">
        <v>340</v>
      </c>
      <c r="C1817" s="118" t="s">
        <v>1060</v>
      </c>
      <c r="D1817" s="118" t="s">
        <v>962</v>
      </c>
      <c r="E1817" s="118" t="s">
        <v>991</v>
      </c>
      <c r="F1817" s="118" t="s">
        <v>987</v>
      </c>
      <c r="G1817" s="118" t="s">
        <v>988</v>
      </c>
      <c r="H1817" s="118" t="s">
        <v>1009</v>
      </c>
      <c r="I1817" s="118">
        <v>18.340000152587798</v>
      </c>
      <c r="J1817" s="118">
        <v>18.340000152587798</v>
      </c>
      <c r="K1817" s="118">
        <v>1.75</v>
      </c>
      <c r="L1817" s="181">
        <f>(K1817+'NPV Calcs'!$D$13)*About!$B$135</f>
        <v>8.8112360520898179</v>
      </c>
      <c r="M1817" s="95" t="str">
        <f>INDEX('IEA Tech to Policy Mapping'!$B$2:$B$13,MATCH($H1817,'IEA Tech to Policy Mapping'!$A$2:$A$13,0))</f>
        <v>ngps - processing methane capture</v>
      </c>
      <c r="N1817" s="182">
        <f>(J1817*About!$A$132/1000)*10^12*'EPA to IEA Scaling'!$E$13</f>
        <v>415588629683.80432</v>
      </c>
      <c r="O1817" s="183">
        <f>L1817/About!$B$144</f>
        <v>16.577962379800269</v>
      </c>
    </row>
    <row r="1818" spans="2:15" x14ac:dyDescent="0.45">
      <c r="B1818" s="118" t="s">
        <v>264</v>
      </c>
      <c r="C1818" s="118" t="s">
        <v>1060</v>
      </c>
      <c r="D1818" s="118" t="s">
        <v>985</v>
      </c>
      <c r="E1818" s="118" t="s">
        <v>994</v>
      </c>
      <c r="F1818" s="118" t="s">
        <v>987</v>
      </c>
      <c r="G1818" s="118" t="s">
        <v>988</v>
      </c>
      <c r="H1818" s="118" t="s">
        <v>1004</v>
      </c>
      <c r="I1818" s="118">
        <v>63.529998779296797</v>
      </c>
      <c r="J1818" s="118">
        <v>63.529998779296797</v>
      </c>
      <c r="K1818" s="118">
        <v>1.87000000476837</v>
      </c>
      <c r="L1818" s="181">
        <f>(K1818+'NPV Calcs'!$D$13)*About!$B$135</f>
        <v>8.9190026342479012</v>
      </c>
      <c r="M1818" s="95" t="str">
        <f>INDEX('IEA Tech to Policy Mapping'!$B$2:$B$13,MATCH($H1818,'IEA Tech to Policy Mapping'!$A$2:$A$13,0))</f>
        <v>ngps - production methane destruction</v>
      </c>
      <c r="N1818" s="182">
        <f>(J1818*About!$A$132/1000)*10^12*'EPA to IEA Scaling'!$E$13</f>
        <v>1439604412041.2021</v>
      </c>
      <c r="O1818" s="183">
        <f>L1818/About!$B$144</f>
        <v>16.78072057788448</v>
      </c>
    </row>
    <row r="1819" spans="2:15" x14ac:dyDescent="0.45">
      <c r="B1819" s="118" t="s">
        <v>264</v>
      </c>
      <c r="C1819" s="118" t="s">
        <v>1060</v>
      </c>
      <c r="D1819" s="118" t="s">
        <v>985</v>
      </c>
      <c r="E1819" s="118" t="s">
        <v>994</v>
      </c>
      <c r="F1819" s="118" t="s">
        <v>987</v>
      </c>
      <c r="G1819" s="118" t="s">
        <v>1000</v>
      </c>
      <c r="H1819" s="118" t="s">
        <v>1001</v>
      </c>
      <c r="I1819" s="118">
        <v>1.79999995231628</v>
      </c>
      <c r="J1819" s="118">
        <v>1.5299999713897701</v>
      </c>
      <c r="K1819" s="118">
        <v>2.0499999523162802</v>
      </c>
      <c r="L1819" s="181">
        <f>(K1819+'NPV Calcs'!$D$13)*About!$B$135</f>
        <v>9.0806524539567892</v>
      </c>
      <c r="M1819" s="95" t="str">
        <f>INDEX('IEA Tech to Policy Mapping'!$B$2:$B$13,MATCH($H1819,'IEA Tech to Policy Mapping'!$A$2:$A$13,0))</f>
        <v>ngps - T&amp;D methane capture</v>
      </c>
      <c r="N1819" s="182">
        <f>(J1819*About!$A$132/1000)*10^12*'EPA to IEA Scaling'!$E$13</f>
        <v>34670151921.259117</v>
      </c>
      <c r="O1819" s="183">
        <f>L1819/About!$B$144</f>
        <v>17.084857774299714</v>
      </c>
    </row>
    <row r="1820" spans="2:15" x14ac:dyDescent="0.45">
      <c r="B1820" s="118" t="s">
        <v>264</v>
      </c>
      <c r="C1820" s="118" t="s">
        <v>1060</v>
      </c>
      <c r="D1820" s="118" t="s">
        <v>962</v>
      </c>
      <c r="E1820" s="118" t="s">
        <v>996</v>
      </c>
      <c r="F1820" s="118" t="s">
        <v>997</v>
      </c>
      <c r="G1820" s="118" t="s">
        <v>1000</v>
      </c>
      <c r="H1820" s="118" t="s">
        <v>1008</v>
      </c>
      <c r="I1820" s="118">
        <v>613.38000488281205</v>
      </c>
      <c r="J1820" s="118">
        <v>521.36999511718705</v>
      </c>
      <c r="K1820" s="118">
        <v>2.16000008583068</v>
      </c>
      <c r="L1820" s="181">
        <f>(K1820+'NPV Calcs'!$D$13)*About!$B$135</f>
        <v>9.1794386035795448</v>
      </c>
      <c r="M1820" s="95" t="str">
        <f>INDEX('IEA Tech to Policy Mapping'!$B$2:$B$13,MATCH($H1820,'IEA Tech to Policy Mapping'!$A$2:$A$13,0))</f>
        <v>ngps - T&amp;D methane capture</v>
      </c>
      <c r="N1820" s="182">
        <f>(J1820*About!$A$132/1000)*10^12*'EPA to IEA Scaling'!$E$13</f>
        <v>11814364232621.355</v>
      </c>
      <c r="O1820" s="183">
        <f>L1820/About!$B$144</f>
        <v>17.270719674084244</v>
      </c>
    </row>
    <row r="1821" spans="2:15" x14ac:dyDescent="0.45">
      <c r="B1821" s="118" t="s">
        <v>264</v>
      </c>
      <c r="C1821" s="118" t="s">
        <v>1060</v>
      </c>
      <c r="D1821" s="118" t="s">
        <v>985</v>
      </c>
      <c r="E1821" s="118" t="s">
        <v>1007</v>
      </c>
      <c r="F1821" s="118" t="s">
        <v>997</v>
      </c>
      <c r="G1821" s="118" t="s">
        <v>1000</v>
      </c>
      <c r="H1821" s="118" t="s">
        <v>1008</v>
      </c>
      <c r="I1821" s="118">
        <v>0.60000002384185702</v>
      </c>
      <c r="J1821" s="118">
        <v>0.50999999046325595</v>
      </c>
      <c r="K1821" s="118">
        <v>2.16000008583068</v>
      </c>
      <c r="L1821" s="181">
        <f>(K1821+'NPV Calcs'!$D$13)*About!$B$135</f>
        <v>9.1794386035795448</v>
      </c>
      <c r="M1821" s="95" t="str">
        <f>INDEX('IEA Tech to Policy Mapping'!$B$2:$B$13,MATCH($H1821,'IEA Tech to Policy Mapping'!$A$2:$A$13,0))</f>
        <v>ngps - T&amp;D methane capture</v>
      </c>
      <c r="N1821" s="182">
        <f>(J1821*About!$A$132/1000)*10^12*'EPA to IEA Scaling'!$E$13</f>
        <v>11556717307.086355</v>
      </c>
      <c r="O1821" s="183">
        <f>L1821/About!$B$144</f>
        <v>17.270719674084244</v>
      </c>
    </row>
    <row r="1822" spans="2:15" x14ac:dyDescent="0.45">
      <c r="B1822" s="118" t="s">
        <v>264</v>
      </c>
      <c r="C1822" s="118" t="s">
        <v>1060</v>
      </c>
      <c r="D1822" s="118" t="s">
        <v>962</v>
      </c>
      <c r="E1822" s="118" t="s">
        <v>993</v>
      </c>
      <c r="F1822" s="118" t="s">
        <v>987</v>
      </c>
      <c r="G1822" s="118" t="s">
        <v>988</v>
      </c>
      <c r="H1822" s="118" t="s">
        <v>1006</v>
      </c>
      <c r="I1822" s="118">
        <v>0.15999999642372101</v>
      </c>
      <c r="J1822" s="118">
        <v>0.15999999642372101</v>
      </c>
      <c r="K1822" s="118">
        <v>2.67000007629394</v>
      </c>
      <c r="L1822" s="181">
        <f>(K1822+'NPV Calcs'!$D$13)*About!$B$135</f>
        <v>9.6374465509872902</v>
      </c>
      <c r="M1822" s="95" t="str">
        <f>INDEX('IEA Tech to Policy Mapping'!$B$2:$B$13,MATCH($H1822,'IEA Tech to Policy Mapping'!$A$2:$A$13,0))</f>
        <v>ngps - production methane capture</v>
      </c>
      <c r="N1822" s="182">
        <f>(J1822*About!$A$132/1000)*10^12*'EPA to IEA Scaling'!$E$13</f>
        <v>3625636788.9814529</v>
      </c>
      <c r="O1822" s="183">
        <f>L1822/About!$B$144</f>
        <v>18.132441965586615</v>
      </c>
    </row>
    <row r="1823" spans="2:15" x14ac:dyDescent="0.45">
      <c r="B1823" s="118" t="s">
        <v>264</v>
      </c>
      <c r="C1823" s="118" t="s">
        <v>1060</v>
      </c>
      <c r="D1823" s="118" t="s">
        <v>962</v>
      </c>
      <c r="E1823" s="118" t="s">
        <v>991</v>
      </c>
      <c r="F1823" s="118" t="s">
        <v>987</v>
      </c>
      <c r="G1823" s="118" t="s">
        <v>988</v>
      </c>
      <c r="H1823" s="118" t="s">
        <v>1006</v>
      </c>
      <c r="I1823" s="118">
        <v>590.15997314453102</v>
      </c>
      <c r="J1823" s="118">
        <v>590.15997314453102</v>
      </c>
      <c r="K1823" s="118">
        <v>2.67000007629394</v>
      </c>
      <c r="L1823" s="181">
        <f>(K1823+'NPV Calcs'!$D$13)*About!$B$135</f>
        <v>9.6374465509872902</v>
      </c>
      <c r="M1823" s="95" t="str">
        <f>INDEX('IEA Tech to Policy Mapping'!$B$2:$B$13,MATCH($H1823,'IEA Tech to Policy Mapping'!$A$2:$A$13,0))</f>
        <v>ngps - production methane capture</v>
      </c>
      <c r="N1823" s="182">
        <f>(J1823*About!$A$132/1000)*10^12*'EPA to IEA Scaling'!$E$13</f>
        <v>13373160986520.455</v>
      </c>
      <c r="O1823" s="183">
        <f>L1823/About!$B$144</f>
        <v>18.132441965586615</v>
      </c>
    </row>
    <row r="1824" spans="2:15" x14ac:dyDescent="0.45">
      <c r="B1824" s="118" t="s">
        <v>36</v>
      </c>
      <c r="C1824" s="118" t="s">
        <v>1060</v>
      </c>
      <c r="D1824" s="118" t="s">
        <v>962</v>
      </c>
      <c r="E1824" s="118" t="s">
        <v>991</v>
      </c>
      <c r="F1824" s="118" t="s">
        <v>987</v>
      </c>
      <c r="G1824" s="118" t="s">
        <v>988</v>
      </c>
      <c r="H1824" s="118" t="s">
        <v>1006</v>
      </c>
      <c r="I1824" s="118">
        <v>0.259999990463256</v>
      </c>
      <c r="J1824" s="118">
        <v>0.259999990463256</v>
      </c>
      <c r="K1824" s="118">
        <v>2.7699999809265101</v>
      </c>
      <c r="L1824" s="181">
        <f>(K1824+'NPV Calcs'!$D$13)*About!$B$135</f>
        <v>9.727251946905298</v>
      </c>
      <c r="M1824" s="95" t="str">
        <f>INDEX('IEA Tech to Policy Mapping'!$B$2:$B$13,MATCH($H1824,'IEA Tech to Policy Mapping'!$A$2:$A$13,0))</f>
        <v>ngps - production methane capture</v>
      </c>
      <c r="N1824" s="182">
        <f>(J1824*About!$A$132/1000)*10^12*'EPA to IEA Scaling'!$E$13</f>
        <v>5891659697.6789188</v>
      </c>
      <c r="O1824" s="183">
        <f>L1824/About!$B$144</f>
        <v>18.30140696280499</v>
      </c>
    </row>
    <row r="1825" spans="2:15" x14ac:dyDescent="0.45">
      <c r="B1825" s="118" t="s">
        <v>175</v>
      </c>
      <c r="C1825" s="118" t="s">
        <v>1060</v>
      </c>
      <c r="D1825" s="118" t="s">
        <v>962</v>
      </c>
      <c r="E1825" s="118" t="s">
        <v>991</v>
      </c>
      <c r="F1825" s="118" t="s">
        <v>987</v>
      </c>
      <c r="G1825" s="118" t="s">
        <v>988</v>
      </c>
      <c r="H1825" s="118" t="s">
        <v>1006</v>
      </c>
      <c r="I1825" s="118">
        <v>26.639999389648398</v>
      </c>
      <c r="J1825" s="118">
        <v>26.639999389648398</v>
      </c>
      <c r="K1825" s="118">
        <v>2.8199999332427899</v>
      </c>
      <c r="L1825" s="181">
        <f>(K1825+'NPV Calcs'!$D$13)*About!$B$135</f>
        <v>9.7721546448642975</v>
      </c>
      <c r="M1825" s="95" t="str">
        <f>INDEX('IEA Tech to Policy Mapping'!$B$2:$B$13,MATCH($H1825,'IEA Tech to Policy Mapping'!$A$2:$A$13,0))</f>
        <v>ngps - production methane capture</v>
      </c>
      <c r="N1825" s="182">
        <f>(J1825*About!$A$132/1000)*10^12*'EPA to IEA Scaling'!$E$13</f>
        <v>603668525027.74854</v>
      </c>
      <c r="O1825" s="183">
        <f>L1825/About!$B$144</f>
        <v>18.38588946141417</v>
      </c>
    </row>
    <row r="1826" spans="2:15" x14ac:dyDescent="0.45">
      <c r="B1826" s="118" t="s">
        <v>36</v>
      </c>
      <c r="C1826" s="118" t="s">
        <v>1060</v>
      </c>
      <c r="D1826" s="118" t="s">
        <v>985</v>
      </c>
      <c r="E1826" s="118" t="s">
        <v>986</v>
      </c>
      <c r="F1826" s="118" t="s">
        <v>987</v>
      </c>
      <c r="G1826" s="118" t="s">
        <v>988</v>
      </c>
      <c r="H1826" s="118" t="s">
        <v>1010</v>
      </c>
      <c r="I1826" s="118">
        <v>2.4800000190734801</v>
      </c>
      <c r="J1826" s="118">
        <v>2.4800000190734801</v>
      </c>
      <c r="K1826" s="118">
        <v>3.0999999046325599</v>
      </c>
      <c r="L1826" s="181">
        <f>(K1826+'NPV Calcs'!$D$13)*About!$B$135</f>
        <v>10.023609967547669</v>
      </c>
      <c r="M1826" s="95" t="str">
        <f>INDEX('IEA Tech to Policy Mapping'!$B$2:$B$13,MATCH($H1826,'IEA Tech to Policy Mapping'!$A$2:$A$13,0))</f>
        <v>ngps - processing methane capture</v>
      </c>
      <c r="N1826" s="182">
        <f>(J1826*About!$A$132/1000)*10^12*'EPA to IEA Scaling'!$E$13</f>
        <v>56197371917.531242</v>
      </c>
      <c r="O1826" s="183">
        <f>L1826/About!$B$144</f>
        <v>18.858991856469945</v>
      </c>
    </row>
    <row r="1827" spans="2:15" x14ac:dyDescent="0.45">
      <c r="B1827" s="118" t="s">
        <v>325</v>
      </c>
      <c r="C1827" s="118" t="s">
        <v>1060</v>
      </c>
      <c r="D1827" s="118" t="s">
        <v>985</v>
      </c>
      <c r="E1827" s="118" t="s">
        <v>986</v>
      </c>
      <c r="F1827" s="118" t="s">
        <v>987</v>
      </c>
      <c r="G1827" s="118" t="s">
        <v>988</v>
      </c>
      <c r="H1827" s="118" t="s">
        <v>1010</v>
      </c>
      <c r="I1827" s="118">
        <v>4.9699997901916504</v>
      </c>
      <c r="J1827" s="118">
        <v>4.9699997901916504</v>
      </c>
      <c r="K1827" s="118">
        <v>3.0999999046325599</v>
      </c>
      <c r="L1827" s="181">
        <f>(K1827+'NPV Calcs'!$D$13)*About!$B$135</f>
        <v>10.023609967547669</v>
      </c>
      <c r="M1827" s="95" t="str">
        <f>INDEX('IEA Tech to Policy Mapping'!$B$2:$B$13,MATCH($H1827,'IEA Tech to Policy Mapping'!$A$2:$A$13,0))</f>
        <v>ngps - processing methane capture</v>
      </c>
      <c r="N1827" s="182">
        <f>(J1827*About!$A$132/1000)*10^12*'EPA to IEA Scaling'!$E$13</f>
        <v>112621340520.71431</v>
      </c>
      <c r="O1827" s="183">
        <f>L1827/About!$B$144</f>
        <v>18.858991856469945</v>
      </c>
    </row>
    <row r="1828" spans="2:15" x14ac:dyDescent="0.45">
      <c r="B1828" s="118" t="s">
        <v>325</v>
      </c>
      <c r="C1828" s="118" t="s">
        <v>1060</v>
      </c>
      <c r="D1828" s="118" t="s">
        <v>962</v>
      </c>
      <c r="E1828" s="118" t="s">
        <v>991</v>
      </c>
      <c r="F1828" s="118" t="s">
        <v>987</v>
      </c>
      <c r="G1828" s="118" t="s">
        <v>988</v>
      </c>
      <c r="H1828" s="118" t="s">
        <v>1009</v>
      </c>
      <c r="I1828" s="118">
        <v>56.090000152587798</v>
      </c>
      <c r="J1828" s="118">
        <v>56.090000152587798</v>
      </c>
      <c r="K1828" s="118">
        <v>3.17000007629394</v>
      </c>
      <c r="L1828" s="181">
        <f>(K1828+'NPV Calcs'!$D$13)*About!$B$135</f>
        <v>10.08647395880323</v>
      </c>
      <c r="M1828" s="95" t="str">
        <f>INDEX('IEA Tech to Policy Mapping'!$B$2:$B$13,MATCH($H1828,'IEA Tech to Policy Mapping'!$A$2:$A$13,0))</f>
        <v>ngps - processing methane capture</v>
      </c>
      <c r="N1828" s="182">
        <f>(J1828*About!$A$132/1000)*10^12*'EPA to IEA Scaling'!$E$13</f>
        <v>1271012328704.3274</v>
      </c>
      <c r="O1828" s="183">
        <f>L1828/About!$B$144</f>
        <v>18.977267757367141</v>
      </c>
    </row>
    <row r="1829" spans="2:15" x14ac:dyDescent="0.45">
      <c r="B1829" s="118" t="s">
        <v>325</v>
      </c>
      <c r="C1829" s="118" t="s">
        <v>1060</v>
      </c>
      <c r="D1829" s="118" t="s">
        <v>985</v>
      </c>
      <c r="E1829" s="118" t="s">
        <v>986</v>
      </c>
      <c r="F1829" s="118" t="s">
        <v>987</v>
      </c>
      <c r="G1829" s="118" t="s">
        <v>988</v>
      </c>
      <c r="H1829" s="118" t="s">
        <v>1009</v>
      </c>
      <c r="I1829" s="118">
        <v>9.25</v>
      </c>
      <c r="J1829" s="118">
        <v>9.25</v>
      </c>
      <c r="K1829" s="118">
        <v>3.17000007629394</v>
      </c>
      <c r="L1829" s="181">
        <f>(K1829+'NPV Calcs'!$D$13)*About!$B$135</f>
        <v>10.08647395880323</v>
      </c>
      <c r="M1829" s="95" t="str">
        <f>INDEX('IEA Tech to Policy Mapping'!$B$2:$B$13,MATCH($H1829,'IEA Tech to Policy Mapping'!$A$2:$A$13,0))</f>
        <v>ngps - processing methane capture</v>
      </c>
      <c r="N1829" s="182">
        <f>(J1829*About!$A$132/1000)*10^12*'EPA to IEA Scaling'!$E$13</f>
        <v>209607131548.0752</v>
      </c>
      <c r="O1829" s="183">
        <f>L1829/About!$B$144</f>
        <v>18.977267757367141</v>
      </c>
    </row>
    <row r="1830" spans="2:15" x14ac:dyDescent="0.45">
      <c r="B1830" s="118" t="s">
        <v>264</v>
      </c>
      <c r="C1830" s="118" t="s">
        <v>1060</v>
      </c>
      <c r="D1830" s="118" t="s">
        <v>962</v>
      </c>
      <c r="E1830" s="118" t="s">
        <v>991</v>
      </c>
      <c r="F1830" s="118" t="s">
        <v>987</v>
      </c>
      <c r="G1830" s="118" t="s">
        <v>988</v>
      </c>
      <c r="H1830" s="118" t="s">
        <v>1003</v>
      </c>
      <c r="I1830" s="118">
        <v>47.619998931884702</v>
      </c>
      <c r="J1830" s="118">
        <v>47.619998931884702</v>
      </c>
      <c r="K1830" s="118">
        <v>3.1800000667571999</v>
      </c>
      <c r="L1830" s="181">
        <f>(K1830+'NPV Calcs'!$D$13)*About!$B$135</f>
        <v>10.095454498395034</v>
      </c>
      <c r="M1830" s="95" t="str">
        <f>INDEX('IEA Tech to Policy Mapping'!$B$2:$B$13,MATCH($H1830,'IEA Tech to Policy Mapping'!$A$2:$A$13,0))</f>
        <v>ngps - T&amp;D methane capture</v>
      </c>
      <c r="N1830" s="182">
        <f>(J1830*About!$A$132/1000)*10^12*'EPA to IEA Scaling'!$E$13</f>
        <v>1079080149236.1899</v>
      </c>
      <c r="O1830" s="183">
        <f>L1830/About!$B$144</f>
        <v>18.994164257088983</v>
      </c>
    </row>
    <row r="1831" spans="2:15" x14ac:dyDescent="0.45">
      <c r="B1831" s="118" t="s">
        <v>264</v>
      </c>
      <c r="C1831" s="118" t="s">
        <v>1060</v>
      </c>
      <c r="D1831" s="118" t="s">
        <v>985</v>
      </c>
      <c r="E1831" s="118" t="s">
        <v>1007</v>
      </c>
      <c r="F1831" s="118" t="s">
        <v>997</v>
      </c>
      <c r="G1831" s="118" t="s">
        <v>988</v>
      </c>
      <c r="H1831" s="118" t="s">
        <v>1003</v>
      </c>
      <c r="I1831" s="118">
        <v>0.61000001430511397</v>
      </c>
      <c r="J1831" s="118">
        <v>0.61000001430511397</v>
      </c>
      <c r="K1831" s="118">
        <v>3.1800000667571999</v>
      </c>
      <c r="L1831" s="181">
        <f>(K1831+'NPV Calcs'!$D$13)*About!$B$135</f>
        <v>10.095454498395034</v>
      </c>
      <c r="M1831" s="95" t="str">
        <f>INDEX('IEA Tech to Policy Mapping'!$B$2:$B$13,MATCH($H1831,'IEA Tech to Policy Mapping'!$A$2:$A$13,0))</f>
        <v>ngps - T&amp;D methane capture</v>
      </c>
      <c r="N1831" s="182">
        <f>(J1831*About!$A$132/1000)*10^12*'EPA to IEA Scaling'!$E$13</f>
        <v>13822740891.111326</v>
      </c>
      <c r="O1831" s="183">
        <f>L1831/About!$B$144</f>
        <v>18.994164257088983</v>
      </c>
    </row>
    <row r="1832" spans="2:15" x14ac:dyDescent="0.45">
      <c r="B1832" s="118" t="s">
        <v>264</v>
      </c>
      <c r="C1832" s="118" t="s">
        <v>1060</v>
      </c>
      <c r="D1832" s="118" t="s">
        <v>962</v>
      </c>
      <c r="E1832" s="118" t="s">
        <v>993</v>
      </c>
      <c r="F1832" s="118" t="s">
        <v>987</v>
      </c>
      <c r="G1832" s="118" t="s">
        <v>988</v>
      </c>
      <c r="H1832" s="118" t="s">
        <v>1003</v>
      </c>
      <c r="I1832" s="118">
        <v>9.9999997764825804E-3</v>
      </c>
      <c r="J1832" s="118">
        <v>9.9999997764825804E-3</v>
      </c>
      <c r="K1832" s="118">
        <v>3.1800000667571999</v>
      </c>
      <c r="L1832" s="181">
        <f>(K1832+'NPV Calcs'!$D$13)*About!$B$135</f>
        <v>10.095454498395034</v>
      </c>
      <c r="M1832" s="95" t="str">
        <f>INDEX('IEA Tech to Policy Mapping'!$B$2:$B$13,MATCH($H1832,'IEA Tech to Policy Mapping'!$A$2:$A$13,0))</f>
        <v>ngps - T&amp;D methane capture</v>
      </c>
      <c r="N1832" s="182">
        <f>(J1832*About!$A$132/1000)*10^12*'EPA to IEA Scaling'!$E$13</f>
        <v>226602299.31134129</v>
      </c>
      <c r="O1832" s="183">
        <f>L1832/About!$B$144</f>
        <v>18.994164257088983</v>
      </c>
    </row>
    <row r="1833" spans="2:15" x14ac:dyDescent="0.45">
      <c r="B1833" s="118" t="s">
        <v>264</v>
      </c>
      <c r="C1833" s="118" t="s">
        <v>1060</v>
      </c>
      <c r="D1833" s="118" t="s">
        <v>962</v>
      </c>
      <c r="E1833" s="118" t="s">
        <v>996</v>
      </c>
      <c r="F1833" s="118" t="s">
        <v>997</v>
      </c>
      <c r="G1833" s="118" t="s">
        <v>988</v>
      </c>
      <c r="H1833" s="118" t="s">
        <v>1003</v>
      </c>
      <c r="I1833" s="118">
        <v>2.7200000286102202</v>
      </c>
      <c r="J1833" s="118">
        <v>2.7200000286102202</v>
      </c>
      <c r="K1833" s="118">
        <v>3.1800000667571999</v>
      </c>
      <c r="L1833" s="181">
        <f>(K1833+'NPV Calcs'!$D$13)*About!$B$135</f>
        <v>10.095454498395034</v>
      </c>
      <c r="M1833" s="95" t="str">
        <f>INDEX('IEA Tech to Policy Mapping'!$B$2:$B$13,MATCH($H1833,'IEA Tech to Policy Mapping'!$A$2:$A$13,0))</f>
        <v>ngps - T&amp;D methane capture</v>
      </c>
      <c r="N1833" s="182">
        <f>(J1833*About!$A$132/1000)*10^12*'EPA to IEA Scaling'!$E$13</f>
        <v>61635827438.667114</v>
      </c>
      <c r="O1833" s="183">
        <f>L1833/About!$B$144</f>
        <v>18.994164257088983</v>
      </c>
    </row>
    <row r="1834" spans="2:15" x14ac:dyDescent="0.45">
      <c r="B1834" s="118" t="s">
        <v>264</v>
      </c>
      <c r="C1834" s="118" t="s">
        <v>1060</v>
      </c>
      <c r="D1834" s="118" t="s">
        <v>985</v>
      </c>
      <c r="E1834" s="118" t="s">
        <v>986</v>
      </c>
      <c r="F1834" s="118" t="s">
        <v>987</v>
      </c>
      <c r="G1834" s="118" t="s">
        <v>988</v>
      </c>
      <c r="H1834" s="118" t="s">
        <v>1003</v>
      </c>
      <c r="I1834" s="118">
        <v>160.33999633789</v>
      </c>
      <c r="J1834" s="118">
        <v>160.33999633789</v>
      </c>
      <c r="K1834" s="118">
        <v>3.21000003814697</v>
      </c>
      <c r="L1834" s="181">
        <f>(K1834+'NPV Calcs'!$D$13)*About!$B$135</f>
        <v>10.122396117170435</v>
      </c>
      <c r="M1834" s="95" t="str">
        <f>INDEX('IEA Tech to Policy Mapping'!$B$2:$B$13,MATCH($H1834,'IEA Tech to Policy Mapping'!$A$2:$A$13,0))</f>
        <v>ngps - T&amp;D methane capture</v>
      </c>
      <c r="N1834" s="182">
        <f>(J1834*About!$A$132/1000)*10^12*'EPA to IEA Scaling'!$E$13</f>
        <v>3633341265385.2974</v>
      </c>
      <c r="O1834" s="183">
        <f>L1834/About!$B$144</f>
        <v>19.044853756254494</v>
      </c>
    </row>
    <row r="1835" spans="2:15" x14ac:dyDescent="0.45">
      <c r="B1835" s="118" t="s">
        <v>264</v>
      </c>
      <c r="C1835" s="118" t="s">
        <v>1060</v>
      </c>
      <c r="D1835" s="118" t="s">
        <v>985</v>
      </c>
      <c r="E1835" s="118" t="s">
        <v>986</v>
      </c>
      <c r="F1835" s="118" t="s">
        <v>987</v>
      </c>
      <c r="G1835" s="118" t="s">
        <v>988</v>
      </c>
      <c r="H1835" s="118" t="s">
        <v>1009</v>
      </c>
      <c r="I1835" s="118">
        <v>208.83999633789</v>
      </c>
      <c r="J1835" s="118">
        <v>208.83999633789</v>
      </c>
      <c r="K1835" s="118">
        <v>3.2400000095367401</v>
      </c>
      <c r="L1835" s="181">
        <f>(K1835+'NPV Calcs'!$D$13)*About!$B$135</f>
        <v>10.149337735945837</v>
      </c>
      <c r="M1835" s="95" t="str">
        <f>INDEX('IEA Tech to Policy Mapping'!$B$2:$B$13,MATCH($H1835,'IEA Tech to Policy Mapping'!$A$2:$A$13,0))</f>
        <v>ngps - processing methane capture</v>
      </c>
      <c r="N1835" s="182">
        <f>(J1835*About!$A$132/1000)*10^12*'EPA to IEA Scaling'!$E$13</f>
        <v>4732362441610.3408</v>
      </c>
      <c r="O1835" s="183">
        <f>L1835/About!$B$144</f>
        <v>19.095543255420004</v>
      </c>
    </row>
    <row r="1836" spans="2:15" x14ac:dyDescent="0.45">
      <c r="B1836" s="118" t="s">
        <v>264</v>
      </c>
      <c r="C1836" s="118" t="s">
        <v>1060</v>
      </c>
      <c r="D1836" s="118" t="s">
        <v>962</v>
      </c>
      <c r="E1836" s="118" t="s">
        <v>991</v>
      </c>
      <c r="F1836" s="118" t="s">
        <v>987</v>
      </c>
      <c r="G1836" s="118" t="s">
        <v>988</v>
      </c>
      <c r="H1836" s="118" t="s">
        <v>1009</v>
      </c>
      <c r="I1836" s="118">
        <v>110.199996948242</v>
      </c>
      <c r="J1836" s="118">
        <v>110.199996948242</v>
      </c>
      <c r="K1836" s="118">
        <v>3.2400000095367401</v>
      </c>
      <c r="L1836" s="181">
        <f>(K1836+'NPV Calcs'!$D$13)*About!$B$135</f>
        <v>10.149337735945837</v>
      </c>
      <c r="M1836" s="95" t="str">
        <f>INDEX('IEA Tech to Policy Mapping'!$B$2:$B$13,MATCH($H1836,'IEA Tech to Policy Mapping'!$A$2:$A$13,0))</f>
        <v>ngps - processing methane capture</v>
      </c>
      <c r="N1836" s="182">
        <f>(J1836*About!$A$132/1000)*10^12*'EPA to IEA Scaling'!$E$13</f>
        <v>2497157325073.2593</v>
      </c>
      <c r="O1836" s="183">
        <f>L1836/About!$B$144</f>
        <v>19.095543255420004</v>
      </c>
    </row>
    <row r="1837" spans="2:15" x14ac:dyDescent="0.45">
      <c r="B1837" s="118" t="s">
        <v>264</v>
      </c>
      <c r="C1837" s="118" t="s">
        <v>1060</v>
      </c>
      <c r="D1837" s="118" t="s">
        <v>962</v>
      </c>
      <c r="E1837" s="118" t="s">
        <v>993</v>
      </c>
      <c r="F1837" s="118" t="s">
        <v>987</v>
      </c>
      <c r="G1837" s="118" t="s">
        <v>988</v>
      </c>
      <c r="H1837" s="118" t="s">
        <v>1009</v>
      </c>
      <c r="I1837" s="118">
        <v>2.9999999329447701E-2</v>
      </c>
      <c r="J1837" s="118">
        <v>2.9999999329447701E-2</v>
      </c>
      <c r="K1837" s="118">
        <v>3.2400000095367401</v>
      </c>
      <c r="L1837" s="181">
        <f>(K1837+'NPV Calcs'!$D$13)*About!$B$135</f>
        <v>10.149337735945837</v>
      </c>
      <c r="M1837" s="95" t="str">
        <f>INDEX('IEA Tech to Policy Mapping'!$B$2:$B$13,MATCH($H1837,'IEA Tech to Policy Mapping'!$A$2:$A$13,0))</f>
        <v>ngps - processing methane capture</v>
      </c>
      <c r="N1837" s="182">
        <f>(J1837*About!$A$132/1000)*10^12*'EPA to IEA Scaling'!$E$13</f>
        <v>679806897.9340229</v>
      </c>
      <c r="O1837" s="183">
        <f>L1837/About!$B$144</f>
        <v>19.095543255420004</v>
      </c>
    </row>
    <row r="1838" spans="2:15" x14ac:dyDescent="0.45">
      <c r="B1838" s="118" t="s">
        <v>340</v>
      </c>
      <c r="C1838" s="118" t="s">
        <v>1060</v>
      </c>
      <c r="D1838" s="118" t="s">
        <v>985</v>
      </c>
      <c r="E1838" s="118" t="s">
        <v>986</v>
      </c>
      <c r="F1838" s="118" t="s">
        <v>987</v>
      </c>
      <c r="G1838" s="118" t="s">
        <v>988</v>
      </c>
      <c r="H1838" s="118" t="s">
        <v>1006</v>
      </c>
      <c r="I1838" s="118">
        <v>8.2399997711181605</v>
      </c>
      <c r="J1838" s="118">
        <v>8.2399997711181605</v>
      </c>
      <c r="K1838" s="118">
        <v>3.5199999809265101</v>
      </c>
      <c r="L1838" s="181">
        <f>(K1838+'NPV Calcs'!$D$13)*About!$B$135</f>
        <v>10.40079305862921</v>
      </c>
      <c r="M1838" s="95" t="str">
        <f>INDEX('IEA Tech to Policy Mapping'!$B$2:$B$13,MATCH($H1838,'IEA Tech to Policy Mapping'!$A$2:$A$13,0))</f>
        <v>ngps - production methane capture</v>
      </c>
      <c r="N1838" s="182">
        <f>(J1838*About!$A$132/1000)*10^12*'EPA to IEA Scaling'!$E$13</f>
        <v>186720293619.55389</v>
      </c>
      <c r="O1838" s="183">
        <f>L1838/About!$B$144</f>
        <v>19.568645650475784</v>
      </c>
    </row>
    <row r="1839" spans="2:15" x14ac:dyDescent="0.45">
      <c r="B1839" s="118" t="s">
        <v>325</v>
      </c>
      <c r="C1839" s="118" t="s">
        <v>1060</v>
      </c>
      <c r="D1839" s="118" t="s">
        <v>962</v>
      </c>
      <c r="E1839" s="118" t="s">
        <v>996</v>
      </c>
      <c r="F1839" s="118" t="s">
        <v>997</v>
      </c>
      <c r="G1839" s="118" t="s">
        <v>1000</v>
      </c>
      <c r="H1839" s="118" t="s">
        <v>1008</v>
      </c>
      <c r="I1839" s="118">
        <v>60.189998626708899</v>
      </c>
      <c r="J1839" s="118">
        <v>51.169998168945298</v>
      </c>
      <c r="K1839" s="118">
        <v>3.67000007629394</v>
      </c>
      <c r="L1839" s="181">
        <f>(K1839+'NPV Calcs'!$D$13)*About!$B$135</f>
        <v>10.535501366619171</v>
      </c>
      <c r="M1839" s="95" t="str">
        <f>INDEX('IEA Tech to Policy Mapping'!$B$2:$B$13,MATCH($H1839,'IEA Tech to Policy Mapping'!$A$2:$A$13,0))</f>
        <v>ngps - T&amp;D methane capture</v>
      </c>
      <c r="N1839" s="182">
        <f>(J1839*About!$A$132/1000)*10^12*'EPA to IEA Scaling'!$E$13</f>
        <v>1159523950001.3928</v>
      </c>
      <c r="O1839" s="183">
        <f>L1839/About!$B$144</f>
        <v>19.822093549147667</v>
      </c>
    </row>
    <row r="1840" spans="2:15" x14ac:dyDescent="0.45">
      <c r="B1840" s="118" t="s">
        <v>340</v>
      </c>
      <c r="C1840" s="118" t="s">
        <v>1060</v>
      </c>
      <c r="D1840" s="118" t="s">
        <v>962</v>
      </c>
      <c r="E1840" s="118" t="s">
        <v>996</v>
      </c>
      <c r="F1840" s="118" t="s">
        <v>997</v>
      </c>
      <c r="G1840" s="118" t="s">
        <v>1000</v>
      </c>
      <c r="H1840" s="118" t="s">
        <v>1008</v>
      </c>
      <c r="I1840" s="118">
        <v>37.310001373291001</v>
      </c>
      <c r="J1840" s="118">
        <v>31.709999084472599</v>
      </c>
      <c r="K1840" s="118">
        <v>3.67000007629394</v>
      </c>
      <c r="L1840" s="181">
        <f>(K1840+'NPV Calcs'!$D$13)*About!$B$135</f>
        <v>10.535501366619171</v>
      </c>
      <c r="M1840" s="95" t="str">
        <f>INDEX('IEA Tech to Policy Mapping'!$B$2:$B$13,MATCH($H1840,'IEA Tech to Policy Mapping'!$A$2:$A$13,0))</f>
        <v>ngps - T&amp;D methane capture</v>
      </c>
      <c r="N1840" s="182">
        <f>(J1840*About!$A$132/1000)*10^12*'EPA to IEA Scaling'!$E$13</f>
        <v>718555886431.17749</v>
      </c>
      <c r="O1840" s="183">
        <f>L1840/About!$B$144</f>
        <v>19.822093549147667</v>
      </c>
    </row>
    <row r="1841" spans="2:15" x14ac:dyDescent="0.45">
      <c r="B1841" s="118" t="s">
        <v>36</v>
      </c>
      <c r="C1841" s="118" t="s">
        <v>1060</v>
      </c>
      <c r="D1841" s="118" t="s">
        <v>985</v>
      </c>
      <c r="E1841" s="118" t="s">
        <v>1007</v>
      </c>
      <c r="F1841" s="118" t="s">
        <v>997</v>
      </c>
      <c r="G1841" s="118" t="s">
        <v>1000</v>
      </c>
      <c r="H1841" s="118" t="s">
        <v>1008</v>
      </c>
      <c r="I1841" s="118">
        <v>9.9999997764825804E-3</v>
      </c>
      <c r="J1841" s="118">
        <v>9.9999997764825804E-3</v>
      </c>
      <c r="K1841" s="118">
        <v>3.67000007629394</v>
      </c>
      <c r="L1841" s="181">
        <f>(K1841+'NPV Calcs'!$D$13)*About!$B$135</f>
        <v>10.535501366619171</v>
      </c>
      <c r="M1841" s="95" t="str">
        <f>INDEX('IEA Tech to Policy Mapping'!$B$2:$B$13,MATCH($H1841,'IEA Tech to Policy Mapping'!$A$2:$A$13,0))</f>
        <v>ngps - T&amp;D methane capture</v>
      </c>
      <c r="N1841" s="182">
        <f>(J1841*About!$A$132/1000)*10^12*'EPA to IEA Scaling'!$E$13</f>
        <v>226602299.31134129</v>
      </c>
      <c r="O1841" s="183">
        <f>L1841/About!$B$144</f>
        <v>19.822093549147667</v>
      </c>
    </row>
    <row r="1842" spans="2:15" x14ac:dyDescent="0.45">
      <c r="B1842" s="118" t="s">
        <v>175</v>
      </c>
      <c r="C1842" s="118" t="s">
        <v>1060</v>
      </c>
      <c r="D1842" s="118" t="s">
        <v>985</v>
      </c>
      <c r="E1842" s="118" t="s">
        <v>1007</v>
      </c>
      <c r="F1842" s="118" t="s">
        <v>997</v>
      </c>
      <c r="G1842" s="118" t="s">
        <v>1000</v>
      </c>
      <c r="H1842" s="118" t="s">
        <v>1008</v>
      </c>
      <c r="I1842" s="118">
        <v>1.9999999552965102E-2</v>
      </c>
      <c r="J1842" s="118">
        <v>9.9999997764825804E-3</v>
      </c>
      <c r="K1842" s="118">
        <v>3.67000007629394</v>
      </c>
      <c r="L1842" s="181">
        <f>(K1842+'NPV Calcs'!$D$13)*About!$B$135</f>
        <v>10.535501366619171</v>
      </c>
      <c r="M1842" s="95" t="str">
        <f>INDEX('IEA Tech to Policy Mapping'!$B$2:$B$13,MATCH($H1842,'IEA Tech to Policy Mapping'!$A$2:$A$13,0))</f>
        <v>ngps - T&amp;D methane capture</v>
      </c>
      <c r="N1842" s="182">
        <f>(J1842*About!$A$132/1000)*10^12*'EPA to IEA Scaling'!$E$13</f>
        <v>226602299.31134129</v>
      </c>
      <c r="O1842" s="183">
        <f>L1842/About!$B$144</f>
        <v>19.822093549147667</v>
      </c>
    </row>
    <row r="1843" spans="2:15" x14ac:dyDescent="0.45">
      <c r="B1843" s="118" t="s">
        <v>325</v>
      </c>
      <c r="C1843" s="118" t="s">
        <v>1060</v>
      </c>
      <c r="D1843" s="118" t="s">
        <v>985</v>
      </c>
      <c r="E1843" s="118" t="s">
        <v>1007</v>
      </c>
      <c r="F1843" s="118" t="s">
        <v>997</v>
      </c>
      <c r="G1843" s="118" t="s">
        <v>1000</v>
      </c>
      <c r="H1843" s="118" t="s">
        <v>1008</v>
      </c>
      <c r="I1843" s="118">
        <v>5.0000000745057997E-2</v>
      </c>
      <c r="J1843" s="118">
        <v>5.0000000745057997E-2</v>
      </c>
      <c r="K1843" s="118">
        <v>3.67000007629394</v>
      </c>
      <c r="L1843" s="181">
        <f>(K1843+'NPV Calcs'!$D$13)*About!$B$135</f>
        <v>10.535501366619171</v>
      </c>
      <c r="M1843" s="95" t="str">
        <f>INDEX('IEA Tech to Policy Mapping'!$B$2:$B$13,MATCH($H1843,'IEA Tech to Policy Mapping'!$A$2:$A$13,0))</f>
        <v>ngps - T&amp;D methane capture</v>
      </c>
      <c r="N1843" s="182">
        <f>(J1843*About!$A$132/1000)*10^12*'EPA to IEA Scaling'!$E$13</f>
        <v>1133011538.7646732</v>
      </c>
      <c r="O1843" s="183">
        <f>L1843/About!$B$144</f>
        <v>19.822093549147667</v>
      </c>
    </row>
    <row r="1844" spans="2:15" x14ac:dyDescent="0.45">
      <c r="B1844" s="118" t="s">
        <v>340</v>
      </c>
      <c r="C1844" s="118" t="s">
        <v>1060</v>
      </c>
      <c r="D1844" s="118" t="s">
        <v>985</v>
      </c>
      <c r="E1844" s="118" t="s">
        <v>1007</v>
      </c>
      <c r="F1844" s="118" t="s">
        <v>997</v>
      </c>
      <c r="G1844" s="118" t="s">
        <v>1000</v>
      </c>
      <c r="H1844" s="118" t="s">
        <v>1008</v>
      </c>
      <c r="I1844" s="118">
        <v>9.9999997764825804E-3</v>
      </c>
      <c r="J1844" s="118">
        <v>9.9999997764825804E-3</v>
      </c>
      <c r="K1844" s="118">
        <v>3.67000007629394</v>
      </c>
      <c r="L1844" s="181">
        <f>(K1844+'NPV Calcs'!$D$13)*About!$B$135</f>
        <v>10.535501366619171</v>
      </c>
      <c r="M1844" s="95" t="str">
        <f>INDEX('IEA Tech to Policy Mapping'!$B$2:$B$13,MATCH($H1844,'IEA Tech to Policy Mapping'!$A$2:$A$13,0))</f>
        <v>ngps - T&amp;D methane capture</v>
      </c>
      <c r="N1844" s="182">
        <f>(J1844*About!$A$132/1000)*10^12*'EPA to IEA Scaling'!$E$13</f>
        <v>226602299.31134129</v>
      </c>
      <c r="O1844" s="183">
        <f>L1844/About!$B$144</f>
        <v>19.822093549147667</v>
      </c>
    </row>
    <row r="1845" spans="2:15" x14ac:dyDescent="0.45">
      <c r="B1845" s="118" t="s">
        <v>36</v>
      </c>
      <c r="C1845" s="118" t="s">
        <v>1060</v>
      </c>
      <c r="D1845" s="118" t="s">
        <v>962</v>
      </c>
      <c r="E1845" s="118" t="s">
        <v>996</v>
      </c>
      <c r="F1845" s="118" t="s">
        <v>997</v>
      </c>
      <c r="G1845" s="118" t="s">
        <v>1000</v>
      </c>
      <c r="H1845" s="118" t="s">
        <v>1008</v>
      </c>
      <c r="I1845" s="118">
        <v>4.1500000953674299</v>
      </c>
      <c r="J1845" s="118">
        <v>3.5299999713897701</v>
      </c>
      <c r="K1845" s="118">
        <v>3.67000007629394</v>
      </c>
      <c r="L1845" s="181">
        <f>(K1845+'NPV Calcs'!$D$13)*About!$B$135</f>
        <v>10.535501366619171</v>
      </c>
      <c r="M1845" s="95" t="str">
        <f>INDEX('IEA Tech to Policy Mapping'!$B$2:$B$13,MATCH($H1845,'IEA Tech to Policy Mapping'!$A$2:$A$13,0))</f>
        <v>ngps - T&amp;D methane capture</v>
      </c>
      <c r="N1845" s="182">
        <f>(J1845*About!$A$132/1000)*10^12*'EPA to IEA Scaling'!$E$13</f>
        <v>79990612796.518616</v>
      </c>
      <c r="O1845" s="183">
        <f>L1845/About!$B$144</f>
        <v>19.822093549147667</v>
      </c>
    </row>
    <row r="1846" spans="2:15" x14ac:dyDescent="0.45">
      <c r="B1846" s="118" t="s">
        <v>175</v>
      </c>
      <c r="C1846" s="118" t="s">
        <v>1060</v>
      </c>
      <c r="D1846" s="118" t="s">
        <v>962</v>
      </c>
      <c r="E1846" s="118" t="s">
        <v>996</v>
      </c>
      <c r="F1846" s="118" t="s">
        <v>997</v>
      </c>
      <c r="G1846" s="118" t="s">
        <v>1000</v>
      </c>
      <c r="H1846" s="118" t="s">
        <v>1008</v>
      </c>
      <c r="I1846" s="118">
        <v>8.5500001907348597</v>
      </c>
      <c r="J1846" s="118">
        <v>7.2699999809265101</v>
      </c>
      <c r="K1846" s="118">
        <v>3.67000007629394</v>
      </c>
      <c r="L1846" s="181">
        <f>(K1846+'NPV Calcs'!$D$13)*About!$B$135</f>
        <v>10.535501366619171</v>
      </c>
      <c r="M1846" s="95" t="str">
        <f>INDEX('IEA Tech to Policy Mapping'!$B$2:$B$13,MATCH($H1846,'IEA Tech to Policy Mapping'!$A$2:$A$13,0))</f>
        <v>ngps - T&amp;D methane capture</v>
      </c>
      <c r="N1846" s="182">
        <f>(J1846*About!$A$132/1000)*10^12*'EPA to IEA Scaling'!$E$13</f>
        <v>164739874849.35861</v>
      </c>
      <c r="O1846" s="183">
        <f>L1846/About!$B$144</f>
        <v>19.822093549147667</v>
      </c>
    </row>
    <row r="1847" spans="2:15" x14ac:dyDescent="0.45">
      <c r="B1847" s="118" t="s">
        <v>264</v>
      </c>
      <c r="C1847" s="118" t="s">
        <v>1060</v>
      </c>
      <c r="D1847" s="118" t="s">
        <v>985</v>
      </c>
      <c r="E1847" s="118" t="s">
        <v>994</v>
      </c>
      <c r="F1847" s="118" t="s">
        <v>987</v>
      </c>
      <c r="G1847" s="118" t="s">
        <v>1000</v>
      </c>
      <c r="H1847" s="118" t="s">
        <v>1001</v>
      </c>
      <c r="I1847" s="118">
        <v>1.20000004768371</v>
      </c>
      <c r="J1847" s="118">
        <v>1.0199999809265099</v>
      </c>
      <c r="K1847" s="118">
        <v>4.1100001335143999</v>
      </c>
      <c r="L1847" s="181">
        <f>(K1847+'NPV Calcs'!$D$13)*About!$B$135</f>
        <v>10.93064553688431</v>
      </c>
      <c r="M1847" s="95" t="str">
        <f>INDEX('IEA Tech to Policy Mapping'!$B$2:$B$13,MATCH($H1847,'IEA Tech to Policy Mapping'!$A$2:$A$13,0))</f>
        <v>ngps - T&amp;D methane capture</v>
      </c>
      <c r="N1847" s="182">
        <f>(J1847*About!$A$132/1000)*10^12*'EPA to IEA Scaling'!$E$13</f>
        <v>23113434614.172665</v>
      </c>
      <c r="O1847" s="183">
        <f>L1847/About!$B$144</f>
        <v>20.565540342597174</v>
      </c>
    </row>
    <row r="1848" spans="2:15" x14ac:dyDescent="0.45">
      <c r="B1848" s="118" t="s">
        <v>325</v>
      </c>
      <c r="C1848" s="118" t="s">
        <v>1060</v>
      </c>
      <c r="D1848" s="118" t="s">
        <v>985</v>
      </c>
      <c r="E1848" s="118" t="s">
        <v>986</v>
      </c>
      <c r="F1848" s="118" t="s">
        <v>987</v>
      </c>
      <c r="G1848" s="118" t="s">
        <v>988</v>
      </c>
      <c r="H1848" s="118" t="s">
        <v>1006</v>
      </c>
      <c r="I1848" s="118">
        <v>53.080001831054602</v>
      </c>
      <c r="J1848" s="118">
        <v>53.080001831054602</v>
      </c>
      <c r="K1848" s="118">
        <v>4.3400001525878897</v>
      </c>
      <c r="L1848" s="181">
        <f>(K1848+'NPV Calcs'!$D$13)*About!$B$135</f>
        <v>11.137198161608682</v>
      </c>
      <c r="M1848" s="95" t="str">
        <f>INDEX('IEA Tech to Policy Mapping'!$B$2:$B$13,MATCH($H1848,'IEA Tech to Policy Mapping'!$A$2:$A$13,0))</f>
        <v>ngps - production methane capture</v>
      </c>
      <c r="N1848" s="182">
        <f>(J1848*About!$A$132/1000)*10^12*'EPA to IEA Scaling'!$E$13</f>
        <v>1202805073121.5066</v>
      </c>
      <c r="O1848" s="183">
        <f>L1848/About!$B$144</f>
        <v>20.954160239043766</v>
      </c>
    </row>
    <row r="1849" spans="2:15" x14ac:dyDescent="0.45">
      <c r="B1849" s="118" t="s">
        <v>264</v>
      </c>
      <c r="C1849" s="118" t="s">
        <v>1060</v>
      </c>
      <c r="D1849" s="118" t="s">
        <v>962</v>
      </c>
      <c r="E1849" s="118" t="s">
        <v>996</v>
      </c>
      <c r="F1849" s="118" t="s">
        <v>997</v>
      </c>
      <c r="G1849" s="118" t="s">
        <v>1000</v>
      </c>
      <c r="H1849" s="118" t="s">
        <v>1008</v>
      </c>
      <c r="I1849" s="118">
        <v>306.69000244140602</v>
      </c>
      <c r="J1849" s="118">
        <v>260.69000244140602</v>
      </c>
      <c r="K1849" s="118">
        <v>4.4000000953674299</v>
      </c>
      <c r="L1849" s="181">
        <f>(K1849+'NPV Calcs'!$D$13)*About!$B$135</f>
        <v>11.191081399159485</v>
      </c>
      <c r="M1849" s="95" t="str">
        <f>INDEX('IEA Tech to Policy Mapping'!$B$2:$B$13,MATCH($H1849,'IEA Tech to Policy Mapping'!$A$2:$A$13,0))</f>
        <v>ngps - T&amp;D methane capture</v>
      </c>
      <c r="N1849" s="182">
        <f>(J1849*About!$A$132/1000)*10^12*'EPA to IEA Scaling'!$E$13</f>
        <v>5907295528108.5225</v>
      </c>
      <c r="O1849" s="183">
        <f>L1849/About!$B$144</f>
        <v>21.055539237374788</v>
      </c>
    </row>
    <row r="1850" spans="2:15" x14ac:dyDescent="0.45">
      <c r="B1850" s="118" t="s">
        <v>264</v>
      </c>
      <c r="C1850" s="118" t="s">
        <v>1060</v>
      </c>
      <c r="D1850" s="118" t="s">
        <v>985</v>
      </c>
      <c r="E1850" s="118" t="s">
        <v>1007</v>
      </c>
      <c r="F1850" s="118" t="s">
        <v>997</v>
      </c>
      <c r="G1850" s="118" t="s">
        <v>1000</v>
      </c>
      <c r="H1850" s="118" t="s">
        <v>1008</v>
      </c>
      <c r="I1850" s="118">
        <v>0.30000001192092801</v>
      </c>
      <c r="J1850" s="118">
        <v>0.25</v>
      </c>
      <c r="K1850" s="118">
        <v>4.4000000953674299</v>
      </c>
      <c r="L1850" s="181">
        <f>(K1850+'NPV Calcs'!$D$13)*About!$B$135</f>
        <v>11.191081399159485</v>
      </c>
      <c r="M1850" s="95" t="str">
        <f>INDEX('IEA Tech to Policy Mapping'!$B$2:$B$13,MATCH($H1850,'IEA Tech to Policy Mapping'!$A$2:$A$13,0))</f>
        <v>ngps - T&amp;D methane capture</v>
      </c>
      <c r="N1850" s="182">
        <f>(J1850*About!$A$132/1000)*10^12*'EPA to IEA Scaling'!$E$13</f>
        <v>5665057609.4074373</v>
      </c>
      <c r="O1850" s="183">
        <f>L1850/About!$B$144</f>
        <v>21.055539237374788</v>
      </c>
    </row>
    <row r="1851" spans="2:15" x14ac:dyDescent="0.45">
      <c r="B1851" s="118" t="s">
        <v>175</v>
      </c>
      <c r="C1851" s="118" t="s">
        <v>1060</v>
      </c>
      <c r="D1851" s="118" t="s">
        <v>985</v>
      </c>
      <c r="E1851" s="118" t="s">
        <v>986</v>
      </c>
      <c r="F1851" s="118" t="s">
        <v>987</v>
      </c>
      <c r="G1851" s="118" t="s">
        <v>988</v>
      </c>
      <c r="H1851" s="118" t="s">
        <v>1010</v>
      </c>
      <c r="I1851" s="118">
        <v>64.129997253417898</v>
      </c>
      <c r="J1851" s="118">
        <v>64.129997253417898</v>
      </c>
      <c r="K1851" s="118">
        <v>4.4699997901916504</v>
      </c>
      <c r="L1851" s="181">
        <f>(K1851+'NPV Calcs'!$D$13)*About!$B$135</f>
        <v>11.253944962189138</v>
      </c>
      <c r="M1851" s="95" t="str">
        <f>INDEX('IEA Tech to Policy Mapping'!$B$2:$B$13,MATCH($H1851,'IEA Tech to Policy Mapping'!$A$2:$A$13,0))</f>
        <v>ngps - processing methane capture</v>
      </c>
      <c r="N1851" s="182">
        <f>(J1851*About!$A$132/1000)*10^12*'EPA to IEA Scaling'!$E$13</f>
        <v>1453200515727.0122</v>
      </c>
      <c r="O1851" s="183">
        <f>L1851/About!$B$144</f>
        <v>21.173814332583323</v>
      </c>
    </row>
    <row r="1852" spans="2:15" x14ac:dyDescent="0.45">
      <c r="B1852" s="118" t="s">
        <v>264</v>
      </c>
      <c r="C1852" s="118" t="s">
        <v>1060</v>
      </c>
      <c r="D1852" s="118" t="s">
        <v>985</v>
      </c>
      <c r="E1852" s="118" t="s">
        <v>986</v>
      </c>
      <c r="F1852" s="118" t="s">
        <v>987</v>
      </c>
      <c r="G1852" s="118" t="s">
        <v>988</v>
      </c>
      <c r="H1852" s="118" t="s">
        <v>1006</v>
      </c>
      <c r="I1852" s="118">
        <v>1198.47998046875</v>
      </c>
      <c r="J1852" s="118">
        <v>1198.47998046875</v>
      </c>
      <c r="K1852" s="118">
        <v>5.4099998474120996</v>
      </c>
      <c r="L1852" s="181">
        <f>(K1852+'NPV Calcs'!$D$13)*About!$B$135</f>
        <v>12.098116540270206</v>
      </c>
      <c r="M1852" s="95" t="str">
        <f>INDEX('IEA Tech to Policy Mapping'!$B$2:$B$13,MATCH($H1852,'IEA Tech to Policy Mapping'!$A$2:$A$13,0))</f>
        <v>ngps - production methane capture</v>
      </c>
      <c r="N1852" s="182">
        <f>(J1852*About!$A$132/1000)*10^12*'EPA to IEA Scaling'!$E$13</f>
        <v>27157832532307.875</v>
      </c>
      <c r="O1852" s="183">
        <f>L1852/About!$B$144</f>
        <v>22.762086917813335</v>
      </c>
    </row>
    <row r="1853" spans="2:15" x14ac:dyDescent="0.45">
      <c r="B1853" s="118" t="s">
        <v>264</v>
      </c>
      <c r="C1853" s="118" t="s">
        <v>1060</v>
      </c>
      <c r="D1853" s="118" t="s">
        <v>962</v>
      </c>
      <c r="E1853" s="118" t="s">
        <v>996</v>
      </c>
      <c r="F1853" s="118" t="s">
        <v>997</v>
      </c>
      <c r="G1853" s="118" t="s">
        <v>1000</v>
      </c>
      <c r="H1853" s="118" t="s">
        <v>1008</v>
      </c>
      <c r="I1853" s="118">
        <v>230.02000427246</v>
      </c>
      <c r="J1853" s="118">
        <v>195.509994506835</v>
      </c>
      <c r="K1853" s="118">
        <v>5.5199999809265101</v>
      </c>
      <c r="L1853" s="181">
        <f>(K1853+'NPV Calcs'!$D$13)*About!$B$135</f>
        <v>12.196902689892973</v>
      </c>
      <c r="M1853" s="95" t="str">
        <f>INDEX('IEA Tech to Policy Mapping'!$B$2:$B$13,MATCH($H1853,'IEA Tech to Policy Mapping'!$A$2:$A$13,0))</f>
        <v>ngps - T&amp;D methane capture</v>
      </c>
      <c r="N1853" s="182">
        <f>(J1853*About!$A$132/1000)*10^12*'EPA to IEA Scaling'!$E$13</f>
        <v>4430301528384.6074</v>
      </c>
      <c r="O1853" s="183">
        <f>L1853/About!$B$144</f>
        <v>22.947948817597887</v>
      </c>
    </row>
    <row r="1854" spans="2:15" x14ac:dyDescent="0.45">
      <c r="B1854" s="118" t="s">
        <v>264</v>
      </c>
      <c r="C1854" s="118" t="s">
        <v>1060</v>
      </c>
      <c r="D1854" s="118" t="s">
        <v>985</v>
      </c>
      <c r="E1854" s="118" t="s">
        <v>1007</v>
      </c>
      <c r="F1854" s="118" t="s">
        <v>997</v>
      </c>
      <c r="G1854" s="118" t="s">
        <v>1000</v>
      </c>
      <c r="H1854" s="118" t="s">
        <v>1008</v>
      </c>
      <c r="I1854" s="118">
        <v>0.21999999880790699</v>
      </c>
      <c r="J1854" s="118">
        <v>0.18999999761581399</v>
      </c>
      <c r="K1854" s="118">
        <v>5.5199999809265101</v>
      </c>
      <c r="L1854" s="181">
        <f>(K1854+'NPV Calcs'!$D$13)*About!$B$135</f>
        <v>12.196902689892973</v>
      </c>
      <c r="M1854" s="95" t="str">
        <f>INDEX('IEA Tech to Policy Mapping'!$B$2:$B$13,MATCH($H1854,'IEA Tech to Policy Mapping'!$A$2:$A$13,0))</f>
        <v>ngps - T&amp;D methane capture</v>
      </c>
      <c r="N1854" s="182">
        <f>(J1854*About!$A$132/1000)*10^12*'EPA to IEA Scaling'!$E$13</f>
        <v>4305443729.1234484</v>
      </c>
      <c r="O1854" s="183">
        <f>L1854/About!$B$144</f>
        <v>22.947948817597887</v>
      </c>
    </row>
    <row r="1855" spans="2:15" x14ac:dyDescent="0.45">
      <c r="B1855" s="118" t="s">
        <v>264</v>
      </c>
      <c r="C1855" s="118" t="s">
        <v>1060</v>
      </c>
      <c r="D1855" s="118" t="s">
        <v>985</v>
      </c>
      <c r="E1855" s="118" t="s">
        <v>986</v>
      </c>
      <c r="F1855" s="118" t="s">
        <v>987</v>
      </c>
      <c r="G1855" s="118" t="s">
        <v>988</v>
      </c>
      <c r="H1855" s="118" t="s">
        <v>1010</v>
      </c>
      <c r="I1855" s="118">
        <v>114.169998168945</v>
      </c>
      <c r="J1855" s="118">
        <v>114.169998168945</v>
      </c>
      <c r="K1855" s="118">
        <v>6.8400001525878897</v>
      </c>
      <c r="L1855" s="181">
        <f>(K1855+'NPV Calcs'!$D$13)*About!$B$135</f>
        <v>13.382335200688386</v>
      </c>
      <c r="M1855" s="95" t="str">
        <f>INDEX('IEA Tech to Policy Mapping'!$B$2:$B$13,MATCH($H1855,'IEA Tech to Policy Mapping'!$A$2:$A$13,0))</f>
        <v>ngps - processing methane capture</v>
      </c>
      <c r="N1855" s="182">
        <f>(J1855*About!$A$132/1000)*10^12*'EPA to IEA Scaling'!$E$13</f>
        <v>2587118467572.0601</v>
      </c>
      <c r="O1855" s="183">
        <f>L1855/About!$B$144</f>
        <v>25.178289197946402</v>
      </c>
    </row>
    <row r="1856" spans="2:15" x14ac:dyDescent="0.45">
      <c r="B1856" s="118" t="s">
        <v>36</v>
      </c>
      <c r="C1856" s="118" t="s">
        <v>1060</v>
      </c>
      <c r="D1856" s="118" t="s">
        <v>985</v>
      </c>
      <c r="E1856" s="118" t="s">
        <v>986</v>
      </c>
      <c r="F1856" s="118" t="s">
        <v>987</v>
      </c>
      <c r="G1856" s="118" t="s">
        <v>988</v>
      </c>
      <c r="H1856" s="118" t="s">
        <v>1004</v>
      </c>
      <c r="I1856" s="118">
        <v>0.68000000715255704</v>
      </c>
      <c r="J1856" s="118">
        <v>0.68000000715255704</v>
      </c>
      <c r="K1856" s="118">
        <v>7.1599998474120996</v>
      </c>
      <c r="L1856" s="181">
        <f>(K1856+'NPV Calcs'!$D$13)*About!$B$135</f>
        <v>13.669712467625999</v>
      </c>
      <c r="M1856" s="95" t="str">
        <f>INDEX('IEA Tech to Policy Mapping'!$B$2:$B$13,MATCH($H1856,'IEA Tech to Policy Mapping'!$A$2:$A$13,0))</f>
        <v>ngps - production methane destruction</v>
      </c>
      <c r="N1856" s="182">
        <f>(J1856*About!$A$132/1000)*10^12*'EPA to IEA Scaling'!$E$13</f>
        <v>15408956859.666819</v>
      </c>
      <c r="O1856" s="183">
        <f>L1856/About!$B$144</f>
        <v>25.718977189045177</v>
      </c>
    </row>
    <row r="1857" spans="2:15" x14ac:dyDescent="0.45">
      <c r="B1857" s="118" t="s">
        <v>175</v>
      </c>
      <c r="C1857" s="118" t="s">
        <v>1060</v>
      </c>
      <c r="D1857" s="118" t="s">
        <v>985</v>
      </c>
      <c r="E1857" s="118" t="s">
        <v>986</v>
      </c>
      <c r="F1857" s="118" t="s">
        <v>987</v>
      </c>
      <c r="G1857" s="118" t="s">
        <v>988</v>
      </c>
      <c r="H1857" s="118" t="s">
        <v>1004</v>
      </c>
      <c r="I1857" s="118">
        <v>20.9899997711181</v>
      </c>
      <c r="J1857" s="118">
        <v>20.9899997711181</v>
      </c>
      <c r="K1857" s="118">
        <v>7.1599998474120996</v>
      </c>
      <c r="L1857" s="181">
        <f>(K1857+'NPV Calcs'!$D$13)*About!$B$135</f>
        <v>13.669712467625999</v>
      </c>
      <c r="M1857" s="95" t="str">
        <f>INDEX('IEA Tech to Policy Mapping'!$B$2:$B$13,MATCH($H1857,'IEA Tech to Policy Mapping'!$A$2:$A$13,0))</f>
        <v>ngps - production methane destruction</v>
      </c>
      <c r="N1857" s="182">
        <f>(J1857*About!$A$132/1000)*10^12*'EPA to IEA Scaling'!$E$13</f>
        <v>475638231699.33185</v>
      </c>
      <c r="O1857" s="183">
        <f>L1857/About!$B$144</f>
        <v>25.718977189045177</v>
      </c>
    </row>
    <row r="1858" spans="2:15" x14ac:dyDescent="0.45">
      <c r="B1858" s="118" t="s">
        <v>264</v>
      </c>
      <c r="C1858" s="118" t="s">
        <v>1060</v>
      </c>
      <c r="D1858" s="118" t="s">
        <v>985</v>
      </c>
      <c r="E1858" s="118" t="s">
        <v>986</v>
      </c>
      <c r="F1858" s="118" t="s">
        <v>987</v>
      </c>
      <c r="G1858" s="118" t="s">
        <v>988</v>
      </c>
      <c r="H1858" s="118" t="s">
        <v>1004</v>
      </c>
      <c r="I1858" s="118">
        <v>28.629999160766602</v>
      </c>
      <c r="J1858" s="118">
        <v>28.629999160766602</v>
      </c>
      <c r="K1858" s="118">
        <v>7.1599998474120996</v>
      </c>
      <c r="L1858" s="181">
        <f>(K1858+'NPV Calcs'!$D$13)*About!$B$135</f>
        <v>13.669712467625999</v>
      </c>
      <c r="M1858" s="95" t="str">
        <f>INDEX('IEA Tech to Policy Mapping'!$B$2:$B$13,MATCH($H1858,'IEA Tech to Policy Mapping'!$A$2:$A$13,0))</f>
        <v>ngps - production methane destruction</v>
      </c>
      <c r="N1858" s="182">
        <f>(J1858*About!$A$132/1000)*10^12*'EPA to IEA Scaling'!$E$13</f>
        <v>648762378412.11755</v>
      </c>
      <c r="O1858" s="183">
        <f>L1858/About!$B$144</f>
        <v>25.718977189045177</v>
      </c>
    </row>
    <row r="1859" spans="2:15" x14ac:dyDescent="0.45">
      <c r="B1859" s="118" t="s">
        <v>325</v>
      </c>
      <c r="C1859" s="118" t="s">
        <v>1060</v>
      </c>
      <c r="D1859" s="118" t="s">
        <v>985</v>
      </c>
      <c r="E1859" s="118" t="s">
        <v>986</v>
      </c>
      <c r="F1859" s="118" t="s">
        <v>987</v>
      </c>
      <c r="G1859" s="118" t="s">
        <v>988</v>
      </c>
      <c r="H1859" s="118" t="s">
        <v>1004</v>
      </c>
      <c r="I1859" s="118">
        <v>1.2699999809265099</v>
      </c>
      <c r="J1859" s="118">
        <v>1.2699999809265099</v>
      </c>
      <c r="K1859" s="118">
        <v>7.1599998474120996</v>
      </c>
      <c r="L1859" s="181">
        <f>(K1859+'NPV Calcs'!$D$13)*About!$B$135</f>
        <v>13.669712467625999</v>
      </c>
      <c r="M1859" s="95" t="str">
        <f>INDEX('IEA Tech to Policy Mapping'!$B$2:$B$13,MATCH($H1859,'IEA Tech to Policy Mapping'!$A$2:$A$13,0))</f>
        <v>ngps - production methane destruction</v>
      </c>
      <c r="N1859" s="182">
        <f>(J1859*About!$A$132/1000)*10^12*'EPA to IEA Scaling'!$E$13</f>
        <v>28778492223.580101</v>
      </c>
      <c r="O1859" s="183">
        <f>L1859/About!$B$144</f>
        <v>25.718977189045177</v>
      </c>
    </row>
    <row r="1860" spans="2:15" x14ac:dyDescent="0.45">
      <c r="B1860" s="118" t="s">
        <v>340</v>
      </c>
      <c r="C1860" s="118" t="s">
        <v>1060</v>
      </c>
      <c r="D1860" s="118" t="s">
        <v>985</v>
      </c>
      <c r="E1860" s="118" t="s">
        <v>986</v>
      </c>
      <c r="F1860" s="118" t="s">
        <v>987</v>
      </c>
      <c r="G1860" s="118" t="s">
        <v>988</v>
      </c>
      <c r="H1860" s="118" t="s">
        <v>1004</v>
      </c>
      <c r="I1860" s="118">
        <v>0.20000000298023199</v>
      </c>
      <c r="J1860" s="118">
        <v>0.20000000298023199</v>
      </c>
      <c r="K1860" s="118">
        <v>7.1599998474120996</v>
      </c>
      <c r="L1860" s="181">
        <f>(K1860+'NPV Calcs'!$D$13)*About!$B$135</f>
        <v>13.669712467625999</v>
      </c>
      <c r="M1860" s="95" t="str">
        <f>INDEX('IEA Tech to Policy Mapping'!$B$2:$B$13,MATCH($H1860,'IEA Tech to Policy Mapping'!$A$2:$A$13,0))</f>
        <v>ngps - production methane destruction</v>
      </c>
      <c r="N1860" s="182">
        <f>(J1860*About!$A$132/1000)*10^12*'EPA to IEA Scaling'!$E$13</f>
        <v>4532046155.0586929</v>
      </c>
      <c r="O1860" s="183">
        <f>L1860/About!$B$144</f>
        <v>25.718977189045177</v>
      </c>
    </row>
    <row r="1861" spans="2:15" x14ac:dyDescent="0.45">
      <c r="B1861" s="118" t="s">
        <v>325</v>
      </c>
      <c r="C1861" s="118" t="s">
        <v>1060</v>
      </c>
      <c r="D1861" s="118" t="s">
        <v>985</v>
      </c>
      <c r="E1861" s="118" t="s">
        <v>1007</v>
      </c>
      <c r="F1861" s="118" t="s">
        <v>997</v>
      </c>
      <c r="G1861" s="118" t="s">
        <v>988</v>
      </c>
      <c r="H1861" s="118" t="s">
        <v>1004</v>
      </c>
      <c r="I1861" s="118">
        <v>0.33000001311302102</v>
      </c>
      <c r="J1861" s="118">
        <v>0.33000001311302102</v>
      </c>
      <c r="K1861" s="118">
        <v>7.3899998664855904</v>
      </c>
      <c r="L1861" s="181">
        <f>(K1861+'NPV Calcs'!$D$13)*About!$B$135</f>
        <v>13.876265092350373</v>
      </c>
      <c r="M1861" s="95" t="str">
        <f>INDEX('IEA Tech to Policy Mapping'!$B$2:$B$13,MATCH($H1861,'IEA Tech to Policy Mapping'!$A$2:$A$13,0))</f>
        <v>ngps - production methane destruction</v>
      </c>
      <c r="N1861" s="182">
        <f>(J1861*About!$A$132/1000)*10^12*'EPA to IEA Scaling'!$E$13</f>
        <v>7477876341.5618954</v>
      </c>
      <c r="O1861" s="183">
        <f>L1861/About!$B$144</f>
        <v>26.107597085491776</v>
      </c>
    </row>
    <row r="1862" spans="2:15" x14ac:dyDescent="0.45">
      <c r="B1862" s="118" t="s">
        <v>340</v>
      </c>
      <c r="C1862" s="118" t="s">
        <v>1060</v>
      </c>
      <c r="D1862" s="118" t="s">
        <v>985</v>
      </c>
      <c r="E1862" s="118" t="s">
        <v>1007</v>
      </c>
      <c r="F1862" s="118" t="s">
        <v>997</v>
      </c>
      <c r="G1862" s="118" t="s">
        <v>988</v>
      </c>
      <c r="H1862" s="118" t="s">
        <v>1004</v>
      </c>
      <c r="I1862" s="118">
        <v>5.0000000745057997E-2</v>
      </c>
      <c r="J1862" s="118">
        <v>5.0000000745057997E-2</v>
      </c>
      <c r="K1862" s="118">
        <v>7.3899998664855904</v>
      </c>
      <c r="L1862" s="181">
        <f>(K1862+'NPV Calcs'!$D$13)*About!$B$135</f>
        <v>13.876265092350373</v>
      </c>
      <c r="M1862" s="95" t="str">
        <f>INDEX('IEA Tech to Policy Mapping'!$B$2:$B$13,MATCH($H1862,'IEA Tech to Policy Mapping'!$A$2:$A$13,0))</f>
        <v>ngps - production methane destruction</v>
      </c>
      <c r="N1862" s="182">
        <f>(J1862*About!$A$132/1000)*10^12*'EPA to IEA Scaling'!$E$13</f>
        <v>1133011538.7646732</v>
      </c>
      <c r="O1862" s="183">
        <f>L1862/About!$B$144</f>
        <v>26.107597085491776</v>
      </c>
    </row>
    <row r="1863" spans="2:15" x14ac:dyDescent="0.45">
      <c r="B1863" s="118" t="s">
        <v>36</v>
      </c>
      <c r="C1863" s="118" t="s">
        <v>1060</v>
      </c>
      <c r="D1863" s="118" t="s">
        <v>985</v>
      </c>
      <c r="E1863" s="118" t="s">
        <v>1007</v>
      </c>
      <c r="F1863" s="118" t="s">
        <v>997</v>
      </c>
      <c r="G1863" s="118" t="s">
        <v>988</v>
      </c>
      <c r="H1863" s="118" t="s">
        <v>1004</v>
      </c>
      <c r="I1863" s="118">
        <v>3.9999999105930301E-2</v>
      </c>
      <c r="J1863" s="118">
        <v>3.9999999105930301E-2</v>
      </c>
      <c r="K1863" s="118">
        <v>7.3899998664855904</v>
      </c>
      <c r="L1863" s="181">
        <f>(K1863+'NPV Calcs'!$D$13)*About!$B$135</f>
        <v>13.876265092350373</v>
      </c>
      <c r="M1863" s="95" t="str">
        <f>INDEX('IEA Tech to Policy Mapping'!$B$2:$B$13,MATCH($H1863,'IEA Tech to Policy Mapping'!$A$2:$A$13,0))</f>
        <v>ngps - production methane destruction</v>
      </c>
      <c r="N1863" s="182">
        <f>(J1863*About!$A$132/1000)*10^12*'EPA to IEA Scaling'!$E$13</f>
        <v>906409197.24536443</v>
      </c>
      <c r="O1863" s="183">
        <f>L1863/About!$B$144</f>
        <v>26.107597085491776</v>
      </c>
    </row>
    <row r="1864" spans="2:15" x14ac:dyDescent="0.45">
      <c r="B1864" s="118" t="s">
        <v>175</v>
      </c>
      <c r="C1864" s="118" t="s">
        <v>1060</v>
      </c>
      <c r="D1864" s="118" t="s">
        <v>985</v>
      </c>
      <c r="E1864" s="118" t="s">
        <v>1007</v>
      </c>
      <c r="F1864" s="118" t="s">
        <v>997</v>
      </c>
      <c r="G1864" s="118" t="s">
        <v>988</v>
      </c>
      <c r="H1864" s="118" t="s">
        <v>1004</v>
      </c>
      <c r="I1864" s="118">
        <v>0.10000000149011599</v>
      </c>
      <c r="J1864" s="118">
        <v>0.10000000149011599</v>
      </c>
      <c r="K1864" s="118">
        <v>7.3899998664855904</v>
      </c>
      <c r="L1864" s="181">
        <f>(K1864+'NPV Calcs'!$D$13)*About!$B$135</f>
        <v>13.876265092350373</v>
      </c>
      <c r="M1864" s="95" t="str">
        <f>INDEX('IEA Tech to Policy Mapping'!$B$2:$B$13,MATCH($H1864,'IEA Tech to Policy Mapping'!$A$2:$A$13,0))</f>
        <v>ngps - production methane destruction</v>
      </c>
      <c r="N1864" s="182">
        <f>(J1864*About!$A$132/1000)*10^12*'EPA to IEA Scaling'!$E$13</f>
        <v>2266023077.5293465</v>
      </c>
      <c r="O1864" s="183">
        <f>L1864/About!$B$144</f>
        <v>26.107597085491776</v>
      </c>
    </row>
    <row r="1865" spans="2:15" x14ac:dyDescent="0.45">
      <c r="B1865" s="118" t="s">
        <v>264</v>
      </c>
      <c r="C1865" s="118" t="s">
        <v>1060</v>
      </c>
      <c r="D1865" s="118" t="s">
        <v>985</v>
      </c>
      <c r="E1865" s="118" t="s">
        <v>1007</v>
      </c>
      <c r="F1865" s="118" t="s">
        <v>997</v>
      </c>
      <c r="G1865" s="118" t="s">
        <v>988</v>
      </c>
      <c r="H1865" s="118" t="s">
        <v>1004</v>
      </c>
      <c r="I1865" s="118">
        <v>0.91000002622604304</v>
      </c>
      <c r="J1865" s="118">
        <v>0.91000002622604304</v>
      </c>
      <c r="K1865" s="118">
        <v>8.9300003051757795</v>
      </c>
      <c r="L1865" s="181">
        <f>(K1865+'NPV Calcs'!$D$13)*About!$B$135</f>
        <v>15.259269902391306</v>
      </c>
      <c r="M1865" s="95" t="str">
        <f>INDEX('IEA Tech to Policy Mapping'!$B$2:$B$13,MATCH($H1865,'IEA Tech to Policy Mapping'!$A$2:$A$13,0))</f>
        <v>ngps - production methane destruction</v>
      </c>
      <c r="N1865" s="182">
        <f>(J1865*About!$A$132/1000)*10^12*'EPA to IEA Scaling'!$E$13</f>
        <v>20620810292.53125</v>
      </c>
      <c r="O1865" s="183">
        <f>L1865/About!$B$144</f>
        <v>28.709661265409366</v>
      </c>
    </row>
    <row r="1866" spans="2:15" x14ac:dyDescent="0.45">
      <c r="B1866" s="118" t="s">
        <v>264</v>
      </c>
      <c r="C1866" s="118" t="s">
        <v>1060</v>
      </c>
      <c r="D1866" s="118" t="s">
        <v>962</v>
      </c>
      <c r="E1866" s="118" t="s">
        <v>996</v>
      </c>
      <c r="F1866" s="118" t="s">
        <v>997</v>
      </c>
      <c r="G1866" s="118" t="s">
        <v>1000</v>
      </c>
      <c r="H1866" s="118" t="s">
        <v>1008</v>
      </c>
      <c r="I1866" s="118">
        <v>153.33999633789</v>
      </c>
      <c r="J1866" s="118">
        <v>130.33999633789</v>
      </c>
      <c r="K1866" s="118">
        <v>9.2100000381469709</v>
      </c>
      <c r="L1866" s="181">
        <f>(K1866+'NPV Calcs'!$D$13)*About!$B$135</f>
        <v>15.510725010961725</v>
      </c>
      <c r="M1866" s="95" t="str">
        <f>INDEX('IEA Tech to Policy Mapping'!$B$2:$B$13,MATCH($H1866,'IEA Tech to Policy Mapping'!$A$2:$A$13,0))</f>
        <v>ngps - T&amp;D methane capture</v>
      </c>
      <c r="N1866" s="182">
        <f>(J1866*About!$A$132/1000)*10^12*'EPA to IEA Scaling'!$E$13</f>
        <v>2953534352256.4053</v>
      </c>
      <c r="O1866" s="183">
        <f>L1866/About!$B$144</f>
        <v>29.18276325762081</v>
      </c>
    </row>
    <row r="1867" spans="2:15" x14ac:dyDescent="0.45">
      <c r="B1867" s="118" t="s">
        <v>264</v>
      </c>
      <c r="C1867" s="118" t="s">
        <v>1060</v>
      </c>
      <c r="D1867" s="118" t="s">
        <v>985</v>
      </c>
      <c r="E1867" s="118" t="s">
        <v>1007</v>
      </c>
      <c r="F1867" s="118" t="s">
        <v>997</v>
      </c>
      <c r="G1867" s="118" t="s">
        <v>1000</v>
      </c>
      <c r="H1867" s="118" t="s">
        <v>1008</v>
      </c>
      <c r="I1867" s="118">
        <v>0.15000000596046401</v>
      </c>
      <c r="J1867" s="118">
        <v>0.129999995231628</v>
      </c>
      <c r="K1867" s="118">
        <v>9.2100000381469709</v>
      </c>
      <c r="L1867" s="181">
        <f>(K1867+'NPV Calcs'!$D$13)*About!$B$135</f>
        <v>15.510725010961725</v>
      </c>
      <c r="M1867" s="95" t="str">
        <f>INDEX('IEA Tech to Policy Mapping'!$B$2:$B$13,MATCH($H1867,'IEA Tech to Policy Mapping'!$A$2:$A$13,0))</f>
        <v>ngps - T&amp;D methane capture</v>
      </c>
      <c r="N1867" s="182">
        <f>(J1867*About!$A$132/1000)*10^12*'EPA to IEA Scaling'!$E$13</f>
        <v>2945829848.8394594</v>
      </c>
      <c r="O1867" s="183">
        <f>L1867/About!$B$144</f>
        <v>29.18276325762081</v>
      </c>
    </row>
    <row r="1868" spans="2:15" x14ac:dyDescent="0.45">
      <c r="B1868" s="118" t="s">
        <v>175</v>
      </c>
      <c r="C1868" s="118" t="s">
        <v>1060</v>
      </c>
      <c r="D1868" s="118" t="s">
        <v>962</v>
      </c>
      <c r="E1868" s="118" t="s">
        <v>991</v>
      </c>
      <c r="F1868" s="118" t="s">
        <v>987</v>
      </c>
      <c r="G1868" s="118" t="s">
        <v>988</v>
      </c>
      <c r="H1868" s="118" t="s">
        <v>1004</v>
      </c>
      <c r="I1868" s="118">
        <v>1.54999995231628</v>
      </c>
      <c r="J1868" s="118">
        <v>1.54999995231628</v>
      </c>
      <c r="K1868" s="118">
        <v>12.0100002288818</v>
      </c>
      <c r="L1868" s="181">
        <f>(K1868+'NPV Calcs'!$D$13)*About!$B$135</f>
        <v>18.025278666021329</v>
      </c>
      <c r="M1868" s="95" t="str">
        <f>INDEX('IEA Tech to Policy Mapping'!$B$2:$B$13,MATCH($H1868,'IEA Tech to Policy Mapping'!$A$2:$A$13,0))</f>
        <v>ngps - production methane destruction</v>
      </c>
      <c r="N1868" s="182">
        <f>(J1868*About!$A$132/1000)*10^12*'EPA to IEA Scaling'!$E$13</f>
        <v>35123356097.802032</v>
      </c>
      <c r="O1868" s="183">
        <f>L1868/About!$B$144</f>
        <v>33.913788013867169</v>
      </c>
    </row>
    <row r="1869" spans="2:15" x14ac:dyDescent="0.45">
      <c r="B1869" s="118" t="s">
        <v>264</v>
      </c>
      <c r="C1869" s="118" t="s">
        <v>1060</v>
      </c>
      <c r="D1869" s="118" t="s">
        <v>962</v>
      </c>
      <c r="E1869" s="118" t="s">
        <v>991</v>
      </c>
      <c r="F1869" s="118" t="s">
        <v>987</v>
      </c>
      <c r="G1869" s="118" t="s">
        <v>988</v>
      </c>
      <c r="H1869" s="118" t="s">
        <v>1004</v>
      </c>
      <c r="I1869" s="118">
        <v>16.120000839233398</v>
      </c>
      <c r="J1869" s="118">
        <v>16.120000839233398</v>
      </c>
      <c r="K1869" s="118">
        <v>12.0100002288818</v>
      </c>
      <c r="L1869" s="181">
        <f>(K1869+'NPV Calcs'!$D$13)*About!$B$135</f>
        <v>18.025278666021329</v>
      </c>
      <c r="M1869" s="95" t="str">
        <f>INDEX('IEA Tech to Policy Mapping'!$B$2:$B$13,MATCH($H1869,'IEA Tech to Policy Mapping'!$A$2:$A$13,0))</f>
        <v>ngps - production methane destruction</v>
      </c>
      <c r="N1869" s="182">
        <f>(J1869*About!$A$132/1000)*10^12*'EPA to IEA Scaling'!$E$13</f>
        <v>365282933671.81378</v>
      </c>
      <c r="O1869" s="183">
        <f>L1869/About!$B$144</f>
        <v>33.913788013867169</v>
      </c>
    </row>
    <row r="1870" spans="2:15" x14ac:dyDescent="0.45">
      <c r="B1870" s="118" t="s">
        <v>325</v>
      </c>
      <c r="C1870" s="118" t="s">
        <v>1060</v>
      </c>
      <c r="D1870" s="118" t="s">
        <v>962</v>
      </c>
      <c r="E1870" s="118" t="s">
        <v>991</v>
      </c>
      <c r="F1870" s="118" t="s">
        <v>987</v>
      </c>
      <c r="G1870" s="118" t="s">
        <v>988</v>
      </c>
      <c r="H1870" s="118" t="s">
        <v>1004</v>
      </c>
      <c r="I1870" s="118">
        <v>6.4800000190734801</v>
      </c>
      <c r="J1870" s="118">
        <v>6.4800000190734801</v>
      </c>
      <c r="K1870" s="118">
        <v>14.689999580383301</v>
      </c>
      <c r="L1870" s="181">
        <f>(K1870+'NPV Calcs'!$D$13)*About!$B$135</f>
        <v>20.432064989527571</v>
      </c>
      <c r="M1870" s="95" t="str">
        <f>INDEX('IEA Tech to Policy Mapping'!$B$2:$B$13,MATCH($H1870,'IEA Tech to Policy Mapping'!$A$2:$A$13,0))</f>
        <v>ngps - production methane destruction</v>
      </c>
      <c r="N1870" s="182">
        <f>(J1870*About!$A$132/1000)*10^12*'EPA to IEA Scaling'!$E$13</f>
        <v>146838293668.05026</v>
      </c>
      <c r="O1870" s="183">
        <f>L1870/About!$B$144</f>
        <v>38.442053162074274</v>
      </c>
    </row>
    <row r="1871" spans="2:15" x14ac:dyDescent="0.45">
      <c r="B1871" s="118" t="s">
        <v>340</v>
      </c>
      <c r="C1871" s="118" t="s">
        <v>1060</v>
      </c>
      <c r="D1871" s="118" t="s">
        <v>962</v>
      </c>
      <c r="E1871" s="118" t="s">
        <v>991</v>
      </c>
      <c r="F1871" s="118" t="s">
        <v>987</v>
      </c>
      <c r="G1871" s="118" t="s">
        <v>988</v>
      </c>
      <c r="H1871" s="118" t="s">
        <v>1004</v>
      </c>
      <c r="I1871" s="118">
        <v>2.1199998855590798</v>
      </c>
      <c r="J1871" s="118">
        <v>2.1199998855590798</v>
      </c>
      <c r="K1871" s="118">
        <v>14.689999580383301</v>
      </c>
      <c r="L1871" s="181">
        <f>(K1871+'NPV Calcs'!$D$13)*About!$B$135</f>
        <v>20.432064989527571</v>
      </c>
      <c r="M1871" s="95" t="str">
        <f>INDEX('IEA Tech to Policy Mapping'!$B$2:$B$13,MATCH($H1871,'IEA Tech to Policy Mapping'!$A$2:$A$13,0))</f>
        <v>ngps - production methane destruction</v>
      </c>
      <c r="N1871" s="182">
        <f>(J1871*About!$A$132/1000)*10^12*'EPA to IEA Scaling'!$E$13</f>
        <v>48039685934.517448</v>
      </c>
      <c r="O1871" s="183">
        <f>L1871/About!$B$144</f>
        <v>38.442053162074274</v>
      </c>
    </row>
    <row r="1872" spans="2:15" x14ac:dyDescent="0.45">
      <c r="B1872" s="118" t="s">
        <v>36</v>
      </c>
      <c r="C1872" s="118" t="s">
        <v>1060</v>
      </c>
      <c r="D1872" s="118" t="s">
        <v>962</v>
      </c>
      <c r="E1872" s="118" t="s">
        <v>991</v>
      </c>
      <c r="F1872" s="118" t="s">
        <v>987</v>
      </c>
      <c r="G1872" s="118" t="s">
        <v>988</v>
      </c>
      <c r="H1872" s="118" t="s">
        <v>1004</v>
      </c>
      <c r="I1872" s="118">
        <v>9.9999997764825804E-3</v>
      </c>
      <c r="J1872" s="118">
        <v>9.9999997764825804E-3</v>
      </c>
      <c r="K1872" s="118">
        <v>14.689999580383301</v>
      </c>
      <c r="L1872" s="181">
        <f>(K1872+'NPV Calcs'!$D$13)*About!$B$135</f>
        <v>20.432064989527571</v>
      </c>
      <c r="M1872" s="95" t="str">
        <f>INDEX('IEA Tech to Policy Mapping'!$B$2:$B$13,MATCH($H1872,'IEA Tech to Policy Mapping'!$A$2:$A$13,0))</f>
        <v>ngps - production methane destruction</v>
      </c>
      <c r="N1872" s="182">
        <f>(J1872*About!$A$132/1000)*10^12*'EPA to IEA Scaling'!$E$13</f>
        <v>226602299.31134129</v>
      </c>
      <c r="O1872" s="183">
        <f>L1872/About!$B$144</f>
        <v>38.442053162074274</v>
      </c>
    </row>
    <row r="1873" spans="2:15" x14ac:dyDescent="0.45">
      <c r="B1873" s="118" t="s">
        <v>264</v>
      </c>
      <c r="C1873" s="118" t="s">
        <v>1060</v>
      </c>
      <c r="D1873" s="118" t="s">
        <v>962</v>
      </c>
      <c r="E1873" s="118" t="s">
        <v>996</v>
      </c>
      <c r="F1873" s="118" t="s">
        <v>997</v>
      </c>
      <c r="G1873" s="118" t="s">
        <v>988</v>
      </c>
      <c r="H1873" s="118" t="s">
        <v>1010</v>
      </c>
      <c r="I1873" s="118">
        <v>168.52000427246</v>
      </c>
      <c r="J1873" s="118">
        <v>168.52000427246</v>
      </c>
      <c r="K1873" s="118">
        <v>16.2199993133544</v>
      </c>
      <c r="L1873" s="181">
        <f>(K1873+'NPV Calcs'!$D$13)*About!$B$135</f>
        <v>21.806088617637759</v>
      </c>
      <c r="M1873" s="95" t="str">
        <f>INDEX('IEA Tech to Policy Mapping'!$B$2:$B$13,MATCH($H1873,'IEA Tech to Policy Mapping'!$A$2:$A$13,0))</f>
        <v>ngps - processing methane capture</v>
      </c>
      <c r="N1873" s="182">
        <f>(J1873*About!$A$132/1000)*10^12*'EPA to IEA Scaling'!$E$13</f>
        <v>3818702130164.2935</v>
      </c>
      <c r="O1873" s="183">
        <f>L1873/About!$B$144</f>
        <v>41.027219633736877</v>
      </c>
    </row>
    <row r="1874" spans="2:15" x14ac:dyDescent="0.45">
      <c r="B1874" s="118" t="s">
        <v>110</v>
      </c>
      <c r="C1874" s="118" t="s">
        <v>775</v>
      </c>
      <c r="D1874" s="118" t="s">
        <v>985</v>
      </c>
      <c r="E1874" s="118" t="s">
        <v>994</v>
      </c>
      <c r="F1874" s="118" t="s">
        <v>987</v>
      </c>
      <c r="G1874" s="118" t="s">
        <v>988</v>
      </c>
      <c r="H1874" s="118" t="s">
        <v>998</v>
      </c>
      <c r="I1874" s="118">
        <v>2.1500000953674299</v>
      </c>
      <c r="J1874" s="118">
        <v>2.1500000953674299</v>
      </c>
      <c r="K1874" s="118">
        <v>-7.3299999237060502</v>
      </c>
      <c r="L1874" s="181">
        <f>(K1874+'NPV Calcs'!$D$13)*About!$B$135</f>
        <v>0.65689839466848121</v>
      </c>
      <c r="M1874" s="95" t="str">
        <f>INDEX('IEA Tech to Policy Mapping'!$B$2:$B$13,MATCH($H1874,'IEA Tech to Policy Mapping'!$A$2:$A$13,0))</f>
        <v>ngps - production methane capture</v>
      </c>
      <c r="N1874" s="182">
        <f>(J1874*About!$A$132/1000)*10^12*'EPA to IEA Scaling'!$E$13</f>
        <v>48719497601.951897</v>
      </c>
      <c r="O1874" s="183">
        <f>L1874/About!$B$144</f>
        <v>1.2359261299761015</v>
      </c>
    </row>
    <row r="1875" spans="2:15" x14ac:dyDescent="0.45">
      <c r="B1875" s="118" t="s">
        <v>194</v>
      </c>
      <c r="C1875" s="118" t="s">
        <v>775</v>
      </c>
      <c r="D1875" s="118" t="s">
        <v>985</v>
      </c>
      <c r="E1875" s="118" t="s">
        <v>994</v>
      </c>
      <c r="F1875" s="118" t="s">
        <v>987</v>
      </c>
      <c r="G1875" s="118" t="s">
        <v>988</v>
      </c>
      <c r="H1875" s="118" t="s">
        <v>998</v>
      </c>
      <c r="I1875" s="118">
        <v>7.3400001525878897</v>
      </c>
      <c r="J1875" s="118">
        <v>7.3400001525878897</v>
      </c>
      <c r="K1875" s="118">
        <v>-7.3299999237060502</v>
      </c>
      <c r="L1875" s="181">
        <f>(K1875+'NPV Calcs'!$D$13)*About!$B$135</f>
        <v>0.65689839466848121</v>
      </c>
      <c r="M1875" s="95" t="str">
        <f>INDEX('IEA Tech to Policy Mapping'!$B$2:$B$13,MATCH($H1875,'IEA Tech to Policy Mapping'!$A$2:$A$13,0))</f>
        <v>ngps - production methane capture</v>
      </c>
      <c r="N1875" s="182">
        <f>(J1875*About!$A$132/1000)*10^12*'EPA to IEA Scaling'!$E$13</f>
        <v>166326094869.87909</v>
      </c>
      <c r="O1875" s="183">
        <f>L1875/About!$B$144</f>
        <v>1.2359261299761015</v>
      </c>
    </row>
    <row r="1876" spans="2:15" x14ac:dyDescent="0.45">
      <c r="B1876" s="118" t="s">
        <v>321</v>
      </c>
      <c r="C1876" s="118" t="s">
        <v>775</v>
      </c>
      <c r="D1876" s="118" t="s">
        <v>985</v>
      </c>
      <c r="E1876" s="118" t="s">
        <v>994</v>
      </c>
      <c r="F1876" s="118" t="s">
        <v>987</v>
      </c>
      <c r="G1876" s="118" t="s">
        <v>988</v>
      </c>
      <c r="H1876" s="118" t="s">
        <v>998</v>
      </c>
      <c r="I1876" s="118">
        <v>7.9999998211860601E-2</v>
      </c>
      <c r="J1876" s="118">
        <v>7.9999998211860601E-2</v>
      </c>
      <c r="K1876" s="118">
        <v>-7.3299999237060502</v>
      </c>
      <c r="L1876" s="181">
        <f>(K1876+'NPV Calcs'!$D$13)*About!$B$135</f>
        <v>0.65689839466848121</v>
      </c>
      <c r="M1876" s="95" t="str">
        <f>INDEX('IEA Tech to Policy Mapping'!$B$2:$B$13,MATCH($H1876,'IEA Tech to Policy Mapping'!$A$2:$A$13,0))</f>
        <v>ngps - production methane capture</v>
      </c>
      <c r="N1876" s="182">
        <f>(J1876*About!$A$132/1000)*10^12*'EPA to IEA Scaling'!$E$13</f>
        <v>1812818394.4907289</v>
      </c>
      <c r="O1876" s="183">
        <f>L1876/About!$B$144</f>
        <v>1.2359261299761015</v>
      </c>
    </row>
    <row r="1877" spans="2:15" x14ac:dyDescent="0.45">
      <c r="B1877" s="118" t="s">
        <v>110</v>
      </c>
      <c r="C1877" s="118" t="s">
        <v>775</v>
      </c>
      <c r="D1877" s="118" t="s">
        <v>962</v>
      </c>
      <c r="E1877" s="118" t="s">
        <v>999</v>
      </c>
      <c r="F1877" s="118" t="s">
        <v>987</v>
      </c>
      <c r="G1877" s="118" t="s">
        <v>988</v>
      </c>
      <c r="H1877" s="118" t="s">
        <v>998</v>
      </c>
      <c r="I1877" s="118">
        <v>3.8399999141693102</v>
      </c>
      <c r="J1877" s="118">
        <v>3.8399999141693102</v>
      </c>
      <c r="K1877" s="118">
        <v>-7.3299999237060502</v>
      </c>
      <c r="L1877" s="181">
        <f>(K1877+'NPV Calcs'!$D$13)*About!$B$135</f>
        <v>0.65689839466848121</v>
      </c>
      <c r="M1877" s="95" t="str">
        <f>INDEX('IEA Tech to Policy Mapping'!$B$2:$B$13,MATCH($H1877,'IEA Tech to Policy Mapping'!$A$2:$A$13,0))</f>
        <v>ngps - production methane capture</v>
      </c>
      <c r="N1877" s="182">
        <f>(J1877*About!$A$132/1000)*10^12*'EPA to IEA Scaling'!$E$13</f>
        <v>87015282935.555023</v>
      </c>
      <c r="O1877" s="183">
        <f>L1877/About!$B$144</f>
        <v>1.2359261299761015</v>
      </c>
    </row>
    <row r="1878" spans="2:15" x14ac:dyDescent="0.45">
      <c r="B1878" s="118" t="s">
        <v>194</v>
      </c>
      <c r="C1878" s="118" t="s">
        <v>775</v>
      </c>
      <c r="D1878" s="118" t="s">
        <v>962</v>
      </c>
      <c r="E1878" s="118" t="s">
        <v>999</v>
      </c>
      <c r="F1878" s="118" t="s">
        <v>987</v>
      </c>
      <c r="G1878" s="118" t="s">
        <v>988</v>
      </c>
      <c r="H1878" s="118" t="s">
        <v>998</v>
      </c>
      <c r="I1878" s="118">
        <v>4.9899997711181596</v>
      </c>
      <c r="J1878" s="118">
        <v>4.9899997711181596</v>
      </c>
      <c r="K1878" s="118">
        <v>-7.3299999237060502</v>
      </c>
      <c r="L1878" s="181">
        <f>(K1878+'NPV Calcs'!$D$13)*About!$B$135</f>
        <v>0.65689839466848121</v>
      </c>
      <c r="M1878" s="95" t="str">
        <f>INDEX('IEA Tech to Policy Mapping'!$B$2:$B$13,MATCH($H1878,'IEA Tech to Policy Mapping'!$A$2:$A$13,0))</f>
        <v>ngps - production methane capture</v>
      </c>
      <c r="N1878" s="182">
        <f>(J1878*About!$A$132/1000)*10^12*'EPA to IEA Scaling'!$E$13</f>
        <v>113074544697.25723</v>
      </c>
      <c r="O1878" s="183">
        <f>L1878/About!$B$144</f>
        <v>1.2359261299761015</v>
      </c>
    </row>
    <row r="1879" spans="2:15" x14ac:dyDescent="0.45">
      <c r="B1879" s="118" t="s">
        <v>321</v>
      </c>
      <c r="C1879" s="118" t="s">
        <v>775</v>
      </c>
      <c r="D1879" s="118" t="s">
        <v>962</v>
      </c>
      <c r="E1879" s="118" t="s">
        <v>999</v>
      </c>
      <c r="F1879" s="118" t="s">
        <v>987</v>
      </c>
      <c r="G1879" s="118" t="s">
        <v>988</v>
      </c>
      <c r="H1879" s="118" t="s">
        <v>998</v>
      </c>
      <c r="I1879" s="118">
        <v>0.140000000596046</v>
      </c>
      <c r="J1879" s="118">
        <v>0.140000000596046</v>
      </c>
      <c r="K1879" s="118">
        <v>-7.3299999237060502</v>
      </c>
      <c r="L1879" s="181">
        <f>(K1879+'NPV Calcs'!$D$13)*About!$B$135</f>
        <v>0.65689839466848121</v>
      </c>
      <c r="M1879" s="95" t="str">
        <f>INDEX('IEA Tech to Policy Mapping'!$B$2:$B$13,MATCH($H1879,'IEA Tech to Policy Mapping'!$A$2:$A$13,0))</f>
        <v>ngps - production methane capture</v>
      </c>
      <c r="N1879" s="182">
        <f>(J1879*About!$A$132/1000)*10^12*'EPA to IEA Scaling'!$E$13</f>
        <v>3172432274.7747045</v>
      </c>
      <c r="O1879" s="183">
        <f>L1879/About!$B$144</f>
        <v>1.2359261299761015</v>
      </c>
    </row>
    <row r="1880" spans="2:15" x14ac:dyDescent="0.45">
      <c r="B1880" s="118" t="s">
        <v>20</v>
      </c>
      <c r="C1880" s="118" t="s">
        <v>775</v>
      </c>
      <c r="D1880" s="118" t="s">
        <v>962</v>
      </c>
      <c r="E1880" s="118" t="s">
        <v>996</v>
      </c>
      <c r="F1880" s="118" t="s">
        <v>997</v>
      </c>
      <c r="G1880" s="118" t="s">
        <v>988</v>
      </c>
      <c r="H1880" s="118" t="s">
        <v>998</v>
      </c>
      <c r="I1880" s="118">
        <v>1.65999996662139</v>
      </c>
      <c r="J1880" s="118">
        <v>1.65999996662139</v>
      </c>
      <c r="K1880" s="118">
        <v>-7.3299999237060502</v>
      </c>
      <c r="L1880" s="181">
        <f>(K1880+'NPV Calcs'!$D$13)*About!$B$135</f>
        <v>0.65689839466848121</v>
      </c>
      <c r="M1880" s="95" t="str">
        <f>INDEX('IEA Tech to Policy Mapping'!$B$2:$B$13,MATCH($H1880,'IEA Tech to Policy Mapping'!$A$2:$A$13,0))</f>
        <v>ngps - production methane capture</v>
      </c>
      <c r="N1880" s="182">
        <f>(J1880*About!$A$132/1000)*10^12*'EPA to IEA Scaling'!$E$13</f>
        <v>37615981770.098396</v>
      </c>
      <c r="O1880" s="183">
        <f>L1880/About!$B$144</f>
        <v>1.2359261299761015</v>
      </c>
    </row>
    <row r="1881" spans="2:15" x14ac:dyDescent="0.45">
      <c r="B1881" s="118" t="s">
        <v>110</v>
      </c>
      <c r="C1881" s="118" t="s">
        <v>775</v>
      </c>
      <c r="D1881" s="118" t="s">
        <v>962</v>
      </c>
      <c r="E1881" s="118" t="s">
        <v>996</v>
      </c>
      <c r="F1881" s="118" t="s">
        <v>997</v>
      </c>
      <c r="G1881" s="118" t="s">
        <v>988</v>
      </c>
      <c r="H1881" s="118" t="s">
        <v>998</v>
      </c>
      <c r="I1881" s="118">
        <v>1.4700000286102199</v>
      </c>
      <c r="J1881" s="118">
        <v>1.4700000286102199</v>
      </c>
      <c r="K1881" s="118">
        <v>-7.3299999237060502</v>
      </c>
      <c r="L1881" s="181">
        <f>(K1881+'NPV Calcs'!$D$13)*About!$B$135</f>
        <v>0.65689839466848121</v>
      </c>
      <c r="M1881" s="95" t="str">
        <f>INDEX('IEA Tech to Policy Mapping'!$B$2:$B$13,MATCH($H1881,'IEA Tech to Policy Mapping'!$A$2:$A$13,0))</f>
        <v>ngps - production methane capture</v>
      </c>
      <c r="N1881" s="182">
        <f>(J1881*About!$A$132/1000)*10^12*'EPA to IEA Scaling'!$E$13</f>
        <v>33310539391.62991</v>
      </c>
      <c r="O1881" s="183">
        <f>L1881/About!$B$144</f>
        <v>1.2359261299761015</v>
      </c>
    </row>
    <row r="1882" spans="2:15" x14ac:dyDescent="0.45">
      <c r="B1882" s="118" t="s">
        <v>194</v>
      </c>
      <c r="C1882" s="118" t="s">
        <v>775</v>
      </c>
      <c r="D1882" s="118" t="s">
        <v>962</v>
      </c>
      <c r="E1882" s="118" t="s">
        <v>996</v>
      </c>
      <c r="F1882" s="118" t="s">
        <v>997</v>
      </c>
      <c r="G1882" s="118" t="s">
        <v>988</v>
      </c>
      <c r="H1882" s="118" t="s">
        <v>998</v>
      </c>
      <c r="I1882" s="118">
        <v>1.95000004768371</v>
      </c>
      <c r="J1882" s="118">
        <v>1.95000004768371</v>
      </c>
      <c r="K1882" s="118">
        <v>-7.3299999237060502</v>
      </c>
      <c r="L1882" s="181">
        <f>(K1882+'NPV Calcs'!$D$13)*About!$B$135</f>
        <v>0.65689839466848121</v>
      </c>
      <c r="M1882" s="95" t="str">
        <f>INDEX('IEA Tech to Policy Mapping'!$B$2:$B$13,MATCH($H1882,'IEA Tech to Policy Mapping'!$A$2:$A$13,0))</f>
        <v>ngps - production methane capture</v>
      </c>
      <c r="N1882" s="182">
        <f>(J1882*About!$A$132/1000)*10^12*'EPA to IEA Scaling'!$E$13</f>
        <v>44187450433.901871</v>
      </c>
      <c r="O1882" s="183">
        <f>L1882/About!$B$144</f>
        <v>1.2359261299761015</v>
      </c>
    </row>
    <row r="1883" spans="2:15" x14ac:dyDescent="0.45">
      <c r="B1883" s="118" t="s">
        <v>321</v>
      </c>
      <c r="C1883" s="118" t="s">
        <v>775</v>
      </c>
      <c r="D1883" s="118" t="s">
        <v>962</v>
      </c>
      <c r="E1883" s="118" t="s">
        <v>996</v>
      </c>
      <c r="F1883" s="118" t="s">
        <v>997</v>
      </c>
      <c r="G1883" s="118" t="s">
        <v>988</v>
      </c>
      <c r="H1883" s="118" t="s">
        <v>998</v>
      </c>
      <c r="I1883" s="118">
        <v>0.140000000596046</v>
      </c>
      <c r="J1883" s="118">
        <v>0.140000000596046</v>
      </c>
      <c r="K1883" s="118">
        <v>-7.3299999237060502</v>
      </c>
      <c r="L1883" s="181">
        <f>(K1883+'NPV Calcs'!$D$13)*About!$B$135</f>
        <v>0.65689839466848121</v>
      </c>
      <c r="M1883" s="95" t="str">
        <f>INDEX('IEA Tech to Policy Mapping'!$B$2:$B$13,MATCH($H1883,'IEA Tech to Policy Mapping'!$A$2:$A$13,0))</f>
        <v>ngps - production methane capture</v>
      </c>
      <c r="N1883" s="182">
        <f>(J1883*About!$A$132/1000)*10^12*'EPA to IEA Scaling'!$E$13</f>
        <v>3172432274.7747045</v>
      </c>
      <c r="O1883" s="183">
        <f>L1883/About!$B$144</f>
        <v>1.2359261299761015</v>
      </c>
    </row>
    <row r="1884" spans="2:15" x14ac:dyDescent="0.45">
      <c r="B1884" s="118" t="s">
        <v>224</v>
      </c>
      <c r="C1884" s="118" t="s">
        <v>775</v>
      </c>
      <c r="D1884" s="118" t="s">
        <v>962</v>
      </c>
      <c r="E1884" s="118" t="s">
        <v>996</v>
      </c>
      <c r="F1884" s="118" t="s">
        <v>997</v>
      </c>
      <c r="G1884" s="118" t="s">
        <v>988</v>
      </c>
      <c r="H1884" s="118" t="s">
        <v>998</v>
      </c>
      <c r="I1884" s="118">
        <v>2.9999999329447701E-2</v>
      </c>
      <c r="J1884" s="118">
        <v>2.9999999329447701E-2</v>
      </c>
      <c r="K1884" s="118">
        <v>-7.3200001716613698</v>
      </c>
      <c r="L1884" s="181">
        <f>(K1884+'NPV Calcs'!$D$13)*About!$B$135</f>
        <v>0.66587872014733118</v>
      </c>
      <c r="M1884" s="95" t="str">
        <f>INDEX('IEA Tech to Policy Mapping'!$B$2:$B$13,MATCH($H1884,'IEA Tech to Policy Mapping'!$A$2:$A$13,0))</f>
        <v>ngps - production methane capture</v>
      </c>
      <c r="N1884" s="182">
        <f>(J1884*About!$A$132/1000)*10^12*'EPA to IEA Scaling'!$E$13</f>
        <v>679806897.9340229</v>
      </c>
      <c r="O1884" s="183">
        <f>L1884/About!$B$144</f>
        <v>1.2528222268536136</v>
      </c>
    </row>
    <row r="1885" spans="2:15" x14ac:dyDescent="0.45">
      <c r="B1885" s="118" t="s">
        <v>239</v>
      </c>
      <c r="C1885" s="118" t="s">
        <v>775</v>
      </c>
      <c r="D1885" s="118" t="s">
        <v>962</v>
      </c>
      <c r="E1885" s="118" t="s">
        <v>996</v>
      </c>
      <c r="F1885" s="118" t="s">
        <v>997</v>
      </c>
      <c r="G1885" s="118" t="s">
        <v>988</v>
      </c>
      <c r="H1885" s="118" t="s">
        <v>998</v>
      </c>
      <c r="I1885" s="118">
        <v>0.63999998569488503</v>
      </c>
      <c r="J1885" s="118">
        <v>0.63999998569488503</v>
      </c>
      <c r="K1885" s="118">
        <v>-7.3200001716613698</v>
      </c>
      <c r="L1885" s="181">
        <f>(K1885+'NPV Calcs'!$D$13)*About!$B$135</f>
        <v>0.66587872014733118</v>
      </c>
      <c r="M1885" s="95" t="str">
        <f>INDEX('IEA Tech to Policy Mapping'!$B$2:$B$13,MATCH($H1885,'IEA Tech to Policy Mapping'!$A$2:$A$13,0))</f>
        <v>ngps - production methane capture</v>
      </c>
      <c r="N1885" s="182">
        <f>(J1885*About!$A$132/1000)*10^12*'EPA to IEA Scaling'!$E$13</f>
        <v>14502547155.925837</v>
      </c>
      <c r="O1885" s="183">
        <f>L1885/About!$B$144</f>
        <v>1.2528222268536136</v>
      </c>
    </row>
    <row r="1886" spans="2:15" x14ac:dyDescent="0.45">
      <c r="B1886" s="118" t="s">
        <v>127</v>
      </c>
      <c r="C1886" s="118" t="s">
        <v>775</v>
      </c>
      <c r="D1886" s="118" t="s">
        <v>962</v>
      </c>
      <c r="E1886" s="118" t="s">
        <v>996</v>
      </c>
      <c r="F1886" s="118" t="s">
        <v>997</v>
      </c>
      <c r="G1886" s="118" t="s">
        <v>988</v>
      </c>
      <c r="H1886" s="118" t="s">
        <v>998</v>
      </c>
      <c r="I1886" s="118">
        <v>1.9999999552965102E-2</v>
      </c>
      <c r="J1886" s="118">
        <v>1.9999999552965102E-2</v>
      </c>
      <c r="K1886" s="118">
        <v>-7.3200001716613698</v>
      </c>
      <c r="L1886" s="181">
        <f>(K1886+'NPV Calcs'!$D$13)*About!$B$135</f>
        <v>0.66587872014733118</v>
      </c>
      <c r="M1886" s="95" t="str">
        <f>INDEX('IEA Tech to Policy Mapping'!$B$2:$B$13,MATCH($H1886,'IEA Tech to Policy Mapping'!$A$2:$A$13,0))</f>
        <v>ngps - production methane capture</v>
      </c>
      <c r="N1886" s="182">
        <f>(J1886*About!$A$132/1000)*10^12*'EPA to IEA Scaling'!$E$13</f>
        <v>453204598.62268114</v>
      </c>
      <c r="O1886" s="183">
        <f>L1886/About!$B$144</f>
        <v>1.2528222268536136</v>
      </c>
    </row>
    <row r="1887" spans="2:15" x14ac:dyDescent="0.45">
      <c r="B1887" s="118" t="s">
        <v>1061</v>
      </c>
      <c r="C1887" s="118" t="s">
        <v>775</v>
      </c>
      <c r="D1887" s="118" t="s">
        <v>962</v>
      </c>
      <c r="E1887" s="118" t="s">
        <v>996</v>
      </c>
      <c r="F1887" s="118" t="s">
        <v>997</v>
      </c>
      <c r="G1887" s="118" t="s">
        <v>988</v>
      </c>
      <c r="H1887" s="118" t="s">
        <v>998</v>
      </c>
      <c r="I1887" s="118">
        <v>5.0000000745057997E-2</v>
      </c>
      <c r="J1887" s="118">
        <v>5.0000000745057997E-2</v>
      </c>
      <c r="K1887" s="118">
        <v>-7.3200001716613698</v>
      </c>
      <c r="L1887" s="181">
        <f>(K1887+'NPV Calcs'!$D$13)*About!$B$135</f>
        <v>0.66587872014733118</v>
      </c>
      <c r="M1887" s="95" t="str">
        <f>INDEX('IEA Tech to Policy Mapping'!$B$2:$B$13,MATCH($H1887,'IEA Tech to Policy Mapping'!$A$2:$A$13,0))</f>
        <v>ngps - production methane capture</v>
      </c>
      <c r="N1887" s="182">
        <f>(J1887*About!$A$132/1000)*10^12*'EPA to IEA Scaling'!$E$13</f>
        <v>1133011538.7646732</v>
      </c>
      <c r="O1887" s="183">
        <f>L1887/About!$B$144</f>
        <v>1.2528222268536136</v>
      </c>
    </row>
    <row r="1888" spans="2:15" x14ac:dyDescent="0.45">
      <c r="B1888" s="118" t="s">
        <v>24</v>
      </c>
      <c r="C1888" s="118" t="s">
        <v>775</v>
      </c>
      <c r="D1888" s="118" t="s">
        <v>962</v>
      </c>
      <c r="E1888" s="118" t="s">
        <v>996</v>
      </c>
      <c r="F1888" s="118" t="s">
        <v>997</v>
      </c>
      <c r="G1888" s="118" t="s">
        <v>988</v>
      </c>
      <c r="H1888" s="118" t="s">
        <v>998</v>
      </c>
      <c r="I1888" s="118">
        <v>2.9999999329447701E-2</v>
      </c>
      <c r="J1888" s="118">
        <v>2.9999999329447701E-2</v>
      </c>
      <c r="K1888" s="118">
        <v>-7.3200001716613698</v>
      </c>
      <c r="L1888" s="181">
        <f>(K1888+'NPV Calcs'!$D$13)*About!$B$135</f>
        <v>0.66587872014733118</v>
      </c>
      <c r="M1888" s="95" t="str">
        <f>INDEX('IEA Tech to Policy Mapping'!$B$2:$B$13,MATCH($H1888,'IEA Tech to Policy Mapping'!$A$2:$A$13,0))</f>
        <v>ngps - production methane capture</v>
      </c>
      <c r="N1888" s="182">
        <f>(J1888*About!$A$132/1000)*10^12*'EPA to IEA Scaling'!$E$13</f>
        <v>679806897.9340229</v>
      </c>
      <c r="O1888" s="183">
        <f>L1888/About!$B$144</f>
        <v>1.2528222268536136</v>
      </c>
    </row>
    <row r="1889" spans="2:15" x14ac:dyDescent="0.45">
      <c r="B1889" s="118" t="s">
        <v>72</v>
      </c>
      <c r="C1889" s="118" t="s">
        <v>775</v>
      </c>
      <c r="D1889" s="118" t="s">
        <v>962</v>
      </c>
      <c r="E1889" s="118" t="s">
        <v>996</v>
      </c>
      <c r="F1889" s="118" t="s">
        <v>997</v>
      </c>
      <c r="G1889" s="118" t="s">
        <v>988</v>
      </c>
      <c r="H1889" s="118" t="s">
        <v>998</v>
      </c>
      <c r="I1889" s="118">
        <v>1.9999999552965102E-2</v>
      </c>
      <c r="J1889" s="118">
        <v>1.9999999552965102E-2</v>
      </c>
      <c r="K1889" s="118">
        <v>-7.3200001716613698</v>
      </c>
      <c r="L1889" s="181">
        <f>(K1889+'NPV Calcs'!$D$13)*About!$B$135</f>
        <v>0.66587872014733118</v>
      </c>
      <c r="M1889" s="95" t="str">
        <f>INDEX('IEA Tech to Policy Mapping'!$B$2:$B$13,MATCH($H1889,'IEA Tech to Policy Mapping'!$A$2:$A$13,0))</f>
        <v>ngps - production methane capture</v>
      </c>
      <c r="N1889" s="182">
        <f>(J1889*About!$A$132/1000)*10^12*'EPA to IEA Scaling'!$E$13</f>
        <v>453204598.62268114</v>
      </c>
      <c r="O1889" s="183">
        <f>L1889/About!$B$144</f>
        <v>1.2528222268536136</v>
      </c>
    </row>
    <row r="1890" spans="2:15" x14ac:dyDescent="0.45">
      <c r="B1890" s="118" t="s">
        <v>1062</v>
      </c>
      <c r="C1890" s="118" t="s">
        <v>775</v>
      </c>
      <c r="D1890" s="118" t="s">
        <v>962</v>
      </c>
      <c r="E1890" s="118" t="s">
        <v>996</v>
      </c>
      <c r="F1890" s="118" t="s">
        <v>997</v>
      </c>
      <c r="G1890" s="118" t="s">
        <v>988</v>
      </c>
      <c r="H1890" s="118" t="s">
        <v>998</v>
      </c>
      <c r="I1890" s="118">
        <v>2.9999999329447701E-2</v>
      </c>
      <c r="J1890" s="118">
        <v>2.9999999329447701E-2</v>
      </c>
      <c r="K1890" s="118">
        <v>-7.3200001716613698</v>
      </c>
      <c r="L1890" s="181">
        <f>(K1890+'NPV Calcs'!$D$13)*About!$B$135</f>
        <v>0.66587872014733118</v>
      </c>
      <c r="M1890" s="95" t="str">
        <f>INDEX('IEA Tech to Policy Mapping'!$B$2:$B$13,MATCH($H1890,'IEA Tech to Policy Mapping'!$A$2:$A$13,0))</f>
        <v>ngps - production methane capture</v>
      </c>
      <c r="N1890" s="182">
        <f>(J1890*About!$A$132/1000)*10^12*'EPA to IEA Scaling'!$E$13</f>
        <v>679806897.9340229</v>
      </c>
      <c r="O1890" s="183">
        <f>L1890/About!$B$144</f>
        <v>1.2528222268536136</v>
      </c>
    </row>
    <row r="1891" spans="2:15" x14ac:dyDescent="0.45">
      <c r="B1891" s="118" t="s">
        <v>239</v>
      </c>
      <c r="C1891" s="118" t="s">
        <v>775</v>
      </c>
      <c r="D1891" s="118" t="s">
        <v>962</v>
      </c>
      <c r="E1891" s="118" t="s">
        <v>999</v>
      </c>
      <c r="F1891" s="118" t="s">
        <v>987</v>
      </c>
      <c r="G1891" s="118" t="s">
        <v>988</v>
      </c>
      <c r="H1891" s="118" t="s">
        <v>998</v>
      </c>
      <c r="I1891" s="118">
        <v>1.5700000524520801</v>
      </c>
      <c r="J1891" s="118">
        <v>1.5700000524520801</v>
      </c>
      <c r="K1891" s="118">
        <v>-7.3200001716613698</v>
      </c>
      <c r="L1891" s="181">
        <f>(K1891+'NPV Calcs'!$D$13)*About!$B$135</f>
        <v>0.66587872014733118</v>
      </c>
      <c r="M1891" s="95" t="str">
        <f>INDEX('IEA Tech to Policy Mapping'!$B$2:$B$13,MATCH($H1891,'IEA Tech to Policy Mapping'!$A$2:$A$13,0))</f>
        <v>ngps - production methane capture</v>
      </c>
      <c r="N1891" s="182">
        <f>(J1891*About!$A$132/1000)*10^12*'EPA to IEA Scaling'!$E$13</f>
        <v>35576562975.65493</v>
      </c>
      <c r="O1891" s="183">
        <f>L1891/About!$B$144</f>
        <v>1.2528222268536136</v>
      </c>
    </row>
    <row r="1892" spans="2:15" x14ac:dyDescent="0.45">
      <c r="B1892" s="118" t="s">
        <v>114</v>
      </c>
      <c r="C1892" s="118" t="s">
        <v>775</v>
      </c>
      <c r="D1892" s="118" t="s">
        <v>962</v>
      </c>
      <c r="E1892" s="118" t="s">
        <v>999</v>
      </c>
      <c r="F1892" s="118" t="s">
        <v>987</v>
      </c>
      <c r="G1892" s="118" t="s">
        <v>988</v>
      </c>
      <c r="H1892" s="118" t="s">
        <v>998</v>
      </c>
      <c r="I1892" s="118">
        <v>1.7699999809265099</v>
      </c>
      <c r="J1892" s="118">
        <v>1.7699999809265099</v>
      </c>
      <c r="K1892" s="118">
        <v>-7.3200001716613698</v>
      </c>
      <c r="L1892" s="181">
        <f>(K1892+'NPV Calcs'!$D$13)*About!$B$135</f>
        <v>0.66587872014733118</v>
      </c>
      <c r="M1892" s="95" t="str">
        <f>INDEX('IEA Tech to Policy Mapping'!$B$2:$B$13,MATCH($H1892,'IEA Tech to Policy Mapping'!$A$2:$A$13,0))</f>
        <v>ngps - production methane capture</v>
      </c>
      <c r="N1892" s="182">
        <f>(J1892*About!$A$132/1000)*10^12*'EPA to IEA Scaling'!$E$13</f>
        <v>40108607442.394974</v>
      </c>
      <c r="O1892" s="183">
        <f>L1892/About!$B$144</f>
        <v>1.2528222268536136</v>
      </c>
    </row>
    <row r="1893" spans="2:15" x14ac:dyDescent="0.45">
      <c r="B1893" s="118" t="s">
        <v>127</v>
      </c>
      <c r="C1893" s="118" t="s">
        <v>775</v>
      </c>
      <c r="D1893" s="118" t="s">
        <v>962</v>
      </c>
      <c r="E1893" s="118" t="s">
        <v>999</v>
      </c>
      <c r="F1893" s="118" t="s">
        <v>987</v>
      </c>
      <c r="G1893" s="118" t="s">
        <v>988</v>
      </c>
      <c r="H1893" s="118" t="s">
        <v>998</v>
      </c>
      <c r="I1893" s="118">
        <v>9.9999997764825804E-3</v>
      </c>
      <c r="J1893" s="118">
        <v>9.9999997764825804E-3</v>
      </c>
      <c r="K1893" s="118">
        <v>-7.3200001716613698</v>
      </c>
      <c r="L1893" s="181">
        <f>(K1893+'NPV Calcs'!$D$13)*About!$B$135</f>
        <v>0.66587872014733118</v>
      </c>
      <c r="M1893" s="95" t="str">
        <f>INDEX('IEA Tech to Policy Mapping'!$B$2:$B$13,MATCH($H1893,'IEA Tech to Policy Mapping'!$A$2:$A$13,0))</f>
        <v>ngps - production methane capture</v>
      </c>
      <c r="N1893" s="182">
        <f>(J1893*About!$A$132/1000)*10^12*'EPA to IEA Scaling'!$E$13</f>
        <v>226602299.31134129</v>
      </c>
      <c r="O1893" s="183">
        <f>L1893/About!$B$144</f>
        <v>1.2528222268536136</v>
      </c>
    </row>
    <row r="1894" spans="2:15" x14ac:dyDescent="0.45">
      <c r="B1894" s="118" t="s">
        <v>1061</v>
      </c>
      <c r="C1894" s="118" t="s">
        <v>775</v>
      </c>
      <c r="D1894" s="118" t="s">
        <v>962</v>
      </c>
      <c r="E1894" s="118" t="s">
        <v>999</v>
      </c>
      <c r="F1894" s="118" t="s">
        <v>987</v>
      </c>
      <c r="G1894" s="118" t="s">
        <v>988</v>
      </c>
      <c r="H1894" s="118" t="s">
        <v>998</v>
      </c>
      <c r="I1894" s="118">
        <v>0.18999999761581399</v>
      </c>
      <c r="J1894" s="118">
        <v>0.18999999761581399</v>
      </c>
      <c r="K1894" s="118">
        <v>-7.3200001716613698</v>
      </c>
      <c r="L1894" s="181">
        <f>(K1894+'NPV Calcs'!$D$13)*About!$B$135</f>
        <v>0.66587872014733118</v>
      </c>
      <c r="M1894" s="95" t="str">
        <f>INDEX('IEA Tech to Policy Mapping'!$B$2:$B$13,MATCH($H1894,'IEA Tech to Policy Mapping'!$A$2:$A$13,0))</f>
        <v>ngps - production methane capture</v>
      </c>
      <c r="N1894" s="182">
        <f>(J1894*About!$A$132/1000)*10^12*'EPA to IEA Scaling'!$E$13</f>
        <v>4305443729.1234484</v>
      </c>
      <c r="O1894" s="183">
        <f>L1894/About!$B$144</f>
        <v>1.2528222268536136</v>
      </c>
    </row>
    <row r="1895" spans="2:15" x14ac:dyDescent="0.45">
      <c r="B1895" s="118" t="s">
        <v>72</v>
      </c>
      <c r="C1895" s="118" t="s">
        <v>775</v>
      </c>
      <c r="D1895" s="118" t="s">
        <v>962</v>
      </c>
      <c r="E1895" s="118" t="s">
        <v>999</v>
      </c>
      <c r="F1895" s="118" t="s">
        <v>987</v>
      </c>
      <c r="G1895" s="118" t="s">
        <v>988</v>
      </c>
      <c r="H1895" s="118" t="s">
        <v>998</v>
      </c>
      <c r="I1895" s="118">
        <v>0.10000000149011599</v>
      </c>
      <c r="J1895" s="118">
        <v>0.10000000149011599</v>
      </c>
      <c r="K1895" s="118">
        <v>-7.3200001716613698</v>
      </c>
      <c r="L1895" s="181">
        <f>(K1895+'NPV Calcs'!$D$13)*About!$B$135</f>
        <v>0.66587872014733118</v>
      </c>
      <c r="M1895" s="95" t="str">
        <f>INDEX('IEA Tech to Policy Mapping'!$B$2:$B$13,MATCH($H1895,'IEA Tech to Policy Mapping'!$A$2:$A$13,0))</f>
        <v>ngps - production methane capture</v>
      </c>
      <c r="N1895" s="182">
        <f>(J1895*About!$A$132/1000)*10^12*'EPA to IEA Scaling'!$E$13</f>
        <v>2266023077.5293465</v>
      </c>
      <c r="O1895" s="183">
        <f>L1895/About!$B$144</f>
        <v>1.2528222268536136</v>
      </c>
    </row>
    <row r="1896" spans="2:15" x14ac:dyDescent="0.45">
      <c r="B1896" s="118" t="s">
        <v>1062</v>
      </c>
      <c r="C1896" s="118" t="s">
        <v>775</v>
      </c>
      <c r="D1896" s="118" t="s">
        <v>962</v>
      </c>
      <c r="E1896" s="118" t="s">
        <v>999</v>
      </c>
      <c r="F1896" s="118" t="s">
        <v>987</v>
      </c>
      <c r="G1896" s="118" t="s">
        <v>988</v>
      </c>
      <c r="H1896" s="118" t="s">
        <v>998</v>
      </c>
      <c r="I1896" s="118">
        <v>2.9999999329447701E-2</v>
      </c>
      <c r="J1896" s="118">
        <v>2.9999999329447701E-2</v>
      </c>
      <c r="K1896" s="118">
        <v>-7.3200001716613698</v>
      </c>
      <c r="L1896" s="181">
        <f>(K1896+'NPV Calcs'!$D$13)*About!$B$135</f>
        <v>0.66587872014733118</v>
      </c>
      <c r="M1896" s="95" t="str">
        <f>INDEX('IEA Tech to Policy Mapping'!$B$2:$B$13,MATCH($H1896,'IEA Tech to Policy Mapping'!$A$2:$A$13,0))</f>
        <v>ngps - production methane capture</v>
      </c>
      <c r="N1896" s="182">
        <f>(J1896*About!$A$132/1000)*10^12*'EPA to IEA Scaling'!$E$13</f>
        <v>679806897.9340229</v>
      </c>
      <c r="O1896" s="183">
        <f>L1896/About!$B$144</f>
        <v>1.2528222268536136</v>
      </c>
    </row>
    <row r="1897" spans="2:15" x14ac:dyDescent="0.45">
      <c r="B1897" s="118" t="s">
        <v>239</v>
      </c>
      <c r="C1897" s="118" t="s">
        <v>775</v>
      </c>
      <c r="D1897" s="118" t="s">
        <v>985</v>
      </c>
      <c r="E1897" s="118" t="s">
        <v>994</v>
      </c>
      <c r="F1897" s="118" t="s">
        <v>987</v>
      </c>
      <c r="G1897" s="118" t="s">
        <v>988</v>
      </c>
      <c r="H1897" s="118" t="s">
        <v>998</v>
      </c>
      <c r="I1897" s="118">
        <v>11.9799995422363</v>
      </c>
      <c r="J1897" s="118">
        <v>11.9799995422363</v>
      </c>
      <c r="K1897" s="118">
        <v>-7.3200001716613698</v>
      </c>
      <c r="L1897" s="181">
        <f>(K1897+'NPV Calcs'!$D$13)*About!$B$135</f>
        <v>0.66587872014733118</v>
      </c>
      <c r="M1897" s="95" t="str">
        <f>INDEX('IEA Tech to Policy Mapping'!$B$2:$B$13,MATCH($H1897,'IEA Tech to Policy Mapping'!$A$2:$A$13,0))</f>
        <v>ngps - production methane capture</v>
      </c>
      <c r="N1897" s="182">
        <f>(J1897*About!$A$132/1000)*10^12*'EPA to IEA Scaling'!$E$13</f>
        <v>271469550269.77347</v>
      </c>
      <c r="O1897" s="183">
        <f>L1897/About!$B$144</f>
        <v>1.2528222268536136</v>
      </c>
    </row>
    <row r="1898" spans="2:15" x14ac:dyDescent="0.45">
      <c r="B1898" s="118" t="s">
        <v>114</v>
      </c>
      <c r="C1898" s="118" t="s">
        <v>775</v>
      </c>
      <c r="D1898" s="118" t="s">
        <v>985</v>
      </c>
      <c r="E1898" s="118" t="s">
        <v>994</v>
      </c>
      <c r="F1898" s="118" t="s">
        <v>987</v>
      </c>
      <c r="G1898" s="118" t="s">
        <v>988</v>
      </c>
      <c r="H1898" s="118" t="s">
        <v>998</v>
      </c>
      <c r="I1898" s="118">
        <v>2.9000000953674299</v>
      </c>
      <c r="J1898" s="118">
        <v>2.9000000953674299</v>
      </c>
      <c r="K1898" s="118">
        <v>-7.3200001716613698</v>
      </c>
      <c r="L1898" s="181">
        <f>(K1898+'NPV Calcs'!$D$13)*About!$B$135</f>
        <v>0.66587872014733118</v>
      </c>
      <c r="M1898" s="95" t="str">
        <f>INDEX('IEA Tech to Policy Mapping'!$B$2:$B$13,MATCH($H1898,'IEA Tech to Policy Mapping'!$A$2:$A$13,0))</f>
        <v>ngps - production methane capture</v>
      </c>
      <c r="N1898" s="182">
        <f>(J1898*About!$A$132/1000)*10^12*'EPA to IEA Scaling'!$E$13</f>
        <v>65714670430.174202</v>
      </c>
      <c r="O1898" s="183">
        <f>L1898/About!$B$144</f>
        <v>1.2528222268536136</v>
      </c>
    </row>
    <row r="1899" spans="2:15" x14ac:dyDescent="0.45">
      <c r="B1899" s="118" t="s">
        <v>127</v>
      </c>
      <c r="C1899" s="118" t="s">
        <v>775</v>
      </c>
      <c r="D1899" s="118" t="s">
        <v>985</v>
      </c>
      <c r="E1899" s="118" t="s">
        <v>994</v>
      </c>
      <c r="F1899" s="118" t="s">
        <v>987</v>
      </c>
      <c r="G1899" s="118" t="s">
        <v>988</v>
      </c>
      <c r="H1899" s="118" t="s">
        <v>998</v>
      </c>
      <c r="I1899" s="118">
        <v>0.97000002861022905</v>
      </c>
      <c r="J1899" s="118">
        <v>0.97000002861022905</v>
      </c>
      <c r="K1899" s="118">
        <v>-7.3200001716613698</v>
      </c>
      <c r="L1899" s="181">
        <f>(K1899+'NPV Calcs'!$D$13)*About!$B$135</f>
        <v>0.66587872014733118</v>
      </c>
      <c r="M1899" s="95" t="str">
        <f>INDEX('IEA Tech to Policy Mapping'!$B$2:$B$13,MATCH($H1899,'IEA Tech to Policy Mapping'!$A$2:$A$13,0))</f>
        <v>ngps - production methane capture</v>
      </c>
      <c r="N1899" s="182">
        <f>(J1899*About!$A$132/1000)*10^12*'EPA to IEA Scaling'!$E$13</f>
        <v>21980424172.815243</v>
      </c>
      <c r="O1899" s="183">
        <f>L1899/About!$B$144</f>
        <v>1.2528222268536136</v>
      </c>
    </row>
    <row r="1900" spans="2:15" x14ac:dyDescent="0.45">
      <c r="B1900" s="118" t="s">
        <v>1061</v>
      </c>
      <c r="C1900" s="118" t="s">
        <v>775</v>
      </c>
      <c r="D1900" s="118" t="s">
        <v>985</v>
      </c>
      <c r="E1900" s="118" t="s">
        <v>994</v>
      </c>
      <c r="F1900" s="118" t="s">
        <v>987</v>
      </c>
      <c r="G1900" s="118" t="s">
        <v>988</v>
      </c>
      <c r="H1900" s="118" t="s">
        <v>998</v>
      </c>
      <c r="I1900" s="118">
        <v>0.30000001192092801</v>
      </c>
      <c r="J1900" s="118">
        <v>0.30000001192092801</v>
      </c>
      <c r="K1900" s="118">
        <v>-7.3200001716613698</v>
      </c>
      <c r="L1900" s="181">
        <f>(K1900+'NPV Calcs'!$D$13)*About!$B$135</f>
        <v>0.66587872014733118</v>
      </c>
      <c r="M1900" s="95" t="str">
        <f>INDEX('IEA Tech to Policy Mapping'!$B$2:$B$13,MATCH($H1900,'IEA Tech to Policy Mapping'!$A$2:$A$13,0))</f>
        <v>ngps - production methane capture</v>
      </c>
      <c r="N1900" s="182">
        <f>(J1900*About!$A$132/1000)*10^12*'EPA to IEA Scaling'!$E$13</f>
        <v>6798069401.4199009</v>
      </c>
      <c r="O1900" s="183">
        <f>L1900/About!$B$144</f>
        <v>1.2528222268536136</v>
      </c>
    </row>
    <row r="1901" spans="2:15" x14ac:dyDescent="0.45">
      <c r="B1901" s="118" t="s">
        <v>24</v>
      </c>
      <c r="C1901" s="118" t="s">
        <v>775</v>
      </c>
      <c r="D1901" s="118" t="s">
        <v>985</v>
      </c>
      <c r="E1901" s="118" t="s">
        <v>994</v>
      </c>
      <c r="F1901" s="118" t="s">
        <v>987</v>
      </c>
      <c r="G1901" s="118" t="s">
        <v>988</v>
      </c>
      <c r="H1901" s="118" t="s">
        <v>998</v>
      </c>
      <c r="I1901" s="118">
        <v>13.800000190734799</v>
      </c>
      <c r="J1901" s="118">
        <v>13.800000190734799</v>
      </c>
      <c r="K1901" s="118">
        <v>-7.3200001716613698</v>
      </c>
      <c r="L1901" s="181">
        <f>(K1901+'NPV Calcs'!$D$13)*About!$B$135</f>
        <v>0.66587872014733118</v>
      </c>
      <c r="M1901" s="95" t="str">
        <f>INDEX('IEA Tech to Policy Mapping'!$B$2:$B$13,MATCH($H1901,'IEA Tech to Policy Mapping'!$A$2:$A$13,0))</f>
        <v>ngps - production methane capture</v>
      </c>
      <c r="N1901" s="182">
        <f>(J1901*About!$A$132/1000)*10^12*'EPA to IEA Scaling'!$E$13</f>
        <v>312711184361.38501</v>
      </c>
      <c r="O1901" s="183">
        <f>L1901/About!$B$144</f>
        <v>1.2528222268536136</v>
      </c>
    </row>
    <row r="1902" spans="2:15" x14ac:dyDescent="0.45">
      <c r="B1902" s="118" t="s">
        <v>72</v>
      </c>
      <c r="C1902" s="118" t="s">
        <v>775</v>
      </c>
      <c r="D1902" s="118" t="s">
        <v>985</v>
      </c>
      <c r="E1902" s="118" t="s">
        <v>994</v>
      </c>
      <c r="F1902" s="118" t="s">
        <v>987</v>
      </c>
      <c r="G1902" s="118" t="s">
        <v>988</v>
      </c>
      <c r="H1902" s="118" t="s">
        <v>998</v>
      </c>
      <c r="I1902" s="118">
        <v>0.61000001430511397</v>
      </c>
      <c r="J1902" s="118">
        <v>0.61000001430511397</v>
      </c>
      <c r="K1902" s="118">
        <v>-7.3200001716613698</v>
      </c>
      <c r="L1902" s="181">
        <f>(K1902+'NPV Calcs'!$D$13)*About!$B$135</f>
        <v>0.66587872014733118</v>
      </c>
      <c r="M1902" s="95" t="str">
        <f>INDEX('IEA Tech to Policy Mapping'!$B$2:$B$13,MATCH($H1902,'IEA Tech to Policy Mapping'!$A$2:$A$13,0))</f>
        <v>ngps - production methane capture</v>
      </c>
      <c r="N1902" s="182">
        <f>(J1902*About!$A$132/1000)*10^12*'EPA to IEA Scaling'!$E$13</f>
        <v>13822740891.111326</v>
      </c>
      <c r="O1902" s="183">
        <f>L1902/About!$B$144</f>
        <v>1.2528222268536136</v>
      </c>
    </row>
    <row r="1903" spans="2:15" x14ac:dyDescent="0.45">
      <c r="B1903" s="118" t="s">
        <v>1062</v>
      </c>
      <c r="C1903" s="118" t="s">
        <v>775</v>
      </c>
      <c r="D1903" s="118" t="s">
        <v>985</v>
      </c>
      <c r="E1903" s="118" t="s">
        <v>994</v>
      </c>
      <c r="F1903" s="118" t="s">
        <v>987</v>
      </c>
      <c r="G1903" s="118" t="s">
        <v>988</v>
      </c>
      <c r="H1903" s="118" t="s">
        <v>998</v>
      </c>
      <c r="I1903" s="118">
        <v>4.0799999237060502</v>
      </c>
      <c r="J1903" s="118">
        <v>4.0799999237060502</v>
      </c>
      <c r="K1903" s="118">
        <v>-7.3200001716613698</v>
      </c>
      <c r="L1903" s="181">
        <f>(K1903+'NPV Calcs'!$D$13)*About!$B$135</f>
        <v>0.66587872014733118</v>
      </c>
      <c r="M1903" s="95" t="str">
        <f>INDEX('IEA Tech to Policy Mapping'!$B$2:$B$13,MATCH($H1903,'IEA Tech to Policy Mapping'!$A$2:$A$13,0))</f>
        <v>ngps - production methane capture</v>
      </c>
      <c r="N1903" s="182">
        <f>(J1903*About!$A$132/1000)*10^12*'EPA to IEA Scaling'!$E$13</f>
        <v>92453738456.690887</v>
      </c>
      <c r="O1903" s="183">
        <f>L1903/About!$B$144</f>
        <v>1.2528222268536136</v>
      </c>
    </row>
    <row r="1904" spans="2:15" x14ac:dyDescent="0.45">
      <c r="B1904" s="118" t="s">
        <v>20</v>
      </c>
      <c r="C1904" s="118" t="s">
        <v>775</v>
      </c>
      <c r="D1904" s="118" t="s">
        <v>985</v>
      </c>
      <c r="E1904" s="118" t="s">
        <v>986</v>
      </c>
      <c r="F1904" s="118" t="s">
        <v>987</v>
      </c>
      <c r="G1904" s="118" t="s">
        <v>988</v>
      </c>
      <c r="H1904" s="118" t="s">
        <v>989</v>
      </c>
      <c r="I1904" s="118">
        <v>0.270000010728836</v>
      </c>
      <c r="J1904" s="118">
        <v>0.270000010728836</v>
      </c>
      <c r="K1904" s="118">
        <v>-7.3099999427795401</v>
      </c>
      <c r="L1904" s="181">
        <f>(K1904+'NPV Calcs'!$D$13)*About!$B$135</f>
        <v>0.67485947385207934</v>
      </c>
      <c r="M1904" s="95" t="str">
        <f>INDEX('IEA Tech to Policy Mapping'!$B$2:$B$13,MATCH($H1904,'IEA Tech to Policy Mapping'!$A$2:$A$13,0))</f>
        <v>ngps - production methane capture</v>
      </c>
      <c r="N1904" s="182">
        <f>(J1904*About!$A$132/1000)*10^12*'EPA to IEA Scaling'!$E$13</f>
        <v>6118262461.2779284</v>
      </c>
      <c r="O1904" s="183">
        <f>L1904/About!$B$144</f>
        <v>1.2697191294197701</v>
      </c>
    </row>
    <row r="1905" spans="2:15" x14ac:dyDescent="0.45">
      <c r="B1905" s="118" t="s">
        <v>194</v>
      </c>
      <c r="C1905" s="118" t="s">
        <v>775</v>
      </c>
      <c r="D1905" s="118" t="s">
        <v>985</v>
      </c>
      <c r="E1905" s="118" t="s">
        <v>986</v>
      </c>
      <c r="F1905" s="118" t="s">
        <v>987</v>
      </c>
      <c r="G1905" s="118" t="s">
        <v>988</v>
      </c>
      <c r="H1905" s="118" t="s">
        <v>989</v>
      </c>
      <c r="I1905" s="118">
        <v>1.7200000286102199</v>
      </c>
      <c r="J1905" s="118">
        <v>1.7200000286102199</v>
      </c>
      <c r="K1905" s="118">
        <v>-7.3099999427795401</v>
      </c>
      <c r="L1905" s="181">
        <f>(K1905+'NPV Calcs'!$D$13)*About!$B$135</f>
        <v>0.67485947385207934</v>
      </c>
      <c r="M1905" s="95" t="str">
        <f>INDEX('IEA Tech to Policy Mapping'!$B$2:$B$13,MATCH($H1905,'IEA Tech to Policy Mapping'!$A$2:$A$13,0))</f>
        <v>ngps - production methane capture</v>
      </c>
      <c r="N1905" s="182">
        <f>(J1905*About!$A$132/1000)*10^12*'EPA to IEA Scaling'!$E$13</f>
        <v>38975597001.037346</v>
      </c>
      <c r="O1905" s="183">
        <f>L1905/About!$B$144</f>
        <v>1.2697191294197701</v>
      </c>
    </row>
    <row r="1906" spans="2:15" x14ac:dyDescent="0.45">
      <c r="B1906" s="118" t="s">
        <v>110</v>
      </c>
      <c r="C1906" s="118" t="s">
        <v>775</v>
      </c>
      <c r="D1906" s="118" t="s">
        <v>985</v>
      </c>
      <c r="E1906" s="118" t="s">
        <v>986</v>
      </c>
      <c r="F1906" s="118" t="s">
        <v>987</v>
      </c>
      <c r="G1906" s="118" t="s">
        <v>988</v>
      </c>
      <c r="H1906" s="118" t="s">
        <v>989</v>
      </c>
      <c r="I1906" s="118">
        <v>5.9999998658895402E-2</v>
      </c>
      <c r="J1906" s="118">
        <v>5.9999998658895402E-2</v>
      </c>
      <c r="K1906" s="118">
        <v>-7.3099999427795401</v>
      </c>
      <c r="L1906" s="181">
        <f>(K1906+'NPV Calcs'!$D$13)*About!$B$135</f>
        <v>0.67485947385207934</v>
      </c>
      <c r="M1906" s="95" t="str">
        <f>INDEX('IEA Tech to Policy Mapping'!$B$2:$B$13,MATCH($H1906,'IEA Tech to Policy Mapping'!$A$2:$A$13,0))</f>
        <v>ngps - production methane capture</v>
      </c>
      <c r="N1906" s="182">
        <f>(J1906*About!$A$132/1000)*10^12*'EPA to IEA Scaling'!$E$13</f>
        <v>1359613795.8680458</v>
      </c>
      <c r="O1906" s="183">
        <f>L1906/About!$B$144</f>
        <v>1.2697191294197701</v>
      </c>
    </row>
    <row r="1907" spans="2:15" x14ac:dyDescent="0.45">
      <c r="B1907" s="118" t="s">
        <v>20</v>
      </c>
      <c r="C1907" s="118" t="s">
        <v>775</v>
      </c>
      <c r="D1907" s="118" t="s">
        <v>985</v>
      </c>
      <c r="E1907" s="118" t="s">
        <v>986</v>
      </c>
      <c r="F1907" s="118" t="s">
        <v>987</v>
      </c>
      <c r="G1907" s="118" t="s">
        <v>1000</v>
      </c>
      <c r="H1907" s="118" t="s">
        <v>1001</v>
      </c>
      <c r="I1907" s="118">
        <v>26.2299995422363</v>
      </c>
      <c r="J1907" s="118">
        <v>22.290000915527301</v>
      </c>
      <c r="K1907" s="118">
        <v>-7.3099999427795401</v>
      </c>
      <c r="L1907" s="181">
        <f>(K1907+'NPV Calcs'!$D$13)*About!$B$135</f>
        <v>0.67485947385207934</v>
      </c>
      <c r="M1907" s="95" t="str">
        <f>INDEX('IEA Tech to Policy Mapping'!$B$2:$B$13,MATCH($H1907,'IEA Tech to Policy Mapping'!$A$2:$A$13,0))</f>
        <v>ngps - T&amp;D methane capture</v>
      </c>
      <c r="N1907" s="182">
        <f>(J1907*About!$A$132/1000)*10^12*'EPA to IEA Scaling'!$E$13</f>
        <v>505096557200.82678</v>
      </c>
      <c r="O1907" s="183">
        <f>L1907/About!$B$144</f>
        <v>1.2697191294197701</v>
      </c>
    </row>
    <row r="1908" spans="2:15" x14ac:dyDescent="0.45">
      <c r="B1908" s="118" t="s">
        <v>110</v>
      </c>
      <c r="C1908" s="118" t="s">
        <v>775</v>
      </c>
      <c r="D1908" s="118" t="s">
        <v>985</v>
      </c>
      <c r="E1908" s="118" t="s">
        <v>986</v>
      </c>
      <c r="F1908" s="118" t="s">
        <v>987</v>
      </c>
      <c r="G1908" s="118" t="s">
        <v>1000</v>
      </c>
      <c r="H1908" s="118" t="s">
        <v>1001</v>
      </c>
      <c r="I1908" s="118">
        <v>5.46000003814697</v>
      </c>
      <c r="J1908" s="118">
        <v>4.6399998664855904</v>
      </c>
      <c r="K1908" s="118">
        <v>-7.3099999427795401</v>
      </c>
      <c r="L1908" s="181">
        <f>(K1908+'NPV Calcs'!$D$13)*About!$B$135</f>
        <v>0.67485947385207934</v>
      </c>
      <c r="M1908" s="95" t="str">
        <f>INDEX('IEA Tech to Policy Mapping'!$B$2:$B$13,MATCH($H1908,'IEA Tech to Policy Mapping'!$A$2:$A$13,0))</f>
        <v>ngps - T&amp;D methane capture</v>
      </c>
      <c r="N1908" s="182">
        <f>(J1908*About!$A$132/1000)*10^12*'EPA to IEA Scaling'!$E$13</f>
        <v>105143466205.13475</v>
      </c>
      <c r="O1908" s="183">
        <f>L1908/About!$B$144</f>
        <v>1.2697191294197701</v>
      </c>
    </row>
    <row r="1909" spans="2:15" x14ac:dyDescent="0.45">
      <c r="B1909" s="118" t="s">
        <v>194</v>
      </c>
      <c r="C1909" s="118" t="s">
        <v>775</v>
      </c>
      <c r="D1909" s="118" t="s">
        <v>985</v>
      </c>
      <c r="E1909" s="118" t="s">
        <v>986</v>
      </c>
      <c r="F1909" s="118" t="s">
        <v>987</v>
      </c>
      <c r="G1909" s="118" t="s">
        <v>1000</v>
      </c>
      <c r="H1909" s="118" t="s">
        <v>1001</v>
      </c>
      <c r="I1909" s="118">
        <v>168.05999755859301</v>
      </c>
      <c r="J1909" s="118">
        <v>142.850006103515</v>
      </c>
      <c r="K1909" s="118">
        <v>-7.3099999427795401</v>
      </c>
      <c r="L1909" s="181">
        <f>(K1909+'NPV Calcs'!$D$13)*About!$B$135</f>
        <v>0.67485947385207934</v>
      </c>
      <c r="M1909" s="95" t="str">
        <f>INDEX('IEA Tech to Policy Mapping'!$B$2:$B$13,MATCH($H1909,'IEA Tech to Policy Mapping'!$A$2:$A$13,0))</f>
        <v>ngps - T&amp;D methane capture</v>
      </c>
      <c r="N1909" s="182">
        <f>(J1909*About!$A$132/1000)*10^12*'EPA to IEA Scaling'!$E$13</f>
        <v>3237014056322.4663</v>
      </c>
      <c r="O1909" s="183">
        <f>L1909/About!$B$144</f>
        <v>1.2697191294197701</v>
      </c>
    </row>
    <row r="1910" spans="2:15" x14ac:dyDescent="0.45">
      <c r="B1910" s="118" t="s">
        <v>321</v>
      </c>
      <c r="C1910" s="118" t="s">
        <v>775</v>
      </c>
      <c r="D1910" s="118" t="s">
        <v>985</v>
      </c>
      <c r="E1910" s="118" t="s">
        <v>986</v>
      </c>
      <c r="F1910" s="118" t="s">
        <v>987</v>
      </c>
      <c r="G1910" s="118" t="s">
        <v>1000</v>
      </c>
      <c r="H1910" s="118" t="s">
        <v>1001</v>
      </c>
      <c r="I1910" s="118">
        <v>0.34000000357627802</v>
      </c>
      <c r="J1910" s="118">
        <v>0.28999999165534901</v>
      </c>
      <c r="K1910" s="118">
        <v>-7.3099999427795401</v>
      </c>
      <c r="L1910" s="181">
        <f>(K1910+'NPV Calcs'!$D$13)*About!$B$135</f>
        <v>0.67485947385207934</v>
      </c>
      <c r="M1910" s="95" t="str">
        <f>INDEX('IEA Tech to Policy Mapping'!$B$2:$B$13,MATCH($H1910,'IEA Tech to Policy Mapping'!$A$2:$A$13,0))</f>
        <v>ngps - T&amp;D methane capture</v>
      </c>
      <c r="N1910" s="182">
        <f>(J1910*About!$A$132/1000)*10^12*'EPA to IEA Scaling'!$E$13</f>
        <v>6571466637.8209133</v>
      </c>
      <c r="O1910" s="183">
        <f>L1910/About!$B$144</f>
        <v>1.2697191294197701</v>
      </c>
    </row>
    <row r="1911" spans="2:15" x14ac:dyDescent="0.45">
      <c r="B1911" s="118" t="s">
        <v>20</v>
      </c>
      <c r="C1911" s="118" t="s">
        <v>775</v>
      </c>
      <c r="D1911" s="118" t="s">
        <v>962</v>
      </c>
      <c r="E1911" s="118" t="s">
        <v>991</v>
      </c>
      <c r="F1911" s="118" t="s">
        <v>987</v>
      </c>
      <c r="G1911" s="118" t="s">
        <v>1000</v>
      </c>
      <c r="H1911" s="118" t="s">
        <v>1001</v>
      </c>
      <c r="I1911" s="118">
        <v>190.86999511718699</v>
      </c>
      <c r="J1911" s="118">
        <v>162.24000549316401</v>
      </c>
      <c r="K1911" s="118">
        <v>-7.3099999427795401</v>
      </c>
      <c r="L1911" s="181">
        <f>(K1911+'NPV Calcs'!$D$13)*About!$B$135</f>
        <v>0.67485947385207934</v>
      </c>
      <c r="M1911" s="95" t="str">
        <f>INDEX('IEA Tech to Policy Mapping'!$B$2:$B$13,MATCH($H1911,'IEA Tech to Policy Mapping'!$A$2:$A$13,0))</f>
        <v>ngps - T&amp;D methane capture</v>
      </c>
      <c r="N1911" s="182">
        <f>(J1911*About!$A$132/1000)*10^12*'EPA to IEA Scaling'!$E$13</f>
        <v>3676395910677.4126</v>
      </c>
      <c r="O1911" s="183">
        <f>L1911/About!$B$144</f>
        <v>1.2697191294197701</v>
      </c>
    </row>
    <row r="1912" spans="2:15" x14ac:dyDescent="0.45">
      <c r="B1912" s="118" t="s">
        <v>110</v>
      </c>
      <c r="C1912" s="118" t="s">
        <v>775</v>
      </c>
      <c r="D1912" s="118" t="s">
        <v>962</v>
      </c>
      <c r="E1912" s="118" t="s">
        <v>991</v>
      </c>
      <c r="F1912" s="118" t="s">
        <v>987</v>
      </c>
      <c r="G1912" s="118" t="s">
        <v>1000</v>
      </c>
      <c r="H1912" s="118" t="s">
        <v>1001</v>
      </c>
      <c r="I1912" s="118">
        <v>32.090000152587798</v>
      </c>
      <c r="J1912" s="118">
        <v>27.280000686645501</v>
      </c>
      <c r="K1912" s="118">
        <v>-7.3099999427795401</v>
      </c>
      <c r="L1912" s="181">
        <f>(K1912+'NPV Calcs'!$D$13)*About!$B$135</f>
        <v>0.67485947385207934</v>
      </c>
      <c r="M1912" s="95" t="str">
        <f>INDEX('IEA Tech to Policy Mapping'!$B$2:$B$13,MATCH($H1912,'IEA Tech to Policy Mapping'!$A$2:$A$13,0))</f>
        <v>ngps - T&amp;D methane capture</v>
      </c>
      <c r="N1912" s="182">
        <f>(J1912*About!$A$132/1000)*10^12*'EPA to IEA Scaling'!$E$13</f>
        <v>618171101898.08484</v>
      </c>
      <c r="O1912" s="183">
        <f>L1912/About!$B$144</f>
        <v>1.2697191294197701</v>
      </c>
    </row>
    <row r="1913" spans="2:15" x14ac:dyDescent="0.45">
      <c r="B1913" s="118" t="s">
        <v>194</v>
      </c>
      <c r="C1913" s="118" t="s">
        <v>775</v>
      </c>
      <c r="D1913" s="118" t="s">
        <v>962</v>
      </c>
      <c r="E1913" s="118" t="s">
        <v>991</v>
      </c>
      <c r="F1913" s="118" t="s">
        <v>987</v>
      </c>
      <c r="G1913" s="118" t="s">
        <v>1000</v>
      </c>
      <c r="H1913" s="118" t="s">
        <v>1001</v>
      </c>
      <c r="I1913" s="118">
        <v>68.699996948242102</v>
      </c>
      <c r="J1913" s="118">
        <v>58.389999389648402</v>
      </c>
      <c r="K1913" s="118">
        <v>-7.3099999427795401</v>
      </c>
      <c r="L1913" s="181">
        <f>(K1913+'NPV Calcs'!$D$13)*About!$B$135</f>
        <v>0.67485947385207934</v>
      </c>
      <c r="M1913" s="95" t="str">
        <f>INDEX('IEA Tech to Policy Mapping'!$B$2:$B$13,MATCH($H1913,'IEA Tech to Policy Mapping'!$A$2:$A$13,0))</f>
        <v>ngps - T&amp;D methane capture</v>
      </c>
      <c r="N1913" s="182">
        <f>(J1913*About!$A$132/1000)*10^12*'EPA to IEA Scaling'!$E$13</f>
        <v>1323130841422.4932</v>
      </c>
      <c r="O1913" s="183">
        <f>L1913/About!$B$144</f>
        <v>1.2697191294197701</v>
      </c>
    </row>
    <row r="1914" spans="2:15" x14ac:dyDescent="0.45">
      <c r="B1914" s="118" t="s">
        <v>321</v>
      </c>
      <c r="C1914" s="118" t="s">
        <v>775</v>
      </c>
      <c r="D1914" s="118" t="s">
        <v>962</v>
      </c>
      <c r="E1914" s="118" t="s">
        <v>991</v>
      </c>
      <c r="F1914" s="118" t="s">
        <v>987</v>
      </c>
      <c r="G1914" s="118" t="s">
        <v>1000</v>
      </c>
      <c r="H1914" s="118" t="s">
        <v>1001</v>
      </c>
      <c r="I1914" s="118">
        <v>0.94999998807907104</v>
      </c>
      <c r="J1914" s="118">
        <v>0.81000000238418501</v>
      </c>
      <c r="K1914" s="118">
        <v>-7.3099999427795401</v>
      </c>
      <c r="L1914" s="181">
        <f>(K1914+'NPV Calcs'!$D$13)*About!$B$135</f>
        <v>0.67485947385207934</v>
      </c>
      <c r="M1914" s="95" t="str">
        <f>INDEX('IEA Tech to Policy Mapping'!$B$2:$B$13,MATCH($H1914,'IEA Tech to Policy Mapping'!$A$2:$A$13,0))</f>
        <v>ngps - T&amp;D methane capture</v>
      </c>
      <c r="N1914" s="182">
        <f>(J1914*About!$A$132/1000)*10^12*'EPA to IEA Scaling'!$E$13</f>
        <v>18354786708.506283</v>
      </c>
      <c r="O1914" s="183">
        <f>L1914/About!$B$144</f>
        <v>1.2697191294197701</v>
      </c>
    </row>
    <row r="1915" spans="2:15" x14ac:dyDescent="0.45">
      <c r="B1915" s="118" t="s">
        <v>20</v>
      </c>
      <c r="C1915" s="118" t="s">
        <v>775</v>
      </c>
      <c r="D1915" s="118" t="s">
        <v>962</v>
      </c>
      <c r="E1915" s="118" t="s">
        <v>993</v>
      </c>
      <c r="F1915" s="118" t="s">
        <v>987</v>
      </c>
      <c r="G1915" s="118" t="s">
        <v>1000</v>
      </c>
      <c r="H1915" s="118" t="s">
        <v>1001</v>
      </c>
      <c r="I1915" s="118">
        <v>3.0099999904632502</v>
      </c>
      <c r="J1915" s="118">
        <v>2.5599999427795401</v>
      </c>
      <c r="K1915" s="118">
        <v>-7.3099999427795401</v>
      </c>
      <c r="L1915" s="181">
        <f>(K1915+'NPV Calcs'!$D$13)*About!$B$135</f>
        <v>0.67485947385207934</v>
      </c>
      <c r="M1915" s="95" t="str">
        <f>INDEX('IEA Tech to Policy Mapping'!$B$2:$B$13,MATCH($H1915,'IEA Tech to Policy Mapping'!$A$2:$A$13,0))</f>
        <v>ngps - T&amp;D methane capture</v>
      </c>
      <c r="N1915" s="182">
        <f>(J1915*About!$A$132/1000)*10^12*'EPA to IEA Scaling'!$E$13</f>
        <v>58010188623.703346</v>
      </c>
      <c r="O1915" s="183">
        <f>L1915/About!$B$144</f>
        <v>1.2697191294197701</v>
      </c>
    </row>
    <row r="1916" spans="2:15" x14ac:dyDescent="0.45">
      <c r="B1916" s="118" t="s">
        <v>110</v>
      </c>
      <c r="C1916" s="118" t="s">
        <v>775</v>
      </c>
      <c r="D1916" s="118" t="s">
        <v>962</v>
      </c>
      <c r="E1916" s="118" t="s">
        <v>993</v>
      </c>
      <c r="F1916" s="118" t="s">
        <v>987</v>
      </c>
      <c r="G1916" s="118" t="s">
        <v>1000</v>
      </c>
      <c r="H1916" s="118" t="s">
        <v>1001</v>
      </c>
      <c r="I1916" s="118">
        <v>3.3199999332427899</v>
      </c>
      <c r="J1916" s="118">
        <v>2.8299999237060498</v>
      </c>
      <c r="K1916" s="118">
        <v>-7.3099999427795401</v>
      </c>
      <c r="L1916" s="181">
        <f>(K1916+'NPV Calcs'!$D$13)*About!$B$135</f>
        <v>0.67485947385207934</v>
      </c>
      <c r="M1916" s="95" t="str">
        <f>INDEX('IEA Tech to Policy Mapping'!$B$2:$B$13,MATCH($H1916,'IEA Tech to Policy Mapping'!$A$2:$A$13,0))</f>
        <v>ngps - T&amp;D methane capture</v>
      </c>
      <c r="N1916" s="182">
        <f>(J1916*About!$A$132/1000)*10^12*'EPA to IEA Scaling'!$E$13</f>
        <v>64128450409.653702</v>
      </c>
      <c r="O1916" s="183">
        <f>L1916/About!$B$144</f>
        <v>1.2697191294197701</v>
      </c>
    </row>
    <row r="1917" spans="2:15" x14ac:dyDescent="0.45">
      <c r="B1917" s="118" t="s">
        <v>224</v>
      </c>
      <c r="C1917" s="118" t="s">
        <v>775</v>
      </c>
      <c r="D1917" s="118" t="s">
        <v>962</v>
      </c>
      <c r="E1917" s="118" t="s">
        <v>991</v>
      </c>
      <c r="F1917" s="118" t="s">
        <v>987</v>
      </c>
      <c r="G1917" s="118" t="s">
        <v>1000</v>
      </c>
      <c r="H1917" s="118" t="s">
        <v>1001</v>
      </c>
      <c r="I1917" s="118">
        <v>16.079999923706001</v>
      </c>
      <c r="J1917" s="118">
        <v>13.670000076293899</v>
      </c>
      <c r="K1917" s="118">
        <v>-7.3000001907348597</v>
      </c>
      <c r="L1917" s="181">
        <f>(K1917+'NPV Calcs'!$D$13)*About!$B$135</f>
        <v>0.68383979933092931</v>
      </c>
      <c r="M1917" s="95" t="str">
        <f>INDEX('IEA Tech to Policy Mapping'!$B$2:$B$13,MATCH($H1917,'IEA Tech to Policy Mapping'!$A$2:$A$13,0))</f>
        <v>ngps - T&amp;D methane capture</v>
      </c>
      <c r="N1917" s="182">
        <f>(J1917*About!$A$132/1000)*10^12*'EPA to IEA Scaling'!$E$13</f>
        <v>309765351811.23602</v>
      </c>
      <c r="O1917" s="183">
        <f>L1917/About!$B$144</f>
        <v>1.2866152262972821</v>
      </c>
    </row>
    <row r="1918" spans="2:15" x14ac:dyDescent="0.45">
      <c r="B1918" s="118" t="s">
        <v>239</v>
      </c>
      <c r="C1918" s="118" t="s">
        <v>775</v>
      </c>
      <c r="D1918" s="118" t="s">
        <v>962</v>
      </c>
      <c r="E1918" s="118" t="s">
        <v>991</v>
      </c>
      <c r="F1918" s="118" t="s">
        <v>987</v>
      </c>
      <c r="G1918" s="118" t="s">
        <v>1000</v>
      </c>
      <c r="H1918" s="118" t="s">
        <v>1001</v>
      </c>
      <c r="I1918" s="118">
        <v>51.9799995422363</v>
      </c>
      <c r="J1918" s="118">
        <v>44.180000305175703</v>
      </c>
      <c r="K1918" s="118">
        <v>-7.3000001907348597</v>
      </c>
      <c r="L1918" s="181">
        <f>(K1918+'NPV Calcs'!$D$13)*About!$B$135</f>
        <v>0.68383979933092931</v>
      </c>
      <c r="M1918" s="95" t="str">
        <f>INDEX('IEA Tech to Policy Mapping'!$B$2:$B$13,MATCH($H1918,'IEA Tech to Policy Mapping'!$A$2:$A$13,0))</f>
        <v>ngps - T&amp;D methane capture</v>
      </c>
      <c r="N1918" s="182">
        <f>(J1918*About!$A$132/1000)*10^12*'EPA to IEA Scaling'!$E$13</f>
        <v>1001128987649.8341</v>
      </c>
      <c r="O1918" s="183">
        <f>L1918/About!$B$144</f>
        <v>1.2866152262972821</v>
      </c>
    </row>
    <row r="1919" spans="2:15" x14ac:dyDescent="0.45">
      <c r="B1919" s="118" t="s">
        <v>127</v>
      </c>
      <c r="C1919" s="118" t="s">
        <v>775</v>
      </c>
      <c r="D1919" s="118" t="s">
        <v>962</v>
      </c>
      <c r="E1919" s="118" t="s">
        <v>991</v>
      </c>
      <c r="F1919" s="118" t="s">
        <v>987</v>
      </c>
      <c r="G1919" s="118" t="s">
        <v>1000</v>
      </c>
      <c r="H1919" s="118" t="s">
        <v>1001</v>
      </c>
      <c r="I1919" s="118">
        <v>0.37000000476837103</v>
      </c>
      <c r="J1919" s="118">
        <v>0.31000000238418501</v>
      </c>
      <c r="K1919" s="118">
        <v>-7.3000001907348597</v>
      </c>
      <c r="L1919" s="181">
        <f>(K1919+'NPV Calcs'!$D$13)*About!$B$135</f>
        <v>0.68383979933092931</v>
      </c>
      <c r="M1919" s="95" t="str">
        <f>INDEX('IEA Tech to Policy Mapping'!$B$2:$B$13,MATCH($H1919,'IEA Tech to Policy Mapping'!$A$2:$A$13,0))</f>
        <v>ngps - T&amp;D methane capture</v>
      </c>
      <c r="N1919" s="182">
        <f>(J1919*About!$A$132/1000)*10^12*'EPA to IEA Scaling'!$E$13</f>
        <v>7024671489.6914053</v>
      </c>
      <c r="O1919" s="183">
        <f>L1919/About!$B$144</f>
        <v>1.2866152262972821</v>
      </c>
    </row>
    <row r="1920" spans="2:15" x14ac:dyDescent="0.45">
      <c r="B1920" s="118" t="s">
        <v>24</v>
      </c>
      <c r="C1920" s="118" t="s">
        <v>775</v>
      </c>
      <c r="D1920" s="118" t="s">
        <v>962</v>
      </c>
      <c r="E1920" s="118" t="s">
        <v>991</v>
      </c>
      <c r="F1920" s="118" t="s">
        <v>987</v>
      </c>
      <c r="G1920" s="118" t="s">
        <v>1000</v>
      </c>
      <c r="H1920" s="118" t="s">
        <v>1001</v>
      </c>
      <c r="I1920" s="118">
        <v>13.9300003051757</v>
      </c>
      <c r="J1920" s="118">
        <v>11.8400001525878</v>
      </c>
      <c r="K1920" s="118">
        <v>-7.3000001907348597</v>
      </c>
      <c r="L1920" s="181">
        <f>(K1920+'NPV Calcs'!$D$13)*About!$B$135</f>
        <v>0.68383979933092931</v>
      </c>
      <c r="M1920" s="95" t="str">
        <f>INDEX('IEA Tech to Policy Mapping'!$B$2:$B$13,MATCH($H1920,'IEA Tech to Policy Mapping'!$A$2:$A$13,0))</f>
        <v>ngps - T&amp;D methane capture</v>
      </c>
      <c r="N1920" s="182">
        <f>(J1920*About!$A$132/1000)*10^12*'EPA to IEA Scaling'!$E$13</f>
        <v>268297131839.21094</v>
      </c>
      <c r="O1920" s="183">
        <f>L1920/About!$B$144</f>
        <v>1.2866152262972821</v>
      </c>
    </row>
    <row r="1921" spans="2:15" x14ac:dyDescent="0.45">
      <c r="B1921" s="118" t="s">
        <v>72</v>
      </c>
      <c r="C1921" s="118" t="s">
        <v>775</v>
      </c>
      <c r="D1921" s="118" t="s">
        <v>962</v>
      </c>
      <c r="E1921" s="118" t="s">
        <v>991</v>
      </c>
      <c r="F1921" s="118" t="s">
        <v>987</v>
      </c>
      <c r="G1921" s="118" t="s">
        <v>1000</v>
      </c>
      <c r="H1921" s="118" t="s">
        <v>1001</v>
      </c>
      <c r="I1921" s="118">
        <v>0.36000001430511402</v>
      </c>
      <c r="J1921" s="118">
        <v>0.31000000238418501</v>
      </c>
      <c r="K1921" s="118">
        <v>-7.3000001907348597</v>
      </c>
      <c r="L1921" s="181">
        <f>(K1921+'NPV Calcs'!$D$13)*About!$B$135</f>
        <v>0.68383979933092931</v>
      </c>
      <c r="M1921" s="95" t="str">
        <f>INDEX('IEA Tech to Policy Mapping'!$B$2:$B$13,MATCH($H1921,'IEA Tech to Policy Mapping'!$A$2:$A$13,0))</f>
        <v>ngps - T&amp;D methane capture</v>
      </c>
      <c r="N1921" s="182">
        <f>(J1921*About!$A$132/1000)*10^12*'EPA to IEA Scaling'!$E$13</f>
        <v>7024671489.6914053</v>
      </c>
      <c r="O1921" s="183">
        <f>L1921/About!$B$144</f>
        <v>1.2866152262972821</v>
      </c>
    </row>
    <row r="1922" spans="2:15" x14ac:dyDescent="0.45">
      <c r="B1922" s="118" t="s">
        <v>1062</v>
      </c>
      <c r="C1922" s="118" t="s">
        <v>775</v>
      </c>
      <c r="D1922" s="118" t="s">
        <v>962</v>
      </c>
      <c r="E1922" s="118" t="s">
        <v>991</v>
      </c>
      <c r="F1922" s="118" t="s">
        <v>987</v>
      </c>
      <c r="G1922" s="118" t="s">
        <v>1000</v>
      </c>
      <c r="H1922" s="118" t="s">
        <v>1001</v>
      </c>
      <c r="I1922" s="118">
        <v>0.85000002384185702</v>
      </c>
      <c r="J1922" s="118">
        <v>0.72000002861022905</v>
      </c>
      <c r="K1922" s="118">
        <v>-7.3000001907348597</v>
      </c>
      <c r="L1922" s="181">
        <f>(K1922+'NPV Calcs'!$D$13)*About!$B$135</f>
        <v>0.68383979933092931</v>
      </c>
      <c r="M1922" s="95" t="str">
        <f>INDEX('IEA Tech to Policy Mapping'!$B$2:$B$13,MATCH($H1922,'IEA Tech to Policy Mapping'!$A$2:$A$13,0))</f>
        <v>ngps - T&amp;D methane capture</v>
      </c>
      <c r="N1922" s="182">
        <f>(J1922*About!$A$132/1000)*10^12*'EPA to IEA Scaling'!$E$13</f>
        <v>16315366563.407801</v>
      </c>
      <c r="O1922" s="183">
        <f>L1922/About!$B$144</f>
        <v>1.2866152262972821</v>
      </c>
    </row>
    <row r="1923" spans="2:15" x14ac:dyDescent="0.45">
      <c r="B1923" s="118" t="s">
        <v>239</v>
      </c>
      <c r="C1923" s="118" t="s">
        <v>775</v>
      </c>
      <c r="D1923" s="118" t="s">
        <v>985</v>
      </c>
      <c r="E1923" s="118" t="s">
        <v>986</v>
      </c>
      <c r="F1923" s="118" t="s">
        <v>987</v>
      </c>
      <c r="G1923" s="118" t="s">
        <v>1000</v>
      </c>
      <c r="H1923" s="118" t="s">
        <v>1001</v>
      </c>
      <c r="I1923" s="118">
        <v>13.560000419616699</v>
      </c>
      <c r="J1923" s="118">
        <v>11.529999732971101</v>
      </c>
      <c r="K1923" s="118">
        <v>-7.3000001907348597</v>
      </c>
      <c r="L1923" s="181">
        <f>(K1923+'NPV Calcs'!$D$13)*About!$B$135</f>
        <v>0.68383979933092931</v>
      </c>
      <c r="M1923" s="95" t="str">
        <f>INDEX('IEA Tech to Policy Mapping'!$B$2:$B$13,MATCH($H1923,'IEA Tech to Policy Mapping'!$A$2:$A$13,0))</f>
        <v>ngps - T&amp;D methane capture</v>
      </c>
      <c r="N1923" s="182">
        <f>(J1923*About!$A$132/1000)*10^12*'EPA to IEA Scaling'!$E$13</f>
        <v>261272450894.9346</v>
      </c>
      <c r="O1923" s="183">
        <f>L1923/About!$B$144</f>
        <v>1.2866152262972821</v>
      </c>
    </row>
    <row r="1924" spans="2:15" x14ac:dyDescent="0.45">
      <c r="B1924" s="118" t="s">
        <v>293</v>
      </c>
      <c r="C1924" s="118" t="s">
        <v>775</v>
      </c>
      <c r="D1924" s="118" t="s">
        <v>985</v>
      </c>
      <c r="E1924" s="118" t="s">
        <v>986</v>
      </c>
      <c r="F1924" s="118" t="s">
        <v>987</v>
      </c>
      <c r="G1924" s="118" t="s">
        <v>1000</v>
      </c>
      <c r="H1924" s="118" t="s">
        <v>1001</v>
      </c>
      <c r="I1924" s="118">
        <v>18.290000915527301</v>
      </c>
      <c r="J1924" s="118">
        <v>15.550000190734799</v>
      </c>
      <c r="K1924" s="118">
        <v>-7.3000001907348597</v>
      </c>
      <c r="L1924" s="181">
        <f>(K1924+'NPV Calcs'!$D$13)*About!$B$135</f>
        <v>0.68383979933092931</v>
      </c>
      <c r="M1924" s="95" t="str">
        <f>INDEX('IEA Tech to Policy Mapping'!$B$2:$B$13,MATCH($H1924,'IEA Tech to Policy Mapping'!$A$2:$A$13,0))</f>
        <v>ngps - T&amp;D methane capture</v>
      </c>
      <c r="N1924" s="182">
        <f>(J1924*About!$A$132/1000)*10^12*'EPA to IEA Scaling'!$E$13</f>
        <v>352366587627.23706</v>
      </c>
      <c r="O1924" s="183">
        <f>L1924/About!$B$144</f>
        <v>1.2866152262972821</v>
      </c>
    </row>
    <row r="1925" spans="2:15" x14ac:dyDescent="0.45">
      <c r="B1925" s="118" t="s">
        <v>298</v>
      </c>
      <c r="C1925" s="118" t="s">
        <v>775</v>
      </c>
      <c r="D1925" s="118" t="s">
        <v>985</v>
      </c>
      <c r="E1925" s="118" t="s">
        <v>986</v>
      </c>
      <c r="F1925" s="118" t="s">
        <v>987</v>
      </c>
      <c r="G1925" s="118" t="s">
        <v>1000</v>
      </c>
      <c r="H1925" s="118" t="s">
        <v>1001</v>
      </c>
      <c r="I1925" s="118">
        <v>2.3499999046325599</v>
      </c>
      <c r="J1925" s="118">
        <v>2</v>
      </c>
      <c r="K1925" s="118">
        <v>-7.3000001907348597</v>
      </c>
      <c r="L1925" s="181">
        <f>(K1925+'NPV Calcs'!$D$13)*About!$B$135</f>
        <v>0.68383979933092931</v>
      </c>
      <c r="M1925" s="95" t="str">
        <f>INDEX('IEA Tech to Policy Mapping'!$B$2:$B$13,MATCH($H1925,'IEA Tech to Policy Mapping'!$A$2:$A$13,0))</f>
        <v>ngps - T&amp;D methane capture</v>
      </c>
      <c r="N1925" s="182">
        <f>(J1925*About!$A$132/1000)*10^12*'EPA to IEA Scaling'!$E$13</f>
        <v>45320460875.259499</v>
      </c>
      <c r="O1925" s="183">
        <f>L1925/About!$B$144</f>
        <v>1.2866152262972821</v>
      </c>
    </row>
    <row r="1926" spans="2:15" x14ac:dyDescent="0.45">
      <c r="B1926" s="118" t="s">
        <v>127</v>
      </c>
      <c r="C1926" s="118" t="s">
        <v>775</v>
      </c>
      <c r="D1926" s="118" t="s">
        <v>985</v>
      </c>
      <c r="E1926" s="118" t="s">
        <v>986</v>
      </c>
      <c r="F1926" s="118" t="s">
        <v>987</v>
      </c>
      <c r="G1926" s="118" t="s">
        <v>1000</v>
      </c>
      <c r="H1926" s="118" t="s">
        <v>1001</v>
      </c>
      <c r="I1926" s="118">
        <v>1.6799999475479099</v>
      </c>
      <c r="J1926" s="118">
        <v>1.4299999475479099</v>
      </c>
      <c r="K1926" s="118">
        <v>-7.3000001907348597</v>
      </c>
      <c r="L1926" s="181">
        <f>(K1926+'NPV Calcs'!$D$13)*About!$B$135</f>
        <v>0.68383979933092931</v>
      </c>
      <c r="M1926" s="95" t="str">
        <f>INDEX('IEA Tech to Policy Mapping'!$B$2:$B$13,MATCH($H1926,'IEA Tech to Policy Mapping'!$A$2:$A$13,0))</f>
        <v>ngps - T&amp;D methane capture</v>
      </c>
      <c r="N1926" s="182">
        <f>(J1926*About!$A$132/1000)*10^12*'EPA to IEA Scaling'!$E$13</f>
        <v>32404128337.2341</v>
      </c>
      <c r="O1926" s="183">
        <f>L1926/About!$B$144</f>
        <v>1.2866152262972821</v>
      </c>
    </row>
    <row r="1927" spans="2:15" x14ac:dyDescent="0.45">
      <c r="B1927" s="118" t="s">
        <v>24</v>
      </c>
      <c r="C1927" s="118" t="s">
        <v>775</v>
      </c>
      <c r="D1927" s="118" t="s">
        <v>985</v>
      </c>
      <c r="E1927" s="118" t="s">
        <v>986</v>
      </c>
      <c r="F1927" s="118" t="s">
        <v>987</v>
      </c>
      <c r="G1927" s="118" t="s">
        <v>1000</v>
      </c>
      <c r="H1927" s="118" t="s">
        <v>1001</v>
      </c>
      <c r="I1927" s="118">
        <v>0.61000001430511397</v>
      </c>
      <c r="J1927" s="118">
        <v>0.51999998092651301</v>
      </c>
      <c r="K1927" s="118">
        <v>-7.3000001907348597</v>
      </c>
      <c r="L1927" s="181">
        <f>(K1927+'NPV Calcs'!$D$13)*About!$B$135</f>
        <v>0.68383979933092931</v>
      </c>
      <c r="M1927" s="95" t="str">
        <f>INDEX('IEA Tech to Policy Mapping'!$B$2:$B$13,MATCH($H1927,'IEA Tech to Policy Mapping'!$A$2:$A$13,0))</f>
        <v>ngps - T&amp;D methane capture</v>
      </c>
      <c r="N1927" s="182">
        <f>(J1927*About!$A$132/1000)*10^12*'EPA to IEA Scaling'!$E$13</f>
        <v>11783319395.357861</v>
      </c>
      <c r="O1927" s="183">
        <f>L1927/About!$B$144</f>
        <v>1.2866152262972821</v>
      </c>
    </row>
    <row r="1928" spans="2:15" x14ac:dyDescent="0.45">
      <c r="B1928" s="118" t="s">
        <v>78</v>
      </c>
      <c r="C1928" s="118" t="s">
        <v>775</v>
      </c>
      <c r="D1928" s="118" t="s">
        <v>985</v>
      </c>
      <c r="E1928" s="118" t="s">
        <v>986</v>
      </c>
      <c r="F1928" s="118" t="s">
        <v>987</v>
      </c>
      <c r="G1928" s="118" t="s">
        <v>1000</v>
      </c>
      <c r="H1928" s="118" t="s">
        <v>1001</v>
      </c>
      <c r="I1928" s="118">
        <v>3.42000007629394</v>
      </c>
      <c r="J1928" s="118">
        <v>2.91000008583068</v>
      </c>
      <c r="K1928" s="118">
        <v>-7.3000001907348597</v>
      </c>
      <c r="L1928" s="181">
        <f>(K1928+'NPV Calcs'!$D$13)*About!$B$135</f>
        <v>0.68383979933092931</v>
      </c>
      <c r="M1928" s="95" t="str">
        <f>INDEX('IEA Tech to Policy Mapping'!$B$2:$B$13,MATCH($H1928,'IEA Tech to Policy Mapping'!$A$2:$A$13,0))</f>
        <v>ngps - T&amp;D methane capture</v>
      </c>
      <c r="N1928" s="182">
        <f>(J1928*About!$A$132/1000)*10^12*'EPA to IEA Scaling'!$E$13</f>
        <v>65941272518.445557</v>
      </c>
      <c r="O1928" s="183">
        <f>L1928/About!$B$144</f>
        <v>1.2866152262972821</v>
      </c>
    </row>
    <row r="1929" spans="2:15" x14ac:dyDescent="0.45">
      <c r="B1929" s="118" t="s">
        <v>1062</v>
      </c>
      <c r="C1929" s="118" t="s">
        <v>775</v>
      </c>
      <c r="D1929" s="118" t="s">
        <v>985</v>
      </c>
      <c r="E1929" s="118" t="s">
        <v>986</v>
      </c>
      <c r="F1929" s="118" t="s">
        <v>987</v>
      </c>
      <c r="G1929" s="118" t="s">
        <v>1000</v>
      </c>
      <c r="H1929" s="118" t="s">
        <v>1001</v>
      </c>
      <c r="I1929" s="118">
        <v>0.38999998569488498</v>
      </c>
      <c r="J1929" s="118">
        <v>0.33000001311302102</v>
      </c>
      <c r="K1929" s="118">
        <v>-7.3000001907348597</v>
      </c>
      <c r="L1929" s="181">
        <f>(K1929+'NPV Calcs'!$D$13)*About!$B$135</f>
        <v>0.68383979933092931</v>
      </c>
      <c r="M1929" s="95" t="str">
        <f>INDEX('IEA Tech to Policy Mapping'!$B$2:$B$13,MATCH($H1929,'IEA Tech to Policy Mapping'!$A$2:$A$13,0))</f>
        <v>ngps - T&amp;D methane capture</v>
      </c>
      <c r="N1929" s="182">
        <f>(J1929*About!$A$132/1000)*10^12*'EPA to IEA Scaling'!$E$13</f>
        <v>7477876341.5618954</v>
      </c>
      <c r="O1929" s="183">
        <f>L1929/About!$B$144</f>
        <v>1.2866152262972821</v>
      </c>
    </row>
    <row r="1930" spans="2:15" x14ac:dyDescent="0.45">
      <c r="B1930" s="118" t="s">
        <v>127</v>
      </c>
      <c r="C1930" s="118" t="s">
        <v>775</v>
      </c>
      <c r="D1930" s="118" t="s">
        <v>985</v>
      </c>
      <c r="E1930" s="118" t="s">
        <v>986</v>
      </c>
      <c r="F1930" s="118" t="s">
        <v>987</v>
      </c>
      <c r="G1930" s="118" t="s">
        <v>988</v>
      </c>
      <c r="H1930" s="118" t="s">
        <v>989</v>
      </c>
      <c r="I1930" s="118">
        <v>1.9999999552965102E-2</v>
      </c>
      <c r="J1930" s="118">
        <v>1.9999999552965102E-2</v>
      </c>
      <c r="K1930" s="118">
        <v>-7.2800002098083496</v>
      </c>
      <c r="L1930" s="181">
        <f>(K1930+'NPV Calcs'!$D$13)*About!$B$135</f>
        <v>0.70180087851452755</v>
      </c>
      <c r="M1930" s="95" t="str">
        <f>INDEX('IEA Tech to Policy Mapping'!$B$2:$B$13,MATCH($H1930,'IEA Tech to Policy Mapping'!$A$2:$A$13,0))</f>
        <v>ngps - production methane capture</v>
      </c>
      <c r="N1930" s="182">
        <f>(J1930*About!$A$132/1000)*10^12*'EPA to IEA Scaling'!$E$13</f>
        <v>453204598.62268114</v>
      </c>
      <c r="O1930" s="183">
        <f>L1930/About!$B$144</f>
        <v>1.3204082257409508</v>
      </c>
    </row>
    <row r="1931" spans="2:15" x14ac:dyDescent="0.45">
      <c r="B1931" s="118" t="s">
        <v>239</v>
      </c>
      <c r="C1931" s="118" t="s">
        <v>775</v>
      </c>
      <c r="D1931" s="118" t="s">
        <v>985</v>
      </c>
      <c r="E1931" s="118" t="s">
        <v>986</v>
      </c>
      <c r="F1931" s="118" t="s">
        <v>987</v>
      </c>
      <c r="G1931" s="118" t="s">
        <v>988</v>
      </c>
      <c r="H1931" s="118" t="s">
        <v>989</v>
      </c>
      <c r="I1931" s="118">
        <v>0.140000000596046</v>
      </c>
      <c r="J1931" s="118">
        <v>0.140000000596046</v>
      </c>
      <c r="K1931" s="118">
        <v>-7.2800002098083496</v>
      </c>
      <c r="L1931" s="181">
        <f>(K1931+'NPV Calcs'!$D$13)*About!$B$135</f>
        <v>0.70180087851452755</v>
      </c>
      <c r="M1931" s="95" t="str">
        <f>INDEX('IEA Tech to Policy Mapping'!$B$2:$B$13,MATCH($H1931,'IEA Tech to Policy Mapping'!$A$2:$A$13,0))</f>
        <v>ngps - production methane capture</v>
      </c>
      <c r="N1931" s="182">
        <f>(J1931*About!$A$132/1000)*10^12*'EPA to IEA Scaling'!$E$13</f>
        <v>3172432274.7747045</v>
      </c>
      <c r="O1931" s="183">
        <f>L1931/About!$B$144</f>
        <v>1.3204082257409508</v>
      </c>
    </row>
    <row r="1932" spans="2:15" x14ac:dyDescent="0.45">
      <c r="B1932" s="118" t="s">
        <v>293</v>
      </c>
      <c r="C1932" s="118" t="s">
        <v>775</v>
      </c>
      <c r="D1932" s="118" t="s">
        <v>985</v>
      </c>
      <c r="E1932" s="118" t="s">
        <v>986</v>
      </c>
      <c r="F1932" s="118" t="s">
        <v>987</v>
      </c>
      <c r="G1932" s="118" t="s">
        <v>988</v>
      </c>
      <c r="H1932" s="118" t="s">
        <v>989</v>
      </c>
      <c r="I1932" s="118">
        <v>0.18999999761581399</v>
      </c>
      <c r="J1932" s="118">
        <v>0.18999999761581399</v>
      </c>
      <c r="K1932" s="118">
        <v>-7.2800002098083496</v>
      </c>
      <c r="L1932" s="181">
        <f>(K1932+'NPV Calcs'!$D$13)*About!$B$135</f>
        <v>0.70180087851452755</v>
      </c>
      <c r="M1932" s="95" t="str">
        <f>INDEX('IEA Tech to Policy Mapping'!$B$2:$B$13,MATCH($H1932,'IEA Tech to Policy Mapping'!$A$2:$A$13,0))</f>
        <v>ngps - production methane capture</v>
      </c>
      <c r="N1932" s="182">
        <f>(J1932*About!$A$132/1000)*10^12*'EPA to IEA Scaling'!$E$13</f>
        <v>4305443729.1234484</v>
      </c>
      <c r="O1932" s="183">
        <f>L1932/About!$B$144</f>
        <v>1.3204082257409508</v>
      </c>
    </row>
    <row r="1933" spans="2:15" x14ac:dyDescent="0.45">
      <c r="B1933" s="118" t="s">
        <v>298</v>
      </c>
      <c r="C1933" s="118" t="s">
        <v>775</v>
      </c>
      <c r="D1933" s="118" t="s">
        <v>985</v>
      </c>
      <c r="E1933" s="118" t="s">
        <v>986</v>
      </c>
      <c r="F1933" s="118" t="s">
        <v>987</v>
      </c>
      <c r="G1933" s="118" t="s">
        <v>988</v>
      </c>
      <c r="H1933" s="118" t="s">
        <v>989</v>
      </c>
      <c r="I1933" s="118">
        <v>1.9999999552965102E-2</v>
      </c>
      <c r="J1933" s="118">
        <v>1.9999999552965102E-2</v>
      </c>
      <c r="K1933" s="118">
        <v>-7.2800002098083496</v>
      </c>
      <c r="L1933" s="181">
        <f>(K1933+'NPV Calcs'!$D$13)*About!$B$135</f>
        <v>0.70180087851452755</v>
      </c>
      <c r="M1933" s="95" t="str">
        <f>INDEX('IEA Tech to Policy Mapping'!$B$2:$B$13,MATCH($H1933,'IEA Tech to Policy Mapping'!$A$2:$A$13,0))</f>
        <v>ngps - production methane capture</v>
      </c>
      <c r="N1933" s="182">
        <f>(J1933*About!$A$132/1000)*10^12*'EPA to IEA Scaling'!$E$13</f>
        <v>453204598.62268114</v>
      </c>
      <c r="O1933" s="183">
        <f>L1933/About!$B$144</f>
        <v>1.3204082257409508</v>
      </c>
    </row>
    <row r="1934" spans="2:15" x14ac:dyDescent="0.45">
      <c r="B1934" s="118" t="s">
        <v>24</v>
      </c>
      <c r="C1934" s="118" t="s">
        <v>775</v>
      </c>
      <c r="D1934" s="118" t="s">
        <v>985</v>
      </c>
      <c r="E1934" s="118" t="s">
        <v>986</v>
      </c>
      <c r="F1934" s="118" t="s">
        <v>987</v>
      </c>
      <c r="G1934" s="118" t="s">
        <v>988</v>
      </c>
      <c r="H1934" s="118" t="s">
        <v>989</v>
      </c>
      <c r="I1934" s="118">
        <v>9.9999997764825804E-3</v>
      </c>
      <c r="J1934" s="118">
        <v>9.9999997764825804E-3</v>
      </c>
      <c r="K1934" s="118">
        <v>-7.2800002098083496</v>
      </c>
      <c r="L1934" s="181">
        <f>(K1934+'NPV Calcs'!$D$13)*About!$B$135</f>
        <v>0.70180087851452755</v>
      </c>
      <c r="M1934" s="95" t="str">
        <f>INDEX('IEA Tech to Policy Mapping'!$B$2:$B$13,MATCH($H1934,'IEA Tech to Policy Mapping'!$A$2:$A$13,0))</f>
        <v>ngps - production methane capture</v>
      </c>
      <c r="N1934" s="182">
        <f>(J1934*About!$A$132/1000)*10^12*'EPA to IEA Scaling'!$E$13</f>
        <v>226602299.31134129</v>
      </c>
      <c r="O1934" s="183">
        <f>L1934/About!$B$144</f>
        <v>1.3204082257409508</v>
      </c>
    </row>
    <row r="1935" spans="2:15" x14ac:dyDescent="0.45">
      <c r="B1935" s="118" t="s">
        <v>78</v>
      </c>
      <c r="C1935" s="118" t="s">
        <v>775</v>
      </c>
      <c r="D1935" s="118" t="s">
        <v>985</v>
      </c>
      <c r="E1935" s="118" t="s">
        <v>986</v>
      </c>
      <c r="F1935" s="118" t="s">
        <v>987</v>
      </c>
      <c r="G1935" s="118" t="s">
        <v>988</v>
      </c>
      <c r="H1935" s="118" t="s">
        <v>989</v>
      </c>
      <c r="I1935" s="118">
        <v>3.9999999105930301E-2</v>
      </c>
      <c r="J1935" s="118">
        <v>3.9999999105930301E-2</v>
      </c>
      <c r="K1935" s="118">
        <v>-7.2800002098083496</v>
      </c>
      <c r="L1935" s="181">
        <f>(K1935+'NPV Calcs'!$D$13)*About!$B$135</f>
        <v>0.70180087851452755</v>
      </c>
      <c r="M1935" s="95" t="str">
        <f>INDEX('IEA Tech to Policy Mapping'!$B$2:$B$13,MATCH($H1935,'IEA Tech to Policy Mapping'!$A$2:$A$13,0))</f>
        <v>ngps - production methane capture</v>
      </c>
      <c r="N1935" s="182">
        <f>(J1935*About!$A$132/1000)*10^12*'EPA to IEA Scaling'!$E$13</f>
        <v>906409197.24536443</v>
      </c>
      <c r="O1935" s="183">
        <f>L1935/About!$B$144</f>
        <v>1.3204082257409508</v>
      </c>
    </row>
    <row r="1936" spans="2:15" x14ac:dyDescent="0.45">
      <c r="B1936" s="118" t="s">
        <v>24</v>
      </c>
      <c r="C1936" s="118" t="s">
        <v>775</v>
      </c>
      <c r="D1936" s="118" t="s">
        <v>962</v>
      </c>
      <c r="E1936" s="118" t="s">
        <v>991</v>
      </c>
      <c r="F1936" s="118" t="s">
        <v>987</v>
      </c>
      <c r="G1936" s="118" t="s">
        <v>988</v>
      </c>
      <c r="H1936" s="118" t="s">
        <v>992</v>
      </c>
      <c r="I1936" s="118">
        <v>3.0599999427795401</v>
      </c>
      <c r="J1936" s="118">
        <v>3.0599999427795401</v>
      </c>
      <c r="K1936" s="118">
        <v>-7.21000003814697</v>
      </c>
      <c r="L1936" s="181">
        <f>(K1936+'NPV Calcs'!$D$13)*About!$B$135</f>
        <v>0.76466486977008785</v>
      </c>
      <c r="M1936" s="95" t="str">
        <f>INDEX('IEA Tech to Policy Mapping'!$B$2:$B$13,MATCH($H1936,'IEA Tech to Policy Mapping'!$A$2:$A$13,0))</f>
        <v>ngps - production methane capture</v>
      </c>
      <c r="N1936" s="182">
        <f>(J1936*About!$A$132/1000)*10^12*'EPA to IEA Scaling'!$E$13</f>
        <v>69340303842.518234</v>
      </c>
      <c r="O1936" s="183">
        <f>L1936/About!$B$144</f>
        <v>1.4386841266381463</v>
      </c>
    </row>
    <row r="1937" spans="2:15" x14ac:dyDescent="0.45">
      <c r="B1937" s="118" t="s">
        <v>72</v>
      </c>
      <c r="C1937" s="118" t="s">
        <v>775</v>
      </c>
      <c r="D1937" s="118" t="s">
        <v>962</v>
      </c>
      <c r="E1937" s="118" t="s">
        <v>991</v>
      </c>
      <c r="F1937" s="118" t="s">
        <v>987</v>
      </c>
      <c r="G1937" s="118" t="s">
        <v>988</v>
      </c>
      <c r="H1937" s="118" t="s">
        <v>992</v>
      </c>
      <c r="I1937" s="118">
        <v>9.0000003576278603E-2</v>
      </c>
      <c r="J1937" s="118">
        <v>9.0000003576278603E-2</v>
      </c>
      <c r="K1937" s="118">
        <v>-7.21000003814697</v>
      </c>
      <c r="L1937" s="181">
        <f>(K1937+'NPV Calcs'!$D$13)*About!$B$135</f>
        <v>0.76466486977008785</v>
      </c>
      <c r="M1937" s="95" t="str">
        <f>INDEX('IEA Tech to Policy Mapping'!$B$2:$B$13,MATCH($H1937,'IEA Tech to Policy Mapping'!$A$2:$A$13,0))</f>
        <v>ngps - production methane capture</v>
      </c>
      <c r="N1937" s="182">
        <f>(J1937*About!$A$132/1000)*10^12*'EPA to IEA Scaling'!$E$13</f>
        <v>2039420820.4259746</v>
      </c>
      <c r="O1937" s="183">
        <f>L1937/About!$B$144</f>
        <v>1.4386841266381463</v>
      </c>
    </row>
    <row r="1938" spans="2:15" x14ac:dyDescent="0.45">
      <c r="B1938" s="118" t="s">
        <v>1062</v>
      </c>
      <c r="C1938" s="118" t="s">
        <v>775</v>
      </c>
      <c r="D1938" s="118" t="s">
        <v>962</v>
      </c>
      <c r="E1938" s="118" t="s">
        <v>991</v>
      </c>
      <c r="F1938" s="118" t="s">
        <v>987</v>
      </c>
      <c r="G1938" s="118" t="s">
        <v>988</v>
      </c>
      <c r="H1938" s="118" t="s">
        <v>992</v>
      </c>
      <c r="I1938" s="118">
        <v>0.20000000298023199</v>
      </c>
      <c r="J1938" s="118">
        <v>0.20000000298023199</v>
      </c>
      <c r="K1938" s="118">
        <v>-7.21000003814697</v>
      </c>
      <c r="L1938" s="181">
        <f>(K1938+'NPV Calcs'!$D$13)*About!$B$135</f>
        <v>0.76466486977008785</v>
      </c>
      <c r="M1938" s="95" t="str">
        <f>INDEX('IEA Tech to Policy Mapping'!$B$2:$B$13,MATCH($H1938,'IEA Tech to Policy Mapping'!$A$2:$A$13,0))</f>
        <v>ngps - production methane capture</v>
      </c>
      <c r="N1938" s="182">
        <f>(J1938*About!$A$132/1000)*10^12*'EPA to IEA Scaling'!$E$13</f>
        <v>4532046155.0586929</v>
      </c>
      <c r="O1938" s="183">
        <f>L1938/About!$B$144</f>
        <v>1.4386841266381463</v>
      </c>
    </row>
    <row r="1939" spans="2:15" x14ac:dyDescent="0.45">
      <c r="B1939" s="118" t="s">
        <v>224</v>
      </c>
      <c r="C1939" s="118" t="s">
        <v>775</v>
      </c>
      <c r="D1939" s="118" t="s">
        <v>962</v>
      </c>
      <c r="E1939" s="118" t="s">
        <v>991</v>
      </c>
      <c r="F1939" s="118" t="s">
        <v>987</v>
      </c>
      <c r="G1939" s="118" t="s">
        <v>988</v>
      </c>
      <c r="H1939" s="118" t="s">
        <v>992</v>
      </c>
      <c r="I1939" s="118">
        <v>3.8499999046325599</v>
      </c>
      <c r="J1939" s="118">
        <v>3.8499999046325599</v>
      </c>
      <c r="K1939" s="118">
        <v>-7.21000003814697</v>
      </c>
      <c r="L1939" s="181">
        <f>(K1939+'NPV Calcs'!$D$13)*About!$B$135</f>
        <v>0.76466486977008785</v>
      </c>
      <c r="M1939" s="95" t="str">
        <f>INDEX('IEA Tech to Policy Mapping'!$B$2:$B$13,MATCH($H1939,'IEA Tech to Policy Mapping'!$A$2:$A$13,0))</f>
        <v>ngps - production methane capture</v>
      </c>
      <c r="N1939" s="182">
        <f>(J1939*About!$A$132/1000)*10^12*'EPA to IEA Scaling'!$E$13</f>
        <v>87241885023.826355</v>
      </c>
      <c r="O1939" s="183">
        <f>L1939/About!$B$144</f>
        <v>1.4386841266381463</v>
      </c>
    </row>
    <row r="1940" spans="2:15" x14ac:dyDescent="0.45">
      <c r="B1940" s="118" t="s">
        <v>239</v>
      </c>
      <c r="C1940" s="118" t="s">
        <v>775</v>
      </c>
      <c r="D1940" s="118" t="s">
        <v>962</v>
      </c>
      <c r="E1940" s="118" t="s">
        <v>991</v>
      </c>
      <c r="F1940" s="118" t="s">
        <v>987</v>
      </c>
      <c r="G1940" s="118" t="s">
        <v>988</v>
      </c>
      <c r="H1940" s="118" t="s">
        <v>992</v>
      </c>
      <c r="I1940" s="118">
        <v>11.4300003051757</v>
      </c>
      <c r="J1940" s="118">
        <v>11.4300003051757</v>
      </c>
      <c r="K1940" s="118">
        <v>-7.21000003814697</v>
      </c>
      <c r="L1940" s="181">
        <f>(K1940+'NPV Calcs'!$D$13)*About!$B$135</f>
        <v>0.76466486977008785</v>
      </c>
      <c r="M1940" s="95" t="str">
        <f>INDEX('IEA Tech to Policy Mapping'!$B$2:$B$13,MATCH($H1940,'IEA Tech to Policy Mapping'!$A$2:$A$13,0))</f>
        <v>ngps - production methane capture</v>
      </c>
      <c r="N1940" s="182">
        <f>(J1940*About!$A$132/1000)*10^12*'EPA to IEA Scaling'!$E$13</f>
        <v>259006440817.45975</v>
      </c>
      <c r="O1940" s="183">
        <f>L1940/About!$B$144</f>
        <v>1.4386841266381463</v>
      </c>
    </row>
    <row r="1941" spans="2:15" x14ac:dyDescent="0.45">
      <c r="B1941" s="118" t="s">
        <v>127</v>
      </c>
      <c r="C1941" s="118" t="s">
        <v>775</v>
      </c>
      <c r="D1941" s="118" t="s">
        <v>962</v>
      </c>
      <c r="E1941" s="118" t="s">
        <v>991</v>
      </c>
      <c r="F1941" s="118" t="s">
        <v>987</v>
      </c>
      <c r="G1941" s="118" t="s">
        <v>988</v>
      </c>
      <c r="H1941" s="118" t="s">
        <v>992</v>
      </c>
      <c r="I1941" s="118">
        <v>9.0000003576278603E-2</v>
      </c>
      <c r="J1941" s="118">
        <v>9.0000003576278603E-2</v>
      </c>
      <c r="K1941" s="118">
        <v>-7.21000003814697</v>
      </c>
      <c r="L1941" s="181">
        <f>(K1941+'NPV Calcs'!$D$13)*About!$B$135</f>
        <v>0.76466486977008785</v>
      </c>
      <c r="M1941" s="95" t="str">
        <f>INDEX('IEA Tech to Policy Mapping'!$B$2:$B$13,MATCH($H1941,'IEA Tech to Policy Mapping'!$A$2:$A$13,0))</f>
        <v>ngps - production methane capture</v>
      </c>
      <c r="N1941" s="182">
        <f>(J1941*About!$A$132/1000)*10^12*'EPA to IEA Scaling'!$E$13</f>
        <v>2039420820.4259746</v>
      </c>
      <c r="O1941" s="183">
        <f>L1941/About!$B$144</f>
        <v>1.4386841266381463</v>
      </c>
    </row>
    <row r="1942" spans="2:15" x14ac:dyDescent="0.45">
      <c r="B1942" s="118" t="s">
        <v>194</v>
      </c>
      <c r="C1942" s="118" t="s">
        <v>775</v>
      </c>
      <c r="D1942" s="118" t="s">
        <v>962</v>
      </c>
      <c r="E1942" s="118" t="s">
        <v>991</v>
      </c>
      <c r="F1942" s="118" t="s">
        <v>987</v>
      </c>
      <c r="G1942" s="118" t="s">
        <v>988</v>
      </c>
      <c r="H1942" s="118" t="s">
        <v>992</v>
      </c>
      <c r="I1942" s="118">
        <v>15.390000343322701</v>
      </c>
      <c r="J1942" s="118">
        <v>15.390000343322701</v>
      </c>
      <c r="K1942" s="118">
        <v>-7.1500000953674299</v>
      </c>
      <c r="L1942" s="181">
        <f>(K1942+'NPV Calcs'!$D$13)*About!$B$135</f>
        <v>0.81854810732089123</v>
      </c>
      <c r="M1942" s="95" t="str">
        <f>INDEX('IEA Tech to Policy Mapping'!$B$2:$B$13,MATCH($H1942,'IEA Tech to Policy Mapping'!$A$2:$A$13,0))</f>
        <v>ngps - production methane capture</v>
      </c>
      <c r="N1942" s="182">
        <f>(J1942*About!$A$132/1000)*10^12*'EPA to IEA Scaling'!$E$13</f>
        <v>348740954214.89337</v>
      </c>
      <c r="O1942" s="183">
        <f>L1942/About!$B$144</f>
        <v>1.540063124969169</v>
      </c>
    </row>
    <row r="1943" spans="2:15" x14ac:dyDescent="0.45">
      <c r="B1943" s="118" t="s">
        <v>321</v>
      </c>
      <c r="C1943" s="118" t="s">
        <v>775</v>
      </c>
      <c r="D1943" s="118" t="s">
        <v>962</v>
      </c>
      <c r="E1943" s="118" t="s">
        <v>991</v>
      </c>
      <c r="F1943" s="118" t="s">
        <v>987</v>
      </c>
      <c r="G1943" s="118" t="s">
        <v>988</v>
      </c>
      <c r="H1943" s="118" t="s">
        <v>992</v>
      </c>
      <c r="I1943" s="118">
        <v>0.20999999344348899</v>
      </c>
      <c r="J1943" s="118">
        <v>0.20999999344348899</v>
      </c>
      <c r="K1943" s="118">
        <v>-7.1500000953674299</v>
      </c>
      <c r="L1943" s="181">
        <f>(K1943+'NPV Calcs'!$D$13)*About!$B$135</f>
        <v>0.81854810732089123</v>
      </c>
      <c r="M1943" s="95" t="str">
        <f>INDEX('IEA Tech to Policy Mapping'!$B$2:$B$13,MATCH($H1943,'IEA Tech to Policy Mapping'!$A$2:$A$13,0))</f>
        <v>ngps - production methane capture</v>
      </c>
      <c r="N1943" s="182">
        <f>(J1943*About!$A$132/1000)*10^12*'EPA to IEA Scaling'!$E$13</f>
        <v>4758648243.3301964</v>
      </c>
      <c r="O1943" s="183">
        <f>L1943/About!$B$144</f>
        <v>1.540063124969169</v>
      </c>
    </row>
    <row r="1944" spans="2:15" x14ac:dyDescent="0.45">
      <c r="B1944" s="118" t="s">
        <v>20</v>
      </c>
      <c r="C1944" s="118" t="s">
        <v>775</v>
      </c>
      <c r="D1944" s="118" t="s">
        <v>962</v>
      </c>
      <c r="E1944" s="118" t="s">
        <v>993</v>
      </c>
      <c r="F1944" s="118" t="s">
        <v>987</v>
      </c>
      <c r="G1944" s="118" t="s">
        <v>988</v>
      </c>
      <c r="H1944" s="118" t="s">
        <v>992</v>
      </c>
      <c r="I1944" s="118">
        <v>0.67000001668929998</v>
      </c>
      <c r="J1944" s="118">
        <v>0.67000001668929998</v>
      </c>
      <c r="K1944" s="118">
        <v>-7.1500000953674299</v>
      </c>
      <c r="L1944" s="181">
        <f>(K1944+'NPV Calcs'!$D$13)*About!$B$135</f>
        <v>0.81854810732089123</v>
      </c>
      <c r="M1944" s="95" t="str">
        <f>INDEX('IEA Tech to Policy Mapping'!$B$2:$B$13,MATCH($H1944,'IEA Tech to Policy Mapping'!$A$2:$A$13,0))</f>
        <v>ngps - production methane capture</v>
      </c>
      <c r="N1944" s="182">
        <f>(J1944*About!$A$132/1000)*10^12*'EPA to IEA Scaling'!$E$13</f>
        <v>15182354771.395319</v>
      </c>
      <c r="O1944" s="183">
        <f>L1944/About!$B$144</f>
        <v>1.540063124969169</v>
      </c>
    </row>
    <row r="1945" spans="2:15" x14ac:dyDescent="0.45">
      <c r="B1945" s="118" t="s">
        <v>110</v>
      </c>
      <c r="C1945" s="118" t="s">
        <v>775</v>
      </c>
      <c r="D1945" s="118" t="s">
        <v>962</v>
      </c>
      <c r="E1945" s="118" t="s">
        <v>993</v>
      </c>
      <c r="F1945" s="118" t="s">
        <v>987</v>
      </c>
      <c r="G1945" s="118" t="s">
        <v>988</v>
      </c>
      <c r="H1945" s="118" t="s">
        <v>992</v>
      </c>
      <c r="I1945" s="118">
        <v>0.75</v>
      </c>
      <c r="J1945" s="118">
        <v>0.75</v>
      </c>
      <c r="K1945" s="118">
        <v>-7.1500000953674299</v>
      </c>
      <c r="L1945" s="181">
        <f>(K1945+'NPV Calcs'!$D$13)*About!$B$135</f>
        <v>0.81854810732089123</v>
      </c>
      <c r="M1945" s="95" t="str">
        <f>INDEX('IEA Tech to Policy Mapping'!$B$2:$B$13,MATCH($H1945,'IEA Tech to Policy Mapping'!$A$2:$A$13,0))</f>
        <v>ngps - production methane capture</v>
      </c>
      <c r="N1945" s="182">
        <f>(J1945*About!$A$132/1000)*10^12*'EPA to IEA Scaling'!$E$13</f>
        <v>16995172828.222313</v>
      </c>
      <c r="O1945" s="183">
        <f>L1945/About!$B$144</f>
        <v>1.540063124969169</v>
      </c>
    </row>
    <row r="1946" spans="2:15" x14ac:dyDescent="0.45">
      <c r="B1946" s="118" t="s">
        <v>110</v>
      </c>
      <c r="C1946" s="118" t="s">
        <v>775</v>
      </c>
      <c r="D1946" s="118" t="s">
        <v>962</v>
      </c>
      <c r="E1946" s="118" t="s">
        <v>991</v>
      </c>
      <c r="F1946" s="118" t="s">
        <v>987</v>
      </c>
      <c r="G1946" s="118" t="s">
        <v>988</v>
      </c>
      <c r="H1946" s="118" t="s">
        <v>992</v>
      </c>
      <c r="I1946" s="118">
        <v>7.1900000572204501</v>
      </c>
      <c r="J1946" s="118">
        <v>7.1900000572204501</v>
      </c>
      <c r="K1946" s="118">
        <v>-7.1500000953674299</v>
      </c>
      <c r="L1946" s="181">
        <f>(K1946+'NPV Calcs'!$D$13)*About!$B$135</f>
        <v>0.81854810732089123</v>
      </c>
      <c r="M1946" s="95" t="str">
        <f>INDEX('IEA Tech to Policy Mapping'!$B$2:$B$13,MATCH($H1946,'IEA Tech to Policy Mapping'!$A$2:$A$13,0))</f>
        <v>ngps - production methane capture</v>
      </c>
      <c r="N1946" s="182">
        <f>(J1946*About!$A$132/1000)*10^12*'EPA to IEA Scaling'!$E$13</f>
        <v>162927058143.18646</v>
      </c>
      <c r="O1946" s="183">
        <f>L1946/About!$B$144</f>
        <v>1.540063124969169</v>
      </c>
    </row>
    <row r="1947" spans="2:15" x14ac:dyDescent="0.45">
      <c r="B1947" s="118" t="s">
        <v>20</v>
      </c>
      <c r="C1947" s="118" t="s">
        <v>775</v>
      </c>
      <c r="D1947" s="118" t="s">
        <v>962</v>
      </c>
      <c r="E1947" s="118" t="s">
        <v>991</v>
      </c>
      <c r="F1947" s="118" t="s">
        <v>987</v>
      </c>
      <c r="G1947" s="118" t="s">
        <v>988</v>
      </c>
      <c r="H1947" s="118" t="s">
        <v>992</v>
      </c>
      <c r="I1947" s="118">
        <v>42.770000457763601</v>
      </c>
      <c r="J1947" s="118">
        <v>42.770000457763601</v>
      </c>
      <c r="K1947" s="118">
        <v>-7.1500000953674299</v>
      </c>
      <c r="L1947" s="181">
        <f>(K1947+'NPV Calcs'!$D$13)*About!$B$135</f>
        <v>0.81854810732089123</v>
      </c>
      <c r="M1947" s="95" t="str">
        <f>INDEX('IEA Tech to Policy Mapping'!$B$2:$B$13,MATCH($H1947,'IEA Tech to Policy Mapping'!$A$2:$A$13,0))</f>
        <v>ngps - production methane capture</v>
      </c>
      <c r="N1947" s="182">
        <f>(J1947*About!$A$132/1000)*10^12*'EPA to IEA Scaling'!$E$13</f>
        <v>969178066190.45288</v>
      </c>
      <c r="O1947" s="183">
        <f>L1947/About!$B$144</f>
        <v>1.540063124969169</v>
      </c>
    </row>
    <row r="1948" spans="2:15" x14ac:dyDescent="0.45">
      <c r="B1948" s="118" t="s">
        <v>20</v>
      </c>
      <c r="C1948" s="118" t="s">
        <v>775</v>
      </c>
      <c r="D1948" s="118" t="s">
        <v>962</v>
      </c>
      <c r="E1948" s="118" t="s">
        <v>991</v>
      </c>
      <c r="F1948" s="118" t="s">
        <v>987</v>
      </c>
      <c r="G1948" s="118" t="s">
        <v>988</v>
      </c>
      <c r="H1948" s="118" t="s">
        <v>989</v>
      </c>
      <c r="I1948" s="118">
        <v>34.150001525878899</v>
      </c>
      <c r="J1948" s="118">
        <v>34.150001525878899</v>
      </c>
      <c r="K1948" s="118">
        <v>-6.6399998664855904</v>
      </c>
      <c r="L1948" s="181">
        <f>(K1948+'NPV Calcs'!$D$13)*About!$B$135</f>
        <v>1.276556268841589</v>
      </c>
      <c r="M1948" s="95" t="str">
        <f>INDEX('IEA Tech to Policy Mapping'!$B$2:$B$13,MATCH($H1948,'IEA Tech to Policy Mapping'!$A$2:$A$13,0))</f>
        <v>ngps - production methane capture</v>
      </c>
      <c r="N1948" s="182">
        <f>(J1948*About!$A$132/1000)*10^12*'EPA to IEA Scaling'!$E$13</f>
        <v>773846904021.82336</v>
      </c>
      <c r="O1948" s="183">
        <f>L1948/About!$B$144</f>
        <v>2.4017858193158683</v>
      </c>
    </row>
    <row r="1949" spans="2:15" x14ac:dyDescent="0.45">
      <c r="B1949" s="118" t="s">
        <v>110</v>
      </c>
      <c r="C1949" s="118" t="s">
        <v>775</v>
      </c>
      <c r="D1949" s="118" t="s">
        <v>962</v>
      </c>
      <c r="E1949" s="118" t="s">
        <v>991</v>
      </c>
      <c r="F1949" s="118" t="s">
        <v>987</v>
      </c>
      <c r="G1949" s="118" t="s">
        <v>988</v>
      </c>
      <c r="H1949" s="118" t="s">
        <v>989</v>
      </c>
      <c r="I1949" s="118">
        <v>5.7399997711181596</v>
      </c>
      <c r="J1949" s="118">
        <v>5.7399997711181596</v>
      </c>
      <c r="K1949" s="118">
        <v>-6.6399998664855904</v>
      </c>
      <c r="L1949" s="181">
        <f>(K1949+'NPV Calcs'!$D$13)*About!$B$135</f>
        <v>1.276556268841589</v>
      </c>
      <c r="M1949" s="95" t="str">
        <f>INDEX('IEA Tech to Policy Mapping'!$B$2:$B$13,MATCH($H1949,'IEA Tech to Policy Mapping'!$A$2:$A$13,0))</f>
        <v>ngps - production methane capture</v>
      </c>
      <c r="N1949" s="182">
        <f>(J1949*About!$A$132/1000)*10^12*'EPA to IEA Scaling'!$E$13</f>
        <v>130069717525.47952</v>
      </c>
      <c r="O1949" s="183">
        <f>L1949/About!$B$144</f>
        <v>2.4017858193158683</v>
      </c>
    </row>
    <row r="1950" spans="2:15" x14ac:dyDescent="0.45">
      <c r="B1950" s="118" t="s">
        <v>194</v>
      </c>
      <c r="C1950" s="118" t="s">
        <v>775</v>
      </c>
      <c r="D1950" s="118" t="s">
        <v>962</v>
      </c>
      <c r="E1950" s="118" t="s">
        <v>991</v>
      </c>
      <c r="F1950" s="118" t="s">
        <v>987</v>
      </c>
      <c r="G1950" s="118" t="s">
        <v>988</v>
      </c>
      <c r="H1950" s="118" t="s">
        <v>989</v>
      </c>
      <c r="I1950" s="118">
        <v>12.289999961853001</v>
      </c>
      <c r="J1950" s="118">
        <v>12.289999961853001</v>
      </c>
      <c r="K1950" s="118">
        <v>-6.6399998664855904</v>
      </c>
      <c r="L1950" s="181">
        <f>(K1950+'NPV Calcs'!$D$13)*About!$B$135</f>
        <v>1.276556268841589</v>
      </c>
      <c r="M1950" s="95" t="str">
        <f>INDEX('IEA Tech to Policy Mapping'!$B$2:$B$13,MATCH($H1950,'IEA Tech to Policy Mapping'!$A$2:$A$13,0))</f>
        <v>ngps - production methane capture</v>
      </c>
      <c r="N1950" s="182">
        <f>(J1950*About!$A$132/1000)*10^12*'EPA to IEA Scaling'!$E$13</f>
        <v>278494231214.04987</v>
      </c>
      <c r="O1950" s="183">
        <f>L1950/About!$B$144</f>
        <v>2.4017858193158683</v>
      </c>
    </row>
    <row r="1951" spans="2:15" x14ac:dyDescent="0.45">
      <c r="B1951" s="118" t="s">
        <v>321</v>
      </c>
      <c r="C1951" s="118" t="s">
        <v>775</v>
      </c>
      <c r="D1951" s="118" t="s">
        <v>962</v>
      </c>
      <c r="E1951" s="118" t="s">
        <v>991</v>
      </c>
      <c r="F1951" s="118" t="s">
        <v>987</v>
      </c>
      <c r="G1951" s="118" t="s">
        <v>988</v>
      </c>
      <c r="H1951" s="118" t="s">
        <v>989</v>
      </c>
      <c r="I1951" s="118">
        <v>0.17000000178813901</v>
      </c>
      <c r="J1951" s="118">
        <v>0.17000000178813901</v>
      </c>
      <c r="K1951" s="118">
        <v>-6.6399998664855904</v>
      </c>
      <c r="L1951" s="181">
        <f>(K1951+'NPV Calcs'!$D$13)*About!$B$135</f>
        <v>1.276556268841589</v>
      </c>
      <c r="M1951" s="95" t="str">
        <f>INDEX('IEA Tech to Policy Mapping'!$B$2:$B$13,MATCH($H1951,'IEA Tech to Policy Mapping'!$A$2:$A$13,0))</f>
        <v>ngps - production methane capture</v>
      </c>
      <c r="N1951" s="182">
        <f>(J1951*About!$A$132/1000)*10^12*'EPA to IEA Scaling'!$E$13</f>
        <v>3852239214.9166999</v>
      </c>
      <c r="O1951" s="183">
        <f>L1951/About!$B$144</f>
        <v>2.4017858193158683</v>
      </c>
    </row>
    <row r="1952" spans="2:15" x14ac:dyDescent="0.45">
      <c r="B1952" s="118" t="s">
        <v>20</v>
      </c>
      <c r="C1952" s="118" t="s">
        <v>775</v>
      </c>
      <c r="D1952" s="118" t="s">
        <v>962</v>
      </c>
      <c r="E1952" s="118" t="s">
        <v>993</v>
      </c>
      <c r="F1952" s="118" t="s">
        <v>987</v>
      </c>
      <c r="G1952" s="118" t="s">
        <v>988</v>
      </c>
      <c r="H1952" s="118" t="s">
        <v>989</v>
      </c>
      <c r="I1952" s="118">
        <v>0.54000002145767201</v>
      </c>
      <c r="J1952" s="118">
        <v>0.54000002145767201</v>
      </c>
      <c r="K1952" s="118">
        <v>-6.6399998664855904</v>
      </c>
      <c r="L1952" s="181">
        <f>(K1952+'NPV Calcs'!$D$13)*About!$B$135</f>
        <v>1.276556268841589</v>
      </c>
      <c r="M1952" s="95" t="str">
        <f>INDEX('IEA Tech to Policy Mapping'!$B$2:$B$13,MATCH($H1952,'IEA Tech to Policy Mapping'!$A$2:$A$13,0))</f>
        <v>ngps - production methane capture</v>
      </c>
      <c r="N1952" s="182">
        <f>(J1952*About!$A$132/1000)*10^12*'EPA to IEA Scaling'!$E$13</f>
        <v>12236524922.555857</v>
      </c>
      <c r="O1952" s="183">
        <f>L1952/About!$B$144</f>
        <v>2.4017858193158683</v>
      </c>
    </row>
    <row r="1953" spans="2:15" x14ac:dyDescent="0.45">
      <c r="B1953" s="118" t="s">
        <v>110</v>
      </c>
      <c r="C1953" s="118" t="s">
        <v>775</v>
      </c>
      <c r="D1953" s="118" t="s">
        <v>962</v>
      </c>
      <c r="E1953" s="118" t="s">
        <v>993</v>
      </c>
      <c r="F1953" s="118" t="s">
        <v>987</v>
      </c>
      <c r="G1953" s="118" t="s">
        <v>988</v>
      </c>
      <c r="H1953" s="118" t="s">
        <v>989</v>
      </c>
      <c r="I1953" s="118">
        <v>0.60000002384185702</v>
      </c>
      <c r="J1953" s="118">
        <v>0.60000002384185702</v>
      </c>
      <c r="K1953" s="118">
        <v>-6.6399998664855904</v>
      </c>
      <c r="L1953" s="181">
        <f>(K1953+'NPV Calcs'!$D$13)*About!$B$135</f>
        <v>1.276556268841589</v>
      </c>
      <c r="M1953" s="95" t="str">
        <f>INDEX('IEA Tech to Policy Mapping'!$B$2:$B$13,MATCH($H1953,'IEA Tech to Policy Mapping'!$A$2:$A$13,0))</f>
        <v>ngps - production methane capture</v>
      </c>
      <c r="N1953" s="182">
        <f>(J1953*About!$A$132/1000)*10^12*'EPA to IEA Scaling'!$E$13</f>
        <v>13596138802.839825</v>
      </c>
      <c r="O1953" s="183">
        <f>L1953/About!$B$144</f>
        <v>2.4017858193158683</v>
      </c>
    </row>
    <row r="1954" spans="2:15" x14ac:dyDescent="0.45">
      <c r="B1954" s="118" t="s">
        <v>1062</v>
      </c>
      <c r="C1954" s="118" t="s">
        <v>775</v>
      </c>
      <c r="D1954" s="118" t="s">
        <v>985</v>
      </c>
      <c r="E1954" s="118" t="s">
        <v>994</v>
      </c>
      <c r="F1954" s="118" t="s">
        <v>987</v>
      </c>
      <c r="G1954" s="118" t="s">
        <v>988</v>
      </c>
      <c r="H1954" s="118" t="s">
        <v>995</v>
      </c>
      <c r="I1954" s="118">
        <v>9.9999997764825804E-3</v>
      </c>
      <c r="J1954" s="118">
        <v>9.9999997764825804E-3</v>
      </c>
      <c r="K1954" s="118">
        <v>-6.6199998855590803</v>
      </c>
      <c r="L1954" s="181">
        <f>(K1954+'NPV Calcs'!$D$13)*About!$B$135</f>
        <v>1.2945173480251873</v>
      </c>
      <c r="M1954" s="95" t="str">
        <f>INDEX('IEA Tech to Policy Mapping'!$B$2:$B$13,MATCH($H1954,'IEA Tech to Policy Mapping'!$A$2:$A$13,0))</f>
        <v>ngps - T&amp;D methane capture</v>
      </c>
      <c r="N1954" s="182">
        <f>(J1954*About!$A$132/1000)*10^12*'EPA to IEA Scaling'!$E$13</f>
        <v>226602299.31134129</v>
      </c>
      <c r="O1954" s="183">
        <f>L1954/About!$B$144</f>
        <v>2.4355788187595371</v>
      </c>
    </row>
    <row r="1955" spans="2:15" x14ac:dyDescent="0.45">
      <c r="B1955" s="118" t="s">
        <v>224</v>
      </c>
      <c r="C1955" s="118" t="s">
        <v>775</v>
      </c>
      <c r="D1955" s="118" t="s">
        <v>962</v>
      </c>
      <c r="E1955" s="118" t="s">
        <v>991</v>
      </c>
      <c r="F1955" s="118" t="s">
        <v>987</v>
      </c>
      <c r="G1955" s="118" t="s">
        <v>988</v>
      </c>
      <c r="H1955" s="118" t="s">
        <v>989</v>
      </c>
      <c r="I1955" s="118">
        <v>2.6099998950958199</v>
      </c>
      <c r="J1955" s="118">
        <v>2.6099998950958199</v>
      </c>
      <c r="K1955" s="118">
        <v>-6.5900001525878897</v>
      </c>
      <c r="L1955" s="181">
        <f>(K1955+'NPV Calcs'!$D$13)*About!$B$135</f>
        <v>1.3214587526876356</v>
      </c>
      <c r="M1955" s="95" t="str">
        <f>INDEX('IEA Tech to Policy Mapping'!$B$2:$B$13,MATCH($H1955,'IEA Tech to Policy Mapping'!$A$2:$A$13,0))</f>
        <v>ngps - production methane capture</v>
      </c>
      <c r="N1955" s="182">
        <f>(J1955*About!$A$132/1000)*10^12*'EPA to IEA Scaling'!$E$13</f>
        <v>59143199065.06076</v>
      </c>
      <c r="O1955" s="183">
        <f>L1955/About!$B$144</f>
        <v>2.4862679150807181</v>
      </c>
    </row>
    <row r="1956" spans="2:15" x14ac:dyDescent="0.45">
      <c r="B1956" s="118" t="s">
        <v>127</v>
      </c>
      <c r="C1956" s="118" t="s">
        <v>775</v>
      </c>
      <c r="D1956" s="118" t="s">
        <v>962</v>
      </c>
      <c r="E1956" s="118" t="s">
        <v>991</v>
      </c>
      <c r="F1956" s="118" t="s">
        <v>987</v>
      </c>
      <c r="G1956" s="118" t="s">
        <v>988</v>
      </c>
      <c r="H1956" s="118" t="s">
        <v>989</v>
      </c>
      <c r="I1956" s="118">
        <v>5.9999998658895402E-2</v>
      </c>
      <c r="J1956" s="118">
        <v>5.9999998658895402E-2</v>
      </c>
      <c r="K1956" s="118">
        <v>-6.5900001525878897</v>
      </c>
      <c r="L1956" s="181">
        <f>(K1956+'NPV Calcs'!$D$13)*About!$B$135</f>
        <v>1.3214587526876356</v>
      </c>
      <c r="M1956" s="95" t="str">
        <f>INDEX('IEA Tech to Policy Mapping'!$B$2:$B$13,MATCH($H1956,'IEA Tech to Policy Mapping'!$A$2:$A$13,0))</f>
        <v>ngps - production methane capture</v>
      </c>
      <c r="N1956" s="182">
        <f>(J1956*About!$A$132/1000)*10^12*'EPA to IEA Scaling'!$E$13</f>
        <v>1359613795.8680458</v>
      </c>
      <c r="O1956" s="183">
        <f>L1956/About!$B$144</f>
        <v>2.4862679150807181</v>
      </c>
    </row>
    <row r="1957" spans="2:15" x14ac:dyDescent="0.45">
      <c r="B1957" s="118" t="s">
        <v>72</v>
      </c>
      <c r="C1957" s="118" t="s">
        <v>775</v>
      </c>
      <c r="D1957" s="118" t="s">
        <v>962</v>
      </c>
      <c r="E1957" s="118" t="s">
        <v>991</v>
      </c>
      <c r="F1957" s="118" t="s">
        <v>987</v>
      </c>
      <c r="G1957" s="118" t="s">
        <v>988</v>
      </c>
      <c r="H1957" s="118" t="s">
        <v>989</v>
      </c>
      <c r="I1957" s="118">
        <v>5.9999998658895402E-2</v>
      </c>
      <c r="J1957" s="118">
        <v>5.9999998658895402E-2</v>
      </c>
      <c r="K1957" s="118">
        <v>-6.5900001525878897</v>
      </c>
      <c r="L1957" s="181">
        <f>(K1957+'NPV Calcs'!$D$13)*About!$B$135</f>
        <v>1.3214587526876356</v>
      </c>
      <c r="M1957" s="95" t="str">
        <f>INDEX('IEA Tech to Policy Mapping'!$B$2:$B$13,MATCH($H1957,'IEA Tech to Policy Mapping'!$A$2:$A$13,0))</f>
        <v>ngps - production methane capture</v>
      </c>
      <c r="N1957" s="182">
        <f>(J1957*About!$A$132/1000)*10^12*'EPA to IEA Scaling'!$E$13</f>
        <v>1359613795.8680458</v>
      </c>
      <c r="O1957" s="183">
        <f>L1957/About!$B$144</f>
        <v>2.4862679150807181</v>
      </c>
    </row>
    <row r="1958" spans="2:15" x14ac:dyDescent="0.45">
      <c r="B1958" s="118" t="s">
        <v>1062</v>
      </c>
      <c r="C1958" s="118" t="s">
        <v>775</v>
      </c>
      <c r="D1958" s="118" t="s">
        <v>962</v>
      </c>
      <c r="E1958" s="118" t="s">
        <v>991</v>
      </c>
      <c r="F1958" s="118" t="s">
        <v>987</v>
      </c>
      <c r="G1958" s="118" t="s">
        <v>988</v>
      </c>
      <c r="H1958" s="118" t="s">
        <v>989</v>
      </c>
      <c r="I1958" s="118">
        <v>0.140000000596046</v>
      </c>
      <c r="J1958" s="118">
        <v>0.140000000596046</v>
      </c>
      <c r="K1958" s="118">
        <v>-6.5900001525878897</v>
      </c>
      <c r="L1958" s="181">
        <f>(K1958+'NPV Calcs'!$D$13)*About!$B$135</f>
        <v>1.3214587526876356</v>
      </c>
      <c r="M1958" s="95" t="str">
        <f>INDEX('IEA Tech to Policy Mapping'!$B$2:$B$13,MATCH($H1958,'IEA Tech to Policy Mapping'!$A$2:$A$13,0))</f>
        <v>ngps - production methane capture</v>
      </c>
      <c r="N1958" s="182">
        <f>(J1958*About!$A$132/1000)*10^12*'EPA to IEA Scaling'!$E$13</f>
        <v>3172432274.7747045</v>
      </c>
      <c r="O1958" s="183">
        <f>L1958/About!$B$144</f>
        <v>2.4862679150807181</v>
      </c>
    </row>
    <row r="1959" spans="2:15" x14ac:dyDescent="0.45">
      <c r="B1959" s="118" t="s">
        <v>239</v>
      </c>
      <c r="C1959" s="118" t="s">
        <v>775</v>
      </c>
      <c r="D1959" s="118" t="s">
        <v>962</v>
      </c>
      <c r="E1959" s="118" t="s">
        <v>991</v>
      </c>
      <c r="F1959" s="118" t="s">
        <v>987</v>
      </c>
      <c r="G1959" s="118" t="s">
        <v>988</v>
      </c>
      <c r="H1959" s="118" t="s">
        <v>989</v>
      </c>
      <c r="I1959" s="118">
        <v>9.3000001907348597</v>
      </c>
      <c r="J1959" s="118">
        <v>9.3000001907348597</v>
      </c>
      <c r="K1959" s="118">
        <v>-6.5799999237060502</v>
      </c>
      <c r="L1959" s="181">
        <f>(K1959+'NPV Calcs'!$D$13)*About!$B$135</f>
        <v>1.3304395063923924</v>
      </c>
      <c r="M1959" s="95" t="str">
        <f>INDEX('IEA Tech to Policy Mapping'!$B$2:$B$13,MATCH($H1959,'IEA Tech to Policy Mapping'!$A$2:$A$13,0))</f>
        <v>ngps - production methane capture</v>
      </c>
      <c r="N1959" s="182">
        <f>(J1959*About!$A$132/1000)*10^12*'EPA to IEA Scaling'!$E$13</f>
        <v>210740147392.05252</v>
      </c>
      <c r="O1959" s="183">
        <f>L1959/About!$B$144</f>
        <v>2.503164817646891</v>
      </c>
    </row>
    <row r="1960" spans="2:15" x14ac:dyDescent="0.45">
      <c r="B1960" s="118" t="s">
        <v>24</v>
      </c>
      <c r="C1960" s="118" t="s">
        <v>775</v>
      </c>
      <c r="D1960" s="118" t="s">
        <v>962</v>
      </c>
      <c r="E1960" s="118" t="s">
        <v>991</v>
      </c>
      <c r="F1960" s="118" t="s">
        <v>987</v>
      </c>
      <c r="G1960" s="118" t="s">
        <v>988</v>
      </c>
      <c r="H1960" s="118" t="s">
        <v>989</v>
      </c>
      <c r="I1960" s="118">
        <v>2.4900000095367401</v>
      </c>
      <c r="J1960" s="118">
        <v>2.4900000095367401</v>
      </c>
      <c r="K1960" s="118">
        <v>-6.5799999237060502</v>
      </c>
      <c r="L1960" s="181">
        <f>(K1960+'NPV Calcs'!$D$13)*About!$B$135</f>
        <v>1.3304395063923924</v>
      </c>
      <c r="M1960" s="95" t="str">
        <f>INDEX('IEA Tech to Policy Mapping'!$B$2:$B$13,MATCH($H1960,'IEA Tech to Policy Mapping'!$A$2:$A$13,0))</f>
        <v>ngps - production methane capture</v>
      </c>
      <c r="N1960" s="182">
        <f>(J1960*About!$A$132/1000)*10^12*'EPA to IEA Scaling'!$E$13</f>
        <v>56423974005.802803</v>
      </c>
      <c r="O1960" s="183">
        <f>L1960/About!$B$144</f>
        <v>2.503164817646891</v>
      </c>
    </row>
    <row r="1961" spans="2:15" x14ac:dyDescent="0.45">
      <c r="B1961" s="118" t="s">
        <v>110</v>
      </c>
      <c r="C1961" s="118" t="s">
        <v>775</v>
      </c>
      <c r="D1961" s="118" t="s">
        <v>962</v>
      </c>
      <c r="E1961" s="118" t="s">
        <v>999</v>
      </c>
      <c r="F1961" s="118" t="s">
        <v>987</v>
      </c>
      <c r="G1961" s="118" t="s">
        <v>988</v>
      </c>
      <c r="H1961" s="118" t="s">
        <v>995</v>
      </c>
      <c r="I1961" s="118">
        <v>1.9999999552965102E-2</v>
      </c>
      <c r="J1961" s="118">
        <v>1.9999999552965102E-2</v>
      </c>
      <c r="K1961" s="118">
        <v>-6.5199999809265101</v>
      </c>
      <c r="L1961" s="181">
        <f>(K1961+'NPV Calcs'!$D$13)*About!$B$135</f>
        <v>1.3843227439431958</v>
      </c>
      <c r="M1961" s="95" t="str">
        <f>INDEX('IEA Tech to Policy Mapping'!$B$2:$B$13,MATCH($H1961,'IEA Tech to Policy Mapping'!$A$2:$A$13,0))</f>
        <v>ngps - T&amp;D methane capture</v>
      </c>
      <c r="N1961" s="182">
        <f>(J1961*About!$A$132/1000)*10^12*'EPA to IEA Scaling'!$E$13</f>
        <v>453204598.62268114</v>
      </c>
      <c r="O1961" s="183">
        <f>L1961/About!$B$144</f>
        <v>2.6045438159779137</v>
      </c>
    </row>
    <row r="1962" spans="2:15" x14ac:dyDescent="0.45">
      <c r="B1962" s="118" t="s">
        <v>1061</v>
      </c>
      <c r="C1962" s="118" t="s">
        <v>775</v>
      </c>
      <c r="D1962" s="118" t="s">
        <v>985</v>
      </c>
      <c r="E1962" s="118" t="s">
        <v>994</v>
      </c>
      <c r="F1962" s="118" t="s">
        <v>987</v>
      </c>
      <c r="G1962" s="118" t="s">
        <v>1002</v>
      </c>
      <c r="H1962" s="118" t="s">
        <v>1003</v>
      </c>
      <c r="I1962" s="118">
        <v>1.8200000524520801</v>
      </c>
      <c r="J1962" s="118">
        <v>1.7300000190734801</v>
      </c>
      <c r="K1962" s="118">
        <v>-6.4800000190734801</v>
      </c>
      <c r="L1962" s="181">
        <f>(K1962+'NPV Calcs'!$D$13)*About!$B$135</f>
        <v>1.4202449023104009</v>
      </c>
      <c r="M1962" s="95" t="str">
        <f>INDEX('IEA Tech to Policy Mapping'!$B$2:$B$13,MATCH($H1962,'IEA Tech to Policy Mapping'!$A$2:$A$13,0))</f>
        <v>ngps - T&amp;D methane capture</v>
      </c>
      <c r="N1962" s="182">
        <f>(J1962*About!$A$132/1000)*10^12*'EPA to IEA Scaling'!$E$13</f>
        <v>39202199089.308929</v>
      </c>
      <c r="O1962" s="183">
        <f>L1962/About!$B$144</f>
        <v>2.6721298148652672</v>
      </c>
    </row>
    <row r="1963" spans="2:15" x14ac:dyDescent="0.45">
      <c r="B1963" s="118" t="s">
        <v>114</v>
      </c>
      <c r="C1963" s="118" t="s">
        <v>775</v>
      </c>
      <c r="D1963" s="118" t="s">
        <v>962</v>
      </c>
      <c r="E1963" s="118" t="s">
        <v>999</v>
      </c>
      <c r="F1963" s="118" t="s">
        <v>987</v>
      </c>
      <c r="G1963" s="118" t="s">
        <v>988</v>
      </c>
      <c r="H1963" s="118" t="s">
        <v>995</v>
      </c>
      <c r="I1963" s="118">
        <v>9.9999997764825804E-3</v>
      </c>
      <c r="J1963" s="118">
        <v>9.9999997764825804E-3</v>
      </c>
      <c r="K1963" s="118">
        <v>-6.46000003814697</v>
      </c>
      <c r="L1963" s="181">
        <f>(K1963+'NPV Calcs'!$D$13)*About!$B$135</f>
        <v>1.4382059814939991</v>
      </c>
      <c r="M1963" s="95" t="str">
        <f>INDEX('IEA Tech to Policy Mapping'!$B$2:$B$13,MATCH($H1963,'IEA Tech to Policy Mapping'!$A$2:$A$13,0))</f>
        <v>ngps - T&amp;D methane capture</v>
      </c>
      <c r="N1963" s="182">
        <f>(J1963*About!$A$132/1000)*10^12*'EPA to IEA Scaling'!$E$13</f>
        <v>226602299.31134129</v>
      </c>
      <c r="O1963" s="183">
        <f>L1963/About!$B$144</f>
        <v>2.705922814308936</v>
      </c>
    </row>
    <row r="1964" spans="2:15" x14ac:dyDescent="0.45">
      <c r="B1964" s="118" t="s">
        <v>194</v>
      </c>
      <c r="C1964" s="118" t="s">
        <v>775</v>
      </c>
      <c r="D1964" s="118" t="s">
        <v>962</v>
      </c>
      <c r="E1964" s="118" t="s">
        <v>999</v>
      </c>
      <c r="F1964" s="118" t="s">
        <v>987</v>
      </c>
      <c r="G1964" s="118" t="s">
        <v>988</v>
      </c>
      <c r="H1964" s="118" t="s">
        <v>995</v>
      </c>
      <c r="I1964" s="118">
        <v>2.9999999329447701E-2</v>
      </c>
      <c r="J1964" s="118">
        <v>2.9999999329447701E-2</v>
      </c>
      <c r="K1964" s="118">
        <v>-6.46000003814697</v>
      </c>
      <c r="L1964" s="181">
        <f>(K1964+'NPV Calcs'!$D$13)*About!$B$135</f>
        <v>1.4382059814939991</v>
      </c>
      <c r="M1964" s="95" t="str">
        <f>INDEX('IEA Tech to Policy Mapping'!$B$2:$B$13,MATCH($H1964,'IEA Tech to Policy Mapping'!$A$2:$A$13,0))</f>
        <v>ngps - T&amp;D methane capture</v>
      </c>
      <c r="N1964" s="182">
        <f>(J1964*About!$A$132/1000)*10^12*'EPA to IEA Scaling'!$E$13</f>
        <v>679806897.9340229</v>
      </c>
      <c r="O1964" s="183">
        <f>L1964/About!$B$144</f>
        <v>2.705922814308936</v>
      </c>
    </row>
    <row r="1965" spans="2:15" x14ac:dyDescent="0.45">
      <c r="B1965" s="118" t="s">
        <v>114</v>
      </c>
      <c r="C1965" s="118" t="s">
        <v>775</v>
      </c>
      <c r="D1965" s="118" t="s">
        <v>985</v>
      </c>
      <c r="E1965" s="118" t="s">
        <v>994</v>
      </c>
      <c r="F1965" s="118" t="s">
        <v>987</v>
      </c>
      <c r="G1965" s="118" t="s">
        <v>988</v>
      </c>
      <c r="H1965" s="118" t="s">
        <v>995</v>
      </c>
      <c r="I1965" s="118">
        <v>9.9999997764825804E-3</v>
      </c>
      <c r="J1965" s="118">
        <v>9.9999997764825804E-3</v>
      </c>
      <c r="K1965" s="118">
        <v>-6.46000003814697</v>
      </c>
      <c r="L1965" s="181">
        <f>(K1965+'NPV Calcs'!$D$13)*About!$B$135</f>
        <v>1.4382059814939991</v>
      </c>
      <c r="M1965" s="95" t="str">
        <f>INDEX('IEA Tech to Policy Mapping'!$B$2:$B$13,MATCH($H1965,'IEA Tech to Policy Mapping'!$A$2:$A$13,0))</f>
        <v>ngps - T&amp;D methane capture</v>
      </c>
      <c r="N1965" s="182">
        <f>(J1965*About!$A$132/1000)*10^12*'EPA to IEA Scaling'!$E$13</f>
        <v>226602299.31134129</v>
      </c>
      <c r="O1965" s="183">
        <f>L1965/About!$B$144</f>
        <v>2.705922814308936</v>
      </c>
    </row>
    <row r="1966" spans="2:15" x14ac:dyDescent="0.45">
      <c r="B1966" s="118" t="s">
        <v>194</v>
      </c>
      <c r="C1966" s="118" t="s">
        <v>775</v>
      </c>
      <c r="D1966" s="118" t="s">
        <v>985</v>
      </c>
      <c r="E1966" s="118" t="s">
        <v>994</v>
      </c>
      <c r="F1966" s="118" t="s">
        <v>987</v>
      </c>
      <c r="G1966" s="118" t="s">
        <v>988</v>
      </c>
      <c r="H1966" s="118" t="s">
        <v>995</v>
      </c>
      <c r="I1966" s="118">
        <v>1.9999999552965102E-2</v>
      </c>
      <c r="J1966" s="118">
        <v>1.9999999552965102E-2</v>
      </c>
      <c r="K1966" s="118">
        <v>-6.46000003814697</v>
      </c>
      <c r="L1966" s="181">
        <f>(K1966+'NPV Calcs'!$D$13)*About!$B$135</f>
        <v>1.4382059814939991</v>
      </c>
      <c r="M1966" s="95" t="str">
        <f>INDEX('IEA Tech to Policy Mapping'!$B$2:$B$13,MATCH($H1966,'IEA Tech to Policy Mapping'!$A$2:$A$13,0))</f>
        <v>ngps - T&amp;D methane capture</v>
      </c>
      <c r="N1966" s="182">
        <f>(J1966*About!$A$132/1000)*10^12*'EPA to IEA Scaling'!$E$13</f>
        <v>453204598.62268114</v>
      </c>
      <c r="O1966" s="183">
        <f>L1966/About!$B$144</f>
        <v>2.705922814308936</v>
      </c>
    </row>
    <row r="1967" spans="2:15" x14ac:dyDescent="0.45">
      <c r="B1967" s="118" t="s">
        <v>20</v>
      </c>
      <c r="C1967" s="118" t="s">
        <v>775</v>
      </c>
      <c r="D1967" s="118" t="s">
        <v>985</v>
      </c>
      <c r="E1967" s="118" t="s">
        <v>986</v>
      </c>
      <c r="F1967" s="118" t="s">
        <v>987</v>
      </c>
      <c r="G1967" s="118" t="s">
        <v>1002</v>
      </c>
      <c r="H1967" s="118" t="s">
        <v>1003</v>
      </c>
      <c r="I1967" s="118">
        <v>306.39999389648398</v>
      </c>
      <c r="J1967" s="118">
        <v>291.079986572265</v>
      </c>
      <c r="K1967" s="118">
        <v>-6.4400000572204501</v>
      </c>
      <c r="L1967" s="181">
        <f>(K1967+'NPV Calcs'!$D$13)*About!$B$135</f>
        <v>1.4561670606776063</v>
      </c>
      <c r="M1967" s="95" t="str">
        <f>INDEX('IEA Tech to Policy Mapping'!$B$2:$B$13,MATCH($H1967,'IEA Tech to Policy Mapping'!$A$2:$A$13,0))</f>
        <v>ngps - T&amp;D methane capture</v>
      </c>
      <c r="N1967" s="182">
        <f>(J1967*About!$A$132/1000)*10^12*'EPA to IEA Scaling'!$E$13</f>
        <v>6595939571509.6992</v>
      </c>
      <c r="O1967" s="183">
        <f>L1967/About!$B$144</f>
        <v>2.7397158137526216</v>
      </c>
    </row>
    <row r="1968" spans="2:15" x14ac:dyDescent="0.45">
      <c r="B1968" s="118" t="s">
        <v>1062</v>
      </c>
      <c r="C1968" s="118" t="s">
        <v>775</v>
      </c>
      <c r="D1968" s="118" t="s">
        <v>985</v>
      </c>
      <c r="E1968" s="118" t="s">
        <v>986</v>
      </c>
      <c r="F1968" s="118" t="s">
        <v>987</v>
      </c>
      <c r="G1968" s="118" t="s">
        <v>1002</v>
      </c>
      <c r="H1968" s="118" t="s">
        <v>1003</v>
      </c>
      <c r="I1968" s="118">
        <v>2.9800000190734801</v>
      </c>
      <c r="J1968" s="118">
        <v>2.8299999237060498</v>
      </c>
      <c r="K1968" s="118">
        <v>-6.42000007629394</v>
      </c>
      <c r="L1968" s="181">
        <f>(K1968+'NPV Calcs'!$D$13)*About!$B$135</f>
        <v>1.4741281398612043</v>
      </c>
      <c r="M1968" s="95" t="str">
        <f>INDEX('IEA Tech to Policy Mapping'!$B$2:$B$13,MATCH($H1968,'IEA Tech to Policy Mapping'!$A$2:$A$13,0))</f>
        <v>ngps - T&amp;D methane capture</v>
      </c>
      <c r="N1968" s="182">
        <f>(J1968*About!$A$132/1000)*10^12*'EPA to IEA Scaling'!$E$13</f>
        <v>64128450409.653702</v>
      </c>
      <c r="O1968" s="183">
        <f>L1968/About!$B$144</f>
        <v>2.7735088131962899</v>
      </c>
    </row>
    <row r="1969" spans="2:15" x14ac:dyDescent="0.45">
      <c r="B1969" s="118" t="s">
        <v>1062</v>
      </c>
      <c r="C1969" s="118" t="s">
        <v>775</v>
      </c>
      <c r="D1969" s="118" t="s">
        <v>985</v>
      </c>
      <c r="E1969" s="118" t="s">
        <v>994</v>
      </c>
      <c r="F1969" s="118" t="s">
        <v>987</v>
      </c>
      <c r="G1969" s="118" t="s">
        <v>1002</v>
      </c>
      <c r="H1969" s="118" t="s">
        <v>1003</v>
      </c>
      <c r="I1969" s="118">
        <v>51.439998626708899</v>
      </c>
      <c r="J1969" s="118">
        <v>48.860000610351499</v>
      </c>
      <c r="K1969" s="118">
        <v>-6.42000007629394</v>
      </c>
      <c r="L1969" s="181">
        <f>(K1969+'NPV Calcs'!$D$13)*About!$B$135</f>
        <v>1.4741281398612043</v>
      </c>
      <c r="M1969" s="95" t="str">
        <f>INDEX('IEA Tech to Policy Mapping'!$B$2:$B$13,MATCH($H1969,'IEA Tech to Policy Mapping'!$A$2:$A$13,0))</f>
        <v>ngps - T&amp;D methane capture</v>
      </c>
      <c r="N1969" s="182">
        <f>(J1969*About!$A$132/1000)*10^12*'EPA to IEA Scaling'!$E$13</f>
        <v>1107178873013.2952</v>
      </c>
      <c r="O1969" s="183">
        <f>L1969/About!$B$144</f>
        <v>2.7735088131962899</v>
      </c>
    </row>
    <row r="1970" spans="2:15" x14ac:dyDescent="0.45">
      <c r="B1970" s="118" t="s">
        <v>72</v>
      </c>
      <c r="C1970" s="118" t="s">
        <v>775</v>
      </c>
      <c r="D1970" s="118" t="s">
        <v>985</v>
      </c>
      <c r="E1970" s="118" t="s">
        <v>994</v>
      </c>
      <c r="F1970" s="118" t="s">
        <v>987</v>
      </c>
      <c r="G1970" s="118" t="s">
        <v>1002</v>
      </c>
      <c r="H1970" s="118" t="s">
        <v>1003</v>
      </c>
      <c r="I1970" s="118">
        <v>36.049999237060497</v>
      </c>
      <c r="J1970" s="118">
        <v>34.25</v>
      </c>
      <c r="K1970" s="118">
        <v>-6.4000000953674299</v>
      </c>
      <c r="L1970" s="181">
        <f>(K1970+'NPV Calcs'!$D$13)*About!$B$135</f>
        <v>1.4920892190448025</v>
      </c>
      <c r="M1970" s="95" t="str">
        <f>INDEX('IEA Tech to Policy Mapping'!$B$2:$B$13,MATCH($H1970,'IEA Tech to Policy Mapping'!$A$2:$A$13,0))</f>
        <v>ngps - T&amp;D methane capture</v>
      </c>
      <c r="N1970" s="182">
        <f>(J1970*About!$A$132/1000)*10^12*'EPA to IEA Scaling'!$E$13</f>
        <v>776112892488.81897</v>
      </c>
      <c r="O1970" s="183">
        <f>L1970/About!$B$144</f>
        <v>2.8073018126399587</v>
      </c>
    </row>
    <row r="1971" spans="2:15" x14ac:dyDescent="0.45">
      <c r="B1971" s="118" t="s">
        <v>78</v>
      </c>
      <c r="C1971" s="118" t="s">
        <v>775</v>
      </c>
      <c r="D1971" s="118" t="s">
        <v>985</v>
      </c>
      <c r="E1971" s="118" t="s">
        <v>986</v>
      </c>
      <c r="F1971" s="118" t="s">
        <v>987</v>
      </c>
      <c r="G1971" s="118" t="s">
        <v>1002</v>
      </c>
      <c r="H1971" s="118" t="s">
        <v>1003</v>
      </c>
      <c r="I1971" s="118">
        <v>7.1100001335143999</v>
      </c>
      <c r="J1971" s="118">
        <v>6.7600002288818297</v>
      </c>
      <c r="K1971" s="118">
        <v>-6.4000000953674299</v>
      </c>
      <c r="L1971" s="181">
        <f>(K1971+'NPV Calcs'!$D$13)*About!$B$135</f>
        <v>1.4920892190448025</v>
      </c>
      <c r="M1971" s="95" t="str">
        <f>INDEX('IEA Tech to Policy Mapping'!$B$2:$B$13,MATCH($H1971,'IEA Tech to Policy Mapping'!$A$2:$A$13,0))</f>
        <v>ngps - T&amp;D methane capture</v>
      </c>
      <c r="N1971" s="182">
        <f>(J1971*About!$A$132/1000)*10^12*'EPA to IEA Scaling'!$E$13</f>
        <v>153183162944.89212</v>
      </c>
      <c r="O1971" s="183">
        <f>L1971/About!$B$144</f>
        <v>2.8073018126399587</v>
      </c>
    </row>
    <row r="1972" spans="2:15" x14ac:dyDescent="0.45">
      <c r="B1972" s="118" t="s">
        <v>127</v>
      </c>
      <c r="C1972" s="118" t="s">
        <v>775</v>
      </c>
      <c r="D1972" s="118" t="s">
        <v>985</v>
      </c>
      <c r="E1972" s="118" t="s">
        <v>986</v>
      </c>
      <c r="F1972" s="118" t="s">
        <v>987</v>
      </c>
      <c r="G1972" s="118" t="s">
        <v>1002</v>
      </c>
      <c r="H1972" s="118" t="s">
        <v>1003</v>
      </c>
      <c r="I1972" s="118">
        <v>22.879999160766602</v>
      </c>
      <c r="J1972" s="118">
        <v>21.7399997711181</v>
      </c>
      <c r="K1972" s="118">
        <v>-6.3699998855590803</v>
      </c>
      <c r="L1972" s="181">
        <f>(K1972+'NPV Calcs'!$D$13)*About!$B$135</f>
        <v>1.5190310519331578</v>
      </c>
      <c r="M1972" s="95" t="str">
        <f>INDEX('IEA Tech to Policy Mapping'!$B$2:$B$13,MATCH($H1972,'IEA Tech to Policy Mapping'!$A$2:$A$13,0))</f>
        <v>ngps - T&amp;D methane capture</v>
      </c>
      <c r="N1972" s="182">
        <f>(J1972*About!$A$132/1000)*10^12*'EPA to IEA Scaling'!$E$13</f>
        <v>492633404527.55414</v>
      </c>
      <c r="O1972" s="183">
        <f>L1972/About!$B$144</f>
        <v>2.8579917146498004</v>
      </c>
    </row>
    <row r="1973" spans="2:15" x14ac:dyDescent="0.45">
      <c r="B1973" s="118" t="s">
        <v>127</v>
      </c>
      <c r="C1973" s="118" t="s">
        <v>775</v>
      </c>
      <c r="D1973" s="118" t="s">
        <v>985</v>
      </c>
      <c r="E1973" s="118" t="s">
        <v>994</v>
      </c>
      <c r="F1973" s="118" t="s">
        <v>987</v>
      </c>
      <c r="G1973" s="118" t="s">
        <v>1002</v>
      </c>
      <c r="H1973" s="118" t="s">
        <v>1003</v>
      </c>
      <c r="I1973" s="118">
        <v>23.879999160766602</v>
      </c>
      <c r="J1973" s="118">
        <v>22.690000534057599</v>
      </c>
      <c r="K1973" s="118">
        <v>-6.3699998855590803</v>
      </c>
      <c r="L1973" s="181">
        <f>(K1973+'NPV Calcs'!$D$13)*About!$B$135</f>
        <v>1.5190310519331578</v>
      </c>
      <c r="M1973" s="95" t="str">
        <f>INDEX('IEA Tech to Policy Mapping'!$B$2:$B$13,MATCH($H1973,'IEA Tech to Policy Mapping'!$A$2:$A$13,0))</f>
        <v>ngps - T&amp;D methane capture</v>
      </c>
      <c r="N1973" s="182">
        <f>(J1973*About!$A$132/1000)*10^12*'EPA to IEA Scaling'!$E$13</f>
        <v>514160640731.68732</v>
      </c>
      <c r="O1973" s="183">
        <f>L1973/About!$B$144</f>
        <v>2.8579917146498004</v>
      </c>
    </row>
    <row r="1974" spans="2:15" x14ac:dyDescent="0.45">
      <c r="B1974" s="118" t="s">
        <v>110</v>
      </c>
      <c r="C1974" s="118" t="s">
        <v>775</v>
      </c>
      <c r="D1974" s="118" t="s">
        <v>985</v>
      </c>
      <c r="E1974" s="118" t="s">
        <v>994</v>
      </c>
      <c r="F1974" s="118" t="s">
        <v>987</v>
      </c>
      <c r="G1974" s="118" t="s">
        <v>1000</v>
      </c>
      <c r="H1974" s="118" t="s">
        <v>1001</v>
      </c>
      <c r="I1974" s="118">
        <v>1.7200000286102199</v>
      </c>
      <c r="J1974" s="118">
        <v>1.46000003814697</v>
      </c>
      <c r="K1974" s="118">
        <v>-6.3600001335143999</v>
      </c>
      <c r="L1974" s="181">
        <f>(K1974+'NPV Calcs'!$D$13)*About!$B$135</f>
        <v>1.5280113774120077</v>
      </c>
      <c r="M1974" s="95" t="str">
        <f>INDEX('IEA Tech to Policy Mapping'!$B$2:$B$13,MATCH($H1974,'IEA Tech to Policy Mapping'!$A$2:$A$13,0))</f>
        <v>ngps - T&amp;D methane capture</v>
      </c>
      <c r="N1974" s="182">
        <f>(J1974*About!$A$132/1000)*10^12*'EPA to IEA Scaling'!$E$13</f>
        <v>33083937303.35857</v>
      </c>
      <c r="O1974" s="183">
        <f>L1974/About!$B$144</f>
        <v>2.8748878115273127</v>
      </c>
    </row>
    <row r="1975" spans="2:15" x14ac:dyDescent="0.45">
      <c r="B1975" s="118" t="s">
        <v>194</v>
      </c>
      <c r="C1975" s="118" t="s">
        <v>775</v>
      </c>
      <c r="D1975" s="118" t="s">
        <v>985</v>
      </c>
      <c r="E1975" s="118" t="s">
        <v>994</v>
      </c>
      <c r="F1975" s="118" t="s">
        <v>987</v>
      </c>
      <c r="G1975" s="118" t="s">
        <v>1000</v>
      </c>
      <c r="H1975" s="118" t="s">
        <v>1001</v>
      </c>
      <c r="I1975" s="118">
        <v>5.8699998855590803</v>
      </c>
      <c r="J1975" s="118">
        <v>4.9899997711181596</v>
      </c>
      <c r="K1975" s="118">
        <v>-6.3600001335143999</v>
      </c>
      <c r="L1975" s="181">
        <f>(K1975+'NPV Calcs'!$D$13)*About!$B$135</f>
        <v>1.5280113774120077</v>
      </c>
      <c r="M1975" s="95" t="str">
        <f>INDEX('IEA Tech to Policy Mapping'!$B$2:$B$13,MATCH($H1975,'IEA Tech to Policy Mapping'!$A$2:$A$13,0))</f>
        <v>ngps - T&amp;D methane capture</v>
      </c>
      <c r="N1975" s="182">
        <f>(J1975*About!$A$132/1000)*10^12*'EPA to IEA Scaling'!$E$13</f>
        <v>113074544697.25723</v>
      </c>
      <c r="O1975" s="183">
        <f>L1975/About!$B$144</f>
        <v>2.8748878115273127</v>
      </c>
    </row>
    <row r="1976" spans="2:15" x14ac:dyDescent="0.45">
      <c r="B1976" s="118" t="s">
        <v>321</v>
      </c>
      <c r="C1976" s="118" t="s">
        <v>775</v>
      </c>
      <c r="D1976" s="118" t="s">
        <v>985</v>
      </c>
      <c r="E1976" s="118" t="s">
        <v>994</v>
      </c>
      <c r="F1976" s="118" t="s">
        <v>987</v>
      </c>
      <c r="G1976" s="118" t="s">
        <v>1000</v>
      </c>
      <c r="H1976" s="118" t="s">
        <v>1001</v>
      </c>
      <c r="I1976" s="118">
        <v>5.9999998658895402E-2</v>
      </c>
      <c r="J1976" s="118">
        <v>5.0000000745057997E-2</v>
      </c>
      <c r="K1976" s="118">
        <v>-6.3600001335143999</v>
      </c>
      <c r="L1976" s="181">
        <f>(K1976+'NPV Calcs'!$D$13)*About!$B$135</f>
        <v>1.5280113774120077</v>
      </c>
      <c r="M1976" s="95" t="str">
        <f>INDEX('IEA Tech to Policy Mapping'!$B$2:$B$13,MATCH($H1976,'IEA Tech to Policy Mapping'!$A$2:$A$13,0))</f>
        <v>ngps - T&amp;D methane capture</v>
      </c>
      <c r="N1976" s="182">
        <f>(J1976*About!$A$132/1000)*10^12*'EPA to IEA Scaling'!$E$13</f>
        <v>1133011538.7646732</v>
      </c>
      <c r="O1976" s="183">
        <f>L1976/About!$B$144</f>
        <v>2.8748878115273127</v>
      </c>
    </row>
    <row r="1977" spans="2:15" x14ac:dyDescent="0.45">
      <c r="B1977" s="118" t="s">
        <v>110</v>
      </c>
      <c r="C1977" s="118" t="s">
        <v>775</v>
      </c>
      <c r="D1977" s="118" t="s">
        <v>962</v>
      </c>
      <c r="E1977" s="118" t="s">
        <v>999</v>
      </c>
      <c r="F1977" s="118" t="s">
        <v>987</v>
      </c>
      <c r="G1977" s="118" t="s">
        <v>1000</v>
      </c>
      <c r="H1977" s="118" t="s">
        <v>1001</v>
      </c>
      <c r="I1977" s="118">
        <v>21.540000915527301</v>
      </c>
      <c r="J1977" s="118">
        <v>18.309999465942301</v>
      </c>
      <c r="K1977" s="118">
        <v>-6.3600001335143999</v>
      </c>
      <c r="L1977" s="181">
        <f>(K1977+'NPV Calcs'!$D$13)*About!$B$135</f>
        <v>1.5280113774120077</v>
      </c>
      <c r="M1977" s="95" t="str">
        <f>INDEX('IEA Tech to Policy Mapping'!$B$2:$B$13,MATCH($H1977,'IEA Tech to Policy Mapping'!$A$2:$A$13,0))</f>
        <v>ngps - T&amp;D methane capture</v>
      </c>
      <c r="N1977" s="182">
        <f>(J1977*About!$A$132/1000)*10^12*'EPA to IEA Scaling'!$E$13</f>
        <v>414908807211.13019</v>
      </c>
      <c r="O1977" s="183">
        <f>L1977/About!$B$144</f>
        <v>2.8748878115273127</v>
      </c>
    </row>
    <row r="1978" spans="2:15" x14ac:dyDescent="0.45">
      <c r="B1978" s="118" t="s">
        <v>194</v>
      </c>
      <c r="C1978" s="118" t="s">
        <v>775</v>
      </c>
      <c r="D1978" s="118" t="s">
        <v>962</v>
      </c>
      <c r="E1978" s="118" t="s">
        <v>999</v>
      </c>
      <c r="F1978" s="118" t="s">
        <v>987</v>
      </c>
      <c r="G1978" s="118" t="s">
        <v>1000</v>
      </c>
      <c r="H1978" s="118" t="s">
        <v>1001</v>
      </c>
      <c r="I1978" s="118">
        <v>28.030000686645501</v>
      </c>
      <c r="J1978" s="118">
        <v>23.829999923706001</v>
      </c>
      <c r="K1978" s="118">
        <v>-6.3600001335143999</v>
      </c>
      <c r="L1978" s="181">
        <f>(K1978+'NPV Calcs'!$D$13)*About!$B$135</f>
        <v>1.5280113774120077</v>
      </c>
      <c r="M1978" s="95" t="str">
        <f>INDEX('IEA Tech to Policy Mapping'!$B$2:$B$13,MATCH($H1978,'IEA Tech to Policy Mapping'!$A$2:$A$13,0))</f>
        <v>ngps - T&amp;D methane capture</v>
      </c>
      <c r="N1978" s="182">
        <f>(J1978*About!$A$132/1000)*10^12*'EPA to IEA Scaling'!$E$13</f>
        <v>539993289599.87738</v>
      </c>
      <c r="O1978" s="183">
        <f>L1978/About!$B$144</f>
        <v>2.8748878115273127</v>
      </c>
    </row>
    <row r="1979" spans="2:15" x14ac:dyDescent="0.45">
      <c r="B1979" s="118" t="s">
        <v>321</v>
      </c>
      <c r="C1979" s="118" t="s">
        <v>775</v>
      </c>
      <c r="D1979" s="118" t="s">
        <v>962</v>
      </c>
      <c r="E1979" s="118" t="s">
        <v>999</v>
      </c>
      <c r="F1979" s="118" t="s">
        <v>987</v>
      </c>
      <c r="G1979" s="118" t="s">
        <v>1000</v>
      </c>
      <c r="H1979" s="118" t="s">
        <v>1001</v>
      </c>
      <c r="I1979" s="118">
        <v>0.77999997138976995</v>
      </c>
      <c r="J1979" s="118">
        <v>0.66000002622604304</v>
      </c>
      <c r="K1979" s="118">
        <v>-6.3600001335143999</v>
      </c>
      <c r="L1979" s="181">
        <f>(K1979+'NPV Calcs'!$D$13)*About!$B$135</f>
        <v>1.5280113774120077</v>
      </c>
      <c r="M1979" s="95" t="str">
        <f>INDEX('IEA Tech to Policy Mapping'!$B$2:$B$13,MATCH($H1979,'IEA Tech to Policy Mapping'!$A$2:$A$13,0))</f>
        <v>ngps - T&amp;D methane capture</v>
      </c>
      <c r="N1979" s="182">
        <f>(J1979*About!$A$132/1000)*10^12*'EPA to IEA Scaling'!$E$13</f>
        <v>14955752683.123814</v>
      </c>
      <c r="O1979" s="183">
        <f>L1979/About!$B$144</f>
        <v>2.8748878115273127</v>
      </c>
    </row>
    <row r="1980" spans="2:15" x14ac:dyDescent="0.45">
      <c r="B1980" s="118" t="s">
        <v>110</v>
      </c>
      <c r="C1980" s="118" t="s">
        <v>775</v>
      </c>
      <c r="D1980" s="118" t="s">
        <v>985</v>
      </c>
      <c r="E1980" s="118" t="s">
        <v>986</v>
      </c>
      <c r="F1980" s="118" t="s">
        <v>987</v>
      </c>
      <c r="G1980" s="118" t="s">
        <v>1002</v>
      </c>
      <c r="H1980" s="118" t="s">
        <v>1003</v>
      </c>
      <c r="I1980" s="118">
        <v>50.25</v>
      </c>
      <c r="J1980" s="118">
        <v>47.740001678466797</v>
      </c>
      <c r="K1980" s="118">
        <v>-6.3299999237060502</v>
      </c>
      <c r="L1980" s="181">
        <f>(K1980+'NPV Calcs'!$D$13)*About!$B$135</f>
        <v>1.5549532103003629</v>
      </c>
      <c r="M1980" s="95" t="str">
        <f>INDEX('IEA Tech to Policy Mapping'!$B$2:$B$13,MATCH($H1980,'IEA Tech to Policy Mapping'!$A$2:$A$13,0))</f>
        <v>ngps - T&amp;D methane capture</v>
      </c>
      <c r="N1980" s="182">
        <f>(J1980*About!$A$132/1000)*10^12*'EPA to IEA Scaling'!$E$13</f>
        <v>1081799439126.8887</v>
      </c>
      <c r="O1980" s="183">
        <f>L1980/About!$B$144</f>
        <v>2.9255777135371543</v>
      </c>
    </row>
    <row r="1981" spans="2:15" x14ac:dyDescent="0.45">
      <c r="B1981" s="118" t="s">
        <v>110</v>
      </c>
      <c r="C1981" s="118" t="s">
        <v>775</v>
      </c>
      <c r="D1981" s="118" t="s">
        <v>985</v>
      </c>
      <c r="E1981" s="118" t="s">
        <v>994</v>
      </c>
      <c r="F1981" s="118" t="s">
        <v>987</v>
      </c>
      <c r="G1981" s="118" t="s">
        <v>1002</v>
      </c>
      <c r="H1981" s="118" t="s">
        <v>1003</v>
      </c>
      <c r="I1981" s="118">
        <v>26.440000534057599</v>
      </c>
      <c r="J1981" s="118">
        <v>25.120000839233398</v>
      </c>
      <c r="K1981" s="118">
        <v>-6.3299999237060502</v>
      </c>
      <c r="L1981" s="181">
        <f>(K1981+'NPV Calcs'!$D$13)*About!$B$135</f>
        <v>1.5549532103003629</v>
      </c>
      <c r="M1981" s="95" t="str">
        <f>INDEX('IEA Tech to Policy Mapping'!$B$2:$B$13,MATCH($H1981,'IEA Tech to Policy Mapping'!$A$2:$A$13,0))</f>
        <v>ngps - T&amp;D methane capture</v>
      </c>
      <c r="N1981" s="182">
        <f>(J1981*About!$A$132/1000)*10^12*'EPA to IEA Scaling'!$E$13</f>
        <v>569225007610.48157</v>
      </c>
      <c r="O1981" s="183">
        <f>L1981/About!$B$144</f>
        <v>2.9255777135371543</v>
      </c>
    </row>
    <row r="1982" spans="2:15" x14ac:dyDescent="0.45">
      <c r="B1982" s="118" t="s">
        <v>239</v>
      </c>
      <c r="C1982" s="118" t="s">
        <v>775</v>
      </c>
      <c r="D1982" s="118" t="s">
        <v>962</v>
      </c>
      <c r="E1982" s="118" t="s">
        <v>999</v>
      </c>
      <c r="F1982" s="118" t="s">
        <v>987</v>
      </c>
      <c r="G1982" s="118" t="s">
        <v>1000</v>
      </c>
      <c r="H1982" s="118" t="s">
        <v>1001</v>
      </c>
      <c r="I1982" s="118">
        <v>8.7799997329711896</v>
      </c>
      <c r="J1982" s="118">
        <v>7.4699997901916504</v>
      </c>
      <c r="K1982" s="118">
        <v>-6.3200001716613698</v>
      </c>
      <c r="L1982" s="181">
        <f>(K1982+'NPV Calcs'!$D$13)*About!$B$135</f>
        <v>1.5639335357792128</v>
      </c>
      <c r="M1982" s="95" t="str">
        <f>INDEX('IEA Tech to Policy Mapping'!$B$2:$B$13,MATCH($H1982,'IEA Tech to Policy Mapping'!$A$2:$A$13,0))</f>
        <v>ngps - T&amp;D methane capture</v>
      </c>
      <c r="N1982" s="182">
        <f>(J1982*About!$A$132/1000)*10^12*'EPA to IEA Scaling'!$E$13</f>
        <v>169271916614.78867</v>
      </c>
      <c r="O1982" s="183">
        <f>L1982/About!$B$144</f>
        <v>2.9424738104146662</v>
      </c>
    </row>
    <row r="1983" spans="2:15" x14ac:dyDescent="0.45">
      <c r="B1983" s="118" t="s">
        <v>114</v>
      </c>
      <c r="C1983" s="118" t="s">
        <v>775</v>
      </c>
      <c r="D1983" s="118" t="s">
        <v>962</v>
      </c>
      <c r="E1983" s="118" t="s">
        <v>999</v>
      </c>
      <c r="F1983" s="118" t="s">
        <v>987</v>
      </c>
      <c r="G1983" s="118" t="s">
        <v>1000</v>
      </c>
      <c r="H1983" s="118" t="s">
        <v>1001</v>
      </c>
      <c r="I1983" s="118">
        <v>9.9499998092651296</v>
      </c>
      <c r="J1983" s="118">
        <v>8.4600000381469709</v>
      </c>
      <c r="K1983" s="118">
        <v>-6.3200001716613698</v>
      </c>
      <c r="L1983" s="181">
        <f>(K1983+'NPV Calcs'!$D$13)*About!$B$135</f>
        <v>1.5639335357792128</v>
      </c>
      <c r="M1983" s="95" t="str">
        <f>INDEX('IEA Tech to Policy Mapping'!$B$2:$B$13,MATCH($H1983,'IEA Tech to Policy Mapping'!$A$2:$A$13,0))</f>
        <v>ngps - T&amp;D methane capture</v>
      </c>
      <c r="N1983" s="182">
        <f>(J1983*About!$A$132/1000)*10^12*'EPA to IEA Scaling'!$E$13</f>
        <v>191705550366.76682</v>
      </c>
      <c r="O1983" s="183">
        <f>L1983/About!$B$144</f>
        <v>2.9424738104146662</v>
      </c>
    </row>
    <row r="1984" spans="2:15" x14ac:dyDescent="0.45">
      <c r="B1984" s="118" t="s">
        <v>127</v>
      </c>
      <c r="C1984" s="118" t="s">
        <v>775</v>
      </c>
      <c r="D1984" s="118" t="s">
        <v>962</v>
      </c>
      <c r="E1984" s="118" t="s">
        <v>999</v>
      </c>
      <c r="F1984" s="118" t="s">
        <v>987</v>
      </c>
      <c r="G1984" s="118" t="s">
        <v>1000</v>
      </c>
      <c r="H1984" s="118" t="s">
        <v>1001</v>
      </c>
      <c r="I1984" s="118">
        <v>7.9999998211860601E-2</v>
      </c>
      <c r="J1984" s="118">
        <v>7.0000000298023196E-2</v>
      </c>
      <c r="K1984" s="118">
        <v>-6.3200001716613698</v>
      </c>
      <c r="L1984" s="181">
        <f>(K1984+'NPV Calcs'!$D$13)*About!$B$135</f>
        <v>1.5639335357792128</v>
      </c>
      <c r="M1984" s="95" t="str">
        <f>INDEX('IEA Tech to Policy Mapping'!$B$2:$B$13,MATCH($H1984,'IEA Tech to Policy Mapping'!$A$2:$A$13,0))</f>
        <v>ngps - T&amp;D methane capture</v>
      </c>
      <c r="N1984" s="182">
        <f>(J1984*About!$A$132/1000)*10^12*'EPA to IEA Scaling'!$E$13</f>
        <v>1586216137.3873568</v>
      </c>
      <c r="O1984" s="183">
        <f>L1984/About!$B$144</f>
        <v>2.9424738104146662</v>
      </c>
    </row>
    <row r="1985" spans="2:15" x14ac:dyDescent="0.45">
      <c r="B1985" s="118" t="s">
        <v>1061</v>
      </c>
      <c r="C1985" s="118" t="s">
        <v>775</v>
      </c>
      <c r="D1985" s="118" t="s">
        <v>962</v>
      </c>
      <c r="E1985" s="118" t="s">
        <v>999</v>
      </c>
      <c r="F1985" s="118" t="s">
        <v>987</v>
      </c>
      <c r="G1985" s="118" t="s">
        <v>1000</v>
      </c>
      <c r="H1985" s="118" t="s">
        <v>1001</v>
      </c>
      <c r="I1985" s="118">
        <v>1.08000004291534</v>
      </c>
      <c r="J1985" s="118">
        <v>0.92000001668929998</v>
      </c>
      <c r="K1985" s="118">
        <v>-6.3200001716613698</v>
      </c>
      <c r="L1985" s="181">
        <f>(K1985+'NPV Calcs'!$D$13)*About!$B$135</f>
        <v>1.5639335357792128</v>
      </c>
      <c r="M1985" s="95" t="str">
        <f>INDEX('IEA Tech to Policy Mapping'!$B$2:$B$13,MATCH($H1985,'IEA Tech to Policy Mapping'!$A$2:$A$13,0))</f>
        <v>ngps - T&amp;D methane capture</v>
      </c>
      <c r="N1985" s="182">
        <f>(J1985*About!$A$132/1000)*10^12*'EPA to IEA Scaling'!$E$13</f>
        <v>20847412380.802753</v>
      </c>
      <c r="O1985" s="183">
        <f>L1985/About!$B$144</f>
        <v>2.9424738104146662</v>
      </c>
    </row>
    <row r="1986" spans="2:15" x14ac:dyDescent="0.45">
      <c r="B1986" s="118" t="s">
        <v>72</v>
      </c>
      <c r="C1986" s="118" t="s">
        <v>775</v>
      </c>
      <c r="D1986" s="118" t="s">
        <v>962</v>
      </c>
      <c r="E1986" s="118" t="s">
        <v>999</v>
      </c>
      <c r="F1986" s="118" t="s">
        <v>987</v>
      </c>
      <c r="G1986" s="118" t="s">
        <v>1000</v>
      </c>
      <c r="H1986" s="118" t="s">
        <v>1001</v>
      </c>
      <c r="I1986" s="118">
        <v>0.55000001192092896</v>
      </c>
      <c r="J1986" s="118">
        <v>0.46999999880790699</v>
      </c>
      <c r="K1986" s="118">
        <v>-6.3200001716613698</v>
      </c>
      <c r="L1986" s="181">
        <f>(K1986+'NPV Calcs'!$D$13)*About!$B$135</f>
        <v>1.5639335357792128</v>
      </c>
      <c r="M1986" s="95" t="str">
        <f>INDEX('IEA Tech to Policy Mapping'!$B$2:$B$13,MATCH($H1986,'IEA Tech to Policy Mapping'!$A$2:$A$13,0))</f>
        <v>ngps - T&amp;D methane capture</v>
      </c>
      <c r="N1986" s="182">
        <f>(J1986*About!$A$132/1000)*10^12*'EPA to IEA Scaling'!$E$13</f>
        <v>10650308278.67288</v>
      </c>
      <c r="O1986" s="183">
        <f>L1986/About!$B$144</f>
        <v>2.9424738104146662</v>
      </c>
    </row>
    <row r="1987" spans="2:15" x14ac:dyDescent="0.45">
      <c r="B1987" s="118" t="s">
        <v>1062</v>
      </c>
      <c r="C1987" s="118" t="s">
        <v>775</v>
      </c>
      <c r="D1987" s="118" t="s">
        <v>962</v>
      </c>
      <c r="E1987" s="118" t="s">
        <v>999</v>
      </c>
      <c r="F1987" s="118" t="s">
        <v>987</v>
      </c>
      <c r="G1987" s="118" t="s">
        <v>1000</v>
      </c>
      <c r="H1987" s="118" t="s">
        <v>1001</v>
      </c>
      <c r="I1987" s="118">
        <v>0.18000000715255701</v>
      </c>
      <c r="J1987" s="118">
        <v>0.15000000596046401</v>
      </c>
      <c r="K1987" s="118">
        <v>-6.3200001716613698</v>
      </c>
      <c r="L1987" s="181">
        <f>(K1987+'NPV Calcs'!$D$13)*About!$B$135</f>
        <v>1.5639335357792128</v>
      </c>
      <c r="M1987" s="95" t="str">
        <f>INDEX('IEA Tech to Policy Mapping'!$B$2:$B$13,MATCH($H1987,'IEA Tech to Policy Mapping'!$A$2:$A$13,0))</f>
        <v>ngps - T&amp;D methane capture</v>
      </c>
      <c r="N1987" s="182">
        <f>(J1987*About!$A$132/1000)*10^12*'EPA to IEA Scaling'!$E$13</f>
        <v>3399034700.7099504</v>
      </c>
      <c r="O1987" s="183">
        <f>L1987/About!$B$144</f>
        <v>2.9424738104146662</v>
      </c>
    </row>
    <row r="1988" spans="2:15" x14ac:dyDescent="0.45">
      <c r="B1988" s="118" t="s">
        <v>239</v>
      </c>
      <c r="C1988" s="118" t="s">
        <v>775</v>
      </c>
      <c r="D1988" s="118" t="s">
        <v>985</v>
      </c>
      <c r="E1988" s="118" t="s">
        <v>994</v>
      </c>
      <c r="F1988" s="118" t="s">
        <v>987</v>
      </c>
      <c r="G1988" s="118" t="s">
        <v>1000</v>
      </c>
      <c r="H1988" s="118" t="s">
        <v>1001</v>
      </c>
      <c r="I1988" s="118">
        <v>9.5799999237060494</v>
      </c>
      <c r="J1988" s="118">
        <v>8.1400003433227504</v>
      </c>
      <c r="K1988" s="118">
        <v>-6.3200001716613698</v>
      </c>
      <c r="L1988" s="181">
        <f>(K1988+'NPV Calcs'!$D$13)*About!$B$135</f>
        <v>1.5639335357792128</v>
      </c>
      <c r="M1988" s="95" t="str">
        <f>INDEX('IEA Tech to Policy Mapping'!$B$2:$B$13,MATCH($H1988,'IEA Tech to Policy Mapping'!$A$2:$A$13,0))</f>
        <v>ngps - T&amp;D methane capture</v>
      </c>
      <c r="N1988" s="182">
        <f>(J1988*About!$A$132/1000)*10^12*'EPA to IEA Scaling'!$E$13</f>
        <v>184454283542.0788</v>
      </c>
      <c r="O1988" s="183">
        <f>L1988/About!$B$144</f>
        <v>2.9424738104146662</v>
      </c>
    </row>
    <row r="1989" spans="2:15" x14ac:dyDescent="0.45">
      <c r="B1989" s="118" t="s">
        <v>114</v>
      </c>
      <c r="C1989" s="118" t="s">
        <v>775</v>
      </c>
      <c r="D1989" s="118" t="s">
        <v>985</v>
      </c>
      <c r="E1989" s="118" t="s">
        <v>994</v>
      </c>
      <c r="F1989" s="118" t="s">
        <v>987</v>
      </c>
      <c r="G1989" s="118" t="s">
        <v>1000</v>
      </c>
      <c r="H1989" s="118" t="s">
        <v>1001</v>
      </c>
      <c r="I1989" s="118">
        <v>2.3199999332427899</v>
      </c>
      <c r="J1989" s="118">
        <v>1.9700000286102199</v>
      </c>
      <c r="K1989" s="118">
        <v>-6.3200001716613698</v>
      </c>
      <c r="L1989" s="181">
        <f>(K1989+'NPV Calcs'!$D$13)*About!$B$135</f>
        <v>1.5639335357792128</v>
      </c>
      <c r="M1989" s="95" t="str">
        <f>INDEX('IEA Tech to Policy Mapping'!$B$2:$B$13,MATCH($H1989,'IEA Tech to Policy Mapping'!$A$2:$A$13,0))</f>
        <v>ngps - T&amp;D methane capture</v>
      </c>
      <c r="N1989" s="182">
        <f>(J1989*About!$A$132/1000)*10^12*'EPA to IEA Scaling'!$E$13</f>
        <v>44640654610.444786</v>
      </c>
      <c r="O1989" s="183">
        <f>L1989/About!$B$144</f>
        <v>2.9424738104146662</v>
      </c>
    </row>
    <row r="1990" spans="2:15" x14ac:dyDescent="0.45">
      <c r="B1990" s="118" t="s">
        <v>127</v>
      </c>
      <c r="C1990" s="118" t="s">
        <v>775</v>
      </c>
      <c r="D1990" s="118" t="s">
        <v>985</v>
      </c>
      <c r="E1990" s="118" t="s">
        <v>994</v>
      </c>
      <c r="F1990" s="118" t="s">
        <v>987</v>
      </c>
      <c r="G1990" s="118" t="s">
        <v>1000</v>
      </c>
      <c r="H1990" s="118" t="s">
        <v>1001</v>
      </c>
      <c r="I1990" s="118">
        <v>0.77999997138976995</v>
      </c>
      <c r="J1990" s="118">
        <v>0.66000002622604304</v>
      </c>
      <c r="K1990" s="118">
        <v>-6.3200001716613698</v>
      </c>
      <c r="L1990" s="181">
        <f>(K1990+'NPV Calcs'!$D$13)*About!$B$135</f>
        <v>1.5639335357792128</v>
      </c>
      <c r="M1990" s="95" t="str">
        <f>INDEX('IEA Tech to Policy Mapping'!$B$2:$B$13,MATCH($H1990,'IEA Tech to Policy Mapping'!$A$2:$A$13,0))</f>
        <v>ngps - T&amp;D methane capture</v>
      </c>
      <c r="N1990" s="182">
        <f>(J1990*About!$A$132/1000)*10^12*'EPA to IEA Scaling'!$E$13</f>
        <v>14955752683.123814</v>
      </c>
      <c r="O1990" s="183">
        <f>L1990/About!$B$144</f>
        <v>2.9424738104146662</v>
      </c>
    </row>
    <row r="1991" spans="2:15" x14ac:dyDescent="0.45">
      <c r="B1991" s="118" t="s">
        <v>1061</v>
      </c>
      <c r="C1991" s="118" t="s">
        <v>775</v>
      </c>
      <c r="D1991" s="118" t="s">
        <v>985</v>
      </c>
      <c r="E1991" s="118" t="s">
        <v>994</v>
      </c>
      <c r="F1991" s="118" t="s">
        <v>987</v>
      </c>
      <c r="G1991" s="118" t="s">
        <v>1000</v>
      </c>
      <c r="H1991" s="118" t="s">
        <v>1001</v>
      </c>
      <c r="I1991" s="118">
        <v>0.239999994635581</v>
      </c>
      <c r="J1991" s="118">
        <v>0.20000000298023199</v>
      </c>
      <c r="K1991" s="118">
        <v>-6.3200001716613698</v>
      </c>
      <c r="L1991" s="181">
        <f>(K1991+'NPV Calcs'!$D$13)*About!$B$135</f>
        <v>1.5639335357792128</v>
      </c>
      <c r="M1991" s="95" t="str">
        <f>INDEX('IEA Tech to Policy Mapping'!$B$2:$B$13,MATCH($H1991,'IEA Tech to Policy Mapping'!$A$2:$A$13,0))</f>
        <v>ngps - T&amp;D methane capture</v>
      </c>
      <c r="N1991" s="182">
        <f>(J1991*About!$A$132/1000)*10^12*'EPA to IEA Scaling'!$E$13</f>
        <v>4532046155.0586929</v>
      </c>
      <c r="O1991" s="183">
        <f>L1991/About!$B$144</f>
        <v>2.9424738104146662</v>
      </c>
    </row>
    <row r="1992" spans="2:15" x14ac:dyDescent="0.45">
      <c r="B1992" s="118" t="s">
        <v>24</v>
      </c>
      <c r="C1992" s="118" t="s">
        <v>775</v>
      </c>
      <c r="D1992" s="118" t="s">
        <v>985</v>
      </c>
      <c r="E1992" s="118" t="s">
        <v>994</v>
      </c>
      <c r="F1992" s="118" t="s">
        <v>987</v>
      </c>
      <c r="G1992" s="118" t="s">
        <v>1000</v>
      </c>
      <c r="H1992" s="118" t="s">
        <v>1001</v>
      </c>
      <c r="I1992" s="118">
        <v>11.029999732971101</v>
      </c>
      <c r="J1992" s="118">
        <v>9.3800001144409109</v>
      </c>
      <c r="K1992" s="118">
        <v>-6.3200001716613698</v>
      </c>
      <c r="L1992" s="181">
        <f>(K1992+'NPV Calcs'!$D$13)*About!$B$135</f>
        <v>1.5639335357792128</v>
      </c>
      <c r="M1992" s="95" t="str">
        <f>INDEX('IEA Tech to Policy Mapping'!$B$2:$B$13,MATCH($H1992,'IEA Tech to Policy Mapping'!$A$2:$A$13,0))</f>
        <v>ngps - T&amp;D methane capture</v>
      </c>
      <c r="N1992" s="182">
        <f>(J1992*About!$A$132/1000)*10^12*'EPA to IEA Scaling'!$E$13</f>
        <v>212552964098.22446</v>
      </c>
      <c r="O1992" s="183">
        <f>L1992/About!$B$144</f>
        <v>2.9424738104146662</v>
      </c>
    </row>
    <row r="1993" spans="2:15" x14ac:dyDescent="0.45">
      <c r="B1993" s="118" t="s">
        <v>72</v>
      </c>
      <c r="C1993" s="118" t="s">
        <v>775</v>
      </c>
      <c r="D1993" s="118" t="s">
        <v>985</v>
      </c>
      <c r="E1993" s="118" t="s">
        <v>994</v>
      </c>
      <c r="F1993" s="118" t="s">
        <v>987</v>
      </c>
      <c r="G1993" s="118" t="s">
        <v>1000</v>
      </c>
      <c r="H1993" s="118" t="s">
        <v>1001</v>
      </c>
      <c r="I1993" s="118">
        <v>0.490000009536743</v>
      </c>
      <c r="J1993" s="118">
        <v>0.41999998688697798</v>
      </c>
      <c r="K1993" s="118">
        <v>-6.3200001716613698</v>
      </c>
      <c r="L1993" s="181">
        <f>(K1993+'NPV Calcs'!$D$13)*About!$B$135</f>
        <v>1.5639335357792128</v>
      </c>
      <c r="M1993" s="95" t="str">
        <f>INDEX('IEA Tech to Policy Mapping'!$B$2:$B$13,MATCH($H1993,'IEA Tech to Policy Mapping'!$A$2:$A$13,0))</f>
        <v>ngps - T&amp;D methane capture</v>
      </c>
      <c r="N1993" s="182">
        <f>(J1993*About!$A$132/1000)*10^12*'EPA to IEA Scaling'!$E$13</f>
        <v>9517296486.6603928</v>
      </c>
      <c r="O1993" s="183">
        <f>L1993/About!$B$144</f>
        <v>2.9424738104146662</v>
      </c>
    </row>
    <row r="1994" spans="2:15" x14ac:dyDescent="0.45">
      <c r="B1994" s="118" t="s">
        <v>1062</v>
      </c>
      <c r="C1994" s="118" t="s">
        <v>775</v>
      </c>
      <c r="D1994" s="118" t="s">
        <v>985</v>
      </c>
      <c r="E1994" s="118" t="s">
        <v>994</v>
      </c>
      <c r="F1994" s="118" t="s">
        <v>987</v>
      </c>
      <c r="G1994" s="118" t="s">
        <v>1000</v>
      </c>
      <c r="H1994" s="118" t="s">
        <v>1001</v>
      </c>
      <c r="I1994" s="118">
        <v>3.2599999904632502</v>
      </c>
      <c r="J1994" s="118">
        <v>2.7699999809265101</v>
      </c>
      <c r="K1994" s="118">
        <v>-6.3200001716613698</v>
      </c>
      <c r="L1994" s="181">
        <f>(K1994+'NPV Calcs'!$D$13)*About!$B$135</f>
        <v>1.5639335357792128</v>
      </c>
      <c r="M1994" s="95" t="str">
        <f>INDEX('IEA Tech to Policy Mapping'!$B$2:$B$13,MATCH($H1994,'IEA Tech to Policy Mapping'!$A$2:$A$13,0))</f>
        <v>ngps - T&amp;D methane capture</v>
      </c>
      <c r="N1994" s="182">
        <f>(J1994*About!$A$132/1000)*10^12*'EPA to IEA Scaling'!$E$13</f>
        <v>62768837880.024734</v>
      </c>
      <c r="O1994" s="183">
        <f>L1994/About!$B$144</f>
        <v>2.9424738104146662</v>
      </c>
    </row>
    <row r="1995" spans="2:15" x14ac:dyDescent="0.45">
      <c r="B1995" s="118" t="s">
        <v>114</v>
      </c>
      <c r="C1995" s="118" t="s">
        <v>775</v>
      </c>
      <c r="D1995" s="118" t="s">
        <v>985</v>
      </c>
      <c r="E1995" s="118" t="s">
        <v>986</v>
      </c>
      <c r="F1995" s="118" t="s">
        <v>987</v>
      </c>
      <c r="G1995" s="118" t="s">
        <v>1002</v>
      </c>
      <c r="H1995" s="118" t="s">
        <v>1003</v>
      </c>
      <c r="I1995" s="118">
        <v>2.71000003814697</v>
      </c>
      <c r="J1995" s="118">
        <v>2.5699999332427899</v>
      </c>
      <c r="K1995" s="118">
        <v>-6.2800002098083496</v>
      </c>
      <c r="L1995" s="181">
        <f>(K1995+'NPV Calcs'!$D$13)*About!$B$135</f>
        <v>1.5998556941464093</v>
      </c>
      <c r="M1995" s="95" t="str">
        <f>INDEX('IEA Tech to Policy Mapping'!$B$2:$B$13,MATCH($H1995,'IEA Tech to Policy Mapping'!$A$2:$A$13,0))</f>
        <v>ngps - T&amp;D methane capture</v>
      </c>
      <c r="N1995" s="182">
        <f>(J1995*About!$A$132/1000)*10^12*'EPA to IEA Scaling'!$E$13</f>
        <v>58236790711.974686</v>
      </c>
      <c r="O1995" s="183">
        <f>L1995/About!$B$144</f>
        <v>3.0100598093020037</v>
      </c>
    </row>
    <row r="1996" spans="2:15" x14ac:dyDescent="0.45">
      <c r="B1996" s="118" t="s">
        <v>194</v>
      </c>
      <c r="C1996" s="118" t="s">
        <v>775</v>
      </c>
      <c r="D1996" s="118" t="s">
        <v>985</v>
      </c>
      <c r="E1996" s="118" t="s">
        <v>986</v>
      </c>
      <c r="F1996" s="118" t="s">
        <v>987</v>
      </c>
      <c r="G1996" s="118" t="s">
        <v>1002</v>
      </c>
      <c r="H1996" s="118" t="s">
        <v>1003</v>
      </c>
      <c r="I1996" s="118">
        <v>150.32000732421801</v>
      </c>
      <c r="J1996" s="118">
        <v>142.80999755859301</v>
      </c>
      <c r="K1996" s="118">
        <v>-6.2800002098083496</v>
      </c>
      <c r="L1996" s="181">
        <f>(K1996+'NPV Calcs'!$D$13)*About!$B$135</f>
        <v>1.5998556941464093</v>
      </c>
      <c r="M1996" s="95" t="str">
        <f>INDEX('IEA Tech to Policy Mapping'!$B$2:$B$13,MATCH($H1996,'IEA Tech to Policy Mapping'!$A$2:$A$13,0))</f>
        <v>ngps - T&amp;D methane capture</v>
      </c>
      <c r="N1996" s="182">
        <f>(J1996*About!$A$132/1000)*10^12*'EPA to IEA Scaling'!$E$13</f>
        <v>3236107453475.0596</v>
      </c>
      <c r="O1996" s="183">
        <f>L1996/About!$B$144</f>
        <v>3.0100598093020037</v>
      </c>
    </row>
    <row r="1997" spans="2:15" x14ac:dyDescent="0.45">
      <c r="B1997" s="118" t="s">
        <v>298</v>
      </c>
      <c r="C1997" s="118" t="s">
        <v>775</v>
      </c>
      <c r="D1997" s="118" t="s">
        <v>985</v>
      </c>
      <c r="E1997" s="118" t="s">
        <v>986</v>
      </c>
      <c r="F1997" s="118" t="s">
        <v>987</v>
      </c>
      <c r="G1997" s="118" t="s">
        <v>1002</v>
      </c>
      <c r="H1997" s="118" t="s">
        <v>1003</v>
      </c>
      <c r="I1997" s="118">
        <v>12.289999961853001</v>
      </c>
      <c r="J1997" s="118">
        <v>11.6800003051757</v>
      </c>
      <c r="K1997" s="118">
        <v>-6.2800002098083496</v>
      </c>
      <c r="L1997" s="181">
        <f>(K1997+'NPV Calcs'!$D$13)*About!$B$135</f>
        <v>1.5998556941464093</v>
      </c>
      <c r="M1997" s="95" t="str">
        <f>INDEX('IEA Tech to Policy Mapping'!$B$2:$B$13,MATCH($H1997,'IEA Tech to Policy Mapping'!$A$2:$A$13,0))</f>
        <v>ngps - T&amp;D methane capture</v>
      </c>
      <c r="N1997" s="182">
        <f>(J1997*About!$A$132/1000)*10^12*'EPA to IEA Scaling'!$E$13</f>
        <v>264671498426.86719</v>
      </c>
      <c r="O1997" s="183">
        <f>L1997/About!$B$144</f>
        <v>3.0100598093020037</v>
      </c>
    </row>
    <row r="1998" spans="2:15" x14ac:dyDescent="0.45">
      <c r="B1998" s="118" t="s">
        <v>114</v>
      </c>
      <c r="C1998" s="118" t="s">
        <v>775</v>
      </c>
      <c r="D1998" s="118" t="s">
        <v>985</v>
      </c>
      <c r="E1998" s="118" t="s">
        <v>994</v>
      </c>
      <c r="F1998" s="118" t="s">
        <v>987</v>
      </c>
      <c r="G1998" s="118" t="s">
        <v>1002</v>
      </c>
      <c r="H1998" s="118" t="s">
        <v>1003</v>
      </c>
      <c r="I1998" s="118">
        <v>8.1800003051757795</v>
      </c>
      <c r="J1998" s="118">
        <v>7.7699999809265101</v>
      </c>
      <c r="K1998" s="118">
        <v>-6.2800002098083496</v>
      </c>
      <c r="L1998" s="181">
        <f>(K1998+'NPV Calcs'!$D$13)*About!$B$135</f>
        <v>1.5998556941464093</v>
      </c>
      <c r="M1998" s="95" t="str">
        <f>INDEX('IEA Tech to Policy Mapping'!$B$2:$B$13,MATCH($H1998,'IEA Tech to Policy Mapping'!$A$2:$A$13,0))</f>
        <v>ngps - T&amp;D methane capture</v>
      </c>
      <c r="N1998" s="182">
        <f>(J1998*About!$A$132/1000)*10^12*'EPA to IEA Scaling'!$E$13</f>
        <v>176069990068.17346</v>
      </c>
      <c r="O1998" s="183">
        <f>L1998/About!$B$144</f>
        <v>3.0100598093020037</v>
      </c>
    </row>
    <row r="1999" spans="2:15" x14ac:dyDescent="0.45">
      <c r="B1999" s="118" t="s">
        <v>194</v>
      </c>
      <c r="C1999" s="118" t="s">
        <v>775</v>
      </c>
      <c r="D1999" s="118" t="s">
        <v>985</v>
      </c>
      <c r="E1999" s="118" t="s">
        <v>994</v>
      </c>
      <c r="F1999" s="118" t="s">
        <v>987</v>
      </c>
      <c r="G1999" s="118" t="s">
        <v>1002</v>
      </c>
      <c r="H1999" s="118" t="s">
        <v>1003</v>
      </c>
      <c r="I1999" s="118">
        <v>8.5699996948242099</v>
      </c>
      <c r="J1999" s="118">
        <v>8.1400003433227504</v>
      </c>
      <c r="K1999" s="118">
        <v>-6.2800002098083496</v>
      </c>
      <c r="L1999" s="181">
        <f>(K1999+'NPV Calcs'!$D$13)*About!$B$135</f>
        <v>1.5998556941464093</v>
      </c>
      <c r="M1999" s="95" t="str">
        <f>INDEX('IEA Tech to Policy Mapping'!$B$2:$B$13,MATCH($H1999,'IEA Tech to Policy Mapping'!$A$2:$A$13,0))</f>
        <v>ngps - T&amp;D methane capture</v>
      </c>
      <c r="N1999" s="182">
        <f>(J1999*About!$A$132/1000)*10^12*'EPA to IEA Scaling'!$E$13</f>
        <v>184454283542.0788</v>
      </c>
      <c r="O1999" s="183">
        <f>L1999/About!$B$144</f>
        <v>3.0100598093020037</v>
      </c>
    </row>
    <row r="2000" spans="2:15" x14ac:dyDescent="0.45">
      <c r="B2000" s="118" t="s">
        <v>321</v>
      </c>
      <c r="C2000" s="118" t="s">
        <v>775</v>
      </c>
      <c r="D2000" s="118" t="s">
        <v>985</v>
      </c>
      <c r="E2000" s="118" t="s">
        <v>994</v>
      </c>
      <c r="F2000" s="118" t="s">
        <v>987</v>
      </c>
      <c r="G2000" s="118" t="s">
        <v>1002</v>
      </c>
      <c r="H2000" s="118" t="s">
        <v>1003</v>
      </c>
      <c r="I2000" s="118">
        <v>2.3599998950958199</v>
      </c>
      <c r="J2000" s="118">
        <v>2.2400000095367401</v>
      </c>
      <c r="K2000" s="118">
        <v>-6.2300000190734801</v>
      </c>
      <c r="L2000" s="181">
        <f>(K2000+'NPV Calcs'!$D$13)*About!$B$135</f>
        <v>1.6447586062183714</v>
      </c>
      <c r="M2000" s="95" t="str">
        <f>INDEX('IEA Tech to Policy Mapping'!$B$2:$B$13,MATCH($H2000,'IEA Tech to Policy Mapping'!$A$2:$A$13,0))</f>
        <v>ngps - T&amp;D methane capture</v>
      </c>
      <c r="N2000" s="182">
        <f>(J2000*About!$A$132/1000)*10^12*'EPA to IEA Scaling'!$E$13</f>
        <v>50758916396.395363</v>
      </c>
      <c r="O2000" s="183">
        <f>L2000/About!$B$144</f>
        <v>3.094542710755531</v>
      </c>
    </row>
    <row r="2001" spans="2:15" x14ac:dyDescent="0.45">
      <c r="B2001" s="118" t="s">
        <v>321</v>
      </c>
      <c r="C2001" s="118" t="s">
        <v>775</v>
      </c>
      <c r="D2001" s="118" t="s">
        <v>985</v>
      </c>
      <c r="E2001" s="118" t="s">
        <v>986</v>
      </c>
      <c r="F2001" s="118" t="s">
        <v>987</v>
      </c>
      <c r="G2001" s="118" t="s">
        <v>1002</v>
      </c>
      <c r="H2001" s="118" t="s">
        <v>1003</v>
      </c>
      <c r="I2001" s="118">
        <v>7.4400000572204501</v>
      </c>
      <c r="J2001" s="118">
        <v>7.0599999427795401</v>
      </c>
      <c r="K2001" s="118">
        <v>-6.2300000190734801</v>
      </c>
      <c r="L2001" s="181">
        <f>(K2001+'NPV Calcs'!$D$13)*About!$B$135</f>
        <v>1.6447586062183714</v>
      </c>
      <c r="M2001" s="95" t="str">
        <f>INDEX('IEA Tech to Policy Mapping'!$B$2:$B$13,MATCH($H2001,'IEA Tech to Policy Mapping'!$A$2:$A$13,0))</f>
        <v>ngps - T&amp;D methane capture</v>
      </c>
      <c r="N2001" s="182">
        <f>(J2001*About!$A$132/1000)*10^12*'EPA to IEA Scaling'!$E$13</f>
        <v>159981225593.03723</v>
      </c>
      <c r="O2001" s="183">
        <f>L2001/About!$B$144</f>
        <v>3.094542710755531</v>
      </c>
    </row>
    <row r="2002" spans="2:15" x14ac:dyDescent="0.45">
      <c r="B2002" s="118" t="s">
        <v>239</v>
      </c>
      <c r="C2002" s="118" t="s">
        <v>775</v>
      </c>
      <c r="D2002" s="118" t="s">
        <v>985</v>
      </c>
      <c r="E2002" s="118" t="s">
        <v>994</v>
      </c>
      <c r="F2002" s="118" t="s">
        <v>987</v>
      </c>
      <c r="G2002" s="118" t="s">
        <v>988</v>
      </c>
      <c r="H2002" s="118" t="s">
        <v>995</v>
      </c>
      <c r="I2002" s="118">
        <v>1.9999999552965102E-2</v>
      </c>
      <c r="J2002" s="118">
        <v>1.9999999552965102E-2</v>
      </c>
      <c r="K2002" s="118">
        <v>-6.1999998092651296</v>
      </c>
      <c r="L2002" s="181">
        <f>(K2002+'NPV Calcs'!$D$13)*About!$B$135</f>
        <v>1.6717004391067274</v>
      </c>
      <c r="M2002" s="95" t="str">
        <f>INDEX('IEA Tech to Policy Mapping'!$B$2:$B$13,MATCH($H2002,'IEA Tech to Policy Mapping'!$A$2:$A$13,0))</f>
        <v>ngps - T&amp;D methane capture</v>
      </c>
      <c r="N2002" s="182">
        <f>(J2002*About!$A$132/1000)*10^12*'EPA to IEA Scaling'!$E$13</f>
        <v>453204598.62268114</v>
      </c>
      <c r="O2002" s="183">
        <f>L2002/About!$B$144</f>
        <v>3.145232612765374</v>
      </c>
    </row>
    <row r="2003" spans="2:15" x14ac:dyDescent="0.45">
      <c r="B2003" s="118" t="s">
        <v>239</v>
      </c>
      <c r="C2003" s="118" t="s">
        <v>775</v>
      </c>
      <c r="D2003" s="118" t="s">
        <v>962</v>
      </c>
      <c r="E2003" s="118" t="s">
        <v>999</v>
      </c>
      <c r="F2003" s="118" t="s">
        <v>987</v>
      </c>
      <c r="G2003" s="118" t="s">
        <v>988</v>
      </c>
      <c r="H2003" s="118" t="s">
        <v>995</v>
      </c>
      <c r="I2003" s="118">
        <v>9.9999997764825804E-3</v>
      </c>
      <c r="J2003" s="118">
        <v>9.9999997764825804E-3</v>
      </c>
      <c r="K2003" s="118">
        <v>-6.1999998092651296</v>
      </c>
      <c r="L2003" s="181">
        <f>(K2003+'NPV Calcs'!$D$13)*About!$B$135</f>
        <v>1.6717004391067274</v>
      </c>
      <c r="M2003" s="95" t="str">
        <f>INDEX('IEA Tech to Policy Mapping'!$B$2:$B$13,MATCH($H2003,'IEA Tech to Policy Mapping'!$A$2:$A$13,0))</f>
        <v>ngps - T&amp;D methane capture</v>
      </c>
      <c r="N2003" s="182">
        <f>(J2003*About!$A$132/1000)*10^12*'EPA to IEA Scaling'!$E$13</f>
        <v>226602299.31134129</v>
      </c>
      <c r="O2003" s="183">
        <f>L2003/About!$B$144</f>
        <v>3.145232612765374</v>
      </c>
    </row>
    <row r="2004" spans="2:15" x14ac:dyDescent="0.45">
      <c r="B2004" s="118" t="s">
        <v>239</v>
      </c>
      <c r="C2004" s="118" t="s">
        <v>775</v>
      </c>
      <c r="D2004" s="118" t="s">
        <v>985</v>
      </c>
      <c r="E2004" s="118" t="s">
        <v>986</v>
      </c>
      <c r="F2004" s="118" t="s">
        <v>987</v>
      </c>
      <c r="G2004" s="118" t="s">
        <v>1002</v>
      </c>
      <c r="H2004" s="118" t="s">
        <v>1003</v>
      </c>
      <c r="I2004" s="118">
        <v>112.470001220703</v>
      </c>
      <c r="J2004" s="118">
        <v>106.84999847412099</v>
      </c>
      <c r="K2004" s="118">
        <v>-6.0300002098083496</v>
      </c>
      <c r="L2004" s="181">
        <f>(K2004+'NPV Calcs'!$D$13)*About!$B$135</f>
        <v>1.8243693980543798</v>
      </c>
      <c r="M2004" s="95" t="str">
        <f>INDEX('IEA Tech to Policy Mapping'!$B$2:$B$13,MATCH($H2004,'IEA Tech to Policy Mapping'!$A$2:$A$13,0))</f>
        <v>ngps - T&amp;D methane capture</v>
      </c>
      <c r="N2004" s="182">
        <f>(J2004*About!$A$132/1000)*10^12*'EPA to IEA Scaling'!$E$13</f>
        <v>2421245587683.9688</v>
      </c>
      <c r="O2004" s="183">
        <f>L2004/About!$B$144</f>
        <v>3.4324727051922674</v>
      </c>
    </row>
    <row r="2005" spans="2:15" x14ac:dyDescent="0.45">
      <c r="B2005" s="118" t="s">
        <v>239</v>
      </c>
      <c r="C2005" s="118" t="s">
        <v>775</v>
      </c>
      <c r="D2005" s="118" t="s">
        <v>985</v>
      </c>
      <c r="E2005" s="118" t="s">
        <v>994</v>
      </c>
      <c r="F2005" s="118" t="s">
        <v>987</v>
      </c>
      <c r="G2005" s="118" t="s">
        <v>1002</v>
      </c>
      <c r="H2005" s="118" t="s">
        <v>1003</v>
      </c>
      <c r="I2005" s="118">
        <v>140.38999938964801</v>
      </c>
      <c r="J2005" s="118">
        <v>133.36999511718699</v>
      </c>
      <c r="K2005" s="118">
        <v>-6.0300002098083496</v>
      </c>
      <c r="L2005" s="181">
        <f>(K2005+'NPV Calcs'!$D$13)*About!$B$135</f>
        <v>1.8243693980543798</v>
      </c>
      <c r="M2005" s="95" t="str">
        <f>INDEX('IEA Tech to Policy Mapping'!$B$2:$B$13,MATCH($H2005,'IEA Tech to Policy Mapping'!$A$2:$A$13,0))</f>
        <v>ngps - T&amp;D methane capture</v>
      </c>
      <c r="N2005" s="182">
        <f>(J2005*About!$A$132/1000)*10^12*'EPA to IEA Scaling'!$E$13</f>
        <v>3022194822821.0112</v>
      </c>
      <c r="O2005" s="183">
        <f>L2005/About!$B$144</f>
        <v>3.4324727051922674</v>
      </c>
    </row>
    <row r="2006" spans="2:15" x14ac:dyDescent="0.45">
      <c r="B2006" s="118" t="s">
        <v>24</v>
      </c>
      <c r="C2006" s="118" t="s">
        <v>775</v>
      </c>
      <c r="D2006" s="118" t="s">
        <v>985</v>
      </c>
      <c r="E2006" s="118" t="s">
        <v>994</v>
      </c>
      <c r="F2006" s="118" t="s">
        <v>987</v>
      </c>
      <c r="G2006" s="118" t="s">
        <v>988</v>
      </c>
      <c r="H2006" s="118" t="s">
        <v>995</v>
      </c>
      <c r="I2006" s="118">
        <v>2.9999999329447701E-2</v>
      </c>
      <c r="J2006" s="118">
        <v>2.9999999329447701E-2</v>
      </c>
      <c r="K2006" s="118">
        <v>-6</v>
      </c>
      <c r="L2006" s="181">
        <f>(K2006+'NPV Calcs'!$D$13)*About!$B$135</f>
        <v>1.8513112309427349</v>
      </c>
      <c r="M2006" s="95" t="str">
        <f>INDEX('IEA Tech to Policy Mapping'!$B$2:$B$13,MATCH($H2006,'IEA Tech to Policy Mapping'!$A$2:$A$13,0))</f>
        <v>ngps - T&amp;D methane capture</v>
      </c>
      <c r="N2006" s="182">
        <f>(J2006*About!$A$132/1000)*10^12*'EPA to IEA Scaling'!$E$13</f>
        <v>679806897.9340229</v>
      </c>
      <c r="O2006" s="183">
        <f>L2006/About!$B$144</f>
        <v>3.4831626072021087</v>
      </c>
    </row>
    <row r="2007" spans="2:15" x14ac:dyDescent="0.45">
      <c r="B2007" s="118" t="s">
        <v>24</v>
      </c>
      <c r="C2007" s="118" t="s">
        <v>775</v>
      </c>
      <c r="D2007" s="118" t="s">
        <v>985</v>
      </c>
      <c r="E2007" s="118" t="s">
        <v>994</v>
      </c>
      <c r="F2007" s="118" t="s">
        <v>987</v>
      </c>
      <c r="G2007" s="118" t="s">
        <v>1002</v>
      </c>
      <c r="H2007" s="118" t="s">
        <v>1003</v>
      </c>
      <c r="I2007" s="118">
        <v>92.919998168945298</v>
      </c>
      <c r="J2007" s="118">
        <v>88.269996643066406</v>
      </c>
      <c r="K2007" s="118">
        <v>-5.8499999046325604</v>
      </c>
      <c r="L2007" s="181">
        <f>(K2007+'NPV Calcs'!$D$13)*About!$B$135</f>
        <v>1.9860195389327056</v>
      </c>
      <c r="M2007" s="95" t="str">
        <f>INDEX('IEA Tech to Policy Mapping'!$B$2:$B$13,MATCH($H2007,'IEA Tech to Policy Mapping'!$A$2:$A$13,0))</f>
        <v>ngps - T&amp;D methane capture</v>
      </c>
      <c r="N2007" s="182">
        <f>(J2007*About!$A$132/1000)*10^12*'EPA to IEA Scaling'!$E$13</f>
        <v>2000218464660.6892</v>
      </c>
      <c r="O2007" s="183">
        <f>L2007/About!$B$144</f>
        <v>3.7366105058740122</v>
      </c>
    </row>
    <row r="2008" spans="2:15" x14ac:dyDescent="0.45">
      <c r="B2008" s="118" t="s">
        <v>24</v>
      </c>
      <c r="C2008" s="118" t="s">
        <v>775</v>
      </c>
      <c r="D2008" s="118" t="s">
        <v>985</v>
      </c>
      <c r="E2008" s="118" t="s">
        <v>986</v>
      </c>
      <c r="F2008" s="118" t="s">
        <v>987</v>
      </c>
      <c r="G2008" s="118" t="s">
        <v>1002</v>
      </c>
      <c r="H2008" s="118" t="s">
        <v>1003</v>
      </c>
      <c r="I2008" s="118">
        <v>1.87000000476837</v>
      </c>
      <c r="J2008" s="118">
        <v>1.7699999809265099</v>
      </c>
      <c r="K2008" s="118">
        <v>-5.8499999046325604</v>
      </c>
      <c r="L2008" s="181">
        <f>(K2008+'NPV Calcs'!$D$13)*About!$B$135</f>
        <v>1.9860195389327056</v>
      </c>
      <c r="M2008" s="95" t="str">
        <f>INDEX('IEA Tech to Policy Mapping'!$B$2:$B$13,MATCH($H2008,'IEA Tech to Policy Mapping'!$A$2:$A$13,0))</f>
        <v>ngps - T&amp;D methane capture</v>
      </c>
      <c r="N2008" s="182">
        <f>(J2008*About!$A$132/1000)*10^12*'EPA to IEA Scaling'!$E$13</f>
        <v>40108607442.394974</v>
      </c>
      <c r="O2008" s="183">
        <f>L2008/About!$B$144</f>
        <v>3.7366105058740122</v>
      </c>
    </row>
    <row r="2009" spans="2:15" x14ac:dyDescent="0.45">
      <c r="B2009" s="118" t="s">
        <v>1061</v>
      </c>
      <c r="C2009" s="118" t="s">
        <v>775</v>
      </c>
      <c r="D2009" s="118" t="s">
        <v>962</v>
      </c>
      <c r="E2009" s="118" t="s">
        <v>999</v>
      </c>
      <c r="F2009" s="118" t="s">
        <v>987</v>
      </c>
      <c r="G2009" s="118" t="s">
        <v>988</v>
      </c>
      <c r="H2009" s="118" t="s">
        <v>1003</v>
      </c>
      <c r="I2009" s="118">
        <v>0.41999998688697798</v>
      </c>
      <c r="J2009" s="118">
        <v>0.41999998688697798</v>
      </c>
      <c r="K2009" s="118">
        <v>-5.5100002288818297</v>
      </c>
      <c r="L2009" s="181">
        <f>(K2009+'NPV Calcs'!$D$13)*About!$B$135</f>
        <v>2.2913578850539276</v>
      </c>
      <c r="M2009" s="95" t="str">
        <f>INDEX('IEA Tech to Policy Mapping'!$B$2:$B$13,MATCH($H2009,'IEA Tech to Policy Mapping'!$A$2:$A$13,0))</f>
        <v>ngps - T&amp;D methane capture</v>
      </c>
      <c r="N2009" s="182">
        <f>(J2009*About!$A$132/1000)*10^12*'EPA to IEA Scaling'!$E$13</f>
        <v>9517296486.6603928</v>
      </c>
      <c r="O2009" s="183">
        <f>L2009/About!$B$144</f>
        <v>4.3110914964164788</v>
      </c>
    </row>
    <row r="2010" spans="2:15" x14ac:dyDescent="0.45">
      <c r="B2010" s="118" t="s">
        <v>1061</v>
      </c>
      <c r="C2010" s="118" t="s">
        <v>775</v>
      </c>
      <c r="D2010" s="118" t="s">
        <v>985</v>
      </c>
      <c r="E2010" s="118" t="s">
        <v>994</v>
      </c>
      <c r="F2010" s="118" t="s">
        <v>987</v>
      </c>
      <c r="G2010" s="118" t="s">
        <v>988</v>
      </c>
      <c r="H2010" s="118" t="s">
        <v>1003</v>
      </c>
      <c r="I2010" s="118">
        <v>0.67000001668929998</v>
      </c>
      <c r="J2010" s="118">
        <v>0.67000001668929998</v>
      </c>
      <c r="K2010" s="118">
        <v>-5.42000007629394</v>
      </c>
      <c r="L2010" s="181">
        <f>(K2010+'NPV Calcs'!$D$13)*About!$B$135</f>
        <v>2.372182955493086</v>
      </c>
      <c r="M2010" s="95" t="str">
        <f>INDEX('IEA Tech to Policy Mapping'!$B$2:$B$13,MATCH($H2010,'IEA Tech to Policy Mapping'!$A$2:$A$13,0))</f>
        <v>ngps - T&amp;D methane capture</v>
      </c>
      <c r="N2010" s="182">
        <f>(J2010*About!$A$132/1000)*10^12*'EPA to IEA Scaling'!$E$13</f>
        <v>15182354771.395319</v>
      </c>
      <c r="O2010" s="183">
        <f>L2010/About!$B$144</f>
        <v>4.4631603967573428</v>
      </c>
    </row>
    <row r="2011" spans="2:15" x14ac:dyDescent="0.45">
      <c r="B2011" s="118" t="s">
        <v>1062</v>
      </c>
      <c r="C2011" s="118" t="s">
        <v>775</v>
      </c>
      <c r="D2011" s="118" t="s">
        <v>962</v>
      </c>
      <c r="E2011" s="118" t="s">
        <v>999</v>
      </c>
      <c r="F2011" s="118" t="s">
        <v>987</v>
      </c>
      <c r="G2011" s="118" t="s">
        <v>988</v>
      </c>
      <c r="H2011" s="118" t="s">
        <v>1003</v>
      </c>
      <c r="I2011" s="118">
        <v>7.0000000298023196E-2</v>
      </c>
      <c r="J2011" s="118">
        <v>7.0000000298023196E-2</v>
      </c>
      <c r="K2011" s="118">
        <v>-5.4099998474120996</v>
      </c>
      <c r="L2011" s="181">
        <f>(K2011+'NPV Calcs'!$D$13)*About!$B$135</f>
        <v>2.3811637091978439</v>
      </c>
      <c r="M2011" s="95" t="str">
        <f>INDEX('IEA Tech to Policy Mapping'!$B$2:$B$13,MATCH($H2011,'IEA Tech to Policy Mapping'!$A$2:$A$13,0))</f>
        <v>ngps - T&amp;D methane capture</v>
      </c>
      <c r="N2011" s="182">
        <f>(J2011*About!$A$132/1000)*10^12*'EPA to IEA Scaling'!$E$13</f>
        <v>1586216137.3873568</v>
      </c>
      <c r="O2011" s="183">
        <f>L2011/About!$B$144</f>
        <v>4.4800572993235175</v>
      </c>
    </row>
    <row r="2012" spans="2:15" x14ac:dyDescent="0.45">
      <c r="B2012" s="118" t="s">
        <v>72</v>
      </c>
      <c r="C2012" s="118" t="s">
        <v>775</v>
      </c>
      <c r="D2012" s="118" t="s">
        <v>962</v>
      </c>
      <c r="E2012" s="118" t="s">
        <v>999</v>
      </c>
      <c r="F2012" s="118" t="s">
        <v>987</v>
      </c>
      <c r="G2012" s="118" t="s">
        <v>988</v>
      </c>
      <c r="H2012" s="118" t="s">
        <v>1003</v>
      </c>
      <c r="I2012" s="118">
        <v>0.21999999880790699</v>
      </c>
      <c r="J2012" s="118">
        <v>0.21999999880790699</v>
      </c>
      <c r="K2012" s="118">
        <v>-5.3699998855590803</v>
      </c>
      <c r="L2012" s="181">
        <f>(K2012+'NPV Calcs'!$D$13)*About!$B$135</f>
        <v>2.4170858675650395</v>
      </c>
      <c r="M2012" s="95" t="str">
        <f>INDEX('IEA Tech to Policy Mapping'!$B$2:$B$13,MATCH($H2012,'IEA Tech to Policy Mapping'!$A$2:$A$13,0))</f>
        <v>ngps - T&amp;D methane capture</v>
      </c>
      <c r="N2012" s="182">
        <f>(J2012*About!$A$132/1000)*10^12*'EPA to IEA Scaling'!$E$13</f>
        <v>4985250669.2654419</v>
      </c>
      <c r="O2012" s="183">
        <f>L2012/About!$B$144</f>
        <v>4.5476432982108532</v>
      </c>
    </row>
    <row r="2013" spans="2:15" x14ac:dyDescent="0.45">
      <c r="B2013" s="118" t="s">
        <v>1062</v>
      </c>
      <c r="C2013" s="118" t="s">
        <v>775</v>
      </c>
      <c r="D2013" s="118" t="s">
        <v>985</v>
      </c>
      <c r="E2013" s="118" t="s">
        <v>994</v>
      </c>
      <c r="F2013" s="118" t="s">
        <v>987</v>
      </c>
      <c r="G2013" s="118" t="s">
        <v>988</v>
      </c>
      <c r="H2013" s="118" t="s">
        <v>1003</v>
      </c>
      <c r="I2013" s="118">
        <v>9.1999998092651296</v>
      </c>
      <c r="J2013" s="118">
        <v>9.1999998092651296</v>
      </c>
      <c r="K2013" s="118">
        <v>-5.3200001716613698</v>
      </c>
      <c r="L2013" s="181">
        <f>(K2013+'NPV Calcs'!$D$13)*About!$B$135</f>
        <v>2.4619883514110947</v>
      </c>
      <c r="M2013" s="95" t="str">
        <f>INDEX('IEA Tech to Policy Mapping'!$B$2:$B$13,MATCH($H2013,'IEA Tech to Policy Mapping'!$A$2:$A$13,0))</f>
        <v>ngps - T&amp;D methane capture</v>
      </c>
      <c r="N2013" s="182">
        <f>(J2013*About!$A$132/1000)*10^12*'EPA to IEA Scaling'!$E$13</f>
        <v>208474115704.09756</v>
      </c>
      <c r="O2013" s="183">
        <f>L2013/About!$B$144</f>
        <v>4.6321253939757199</v>
      </c>
    </row>
    <row r="2014" spans="2:15" x14ac:dyDescent="0.45">
      <c r="B2014" s="118" t="s">
        <v>127</v>
      </c>
      <c r="C2014" s="118" t="s">
        <v>775</v>
      </c>
      <c r="D2014" s="118" t="s">
        <v>962</v>
      </c>
      <c r="E2014" s="118" t="s">
        <v>999</v>
      </c>
      <c r="F2014" s="118" t="s">
        <v>987</v>
      </c>
      <c r="G2014" s="118" t="s">
        <v>988</v>
      </c>
      <c r="H2014" s="118" t="s">
        <v>1003</v>
      </c>
      <c r="I2014" s="118">
        <v>2.9999999329447701E-2</v>
      </c>
      <c r="J2014" s="118">
        <v>2.9999999329447701E-2</v>
      </c>
      <c r="K2014" s="118">
        <v>-5.3099999427795401</v>
      </c>
      <c r="L2014" s="181">
        <f>(K2014+'NPV Calcs'!$D$13)*About!$B$135</f>
        <v>2.4709691051158429</v>
      </c>
      <c r="M2014" s="95" t="str">
        <f>INDEX('IEA Tech to Policy Mapping'!$B$2:$B$13,MATCH($H2014,'IEA Tech to Policy Mapping'!$A$2:$A$13,0))</f>
        <v>ngps - T&amp;D methane capture</v>
      </c>
      <c r="N2014" s="182">
        <f>(J2014*About!$A$132/1000)*10^12*'EPA to IEA Scaling'!$E$13</f>
        <v>679806897.9340229</v>
      </c>
      <c r="O2014" s="183">
        <f>L2014/About!$B$144</f>
        <v>4.6490222965418759</v>
      </c>
    </row>
    <row r="2015" spans="2:15" x14ac:dyDescent="0.45">
      <c r="B2015" s="118" t="s">
        <v>72</v>
      </c>
      <c r="C2015" s="118" t="s">
        <v>775</v>
      </c>
      <c r="D2015" s="118" t="s">
        <v>985</v>
      </c>
      <c r="E2015" s="118" t="s">
        <v>994</v>
      </c>
      <c r="F2015" s="118" t="s">
        <v>987</v>
      </c>
      <c r="G2015" s="118" t="s">
        <v>988</v>
      </c>
      <c r="H2015" s="118" t="s">
        <v>1003</v>
      </c>
      <c r="I2015" s="118">
        <v>1.37999999523162</v>
      </c>
      <c r="J2015" s="118">
        <v>1.37999999523162</v>
      </c>
      <c r="K2015" s="118">
        <v>-5.2699999809265101</v>
      </c>
      <c r="L2015" s="181">
        <f>(K2015+'NPV Calcs'!$D$13)*About!$B$135</f>
        <v>2.5068912634830478</v>
      </c>
      <c r="M2015" s="95" t="str">
        <f>INDEX('IEA Tech to Policy Mapping'!$B$2:$B$13,MATCH($H2015,'IEA Tech to Policy Mapping'!$A$2:$A$13,0))</f>
        <v>ngps - T&amp;D methane capture</v>
      </c>
      <c r="N2015" s="182">
        <f>(J2015*About!$A$132/1000)*10^12*'EPA to IEA Scaling'!$E$13</f>
        <v>31271117895.876469</v>
      </c>
      <c r="O2015" s="183">
        <f>L2015/About!$B$144</f>
        <v>4.7166082954292294</v>
      </c>
    </row>
    <row r="2016" spans="2:15" x14ac:dyDescent="0.45">
      <c r="B2016" s="118" t="s">
        <v>110</v>
      </c>
      <c r="C2016" s="118" t="s">
        <v>775</v>
      </c>
      <c r="D2016" s="118" t="s">
        <v>962</v>
      </c>
      <c r="E2016" s="118" t="s">
        <v>999</v>
      </c>
      <c r="F2016" s="118" t="s">
        <v>987</v>
      </c>
      <c r="G2016" s="118" t="s">
        <v>988</v>
      </c>
      <c r="H2016" s="118" t="s">
        <v>1003</v>
      </c>
      <c r="I2016" s="118">
        <v>8.4700002670287997</v>
      </c>
      <c r="J2016" s="118">
        <v>8.4700002670287997</v>
      </c>
      <c r="K2016" s="118">
        <v>-5.25</v>
      </c>
      <c r="L2016" s="181">
        <f>(K2016+'NPV Calcs'!$D$13)*About!$B$135</f>
        <v>2.5248523426666463</v>
      </c>
      <c r="M2016" s="95" t="str">
        <f>INDEX('IEA Tech to Policy Mapping'!$B$2:$B$13,MATCH($H2016,'IEA Tech to Policy Mapping'!$A$2:$A$13,0))</f>
        <v>ngps - T&amp;D methane capture</v>
      </c>
      <c r="N2016" s="182">
        <f>(J2016*About!$A$132/1000)*10^12*'EPA to IEA Scaling'!$E$13</f>
        <v>191932157857.65808</v>
      </c>
      <c r="O2016" s="183">
        <f>L2016/About!$B$144</f>
        <v>4.7504012948728986</v>
      </c>
    </row>
    <row r="2017" spans="2:15" x14ac:dyDescent="0.45">
      <c r="B2017" s="118" t="s">
        <v>127</v>
      </c>
      <c r="C2017" s="118" t="s">
        <v>775</v>
      </c>
      <c r="D2017" s="118" t="s">
        <v>985</v>
      </c>
      <c r="E2017" s="118" t="s">
        <v>994</v>
      </c>
      <c r="F2017" s="118" t="s">
        <v>987</v>
      </c>
      <c r="G2017" s="118" t="s">
        <v>988</v>
      </c>
      <c r="H2017" s="118" t="s">
        <v>1003</v>
      </c>
      <c r="I2017" s="118">
        <v>2.20000004768371</v>
      </c>
      <c r="J2017" s="118">
        <v>2.20000004768371</v>
      </c>
      <c r="K2017" s="118">
        <v>-5.21000003814697</v>
      </c>
      <c r="L2017" s="181">
        <f>(K2017+'NPV Calcs'!$D$13)*About!$B$135</f>
        <v>2.5607745010338512</v>
      </c>
      <c r="M2017" s="95" t="str">
        <f>INDEX('IEA Tech to Policy Mapping'!$B$2:$B$13,MATCH($H2017,'IEA Tech to Policy Mapping'!$A$2:$A$13,0))</f>
        <v>ngps - T&amp;D methane capture</v>
      </c>
      <c r="N2017" s="182">
        <f>(J2017*About!$A$132/1000)*10^12*'EPA to IEA Scaling'!$E$13</f>
        <v>49852508043.309311</v>
      </c>
      <c r="O2017" s="183">
        <f>L2017/About!$B$144</f>
        <v>4.8179872937602521</v>
      </c>
    </row>
    <row r="2018" spans="2:15" x14ac:dyDescent="0.45">
      <c r="B2018" s="118" t="s">
        <v>110</v>
      </c>
      <c r="C2018" s="118" t="s">
        <v>775</v>
      </c>
      <c r="D2018" s="118" t="s">
        <v>985</v>
      </c>
      <c r="E2018" s="118" t="s">
        <v>994</v>
      </c>
      <c r="F2018" s="118" t="s">
        <v>987</v>
      </c>
      <c r="G2018" s="118" t="s">
        <v>988</v>
      </c>
      <c r="H2018" s="118" t="s">
        <v>1003</v>
      </c>
      <c r="I2018" s="118">
        <v>4.8600001335143999</v>
      </c>
      <c r="J2018" s="118">
        <v>4.8600001335143999</v>
      </c>
      <c r="K2018" s="118">
        <v>-5.1500000953674299</v>
      </c>
      <c r="L2018" s="181">
        <f>(K2018+'NPV Calcs'!$D$13)*About!$B$135</f>
        <v>2.6146577385846546</v>
      </c>
      <c r="M2018" s="95" t="str">
        <f>INDEX('IEA Tech to Policy Mapping'!$B$2:$B$13,MATCH($H2018,'IEA Tech to Policy Mapping'!$A$2:$A$13,0))</f>
        <v>ngps - T&amp;D methane capture</v>
      </c>
      <c r="N2018" s="182">
        <f>(J2018*About!$A$132/1000)*10^12*'EPA to IEA Scaling'!$E$13</f>
        <v>110128722952.34766</v>
      </c>
      <c r="O2018" s="183">
        <f>L2018/About!$B$144</f>
        <v>4.9193662920912749</v>
      </c>
    </row>
    <row r="2019" spans="2:15" x14ac:dyDescent="0.45">
      <c r="B2019" s="118" t="s">
        <v>114</v>
      </c>
      <c r="C2019" s="118" t="s">
        <v>775</v>
      </c>
      <c r="D2019" s="118" t="s">
        <v>962</v>
      </c>
      <c r="E2019" s="118" t="s">
        <v>999</v>
      </c>
      <c r="F2019" s="118" t="s">
        <v>987</v>
      </c>
      <c r="G2019" s="118" t="s">
        <v>988</v>
      </c>
      <c r="H2019" s="118" t="s">
        <v>1003</v>
      </c>
      <c r="I2019" s="118">
        <v>3.92000007629394</v>
      </c>
      <c r="J2019" s="118">
        <v>3.92000007629394</v>
      </c>
      <c r="K2019" s="118">
        <v>-5.1500000953674299</v>
      </c>
      <c r="L2019" s="181">
        <f>(K2019+'NPV Calcs'!$D$13)*About!$B$135</f>
        <v>2.6146577385846546</v>
      </c>
      <c r="M2019" s="95" t="str">
        <f>INDEX('IEA Tech to Policy Mapping'!$B$2:$B$13,MATCH($H2019,'IEA Tech to Policy Mapping'!$A$2:$A$13,0))</f>
        <v>ngps - T&amp;D methane capture</v>
      </c>
      <c r="N2019" s="182">
        <f>(J2019*About!$A$132/1000)*10^12*'EPA to IEA Scaling'!$E$13</f>
        <v>88828105044.346893</v>
      </c>
      <c r="O2019" s="183">
        <f>L2019/About!$B$144</f>
        <v>4.9193662920912749</v>
      </c>
    </row>
    <row r="2020" spans="2:15" x14ac:dyDescent="0.45">
      <c r="B2020" s="118" t="s">
        <v>194</v>
      </c>
      <c r="C2020" s="118" t="s">
        <v>775</v>
      </c>
      <c r="D2020" s="118" t="s">
        <v>962</v>
      </c>
      <c r="E2020" s="118" t="s">
        <v>999</v>
      </c>
      <c r="F2020" s="118" t="s">
        <v>987</v>
      </c>
      <c r="G2020" s="118" t="s">
        <v>988</v>
      </c>
      <c r="H2020" s="118" t="s">
        <v>1003</v>
      </c>
      <c r="I2020" s="118">
        <v>11.029999732971101</v>
      </c>
      <c r="J2020" s="118">
        <v>11.029999732971101</v>
      </c>
      <c r="K2020" s="118">
        <v>-5.1500000953674299</v>
      </c>
      <c r="L2020" s="181">
        <f>(K2020+'NPV Calcs'!$D$13)*About!$B$135</f>
        <v>2.6146577385846546</v>
      </c>
      <c r="M2020" s="95" t="str">
        <f>INDEX('IEA Tech to Policy Mapping'!$B$2:$B$13,MATCH($H2020,'IEA Tech to Policy Mapping'!$A$2:$A$13,0))</f>
        <v>ngps - T&amp;D methane capture</v>
      </c>
      <c r="N2020" s="182">
        <f>(J2020*About!$A$132/1000)*10^12*'EPA to IEA Scaling'!$E$13</f>
        <v>249942335676.11972</v>
      </c>
      <c r="O2020" s="183">
        <f>L2020/About!$B$144</f>
        <v>4.9193662920912749</v>
      </c>
    </row>
    <row r="2021" spans="2:15" x14ac:dyDescent="0.45">
      <c r="B2021" s="118" t="s">
        <v>321</v>
      </c>
      <c r="C2021" s="118" t="s">
        <v>775</v>
      </c>
      <c r="D2021" s="118" t="s">
        <v>962</v>
      </c>
      <c r="E2021" s="118" t="s">
        <v>999</v>
      </c>
      <c r="F2021" s="118" t="s">
        <v>987</v>
      </c>
      <c r="G2021" s="118" t="s">
        <v>988</v>
      </c>
      <c r="H2021" s="118" t="s">
        <v>1003</v>
      </c>
      <c r="I2021" s="118">
        <v>0.31000000238418501</v>
      </c>
      <c r="J2021" s="118">
        <v>0.31000000238418501</v>
      </c>
      <c r="K2021" s="118">
        <v>-5.0700001716613698</v>
      </c>
      <c r="L2021" s="181">
        <f>(K2021+'NPV Calcs'!$D$13)*About!$B$135</f>
        <v>2.6865020553190648</v>
      </c>
      <c r="M2021" s="95" t="str">
        <f>INDEX('IEA Tech to Policy Mapping'!$B$2:$B$13,MATCH($H2021,'IEA Tech to Policy Mapping'!$A$2:$A$13,0))</f>
        <v>ngps - T&amp;D methane capture</v>
      </c>
      <c r="N2021" s="182">
        <f>(J2021*About!$A$132/1000)*10^12*'EPA to IEA Scaling'!$E$13</f>
        <v>7024671489.6914053</v>
      </c>
      <c r="O2021" s="183">
        <f>L2021/About!$B$144</f>
        <v>5.0545382898659819</v>
      </c>
    </row>
    <row r="2022" spans="2:15" x14ac:dyDescent="0.45">
      <c r="B2022" s="118" t="s">
        <v>194</v>
      </c>
      <c r="C2022" s="118" t="s">
        <v>775</v>
      </c>
      <c r="D2022" s="118" t="s">
        <v>985</v>
      </c>
      <c r="E2022" s="118" t="s">
        <v>994</v>
      </c>
      <c r="F2022" s="118" t="s">
        <v>987</v>
      </c>
      <c r="G2022" s="118" t="s">
        <v>988</v>
      </c>
      <c r="H2022" s="118" t="s">
        <v>1003</v>
      </c>
      <c r="I2022" s="118">
        <v>16.559999465942301</v>
      </c>
      <c r="J2022" s="118">
        <v>16.559999465942301</v>
      </c>
      <c r="K2022" s="118">
        <v>-5.0500001907348597</v>
      </c>
      <c r="L2022" s="181">
        <f>(K2022+'NPV Calcs'!$D$13)*About!$B$135</f>
        <v>2.7044631345026633</v>
      </c>
      <c r="M2022" s="95" t="str">
        <f>INDEX('IEA Tech to Policy Mapping'!$B$2:$B$13,MATCH($H2022,'IEA Tech to Policy Mapping'!$A$2:$A$13,0))</f>
        <v>ngps - T&amp;D methane capture</v>
      </c>
      <c r="N2022" s="182">
        <f>(J2022*About!$A$132/1000)*10^12*'EPA to IEA Scaling'!$E$13</f>
        <v>375253403945.27814</v>
      </c>
      <c r="O2022" s="183">
        <f>L2022/About!$B$144</f>
        <v>5.0883312893096511</v>
      </c>
    </row>
    <row r="2023" spans="2:15" x14ac:dyDescent="0.45">
      <c r="B2023" s="118" t="s">
        <v>114</v>
      </c>
      <c r="C2023" s="118" t="s">
        <v>775</v>
      </c>
      <c r="D2023" s="118" t="s">
        <v>985</v>
      </c>
      <c r="E2023" s="118" t="s">
        <v>994</v>
      </c>
      <c r="F2023" s="118" t="s">
        <v>987</v>
      </c>
      <c r="G2023" s="118" t="s">
        <v>988</v>
      </c>
      <c r="H2023" s="118" t="s">
        <v>1003</v>
      </c>
      <c r="I2023" s="118">
        <v>6.5399999618530202</v>
      </c>
      <c r="J2023" s="118">
        <v>6.5399999618530202</v>
      </c>
      <c r="K2023" s="118">
        <v>-5.0500001907348597</v>
      </c>
      <c r="L2023" s="181">
        <f>(K2023+'NPV Calcs'!$D$13)*About!$B$135</f>
        <v>2.7044631345026633</v>
      </c>
      <c r="M2023" s="95" t="str">
        <f>INDEX('IEA Tech to Policy Mapping'!$B$2:$B$13,MATCH($H2023,'IEA Tech to Policy Mapping'!$A$2:$A$13,0))</f>
        <v>ngps - T&amp;D methane capture</v>
      </c>
      <c r="N2023" s="182">
        <f>(J2023*About!$A$132/1000)*10^12*'EPA to IEA Scaling'!$E$13</f>
        <v>148197906197.67923</v>
      </c>
      <c r="O2023" s="183">
        <f>L2023/About!$B$144</f>
        <v>5.0883312893096511</v>
      </c>
    </row>
    <row r="2024" spans="2:15" x14ac:dyDescent="0.45">
      <c r="B2024" s="118" t="s">
        <v>321</v>
      </c>
      <c r="C2024" s="118" t="s">
        <v>775</v>
      </c>
      <c r="D2024" s="118" t="s">
        <v>985</v>
      </c>
      <c r="E2024" s="118" t="s">
        <v>994</v>
      </c>
      <c r="F2024" s="118" t="s">
        <v>987</v>
      </c>
      <c r="G2024" s="118" t="s">
        <v>988</v>
      </c>
      <c r="H2024" s="118" t="s">
        <v>1003</v>
      </c>
      <c r="I2024" s="118">
        <v>0.18000000715255701</v>
      </c>
      <c r="J2024" s="118">
        <v>0.18000000715255701</v>
      </c>
      <c r="K2024" s="118">
        <v>-4.96000003814697</v>
      </c>
      <c r="L2024" s="181">
        <f>(K2024+'NPV Calcs'!$D$13)*About!$B$135</f>
        <v>2.7852882049418217</v>
      </c>
      <c r="M2024" s="95" t="str">
        <f>INDEX('IEA Tech to Policy Mapping'!$B$2:$B$13,MATCH($H2024,'IEA Tech to Policy Mapping'!$A$2:$A$13,0))</f>
        <v>ngps - T&amp;D methane capture</v>
      </c>
      <c r="N2024" s="182">
        <f>(J2024*About!$A$132/1000)*10^12*'EPA to IEA Scaling'!$E$13</f>
        <v>4078841640.8519449</v>
      </c>
      <c r="O2024" s="183">
        <f>L2024/About!$B$144</f>
        <v>5.2404001896505159</v>
      </c>
    </row>
    <row r="2025" spans="2:15" x14ac:dyDescent="0.45">
      <c r="B2025" s="118" t="s">
        <v>239</v>
      </c>
      <c r="C2025" s="118" t="s">
        <v>775</v>
      </c>
      <c r="D2025" s="118" t="s">
        <v>962</v>
      </c>
      <c r="E2025" s="118" t="s">
        <v>999</v>
      </c>
      <c r="F2025" s="118" t="s">
        <v>987</v>
      </c>
      <c r="G2025" s="118" t="s">
        <v>988</v>
      </c>
      <c r="H2025" s="118" t="s">
        <v>1003</v>
      </c>
      <c r="I2025" s="118">
        <v>3.46000003814697</v>
      </c>
      <c r="J2025" s="118">
        <v>3.46000003814697</v>
      </c>
      <c r="K2025" s="118">
        <v>-4.71000003814697</v>
      </c>
      <c r="L2025" s="181">
        <f>(K2025+'NPV Calcs'!$D$13)*About!$B$135</f>
        <v>3.0098019088497923</v>
      </c>
      <c r="M2025" s="95" t="str">
        <f>INDEX('IEA Tech to Policy Mapping'!$B$2:$B$13,MATCH($H2025,'IEA Tech to Policy Mapping'!$A$2:$A$13,0))</f>
        <v>ngps - T&amp;D methane capture</v>
      </c>
      <c r="N2025" s="182">
        <f>(J2025*About!$A$132/1000)*10^12*'EPA to IEA Scaling'!$E$13</f>
        <v>78404398178.618057</v>
      </c>
      <c r="O2025" s="183">
        <f>L2025/About!$B$144</f>
        <v>5.6628130855407788</v>
      </c>
    </row>
    <row r="2026" spans="2:15" x14ac:dyDescent="0.45">
      <c r="B2026" s="118" t="s">
        <v>239</v>
      </c>
      <c r="C2026" s="118" t="s">
        <v>775</v>
      </c>
      <c r="D2026" s="118" t="s">
        <v>985</v>
      </c>
      <c r="E2026" s="118" t="s">
        <v>994</v>
      </c>
      <c r="F2026" s="118" t="s">
        <v>987</v>
      </c>
      <c r="G2026" s="118" t="s">
        <v>988</v>
      </c>
      <c r="H2026" s="118" t="s">
        <v>1003</v>
      </c>
      <c r="I2026" s="118">
        <v>27.040000915527301</v>
      </c>
      <c r="J2026" s="118">
        <v>27.040000915527301</v>
      </c>
      <c r="K2026" s="118">
        <v>-4.5900001525878897</v>
      </c>
      <c r="L2026" s="181">
        <f>(K2026+'NPV Calcs'!$D$13)*About!$B$135</f>
        <v>3.117568383951399</v>
      </c>
      <c r="M2026" s="95" t="str">
        <f>INDEX('IEA Tech to Policy Mapping'!$B$2:$B$13,MATCH($H2026,'IEA Tech to Policy Mapping'!$A$2:$A$13,0))</f>
        <v>ngps - T&amp;D methane capture</v>
      </c>
      <c r="N2026" s="182">
        <f>(J2026*About!$A$132/1000)*10^12*'EPA to IEA Scaling'!$E$13</f>
        <v>612732651779.56799</v>
      </c>
      <c r="O2026" s="183">
        <f>L2026/About!$B$144</f>
        <v>5.8655710822028242</v>
      </c>
    </row>
    <row r="2027" spans="2:15" x14ac:dyDescent="0.45">
      <c r="B2027" s="118" t="s">
        <v>321</v>
      </c>
      <c r="C2027" s="118" t="s">
        <v>775</v>
      </c>
      <c r="D2027" s="118" t="s">
        <v>962</v>
      </c>
      <c r="E2027" s="118" t="s">
        <v>991</v>
      </c>
      <c r="F2027" s="118" t="s">
        <v>987</v>
      </c>
      <c r="G2027" s="118" t="s">
        <v>988</v>
      </c>
      <c r="H2027" s="118" t="s">
        <v>998</v>
      </c>
      <c r="I2027" s="118">
        <v>1.04999995231628</v>
      </c>
      <c r="J2027" s="118">
        <v>1.04999995231628</v>
      </c>
      <c r="K2027" s="118">
        <v>-4.42000007629394</v>
      </c>
      <c r="L2027" s="181">
        <f>(K2027+'NPV Calcs'!$D$13)*About!$B$135</f>
        <v>3.2702377711249677</v>
      </c>
      <c r="M2027" s="95" t="str">
        <f>INDEX('IEA Tech to Policy Mapping'!$B$2:$B$13,MATCH($H2027,'IEA Tech to Policy Mapping'!$A$2:$A$13,0))</f>
        <v>ngps - production methane capture</v>
      </c>
      <c r="N2027" s="182">
        <f>(J2027*About!$A$132/1000)*10^12*'EPA to IEA Scaling'!$E$13</f>
        <v>23793240878.987152</v>
      </c>
      <c r="O2027" s="183">
        <f>L2027/About!$B$144</f>
        <v>6.152811980318396</v>
      </c>
    </row>
    <row r="2028" spans="2:15" x14ac:dyDescent="0.45">
      <c r="B2028" s="118" t="s">
        <v>321</v>
      </c>
      <c r="C2028" s="118" t="s">
        <v>775</v>
      </c>
      <c r="D2028" s="118" t="s">
        <v>985</v>
      </c>
      <c r="E2028" s="118" t="s">
        <v>986</v>
      </c>
      <c r="F2028" s="118" t="s">
        <v>987</v>
      </c>
      <c r="G2028" s="118" t="s">
        <v>988</v>
      </c>
      <c r="H2028" s="118" t="s">
        <v>998</v>
      </c>
      <c r="I2028" s="118">
        <v>1.37000000476837</v>
      </c>
      <c r="J2028" s="118">
        <v>1.37000000476837</v>
      </c>
      <c r="K2028" s="118">
        <v>-4.42000007629394</v>
      </c>
      <c r="L2028" s="181">
        <f>(K2028+'NPV Calcs'!$D$13)*About!$B$135</f>
        <v>3.2702377711249677</v>
      </c>
      <c r="M2028" s="95" t="str">
        <f>INDEX('IEA Tech to Policy Mapping'!$B$2:$B$13,MATCH($H2028,'IEA Tech to Policy Mapping'!$A$2:$A$13,0))</f>
        <v>ngps - production methane capture</v>
      </c>
      <c r="N2028" s="182">
        <f>(J2028*About!$A$132/1000)*10^12*'EPA to IEA Scaling'!$E$13</f>
        <v>31044515807.605125</v>
      </c>
      <c r="O2028" s="183">
        <f>L2028/About!$B$144</f>
        <v>6.152811980318396</v>
      </c>
    </row>
    <row r="2029" spans="2:15" x14ac:dyDescent="0.45">
      <c r="B2029" s="118" t="s">
        <v>20</v>
      </c>
      <c r="C2029" s="118" t="s">
        <v>775</v>
      </c>
      <c r="D2029" s="118" t="s">
        <v>962</v>
      </c>
      <c r="E2029" s="118" t="s">
        <v>991</v>
      </c>
      <c r="F2029" s="118" t="s">
        <v>987</v>
      </c>
      <c r="G2029" s="118" t="s">
        <v>988</v>
      </c>
      <c r="H2029" s="118" t="s">
        <v>998</v>
      </c>
      <c r="I2029" s="118">
        <v>209.52000427246</v>
      </c>
      <c r="J2029" s="118">
        <v>209.52000427246</v>
      </c>
      <c r="K2029" s="118">
        <v>-4.42000007629394</v>
      </c>
      <c r="L2029" s="181">
        <f>(K2029+'NPV Calcs'!$D$13)*About!$B$135</f>
        <v>3.2702377711249677</v>
      </c>
      <c r="M2029" s="95" t="str">
        <f>INDEX('IEA Tech to Policy Mapping'!$B$2:$B$13,MATCH($H2029,'IEA Tech to Policy Mapping'!$A$2:$A$13,0))</f>
        <v>ngps - production methane capture</v>
      </c>
      <c r="N2029" s="182">
        <f>(J2029*About!$A$132/1000)*10^12*'EPA to IEA Scaling'!$E$13</f>
        <v>4747771578107.1133</v>
      </c>
      <c r="O2029" s="183">
        <f>L2029/About!$B$144</f>
        <v>6.152811980318396</v>
      </c>
    </row>
    <row r="2030" spans="2:15" x14ac:dyDescent="0.45">
      <c r="B2030" s="118" t="s">
        <v>110</v>
      </c>
      <c r="C2030" s="118" t="s">
        <v>775</v>
      </c>
      <c r="D2030" s="118" t="s">
        <v>962</v>
      </c>
      <c r="E2030" s="118" t="s">
        <v>991</v>
      </c>
      <c r="F2030" s="118" t="s">
        <v>987</v>
      </c>
      <c r="G2030" s="118" t="s">
        <v>988</v>
      </c>
      <c r="H2030" s="118" t="s">
        <v>998</v>
      </c>
      <c r="I2030" s="118">
        <v>35.2299995422363</v>
      </c>
      <c r="J2030" s="118">
        <v>35.2299995422363</v>
      </c>
      <c r="K2030" s="118">
        <v>-4.42000007629394</v>
      </c>
      <c r="L2030" s="181">
        <f>(K2030+'NPV Calcs'!$D$13)*About!$B$135</f>
        <v>3.2702377711249677</v>
      </c>
      <c r="M2030" s="95" t="str">
        <f>INDEX('IEA Tech to Policy Mapping'!$B$2:$B$13,MATCH($H2030,'IEA Tech to Policy Mapping'!$A$2:$A$13,0))</f>
        <v>ngps - production methane capture</v>
      </c>
      <c r="N2030" s="182">
        <f>(J2030*About!$A$132/1000)*10^12*'EPA to IEA Scaling'!$E$13</f>
        <v>798319907944.66504</v>
      </c>
      <c r="O2030" s="183">
        <f>L2030/About!$B$144</f>
        <v>6.152811980318396</v>
      </c>
    </row>
    <row r="2031" spans="2:15" x14ac:dyDescent="0.45">
      <c r="B2031" s="118" t="s">
        <v>194</v>
      </c>
      <c r="C2031" s="118" t="s">
        <v>775</v>
      </c>
      <c r="D2031" s="118" t="s">
        <v>962</v>
      </c>
      <c r="E2031" s="118" t="s">
        <v>991</v>
      </c>
      <c r="F2031" s="118" t="s">
        <v>987</v>
      </c>
      <c r="G2031" s="118" t="s">
        <v>988</v>
      </c>
      <c r="H2031" s="118" t="s">
        <v>998</v>
      </c>
      <c r="I2031" s="118">
        <v>75.410003662109304</v>
      </c>
      <c r="J2031" s="118">
        <v>75.410003662109304</v>
      </c>
      <c r="K2031" s="118">
        <v>-4.42000007629394</v>
      </c>
      <c r="L2031" s="181">
        <f>(K2031+'NPV Calcs'!$D$13)*About!$B$135</f>
        <v>3.2702377711249677</v>
      </c>
      <c r="M2031" s="95" t="str">
        <f>INDEX('IEA Tech to Policy Mapping'!$B$2:$B$13,MATCH($H2031,'IEA Tech to Policy Mapping'!$A$2:$A$13,0))</f>
        <v>ngps - production methane capture</v>
      </c>
      <c r="N2031" s="182">
        <f>(J2031*About!$A$132/1000)*10^12*'EPA to IEA Scaling'!$E$13</f>
        <v>1708808060285.9001</v>
      </c>
      <c r="O2031" s="183">
        <f>L2031/About!$B$144</f>
        <v>6.152811980318396</v>
      </c>
    </row>
    <row r="2032" spans="2:15" x14ac:dyDescent="0.45">
      <c r="B2032" s="118" t="s">
        <v>20</v>
      </c>
      <c r="C2032" s="118" t="s">
        <v>775</v>
      </c>
      <c r="D2032" s="118" t="s">
        <v>962</v>
      </c>
      <c r="E2032" s="118" t="s">
        <v>993</v>
      </c>
      <c r="F2032" s="118" t="s">
        <v>987</v>
      </c>
      <c r="G2032" s="118" t="s">
        <v>988</v>
      </c>
      <c r="H2032" s="118" t="s">
        <v>998</v>
      </c>
      <c r="I2032" s="118">
        <v>3.2999999523162802</v>
      </c>
      <c r="J2032" s="118">
        <v>3.2999999523162802</v>
      </c>
      <c r="K2032" s="118">
        <v>-4.42000007629394</v>
      </c>
      <c r="L2032" s="181">
        <f>(K2032+'NPV Calcs'!$D$13)*About!$B$135</f>
        <v>3.2702377711249677</v>
      </c>
      <c r="M2032" s="95" t="str">
        <f>INDEX('IEA Tech to Policy Mapping'!$B$2:$B$13,MATCH($H2032,'IEA Tech to Policy Mapping'!$A$2:$A$13,0))</f>
        <v>ngps - production methane capture</v>
      </c>
      <c r="N2032" s="182">
        <f>(J2032*About!$A$132/1000)*10^12*'EPA to IEA Scaling'!$E$13</f>
        <v>74778759363.654099</v>
      </c>
      <c r="O2032" s="183">
        <f>L2032/About!$B$144</f>
        <v>6.152811980318396</v>
      </c>
    </row>
    <row r="2033" spans="2:15" x14ac:dyDescent="0.45">
      <c r="B2033" s="118" t="s">
        <v>110</v>
      </c>
      <c r="C2033" s="118" t="s">
        <v>775</v>
      </c>
      <c r="D2033" s="118" t="s">
        <v>962</v>
      </c>
      <c r="E2033" s="118" t="s">
        <v>993</v>
      </c>
      <c r="F2033" s="118" t="s">
        <v>987</v>
      </c>
      <c r="G2033" s="118" t="s">
        <v>988</v>
      </c>
      <c r="H2033" s="118" t="s">
        <v>998</v>
      </c>
      <c r="I2033" s="118">
        <v>3.6500000953674299</v>
      </c>
      <c r="J2033" s="118">
        <v>3.6500000953674299</v>
      </c>
      <c r="K2033" s="118">
        <v>-4.42000007629394</v>
      </c>
      <c r="L2033" s="181">
        <f>(K2033+'NPV Calcs'!$D$13)*About!$B$135</f>
        <v>3.2702377711249677</v>
      </c>
      <c r="M2033" s="95" t="str">
        <f>INDEX('IEA Tech to Policy Mapping'!$B$2:$B$13,MATCH($H2033,'IEA Tech to Policy Mapping'!$A$2:$A$13,0))</f>
        <v>ngps - production methane capture</v>
      </c>
      <c r="N2033" s="182">
        <f>(J2033*About!$A$132/1000)*10^12*'EPA to IEA Scaling'!$E$13</f>
        <v>82709843258.396515</v>
      </c>
      <c r="O2033" s="183">
        <f>L2033/About!$B$144</f>
        <v>6.152811980318396</v>
      </c>
    </row>
    <row r="2034" spans="2:15" x14ac:dyDescent="0.45">
      <c r="B2034" s="118" t="s">
        <v>20</v>
      </c>
      <c r="C2034" s="118" t="s">
        <v>775</v>
      </c>
      <c r="D2034" s="118" t="s">
        <v>985</v>
      </c>
      <c r="E2034" s="118" t="s">
        <v>986</v>
      </c>
      <c r="F2034" s="118" t="s">
        <v>987</v>
      </c>
      <c r="G2034" s="118" t="s">
        <v>988</v>
      </c>
      <c r="H2034" s="118" t="s">
        <v>998</v>
      </c>
      <c r="I2034" s="118">
        <v>104.309997558593</v>
      </c>
      <c r="J2034" s="118">
        <v>104.309997558593</v>
      </c>
      <c r="K2034" s="118">
        <v>-4.42000007629394</v>
      </c>
      <c r="L2034" s="181">
        <f>(K2034+'NPV Calcs'!$D$13)*About!$B$135</f>
        <v>3.2702377711249677</v>
      </c>
      <c r="M2034" s="95" t="str">
        <f>INDEX('IEA Tech to Policy Mapping'!$B$2:$B$13,MATCH($H2034,'IEA Tech to Policy Mapping'!$A$2:$A$13,0))</f>
        <v>ngps - production methane capture</v>
      </c>
      <c r="N2034" s="182">
        <f>(J2034*About!$A$132/1000)*10^12*'EPA to IEA Scaling'!$E$13</f>
        <v>2363688581626.314</v>
      </c>
      <c r="O2034" s="183">
        <f>L2034/About!$B$144</f>
        <v>6.152811980318396</v>
      </c>
    </row>
    <row r="2035" spans="2:15" x14ac:dyDescent="0.45">
      <c r="B2035" s="118" t="s">
        <v>110</v>
      </c>
      <c r="C2035" s="118" t="s">
        <v>775</v>
      </c>
      <c r="D2035" s="118" t="s">
        <v>985</v>
      </c>
      <c r="E2035" s="118" t="s">
        <v>986</v>
      </c>
      <c r="F2035" s="118" t="s">
        <v>987</v>
      </c>
      <c r="G2035" s="118" t="s">
        <v>988</v>
      </c>
      <c r="H2035" s="118" t="s">
        <v>998</v>
      </c>
      <c r="I2035" s="118">
        <v>21.7199993133544</v>
      </c>
      <c r="J2035" s="118">
        <v>21.7199993133544</v>
      </c>
      <c r="K2035" s="118">
        <v>-4.42000007629394</v>
      </c>
      <c r="L2035" s="181">
        <f>(K2035+'NPV Calcs'!$D$13)*About!$B$135</f>
        <v>3.2702377711249677</v>
      </c>
      <c r="M2035" s="95" t="str">
        <f>INDEX('IEA Tech to Policy Mapping'!$B$2:$B$13,MATCH($H2035,'IEA Tech to Policy Mapping'!$A$2:$A$13,0))</f>
        <v>ngps - production methane capture</v>
      </c>
      <c r="N2035" s="182">
        <f>(J2035*About!$A$132/1000)*10^12*'EPA to IEA Scaling'!$E$13</f>
        <v>492180189545.77063</v>
      </c>
      <c r="O2035" s="183">
        <f>L2035/About!$B$144</f>
        <v>6.152811980318396</v>
      </c>
    </row>
    <row r="2036" spans="2:15" x14ac:dyDescent="0.45">
      <c r="B2036" s="118" t="s">
        <v>194</v>
      </c>
      <c r="C2036" s="118" t="s">
        <v>775</v>
      </c>
      <c r="D2036" s="118" t="s">
        <v>985</v>
      </c>
      <c r="E2036" s="118" t="s">
        <v>986</v>
      </c>
      <c r="F2036" s="118" t="s">
        <v>987</v>
      </c>
      <c r="G2036" s="118" t="s">
        <v>988</v>
      </c>
      <c r="H2036" s="118" t="s">
        <v>998</v>
      </c>
      <c r="I2036" s="118">
        <v>668.40002441406205</v>
      </c>
      <c r="J2036" s="118">
        <v>668.40002441406205</v>
      </c>
      <c r="K2036" s="118">
        <v>-4.42000007629394</v>
      </c>
      <c r="L2036" s="181">
        <f>(K2036+'NPV Calcs'!$D$13)*About!$B$135</f>
        <v>3.2702377711249677</v>
      </c>
      <c r="M2036" s="95" t="str">
        <f>INDEX('IEA Tech to Policy Mapping'!$B$2:$B$13,MATCH($H2036,'IEA Tech to Policy Mapping'!$A$2:$A$13,0))</f>
        <v>ngps - production methane capture</v>
      </c>
      <c r="N2036" s="182">
        <f>(J2036*About!$A$132/1000)*10^12*'EPA to IEA Scaling'!$E$13</f>
        <v>15146098577739.994</v>
      </c>
      <c r="O2036" s="183">
        <f>L2036/About!$B$144</f>
        <v>6.152811980318396</v>
      </c>
    </row>
    <row r="2037" spans="2:15" x14ac:dyDescent="0.45">
      <c r="B2037" s="118" t="s">
        <v>239</v>
      </c>
      <c r="C2037" s="118" t="s">
        <v>775</v>
      </c>
      <c r="D2037" s="118" t="s">
        <v>985</v>
      </c>
      <c r="E2037" s="118" t="s">
        <v>986</v>
      </c>
      <c r="F2037" s="118" t="s">
        <v>987</v>
      </c>
      <c r="G2037" s="118" t="s">
        <v>988</v>
      </c>
      <c r="H2037" s="118" t="s">
        <v>998</v>
      </c>
      <c r="I2037" s="118">
        <v>53.939998626708899</v>
      </c>
      <c r="J2037" s="118">
        <v>53.939998626708899</v>
      </c>
      <c r="K2037" s="118">
        <v>-4.2800002098083496</v>
      </c>
      <c r="L2037" s="181">
        <f>(K2037+'NPV Calcs'!$D$13)*About!$B$135</f>
        <v>3.3959653254101729</v>
      </c>
      <c r="M2037" s="95" t="str">
        <f>INDEX('IEA Tech to Policy Mapping'!$B$2:$B$13,MATCH($H2037,'IEA Tech to Policy Mapping'!$A$2:$A$13,0))</f>
        <v>ngps - production methane capture</v>
      </c>
      <c r="N2037" s="182">
        <f>(J2037*About!$A$132/1000)*10^12*'EPA to IEA Scaling'!$E$13</f>
        <v>1222292798686.656</v>
      </c>
      <c r="O2037" s="183">
        <f>L2037/About!$B$144</f>
        <v>6.3893629764241098</v>
      </c>
    </row>
    <row r="2038" spans="2:15" x14ac:dyDescent="0.45">
      <c r="B2038" s="118" t="s">
        <v>293</v>
      </c>
      <c r="C2038" s="118" t="s">
        <v>775</v>
      </c>
      <c r="D2038" s="118" t="s">
        <v>985</v>
      </c>
      <c r="E2038" s="118" t="s">
        <v>986</v>
      </c>
      <c r="F2038" s="118" t="s">
        <v>987</v>
      </c>
      <c r="G2038" s="118" t="s">
        <v>988</v>
      </c>
      <c r="H2038" s="118" t="s">
        <v>998</v>
      </c>
      <c r="I2038" s="118">
        <v>72.739997863769503</v>
      </c>
      <c r="J2038" s="118">
        <v>72.739997863769503</v>
      </c>
      <c r="K2038" s="118">
        <v>-4.2800002098083496</v>
      </c>
      <c r="L2038" s="181">
        <f>(K2038+'NPV Calcs'!$D$13)*About!$B$135</f>
        <v>3.3959653254101729</v>
      </c>
      <c r="M2038" s="95" t="str">
        <f>INDEX('IEA Tech to Policy Mapping'!$B$2:$B$13,MATCH($H2038,'IEA Tech to Policy Mapping'!$A$2:$A$13,0))</f>
        <v>ngps - production methane capture</v>
      </c>
      <c r="N2038" s="182">
        <f>(J2038*About!$A$132/1000)*10^12*'EPA to IEA Scaling'!$E$13</f>
        <v>1648305113625.7126</v>
      </c>
      <c r="O2038" s="183">
        <f>L2038/About!$B$144</f>
        <v>6.3893629764241098</v>
      </c>
    </row>
    <row r="2039" spans="2:15" x14ac:dyDescent="0.45">
      <c r="B2039" s="118" t="s">
        <v>298</v>
      </c>
      <c r="C2039" s="118" t="s">
        <v>775</v>
      </c>
      <c r="D2039" s="118" t="s">
        <v>985</v>
      </c>
      <c r="E2039" s="118" t="s">
        <v>986</v>
      </c>
      <c r="F2039" s="118" t="s">
        <v>987</v>
      </c>
      <c r="G2039" s="118" t="s">
        <v>988</v>
      </c>
      <c r="H2039" s="118" t="s">
        <v>998</v>
      </c>
      <c r="I2039" s="118">
        <v>9.3699998855590803</v>
      </c>
      <c r="J2039" s="118">
        <v>9.3699998855590803</v>
      </c>
      <c r="K2039" s="118">
        <v>-4.2800002098083496</v>
      </c>
      <c r="L2039" s="181">
        <f>(K2039+'NPV Calcs'!$D$13)*About!$B$135</f>
        <v>3.3959653254101729</v>
      </c>
      <c r="M2039" s="95" t="str">
        <f>INDEX('IEA Tech to Policy Mapping'!$B$2:$B$13,MATCH($H2039,'IEA Tech to Policy Mapping'!$A$2:$A$13,0))</f>
        <v>ngps - production methane capture</v>
      </c>
      <c r="N2039" s="182">
        <f>(J2039*About!$A$132/1000)*10^12*'EPA to IEA Scaling'!$E$13</f>
        <v>212326356607.33313</v>
      </c>
      <c r="O2039" s="183">
        <f>L2039/About!$B$144</f>
        <v>6.3893629764241098</v>
      </c>
    </row>
    <row r="2040" spans="2:15" x14ac:dyDescent="0.45">
      <c r="B2040" s="118" t="s">
        <v>127</v>
      </c>
      <c r="C2040" s="118" t="s">
        <v>775</v>
      </c>
      <c r="D2040" s="118" t="s">
        <v>985</v>
      </c>
      <c r="E2040" s="118" t="s">
        <v>986</v>
      </c>
      <c r="F2040" s="118" t="s">
        <v>987</v>
      </c>
      <c r="G2040" s="118" t="s">
        <v>988</v>
      </c>
      <c r="H2040" s="118" t="s">
        <v>998</v>
      </c>
      <c r="I2040" s="118">
        <v>6.67000007629394</v>
      </c>
      <c r="J2040" s="118">
        <v>6.67000007629394</v>
      </c>
      <c r="K2040" s="118">
        <v>-4.2800002098083496</v>
      </c>
      <c r="L2040" s="181">
        <f>(K2040+'NPV Calcs'!$D$13)*About!$B$135</f>
        <v>3.3959653254101729</v>
      </c>
      <c r="M2040" s="95" t="str">
        <f>INDEX('IEA Tech to Policy Mapping'!$B$2:$B$13,MATCH($H2040,'IEA Tech to Policy Mapping'!$A$2:$A$13,0))</f>
        <v>ngps - production methane capture</v>
      </c>
      <c r="N2040" s="182">
        <f>(J2040*About!$A$132/1000)*10^12*'EPA to IEA Scaling'!$E$13</f>
        <v>151143738747.82867</v>
      </c>
      <c r="O2040" s="183">
        <f>L2040/About!$B$144</f>
        <v>6.3893629764241098</v>
      </c>
    </row>
    <row r="2041" spans="2:15" x14ac:dyDescent="0.45">
      <c r="B2041" s="118" t="s">
        <v>24</v>
      </c>
      <c r="C2041" s="118" t="s">
        <v>775</v>
      </c>
      <c r="D2041" s="118" t="s">
        <v>985</v>
      </c>
      <c r="E2041" s="118" t="s">
        <v>986</v>
      </c>
      <c r="F2041" s="118" t="s">
        <v>987</v>
      </c>
      <c r="G2041" s="118" t="s">
        <v>988</v>
      </c>
      <c r="H2041" s="118" t="s">
        <v>998</v>
      </c>
      <c r="I2041" s="118">
        <v>2.41000008583068</v>
      </c>
      <c r="J2041" s="118">
        <v>2.41000008583068</v>
      </c>
      <c r="K2041" s="118">
        <v>-4.2800002098083496</v>
      </c>
      <c r="L2041" s="181">
        <f>(K2041+'NPV Calcs'!$D$13)*About!$B$135</f>
        <v>3.3959653254101729</v>
      </c>
      <c r="M2041" s="95" t="str">
        <f>INDEX('IEA Tech to Policy Mapping'!$B$2:$B$13,MATCH($H2041,'IEA Tech to Policy Mapping'!$A$2:$A$13,0))</f>
        <v>ngps - production methane capture</v>
      </c>
      <c r="N2041" s="182">
        <f>(J2041*About!$A$132/1000)*10^12*'EPA to IEA Scaling'!$E$13</f>
        <v>54611157299.630676</v>
      </c>
      <c r="O2041" s="183">
        <f>L2041/About!$B$144</f>
        <v>6.3893629764241098</v>
      </c>
    </row>
    <row r="2042" spans="2:15" x14ac:dyDescent="0.45">
      <c r="B2042" s="118" t="s">
        <v>78</v>
      </c>
      <c r="C2042" s="118" t="s">
        <v>775</v>
      </c>
      <c r="D2042" s="118" t="s">
        <v>985</v>
      </c>
      <c r="E2042" s="118" t="s">
        <v>986</v>
      </c>
      <c r="F2042" s="118" t="s">
        <v>987</v>
      </c>
      <c r="G2042" s="118" t="s">
        <v>988</v>
      </c>
      <c r="H2042" s="118" t="s">
        <v>998</v>
      </c>
      <c r="I2042" s="118">
        <v>13.6000003814697</v>
      </c>
      <c r="J2042" s="118">
        <v>13.6000003814697</v>
      </c>
      <c r="K2042" s="118">
        <v>-4.2800002098083496</v>
      </c>
      <c r="L2042" s="181">
        <f>(K2042+'NPV Calcs'!$D$13)*About!$B$135</f>
        <v>3.3959653254101729</v>
      </c>
      <c r="M2042" s="95" t="str">
        <f>INDEX('IEA Tech to Policy Mapping'!$B$2:$B$13,MATCH($H2042,'IEA Tech to Policy Mapping'!$A$2:$A$13,0))</f>
        <v>ngps - production methane capture</v>
      </c>
      <c r="N2042" s="182">
        <f>(J2042*About!$A$132/1000)*10^12*'EPA to IEA Scaling'!$E$13</f>
        <v>308179142595.95593</v>
      </c>
      <c r="O2042" s="183">
        <f>L2042/About!$B$144</f>
        <v>6.3893629764241098</v>
      </c>
    </row>
    <row r="2043" spans="2:15" x14ac:dyDescent="0.45">
      <c r="B2043" s="118" t="s">
        <v>1062</v>
      </c>
      <c r="C2043" s="118" t="s">
        <v>775</v>
      </c>
      <c r="D2043" s="118" t="s">
        <v>985</v>
      </c>
      <c r="E2043" s="118" t="s">
        <v>986</v>
      </c>
      <c r="F2043" s="118" t="s">
        <v>987</v>
      </c>
      <c r="G2043" s="118" t="s">
        <v>988</v>
      </c>
      <c r="H2043" s="118" t="s">
        <v>998</v>
      </c>
      <c r="I2043" s="118">
        <v>1.5599999427795399</v>
      </c>
      <c r="J2043" s="118">
        <v>1.5599999427795399</v>
      </c>
      <c r="K2043" s="118">
        <v>-4.2800002098083496</v>
      </c>
      <c r="L2043" s="181">
        <f>(K2043+'NPV Calcs'!$D$13)*About!$B$135</f>
        <v>3.3959653254101729</v>
      </c>
      <c r="M2043" s="95" t="str">
        <f>INDEX('IEA Tech to Policy Mapping'!$B$2:$B$13,MATCH($H2043,'IEA Tech to Policy Mapping'!$A$2:$A$13,0))</f>
        <v>ngps - production methane capture</v>
      </c>
      <c r="N2043" s="182">
        <f>(J2043*About!$A$132/1000)*10^12*'EPA to IEA Scaling'!$E$13</f>
        <v>35349958186.073608</v>
      </c>
      <c r="O2043" s="183">
        <f>L2043/About!$B$144</f>
        <v>6.3893629764241098</v>
      </c>
    </row>
    <row r="2044" spans="2:15" x14ac:dyDescent="0.45">
      <c r="B2044" s="118" t="s">
        <v>224</v>
      </c>
      <c r="C2044" s="118" t="s">
        <v>775</v>
      </c>
      <c r="D2044" s="118" t="s">
        <v>962</v>
      </c>
      <c r="E2044" s="118" t="s">
        <v>991</v>
      </c>
      <c r="F2044" s="118" t="s">
        <v>987</v>
      </c>
      <c r="G2044" s="118" t="s">
        <v>988</v>
      </c>
      <c r="H2044" s="118" t="s">
        <v>998</v>
      </c>
      <c r="I2044" s="118">
        <v>19.2000007629394</v>
      </c>
      <c r="J2044" s="118">
        <v>19.2000007629394</v>
      </c>
      <c r="K2044" s="118">
        <v>-4.2800002098083496</v>
      </c>
      <c r="L2044" s="181">
        <f>(K2044+'NPV Calcs'!$D$13)*About!$B$135</f>
        <v>3.3959653254101729</v>
      </c>
      <c r="M2044" s="95" t="str">
        <f>INDEX('IEA Tech to Policy Mapping'!$B$2:$B$13,MATCH($H2044,'IEA Tech to Policy Mapping'!$A$2:$A$13,0))</f>
        <v>ngps - production methane capture</v>
      </c>
      <c r="N2044" s="182">
        <f>(J2044*About!$A$132/1000)*10^12*'EPA to IEA Scaling'!$E$13</f>
        <v>435076441690.87384</v>
      </c>
      <c r="O2044" s="183">
        <f>L2044/About!$B$144</f>
        <v>6.3893629764241098</v>
      </c>
    </row>
    <row r="2045" spans="2:15" x14ac:dyDescent="0.45">
      <c r="B2045" s="118" t="s">
        <v>239</v>
      </c>
      <c r="C2045" s="118" t="s">
        <v>775</v>
      </c>
      <c r="D2045" s="118" t="s">
        <v>962</v>
      </c>
      <c r="E2045" s="118" t="s">
        <v>991</v>
      </c>
      <c r="F2045" s="118" t="s">
        <v>987</v>
      </c>
      <c r="G2045" s="118" t="s">
        <v>988</v>
      </c>
      <c r="H2045" s="118" t="s">
        <v>998</v>
      </c>
      <c r="I2045" s="118">
        <v>57.060001373291001</v>
      </c>
      <c r="J2045" s="118">
        <v>57.060001373291001</v>
      </c>
      <c r="K2045" s="118">
        <v>-4.2800002098083496</v>
      </c>
      <c r="L2045" s="181">
        <f>(K2045+'NPV Calcs'!$D$13)*About!$B$135</f>
        <v>3.3959653254101729</v>
      </c>
      <c r="M2045" s="95" t="str">
        <f>INDEX('IEA Tech to Policy Mapping'!$B$2:$B$13,MATCH($H2045,'IEA Tech to Policy Mapping'!$A$2:$A$13,0))</f>
        <v>ngps - production methane capture</v>
      </c>
      <c r="N2045" s="182">
        <f>(J2045*About!$A$132/1000)*10^12*'EPA to IEA Scaling'!$E$13</f>
        <v>1292992779890.2439</v>
      </c>
      <c r="O2045" s="183">
        <f>L2045/About!$B$144</f>
        <v>6.3893629764241098</v>
      </c>
    </row>
    <row r="2046" spans="2:15" x14ac:dyDescent="0.45">
      <c r="B2046" s="118" t="s">
        <v>127</v>
      </c>
      <c r="C2046" s="118" t="s">
        <v>775</v>
      </c>
      <c r="D2046" s="118" t="s">
        <v>962</v>
      </c>
      <c r="E2046" s="118" t="s">
        <v>991</v>
      </c>
      <c r="F2046" s="118" t="s">
        <v>987</v>
      </c>
      <c r="G2046" s="118" t="s">
        <v>988</v>
      </c>
      <c r="H2046" s="118" t="s">
        <v>998</v>
      </c>
      <c r="I2046" s="118">
        <v>0.43999999761581399</v>
      </c>
      <c r="J2046" s="118">
        <v>0.43999999761581399</v>
      </c>
      <c r="K2046" s="118">
        <v>-4.2800002098083496</v>
      </c>
      <c r="L2046" s="181">
        <f>(K2046+'NPV Calcs'!$D$13)*About!$B$135</f>
        <v>3.3959653254101729</v>
      </c>
      <c r="M2046" s="95" t="str">
        <f>INDEX('IEA Tech to Policy Mapping'!$B$2:$B$13,MATCH($H2046,'IEA Tech to Policy Mapping'!$A$2:$A$13,0))</f>
        <v>ngps - production methane capture</v>
      </c>
      <c r="N2046" s="182">
        <f>(J2046*About!$A$132/1000)*10^12*'EPA to IEA Scaling'!$E$13</f>
        <v>9970501338.5308838</v>
      </c>
      <c r="O2046" s="183">
        <f>L2046/About!$B$144</f>
        <v>6.3893629764241098</v>
      </c>
    </row>
    <row r="2047" spans="2:15" x14ac:dyDescent="0.45">
      <c r="B2047" s="118" t="s">
        <v>24</v>
      </c>
      <c r="C2047" s="118" t="s">
        <v>775</v>
      </c>
      <c r="D2047" s="118" t="s">
        <v>962</v>
      </c>
      <c r="E2047" s="118" t="s">
        <v>991</v>
      </c>
      <c r="F2047" s="118" t="s">
        <v>987</v>
      </c>
      <c r="G2047" s="118" t="s">
        <v>988</v>
      </c>
      <c r="H2047" s="118" t="s">
        <v>998</v>
      </c>
      <c r="I2047" s="118">
        <v>15.289999961853001</v>
      </c>
      <c r="J2047" s="118">
        <v>15.289999961853001</v>
      </c>
      <c r="K2047" s="118">
        <v>-4.2800002098083496</v>
      </c>
      <c r="L2047" s="181">
        <f>(K2047+'NPV Calcs'!$D$13)*About!$B$135</f>
        <v>3.3959653254101729</v>
      </c>
      <c r="M2047" s="95" t="str">
        <f>INDEX('IEA Tech to Policy Mapping'!$B$2:$B$13,MATCH($H2047,'IEA Tech to Policy Mapping'!$A$2:$A$13,0))</f>
        <v>ngps - production methane capture</v>
      </c>
      <c r="N2047" s="182">
        <f>(J2047*About!$A$132/1000)*10^12*'EPA to IEA Scaling'!$E$13</f>
        <v>346474922526.93909</v>
      </c>
      <c r="O2047" s="183">
        <f>L2047/About!$B$144</f>
        <v>6.3893629764241098</v>
      </c>
    </row>
    <row r="2048" spans="2:15" x14ac:dyDescent="0.45">
      <c r="B2048" s="118" t="s">
        <v>72</v>
      </c>
      <c r="C2048" s="118" t="s">
        <v>775</v>
      </c>
      <c r="D2048" s="118" t="s">
        <v>962</v>
      </c>
      <c r="E2048" s="118" t="s">
        <v>991</v>
      </c>
      <c r="F2048" s="118" t="s">
        <v>987</v>
      </c>
      <c r="G2048" s="118" t="s">
        <v>988</v>
      </c>
      <c r="H2048" s="118" t="s">
        <v>998</v>
      </c>
      <c r="I2048" s="118">
        <v>0.43000000715255698</v>
      </c>
      <c r="J2048" s="118">
        <v>0.43000000715255698</v>
      </c>
      <c r="K2048" s="118">
        <v>-4.2800002098083496</v>
      </c>
      <c r="L2048" s="181">
        <f>(K2048+'NPV Calcs'!$D$13)*About!$B$135</f>
        <v>3.3959653254101729</v>
      </c>
      <c r="M2048" s="95" t="str">
        <f>INDEX('IEA Tech to Policy Mapping'!$B$2:$B$13,MATCH($H2048,'IEA Tech to Policy Mapping'!$A$2:$A$13,0))</f>
        <v>ngps - production methane capture</v>
      </c>
      <c r="N2048" s="182">
        <f>(J2048*About!$A$132/1000)*10^12*'EPA to IEA Scaling'!$E$13</f>
        <v>9743899250.2593822</v>
      </c>
      <c r="O2048" s="183">
        <f>L2048/About!$B$144</f>
        <v>6.3893629764241098</v>
      </c>
    </row>
    <row r="2049" spans="2:15" x14ac:dyDescent="0.45">
      <c r="B2049" s="118" t="s">
        <v>1062</v>
      </c>
      <c r="C2049" s="118" t="s">
        <v>775</v>
      </c>
      <c r="D2049" s="118" t="s">
        <v>962</v>
      </c>
      <c r="E2049" s="118" t="s">
        <v>991</v>
      </c>
      <c r="F2049" s="118" t="s">
        <v>987</v>
      </c>
      <c r="G2049" s="118" t="s">
        <v>988</v>
      </c>
      <c r="H2049" s="118" t="s">
        <v>998</v>
      </c>
      <c r="I2049" s="118">
        <v>1.00999999046325</v>
      </c>
      <c r="J2049" s="118">
        <v>1.00999999046325</v>
      </c>
      <c r="K2049" s="118">
        <v>-4.2800002098083496</v>
      </c>
      <c r="L2049" s="181">
        <f>(K2049+'NPV Calcs'!$D$13)*About!$B$135</f>
        <v>3.3959653254101729</v>
      </c>
      <c r="M2049" s="95" t="str">
        <f>INDEX('IEA Tech to Policy Mapping'!$B$2:$B$13,MATCH($H2049,'IEA Tech to Policy Mapping'!$A$2:$A$13,0))</f>
        <v>ngps - production methane capture</v>
      </c>
      <c r="N2049" s="182">
        <f>(J2049*About!$A$132/1000)*10^12*'EPA to IEA Scaling'!$E$13</f>
        <v>22886832525.901096</v>
      </c>
      <c r="O2049" s="183">
        <f>L2049/About!$B$144</f>
        <v>6.3893629764241098</v>
      </c>
    </row>
    <row r="2050" spans="2:15" x14ac:dyDescent="0.45">
      <c r="B2050" s="118" t="s">
        <v>24</v>
      </c>
      <c r="C2050" s="118" t="s">
        <v>775</v>
      </c>
      <c r="D2050" s="118" t="s">
        <v>985</v>
      </c>
      <c r="E2050" s="118" t="s">
        <v>994</v>
      </c>
      <c r="F2050" s="118" t="s">
        <v>987</v>
      </c>
      <c r="G2050" s="118" t="s">
        <v>988</v>
      </c>
      <c r="H2050" s="118" t="s">
        <v>1003</v>
      </c>
      <c r="I2050" s="118">
        <v>31.139999389648398</v>
      </c>
      <c r="J2050" s="118">
        <v>31.139999389648398</v>
      </c>
      <c r="K2050" s="118">
        <v>-4.2600002288818297</v>
      </c>
      <c r="L2050" s="181">
        <f>(K2050+'NPV Calcs'!$D$13)*About!$B$135</f>
        <v>3.4139264045937798</v>
      </c>
      <c r="M2050" s="95" t="str">
        <f>INDEX('IEA Tech to Policy Mapping'!$B$2:$B$13,MATCH($H2050,'IEA Tech to Policy Mapping'!$A$2:$A$13,0))</f>
        <v>ngps - T&amp;D methane capture</v>
      </c>
      <c r="N2050" s="182">
        <f>(J2050*About!$A$132/1000)*10^12*'EPA to IEA Scaling'!$E$13</f>
        <v>705639561997.08252</v>
      </c>
      <c r="O2050" s="183">
        <f>L2050/About!$B$144</f>
        <v>6.423155975867795</v>
      </c>
    </row>
    <row r="2051" spans="2:15" x14ac:dyDescent="0.45">
      <c r="B2051" s="118" t="s">
        <v>194</v>
      </c>
      <c r="C2051" s="118" t="s">
        <v>775</v>
      </c>
      <c r="D2051" s="118" t="s">
        <v>962</v>
      </c>
      <c r="E2051" s="118" t="s">
        <v>991</v>
      </c>
      <c r="F2051" s="118" t="s">
        <v>987</v>
      </c>
      <c r="G2051" s="118" t="s">
        <v>988</v>
      </c>
      <c r="H2051" s="118" t="s">
        <v>1005</v>
      </c>
      <c r="I2051" s="118">
        <v>3.0399999618530198</v>
      </c>
      <c r="J2051" s="118">
        <v>3.0399999618530198</v>
      </c>
      <c r="K2051" s="118">
        <v>-3.92000007629394</v>
      </c>
      <c r="L2051" s="181">
        <f>(K2051+'NPV Calcs'!$D$13)*About!$B$135</f>
        <v>3.7192651789409088</v>
      </c>
      <c r="M2051" s="95" t="str">
        <f>INDEX('IEA Tech to Policy Mapping'!$B$2:$B$13,MATCH($H2051,'IEA Tech to Policy Mapping'!$A$2:$A$13,0))</f>
        <v>ngps - production methane capture</v>
      </c>
      <c r="N2051" s="182">
        <f>(J2051*About!$A$132/1000)*10^12*'EPA to IEA Scaling'!$E$13</f>
        <v>68887099665.975082</v>
      </c>
      <c r="O2051" s="183">
        <f>L2051/About!$B$144</f>
        <v>6.9976377720989227</v>
      </c>
    </row>
    <row r="2052" spans="2:15" x14ac:dyDescent="0.45">
      <c r="B2052" s="118" t="s">
        <v>20</v>
      </c>
      <c r="C2052" s="118" t="s">
        <v>775</v>
      </c>
      <c r="D2052" s="118" t="s">
        <v>962</v>
      </c>
      <c r="E2052" s="118" t="s">
        <v>991</v>
      </c>
      <c r="F2052" s="118" t="s">
        <v>987</v>
      </c>
      <c r="G2052" s="118" t="s">
        <v>988</v>
      </c>
      <c r="H2052" s="118" t="s">
        <v>1005</v>
      </c>
      <c r="I2052" s="118">
        <v>8.4600000381469709</v>
      </c>
      <c r="J2052" s="118">
        <v>8.4600000381469709</v>
      </c>
      <c r="K2052" s="118">
        <v>-3.92000007629394</v>
      </c>
      <c r="L2052" s="181">
        <f>(K2052+'NPV Calcs'!$D$13)*About!$B$135</f>
        <v>3.7192651789409088</v>
      </c>
      <c r="M2052" s="95" t="str">
        <f>INDEX('IEA Tech to Policy Mapping'!$B$2:$B$13,MATCH($H2052,'IEA Tech to Policy Mapping'!$A$2:$A$13,0))</f>
        <v>ngps - production methane capture</v>
      </c>
      <c r="N2052" s="182">
        <f>(J2052*About!$A$132/1000)*10^12*'EPA to IEA Scaling'!$E$13</f>
        <v>191705550366.76682</v>
      </c>
      <c r="O2052" s="183">
        <f>L2052/About!$B$144</f>
        <v>6.9976377720989227</v>
      </c>
    </row>
    <row r="2053" spans="2:15" x14ac:dyDescent="0.45">
      <c r="B2053" s="118" t="s">
        <v>110</v>
      </c>
      <c r="C2053" s="118" t="s">
        <v>775</v>
      </c>
      <c r="D2053" s="118" t="s">
        <v>962</v>
      </c>
      <c r="E2053" s="118" t="s">
        <v>991</v>
      </c>
      <c r="F2053" s="118" t="s">
        <v>987</v>
      </c>
      <c r="G2053" s="118" t="s">
        <v>988</v>
      </c>
      <c r="H2053" s="118" t="s">
        <v>1005</v>
      </c>
      <c r="I2053" s="118">
        <v>1.41999995708465</v>
      </c>
      <c r="J2053" s="118">
        <v>1.41999995708465</v>
      </c>
      <c r="K2053" s="118">
        <v>-3.92000007629394</v>
      </c>
      <c r="L2053" s="181">
        <f>(K2053+'NPV Calcs'!$D$13)*About!$B$135</f>
        <v>3.7192651789409088</v>
      </c>
      <c r="M2053" s="95" t="str">
        <f>INDEX('IEA Tech to Policy Mapping'!$B$2:$B$13,MATCH($H2053,'IEA Tech to Policy Mapping'!$A$2:$A$13,0))</f>
        <v>ngps - production methane capture</v>
      </c>
      <c r="N2053" s="182">
        <f>(J2053*About!$A$132/1000)*10^12*'EPA to IEA Scaling'!$E$13</f>
        <v>32177526248.962524</v>
      </c>
      <c r="O2053" s="183">
        <f>L2053/About!$B$144</f>
        <v>6.9976377720989227</v>
      </c>
    </row>
    <row r="2054" spans="2:15" x14ac:dyDescent="0.45">
      <c r="B2054" s="118" t="s">
        <v>321</v>
      </c>
      <c r="C2054" s="118" t="s">
        <v>775</v>
      </c>
      <c r="D2054" s="118" t="s">
        <v>962</v>
      </c>
      <c r="E2054" s="118" t="s">
        <v>991</v>
      </c>
      <c r="F2054" s="118" t="s">
        <v>987</v>
      </c>
      <c r="G2054" s="118" t="s">
        <v>988</v>
      </c>
      <c r="H2054" s="118" t="s">
        <v>1005</v>
      </c>
      <c r="I2054" s="118">
        <v>3.9999999105930301E-2</v>
      </c>
      <c r="J2054" s="118">
        <v>3.9999999105930301E-2</v>
      </c>
      <c r="K2054" s="118">
        <v>-3.92000007629394</v>
      </c>
      <c r="L2054" s="181">
        <f>(K2054+'NPV Calcs'!$D$13)*About!$B$135</f>
        <v>3.7192651789409088</v>
      </c>
      <c r="M2054" s="95" t="str">
        <f>INDEX('IEA Tech to Policy Mapping'!$B$2:$B$13,MATCH($H2054,'IEA Tech to Policy Mapping'!$A$2:$A$13,0))</f>
        <v>ngps - production methane capture</v>
      </c>
      <c r="N2054" s="182">
        <f>(J2054*About!$A$132/1000)*10^12*'EPA to IEA Scaling'!$E$13</f>
        <v>906409197.24536443</v>
      </c>
      <c r="O2054" s="183">
        <f>L2054/About!$B$144</f>
        <v>6.9976377720989227</v>
      </c>
    </row>
    <row r="2055" spans="2:15" x14ac:dyDescent="0.45">
      <c r="B2055" s="118" t="s">
        <v>20</v>
      </c>
      <c r="C2055" s="118" t="s">
        <v>775</v>
      </c>
      <c r="D2055" s="118" t="s">
        <v>962</v>
      </c>
      <c r="E2055" s="118" t="s">
        <v>993</v>
      </c>
      <c r="F2055" s="118" t="s">
        <v>987</v>
      </c>
      <c r="G2055" s="118" t="s">
        <v>988</v>
      </c>
      <c r="H2055" s="118" t="s">
        <v>1005</v>
      </c>
      <c r="I2055" s="118">
        <v>0.129999995231628</v>
      </c>
      <c r="J2055" s="118">
        <v>0.129999995231628</v>
      </c>
      <c r="K2055" s="118">
        <v>-3.92000007629394</v>
      </c>
      <c r="L2055" s="181">
        <f>(K2055+'NPV Calcs'!$D$13)*About!$B$135</f>
        <v>3.7192651789409088</v>
      </c>
      <c r="M2055" s="95" t="str">
        <f>INDEX('IEA Tech to Policy Mapping'!$B$2:$B$13,MATCH($H2055,'IEA Tech to Policy Mapping'!$A$2:$A$13,0))</f>
        <v>ngps - production methane capture</v>
      </c>
      <c r="N2055" s="182">
        <f>(J2055*About!$A$132/1000)*10^12*'EPA to IEA Scaling'!$E$13</f>
        <v>2945829848.8394594</v>
      </c>
      <c r="O2055" s="183">
        <f>L2055/About!$B$144</f>
        <v>6.9976377720989227</v>
      </c>
    </row>
    <row r="2056" spans="2:15" x14ac:dyDescent="0.45">
      <c r="B2056" s="118" t="s">
        <v>110</v>
      </c>
      <c r="C2056" s="118" t="s">
        <v>775</v>
      </c>
      <c r="D2056" s="118" t="s">
        <v>962</v>
      </c>
      <c r="E2056" s="118" t="s">
        <v>993</v>
      </c>
      <c r="F2056" s="118" t="s">
        <v>987</v>
      </c>
      <c r="G2056" s="118" t="s">
        <v>988</v>
      </c>
      <c r="H2056" s="118" t="s">
        <v>1005</v>
      </c>
      <c r="I2056" s="118">
        <v>0.15000000596046401</v>
      </c>
      <c r="J2056" s="118">
        <v>0.15000000596046401</v>
      </c>
      <c r="K2056" s="118">
        <v>-3.92000007629394</v>
      </c>
      <c r="L2056" s="181">
        <f>(K2056+'NPV Calcs'!$D$13)*About!$B$135</f>
        <v>3.7192651789409088</v>
      </c>
      <c r="M2056" s="95" t="str">
        <f>INDEX('IEA Tech to Policy Mapping'!$B$2:$B$13,MATCH($H2056,'IEA Tech to Policy Mapping'!$A$2:$A$13,0))</f>
        <v>ngps - production methane capture</v>
      </c>
      <c r="N2056" s="182">
        <f>(J2056*About!$A$132/1000)*10^12*'EPA to IEA Scaling'!$E$13</f>
        <v>3399034700.7099504</v>
      </c>
      <c r="O2056" s="183">
        <f>L2056/About!$B$144</f>
        <v>6.9976377720989227</v>
      </c>
    </row>
    <row r="2057" spans="2:15" x14ac:dyDescent="0.45">
      <c r="B2057" s="118" t="s">
        <v>20</v>
      </c>
      <c r="C2057" s="118" t="s">
        <v>775</v>
      </c>
      <c r="D2057" s="118" t="s">
        <v>985</v>
      </c>
      <c r="E2057" s="118" t="s">
        <v>1007</v>
      </c>
      <c r="F2057" s="118" t="s">
        <v>997</v>
      </c>
      <c r="G2057" s="118" t="s">
        <v>1000</v>
      </c>
      <c r="H2057" s="118" t="s">
        <v>1008</v>
      </c>
      <c r="I2057" s="118">
        <v>0.15999999642372101</v>
      </c>
      <c r="J2057" s="118">
        <v>0.129999995231628</v>
      </c>
      <c r="K2057" s="118">
        <v>-3.8699998855590798</v>
      </c>
      <c r="L2057" s="181">
        <f>(K2057+'NPV Calcs'!$D$13)*About!$B$135</f>
        <v>3.7641680910128619</v>
      </c>
      <c r="M2057" s="95" t="str">
        <f>INDEX('IEA Tech to Policy Mapping'!$B$2:$B$13,MATCH($H2057,'IEA Tech to Policy Mapping'!$A$2:$A$13,0))</f>
        <v>ngps - T&amp;D methane capture</v>
      </c>
      <c r="N2057" s="182">
        <f>(J2057*About!$A$132/1000)*10^12*'EPA to IEA Scaling'!$E$13</f>
        <v>2945829848.8394594</v>
      </c>
      <c r="O2057" s="183">
        <f>L2057/About!$B$144</f>
        <v>7.0821206735524322</v>
      </c>
    </row>
    <row r="2058" spans="2:15" x14ac:dyDescent="0.45">
      <c r="B2058" s="118" t="s">
        <v>194</v>
      </c>
      <c r="C2058" s="118" t="s">
        <v>775</v>
      </c>
      <c r="D2058" s="118" t="s">
        <v>985</v>
      </c>
      <c r="E2058" s="118" t="s">
        <v>1007</v>
      </c>
      <c r="F2058" s="118" t="s">
        <v>997</v>
      </c>
      <c r="G2058" s="118" t="s">
        <v>1000</v>
      </c>
      <c r="H2058" s="118" t="s">
        <v>1008</v>
      </c>
      <c r="I2058" s="118">
        <v>0.76999998092651301</v>
      </c>
      <c r="J2058" s="118">
        <v>0.66000002622604304</v>
      </c>
      <c r="K2058" s="118">
        <v>-3.8699998855590798</v>
      </c>
      <c r="L2058" s="181">
        <f>(K2058+'NPV Calcs'!$D$13)*About!$B$135</f>
        <v>3.7641680910128619</v>
      </c>
      <c r="M2058" s="95" t="str">
        <f>INDEX('IEA Tech to Policy Mapping'!$B$2:$B$13,MATCH($H2058,'IEA Tech to Policy Mapping'!$A$2:$A$13,0))</f>
        <v>ngps - T&amp;D methane capture</v>
      </c>
      <c r="N2058" s="182">
        <f>(J2058*About!$A$132/1000)*10^12*'EPA to IEA Scaling'!$E$13</f>
        <v>14955752683.123814</v>
      </c>
      <c r="O2058" s="183">
        <f>L2058/About!$B$144</f>
        <v>7.0821206735524322</v>
      </c>
    </row>
    <row r="2059" spans="2:15" x14ac:dyDescent="0.45">
      <c r="B2059" s="118" t="s">
        <v>321</v>
      </c>
      <c r="C2059" s="118" t="s">
        <v>775</v>
      </c>
      <c r="D2059" s="118" t="s">
        <v>985</v>
      </c>
      <c r="E2059" s="118" t="s">
        <v>1007</v>
      </c>
      <c r="F2059" s="118" t="s">
        <v>997</v>
      </c>
      <c r="G2059" s="118" t="s">
        <v>1000</v>
      </c>
      <c r="H2059" s="118" t="s">
        <v>1008</v>
      </c>
      <c r="I2059" s="118">
        <v>1.9999999552965102E-2</v>
      </c>
      <c r="J2059" s="118">
        <v>1.9999999552965102E-2</v>
      </c>
      <c r="K2059" s="118">
        <v>-3.8699998855590798</v>
      </c>
      <c r="L2059" s="181">
        <f>(K2059+'NPV Calcs'!$D$13)*About!$B$135</f>
        <v>3.7641680910128619</v>
      </c>
      <c r="M2059" s="95" t="str">
        <f>INDEX('IEA Tech to Policy Mapping'!$B$2:$B$13,MATCH($H2059,'IEA Tech to Policy Mapping'!$A$2:$A$13,0))</f>
        <v>ngps - T&amp;D methane capture</v>
      </c>
      <c r="N2059" s="182">
        <f>(J2059*About!$A$132/1000)*10^12*'EPA to IEA Scaling'!$E$13</f>
        <v>453204598.62268114</v>
      </c>
      <c r="O2059" s="183">
        <f>L2059/About!$B$144</f>
        <v>7.0821206735524322</v>
      </c>
    </row>
    <row r="2060" spans="2:15" x14ac:dyDescent="0.45">
      <c r="B2060" s="118" t="s">
        <v>20</v>
      </c>
      <c r="C2060" s="118" t="s">
        <v>775</v>
      </c>
      <c r="D2060" s="118" t="s">
        <v>962</v>
      </c>
      <c r="E2060" s="118" t="s">
        <v>996</v>
      </c>
      <c r="F2060" s="118" t="s">
        <v>997</v>
      </c>
      <c r="G2060" s="118" t="s">
        <v>1000</v>
      </c>
      <c r="H2060" s="118" t="s">
        <v>1008</v>
      </c>
      <c r="I2060" s="118">
        <v>116.220001220703</v>
      </c>
      <c r="J2060" s="118">
        <v>98.790000915527301</v>
      </c>
      <c r="K2060" s="118">
        <v>-3.8699998855590798</v>
      </c>
      <c r="L2060" s="181">
        <f>(K2060+'NPV Calcs'!$D$13)*About!$B$135</f>
        <v>3.7641680910128619</v>
      </c>
      <c r="M2060" s="95" t="str">
        <f>INDEX('IEA Tech to Policy Mapping'!$B$2:$B$13,MATCH($H2060,'IEA Tech to Policy Mapping'!$A$2:$A$13,0))</f>
        <v>ngps - T&amp;D methane capture</v>
      </c>
      <c r="N2060" s="182">
        <f>(J2060*About!$A$132/1000)*10^12*'EPA to IEA Scaling'!$E$13</f>
        <v>2238604185679.5029</v>
      </c>
      <c r="O2060" s="183">
        <f>L2060/About!$B$144</f>
        <v>7.0821206735524322</v>
      </c>
    </row>
    <row r="2061" spans="2:15" x14ac:dyDescent="0.45">
      <c r="B2061" s="118" t="s">
        <v>110</v>
      </c>
      <c r="C2061" s="118" t="s">
        <v>775</v>
      </c>
      <c r="D2061" s="118" t="s">
        <v>985</v>
      </c>
      <c r="E2061" s="118" t="s">
        <v>1007</v>
      </c>
      <c r="F2061" s="118" t="s">
        <v>997</v>
      </c>
      <c r="G2061" s="118" t="s">
        <v>1000</v>
      </c>
      <c r="H2061" s="118" t="s">
        <v>1008</v>
      </c>
      <c r="I2061" s="118">
        <v>0.25</v>
      </c>
      <c r="J2061" s="118">
        <v>0.20999999344348899</v>
      </c>
      <c r="K2061" s="118">
        <v>-3.8699998855590798</v>
      </c>
      <c r="L2061" s="181">
        <f>(K2061+'NPV Calcs'!$D$13)*About!$B$135</f>
        <v>3.7641680910128619</v>
      </c>
      <c r="M2061" s="95" t="str">
        <f>INDEX('IEA Tech to Policy Mapping'!$B$2:$B$13,MATCH($H2061,'IEA Tech to Policy Mapping'!$A$2:$A$13,0))</f>
        <v>ngps - T&amp;D methane capture</v>
      </c>
      <c r="N2061" s="182">
        <f>(J2061*About!$A$132/1000)*10^12*'EPA to IEA Scaling'!$E$13</f>
        <v>4758648243.3301964</v>
      </c>
      <c r="O2061" s="183">
        <f>L2061/About!$B$144</f>
        <v>7.0821206735524322</v>
      </c>
    </row>
    <row r="2062" spans="2:15" x14ac:dyDescent="0.45">
      <c r="B2062" s="118" t="s">
        <v>110</v>
      </c>
      <c r="C2062" s="118" t="s">
        <v>775</v>
      </c>
      <c r="D2062" s="118" t="s">
        <v>962</v>
      </c>
      <c r="E2062" s="118" t="s">
        <v>996</v>
      </c>
      <c r="F2062" s="118" t="s">
        <v>997</v>
      </c>
      <c r="G2062" s="118" t="s">
        <v>1000</v>
      </c>
      <c r="H2062" s="118" t="s">
        <v>1008</v>
      </c>
      <c r="I2062" s="118">
        <v>103.11000061035099</v>
      </c>
      <c r="J2062" s="118">
        <v>87.650001525878906</v>
      </c>
      <c r="K2062" s="118">
        <v>-3.8699998855590798</v>
      </c>
      <c r="L2062" s="181">
        <f>(K2062+'NPV Calcs'!$D$13)*About!$B$135</f>
        <v>3.7641680910128619</v>
      </c>
      <c r="M2062" s="95" t="str">
        <f>INDEX('IEA Tech to Policy Mapping'!$B$2:$B$13,MATCH($H2062,'IEA Tech to Policy Mapping'!$A$2:$A$13,0))</f>
        <v>ngps - T&amp;D methane capture</v>
      </c>
      <c r="N2062" s="182">
        <f>(J2062*About!$A$132/1000)*10^12*'EPA to IEA Scaling'!$E$13</f>
        <v>1986169232435.0151</v>
      </c>
      <c r="O2062" s="183">
        <f>L2062/About!$B$144</f>
        <v>7.0821206735524322</v>
      </c>
    </row>
    <row r="2063" spans="2:15" x14ac:dyDescent="0.45">
      <c r="B2063" s="118" t="s">
        <v>321</v>
      </c>
      <c r="C2063" s="118" t="s">
        <v>775</v>
      </c>
      <c r="D2063" s="118" t="s">
        <v>962</v>
      </c>
      <c r="E2063" s="118" t="s">
        <v>996</v>
      </c>
      <c r="F2063" s="118" t="s">
        <v>997</v>
      </c>
      <c r="G2063" s="118" t="s">
        <v>1000</v>
      </c>
      <c r="H2063" s="118" t="s">
        <v>1008</v>
      </c>
      <c r="I2063" s="118">
        <v>9.6000003814697195</v>
      </c>
      <c r="J2063" s="118">
        <v>8.1599998474121094</v>
      </c>
      <c r="K2063" s="118">
        <v>-3.8699998855590798</v>
      </c>
      <c r="L2063" s="181">
        <f>(K2063+'NPV Calcs'!$D$13)*About!$B$135</f>
        <v>3.7641680910128619</v>
      </c>
      <c r="M2063" s="95" t="str">
        <f>INDEX('IEA Tech to Policy Mapping'!$B$2:$B$13,MATCH($H2063,'IEA Tech to Policy Mapping'!$A$2:$A$13,0))</f>
        <v>ngps - T&amp;D methane capture</v>
      </c>
      <c r="N2063" s="182">
        <f>(J2063*About!$A$132/1000)*10^12*'EPA to IEA Scaling'!$E$13</f>
        <v>184907476913.38199</v>
      </c>
      <c r="O2063" s="183">
        <f>L2063/About!$B$144</f>
        <v>7.0821206735524322</v>
      </c>
    </row>
    <row r="2064" spans="2:15" x14ac:dyDescent="0.45">
      <c r="B2064" s="118" t="s">
        <v>194</v>
      </c>
      <c r="C2064" s="118" t="s">
        <v>775</v>
      </c>
      <c r="D2064" s="118" t="s">
        <v>962</v>
      </c>
      <c r="E2064" s="118" t="s">
        <v>996</v>
      </c>
      <c r="F2064" s="118" t="s">
        <v>997</v>
      </c>
      <c r="G2064" s="118" t="s">
        <v>1000</v>
      </c>
      <c r="H2064" s="118" t="s">
        <v>1008</v>
      </c>
      <c r="I2064" s="118">
        <v>136.69000244140599</v>
      </c>
      <c r="J2064" s="118">
        <v>116.19000244140599</v>
      </c>
      <c r="K2064" s="118">
        <v>-3.8699998855590798</v>
      </c>
      <c r="L2064" s="181">
        <f>(K2064+'NPV Calcs'!$D$13)*About!$B$135</f>
        <v>3.7641680910128619</v>
      </c>
      <c r="M2064" s="95" t="str">
        <f>INDEX('IEA Tech to Policy Mapping'!$B$2:$B$13,MATCH($H2064,'IEA Tech to Policy Mapping'!$A$2:$A$13,0))</f>
        <v>ngps - T&amp;D methane capture</v>
      </c>
      <c r="N2064" s="182">
        <f>(J2064*About!$A$132/1000)*10^12*'EPA to IEA Scaling'!$E$13</f>
        <v>2632892229871.0234</v>
      </c>
      <c r="O2064" s="183">
        <f>L2064/About!$B$144</f>
        <v>7.0821206735524322</v>
      </c>
    </row>
    <row r="2065" spans="2:15" x14ac:dyDescent="0.45">
      <c r="B2065" s="118" t="s">
        <v>224</v>
      </c>
      <c r="C2065" s="118" t="s">
        <v>775</v>
      </c>
      <c r="D2065" s="118" t="s">
        <v>962</v>
      </c>
      <c r="E2065" s="118" t="s">
        <v>996</v>
      </c>
      <c r="F2065" s="118" t="s">
        <v>997</v>
      </c>
      <c r="G2065" s="118" t="s">
        <v>1000</v>
      </c>
      <c r="H2065" s="118" t="s">
        <v>1008</v>
      </c>
      <c r="I2065" s="118">
        <v>2.0799999237060498</v>
      </c>
      <c r="J2065" s="118">
        <v>1.75999999046325</v>
      </c>
      <c r="K2065" s="118">
        <v>-3.7899999618530198</v>
      </c>
      <c r="L2065" s="181">
        <f>(K2065+'NPV Calcs'!$D$13)*About!$B$135</f>
        <v>3.8360124077472721</v>
      </c>
      <c r="M2065" s="95" t="str">
        <f>INDEX('IEA Tech to Policy Mapping'!$B$2:$B$13,MATCH($H2065,'IEA Tech to Policy Mapping'!$A$2:$A$13,0))</f>
        <v>ngps - T&amp;D methane capture</v>
      </c>
      <c r="N2065" s="182">
        <f>(J2065*About!$A$132/1000)*10^12*'EPA to IEA Scaling'!$E$13</f>
        <v>39882005354.123405</v>
      </c>
      <c r="O2065" s="183">
        <f>L2065/About!$B$144</f>
        <v>7.2172926713271401</v>
      </c>
    </row>
    <row r="2066" spans="2:15" x14ac:dyDescent="0.45">
      <c r="B2066" s="118" t="s">
        <v>239</v>
      </c>
      <c r="C2066" s="118" t="s">
        <v>775</v>
      </c>
      <c r="D2066" s="118" t="s">
        <v>962</v>
      </c>
      <c r="E2066" s="118" t="s">
        <v>996</v>
      </c>
      <c r="F2066" s="118" t="s">
        <v>997</v>
      </c>
      <c r="G2066" s="118" t="s">
        <v>1000</v>
      </c>
      <c r="H2066" s="118" t="s">
        <v>1008</v>
      </c>
      <c r="I2066" s="118">
        <v>45</v>
      </c>
      <c r="J2066" s="118">
        <v>38.25</v>
      </c>
      <c r="K2066" s="118">
        <v>-3.7899999618530198</v>
      </c>
      <c r="L2066" s="181">
        <f>(K2066+'NPV Calcs'!$D$13)*About!$B$135</f>
        <v>3.8360124077472721</v>
      </c>
      <c r="M2066" s="95" t="str">
        <f>INDEX('IEA Tech to Policy Mapping'!$B$2:$B$13,MATCH($H2066,'IEA Tech to Policy Mapping'!$A$2:$A$13,0))</f>
        <v>ngps - T&amp;D methane capture</v>
      </c>
      <c r="N2066" s="182">
        <f>(J2066*About!$A$132/1000)*10^12*'EPA to IEA Scaling'!$E$13</f>
        <v>866753814239.33789</v>
      </c>
      <c r="O2066" s="183">
        <f>L2066/About!$B$144</f>
        <v>7.2172926713271401</v>
      </c>
    </row>
    <row r="2067" spans="2:15" x14ac:dyDescent="0.45">
      <c r="B2067" s="118" t="s">
        <v>127</v>
      </c>
      <c r="C2067" s="118" t="s">
        <v>775</v>
      </c>
      <c r="D2067" s="118" t="s">
        <v>962</v>
      </c>
      <c r="E2067" s="118" t="s">
        <v>996</v>
      </c>
      <c r="F2067" s="118" t="s">
        <v>997</v>
      </c>
      <c r="G2067" s="118" t="s">
        <v>1000</v>
      </c>
      <c r="H2067" s="118" t="s">
        <v>1008</v>
      </c>
      <c r="I2067" s="118">
        <v>1.3099999427795399</v>
      </c>
      <c r="J2067" s="118">
        <v>1.1100000143051101</v>
      </c>
      <c r="K2067" s="118">
        <v>-3.7899999618530198</v>
      </c>
      <c r="L2067" s="181">
        <f>(K2067+'NPV Calcs'!$D$13)*About!$B$135</f>
        <v>3.8360124077472721</v>
      </c>
      <c r="M2067" s="95" t="str">
        <f>INDEX('IEA Tech to Policy Mapping'!$B$2:$B$13,MATCH($H2067,'IEA Tech to Policy Mapping'!$A$2:$A$13,0))</f>
        <v>ngps - T&amp;D methane capture</v>
      </c>
      <c r="N2067" s="182">
        <f>(J2067*About!$A$132/1000)*10^12*'EPA to IEA Scaling'!$E$13</f>
        <v>25152856109.926113</v>
      </c>
      <c r="O2067" s="183">
        <f>L2067/About!$B$144</f>
        <v>7.2172926713271401</v>
      </c>
    </row>
    <row r="2068" spans="2:15" x14ac:dyDescent="0.45">
      <c r="B2068" s="118" t="s">
        <v>1061</v>
      </c>
      <c r="C2068" s="118" t="s">
        <v>775</v>
      </c>
      <c r="D2068" s="118" t="s">
        <v>962</v>
      </c>
      <c r="E2068" s="118" t="s">
        <v>996</v>
      </c>
      <c r="F2068" s="118" t="s">
        <v>997</v>
      </c>
      <c r="G2068" s="118" t="s">
        <v>1000</v>
      </c>
      <c r="H2068" s="118" t="s">
        <v>1008</v>
      </c>
      <c r="I2068" s="118">
        <v>3.5299999713897701</v>
      </c>
      <c r="J2068" s="118">
        <v>3</v>
      </c>
      <c r="K2068" s="118">
        <v>-3.7899999618530198</v>
      </c>
      <c r="L2068" s="181">
        <f>(K2068+'NPV Calcs'!$D$13)*About!$B$135</f>
        <v>3.8360124077472721</v>
      </c>
      <c r="M2068" s="95" t="str">
        <f>INDEX('IEA Tech to Policy Mapping'!$B$2:$B$13,MATCH($H2068,'IEA Tech to Policy Mapping'!$A$2:$A$13,0))</f>
        <v>ngps - T&amp;D methane capture</v>
      </c>
      <c r="N2068" s="182">
        <f>(J2068*About!$A$132/1000)*10^12*'EPA to IEA Scaling'!$E$13</f>
        <v>67980691312.889252</v>
      </c>
      <c r="O2068" s="183">
        <f>L2068/About!$B$144</f>
        <v>7.2172926713271401</v>
      </c>
    </row>
    <row r="2069" spans="2:15" x14ac:dyDescent="0.45">
      <c r="B2069" s="118" t="s">
        <v>127</v>
      </c>
      <c r="C2069" s="118" t="s">
        <v>775</v>
      </c>
      <c r="D2069" s="118" t="s">
        <v>985</v>
      </c>
      <c r="E2069" s="118" t="s">
        <v>1007</v>
      </c>
      <c r="F2069" s="118" t="s">
        <v>997</v>
      </c>
      <c r="G2069" s="118" t="s">
        <v>1000</v>
      </c>
      <c r="H2069" s="118" t="s">
        <v>1008</v>
      </c>
      <c r="I2069" s="118">
        <v>9.9999997764825804E-3</v>
      </c>
      <c r="J2069" s="118">
        <v>9.9999997764825804E-3</v>
      </c>
      <c r="K2069" s="118">
        <v>-3.7899999618530198</v>
      </c>
      <c r="L2069" s="181">
        <f>(K2069+'NPV Calcs'!$D$13)*About!$B$135</f>
        <v>3.8360124077472721</v>
      </c>
      <c r="M2069" s="95" t="str">
        <f>INDEX('IEA Tech to Policy Mapping'!$B$2:$B$13,MATCH($H2069,'IEA Tech to Policy Mapping'!$A$2:$A$13,0))</f>
        <v>ngps - T&amp;D methane capture</v>
      </c>
      <c r="N2069" s="182">
        <f>(J2069*About!$A$132/1000)*10^12*'EPA to IEA Scaling'!$E$13</f>
        <v>226602299.31134129</v>
      </c>
      <c r="O2069" s="183">
        <f>L2069/About!$B$144</f>
        <v>7.2172926713271401</v>
      </c>
    </row>
    <row r="2070" spans="2:15" x14ac:dyDescent="0.45">
      <c r="B2070" s="118" t="s">
        <v>1061</v>
      </c>
      <c r="C2070" s="118" t="s">
        <v>775</v>
      </c>
      <c r="D2070" s="118" t="s">
        <v>985</v>
      </c>
      <c r="E2070" s="118" t="s">
        <v>1007</v>
      </c>
      <c r="F2070" s="118" t="s">
        <v>997</v>
      </c>
      <c r="G2070" s="118" t="s">
        <v>1000</v>
      </c>
      <c r="H2070" s="118" t="s">
        <v>1008</v>
      </c>
      <c r="I2070" s="118">
        <v>9.9999997764825804E-3</v>
      </c>
      <c r="J2070" s="118">
        <v>9.9999997764825804E-3</v>
      </c>
      <c r="K2070" s="118">
        <v>-3.7899999618530198</v>
      </c>
      <c r="L2070" s="181">
        <f>(K2070+'NPV Calcs'!$D$13)*About!$B$135</f>
        <v>3.8360124077472721</v>
      </c>
      <c r="M2070" s="95" t="str">
        <f>INDEX('IEA Tech to Policy Mapping'!$B$2:$B$13,MATCH($H2070,'IEA Tech to Policy Mapping'!$A$2:$A$13,0))</f>
        <v>ngps - T&amp;D methane capture</v>
      </c>
      <c r="N2070" s="182">
        <f>(J2070*About!$A$132/1000)*10^12*'EPA to IEA Scaling'!$E$13</f>
        <v>226602299.31134129</v>
      </c>
      <c r="O2070" s="183">
        <f>L2070/About!$B$144</f>
        <v>7.2172926713271401</v>
      </c>
    </row>
    <row r="2071" spans="2:15" x14ac:dyDescent="0.45">
      <c r="B2071" s="118" t="s">
        <v>24</v>
      </c>
      <c r="C2071" s="118" t="s">
        <v>775</v>
      </c>
      <c r="D2071" s="118" t="s">
        <v>962</v>
      </c>
      <c r="E2071" s="118" t="s">
        <v>996</v>
      </c>
      <c r="F2071" s="118" t="s">
        <v>997</v>
      </c>
      <c r="G2071" s="118" t="s">
        <v>1000</v>
      </c>
      <c r="H2071" s="118" t="s">
        <v>1008</v>
      </c>
      <c r="I2071" s="118">
        <v>2.2200000286102202</v>
      </c>
      <c r="J2071" s="118">
        <v>1.8899999856948799</v>
      </c>
      <c r="K2071" s="118">
        <v>-3.7899999618530198</v>
      </c>
      <c r="L2071" s="181">
        <f>(K2071+'NPV Calcs'!$D$13)*About!$B$135</f>
        <v>3.8360124077472721</v>
      </c>
      <c r="M2071" s="95" t="str">
        <f>INDEX('IEA Tech to Policy Mapping'!$B$2:$B$13,MATCH($H2071,'IEA Tech to Policy Mapping'!$A$2:$A$13,0))</f>
        <v>ngps - T&amp;D methane capture</v>
      </c>
      <c r="N2071" s="182">
        <f>(J2071*About!$A$132/1000)*10^12*'EPA to IEA Scaling'!$E$13</f>
        <v>42827835202.962914</v>
      </c>
      <c r="O2071" s="183">
        <f>L2071/About!$B$144</f>
        <v>7.2172926713271401</v>
      </c>
    </row>
    <row r="2072" spans="2:15" x14ac:dyDescent="0.45">
      <c r="B2072" s="118" t="s">
        <v>72</v>
      </c>
      <c r="C2072" s="118" t="s">
        <v>775</v>
      </c>
      <c r="D2072" s="118" t="s">
        <v>962</v>
      </c>
      <c r="E2072" s="118" t="s">
        <v>996</v>
      </c>
      <c r="F2072" s="118" t="s">
        <v>997</v>
      </c>
      <c r="G2072" s="118" t="s">
        <v>1000</v>
      </c>
      <c r="H2072" s="118" t="s">
        <v>1008</v>
      </c>
      <c r="I2072" s="118">
        <v>1.25</v>
      </c>
      <c r="J2072" s="118">
        <v>1.0599999427795399</v>
      </c>
      <c r="K2072" s="118">
        <v>-3.7899999618530198</v>
      </c>
      <c r="L2072" s="181">
        <f>(K2072+'NPV Calcs'!$D$13)*About!$B$135</f>
        <v>3.8360124077472721</v>
      </c>
      <c r="M2072" s="95" t="str">
        <f>INDEX('IEA Tech to Policy Mapping'!$B$2:$B$13,MATCH($H2072,'IEA Tech to Policy Mapping'!$A$2:$A$13,0))</f>
        <v>ngps - T&amp;D methane capture</v>
      </c>
      <c r="N2072" s="182">
        <f>(J2072*About!$A$132/1000)*10^12*'EPA to IEA Scaling'!$E$13</f>
        <v>24019842967.258724</v>
      </c>
      <c r="O2072" s="183">
        <f>L2072/About!$B$144</f>
        <v>7.2172926713271401</v>
      </c>
    </row>
    <row r="2073" spans="2:15" x14ac:dyDescent="0.45">
      <c r="B2073" s="118" t="s">
        <v>1062</v>
      </c>
      <c r="C2073" s="118" t="s">
        <v>775</v>
      </c>
      <c r="D2073" s="118" t="s">
        <v>962</v>
      </c>
      <c r="E2073" s="118" t="s">
        <v>996</v>
      </c>
      <c r="F2073" s="118" t="s">
        <v>997</v>
      </c>
      <c r="G2073" s="118" t="s">
        <v>1000</v>
      </c>
      <c r="H2073" s="118" t="s">
        <v>1008</v>
      </c>
      <c r="I2073" s="118">
        <v>1.9700000286102199</v>
      </c>
      <c r="J2073" s="118">
        <v>1.66999995708465</v>
      </c>
      <c r="K2073" s="118">
        <v>-3.7899999618530198</v>
      </c>
      <c r="L2073" s="181">
        <f>(K2073+'NPV Calcs'!$D$13)*About!$B$135</f>
        <v>3.8360124077472721</v>
      </c>
      <c r="M2073" s="95" t="str">
        <f>INDEX('IEA Tech to Policy Mapping'!$B$2:$B$13,MATCH($H2073,'IEA Tech to Policy Mapping'!$A$2:$A$13,0))</f>
        <v>ngps - T&amp;D methane capture</v>
      </c>
      <c r="N2073" s="182">
        <f>(J2073*About!$A$132/1000)*10^12*'EPA to IEA Scaling'!$E$13</f>
        <v>37842583858.369965</v>
      </c>
      <c r="O2073" s="183">
        <f>L2073/About!$B$144</f>
        <v>7.2172926713271401</v>
      </c>
    </row>
    <row r="2074" spans="2:15" x14ac:dyDescent="0.45">
      <c r="B2074" s="118" t="s">
        <v>224</v>
      </c>
      <c r="C2074" s="118" t="s">
        <v>775</v>
      </c>
      <c r="D2074" s="118" t="s">
        <v>985</v>
      </c>
      <c r="E2074" s="118" t="s">
        <v>1007</v>
      </c>
      <c r="F2074" s="118" t="s">
        <v>997</v>
      </c>
      <c r="G2074" s="118" t="s">
        <v>1000</v>
      </c>
      <c r="H2074" s="118" t="s">
        <v>1008</v>
      </c>
      <c r="I2074" s="118">
        <v>9.9999997764825804E-3</v>
      </c>
      <c r="J2074" s="118">
        <v>9.9999997764825804E-3</v>
      </c>
      <c r="K2074" s="118">
        <v>-3.7899999618530198</v>
      </c>
      <c r="L2074" s="181">
        <f>(K2074+'NPV Calcs'!$D$13)*About!$B$135</f>
        <v>3.8360124077472721</v>
      </c>
      <c r="M2074" s="95" t="str">
        <f>INDEX('IEA Tech to Policy Mapping'!$B$2:$B$13,MATCH($H2074,'IEA Tech to Policy Mapping'!$A$2:$A$13,0))</f>
        <v>ngps - T&amp;D methane capture</v>
      </c>
      <c r="N2074" s="182">
        <f>(J2074*About!$A$132/1000)*10^12*'EPA to IEA Scaling'!$E$13</f>
        <v>226602299.31134129</v>
      </c>
      <c r="O2074" s="183">
        <f>L2074/About!$B$144</f>
        <v>7.2172926713271401</v>
      </c>
    </row>
    <row r="2075" spans="2:15" x14ac:dyDescent="0.45">
      <c r="B2075" s="118" t="s">
        <v>239</v>
      </c>
      <c r="C2075" s="118" t="s">
        <v>775</v>
      </c>
      <c r="D2075" s="118" t="s">
        <v>985</v>
      </c>
      <c r="E2075" s="118" t="s">
        <v>1007</v>
      </c>
      <c r="F2075" s="118" t="s">
        <v>997</v>
      </c>
      <c r="G2075" s="118" t="s">
        <v>1000</v>
      </c>
      <c r="H2075" s="118" t="s">
        <v>1008</v>
      </c>
      <c r="I2075" s="118">
        <v>0.15999999642372101</v>
      </c>
      <c r="J2075" s="118">
        <v>0.129999995231628</v>
      </c>
      <c r="K2075" s="118">
        <v>-3.7899999618530198</v>
      </c>
      <c r="L2075" s="181">
        <f>(K2075+'NPV Calcs'!$D$13)*About!$B$135</f>
        <v>3.8360124077472721</v>
      </c>
      <c r="M2075" s="95" t="str">
        <f>INDEX('IEA Tech to Policy Mapping'!$B$2:$B$13,MATCH($H2075,'IEA Tech to Policy Mapping'!$A$2:$A$13,0))</f>
        <v>ngps - T&amp;D methane capture</v>
      </c>
      <c r="N2075" s="182">
        <f>(J2075*About!$A$132/1000)*10^12*'EPA to IEA Scaling'!$E$13</f>
        <v>2945829848.8394594</v>
      </c>
      <c r="O2075" s="183">
        <f>L2075/About!$B$144</f>
        <v>7.2172926713271401</v>
      </c>
    </row>
    <row r="2076" spans="2:15" x14ac:dyDescent="0.45">
      <c r="B2076" s="118" t="s">
        <v>293</v>
      </c>
      <c r="C2076" s="118" t="s">
        <v>775</v>
      </c>
      <c r="D2076" s="118" t="s">
        <v>985</v>
      </c>
      <c r="E2076" s="118" t="s">
        <v>1007</v>
      </c>
      <c r="F2076" s="118" t="s">
        <v>997</v>
      </c>
      <c r="G2076" s="118" t="s">
        <v>1000</v>
      </c>
      <c r="H2076" s="118" t="s">
        <v>1008</v>
      </c>
      <c r="I2076" s="118">
        <v>5.0000000745057997E-2</v>
      </c>
      <c r="J2076" s="118">
        <v>3.9999999105930301E-2</v>
      </c>
      <c r="K2076" s="118">
        <v>-3.7899999618530198</v>
      </c>
      <c r="L2076" s="181">
        <f>(K2076+'NPV Calcs'!$D$13)*About!$B$135</f>
        <v>3.8360124077472721</v>
      </c>
      <c r="M2076" s="95" t="str">
        <f>INDEX('IEA Tech to Policy Mapping'!$B$2:$B$13,MATCH($H2076,'IEA Tech to Policy Mapping'!$A$2:$A$13,0))</f>
        <v>ngps - T&amp;D methane capture</v>
      </c>
      <c r="N2076" s="182">
        <f>(J2076*About!$A$132/1000)*10^12*'EPA to IEA Scaling'!$E$13</f>
        <v>906409197.24536443</v>
      </c>
      <c r="O2076" s="183">
        <f>L2076/About!$B$144</f>
        <v>7.2172926713271401</v>
      </c>
    </row>
    <row r="2077" spans="2:15" x14ac:dyDescent="0.45">
      <c r="B2077" s="118" t="s">
        <v>298</v>
      </c>
      <c r="C2077" s="118" t="s">
        <v>775</v>
      </c>
      <c r="D2077" s="118" t="s">
        <v>985</v>
      </c>
      <c r="E2077" s="118" t="s">
        <v>1007</v>
      </c>
      <c r="F2077" s="118" t="s">
        <v>997</v>
      </c>
      <c r="G2077" s="118" t="s">
        <v>1000</v>
      </c>
      <c r="H2077" s="118" t="s">
        <v>1008</v>
      </c>
      <c r="I2077" s="118">
        <v>9.0000003576278603E-2</v>
      </c>
      <c r="J2077" s="118">
        <v>7.9999998211860601E-2</v>
      </c>
      <c r="K2077" s="118">
        <v>-3.7899999618530198</v>
      </c>
      <c r="L2077" s="181">
        <f>(K2077+'NPV Calcs'!$D$13)*About!$B$135</f>
        <v>3.8360124077472721</v>
      </c>
      <c r="M2077" s="95" t="str">
        <f>INDEX('IEA Tech to Policy Mapping'!$B$2:$B$13,MATCH($H2077,'IEA Tech to Policy Mapping'!$A$2:$A$13,0))</f>
        <v>ngps - T&amp;D methane capture</v>
      </c>
      <c r="N2077" s="182">
        <f>(J2077*About!$A$132/1000)*10^12*'EPA to IEA Scaling'!$E$13</f>
        <v>1812818394.4907289</v>
      </c>
      <c r="O2077" s="183">
        <f>L2077/About!$B$144</f>
        <v>7.2172926713271401</v>
      </c>
    </row>
    <row r="2078" spans="2:15" x14ac:dyDescent="0.45">
      <c r="B2078" s="118" t="s">
        <v>24</v>
      </c>
      <c r="C2078" s="118" t="s">
        <v>775</v>
      </c>
      <c r="D2078" s="118" t="s">
        <v>985</v>
      </c>
      <c r="E2078" s="118" t="s">
        <v>1007</v>
      </c>
      <c r="F2078" s="118" t="s">
        <v>997</v>
      </c>
      <c r="G2078" s="118" t="s">
        <v>1000</v>
      </c>
      <c r="H2078" s="118" t="s">
        <v>1008</v>
      </c>
      <c r="I2078" s="118">
        <v>5.9999998658895402E-2</v>
      </c>
      <c r="J2078" s="118">
        <v>5.0000000745057997E-2</v>
      </c>
      <c r="K2078" s="118">
        <v>-3.7899999618530198</v>
      </c>
      <c r="L2078" s="181">
        <f>(K2078+'NPV Calcs'!$D$13)*About!$B$135</f>
        <v>3.8360124077472721</v>
      </c>
      <c r="M2078" s="95" t="str">
        <f>INDEX('IEA Tech to Policy Mapping'!$B$2:$B$13,MATCH($H2078,'IEA Tech to Policy Mapping'!$A$2:$A$13,0))</f>
        <v>ngps - T&amp;D methane capture</v>
      </c>
      <c r="N2078" s="182">
        <f>(J2078*About!$A$132/1000)*10^12*'EPA to IEA Scaling'!$E$13</f>
        <v>1133011538.7646732</v>
      </c>
      <c r="O2078" s="183">
        <f>L2078/About!$B$144</f>
        <v>7.2172926713271401</v>
      </c>
    </row>
    <row r="2079" spans="2:15" x14ac:dyDescent="0.45">
      <c r="B2079" s="118" t="s">
        <v>72</v>
      </c>
      <c r="C2079" s="118" t="s">
        <v>775</v>
      </c>
      <c r="D2079" s="118" t="s">
        <v>985</v>
      </c>
      <c r="E2079" s="118" t="s">
        <v>1007</v>
      </c>
      <c r="F2079" s="118" t="s">
        <v>997</v>
      </c>
      <c r="G2079" s="118" t="s">
        <v>1000</v>
      </c>
      <c r="H2079" s="118" t="s">
        <v>1008</v>
      </c>
      <c r="I2079" s="118">
        <v>9.9999997764825804E-3</v>
      </c>
      <c r="J2079" s="118">
        <v>9.9999997764825804E-3</v>
      </c>
      <c r="K2079" s="118">
        <v>-3.7899999618530198</v>
      </c>
      <c r="L2079" s="181">
        <f>(K2079+'NPV Calcs'!$D$13)*About!$B$135</f>
        <v>3.8360124077472721</v>
      </c>
      <c r="M2079" s="95" t="str">
        <f>INDEX('IEA Tech to Policy Mapping'!$B$2:$B$13,MATCH($H2079,'IEA Tech to Policy Mapping'!$A$2:$A$13,0))</f>
        <v>ngps - T&amp;D methane capture</v>
      </c>
      <c r="N2079" s="182">
        <f>(J2079*About!$A$132/1000)*10^12*'EPA to IEA Scaling'!$E$13</f>
        <v>226602299.31134129</v>
      </c>
      <c r="O2079" s="183">
        <f>L2079/About!$B$144</f>
        <v>7.2172926713271401</v>
      </c>
    </row>
    <row r="2080" spans="2:15" x14ac:dyDescent="0.45">
      <c r="B2080" s="118" t="s">
        <v>1062</v>
      </c>
      <c r="C2080" s="118" t="s">
        <v>775</v>
      </c>
      <c r="D2080" s="118" t="s">
        <v>985</v>
      </c>
      <c r="E2080" s="118" t="s">
        <v>1007</v>
      </c>
      <c r="F2080" s="118" t="s">
        <v>997</v>
      </c>
      <c r="G2080" s="118" t="s">
        <v>1000</v>
      </c>
      <c r="H2080" s="118" t="s">
        <v>1008</v>
      </c>
      <c r="I2080" s="118">
        <v>9.9999997764825804E-3</v>
      </c>
      <c r="J2080" s="118">
        <v>9.9999997764825804E-3</v>
      </c>
      <c r="K2080" s="118">
        <v>-3.7899999618530198</v>
      </c>
      <c r="L2080" s="181">
        <f>(K2080+'NPV Calcs'!$D$13)*About!$B$135</f>
        <v>3.8360124077472721</v>
      </c>
      <c r="M2080" s="95" t="str">
        <f>INDEX('IEA Tech to Policy Mapping'!$B$2:$B$13,MATCH($H2080,'IEA Tech to Policy Mapping'!$A$2:$A$13,0))</f>
        <v>ngps - T&amp;D methane capture</v>
      </c>
      <c r="N2080" s="182">
        <f>(J2080*About!$A$132/1000)*10^12*'EPA to IEA Scaling'!$E$13</f>
        <v>226602299.31134129</v>
      </c>
      <c r="O2080" s="183">
        <f>L2080/About!$B$144</f>
        <v>7.2172926713271401</v>
      </c>
    </row>
    <row r="2081" spans="2:15" x14ac:dyDescent="0.45">
      <c r="B2081" s="118" t="s">
        <v>127</v>
      </c>
      <c r="C2081" s="118" t="s">
        <v>775</v>
      </c>
      <c r="D2081" s="118" t="s">
        <v>962</v>
      </c>
      <c r="E2081" s="118" t="s">
        <v>991</v>
      </c>
      <c r="F2081" s="118" t="s">
        <v>987</v>
      </c>
      <c r="G2081" s="118" t="s">
        <v>988</v>
      </c>
      <c r="H2081" s="118" t="s">
        <v>1005</v>
      </c>
      <c r="I2081" s="118">
        <v>1.9999999552965102E-2</v>
      </c>
      <c r="J2081" s="118">
        <v>1.9999999552965102E-2</v>
      </c>
      <c r="K2081" s="118">
        <v>-3.7699999809265101</v>
      </c>
      <c r="L2081" s="181">
        <f>(K2081+'NPV Calcs'!$D$13)*About!$B$135</f>
        <v>3.8539734869308706</v>
      </c>
      <c r="M2081" s="95" t="str">
        <f>INDEX('IEA Tech to Policy Mapping'!$B$2:$B$13,MATCH($H2081,'IEA Tech to Policy Mapping'!$A$2:$A$13,0))</f>
        <v>ngps - production methane capture</v>
      </c>
      <c r="N2081" s="182">
        <f>(J2081*About!$A$132/1000)*10^12*'EPA to IEA Scaling'!$E$13</f>
        <v>453204598.62268114</v>
      </c>
      <c r="O2081" s="183">
        <f>L2081/About!$B$144</f>
        <v>7.2510856707708093</v>
      </c>
    </row>
    <row r="2082" spans="2:15" x14ac:dyDescent="0.45">
      <c r="B2082" s="118" t="s">
        <v>24</v>
      </c>
      <c r="C2082" s="118" t="s">
        <v>775</v>
      </c>
      <c r="D2082" s="118" t="s">
        <v>962</v>
      </c>
      <c r="E2082" s="118" t="s">
        <v>991</v>
      </c>
      <c r="F2082" s="118" t="s">
        <v>987</v>
      </c>
      <c r="G2082" s="118" t="s">
        <v>988</v>
      </c>
      <c r="H2082" s="118" t="s">
        <v>1005</v>
      </c>
      <c r="I2082" s="118">
        <v>0.62000000476837103</v>
      </c>
      <c r="J2082" s="118">
        <v>0.62000000476837103</v>
      </c>
      <c r="K2082" s="118">
        <v>-3.7699999809265101</v>
      </c>
      <c r="L2082" s="181">
        <f>(K2082+'NPV Calcs'!$D$13)*About!$B$135</f>
        <v>3.8539734869308706</v>
      </c>
      <c r="M2082" s="95" t="str">
        <f>INDEX('IEA Tech to Policy Mapping'!$B$2:$B$13,MATCH($H2082,'IEA Tech to Policy Mapping'!$A$2:$A$13,0))</f>
        <v>ngps - production methane capture</v>
      </c>
      <c r="N2082" s="182">
        <f>(J2082*About!$A$132/1000)*10^12*'EPA to IEA Scaling'!$E$13</f>
        <v>14049342979.382833</v>
      </c>
      <c r="O2082" s="183">
        <f>L2082/About!$B$144</f>
        <v>7.2510856707708093</v>
      </c>
    </row>
    <row r="2083" spans="2:15" x14ac:dyDescent="0.45">
      <c r="B2083" s="118" t="s">
        <v>72</v>
      </c>
      <c r="C2083" s="118" t="s">
        <v>775</v>
      </c>
      <c r="D2083" s="118" t="s">
        <v>962</v>
      </c>
      <c r="E2083" s="118" t="s">
        <v>991</v>
      </c>
      <c r="F2083" s="118" t="s">
        <v>987</v>
      </c>
      <c r="G2083" s="118" t="s">
        <v>988</v>
      </c>
      <c r="H2083" s="118" t="s">
        <v>1005</v>
      </c>
      <c r="I2083" s="118">
        <v>1.9999999552965102E-2</v>
      </c>
      <c r="J2083" s="118">
        <v>1.9999999552965102E-2</v>
      </c>
      <c r="K2083" s="118">
        <v>-3.7699999809265101</v>
      </c>
      <c r="L2083" s="181">
        <f>(K2083+'NPV Calcs'!$D$13)*About!$B$135</f>
        <v>3.8539734869308706</v>
      </c>
      <c r="M2083" s="95" t="str">
        <f>INDEX('IEA Tech to Policy Mapping'!$B$2:$B$13,MATCH($H2083,'IEA Tech to Policy Mapping'!$A$2:$A$13,0))</f>
        <v>ngps - production methane capture</v>
      </c>
      <c r="N2083" s="182">
        <f>(J2083*About!$A$132/1000)*10^12*'EPA to IEA Scaling'!$E$13</f>
        <v>453204598.62268114</v>
      </c>
      <c r="O2083" s="183">
        <f>L2083/About!$B$144</f>
        <v>7.2510856707708093</v>
      </c>
    </row>
    <row r="2084" spans="2:15" x14ac:dyDescent="0.45">
      <c r="B2084" s="118" t="s">
        <v>1062</v>
      </c>
      <c r="C2084" s="118" t="s">
        <v>775</v>
      </c>
      <c r="D2084" s="118" t="s">
        <v>962</v>
      </c>
      <c r="E2084" s="118" t="s">
        <v>991</v>
      </c>
      <c r="F2084" s="118" t="s">
        <v>987</v>
      </c>
      <c r="G2084" s="118" t="s">
        <v>988</v>
      </c>
      <c r="H2084" s="118" t="s">
        <v>1005</v>
      </c>
      <c r="I2084" s="118">
        <v>3.9999999105930301E-2</v>
      </c>
      <c r="J2084" s="118">
        <v>3.9999999105930301E-2</v>
      </c>
      <c r="K2084" s="118">
        <v>-3.7699999809265101</v>
      </c>
      <c r="L2084" s="181">
        <f>(K2084+'NPV Calcs'!$D$13)*About!$B$135</f>
        <v>3.8539734869308706</v>
      </c>
      <c r="M2084" s="95" t="str">
        <f>INDEX('IEA Tech to Policy Mapping'!$B$2:$B$13,MATCH($H2084,'IEA Tech to Policy Mapping'!$A$2:$A$13,0))</f>
        <v>ngps - production methane capture</v>
      </c>
      <c r="N2084" s="182">
        <f>(J2084*About!$A$132/1000)*10^12*'EPA to IEA Scaling'!$E$13</f>
        <v>906409197.24536443</v>
      </c>
      <c r="O2084" s="183">
        <f>L2084/About!$B$144</f>
        <v>7.2510856707708093</v>
      </c>
    </row>
    <row r="2085" spans="2:15" x14ac:dyDescent="0.45">
      <c r="B2085" s="118" t="s">
        <v>224</v>
      </c>
      <c r="C2085" s="118" t="s">
        <v>775</v>
      </c>
      <c r="D2085" s="118" t="s">
        <v>962</v>
      </c>
      <c r="E2085" s="118" t="s">
        <v>991</v>
      </c>
      <c r="F2085" s="118" t="s">
        <v>987</v>
      </c>
      <c r="G2085" s="118" t="s">
        <v>988</v>
      </c>
      <c r="H2085" s="118" t="s">
        <v>1005</v>
      </c>
      <c r="I2085" s="118">
        <v>0.77999997138976995</v>
      </c>
      <c r="J2085" s="118">
        <v>0.77999997138976995</v>
      </c>
      <c r="K2085" s="118">
        <v>-3.7699999809265101</v>
      </c>
      <c r="L2085" s="181">
        <f>(K2085+'NPV Calcs'!$D$13)*About!$B$135</f>
        <v>3.8539734869308706</v>
      </c>
      <c r="M2085" s="95" t="str">
        <f>INDEX('IEA Tech to Policy Mapping'!$B$2:$B$13,MATCH($H2085,'IEA Tech to Policy Mapping'!$A$2:$A$13,0))</f>
        <v>ngps - production methane capture</v>
      </c>
      <c r="N2085" s="182">
        <f>(J2085*About!$A$132/1000)*10^12*'EPA to IEA Scaling'!$E$13</f>
        <v>17674979093.036804</v>
      </c>
      <c r="O2085" s="183">
        <f>L2085/About!$B$144</f>
        <v>7.2510856707708093</v>
      </c>
    </row>
    <row r="2086" spans="2:15" x14ac:dyDescent="0.45">
      <c r="B2086" s="118" t="s">
        <v>239</v>
      </c>
      <c r="C2086" s="118" t="s">
        <v>775</v>
      </c>
      <c r="D2086" s="118" t="s">
        <v>962</v>
      </c>
      <c r="E2086" s="118" t="s">
        <v>991</v>
      </c>
      <c r="F2086" s="118" t="s">
        <v>987</v>
      </c>
      <c r="G2086" s="118" t="s">
        <v>988</v>
      </c>
      <c r="H2086" s="118" t="s">
        <v>1005</v>
      </c>
      <c r="I2086" s="118">
        <v>2.2999999523162802</v>
      </c>
      <c r="J2086" s="118">
        <v>2.2999999523162802</v>
      </c>
      <c r="K2086" s="118">
        <v>-3.7699999809265101</v>
      </c>
      <c r="L2086" s="181">
        <f>(K2086+'NPV Calcs'!$D$13)*About!$B$135</f>
        <v>3.8539734869308706</v>
      </c>
      <c r="M2086" s="95" t="str">
        <f>INDEX('IEA Tech to Policy Mapping'!$B$2:$B$13,MATCH($H2086,'IEA Tech to Policy Mapping'!$A$2:$A$13,0))</f>
        <v>ngps - production methane capture</v>
      </c>
      <c r="N2086" s="182">
        <f>(J2086*About!$A$132/1000)*10^12*'EPA to IEA Scaling'!$E$13</f>
        <v>52118528926.024338</v>
      </c>
      <c r="O2086" s="183">
        <f>L2086/About!$B$144</f>
        <v>7.2510856707708093</v>
      </c>
    </row>
    <row r="2087" spans="2:15" x14ac:dyDescent="0.45">
      <c r="B2087" s="118" t="s">
        <v>20</v>
      </c>
      <c r="C2087" s="118" t="s">
        <v>775</v>
      </c>
      <c r="D2087" s="118" t="s">
        <v>962</v>
      </c>
      <c r="E2087" s="118" t="s">
        <v>993</v>
      </c>
      <c r="F2087" s="118" t="s">
        <v>987</v>
      </c>
      <c r="G2087" s="118" t="s">
        <v>988</v>
      </c>
      <c r="H2087" s="118" t="s">
        <v>995</v>
      </c>
      <c r="I2087" s="118">
        <v>0.230000004172325</v>
      </c>
      <c r="J2087" s="118">
        <v>0.230000004172325</v>
      </c>
      <c r="K2087" s="118">
        <v>-3.5099999904632502</v>
      </c>
      <c r="L2087" s="181">
        <f>(K2087+'NPV Calcs'!$D$13)*About!$B$135</f>
        <v>4.087467730430645</v>
      </c>
      <c r="M2087" s="95" t="str">
        <f>INDEX('IEA Tech to Policy Mapping'!$B$2:$B$13,MATCH($H2087,'IEA Tech to Policy Mapping'!$A$2:$A$13,0))</f>
        <v>ngps - T&amp;D methane capture</v>
      </c>
      <c r="N2087" s="182">
        <f>(J2087*About!$A$132/1000)*10^12*'EPA to IEA Scaling'!$E$13</f>
        <v>5211853095.2006884</v>
      </c>
      <c r="O2087" s="183">
        <f>L2087/About!$B$144</f>
        <v>7.6903950663829166</v>
      </c>
    </row>
    <row r="2088" spans="2:15" x14ac:dyDescent="0.45">
      <c r="B2088" s="118" t="s">
        <v>20</v>
      </c>
      <c r="C2088" s="118" t="s">
        <v>775</v>
      </c>
      <c r="D2088" s="118" t="s">
        <v>962</v>
      </c>
      <c r="E2088" s="118" t="s">
        <v>991</v>
      </c>
      <c r="F2088" s="118" t="s">
        <v>987</v>
      </c>
      <c r="G2088" s="118" t="s">
        <v>988</v>
      </c>
      <c r="H2088" s="118" t="s">
        <v>995</v>
      </c>
      <c r="I2088" s="118">
        <v>14.4700002670288</v>
      </c>
      <c r="J2088" s="118">
        <v>14.4700002670288</v>
      </c>
      <c r="K2088" s="118">
        <v>-3.5099999904632502</v>
      </c>
      <c r="L2088" s="181">
        <f>(K2088+'NPV Calcs'!$D$13)*About!$B$135</f>
        <v>4.087467730430645</v>
      </c>
      <c r="M2088" s="95" t="str">
        <f>INDEX('IEA Tech to Policy Mapping'!$B$2:$B$13,MATCH($H2088,'IEA Tech to Policy Mapping'!$A$2:$A$13,0))</f>
        <v>ngps - T&amp;D methane capture</v>
      </c>
      <c r="N2088" s="182">
        <f>(J2088*About!$A$132/1000)*10^12*'EPA to IEA Scaling'!$E$13</f>
        <v>327893540483.43665</v>
      </c>
      <c r="O2088" s="183">
        <f>L2088/About!$B$144</f>
        <v>7.6903950663829166</v>
      </c>
    </row>
    <row r="2089" spans="2:15" x14ac:dyDescent="0.45">
      <c r="B2089" s="118" t="s">
        <v>20</v>
      </c>
      <c r="C2089" s="118" t="s">
        <v>775</v>
      </c>
      <c r="D2089" s="118" t="s">
        <v>985</v>
      </c>
      <c r="E2089" s="118" t="s">
        <v>986</v>
      </c>
      <c r="F2089" s="118" t="s">
        <v>987</v>
      </c>
      <c r="G2089" s="118" t="s">
        <v>1000</v>
      </c>
      <c r="H2089" s="118" t="s">
        <v>1001</v>
      </c>
      <c r="I2089" s="118">
        <v>13.1099996566772</v>
      </c>
      <c r="J2089" s="118">
        <v>11.149999618530201</v>
      </c>
      <c r="K2089" s="118">
        <v>-3.3299999237060498</v>
      </c>
      <c r="L2089" s="181">
        <f>(K2089+'NPV Calcs'!$D$13)*About!$B$135</f>
        <v>4.2491176571960088</v>
      </c>
      <c r="M2089" s="95" t="str">
        <f>INDEX('IEA Tech to Policy Mapping'!$B$2:$B$13,MATCH($H2089,'IEA Tech to Policy Mapping'!$A$2:$A$13,0))</f>
        <v>ngps - T&amp;D methane capture</v>
      </c>
      <c r="N2089" s="182">
        <f>(J2089*About!$A$132/1000)*10^12*'EPA to IEA Scaling'!$E$13</f>
        <v>252661560735.37817</v>
      </c>
      <c r="O2089" s="183">
        <f>L2089/About!$B$144</f>
        <v>7.994532464220315</v>
      </c>
    </row>
    <row r="2090" spans="2:15" x14ac:dyDescent="0.45">
      <c r="B2090" s="118" t="s">
        <v>194</v>
      </c>
      <c r="C2090" s="118" t="s">
        <v>775</v>
      </c>
      <c r="D2090" s="118" t="s">
        <v>985</v>
      </c>
      <c r="E2090" s="118" t="s">
        <v>986</v>
      </c>
      <c r="F2090" s="118" t="s">
        <v>987</v>
      </c>
      <c r="G2090" s="118" t="s">
        <v>1000</v>
      </c>
      <c r="H2090" s="118" t="s">
        <v>1001</v>
      </c>
      <c r="I2090" s="118">
        <v>84.029998779296804</v>
      </c>
      <c r="J2090" s="118">
        <v>71.430000305175696</v>
      </c>
      <c r="K2090" s="118">
        <v>-3.3299999237060498</v>
      </c>
      <c r="L2090" s="181">
        <f>(K2090+'NPV Calcs'!$D$13)*About!$B$135</f>
        <v>4.2491176571960088</v>
      </c>
      <c r="M2090" s="95" t="str">
        <f>INDEX('IEA Tech to Policy Mapping'!$B$2:$B$13,MATCH($H2090,'IEA Tech to Policy Mapping'!$A$2:$A$13,0))</f>
        <v>ngps - T&amp;D methane capture</v>
      </c>
      <c r="N2090" s="182">
        <f>(J2090*About!$A$132/1000)*10^12*'EPA to IEA Scaling'!$E$13</f>
        <v>1618620267075.2449</v>
      </c>
      <c r="O2090" s="183">
        <f>L2090/About!$B$144</f>
        <v>7.994532464220315</v>
      </c>
    </row>
    <row r="2091" spans="2:15" x14ac:dyDescent="0.45">
      <c r="B2091" s="118" t="s">
        <v>321</v>
      </c>
      <c r="C2091" s="118" t="s">
        <v>775</v>
      </c>
      <c r="D2091" s="118" t="s">
        <v>985</v>
      </c>
      <c r="E2091" s="118" t="s">
        <v>986</v>
      </c>
      <c r="F2091" s="118" t="s">
        <v>987</v>
      </c>
      <c r="G2091" s="118" t="s">
        <v>1000</v>
      </c>
      <c r="H2091" s="118" t="s">
        <v>1001</v>
      </c>
      <c r="I2091" s="118">
        <v>0.17000000178813901</v>
      </c>
      <c r="J2091" s="118">
        <v>0.15000000596046401</v>
      </c>
      <c r="K2091" s="118">
        <v>-3.3299999237060498</v>
      </c>
      <c r="L2091" s="181">
        <f>(K2091+'NPV Calcs'!$D$13)*About!$B$135</f>
        <v>4.2491176571960088</v>
      </c>
      <c r="M2091" s="95" t="str">
        <f>INDEX('IEA Tech to Policy Mapping'!$B$2:$B$13,MATCH($H2091,'IEA Tech to Policy Mapping'!$A$2:$A$13,0))</f>
        <v>ngps - T&amp;D methane capture</v>
      </c>
      <c r="N2091" s="182">
        <f>(J2091*About!$A$132/1000)*10^12*'EPA to IEA Scaling'!$E$13</f>
        <v>3399034700.7099504</v>
      </c>
      <c r="O2091" s="183">
        <f>L2091/About!$B$144</f>
        <v>7.994532464220315</v>
      </c>
    </row>
    <row r="2092" spans="2:15" x14ac:dyDescent="0.45">
      <c r="B2092" s="118" t="s">
        <v>20</v>
      </c>
      <c r="C2092" s="118" t="s">
        <v>775</v>
      </c>
      <c r="D2092" s="118" t="s">
        <v>962</v>
      </c>
      <c r="E2092" s="118" t="s">
        <v>991</v>
      </c>
      <c r="F2092" s="118" t="s">
        <v>987</v>
      </c>
      <c r="G2092" s="118" t="s">
        <v>1000</v>
      </c>
      <c r="H2092" s="118" t="s">
        <v>1001</v>
      </c>
      <c r="I2092" s="118">
        <v>95.440002441406193</v>
      </c>
      <c r="J2092" s="118">
        <v>81.120002746582003</v>
      </c>
      <c r="K2092" s="118">
        <v>-3.3299999237060498</v>
      </c>
      <c r="L2092" s="181">
        <f>(K2092+'NPV Calcs'!$D$13)*About!$B$135</f>
        <v>4.2491176571960088</v>
      </c>
      <c r="M2092" s="95" t="str">
        <f>INDEX('IEA Tech to Policy Mapping'!$B$2:$B$13,MATCH($H2092,'IEA Tech to Policy Mapping'!$A$2:$A$13,0))</f>
        <v>ngps - T&amp;D methane capture</v>
      </c>
      <c r="N2092" s="182">
        <f>(J2092*About!$A$132/1000)*10^12*'EPA to IEA Scaling'!$E$13</f>
        <v>1838197955338.7063</v>
      </c>
      <c r="O2092" s="183">
        <f>L2092/About!$B$144</f>
        <v>7.994532464220315</v>
      </c>
    </row>
    <row r="2093" spans="2:15" x14ac:dyDescent="0.45">
      <c r="B2093" s="118" t="s">
        <v>110</v>
      </c>
      <c r="C2093" s="118" t="s">
        <v>775</v>
      </c>
      <c r="D2093" s="118" t="s">
        <v>985</v>
      </c>
      <c r="E2093" s="118" t="s">
        <v>986</v>
      </c>
      <c r="F2093" s="118" t="s">
        <v>987</v>
      </c>
      <c r="G2093" s="118" t="s">
        <v>1000</v>
      </c>
      <c r="H2093" s="118" t="s">
        <v>1001</v>
      </c>
      <c r="I2093" s="118">
        <v>2.7300000190734801</v>
      </c>
      <c r="J2093" s="118">
        <v>2.3199999332427899</v>
      </c>
      <c r="K2093" s="118">
        <v>-3.3299999237060498</v>
      </c>
      <c r="L2093" s="181">
        <f>(K2093+'NPV Calcs'!$D$13)*About!$B$135</f>
        <v>4.2491176571960088</v>
      </c>
      <c r="M2093" s="95" t="str">
        <f>INDEX('IEA Tech to Policy Mapping'!$B$2:$B$13,MATCH($H2093,'IEA Tech to Policy Mapping'!$A$2:$A$13,0))</f>
        <v>ngps - T&amp;D methane capture</v>
      </c>
      <c r="N2093" s="182">
        <f>(J2093*About!$A$132/1000)*10^12*'EPA to IEA Scaling'!$E$13</f>
        <v>52571733102.567253</v>
      </c>
      <c r="O2093" s="183">
        <f>L2093/About!$B$144</f>
        <v>7.994532464220315</v>
      </c>
    </row>
    <row r="2094" spans="2:15" x14ac:dyDescent="0.45">
      <c r="B2094" s="118" t="s">
        <v>110</v>
      </c>
      <c r="C2094" s="118" t="s">
        <v>775</v>
      </c>
      <c r="D2094" s="118" t="s">
        <v>962</v>
      </c>
      <c r="E2094" s="118" t="s">
        <v>991</v>
      </c>
      <c r="F2094" s="118" t="s">
        <v>987</v>
      </c>
      <c r="G2094" s="118" t="s">
        <v>1000</v>
      </c>
      <c r="H2094" s="118" t="s">
        <v>1001</v>
      </c>
      <c r="I2094" s="118">
        <v>16.049999237060501</v>
      </c>
      <c r="J2094" s="118">
        <v>13.640000343322701</v>
      </c>
      <c r="K2094" s="118">
        <v>-3.3299999237060498</v>
      </c>
      <c r="L2094" s="181">
        <f>(K2094+'NPV Calcs'!$D$13)*About!$B$135</f>
        <v>4.2491176571960088</v>
      </c>
      <c r="M2094" s="95" t="str">
        <f>INDEX('IEA Tech to Policy Mapping'!$B$2:$B$13,MATCH($H2094,'IEA Tech to Policy Mapping'!$A$2:$A$13,0))</f>
        <v>ngps - T&amp;D methane capture</v>
      </c>
      <c r="N2094" s="182">
        <f>(J2094*About!$A$132/1000)*10^12*'EPA to IEA Scaling'!$E$13</f>
        <v>309085550949.04132</v>
      </c>
      <c r="O2094" s="183">
        <f>L2094/About!$B$144</f>
        <v>7.994532464220315</v>
      </c>
    </row>
    <row r="2095" spans="2:15" x14ac:dyDescent="0.45">
      <c r="B2095" s="118" t="s">
        <v>321</v>
      </c>
      <c r="C2095" s="118" t="s">
        <v>775</v>
      </c>
      <c r="D2095" s="118" t="s">
        <v>962</v>
      </c>
      <c r="E2095" s="118" t="s">
        <v>991</v>
      </c>
      <c r="F2095" s="118" t="s">
        <v>987</v>
      </c>
      <c r="G2095" s="118" t="s">
        <v>1000</v>
      </c>
      <c r="H2095" s="118" t="s">
        <v>1001</v>
      </c>
      <c r="I2095" s="118">
        <v>0.479999989271163</v>
      </c>
      <c r="J2095" s="118">
        <v>0.40000000596046398</v>
      </c>
      <c r="K2095" s="118">
        <v>-3.3299999237060498</v>
      </c>
      <c r="L2095" s="181">
        <f>(K2095+'NPV Calcs'!$D$13)*About!$B$135</f>
        <v>4.2491176571960088</v>
      </c>
      <c r="M2095" s="95" t="str">
        <f>INDEX('IEA Tech to Policy Mapping'!$B$2:$B$13,MATCH($H2095,'IEA Tech to Policy Mapping'!$A$2:$A$13,0))</f>
        <v>ngps - T&amp;D methane capture</v>
      </c>
      <c r="N2095" s="182">
        <f>(J2095*About!$A$132/1000)*10^12*'EPA to IEA Scaling'!$E$13</f>
        <v>9064092310.1173859</v>
      </c>
      <c r="O2095" s="183">
        <f>L2095/About!$B$144</f>
        <v>7.994532464220315</v>
      </c>
    </row>
    <row r="2096" spans="2:15" x14ac:dyDescent="0.45">
      <c r="B2096" s="118" t="s">
        <v>194</v>
      </c>
      <c r="C2096" s="118" t="s">
        <v>775</v>
      </c>
      <c r="D2096" s="118" t="s">
        <v>962</v>
      </c>
      <c r="E2096" s="118" t="s">
        <v>991</v>
      </c>
      <c r="F2096" s="118" t="s">
        <v>987</v>
      </c>
      <c r="G2096" s="118" t="s">
        <v>1000</v>
      </c>
      <c r="H2096" s="118" t="s">
        <v>1001</v>
      </c>
      <c r="I2096" s="118">
        <v>34.349998474121001</v>
      </c>
      <c r="J2096" s="118">
        <v>29.2000007629394</v>
      </c>
      <c r="K2096" s="118">
        <v>-3.3299999237060498</v>
      </c>
      <c r="L2096" s="181">
        <f>(K2096+'NPV Calcs'!$D$13)*About!$B$135</f>
        <v>4.2491176571960088</v>
      </c>
      <c r="M2096" s="95" t="str">
        <f>INDEX('IEA Tech to Policy Mapping'!$B$2:$B$13,MATCH($H2096,'IEA Tech to Policy Mapping'!$A$2:$A$13,0))</f>
        <v>ngps - T&amp;D methane capture</v>
      </c>
      <c r="N2096" s="182">
        <f>(J2096*About!$A$132/1000)*10^12*'EPA to IEA Scaling'!$E$13</f>
        <v>661678746067.17126</v>
      </c>
      <c r="O2096" s="183">
        <f>L2096/About!$B$144</f>
        <v>7.994532464220315</v>
      </c>
    </row>
    <row r="2097" spans="2:15" x14ac:dyDescent="0.45">
      <c r="B2097" s="118" t="s">
        <v>20</v>
      </c>
      <c r="C2097" s="118" t="s">
        <v>775</v>
      </c>
      <c r="D2097" s="118" t="s">
        <v>962</v>
      </c>
      <c r="E2097" s="118" t="s">
        <v>993</v>
      </c>
      <c r="F2097" s="118" t="s">
        <v>987</v>
      </c>
      <c r="G2097" s="118" t="s">
        <v>1000</v>
      </c>
      <c r="H2097" s="118" t="s">
        <v>1001</v>
      </c>
      <c r="I2097" s="118">
        <v>1.5</v>
      </c>
      <c r="J2097" s="118">
        <v>1.2799999713897701</v>
      </c>
      <c r="K2097" s="118">
        <v>-3.3299999237060498</v>
      </c>
      <c r="L2097" s="181">
        <f>(K2097+'NPV Calcs'!$D$13)*About!$B$135</f>
        <v>4.2491176571960088</v>
      </c>
      <c r="M2097" s="95" t="str">
        <f>INDEX('IEA Tech to Policy Mapping'!$B$2:$B$13,MATCH($H2097,'IEA Tech to Policy Mapping'!$A$2:$A$13,0))</f>
        <v>ngps - T&amp;D methane capture</v>
      </c>
      <c r="N2097" s="182">
        <f>(J2097*About!$A$132/1000)*10^12*'EPA to IEA Scaling'!$E$13</f>
        <v>29005094311.851673</v>
      </c>
      <c r="O2097" s="183">
        <f>L2097/About!$B$144</f>
        <v>7.994532464220315</v>
      </c>
    </row>
    <row r="2098" spans="2:15" x14ac:dyDescent="0.45">
      <c r="B2098" s="118" t="s">
        <v>110</v>
      </c>
      <c r="C2098" s="118" t="s">
        <v>775</v>
      </c>
      <c r="D2098" s="118" t="s">
        <v>962</v>
      </c>
      <c r="E2098" s="118" t="s">
        <v>993</v>
      </c>
      <c r="F2098" s="118" t="s">
        <v>987</v>
      </c>
      <c r="G2098" s="118" t="s">
        <v>1000</v>
      </c>
      <c r="H2098" s="118" t="s">
        <v>1001</v>
      </c>
      <c r="I2098" s="118">
        <v>1.65999996662139</v>
      </c>
      <c r="J2098" s="118">
        <v>1.40999996662139</v>
      </c>
      <c r="K2098" s="118">
        <v>-3.3299999237060498</v>
      </c>
      <c r="L2098" s="181">
        <f>(K2098+'NPV Calcs'!$D$13)*About!$B$135</f>
        <v>4.2491176571960088</v>
      </c>
      <c r="M2098" s="95" t="str">
        <f>INDEX('IEA Tech to Policy Mapping'!$B$2:$B$13,MATCH($H2098,'IEA Tech to Policy Mapping'!$A$2:$A$13,0))</f>
        <v>ngps - T&amp;D methane capture</v>
      </c>
      <c r="N2098" s="182">
        <f>(J2098*About!$A$132/1000)*10^12*'EPA to IEA Scaling'!$E$13</f>
        <v>31950924160.690956</v>
      </c>
      <c r="O2098" s="183">
        <f>L2098/About!$B$144</f>
        <v>7.994532464220315</v>
      </c>
    </row>
    <row r="2099" spans="2:15" x14ac:dyDescent="0.45">
      <c r="B2099" s="118" t="s">
        <v>224</v>
      </c>
      <c r="C2099" s="118" t="s">
        <v>775</v>
      </c>
      <c r="D2099" s="118" t="s">
        <v>962</v>
      </c>
      <c r="E2099" s="118" t="s">
        <v>991</v>
      </c>
      <c r="F2099" s="118" t="s">
        <v>987</v>
      </c>
      <c r="G2099" s="118" t="s">
        <v>1000</v>
      </c>
      <c r="H2099" s="118" t="s">
        <v>1001</v>
      </c>
      <c r="I2099" s="118">
        <v>8.0399999618530202</v>
      </c>
      <c r="J2099" s="118">
        <v>6.8400001525878897</v>
      </c>
      <c r="K2099" s="118">
        <v>-3.3099999427795401</v>
      </c>
      <c r="L2099" s="181">
        <f>(K2099+'NPV Calcs'!$D$13)*About!$B$135</f>
        <v>4.2670787363796059</v>
      </c>
      <c r="M2099" s="95" t="str">
        <f>INDEX('IEA Tech to Policy Mapping'!$B$2:$B$13,MATCH($H2099,'IEA Tech to Policy Mapping'!$A$2:$A$13,0))</f>
        <v>ngps - T&amp;D methane capture</v>
      </c>
      <c r="N2099" s="182">
        <f>(J2099*About!$A$132/1000)*10^12*'EPA to IEA Scaling'!$E$13</f>
        <v>154995979651.06424</v>
      </c>
      <c r="O2099" s="183">
        <f>L2099/About!$B$144</f>
        <v>8.0283254636639807</v>
      </c>
    </row>
    <row r="2100" spans="2:15" x14ac:dyDescent="0.45">
      <c r="B2100" s="118" t="s">
        <v>239</v>
      </c>
      <c r="C2100" s="118" t="s">
        <v>775</v>
      </c>
      <c r="D2100" s="118" t="s">
        <v>962</v>
      </c>
      <c r="E2100" s="118" t="s">
        <v>991</v>
      </c>
      <c r="F2100" s="118" t="s">
        <v>987</v>
      </c>
      <c r="G2100" s="118" t="s">
        <v>1000</v>
      </c>
      <c r="H2100" s="118" t="s">
        <v>1001</v>
      </c>
      <c r="I2100" s="118">
        <v>25.9899997711181</v>
      </c>
      <c r="J2100" s="118">
        <v>22.090000152587798</v>
      </c>
      <c r="K2100" s="118">
        <v>-3.3099999427795401</v>
      </c>
      <c r="L2100" s="181">
        <f>(K2100+'NPV Calcs'!$D$13)*About!$B$135</f>
        <v>4.2670787363796059</v>
      </c>
      <c r="M2100" s="95" t="str">
        <f>INDEX('IEA Tech to Policy Mapping'!$B$2:$B$13,MATCH($H2100,'IEA Tech to Policy Mapping'!$A$2:$A$13,0))</f>
        <v>ngps - T&amp;D methane capture</v>
      </c>
      <c r="N2100" s="182">
        <f>(J2100*About!$A$132/1000)*10^12*'EPA to IEA Scaling'!$E$13</f>
        <v>500564493824.91583</v>
      </c>
      <c r="O2100" s="183">
        <f>L2100/About!$B$144</f>
        <v>8.0283254636639807</v>
      </c>
    </row>
    <row r="2101" spans="2:15" x14ac:dyDescent="0.45">
      <c r="B2101" s="118" t="s">
        <v>127</v>
      </c>
      <c r="C2101" s="118" t="s">
        <v>775</v>
      </c>
      <c r="D2101" s="118" t="s">
        <v>962</v>
      </c>
      <c r="E2101" s="118" t="s">
        <v>991</v>
      </c>
      <c r="F2101" s="118" t="s">
        <v>987</v>
      </c>
      <c r="G2101" s="118" t="s">
        <v>1000</v>
      </c>
      <c r="H2101" s="118" t="s">
        <v>1001</v>
      </c>
      <c r="I2101" s="118">
        <v>0.18000000715255701</v>
      </c>
      <c r="J2101" s="118">
        <v>0.15999999642372101</v>
      </c>
      <c r="K2101" s="118">
        <v>-3.3099999427795401</v>
      </c>
      <c r="L2101" s="181">
        <f>(K2101+'NPV Calcs'!$D$13)*About!$B$135</f>
        <v>4.2670787363796059</v>
      </c>
      <c r="M2101" s="95" t="str">
        <f>INDEX('IEA Tech to Policy Mapping'!$B$2:$B$13,MATCH($H2101,'IEA Tech to Policy Mapping'!$A$2:$A$13,0))</f>
        <v>ngps - T&amp;D methane capture</v>
      </c>
      <c r="N2101" s="182">
        <f>(J2101*About!$A$132/1000)*10^12*'EPA to IEA Scaling'!$E$13</f>
        <v>3625636788.9814529</v>
      </c>
      <c r="O2101" s="183">
        <f>L2101/About!$B$144</f>
        <v>8.0283254636639807</v>
      </c>
    </row>
    <row r="2102" spans="2:15" x14ac:dyDescent="0.45">
      <c r="B2102" s="118" t="s">
        <v>127</v>
      </c>
      <c r="C2102" s="118" t="s">
        <v>775</v>
      </c>
      <c r="D2102" s="118" t="s">
        <v>985</v>
      </c>
      <c r="E2102" s="118" t="s">
        <v>986</v>
      </c>
      <c r="F2102" s="118" t="s">
        <v>987</v>
      </c>
      <c r="G2102" s="118" t="s">
        <v>1000</v>
      </c>
      <c r="H2102" s="118" t="s">
        <v>1001</v>
      </c>
      <c r="I2102" s="118">
        <v>0.83999997377395597</v>
      </c>
      <c r="J2102" s="118">
        <v>0.70999997854232699</v>
      </c>
      <c r="K2102" s="118">
        <v>-3.3099999427795401</v>
      </c>
      <c r="L2102" s="181">
        <f>(K2102+'NPV Calcs'!$D$13)*About!$B$135</f>
        <v>4.2670787363796059</v>
      </c>
      <c r="M2102" s="95" t="str">
        <f>INDEX('IEA Tech to Policy Mapping'!$B$2:$B$13,MATCH($H2102,'IEA Tech to Policy Mapping'!$A$2:$A$13,0))</f>
        <v>ngps - T&amp;D methane capture</v>
      </c>
      <c r="N2102" s="182">
        <f>(J2102*About!$A$132/1000)*10^12*'EPA to IEA Scaling'!$E$13</f>
        <v>16088763124.481308</v>
      </c>
      <c r="O2102" s="183">
        <f>L2102/About!$B$144</f>
        <v>8.0283254636639807</v>
      </c>
    </row>
    <row r="2103" spans="2:15" x14ac:dyDescent="0.45">
      <c r="B2103" s="118" t="s">
        <v>24</v>
      </c>
      <c r="C2103" s="118" t="s">
        <v>775</v>
      </c>
      <c r="D2103" s="118" t="s">
        <v>962</v>
      </c>
      <c r="E2103" s="118" t="s">
        <v>991</v>
      </c>
      <c r="F2103" s="118" t="s">
        <v>987</v>
      </c>
      <c r="G2103" s="118" t="s">
        <v>1000</v>
      </c>
      <c r="H2103" s="118" t="s">
        <v>1001</v>
      </c>
      <c r="I2103" s="118">
        <v>6.9699997901916504</v>
      </c>
      <c r="J2103" s="118">
        <v>5.92000007629394</v>
      </c>
      <c r="K2103" s="118">
        <v>-3.3099999427795401</v>
      </c>
      <c r="L2103" s="181">
        <f>(K2103+'NPV Calcs'!$D$13)*About!$B$135</f>
        <v>4.2670787363796059</v>
      </c>
      <c r="M2103" s="95" t="str">
        <f>INDEX('IEA Tech to Policy Mapping'!$B$2:$B$13,MATCH($H2103,'IEA Tech to Policy Mapping'!$A$2:$A$13,0))</f>
        <v>ngps - T&amp;D methane capture</v>
      </c>
      <c r="N2103" s="182">
        <f>(J2103*About!$A$132/1000)*10^12*'EPA to IEA Scaling'!$E$13</f>
        <v>134148565919.60637</v>
      </c>
      <c r="O2103" s="183">
        <f>L2103/About!$B$144</f>
        <v>8.0283254636639807</v>
      </c>
    </row>
    <row r="2104" spans="2:15" x14ac:dyDescent="0.45">
      <c r="B2104" s="118" t="s">
        <v>72</v>
      </c>
      <c r="C2104" s="118" t="s">
        <v>775</v>
      </c>
      <c r="D2104" s="118" t="s">
        <v>962</v>
      </c>
      <c r="E2104" s="118" t="s">
        <v>991</v>
      </c>
      <c r="F2104" s="118" t="s">
        <v>987</v>
      </c>
      <c r="G2104" s="118" t="s">
        <v>1000</v>
      </c>
      <c r="H2104" s="118" t="s">
        <v>1001</v>
      </c>
      <c r="I2104" s="118">
        <v>0.18000000715255701</v>
      </c>
      <c r="J2104" s="118">
        <v>0.15000000596046401</v>
      </c>
      <c r="K2104" s="118">
        <v>-3.3099999427795401</v>
      </c>
      <c r="L2104" s="181">
        <f>(K2104+'NPV Calcs'!$D$13)*About!$B$135</f>
        <v>4.2670787363796059</v>
      </c>
      <c r="M2104" s="95" t="str">
        <f>INDEX('IEA Tech to Policy Mapping'!$B$2:$B$13,MATCH($H2104,'IEA Tech to Policy Mapping'!$A$2:$A$13,0))</f>
        <v>ngps - T&amp;D methane capture</v>
      </c>
      <c r="N2104" s="182">
        <f>(J2104*About!$A$132/1000)*10^12*'EPA to IEA Scaling'!$E$13</f>
        <v>3399034700.7099504</v>
      </c>
      <c r="O2104" s="183">
        <f>L2104/About!$B$144</f>
        <v>8.0283254636639807</v>
      </c>
    </row>
    <row r="2105" spans="2:15" x14ac:dyDescent="0.45">
      <c r="B2105" s="118" t="s">
        <v>1062</v>
      </c>
      <c r="C2105" s="118" t="s">
        <v>775</v>
      </c>
      <c r="D2105" s="118" t="s">
        <v>962</v>
      </c>
      <c r="E2105" s="118" t="s">
        <v>991</v>
      </c>
      <c r="F2105" s="118" t="s">
        <v>987</v>
      </c>
      <c r="G2105" s="118" t="s">
        <v>1000</v>
      </c>
      <c r="H2105" s="118" t="s">
        <v>1001</v>
      </c>
      <c r="I2105" s="118">
        <v>0.43000000715255698</v>
      </c>
      <c r="J2105" s="118">
        <v>0.36000001430511402</v>
      </c>
      <c r="K2105" s="118">
        <v>-3.3099999427795401</v>
      </c>
      <c r="L2105" s="181">
        <f>(K2105+'NPV Calcs'!$D$13)*About!$B$135</f>
        <v>4.2670787363796059</v>
      </c>
      <c r="M2105" s="95" t="str">
        <f>INDEX('IEA Tech to Policy Mapping'!$B$2:$B$13,MATCH($H2105,'IEA Tech to Policy Mapping'!$A$2:$A$13,0))</f>
        <v>ngps - T&amp;D methane capture</v>
      </c>
      <c r="N2105" s="182">
        <f>(J2105*About!$A$132/1000)*10^12*'EPA to IEA Scaling'!$E$13</f>
        <v>8157683281.7038898</v>
      </c>
      <c r="O2105" s="183">
        <f>L2105/About!$B$144</f>
        <v>8.0283254636639807</v>
      </c>
    </row>
    <row r="2106" spans="2:15" x14ac:dyDescent="0.45">
      <c r="B2106" s="118" t="s">
        <v>239</v>
      </c>
      <c r="C2106" s="118" t="s">
        <v>775</v>
      </c>
      <c r="D2106" s="118" t="s">
        <v>985</v>
      </c>
      <c r="E2106" s="118" t="s">
        <v>986</v>
      </c>
      <c r="F2106" s="118" t="s">
        <v>987</v>
      </c>
      <c r="G2106" s="118" t="s">
        <v>1000</v>
      </c>
      <c r="H2106" s="118" t="s">
        <v>1001</v>
      </c>
      <c r="I2106" s="118">
        <v>6.7800002098083496</v>
      </c>
      <c r="J2106" s="118">
        <v>5.7600002288818297</v>
      </c>
      <c r="K2106" s="118">
        <v>-3.3099999427795401</v>
      </c>
      <c r="L2106" s="181">
        <f>(K2106+'NPV Calcs'!$D$13)*About!$B$135</f>
        <v>4.2670787363796059</v>
      </c>
      <c r="M2106" s="95" t="str">
        <f>INDEX('IEA Tech to Policy Mapping'!$B$2:$B$13,MATCH($H2106,'IEA Tech to Policy Mapping'!$A$2:$A$13,0))</f>
        <v>ngps - T&amp;D methane capture</v>
      </c>
      <c r="N2106" s="182">
        <f>(J2106*About!$A$132/1000)*10^12*'EPA to IEA Scaling'!$E$13</f>
        <v>130522932507.26236</v>
      </c>
      <c r="O2106" s="183">
        <f>L2106/About!$B$144</f>
        <v>8.0283254636639807</v>
      </c>
    </row>
    <row r="2107" spans="2:15" x14ac:dyDescent="0.45">
      <c r="B2107" s="118" t="s">
        <v>293</v>
      </c>
      <c r="C2107" s="118" t="s">
        <v>775</v>
      </c>
      <c r="D2107" s="118" t="s">
        <v>985</v>
      </c>
      <c r="E2107" s="118" t="s">
        <v>986</v>
      </c>
      <c r="F2107" s="118" t="s">
        <v>987</v>
      </c>
      <c r="G2107" s="118" t="s">
        <v>1000</v>
      </c>
      <c r="H2107" s="118" t="s">
        <v>1001</v>
      </c>
      <c r="I2107" s="118">
        <v>9.1499996185302699</v>
      </c>
      <c r="J2107" s="118">
        <v>7.7699999809265101</v>
      </c>
      <c r="K2107" s="118">
        <v>-3.3099999427795401</v>
      </c>
      <c r="L2107" s="181">
        <f>(K2107+'NPV Calcs'!$D$13)*About!$B$135</f>
        <v>4.2670787363796059</v>
      </c>
      <c r="M2107" s="95" t="str">
        <f>INDEX('IEA Tech to Policy Mapping'!$B$2:$B$13,MATCH($H2107,'IEA Tech to Policy Mapping'!$A$2:$A$13,0))</f>
        <v>ngps - T&amp;D methane capture</v>
      </c>
      <c r="N2107" s="182">
        <f>(J2107*About!$A$132/1000)*10^12*'EPA to IEA Scaling'!$E$13</f>
        <v>176069990068.17346</v>
      </c>
      <c r="O2107" s="183">
        <f>L2107/About!$B$144</f>
        <v>8.0283254636639807</v>
      </c>
    </row>
    <row r="2108" spans="2:15" x14ac:dyDescent="0.45">
      <c r="B2108" s="118" t="s">
        <v>298</v>
      </c>
      <c r="C2108" s="118" t="s">
        <v>775</v>
      </c>
      <c r="D2108" s="118" t="s">
        <v>985</v>
      </c>
      <c r="E2108" s="118" t="s">
        <v>986</v>
      </c>
      <c r="F2108" s="118" t="s">
        <v>987</v>
      </c>
      <c r="G2108" s="118" t="s">
        <v>1000</v>
      </c>
      <c r="H2108" s="118" t="s">
        <v>1001</v>
      </c>
      <c r="I2108" s="118">
        <v>1.1799999475479099</v>
      </c>
      <c r="J2108" s="118">
        <v>1</v>
      </c>
      <c r="K2108" s="118">
        <v>-3.3099999427795401</v>
      </c>
      <c r="L2108" s="181">
        <f>(K2108+'NPV Calcs'!$D$13)*About!$B$135</f>
        <v>4.2670787363796059</v>
      </c>
      <c r="M2108" s="95" t="str">
        <f>INDEX('IEA Tech to Policy Mapping'!$B$2:$B$13,MATCH($H2108,'IEA Tech to Policy Mapping'!$A$2:$A$13,0))</f>
        <v>ngps - T&amp;D methane capture</v>
      </c>
      <c r="N2108" s="182">
        <f>(J2108*About!$A$132/1000)*10^12*'EPA to IEA Scaling'!$E$13</f>
        <v>22660230437.629749</v>
      </c>
      <c r="O2108" s="183">
        <f>L2108/About!$B$144</f>
        <v>8.0283254636639807</v>
      </c>
    </row>
    <row r="2109" spans="2:15" x14ac:dyDescent="0.45">
      <c r="B2109" s="118" t="s">
        <v>24</v>
      </c>
      <c r="C2109" s="118" t="s">
        <v>775</v>
      </c>
      <c r="D2109" s="118" t="s">
        <v>985</v>
      </c>
      <c r="E2109" s="118" t="s">
        <v>986</v>
      </c>
      <c r="F2109" s="118" t="s">
        <v>987</v>
      </c>
      <c r="G2109" s="118" t="s">
        <v>1000</v>
      </c>
      <c r="H2109" s="118" t="s">
        <v>1001</v>
      </c>
      <c r="I2109" s="118">
        <v>0.30000001192092801</v>
      </c>
      <c r="J2109" s="118">
        <v>0.259999990463256</v>
      </c>
      <c r="K2109" s="118">
        <v>-3.3099999427795401</v>
      </c>
      <c r="L2109" s="181">
        <f>(K2109+'NPV Calcs'!$D$13)*About!$B$135</f>
        <v>4.2670787363796059</v>
      </c>
      <c r="M2109" s="95" t="str">
        <f>INDEX('IEA Tech to Policy Mapping'!$B$2:$B$13,MATCH($H2109,'IEA Tech to Policy Mapping'!$A$2:$A$13,0))</f>
        <v>ngps - T&amp;D methane capture</v>
      </c>
      <c r="N2109" s="182">
        <f>(J2109*About!$A$132/1000)*10^12*'EPA to IEA Scaling'!$E$13</f>
        <v>5891659697.6789188</v>
      </c>
      <c r="O2109" s="183">
        <f>L2109/About!$B$144</f>
        <v>8.0283254636639807</v>
      </c>
    </row>
    <row r="2110" spans="2:15" x14ac:dyDescent="0.45">
      <c r="B2110" s="118" t="s">
        <v>78</v>
      </c>
      <c r="C2110" s="118" t="s">
        <v>775</v>
      </c>
      <c r="D2110" s="118" t="s">
        <v>985</v>
      </c>
      <c r="E2110" s="118" t="s">
        <v>986</v>
      </c>
      <c r="F2110" s="118" t="s">
        <v>987</v>
      </c>
      <c r="G2110" s="118" t="s">
        <v>1000</v>
      </c>
      <c r="H2110" s="118" t="s">
        <v>1001</v>
      </c>
      <c r="I2110" s="118">
        <v>1.71000003814697</v>
      </c>
      <c r="J2110" s="118">
        <v>1.45000004768371</v>
      </c>
      <c r="K2110" s="118">
        <v>-3.3099999427795401</v>
      </c>
      <c r="L2110" s="181">
        <f>(K2110+'NPV Calcs'!$D$13)*About!$B$135</f>
        <v>4.2670787363796059</v>
      </c>
      <c r="M2110" s="95" t="str">
        <f>INDEX('IEA Tech to Policy Mapping'!$B$2:$B$13,MATCH($H2110,'IEA Tech to Policy Mapping'!$A$2:$A$13,0))</f>
        <v>ngps - T&amp;D methane capture</v>
      </c>
      <c r="N2110" s="182">
        <f>(J2110*About!$A$132/1000)*10^12*'EPA to IEA Scaling'!$E$13</f>
        <v>32857335215.086994</v>
      </c>
      <c r="O2110" s="183">
        <f>L2110/About!$B$144</f>
        <v>8.0283254636639807</v>
      </c>
    </row>
    <row r="2111" spans="2:15" x14ac:dyDescent="0.45">
      <c r="B2111" s="118" t="s">
        <v>1062</v>
      </c>
      <c r="C2111" s="118" t="s">
        <v>775</v>
      </c>
      <c r="D2111" s="118" t="s">
        <v>985</v>
      </c>
      <c r="E2111" s="118" t="s">
        <v>986</v>
      </c>
      <c r="F2111" s="118" t="s">
        <v>987</v>
      </c>
      <c r="G2111" s="118" t="s">
        <v>1000</v>
      </c>
      <c r="H2111" s="118" t="s">
        <v>1001</v>
      </c>
      <c r="I2111" s="118">
        <v>0.20000000298023199</v>
      </c>
      <c r="J2111" s="118">
        <v>0.17000000178813901</v>
      </c>
      <c r="K2111" s="118">
        <v>-3.3099999427795401</v>
      </c>
      <c r="L2111" s="181">
        <f>(K2111+'NPV Calcs'!$D$13)*About!$B$135</f>
        <v>4.2670787363796059</v>
      </c>
      <c r="M2111" s="95" t="str">
        <f>INDEX('IEA Tech to Policy Mapping'!$B$2:$B$13,MATCH($H2111,'IEA Tech to Policy Mapping'!$A$2:$A$13,0))</f>
        <v>ngps - T&amp;D methane capture</v>
      </c>
      <c r="N2111" s="182">
        <f>(J2111*About!$A$132/1000)*10^12*'EPA to IEA Scaling'!$E$13</f>
        <v>3852239214.9166999</v>
      </c>
      <c r="O2111" s="183">
        <f>L2111/About!$B$144</f>
        <v>8.0283254636639807</v>
      </c>
    </row>
    <row r="2112" spans="2:15" x14ac:dyDescent="0.45">
      <c r="B2112" s="118" t="s">
        <v>127</v>
      </c>
      <c r="C2112" s="118" t="s">
        <v>775</v>
      </c>
      <c r="D2112" s="118" t="s">
        <v>985</v>
      </c>
      <c r="E2112" s="118" t="s">
        <v>986</v>
      </c>
      <c r="F2112" s="118" t="s">
        <v>987</v>
      </c>
      <c r="G2112" s="118" t="s">
        <v>988</v>
      </c>
      <c r="H2112" s="118" t="s">
        <v>992</v>
      </c>
      <c r="I2112" s="118">
        <v>2.95000004768371</v>
      </c>
      <c r="J2112" s="118">
        <v>2.95000004768371</v>
      </c>
      <c r="K2112" s="118">
        <v>-3.2400000095367401</v>
      </c>
      <c r="L2112" s="181">
        <f>(K2112+'NPV Calcs'!$D$13)*About!$B$135</f>
        <v>4.3299425135222132</v>
      </c>
      <c r="M2112" s="95" t="str">
        <f>INDEX('IEA Tech to Policy Mapping'!$B$2:$B$13,MATCH($H2112,'IEA Tech to Policy Mapping'!$A$2:$A$13,0))</f>
        <v>ngps - production methane capture</v>
      </c>
      <c r="N2112" s="182">
        <f>(J2112*About!$A$132/1000)*10^12*'EPA to IEA Scaling'!$E$13</f>
        <v>66847680871.531624</v>
      </c>
      <c r="O2112" s="183">
        <f>L2112/About!$B$144</f>
        <v>8.1466009617168478</v>
      </c>
    </row>
    <row r="2113" spans="2:15" x14ac:dyDescent="0.45">
      <c r="B2113" s="118" t="s">
        <v>24</v>
      </c>
      <c r="C2113" s="118" t="s">
        <v>775</v>
      </c>
      <c r="D2113" s="118" t="s">
        <v>985</v>
      </c>
      <c r="E2113" s="118" t="s">
        <v>986</v>
      </c>
      <c r="F2113" s="118" t="s">
        <v>987</v>
      </c>
      <c r="G2113" s="118" t="s">
        <v>988</v>
      </c>
      <c r="H2113" s="118" t="s">
        <v>992</v>
      </c>
      <c r="I2113" s="118">
        <v>1.0700000524520801</v>
      </c>
      <c r="J2113" s="118">
        <v>1.0700000524520801</v>
      </c>
      <c r="K2113" s="118">
        <v>-3.2400000095367401</v>
      </c>
      <c r="L2113" s="181">
        <f>(K2113+'NPV Calcs'!$D$13)*About!$B$135</f>
        <v>4.3299425135222132</v>
      </c>
      <c r="M2113" s="95" t="str">
        <f>INDEX('IEA Tech to Policy Mapping'!$B$2:$B$13,MATCH($H2113,'IEA Tech to Policy Mapping'!$A$2:$A$13,0))</f>
        <v>ngps - production methane capture</v>
      </c>
      <c r="N2113" s="182">
        <f>(J2113*About!$A$132/1000)*10^12*'EPA to IEA Scaling'!$E$13</f>
        <v>24246447756.840054</v>
      </c>
      <c r="O2113" s="183">
        <f>L2113/About!$B$144</f>
        <v>8.1466009617168478</v>
      </c>
    </row>
    <row r="2114" spans="2:15" x14ac:dyDescent="0.45">
      <c r="B2114" s="118" t="s">
        <v>78</v>
      </c>
      <c r="C2114" s="118" t="s">
        <v>775</v>
      </c>
      <c r="D2114" s="118" t="s">
        <v>985</v>
      </c>
      <c r="E2114" s="118" t="s">
        <v>986</v>
      </c>
      <c r="F2114" s="118" t="s">
        <v>987</v>
      </c>
      <c r="G2114" s="118" t="s">
        <v>988</v>
      </c>
      <c r="H2114" s="118" t="s">
        <v>992</v>
      </c>
      <c r="I2114" s="118">
        <v>6.0100002288818297</v>
      </c>
      <c r="J2114" s="118">
        <v>6.0100002288818297</v>
      </c>
      <c r="K2114" s="118">
        <v>-3.2400000095367401</v>
      </c>
      <c r="L2114" s="181">
        <f>(K2114+'NPV Calcs'!$D$13)*About!$B$135</f>
        <v>4.3299425135222132</v>
      </c>
      <c r="M2114" s="95" t="str">
        <f>INDEX('IEA Tech to Policy Mapping'!$B$2:$B$13,MATCH($H2114,'IEA Tech to Policy Mapping'!$A$2:$A$13,0))</f>
        <v>ngps - production methane capture</v>
      </c>
      <c r="N2114" s="182">
        <f>(J2114*About!$A$132/1000)*10^12*'EPA to IEA Scaling'!$E$13</f>
        <v>136187990116.6698</v>
      </c>
      <c r="O2114" s="183">
        <f>L2114/About!$B$144</f>
        <v>8.1466009617168478</v>
      </c>
    </row>
    <row r="2115" spans="2:15" x14ac:dyDescent="0.45">
      <c r="B2115" s="118" t="s">
        <v>1062</v>
      </c>
      <c r="C2115" s="118" t="s">
        <v>775</v>
      </c>
      <c r="D2115" s="118" t="s">
        <v>985</v>
      </c>
      <c r="E2115" s="118" t="s">
        <v>986</v>
      </c>
      <c r="F2115" s="118" t="s">
        <v>987</v>
      </c>
      <c r="G2115" s="118" t="s">
        <v>988</v>
      </c>
      <c r="H2115" s="118" t="s">
        <v>992</v>
      </c>
      <c r="I2115" s="118">
        <v>0.68999999761581399</v>
      </c>
      <c r="J2115" s="118">
        <v>0.68999999761581399</v>
      </c>
      <c r="K2115" s="118">
        <v>-3.2400000095367401</v>
      </c>
      <c r="L2115" s="181">
        <f>(K2115+'NPV Calcs'!$D$13)*About!$B$135</f>
        <v>4.3299425135222132</v>
      </c>
      <c r="M2115" s="95" t="str">
        <f>INDEX('IEA Tech to Policy Mapping'!$B$2:$B$13,MATCH($H2115,'IEA Tech to Policy Mapping'!$A$2:$A$13,0))</f>
        <v>ngps - production methane capture</v>
      </c>
      <c r="N2115" s="182">
        <f>(J2115*About!$A$132/1000)*10^12*'EPA to IEA Scaling'!$E$13</f>
        <v>15635558947.938322</v>
      </c>
      <c r="O2115" s="183">
        <f>L2115/About!$B$144</f>
        <v>8.1466009617168478</v>
      </c>
    </row>
    <row r="2116" spans="2:15" x14ac:dyDescent="0.45">
      <c r="B2116" s="118" t="s">
        <v>239</v>
      </c>
      <c r="C2116" s="118" t="s">
        <v>775</v>
      </c>
      <c r="D2116" s="118" t="s">
        <v>985</v>
      </c>
      <c r="E2116" s="118" t="s">
        <v>986</v>
      </c>
      <c r="F2116" s="118" t="s">
        <v>987</v>
      </c>
      <c r="G2116" s="118" t="s">
        <v>988</v>
      </c>
      <c r="H2116" s="118" t="s">
        <v>992</v>
      </c>
      <c r="I2116" s="118">
        <v>23.840000152587798</v>
      </c>
      <c r="J2116" s="118">
        <v>23.840000152587798</v>
      </c>
      <c r="K2116" s="118">
        <v>-3.2400000095367401</v>
      </c>
      <c r="L2116" s="181">
        <f>(K2116+'NPV Calcs'!$D$13)*About!$B$135</f>
        <v>4.3299425135222132</v>
      </c>
      <c r="M2116" s="95" t="str">
        <f>INDEX('IEA Tech to Policy Mapping'!$B$2:$B$13,MATCH($H2116,'IEA Tech to Policy Mapping'!$A$2:$A$13,0))</f>
        <v>ngps - production methane capture</v>
      </c>
      <c r="N2116" s="182">
        <f>(J2116*About!$A$132/1000)*10^12*'EPA to IEA Scaling'!$E$13</f>
        <v>540219897090.76782</v>
      </c>
      <c r="O2116" s="183">
        <f>L2116/About!$B$144</f>
        <v>8.1466009617168478</v>
      </c>
    </row>
    <row r="2117" spans="2:15" x14ac:dyDescent="0.45">
      <c r="B2117" s="118" t="s">
        <v>293</v>
      </c>
      <c r="C2117" s="118" t="s">
        <v>775</v>
      </c>
      <c r="D2117" s="118" t="s">
        <v>985</v>
      </c>
      <c r="E2117" s="118" t="s">
        <v>986</v>
      </c>
      <c r="F2117" s="118" t="s">
        <v>987</v>
      </c>
      <c r="G2117" s="118" t="s">
        <v>988</v>
      </c>
      <c r="H2117" s="118" t="s">
        <v>992</v>
      </c>
      <c r="I2117" s="118">
        <v>32.139999389648402</v>
      </c>
      <c r="J2117" s="118">
        <v>32.139999389648402</v>
      </c>
      <c r="K2117" s="118">
        <v>-3.2400000095367401</v>
      </c>
      <c r="L2117" s="181">
        <f>(K2117+'NPV Calcs'!$D$13)*About!$B$135</f>
        <v>4.3299425135222132</v>
      </c>
      <c r="M2117" s="95" t="str">
        <f>INDEX('IEA Tech to Policy Mapping'!$B$2:$B$13,MATCH($H2117,'IEA Tech to Policy Mapping'!$A$2:$A$13,0))</f>
        <v>ngps - production methane capture</v>
      </c>
      <c r="N2117" s="182">
        <f>(J2117*About!$A$132/1000)*10^12*'EPA to IEA Scaling'!$E$13</f>
        <v>728299792434.71216</v>
      </c>
      <c r="O2117" s="183">
        <f>L2117/About!$B$144</f>
        <v>8.1466009617168478</v>
      </c>
    </row>
    <row r="2118" spans="2:15" x14ac:dyDescent="0.45">
      <c r="B2118" s="118" t="s">
        <v>298</v>
      </c>
      <c r="C2118" s="118" t="s">
        <v>775</v>
      </c>
      <c r="D2118" s="118" t="s">
        <v>985</v>
      </c>
      <c r="E2118" s="118" t="s">
        <v>986</v>
      </c>
      <c r="F2118" s="118" t="s">
        <v>987</v>
      </c>
      <c r="G2118" s="118" t="s">
        <v>988</v>
      </c>
      <c r="H2118" s="118" t="s">
        <v>992</v>
      </c>
      <c r="I2118" s="118">
        <v>4.1399998664855904</v>
      </c>
      <c r="J2118" s="118">
        <v>4.1399998664855904</v>
      </c>
      <c r="K2118" s="118">
        <v>-3.2400000095367401</v>
      </c>
      <c r="L2118" s="181">
        <f>(K2118+'NPV Calcs'!$D$13)*About!$B$135</f>
        <v>4.3299425135222132</v>
      </c>
      <c r="M2118" s="95" t="str">
        <f>INDEX('IEA Tech to Policy Mapping'!$B$2:$B$13,MATCH($H2118,'IEA Tech to Policy Mapping'!$A$2:$A$13,0))</f>
        <v>ngps - production methane capture</v>
      </c>
      <c r="N2118" s="182">
        <f>(J2118*About!$A$132/1000)*10^12*'EPA to IEA Scaling'!$E$13</f>
        <v>93813350986.31987</v>
      </c>
      <c r="O2118" s="183">
        <f>L2118/About!$B$144</f>
        <v>8.1466009617168478</v>
      </c>
    </row>
    <row r="2119" spans="2:15" x14ac:dyDescent="0.45">
      <c r="B2119" s="118" t="s">
        <v>110</v>
      </c>
      <c r="C2119" s="118" t="s">
        <v>775</v>
      </c>
      <c r="D2119" s="118" t="s">
        <v>962</v>
      </c>
      <c r="E2119" s="118" t="s">
        <v>991</v>
      </c>
      <c r="F2119" s="118" t="s">
        <v>987</v>
      </c>
      <c r="G2119" s="118" t="s">
        <v>988</v>
      </c>
      <c r="H2119" s="118" t="s">
        <v>995</v>
      </c>
      <c r="I2119" s="118">
        <v>2.4300000667571999</v>
      </c>
      <c r="J2119" s="118">
        <v>2.4300000667571999</v>
      </c>
      <c r="K2119" s="118">
        <v>-3.1400001049041699</v>
      </c>
      <c r="L2119" s="181">
        <f>(K2119+'NPV Calcs'!$D$13)*About!$B$135</f>
        <v>4.4197479094402219</v>
      </c>
      <c r="M2119" s="95" t="str">
        <f>INDEX('IEA Tech to Policy Mapping'!$B$2:$B$13,MATCH($H2119,'IEA Tech to Policy Mapping'!$A$2:$A$13,0))</f>
        <v>ngps - T&amp;D methane capture</v>
      </c>
      <c r="N2119" s="182">
        <f>(J2119*About!$A$132/1000)*10^12*'EPA to IEA Scaling'!$E$13</f>
        <v>55064361476.173828</v>
      </c>
      <c r="O2119" s="183">
        <f>L2119/About!$B$144</f>
        <v>8.315565958935224</v>
      </c>
    </row>
    <row r="2120" spans="2:15" x14ac:dyDescent="0.45">
      <c r="B2120" s="118" t="s">
        <v>110</v>
      </c>
      <c r="C2120" s="118" t="s">
        <v>775</v>
      </c>
      <c r="D2120" s="118" t="s">
        <v>962</v>
      </c>
      <c r="E2120" s="118" t="s">
        <v>993</v>
      </c>
      <c r="F2120" s="118" t="s">
        <v>987</v>
      </c>
      <c r="G2120" s="118" t="s">
        <v>988</v>
      </c>
      <c r="H2120" s="118" t="s">
        <v>995</v>
      </c>
      <c r="I2120" s="118">
        <v>0.25</v>
      </c>
      <c r="J2120" s="118">
        <v>0.25</v>
      </c>
      <c r="K2120" s="118">
        <v>-3.1400001049041699</v>
      </c>
      <c r="L2120" s="181">
        <f>(K2120+'NPV Calcs'!$D$13)*About!$B$135</f>
        <v>4.4197479094402219</v>
      </c>
      <c r="M2120" s="95" t="str">
        <f>INDEX('IEA Tech to Policy Mapping'!$B$2:$B$13,MATCH($H2120,'IEA Tech to Policy Mapping'!$A$2:$A$13,0))</f>
        <v>ngps - T&amp;D methane capture</v>
      </c>
      <c r="N2120" s="182">
        <f>(J2120*About!$A$132/1000)*10^12*'EPA to IEA Scaling'!$E$13</f>
        <v>5665057609.4074373</v>
      </c>
      <c r="O2120" s="183">
        <f>L2120/About!$B$144</f>
        <v>8.315565958935224</v>
      </c>
    </row>
    <row r="2121" spans="2:15" x14ac:dyDescent="0.45">
      <c r="B2121" s="118" t="s">
        <v>194</v>
      </c>
      <c r="C2121" s="118" t="s">
        <v>775</v>
      </c>
      <c r="D2121" s="118" t="s">
        <v>962</v>
      </c>
      <c r="E2121" s="118" t="s">
        <v>991</v>
      </c>
      <c r="F2121" s="118" t="s">
        <v>987</v>
      </c>
      <c r="G2121" s="118" t="s">
        <v>988</v>
      </c>
      <c r="H2121" s="118" t="s">
        <v>995</v>
      </c>
      <c r="I2121" s="118">
        <v>5.21000003814697</v>
      </c>
      <c r="J2121" s="118">
        <v>5.21000003814697</v>
      </c>
      <c r="K2121" s="118">
        <v>-2.9400000572204501</v>
      </c>
      <c r="L2121" s="181">
        <f>(K2121+'NPV Calcs'!$D$13)*About!$B$135</f>
        <v>4.5993589153891925</v>
      </c>
      <c r="M2121" s="95" t="str">
        <f>INDEX('IEA Tech to Policy Mapping'!$B$2:$B$13,MATCH($H2121,'IEA Tech to Policy Mapping'!$A$2:$A$13,0))</f>
        <v>ngps - T&amp;D methane capture</v>
      </c>
      <c r="N2121" s="182">
        <f>(J2121*About!$A$132/1000)*10^12*'EPA to IEA Scaling'!$E$13</f>
        <v>118059801444.47014</v>
      </c>
      <c r="O2121" s="183">
        <f>L2121/About!$B$144</f>
        <v>8.6534963562163068</v>
      </c>
    </row>
    <row r="2122" spans="2:15" x14ac:dyDescent="0.45">
      <c r="B2122" s="118" t="s">
        <v>78</v>
      </c>
      <c r="C2122" s="118" t="s">
        <v>775</v>
      </c>
      <c r="D2122" s="118" t="s">
        <v>985</v>
      </c>
      <c r="E2122" s="118" t="s">
        <v>986</v>
      </c>
      <c r="F2122" s="118" t="s">
        <v>987</v>
      </c>
      <c r="G2122" s="118" t="s">
        <v>988</v>
      </c>
      <c r="H2122" s="118" t="s">
        <v>1010</v>
      </c>
      <c r="I2122" s="118">
        <v>2.9000000953674299</v>
      </c>
      <c r="J2122" s="118">
        <v>2.9000000953674299</v>
      </c>
      <c r="K2122" s="118">
        <v>-2.7999999523162802</v>
      </c>
      <c r="L2122" s="181">
        <f>(K2122+'NPV Calcs'!$D$13)*About!$B$135</f>
        <v>4.7250866837873504</v>
      </c>
      <c r="M2122" s="95" t="str">
        <f>INDEX('IEA Tech to Policy Mapping'!$B$2:$B$13,MATCH($H2122,'IEA Tech to Policy Mapping'!$A$2:$A$13,0))</f>
        <v>ngps - processing methane capture</v>
      </c>
      <c r="N2122" s="182">
        <f>(J2122*About!$A$132/1000)*10^12*'EPA to IEA Scaling'!$E$13</f>
        <v>65714670430.174202</v>
      </c>
      <c r="O2122" s="183">
        <f>L2122/About!$B$144</f>
        <v>8.8900477551663499</v>
      </c>
    </row>
    <row r="2123" spans="2:15" x14ac:dyDescent="0.45">
      <c r="B2123" s="118" t="s">
        <v>127</v>
      </c>
      <c r="C2123" s="118" t="s">
        <v>775</v>
      </c>
      <c r="D2123" s="118" t="s">
        <v>985</v>
      </c>
      <c r="E2123" s="118" t="s">
        <v>986</v>
      </c>
      <c r="F2123" s="118" t="s">
        <v>987</v>
      </c>
      <c r="G2123" s="118" t="s">
        <v>988</v>
      </c>
      <c r="H2123" s="118" t="s">
        <v>1010</v>
      </c>
      <c r="I2123" s="118">
        <v>1.2400000095367401</v>
      </c>
      <c r="J2123" s="118">
        <v>1.2400000095367401</v>
      </c>
      <c r="K2123" s="118">
        <v>-2.7999999523162802</v>
      </c>
      <c r="L2123" s="181">
        <f>(K2123+'NPV Calcs'!$D$13)*About!$B$135</f>
        <v>4.7250866837873504</v>
      </c>
      <c r="M2123" s="95" t="str">
        <f>INDEX('IEA Tech to Policy Mapping'!$B$2:$B$13,MATCH($H2123,'IEA Tech to Policy Mapping'!$A$2:$A$13,0))</f>
        <v>ngps - processing methane capture</v>
      </c>
      <c r="N2123" s="182">
        <f>(J2123*About!$A$132/1000)*10^12*'EPA to IEA Scaling'!$E$13</f>
        <v>28098685958.765621</v>
      </c>
      <c r="O2123" s="183">
        <f>L2123/About!$B$144</f>
        <v>8.8900477551663499</v>
      </c>
    </row>
    <row r="2124" spans="2:15" x14ac:dyDescent="0.45">
      <c r="B2124" s="118" t="s">
        <v>239</v>
      </c>
      <c r="C2124" s="118" t="s">
        <v>775</v>
      </c>
      <c r="D2124" s="118" t="s">
        <v>985</v>
      </c>
      <c r="E2124" s="118" t="s">
        <v>986</v>
      </c>
      <c r="F2124" s="118" t="s">
        <v>987</v>
      </c>
      <c r="G2124" s="118" t="s">
        <v>988</v>
      </c>
      <c r="H2124" s="118" t="s">
        <v>1010</v>
      </c>
      <c r="I2124" s="118">
        <v>11.5900001525878</v>
      </c>
      <c r="J2124" s="118">
        <v>11.5900001525878</v>
      </c>
      <c r="K2124" s="118">
        <v>-2.7999999523162802</v>
      </c>
      <c r="L2124" s="181">
        <f>(K2124+'NPV Calcs'!$D$13)*About!$B$135</f>
        <v>4.7250866837873504</v>
      </c>
      <c r="M2124" s="95" t="str">
        <f>INDEX('IEA Tech to Policy Mapping'!$B$2:$B$13,MATCH($H2124,'IEA Tech to Policy Mapping'!$A$2:$A$13,0))</f>
        <v>ngps - processing methane capture</v>
      </c>
      <c r="N2124" s="182">
        <f>(J2124*About!$A$132/1000)*10^12*'EPA to IEA Scaling'!$E$13</f>
        <v>262632074229.8035</v>
      </c>
      <c r="O2124" s="183">
        <f>L2124/About!$B$144</f>
        <v>8.8900477551663499</v>
      </c>
    </row>
    <row r="2125" spans="2:15" x14ac:dyDescent="0.45">
      <c r="B2125" s="118" t="s">
        <v>293</v>
      </c>
      <c r="C2125" s="118" t="s">
        <v>775</v>
      </c>
      <c r="D2125" s="118" t="s">
        <v>985</v>
      </c>
      <c r="E2125" s="118" t="s">
        <v>986</v>
      </c>
      <c r="F2125" s="118" t="s">
        <v>987</v>
      </c>
      <c r="G2125" s="118" t="s">
        <v>988</v>
      </c>
      <c r="H2125" s="118" t="s">
        <v>1010</v>
      </c>
      <c r="I2125" s="118">
        <v>15.7399997711181</v>
      </c>
      <c r="J2125" s="118">
        <v>15.7399997711181</v>
      </c>
      <c r="K2125" s="118">
        <v>-2.7999999523162802</v>
      </c>
      <c r="L2125" s="181">
        <f>(K2125+'NPV Calcs'!$D$13)*About!$B$135</f>
        <v>4.7250866837873504</v>
      </c>
      <c r="M2125" s="95" t="str">
        <f>INDEX('IEA Tech to Policy Mapping'!$B$2:$B$13,MATCH($H2125,'IEA Tech to Policy Mapping'!$A$2:$A$13,0))</f>
        <v>ngps - processing methane capture</v>
      </c>
      <c r="N2125" s="182">
        <f>(J2125*About!$A$132/1000)*10^12*'EPA to IEA Scaling'!$E$13</f>
        <v>356672021901.77563</v>
      </c>
      <c r="O2125" s="183">
        <f>L2125/About!$B$144</f>
        <v>8.8900477551663499</v>
      </c>
    </row>
    <row r="2126" spans="2:15" x14ac:dyDescent="0.45">
      <c r="B2126" s="118" t="s">
        <v>298</v>
      </c>
      <c r="C2126" s="118" t="s">
        <v>775</v>
      </c>
      <c r="D2126" s="118" t="s">
        <v>985</v>
      </c>
      <c r="E2126" s="118" t="s">
        <v>986</v>
      </c>
      <c r="F2126" s="118" t="s">
        <v>987</v>
      </c>
      <c r="G2126" s="118" t="s">
        <v>988</v>
      </c>
      <c r="H2126" s="118" t="s">
        <v>1010</v>
      </c>
      <c r="I2126" s="118">
        <v>1.65999996662139</v>
      </c>
      <c r="J2126" s="118">
        <v>1.65999996662139</v>
      </c>
      <c r="K2126" s="118">
        <v>-2.7999999523162802</v>
      </c>
      <c r="L2126" s="181">
        <f>(K2126+'NPV Calcs'!$D$13)*About!$B$135</f>
        <v>4.7250866837873504</v>
      </c>
      <c r="M2126" s="95" t="str">
        <f>INDEX('IEA Tech to Policy Mapping'!$B$2:$B$13,MATCH($H2126,'IEA Tech to Policy Mapping'!$A$2:$A$13,0))</f>
        <v>ngps - processing methane capture</v>
      </c>
      <c r="N2126" s="182">
        <f>(J2126*About!$A$132/1000)*10^12*'EPA to IEA Scaling'!$E$13</f>
        <v>37615981770.098396</v>
      </c>
      <c r="O2126" s="183">
        <f>L2126/About!$B$144</f>
        <v>8.8900477551663499</v>
      </c>
    </row>
    <row r="2127" spans="2:15" x14ac:dyDescent="0.45">
      <c r="B2127" s="118" t="s">
        <v>321</v>
      </c>
      <c r="C2127" s="118" t="s">
        <v>775</v>
      </c>
      <c r="D2127" s="118" t="s">
        <v>962</v>
      </c>
      <c r="E2127" s="118" t="s">
        <v>991</v>
      </c>
      <c r="F2127" s="118" t="s">
        <v>987</v>
      </c>
      <c r="G2127" s="118" t="s">
        <v>988</v>
      </c>
      <c r="H2127" s="118" t="s">
        <v>995</v>
      </c>
      <c r="I2127" s="118">
        <v>7.0000000298023196E-2</v>
      </c>
      <c r="J2127" s="118">
        <v>7.0000000298023196E-2</v>
      </c>
      <c r="K2127" s="118">
        <v>-2.7699999809265101</v>
      </c>
      <c r="L2127" s="181">
        <f>(K2127+'NPV Calcs'!$D$13)*About!$B$135</f>
        <v>4.7520283025627519</v>
      </c>
      <c r="M2127" s="95" t="str">
        <f>INDEX('IEA Tech to Policy Mapping'!$B$2:$B$13,MATCH($H2127,'IEA Tech to Policy Mapping'!$A$2:$A$13,0))</f>
        <v>ngps - T&amp;D methane capture</v>
      </c>
      <c r="N2127" s="182">
        <f>(J2127*About!$A$132/1000)*10^12*'EPA to IEA Scaling'!$E$13</f>
        <v>1586216137.3873568</v>
      </c>
      <c r="O2127" s="183">
        <f>L2127/About!$B$144</f>
        <v>8.9407372543318608</v>
      </c>
    </row>
    <row r="2128" spans="2:15" x14ac:dyDescent="0.45">
      <c r="B2128" s="118" t="s">
        <v>1061</v>
      </c>
      <c r="C2128" s="118" t="s">
        <v>775</v>
      </c>
      <c r="D2128" s="118" t="s">
        <v>962</v>
      </c>
      <c r="E2128" s="118" t="s">
        <v>996</v>
      </c>
      <c r="F2128" s="118" t="s">
        <v>997</v>
      </c>
      <c r="G2128" s="118" t="s">
        <v>988</v>
      </c>
      <c r="H2128" s="118" t="s">
        <v>995</v>
      </c>
      <c r="I2128" s="118">
        <v>0.80000001192092896</v>
      </c>
      <c r="J2128" s="118">
        <v>0.80000001192092896</v>
      </c>
      <c r="K2128" s="118">
        <v>-2.6900000572204501</v>
      </c>
      <c r="L2128" s="181">
        <f>(K2128+'NPV Calcs'!$D$13)*About!$B$135</f>
        <v>4.8238726192971626</v>
      </c>
      <c r="M2128" s="95" t="str">
        <f>INDEX('IEA Tech to Policy Mapping'!$B$2:$B$13,MATCH($H2128,'IEA Tech to Policy Mapping'!$A$2:$A$13,0))</f>
        <v>ngps - T&amp;D methane capture</v>
      </c>
      <c r="N2128" s="182">
        <f>(J2128*About!$A$132/1000)*10^12*'EPA to IEA Scaling'!$E$13</f>
        <v>18128184620.234798</v>
      </c>
      <c r="O2128" s="183">
        <f>L2128/About!$B$144</f>
        <v>9.0759092521065696</v>
      </c>
    </row>
    <row r="2129" spans="2:15" x14ac:dyDescent="0.45">
      <c r="B2129" s="118" t="s">
        <v>224</v>
      </c>
      <c r="C2129" s="118" t="s">
        <v>775</v>
      </c>
      <c r="D2129" s="118" t="s">
        <v>962</v>
      </c>
      <c r="E2129" s="118" t="s">
        <v>996</v>
      </c>
      <c r="F2129" s="118" t="s">
        <v>997</v>
      </c>
      <c r="G2129" s="118" t="s">
        <v>988</v>
      </c>
      <c r="H2129" s="118" t="s">
        <v>995</v>
      </c>
      <c r="I2129" s="118">
        <v>0.46999999880790699</v>
      </c>
      <c r="J2129" s="118">
        <v>0.46999999880790699</v>
      </c>
      <c r="K2129" s="118">
        <v>-2.6199998855590798</v>
      </c>
      <c r="L2129" s="181">
        <f>(K2129+'NPV Calcs'!$D$13)*About!$B$135</f>
        <v>4.8867366105527141</v>
      </c>
      <c r="M2129" s="95" t="str">
        <f>INDEX('IEA Tech to Policy Mapping'!$B$2:$B$13,MATCH($H2129,'IEA Tech to Policy Mapping'!$A$2:$A$13,0))</f>
        <v>ngps - T&amp;D methane capture</v>
      </c>
      <c r="N2129" s="182">
        <f>(J2129*About!$A$132/1000)*10^12*'EPA to IEA Scaling'!$E$13</f>
        <v>10650308278.67288</v>
      </c>
      <c r="O2129" s="183">
        <f>L2129/About!$B$144</f>
        <v>9.1941851530037493</v>
      </c>
    </row>
    <row r="2130" spans="2:15" x14ac:dyDescent="0.45">
      <c r="B2130" s="118" t="s">
        <v>20</v>
      </c>
      <c r="C2130" s="118" t="s">
        <v>775</v>
      </c>
      <c r="D2130" s="118" t="s">
        <v>962</v>
      </c>
      <c r="E2130" s="118" t="s">
        <v>996</v>
      </c>
      <c r="F2130" s="118" t="s">
        <v>997</v>
      </c>
      <c r="G2130" s="118" t="s">
        <v>988</v>
      </c>
      <c r="H2130" s="118" t="s">
        <v>995</v>
      </c>
      <c r="I2130" s="118">
        <v>26.350000381469702</v>
      </c>
      <c r="J2130" s="118">
        <v>26.350000381469702</v>
      </c>
      <c r="K2130" s="118">
        <v>-2.4900000095367401</v>
      </c>
      <c r="L2130" s="181">
        <f>(K2130+'NPV Calcs'!$D$13)*About!$B$135</f>
        <v>5.0034836252461252</v>
      </c>
      <c r="M2130" s="95" t="str">
        <f>INDEX('IEA Tech to Policy Mapping'!$B$2:$B$13,MATCH($H2130,'IEA Tech to Policy Mapping'!$A$2:$A$13,0))</f>
        <v>ngps - T&amp;D methane capture</v>
      </c>
      <c r="N2130" s="182">
        <f>(J2130*About!$A$132/1000)*10^12*'EPA to IEA Scaling'!$E$13</f>
        <v>597097080675.73523</v>
      </c>
      <c r="O2130" s="183">
        <f>L2130/About!$B$144</f>
        <v>9.4138396493876382</v>
      </c>
    </row>
    <row r="2131" spans="2:15" x14ac:dyDescent="0.45">
      <c r="B2131" s="118" t="s">
        <v>1062</v>
      </c>
      <c r="C2131" s="118" t="s">
        <v>775</v>
      </c>
      <c r="D2131" s="118" t="s">
        <v>962</v>
      </c>
      <c r="E2131" s="118" t="s">
        <v>996</v>
      </c>
      <c r="F2131" s="118" t="s">
        <v>997</v>
      </c>
      <c r="G2131" s="118" t="s">
        <v>988</v>
      </c>
      <c r="H2131" s="118" t="s">
        <v>995</v>
      </c>
      <c r="I2131" s="118">
        <v>0.44999998807907099</v>
      </c>
      <c r="J2131" s="118">
        <v>0.44999998807907099</v>
      </c>
      <c r="K2131" s="118">
        <v>-2.45000004768371</v>
      </c>
      <c r="L2131" s="181">
        <f>(K2131+'NPV Calcs'!$D$13)*About!$B$135</f>
        <v>5.0394057836133292</v>
      </c>
      <c r="M2131" s="95" t="str">
        <f>INDEX('IEA Tech to Policy Mapping'!$B$2:$B$13,MATCH($H2131,'IEA Tech to Policy Mapping'!$A$2:$A$13,0))</f>
        <v>ngps - T&amp;D methane capture</v>
      </c>
      <c r="N2131" s="182">
        <f>(J2131*About!$A$132/1000)*10^12*'EPA to IEA Scaling'!$E$13</f>
        <v>10197103426.802389</v>
      </c>
      <c r="O2131" s="183">
        <f>L2131/About!$B$144</f>
        <v>9.4814256482749908</v>
      </c>
    </row>
    <row r="2132" spans="2:15" x14ac:dyDescent="0.45">
      <c r="B2132" s="118" t="s">
        <v>20</v>
      </c>
      <c r="C2132" s="118" t="s">
        <v>775</v>
      </c>
      <c r="D2132" s="118" t="s">
        <v>985</v>
      </c>
      <c r="E2132" s="118" t="s">
        <v>986</v>
      </c>
      <c r="F2132" s="118" t="s">
        <v>987</v>
      </c>
      <c r="G2132" s="118" t="s">
        <v>988</v>
      </c>
      <c r="H2132" s="118" t="s">
        <v>992</v>
      </c>
      <c r="I2132" s="118">
        <v>58.340000152587798</v>
      </c>
      <c r="J2132" s="118">
        <v>58.340000152587798</v>
      </c>
      <c r="K2132" s="118">
        <v>-2.41000008583068</v>
      </c>
      <c r="L2132" s="181">
        <f>(K2132+'NPV Calcs'!$D$13)*About!$B$135</f>
        <v>5.0753279419805351</v>
      </c>
      <c r="M2132" s="95" t="str">
        <f>INDEX('IEA Tech to Policy Mapping'!$B$2:$B$13,MATCH($H2132,'IEA Tech to Policy Mapping'!$A$2:$A$13,0))</f>
        <v>ngps - production methane capture</v>
      </c>
      <c r="N2132" s="182">
        <f>(J2132*About!$A$132/1000)*10^12*'EPA to IEA Scaling'!$E$13</f>
        <v>1321997847188.9944</v>
      </c>
      <c r="O2132" s="183">
        <f>L2132/About!$B$144</f>
        <v>9.5490116471623452</v>
      </c>
    </row>
    <row r="2133" spans="2:15" x14ac:dyDescent="0.45">
      <c r="B2133" s="118" t="s">
        <v>321</v>
      </c>
      <c r="C2133" s="118" t="s">
        <v>775</v>
      </c>
      <c r="D2133" s="118" t="s">
        <v>985</v>
      </c>
      <c r="E2133" s="118" t="s">
        <v>986</v>
      </c>
      <c r="F2133" s="118" t="s">
        <v>987</v>
      </c>
      <c r="G2133" s="118" t="s">
        <v>988</v>
      </c>
      <c r="H2133" s="118" t="s">
        <v>992</v>
      </c>
      <c r="I2133" s="118">
        <v>0.76999998092651301</v>
      </c>
      <c r="J2133" s="118">
        <v>0.76999998092651301</v>
      </c>
      <c r="K2133" s="118">
        <v>-2.41000008583068</v>
      </c>
      <c r="L2133" s="181">
        <f>(K2133+'NPV Calcs'!$D$13)*About!$B$135</f>
        <v>5.0753279419805351</v>
      </c>
      <c r="M2133" s="95" t="str">
        <f>INDEX('IEA Tech to Policy Mapping'!$B$2:$B$13,MATCH($H2133,'IEA Tech to Policy Mapping'!$A$2:$A$13,0))</f>
        <v>ngps - production methane capture</v>
      </c>
      <c r="N2133" s="182">
        <f>(J2133*About!$A$132/1000)*10^12*'EPA to IEA Scaling'!$E$13</f>
        <v>17448377004.765297</v>
      </c>
      <c r="O2133" s="183">
        <f>L2133/About!$B$144</f>
        <v>9.5490116471623452</v>
      </c>
    </row>
    <row r="2134" spans="2:15" x14ac:dyDescent="0.45">
      <c r="B2134" s="118" t="s">
        <v>110</v>
      </c>
      <c r="C2134" s="118" t="s">
        <v>775</v>
      </c>
      <c r="D2134" s="118" t="s">
        <v>985</v>
      </c>
      <c r="E2134" s="118" t="s">
        <v>986</v>
      </c>
      <c r="F2134" s="118" t="s">
        <v>987</v>
      </c>
      <c r="G2134" s="118" t="s">
        <v>988</v>
      </c>
      <c r="H2134" s="118" t="s">
        <v>992</v>
      </c>
      <c r="I2134" s="118">
        <v>12.149999618530201</v>
      </c>
      <c r="J2134" s="118">
        <v>12.149999618530201</v>
      </c>
      <c r="K2134" s="118">
        <v>-2.41000008583068</v>
      </c>
      <c r="L2134" s="181">
        <f>(K2134+'NPV Calcs'!$D$13)*About!$B$135</f>
        <v>5.0753279419805351</v>
      </c>
      <c r="M2134" s="95" t="str">
        <f>INDEX('IEA Tech to Policy Mapping'!$B$2:$B$13,MATCH($H2134,'IEA Tech to Policy Mapping'!$A$2:$A$13,0))</f>
        <v>ngps - production methane capture</v>
      </c>
      <c r="N2134" s="182">
        <f>(J2134*About!$A$132/1000)*10^12*'EPA to IEA Scaling'!$E$13</f>
        <v>275321791173.00787</v>
      </c>
      <c r="O2134" s="183">
        <f>L2134/About!$B$144</f>
        <v>9.5490116471623452</v>
      </c>
    </row>
    <row r="2135" spans="2:15" x14ac:dyDescent="0.45">
      <c r="B2135" s="118" t="s">
        <v>194</v>
      </c>
      <c r="C2135" s="118" t="s">
        <v>775</v>
      </c>
      <c r="D2135" s="118" t="s">
        <v>985</v>
      </c>
      <c r="E2135" s="118" t="s">
        <v>986</v>
      </c>
      <c r="F2135" s="118" t="s">
        <v>987</v>
      </c>
      <c r="G2135" s="118" t="s">
        <v>988</v>
      </c>
      <c r="H2135" s="118" t="s">
        <v>992</v>
      </c>
      <c r="I2135" s="118">
        <v>373.850006103515</v>
      </c>
      <c r="J2135" s="118">
        <v>373.850006103515</v>
      </c>
      <c r="K2135" s="118">
        <v>-2.41000008583068</v>
      </c>
      <c r="L2135" s="181">
        <f>(K2135+'NPV Calcs'!$D$13)*About!$B$135</f>
        <v>5.0753279419805351</v>
      </c>
      <c r="M2135" s="95" t="str">
        <f>INDEX('IEA Tech to Policy Mapping'!$B$2:$B$13,MATCH($H2135,'IEA Tech to Policy Mapping'!$A$2:$A$13,0))</f>
        <v>ngps - production methane capture</v>
      </c>
      <c r="N2135" s="182">
        <f>(J2135*About!$A$132/1000)*10^12*'EPA to IEA Scaling'!$E$13</f>
        <v>8471527287414.9385</v>
      </c>
      <c r="O2135" s="183">
        <f>L2135/About!$B$144</f>
        <v>9.5490116471623452</v>
      </c>
    </row>
    <row r="2136" spans="2:15" x14ac:dyDescent="0.45">
      <c r="B2136" s="118" t="s">
        <v>194</v>
      </c>
      <c r="C2136" s="118" t="s">
        <v>775</v>
      </c>
      <c r="D2136" s="118" t="s">
        <v>985</v>
      </c>
      <c r="E2136" s="118" t="s">
        <v>994</v>
      </c>
      <c r="F2136" s="118" t="s">
        <v>987</v>
      </c>
      <c r="G2136" s="118" t="s">
        <v>1000</v>
      </c>
      <c r="H2136" s="118" t="s">
        <v>1001</v>
      </c>
      <c r="I2136" s="118">
        <v>2.9300000667571999</v>
      </c>
      <c r="J2136" s="118">
        <v>2.4900000095367401</v>
      </c>
      <c r="K2136" s="118">
        <v>-2.3699998855590798</v>
      </c>
      <c r="L2136" s="181">
        <f>(K2136+'NPV Calcs'!$D$13)*About!$B$135</f>
        <v>5.1112503144606842</v>
      </c>
      <c r="M2136" s="95" t="str">
        <f>INDEX('IEA Tech to Policy Mapping'!$B$2:$B$13,MATCH($H2136,'IEA Tech to Policy Mapping'!$A$2:$A$13,0))</f>
        <v>ngps - T&amp;D methane capture</v>
      </c>
      <c r="N2136" s="182">
        <f>(J2136*About!$A$132/1000)*10^12*'EPA to IEA Scaling'!$E$13</f>
        <v>56423974005.802803</v>
      </c>
      <c r="O2136" s="183">
        <f>L2136/About!$B$144</f>
        <v>9.6165980488940122</v>
      </c>
    </row>
    <row r="2137" spans="2:15" x14ac:dyDescent="0.45">
      <c r="B2137" s="118" t="s">
        <v>110</v>
      </c>
      <c r="C2137" s="118" t="s">
        <v>775</v>
      </c>
      <c r="D2137" s="118" t="s">
        <v>985</v>
      </c>
      <c r="E2137" s="118" t="s">
        <v>994</v>
      </c>
      <c r="F2137" s="118" t="s">
        <v>987</v>
      </c>
      <c r="G2137" s="118" t="s">
        <v>1000</v>
      </c>
      <c r="H2137" s="118" t="s">
        <v>1001</v>
      </c>
      <c r="I2137" s="118">
        <v>0.86000001430511397</v>
      </c>
      <c r="J2137" s="118">
        <v>0.730000019073486</v>
      </c>
      <c r="K2137" s="118">
        <v>-2.3699998855590798</v>
      </c>
      <c r="L2137" s="181">
        <f>(K2137+'NPV Calcs'!$D$13)*About!$B$135</f>
        <v>5.1112503144606842</v>
      </c>
      <c r="M2137" s="95" t="str">
        <f>INDEX('IEA Tech to Policy Mapping'!$B$2:$B$13,MATCH($H2137,'IEA Tech to Policy Mapping'!$A$2:$A$13,0))</f>
        <v>ngps - T&amp;D methane capture</v>
      </c>
      <c r="N2137" s="182">
        <f>(J2137*About!$A$132/1000)*10^12*'EPA to IEA Scaling'!$E$13</f>
        <v>16541968651.679304</v>
      </c>
      <c r="O2137" s="183">
        <f>L2137/About!$B$144</f>
        <v>9.6165980488940122</v>
      </c>
    </row>
    <row r="2138" spans="2:15" x14ac:dyDescent="0.45">
      <c r="B2138" s="118" t="s">
        <v>110</v>
      </c>
      <c r="C2138" s="118" t="s">
        <v>775</v>
      </c>
      <c r="D2138" s="118" t="s">
        <v>962</v>
      </c>
      <c r="E2138" s="118" t="s">
        <v>999</v>
      </c>
      <c r="F2138" s="118" t="s">
        <v>987</v>
      </c>
      <c r="G2138" s="118" t="s">
        <v>1000</v>
      </c>
      <c r="H2138" s="118" t="s">
        <v>1001</v>
      </c>
      <c r="I2138" s="118">
        <v>10.770000457763601</v>
      </c>
      <c r="J2138" s="118">
        <v>9.1499996185302699</v>
      </c>
      <c r="K2138" s="118">
        <v>-2.3699998855590798</v>
      </c>
      <c r="L2138" s="181">
        <f>(K2138+'NPV Calcs'!$D$13)*About!$B$135</f>
        <v>5.1112503144606842</v>
      </c>
      <c r="M2138" s="95" t="str">
        <f>INDEX('IEA Tech to Policy Mapping'!$B$2:$B$13,MATCH($H2138,'IEA Tech to Policy Mapping'!$A$2:$A$13,0))</f>
        <v>ngps - T&amp;D methane capture</v>
      </c>
      <c r="N2138" s="182">
        <f>(J2138*About!$A$132/1000)*10^12*'EPA to IEA Scaling'!$E$13</f>
        <v>207341099860.12021</v>
      </c>
      <c r="O2138" s="183">
        <f>L2138/About!$B$144</f>
        <v>9.6165980488940122</v>
      </c>
    </row>
    <row r="2139" spans="2:15" x14ac:dyDescent="0.45">
      <c r="B2139" s="118" t="s">
        <v>321</v>
      </c>
      <c r="C2139" s="118" t="s">
        <v>775</v>
      </c>
      <c r="D2139" s="118" t="s">
        <v>985</v>
      </c>
      <c r="E2139" s="118" t="s">
        <v>994</v>
      </c>
      <c r="F2139" s="118" t="s">
        <v>987</v>
      </c>
      <c r="G2139" s="118" t="s">
        <v>1000</v>
      </c>
      <c r="H2139" s="118" t="s">
        <v>1001</v>
      </c>
      <c r="I2139" s="118">
        <v>2.9999999329447701E-2</v>
      </c>
      <c r="J2139" s="118">
        <v>2.9999999329447701E-2</v>
      </c>
      <c r="K2139" s="118">
        <v>-2.3699998855590798</v>
      </c>
      <c r="L2139" s="181">
        <f>(K2139+'NPV Calcs'!$D$13)*About!$B$135</f>
        <v>5.1112503144606842</v>
      </c>
      <c r="M2139" s="95" t="str">
        <f>INDEX('IEA Tech to Policy Mapping'!$B$2:$B$13,MATCH($H2139,'IEA Tech to Policy Mapping'!$A$2:$A$13,0))</f>
        <v>ngps - T&amp;D methane capture</v>
      </c>
      <c r="N2139" s="182">
        <f>(J2139*About!$A$132/1000)*10^12*'EPA to IEA Scaling'!$E$13</f>
        <v>679806897.9340229</v>
      </c>
      <c r="O2139" s="183">
        <f>L2139/About!$B$144</f>
        <v>9.6165980488940122</v>
      </c>
    </row>
    <row r="2140" spans="2:15" x14ac:dyDescent="0.45">
      <c r="B2140" s="118" t="s">
        <v>194</v>
      </c>
      <c r="C2140" s="118" t="s">
        <v>775</v>
      </c>
      <c r="D2140" s="118" t="s">
        <v>962</v>
      </c>
      <c r="E2140" s="118" t="s">
        <v>999</v>
      </c>
      <c r="F2140" s="118" t="s">
        <v>987</v>
      </c>
      <c r="G2140" s="118" t="s">
        <v>1000</v>
      </c>
      <c r="H2140" s="118" t="s">
        <v>1001</v>
      </c>
      <c r="I2140" s="118">
        <v>14.020000457763601</v>
      </c>
      <c r="J2140" s="118">
        <v>11.9099998474121</v>
      </c>
      <c r="K2140" s="118">
        <v>-2.3699998855590798</v>
      </c>
      <c r="L2140" s="181">
        <f>(K2140+'NPV Calcs'!$D$13)*About!$B$135</f>
        <v>5.1112503144606842</v>
      </c>
      <c r="M2140" s="95" t="str">
        <f>INDEX('IEA Tech to Policy Mapping'!$B$2:$B$13,MATCH($H2140,'IEA Tech to Policy Mapping'!$A$2:$A$13,0))</f>
        <v>ngps - T&amp;D methane capture</v>
      </c>
      <c r="N2140" s="182">
        <f>(J2140*About!$A$132/1000)*10^12*'EPA to IEA Scaling'!$E$13</f>
        <v>269883341054.49335</v>
      </c>
      <c r="O2140" s="183">
        <f>L2140/About!$B$144</f>
        <v>9.6165980488940122</v>
      </c>
    </row>
    <row r="2141" spans="2:15" x14ac:dyDescent="0.45">
      <c r="B2141" s="118" t="s">
        <v>321</v>
      </c>
      <c r="C2141" s="118" t="s">
        <v>775</v>
      </c>
      <c r="D2141" s="118" t="s">
        <v>962</v>
      </c>
      <c r="E2141" s="118" t="s">
        <v>999</v>
      </c>
      <c r="F2141" s="118" t="s">
        <v>987</v>
      </c>
      <c r="G2141" s="118" t="s">
        <v>1000</v>
      </c>
      <c r="H2141" s="118" t="s">
        <v>1001</v>
      </c>
      <c r="I2141" s="118">
        <v>0.38999998569488498</v>
      </c>
      <c r="J2141" s="118">
        <v>0.33000001311302102</v>
      </c>
      <c r="K2141" s="118">
        <v>-2.3699998855590798</v>
      </c>
      <c r="L2141" s="181">
        <f>(K2141+'NPV Calcs'!$D$13)*About!$B$135</f>
        <v>5.1112503144606842</v>
      </c>
      <c r="M2141" s="95" t="str">
        <f>INDEX('IEA Tech to Policy Mapping'!$B$2:$B$13,MATCH($H2141,'IEA Tech to Policy Mapping'!$A$2:$A$13,0))</f>
        <v>ngps - T&amp;D methane capture</v>
      </c>
      <c r="N2141" s="182">
        <f>(J2141*About!$A$132/1000)*10^12*'EPA to IEA Scaling'!$E$13</f>
        <v>7477876341.5618954</v>
      </c>
      <c r="O2141" s="183">
        <f>L2141/About!$B$144</f>
        <v>9.6165980488940122</v>
      </c>
    </row>
    <row r="2142" spans="2:15" x14ac:dyDescent="0.45">
      <c r="B2142" s="118" t="s">
        <v>239</v>
      </c>
      <c r="C2142" s="118" t="s">
        <v>775</v>
      </c>
      <c r="D2142" s="118" t="s">
        <v>962</v>
      </c>
      <c r="E2142" s="118" t="s">
        <v>999</v>
      </c>
      <c r="F2142" s="118" t="s">
        <v>987</v>
      </c>
      <c r="G2142" s="118" t="s">
        <v>1000</v>
      </c>
      <c r="H2142" s="118" t="s">
        <v>1001</v>
      </c>
      <c r="I2142" s="118">
        <v>4.3899998664855904</v>
      </c>
      <c r="J2142" s="118">
        <v>3.7300000190734801</v>
      </c>
      <c r="K2142" s="118">
        <v>-2.3299999237060498</v>
      </c>
      <c r="L2142" s="181">
        <f>(K2142+'NPV Calcs'!$D$13)*About!$B$135</f>
        <v>5.1471724728278909</v>
      </c>
      <c r="M2142" s="95" t="str">
        <f>INDEX('IEA Tech to Policy Mapping'!$B$2:$B$13,MATCH($H2142,'IEA Tech to Policy Mapping'!$A$2:$A$13,0))</f>
        <v>ngps - T&amp;D methane capture</v>
      </c>
      <c r="N2142" s="182">
        <f>(J2142*About!$A$132/1000)*10^12*'EPA to IEA Scaling'!$E$13</f>
        <v>84522659964.56842</v>
      </c>
      <c r="O2142" s="183">
        <f>L2142/About!$B$144</f>
        <v>9.6841840477813683</v>
      </c>
    </row>
    <row r="2143" spans="2:15" x14ac:dyDescent="0.45">
      <c r="B2143" s="118" t="s">
        <v>72</v>
      </c>
      <c r="C2143" s="118" t="s">
        <v>775</v>
      </c>
      <c r="D2143" s="118" t="s">
        <v>962</v>
      </c>
      <c r="E2143" s="118" t="s">
        <v>999</v>
      </c>
      <c r="F2143" s="118" t="s">
        <v>987</v>
      </c>
      <c r="G2143" s="118" t="s">
        <v>1000</v>
      </c>
      <c r="H2143" s="118" t="s">
        <v>1001</v>
      </c>
      <c r="I2143" s="118">
        <v>0.28000000119209201</v>
      </c>
      <c r="J2143" s="118">
        <v>0.239999994635581</v>
      </c>
      <c r="K2143" s="118">
        <v>-2.3299999237060498</v>
      </c>
      <c r="L2143" s="181">
        <f>(K2143+'NPV Calcs'!$D$13)*About!$B$135</f>
        <v>5.1471724728278909</v>
      </c>
      <c r="M2143" s="95" t="str">
        <f>INDEX('IEA Tech to Policy Mapping'!$B$2:$B$13,MATCH($H2143,'IEA Tech to Policy Mapping'!$A$2:$A$13,0))</f>
        <v>ngps - T&amp;D methane capture</v>
      </c>
      <c r="N2143" s="182">
        <f>(J2143*About!$A$132/1000)*10^12*'EPA to IEA Scaling'!$E$13</f>
        <v>5438455183.4721699</v>
      </c>
      <c r="O2143" s="183">
        <f>L2143/About!$B$144</f>
        <v>9.6841840477813683</v>
      </c>
    </row>
    <row r="2144" spans="2:15" x14ac:dyDescent="0.45">
      <c r="B2144" s="118" t="s">
        <v>1062</v>
      </c>
      <c r="C2144" s="118" t="s">
        <v>775</v>
      </c>
      <c r="D2144" s="118" t="s">
        <v>962</v>
      </c>
      <c r="E2144" s="118" t="s">
        <v>999</v>
      </c>
      <c r="F2144" s="118" t="s">
        <v>987</v>
      </c>
      <c r="G2144" s="118" t="s">
        <v>1000</v>
      </c>
      <c r="H2144" s="118" t="s">
        <v>1001</v>
      </c>
      <c r="I2144" s="118">
        <v>9.0000003576278603E-2</v>
      </c>
      <c r="J2144" s="118">
        <v>7.9999998211860601E-2</v>
      </c>
      <c r="K2144" s="118">
        <v>-2.3299999237060498</v>
      </c>
      <c r="L2144" s="181">
        <f>(K2144+'NPV Calcs'!$D$13)*About!$B$135</f>
        <v>5.1471724728278909</v>
      </c>
      <c r="M2144" s="95" t="str">
        <f>INDEX('IEA Tech to Policy Mapping'!$B$2:$B$13,MATCH($H2144,'IEA Tech to Policy Mapping'!$A$2:$A$13,0))</f>
        <v>ngps - T&amp;D methane capture</v>
      </c>
      <c r="N2144" s="182">
        <f>(J2144*About!$A$132/1000)*10^12*'EPA to IEA Scaling'!$E$13</f>
        <v>1812818394.4907289</v>
      </c>
      <c r="O2144" s="183">
        <f>L2144/About!$B$144</f>
        <v>9.6841840477813683</v>
      </c>
    </row>
    <row r="2145" spans="2:15" x14ac:dyDescent="0.45">
      <c r="B2145" s="118" t="s">
        <v>114</v>
      </c>
      <c r="C2145" s="118" t="s">
        <v>775</v>
      </c>
      <c r="D2145" s="118" t="s">
        <v>962</v>
      </c>
      <c r="E2145" s="118" t="s">
        <v>999</v>
      </c>
      <c r="F2145" s="118" t="s">
        <v>987</v>
      </c>
      <c r="G2145" s="118" t="s">
        <v>1000</v>
      </c>
      <c r="H2145" s="118" t="s">
        <v>1001</v>
      </c>
      <c r="I2145" s="118">
        <v>4.9800000190734801</v>
      </c>
      <c r="J2145" s="118">
        <v>4.2300000190734801</v>
      </c>
      <c r="K2145" s="118">
        <v>-2.3299999237060498</v>
      </c>
      <c r="L2145" s="181">
        <f>(K2145+'NPV Calcs'!$D$13)*About!$B$135</f>
        <v>5.1471724728278909</v>
      </c>
      <c r="M2145" s="95" t="str">
        <f>INDEX('IEA Tech to Policy Mapping'!$B$2:$B$13,MATCH($H2145,'IEA Tech to Policy Mapping'!$A$2:$A$13,0))</f>
        <v>ngps - T&amp;D methane capture</v>
      </c>
      <c r="N2145" s="182">
        <f>(J2145*About!$A$132/1000)*10^12*'EPA to IEA Scaling'!$E$13</f>
        <v>95852775183.383286</v>
      </c>
      <c r="O2145" s="183">
        <f>L2145/About!$B$144</f>
        <v>9.6841840477813683</v>
      </c>
    </row>
    <row r="2146" spans="2:15" x14ac:dyDescent="0.45">
      <c r="B2146" s="118" t="s">
        <v>127</v>
      </c>
      <c r="C2146" s="118" t="s">
        <v>775</v>
      </c>
      <c r="D2146" s="118" t="s">
        <v>962</v>
      </c>
      <c r="E2146" s="118" t="s">
        <v>999</v>
      </c>
      <c r="F2146" s="118" t="s">
        <v>987</v>
      </c>
      <c r="G2146" s="118" t="s">
        <v>1000</v>
      </c>
      <c r="H2146" s="118" t="s">
        <v>1001</v>
      </c>
      <c r="I2146" s="118">
        <v>3.9999999105930301E-2</v>
      </c>
      <c r="J2146" s="118">
        <v>3.9999999105930301E-2</v>
      </c>
      <c r="K2146" s="118">
        <v>-2.3299999237060498</v>
      </c>
      <c r="L2146" s="181">
        <f>(K2146+'NPV Calcs'!$D$13)*About!$B$135</f>
        <v>5.1471724728278909</v>
      </c>
      <c r="M2146" s="95" t="str">
        <f>INDEX('IEA Tech to Policy Mapping'!$B$2:$B$13,MATCH($H2146,'IEA Tech to Policy Mapping'!$A$2:$A$13,0))</f>
        <v>ngps - T&amp;D methane capture</v>
      </c>
      <c r="N2146" s="182">
        <f>(J2146*About!$A$132/1000)*10^12*'EPA to IEA Scaling'!$E$13</f>
        <v>906409197.24536443</v>
      </c>
      <c r="O2146" s="183">
        <f>L2146/About!$B$144</f>
        <v>9.6841840477813683</v>
      </c>
    </row>
    <row r="2147" spans="2:15" x14ac:dyDescent="0.45">
      <c r="B2147" s="118" t="s">
        <v>1061</v>
      </c>
      <c r="C2147" s="118" t="s">
        <v>775</v>
      </c>
      <c r="D2147" s="118" t="s">
        <v>962</v>
      </c>
      <c r="E2147" s="118" t="s">
        <v>999</v>
      </c>
      <c r="F2147" s="118" t="s">
        <v>987</v>
      </c>
      <c r="G2147" s="118" t="s">
        <v>1000</v>
      </c>
      <c r="H2147" s="118" t="s">
        <v>1001</v>
      </c>
      <c r="I2147" s="118">
        <v>0.54000002145767201</v>
      </c>
      <c r="J2147" s="118">
        <v>0.46000000834464999</v>
      </c>
      <c r="K2147" s="118">
        <v>-2.3299999237060498</v>
      </c>
      <c r="L2147" s="181">
        <f>(K2147+'NPV Calcs'!$D$13)*About!$B$135</f>
        <v>5.1471724728278909</v>
      </c>
      <c r="M2147" s="95" t="str">
        <f>INDEX('IEA Tech to Policy Mapping'!$B$2:$B$13,MATCH($H2147,'IEA Tech to Policy Mapping'!$A$2:$A$13,0))</f>
        <v>ngps - T&amp;D methane capture</v>
      </c>
      <c r="N2147" s="182">
        <f>(J2147*About!$A$132/1000)*10^12*'EPA to IEA Scaling'!$E$13</f>
        <v>10423706190.401377</v>
      </c>
      <c r="O2147" s="183">
        <f>L2147/About!$B$144</f>
        <v>9.6841840477813683</v>
      </c>
    </row>
    <row r="2148" spans="2:15" x14ac:dyDescent="0.45">
      <c r="B2148" s="118" t="s">
        <v>114</v>
      </c>
      <c r="C2148" s="118" t="s">
        <v>775</v>
      </c>
      <c r="D2148" s="118" t="s">
        <v>985</v>
      </c>
      <c r="E2148" s="118" t="s">
        <v>994</v>
      </c>
      <c r="F2148" s="118" t="s">
        <v>987</v>
      </c>
      <c r="G2148" s="118" t="s">
        <v>1000</v>
      </c>
      <c r="H2148" s="118" t="s">
        <v>1001</v>
      </c>
      <c r="I2148" s="118">
        <v>1.15999996662139</v>
      </c>
      <c r="J2148" s="118">
        <v>0.980000019073486</v>
      </c>
      <c r="K2148" s="118">
        <v>-2.3299999237060498</v>
      </c>
      <c r="L2148" s="181">
        <f>(K2148+'NPV Calcs'!$D$13)*About!$B$135</f>
        <v>5.1471724728278909</v>
      </c>
      <c r="M2148" s="95" t="str">
        <f>INDEX('IEA Tech to Policy Mapping'!$B$2:$B$13,MATCH($H2148,'IEA Tech to Policy Mapping'!$A$2:$A$13,0))</f>
        <v>ngps - T&amp;D methane capture</v>
      </c>
      <c r="N2148" s="182">
        <f>(J2148*About!$A$132/1000)*10^12*'EPA to IEA Scaling'!$E$13</f>
        <v>22207026261.086742</v>
      </c>
      <c r="O2148" s="183">
        <f>L2148/About!$B$144</f>
        <v>9.6841840477813683</v>
      </c>
    </row>
    <row r="2149" spans="2:15" x14ac:dyDescent="0.45">
      <c r="B2149" s="118" t="s">
        <v>127</v>
      </c>
      <c r="C2149" s="118" t="s">
        <v>775</v>
      </c>
      <c r="D2149" s="118" t="s">
        <v>985</v>
      </c>
      <c r="E2149" s="118" t="s">
        <v>994</v>
      </c>
      <c r="F2149" s="118" t="s">
        <v>987</v>
      </c>
      <c r="G2149" s="118" t="s">
        <v>1000</v>
      </c>
      <c r="H2149" s="118" t="s">
        <v>1001</v>
      </c>
      <c r="I2149" s="118">
        <v>0.38999998569488498</v>
      </c>
      <c r="J2149" s="118">
        <v>0.33000001311302102</v>
      </c>
      <c r="K2149" s="118">
        <v>-2.3299999237060498</v>
      </c>
      <c r="L2149" s="181">
        <f>(K2149+'NPV Calcs'!$D$13)*About!$B$135</f>
        <v>5.1471724728278909</v>
      </c>
      <c r="M2149" s="95" t="str">
        <f>INDEX('IEA Tech to Policy Mapping'!$B$2:$B$13,MATCH($H2149,'IEA Tech to Policy Mapping'!$A$2:$A$13,0))</f>
        <v>ngps - T&amp;D methane capture</v>
      </c>
      <c r="N2149" s="182">
        <f>(J2149*About!$A$132/1000)*10^12*'EPA to IEA Scaling'!$E$13</f>
        <v>7477876341.5618954</v>
      </c>
      <c r="O2149" s="183">
        <f>L2149/About!$B$144</f>
        <v>9.6841840477813683</v>
      </c>
    </row>
    <row r="2150" spans="2:15" x14ac:dyDescent="0.45">
      <c r="B2150" s="118" t="s">
        <v>1061</v>
      </c>
      <c r="C2150" s="118" t="s">
        <v>775</v>
      </c>
      <c r="D2150" s="118" t="s">
        <v>985</v>
      </c>
      <c r="E2150" s="118" t="s">
        <v>994</v>
      </c>
      <c r="F2150" s="118" t="s">
        <v>987</v>
      </c>
      <c r="G2150" s="118" t="s">
        <v>1000</v>
      </c>
      <c r="H2150" s="118" t="s">
        <v>1001</v>
      </c>
      <c r="I2150" s="118">
        <v>0.11999999731779</v>
      </c>
      <c r="J2150" s="118">
        <v>0.10000000149011599</v>
      </c>
      <c r="K2150" s="118">
        <v>-2.3299999237060498</v>
      </c>
      <c r="L2150" s="181">
        <f>(K2150+'NPV Calcs'!$D$13)*About!$B$135</f>
        <v>5.1471724728278909</v>
      </c>
      <c r="M2150" s="95" t="str">
        <f>INDEX('IEA Tech to Policy Mapping'!$B$2:$B$13,MATCH($H2150,'IEA Tech to Policy Mapping'!$A$2:$A$13,0))</f>
        <v>ngps - T&amp;D methane capture</v>
      </c>
      <c r="N2150" s="182">
        <f>(J2150*About!$A$132/1000)*10^12*'EPA to IEA Scaling'!$E$13</f>
        <v>2266023077.5293465</v>
      </c>
      <c r="O2150" s="183">
        <f>L2150/About!$B$144</f>
        <v>9.6841840477813683</v>
      </c>
    </row>
    <row r="2151" spans="2:15" x14ac:dyDescent="0.45">
      <c r="B2151" s="118" t="s">
        <v>239</v>
      </c>
      <c r="C2151" s="118" t="s">
        <v>775</v>
      </c>
      <c r="D2151" s="118" t="s">
        <v>985</v>
      </c>
      <c r="E2151" s="118" t="s">
        <v>994</v>
      </c>
      <c r="F2151" s="118" t="s">
        <v>987</v>
      </c>
      <c r="G2151" s="118" t="s">
        <v>1000</v>
      </c>
      <c r="H2151" s="118" t="s">
        <v>1001</v>
      </c>
      <c r="I2151" s="118">
        <v>4.7899999618530202</v>
      </c>
      <c r="J2151" s="118">
        <v>4.0700001716613698</v>
      </c>
      <c r="K2151" s="118">
        <v>-2.3299999237060498</v>
      </c>
      <c r="L2151" s="181">
        <f>(K2151+'NPV Calcs'!$D$13)*About!$B$135</f>
        <v>5.1471724728278909</v>
      </c>
      <c r="M2151" s="95" t="str">
        <f>INDEX('IEA Tech to Policy Mapping'!$B$2:$B$13,MATCH($H2151,'IEA Tech to Policy Mapping'!$A$2:$A$13,0))</f>
        <v>ngps - T&amp;D methane capture</v>
      </c>
      <c r="N2151" s="182">
        <f>(J2151*About!$A$132/1000)*10^12*'EPA to IEA Scaling'!$E$13</f>
        <v>92227141771.039276</v>
      </c>
      <c r="O2151" s="183">
        <f>L2151/About!$B$144</f>
        <v>9.6841840477813683</v>
      </c>
    </row>
    <row r="2152" spans="2:15" x14ac:dyDescent="0.45">
      <c r="B2152" s="118" t="s">
        <v>24</v>
      </c>
      <c r="C2152" s="118" t="s">
        <v>775</v>
      </c>
      <c r="D2152" s="118" t="s">
        <v>985</v>
      </c>
      <c r="E2152" s="118" t="s">
        <v>994</v>
      </c>
      <c r="F2152" s="118" t="s">
        <v>987</v>
      </c>
      <c r="G2152" s="118" t="s">
        <v>1000</v>
      </c>
      <c r="H2152" s="118" t="s">
        <v>1001</v>
      </c>
      <c r="I2152" s="118">
        <v>5.5199999809265101</v>
      </c>
      <c r="J2152" s="118">
        <v>4.6900000572204501</v>
      </c>
      <c r="K2152" s="118">
        <v>-2.3299999237060498</v>
      </c>
      <c r="L2152" s="181">
        <f>(K2152+'NPV Calcs'!$D$13)*About!$B$135</f>
        <v>5.1471724728278909</v>
      </c>
      <c r="M2152" s="95" t="str">
        <f>INDEX('IEA Tech to Policy Mapping'!$B$2:$B$13,MATCH($H2152,'IEA Tech to Policy Mapping'!$A$2:$A$13,0))</f>
        <v>ngps - T&amp;D methane capture</v>
      </c>
      <c r="N2152" s="182">
        <f>(J2152*About!$A$132/1000)*10^12*'EPA to IEA Scaling'!$E$13</f>
        <v>106276482049.11212</v>
      </c>
      <c r="O2152" s="183">
        <f>L2152/About!$B$144</f>
        <v>9.6841840477813683</v>
      </c>
    </row>
    <row r="2153" spans="2:15" x14ac:dyDescent="0.45">
      <c r="B2153" s="118" t="s">
        <v>72</v>
      </c>
      <c r="C2153" s="118" t="s">
        <v>775</v>
      </c>
      <c r="D2153" s="118" t="s">
        <v>985</v>
      </c>
      <c r="E2153" s="118" t="s">
        <v>994</v>
      </c>
      <c r="F2153" s="118" t="s">
        <v>987</v>
      </c>
      <c r="G2153" s="118" t="s">
        <v>1000</v>
      </c>
      <c r="H2153" s="118" t="s">
        <v>1001</v>
      </c>
      <c r="I2153" s="118">
        <v>0.239999994635581</v>
      </c>
      <c r="J2153" s="118">
        <v>0.20999999344348899</v>
      </c>
      <c r="K2153" s="118">
        <v>-2.3299999237060498</v>
      </c>
      <c r="L2153" s="181">
        <f>(K2153+'NPV Calcs'!$D$13)*About!$B$135</f>
        <v>5.1471724728278909</v>
      </c>
      <c r="M2153" s="95" t="str">
        <f>INDEX('IEA Tech to Policy Mapping'!$B$2:$B$13,MATCH($H2153,'IEA Tech to Policy Mapping'!$A$2:$A$13,0))</f>
        <v>ngps - T&amp;D methane capture</v>
      </c>
      <c r="N2153" s="182">
        <f>(J2153*About!$A$132/1000)*10^12*'EPA to IEA Scaling'!$E$13</f>
        <v>4758648243.3301964</v>
      </c>
      <c r="O2153" s="183">
        <f>L2153/About!$B$144</f>
        <v>9.6841840477813683</v>
      </c>
    </row>
    <row r="2154" spans="2:15" x14ac:dyDescent="0.45">
      <c r="B2154" s="118" t="s">
        <v>1062</v>
      </c>
      <c r="C2154" s="118" t="s">
        <v>775</v>
      </c>
      <c r="D2154" s="118" t="s">
        <v>985</v>
      </c>
      <c r="E2154" s="118" t="s">
        <v>994</v>
      </c>
      <c r="F2154" s="118" t="s">
        <v>987</v>
      </c>
      <c r="G2154" s="118" t="s">
        <v>1000</v>
      </c>
      <c r="H2154" s="118" t="s">
        <v>1001</v>
      </c>
      <c r="I2154" s="118">
        <v>1.62999999523162</v>
      </c>
      <c r="J2154" s="118">
        <v>1.3899999856948799</v>
      </c>
      <c r="K2154" s="118">
        <v>-2.3299999237060498</v>
      </c>
      <c r="L2154" s="181">
        <f>(K2154+'NPV Calcs'!$D$13)*About!$B$135</f>
        <v>5.1471724728278909</v>
      </c>
      <c r="M2154" s="95" t="str">
        <f>INDEX('IEA Tech to Policy Mapping'!$B$2:$B$13,MATCH($H2154,'IEA Tech to Policy Mapping'!$A$2:$A$13,0))</f>
        <v>ngps - T&amp;D methane capture</v>
      </c>
      <c r="N2154" s="182">
        <f>(J2154*About!$A$132/1000)*10^12*'EPA to IEA Scaling'!$E$13</f>
        <v>31497719984.148037</v>
      </c>
      <c r="O2154" s="183">
        <f>L2154/About!$B$144</f>
        <v>9.6841840477813683</v>
      </c>
    </row>
    <row r="2155" spans="2:15" x14ac:dyDescent="0.45">
      <c r="B2155" s="118" t="s">
        <v>72</v>
      </c>
      <c r="C2155" s="118" t="s">
        <v>775</v>
      </c>
      <c r="D2155" s="118" t="s">
        <v>962</v>
      </c>
      <c r="E2155" s="118" t="s">
        <v>996</v>
      </c>
      <c r="F2155" s="118" t="s">
        <v>997</v>
      </c>
      <c r="G2155" s="118" t="s">
        <v>988</v>
      </c>
      <c r="H2155" s="118" t="s">
        <v>995</v>
      </c>
      <c r="I2155" s="118">
        <v>0.28000000119209201</v>
      </c>
      <c r="J2155" s="118">
        <v>0.28000000119209201</v>
      </c>
      <c r="K2155" s="118">
        <v>-2.3299999237060498</v>
      </c>
      <c r="L2155" s="181">
        <f>(K2155+'NPV Calcs'!$D$13)*About!$B$135</f>
        <v>5.1471724728278909</v>
      </c>
      <c r="M2155" s="95" t="str">
        <f>INDEX('IEA Tech to Policy Mapping'!$B$2:$B$13,MATCH($H2155,'IEA Tech to Policy Mapping'!$A$2:$A$13,0))</f>
        <v>ngps - T&amp;D methane capture</v>
      </c>
      <c r="N2155" s="182">
        <f>(J2155*About!$A$132/1000)*10^12*'EPA to IEA Scaling'!$E$13</f>
        <v>6344864549.5494089</v>
      </c>
      <c r="O2155" s="183">
        <f>L2155/About!$B$144</f>
        <v>9.6841840477813683</v>
      </c>
    </row>
    <row r="2156" spans="2:15" x14ac:dyDescent="0.45">
      <c r="B2156" s="118" t="s">
        <v>127</v>
      </c>
      <c r="C2156" s="118" t="s">
        <v>775</v>
      </c>
      <c r="D2156" s="118" t="s">
        <v>962</v>
      </c>
      <c r="E2156" s="118" t="s">
        <v>996</v>
      </c>
      <c r="F2156" s="118" t="s">
        <v>997</v>
      </c>
      <c r="G2156" s="118" t="s">
        <v>988</v>
      </c>
      <c r="H2156" s="118" t="s">
        <v>995</v>
      </c>
      <c r="I2156" s="118">
        <v>0.30000001192092801</v>
      </c>
      <c r="J2156" s="118">
        <v>0.30000001192092801</v>
      </c>
      <c r="K2156" s="118">
        <v>-2.20000004768371</v>
      </c>
      <c r="L2156" s="181">
        <f>(K2156+'NPV Calcs'!$D$13)*About!$B$135</f>
        <v>5.2639194875212993</v>
      </c>
      <c r="M2156" s="95" t="str">
        <f>INDEX('IEA Tech to Policy Mapping'!$B$2:$B$13,MATCH($H2156,'IEA Tech to Policy Mapping'!$A$2:$A$13,0))</f>
        <v>ngps - T&amp;D methane capture</v>
      </c>
      <c r="N2156" s="182">
        <f>(J2156*About!$A$132/1000)*10^12*'EPA to IEA Scaling'!$E$13</f>
        <v>6798069401.4199009</v>
      </c>
      <c r="O2156" s="183">
        <f>L2156/About!$B$144</f>
        <v>9.9038385441652519</v>
      </c>
    </row>
    <row r="2157" spans="2:15" x14ac:dyDescent="0.45">
      <c r="B2157" s="118" t="s">
        <v>239</v>
      </c>
      <c r="C2157" s="118" t="s">
        <v>775</v>
      </c>
      <c r="D2157" s="118" t="s">
        <v>962</v>
      </c>
      <c r="E2157" s="118" t="s">
        <v>991</v>
      </c>
      <c r="F2157" s="118" t="s">
        <v>987</v>
      </c>
      <c r="G2157" s="118" t="s">
        <v>988</v>
      </c>
      <c r="H2157" s="118" t="s">
        <v>995</v>
      </c>
      <c r="I2157" s="118">
        <v>3.9400000572204501</v>
      </c>
      <c r="J2157" s="118">
        <v>3.9400000572204501</v>
      </c>
      <c r="K2157" s="118">
        <v>-2.0599999427795401</v>
      </c>
      <c r="L2157" s="181">
        <f>(K2157+'NPV Calcs'!$D$13)*About!$B$135</f>
        <v>5.3896472559194581</v>
      </c>
      <c r="M2157" s="95" t="str">
        <f>INDEX('IEA Tech to Policy Mapping'!$B$2:$B$13,MATCH($H2157,'IEA Tech to Policy Mapping'!$A$2:$A$13,0))</f>
        <v>ngps - T&amp;D methane capture</v>
      </c>
      <c r="N2157" s="182">
        <f>(J2157*About!$A$132/1000)*10^12*'EPA to IEA Scaling'!$E$13</f>
        <v>89281309220.889786</v>
      </c>
      <c r="O2157" s="183">
        <f>L2157/About!$B$144</f>
        <v>10.140389943115297</v>
      </c>
    </row>
    <row r="2158" spans="2:15" x14ac:dyDescent="0.45">
      <c r="B2158" s="118" t="s">
        <v>110</v>
      </c>
      <c r="C2158" s="118" t="s">
        <v>775</v>
      </c>
      <c r="D2158" s="118" t="s">
        <v>962</v>
      </c>
      <c r="E2158" s="118" t="s">
        <v>996</v>
      </c>
      <c r="F2158" s="118" t="s">
        <v>997</v>
      </c>
      <c r="G2158" s="118" t="s">
        <v>988</v>
      </c>
      <c r="H2158" s="118" t="s">
        <v>995</v>
      </c>
      <c r="I2158" s="118">
        <v>23.379999160766602</v>
      </c>
      <c r="J2158" s="118">
        <v>23.379999160766602</v>
      </c>
      <c r="K2158" s="118">
        <v>-2.0299999713897701</v>
      </c>
      <c r="L2158" s="181">
        <f>(K2158+'NPV Calcs'!$D$13)*About!$B$135</f>
        <v>5.4165888746948596</v>
      </c>
      <c r="M2158" s="95" t="str">
        <f>INDEX('IEA Tech to Policy Mapping'!$B$2:$B$13,MATCH($H2158,'IEA Tech to Policy Mapping'!$A$2:$A$13,0))</f>
        <v>ngps - T&amp;D methane capture</v>
      </c>
      <c r="N2158" s="182">
        <f>(J2158*About!$A$132/1000)*10^12*'EPA to IEA Scaling'!$E$13</f>
        <v>529796168614.56134</v>
      </c>
      <c r="O2158" s="183">
        <f>L2158/About!$B$144</f>
        <v>10.191079442280808</v>
      </c>
    </row>
    <row r="2159" spans="2:15" x14ac:dyDescent="0.45">
      <c r="B2159" s="118" t="s">
        <v>194</v>
      </c>
      <c r="C2159" s="118" t="s">
        <v>775</v>
      </c>
      <c r="D2159" s="118" t="s">
        <v>962</v>
      </c>
      <c r="E2159" s="118" t="s">
        <v>996</v>
      </c>
      <c r="F2159" s="118" t="s">
        <v>997</v>
      </c>
      <c r="G2159" s="118" t="s">
        <v>988</v>
      </c>
      <c r="H2159" s="118" t="s">
        <v>995</v>
      </c>
      <c r="I2159" s="118">
        <v>30.9899997711181</v>
      </c>
      <c r="J2159" s="118">
        <v>30.9899997711181</v>
      </c>
      <c r="K2159" s="118">
        <v>-1.7799999713897701</v>
      </c>
      <c r="L2159" s="181">
        <f>(K2159+'NPV Calcs'!$D$13)*About!$B$135</f>
        <v>5.6411025786028297</v>
      </c>
      <c r="M2159" s="95" t="str">
        <f>INDEX('IEA Tech to Policy Mapping'!$B$2:$B$13,MATCH($H2159,'IEA Tech to Policy Mapping'!$A$2:$A$13,0))</f>
        <v>ngps - T&amp;D methane capture</v>
      </c>
      <c r="N2159" s="182">
        <f>(J2159*About!$A$132/1000)*10^12*'EPA to IEA Scaling'!$E$13</f>
        <v>702240536075.62927</v>
      </c>
      <c r="O2159" s="183">
        <f>L2159/About!$B$144</f>
        <v>10.613492338171071</v>
      </c>
    </row>
    <row r="2160" spans="2:15" x14ac:dyDescent="0.45">
      <c r="B2160" s="118" t="s">
        <v>321</v>
      </c>
      <c r="C2160" s="118" t="s">
        <v>775</v>
      </c>
      <c r="D2160" s="118" t="s">
        <v>962</v>
      </c>
      <c r="E2160" s="118" t="s">
        <v>996</v>
      </c>
      <c r="F2160" s="118" t="s">
        <v>997</v>
      </c>
      <c r="G2160" s="118" t="s">
        <v>988</v>
      </c>
      <c r="H2160" s="118" t="s">
        <v>1010</v>
      </c>
      <c r="I2160" s="118">
        <v>2.67000007629394</v>
      </c>
      <c r="J2160" s="118">
        <v>2.67000007629394</v>
      </c>
      <c r="K2160" s="118">
        <v>-1.7799999713897701</v>
      </c>
      <c r="L2160" s="181">
        <f>(K2160+'NPV Calcs'!$D$13)*About!$B$135</f>
        <v>5.6411025786028297</v>
      </c>
      <c r="M2160" s="95" t="str">
        <f>INDEX('IEA Tech to Policy Mapping'!$B$2:$B$13,MATCH($H2160,'IEA Tech to Policy Mapping'!$A$2:$A$13,0))</f>
        <v>ngps - processing methane capture</v>
      </c>
      <c r="N2160" s="182">
        <f>(J2160*About!$A$132/1000)*10^12*'EPA to IEA Scaling'!$E$13</f>
        <v>60502816997.3097</v>
      </c>
      <c r="O2160" s="183">
        <f>L2160/About!$B$144</f>
        <v>10.613492338171071</v>
      </c>
    </row>
    <row r="2161" spans="2:15" x14ac:dyDescent="0.45">
      <c r="B2161" s="118" t="s">
        <v>110</v>
      </c>
      <c r="C2161" s="118" t="s">
        <v>775</v>
      </c>
      <c r="D2161" s="118" t="s">
        <v>962</v>
      </c>
      <c r="E2161" s="118" t="s">
        <v>996</v>
      </c>
      <c r="F2161" s="118" t="s">
        <v>997</v>
      </c>
      <c r="G2161" s="118" t="s">
        <v>988</v>
      </c>
      <c r="H2161" s="118" t="s">
        <v>1010</v>
      </c>
      <c r="I2161" s="118">
        <v>28.329999923706001</v>
      </c>
      <c r="J2161" s="118">
        <v>28.329999923706001</v>
      </c>
      <c r="K2161" s="118">
        <v>-1.7799999713897701</v>
      </c>
      <c r="L2161" s="181">
        <f>(K2161+'NPV Calcs'!$D$13)*About!$B$135</f>
        <v>5.6411025786028297</v>
      </c>
      <c r="M2161" s="95" t="str">
        <f>INDEX('IEA Tech to Policy Mapping'!$B$2:$B$13,MATCH($H2161,'IEA Tech to Policy Mapping'!$A$2:$A$13,0))</f>
        <v>ngps - processing methane capture</v>
      </c>
      <c r="N2161" s="182">
        <f>(J2161*About!$A$132/1000)*10^12*'EPA to IEA Scaling'!$E$13</f>
        <v>641964326569.21118</v>
      </c>
      <c r="O2161" s="183">
        <f>L2161/About!$B$144</f>
        <v>10.613492338171071</v>
      </c>
    </row>
    <row r="2162" spans="2:15" x14ac:dyDescent="0.45">
      <c r="B2162" s="118" t="s">
        <v>194</v>
      </c>
      <c r="C2162" s="118" t="s">
        <v>775</v>
      </c>
      <c r="D2162" s="118" t="s">
        <v>962</v>
      </c>
      <c r="E2162" s="118" t="s">
        <v>996</v>
      </c>
      <c r="F2162" s="118" t="s">
        <v>997</v>
      </c>
      <c r="G2162" s="118" t="s">
        <v>988</v>
      </c>
      <c r="H2162" s="118" t="s">
        <v>1010</v>
      </c>
      <c r="I2162" s="118">
        <v>37.549999237060497</v>
      </c>
      <c r="J2162" s="118">
        <v>37.549999237060497</v>
      </c>
      <c r="K2162" s="118">
        <v>-1.7799999713897701</v>
      </c>
      <c r="L2162" s="181">
        <f>(K2162+'NPV Calcs'!$D$13)*About!$B$135</f>
        <v>5.6411025786028297</v>
      </c>
      <c r="M2162" s="95" t="str">
        <f>INDEX('IEA Tech to Policy Mapping'!$B$2:$B$13,MATCH($H2162,'IEA Tech to Policy Mapping'!$A$2:$A$13,0))</f>
        <v>ngps - processing methane capture</v>
      </c>
      <c r="N2162" s="182">
        <f>(J2162*About!$A$132/1000)*10^12*'EPA to IEA Scaling'!$E$13</f>
        <v>850891635644.61218</v>
      </c>
      <c r="O2162" s="183">
        <f>L2162/About!$B$144</f>
        <v>10.613492338171071</v>
      </c>
    </row>
    <row r="2163" spans="2:15" x14ac:dyDescent="0.45">
      <c r="B2163" s="118" t="s">
        <v>20</v>
      </c>
      <c r="C2163" s="118" t="s">
        <v>775</v>
      </c>
      <c r="D2163" s="118" t="s">
        <v>962</v>
      </c>
      <c r="E2163" s="118" t="s">
        <v>996</v>
      </c>
      <c r="F2163" s="118" t="s">
        <v>997</v>
      </c>
      <c r="G2163" s="118" t="s">
        <v>988</v>
      </c>
      <c r="H2163" s="118" t="s">
        <v>1010</v>
      </c>
      <c r="I2163" s="118">
        <v>31.9300003051757</v>
      </c>
      <c r="J2163" s="118">
        <v>31.9300003051757</v>
      </c>
      <c r="K2163" s="118">
        <v>-1.7799999713897701</v>
      </c>
      <c r="L2163" s="181">
        <f>(K2163+'NPV Calcs'!$D$13)*About!$B$135</f>
        <v>5.6411025786028297</v>
      </c>
      <c r="M2163" s="95" t="str">
        <f>INDEX('IEA Tech to Policy Mapping'!$B$2:$B$13,MATCH($H2163,'IEA Tech to Policy Mapping'!$A$2:$A$13,0))</f>
        <v>ngps - processing methane capture</v>
      </c>
      <c r="N2163" s="182">
        <f>(J2163*About!$A$132/1000)*10^12*'EPA to IEA Scaling'!$E$13</f>
        <v>723541164788.86951</v>
      </c>
      <c r="O2163" s="183">
        <f>L2163/About!$B$144</f>
        <v>10.613492338171071</v>
      </c>
    </row>
    <row r="2164" spans="2:15" x14ac:dyDescent="0.45">
      <c r="B2164" s="118" t="s">
        <v>24</v>
      </c>
      <c r="C2164" s="118" t="s">
        <v>775</v>
      </c>
      <c r="D2164" s="118" t="s">
        <v>962</v>
      </c>
      <c r="E2164" s="118" t="s">
        <v>996</v>
      </c>
      <c r="F2164" s="118" t="s">
        <v>997</v>
      </c>
      <c r="G2164" s="118" t="s">
        <v>988</v>
      </c>
      <c r="H2164" s="118" t="s">
        <v>1010</v>
      </c>
      <c r="I2164" s="118">
        <v>0.61000001430511397</v>
      </c>
      <c r="J2164" s="118">
        <v>0.61000001430511397</v>
      </c>
      <c r="K2164" s="118">
        <v>-1.75999999046325</v>
      </c>
      <c r="L2164" s="181">
        <f>(K2164+'NPV Calcs'!$D$13)*About!$B$135</f>
        <v>5.6590636577864375</v>
      </c>
      <c r="M2164" s="95" t="str">
        <f>INDEX('IEA Tech to Policy Mapping'!$B$2:$B$13,MATCH($H2164,'IEA Tech to Policy Mapping'!$A$2:$A$13,0))</f>
        <v>ngps - processing methane capture</v>
      </c>
      <c r="N2164" s="182">
        <f>(J2164*About!$A$132/1000)*10^12*'EPA to IEA Scaling'!$E$13</f>
        <v>13822740891.111326</v>
      </c>
      <c r="O2164" s="183">
        <f>L2164/About!$B$144</f>
        <v>10.647285337614758</v>
      </c>
    </row>
    <row r="2165" spans="2:15" x14ac:dyDescent="0.45">
      <c r="B2165" s="118" t="s">
        <v>72</v>
      </c>
      <c r="C2165" s="118" t="s">
        <v>775</v>
      </c>
      <c r="D2165" s="118" t="s">
        <v>962</v>
      </c>
      <c r="E2165" s="118" t="s">
        <v>996</v>
      </c>
      <c r="F2165" s="118" t="s">
        <v>997</v>
      </c>
      <c r="G2165" s="118" t="s">
        <v>988</v>
      </c>
      <c r="H2165" s="118" t="s">
        <v>1010</v>
      </c>
      <c r="I2165" s="118">
        <v>0.34999999403953502</v>
      </c>
      <c r="J2165" s="118">
        <v>0.34999999403953502</v>
      </c>
      <c r="K2165" s="118">
        <v>-1.75999999046325</v>
      </c>
      <c r="L2165" s="181">
        <f>(K2165+'NPV Calcs'!$D$13)*About!$B$135</f>
        <v>5.6590636577864375</v>
      </c>
      <c r="M2165" s="95" t="str">
        <f>INDEX('IEA Tech to Policy Mapping'!$B$2:$B$13,MATCH($H2165,'IEA Tech to Policy Mapping'!$A$2:$A$13,0))</f>
        <v>ngps - processing methane capture</v>
      </c>
      <c r="N2165" s="182">
        <f>(J2165*About!$A$132/1000)*10^12*'EPA to IEA Scaling'!$E$13</f>
        <v>7931080518.1049032</v>
      </c>
      <c r="O2165" s="183">
        <f>L2165/About!$B$144</f>
        <v>10.647285337614758</v>
      </c>
    </row>
    <row r="2166" spans="2:15" x14ac:dyDescent="0.45">
      <c r="B2166" s="118" t="s">
        <v>1062</v>
      </c>
      <c r="C2166" s="118" t="s">
        <v>775</v>
      </c>
      <c r="D2166" s="118" t="s">
        <v>962</v>
      </c>
      <c r="E2166" s="118" t="s">
        <v>996</v>
      </c>
      <c r="F2166" s="118" t="s">
        <v>997</v>
      </c>
      <c r="G2166" s="118" t="s">
        <v>988</v>
      </c>
      <c r="H2166" s="118" t="s">
        <v>1010</v>
      </c>
      <c r="I2166" s="118">
        <v>0.55000001192092896</v>
      </c>
      <c r="J2166" s="118">
        <v>0.55000001192092896</v>
      </c>
      <c r="K2166" s="118">
        <v>-1.75999999046325</v>
      </c>
      <c r="L2166" s="181">
        <f>(K2166+'NPV Calcs'!$D$13)*About!$B$135</f>
        <v>5.6590636577864375</v>
      </c>
      <c r="M2166" s="95" t="str">
        <f>INDEX('IEA Tech to Policy Mapping'!$B$2:$B$13,MATCH($H2166,'IEA Tech to Policy Mapping'!$A$2:$A$13,0))</f>
        <v>ngps - processing methane capture</v>
      </c>
      <c r="N2166" s="182">
        <f>(J2166*About!$A$132/1000)*10^12*'EPA to IEA Scaling'!$E$13</f>
        <v>12463127010.82736</v>
      </c>
      <c r="O2166" s="183">
        <f>L2166/About!$B$144</f>
        <v>10.647285337614758</v>
      </c>
    </row>
    <row r="2167" spans="2:15" x14ac:dyDescent="0.45">
      <c r="B2167" s="118" t="s">
        <v>224</v>
      </c>
      <c r="C2167" s="118" t="s">
        <v>775</v>
      </c>
      <c r="D2167" s="118" t="s">
        <v>962</v>
      </c>
      <c r="E2167" s="118" t="s">
        <v>996</v>
      </c>
      <c r="F2167" s="118" t="s">
        <v>997</v>
      </c>
      <c r="G2167" s="118" t="s">
        <v>988</v>
      </c>
      <c r="H2167" s="118" t="s">
        <v>1010</v>
      </c>
      <c r="I2167" s="118">
        <v>0.57999998331069902</v>
      </c>
      <c r="J2167" s="118">
        <v>0.57999998331069902</v>
      </c>
      <c r="K2167" s="118">
        <v>-1.75999999046325</v>
      </c>
      <c r="L2167" s="181">
        <f>(K2167+'NPV Calcs'!$D$13)*About!$B$135</f>
        <v>5.6590636577864375</v>
      </c>
      <c r="M2167" s="95" t="str">
        <f>INDEX('IEA Tech to Policy Mapping'!$B$2:$B$13,MATCH($H2167,'IEA Tech to Policy Mapping'!$A$2:$A$13,0))</f>
        <v>ngps - processing methane capture</v>
      </c>
      <c r="N2167" s="182">
        <f>(J2167*About!$A$132/1000)*10^12*'EPA to IEA Scaling'!$E$13</f>
        <v>13142933275.641846</v>
      </c>
      <c r="O2167" s="183">
        <f>L2167/About!$B$144</f>
        <v>10.647285337614758</v>
      </c>
    </row>
    <row r="2168" spans="2:15" x14ac:dyDescent="0.45">
      <c r="B2168" s="118" t="s">
        <v>239</v>
      </c>
      <c r="C2168" s="118" t="s">
        <v>775</v>
      </c>
      <c r="D2168" s="118" t="s">
        <v>962</v>
      </c>
      <c r="E2168" s="118" t="s">
        <v>996</v>
      </c>
      <c r="F2168" s="118" t="s">
        <v>997</v>
      </c>
      <c r="G2168" s="118" t="s">
        <v>988</v>
      </c>
      <c r="H2168" s="118" t="s">
        <v>1010</v>
      </c>
      <c r="I2168" s="118">
        <v>12.3599996566772</v>
      </c>
      <c r="J2168" s="118">
        <v>12.3599996566772</v>
      </c>
      <c r="K2168" s="118">
        <v>-1.75999999046325</v>
      </c>
      <c r="L2168" s="181">
        <f>(K2168+'NPV Calcs'!$D$13)*About!$B$135</f>
        <v>5.6590636577864375</v>
      </c>
      <c r="M2168" s="95" t="str">
        <f>INDEX('IEA Tech to Policy Mapping'!$B$2:$B$13,MATCH($H2168,'IEA Tech to Policy Mapping'!$A$2:$A$13,0))</f>
        <v>ngps - processing methane capture</v>
      </c>
      <c r="N2168" s="182">
        <f>(J2168*About!$A$132/1000)*10^12*'EPA to IEA Scaling'!$E$13</f>
        <v>280080440429.3299</v>
      </c>
      <c r="O2168" s="183">
        <f>L2168/About!$B$144</f>
        <v>10.647285337614758</v>
      </c>
    </row>
    <row r="2169" spans="2:15" x14ac:dyDescent="0.45">
      <c r="B2169" s="118" t="s">
        <v>127</v>
      </c>
      <c r="C2169" s="118" t="s">
        <v>775</v>
      </c>
      <c r="D2169" s="118" t="s">
        <v>962</v>
      </c>
      <c r="E2169" s="118" t="s">
        <v>996</v>
      </c>
      <c r="F2169" s="118" t="s">
        <v>997</v>
      </c>
      <c r="G2169" s="118" t="s">
        <v>988</v>
      </c>
      <c r="H2169" s="118" t="s">
        <v>1010</v>
      </c>
      <c r="I2169" s="118">
        <v>0.36000001430511402</v>
      </c>
      <c r="J2169" s="118">
        <v>0.36000001430511402</v>
      </c>
      <c r="K2169" s="118">
        <v>-1.75999999046325</v>
      </c>
      <c r="L2169" s="181">
        <f>(K2169+'NPV Calcs'!$D$13)*About!$B$135</f>
        <v>5.6590636577864375</v>
      </c>
      <c r="M2169" s="95" t="str">
        <f>INDEX('IEA Tech to Policy Mapping'!$B$2:$B$13,MATCH($H2169,'IEA Tech to Policy Mapping'!$A$2:$A$13,0))</f>
        <v>ngps - processing methane capture</v>
      </c>
      <c r="N2169" s="182">
        <f>(J2169*About!$A$132/1000)*10^12*'EPA to IEA Scaling'!$E$13</f>
        <v>8157683281.7038898</v>
      </c>
      <c r="O2169" s="183">
        <f>L2169/About!$B$144</f>
        <v>10.647285337614758</v>
      </c>
    </row>
    <row r="2170" spans="2:15" x14ac:dyDescent="0.45">
      <c r="B2170" s="118" t="s">
        <v>1061</v>
      </c>
      <c r="C2170" s="118" t="s">
        <v>775</v>
      </c>
      <c r="D2170" s="118" t="s">
        <v>962</v>
      </c>
      <c r="E2170" s="118" t="s">
        <v>996</v>
      </c>
      <c r="F2170" s="118" t="s">
        <v>997</v>
      </c>
      <c r="G2170" s="118" t="s">
        <v>988</v>
      </c>
      <c r="H2170" s="118" t="s">
        <v>1010</v>
      </c>
      <c r="I2170" s="118">
        <v>0.980000019073486</v>
      </c>
      <c r="J2170" s="118">
        <v>0.980000019073486</v>
      </c>
      <c r="K2170" s="118">
        <v>-1.75999999046325</v>
      </c>
      <c r="L2170" s="181">
        <f>(K2170+'NPV Calcs'!$D$13)*About!$B$135</f>
        <v>5.6590636577864375</v>
      </c>
      <c r="M2170" s="95" t="str">
        <f>INDEX('IEA Tech to Policy Mapping'!$B$2:$B$13,MATCH($H2170,'IEA Tech to Policy Mapping'!$A$2:$A$13,0))</f>
        <v>ngps - processing methane capture</v>
      </c>
      <c r="N2170" s="182">
        <f>(J2170*About!$A$132/1000)*10^12*'EPA to IEA Scaling'!$E$13</f>
        <v>22207026261.086742</v>
      </c>
      <c r="O2170" s="183">
        <f>L2170/About!$B$144</f>
        <v>10.647285337614758</v>
      </c>
    </row>
    <row r="2171" spans="2:15" x14ac:dyDescent="0.45">
      <c r="B2171" s="118" t="s">
        <v>321</v>
      </c>
      <c r="C2171" s="118" t="s">
        <v>775</v>
      </c>
      <c r="D2171" s="118" t="s">
        <v>962</v>
      </c>
      <c r="E2171" s="118" t="s">
        <v>996</v>
      </c>
      <c r="F2171" s="118" t="s">
        <v>997</v>
      </c>
      <c r="G2171" s="118" t="s">
        <v>988</v>
      </c>
      <c r="H2171" s="118" t="s">
        <v>995</v>
      </c>
      <c r="I2171" s="118">
        <v>2.17000007629394</v>
      </c>
      <c r="J2171" s="118">
        <v>2.17000007629394</v>
      </c>
      <c r="K2171" s="118">
        <v>-1.5900000333786</v>
      </c>
      <c r="L2171" s="181">
        <f>(K2171+'NPV Calcs'!$D$13)*About!$B$135</f>
        <v>5.8117329379035203</v>
      </c>
      <c r="M2171" s="95" t="str">
        <f>INDEX('IEA Tech to Policy Mapping'!$B$2:$B$13,MATCH($H2171,'IEA Tech to Policy Mapping'!$A$2:$A$13,0))</f>
        <v>ngps - T&amp;D methane capture</v>
      </c>
      <c r="N2171" s="182">
        <f>(J2171*About!$A$132/1000)*10^12*'EPA to IEA Scaling'!$E$13</f>
        <v>49172701778.494812</v>
      </c>
      <c r="O2171" s="183">
        <f>L2171/About!$B$144</f>
        <v>10.934526034308147</v>
      </c>
    </row>
    <row r="2172" spans="2:15" x14ac:dyDescent="0.45">
      <c r="B2172" s="118" t="s">
        <v>24</v>
      </c>
      <c r="C2172" s="118" t="s">
        <v>775</v>
      </c>
      <c r="D2172" s="118" t="s">
        <v>962</v>
      </c>
      <c r="E2172" s="118" t="s">
        <v>991</v>
      </c>
      <c r="F2172" s="118" t="s">
        <v>987</v>
      </c>
      <c r="G2172" s="118" t="s">
        <v>988</v>
      </c>
      <c r="H2172" s="118" t="s">
        <v>995</v>
      </c>
      <c r="I2172" s="118">
        <v>1.0599999427795399</v>
      </c>
      <c r="J2172" s="118">
        <v>1.0599999427795399</v>
      </c>
      <c r="K2172" s="118">
        <v>-1.41999995708465</v>
      </c>
      <c r="L2172" s="181">
        <f>(K2172+'NPV Calcs'!$D$13)*About!$B$135</f>
        <v>5.9644023250770895</v>
      </c>
      <c r="M2172" s="95" t="str">
        <f>INDEX('IEA Tech to Policy Mapping'!$B$2:$B$13,MATCH($H2172,'IEA Tech to Policy Mapping'!$A$2:$A$13,0))</f>
        <v>ngps - T&amp;D methane capture</v>
      </c>
      <c r="N2172" s="182">
        <f>(J2172*About!$A$132/1000)*10^12*'EPA to IEA Scaling'!$E$13</f>
        <v>24019842967.258724</v>
      </c>
      <c r="O2172" s="183">
        <f>L2172/About!$B$144</f>
        <v>11.221766932423719</v>
      </c>
    </row>
    <row r="2173" spans="2:15" x14ac:dyDescent="0.45">
      <c r="B2173" s="118" t="s">
        <v>1061</v>
      </c>
      <c r="C2173" s="118" t="s">
        <v>775</v>
      </c>
      <c r="D2173" s="118" t="s">
        <v>985</v>
      </c>
      <c r="E2173" s="118" t="s">
        <v>1007</v>
      </c>
      <c r="F2173" s="118" t="s">
        <v>997</v>
      </c>
      <c r="G2173" s="118" t="s">
        <v>988</v>
      </c>
      <c r="H2173" s="118" t="s">
        <v>1003</v>
      </c>
      <c r="I2173" s="118">
        <v>9.9999997764825804E-3</v>
      </c>
      <c r="J2173" s="118">
        <v>9.9999997764825804E-3</v>
      </c>
      <c r="K2173" s="118">
        <v>-1.37999999523162</v>
      </c>
      <c r="L2173" s="181">
        <f>(K2173+'NPV Calcs'!$D$13)*About!$B$135</f>
        <v>6.0003244834442953</v>
      </c>
      <c r="M2173" s="95" t="str">
        <f>INDEX('IEA Tech to Policy Mapping'!$B$2:$B$13,MATCH($H2173,'IEA Tech to Policy Mapping'!$A$2:$A$13,0))</f>
        <v>ngps - T&amp;D methane capture</v>
      </c>
      <c r="N2173" s="182">
        <f>(J2173*About!$A$132/1000)*10^12*'EPA to IEA Scaling'!$E$13</f>
        <v>226602299.31134129</v>
      </c>
      <c r="O2173" s="183">
        <f>L2173/About!$B$144</f>
        <v>11.289352931311075</v>
      </c>
    </row>
    <row r="2174" spans="2:15" x14ac:dyDescent="0.45">
      <c r="B2174" s="118" t="s">
        <v>1061</v>
      </c>
      <c r="C2174" s="118" t="s">
        <v>775</v>
      </c>
      <c r="D2174" s="118" t="s">
        <v>962</v>
      </c>
      <c r="E2174" s="118" t="s">
        <v>996</v>
      </c>
      <c r="F2174" s="118" t="s">
        <v>997</v>
      </c>
      <c r="G2174" s="118" t="s">
        <v>988</v>
      </c>
      <c r="H2174" s="118" t="s">
        <v>1003</v>
      </c>
      <c r="I2174" s="118">
        <v>1.9999999552965102E-2</v>
      </c>
      <c r="J2174" s="118">
        <v>1.9999999552965102E-2</v>
      </c>
      <c r="K2174" s="118">
        <v>-1.37999999523162</v>
      </c>
      <c r="L2174" s="181">
        <f>(K2174+'NPV Calcs'!$D$13)*About!$B$135</f>
        <v>6.0003244834442953</v>
      </c>
      <c r="M2174" s="95" t="str">
        <f>INDEX('IEA Tech to Policy Mapping'!$B$2:$B$13,MATCH($H2174,'IEA Tech to Policy Mapping'!$A$2:$A$13,0))</f>
        <v>ngps - T&amp;D methane capture</v>
      </c>
      <c r="N2174" s="182">
        <f>(J2174*About!$A$132/1000)*10^12*'EPA to IEA Scaling'!$E$13</f>
        <v>453204598.62268114</v>
      </c>
      <c r="O2174" s="183">
        <f>L2174/About!$B$144</f>
        <v>11.289352931311075</v>
      </c>
    </row>
    <row r="2175" spans="2:15" x14ac:dyDescent="0.45">
      <c r="B2175" s="118" t="s">
        <v>20</v>
      </c>
      <c r="C2175" s="118" t="s">
        <v>775</v>
      </c>
      <c r="D2175" s="118" t="s">
        <v>985</v>
      </c>
      <c r="E2175" s="118" t="s">
        <v>986</v>
      </c>
      <c r="F2175" s="118" t="s">
        <v>987</v>
      </c>
      <c r="G2175" s="118" t="s">
        <v>1000</v>
      </c>
      <c r="H2175" s="118" t="s">
        <v>1001</v>
      </c>
      <c r="I2175" s="118">
        <v>9.8400001525878906</v>
      </c>
      <c r="J2175" s="118">
        <v>8.3599996566772408</v>
      </c>
      <c r="K2175" s="118">
        <v>-1.3400000333786</v>
      </c>
      <c r="L2175" s="181">
        <f>(K2175+'NPV Calcs'!$D$13)*About!$B$135</f>
        <v>6.0362466418114913</v>
      </c>
      <c r="M2175" s="95" t="str">
        <f>INDEX('IEA Tech to Policy Mapping'!$B$2:$B$13,MATCH($H2175,'IEA Tech to Policy Mapping'!$A$2:$A$13,0))</f>
        <v>ngps - T&amp;D methane capture</v>
      </c>
      <c r="N2175" s="182">
        <f>(J2175*About!$A$132/1000)*10^12*'EPA to IEA Scaling'!$E$13</f>
        <v>189439518678.81189</v>
      </c>
      <c r="O2175" s="183">
        <f>L2175/About!$B$144</f>
        <v>11.356938930198412</v>
      </c>
    </row>
    <row r="2176" spans="2:15" x14ac:dyDescent="0.45">
      <c r="B2176" s="118" t="s">
        <v>194</v>
      </c>
      <c r="C2176" s="118" t="s">
        <v>775</v>
      </c>
      <c r="D2176" s="118" t="s">
        <v>985</v>
      </c>
      <c r="E2176" s="118" t="s">
        <v>986</v>
      </c>
      <c r="F2176" s="118" t="s">
        <v>987</v>
      </c>
      <c r="G2176" s="118" t="s">
        <v>1000</v>
      </c>
      <c r="H2176" s="118" t="s">
        <v>1001</v>
      </c>
      <c r="I2176" s="118">
        <v>63.020000457763601</v>
      </c>
      <c r="J2176" s="118">
        <v>53.569999694824197</v>
      </c>
      <c r="K2176" s="118">
        <v>-1.3400000333786</v>
      </c>
      <c r="L2176" s="181">
        <f>(K2176+'NPV Calcs'!$D$13)*About!$B$135</f>
        <v>6.0362466418114913</v>
      </c>
      <c r="M2176" s="95" t="str">
        <f>INDEX('IEA Tech to Policy Mapping'!$B$2:$B$13,MATCH($H2176,'IEA Tech to Policy Mapping'!$A$2:$A$13,0))</f>
        <v>ngps - T&amp;D methane capture</v>
      </c>
      <c r="N2176" s="182">
        <f>(J2176*About!$A$132/1000)*10^12*'EPA to IEA Scaling'!$E$13</f>
        <v>1213908537628.4717</v>
      </c>
      <c r="O2176" s="183">
        <f>L2176/About!$B$144</f>
        <v>11.356938930198412</v>
      </c>
    </row>
    <row r="2177" spans="2:15" x14ac:dyDescent="0.45">
      <c r="B2177" s="118" t="s">
        <v>321</v>
      </c>
      <c r="C2177" s="118" t="s">
        <v>775</v>
      </c>
      <c r="D2177" s="118" t="s">
        <v>985</v>
      </c>
      <c r="E2177" s="118" t="s">
        <v>986</v>
      </c>
      <c r="F2177" s="118" t="s">
        <v>987</v>
      </c>
      <c r="G2177" s="118" t="s">
        <v>1000</v>
      </c>
      <c r="H2177" s="118" t="s">
        <v>1001</v>
      </c>
      <c r="I2177" s="118">
        <v>0.129999995231628</v>
      </c>
      <c r="J2177" s="118">
        <v>0.109999999403953</v>
      </c>
      <c r="K2177" s="118">
        <v>-1.3400000333786</v>
      </c>
      <c r="L2177" s="181">
        <f>(K2177+'NPV Calcs'!$D$13)*About!$B$135</f>
        <v>6.0362466418114913</v>
      </c>
      <c r="M2177" s="95" t="str">
        <f>INDEX('IEA Tech to Policy Mapping'!$B$2:$B$13,MATCH($H2177,'IEA Tech to Policy Mapping'!$A$2:$A$13,0))</f>
        <v>ngps - T&amp;D methane capture</v>
      </c>
      <c r="N2177" s="182">
        <f>(J2177*About!$A$132/1000)*10^12*'EPA to IEA Scaling'!$E$13</f>
        <v>2492625334.6327105</v>
      </c>
      <c r="O2177" s="183">
        <f>L2177/About!$B$144</f>
        <v>11.356938930198412</v>
      </c>
    </row>
    <row r="2178" spans="2:15" x14ac:dyDescent="0.45">
      <c r="B2178" s="118" t="s">
        <v>20</v>
      </c>
      <c r="C2178" s="118" t="s">
        <v>775</v>
      </c>
      <c r="D2178" s="118" t="s">
        <v>962</v>
      </c>
      <c r="E2178" s="118" t="s">
        <v>991</v>
      </c>
      <c r="F2178" s="118" t="s">
        <v>987</v>
      </c>
      <c r="G2178" s="118" t="s">
        <v>1000</v>
      </c>
      <c r="H2178" s="118" t="s">
        <v>1001</v>
      </c>
      <c r="I2178" s="118">
        <v>71.580001831054602</v>
      </c>
      <c r="J2178" s="118">
        <v>60.840000152587798</v>
      </c>
      <c r="K2178" s="118">
        <v>-1.3400000333786</v>
      </c>
      <c r="L2178" s="181">
        <f>(K2178+'NPV Calcs'!$D$13)*About!$B$135</f>
        <v>6.0362466418114913</v>
      </c>
      <c r="M2178" s="95" t="str">
        <f>INDEX('IEA Tech to Policy Mapping'!$B$2:$B$13,MATCH($H2178,'IEA Tech to Policy Mapping'!$A$2:$A$13,0))</f>
        <v>ngps - T&amp;D methane capture</v>
      </c>
      <c r="N2178" s="182">
        <f>(J2178*About!$A$132/1000)*10^12*'EPA to IEA Scaling'!$E$13</f>
        <v>1378648423283.0688</v>
      </c>
      <c r="O2178" s="183">
        <f>L2178/About!$B$144</f>
        <v>11.356938930198412</v>
      </c>
    </row>
    <row r="2179" spans="2:15" x14ac:dyDescent="0.45">
      <c r="B2179" s="118" t="s">
        <v>110</v>
      </c>
      <c r="C2179" s="118" t="s">
        <v>775</v>
      </c>
      <c r="D2179" s="118" t="s">
        <v>985</v>
      </c>
      <c r="E2179" s="118" t="s">
        <v>986</v>
      </c>
      <c r="F2179" s="118" t="s">
        <v>987</v>
      </c>
      <c r="G2179" s="118" t="s">
        <v>1000</v>
      </c>
      <c r="H2179" s="118" t="s">
        <v>1001</v>
      </c>
      <c r="I2179" s="118">
        <v>2.0499999523162802</v>
      </c>
      <c r="J2179" s="118">
        <v>1.7400000095367401</v>
      </c>
      <c r="K2179" s="118">
        <v>-1.3400000333786</v>
      </c>
      <c r="L2179" s="181">
        <f>(K2179+'NPV Calcs'!$D$13)*About!$B$135</f>
        <v>6.0362466418114913</v>
      </c>
      <c r="M2179" s="95" t="str">
        <f>INDEX('IEA Tech to Policy Mapping'!$B$2:$B$13,MATCH($H2179,'IEA Tech to Policy Mapping'!$A$2:$A$13,0))</f>
        <v>ngps - T&amp;D methane capture</v>
      </c>
      <c r="N2179" s="182">
        <f>(J2179*About!$A$132/1000)*10^12*'EPA to IEA Scaling'!$E$13</f>
        <v>39428801177.580498</v>
      </c>
      <c r="O2179" s="183">
        <f>L2179/About!$B$144</f>
        <v>11.356938930198412</v>
      </c>
    </row>
    <row r="2180" spans="2:15" x14ac:dyDescent="0.45">
      <c r="B2180" s="118" t="s">
        <v>110</v>
      </c>
      <c r="C2180" s="118" t="s">
        <v>775</v>
      </c>
      <c r="D2180" s="118" t="s">
        <v>962</v>
      </c>
      <c r="E2180" s="118" t="s">
        <v>991</v>
      </c>
      <c r="F2180" s="118" t="s">
        <v>987</v>
      </c>
      <c r="G2180" s="118" t="s">
        <v>1000</v>
      </c>
      <c r="H2180" s="118" t="s">
        <v>1001</v>
      </c>
      <c r="I2180" s="118">
        <v>12.029999732971101</v>
      </c>
      <c r="J2180" s="118">
        <v>10.2299995422363</v>
      </c>
      <c r="K2180" s="118">
        <v>-1.3400000333786</v>
      </c>
      <c r="L2180" s="181">
        <f>(K2180+'NPV Calcs'!$D$13)*About!$B$135</f>
        <v>6.0362466418114913</v>
      </c>
      <c r="M2180" s="95" t="str">
        <f>INDEX('IEA Tech to Policy Mapping'!$B$2:$B$13,MATCH($H2180,'IEA Tech to Policy Mapping'!$A$2:$A$13,0))</f>
        <v>ngps - T&amp;D methane capture</v>
      </c>
      <c r="N2180" s="182">
        <f>(J2180*About!$A$132/1000)*10^12*'EPA to IEA Scaling'!$E$13</f>
        <v>231814147003.92142</v>
      </c>
      <c r="O2180" s="183">
        <f>L2180/About!$B$144</f>
        <v>11.356938930198412</v>
      </c>
    </row>
    <row r="2181" spans="2:15" x14ac:dyDescent="0.45">
      <c r="B2181" s="118" t="s">
        <v>321</v>
      </c>
      <c r="C2181" s="118" t="s">
        <v>775</v>
      </c>
      <c r="D2181" s="118" t="s">
        <v>962</v>
      </c>
      <c r="E2181" s="118" t="s">
        <v>991</v>
      </c>
      <c r="F2181" s="118" t="s">
        <v>987</v>
      </c>
      <c r="G2181" s="118" t="s">
        <v>1000</v>
      </c>
      <c r="H2181" s="118" t="s">
        <v>1001</v>
      </c>
      <c r="I2181" s="118">
        <v>0.36000001430511402</v>
      </c>
      <c r="J2181" s="118">
        <v>0.30000001192092801</v>
      </c>
      <c r="K2181" s="118">
        <v>-1.3400000333786</v>
      </c>
      <c r="L2181" s="181">
        <f>(K2181+'NPV Calcs'!$D$13)*About!$B$135</f>
        <v>6.0362466418114913</v>
      </c>
      <c r="M2181" s="95" t="str">
        <f>INDEX('IEA Tech to Policy Mapping'!$B$2:$B$13,MATCH($H2181,'IEA Tech to Policy Mapping'!$A$2:$A$13,0))</f>
        <v>ngps - T&amp;D methane capture</v>
      </c>
      <c r="N2181" s="182">
        <f>(J2181*About!$A$132/1000)*10^12*'EPA to IEA Scaling'!$E$13</f>
        <v>6798069401.4199009</v>
      </c>
      <c r="O2181" s="183">
        <f>L2181/About!$B$144</f>
        <v>11.356938930198412</v>
      </c>
    </row>
    <row r="2182" spans="2:15" x14ac:dyDescent="0.45">
      <c r="B2182" s="118" t="s">
        <v>194</v>
      </c>
      <c r="C2182" s="118" t="s">
        <v>775</v>
      </c>
      <c r="D2182" s="118" t="s">
        <v>962</v>
      </c>
      <c r="E2182" s="118" t="s">
        <v>991</v>
      </c>
      <c r="F2182" s="118" t="s">
        <v>987</v>
      </c>
      <c r="G2182" s="118" t="s">
        <v>1000</v>
      </c>
      <c r="H2182" s="118" t="s">
        <v>1001</v>
      </c>
      <c r="I2182" s="118">
        <v>25.7600002288818</v>
      </c>
      <c r="J2182" s="118">
        <v>21.899999618530199</v>
      </c>
      <c r="K2182" s="118">
        <v>-1.3400000333786</v>
      </c>
      <c r="L2182" s="181">
        <f>(K2182+'NPV Calcs'!$D$13)*About!$B$135</f>
        <v>6.0362466418114913</v>
      </c>
      <c r="M2182" s="95" t="str">
        <f>INDEX('IEA Tech to Policy Mapping'!$B$2:$B$13,MATCH($H2182,'IEA Tech to Policy Mapping'!$A$2:$A$13,0))</f>
        <v>ngps - T&amp;D methane capture</v>
      </c>
      <c r="N2182" s="182">
        <f>(J2182*About!$A$132/1000)*10^12*'EPA to IEA Scaling'!$E$13</f>
        <v>496259037939.89795</v>
      </c>
      <c r="O2182" s="183">
        <f>L2182/About!$B$144</f>
        <v>11.356938930198412</v>
      </c>
    </row>
    <row r="2183" spans="2:15" x14ac:dyDescent="0.45">
      <c r="B2183" s="118" t="s">
        <v>20</v>
      </c>
      <c r="C2183" s="118" t="s">
        <v>775</v>
      </c>
      <c r="D2183" s="118" t="s">
        <v>962</v>
      </c>
      <c r="E2183" s="118" t="s">
        <v>993</v>
      </c>
      <c r="F2183" s="118" t="s">
        <v>987</v>
      </c>
      <c r="G2183" s="118" t="s">
        <v>1000</v>
      </c>
      <c r="H2183" s="118" t="s">
        <v>1001</v>
      </c>
      <c r="I2183" s="118">
        <v>1.12999999523162</v>
      </c>
      <c r="J2183" s="118">
        <v>0.95999997854232699</v>
      </c>
      <c r="K2183" s="118">
        <v>-1.3400000333786</v>
      </c>
      <c r="L2183" s="181">
        <f>(K2183+'NPV Calcs'!$D$13)*About!$B$135</f>
        <v>6.0362466418114913</v>
      </c>
      <c r="M2183" s="95" t="str">
        <f>INDEX('IEA Tech to Policy Mapping'!$B$2:$B$13,MATCH($H2183,'IEA Tech to Policy Mapping'!$A$2:$A$13,0))</f>
        <v>ngps - T&amp;D methane capture</v>
      </c>
      <c r="N2183" s="182">
        <f>(J2183*About!$A$132/1000)*10^12*'EPA to IEA Scaling'!$E$13</f>
        <v>21753820733.888744</v>
      </c>
      <c r="O2183" s="183">
        <f>L2183/About!$B$144</f>
        <v>11.356938930198412</v>
      </c>
    </row>
    <row r="2184" spans="2:15" x14ac:dyDescent="0.45">
      <c r="B2184" s="118" t="s">
        <v>110</v>
      </c>
      <c r="C2184" s="118" t="s">
        <v>775</v>
      </c>
      <c r="D2184" s="118" t="s">
        <v>962</v>
      </c>
      <c r="E2184" s="118" t="s">
        <v>993</v>
      </c>
      <c r="F2184" s="118" t="s">
        <v>987</v>
      </c>
      <c r="G2184" s="118" t="s">
        <v>1000</v>
      </c>
      <c r="H2184" s="118" t="s">
        <v>1001</v>
      </c>
      <c r="I2184" s="118">
        <v>1.25</v>
      </c>
      <c r="J2184" s="118">
        <v>1.0599999427795399</v>
      </c>
      <c r="K2184" s="118">
        <v>-1.3400000333786</v>
      </c>
      <c r="L2184" s="181">
        <f>(K2184+'NPV Calcs'!$D$13)*About!$B$135</f>
        <v>6.0362466418114913</v>
      </c>
      <c r="M2184" s="95" t="str">
        <f>INDEX('IEA Tech to Policy Mapping'!$B$2:$B$13,MATCH($H2184,'IEA Tech to Policy Mapping'!$A$2:$A$13,0))</f>
        <v>ngps - T&amp;D methane capture</v>
      </c>
      <c r="N2184" s="182">
        <f>(J2184*About!$A$132/1000)*10^12*'EPA to IEA Scaling'!$E$13</f>
        <v>24019842967.258724</v>
      </c>
      <c r="O2184" s="183">
        <f>L2184/About!$B$144</f>
        <v>11.356938930198412</v>
      </c>
    </row>
    <row r="2185" spans="2:15" x14ac:dyDescent="0.45">
      <c r="B2185" s="118" t="s">
        <v>224</v>
      </c>
      <c r="C2185" s="118" t="s">
        <v>775</v>
      </c>
      <c r="D2185" s="118" t="s">
        <v>962</v>
      </c>
      <c r="E2185" s="118" t="s">
        <v>991</v>
      </c>
      <c r="F2185" s="118" t="s">
        <v>987</v>
      </c>
      <c r="G2185" s="118" t="s">
        <v>1000</v>
      </c>
      <c r="H2185" s="118" t="s">
        <v>1001</v>
      </c>
      <c r="I2185" s="118">
        <v>6.0300002098083496</v>
      </c>
      <c r="J2185" s="118">
        <v>5.13000011444091</v>
      </c>
      <c r="K2185" s="118">
        <v>-1.3200000524520801</v>
      </c>
      <c r="L2185" s="181">
        <f>(K2185+'NPV Calcs'!$D$13)*About!$B$135</f>
        <v>6.0542077209950982</v>
      </c>
      <c r="M2185" s="95" t="str">
        <f>INDEX('IEA Tech to Policy Mapping'!$B$2:$B$13,MATCH($H2185,'IEA Tech to Policy Mapping'!$A$2:$A$13,0))</f>
        <v>ngps - T&amp;D methane capture</v>
      </c>
      <c r="N2185" s="182">
        <f>(J2185*About!$A$132/1000)*10^12*'EPA to IEA Scaling'!$E$13</f>
        <v>116246984738.29799</v>
      </c>
      <c r="O2185" s="183">
        <f>L2185/About!$B$144</f>
        <v>11.390731929642097</v>
      </c>
    </row>
    <row r="2186" spans="2:15" x14ac:dyDescent="0.45">
      <c r="B2186" s="118" t="s">
        <v>239</v>
      </c>
      <c r="C2186" s="118" t="s">
        <v>775</v>
      </c>
      <c r="D2186" s="118" t="s">
        <v>962</v>
      </c>
      <c r="E2186" s="118" t="s">
        <v>991</v>
      </c>
      <c r="F2186" s="118" t="s">
        <v>987</v>
      </c>
      <c r="G2186" s="118" t="s">
        <v>1000</v>
      </c>
      <c r="H2186" s="118" t="s">
        <v>1001</v>
      </c>
      <c r="I2186" s="118">
        <v>19.4899997711181</v>
      </c>
      <c r="J2186" s="118">
        <v>16.569999694824201</v>
      </c>
      <c r="K2186" s="118">
        <v>-1.3200000524520801</v>
      </c>
      <c r="L2186" s="181">
        <f>(K2186+'NPV Calcs'!$D$13)*About!$B$135</f>
        <v>6.0542077209950982</v>
      </c>
      <c r="M2186" s="95" t="str">
        <f>INDEX('IEA Tech to Policy Mapping'!$B$2:$B$13,MATCH($H2186,'IEA Tech to Policy Mapping'!$A$2:$A$13,0))</f>
        <v>ngps - T&amp;D methane capture</v>
      </c>
      <c r="N2186" s="182">
        <f>(J2186*About!$A$132/1000)*10^12*'EPA to IEA Scaling'!$E$13</f>
        <v>375480011436.17096</v>
      </c>
      <c r="O2186" s="183">
        <f>L2186/About!$B$144</f>
        <v>11.390731929642097</v>
      </c>
    </row>
    <row r="2187" spans="2:15" x14ac:dyDescent="0.45">
      <c r="B2187" s="118" t="s">
        <v>127</v>
      </c>
      <c r="C2187" s="118" t="s">
        <v>775</v>
      </c>
      <c r="D2187" s="118" t="s">
        <v>962</v>
      </c>
      <c r="E2187" s="118" t="s">
        <v>991</v>
      </c>
      <c r="F2187" s="118" t="s">
        <v>987</v>
      </c>
      <c r="G2187" s="118" t="s">
        <v>1000</v>
      </c>
      <c r="H2187" s="118" t="s">
        <v>1001</v>
      </c>
      <c r="I2187" s="118">
        <v>0.140000000596046</v>
      </c>
      <c r="J2187" s="118">
        <v>0.11999999731779</v>
      </c>
      <c r="K2187" s="118">
        <v>-1.3200000524520801</v>
      </c>
      <c r="L2187" s="181">
        <f>(K2187+'NPV Calcs'!$D$13)*About!$B$135</f>
        <v>6.0542077209950982</v>
      </c>
      <c r="M2187" s="95" t="str">
        <f>INDEX('IEA Tech to Policy Mapping'!$B$2:$B$13,MATCH($H2187,'IEA Tech to Policy Mapping'!$A$2:$A$13,0))</f>
        <v>ngps - T&amp;D methane capture</v>
      </c>
      <c r="N2187" s="182">
        <f>(J2187*About!$A$132/1000)*10^12*'EPA to IEA Scaling'!$E$13</f>
        <v>2719227591.736073</v>
      </c>
      <c r="O2187" s="183">
        <f>L2187/About!$B$144</f>
        <v>11.390731929642097</v>
      </c>
    </row>
    <row r="2188" spans="2:15" x14ac:dyDescent="0.45">
      <c r="B2188" s="118" t="s">
        <v>127</v>
      </c>
      <c r="C2188" s="118" t="s">
        <v>775</v>
      </c>
      <c r="D2188" s="118" t="s">
        <v>985</v>
      </c>
      <c r="E2188" s="118" t="s">
        <v>986</v>
      </c>
      <c r="F2188" s="118" t="s">
        <v>987</v>
      </c>
      <c r="G2188" s="118" t="s">
        <v>1000</v>
      </c>
      <c r="H2188" s="118" t="s">
        <v>1001</v>
      </c>
      <c r="I2188" s="118">
        <v>0.62999999523162797</v>
      </c>
      <c r="J2188" s="118">
        <v>0.52999997138976995</v>
      </c>
      <c r="K2188" s="118">
        <v>-1.3200000524520801</v>
      </c>
      <c r="L2188" s="181">
        <f>(K2188+'NPV Calcs'!$D$13)*About!$B$135</f>
        <v>6.0542077209950982</v>
      </c>
      <c r="M2188" s="95" t="str">
        <f>INDEX('IEA Tech to Policy Mapping'!$B$2:$B$13,MATCH($H2188,'IEA Tech to Policy Mapping'!$A$2:$A$13,0))</f>
        <v>ngps - T&amp;D methane capture</v>
      </c>
      <c r="N2188" s="182">
        <f>(J2188*About!$A$132/1000)*10^12*'EPA to IEA Scaling'!$E$13</f>
        <v>12009921483.629362</v>
      </c>
      <c r="O2188" s="183">
        <f>L2188/About!$B$144</f>
        <v>11.390731929642097</v>
      </c>
    </row>
    <row r="2189" spans="2:15" x14ac:dyDescent="0.45">
      <c r="B2189" s="118" t="s">
        <v>24</v>
      </c>
      <c r="C2189" s="118" t="s">
        <v>775</v>
      </c>
      <c r="D2189" s="118" t="s">
        <v>962</v>
      </c>
      <c r="E2189" s="118" t="s">
        <v>991</v>
      </c>
      <c r="F2189" s="118" t="s">
        <v>987</v>
      </c>
      <c r="G2189" s="118" t="s">
        <v>1000</v>
      </c>
      <c r="H2189" s="118" t="s">
        <v>1001</v>
      </c>
      <c r="I2189" s="118">
        <v>5.2199997901916504</v>
      </c>
      <c r="J2189" s="118">
        <v>4.4400000572204501</v>
      </c>
      <c r="K2189" s="118">
        <v>-1.3200000524520801</v>
      </c>
      <c r="L2189" s="181">
        <f>(K2189+'NPV Calcs'!$D$13)*About!$B$135</f>
        <v>6.0542077209950982</v>
      </c>
      <c r="M2189" s="95" t="str">
        <f>INDEX('IEA Tech to Policy Mapping'!$B$2:$B$13,MATCH($H2189,'IEA Tech to Policy Mapping'!$A$2:$A$13,0))</f>
        <v>ngps - T&amp;D methane capture</v>
      </c>
      <c r="N2189" s="182">
        <f>(J2189*About!$A$132/1000)*10^12*'EPA to IEA Scaling'!$E$13</f>
        <v>100611424439.70467</v>
      </c>
      <c r="O2189" s="183">
        <f>L2189/About!$B$144</f>
        <v>11.390731929642097</v>
      </c>
    </row>
    <row r="2190" spans="2:15" x14ac:dyDescent="0.45">
      <c r="B2190" s="118" t="s">
        <v>72</v>
      </c>
      <c r="C2190" s="118" t="s">
        <v>775</v>
      </c>
      <c r="D2190" s="118" t="s">
        <v>962</v>
      </c>
      <c r="E2190" s="118" t="s">
        <v>991</v>
      </c>
      <c r="F2190" s="118" t="s">
        <v>987</v>
      </c>
      <c r="G2190" s="118" t="s">
        <v>1000</v>
      </c>
      <c r="H2190" s="118" t="s">
        <v>1001</v>
      </c>
      <c r="I2190" s="118">
        <v>0.129999995231628</v>
      </c>
      <c r="J2190" s="118">
        <v>0.109999999403953</v>
      </c>
      <c r="K2190" s="118">
        <v>-1.3200000524520801</v>
      </c>
      <c r="L2190" s="181">
        <f>(K2190+'NPV Calcs'!$D$13)*About!$B$135</f>
        <v>6.0542077209950982</v>
      </c>
      <c r="M2190" s="95" t="str">
        <f>INDEX('IEA Tech to Policy Mapping'!$B$2:$B$13,MATCH($H2190,'IEA Tech to Policy Mapping'!$A$2:$A$13,0))</f>
        <v>ngps - T&amp;D methane capture</v>
      </c>
      <c r="N2190" s="182">
        <f>(J2190*About!$A$132/1000)*10^12*'EPA to IEA Scaling'!$E$13</f>
        <v>2492625334.6327105</v>
      </c>
      <c r="O2190" s="183">
        <f>L2190/About!$B$144</f>
        <v>11.390731929642097</v>
      </c>
    </row>
    <row r="2191" spans="2:15" x14ac:dyDescent="0.45">
      <c r="B2191" s="118" t="s">
        <v>1062</v>
      </c>
      <c r="C2191" s="118" t="s">
        <v>775</v>
      </c>
      <c r="D2191" s="118" t="s">
        <v>962</v>
      </c>
      <c r="E2191" s="118" t="s">
        <v>991</v>
      </c>
      <c r="F2191" s="118" t="s">
        <v>987</v>
      </c>
      <c r="G2191" s="118" t="s">
        <v>1000</v>
      </c>
      <c r="H2191" s="118" t="s">
        <v>1001</v>
      </c>
      <c r="I2191" s="118">
        <v>0.31999999284744202</v>
      </c>
      <c r="J2191" s="118">
        <v>0.270000010728836</v>
      </c>
      <c r="K2191" s="118">
        <v>-1.3200000524520801</v>
      </c>
      <c r="L2191" s="181">
        <f>(K2191+'NPV Calcs'!$D$13)*About!$B$135</f>
        <v>6.0542077209950982</v>
      </c>
      <c r="M2191" s="95" t="str">
        <f>INDEX('IEA Tech to Policy Mapping'!$B$2:$B$13,MATCH($H2191,'IEA Tech to Policy Mapping'!$A$2:$A$13,0))</f>
        <v>ngps - T&amp;D methane capture</v>
      </c>
      <c r="N2191" s="182">
        <f>(J2191*About!$A$132/1000)*10^12*'EPA to IEA Scaling'!$E$13</f>
        <v>6118262461.2779284</v>
      </c>
      <c r="O2191" s="183">
        <f>L2191/About!$B$144</f>
        <v>11.390731929642097</v>
      </c>
    </row>
    <row r="2192" spans="2:15" x14ac:dyDescent="0.45">
      <c r="B2192" s="118" t="s">
        <v>239</v>
      </c>
      <c r="C2192" s="118" t="s">
        <v>775</v>
      </c>
      <c r="D2192" s="118" t="s">
        <v>985</v>
      </c>
      <c r="E2192" s="118" t="s">
        <v>986</v>
      </c>
      <c r="F2192" s="118" t="s">
        <v>987</v>
      </c>
      <c r="G2192" s="118" t="s">
        <v>1000</v>
      </c>
      <c r="H2192" s="118" t="s">
        <v>1001</v>
      </c>
      <c r="I2192" s="118">
        <v>5.0900001525878897</v>
      </c>
      <c r="J2192" s="118">
        <v>4.3200001716613698</v>
      </c>
      <c r="K2192" s="118">
        <v>-1.3200000524520801</v>
      </c>
      <c r="L2192" s="181">
        <f>(K2192+'NPV Calcs'!$D$13)*About!$B$135</f>
        <v>6.0542077209950982</v>
      </c>
      <c r="M2192" s="95" t="str">
        <f>INDEX('IEA Tech to Policy Mapping'!$B$2:$B$13,MATCH($H2192,'IEA Tech to Policy Mapping'!$A$2:$A$13,0))</f>
        <v>ngps - T&amp;D methane capture</v>
      </c>
      <c r="N2192" s="182">
        <f>(J2192*About!$A$132/1000)*10^12*'EPA to IEA Scaling'!$E$13</f>
        <v>97892199380.446716</v>
      </c>
      <c r="O2192" s="183">
        <f>L2192/About!$B$144</f>
        <v>11.390731929642097</v>
      </c>
    </row>
    <row r="2193" spans="2:15" x14ac:dyDescent="0.45">
      <c r="B2193" s="118" t="s">
        <v>293</v>
      </c>
      <c r="C2193" s="118" t="s">
        <v>775</v>
      </c>
      <c r="D2193" s="118" t="s">
        <v>985</v>
      </c>
      <c r="E2193" s="118" t="s">
        <v>986</v>
      </c>
      <c r="F2193" s="118" t="s">
        <v>987</v>
      </c>
      <c r="G2193" s="118" t="s">
        <v>1000</v>
      </c>
      <c r="H2193" s="118" t="s">
        <v>1001</v>
      </c>
      <c r="I2193" s="118">
        <v>6.8600001335143999</v>
      </c>
      <c r="J2193" s="118">
        <v>5.8299999237060502</v>
      </c>
      <c r="K2193" s="118">
        <v>-1.3200000524520801</v>
      </c>
      <c r="L2193" s="181">
        <f>(K2193+'NPV Calcs'!$D$13)*About!$B$135</f>
        <v>6.0542077209950982</v>
      </c>
      <c r="M2193" s="95" t="str">
        <f>INDEX('IEA Tech to Policy Mapping'!$B$2:$B$13,MATCH($H2193,'IEA Tech to Policy Mapping'!$A$2:$A$13,0))</f>
        <v>ngps - T&amp;D methane capture</v>
      </c>
      <c r="N2193" s="182">
        <f>(J2193*About!$A$132/1000)*10^12*'EPA to IEA Scaling'!$E$13</f>
        <v>132109141722.54295</v>
      </c>
      <c r="O2193" s="183">
        <f>L2193/About!$B$144</f>
        <v>11.390731929642097</v>
      </c>
    </row>
    <row r="2194" spans="2:15" x14ac:dyDescent="0.45">
      <c r="B2194" s="118" t="s">
        <v>298</v>
      </c>
      <c r="C2194" s="118" t="s">
        <v>775</v>
      </c>
      <c r="D2194" s="118" t="s">
        <v>985</v>
      </c>
      <c r="E2194" s="118" t="s">
        <v>986</v>
      </c>
      <c r="F2194" s="118" t="s">
        <v>987</v>
      </c>
      <c r="G2194" s="118" t="s">
        <v>1000</v>
      </c>
      <c r="H2194" s="118" t="s">
        <v>1001</v>
      </c>
      <c r="I2194" s="118">
        <v>0.87999999523162797</v>
      </c>
      <c r="J2194" s="118">
        <v>0.75</v>
      </c>
      <c r="K2194" s="118">
        <v>-1.3200000524520801</v>
      </c>
      <c r="L2194" s="181">
        <f>(K2194+'NPV Calcs'!$D$13)*About!$B$135</f>
        <v>6.0542077209950982</v>
      </c>
      <c r="M2194" s="95" t="str">
        <f>INDEX('IEA Tech to Policy Mapping'!$B$2:$B$13,MATCH($H2194,'IEA Tech to Policy Mapping'!$A$2:$A$13,0))</f>
        <v>ngps - T&amp;D methane capture</v>
      </c>
      <c r="N2194" s="182">
        <f>(J2194*About!$A$132/1000)*10^12*'EPA to IEA Scaling'!$E$13</f>
        <v>16995172828.222313</v>
      </c>
      <c r="O2194" s="183">
        <f>L2194/About!$B$144</f>
        <v>11.390731929642097</v>
      </c>
    </row>
    <row r="2195" spans="2:15" x14ac:dyDescent="0.45">
      <c r="B2195" s="118" t="s">
        <v>24</v>
      </c>
      <c r="C2195" s="118" t="s">
        <v>775</v>
      </c>
      <c r="D2195" s="118" t="s">
        <v>985</v>
      </c>
      <c r="E2195" s="118" t="s">
        <v>986</v>
      </c>
      <c r="F2195" s="118" t="s">
        <v>987</v>
      </c>
      <c r="G2195" s="118" t="s">
        <v>1000</v>
      </c>
      <c r="H2195" s="118" t="s">
        <v>1001</v>
      </c>
      <c r="I2195" s="118">
        <v>0.230000004172325</v>
      </c>
      <c r="J2195" s="118">
        <v>0.18999999761581399</v>
      </c>
      <c r="K2195" s="118">
        <v>-1.3200000524520801</v>
      </c>
      <c r="L2195" s="181">
        <f>(K2195+'NPV Calcs'!$D$13)*About!$B$135</f>
        <v>6.0542077209950982</v>
      </c>
      <c r="M2195" s="95" t="str">
        <f>INDEX('IEA Tech to Policy Mapping'!$B$2:$B$13,MATCH($H2195,'IEA Tech to Policy Mapping'!$A$2:$A$13,0))</f>
        <v>ngps - T&amp;D methane capture</v>
      </c>
      <c r="N2195" s="182">
        <f>(J2195*About!$A$132/1000)*10^12*'EPA to IEA Scaling'!$E$13</f>
        <v>4305443729.1234484</v>
      </c>
      <c r="O2195" s="183">
        <f>L2195/About!$B$144</f>
        <v>11.390731929642097</v>
      </c>
    </row>
    <row r="2196" spans="2:15" x14ac:dyDescent="0.45">
      <c r="B2196" s="118" t="s">
        <v>78</v>
      </c>
      <c r="C2196" s="118" t="s">
        <v>775</v>
      </c>
      <c r="D2196" s="118" t="s">
        <v>985</v>
      </c>
      <c r="E2196" s="118" t="s">
        <v>986</v>
      </c>
      <c r="F2196" s="118" t="s">
        <v>987</v>
      </c>
      <c r="G2196" s="118" t="s">
        <v>1000</v>
      </c>
      <c r="H2196" s="118" t="s">
        <v>1001</v>
      </c>
      <c r="I2196" s="118">
        <v>1.2799999713897701</v>
      </c>
      <c r="J2196" s="118">
        <v>1.0900000333786</v>
      </c>
      <c r="K2196" s="118">
        <v>-1.3200000524520801</v>
      </c>
      <c r="L2196" s="181">
        <f>(K2196+'NPV Calcs'!$D$13)*About!$B$135</f>
        <v>6.0542077209950982</v>
      </c>
      <c r="M2196" s="95" t="str">
        <f>INDEX('IEA Tech to Policy Mapping'!$B$2:$B$13,MATCH($H2196,'IEA Tech to Policy Mapping'!$A$2:$A$13,0))</f>
        <v>ngps - T&amp;D methane capture</v>
      </c>
      <c r="N2196" s="182">
        <f>(J2196*About!$A$132/1000)*10^12*'EPA to IEA Scaling'!$E$13</f>
        <v>24699651933.383194</v>
      </c>
      <c r="O2196" s="183">
        <f>L2196/About!$B$144</f>
        <v>11.390731929642097</v>
      </c>
    </row>
    <row r="2197" spans="2:15" x14ac:dyDescent="0.45">
      <c r="B2197" s="118" t="s">
        <v>1062</v>
      </c>
      <c r="C2197" s="118" t="s">
        <v>775</v>
      </c>
      <c r="D2197" s="118" t="s">
        <v>985</v>
      </c>
      <c r="E2197" s="118" t="s">
        <v>986</v>
      </c>
      <c r="F2197" s="118" t="s">
        <v>987</v>
      </c>
      <c r="G2197" s="118" t="s">
        <v>1000</v>
      </c>
      <c r="H2197" s="118" t="s">
        <v>1001</v>
      </c>
      <c r="I2197" s="118">
        <v>0.15000000596046401</v>
      </c>
      <c r="J2197" s="118">
        <v>0.129999995231628</v>
      </c>
      <c r="K2197" s="118">
        <v>-1.3200000524520801</v>
      </c>
      <c r="L2197" s="181">
        <f>(K2197+'NPV Calcs'!$D$13)*About!$B$135</f>
        <v>6.0542077209950982</v>
      </c>
      <c r="M2197" s="95" t="str">
        <f>INDEX('IEA Tech to Policy Mapping'!$B$2:$B$13,MATCH($H2197,'IEA Tech to Policy Mapping'!$A$2:$A$13,0))</f>
        <v>ngps - T&amp;D methane capture</v>
      </c>
      <c r="N2197" s="182">
        <f>(J2197*About!$A$132/1000)*10^12*'EPA to IEA Scaling'!$E$13</f>
        <v>2945829848.8394594</v>
      </c>
      <c r="O2197" s="183">
        <f>L2197/About!$B$144</f>
        <v>11.390731929642097</v>
      </c>
    </row>
    <row r="2198" spans="2:15" x14ac:dyDescent="0.45">
      <c r="B2198" s="118" t="s">
        <v>224</v>
      </c>
      <c r="C2198" s="118" t="s">
        <v>775</v>
      </c>
      <c r="D2198" s="118" t="s">
        <v>962</v>
      </c>
      <c r="E2198" s="118" t="s">
        <v>996</v>
      </c>
      <c r="F2198" s="118" t="s">
        <v>997</v>
      </c>
      <c r="G2198" s="118" t="s">
        <v>988</v>
      </c>
      <c r="H2198" s="118" t="s">
        <v>1003</v>
      </c>
      <c r="I2198" s="118">
        <v>9.9999997764825804E-3</v>
      </c>
      <c r="J2198" s="118">
        <v>9.9999997764825804E-3</v>
      </c>
      <c r="K2198" s="118">
        <v>-1.29999995231628</v>
      </c>
      <c r="L2198" s="181">
        <f>(K2198+'NPV Calcs'!$D$13)*About!$B$135</f>
        <v>6.0721689072351737</v>
      </c>
      <c r="M2198" s="95" t="str">
        <f>INDEX('IEA Tech to Policy Mapping'!$B$2:$B$13,MATCH($H2198,'IEA Tech to Policy Mapping'!$A$2:$A$13,0))</f>
        <v>ngps - T&amp;D methane capture</v>
      </c>
      <c r="N2198" s="182">
        <f>(J2198*About!$A$132/1000)*10^12*'EPA to IEA Scaling'!$E$13</f>
        <v>226602299.31134129</v>
      </c>
      <c r="O2198" s="183">
        <f>L2198/About!$B$144</f>
        <v>11.424525130507931</v>
      </c>
    </row>
    <row r="2199" spans="2:15" x14ac:dyDescent="0.45">
      <c r="B2199" s="118" t="s">
        <v>224</v>
      </c>
      <c r="C2199" s="118" t="s">
        <v>775</v>
      </c>
      <c r="D2199" s="118" t="s">
        <v>985</v>
      </c>
      <c r="E2199" s="118" t="s">
        <v>1007</v>
      </c>
      <c r="F2199" s="118" t="s">
        <v>997</v>
      </c>
      <c r="G2199" s="118" t="s">
        <v>988</v>
      </c>
      <c r="H2199" s="118" t="s">
        <v>1003</v>
      </c>
      <c r="I2199" s="118">
        <v>1.9999999552965102E-2</v>
      </c>
      <c r="J2199" s="118">
        <v>1.9999999552965102E-2</v>
      </c>
      <c r="K2199" s="118">
        <v>-1.29999995231628</v>
      </c>
      <c r="L2199" s="181">
        <f>(K2199+'NPV Calcs'!$D$13)*About!$B$135</f>
        <v>6.0721689072351737</v>
      </c>
      <c r="M2199" s="95" t="str">
        <f>INDEX('IEA Tech to Policy Mapping'!$B$2:$B$13,MATCH($H2199,'IEA Tech to Policy Mapping'!$A$2:$A$13,0))</f>
        <v>ngps - T&amp;D methane capture</v>
      </c>
      <c r="N2199" s="182">
        <f>(J2199*About!$A$132/1000)*10^12*'EPA to IEA Scaling'!$E$13</f>
        <v>453204598.62268114</v>
      </c>
      <c r="O2199" s="183">
        <f>L2199/About!$B$144</f>
        <v>11.424525130507931</v>
      </c>
    </row>
    <row r="2200" spans="2:15" x14ac:dyDescent="0.45">
      <c r="B2200" s="118" t="s">
        <v>224</v>
      </c>
      <c r="C2200" s="118" t="s">
        <v>775</v>
      </c>
      <c r="D2200" s="118" t="s">
        <v>962</v>
      </c>
      <c r="E2200" s="118" t="s">
        <v>991</v>
      </c>
      <c r="F2200" s="118" t="s">
        <v>987</v>
      </c>
      <c r="G2200" s="118" t="s">
        <v>988</v>
      </c>
      <c r="H2200" s="118" t="s">
        <v>1003</v>
      </c>
      <c r="I2200" s="118">
        <v>0.5</v>
      </c>
      <c r="J2200" s="118">
        <v>0.5</v>
      </c>
      <c r="K2200" s="118">
        <v>-1.29999995231628</v>
      </c>
      <c r="L2200" s="181">
        <f>(K2200+'NPV Calcs'!$D$13)*About!$B$135</f>
        <v>6.0721689072351737</v>
      </c>
      <c r="M2200" s="95" t="str">
        <f>INDEX('IEA Tech to Policy Mapping'!$B$2:$B$13,MATCH($H2200,'IEA Tech to Policy Mapping'!$A$2:$A$13,0))</f>
        <v>ngps - T&amp;D methane capture</v>
      </c>
      <c r="N2200" s="182">
        <f>(J2200*About!$A$132/1000)*10^12*'EPA to IEA Scaling'!$E$13</f>
        <v>11330115218.814875</v>
      </c>
      <c r="O2200" s="183">
        <f>L2200/About!$B$144</f>
        <v>11.424525130507931</v>
      </c>
    </row>
    <row r="2201" spans="2:15" x14ac:dyDescent="0.45">
      <c r="B2201" s="118" t="s">
        <v>20</v>
      </c>
      <c r="C2201" s="118" t="s">
        <v>775</v>
      </c>
      <c r="D2201" s="118" t="s">
        <v>962</v>
      </c>
      <c r="E2201" s="118" t="s">
        <v>991</v>
      </c>
      <c r="F2201" s="118" t="s">
        <v>987</v>
      </c>
      <c r="G2201" s="118" t="s">
        <v>988</v>
      </c>
      <c r="H2201" s="118" t="s">
        <v>1003</v>
      </c>
      <c r="I2201" s="118">
        <v>8.9499998092651296</v>
      </c>
      <c r="J2201" s="118">
        <v>8.9499998092651296</v>
      </c>
      <c r="K2201" s="118">
        <v>-1.16999995708465</v>
      </c>
      <c r="L2201" s="181">
        <f>(K2201+'NPV Calcs'!$D$13)*About!$B$135</f>
        <v>6.1889160289850595</v>
      </c>
      <c r="M2201" s="95" t="str">
        <f>INDEX('IEA Tech to Policy Mapping'!$B$2:$B$13,MATCH($H2201,'IEA Tech to Policy Mapping'!$A$2:$A$13,0))</f>
        <v>ngps - T&amp;D methane capture</v>
      </c>
      <c r="N2201" s="182">
        <f>(J2201*About!$A$132/1000)*10^12*'EPA to IEA Scaling'!$E$13</f>
        <v>202809058094.69012</v>
      </c>
      <c r="O2201" s="183">
        <f>L2201/About!$B$144</f>
        <v>11.644179828313982</v>
      </c>
    </row>
    <row r="2202" spans="2:15" x14ac:dyDescent="0.45">
      <c r="B2202" s="118" t="s">
        <v>20</v>
      </c>
      <c r="C2202" s="118" t="s">
        <v>775</v>
      </c>
      <c r="D2202" s="118" t="s">
        <v>962</v>
      </c>
      <c r="E2202" s="118" t="s">
        <v>996</v>
      </c>
      <c r="F2202" s="118" t="s">
        <v>997</v>
      </c>
      <c r="G2202" s="118" t="s">
        <v>988</v>
      </c>
      <c r="H2202" s="118" t="s">
        <v>1003</v>
      </c>
      <c r="I2202" s="118">
        <v>0.51999998092651301</v>
      </c>
      <c r="J2202" s="118">
        <v>0.51999998092651301</v>
      </c>
      <c r="K2202" s="118">
        <v>-1.16999995708465</v>
      </c>
      <c r="L2202" s="181">
        <f>(K2202+'NPV Calcs'!$D$13)*About!$B$135</f>
        <v>6.1889160289850595</v>
      </c>
      <c r="M2202" s="95" t="str">
        <f>INDEX('IEA Tech to Policy Mapping'!$B$2:$B$13,MATCH($H2202,'IEA Tech to Policy Mapping'!$A$2:$A$13,0))</f>
        <v>ngps - T&amp;D methane capture</v>
      </c>
      <c r="N2202" s="182">
        <f>(J2202*About!$A$132/1000)*10^12*'EPA to IEA Scaling'!$E$13</f>
        <v>11783319395.357861</v>
      </c>
      <c r="O2202" s="183">
        <f>L2202/About!$B$144</f>
        <v>11.644179828313982</v>
      </c>
    </row>
    <row r="2203" spans="2:15" x14ac:dyDescent="0.45">
      <c r="B2203" s="118" t="s">
        <v>20</v>
      </c>
      <c r="C2203" s="118" t="s">
        <v>775</v>
      </c>
      <c r="D2203" s="118" t="s">
        <v>962</v>
      </c>
      <c r="E2203" s="118" t="s">
        <v>993</v>
      </c>
      <c r="F2203" s="118" t="s">
        <v>987</v>
      </c>
      <c r="G2203" s="118" t="s">
        <v>988</v>
      </c>
      <c r="H2203" s="118" t="s">
        <v>1003</v>
      </c>
      <c r="I2203" s="118">
        <v>0.140000000596046</v>
      </c>
      <c r="J2203" s="118">
        <v>0.140000000596046</v>
      </c>
      <c r="K2203" s="118">
        <v>-1.16999995708465</v>
      </c>
      <c r="L2203" s="181">
        <f>(K2203+'NPV Calcs'!$D$13)*About!$B$135</f>
        <v>6.1889160289850595</v>
      </c>
      <c r="M2203" s="95" t="str">
        <f>INDEX('IEA Tech to Policy Mapping'!$B$2:$B$13,MATCH($H2203,'IEA Tech to Policy Mapping'!$A$2:$A$13,0))</f>
        <v>ngps - T&amp;D methane capture</v>
      </c>
      <c r="N2203" s="182">
        <f>(J2203*About!$A$132/1000)*10^12*'EPA to IEA Scaling'!$E$13</f>
        <v>3172432274.7747045</v>
      </c>
      <c r="O2203" s="183">
        <f>L2203/About!$B$144</f>
        <v>11.644179828313982</v>
      </c>
    </row>
    <row r="2204" spans="2:15" x14ac:dyDescent="0.45">
      <c r="B2204" s="118" t="s">
        <v>20</v>
      </c>
      <c r="C2204" s="118" t="s">
        <v>775</v>
      </c>
      <c r="D2204" s="118" t="s">
        <v>985</v>
      </c>
      <c r="E2204" s="118" t="s">
        <v>1007</v>
      </c>
      <c r="F2204" s="118" t="s">
        <v>997</v>
      </c>
      <c r="G2204" s="118" t="s">
        <v>988</v>
      </c>
      <c r="H2204" s="118" t="s">
        <v>1003</v>
      </c>
      <c r="I2204" s="118">
        <v>0.15999999642372101</v>
      </c>
      <c r="J2204" s="118">
        <v>0.15999999642372101</v>
      </c>
      <c r="K2204" s="118">
        <v>-1.16999995708465</v>
      </c>
      <c r="L2204" s="181">
        <f>(K2204+'NPV Calcs'!$D$13)*About!$B$135</f>
        <v>6.1889160289850595</v>
      </c>
      <c r="M2204" s="95" t="str">
        <f>INDEX('IEA Tech to Policy Mapping'!$B$2:$B$13,MATCH($H2204,'IEA Tech to Policy Mapping'!$A$2:$A$13,0))</f>
        <v>ngps - T&amp;D methane capture</v>
      </c>
      <c r="N2204" s="182">
        <f>(J2204*About!$A$132/1000)*10^12*'EPA to IEA Scaling'!$E$13</f>
        <v>3625636788.9814529</v>
      </c>
      <c r="O2204" s="183">
        <f>L2204/About!$B$144</f>
        <v>11.644179828313982</v>
      </c>
    </row>
    <row r="2205" spans="2:15" x14ac:dyDescent="0.45">
      <c r="B2205" s="118" t="s">
        <v>20</v>
      </c>
      <c r="C2205" s="118" t="s">
        <v>775</v>
      </c>
      <c r="D2205" s="118" t="s">
        <v>985</v>
      </c>
      <c r="E2205" s="118" t="s">
        <v>986</v>
      </c>
      <c r="F2205" s="118" t="s">
        <v>987</v>
      </c>
      <c r="G2205" s="118" t="s">
        <v>988</v>
      </c>
      <c r="H2205" s="118" t="s">
        <v>1003</v>
      </c>
      <c r="I2205" s="118">
        <v>30.75</v>
      </c>
      <c r="J2205" s="118">
        <v>30.75</v>
      </c>
      <c r="K2205" s="118">
        <v>-1.1399999856948799</v>
      </c>
      <c r="L2205" s="181">
        <f>(K2205+'NPV Calcs'!$D$13)*About!$B$135</f>
        <v>6.2158576477604619</v>
      </c>
      <c r="M2205" s="95" t="str">
        <f>INDEX('IEA Tech to Policy Mapping'!$B$2:$B$13,MATCH($H2205,'IEA Tech to Policy Mapping'!$A$2:$A$13,0))</f>
        <v>ngps - T&amp;D methane capture</v>
      </c>
      <c r="N2205" s="182">
        <f>(J2205*About!$A$132/1000)*10^12*'EPA to IEA Scaling'!$E$13</f>
        <v>696802085957.11475</v>
      </c>
      <c r="O2205" s="183">
        <f>L2205/About!$B$144</f>
        <v>11.694869327479495</v>
      </c>
    </row>
    <row r="2206" spans="2:15" x14ac:dyDescent="0.45">
      <c r="B2206" s="118" t="s">
        <v>1062</v>
      </c>
      <c r="C2206" s="118" t="s">
        <v>775</v>
      </c>
      <c r="D2206" s="118" t="s">
        <v>962</v>
      </c>
      <c r="E2206" s="118" t="s">
        <v>991</v>
      </c>
      <c r="F2206" s="118" t="s">
        <v>987</v>
      </c>
      <c r="G2206" s="118" t="s">
        <v>988</v>
      </c>
      <c r="H2206" s="118" t="s">
        <v>1003</v>
      </c>
      <c r="I2206" s="118">
        <v>2.9999999329447701E-2</v>
      </c>
      <c r="J2206" s="118">
        <v>2.9999999329447701E-2</v>
      </c>
      <c r="K2206" s="118">
        <v>-1.1000000238418499</v>
      </c>
      <c r="L2206" s="181">
        <f>(K2206+'NPV Calcs'!$D$13)*About!$B$135</f>
        <v>6.2517798061276668</v>
      </c>
      <c r="M2206" s="95" t="str">
        <f>INDEX('IEA Tech to Policy Mapping'!$B$2:$B$13,MATCH($H2206,'IEA Tech to Policy Mapping'!$A$2:$A$13,0))</f>
        <v>ngps - T&amp;D methane capture</v>
      </c>
      <c r="N2206" s="182">
        <f>(J2206*About!$A$132/1000)*10^12*'EPA to IEA Scaling'!$E$13</f>
        <v>679806897.9340229</v>
      </c>
      <c r="O2206" s="183">
        <f>L2206/About!$B$144</f>
        <v>11.762455326366847</v>
      </c>
    </row>
    <row r="2207" spans="2:15" x14ac:dyDescent="0.45">
      <c r="B2207" s="118" t="s">
        <v>1062</v>
      </c>
      <c r="C2207" s="118" t="s">
        <v>775</v>
      </c>
      <c r="D2207" s="118" t="s">
        <v>985</v>
      </c>
      <c r="E2207" s="118" t="s">
        <v>1007</v>
      </c>
      <c r="F2207" s="118" t="s">
        <v>997</v>
      </c>
      <c r="G2207" s="118" t="s">
        <v>988</v>
      </c>
      <c r="H2207" s="118" t="s">
        <v>1003</v>
      </c>
      <c r="I2207" s="118">
        <v>9.9999997764825804E-3</v>
      </c>
      <c r="J2207" s="118">
        <v>9.9999997764825804E-3</v>
      </c>
      <c r="K2207" s="118">
        <v>-1.1000000238418499</v>
      </c>
      <c r="L2207" s="181">
        <f>(K2207+'NPV Calcs'!$D$13)*About!$B$135</f>
        <v>6.2517798061276668</v>
      </c>
      <c r="M2207" s="95" t="str">
        <f>INDEX('IEA Tech to Policy Mapping'!$B$2:$B$13,MATCH($H2207,'IEA Tech to Policy Mapping'!$A$2:$A$13,0))</f>
        <v>ngps - T&amp;D methane capture</v>
      </c>
      <c r="N2207" s="182">
        <f>(J2207*About!$A$132/1000)*10^12*'EPA to IEA Scaling'!$E$13</f>
        <v>226602299.31134129</v>
      </c>
      <c r="O2207" s="183">
        <f>L2207/About!$B$144</f>
        <v>11.762455326366847</v>
      </c>
    </row>
    <row r="2208" spans="2:15" x14ac:dyDescent="0.45">
      <c r="B2208" s="118" t="s">
        <v>1062</v>
      </c>
      <c r="C2208" s="118" t="s">
        <v>775</v>
      </c>
      <c r="D2208" s="118" t="s">
        <v>962</v>
      </c>
      <c r="E2208" s="118" t="s">
        <v>996</v>
      </c>
      <c r="F2208" s="118" t="s">
        <v>997</v>
      </c>
      <c r="G2208" s="118" t="s">
        <v>988</v>
      </c>
      <c r="H2208" s="118" t="s">
        <v>1003</v>
      </c>
      <c r="I2208" s="118">
        <v>9.9999997764825804E-3</v>
      </c>
      <c r="J2208" s="118">
        <v>9.9999997764825804E-3</v>
      </c>
      <c r="K2208" s="118">
        <v>-1.1000000238418499</v>
      </c>
      <c r="L2208" s="181">
        <f>(K2208+'NPV Calcs'!$D$13)*About!$B$135</f>
        <v>6.2517798061276668</v>
      </c>
      <c r="M2208" s="95" t="str">
        <f>INDEX('IEA Tech to Policy Mapping'!$B$2:$B$13,MATCH($H2208,'IEA Tech to Policy Mapping'!$A$2:$A$13,0))</f>
        <v>ngps - T&amp;D methane capture</v>
      </c>
      <c r="N2208" s="182">
        <f>(J2208*About!$A$132/1000)*10^12*'EPA to IEA Scaling'!$E$13</f>
        <v>226602299.31134129</v>
      </c>
      <c r="O2208" s="183">
        <f>L2208/About!$B$144</f>
        <v>11.762455326366847</v>
      </c>
    </row>
    <row r="2209" spans="2:15" x14ac:dyDescent="0.45">
      <c r="B2209" s="118" t="s">
        <v>1062</v>
      </c>
      <c r="C2209" s="118" t="s">
        <v>775</v>
      </c>
      <c r="D2209" s="118" t="s">
        <v>985</v>
      </c>
      <c r="E2209" s="118" t="s">
        <v>986</v>
      </c>
      <c r="F2209" s="118" t="s">
        <v>987</v>
      </c>
      <c r="G2209" s="118" t="s">
        <v>988</v>
      </c>
      <c r="H2209" s="118" t="s">
        <v>1003</v>
      </c>
      <c r="I2209" s="118">
        <v>0.46000000834464999</v>
      </c>
      <c r="J2209" s="118">
        <v>0.46000000834464999</v>
      </c>
      <c r="K2209" s="118">
        <v>-1.08000004291534</v>
      </c>
      <c r="L2209" s="181">
        <f>(K2209+'NPV Calcs'!$D$13)*About!$B$135</f>
        <v>6.2697408853112657</v>
      </c>
      <c r="M2209" s="95" t="str">
        <f>INDEX('IEA Tech to Policy Mapping'!$B$2:$B$13,MATCH($H2209,'IEA Tech to Policy Mapping'!$A$2:$A$13,0))</f>
        <v>ngps - T&amp;D methane capture</v>
      </c>
      <c r="N2209" s="182">
        <f>(J2209*About!$A$132/1000)*10^12*'EPA to IEA Scaling'!$E$13</f>
        <v>10423706190.401377</v>
      </c>
      <c r="O2209" s="183">
        <f>L2209/About!$B$144</f>
        <v>11.796248325810518</v>
      </c>
    </row>
    <row r="2210" spans="2:15" x14ac:dyDescent="0.45">
      <c r="B2210" s="118" t="s">
        <v>72</v>
      </c>
      <c r="C2210" s="118" t="s">
        <v>775</v>
      </c>
      <c r="D2210" s="118" t="s">
        <v>962</v>
      </c>
      <c r="E2210" s="118" t="s">
        <v>991</v>
      </c>
      <c r="F2210" s="118" t="s">
        <v>987</v>
      </c>
      <c r="G2210" s="118" t="s">
        <v>988</v>
      </c>
      <c r="H2210" s="118" t="s">
        <v>1003</v>
      </c>
      <c r="I2210" s="118">
        <v>9.9999997764825804E-3</v>
      </c>
      <c r="J2210" s="118">
        <v>9.9999997764825804E-3</v>
      </c>
      <c r="K2210" s="118">
        <v>-0.97000002861022905</v>
      </c>
      <c r="L2210" s="181">
        <f>(K2210+'NPV Calcs'!$D$13)*About!$B$135</f>
        <v>6.3685269278775456</v>
      </c>
      <c r="M2210" s="95" t="str">
        <f>INDEX('IEA Tech to Policy Mapping'!$B$2:$B$13,MATCH($H2210,'IEA Tech to Policy Mapping'!$A$2:$A$13,0))</f>
        <v>ngps - T&amp;D methane capture</v>
      </c>
      <c r="N2210" s="182">
        <f>(J2210*About!$A$132/1000)*10^12*'EPA to IEA Scaling'!$E$13</f>
        <v>226602299.31134129</v>
      </c>
      <c r="O2210" s="183">
        <f>L2210/About!$B$144</f>
        <v>11.982110024172886</v>
      </c>
    </row>
    <row r="2211" spans="2:15" x14ac:dyDescent="0.45">
      <c r="B2211" s="118" t="s">
        <v>72</v>
      </c>
      <c r="C2211" s="118" t="s">
        <v>775</v>
      </c>
      <c r="D2211" s="118" t="s">
        <v>962</v>
      </c>
      <c r="E2211" s="118" t="s">
        <v>996</v>
      </c>
      <c r="F2211" s="118" t="s">
        <v>997</v>
      </c>
      <c r="G2211" s="118" t="s">
        <v>988</v>
      </c>
      <c r="H2211" s="118" t="s">
        <v>1003</v>
      </c>
      <c r="I2211" s="118">
        <v>9.9999997764825804E-3</v>
      </c>
      <c r="J2211" s="118">
        <v>9.9999997764825804E-3</v>
      </c>
      <c r="K2211" s="118">
        <v>-0.97000002861022905</v>
      </c>
      <c r="L2211" s="181">
        <f>(K2211+'NPV Calcs'!$D$13)*About!$B$135</f>
        <v>6.3685269278775456</v>
      </c>
      <c r="M2211" s="95" t="str">
        <f>INDEX('IEA Tech to Policy Mapping'!$B$2:$B$13,MATCH($H2211,'IEA Tech to Policy Mapping'!$A$2:$A$13,0))</f>
        <v>ngps - T&amp;D methane capture</v>
      </c>
      <c r="N2211" s="182">
        <f>(J2211*About!$A$132/1000)*10^12*'EPA to IEA Scaling'!$E$13</f>
        <v>226602299.31134129</v>
      </c>
      <c r="O2211" s="183">
        <f>L2211/About!$B$144</f>
        <v>11.982110024172886</v>
      </c>
    </row>
    <row r="2212" spans="2:15" x14ac:dyDescent="0.45">
      <c r="B2212" s="118" t="s">
        <v>72</v>
      </c>
      <c r="C2212" s="118" t="s">
        <v>775</v>
      </c>
      <c r="D2212" s="118" t="s">
        <v>985</v>
      </c>
      <c r="E2212" s="118" t="s">
        <v>1007</v>
      </c>
      <c r="F2212" s="118" t="s">
        <v>997</v>
      </c>
      <c r="G2212" s="118" t="s">
        <v>988</v>
      </c>
      <c r="H2212" s="118" t="s">
        <v>1003</v>
      </c>
      <c r="I2212" s="118">
        <v>9.9999997764825804E-3</v>
      </c>
      <c r="J2212" s="118">
        <v>9.9999997764825804E-3</v>
      </c>
      <c r="K2212" s="118">
        <v>-0.97000002861022905</v>
      </c>
      <c r="L2212" s="181">
        <f>(K2212+'NPV Calcs'!$D$13)*About!$B$135</f>
        <v>6.3685269278775456</v>
      </c>
      <c r="M2212" s="95" t="str">
        <f>INDEX('IEA Tech to Policy Mapping'!$B$2:$B$13,MATCH($H2212,'IEA Tech to Policy Mapping'!$A$2:$A$13,0))</f>
        <v>ngps - T&amp;D methane capture</v>
      </c>
      <c r="N2212" s="182">
        <f>(J2212*About!$A$132/1000)*10^12*'EPA to IEA Scaling'!$E$13</f>
        <v>226602299.31134129</v>
      </c>
      <c r="O2212" s="183">
        <f>L2212/About!$B$144</f>
        <v>11.982110024172886</v>
      </c>
    </row>
    <row r="2213" spans="2:15" x14ac:dyDescent="0.45">
      <c r="B2213" s="118" t="s">
        <v>78</v>
      </c>
      <c r="C2213" s="118" t="s">
        <v>775</v>
      </c>
      <c r="D2213" s="118" t="s">
        <v>985</v>
      </c>
      <c r="E2213" s="118" t="s">
        <v>986</v>
      </c>
      <c r="F2213" s="118" t="s">
        <v>987</v>
      </c>
      <c r="G2213" s="118" t="s">
        <v>988</v>
      </c>
      <c r="H2213" s="118" t="s">
        <v>1003</v>
      </c>
      <c r="I2213" s="118">
        <v>4.0100002288818297</v>
      </c>
      <c r="J2213" s="118">
        <v>4.0100002288818297</v>
      </c>
      <c r="K2213" s="118">
        <v>-0.94999998807907104</v>
      </c>
      <c r="L2213" s="181">
        <f>(K2213+'NPV Calcs'!$D$13)*About!$B$135</f>
        <v>6.386488060589385</v>
      </c>
      <c r="M2213" s="95" t="str">
        <f>INDEX('IEA Tech to Policy Mapping'!$B$2:$B$13,MATCH($H2213,'IEA Tech to Policy Mapping'!$A$2:$A$13,0))</f>
        <v>ngps - T&amp;D methane capture</v>
      </c>
      <c r="N2213" s="182">
        <f>(J2213*About!$A$132/1000)*10^12*'EPA to IEA Scaling'!$E$13</f>
        <v>90867529241.410309</v>
      </c>
      <c r="O2213" s="183">
        <f>L2213/About!$B$144</f>
        <v>12.015903124327643</v>
      </c>
    </row>
    <row r="2214" spans="2:15" x14ac:dyDescent="0.45">
      <c r="B2214" s="118" t="s">
        <v>127</v>
      </c>
      <c r="C2214" s="118" t="s">
        <v>775</v>
      </c>
      <c r="D2214" s="118" t="s">
        <v>962</v>
      </c>
      <c r="E2214" s="118" t="s">
        <v>991</v>
      </c>
      <c r="F2214" s="118" t="s">
        <v>987</v>
      </c>
      <c r="G2214" s="118" t="s">
        <v>988</v>
      </c>
      <c r="H2214" s="118" t="s">
        <v>1003</v>
      </c>
      <c r="I2214" s="118">
        <v>9.9999997764825804E-3</v>
      </c>
      <c r="J2214" s="118">
        <v>9.9999997764825804E-3</v>
      </c>
      <c r="K2214" s="118">
        <v>-0.81000000238418501</v>
      </c>
      <c r="L2214" s="181">
        <f>(K2214+'NPV Calcs'!$D$13)*About!$B$135</f>
        <v>6.5122157219310726</v>
      </c>
      <c r="M2214" s="95" t="str">
        <f>INDEX('IEA Tech to Policy Mapping'!$B$2:$B$13,MATCH($H2214,'IEA Tech to Policy Mapping'!$A$2:$A$13,0))</f>
        <v>ngps - T&amp;D methane capture</v>
      </c>
      <c r="N2214" s="182">
        <f>(J2214*About!$A$132/1000)*10^12*'EPA to IEA Scaling'!$E$13</f>
        <v>226602299.31134129</v>
      </c>
      <c r="O2214" s="183">
        <f>L2214/About!$B$144</f>
        <v>12.252454321855533</v>
      </c>
    </row>
    <row r="2215" spans="2:15" x14ac:dyDescent="0.45">
      <c r="B2215" s="118" t="s">
        <v>127</v>
      </c>
      <c r="C2215" s="118" t="s">
        <v>775</v>
      </c>
      <c r="D2215" s="118" t="s">
        <v>985</v>
      </c>
      <c r="E2215" s="118" t="s">
        <v>1007</v>
      </c>
      <c r="F2215" s="118" t="s">
        <v>997</v>
      </c>
      <c r="G2215" s="118" t="s">
        <v>988</v>
      </c>
      <c r="H2215" s="118" t="s">
        <v>1003</v>
      </c>
      <c r="I2215" s="118">
        <v>9.9999997764825804E-3</v>
      </c>
      <c r="J2215" s="118">
        <v>9.9999997764825804E-3</v>
      </c>
      <c r="K2215" s="118">
        <v>-0.81000000238418501</v>
      </c>
      <c r="L2215" s="181">
        <f>(K2215+'NPV Calcs'!$D$13)*About!$B$135</f>
        <v>6.5122157219310726</v>
      </c>
      <c r="M2215" s="95" t="str">
        <f>INDEX('IEA Tech to Policy Mapping'!$B$2:$B$13,MATCH($H2215,'IEA Tech to Policy Mapping'!$A$2:$A$13,0))</f>
        <v>ngps - T&amp;D methane capture</v>
      </c>
      <c r="N2215" s="182">
        <f>(J2215*About!$A$132/1000)*10^12*'EPA to IEA Scaling'!$E$13</f>
        <v>226602299.31134129</v>
      </c>
      <c r="O2215" s="183">
        <f>L2215/About!$B$144</f>
        <v>12.252454321855533</v>
      </c>
    </row>
    <row r="2216" spans="2:15" x14ac:dyDescent="0.45">
      <c r="B2216" s="118" t="s">
        <v>127</v>
      </c>
      <c r="C2216" s="118" t="s">
        <v>775</v>
      </c>
      <c r="D2216" s="118" t="s">
        <v>962</v>
      </c>
      <c r="E2216" s="118" t="s">
        <v>996</v>
      </c>
      <c r="F2216" s="118" t="s">
        <v>997</v>
      </c>
      <c r="G2216" s="118" t="s">
        <v>988</v>
      </c>
      <c r="H2216" s="118" t="s">
        <v>1003</v>
      </c>
      <c r="I2216" s="118">
        <v>9.9999997764825804E-3</v>
      </c>
      <c r="J2216" s="118">
        <v>9.9999997764825804E-3</v>
      </c>
      <c r="K2216" s="118">
        <v>-0.81000000238418501</v>
      </c>
      <c r="L2216" s="181">
        <f>(K2216+'NPV Calcs'!$D$13)*About!$B$135</f>
        <v>6.5122157219310726</v>
      </c>
      <c r="M2216" s="95" t="str">
        <f>INDEX('IEA Tech to Policy Mapping'!$B$2:$B$13,MATCH($H2216,'IEA Tech to Policy Mapping'!$A$2:$A$13,0))</f>
        <v>ngps - T&amp;D methane capture</v>
      </c>
      <c r="N2216" s="182">
        <f>(J2216*About!$A$132/1000)*10^12*'EPA to IEA Scaling'!$E$13</f>
        <v>226602299.31134129</v>
      </c>
      <c r="O2216" s="183">
        <f>L2216/About!$B$144</f>
        <v>12.252454321855533</v>
      </c>
    </row>
    <row r="2217" spans="2:15" x14ac:dyDescent="0.45">
      <c r="B2217" s="118" t="s">
        <v>127</v>
      </c>
      <c r="C2217" s="118" t="s">
        <v>775</v>
      </c>
      <c r="D2217" s="118" t="s">
        <v>985</v>
      </c>
      <c r="E2217" s="118" t="s">
        <v>986</v>
      </c>
      <c r="F2217" s="118" t="s">
        <v>987</v>
      </c>
      <c r="G2217" s="118" t="s">
        <v>988</v>
      </c>
      <c r="H2217" s="118" t="s">
        <v>1003</v>
      </c>
      <c r="I2217" s="118">
        <v>1.9700000286102199</v>
      </c>
      <c r="J2217" s="118">
        <v>1.9700000286102199</v>
      </c>
      <c r="K2217" s="118">
        <v>-0.79000002145767201</v>
      </c>
      <c r="L2217" s="181">
        <f>(K2217+'NPV Calcs'!$D$13)*About!$B$135</f>
        <v>6.5301768011146732</v>
      </c>
      <c r="M2217" s="95" t="str">
        <f>INDEX('IEA Tech to Policy Mapping'!$B$2:$B$13,MATCH($H2217,'IEA Tech to Policy Mapping'!$A$2:$A$13,0))</f>
        <v>ngps - T&amp;D methane capture</v>
      </c>
      <c r="N2217" s="182">
        <f>(J2217*About!$A$132/1000)*10^12*'EPA to IEA Scaling'!$E$13</f>
        <v>44640654610.444786</v>
      </c>
      <c r="O2217" s="183">
        <f>L2217/About!$B$144</f>
        <v>12.286247321299205</v>
      </c>
    </row>
    <row r="2218" spans="2:15" x14ac:dyDescent="0.45">
      <c r="B2218" s="118" t="s">
        <v>224</v>
      </c>
      <c r="C2218" s="118" t="s">
        <v>775</v>
      </c>
      <c r="D2218" s="118" t="s">
        <v>962</v>
      </c>
      <c r="E2218" s="118" t="s">
        <v>991</v>
      </c>
      <c r="F2218" s="118" t="s">
        <v>987</v>
      </c>
      <c r="G2218" s="118" t="s">
        <v>988</v>
      </c>
      <c r="H2218" s="118" t="s">
        <v>1006</v>
      </c>
      <c r="I2218" s="118">
        <v>10.170000076293899</v>
      </c>
      <c r="J2218" s="118">
        <v>10.170000076293899</v>
      </c>
      <c r="K2218" s="118">
        <v>-0.72000002861022905</v>
      </c>
      <c r="L2218" s="181">
        <f>(K2218+'NPV Calcs'!$D$13)*About!$B$135</f>
        <v>6.5930406317855157</v>
      </c>
      <c r="M2218" s="95" t="str">
        <f>INDEX('IEA Tech to Policy Mapping'!$B$2:$B$13,MATCH($H2218,'IEA Tech to Policy Mapping'!$A$2:$A$13,0))</f>
        <v>ngps - production methane capture</v>
      </c>
      <c r="N2218" s="182">
        <f>(J2218*About!$A$132/1000)*10^12*'EPA to IEA Scaling'!$E$13</f>
        <v>230454545279.53186</v>
      </c>
      <c r="O2218" s="183">
        <f>L2218/About!$B$144</f>
        <v>12.404522920063149</v>
      </c>
    </row>
    <row r="2219" spans="2:15" x14ac:dyDescent="0.45">
      <c r="B2219" s="118" t="s">
        <v>239</v>
      </c>
      <c r="C2219" s="118" t="s">
        <v>775</v>
      </c>
      <c r="D2219" s="118" t="s">
        <v>962</v>
      </c>
      <c r="E2219" s="118" t="s">
        <v>996</v>
      </c>
      <c r="F2219" s="118" t="s">
        <v>997</v>
      </c>
      <c r="G2219" s="118" t="s">
        <v>988</v>
      </c>
      <c r="H2219" s="118" t="s">
        <v>995</v>
      </c>
      <c r="I2219" s="118">
        <v>10.199999809265099</v>
      </c>
      <c r="J2219" s="118">
        <v>10.199999809265099</v>
      </c>
      <c r="K2219" s="118">
        <v>-0.70999997854232699</v>
      </c>
      <c r="L2219" s="181">
        <f>(K2219+'NPV Calcs'!$D$13)*About!$B$135</f>
        <v>6.6020212249055561</v>
      </c>
      <c r="M2219" s="95" t="str">
        <f>INDEX('IEA Tech to Policy Mapping'!$B$2:$B$13,MATCH($H2219,'IEA Tech to Policy Mapping'!$A$2:$A$13,0))</f>
        <v>ngps - T&amp;D methane capture</v>
      </c>
      <c r="N2219" s="182">
        <f>(J2219*About!$A$132/1000)*10^12*'EPA to IEA Scaling'!$E$13</f>
        <v>231134346141.72665</v>
      </c>
      <c r="O2219" s="183">
        <f>L2219/About!$B$144</f>
        <v>12.421419520496071</v>
      </c>
    </row>
    <row r="2220" spans="2:15" x14ac:dyDescent="0.45">
      <c r="B2220" s="118" t="s">
        <v>20</v>
      </c>
      <c r="C2220" s="118" t="s">
        <v>775</v>
      </c>
      <c r="D2220" s="118" t="s">
        <v>962</v>
      </c>
      <c r="E2220" s="118" t="s">
        <v>993</v>
      </c>
      <c r="F2220" s="118" t="s">
        <v>987</v>
      </c>
      <c r="G2220" s="118" t="s">
        <v>988</v>
      </c>
      <c r="H2220" s="118" t="s">
        <v>1006</v>
      </c>
      <c r="I2220" s="118">
        <v>1.75</v>
      </c>
      <c r="J2220" s="118">
        <v>1.75</v>
      </c>
      <c r="K2220" s="118">
        <v>-0.63999998569488503</v>
      </c>
      <c r="L2220" s="181">
        <f>(K2220+'NPV Calcs'!$D$13)*About!$B$135</f>
        <v>6.6648850555763977</v>
      </c>
      <c r="M2220" s="95" t="str">
        <f>INDEX('IEA Tech to Policy Mapping'!$B$2:$B$13,MATCH($H2220,'IEA Tech to Policy Mapping'!$A$2:$A$13,0))</f>
        <v>ngps - production methane capture</v>
      </c>
      <c r="N2220" s="182">
        <f>(J2220*About!$A$132/1000)*10^12*'EPA to IEA Scaling'!$E$13</f>
        <v>39655403265.852058</v>
      </c>
      <c r="O2220" s="183">
        <f>L2220/About!$B$144</f>
        <v>12.539695119260012</v>
      </c>
    </row>
    <row r="2221" spans="2:15" x14ac:dyDescent="0.45">
      <c r="B2221" s="118" t="s">
        <v>20</v>
      </c>
      <c r="C2221" s="118" t="s">
        <v>775</v>
      </c>
      <c r="D2221" s="118" t="s">
        <v>962</v>
      </c>
      <c r="E2221" s="118" t="s">
        <v>991</v>
      </c>
      <c r="F2221" s="118" t="s">
        <v>987</v>
      </c>
      <c r="G2221" s="118" t="s">
        <v>988</v>
      </c>
      <c r="H2221" s="118" t="s">
        <v>1006</v>
      </c>
      <c r="I2221" s="118">
        <v>110.900001525878</v>
      </c>
      <c r="J2221" s="118">
        <v>110.900001525878</v>
      </c>
      <c r="K2221" s="118">
        <v>-0.63999998569488503</v>
      </c>
      <c r="L2221" s="181">
        <f>(K2221+'NPV Calcs'!$D$13)*About!$B$135</f>
        <v>6.6648850555763977</v>
      </c>
      <c r="M2221" s="95" t="str">
        <f>INDEX('IEA Tech to Policy Mapping'!$B$2:$B$13,MATCH($H2221,'IEA Tech to Policy Mapping'!$A$2:$A$13,0))</f>
        <v>ngps - production methane capture</v>
      </c>
      <c r="N2221" s="182">
        <f>(J2221*About!$A$132/1000)*10^12*'EPA to IEA Scaling'!$E$13</f>
        <v>2513019590109.8862</v>
      </c>
      <c r="O2221" s="183">
        <f>L2221/About!$B$144</f>
        <v>12.539695119260012</v>
      </c>
    </row>
    <row r="2222" spans="2:15" x14ac:dyDescent="0.45">
      <c r="B2222" s="118" t="s">
        <v>110</v>
      </c>
      <c r="C2222" s="118" t="s">
        <v>775</v>
      </c>
      <c r="D2222" s="118" t="s">
        <v>962</v>
      </c>
      <c r="E2222" s="118" t="s">
        <v>991</v>
      </c>
      <c r="F2222" s="118" t="s">
        <v>987</v>
      </c>
      <c r="G2222" s="118" t="s">
        <v>988</v>
      </c>
      <c r="H2222" s="118" t="s">
        <v>1003</v>
      </c>
      <c r="I2222" s="118">
        <v>1.5</v>
      </c>
      <c r="J2222" s="118">
        <v>1.5</v>
      </c>
      <c r="K2222" s="118">
        <v>-0.63999998569488503</v>
      </c>
      <c r="L2222" s="181">
        <f>(K2222+'NPV Calcs'!$D$13)*About!$B$135</f>
        <v>6.6648850555763977</v>
      </c>
      <c r="M2222" s="95" t="str">
        <f>INDEX('IEA Tech to Policy Mapping'!$B$2:$B$13,MATCH($H2222,'IEA Tech to Policy Mapping'!$A$2:$A$13,0))</f>
        <v>ngps - T&amp;D methane capture</v>
      </c>
      <c r="N2222" s="182">
        <f>(J2222*About!$A$132/1000)*10^12*'EPA to IEA Scaling'!$E$13</f>
        <v>33990345656.444626</v>
      </c>
      <c r="O2222" s="183">
        <f>L2222/About!$B$144</f>
        <v>12.539695119260012</v>
      </c>
    </row>
    <row r="2223" spans="2:15" x14ac:dyDescent="0.45">
      <c r="B2223" s="118" t="s">
        <v>110</v>
      </c>
      <c r="C2223" s="118" t="s">
        <v>775</v>
      </c>
      <c r="D2223" s="118" t="s">
        <v>962</v>
      </c>
      <c r="E2223" s="118" t="s">
        <v>996</v>
      </c>
      <c r="F2223" s="118" t="s">
        <v>997</v>
      </c>
      <c r="G2223" s="118" t="s">
        <v>988</v>
      </c>
      <c r="H2223" s="118" t="s">
        <v>1003</v>
      </c>
      <c r="I2223" s="118">
        <v>0.46000000834464999</v>
      </c>
      <c r="J2223" s="118">
        <v>0.46000000834464999</v>
      </c>
      <c r="K2223" s="118">
        <v>-0.63999998569488503</v>
      </c>
      <c r="L2223" s="181">
        <f>(K2223+'NPV Calcs'!$D$13)*About!$B$135</f>
        <v>6.6648850555763977</v>
      </c>
      <c r="M2223" s="95" t="str">
        <f>INDEX('IEA Tech to Policy Mapping'!$B$2:$B$13,MATCH($H2223,'IEA Tech to Policy Mapping'!$A$2:$A$13,0))</f>
        <v>ngps - T&amp;D methane capture</v>
      </c>
      <c r="N2223" s="182">
        <f>(J2223*About!$A$132/1000)*10^12*'EPA to IEA Scaling'!$E$13</f>
        <v>10423706190.401377</v>
      </c>
      <c r="O2223" s="183">
        <f>L2223/About!$B$144</f>
        <v>12.539695119260012</v>
      </c>
    </row>
    <row r="2224" spans="2:15" x14ac:dyDescent="0.45">
      <c r="B2224" s="118" t="s">
        <v>110</v>
      </c>
      <c r="C2224" s="118" t="s">
        <v>775</v>
      </c>
      <c r="D2224" s="118" t="s">
        <v>985</v>
      </c>
      <c r="E2224" s="118" t="s">
        <v>1007</v>
      </c>
      <c r="F2224" s="118" t="s">
        <v>997</v>
      </c>
      <c r="G2224" s="118" t="s">
        <v>988</v>
      </c>
      <c r="H2224" s="118" t="s">
        <v>1003</v>
      </c>
      <c r="I2224" s="118">
        <v>0.25</v>
      </c>
      <c r="J2224" s="118">
        <v>0.25</v>
      </c>
      <c r="K2224" s="118">
        <v>-0.63999998569488503</v>
      </c>
      <c r="L2224" s="181">
        <f>(K2224+'NPV Calcs'!$D$13)*About!$B$135</f>
        <v>6.6648850555763977</v>
      </c>
      <c r="M2224" s="95" t="str">
        <f>INDEX('IEA Tech to Policy Mapping'!$B$2:$B$13,MATCH($H2224,'IEA Tech to Policy Mapping'!$A$2:$A$13,0))</f>
        <v>ngps - T&amp;D methane capture</v>
      </c>
      <c r="N2224" s="182">
        <f>(J2224*About!$A$132/1000)*10^12*'EPA to IEA Scaling'!$E$13</f>
        <v>5665057609.4074373</v>
      </c>
      <c r="O2224" s="183">
        <f>L2224/About!$B$144</f>
        <v>12.539695119260012</v>
      </c>
    </row>
    <row r="2225" spans="2:15" x14ac:dyDescent="0.45">
      <c r="B2225" s="118" t="s">
        <v>110</v>
      </c>
      <c r="C2225" s="118" t="s">
        <v>775</v>
      </c>
      <c r="D2225" s="118" t="s">
        <v>962</v>
      </c>
      <c r="E2225" s="118" t="s">
        <v>993</v>
      </c>
      <c r="F2225" s="118" t="s">
        <v>987</v>
      </c>
      <c r="G2225" s="118" t="s">
        <v>988</v>
      </c>
      <c r="H2225" s="118" t="s">
        <v>1003</v>
      </c>
      <c r="I2225" s="118">
        <v>0.15999999642372101</v>
      </c>
      <c r="J2225" s="118">
        <v>0.15999999642372101</v>
      </c>
      <c r="K2225" s="118">
        <v>-0.63999998569488503</v>
      </c>
      <c r="L2225" s="181">
        <f>(K2225+'NPV Calcs'!$D$13)*About!$B$135</f>
        <v>6.6648850555763977</v>
      </c>
      <c r="M2225" s="95" t="str">
        <f>INDEX('IEA Tech to Policy Mapping'!$B$2:$B$13,MATCH($H2225,'IEA Tech to Policy Mapping'!$A$2:$A$13,0))</f>
        <v>ngps - T&amp;D methane capture</v>
      </c>
      <c r="N2225" s="182">
        <f>(J2225*About!$A$132/1000)*10^12*'EPA to IEA Scaling'!$E$13</f>
        <v>3625636788.9814529</v>
      </c>
      <c r="O2225" s="183">
        <f>L2225/About!$B$144</f>
        <v>12.539695119260012</v>
      </c>
    </row>
    <row r="2226" spans="2:15" x14ac:dyDescent="0.45">
      <c r="B2226" s="118" t="s">
        <v>110</v>
      </c>
      <c r="C2226" s="118" t="s">
        <v>775</v>
      </c>
      <c r="D2226" s="118" t="s">
        <v>985</v>
      </c>
      <c r="E2226" s="118" t="s">
        <v>986</v>
      </c>
      <c r="F2226" s="118" t="s">
        <v>987</v>
      </c>
      <c r="G2226" s="118" t="s">
        <v>988</v>
      </c>
      <c r="H2226" s="118" t="s">
        <v>1003</v>
      </c>
      <c r="I2226" s="118">
        <v>6.4000000953674299</v>
      </c>
      <c r="J2226" s="118">
        <v>6.4000000953674299</v>
      </c>
      <c r="K2226" s="118">
        <v>-0.61000001430511397</v>
      </c>
      <c r="L2226" s="181">
        <f>(K2226+'NPV Calcs'!$D$13)*About!$B$135</f>
        <v>6.6918266743518009</v>
      </c>
      <c r="M2226" s="95" t="str">
        <f>INDEX('IEA Tech to Policy Mapping'!$B$2:$B$13,MATCH($H2226,'IEA Tech to Policy Mapping'!$A$2:$A$13,0))</f>
        <v>ngps - T&amp;D methane capture</v>
      </c>
      <c r="N2226" s="182">
        <f>(J2226*About!$A$132/1000)*10^12*'EPA to IEA Scaling'!$E$13</f>
        <v>145025476961.87833</v>
      </c>
      <c r="O2226" s="183">
        <f>L2226/About!$B$144</f>
        <v>12.590384618425526</v>
      </c>
    </row>
    <row r="2227" spans="2:15" x14ac:dyDescent="0.45">
      <c r="B2227" s="118" t="s">
        <v>1062</v>
      </c>
      <c r="C2227" s="118" t="s">
        <v>775</v>
      </c>
      <c r="D2227" s="118" t="s">
        <v>962</v>
      </c>
      <c r="E2227" s="118" t="s">
        <v>991</v>
      </c>
      <c r="F2227" s="118" t="s">
        <v>987</v>
      </c>
      <c r="G2227" s="118" t="s">
        <v>988</v>
      </c>
      <c r="H2227" s="118" t="s">
        <v>1006</v>
      </c>
      <c r="I2227" s="118">
        <v>0.54000002145767201</v>
      </c>
      <c r="J2227" s="118">
        <v>0.54000002145767201</v>
      </c>
      <c r="K2227" s="118">
        <v>-0.58999997377395597</v>
      </c>
      <c r="L2227" s="181">
        <f>(K2227+'NPV Calcs'!$D$13)*About!$B$135</f>
        <v>6.7097878070636394</v>
      </c>
      <c r="M2227" s="95" t="str">
        <f>INDEX('IEA Tech to Policy Mapping'!$B$2:$B$13,MATCH($H2227,'IEA Tech to Policy Mapping'!$A$2:$A$13,0))</f>
        <v>ngps - production methane capture</v>
      </c>
      <c r="N2227" s="182">
        <f>(J2227*About!$A$132/1000)*10^12*'EPA to IEA Scaling'!$E$13</f>
        <v>12236524922.555857</v>
      </c>
      <c r="O2227" s="183">
        <f>L2227/About!$B$144</f>
        <v>12.624177718580281</v>
      </c>
    </row>
    <row r="2228" spans="2:15" x14ac:dyDescent="0.45">
      <c r="B2228" s="118" t="s">
        <v>72</v>
      </c>
      <c r="C2228" s="118" t="s">
        <v>775</v>
      </c>
      <c r="D2228" s="118" t="s">
        <v>962</v>
      </c>
      <c r="E2228" s="118" t="s">
        <v>991</v>
      </c>
      <c r="F2228" s="118" t="s">
        <v>987</v>
      </c>
      <c r="G2228" s="118" t="s">
        <v>988</v>
      </c>
      <c r="H2228" s="118" t="s">
        <v>1006</v>
      </c>
      <c r="I2228" s="118">
        <v>0.230000004172325</v>
      </c>
      <c r="J2228" s="118">
        <v>0.230000004172325</v>
      </c>
      <c r="K2228" s="118">
        <v>-0.5</v>
      </c>
      <c r="L2228" s="181">
        <f>(K2228+'NPV Calcs'!$D$13)*About!$B$135</f>
        <v>6.7906127169180843</v>
      </c>
      <c r="M2228" s="95" t="str">
        <f>INDEX('IEA Tech to Policy Mapping'!$B$2:$B$13,MATCH($H2228,'IEA Tech to Policy Mapping'!$A$2:$A$13,0))</f>
        <v>ngps - production methane capture</v>
      </c>
      <c r="N2228" s="182">
        <f>(J2228*About!$A$132/1000)*10^12*'EPA to IEA Scaling'!$E$13</f>
        <v>5211853095.2006884</v>
      </c>
      <c r="O2228" s="183">
        <f>L2228/About!$B$144</f>
        <v>12.776246316787899</v>
      </c>
    </row>
    <row r="2229" spans="2:15" x14ac:dyDescent="0.45">
      <c r="B2229" s="118" t="s">
        <v>127</v>
      </c>
      <c r="C2229" s="118" t="s">
        <v>775</v>
      </c>
      <c r="D2229" s="118" t="s">
        <v>962</v>
      </c>
      <c r="E2229" s="118" t="s">
        <v>991</v>
      </c>
      <c r="F2229" s="118" t="s">
        <v>987</v>
      </c>
      <c r="G2229" s="118" t="s">
        <v>988</v>
      </c>
      <c r="H2229" s="118" t="s">
        <v>1006</v>
      </c>
      <c r="I2229" s="118">
        <v>0.230000004172325</v>
      </c>
      <c r="J2229" s="118">
        <v>0.230000004172325</v>
      </c>
      <c r="K2229" s="118">
        <v>-0.40000000596046398</v>
      </c>
      <c r="L2229" s="181">
        <f>(K2229+'NPV Calcs'!$D$13)*About!$B$135</f>
        <v>6.8804181931284498</v>
      </c>
      <c r="M2229" s="95" t="str">
        <f>INDEX('IEA Tech to Policy Mapping'!$B$2:$B$13,MATCH($H2229,'IEA Tech to Policy Mapping'!$A$2:$A$13,0))</f>
        <v>ngps - production methane capture</v>
      </c>
      <c r="N2229" s="182">
        <f>(J2229*About!$A$132/1000)*10^12*'EPA to IEA Scaling'!$E$13</f>
        <v>5211853095.2006884</v>
      </c>
      <c r="O2229" s="183">
        <f>L2229/About!$B$144</f>
        <v>12.9452114650729</v>
      </c>
    </row>
    <row r="2230" spans="2:15" x14ac:dyDescent="0.45">
      <c r="B2230" s="118" t="s">
        <v>110</v>
      </c>
      <c r="C2230" s="118" t="s">
        <v>775</v>
      </c>
      <c r="D2230" s="118" t="s">
        <v>985</v>
      </c>
      <c r="E2230" s="118" t="s">
        <v>994</v>
      </c>
      <c r="F2230" s="118" t="s">
        <v>987</v>
      </c>
      <c r="G2230" s="118" t="s">
        <v>1000</v>
      </c>
      <c r="H2230" s="118" t="s">
        <v>1001</v>
      </c>
      <c r="I2230" s="118">
        <v>0.63999998569488503</v>
      </c>
      <c r="J2230" s="118">
        <v>0.55000001192092896</v>
      </c>
      <c r="K2230" s="118">
        <v>-0.37999999523162797</v>
      </c>
      <c r="L2230" s="181">
        <f>(K2230+'NPV Calcs'!$D$13)*About!$B$135</f>
        <v>6.8983792990761694</v>
      </c>
      <c r="M2230" s="95" t="str">
        <f>INDEX('IEA Tech to Policy Mapping'!$B$2:$B$13,MATCH($H2230,'IEA Tech to Policy Mapping'!$A$2:$A$13,0))</f>
        <v>ngps - T&amp;D methane capture</v>
      </c>
      <c r="N2230" s="182">
        <f>(J2230*About!$A$132/1000)*10^12*'EPA to IEA Scaling'!$E$13</f>
        <v>12463127010.82736</v>
      </c>
      <c r="O2230" s="183">
        <f>L2230/About!$B$144</f>
        <v>12.979004514872113</v>
      </c>
    </row>
    <row r="2231" spans="2:15" x14ac:dyDescent="0.45">
      <c r="B2231" s="118" t="s">
        <v>194</v>
      </c>
      <c r="C2231" s="118" t="s">
        <v>775</v>
      </c>
      <c r="D2231" s="118" t="s">
        <v>985</v>
      </c>
      <c r="E2231" s="118" t="s">
        <v>994</v>
      </c>
      <c r="F2231" s="118" t="s">
        <v>987</v>
      </c>
      <c r="G2231" s="118" t="s">
        <v>1000</v>
      </c>
      <c r="H2231" s="118" t="s">
        <v>1001</v>
      </c>
      <c r="I2231" s="118">
        <v>2.20000004768371</v>
      </c>
      <c r="J2231" s="118">
        <v>1.87000000476837</v>
      </c>
      <c r="K2231" s="118">
        <v>-0.37999999523162797</v>
      </c>
      <c r="L2231" s="181">
        <f>(K2231+'NPV Calcs'!$D$13)*About!$B$135</f>
        <v>6.8983792990761694</v>
      </c>
      <c r="M2231" s="95" t="str">
        <f>INDEX('IEA Tech to Policy Mapping'!$B$2:$B$13,MATCH($H2231,'IEA Tech to Policy Mapping'!$A$2:$A$13,0))</f>
        <v>ngps - T&amp;D methane capture</v>
      </c>
      <c r="N2231" s="182">
        <f>(J2231*About!$A$132/1000)*10^12*'EPA to IEA Scaling'!$E$13</f>
        <v>42374631026.419998</v>
      </c>
      <c r="O2231" s="183">
        <f>L2231/About!$B$144</f>
        <v>12.979004514872113</v>
      </c>
    </row>
    <row r="2232" spans="2:15" x14ac:dyDescent="0.45">
      <c r="B2232" s="118" t="s">
        <v>110</v>
      </c>
      <c r="C2232" s="118" t="s">
        <v>775</v>
      </c>
      <c r="D2232" s="118" t="s">
        <v>962</v>
      </c>
      <c r="E2232" s="118" t="s">
        <v>999</v>
      </c>
      <c r="F2232" s="118" t="s">
        <v>987</v>
      </c>
      <c r="G2232" s="118" t="s">
        <v>1000</v>
      </c>
      <c r="H2232" s="118" t="s">
        <v>1001</v>
      </c>
      <c r="I2232" s="118">
        <v>8.0799999237060494</v>
      </c>
      <c r="J2232" s="118">
        <v>6.8699998855590803</v>
      </c>
      <c r="K2232" s="118">
        <v>-0.37999999523162797</v>
      </c>
      <c r="L2232" s="181">
        <f>(K2232+'NPV Calcs'!$D$13)*About!$B$135</f>
        <v>6.8983792990761694</v>
      </c>
      <c r="M2232" s="95" t="str">
        <f>INDEX('IEA Tech to Policy Mapping'!$B$2:$B$13,MATCH($H2232,'IEA Tech to Policy Mapping'!$A$2:$A$13,0))</f>
        <v>ngps - T&amp;D methane capture</v>
      </c>
      <c r="N2232" s="182">
        <f>(J2232*About!$A$132/1000)*10^12*'EPA to IEA Scaling'!$E$13</f>
        <v>155675780513.25876</v>
      </c>
      <c r="O2232" s="183">
        <f>L2232/About!$B$144</f>
        <v>12.979004514872113</v>
      </c>
    </row>
    <row r="2233" spans="2:15" x14ac:dyDescent="0.45">
      <c r="B2233" s="118" t="s">
        <v>321</v>
      </c>
      <c r="C2233" s="118" t="s">
        <v>775</v>
      </c>
      <c r="D2233" s="118" t="s">
        <v>985</v>
      </c>
      <c r="E2233" s="118" t="s">
        <v>994</v>
      </c>
      <c r="F2233" s="118" t="s">
        <v>987</v>
      </c>
      <c r="G2233" s="118" t="s">
        <v>1000</v>
      </c>
      <c r="H2233" s="118" t="s">
        <v>1001</v>
      </c>
      <c r="I2233" s="118">
        <v>1.9999999552965102E-2</v>
      </c>
      <c r="J2233" s="118">
        <v>1.9999999552965102E-2</v>
      </c>
      <c r="K2233" s="118">
        <v>-0.37999999523162797</v>
      </c>
      <c r="L2233" s="181">
        <f>(K2233+'NPV Calcs'!$D$13)*About!$B$135</f>
        <v>6.8983792990761694</v>
      </c>
      <c r="M2233" s="95" t="str">
        <f>INDEX('IEA Tech to Policy Mapping'!$B$2:$B$13,MATCH($H2233,'IEA Tech to Policy Mapping'!$A$2:$A$13,0))</f>
        <v>ngps - T&amp;D methane capture</v>
      </c>
      <c r="N2233" s="182">
        <f>(J2233*About!$A$132/1000)*10^12*'EPA to IEA Scaling'!$E$13</f>
        <v>453204598.62268114</v>
      </c>
      <c r="O2233" s="183">
        <f>L2233/About!$B$144</f>
        <v>12.979004514872113</v>
      </c>
    </row>
    <row r="2234" spans="2:15" x14ac:dyDescent="0.45">
      <c r="B2234" s="118" t="s">
        <v>194</v>
      </c>
      <c r="C2234" s="118" t="s">
        <v>775</v>
      </c>
      <c r="D2234" s="118" t="s">
        <v>962</v>
      </c>
      <c r="E2234" s="118" t="s">
        <v>999</v>
      </c>
      <c r="F2234" s="118" t="s">
        <v>987</v>
      </c>
      <c r="G2234" s="118" t="s">
        <v>1000</v>
      </c>
      <c r="H2234" s="118" t="s">
        <v>1001</v>
      </c>
      <c r="I2234" s="118">
        <v>10.5100002288818</v>
      </c>
      <c r="J2234" s="118">
        <v>8.9300003051757795</v>
      </c>
      <c r="K2234" s="118">
        <v>-0.37999999523162797</v>
      </c>
      <c r="L2234" s="181">
        <f>(K2234+'NPV Calcs'!$D$13)*About!$B$135</f>
        <v>6.8983792990761694</v>
      </c>
      <c r="M2234" s="95" t="str">
        <f>INDEX('IEA Tech to Policy Mapping'!$B$2:$B$13,MATCH($H2234,'IEA Tech to Policy Mapping'!$A$2:$A$13,0))</f>
        <v>ngps - T&amp;D methane capture</v>
      </c>
      <c r="N2234" s="182">
        <f>(J2234*About!$A$132/1000)*10^12*'EPA to IEA Scaling'!$E$13</f>
        <v>202355864723.38715</v>
      </c>
      <c r="O2234" s="183">
        <f>L2234/About!$B$144</f>
        <v>12.979004514872113</v>
      </c>
    </row>
    <row r="2235" spans="2:15" x14ac:dyDescent="0.45">
      <c r="B2235" s="118" t="s">
        <v>321</v>
      </c>
      <c r="C2235" s="118" t="s">
        <v>775</v>
      </c>
      <c r="D2235" s="118" t="s">
        <v>962</v>
      </c>
      <c r="E2235" s="118" t="s">
        <v>999</v>
      </c>
      <c r="F2235" s="118" t="s">
        <v>987</v>
      </c>
      <c r="G2235" s="118" t="s">
        <v>1000</v>
      </c>
      <c r="H2235" s="118" t="s">
        <v>1001</v>
      </c>
      <c r="I2235" s="118">
        <v>0.28999999165534901</v>
      </c>
      <c r="J2235" s="118">
        <v>0.25</v>
      </c>
      <c r="K2235" s="118">
        <v>-0.37999999523162797</v>
      </c>
      <c r="L2235" s="181">
        <f>(K2235+'NPV Calcs'!$D$13)*About!$B$135</f>
        <v>6.8983792990761694</v>
      </c>
      <c r="M2235" s="95" t="str">
        <f>INDEX('IEA Tech to Policy Mapping'!$B$2:$B$13,MATCH($H2235,'IEA Tech to Policy Mapping'!$A$2:$A$13,0))</f>
        <v>ngps - T&amp;D methane capture</v>
      </c>
      <c r="N2235" s="182">
        <f>(J2235*About!$A$132/1000)*10^12*'EPA to IEA Scaling'!$E$13</f>
        <v>5665057609.4074373</v>
      </c>
      <c r="O2235" s="183">
        <f>L2235/About!$B$144</f>
        <v>12.979004514872113</v>
      </c>
    </row>
    <row r="2236" spans="2:15" x14ac:dyDescent="0.45">
      <c r="B2236" s="118" t="s">
        <v>194</v>
      </c>
      <c r="C2236" s="118" t="s">
        <v>775</v>
      </c>
      <c r="D2236" s="118" t="s">
        <v>962</v>
      </c>
      <c r="E2236" s="118" t="s">
        <v>991</v>
      </c>
      <c r="F2236" s="118" t="s">
        <v>987</v>
      </c>
      <c r="G2236" s="118" t="s">
        <v>988</v>
      </c>
      <c r="H2236" s="118" t="s">
        <v>1003</v>
      </c>
      <c r="I2236" s="118">
        <v>3.2200000286102202</v>
      </c>
      <c r="J2236" s="118">
        <v>3.2200000286102202</v>
      </c>
      <c r="K2236" s="118">
        <v>-0.36000001430511402</v>
      </c>
      <c r="L2236" s="181">
        <f>(K2236+'NPV Calcs'!$D$13)*About!$B$135</f>
        <v>6.916340378259771</v>
      </c>
      <c r="M2236" s="95" t="str">
        <f>INDEX('IEA Tech to Policy Mapping'!$B$2:$B$13,MATCH($H2236,'IEA Tech to Policy Mapping'!$A$2:$A$13,0))</f>
        <v>ngps - T&amp;D methane capture</v>
      </c>
      <c r="N2236" s="182">
        <f>(J2236*About!$A$132/1000)*10^12*'EPA to IEA Scaling'!$E$13</f>
        <v>72965942657.481979</v>
      </c>
      <c r="O2236" s="183">
        <f>L2236/About!$B$144</f>
        <v>13.012797514315789</v>
      </c>
    </row>
    <row r="2237" spans="2:15" x14ac:dyDescent="0.45">
      <c r="B2237" s="118" t="s">
        <v>293</v>
      </c>
      <c r="C2237" s="118" t="s">
        <v>775</v>
      </c>
      <c r="D2237" s="118" t="s">
        <v>985</v>
      </c>
      <c r="E2237" s="118" t="s">
        <v>1007</v>
      </c>
      <c r="F2237" s="118" t="s">
        <v>997</v>
      </c>
      <c r="G2237" s="118" t="s">
        <v>988</v>
      </c>
      <c r="H2237" s="118" t="s">
        <v>1003</v>
      </c>
      <c r="I2237" s="118">
        <v>0.109999999403953</v>
      </c>
      <c r="J2237" s="118">
        <v>0.109999999403953</v>
      </c>
      <c r="K2237" s="118">
        <v>-0.36000001430511402</v>
      </c>
      <c r="L2237" s="181">
        <f>(K2237+'NPV Calcs'!$D$13)*About!$B$135</f>
        <v>6.916340378259771</v>
      </c>
      <c r="M2237" s="95" t="str">
        <f>INDEX('IEA Tech to Policy Mapping'!$B$2:$B$13,MATCH($H2237,'IEA Tech to Policy Mapping'!$A$2:$A$13,0))</f>
        <v>ngps - T&amp;D methane capture</v>
      </c>
      <c r="N2237" s="182">
        <f>(J2237*About!$A$132/1000)*10^12*'EPA to IEA Scaling'!$E$13</f>
        <v>2492625334.6327105</v>
      </c>
      <c r="O2237" s="183">
        <f>L2237/About!$B$144</f>
        <v>13.012797514315789</v>
      </c>
    </row>
    <row r="2238" spans="2:15" x14ac:dyDescent="0.45">
      <c r="B2238" s="118" t="s">
        <v>298</v>
      </c>
      <c r="C2238" s="118" t="s">
        <v>775</v>
      </c>
      <c r="D2238" s="118" t="s">
        <v>985</v>
      </c>
      <c r="E2238" s="118" t="s">
        <v>1007</v>
      </c>
      <c r="F2238" s="118" t="s">
        <v>997</v>
      </c>
      <c r="G2238" s="118" t="s">
        <v>988</v>
      </c>
      <c r="H2238" s="118" t="s">
        <v>1003</v>
      </c>
      <c r="I2238" s="118">
        <v>0.20000000298023199</v>
      </c>
      <c r="J2238" s="118">
        <v>0.20000000298023199</v>
      </c>
      <c r="K2238" s="118">
        <v>-0.36000001430511402</v>
      </c>
      <c r="L2238" s="181">
        <f>(K2238+'NPV Calcs'!$D$13)*About!$B$135</f>
        <v>6.916340378259771</v>
      </c>
      <c r="M2238" s="95" t="str">
        <f>INDEX('IEA Tech to Policy Mapping'!$B$2:$B$13,MATCH($H2238,'IEA Tech to Policy Mapping'!$A$2:$A$13,0))</f>
        <v>ngps - T&amp;D methane capture</v>
      </c>
      <c r="N2238" s="182">
        <f>(J2238*About!$A$132/1000)*10^12*'EPA to IEA Scaling'!$E$13</f>
        <v>4532046155.0586929</v>
      </c>
      <c r="O2238" s="183">
        <f>L2238/About!$B$144</f>
        <v>13.012797514315789</v>
      </c>
    </row>
    <row r="2239" spans="2:15" x14ac:dyDescent="0.45">
      <c r="B2239" s="118" t="s">
        <v>194</v>
      </c>
      <c r="C2239" s="118" t="s">
        <v>775</v>
      </c>
      <c r="D2239" s="118" t="s">
        <v>985</v>
      </c>
      <c r="E2239" s="118" t="s">
        <v>1007</v>
      </c>
      <c r="F2239" s="118" t="s">
        <v>997</v>
      </c>
      <c r="G2239" s="118" t="s">
        <v>988</v>
      </c>
      <c r="H2239" s="118" t="s">
        <v>1003</v>
      </c>
      <c r="I2239" s="118">
        <v>0.79000002145767201</v>
      </c>
      <c r="J2239" s="118">
        <v>0.79000002145767201</v>
      </c>
      <c r="K2239" s="118">
        <v>-0.36000001430511402</v>
      </c>
      <c r="L2239" s="181">
        <f>(K2239+'NPV Calcs'!$D$13)*About!$B$135</f>
        <v>6.916340378259771</v>
      </c>
      <c r="M2239" s="95" t="str">
        <f>INDEX('IEA Tech to Policy Mapping'!$B$2:$B$13,MATCH($H2239,'IEA Tech to Policy Mapping'!$A$2:$A$13,0))</f>
        <v>ngps - T&amp;D methane capture</v>
      </c>
      <c r="N2239" s="182">
        <f>(J2239*About!$A$132/1000)*10^12*'EPA to IEA Scaling'!$E$13</f>
        <v>17901582531.963295</v>
      </c>
      <c r="O2239" s="183">
        <f>L2239/About!$B$144</f>
        <v>13.012797514315789</v>
      </c>
    </row>
    <row r="2240" spans="2:15" x14ac:dyDescent="0.45">
      <c r="B2240" s="118" t="s">
        <v>194</v>
      </c>
      <c r="C2240" s="118" t="s">
        <v>775</v>
      </c>
      <c r="D2240" s="118" t="s">
        <v>962</v>
      </c>
      <c r="E2240" s="118" t="s">
        <v>996</v>
      </c>
      <c r="F2240" s="118" t="s">
        <v>997</v>
      </c>
      <c r="G2240" s="118" t="s">
        <v>988</v>
      </c>
      <c r="H2240" s="118" t="s">
        <v>1003</v>
      </c>
      <c r="I2240" s="118">
        <v>0.61000001430511397</v>
      </c>
      <c r="J2240" s="118">
        <v>0.61000001430511397</v>
      </c>
      <c r="K2240" s="118">
        <v>-0.36000001430511402</v>
      </c>
      <c r="L2240" s="181">
        <f>(K2240+'NPV Calcs'!$D$13)*About!$B$135</f>
        <v>6.916340378259771</v>
      </c>
      <c r="M2240" s="95" t="str">
        <f>INDEX('IEA Tech to Policy Mapping'!$B$2:$B$13,MATCH($H2240,'IEA Tech to Policy Mapping'!$A$2:$A$13,0))</f>
        <v>ngps - T&amp;D methane capture</v>
      </c>
      <c r="N2240" s="182">
        <f>(J2240*About!$A$132/1000)*10^12*'EPA to IEA Scaling'!$E$13</f>
        <v>13822740891.111326</v>
      </c>
      <c r="O2240" s="183">
        <f>L2240/About!$B$144</f>
        <v>13.012797514315789</v>
      </c>
    </row>
    <row r="2241" spans="2:15" x14ac:dyDescent="0.45">
      <c r="B2241" s="118" t="s">
        <v>194</v>
      </c>
      <c r="C2241" s="118" t="s">
        <v>775</v>
      </c>
      <c r="D2241" s="118" t="s">
        <v>985</v>
      </c>
      <c r="E2241" s="118" t="s">
        <v>986</v>
      </c>
      <c r="F2241" s="118" t="s">
        <v>987</v>
      </c>
      <c r="G2241" s="118" t="s">
        <v>988</v>
      </c>
      <c r="H2241" s="118" t="s">
        <v>1003</v>
      </c>
      <c r="I2241" s="118">
        <v>197.05999755859301</v>
      </c>
      <c r="J2241" s="118">
        <v>197.05999755859301</v>
      </c>
      <c r="K2241" s="118">
        <v>-0.34000000357627802</v>
      </c>
      <c r="L2241" s="181">
        <f>(K2241+'NPV Calcs'!$D$13)*About!$B$135</f>
        <v>6.9343014842074915</v>
      </c>
      <c r="M2241" s="95" t="str">
        <f>INDEX('IEA Tech to Policy Mapping'!$B$2:$B$13,MATCH($H2241,'IEA Tech to Policy Mapping'!$A$2:$A$13,0))</f>
        <v>ngps - T&amp;D methane capture</v>
      </c>
      <c r="N2241" s="182">
        <f>(J2241*About!$A$132/1000)*10^12*'EPA to IEA Scaling'!$E$13</f>
        <v>4465424954716.4727</v>
      </c>
      <c r="O2241" s="183">
        <f>L2241/About!$B$144</f>
        <v>13.046590564115004</v>
      </c>
    </row>
    <row r="2242" spans="2:15" x14ac:dyDescent="0.45">
      <c r="B2242" s="118" t="s">
        <v>293</v>
      </c>
      <c r="C2242" s="118" t="s">
        <v>775</v>
      </c>
      <c r="D2242" s="118" t="s">
        <v>985</v>
      </c>
      <c r="E2242" s="118" t="s">
        <v>986</v>
      </c>
      <c r="F2242" s="118" t="s">
        <v>987</v>
      </c>
      <c r="G2242" s="118" t="s">
        <v>988</v>
      </c>
      <c r="H2242" s="118" t="s">
        <v>1003</v>
      </c>
      <c r="I2242" s="118">
        <v>21.4500007629394</v>
      </c>
      <c r="J2242" s="118">
        <v>21.4500007629394</v>
      </c>
      <c r="K2242" s="118">
        <v>-0.34000000357627802</v>
      </c>
      <c r="L2242" s="181">
        <f>(K2242+'NPV Calcs'!$D$13)*About!$B$135</f>
        <v>6.9343014842074915</v>
      </c>
      <c r="M2242" s="95" t="str">
        <f>INDEX('IEA Tech to Policy Mapping'!$B$2:$B$13,MATCH($H2242,'IEA Tech to Policy Mapping'!$A$2:$A$13,0))</f>
        <v>ngps - T&amp;D methane capture</v>
      </c>
      <c r="N2242" s="182">
        <f>(J2242*About!$A$132/1000)*10^12*'EPA to IEA Scaling'!$E$13</f>
        <v>486061960175.54077</v>
      </c>
      <c r="O2242" s="183">
        <f>L2242/About!$B$144</f>
        <v>13.046590564115004</v>
      </c>
    </row>
    <row r="2243" spans="2:15" x14ac:dyDescent="0.45">
      <c r="B2243" s="118" t="s">
        <v>298</v>
      </c>
      <c r="C2243" s="118" t="s">
        <v>775</v>
      </c>
      <c r="D2243" s="118" t="s">
        <v>985</v>
      </c>
      <c r="E2243" s="118" t="s">
        <v>986</v>
      </c>
      <c r="F2243" s="118" t="s">
        <v>987</v>
      </c>
      <c r="G2243" s="118" t="s">
        <v>988</v>
      </c>
      <c r="H2243" s="118" t="s">
        <v>1003</v>
      </c>
      <c r="I2243" s="118">
        <v>2.7599999904632502</v>
      </c>
      <c r="J2243" s="118">
        <v>2.7599999904632502</v>
      </c>
      <c r="K2243" s="118">
        <v>-0.34000000357627802</v>
      </c>
      <c r="L2243" s="181">
        <f>(K2243+'NPV Calcs'!$D$13)*About!$B$135</f>
        <v>6.9343014842074915</v>
      </c>
      <c r="M2243" s="95" t="str">
        <f>INDEX('IEA Tech to Policy Mapping'!$B$2:$B$13,MATCH($H2243,'IEA Tech to Policy Mapping'!$A$2:$A$13,0))</f>
        <v>ngps - T&amp;D methane capture</v>
      </c>
      <c r="N2243" s="182">
        <f>(J2243*About!$A$132/1000)*10^12*'EPA to IEA Scaling'!$E$13</f>
        <v>62542235791.753166</v>
      </c>
      <c r="O2243" s="183">
        <f>L2243/About!$B$144</f>
        <v>13.046590564115004</v>
      </c>
    </row>
    <row r="2244" spans="2:15" x14ac:dyDescent="0.45">
      <c r="B2244" s="118" t="s">
        <v>110</v>
      </c>
      <c r="C2244" s="118" t="s">
        <v>775</v>
      </c>
      <c r="D2244" s="118" t="s">
        <v>985</v>
      </c>
      <c r="E2244" s="118" t="s">
        <v>986</v>
      </c>
      <c r="F2244" s="118" t="s">
        <v>987</v>
      </c>
      <c r="G2244" s="118" t="s">
        <v>1000</v>
      </c>
      <c r="H2244" s="118" t="s">
        <v>1001</v>
      </c>
      <c r="I2244" s="118">
        <v>1.37000000476837</v>
      </c>
      <c r="J2244" s="118">
        <v>1.15999996662139</v>
      </c>
      <c r="K2244" s="118">
        <v>-0.34000000357627802</v>
      </c>
      <c r="L2244" s="181">
        <f>(K2244+'NPV Calcs'!$D$13)*About!$B$135</f>
        <v>6.9343014842074915</v>
      </c>
      <c r="M2244" s="95" t="str">
        <f>INDEX('IEA Tech to Policy Mapping'!$B$2:$B$13,MATCH($H2244,'IEA Tech to Policy Mapping'!$A$2:$A$13,0))</f>
        <v>ngps - T&amp;D methane capture</v>
      </c>
      <c r="N2244" s="182">
        <f>(J2244*About!$A$132/1000)*10^12*'EPA to IEA Scaling'!$E$13</f>
        <v>26285866551.283512</v>
      </c>
      <c r="O2244" s="183">
        <f>L2244/About!$B$144</f>
        <v>13.046590564115004</v>
      </c>
    </row>
    <row r="2245" spans="2:15" x14ac:dyDescent="0.45">
      <c r="B2245" s="118" t="s">
        <v>194</v>
      </c>
      <c r="C2245" s="118" t="s">
        <v>775</v>
      </c>
      <c r="D2245" s="118" t="s">
        <v>985</v>
      </c>
      <c r="E2245" s="118" t="s">
        <v>986</v>
      </c>
      <c r="F2245" s="118" t="s">
        <v>987</v>
      </c>
      <c r="G2245" s="118" t="s">
        <v>1000</v>
      </c>
      <c r="H2245" s="118" t="s">
        <v>1001</v>
      </c>
      <c r="I2245" s="118">
        <v>42.020000457763601</v>
      </c>
      <c r="J2245" s="118">
        <v>35.709999084472599</v>
      </c>
      <c r="K2245" s="118">
        <v>-0.34000000357627802</v>
      </c>
      <c r="L2245" s="181">
        <f>(K2245+'NPV Calcs'!$D$13)*About!$B$135</f>
        <v>6.9343014842074915</v>
      </c>
      <c r="M2245" s="95" t="str">
        <f>INDEX('IEA Tech to Policy Mapping'!$B$2:$B$13,MATCH($H2245,'IEA Tech to Policy Mapping'!$A$2:$A$13,0))</f>
        <v>ngps - T&amp;D methane capture</v>
      </c>
      <c r="N2245" s="182">
        <f>(J2245*About!$A$132/1000)*10^12*'EPA to IEA Scaling'!$E$13</f>
        <v>809196808181.69653</v>
      </c>
      <c r="O2245" s="183">
        <f>L2245/About!$B$144</f>
        <v>13.046590564115004</v>
      </c>
    </row>
    <row r="2246" spans="2:15" x14ac:dyDescent="0.45">
      <c r="B2246" s="118" t="s">
        <v>321</v>
      </c>
      <c r="C2246" s="118" t="s">
        <v>775</v>
      </c>
      <c r="D2246" s="118" t="s">
        <v>985</v>
      </c>
      <c r="E2246" s="118" t="s">
        <v>986</v>
      </c>
      <c r="F2246" s="118" t="s">
        <v>987</v>
      </c>
      <c r="G2246" s="118" t="s">
        <v>1000</v>
      </c>
      <c r="H2246" s="118" t="s">
        <v>1001</v>
      </c>
      <c r="I2246" s="118">
        <v>9.0000003576278603E-2</v>
      </c>
      <c r="J2246" s="118">
        <v>7.0000000298023196E-2</v>
      </c>
      <c r="K2246" s="118">
        <v>-0.34000000357627802</v>
      </c>
      <c r="L2246" s="181">
        <f>(K2246+'NPV Calcs'!$D$13)*About!$B$135</f>
        <v>6.9343014842074915</v>
      </c>
      <c r="M2246" s="95" t="str">
        <f>INDEX('IEA Tech to Policy Mapping'!$B$2:$B$13,MATCH($H2246,'IEA Tech to Policy Mapping'!$A$2:$A$13,0))</f>
        <v>ngps - T&amp;D methane capture</v>
      </c>
      <c r="N2246" s="182">
        <f>(J2246*About!$A$132/1000)*10^12*'EPA to IEA Scaling'!$E$13</f>
        <v>1586216137.3873568</v>
      </c>
      <c r="O2246" s="183">
        <f>L2246/About!$B$144</f>
        <v>13.046590564115004</v>
      </c>
    </row>
    <row r="2247" spans="2:15" x14ac:dyDescent="0.45">
      <c r="B2247" s="118" t="s">
        <v>20</v>
      </c>
      <c r="C2247" s="118" t="s">
        <v>775</v>
      </c>
      <c r="D2247" s="118" t="s">
        <v>962</v>
      </c>
      <c r="E2247" s="118" t="s">
        <v>991</v>
      </c>
      <c r="F2247" s="118" t="s">
        <v>987</v>
      </c>
      <c r="G2247" s="118" t="s">
        <v>1000</v>
      </c>
      <c r="H2247" s="118" t="s">
        <v>1001</v>
      </c>
      <c r="I2247" s="118">
        <v>47.720001220703097</v>
      </c>
      <c r="J2247" s="118">
        <v>40.560001373291001</v>
      </c>
      <c r="K2247" s="118">
        <v>-0.34000000357627802</v>
      </c>
      <c r="L2247" s="181">
        <f>(K2247+'NPV Calcs'!$D$13)*About!$B$135</f>
        <v>6.9343014842074915</v>
      </c>
      <c r="M2247" s="95" t="str">
        <f>INDEX('IEA Tech to Policy Mapping'!$B$2:$B$13,MATCH($H2247,'IEA Tech to Policy Mapping'!$A$2:$A$13,0))</f>
        <v>ngps - T&amp;D methane capture</v>
      </c>
      <c r="N2247" s="182">
        <f>(J2247*About!$A$132/1000)*10^12*'EPA to IEA Scaling'!$E$13</f>
        <v>919098977669.35315</v>
      </c>
      <c r="O2247" s="183">
        <f>L2247/About!$B$144</f>
        <v>13.046590564115004</v>
      </c>
    </row>
    <row r="2248" spans="2:15" x14ac:dyDescent="0.45">
      <c r="B2248" s="118" t="s">
        <v>110</v>
      </c>
      <c r="C2248" s="118" t="s">
        <v>775</v>
      </c>
      <c r="D2248" s="118" t="s">
        <v>962</v>
      </c>
      <c r="E2248" s="118" t="s">
        <v>991</v>
      </c>
      <c r="F2248" s="118" t="s">
        <v>987</v>
      </c>
      <c r="G2248" s="118" t="s">
        <v>1000</v>
      </c>
      <c r="H2248" s="118" t="s">
        <v>1001</v>
      </c>
      <c r="I2248" s="118">
        <v>8.0200004577636701</v>
      </c>
      <c r="J2248" s="118">
        <v>6.8200001716613698</v>
      </c>
      <c r="K2248" s="118">
        <v>-0.34000000357627802</v>
      </c>
      <c r="L2248" s="181">
        <f>(K2248+'NPV Calcs'!$D$13)*About!$B$135</f>
        <v>6.9343014842074915</v>
      </c>
      <c r="M2248" s="95" t="str">
        <f>INDEX('IEA Tech to Policy Mapping'!$B$2:$B$13,MATCH($H2248,'IEA Tech to Policy Mapping'!$A$2:$A$13,0))</f>
        <v>ngps - T&amp;D methane capture</v>
      </c>
      <c r="N2248" s="182">
        <f>(J2248*About!$A$132/1000)*10^12*'EPA to IEA Scaling'!$E$13</f>
        <v>154542775474.52112</v>
      </c>
      <c r="O2248" s="183">
        <f>L2248/About!$B$144</f>
        <v>13.046590564115004</v>
      </c>
    </row>
    <row r="2249" spans="2:15" x14ac:dyDescent="0.45">
      <c r="B2249" s="118" t="s">
        <v>194</v>
      </c>
      <c r="C2249" s="118" t="s">
        <v>775</v>
      </c>
      <c r="D2249" s="118" t="s">
        <v>962</v>
      </c>
      <c r="E2249" s="118" t="s">
        <v>991</v>
      </c>
      <c r="F2249" s="118" t="s">
        <v>987</v>
      </c>
      <c r="G2249" s="118" t="s">
        <v>1000</v>
      </c>
      <c r="H2249" s="118" t="s">
        <v>1001</v>
      </c>
      <c r="I2249" s="118">
        <v>17.170000076293899</v>
      </c>
      <c r="J2249" s="118">
        <v>14.6000003814697</v>
      </c>
      <c r="K2249" s="118">
        <v>-0.34000000357627802</v>
      </c>
      <c r="L2249" s="181">
        <f>(K2249+'NPV Calcs'!$D$13)*About!$B$135</f>
        <v>6.9343014842074915</v>
      </c>
      <c r="M2249" s="95" t="str">
        <f>INDEX('IEA Tech to Policy Mapping'!$B$2:$B$13,MATCH($H2249,'IEA Tech to Policy Mapping'!$A$2:$A$13,0))</f>
        <v>ngps - T&amp;D methane capture</v>
      </c>
      <c r="N2249" s="182">
        <f>(J2249*About!$A$132/1000)*10^12*'EPA to IEA Scaling'!$E$13</f>
        <v>330839373033.58563</v>
      </c>
      <c r="O2249" s="183">
        <f>L2249/About!$B$144</f>
        <v>13.046590564115004</v>
      </c>
    </row>
    <row r="2250" spans="2:15" x14ac:dyDescent="0.45">
      <c r="B2250" s="118" t="s">
        <v>239</v>
      </c>
      <c r="C2250" s="118" t="s">
        <v>775</v>
      </c>
      <c r="D2250" s="118" t="s">
        <v>962</v>
      </c>
      <c r="E2250" s="118" t="s">
        <v>999</v>
      </c>
      <c r="F2250" s="118" t="s">
        <v>987</v>
      </c>
      <c r="G2250" s="118" t="s">
        <v>1000</v>
      </c>
      <c r="H2250" s="118" t="s">
        <v>1001</v>
      </c>
      <c r="I2250" s="118">
        <v>3.2899999618530198</v>
      </c>
      <c r="J2250" s="118">
        <v>2.7999999523162802</v>
      </c>
      <c r="K2250" s="118">
        <v>-0.34000000357627802</v>
      </c>
      <c r="L2250" s="181">
        <f>(K2250+'NPV Calcs'!$D$13)*About!$B$135</f>
        <v>6.9343014842074915</v>
      </c>
      <c r="M2250" s="95" t="str">
        <f>INDEX('IEA Tech to Policy Mapping'!$B$2:$B$13,MATCH($H2250,'IEA Tech to Policy Mapping'!$A$2:$A$13,0))</f>
        <v>ngps - T&amp;D methane capture</v>
      </c>
      <c r="N2250" s="182">
        <f>(J2250*About!$A$132/1000)*10^12*'EPA to IEA Scaling'!$E$13</f>
        <v>63448644144.839226</v>
      </c>
      <c r="O2250" s="183">
        <f>L2250/About!$B$144</f>
        <v>13.046590564115004</v>
      </c>
    </row>
    <row r="2251" spans="2:15" x14ac:dyDescent="0.45">
      <c r="B2251" s="118" t="s">
        <v>72</v>
      </c>
      <c r="C2251" s="118" t="s">
        <v>775</v>
      </c>
      <c r="D2251" s="118" t="s">
        <v>962</v>
      </c>
      <c r="E2251" s="118" t="s">
        <v>999</v>
      </c>
      <c r="F2251" s="118" t="s">
        <v>987</v>
      </c>
      <c r="G2251" s="118" t="s">
        <v>1000</v>
      </c>
      <c r="H2251" s="118" t="s">
        <v>1001</v>
      </c>
      <c r="I2251" s="118">
        <v>0.20999999344348899</v>
      </c>
      <c r="J2251" s="118">
        <v>0.18000000715255701</v>
      </c>
      <c r="K2251" s="118">
        <v>-0.34000000357627802</v>
      </c>
      <c r="L2251" s="181">
        <f>(K2251+'NPV Calcs'!$D$13)*About!$B$135</f>
        <v>6.9343014842074915</v>
      </c>
      <c r="M2251" s="95" t="str">
        <f>INDEX('IEA Tech to Policy Mapping'!$B$2:$B$13,MATCH($H2251,'IEA Tech to Policy Mapping'!$A$2:$A$13,0))</f>
        <v>ngps - T&amp;D methane capture</v>
      </c>
      <c r="N2251" s="182">
        <f>(J2251*About!$A$132/1000)*10^12*'EPA to IEA Scaling'!$E$13</f>
        <v>4078841640.8519449</v>
      </c>
      <c r="O2251" s="183">
        <f>L2251/About!$B$144</f>
        <v>13.046590564115004</v>
      </c>
    </row>
    <row r="2252" spans="2:15" x14ac:dyDescent="0.45">
      <c r="B2252" s="118" t="s">
        <v>1062</v>
      </c>
      <c r="C2252" s="118" t="s">
        <v>775</v>
      </c>
      <c r="D2252" s="118" t="s">
        <v>962</v>
      </c>
      <c r="E2252" s="118" t="s">
        <v>999</v>
      </c>
      <c r="F2252" s="118" t="s">
        <v>987</v>
      </c>
      <c r="G2252" s="118" t="s">
        <v>1000</v>
      </c>
      <c r="H2252" s="118" t="s">
        <v>1001</v>
      </c>
      <c r="I2252" s="118">
        <v>7.0000000298023196E-2</v>
      </c>
      <c r="J2252" s="118">
        <v>5.9999998658895402E-2</v>
      </c>
      <c r="K2252" s="118">
        <v>-0.34000000357627802</v>
      </c>
      <c r="L2252" s="181">
        <f>(K2252+'NPV Calcs'!$D$13)*About!$B$135</f>
        <v>6.9343014842074915</v>
      </c>
      <c r="M2252" s="95" t="str">
        <f>INDEX('IEA Tech to Policy Mapping'!$B$2:$B$13,MATCH($H2252,'IEA Tech to Policy Mapping'!$A$2:$A$13,0))</f>
        <v>ngps - T&amp;D methane capture</v>
      </c>
      <c r="N2252" s="182">
        <f>(J2252*About!$A$132/1000)*10^12*'EPA to IEA Scaling'!$E$13</f>
        <v>1359613795.8680458</v>
      </c>
      <c r="O2252" s="183">
        <f>L2252/About!$B$144</f>
        <v>13.046590564115004</v>
      </c>
    </row>
    <row r="2253" spans="2:15" x14ac:dyDescent="0.45">
      <c r="B2253" s="118" t="s">
        <v>20</v>
      </c>
      <c r="C2253" s="118" t="s">
        <v>775</v>
      </c>
      <c r="D2253" s="118" t="s">
        <v>985</v>
      </c>
      <c r="E2253" s="118" t="s">
        <v>986</v>
      </c>
      <c r="F2253" s="118" t="s">
        <v>987</v>
      </c>
      <c r="G2253" s="118" t="s">
        <v>1000</v>
      </c>
      <c r="H2253" s="118" t="s">
        <v>1001</v>
      </c>
      <c r="I2253" s="118">
        <v>6.5599999427795401</v>
      </c>
      <c r="J2253" s="118">
        <v>5.5700001716613698</v>
      </c>
      <c r="K2253" s="118">
        <v>-0.34000000357627802</v>
      </c>
      <c r="L2253" s="181">
        <f>(K2253+'NPV Calcs'!$D$13)*About!$B$135</f>
        <v>6.9343014842074915</v>
      </c>
      <c r="M2253" s="95" t="str">
        <f>INDEX('IEA Tech to Policy Mapping'!$B$2:$B$13,MATCH($H2253,'IEA Tech to Policy Mapping'!$A$2:$A$13,0))</f>
        <v>ngps - T&amp;D methane capture</v>
      </c>
      <c r="N2253" s="182">
        <f>(J2253*About!$A$132/1000)*10^12*'EPA to IEA Scaling'!$E$13</f>
        <v>126217487427.48392</v>
      </c>
      <c r="O2253" s="183">
        <f>L2253/About!$B$144</f>
        <v>13.046590564115004</v>
      </c>
    </row>
    <row r="2254" spans="2:15" x14ac:dyDescent="0.45">
      <c r="B2254" s="118" t="s">
        <v>114</v>
      </c>
      <c r="C2254" s="118" t="s">
        <v>775</v>
      </c>
      <c r="D2254" s="118" t="s">
        <v>962</v>
      </c>
      <c r="E2254" s="118" t="s">
        <v>999</v>
      </c>
      <c r="F2254" s="118" t="s">
        <v>987</v>
      </c>
      <c r="G2254" s="118" t="s">
        <v>1000</v>
      </c>
      <c r="H2254" s="118" t="s">
        <v>1001</v>
      </c>
      <c r="I2254" s="118">
        <v>3.7300000190734801</v>
      </c>
      <c r="J2254" s="118">
        <v>3.17000007629394</v>
      </c>
      <c r="K2254" s="118">
        <v>-0.34000000357627802</v>
      </c>
      <c r="L2254" s="181">
        <f>(K2254+'NPV Calcs'!$D$13)*About!$B$135</f>
        <v>6.9343014842074915</v>
      </c>
      <c r="M2254" s="95" t="str">
        <f>INDEX('IEA Tech to Policy Mapping'!$B$2:$B$13,MATCH($H2254,'IEA Tech to Policy Mapping'!$A$2:$A$13,0))</f>
        <v>ngps - T&amp;D methane capture</v>
      </c>
      <c r="N2254" s="182">
        <f>(J2254*About!$A$132/1000)*10^12*'EPA to IEA Scaling'!$E$13</f>
        <v>71832932216.124557</v>
      </c>
      <c r="O2254" s="183">
        <f>L2254/About!$B$144</f>
        <v>13.046590564115004</v>
      </c>
    </row>
    <row r="2255" spans="2:15" x14ac:dyDescent="0.45">
      <c r="B2255" s="118" t="s">
        <v>127</v>
      </c>
      <c r="C2255" s="118" t="s">
        <v>775</v>
      </c>
      <c r="D2255" s="118" t="s">
        <v>962</v>
      </c>
      <c r="E2255" s="118" t="s">
        <v>999</v>
      </c>
      <c r="F2255" s="118" t="s">
        <v>987</v>
      </c>
      <c r="G2255" s="118" t="s">
        <v>1000</v>
      </c>
      <c r="H2255" s="118" t="s">
        <v>1001</v>
      </c>
      <c r="I2255" s="118">
        <v>2.9999999329447701E-2</v>
      </c>
      <c r="J2255" s="118">
        <v>2.9999999329447701E-2</v>
      </c>
      <c r="K2255" s="118">
        <v>-0.34000000357627802</v>
      </c>
      <c r="L2255" s="181">
        <f>(K2255+'NPV Calcs'!$D$13)*About!$B$135</f>
        <v>6.9343014842074915</v>
      </c>
      <c r="M2255" s="95" t="str">
        <f>INDEX('IEA Tech to Policy Mapping'!$B$2:$B$13,MATCH($H2255,'IEA Tech to Policy Mapping'!$A$2:$A$13,0))</f>
        <v>ngps - T&amp;D methane capture</v>
      </c>
      <c r="N2255" s="182">
        <f>(J2255*About!$A$132/1000)*10^12*'EPA to IEA Scaling'!$E$13</f>
        <v>679806897.9340229</v>
      </c>
      <c r="O2255" s="183">
        <f>L2255/About!$B$144</f>
        <v>13.046590564115004</v>
      </c>
    </row>
    <row r="2256" spans="2:15" x14ac:dyDescent="0.45">
      <c r="B2256" s="118" t="s">
        <v>1061</v>
      </c>
      <c r="C2256" s="118" t="s">
        <v>775</v>
      </c>
      <c r="D2256" s="118" t="s">
        <v>962</v>
      </c>
      <c r="E2256" s="118" t="s">
        <v>999</v>
      </c>
      <c r="F2256" s="118" t="s">
        <v>987</v>
      </c>
      <c r="G2256" s="118" t="s">
        <v>1000</v>
      </c>
      <c r="H2256" s="118" t="s">
        <v>1001</v>
      </c>
      <c r="I2256" s="118">
        <v>0.40000000596046398</v>
      </c>
      <c r="J2256" s="118">
        <v>0.34000000357627802</v>
      </c>
      <c r="K2256" s="118">
        <v>-0.34000000357627802</v>
      </c>
      <c r="L2256" s="181">
        <f>(K2256+'NPV Calcs'!$D$13)*About!$B$135</f>
        <v>6.9343014842074915</v>
      </c>
      <c r="M2256" s="95" t="str">
        <f>INDEX('IEA Tech to Policy Mapping'!$B$2:$B$13,MATCH($H2256,'IEA Tech to Policy Mapping'!$A$2:$A$13,0))</f>
        <v>ngps - T&amp;D methane capture</v>
      </c>
      <c r="N2256" s="182">
        <f>(J2256*About!$A$132/1000)*10^12*'EPA to IEA Scaling'!$E$13</f>
        <v>7704478429.8333998</v>
      </c>
      <c r="O2256" s="183">
        <f>L2256/About!$B$144</f>
        <v>13.046590564115004</v>
      </c>
    </row>
    <row r="2257" spans="2:15" x14ac:dyDescent="0.45">
      <c r="B2257" s="118" t="s">
        <v>239</v>
      </c>
      <c r="C2257" s="118" t="s">
        <v>775</v>
      </c>
      <c r="D2257" s="118" t="s">
        <v>985</v>
      </c>
      <c r="E2257" s="118" t="s">
        <v>994</v>
      </c>
      <c r="F2257" s="118" t="s">
        <v>987</v>
      </c>
      <c r="G2257" s="118" t="s">
        <v>1000</v>
      </c>
      <c r="H2257" s="118" t="s">
        <v>1001</v>
      </c>
      <c r="I2257" s="118">
        <v>3.5899999141693102</v>
      </c>
      <c r="J2257" s="118">
        <v>3.0499999523162802</v>
      </c>
      <c r="K2257" s="118">
        <v>-0.34000000357627802</v>
      </c>
      <c r="L2257" s="181">
        <f>(K2257+'NPV Calcs'!$D$13)*About!$B$135</f>
        <v>6.9343014842074915</v>
      </c>
      <c r="M2257" s="95" t="str">
        <f>INDEX('IEA Tech to Policy Mapping'!$B$2:$B$13,MATCH($H2257,'IEA Tech to Policy Mapping'!$A$2:$A$13,0))</f>
        <v>ngps - T&amp;D methane capture</v>
      </c>
      <c r="N2257" s="182">
        <f>(J2257*About!$A$132/1000)*10^12*'EPA to IEA Scaling'!$E$13</f>
        <v>69113701754.246643</v>
      </c>
      <c r="O2257" s="183">
        <f>L2257/About!$B$144</f>
        <v>13.046590564115004</v>
      </c>
    </row>
    <row r="2258" spans="2:15" x14ac:dyDescent="0.45">
      <c r="B2258" s="118" t="s">
        <v>321</v>
      </c>
      <c r="C2258" s="118" t="s">
        <v>775</v>
      </c>
      <c r="D2258" s="118" t="s">
        <v>962</v>
      </c>
      <c r="E2258" s="118" t="s">
        <v>991</v>
      </c>
      <c r="F2258" s="118" t="s">
        <v>987</v>
      </c>
      <c r="G2258" s="118" t="s">
        <v>1000</v>
      </c>
      <c r="H2258" s="118" t="s">
        <v>1001</v>
      </c>
      <c r="I2258" s="118">
        <v>0.239999994635581</v>
      </c>
      <c r="J2258" s="118">
        <v>0.20000000298023199</v>
      </c>
      <c r="K2258" s="118">
        <v>-0.34000000357627802</v>
      </c>
      <c r="L2258" s="181">
        <f>(K2258+'NPV Calcs'!$D$13)*About!$B$135</f>
        <v>6.9343014842074915</v>
      </c>
      <c r="M2258" s="95" t="str">
        <f>INDEX('IEA Tech to Policy Mapping'!$B$2:$B$13,MATCH($H2258,'IEA Tech to Policy Mapping'!$A$2:$A$13,0))</f>
        <v>ngps - T&amp;D methane capture</v>
      </c>
      <c r="N2258" s="182">
        <f>(J2258*About!$A$132/1000)*10^12*'EPA to IEA Scaling'!$E$13</f>
        <v>4532046155.0586929</v>
      </c>
      <c r="O2258" s="183">
        <f>L2258/About!$B$144</f>
        <v>13.046590564115004</v>
      </c>
    </row>
    <row r="2259" spans="2:15" x14ac:dyDescent="0.45">
      <c r="B2259" s="118" t="s">
        <v>20</v>
      </c>
      <c r="C2259" s="118" t="s">
        <v>775</v>
      </c>
      <c r="D2259" s="118" t="s">
        <v>962</v>
      </c>
      <c r="E2259" s="118" t="s">
        <v>993</v>
      </c>
      <c r="F2259" s="118" t="s">
        <v>987</v>
      </c>
      <c r="G2259" s="118" t="s">
        <v>1000</v>
      </c>
      <c r="H2259" s="118" t="s">
        <v>1001</v>
      </c>
      <c r="I2259" s="118">
        <v>0.75</v>
      </c>
      <c r="J2259" s="118">
        <v>0.63999998569488503</v>
      </c>
      <c r="K2259" s="118">
        <v>-0.34000000357627802</v>
      </c>
      <c r="L2259" s="181">
        <f>(K2259+'NPV Calcs'!$D$13)*About!$B$135</f>
        <v>6.9343014842074915</v>
      </c>
      <c r="M2259" s="95" t="str">
        <f>INDEX('IEA Tech to Policy Mapping'!$B$2:$B$13,MATCH($H2259,'IEA Tech to Policy Mapping'!$A$2:$A$13,0))</f>
        <v>ngps - T&amp;D methane capture</v>
      </c>
      <c r="N2259" s="182">
        <f>(J2259*About!$A$132/1000)*10^12*'EPA to IEA Scaling'!$E$13</f>
        <v>14502547155.925837</v>
      </c>
      <c r="O2259" s="183">
        <f>L2259/About!$B$144</f>
        <v>13.046590564115004</v>
      </c>
    </row>
    <row r="2260" spans="2:15" x14ac:dyDescent="0.45">
      <c r="B2260" s="118" t="s">
        <v>110</v>
      </c>
      <c r="C2260" s="118" t="s">
        <v>775</v>
      </c>
      <c r="D2260" s="118" t="s">
        <v>962</v>
      </c>
      <c r="E2260" s="118" t="s">
        <v>993</v>
      </c>
      <c r="F2260" s="118" t="s">
        <v>987</v>
      </c>
      <c r="G2260" s="118" t="s">
        <v>1000</v>
      </c>
      <c r="H2260" s="118" t="s">
        <v>1001</v>
      </c>
      <c r="I2260" s="118">
        <v>0.82999998331069902</v>
      </c>
      <c r="J2260" s="118">
        <v>0.70999997854232699</v>
      </c>
      <c r="K2260" s="118">
        <v>-0.34000000357627802</v>
      </c>
      <c r="L2260" s="181">
        <f>(K2260+'NPV Calcs'!$D$13)*About!$B$135</f>
        <v>6.9343014842074915</v>
      </c>
      <c r="M2260" s="95" t="str">
        <f>INDEX('IEA Tech to Policy Mapping'!$B$2:$B$13,MATCH($H2260,'IEA Tech to Policy Mapping'!$A$2:$A$13,0))</f>
        <v>ngps - T&amp;D methane capture</v>
      </c>
      <c r="N2260" s="182">
        <f>(J2260*About!$A$132/1000)*10^12*'EPA to IEA Scaling'!$E$13</f>
        <v>16088763124.481308</v>
      </c>
      <c r="O2260" s="183">
        <f>L2260/About!$B$144</f>
        <v>13.046590564115004</v>
      </c>
    </row>
    <row r="2261" spans="2:15" x14ac:dyDescent="0.45">
      <c r="B2261" s="118" t="s">
        <v>114</v>
      </c>
      <c r="C2261" s="118" t="s">
        <v>775</v>
      </c>
      <c r="D2261" s="118" t="s">
        <v>985</v>
      </c>
      <c r="E2261" s="118" t="s">
        <v>994</v>
      </c>
      <c r="F2261" s="118" t="s">
        <v>987</v>
      </c>
      <c r="G2261" s="118" t="s">
        <v>1000</v>
      </c>
      <c r="H2261" s="118" t="s">
        <v>1001</v>
      </c>
      <c r="I2261" s="118">
        <v>0.87000000476837103</v>
      </c>
      <c r="J2261" s="118">
        <v>0.74000000953674305</v>
      </c>
      <c r="K2261" s="118">
        <v>-0.34000000357627802</v>
      </c>
      <c r="L2261" s="181">
        <f>(K2261+'NPV Calcs'!$D$13)*About!$B$135</f>
        <v>6.9343014842074915</v>
      </c>
      <c r="M2261" s="95" t="str">
        <f>INDEX('IEA Tech to Policy Mapping'!$B$2:$B$13,MATCH($H2261,'IEA Tech to Policy Mapping'!$A$2:$A$13,0))</f>
        <v>ngps - T&amp;D methane capture</v>
      </c>
      <c r="N2261" s="182">
        <f>(J2261*About!$A$132/1000)*10^12*'EPA to IEA Scaling'!$E$13</f>
        <v>16768570739.950809</v>
      </c>
      <c r="O2261" s="183">
        <f>L2261/About!$B$144</f>
        <v>13.046590564115004</v>
      </c>
    </row>
    <row r="2262" spans="2:15" x14ac:dyDescent="0.45">
      <c r="B2262" s="118" t="s">
        <v>127</v>
      </c>
      <c r="C2262" s="118" t="s">
        <v>775</v>
      </c>
      <c r="D2262" s="118" t="s">
        <v>985</v>
      </c>
      <c r="E2262" s="118" t="s">
        <v>994</v>
      </c>
      <c r="F2262" s="118" t="s">
        <v>987</v>
      </c>
      <c r="G2262" s="118" t="s">
        <v>1000</v>
      </c>
      <c r="H2262" s="118" t="s">
        <v>1001</v>
      </c>
      <c r="I2262" s="118">
        <v>0.28999999165534901</v>
      </c>
      <c r="J2262" s="118">
        <v>0.25</v>
      </c>
      <c r="K2262" s="118">
        <v>-0.34000000357627802</v>
      </c>
      <c r="L2262" s="181">
        <f>(K2262+'NPV Calcs'!$D$13)*About!$B$135</f>
        <v>6.9343014842074915</v>
      </c>
      <c r="M2262" s="95" t="str">
        <f>INDEX('IEA Tech to Policy Mapping'!$B$2:$B$13,MATCH($H2262,'IEA Tech to Policy Mapping'!$A$2:$A$13,0))</f>
        <v>ngps - T&amp;D methane capture</v>
      </c>
      <c r="N2262" s="182">
        <f>(J2262*About!$A$132/1000)*10^12*'EPA to IEA Scaling'!$E$13</f>
        <v>5665057609.4074373</v>
      </c>
      <c r="O2262" s="183">
        <f>L2262/About!$B$144</f>
        <v>13.046590564115004</v>
      </c>
    </row>
    <row r="2263" spans="2:15" x14ac:dyDescent="0.45">
      <c r="B2263" s="118" t="s">
        <v>1061</v>
      </c>
      <c r="C2263" s="118" t="s">
        <v>775</v>
      </c>
      <c r="D2263" s="118" t="s">
        <v>985</v>
      </c>
      <c r="E2263" s="118" t="s">
        <v>994</v>
      </c>
      <c r="F2263" s="118" t="s">
        <v>987</v>
      </c>
      <c r="G2263" s="118" t="s">
        <v>1000</v>
      </c>
      <c r="H2263" s="118" t="s">
        <v>1001</v>
      </c>
      <c r="I2263" s="118">
        <v>9.0000003576278603E-2</v>
      </c>
      <c r="J2263" s="118">
        <v>7.9999998211860601E-2</v>
      </c>
      <c r="K2263" s="118">
        <v>-0.34000000357627802</v>
      </c>
      <c r="L2263" s="181">
        <f>(K2263+'NPV Calcs'!$D$13)*About!$B$135</f>
        <v>6.9343014842074915</v>
      </c>
      <c r="M2263" s="95" t="str">
        <f>INDEX('IEA Tech to Policy Mapping'!$B$2:$B$13,MATCH($H2263,'IEA Tech to Policy Mapping'!$A$2:$A$13,0))</f>
        <v>ngps - T&amp;D methane capture</v>
      </c>
      <c r="N2263" s="182">
        <f>(J2263*About!$A$132/1000)*10^12*'EPA to IEA Scaling'!$E$13</f>
        <v>1812818394.4907289</v>
      </c>
      <c r="O2263" s="183">
        <f>L2263/About!$B$144</f>
        <v>13.046590564115004</v>
      </c>
    </row>
    <row r="2264" spans="2:15" x14ac:dyDescent="0.45">
      <c r="B2264" s="118" t="s">
        <v>24</v>
      </c>
      <c r="C2264" s="118" t="s">
        <v>775</v>
      </c>
      <c r="D2264" s="118" t="s">
        <v>985</v>
      </c>
      <c r="E2264" s="118" t="s">
        <v>994</v>
      </c>
      <c r="F2264" s="118" t="s">
        <v>987</v>
      </c>
      <c r="G2264" s="118" t="s">
        <v>1000</v>
      </c>
      <c r="H2264" s="118" t="s">
        <v>1001</v>
      </c>
      <c r="I2264" s="118">
        <v>4.1399998664855904</v>
      </c>
      <c r="J2264" s="118">
        <v>3.5199999809265101</v>
      </c>
      <c r="K2264" s="118">
        <v>-0.34000000357627802</v>
      </c>
      <c r="L2264" s="181">
        <f>(K2264+'NPV Calcs'!$D$13)*About!$B$135</f>
        <v>6.9343014842074915</v>
      </c>
      <c r="M2264" s="95" t="str">
        <f>INDEX('IEA Tech to Policy Mapping'!$B$2:$B$13,MATCH($H2264,'IEA Tech to Policy Mapping'!$A$2:$A$13,0))</f>
        <v>ngps - T&amp;D methane capture</v>
      </c>
      <c r="N2264" s="182">
        <f>(J2264*About!$A$132/1000)*10^12*'EPA to IEA Scaling'!$E$13</f>
        <v>79764010708.24704</v>
      </c>
      <c r="O2264" s="183">
        <f>L2264/About!$B$144</f>
        <v>13.046590564115004</v>
      </c>
    </row>
    <row r="2265" spans="2:15" x14ac:dyDescent="0.45">
      <c r="B2265" s="118" t="s">
        <v>72</v>
      </c>
      <c r="C2265" s="118" t="s">
        <v>775</v>
      </c>
      <c r="D2265" s="118" t="s">
        <v>985</v>
      </c>
      <c r="E2265" s="118" t="s">
        <v>994</v>
      </c>
      <c r="F2265" s="118" t="s">
        <v>987</v>
      </c>
      <c r="G2265" s="118" t="s">
        <v>1000</v>
      </c>
      <c r="H2265" s="118" t="s">
        <v>1001</v>
      </c>
      <c r="I2265" s="118">
        <v>0.18000000715255701</v>
      </c>
      <c r="J2265" s="118">
        <v>0.15999999642372101</v>
      </c>
      <c r="K2265" s="118">
        <v>-0.34000000357627802</v>
      </c>
      <c r="L2265" s="181">
        <f>(K2265+'NPV Calcs'!$D$13)*About!$B$135</f>
        <v>6.9343014842074915</v>
      </c>
      <c r="M2265" s="95" t="str">
        <f>INDEX('IEA Tech to Policy Mapping'!$B$2:$B$13,MATCH($H2265,'IEA Tech to Policy Mapping'!$A$2:$A$13,0))</f>
        <v>ngps - T&amp;D methane capture</v>
      </c>
      <c r="N2265" s="182">
        <f>(J2265*About!$A$132/1000)*10^12*'EPA to IEA Scaling'!$E$13</f>
        <v>3625636788.9814529</v>
      </c>
      <c r="O2265" s="183">
        <f>L2265/About!$B$144</f>
        <v>13.046590564115004</v>
      </c>
    </row>
    <row r="2266" spans="2:15" x14ac:dyDescent="0.45">
      <c r="B2266" s="118" t="s">
        <v>1062</v>
      </c>
      <c r="C2266" s="118" t="s">
        <v>775</v>
      </c>
      <c r="D2266" s="118" t="s">
        <v>985</v>
      </c>
      <c r="E2266" s="118" t="s">
        <v>994</v>
      </c>
      <c r="F2266" s="118" t="s">
        <v>987</v>
      </c>
      <c r="G2266" s="118" t="s">
        <v>1000</v>
      </c>
      <c r="H2266" s="118" t="s">
        <v>1001</v>
      </c>
      <c r="I2266" s="118">
        <v>1.2200000286102199</v>
      </c>
      <c r="J2266" s="118">
        <v>1.03999996185302</v>
      </c>
      <c r="K2266" s="118">
        <v>-0.34000000357627802</v>
      </c>
      <c r="L2266" s="181">
        <f>(K2266+'NPV Calcs'!$D$13)*About!$B$135</f>
        <v>6.9343014842074915</v>
      </c>
      <c r="M2266" s="95" t="str">
        <f>INDEX('IEA Tech to Policy Mapping'!$B$2:$B$13,MATCH($H2266,'IEA Tech to Policy Mapping'!$A$2:$A$13,0))</f>
        <v>ngps - T&amp;D methane capture</v>
      </c>
      <c r="N2266" s="182">
        <f>(J2266*About!$A$132/1000)*10^12*'EPA to IEA Scaling'!$E$13</f>
        <v>23566638790.715584</v>
      </c>
      <c r="O2266" s="183">
        <f>L2266/About!$B$144</f>
        <v>13.046590564115004</v>
      </c>
    </row>
    <row r="2267" spans="2:15" x14ac:dyDescent="0.45">
      <c r="B2267" s="118" t="s">
        <v>24</v>
      </c>
      <c r="C2267" s="118" t="s">
        <v>775</v>
      </c>
      <c r="D2267" s="118" t="s">
        <v>985</v>
      </c>
      <c r="E2267" s="118" t="s">
        <v>986</v>
      </c>
      <c r="F2267" s="118" t="s">
        <v>987</v>
      </c>
      <c r="G2267" s="118" t="s">
        <v>1000</v>
      </c>
      <c r="H2267" s="118" t="s">
        <v>1001</v>
      </c>
      <c r="I2267" s="118">
        <v>0.15000000596046401</v>
      </c>
      <c r="J2267" s="118">
        <v>0.129999995231628</v>
      </c>
      <c r="K2267" s="118">
        <v>-0.31999999284744202</v>
      </c>
      <c r="L2267" s="181">
        <f>(K2267+'NPV Calcs'!$D$13)*About!$B$135</f>
        <v>6.9522625901552129</v>
      </c>
      <c r="M2267" s="95" t="str">
        <f>INDEX('IEA Tech to Policy Mapping'!$B$2:$B$13,MATCH($H2267,'IEA Tech to Policy Mapping'!$A$2:$A$13,0))</f>
        <v>ngps - T&amp;D methane capture</v>
      </c>
      <c r="N2267" s="182">
        <f>(J2267*About!$A$132/1000)*10^12*'EPA to IEA Scaling'!$E$13</f>
        <v>2945829848.8394594</v>
      </c>
      <c r="O2267" s="183">
        <f>L2267/About!$B$144</f>
        <v>13.080383613914222</v>
      </c>
    </row>
    <row r="2268" spans="2:15" x14ac:dyDescent="0.45">
      <c r="B2268" s="118" t="s">
        <v>78</v>
      </c>
      <c r="C2268" s="118" t="s">
        <v>775</v>
      </c>
      <c r="D2268" s="118" t="s">
        <v>985</v>
      </c>
      <c r="E2268" s="118" t="s">
        <v>986</v>
      </c>
      <c r="F2268" s="118" t="s">
        <v>987</v>
      </c>
      <c r="G2268" s="118" t="s">
        <v>1000</v>
      </c>
      <c r="H2268" s="118" t="s">
        <v>1001</v>
      </c>
      <c r="I2268" s="118">
        <v>0.85000002384185702</v>
      </c>
      <c r="J2268" s="118">
        <v>0.730000019073486</v>
      </c>
      <c r="K2268" s="118">
        <v>-0.31999999284744202</v>
      </c>
      <c r="L2268" s="181">
        <f>(K2268+'NPV Calcs'!$D$13)*About!$B$135</f>
        <v>6.9522625901552129</v>
      </c>
      <c r="M2268" s="95" t="str">
        <f>INDEX('IEA Tech to Policy Mapping'!$B$2:$B$13,MATCH($H2268,'IEA Tech to Policy Mapping'!$A$2:$A$13,0))</f>
        <v>ngps - T&amp;D methane capture</v>
      </c>
      <c r="N2268" s="182">
        <f>(J2268*About!$A$132/1000)*10^12*'EPA to IEA Scaling'!$E$13</f>
        <v>16541968651.679304</v>
      </c>
      <c r="O2268" s="183">
        <f>L2268/About!$B$144</f>
        <v>13.080383613914222</v>
      </c>
    </row>
    <row r="2269" spans="2:15" x14ac:dyDescent="0.45">
      <c r="B2269" s="118" t="s">
        <v>1062</v>
      </c>
      <c r="C2269" s="118" t="s">
        <v>775</v>
      </c>
      <c r="D2269" s="118" t="s">
        <v>985</v>
      </c>
      <c r="E2269" s="118" t="s">
        <v>986</v>
      </c>
      <c r="F2269" s="118" t="s">
        <v>987</v>
      </c>
      <c r="G2269" s="118" t="s">
        <v>1000</v>
      </c>
      <c r="H2269" s="118" t="s">
        <v>1001</v>
      </c>
      <c r="I2269" s="118">
        <v>0.10000000149011599</v>
      </c>
      <c r="J2269" s="118">
        <v>7.9999998211860601E-2</v>
      </c>
      <c r="K2269" s="118">
        <v>-0.31999999284744202</v>
      </c>
      <c r="L2269" s="181">
        <f>(K2269+'NPV Calcs'!$D$13)*About!$B$135</f>
        <v>6.9522625901552129</v>
      </c>
      <c r="M2269" s="95" t="str">
        <f>INDEX('IEA Tech to Policy Mapping'!$B$2:$B$13,MATCH($H2269,'IEA Tech to Policy Mapping'!$A$2:$A$13,0))</f>
        <v>ngps - T&amp;D methane capture</v>
      </c>
      <c r="N2269" s="182">
        <f>(J2269*About!$A$132/1000)*10^12*'EPA to IEA Scaling'!$E$13</f>
        <v>1812818394.4907289</v>
      </c>
      <c r="O2269" s="183">
        <f>L2269/About!$B$144</f>
        <v>13.080383613914222</v>
      </c>
    </row>
    <row r="2270" spans="2:15" x14ac:dyDescent="0.45">
      <c r="B2270" s="118" t="s">
        <v>224</v>
      </c>
      <c r="C2270" s="118" t="s">
        <v>775</v>
      </c>
      <c r="D2270" s="118" t="s">
        <v>962</v>
      </c>
      <c r="E2270" s="118" t="s">
        <v>991</v>
      </c>
      <c r="F2270" s="118" t="s">
        <v>987</v>
      </c>
      <c r="G2270" s="118" t="s">
        <v>1000</v>
      </c>
      <c r="H2270" s="118" t="s">
        <v>1001</v>
      </c>
      <c r="I2270" s="118">
        <v>4.0199999809265101</v>
      </c>
      <c r="J2270" s="118">
        <v>3.42000007629394</v>
      </c>
      <c r="K2270" s="118">
        <v>-0.31999999284744202</v>
      </c>
      <c r="L2270" s="181">
        <f>(K2270+'NPV Calcs'!$D$13)*About!$B$135</f>
        <v>6.9522625901552129</v>
      </c>
      <c r="M2270" s="95" t="str">
        <f>INDEX('IEA Tech to Policy Mapping'!$B$2:$B$13,MATCH($H2270,'IEA Tech to Policy Mapping'!$A$2:$A$13,0))</f>
        <v>ngps - T&amp;D methane capture</v>
      </c>
      <c r="N2270" s="182">
        <f>(J2270*About!$A$132/1000)*10^12*'EPA to IEA Scaling'!$E$13</f>
        <v>77497989825.532013</v>
      </c>
      <c r="O2270" s="183">
        <f>L2270/About!$B$144</f>
        <v>13.080383613914222</v>
      </c>
    </row>
    <row r="2271" spans="2:15" x14ac:dyDescent="0.45">
      <c r="B2271" s="118" t="s">
        <v>239</v>
      </c>
      <c r="C2271" s="118" t="s">
        <v>775</v>
      </c>
      <c r="D2271" s="118" t="s">
        <v>962</v>
      </c>
      <c r="E2271" s="118" t="s">
        <v>991</v>
      </c>
      <c r="F2271" s="118" t="s">
        <v>987</v>
      </c>
      <c r="G2271" s="118" t="s">
        <v>1000</v>
      </c>
      <c r="H2271" s="118" t="s">
        <v>1001</v>
      </c>
      <c r="I2271" s="118">
        <v>13</v>
      </c>
      <c r="J2271" s="118">
        <v>11.050000190734799</v>
      </c>
      <c r="K2271" s="118">
        <v>-0.31999999284744202</v>
      </c>
      <c r="L2271" s="181">
        <f>(K2271+'NPV Calcs'!$D$13)*About!$B$135</f>
        <v>6.9522625901552129</v>
      </c>
      <c r="M2271" s="95" t="str">
        <f>INDEX('IEA Tech to Policy Mapping'!$B$2:$B$13,MATCH($H2271,'IEA Tech to Policy Mapping'!$A$2:$A$13,0))</f>
        <v>ngps - T&amp;D methane capture</v>
      </c>
      <c r="N2271" s="182">
        <f>(J2271*About!$A$132/1000)*10^12*'EPA to IEA Scaling'!$E$13</f>
        <v>250395550657.90326</v>
      </c>
      <c r="O2271" s="183">
        <f>L2271/About!$B$144</f>
        <v>13.080383613914222</v>
      </c>
    </row>
    <row r="2272" spans="2:15" x14ac:dyDescent="0.45">
      <c r="B2272" s="118" t="s">
        <v>127</v>
      </c>
      <c r="C2272" s="118" t="s">
        <v>775</v>
      </c>
      <c r="D2272" s="118" t="s">
        <v>962</v>
      </c>
      <c r="E2272" s="118" t="s">
        <v>991</v>
      </c>
      <c r="F2272" s="118" t="s">
        <v>987</v>
      </c>
      <c r="G2272" s="118" t="s">
        <v>1000</v>
      </c>
      <c r="H2272" s="118" t="s">
        <v>1001</v>
      </c>
      <c r="I2272" s="118">
        <v>9.0000003576278603E-2</v>
      </c>
      <c r="J2272" s="118">
        <v>7.9999998211860601E-2</v>
      </c>
      <c r="K2272" s="118">
        <v>-0.31999999284744202</v>
      </c>
      <c r="L2272" s="181">
        <f>(K2272+'NPV Calcs'!$D$13)*About!$B$135</f>
        <v>6.9522625901552129</v>
      </c>
      <c r="M2272" s="95" t="str">
        <f>INDEX('IEA Tech to Policy Mapping'!$B$2:$B$13,MATCH($H2272,'IEA Tech to Policy Mapping'!$A$2:$A$13,0))</f>
        <v>ngps - T&amp;D methane capture</v>
      </c>
      <c r="N2272" s="182">
        <f>(J2272*About!$A$132/1000)*10^12*'EPA to IEA Scaling'!$E$13</f>
        <v>1812818394.4907289</v>
      </c>
      <c r="O2272" s="183">
        <f>L2272/About!$B$144</f>
        <v>13.080383613914222</v>
      </c>
    </row>
    <row r="2273" spans="2:15" x14ac:dyDescent="0.45">
      <c r="B2273" s="118" t="s">
        <v>24</v>
      </c>
      <c r="C2273" s="118" t="s">
        <v>775</v>
      </c>
      <c r="D2273" s="118" t="s">
        <v>962</v>
      </c>
      <c r="E2273" s="118" t="s">
        <v>991</v>
      </c>
      <c r="F2273" s="118" t="s">
        <v>987</v>
      </c>
      <c r="G2273" s="118" t="s">
        <v>1000</v>
      </c>
      <c r="H2273" s="118" t="s">
        <v>1001</v>
      </c>
      <c r="I2273" s="118">
        <v>3.4800000190734801</v>
      </c>
      <c r="J2273" s="118">
        <v>2.96000003814697</v>
      </c>
      <c r="K2273" s="118">
        <v>-0.31999999284744202</v>
      </c>
      <c r="L2273" s="181">
        <f>(K2273+'NPV Calcs'!$D$13)*About!$B$135</f>
        <v>6.9522625901552129</v>
      </c>
      <c r="M2273" s="95" t="str">
        <f>INDEX('IEA Tech to Policy Mapping'!$B$2:$B$13,MATCH($H2273,'IEA Tech to Policy Mapping'!$A$2:$A$13,0))</f>
        <v>ngps - T&amp;D methane capture</v>
      </c>
      <c r="N2273" s="182">
        <f>(J2273*About!$A$132/1000)*10^12*'EPA to IEA Scaling'!$E$13</f>
        <v>67074282959.803185</v>
      </c>
      <c r="O2273" s="183">
        <f>L2273/About!$B$144</f>
        <v>13.080383613914222</v>
      </c>
    </row>
    <row r="2274" spans="2:15" x14ac:dyDescent="0.45">
      <c r="B2274" s="118" t="s">
        <v>72</v>
      </c>
      <c r="C2274" s="118" t="s">
        <v>775</v>
      </c>
      <c r="D2274" s="118" t="s">
        <v>962</v>
      </c>
      <c r="E2274" s="118" t="s">
        <v>991</v>
      </c>
      <c r="F2274" s="118" t="s">
        <v>987</v>
      </c>
      <c r="G2274" s="118" t="s">
        <v>1000</v>
      </c>
      <c r="H2274" s="118" t="s">
        <v>1001</v>
      </c>
      <c r="I2274" s="118">
        <v>9.0000003576278603E-2</v>
      </c>
      <c r="J2274" s="118">
        <v>7.9999998211860601E-2</v>
      </c>
      <c r="K2274" s="118">
        <v>-0.31999999284744202</v>
      </c>
      <c r="L2274" s="181">
        <f>(K2274+'NPV Calcs'!$D$13)*About!$B$135</f>
        <v>6.9522625901552129</v>
      </c>
      <c r="M2274" s="95" t="str">
        <f>INDEX('IEA Tech to Policy Mapping'!$B$2:$B$13,MATCH($H2274,'IEA Tech to Policy Mapping'!$A$2:$A$13,0))</f>
        <v>ngps - T&amp;D methane capture</v>
      </c>
      <c r="N2274" s="182">
        <f>(J2274*About!$A$132/1000)*10^12*'EPA to IEA Scaling'!$E$13</f>
        <v>1812818394.4907289</v>
      </c>
      <c r="O2274" s="183">
        <f>L2274/About!$B$144</f>
        <v>13.080383613914222</v>
      </c>
    </row>
    <row r="2275" spans="2:15" x14ac:dyDescent="0.45">
      <c r="B2275" s="118" t="s">
        <v>1062</v>
      </c>
      <c r="C2275" s="118" t="s">
        <v>775</v>
      </c>
      <c r="D2275" s="118" t="s">
        <v>962</v>
      </c>
      <c r="E2275" s="118" t="s">
        <v>991</v>
      </c>
      <c r="F2275" s="118" t="s">
        <v>987</v>
      </c>
      <c r="G2275" s="118" t="s">
        <v>1000</v>
      </c>
      <c r="H2275" s="118" t="s">
        <v>1001</v>
      </c>
      <c r="I2275" s="118">
        <v>0.20999999344348899</v>
      </c>
      <c r="J2275" s="118">
        <v>0.18000000715255701</v>
      </c>
      <c r="K2275" s="118">
        <v>-0.31999999284744202</v>
      </c>
      <c r="L2275" s="181">
        <f>(K2275+'NPV Calcs'!$D$13)*About!$B$135</f>
        <v>6.9522625901552129</v>
      </c>
      <c r="M2275" s="95" t="str">
        <f>INDEX('IEA Tech to Policy Mapping'!$B$2:$B$13,MATCH($H2275,'IEA Tech to Policy Mapping'!$A$2:$A$13,0))</f>
        <v>ngps - T&amp;D methane capture</v>
      </c>
      <c r="N2275" s="182">
        <f>(J2275*About!$A$132/1000)*10^12*'EPA to IEA Scaling'!$E$13</f>
        <v>4078841640.8519449</v>
      </c>
      <c r="O2275" s="183">
        <f>L2275/About!$B$144</f>
        <v>13.080383613914222</v>
      </c>
    </row>
    <row r="2276" spans="2:15" x14ac:dyDescent="0.45">
      <c r="B2276" s="118" t="s">
        <v>239</v>
      </c>
      <c r="C2276" s="118" t="s">
        <v>775</v>
      </c>
      <c r="D2276" s="118" t="s">
        <v>985</v>
      </c>
      <c r="E2276" s="118" t="s">
        <v>986</v>
      </c>
      <c r="F2276" s="118" t="s">
        <v>987</v>
      </c>
      <c r="G2276" s="118" t="s">
        <v>1000</v>
      </c>
      <c r="H2276" s="118" t="s">
        <v>1001</v>
      </c>
      <c r="I2276" s="118">
        <v>3.3900001049041699</v>
      </c>
      <c r="J2276" s="118">
        <v>2.88000011444091</v>
      </c>
      <c r="K2276" s="118">
        <v>-0.31999999284744202</v>
      </c>
      <c r="L2276" s="181">
        <f>(K2276+'NPV Calcs'!$D$13)*About!$B$135</f>
        <v>6.9522625901552129</v>
      </c>
      <c r="M2276" s="95" t="str">
        <f>INDEX('IEA Tech to Policy Mapping'!$B$2:$B$13,MATCH($H2276,'IEA Tech to Policy Mapping'!$A$2:$A$13,0))</f>
        <v>ngps - T&amp;D methane capture</v>
      </c>
      <c r="N2276" s="182">
        <f>(J2276*About!$A$132/1000)*10^12*'EPA to IEA Scaling'!$E$13</f>
        <v>65261466253.631065</v>
      </c>
      <c r="O2276" s="183">
        <f>L2276/About!$B$144</f>
        <v>13.080383613914222</v>
      </c>
    </row>
    <row r="2277" spans="2:15" x14ac:dyDescent="0.45">
      <c r="B2277" s="118" t="s">
        <v>293</v>
      </c>
      <c r="C2277" s="118" t="s">
        <v>775</v>
      </c>
      <c r="D2277" s="118" t="s">
        <v>985</v>
      </c>
      <c r="E2277" s="118" t="s">
        <v>986</v>
      </c>
      <c r="F2277" s="118" t="s">
        <v>987</v>
      </c>
      <c r="G2277" s="118" t="s">
        <v>1000</v>
      </c>
      <c r="H2277" s="118" t="s">
        <v>1001</v>
      </c>
      <c r="I2277" s="118">
        <v>4.5700001716613698</v>
      </c>
      <c r="J2277" s="118">
        <v>3.8900001049041699</v>
      </c>
      <c r="K2277" s="118">
        <v>-0.31999999284744202</v>
      </c>
      <c r="L2277" s="181">
        <f>(K2277+'NPV Calcs'!$D$13)*About!$B$135</f>
        <v>6.9522625901552129</v>
      </c>
      <c r="M2277" s="95" t="str">
        <f>INDEX('IEA Tech to Policy Mapping'!$B$2:$B$13,MATCH($H2277,'IEA Tech to Policy Mapping'!$A$2:$A$13,0))</f>
        <v>ngps - T&amp;D methane capture</v>
      </c>
      <c r="N2277" s="182">
        <f>(J2277*About!$A$132/1000)*10^12*'EPA to IEA Scaling'!$E$13</f>
        <v>88148298779.532394</v>
      </c>
      <c r="O2277" s="183">
        <f>L2277/About!$B$144</f>
        <v>13.080383613914222</v>
      </c>
    </row>
    <row r="2278" spans="2:15" x14ac:dyDescent="0.45">
      <c r="B2278" s="118" t="s">
        <v>298</v>
      </c>
      <c r="C2278" s="118" t="s">
        <v>775</v>
      </c>
      <c r="D2278" s="118" t="s">
        <v>985</v>
      </c>
      <c r="E2278" s="118" t="s">
        <v>986</v>
      </c>
      <c r="F2278" s="118" t="s">
        <v>987</v>
      </c>
      <c r="G2278" s="118" t="s">
        <v>1000</v>
      </c>
      <c r="H2278" s="118" t="s">
        <v>1001</v>
      </c>
      <c r="I2278" s="118">
        <v>0.58999997377395597</v>
      </c>
      <c r="J2278" s="118">
        <v>0.5</v>
      </c>
      <c r="K2278" s="118">
        <v>-0.31999999284744202</v>
      </c>
      <c r="L2278" s="181">
        <f>(K2278+'NPV Calcs'!$D$13)*About!$B$135</f>
        <v>6.9522625901552129</v>
      </c>
      <c r="M2278" s="95" t="str">
        <f>INDEX('IEA Tech to Policy Mapping'!$B$2:$B$13,MATCH($H2278,'IEA Tech to Policy Mapping'!$A$2:$A$13,0))</f>
        <v>ngps - T&amp;D methane capture</v>
      </c>
      <c r="N2278" s="182">
        <f>(J2278*About!$A$132/1000)*10^12*'EPA to IEA Scaling'!$E$13</f>
        <v>11330115218.814875</v>
      </c>
      <c r="O2278" s="183">
        <f>L2278/About!$B$144</f>
        <v>13.080383613914222</v>
      </c>
    </row>
    <row r="2279" spans="2:15" x14ac:dyDescent="0.45">
      <c r="B2279" s="118" t="s">
        <v>127</v>
      </c>
      <c r="C2279" s="118" t="s">
        <v>775</v>
      </c>
      <c r="D2279" s="118" t="s">
        <v>985</v>
      </c>
      <c r="E2279" s="118" t="s">
        <v>986</v>
      </c>
      <c r="F2279" s="118" t="s">
        <v>987</v>
      </c>
      <c r="G2279" s="118" t="s">
        <v>1000</v>
      </c>
      <c r="H2279" s="118" t="s">
        <v>1001</v>
      </c>
      <c r="I2279" s="118">
        <v>0.41999998688697798</v>
      </c>
      <c r="J2279" s="118">
        <v>0.36000001430511402</v>
      </c>
      <c r="K2279" s="118">
        <v>-0.31999999284744202</v>
      </c>
      <c r="L2279" s="181">
        <f>(K2279+'NPV Calcs'!$D$13)*About!$B$135</f>
        <v>6.9522625901552129</v>
      </c>
      <c r="M2279" s="95" t="str">
        <f>INDEX('IEA Tech to Policy Mapping'!$B$2:$B$13,MATCH($H2279,'IEA Tech to Policy Mapping'!$A$2:$A$13,0))</f>
        <v>ngps - T&amp;D methane capture</v>
      </c>
      <c r="N2279" s="182">
        <f>(J2279*About!$A$132/1000)*10^12*'EPA to IEA Scaling'!$E$13</f>
        <v>8157683281.7038898</v>
      </c>
      <c r="O2279" s="183">
        <f>L2279/About!$B$144</f>
        <v>13.080383613914222</v>
      </c>
    </row>
    <row r="2280" spans="2:15" x14ac:dyDescent="0.45">
      <c r="B2280" s="118" t="s">
        <v>20</v>
      </c>
      <c r="C2280" s="118" t="s">
        <v>775</v>
      </c>
      <c r="D2280" s="118" t="s">
        <v>985</v>
      </c>
      <c r="E2280" s="118" t="s">
        <v>1007</v>
      </c>
      <c r="F2280" s="118" t="s">
        <v>997</v>
      </c>
      <c r="G2280" s="118" t="s">
        <v>1000</v>
      </c>
      <c r="H2280" s="118" t="s">
        <v>1008</v>
      </c>
      <c r="I2280" s="118">
        <v>7.9999998211860601E-2</v>
      </c>
      <c r="J2280" s="118">
        <v>7.0000000298023196E-2</v>
      </c>
      <c r="K2280" s="118">
        <v>-0.31000000238418501</v>
      </c>
      <c r="L2280" s="181">
        <f>(K2280+'NPV Calcs'!$D$13)*About!$B$135</f>
        <v>6.9612431297470128</v>
      </c>
      <c r="M2280" s="95" t="str">
        <f>INDEX('IEA Tech to Policy Mapping'!$B$2:$B$13,MATCH($H2280,'IEA Tech to Policy Mapping'!$A$2:$A$13,0))</f>
        <v>ngps - T&amp;D methane capture</v>
      </c>
      <c r="N2280" s="182">
        <f>(J2280*About!$A$132/1000)*10^12*'EPA to IEA Scaling'!$E$13</f>
        <v>1586216137.3873568</v>
      </c>
      <c r="O2280" s="183">
        <f>L2280/About!$B$144</f>
        <v>13.097280113636058</v>
      </c>
    </row>
    <row r="2281" spans="2:15" x14ac:dyDescent="0.45">
      <c r="B2281" s="118" t="s">
        <v>110</v>
      </c>
      <c r="C2281" s="118" t="s">
        <v>775</v>
      </c>
      <c r="D2281" s="118" t="s">
        <v>985</v>
      </c>
      <c r="E2281" s="118" t="s">
        <v>1007</v>
      </c>
      <c r="F2281" s="118" t="s">
        <v>997</v>
      </c>
      <c r="G2281" s="118" t="s">
        <v>1000</v>
      </c>
      <c r="H2281" s="118" t="s">
        <v>1008</v>
      </c>
      <c r="I2281" s="118">
        <v>0.11999999731779</v>
      </c>
      <c r="J2281" s="118">
        <v>0.109999999403953</v>
      </c>
      <c r="K2281" s="118">
        <v>-0.31000000238418501</v>
      </c>
      <c r="L2281" s="181">
        <f>(K2281+'NPV Calcs'!$D$13)*About!$B$135</f>
        <v>6.9612431297470128</v>
      </c>
      <c r="M2281" s="95" t="str">
        <f>INDEX('IEA Tech to Policy Mapping'!$B$2:$B$13,MATCH($H2281,'IEA Tech to Policy Mapping'!$A$2:$A$13,0))</f>
        <v>ngps - T&amp;D methane capture</v>
      </c>
      <c r="N2281" s="182">
        <f>(J2281*About!$A$132/1000)*10^12*'EPA to IEA Scaling'!$E$13</f>
        <v>2492625334.6327105</v>
      </c>
      <c r="O2281" s="183">
        <f>L2281/About!$B$144</f>
        <v>13.097280113636058</v>
      </c>
    </row>
    <row r="2282" spans="2:15" x14ac:dyDescent="0.45">
      <c r="B2282" s="118" t="s">
        <v>194</v>
      </c>
      <c r="C2282" s="118" t="s">
        <v>775</v>
      </c>
      <c r="D2282" s="118" t="s">
        <v>985</v>
      </c>
      <c r="E2282" s="118" t="s">
        <v>1007</v>
      </c>
      <c r="F2282" s="118" t="s">
        <v>997</v>
      </c>
      <c r="G2282" s="118" t="s">
        <v>1000</v>
      </c>
      <c r="H2282" s="118" t="s">
        <v>1008</v>
      </c>
      <c r="I2282" s="118">
        <v>0.38999998569488498</v>
      </c>
      <c r="J2282" s="118">
        <v>0.33000001311302102</v>
      </c>
      <c r="K2282" s="118">
        <v>-0.31000000238418501</v>
      </c>
      <c r="L2282" s="181">
        <f>(K2282+'NPV Calcs'!$D$13)*About!$B$135</f>
        <v>6.9612431297470128</v>
      </c>
      <c r="M2282" s="95" t="str">
        <f>INDEX('IEA Tech to Policy Mapping'!$B$2:$B$13,MATCH($H2282,'IEA Tech to Policy Mapping'!$A$2:$A$13,0))</f>
        <v>ngps - T&amp;D methane capture</v>
      </c>
      <c r="N2282" s="182">
        <f>(J2282*About!$A$132/1000)*10^12*'EPA to IEA Scaling'!$E$13</f>
        <v>7477876341.5618954</v>
      </c>
      <c r="O2282" s="183">
        <f>L2282/About!$B$144</f>
        <v>13.097280113636058</v>
      </c>
    </row>
    <row r="2283" spans="2:15" x14ac:dyDescent="0.45">
      <c r="B2283" s="118" t="s">
        <v>321</v>
      </c>
      <c r="C2283" s="118" t="s">
        <v>775</v>
      </c>
      <c r="D2283" s="118" t="s">
        <v>962</v>
      </c>
      <c r="E2283" s="118" t="s">
        <v>996</v>
      </c>
      <c r="F2283" s="118" t="s">
        <v>997</v>
      </c>
      <c r="G2283" s="118" t="s">
        <v>1000</v>
      </c>
      <c r="H2283" s="118" t="s">
        <v>1008</v>
      </c>
      <c r="I2283" s="118">
        <v>4.8000001907348597</v>
      </c>
      <c r="J2283" s="118">
        <v>4.0799999237060502</v>
      </c>
      <c r="K2283" s="118">
        <v>-0.31000000238418501</v>
      </c>
      <c r="L2283" s="181">
        <f>(K2283+'NPV Calcs'!$D$13)*About!$B$135</f>
        <v>6.9612431297470128</v>
      </c>
      <c r="M2283" s="95" t="str">
        <f>INDEX('IEA Tech to Policy Mapping'!$B$2:$B$13,MATCH($H2283,'IEA Tech to Policy Mapping'!$A$2:$A$13,0))</f>
        <v>ngps - T&amp;D methane capture</v>
      </c>
      <c r="N2283" s="182">
        <f>(J2283*About!$A$132/1000)*10^12*'EPA to IEA Scaling'!$E$13</f>
        <v>92453738456.690887</v>
      </c>
      <c r="O2283" s="183">
        <f>L2283/About!$B$144</f>
        <v>13.097280113636058</v>
      </c>
    </row>
    <row r="2284" spans="2:15" x14ac:dyDescent="0.45">
      <c r="B2284" s="118" t="s">
        <v>321</v>
      </c>
      <c r="C2284" s="118" t="s">
        <v>775</v>
      </c>
      <c r="D2284" s="118" t="s">
        <v>985</v>
      </c>
      <c r="E2284" s="118" t="s">
        <v>1007</v>
      </c>
      <c r="F2284" s="118" t="s">
        <v>997</v>
      </c>
      <c r="G2284" s="118" t="s">
        <v>1000</v>
      </c>
      <c r="H2284" s="118" t="s">
        <v>1008</v>
      </c>
      <c r="I2284" s="118">
        <v>9.9999997764825804E-3</v>
      </c>
      <c r="J2284" s="118">
        <v>9.9999997764825804E-3</v>
      </c>
      <c r="K2284" s="118">
        <v>-0.31000000238418501</v>
      </c>
      <c r="L2284" s="181">
        <f>(K2284+'NPV Calcs'!$D$13)*About!$B$135</f>
        <v>6.9612431297470128</v>
      </c>
      <c r="M2284" s="95" t="str">
        <f>INDEX('IEA Tech to Policy Mapping'!$B$2:$B$13,MATCH($H2284,'IEA Tech to Policy Mapping'!$A$2:$A$13,0))</f>
        <v>ngps - T&amp;D methane capture</v>
      </c>
      <c r="N2284" s="182">
        <f>(J2284*About!$A$132/1000)*10^12*'EPA to IEA Scaling'!$E$13</f>
        <v>226602299.31134129</v>
      </c>
      <c r="O2284" s="183">
        <f>L2284/About!$B$144</f>
        <v>13.097280113636058</v>
      </c>
    </row>
    <row r="2285" spans="2:15" x14ac:dyDescent="0.45">
      <c r="B2285" s="118" t="s">
        <v>20</v>
      </c>
      <c r="C2285" s="118" t="s">
        <v>775</v>
      </c>
      <c r="D2285" s="118" t="s">
        <v>962</v>
      </c>
      <c r="E2285" s="118" t="s">
        <v>996</v>
      </c>
      <c r="F2285" s="118" t="s">
        <v>997</v>
      </c>
      <c r="G2285" s="118" t="s">
        <v>1000</v>
      </c>
      <c r="H2285" s="118" t="s">
        <v>1008</v>
      </c>
      <c r="I2285" s="118">
        <v>58.110000610351499</v>
      </c>
      <c r="J2285" s="118">
        <v>49.389999389648402</v>
      </c>
      <c r="K2285" s="118">
        <v>-0.31000000238418501</v>
      </c>
      <c r="L2285" s="181">
        <f>(K2285+'NPV Calcs'!$D$13)*About!$B$135</f>
        <v>6.9612431297470128</v>
      </c>
      <c r="M2285" s="95" t="str">
        <f>INDEX('IEA Tech to Policy Mapping'!$B$2:$B$13,MATCH($H2285,'IEA Tech to Policy Mapping'!$A$2:$A$13,0))</f>
        <v>ngps - T&amp;D methane capture</v>
      </c>
      <c r="N2285" s="182">
        <f>(J2285*About!$A$132/1000)*10^12*'EPA to IEA Scaling'!$E$13</f>
        <v>1119188767483.8254</v>
      </c>
      <c r="O2285" s="183">
        <f>L2285/About!$B$144</f>
        <v>13.097280113636058</v>
      </c>
    </row>
    <row r="2286" spans="2:15" x14ac:dyDescent="0.45">
      <c r="B2286" s="118" t="s">
        <v>110</v>
      </c>
      <c r="C2286" s="118" t="s">
        <v>775</v>
      </c>
      <c r="D2286" s="118" t="s">
        <v>962</v>
      </c>
      <c r="E2286" s="118" t="s">
        <v>996</v>
      </c>
      <c r="F2286" s="118" t="s">
        <v>997</v>
      </c>
      <c r="G2286" s="118" t="s">
        <v>1000</v>
      </c>
      <c r="H2286" s="118" t="s">
        <v>1008</v>
      </c>
      <c r="I2286" s="118">
        <v>51.560001373291001</v>
      </c>
      <c r="J2286" s="118">
        <v>43.819999694824197</v>
      </c>
      <c r="K2286" s="118">
        <v>-0.31000000238418501</v>
      </c>
      <c r="L2286" s="181">
        <f>(K2286+'NPV Calcs'!$D$13)*About!$B$135</f>
        <v>6.9612431297470128</v>
      </c>
      <c r="M2286" s="95" t="str">
        <f>INDEX('IEA Tech to Policy Mapping'!$B$2:$B$13,MATCH($H2286,'IEA Tech to Policy Mapping'!$A$2:$A$13,0))</f>
        <v>ngps - T&amp;D methane capture</v>
      </c>
      <c r="N2286" s="182">
        <f>(J2286*About!$A$132/1000)*10^12*'EPA to IEA Scaling'!$E$13</f>
        <v>992971290861.58154</v>
      </c>
      <c r="O2286" s="183">
        <f>L2286/About!$B$144</f>
        <v>13.097280113636058</v>
      </c>
    </row>
    <row r="2287" spans="2:15" x14ac:dyDescent="0.45">
      <c r="B2287" s="118" t="s">
        <v>194</v>
      </c>
      <c r="C2287" s="118" t="s">
        <v>775</v>
      </c>
      <c r="D2287" s="118" t="s">
        <v>962</v>
      </c>
      <c r="E2287" s="118" t="s">
        <v>996</v>
      </c>
      <c r="F2287" s="118" t="s">
        <v>997</v>
      </c>
      <c r="G2287" s="118" t="s">
        <v>1000</v>
      </c>
      <c r="H2287" s="118" t="s">
        <v>1008</v>
      </c>
      <c r="I2287" s="118">
        <v>68.339996337890597</v>
      </c>
      <c r="J2287" s="118">
        <v>58.090000152587798</v>
      </c>
      <c r="K2287" s="118">
        <v>-0.31000000238418501</v>
      </c>
      <c r="L2287" s="181">
        <f>(K2287+'NPV Calcs'!$D$13)*About!$B$135</f>
        <v>6.9612431297470128</v>
      </c>
      <c r="M2287" s="95" t="str">
        <f>INDEX('IEA Tech to Policy Mapping'!$B$2:$B$13,MATCH($H2287,'IEA Tech to Policy Mapping'!$A$2:$A$13,0))</f>
        <v>ngps - T&amp;D methane capture</v>
      </c>
      <c r="N2287" s="182">
        <f>(J2287*About!$A$132/1000)*10^12*'EPA to IEA Scaling'!$E$13</f>
        <v>1316332789579.5867</v>
      </c>
      <c r="O2287" s="183">
        <f>L2287/About!$B$144</f>
        <v>13.097280113636058</v>
      </c>
    </row>
    <row r="2288" spans="2:15" x14ac:dyDescent="0.45">
      <c r="B2288" s="118" t="s">
        <v>110</v>
      </c>
      <c r="C2288" s="118" t="s">
        <v>775</v>
      </c>
      <c r="D2288" s="118" t="s">
        <v>962</v>
      </c>
      <c r="E2288" s="118" t="s">
        <v>991</v>
      </c>
      <c r="F2288" s="118" t="s">
        <v>987</v>
      </c>
      <c r="G2288" s="118" t="s">
        <v>988</v>
      </c>
      <c r="H2288" s="118" t="s">
        <v>1006</v>
      </c>
      <c r="I2288" s="118">
        <v>18.649999618530199</v>
      </c>
      <c r="J2288" s="118">
        <v>18.649999618530199</v>
      </c>
      <c r="K2288" s="118">
        <v>-0.28999999165534901</v>
      </c>
      <c r="L2288" s="181">
        <f>(K2288+'NPV Calcs'!$D$13)*About!$B$135</f>
        <v>6.9792042356947332</v>
      </c>
      <c r="M2288" s="95" t="str">
        <f>INDEX('IEA Tech to Policy Mapping'!$B$2:$B$13,MATCH($H2288,'IEA Tech to Policy Mapping'!$A$2:$A$13,0))</f>
        <v>ngps - production methane capture</v>
      </c>
      <c r="N2288" s="182">
        <f>(J2288*About!$A$132/1000)*10^12*'EPA to IEA Scaling'!$E$13</f>
        <v>422613289017.60126</v>
      </c>
      <c r="O2288" s="183">
        <f>L2288/About!$B$144</f>
        <v>13.131073163435273</v>
      </c>
    </row>
    <row r="2289" spans="2:15" x14ac:dyDescent="0.45">
      <c r="B2289" s="118" t="s">
        <v>110</v>
      </c>
      <c r="C2289" s="118" t="s">
        <v>775</v>
      </c>
      <c r="D2289" s="118" t="s">
        <v>962</v>
      </c>
      <c r="E2289" s="118" t="s">
        <v>993</v>
      </c>
      <c r="F2289" s="118" t="s">
        <v>987</v>
      </c>
      <c r="G2289" s="118" t="s">
        <v>988</v>
      </c>
      <c r="H2289" s="118" t="s">
        <v>1006</v>
      </c>
      <c r="I2289" s="118">
        <v>1.9299999475479099</v>
      </c>
      <c r="J2289" s="118">
        <v>1.9299999475479099</v>
      </c>
      <c r="K2289" s="118">
        <v>-0.28999999165534901</v>
      </c>
      <c r="L2289" s="181">
        <f>(K2289+'NPV Calcs'!$D$13)*About!$B$135</f>
        <v>6.9792042356947332</v>
      </c>
      <c r="M2289" s="95" t="str">
        <f>INDEX('IEA Tech to Policy Mapping'!$B$2:$B$13,MATCH($H2289,'IEA Tech to Policy Mapping'!$A$2:$A$13,0))</f>
        <v>ngps - production methane capture</v>
      </c>
      <c r="N2289" s="182">
        <f>(J2289*About!$A$132/1000)*10^12*'EPA to IEA Scaling'!$E$13</f>
        <v>43734243556.048973</v>
      </c>
      <c r="O2289" s="183">
        <f>L2289/About!$B$144</f>
        <v>13.131073163435273</v>
      </c>
    </row>
    <row r="2290" spans="2:15" x14ac:dyDescent="0.45">
      <c r="B2290" s="118" t="s">
        <v>224</v>
      </c>
      <c r="C2290" s="118" t="s">
        <v>775</v>
      </c>
      <c r="D2290" s="118" t="s">
        <v>962</v>
      </c>
      <c r="E2290" s="118" t="s">
        <v>996</v>
      </c>
      <c r="F2290" s="118" t="s">
        <v>997</v>
      </c>
      <c r="G2290" s="118" t="s">
        <v>1000</v>
      </c>
      <c r="H2290" s="118" t="s">
        <v>1008</v>
      </c>
      <c r="I2290" s="118">
        <v>1.03999996185302</v>
      </c>
      <c r="J2290" s="118">
        <v>0.87999999523162797</v>
      </c>
      <c r="K2290" s="118">
        <v>-0.230000004172325</v>
      </c>
      <c r="L2290" s="181">
        <f>(K2290+'NPV Calcs'!$D$13)*About!$B$135</f>
        <v>7.0330875133917159</v>
      </c>
      <c r="M2290" s="95" t="str">
        <f>INDEX('IEA Tech to Policy Mapping'!$B$2:$B$13,MATCH($H2290,'IEA Tech to Policy Mapping'!$A$2:$A$13,0))</f>
        <v>ngps - T&amp;D methane capture</v>
      </c>
      <c r="N2290" s="182">
        <f>(J2290*About!$A$132/1000)*10^12*'EPA to IEA Scaling'!$E$13</f>
        <v>19941002677.061768</v>
      </c>
      <c r="O2290" s="183">
        <f>L2290/About!$B$144</f>
        <v>13.23245223729961</v>
      </c>
    </row>
    <row r="2291" spans="2:15" x14ac:dyDescent="0.45">
      <c r="B2291" s="118" t="s">
        <v>239</v>
      </c>
      <c r="C2291" s="118" t="s">
        <v>775</v>
      </c>
      <c r="D2291" s="118" t="s">
        <v>962</v>
      </c>
      <c r="E2291" s="118" t="s">
        <v>996</v>
      </c>
      <c r="F2291" s="118" t="s">
        <v>997</v>
      </c>
      <c r="G2291" s="118" t="s">
        <v>1000</v>
      </c>
      <c r="H2291" s="118" t="s">
        <v>1008</v>
      </c>
      <c r="I2291" s="118">
        <v>22.5</v>
      </c>
      <c r="J2291" s="118">
        <v>19.129999160766602</v>
      </c>
      <c r="K2291" s="118">
        <v>-0.230000004172325</v>
      </c>
      <c r="L2291" s="181">
        <f>(K2291+'NPV Calcs'!$D$13)*About!$B$135</f>
        <v>7.0330875133917159</v>
      </c>
      <c r="M2291" s="95" t="str">
        <f>INDEX('IEA Tech to Policy Mapping'!$B$2:$B$13,MATCH($H2291,'IEA Tech to Policy Mapping'!$A$2:$A$13,0))</f>
        <v>ngps - T&amp;D methane capture</v>
      </c>
      <c r="N2291" s="182">
        <f>(J2291*About!$A$132/1000)*10^12*'EPA to IEA Scaling'!$E$13</f>
        <v>433490189254.63495</v>
      </c>
      <c r="O2291" s="183">
        <f>L2291/About!$B$144</f>
        <v>13.23245223729961</v>
      </c>
    </row>
    <row r="2292" spans="2:15" x14ac:dyDescent="0.45">
      <c r="B2292" s="118" t="s">
        <v>127</v>
      </c>
      <c r="C2292" s="118" t="s">
        <v>775</v>
      </c>
      <c r="D2292" s="118" t="s">
        <v>962</v>
      </c>
      <c r="E2292" s="118" t="s">
        <v>996</v>
      </c>
      <c r="F2292" s="118" t="s">
        <v>997</v>
      </c>
      <c r="G2292" s="118" t="s">
        <v>1000</v>
      </c>
      <c r="H2292" s="118" t="s">
        <v>1008</v>
      </c>
      <c r="I2292" s="118">
        <v>0.64999997615814198</v>
      </c>
      <c r="J2292" s="118">
        <v>0.55000001192092896</v>
      </c>
      <c r="K2292" s="118">
        <v>-0.230000004172325</v>
      </c>
      <c r="L2292" s="181">
        <f>(K2292+'NPV Calcs'!$D$13)*About!$B$135</f>
        <v>7.0330875133917159</v>
      </c>
      <c r="M2292" s="95" t="str">
        <f>INDEX('IEA Tech to Policy Mapping'!$B$2:$B$13,MATCH($H2292,'IEA Tech to Policy Mapping'!$A$2:$A$13,0))</f>
        <v>ngps - T&amp;D methane capture</v>
      </c>
      <c r="N2292" s="182">
        <f>(J2292*About!$A$132/1000)*10^12*'EPA to IEA Scaling'!$E$13</f>
        <v>12463127010.82736</v>
      </c>
      <c r="O2292" s="183">
        <f>L2292/About!$B$144</f>
        <v>13.23245223729961</v>
      </c>
    </row>
    <row r="2293" spans="2:15" x14ac:dyDescent="0.45">
      <c r="B2293" s="118" t="s">
        <v>1061</v>
      </c>
      <c r="C2293" s="118" t="s">
        <v>775</v>
      </c>
      <c r="D2293" s="118" t="s">
        <v>962</v>
      </c>
      <c r="E2293" s="118" t="s">
        <v>996</v>
      </c>
      <c r="F2293" s="118" t="s">
        <v>997</v>
      </c>
      <c r="G2293" s="118" t="s">
        <v>1000</v>
      </c>
      <c r="H2293" s="118" t="s">
        <v>1008</v>
      </c>
      <c r="I2293" s="118">
        <v>1.75999999046325</v>
      </c>
      <c r="J2293" s="118">
        <v>1.5</v>
      </c>
      <c r="K2293" s="118">
        <v>-0.230000004172325</v>
      </c>
      <c r="L2293" s="181">
        <f>(K2293+'NPV Calcs'!$D$13)*About!$B$135</f>
        <v>7.0330875133917159</v>
      </c>
      <c r="M2293" s="95" t="str">
        <f>INDEX('IEA Tech to Policy Mapping'!$B$2:$B$13,MATCH($H2293,'IEA Tech to Policy Mapping'!$A$2:$A$13,0))</f>
        <v>ngps - T&amp;D methane capture</v>
      </c>
      <c r="N2293" s="182">
        <f>(J2293*About!$A$132/1000)*10^12*'EPA to IEA Scaling'!$E$13</f>
        <v>33990345656.444626</v>
      </c>
      <c r="O2293" s="183">
        <f>L2293/About!$B$144</f>
        <v>13.23245223729961</v>
      </c>
    </row>
    <row r="2294" spans="2:15" x14ac:dyDescent="0.45">
      <c r="B2294" s="118" t="s">
        <v>24</v>
      </c>
      <c r="C2294" s="118" t="s">
        <v>775</v>
      </c>
      <c r="D2294" s="118" t="s">
        <v>962</v>
      </c>
      <c r="E2294" s="118" t="s">
        <v>996</v>
      </c>
      <c r="F2294" s="118" t="s">
        <v>997</v>
      </c>
      <c r="G2294" s="118" t="s">
        <v>1000</v>
      </c>
      <c r="H2294" s="118" t="s">
        <v>1008</v>
      </c>
      <c r="I2294" s="118">
        <v>1.1100000143051101</v>
      </c>
      <c r="J2294" s="118">
        <v>0.93999999761581399</v>
      </c>
      <c r="K2294" s="118">
        <v>-0.230000004172325</v>
      </c>
      <c r="L2294" s="181">
        <f>(K2294+'NPV Calcs'!$D$13)*About!$B$135</f>
        <v>7.0330875133917159</v>
      </c>
      <c r="M2294" s="95" t="str">
        <f>INDEX('IEA Tech to Policy Mapping'!$B$2:$B$13,MATCH($H2294,'IEA Tech to Policy Mapping'!$A$2:$A$13,0))</f>
        <v>ngps - T&amp;D methane capture</v>
      </c>
      <c r="N2294" s="182">
        <f>(J2294*About!$A$132/1000)*10^12*'EPA to IEA Scaling'!$E$13</f>
        <v>21300616557.34576</v>
      </c>
      <c r="O2294" s="183">
        <f>L2294/About!$B$144</f>
        <v>13.23245223729961</v>
      </c>
    </row>
    <row r="2295" spans="2:15" x14ac:dyDescent="0.45">
      <c r="B2295" s="118" t="s">
        <v>72</v>
      </c>
      <c r="C2295" s="118" t="s">
        <v>775</v>
      </c>
      <c r="D2295" s="118" t="s">
        <v>962</v>
      </c>
      <c r="E2295" s="118" t="s">
        <v>996</v>
      </c>
      <c r="F2295" s="118" t="s">
        <v>997</v>
      </c>
      <c r="G2295" s="118" t="s">
        <v>1000</v>
      </c>
      <c r="H2295" s="118" t="s">
        <v>1008</v>
      </c>
      <c r="I2295" s="118">
        <v>0.62999999523162797</v>
      </c>
      <c r="J2295" s="118">
        <v>0.52999997138976995</v>
      </c>
      <c r="K2295" s="118">
        <v>-0.230000004172325</v>
      </c>
      <c r="L2295" s="181">
        <f>(K2295+'NPV Calcs'!$D$13)*About!$B$135</f>
        <v>7.0330875133917159</v>
      </c>
      <c r="M2295" s="95" t="str">
        <f>INDEX('IEA Tech to Policy Mapping'!$B$2:$B$13,MATCH($H2295,'IEA Tech to Policy Mapping'!$A$2:$A$13,0))</f>
        <v>ngps - T&amp;D methane capture</v>
      </c>
      <c r="N2295" s="182">
        <f>(J2295*About!$A$132/1000)*10^12*'EPA to IEA Scaling'!$E$13</f>
        <v>12009921483.629362</v>
      </c>
      <c r="O2295" s="183">
        <f>L2295/About!$B$144</f>
        <v>13.23245223729961</v>
      </c>
    </row>
    <row r="2296" spans="2:15" x14ac:dyDescent="0.45">
      <c r="B2296" s="118" t="s">
        <v>1062</v>
      </c>
      <c r="C2296" s="118" t="s">
        <v>775</v>
      </c>
      <c r="D2296" s="118" t="s">
        <v>962</v>
      </c>
      <c r="E2296" s="118" t="s">
        <v>996</v>
      </c>
      <c r="F2296" s="118" t="s">
        <v>997</v>
      </c>
      <c r="G2296" s="118" t="s">
        <v>1000</v>
      </c>
      <c r="H2296" s="118" t="s">
        <v>1008</v>
      </c>
      <c r="I2296" s="118">
        <v>0.980000019073486</v>
      </c>
      <c r="J2296" s="118">
        <v>0.83999997377395597</v>
      </c>
      <c r="K2296" s="118">
        <v>-0.230000004172325</v>
      </c>
      <c r="L2296" s="181">
        <f>(K2296+'NPV Calcs'!$D$13)*About!$B$135</f>
        <v>7.0330875133917159</v>
      </c>
      <c r="M2296" s="95" t="str">
        <f>INDEX('IEA Tech to Policy Mapping'!$B$2:$B$13,MATCH($H2296,'IEA Tech to Policy Mapping'!$A$2:$A$13,0))</f>
        <v>ngps - T&amp;D methane capture</v>
      </c>
      <c r="N2296" s="182">
        <f>(J2296*About!$A$132/1000)*10^12*'EPA to IEA Scaling'!$E$13</f>
        <v>19034592973.320786</v>
      </c>
      <c r="O2296" s="183">
        <f>L2296/About!$B$144</f>
        <v>13.23245223729961</v>
      </c>
    </row>
    <row r="2297" spans="2:15" x14ac:dyDescent="0.45">
      <c r="B2297" s="118" t="s">
        <v>239</v>
      </c>
      <c r="C2297" s="118" t="s">
        <v>775</v>
      </c>
      <c r="D2297" s="118" t="s">
        <v>985</v>
      </c>
      <c r="E2297" s="118" t="s">
        <v>1007</v>
      </c>
      <c r="F2297" s="118" t="s">
        <v>997</v>
      </c>
      <c r="G2297" s="118" t="s">
        <v>1000</v>
      </c>
      <c r="H2297" s="118" t="s">
        <v>1008</v>
      </c>
      <c r="I2297" s="118">
        <v>7.9999998211860601E-2</v>
      </c>
      <c r="J2297" s="118">
        <v>7.0000000298023196E-2</v>
      </c>
      <c r="K2297" s="118">
        <v>-0.230000004172325</v>
      </c>
      <c r="L2297" s="181">
        <f>(K2297+'NPV Calcs'!$D$13)*About!$B$135</f>
        <v>7.0330875133917159</v>
      </c>
      <c r="M2297" s="95" t="str">
        <f>INDEX('IEA Tech to Policy Mapping'!$B$2:$B$13,MATCH($H2297,'IEA Tech to Policy Mapping'!$A$2:$A$13,0))</f>
        <v>ngps - T&amp;D methane capture</v>
      </c>
      <c r="N2297" s="182">
        <f>(J2297*About!$A$132/1000)*10^12*'EPA to IEA Scaling'!$E$13</f>
        <v>1586216137.3873568</v>
      </c>
      <c r="O2297" s="183">
        <f>L2297/About!$B$144</f>
        <v>13.23245223729961</v>
      </c>
    </row>
    <row r="2298" spans="2:15" x14ac:dyDescent="0.45">
      <c r="B2298" s="118" t="s">
        <v>293</v>
      </c>
      <c r="C2298" s="118" t="s">
        <v>775</v>
      </c>
      <c r="D2298" s="118" t="s">
        <v>985</v>
      </c>
      <c r="E2298" s="118" t="s">
        <v>1007</v>
      </c>
      <c r="F2298" s="118" t="s">
        <v>997</v>
      </c>
      <c r="G2298" s="118" t="s">
        <v>1000</v>
      </c>
      <c r="H2298" s="118" t="s">
        <v>1008</v>
      </c>
      <c r="I2298" s="118">
        <v>1.9999999552965102E-2</v>
      </c>
      <c r="J2298" s="118">
        <v>1.9999999552965102E-2</v>
      </c>
      <c r="K2298" s="118">
        <v>-0.230000004172325</v>
      </c>
      <c r="L2298" s="181">
        <f>(K2298+'NPV Calcs'!$D$13)*About!$B$135</f>
        <v>7.0330875133917159</v>
      </c>
      <c r="M2298" s="95" t="str">
        <f>INDEX('IEA Tech to Policy Mapping'!$B$2:$B$13,MATCH($H2298,'IEA Tech to Policy Mapping'!$A$2:$A$13,0))</f>
        <v>ngps - T&amp;D methane capture</v>
      </c>
      <c r="N2298" s="182">
        <f>(J2298*About!$A$132/1000)*10^12*'EPA to IEA Scaling'!$E$13</f>
        <v>453204598.62268114</v>
      </c>
      <c r="O2298" s="183">
        <f>L2298/About!$B$144</f>
        <v>13.23245223729961</v>
      </c>
    </row>
    <row r="2299" spans="2:15" x14ac:dyDescent="0.45">
      <c r="B2299" s="118" t="s">
        <v>298</v>
      </c>
      <c r="C2299" s="118" t="s">
        <v>775</v>
      </c>
      <c r="D2299" s="118" t="s">
        <v>985</v>
      </c>
      <c r="E2299" s="118" t="s">
        <v>1007</v>
      </c>
      <c r="F2299" s="118" t="s">
        <v>997</v>
      </c>
      <c r="G2299" s="118" t="s">
        <v>1000</v>
      </c>
      <c r="H2299" s="118" t="s">
        <v>1008</v>
      </c>
      <c r="I2299" s="118">
        <v>5.0000000745057997E-2</v>
      </c>
      <c r="J2299" s="118">
        <v>3.9999999105930301E-2</v>
      </c>
      <c r="K2299" s="118">
        <v>-0.230000004172325</v>
      </c>
      <c r="L2299" s="181">
        <f>(K2299+'NPV Calcs'!$D$13)*About!$B$135</f>
        <v>7.0330875133917159</v>
      </c>
      <c r="M2299" s="95" t="str">
        <f>INDEX('IEA Tech to Policy Mapping'!$B$2:$B$13,MATCH($H2299,'IEA Tech to Policy Mapping'!$A$2:$A$13,0))</f>
        <v>ngps - T&amp;D methane capture</v>
      </c>
      <c r="N2299" s="182">
        <f>(J2299*About!$A$132/1000)*10^12*'EPA to IEA Scaling'!$E$13</f>
        <v>906409197.24536443</v>
      </c>
      <c r="O2299" s="183">
        <f>L2299/About!$B$144</f>
        <v>13.23245223729961</v>
      </c>
    </row>
    <row r="2300" spans="2:15" x14ac:dyDescent="0.45">
      <c r="B2300" s="118" t="s">
        <v>1061</v>
      </c>
      <c r="C2300" s="118" t="s">
        <v>775</v>
      </c>
      <c r="D2300" s="118" t="s">
        <v>985</v>
      </c>
      <c r="E2300" s="118" t="s">
        <v>1007</v>
      </c>
      <c r="F2300" s="118" t="s">
        <v>997</v>
      </c>
      <c r="G2300" s="118" t="s">
        <v>1000</v>
      </c>
      <c r="H2300" s="118" t="s">
        <v>1008</v>
      </c>
      <c r="I2300" s="118">
        <v>9.9999997764825804E-3</v>
      </c>
      <c r="J2300" s="118">
        <v>9.9999997764825804E-3</v>
      </c>
      <c r="K2300" s="118">
        <v>-0.230000004172325</v>
      </c>
      <c r="L2300" s="181">
        <f>(K2300+'NPV Calcs'!$D$13)*About!$B$135</f>
        <v>7.0330875133917159</v>
      </c>
      <c r="M2300" s="95" t="str">
        <f>INDEX('IEA Tech to Policy Mapping'!$B$2:$B$13,MATCH($H2300,'IEA Tech to Policy Mapping'!$A$2:$A$13,0))</f>
        <v>ngps - T&amp;D methane capture</v>
      </c>
      <c r="N2300" s="182">
        <f>(J2300*About!$A$132/1000)*10^12*'EPA to IEA Scaling'!$E$13</f>
        <v>226602299.31134129</v>
      </c>
      <c r="O2300" s="183">
        <f>L2300/About!$B$144</f>
        <v>13.23245223729961</v>
      </c>
    </row>
    <row r="2301" spans="2:15" x14ac:dyDescent="0.45">
      <c r="B2301" s="118" t="s">
        <v>24</v>
      </c>
      <c r="C2301" s="118" t="s">
        <v>775</v>
      </c>
      <c r="D2301" s="118" t="s">
        <v>985</v>
      </c>
      <c r="E2301" s="118" t="s">
        <v>1007</v>
      </c>
      <c r="F2301" s="118" t="s">
        <v>997</v>
      </c>
      <c r="G2301" s="118" t="s">
        <v>1000</v>
      </c>
      <c r="H2301" s="118" t="s">
        <v>1008</v>
      </c>
      <c r="I2301" s="118">
        <v>2.9999999329447701E-2</v>
      </c>
      <c r="J2301" s="118">
        <v>2.9999999329447701E-2</v>
      </c>
      <c r="K2301" s="118">
        <v>-0.230000004172325</v>
      </c>
      <c r="L2301" s="181">
        <f>(K2301+'NPV Calcs'!$D$13)*About!$B$135</f>
        <v>7.0330875133917159</v>
      </c>
      <c r="M2301" s="95" t="str">
        <f>INDEX('IEA Tech to Policy Mapping'!$B$2:$B$13,MATCH($H2301,'IEA Tech to Policy Mapping'!$A$2:$A$13,0))</f>
        <v>ngps - T&amp;D methane capture</v>
      </c>
      <c r="N2301" s="182">
        <f>(J2301*About!$A$132/1000)*10^12*'EPA to IEA Scaling'!$E$13</f>
        <v>679806897.9340229</v>
      </c>
      <c r="O2301" s="183">
        <f>L2301/About!$B$144</f>
        <v>13.23245223729961</v>
      </c>
    </row>
    <row r="2302" spans="2:15" x14ac:dyDescent="0.45">
      <c r="B2302" s="118" t="s">
        <v>72</v>
      </c>
      <c r="C2302" s="118" t="s">
        <v>775</v>
      </c>
      <c r="D2302" s="118" t="s">
        <v>985</v>
      </c>
      <c r="E2302" s="118" t="s">
        <v>1007</v>
      </c>
      <c r="F2302" s="118" t="s">
        <v>997</v>
      </c>
      <c r="G2302" s="118" t="s">
        <v>1000</v>
      </c>
      <c r="H2302" s="118" t="s">
        <v>1008</v>
      </c>
      <c r="I2302" s="118">
        <v>9.9999997764825804E-3</v>
      </c>
      <c r="J2302" s="118">
        <v>9.9999997764825804E-3</v>
      </c>
      <c r="K2302" s="118">
        <v>-0.230000004172325</v>
      </c>
      <c r="L2302" s="181">
        <f>(K2302+'NPV Calcs'!$D$13)*About!$B$135</f>
        <v>7.0330875133917159</v>
      </c>
      <c r="M2302" s="95" t="str">
        <f>INDEX('IEA Tech to Policy Mapping'!$B$2:$B$13,MATCH($H2302,'IEA Tech to Policy Mapping'!$A$2:$A$13,0))</f>
        <v>ngps - T&amp;D methane capture</v>
      </c>
      <c r="N2302" s="182">
        <f>(J2302*About!$A$132/1000)*10^12*'EPA to IEA Scaling'!$E$13</f>
        <v>226602299.31134129</v>
      </c>
      <c r="O2302" s="183">
        <f>L2302/About!$B$144</f>
        <v>13.23245223729961</v>
      </c>
    </row>
    <row r="2303" spans="2:15" x14ac:dyDescent="0.45">
      <c r="B2303" s="118" t="s">
        <v>321</v>
      </c>
      <c r="C2303" s="118" t="s">
        <v>775</v>
      </c>
      <c r="D2303" s="118" t="s">
        <v>962</v>
      </c>
      <c r="E2303" s="118" t="s">
        <v>991</v>
      </c>
      <c r="F2303" s="118" t="s">
        <v>987</v>
      </c>
      <c r="G2303" s="118" t="s">
        <v>988</v>
      </c>
      <c r="H2303" s="118" t="s">
        <v>1003</v>
      </c>
      <c r="I2303" s="118">
        <v>3.9999999105930301E-2</v>
      </c>
      <c r="J2303" s="118">
        <v>3.9999999105930301E-2</v>
      </c>
      <c r="K2303" s="118">
        <v>-0.129999995231628</v>
      </c>
      <c r="L2303" s="181">
        <f>(K2303+'NPV Calcs'!$D$13)*About!$B$135</f>
        <v>7.1228930029841395</v>
      </c>
      <c r="M2303" s="95" t="str">
        <f>INDEX('IEA Tech to Policy Mapping'!$B$2:$B$13,MATCH($H2303,'IEA Tech to Policy Mapping'!$A$2:$A$13,0))</f>
        <v>ngps - T&amp;D methane capture</v>
      </c>
      <c r="N2303" s="182">
        <f>(J2303*About!$A$132/1000)*10^12*'EPA to IEA Scaling'!$E$13</f>
        <v>906409197.24536443</v>
      </c>
      <c r="O2303" s="183">
        <f>L2303/About!$B$144</f>
        <v>13.401417410762376</v>
      </c>
    </row>
    <row r="2304" spans="2:15" x14ac:dyDescent="0.45">
      <c r="B2304" s="118" t="s">
        <v>321</v>
      </c>
      <c r="C2304" s="118" t="s">
        <v>775</v>
      </c>
      <c r="D2304" s="118" t="s">
        <v>962</v>
      </c>
      <c r="E2304" s="118" t="s">
        <v>996</v>
      </c>
      <c r="F2304" s="118" t="s">
        <v>997</v>
      </c>
      <c r="G2304" s="118" t="s">
        <v>988</v>
      </c>
      <c r="H2304" s="118" t="s">
        <v>1003</v>
      </c>
      <c r="I2304" s="118">
        <v>3.9999999105930301E-2</v>
      </c>
      <c r="J2304" s="118">
        <v>3.9999999105930301E-2</v>
      </c>
      <c r="K2304" s="118">
        <v>-0.129999995231628</v>
      </c>
      <c r="L2304" s="181">
        <f>(K2304+'NPV Calcs'!$D$13)*About!$B$135</f>
        <v>7.1228930029841395</v>
      </c>
      <c r="M2304" s="95" t="str">
        <f>INDEX('IEA Tech to Policy Mapping'!$B$2:$B$13,MATCH($H2304,'IEA Tech to Policy Mapping'!$A$2:$A$13,0))</f>
        <v>ngps - T&amp;D methane capture</v>
      </c>
      <c r="N2304" s="182">
        <f>(J2304*About!$A$132/1000)*10^12*'EPA to IEA Scaling'!$E$13</f>
        <v>906409197.24536443</v>
      </c>
      <c r="O2304" s="183">
        <f>L2304/About!$B$144</f>
        <v>13.401417410762376</v>
      </c>
    </row>
    <row r="2305" spans="2:15" x14ac:dyDescent="0.45">
      <c r="B2305" s="118" t="s">
        <v>321</v>
      </c>
      <c r="C2305" s="118" t="s">
        <v>775</v>
      </c>
      <c r="D2305" s="118" t="s">
        <v>985</v>
      </c>
      <c r="E2305" s="118" t="s">
        <v>1007</v>
      </c>
      <c r="F2305" s="118" t="s">
        <v>997</v>
      </c>
      <c r="G2305" s="118" t="s">
        <v>988</v>
      </c>
      <c r="H2305" s="118" t="s">
        <v>1003</v>
      </c>
      <c r="I2305" s="118">
        <v>1.9999999552965102E-2</v>
      </c>
      <c r="J2305" s="118">
        <v>1.9999999552965102E-2</v>
      </c>
      <c r="K2305" s="118">
        <v>-0.129999995231628</v>
      </c>
      <c r="L2305" s="181">
        <f>(K2305+'NPV Calcs'!$D$13)*About!$B$135</f>
        <v>7.1228930029841395</v>
      </c>
      <c r="M2305" s="95" t="str">
        <f>INDEX('IEA Tech to Policy Mapping'!$B$2:$B$13,MATCH($H2305,'IEA Tech to Policy Mapping'!$A$2:$A$13,0))</f>
        <v>ngps - T&amp;D methane capture</v>
      </c>
      <c r="N2305" s="182">
        <f>(J2305*About!$A$132/1000)*10^12*'EPA to IEA Scaling'!$E$13</f>
        <v>453204598.62268114</v>
      </c>
      <c r="O2305" s="183">
        <f>L2305/About!$B$144</f>
        <v>13.401417410762376</v>
      </c>
    </row>
    <row r="2306" spans="2:15" x14ac:dyDescent="0.45">
      <c r="B2306" s="118" t="s">
        <v>321</v>
      </c>
      <c r="C2306" s="118" t="s">
        <v>775</v>
      </c>
      <c r="D2306" s="118" t="s">
        <v>985</v>
      </c>
      <c r="E2306" s="118" t="s">
        <v>986</v>
      </c>
      <c r="F2306" s="118" t="s">
        <v>987</v>
      </c>
      <c r="G2306" s="118" t="s">
        <v>988</v>
      </c>
      <c r="H2306" s="118" t="s">
        <v>1003</v>
      </c>
      <c r="I2306" s="118">
        <v>0.40000000596046398</v>
      </c>
      <c r="J2306" s="118">
        <v>0.40000000596046398</v>
      </c>
      <c r="K2306" s="118">
        <v>-0.10000000149011599</v>
      </c>
      <c r="L2306" s="181">
        <f>(K2306+'NPV Calcs'!$D$13)*About!$B$135</f>
        <v>7.1498346418326308</v>
      </c>
      <c r="M2306" s="95" t="str">
        <f>INDEX('IEA Tech to Policy Mapping'!$B$2:$B$13,MATCH($H2306,'IEA Tech to Policy Mapping'!$A$2:$A$13,0))</f>
        <v>ngps - T&amp;D methane capture</v>
      </c>
      <c r="N2306" s="182">
        <f>(J2306*About!$A$132/1000)*10^12*'EPA to IEA Scaling'!$E$13</f>
        <v>9064092310.1173859</v>
      </c>
      <c r="O2306" s="183">
        <f>L2306/About!$B$144</f>
        <v>13.452106947694544</v>
      </c>
    </row>
    <row r="2307" spans="2:15" x14ac:dyDescent="0.45">
      <c r="B2307" s="118" t="s">
        <v>194</v>
      </c>
      <c r="C2307" s="118" t="s">
        <v>775</v>
      </c>
      <c r="D2307" s="118" t="s">
        <v>962</v>
      </c>
      <c r="E2307" s="118" t="s">
        <v>991</v>
      </c>
      <c r="F2307" s="118" t="s">
        <v>987</v>
      </c>
      <c r="G2307" s="118" t="s">
        <v>988</v>
      </c>
      <c r="H2307" s="118" t="s">
        <v>1006</v>
      </c>
      <c r="I2307" s="118">
        <v>39.919998168945298</v>
      </c>
      <c r="J2307" s="118">
        <v>39.919998168945298</v>
      </c>
      <c r="K2307" s="118">
        <v>-0.10000000149011599</v>
      </c>
      <c r="L2307" s="181">
        <f>(K2307+'NPV Calcs'!$D$13)*About!$B$135</f>
        <v>7.1498346418326308</v>
      </c>
      <c r="M2307" s="95" t="str">
        <f>INDEX('IEA Tech to Policy Mapping'!$B$2:$B$13,MATCH($H2307,'IEA Tech to Policy Mapping'!$A$2:$A$13,0))</f>
        <v>ngps - production methane capture</v>
      </c>
      <c r="N2307" s="182">
        <f>(J2307*About!$A$132/1000)*10^12*'EPA to IEA Scaling'!$E$13</f>
        <v>904596357578.05811</v>
      </c>
      <c r="O2307" s="183">
        <f>L2307/About!$B$144</f>
        <v>13.452106947694544</v>
      </c>
    </row>
    <row r="2308" spans="2:15" x14ac:dyDescent="0.45">
      <c r="B2308" s="118" t="s">
        <v>321</v>
      </c>
      <c r="C2308" s="118" t="s">
        <v>775</v>
      </c>
      <c r="D2308" s="118" t="s">
        <v>962</v>
      </c>
      <c r="E2308" s="118" t="s">
        <v>991</v>
      </c>
      <c r="F2308" s="118" t="s">
        <v>987</v>
      </c>
      <c r="G2308" s="118" t="s">
        <v>988</v>
      </c>
      <c r="H2308" s="118" t="s">
        <v>1006</v>
      </c>
      <c r="I2308" s="118">
        <v>0.55000001192092896</v>
      </c>
      <c r="J2308" s="118">
        <v>0.55000001192092896</v>
      </c>
      <c r="K2308" s="118">
        <v>5.0000000745057997E-2</v>
      </c>
      <c r="L2308" s="181">
        <f>(K2308+'NPV Calcs'!$D$13)*About!$B$135</f>
        <v>7.2845428661847222</v>
      </c>
      <c r="M2308" s="95" t="str">
        <f>INDEX('IEA Tech to Policy Mapping'!$B$2:$B$13,MATCH($H2308,'IEA Tech to Policy Mapping'!$A$2:$A$13,0))</f>
        <v>ngps - production methane capture</v>
      </c>
      <c r="N2308" s="182">
        <f>(J2308*About!$A$132/1000)*10^12*'EPA to IEA Scaling'!$E$13</f>
        <v>12463127010.82736</v>
      </c>
      <c r="O2308" s="183">
        <f>L2308/About!$B$144</f>
        <v>13.705554689005368</v>
      </c>
    </row>
    <row r="2309" spans="2:15" x14ac:dyDescent="0.45">
      <c r="B2309" s="118" t="s">
        <v>24</v>
      </c>
      <c r="C2309" s="118" t="s">
        <v>775</v>
      </c>
      <c r="D2309" s="118" t="s">
        <v>962</v>
      </c>
      <c r="E2309" s="118" t="s">
        <v>996</v>
      </c>
      <c r="F2309" s="118" t="s">
        <v>997</v>
      </c>
      <c r="G2309" s="118" t="s">
        <v>988</v>
      </c>
      <c r="H2309" s="118" t="s">
        <v>995</v>
      </c>
      <c r="I2309" s="118">
        <v>0.5</v>
      </c>
      <c r="J2309" s="118">
        <v>0.5</v>
      </c>
      <c r="K2309" s="118">
        <v>7.9999998211860601E-2</v>
      </c>
      <c r="L2309" s="181">
        <f>(K2309+'NPV Calcs'!$D$13)*About!$B$135</f>
        <v>7.3114845083787285</v>
      </c>
      <c r="M2309" s="95" t="str">
        <f>INDEX('IEA Tech to Policy Mapping'!$B$2:$B$13,MATCH($H2309,'IEA Tech to Policy Mapping'!$A$2:$A$13,0))</f>
        <v>ngps - T&amp;D methane capture</v>
      </c>
      <c r="N2309" s="182">
        <f>(J2309*About!$A$132/1000)*10^12*'EPA to IEA Scaling'!$E$13</f>
        <v>11330115218.814875</v>
      </c>
      <c r="O2309" s="183">
        <f>L2309/About!$B$144</f>
        <v>13.756244232231978</v>
      </c>
    </row>
    <row r="2310" spans="2:15" x14ac:dyDescent="0.45">
      <c r="B2310" s="118" t="s">
        <v>110</v>
      </c>
      <c r="C2310" s="118" t="s">
        <v>775</v>
      </c>
      <c r="D2310" s="118" t="s">
        <v>962</v>
      </c>
      <c r="E2310" s="118" t="s">
        <v>996</v>
      </c>
      <c r="F2310" s="118" t="s">
        <v>997</v>
      </c>
      <c r="G2310" s="118" t="s">
        <v>988</v>
      </c>
      <c r="H2310" s="118" t="s">
        <v>1004</v>
      </c>
      <c r="I2310" s="118">
        <v>4.1399998664855904</v>
      </c>
      <c r="J2310" s="118">
        <v>4.1399998664855904</v>
      </c>
      <c r="K2310" s="118">
        <v>0.20000000298023199</v>
      </c>
      <c r="L2310" s="181">
        <f>(K2310+'NPV Calcs'!$D$13)*About!$B$135</f>
        <v>7.4192510905368136</v>
      </c>
      <c r="M2310" s="95" t="str">
        <f>INDEX('IEA Tech to Policy Mapping'!$B$2:$B$13,MATCH($H2310,'IEA Tech to Policy Mapping'!$A$2:$A$13,0))</f>
        <v>ngps - production methane destruction</v>
      </c>
      <c r="N2310" s="182">
        <f>(J2310*About!$A$132/1000)*10^12*'EPA to IEA Scaling'!$E$13</f>
        <v>93813350986.31987</v>
      </c>
      <c r="O2310" s="183">
        <f>L2310/About!$B$144</f>
        <v>13.959002430316191</v>
      </c>
    </row>
    <row r="2311" spans="2:15" x14ac:dyDescent="0.45">
      <c r="B2311" s="118" t="s">
        <v>194</v>
      </c>
      <c r="C2311" s="118" t="s">
        <v>775</v>
      </c>
      <c r="D2311" s="118" t="s">
        <v>962</v>
      </c>
      <c r="E2311" s="118" t="s">
        <v>996</v>
      </c>
      <c r="F2311" s="118" t="s">
        <v>997</v>
      </c>
      <c r="G2311" s="118" t="s">
        <v>988</v>
      </c>
      <c r="H2311" s="118" t="s">
        <v>1004</v>
      </c>
      <c r="I2311" s="118">
        <v>5.4899997711181596</v>
      </c>
      <c r="J2311" s="118">
        <v>5.4899997711181596</v>
      </c>
      <c r="K2311" s="118">
        <v>0.20000000298023199</v>
      </c>
      <c r="L2311" s="181">
        <f>(K2311+'NPV Calcs'!$D$13)*About!$B$135</f>
        <v>7.4192510905368136</v>
      </c>
      <c r="M2311" s="95" t="str">
        <f>INDEX('IEA Tech to Policy Mapping'!$B$2:$B$13,MATCH($H2311,'IEA Tech to Policy Mapping'!$A$2:$A$13,0))</f>
        <v>ngps - production methane destruction</v>
      </c>
      <c r="N2311" s="182">
        <f>(J2311*About!$A$132/1000)*10^12*'EPA to IEA Scaling'!$E$13</f>
        <v>124404659916.07208</v>
      </c>
      <c r="O2311" s="183">
        <f>L2311/About!$B$144</f>
        <v>13.959002430316191</v>
      </c>
    </row>
    <row r="2312" spans="2:15" x14ac:dyDescent="0.45">
      <c r="B2312" s="118" t="s">
        <v>321</v>
      </c>
      <c r="C2312" s="118" t="s">
        <v>775</v>
      </c>
      <c r="D2312" s="118" t="s">
        <v>962</v>
      </c>
      <c r="E2312" s="118" t="s">
        <v>996</v>
      </c>
      <c r="F2312" s="118" t="s">
        <v>997</v>
      </c>
      <c r="G2312" s="118" t="s">
        <v>988</v>
      </c>
      <c r="H2312" s="118" t="s">
        <v>1004</v>
      </c>
      <c r="I2312" s="118">
        <v>0.38999998569488498</v>
      </c>
      <c r="J2312" s="118">
        <v>0.38999998569488498</v>
      </c>
      <c r="K2312" s="118">
        <v>0.20000000298023199</v>
      </c>
      <c r="L2312" s="181">
        <f>(K2312+'NPV Calcs'!$D$13)*About!$B$135</f>
        <v>7.4192510905368136</v>
      </c>
      <c r="M2312" s="95" t="str">
        <f>INDEX('IEA Tech to Policy Mapping'!$B$2:$B$13,MATCH($H2312,'IEA Tech to Policy Mapping'!$A$2:$A$13,0))</f>
        <v>ngps - production methane destruction</v>
      </c>
      <c r="N2312" s="182">
        <f>(J2312*About!$A$132/1000)*10^12*'EPA to IEA Scaling'!$E$13</f>
        <v>8837489546.5184021</v>
      </c>
      <c r="O2312" s="183">
        <f>L2312/About!$B$144</f>
        <v>13.959002430316191</v>
      </c>
    </row>
    <row r="2313" spans="2:15" x14ac:dyDescent="0.45">
      <c r="B2313" s="118" t="s">
        <v>20</v>
      </c>
      <c r="C2313" s="118" t="s">
        <v>775</v>
      </c>
      <c r="D2313" s="118" t="s">
        <v>962</v>
      </c>
      <c r="E2313" s="118" t="s">
        <v>996</v>
      </c>
      <c r="F2313" s="118" t="s">
        <v>997</v>
      </c>
      <c r="G2313" s="118" t="s">
        <v>988</v>
      </c>
      <c r="H2313" s="118" t="s">
        <v>1004</v>
      </c>
      <c r="I2313" s="118">
        <v>4.67000007629394</v>
      </c>
      <c r="J2313" s="118">
        <v>4.67000007629394</v>
      </c>
      <c r="K2313" s="118">
        <v>0.20000000298023199</v>
      </c>
      <c r="L2313" s="181">
        <f>(K2313+'NPV Calcs'!$D$13)*About!$B$135</f>
        <v>7.4192510905368136</v>
      </c>
      <c r="M2313" s="95" t="str">
        <f>INDEX('IEA Tech to Policy Mapping'!$B$2:$B$13,MATCH($H2313,'IEA Tech to Policy Mapping'!$A$2:$A$13,0))</f>
        <v>ngps - production methane destruction</v>
      </c>
      <c r="N2313" s="182">
        <f>(J2313*About!$A$132/1000)*10^12*'EPA to IEA Scaling'!$E$13</f>
        <v>105823277872.56918</v>
      </c>
      <c r="O2313" s="183">
        <f>L2313/About!$B$144</f>
        <v>13.959002430316191</v>
      </c>
    </row>
    <row r="2314" spans="2:15" x14ac:dyDescent="0.45">
      <c r="B2314" s="118" t="s">
        <v>24</v>
      </c>
      <c r="C2314" s="118" t="s">
        <v>775</v>
      </c>
      <c r="D2314" s="118" t="s">
        <v>962</v>
      </c>
      <c r="E2314" s="118" t="s">
        <v>996</v>
      </c>
      <c r="F2314" s="118" t="s">
        <v>997</v>
      </c>
      <c r="G2314" s="118" t="s">
        <v>988</v>
      </c>
      <c r="H2314" s="118" t="s">
        <v>1004</v>
      </c>
      <c r="I2314" s="118">
        <v>9.0000003576278603E-2</v>
      </c>
      <c r="J2314" s="118">
        <v>9.0000003576278603E-2</v>
      </c>
      <c r="K2314" s="118">
        <v>0.20999999344348899</v>
      </c>
      <c r="L2314" s="181">
        <f>(K2314+'NPV Calcs'!$D$13)*About!$B$135</f>
        <v>7.4282316301286144</v>
      </c>
      <c r="M2314" s="95" t="str">
        <f>INDEX('IEA Tech to Policy Mapping'!$B$2:$B$13,MATCH($H2314,'IEA Tech to Policy Mapping'!$A$2:$A$13,0))</f>
        <v>ngps - production methane destruction</v>
      </c>
      <c r="N2314" s="182">
        <f>(J2314*About!$A$132/1000)*10^12*'EPA to IEA Scaling'!$E$13</f>
        <v>2039420820.4259746</v>
      </c>
      <c r="O2314" s="183">
        <f>L2314/About!$B$144</f>
        <v>13.97589893003803</v>
      </c>
    </row>
    <row r="2315" spans="2:15" x14ac:dyDescent="0.45">
      <c r="B2315" s="118" t="s">
        <v>72</v>
      </c>
      <c r="C2315" s="118" t="s">
        <v>775</v>
      </c>
      <c r="D2315" s="118" t="s">
        <v>962</v>
      </c>
      <c r="E2315" s="118" t="s">
        <v>996</v>
      </c>
      <c r="F2315" s="118" t="s">
        <v>997</v>
      </c>
      <c r="G2315" s="118" t="s">
        <v>988</v>
      </c>
      <c r="H2315" s="118" t="s">
        <v>1004</v>
      </c>
      <c r="I2315" s="118">
        <v>5.0000000745057997E-2</v>
      </c>
      <c r="J2315" s="118">
        <v>5.0000000745057997E-2</v>
      </c>
      <c r="K2315" s="118">
        <v>0.20999999344348899</v>
      </c>
      <c r="L2315" s="181">
        <f>(K2315+'NPV Calcs'!$D$13)*About!$B$135</f>
        <v>7.4282316301286144</v>
      </c>
      <c r="M2315" s="95" t="str">
        <f>INDEX('IEA Tech to Policy Mapping'!$B$2:$B$13,MATCH($H2315,'IEA Tech to Policy Mapping'!$A$2:$A$13,0))</f>
        <v>ngps - production methane destruction</v>
      </c>
      <c r="N2315" s="182">
        <f>(J2315*About!$A$132/1000)*10^12*'EPA to IEA Scaling'!$E$13</f>
        <v>1133011538.7646732</v>
      </c>
      <c r="O2315" s="183">
        <f>L2315/About!$B$144</f>
        <v>13.97589893003803</v>
      </c>
    </row>
    <row r="2316" spans="2:15" x14ac:dyDescent="0.45">
      <c r="B2316" s="118" t="s">
        <v>1062</v>
      </c>
      <c r="C2316" s="118" t="s">
        <v>775</v>
      </c>
      <c r="D2316" s="118" t="s">
        <v>962</v>
      </c>
      <c r="E2316" s="118" t="s">
        <v>996</v>
      </c>
      <c r="F2316" s="118" t="s">
        <v>997</v>
      </c>
      <c r="G2316" s="118" t="s">
        <v>988</v>
      </c>
      <c r="H2316" s="118" t="s">
        <v>1004</v>
      </c>
      <c r="I2316" s="118">
        <v>7.9999998211860601E-2</v>
      </c>
      <c r="J2316" s="118">
        <v>7.9999998211860601E-2</v>
      </c>
      <c r="K2316" s="118">
        <v>0.20999999344348899</v>
      </c>
      <c r="L2316" s="181">
        <f>(K2316+'NPV Calcs'!$D$13)*About!$B$135</f>
        <v>7.4282316301286144</v>
      </c>
      <c r="M2316" s="95" t="str">
        <f>INDEX('IEA Tech to Policy Mapping'!$B$2:$B$13,MATCH($H2316,'IEA Tech to Policy Mapping'!$A$2:$A$13,0))</f>
        <v>ngps - production methane destruction</v>
      </c>
      <c r="N2316" s="182">
        <f>(J2316*About!$A$132/1000)*10^12*'EPA to IEA Scaling'!$E$13</f>
        <v>1812818394.4907289</v>
      </c>
      <c r="O2316" s="183">
        <f>L2316/About!$B$144</f>
        <v>13.97589893003803</v>
      </c>
    </row>
    <row r="2317" spans="2:15" x14ac:dyDescent="0.45">
      <c r="B2317" s="118" t="s">
        <v>224</v>
      </c>
      <c r="C2317" s="118" t="s">
        <v>775</v>
      </c>
      <c r="D2317" s="118" t="s">
        <v>962</v>
      </c>
      <c r="E2317" s="118" t="s">
        <v>996</v>
      </c>
      <c r="F2317" s="118" t="s">
        <v>997</v>
      </c>
      <c r="G2317" s="118" t="s">
        <v>988</v>
      </c>
      <c r="H2317" s="118" t="s">
        <v>1004</v>
      </c>
      <c r="I2317" s="118">
        <v>7.9999998211860601E-2</v>
      </c>
      <c r="J2317" s="118">
        <v>7.9999998211860601E-2</v>
      </c>
      <c r="K2317" s="118">
        <v>0.20999999344348899</v>
      </c>
      <c r="L2317" s="181">
        <f>(K2317+'NPV Calcs'!$D$13)*About!$B$135</f>
        <v>7.4282316301286144</v>
      </c>
      <c r="M2317" s="95" t="str">
        <f>INDEX('IEA Tech to Policy Mapping'!$B$2:$B$13,MATCH($H2317,'IEA Tech to Policy Mapping'!$A$2:$A$13,0))</f>
        <v>ngps - production methane destruction</v>
      </c>
      <c r="N2317" s="182">
        <f>(J2317*About!$A$132/1000)*10^12*'EPA to IEA Scaling'!$E$13</f>
        <v>1812818394.4907289</v>
      </c>
      <c r="O2317" s="183">
        <f>L2317/About!$B$144</f>
        <v>13.97589893003803</v>
      </c>
    </row>
    <row r="2318" spans="2:15" x14ac:dyDescent="0.45">
      <c r="B2318" s="118" t="s">
        <v>239</v>
      </c>
      <c r="C2318" s="118" t="s">
        <v>775</v>
      </c>
      <c r="D2318" s="118" t="s">
        <v>962</v>
      </c>
      <c r="E2318" s="118" t="s">
        <v>996</v>
      </c>
      <c r="F2318" s="118" t="s">
        <v>997</v>
      </c>
      <c r="G2318" s="118" t="s">
        <v>988</v>
      </c>
      <c r="H2318" s="118" t="s">
        <v>1004</v>
      </c>
      <c r="I2318" s="118">
        <v>1.8099999427795399</v>
      </c>
      <c r="J2318" s="118">
        <v>1.8099999427795399</v>
      </c>
      <c r="K2318" s="118">
        <v>0.20999999344348899</v>
      </c>
      <c r="L2318" s="181">
        <f>(K2318+'NPV Calcs'!$D$13)*About!$B$135</f>
        <v>7.4282316301286144</v>
      </c>
      <c r="M2318" s="95" t="str">
        <f>INDEX('IEA Tech to Policy Mapping'!$B$2:$B$13,MATCH($H2318,'IEA Tech to Policy Mapping'!$A$2:$A$13,0))</f>
        <v>ngps - production methane destruction</v>
      </c>
      <c r="N2318" s="182">
        <f>(J2318*About!$A$132/1000)*10^12*'EPA to IEA Scaling'!$E$13</f>
        <v>41015015795.481041</v>
      </c>
      <c r="O2318" s="183">
        <f>L2318/About!$B$144</f>
        <v>13.97589893003803</v>
      </c>
    </row>
    <row r="2319" spans="2:15" x14ac:dyDescent="0.45">
      <c r="B2319" s="118" t="s">
        <v>127</v>
      </c>
      <c r="C2319" s="118" t="s">
        <v>775</v>
      </c>
      <c r="D2319" s="118" t="s">
        <v>962</v>
      </c>
      <c r="E2319" s="118" t="s">
        <v>996</v>
      </c>
      <c r="F2319" s="118" t="s">
        <v>997</v>
      </c>
      <c r="G2319" s="118" t="s">
        <v>988</v>
      </c>
      <c r="H2319" s="118" t="s">
        <v>1004</v>
      </c>
      <c r="I2319" s="118">
        <v>5.0000000745057997E-2</v>
      </c>
      <c r="J2319" s="118">
        <v>5.0000000745057997E-2</v>
      </c>
      <c r="K2319" s="118">
        <v>0.20999999344348899</v>
      </c>
      <c r="L2319" s="181">
        <f>(K2319+'NPV Calcs'!$D$13)*About!$B$135</f>
        <v>7.4282316301286144</v>
      </c>
      <c r="M2319" s="95" t="str">
        <f>INDEX('IEA Tech to Policy Mapping'!$B$2:$B$13,MATCH($H2319,'IEA Tech to Policy Mapping'!$A$2:$A$13,0))</f>
        <v>ngps - production methane destruction</v>
      </c>
      <c r="N2319" s="182">
        <f>(J2319*About!$A$132/1000)*10^12*'EPA to IEA Scaling'!$E$13</f>
        <v>1133011538.7646732</v>
      </c>
      <c r="O2319" s="183">
        <f>L2319/About!$B$144</f>
        <v>13.97589893003803</v>
      </c>
    </row>
    <row r="2320" spans="2:15" x14ac:dyDescent="0.45">
      <c r="B2320" s="118" t="s">
        <v>1061</v>
      </c>
      <c r="C2320" s="118" t="s">
        <v>775</v>
      </c>
      <c r="D2320" s="118" t="s">
        <v>962</v>
      </c>
      <c r="E2320" s="118" t="s">
        <v>996</v>
      </c>
      <c r="F2320" s="118" t="s">
        <v>997</v>
      </c>
      <c r="G2320" s="118" t="s">
        <v>988</v>
      </c>
      <c r="H2320" s="118" t="s">
        <v>1004</v>
      </c>
      <c r="I2320" s="118">
        <v>0.140000000596046</v>
      </c>
      <c r="J2320" s="118">
        <v>0.140000000596046</v>
      </c>
      <c r="K2320" s="118">
        <v>0.20999999344348899</v>
      </c>
      <c r="L2320" s="181">
        <f>(K2320+'NPV Calcs'!$D$13)*About!$B$135</f>
        <v>7.4282316301286144</v>
      </c>
      <c r="M2320" s="95" t="str">
        <f>INDEX('IEA Tech to Policy Mapping'!$B$2:$B$13,MATCH($H2320,'IEA Tech to Policy Mapping'!$A$2:$A$13,0))</f>
        <v>ngps - production methane destruction</v>
      </c>
      <c r="N2320" s="182">
        <f>(J2320*About!$A$132/1000)*10^12*'EPA to IEA Scaling'!$E$13</f>
        <v>3172432274.7747045</v>
      </c>
      <c r="O2320" s="183">
        <f>L2320/About!$B$144</f>
        <v>13.97589893003803</v>
      </c>
    </row>
    <row r="2321" spans="2:15" x14ac:dyDescent="0.45">
      <c r="B2321" s="118" t="s">
        <v>224</v>
      </c>
      <c r="C2321" s="118" t="s">
        <v>775</v>
      </c>
      <c r="D2321" s="118" t="s">
        <v>962</v>
      </c>
      <c r="E2321" s="118" t="s">
        <v>991</v>
      </c>
      <c r="F2321" s="118" t="s">
        <v>987</v>
      </c>
      <c r="G2321" s="118" t="s">
        <v>988</v>
      </c>
      <c r="H2321" s="118" t="s">
        <v>1009</v>
      </c>
      <c r="I2321" s="118">
        <v>1.8999999761581401</v>
      </c>
      <c r="J2321" s="118">
        <v>1.8999999761581401</v>
      </c>
      <c r="K2321" s="118">
        <v>0.34000000357627802</v>
      </c>
      <c r="L2321" s="181">
        <f>(K2321+'NPV Calcs'!$D$13)*About!$B$135</f>
        <v>7.5449787652605593</v>
      </c>
      <c r="M2321" s="95" t="str">
        <f>INDEX('IEA Tech to Policy Mapping'!$B$2:$B$13,MATCH($H2321,'IEA Tech to Policy Mapping'!$A$2:$A$13,0))</f>
        <v>ngps - processing methane capture</v>
      </c>
      <c r="N2321" s="182">
        <f>(J2321*About!$A$132/1000)*10^12*'EPA to IEA Scaling'!$E$13</f>
        <v>43054437291.234489</v>
      </c>
      <c r="O2321" s="183">
        <f>L2321/About!$B$144</f>
        <v>14.19555365302185</v>
      </c>
    </row>
    <row r="2322" spans="2:15" x14ac:dyDescent="0.45">
      <c r="B2322" s="118" t="s">
        <v>20</v>
      </c>
      <c r="C2322" s="118" t="s">
        <v>775</v>
      </c>
      <c r="D2322" s="118" t="s">
        <v>962</v>
      </c>
      <c r="E2322" s="118" t="s">
        <v>993</v>
      </c>
      <c r="F2322" s="118" t="s">
        <v>987</v>
      </c>
      <c r="G2322" s="118" t="s">
        <v>988</v>
      </c>
      <c r="H2322" s="118" t="s">
        <v>1009</v>
      </c>
      <c r="I2322" s="118">
        <v>0.33000001311302102</v>
      </c>
      <c r="J2322" s="118">
        <v>0.33000001311302102</v>
      </c>
      <c r="K2322" s="118">
        <v>0.51999998092651301</v>
      </c>
      <c r="L2322" s="181">
        <f>(K2322+'NPV Calcs'!$D$13)*About!$B$135</f>
        <v>7.7066286117335672</v>
      </c>
      <c r="M2322" s="95" t="str">
        <f>INDEX('IEA Tech to Policy Mapping'!$B$2:$B$13,MATCH($H2322,'IEA Tech to Policy Mapping'!$A$2:$A$13,0))</f>
        <v>ngps - processing methane capture</v>
      </c>
      <c r="N2322" s="182">
        <f>(J2322*About!$A$132/1000)*10^12*'EPA to IEA Scaling'!$E$13</f>
        <v>7477876341.5618954</v>
      </c>
      <c r="O2322" s="183">
        <f>L2322/About!$B$144</f>
        <v>14.499690899792627</v>
      </c>
    </row>
    <row r="2323" spans="2:15" x14ac:dyDescent="0.45">
      <c r="B2323" s="118" t="s">
        <v>20</v>
      </c>
      <c r="C2323" s="118" t="s">
        <v>775</v>
      </c>
      <c r="D2323" s="118" t="s">
        <v>962</v>
      </c>
      <c r="E2323" s="118" t="s">
        <v>991</v>
      </c>
      <c r="F2323" s="118" t="s">
        <v>987</v>
      </c>
      <c r="G2323" s="118" t="s">
        <v>988</v>
      </c>
      <c r="H2323" s="118" t="s">
        <v>1009</v>
      </c>
      <c r="I2323" s="118">
        <v>20.709999084472599</v>
      </c>
      <c r="J2323" s="118">
        <v>20.709999084472599</v>
      </c>
      <c r="K2323" s="118">
        <v>0.51999998092651301</v>
      </c>
      <c r="L2323" s="181">
        <f>(K2323+'NPV Calcs'!$D$13)*About!$B$135</f>
        <v>7.7066286117335672</v>
      </c>
      <c r="M2323" s="95" t="str">
        <f>INDEX('IEA Tech to Policy Mapping'!$B$2:$B$13,MATCH($H2323,'IEA Tech to Policy Mapping'!$A$2:$A$13,0))</f>
        <v>ngps - processing methane capture</v>
      </c>
      <c r="N2323" s="182">
        <f>(J2323*About!$A$132/1000)*10^12*'EPA to IEA Scaling'!$E$13</f>
        <v>469293351617.25024</v>
      </c>
      <c r="O2323" s="183">
        <f>L2323/About!$B$144</f>
        <v>14.499690899792627</v>
      </c>
    </row>
    <row r="2324" spans="2:15" x14ac:dyDescent="0.45">
      <c r="B2324" s="118" t="s">
        <v>20</v>
      </c>
      <c r="C2324" s="118" t="s">
        <v>775</v>
      </c>
      <c r="D2324" s="118" t="s">
        <v>985</v>
      </c>
      <c r="E2324" s="118" t="s">
        <v>986</v>
      </c>
      <c r="F2324" s="118" t="s">
        <v>987</v>
      </c>
      <c r="G2324" s="118" t="s">
        <v>988</v>
      </c>
      <c r="H2324" s="118" t="s">
        <v>1009</v>
      </c>
      <c r="I2324" s="118">
        <v>40.060001373291001</v>
      </c>
      <c r="J2324" s="118">
        <v>40.060001373291001</v>
      </c>
      <c r="K2324" s="118">
        <v>0.51999998092651301</v>
      </c>
      <c r="L2324" s="181">
        <f>(K2324+'NPV Calcs'!$D$13)*About!$B$135</f>
        <v>7.7066286117335672</v>
      </c>
      <c r="M2324" s="95" t="str">
        <f>INDEX('IEA Tech to Policy Mapping'!$B$2:$B$13,MATCH($H2324,'IEA Tech to Policy Mapping'!$A$2:$A$13,0))</f>
        <v>ngps - processing methane capture</v>
      </c>
      <c r="N2324" s="182">
        <f>(J2324*About!$A$132/1000)*10^12*'EPA to IEA Scaling'!$E$13</f>
        <v>907768862450.53821</v>
      </c>
      <c r="O2324" s="183">
        <f>L2324/About!$B$144</f>
        <v>14.499690899792627</v>
      </c>
    </row>
    <row r="2325" spans="2:15" x14ac:dyDescent="0.45">
      <c r="B2325" s="118" t="s">
        <v>1062</v>
      </c>
      <c r="C2325" s="118" t="s">
        <v>775</v>
      </c>
      <c r="D2325" s="118" t="s">
        <v>985</v>
      </c>
      <c r="E2325" s="118" t="s">
        <v>986</v>
      </c>
      <c r="F2325" s="118" t="s">
        <v>987</v>
      </c>
      <c r="G2325" s="118" t="s">
        <v>988</v>
      </c>
      <c r="H2325" s="118" t="s">
        <v>1009</v>
      </c>
      <c r="I2325" s="118">
        <v>0.60000002384185702</v>
      </c>
      <c r="J2325" s="118">
        <v>0.60000002384185702</v>
      </c>
      <c r="K2325" s="118">
        <v>0.61000001430511397</v>
      </c>
      <c r="L2325" s="181">
        <f>(K2325+'NPV Calcs'!$D$13)*About!$B$135</f>
        <v>7.7874535751162499</v>
      </c>
      <c r="M2325" s="95" t="str">
        <f>INDEX('IEA Tech to Policy Mapping'!$B$2:$B$13,MATCH($H2325,'IEA Tech to Policy Mapping'!$A$2:$A$13,0))</f>
        <v>ngps - processing methane capture</v>
      </c>
      <c r="N2325" s="182">
        <f>(J2325*About!$A$132/1000)*10^12*'EPA to IEA Scaling'!$E$13</f>
        <v>13596138802.839825</v>
      </c>
      <c r="O2325" s="183">
        <f>L2325/About!$B$144</f>
        <v>14.651759598711328</v>
      </c>
    </row>
    <row r="2326" spans="2:15" x14ac:dyDescent="0.45">
      <c r="B2326" s="118" t="s">
        <v>1062</v>
      </c>
      <c r="C2326" s="118" t="s">
        <v>775</v>
      </c>
      <c r="D2326" s="118" t="s">
        <v>962</v>
      </c>
      <c r="E2326" s="118" t="s">
        <v>991</v>
      </c>
      <c r="F2326" s="118" t="s">
        <v>987</v>
      </c>
      <c r="G2326" s="118" t="s">
        <v>988</v>
      </c>
      <c r="H2326" s="118" t="s">
        <v>1009</v>
      </c>
      <c r="I2326" s="118">
        <v>0.10000000149011599</v>
      </c>
      <c r="J2326" s="118">
        <v>0.10000000149011599</v>
      </c>
      <c r="K2326" s="118">
        <v>0.61000001430511397</v>
      </c>
      <c r="L2326" s="181">
        <f>(K2326+'NPV Calcs'!$D$13)*About!$B$135</f>
        <v>7.7874535751162499</v>
      </c>
      <c r="M2326" s="95" t="str">
        <f>INDEX('IEA Tech to Policy Mapping'!$B$2:$B$13,MATCH($H2326,'IEA Tech to Policy Mapping'!$A$2:$A$13,0))</f>
        <v>ngps - processing methane capture</v>
      </c>
      <c r="N2326" s="182">
        <f>(J2326*About!$A$132/1000)*10^12*'EPA to IEA Scaling'!$E$13</f>
        <v>2266023077.5293465</v>
      </c>
      <c r="O2326" s="183">
        <f>L2326/About!$B$144</f>
        <v>14.651759598711328</v>
      </c>
    </row>
    <row r="2327" spans="2:15" x14ac:dyDescent="0.45">
      <c r="B2327" s="118" t="s">
        <v>239</v>
      </c>
      <c r="C2327" s="118" t="s">
        <v>775</v>
      </c>
      <c r="D2327" s="118" t="s">
        <v>962</v>
      </c>
      <c r="E2327" s="118" t="s">
        <v>991</v>
      </c>
      <c r="F2327" s="118" t="s">
        <v>987</v>
      </c>
      <c r="G2327" s="118" t="s">
        <v>988</v>
      </c>
      <c r="H2327" s="118" t="s">
        <v>1006</v>
      </c>
      <c r="I2327" s="118">
        <v>30.2000007629394</v>
      </c>
      <c r="J2327" s="118">
        <v>30.2000007629394</v>
      </c>
      <c r="K2327" s="118">
        <v>0.70999997854232699</v>
      </c>
      <c r="L2327" s="181">
        <f>(K2327+'NPV Calcs'!$D$13)*About!$B$135</f>
        <v>7.8772590245624956</v>
      </c>
      <c r="M2327" s="95" t="str">
        <f>INDEX('IEA Tech to Policy Mapping'!$B$2:$B$13,MATCH($H2327,'IEA Tech to Policy Mapping'!$A$2:$A$13,0))</f>
        <v>ngps - production methane capture</v>
      </c>
      <c r="N2327" s="182">
        <f>(J2327*About!$A$132/1000)*10^12*'EPA to IEA Scaling'!$E$13</f>
        <v>684338976504.80103</v>
      </c>
      <c r="O2327" s="183">
        <f>L2327/About!$B$144</f>
        <v>14.820724696640784</v>
      </c>
    </row>
    <row r="2328" spans="2:15" x14ac:dyDescent="0.45">
      <c r="B2328" s="118" t="s">
        <v>78</v>
      </c>
      <c r="C2328" s="118" t="s">
        <v>775</v>
      </c>
      <c r="D2328" s="118" t="s">
        <v>985</v>
      </c>
      <c r="E2328" s="118" t="s">
        <v>986</v>
      </c>
      <c r="F2328" s="118" t="s">
        <v>987</v>
      </c>
      <c r="G2328" s="118" t="s">
        <v>988</v>
      </c>
      <c r="H2328" s="118" t="s">
        <v>1009</v>
      </c>
      <c r="I2328" s="118">
        <v>5.2199997901916504</v>
      </c>
      <c r="J2328" s="118">
        <v>5.2199997901916504</v>
      </c>
      <c r="K2328" s="118">
        <v>0.77999997138976995</v>
      </c>
      <c r="L2328" s="181">
        <f>(K2328+'NPV Calcs'!$D$13)*About!$B$135</f>
        <v>7.9401228552333389</v>
      </c>
      <c r="M2328" s="95" t="str">
        <f>INDEX('IEA Tech to Policy Mapping'!$B$2:$B$13,MATCH($H2328,'IEA Tech to Policy Mapping'!$A$2:$A$13,0))</f>
        <v>ngps - processing methane capture</v>
      </c>
      <c r="N2328" s="182">
        <f>(J2328*About!$A$132/1000)*10^12*'EPA to IEA Scaling'!$E$13</f>
        <v>118286398130.12175</v>
      </c>
      <c r="O2328" s="183">
        <f>L2328/About!$B$144</f>
        <v>14.939000295404728</v>
      </c>
    </row>
    <row r="2329" spans="2:15" x14ac:dyDescent="0.45">
      <c r="B2329" s="118" t="s">
        <v>72</v>
      </c>
      <c r="C2329" s="118" t="s">
        <v>775</v>
      </c>
      <c r="D2329" s="118" t="s">
        <v>962</v>
      </c>
      <c r="E2329" s="118" t="s">
        <v>991</v>
      </c>
      <c r="F2329" s="118" t="s">
        <v>987</v>
      </c>
      <c r="G2329" s="118" t="s">
        <v>988</v>
      </c>
      <c r="H2329" s="118" t="s">
        <v>1009</v>
      </c>
      <c r="I2329" s="118">
        <v>3.9999999105930301E-2</v>
      </c>
      <c r="J2329" s="118">
        <v>3.9999999105930301E-2</v>
      </c>
      <c r="K2329" s="118">
        <v>0.79000002145767201</v>
      </c>
      <c r="L2329" s="181">
        <f>(K2329+'NPV Calcs'!$D$13)*About!$B$135</f>
        <v>7.9491034483533776</v>
      </c>
      <c r="M2329" s="95" t="str">
        <f>INDEX('IEA Tech to Policy Mapping'!$B$2:$B$13,MATCH($H2329,'IEA Tech to Policy Mapping'!$A$2:$A$13,0))</f>
        <v>ngps - processing methane capture</v>
      </c>
      <c r="N2329" s="182">
        <f>(J2329*About!$A$132/1000)*10^12*'EPA to IEA Scaling'!$E$13</f>
        <v>906409197.24536443</v>
      </c>
      <c r="O2329" s="183">
        <f>L2329/About!$B$144</f>
        <v>14.955896895837649</v>
      </c>
    </row>
    <row r="2330" spans="2:15" x14ac:dyDescent="0.45">
      <c r="B2330" s="118" t="s">
        <v>239</v>
      </c>
      <c r="C2330" s="118" t="s">
        <v>775</v>
      </c>
      <c r="D2330" s="118" t="s">
        <v>962</v>
      </c>
      <c r="E2330" s="118" t="s">
        <v>991</v>
      </c>
      <c r="F2330" s="118" t="s">
        <v>987</v>
      </c>
      <c r="G2330" s="118" t="s">
        <v>988</v>
      </c>
      <c r="H2330" s="118" t="s">
        <v>1003</v>
      </c>
      <c r="I2330" s="118">
        <v>2.4400000572204501</v>
      </c>
      <c r="J2330" s="118">
        <v>2.4400000572204501</v>
      </c>
      <c r="K2330" s="118">
        <v>0.86000001430511397</v>
      </c>
      <c r="L2330" s="181">
        <f>(K2330+'NPV Calcs'!$D$13)*About!$B$135</f>
        <v>8.0119672790242209</v>
      </c>
      <c r="M2330" s="95" t="str">
        <f>INDEX('IEA Tech to Policy Mapping'!$B$2:$B$13,MATCH($H2330,'IEA Tech to Policy Mapping'!$A$2:$A$13,0))</f>
        <v>ngps - T&amp;D methane capture</v>
      </c>
      <c r="N2330" s="182">
        <f>(J2330*About!$A$132/1000)*10^12*'EPA to IEA Scaling'!$E$13</f>
        <v>55290963564.445168</v>
      </c>
      <c r="O2330" s="183">
        <f>L2330/About!$B$144</f>
        <v>15.074172494601592</v>
      </c>
    </row>
    <row r="2331" spans="2:15" x14ac:dyDescent="0.45">
      <c r="B2331" s="118" t="s">
        <v>239</v>
      </c>
      <c r="C2331" s="118" t="s">
        <v>775</v>
      </c>
      <c r="D2331" s="118" t="s">
        <v>985</v>
      </c>
      <c r="E2331" s="118" t="s">
        <v>1007</v>
      </c>
      <c r="F2331" s="118" t="s">
        <v>997</v>
      </c>
      <c r="G2331" s="118" t="s">
        <v>988</v>
      </c>
      <c r="H2331" s="118" t="s">
        <v>1003</v>
      </c>
      <c r="I2331" s="118">
        <v>0.15999999642372101</v>
      </c>
      <c r="J2331" s="118">
        <v>0.15999999642372101</v>
      </c>
      <c r="K2331" s="118">
        <v>0.86000001430511397</v>
      </c>
      <c r="L2331" s="181">
        <f>(K2331+'NPV Calcs'!$D$13)*About!$B$135</f>
        <v>8.0119672790242209</v>
      </c>
      <c r="M2331" s="95" t="str">
        <f>INDEX('IEA Tech to Policy Mapping'!$B$2:$B$13,MATCH($H2331,'IEA Tech to Policy Mapping'!$A$2:$A$13,0))</f>
        <v>ngps - T&amp;D methane capture</v>
      </c>
      <c r="N2331" s="182">
        <f>(J2331*About!$A$132/1000)*10^12*'EPA to IEA Scaling'!$E$13</f>
        <v>3625636788.9814529</v>
      </c>
      <c r="O2331" s="183">
        <f>L2331/About!$B$144</f>
        <v>15.074172494601592</v>
      </c>
    </row>
    <row r="2332" spans="2:15" x14ac:dyDescent="0.45">
      <c r="B2332" s="118" t="s">
        <v>239</v>
      </c>
      <c r="C2332" s="118" t="s">
        <v>775</v>
      </c>
      <c r="D2332" s="118" t="s">
        <v>962</v>
      </c>
      <c r="E2332" s="118" t="s">
        <v>996</v>
      </c>
      <c r="F2332" s="118" t="s">
        <v>997</v>
      </c>
      <c r="G2332" s="118" t="s">
        <v>988</v>
      </c>
      <c r="H2332" s="118" t="s">
        <v>1003</v>
      </c>
      <c r="I2332" s="118">
        <v>0.20000000298023199</v>
      </c>
      <c r="J2332" s="118">
        <v>0.20000000298023199</v>
      </c>
      <c r="K2332" s="118">
        <v>0.86000001430511397</v>
      </c>
      <c r="L2332" s="181">
        <f>(K2332+'NPV Calcs'!$D$13)*About!$B$135</f>
        <v>8.0119672790242209</v>
      </c>
      <c r="M2332" s="95" t="str">
        <f>INDEX('IEA Tech to Policy Mapping'!$B$2:$B$13,MATCH($H2332,'IEA Tech to Policy Mapping'!$A$2:$A$13,0))</f>
        <v>ngps - T&amp;D methane capture</v>
      </c>
      <c r="N2332" s="182">
        <f>(J2332*About!$A$132/1000)*10^12*'EPA to IEA Scaling'!$E$13</f>
        <v>4532046155.0586929</v>
      </c>
      <c r="O2332" s="183">
        <f>L2332/About!$B$144</f>
        <v>15.074172494601592</v>
      </c>
    </row>
    <row r="2333" spans="2:15" x14ac:dyDescent="0.45">
      <c r="B2333" s="118" t="s">
        <v>239</v>
      </c>
      <c r="C2333" s="118" t="s">
        <v>775</v>
      </c>
      <c r="D2333" s="118" t="s">
        <v>985</v>
      </c>
      <c r="E2333" s="118" t="s">
        <v>986</v>
      </c>
      <c r="F2333" s="118" t="s">
        <v>987</v>
      </c>
      <c r="G2333" s="118" t="s">
        <v>988</v>
      </c>
      <c r="H2333" s="118" t="s">
        <v>1003</v>
      </c>
      <c r="I2333" s="118">
        <v>15.899999618530201</v>
      </c>
      <c r="J2333" s="118">
        <v>15.899999618530201</v>
      </c>
      <c r="K2333" s="118">
        <v>0.88999998569488503</v>
      </c>
      <c r="L2333" s="181">
        <f>(K2333+'NPV Calcs'!$D$13)*About!$B$135</f>
        <v>8.0389088977996224</v>
      </c>
      <c r="M2333" s="95" t="str">
        <f>INDEX('IEA Tech to Policy Mapping'!$B$2:$B$13,MATCH($H2333,'IEA Tech to Policy Mapping'!$A$2:$A$13,0))</f>
        <v>ngps - T&amp;D methane capture</v>
      </c>
      <c r="N2333" s="182">
        <f>(J2333*About!$A$132/1000)*10^12*'EPA to IEA Scaling'!$E$13</f>
        <v>360297655314.11951</v>
      </c>
      <c r="O2333" s="183">
        <f>L2333/About!$B$144</f>
        <v>15.124861993767103</v>
      </c>
    </row>
    <row r="2334" spans="2:15" x14ac:dyDescent="0.45">
      <c r="B2334" s="118" t="s">
        <v>127</v>
      </c>
      <c r="C2334" s="118" t="s">
        <v>775</v>
      </c>
      <c r="D2334" s="118" t="s">
        <v>962</v>
      </c>
      <c r="E2334" s="118" t="s">
        <v>991</v>
      </c>
      <c r="F2334" s="118" t="s">
        <v>987</v>
      </c>
      <c r="G2334" s="118" t="s">
        <v>988</v>
      </c>
      <c r="H2334" s="118" t="s">
        <v>1009</v>
      </c>
      <c r="I2334" s="118">
        <v>3.9999999105930301E-2</v>
      </c>
      <c r="J2334" s="118">
        <v>3.9999999105930301E-2</v>
      </c>
      <c r="K2334" s="118">
        <v>1</v>
      </c>
      <c r="L2334" s="181">
        <f>(K2334+'NPV Calcs'!$D$13)*About!$B$135</f>
        <v>8.1376949403659076</v>
      </c>
      <c r="M2334" s="95" t="str">
        <f>INDEX('IEA Tech to Policy Mapping'!$B$2:$B$13,MATCH($H2334,'IEA Tech to Policy Mapping'!$A$2:$A$13,0))</f>
        <v>ngps - processing methane capture</v>
      </c>
      <c r="N2334" s="182">
        <f>(J2334*About!$A$132/1000)*10^12*'EPA to IEA Scaling'!$E$13</f>
        <v>906409197.24536443</v>
      </c>
      <c r="O2334" s="183">
        <f>L2334/About!$B$144</f>
        <v>15.31072369212948</v>
      </c>
    </row>
    <row r="2335" spans="2:15" x14ac:dyDescent="0.45">
      <c r="B2335" s="118" t="s">
        <v>127</v>
      </c>
      <c r="C2335" s="118" t="s">
        <v>775</v>
      </c>
      <c r="D2335" s="118" t="s">
        <v>985</v>
      </c>
      <c r="E2335" s="118" t="s">
        <v>986</v>
      </c>
      <c r="F2335" s="118" t="s">
        <v>987</v>
      </c>
      <c r="G2335" s="118" t="s">
        <v>988</v>
      </c>
      <c r="H2335" s="118" t="s">
        <v>1009</v>
      </c>
      <c r="I2335" s="118">
        <v>2.5599999427795401</v>
      </c>
      <c r="J2335" s="118">
        <v>2.5599999427795401</v>
      </c>
      <c r="K2335" s="118">
        <v>1</v>
      </c>
      <c r="L2335" s="181">
        <f>(K2335+'NPV Calcs'!$D$13)*About!$B$135</f>
        <v>8.1376949403659076</v>
      </c>
      <c r="M2335" s="95" t="str">
        <f>INDEX('IEA Tech to Policy Mapping'!$B$2:$B$13,MATCH($H2335,'IEA Tech to Policy Mapping'!$A$2:$A$13,0))</f>
        <v>ngps - processing methane capture</v>
      </c>
      <c r="N2335" s="182">
        <f>(J2335*About!$A$132/1000)*10^12*'EPA to IEA Scaling'!$E$13</f>
        <v>58010188623.703346</v>
      </c>
      <c r="O2335" s="183">
        <f>L2335/About!$B$144</f>
        <v>15.31072369212948</v>
      </c>
    </row>
    <row r="2336" spans="2:15" x14ac:dyDescent="0.45">
      <c r="B2336" s="118" t="s">
        <v>321</v>
      </c>
      <c r="C2336" s="118" t="s">
        <v>775</v>
      </c>
      <c r="D2336" s="118" t="s">
        <v>962</v>
      </c>
      <c r="E2336" s="118" t="s">
        <v>999</v>
      </c>
      <c r="F2336" s="118" t="s">
        <v>987</v>
      </c>
      <c r="G2336" s="118" t="s">
        <v>1000</v>
      </c>
      <c r="H2336" s="118" t="s">
        <v>1001</v>
      </c>
      <c r="I2336" s="118">
        <v>0.20000000298023199</v>
      </c>
      <c r="J2336" s="118">
        <v>0.17000000178813901</v>
      </c>
      <c r="K2336" s="118">
        <v>1.0900000333786</v>
      </c>
      <c r="L2336" s="181">
        <f>(K2336+'NPV Calcs'!$D$13)*About!$B$135</f>
        <v>8.2185199037485877</v>
      </c>
      <c r="M2336" s="95" t="str">
        <f>INDEX('IEA Tech to Policy Mapping'!$B$2:$B$13,MATCH($H2336,'IEA Tech to Policy Mapping'!$A$2:$A$13,0))</f>
        <v>ngps - T&amp;D methane capture</v>
      </c>
      <c r="N2336" s="182">
        <f>(J2336*About!$A$132/1000)*10^12*'EPA to IEA Scaling'!$E$13</f>
        <v>3852239214.9166999</v>
      </c>
      <c r="O2336" s="183">
        <f>L2336/About!$B$144</f>
        <v>15.462792391048177</v>
      </c>
    </row>
    <row r="2337" spans="2:15" x14ac:dyDescent="0.45">
      <c r="B2337" s="118" t="s">
        <v>194</v>
      </c>
      <c r="C2337" s="118" t="s">
        <v>775</v>
      </c>
      <c r="D2337" s="118" t="s">
        <v>962</v>
      </c>
      <c r="E2337" s="118" t="s">
        <v>999</v>
      </c>
      <c r="F2337" s="118" t="s">
        <v>987</v>
      </c>
      <c r="G2337" s="118" t="s">
        <v>1000</v>
      </c>
      <c r="H2337" s="118" t="s">
        <v>1001</v>
      </c>
      <c r="I2337" s="118">
        <v>7.0100002288818297</v>
      </c>
      <c r="J2337" s="118">
        <v>5.96000003814697</v>
      </c>
      <c r="K2337" s="118">
        <v>1.0900000333786</v>
      </c>
      <c r="L2337" s="181">
        <f>(K2337+'NPV Calcs'!$D$13)*About!$B$135</f>
        <v>8.2185199037485877</v>
      </c>
      <c r="M2337" s="95" t="str">
        <f>INDEX('IEA Tech to Policy Mapping'!$B$2:$B$13,MATCH($H2337,'IEA Tech to Policy Mapping'!$A$2:$A$13,0))</f>
        <v>ngps - T&amp;D methane capture</v>
      </c>
      <c r="N2337" s="182">
        <f>(J2337*About!$A$132/1000)*10^12*'EPA to IEA Scaling'!$E$13</f>
        <v>135054974272.69243</v>
      </c>
      <c r="O2337" s="183">
        <f>L2337/About!$B$144</f>
        <v>15.462792391048177</v>
      </c>
    </row>
    <row r="2338" spans="2:15" x14ac:dyDescent="0.45">
      <c r="B2338" s="118" t="s">
        <v>110</v>
      </c>
      <c r="C2338" s="118" t="s">
        <v>775</v>
      </c>
      <c r="D2338" s="118" t="s">
        <v>985</v>
      </c>
      <c r="E2338" s="118" t="s">
        <v>994</v>
      </c>
      <c r="F2338" s="118" t="s">
        <v>987</v>
      </c>
      <c r="G2338" s="118" t="s">
        <v>1000</v>
      </c>
      <c r="H2338" s="118" t="s">
        <v>1001</v>
      </c>
      <c r="I2338" s="118">
        <v>0.43000000715255698</v>
      </c>
      <c r="J2338" s="118">
        <v>0.37000000476837103</v>
      </c>
      <c r="K2338" s="118">
        <v>1.0900000333786</v>
      </c>
      <c r="L2338" s="181">
        <f>(K2338+'NPV Calcs'!$D$13)*About!$B$135</f>
        <v>8.2185199037485877</v>
      </c>
      <c r="M2338" s="95" t="str">
        <f>INDEX('IEA Tech to Policy Mapping'!$B$2:$B$13,MATCH($H2338,'IEA Tech to Policy Mapping'!$A$2:$A$13,0))</f>
        <v>ngps - T&amp;D methane capture</v>
      </c>
      <c r="N2338" s="182">
        <f>(J2338*About!$A$132/1000)*10^12*'EPA to IEA Scaling'!$E$13</f>
        <v>8384285369.9753942</v>
      </c>
      <c r="O2338" s="183">
        <f>L2338/About!$B$144</f>
        <v>15.462792391048177</v>
      </c>
    </row>
    <row r="2339" spans="2:15" x14ac:dyDescent="0.45">
      <c r="B2339" s="118" t="s">
        <v>194</v>
      </c>
      <c r="C2339" s="118" t="s">
        <v>775</v>
      </c>
      <c r="D2339" s="118" t="s">
        <v>985</v>
      </c>
      <c r="E2339" s="118" t="s">
        <v>994</v>
      </c>
      <c r="F2339" s="118" t="s">
        <v>987</v>
      </c>
      <c r="G2339" s="118" t="s">
        <v>1000</v>
      </c>
      <c r="H2339" s="118" t="s">
        <v>1001</v>
      </c>
      <c r="I2339" s="118">
        <v>1.4700000286102199</v>
      </c>
      <c r="J2339" s="118">
        <v>1.25</v>
      </c>
      <c r="K2339" s="118">
        <v>1.0900000333786</v>
      </c>
      <c r="L2339" s="181">
        <f>(K2339+'NPV Calcs'!$D$13)*About!$B$135</f>
        <v>8.2185199037485877</v>
      </c>
      <c r="M2339" s="95" t="str">
        <f>INDEX('IEA Tech to Policy Mapping'!$B$2:$B$13,MATCH($H2339,'IEA Tech to Policy Mapping'!$A$2:$A$13,0))</f>
        <v>ngps - T&amp;D methane capture</v>
      </c>
      <c r="N2339" s="182">
        <f>(J2339*About!$A$132/1000)*10^12*'EPA to IEA Scaling'!$E$13</f>
        <v>28325288047.037186</v>
      </c>
      <c r="O2339" s="183">
        <f>L2339/About!$B$144</f>
        <v>15.462792391048177</v>
      </c>
    </row>
    <row r="2340" spans="2:15" x14ac:dyDescent="0.45">
      <c r="B2340" s="118" t="s">
        <v>321</v>
      </c>
      <c r="C2340" s="118" t="s">
        <v>775</v>
      </c>
      <c r="D2340" s="118" t="s">
        <v>985</v>
      </c>
      <c r="E2340" s="118" t="s">
        <v>994</v>
      </c>
      <c r="F2340" s="118" t="s">
        <v>987</v>
      </c>
      <c r="G2340" s="118" t="s">
        <v>1000</v>
      </c>
      <c r="H2340" s="118" t="s">
        <v>1001</v>
      </c>
      <c r="I2340" s="118">
        <v>1.9999999552965102E-2</v>
      </c>
      <c r="J2340" s="118">
        <v>9.9999997764825804E-3</v>
      </c>
      <c r="K2340" s="118">
        <v>1.0900000333786</v>
      </c>
      <c r="L2340" s="181">
        <f>(K2340+'NPV Calcs'!$D$13)*About!$B$135</f>
        <v>8.2185199037485877</v>
      </c>
      <c r="M2340" s="95" t="str">
        <f>INDEX('IEA Tech to Policy Mapping'!$B$2:$B$13,MATCH($H2340,'IEA Tech to Policy Mapping'!$A$2:$A$13,0))</f>
        <v>ngps - T&amp;D methane capture</v>
      </c>
      <c r="N2340" s="182">
        <f>(J2340*About!$A$132/1000)*10^12*'EPA to IEA Scaling'!$E$13</f>
        <v>226602299.31134129</v>
      </c>
      <c r="O2340" s="183">
        <f>L2340/About!$B$144</f>
        <v>15.462792391048177</v>
      </c>
    </row>
    <row r="2341" spans="2:15" x14ac:dyDescent="0.45">
      <c r="B2341" s="118" t="s">
        <v>110</v>
      </c>
      <c r="C2341" s="118" t="s">
        <v>775</v>
      </c>
      <c r="D2341" s="118" t="s">
        <v>962</v>
      </c>
      <c r="E2341" s="118" t="s">
        <v>999</v>
      </c>
      <c r="F2341" s="118" t="s">
        <v>987</v>
      </c>
      <c r="G2341" s="118" t="s">
        <v>1000</v>
      </c>
      <c r="H2341" s="118" t="s">
        <v>1001</v>
      </c>
      <c r="I2341" s="118">
        <v>5.38000011444091</v>
      </c>
      <c r="J2341" s="118">
        <v>4.5799999237060502</v>
      </c>
      <c r="K2341" s="118">
        <v>1.0900000333786</v>
      </c>
      <c r="L2341" s="181">
        <f>(K2341+'NPV Calcs'!$D$13)*About!$B$135</f>
        <v>8.2185199037485877</v>
      </c>
      <c r="M2341" s="95" t="str">
        <f>INDEX('IEA Tech to Policy Mapping'!$B$2:$B$13,MATCH($H2341,'IEA Tech to Policy Mapping'!$A$2:$A$13,0))</f>
        <v>ngps - T&amp;D methane capture</v>
      </c>
      <c r="N2341" s="182">
        <f>(J2341*About!$A$132/1000)*10^12*'EPA to IEA Scaling'!$E$13</f>
        <v>103783853675.50577</v>
      </c>
      <c r="O2341" s="183">
        <f>L2341/About!$B$144</f>
        <v>15.462792391048177</v>
      </c>
    </row>
    <row r="2342" spans="2:15" x14ac:dyDescent="0.45">
      <c r="B2342" s="118" t="s">
        <v>114</v>
      </c>
      <c r="C2342" s="118" t="s">
        <v>775</v>
      </c>
      <c r="D2342" s="118" t="s">
        <v>962</v>
      </c>
      <c r="E2342" s="118" t="s">
        <v>999</v>
      </c>
      <c r="F2342" s="118" t="s">
        <v>987</v>
      </c>
      <c r="G2342" s="118" t="s">
        <v>1000</v>
      </c>
      <c r="H2342" s="118" t="s">
        <v>1001</v>
      </c>
      <c r="I2342" s="118">
        <v>2.4900000095367401</v>
      </c>
      <c r="J2342" s="118">
        <v>2.1199998855590798</v>
      </c>
      <c r="K2342" s="118">
        <v>1.1499999761581401</v>
      </c>
      <c r="L2342" s="181">
        <f>(K2342+'NPV Calcs'!$D$13)*About!$B$135</f>
        <v>8.2724031412993924</v>
      </c>
      <c r="M2342" s="95" t="str">
        <f>INDEX('IEA Tech to Policy Mapping'!$B$2:$B$13,MATCH($H2342,'IEA Tech to Policy Mapping'!$A$2:$A$13,0))</f>
        <v>ngps - T&amp;D methane capture</v>
      </c>
      <c r="N2342" s="182">
        <f>(J2342*About!$A$132/1000)*10^12*'EPA to IEA Scaling'!$E$13</f>
        <v>48039685934.517448</v>
      </c>
      <c r="O2342" s="183">
        <f>L2342/About!$B$144</f>
        <v>15.564171389379203</v>
      </c>
    </row>
    <row r="2343" spans="2:15" x14ac:dyDescent="0.45">
      <c r="B2343" s="118" t="s">
        <v>127</v>
      </c>
      <c r="C2343" s="118" t="s">
        <v>775</v>
      </c>
      <c r="D2343" s="118" t="s">
        <v>962</v>
      </c>
      <c r="E2343" s="118" t="s">
        <v>999</v>
      </c>
      <c r="F2343" s="118" t="s">
        <v>987</v>
      </c>
      <c r="G2343" s="118" t="s">
        <v>1000</v>
      </c>
      <c r="H2343" s="118" t="s">
        <v>1001</v>
      </c>
      <c r="I2343" s="118">
        <v>1.9999999552965102E-2</v>
      </c>
      <c r="J2343" s="118">
        <v>1.9999999552965102E-2</v>
      </c>
      <c r="K2343" s="118">
        <v>1.1499999761581401</v>
      </c>
      <c r="L2343" s="181">
        <f>(K2343+'NPV Calcs'!$D$13)*About!$B$135</f>
        <v>8.2724031412993924</v>
      </c>
      <c r="M2343" s="95" t="str">
        <f>INDEX('IEA Tech to Policy Mapping'!$B$2:$B$13,MATCH($H2343,'IEA Tech to Policy Mapping'!$A$2:$A$13,0))</f>
        <v>ngps - T&amp;D methane capture</v>
      </c>
      <c r="N2343" s="182">
        <f>(J2343*About!$A$132/1000)*10^12*'EPA to IEA Scaling'!$E$13</f>
        <v>453204598.62268114</v>
      </c>
      <c r="O2343" s="183">
        <f>L2343/About!$B$144</f>
        <v>15.564171389379203</v>
      </c>
    </row>
    <row r="2344" spans="2:15" x14ac:dyDescent="0.45">
      <c r="B2344" s="118" t="s">
        <v>1061</v>
      </c>
      <c r="C2344" s="118" t="s">
        <v>775</v>
      </c>
      <c r="D2344" s="118" t="s">
        <v>962</v>
      </c>
      <c r="E2344" s="118" t="s">
        <v>999</v>
      </c>
      <c r="F2344" s="118" t="s">
        <v>987</v>
      </c>
      <c r="G2344" s="118" t="s">
        <v>1000</v>
      </c>
      <c r="H2344" s="118" t="s">
        <v>1001</v>
      </c>
      <c r="I2344" s="118">
        <v>0.270000010728836</v>
      </c>
      <c r="J2344" s="118">
        <v>0.230000004172325</v>
      </c>
      <c r="K2344" s="118">
        <v>1.1499999761581401</v>
      </c>
      <c r="L2344" s="181">
        <f>(K2344+'NPV Calcs'!$D$13)*About!$B$135</f>
        <v>8.2724031412993924</v>
      </c>
      <c r="M2344" s="95" t="str">
        <f>INDEX('IEA Tech to Policy Mapping'!$B$2:$B$13,MATCH($H2344,'IEA Tech to Policy Mapping'!$A$2:$A$13,0))</f>
        <v>ngps - T&amp;D methane capture</v>
      </c>
      <c r="N2344" s="182">
        <f>(J2344*About!$A$132/1000)*10^12*'EPA to IEA Scaling'!$E$13</f>
        <v>5211853095.2006884</v>
      </c>
      <c r="O2344" s="183">
        <f>L2344/About!$B$144</f>
        <v>15.564171389379203</v>
      </c>
    </row>
    <row r="2345" spans="2:15" x14ac:dyDescent="0.45">
      <c r="B2345" s="118" t="s">
        <v>72</v>
      </c>
      <c r="C2345" s="118" t="s">
        <v>775</v>
      </c>
      <c r="D2345" s="118" t="s">
        <v>962</v>
      </c>
      <c r="E2345" s="118" t="s">
        <v>999</v>
      </c>
      <c r="F2345" s="118" t="s">
        <v>987</v>
      </c>
      <c r="G2345" s="118" t="s">
        <v>1000</v>
      </c>
      <c r="H2345" s="118" t="s">
        <v>1001</v>
      </c>
      <c r="I2345" s="118">
        <v>0.140000000596046</v>
      </c>
      <c r="J2345" s="118">
        <v>0.11999999731779</v>
      </c>
      <c r="K2345" s="118">
        <v>1.1499999761581401</v>
      </c>
      <c r="L2345" s="181">
        <f>(K2345+'NPV Calcs'!$D$13)*About!$B$135</f>
        <v>8.2724031412993924</v>
      </c>
      <c r="M2345" s="95" t="str">
        <f>INDEX('IEA Tech to Policy Mapping'!$B$2:$B$13,MATCH($H2345,'IEA Tech to Policy Mapping'!$A$2:$A$13,0))</f>
        <v>ngps - T&amp;D methane capture</v>
      </c>
      <c r="N2345" s="182">
        <f>(J2345*About!$A$132/1000)*10^12*'EPA to IEA Scaling'!$E$13</f>
        <v>2719227591.736073</v>
      </c>
      <c r="O2345" s="183">
        <f>L2345/About!$B$144</f>
        <v>15.564171389379203</v>
      </c>
    </row>
    <row r="2346" spans="2:15" x14ac:dyDescent="0.45">
      <c r="B2346" s="118" t="s">
        <v>1062</v>
      </c>
      <c r="C2346" s="118" t="s">
        <v>775</v>
      </c>
      <c r="D2346" s="118" t="s">
        <v>962</v>
      </c>
      <c r="E2346" s="118" t="s">
        <v>999</v>
      </c>
      <c r="F2346" s="118" t="s">
        <v>987</v>
      </c>
      <c r="G2346" s="118" t="s">
        <v>1000</v>
      </c>
      <c r="H2346" s="118" t="s">
        <v>1001</v>
      </c>
      <c r="I2346" s="118">
        <v>5.0000000745057997E-2</v>
      </c>
      <c r="J2346" s="118">
        <v>3.9999999105930301E-2</v>
      </c>
      <c r="K2346" s="118">
        <v>1.1499999761581401</v>
      </c>
      <c r="L2346" s="181">
        <f>(K2346+'NPV Calcs'!$D$13)*About!$B$135</f>
        <v>8.2724031412993924</v>
      </c>
      <c r="M2346" s="95" t="str">
        <f>INDEX('IEA Tech to Policy Mapping'!$B$2:$B$13,MATCH($H2346,'IEA Tech to Policy Mapping'!$A$2:$A$13,0))</f>
        <v>ngps - T&amp;D methane capture</v>
      </c>
      <c r="N2346" s="182">
        <f>(J2346*About!$A$132/1000)*10^12*'EPA to IEA Scaling'!$E$13</f>
        <v>906409197.24536443</v>
      </c>
      <c r="O2346" s="183">
        <f>L2346/About!$B$144</f>
        <v>15.564171389379203</v>
      </c>
    </row>
    <row r="2347" spans="2:15" x14ac:dyDescent="0.45">
      <c r="B2347" s="118" t="s">
        <v>239</v>
      </c>
      <c r="C2347" s="118" t="s">
        <v>775</v>
      </c>
      <c r="D2347" s="118" t="s">
        <v>985</v>
      </c>
      <c r="E2347" s="118" t="s">
        <v>994</v>
      </c>
      <c r="F2347" s="118" t="s">
        <v>987</v>
      </c>
      <c r="G2347" s="118" t="s">
        <v>1000</v>
      </c>
      <c r="H2347" s="118" t="s">
        <v>1001</v>
      </c>
      <c r="I2347" s="118">
        <v>2.3900001049041699</v>
      </c>
      <c r="J2347" s="118">
        <v>2.0399999618530198</v>
      </c>
      <c r="K2347" s="118">
        <v>1.1499999761581401</v>
      </c>
      <c r="L2347" s="181">
        <f>(K2347+'NPV Calcs'!$D$13)*About!$B$135</f>
        <v>8.2724031412993924</v>
      </c>
      <c r="M2347" s="95" t="str">
        <f>INDEX('IEA Tech to Policy Mapping'!$B$2:$B$13,MATCH($H2347,'IEA Tech to Policy Mapping'!$A$2:$A$13,0))</f>
        <v>ngps - T&amp;D methane capture</v>
      </c>
      <c r="N2347" s="182">
        <f>(J2347*About!$A$132/1000)*10^12*'EPA to IEA Scaling'!$E$13</f>
        <v>46226869228.345329</v>
      </c>
      <c r="O2347" s="183">
        <f>L2347/About!$B$144</f>
        <v>15.564171389379203</v>
      </c>
    </row>
    <row r="2348" spans="2:15" x14ac:dyDescent="0.45">
      <c r="B2348" s="118" t="s">
        <v>114</v>
      </c>
      <c r="C2348" s="118" t="s">
        <v>775</v>
      </c>
      <c r="D2348" s="118" t="s">
        <v>985</v>
      </c>
      <c r="E2348" s="118" t="s">
        <v>994</v>
      </c>
      <c r="F2348" s="118" t="s">
        <v>987</v>
      </c>
      <c r="G2348" s="118" t="s">
        <v>1000</v>
      </c>
      <c r="H2348" s="118" t="s">
        <v>1001</v>
      </c>
      <c r="I2348" s="118">
        <v>0.57999998331069902</v>
      </c>
      <c r="J2348" s="118">
        <v>0.490000009536743</v>
      </c>
      <c r="K2348" s="118">
        <v>1.1499999761581401</v>
      </c>
      <c r="L2348" s="181">
        <f>(K2348+'NPV Calcs'!$D$13)*About!$B$135</f>
        <v>8.2724031412993924</v>
      </c>
      <c r="M2348" s="95" t="str">
        <f>INDEX('IEA Tech to Policy Mapping'!$B$2:$B$13,MATCH($H2348,'IEA Tech to Policy Mapping'!$A$2:$A$13,0))</f>
        <v>ngps - T&amp;D methane capture</v>
      </c>
      <c r="N2348" s="182">
        <f>(J2348*About!$A$132/1000)*10^12*'EPA to IEA Scaling'!$E$13</f>
        <v>11103513130.543371</v>
      </c>
      <c r="O2348" s="183">
        <f>L2348/About!$B$144</f>
        <v>15.564171389379203</v>
      </c>
    </row>
    <row r="2349" spans="2:15" x14ac:dyDescent="0.45">
      <c r="B2349" s="118" t="s">
        <v>127</v>
      </c>
      <c r="C2349" s="118" t="s">
        <v>775</v>
      </c>
      <c r="D2349" s="118" t="s">
        <v>985</v>
      </c>
      <c r="E2349" s="118" t="s">
        <v>994</v>
      </c>
      <c r="F2349" s="118" t="s">
        <v>987</v>
      </c>
      <c r="G2349" s="118" t="s">
        <v>1000</v>
      </c>
      <c r="H2349" s="118" t="s">
        <v>1001</v>
      </c>
      <c r="I2349" s="118">
        <v>0.18999999761581399</v>
      </c>
      <c r="J2349" s="118">
        <v>0.17000000178813901</v>
      </c>
      <c r="K2349" s="118">
        <v>1.1499999761581401</v>
      </c>
      <c r="L2349" s="181">
        <f>(K2349+'NPV Calcs'!$D$13)*About!$B$135</f>
        <v>8.2724031412993924</v>
      </c>
      <c r="M2349" s="95" t="str">
        <f>INDEX('IEA Tech to Policy Mapping'!$B$2:$B$13,MATCH($H2349,'IEA Tech to Policy Mapping'!$A$2:$A$13,0))</f>
        <v>ngps - T&amp;D methane capture</v>
      </c>
      <c r="N2349" s="182">
        <f>(J2349*About!$A$132/1000)*10^12*'EPA to IEA Scaling'!$E$13</f>
        <v>3852239214.9166999</v>
      </c>
      <c r="O2349" s="183">
        <f>L2349/About!$B$144</f>
        <v>15.564171389379203</v>
      </c>
    </row>
    <row r="2350" spans="2:15" x14ac:dyDescent="0.45">
      <c r="B2350" s="118" t="s">
        <v>1061</v>
      </c>
      <c r="C2350" s="118" t="s">
        <v>775</v>
      </c>
      <c r="D2350" s="118" t="s">
        <v>985</v>
      </c>
      <c r="E2350" s="118" t="s">
        <v>994</v>
      </c>
      <c r="F2350" s="118" t="s">
        <v>987</v>
      </c>
      <c r="G2350" s="118" t="s">
        <v>1000</v>
      </c>
      <c r="H2350" s="118" t="s">
        <v>1001</v>
      </c>
      <c r="I2350" s="118">
        <v>5.9999998658895402E-2</v>
      </c>
      <c r="J2350" s="118">
        <v>5.0000000745057997E-2</v>
      </c>
      <c r="K2350" s="118">
        <v>1.1499999761581401</v>
      </c>
      <c r="L2350" s="181">
        <f>(K2350+'NPV Calcs'!$D$13)*About!$B$135</f>
        <v>8.2724031412993924</v>
      </c>
      <c r="M2350" s="95" t="str">
        <f>INDEX('IEA Tech to Policy Mapping'!$B$2:$B$13,MATCH($H2350,'IEA Tech to Policy Mapping'!$A$2:$A$13,0))</f>
        <v>ngps - T&amp;D methane capture</v>
      </c>
      <c r="N2350" s="182">
        <f>(J2350*About!$A$132/1000)*10^12*'EPA to IEA Scaling'!$E$13</f>
        <v>1133011538.7646732</v>
      </c>
      <c r="O2350" s="183">
        <f>L2350/About!$B$144</f>
        <v>15.564171389379203</v>
      </c>
    </row>
    <row r="2351" spans="2:15" x14ac:dyDescent="0.45">
      <c r="B2351" s="118" t="s">
        <v>24</v>
      </c>
      <c r="C2351" s="118" t="s">
        <v>775</v>
      </c>
      <c r="D2351" s="118" t="s">
        <v>985</v>
      </c>
      <c r="E2351" s="118" t="s">
        <v>994</v>
      </c>
      <c r="F2351" s="118" t="s">
        <v>987</v>
      </c>
      <c r="G2351" s="118" t="s">
        <v>1000</v>
      </c>
      <c r="H2351" s="118" t="s">
        <v>1001</v>
      </c>
      <c r="I2351" s="118">
        <v>2.7599999904632502</v>
      </c>
      <c r="J2351" s="118">
        <v>2.3399999141693102</v>
      </c>
      <c r="K2351" s="118">
        <v>1.1499999761581401</v>
      </c>
      <c r="L2351" s="181">
        <f>(K2351+'NPV Calcs'!$D$13)*About!$B$135</f>
        <v>8.2724031412993924</v>
      </c>
      <c r="M2351" s="95" t="str">
        <f>INDEX('IEA Tech to Policy Mapping'!$B$2:$B$13,MATCH($H2351,'IEA Tech to Policy Mapping'!$A$2:$A$13,0))</f>
        <v>ngps - T&amp;D methane capture</v>
      </c>
      <c r="N2351" s="182">
        <f>(J2351*About!$A$132/1000)*10^12*'EPA to IEA Scaling'!$E$13</f>
        <v>53024937279.110405</v>
      </c>
      <c r="O2351" s="183">
        <f>L2351/About!$B$144</f>
        <v>15.564171389379203</v>
      </c>
    </row>
    <row r="2352" spans="2:15" x14ac:dyDescent="0.45">
      <c r="B2352" s="118" t="s">
        <v>72</v>
      </c>
      <c r="C2352" s="118" t="s">
        <v>775</v>
      </c>
      <c r="D2352" s="118" t="s">
        <v>985</v>
      </c>
      <c r="E2352" s="118" t="s">
        <v>994</v>
      </c>
      <c r="F2352" s="118" t="s">
        <v>987</v>
      </c>
      <c r="G2352" s="118" t="s">
        <v>1000</v>
      </c>
      <c r="H2352" s="118" t="s">
        <v>1001</v>
      </c>
      <c r="I2352" s="118">
        <v>0.11999999731779</v>
      </c>
      <c r="J2352" s="118">
        <v>0.10000000149011599</v>
      </c>
      <c r="K2352" s="118">
        <v>1.1499999761581401</v>
      </c>
      <c r="L2352" s="181">
        <f>(K2352+'NPV Calcs'!$D$13)*About!$B$135</f>
        <v>8.2724031412993924</v>
      </c>
      <c r="M2352" s="95" t="str">
        <f>INDEX('IEA Tech to Policy Mapping'!$B$2:$B$13,MATCH($H2352,'IEA Tech to Policy Mapping'!$A$2:$A$13,0))</f>
        <v>ngps - T&amp;D methane capture</v>
      </c>
      <c r="N2352" s="182">
        <f>(J2352*About!$A$132/1000)*10^12*'EPA to IEA Scaling'!$E$13</f>
        <v>2266023077.5293465</v>
      </c>
      <c r="O2352" s="183">
        <f>L2352/About!$B$144</f>
        <v>15.564171389379203</v>
      </c>
    </row>
    <row r="2353" spans="2:15" x14ac:dyDescent="0.45">
      <c r="B2353" s="118" t="s">
        <v>1062</v>
      </c>
      <c r="C2353" s="118" t="s">
        <v>775</v>
      </c>
      <c r="D2353" s="118" t="s">
        <v>985</v>
      </c>
      <c r="E2353" s="118" t="s">
        <v>994</v>
      </c>
      <c r="F2353" s="118" t="s">
        <v>987</v>
      </c>
      <c r="G2353" s="118" t="s">
        <v>1000</v>
      </c>
      <c r="H2353" s="118" t="s">
        <v>1001</v>
      </c>
      <c r="I2353" s="118">
        <v>0.81000000238418501</v>
      </c>
      <c r="J2353" s="118">
        <v>0.68999999761581399</v>
      </c>
      <c r="K2353" s="118">
        <v>1.1499999761581401</v>
      </c>
      <c r="L2353" s="181">
        <f>(K2353+'NPV Calcs'!$D$13)*About!$B$135</f>
        <v>8.2724031412993924</v>
      </c>
      <c r="M2353" s="95" t="str">
        <f>INDEX('IEA Tech to Policy Mapping'!$B$2:$B$13,MATCH($H2353,'IEA Tech to Policy Mapping'!$A$2:$A$13,0))</f>
        <v>ngps - T&amp;D methane capture</v>
      </c>
      <c r="N2353" s="182">
        <f>(J2353*About!$A$132/1000)*10^12*'EPA to IEA Scaling'!$E$13</f>
        <v>15635558947.938322</v>
      </c>
      <c r="O2353" s="183">
        <f>L2353/About!$B$144</f>
        <v>15.564171389379203</v>
      </c>
    </row>
    <row r="2354" spans="2:15" x14ac:dyDescent="0.45">
      <c r="B2354" s="118" t="s">
        <v>239</v>
      </c>
      <c r="C2354" s="118" t="s">
        <v>775</v>
      </c>
      <c r="D2354" s="118" t="s">
        <v>962</v>
      </c>
      <c r="E2354" s="118" t="s">
        <v>999</v>
      </c>
      <c r="F2354" s="118" t="s">
        <v>987</v>
      </c>
      <c r="G2354" s="118" t="s">
        <v>1000</v>
      </c>
      <c r="H2354" s="118" t="s">
        <v>1001</v>
      </c>
      <c r="I2354" s="118">
        <v>2.20000004768371</v>
      </c>
      <c r="J2354" s="118">
        <v>1.87000000476837</v>
      </c>
      <c r="K2354" s="118">
        <v>1.1499999761581401</v>
      </c>
      <c r="L2354" s="181">
        <f>(K2354+'NPV Calcs'!$D$13)*About!$B$135</f>
        <v>8.2724031412993924</v>
      </c>
      <c r="M2354" s="95" t="str">
        <f>INDEX('IEA Tech to Policy Mapping'!$B$2:$B$13,MATCH($H2354,'IEA Tech to Policy Mapping'!$A$2:$A$13,0))</f>
        <v>ngps - T&amp;D methane capture</v>
      </c>
      <c r="N2354" s="182">
        <f>(J2354*About!$A$132/1000)*10^12*'EPA to IEA Scaling'!$E$13</f>
        <v>42374631026.419998</v>
      </c>
      <c r="O2354" s="183">
        <f>L2354/About!$B$144</f>
        <v>15.564171389379203</v>
      </c>
    </row>
    <row r="2355" spans="2:15" x14ac:dyDescent="0.45">
      <c r="B2355" s="118" t="s">
        <v>110</v>
      </c>
      <c r="C2355" s="118" t="s">
        <v>775</v>
      </c>
      <c r="D2355" s="118" t="s">
        <v>985</v>
      </c>
      <c r="E2355" s="118" t="s">
        <v>986</v>
      </c>
      <c r="F2355" s="118" t="s">
        <v>987</v>
      </c>
      <c r="G2355" s="118" t="s">
        <v>988</v>
      </c>
      <c r="H2355" s="118" t="s">
        <v>1009</v>
      </c>
      <c r="I2355" s="118">
        <v>8.3400001525878906</v>
      </c>
      <c r="J2355" s="118">
        <v>8.3400001525878906</v>
      </c>
      <c r="K2355" s="118">
        <v>1.2400000095367401</v>
      </c>
      <c r="L2355" s="181">
        <f>(K2355+'NPV Calcs'!$D$13)*About!$B$135</f>
        <v>8.3532281046820742</v>
      </c>
      <c r="M2355" s="95" t="str">
        <f>INDEX('IEA Tech to Policy Mapping'!$B$2:$B$13,MATCH($H2355,'IEA Tech to Policy Mapping'!$A$2:$A$13,0))</f>
        <v>ngps - processing methane capture</v>
      </c>
      <c r="N2355" s="182">
        <f>(J2355*About!$A$132/1000)*10^12*'EPA to IEA Scaling'!$E$13</f>
        <v>188986325307.50888</v>
      </c>
      <c r="O2355" s="183">
        <f>L2355/About!$B$144</f>
        <v>15.716240088297901</v>
      </c>
    </row>
    <row r="2356" spans="2:15" x14ac:dyDescent="0.45">
      <c r="B2356" s="118" t="s">
        <v>110</v>
      </c>
      <c r="C2356" s="118" t="s">
        <v>775</v>
      </c>
      <c r="D2356" s="118" t="s">
        <v>962</v>
      </c>
      <c r="E2356" s="118" t="s">
        <v>993</v>
      </c>
      <c r="F2356" s="118" t="s">
        <v>987</v>
      </c>
      <c r="G2356" s="118" t="s">
        <v>988</v>
      </c>
      <c r="H2356" s="118" t="s">
        <v>1009</v>
      </c>
      <c r="I2356" s="118">
        <v>0.36000001430511402</v>
      </c>
      <c r="J2356" s="118">
        <v>0.36000001430511402</v>
      </c>
      <c r="K2356" s="118">
        <v>1.2400000095367401</v>
      </c>
      <c r="L2356" s="181">
        <f>(K2356+'NPV Calcs'!$D$13)*About!$B$135</f>
        <v>8.3532281046820742</v>
      </c>
      <c r="M2356" s="95" t="str">
        <f>INDEX('IEA Tech to Policy Mapping'!$B$2:$B$13,MATCH($H2356,'IEA Tech to Policy Mapping'!$A$2:$A$13,0))</f>
        <v>ngps - processing methane capture</v>
      </c>
      <c r="N2356" s="182">
        <f>(J2356*About!$A$132/1000)*10^12*'EPA to IEA Scaling'!$E$13</f>
        <v>8157683281.7038898</v>
      </c>
      <c r="O2356" s="183">
        <f>L2356/About!$B$144</f>
        <v>15.716240088297901</v>
      </c>
    </row>
    <row r="2357" spans="2:15" x14ac:dyDescent="0.45">
      <c r="B2357" s="118" t="s">
        <v>110</v>
      </c>
      <c r="C2357" s="118" t="s">
        <v>775</v>
      </c>
      <c r="D2357" s="118" t="s">
        <v>962</v>
      </c>
      <c r="E2357" s="118" t="s">
        <v>991</v>
      </c>
      <c r="F2357" s="118" t="s">
        <v>987</v>
      </c>
      <c r="G2357" s="118" t="s">
        <v>988</v>
      </c>
      <c r="H2357" s="118" t="s">
        <v>1009</v>
      </c>
      <c r="I2357" s="118">
        <v>3.4800000190734801</v>
      </c>
      <c r="J2357" s="118">
        <v>3.4800000190734801</v>
      </c>
      <c r="K2357" s="118">
        <v>1.2400000095367401</v>
      </c>
      <c r="L2357" s="181">
        <f>(K2357+'NPV Calcs'!$D$13)*About!$B$135</f>
        <v>8.3532281046820742</v>
      </c>
      <c r="M2357" s="95" t="str">
        <f>INDEX('IEA Tech to Policy Mapping'!$B$2:$B$13,MATCH($H2357,'IEA Tech to Policy Mapping'!$A$2:$A$13,0))</f>
        <v>ngps - processing methane capture</v>
      </c>
      <c r="N2357" s="182">
        <f>(J2357*About!$A$132/1000)*10^12*'EPA to IEA Scaling'!$E$13</f>
        <v>78857602355.160995</v>
      </c>
      <c r="O2357" s="183">
        <f>L2357/About!$B$144</f>
        <v>15.716240088297901</v>
      </c>
    </row>
    <row r="2358" spans="2:15" x14ac:dyDescent="0.45">
      <c r="B2358" s="118" t="s">
        <v>24</v>
      </c>
      <c r="C2358" s="118" t="s">
        <v>775</v>
      </c>
      <c r="D2358" s="118" t="s">
        <v>962</v>
      </c>
      <c r="E2358" s="118" t="s">
        <v>991</v>
      </c>
      <c r="F2358" s="118" t="s">
        <v>987</v>
      </c>
      <c r="G2358" s="118" t="s">
        <v>988</v>
      </c>
      <c r="H2358" s="118" t="s">
        <v>1006</v>
      </c>
      <c r="I2358" s="118">
        <v>8.0900001525878906</v>
      </c>
      <c r="J2358" s="118">
        <v>8.0900001525878906</v>
      </c>
      <c r="K2358" s="118">
        <v>1.29999995231628</v>
      </c>
      <c r="L2358" s="181">
        <f>(K2358+'NPV Calcs'!$D$13)*About!$B$135</f>
        <v>8.4071113422328771</v>
      </c>
      <c r="M2358" s="95" t="str">
        <f>INDEX('IEA Tech to Policy Mapping'!$B$2:$B$13,MATCH($H2358,'IEA Tech to Policy Mapping'!$A$2:$A$13,0))</f>
        <v>ngps - production methane capture</v>
      </c>
      <c r="N2358" s="182">
        <f>(J2358*About!$A$132/1000)*10^12*'EPA to IEA Scaling'!$E$13</f>
        <v>183321267698.10144</v>
      </c>
      <c r="O2358" s="183">
        <f>L2358/About!$B$144</f>
        <v>15.817619086628923</v>
      </c>
    </row>
    <row r="2359" spans="2:15" x14ac:dyDescent="0.45">
      <c r="B2359" s="118" t="s">
        <v>110</v>
      </c>
      <c r="C2359" s="118" t="s">
        <v>775</v>
      </c>
      <c r="D2359" s="118" t="s">
        <v>985</v>
      </c>
      <c r="E2359" s="118" t="s">
        <v>994</v>
      </c>
      <c r="F2359" s="118" t="s">
        <v>987</v>
      </c>
      <c r="G2359" s="118" t="s">
        <v>988</v>
      </c>
      <c r="H2359" s="118" t="s">
        <v>1004</v>
      </c>
      <c r="I2359" s="118">
        <v>22.7399997711181</v>
      </c>
      <c r="J2359" s="118">
        <v>22.7399997711181</v>
      </c>
      <c r="K2359" s="118">
        <v>1.40999996662139</v>
      </c>
      <c r="L2359" s="181">
        <f>(K2359+'NPV Calcs'!$D$13)*About!$B$135</f>
        <v>8.505897384799157</v>
      </c>
      <c r="M2359" s="95" t="str">
        <f>INDEX('IEA Tech to Policy Mapping'!$B$2:$B$13,MATCH($H2359,'IEA Tech to Policy Mapping'!$A$2:$A$13,0))</f>
        <v>ngps - production methane destruction</v>
      </c>
      <c r="N2359" s="182">
        <f>(J2359*About!$A$132/1000)*10^12*'EPA to IEA Scaling'!$E$13</f>
        <v>515293634965.1839</v>
      </c>
      <c r="O2359" s="183">
        <f>L2359/About!$B$144</f>
        <v>16.003480784991289</v>
      </c>
    </row>
    <row r="2360" spans="2:15" x14ac:dyDescent="0.45">
      <c r="B2360" s="118" t="s">
        <v>194</v>
      </c>
      <c r="C2360" s="118" t="s">
        <v>775</v>
      </c>
      <c r="D2360" s="118" t="s">
        <v>985</v>
      </c>
      <c r="E2360" s="118" t="s">
        <v>994</v>
      </c>
      <c r="F2360" s="118" t="s">
        <v>987</v>
      </c>
      <c r="G2360" s="118" t="s">
        <v>988</v>
      </c>
      <c r="H2360" s="118" t="s">
        <v>1004</v>
      </c>
      <c r="I2360" s="118">
        <v>77.559997558593693</v>
      </c>
      <c r="J2360" s="118">
        <v>77.559997558593693</v>
      </c>
      <c r="K2360" s="118">
        <v>1.40999996662139</v>
      </c>
      <c r="L2360" s="181">
        <f>(K2360+'NPV Calcs'!$D$13)*About!$B$135</f>
        <v>8.505897384799157</v>
      </c>
      <c r="M2360" s="95" t="str">
        <f>INDEX('IEA Tech to Policy Mapping'!$B$2:$B$13,MATCH($H2360,'IEA Tech to Policy Mapping'!$A$2:$A$13,0))</f>
        <v>ngps - production methane destruction</v>
      </c>
      <c r="N2360" s="182">
        <f>(J2360*About!$A$132/1000)*10^12*'EPA to IEA Scaling'!$E$13</f>
        <v>1757527417419.7336</v>
      </c>
      <c r="O2360" s="183">
        <f>L2360/About!$B$144</f>
        <v>16.003480784991289</v>
      </c>
    </row>
    <row r="2361" spans="2:15" x14ac:dyDescent="0.45">
      <c r="B2361" s="118" t="s">
        <v>321</v>
      </c>
      <c r="C2361" s="118" t="s">
        <v>775</v>
      </c>
      <c r="D2361" s="118" t="s">
        <v>985</v>
      </c>
      <c r="E2361" s="118" t="s">
        <v>994</v>
      </c>
      <c r="F2361" s="118" t="s">
        <v>987</v>
      </c>
      <c r="G2361" s="118" t="s">
        <v>988</v>
      </c>
      <c r="H2361" s="118" t="s">
        <v>1004</v>
      </c>
      <c r="I2361" s="118">
        <v>0.81999999284744196</v>
      </c>
      <c r="J2361" s="118">
        <v>0.81999999284744196</v>
      </c>
      <c r="K2361" s="118">
        <v>1.40999996662139</v>
      </c>
      <c r="L2361" s="181">
        <f>(K2361+'NPV Calcs'!$D$13)*About!$B$135</f>
        <v>8.505897384799157</v>
      </c>
      <c r="M2361" s="95" t="str">
        <f>INDEX('IEA Tech to Policy Mapping'!$B$2:$B$13,MATCH($H2361,'IEA Tech to Policy Mapping'!$A$2:$A$13,0))</f>
        <v>ngps - production methane destruction</v>
      </c>
      <c r="N2361" s="182">
        <f>(J2361*About!$A$132/1000)*10^12*'EPA to IEA Scaling'!$E$13</f>
        <v>18581388796.777782</v>
      </c>
      <c r="O2361" s="183">
        <f>L2361/About!$B$144</f>
        <v>16.003480784991289</v>
      </c>
    </row>
    <row r="2362" spans="2:15" x14ac:dyDescent="0.45">
      <c r="B2362" s="118" t="s">
        <v>110</v>
      </c>
      <c r="C2362" s="118" t="s">
        <v>775</v>
      </c>
      <c r="D2362" s="118" t="s">
        <v>962</v>
      </c>
      <c r="E2362" s="118" t="s">
        <v>999</v>
      </c>
      <c r="F2362" s="118" t="s">
        <v>987</v>
      </c>
      <c r="G2362" s="118" t="s">
        <v>988</v>
      </c>
      <c r="H2362" s="118" t="s">
        <v>1004</v>
      </c>
      <c r="I2362" s="118">
        <v>40.509998321533203</v>
      </c>
      <c r="J2362" s="118">
        <v>40.509998321533203</v>
      </c>
      <c r="K2362" s="118">
        <v>1.40999996662139</v>
      </c>
      <c r="L2362" s="181">
        <f>(K2362+'NPV Calcs'!$D$13)*About!$B$135</f>
        <v>8.505897384799157</v>
      </c>
      <c r="M2362" s="95" t="str">
        <f>INDEX('IEA Tech to Policy Mapping'!$B$2:$B$13,MATCH($H2362,'IEA Tech to Policy Mapping'!$A$2:$A$13,0))</f>
        <v>ngps - production methane destruction</v>
      </c>
      <c r="N2362" s="182">
        <f>(J2362*About!$A$132/1000)*10^12*'EPA to IEA Scaling'!$E$13</f>
        <v>917965896993.93677</v>
      </c>
      <c r="O2362" s="183">
        <f>L2362/About!$B$144</f>
        <v>16.003480784991289</v>
      </c>
    </row>
    <row r="2363" spans="2:15" x14ac:dyDescent="0.45">
      <c r="B2363" s="118" t="s">
        <v>194</v>
      </c>
      <c r="C2363" s="118" t="s">
        <v>775</v>
      </c>
      <c r="D2363" s="118" t="s">
        <v>962</v>
      </c>
      <c r="E2363" s="118" t="s">
        <v>999</v>
      </c>
      <c r="F2363" s="118" t="s">
        <v>987</v>
      </c>
      <c r="G2363" s="118" t="s">
        <v>988</v>
      </c>
      <c r="H2363" s="118" t="s">
        <v>1004</v>
      </c>
      <c r="I2363" s="118">
        <v>52.720001220703097</v>
      </c>
      <c r="J2363" s="118">
        <v>52.720001220703097</v>
      </c>
      <c r="K2363" s="118">
        <v>1.40999996662139</v>
      </c>
      <c r="L2363" s="181">
        <f>(K2363+'NPV Calcs'!$D$13)*About!$B$135</f>
        <v>8.505897384799157</v>
      </c>
      <c r="M2363" s="95" t="str">
        <f>INDEX('IEA Tech to Policy Mapping'!$B$2:$B$13,MATCH($H2363,'IEA Tech to Policy Mapping'!$A$2:$A$13,0))</f>
        <v>ngps - production methane destruction</v>
      </c>
      <c r="N2363" s="182">
        <f>(J2363*About!$A$132/1000)*10^12*'EPA to IEA Scaling'!$E$13</f>
        <v>1194647376333.2537</v>
      </c>
      <c r="O2363" s="183">
        <f>L2363/About!$B$144</f>
        <v>16.003480784991289</v>
      </c>
    </row>
    <row r="2364" spans="2:15" x14ac:dyDescent="0.45">
      <c r="B2364" s="118" t="s">
        <v>321</v>
      </c>
      <c r="C2364" s="118" t="s">
        <v>775</v>
      </c>
      <c r="D2364" s="118" t="s">
        <v>962</v>
      </c>
      <c r="E2364" s="118" t="s">
        <v>999</v>
      </c>
      <c r="F2364" s="118" t="s">
        <v>987</v>
      </c>
      <c r="G2364" s="118" t="s">
        <v>988</v>
      </c>
      <c r="H2364" s="118" t="s">
        <v>1004</v>
      </c>
      <c r="I2364" s="118">
        <v>1.4700000286102199</v>
      </c>
      <c r="J2364" s="118">
        <v>1.4700000286102199</v>
      </c>
      <c r="K2364" s="118">
        <v>1.40999996662139</v>
      </c>
      <c r="L2364" s="181">
        <f>(K2364+'NPV Calcs'!$D$13)*About!$B$135</f>
        <v>8.505897384799157</v>
      </c>
      <c r="M2364" s="95" t="str">
        <f>INDEX('IEA Tech to Policy Mapping'!$B$2:$B$13,MATCH($H2364,'IEA Tech to Policy Mapping'!$A$2:$A$13,0))</f>
        <v>ngps - production methane destruction</v>
      </c>
      <c r="N2364" s="182">
        <f>(J2364*About!$A$132/1000)*10^12*'EPA to IEA Scaling'!$E$13</f>
        <v>33310539391.62991</v>
      </c>
      <c r="O2364" s="183">
        <f>L2364/About!$B$144</f>
        <v>16.003480784991289</v>
      </c>
    </row>
    <row r="2365" spans="2:15" x14ac:dyDescent="0.45">
      <c r="B2365" s="118" t="s">
        <v>239</v>
      </c>
      <c r="C2365" s="118" t="s">
        <v>775</v>
      </c>
      <c r="D2365" s="118" t="s">
        <v>962</v>
      </c>
      <c r="E2365" s="118" t="s">
        <v>999</v>
      </c>
      <c r="F2365" s="118" t="s">
        <v>987</v>
      </c>
      <c r="G2365" s="118" t="s">
        <v>988</v>
      </c>
      <c r="H2365" s="118" t="s">
        <v>1004</v>
      </c>
      <c r="I2365" s="118">
        <v>16.520000457763601</v>
      </c>
      <c r="J2365" s="118">
        <v>16.520000457763601</v>
      </c>
      <c r="K2365" s="118">
        <v>1.46000003814697</v>
      </c>
      <c r="L2365" s="181">
        <f>(K2365+'NPV Calcs'!$D$13)*About!$B$135</f>
        <v>8.5508001898146411</v>
      </c>
      <c r="M2365" s="95" t="str">
        <f>INDEX('IEA Tech to Policy Mapping'!$B$2:$B$13,MATCH($H2365,'IEA Tech to Policy Mapping'!$A$2:$A$13,0))</f>
        <v>ngps - production methane destruction</v>
      </c>
      <c r="N2365" s="182">
        <f>(J2365*About!$A$132/1000)*10^12*'EPA to IEA Scaling'!$E$13</f>
        <v>374347017202.67218</v>
      </c>
      <c r="O2365" s="183">
        <f>L2365/About!$B$144</f>
        <v>16.087963485022648</v>
      </c>
    </row>
    <row r="2366" spans="2:15" x14ac:dyDescent="0.45">
      <c r="B2366" s="118" t="s">
        <v>114</v>
      </c>
      <c r="C2366" s="118" t="s">
        <v>775</v>
      </c>
      <c r="D2366" s="118" t="s">
        <v>962</v>
      </c>
      <c r="E2366" s="118" t="s">
        <v>999</v>
      </c>
      <c r="F2366" s="118" t="s">
        <v>987</v>
      </c>
      <c r="G2366" s="118" t="s">
        <v>988</v>
      </c>
      <c r="H2366" s="118" t="s">
        <v>1004</v>
      </c>
      <c r="I2366" s="118">
        <v>18.7199993133544</v>
      </c>
      <c r="J2366" s="118">
        <v>18.7199993133544</v>
      </c>
      <c r="K2366" s="118">
        <v>1.46000003814697</v>
      </c>
      <c r="L2366" s="181">
        <f>(K2366+'NPV Calcs'!$D$13)*About!$B$135</f>
        <v>8.5508001898146411</v>
      </c>
      <c r="M2366" s="95" t="str">
        <f>INDEX('IEA Tech to Policy Mapping'!$B$2:$B$13,MATCH($H2366,'IEA Tech to Policy Mapping'!$A$2:$A$13,0))</f>
        <v>ngps - production methane destruction</v>
      </c>
      <c r="N2366" s="182">
        <f>(J2366*About!$A$132/1000)*10^12*'EPA to IEA Scaling'!$E$13</f>
        <v>424199498232.88129</v>
      </c>
      <c r="O2366" s="183">
        <f>L2366/About!$B$144</f>
        <v>16.087963485022648</v>
      </c>
    </row>
    <row r="2367" spans="2:15" x14ac:dyDescent="0.45">
      <c r="B2367" s="118" t="s">
        <v>127</v>
      </c>
      <c r="C2367" s="118" t="s">
        <v>775</v>
      </c>
      <c r="D2367" s="118" t="s">
        <v>962</v>
      </c>
      <c r="E2367" s="118" t="s">
        <v>999</v>
      </c>
      <c r="F2367" s="118" t="s">
        <v>987</v>
      </c>
      <c r="G2367" s="118" t="s">
        <v>988</v>
      </c>
      <c r="H2367" s="118" t="s">
        <v>1004</v>
      </c>
      <c r="I2367" s="118">
        <v>0.15999999642372101</v>
      </c>
      <c r="J2367" s="118">
        <v>0.15999999642372101</v>
      </c>
      <c r="K2367" s="118">
        <v>1.46000003814697</v>
      </c>
      <c r="L2367" s="181">
        <f>(K2367+'NPV Calcs'!$D$13)*About!$B$135</f>
        <v>8.5508001898146411</v>
      </c>
      <c r="M2367" s="95" t="str">
        <f>INDEX('IEA Tech to Policy Mapping'!$B$2:$B$13,MATCH($H2367,'IEA Tech to Policy Mapping'!$A$2:$A$13,0))</f>
        <v>ngps - production methane destruction</v>
      </c>
      <c r="N2367" s="182">
        <f>(J2367*About!$A$132/1000)*10^12*'EPA to IEA Scaling'!$E$13</f>
        <v>3625636788.9814529</v>
      </c>
      <c r="O2367" s="183">
        <f>L2367/About!$B$144</f>
        <v>16.087963485022648</v>
      </c>
    </row>
    <row r="2368" spans="2:15" x14ac:dyDescent="0.45">
      <c r="B2368" s="118" t="s">
        <v>1061</v>
      </c>
      <c r="C2368" s="118" t="s">
        <v>775</v>
      </c>
      <c r="D2368" s="118" t="s">
        <v>962</v>
      </c>
      <c r="E2368" s="118" t="s">
        <v>999</v>
      </c>
      <c r="F2368" s="118" t="s">
        <v>987</v>
      </c>
      <c r="G2368" s="118" t="s">
        <v>988</v>
      </c>
      <c r="H2368" s="118" t="s">
        <v>1004</v>
      </c>
      <c r="I2368" s="118">
        <v>2.0299999713897701</v>
      </c>
      <c r="J2368" s="118">
        <v>2.0299999713897701</v>
      </c>
      <c r="K2368" s="118">
        <v>1.46000003814697</v>
      </c>
      <c r="L2368" s="181">
        <f>(K2368+'NPV Calcs'!$D$13)*About!$B$135</f>
        <v>8.5508001898146411</v>
      </c>
      <c r="M2368" s="95" t="str">
        <f>INDEX('IEA Tech to Policy Mapping'!$B$2:$B$13,MATCH($H2368,'IEA Tech to Policy Mapping'!$A$2:$A$13,0))</f>
        <v>ngps - production methane destruction</v>
      </c>
      <c r="N2368" s="182">
        <f>(J2368*About!$A$132/1000)*10^12*'EPA to IEA Scaling'!$E$13</f>
        <v>46000267140.07399</v>
      </c>
      <c r="O2368" s="183">
        <f>L2368/About!$B$144</f>
        <v>16.087963485022648</v>
      </c>
    </row>
    <row r="2369" spans="2:15" x14ac:dyDescent="0.45">
      <c r="B2369" s="118" t="s">
        <v>72</v>
      </c>
      <c r="C2369" s="118" t="s">
        <v>775</v>
      </c>
      <c r="D2369" s="118" t="s">
        <v>962</v>
      </c>
      <c r="E2369" s="118" t="s">
        <v>999</v>
      </c>
      <c r="F2369" s="118" t="s">
        <v>987</v>
      </c>
      <c r="G2369" s="118" t="s">
        <v>988</v>
      </c>
      <c r="H2369" s="118" t="s">
        <v>1004</v>
      </c>
      <c r="I2369" s="118">
        <v>1.03999996185302</v>
      </c>
      <c r="J2369" s="118">
        <v>1.03999996185302</v>
      </c>
      <c r="K2369" s="118">
        <v>1.46000003814697</v>
      </c>
      <c r="L2369" s="181">
        <f>(K2369+'NPV Calcs'!$D$13)*About!$B$135</f>
        <v>8.5508001898146411</v>
      </c>
      <c r="M2369" s="95" t="str">
        <f>INDEX('IEA Tech to Policy Mapping'!$B$2:$B$13,MATCH($H2369,'IEA Tech to Policy Mapping'!$A$2:$A$13,0))</f>
        <v>ngps - production methane destruction</v>
      </c>
      <c r="N2369" s="182">
        <f>(J2369*About!$A$132/1000)*10^12*'EPA to IEA Scaling'!$E$13</f>
        <v>23566638790.715584</v>
      </c>
      <c r="O2369" s="183">
        <f>L2369/About!$B$144</f>
        <v>16.087963485022648</v>
      </c>
    </row>
    <row r="2370" spans="2:15" x14ac:dyDescent="0.45">
      <c r="B2370" s="118" t="s">
        <v>1062</v>
      </c>
      <c r="C2370" s="118" t="s">
        <v>775</v>
      </c>
      <c r="D2370" s="118" t="s">
        <v>962</v>
      </c>
      <c r="E2370" s="118" t="s">
        <v>999</v>
      </c>
      <c r="F2370" s="118" t="s">
        <v>987</v>
      </c>
      <c r="G2370" s="118" t="s">
        <v>988</v>
      </c>
      <c r="H2370" s="118" t="s">
        <v>1004</v>
      </c>
      <c r="I2370" s="118">
        <v>0.34000000357627802</v>
      </c>
      <c r="J2370" s="118">
        <v>0.34000000357627802</v>
      </c>
      <c r="K2370" s="118">
        <v>1.46000003814697</v>
      </c>
      <c r="L2370" s="181">
        <f>(K2370+'NPV Calcs'!$D$13)*About!$B$135</f>
        <v>8.5508001898146411</v>
      </c>
      <c r="M2370" s="95" t="str">
        <f>INDEX('IEA Tech to Policy Mapping'!$B$2:$B$13,MATCH($H2370,'IEA Tech to Policy Mapping'!$A$2:$A$13,0))</f>
        <v>ngps - production methane destruction</v>
      </c>
      <c r="N2370" s="182">
        <f>(J2370*About!$A$132/1000)*10^12*'EPA to IEA Scaling'!$E$13</f>
        <v>7704478429.8333998</v>
      </c>
      <c r="O2370" s="183">
        <f>L2370/About!$B$144</f>
        <v>16.087963485022648</v>
      </c>
    </row>
    <row r="2371" spans="2:15" x14ac:dyDescent="0.45">
      <c r="B2371" s="118" t="s">
        <v>110</v>
      </c>
      <c r="C2371" s="118" t="s">
        <v>775</v>
      </c>
      <c r="D2371" s="118" t="s">
        <v>985</v>
      </c>
      <c r="E2371" s="118" t="s">
        <v>1007</v>
      </c>
      <c r="F2371" s="118" t="s">
        <v>997</v>
      </c>
      <c r="G2371" s="118" t="s">
        <v>1000</v>
      </c>
      <c r="H2371" s="118" t="s">
        <v>1008</v>
      </c>
      <c r="I2371" s="118">
        <v>9.0000003576278603E-2</v>
      </c>
      <c r="J2371" s="118">
        <v>7.9999998211860601E-2</v>
      </c>
      <c r="K2371" s="118">
        <v>1.46000003814697</v>
      </c>
      <c r="L2371" s="181">
        <f>(K2371+'NPV Calcs'!$D$13)*About!$B$135</f>
        <v>8.5508001898146411</v>
      </c>
      <c r="M2371" s="95" t="str">
        <f>INDEX('IEA Tech to Policy Mapping'!$B$2:$B$13,MATCH($H2371,'IEA Tech to Policy Mapping'!$A$2:$A$13,0))</f>
        <v>ngps - T&amp;D methane capture</v>
      </c>
      <c r="N2371" s="182">
        <f>(J2371*About!$A$132/1000)*10^12*'EPA to IEA Scaling'!$E$13</f>
        <v>1812818394.4907289</v>
      </c>
      <c r="O2371" s="183">
        <f>L2371/About!$B$144</f>
        <v>16.087963485022648</v>
      </c>
    </row>
    <row r="2372" spans="2:15" x14ac:dyDescent="0.45">
      <c r="B2372" s="118" t="s">
        <v>194</v>
      </c>
      <c r="C2372" s="118" t="s">
        <v>775</v>
      </c>
      <c r="D2372" s="118" t="s">
        <v>985</v>
      </c>
      <c r="E2372" s="118" t="s">
        <v>1007</v>
      </c>
      <c r="F2372" s="118" t="s">
        <v>997</v>
      </c>
      <c r="G2372" s="118" t="s">
        <v>1000</v>
      </c>
      <c r="H2372" s="118" t="s">
        <v>1008</v>
      </c>
      <c r="I2372" s="118">
        <v>0.28999999165534901</v>
      </c>
      <c r="J2372" s="118">
        <v>0.25</v>
      </c>
      <c r="K2372" s="118">
        <v>1.46000003814697</v>
      </c>
      <c r="L2372" s="181">
        <f>(K2372+'NPV Calcs'!$D$13)*About!$B$135</f>
        <v>8.5508001898146411</v>
      </c>
      <c r="M2372" s="95" t="str">
        <f>INDEX('IEA Tech to Policy Mapping'!$B$2:$B$13,MATCH($H2372,'IEA Tech to Policy Mapping'!$A$2:$A$13,0))</f>
        <v>ngps - T&amp;D methane capture</v>
      </c>
      <c r="N2372" s="182">
        <f>(J2372*About!$A$132/1000)*10^12*'EPA to IEA Scaling'!$E$13</f>
        <v>5665057609.4074373</v>
      </c>
      <c r="O2372" s="183">
        <f>L2372/About!$B$144</f>
        <v>16.087963485022648</v>
      </c>
    </row>
    <row r="2373" spans="2:15" x14ac:dyDescent="0.45">
      <c r="B2373" s="118" t="s">
        <v>321</v>
      </c>
      <c r="C2373" s="118" t="s">
        <v>775</v>
      </c>
      <c r="D2373" s="118" t="s">
        <v>985</v>
      </c>
      <c r="E2373" s="118" t="s">
        <v>1007</v>
      </c>
      <c r="F2373" s="118" t="s">
        <v>997</v>
      </c>
      <c r="G2373" s="118" t="s">
        <v>1000</v>
      </c>
      <c r="H2373" s="118" t="s">
        <v>1008</v>
      </c>
      <c r="I2373" s="118">
        <v>9.9999997764825804E-3</v>
      </c>
      <c r="J2373" s="118">
        <v>9.9999997764825804E-3</v>
      </c>
      <c r="K2373" s="118">
        <v>1.46000003814697</v>
      </c>
      <c r="L2373" s="181">
        <f>(K2373+'NPV Calcs'!$D$13)*About!$B$135</f>
        <v>8.5508001898146411</v>
      </c>
      <c r="M2373" s="95" t="str">
        <f>INDEX('IEA Tech to Policy Mapping'!$B$2:$B$13,MATCH($H2373,'IEA Tech to Policy Mapping'!$A$2:$A$13,0))</f>
        <v>ngps - T&amp;D methane capture</v>
      </c>
      <c r="N2373" s="182">
        <f>(J2373*About!$A$132/1000)*10^12*'EPA to IEA Scaling'!$E$13</f>
        <v>226602299.31134129</v>
      </c>
      <c r="O2373" s="183">
        <f>L2373/About!$B$144</f>
        <v>16.087963485022648</v>
      </c>
    </row>
    <row r="2374" spans="2:15" x14ac:dyDescent="0.45">
      <c r="B2374" s="118" t="s">
        <v>20</v>
      </c>
      <c r="C2374" s="118" t="s">
        <v>775</v>
      </c>
      <c r="D2374" s="118" t="s">
        <v>962</v>
      </c>
      <c r="E2374" s="118" t="s">
        <v>996</v>
      </c>
      <c r="F2374" s="118" t="s">
        <v>997</v>
      </c>
      <c r="G2374" s="118" t="s">
        <v>1000</v>
      </c>
      <c r="H2374" s="118" t="s">
        <v>1008</v>
      </c>
      <c r="I2374" s="118">
        <v>43.580001831054602</v>
      </c>
      <c r="J2374" s="118">
        <v>37.040000915527301</v>
      </c>
      <c r="K2374" s="118">
        <v>1.46000003814697</v>
      </c>
      <c r="L2374" s="181">
        <f>(K2374+'NPV Calcs'!$D$13)*About!$B$135</f>
        <v>8.5508001898146411</v>
      </c>
      <c r="M2374" s="95" t="str">
        <f>INDEX('IEA Tech to Policy Mapping'!$B$2:$B$13,MATCH($H2374,'IEA Tech to Policy Mapping'!$A$2:$A$13,0))</f>
        <v>ngps - T&amp;D methane capture</v>
      </c>
      <c r="N2374" s="182">
        <f>(J2374*About!$A$132/1000)*10^12*'EPA to IEA Scaling'!$E$13</f>
        <v>839334956155.8656</v>
      </c>
      <c r="O2374" s="183">
        <f>L2374/About!$B$144</f>
        <v>16.087963485022648</v>
      </c>
    </row>
    <row r="2375" spans="2:15" x14ac:dyDescent="0.45">
      <c r="B2375" s="118" t="s">
        <v>20</v>
      </c>
      <c r="C2375" s="118" t="s">
        <v>775</v>
      </c>
      <c r="D2375" s="118" t="s">
        <v>985</v>
      </c>
      <c r="E2375" s="118" t="s">
        <v>1007</v>
      </c>
      <c r="F2375" s="118" t="s">
        <v>997</v>
      </c>
      <c r="G2375" s="118" t="s">
        <v>1000</v>
      </c>
      <c r="H2375" s="118" t="s">
        <v>1008</v>
      </c>
      <c r="I2375" s="118">
        <v>5.9999998658895402E-2</v>
      </c>
      <c r="J2375" s="118">
        <v>5.0000000745057997E-2</v>
      </c>
      <c r="K2375" s="118">
        <v>1.46000003814697</v>
      </c>
      <c r="L2375" s="181">
        <f>(K2375+'NPV Calcs'!$D$13)*About!$B$135</f>
        <v>8.5508001898146411</v>
      </c>
      <c r="M2375" s="95" t="str">
        <f>INDEX('IEA Tech to Policy Mapping'!$B$2:$B$13,MATCH($H2375,'IEA Tech to Policy Mapping'!$A$2:$A$13,0))</f>
        <v>ngps - T&amp;D methane capture</v>
      </c>
      <c r="N2375" s="182">
        <f>(J2375*About!$A$132/1000)*10^12*'EPA to IEA Scaling'!$E$13</f>
        <v>1133011538.7646732</v>
      </c>
      <c r="O2375" s="183">
        <f>L2375/About!$B$144</f>
        <v>16.087963485022648</v>
      </c>
    </row>
    <row r="2376" spans="2:15" x14ac:dyDescent="0.45">
      <c r="B2376" s="118" t="s">
        <v>110</v>
      </c>
      <c r="C2376" s="118" t="s">
        <v>775</v>
      </c>
      <c r="D2376" s="118" t="s">
        <v>962</v>
      </c>
      <c r="E2376" s="118" t="s">
        <v>996</v>
      </c>
      <c r="F2376" s="118" t="s">
        <v>997</v>
      </c>
      <c r="G2376" s="118" t="s">
        <v>1000</v>
      </c>
      <c r="H2376" s="118" t="s">
        <v>1008</v>
      </c>
      <c r="I2376" s="118">
        <v>38.669998168945298</v>
      </c>
      <c r="J2376" s="118">
        <v>32.869998931884702</v>
      </c>
      <c r="K2376" s="118">
        <v>1.46000003814697</v>
      </c>
      <c r="L2376" s="181">
        <f>(K2376+'NPV Calcs'!$D$13)*About!$B$135</f>
        <v>8.5508001898146411</v>
      </c>
      <c r="M2376" s="95" t="str">
        <f>INDEX('IEA Tech to Policy Mapping'!$B$2:$B$13,MATCH($H2376,'IEA Tech to Policy Mapping'!$A$2:$A$13,0))</f>
        <v>ngps - T&amp;D methane capture</v>
      </c>
      <c r="N2376" s="182">
        <f>(J2376*About!$A$132/1000)*10^12*'EPA to IEA Scaling'!$E$13</f>
        <v>744841750281.151</v>
      </c>
      <c r="O2376" s="183">
        <f>L2376/About!$B$144</f>
        <v>16.087963485022648</v>
      </c>
    </row>
    <row r="2377" spans="2:15" x14ac:dyDescent="0.45">
      <c r="B2377" s="118" t="s">
        <v>194</v>
      </c>
      <c r="C2377" s="118" t="s">
        <v>775</v>
      </c>
      <c r="D2377" s="118" t="s">
        <v>962</v>
      </c>
      <c r="E2377" s="118" t="s">
        <v>996</v>
      </c>
      <c r="F2377" s="118" t="s">
        <v>997</v>
      </c>
      <c r="G2377" s="118" t="s">
        <v>1000</v>
      </c>
      <c r="H2377" s="118" t="s">
        <v>1008</v>
      </c>
      <c r="I2377" s="118">
        <v>51.259998321533203</v>
      </c>
      <c r="J2377" s="118">
        <v>43.569999694824197</v>
      </c>
      <c r="K2377" s="118">
        <v>1.46000003814697</v>
      </c>
      <c r="L2377" s="181">
        <f>(K2377+'NPV Calcs'!$D$13)*About!$B$135</f>
        <v>8.5508001898146411</v>
      </c>
      <c r="M2377" s="95" t="str">
        <f>INDEX('IEA Tech to Policy Mapping'!$B$2:$B$13,MATCH($H2377,'IEA Tech to Policy Mapping'!$A$2:$A$13,0))</f>
        <v>ngps - T&amp;D methane capture</v>
      </c>
      <c r="N2377" s="182">
        <f>(J2377*About!$A$132/1000)*10^12*'EPA to IEA Scaling'!$E$13</f>
        <v>987306233252.17407</v>
      </c>
      <c r="O2377" s="183">
        <f>L2377/About!$B$144</f>
        <v>16.087963485022648</v>
      </c>
    </row>
    <row r="2378" spans="2:15" x14ac:dyDescent="0.45">
      <c r="B2378" s="118" t="s">
        <v>321</v>
      </c>
      <c r="C2378" s="118" t="s">
        <v>775</v>
      </c>
      <c r="D2378" s="118" t="s">
        <v>962</v>
      </c>
      <c r="E2378" s="118" t="s">
        <v>996</v>
      </c>
      <c r="F2378" s="118" t="s">
        <v>997</v>
      </c>
      <c r="G2378" s="118" t="s">
        <v>1000</v>
      </c>
      <c r="H2378" s="118" t="s">
        <v>1008</v>
      </c>
      <c r="I2378" s="118">
        <v>3.5999999046325599</v>
      </c>
      <c r="J2378" s="118">
        <v>3.0599999427795401</v>
      </c>
      <c r="K2378" s="118">
        <v>1.46000003814697</v>
      </c>
      <c r="L2378" s="181">
        <f>(K2378+'NPV Calcs'!$D$13)*About!$B$135</f>
        <v>8.5508001898146411</v>
      </c>
      <c r="M2378" s="95" t="str">
        <f>INDEX('IEA Tech to Policy Mapping'!$B$2:$B$13,MATCH($H2378,'IEA Tech to Policy Mapping'!$A$2:$A$13,0))</f>
        <v>ngps - T&amp;D methane capture</v>
      </c>
      <c r="N2378" s="182">
        <f>(J2378*About!$A$132/1000)*10^12*'EPA to IEA Scaling'!$E$13</f>
        <v>69340303842.518234</v>
      </c>
      <c r="O2378" s="183">
        <f>L2378/About!$B$144</f>
        <v>16.087963485022648</v>
      </c>
    </row>
    <row r="2379" spans="2:15" x14ac:dyDescent="0.45">
      <c r="B2379" s="118" t="s">
        <v>239</v>
      </c>
      <c r="C2379" s="118" t="s">
        <v>775</v>
      </c>
      <c r="D2379" s="118" t="s">
        <v>985</v>
      </c>
      <c r="E2379" s="118" t="s">
        <v>994</v>
      </c>
      <c r="F2379" s="118" t="s">
        <v>987</v>
      </c>
      <c r="G2379" s="118" t="s">
        <v>988</v>
      </c>
      <c r="H2379" s="118" t="s">
        <v>1004</v>
      </c>
      <c r="I2379" s="118">
        <v>126.59999847412099</v>
      </c>
      <c r="J2379" s="118">
        <v>126.59999847412099</v>
      </c>
      <c r="K2379" s="118">
        <v>1.4700000286102199</v>
      </c>
      <c r="L2379" s="181">
        <f>(K2379+'NPV Calcs'!$D$13)*About!$B$135</f>
        <v>8.5597807294064374</v>
      </c>
      <c r="M2379" s="95" t="str">
        <f>INDEX('IEA Tech to Policy Mapping'!$B$2:$B$13,MATCH($H2379,'IEA Tech to Policy Mapping'!$A$2:$A$13,0))</f>
        <v>ngps - production methane destruction</v>
      </c>
      <c r="N2379" s="182">
        <f>(J2379*About!$A$132/1000)*10^12*'EPA to IEA Scaling'!$E$13</f>
        <v>2868785138827.1567</v>
      </c>
      <c r="O2379" s="183">
        <f>L2379/About!$B$144</f>
        <v>16.104859984744479</v>
      </c>
    </row>
    <row r="2380" spans="2:15" x14ac:dyDescent="0.45">
      <c r="B2380" s="118" t="s">
        <v>114</v>
      </c>
      <c r="C2380" s="118" t="s">
        <v>775</v>
      </c>
      <c r="D2380" s="118" t="s">
        <v>985</v>
      </c>
      <c r="E2380" s="118" t="s">
        <v>994</v>
      </c>
      <c r="F2380" s="118" t="s">
        <v>987</v>
      </c>
      <c r="G2380" s="118" t="s">
        <v>988</v>
      </c>
      <c r="H2380" s="118" t="s">
        <v>1004</v>
      </c>
      <c r="I2380" s="118">
        <v>30.620000839233398</v>
      </c>
      <c r="J2380" s="118">
        <v>30.620000839233398</v>
      </c>
      <c r="K2380" s="118">
        <v>1.4700000286102199</v>
      </c>
      <c r="L2380" s="181">
        <f>(K2380+'NPV Calcs'!$D$13)*About!$B$135</f>
        <v>8.5597807294064374</v>
      </c>
      <c r="M2380" s="95" t="str">
        <f>INDEX('IEA Tech to Policy Mapping'!$B$2:$B$13,MATCH($H2380,'IEA Tech to Policy Mapping'!$A$2:$A$13,0))</f>
        <v>ngps - production methane destruction</v>
      </c>
      <c r="N2380" s="182">
        <f>(J2380*About!$A$132/1000)*10^12*'EPA to IEA Scaling'!$E$13</f>
        <v>693856275017.44519</v>
      </c>
      <c r="O2380" s="183">
        <f>L2380/About!$B$144</f>
        <v>16.104859984744479</v>
      </c>
    </row>
    <row r="2381" spans="2:15" x14ac:dyDescent="0.45">
      <c r="B2381" s="118" t="s">
        <v>127</v>
      </c>
      <c r="C2381" s="118" t="s">
        <v>775</v>
      </c>
      <c r="D2381" s="118" t="s">
        <v>985</v>
      </c>
      <c r="E2381" s="118" t="s">
        <v>994</v>
      </c>
      <c r="F2381" s="118" t="s">
        <v>987</v>
      </c>
      <c r="G2381" s="118" t="s">
        <v>988</v>
      </c>
      <c r="H2381" s="118" t="s">
        <v>1004</v>
      </c>
      <c r="I2381" s="118">
        <v>10.289999961853001</v>
      </c>
      <c r="J2381" s="118">
        <v>10.289999961853001</v>
      </c>
      <c r="K2381" s="118">
        <v>1.4700000286102199</v>
      </c>
      <c r="L2381" s="181">
        <f>(K2381+'NPV Calcs'!$D$13)*About!$B$135</f>
        <v>8.5597807294064374</v>
      </c>
      <c r="M2381" s="95" t="str">
        <f>INDEX('IEA Tech to Policy Mapping'!$B$2:$B$13,MATCH($H2381,'IEA Tech to Policy Mapping'!$A$2:$A$13,0))</f>
        <v>ngps - production methane destruction</v>
      </c>
      <c r="N2381" s="182">
        <f>(J2381*About!$A$132/1000)*10^12*'EPA to IEA Scaling'!$E$13</f>
        <v>233173770338.79034</v>
      </c>
      <c r="O2381" s="183">
        <f>L2381/About!$B$144</f>
        <v>16.104859984744479</v>
      </c>
    </row>
    <row r="2382" spans="2:15" x14ac:dyDescent="0.45">
      <c r="B2382" s="118" t="s">
        <v>1061</v>
      </c>
      <c r="C2382" s="118" t="s">
        <v>775</v>
      </c>
      <c r="D2382" s="118" t="s">
        <v>985</v>
      </c>
      <c r="E2382" s="118" t="s">
        <v>994</v>
      </c>
      <c r="F2382" s="118" t="s">
        <v>987</v>
      </c>
      <c r="G2382" s="118" t="s">
        <v>988</v>
      </c>
      <c r="H2382" s="118" t="s">
        <v>1004</v>
      </c>
      <c r="I2382" s="118">
        <v>3.1199998855590798</v>
      </c>
      <c r="J2382" s="118">
        <v>3.1199998855590798</v>
      </c>
      <c r="K2382" s="118">
        <v>1.4700000286102199</v>
      </c>
      <c r="L2382" s="181">
        <f>(K2382+'NPV Calcs'!$D$13)*About!$B$135</f>
        <v>8.5597807294064374</v>
      </c>
      <c r="M2382" s="95" t="str">
        <f>INDEX('IEA Tech to Policy Mapping'!$B$2:$B$13,MATCH($H2382,'IEA Tech to Policy Mapping'!$A$2:$A$13,0))</f>
        <v>ngps - production methane destruction</v>
      </c>
      <c r="N2382" s="182">
        <f>(J2382*About!$A$132/1000)*10^12*'EPA to IEA Scaling'!$E$13</f>
        <v>70699916372.147217</v>
      </c>
      <c r="O2382" s="183">
        <f>L2382/About!$B$144</f>
        <v>16.104859984744479</v>
      </c>
    </row>
    <row r="2383" spans="2:15" x14ac:dyDescent="0.45">
      <c r="B2383" s="118" t="s">
        <v>24</v>
      </c>
      <c r="C2383" s="118" t="s">
        <v>775</v>
      </c>
      <c r="D2383" s="118" t="s">
        <v>985</v>
      </c>
      <c r="E2383" s="118" t="s">
        <v>994</v>
      </c>
      <c r="F2383" s="118" t="s">
        <v>987</v>
      </c>
      <c r="G2383" s="118" t="s">
        <v>988</v>
      </c>
      <c r="H2383" s="118" t="s">
        <v>1004</v>
      </c>
      <c r="I2383" s="118">
        <v>145.82000732421801</v>
      </c>
      <c r="J2383" s="118">
        <v>145.82000732421801</v>
      </c>
      <c r="K2383" s="118">
        <v>1.4700000286102199</v>
      </c>
      <c r="L2383" s="181">
        <f>(K2383+'NPV Calcs'!$D$13)*About!$B$135</f>
        <v>8.5597807294064374</v>
      </c>
      <c r="M2383" s="95" t="str">
        <f>INDEX('IEA Tech to Policy Mapping'!$B$2:$B$13,MATCH($H2383,'IEA Tech to Policy Mapping'!$A$2:$A$13,0))</f>
        <v>ngps - production methane destruction</v>
      </c>
      <c r="N2383" s="182">
        <f>(J2383*About!$A$132/1000)*10^12*'EPA to IEA Scaling'!$E$13</f>
        <v>3304314968383.6372</v>
      </c>
      <c r="O2383" s="183">
        <f>L2383/About!$B$144</f>
        <v>16.104859984744479</v>
      </c>
    </row>
    <row r="2384" spans="2:15" x14ac:dyDescent="0.45">
      <c r="B2384" s="118" t="s">
        <v>72</v>
      </c>
      <c r="C2384" s="118" t="s">
        <v>775</v>
      </c>
      <c r="D2384" s="118" t="s">
        <v>985</v>
      </c>
      <c r="E2384" s="118" t="s">
        <v>994</v>
      </c>
      <c r="F2384" s="118" t="s">
        <v>987</v>
      </c>
      <c r="G2384" s="118" t="s">
        <v>988</v>
      </c>
      <c r="H2384" s="118" t="s">
        <v>1004</v>
      </c>
      <c r="I2384" s="118">
        <v>6.46000003814697</v>
      </c>
      <c r="J2384" s="118">
        <v>6.46000003814697</v>
      </c>
      <c r="K2384" s="118">
        <v>1.4700000286102199</v>
      </c>
      <c r="L2384" s="181">
        <f>(K2384+'NPV Calcs'!$D$13)*About!$B$135</f>
        <v>8.5597807294064374</v>
      </c>
      <c r="M2384" s="95" t="str">
        <f>INDEX('IEA Tech to Policy Mapping'!$B$2:$B$13,MATCH($H2384,'IEA Tech to Policy Mapping'!$A$2:$A$13,0))</f>
        <v>ngps - production methane destruction</v>
      </c>
      <c r="N2384" s="182">
        <f>(J2384*About!$A$132/1000)*10^12*'EPA to IEA Scaling'!$E$13</f>
        <v>146385089491.50729</v>
      </c>
      <c r="O2384" s="183">
        <f>L2384/About!$B$144</f>
        <v>16.104859984744479</v>
      </c>
    </row>
    <row r="2385" spans="2:15" x14ac:dyDescent="0.45">
      <c r="B2385" s="118" t="s">
        <v>1062</v>
      </c>
      <c r="C2385" s="118" t="s">
        <v>775</v>
      </c>
      <c r="D2385" s="118" t="s">
        <v>985</v>
      </c>
      <c r="E2385" s="118" t="s">
        <v>994</v>
      </c>
      <c r="F2385" s="118" t="s">
        <v>987</v>
      </c>
      <c r="G2385" s="118" t="s">
        <v>988</v>
      </c>
      <c r="H2385" s="118" t="s">
        <v>1004</v>
      </c>
      <c r="I2385" s="118">
        <v>43.080001831054602</v>
      </c>
      <c r="J2385" s="118">
        <v>43.080001831054602</v>
      </c>
      <c r="K2385" s="118">
        <v>1.4700000286102199</v>
      </c>
      <c r="L2385" s="181">
        <f>(K2385+'NPV Calcs'!$D$13)*About!$B$135</f>
        <v>8.5597807294064374</v>
      </c>
      <c r="M2385" s="95" t="str">
        <f>INDEX('IEA Tech to Policy Mapping'!$B$2:$B$13,MATCH($H2385,'IEA Tech to Policy Mapping'!$A$2:$A$13,0))</f>
        <v>ngps - production methane destruction</v>
      </c>
      <c r="N2385" s="182">
        <f>(J2385*About!$A$132/1000)*10^12*'EPA to IEA Scaling'!$E$13</f>
        <v>976202768745.20898</v>
      </c>
      <c r="O2385" s="183">
        <f>L2385/About!$B$144</f>
        <v>16.104859984744479</v>
      </c>
    </row>
    <row r="2386" spans="2:15" x14ac:dyDescent="0.45">
      <c r="B2386" s="118" t="s">
        <v>224</v>
      </c>
      <c r="C2386" s="118" t="s">
        <v>775</v>
      </c>
      <c r="D2386" s="118" t="s">
        <v>962</v>
      </c>
      <c r="E2386" s="118" t="s">
        <v>996</v>
      </c>
      <c r="F2386" s="118" t="s">
        <v>997</v>
      </c>
      <c r="G2386" s="118" t="s">
        <v>1000</v>
      </c>
      <c r="H2386" s="118" t="s">
        <v>1008</v>
      </c>
      <c r="I2386" s="118">
        <v>0.77999997138976995</v>
      </c>
      <c r="J2386" s="118">
        <v>0.66000002622604304</v>
      </c>
      <c r="K2386" s="118">
        <v>1.53999996185302</v>
      </c>
      <c r="L2386" s="181">
        <f>(K2386+'NPV Calcs'!$D$13)*About!$B$135</f>
        <v>8.6226445065490438</v>
      </c>
      <c r="M2386" s="95" t="str">
        <f>INDEX('IEA Tech to Policy Mapping'!$B$2:$B$13,MATCH($H2386,'IEA Tech to Policy Mapping'!$A$2:$A$13,0))</f>
        <v>ngps - T&amp;D methane capture</v>
      </c>
      <c r="N2386" s="182">
        <f>(J2386*About!$A$132/1000)*10^12*'EPA to IEA Scaling'!$E$13</f>
        <v>14955752683.123814</v>
      </c>
      <c r="O2386" s="183">
        <f>L2386/About!$B$144</f>
        <v>16.223135482797343</v>
      </c>
    </row>
    <row r="2387" spans="2:15" x14ac:dyDescent="0.45">
      <c r="B2387" s="118" t="s">
        <v>239</v>
      </c>
      <c r="C2387" s="118" t="s">
        <v>775</v>
      </c>
      <c r="D2387" s="118" t="s">
        <v>962</v>
      </c>
      <c r="E2387" s="118" t="s">
        <v>996</v>
      </c>
      <c r="F2387" s="118" t="s">
        <v>997</v>
      </c>
      <c r="G2387" s="118" t="s">
        <v>1000</v>
      </c>
      <c r="H2387" s="118" t="s">
        <v>1008</v>
      </c>
      <c r="I2387" s="118">
        <v>16.879999160766602</v>
      </c>
      <c r="J2387" s="118">
        <v>14.3400001525878</v>
      </c>
      <c r="K2387" s="118">
        <v>1.53999996185302</v>
      </c>
      <c r="L2387" s="181">
        <f>(K2387+'NPV Calcs'!$D$13)*About!$B$135</f>
        <v>8.6226445065490438</v>
      </c>
      <c r="M2387" s="95" t="str">
        <f>INDEX('IEA Tech to Policy Mapping'!$B$2:$B$13,MATCH($H2387,'IEA Tech to Policy Mapping'!$A$2:$A$13,0))</f>
        <v>ngps - T&amp;D methane capture</v>
      </c>
      <c r="N2387" s="182">
        <f>(J2387*About!$A$132/1000)*10^12*'EPA to IEA Scaling'!$E$13</f>
        <v>324947707933.28528</v>
      </c>
      <c r="O2387" s="183">
        <f>L2387/About!$B$144</f>
        <v>16.223135482797343</v>
      </c>
    </row>
    <row r="2388" spans="2:15" x14ac:dyDescent="0.45">
      <c r="B2388" s="118" t="s">
        <v>127</v>
      </c>
      <c r="C2388" s="118" t="s">
        <v>775</v>
      </c>
      <c r="D2388" s="118" t="s">
        <v>962</v>
      </c>
      <c r="E2388" s="118" t="s">
        <v>996</v>
      </c>
      <c r="F2388" s="118" t="s">
        <v>997</v>
      </c>
      <c r="G2388" s="118" t="s">
        <v>1000</v>
      </c>
      <c r="H2388" s="118" t="s">
        <v>1008</v>
      </c>
      <c r="I2388" s="118">
        <v>0.490000009536743</v>
      </c>
      <c r="J2388" s="118">
        <v>0.41999998688697798</v>
      </c>
      <c r="K2388" s="118">
        <v>1.53999996185302</v>
      </c>
      <c r="L2388" s="181">
        <f>(K2388+'NPV Calcs'!$D$13)*About!$B$135</f>
        <v>8.6226445065490438</v>
      </c>
      <c r="M2388" s="95" t="str">
        <f>INDEX('IEA Tech to Policy Mapping'!$B$2:$B$13,MATCH($H2388,'IEA Tech to Policy Mapping'!$A$2:$A$13,0))</f>
        <v>ngps - T&amp;D methane capture</v>
      </c>
      <c r="N2388" s="182">
        <f>(J2388*About!$A$132/1000)*10^12*'EPA to IEA Scaling'!$E$13</f>
        <v>9517296486.6603928</v>
      </c>
      <c r="O2388" s="183">
        <f>L2388/About!$B$144</f>
        <v>16.223135482797343</v>
      </c>
    </row>
    <row r="2389" spans="2:15" x14ac:dyDescent="0.45">
      <c r="B2389" s="118" t="s">
        <v>1061</v>
      </c>
      <c r="C2389" s="118" t="s">
        <v>775</v>
      </c>
      <c r="D2389" s="118" t="s">
        <v>962</v>
      </c>
      <c r="E2389" s="118" t="s">
        <v>996</v>
      </c>
      <c r="F2389" s="118" t="s">
        <v>997</v>
      </c>
      <c r="G2389" s="118" t="s">
        <v>1000</v>
      </c>
      <c r="H2389" s="118" t="s">
        <v>1008</v>
      </c>
      <c r="I2389" s="118">
        <v>1.3200000524520801</v>
      </c>
      <c r="J2389" s="118">
        <v>1.12000000476837</v>
      </c>
      <c r="K2389" s="118">
        <v>1.53999996185302</v>
      </c>
      <c r="L2389" s="181">
        <f>(K2389+'NPV Calcs'!$D$13)*About!$B$135</f>
        <v>8.6226445065490438</v>
      </c>
      <c r="M2389" s="95" t="str">
        <f>INDEX('IEA Tech to Policy Mapping'!$B$2:$B$13,MATCH($H2389,'IEA Tech to Policy Mapping'!$A$2:$A$13,0))</f>
        <v>ngps - T&amp;D methane capture</v>
      </c>
      <c r="N2389" s="182">
        <f>(J2389*About!$A$132/1000)*10^12*'EPA to IEA Scaling'!$E$13</f>
        <v>25379458198.197681</v>
      </c>
      <c r="O2389" s="183">
        <f>L2389/About!$B$144</f>
        <v>16.223135482797343</v>
      </c>
    </row>
    <row r="2390" spans="2:15" x14ac:dyDescent="0.45">
      <c r="B2390" s="118" t="s">
        <v>24</v>
      </c>
      <c r="C2390" s="118" t="s">
        <v>775</v>
      </c>
      <c r="D2390" s="118" t="s">
        <v>985</v>
      </c>
      <c r="E2390" s="118" t="s">
        <v>1007</v>
      </c>
      <c r="F2390" s="118" t="s">
        <v>997</v>
      </c>
      <c r="G2390" s="118" t="s">
        <v>1000</v>
      </c>
      <c r="H2390" s="118" t="s">
        <v>1008</v>
      </c>
      <c r="I2390" s="118">
        <v>1.9999999552965102E-2</v>
      </c>
      <c r="J2390" s="118">
        <v>1.9999999552965102E-2</v>
      </c>
      <c r="K2390" s="118">
        <v>1.53999996185302</v>
      </c>
      <c r="L2390" s="181">
        <f>(K2390+'NPV Calcs'!$D$13)*About!$B$135</f>
        <v>8.6226445065490438</v>
      </c>
      <c r="M2390" s="95" t="str">
        <f>INDEX('IEA Tech to Policy Mapping'!$B$2:$B$13,MATCH($H2390,'IEA Tech to Policy Mapping'!$A$2:$A$13,0))</f>
        <v>ngps - T&amp;D methane capture</v>
      </c>
      <c r="N2390" s="182">
        <f>(J2390*About!$A$132/1000)*10^12*'EPA to IEA Scaling'!$E$13</f>
        <v>453204598.62268114</v>
      </c>
      <c r="O2390" s="183">
        <f>L2390/About!$B$144</f>
        <v>16.223135482797343</v>
      </c>
    </row>
    <row r="2391" spans="2:15" x14ac:dyDescent="0.45">
      <c r="B2391" s="118" t="s">
        <v>24</v>
      </c>
      <c r="C2391" s="118" t="s">
        <v>775</v>
      </c>
      <c r="D2391" s="118" t="s">
        <v>962</v>
      </c>
      <c r="E2391" s="118" t="s">
        <v>996</v>
      </c>
      <c r="F2391" s="118" t="s">
        <v>997</v>
      </c>
      <c r="G2391" s="118" t="s">
        <v>1000</v>
      </c>
      <c r="H2391" s="118" t="s">
        <v>1008</v>
      </c>
      <c r="I2391" s="118">
        <v>0.82999998331069902</v>
      </c>
      <c r="J2391" s="118">
        <v>0.70999997854232699</v>
      </c>
      <c r="K2391" s="118">
        <v>1.53999996185302</v>
      </c>
      <c r="L2391" s="181">
        <f>(K2391+'NPV Calcs'!$D$13)*About!$B$135</f>
        <v>8.6226445065490438</v>
      </c>
      <c r="M2391" s="95" t="str">
        <f>INDEX('IEA Tech to Policy Mapping'!$B$2:$B$13,MATCH($H2391,'IEA Tech to Policy Mapping'!$A$2:$A$13,0))</f>
        <v>ngps - T&amp;D methane capture</v>
      </c>
      <c r="N2391" s="182">
        <f>(J2391*About!$A$132/1000)*10^12*'EPA to IEA Scaling'!$E$13</f>
        <v>16088763124.481308</v>
      </c>
      <c r="O2391" s="183">
        <f>L2391/About!$B$144</f>
        <v>16.223135482797343</v>
      </c>
    </row>
    <row r="2392" spans="2:15" x14ac:dyDescent="0.45">
      <c r="B2392" s="118" t="s">
        <v>72</v>
      </c>
      <c r="C2392" s="118" t="s">
        <v>775</v>
      </c>
      <c r="D2392" s="118" t="s">
        <v>962</v>
      </c>
      <c r="E2392" s="118" t="s">
        <v>996</v>
      </c>
      <c r="F2392" s="118" t="s">
        <v>997</v>
      </c>
      <c r="G2392" s="118" t="s">
        <v>1000</v>
      </c>
      <c r="H2392" s="118" t="s">
        <v>1008</v>
      </c>
      <c r="I2392" s="118">
        <v>0.46999999880790699</v>
      </c>
      <c r="J2392" s="118">
        <v>0.40000000596046398</v>
      </c>
      <c r="K2392" s="118">
        <v>1.53999996185302</v>
      </c>
      <c r="L2392" s="181">
        <f>(K2392+'NPV Calcs'!$D$13)*About!$B$135</f>
        <v>8.6226445065490438</v>
      </c>
      <c r="M2392" s="95" t="str">
        <f>INDEX('IEA Tech to Policy Mapping'!$B$2:$B$13,MATCH($H2392,'IEA Tech to Policy Mapping'!$A$2:$A$13,0))</f>
        <v>ngps - T&amp;D methane capture</v>
      </c>
      <c r="N2392" s="182">
        <f>(J2392*About!$A$132/1000)*10^12*'EPA to IEA Scaling'!$E$13</f>
        <v>9064092310.1173859</v>
      </c>
      <c r="O2392" s="183">
        <f>L2392/About!$B$144</f>
        <v>16.223135482797343</v>
      </c>
    </row>
    <row r="2393" spans="2:15" x14ac:dyDescent="0.45">
      <c r="B2393" s="118" t="s">
        <v>1062</v>
      </c>
      <c r="C2393" s="118" t="s">
        <v>775</v>
      </c>
      <c r="D2393" s="118" t="s">
        <v>962</v>
      </c>
      <c r="E2393" s="118" t="s">
        <v>996</v>
      </c>
      <c r="F2393" s="118" t="s">
        <v>997</v>
      </c>
      <c r="G2393" s="118" t="s">
        <v>1000</v>
      </c>
      <c r="H2393" s="118" t="s">
        <v>1008</v>
      </c>
      <c r="I2393" s="118">
        <v>0.74000000953674305</v>
      </c>
      <c r="J2393" s="118">
        <v>0.62999999523162797</v>
      </c>
      <c r="K2393" s="118">
        <v>1.53999996185302</v>
      </c>
      <c r="L2393" s="181">
        <f>(K2393+'NPV Calcs'!$D$13)*About!$B$135</f>
        <v>8.6226445065490438</v>
      </c>
      <c r="M2393" s="95" t="str">
        <f>INDEX('IEA Tech to Policy Mapping'!$B$2:$B$13,MATCH($H2393,'IEA Tech to Policy Mapping'!$A$2:$A$13,0))</f>
        <v>ngps - T&amp;D methane capture</v>
      </c>
      <c r="N2393" s="182">
        <f>(J2393*About!$A$132/1000)*10^12*'EPA to IEA Scaling'!$E$13</f>
        <v>14275945067.654331</v>
      </c>
      <c r="O2393" s="183">
        <f>L2393/About!$B$144</f>
        <v>16.223135482797343</v>
      </c>
    </row>
    <row r="2394" spans="2:15" x14ac:dyDescent="0.45">
      <c r="B2394" s="118" t="s">
        <v>239</v>
      </c>
      <c r="C2394" s="118" t="s">
        <v>775</v>
      </c>
      <c r="D2394" s="118" t="s">
        <v>985</v>
      </c>
      <c r="E2394" s="118" t="s">
        <v>1007</v>
      </c>
      <c r="F2394" s="118" t="s">
        <v>997</v>
      </c>
      <c r="G2394" s="118" t="s">
        <v>1000</v>
      </c>
      <c r="H2394" s="118" t="s">
        <v>1008</v>
      </c>
      <c r="I2394" s="118">
        <v>5.9999998658895402E-2</v>
      </c>
      <c r="J2394" s="118">
        <v>5.0000000745057997E-2</v>
      </c>
      <c r="K2394" s="118">
        <v>1.53999996185302</v>
      </c>
      <c r="L2394" s="181">
        <f>(K2394+'NPV Calcs'!$D$13)*About!$B$135</f>
        <v>8.6226445065490438</v>
      </c>
      <c r="M2394" s="95" t="str">
        <f>INDEX('IEA Tech to Policy Mapping'!$B$2:$B$13,MATCH($H2394,'IEA Tech to Policy Mapping'!$A$2:$A$13,0))</f>
        <v>ngps - T&amp;D methane capture</v>
      </c>
      <c r="N2394" s="182">
        <f>(J2394*About!$A$132/1000)*10^12*'EPA to IEA Scaling'!$E$13</f>
        <v>1133011538.7646732</v>
      </c>
      <c r="O2394" s="183">
        <f>L2394/About!$B$144</f>
        <v>16.223135482797343</v>
      </c>
    </row>
    <row r="2395" spans="2:15" x14ac:dyDescent="0.45">
      <c r="B2395" s="118" t="s">
        <v>293</v>
      </c>
      <c r="C2395" s="118" t="s">
        <v>775</v>
      </c>
      <c r="D2395" s="118" t="s">
        <v>985</v>
      </c>
      <c r="E2395" s="118" t="s">
        <v>1007</v>
      </c>
      <c r="F2395" s="118" t="s">
        <v>997</v>
      </c>
      <c r="G2395" s="118" t="s">
        <v>1000</v>
      </c>
      <c r="H2395" s="118" t="s">
        <v>1008</v>
      </c>
      <c r="I2395" s="118">
        <v>1.9999999552965102E-2</v>
      </c>
      <c r="J2395" s="118">
        <v>1.9999999552965102E-2</v>
      </c>
      <c r="K2395" s="118">
        <v>1.53999996185302</v>
      </c>
      <c r="L2395" s="181">
        <f>(K2395+'NPV Calcs'!$D$13)*About!$B$135</f>
        <v>8.6226445065490438</v>
      </c>
      <c r="M2395" s="95" t="str">
        <f>INDEX('IEA Tech to Policy Mapping'!$B$2:$B$13,MATCH($H2395,'IEA Tech to Policy Mapping'!$A$2:$A$13,0))</f>
        <v>ngps - T&amp;D methane capture</v>
      </c>
      <c r="N2395" s="182">
        <f>(J2395*About!$A$132/1000)*10^12*'EPA to IEA Scaling'!$E$13</f>
        <v>453204598.62268114</v>
      </c>
      <c r="O2395" s="183">
        <f>L2395/About!$B$144</f>
        <v>16.223135482797343</v>
      </c>
    </row>
    <row r="2396" spans="2:15" x14ac:dyDescent="0.45">
      <c r="B2396" s="118" t="s">
        <v>298</v>
      </c>
      <c r="C2396" s="118" t="s">
        <v>775</v>
      </c>
      <c r="D2396" s="118" t="s">
        <v>985</v>
      </c>
      <c r="E2396" s="118" t="s">
        <v>1007</v>
      </c>
      <c r="F2396" s="118" t="s">
        <v>997</v>
      </c>
      <c r="G2396" s="118" t="s">
        <v>1000</v>
      </c>
      <c r="H2396" s="118" t="s">
        <v>1008</v>
      </c>
      <c r="I2396" s="118">
        <v>2.9999999329447701E-2</v>
      </c>
      <c r="J2396" s="118">
        <v>2.9999999329447701E-2</v>
      </c>
      <c r="K2396" s="118">
        <v>1.53999996185302</v>
      </c>
      <c r="L2396" s="181">
        <f>(K2396+'NPV Calcs'!$D$13)*About!$B$135</f>
        <v>8.6226445065490438</v>
      </c>
      <c r="M2396" s="95" t="str">
        <f>INDEX('IEA Tech to Policy Mapping'!$B$2:$B$13,MATCH($H2396,'IEA Tech to Policy Mapping'!$A$2:$A$13,0))</f>
        <v>ngps - T&amp;D methane capture</v>
      </c>
      <c r="N2396" s="182">
        <f>(J2396*About!$A$132/1000)*10^12*'EPA to IEA Scaling'!$E$13</f>
        <v>679806897.9340229</v>
      </c>
      <c r="O2396" s="183">
        <f>L2396/About!$B$144</f>
        <v>16.223135482797343</v>
      </c>
    </row>
    <row r="2397" spans="2:15" x14ac:dyDescent="0.45">
      <c r="B2397" s="118" t="s">
        <v>293</v>
      </c>
      <c r="C2397" s="118" t="s">
        <v>775</v>
      </c>
      <c r="D2397" s="118" t="s">
        <v>985</v>
      </c>
      <c r="E2397" s="118" t="s">
        <v>986</v>
      </c>
      <c r="F2397" s="118" t="s">
        <v>987</v>
      </c>
      <c r="G2397" s="118" t="s">
        <v>988</v>
      </c>
      <c r="H2397" s="118" t="s">
        <v>1009</v>
      </c>
      <c r="I2397" s="118">
        <v>27.9300003051757</v>
      </c>
      <c r="J2397" s="118">
        <v>27.9300003051757</v>
      </c>
      <c r="K2397" s="118">
        <v>1.6100000143051101</v>
      </c>
      <c r="L2397" s="181">
        <f>(K2397+'NPV Calcs'!$D$13)*About!$B$135</f>
        <v>8.6855083907481276</v>
      </c>
      <c r="M2397" s="95" t="str">
        <f>INDEX('IEA Tech to Policy Mapping'!$B$2:$B$13,MATCH($H2397,'IEA Tech to Policy Mapping'!$A$2:$A$13,0))</f>
        <v>ngps - processing methane capture</v>
      </c>
      <c r="N2397" s="182">
        <f>(J2397*About!$A$132/1000)*10^12*'EPA to IEA Scaling'!$E$13</f>
        <v>632900243038.35071</v>
      </c>
      <c r="O2397" s="183">
        <f>L2397/About!$B$144</f>
        <v>16.341411182272374</v>
      </c>
    </row>
    <row r="2398" spans="2:15" x14ac:dyDescent="0.45">
      <c r="B2398" s="118" t="s">
        <v>298</v>
      </c>
      <c r="C2398" s="118" t="s">
        <v>775</v>
      </c>
      <c r="D2398" s="118" t="s">
        <v>985</v>
      </c>
      <c r="E2398" s="118" t="s">
        <v>986</v>
      </c>
      <c r="F2398" s="118" t="s">
        <v>987</v>
      </c>
      <c r="G2398" s="118" t="s">
        <v>988</v>
      </c>
      <c r="H2398" s="118" t="s">
        <v>1009</v>
      </c>
      <c r="I2398" s="118">
        <v>3.5999999046325599</v>
      </c>
      <c r="J2398" s="118">
        <v>3.5999999046325599</v>
      </c>
      <c r="K2398" s="118">
        <v>1.6100000143051101</v>
      </c>
      <c r="L2398" s="181">
        <f>(K2398+'NPV Calcs'!$D$13)*About!$B$135</f>
        <v>8.6855083907481276</v>
      </c>
      <c r="M2398" s="95" t="str">
        <f>INDEX('IEA Tech to Policy Mapping'!$B$2:$B$13,MATCH($H2398,'IEA Tech to Policy Mapping'!$A$2:$A$13,0))</f>
        <v>ngps - processing methane capture</v>
      </c>
      <c r="N2398" s="182">
        <f>(J2398*About!$A$132/1000)*10^12*'EPA to IEA Scaling'!$E$13</f>
        <v>81576827414.41893</v>
      </c>
      <c r="O2398" s="183">
        <f>L2398/About!$B$144</f>
        <v>16.341411182272374</v>
      </c>
    </row>
    <row r="2399" spans="2:15" x14ac:dyDescent="0.45">
      <c r="B2399" s="118" t="s">
        <v>194</v>
      </c>
      <c r="C2399" s="118" t="s">
        <v>775</v>
      </c>
      <c r="D2399" s="118" t="s">
        <v>962</v>
      </c>
      <c r="E2399" s="118" t="s">
        <v>991</v>
      </c>
      <c r="F2399" s="118" t="s">
        <v>987</v>
      </c>
      <c r="G2399" s="118" t="s">
        <v>988</v>
      </c>
      <c r="H2399" s="118" t="s">
        <v>1009</v>
      </c>
      <c r="I2399" s="118">
        <v>7.4499998092651296</v>
      </c>
      <c r="J2399" s="118">
        <v>7.4499998092651296</v>
      </c>
      <c r="K2399" s="118">
        <v>1.6100000143051101</v>
      </c>
      <c r="L2399" s="181">
        <f>(K2399+'NPV Calcs'!$D$13)*About!$B$135</f>
        <v>8.6855083907481276</v>
      </c>
      <c r="M2399" s="95" t="str">
        <f>INDEX('IEA Tech to Policy Mapping'!$B$2:$B$13,MATCH($H2399,'IEA Tech to Policy Mapping'!$A$2:$A$13,0))</f>
        <v>ngps - processing methane capture</v>
      </c>
      <c r="N2399" s="182">
        <f>(J2399*About!$A$132/1000)*10^12*'EPA to IEA Scaling'!$E$13</f>
        <v>168818712438.24554</v>
      </c>
      <c r="O2399" s="183">
        <f>L2399/About!$B$144</f>
        <v>16.341411182272374</v>
      </c>
    </row>
    <row r="2400" spans="2:15" x14ac:dyDescent="0.45">
      <c r="B2400" s="118" t="s">
        <v>194</v>
      </c>
      <c r="C2400" s="118" t="s">
        <v>775</v>
      </c>
      <c r="D2400" s="118" t="s">
        <v>985</v>
      </c>
      <c r="E2400" s="118" t="s">
        <v>986</v>
      </c>
      <c r="F2400" s="118" t="s">
        <v>987</v>
      </c>
      <c r="G2400" s="118" t="s">
        <v>988</v>
      </c>
      <c r="H2400" s="118" t="s">
        <v>1009</v>
      </c>
      <c r="I2400" s="118">
        <v>256.67001342773398</v>
      </c>
      <c r="J2400" s="118">
        <v>256.67001342773398</v>
      </c>
      <c r="K2400" s="118">
        <v>1.6100000143051101</v>
      </c>
      <c r="L2400" s="181">
        <f>(K2400+'NPV Calcs'!$D$13)*About!$B$135</f>
        <v>8.6855083907481276</v>
      </c>
      <c r="M2400" s="95" t="str">
        <f>INDEX('IEA Tech to Policy Mapping'!$B$2:$B$13,MATCH($H2400,'IEA Tech to Policy Mapping'!$A$2:$A$13,0))</f>
        <v>ngps - processing methane capture</v>
      </c>
      <c r="N2400" s="182">
        <f>(J2400*About!$A$132/1000)*10^12*'EPA to IEA Scaling'!$E$13</f>
        <v>5816201650701.9746</v>
      </c>
      <c r="O2400" s="183">
        <f>L2400/About!$B$144</f>
        <v>16.341411182272374</v>
      </c>
    </row>
    <row r="2401" spans="2:15" x14ac:dyDescent="0.45">
      <c r="B2401" s="118" t="s">
        <v>24</v>
      </c>
      <c r="C2401" s="118" t="s">
        <v>775</v>
      </c>
      <c r="D2401" s="118" t="s">
        <v>962</v>
      </c>
      <c r="E2401" s="118" t="s">
        <v>991</v>
      </c>
      <c r="F2401" s="118" t="s">
        <v>987</v>
      </c>
      <c r="G2401" s="118" t="s">
        <v>988</v>
      </c>
      <c r="H2401" s="118" t="s">
        <v>1003</v>
      </c>
      <c r="I2401" s="118">
        <v>0.64999997615814198</v>
      </c>
      <c r="J2401" s="118">
        <v>0.64999997615814198</v>
      </c>
      <c r="K2401" s="118">
        <v>1.75999999046325</v>
      </c>
      <c r="L2401" s="181">
        <f>(K2401+'NPV Calcs'!$D$13)*About!$B$135</f>
        <v>8.8202165916816124</v>
      </c>
      <c r="M2401" s="95" t="str">
        <f>INDEX('IEA Tech to Policy Mapping'!$B$2:$B$13,MATCH($H2401,'IEA Tech to Policy Mapping'!$A$2:$A$13,0))</f>
        <v>ngps - T&amp;D methane capture</v>
      </c>
      <c r="N2401" s="182">
        <f>(J2401*About!$A$132/1000)*10^12*'EPA to IEA Scaling'!$E$13</f>
        <v>14729149244.19734</v>
      </c>
      <c r="O2401" s="183">
        <f>L2401/About!$B$144</f>
        <v>16.594858879522093</v>
      </c>
    </row>
    <row r="2402" spans="2:15" x14ac:dyDescent="0.45">
      <c r="B2402" s="118" t="s">
        <v>24</v>
      </c>
      <c r="C2402" s="118" t="s">
        <v>775</v>
      </c>
      <c r="D2402" s="118" t="s">
        <v>962</v>
      </c>
      <c r="E2402" s="118" t="s">
        <v>996</v>
      </c>
      <c r="F2402" s="118" t="s">
        <v>997</v>
      </c>
      <c r="G2402" s="118" t="s">
        <v>988</v>
      </c>
      <c r="H2402" s="118" t="s">
        <v>1003</v>
      </c>
      <c r="I2402" s="118">
        <v>9.9999997764825804E-3</v>
      </c>
      <c r="J2402" s="118">
        <v>9.9999997764825804E-3</v>
      </c>
      <c r="K2402" s="118">
        <v>1.75999999046325</v>
      </c>
      <c r="L2402" s="181">
        <f>(K2402+'NPV Calcs'!$D$13)*About!$B$135</f>
        <v>8.8202165916816124</v>
      </c>
      <c r="M2402" s="95" t="str">
        <f>INDEX('IEA Tech to Policy Mapping'!$B$2:$B$13,MATCH($H2402,'IEA Tech to Policy Mapping'!$A$2:$A$13,0))</f>
        <v>ngps - T&amp;D methane capture</v>
      </c>
      <c r="N2402" s="182">
        <f>(J2402*About!$A$132/1000)*10^12*'EPA to IEA Scaling'!$E$13</f>
        <v>226602299.31134129</v>
      </c>
      <c r="O2402" s="183">
        <f>L2402/About!$B$144</f>
        <v>16.594858879522093</v>
      </c>
    </row>
    <row r="2403" spans="2:15" x14ac:dyDescent="0.45">
      <c r="B2403" s="118" t="s">
        <v>24</v>
      </c>
      <c r="C2403" s="118" t="s">
        <v>775</v>
      </c>
      <c r="D2403" s="118" t="s">
        <v>985</v>
      </c>
      <c r="E2403" s="118" t="s">
        <v>1007</v>
      </c>
      <c r="F2403" s="118" t="s">
        <v>997</v>
      </c>
      <c r="G2403" s="118" t="s">
        <v>988</v>
      </c>
      <c r="H2403" s="118" t="s">
        <v>1003</v>
      </c>
      <c r="I2403" s="118">
        <v>5.9999998658895402E-2</v>
      </c>
      <c r="J2403" s="118">
        <v>5.9999998658895402E-2</v>
      </c>
      <c r="K2403" s="118">
        <v>1.75999999046325</v>
      </c>
      <c r="L2403" s="181">
        <f>(K2403+'NPV Calcs'!$D$13)*About!$B$135</f>
        <v>8.8202165916816124</v>
      </c>
      <c r="M2403" s="95" t="str">
        <f>INDEX('IEA Tech to Policy Mapping'!$B$2:$B$13,MATCH($H2403,'IEA Tech to Policy Mapping'!$A$2:$A$13,0))</f>
        <v>ngps - T&amp;D methane capture</v>
      </c>
      <c r="N2403" s="182">
        <f>(J2403*About!$A$132/1000)*10^12*'EPA to IEA Scaling'!$E$13</f>
        <v>1359613795.8680458</v>
      </c>
      <c r="O2403" s="183">
        <f>L2403/About!$B$144</f>
        <v>16.594858879522093</v>
      </c>
    </row>
    <row r="2404" spans="2:15" x14ac:dyDescent="0.45">
      <c r="B2404" s="118" t="s">
        <v>24</v>
      </c>
      <c r="C2404" s="118" t="s">
        <v>775</v>
      </c>
      <c r="D2404" s="118" t="s">
        <v>985</v>
      </c>
      <c r="E2404" s="118" t="s">
        <v>986</v>
      </c>
      <c r="F2404" s="118" t="s">
        <v>987</v>
      </c>
      <c r="G2404" s="118" t="s">
        <v>988</v>
      </c>
      <c r="H2404" s="118" t="s">
        <v>1003</v>
      </c>
      <c r="I2404" s="118">
        <v>0.70999997854232699</v>
      </c>
      <c r="J2404" s="118">
        <v>0.70999997854232699</v>
      </c>
      <c r="K2404" s="118">
        <v>1.78999996185302</v>
      </c>
      <c r="L2404" s="181">
        <f>(K2404+'NPV Calcs'!$D$13)*About!$B$135</f>
        <v>8.8471582104570139</v>
      </c>
      <c r="M2404" s="95" t="str">
        <f>INDEX('IEA Tech to Policy Mapping'!$B$2:$B$13,MATCH($H2404,'IEA Tech to Policy Mapping'!$A$2:$A$13,0))</f>
        <v>ngps - T&amp;D methane capture</v>
      </c>
      <c r="N2404" s="182">
        <f>(J2404*About!$A$132/1000)*10^12*'EPA to IEA Scaling'!$E$13</f>
        <v>16088763124.481308</v>
      </c>
      <c r="O2404" s="183">
        <f>L2404/About!$B$144</f>
        <v>16.645548378687604</v>
      </c>
    </row>
    <row r="2405" spans="2:15" x14ac:dyDescent="0.45">
      <c r="B2405" s="118" t="s">
        <v>321</v>
      </c>
      <c r="C2405" s="118" t="s">
        <v>775</v>
      </c>
      <c r="D2405" s="118" t="s">
        <v>985</v>
      </c>
      <c r="E2405" s="118" t="s">
        <v>986</v>
      </c>
      <c r="F2405" s="118" t="s">
        <v>987</v>
      </c>
      <c r="G2405" s="118" t="s">
        <v>988</v>
      </c>
      <c r="H2405" s="118" t="s">
        <v>1009</v>
      </c>
      <c r="I2405" s="118">
        <v>0.52999997138976995</v>
      </c>
      <c r="J2405" s="118">
        <v>0.52999997138976995</v>
      </c>
      <c r="K2405" s="118">
        <v>1.9299999475479099</v>
      </c>
      <c r="L2405" s="181">
        <f>(K2405+'NPV Calcs'!$D$13)*About!$B$135</f>
        <v>8.9728858717987041</v>
      </c>
      <c r="M2405" s="95" t="str">
        <f>INDEX('IEA Tech to Policy Mapping'!$B$2:$B$13,MATCH($H2405,'IEA Tech to Policy Mapping'!$A$2:$A$13,0))</f>
        <v>ngps - processing methane capture</v>
      </c>
      <c r="N2405" s="182">
        <f>(J2405*About!$A$132/1000)*10^12*'EPA to IEA Scaling'!$E$13</f>
        <v>12009921483.629362</v>
      </c>
      <c r="O2405" s="183">
        <f>L2405/About!$B$144</f>
        <v>16.882099576215502</v>
      </c>
    </row>
    <row r="2406" spans="2:15" x14ac:dyDescent="0.45">
      <c r="B2406" s="118" t="s">
        <v>321</v>
      </c>
      <c r="C2406" s="118" t="s">
        <v>775</v>
      </c>
      <c r="D2406" s="118" t="s">
        <v>962</v>
      </c>
      <c r="E2406" s="118" t="s">
        <v>991</v>
      </c>
      <c r="F2406" s="118" t="s">
        <v>987</v>
      </c>
      <c r="G2406" s="118" t="s">
        <v>988</v>
      </c>
      <c r="H2406" s="118" t="s">
        <v>1009</v>
      </c>
      <c r="I2406" s="118">
        <v>0.10000000149011599</v>
      </c>
      <c r="J2406" s="118">
        <v>0.10000000149011599</v>
      </c>
      <c r="K2406" s="118">
        <v>1.9299999475479099</v>
      </c>
      <c r="L2406" s="181">
        <f>(K2406+'NPV Calcs'!$D$13)*About!$B$135</f>
        <v>8.9728858717987041</v>
      </c>
      <c r="M2406" s="95" t="str">
        <f>INDEX('IEA Tech to Policy Mapping'!$B$2:$B$13,MATCH($H2406,'IEA Tech to Policy Mapping'!$A$2:$A$13,0))</f>
        <v>ngps - processing methane capture</v>
      </c>
      <c r="N2406" s="182">
        <f>(J2406*About!$A$132/1000)*10^12*'EPA to IEA Scaling'!$E$13</f>
        <v>2266023077.5293465</v>
      </c>
      <c r="O2406" s="183">
        <f>L2406/About!$B$144</f>
        <v>16.882099576215502</v>
      </c>
    </row>
    <row r="2407" spans="2:15" x14ac:dyDescent="0.45">
      <c r="B2407" s="118" t="s">
        <v>239</v>
      </c>
      <c r="C2407" s="118" t="s">
        <v>775</v>
      </c>
      <c r="D2407" s="118" t="s">
        <v>962</v>
      </c>
      <c r="E2407" s="118" t="s">
        <v>991</v>
      </c>
      <c r="F2407" s="118" t="s">
        <v>987</v>
      </c>
      <c r="G2407" s="118" t="s">
        <v>988</v>
      </c>
      <c r="H2407" s="118" t="s">
        <v>1009</v>
      </c>
      <c r="I2407" s="118">
        <v>5.6399998664855904</v>
      </c>
      <c r="J2407" s="118">
        <v>5.6399998664855904</v>
      </c>
      <c r="K2407" s="118">
        <v>3.2799999713897701</v>
      </c>
      <c r="L2407" s="181">
        <f>(K2407+'NPV Calcs'!$D$13)*About!$B$135</f>
        <v>10.185259894313043</v>
      </c>
      <c r="M2407" s="95" t="str">
        <f>INDEX('IEA Tech to Policy Mapping'!$B$2:$B$13,MATCH($H2407,'IEA Tech to Policy Mapping'!$A$2:$A$13,0))</f>
        <v>ngps - processing methane capture</v>
      </c>
      <c r="N2407" s="182">
        <f>(J2407*About!$A$132/1000)*10^12*'EPA to IEA Scaling'!$E$13</f>
        <v>127803696642.7645</v>
      </c>
      <c r="O2407" s="183">
        <f>L2407/About!$B$144</f>
        <v>19.163129254307361</v>
      </c>
    </row>
    <row r="2408" spans="2:15" x14ac:dyDescent="0.45">
      <c r="B2408" s="118" t="s">
        <v>239</v>
      </c>
      <c r="C2408" s="118" t="s">
        <v>775</v>
      </c>
      <c r="D2408" s="118" t="s">
        <v>985</v>
      </c>
      <c r="E2408" s="118" t="s">
        <v>986</v>
      </c>
      <c r="F2408" s="118" t="s">
        <v>987</v>
      </c>
      <c r="G2408" s="118" t="s">
        <v>988</v>
      </c>
      <c r="H2408" s="118" t="s">
        <v>1009</v>
      </c>
      <c r="I2408" s="118">
        <v>20.709999084472599</v>
      </c>
      <c r="J2408" s="118">
        <v>20.709999084472599</v>
      </c>
      <c r="K2408" s="118">
        <v>3.2799999713897701</v>
      </c>
      <c r="L2408" s="181">
        <f>(K2408+'NPV Calcs'!$D$13)*About!$B$135</f>
        <v>10.185259894313043</v>
      </c>
      <c r="M2408" s="95" t="str">
        <f>INDEX('IEA Tech to Policy Mapping'!$B$2:$B$13,MATCH($H2408,'IEA Tech to Policy Mapping'!$A$2:$A$13,0))</f>
        <v>ngps - processing methane capture</v>
      </c>
      <c r="N2408" s="182">
        <f>(J2408*About!$A$132/1000)*10^12*'EPA to IEA Scaling'!$E$13</f>
        <v>469293351617.25024</v>
      </c>
      <c r="O2408" s="183">
        <f>L2408/About!$B$144</f>
        <v>19.163129254307361</v>
      </c>
    </row>
    <row r="2409" spans="2:15" x14ac:dyDescent="0.45">
      <c r="B2409" s="118" t="s">
        <v>20</v>
      </c>
      <c r="C2409" s="118" t="s">
        <v>775</v>
      </c>
      <c r="D2409" s="118" t="s">
        <v>985</v>
      </c>
      <c r="E2409" s="118" t="s">
        <v>986</v>
      </c>
      <c r="F2409" s="118" t="s">
        <v>987</v>
      </c>
      <c r="G2409" s="118" t="s">
        <v>988</v>
      </c>
      <c r="H2409" s="118" t="s">
        <v>1006</v>
      </c>
      <c r="I2409" s="118">
        <v>229.88000488281199</v>
      </c>
      <c r="J2409" s="118">
        <v>229.88000488281199</v>
      </c>
      <c r="K2409" s="118">
        <v>3.2999999523162802</v>
      </c>
      <c r="L2409" s="181">
        <f>(K2409+'NPV Calcs'!$D$13)*About!$B$135</f>
        <v>10.203220973496641</v>
      </c>
      <c r="M2409" s="95" t="str">
        <f>INDEX('IEA Tech to Policy Mapping'!$B$2:$B$13,MATCH($H2409,'IEA Tech to Policy Mapping'!$A$2:$A$13,0))</f>
        <v>ngps - production methane capture</v>
      </c>
      <c r="N2409" s="182">
        <f>(J2409*About!$A$132/1000)*10^12*'EPA to IEA Scaling'!$E$13</f>
        <v>5209133883647.9717</v>
      </c>
      <c r="O2409" s="183">
        <f>L2409/About!$B$144</f>
        <v>19.19692225375103</v>
      </c>
    </row>
    <row r="2410" spans="2:15" x14ac:dyDescent="0.45">
      <c r="B2410" s="118" t="s">
        <v>1062</v>
      </c>
      <c r="C2410" s="118" t="s">
        <v>775</v>
      </c>
      <c r="D2410" s="118" t="s">
        <v>985</v>
      </c>
      <c r="E2410" s="118" t="s">
        <v>986</v>
      </c>
      <c r="F2410" s="118" t="s">
        <v>987</v>
      </c>
      <c r="G2410" s="118" t="s">
        <v>988</v>
      </c>
      <c r="H2410" s="118" t="s">
        <v>1006</v>
      </c>
      <c r="I2410" s="118">
        <v>3.45000004768371</v>
      </c>
      <c r="J2410" s="118">
        <v>3.45000004768371</v>
      </c>
      <c r="K2410" s="118">
        <v>3.3499999046325599</v>
      </c>
      <c r="L2410" s="181">
        <f>(K2410+'NPV Calcs'!$D$13)*About!$B$135</f>
        <v>10.248123671455639</v>
      </c>
      <c r="M2410" s="95" t="str">
        <f>INDEX('IEA Tech to Policy Mapping'!$B$2:$B$13,MATCH($H2410,'IEA Tech to Policy Mapping'!$A$2:$A$13,0))</f>
        <v>ngps - production methane capture</v>
      </c>
      <c r="N2410" s="182">
        <f>(J2410*About!$A$132/1000)*10^12*'EPA to IEA Scaling'!$E$13</f>
        <v>78177796090.346497</v>
      </c>
      <c r="O2410" s="183">
        <f>L2410/About!$B$144</f>
        <v>19.281404752360206</v>
      </c>
    </row>
    <row r="2411" spans="2:15" x14ac:dyDescent="0.45">
      <c r="B2411" s="118" t="s">
        <v>78</v>
      </c>
      <c r="C2411" s="118" t="s">
        <v>775</v>
      </c>
      <c r="D2411" s="118" t="s">
        <v>985</v>
      </c>
      <c r="E2411" s="118" t="s">
        <v>986</v>
      </c>
      <c r="F2411" s="118" t="s">
        <v>987</v>
      </c>
      <c r="G2411" s="118" t="s">
        <v>988</v>
      </c>
      <c r="H2411" s="118" t="s">
        <v>1006</v>
      </c>
      <c r="I2411" s="118">
        <v>29.9699993133544</v>
      </c>
      <c r="J2411" s="118">
        <v>29.9699993133544</v>
      </c>
      <c r="K2411" s="118">
        <v>3.45000004768371</v>
      </c>
      <c r="L2411" s="181">
        <f>(K2411+'NPV Calcs'!$D$13)*About!$B$135</f>
        <v>10.337929281486604</v>
      </c>
      <c r="M2411" s="95" t="str">
        <f>INDEX('IEA Tech to Policy Mapping'!$B$2:$B$13,MATCH($H2411,'IEA Tech to Policy Mapping'!$A$2:$A$13,0))</f>
        <v>ngps - production methane capture</v>
      </c>
      <c r="N2411" s="182">
        <f>(J2411*About!$A$132/1000)*10^12*'EPA to IEA Scaling'!$E$13</f>
        <v>679127090656.21606</v>
      </c>
      <c r="O2411" s="183">
        <f>L2411/About!$B$144</f>
        <v>19.450370152422916</v>
      </c>
    </row>
    <row r="2412" spans="2:15" x14ac:dyDescent="0.45">
      <c r="B2412" s="118" t="s">
        <v>127</v>
      </c>
      <c r="C2412" s="118" t="s">
        <v>775</v>
      </c>
      <c r="D2412" s="118" t="s">
        <v>985</v>
      </c>
      <c r="E2412" s="118" t="s">
        <v>986</v>
      </c>
      <c r="F2412" s="118" t="s">
        <v>987</v>
      </c>
      <c r="G2412" s="118" t="s">
        <v>988</v>
      </c>
      <c r="H2412" s="118" t="s">
        <v>1006</v>
      </c>
      <c r="I2412" s="118">
        <v>14.7100000381469</v>
      </c>
      <c r="J2412" s="118">
        <v>14.7100000381469</v>
      </c>
      <c r="K2412" s="118">
        <v>3.5699999332427899</v>
      </c>
      <c r="L2412" s="181">
        <f>(K2412+'NPV Calcs'!$D$13)*About!$B$135</f>
        <v>10.44569575658821</v>
      </c>
      <c r="M2412" s="95" t="str">
        <f>INDEX('IEA Tech to Policy Mapping'!$B$2:$B$13,MATCH($H2412,'IEA Tech to Policy Mapping'!$A$2:$A$13,0))</f>
        <v>ngps - production methane capture</v>
      </c>
      <c r="N2412" s="182">
        <f>(J2412*About!$A$132/1000)*10^12*'EPA to IEA Scaling'!$E$13</f>
        <v>333331990601.95111</v>
      </c>
      <c r="O2412" s="183">
        <f>L2412/About!$B$144</f>
        <v>19.65312814908496</v>
      </c>
    </row>
    <row r="2413" spans="2:15" x14ac:dyDescent="0.45">
      <c r="B2413" s="118" t="s">
        <v>321</v>
      </c>
      <c r="C2413" s="118" t="s">
        <v>775</v>
      </c>
      <c r="D2413" s="118" t="s">
        <v>962</v>
      </c>
      <c r="E2413" s="118" t="s">
        <v>996</v>
      </c>
      <c r="F2413" s="118" t="s">
        <v>997</v>
      </c>
      <c r="G2413" s="118" t="s">
        <v>1000</v>
      </c>
      <c r="H2413" s="118" t="s">
        <v>1008</v>
      </c>
      <c r="I2413" s="118">
        <v>2.4000000953674299</v>
      </c>
      <c r="J2413" s="118">
        <v>2.0399999618530198</v>
      </c>
      <c r="K2413" s="118">
        <v>3.6800000667571999</v>
      </c>
      <c r="L2413" s="181">
        <f>(K2413+'NPV Calcs'!$D$13)*About!$B$135</f>
        <v>10.544481906210976</v>
      </c>
      <c r="M2413" s="95" t="str">
        <f>INDEX('IEA Tech to Policy Mapping'!$B$2:$B$13,MATCH($H2413,'IEA Tech to Policy Mapping'!$A$2:$A$13,0))</f>
        <v>ngps - T&amp;D methane capture</v>
      </c>
      <c r="N2413" s="182">
        <f>(J2413*About!$A$132/1000)*10^12*'EPA to IEA Scaling'!$E$13</f>
        <v>46226869228.345329</v>
      </c>
      <c r="O2413" s="183">
        <f>L2413/About!$B$144</f>
        <v>19.838990048869512</v>
      </c>
    </row>
    <row r="2414" spans="2:15" x14ac:dyDescent="0.45">
      <c r="B2414" s="118" t="s">
        <v>194</v>
      </c>
      <c r="C2414" s="118" t="s">
        <v>775</v>
      </c>
      <c r="D2414" s="118" t="s">
        <v>962</v>
      </c>
      <c r="E2414" s="118" t="s">
        <v>996</v>
      </c>
      <c r="F2414" s="118" t="s">
        <v>997</v>
      </c>
      <c r="G2414" s="118" t="s">
        <v>1000</v>
      </c>
      <c r="H2414" s="118" t="s">
        <v>1008</v>
      </c>
      <c r="I2414" s="118">
        <v>34.169998168945298</v>
      </c>
      <c r="J2414" s="118">
        <v>29.049999237060501</v>
      </c>
      <c r="K2414" s="118">
        <v>3.6800000667571999</v>
      </c>
      <c r="L2414" s="181">
        <f>(K2414+'NPV Calcs'!$D$13)*About!$B$135</f>
        <v>10.544481906210976</v>
      </c>
      <c r="M2414" s="95" t="str">
        <f>INDEX('IEA Tech to Policy Mapping'!$B$2:$B$13,MATCH($H2414,'IEA Tech to Policy Mapping'!$A$2:$A$13,0))</f>
        <v>ngps - T&amp;D methane capture</v>
      </c>
      <c r="N2414" s="182">
        <f>(J2414*About!$A$132/1000)*10^12*'EPA to IEA Scaling'!$E$13</f>
        <v>658279676924.7594</v>
      </c>
      <c r="O2414" s="183">
        <f>L2414/About!$B$144</f>
        <v>19.838990048869512</v>
      </c>
    </row>
    <row r="2415" spans="2:15" x14ac:dyDescent="0.45">
      <c r="B2415" s="118" t="s">
        <v>110</v>
      </c>
      <c r="C2415" s="118" t="s">
        <v>775</v>
      </c>
      <c r="D2415" s="118" t="s">
        <v>962</v>
      </c>
      <c r="E2415" s="118" t="s">
        <v>996</v>
      </c>
      <c r="F2415" s="118" t="s">
        <v>997</v>
      </c>
      <c r="G2415" s="118" t="s">
        <v>1000</v>
      </c>
      <c r="H2415" s="118" t="s">
        <v>1008</v>
      </c>
      <c r="I2415" s="118">
        <v>25.780000686645501</v>
      </c>
      <c r="J2415" s="118">
        <v>21.909999847412099</v>
      </c>
      <c r="K2415" s="118">
        <v>3.6800000667571999</v>
      </c>
      <c r="L2415" s="181">
        <f>(K2415+'NPV Calcs'!$D$13)*About!$B$135</f>
        <v>10.544481906210976</v>
      </c>
      <c r="M2415" s="95" t="str">
        <f>INDEX('IEA Tech to Policy Mapping'!$B$2:$B$13,MATCH($H2415,'IEA Tech to Policy Mapping'!$A$2:$A$13,0))</f>
        <v>ngps - T&amp;D methane capture</v>
      </c>
      <c r="N2415" s="182">
        <f>(J2415*About!$A$132/1000)*10^12*'EPA to IEA Scaling'!$E$13</f>
        <v>496485645430.79077</v>
      </c>
      <c r="O2415" s="183">
        <f>L2415/About!$B$144</f>
        <v>19.838990048869512</v>
      </c>
    </row>
    <row r="2416" spans="2:15" x14ac:dyDescent="0.45">
      <c r="B2416" s="118" t="s">
        <v>20</v>
      </c>
      <c r="C2416" s="118" t="s">
        <v>775</v>
      </c>
      <c r="D2416" s="118" t="s">
        <v>962</v>
      </c>
      <c r="E2416" s="118" t="s">
        <v>996</v>
      </c>
      <c r="F2416" s="118" t="s">
        <v>997</v>
      </c>
      <c r="G2416" s="118" t="s">
        <v>1000</v>
      </c>
      <c r="H2416" s="118" t="s">
        <v>1008</v>
      </c>
      <c r="I2416" s="118">
        <v>29.049999237060501</v>
      </c>
      <c r="J2416" s="118">
        <v>24.7000007629394</v>
      </c>
      <c r="K2416" s="118">
        <v>3.6800000667571999</v>
      </c>
      <c r="L2416" s="181">
        <f>(K2416+'NPV Calcs'!$D$13)*About!$B$135</f>
        <v>10.544481906210976</v>
      </c>
      <c r="M2416" s="95" t="str">
        <f>INDEX('IEA Tech to Policy Mapping'!$B$2:$B$13,MATCH($H2416,'IEA Tech to Policy Mapping'!$A$2:$A$13,0))</f>
        <v>ngps - T&amp;D methane capture</v>
      </c>
      <c r="N2416" s="182">
        <f>(J2416*About!$A$132/1000)*10^12*'EPA to IEA Scaling'!$E$13</f>
        <v>559707709097.8374</v>
      </c>
      <c r="O2416" s="183">
        <f>L2416/About!$B$144</f>
        <v>19.838990048869512</v>
      </c>
    </row>
    <row r="2417" spans="2:15" x14ac:dyDescent="0.45">
      <c r="B2417" s="118" t="s">
        <v>20</v>
      </c>
      <c r="C2417" s="118" t="s">
        <v>775</v>
      </c>
      <c r="D2417" s="118" t="s">
        <v>985</v>
      </c>
      <c r="E2417" s="118" t="s">
        <v>1007</v>
      </c>
      <c r="F2417" s="118" t="s">
        <v>997</v>
      </c>
      <c r="G2417" s="118" t="s">
        <v>1000</v>
      </c>
      <c r="H2417" s="118" t="s">
        <v>1008</v>
      </c>
      <c r="I2417" s="118">
        <v>3.9999999105930301E-2</v>
      </c>
      <c r="J2417" s="118">
        <v>2.9999999329447701E-2</v>
      </c>
      <c r="K2417" s="118">
        <v>3.6800000667571999</v>
      </c>
      <c r="L2417" s="181">
        <f>(K2417+'NPV Calcs'!$D$13)*About!$B$135</f>
        <v>10.544481906210976</v>
      </c>
      <c r="M2417" s="95" t="str">
        <f>INDEX('IEA Tech to Policy Mapping'!$B$2:$B$13,MATCH($H2417,'IEA Tech to Policy Mapping'!$A$2:$A$13,0))</f>
        <v>ngps - T&amp;D methane capture</v>
      </c>
      <c r="N2417" s="182">
        <f>(J2417*About!$A$132/1000)*10^12*'EPA to IEA Scaling'!$E$13</f>
        <v>679806897.9340229</v>
      </c>
      <c r="O2417" s="183">
        <f>L2417/About!$B$144</f>
        <v>19.838990048869512</v>
      </c>
    </row>
    <row r="2418" spans="2:15" x14ac:dyDescent="0.45">
      <c r="B2418" s="118" t="s">
        <v>110</v>
      </c>
      <c r="C2418" s="118" t="s">
        <v>775</v>
      </c>
      <c r="D2418" s="118" t="s">
        <v>985</v>
      </c>
      <c r="E2418" s="118" t="s">
        <v>1007</v>
      </c>
      <c r="F2418" s="118" t="s">
        <v>997</v>
      </c>
      <c r="G2418" s="118" t="s">
        <v>1000</v>
      </c>
      <c r="H2418" s="118" t="s">
        <v>1008</v>
      </c>
      <c r="I2418" s="118">
        <v>5.9999998658895402E-2</v>
      </c>
      <c r="J2418" s="118">
        <v>5.0000000745057997E-2</v>
      </c>
      <c r="K2418" s="118">
        <v>3.6800000667571999</v>
      </c>
      <c r="L2418" s="181">
        <f>(K2418+'NPV Calcs'!$D$13)*About!$B$135</f>
        <v>10.544481906210976</v>
      </c>
      <c r="M2418" s="95" t="str">
        <f>INDEX('IEA Tech to Policy Mapping'!$B$2:$B$13,MATCH($H2418,'IEA Tech to Policy Mapping'!$A$2:$A$13,0))</f>
        <v>ngps - T&amp;D methane capture</v>
      </c>
      <c r="N2418" s="182">
        <f>(J2418*About!$A$132/1000)*10^12*'EPA to IEA Scaling'!$E$13</f>
        <v>1133011538.7646732</v>
      </c>
      <c r="O2418" s="183">
        <f>L2418/About!$B$144</f>
        <v>19.838990048869512</v>
      </c>
    </row>
    <row r="2419" spans="2:15" x14ac:dyDescent="0.45">
      <c r="B2419" s="118" t="s">
        <v>194</v>
      </c>
      <c r="C2419" s="118" t="s">
        <v>775</v>
      </c>
      <c r="D2419" s="118" t="s">
        <v>985</v>
      </c>
      <c r="E2419" s="118" t="s">
        <v>1007</v>
      </c>
      <c r="F2419" s="118" t="s">
        <v>997</v>
      </c>
      <c r="G2419" s="118" t="s">
        <v>1000</v>
      </c>
      <c r="H2419" s="118" t="s">
        <v>1008</v>
      </c>
      <c r="I2419" s="118">
        <v>0.18999999761581399</v>
      </c>
      <c r="J2419" s="118">
        <v>0.15999999642372101</v>
      </c>
      <c r="K2419" s="118">
        <v>3.6800000667571999</v>
      </c>
      <c r="L2419" s="181">
        <f>(K2419+'NPV Calcs'!$D$13)*About!$B$135</f>
        <v>10.544481906210976</v>
      </c>
      <c r="M2419" s="95" t="str">
        <f>INDEX('IEA Tech to Policy Mapping'!$B$2:$B$13,MATCH($H2419,'IEA Tech to Policy Mapping'!$A$2:$A$13,0))</f>
        <v>ngps - T&amp;D methane capture</v>
      </c>
      <c r="N2419" s="182">
        <f>(J2419*About!$A$132/1000)*10^12*'EPA to IEA Scaling'!$E$13</f>
        <v>3625636788.9814529</v>
      </c>
      <c r="O2419" s="183">
        <f>L2419/About!$B$144</f>
        <v>19.838990048869512</v>
      </c>
    </row>
    <row r="2420" spans="2:15" x14ac:dyDescent="0.45">
      <c r="B2420" s="118" t="s">
        <v>110</v>
      </c>
      <c r="C2420" s="118" t="s">
        <v>775</v>
      </c>
      <c r="D2420" s="118" t="s">
        <v>985</v>
      </c>
      <c r="E2420" s="118" t="s">
        <v>986</v>
      </c>
      <c r="F2420" s="118" t="s">
        <v>987</v>
      </c>
      <c r="G2420" s="118" t="s">
        <v>988</v>
      </c>
      <c r="H2420" s="118" t="s">
        <v>1006</v>
      </c>
      <c r="I2420" s="118">
        <v>47.869998931884702</v>
      </c>
      <c r="J2420" s="118">
        <v>47.869998931884702</v>
      </c>
      <c r="K2420" s="118">
        <v>3.71000003814697</v>
      </c>
      <c r="L2420" s="181">
        <f>(K2420+'NPV Calcs'!$D$13)*About!$B$135</f>
        <v>10.571423524986375</v>
      </c>
      <c r="M2420" s="95" t="str">
        <f>INDEX('IEA Tech to Policy Mapping'!$B$2:$B$13,MATCH($H2420,'IEA Tech to Policy Mapping'!$A$2:$A$13,0))</f>
        <v>ngps - production methane capture</v>
      </c>
      <c r="N2420" s="182">
        <f>(J2420*About!$A$132/1000)*10^12*'EPA to IEA Scaling'!$E$13</f>
        <v>1084745206845.5972</v>
      </c>
      <c r="O2420" s="183">
        <f>L2420/About!$B$144</f>
        <v>19.889679548035019</v>
      </c>
    </row>
    <row r="2421" spans="2:15" x14ac:dyDescent="0.45">
      <c r="B2421" s="118" t="s">
        <v>20</v>
      </c>
      <c r="C2421" s="118" t="s">
        <v>775</v>
      </c>
      <c r="D2421" s="118" t="s">
        <v>985</v>
      </c>
      <c r="E2421" s="118" t="s">
        <v>986</v>
      </c>
      <c r="F2421" s="118" t="s">
        <v>987</v>
      </c>
      <c r="G2421" s="118" t="s">
        <v>988</v>
      </c>
      <c r="H2421" s="118" t="s">
        <v>1010</v>
      </c>
      <c r="I2421" s="118">
        <v>5.38000011444091</v>
      </c>
      <c r="J2421" s="118">
        <v>5.38000011444091</v>
      </c>
      <c r="K2421" s="118">
        <v>3.7599999904632502</v>
      </c>
      <c r="L2421" s="181">
        <f>(K2421+'NPV Calcs'!$D$13)*About!$B$135</f>
        <v>10.616326222945377</v>
      </c>
      <c r="M2421" s="95" t="str">
        <f>INDEX('IEA Tech to Policy Mapping'!$B$2:$B$13,MATCH($H2421,'IEA Tech to Policy Mapping'!$A$2:$A$13,0))</f>
        <v>ngps - processing methane capture</v>
      </c>
      <c r="N2421" s="182">
        <f>(J2421*About!$A$132/1000)*10^12*'EPA to IEA Scaling'!$E$13</f>
        <v>121912042347.70546</v>
      </c>
      <c r="O2421" s="183">
        <f>L2421/About!$B$144</f>
        <v>19.974162046644203</v>
      </c>
    </row>
    <row r="2422" spans="2:15" x14ac:dyDescent="0.45">
      <c r="B2422" s="118" t="s">
        <v>110</v>
      </c>
      <c r="C2422" s="118" t="s">
        <v>775</v>
      </c>
      <c r="D2422" s="118" t="s">
        <v>985</v>
      </c>
      <c r="E2422" s="118" t="s">
        <v>986</v>
      </c>
      <c r="F2422" s="118" t="s">
        <v>987</v>
      </c>
      <c r="G2422" s="118" t="s">
        <v>988</v>
      </c>
      <c r="H2422" s="118" t="s">
        <v>1010</v>
      </c>
      <c r="I2422" s="118">
        <v>4.5599999427795401</v>
      </c>
      <c r="J2422" s="118">
        <v>4.5599999427795401</v>
      </c>
      <c r="K2422" s="118">
        <v>3.7599999904632502</v>
      </c>
      <c r="L2422" s="181">
        <f>(K2422+'NPV Calcs'!$D$13)*About!$B$135</f>
        <v>10.616326222945377</v>
      </c>
      <c r="M2422" s="95" t="str">
        <f>INDEX('IEA Tech to Policy Mapping'!$B$2:$B$13,MATCH($H2422,'IEA Tech to Policy Mapping'!$A$2:$A$13,0))</f>
        <v>ngps - processing methane capture</v>
      </c>
      <c r="N2422" s="182">
        <f>(J2422*About!$A$132/1000)*10^12*'EPA to IEA Scaling'!$E$13</f>
        <v>103330649498.96284</v>
      </c>
      <c r="O2422" s="183">
        <f>L2422/About!$B$144</f>
        <v>19.974162046644203</v>
      </c>
    </row>
    <row r="2423" spans="2:15" x14ac:dyDescent="0.45">
      <c r="B2423" s="118" t="s">
        <v>239</v>
      </c>
      <c r="C2423" s="118" t="s">
        <v>775</v>
      </c>
      <c r="D2423" s="118" t="s">
        <v>985</v>
      </c>
      <c r="E2423" s="118" t="s">
        <v>1007</v>
      </c>
      <c r="F2423" s="118" t="s">
        <v>997</v>
      </c>
      <c r="G2423" s="118" t="s">
        <v>1000</v>
      </c>
      <c r="H2423" s="118" t="s">
        <v>1008</v>
      </c>
      <c r="I2423" s="118">
        <v>3.9999999105930301E-2</v>
      </c>
      <c r="J2423" s="118">
        <v>2.9999999329447701E-2</v>
      </c>
      <c r="K2423" s="118">
        <v>3.7999999523162802</v>
      </c>
      <c r="L2423" s="181">
        <f>(K2423+'NPV Calcs'!$D$13)*About!$B$135</f>
        <v>10.652248381312582</v>
      </c>
      <c r="M2423" s="95" t="str">
        <f>INDEX('IEA Tech to Policy Mapping'!$B$2:$B$13,MATCH($H2423,'IEA Tech to Policy Mapping'!$A$2:$A$13,0))</f>
        <v>ngps - T&amp;D methane capture</v>
      </c>
      <c r="N2423" s="182">
        <f>(J2423*About!$A$132/1000)*10^12*'EPA to IEA Scaling'!$E$13</f>
        <v>679806897.9340229</v>
      </c>
      <c r="O2423" s="183">
        <f>L2423/About!$B$144</f>
        <v>20.041748045531556</v>
      </c>
    </row>
    <row r="2424" spans="2:15" x14ac:dyDescent="0.45">
      <c r="B2424" s="118" t="s">
        <v>293</v>
      </c>
      <c r="C2424" s="118" t="s">
        <v>775</v>
      </c>
      <c r="D2424" s="118" t="s">
        <v>985</v>
      </c>
      <c r="E2424" s="118" t="s">
        <v>1007</v>
      </c>
      <c r="F2424" s="118" t="s">
        <v>997</v>
      </c>
      <c r="G2424" s="118" t="s">
        <v>1000</v>
      </c>
      <c r="H2424" s="118" t="s">
        <v>1008</v>
      </c>
      <c r="I2424" s="118">
        <v>9.9999997764825804E-3</v>
      </c>
      <c r="J2424" s="118">
        <v>9.9999997764825804E-3</v>
      </c>
      <c r="K2424" s="118">
        <v>3.7999999523162802</v>
      </c>
      <c r="L2424" s="181">
        <f>(K2424+'NPV Calcs'!$D$13)*About!$B$135</f>
        <v>10.652248381312582</v>
      </c>
      <c r="M2424" s="95" t="str">
        <f>INDEX('IEA Tech to Policy Mapping'!$B$2:$B$13,MATCH($H2424,'IEA Tech to Policy Mapping'!$A$2:$A$13,0))</f>
        <v>ngps - T&amp;D methane capture</v>
      </c>
      <c r="N2424" s="182">
        <f>(J2424*About!$A$132/1000)*10^12*'EPA to IEA Scaling'!$E$13</f>
        <v>226602299.31134129</v>
      </c>
      <c r="O2424" s="183">
        <f>L2424/About!$B$144</f>
        <v>20.041748045531556</v>
      </c>
    </row>
    <row r="2425" spans="2:15" x14ac:dyDescent="0.45">
      <c r="B2425" s="118" t="s">
        <v>298</v>
      </c>
      <c r="C2425" s="118" t="s">
        <v>775</v>
      </c>
      <c r="D2425" s="118" t="s">
        <v>985</v>
      </c>
      <c r="E2425" s="118" t="s">
        <v>1007</v>
      </c>
      <c r="F2425" s="118" t="s">
        <v>997</v>
      </c>
      <c r="G2425" s="118" t="s">
        <v>1000</v>
      </c>
      <c r="H2425" s="118" t="s">
        <v>1008</v>
      </c>
      <c r="I2425" s="118">
        <v>1.9999999552965102E-2</v>
      </c>
      <c r="J2425" s="118">
        <v>1.9999999552965102E-2</v>
      </c>
      <c r="K2425" s="118">
        <v>3.7999999523162802</v>
      </c>
      <c r="L2425" s="181">
        <f>(K2425+'NPV Calcs'!$D$13)*About!$B$135</f>
        <v>10.652248381312582</v>
      </c>
      <c r="M2425" s="95" t="str">
        <f>INDEX('IEA Tech to Policy Mapping'!$B$2:$B$13,MATCH($H2425,'IEA Tech to Policy Mapping'!$A$2:$A$13,0))</f>
        <v>ngps - T&amp;D methane capture</v>
      </c>
      <c r="N2425" s="182">
        <f>(J2425*About!$A$132/1000)*10^12*'EPA to IEA Scaling'!$E$13</f>
        <v>453204598.62268114</v>
      </c>
      <c r="O2425" s="183">
        <f>L2425/About!$B$144</f>
        <v>20.041748045531556</v>
      </c>
    </row>
    <row r="2426" spans="2:15" x14ac:dyDescent="0.45">
      <c r="B2426" s="118" t="s">
        <v>24</v>
      </c>
      <c r="C2426" s="118" t="s">
        <v>775</v>
      </c>
      <c r="D2426" s="118" t="s">
        <v>985</v>
      </c>
      <c r="E2426" s="118" t="s">
        <v>1007</v>
      </c>
      <c r="F2426" s="118" t="s">
        <v>997</v>
      </c>
      <c r="G2426" s="118" t="s">
        <v>1000</v>
      </c>
      <c r="H2426" s="118" t="s">
        <v>1008</v>
      </c>
      <c r="I2426" s="118">
        <v>1.9999999552965102E-2</v>
      </c>
      <c r="J2426" s="118">
        <v>9.9999997764825804E-3</v>
      </c>
      <c r="K2426" s="118">
        <v>3.7999999523162802</v>
      </c>
      <c r="L2426" s="181">
        <f>(K2426+'NPV Calcs'!$D$13)*About!$B$135</f>
        <v>10.652248381312582</v>
      </c>
      <c r="M2426" s="95" t="str">
        <f>INDEX('IEA Tech to Policy Mapping'!$B$2:$B$13,MATCH($H2426,'IEA Tech to Policy Mapping'!$A$2:$A$13,0))</f>
        <v>ngps - T&amp;D methane capture</v>
      </c>
      <c r="N2426" s="182">
        <f>(J2426*About!$A$132/1000)*10^12*'EPA to IEA Scaling'!$E$13</f>
        <v>226602299.31134129</v>
      </c>
      <c r="O2426" s="183">
        <f>L2426/About!$B$144</f>
        <v>20.041748045531556</v>
      </c>
    </row>
    <row r="2427" spans="2:15" x14ac:dyDescent="0.45">
      <c r="B2427" s="118" t="s">
        <v>24</v>
      </c>
      <c r="C2427" s="118" t="s">
        <v>775</v>
      </c>
      <c r="D2427" s="118" t="s">
        <v>962</v>
      </c>
      <c r="E2427" s="118" t="s">
        <v>996</v>
      </c>
      <c r="F2427" s="118" t="s">
        <v>997</v>
      </c>
      <c r="G2427" s="118" t="s">
        <v>1000</v>
      </c>
      <c r="H2427" s="118" t="s">
        <v>1008</v>
      </c>
      <c r="I2427" s="118">
        <v>0.55000001192092896</v>
      </c>
      <c r="J2427" s="118">
        <v>0.46999999880790699</v>
      </c>
      <c r="K2427" s="118">
        <v>3.7999999523162802</v>
      </c>
      <c r="L2427" s="181">
        <f>(K2427+'NPV Calcs'!$D$13)*About!$B$135</f>
        <v>10.652248381312582</v>
      </c>
      <c r="M2427" s="95" t="str">
        <f>INDEX('IEA Tech to Policy Mapping'!$B$2:$B$13,MATCH($H2427,'IEA Tech to Policy Mapping'!$A$2:$A$13,0))</f>
        <v>ngps - T&amp;D methane capture</v>
      </c>
      <c r="N2427" s="182">
        <f>(J2427*About!$A$132/1000)*10^12*'EPA to IEA Scaling'!$E$13</f>
        <v>10650308278.67288</v>
      </c>
      <c r="O2427" s="183">
        <f>L2427/About!$B$144</f>
        <v>20.041748045531556</v>
      </c>
    </row>
    <row r="2428" spans="2:15" x14ac:dyDescent="0.45">
      <c r="B2428" s="118" t="s">
        <v>72</v>
      </c>
      <c r="C2428" s="118" t="s">
        <v>775</v>
      </c>
      <c r="D2428" s="118" t="s">
        <v>962</v>
      </c>
      <c r="E2428" s="118" t="s">
        <v>996</v>
      </c>
      <c r="F2428" s="118" t="s">
        <v>997</v>
      </c>
      <c r="G2428" s="118" t="s">
        <v>1000</v>
      </c>
      <c r="H2428" s="118" t="s">
        <v>1008</v>
      </c>
      <c r="I2428" s="118">
        <v>0.31000000238418501</v>
      </c>
      <c r="J2428" s="118">
        <v>0.270000010728836</v>
      </c>
      <c r="K2428" s="118">
        <v>3.7999999523162802</v>
      </c>
      <c r="L2428" s="181">
        <f>(K2428+'NPV Calcs'!$D$13)*About!$B$135</f>
        <v>10.652248381312582</v>
      </c>
      <c r="M2428" s="95" t="str">
        <f>INDEX('IEA Tech to Policy Mapping'!$B$2:$B$13,MATCH($H2428,'IEA Tech to Policy Mapping'!$A$2:$A$13,0))</f>
        <v>ngps - T&amp;D methane capture</v>
      </c>
      <c r="N2428" s="182">
        <f>(J2428*About!$A$132/1000)*10^12*'EPA to IEA Scaling'!$E$13</f>
        <v>6118262461.2779284</v>
      </c>
      <c r="O2428" s="183">
        <f>L2428/About!$B$144</f>
        <v>20.041748045531556</v>
      </c>
    </row>
    <row r="2429" spans="2:15" x14ac:dyDescent="0.45">
      <c r="B2429" s="118" t="s">
        <v>1062</v>
      </c>
      <c r="C2429" s="118" t="s">
        <v>775</v>
      </c>
      <c r="D2429" s="118" t="s">
        <v>962</v>
      </c>
      <c r="E2429" s="118" t="s">
        <v>996</v>
      </c>
      <c r="F2429" s="118" t="s">
        <v>997</v>
      </c>
      <c r="G2429" s="118" t="s">
        <v>1000</v>
      </c>
      <c r="H2429" s="118" t="s">
        <v>1008</v>
      </c>
      <c r="I2429" s="118">
        <v>0.490000009536743</v>
      </c>
      <c r="J2429" s="118">
        <v>0.41999998688697798</v>
      </c>
      <c r="K2429" s="118">
        <v>3.7999999523162802</v>
      </c>
      <c r="L2429" s="181">
        <f>(K2429+'NPV Calcs'!$D$13)*About!$B$135</f>
        <v>10.652248381312582</v>
      </c>
      <c r="M2429" s="95" t="str">
        <f>INDEX('IEA Tech to Policy Mapping'!$B$2:$B$13,MATCH($H2429,'IEA Tech to Policy Mapping'!$A$2:$A$13,0))</f>
        <v>ngps - T&amp;D methane capture</v>
      </c>
      <c r="N2429" s="182">
        <f>(J2429*About!$A$132/1000)*10^12*'EPA to IEA Scaling'!$E$13</f>
        <v>9517296486.6603928</v>
      </c>
      <c r="O2429" s="183">
        <f>L2429/About!$B$144</f>
        <v>20.041748045531556</v>
      </c>
    </row>
    <row r="2430" spans="2:15" x14ac:dyDescent="0.45">
      <c r="B2430" s="118" t="s">
        <v>127</v>
      </c>
      <c r="C2430" s="118" t="s">
        <v>775</v>
      </c>
      <c r="D2430" s="118" t="s">
        <v>962</v>
      </c>
      <c r="E2430" s="118" t="s">
        <v>996</v>
      </c>
      <c r="F2430" s="118" t="s">
        <v>997</v>
      </c>
      <c r="G2430" s="118" t="s">
        <v>1000</v>
      </c>
      <c r="H2430" s="118" t="s">
        <v>1008</v>
      </c>
      <c r="I2430" s="118">
        <v>0.33000001311302102</v>
      </c>
      <c r="J2430" s="118">
        <v>0.28000000119209201</v>
      </c>
      <c r="K2430" s="118">
        <v>3.7999999523162802</v>
      </c>
      <c r="L2430" s="181">
        <f>(K2430+'NPV Calcs'!$D$13)*About!$B$135</f>
        <v>10.652248381312582</v>
      </c>
      <c r="M2430" s="95" t="str">
        <f>INDEX('IEA Tech to Policy Mapping'!$B$2:$B$13,MATCH($H2430,'IEA Tech to Policy Mapping'!$A$2:$A$13,0))</f>
        <v>ngps - T&amp;D methane capture</v>
      </c>
      <c r="N2430" s="182">
        <f>(J2430*About!$A$132/1000)*10^12*'EPA to IEA Scaling'!$E$13</f>
        <v>6344864549.5494089</v>
      </c>
      <c r="O2430" s="183">
        <f>L2430/About!$B$144</f>
        <v>20.041748045531556</v>
      </c>
    </row>
    <row r="2431" spans="2:15" x14ac:dyDescent="0.45">
      <c r="B2431" s="118" t="s">
        <v>1061</v>
      </c>
      <c r="C2431" s="118" t="s">
        <v>775</v>
      </c>
      <c r="D2431" s="118" t="s">
        <v>962</v>
      </c>
      <c r="E2431" s="118" t="s">
        <v>996</v>
      </c>
      <c r="F2431" s="118" t="s">
        <v>997</v>
      </c>
      <c r="G2431" s="118" t="s">
        <v>1000</v>
      </c>
      <c r="H2431" s="118" t="s">
        <v>1008</v>
      </c>
      <c r="I2431" s="118">
        <v>0.87999999523162797</v>
      </c>
      <c r="J2431" s="118">
        <v>0.75</v>
      </c>
      <c r="K2431" s="118">
        <v>3.7999999523162802</v>
      </c>
      <c r="L2431" s="181">
        <f>(K2431+'NPV Calcs'!$D$13)*About!$B$135</f>
        <v>10.652248381312582</v>
      </c>
      <c r="M2431" s="95" t="str">
        <f>INDEX('IEA Tech to Policy Mapping'!$B$2:$B$13,MATCH($H2431,'IEA Tech to Policy Mapping'!$A$2:$A$13,0))</f>
        <v>ngps - T&amp;D methane capture</v>
      </c>
      <c r="N2431" s="182">
        <f>(J2431*About!$A$132/1000)*10^12*'EPA to IEA Scaling'!$E$13</f>
        <v>16995172828.222313</v>
      </c>
      <c r="O2431" s="183">
        <f>L2431/About!$B$144</f>
        <v>20.041748045531556</v>
      </c>
    </row>
    <row r="2432" spans="2:15" x14ac:dyDescent="0.45">
      <c r="B2432" s="118" t="s">
        <v>224</v>
      </c>
      <c r="C2432" s="118" t="s">
        <v>775</v>
      </c>
      <c r="D2432" s="118" t="s">
        <v>962</v>
      </c>
      <c r="E2432" s="118" t="s">
        <v>996</v>
      </c>
      <c r="F2432" s="118" t="s">
        <v>997</v>
      </c>
      <c r="G2432" s="118" t="s">
        <v>1000</v>
      </c>
      <c r="H2432" s="118" t="s">
        <v>1008</v>
      </c>
      <c r="I2432" s="118">
        <v>0.51999998092651301</v>
      </c>
      <c r="J2432" s="118">
        <v>0.43999999761581399</v>
      </c>
      <c r="K2432" s="118">
        <v>3.7999999523162802</v>
      </c>
      <c r="L2432" s="181">
        <f>(K2432+'NPV Calcs'!$D$13)*About!$B$135</f>
        <v>10.652248381312582</v>
      </c>
      <c r="M2432" s="95" t="str">
        <f>INDEX('IEA Tech to Policy Mapping'!$B$2:$B$13,MATCH($H2432,'IEA Tech to Policy Mapping'!$A$2:$A$13,0))</f>
        <v>ngps - T&amp;D methane capture</v>
      </c>
      <c r="N2432" s="182">
        <f>(J2432*About!$A$132/1000)*10^12*'EPA to IEA Scaling'!$E$13</f>
        <v>9970501338.5308838</v>
      </c>
      <c r="O2432" s="183">
        <f>L2432/About!$B$144</f>
        <v>20.041748045531556</v>
      </c>
    </row>
    <row r="2433" spans="2:15" x14ac:dyDescent="0.45">
      <c r="B2433" s="118" t="s">
        <v>239</v>
      </c>
      <c r="C2433" s="118" t="s">
        <v>775</v>
      </c>
      <c r="D2433" s="118" t="s">
        <v>962</v>
      </c>
      <c r="E2433" s="118" t="s">
        <v>996</v>
      </c>
      <c r="F2433" s="118" t="s">
        <v>997</v>
      </c>
      <c r="G2433" s="118" t="s">
        <v>1000</v>
      </c>
      <c r="H2433" s="118" t="s">
        <v>1008</v>
      </c>
      <c r="I2433" s="118">
        <v>11.25</v>
      </c>
      <c r="J2433" s="118">
        <v>9.5600004196166992</v>
      </c>
      <c r="K2433" s="118">
        <v>3.7999999523162802</v>
      </c>
      <c r="L2433" s="181">
        <f>(K2433+'NPV Calcs'!$D$13)*About!$B$135</f>
        <v>10.652248381312582</v>
      </c>
      <c r="M2433" s="95" t="str">
        <f>INDEX('IEA Tech to Policy Mapping'!$B$2:$B$13,MATCH($H2433,'IEA Tech to Policy Mapping'!$A$2:$A$13,0))</f>
        <v>ngps - T&amp;D methane capture</v>
      </c>
      <c r="N2433" s="182">
        <f>(J2433*About!$A$132/1000)*10^12*'EPA to IEA Scaling'!$E$13</f>
        <v>216631812492.3515</v>
      </c>
      <c r="O2433" s="183">
        <f>L2433/About!$B$144</f>
        <v>20.041748045531556</v>
      </c>
    </row>
    <row r="2434" spans="2:15" x14ac:dyDescent="0.45">
      <c r="B2434" s="118" t="s">
        <v>194</v>
      </c>
      <c r="C2434" s="118" t="s">
        <v>775</v>
      </c>
      <c r="D2434" s="118" t="s">
        <v>985</v>
      </c>
      <c r="E2434" s="118" t="s">
        <v>986</v>
      </c>
      <c r="F2434" s="118" t="s">
        <v>987</v>
      </c>
      <c r="G2434" s="118" t="s">
        <v>988</v>
      </c>
      <c r="H2434" s="118" t="s">
        <v>1006</v>
      </c>
      <c r="I2434" s="118">
        <v>1472.96997070312</v>
      </c>
      <c r="J2434" s="118">
        <v>1472.96997070312</v>
      </c>
      <c r="K2434" s="118">
        <v>3.92000007629394</v>
      </c>
      <c r="L2434" s="181">
        <f>(K2434+'NPV Calcs'!$D$13)*About!$B$135</f>
        <v>10.760015070527142</v>
      </c>
      <c r="M2434" s="95" t="str">
        <f>INDEX('IEA Tech to Policy Mapping'!$B$2:$B$13,MATCH($H2434,'IEA Tech to Policy Mapping'!$A$2:$A$13,0))</f>
        <v>ngps - production methane capture</v>
      </c>
      <c r="N2434" s="182">
        <f>(J2434*About!$A$132/1000)*10^12*'EPA to IEA Scaling'!$E$13</f>
        <v>33377838963841.441</v>
      </c>
      <c r="O2434" s="183">
        <f>L2434/About!$B$144</f>
        <v>20.244506445037931</v>
      </c>
    </row>
    <row r="2435" spans="2:15" x14ac:dyDescent="0.45">
      <c r="B2435" s="118" t="s">
        <v>293</v>
      </c>
      <c r="C2435" s="118" t="s">
        <v>775</v>
      </c>
      <c r="D2435" s="118" t="s">
        <v>985</v>
      </c>
      <c r="E2435" s="118" t="s">
        <v>986</v>
      </c>
      <c r="F2435" s="118" t="s">
        <v>987</v>
      </c>
      <c r="G2435" s="118" t="s">
        <v>988</v>
      </c>
      <c r="H2435" s="118" t="s">
        <v>1006</v>
      </c>
      <c r="I2435" s="118">
        <v>160.30999755859301</v>
      </c>
      <c r="J2435" s="118">
        <v>160.30999755859301</v>
      </c>
      <c r="K2435" s="118">
        <v>3.92000007629394</v>
      </c>
      <c r="L2435" s="181">
        <f>(K2435+'NPV Calcs'!$D$13)*About!$B$135</f>
        <v>10.760015070527142</v>
      </c>
      <c r="M2435" s="95" t="str">
        <f>INDEX('IEA Tech to Policy Mapping'!$B$2:$B$13,MATCH($H2435,'IEA Tech to Policy Mapping'!$A$2:$A$13,0))</f>
        <v>ngps - production methane capture</v>
      </c>
      <c r="N2435" s="182">
        <f>(J2435*About!$A$132/1000)*10^12*'EPA to IEA Scaling'!$E$13</f>
        <v>3632661486133.5806</v>
      </c>
      <c r="O2435" s="183">
        <f>L2435/About!$B$144</f>
        <v>20.244506445037931</v>
      </c>
    </row>
    <row r="2436" spans="2:15" x14ac:dyDescent="0.45">
      <c r="B2436" s="118" t="s">
        <v>298</v>
      </c>
      <c r="C2436" s="118" t="s">
        <v>775</v>
      </c>
      <c r="D2436" s="118" t="s">
        <v>985</v>
      </c>
      <c r="E2436" s="118" t="s">
        <v>986</v>
      </c>
      <c r="F2436" s="118" t="s">
        <v>987</v>
      </c>
      <c r="G2436" s="118" t="s">
        <v>988</v>
      </c>
      <c r="H2436" s="118" t="s">
        <v>1006</v>
      </c>
      <c r="I2436" s="118">
        <v>20.639999389648398</v>
      </c>
      <c r="J2436" s="118">
        <v>20.639999389648398</v>
      </c>
      <c r="K2436" s="118">
        <v>3.92000007629394</v>
      </c>
      <c r="L2436" s="181">
        <f>(K2436+'NPV Calcs'!$D$13)*About!$B$135</f>
        <v>10.760015070527142</v>
      </c>
      <c r="M2436" s="95" t="str">
        <f>INDEX('IEA Tech to Policy Mapping'!$B$2:$B$13,MATCH($H2436,'IEA Tech to Policy Mapping'!$A$2:$A$13,0))</f>
        <v>ngps - production methane capture</v>
      </c>
      <c r="N2436" s="182">
        <f>(J2436*About!$A$132/1000)*10^12*'EPA to IEA Scaling'!$E$13</f>
        <v>467707142401.97009</v>
      </c>
      <c r="O2436" s="183">
        <f>L2436/About!$B$144</f>
        <v>20.244506445037931</v>
      </c>
    </row>
    <row r="2437" spans="2:15" x14ac:dyDescent="0.45">
      <c r="B2437" s="118" t="s">
        <v>321</v>
      </c>
      <c r="C2437" s="118" t="s">
        <v>775</v>
      </c>
      <c r="D2437" s="118" t="s">
        <v>985</v>
      </c>
      <c r="E2437" s="118" t="s">
        <v>986</v>
      </c>
      <c r="F2437" s="118" t="s">
        <v>987</v>
      </c>
      <c r="G2437" s="118" t="s">
        <v>988</v>
      </c>
      <c r="H2437" s="118" t="s">
        <v>1006</v>
      </c>
      <c r="I2437" s="118">
        <v>3.0199999809265101</v>
      </c>
      <c r="J2437" s="118">
        <v>3.0199999809265101</v>
      </c>
      <c r="K2437" s="118">
        <v>4.1100001335143999</v>
      </c>
      <c r="L2437" s="181">
        <f>(K2437+'NPV Calcs'!$D$13)*About!$B$135</f>
        <v>10.93064553688431</v>
      </c>
      <c r="M2437" s="95" t="str">
        <f>INDEX('IEA Tech to Policy Mapping'!$B$2:$B$13,MATCH($H2437,'IEA Tech to Policy Mapping'!$A$2:$A$13,0))</f>
        <v>ngps - production methane capture</v>
      </c>
      <c r="N2437" s="182">
        <f>(J2437*About!$A$132/1000)*10^12*'EPA to IEA Scaling'!$E$13</f>
        <v>68433895489.432159</v>
      </c>
      <c r="O2437" s="183">
        <f>L2437/About!$B$144</f>
        <v>20.565540342597174</v>
      </c>
    </row>
    <row r="2438" spans="2:15" x14ac:dyDescent="0.45">
      <c r="B2438" s="118" t="s">
        <v>24</v>
      </c>
      <c r="C2438" s="118" t="s">
        <v>775</v>
      </c>
      <c r="D2438" s="118" t="s">
        <v>985</v>
      </c>
      <c r="E2438" s="118" t="s">
        <v>986</v>
      </c>
      <c r="F2438" s="118" t="s">
        <v>987</v>
      </c>
      <c r="G2438" s="118" t="s">
        <v>988</v>
      </c>
      <c r="H2438" s="118" t="s">
        <v>1009</v>
      </c>
      <c r="I2438" s="118">
        <v>0.93000000715255704</v>
      </c>
      <c r="J2438" s="118">
        <v>0.93000000715255704</v>
      </c>
      <c r="K2438" s="118">
        <v>4.5100002288818297</v>
      </c>
      <c r="L2438" s="181">
        <f>(K2438+'NPV Calcs'!$D$13)*About!$B$135</f>
        <v>11.28986754878224</v>
      </c>
      <c r="M2438" s="95" t="str">
        <f>INDEX('IEA Tech to Policy Mapping'!$B$2:$B$13,MATCH($H2438,'IEA Tech to Policy Mapping'!$A$2:$A$13,0))</f>
        <v>ngps - processing methane capture</v>
      </c>
      <c r="N2438" s="182">
        <f>(J2438*About!$A$132/1000)*10^12*'EPA to IEA Scaling'!$E$13</f>
        <v>21074014469.074257</v>
      </c>
      <c r="O2438" s="183">
        <f>L2438/About!$B$144</f>
        <v>21.241401137159318</v>
      </c>
    </row>
    <row r="2439" spans="2:15" x14ac:dyDescent="0.45">
      <c r="B2439" s="118" t="s">
        <v>24</v>
      </c>
      <c r="C2439" s="118" t="s">
        <v>775</v>
      </c>
      <c r="D2439" s="118" t="s">
        <v>962</v>
      </c>
      <c r="E2439" s="118" t="s">
        <v>991</v>
      </c>
      <c r="F2439" s="118" t="s">
        <v>987</v>
      </c>
      <c r="G2439" s="118" t="s">
        <v>988</v>
      </c>
      <c r="H2439" s="118" t="s">
        <v>1009</v>
      </c>
      <c r="I2439" s="118">
        <v>1.50999999046325</v>
      </c>
      <c r="J2439" s="118">
        <v>1.50999999046325</v>
      </c>
      <c r="K2439" s="118">
        <v>4.5100002288818297</v>
      </c>
      <c r="L2439" s="181">
        <f>(K2439+'NPV Calcs'!$D$13)*About!$B$135</f>
        <v>11.28986754878224</v>
      </c>
      <c r="M2439" s="95" t="str">
        <f>INDEX('IEA Tech to Policy Mapping'!$B$2:$B$13,MATCH($H2439,'IEA Tech to Policy Mapping'!$A$2:$A$13,0))</f>
        <v>ngps - processing methane capture</v>
      </c>
      <c r="N2439" s="182">
        <f>(J2439*About!$A$132/1000)*10^12*'EPA to IEA Scaling'!$E$13</f>
        <v>34216947744.715969</v>
      </c>
      <c r="O2439" s="183">
        <f>L2439/About!$B$144</f>
        <v>21.241401137159318</v>
      </c>
    </row>
    <row r="2440" spans="2:15" x14ac:dyDescent="0.45">
      <c r="B2440" s="118" t="s">
        <v>239</v>
      </c>
      <c r="C2440" s="118" t="s">
        <v>775</v>
      </c>
      <c r="D2440" s="118" t="s">
        <v>985</v>
      </c>
      <c r="E2440" s="118" t="s">
        <v>986</v>
      </c>
      <c r="F2440" s="118" t="s">
        <v>987</v>
      </c>
      <c r="G2440" s="118" t="s">
        <v>988</v>
      </c>
      <c r="H2440" s="118" t="s">
        <v>1006</v>
      </c>
      <c r="I2440" s="118">
        <v>118.870002746582</v>
      </c>
      <c r="J2440" s="118">
        <v>118.870002746582</v>
      </c>
      <c r="K2440" s="118">
        <v>4.88000011444091</v>
      </c>
      <c r="L2440" s="181">
        <f>(K2440+'NPV Calcs'!$D$13)*About!$B$135</f>
        <v>11.62214772779182</v>
      </c>
      <c r="M2440" s="95" t="str">
        <f>INDEX('IEA Tech to Policy Mapping'!$B$2:$B$13,MATCH($H2440,'IEA Tech to Policy Mapping'!$A$2:$A$13,0))</f>
        <v>ngps - production methane capture</v>
      </c>
      <c r="N2440" s="182">
        <f>(J2440*About!$A$132/1000)*10^12*'EPA to IEA Scaling'!$E$13</f>
        <v>2693621654359.2295</v>
      </c>
      <c r="O2440" s="183">
        <f>L2440/About!$B$144</f>
        <v>21.866572029711634</v>
      </c>
    </row>
    <row r="2441" spans="2:15" x14ac:dyDescent="0.45">
      <c r="B2441" s="118" t="s">
        <v>194</v>
      </c>
      <c r="C2441" s="118" t="s">
        <v>775</v>
      </c>
      <c r="D2441" s="118" t="s">
        <v>985</v>
      </c>
      <c r="E2441" s="118" t="s">
        <v>986</v>
      </c>
      <c r="F2441" s="118" t="s">
        <v>987</v>
      </c>
      <c r="G2441" s="118" t="s">
        <v>988</v>
      </c>
      <c r="H2441" s="118" t="s">
        <v>1010</v>
      </c>
      <c r="I2441" s="118">
        <v>121.209999084472</v>
      </c>
      <c r="J2441" s="118">
        <v>121.209999084472</v>
      </c>
      <c r="K2441" s="118">
        <v>5.2699999809265101</v>
      </c>
      <c r="L2441" s="181">
        <f>(K2441+'NPV Calcs'!$D$13)*About!$B$135</f>
        <v>11.972388985985003</v>
      </c>
      <c r="M2441" s="95" t="str">
        <f>INDEX('IEA Tech to Policy Mapping'!$B$2:$B$13,MATCH($H2441,'IEA Tech to Policy Mapping'!$A$2:$A$13,0))</f>
        <v>ngps - processing methane capture</v>
      </c>
      <c r="N2441" s="182">
        <f>(J2441*About!$A$132/1000)*10^12*'EPA to IEA Scaling'!$E$13</f>
        <v>2746646510599.0269</v>
      </c>
      <c r="O2441" s="183">
        <f>L2441/About!$B$144</f>
        <v>22.525535921707625</v>
      </c>
    </row>
    <row r="2442" spans="2:15" x14ac:dyDescent="0.45">
      <c r="B2442" s="118" t="s">
        <v>24</v>
      </c>
      <c r="C2442" s="118" t="s">
        <v>775</v>
      </c>
      <c r="D2442" s="118" t="s">
        <v>985</v>
      </c>
      <c r="E2442" s="118" t="s">
        <v>986</v>
      </c>
      <c r="F2442" s="118" t="s">
        <v>987</v>
      </c>
      <c r="G2442" s="118" t="s">
        <v>988</v>
      </c>
      <c r="H2442" s="118" t="s">
        <v>1006</v>
      </c>
      <c r="I2442" s="118">
        <v>5.3200001716613698</v>
      </c>
      <c r="J2442" s="118">
        <v>5.3200001716613698</v>
      </c>
      <c r="K2442" s="118">
        <v>5.5799999237060502</v>
      </c>
      <c r="L2442" s="181">
        <f>(K2442+'NPV Calcs'!$D$13)*About!$B$135</f>
        <v>12.250785927443777</v>
      </c>
      <c r="M2442" s="95" t="str">
        <f>INDEX('IEA Tech to Policy Mapping'!$B$2:$B$13,MATCH($H2442,'IEA Tech to Policy Mapping'!$A$2:$A$13,0))</f>
        <v>ngps - production methane capture</v>
      </c>
      <c r="N2442" s="182">
        <f>(J2442*About!$A$132/1000)*10^12*'EPA to IEA Scaling'!$E$13</f>
        <v>120552429818.07648</v>
      </c>
      <c r="O2442" s="183">
        <f>L2442/About!$B$144</f>
        <v>23.049327815928912</v>
      </c>
    </row>
    <row r="2443" spans="2:15" x14ac:dyDescent="0.45">
      <c r="B2443" s="118" t="s">
        <v>20</v>
      </c>
      <c r="C2443" s="118" t="s">
        <v>775</v>
      </c>
      <c r="D2443" s="118" t="s">
        <v>985</v>
      </c>
      <c r="E2443" s="118" t="s">
        <v>986</v>
      </c>
      <c r="F2443" s="118" t="s">
        <v>987</v>
      </c>
      <c r="G2443" s="118" t="s">
        <v>988</v>
      </c>
      <c r="H2443" s="118" t="s">
        <v>1004</v>
      </c>
      <c r="I2443" s="118">
        <v>5.4899997711181596</v>
      </c>
      <c r="J2443" s="118">
        <v>5.4899997711181596</v>
      </c>
      <c r="K2443" s="118">
        <v>7.8099999427795401</v>
      </c>
      <c r="L2443" s="181">
        <f>(K2443+'NPV Calcs'!$D$13)*About!$B$135</f>
        <v>14.253448183431912</v>
      </c>
      <c r="M2443" s="95" t="str">
        <f>INDEX('IEA Tech to Policy Mapping'!$B$2:$B$13,MATCH($H2443,'IEA Tech to Policy Mapping'!$A$2:$A$13,0))</f>
        <v>ngps - production methane destruction</v>
      </c>
      <c r="N2443" s="182">
        <f>(J2443*About!$A$132/1000)*10^12*'EPA to IEA Scaling'!$E$13</f>
        <v>124404659916.07208</v>
      </c>
      <c r="O2443" s="183">
        <f>L2443/About!$B$144</f>
        <v>26.81725087949761</v>
      </c>
    </row>
    <row r="2444" spans="2:15" x14ac:dyDescent="0.45">
      <c r="B2444" s="118" t="s">
        <v>110</v>
      </c>
      <c r="C2444" s="118" t="s">
        <v>775</v>
      </c>
      <c r="D2444" s="118" t="s">
        <v>985</v>
      </c>
      <c r="E2444" s="118" t="s">
        <v>986</v>
      </c>
      <c r="F2444" s="118" t="s">
        <v>987</v>
      </c>
      <c r="G2444" s="118" t="s">
        <v>988</v>
      </c>
      <c r="H2444" s="118" t="s">
        <v>1004</v>
      </c>
      <c r="I2444" s="118">
        <v>1.1399999856948799</v>
      </c>
      <c r="J2444" s="118">
        <v>1.1399999856948799</v>
      </c>
      <c r="K2444" s="118">
        <v>7.8099999427795401</v>
      </c>
      <c r="L2444" s="181">
        <f>(K2444+'NPV Calcs'!$D$13)*About!$B$135</f>
        <v>14.253448183431912</v>
      </c>
      <c r="M2444" s="95" t="str">
        <f>INDEX('IEA Tech to Policy Mapping'!$B$2:$B$13,MATCH($H2444,'IEA Tech to Policy Mapping'!$A$2:$A$13,0))</f>
        <v>ngps - production methane destruction</v>
      </c>
      <c r="N2444" s="182">
        <f>(J2444*About!$A$132/1000)*10^12*'EPA to IEA Scaling'!$E$13</f>
        <v>25832662374.740593</v>
      </c>
      <c r="O2444" s="183">
        <f>L2444/About!$B$144</f>
        <v>26.81725087949761</v>
      </c>
    </row>
    <row r="2445" spans="2:15" x14ac:dyDescent="0.45">
      <c r="B2445" s="118" t="s">
        <v>194</v>
      </c>
      <c r="C2445" s="118" t="s">
        <v>775</v>
      </c>
      <c r="D2445" s="118" t="s">
        <v>985</v>
      </c>
      <c r="E2445" s="118" t="s">
        <v>986</v>
      </c>
      <c r="F2445" s="118" t="s">
        <v>987</v>
      </c>
      <c r="G2445" s="118" t="s">
        <v>988</v>
      </c>
      <c r="H2445" s="118" t="s">
        <v>1004</v>
      </c>
      <c r="I2445" s="118">
        <v>35.189998626708899</v>
      </c>
      <c r="J2445" s="118">
        <v>35.189998626708899</v>
      </c>
      <c r="K2445" s="118">
        <v>7.8099999427795401</v>
      </c>
      <c r="L2445" s="181">
        <f>(K2445+'NPV Calcs'!$D$13)*About!$B$135</f>
        <v>14.253448183431912</v>
      </c>
      <c r="M2445" s="95" t="str">
        <f>INDEX('IEA Tech to Policy Mapping'!$B$2:$B$13,MATCH($H2445,'IEA Tech to Policy Mapping'!$A$2:$A$13,0))</f>
        <v>ngps - production methane destruction</v>
      </c>
      <c r="N2445" s="182">
        <f>(J2445*About!$A$132/1000)*10^12*'EPA to IEA Scaling'!$E$13</f>
        <v>797413477981.09802</v>
      </c>
      <c r="O2445" s="183">
        <f>L2445/About!$B$144</f>
        <v>26.81725087949761</v>
      </c>
    </row>
    <row r="2446" spans="2:15" x14ac:dyDescent="0.45">
      <c r="B2446" s="118" t="s">
        <v>321</v>
      </c>
      <c r="C2446" s="118" t="s">
        <v>775</v>
      </c>
      <c r="D2446" s="118" t="s">
        <v>985</v>
      </c>
      <c r="E2446" s="118" t="s">
        <v>986</v>
      </c>
      <c r="F2446" s="118" t="s">
        <v>987</v>
      </c>
      <c r="G2446" s="118" t="s">
        <v>988</v>
      </c>
      <c r="H2446" s="118" t="s">
        <v>1004</v>
      </c>
      <c r="I2446" s="118">
        <v>7.0000000298023196E-2</v>
      </c>
      <c r="J2446" s="118">
        <v>7.0000000298023196E-2</v>
      </c>
      <c r="K2446" s="118">
        <v>7.8099999427795401</v>
      </c>
      <c r="L2446" s="181">
        <f>(K2446+'NPV Calcs'!$D$13)*About!$B$135</f>
        <v>14.253448183431912</v>
      </c>
      <c r="M2446" s="95" t="str">
        <f>INDEX('IEA Tech to Policy Mapping'!$B$2:$B$13,MATCH($H2446,'IEA Tech to Policy Mapping'!$A$2:$A$13,0))</f>
        <v>ngps - production methane destruction</v>
      </c>
      <c r="N2446" s="182">
        <f>(J2446*About!$A$132/1000)*10^12*'EPA to IEA Scaling'!$E$13</f>
        <v>1586216137.3873568</v>
      </c>
      <c r="O2446" s="183">
        <f>L2446/About!$B$144</f>
        <v>26.81725087949761</v>
      </c>
    </row>
    <row r="2447" spans="2:15" x14ac:dyDescent="0.45">
      <c r="B2447" s="118" t="s">
        <v>110</v>
      </c>
      <c r="C2447" s="118" t="s">
        <v>775</v>
      </c>
      <c r="D2447" s="118" t="s">
        <v>985</v>
      </c>
      <c r="E2447" s="118" t="s">
        <v>1007</v>
      </c>
      <c r="F2447" s="118" t="s">
        <v>997</v>
      </c>
      <c r="G2447" s="118" t="s">
        <v>988</v>
      </c>
      <c r="H2447" s="118" t="s">
        <v>1004</v>
      </c>
      <c r="I2447" s="118">
        <v>0.37999999523162797</v>
      </c>
      <c r="J2447" s="118">
        <v>0.37999999523162797</v>
      </c>
      <c r="K2447" s="118">
        <v>8.0100002288818306</v>
      </c>
      <c r="L2447" s="181">
        <f>(K2447+'NPV Calcs'!$D$13)*About!$B$135</f>
        <v>14.43305940349383</v>
      </c>
      <c r="M2447" s="95" t="str">
        <f>INDEX('IEA Tech to Policy Mapping'!$B$2:$B$13,MATCH($H2447,'IEA Tech to Policy Mapping'!$A$2:$A$13,0))</f>
        <v>ngps - production methane destruction</v>
      </c>
      <c r="N2447" s="182">
        <f>(J2447*About!$A$132/1000)*10^12*'EPA to IEA Scaling'!$E$13</f>
        <v>8610887458.2468967</v>
      </c>
      <c r="O2447" s="183">
        <f>L2447/About!$B$144</f>
        <v>27.155181679623013</v>
      </c>
    </row>
    <row r="2448" spans="2:15" x14ac:dyDescent="0.45">
      <c r="B2448" s="118" t="s">
        <v>321</v>
      </c>
      <c r="C2448" s="118" t="s">
        <v>775</v>
      </c>
      <c r="D2448" s="118" t="s">
        <v>985</v>
      </c>
      <c r="E2448" s="118" t="s">
        <v>1007</v>
      </c>
      <c r="F2448" s="118" t="s">
        <v>997</v>
      </c>
      <c r="G2448" s="118" t="s">
        <v>988</v>
      </c>
      <c r="H2448" s="118" t="s">
        <v>1004</v>
      </c>
      <c r="I2448" s="118">
        <v>2.9999999329447701E-2</v>
      </c>
      <c r="J2448" s="118">
        <v>2.9999999329447701E-2</v>
      </c>
      <c r="K2448" s="118">
        <v>8.0100002288818306</v>
      </c>
      <c r="L2448" s="181">
        <f>(K2448+'NPV Calcs'!$D$13)*About!$B$135</f>
        <v>14.43305940349383</v>
      </c>
      <c r="M2448" s="95" t="str">
        <f>INDEX('IEA Tech to Policy Mapping'!$B$2:$B$13,MATCH($H2448,'IEA Tech to Policy Mapping'!$A$2:$A$13,0))</f>
        <v>ngps - production methane destruction</v>
      </c>
      <c r="N2448" s="182">
        <f>(J2448*About!$A$132/1000)*10^12*'EPA to IEA Scaling'!$E$13</f>
        <v>679806897.9340229</v>
      </c>
      <c r="O2448" s="183">
        <f>L2448/About!$B$144</f>
        <v>27.155181679623013</v>
      </c>
    </row>
    <row r="2449" spans="2:15" x14ac:dyDescent="0.45">
      <c r="B2449" s="118" t="s">
        <v>20</v>
      </c>
      <c r="C2449" s="118" t="s">
        <v>775</v>
      </c>
      <c r="D2449" s="118" t="s">
        <v>985</v>
      </c>
      <c r="E2449" s="118" t="s">
        <v>1007</v>
      </c>
      <c r="F2449" s="118" t="s">
        <v>997</v>
      </c>
      <c r="G2449" s="118" t="s">
        <v>988</v>
      </c>
      <c r="H2449" s="118" t="s">
        <v>1004</v>
      </c>
      <c r="I2449" s="118">
        <v>0.239999994635581</v>
      </c>
      <c r="J2449" s="118">
        <v>0.239999994635581</v>
      </c>
      <c r="K2449" s="118">
        <v>8.0100002288818306</v>
      </c>
      <c r="L2449" s="181">
        <f>(K2449+'NPV Calcs'!$D$13)*About!$B$135</f>
        <v>14.43305940349383</v>
      </c>
      <c r="M2449" s="95" t="str">
        <f>INDEX('IEA Tech to Policy Mapping'!$B$2:$B$13,MATCH($H2449,'IEA Tech to Policy Mapping'!$A$2:$A$13,0))</f>
        <v>ngps - production methane destruction</v>
      </c>
      <c r="N2449" s="182">
        <f>(J2449*About!$A$132/1000)*10^12*'EPA to IEA Scaling'!$E$13</f>
        <v>5438455183.4721699</v>
      </c>
      <c r="O2449" s="183">
        <f>L2449/About!$B$144</f>
        <v>27.155181679623013</v>
      </c>
    </row>
    <row r="2450" spans="2:15" x14ac:dyDescent="0.45">
      <c r="B2450" s="118" t="s">
        <v>194</v>
      </c>
      <c r="C2450" s="118" t="s">
        <v>775</v>
      </c>
      <c r="D2450" s="118" t="s">
        <v>985</v>
      </c>
      <c r="E2450" s="118" t="s">
        <v>1007</v>
      </c>
      <c r="F2450" s="118" t="s">
        <v>997</v>
      </c>
      <c r="G2450" s="118" t="s">
        <v>988</v>
      </c>
      <c r="H2450" s="118" t="s">
        <v>1004</v>
      </c>
      <c r="I2450" s="118">
        <v>1.16999995708465</v>
      </c>
      <c r="J2450" s="118">
        <v>1.16999995708465</v>
      </c>
      <c r="K2450" s="118">
        <v>8.0100002288818306</v>
      </c>
      <c r="L2450" s="181">
        <f>(K2450+'NPV Calcs'!$D$13)*About!$B$135</f>
        <v>14.43305940349383</v>
      </c>
      <c r="M2450" s="95" t="str">
        <f>INDEX('IEA Tech to Policy Mapping'!$B$2:$B$13,MATCH($H2450,'IEA Tech to Policy Mapping'!$A$2:$A$13,0))</f>
        <v>ngps - production methane destruction</v>
      </c>
      <c r="N2450" s="182">
        <f>(J2450*About!$A$132/1000)*10^12*'EPA to IEA Scaling'!$E$13</f>
        <v>26512468639.55508</v>
      </c>
      <c r="O2450" s="183">
        <f>L2450/About!$B$144</f>
        <v>27.155181679623013</v>
      </c>
    </row>
    <row r="2451" spans="2:15" x14ac:dyDescent="0.45">
      <c r="B2451" s="118" t="s">
        <v>239</v>
      </c>
      <c r="C2451" s="118" t="s">
        <v>775</v>
      </c>
      <c r="D2451" s="118" t="s">
        <v>985</v>
      </c>
      <c r="E2451" s="118" t="s">
        <v>986</v>
      </c>
      <c r="F2451" s="118" t="s">
        <v>987</v>
      </c>
      <c r="G2451" s="118" t="s">
        <v>988</v>
      </c>
      <c r="H2451" s="118" t="s">
        <v>1004</v>
      </c>
      <c r="I2451" s="118">
        <v>2.8399999141693102</v>
      </c>
      <c r="J2451" s="118">
        <v>2.8399999141693102</v>
      </c>
      <c r="K2451" s="118">
        <v>8.1400003433227504</v>
      </c>
      <c r="L2451" s="181">
        <f>(K2451+'NPV Calcs'!$D$13)*About!$B$135</f>
        <v>14.549806632300191</v>
      </c>
      <c r="M2451" s="95" t="str">
        <f>INDEX('IEA Tech to Policy Mapping'!$B$2:$B$13,MATCH($H2451,'IEA Tech to Policy Mapping'!$A$2:$A$13,0))</f>
        <v>ngps - production methane destruction</v>
      </c>
      <c r="N2451" s="182">
        <f>(J2451*About!$A$132/1000)*10^12*'EPA to IEA Scaling'!$E$13</f>
        <v>64355052497.92527</v>
      </c>
      <c r="O2451" s="183">
        <f>L2451/About!$B$144</f>
        <v>27.374836578851227</v>
      </c>
    </row>
    <row r="2452" spans="2:15" x14ac:dyDescent="0.45">
      <c r="B2452" s="118" t="s">
        <v>293</v>
      </c>
      <c r="C2452" s="118" t="s">
        <v>775</v>
      </c>
      <c r="D2452" s="118" t="s">
        <v>985</v>
      </c>
      <c r="E2452" s="118" t="s">
        <v>986</v>
      </c>
      <c r="F2452" s="118" t="s">
        <v>987</v>
      </c>
      <c r="G2452" s="118" t="s">
        <v>988</v>
      </c>
      <c r="H2452" s="118" t="s">
        <v>1004</v>
      </c>
      <c r="I2452" s="118">
        <v>3.8299999237060498</v>
      </c>
      <c r="J2452" s="118">
        <v>3.8299999237060498</v>
      </c>
      <c r="K2452" s="118">
        <v>8.1400003433227504</v>
      </c>
      <c r="L2452" s="181">
        <f>(K2452+'NPV Calcs'!$D$13)*About!$B$135</f>
        <v>14.549806632300191</v>
      </c>
      <c r="M2452" s="95" t="str">
        <f>INDEX('IEA Tech to Policy Mapping'!$B$2:$B$13,MATCH($H2452,'IEA Tech to Policy Mapping'!$A$2:$A$13,0))</f>
        <v>ngps - production methane destruction</v>
      </c>
      <c r="N2452" s="182">
        <f>(J2452*About!$A$132/1000)*10^12*'EPA to IEA Scaling'!$E$13</f>
        <v>86788680847.283447</v>
      </c>
      <c r="O2452" s="183">
        <f>L2452/About!$B$144</f>
        <v>27.374836578851227</v>
      </c>
    </row>
    <row r="2453" spans="2:15" x14ac:dyDescent="0.45">
      <c r="B2453" s="118" t="s">
        <v>298</v>
      </c>
      <c r="C2453" s="118" t="s">
        <v>775</v>
      </c>
      <c r="D2453" s="118" t="s">
        <v>985</v>
      </c>
      <c r="E2453" s="118" t="s">
        <v>986</v>
      </c>
      <c r="F2453" s="118" t="s">
        <v>987</v>
      </c>
      <c r="G2453" s="118" t="s">
        <v>988</v>
      </c>
      <c r="H2453" s="118" t="s">
        <v>1004</v>
      </c>
      <c r="I2453" s="118">
        <v>0.490000009536743</v>
      </c>
      <c r="J2453" s="118">
        <v>0.490000009536743</v>
      </c>
      <c r="K2453" s="118">
        <v>8.1400003433227504</v>
      </c>
      <c r="L2453" s="181">
        <f>(K2453+'NPV Calcs'!$D$13)*About!$B$135</f>
        <v>14.549806632300191</v>
      </c>
      <c r="M2453" s="95" t="str">
        <f>INDEX('IEA Tech to Policy Mapping'!$B$2:$B$13,MATCH($H2453,'IEA Tech to Policy Mapping'!$A$2:$A$13,0))</f>
        <v>ngps - production methane destruction</v>
      </c>
      <c r="N2453" s="182">
        <f>(J2453*About!$A$132/1000)*10^12*'EPA to IEA Scaling'!$E$13</f>
        <v>11103513130.543371</v>
      </c>
      <c r="O2453" s="183">
        <f>L2453/About!$B$144</f>
        <v>27.374836578851227</v>
      </c>
    </row>
    <row r="2454" spans="2:15" x14ac:dyDescent="0.45">
      <c r="B2454" s="118" t="s">
        <v>127</v>
      </c>
      <c r="C2454" s="118" t="s">
        <v>775</v>
      </c>
      <c r="D2454" s="118" t="s">
        <v>985</v>
      </c>
      <c r="E2454" s="118" t="s">
        <v>986</v>
      </c>
      <c r="F2454" s="118" t="s">
        <v>987</v>
      </c>
      <c r="G2454" s="118" t="s">
        <v>988</v>
      </c>
      <c r="H2454" s="118" t="s">
        <v>1004</v>
      </c>
      <c r="I2454" s="118">
        <v>0.34999999403953502</v>
      </c>
      <c r="J2454" s="118">
        <v>0.34999999403953502</v>
      </c>
      <c r="K2454" s="118">
        <v>8.1400003433227504</v>
      </c>
      <c r="L2454" s="181">
        <f>(K2454+'NPV Calcs'!$D$13)*About!$B$135</f>
        <v>14.549806632300191</v>
      </c>
      <c r="M2454" s="95" t="str">
        <f>INDEX('IEA Tech to Policy Mapping'!$B$2:$B$13,MATCH($H2454,'IEA Tech to Policy Mapping'!$A$2:$A$13,0))</f>
        <v>ngps - production methane destruction</v>
      </c>
      <c r="N2454" s="182">
        <f>(J2454*About!$A$132/1000)*10^12*'EPA to IEA Scaling'!$E$13</f>
        <v>7931080518.1049032</v>
      </c>
      <c r="O2454" s="183">
        <f>L2454/About!$B$144</f>
        <v>27.374836578851227</v>
      </c>
    </row>
    <row r="2455" spans="2:15" x14ac:dyDescent="0.45">
      <c r="B2455" s="118" t="s">
        <v>24</v>
      </c>
      <c r="C2455" s="118" t="s">
        <v>775</v>
      </c>
      <c r="D2455" s="118" t="s">
        <v>985</v>
      </c>
      <c r="E2455" s="118" t="s">
        <v>986</v>
      </c>
      <c r="F2455" s="118" t="s">
        <v>987</v>
      </c>
      <c r="G2455" s="118" t="s">
        <v>988</v>
      </c>
      <c r="H2455" s="118" t="s">
        <v>1004</v>
      </c>
      <c r="I2455" s="118">
        <v>0.129999995231628</v>
      </c>
      <c r="J2455" s="118">
        <v>0.129999995231628</v>
      </c>
      <c r="K2455" s="118">
        <v>8.1400003433227504</v>
      </c>
      <c r="L2455" s="181">
        <f>(K2455+'NPV Calcs'!$D$13)*About!$B$135</f>
        <v>14.549806632300191</v>
      </c>
      <c r="M2455" s="95" t="str">
        <f>INDEX('IEA Tech to Policy Mapping'!$B$2:$B$13,MATCH($H2455,'IEA Tech to Policy Mapping'!$A$2:$A$13,0))</f>
        <v>ngps - production methane destruction</v>
      </c>
      <c r="N2455" s="182">
        <f>(J2455*About!$A$132/1000)*10^12*'EPA to IEA Scaling'!$E$13</f>
        <v>2945829848.8394594</v>
      </c>
      <c r="O2455" s="183">
        <f>L2455/About!$B$144</f>
        <v>27.374836578851227</v>
      </c>
    </row>
    <row r="2456" spans="2:15" x14ac:dyDescent="0.45">
      <c r="B2456" s="118" t="s">
        <v>78</v>
      </c>
      <c r="C2456" s="118" t="s">
        <v>775</v>
      </c>
      <c r="D2456" s="118" t="s">
        <v>985</v>
      </c>
      <c r="E2456" s="118" t="s">
        <v>986</v>
      </c>
      <c r="F2456" s="118" t="s">
        <v>987</v>
      </c>
      <c r="G2456" s="118" t="s">
        <v>988</v>
      </c>
      <c r="H2456" s="118" t="s">
        <v>1004</v>
      </c>
      <c r="I2456" s="118">
        <v>0.72000002861022905</v>
      </c>
      <c r="J2456" s="118">
        <v>0.72000002861022905</v>
      </c>
      <c r="K2456" s="118">
        <v>8.1400003433227504</v>
      </c>
      <c r="L2456" s="181">
        <f>(K2456+'NPV Calcs'!$D$13)*About!$B$135</f>
        <v>14.549806632300191</v>
      </c>
      <c r="M2456" s="95" t="str">
        <f>INDEX('IEA Tech to Policy Mapping'!$B$2:$B$13,MATCH($H2456,'IEA Tech to Policy Mapping'!$A$2:$A$13,0))</f>
        <v>ngps - production methane destruction</v>
      </c>
      <c r="N2456" s="182">
        <f>(J2456*About!$A$132/1000)*10^12*'EPA to IEA Scaling'!$E$13</f>
        <v>16315366563.407801</v>
      </c>
      <c r="O2456" s="183">
        <f>L2456/About!$B$144</f>
        <v>27.374836578851227</v>
      </c>
    </row>
    <row r="2457" spans="2:15" x14ac:dyDescent="0.45">
      <c r="B2457" s="118" t="s">
        <v>1062</v>
      </c>
      <c r="C2457" s="118" t="s">
        <v>775</v>
      </c>
      <c r="D2457" s="118" t="s">
        <v>985</v>
      </c>
      <c r="E2457" s="118" t="s">
        <v>986</v>
      </c>
      <c r="F2457" s="118" t="s">
        <v>987</v>
      </c>
      <c r="G2457" s="118" t="s">
        <v>988</v>
      </c>
      <c r="H2457" s="118" t="s">
        <v>1004</v>
      </c>
      <c r="I2457" s="118">
        <v>7.9999998211860601E-2</v>
      </c>
      <c r="J2457" s="118">
        <v>7.9999998211860601E-2</v>
      </c>
      <c r="K2457" s="118">
        <v>8.1400003433227504</v>
      </c>
      <c r="L2457" s="181">
        <f>(K2457+'NPV Calcs'!$D$13)*About!$B$135</f>
        <v>14.549806632300191</v>
      </c>
      <c r="M2457" s="95" t="str">
        <f>INDEX('IEA Tech to Policy Mapping'!$B$2:$B$13,MATCH($H2457,'IEA Tech to Policy Mapping'!$A$2:$A$13,0))</f>
        <v>ngps - production methane destruction</v>
      </c>
      <c r="N2457" s="182">
        <f>(J2457*About!$A$132/1000)*10^12*'EPA to IEA Scaling'!$E$13</f>
        <v>1812818394.4907289</v>
      </c>
      <c r="O2457" s="183">
        <f>L2457/About!$B$144</f>
        <v>27.374836578851227</v>
      </c>
    </row>
    <row r="2458" spans="2:15" x14ac:dyDescent="0.45">
      <c r="B2458" s="118" t="s">
        <v>239</v>
      </c>
      <c r="C2458" s="118" t="s">
        <v>775</v>
      </c>
      <c r="D2458" s="118" t="s">
        <v>985</v>
      </c>
      <c r="E2458" s="118" t="s">
        <v>1007</v>
      </c>
      <c r="F2458" s="118" t="s">
        <v>997</v>
      </c>
      <c r="G2458" s="118" t="s">
        <v>988</v>
      </c>
      <c r="H2458" s="118" t="s">
        <v>1004</v>
      </c>
      <c r="I2458" s="118">
        <v>0.239999994635581</v>
      </c>
      <c r="J2458" s="118">
        <v>0.239999994635581</v>
      </c>
      <c r="K2458" s="118">
        <v>8.3199996948242099</v>
      </c>
      <c r="L2458" s="181">
        <f>(K2458+'NPV Calcs'!$D$13)*About!$B$135</f>
        <v>14.711455916726692</v>
      </c>
      <c r="M2458" s="95" t="str">
        <f>INDEX('IEA Tech to Policy Mapping'!$B$2:$B$13,MATCH($H2458,'IEA Tech to Policy Mapping'!$A$2:$A$13,0))</f>
        <v>ngps - production methane destruction</v>
      </c>
      <c r="N2458" s="182">
        <f>(J2458*About!$A$132/1000)*10^12*'EPA to IEA Scaling'!$E$13</f>
        <v>5438455183.4721699</v>
      </c>
      <c r="O2458" s="183">
        <f>L2458/About!$B$144</f>
        <v>27.678972768155628</v>
      </c>
    </row>
    <row r="2459" spans="2:15" x14ac:dyDescent="0.45">
      <c r="B2459" s="118" t="s">
        <v>293</v>
      </c>
      <c r="C2459" s="118" t="s">
        <v>775</v>
      </c>
      <c r="D2459" s="118" t="s">
        <v>985</v>
      </c>
      <c r="E2459" s="118" t="s">
        <v>1007</v>
      </c>
      <c r="F2459" s="118" t="s">
        <v>997</v>
      </c>
      <c r="G2459" s="118" t="s">
        <v>988</v>
      </c>
      <c r="H2459" s="118" t="s">
        <v>1004</v>
      </c>
      <c r="I2459" s="118">
        <v>9.9999997764825804E-3</v>
      </c>
      <c r="J2459" s="118">
        <v>9.9999997764825804E-3</v>
      </c>
      <c r="K2459" s="118">
        <v>8.3199996948242099</v>
      </c>
      <c r="L2459" s="181">
        <f>(K2459+'NPV Calcs'!$D$13)*About!$B$135</f>
        <v>14.711455916726692</v>
      </c>
      <c r="M2459" s="95" t="str">
        <f>INDEX('IEA Tech to Policy Mapping'!$B$2:$B$13,MATCH($H2459,'IEA Tech to Policy Mapping'!$A$2:$A$13,0))</f>
        <v>ngps - production methane destruction</v>
      </c>
      <c r="N2459" s="182">
        <f>(J2459*About!$A$132/1000)*10^12*'EPA to IEA Scaling'!$E$13</f>
        <v>226602299.31134129</v>
      </c>
      <c r="O2459" s="183">
        <f>L2459/About!$B$144</f>
        <v>27.678972768155628</v>
      </c>
    </row>
    <row r="2460" spans="2:15" x14ac:dyDescent="0.45">
      <c r="B2460" s="118" t="s">
        <v>298</v>
      </c>
      <c r="C2460" s="118" t="s">
        <v>775</v>
      </c>
      <c r="D2460" s="118" t="s">
        <v>985</v>
      </c>
      <c r="E2460" s="118" t="s">
        <v>1007</v>
      </c>
      <c r="F2460" s="118" t="s">
        <v>997</v>
      </c>
      <c r="G2460" s="118" t="s">
        <v>988</v>
      </c>
      <c r="H2460" s="118" t="s">
        <v>1004</v>
      </c>
      <c r="I2460" s="118">
        <v>1.9999999552965102E-2</v>
      </c>
      <c r="J2460" s="118">
        <v>1.9999999552965102E-2</v>
      </c>
      <c r="K2460" s="118">
        <v>8.3199996948242099</v>
      </c>
      <c r="L2460" s="181">
        <f>(K2460+'NPV Calcs'!$D$13)*About!$B$135</f>
        <v>14.711455916726692</v>
      </c>
      <c r="M2460" s="95" t="str">
        <f>INDEX('IEA Tech to Policy Mapping'!$B$2:$B$13,MATCH($H2460,'IEA Tech to Policy Mapping'!$A$2:$A$13,0))</f>
        <v>ngps - production methane destruction</v>
      </c>
      <c r="N2460" s="182">
        <f>(J2460*About!$A$132/1000)*10^12*'EPA to IEA Scaling'!$E$13</f>
        <v>453204598.62268114</v>
      </c>
      <c r="O2460" s="183">
        <f>L2460/About!$B$144</f>
        <v>27.678972768155628</v>
      </c>
    </row>
    <row r="2461" spans="2:15" x14ac:dyDescent="0.45">
      <c r="B2461" s="118" t="s">
        <v>24</v>
      </c>
      <c r="C2461" s="118" t="s">
        <v>775</v>
      </c>
      <c r="D2461" s="118" t="s">
        <v>985</v>
      </c>
      <c r="E2461" s="118" t="s">
        <v>1007</v>
      </c>
      <c r="F2461" s="118" t="s">
        <v>997</v>
      </c>
      <c r="G2461" s="118" t="s">
        <v>988</v>
      </c>
      <c r="H2461" s="118" t="s">
        <v>1004</v>
      </c>
      <c r="I2461" s="118">
        <v>0.10000000149011599</v>
      </c>
      <c r="J2461" s="118">
        <v>0.10000000149011599</v>
      </c>
      <c r="K2461" s="118">
        <v>8.3199996948242099</v>
      </c>
      <c r="L2461" s="181">
        <f>(K2461+'NPV Calcs'!$D$13)*About!$B$135</f>
        <v>14.711455916726692</v>
      </c>
      <c r="M2461" s="95" t="str">
        <f>INDEX('IEA Tech to Policy Mapping'!$B$2:$B$13,MATCH($H2461,'IEA Tech to Policy Mapping'!$A$2:$A$13,0))</f>
        <v>ngps - production methane destruction</v>
      </c>
      <c r="N2461" s="182">
        <f>(J2461*About!$A$132/1000)*10^12*'EPA to IEA Scaling'!$E$13</f>
        <v>2266023077.5293465</v>
      </c>
      <c r="O2461" s="183">
        <f>L2461/About!$B$144</f>
        <v>27.678972768155628</v>
      </c>
    </row>
    <row r="2462" spans="2:15" x14ac:dyDescent="0.45">
      <c r="B2462" s="118" t="s">
        <v>72</v>
      </c>
      <c r="C2462" s="118" t="s">
        <v>775</v>
      </c>
      <c r="D2462" s="118" t="s">
        <v>985</v>
      </c>
      <c r="E2462" s="118" t="s">
        <v>1007</v>
      </c>
      <c r="F2462" s="118" t="s">
        <v>997</v>
      </c>
      <c r="G2462" s="118" t="s">
        <v>988</v>
      </c>
      <c r="H2462" s="118" t="s">
        <v>1004</v>
      </c>
      <c r="I2462" s="118">
        <v>1.9999999552965102E-2</v>
      </c>
      <c r="J2462" s="118">
        <v>1.9999999552965102E-2</v>
      </c>
      <c r="K2462" s="118">
        <v>8.3199996948242099</v>
      </c>
      <c r="L2462" s="181">
        <f>(K2462+'NPV Calcs'!$D$13)*About!$B$135</f>
        <v>14.711455916726692</v>
      </c>
      <c r="M2462" s="95" t="str">
        <f>INDEX('IEA Tech to Policy Mapping'!$B$2:$B$13,MATCH($H2462,'IEA Tech to Policy Mapping'!$A$2:$A$13,0))</f>
        <v>ngps - production methane destruction</v>
      </c>
      <c r="N2462" s="182">
        <f>(J2462*About!$A$132/1000)*10^12*'EPA to IEA Scaling'!$E$13</f>
        <v>453204598.62268114</v>
      </c>
      <c r="O2462" s="183">
        <f>L2462/About!$B$144</f>
        <v>27.678972768155628</v>
      </c>
    </row>
    <row r="2463" spans="2:15" x14ac:dyDescent="0.45">
      <c r="B2463" s="118" t="s">
        <v>1062</v>
      </c>
      <c r="C2463" s="118" t="s">
        <v>775</v>
      </c>
      <c r="D2463" s="118" t="s">
        <v>985</v>
      </c>
      <c r="E2463" s="118" t="s">
        <v>1007</v>
      </c>
      <c r="F2463" s="118" t="s">
        <v>997</v>
      </c>
      <c r="G2463" s="118" t="s">
        <v>988</v>
      </c>
      <c r="H2463" s="118" t="s">
        <v>1004</v>
      </c>
      <c r="I2463" s="118">
        <v>9.9999997764825804E-3</v>
      </c>
      <c r="J2463" s="118">
        <v>9.9999997764825804E-3</v>
      </c>
      <c r="K2463" s="118">
        <v>8.3199996948242099</v>
      </c>
      <c r="L2463" s="181">
        <f>(K2463+'NPV Calcs'!$D$13)*About!$B$135</f>
        <v>14.711455916726692</v>
      </c>
      <c r="M2463" s="95" t="str">
        <f>INDEX('IEA Tech to Policy Mapping'!$B$2:$B$13,MATCH($H2463,'IEA Tech to Policy Mapping'!$A$2:$A$13,0))</f>
        <v>ngps - production methane destruction</v>
      </c>
      <c r="N2463" s="182">
        <f>(J2463*About!$A$132/1000)*10^12*'EPA to IEA Scaling'!$E$13</f>
        <v>226602299.31134129</v>
      </c>
      <c r="O2463" s="183">
        <f>L2463/About!$B$144</f>
        <v>27.678972768155628</v>
      </c>
    </row>
    <row r="2464" spans="2:15" x14ac:dyDescent="0.45">
      <c r="B2464" s="118" t="s">
        <v>127</v>
      </c>
      <c r="C2464" s="118" t="s">
        <v>775</v>
      </c>
      <c r="D2464" s="118" t="s">
        <v>985</v>
      </c>
      <c r="E2464" s="118" t="s">
        <v>1007</v>
      </c>
      <c r="F2464" s="118" t="s">
        <v>997</v>
      </c>
      <c r="G2464" s="118" t="s">
        <v>988</v>
      </c>
      <c r="H2464" s="118" t="s">
        <v>1004</v>
      </c>
      <c r="I2464" s="118">
        <v>9.9999997764825804E-3</v>
      </c>
      <c r="J2464" s="118">
        <v>9.9999997764825804E-3</v>
      </c>
      <c r="K2464" s="118">
        <v>8.3199996948242099</v>
      </c>
      <c r="L2464" s="181">
        <f>(K2464+'NPV Calcs'!$D$13)*About!$B$135</f>
        <v>14.711455916726692</v>
      </c>
      <c r="M2464" s="95" t="str">
        <f>INDEX('IEA Tech to Policy Mapping'!$B$2:$B$13,MATCH($H2464,'IEA Tech to Policy Mapping'!$A$2:$A$13,0))</f>
        <v>ngps - production methane destruction</v>
      </c>
      <c r="N2464" s="182">
        <f>(J2464*About!$A$132/1000)*10^12*'EPA to IEA Scaling'!$E$13</f>
        <v>226602299.31134129</v>
      </c>
      <c r="O2464" s="183">
        <f>L2464/About!$B$144</f>
        <v>27.678972768155628</v>
      </c>
    </row>
    <row r="2465" spans="2:15" x14ac:dyDescent="0.45">
      <c r="B2465" s="118" t="s">
        <v>1061</v>
      </c>
      <c r="C2465" s="118" t="s">
        <v>775</v>
      </c>
      <c r="D2465" s="118" t="s">
        <v>985</v>
      </c>
      <c r="E2465" s="118" t="s">
        <v>1007</v>
      </c>
      <c r="F2465" s="118" t="s">
        <v>997</v>
      </c>
      <c r="G2465" s="118" t="s">
        <v>988</v>
      </c>
      <c r="H2465" s="118" t="s">
        <v>1004</v>
      </c>
      <c r="I2465" s="118">
        <v>1.9999999552965102E-2</v>
      </c>
      <c r="J2465" s="118">
        <v>1.9999999552965102E-2</v>
      </c>
      <c r="K2465" s="118">
        <v>8.3199996948242099</v>
      </c>
      <c r="L2465" s="181">
        <f>(K2465+'NPV Calcs'!$D$13)*About!$B$135</f>
        <v>14.711455916726692</v>
      </c>
      <c r="M2465" s="95" t="str">
        <f>INDEX('IEA Tech to Policy Mapping'!$B$2:$B$13,MATCH($H2465,'IEA Tech to Policy Mapping'!$A$2:$A$13,0))</f>
        <v>ngps - production methane destruction</v>
      </c>
      <c r="N2465" s="182">
        <f>(J2465*About!$A$132/1000)*10^12*'EPA to IEA Scaling'!$E$13</f>
        <v>453204598.62268114</v>
      </c>
      <c r="O2465" s="183">
        <f>L2465/About!$B$144</f>
        <v>27.678972768155628</v>
      </c>
    </row>
    <row r="2466" spans="2:15" x14ac:dyDescent="0.45">
      <c r="B2466" s="118" t="s">
        <v>321</v>
      </c>
      <c r="C2466" s="118" t="s">
        <v>775</v>
      </c>
      <c r="D2466" s="118" t="s">
        <v>962</v>
      </c>
      <c r="E2466" s="118" t="s">
        <v>991</v>
      </c>
      <c r="F2466" s="118" t="s">
        <v>987</v>
      </c>
      <c r="G2466" s="118" t="s">
        <v>988</v>
      </c>
      <c r="H2466" s="118" t="s">
        <v>1004</v>
      </c>
      <c r="I2466" s="118">
        <v>1.9999999552965102E-2</v>
      </c>
      <c r="J2466" s="118">
        <v>1.9999999552965102E-2</v>
      </c>
      <c r="K2466" s="118">
        <v>13.1000003814697</v>
      </c>
      <c r="L2466" s="181">
        <f>(K2466+'NPV Calcs'!$D$13)*About!$B$135</f>
        <v>19.004158552092377</v>
      </c>
      <c r="M2466" s="95" t="str">
        <f>INDEX('IEA Tech to Policy Mapping'!$B$2:$B$13,MATCH($H2466,'IEA Tech to Policy Mapping'!$A$2:$A$13,0))</f>
        <v>ngps - production methane destruction</v>
      </c>
      <c r="N2466" s="182">
        <f>(J2466*About!$A$132/1000)*10^12*'EPA to IEA Scaling'!$E$13</f>
        <v>453204598.62268114</v>
      </c>
      <c r="O2466" s="183">
        <f>L2466/About!$B$144</f>
        <v>35.755508497769107</v>
      </c>
    </row>
    <row r="2467" spans="2:15" x14ac:dyDescent="0.45">
      <c r="B2467" s="118" t="s">
        <v>110</v>
      </c>
      <c r="C2467" s="118" t="s">
        <v>775</v>
      </c>
      <c r="D2467" s="118" t="s">
        <v>962</v>
      </c>
      <c r="E2467" s="118" t="s">
        <v>991</v>
      </c>
      <c r="F2467" s="118" t="s">
        <v>987</v>
      </c>
      <c r="G2467" s="118" t="s">
        <v>988</v>
      </c>
      <c r="H2467" s="118" t="s">
        <v>1004</v>
      </c>
      <c r="I2467" s="118">
        <v>0.50999999046325595</v>
      </c>
      <c r="J2467" s="118">
        <v>0.50999999046325595</v>
      </c>
      <c r="K2467" s="118">
        <v>13.1000003814697</v>
      </c>
      <c r="L2467" s="181">
        <f>(K2467+'NPV Calcs'!$D$13)*About!$B$135</f>
        <v>19.004158552092377</v>
      </c>
      <c r="M2467" s="95" t="str">
        <f>INDEX('IEA Tech to Policy Mapping'!$B$2:$B$13,MATCH($H2467,'IEA Tech to Policy Mapping'!$A$2:$A$13,0))</f>
        <v>ngps - production methane destruction</v>
      </c>
      <c r="N2467" s="182">
        <f>(J2467*About!$A$132/1000)*10^12*'EPA to IEA Scaling'!$E$13</f>
        <v>11556717307.086355</v>
      </c>
      <c r="O2467" s="183">
        <f>L2467/About!$B$144</f>
        <v>35.755508497769107</v>
      </c>
    </row>
    <row r="2468" spans="2:15" x14ac:dyDescent="0.45">
      <c r="B2468" s="118" t="s">
        <v>194</v>
      </c>
      <c r="C2468" s="118" t="s">
        <v>775</v>
      </c>
      <c r="D2468" s="118" t="s">
        <v>962</v>
      </c>
      <c r="E2468" s="118" t="s">
        <v>991</v>
      </c>
      <c r="F2468" s="118" t="s">
        <v>987</v>
      </c>
      <c r="G2468" s="118" t="s">
        <v>988</v>
      </c>
      <c r="H2468" s="118" t="s">
        <v>1004</v>
      </c>
      <c r="I2468" s="118">
        <v>1.0900000333786</v>
      </c>
      <c r="J2468" s="118">
        <v>1.0900000333786</v>
      </c>
      <c r="K2468" s="118">
        <v>13.1000003814697</v>
      </c>
      <c r="L2468" s="181">
        <f>(K2468+'NPV Calcs'!$D$13)*About!$B$135</f>
        <v>19.004158552092377</v>
      </c>
      <c r="M2468" s="95" t="str">
        <f>INDEX('IEA Tech to Policy Mapping'!$B$2:$B$13,MATCH($H2468,'IEA Tech to Policy Mapping'!$A$2:$A$13,0))</f>
        <v>ngps - production methane destruction</v>
      </c>
      <c r="N2468" s="182">
        <f>(J2468*About!$A$132/1000)*10^12*'EPA to IEA Scaling'!$E$13</f>
        <v>24699651933.383194</v>
      </c>
      <c r="O2468" s="183">
        <f>L2468/About!$B$144</f>
        <v>35.755508497769107</v>
      </c>
    </row>
    <row r="2469" spans="2:15" x14ac:dyDescent="0.45">
      <c r="B2469" s="118" t="s">
        <v>20</v>
      </c>
      <c r="C2469" s="118" t="s">
        <v>775</v>
      </c>
      <c r="D2469" s="118" t="s">
        <v>962</v>
      </c>
      <c r="E2469" s="118" t="s">
        <v>991</v>
      </c>
      <c r="F2469" s="118" t="s">
        <v>987</v>
      </c>
      <c r="G2469" s="118" t="s">
        <v>988</v>
      </c>
      <c r="H2469" s="118" t="s">
        <v>1004</v>
      </c>
      <c r="I2469" s="118">
        <v>3.0299999713897701</v>
      </c>
      <c r="J2469" s="118">
        <v>3.0299999713897701</v>
      </c>
      <c r="K2469" s="118">
        <v>13.1000003814697</v>
      </c>
      <c r="L2469" s="181">
        <f>(K2469+'NPV Calcs'!$D$13)*About!$B$135</f>
        <v>19.004158552092377</v>
      </c>
      <c r="M2469" s="95" t="str">
        <f>INDEX('IEA Tech to Policy Mapping'!$B$2:$B$13,MATCH($H2469,'IEA Tech to Policy Mapping'!$A$2:$A$13,0))</f>
        <v>ngps - production methane destruction</v>
      </c>
      <c r="N2469" s="182">
        <f>(J2469*About!$A$132/1000)*10^12*'EPA to IEA Scaling'!$E$13</f>
        <v>68660497577.703735</v>
      </c>
      <c r="O2469" s="183">
        <f>L2469/About!$B$144</f>
        <v>35.755508497769107</v>
      </c>
    </row>
    <row r="2470" spans="2:15" x14ac:dyDescent="0.45">
      <c r="B2470" s="118" t="s">
        <v>20</v>
      </c>
      <c r="C2470" s="118" t="s">
        <v>775</v>
      </c>
      <c r="D2470" s="118" t="s">
        <v>962</v>
      </c>
      <c r="E2470" s="118" t="s">
        <v>993</v>
      </c>
      <c r="F2470" s="118" t="s">
        <v>987</v>
      </c>
      <c r="G2470" s="118" t="s">
        <v>988</v>
      </c>
      <c r="H2470" s="118" t="s">
        <v>1004</v>
      </c>
      <c r="I2470" s="118">
        <v>5.0000000745057997E-2</v>
      </c>
      <c r="J2470" s="118">
        <v>5.0000000745057997E-2</v>
      </c>
      <c r="K2470" s="118">
        <v>13.569999694824199</v>
      </c>
      <c r="L2470" s="181">
        <f>(K2470+'NPV Calcs'!$D$13)*About!$B$135</f>
        <v>19.426243698794064</v>
      </c>
      <c r="M2470" s="95" t="str">
        <f>INDEX('IEA Tech to Policy Mapping'!$B$2:$B$13,MATCH($H2470,'IEA Tech to Policy Mapping'!$A$2:$A$13,0))</f>
        <v>ngps - production methane destruction</v>
      </c>
      <c r="N2470" s="182">
        <f>(J2470*About!$A$132/1000)*10^12*'EPA to IEA Scaling'!$E$13</f>
        <v>1133011538.7646732</v>
      </c>
      <c r="O2470" s="183">
        <f>L2470/About!$B$144</f>
        <v>36.549643581851143</v>
      </c>
    </row>
    <row r="2471" spans="2:15" x14ac:dyDescent="0.45">
      <c r="B2471" s="118" t="s">
        <v>110</v>
      </c>
      <c r="C2471" s="118" t="s">
        <v>775</v>
      </c>
      <c r="D2471" s="118" t="s">
        <v>962</v>
      </c>
      <c r="E2471" s="118" t="s">
        <v>993</v>
      </c>
      <c r="F2471" s="118" t="s">
        <v>987</v>
      </c>
      <c r="G2471" s="118" t="s">
        <v>988</v>
      </c>
      <c r="H2471" s="118" t="s">
        <v>1004</v>
      </c>
      <c r="I2471" s="118">
        <v>5.0000000745057997E-2</v>
      </c>
      <c r="J2471" s="118">
        <v>5.0000000745057997E-2</v>
      </c>
      <c r="K2471" s="118">
        <v>13.569999694824199</v>
      </c>
      <c r="L2471" s="181">
        <f>(K2471+'NPV Calcs'!$D$13)*About!$B$135</f>
        <v>19.426243698794064</v>
      </c>
      <c r="M2471" s="95" t="str">
        <f>INDEX('IEA Tech to Policy Mapping'!$B$2:$B$13,MATCH($H2471,'IEA Tech to Policy Mapping'!$A$2:$A$13,0))</f>
        <v>ngps - production methane destruction</v>
      </c>
      <c r="N2471" s="182">
        <f>(J2471*About!$A$132/1000)*10^12*'EPA to IEA Scaling'!$E$13</f>
        <v>1133011538.7646732</v>
      </c>
      <c r="O2471" s="183">
        <f>L2471/About!$B$144</f>
        <v>36.549643581851143</v>
      </c>
    </row>
    <row r="2472" spans="2:15" x14ac:dyDescent="0.45">
      <c r="B2472" s="118" t="s">
        <v>24</v>
      </c>
      <c r="C2472" s="118" t="s">
        <v>775</v>
      </c>
      <c r="D2472" s="118" t="s">
        <v>962</v>
      </c>
      <c r="E2472" s="118" t="s">
        <v>991</v>
      </c>
      <c r="F2472" s="118" t="s">
        <v>987</v>
      </c>
      <c r="G2472" s="118" t="s">
        <v>988</v>
      </c>
      <c r="H2472" s="118" t="s">
        <v>1004</v>
      </c>
      <c r="I2472" s="118">
        <v>0.21999999880790699</v>
      </c>
      <c r="J2472" s="118">
        <v>0.21999999880790699</v>
      </c>
      <c r="K2472" s="118">
        <v>13.640000343322701</v>
      </c>
      <c r="L2472" s="181">
        <f>(K2472+'NPV Calcs'!$D$13)*About!$B$135</f>
        <v>19.489108118275496</v>
      </c>
      <c r="M2472" s="95" t="str">
        <f>INDEX('IEA Tech to Policy Mapping'!$B$2:$B$13,MATCH($H2472,'IEA Tech to Policy Mapping'!$A$2:$A$13,0))</f>
        <v>ngps - production methane destruction</v>
      </c>
      <c r="N2472" s="182">
        <f>(J2472*About!$A$132/1000)*10^12*'EPA to IEA Scaling'!$E$13</f>
        <v>4985250669.2654419</v>
      </c>
      <c r="O2472" s="183">
        <f>L2472/About!$B$144</f>
        <v>36.667920288436932</v>
      </c>
    </row>
    <row r="2473" spans="2:15" x14ac:dyDescent="0.45">
      <c r="B2473" s="118" t="s">
        <v>239</v>
      </c>
      <c r="C2473" s="118" t="s">
        <v>775</v>
      </c>
      <c r="D2473" s="118" t="s">
        <v>962</v>
      </c>
      <c r="E2473" s="118" t="s">
        <v>991</v>
      </c>
      <c r="F2473" s="118" t="s">
        <v>987</v>
      </c>
      <c r="G2473" s="118" t="s">
        <v>988</v>
      </c>
      <c r="H2473" s="118" t="s">
        <v>1004</v>
      </c>
      <c r="I2473" s="118">
        <v>0.82999998331069902</v>
      </c>
      <c r="J2473" s="118">
        <v>0.82999998331069902</v>
      </c>
      <c r="K2473" s="118">
        <v>13.640000343322701</v>
      </c>
      <c r="L2473" s="181">
        <f>(K2473+'NPV Calcs'!$D$13)*About!$B$135</f>
        <v>19.489108118275496</v>
      </c>
      <c r="M2473" s="95" t="str">
        <f>INDEX('IEA Tech to Policy Mapping'!$B$2:$B$13,MATCH($H2473,'IEA Tech to Policy Mapping'!$A$2:$A$13,0))</f>
        <v>ngps - production methane destruction</v>
      </c>
      <c r="N2473" s="182">
        <f>(J2473*About!$A$132/1000)*10^12*'EPA to IEA Scaling'!$E$13</f>
        <v>18807990885.049282</v>
      </c>
      <c r="O2473" s="183">
        <f>L2473/About!$B$144</f>
        <v>36.667920288436932</v>
      </c>
    </row>
    <row r="2474" spans="2:15" x14ac:dyDescent="0.45">
      <c r="B2474" s="118" t="s">
        <v>224</v>
      </c>
      <c r="C2474" s="118" t="s">
        <v>775</v>
      </c>
      <c r="D2474" s="118" t="s">
        <v>962</v>
      </c>
      <c r="E2474" s="118" t="s">
        <v>991</v>
      </c>
      <c r="F2474" s="118" t="s">
        <v>987</v>
      </c>
      <c r="G2474" s="118" t="s">
        <v>988</v>
      </c>
      <c r="H2474" s="118" t="s">
        <v>1004</v>
      </c>
      <c r="I2474" s="118">
        <v>0.21999999880790699</v>
      </c>
      <c r="J2474" s="118">
        <v>0.21999999880790699</v>
      </c>
      <c r="K2474" s="118">
        <v>16.690000534057599</v>
      </c>
      <c r="L2474" s="181">
        <f>(K2474+'NPV Calcs'!$D$13)*About!$B$135</f>
        <v>22.228175477243131</v>
      </c>
      <c r="M2474" s="95" t="str">
        <f>INDEX('IEA Tech to Policy Mapping'!$B$2:$B$13,MATCH($H2474,'IEA Tech to Policy Mapping'!$A$2:$A$13,0))</f>
        <v>ngps - production methane destruction</v>
      </c>
      <c r="N2474" s="182">
        <f>(J2474*About!$A$132/1000)*10^12*'EPA to IEA Scaling'!$E$13</f>
        <v>4985250669.2654419</v>
      </c>
      <c r="O2474" s="183">
        <f>L2474/About!$B$144</f>
        <v>41.82135794057367</v>
      </c>
    </row>
    <row r="2475" spans="2:15" x14ac:dyDescent="0.45">
      <c r="B2475" s="118" t="s">
        <v>1062</v>
      </c>
      <c r="C2475" s="118" t="s">
        <v>775</v>
      </c>
      <c r="D2475" s="118" t="s">
        <v>962</v>
      </c>
      <c r="E2475" s="118" t="s">
        <v>991</v>
      </c>
      <c r="F2475" s="118" t="s">
        <v>987</v>
      </c>
      <c r="G2475" s="118" t="s">
        <v>988</v>
      </c>
      <c r="H2475" s="118" t="s">
        <v>1004</v>
      </c>
      <c r="I2475" s="118">
        <v>9.9999997764825804E-3</v>
      </c>
      <c r="J2475" s="118">
        <v>9.9999997764825804E-3</v>
      </c>
      <c r="K2475" s="118">
        <v>16.690000534057599</v>
      </c>
      <c r="L2475" s="181">
        <f>(K2475+'NPV Calcs'!$D$13)*About!$B$135</f>
        <v>22.228175477243131</v>
      </c>
      <c r="M2475" s="95" t="str">
        <f>INDEX('IEA Tech to Policy Mapping'!$B$2:$B$13,MATCH($H2475,'IEA Tech to Policy Mapping'!$A$2:$A$13,0))</f>
        <v>ngps - production methane destruction</v>
      </c>
      <c r="N2475" s="182">
        <f>(J2475*About!$A$132/1000)*10^12*'EPA to IEA Scaling'!$E$13</f>
        <v>226602299.31134129</v>
      </c>
      <c r="O2475" s="183">
        <f>L2475/About!$B$144</f>
        <v>41.82135794057367</v>
      </c>
    </row>
    <row r="2476" spans="2:15" x14ac:dyDescent="0.45">
      <c r="B2476" s="118" t="s">
        <v>160</v>
      </c>
      <c r="C2476" s="118" t="s">
        <v>776</v>
      </c>
      <c r="D2476" s="118" t="s">
        <v>962</v>
      </c>
      <c r="E2476" s="118" t="s">
        <v>991</v>
      </c>
      <c r="F2476" s="118" t="s">
        <v>987</v>
      </c>
      <c r="G2476" s="118" t="s">
        <v>988</v>
      </c>
      <c r="H2476" s="118" t="s">
        <v>998</v>
      </c>
      <c r="I2476" s="118">
        <v>0.25</v>
      </c>
      <c r="J2476" s="118">
        <v>0.25</v>
      </c>
      <c r="K2476" s="118">
        <v>-7.3699998855590803</v>
      </c>
      <c r="L2476" s="181">
        <f>(K2476+'NPV Calcs'!$D$13)*About!$B$135</f>
        <v>0.62097623630127596</v>
      </c>
      <c r="M2476" s="95" t="str">
        <f>INDEX('IEA Tech to Policy Mapping'!$B$2:$B$13,MATCH($H2476,'IEA Tech to Policy Mapping'!$A$2:$A$13,0))</f>
        <v>ngps - production methane capture</v>
      </c>
      <c r="N2476" s="182">
        <f>(J2476*About!$A$132/1000)*10^12*'EPA to IEA Scaling'!$E$13</f>
        <v>5665057609.4074373</v>
      </c>
      <c r="O2476" s="183">
        <f>L2476/About!$B$144</f>
        <v>1.1683401310887473</v>
      </c>
    </row>
    <row r="2477" spans="2:15" x14ac:dyDescent="0.45">
      <c r="B2477" s="118" t="s">
        <v>162</v>
      </c>
      <c r="C2477" s="118" t="s">
        <v>776</v>
      </c>
      <c r="D2477" s="118" t="s">
        <v>962</v>
      </c>
      <c r="E2477" s="118" t="s">
        <v>991</v>
      </c>
      <c r="F2477" s="118" t="s">
        <v>987</v>
      </c>
      <c r="G2477" s="118" t="s">
        <v>988</v>
      </c>
      <c r="H2477" s="118" t="s">
        <v>998</v>
      </c>
      <c r="I2477" s="118">
        <v>0.140000000596046</v>
      </c>
      <c r="J2477" s="118">
        <v>0.140000000596046</v>
      </c>
      <c r="K2477" s="118">
        <v>-7.3699998855590803</v>
      </c>
      <c r="L2477" s="181">
        <f>(K2477+'NPV Calcs'!$D$13)*About!$B$135</f>
        <v>0.62097623630127596</v>
      </c>
      <c r="M2477" s="95" t="str">
        <f>INDEX('IEA Tech to Policy Mapping'!$B$2:$B$13,MATCH($H2477,'IEA Tech to Policy Mapping'!$A$2:$A$13,0))</f>
        <v>ngps - production methane capture</v>
      </c>
      <c r="N2477" s="182">
        <f>(J2477*About!$A$132/1000)*10^12*'EPA to IEA Scaling'!$E$13</f>
        <v>3172432274.7747045</v>
      </c>
      <c r="O2477" s="183">
        <f>L2477/About!$B$144</f>
        <v>1.1683401310887473</v>
      </c>
    </row>
    <row r="2478" spans="2:15" x14ac:dyDescent="0.45">
      <c r="B2478" s="118" t="s">
        <v>160</v>
      </c>
      <c r="C2478" s="118" t="s">
        <v>776</v>
      </c>
      <c r="D2478" s="118" t="s">
        <v>985</v>
      </c>
      <c r="E2478" s="118" t="s">
        <v>994</v>
      </c>
      <c r="F2478" s="118" t="s">
        <v>987</v>
      </c>
      <c r="G2478" s="118" t="s">
        <v>988</v>
      </c>
      <c r="H2478" s="118" t="s">
        <v>998</v>
      </c>
      <c r="I2478" s="118">
        <v>11.8500003814697</v>
      </c>
      <c r="J2478" s="118">
        <v>11.8500003814697</v>
      </c>
      <c r="K2478" s="118">
        <v>-7.3699998855590803</v>
      </c>
      <c r="L2478" s="181">
        <f>(K2478+'NPV Calcs'!$D$13)*About!$B$135</f>
        <v>0.62097623630127596</v>
      </c>
      <c r="M2478" s="95" t="str">
        <f>INDEX('IEA Tech to Policy Mapping'!$B$2:$B$13,MATCH($H2478,'IEA Tech to Policy Mapping'!$A$2:$A$13,0))</f>
        <v>ngps - production methane capture</v>
      </c>
      <c r="N2478" s="182">
        <f>(J2478*About!$A$132/1000)*10^12*'EPA to IEA Scaling'!$E$13</f>
        <v>268523739330.10385</v>
      </c>
      <c r="O2478" s="183">
        <f>L2478/About!$B$144</f>
        <v>1.1683401310887473</v>
      </c>
    </row>
    <row r="2479" spans="2:15" x14ac:dyDescent="0.45">
      <c r="B2479" s="118" t="s">
        <v>245</v>
      </c>
      <c r="C2479" s="118" t="s">
        <v>776</v>
      </c>
      <c r="D2479" s="118" t="s">
        <v>985</v>
      </c>
      <c r="E2479" s="118" t="s">
        <v>994</v>
      </c>
      <c r="F2479" s="118" t="s">
        <v>987</v>
      </c>
      <c r="G2479" s="118" t="s">
        <v>988</v>
      </c>
      <c r="H2479" s="118" t="s">
        <v>998</v>
      </c>
      <c r="I2479" s="118">
        <v>9.9999997764825804E-3</v>
      </c>
      <c r="J2479" s="118">
        <v>9.9999997764825804E-3</v>
      </c>
      <c r="K2479" s="118">
        <v>-7.3699998855590803</v>
      </c>
      <c r="L2479" s="181">
        <f>(K2479+'NPV Calcs'!$D$13)*About!$B$135</f>
        <v>0.62097623630127596</v>
      </c>
      <c r="M2479" s="95" t="str">
        <f>INDEX('IEA Tech to Policy Mapping'!$B$2:$B$13,MATCH($H2479,'IEA Tech to Policy Mapping'!$A$2:$A$13,0))</f>
        <v>ngps - production methane capture</v>
      </c>
      <c r="N2479" s="182">
        <f>(J2479*About!$A$132/1000)*10^12*'EPA to IEA Scaling'!$E$13</f>
        <v>226602299.31134129</v>
      </c>
      <c r="O2479" s="183">
        <f>L2479/About!$B$144</f>
        <v>1.1683401310887473</v>
      </c>
    </row>
    <row r="2480" spans="2:15" x14ac:dyDescent="0.45">
      <c r="B2480" s="118" t="s">
        <v>262</v>
      </c>
      <c r="C2480" s="118" t="s">
        <v>776</v>
      </c>
      <c r="D2480" s="118" t="s">
        <v>985</v>
      </c>
      <c r="E2480" s="118" t="s">
        <v>994</v>
      </c>
      <c r="F2480" s="118" t="s">
        <v>987</v>
      </c>
      <c r="G2480" s="118" t="s">
        <v>988</v>
      </c>
      <c r="H2480" s="118" t="s">
        <v>998</v>
      </c>
      <c r="I2480" s="118">
        <v>6.13000011444091</v>
      </c>
      <c r="J2480" s="118">
        <v>6.13000011444091</v>
      </c>
      <c r="K2480" s="118">
        <v>-7.3699998855590803</v>
      </c>
      <c r="L2480" s="181">
        <f>(K2480+'NPV Calcs'!$D$13)*About!$B$135</f>
        <v>0.62097623630127596</v>
      </c>
      <c r="M2480" s="95" t="str">
        <f>INDEX('IEA Tech to Policy Mapping'!$B$2:$B$13,MATCH($H2480,'IEA Tech to Policy Mapping'!$A$2:$A$13,0))</f>
        <v>ngps - production methane capture</v>
      </c>
      <c r="N2480" s="182">
        <f>(J2480*About!$A$132/1000)*10^12*'EPA to IEA Scaling'!$E$13</f>
        <v>138907215175.92773</v>
      </c>
      <c r="O2480" s="183">
        <f>L2480/About!$B$144</f>
        <v>1.1683401310887473</v>
      </c>
    </row>
    <row r="2481" spans="2:15" x14ac:dyDescent="0.45">
      <c r="B2481" s="118" t="s">
        <v>274</v>
      </c>
      <c r="C2481" s="118" t="s">
        <v>776</v>
      </c>
      <c r="D2481" s="118" t="s">
        <v>985</v>
      </c>
      <c r="E2481" s="118" t="s">
        <v>994</v>
      </c>
      <c r="F2481" s="118" t="s">
        <v>987</v>
      </c>
      <c r="G2481" s="118" t="s">
        <v>988</v>
      </c>
      <c r="H2481" s="118" t="s">
        <v>998</v>
      </c>
      <c r="I2481" s="118">
        <v>22.319999694824201</v>
      </c>
      <c r="J2481" s="118">
        <v>22.319999694824201</v>
      </c>
      <c r="K2481" s="118">
        <v>-7.3699998855590803</v>
      </c>
      <c r="L2481" s="181">
        <f>(K2481+'NPV Calcs'!$D$13)*About!$B$135</f>
        <v>0.62097623630127596</v>
      </c>
      <c r="M2481" s="95" t="str">
        <f>INDEX('IEA Tech to Policy Mapping'!$B$2:$B$13,MATCH($H2481,'IEA Tech to Policy Mapping'!$A$2:$A$13,0))</f>
        <v>ngps - production methane capture</v>
      </c>
      <c r="N2481" s="182">
        <f>(J2481*About!$A$132/1000)*10^12*'EPA to IEA Scaling'!$E$13</f>
        <v>505776336452.54211</v>
      </c>
      <c r="O2481" s="183">
        <f>L2481/About!$B$144</f>
        <v>1.1683401310887473</v>
      </c>
    </row>
    <row r="2482" spans="2:15" x14ac:dyDescent="0.45">
      <c r="B2482" s="118" t="s">
        <v>332</v>
      </c>
      <c r="C2482" s="118" t="s">
        <v>776</v>
      </c>
      <c r="D2482" s="118" t="s">
        <v>985</v>
      </c>
      <c r="E2482" s="118" t="s">
        <v>994</v>
      </c>
      <c r="F2482" s="118" t="s">
        <v>987</v>
      </c>
      <c r="G2482" s="118" t="s">
        <v>988</v>
      </c>
      <c r="H2482" s="118" t="s">
        <v>998</v>
      </c>
      <c r="I2482" s="118">
        <v>11.4700002670288</v>
      </c>
      <c r="J2482" s="118">
        <v>11.4700002670288</v>
      </c>
      <c r="K2482" s="118">
        <v>-7.3699998855590803</v>
      </c>
      <c r="L2482" s="181">
        <f>(K2482+'NPV Calcs'!$D$13)*About!$B$135</f>
        <v>0.62097623630127596</v>
      </c>
      <c r="M2482" s="95" t="str">
        <f>INDEX('IEA Tech to Policy Mapping'!$B$2:$B$13,MATCH($H2482,'IEA Tech to Policy Mapping'!$A$2:$A$13,0))</f>
        <v>ngps - production methane capture</v>
      </c>
      <c r="N2482" s="182">
        <f>(J2482*About!$A$132/1000)*10^12*'EPA to IEA Scaling'!$E$13</f>
        <v>259912849170.54736</v>
      </c>
      <c r="O2482" s="183">
        <f>L2482/About!$B$144</f>
        <v>1.1683401310887473</v>
      </c>
    </row>
    <row r="2483" spans="2:15" x14ac:dyDescent="0.45">
      <c r="B2483" s="118" t="s">
        <v>160</v>
      </c>
      <c r="C2483" s="118" t="s">
        <v>776</v>
      </c>
      <c r="D2483" s="118" t="s">
        <v>962</v>
      </c>
      <c r="E2483" s="118" t="s">
        <v>999</v>
      </c>
      <c r="F2483" s="118" t="s">
        <v>987</v>
      </c>
      <c r="G2483" s="118" t="s">
        <v>988</v>
      </c>
      <c r="H2483" s="118" t="s">
        <v>998</v>
      </c>
      <c r="I2483" s="118">
        <v>18.4500007629394</v>
      </c>
      <c r="J2483" s="118">
        <v>18.4500007629394</v>
      </c>
      <c r="K2483" s="118">
        <v>-7.3699998855590803</v>
      </c>
      <c r="L2483" s="181">
        <f>(K2483+'NPV Calcs'!$D$13)*About!$B$135</f>
        <v>0.62097623630127596</v>
      </c>
      <c r="M2483" s="95" t="str">
        <f>INDEX('IEA Tech to Policy Mapping'!$B$2:$B$13,MATCH($H2483,'IEA Tech to Policy Mapping'!$A$2:$A$13,0))</f>
        <v>ngps - production methane capture</v>
      </c>
      <c r="N2483" s="182">
        <f>(J2483*About!$A$132/1000)*10^12*'EPA to IEA Scaling'!$E$13</f>
        <v>418081268862.65149</v>
      </c>
      <c r="O2483" s="183">
        <f>L2483/About!$B$144</f>
        <v>1.1683401310887473</v>
      </c>
    </row>
    <row r="2484" spans="2:15" x14ac:dyDescent="0.45">
      <c r="B2484" s="118" t="s">
        <v>245</v>
      </c>
      <c r="C2484" s="118" t="s">
        <v>776</v>
      </c>
      <c r="D2484" s="118" t="s">
        <v>962</v>
      </c>
      <c r="E2484" s="118" t="s">
        <v>999</v>
      </c>
      <c r="F2484" s="118" t="s">
        <v>987</v>
      </c>
      <c r="G2484" s="118" t="s">
        <v>988</v>
      </c>
      <c r="H2484" s="118" t="s">
        <v>998</v>
      </c>
      <c r="I2484" s="118">
        <v>9.9999997764825804E-3</v>
      </c>
      <c r="J2484" s="118">
        <v>9.9999997764825804E-3</v>
      </c>
      <c r="K2484" s="118">
        <v>-7.3699998855590803</v>
      </c>
      <c r="L2484" s="181">
        <f>(K2484+'NPV Calcs'!$D$13)*About!$B$135</f>
        <v>0.62097623630127596</v>
      </c>
      <c r="M2484" s="95" t="str">
        <f>INDEX('IEA Tech to Policy Mapping'!$B$2:$B$13,MATCH($H2484,'IEA Tech to Policy Mapping'!$A$2:$A$13,0))</f>
        <v>ngps - production methane capture</v>
      </c>
      <c r="N2484" s="182">
        <f>(J2484*About!$A$132/1000)*10^12*'EPA to IEA Scaling'!$E$13</f>
        <v>226602299.31134129</v>
      </c>
      <c r="O2484" s="183">
        <f>L2484/About!$B$144</f>
        <v>1.1683401310887473</v>
      </c>
    </row>
    <row r="2485" spans="2:15" x14ac:dyDescent="0.45">
      <c r="B2485" s="118" t="s">
        <v>262</v>
      </c>
      <c r="C2485" s="118" t="s">
        <v>776</v>
      </c>
      <c r="D2485" s="118" t="s">
        <v>962</v>
      </c>
      <c r="E2485" s="118" t="s">
        <v>999</v>
      </c>
      <c r="F2485" s="118" t="s">
        <v>987</v>
      </c>
      <c r="G2485" s="118" t="s">
        <v>988</v>
      </c>
      <c r="H2485" s="118" t="s">
        <v>998</v>
      </c>
      <c r="I2485" s="118">
        <v>11.699999809265099</v>
      </c>
      <c r="J2485" s="118">
        <v>11.699999809265099</v>
      </c>
      <c r="K2485" s="118">
        <v>-7.3699998855590803</v>
      </c>
      <c r="L2485" s="181">
        <f>(K2485+'NPV Calcs'!$D$13)*About!$B$135</f>
        <v>0.62097623630127596</v>
      </c>
      <c r="M2485" s="95" t="str">
        <f>INDEX('IEA Tech to Policy Mapping'!$B$2:$B$13,MATCH($H2485,'IEA Tech to Policy Mapping'!$A$2:$A$13,0))</f>
        <v>ngps - production methane capture</v>
      </c>
      <c r="N2485" s="182">
        <f>(J2485*About!$A$132/1000)*10^12*'EPA to IEA Scaling'!$E$13</f>
        <v>265124691798.17126</v>
      </c>
      <c r="O2485" s="183">
        <f>L2485/About!$B$144</f>
        <v>1.1683401310887473</v>
      </c>
    </row>
    <row r="2486" spans="2:15" x14ac:dyDescent="0.45">
      <c r="B2486" s="118" t="s">
        <v>274</v>
      </c>
      <c r="C2486" s="118" t="s">
        <v>776</v>
      </c>
      <c r="D2486" s="118" t="s">
        <v>962</v>
      </c>
      <c r="E2486" s="118" t="s">
        <v>999</v>
      </c>
      <c r="F2486" s="118" t="s">
        <v>987</v>
      </c>
      <c r="G2486" s="118" t="s">
        <v>988</v>
      </c>
      <c r="H2486" s="118" t="s">
        <v>998</v>
      </c>
      <c r="I2486" s="118">
        <v>3.0299999713897701</v>
      </c>
      <c r="J2486" s="118">
        <v>3.0299999713897701</v>
      </c>
      <c r="K2486" s="118">
        <v>-7.3699998855590803</v>
      </c>
      <c r="L2486" s="181">
        <f>(K2486+'NPV Calcs'!$D$13)*About!$B$135</f>
        <v>0.62097623630127596</v>
      </c>
      <c r="M2486" s="95" t="str">
        <f>INDEX('IEA Tech to Policy Mapping'!$B$2:$B$13,MATCH($H2486,'IEA Tech to Policy Mapping'!$A$2:$A$13,0))</f>
        <v>ngps - production methane capture</v>
      </c>
      <c r="N2486" s="182">
        <f>(J2486*About!$A$132/1000)*10^12*'EPA to IEA Scaling'!$E$13</f>
        <v>68660497577.703735</v>
      </c>
      <c r="O2486" s="183">
        <f>L2486/About!$B$144</f>
        <v>1.1683401310887473</v>
      </c>
    </row>
    <row r="2487" spans="2:15" x14ac:dyDescent="0.45">
      <c r="B2487" s="118" t="s">
        <v>332</v>
      </c>
      <c r="C2487" s="118" t="s">
        <v>776</v>
      </c>
      <c r="D2487" s="118" t="s">
        <v>962</v>
      </c>
      <c r="E2487" s="118" t="s">
        <v>999</v>
      </c>
      <c r="F2487" s="118" t="s">
        <v>987</v>
      </c>
      <c r="G2487" s="118" t="s">
        <v>988</v>
      </c>
      <c r="H2487" s="118" t="s">
        <v>998</v>
      </c>
      <c r="I2487" s="118">
        <v>1.33000004291534</v>
      </c>
      <c r="J2487" s="118">
        <v>1.33000004291534</v>
      </c>
      <c r="K2487" s="118">
        <v>-7.3699998855590803</v>
      </c>
      <c r="L2487" s="181">
        <f>(K2487+'NPV Calcs'!$D$13)*About!$B$135</f>
        <v>0.62097623630127596</v>
      </c>
      <c r="M2487" s="95" t="str">
        <f>INDEX('IEA Tech to Policy Mapping'!$B$2:$B$13,MATCH($H2487,'IEA Tech to Policy Mapping'!$A$2:$A$13,0))</f>
        <v>ngps - production methane capture</v>
      </c>
      <c r="N2487" s="182">
        <f>(J2487*About!$A$132/1000)*10^12*'EPA to IEA Scaling'!$E$13</f>
        <v>30138107454.519058</v>
      </c>
      <c r="O2487" s="183">
        <f>L2487/About!$B$144</f>
        <v>1.1683401310887473</v>
      </c>
    </row>
    <row r="2488" spans="2:15" x14ac:dyDescent="0.45">
      <c r="B2488" s="118" t="s">
        <v>39</v>
      </c>
      <c r="C2488" s="118" t="s">
        <v>776</v>
      </c>
      <c r="D2488" s="118" t="s">
        <v>962</v>
      </c>
      <c r="E2488" s="118" t="s">
        <v>996</v>
      </c>
      <c r="F2488" s="118" t="s">
        <v>997</v>
      </c>
      <c r="G2488" s="118" t="s">
        <v>988</v>
      </c>
      <c r="H2488" s="118" t="s">
        <v>998</v>
      </c>
      <c r="I2488" s="118">
        <v>0.21999999880790699</v>
      </c>
      <c r="J2488" s="118">
        <v>0.21999999880790699</v>
      </c>
      <c r="K2488" s="118">
        <v>-7.3699998855590803</v>
      </c>
      <c r="L2488" s="181">
        <f>(K2488+'NPV Calcs'!$D$13)*About!$B$135</f>
        <v>0.62097623630127596</v>
      </c>
      <c r="M2488" s="95" t="str">
        <f>INDEX('IEA Tech to Policy Mapping'!$B$2:$B$13,MATCH($H2488,'IEA Tech to Policy Mapping'!$A$2:$A$13,0))</f>
        <v>ngps - production methane capture</v>
      </c>
      <c r="N2488" s="182">
        <f>(J2488*About!$A$132/1000)*10^12*'EPA to IEA Scaling'!$E$13</f>
        <v>4985250669.2654419</v>
      </c>
      <c r="O2488" s="183">
        <f>L2488/About!$B$144</f>
        <v>1.1683401310887473</v>
      </c>
    </row>
    <row r="2489" spans="2:15" x14ac:dyDescent="0.45">
      <c r="B2489" s="118" t="s">
        <v>181</v>
      </c>
      <c r="C2489" s="118" t="s">
        <v>776</v>
      </c>
      <c r="D2489" s="118" t="s">
        <v>962</v>
      </c>
      <c r="E2489" s="118" t="s">
        <v>996</v>
      </c>
      <c r="F2489" s="118" t="s">
        <v>997</v>
      </c>
      <c r="G2489" s="118" t="s">
        <v>988</v>
      </c>
      <c r="H2489" s="118" t="s">
        <v>998</v>
      </c>
      <c r="I2489" s="118">
        <v>0.37000000476837103</v>
      </c>
      <c r="J2489" s="118">
        <v>0.37000000476837103</v>
      </c>
      <c r="K2489" s="118">
        <v>-7.3699998855590803</v>
      </c>
      <c r="L2489" s="181">
        <f>(K2489+'NPV Calcs'!$D$13)*About!$B$135</f>
        <v>0.62097623630127596</v>
      </c>
      <c r="M2489" s="95" t="str">
        <f>INDEX('IEA Tech to Policy Mapping'!$B$2:$B$13,MATCH($H2489,'IEA Tech to Policy Mapping'!$A$2:$A$13,0))</f>
        <v>ngps - production methane capture</v>
      </c>
      <c r="N2489" s="182">
        <f>(J2489*About!$A$132/1000)*10^12*'EPA to IEA Scaling'!$E$13</f>
        <v>8384285369.9753942</v>
      </c>
      <c r="O2489" s="183">
        <f>L2489/About!$B$144</f>
        <v>1.1683401310887473</v>
      </c>
    </row>
    <row r="2490" spans="2:15" x14ac:dyDescent="0.45">
      <c r="B2490" s="118" t="s">
        <v>245</v>
      </c>
      <c r="C2490" s="118" t="s">
        <v>776</v>
      </c>
      <c r="D2490" s="118" t="s">
        <v>962</v>
      </c>
      <c r="E2490" s="118" t="s">
        <v>996</v>
      </c>
      <c r="F2490" s="118" t="s">
        <v>997</v>
      </c>
      <c r="G2490" s="118" t="s">
        <v>988</v>
      </c>
      <c r="H2490" s="118" t="s">
        <v>998</v>
      </c>
      <c r="I2490" s="118">
        <v>0.40000000596046398</v>
      </c>
      <c r="J2490" s="118">
        <v>0.40000000596046398</v>
      </c>
      <c r="K2490" s="118">
        <v>-7.3699998855590803</v>
      </c>
      <c r="L2490" s="181">
        <f>(K2490+'NPV Calcs'!$D$13)*About!$B$135</f>
        <v>0.62097623630127596</v>
      </c>
      <c r="M2490" s="95" t="str">
        <f>INDEX('IEA Tech to Policy Mapping'!$B$2:$B$13,MATCH($H2490,'IEA Tech to Policy Mapping'!$A$2:$A$13,0))</f>
        <v>ngps - production methane capture</v>
      </c>
      <c r="N2490" s="182">
        <f>(J2490*About!$A$132/1000)*10^12*'EPA to IEA Scaling'!$E$13</f>
        <v>9064092310.1173859</v>
      </c>
      <c r="O2490" s="183">
        <f>L2490/About!$B$144</f>
        <v>1.1683401310887473</v>
      </c>
    </row>
    <row r="2491" spans="2:15" x14ac:dyDescent="0.45">
      <c r="B2491" s="118" t="s">
        <v>262</v>
      </c>
      <c r="C2491" s="118" t="s">
        <v>776</v>
      </c>
      <c r="D2491" s="118" t="s">
        <v>962</v>
      </c>
      <c r="E2491" s="118" t="s">
        <v>996</v>
      </c>
      <c r="F2491" s="118" t="s">
        <v>997</v>
      </c>
      <c r="G2491" s="118" t="s">
        <v>988</v>
      </c>
      <c r="H2491" s="118" t="s">
        <v>998</v>
      </c>
      <c r="I2491" s="118">
        <v>0.62999999523162797</v>
      </c>
      <c r="J2491" s="118">
        <v>0.62999999523162797</v>
      </c>
      <c r="K2491" s="118">
        <v>-7.3699998855590803</v>
      </c>
      <c r="L2491" s="181">
        <f>(K2491+'NPV Calcs'!$D$13)*About!$B$135</f>
        <v>0.62097623630127596</v>
      </c>
      <c r="M2491" s="95" t="str">
        <f>INDEX('IEA Tech to Policy Mapping'!$B$2:$B$13,MATCH($H2491,'IEA Tech to Policy Mapping'!$A$2:$A$13,0))</f>
        <v>ngps - production methane capture</v>
      </c>
      <c r="N2491" s="182">
        <f>(J2491*About!$A$132/1000)*10^12*'EPA to IEA Scaling'!$E$13</f>
        <v>14275945067.654331</v>
      </c>
      <c r="O2491" s="183">
        <f>L2491/About!$B$144</f>
        <v>1.1683401310887473</v>
      </c>
    </row>
    <row r="2492" spans="2:15" x14ac:dyDescent="0.45">
      <c r="B2492" s="118" t="s">
        <v>274</v>
      </c>
      <c r="C2492" s="118" t="s">
        <v>776</v>
      </c>
      <c r="D2492" s="118" t="s">
        <v>962</v>
      </c>
      <c r="E2492" s="118" t="s">
        <v>996</v>
      </c>
      <c r="F2492" s="118" t="s">
        <v>997</v>
      </c>
      <c r="G2492" s="118" t="s">
        <v>988</v>
      </c>
      <c r="H2492" s="118" t="s">
        <v>998</v>
      </c>
      <c r="I2492" s="118">
        <v>1.1399999856948799</v>
      </c>
      <c r="J2492" s="118">
        <v>1.1399999856948799</v>
      </c>
      <c r="K2492" s="118">
        <v>-7.3699998855590803</v>
      </c>
      <c r="L2492" s="181">
        <f>(K2492+'NPV Calcs'!$D$13)*About!$B$135</f>
        <v>0.62097623630127596</v>
      </c>
      <c r="M2492" s="95" t="str">
        <f>INDEX('IEA Tech to Policy Mapping'!$B$2:$B$13,MATCH($H2492,'IEA Tech to Policy Mapping'!$A$2:$A$13,0))</f>
        <v>ngps - production methane capture</v>
      </c>
      <c r="N2492" s="182">
        <f>(J2492*About!$A$132/1000)*10^12*'EPA to IEA Scaling'!$E$13</f>
        <v>25832662374.740593</v>
      </c>
      <c r="O2492" s="183">
        <f>L2492/About!$B$144</f>
        <v>1.1683401310887473</v>
      </c>
    </row>
    <row r="2493" spans="2:15" x14ac:dyDescent="0.45">
      <c r="B2493" s="118" t="s">
        <v>307</v>
      </c>
      <c r="C2493" s="118" t="s">
        <v>776</v>
      </c>
      <c r="D2493" s="118" t="s">
        <v>962</v>
      </c>
      <c r="E2493" s="118" t="s">
        <v>996</v>
      </c>
      <c r="F2493" s="118" t="s">
        <v>997</v>
      </c>
      <c r="G2493" s="118" t="s">
        <v>988</v>
      </c>
      <c r="H2493" s="118" t="s">
        <v>998</v>
      </c>
      <c r="I2493" s="118">
        <v>0.55000001192092896</v>
      </c>
      <c r="J2493" s="118">
        <v>0.55000001192092896</v>
      </c>
      <c r="K2493" s="118">
        <v>-7.3699998855590803</v>
      </c>
      <c r="L2493" s="181">
        <f>(K2493+'NPV Calcs'!$D$13)*About!$B$135</f>
        <v>0.62097623630127596</v>
      </c>
      <c r="M2493" s="95" t="str">
        <f>INDEX('IEA Tech to Policy Mapping'!$B$2:$B$13,MATCH($H2493,'IEA Tech to Policy Mapping'!$A$2:$A$13,0))</f>
        <v>ngps - production methane capture</v>
      </c>
      <c r="N2493" s="182">
        <f>(J2493*About!$A$132/1000)*10^12*'EPA to IEA Scaling'!$E$13</f>
        <v>12463127010.82736</v>
      </c>
      <c r="O2493" s="183">
        <f>L2493/About!$B$144</f>
        <v>1.1683401310887473</v>
      </c>
    </row>
    <row r="2494" spans="2:15" x14ac:dyDescent="0.45">
      <c r="B2494" s="118" t="s">
        <v>332</v>
      </c>
      <c r="C2494" s="118" t="s">
        <v>776</v>
      </c>
      <c r="D2494" s="118" t="s">
        <v>962</v>
      </c>
      <c r="E2494" s="118" t="s">
        <v>996</v>
      </c>
      <c r="F2494" s="118" t="s">
        <v>997</v>
      </c>
      <c r="G2494" s="118" t="s">
        <v>988</v>
      </c>
      <c r="H2494" s="118" t="s">
        <v>998</v>
      </c>
      <c r="I2494" s="118">
        <v>0.77999997138976995</v>
      </c>
      <c r="J2494" s="118">
        <v>0.77999997138976995</v>
      </c>
      <c r="K2494" s="118">
        <v>-7.3699998855590803</v>
      </c>
      <c r="L2494" s="181">
        <f>(K2494+'NPV Calcs'!$D$13)*About!$B$135</f>
        <v>0.62097623630127596</v>
      </c>
      <c r="M2494" s="95" t="str">
        <f>INDEX('IEA Tech to Policy Mapping'!$B$2:$B$13,MATCH($H2494,'IEA Tech to Policy Mapping'!$A$2:$A$13,0))</f>
        <v>ngps - production methane capture</v>
      </c>
      <c r="N2494" s="182">
        <f>(J2494*About!$A$132/1000)*10^12*'EPA to IEA Scaling'!$E$13</f>
        <v>17674979093.036804</v>
      </c>
      <c r="O2494" s="183">
        <f>L2494/About!$B$144</f>
        <v>1.1683401310887473</v>
      </c>
    </row>
    <row r="2495" spans="2:15" x14ac:dyDescent="0.45">
      <c r="B2495" s="118" t="s">
        <v>347</v>
      </c>
      <c r="C2495" s="118" t="s">
        <v>776</v>
      </c>
      <c r="D2495" s="118" t="s">
        <v>962</v>
      </c>
      <c r="E2495" s="118" t="s">
        <v>996</v>
      </c>
      <c r="F2495" s="118" t="s">
        <v>997</v>
      </c>
      <c r="G2495" s="118" t="s">
        <v>988</v>
      </c>
      <c r="H2495" s="118" t="s">
        <v>998</v>
      </c>
      <c r="I2495" s="118">
        <v>0.109999999403953</v>
      </c>
      <c r="J2495" s="118">
        <v>0.109999999403953</v>
      </c>
      <c r="K2495" s="118">
        <v>-7.3699998855590803</v>
      </c>
      <c r="L2495" s="181">
        <f>(K2495+'NPV Calcs'!$D$13)*About!$B$135</f>
        <v>0.62097623630127596</v>
      </c>
      <c r="M2495" s="95" t="str">
        <f>INDEX('IEA Tech to Policy Mapping'!$B$2:$B$13,MATCH($H2495,'IEA Tech to Policy Mapping'!$A$2:$A$13,0))</f>
        <v>ngps - production methane capture</v>
      </c>
      <c r="N2495" s="182">
        <f>(J2495*About!$A$132/1000)*10^12*'EPA to IEA Scaling'!$E$13</f>
        <v>2492625334.6327105</v>
      </c>
      <c r="O2495" s="183">
        <f>L2495/About!$B$144</f>
        <v>1.1683401310887473</v>
      </c>
    </row>
    <row r="2496" spans="2:15" x14ac:dyDescent="0.45">
      <c r="B2496" s="118" t="s">
        <v>39</v>
      </c>
      <c r="C2496" s="118" t="s">
        <v>776</v>
      </c>
      <c r="D2496" s="118" t="s">
        <v>985</v>
      </c>
      <c r="E2496" s="118" t="s">
        <v>986</v>
      </c>
      <c r="F2496" s="118" t="s">
        <v>987</v>
      </c>
      <c r="G2496" s="118" t="s">
        <v>988</v>
      </c>
      <c r="H2496" s="118" t="s">
        <v>989</v>
      </c>
      <c r="I2496" s="118">
        <v>1.9999999552965102E-2</v>
      </c>
      <c r="J2496" s="118">
        <v>1.9999999552965102E-2</v>
      </c>
      <c r="K2496" s="118">
        <v>-7.3600001335143999</v>
      </c>
      <c r="L2496" s="181">
        <f>(K2496+'NPV Calcs'!$D$13)*About!$B$135</f>
        <v>0.62995656178012605</v>
      </c>
      <c r="M2496" s="95" t="str">
        <f>INDEX('IEA Tech to Policy Mapping'!$B$2:$B$13,MATCH($H2496,'IEA Tech to Policy Mapping'!$A$2:$A$13,0))</f>
        <v>ngps - production methane capture</v>
      </c>
      <c r="N2496" s="182">
        <f>(J2496*About!$A$132/1000)*10^12*'EPA to IEA Scaling'!$E$13</f>
        <v>453204598.62268114</v>
      </c>
      <c r="O2496" s="183">
        <f>L2496/About!$B$144</f>
        <v>1.1852362279662596</v>
      </c>
    </row>
    <row r="2497" spans="2:15" x14ac:dyDescent="0.45">
      <c r="B2497" s="118" t="s">
        <v>160</v>
      </c>
      <c r="C2497" s="118" t="s">
        <v>776</v>
      </c>
      <c r="D2497" s="118" t="s">
        <v>985</v>
      </c>
      <c r="E2497" s="118" t="s">
        <v>986</v>
      </c>
      <c r="F2497" s="118" t="s">
        <v>987</v>
      </c>
      <c r="G2497" s="118" t="s">
        <v>988</v>
      </c>
      <c r="H2497" s="118" t="s">
        <v>989</v>
      </c>
      <c r="I2497" s="118">
        <v>1.9400000572204501</v>
      </c>
      <c r="J2497" s="118">
        <v>1.9400000572204501</v>
      </c>
      <c r="K2497" s="118">
        <v>-7.3600001335143999</v>
      </c>
      <c r="L2497" s="181">
        <f>(K2497+'NPV Calcs'!$D$13)*About!$B$135</f>
        <v>0.62995656178012605</v>
      </c>
      <c r="M2497" s="95" t="str">
        <f>INDEX('IEA Tech to Policy Mapping'!$B$2:$B$13,MATCH($H2497,'IEA Tech to Policy Mapping'!$A$2:$A$13,0))</f>
        <v>ngps - production methane capture</v>
      </c>
      <c r="N2497" s="182">
        <f>(J2497*About!$A$132/1000)*10^12*'EPA to IEA Scaling'!$E$13</f>
        <v>43960848345.630295</v>
      </c>
      <c r="O2497" s="183">
        <f>L2497/About!$B$144</f>
        <v>1.1852362279662596</v>
      </c>
    </row>
    <row r="2498" spans="2:15" x14ac:dyDescent="0.45">
      <c r="B2498" s="118" t="s">
        <v>162</v>
      </c>
      <c r="C2498" s="118" t="s">
        <v>776</v>
      </c>
      <c r="D2498" s="118" t="s">
        <v>985</v>
      </c>
      <c r="E2498" s="118" t="s">
        <v>986</v>
      </c>
      <c r="F2498" s="118" t="s">
        <v>987</v>
      </c>
      <c r="G2498" s="118" t="s">
        <v>988</v>
      </c>
      <c r="H2498" s="118" t="s">
        <v>989</v>
      </c>
      <c r="I2498" s="118">
        <v>9.6599998474121094</v>
      </c>
      <c r="J2498" s="118">
        <v>9.6599998474121094</v>
      </c>
      <c r="K2498" s="118">
        <v>-7.3600001335143999</v>
      </c>
      <c r="L2498" s="181">
        <f>(K2498+'NPV Calcs'!$D$13)*About!$B$135</f>
        <v>0.62995656178012605</v>
      </c>
      <c r="M2498" s="95" t="str">
        <f>INDEX('IEA Tech to Policy Mapping'!$B$2:$B$13,MATCH($H2498,'IEA Tech to Policy Mapping'!$A$2:$A$13,0))</f>
        <v>ngps - production methane capture</v>
      </c>
      <c r="N2498" s="182">
        <f>(J2498*About!$A$132/1000)*10^12*'EPA to IEA Scaling'!$E$13</f>
        <v>218897822569.82663</v>
      </c>
      <c r="O2498" s="183">
        <f>L2498/About!$B$144</f>
        <v>1.1852362279662596</v>
      </c>
    </row>
    <row r="2499" spans="2:15" x14ac:dyDescent="0.45">
      <c r="B2499" s="118" t="s">
        <v>181</v>
      </c>
      <c r="C2499" s="118" t="s">
        <v>776</v>
      </c>
      <c r="D2499" s="118" t="s">
        <v>985</v>
      </c>
      <c r="E2499" s="118" t="s">
        <v>986</v>
      </c>
      <c r="F2499" s="118" t="s">
        <v>987</v>
      </c>
      <c r="G2499" s="118" t="s">
        <v>988</v>
      </c>
      <c r="H2499" s="118" t="s">
        <v>989</v>
      </c>
      <c r="I2499" s="118">
        <v>0.37000000476837103</v>
      </c>
      <c r="J2499" s="118">
        <v>0.37000000476837103</v>
      </c>
      <c r="K2499" s="118">
        <v>-7.3600001335143999</v>
      </c>
      <c r="L2499" s="181">
        <f>(K2499+'NPV Calcs'!$D$13)*About!$B$135</f>
        <v>0.62995656178012605</v>
      </c>
      <c r="M2499" s="95" t="str">
        <f>INDEX('IEA Tech to Policy Mapping'!$B$2:$B$13,MATCH($H2499,'IEA Tech to Policy Mapping'!$A$2:$A$13,0))</f>
        <v>ngps - production methane capture</v>
      </c>
      <c r="N2499" s="182">
        <f>(J2499*About!$A$132/1000)*10^12*'EPA to IEA Scaling'!$E$13</f>
        <v>8384285369.9753942</v>
      </c>
      <c r="O2499" s="183">
        <f>L2499/About!$B$144</f>
        <v>1.1852362279662596</v>
      </c>
    </row>
    <row r="2500" spans="2:15" x14ac:dyDescent="0.45">
      <c r="B2500" s="118" t="s">
        <v>245</v>
      </c>
      <c r="C2500" s="118" t="s">
        <v>776</v>
      </c>
      <c r="D2500" s="118" t="s">
        <v>985</v>
      </c>
      <c r="E2500" s="118" t="s">
        <v>986</v>
      </c>
      <c r="F2500" s="118" t="s">
        <v>987</v>
      </c>
      <c r="G2500" s="118" t="s">
        <v>988</v>
      </c>
      <c r="H2500" s="118" t="s">
        <v>989</v>
      </c>
      <c r="I2500" s="118">
        <v>0.109999999403953</v>
      </c>
      <c r="J2500" s="118">
        <v>0.109999999403953</v>
      </c>
      <c r="K2500" s="118">
        <v>-7.3600001335143999</v>
      </c>
      <c r="L2500" s="181">
        <f>(K2500+'NPV Calcs'!$D$13)*About!$B$135</f>
        <v>0.62995656178012605</v>
      </c>
      <c r="M2500" s="95" t="str">
        <f>INDEX('IEA Tech to Policy Mapping'!$B$2:$B$13,MATCH($H2500,'IEA Tech to Policy Mapping'!$A$2:$A$13,0))</f>
        <v>ngps - production methane capture</v>
      </c>
      <c r="N2500" s="182">
        <f>(J2500*About!$A$132/1000)*10^12*'EPA to IEA Scaling'!$E$13</f>
        <v>2492625334.6327105</v>
      </c>
      <c r="O2500" s="183">
        <f>L2500/About!$B$144</f>
        <v>1.1852362279662596</v>
      </c>
    </row>
    <row r="2501" spans="2:15" x14ac:dyDescent="0.45">
      <c r="B2501" s="118" t="s">
        <v>262</v>
      </c>
      <c r="C2501" s="118" t="s">
        <v>776</v>
      </c>
      <c r="D2501" s="118" t="s">
        <v>985</v>
      </c>
      <c r="E2501" s="118" t="s">
        <v>986</v>
      </c>
      <c r="F2501" s="118" t="s">
        <v>987</v>
      </c>
      <c r="G2501" s="118" t="s">
        <v>988</v>
      </c>
      <c r="H2501" s="118" t="s">
        <v>989</v>
      </c>
      <c r="I2501" s="118">
        <v>2.9999999329447701E-2</v>
      </c>
      <c r="J2501" s="118">
        <v>2.9999999329447701E-2</v>
      </c>
      <c r="K2501" s="118">
        <v>-7.3600001335143999</v>
      </c>
      <c r="L2501" s="181">
        <f>(K2501+'NPV Calcs'!$D$13)*About!$B$135</f>
        <v>0.62995656178012605</v>
      </c>
      <c r="M2501" s="95" t="str">
        <f>INDEX('IEA Tech to Policy Mapping'!$B$2:$B$13,MATCH($H2501,'IEA Tech to Policy Mapping'!$A$2:$A$13,0))</f>
        <v>ngps - production methane capture</v>
      </c>
      <c r="N2501" s="182">
        <f>(J2501*About!$A$132/1000)*10^12*'EPA to IEA Scaling'!$E$13</f>
        <v>679806897.9340229</v>
      </c>
      <c r="O2501" s="183">
        <f>L2501/About!$B$144</f>
        <v>1.1852362279662596</v>
      </c>
    </row>
    <row r="2502" spans="2:15" x14ac:dyDescent="0.45">
      <c r="B2502" s="118" t="s">
        <v>274</v>
      </c>
      <c r="C2502" s="118" t="s">
        <v>776</v>
      </c>
      <c r="D2502" s="118" t="s">
        <v>985</v>
      </c>
      <c r="E2502" s="118" t="s">
        <v>986</v>
      </c>
      <c r="F2502" s="118" t="s">
        <v>987</v>
      </c>
      <c r="G2502" s="118" t="s">
        <v>988</v>
      </c>
      <c r="H2502" s="118" t="s">
        <v>989</v>
      </c>
      <c r="I2502" s="118">
        <v>0.80000001192092896</v>
      </c>
      <c r="J2502" s="118">
        <v>0.80000001192092896</v>
      </c>
      <c r="K2502" s="118">
        <v>-7.3600001335143999</v>
      </c>
      <c r="L2502" s="181">
        <f>(K2502+'NPV Calcs'!$D$13)*About!$B$135</f>
        <v>0.62995656178012605</v>
      </c>
      <c r="M2502" s="95" t="str">
        <f>INDEX('IEA Tech to Policy Mapping'!$B$2:$B$13,MATCH($H2502,'IEA Tech to Policy Mapping'!$A$2:$A$13,0))</f>
        <v>ngps - production methane capture</v>
      </c>
      <c r="N2502" s="182">
        <f>(J2502*About!$A$132/1000)*10^12*'EPA to IEA Scaling'!$E$13</f>
        <v>18128184620.234798</v>
      </c>
      <c r="O2502" s="183">
        <f>L2502/About!$B$144</f>
        <v>1.1852362279662596</v>
      </c>
    </row>
    <row r="2503" spans="2:15" x14ac:dyDescent="0.45">
      <c r="B2503" s="118" t="s">
        <v>307</v>
      </c>
      <c r="C2503" s="118" t="s">
        <v>776</v>
      </c>
      <c r="D2503" s="118" t="s">
        <v>985</v>
      </c>
      <c r="E2503" s="118" t="s">
        <v>986</v>
      </c>
      <c r="F2503" s="118" t="s">
        <v>987</v>
      </c>
      <c r="G2503" s="118" t="s">
        <v>988</v>
      </c>
      <c r="H2503" s="118" t="s">
        <v>989</v>
      </c>
      <c r="I2503" s="118">
        <v>9.9999997764825804E-3</v>
      </c>
      <c r="J2503" s="118">
        <v>9.9999997764825804E-3</v>
      </c>
      <c r="K2503" s="118">
        <v>-7.3600001335143999</v>
      </c>
      <c r="L2503" s="181">
        <f>(K2503+'NPV Calcs'!$D$13)*About!$B$135</f>
        <v>0.62995656178012605</v>
      </c>
      <c r="M2503" s="95" t="str">
        <f>INDEX('IEA Tech to Policy Mapping'!$B$2:$B$13,MATCH($H2503,'IEA Tech to Policy Mapping'!$A$2:$A$13,0))</f>
        <v>ngps - production methane capture</v>
      </c>
      <c r="N2503" s="182">
        <f>(J2503*About!$A$132/1000)*10^12*'EPA to IEA Scaling'!$E$13</f>
        <v>226602299.31134129</v>
      </c>
      <c r="O2503" s="183">
        <f>L2503/About!$B$144</f>
        <v>1.1852362279662596</v>
      </c>
    </row>
    <row r="2504" spans="2:15" x14ac:dyDescent="0.45">
      <c r="B2504" s="118" t="s">
        <v>332</v>
      </c>
      <c r="C2504" s="118" t="s">
        <v>776</v>
      </c>
      <c r="D2504" s="118" t="s">
        <v>985</v>
      </c>
      <c r="E2504" s="118" t="s">
        <v>986</v>
      </c>
      <c r="F2504" s="118" t="s">
        <v>987</v>
      </c>
      <c r="G2504" s="118" t="s">
        <v>988</v>
      </c>
      <c r="H2504" s="118" t="s">
        <v>989</v>
      </c>
      <c r="I2504" s="118">
        <v>0.21999999880790699</v>
      </c>
      <c r="J2504" s="118">
        <v>0.21999999880790699</v>
      </c>
      <c r="K2504" s="118">
        <v>-7.3600001335143999</v>
      </c>
      <c r="L2504" s="181">
        <f>(K2504+'NPV Calcs'!$D$13)*About!$B$135</f>
        <v>0.62995656178012605</v>
      </c>
      <c r="M2504" s="95" t="str">
        <f>INDEX('IEA Tech to Policy Mapping'!$B$2:$B$13,MATCH($H2504,'IEA Tech to Policy Mapping'!$A$2:$A$13,0))</f>
        <v>ngps - production methane capture</v>
      </c>
      <c r="N2504" s="182">
        <f>(J2504*About!$A$132/1000)*10^12*'EPA to IEA Scaling'!$E$13</f>
        <v>4985250669.2654419</v>
      </c>
      <c r="O2504" s="183">
        <f>L2504/About!$B$144</f>
        <v>1.1852362279662596</v>
      </c>
    </row>
    <row r="2505" spans="2:15" x14ac:dyDescent="0.45">
      <c r="B2505" s="118" t="s">
        <v>347</v>
      </c>
      <c r="C2505" s="118" t="s">
        <v>776</v>
      </c>
      <c r="D2505" s="118" t="s">
        <v>985</v>
      </c>
      <c r="E2505" s="118" t="s">
        <v>986</v>
      </c>
      <c r="F2505" s="118" t="s">
        <v>987</v>
      </c>
      <c r="G2505" s="118" t="s">
        <v>988</v>
      </c>
      <c r="H2505" s="118" t="s">
        <v>989</v>
      </c>
      <c r="I2505" s="118">
        <v>3.9999999105930301E-2</v>
      </c>
      <c r="J2505" s="118">
        <v>3.9999999105930301E-2</v>
      </c>
      <c r="K2505" s="118">
        <v>-7.3600001335143999</v>
      </c>
      <c r="L2505" s="181">
        <f>(K2505+'NPV Calcs'!$D$13)*About!$B$135</f>
        <v>0.62995656178012605</v>
      </c>
      <c r="M2505" s="95" t="str">
        <f>INDEX('IEA Tech to Policy Mapping'!$B$2:$B$13,MATCH($H2505,'IEA Tech to Policy Mapping'!$A$2:$A$13,0))</f>
        <v>ngps - production methane capture</v>
      </c>
      <c r="N2505" s="182">
        <f>(J2505*About!$A$132/1000)*10^12*'EPA to IEA Scaling'!$E$13</f>
        <v>906409197.24536443</v>
      </c>
      <c r="O2505" s="183">
        <f>L2505/About!$B$144</f>
        <v>1.1852362279662596</v>
      </c>
    </row>
    <row r="2506" spans="2:15" x14ac:dyDescent="0.45">
      <c r="B2506" s="118" t="s">
        <v>39</v>
      </c>
      <c r="C2506" s="118" t="s">
        <v>776</v>
      </c>
      <c r="D2506" s="118" t="s">
        <v>985</v>
      </c>
      <c r="E2506" s="118" t="s">
        <v>986</v>
      </c>
      <c r="F2506" s="118" t="s">
        <v>987</v>
      </c>
      <c r="G2506" s="118" t="s">
        <v>1000</v>
      </c>
      <c r="H2506" s="118" t="s">
        <v>1001</v>
      </c>
      <c r="I2506" s="118">
        <v>2.3900001049041699</v>
      </c>
      <c r="J2506" s="118">
        <v>2.0299999713897701</v>
      </c>
      <c r="K2506" s="118">
        <v>-7.3499999046325604</v>
      </c>
      <c r="L2506" s="181">
        <f>(K2506+'NPV Calcs'!$D$13)*About!$B$135</f>
        <v>0.63893731548488297</v>
      </c>
      <c r="M2506" s="95" t="str">
        <f>INDEX('IEA Tech to Policy Mapping'!$B$2:$B$13,MATCH($H2506,'IEA Tech to Policy Mapping'!$A$2:$A$13,0))</f>
        <v>ngps - T&amp;D methane capture</v>
      </c>
      <c r="N2506" s="182">
        <f>(J2506*About!$A$132/1000)*10^12*'EPA to IEA Scaling'!$E$13</f>
        <v>46000267140.07399</v>
      </c>
      <c r="O2506" s="183">
        <f>L2506/About!$B$144</f>
        <v>1.2021331305324328</v>
      </c>
    </row>
    <row r="2507" spans="2:15" x14ac:dyDescent="0.45">
      <c r="B2507" s="118" t="s">
        <v>160</v>
      </c>
      <c r="C2507" s="118" t="s">
        <v>776</v>
      </c>
      <c r="D2507" s="118" t="s">
        <v>985</v>
      </c>
      <c r="E2507" s="118" t="s">
        <v>986</v>
      </c>
      <c r="F2507" s="118" t="s">
        <v>987</v>
      </c>
      <c r="G2507" s="118" t="s">
        <v>1000</v>
      </c>
      <c r="H2507" s="118" t="s">
        <v>1001</v>
      </c>
      <c r="I2507" s="118">
        <v>39.950000762939403</v>
      </c>
      <c r="J2507" s="118">
        <v>33.959999084472599</v>
      </c>
      <c r="K2507" s="118">
        <v>-7.3499999046325604</v>
      </c>
      <c r="L2507" s="181">
        <f>(K2507+'NPV Calcs'!$D$13)*About!$B$135</f>
        <v>0.63893731548488297</v>
      </c>
      <c r="M2507" s="95" t="str">
        <f>INDEX('IEA Tech to Policy Mapping'!$B$2:$B$13,MATCH($H2507,'IEA Tech to Policy Mapping'!$A$2:$A$13,0))</f>
        <v>ngps - T&amp;D methane capture</v>
      </c>
      <c r="N2507" s="182">
        <f>(J2507*About!$A$132/1000)*10^12*'EPA to IEA Scaling'!$E$13</f>
        <v>769541404915.84448</v>
      </c>
      <c r="O2507" s="183">
        <f>L2507/About!$B$144</f>
        <v>1.2021331305324328</v>
      </c>
    </row>
    <row r="2508" spans="2:15" x14ac:dyDescent="0.45">
      <c r="B2508" s="118" t="s">
        <v>162</v>
      </c>
      <c r="C2508" s="118" t="s">
        <v>776</v>
      </c>
      <c r="D2508" s="118" t="s">
        <v>985</v>
      </c>
      <c r="E2508" s="118" t="s">
        <v>986</v>
      </c>
      <c r="F2508" s="118" t="s">
        <v>987</v>
      </c>
      <c r="G2508" s="118" t="s">
        <v>1000</v>
      </c>
      <c r="H2508" s="118" t="s">
        <v>1001</v>
      </c>
      <c r="I2508" s="118">
        <v>198.96000671386699</v>
      </c>
      <c r="J2508" s="118">
        <v>169.11000061035099</v>
      </c>
      <c r="K2508" s="118">
        <v>-7.3499999046325604</v>
      </c>
      <c r="L2508" s="181">
        <f>(K2508+'NPV Calcs'!$D$13)*About!$B$135</f>
        <v>0.63893731548488297</v>
      </c>
      <c r="M2508" s="95" t="str">
        <f>INDEX('IEA Tech to Policy Mapping'!$B$2:$B$13,MATCH($H2508,'IEA Tech to Policy Mapping'!$A$2:$A$13,0))</f>
        <v>ngps - T&amp;D methane capture</v>
      </c>
      <c r="N2508" s="182">
        <f>(J2508*About!$A$132/1000)*10^12*'EPA to IEA Scaling'!$E$13</f>
        <v>3832071583138.2607</v>
      </c>
      <c r="O2508" s="183">
        <f>L2508/About!$B$144</f>
        <v>1.2021331305324328</v>
      </c>
    </row>
    <row r="2509" spans="2:15" x14ac:dyDescent="0.45">
      <c r="B2509" s="118" t="s">
        <v>181</v>
      </c>
      <c r="C2509" s="118" t="s">
        <v>776</v>
      </c>
      <c r="D2509" s="118" t="s">
        <v>985</v>
      </c>
      <c r="E2509" s="118" t="s">
        <v>986</v>
      </c>
      <c r="F2509" s="118" t="s">
        <v>987</v>
      </c>
      <c r="G2509" s="118" t="s">
        <v>1000</v>
      </c>
      <c r="H2509" s="118" t="s">
        <v>1001</v>
      </c>
      <c r="I2509" s="118">
        <v>36.630001068115199</v>
      </c>
      <c r="J2509" s="118">
        <v>31.129999160766602</v>
      </c>
      <c r="K2509" s="118">
        <v>-7.3499999046325604</v>
      </c>
      <c r="L2509" s="181">
        <f>(K2509+'NPV Calcs'!$D$13)*About!$B$135</f>
        <v>0.63893731548488297</v>
      </c>
      <c r="M2509" s="95" t="str">
        <f>INDEX('IEA Tech to Policy Mapping'!$B$2:$B$13,MATCH($H2509,'IEA Tech to Policy Mapping'!$A$2:$A$13,0))</f>
        <v>ngps - T&amp;D methane capture</v>
      </c>
      <c r="N2509" s="182">
        <f>(J2509*About!$A$132/1000)*10^12*'EPA to IEA Scaling'!$E$13</f>
        <v>705412954506.19189</v>
      </c>
      <c r="O2509" s="183">
        <f>L2509/About!$B$144</f>
        <v>1.2021331305324328</v>
      </c>
    </row>
    <row r="2510" spans="2:15" x14ac:dyDescent="0.45">
      <c r="B2510" s="118" t="s">
        <v>245</v>
      </c>
      <c r="C2510" s="118" t="s">
        <v>776</v>
      </c>
      <c r="D2510" s="118" t="s">
        <v>985</v>
      </c>
      <c r="E2510" s="118" t="s">
        <v>986</v>
      </c>
      <c r="F2510" s="118" t="s">
        <v>987</v>
      </c>
      <c r="G2510" s="118" t="s">
        <v>1000</v>
      </c>
      <c r="H2510" s="118" t="s">
        <v>1001</v>
      </c>
      <c r="I2510" s="118">
        <v>10.8599996566772</v>
      </c>
      <c r="J2510" s="118">
        <v>9.2299995422363192</v>
      </c>
      <c r="K2510" s="118">
        <v>-7.3499999046325604</v>
      </c>
      <c r="L2510" s="181">
        <f>(K2510+'NPV Calcs'!$D$13)*About!$B$135</f>
        <v>0.63893731548488297</v>
      </c>
      <c r="M2510" s="95" t="str">
        <f>INDEX('IEA Tech to Policy Mapping'!$B$2:$B$13,MATCH($H2510,'IEA Tech to Policy Mapping'!$A$2:$A$13,0))</f>
        <v>ngps - T&amp;D methane capture</v>
      </c>
      <c r="N2510" s="182">
        <f>(J2510*About!$A$132/1000)*10^12*'EPA to IEA Scaling'!$E$13</f>
        <v>209153916566.29211</v>
      </c>
      <c r="O2510" s="183">
        <f>L2510/About!$B$144</f>
        <v>1.2021331305324328</v>
      </c>
    </row>
    <row r="2511" spans="2:15" x14ac:dyDescent="0.45">
      <c r="B2511" s="118" t="s">
        <v>262</v>
      </c>
      <c r="C2511" s="118" t="s">
        <v>776</v>
      </c>
      <c r="D2511" s="118" t="s">
        <v>985</v>
      </c>
      <c r="E2511" s="118" t="s">
        <v>986</v>
      </c>
      <c r="F2511" s="118" t="s">
        <v>987</v>
      </c>
      <c r="G2511" s="118" t="s">
        <v>1000</v>
      </c>
      <c r="H2511" s="118" t="s">
        <v>1001</v>
      </c>
      <c r="I2511" s="118">
        <v>2.5899999141693102</v>
      </c>
      <c r="J2511" s="118">
        <v>2.20000004768371</v>
      </c>
      <c r="K2511" s="118">
        <v>-7.3499999046325604</v>
      </c>
      <c r="L2511" s="181">
        <f>(K2511+'NPV Calcs'!$D$13)*About!$B$135</f>
        <v>0.63893731548488297</v>
      </c>
      <c r="M2511" s="95" t="str">
        <f>INDEX('IEA Tech to Policy Mapping'!$B$2:$B$13,MATCH($H2511,'IEA Tech to Policy Mapping'!$A$2:$A$13,0))</f>
        <v>ngps - T&amp;D methane capture</v>
      </c>
      <c r="N2511" s="182">
        <f>(J2511*About!$A$132/1000)*10^12*'EPA to IEA Scaling'!$E$13</f>
        <v>49852508043.309311</v>
      </c>
      <c r="O2511" s="183">
        <f>L2511/About!$B$144</f>
        <v>1.2021331305324328</v>
      </c>
    </row>
    <row r="2512" spans="2:15" x14ac:dyDescent="0.45">
      <c r="B2512" s="118" t="s">
        <v>274</v>
      </c>
      <c r="C2512" s="118" t="s">
        <v>776</v>
      </c>
      <c r="D2512" s="118" t="s">
        <v>985</v>
      </c>
      <c r="E2512" s="118" t="s">
        <v>986</v>
      </c>
      <c r="F2512" s="118" t="s">
        <v>987</v>
      </c>
      <c r="G2512" s="118" t="s">
        <v>1000</v>
      </c>
      <c r="H2512" s="118" t="s">
        <v>1001</v>
      </c>
      <c r="I2512" s="118">
        <v>77.919998168945298</v>
      </c>
      <c r="J2512" s="118">
        <v>66.230003356933594</v>
      </c>
      <c r="K2512" s="118">
        <v>-7.3499999046325604</v>
      </c>
      <c r="L2512" s="181">
        <f>(K2512+'NPV Calcs'!$D$13)*About!$B$135</f>
        <v>0.63893731548488297</v>
      </c>
      <c r="M2512" s="95" t="str">
        <f>INDEX('IEA Tech to Policy Mapping'!$B$2:$B$13,MATCH($H2512,'IEA Tech to Policy Mapping'!$A$2:$A$13,0))</f>
        <v>ngps - T&amp;D methane capture</v>
      </c>
      <c r="N2512" s="182">
        <f>(J2512*About!$A$132/1000)*10^12*'EPA to IEA Scaling'!$E$13</f>
        <v>1500787137953.1072</v>
      </c>
      <c r="O2512" s="183">
        <f>L2512/About!$B$144</f>
        <v>1.2021331305324328</v>
      </c>
    </row>
    <row r="2513" spans="2:15" x14ac:dyDescent="0.45">
      <c r="B2513" s="118" t="s">
        <v>307</v>
      </c>
      <c r="C2513" s="118" t="s">
        <v>776</v>
      </c>
      <c r="D2513" s="118" t="s">
        <v>985</v>
      </c>
      <c r="E2513" s="118" t="s">
        <v>986</v>
      </c>
      <c r="F2513" s="118" t="s">
        <v>987</v>
      </c>
      <c r="G2513" s="118" t="s">
        <v>1000</v>
      </c>
      <c r="H2513" s="118" t="s">
        <v>1001</v>
      </c>
      <c r="I2513" s="118">
        <v>1.2300000190734801</v>
      </c>
      <c r="J2513" s="118">
        <v>1.03999996185302</v>
      </c>
      <c r="K2513" s="118">
        <v>-7.3499999046325604</v>
      </c>
      <c r="L2513" s="181">
        <f>(K2513+'NPV Calcs'!$D$13)*About!$B$135</f>
        <v>0.63893731548488297</v>
      </c>
      <c r="M2513" s="95" t="str">
        <f>INDEX('IEA Tech to Policy Mapping'!$B$2:$B$13,MATCH($H2513,'IEA Tech to Policy Mapping'!$A$2:$A$13,0))</f>
        <v>ngps - T&amp;D methane capture</v>
      </c>
      <c r="N2513" s="182">
        <f>(J2513*About!$A$132/1000)*10^12*'EPA to IEA Scaling'!$E$13</f>
        <v>23566638790.715584</v>
      </c>
      <c r="O2513" s="183">
        <f>L2513/About!$B$144</f>
        <v>1.2021331305324328</v>
      </c>
    </row>
    <row r="2514" spans="2:15" x14ac:dyDescent="0.45">
      <c r="B2514" s="118" t="s">
        <v>332</v>
      </c>
      <c r="C2514" s="118" t="s">
        <v>776</v>
      </c>
      <c r="D2514" s="118" t="s">
        <v>985</v>
      </c>
      <c r="E2514" s="118" t="s">
        <v>986</v>
      </c>
      <c r="F2514" s="118" t="s">
        <v>987</v>
      </c>
      <c r="G2514" s="118" t="s">
        <v>1000</v>
      </c>
      <c r="H2514" s="118" t="s">
        <v>1001</v>
      </c>
      <c r="I2514" s="118">
        <v>21.9500007629394</v>
      </c>
      <c r="J2514" s="118">
        <v>18.659999847412099</v>
      </c>
      <c r="K2514" s="118">
        <v>-7.3499999046325604</v>
      </c>
      <c r="L2514" s="181">
        <f>(K2514+'NPV Calcs'!$D$13)*About!$B$135</f>
        <v>0.63893731548488297</v>
      </c>
      <c r="M2514" s="95" t="str">
        <f>INDEX('IEA Tech to Policy Mapping'!$B$2:$B$13,MATCH($H2514,'IEA Tech to Policy Mapping'!$A$2:$A$13,0))</f>
        <v>ngps - T&amp;D methane capture</v>
      </c>
      <c r="N2514" s="182">
        <f>(J2514*About!$A$132/1000)*10^12*'EPA to IEA Scaling'!$E$13</f>
        <v>422839896508.49408</v>
      </c>
      <c r="O2514" s="183">
        <f>L2514/About!$B$144</f>
        <v>1.2021331305324328</v>
      </c>
    </row>
    <row r="2515" spans="2:15" x14ac:dyDescent="0.45">
      <c r="B2515" s="118" t="s">
        <v>347</v>
      </c>
      <c r="C2515" s="118" t="s">
        <v>776</v>
      </c>
      <c r="D2515" s="118" t="s">
        <v>985</v>
      </c>
      <c r="E2515" s="118" t="s">
        <v>986</v>
      </c>
      <c r="F2515" s="118" t="s">
        <v>987</v>
      </c>
      <c r="G2515" s="118" t="s">
        <v>1000</v>
      </c>
      <c r="H2515" s="118" t="s">
        <v>1001</v>
      </c>
      <c r="I2515" s="118">
        <v>3.5799999237060498</v>
      </c>
      <c r="J2515" s="118">
        <v>3.0499999523162802</v>
      </c>
      <c r="K2515" s="118">
        <v>-7.3499999046325604</v>
      </c>
      <c r="L2515" s="181">
        <f>(K2515+'NPV Calcs'!$D$13)*About!$B$135</f>
        <v>0.63893731548488297</v>
      </c>
      <c r="M2515" s="95" t="str">
        <f>INDEX('IEA Tech to Policy Mapping'!$B$2:$B$13,MATCH($H2515,'IEA Tech to Policy Mapping'!$A$2:$A$13,0))</f>
        <v>ngps - T&amp;D methane capture</v>
      </c>
      <c r="N2515" s="182">
        <f>(J2515*About!$A$132/1000)*10^12*'EPA to IEA Scaling'!$E$13</f>
        <v>69113701754.246643</v>
      </c>
      <c r="O2515" s="183">
        <f>L2515/About!$B$144</f>
        <v>1.2021331305324328</v>
      </c>
    </row>
    <row r="2516" spans="2:15" x14ac:dyDescent="0.45">
      <c r="B2516" s="118" t="s">
        <v>39</v>
      </c>
      <c r="C2516" s="118" t="s">
        <v>776</v>
      </c>
      <c r="D2516" s="118" t="s">
        <v>962</v>
      </c>
      <c r="E2516" s="118" t="s">
        <v>991</v>
      </c>
      <c r="F2516" s="118" t="s">
        <v>987</v>
      </c>
      <c r="G2516" s="118" t="s">
        <v>1000</v>
      </c>
      <c r="H2516" s="118" t="s">
        <v>1001</v>
      </c>
      <c r="I2516" s="118">
        <v>16.579999923706001</v>
      </c>
      <c r="J2516" s="118">
        <v>14.0900001525878</v>
      </c>
      <c r="K2516" s="118">
        <v>-7.3499999046325604</v>
      </c>
      <c r="L2516" s="181">
        <f>(K2516+'NPV Calcs'!$D$13)*About!$B$135</f>
        <v>0.63893731548488297</v>
      </c>
      <c r="M2516" s="95" t="str">
        <f>INDEX('IEA Tech to Policy Mapping'!$B$2:$B$13,MATCH($H2516,'IEA Tech to Policy Mapping'!$A$2:$A$13,0))</f>
        <v>ngps - T&amp;D methane capture</v>
      </c>
      <c r="N2516" s="182">
        <f>(J2516*About!$A$132/1000)*10^12*'EPA to IEA Scaling'!$E$13</f>
        <v>319282650323.87787</v>
      </c>
      <c r="O2516" s="183">
        <f>L2516/About!$B$144</f>
        <v>1.2021331305324328</v>
      </c>
    </row>
    <row r="2517" spans="2:15" x14ac:dyDescent="0.45">
      <c r="B2517" s="118" t="s">
        <v>160</v>
      </c>
      <c r="C2517" s="118" t="s">
        <v>776</v>
      </c>
      <c r="D2517" s="118" t="s">
        <v>962</v>
      </c>
      <c r="E2517" s="118" t="s">
        <v>991</v>
      </c>
      <c r="F2517" s="118" t="s">
        <v>987</v>
      </c>
      <c r="G2517" s="118" t="s">
        <v>1000</v>
      </c>
      <c r="H2517" s="118" t="s">
        <v>1001</v>
      </c>
      <c r="I2517" s="118">
        <v>137.259994506835</v>
      </c>
      <c r="J2517" s="118">
        <v>116.669998168945</v>
      </c>
      <c r="K2517" s="118">
        <v>-7.3499999046325604</v>
      </c>
      <c r="L2517" s="181">
        <f>(K2517+'NPV Calcs'!$D$13)*About!$B$135</f>
        <v>0.63893731548488297</v>
      </c>
      <c r="M2517" s="95" t="str">
        <f>INDEX('IEA Tech to Policy Mapping'!$B$2:$B$13,MATCH($H2517,'IEA Tech to Policy Mapping'!$A$2:$A$13,0))</f>
        <v>ngps - T&amp;D methane capture</v>
      </c>
      <c r="N2517" s="182">
        <f>(J2517*About!$A$132/1000)*10^12*'EPA to IEA Scaling'!$E$13</f>
        <v>2643769043666.1348</v>
      </c>
      <c r="O2517" s="183">
        <f>L2517/About!$B$144</f>
        <v>1.2021331305324328</v>
      </c>
    </row>
    <row r="2518" spans="2:15" x14ac:dyDescent="0.45">
      <c r="B2518" s="118" t="s">
        <v>162</v>
      </c>
      <c r="C2518" s="118" t="s">
        <v>776</v>
      </c>
      <c r="D2518" s="118" t="s">
        <v>962</v>
      </c>
      <c r="E2518" s="118" t="s">
        <v>991</v>
      </c>
      <c r="F2518" s="118" t="s">
        <v>987</v>
      </c>
      <c r="G2518" s="118" t="s">
        <v>1000</v>
      </c>
      <c r="H2518" s="118" t="s">
        <v>1001</v>
      </c>
      <c r="I2518" s="118">
        <v>75</v>
      </c>
      <c r="J2518" s="118">
        <v>63.75</v>
      </c>
      <c r="K2518" s="118">
        <v>-7.3499999046325604</v>
      </c>
      <c r="L2518" s="181">
        <f>(K2518+'NPV Calcs'!$D$13)*About!$B$135</f>
        <v>0.63893731548488297</v>
      </c>
      <c r="M2518" s="95" t="str">
        <f>INDEX('IEA Tech to Policy Mapping'!$B$2:$B$13,MATCH($H2518,'IEA Tech to Policy Mapping'!$A$2:$A$13,0))</f>
        <v>ngps - T&amp;D methane capture</v>
      </c>
      <c r="N2518" s="182">
        <f>(J2518*About!$A$132/1000)*10^12*'EPA to IEA Scaling'!$E$13</f>
        <v>1444589690398.8965</v>
      </c>
      <c r="O2518" s="183">
        <f>L2518/About!$B$144</f>
        <v>1.2021331305324328</v>
      </c>
    </row>
    <row r="2519" spans="2:15" x14ac:dyDescent="0.45">
      <c r="B2519" s="118" t="s">
        <v>181</v>
      </c>
      <c r="C2519" s="118" t="s">
        <v>776</v>
      </c>
      <c r="D2519" s="118" t="s">
        <v>962</v>
      </c>
      <c r="E2519" s="118" t="s">
        <v>991</v>
      </c>
      <c r="F2519" s="118" t="s">
        <v>987</v>
      </c>
      <c r="G2519" s="118" t="s">
        <v>1000</v>
      </c>
      <c r="H2519" s="118" t="s">
        <v>1001</v>
      </c>
      <c r="I2519" s="118">
        <v>21.049999237060501</v>
      </c>
      <c r="J2519" s="118">
        <v>17.889999389648398</v>
      </c>
      <c r="K2519" s="118">
        <v>-7.3499999046325604</v>
      </c>
      <c r="L2519" s="181">
        <f>(K2519+'NPV Calcs'!$D$13)*About!$B$135</f>
        <v>0.63893731548488297</v>
      </c>
      <c r="M2519" s="95" t="str">
        <f>INDEX('IEA Tech to Policy Mapping'!$B$2:$B$13,MATCH($H2519,'IEA Tech to Policy Mapping'!$A$2:$A$13,0))</f>
        <v>ngps - T&amp;D methane capture</v>
      </c>
      <c r="N2519" s="182">
        <f>(J2519*About!$A$132/1000)*10^12*'EPA to IEA Scaling'!$E$13</f>
        <v>405391508698.48828</v>
      </c>
      <c r="O2519" s="183">
        <f>L2519/About!$B$144</f>
        <v>1.2021331305324328</v>
      </c>
    </row>
    <row r="2520" spans="2:15" x14ac:dyDescent="0.45">
      <c r="B2520" s="118" t="s">
        <v>245</v>
      </c>
      <c r="C2520" s="118" t="s">
        <v>776</v>
      </c>
      <c r="D2520" s="118" t="s">
        <v>962</v>
      </c>
      <c r="E2520" s="118" t="s">
        <v>991</v>
      </c>
      <c r="F2520" s="118" t="s">
        <v>987</v>
      </c>
      <c r="G2520" s="118" t="s">
        <v>1000</v>
      </c>
      <c r="H2520" s="118" t="s">
        <v>1001</v>
      </c>
      <c r="I2520" s="118">
        <v>28.780000686645501</v>
      </c>
      <c r="J2520" s="118">
        <v>24.4699993133544</v>
      </c>
      <c r="K2520" s="118">
        <v>-7.3499999046325604</v>
      </c>
      <c r="L2520" s="181">
        <f>(K2520+'NPV Calcs'!$D$13)*About!$B$135</f>
        <v>0.63893731548488297</v>
      </c>
      <c r="M2520" s="95" t="str">
        <f>INDEX('IEA Tech to Policy Mapping'!$B$2:$B$13,MATCH($H2520,'IEA Tech to Policy Mapping'!$A$2:$A$13,0))</f>
        <v>ngps - T&amp;D methane capture</v>
      </c>
      <c r="N2520" s="182">
        <f>(J2520*About!$A$132/1000)*10^12*'EPA to IEA Scaling'!$E$13</f>
        <v>554495823249.25232</v>
      </c>
      <c r="O2520" s="183">
        <f>L2520/About!$B$144</f>
        <v>1.2021331305324328</v>
      </c>
    </row>
    <row r="2521" spans="2:15" x14ac:dyDescent="0.45">
      <c r="B2521" s="118" t="s">
        <v>274</v>
      </c>
      <c r="C2521" s="118" t="s">
        <v>776</v>
      </c>
      <c r="D2521" s="118" t="s">
        <v>962</v>
      </c>
      <c r="E2521" s="118" t="s">
        <v>991</v>
      </c>
      <c r="F2521" s="118" t="s">
        <v>987</v>
      </c>
      <c r="G2521" s="118" t="s">
        <v>1000</v>
      </c>
      <c r="H2521" s="118" t="s">
        <v>1001</v>
      </c>
      <c r="I2521" s="118">
        <v>49.959999084472599</v>
      </c>
      <c r="J2521" s="118">
        <v>42.470001220703097</v>
      </c>
      <c r="K2521" s="118">
        <v>-7.3499999046325604</v>
      </c>
      <c r="L2521" s="181">
        <f>(K2521+'NPV Calcs'!$D$13)*About!$B$135</f>
        <v>0.63893731548488297</v>
      </c>
      <c r="M2521" s="95" t="str">
        <f>INDEX('IEA Tech to Policy Mapping'!$B$2:$B$13,MATCH($H2521,'IEA Tech to Policy Mapping'!$A$2:$A$13,0))</f>
        <v>ngps - T&amp;D methane capture</v>
      </c>
      <c r="N2521" s="182">
        <f>(J2521*About!$A$132/1000)*10^12*'EPA to IEA Scaling'!$E$13</f>
        <v>962380014347.54883</v>
      </c>
      <c r="O2521" s="183">
        <f>L2521/About!$B$144</f>
        <v>1.2021331305324328</v>
      </c>
    </row>
    <row r="2522" spans="2:15" x14ac:dyDescent="0.45">
      <c r="B2522" s="118" t="s">
        <v>307</v>
      </c>
      <c r="C2522" s="118" t="s">
        <v>776</v>
      </c>
      <c r="D2522" s="118" t="s">
        <v>962</v>
      </c>
      <c r="E2522" s="118" t="s">
        <v>991</v>
      </c>
      <c r="F2522" s="118" t="s">
        <v>987</v>
      </c>
      <c r="G2522" s="118" t="s">
        <v>1000</v>
      </c>
      <c r="H2522" s="118" t="s">
        <v>1001</v>
      </c>
      <c r="I2522" s="118">
        <v>19.920000076293899</v>
      </c>
      <c r="J2522" s="118">
        <v>16.9300003051757</v>
      </c>
      <c r="K2522" s="118">
        <v>-7.3499999046325604</v>
      </c>
      <c r="L2522" s="181">
        <f>(K2522+'NPV Calcs'!$D$13)*About!$B$135</f>
        <v>0.63893731548488297</v>
      </c>
      <c r="M2522" s="95" t="str">
        <f>INDEX('IEA Tech to Policy Mapping'!$B$2:$B$13,MATCH($H2522,'IEA Tech to Policy Mapping'!$A$2:$A$13,0))</f>
        <v>ngps - T&amp;D methane capture</v>
      </c>
      <c r="N2522" s="182">
        <f>(J2522*About!$A$132/1000)*10^12*'EPA to IEA Scaling'!$E$13</f>
        <v>383637708224.42334</v>
      </c>
      <c r="O2522" s="183">
        <f>L2522/About!$B$144</f>
        <v>1.2021331305324328</v>
      </c>
    </row>
    <row r="2523" spans="2:15" x14ac:dyDescent="0.45">
      <c r="B2523" s="118" t="s">
        <v>332</v>
      </c>
      <c r="C2523" s="118" t="s">
        <v>776</v>
      </c>
      <c r="D2523" s="118" t="s">
        <v>962</v>
      </c>
      <c r="E2523" s="118" t="s">
        <v>991</v>
      </c>
      <c r="F2523" s="118" t="s">
        <v>987</v>
      </c>
      <c r="G2523" s="118" t="s">
        <v>1000</v>
      </c>
      <c r="H2523" s="118" t="s">
        <v>1001</v>
      </c>
      <c r="I2523" s="118">
        <v>47.709999084472599</v>
      </c>
      <c r="J2523" s="118">
        <v>40.549999237060497</v>
      </c>
      <c r="K2523" s="118">
        <v>-7.3499999046325604</v>
      </c>
      <c r="L2523" s="181">
        <f>(K2523+'NPV Calcs'!$D$13)*About!$B$135</f>
        <v>0.63893731548488297</v>
      </c>
      <c r="M2523" s="95" t="str">
        <f>INDEX('IEA Tech to Policy Mapping'!$B$2:$B$13,MATCH($H2523,'IEA Tech to Policy Mapping'!$A$2:$A$13,0))</f>
        <v>ngps - T&amp;D methane capture</v>
      </c>
      <c r="N2523" s="182">
        <f>(J2523*About!$A$132/1000)*10^12*'EPA to IEA Scaling'!$E$13</f>
        <v>918872326957.50159</v>
      </c>
      <c r="O2523" s="183">
        <f>L2523/About!$B$144</f>
        <v>1.2021331305324328</v>
      </c>
    </row>
    <row r="2524" spans="2:15" x14ac:dyDescent="0.45">
      <c r="B2524" s="118" t="s">
        <v>347</v>
      </c>
      <c r="C2524" s="118" t="s">
        <v>776</v>
      </c>
      <c r="D2524" s="118" t="s">
        <v>962</v>
      </c>
      <c r="E2524" s="118" t="s">
        <v>991</v>
      </c>
      <c r="F2524" s="118" t="s">
        <v>987</v>
      </c>
      <c r="G2524" s="118" t="s">
        <v>1000</v>
      </c>
      <c r="H2524" s="118" t="s">
        <v>1001</v>
      </c>
      <c r="I2524" s="118">
        <v>3.38000011444091</v>
      </c>
      <c r="J2524" s="118">
        <v>2.8699998855590798</v>
      </c>
      <c r="K2524" s="118">
        <v>-7.3499999046325604</v>
      </c>
      <c r="L2524" s="181">
        <f>(K2524+'NPV Calcs'!$D$13)*About!$B$135</f>
        <v>0.63893731548488297</v>
      </c>
      <c r="M2524" s="95" t="str">
        <f>INDEX('IEA Tech to Policy Mapping'!$B$2:$B$13,MATCH($H2524,'IEA Tech to Policy Mapping'!$A$2:$A$13,0))</f>
        <v>ngps - T&amp;D methane capture</v>
      </c>
      <c r="N2524" s="182">
        <f>(J2524*About!$A$132/1000)*10^12*'EPA to IEA Scaling'!$E$13</f>
        <v>65034858762.739761</v>
      </c>
      <c r="O2524" s="183">
        <f>L2524/About!$B$144</f>
        <v>1.2021331305324328</v>
      </c>
    </row>
    <row r="2525" spans="2:15" x14ac:dyDescent="0.45">
      <c r="B2525" s="118" t="s">
        <v>245</v>
      </c>
      <c r="C2525" s="118" t="s">
        <v>776</v>
      </c>
      <c r="D2525" s="118" t="s">
        <v>962</v>
      </c>
      <c r="E2525" s="118" t="s">
        <v>993</v>
      </c>
      <c r="F2525" s="118" t="s">
        <v>987</v>
      </c>
      <c r="G2525" s="118" t="s">
        <v>1000</v>
      </c>
      <c r="H2525" s="118" t="s">
        <v>1001</v>
      </c>
      <c r="I2525" s="118">
        <v>21.520000457763601</v>
      </c>
      <c r="J2525" s="118">
        <v>18.290000915527301</v>
      </c>
      <c r="K2525" s="118">
        <v>-7.3499999046325604</v>
      </c>
      <c r="L2525" s="181">
        <f>(K2525+'NPV Calcs'!$D$13)*About!$B$135</f>
        <v>0.63893731548488297</v>
      </c>
      <c r="M2525" s="95" t="str">
        <f>INDEX('IEA Tech to Policy Mapping'!$B$2:$B$13,MATCH($H2525,'IEA Tech to Policy Mapping'!$A$2:$A$13,0))</f>
        <v>ngps - T&amp;D methane capture</v>
      </c>
      <c r="N2525" s="182">
        <f>(J2525*About!$A$132/1000)*10^12*'EPA to IEA Scaling'!$E$13</f>
        <v>414455635450.30774</v>
      </c>
      <c r="O2525" s="183">
        <f>L2525/About!$B$144</f>
        <v>1.2021331305324328</v>
      </c>
    </row>
    <row r="2526" spans="2:15" x14ac:dyDescent="0.45">
      <c r="B2526" s="118" t="s">
        <v>274</v>
      </c>
      <c r="C2526" s="118" t="s">
        <v>776</v>
      </c>
      <c r="D2526" s="118" t="s">
        <v>962</v>
      </c>
      <c r="E2526" s="118" t="s">
        <v>993</v>
      </c>
      <c r="F2526" s="118" t="s">
        <v>987</v>
      </c>
      <c r="G2526" s="118" t="s">
        <v>1000</v>
      </c>
      <c r="H2526" s="118" t="s">
        <v>1001</v>
      </c>
      <c r="I2526" s="118">
        <v>4.0999999046325604</v>
      </c>
      <c r="J2526" s="118">
        <v>3.4800000190734801</v>
      </c>
      <c r="K2526" s="118">
        <v>-7.3499999046325604</v>
      </c>
      <c r="L2526" s="181">
        <f>(K2526+'NPV Calcs'!$D$13)*About!$B$135</f>
        <v>0.63893731548488297</v>
      </c>
      <c r="M2526" s="95" t="str">
        <f>INDEX('IEA Tech to Policy Mapping'!$B$2:$B$13,MATCH($H2526,'IEA Tech to Policy Mapping'!$A$2:$A$13,0))</f>
        <v>ngps - T&amp;D methane capture</v>
      </c>
      <c r="N2526" s="182">
        <f>(J2526*About!$A$132/1000)*10^12*'EPA to IEA Scaling'!$E$13</f>
        <v>78857602355.160995</v>
      </c>
      <c r="O2526" s="183">
        <f>L2526/About!$B$144</f>
        <v>1.2021331305324328</v>
      </c>
    </row>
    <row r="2527" spans="2:15" x14ac:dyDescent="0.45">
      <c r="B2527" s="118" t="s">
        <v>39</v>
      </c>
      <c r="C2527" s="118" t="s">
        <v>776</v>
      </c>
      <c r="D2527" s="118" t="s">
        <v>962</v>
      </c>
      <c r="E2527" s="118" t="s">
        <v>991</v>
      </c>
      <c r="F2527" s="118" t="s">
        <v>987</v>
      </c>
      <c r="G2527" s="118" t="s">
        <v>988</v>
      </c>
      <c r="H2527" s="118" t="s">
        <v>992</v>
      </c>
      <c r="I2527" s="118">
        <v>3.7200000286102202</v>
      </c>
      <c r="J2527" s="118">
        <v>3.7200000286102202</v>
      </c>
      <c r="K2527" s="118">
        <v>-7.21000003814697</v>
      </c>
      <c r="L2527" s="181">
        <f>(K2527+'NPV Calcs'!$D$13)*About!$B$135</f>
        <v>0.76466486977008785</v>
      </c>
      <c r="M2527" s="95" t="str">
        <f>INDEX('IEA Tech to Policy Mapping'!$B$2:$B$13,MATCH($H2527,'IEA Tech to Policy Mapping'!$A$2:$A$13,0))</f>
        <v>ngps - production methane capture</v>
      </c>
      <c r="N2527" s="182">
        <f>(J2527*About!$A$132/1000)*10^12*'EPA to IEA Scaling'!$E$13</f>
        <v>84296057876.296844</v>
      </c>
      <c r="O2527" s="183">
        <f>L2527/About!$B$144</f>
        <v>1.4386841266381463</v>
      </c>
    </row>
    <row r="2528" spans="2:15" x14ac:dyDescent="0.45">
      <c r="B2528" s="118" t="s">
        <v>160</v>
      </c>
      <c r="C2528" s="118" t="s">
        <v>776</v>
      </c>
      <c r="D2528" s="118" t="s">
        <v>962</v>
      </c>
      <c r="E2528" s="118" t="s">
        <v>991</v>
      </c>
      <c r="F2528" s="118" t="s">
        <v>987</v>
      </c>
      <c r="G2528" s="118" t="s">
        <v>988</v>
      </c>
      <c r="H2528" s="118" t="s">
        <v>992</v>
      </c>
      <c r="I2528" s="118">
        <v>59.790000915527301</v>
      </c>
      <c r="J2528" s="118">
        <v>59.790000915527301</v>
      </c>
      <c r="K2528" s="118">
        <v>-7.21000003814697</v>
      </c>
      <c r="L2528" s="181">
        <f>(K2528+'NPV Calcs'!$D$13)*About!$B$135</f>
        <v>0.76466486977008785</v>
      </c>
      <c r="M2528" s="95" t="str">
        <f>INDEX('IEA Tech to Policy Mapping'!$B$2:$B$13,MATCH($H2528,'IEA Tech to Policy Mapping'!$A$2:$A$13,0))</f>
        <v>ngps - production methane capture</v>
      </c>
      <c r="N2528" s="182">
        <f>(J2528*About!$A$132/1000)*10^12*'EPA to IEA Scaling'!$E$13</f>
        <v>1354855198611.9426</v>
      </c>
      <c r="O2528" s="183">
        <f>L2528/About!$B$144</f>
        <v>1.4386841266381463</v>
      </c>
    </row>
    <row r="2529" spans="2:15" x14ac:dyDescent="0.45">
      <c r="B2529" s="118" t="s">
        <v>162</v>
      </c>
      <c r="C2529" s="118" t="s">
        <v>776</v>
      </c>
      <c r="D2529" s="118" t="s">
        <v>962</v>
      </c>
      <c r="E2529" s="118" t="s">
        <v>991</v>
      </c>
      <c r="F2529" s="118" t="s">
        <v>987</v>
      </c>
      <c r="G2529" s="118" t="s">
        <v>988</v>
      </c>
      <c r="H2529" s="118" t="s">
        <v>992</v>
      </c>
      <c r="I2529" s="118">
        <v>32.669998168945298</v>
      </c>
      <c r="J2529" s="118">
        <v>32.669998168945298</v>
      </c>
      <c r="K2529" s="118">
        <v>-7.21000003814697</v>
      </c>
      <c r="L2529" s="181">
        <f>(K2529+'NPV Calcs'!$D$13)*About!$B$135</f>
        <v>0.76466486977008785</v>
      </c>
      <c r="M2529" s="95" t="str">
        <f>INDEX('IEA Tech to Policy Mapping'!$B$2:$B$13,MATCH($H2529,'IEA Tech to Policy Mapping'!$A$2:$A$13,0))</f>
        <v>ngps - production methane capture</v>
      </c>
      <c r="N2529" s="182">
        <f>(J2529*About!$A$132/1000)*10^12*'EPA to IEA Scaling'!$E$13</f>
        <v>740309686905.24231</v>
      </c>
      <c r="O2529" s="183">
        <f>L2529/About!$B$144</f>
        <v>1.4386841266381463</v>
      </c>
    </row>
    <row r="2530" spans="2:15" x14ac:dyDescent="0.45">
      <c r="B2530" s="118" t="s">
        <v>181</v>
      </c>
      <c r="C2530" s="118" t="s">
        <v>776</v>
      </c>
      <c r="D2530" s="118" t="s">
        <v>962</v>
      </c>
      <c r="E2530" s="118" t="s">
        <v>991</v>
      </c>
      <c r="F2530" s="118" t="s">
        <v>987</v>
      </c>
      <c r="G2530" s="118" t="s">
        <v>988</v>
      </c>
      <c r="H2530" s="118" t="s">
        <v>992</v>
      </c>
      <c r="I2530" s="118">
        <v>4.7199997901916504</v>
      </c>
      <c r="J2530" s="118">
        <v>4.7199997901916504</v>
      </c>
      <c r="K2530" s="118">
        <v>-7.21000003814697</v>
      </c>
      <c r="L2530" s="181">
        <f>(K2530+'NPV Calcs'!$D$13)*About!$B$135</f>
        <v>0.76466486977008785</v>
      </c>
      <c r="M2530" s="95" t="str">
        <f>INDEX('IEA Tech to Policy Mapping'!$B$2:$B$13,MATCH($H2530,'IEA Tech to Policy Mapping'!$A$2:$A$13,0))</f>
        <v>ngps - production methane capture</v>
      </c>
      <c r="N2530" s="182">
        <f>(J2530*About!$A$132/1000)*10^12*'EPA to IEA Scaling'!$E$13</f>
        <v>106956282911.30688</v>
      </c>
      <c r="O2530" s="183">
        <f>L2530/About!$B$144</f>
        <v>1.4386841266381463</v>
      </c>
    </row>
    <row r="2531" spans="2:15" x14ac:dyDescent="0.45">
      <c r="B2531" s="118" t="s">
        <v>245</v>
      </c>
      <c r="C2531" s="118" t="s">
        <v>776</v>
      </c>
      <c r="D2531" s="118" t="s">
        <v>962</v>
      </c>
      <c r="E2531" s="118" t="s">
        <v>991</v>
      </c>
      <c r="F2531" s="118" t="s">
        <v>987</v>
      </c>
      <c r="G2531" s="118" t="s">
        <v>988</v>
      </c>
      <c r="H2531" s="118" t="s">
        <v>992</v>
      </c>
      <c r="I2531" s="118">
        <v>6.4499998092651296</v>
      </c>
      <c r="J2531" s="118">
        <v>6.4499998092651296</v>
      </c>
      <c r="K2531" s="118">
        <v>-7.21000003814697</v>
      </c>
      <c r="L2531" s="181">
        <f>(K2531+'NPV Calcs'!$D$13)*About!$B$135</f>
        <v>0.76466486977008785</v>
      </c>
      <c r="M2531" s="95" t="str">
        <f>INDEX('IEA Tech to Policy Mapping'!$B$2:$B$13,MATCH($H2531,'IEA Tech to Policy Mapping'!$A$2:$A$13,0))</f>
        <v>ngps - production methane capture</v>
      </c>
      <c r="N2531" s="182">
        <f>(J2531*About!$A$132/1000)*10^12*'EPA to IEA Scaling'!$E$13</f>
        <v>146158482000.61578</v>
      </c>
      <c r="O2531" s="183">
        <f>L2531/About!$B$144</f>
        <v>1.4386841266381463</v>
      </c>
    </row>
    <row r="2532" spans="2:15" x14ac:dyDescent="0.45">
      <c r="B2532" s="118" t="s">
        <v>274</v>
      </c>
      <c r="C2532" s="118" t="s">
        <v>776</v>
      </c>
      <c r="D2532" s="118" t="s">
        <v>962</v>
      </c>
      <c r="E2532" s="118" t="s">
        <v>991</v>
      </c>
      <c r="F2532" s="118" t="s">
        <v>987</v>
      </c>
      <c r="G2532" s="118" t="s">
        <v>988</v>
      </c>
      <c r="H2532" s="118" t="s">
        <v>992</v>
      </c>
      <c r="I2532" s="118">
        <v>11.189999580383301</v>
      </c>
      <c r="J2532" s="118">
        <v>11.189999580383301</v>
      </c>
      <c r="K2532" s="118">
        <v>-7.21000003814697</v>
      </c>
      <c r="L2532" s="181">
        <f>(K2532+'NPV Calcs'!$D$13)*About!$B$135</f>
        <v>0.76466486977008785</v>
      </c>
      <c r="M2532" s="95" t="str">
        <f>INDEX('IEA Tech to Policy Mapping'!$B$2:$B$13,MATCH($H2532,'IEA Tech to Policy Mapping'!$A$2:$A$13,0))</f>
        <v>ngps - production methane capture</v>
      </c>
      <c r="N2532" s="182">
        <f>(J2532*About!$A$132/1000)*10^12*'EPA to IEA Scaling'!$E$13</f>
        <v>253567969088.46579</v>
      </c>
      <c r="O2532" s="183">
        <f>L2532/About!$B$144</f>
        <v>1.4386841266381463</v>
      </c>
    </row>
    <row r="2533" spans="2:15" x14ac:dyDescent="0.45">
      <c r="B2533" s="118" t="s">
        <v>307</v>
      </c>
      <c r="C2533" s="118" t="s">
        <v>776</v>
      </c>
      <c r="D2533" s="118" t="s">
        <v>962</v>
      </c>
      <c r="E2533" s="118" t="s">
        <v>991</v>
      </c>
      <c r="F2533" s="118" t="s">
        <v>987</v>
      </c>
      <c r="G2533" s="118" t="s">
        <v>988</v>
      </c>
      <c r="H2533" s="118" t="s">
        <v>992</v>
      </c>
      <c r="I2533" s="118">
        <v>4.46000003814697</v>
      </c>
      <c r="J2533" s="118">
        <v>4.46000003814697</v>
      </c>
      <c r="K2533" s="118">
        <v>-7.21000003814697</v>
      </c>
      <c r="L2533" s="181">
        <f>(K2533+'NPV Calcs'!$D$13)*About!$B$135</f>
        <v>0.76466486977008785</v>
      </c>
      <c r="M2533" s="95" t="str">
        <f>INDEX('IEA Tech to Policy Mapping'!$B$2:$B$13,MATCH($H2533,'IEA Tech to Policy Mapping'!$A$2:$A$13,0))</f>
        <v>ngps - production methane capture</v>
      </c>
      <c r="N2533" s="182">
        <f>(J2533*About!$A$132/1000)*10^12*'EPA to IEA Scaling'!$E$13</f>
        <v>101064628616.24782</v>
      </c>
      <c r="O2533" s="183">
        <f>L2533/About!$B$144</f>
        <v>1.4386841266381463</v>
      </c>
    </row>
    <row r="2534" spans="2:15" x14ac:dyDescent="0.45">
      <c r="B2534" s="118" t="s">
        <v>332</v>
      </c>
      <c r="C2534" s="118" t="s">
        <v>776</v>
      </c>
      <c r="D2534" s="118" t="s">
        <v>962</v>
      </c>
      <c r="E2534" s="118" t="s">
        <v>991</v>
      </c>
      <c r="F2534" s="118" t="s">
        <v>987</v>
      </c>
      <c r="G2534" s="118" t="s">
        <v>988</v>
      </c>
      <c r="H2534" s="118" t="s">
        <v>992</v>
      </c>
      <c r="I2534" s="118">
        <v>10.689999580383301</v>
      </c>
      <c r="J2534" s="118">
        <v>10.689999580383301</v>
      </c>
      <c r="K2534" s="118">
        <v>-7.21000003814697</v>
      </c>
      <c r="L2534" s="181">
        <f>(K2534+'NPV Calcs'!$D$13)*About!$B$135</f>
        <v>0.76466486977008785</v>
      </c>
      <c r="M2534" s="95" t="str">
        <f>INDEX('IEA Tech to Policy Mapping'!$B$2:$B$13,MATCH($H2534,'IEA Tech to Policy Mapping'!$A$2:$A$13,0))</f>
        <v>ngps - production methane capture</v>
      </c>
      <c r="N2534" s="182">
        <f>(J2534*About!$A$132/1000)*10^12*'EPA to IEA Scaling'!$E$13</f>
        <v>242237853869.65091</v>
      </c>
      <c r="O2534" s="183">
        <f>L2534/About!$B$144</f>
        <v>1.4386841266381463</v>
      </c>
    </row>
    <row r="2535" spans="2:15" x14ac:dyDescent="0.45">
      <c r="B2535" s="118" t="s">
        <v>347</v>
      </c>
      <c r="C2535" s="118" t="s">
        <v>776</v>
      </c>
      <c r="D2535" s="118" t="s">
        <v>962</v>
      </c>
      <c r="E2535" s="118" t="s">
        <v>991</v>
      </c>
      <c r="F2535" s="118" t="s">
        <v>987</v>
      </c>
      <c r="G2535" s="118" t="s">
        <v>988</v>
      </c>
      <c r="H2535" s="118" t="s">
        <v>992</v>
      </c>
      <c r="I2535" s="118">
        <v>0.75999999046325595</v>
      </c>
      <c r="J2535" s="118">
        <v>0.75999999046325595</v>
      </c>
      <c r="K2535" s="118">
        <v>-7.21000003814697</v>
      </c>
      <c r="L2535" s="181">
        <f>(K2535+'NPV Calcs'!$D$13)*About!$B$135</f>
        <v>0.76466486977008785</v>
      </c>
      <c r="M2535" s="95" t="str">
        <f>INDEX('IEA Tech to Policy Mapping'!$B$2:$B$13,MATCH($H2535,'IEA Tech to Policy Mapping'!$A$2:$A$13,0))</f>
        <v>ngps - production methane capture</v>
      </c>
      <c r="N2535" s="182">
        <f>(J2535*About!$A$132/1000)*10^12*'EPA to IEA Scaling'!$E$13</f>
        <v>17221774916.493793</v>
      </c>
      <c r="O2535" s="183">
        <f>L2535/About!$B$144</f>
        <v>1.4386841266381463</v>
      </c>
    </row>
    <row r="2536" spans="2:15" x14ac:dyDescent="0.45">
      <c r="B2536" s="118" t="s">
        <v>245</v>
      </c>
      <c r="C2536" s="118" t="s">
        <v>776</v>
      </c>
      <c r="D2536" s="118" t="s">
        <v>962</v>
      </c>
      <c r="E2536" s="118" t="s">
        <v>993</v>
      </c>
      <c r="F2536" s="118" t="s">
        <v>987</v>
      </c>
      <c r="G2536" s="118" t="s">
        <v>988</v>
      </c>
      <c r="H2536" s="118" t="s">
        <v>992</v>
      </c>
      <c r="I2536" s="118">
        <v>4.8200001716613698</v>
      </c>
      <c r="J2536" s="118">
        <v>4.8200001716613698</v>
      </c>
      <c r="K2536" s="118">
        <v>-7.21000003814697</v>
      </c>
      <c r="L2536" s="181">
        <f>(K2536+'NPV Calcs'!$D$13)*About!$B$135</f>
        <v>0.76466486977008785</v>
      </c>
      <c r="M2536" s="95" t="str">
        <f>INDEX('IEA Tech to Policy Mapping'!$B$2:$B$13,MATCH($H2536,'IEA Tech to Policy Mapping'!$A$2:$A$13,0))</f>
        <v>ngps - production methane capture</v>
      </c>
      <c r="N2536" s="182">
        <f>(J2536*About!$A$132/1000)*10^12*'EPA to IEA Scaling'!$E$13</f>
        <v>109222314599.26158</v>
      </c>
      <c r="O2536" s="183">
        <f>L2536/About!$B$144</f>
        <v>1.4386841266381463</v>
      </c>
    </row>
    <row r="2537" spans="2:15" x14ac:dyDescent="0.45">
      <c r="B2537" s="118" t="s">
        <v>274</v>
      </c>
      <c r="C2537" s="118" t="s">
        <v>776</v>
      </c>
      <c r="D2537" s="118" t="s">
        <v>962</v>
      </c>
      <c r="E2537" s="118" t="s">
        <v>993</v>
      </c>
      <c r="F2537" s="118" t="s">
        <v>987</v>
      </c>
      <c r="G2537" s="118" t="s">
        <v>988</v>
      </c>
      <c r="H2537" s="118" t="s">
        <v>992</v>
      </c>
      <c r="I2537" s="118">
        <v>0.92000001668929998</v>
      </c>
      <c r="J2537" s="118">
        <v>0.92000001668929998</v>
      </c>
      <c r="K2537" s="118">
        <v>-7.21000003814697</v>
      </c>
      <c r="L2537" s="181">
        <f>(K2537+'NPV Calcs'!$D$13)*About!$B$135</f>
        <v>0.76466486977008785</v>
      </c>
      <c r="M2537" s="95" t="str">
        <f>INDEX('IEA Tech to Policy Mapping'!$B$2:$B$13,MATCH($H2537,'IEA Tech to Policy Mapping'!$A$2:$A$13,0))</f>
        <v>ngps - production methane capture</v>
      </c>
      <c r="N2537" s="182">
        <f>(J2537*About!$A$132/1000)*10^12*'EPA to IEA Scaling'!$E$13</f>
        <v>20847412380.802753</v>
      </c>
      <c r="O2537" s="183">
        <f>L2537/About!$B$144</f>
        <v>1.4386841266381463</v>
      </c>
    </row>
    <row r="2538" spans="2:15" x14ac:dyDescent="0.45">
      <c r="B2538" s="118" t="s">
        <v>39</v>
      </c>
      <c r="C2538" s="118" t="s">
        <v>776</v>
      </c>
      <c r="D2538" s="118" t="s">
        <v>962</v>
      </c>
      <c r="E2538" s="118" t="s">
        <v>991</v>
      </c>
      <c r="F2538" s="118" t="s">
        <v>987</v>
      </c>
      <c r="G2538" s="118" t="s">
        <v>988</v>
      </c>
      <c r="H2538" s="118" t="s">
        <v>989</v>
      </c>
      <c r="I2538" s="118">
        <v>2.9700000286102202</v>
      </c>
      <c r="J2538" s="118">
        <v>2.9700000286102202</v>
      </c>
      <c r="K2538" s="118">
        <v>-6.75</v>
      </c>
      <c r="L2538" s="181">
        <f>(K2538+'NPV Calcs'!$D$13)*About!$B$135</f>
        <v>1.1777701192188237</v>
      </c>
      <c r="M2538" s="95" t="str">
        <f>INDEX('IEA Tech to Policy Mapping'!$B$2:$B$13,MATCH($H2538,'IEA Tech to Policy Mapping'!$A$2:$A$13,0))</f>
        <v>ngps - production methane capture</v>
      </c>
      <c r="N2538" s="182">
        <f>(J2538*About!$A$132/1000)*10^12*'EPA to IEA Scaling'!$E$13</f>
        <v>67300885048.074539</v>
      </c>
      <c r="O2538" s="183">
        <f>L2538/About!$B$144</f>
        <v>2.2159239195313192</v>
      </c>
    </row>
    <row r="2539" spans="2:15" x14ac:dyDescent="0.45">
      <c r="B2539" s="118" t="s">
        <v>160</v>
      </c>
      <c r="C2539" s="118" t="s">
        <v>776</v>
      </c>
      <c r="D2539" s="118" t="s">
        <v>962</v>
      </c>
      <c r="E2539" s="118" t="s">
        <v>991</v>
      </c>
      <c r="F2539" s="118" t="s">
        <v>987</v>
      </c>
      <c r="G2539" s="118" t="s">
        <v>988</v>
      </c>
      <c r="H2539" s="118" t="s">
        <v>989</v>
      </c>
      <c r="I2539" s="118">
        <v>47.740001678466797</v>
      </c>
      <c r="J2539" s="118">
        <v>47.740001678466797</v>
      </c>
      <c r="K2539" s="118">
        <v>-6.75</v>
      </c>
      <c r="L2539" s="181">
        <f>(K2539+'NPV Calcs'!$D$13)*About!$B$135</f>
        <v>1.1777701192188237</v>
      </c>
      <c r="M2539" s="95" t="str">
        <f>INDEX('IEA Tech to Policy Mapping'!$B$2:$B$13,MATCH($H2539,'IEA Tech to Policy Mapping'!$A$2:$A$13,0))</f>
        <v>ngps - production methane capture</v>
      </c>
      <c r="N2539" s="182">
        <f>(J2539*About!$A$132/1000)*10^12*'EPA to IEA Scaling'!$E$13</f>
        <v>1081799439126.8887</v>
      </c>
      <c r="O2539" s="183">
        <f>L2539/About!$B$144</f>
        <v>2.2159239195313192</v>
      </c>
    </row>
    <row r="2540" spans="2:15" x14ac:dyDescent="0.45">
      <c r="B2540" s="118" t="s">
        <v>162</v>
      </c>
      <c r="C2540" s="118" t="s">
        <v>776</v>
      </c>
      <c r="D2540" s="118" t="s">
        <v>962</v>
      </c>
      <c r="E2540" s="118" t="s">
        <v>991</v>
      </c>
      <c r="F2540" s="118" t="s">
        <v>987</v>
      </c>
      <c r="G2540" s="118" t="s">
        <v>988</v>
      </c>
      <c r="H2540" s="118" t="s">
        <v>989</v>
      </c>
      <c r="I2540" s="118">
        <v>26.090000152587798</v>
      </c>
      <c r="J2540" s="118">
        <v>26.090000152587798</v>
      </c>
      <c r="K2540" s="118">
        <v>-6.75</v>
      </c>
      <c r="L2540" s="181">
        <f>(K2540+'NPV Calcs'!$D$13)*About!$B$135</f>
        <v>1.1777701192188237</v>
      </c>
      <c r="M2540" s="95" t="str">
        <f>INDEX('IEA Tech to Policy Mapping'!$B$2:$B$13,MATCH($H2540,'IEA Tech to Policy Mapping'!$A$2:$A$13,0))</f>
        <v>ngps - production methane capture</v>
      </c>
      <c r="N2540" s="182">
        <f>(J2540*About!$A$132/1000)*10^12*'EPA to IEA Scaling'!$E$13</f>
        <v>591205415575.43481</v>
      </c>
      <c r="O2540" s="183">
        <f>L2540/About!$B$144</f>
        <v>2.2159239195313192</v>
      </c>
    </row>
    <row r="2541" spans="2:15" x14ac:dyDescent="0.45">
      <c r="B2541" s="118" t="s">
        <v>181</v>
      </c>
      <c r="C2541" s="118" t="s">
        <v>776</v>
      </c>
      <c r="D2541" s="118" t="s">
        <v>962</v>
      </c>
      <c r="E2541" s="118" t="s">
        <v>991</v>
      </c>
      <c r="F2541" s="118" t="s">
        <v>987</v>
      </c>
      <c r="G2541" s="118" t="s">
        <v>988</v>
      </c>
      <c r="H2541" s="118" t="s">
        <v>989</v>
      </c>
      <c r="I2541" s="118">
        <v>3.7699999809265101</v>
      </c>
      <c r="J2541" s="118">
        <v>3.7699999809265101</v>
      </c>
      <c r="K2541" s="118">
        <v>-6.75</v>
      </c>
      <c r="L2541" s="181">
        <f>(K2541+'NPV Calcs'!$D$13)*About!$B$135</f>
        <v>1.1777701192188237</v>
      </c>
      <c r="M2541" s="95" t="str">
        <f>INDEX('IEA Tech to Policy Mapping'!$B$2:$B$13,MATCH($H2541,'IEA Tech to Policy Mapping'!$A$2:$A$13,0))</f>
        <v>ngps - production methane capture</v>
      </c>
      <c r="N2541" s="182">
        <f>(J2541*About!$A$132/1000)*10^12*'EPA to IEA Scaling'!$E$13</f>
        <v>85429068317.65448</v>
      </c>
      <c r="O2541" s="183">
        <f>L2541/About!$B$144</f>
        <v>2.2159239195313192</v>
      </c>
    </row>
    <row r="2542" spans="2:15" x14ac:dyDescent="0.45">
      <c r="B2542" s="118" t="s">
        <v>245</v>
      </c>
      <c r="C2542" s="118" t="s">
        <v>776</v>
      </c>
      <c r="D2542" s="118" t="s">
        <v>962</v>
      </c>
      <c r="E2542" s="118" t="s">
        <v>991</v>
      </c>
      <c r="F2542" s="118" t="s">
        <v>987</v>
      </c>
      <c r="G2542" s="118" t="s">
        <v>988</v>
      </c>
      <c r="H2542" s="118" t="s">
        <v>989</v>
      </c>
      <c r="I2542" s="118">
        <v>5.1500000953674299</v>
      </c>
      <c r="J2542" s="118">
        <v>5.1500000953674299</v>
      </c>
      <c r="K2542" s="118">
        <v>-6.75</v>
      </c>
      <c r="L2542" s="181">
        <f>(K2542+'NPV Calcs'!$D$13)*About!$B$135</f>
        <v>1.1777701192188237</v>
      </c>
      <c r="M2542" s="95" t="str">
        <f>INDEX('IEA Tech to Policy Mapping'!$B$2:$B$13,MATCH($H2542,'IEA Tech to Policy Mapping'!$A$2:$A$13,0))</f>
        <v>ngps - production methane capture</v>
      </c>
      <c r="N2542" s="182">
        <f>(J2542*About!$A$132/1000)*10^12*'EPA to IEA Scaling'!$E$13</f>
        <v>116700188914.84116</v>
      </c>
      <c r="O2542" s="183">
        <f>L2542/About!$B$144</f>
        <v>2.2159239195313192</v>
      </c>
    </row>
    <row r="2543" spans="2:15" x14ac:dyDescent="0.45">
      <c r="B2543" s="118" t="s">
        <v>274</v>
      </c>
      <c r="C2543" s="118" t="s">
        <v>776</v>
      </c>
      <c r="D2543" s="118" t="s">
        <v>962</v>
      </c>
      <c r="E2543" s="118" t="s">
        <v>991</v>
      </c>
      <c r="F2543" s="118" t="s">
        <v>987</v>
      </c>
      <c r="G2543" s="118" t="s">
        <v>988</v>
      </c>
      <c r="H2543" s="118" t="s">
        <v>989</v>
      </c>
      <c r="I2543" s="118">
        <v>8.9399995803833008</v>
      </c>
      <c r="J2543" s="118">
        <v>8.9399995803833008</v>
      </c>
      <c r="K2543" s="118">
        <v>-6.75</v>
      </c>
      <c r="L2543" s="181">
        <f>(K2543+'NPV Calcs'!$D$13)*About!$B$135</f>
        <v>1.1777701192188237</v>
      </c>
      <c r="M2543" s="95" t="str">
        <f>INDEX('IEA Tech to Policy Mapping'!$B$2:$B$13,MATCH($H2543,'IEA Tech to Policy Mapping'!$A$2:$A$13,0))</f>
        <v>ngps - production methane capture</v>
      </c>
      <c r="N2543" s="182">
        <f>(J2543*About!$A$132/1000)*10^12*'EPA to IEA Scaling'!$E$13</f>
        <v>202582450603.79886</v>
      </c>
      <c r="O2543" s="183">
        <f>L2543/About!$B$144</f>
        <v>2.2159239195313192</v>
      </c>
    </row>
    <row r="2544" spans="2:15" x14ac:dyDescent="0.45">
      <c r="B2544" s="118" t="s">
        <v>307</v>
      </c>
      <c r="C2544" s="118" t="s">
        <v>776</v>
      </c>
      <c r="D2544" s="118" t="s">
        <v>962</v>
      </c>
      <c r="E2544" s="118" t="s">
        <v>991</v>
      </c>
      <c r="F2544" s="118" t="s">
        <v>987</v>
      </c>
      <c r="G2544" s="118" t="s">
        <v>988</v>
      </c>
      <c r="H2544" s="118" t="s">
        <v>989</v>
      </c>
      <c r="I2544" s="118">
        <v>3.5599999427795401</v>
      </c>
      <c r="J2544" s="118">
        <v>3.5599999427795401</v>
      </c>
      <c r="K2544" s="118">
        <v>-6.75</v>
      </c>
      <c r="L2544" s="181">
        <f>(K2544+'NPV Calcs'!$D$13)*About!$B$135</f>
        <v>1.1777701192188237</v>
      </c>
      <c r="M2544" s="95" t="str">
        <f>INDEX('IEA Tech to Policy Mapping'!$B$2:$B$13,MATCH($H2544,'IEA Tech to Policy Mapping'!$A$2:$A$13,0))</f>
        <v>ngps - production methane capture</v>
      </c>
      <c r="N2544" s="182">
        <f>(J2544*About!$A$132/1000)*10^12*'EPA to IEA Scaling'!$E$13</f>
        <v>80670419061.333099</v>
      </c>
      <c r="O2544" s="183">
        <f>L2544/About!$B$144</f>
        <v>2.2159239195313192</v>
      </c>
    </row>
    <row r="2545" spans="2:15" x14ac:dyDescent="0.45">
      <c r="B2545" s="118" t="s">
        <v>332</v>
      </c>
      <c r="C2545" s="118" t="s">
        <v>776</v>
      </c>
      <c r="D2545" s="118" t="s">
        <v>962</v>
      </c>
      <c r="E2545" s="118" t="s">
        <v>991</v>
      </c>
      <c r="F2545" s="118" t="s">
        <v>987</v>
      </c>
      <c r="G2545" s="118" t="s">
        <v>988</v>
      </c>
      <c r="H2545" s="118" t="s">
        <v>989</v>
      </c>
      <c r="I2545" s="118">
        <v>8.5399999618530202</v>
      </c>
      <c r="J2545" s="118">
        <v>8.5399999618530202</v>
      </c>
      <c r="K2545" s="118">
        <v>-6.75</v>
      </c>
      <c r="L2545" s="181">
        <f>(K2545+'NPV Calcs'!$D$13)*About!$B$135</f>
        <v>1.1777701192188237</v>
      </c>
      <c r="M2545" s="95" t="str">
        <f>INDEX('IEA Tech to Policy Mapping'!$B$2:$B$13,MATCH($H2545,'IEA Tech to Policy Mapping'!$A$2:$A$13,0))</f>
        <v>ngps - production methane capture</v>
      </c>
      <c r="N2545" s="182">
        <f>(J2545*About!$A$132/1000)*10^12*'EPA to IEA Scaling'!$E$13</f>
        <v>193518367072.93872</v>
      </c>
      <c r="O2545" s="183">
        <f>L2545/About!$B$144</f>
        <v>2.2159239195313192</v>
      </c>
    </row>
    <row r="2546" spans="2:15" x14ac:dyDescent="0.45">
      <c r="B2546" s="118" t="s">
        <v>347</v>
      </c>
      <c r="C2546" s="118" t="s">
        <v>776</v>
      </c>
      <c r="D2546" s="118" t="s">
        <v>962</v>
      </c>
      <c r="E2546" s="118" t="s">
        <v>991</v>
      </c>
      <c r="F2546" s="118" t="s">
        <v>987</v>
      </c>
      <c r="G2546" s="118" t="s">
        <v>988</v>
      </c>
      <c r="H2546" s="118" t="s">
        <v>989</v>
      </c>
      <c r="I2546" s="118">
        <v>0.60000002384185702</v>
      </c>
      <c r="J2546" s="118">
        <v>0.60000002384185702</v>
      </c>
      <c r="K2546" s="118">
        <v>-6.75</v>
      </c>
      <c r="L2546" s="181">
        <f>(K2546+'NPV Calcs'!$D$13)*About!$B$135</f>
        <v>1.1777701192188237</v>
      </c>
      <c r="M2546" s="95" t="str">
        <f>INDEX('IEA Tech to Policy Mapping'!$B$2:$B$13,MATCH($H2546,'IEA Tech to Policy Mapping'!$A$2:$A$13,0))</f>
        <v>ngps - production methane capture</v>
      </c>
      <c r="N2546" s="182">
        <f>(J2546*About!$A$132/1000)*10^12*'EPA to IEA Scaling'!$E$13</f>
        <v>13596138802.839825</v>
      </c>
      <c r="O2546" s="183">
        <f>L2546/About!$B$144</f>
        <v>2.2159239195313192</v>
      </c>
    </row>
    <row r="2547" spans="2:15" x14ac:dyDescent="0.45">
      <c r="B2547" s="118" t="s">
        <v>245</v>
      </c>
      <c r="C2547" s="118" t="s">
        <v>776</v>
      </c>
      <c r="D2547" s="118" t="s">
        <v>962</v>
      </c>
      <c r="E2547" s="118" t="s">
        <v>993</v>
      </c>
      <c r="F2547" s="118" t="s">
        <v>987</v>
      </c>
      <c r="G2547" s="118" t="s">
        <v>988</v>
      </c>
      <c r="H2547" s="118" t="s">
        <v>989</v>
      </c>
      <c r="I2547" s="118">
        <v>3.8499999046325599</v>
      </c>
      <c r="J2547" s="118">
        <v>3.8499999046325599</v>
      </c>
      <c r="K2547" s="118">
        <v>-6.75</v>
      </c>
      <c r="L2547" s="181">
        <f>(K2547+'NPV Calcs'!$D$13)*About!$B$135</f>
        <v>1.1777701192188237</v>
      </c>
      <c r="M2547" s="95" t="str">
        <f>INDEX('IEA Tech to Policy Mapping'!$B$2:$B$13,MATCH($H2547,'IEA Tech to Policy Mapping'!$A$2:$A$13,0))</f>
        <v>ngps - production methane capture</v>
      </c>
      <c r="N2547" s="182">
        <f>(J2547*About!$A$132/1000)*10^12*'EPA to IEA Scaling'!$E$13</f>
        <v>87241885023.826355</v>
      </c>
      <c r="O2547" s="183">
        <f>L2547/About!$B$144</f>
        <v>2.2159239195313192</v>
      </c>
    </row>
    <row r="2548" spans="2:15" x14ac:dyDescent="0.45">
      <c r="B2548" s="118" t="s">
        <v>274</v>
      </c>
      <c r="C2548" s="118" t="s">
        <v>776</v>
      </c>
      <c r="D2548" s="118" t="s">
        <v>962</v>
      </c>
      <c r="E2548" s="118" t="s">
        <v>993</v>
      </c>
      <c r="F2548" s="118" t="s">
        <v>987</v>
      </c>
      <c r="G2548" s="118" t="s">
        <v>988</v>
      </c>
      <c r="H2548" s="118" t="s">
        <v>989</v>
      </c>
      <c r="I2548" s="118">
        <v>0.730000019073486</v>
      </c>
      <c r="J2548" s="118">
        <v>0.730000019073486</v>
      </c>
      <c r="K2548" s="118">
        <v>-6.75</v>
      </c>
      <c r="L2548" s="181">
        <f>(K2548+'NPV Calcs'!$D$13)*About!$B$135</f>
        <v>1.1777701192188237</v>
      </c>
      <c r="M2548" s="95" t="str">
        <f>INDEX('IEA Tech to Policy Mapping'!$B$2:$B$13,MATCH($H2548,'IEA Tech to Policy Mapping'!$A$2:$A$13,0))</f>
        <v>ngps - production methane capture</v>
      </c>
      <c r="N2548" s="182">
        <f>(J2548*About!$A$132/1000)*10^12*'EPA to IEA Scaling'!$E$13</f>
        <v>16541968651.679304</v>
      </c>
      <c r="O2548" s="183">
        <f>L2548/About!$B$144</f>
        <v>2.2159239195313192</v>
      </c>
    </row>
    <row r="2549" spans="2:15" x14ac:dyDescent="0.45">
      <c r="B2549" s="118" t="s">
        <v>274</v>
      </c>
      <c r="C2549" s="118" t="s">
        <v>776</v>
      </c>
      <c r="D2549" s="118" t="s">
        <v>985</v>
      </c>
      <c r="E2549" s="118" t="s">
        <v>994</v>
      </c>
      <c r="F2549" s="118" t="s">
        <v>987</v>
      </c>
      <c r="G2549" s="118" t="s">
        <v>988</v>
      </c>
      <c r="H2549" s="118" t="s">
        <v>995</v>
      </c>
      <c r="I2549" s="118">
        <v>5.0000000745057997E-2</v>
      </c>
      <c r="J2549" s="118">
        <v>5.0000000745057997E-2</v>
      </c>
      <c r="K2549" s="118">
        <v>-6.6100001335143999</v>
      </c>
      <c r="L2549" s="181">
        <f>(K2549+'NPV Calcs'!$D$13)*About!$B$135</f>
        <v>1.3034976735040373</v>
      </c>
      <c r="M2549" s="95" t="str">
        <f>INDEX('IEA Tech to Policy Mapping'!$B$2:$B$13,MATCH($H2549,'IEA Tech to Policy Mapping'!$A$2:$A$13,0))</f>
        <v>ngps - T&amp;D methane capture</v>
      </c>
      <c r="N2549" s="182">
        <f>(J2549*About!$A$132/1000)*10^12*'EPA to IEA Scaling'!$E$13</f>
        <v>1133011538.7646732</v>
      </c>
      <c r="O2549" s="183">
        <f>L2549/About!$B$144</f>
        <v>2.4524749156370493</v>
      </c>
    </row>
    <row r="2550" spans="2:15" x14ac:dyDescent="0.45">
      <c r="B2550" s="118" t="s">
        <v>274</v>
      </c>
      <c r="C2550" s="118" t="s">
        <v>776</v>
      </c>
      <c r="D2550" s="118" t="s">
        <v>962</v>
      </c>
      <c r="E2550" s="118" t="s">
        <v>999</v>
      </c>
      <c r="F2550" s="118" t="s">
        <v>987</v>
      </c>
      <c r="G2550" s="118" t="s">
        <v>988</v>
      </c>
      <c r="H2550" s="118" t="s">
        <v>995</v>
      </c>
      <c r="I2550" s="118">
        <v>1.9999999552965102E-2</v>
      </c>
      <c r="J2550" s="118">
        <v>1.9999999552965102E-2</v>
      </c>
      <c r="K2550" s="118">
        <v>-6.6100001335143999</v>
      </c>
      <c r="L2550" s="181">
        <f>(K2550+'NPV Calcs'!$D$13)*About!$B$135</f>
        <v>1.3034976735040373</v>
      </c>
      <c r="M2550" s="95" t="str">
        <f>INDEX('IEA Tech to Policy Mapping'!$B$2:$B$13,MATCH($H2550,'IEA Tech to Policy Mapping'!$A$2:$A$13,0))</f>
        <v>ngps - T&amp;D methane capture</v>
      </c>
      <c r="N2550" s="182">
        <f>(J2550*About!$A$132/1000)*10^12*'EPA to IEA Scaling'!$E$13</f>
        <v>453204598.62268114</v>
      </c>
      <c r="O2550" s="183">
        <f>L2550/About!$B$144</f>
        <v>2.4524749156370493</v>
      </c>
    </row>
    <row r="2551" spans="2:15" x14ac:dyDescent="0.45">
      <c r="B2551" s="118" t="s">
        <v>332</v>
      </c>
      <c r="C2551" s="118" t="s">
        <v>776</v>
      </c>
      <c r="D2551" s="118" t="s">
        <v>962</v>
      </c>
      <c r="E2551" s="118" t="s">
        <v>999</v>
      </c>
      <c r="F2551" s="118" t="s">
        <v>987</v>
      </c>
      <c r="G2551" s="118" t="s">
        <v>988</v>
      </c>
      <c r="H2551" s="118" t="s">
        <v>995</v>
      </c>
      <c r="I2551" s="118">
        <v>9.9999997764825804E-3</v>
      </c>
      <c r="J2551" s="118">
        <v>9.9999997764825804E-3</v>
      </c>
      <c r="K2551" s="118">
        <v>-6.5799999237060502</v>
      </c>
      <c r="L2551" s="181">
        <f>(K2551+'NPV Calcs'!$D$13)*About!$B$135</f>
        <v>1.3304395063923924</v>
      </c>
      <c r="M2551" s="95" t="str">
        <f>INDEX('IEA Tech to Policy Mapping'!$B$2:$B$13,MATCH($H2551,'IEA Tech to Policy Mapping'!$A$2:$A$13,0))</f>
        <v>ngps - T&amp;D methane capture</v>
      </c>
      <c r="N2551" s="182">
        <f>(J2551*About!$A$132/1000)*10^12*'EPA to IEA Scaling'!$E$13</f>
        <v>226602299.31134129</v>
      </c>
      <c r="O2551" s="183">
        <f>L2551/About!$B$144</f>
        <v>2.503164817646891</v>
      </c>
    </row>
    <row r="2552" spans="2:15" x14ac:dyDescent="0.45">
      <c r="B2552" s="118" t="s">
        <v>332</v>
      </c>
      <c r="C2552" s="118" t="s">
        <v>776</v>
      </c>
      <c r="D2552" s="118" t="s">
        <v>985</v>
      </c>
      <c r="E2552" s="118" t="s">
        <v>994</v>
      </c>
      <c r="F2552" s="118" t="s">
        <v>987</v>
      </c>
      <c r="G2552" s="118" t="s">
        <v>988</v>
      </c>
      <c r="H2552" s="118" t="s">
        <v>995</v>
      </c>
      <c r="I2552" s="118">
        <v>1.9999999552965102E-2</v>
      </c>
      <c r="J2552" s="118">
        <v>1.9999999552965102E-2</v>
      </c>
      <c r="K2552" s="118">
        <v>-6.5799999237060502</v>
      </c>
      <c r="L2552" s="181">
        <f>(K2552+'NPV Calcs'!$D$13)*About!$B$135</f>
        <v>1.3304395063923924</v>
      </c>
      <c r="M2552" s="95" t="str">
        <f>INDEX('IEA Tech to Policy Mapping'!$B$2:$B$13,MATCH($H2552,'IEA Tech to Policy Mapping'!$A$2:$A$13,0))</f>
        <v>ngps - T&amp;D methane capture</v>
      </c>
      <c r="N2552" s="182">
        <f>(J2552*About!$A$132/1000)*10^12*'EPA to IEA Scaling'!$E$13</f>
        <v>453204598.62268114</v>
      </c>
      <c r="O2552" s="183">
        <f>L2552/About!$B$144</f>
        <v>2.503164817646891</v>
      </c>
    </row>
    <row r="2553" spans="2:15" x14ac:dyDescent="0.45">
      <c r="B2553" s="118" t="s">
        <v>262</v>
      </c>
      <c r="C2553" s="118" t="s">
        <v>776</v>
      </c>
      <c r="D2553" s="118" t="s">
        <v>985</v>
      </c>
      <c r="E2553" s="118" t="s">
        <v>994</v>
      </c>
      <c r="F2553" s="118" t="s">
        <v>987</v>
      </c>
      <c r="G2553" s="118" t="s">
        <v>988</v>
      </c>
      <c r="H2553" s="118" t="s">
        <v>995</v>
      </c>
      <c r="I2553" s="118">
        <v>9.9999997764825804E-3</v>
      </c>
      <c r="J2553" s="118">
        <v>9.9999997764825804E-3</v>
      </c>
      <c r="K2553" s="118">
        <v>-6.5700001716613698</v>
      </c>
      <c r="L2553" s="181">
        <f>(K2553+'NPV Calcs'!$D$13)*About!$B$135</f>
        <v>1.3394198318712425</v>
      </c>
      <c r="M2553" s="95" t="str">
        <f>INDEX('IEA Tech to Policy Mapping'!$B$2:$B$13,MATCH($H2553,'IEA Tech to Policy Mapping'!$A$2:$A$13,0))</f>
        <v>ngps - T&amp;D methane capture</v>
      </c>
      <c r="N2553" s="182">
        <f>(J2553*About!$A$132/1000)*10^12*'EPA to IEA Scaling'!$E$13</f>
        <v>226602299.31134129</v>
      </c>
      <c r="O2553" s="183">
        <f>L2553/About!$B$144</f>
        <v>2.5200609145244033</v>
      </c>
    </row>
    <row r="2554" spans="2:15" x14ac:dyDescent="0.45">
      <c r="B2554" s="118" t="s">
        <v>262</v>
      </c>
      <c r="C2554" s="118" t="s">
        <v>776</v>
      </c>
      <c r="D2554" s="118" t="s">
        <v>962</v>
      </c>
      <c r="E2554" s="118" t="s">
        <v>999</v>
      </c>
      <c r="F2554" s="118" t="s">
        <v>987</v>
      </c>
      <c r="G2554" s="118" t="s">
        <v>988</v>
      </c>
      <c r="H2554" s="118" t="s">
        <v>995</v>
      </c>
      <c r="I2554" s="118">
        <v>7.0000000298023196E-2</v>
      </c>
      <c r="J2554" s="118">
        <v>7.0000000298023196E-2</v>
      </c>
      <c r="K2554" s="118">
        <v>-6.5700001716613698</v>
      </c>
      <c r="L2554" s="181">
        <f>(K2554+'NPV Calcs'!$D$13)*About!$B$135</f>
        <v>1.3394198318712425</v>
      </c>
      <c r="M2554" s="95" t="str">
        <f>INDEX('IEA Tech to Policy Mapping'!$B$2:$B$13,MATCH($H2554,'IEA Tech to Policy Mapping'!$A$2:$A$13,0))</f>
        <v>ngps - T&amp;D methane capture</v>
      </c>
      <c r="N2554" s="182">
        <f>(J2554*About!$A$132/1000)*10^12*'EPA to IEA Scaling'!$E$13</f>
        <v>1586216137.3873568</v>
      </c>
      <c r="O2554" s="183">
        <f>L2554/About!$B$144</f>
        <v>2.5200609145244033</v>
      </c>
    </row>
    <row r="2555" spans="2:15" x14ac:dyDescent="0.45">
      <c r="B2555" s="118" t="s">
        <v>160</v>
      </c>
      <c r="C2555" s="118" t="s">
        <v>776</v>
      </c>
      <c r="D2555" s="118" t="s">
        <v>962</v>
      </c>
      <c r="E2555" s="118" t="s">
        <v>999</v>
      </c>
      <c r="F2555" s="118" t="s">
        <v>987</v>
      </c>
      <c r="G2555" s="118" t="s">
        <v>988</v>
      </c>
      <c r="H2555" s="118" t="s">
        <v>995</v>
      </c>
      <c r="I2555" s="118">
        <v>0.109999999403953</v>
      </c>
      <c r="J2555" s="118">
        <v>0.109999999403953</v>
      </c>
      <c r="K2555" s="118">
        <v>-6.46000003814697</v>
      </c>
      <c r="L2555" s="181">
        <f>(K2555+'NPV Calcs'!$D$13)*About!$B$135</f>
        <v>1.4382059814939991</v>
      </c>
      <c r="M2555" s="95" t="str">
        <f>INDEX('IEA Tech to Policy Mapping'!$B$2:$B$13,MATCH($H2555,'IEA Tech to Policy Mapping'!$A$2:$A$13,0))</f>
        <v>ngps - T&amp;D methane capture</v>
      </c>
      <c r="N2555" s="182">
        <f>(J2555*About!$A$132/1000)*10^12*'EPA to IEA Scaling'!$E$13</f>
        <v>2492625334.6327105</v>
      </c>
      <c r="O2555" s="183">
        <f>L2555/About!$B$144</f>
        <v>2.705922814308936</v>
      </c>
    </row>
    <row r="2556" spans="2:15" x14ac:dyDescent="0.45">
      <c r="B2556" s="118" t="s">
        <v>160</v>
      </c>
      <c r="C2556" s="118" t="s">
        <v>776</v>
      </c>
      <c r="D2556" s="118" t="s">
        <v>985</v>
      </c>
      <c r="E2556" s="118" t="s">
        <v>994</v>
      </c>
      <c r="F2556" s="118" t="s">
        <v>987</v>
      </c>
      <c r="G2556" s="118" t="s">
        <v>988</v>
      </c>
      <c r="H2556" s="118" t="s">
        <v>995</v>
      </c>
      <c r="I2556" s="118">
        <v>1.9999999552965102E-2</v>
      </c>
      <c r="J2556" s="118">
        <v>1.9999999552965102E-2</v>
      </c>
      <c r="K2556" s="118">
        <v>-6.46000003814697</v>
      </c>
      <c r="L2556" s="181">
        <f>(K2556+'NPV Calcs'!$D$13)*About!$B$135</f>
        <v>1.4382059814939991</v>
      </c>
      <c r="M2556" s="95" t="str">
        <f>INDEX('IEA Tech to Policy Mapping'!$B$2:$B$13,MATCH($H2556,'IEA Tech to Policy Mapping'!$A$2:$A$13,0))</f>
        <v>ngps - T&amp;D methane capture</v>
      </c>
      <c r="N2556" s="182">
        <f>(J2556*About!$A$132/1000)*10^12*'EPA to IEA Scaling'!$E$13</f>
        <v>453204598.62268114</v>
      </c>
      <c r="O2556" s="183">
        <f>L2556/About!$B$144</f>
        <v>2.705922814308936</v>
      </c>
    </row>
    <row r="2557" spans="2:15" x14ac:dyDescent="0.45">
      <c r="B2557" s="118" t="s">
        <v>160</v>
      </c>
      <c r="C2557" s="118" t="s">
        <v>776</v>
      </c>
      <c r="D2557" s="118" t="s">
        <v>985</v>
      </c>
      <c r="E2557" s="118" t="s">
        <v>994</v>
      </c>
      <c r="F2557" s="118" t="s">
        <v>987</v>
      </c>
      <c r="G2557" s="118" t="s">
        <v>1000</v>
      </c>
      <c r="H2557" s="118" t="s">
        <v>1001</v>
      </c>
      <c r="I2557" s="118">
        <v>9.4700002670287997</v>
      </c>
      <c r="J2557" s="118">
        <v>8.0500001907348597</v>
      </c>
      <c r="K2557" s="118">
        <v>-6.4400000572204501</v>
      </c>
      <c r="L2557" s="181">
        <f>(K2557+'NPV Calcs'!$D$13)*About!$B$135</f>
        <v>1.4561670606776063</v>
      </c>
      <c r="M2557" s="95" t="str">
        <f>INDEX('IEA Tech to Policy Mapping'!$B$2:$B$13,MATCH($H2557,'IEA Tech to Policy Mapping'!$A$2:$A$13,0))</f>
        <v>ngps - T&amp;D methane capture</v>
      </c>
      <c r="N2557" s="182">
        <f>(J2557*About!$A$132/1000)*10^12*'EPA to IEA Scaling'!$E$13</f>
        <v>182414859345.01535</v>
      </c>
      <c r="O2557" s="183">
        <f>L2557/About!$B$144</f>
        <v>2.7397158137526216</v>
      </c>
    </row>
    <row r="2558" spans="2:15" x14ac:dyDescent="0.45">
      <c r="B2558" s="118" t="s">
        <v>262</v>
      </c>
      <c r="C2558" s="118" t="s">
        <v>776</v>
      </c>
      <c r="D2558" s="118" t="s">
        <v>985</v>
      </c>
      <c r="E2558" s="118" t="s">
        <v>994</v>
      </c>
      <c r="F2558" s="118" t="s">
        <v>987</v>
      </c>
      <c r="G2558" s="118" t="s">
        <v>1000</v>
      </c>
      <c r="H2558" s="118" t="s">
        <v>1001</v>
      </c>
      <c r="I2558" s="118">
        <v>4.9000000953674299</v>
      </c>
      <c r="J2558" s="118">
        <v>4.1599998474120996</v>
      </c>
      <c r="K2558" s="118">
        <v>-6.4400000572204501</v>
      </c>
      <c r="L2558" s="181">
        <f>(K2558+'NPV Calcs'!$D$13)*About!$B$135</f>
        <v>1.4561670606776063</v>
      </c>
      <c r="M2558" s="95" t="str">
        <f>INDEX('IEA Tech to Policy Mapping'!$B$2:$B$13,MATCH($H2558,'IEA Tech to Policy Mapping'!$A$2:$A$13,0))</f>
        <v>ngps - T&amp;D methane capture</v>
      </c>
      <c r="N2558" s="182">
        <f>(J2558*About!$A$132/1000)*10^12*'EPA to IEA Scaling'!$E$13</f>
        <v>94266555162.862778</v>
      </c>
      <c r="O2558" s="183">
        <f>L2558/About!$B$144</f>
        <v>2.7397158137526216</v>
      </c>
    </row>
    <row r="2559" spans="2:15" x14ac:dyDescent="0.45">
      <c r="B2559" s="118" t="s">
        <v>274</v>
      </c>
      <c r="C2559" s="118" t="s">
        <v>776</v>
      </c>
      <c r="D2559" s="118" t="s">
        <v>985</v>
      </c>
      <c r="E2559" s="118" t="s">
        <v>994</v>
      </c>
      <c r="F2559" s="118" t="s">
        <v>987</v>
      </c>
      <c r="G2559" s="118" t="s">
        <v>1000</v>
      </c>
      <c r="H2559" s="118" t="s">
        <v>1001</v>
      </c>
      <c r="I2559" s="118">
        <v>17.840000152587798</v>
      </c>
      <c r="J2559" s="118">
        <v>15.1599998474121</v>
      </c>
      <c r="K2559" s="118">
        <v>-6.4400000572204501</v>
      </c>
      <c r="L2559" s="181">
        <f>(K2559+'NPV Calcs'!$D$13)*About!$B$135</f>
        <v>1.4561670606776063</v>
      </c>
      <c r="M2559" s="95" t="str">
        <f>INDEX('IEA Tech to Policy Mapping'!$B$2:$B$13,MATCH($H2559,'IEA Tech to Policy Mapping'!$A$2:$A$13,0))</f>
        <v>ngps - T&amp;D methane capture</v>
      </c>
      <c r="N2559" s="182">
        <f>(J2559*About!$A$132/1000)*10^12*'EPA to IEA Scaling'!$E$13</f>
        <v>343529089976.7901</v>
      </c>
      <c r="O2559" s="183">
        <f>L2559/About!$B$144</f>
        <v>2.7397158137526216</v>
      </c>
    </row>
    <row r="2560" spans="2:15" x14ac:dyDescent="0.45">
      <c r="B2560" s="118" t="s">
        <v>332</v>
      </c>
      <c r="C2560" s="118" t="s">
        <v>776</v>
      </c>
      <c r="D2560" s="118" t="s">
        <v>985</v>
      </c>
      <c r="E2560" s="118" t="s">
        <v>994</v>
      </c>
      <c r="F2560" s="118" t="s">
        <v>987</v>
      </c>
      <c r="G2560" s="118" t="s">
        <v>1000</v>
      </c>
      <c r="H2560" s="118" t="s">
        <v>1001</v>
      </c>
      <c r="I2560" s="118">
        <v>9.1599998474121094</v>
      </c>
      <c r="J2560" s="118">
        <v>7.7899999618530202</v>
      </c>
      <c r="K2560" s="118">
        <v>-6.4400000572204501</v>
      </c>
      <c r="L2560" s="181">
        <f>(K2560+'NPV Calcs'!$D$13)*About!$B$135</f>
        <v>1.4561670606776063</v>
      </c>
      <c r="M2560" s="95" t="str">
        <f>INDEX('IEA Tech to Policy Mapping'!$B$2:$B$13,MATCH($H2560,'IEA Tech to Policy Mapping'!$A$2:$A$13,0))</f>
        <v>ngps - T&amp;D methane capture</v>
      </c>
      <c r="N2560" s="182">
        <f>(J2560*About!$A$132/1000)*10^12*'EPA to IEA Scaling'!$E$13</f>
        <v>176523194244.7164</v>
      </c>
      <c r="O2560" s="183">
        <f>L2560/About!$B$144</f>
        <v>2.7397158137526216</v>
      </c>
    </row>
    <row r="2561" spans="2:15" x14ac:dyDescent="0.45">
      <c r="B2561" s="118" t="s">
        <v>160</v>
      </c>
      <c r="C2561" s="118" t="s">
        <v>776</v>
      </c>
      <c r="D2561" s="118" t="s">
        <v>962</v>
      </c>
      <c r="E2561" s="118" t="s">
        <v>999</v>
      </c>
      <c r="F2561" s="118" t="s">
        <v>987</v>
      </c>
      <c r="G2561" s="118" t="s">
        <v>1000</v>
      </c>
      <c r="H2561" s="118" t="s">
        <v>1001</v>
      </c>
      <c r="I2561" s="118">
        <v>103.58999633789</v>
      </c>
      <c r="J2561" s="118">
        <v>88.050003051757798</v>
      </c>
      <c r="K2561" s="118">
        <v>-6.4400000572204501</v>
      </c>
      <c r="L2561" s="181">
        <f>(K2561+'NPV Calcs'!$D$13)*About!$B$135</f>
        <v>1.4561670606776063</v>
      </c>
      <c r="M2561" s="95" t="str">
        <f>INDEX('IEA Tech to Policy Mapping'!$B$2:$B$13,MATCH($H2561,'IEA Tech to Policy Mapping'!$A$2:$A$13,0))</f>
        <v>ngps - T&amp;D methane capture</v>
      </c>
      <c r="N2561" s="182">
        <f>(J2561*About!$A$132/1000)*10^12*'EPA to IEA Scaling'!$E$13</f>
        <v>1995233359186.8342</v>
      </c>
      <c r="O2561" s="183">
        <f>L2561/About!$B$144</f>
        <v>2.7397158137526216</v>
      </c>
    </row>
    <row r="2562" spans="2:15" x14ac:dyDescent="0.45">
      <c r="B2562" s="118" t="s">
        <v>181</v>
      </c>
      <c r="C2562" s="118" t="s">
        <v>776</v>
      </c>
      <c r="D2562" s="118" t="s">
        <v>962</v>
      </c>
      <c r="E2562" s="118" t="s">
        <v>999</v>
      </c>
      <c r="F2562" s="118" t="s">
        <v>987</v>
      </c>
      <c r="G2562" s="118" t="s">
        <v>1000</v>
      </c>
      <c r="H2562" s="118" t="s">
        <v>1001</v>
      </c>
      <c r="I2562" s="118">
        <v>9.9999997764825804E-3</v>
      </c>
      <c r="J2562" s="118">
        <v>9.9999997764825804E-3</v>
      </c>
      <c r="K2562" s="118">
        <v>-6.4400000572204501</v>
      </c>
      <c r="L2562" s="181">
        <f>(K2562+'NPV Calcs'!$D$13)*About!$B$135</f>
        <v>1.4561670606776063</v>
      </c>
      <c r="M2562" s="95" t="str">
        <f>INDEX('IEA Tech to Policy Mapping'!$B$2:$B$13,MATCH($H2562,'IEA Tech to Policy Mapping'!$A$2:$A$13,0))</f>
        <v>ngps - T&amp;D methane capture</v>
      </c>
      <c r="N2562" s="182">
        <f>(J2562*About!$A$132/1000)*10^12*'EPA to IEA Scaling'!$E$13</f>
        <v>226602299.31134129</v>
      </c>
      <c r="O2562" s="183">
        <f>L2562/About!$B$144</f>
        <v>2.7397158137526216</v>
      </c>
    </row>
    <row r="2563" spans="2:15" x14ac:dyDescent="0.45">
      <c r="B2563" s="118" t="s">
        <v>245</v>
      </c>
      <c r="C2563" s="118" t="s">
        <v>776</v>
      </c>
      <c r="D2563" s="118" t="s">
        <v>962</v>
      </c>
      <c r="E2563" s="118" t="s">
        <v>999</v>
      </c>
      <c r="F2563" s="118" t="s">
        <v>987</v>
      </c>
      <c r="G2563" s="118" t="s">
        <v>1000</v>
      </c>
      <c r="H2563" s="118" t="s">
        <v>1001</v>
      </c>
      <c r="I2563" s="118">
        <v>3.9999999105930301E-2</v>
      </c>
      <c r="J2563" s="118">
        <v>3.9999999105930301E-2</v>
      </c>
      <c r="K2563" s="118">
        <v>-6.4400000572204501</v>
      </c>
      <c r="L2563" s="181">
        <f>(K2563+'NPV Calcs'!$D$13)*About!$B$135</f>
        <v>1.4561670606776063</v>
      </c>
      <c r="M2563" s="95" t="str">
        <f>INDEX('IEA Tech to Policy Mapping'!$B$2:$B$13,MATCH($H2563,'IEA Tech to Policy Mapping'!$A$2:$A$13,0))</f>
        <v>ngps - T&amp;D methane capture</v>
      </c>
      <c r="N2563" s="182">
        <f>(J2563*About!$A$132/1000)*10^12*'EPA to IEA Scaling'!$E$13</f>
        <v>906409197.24536443</v>
      </c>
      <c r="O2563" s="183">
        <f>L2563/About!$B$144</f>
        <v>2.7397158137526216</v>
      </c>
    </row>
    <row r="2564" spans="2:15" x14ac:dyDescent="0.45">
      <c r="B2564" s="118" t="s">
        <v>262</v>
      </c>
      <c r="C2564" s="118" t="s">
        <v>776</v>
      </c>
      <c r="D2564" s="118" t="s">
        <v>962</v>
      </c>
      <c r="E2564" s="118" t="s">
        <v>999</v>
      </c>
      <c r="F2564" s="118" t="s">
        <v>987</v>
      </c>
      <c r="G2564" s="118" t="s">
        <v>1000</v>
      </c>
      <c r="H2564" s="118" t="s">
        <v>1001</v>
      </c>
      <c r="I2564" s="118">
        <v>65.669998168945298</v>
      </c>
      <c r="J2564" s="118">
        <v>55.819999694824197</v>
      </c>
      <c r="K2564" s="118">
        <v>-6.4400000572204501</v>
      </c>
      <c r="L2564" s="181">
        <f>(K2564+'NPV Calcs'!$D$13)*About!$B$135</f>
        <v>1.4561670606776063</v>
      </c>
      <c r="M2564" s="95" t="str">
        <f>INDEX('IEA Tech to Policy Mapping'!$B$2:$B$13,MATCH($H2564,'IEA Tech to Policy Mapping'!$A$2:$A$13,0))</f>
        <v>ngps - T&amp;D methane capture</v>
      </c>
      <c r="N2564" s="182">
        <f>(J2564*About!$A$132/1000)*10^12*'EPA to IEA Scaling'!$E$13</f>
        <v>1264894056113.1384</v>
      </c>
      <c r="O2564" s="183">
        <f>L2564/About!$B$144</f>
        <v>2.7397158137526216</v>
      </c>
    </row>
    <row r="2565" spans="2:15" x14ac:dyDescent="0.45">
      <c r="B2565" s="118" t="s">
        <v>274</v>
      </c>
      <c r="C2565" s="118" t="s">
        <v>776</v>
      </c>
      <c r="D2565" s="118" t="s">
        <v>962</v>
      </c>
      <c r="E2565" s="118" t="s">
        <v>999</v>
      </c>
      <c r="F2565" s="118" t="s">
        <v>987</v>
      </c>
      <c r="G2565" s="118" t="s">
        <v>1000</v>
      </c>
      <c r="H2565" s="118" t="s">
        <v>1001</v>
      </c>
      <c r="I2565" s="118">
        <v>17</v>
      </c>
      <c r="J2565" s="118">
        <v>14.449999809265099</v>
      </c>
      <c r="K2565" s="118">
        <v>-6.4400000572204501</v>
      </c>
      <c r="L2565" s="181">
        <f>(K2565+'NPV Calcs'!$D$13)*About!$B$135</f>
        <v>1.4561670606776063</v>
      </c>
      <c r="M2565" s="95" t="str">
        <f>INDEX('IEA Tech to Policy Mapping'!$B$2:$B$13,MATCH($H2565,'IEA Tech to Policy Mapping'!$A$2:$A$13,0))</f>
        <v>ngps - T&amp;D methane capture</v>
      </c>
      <c r="N2565" s="182">
        <f>(J2565*About!$A$132/1000)*10^12*'EPA to IEA Scaling'!$E$13</f>
        <v>327440325501.65308</v>
      </c>
      <c r="O2565" s="183">
        <f>L2565/About!$B$144</f>
        <v>2.7397158137526216</v>
      </c>
    </row>
    <row r="2566" spans="2:15" x14ac:dyDescent="0.45">
      <c r="B2566" s="118" t="s">
        <v>332</v>
      </c>
      <c r="C2566" s="118" t="s">
        <v>776</v>
      </c>
      <c r="D2566" s="118" t="s">
        <v>962</v>
      </c>
      <c r="E2566" s="118" t="s">
        <v>999</v>
      </c>
      <c r="F2566" s="118" t="s">
        <v>987</v>
      </c>
      <c r="G2566" s="118" t="s">
        <v>1000</v>
      </c>
      <c r="H2566" s="118" t="s">
        <v>1001</v>
      </c>
      <c r="I2566" s="118">
        <v>7.4800000190734801</v>
      </c>
      <c r="J2566" s="118">
        <v>6.3600001335143999</v>
      </c>
      <c r="K2566" s="118">
        <v>-6.4400000572204501</v>
      </c>
      <c r="L2566" s="181">
        <f>(K2566+'NPV Calcs'!$D$13)*About!$B$135</f>
        <v>1.4561670606776063</v>
      </c>
      <c r="M2566" s="95" t="str">
        <f>INDEX('IEA Tech to Policy Mapping'!$B$2:$B$13,MATCH($H2566,'IEA Tech to Policy Mapping'!$A$2:$A$13,0))</f>
        <v>ngps - T&amp;D methane capture</v>
      </c>
      <c r="N2566" s="182">
        <f>(J2566*About!$A$132/1000)*10^12*'EPA to IEA Scaling'!$E$13</f>
        <v>144119068608.7923</v>
      </c>
      <c r="O2566" s="183">
        <f>L2566/About!$B$144</f>
        <v>2.7397158137526216</v>
      </c>
    </row>
    <row r="2567" spans="2:15" x14ac:dyDescent="0.45">
      <c r="B2567" s="118" t="s">
        <v>274</v>
      </c>
      <c r="C2567" s="118" t="s">
        <v>776</v>
      </c>
      <c r="D2567" s="118" t="s">
        <v>985</v>
      </c>
      <c r="E2567" s="118" t="s">
        <v>986</v>
      </c>
      <c r="F2567" s="118" t="s">
        <v>987</v>
      </c>
      <c r="G2567" s="118" t="s">
        <v>1002</v>
      </c>
      <c r="H2567" s="118" t="s">
        <v>1003</v>
      </c>
      <c r="I2567" s="118">
        <v>31.129999160766602</v>
      </c>
      <c r="J2567" s="118">
        <v>29.569999694824201</v>
      </c>
      <c r="K2567" s="118">
        <v>-6.42000007629394</v>
      </c>
      <c r="L2567" s="181">
        <f>(K2567+'NPV Calcs'!$D$13)*About!$B$135</f>
        <v>1.4741281398612043</v>
      </c>
      <c r="M2567" s="95" t="str">
        <f>INDEX('IEA Tech to Policy Mapping'!$B$2:$B$13,MATCH($H2567,'IEA Tech to Policy Mapping'!$A$2:$A$13,0))</f>
        <v>ngps - T&amp;D methane capture</v>
      </c>
      <c r="N2567" s="182">
        <f>(J2567*About!$A$132/1000)*10^12*'EPA to IEA Scaling'!$E$13</f>
        <v>670063007125.35791</v>
      </c>
      <c r="O2567" s="183">
        <f>L2567/About!$B$144</f>
        <v>2.7735088131962899</v>
      </c>
    </row>
    <row r="2568" spans="2:15" x14ac:dyDescent="0.45">
      <c r="B2568" s="118" t="s">
        <v>274</v>
      </c>
      <c r="C2568" s="118" t="s">
        <v>776</v>
      </c>
      <c r="D2568" s="118" t="s">
        <v>985</v>
      </c>
      <c r="E2568" s="118" t="s">
        <v>994</v>
      </c>
      <c r="F2568" s="118" t="s">
        <v>987</v>
      </c>
      <c r="G2568" s="118" t="s">
        <v>1002</v>
      </c>
      <c r="H2568" s="118" t="s">
        <v>1003</v>
      </c>
      <c r="I2568" s="118">
        <v>15.6000003814697</v>
      </c>
      <c r="J2568" s="118">
        <v>14.819999694824199</v>
      </c>
      <c r="K2568" s="118">
        <v>-6.42000007629394</v>
      </c>
      <c r="L2568" s="181">
        <f>(K2568+'NPV Calcs'!$D$13)*About!$B$135</f>
        <v>1.4741281398612043</v>
      </c>
      <c r="M2568" s="95" t="str">
        <f>INDEX('IEA Tech to Policy Mapping'!$B$2:$B$13,MATCH($H2568,'IEA Tech to Policy Mapping'!$A$2:$A$13,0))</f>
        <v>ngps - T&amp;D methane capture</v>
      </c>
      <c r="N2568" s="182">
        <f>(J2568*About!$A$132/1000)*10^12*'EPA to IEA Scaling'!$E$13</f>
        <v>335824608170.31891</v>
      </c>
      <c r="O2568" s="183">
        <f>L2568/About!$B$144</f>
        <v>2.7735088131962899</v>
      </c>
    </row>
    <row r="2569" spans="2:15" x14ac:dyDescent="0.45">
      <c r="B2569" s="118" t="s">
        <v>245</v>
      </c>
      <c r="C2569" s="118" t="s">
        <v>776</v>
      </c>
      <c r="D2569" s="118" t="s">
        <v>985</v>
      </c>
      <c r="E2569" s="118" t="s">
        <v>994</v>
      </c>
      <c r="F2569" s="118" t="s">
        <v>987</v>
      </c>
      <c r="G2569" s="118" t="s">
        <v>1002</v>
      </c>
      <c r="H2569" s="118" t="s">
        <v>1003</v>
      </c>
      <c r="I2569" s="118">
        <v>5.9999998658895402E-2</v>
      </c>
      <c r="J2569" s="118">
        <v>5.9999998658895402E-2</v>
      </c>
      <c r="K2569" s="118">
        <v>-6.4099998474120996</v>
      </c>
      <c r="L2569" s="181">
        <f>(K2569+'NPV Calcs'!$D$13)*About!$B$135</f>
        <v>1.4831088935659622</v>
      </c>
      <c r="M2569" s="95" t="str">
        <f>INDEX('IEA Tech to Policy Mapping'!$B$2:$B$13,MATCH($H2569,'IEA Tech to Policy Mapping'!$A$2:$A$13,0))</f>
        <v>ngps - T&amp;D methane capture</v>
      </c>
      <c r="N2569" s="182">
        <f>(J2569*About!$A$132/1000)*10^12*'EPA to IEA Scaling'!$E$13</f>
        <v>1359613795.8680458</v>
      </c>
      <c r="O2569" s="183">
        <f>L2569/About!$B$144</f>
        <v>2.7904057157624647</v>
      </c>
    </row>
    <row r="2570" spans="2:15" x14ac:dyDescent="0.45">
      <c r="B2570" s="118" t="s">
        <v>245</v>
      </c>
      <c r="C2570" s="118" t="s">
        <v>776</v>
      </c>
      <c r="D2570" s="118" t="s">
        <v>985</v>
      </c>
      <c r="E2570" s="118" t="s">
        <v>986</v>
      </c>
      <c r="F2570" s="118" t="s">
        <v>987</v>
      </c>
      <c r="G2570" s="118" t="s">
        <v>1002</v>
      </c>
      <c r="H2570" s="118" t="s">
        <v>1003</v>
      </c>
      <c r="I2570" s="118">
        <v>51.669998168945298</v>
      </c>
      <c r="J2570" s="118">
        <v>49.090000152587798</v>
      </c>
      <c r="K2570" s="118">
        <v>-6.4099998474120996</v>
      </c>
      <c r="L2570" s="181">
        <f>(K2570+'NPV Calcs'!$D$13)*About!$B$135</f>
        <v>1.4831088935659622</v>
      </c>
      <c r="M2570" s="95" t="str">
        <f>INDEX('IEA Tech to Policy Mapping'!$B$2:$B$13,MATCH($H2570,'IEA Tech to Policy Mapping'!$A$2:$A$13,0))</f>
        <v>ngps - T&amp;D methane capture</v>
      </c>
      <c r="N2570" s="182">
        <f>(J2570*About!$A$132/1000)*10^12*'EPA to IEA Scaling'!$E$13</f>
        <v>1112390715640.9189</v>
      </c>
      <c r="O2570" s="183">
        <f>L2570/About!$B$144</f>
        <v>2.7904057157624647</v>
      </c>
    </row>
    <row r="2571" spans="2:15" x14ac:dyDescent="0.45">
      <c r="B2571" s="118" t="s">
        <v>332</v>
      </c>
      <c r="C2571" s="118" t="s">
        <v>776</v>
      </c>
      <c r="D2571" s="118" t="s">
        <v>985</v>
      </c>
      <c r="E2571" s="118" t="s">
        <v>986</v>
      </c>
      <c r="F2571" s="118" t="s">
        <v>987</v>
      </c>
      <c r="G2571" s="118" t="s">
        <v>1002</v>
      </c>
      <c r="H2571" s="118" t="s">
        <v>1003</v>
      </c>
      <c r="I2571" s="118">
        <v>11.8599996566772</v>
      </c>
      <c r="J2571" s="118">
        <v>11.270000457763601</v>
      </c>
      <c r="K2571" s="118">
        <v>-6.3899998664855904</v>
      </c>
      <c r="L2571" s="181">
        <f>(K2571+'NPV Calcs'!$D$13)*About!$B$135</f>
        <v>1.5010699727495596</v>
      </c>
      <c r="M2571" s="95" t="str">
        <f>INDEX('IEA Tech to Policy Mapping'!$B$2:$B$13,MATCH($H2571,'IEA Tech to Policy Mapping'!$A$2:$A$13,0))</f>
        <v>ngps - T&amp;D methane capture</v>
      </c>
      <c r="N2571" s="182">
        <f>(J2571*About!$A$132/1000)*10^12*'EPA to IEA Scaling'!$E$13</f>
        <v>255380807405.116</v>
      </c>
      <c r="O2571" s="183">
        <f>L2571/About!$B$144</f>
        <v>2.8241987152061316</v>
      </c>
    </row>
    <row r="2572" spans="2:15" x14ac:dyDescent="0.45">
      <c r="B2572" s="118" t="s">
        <v>332</v>
      </c>
      <c r="C2572" s="118" t="s">
        <v>776</v>
      </c>
      <c r="D2572" s="118" t="s">
        <v>985</v>
      </c>
      <c r="E2572" s="118" t="s">
        <v>994</v>
      </c>
      <c r="F2572" s="118" t="s">
        <v>987</v>
      </c>
      <c r="G2572" s="118" t="s">
        <v>1002</v>
      </c>
      <c r="H2572" s="118" t="s">
        <v>1003</v>
      </c>
      <c r="I2572" s="118">
        <v>11.6599998474121</v>
      </c>
      <c r="J2572" s="118">
        <v>11.079999923706</v>
      </c>
      <c r="K2572" s="118">
        <v>-6.3899998664855904</v>
      </c>
      <c r="L2572" s="181">
        <f>(K2572+'NPV Calcs'!$D$13)*About!$B$135</f>
        <v>1.5010699727495596</v>
      </c>
      <c r="M2572" s="95" t="str">
        <f>INDEX('IEA Tech to Policy Mapping'!$B$2:$B$13,MATCH($H2572,'IEA Tech to Policy Mapping'!$A$2:$A$13,0))</f>
        <v>ngps - T&amp;D methane capture</v>
      </c>
      <c r="N2572" s="182">
        <f>(J2572*About!$A$132/1000)*10^12*'EPA to IEA Scaling'!$E$13</f>
        <v>251075351520.09802</v>
      </c>
      <c r="O2572" s="183">
        <f>L2572/About!$B$144</f>
        <v>2.8241987152061316</v>
      </c>
    </row>
    <row r="2573" spans="2:15" x14ac:dyDescent="0.45">
      <c r="B2573" s="118" t="s">
        <v>262</v>
      </c>
      <c r="C2573" s="118" t="s">
        <v>776</v>
      </c>
      <c r="D2573" s="118" t="s">
        <v>985</v>
      </c>
      <c r="E2573" s="118" t="s">
        <v>994</v>
      </c>
      <c r="F2573" s="118" t="s">
        <v>987</v>
      </c>
      <c r="G2573" s="118" t="s">
        <v>1002</v>
      </c>
      <c r="H2573" s="118" t="s">
        <v>1003</v>
      </c>
      <c r="I2573" s="118">
        <v>8.4099998474121094</v>
      </c>
      <c r="J2573" s="118">
        <v>7.9899997711181596</v>
      </c>
      <c r="K2573" s="118">
        <v>-6.38000011444091</v>
      </c>
      <c r="L2573" s="181">
        <f>(K2573+'NPV Calcs'!$D$13)*About!$B$135</f>
        <v>1.5100502982284094</v>
      </c>
      <c r="M2573" s="95" t="str">
        <f>INDEX('IEA Tech to Policy Mapping'!$B$2:$B$13,MATCH($H2573,'IEA Tech to Policy Mapping'!$A$2:$A$13,0))</f>
        <v>ngps - T&amp;D methane capture</v>
      </c>
      <c r="N2573" s="182">
        <f>(J2573*About!$A$132/1000)*10^12*'EPA to IEA Scaling'!$E$13</f>
        <v>181055236010.14645</v>
      </c>
      <c r="O2573" s="183">
        <f>L2573/About!$B$144</f>
        <v>2.8410948120836439</v>
      </c>
    </row>
    <row r="2574" spans="2:15" x14ac:dyDescent="0.45">
      <c r="B2574" s="118" t="s">
        <v>262</v>
      </c>
      <c r="C2574" s="118" t="s">
        <v>776</v>
      </c>
      <c r="D2574" s="118" t="s">
        <v>985</v>
      </c>
      <c r="E2574" s="118" t="s">
        <v>986</v>
      </c>
      <c r="F2574" s="118" t="s">
        <v>987</v>
      </c>
      <c r="G2574" s="118" t="s">
        <v>1002</v>
      </c>
      <c r="H2574" s="118" t="s">
        <v>1003</v>
      </c>
      <c r="I2574" s="118">
        <v>11.939999580383301</v>
      </c>
      <c r="J2574" s="118">
        <v>11.3400001525878</v>
      </c>
      <c r="K2574" s="118">
        <v>-6.38000011444091</v>
      </c>
      <c r="L2574" s="181">
        <f>(K2574+'NPV Calcs'!$D$13)*About!$B$135</f>
        <v>1.5100502982284094</v>
      </c>
      <c r="M2574" s="95" t="str">
        <f>INDEX('IEA Tech to Policy Mapping'!$B$2:$B$13,MATCH($H2574,'IEA Tech to Policy Mapping'!$A$2:$A$13,0))</f>
        <v>ngps - T&amp;D methane capture</v>
      </c>
      <c r="N2574" s="182">
        <f>(J2574*About!$A$132/1000)*10^12*'EPA to IEA Scaling'!$E$13</f>
        <v>256967016620.39606</v>
      </c>
      <c r="O2574" s="183">
        <f>L2574/About!$B$144</f>
        <v>2.8410948120836439</v>
      </c>
    </row>
    <row r="2575" spans="2:15" x14ac:dyDescent="0.45">
      <c r="B2575" s="118" t="s">
        <v>347</v>
      </c>
      <c r="C2575" s="118" t="s">
        <v>776</v>
      </c>
      <c r="D2575" s="118" t="s">
        <v>985</v>
      </c>
      <c r="E2575" s="118" t="s">
        <v>986</v>
      </c>
      <c r="F2575" s="118" t="s">
        <v>987</v>
      </c>
      <c r="G2575" s="118" t="s">
        <v>1002</v>
      </c>
      <c r="H2575" s="118" t="s">
        <v>1003</v>
      </c>
      <c r="I2575" s="118">
        <v>9.6499996185302699</v>
      </c>
      <c r="J2575" s="118">
        <v>9.17000007629394</v>
      </c>
      <c r="K2575" s="118">
        <v>-6.3099999427795401</v>
      </c>
      <c r="L2575" s="181">
        <f>(K2575+'NPV Calcs'!$D$13)*About!$B$135</f>
        <v>1.5729142894839612</v>
      </c>
      <c r="M2575" s="95" t="str">
        <f>INDEX('IEA Tech to Policy Mapping'!$B$2:$B$13,MATCH($H2575,'IEA Tech to Policy Mapping'!$A$2:$A$13,0))</f>
        <v>ngps - T&amp;D methane capture</v>
      </c>
      <c r="N2575" s="182">
        <f>(J2575*About!$A$132/1000)*10^12*'EPA to IEA Scaling'!$E$13</f>
        <v>207794314841.90305</v>
      </c>
      <c r="O2575" s="183">
        <f>L2575/About!$B$144</f>
        <v>2.9593707129808231</v>
      </c>
    </row>
    <row r="2576" spans="2:15" x14ac:dyDescent="0.45">
      <c r="B2576" s="118" t="s">
        <v>160</v>
      </c>
      <c r="C2576" s="118" t="s">
        <v>776</v>
      </c>
      <c r="D2576" s="118" t="s">
        <v>985</v>
      </c>
      <c r="E2576" s="118" t="s">
        <v>994</v>
      </c>
      <c r="F2576" s="118" t="s">
        <v>987</v>
      </c>
      <c r="G2576" s="118" t="s">
        <v>1002</v>
      </c>
      <c r="H2576" s="118" t="s">
        <v>1003</v>
      </c>
      <c r="I2576" s="118">
        <v>57.869998931884702</v>
      </c>
      <c r="J2576" s="118">
        <v>54.9799995422363</v>
      </c>
      <c r="K2576" s="118">
        <v>-6.2800002098083496</v>
      </c>
      <c r="L2576" s="181">
        <f>(K2576+'NPV Calcs'!$D$13)*About!$B$135</f>
        <v>1.5998556941464093</v>
      </c>
      <c r="M2576" s="95" t="str">
        <f>INDEX('IEA Tech to Policy Mapping'!$B$2:$B$13,MATCH($H2576,'IEA Tech to Policy Mapping'!$A$2:$A$13,0))</f>
        <v>ngps - T&amp;D methane capture</v>
      </c>
      <c r="N2576" s="182">
        <f>(J2576*About!$A$132/1000)*10^12*'EPA to IEA Scaling'!$E$13</f>
        <v>1245859459087.8525</v>
      </c>
      <c r="O2576" s="183">
        <f>L2576/About!$B$144</f>
        <v>3.0100598093020037</v>
      </c>
    </row>
    <row r="2577" spans="2:15" x14ac:dyDescent="0.45">
      <c r="B2577" s="118" t="s">
        <v>307</v>
      </c>
      <c r="C2577" s="118" t="s">
        <v>776</v>
      </c>
      <c r="D2577" s="118" t="s">
        <v>985</v>
      </c>
      <c r="E2577" s="118" t="s">
        <v>986</v>
      </c>
      <c r="F2577" s="118" t="s">
        <v>987</v>
      </c>
      <c r="G2577" s="118" t="s">
        <v>1002</v>
      </c>
      <c r="H2577" s="118" t="s">
        <v>1003</v>
      </c>
      <c r="I2577" s="118">
        <v>14.1599998474121</v>
      </c>
      <c r="J2577" s="118">
        <v>13.449999809265099</v>
      </c>
      <c r="K2577" s="118">
        <v>-6.2800002098083496</v>
      </c>
      <c r="L2577" s="181">
        <f>(K2577+'NPV Calcs'!$D$13)*About!$B$135</f>
        <v>1.5998556941464093</v>
      </c>
      <c r="M2577" s="95" t="str">
        <f>INDEX('IEA Tech to Policy Mapping'!$B$2:$B$13,MATCH($H2577,'IEA Tech to Policy Mapping'!$A$2:$A$13,0))</f>
        <v>ngps - T&amp;D methane capture</v>
      </c>
      <c r="N2577" s="182">
        <f>(J2577*About!$A$132/1000)*10^12*'EPA to IEA Scaling'!$E$13</f>
        <v>304780095064.02332</v>
      </c>
      <c r="O2577" s="183">
        <f>L2577/About!$B$144</f>
        <v>3.0100598093020037</v>
      </c>
    </row>
    <row r="2578" spans="2:15" x14ac:dyDescent="0.45">
      <c r="B2578" s="118" t="s">
        <v>160</v>
      </c>
      <c r="C2578" s="118" t="s">
        <v>776</v>
      </c>
      <c r="D2578" s="118" t="s">
        <v>985</v>
      </c>
      <c r="E2578" s="118" t="s">
        <v>986</v>
      </c>
      <c r="F2578" s="118" t="s">
        <v>987</v>
      </c>
      <c r="G2578" s="118" t="s">
        <v>1002</v>
      </c>
      <c r="H2578" s="118" t="s">
        <v>1003</v>
      </c>
      <c r="I2578" s="118">
        <v>294.70999145507801</v>
      </c>
      <c r="J2578" s="118">
        <v>279.97000122070301</v>
      </c>
      <c r="K2578" s="118">
        <v>-6.2800002098083496</v>
      </c>
      <c r="L2578" s="181">
        <f>(K2578+'NPV Calcs'!$D$13)*About!$B$135</f>
        <v>1.5998556941464093</v>
      </c>
      <c r="M2578" s="95" t="str">
        <f>INDEX('IEA Tech to Policy Mapping'!$B$2:$B$13,MATCH($H2578,'IEA Tech to Policy Mapping'!$A$2:$A$13,0))</f>
        <v>ngps - T&amp;D methane capture</v>
      </c>
      <c r="N2578" s="182">
        <f>(J2578*About!$A$132/1000)*10^12*'EPA to IEA Scaling'!$E$13</f>
        <v>6344184743284.6123</v>
      </c>
      <c r="O2578" s="183">
        <f>L2578/About!$B$144</f>
        <v>3.0100598093020037</v>
      </c>
    </row>
    <row r="2579" spans="2:15" x14ac:dyDescent="0.45">
      <c r="B2579" s="118" t="s">
        <v>162</v>
      </c>
      <c r="C2579" s="118" t="s">
        <v>776</v>
      </c>
      <c r="D2579" s="118" t="s">
        <v>985</v>
      </c>
      <c r="E2579" s="118" t="s">
        <v>986</v>
      </c>
      <c r="F2579" s="118" t="s">
        <v>987</v>
      </c>
      <c r="G2579" s="118" t="s">
        <v>1002</v>
      </c>
      <c r="H2579" s="118" t="s">
        <v>1003</v>
      </c>
      <c r="I2579" s="118">
        <v>301.829986572265</v>
      </c>
      <c r="J2579" s="118">
        <v>286.739990234375</v>
      </c>
      <c r="K2579" s="118">
        <v>-6.2800002098083496</v>
      </c>
      <c r="L2579" s="181">
        <f>(K2579+'NPV Calcs'!$D$13)*About!$B$135</f>
        <v>1.5998556941464093</v>
      </c>
      <c r="M2579" s="95" t="str">
        <f>INDEX('IEA Tech to Policy Mapping'!$B$2:$B$13,MATCH($H2579,'IEA Tech to Policy Mapping'!$A$2:$A$13,0))</f>
        <v>ngps - T&amp;D methane capture</v>
      </c>
      <c r="N2579" s="182">
        <f>(J2579*About!$A$132/1000)*10^12*'EPA to IEA Scaling'!$E$13</f>
        <v>6497594254394.6416</v>
      </c>
      <c r="O2579" s="183">
        <f>L2579/About!$B$144</f>
        <v>3.0100598093020037</v>
      </c>
    </row>
    <row r="2580" spans="2:15" x14ac:dyDescent="0.45">
      <c r="B2580" s="118" t="s">
        <v>39</v>
      </c>
      <c r="C2580" s="118" t="s">
        <v>776</v>
      </c>
      <c r="D2580" s="118" t="s">
        <v>985</v>
      </c>
      <c r="E2580" s="118" t="s">
        <v>986</v>
      </c>
      <c r="F2580" s="118" t="s">
        <v>987</v>
      </c>
      <c r="G2580" s="118" t="s">
        <v>1002</v>
      </c>
      <c r="H2580" s="118" t="s">
        <v>1003</v>
      </c>
      <c r="I2580" s="118">
        <v>1.6399999856948799</v>
      </c>
      <c r="J2580" s="118">
        <v>1.5599999427795399</v>
      </c>
      <c r="K2580" s="118">
        <v>-6.1599998474120996</v>
      </c>
      <c r="L2580" s="181">
        <f>(K2580+'NPV Calcs'!$D$13)*About!$B$135</f>
        <v>1.7076225974739325</v>
      </c>
      <c r="M2580" s="95" t="str">
        <f>INDEX('IEA Tech to Policy Mapping'!$B$2:$B$13,MATCH($H2580,'IEA Tech to Policy Mapping'!$A$2:$A$13,0))</f>
        <v>ngps - T&amp;D methane capture</v>
      </c>
      <c r="N2580" s="182">
        <f>(J2580*About!$A$132/1000)*10^12*'EPA to IEA Scaling'!$E$13</f>
        <v>35349958186.073608</v>
      </c>
      <c r="O2580" s="183">
        <f>L2580/About!$B$144</f>
        <v>3.212818611652728</v>
      </c>
    </row>
    <row r="2581" spans="2:15" x14ac:dyDescent="0.45">
      <c r="B2581" s="118" t="s">
        <v>160</v>
      </c>
      <c r="C2581" s="118" t="s">
        <v>776</v>
      </c>
      <c r="D2581" s="118" t="s">
        <v>985</v>
      </c>
      <c r="E2581" s="118" t="s">
        <v>986</v>
      </c>
      <c r="F2581" s="118" t="s">
        <v>987</v>
      </c>
      <c r="G2581" s="118" t="s">
        <v>988</v>
      </c>
      <c r="H2581" s="118" t="s">
        <v>1006</v>
      </c>
      <c r="I2581" s="118">
        <v>1.62999999523162</v>
      </c>
      <c r="J2581" s="118">
        <v>1.62999999523162</v>
      </c>
      <c r="K2581" s="118">
        <v>-5.4899997711181596</v>
      </c>
      <c r="L2581" s="181">
        <f>(K2581+'NPV Calcs'!$D$13)*About!$B$135</f>
        <v>2.3093193924634337</v>
      </c>
      <c r="M2581" s="95" t="str">
        <f>INDEX('IEA Tech to Policy Mapping'!$B$2:$B$13,MATCH($H2581,'IEA Tech to Policy Mapping'!$A$2:$A$13,0))</f>
        <v>ngps - production methane capture</v>
      </c>
      <c r="N2581" s="182">
        <f>(J2581*About!$A$132/1000)*10^12*'EPA to IEA Scaling'!$E$13</f>
        <v>36936175505.283905</v>
      </c>
      <c r="O2581" s="183">
        <f>L2581/About!$B$144</f>
        <v>4.3448853015488105</v>
      </c>
    </row>
    <row r="2582" spans="2:15" x14ac:dyDescent="0.45">
      <c r="B2582" s="118" t="s">
        <v>162</v>
      </c>
      <c r="C2582" s="118" t="s">
        <v>776</v>
      </c>
      <c r="D2582" s="118" t="s">
        <v>985</v>
      </c>
      <c r="E2582" s="118" t="s">
        <v>986</v>
      </c>
      <c r="F2582" s="118" t="s">
        <v>987</v>
      </c>
      <c r="G2582" s="118" t="s">
        <v>988</v>
      </c>
      <c r="H2582" s="118" t="s">
        <v>1006</v>
      </c>
      <c r="I2582" s="118">
        <v>8.1000003814697195</v>
      </c>
      <c r="J2582" s="118">
        <v>8.1000003814697195</v>
      </c>
      <c r="K2582" s="118">
        <v>-5.4899997711181596</v>
      </c>
      <c r="L2582" s="181">
        <f>(K2582+'NPV Calcs'!$D$13)*About!$B$135</f>
        <v>2.3093193924634337</v>
      </c>
      <c r="M2582" s="95" t="str">
        <f>INDEX('IEA Tech to Policy Mapping'!$B$2:$B$13,MATCH($H2582,'IEA Tech to Policy Mapping'!$A$2:$A$13,0))</f>
        <v>ngps - production methane capture</v>
      </c>
      <c r="N2582" s="182">
        <f>(J2582*About!$A$132/1000)*10^12*'EPA to IEA Scaling'!$E$13</f>
        <v>183547875188.99271</v>
      </c>
      <c r="O2582" s="183">
        <f>L2582/About!$B$144</f>
        <v>4.3448853015488105</v>
      </c>
    </row>
    <row r="2583" spans="2:15" x14ac:dyDescent="0.45">
      <c r="B2583" s="118" t="s">
        <v>181</v>
      </c>
      <c r="C2583" s="118" t="s">
        <v>776</v>
      </c>
      <c r="D2583" s="118" t="s">
        <v>985</v>
      </c>
      <c r="E2583" s="118" t="s">
        <v>986</v>
      </c>
      <c r="F2583" s="118" t="s">
        <v>987</v>
      </c>
      <c r="G2583" s="118" t="s">
        <v>1002</v>
      </c>
      <c r="H2583" s="118" t="s">
        <v>1003</v>
      </c>
      <c r="I2583" s="118">
        <v>17.809999465942301</v>
      </c>
      <c r="J2583" s="118">
        <v>16.920000076293899</v>
      </c>
      <c r="K2583" s="118">
        <v>-5.46000003814697</v>
      </c>
      <c r="L2583" s="181">
        <f>(K2583+'NPV Calcs'!$D$13)*About!$B$135</f>
        <v>2.3362607971258811</v>
      </c>
      <c r="M2583" s="95" t="str">
        <f>INDEX('IEA Tech to Policy Mapping'!$B$2:$B$13,MATCH($H2583,'IEA Tech to Policy Mapping'!$A$2:$A$13,0))</f>
        <v>ngps - T&amp;D methane capture</v>
      </c>
      <c r="N2583" s="182">
        <f>(J2583*About!$A$132/1000)*10^12*'EPA to IEA Scaling'!$E$13</f>
        <v>383411100733.53265</v>
      </c>
      <c r="O2583" s="183">
        <f>L2583/About!$B$144</f>
        <v>4.3955743978699893</v>
      </c>
    </row>
    <row r="2584" spans="2:15" x14ac:dyDescent="0.45">
      <c r="B2584" s="118" t="s">
        <v>274</v>
      </c>
      <c r="C2584" s="118" t="s">
        <v>776</v>
      </c>
      <c r="D2584" s="118" t="s">
        <v>962</v>
      </c>
      <c r="E2584" s="118" t="s">
        <v>999</v>
      </c>
      <c r="F2584" s="118" t="s">
        <v>987</v>
      </c>
      <c r="G2584" s="118" t="s">
        <v>988</v>
      </c>
      <c r="H2584" s="118" t="s">
        <v>1003</v>
      </c>
      <c r="I2584" s="118">
        <v>6.6900000572204501</v>
      </c>
      <c r="J2584" s="118">
        <v>6.6900000572204501</v>
      </c>
      <c r="K2584" s="118">
        <v>-5.4000000953674299</v>
      </c>
      <c r="L2584" s="181">
        <f>(K2584+'NPV Calcs'!$D$13)*About!$B$135</f>
        <v>2.3901440346766845</v>
      </c>
      <c r="M2584" s="95" t="str">
        <f>INDEX('IEA Tech to Policy Mapping'!$B$2:$B$13,MATCH($H2584,'IEA Tech to Policy Mapping'!$A$2:$A$13,0))</f>
        <v>ngps - T&amp;D methane capture</v>
      </c>
      <c r="N2584" s="182">
        <f>(J2584*About!$A$132/1000)*10^12*'EPA to IEA Scaling'!$E$13</f>
        <v>151596942924.37161</v>
      </c>
      <c r="O2584" s="183">
        <f>L2584/About!$B$144</f>
        <v>4.496953396201012</v>
      </c>
    </row>
    <row r="2585" spans="2:15" x14ac:dyDescent="0.45">
      <c r="B2585" s="118" t="s">
        <v>245</v>
      </c>
      <c r="C2585" s="118" t="s">
        <v>776</v>
      </c>
      <c r="D2585" s="118" t="s">
        <v>962</v>
      </c>
      <c r="E2585" s="118" t="s">
        <v>999</v>
      </c>
      <c r="F2585" s="118" t="s">
        <v>987</v>
      </c>
      <c r="G2585" s="118" t="s">
        <v>988</v>
      </c>
      <c r="H2585" s="118" t="s">
        <v>1003</v>
      </c>
      <c r="I2585" s="118">
        <v>1.9999999552965102E-2</v>
      </c>
      <c r="J2585" s="118">
        <v>1.9999999552965102E-2</v>
      </c>
      <c r="K2585" s="118">
        <v>-5.3899998664855904</v>
      </c>
      <c r="L2585" s="181">
        <f>(K2585+'NPV Calcs'!$D$13)*About!$B$135</f>
        <v>2.3991247883814411</v>
      </c>
      <c r="M2585" s="95" t="str">
        <f>INDEX('IEA Tech to Policy Mapping'!$B$2:$B$13,MATCH($H2585,'IEA Tech to Policy Mapping'!$A$2:$A$13,0))</f>
        <v>ngps - T&amp;D methane capture</v>
      </c>
      <c r="N2585" s="182">
        <f>(J2585*About!$A$132/1000)*10^12*'EPA to IEA Scaling'!$E$13</f>
        <v>453204598.62268114</v>
      </c>
      <c r="O2585" s="183">
        <f>L2585/About!$B$144</f>
        <v>4.513850298767184</v>
      </c>
    </row>
    <row r="2586" spans="2:15" x14ac:dyDescent="0.45">
      <c r="B2586" s="118" t="s">
        <v>332</v>
      </c>
      <c r="C2586" s="118" t="s">
        <v>776</v>
      </c>
      <c r="D2586" s="118" t="s">
        <v>962</v>
      </c>
      <c r="E2586" s="118" t="s">
        <v>999</v>
      </c>
      <c r="F2586" s="118" t="s">
        <v>987</v>
      </c>
      <c r="G2586" s="118" t="s">
        <v>988</v>
      </c>
      <c r="H2586" s="118" t="s">
        <v>1003</v>
      </c>
      <c r="I2586" s="118">
        <v>2.9400000572204501</v>
      </c>
      <c r="J2586" s="118">
        <v>2.9400000572204501</v>
      </c>
      <c r="K2586" s="118">
        <v>-5.3400001525878897</v>
      </c>
      <c r="L2586" s="181">
        <f>(K2586+'NPV Calcs'!$D$13)*About!$B$135</f>
        <v>2.4440272722274878</v>
      </c>
      <c r="M2586" s="95" t="str">
        <f>INDEX('IEA Tech to Policy Mapping'!$B$2:$B$13,MATCH($H2586,'IEA Tech to Policy Mapping'!$A$2:$A$13,0))</f>
        <v>ngps - T&amp;D methane capture</v>
      </c>
      <c r="N2586" s="182">
        <f>(J2586*About!$A$132/1000)*10^12*'EPA to IEA Scaling'!$E$13</f>
        <v>66621078783.26004</v>
      </c>
      <c r="O2586" s="183">
        <f>L2586/About!$B$144</f>
        <v>4.5983323945320347</v>
      </c>
    </row>
    <row r="2587" spans="2:15" x14ac:dyDescent="0.45">
      <c r="B2587" s="118" t="s">
        <v>262</v>
      </c>
      <c r="C2587" s="118" t="s">
        <v>776</v>
      </c>
      <c r="D2587" s="118" t="s">
        <v>962</v>
      </c>
      <c r="E2587" s="118" t="s">
        <v>999</v>
      </c>
      <c r="F2587" s="118" t="s">
        <v>987</v>
      </c>
      <c r="G2587" s="118" t="s">
        <v>988</v>
      </c>
      <c r="H2587" s="118" t="s">
        <v>1003</v>
      </c>
      <c r="I2587" s="118">
        <v>25.829999923706001</v>
      </c>
      <c r="J2587" s="118">
        <v>25.829999923706001</v>
      </c>
      <c r="K2587" s="118">
        <v>-5.3299999237060502</v>
      </c>
      <c r="L2587" s="181">
        <f>(K2587+'NPV Calcs'!$D$13)*About!$B$135</f>
        <v>2.4530080259322444</v>
      </c>
      <c r="M2587" s="95" t="str">
        <f>INDEX('IEA Tech to Policy Mapping'!$B$2:$B$13,MATCH($H2587,'IEA Tech to Policy Mapping'!$A$2:$A$13,0))</f>
        <v>ngps - T&amp;D methane capture</v>
      </c>
      <c r="N2587" s="182">
        <f>(J2587*About!$A$132/1000)*10^12*'EPA to IEA Scaling'!$E$13</f>
        <v>585313750475.13684</v>
      </c>
      <c r="O2587" s="183">
        <f>L2587/About!$B$144</f>
        <v>4.6152292970982067</v>
      </c>
    </row>
    <row r="2588" spans="2:15" x14ac:dyDescent="0.45">
      <c r="B2588" s="118" t="s">
        <v>274</v>
      </c>
      <c r="C2588" s="118" t="s">
        <v>776</v>
      </c>
      <c r="D2588" s="118" t="s">
        <v>985</v>
      </c>
      <c r="E2588" s="118" t="s">
        <v>994</v>
      </c>
      <c r="F2588" s="118" t="s">
        <v>987</v>
      </c>
      <c r="G2588" s="118" t="s">
        <v>988</v>
      </c>
      <c r="H2588" s="118" t="s">
        <v>1003</v>
      </c>
      <c r="I2588" s="118">
        <v>50.369998931884702</v>
      </c>
      <c r="J2588" s="118">
        <v>50.369998931884702</v>
      </c>
      <c r="K2588" s="118">
        <v>-5.3099999427795401</v>
      </c>
      <c r="L2588" s="181">
        <f>(K2588+'NPV Calcs'!$D$13)*About!$B$135</f>
        <v>2.4709691051158429</v>
      </c>
      <c r="M2588" s="95" t="str">
        <f>INDEX('IEA Tech to Policy Mapping'!$B$2:$B$13,MATCH($H2588,'IEA Tech to Policy Mapping'!$A$2:$A$13,0))</f>
        <v>ngps - T&amp;D methane capture</v>
      </c>
      <c r="N2588" s="182">
        <f>(J2588*About!$A$132/1000)*10^12*'EPA to IEA Scaling'!$E$13</f>
        <v>1141395782939.6716</v>
      </c>
      <c r="O2588" s="183">
        <f>L2588/About!$B$144</f>
        <v>4.6490222965418759</v>
      </c>
    </row>
    <row r="2589" spans="2:15" x14ac:dyDescent="0.45">
      <c r="B2589" s="118" t="s">
        <v>245</v>
      </c>
      <c r="C2589" s="118" t="s">
        <v>776</v>
      </c>
      <c r="D2589" s="118" t="s">
        <v>985</v>
      </c>
      <c r="E2589" s="118" t="s">
        <v>994</v>
      </c>
      <c r="F2589" s="118" t="s">
        <v>987</v>
      </c>
      <c r="G2589" s="118" t="s">
        <v>988</v>
      </c>
      <c r="H2589" s="118" t="s">
        <v>1003</v>
      </c>
      <c r="I2589" s="118">
        <v>9.9999997764825804E-3</v>
      </c>
      <c r="J2589" s="118">
        <v>9.9999997764825804E-3</v>
      </c>
      <c r="K2589" s="118">
        <v>-5.2899999618530202</v>
      </c>
      <c r="L2589" s="181">
        <f>(K2589+'NPV Calcs'!$D$13)*About!$B$135</f>
        <v>2.4889301842994498</v>
      </c>
      <c r="M2589" s="95" t="str">
        <f>INDEX('IEA Tech to Policy Mapping'!$B$2:$B$13,MATCH($H2589,'IEA Tech to Policy Mapping'!$A$2:$A$13,0))</f>
        <v>ngps - T&amp;D methane capture</v>
      </c>
      <c r="N2589" s="182">
        <f>(J2589*About!$A$132/1000)*10^12*'EPA to IEA Scaling'!$E$13</f>
        <v>226602299.31134129</v>
      </c>
      <c r="O2589" s="183">
        <f>L2589/About!$B$144</f>
        <v>4.6828152959855611</v>
      </c>
    </row>
    <row r="2590" spans="2:15" x14ac:dyDescent="0.45">
      <c r="B2590" s="118" t="s">
        <v>332</v>
      </c>
      <c r="C2590" s="118" t="s">
        <v>776</v>
      </c>
      <c r="D2590" s="118" t="s">
        <v>985</v>
      </c>
      <c r="E2590" s="118" t="s">
        <v>994</v>
      </c>
      <c r="F2590" s="118" t="s">
        <v>987</v>
      </c>
      <c r="G2590" s="118" t="s">
        <v>988</v>
      </c>
      <c r="H2590" s="118" t="s">
        <v>1003</v>
      </c>
      <c r="I2590" s="118">
        <v>25.879999160766602</v>
      </c>
      <c r="J2590" s="118">
        <v>25.879999160766602</v>
      </c>
      <c r="K2590" s="118">
        <v>-5.25</v>
      </c>
      <c r="L2590" s="181">
        <f>(K2590+'NPV Calcs'!$D$13)*About!$B$135</f>
        <v>2.5248523426666463</v>
      </c>
      <c r="M2590" s="95" t="str">
        <f>INDEX('IEA Tech to Policy Mapping'!$B$2:$B$13,MATCH($H2590,'IEA Tech to Policy Mapping'!$A$2:$A$13,0))</f>
        <v>ngps - T&amp;D methane capture</v>
      </c>
      <c r="N2590" s="182">
        <f>(J2590*About!$A$132/1000)*10^12*'EPA to IEA Scaling'!$E$13</f>
        <v>586446744708.63574</v>
      </c>
      <c r="O2590" s="183">
        <f>L2590/About!$B$144</f>
        <v>4.7504012948728986</v>
      </c>
    </row>
    <row r="2591" spans="2:15" x14ac:dyDescent="0.45">
      <c r="B2591" s="118" t="s">
        <v>262</v>
      </c>
      <c r="C2591" s="118" t="s">
        <v>776</v>
      </c>
      <c r="D2591" s="118" t="s">
        <v>985</v>
      </c>
      <c r="E2591" s="118" t="s">
        <v>994</v>
      </c>
      <c r="F2591" s="118" t="s">
        <v>987</v>
      </c>
      <c r="G2591" s="118" t="s">
        <v>988</v>
      </c>
      <c r="H2591" s="118" t="s">
        <v>1003</v>
      </c>
      <c r="I2591" s="118">
        <v>13.829999923706</v>
      </c>
      <c r="J2591" s="118">
        <v>13.829999923706</v>
      </c>
      <c r="K2591" s="118">
        <v>-5.2300000190734801</v>
      </c>
      <c r="L2591" s="181">
        <f>(K2591+'NPV Calcs'!$D$13)*About!$B$135</f>
        <v>2.5428134218502532</v>
      </c>
      <c r="M2591" s="95" t="str">
        <f>INDEX('IEA Tech to Policy Mapping'!$B$2:$B$13,MATCH($H2591,'IEA Tech to Policy Mapping'!$A$2:$A$13,0))</f>
        <v>ngps - T&amp;D methane capture</v>
      </c>
      <c r="N2591" s="182">
        <f>(J2591*About!$A$132/1000)*10^12*'EPA to IEA Scaling'!$E$13</f>
        <v>313390985223.57983</v>
      </c>
      <c r="O2591" s="183">
        <f>L2591/About!$B$144</f>
        <v>4.7841942943165838</v>
      </c>
    </row>
    <row r="2592" spans="2:15" x14ac:dyDescent="0.45">
      <c r="B2592" s="118" t="s">
        <v>160</v>
      </c>
      <c r="C2592" s="118" t="s">
        <v>776</v>
      </c>
      <c r="D2592" s="118" t="s">
        <v>962</v>
      </c>
      <c r="E2592" s="118" t="s">
        <v>999</v>
      </c>
      <c r="F2592" s="118" t="s">
        <v>987</v>
      </c>
      <c r="G2592" s="118" t="s">
        <v>988</v>
      </c>
      <c r="H2592" s="118" t="s">
        <v>1003</v>
      </c>
      <c r="I2592" s="118">
        <v>40.75</v>
      </c>
      <c r="J2592" s="118">
        <v>40.75</v>
      </c>
      <c r="K2592" s="118">
        <v>-5.1500000953674299</v>
      </c>
      <c r="L2592" s="181">
        <f>(K2592+'NPV Calcs'!$D$13)*About!$B$135</f>
        <v>2.6146577385846546</v>
      </c>
      <c r="M2592" s="95" t="str">
        <f>INDEX('IEA Tech to Policy Mapping'!$B$2:$B$13,MATCH($H2592,'IEA Tech to Policy Mapping'!$A$2:$A$13,0))</f>
        <v>ngps - T&amp;D methane capture</v>
      </c>
      <c r="N2592" s="182">
        <f>(J2592*About!$A$132/1000)*10^12*'EPA to IEA Scaling'!$E$13</f>
        <v>923404390333.41235</v>
      </c>
      <c r="O2592" s="183">
        <f>L2592/About!$B$144</f>
        <v>4.9193662920912749</v>
      </c>
    </row>
    <row r="2593" spans="2:15" x14ac:dyDescent="0.45">
      <c r="B2593" s="118" t="s">
        <v>160</v>
      </c>
      <c r="C2593" s="118" t="s">
        <v>776</v>
      </c>
      <c r="D2593" s="118" t="s">
        <v>985</v>
      </c>
      <c r="E2593" s="118" t="s">
        <v>994</v>
      </c>
      <c r="F2593" s="118" t="s">
        <v>987</v>
      </c>
      <c r="G2593" s="118" t="s">
        <v>988</v>
      </c>
      <c r="H2593" s="118" t="s">
        <v>1003</v>
      </c>
      <c r="I2593" s="118">
        <v>26.7399997711181</v>
      </c>
      <c r="J2593" s="118">
        <v>26.7399997711181</v>
      </c>
      <c r="K2593" s="118">
        <v>-5.0500001907348597</v>
      </c>
      <c r="L2593" s="181">
        <f>(K2593+'NPV Calcs'!$D$13)*About!$B$135</f>
        <v>2.7044631345026633</v>
      </c>
      <c r="M2593" s="95" t="str">
        <f>INDEX('IEA Tech to Policy Mapping'!$B$2:$B$13,MATCH($H2593,'IEA Tech to Policy Mapping'!$A$2:$A$13,0))</f>
        <v>ngps - T&amp;D methane capture</v>
      </c>
      <c r="N2593" s="182">
        <f>(J2593*About!$A$132/1000)*10^12*'EPA to IEA Scaling'!$E$13</f>
        <v>605934556715.70288</v>
      </c>
      <c r="O2593" s="183">
        <f>L2593/About!$B$144</f>
        <v>5.0883312893096511</v>
      </c>
    </row>
    <row r="2594" spans="2:15" x14ac:dyDescent="0.45">
      <c r="B2594" s="118" t="s">
        <v>39</v>
      </c>
      <c r="C2594" s="118" t="s">
        <v>776</v>
      </c>
      <c r="D2594" s="118" t="s">
        <v>985</v>
      </c>
      <c r="E2594" s="118" t="s">
        <v>986</v>
      </c>
      <c r="F2594" s="118" t="s">
        <v>987</v>
      </c>
      <c r="G2594" s="118" t="s">
        <v>988</v>
      </c>
      <c r="H2594" s="118" t="s">
        <v>998</v>
      </c>
      <c r="I2594" s="118">
        <v>9.4899997711181605</v>
      </c>
      <c r="J2594" s="118">
        <v>9.4899997711181605</v>
      </c>
      <c r="K2594" s="118">
        <v>-4.6900000572204501</v>
      </c>
      <c r="L2594" s="181">
        <f>(K2594+'NPV Calcs'!$D$13)*About!$B$135</f>
        <v>3.0277629880333992</v>
      </c>
      <c r="M2594" s="95" t="str">
        <f>INDEX('IEA Tech to Policy Mapping'!$B$2:$B$13,MATCH($H2594,'IEA Tech to Policy Mapping'!$A$2:$A$13,0))</f>
        <v>ngps - production methane capture</v>
      </c>
      <c r="N2594" s="182">
        <f>(J2594*About!$A$132/1000)*10^12*'EPA to IEA Scaling'!$E$13</f>
        <v>215045581666.59109</v>
      </c>
      <c r="O2594" s="183">
        <f>L2594/About!$B$144</f>
        <v>5.696606084984464</v>
      </c>
    </row>
    <row r="2595" spans="2:15" x14ac:dyDescent="0.45">
      <c r="B2595" s="118" t="s">
        <v>160</v>
      </c>
      <c r="C2595" s="118" t="s">
        <v>776</v>
      </c>
      <c r="D2595" s="118" t="s">
        <v>985</v>
      </c>
      <c r="E2595" s="118" t="s">
        <v>986</v>
      </c>
      <c r="F2595" s="118" t="s">
        <v>987</v>
      </c>
      <c r="G2595" s="118" t="s">
        <v>988</v>
      </c>
      <c r="H2595" s="118" t="s">
        <v>998</v>
      </c>
      <c r="I2595" s="118">
        <v>0.270000010728836</v>
      </c>
      <c r="J2595" s="118">
        <v>0.270000010728836</v>
      </c>
      <c r="K2595" s="118">
        <v>-4.6900000572204501</v>
      </c>
      <c r="L2595" s="181">
        <f>(K2595+'NPV Calcs'!$D$13)*About!$B$135</f>
        <v>3.0277629880333992</v>
      </c>
      <c r="M2595" s="95" t="str">
        <f>INDEX('IEA Tech to Policy Mapping'!$B$2:$B$13,MATCH($H2595,'IEA Tech to Policy Mapping'!$A$2:$A$13,0))</f>
        <v>ngps - production methane capture</v>
      </c>
      <c r="N2595" s="182">
        <f>(J2595*About!$A$132/1000)*10^12*'EPA to IEA Scaling'!$E$13</f>
        <v>6118262461.2779284</v>
      </c>
      <c r="O2595" s="183">
        <f>L2595/About!$B$144</f>
        <v>5.696606084984464</v>
      </c>
    </row>
    <row r="2596" spans="2:15" x14ac:dyDescent="0.45">
      <c r="B2596" s="118" t="s">
        <v>162</v>
      </c>
      <c r="C2596" s="118" t="s">
        <v>776</v>
      </c>
      <c r="D2596" s="118" t="s">
        <v>985</v>
      </c>
      <c r="E2596" s="118" t="s">
        <v>986</v>
      </c>
      <c r="F2596" s="118" t="s">
        <v>987</v>
      </c>
      <c r="G2596" s="118" t="s">
        <v>988</v>
      </c>
      <c r="H2596" s="118" t="s">
        <v>998</v>
      </c>
      <c r="I2596" s="118">
        <v>1.3600000143051101</v>
      </c>
      <c r="J2596" s="118">
        <v>1.3600000143051101</v>
      </c>
      <c r="K2596" s="118">
        <v>-4.6900000572204501</v>
      </c>
      <c r="L2596" s="181">
        <f>(K2596+'NPV Calcs'!$D$13)*About!$B$135</f>
        <v>3.0277629880333992</v>
      </c>
      <c r="M2596" s="95" t="str">
        <f>INDEX('IEA Tech to Policy Mapping'!$B$2:$B$13,MATCH($H2596,'IEA Tech to Policy Mapping'!$A$2:$A$13,0))</f>
        <v>ngps - production methane capture</v>
      </c>
      <c r="N2596" s="182">
        <f>(J2596*About!$A$132/1000)*10^12*'EPA to IEA Scaling'!$E$13</f>
        <v>30817913719.333557</v>
      </c>
      <c r="O2596" s="183">
        <f>L2596/About!$B$144</f>
        <v>5.696606084984464</v>
      </c>
    </row>
    <row r="2597" spans="2:15" x14ac:dyDescent="0.45">
      <c r="B2597" s="118" t="s">
        <v>181</v>
      </c>
      <c r="C2597" s="118" t="s">
        <v>776</v>
      </c>
      <c r="D2597" s="118" t="s">
        <v>985</v>
      </c>
      <c r="E2597" s="118" t="s">
        <v>986</v>
      </c>
      <c r="F2597" s="118" t="s">
        <v>987</v>
      </c>
      <c r="G2597" s="118" t="s">
        <v>988</v>
      </c>
      <c r="H2597" s="118" t="s">
        <v>998</v>
      </c>
      <c r="I2597" s="118">
        <v>145.66000366210901</v>
      </c>
      <c r="J2597" s="118">
        <v>145.66000366210901</v>
      </c>
      <c r="K2597" s="118">
        <v>-4.6900000572204501</v>
      </c>
      <c r="L2597" s="181">
        <f>(K2597+'NPV Calcs'!$D$13)*About!$B$135</f>
        <v>3.0277629880333992</v>
      </c>
      <c r="M2597" s="95" t="str">
        <f>INDEX('IEA Tech to Policy Mapping'!$B$2:$B$13,MATCH($H2597,'IEA Tech to Policy Mapping'!$A$2:$A$13,0))</f>
        <v>ngps - production methane capture</v>
      </c>
      <c r="N2597" s="182">
        <f>(J2597*About!$A$132/1000)*10^12*'EPA to IEA Scaling'!$E$13</f>
        <v>3300689248529.3828</v>
      </c>
      <c r="O2597" s="183">
        <f>L2597/About!$B$144</f>
        <v>5.696606084984464</v>
      </c>
    </row>
    <row r="2598" spans="2:15" x14ac:dyDescent="0.45">
      <c r="B2598" s="118" t="s">
        <v>245</v>
      </c>
      <c r="C2598" s="118" t="s">
        <v>776</v>
      </c>
      <c r="D2598" s="118" t="s">
        <v>985</v>
      </c>
      <c r="E2598" s="118" t="s">
        <v>986</v>
      </c>
      <c r="F2598" s="118" t="s">
        <v>987</v>
      </c>
      <c r="G2598" s="118" t="s">
        <v>988</v>
      </c>
      <c r="H2598" s="118" t="s">
        <v>998</v>
      </c>
      <c r="I2598" s="118">
        <v>43.180000305175703</v>
      </c>
      <c r="J2598" s="118">
        <v>43.180000305175703</v>
      </c>
      <c r="K2598" s="118">
        <v>-4.6900000572204501</v>
      </c>
      <c r="L2598" s="181">
        <f>(K2598+'NPV Calcs'!$D$13)*About!$B$135</f>
        <v>3.0277629880333992</v>
      </c>
      <c r="M2598" s="95" t="str">
        <f>INDEX('IEA Tech to Policy Mapping'!$B$2:$B$13,MATCH($H2598,'IEA Tech to Policy Mapping'!$A$2:$A$13,0))</f>
        <v>ngps - production methane capture</v>
      </c>
      <c r="N2598" s="182">
        <f>(J2598*About!$A$132/1000)*10^12*'EPA to IEA Scaling'!$E$13</f>
        <v>978468757212.2041</v>
      </c>
      <c r="O2598" s="183">
        <f>L2598/About!$B$144</f>
        <v>5.696606084984464</v>
      </c>
    </row>
    <row r="2599" spans="2:15" x14ac:dyDescent="0.45">
      <c r="B2599" s="118" t="s">
        <v>262</v>
      </c>
      <c r="C2599" s="118" t="s">
        <v>776</v>
      </c>
      <c r="D2599" s="118" t="s">
        <v>985</v>
      </c>
      <c r="E2599" s="118" t="s">
        <v>986</v>
      </c>
      <c r="F2599" s="118" t="s">
        <v>987</v>
      </c>
      <c r="G2599" s="118" t="s">
        <v>988</v>
      </c>
      <c r="H2599" s="118" t="s">
        <v>998</v>
      </c>
      <c r="I2599" s="118">
        <v>10.279999732971101</v>
      </c>
      <c r="J2599" s="118">
        <v>10.279999732971101</v>
      </c>
      <c r="K2599" s="118">
        <v>-4.6900000572204501</v>
      </c>
      <c r="L2599" s="181">
        <f>(K2599+'NPV Calcs'!$D$13)*About!$B$135</f>
        <v>3.0277629880333992</v>
      </c>
      <c r="M2599" s="95" t="str">
        <f>INDEX('IEA Tech to Policy Mapping'!$B$2:$B$13,MATCH($H2599,'IEA Tech to Policy Mapping'!$A$2:$A$13,0))</f>
        <v>ngps - production methane capture</v>
      </c>
      <c r="N2599" s="182">
        <f>(J2599*About!$A$132/1000)*10^12*'EPA to IEA Scaling'!$E$13</f>
        <v>232947162847.89743</v>
      </c>
      <c r="O2599" s="183">
        <f>L2599/About!$B$144</f>
        <v>5.696606084984464</v>
      </c>
    </row>
    <row r="2600" spans="2:15" x14ac:dyDescent="0.45">
      <c r="B2600" s="118" t="s">
        <v>274</v>
      </c>
      <c r="C2600" s="118" t="s">
        <v>776</v>
      </c>
      <c r="D2600" s="118" t="s">
        <v>985</v>
      </c>
      <c r="E2600" s="118" t="s">
        <v>986</v>
      </c>
      <c r="F2600" s="118" t="s">
        <v>987</v>
      </c>
      <c r="G2600" s="118" t="s">
        <v>988</v>
      </c>
      <c r="H2600" s="118" t="s">
        <v>998</v>
      </c>
      <c r="I2600" s="118">
        <v>309.89999389648398</v>
      </c>
      <c r="J2600" s="118">
        <v>309.89999389648398</v>
      </c>
      <c r="K2600" s="118">
        <v>-4.6900000572204501</v>
      </c>
      <c r="L2600" s="181">
        <f>(K2600+'NPV Calcs'!$D$13)*About!$B$135</f>
        <v>3.0277629880333992</v>
      </c>
      <c r="M2600" s="95" t="str">
        <f>INDEX('IEA Tech to Policy Mapping'!$B$2:$B$13,MATCH($H2600,'IEA Tech to Policy Mapping'!$A$2:$A$13,0))</f>
        <v>ngps - production methane capture</v>
      </c>
      <c r="N2600" s="182">
        <f>(J2600*About!$A$132/1000)*10^12*'EPA to IEA Scaling'!$E$13</f>
        <v>7022405274314.3799</v>
      </c>
      <c r="O2600" s="183">
        <f>L2600/About!$B$144</f>
        <v>5.696606084984464</v>
      </c>
    </row>
    <row r="2601" spans="2:15" x14ac:dyDescent="0.45">
      <c r="B2601" s="118" t="s">
        <v>307</v>
      </c>
      <c r="C2601" s="118" t="s">
        <v>776</v>
      </c>
      <c r="D2601" s="118" t="s">
        <v>985</v>
      </c>
      <c r="E2601" s="118" t="s">
        <v>986</v>
      </c>
      <c r="F2601" s="118" t="s">
        <v>987</v>
      </c>
      <c r="G2601" s="118" t="s">
        <v>988</v>
      </c>
      <c r="H2601" s="118" t="s">
        <v>998</v>
      </c>
      <c r="I2601" s="118">
        <v>4.88000011444091</v>
      </c>
      <c r="J2601" s="118">
        <v>4.88000011444091</v>
      </c>
      <c r="K2601" s="118">
        <v>-4.6900000572204501</v>
      </c>
      <c r="L2601" s="181">
        <f>(K2601+'NPV Calcs'!$D$13)*About!$B$135</f>
        <v>3.0277629880333992</v>
      </c>
      <c r="M2601" s="95" t="str">
        <f>INDEX('IEA Tech to Policy Mapping'!$B$2:$B$13,MATCH($H2601,'IEA Tech to Policy Mapping'!$A$2:$A$13,0))</f>
        <v>ngps - production methane capture</v>
      </c>
      <c r="N2601" s="182">
        <f>(J2601*About!$A$132/1000)*10^12*'EPA to IEA Scaling'!$E$13</f>
        <v>110581927128.89056</v>
      </c>
      <c r="O2601" s="183">
        <f>L2601/About!$B$144</f>
        <v>5.696606084984464</v>
      </c>
    </row>
    <row r="2602" spans="2:15" x14ac:dyDescent="0.45">
      <c r="B2602" s="118" t="s">
        <v>332</v>
      </c>
      <c r="C2602" s="118" t="s">
        <v>776</v>
      </c>
      <c r="D2602" s="118" t="s">
        <v>985</v>
      </c>
      <c r="E2602" s="118" t="s">
        <v>986</v>
      </c>
      <c r="F2602" s="118" t="s">
        <v>987</v>
      </c>
      <c r="G2602" s="118" t="s">
        <v>988</v>
      </c>
      <c r="H2602" s="118" t="s">
        <v>998</v>
      </c>
      <c r="I2602" s="118">
        <v>87.309997558593693</v>
      </c>
      <c r="J2602" s="118">
        <v>87.309997558593693</v>
      </c>
      <c r="K2602" s="118">
        <v>-4.6900000572204501</v>
      </c>
      <c r="L2602" s="181">
        <f>(K2602+'NPV Calcs'!$D$13)*About!$B$135</f>
        <v>3.0277629880333992</v>
      </c>
      <c r="M2602" s="95" t="str">
        <f>INDEX('IEA Tech to Policy Mapping'!$B$2:$B$13,MATCH($H2602,'IEA Tech to Policy Mapping'!$A$2:$A$13,0))</f>
        <v>ngps - production methane capture</v>
      </c>
      <c r="N2602" s="182">
        <f>(J2602*About!$A$132/1000)*10^12*'EPA to IEA Scaling'!$E$13</f>
        <v>1978464664186.6235</v>
      </c>
      <c r="O2602" s="183">
        <f>L2602/About!$B$144</f>
        <v>5.696606084984464</v>
      </c>
    </row>
    <row r="2603" spans="2:15" x14ac:dyDescent="0.45">
      <c r="B2603" s="118" t="s">
        <v>347</v>
      </c>
      <c r="C2603" s="118" t="s">
        <v>776</v>
      </c>
      <c r="D2603" s="118" t="s">
        <v>985</v>
      </c>
      <c r="E2603" s="118" t="s">
        <v>986</v>
      </c>
      <c r="F2603" s="118" t="s">
        <v>987</v>
      </c>
      <c r="G2603" s="118" t="s">
        <v>988</v>
      </c>
      <c r="H2603" s="118" t="s">
        <v>998</v>
      </c>
      <c r="I2603" s="118">
        <v>14.25</v>
      </c>
      <c r="J2603" s="118">
        <v>14.25</v>
      </c>
      <c r="K2603" s="118">
        <v>-4.6900000572204501</v>
      </c>
      <c r="L2603" s="181">
        <f>(K2603+'NPV Calcs'!$D$13)*About!$B$135</f>
        <v>3.0277629880333992</v>
      </c>
      <c r="M2603" s="95" t="str">
        <f>INDEX('IEA Tech to Policy Mapping'!$B$2:$B$13,MATCH($H2603,'IEA Tech to Policy Mapping'!$A$2:$A$13,0))</f>
        <v>ngps - production methane capture</v>
      </c>
      <c r="N2603" s="182">
        <f>(J2603*About!$A$132/1000)*10^12*'EPA to IEA Scaling'!$E$13</f>
        <v>322908283736.22394</v>
      </c>
      <c r="O2603" s="183">
        <f>L2603/About!$B$144</f>
        <v>5.696606084984464</v>
      </c>
    </row>
    <row r="2604" spans="2:15" x14ac:dyDescent="0.45">
      <c r="B2604" s="118" t="s">
        <v>39</v>
      </c>
      <c r="C2604" s="118" t="s">
        <v>776</v>
      </c>
      <c r="D2604" s="118" t="s">
        <v>962</v>
      </c>
      <c r="E2604" s="118" t="s">
        <v>991</v>
      </c>
      <c r="F2604" s="118" t="s">
        <v>987</v>
      </c>
      <c r="G2604" s="118" t="s">
        <v>988</v>
      </c>
      <c r="H2604" s="118" t="s">
        <v>998</v>
      </c>
      <c r="I2604" s="118">
        <v>18.2000007629394</v>
      </c>
      <c r="J2604" s="118">
        <v>18.2000007629394</v>
      </c>
      <c r="K2604" s="118">
        <v>-4.6900000572204501</v>
      </c>
      <c r="L2604" s="181">
        <f>(K2604+'NPV Calcs'!$D$13)*About!$B$135</f>
        <v>3.0277629880333992</v>
      </c>
      <c r="M2604" s="95" t="str">
        <f>INDEX('IEA Tech to Policy Mapping'!$B$2:$B$13,MATCH($H2604,'IEA Tech to Policy Mapping'!$A$2:$A$13,0))</f>
        <v>ngps - production methane capture</v>
      </c>
      <c r="N2604" s="182">
        <f>(J2604*About!$A$132/1000)*10^12*'EPA to IEA Scaling'!$E$13</f>
        <v>412416211253.24408</v>
      </c>
      <c r="O2604" s="183">
        <f>L2604/About!$B$144</f>
        <v>5.696606084984464</v>
      </c>
    </row>
    <row r="2605" spans="2:15" x14ac:dyDescent="0.45">
      <c r="B2605" s="118" t="s">
        <v>245</v>
      </c>
      <c r="C2605" s="118" t="s">
        <v>776</v>
      </c>
      <c r="D2605" s="118" t="s">
        <v>962</v>
      </c>
      <c r="E2605" s="118" t="s">
        <v>993</v>
      </c>
      <c r="F2605" s="118" t="s">
        <v>987</v>
      </c>
      <c r="G2605" s="118" t="s">
        <v>988</v>
      </c>
      <c r="H2605" s="118" t="s">
        <v>998</v>
      </c>
      <c r="I2605" s="118">
        <v>23.629999160766602</v>
      </c>
      <c r="J2605" s="118">
        <v>23.629999160766602</v>
      </c>
      <c r="K2605" s="118">
        <v>-4.6900000572204501</v>
      </c>
      <c r="L2605" s="181">
        <f>(K2605+'NPV Calcs'!$D$13)*About!$B$135</f>
        <v>3.0277629880333992</v>
      </c>
      <c r="M2605" s="95" t="str">
        <f>INDEX('IEA Tech to Policy Mapping'!$B$2:$B$13,MATCH($H2605,'IEA Tech to Policy Mapping'!$A$2:$A$13,0))</f>
        <v>ngps - production methane capture</v>
      </c>
      <c r="N2605" s="182">
        <f>(J2605*About!$A$132/1000)*10^12*'EPA to IEA Scaling'!$E$13</f>
        <v>535461226223.96881</v>
      </c>
      <c r="O2605" s="183">
        <f>L2605/About!$B$144</f>
        <v>5.696606084984464</v>
      </c>
    </row>
    <row r="2606" spans="2:15" x14ac:dyDescent="0.45">
      <c r="B2606" s="118" t="s">
        <v>274</v>
      </c>
      <c r="C2606" s="118" t="s">
        <v>776</v>
      </c>
      <c r="D2606" s="118" t="s">
        <v>962</v>
      </c>
      <c r="E2606" s="118" t="s">
        <v>993</v>
      </c>
      <c r="F2606" s="118" t="s">
        <v>987</v>
      </c>
      <c r="G2606" s="118" t="s">
        <v>988</v>
      </c>
      <c r="H2606" s="118" t="s">
        <v>998</v>
      </c>
      <c r="I2606" s="118">
        <v>4.5</v>
      </c>
      <c r="J2606" s="118">
        <v>4.5</v>
      </c>
      <c r="K2606" s="118">
        <v>-4.6900000572204501</v>
      </c>
      <c r="L2606" s="181">
        <f>(K2606+'NPV Calcs'!$D$13)*About!$B$135</f>
        <v>3.0277629880333992</v>
      </c>
      <c r="M2606" s="95" t="str">
        <f>INDEX('IEA Tech to Policy Mapping'!$B$2:$B$13,MATCH($H2606,'IEA Tech to Policy Mapping'!$A$2:$A$13,0))</f>
        <v>ngps - production methane capture</v>
      </c>
      <c r="N2606" s="182">
        <f>(J2606*About!$A$132/1000)*10^12*'EPA to IEA Scaling'!$E$13</f>
        <v>101971036969.33388</v>
      </c>
      <c r="O2606" s="183">
        <f>L2606/About!$B$144</f>
        <v>5.696606084984464</v>
      </c>
    </row>
    <row r="2607" spans="2:15" x14ac:dyDescent="0.45">
      <c r="B2607" s="118" t="s">
        <v>181</v>
      </c>
      <c r="C2607" s="118" t="s">
        <v>776</v>
      </c>
      <c r="D2607" s="118" t="s">
        <v>962</v>
      </c>
      <c r="E2607" s="118" t="s">
        <v>991</v>
      </c>
      <c r="F2607" s="118" t="s">
        <v>987</v>
      </c>
      <c r="G2607" s="118" t="s">
        <v>988</v>
      </c>
      <c r="H2607" s="118" t="s">
        <v>998</v>
      </c>
      <c r="I2607" s="118">
        <v>23.110000610351499</v>
      </c>
      <c r="J2607" s="118">
        <v>23.110000610351499</v>
      </c>
      <c r="K2607" s="118">
        <v>-4.6900000572204501</v>
      </c>
      <c r="L2607" s="181">
        <f>(K2607+'NPV Calcs'!$D$13)*About!$B$135</f>
        <v>3.0277629880333992</v>
      </c>
      <c r="M2607" s="95" t="str">
        <f>INDEX('IEA Tech to Policy Mapping'!$B$2:$B$13,MATCH($H2607,'IEA Tech to Policy Mapping'!$A$2:$A$13,0))</f>
        <v>ngps - production methane capture</v>
      </c>
      <c r="N2607" s="182">
        <f>(J2607*About!$A$132/1000)*10^12*'EPA to IEA Scaling'!$E$13</f>
        <v>523677939244.3291</v>
      </c>
      <c r="O2607" s="183">
        <f>L2607/About!$B$144</f>
        <v>5.696606084984464</v>
      </c>
    </row>
    <row r="2608" spans="2:15" x14ac:dyDescent="0.45">
      <c r="B2608" s="118" t="s">
        <v>245</v>
      </c>
      <c r="C2608" s="118" t="s">
        <v>776</v>
      </c>
      <c r="D2608" s="118" t="s">
        <v>962</v>
      </c>
      <c r="E2608" s="118" t="s">
        <v>991</v>
      </c>
      <c r="F2608" s="118" t="s">
        <v>987</v>
      </c>
      <c r="G2608" s="118" t="s">
        <v>988</v>
      </c>
      <c r="H2608" s="118" t="s">
        <v>998</v>
      </c>
      <c r="I2608" s="118">
        <v>31.590000152587798</v>
      </c>
      <c r="J2608" s="118">
        <v>31.590000152587798</v>
      </c>
      <c r="K2608" s="118">
        <v>-4.6900000572204501</v>
      </c>
      <c r="L2608" s="181">
        <f>(K2608+'NPV Calcs'!$D$13)*About!$B$135</f>
        <v>3.0277629880333992</v>
      </c>
      <c r="M2608" s="95" t="str">
        <f>INDEX('IEA Tech to Policy Mapping'!$B$2:$B$13,MATCH($H2608,'IEA Tech to Policy Mapping'!$A$2:$A$13,0))</f>
        <v>ngps - production methane capture</v>
      </c>
      <c r="N2608" s="182">
        <f>(J2608*About!$A$132/1000)*10^12*'EPA to IEA Scaling'!$E$13</f>
        <v>715836682982.39844</v>
      </c>
      <c r="O2608" s="183">
        <f>L2608/About!$B$144</f>
        <v>5.696606084984464</v>
      </c>
    </row>
    <row r="2609" spans="2:15" x14ac:dyDescent="0.45">
      <c r="B2609" s="118" t="s">
        <v>274</v>
      </c>
      <c r="C2609" s="118" t="s">
        <v>776</v>
      </c>
      <c r="D2609" s="118" t="s">
        <v>962</v>
      </c>
      <c r="E2609" s="118" t="s">
        <v>991</v>
      </c>
      <c r="F2609" s="118" t="s">
        <v>987</v>
      </c>
      <c r="G2609" s="118" t="s">
        <v>988</v>
      </c>
      <c r="H2609" s="118" t="s">
        <v>998</v>
      </c>
      <c r="I2609" s="118">
        <v>54.840000152587798</v>
      </c>
      <c r="J2609" s="118">
        <v>54.840000152587798</v>
      </c>
      <c r="K2609" s="118">
        <v>-4.6900000572204501</v>
      </c>
      <c r="L2609" s="181">
        <f>(K2609+'NPV Calcs'!$D$13)*About!$B$135</f>
        <v>3.0277629880333992</v>
      </c>
      <c r="M2609" s="95" t="str">
        <f>INDEX('IEA Tech to Policy Mapping'!$B$2:$B$13,MATCH($H2609,'IEA Tech to Policy Mapping'!$A$2:$A$13,0))</f>
        <v>ngps - production methane capture</v>
      </c>
      <c r="N2609" s="182">
        <f>(J2609*About!$A$132/1000)*10^12*'EPA to IEA Scaling'!$E$13</f>
        <v>1242687040657.2903</v>
      </c>
      <c r="O2609" s="183">
        <f>L2609/About!$B$144</f>
        <v>5.696606084984464</v>
      </c>
    </row>
    <row r="2610" spans="2:15" x14ac:dyDescent="0.45">
      <c r="B2610" s="118" t="s">
        <v>307</v>
      </c>
      <c r="C2610" s="118" t="s">
        <v>776</v>
      </c>
      <c r="D2610" s="118" t="s">
        <v>962</v>
      </c>
      <c r="E2610" s="118" t="s">
        <v>991</v>
      </c>
      <c r="F2610" s="118" t="s">
        <v>987</v>
      </c>
      <c r="G2610" s="118" t="s">
        <v>988</v>
      </c>
      <c r="H2610" s="118" t="s">
        <v>998</v>
      </c>
      <c r="I2610" s="118">
        <v>21.860000610351499</v>
      </c>
      <c r="J2610" s="118">
        <v>21.860000610351499</v>
      </c>
      <c r="K2610" s="118">
        <v>-4.6900000572204501</v>
      </c>
      <c r="L2610" s="181">
        <f>(K2610+'NPV Calcs'!$D$13)*About!$B$135</f>
        <v>3.0277629880333992</v>
      </c>
      <c r="M2610" s="95" t="str">
        <f>INDEX('IEA Tech to Policy Mapping'!$B$2:$B$13,MATCH($H2610,'IEA Tech to Policy Mapping'!$A$2:$A$13,0))</f>
        <v>ngps - production methane capture</v>
      </c>
      <c r="N2610" s="182">
        <f>(J2610*About!$A$132/1000)*10^12*'EPA to IEA Scaling'!$E$13</f>
        <v>495352651197.29187</v>
      </c>
      <c r="O2610" s="183">
        <f>L2610/About!$B$144</f>
        <v>5.696606084984464</v>
      </c>
    </row>
    <row r="2611" spans="2:15" x14ac:dyDescent="0.45">
      <c r="B2611" s="118" t="s">
        <v>332</v>
      </c>
      <c r="C2611" s="118" t="s">
        <v>776</v>
      </c>
      <c r="D2611" s="118" t="s">
        <v>962</v>
      </c>
      <c r="E2611" s="118" t="s">
        <v>991</v>
      </c>
      <c r="F2611" s="118" t="s">
        <v>987</v>
      </c>
      <c r="G2611" s="118" t="s">
        <v>988</v>
      </c>
      <c r="H2611" s="118" t="s">
        <v>998</v>
      </c>
      <c r="I2611" s="118">
        <v>52.369998931884702</v>
      </c>
      <c r="J2611" s="118">
        <v>52.369998931884702</v>
      </c>
      <c r="K2611" s="118">
        <v>-4.6900000572204501</v>
      </c>
      <c r="L2611" s="181">
        <f>(K2611+'NPV Calcs'!$D$13)*About!$B$135</f>
        <v>3.0277629880333992</v>
      </c>
      <c r="M2611" s="95" t="str">
        <f>INDEX('IEA Tech to Policy Mapping'!$B$2:$B$13,MATCH($H2611,'IEA Tech to Policy Mapping'!$A$2:$A$13,0))</f>
        <v>ngps - production methane capture</v>
      </c>
      <c r="N2611" s="182">
        <f>(J2611*About!$A$132/1000)*10^12*'EPA to IEA Scaling'!$E$13</f>
        <v>1186716243814.9312</v>
      </c>
      <c r="O2611" s="183">
        <f>L2611/About!$B$144</f>
        <v>5.696606084984464</v>
      </c>
    </row>
    <row r="2612" spans="2:15" x14ac:dyDescent="0.45">
      <c r="B2612" s="118" t="s">
        <v>347</v>
      </c>
      <c r="C2612" s="118" t="s">
        <v>776</v>
      </c>
      <c r="D2612" s="118" t="s">
        <v>962</v>
      </c>
      <c r="E2612" s="118" t="s">
        <v>991</v>
      </c>
      <c r="F2612" s="118" t="s">
        <v>987</v>
      </c>
      <c r="G2612" s="118" t="s">
        <v>988</v>
      </c>
      <c r="H2612" s="118" t="s">
        <v>998</v>
      </c>
      <c r="I2612" s="118">
        <v>3.71000003814697</v>
      </c>
      <c r="J2612" s="118">
        <v>3.71000003814697</v>
      </c>
      <c r="K2612" s="118">
        <v>-4.6900000572204501</v>
      </c>
      <c r="L2612" s="181">
        <f>(K2612+'NPV Calcs'!$D$13)*About!$B$135</f>
        <v>3.0277629880333992</v>
      </c>
      <c r="M2612" s="95" t="str">
        <f>INDEX('IEA Tech to Policy Mapping'!$B$2:$B$13,MATCH($H2612,'IEA Tech to Policy Mapping'!$A$2:$A$13,0))</f>
        <v>ngps - production methane capture</v>
      </c>
      <c r="N2612" s="182">
        <f>(J2612*About!$A$132/1000)*10^12*'EPA to IEA Scaling'!$E$13</f>
        <v>84069455788.025513</v>
      </c>
      <c r="O2612" s="183">
        <f>L2612/About!$B$144</f>
        <v>5.696606084984464</v>
      </c>
    </row>
    <row r="2613" spans="2:15" x14ac:dyDescent="0.45">
      <c r="B2613" s="118" t="s">
        <v>39</v>
      </c>
      <c r="C2613" s="118" t="s">
        <v>776</v>
      </c>
      <c r="D2613" s="118" t="s">
        <v>962</v>
      </c>
      <c r="E2613" s="118" t="s">
        <v>991</v>
      </c>
      <c r="F2613" s="118" t="s">
        <v>987</v>
      </c>
      <c r="G2613" s="118" t="s">
        <v>988</v>
      </c>
      <c r="H2613" s="118" t="s">
        <v>1005</v>
      </c>
      <c r="I2613" s="118">
        <v>0.730000019073486</v>
      </c>
      <c r="J2613" s="118">
        <v>0.730000019073486</v>
      </c>
      <c r="K2613" s="118">
        <v>-4.21000003814697</v>
      </c>
      <c r="L2613" s="181">
        <f>(K2613+'NPV Calcs'!$D$13)*About!$B$135</f>
        <v>3.4588293166657329</v>
      </c>
      <c r="M2613" s="95" t="str">
        <f>INDEX('IEA Tech to Policy Mapping'!$B$2:$B$13,MATCH($H2613,'IEA Tech to Policy Mapping'!$A$2:$A$13,0))</f>
        <v>ngps - production methane capture</v>
      </c>
      <c r="N2613" s="182">
        <f>(J2613*About!$A$132/1000)*10^12*'EPA to IEA Scaling'!$E$13</f>
        <v>16541968651.679304</v>
      </c>
      <c r="O2613" s="183">
        <f>L2613/About!$B$144</f>
        <v>6.5076388773213054</v>
      </c>
    </row>
    <row r="2614" spans="2:15" x14ac:dyDescent="0.45">
      <c r="B2614" s="118" t="s">
        <v>160</v>
      </c>
      <c r="C2614" s="118" t="s">
        <v>776</v>
      </c>
      <c r="D2614" s="118" t="s">
        <v>962</v>
      </c>
      <c r="E2614" s="118" t="s">
        <v>991</v>
      </c>
      <c r="F2614" s="118" t="s">
        <v>987</v>
      </c>
      <c r="G2614" s="118" t="s">
        <v>988</v>
      </c>
      <c r="H2614" s="118" t="s">
        <v>1005</v>
      </c>
      <c r="I2614" s="118">
        <v>11.819999694824199</v>
      </c>
      <c r="J2614" s="118">
        <v>11.819999694824199</v>
      </c>
      <c r="K2614" s="118">
        <v>-4.21000003814697</v>
      </c>
      <c r="L2614" s="181">
        <f>(K2614+'NPV Calcs'!$D$13)*About!$B$135</f>
        <v>3.4588293166657329</v>
      </c>
      <c r="M2614" s="95" t="str">
        <f>INDEX('IEA Tech to Policy Mapping'!$B$2:$B$13,MATCH($H2614,'IEA Tech to Policy Mapping'!$A$2:$A$13,0))</f>
        <v>ngps - production methane capture</v>
      </c>
      <c r="N2614" s="182">
        <f>(J2614*About!$A$132/1000)*10^12*'EPA to IEA Scaling'!$E$13</f>
        <v>267843916857.42963</v>
      </c>
      <c r="O2614" s="183">
        <f>L2614/About!$B$144</f>
        <v>6.5076388773213054</v>
      </c>
    </row>
    <row r="2615" spans="2:15" x14ac:dyDescent="0.45">
      <c r="B2615" s="118" t="s">
        <v>162</v>
      </c>
      <c r="C2615" s="118" t="s">
        <v>776</v>
      </c>
      <c r="D2615" s="118" t="s">
        <v>962</v>
      </c>
      <c r="E2615" s="118" t="s">
        <v>991</v>
      </c>
      <c r="F2615" s="118" t="s">
        <v>987</v>
      </c>
      <c r="G2615" s="118" t="s">
        <v>988</v>
      </c>
      <c r="H2615" s="118" t="s">
        <v>1005</v>
      </c>
      <c r="I2615" s="118">
        <v>6.46000003814697</v>
      </c>
      <c r="J2615" s="118">
        <v>6.46000003814697</v>
      </c>
      <c r="K2615" s="118">
        <v>-4.21000003814697</v>
      </c>
      <c r="L2615" s="181">
        <f>(K2615+'NPV Calcs'!$D$13)*About!$B$135</f>
        <v>3.4588293166657329</v>
      </c>
      <c r="M2615" s="95" t="str">
        <f>INDEX('IEA Tech to Policy Mapping'!$B$2:$B$13,MATCH($H2615,'IEA Tech to Policy Mapping'!$A$2:$A$13,0))</f>
        <v>ngps - production methane capture</v>
      </c>
      <c r="N2615" s="182">
        <f>(J2615*About!$A$132/1000)*10^12*'EPA to IEA Scaling'!$E$13</f>
        <v>146385089491.50729</v>
      </c>
      <c r="O2615" s="183">
        <f>L2615/About!$B$144</f>
        <v>6.5076388773213054</v>
      </c>
    </row>
    <row r="2616" spans="2:15" x14ac:dyDescent="0.45">
      <c r="B2616" s="118" t="s">
        <v>181</v>
      </c>
      <c r="C2616" s="118" t="s">
        <v>776</v>
      </c>
      <c r="D2616" s="118" t="s">
        <v>962</v>
      </c>
      <c r="E2616" s="118" t="s">
        <v>991</v>
      </c>
      <c r="F2616" s="118" t="s">
        <v>987</v>
      </c>
      <c r="G2616" s="118" t="s">
        <v>988</v>
      </c>
      <c r="H2616" s="118" t="s">
        <v>1005</v>
      </c>
      <c r="I2616" s="118">
        <v>0.93000000715255704</v>
      </c>
      <c r="J2616" s="118">
        <v>0.93000000715255704</v>
      </c>
      <c r="K2616" s="118">
        <v>-4.21000003814697</v>
      </c>
      <c r="L2616" s="181">
        <f>(K2616+'NPV Calcs'!$D$13)*About!$B$135</f>
        <v>3.4588293166657329</v>
      </c>
      <c r="M2616" s="95" t="str">
        <f>INDEX('IEA Tech to Policy Mapping'!$B$2:$B$13,MATCH($H2616,'IEA Tech to Policy Mapping'!$A$2:$A$13,0))</f>
        <v>ngps - production methane capture</v>
      </c>
      <c r="N2616" s="182">
        <f>(J2616*About!$A$132/1000)*10^12*'EPA to IEA Scaling'!$E$13</f>
        <v>21074014469.074257</v>
      </c>
      <c r="O2616" s="183">
        <f>L2616/About!$B$144</f>
        <v>6.5076388773213054</v>
      </c>
    </row>
    <row r="2617" spans="2:15" x14ac:dyDescent="0.45">
      <c r="B2617" s="118" t="s">
        <v>245</v>
      </c>
      <c r="C2617" s="118" t="s">
        <v>776</v>
      </c>
      <c r="D2617" s="118" t="s">
        <v>962</v>
      </c>
      <c r="E2617" s="118" t="s">
        <v>991</v>
      </c>
      <c r="F2617" s="118" t="s">
        <v>987</v>
      </c>
      <c r="G2617" s="118" t="s">
        <v>988</v>
      </c>
      <c r="H2617" s="118" t="s">
        <v>1005</v>
      </c>
      <c r="I2617" s="118">
        <v>1.2799999713897701</v>
      </c>
      <c r="J2617" s="118">
        <v>1.2799999713897701</v>
      </c>
      <c r="K2617" s="118">
        <v>-4.21000003814697</v>
      </c>
      <c r="L2617" s="181">
        <f>(K2617+'NPV Calcs'!$D$13)*About!$B$135</f>
        <v>3.4588293166657329</v>
      </c>
      <c r="M2617" s="95" t="str">
        <f>INDEX('IEA Tech to Policy Mapping'!$B$2:$B$13,MATCH($H2617,'IEA Tech to Policy Mapping'!$A$2:$A$13,0))</f>
        <v>ngps - production methane capture</v>
      </c>
      <c r="N2617" s="182">
        <f>(J2617*About!$A$132/1000)*10^12*'EPA to IEA Scaling'!$E$13</f>
        <v>29005094311.851673</v>
      </c>
      <c r="O2617" s="183">
        <f>L2617/About!$B$144</f>
        <v>6.5076388773213054</v>
      </c>
    </row>
    <row r="2618" spans="2:15" x14ac:dyDescent="0.45">
      <c r="B2618" s="118" t="s">
        <v>274</v>
      </c>
      <c r="C2618" s="118" t="s">
        <v>776</v>
      </c>
      <c r="D2618" s="118" t="s">
        <v>962</v>
      </c>
      <c r="E2618" s="118" t="s">
        <v>991</v>
      </c>
      <c r="F2618" s="118" t="s">
        <v>987</v>
      </c>
      <c r="G2618" s="118" t="s">
        <v>988</v>
      </c>
      <c r="H2618" s="118" t="s">
        <v>1005</v>
      </c>
      <c r="I2618" s="118">
        <v>2.21000003814697</v>
      </c>
      <c r="J2618" s="118">
        <v>2.21000003814697</v>
      </c>
      <c r="K2618" s="118">
        <v>-4.21000003814697</v>
      </c>
      <c r="L2618" s="181">
        <f>(K2618+'NPV Calcs'!$D$13)*About!$B$135</f>
        <v>3.4588293166657329</v>
      </c>
      <c r="M2618" s="95" t="str">
        <f>INDEX('IEA Tech to Policy Mapping'!$B$2:$B$13,MATCH($H2618,'IEA Tech to Policy Mapping'!$A$2:$A$13,0))</f>
        <v>ngps - production methane capture</v>
      </c>
      <c r="N2618" s="182">
        <f>(J2618*About!$A$132/1000)*10^12*'EPA to IEA Scaling'!$E$13</f>
        <v>50079110131.580879</v>
      </c>
      <c r="O2618" s="183">
        <f>L2618/About!$B$144</f>
        <v>6.5076388773213054</v>
      </c>
    </row>
    <row r="2619" spans="2:15" x14ac:dyDescent="0.45">
      <c r="B2619" s="118" t="s">
        <v>307</v>
      </c>
      <c r="C2619" s="118" t="s">
        <v>776</v>
      </c>
      <c r="D2619" s="118" t="s">
        <v>962</v>
      </c>
      <c r="E2619" s="118" t="s">
        <v>991</v>
      </c>
      <c r="F2619" s="118" t="s">
        <v>987</v>
      </c>
      <c r="G2619" s="118" t="s">
        <v>988</v>
      </c>
      <c r="H2619" s="118" t="s">
        <v>1005</v>
      </c>
      <c r="I2619" s="118">
        <v>0.87999999523162797</v>
      </c>
      <c r="J2619" s="118">
        <v>0.87999999523162797</v>
      </c>
      <c r="K2619" s="118">
        <v>-4.21000003814697</v>
      </c>
      <c r="L2619" s="181">
        <f>(K2619+'NPV Calcs'!$D$13)*About!$B$135</f>
        <v>3.4588293166657329</v>
      </c>
      <c r="M2619" s="95" t="str">
        <f>INDEX('IEA Tech to Policy Mapping'!$B$2:$B$13,MATCH($H2619,'IEA Tech to Policy Mapping'!$A$2:$A$13,0))</f>
        <v>ngps - production methane capture</v>
      </c>
      <c r="N2619" s="182">
        <f>(J2619*About!$A$132/1000)*10^12*'EPA to IEA Scaling'!$E$13</f>
        <v>19941002677.061768</v>
      </c>
      <c r="O2619" s="183">
        <f>L2619/About!$B$144</f>
        <v>6.5076388773213054</v>
      </c>
    </row>
    <row r="2620" spans="2:15" x14ac:dyDescent="0.45">
      <c r="B2620" s="118" t="s">
        <v>332</v>
      </c>
      <c r="C2620" s="118" t="s">
        <v>776</v>
      </c>
      <c r="D2620" s="118" t="s">
        <v>962</v>
      </c>
      <c r="E2620" s="118" t="s">
        <v>991</v>
      </c>
      <c r="F2620" s="118" t="s">
        <v>987</v>
      </c>
      <c r="G2620" s="118" t="s">
        <v>988</v>
      </c>
      <c r="H2620" s="118" t="s">
        <v>1005</v>
      </c>
      <c r="I2620" s="118">
        <v>2.1099998950958199</v>
      </c>
      <c r="J2620" s="118">
        <v>2.1099998950958199</v>
      </c>
      <c r="K2620" s="118">
        <v>-4.21000003814697</v>
      </c>
      <c r="L2620" s="181">
        <f>(K2620+'NPV Calcs'!$D$13)*About!$B$135</f>
        <v>3.4588293166657329</v>
      </c>
      <c r="M2620" s="95" t="str">
        <f>INDEX('IEA Tech to Policy Mapping'!$B$2:$B$13,MATCH($H2620,'IEA Tech to Policy Mapping'!$A$2:$A$13,0))</f>
        <v>ngps - production methane capture</v>
      </c>
      <c r="N2620" s="182">
        <f>(J2620*About!$A$132/1000)*10^12*'EPA to IEA Scaling'!$E$13</f>
        <v>47813083846.24588</v>
      </c>
      <c r="O2620" s="183">
        <f>L2620/About!$B$144</f>
        <v>6.5076388773213054</v>
      </c>
    </row>
    <row r="2621" spans="2:15" x14ac:dyDescent="0.45">
      <c r="B2621" s="118" t="s">
        <v>347</v>
      </c>
      <c r="C2621" s="118" t="s">
        <v>776</v>
      </c>
      <c r="D2621" s="118" t="s">
        <v>962</v>
      </c>
      <c r="E2621" s="118" t="s">
        <v>991</v>
      </c>
      <c r="F2621" s="118" t="s">
        <v>987</v>
      </c>
      <c r="G2621" s="118" t="s">
        <v>988</v>
      </c>
      <c r="H2621" s="118" t="s">
        <v>1005</v>
      </c>
      <c r="I2621" s="118">
        <v>0.15000000596046401</v>
      </c>
      <c r="J2621" s="118">
        <v>0.15000000596046401</v>
      </c>
      <c r="K2621" s="118">
        <v>-4.21000003814697</v>
      </c>
      <c r="L2621" s="181">
        <f>(K2621+'NPV Calcs'!$D$13)*About!$B$135</f>
        <v>3.4588293166657329</v>
      </c>
      <c r="M2621" s="95" t="str">
        <f>INDEX('IEA Tech to Policy Mapping'!$B$2:$B$13,MATCH($H2621,'IEA Tech to Policy Mapping'!$A$2:$A$13,0))</f>
        <v>ngps - production methane capture</v>
      </c>
      <c r="N2621" s="182">
        <f>(J2621*About!$A$132/1000)*10^12*'EPA to IEA Scaling'!$E$13</f>
        <v>3399034700.7099504</v>
      </c>
      <c r="O2621" s="183">
        <f>L2621/About!$B$144</f>
        <v>6.5076388773213054</v>
      </c>
    </row>
    <row r="2622" spans="2:15" x14ac:dyDescent="0.45">
      <c r="B2622" s="118" t="s">
        <v>245</v>
      </c>
      <c r="C2622" s="118" t="s">
        <v>776</v>
      </c>
      <c r="D2622" s="118" t="s">
        <v>962</v>
      </c>
      <c r="E2622" s="118" t="s">
        <v>993</v>
      </c>
      <c r="F2622" s="118" t="s">
        <v>987</v>
      </c>
      <c r="G2622" s="118" t="s">
        <v>988</v>
      </c>
      <c r="H2622" s="118" t="s">
        <v>1005</v>
      </c>
      <c r="I2622" s="118">
        <v>0.94999998807907104</v>
      </c>
      <c r="J2622" s="118">
        <v>0.94999998807907104</v>
      </c>
      <c r="K2622" s="118">
        <v>-4.21000003814697</v>
      </c>
      <c r="L2622" s="181">
        <f>(K2622+'NPV Calcs'!$D$13)*About!$B$135</f>
        <v>3.4588293166657329</v>
      </c>
      <c r="M2622" s="95" t="str">
        <f>INDEX('IEA Tech to Policy Mapping'!$B$2:$B$13,MATCH($H2622,'IEA Tech to Policy Mapping'!$A$2:$A$13,0))</f>
        <v>ngps - production methane capture</v>
      </c>
      <c r="N2622" s="182">
        <f>(J2622*About!$A$132/1000)*10^12*'EPA to IEA Scaling'!$E$13</f>
        <v>21527218645.617264</v>
      </c>
      <c r="O2622" s="183">
        <f>L2622/About!$B$144</f>
        <v>6.5076388773213054</v>
      </c>
    </row>
    <row r="2623" spans="2:15" x14ac:dyDescent="0.45">
      <c r="B2623" s="118" t="s">
        <v>274</v>
      </c>
      <c r="C2623" s="118" t="s">
        <v>776</v>
      </c>
      <c r="D2623" s="118" t="s">
        <v>962</v>
      </c>
      <c r="E2623" s="118" t="s">
        <v>993</v>
      </c>
      <c r="F2623" s="118" t="s">
        <v>987</v>
      </c>
      <c r="G2623" s="118" t="s">
        <v>988</v>
      </c>
      <c r="H2623" s="118" t="s">
        <v>1005</v>
      </c>
      <c r="I2623" s="118">
        <v>0.18000000715255701</v>
      </c>
      <c r="J2623" s="118">
        <v>0.18000000715255701</v>
      </c>
      <c r="K2623" s="118">
        <v>-4.21000003814697</v>
      </c>
      <c r="L2623" s="181">
        <f>(K2623+'NPV Calcs'!$D$13)*About!$B$135</f>
        <v>3.4588293166657329</v>
      </c>
      <c r="M2623" s="95" t="str">
        <f>INDEX('IEA Tech to Policy Mapping'!$B$2:$B$13,MATCH($H2623,'IEA Tech to Policy Mapping'!$A$2:$A$13,0))</f>
        <v>ngps - production methane capture</v>
      </c>
      <c r="N2623" s="182">
        <f>(J2623*About!$A$132/1000)*10^12*'EPA to IEA Scaling'!$E$13</f>
        <v>4078841640.8519449</v>
      </c>
      <c r="O2623" s="183">
        <f>L2623/About!$B$144</f>
        <v>6.5076388773213054</v>
      </c>
    </row>
    <row r="2624" spans="2:15" x14ac:dyDescent="0.45">
      <c r="B2624" s="118" t="s">
        <v>39</v>
      </c>
      <c r="C2624" s="118" t="s">
        <v>776</v>
      </c>
      <c r="D2624" s="118" t="s">
        <v>985</v>
      </c>
      <c r="E2624" s="118" t="s">
        <v>1007</v>
      </c>
      <c r="F2624" s="118" t="s">
        <v>997</v>
      </c>
      <c r="G2624" s="118" t="s">
        <v>1000</v>
      </c>
      <c r="H2624" s="118" t="s">
        <v>1008</v>
      </c>
      <c r="I2624" s="118">
        <v>9.9999997764825804E-3</v>
      </c>
      <c r="J2624" s="118">
        <v>9.9999997764825804E-3</v>
      </c>
      <c r="K2624" s="118">
        <v>-4.0300002098083496</v>
      </c>
      <c r="L2624" s="181">
        <f>(K2624+'NPV Calcs'!$D$13)*About!$B$135</f>
        <v>3.620479029318143</v>
      </c>
      <c r="M2624" s="95" t="str">
        <f>INDEX('IEA Tech to Policy Mapping'!$B$2:$B$13,MATCH($H2624,'IEA Tech to Policy Mapping'!$A$2:$A$13,0))</f>
        <v>ngps - T&amp;D methane capture</v>
      </c>
      <c r="N2624" s="182">
        <f>(J2624*About!$A$132/1000)*10^12*'EPA to IEA Scaling'!$E$13</f>
        <v>226602299.31134129</v>
      </c>
      <c r="O2624" s="183">
        <f>L2624/About!$B$144</f>
        <v>6.8117758723143726</v>
      </c>
    </row>
    <row r="2625" spans="2:15" x14ac:dyDescent="0.45">
      <c r="B2625" s="118" t="s">
        <v>160</v>
      </c>
      <c r="C2625" s="118" t="s">
        <v>776</v>
      </c>
      <c r="D2625" s="118" t="s">
        <v>985</v>
      </c>
      <c r="E2625" s="118" t="s">
        <v>1007</v>
      </c>
      <c r="F2625" s="118" t="s">
        <v>997</v>
      </c>
      <c r="G2625" s="118" t="s">
        <v>1000</v>
      </c>
      <c r="H2625" s="118" t="s">
        <v>1008</v>
      </c>
      <c r="I2625" s="118">
        <v>0.61000001430511397</v>
      </c>
      <c r="J2625" s="118">
        <v>0.50999999046325595</v>
      </c>
      <c r="K2625" s="118">
        <v>-4.0300002098083496</v>
      </c>
      <c r="L2625" s="181">
        <f>(K2625+'NPV Calcs'!$D$13)*About!$B$135</f>
        <v>3.620479029318143</v>
      </c>
      <c r="M2625" s="95" t="str">
        <f>INDEX('IEA Tech to Policy Mapping'!$B$2:$B$13,MATCH($H2625,'IEA Tech to Policy Mapping'!$A$2:$A$13,0))</f>
        <v>ngps - T&amp;D methane capture</v>
      </c>
      <c r="N2625" s="182">
        <f>(J2625*About!$A$132/1000)*10^12*'EPA to IEA Scaling'!$E$13</f>
        <v>11556717307.086355</v>
      </c>
      <c r="O2625" s="183">
        <f>L2625/About!$B$144</f>
        <v>6.8117758723143726</v>
      </c>
    </row>
    <row r="2626" spans="2:15" x14ac:dyDescent="0.45">
      <c r="B2626" s="118" t="s">
        <v>162</v>
      </c>
      <c r="C2626" s="118" t="s">
        <v>776</v>
      </c>
      <c r="D2626" s="118" t="s">
        <v>985</v>
      </c>
      <c r="E2626" s="118" t="s">
        <v>1007</v>
      </c>
      <c r="F2626" s="118" t="s">
        <v>997</v>
      </c>
      <c r="G2626" s="118" t="s">
        <v>1000</v>
      </c>
      <c r="H2626" s="118" t="s">
        <v>1008</v>
      </c>
      <c r="I2626" s="118">
        <v>0.60000002384185702</v>
      </c>
      <c r="J2626" s="118">
        <v>0.50999999046325595</v>
      </c>
      <c r="K2626" s="118">
        <v>-4.0300002098083496</v>
      </c>
      <c r="L2626" s="181">
        <f>(K2626+'NPV Calcs'!$D$13)*About!$B$135</f>
        <v>3.620479029318143</v>
      </c>
      <c r="M2626" s="95" t="str">
        <f>INDEX('IEA Tech to Policy Mapping'!$B$2:$B$13,MATCH($H2626,'IEA Tech to Policy Mapping'!$A$2:$A$13,0))</f>
        <v>ngps - T&amp;D methane capture</v>
      </c>
      <c r="N2626" s="182">
        <f>(J2626*About!$A$132/1000)*10^12*'EPA to IEA Scaling'!$E$13</f>
        <v>11556717307.086355</v>
      </c>
      <c r="O2626" s="183">
        <f>L2626/About!$B$144</f>
        <v>6.8117758723143726</v>
      </c>
    </row>
    <row r="2627" spans="2:15" x14ac:dyDescent="0.45">
      <c r="B2627" s="118" t="s">
        <v>181</v>
      </c>
      <c r="C2627" s="118" t="s">
        <v>776</v>
      </c>
      <c r="D2627" s="118" t="s">
        <v>985</v>
      </c>
      <c r="E2627" s="118" t="s">
        <v>1007</v>
      </c>
      <c r="F2627" s="118" t="s">
        <v>997</v>
      </c>
      <c r="G2627" s="118" t="s">
        <v>1000</v>
      </c>
      <c r="H2627" s="118" t="s">
        <v>1008</v>
      </c>
      <c r="I2627" s="118">
        <v>7.9999998211860601E-2</v>
      </c>
      <c r="J2627" s="118">
        <v>7.0000000298023196E-2</v>
      </c>
      <c r="K2627" s="118">
        <v>-4.0300002098083496</v>
      </c>
      <c r="L2627" s="181">
        <f>(K2627+'NPV Calcs'!$D$13)*About!$B$135</f>
        <v>3.620479029318143</v>
      </c>
      <c r="M2627" s="95" t="str">
        <f>INDEX('IEA Tech to Policy Mapping'!$B$2:$B$13,MATCH($H2627,'IEA Tech to Policy Mapping'!$A$2:$A$13,0))</f>
        <v>ngps - T&amp;D methane capture</v>
      </c>
      <c r="N2627" s="182">
        <f>(J2627*About!$A$132/1000)*10^12*'EPA to IEA Scaling'!$E$13</f>
        <v>1586216137.3873568</v>
      </c>
      <c r="O2627" s="183">
        <f>L2627/About!$B$144</f>
        <v>6.8117758723143726</v>
      </c>
    </row>
    <row r="2628" spans="2:15" x14ac:dyDescent="0.45">
      <c r="B2628" s="118" t="s">
        <v>245</v>
      </c>
      <c r="C2628" s="118" t="s">
        <v>776</v>
      </c>
      <c r="D2628" s="118" t="s">
        <v>985</v>
      </c>
      <c r="E2628" s="118" t="s">
        <v>1007</v>
      </c>
      <c r="F2628" s="118" t="s">
        <v>997</v>
      </c>
      <c r="G2628" s="118" t="s">
        <v>1000</v>
      </c>
      <c r="H2628" s="118" t="s">
        <v>1008</v>
      </c>
      <c r="I2628" s="118">
        <v>2.9999999329447701E-2</v>
      </c>
      <c r="J2628" s="118">
        <v>1.9999999552965102E-2</v>
      </c>
      <c r="K2628" s="118">
        <v>-4.0300002098083496</v>
      </c>
      <c r="L2628" s="181">
        <f>(K2628+'NPV Calcs'!$D$13)*About!$B$135</f>
        <v>3.620479029318143</v>
      </c>
      <c r="M2628" s="95" t="str">
        <f>INDEX('IEA Tech to Policy Mapping'!$B$2:$B$13,MATCH($H2628,'IEA Tech to Policy Mapping'!$A$2:$A$13,0))</f>
        <v>ngps - T&amp;D methane capture</v>
      </c>
      <c r="N2628" s="182">
        <f>(J2628*About!$A$132/1000)*10^12*'EPA to IEA Scaling'!$E$13</f>
        <v>453204598.62268114</v>
      </c>
      <c r="O2628" s="183">
        <f>L2628/About!$B$144</f>
        <v>6.8117758723143726</v>
      </c>
    </row>
    <row r="2629" spans="2:15" x14ac:dyDescent="0.45">
      <c r="B2629" s="118" t="s">
        <v>262</v>
      </c>
      <c r="C2629" s="118" t="s">
        <v>776</v>
      </c>
      <c r="D2629" s="118" t="s">
        <v>985</v>
      </c>
      <c r="E2629" s="118" t="s">
        <v>1007</v>
      </c>
      <c r="F2629" s="118" t="s">
        <v>997</v>
      </c>
      <c r="G2629" s="118" t="s">
        <v>1000</v>
      </c>
      <c r="H2629" s="118" t="s">
        <v>1008</v>
      </c>
      <c r="I2629" s="118">
        <v>2.9999999329447701E-2</v>
      </c>
      <c r="J2629" s="118">
        <v>2.9999999329447701E-2</v>
      </c>
      <c r="K2629" s="118">
        <v>-4.0300002098083496</v>
      </c>
      <c r="L2629" s="181">
        <f>(K2629+'NPV Calcs'!$D$13)*About!$B$135</f>
        <v>3.620479029318143</v>
      </c>
      <c r="M2629" s="95" t="str">
        <f>INDEX('IEA Tech to Policy Mapping'!$B$2:$B$13,MATCH($H2629,'IEA Tech to Policy Mapping'!$A$2:$A$13,0))</f>
        <v>ngps - T&amp;D methane capture</v>
      </c>
      <c r="N2629" s="182">
        <f>(J2629*About!$A$132/1000)*10^12*'EPA to IEA Scaling'!$E$13</f>
        <v>679806897.9340229</v>
      </c>
      <c r="O2629" s="183">
        <f>L2629/About!$B$144</f>
        <v>6.8117758723143726</v>
      </c>
    </row>
    <row r="2630" spans="2:15" x14ac:dyDescent="0.45">
      <c r="B2630" s="118" t="s">
        <v>274</v>
      </c>
      <c r="C2630" s="118" t="s">
        <v>776</v>
      </c>
      <c r="D2630" s="118" t="s">
        <v>985</v>
      </c>
      <c r="E2630" s="118" t="s">
        <v>1007</v>
      </c>
      <c r="F2630" s="118" t="s">
        <v>997</v>
      </c>
      <c r="G2630" s="118" t="s">
        <v>1000</v>
      </c>
      <c r="H2630" s="118" t="s">
        <v>1008</v>
      </c>
      <c r="I2630" s="118">
        <v>0.44999998807907099</v>
      </c>
      <c r="J2630" s="118">
        <v>0.37999999523162797</v>
      </c>
      <c r="K2630" s="118">
        <v>-4.0300002098083496</v>
      </c>
      <c r="L2630" s="181">
        <f>(K2630+'NPV Calcs'!$D$13)*About!$B$135</f>
        <v>3.620479029318143</v>
      </c>
      <c r="M2630" s="95" t="str">
        <f>INDEX('IEA Tech to Policy Mapping'!$B$2:$B$13,MATCH($H2630,'IEA Tech to Policy Mapping'!$A$2:$A$13,0))</f>
        <v>ngps - T&amp;D methane capture</v>
      </c>
      <c r="N2630" s="182">
        <f>(J2630*About!$A$132/1000)*10^12*'EPA to IEA Scaling'!$E$13</f>
        <v>8610887458.2468967</v>
      </c>
      <c r="O2630" s="183">
        <f>L2630/About!$B$144</f>
        <v>6.8117758723143726</v>
      </c>
    </row>
    <row r="2631" spans="2:15" x14ac:dyDescent="0.45">
      <c r="B2631" s="118" t="s">
        <v>307</v>
      </c>
      <c r="C2631" s="118" t="s">
        <v>776</v>
      </c>
      <c r="D2631" s="118" t="s">
        <v>985</v>
      </c>
      <c r="E2631" s="118" t="s">
        <v>1007</v>
      </c>
      <c r="F2631" s="118" t="s">
        <v>997</v>
      </c>
      <c r="G2631" s="118" t="s">
        <v>1000</v>
      </c>
      <c r="H2631" s="118" t="s">
        <v>1008</v>
      </c>
      <c r="I2631" s="118">
        <v>0.129999995231628</v>
      </c>
      <c r="J2631" s="118">
        <v>0.109999999403953</v>
      </c>
      <c r="K2631" s="118">
        <v>-4.0300002098083496</v>
      </c>
      <c r="L2631" s="181">
        <f>(K2631+'NPV Calcs'!$D$13)*About!$B$135</f>
        <v>3.620479029318143</v>
      </c>
      <c r="M2631" s="95" t="str">
        <f>INDEX('IEA Tech to Policy Mapping'!$B$2:$B$13,MATCH($H2631,'IEA Tech to Policy Mapping'!$A$2:$A$13,0))</f>
        <v>ngps - T&amp;D methane capture</v>
      </c>
      <c r="N2631" s="182">
        <f>(J2631*About!$A$132/1000)*10^12*'EPA to IEA Scaling'!$E$13</f>
        <v>2492625334.6327105</v>
      </c>
      <c r="O2631" s="183">
        <f>L2631/About!$B$144</f>
        <v>6.8117758723143726</v>
      </c>
    </row>
    <row r="2632" spans="2:15" x14ac:dyDescent="0.45">
      <c r="B2632" s="118" t="s">
        <v>332</v>
      </c>
      <c r="C2632" s="118" t="s">
        <v>776</v>
      </c>
      <c r="D2632" s="118" t="s">
        <v>985</v>
      </c>
      <c r="E2632" s="118" t="s">
        <v>1007</v>
      </c>
      <c r="F2632" s="118" t="s">
        <v>997</v>
      </c>
      <c r="G2632" s="118" t="s">
        <v>1000</v>
      </c>
      <c r="H2632" s="118" t="s">
        <v>1008</v>
      </c>
      <c r="I2632" s="118">
        <v>9.0000003576278603E-2</v>
      </c>
      <c r="J2632" s="118">
        <v>7.9999998211860601E-2</v>
      </c>
      <c r="K2632" s="118">
        <v>-4.0300002098083496</v>
      </c>
      <c r="L2632" s="181">
        <f>(K2632+'NPV Calcs'!$D$13)*About!$B$135</f>
        <v>3.620479029318143</v>
      </c>
      <c r="M2632" s="95" t="str">
        <f>INDEX('IEA Tech to Policy Mapping'!$B$2:$B$13,MATCH($H2632,'IEA Tech to Policy Mapping'!$A$2:$A$13,0))</f>
        <v>ngps - T&amp;D methane capture</v>
      </c>
      <c r="N2632" s="182">
        <f>(J2632*About!$A$132/1000)*10^12*'EPA to IEA Scaling'!$E$13</f>
        <v>1812818394.4907289</v>
      </c>
      <c r="O2632" s="183">
        <f>L2632/About!$B$144</f>
        <v>6.8117758723143726</v>
      </c>
    </row>
    <row r="2633" spans="2:15" x14ac:dyDescent="0.45">
      <c r="B2633" s="118" t="s">
        <v>347</v>
      </c>
      <c r="C2633" s="118" t="s">
        <v>776</v>
      </c>
      <c r="D2633" s="118" t="s">
        <v>985</v>
      </c>
      <c r="E2633" s="118" t="s">
        <v>1007</v>
      </c>
      <c r="F2633" s="118" t="s">
        <v>997</v>
      </c>
      <c r="G2633" s="118" t="s">
        <v>1000</v>
      </c>
      <c r="H2633" s="118" t="s">
        <v>1008</v>
      </c>
      <c r="I2633" s="118">
        <v>5.9999998658895402E-2</v>
      </c>
      <c r="J2633" s="118">
        <v>5.0000000745057997E-2</v>
      </c>
      <c r="K2633" s="118">
        <v>-4.0300002098083496</v>
      </c>
      <c r="L2633" s="181">
        <f>(K2633+'NPV Calcs'!$D$13)*About!$B$135</f>
        <v>3.620479029318143</v>
      </c>
      <c r="M2633" s="95" t="str">
        <f>INDEX('IEA Tech to Policy Mapping'!$B$2:$B$13,MATCH($H2633,'IEA Tech to Policy Mapping'!$A$2:$A$13,0))</f>
        <v>ngps - T&amp;D methane capture</v>
      </c>
      <c r="N2633" s="182">
        <f>(J2633*About!$A$132/1000)*10^12*'EPA to IEA Scaling'!$E$13</f>
        <v>1133011538.7646732</v>
      </c>
      <c r="O2633" s="183">
        <f>L2633/About!$B$144</f>
        <v>6.8117758723143726</v>
      </c>
    </row>
    <row r="2634" spans="2:15" x14ac:dyDescent="0.45">
      <c r="B2634" s="118" t="s">
        <v>39</v>
      </c>
      <c r="C2634" s="118" t="s">
        <v>776</v>
      </c>
      <c r="D2634" s="118" t="s">
        <v>962</v>
      </c>
      <c r="E2634" s="118" t="s">
        <v>996</v>
      </c>
      <c r="F2634" s="118" t="s">
        <v>997</v>
      </c>
      <c r="G2634" s="118" t="s">
        <v>1000</v>
      </c>
      <c r="H2634" s="118" t="s">
        <v>1008</v>
      </c>
      <c r="I2634" s="118">
        <v>15.0100002288818</v>
      </c>
      <c r="J2634" s="118">
        <v>12.75</v>
      </c>
      <c r="K2634" s="118">
        <v>-4.0300002098083496</v>
      </c>
      <c r="L2634" s="181">
        <f>(K2634+'NPV Calcs'!$D$13)*About!$B$135</f>
        <v>3.620479029318143</v>
      </c>
      <c r="M2634" s="95" t="str">
        <f>INDEX('IEA Tech to Policy Mapping'!$B$2:$B$13,MATCH($H2634,'IEA Tech to Policy Mapping'!$A$2:$A$13,0))</f>
        <v>ngps - T&amp;D methane capture</v>
      </c>
      <c r="N2634" s="182">
        <f>(J2634*About!$A$132/1000)*10^12*'EPA to IEA Scaling'!$E$13</f>
        <v>288917938079.7793</v>
      </c>
      <c r="O2634" s="183">
        <f>L2634/About!$B$144</f>
        <v>6.8117758723143726</v>
      </c>
    </row>
    <row r="2635" spans="2:15" x14ac:dyDescent="0.45">
      <c r="B2635" s="118" t="s">
        <v>160</v>
      </c>
      <c r="C2635" s="118" t="s">
        <v>776</v>
      </c>
      <c r="D2635" s="118" t="s">
        <v>962</v>
      </c>
      <c r="E2635" s="118" t="s">
        <v>996</v>
      </c>
      <c r="F2635" s="118" t="s">
        <v>997</v>
      </c>
      <c r="G2635" s="118" t="s">
        <v>1000</v>
      </c>
      <c r="H2635" s="118" t="s">
        <v>1008</v>
      </c>
      <c r="I2635" s="118">
        <v>457.73001098632801</v>
      </c>
      <c r="J2635" s="118">
        <v>389.07000732421801</v>
      </c>
      <c r="K2635" s="118">
        <v>-4.0300002098083496</v>
      </c>
      <c r="L2635" s="181">
        <f>(K2635+'NPV Calcs'!$D$13)*About!$B$135</f>
        <v>3.620479029318143</v>
      </c>
      <c r="M2635" s="95" t="str">
        <f>INDEX('IEA Tech to Policy Mapping'!$B$2:$B$13,MATCH($H2635,'IEA Tech to Policy Mapping'!$A$2:$A$13,0))</f>
        <v>ngps - T&amp;D methane capture</v>
      </c>
      <c r="N2635" s="182">
        <f>(J2635*About!$A$132/1000)*10^12*'EPA to IEA Scaling'!$E$13</f>
        <v>8816416022337.0762</v>
      </c>
      <c r="O2635" s="183">
        <f>L2635/About!$B$144</f>
        <v>6.8117758723143726</v>
      </c>
    </row>
    <row r="2636" spans="2:15" x14ac:dyDescent="0.45">
      <c r="B2636" s="118" t="s">
        <v>162</v>
      </c>
      <c r="C2636" s="118" t="s">
        <v>776</v>
      </c>
      <c r="D2636" s="118" t="s">
        <v>962</v>
      </c>
      <c r="E2636" s="118" t="s">
        <v>996</v>
      </c>
      <c r="F2636" s="118" t="s">
        <v>997</v>
      </c>
      <c r="G2636" s="118" t="s">
        <v>1000</v>
      </c>
      <c r="H2636" s="118" t="s">
        <v>1008</v>
      </c>
      <c r="I2636" s="118">
        <v>47.159999847412102</v>
      </c>
      <c r="J2636" s="118">
        <v>40.080001831054602</v>
      </c>
      <c r="K2636" s="118">
        <v>-4.0300002098083496</v>
      </c>
      <c r="L2636" s="181">
        <f>(K2636+'NPV Calcs'!$D$13)*About!$B$135</f>
        <v>3.620479029318143</v>
      </c>
      <c r="M2636" s="95" t="str">
        <f>INDEX('IEA Tech to Policy Mapping'!$B$2:$B$13,MATCH($H2636,'IEA Tech to Policy Mapping'!$A$2:$A$13,0))</f>
        <v>ngps - T&amp;D methane capture</v>
      </c>
      <c r="N2636" s="182">
        <f>(J2636*About!$A$132/1000)*10^12*'EPA to IEA Scaling'!$E$13</f>
        <v>908222077432.3197</v>
      </c>
      <c r="O2636" s="183">
        <f>L2636/About!$B$144</f>
        <v>6.8117758723143726</v>
      </c>
    </row>
    <row r="2637" spans="2:15" x14ac:dyDescent="0.45">
      <c r="B2637" s="118" t="s">
        <v>181</v>
      </c>
      <c r="C2637" s="118" t="s">
        <v>776</v>
      </c>
      <c r="D2637" s="118" t="s">
        <v>962</v>
      </c>
      <c r="E2637" s="118" t="s">
        <v>996</v>
      </c>
      <c r="F2637" s="118" t="s">
        <v>997</v>
      </c>
      <c r="G2637" s="118" t="s">
        <v>1000</v>
      </c>
      <c r="H2637" s="118" t="s">
        <v>1008</v>
      </c>
      <c r="I2637" s="118">
        <v>25.7199993133544</v>
      </c>
      <c r="J2637" s="118">
        <v>21.860000610351499</v>
      </c>
      <c r="K2637" s="118">
        <v>-4.0300002098083496</v>
      </c>
      <c r="L2637" s="181">
        <f>(K2637+'NPV Calcs'!$D$13)*About!$B$135</f>
        <v>3.620479029318143</v>
      </c>
      <c r="M2637" s="95" t="str">
        <f>INDEX('IEA Tech to Policy Mapping'!$B$2:$B$13,MATCH($H2637,'IEA Tech to Policy Mapping'!$A$2:$A$13,0))</f>
        <v>ngps - T&amp;D methane capture</v>
      </c>
      <c r="N2637" s="182">
        <f>(J2637*About!$A$132/1000)*10^12*'EPA to IEA Scaling'!$E$13</f>
        <v>495352651197.29187</v>
      </c>
      <c r="O2637" s="183">
        <f>L2637/About!$B$144</f>
        <v>6.8117758723143726</v>
      </c>
    </row>
    <row r="2638" spans="2:15" x14ac:dyDescent="0.45">
      <c r="B2638" s="118" t="s">
        <v>245</v>
      </c>
      <c r="C2638" s="118" t="s">
        <v>776</v>
      </c>
      <c r="D2638" s="118" t="s">
        <v>962</v>
      </c>
      <c r="E2638" s="118" t="s">
        <v>996</v>
      </c>
      <c r="F2638" s="118" t="s">
        <v>997</v>
      </c>
      <c r="G2638" s="118" t="s">
        <v>1000</v>
      </c>
      <c r="H2638" s="118" t="s">
        <v>1008</v>
      </c>
      <c r="I2638" s="118">
        <v>27.7199993133544</v>
      </c>
      <c r="J2638" s="118">
        <v>23.559999465942301</v>
      </c>
      <c r="K2638" s="118">
        <v>-4.0300002098083496</v>
      </c>
      <c r="L2638" s="181">
        <f>(K2638+'NPV Calcs'!$D$13)*About!$B$135</f>
        <v>3.620479029318143</v>
      </c>
      <c r="M2638" s="95" t="str">
        <f>INDEX('IEA Tech to Policy Mapping'!$B$2:$B$13,MATCH($H2638,'IEA Tech to Policy Mapping'!$A$2:$A$13,0))</f>
        <v>ngps - T&amp;D methane capture</v>
      </c>
      <c r="N2638" s="182">
        <f>(J2638*About!$A$132/1000)*10^12*'EPA to IEA Scaling'!$E$13</f>
        <v>533875017008.68646</v>
      </c>
      <c r="O2638" s="183">
        <f>L2638/About!$B$144</f>
        <v>6.8117758723143726</v>
      </c>
    </row>
    <row r="2639" spans="2:15" x14ac:dyDescent="0.45">
      <c r="B2639" s="118" t="s">
        <v>262</v>
      </c>
      <c r="C2639" s="118" t="s">
        <v>776</v>
      </c>
      <c r="D2639" s="118" t="s">
        <v>962</v>
      </c>
      <c r="E2639" s="118" t="s">
        <v>996</v>
      </c>
      <c r="F2639" s="118" t="s">
        <v>997</v>
      </c>
      <c r="G2639" s="118" t="s">
        <v>1000</v>
      </c>
      <c r="H2639" s="118" t="s">
        <v>1008</v>
      </c>
      <c r="I2639" s="118">
        <v>43.900001525878899</v>
      </c>
      <c r="J2639" s="118">
        <v>37.319999694824197</v>
      </c>
      <c r="K2639" s="118">
        <v>-4.0300002098083496</v>
      </c>
      <c r="L2639" s="181">
        <f>(K2639+'NPV Calcs'!$D$13)*About!$B$135</f>
        <v>3.620479029318143</v>
      </c>
      <c r="M2639" s="95" t="str">
        <f>INDEX('IEA Tech to Policy Mapping'!$B$2:$B$13,MATCH($H2639,'IEA Tech to Policy Mapping'!$A$2:$A$13,0))</f>
        <v>ngps - T&amp;D methane capture</v>
      </c>
      <c r="N2639" s="182">
        <f>(J2639*About!$A$132/1000)*10^12*'EPA to IEA Scaling'!$E$13</f>
        <v>845679793016.98816</v>
      </c>
      <c r="O2639" s="183">
        <f>L2639/About!$B$144</f>
        <v>6.8117758723143726</v>
      </c>
    </row>
    <row r="2640" spans="2:15" x14ac:dyDescent="0.45">
      <c r="B2640" s="118" t="s">
        <v>274</v>
      </c>
      <c r="C2640" s="118" t="s">
        <v>776</v>
      </c>
      <c r="D2640" s="118" t="s">
        <v>962</v>
      </c>
      <c r="E2640" s="118" t="s">
        <v>996</v>
      </c>
      <c r="F2640" s="118" t="s">
        <v>997</v>
      </c>
      <c r="G2640" s="118" t="s">
        <v>1000</v>
      </c>
      <c r="H2640" s="118" t="s">
        <v>1008</v>
      </c>
      <c r="I2640" s="118">
        <v>78.739997863769503</v>
      </c>
      <c r="J2640" s="118">
        <v>66.930000305175696</v>
      </c>
      <c r="K2640" s="118">
        <v>-4.0300002098083496</v>
      </c>
      <c r="L2640" s="181">
        <f>(K2640+'NPV Calcs'!$D$13)*About!$B$135</f>
        <v>3.620479029318143</v>
      </c>
      <c r="M2640" s="95" t="str">
        <f>INDEX('IEA Tech to Policy Mapping'!$B$2:$B$13,MATCH($H2640,'IEA Tech to Policy Mapping'!$A$2:$A$13,0))</f>
        <v>ngps - T&amp;D methane capture</v>
      </c>
      <c r="N2640" s="182">
        <f>(J2640*About!$A$132/1000)*10^12*'EPA to IEA Scaling'!$E$13</f>
        <v>1516649230105.9109</v>
      </c>
      <c r="O2640" s="183">
        <f>L2640/About!$B$144</f>
        <v>6.8117758723143726</v>
      </c>
    </row>
    <row r="2641" spans="2:15" x14ac:dyDescent="0.45">
      <c r="B2641" s="118" t="s">
        <v>307</v>
      </c>
      <c r="C2641" s="118" t="s">
        <v>776</v>
      </c>
      <c r="D2641" s="118" t="s">
        <v>962</v>
      </c>
      <c r="E2641" s="118" t="s">
        <v>996</v>
      </c>
      <c r="F2641" s="118" t="s">
        <v>997</v>
      </c>
      <c r="G2641" s="118" t="s">
        <v>1000</v>
      </c>
      <c r="H2641" s="118" t="s">
        <v>1008</v>
      </c>
      <c r="I2641" s="118">
        <v>38.240001678466797</v>
      </c>
      <c r="J2641" s="118">
        <v>32.509998321533203</v>
      </c>
      <c r="K2641" s="118">
        <v>-4.0300002098083496</v>
      </c>
      <c r="L2641" s="181">
        <f>(K2641+'NPV Calcs'!$D$13)*About!$B$135</f>
        <v>3.620479029318143</v>
      </c>
      <c r="M2641" s="95" t="str">
        <f>INDEX('IEA Tech to Policy Mapping'!$B$2:$B$13,MATCH($H2641,'IEA Tech to Policy Mapping'!$A$2:$A$13,0))</f>
        <v>ngps - T&amp;D methane capture</v>
      </c>
      <c r="N2641" s="182">
        <f>(J2641*About!$A$132/1000)*10^12*'EPA to IEA Scaling'!$E$13</f>
        <v>736684053492.8988</v>
      </c>
      <c r="O2641" s="183">
        <f>L2641/About!$B$144</f>
        <v>6.8117758723143726</v>
      </c>
    </row>
    <row r="2642" spans="2:15" x14ac:dyDescent="0.45">
      <c r="B2642" s="118" t="s">
        <v>332</v>
      </c>
      <c r="C2642" s="118" t="s">
        <v>776</v>
      </c>
      <c r="D2642" s="118" t="s">
        <v>962</v>
      </c>
      <c r="E2642" s="118" t="s">
        <v>996</v>
      </c>
      <c r="F2642" s="118" t="s">
        <v>997</v>
      </c>
      <c r="G2642" s="118" t="s">
        <v>1000</v>
      </c>
      <c r="H2642" s="118" t="s">
        <v>1008</v>
      </c>
      <c r="I2642" s="118">
        <v>54.900001525878899</v>
      </c>
      <c r="J2642" s="118">
        <v>46.659999847412102</v>
      </c>
      <c r="K2642" s="118">
        <v>-4.0300002098083496</v>
      </c>
      <c r="L2642" s="181">
        <f>(K2642+'NPV Calcs'!$D$13)*About!$B$135</f>
        <v>3.620479029318143</v>
      </c>
      <c r="M2642" s="95" t="str">
        <f>INDEX('IEA Tech to Policy Mapping'!$B$2:$B$13,MATCH($H2642,'IEA Tech to Policy Mapping'!$A$2:$A$13,0))</f>
        <v>ngps - T&amp;D methane capture</v>
      </c>
      <c r="N2642" s="182">
        <f>(J2642*About!$A$132/1000)*10^12*'EPA to IEA Scaling'!$E$13</f>
        <v>1057326348762.1272</v>
      </c>
      <c r="O2642" s="183">
        <f>L2642/About!$B$144</f>
        <v>6.8117758723143726</v>
      </c>
    </row>
    <row r="2643" spans="2:15" x14ac:dyDescent="0.45">
      <c r="B2643" s="118" t="s">
        <v>347</v>
      </c>
      <c r="C2643" s="118" t="s">
        <v>776</v>
      </c>
      <c r="D2643" s="118" t="s">
        <v>962</v>
      </c>
      <c r="E2643" s="118" t="s">
        <v>996</v>
      </c>
      <c r="F2643" s="118" t="s">
        <v>997</v>
      </c>
      <c r="G2643" s="118" t="s">
        <v>1000</v>
      </c>
      <c r="H2643" s="118" t="s">
        <v>1008</v>
      </c>
      <c r="I2643" s="118">
        <v>7.6500000953674299</v>
      </c>
      <c r="J2643" s="118">
        <v>6.5</v>
      </c>
      <c r="K2643" s="118">
        <v>-4.0300002098083496</v>
      </c>
      <c r="L2643" s="181">
        <f>(K2643+'NPV Calcs'!$D$13)*About!$B$135</f>
        <v>3.620479029318143</v>
      </c>
      <c r="M2643" s="95" t="str">
        <f>INDEX('IEA Tech to Policy Mapping'!$B$2:$B$13,MATCH($H2643,'IEA Tech to Policy Mapping'!$A$2:$A$13,0))</f>
        <v>ngps - T&amp;D methane capture</v>
      </c>
      <c r="N2643" s="182">
        <f>(J2643*About!$A$132/1000)*10^12*'EPA to IEA Scaling'!$E$13</f>
        <v>147291497844.59338</v>
      </c>
      <c r="O2643" s="183">
        <f>L2643/About!$B$144</f>
        <v>6.8117758723143726</v>
      </c>
    </row>
    <row r="2644" spans="2:15" x14ac:dyDescent="0.45">
      <c r="B2644" s="118" t="s">
        <v>274</v>
      </c>
      <c r="C2644" s="118" t="s">
        <v>776</v>
      </c>
      <c r="D2644" s="118" t="s">
        <v>962</v>
      </c>
      <c r="E2644" s="118" t="s">
        <v>993</v>
      </c>
      <c r="F2644" s="118" t="s">
        <v>987</v>
      </c>
      <c r="G2644" s="118" t="s">
        <v>988</v>
      </c>
      <c r="H2644" s="118" t="s">
        <v>995</v>
      </c>
      <c r="I2644" s="118">
        <v>0.31000000238418501</v>
      </c>
      <c r="J2644" s="118">
        <v>0.31000000238418501</v>
      </c>
      <c r="K2644" s="118">
        <v>-3.4400000572204501</v>
      </c>
      <c r="L2644" s="181">
        <f>(K2644+'NPV Calcs'!$D$13)*About!$B$135</f>
        <v>4.1503315075732514</v>
      </c>
      <c r="M2644" s="95" t="str">
        <f>INDEX('IEA Tech to Policy Mapping'!$B$2:$B$13,MATCH($H2644,'IEA Tech to Policy Mapping'!$A$2:$A$13,0))</f>
        <v>ngps - T&amp;D methane capture</v>
      </c>
      <c r="N2644" s="182">
        <f>(J2644*About!$A$132/1000)*10^12*'EPA to IEA Scaling'!$E$13</f>
        <v>7024671489.6914053</v>
      </c>
      <c r="O2644" s="183">
        <f>L2644/About!$B$144</f>
        <v>7.8086705644357801</v>
      </c>
    </row>
    <row r="2645" spans="2:15" x14ac:dyDescent="0.45">
      <c r="B2645" s="118" t="s">
        <v>274</v>
      </c>
      <c r="C2645" s="118" t="s">
        <v>776</v>
      </c>
      <c r="D2645" s="118" t="s">
        <v>962</v>
      </c>
      <c r="E2645" s="118" t="s">
        <v>991</v>
      </c>
      <c r="F2645" s="118" t="s">
        <v>987</v>
      </c>
      <c r="G2645" s="118" t="s">
        <v>988</v>
      </c>
      <c r="H2645" s="118" t="s">
        <v>995</v>
      </c>
      <c r="I2645" s="118">
        <v>3.7899999618530198</v>
      </c>
      <c r="J2645" s="118">
        <v>3.7899999618530198</v>
      </c>
      <c r="K2645" s="118">
        <v>-3.4400000572204501</v>
      </c>
      <c r="L2645" s="181">
        <f>(K2645+'NPV Calcs'!$D$13)*About!$B$135</f>
        <v>4.1503315075732514</v>
      </c>
      <c r="M2645" s="95" t="str">
        <f>INDEX('IEA Tech to Policy Mapping'!$B$2:$B$13,MATCH($H2645,'IEA Tech to Policy Mapping'!$A$2:$A$13,0))</f>
        <v>ngps - T&amp;D methane capture</v>
      </c>
      <c r="N2645" s="182">
        <f>(J2645*About!$A$132/1000)*10^12*'EPA to IEA Scaling'!$E$13</f>
        <v>85882272494.197388</v>
      </c>
      <c r="O2645" s="183">
        <f>L2645/About!$B$144</f>
        <v>7.8086705644357801</v>
      </c>
    </row>
    <row r="2646" spans="2:15" x14ac:dyDescent="0.45">
      <c r="B2646" s="118" t="s">
        <v>245</v>
      </c>
      <c r="C2646" s="118" t="s">
        <v>776</v>
      </c>
      <c r="D2646" s="118" t="s">
        <v>962</v>
      </c>
      <c r="E2646" s="118" t="s">
        <v>991</v>
      </c>
      <c r="F2646" s="118" t="s">
        <v>987</v>
      </c>
      <c r="G2646" s="118" t="s">
        <v>988</v>
      </c>
      <c r="H2646" s="118" t="s">
        <v>995</v>
      </c>
      <c r="I2646" s="118">
        <v>2.1800000667571999</v>
      </c>
      <c r="J2646" s="118">
        <v>2.1800000667571999</v>
      </c>
      <c r="K2646" s="118">
        <v>-3.42000007629394</v>
      </c>
      <c r="L2646" s="181">
        <f>(K2646+'NPV Calcs'!$D$13)*About!$B$135</f>
        <v>4.1682925867568494</v>
      </c>
      <c r="M2646" s="95" t="str">
        <f>INDEX('IEA Tech to Policy Mapping'!$B$2:$B$13,MATCH($H2646,'IEA Tech to Policy Mapping'!$A$2:$A$13,0))</f>
        <v>ngps - T&amp;D methane capture</v>
      </c>
      <c r="N2646" s="182">
        <f>(J2646*About!$A$132/1000)*10^12*'EPA to IEA Scaling'!$E$13</f>
        <v>49399303866.766388</v>
      </c>
      <c r="O2646" s="183">
        <f>L2646/About!$B$144</f>
        <v>7.8424635638794484</v>
      </c>
    </row>
    <row r="2647" spans="2:15" x14ac:dyDescent="0.45">
      <c r="B2647" s="118" t="s">
        <v>245</v>
      </c>
      <c r="C2647" s="118" t="s">
        <v>776</v>
      </c>
      <c r="D2647" s="118" t="s">
        <v>962</v>
      </c>
      <c r="E2647" s="118" t="s">
        <v>993</v>
      </c>
      <c r="F2647" s="118" t="s">
        <v>987</v>
      </c>
      <c r="G2647" s="118" t="s">
        <v>988</v>
      </c>
      <c r="H2647" s="118" t="s">
        <v>995</v>
      </c>
      <c r="I2647" s="118">
        <v>1.62999999523162</v>
      </c>
      <c r="J2647" s="118">
        <v>1.62999999523162</v>
      </c>
      <c r="K2647" s="118">
        <v>-3.42000007629394</v>
      </c>
      <c r="L2647" s="181">
        <f>(K2647+'NPV Calcs'!$D$13)*About!$B$135</f>
        <v>4.1682925867568494</v>
      </c>
      <c r="M2647" s="95" t="str">
        <f>INDEX('IEA Tech to Policy Mapping'!$B$2:$B$13,MATCH($H2647,'IEA Tech to Policy Mapping'!$A$2:$A$13,0))</f>
        <v>ngps - T&amp;D methane capture</v>
      </c>
      <c r="N2647" s="182">
        <f>(J2647*About!$A$132/1000)*10^12*'EPA to IEA Scaling'!$E$13</f>
        <v>36936175505.283905</v>
      </c>
      <c r="O2647" s="183">
        <f>L2647/About!$B$144</f>
        <v>7.8424635638794484</v>
      </c>
    </row>
    <row r="2648" spans="2:15" x14ac:dyDescent="0.45">
      <c r="B2648" s="118" t="s">
        <v>39</v>
      </c>
      <c r="C2648" s="118" t="s">
        <v>776</v>
      </c>
      <c r="D2648" s="118" t="s">
        <v>985</v>
      </c>
      <c r="E2648" s="118" t="s">
        <v>986</v>
      </c>
      <c r="F2648" s="118" t="s">
        <v>987</v>
      </c>
      <c r="G2648" s="118" t="s">
        <v>1000</v>
      </c>
      <c r="H2648" s="118" t="s">
        <v>1001</v>
      </c>
      <c r="I2648" s="118">
        <v>1.1900000572204501</v>
      </c>
      <c r="J2648" s="118">
        <v>1.00999999046325</v>
      </c>
      <c r="K2648" s="118">
        <v>-3.3599998950958199</v>
      </c>
      <c r="L2648" s="181">
        <f>(K2648+'NPV Calcs'!$D$13)*About!$B$135</f>
        <v>4.2221760384206064</v>
      </c>
      <c r="M2648" s="95" t="str">
        <f>INDEX('IEA Tech to Policy Mapping'!$B$2:$B$13,MATCH($H2648,'IEA Tech to Policy Mapping'!$A$2:$A$13,0))</f>
        <v>ngps - T&amp;D methane capture</v>
      </c>
      <c r="N2648" s="182">
        <f>(J2648*About!$A$132/1000)*10^12*'EPA to IEA Scaling'!$E$13</f>
        <v>22886832525.901096</v>
      </c>
      <c r="O2648" s="183">
        <f>L2648/About!$B$144</f>
        <v>7.9438429650548024</v>
      </c>
    </row>
    <row r="2649" spans="2:15" x14ac:dyDescent="0.45">
      <c r="B2649" s="118" t="s">
        <v>160</v>
      </c>
      <c r="C2649" s="118" t="s">
        <v>776</v>
      </c>
      <c r="D2649" s="118" t="s">
        <v>985</v>
      </c>
      <c r="E2649" s="118" t="s">
        <v>986</v>
      </c>
      <c r="F2649" s="118" t="s">
        <v>987</v>
      </c>
      <c r="G2649" s="118" t="s">
        <v>1000</v>
      </c>
      <c r="H2649" s="118" t="s">
        <v>1001</v>
      </c>
      <c r="I2649" s="118">
        <v>19.9699993133544</v>
      </c>
      <c r="J2649" s="118">
        <v>16.9799995422363</v>
      </c>
      <c r="K2649" s="118">
        <v>-3.3599998950958199</v>
      </c>
      <c r="L2649" s="181">
        <f>(K2649+'NPV Calcs'!$D$13)*About!$B$135</f>
        <v>4.2221760384206064</v>
      </c>
      <c r="M2649" s="95" t="str">
        <f>INDEX('IEA Tech to Policy Mapping'!$B$2:$B$13,MATCH($H2649,'IEA Tech to Policy Mapping'!$A$2:$A$13,0))</f>
        <v>ngps - T&amp;D methane capture</v>
      </c>
      <c r="N2649" s="182">
        <f>(J2649*About!$A$132/1000)*10^12*'EPA to IEA Scaling'!$E$13</f>
        <v>384770702457.92224</v>
      </c>
      <c r="O2649" s="183">
        <f>L2649/About!$B$144</f>
        <v>7.9438429650548024</v>
      </c>
    </row>
    <row r="2650" spans="2:15" x14ac:dyDescent="0.45">
      <c r="B2650" s="118" t="s">
        <v>162</v>
      </c>
      <c r="C2650" s="118" t="s">
        <v>776</v>
      </c>
      <c r="D2650" s="118" t="s">
        <v>985</v>
      </c>
      <c r="E2650" s="118" t="s">
        <v>986</v>
      </c>
      <c r="F2650" s="118" t="s">
        <v>987</v>
      </c>
      <c r="G2650" s="118" t="s">
        <v>1000</v>
      </c>
      <c r="H2650" s="118" t="s">
        <v>1001</v>
      </c>
      <c r="I2650" s="118">
        <v>99.480003356933594</v>
      </c>
      <c r="J2650" s="118">
        <v>84.559997558593693</v>
      </c>
      <c r="K2650" s="118">
        <v>-3.3599998950958199</v>
      </c>
      <c r="L2650" s="181">
        <f>(K2650+'NPV Calcs'!$D$13)*About!$B$135</f>
        <v>4.2221760384206064</v>
      </c>
      <c r="M2650" s="95" t="str">
        <f>INDEX('IEA Tech to Policy Mapping'!$B$2:$B$13,MATCH($H2650,'IEA Tech to Policy Mapping'!$A$2:$A$13,0))</f>
        <v>ngps - T&amp;D methane capture</v>
      </c>
      <c r="N2650" s="182">
        <f>(J2650*About!$A$132/1000)*10^12*'EPA to IEA Scaling'!$E$13</f>
        <v>1916149030483.1418</v>
      </c>
      <c r="O2650" s="183">
        <f>L2650/About!$B$144</f>
        <v>7.9438429650548024</v>
      </c>
    </row>
    <row r="2651" spans="2:15" x14ac:dyDescent="0.45">
      <c r="B2651" s="118" t="s">
        <v>181</v>
      </c>
      <c r="C2651" s="118" t="s">
        <v>776</v>
      </c>
      <c r="D2651" s="118" t="s">
        <v>985</v>
      </c>
      <c r="E2651" s="118" t="s">
        <v>986</v>
      </c>
      <c r="F2651" s="118" t="s">
        <v>987</v>
      </c>
      <c r="G2651" s="118" t="s">
        <v>1000</v>
      </c>
      <c r="H2651" s="118" t="s">
        <v>1001</v>
      </c>
      <c r="I2651" s="118">
        <v>18.309999465942301</v>
      </c>
      <c r="J2651" s="118">
        <v>15.569999694824199</v>
      </c>
      <c r="K2651" s="118">
        <v>-3.3599998950958199</v>
      </c>
      <c r="L2651" s="181">
        <f>(K2651+'NPV Calcs'!$D$13)*About!$B$135</f>
        <v>4.2221760384206064</v>
      </c>
      <c r="M2651" s="95" t="str">
        <f>INDEX('IEA Tech to Policy Mapping'!$B$2:$B$13,MATCH($H2651,'IEA Tech to Policy Mapping'!$A$2:$A$13,0))</f>
        <v>ngps - T&amp;D methane capture</v>
      </c>
      <c r="N2651" s="182">
        <f>(J2651*About!$A$132/1000)*10^12*'EPA to IEA Scaling'!$E$13</f>
        <v>352819780998.54126</v>
      </c>
      <c r="O2651" s="183">
        <f>L2651/About!$B$144</f>
        <v>7.9438429650548024</v>
      </c>
    </row>
    <row r="2652" spans="2:15" x14ac:dyDescent="0.45">
      <c r="B2652" s="118" t="s">
        <v>245</v>
      </c>
      <c r="C2652" s="118" t="s">
        <v>776</v>
      </c>
      <c r="D2652" s="118" t="s">
        <v>985</v>
      </c>
      <c r="E2652" s="118" t="s">
        <v>986</v>
      </c>
      <c r="F2652" s="118" t="s">
        <v>987</v>
      </c>
      <c r="G2652" s="118" t="s">
        <v>1000</v>
      </c>
      <c r="H2652" s="118" t="s">
        <v>1001</v>
      </c>
      <c r="I2652" s="118">
        <v>5.4299998283386204</v>
      </c>
      <c r="J2652" s="118">
        <v>4.6100001335143999</v>
      </c>
      <c r="K2652" s="118">
        <v>-3.3599998950958199</v>
      </c>
      <c r="L2652" s="181">
        <f>(K2652+'NPV Calcs'!$D$13)*About!$B$135</f>
        <v>4.2221760384206064</v>
      </c>
      <c r="M2652" s="95" t="str">
        <f>INDEX('IEA Tech to Policy Mapping'!$B$2:$B$13,MATCH($H2652,'IEA Tech to Policy Mapping'!$A$2:$A$13,0))</f>
        <v>ngps - T&amp;D methane capture</v>
      </c>
      <c r="N2652" s="182">
        <f>(J2652*About!$A$132/1000)*10^12*'EPA to IEA Scaling'!$E$13</f>
        <v>104463665342.94022</v>
      </c>
      <c r="O2652" s="183">
        <f>L2652/About!$B$144</f>
        <v>7.9438429650548024</v>
      </c>
    </row>
    <row r="2653" spans="2:15" x14ac:dyDescent="0.45">
      <c r="B2653" s="118" t="s">
        <v>262</v>
      </c>
      <c r="C2653" s="118" t="s">
        <v>776</v>
      </c>
      <c r="D2653" s="118" t="s">
        <v>985</v>
      </c>
      <c r="E2653" s="118" t="s">
        <v>986</v>
      </c>
      <c r="F2653" s="118" t="s">
        <v>987</v>
      </c>
      <c r="G2653" s="118" t="s">
        <v>1000</v>
      </c>
      <c r="H2653" s="118" t="s">
        <v>1001</v>
      </c>
      <c r="I2653" s="118">
        <v>1.28999996185302</v>
      </c>
      <c r="J2653" s="118">
        <v>1.1000000238418499</v>
      </c>
      <c r="K2653" s="118">
        <v>-3.3599998950958199</v>
      </c>
      <c r="L2653" s="181">
        <f>(K2653+'NPV Calcs'!$D$13)*About!$B$135</f>
        <v>4.2221760384206064</v>
      </c>
      <c r="M2653" s="95" t="str">
        <f>INDEX('IEA Tech to Policy Mapping'!$B$2:$B$13,MATCH($H2653,'IEA Tech to Policy Mapping'!$A$2:$A$13,0))</f>
        <v>ngps - T&amp;D methane capture</v>
      </c>
      <c r="N2653" s="182">
        <f>(J2653*About!$A$132/1000)*10^12*'EPA to IEA Scaling'!$E$13</f>
        <v>24926254021.654537</v>
      </c>
      <c r="O2653" s="183">
        <f>L2653/About!$B$144</f>
        <v>7.9438429650548024</v>
      </c>
    </row>
    <row r="2654" spans="2:15" x14ac:dyDescent="0.45">
      <c r="B2654" s="118" t="s">
        <v>274</v>
      </c>
      <c r="C2654" s="118" t="s">
        <v>776</v>
      </c>
      <c r="D2654" s="118" t="s">
        <v>985</v>
      </c>
      <c r="E2654" s="118" t="s">
        <v>986</v>
      </c>
      <c r="F2654" s="118" t="s">
        <v>987</v>
      </c>
      <c r="G2654" s="118" t="s">
        <v>1000</v>
      </c>
      <c r="H2654" s="118" t="s">
        <v>1001</v>
      </c>
      <c r="I2654" s="118">
        <v>38.959999084472599</v>
      </c>
      <c r="J2654" s="118">
        <v>33.119998931884702</v>
      </c>
      <c r="K2654" s="118">
        <v>-3.3599998950958199</v>
      </c>
      <c r="L2654" s="181">
        <f>(K2654+'NPV Calcs'!$D$13)*About!$B$135</f>
        <v>4.2221760384206064</v>
      </c>
      <c r="M2654" s="95" t="str">
        <f>INDEX('IEA Tech to Policy Mapping'!$B$2:$B$13,MATCH($H2654,'IEA Tech to Policy Mapping'!$A$2:$A$13,0))</f>
        <v>ngps - T&amp;D methane capture</v>
      </c>
      <c r="N2654" s="182">
        <f>(J2654*About!$A$132/1000)*10^12*'EPA to IEA Scaling'!$E$13</f>
        <v>750506807890.55847</v>
      </c>
      <c r="O2654" s="183">
        <f>L2654/About!$B$144</f>
        <v>7.9438429650548024</v>
      </c>
    </row>
    <row r="2655" spans="2:15" x14ac:dyDescent="0.45">
      <c r="B2655" s="118" t="s">
        <v>307</v>
      </c>
      <c r="C2655" s="118" t="s">
        <v>776</v>
      </c>
      <c r="D2655" s="118" t="s">
        <v>985</v>
      </c>
      <c r="E2655" s="118" t="s">
        <v>986</v>
      </c>
      <c r="F2655" s="118" t="s">
        <v>987</v>
      </c>
      <c r="G2655" s="118" t="s">
        <v>1000</v>
      </c>
      <c r="H2655" s="118" t="s">
        <v>1001</v>
      </c>
      <c r="I2655" s="118">
        <v>0.61000001430511397</v>
      </c>
      <c r="J2655" s="118">
        <v>0.51999998092651301</v>
      </c>
      <c r="K2655" s="118">
        <v>-3.3599998950958199</v>
      </c>
      <c r="L2655" s="181">
        <f>(K2655+'NPV Calcs'!$D$13)*About!$B$135</f>
        <v>4.2221760384206064</v>
      </c>
      <c r="M2655" s="95" t="str">
        <f>INDEX('IEA Tech to Policy Mapping'!$B$2:$B$13,MATCH($H2655,'IEA Tech to Policy Mapping'!$A$2:$A$13,0))</f>
        <v>ngps - T&amp;D methane capture</v>
      </c>
      <c r="N2655" s="182">
        <f>(J2655*About!$A$132/1000)*10^12*'EPA to IEA Scaling'!$E$13</f>
        <v>11783319395.357861</v>
      </c>
      <c r="O2655" s="183">
        <f>L2655/About!$B$144</f>
        <v>7.9438429650548024</v>
      </c>
    </row>
    <row r="2656" spans="2:15" x14ac:dyDescent="0.45">
      <c r="B2656" s="118" t="s">
        <v>332</v>
      </c>
      <c r="C2656" s="118" t="s">
        <v>776</v>
      </c>
      <c r="D2656" s="118" t="s">
        <v>985</v>
      </c>
      <c r="E2656" s="118" t="s">
        <v>986</v>
      </c>
      <c r="F2656" s="118" t="s">
        <v>987</v>
      </c>
      <c r="G2656" s="118" t="s">
        <v>1000</v>
      </c>
      <c r="H2656" s="118" t="s">
        <v>1001</v>
      </c>
      <c r="I2656" s="118">
        <v>10.9799995422363</v>
      </c>
      <c r="J2656" s="118">
        <v>9.3299999237060494</v>
      </c>
      <c r="K2656" s="118">
        <v>-3.3599998950958199</v>
      </c>
      <c r="L2656" s="181">
        <f>(K2656+'NPV Calcs'!$D$13)*About!$B$135</f>
        <v>4.2221760384206064</v>
      </c>
      <c r="M2656" s="95" t="str">
        <f>INDEX('IEA Tech to Policy Mapping'!$B$2:$B$13,MATCH($H2656,'IEA Tech to Policy Mapping'!$A$2:$A$13,0))</f>
        <v>ngps - T&amp;D methane capture</v>
      </c>
      <c r="N2656" s="182">
        <f>(J2656*About!$A$132/1000)*10^12*'EPA to IEA Scaling'!$E$13</f>
        <v>211419948254.24704</v>
      </c>
      <c r="O2656" s="183">
        <f>L2656/About!$B$144</f>
        <v>7.9438429650548024</v>
      </c>
    </row>
    <row r="2657" spans="2:15" x14ac:dyDescent="0.45">
      <c r="B2657" s="118" t="s">
        <v>347</v>
      </c>
      <c r="C2657" s="118" t="s">
        <v>776</v>
      </c>
      <c r="D2657" s="118" t="s">
        <v>985</v>
      </c>
      <c r="E2657" s="118" t="s">
        <v>986</v>
      </c>
      <c r="F2657" s="118" t="s">
        <v>987</v>
      </c>
      <c r="G2657" s="118" t="s">
        <v>1000</v>
      </c>
      <c r="H2657" s="118" t="s">
        <v>1001</v>
      </c>
      <c r="I2657" s="118">
        <v>1.78999996185302</v>
      </c>
      <c r="J2657" s="118">
        <v>1.5199999809265099</v>
      </c>
      <c r="K2657" s="118">
        <v>-3.3599998950958199</v>
      </c>
      <c r="L2657" s="181">
        <f>(K2657+'NPV Calcs'!$D$13)*About!$B$135</f>
        <v>4.2221760384206064</v>
      </c>
      <c r="M2657" s="95" t="str">
        <f>INDEX('IEA Tech to Policy Mapping'!$B$2:$B$13,MATCH($H2657,'IEA Tech to Policy Mapping'!$A$2:$A$13,0))</f>
        <v>ngps - T&amp;D methane capture</v>
      </c>
      <c r="N2657" s="182">
        <f>(J2657*About!$A$132/1000)*10^12*'EPA to IEA Scaling'!$E$13</f>
        <v>34443549832.987541</v>
      </c>
      <c r="O2657" s="183">
        <f>L2657/About!$B$144</f>
        <v>7.9438429650548024</v>
      </c>
    </row>
    <row r="2658" spans="2:15" x14ac:dyDescent="0.45">
      <c r="B2658" s="118" t="s">
        <v>39</v>
      </c>
      <c r="C2658" s="118" t="s">
        <v>776</v>
      </c>
      <c r="D2658" s="118" t="s">
        <v>962</v>
      </c>
      <c r="E2658" s="118" t="s">
        <v>991</v>
      </c>
      <c r="F2658" s="118" t="s">
        <v>987</v>
      </c>
      <c r="G2658" s="118" t="s">
        <v>1000</v>
      </c>
      <c r="H2658" s="118" t="s">
        <v>1001</v>
      </c>
      <c r="I2658" s="118">
        <v>8.2899999618530202</v>
      </c>
      <c r="J2658" s="118">
        <v>7.0500001907348597</v>
      </c>
      <c r="K2658" s="118">
        <v>-3.3599998950958199</v>
      </c>
      <c r="L2658" s="181">
        <f>(K2658+'NPV Calcs'!$D$13)*About!$B$135</f>
        <v>4.2221760384206064</v>
      </c>
      <c r="M2658" s="95" t="str">
        <f>INDEX('IEA Tech to Policy Mapping'!$B$2:$B$13,MATCH($H2658,'IEA Tech to Policy Mapping'!$A$2:$A$13,0))</f>
        <v>ngps - T&amp;D methane capture</v>
      </c>
      <c r="N2658" s="182">
        <f>(J2658*About!$A$132/1000)*10^12*'EPA to IEA Scaling'!$E$13</f>
        <v>159754628907.38559</v>
      </c>
      <c r="O2658" s="183">
        <f>L2658/About!$B$144</f>
        <v>7.9438429650548024</v>
      </c>
    </row>
    <row r="2659" spans="2:15" x14ac:dyDescent="0.45">
      <c r="B2659" s="118" t="s">
        <v>160</v>
      </c>
      <c r="C2659" s="118" t="s">
        <v>776</v>
      </c>
      <c r="D2659" s="118" t="s">
        <v>962</v>
      </c>
      <c r="E2659" s="118" t="s">
        <v>991</v>
      </c>
      <c r="F2659" s="118" t="s">
        <v>987</v>
      </c>
      <c r="G2659" s="118" t="s">
        <v>1000</v>
      </c>
      <c r="H2659" s="118" t="s">
        <v>1001</v>
      </c>
      <c r="I2659" s="118">
        <v>68.629997253417898</v>
      </c>
      <c r="J2659" s="118">
        <v>58.340000152587798</v>
      </c>
      <c r="K2659" s="118">
        <v>-3.3599998950958199</v>
      </c>
      <c r="L2659" s="181">
        <f>(K2659+'NPV Calcs'!$D$13)*About!$B$135</f>
        <v>4.2221760384206064</v>
      </c>
      <c r="M2659" s="95" t="str">
        <f>INDEX('IEA Tech to Policy Mapping'!$B$2:$B$13,MATCH($H2659,'IEA Tech to Policy Mapping'!$A$2:$A$13,0))</f>
        <v>ngps - T&amp;D methane capture</v>
      </c>
      <c r="N2659" s="182">
        <f>(J2659*About!$A$132/1000)*10^12*'EPA to IEA Scaling'!$E$13</f>
        <v>1321997847188.9944</v>
      </c>
      <c r="O2659" s="183">
        <f>L2659/About!$B$144</f>
        <v>7.9438429650548024</v>
      </c>
    </row>
    <row r="2660" spans="2:15" x14ac:dyDescent="0.45">
      <c r="B2660" s="118" t="s">
        <v>162</v>
      </c>
      <c r="C2660" s="118" t="s">
        <v>776</v>
      </c>
      <c r="D2660" s="118" t="s">
        <v>962</v>
      </c>
      <c r="E2660" s="118" t="s">
        <v>991</v>
      </c>
      <c r="F2660" s="118" t="s">
        <v>987</v>
      </c>
      <c r="G2660" s="118" t="s">
        <v>1000</v>
      </c>
      <c r="H2660" s="118" t="s">
        <v>1001</v>
      </c>
      <c r="I2660" s="118">
        <v>37.5</v>
      </c>
      <c r="J2660" s="118">
        <v>31.879999160766602</v>
      </c>
      <c r="K2660" s="118">
        <v>-3.3599998950958199</v>
      </c>
      <c r="L2660" s="181">
        <f>(K2660+'NPV Calcs'!$D$13)*About!$B$135</f>
        <v>4.2221760384206064</v>
      </c>
      <c r="M2660" s="95" t="str">
        <f>INDEX('IEA Tech to Policy Mapping'!$B$2:$B$13,MATCH($H2660,'IEA Tech to Policy Mapping'!$A$2:$A$13,0))</f>
        <v>ngps - T&amp;D methane capture</v>
      </c>
      <c r="N2660" s="182">
        <f>(J2660*About!$A$132/1000)*10^12*'EPA to IEA Scaling'!$E$13</f>
        <v>722408127334.41418</v>
      </c>
      <c r="O2660" s="183">
        <f>L2660/About!$B$144</f>
        <v>7.9438429650548024</v>
      </c>
    </row>
    <row r="2661" spans="2:15" x14ac:dyDescent="0.45">
      <c r="B2661" s="118" t="s">
        <v>181</v>
      </c>
      <c r="C2661" s="118" t="s">
        <v>776</v>
      </c>
      <c r="D2661" s="118" t="s">
        <v>962</v>
      </c>
      <c r="E2661" s="118" t="s">
        <v>991</v>
      </c>
      <c r="F2661" s="118" t="s">
        <v>987</v>
      </c>
      <c r="G2661" s="118" t="s">
        <v>1000</v>
      </c>
      <c r="H2661" s="118" t="s">
        <v>1001</v>
      </c>
      <c r="I2661" s="118">
        <v>10.520000457763601</v>
      </c>
      <c r="J2661" s="118">
        <v>8.9499998092651296</v>
      </c>
      <c r="K2661" s="118">
        <v>-3.3599998950958199</v>
      </c>
      <c r="L2661" s="181">
        <f>(K2661+'NPV Calcs'!$D$13)*About!$B$135</f>
        <v>4.2221760384206064</v>
      </c>
      <c r="M2661" s="95" t="str">
        <f>INDEX('IEA Tech to Policy Mapping'!$B$2:$B$13,MATCH($H2661,'IEA Tech to Policy Mapping'!$A$2:$A$13,0))</f>
        <v>ngps - T&amp;D methane capture</v>
      </c>
      <c r="N2661" s="182">
        <f>(J2661*About!$A$132/1000)*10^12*'EPA to IEA Scaling'!$E$13</f>
        <v>202809058094.69012</v>
      </c>
      <c r="O2661" s="183">
        <f>L2661/About!$B$144</f>
        <v>7.9438429650548024</v>
      </c>
    </row>
    <row r="2662" spans="2:15" x14ac:dyDescent="0.45">
      <c r="B2662" s="118" t="s">
        <v>245</v>
      </c>
      <c r="C2662" s="118" t="s">
        <v>776</v>
      </c>
      <c r="D2662" s="118" t="s">
        <v>962</v>
      </c>
      <c r="E2662" s="118" t="s">
        <v>991</v>
      </c>
      <c r="F2662" s="118" t="s">
        <v>987</v>
      </c>
      <c r="G2662" s="118" t="s">
        <v>1000</v>
      </c>
      <c r="H2662" s="118" t="s">
        <v>1001</v>
      </c>
      <c r="I2662" s="118">
        <v>14.390000343322701</v>
      </c>
      <c r="J2662" s="118">
        <v>12.2299995422363</v>
      </c>
      <c r="K2662" s="118">
        <v>-3.3599998950958199</v>
      </c>
      <c r="L2662" s="181">
        <f>(K2662+'NPV Calcs'!$D$13)*About!$B$135</f>
        <v>4.2221760384206064</v>
      </c>
      <c r="M2662" s="95" t="str">
        <f>INDEX('IEA Tech to Policy Mapping'!$B$2:$B$13,MATCH($H2662,'IEA Tech to Policy Mapping'!$A$2:$A$13,0))</f>
        <v>ngps - T&amp;D methane capture</v>
      </c>
      <c r="N2662" s="182">
        <f>(J2662*About!$A$132/1000)*10^12*'EPA to IEA Scaling'!$E$13</f>
        <v>277134607879.18091</v>
      </c>
      <c r="O2662" s="183">
        <f>L2662/About!$B$144</f>
        <v>7.9438429650548024</v>
      </c>
    </row>
    <row r="2663" spans="2:15" x14ac:dyDescent="0.45">
      <c r="B2663" s="118" t="s">
        <v>274</v>
      </c>
      <c r="C2663" s="118" t="s">
        <v>776</v>
      </c>
      <c r="D2663" s="118" t="s">
        <v>962</v>
      </c>
      <c r="E2663" s="118" t="s">
        <v>991</v>
      </c>
      <c r="F2663" s="118" t="s">
        <v>987</v>
      </c>
      <c r="G2663" s="118" t="s">
        <v>1000</v>
      </c>
      <c r="H2663" s="118" t="s">
        <v>1001</v>
      </c>
      <c r="I2663" s="118">
        <v>24.9799995422363</v>
      </c>
      <c r="J2663" s="118">
        <v>21.2299995422363</v>
      </c>
      <c r="K2663" s="118">
        <v>-3.3599998950958199</v>
      </c>
      <c r="L2663" s="181">
        <f>(K2663+'NPV Calcs'!$D$13)*About!$B$135</f>
        <v>4.2221760384206064</v>
      </c>
      <c r="M2663" s="95" t="str">
        <f>INDEX('IEA Tech to Policy Mapping'!$B$2:$B$13,MATCH($H2663,'IEA Tech to Policy Mapping'!$A$2:$A$13,0))</f>
        <v>ngps - T&amp;D methane capture</v>
      </c>
      <c r="N2663" s="182">
        <f>(J2663*About!$A$132/1000)*10^12*'EPA to IEA Scaling'!$E$13</f>
        <v>481076681817.84863</v>
      </c>
      <c r="O2663" s="183">
        <f>L2663/About!$B$144</f>
        <v>7.9438429650548024</v>
      </c>
    </row>
    <row r="2664" spans="2:15" x14ac:dyDescent="0.45">
      <c r="B2664" s="118" t="s">
        <v>307</v>
      </c>
      <c r="C2664" s="118" t="s">
        <v>776</v>
      </c>
      <c r="D2664" s="118" t="s">
        <v>962</v>
      </c>
      <c r="E2664" s="118" t="s">
        <v>991</v>
      </c>
      <c r="F2664" s="118" t="s">
        <v>987</v>
      </c>
      <c r="G2664" s="118" t="s">
        <v>1000</v>
      </c>
      <c r="H2664" s="118" t="s">
        <v>1001</v>
      </c>
      <c r="I2664" s="118">
        <v>9.9600000381469709</v>
      </c>
      <c r="J2664" s="118">
        <v>8.4600000381469709</v>
      </c>
      <c r="K2664" s="118">
        <v>-3.3599998950958199</v>
      </c>
      <c r="L2664" s="181">
        <f>(K2664+'NPV Calcs'!$D$13)*About!$B$135</f>
        <v>4.2221760384206064</v>
      </c>
      <c r="M2664" s="95" t="str">
        <f>INDEX('IEA Tech to Policy Mapping'!$B$2:$B$13,MATCH($H2664,'IEA Tech to Policy Mapping'!$A$2:$A$13,0))</f>
        <v>ngps - T&amp;D methane capture</v>
      </c>
      <c r="N2664" s="182">
        <f>(J2664*About!$A$132/1000)*10^12*'EPA to IEA Scaling'!$E$13</f>
        <v>191705550366.76682</v>
      </c>
      <c r="O2664" s="183">
        <f>L2664/About!$B$144</f>
        <v>7.9438429650548024</v>
      </c>
    </row>
    <row r="2665" spans="2:15" x14ac:dyDescent="0.45">
      <c r="B2665" s="118" t="s">
        <v>332</v>
      </c>
      <c r="C2665" s="118" t="s">
        <v>776</v>
      </c>
      <c r="D2665" s="118" t="s">
        <v>962</v>
      </c>
      <c r="E2665" s="118" t="s">
        <v>991</v>
      </c>
      <c r="F2665" s="118" t="s">
        <v>987</v>
      </c>
      <c r="G2665" s="118" t="s">
        <v>1000</v>
      </c>
      <c r="H2665" s="118" t="s">
        <v>1001</v>
      </c>
      <c r="I2665" s="118">
        <v>23.850000381469702</v>
      </c>
      <c r="J2665" s="118">
        <v>20.280000686645501</v>
      </c>
      <c r="K2665" s="118">
        <v>-3.3599998950958199</v>
      </c>
      <c r="L2665" s="181">
        <f>(K2665+'NPV Calcs'!$D$13)*About!$B$135</f>
        <v>4.2221760384206064</v>
      </c>
      <c r="M2665" s="95" t="str">
        <f>INDEX('IEA Tech to Policy Mapping'!$B$2:$B$13,MATCH($H2665,'IEA Tech to Policy Mapping'!$A$2:$A$13,0))</f>
        <v>ngps - T&amp;D methane capture</v>
      </c>
      <c r="N2665" s="182">
        <f>(J2665*About!$A$132/1000)*10^12*'EPA to IEA Scaling'!$E$13</f>
        <v>459549488834.67657</v>
      </c>
      <c r="O2665" s="183">
        <f>L2665/About!$B$144</f>
        <v>7.9438429650548024</v>
      </c>
    </row>
    <row r="2666" spans="2:15" x14ac:dyDescent="0.45">
      <c r="B2666" s="118" t="s">
        <v>347</v>
      </c>
      <c r="C2666" s="118" t="s">
        <v>776</v>
      </c>
      <c r="D2666" s="118" t="s">
        <v>962</v>
      </c>
      <c r="E2666" s="118" t="s">
        <v>991</v>
      </c>
      <c r="F2666" s="118" t="s">
        <v>987</v>
      </c>
      <c r="G2666" s="118" t="s">
        <v>1000</v>
      </c>
      <c r="H2666" s="118" t="s">
        <v>1001</v>
      </c>
      <c r="I2666" s="118">
        <v>1.6900000572204501</v>
      </c>
      <c r="J2666" s="118">
        <v>1.4400000572204501</v>
      </c>
      <c r="K2666" s="118">
        <v>-3.3599998950958199</v>
      </c>
      <c r="L2666" s="181">
        <f>(K2666+'NPV Calcs'!$D$13)*About!$B$135</f>
        <v>4.2221760384206064</v>
      </c>
      <c r="M2666" s="95" t="str">
        <f>INDEX('IEA Tech to Policy Mapping'!$B$2:$B$13,MATCH($H2666,'IEA Tech to Policy Mapping'!$A$2:$A$13,0))</f>
        <v>ngps - T&amp;D methane capture</v>
      </c>
      <c r="N2666" s="182">
        <f>(J2666*About!$A$132/1000)*10^12*'EPA to IEA Scaling'!$E$13</f>
        <v>32630733126.81543</v>
      </c>
      <c r="O2666" s="183">
        <f>L2666/About!$B$144</f>
        <v>7.9438429650548024</v>
      </c>
    </row>
    <row r="2667" spans="2:15" x14ac:dyDescent="0.45">
      <c r="B2667" s="118" t="s">
        <v>245</v>
      </c>
      <c r="C2667" s="118" t="s">
        <v>776</v>
      </c>
      <c r="D2667" s="118" t="s">
        <v>962</v>
      </c>
      <c r="E2667" s="118" t="s">
        <v>993</v>
      </c>
      <c r="F2667" s="118" t="s">
        <v>987</v>
      </c>
      <c r="G2667" s="118" t="s">
        <v>1000</v>
      </c>
      <c r="H2667" s="118" t="s">
        <v>1001</v>
      </c>
      <c r="I2667" s="118">
        <v>10.7600002288818</v>
      </c>
      <c r="J2667" s="118">
        <v>9.1499996185302699</v>
      </c>
      <c r="K2667" s="118">
        <v>-3.3599998950958199</v>
      </c>
      <c r="L2667" s="181">
        <f>(K2667+'NPV Calcs'!$D$13)*About!$B$135</f>
        <v>4.2221760384206064</v>
      </c>
      <c r="M2667" s="95" t="str">
        <f>INDEX('IEA Tech to Policy Mapping'!$B$2:$B$13,MATCH($H2667,'IEA Tech to Policy Mapping'!$A$2:$A$13,0))</f>
        <v>ngps - T&amp;D methane capture</v>
      </c>
      <c r="N2667" s="182">
        <f>(J2667*About!$A$132/1000)*10^12*'EPA to IEA Scaling'!$E$13</f>
        <v>207341099860.12021</v>
      </c>
      <c r="O2667" s="183">
        <f>L2667/About!$B$144</f>
        <v>7.9438429650548024</v>
      </c>
    </row>
    <row r="2668" spans="2:15" x14ac:dyDescent="0.45">
      <c r="B2668" s="118" t="s">
        <v>274</v>
      </c>
      <c r="C2668" s="118" t="s">
        <v>776</v>
      </c>
      <c r="D2668" s="118" t="s">
        <v>962</v>
      </c>
      <c r="E2668" s="118" t="s">
        <v>993</v>
      </c>
      <c r="F2668" s="118" t="s">
        <v>987</v>
      </c>
      <c r="G2668" s="118" t="s">
        <v>1000</v>
      </c>
      <c r="H2668" s="118" t="s">
        <v>1001</v>
      </c>
      <c r="I2668" s="118">
        <v>2.0499999523162802</v>
      </c>
      <c r="J2668" s="118">
        <v>1.7400000095367401</v>
      </c>
      <c r="K2668" s="118">
        <v>-3.3599998950958199</v>
      </c>
      <c r="L2668" s="181">
        <f>(K2668+'NPV Calcs'!$D$13)*About!$B$135</f>
        <v>4.2221760384206064</v>
      </c>
      <c r="M2668" s="95" t="str">
        <f>INDEX('IEA Tech to Policy Mapping'!$B$2:$B$13,MATCH($H2668,'IEA Tech to Policy Mapping'!$A$2:$A$13,0))</f>
        <v>ngps - T&amp;D methane capture</v>
      </c>
      <c r="N2668" s="182">
        <f>(J2668*About!$A$132/1000)*10^12*'EPA to IEA Scaling'!$E$13</f>
        <v>39428801177.580498</v>
      </c>
      <c r="O2668" s="183">
        <f>L2668/About!$B$144</f>
        <v>7.9438429650548024</v>
      </c>
    </row>
    <row r="2669" spans="2:15" x14ac:dyDescent="0.45">
      <c r="B2669" s="118" t="s">
        <v>332</v>
      </c>
      <c r="C2669" s="118" t="s">
        <v>776</v>
      </c>
      <c r="D2669" s="118" t="s">
        <v>962</v>
      </c>
      <c r="E2669" s="118" t="s">
        <v>991</v>
      </c>
      <c r="F2669" s="118" t="s">
        <v>987</v>
      </c>
      <c r="G2669" s="118" t="s">
        <v>988</v>
      </c>
      <c r="H2669" s="118" t="s">
        <v>995</v>
      </c>
      <c r="I2669" s="118">
        <v>3.6199998855590798</v>
      </c>
      <c r="J2669" s="118">
        <v>3.6199998855590798</v>
      </c>
      <c r="K2669" s="118">
        <v>-3.3299999237060498</v>
      </c>
      <c r="L2669" s="181">
        <f>(K2669+'NPV Calcs'!$D$13)*About!$B$135</f>
        <v>4.2491176571960088</v>
      </c>
      <c r="M2669" s="95" t="str">
        <f>INDEX('IEA Tech to Policy Mapping'!$B$2:$B$13,MATCH($H2669,'IEA Tech to Policy Mapping'!$A$2:$A$13,0))</f>
        <v>ngps - T&amp;D methane capture</v>
      </c>
      <c r="N2669" s="182">
        <f>(J2669*About!$A$132/1000)*10^12*'EPA to IEA Scaling'!$E$13</f>
        <v>82030031590.962082</v>
      </c>
      <c r="O2669" s="183">
        <f>L2669/About!$B$144</f>
        <v>7.994532464220315</v>
      </c>
    </row>
    <row r="2670" spans="2:15" x14ac:dyDescent="0.45">
      <c r="B2670" s="118" t="s">
        <v>347</v>
      </c>
      <c r="C2670" s="118" t="s">
        <v>776</v>
      </c>
      <c r="D2670" s="118" t="s">
        <v>962</v>
      </c>
      <c r="E2670" s="118" t="s">
        <v>991</v>
      </c>
      <c r="F2670" s="118" t="s">
        <v>987</v>
      </c>
      <c r="G2670" s="118" t="s">
        <v>988</v>
      </c>
      <c r="H2670" s="118" t="s">
        <v>995</v>
      </c>
      <c r="I2670" s="118">
        <v>0.259999990463256</v>
      </c>
      <c r="J2670" s="118">
        <v>0.259999990463256</v>
      </c>
      <c r="K2670" s="118">
        <v>-3.0699999332427899</v>
      </c>
      <c r="L2670" s="181">
        <f>(K2670+'NPV Calcs'!$D$13)*About!$B$135</f>
        <v>4.4826119006957823</v>
      </c>
      <c r="M2670" s="95" t="str">
        <f>INDEX('IEA Tech to Policy Mapping'!$B$2:$B$13,MATCH($H2670,'IEA Tech to Policy Mapping'!$A$2:$A$13,0))</f>
        <v>ngps - T&amp;D methane capture</v>
      </c>
      <c r="N2670" s="182">
        <f>(J2670*About!$A$132/1000)*10^12*'EPA to IEA Scaling'!$E$13</f>
        <v>5891659697.6789188</v>
      </c>
      <c r="O2670" s="183">
        <f>L2670/About!$B$144</f>
        <v>8.4338418598324196</v>
      </c>
    </row>
    <row r="2671" spans="2:15" x14ac:dyDescent="0.45">
      <c r="B2671" s="118" t="s">
        <v>307</v>
      </c>
      <c r="C2671" s="118" t="s">
        <v>776</v>
      </c>
      <c r="D2671" s="118" t="s">
        <v>962</v>
      </c>
      <c r="E2671" s="118" t="s">
        <v>991</v>
      </c>
      <c r="F2671" s="118" t="s">
        <v>987</v>
      </c>
      <c r="G2671" s="118" t="s">
        <v>988</v>
      </c>
      <c r="H2671" s="118" t="s">
        <v>995</v>
      </c>
      <c r="I2671" s="118">
        <v>1.50999999046325</v>
      </c>
      <c r="J2671" s="118">
        <v>1.50999999046325</v>
      </c>
      <c r="K2671" s="118">
        <v>-2.9400000572204501</v>
      </c>
      <c r="L2671" s="181">
        <f>(K2671+'NPV Calcs'!$D$13)*About!$B$135</f>
        <v>4.5993589153891925</v>
      </c>
      <c r="M2671" s="95" t="str">
        <f>INDEX('IEA Tech to Policy Mapping'!$B$2:$B$13,MATCH($H2671,'IEA Tech to Policy Mapping'!$A$2:$A$13,0))</f>
        <v>ngps - T&amp;D methane capture</v>
      </c>
      <c r="N2671" s="182">
        <f>(J2671*About!$A$132/1000)*10^12*'EPA to IEA Scaling'!$E$13</f>
        <v>34216947744.715969</v>
      </c>
      <c r="O2671" s="183">
        <f>L2671/About!$B$144</f>
        <v>8.6534963562163068</v>
      </c>
    </row>
    <row r="2672" spans="2:15" x14ac:dyDescent="0.45">
      <c r="B2672" s="118" t="s">
        <v>160</v>
      </c>
      <c r="C2672" s="118" t="s">
        <v>776</v>
      </c>
      <c r="D2672" s="118" t="s">
        <v>962</v>
      </c>
      <c r="E2672" s="118" t="s">
        <v>991</v>
      </c>
      <c r="F2672" s="118" t="s">
        <v>987</v>
      </c>
      <c r="G2672" s="118" t="s">
        <v>988</v>
      </c>
      <c r="H2672" s="118" t="s">
        <v>995</v>
      </c>
      <c r="I2672" s="118">
        <v>20.2299995422363</v>
      </c>
      <c r="J2672" s="118">
        <v>20.2299995422363</v>
      </c>
      <c r="K2672" s="118">
        <v>-2.9400000572204501</v>
      </c>
      <c r="L2672" s="181">
        <f>(K2672+'NPV Calcs'!$D$13)*About!$B$135</f>
        <v>4.5993589153891925</v>
      </c>
      <c r="M2672" s="95" t="str">
        <f>INDEX('IEA Tech to Policy Mapping'!$B$2:$B$13,MATCH($H2672,'IEA Tech to Policy Mapping'!$A$2:$A$13,0))</f>
        <v>ngps - T&amp;D methane capture</v>
      </c>
      <c r="N2672" s="182">
        <f>(J2672*About!$A$132/1000)*10^12*'EPA to IEA Scaling'!$E$13</f>
        <v>458416451380.21887</v>
      </c>
      <c r="O2672" s="183">
        <f>L2672/About!$B$144</f>
        <v>8.6534963562163068</v>
      </c>
    </row>
    <row r="2673" spans="2:15" x14ac:dyDescent="0.45">
      <c r="B2673" s="118" t="s">
        <v>162</v>
      </c>
      <c r="C2673" s="118" t="s">
        <v>776</v>
      </c>
      <c r="D2673" s="118" t="s">
        <v>962</v>
      </c>
      <c r="E2673" s="118" t="s">
        <v>991</v>
      </c>
      <c r="F2673" s="118" t="s">
        <v>987</v>
      </c>
      <c r="G2673" s="118" t="s">
        <v>988</v>
      </c>
      <c r="H2673" s="118" t="s">
        <v>995</v>
      </c>
      <c r="I2673" s="118">
        <v>11.050000190734799</v>
      </c>
      <c r="J2673" s="118">
        <v>11.050000190734799</v>
      </c>
      <c r="K2673" s="118">
        <v>-2.9400000572204501</v>
      </c>
      <c r="L2673" s="181">
        <f>(K2673+'NPV Calcs'!$D$13)*About!$B$135</f>
        <v>4.5993589153891925</v>
      </c>
      <c r="M2673" s="95" t="str">
        <f>INDEX('IEA Tech to Policy Mapping'!$B$2:$B$13,MATCH($H2673,'IEA Tech to Policy Mapping'!$A$2:$A$13,0))</f>
        <v>ngps - T&amp;D methane capture</v>
      </c>
      <c r="N2673" s="182">
        <f>(J2673*About!$A$132/1000)*10^12*'EPA to IEA Scaling'!$E$13</f>
        <v>250395550657.90326</v>
      </c>
      <c r="O2673" s="183">
        <f>L2673/About!$B$144</f>
        <v>8.6534963562163068</v>
      </c>
    </row>
    <row r="2674" spans="2:15" x14ac:dyDescent="0.45">
      <c r="B2674" s="118" t="s">
        <v>39</v>
      </c>
      <c r="C2674" s="118" t="s">
        <v>776</v>
      </c>
      <c r="D2674" s="118" t="s">
        <v>985</v>
      </c>
      <c r="E2674" s="118" t="s">
        <v>986</v>
      </c>
      <c r="F2674" s="118" t="s">
        <v>987</v>
      </c>
      <c r="G2674" s="118" t="s">
        <v>988</v>
      </c>
      <c r="H2674" s="118" t="s">
        <v>992</v>
      </c>
      <c r="I2674" s="118">
        <v>5.3099999427795401</v>
      </c>
      <c r="J2674" s="118">
        <v>5.3099999427795401</v>
      </c>
      <c r="K2674" s="118">
        <v>-2.8599998950958199</v>
      </c>
      <c r="L2674" s="181">
        <f>(K2674+'NPV Calcs'!$D$13)*About!$B$135</f>
        <v>4.6712034462365475</v>
      </c>
      <c r="M2674" s="95" t="str">
        <f>INDEX('IEA Tech to Policy Mapping'!$B$2:$B$13,MATCH($H2674,'IEA Tech to Policy Mapping'!$A$2:$A$13,0))</f>
        <v>ngps - production methane capture</v>
      </c>
      <c r="N2674" s="182">
        <f>(J2674*About!$A$132/1000)*10^12*'EPA to IEA Scaling'!$E$13</f>
        <v>120325822327.18517</v>
      </c>
      <c r="O2674" s="183">
        <f>L2674/About!$B$144</f>
        <v>8.7886687568353281</v>
      </c>
    </row>
    <row r="2675" spans="2:15" x14ac:dyDescent="0.45">
      <c r="B2675" s="118" t="s">
        <v>160</v>
      </c>
      <c r="C2675" s="118" t="s">
        <v>776</v>
      </c>
      <c r="D2675" s="118" t="s">
        <v>985</v>
      </c>
      <c r="E2675" s="118" t="s">
        <v>986</v>
      </c>
      <c r="F2675" s="118" t="s">
        <v>987</v>
      </c>
      <c r="G2675" s="118" t="s">
        <v>988</v>
      </c>
      <c r="H2675" s="118" t="s">
        <v>992</v>
      </c>
      <c r="I2675" s="118">
        <v>421.39999389648398</v>
      </c>
      <c r="J2675" s="118">
        <v>421.39999389648398</v>
      </c>
      <c r="K2675" s="118">
        <v>-2.8599998950958199</v>
      </c>
      <c r="L2675" s="181">
        <f>(K2675+'NPV Calcs'!$D$13)*About!$B$135</f>
        <v>4.6712034462365475</v>
      </c>
      <c r="M2675" s="95" t="str">
        <f>INDEX('IEA Tech to Policy Mapping'!$B$2:$B$13,MATCH($H2675,'IEA Tech to Policy Mapping'!$A$2:$A$13,0))</f>
        <v>ngps - production methane capture</v>
      </c>
      <c r="N2675" s="182">
        <f>(J2675*About!$A$132/1000)*10^12*'EPA to IEA Scaling'!$E$13</f>
        <v>9549020968110.0957</v>
      </c>
      <c r="O2675" s="183">
        <f>L2675/About!$B$144</f>
        <v>8.7886687568353281</v>
      </c>
    </row>
    <row r="2676" spans="2:15" x14ac:dyDescent="0.45">
      <c r="B2676" s="118" t="s">
        <v>162</v>
      </c>
      <c r="C2676" s="118" t="s">
        <v>776</v>
      </c>
      <c r="D2676" s="118" t="s">
        <v>985</v>
      </c>
      <c r="E2676" s="118" t="s">
        <v>986</v>
      </c>
      <c r="F2676" s="118" t="s">
        <v>987</v>
      </c>
      <c r="G2676" s="118" t="s">
        <v>988</v>
      </c>
      <c r="H2676" s="118" t="s">
        <v>992</v>
      </c>
      <c r="I2676" s="118">
        <v>2098.77001953125</v>
      </c>
      <c r="J2676" s="118">
        <v>2098.77001953125</v>
      </c>
      <c r="K2676" s="118">
        <v>-2.8599998950958199</v>
      </c>
      <c r="L2676" s="181">
        <f>(K2676+'NPV Calcs'!$D$13)*About!$B$135</f>
        <v>4.6712034462365475</v>
      </c>
      <c r="M2676" s="95" t="str">
        <f>INDEX('IEA Tech to Policy Mapping'!$B$2:$B$13,MATCH($H2676,'IEA Tech to Policy Mapping'!$A$2:$A$13,0))</f>
        <v>ngps - production methane capture</v>
      </c>
      <c r="N2676" s="182">
        <f>(J2676*About!$A$132/1000)*10^12*'EPA to IEA Scaling'!$E$13</f>
        <v>47558612278166.813</v>
      </c>
      <c r="O2676" s="183">
        <f>L2676/About!$B$144</f>
        <v>8.7886687568353281</v>
      </c>
    </row>
    <row r="2677" spans="2:15" x14ac:dyDescent="0.45">
      <c r="B2677" s="118" t="s">
        <v>181</v>
      </c>
      <c r="C2677" s="118" t="s">
        <v>776</v>
      </c>
      <c r="D2677" s="118" t="s">
        <v>985</v>
      </c>
      <c r="E2677" s="118" t="s">
        <v>986</v>
      </c>
      <c r="F2677" s="118" t="s">
        <v>987</v>
      </c>
      <c r="G2677" s="118" t="s">
        <v>988</v>
      </c>
      <c r="H2677" s="118" t="s">
        <v>992</v>
      </c>
      <c r="I2677" s="118">
        <v>81.470001220703097</v>
      </c>
      <c r="J2677" s="118">
        <v>81.470001220703097</v>
      </c>
      <c r="K2677" s="118">
        <v>-2.8599998950958199</v>
      </c>
      <c r="L2677" s="181">
        <f>(K2677+'NPV Calcs'!$D$13)*About!$B$135</f>
        <v>4.6712034462365475</v>
      </c>
      <c r="M2677" s="95" t="str">
        <f>INDEX('IEA Tech to Policy Mapping'!$B$2:$B$13,MATCH($H2677,'IEA Tech to Policy Mapping'!$A$2:$A$13,0))</f>
        <v>ngps - production methane capture</v>
      </c>
      <c r="N2677" s="182">
        <f>(J2677*About!$A$132/1000)*10^12*'EPA to IEA Scaling'!$E$13</f>
        <v>1846129001415.1091</v>
      </c>
      <c r="O2677" s="183">
        <f>L2677/About!$B$144</f>
        <v>8.7886687568353281</v>
      </c>
    </row>
    <row r="2678" spans="2:15" x14ac:dyDescent="0.45">
      <c r="B2678" s="118" t="s">
        <v>245</v>
      </c>
      <c r="C2678" s="118" t="s">
        <v>776</v>
      </c>
      <c r="D2678" s="118" t="s">
        <v>985</v>
      </c>
      <c r="E2678" s="118" t="s">
        <v>986</v>
      </c>
      <c r="F2678" s="118" t="s">
        <v>987</v>
      </c>
      <c r="G2678" s="118" t="s">
        <v>988</v>
      </c>
      <c r="H2678" s="118" t="s">
        <v>992</v>
      </c>
      <c r="I2678" s="118">
        <v>24.149999618530199</v>
      </c>
      <c r="J2678" s="118">
        <v>24.149999618530199</v>
      </c>
      <c r="K2678" s="118">
        <v>-2.8599998950958199</v>
      </c>
      <c r="L2678" s="181">
        <f>(K2678+'NPV Calcs'!$D$13)*About!$B$135</f>
        <v>4.6712034462365475</v>
      </c>
      <c r="M2678" s="95" t="str">
        <f>INDEX('IEA Tech to Policy Mapping'!$B$2:$B$13,MATCH($H2678,'IEA Tech to Policy Mapping'!$A$2:$A$13,0))</f>
        <v>ngps - production methane capture</v>
      </c>
      <c r="N2678" s="182">
        <f>(J2678*About!$A$132/1000)*10^12*'EPA to IEA Scaling'!$E$13</f>
        <v>547244556424.56488</v>
      </c>
      <c r="O2678" s="183">
        <f>L2678/About!$B$144</f>
        <v>8.7886687568353281</v>
      </c>
    </row>
    <row r="2679" spans="2:15" x14ac:dyDescent="0.45">
      <c r="B2679" s="118" t="s">
        <v>262</v>
      </c>
      <c r="C2679" s="118" t="s">
        <v>776</v>
      </c>
      <c r="D2679" s="118" t="s">
        <v>985</v>
      </c>
      <c r="E2679" s="118" t="s">
        <v>986</v>
      </c>
      <c r="F2679" s="118" t="s">
        <v>987</v>
      </c>
      <c r="G2679" s="118" t="s">
        <v>988</v>
      </c>
      <c r="H2679" s="118" t="s">
        <v>992</v>
      </c>
      <c r="I2679" s="118">
        <v>5.75</v>
      </c>
      <c r="J2679" s="118">
        <v>5.75</v>
      </c>
      <c r="K2679" s="118">
        <v>-2.8599998950958199</v>
      </c>
      <c r="L2679" s="181">
        <f>(K2679+'NPV Calcs'!$D$13)*About!$B$135</f>
        <v>4.6712034462365475</v>
      </c>
      <c r="M2679" s="95" t="str">
        <f>INDEX('IEA Tech to Policy Mapping'!$B$2:$B$13,MATCH($H2679,'IEA Tech to Policy Mapping'!$A$2:$A$13,0))</f>
        <v>ngps - production methane capture</v>
      </c>
      <c r="N2679" s="182">
        <f>(J2679*About!$A$132/1000)*10^12*'EPA to IEA Scaling'!$E$13</f>
        <v>130296325016.37106</v>
      </c>
      <c r="O2679" s="183">
        <f>L2679/About!$B$144</f>
        <v>8.7886687568353281</v>
      </c>
    </row>
    <row r="2680" spans="2:15" x14ac:dyDescent="0.45">
      <c r="B2680" s="118" t="s">
        <v>274</v>
      </c>
      <c r="C2680" s="118" t="s">
        <v>776</v>
      </c>
      <c r="D2680" s="118" t="s">
        <v>985</v>
      </c>
      <c r="E2680" s="118" t="s">
        <v>986</v>
      </c>
      <c r="F2680" s="118" t="s">
        <v>987</v>
      </c>
      <c r="G2680" s="118" t="s">
        <v>988</v>
      </c>
      <c r="H2680" s="118" t="s">
        <v>992</v>
      </c>
      <c r="I2680" s="118">
        <v>173.33000183105401</v>
      </c>
      <c r="J2680" s="118">
        <v>173.33000183105401</v>
      </c>
      <c r="K2680" s="118">
        <v>-2.8599998950958199</v>
      </c>
      <c r="L2680" s="181">
        <f>(K2680+'NPV Calcs'!$D$13)*About!$B$135</f>
        <v>4.6712034462365475</v>
      </c>
      <c r="M2680" s="95" t="str">
        <f>INDEX('IEA Tech to Policy Mapping'!$B$2:$B$13,MATCH($H2680,'IEA Tech to Policy Mapping'!$A$2:$A$13,0))</f>
        <v>ngps - production methane capture</v>
      </c>
      <c r="N2680" s="182">
        <f>(J2680*About!$A$132/1000)*10^12*'EPA to IEA Scaling'!$E$13</f>
        <v>3927697783246.4697</v>
      </c>
      <c r="O2680" s="183">
        <f>L2680/About!$B$144</f>
        <v>8.7886687568353281</v>
      </c>
    </row>
    <row r="2681" spans="2:15" x14ac:dyDescent="0.45">
      <c r="B2681" s="118" t="s">
        <v>307</v>
      </c>
      <c r="C2681" s="118" t="s">
        <v>776</v>
      </c>
      <c r="D2681" s="118" t="s">
        <v>985</v>
      </c>
      <c r="E2681" s="118" t="s">
        <v>986</v>
      </c>
      <c r="F2681" s="118" t="s">
        <v>987</v>
      </c>
      <c r="G2681" s="118" t="s">
        <v>988</v>
      </c>
      <c r="H2681" s="118" t="s">
        <v>992</v>
      </c>
      <c r="I2681" s="118">
        <v>2.7300000190734801</v>
      </c>
      <c r="J2681" s="118">
        <v>2.7300000190734801</v>
      </c>
      <c r="K2681" s="118">
        <v>-2.8599998950958199</v>
      </c>
      <c r="L2681" s="181">
        <f>(K2681+'NPV Calcs'!$D$13)*About!$B$135</f>
        <v>4.6712034462365475</v>
      </c>
      <c r="M2681" s="95" t="str">
        <f>INDEX('IEA Tech to Policy Mapping'!$B$2:$B$13,MATCH($H2681,'IEA Tech to Policy Mapping'!$A$2:$A$13,0))</f>
        <v>ngps - production methane capture</v>
      </c>
      <c r="N2681" s="182">
        <f>(J2681*About!$A$132/1000)*10^12*'EPA to IEA Scaling'!$E$13</f>
        <v>61862429526.938675</v>
      </c>
      <c r="O2681" s="183">
        <f>L2681/About!$B$144</f>
        <v>8.7886687568353281</v>
      </c>
    </row>
    <row r="2682" spans="2:15" x14ac:dyDescent="0.45">
      <c r="B2682" s="118" t="s">
        <v>332</v>
      </c>
      <c r="C2682" s="118" t="s">
        <v>776</v>
      </c>
      <c r="D2682" s="118" t="s">
        <v>985</v>
      </c>
      <c r="E2682" s="118" t="s">
        <v>986</v>
      </c>
      <c r="F2682" s="118" t="s">
        <v>987</v>
      </c>
      <c r="G2682" s="118" t="s">
        <v>988</v>
      </c>
      <c r="H2682" s="118" t="s">
        <v>992</v>
      </c>
      <c r="I2682" s="118">
        <v>48.830001831054602</v>
      </c>
      <c r="J2682" s="118">
        <v>48.830001831054602</v>
      </c>
      <c r="K2682" s="118">
        <v>-2.8599998950958199</v>
      </c>
      <c r="L2682" s="181">
        <f>(K2682+'NPV Calcs'!$D$13)*About!$B$135</f>
        <v>4.6712034462365475</v>
      </c>
      <c r="M2682" s="95" t="str">
        <f>INDEX('IEA Tech to Policy Mapping'!$B$2:$B$13,MATCH($H2682,'IEA Tech to Policy Mapping'!$A$2:$A$13,0))</f>
        <v>ngps - production methane capture</v>
      </c>
      <c r="N2682" s="182">
        <f>(J2682*About!$A$132/1000)*10^12*'EPA to IEA Scaling'!$E$13</f>
        <v>1106499093761.5801</v>
      </c>
      <c r="O2682" s="183">
        <f>L2682/About!$B$144</f>
        <v>8.7886687568353281</v>
      </c>
    </row>
    <row r="2683" spans="2:15" x14ac:dyDescent="0.45">
      <c r="B2683" s="118" t="s">
        <v>347</v>
      </c>
      <c r="C2683" s="118" t="s">
        <v>776</v>
      </c>
      <c r="D2683" s="118" t="s">
        <v>985</v>
      </c>
      <c r="E2683" s="118" t="s">
        <v>986</v>
      </c>
      <c r="F2683" s="118" t="s">
        <v>987</v>
      </c>
      <c r="G2683" s="118" t="s">
        <v>988</v>
      </c>
      <c r="H2683" s="118" t="s">
        <v>992</v>
      </c>
      <c r="I2683" s="118">
        <v>7.9699997901916504</v>
      </c>
      <c r="J2683" s="118">
        <v>7.9699997901916504</v>
      </c>
      <c r="K2683" s="118">
        <v>-2.8599998950958199</v>
      </c>
      <c r="L2683" s="181">
        <f>(K2683+'NPV Calcs'!$D$13)*About!$B$135</f>
        <v>4.6712034462365475</v>
      </c>
      <c r="M2683" s="95" t="str">
        <f>INDEX('IEA Tech to Policy Mapping'!$B$2:$B$13,MATCH($H2683,'IEA Tech to Policy Mapping'!$A$2:$A$13,0))</f>
        <v>ngps - production methane capture</v>
      </c>
      <c r="N2683" s="182">
        <f>(J2683*About!$A$132/1000)*10^12*'EPA to IEA Scaling'!$E$13</f>
        <v>180602031833.60355</v>
      </c>
      <c r="O2683" s="183">
        <f>L2683/About!$B$144</f>
        <v>8.7886687568353281</v>
      </c>
    </row>
    <row r="2684" spans="2:15" x14ac:dyDescent="0.45">
      <c r="B2684" s="118" t="s">
        <v>39</v>
      </c>
      <c r="C2684" s="118" t="s">
        <v>776</v>
      </c>
      <c r="D2684" s="118" t="s">
        <v>962</v>
      </c>
      <c r="E2684" s="118" t="s">
        <v>991</v>
      </c>
      <c r="F2684" s="118" t="s">
        <v>987</v>
      </c>
      <c r="G2684" s="118" t="s">
        <v>988</v>
      </c>
      <c r="H2684" s="118" t="s">
        <v>995</v>
      </c>
      <c r="I2684" s="118">
        <v>1.25999999046325</v>
      </c>
      <c r="J2684" s="118">
        <v>1.25999999046325</v>
      </c>
      <c r="K2684" s="118">
        <v>-2.5299999713897701</v>
      </c>
      <c r="L2684" s="181">
        <f>(K2684+'NPV Calcs'!$D$13)*About!$B$135</f>
        <v>4.9675614668789185</v>
      </c>
      <c r="M2684" s="95" t="str">
        <f>INDEX('IEA Tech to Policy Mapping'!$B$2:$B$13,MATCH($H2684,'IEA Tech to Policy Mapping'!$A$2:$A$13,0))</f>
        <v>ngps - T&amp;D methane capture</v>
      </c>
      <c r="N2684" s="182">
        <f>(J2684*About!$A$132/1000)*10^12*'EPA to IEA Scaling'!$E$13</f>
        <v>28551890135.308533</v>
      </c>
      <c r="O2684" s="183">
        <f>L2684/About!$B$144</f>
        <v>9.346253650500282</v>
      </c>
    </row>
    <row r="2685" spans="2:15" x14ac:dyDescent="0.45">
      <c r="B2685" s="118" t="s">
        <v>160</v>
      </c>
      <c r="C2685" s="118" t="s">
        <v>776</v>
      </c>
      <c r="D2685" s="118" t="s">
        <v>985</v>
      </c>
      <c r="E2685" s="118" t="s">
        <v>994</v>
      </c>
      <c r="F2685" s="118" t="s">
        <v>987</v>
      </c>
      <c r="G2685" s="118" t="s">
        <v>1000</v>
      </c>
      <c r="H2685" s="118" t="s">
        <v>1001</v>
      </c>
      <c r="I2685" s="118">
        <v>4.7300000190734801</v>
      </c>
      <c r="J2685" s="118">
        <v>4.0199999809265101</v>
      </c>
      <c r="K2685" s="118">
        <v>-2.45000004768371</v>
      </c>
      <c r="L2685" s="181">
        <f>(K2685+'NPV Calcs'!$D$13)*About!$B$135</f>
        <v>5.0394057836133292</v>
      </c>
      <c r="M2685" s="95" t="str">
        <f>INDEX('IEA Tech to Policy Mapping'!$B$2:$B$13,MATCH($H2685,'IEA Tech to Policy Mapping'!$A$2:$A$13,0))</f>
        <v>ngps - T&amp;D methane capture</v>
      </c>
      <c r="N2685" s="182">
        <f>(J2685*About!$A$132/1000)*10^12*'EPA to IEA Scaling'!$E$13</f>
        <v>91094125927.061905</v>
      </c>
      <c r="O2685" s="183">
        <f>L2685/About!$B$144</f>
        <v>9.4814256482749908</v>
      </c>
    </row>
    <row r="2686" spans="2:15" x14ac:dyDescent="0.45">
      <c r="B2686" s="118" t="s">
        <v>262</v>
      </c>
      <c r="C2686" s="118" t="s">
        <v>776</v>
      </c>
      <c r="D2686" s="118" t="s">
        <v>985</v>
      </c>
      <c r="E2686" s="118" t="s">
        <v>994</v>
      </c>
      <c r="F2686" s="118" t="s">
        <v>987</v>
      </c>
      <c r="G2686" s="118" t="s">
        <v>1000</v>
      </c>
      <c r="H2686" s="118" t="s">
        <v>1001</v>
      </c>
      <c r="I2686" s="118">
        <v>2.45000004768371</v>
      </c>
      <c r="J2686" s="118">
        <v>2.0799999237060498</v>
      </c>
      <c r="K2686" s="118">
        <v>-2.45000004768371</v>
      </c>
      <c r="L2686" s="181">
        <f>(K2686+'NPV Calcs'!$D$13)*About!$B$135</f>
        <v>5.0394057836133292</v>
      </c>
      <c r="M2686" s="95" t="str">
        <f>INDEX('IEA Tech to Policy Mapping'!$B$2:$B$13,MATCH($H2686,'IEA Tech to Policy Mapping'!$A$2:$A$13,0))</f>
        <v>ngps - T&amp;D methane capture</v>
      </c>
      <c r="N2686" s="182">
        <f>(J2686*About!$A$132/1000)*10^12*'EPA to IEA Scaling'!$E$13</f>
        <v>47133277581.431389</v>
      </c>
      <c r="O2686" s="183">
        <f>L2686/About!$B$144</f>
        <v>9.4814256482749908</v>
      </c>
    </row>
    <row r="2687" spans="2:15" x14ac:dyDescent="0.45">
      <c r="B2687" s="118" t="s">
        <v>274</v>
      </c>
      <c r="C2687" s="118" t="s">
        <v>776</v>
      </c>
      <c r="D2687" s="118" t="s">
        <v>985</v>
      </c>
      <c r="E2687" s="118" t="s">
        <v>994</v>
      </c>
      <c r="F2687" s="118" t="s">
        <v>987</v>
      </c>
      <c r="G2687" s="118" t="s">
        <v>1000</v>
      </c>
      <c r="H2687" s="118" t="s">
        <v>1001</v>
      </c>
      <c r="I2687" s="118">
        <v>8.92000007629394</v>
      </c>
      <c r="J2687" s="118">
        <v>7.5799999237060502</v>
      </c>
      <c r="K2687" s="118">
        <v>-2.45000004768371</v>
      </c>
      <c r="L2687" s="181">
        <f>(K2687+'NPV Calcs'!$D$13)*About!$B$135</f>
        <v>5.0394057836133292</v>
      </c>
      <c r="M2687" s="95" t="str">
        <f>INDEX('IEA Tech to Policy Mapping'!$B$2:$B$13,MATCH($H2687,'IEA Tech to Policy Mapping'!$A$2:$A$13,0))</f>
        <v>ngps - T&amp;D methane capture</v>
      </c>
      <c r="N2687" s="182">
        <f>(J2687*About!$A$132/1000)*10^12*'EPA to IEA Scaling'!$E$13</f>
        <v>171764544988.39505</v>
      </c>
      <c r="O2687" s="183">
        <f>L2687/About!$B$144</f>
        <v>9.4814256482749908</v>
      </c>
    </row>
    <row r="2688" spans="2:15" x14ac:dyDescent="0.45">
      <c r="B2688" s="118" t="s">
        <v>332</v>
      </c>
      <c r="C2688" s="118" t="s">
        <v>776</v>
      </c>
      <c r="D2688" s="118" t="s">
        <v>985</v>
      </c>
      <c r="E2688" s="118" t="s">
        <v>994</v>
      </c>
      <c r="F2688" s="118" t="s">
        <v>987</v>
      </c>
      <c r="G2688" s="118" t="s">
        <v>1000</v>
      </c>
      <c r="H2688" s="118" t="s">
        <v>1001</v>
      </c>
      <c r="I2688" s="118">
        <v>4.5799999237060502</v>
      </c>
      <c r="J2688" s="118">
        <v>3.8900001049041699</v>
      </c>
      <c r="K2688" s="118">
        <v>-2.45000004768371</v>
      </c>
      <c r="L2688" s="181">
        <f>(K2688+'NPV Calcs'!$D$13)*About!$B$135</f>
        <v>5.0394057836133292</v>
      </c>
      <c r="M2688" s="95" t="str">
        <f>INDEX('IEA Tech to Policy Mapping'!$B$2:$B$13,MATCH($H2688,'IEA Tech to Policy Mapping'!$A$2:$A$13,0))</f>
        <v>ngps - T&amp;D methane capture</v>
      </c>
      <c r="N2688" s="182">
        <f>(J2688*About!$A$132/1000)*10^12*'EPA to IEA Scaling'!$E$13</f>
        <v>88148298779.532394</v>
      </c>
      <c r="O2688" s="183">
        <f>L2688/About!$B$144</f>
        <v>9.4814256482749908</v>
      </c>
    </row>
    <row r="2689" spans="2:15" x14ac:dyDescent="0.45">
      <c r="B2689" s="118" t="s">
        <v>160</v>
      </c>
      <c r="C2689" s="118" t="s">
        <v>776</v>
      </c>
      <c r="D2689" s="118" t="s">
        <v>962</v>
      </c>
      <c r="E2689" s="118" t="s">
        <v>999</v>
      </c>
      <c r="F2689" s="118" t="s">
        <v>987</v>
      </c>
      <c r="G2689" s="118" t="s">
        <v>1000</v>
      </c>
      <c r="H2689" s="118" t="s">
        <v>1001</v>
      </c>
      <c r="I2689" s="118">
        <v>51.790000915527301</v>
      </c>
      <c r="J2689" s="118">
        <v>44.020000457763601</v>
      </c>
      <c r="K2689" s="118">
        <v>-2.45000004768371</v>
      </c>
      <c r="L2689" s="181">
        <f>(K2689+'NPV Calcs'!$D$13)*About!$B$135</f>
        <v>5.0394057836133292</v>
      </c>
      <c r="M2689" s="95" t="str">
        <f>INDEX('IEA Tech to Policy Mapping'!$B$2:$B$13,MATCH($H2689,'IEA Tech to Policy Mapping'!$A$2:$A$13,0))</f>
        <v>ngps - T&amp;D methane capture</v>
      </c>
      <c r="N2689" s="182">
        <f>(J2689*About!$A$132/1000)*10^12*'EPA to IEA Scaling'!$E$13</f>
        <v>997503354237.49023</v>
      </c>
      <c r="O2689" s="183">
        <f>L2689/About!$B$144</f>
        <v>9.4814256482749908</v>
      </c>
    </row>
    <row r="2690" spans="2:15" x14ac:dyDescent="0.45">
      <c r="B2690" s="118" t="s">
        <v>245</v>
      </c>
      <c r="C2690" s="118" t="s">
        <v>776</v>
      </c>
      <c r="D2690" s="118" t="s">
        <v>962</v>
      </c>
      <c r="E2690" s="118" t="s">
        <v>999</v>
      </c>
      <c r="F2690" s="118" t="s">
        <v>987</v>
      </c>
      <c r="G2690" s="118" t="s">
        <v>1000</v>
      </c>
      <c r="H2690" s="118" t="s">
        <v>1001</v>
      </c>
      <c r="I2690" s="118">
        <v>1.9999999552965102E-2</v>
      </c>
      <c r="J2690" s="118">
        <v>1.9999999552965102E-2</v>
      </c>
      <c r="K2690" s="118">
        <v>-2.45000004768371</v>
      </c>
      <c r="L2690" s="181">
        <f>(K2690+'NPV Calcs'!$D$13)*About!$B$135</f>
        <v>5.0394057836133292</v>
      </c>
      <c r="M2690" s="95" t="str">
        <f>INDEX('IEA Tech to Policy Mapping'!$B$2:$B$13,MATCH($H2690,'IEA Tech to Policy Mapping'!$A$2:$A$13,0))</f>
        <v>ngps - T&amp;D methane capture</v>
      </c>
      <c r="N2690" s="182">
        <f>(J2690*About!$A$132/1000)*10^12*'EPA to IEA Scaling'!$E$13</f>
        <v>453204598.62268114</v>
      </c>
      <c r="O2690" s="183">
        <f>L2690/About!$B$144</f>
        <v>9.4814256482749908</v>
      </c>
    </row>
    <row r="2691" spans="2:15" x14ac:dyDescent="0.45">
      <c r="B2691" s="118" t="s">
        <v>262</v>
      </c>
      <c r="C2691" s="118" t="s">
        <v>776</v>
      </c>
      <c r="D2691" s="118" t="s">
        <v>962</v>
      </c>
      <c r="E2691" s="118" t="s">
        <v>999</v>
      </c>
      <c r="F2691" s="118" t="s">
        <v>987</v>
      </c>
      <c r="G2691" s="118" t="s">
        <v>1000</v>
      </c>
      <c r="H2691" s="118" t="s">
        <v>1001</v>
      </c>
      <c r="I2691" s="118">
        <v>32.830001831054602</v>
      </c>
      <c r="J2691" s="118">
        <v>27.909999847412099</v>
      </c>
      <c r="K2691" s="118">
        <v>-2.45000004768371</v>
      </c>
      <c r="L2691" s="181">
        <f>(K2691+'NPV Calcs'!$D$13)*About!$B$135</f>
        <v>5.0394057836133292</v>
      </c>
      <c r="M2691" s="95" t="str">
        <f>INDEX('IEA Tech to Policy Mapping'!$B$2:$B$13,MATCH($H2691,'IEA Tech to Policy Mapping'!$A$2:$A$13,0))</f>
        <v>ngps - T&amp;D methane capture</v>
      </c>
      <c r="N2691" s="182">
        <f>(J2691*About!$A$132/1000)*10^12*'EPA to IEA Scaling'!$E$13</f>
        <v>632447028056.56921</v>
      </c>
      <c r="O2691" s="183">
        <f>L2691/About!$B$144</f>
        <v>9.4814256482749908</v>
      </c>
    </row>
    <row r="2692" spans="2:15" x14ac:dyDescent="0.45">
      <c r="B2692" s="118" t="s">
        <v>274</v>
      </c>
      <c r="C2692" s="118" t="s">
        <v>776</v>
      </c>
      <c r="D2692" s="118" t="s">
        <v>962</v>
      </c>
      <c r="E2692" s="118" t="s">
        <v>999</v>
      </c>
      <c r="F2692" s="118" t="s">
        <v>987</v>
      </c>
      <c r="G2692" s="118" t="s">
        <v>1000</v>
      </c>
      <c r="H2692" s="118" t="s">
        <v>1001</v>
      </c>
      <c r="I2692" s="118">
        <v>8.5</v>
      </c>
      <c r="J2692" s="118">
        <v>7.2199997901916504</v>
      </c>
      <c r="K2692" s="118">
        <v>-2.45000004768371</v>
      </c>
      <c r="L2692" s="181">
        <f>(K2692+'NPV Calcs'!$D$13)*About!$B$135</f>
        <v>5.0394057836133292</v>
      </c>
      <c r="M2692" s="95" t="str">
        <f>INDEX('IEA Tech to Policy Mapping'!$B$2:$B$13,MATCH($H2692,'IEA Tech to Policy Mapping'!$A$2:$A$13,0))</f>
        <v>ngps - T&amp;D methane capture</v>
      </c>
      <c r="N2692" s="182">
        <f>(J2692*About!$A$132/1000)*10^12*'EPA to IEA Scaling'!$E$13</f>
        <v>163606859005.38126</v>
      </c>
      <c r="O2692" s="183">
        <f>L2692/About!$B$144</f>
        <v>9.4814256482749908</v>
      </c>
    </row>
    <row r="2693" spans="2:15" x14ac:dyDescent="0.45">
      <c r="B2693" s="118" t="s">
        <v>332</v>
      </c>
      <c r="C2693" s="118" t="s">
        <v>776</v>
      </c>
      <c r="D2693" s="118" t="s">
        <v>962</v>
      </c>
      <c r="E2693" s="118" t="s">
        <v>999</v>
      </c>
      <c r="F2693" s="118" t="s">
        <v>987</v>
      </c>
      <c r="G2693" s="118" t="s">
        <v>1000</v>
      </c>
      <c r="H2693" s="118" t="s">
        <v>1001</v>
      </c>
      <c r="I2693" s="118">
        <v>3.7400000095367401</v>
      </c>
      <c r="J2693" s="118">
        <v>3.1800000667571999</v>
      </c>
      <c r="K2693" s="118">
        <v>-2.45000004768371</v>
      </c>
      <c r="L2693" s="181">
        <f>(K2693+'NPV Calcs'!$D$13)*About!$B$135</f>
        <v>5.0394057836133292</v>
      </c>
      <c r="M2693" s="95" t="str">
        <f>INDEX('IEA Tech to Policy Mapping'!$B$2:$B$13,MATCH($H2693,'IEA Tech to Policy Mapping'!$A$2:$A$13,0))</f>
        <v>ngps - T&amp;D methane capture</v>
      </c>
      <c r="N2693" s="182">
        <f>(J2693*About!$A$132/1000)*10^12*'EPA to IEA Scaling'!$E$13</f>
        <v>72059534304.396149</v>
      </c>
      <c r="O2693" s="183">
        <f>L2693/About!$B$144</f>
        <v>9.4814256482749908</v>
      </c>
    </row>
    <row r="2694" spans="2:15" x14ac:dyDescent="0.45">
      <c r="B2694" s="118" t="s">
        <v>274</v>
      </c>
      <c r="C2694" s="118" t="s">
        <v>776</v>
      </c>
      <c r="D2694" s="118" t="s">
        <v>962</v>
      </c>
      <c r="E2694" s="118" t="s">
        <v>996</v>
      </c>
      <c r="F2694" s="118" t="s">
        <v>997</v>
      </c>
      <c r="G2694" s="118" t="s">
        <v>988</v>
      </c>
      <c r="H2694" s="118" t="s">
        <v>995</v>
      </c>
      <c r="I2694" s="118">
        <v>17.840000152587798</v>
      </c>
      <c r="J2694" s="118">
        <v>17.840000152587798</v>
      </c>
      <c r="K2694" s="118">
        <v>-2.42000007629394</v>
      </c>
      <c r="L2694" s="181">
        <f>(K2694+'NPV Calcs'!$D$13)*About!$B$135</f>
        <v>5.0663474023887316</v>
      </c>
      <c r="M2694" s="95" t="str">
        <f>INDEX('IEA Tech to Policy Mapping'!$B$2:$B$13,MATCH($H2694,'IEA Tech to Policy Mapping'!$A$2:$A$13,0))</f>
        <v>ngps - T&amp;D methane capture</v>
      </c>
      <c r="N2694" s="182">
        <f>(J2694*About!$A$132/1000)*10^12*'EPA to IEA Scaling'!$E$13</f>
        <v>404258514464.98938</v>
      </c>
      <c r="O2694" s="183">
        <f>L2694/About!$B$144</f>
        <v>9.5321151474405035</v>
      </c>
    </row>
    <row r="2695" spans="2:15" x14ac:dyDescent="0.45">
      <c r="B2695" s="118" t="s">
        <v>245</v>
      </c>
      <c r="C2695" s="118" t="s">
        <v>776</v>
      </c>
      <c r="D2695" s="118" t="s">
        <v>962</v>
      </c>
      <c r="E2695" s="118" t="s">
        <v>996</v>
      </c>
      <c r="F2695" s="118" t="s">
        <v>997</v>
      </c>
      <c r="G2695" s="118" t="s">
        <v>988</v>
      </c>
      <c r="H2695" s="118" t="s">
        <v>995</v>
      </c>
      <c r="I2695" s="118">
        <v>6.2899999618530202</v>
      </c>
      <c r="J2695" s="118">
        <v>6.2899999618530202</v>
      </c>
      <c r="K2695" s="118">
        <v>-2.3699998855590798</v>
      </c>
      <c r="L2695" s="181">
        <f>(K2695+'NPV Calcs'!$D$13)*About!$B$135</f>
        <v>5.1112503144606842</v>
      </c>
      <c r="M2695" s="95" t="str">
        <f>INDEX('IEA Tech to Policy Mapping'!$B$2:$B$13,MATCH($H2695,'IEA Tech to Policy Mapping'!$A$2:$A$13,0))</f>
        <v>ngps - T&amp;D methane capture</v>
      </c>
      <c r="N2695" s="182">
        <f>(J2695*About!$A$132/1000)*10^12*'EPA to IEA Scaling'!$E$13</f>
        <v>142532848588.27179</v>
      </c>
      <c r="O2695" s="183">
        <f>L2695/About!$B$144</f>
        <v>9.6165980488940122</v>
      </c>
    </row>
    <row r="2696" spans="2:15" x14ac:dyDescent="0.45">
      <c r="B2696" s="118" t="s">
        <v>332</v>
      </c>
      <c r="C2696" s="118" t="s">
        <v>776</v>
      </c>
      <c r="D2696" s="118" t="s">
        <v>962</v>
      </c>
      <c r="E2696" s="118" t="s">
        <v>996</v>
      </c>
      <c r="F2696" s="118" t="s">
        <v>997</v>
      </c>
      <c r="G2696" s="118" t="s">
        <v>988</v>
      </c>
      <c r="H2696" s="118" t="s">
        <v>995</v>
      </c>
      <c r="I2696" s="118">
        <v>12.449999809265099</v>
      </c>
      <c r="J2696" s="118">
        <v>12.449999809265099</v>
      </c>
      <c r="K2696" s="118">
        <v>-2.2599999904632502</v>
      </c>
      <c r="L2696" s="181">
        <f>(K2696+'NPV Calcs'!$D$13)*About!$B$135</f>
        <v>5.2100362499704973</v>
      </c>
      <c r="M2696" s="95" t="str">
        <f>INDEX('IEA Tech to Policy Mapping'!$B$2:$B$13,MATCH($H2696,'IEA Tech to Policy Mapping'!$A$2:$A$13,0))</f>
        <v>ngps - T&amp;D methane capture</v>
      </c>
      <c r="N2696" s="182">
        <f>(J2696*About!$A$132/1000)*10^12*'EPA to IEA Scaling'!$E$13</f>
        <v>282119864626.39362</v>
      </c>
      <c r="O2696" s="183">
        <f>L2696/About!$B$144</f>
        <v>9.8024595458342318</v>
      </c>
    </row>
    <row r="2697" spans="2:15" x14ac:dyDescent="0.45">
      <c r="B2697" s="118" t="s">
        <v>262</v>
      </c>
      <c r="C2697" s="118" t="s">
        <v>776</v>
      </c>
      <c r="D2697" s="118" t="s">
        <v>962</v>
      </c>
      <c r="E2697" s="118" t="s">
        <v>996</v>
      </c>
      <c r="F2697" s="118" t="s">
        <v>997</v>
      </c>
      <c r="G2697" s="118" t="s">
        <v>988</v>
      </c>
      <c r="H2697" s="118" t="s">
        <v>995</v>
      </c>
      <c r="I2697" s="118">
        <v>9.9499998092651296</v>
      </c>
      <c r="J2697" s="118">
        <v>9.9499998092651296</v>
      </c>
      <c r="K2697" s="118">
        <v>-2.2300000190734801</v>
      </c>
      <c r="L2697" s="181">
        <f>(K2697+'NPV Calcs'!$D$13)*About!$B$135</f>
        <v>5.2369778687458979</v>
      </c>
      <c r="M2697" s="95" t="str">
        <f>INDEX('IEA Tech to Policy Mapping'!$B$2:$B$13,MATCH($H2697,'IEA Tech to Policy Mapping'!$A$2:$A$13,0))</f>
        <v>ngps - T&amp;D methane capture</v>
      </c>
      <c r="N2697" s="182">
        <f>(J2697*About!$A$132/1000)*10^12*'EPA to IEA Scaling'!$E$13</f>
        <v>225469288532.31985</v>
      </c>
      <c r="O2697" s="183">
        <f>L2697/About!$B$144</f>
        <v>9.8531490449997428</v>
      </c>
    </row>
    <row r="2698" spans="2:15" x14ac:dyDescent="0.45">
      <c r="B2698" s="118" t="s">
        <v>347</v>
      </c>
      <c r="C2698" s="118" t="s">
        <v>776</v>
      </c>
      <c r="D2698" s="118" t="s">
        <v>962</v>
      </c>
      <c r="E2698" s="118" t="s">
        <v>996</v>
      </c>
      <c r="F2698" s="118" t="s">
        <v>997</v>
      </c>
      <c r="G2698" s="118" t="s">
        <v>988</v>
      </c>
      <c r="H2698" s="118" t="s">
        <v>995</v>
      </c>
      <c r="I2698" s="118">
        <v>1.7300000190734801</v>
      </c>
      <c r="J2698" s="118">
        <v>1.7300000190734801</v>
      </c>
      <c r="K2698" s="118">
        <v>-1.95000004768371</v>
      </c>
      <c r="L2698" s="181">
        <f>(K2698+'NPV Calcs'!$D$13)*About!$B$135</f>
        <v>5.4884331914292703</v>
      </c>
      <c r="M2698" s="95" t="str">
        <f>INDEX('IEA Tech to Policy Mapping'!$B$2:$B$13,MATCH($H2698,'IEA Tech to Policy Mapping'!$A$2:$A$13,0))</f>
        <v>ngps - T&amp;D methane capture</v>
      </c>
      <c r="N2698" s="182">
        <f>(J2698*About!$A$132/1000)*10^12*'EPA to IEA Scaling'!$E$13</f>
        <v>39202199089.308929</v>
      </c>
      <c r="O2698" s="183">
        <f>L2698/About!$B$144</f>
        <v>10.326251440055517</v>
      </c>
    </row>
    <row r="2699" spans="2:15" x14ac:dyDescent="0.45">
      <c r="B2699" s="118" t="s">
        <v>39</v>
      </c>
      <c r="C2699" s="118" t="s">
        <v>776</v>
      </c>
      <c r="D2699" s="118" t="s">
        <v>962</v>
      </c>
      <c r="E2699" s="118" t="s">
        <v>996</v>
      </c>
      <c r="F2699" s="118" t="s">
        <v>997</v>
      </c>
      <c r="G2699" s="118" t="s">
        <v>988</v>
      </c>
      <c r="H2699" s="118" t="s">
        <v>1010</v>
      </c>
      <c r="I2699" s="118">
        <v>4.1799998283386204</v>
      </c>
      <c r="J2699" s="118">
        <v>4.1799998283386204</v>
      </c>
      <c r="K2699" s="118">
        <v>-1.83000004291534</v>
      </c>
      <c r="L2699" s="181">
        <f>(K2699+'NPV Calcs'!$D$13)*About!$B$135</f>
        <v>5.5961997735873537</v>
      </c>
      <c r="M2699" s="95" t="str">
        <f>INDEX('IEA Tech to Policy Mapping'!$B$2:$B$13,MATCH($H2699,'IEA Tech to Policy Mapping'!$A$2:$A$13,0))</f>
        <v>ngps - processing methane capture</v>
      </c>
      <c r="N2699" s="182">
        <f>(J2699*About!$A$132/1000)*10^12*'EPA to IEA Scaling'!$E$13</f>
        <v>94719759339.405945</v>
      </c>
      <c r="O2699" s="183">
        <f>L2699/About!$B$144</f>
        <v>10.529009638139726</v>
      </c>
    </row>
    <row r="2700" spans="2:15" x14ac:dyDescent="0.45">
      <c r="B2700" s="118" t="s">
        <v>160</v>
      </c>
      <c r="C2700" s="118" t="s">
        <v>776</v>
      </c>
      <c r="D2700" s="118" t="s">
        <v>962</v>
      </c>
      <c r="E2700" s="118" t="s">
        <v>996</v>
      </c>
      <c r="F2700" s="118" t="s">
        <v>997</v>
      </c>
      <c r="G2700" s="118" t="s">
        <v>988</v>
      </c>
      <c r="H2700" s="118" t="s">
        <v>1010</v>
      </c>
      <c r="I2700" s="118">
        <v>134.11000061035099</v>
      </c>
      <c r="J2700" s="118">
        <v>134.11000061035099</v>
      </c>
      <c r="K2700" s="118">
        <v>-1.83000004291534</v>
      </c>
      <c r="L2700" s="181">
        <f>(K2700+'NPV Calcs'!$D$13)*About!$B$135</f>
        <v>5.5961997735873537</v>
      </c>
      <c r="M2700" s="95" t="str">
        <f>INDEX('IEA Tech to Policy Mapping'!$B$2:$B$13,MATCH($H2700,'IEA Tech to Policy Mapping'!$A$2:$A$13,0))</f>
        <v>ngps - processing methane capture</v>
      </c>
      <c r="N2700" s="182">
        <f>(J2700*About!$A$132/1000)*10^12*'EPA to IEA Scaling'!$E$13</f>
        <v>3038963517821.2197</v>
      </c>
      <c r="O2700" s="183">
        <f>L2700/About!$B$144</f>
        <v>10.529009638139726</v>
      </c>
    </row>
    <row r="2701" spans="2:15" x14ac:dyDescent="0.45">
      <c r="B2701" s="118" t="s">
        <v>162</v>
      </c>
      <c r="C2701" s="118" t="s">
        <v>776</v>
      </c>
      <c r="D2701" s="118" t="s">
        <v>962</v>
      </c>
      <c r="E2701" s="118" t="s">
        <v>996</v>
      </c>
      <c r="F2701" s="118" t="s">
        <v>997</v>
      </c>
      <c r="G2701" s="118" t="s">
        <v>988</v>
      </c>
      <c r="H2701" s="118" t="s">
        <v>1010</v>
      </c>
      <c r="I2701" s="118">
        <v>13.819999694824199</v>
      </c>
      <c r="J2701" s="118">
        <v>13.819999694824199</v>
      </c>
      <c r="K2701" s="118">
        <v>-1.83000004291534</v>
      </c>
      <c r="L2701" s="181">
        <f>(K2701+'NPV Calcs'!$D$13)*About!$B$135</f>
        <v>5.5961997735873537</v>
      </c>
      <c r="M2701" s="95" t="str">
        <f>INDEX('IEA Tech to Policy Mapping'!$B$2:$B$13,MATCH($H2701,'IEA Tech to Policy Mapping'!$A$2:$A$13,0))</f>
        <v>ngps - processing methane capture</v>
      </c>
      <c r="N2701" s="182">
        <f>(J2701*About!$A$132/1000)*10^12*'EPA to IEA Scaling'!$E$13</f>
        <v>313164377732.68915</v>
      </c>
      <c r="O2701" s="183">
        <f>L2701/About!$B$144</f>
        <v>10.529009638139726</v>
      </c>
    </row>
    <row r="2702" spans="2:15" x14ac:dyDescent="0.45">
      <c r="B2702" s="118" t="s">
        <v>181</v>
      </c>
      <c r="C2702" s="118" t="s">
        <v>776</v>
      </c>
      <c r="D2702" s="118" t="s">
        <v>962</v>
      </c>
      <c r="E2702" s="118" t="s">
        <v>996</v>
      </c>
      <c r="F2702" s="118" t="s">
        <v>997</v>
      </c>
      <c r="G2702" s="118" t="s">
        <v>988</v>
      </c>
      <c r="H2702" s="118" t="s">
        <v>1010</v>
      </c>
      <c r="I2702" s="118">
        <v>7.0700001716613698</v>
      </c>
      <c r="J2702" s="118">
        <v>7.0700001716613698</v>
      </c>
      <c r="K2702" s="118">
        <v>-1.83000004291534</v>
      </c>
      <c r="L2702" s="181">
        <f>(K2702+'NPV Calcs'!$D$13)*About!$B$135</f>
        <v>5.5961997735873537</v>
      </c>
      <c r="M2702" s="95" t="str">
        <f>INDEX('IEA Tech to Policy Mapping'!$B$2:$B$13,MATCH($H2702,'IEA Tech to Policy Mapping'!$A$2:$A$13,0))</f>
        <v>ngps - processing methane capture</v>
      </c>
      <c r="N2702" s="182">
        <f>(J2702*About!$A$132/1000)*10^12*'EPA to IEA Scaling'!$E$13</f>
        <v>160207833083.92853</v>
      </c>
      <c r="O2702" s="183">
        <f>L2702/About!$B$144</f>
        <v>10.529009638139726</v>
      </c>
    </row>
    <row r="2703" spans="2:15" x14ac:dyDescent="0.45">
      <c r="B2703" s="118" t="s">
        <v>245</v>
      </c>
      <c r="C2703" s="118" t="s">
        <v>776</v>
      </c>
      <c r="D2703" s="118" t="s">
        <v>962</v>
      </c>
      <c r="E2703" s="118" t="s">
        <v>996</v>
      </c>
      <c r="F2703" s="118" t="s">
        <v>997</v>
      </c>
      <c r="G2703" s="118" t="s">
        <v>988</v>
      </c>
      <c r="H2703" s="118" t="s">
        <v>1010</v>
      </c>
      <c r="I2703" s="118">
        <v>7.6199998855590803</v>
      </c>
      <c r="J2703" s="118">
        <v>7.6199998855590803</v>
      </c>
      <c r="K2703" s="118">
        <v>-1.83000004291534</v>
      </c>
      <c r="L2703" s="181">
        <f>(K2703+'NPV Calcs'!$D$13)*About!$B$135</f>
        <v>5.5961997735873537</v>
      </c>
      <c r="M2703" s="95" t="str">
        <f>INDEX('IEA Tech to Policy Mapping'!$B$2:$B$13,MATCH($H2703,'IEA Tech to Policy Mapping'!$A$2:$A$13,0))</f>
        <v>ngps - processing methane capture</v>
      </c>
      <c r="N2703" s="182">
        <f>(J2703*About!$A$132/1000)*10^12*'EPA to IEA Scaling'!$E$13</f>
        <v>172670953341.48108</v>
      </c>
      <c r="O2703" s="183">
        <f>L2703/About!$B$144</f>
        <v>10.529009638139726</v>
      </c>
    </row>
    <row r="2704" spans="2:15" x14ac:dyDescent="0.45">
      <c r="B2704" s="118" t="s">
        <v>262</v>
      </c>
      <c r="C2704" s="118" t="s">
        <v>776</v>
      </c>
      <c r="D2704" s="118" t="s">
        <v>962</v>
      </c>
      <c r="E2704" s="118" t="s">
        <v>996</v>
      </c>
      <c r="F2704" s="118" t="s">
        <v>997</v>
      </c>
      <c r="G2704" s="118" t="s">
        <v>988</v>
      </c>
      <c r="H2704" s="118" t="s">
        <v>1010</v>
      </c>
      <c r="I2704" s="118">
        <v>12.060000419616699</v>
      </c>
      <c r="J2704" s="118">
        <v>12.060000419616699</v>
      </c>
      <c r="K2704" s="118">
        <v>-1.83000004291534</v>
      </c>
      <c r="L2704" s="181">
        <f>(K2704+'NPV Calcs'!$D$13)*About!$B$135</f>
        <v>5.5961997735873537</v>
      </c>
      <c r="M2704" s="95" t="str">
        <f>INDEX('IEA Tech to Policy Mapping'!$B$2:$B$13,MATCH($H2704,'IEA Tech to Policy Mapping'!$A$2:$A$13,0))</f>
        <v>ngps - processing methane capture</v>
      </c>
      <c r="N2704" s="182">
        <f>(J2704*About!$A$132/1000)*10^12*'EPA to IEA Scaling'!$E$13</f>
        <v>273282388586.42587</v>
      </c>
      <c r="O2704" s="183">
        <f>L2704/About!$B$144</f>
        <v>10.529009638139726</v>
      </c>
    </row>
    <row r="2705" spans="2:15" x14ac:dyDescent="0.45">
      <c r="B2705" s="118" t="s">
        <v>274</v>
      </c>
      <c r="C2705" s="118" t="s">
        <v>776</v>
      </c>
      <c r="D2705" s="118" t="s">
        <v>962</v>
      </c>
      <c r="E2705" s="118" t="s">
        <v>996</v>
      </c>
      <c r="F2705" s="118" t="s">
        <v>997</v>
      </c>
      <c r="G2705" s="118" t="s">
        <v>988</v>
      </c>
      <c r="H2705" s="118" t="s">
        <v>1010</v>
      </c>
      <c r="I2705" s="118">
        <v>21.940000534057599</v>
      </c>
      <c r="J2705" s="118">
        <v>21.940000534057599</v>
      </c>
      <c r="K2705" s="118">
        <v>-1.83000004291534</v>
      </c>
      <c r="L2705" s="181">
        <f>(K2705+'NPV Calcs'!$D$13)*About!$B$135</f>
        <v>5.5961997735873537</v>
      </c>
      <c r="M2705" s="95" t="str">
        <f>INDEX('IEA Tech to Policy Mapping'!$B$2:$B$13,MATCH($H2705,'IEA Tech to Policy Mapping'!$A$2:$A$13,0))</f>
        <v>ngps - processing methane capture</v>
      </c>
      <c r="N2705" s="182">
        <f>(J2705*About!$A$132/1000)*10^12*'EPA to IEA Scaling'!$E$13</f>
        <v>497165467903.46509</v>
      </c>
      <c r="O2705" s="183">
        <f>L2705/About!$B$144</f>
        <v>10.529009638139726</v>
      </c>
    </row>
    <row r="2706" spans="2:15" x14ac:dyDescent="0.45">
      <c r="B2706" s="118" t="s">
        <v>307</v>
      </c>
      <c r="C2706" s="118" t="s">
        <v>776</v>
      </c>
      <c r="D2706" s="118" t="s">
        <v>962</v>
      </c>
      <c r="E2706" s="118" t="s">
        <v>996</v>
      </c>
      <c r="F2706" s="118" t="s">
        <v>997</v>
      </c>
      <c r="G2706" s="118" t="s">
        <v>988</v>
      </c>
      <c r="H2706" s="118" t="s">
        <v>1010</v>
      </c>
      <c r="I2706" s="118">
        <v>10.649999618530201</v>
      </c>
      <c r="J2706" s="118">
        <v>10.649999618530201</v>
      </c>
      <c r="K2706" s="118">
        <v>-1.83000004291534</v>
      </c>
      <c r="L2706" s="181">
        <f>(K2706+'NPV Calcs'!$D$13)*About!$B$135</f>
        <v>5.5961997735873537</v>
      </c>
      <c r="M2706" s="95" t="str">
        <f>INDEX('IEA Tech to Policy Mapping'!$B$2:$B$13,MATCH($H2706,'IEA Tech to Policy Mapping'!$A$2:$A$13,0))</f>
        <v>ngps - processing methane capture</v>
      </c>
      <c r="N2706" s="182">
        <f>(J2706*About!$A$132/1000)*10^12*'EPA to IEA Scaling'!$E$13</f>
        <v>241331445516.56329</v>
      </c>
      <c r="O2706" s="183">
        <f>L2706/About!$B$144</f>
        <v>10.529009638139726</v>
      </c>
    </row>
    <row r="2707" spans="2:15" x14ac:dyDescent="0.45">
      <c r="B2707" s="118" t="s">
        <v>332</v>
      </c>
      <c r="C2707" s="118" t="s">
        <v>776</v>
      </c>
      <c r="D2707" s="118" t="s">
        <v>962</v>
      </c>
      <c r="E2707" s="118" t="s">
        <v>996</v>
      </c>
      <c r="F2707" s="118" t="s">
        <v>997</v>
      </c>
      <c r="G2707" s="118" t="s">
        <v>988</v>
      </c>
      <c r="H2707" s="118" t="s">
        <v>1010</v>
      </c>
      <c r="I2707" s="118">
        <v>15.079999923706</v>
      </c>
      <c r="J2707" s="118">
        <v>15.079999923706</v>
      </c>
      <c r="K2707" s="118">
        <v>-1.83000004291534</v>
      </c>
      <c r="L2707" s="181">
        <f>(K2707+'NPV Calcs'!$D$13)*About!$B$135</f>
        <v>5.5961997735873537</v>
      </c>
      <c r="M2707" s="95" t="str">
        <f>INDEX('IEA Tech to Policy Mapping'!$B$2:$B$13,MATCH($H2707,'IEA Tech to Policy Mapping'!$A$2:$A$13,0))</f>
        <v>ngps - processing methane capture</v>
      </c>
      <c r="N2707" s="182">
        <f>(J2707*About!$A$132/1000)*10^12*'EPA to IEA Scaling'!$E$13</f>
        <v>341716273270.617</v>
      </c>
      <c r="O2707" s="183">
        <f>L2707/About!$B$144</f>
        <v>10.529009638139726</v>
      </c>
    </row>
    <row r="2708" spans="2:15" x14ac:dyDescent="0.45">
      <c r="B2708" s="118" t="s">
        <v>347</v>
      </c>
      <c r="C2708" s="118" t="s">
        <v>776</v>
      </c>
      <c r="D2708" s="118" t="s">
        <v>962</v>
      </c>
      <c r="E2708" s="118" t="s">
        <v>996</v>
      </c>
      <c r="F2708" s="118" t="s">
        <v>997</v>
      </c>
      <c r="G2708" s="118" t="s">
        <v>988</v>
      </c>
      <c r="H2708" s="118" t="s">
        <v>1010</v>
      </c>
      <c r="I2708" s="118">
        <v>2.0999999046325599</v>
      </c>
      <c r="J2708" s="118">
        <v>2.0999999046325599</v>
      </c>
      <c r="K2708" s="118">
        <v>-1.83000004291534</v>
      </c>
      <c r="L2708" s="181">
        <f>(K2708+'NPV Calcs'!$D$13)*About!$B$135</f>
        <v>5.5961997735873537</v>
      </c>
      <c r="M2708" s="95" t="str">
        <f>INDEX('IEA Tech to Policy Mapping'!$B$2:$B$13,MATCH($H2708,'IEA Tech to Policy Mapping'!$A$2:$A$13,0))</f>
        <v>ngps - processing methane capture</v>
      </c>
      <c r="N2708" s="182">
        <f>(J2708*About!$A$132/1000)*10^12*'EPA to IEA Scaling'!$E$13</f>
        <v>47586481757.974304</v>
      </c>
      <c r="O2708" s="183">
        <f>L2708/About!$B$144</f>
        <v>10.529009638139726</v>
      </c>
    </row>
    <row r="2709" spans="2:15" x14ac:dyDescent="0.45">
      <c r="B2709" s="118" t="s">
        <v>307</v>
      </c>
      <c r="C2709" s="118" t="s">
        <v>776</v>
      </c>
      <c r="D2709" s="118" t="s">
        <v>962</v>
      </c>
      <c r="E2709" s="118" t="s">
        <v>996</v>
      </c>
      <c r="F2709" s="118" t="s">
        <v>997</v>
      </c>
      <c r="G2709" s="118" t="s">
        <v>988</v>
      </c>
      <c r="H2709" s="118" t="s">
        <v>995</v>
      </c>
      <c r="I2709" s="118">
        <v>8.6599998474121094</v>
      </c>
      <c r="J2709" s="118">
        <v>8.6599998474121094</v>
      </c>
      <c r="K2709" s="118">
        <v>-1.79999995231628</v>
      </c>
      <c r="L2709" s="181">
        <f>(K2709+'NPV Calcs'!$D$13)*About!$B$135</f>
        <v>5.6231414994192326</v>
      </c>
      <c r="M2709" s="95" t="str">
        <f>INDEX('IEA Tech to Policy Mapping'!$B$2:$B$13,MATCH($H2709,'IEA Tech to Policy Mapping'!$A$2:$A$13,0))</f>
        <v>ngps - T&amp;D methane capture</v>
      </c>
      <c r="N2709" s="182">
        <f>(J2709*About!$A$132/1000)*10^12*'EPA to IEA Scaling'!$E$13</f>
        <v>196237592132.19687</v>
      </c>
      <c r="O2709" s="183">
        <f>L2709/About!$B$144</f>
        <v>10.579699338727405</v>
      </c>
    </row>
    <row r="2710" spans="2:15" x14ac:dyDescent="0.45">
      <c r="B2710" s="118" t="s">
        <v>160</v>
      </c>
      <c r="C2710" s="118" t="s">
        <v>776</v>
      </c>
      <c r="D2710" s="118" t="s">
        <v>962</v>
      </c>
      <c r="E2710" s="118" t="s">
        <v>996</v>
      </c>
      <c r="F2710" s="118" t="s">
        <v>997</v>
      </c>
      <c r="G2710" s="118" t="s">
        <v>988</v>
      </c>
      <c r="H2710" s="118" t="s">
        <v>995</v>
      </c>
      <c r="I2710" s="118">
        <v>109.059997558593</v>
      </c>
      <c r="J2710" s="118">
        <v>109.059997558593</v>
      </c>
      <c r="K2710" s="118">
        <v>-1.79999995231628</v>
      </c>
      <c r="L2710" s="181">
        <f>(K2710+'NPV Calcs'!$D$13)*About!$B$135</f>
        <v>5.6231414994192326</v>
      </c>
      <c r="M2710" s="95" t="str">
        <f>INDEX('IEA Tech to Policy Mapping'!$B$2:$B$13,MATCH($H2710,'IEA Tech to Policy Mapping'!$A$2:$A$13,0))</f>
        <v>ngps - T&amp;D methane capture</v>
      </c>
      <c r="N2710" s="182">
        <f>(J2710*About!$A$132/1000)*10^12*'EPA to IEA Scaling'!$E$13</f>
        <v>2471324676205.0552</v>
      </c>
      <c r="O2710" s="183">
        <f>L2710/About!$B$144</f>
        <v>10.579699338727405</v>
      </c>
    </row>
    <row r="2711" spans="2:15" x14ac:dyDescent="0.45">
      <c r="B2711" s="118" t="s">
        <v>162</v>
      </c>
      <c r="C2711" s="118" t="s">
        <v>776</v>
      </c>
      <c r="D2711" s="118" t="s">
        <v>962</v>
      </c>
      <c r="E2711" s="118" t="s">
        <v>996</v>
      </c>
      <c r="F2711" s="118" t="s">
        <v>997</v>
      </c>
      <c r="G2711" s="118" t="s">
        <v>988</v>
      </c>
      <c r="H2711" s="118" t="s">
        <v>995</v>
      </c>
      <c r="I2711" s="118">
        <v>11.2399997711181</v>
      </c>
      <c r="J2711" s="118">
        <v>11.2399997711181</v>
      </c>
      <c r="K2711" s="118">
        <v>-1.79999995231628</v>
      </c>
      <c r="L2711" s="181">
        <f>(K2711+'NPV Calcs'!$D$13)*About!$B$135</f>
        <v>5.6231414994192326</v>
      </c>
      <c r="M2711" s="95" t="str">
        <f>INDEX('IEA Tech to Policy Mapping'!$B$2:$B$13,MATCH($H2711,'IEA Tech to Policy Mapping'!$A$2:$A$13,0))</f>
        <v>ngps - T&amp;D methane capture</v>
      </c>
      <c r="N2711" s="182">
        <f>(J2711*About!$A$132/1000)*10^12*'EPA to IEA Scaling'!$E$13</f>
        <v>254700984932.44177</v>
      </c>
      <c r="O2711" s="183">
        <f>L2711/About!$B$144</f>
        <v>10.579699338727405</v>
      </c>
    </row>
    <row r="2712" spans="2:15" x14ac:dyDescent="0.45">
      <c r="B2712" s="118" t="s">
        <v>39</v>
      </c>
      <c r="C2712" s="118" t="s">
        <v>776</v>
      </c>
      <c r="D2712" s="118" t="s">
        <v>985</v>
      </c>
      <c r="E2712" s="118" t="s">
        <v>986</v>
      </c>
      <c r="F2712" s="118" t="s">
        <v>987</v>
      </c>
      <c r="G2712" s="118" t="s">
        <v>1000</v>
      </c>
      <c r="H2712" s="118" t="s">
        <v>1001</v>
      </c>
      <c r="I2712" s="118">
        <v>0.88999998569488503</v>
      </c>
      <c r="J2712" s="118">
        <v>0.75999999046325595</v>
      </c>
      <c r="K2712" s="118">
        <v>-1.37000000476837</v>
      </c>
      <c r="L2712" s="181">
        <f>(K2712+'NPV Calcs'!$D$13)*About!$B$135</f>
        <v>6.0093050230360898</v>
      </c>
      <c r="M2712" s="95" t="str">
        <f>INDEX('IEA Tech to Policy Mapping'!$B$2:$B$13,MATCH($H2712,'IEA Tech to Policy Mapping'!$A$2:$A$13,0))</f>
        <v>ngps - T&amp;D methane capture</v>
      </c>
      <c r="N2712" s="182">
        <f>(J2712*About!$A$132/1000)*10^12*'EPA to IEA Scaling'!$E$13</f>
        <v>17221774916.493793</v>
      </c>
      <c r="O2712" s="183">
        <f>L2712/About!$B$144</f>
        <v>11.306249431032901</v>
      </c>
    </row>
    <row r="2713" spans="2:15" x14ac:dyDescent="0.45">
      <c r="B2713" s="118" t="s">
        <v>160</v>
      </c>
      <c r="C2713" s="118" t="s">
        <v>776</v>
      </c>
      <c r="D2713" s="118" t="s">
        <v>985</v>
      </c>
      <c r="E2713" s="118" t="s">
        <v>986</v>
      </c>
      <c r="F2713" s="118" t="s">
        <v>987</v>
      </c>
      <c r="G2713" s="118" t="s">
        <v>1000</v>
      </c>
      <c r="H2713" s="118" t="s">
        <v>1001</v>
      </c>
      <c r="I2713" s="118">
        <v>14.9799995422363</v>
      </c>
      <c r="J2713" s="118">
        <v>12.7299995422363</v>
      </c>
      <c r="K2713" s="118">
        <v>-1.37000000476837</v>
      </c>
      <c r="L2713" s="181">
        <f>(K2713+'NPV Calcs'!$D$13)*About!$B$135</f>
        <v>6.0093050230360898</v>
      </c>
      <c r="M2713" s="95" t="str">
        <f>INDEX('IEA Tech to Policy Mapping'!$B$2:$B$13,MATCH($H2713,'IEA Tech to Policy Mapping'!$A$2:$A$13,0))</f>
        <v>ngps - T&amp;D methane capture</v>
      </c>
      <c r="N2713" s="182">
        <f>(J2713*About!$A$132/1000)*10^12*'EPA to IEA Scaling'!$E$13</f>
        <v>288464723097.99579</v>
      </c>
      <c r="O2713" s="183">
        <f>L2713/About!$B$144</f>
        <v>11.306249431032901</v>
      </c>
    </row>
    <row r="2714" spans="2:15" x14ac:dyDescent="0.45">
      <c r="B2714" s="118" t="s">
        <v>162</v>
      </c>
      <c r="C2714" s="118" t="s">
        <v>776</v>
      </c>
      <c r="D2714" s="118" t="s">
        <v>985</v>
      </c>
      <c r="E2714" s="118" t="s">
        <v>986</v>
      </c>
      <c r="F2714" s="118" t="s">
        <v>987</v>
      </c>
      <c r="G2714" s="118" t="s">
        <v>1000</v>
      </c>
      <c r="H2714" s="118" t="s">
        <v>1001</v>
      </c>
      <c r="I2714" s="118">
        <v>74.610000610351506</v>
      </c>
      <c r="J2714" s="118">
        <v>63.419998168945298</v>
      </c>
      <c r="K2714" s="118">
        <v>-1.37000000476837</v>
      </c>
      <c r="L2714" s="181">
        <f>(K2714+'NPV Calcs'!$D$13)*About!$B$135</f>
        <v>6.0093050230360898</v>
      </c>
      <c r="M2714" s="95" t="str">
        <f>INDEX('IEA Tech to Policy Mapping'!$B$2:$B$13,MATCH($H2714,'IEA Tech to Policy Mapping'!$A$2:$A$13,0))</f>
        <v>ngps - T&amp;D methane capture</v>
      </c>
      <c r="N2714" s="182">
        <f>(J2714*About!$A$132/1000)*10^12*'EPA to IEA Scaling'!$E$13</f>
        <v>1437111772862.3572</v>
      </c>
      <c r="O2714" s="183">
        <f>L2714/About!$B$144</f>
        <v>11.306249431032901</v>
      </c>
    </row>
    <row r="2715" spans="2:15" x14ac:dyDescent="0.45">
      <c r="B2715" s="118" t="s">
        <v>181</v>
      </c>
      <c r="C2715" s="118" t="s">
        <v>776</v>
      </c>
      <c r="D2715" s="118" t="s">
        <v>985</v>
      </c>
      <c r="E2715" s="118" t="s">
        <v>986</v>
      </c>
      <c r="F2715" s="118" t="s">
        <v>987</v>
      </c>
      <c r="G2715" s="118" t="s">
        <v>1000</v>
      </c>
      <c r="H2715" s="118" t="s">
        <v>1001</v>
      </c>
      <c r="I2715" s="118">
        <v>13.7299995422363</v>
      </c>
      <c r="J2715" s="118">
        <v>11.670000076293899</v>
      </c>
      <c r="K2715" s="118">
        <v>-1.37000000476837</v>
      </c>
      <c r="L2715" s="181">
        <f>(K2715+'NPV Calcs'!$D$13)*About!$B$135</f>
        <v>6.0093050230360898</v>
      </c>
      <c r="M2715" s="95" t="str">
        <f>INDEX('IEA Tech to Policy Mapping'!$B$2:$B$13,MATCH($H2715,'IEA Tech to Policy Mapping'!$A$2:$A$13,0))</f>
        <v>ngps - T&amp;D methane capture</v>
      </c>
      <c r="N2715" s="182">
        <f>(J2715*About!$A$132/1000)*10^12*'EPA to IEA Scaling'!$E$13</f>
        <v>264444890935.97653</v>
      </c>
      <c r="O2715" s="183">
        <f>L2715/About!$B$144</f>
        <v>11.306249431032901</v>
      </c>
    </row>
    <row r="2716" spans="2:15" x14ac:dyDescent="0.45">
      <c r="B2716" s="118" t="s">
        <v>245</v>
      </c>
      <c r="C2716" s="118" t="s">
        <v>776</v>
      </c>
      <c r="D2716" s="118" t="s">
        <v>985</v>
      </c>
      <c r="E2716" s="118" t="s">
        <v>986</v>
      </c>
      <c r="F2716" s="118" t="s">
        <v>987</v>
      </c>
      <c r="G2716" s="118" t="s">
        <v>1000</v>
      </c>
      <c r="H2716" s="118" t="s">
        <v>1001</v>
      </c>
      <c r="I2716" s="118">
        <v>4.0700001716613698</v>
      </c>
      <c r="J2716" s="118">
        <v>3.46000003814697</v>
      </c>
      <c r="K2716" s="118">
        <v>-1.37000000476837</v>
      </c>
      <c r="L2716" s="181">
        <f>(K2716+'NPV Calcs'!$D$13)*About!$B$135</f>
        <v>6.0093050230360898</v>
      </c>
      <c r="M2716" s="95" t="str">
        <f>INDEX('IEA Tech to Policy Mapping'!$B$2:$B$13,MATCH($H2716,'IEA Tech to Policy Mapping'!$A$2:$A$13,0))</f>
        <v>ngps - T&amp;D methane capture</v>
      </c>
      <c r="N2716" s="182">
        <f>(J2716*About!$A$132/1000)*10^12*'EPA to IEA Scaling'!$E$13</f>
        <v>78404398178.618057</v>
      </c>
      <c r="O2716" s="183">
        <f>L2716/About!$B$144</f>
        <v>11.306249431032901</v>
      </c>
    </row>
    <row r="2717" spans="2:15" x14ac:dyDescent="0.45">
      <c r="B2717" s="118" t="s">
        <v>262</v>
      </c>
      <c r="C2717" s="118" t="s">
        <v>776</v>
      </c>
      <c r="D2717" s="118" t="s">
        <v>985</v>
      </c>
      <c r="E2717" s="118" t="s">
        <v>986</v>
      </c>
      <c r="F2717" s="118" t="s">
        <v>987</v>
      </c>
      <c r="G2717" s="118" t="s">
        <v>1000</v>
      </c>
      <c r="H2717" s="118" t="s">
        <v>1001</v>
      </c>
      <c r="I2717" s="118">
        <v>0.97000002861022905</v>
      </c>
      <c r="J2717" s="118">
        <v>0.81999999284744196</v>
      </c>
      <c r="K2717" s="118">
        <v>-1.37000000476837</v>
      </c>
      <c r="L2717" s="181">
        <f>(K2717+'NPV Calcs'!$D$13)*About!$B$135</f>
        <v>6.0093050230360898</v>
      </c>
      <c r="M2717" s="95" t="str">
        <f>INDEX('IEA Tech to Policy Mapping'!$B$2:$B$13,MATCH($H2717,'IEA Tech to Policy Mapping'!$A$2:$A$13,0))</f>
        <v>ngps - T&amp;D methane capture</v>
      </c>
      <c r="N2717" s="182">
        <f>(J2717*About!$A$132/1000)*10^12*'EPA to IEA Scaling'!$E$13</f>
        <v>18581388796.777782</v>
      </c>
      <c r="O2717" s="183">
        <f>L2717/About!$B$144</f>
        <v>11.306249431032901</v>
      </c>
    </row>
    <row r="2718" spans="2:15" x14ac:dyDescent="0.45">
      <c r="B2718" s="118" t="s">
        <v>274</v>
      </c>
      <c r="C2718" s="118" t="s">
        <v>776</v>
      </c>
      <c r="D2718" s="118" t="s">
        <v>985</v>
      </c>
      <c r="E2718" s="118" t="s">
        <v>986</v>
      </c>
      <c r="F2718" s="118" t="s">
        <v>987</v>
      </c>
      <c r="G2718" s="118" t="s">
        <v>1000</v>
      </c>
      <c r="H2718" s="118" t="s">
        <v>1001</v>
      </c>
      <c r="I2718" s="118">
        <v>29.2199993133544</v>
      </c>
      <c r="J2718" s="118">
        <v>24.840000152587798</v>
      </c>
      <c r="K2718" s="118">
        <v>-1.37000000476837</v>
      </c>
      <c r="L2718" s="181">
        <f>(K2718+'NPV Calcs'!$D$13)*About!$B$135</f>
        <v>6.0093050230360898</v>
      </c>
      <c r="M2718" s="95" t="str">
        <f>INDEX('IEA Tech to Policy Mapping'!$B$2:$B$13,MATCH($H2718,'IEA Tech to Policy Mapping'!$A$2:$A$13,0))</f>
        <v>ngps - T&amp;D methane capture</v>
      </c>
      <c r="N2718" s="182">
        <f>(J2718*About!$A$132/1000)*10^12*'EPA to IEA Scaling'!$E$13</f>
        <v>562880127528.39758</v>
      </c>
      <c r="O2718" s="183">
        <f>L2718/About!$B$144</f>
        <v>11.306249431032901</v>
      </c>
    </row>
    <row r="2719" spans="2:15" x14ac:dyDescent="0.45">
      <c r="B2719" s="118" t="s">
        <v>307</v>
      </c>
      <c r="C2719" s="118" t="s">
        <v>776</v>
      </c>
      <c r="D2719" s="118" t="s">
        <v>985</v>
      </c>
      <c r="E2719" s="118" t="s">
        <v>986</v>
      </c>
      <c r="F2719" s="118" t="s">
        <v>987</v>
      </c>
      <c r="G2719" s="118" t="s">
        <v>1000</v>
      </c>
      <c r="H2719" s="118" t="s">
        <v>1001</v>
      </c>
      <c r="I2719" s="118">
        <v>0.46000000834464999</v>
      </c>
      <c r="J2719" s="118">
        <v>0.38999998569488498</v>
      </c>
      <c r="K2719" s="118">
        <v>-1.37000000476837</v>
      </c>
      <c r="L2719" s="181">
        <f>(K2719+'NPV Calcs'!$D$13)*About!$B$135</f>
        <v>6.0093050230360898</v>
      </c>
      <c r="M2719" s="95" t="str">
        <f>INDEX('IEA Tech to Policy Mapping'!$B$2:$B$13,MATCH($H2719,'IEA Tech to Policy Mapping'!$A$2:$A$13,0))</f>
        <v>ngps - T&amp;D methane capture</v>
      </c>
      <c r="N2719" s="182">
        <f>(J2719*About!$A$132/1000)*10^12*'EPA to IEA Scaling'!$E$13</f>
        <v>8837489546.5184021</v>
      </c>
      <c r="O2719" s="183">
        <f>L2719/About!$B$144</f>
        <v>11.306249431032901</v>
      </c>
    </row>
    <row r="2720" spans="2:15" x14ac:dyDescent="0.45">
      <c r="B2720" s="118" t="s">
        <v>332</v>
      </c>
      <c r="C2720" s="118" t="s">
        <v>776</v>
      </c>
      <c r="D2720" s="118" t="s">
        <v>985</v>
      </c>
      <c r="E2720" s="118" t="s">
        <v>986</v>
      </c>
      <c r="F2720" s="118" t="s">
        <v>987</v>
      </c>
      <c r="G2720" s="118" t="s">
        <v>1000</v>
      </c>
      <c r="H2720" s="118" t="s">
        <v>1001</v>
      </c>
      <c r="I2720" s="118">
        <v>8.2299995422363192</v>
      </c>
      <c r="J2720" s="118">
        <v>7</v>
      </c>
      <c r="K2720" s="118">
        <v>-1.37000000476837</v>
      </c>
      <c r="L2720" s="181">
        <f>(K2720+'NPV Calcs'!$D$13)*About!$B$135</f>
        <v>6.0093050230360898</v>
      </c>
      <c r="M2720" s="95" t="str">
        <f>INDEX('IEA Tech to Policy Mapping'!$B$2:$B$13,MATCH($H2720,'IEA Tech to Policy Mapping'!$A$2:$A$13,0))</f>
        <v>ngps - T&amp;D methane capture</v>
      </c>
      <c r="N2720" s="182">
        <f>(J2720*About!$A$132/1000)*10^12*'EPA to IEA Scaling'!$E$13</f>
        <v>158621613063.40823</v>
      </c>
      <c r="O2720" s="183">
        <f>L2720/About!$B$144</f>
        <v>11.306249431032901</v>
      </c>
    </row>
    <row r="2721" spans="2:15" x14ac:dyDescent="0.45">
      <c r="B2721" s="118" t="s">
        <v>347</v>
      </c>
      <c r="C2721" s="118" t="s">
        <v>776</v>
      </c>
      <c r="D2721" s="118" t="s">
        <v>985</v>
      </c>
      <c r="E2721" s="118" t="s">
        <v>986</v>
      </c>
      <c r="F2721" s="118" t="s">
        <v>987</v>
      </c>
      <c r="G2721" s="118" t="s">
        <v>1000</v>
      </c>
      <c r="H2721" s="118" t="s">
        <v>1001</v>
      </c>
      <c r="I2721" s="118">
        <v>1.3400000333786</v>
      </c>
      <c r="J2721" s="118">
        <v>1.1399999856948799</v>
      </c>
      <c r="K2721" s="118">
        <v>-1.37000000476837</v>
      </c>
      <c r="L2721" s="181">
        <f>(K2721+'NPV Calcs'!$D$13)*About!$B$135</f>
        <v>6.0093050230360898</v>
      </c>
      <c r="M2721" s="95" t="str">
        <f>INDEX('IEA Tech to Policy Mapping'!$B$2:$B$13,MATCH($H2721,'IEA Tech to Policy Mapping'!$A$2:$A$13,0))</f>
        <v>ngps - T&amp;D methane capture</v>
      </c>
      <c r="N2721" s="182">
        <f>(J2721*About!$A$132/1000)*10^12*'EPA to IEA Scaling'!$E$13</f>
        <v>25832662374.740593</v>
      </c>
      <c r="O2721" s="183">
        <f>L2721/About!$B$144</f>
        <v>11.306249431032901</v>
      </c>
    </row>
    <row r="2722" spans="2:15" x14ac:dyDescent="0.45">
      <c r="B2722" s="118" t="s">
        <v>39</v>
      </c>
      <c r="C2722" s="118" t="s">
        <v>776</v>
      </c>
      <c r="D2722" s="118" t="s">
        <v>962</v>
      </c>
      <c r="E2722" s="118" t="s">
        <v>991</v>
      </c>
      <c r="F2722" s="118" t="s">
        <v>987</v>
      </c>
      <c r="G2722" s="118" t="s">
        <v>1000</v>
      </c>
      <c r="H2722" s="118" t="s">
        <v>1001</v>
      </c>
      <c r="I2722" s="118">
        <v>6.2199997901916504</v>
      </c>
      <c r="J2722" s="118">
        <v>5.2899999618530202</v>
      </c>
      <c r="K2722" s="118">
        <v>-1.37000000476837</v>
      </c>
      <c r="L2722" s="181">
        <f>(K2722+'NPV Calcs'!$D$13)*About!$B$135</f>
        <v>6.0093050230360898</v>
      </c>
      <c r="M2722" s="95" t="str">
        <f>INDEX('IEA Tech to Policy Mapping'!$B$2:$B$13,MATCH($H2722,'IEA Tech to Policy Mapping'!$A$2:$A$13,0))</f>
        <v>ngps - T&amp;D methane capture</v>
      </c>
      <c r="N2722" s="182">
        <f>(J2722*About!$A$132/1000)*10^12*'EPA to IEA Scaling'!$E$13</f>
        <v>119872618150.64204</v>
      </c>
      <c r="O2722" s="183">
        <f>L2722/About!$B$144</f>
        <v>11.306249431032901</v>
      </c>
    </row>
    <row r="2723" spans="2:15" x14ac:dyDescent="0.45">
      <c r="B2723" s="118" t="s">
        <v>160</v>
      </c>
      <c r="C2723" s="118" t="s">
        <v>776</v>
      </c>
      <c r="D2723" s="118" t="s">
        <v>962</v>
      </c>
      <c r="E2723" s="118" t="s">
        <v>991</v>
      </c>
      <c r="F2723" s="118" t="s">
        <v>987</v>
      </c>
      <c r="G2723" s="118" t="s">
        <v>1000</v>
      </c>
      <c r="H2723" s="118" t="s">
        <v>1001</v>
      </c>
      <c r="I2723" s="118">
        <v>51.470001220703097</v>
      </c>
      <c r="J2723" s="118">
        <v>43.75</v>
      </c>
      <c r="K2723" s="118">
        <v>-1.37000000476837</v>
      </c>
      <c r="L2723" s="181">
        <f>(K2723+'NPV Calcs'!$D$13)*About!$B$135</f>
        <v>6.0093050230360898</v>
      </c>
      <c r="M2723" s="95" t="str">
        <f>INDEX('IEA Tech to Policy Mapping'!$B$2:$B$13,MATCH($H2723,'IEA Tech to Policy Mapping'!$A$2:$A$13,0))</f>
        <v>ngps - T&amp;D methane capture</v>
      </c>
      <c r="N2723" s="182">
        <f>(J2723*About!$A$132/1000)*10^12*'EPA to IEA Scaling'!$E$13</f>
        <v>991385081646.30151</v>
      </c>
      <c r="O2723" s="183">
        <f>L2723/About!$B$144</f>
        <v>11.306249431032901</v>
      </c>
    </row>
    <row r="2724" spans="2:15" x14ac:dyDescent="0.45">
      <c r="B2724" s="118" t="s">
        <v>162</v>
      </c>
      <c r="C2724" s="118" t="s">
        <v>776</v>
      </c>
      <c r="D2724" s="118" t="s">
        <v>962</v>
      </c>
      <c r="E2724" s="118" t="s">
        <v>991</v>
      </c>
      <c r="F2724" s="118" t="s">
        <v>987</v>
      </c>
      <c r="G2724" s="118" t="s">
        <v>1000</v>
      </c>
      <c r="H2724" s="118" t="s">
        <v>1001</v>
      </c>
      <c r="I2724" s="118">
        <v>28.129999160766602</v>
      </c>
      <c r="J2724" s="118">
        <v>23.909999847412099</v>
      </c>
      <c r="K2724" s="118">
        <v>-1.37000000476837</v>
      </c>
      <c r="L2724" s="181">
        <f>(K2724+'NPV Calcs'!$D$13)*About!$B$135</f>
        <v>6.0093050230360898</v>
      </c>
      <c r="M2724" s="95" t="str">
        <f>INDEX('IEA Tech to Policy Mapping'!$B$2:$B$13,MATCH($H2724,'IEA Tech to Policy Mapping'!$A$2:$A$13,0))</f>
        <v>ngps - T&amp;D methane capture</v>
      </c>
      <c r="N2724" s="182">
        <f>(J2724*About!$A$132/1000)*10^12*'EPA to IEA Scaling'!$E$13</f>
        <v>541806106306.05023</v>
      </c>
      <c r="O2724" s="183">
        <f>L2724/About!$B$144</f>
        <v>11.306249431032901</v>
      </c>
    </row>
    <row r="2725" spans="2:15" x14ac:dyDescent="0.45">
      <c r="B2725" s="118" t="s">
        <v>181</v>
      </c>
      <c r="C2725" s="118" t="s">
        <v>776</v>
      </c>
      <c r="D2725" s="118" t="s">
        <v>962</v>
      </c>
      <c r="E2725" s="118" t="s">
        <v>991</v>
      </c>
      <c r="F2725" s="118" t="s">
        <v>987</v>
      </c>
      <c r="G2725" s="118" t="s">
        <v>1000</v>
      </c>
      <c r="H2725" s="118" t="s">
        <v>1001</v>
      </c>
      <c r="I2725" s="118">
        <v>7.8899998664855904</v>
      </c>
      <c r="J2725" s="118">
        <v>6.71000003814697</v>
      </c>
      <c r="K2725" s="118">
        <v>-1.37000000476837</v>
      </c>
      <c r="L2725" s="181">
        <f>(K2725+'NPV Calcs'!$D$13)*About!$B$135</f>
        <v>6.0093050230360898</v>
      </c>
      <c r="M2725" s="95" t="str">
        <f>INDEX('IEA Tech to Policy Mapping'!$B$2:$B$13,MATCH($H2725,'IEA Tech to Policy Mapping'!$A$2:$A$13,0))</f>
        <v>ngps - T&amp;D methane capture</v>
      </c>
      <c r="N2725" s="182">
        <f>(J2725*About!$A$132/1000)*10^12*'EPA to IEA Scaling'!$E$13</f>
        <v>152050147100.91473</v>
      </c>
      <c r="O2725" s="183">
        <f>L2725/About!$B$144</f>
        <v>11.306249431032901</v>
      </c>
    </row>
    <row r="2726" spans="2:15" x14ac:dyDescent="0.45">
      <c r="B2726" s="118" t="s">
        <v>245</v>
      </c>
      <c r="C2726" s="118" t="s">
        <v>776</v>
      </c>
      <c r="D2726" s="118" t="s">
        <v>962</v>
      </c>
      <c r="E2726" s="118" t="s">
        <v>991</v>
      </c>
      <c r="F2726" s="118" t="s">
        <v>987</v>
      </c>
      <c r="G2726" s="118" t="s">
        <v>1000</v>
      </c>
      <c r="H2726" s="118" t="s">
        <v>1001</v>
      </c>
      <c r="I2726" s="118">
        <v>10.789999961853001</v>
      </c>
      <c r="J2726" s="118">
        <v>9.17000007629394</v>
      </c>
      <c r="K2726" s="118">
        <v>-1.37000000476837</v>
      </c>
      <c r="L2726" s="181">
        <f>(K2726+'NPV Calcs'!$D$13)*About!$B$135</f>
        <v>6.0093050230360898</v>
      </c>
      <c r="M2726" s="95" t="str">
        <f>INDEX('IEA Tech to Policy Mapping'!$B$2:$B$13,MATCH($H2726,'IEA Tech to Policy Mapping'!$A$2:$A$13,0))</f>
        <v>ngps - T&amp;D methane capture</v>
      </c>
      <c r="N2726" s="182">
        <f>(J2726*About!$A$132/1000)*10^12*'EPA to IEA Scaling'!$E$13</f>
        <v>207794314841.90305</v>
      </c>
      <c r="O2726" s="183">
        <f>L2726/About!$B$144</f>
        <v>11.306249431032901</v>
      </c>
    </row>
    <row r="2727" spans="2:15" x14ac:dyDescent="0.45">
      <c r="B2727" s="118" t="s">
        <v>274</v>
      </c>
      <c r="C2727" s="118" t="s">
        <v>776</v>
      </c>
      <c r="D2727" s="118" t="s">
        <v>962</v>
      </c>
      <c r="E2727" s="118" t="s">
        <v>991</v>
      </c>
      <c r="F2727" s="118" t="s">
        <v>987</v>
      </c>
      <c r="G2727" s="118" t="s">
        <v>1000</v>
      </c>
      <c r="H2727" s="118" t="s">
        <v>1001</v>
      </c>
      <c r="I2727" s="118">
        <v>18.7399997711181</v>
      </c>
      <c r="J2727" s="118">
        <v>15.9300003051757</v>
      </c>
      <c r="K2727" s="118">
        <v>-1.37000000476837</v>
      </c>
      <c r="L2727" s="181">
        <f>(K2727+'NPV Calcs'!$D$13)*About!$B$135</f>
        <v>6.0093050230360898</v>
      </c>
      <c r="M2727" s="95" t="str">
        <f>INDEX('IEA Tech to Policy Mapping'!$B$2:$B$13,MATCH($H2727,'IEA Tech to Policy Mapping'!$A$2:$A$13,0))</f>
        <v>ngps - T&amp;D methane capture</v>
      </c>
      <c r="N2727" s="182">
        <f>(J2727*About!$A$132/1000)*10^12*'EPA to IEA Scaling'!$E$13</f>
        <v>360977477786.79364</v>
      </c>
      <c r="O2727" s="183">
        <f>L2727/About!$B$144</f>
        <v>11.306249431032901</v>
      </c>
    </row>
    <row r="2728" spans="2:15" x14ac:dyDescent="0.45">
      <c r="B2728" s="118" t="s">
        <v>307</v>
      </c>
      <c r="C2728" s="118" t="s">
        <v>776</v>
      </c>
      <c r="D2728" s="118" t="s">
        <v>962</v>
      </c>
      <c r="E2728" s="118" t="s">
        <v>991</v>
      </c>
      <c r="F2728" s="118" t="s">
        <v>987</v>
      </c>
      <c r="G2728" s="118" t="s">
        <v>1000</v>
      </c>
      <c r="H2728" s="118" t="s">
        <v>1001</v>
      </c>
      <c r="I2728" s="118">
        <v>7.4699997901916504</v>
      </c>
      <c r="J2728" s="118">
        <v>6.3499999046325604</v>
      </c>
      <c r="K2728" s="118">
        <v>-1.37000000476837</v>
      </c>
      <c r="L2728" s="181">
        <f>(K2728+'NPV Calcs'!$D$13)*About!$B$135</f>
        <v>6.0093050230360898</v>
      </c>
      <c r="M2728" s="95" t="str">
        <f>INDEX('IEA Tech to Policy Mapping'!$B$2:$B$13,MATCH($H2728,'IEA Tech to Policy Mapping'!$A$2:$A$13,0))</f>
        <v>ngps - T&amp;D methane capture</v>
      </c>
      <c r="N2728" s="182">
        <f>(J2728*About!$A$132/1000)*10^12*'EPA to IEA Scaling'!$E$13</f>
        <v>143892461117.90076</v>
      </c>
      <c r="O2728" s="183">
        <f>L2728/About!$B$144</f>
        <v>11.306249431032901</v>
      </c>
    </row>
    <row r="2729" spans="2:15" x14ac:dyDescent="0.45">
      <c r="B2729" s="118" t="s">
        <v>332</v>
      </c>
      <c r="C2729" s="118" t="s">
        <v>776</v>
      </c>
      <c r="D2729" s="118" t="s">
        <v>962</v>
      </c>
      <c r="E2729" s="118" t="s">
        <v>991</v>
      </c>
      <c r="F2729" s="118" t="s">
        <v>987</v>
      </c>
      <c r="G2729" s="118" t="s">
        <v>1000</v>
      </c>
      <c r="H2729" s="118" t="s">
        <v>1001</v>
      </c>
      <c r="I2729" s="118">
        <v>17.889999389648398</v>
      </c>
      <c r="J2729" s="118">
        <v>15.2100000381469</v>
      </c>
      <c r="K2729" s="118">
        <v>-1.37000000476837</v>
      </c>
      <c r="L2729" s="181">
        <f>(K2729+'NPV Calcs'!$D$13)*About!$B$135</f>
        <v>6.0093050230360898</v>
      </c>
      <c r="M2729" s="95" t="str">
        <f>INDEX('IEA Tech to Policy Mapping'!$B$2:$B$13,MATCH($H2729,'IEA Tech to Policy Mapping'!$A$2:$A$13,0))</f>
        <v>ngps - T&amp;D methane capture</v>
      </c>
      <c r="N2729" s="182">
        <f>(J2729*About!$A$132/1000)*10^12*'EPA to IEA Scaling'!$E$13</f>
        <v>344662105820.76605</v>
      </c>
      <c r="O2729" s="183">
        <f>L2729/About!$B$144</f>
        <v>11.306249431032901</v>
      </c>
    </row>
    <row r="2730" spans="2:15" x14ac:dyDescent="0.45">
      <c r="B2730" s="118" t="s">
        <v>347</v>
      </c>
      <c r="C2730" s="118" t="s">
        <v>776</v>
      </c>
      <c r="D2730" s="118" t="s">
        <v>962</v>
      </c>
      <c r="E2730" s="118" t="s">
        <v>991</v>
      </c>
      <c r="F2730" s="118" t="s">
        <v>987</v>
      </c>
      <c r="G2730" s="118" t="s">
        <v>1000</v>
      </c>
      <c r="H2730" s="118" t="s">
        <v>1001</v>
      </c>
      <c r="I2730" s="118">
        <v>1.2699999809265099</v>
      </c>
      <c r="J2730" s="118">
        <v>1.08000004291534</v>
      </c>
      <c r="K2730" s="118">
        <v>-1.37000000476837</v>
      </c>
      <c r="L2730" s="181">
        <f>(K2730+'NPV Calcs'!$D$13)*About!$B$135</f>
        <v>6.0093050230360898</v>
      </c>
      <c r="M2730" s="95" t="str">
        <f>INDEX('IEA Tech to Policy Mapping'!$B$2:$B$13,MATCH($H2730,'IEA Tech to Policy Mapping'!$A$2:$A$13,0))</f>
        <v>ngps - T&amp;D methane capture</v>
      </c>
      <c r="N2730" s="182">
        <f>(J2730*About!$A$132/1000)*10^12*'EPA to IEA Scaling'!$E$13</f>
        <v>24473049845.111622</v>
      </c>
      <c r="O2730" s="183">
        <f>L2730/About!$B$144</f>
        <v>11.306249431032901</v>
      </c>
    </row>
    <row r="2731" spans="2:15" x14ac:dyDescent="0.45">
      <c r="B2731" s="118" t="s">
        <v>245</v>
      </c>
      <c r="C2731" s="118" t="s">
        <v>776</v>
      </c>
      <c r="D2731" s="118" t="s">
        <v>962</v>
      </c>
      <c r="E2731" s="118" t="s">
        <v>993</v>
      </c>
      <c r="F2731" s="118" t="s">
        <v>987</v>
      </c>
      <c r="G2731" s="118" t="s">
        <v>1000</v>
      </c>
      <c r="H2731" s="118" t="s">
        <v>1001</v>
      </c>
      <c r="I2731" s="118">
        <v>8.0699996948242099</v>
      </c>
      <c r="J2731" s="118">
        <v>6.8600001335143999</v>
      </c>
      <c r="K2731" s="118">
        <v>-1.37000000476837</v>
      </c>
      <c r="L2731" s="181">
        <f>(K2731+'NPV Calcs'!$D$13)*About!$B$135</f>
        <v>6.0093050230360898</v>
      </c>
      <c r="M2731" s="95" t="str">
        <f>INDEX('IEA Tech to Policy Mapping'!$B$2:$B$13,MATCH($H2731,'IEA Tech to Policy Mapping'!$A$2:$A$13,0))</f>
        <v>ngps - T&amp;D methane capture</v>
      </c>
      <c r="N2731" s="182">
        <f>(J2731*About!$A$132/1000)*10^12*'EPA to IEA Scaling'!$E$13</f>
        <v>155449183827.60715</v>
      </c>
      <c r="O2731" s="183">
        <f>L2731/About!$B$144</f>
        <v>11.306249431032901</v>
      </c>
    </row>
    <row r="2732" spans="2:15" x14ac:dyDescent="0.45">
      <c r="B2732" s="118" t="s">
        <v>274</v>
      </c>
      <c r="C2732" s="118" t="s">
        <v>776</v>
      </c>
      <c r="D2732" s="118" t="s">
        <v>962</v>
      </c>
      <c r="E2732" s="118" t="s">
        <v>993</v>
      </c>
      <c r="F2732" s="118" t="s">
        <v>987</v>
      </c>
      <c r="G2732" s="118" t="s">
        <v>1000</v>
      </c>
      <c r="H2732" s="118" t="s">
        <v>1001</v>
      </c>
      <c r="I2732" s="118">
        <v>1.53999996185302</v>
      </c>
      <c r="J2732" s="118">
        <v>1.3099999427795399</v>
      </c>
      <c r="K2732" s="118">
        <v>-1.37000000476837</v>
      </c>
      <c r="L2732" s="181">
        <f>(K2732+'NPV Calcs'!$D$13)*About!$B$135</f>
        <v>6.0093050230360898</v>
      </c>
      <c r="M2732" s="95" t="str">
        <f>INDEX('IEA Tech to Policy Mapping'!$B$2:$B$13,MATCH($H2732,'IEA Tech to Policy Mapping'!$A$2:$A$13,0))</f>
        <v>ngps - T&amp;D methane capture</v>
      </c>
      <c r="N2732" s="182">
        <f>(J2732*About!$A$132/1000)*10^12*'EPA to IEA Scaling'!$E$13</f>
        <v>29684900576.666161</v>
      </c>
      <c r="O2732" s="183">
        <f>L2732/About!$B$144</f>
        <v>11.306249431032901</v>
      </c>
    </row>
    <row r="2733" spans="2:15" x14ac:dyDescent="0.45">
      <c r="B2733" s="118" t="s">
        <v>39</v>
      </c>
      <c r="C2733" s="118" t="s">
        <v>776</v>
      </c>
      <c r="D2733" s="118" t="s">
        <v>962</v>
      </c>
      <c r="E2733" s="118" t="s">
        <v>996</v>
      </c>
      <c r="F2733" s="118" t="s">
        <v>997</v>
      </c>
      <c r="G2733" s="118" t="s">
        <v>988</v>
      </c>
      <c r="H2733" s="118" t="s">
        <v>995</v>
      </c>
      <c r="I2733" s="118">
        <v>3.4000000953674299</v>
      </c>
      <c r="J2733" s="118">
        <v>3.4000000953674299</v>
      </c>
      <c r="K2733" s="118">
        <v>-1.28999996185302</v>
      </c>
      <c r="L2733" s="181">
        <f>(K2733+'NPV Calcs'!$D$13)*About!$B$135</f>
        <v>6.0811494468269762</v>
      </c>
      <c r="M2733" s="95" t="str">
        <f>INDEX('IEA Tech to Policy Mapping'!$B$2:$B$13,MATCH($H2733,'IEA Tech to Policy Mapping'!$A$2:$A$13,0))</f>
        <v>ngps - T&amp;D methane capture</v>
      </c>
      <c r="N2733" s="182">
        <f>(J2733*About!$A$132/1000)*10^12*'EPA to IEA Scaling'!$E$13</f>
        <v>77044785648.989075</v>
      </c>
      <c r="O2733" s="183">
        <f>L2733/About!$B$144</f>
        <v>11.441421630229772</v>
      </c>
    </row>
    <row r="2734" spans="2:15" x14ac:dyDescent="0.45">
      <c r="B2734" s="118" t="s">
        <v>274</v>
      </c>
      <c r="C2734" s="118" t="s">
        <v>776</v>
      </c>
      <c r="D2734" s="118" t="s">
        <v>962</v>
      </c>
      <c r="E2734" s="118" t="s">
        <v>993</v>
      </c>
      <c r="F2734" s="118" t="s">
        <v>987</v>
      </c>
      <c r="G2734" s="118" t="s">
        <v>988</v>
      </c>
      <c r="H2734" s="118" t="s">
        <v>1003</v>
      </c>
      <c r="I2734" s="118">
        <v>0.18999999761581399</v>
      </c>
      <c r="J2734" s="118">
        <v>0.18999999761581399</v>
      </c>
      <c r="K2734" s="118">
        <v>-1.0700000524520801</v>
      </c>
      <c r="L2734" s="181">
        <f>(K2734+'NPV Calcs'!$D$13)*About!$B$135</f>
        <v>6.2787214249030683</v>
      </c>
      <c r="M2734" s="95" t="str">
        <f>INDEX('IEA Tech to Policy Mapping'!$B$2:$B$13,MATCH($H2734,'IEA Tech to Policy Mapping'!$A$2:$A$13,0))</f>
        <v>ngps - T&amp;D methane capture</v>
      </c>
      <c r="N2734" s="182">
        <f>(J2734*About!$A$132/1000)*10^12*'EPA to IEA Scaling'!$E$13</f>
        <v>4305443729.1234484</v>
      </c>
      <c r="O2734" s="183">
        <f>L2734/About!$B$144</f>
        <v>11.813144825532358</v>
      </c>
    </row>
    <row r="2735" spans="2:15" x14ac:dyDescent="0.45">
      <c r="B2735" s="118" t="s">
        <v>274</v>
      </c>
      <c r="C2735" s="118" t="s">
        <v>776</v>
      </c>
      <c r="D2735" s="118" t="s">
        <v>985</v>
      </c>
      <c r="E2735" s="118" t="s">
        <v>1007</v>
      </c>
      <c r="F2735" s="118" t="s">
        <v>997</v>
      </c>
      <c r="G2735" s="118" t="s">
        <v>988</v>
      </c>
      <c r="H2735" s="118" t="s">
        <v>1003</v>
      </c>
      <c r="I2735" s="118">
        <v>0.46000000834464999</v>
      </c>
      <c r="J2735" s="118">
        <v>0.46000000834464999</v>
      </c>
      <c r="K2735" s="118">
        <v>-1.0700000524520801</v>
      </c>
      <c r="L2735" s="181">
        <f>(K2735+'NPV Calcs'!$D$13)*About!$B$135</f>
        <v>6.2787214249030683</v>
      </c>
      <c r="M2735" s="95" t="str">
        <f>INDEX('IEA Tech to Policy Mapping'!$B$2:$B$13,MATCH($H2735,'IEA Tech to Policy Mapping'!$A$2:$A$13,0))</f>
        <v>ngps - T&amp;D methane capture</v>
      </c>
      <c r="N2735" s="182">
        <f>(J2735*About!$A$132/1000)*10^12*'EPA to IEA Scaling'!$E$13</f>
        <v>10423706190.401377</v>
      </c>
      <c r="O2735" s="183">
        <f>L2735/About!$B$144</f>
        <v>11.813144825532358</v>
      </c>
    </row>
    <row r="2736" spans="2:15" x14ac:dyDescent="0.45">
      <c r="B2736" s="118" t="s">
        <v>274</v>
      </c>
      <c r="C2736" s="118" t="s">
        <v>776</v>
      </c>
      <c r="D2736" s="118" t="s">
        <v>962</v>
      </c>
      <c r="E2736" s="118" t="s">
        <v>991</v>
      </c>
      <c r="F2736" s="118" t="s">
        <v>987</v>
      </c>
      <c r="G2736" s="118" t="s">
        <v>988</v>
      </c>
      <c r="H2736" s="118" t="s">
        <v>1003</v>
      </c>
      <c r="I2736" s="118">
        <v>2.3399999141693102</v>
      </c>
      <c r="J2736" s="118">
        <v>2.3399999141693102</v>
      </c>
      <c r="K2736" s="118">
        <v>-1.0700000524520801</v>
      </c>
      <c r="L2736" s="181">
        <f>(K2736+'NPV Calcs'!$D$13)*About!$B$135</f>
        <v>6.2787214249030683</v>
      </c>
      <c r="M2736" s="95" t="str">
        <f>INDEX('IEA Tech to Policy Mapping'!$B$2:$B$13,MATCH($H2736,'IEA Tech to Policy Mapping'!$A$2:$A$13,0))</f>
        <v>ngps - T&amp;D methane capture</v>
      </c>
      <c r="N2736" s="182">
        <f>(J2736*About!$A$132/1000)*10^12*'EPA to IEA Scaling'!$E$13</f>
        <v>53024937279.110405</v>
      </c>
      <c r="O2736" s="183">
        <f>L2736/About!$B$144</f>
        <v>11.813144825532358</v>
      </c>
    </row>
    <row r="2737" spans="2:15" x14ac:dyDescent="0.45">
      <c r="B2737" s="118" t="s">
        <v>274</v>
      </c>
      <c r="C2737" s="118" t="s">
        <v>776</v>
      </c>
      <c r="D2737" s="118" t="s">
        <v>962</v>
      </c>
      <c r="E2737" s="118" t="s">
        <v>996</v>
      </c>
      <c r="F2737" s="118" t="s">
        <v>997</v>
      </c>
      <c r="G2737" s="118" t="s">
        <v>988</v>
      </c>
      <c r="H2737" s="118" t="s">
        <v>1003</v>
      </c>
      <c r="I2737" s="118">
        <v>0.34999999403953502</v>
      </c>
      <c r="J2737" s="118">
        <v>0.34999999403953502</v>
      </c>
      <c r="K2737" s="118">
        <v>-1.0700000524520801</v>
      </c>
      <c r="L2737" s="181">
        <f>(K2737+'NPV Calcs'!$D$13)*About!$B$135</f>
        <v>6.2787214249030683</v>
      </c>
      <c r="M2737" s="95" t="str">
        <f>INDEX('IEA Tech to Policy Mapping'!$B$2:$B$13,MATCH($H2737,'IEA Tech to Policy Mapping'!$A$2:$A$13,0))</f>
        <v>ngps - T&amp;D methane capture</v>
      </c>
      <c r="N2737" s="182">
        <f>(J2737*About!$A$132/1000)*10^12*'EPA to IEA Scaling'!$E$13</f>
        <v>7931080518.1049032</v>
      </c>
      <c r="O2737" s="183">
        <f>L2737/About!$B$144</f>
        <v>11.813144825532358</v>
      </c>
    </row>
    <row r="2738" spans="2:15" x14ac:dyDescent="0.45">
      <c r="B2738" s="118" t="s">
        <v>274</v>
      </c>
      <c r="C2738" s="118" t="s">
        <v>776</v>
      </c>
      <c r="D2738" s="118" t="s">
        <v>985</v>
      </c>
      <c r="E2738" s="118" t="s">
        <v>986</v>
      </c>
      <c r="F2738" s="118" t="s">
        <v>987</v>
      </c>
      <c r="G2738" s="118" t="s">
        <v>988</v>
      </c>
      <c r="H2738" s="118" t="s">
        <v>1003</v>
      </c>
      <c r="I2738" s="118">
        <v>91.360000610351506</v>
      </c>
      <c r="J2738" s="118">
        <v>91.360000610351506</v>
      </c>
      <c r="K2738" s="118">
        <v>-1.04999995231628</v>
      </c>
      <c r="L2738" s="181">
        <f>(K2738+'NPV Calcs'!$D$13)*About!$B$135</f>
        <v>6.2966826111431438</v>
      </c>
      <c r="M2738" s="95" t="str">
        <f>INDEX('IEA Tech to Policy Mapping'!$B$2:$B$13,MATCH($H2738,'IEA Tech to Policy Mapping'!$A$2:$A$13,0))</f>
        <v>ngps - T&amp;D methane capture</v>
      </c>
      <c r="N2738" s="182">
        <f>(J2738*About!$A$132/1000)*10^12*'EPA to IEA Scaling'!$E$13</f>
        <v>2070238666612.5593</v>
      </c>
      <c r="O2738" s="183">
        <f>L2738/About!$B$144</f>
        <v>11.846938026398194</v>
      </c>
    </row>
    <row r="2739" spans="2:15" x14ac:dyDescent="0.45">
      <c r="B2739" s="118" t="s">
        <v>245</v>
      </c>
      <c r="C2739" s="118" t="s">
        <v>776</v>
      </c>
      <c r="D2739" s="118" t="s">
        <v>962</v>
      </c>
      <c r="E2739" s="118" t="s">
        <v>991</v>
      </c>
      <c r="F2739" s="118" t="s">
        <v>987</v>
      </c>
      <c r="G2739" s="118" t="s">
        <v>988</v>
      </c>
      <c r="H2739" s="118" t="s">
        <v>1003</v>
      </c>
      <c r="I2739" s="118">
        <v>1.3500000238418499</v>
      </c>
      <c r="J2739" s="118">
        <v>1.3500000238418499</v>
      </c>
      <c r="K2739" s="118">
        <v>-1.0299999713897701</v>
      </c>
      <c r="L2739" s="181">
        <f>(K2739+'NPV Calcs'!$D$13)*About!$B$135</f>
        <v>6.3146436903267418</v>
      </c>
      <c r="M2739" s="95" t="str">
        <f>INDEX('IEA Tech to Policy Mapping'!$B$2:$B$13,MATCH($H2739,'IEA Tech to Policy Mapping'!$A$2:$A$13,0))</f>
        <v>ngps - T&amp;D methane capture</v>
      </c>
      <c r="N2739" s="182">
        <f>(J2739*About!$A$132/1000)*10^12*'EPA to IEA Scaling'!$E$13</f>
        <v>30591311631.061977</v>
      </c>
      <c r="O2739" s="183">
        <f>L2739/About!$B$144</f>
        <v>11.880731025841863</v>
      </c>
    </row>
    <row r="2740" spans="2:15" x14ac:dyDescent="0.45">
      <c r="B2740" s="118" t="s">
        <v>245</v>
      </c>
      <c r="C2740" s="118" t="s">
        <v>776</v>
      </c>
      <c r="D2740" s="118" t="s">
        <v>985</v>
      </c>
      <c r="E2740" s="118" t="s">
        <v>1007</v>
      </c>
      <c r="F2740" s="118" t="s">
        <v>997</v>
      </c>
      <c r="G2740" s="118" t="s">
        <v>988</v>
      </c>
      <c r="H2740" s="118" t="s">
        <v>1003</v>
      </c>
      <c r="I2740" s="118">
        <v>2.9999999329447701E-2</v>
      </c>
      <c r="J2740" s="118">
        <v>2.9999999329447701E-2</v>
      </c>
      <c r="K2740" s="118">
        <v>-1.0299999713897701</v>
      </c>
      <c r="L2740" s="181">
        <f>(K2740+'NPV Calcs'!$D$13)*About!$B$135</f>
        <v>6.3146436903267418</v>
      </c>
      <c r="M2740" s="95" t="str">
        <f>INDEX('IEA Tech to Policy Mapping'!$B$2:$B$13,MATCH($H2740,'IEA Tech to Policy Mapping'!$A$2:$A$13,0))</f>
        <v>ngps - T&amp;D methane capture</v>
      </c>
      <c r="N2740" s="182">
        <f>(J2740*About!$A$132/1000)*10^12*'EPA to IEA Scaling'!$E$13</f>
        <v>679806897.9340229</v>
      </c>
      <c r="O2740" s="183">
        <f>L2740/About!$B$144</f>
        <v>11.880731025841863</v>
      </c>
    </row>
    <row r="2741" spans="2:15" x14ac:dyDescent="0.45">
      <c r="B2741" s="118" t="s">
        <v>245</v>
      </c>
      <c r="C2741" s="118" t="s">
        <v>776</v>
      </c>
      <c r="D2741" s="118" t="s">
        <v>962</v>
      </c>
      <c r="E2741" s="118" t="s">
        <v>993</v>
      </c>
      <c r="F2741" s="118" t="s">
        <v>987</v>
      </c>
      <c r="G2741" s="118" t="s">
        <v>988</v>
      </c>
      <c r="H2741" s="118" t="s">
        <v>1003</v>
      </c>
      <c r="I2741" s="118">
        <v>1.00999999046325</v>
      </c>
      <c r="J2741" s="118">
        <v>1.00999999046325</v>
      </c>
      <c r="K2741" s="118">
        <v>-1.0299999713897701</v>
      </c>
      <c r="L2741" s="181">
        <f>(K2741+'NPV Calcs'!$D$13)*About!$B$135</f>
        <v>6.3146436903267418</v>
      </c>
      <c r="M2741" s="95" t="str">
        <f>INDEX('IEA Tech to Policy Mapping'!$B$2:$B$13,MATCH($H2741,'IEA Tech to Policy Mapping'!$A$2:$A$13,0))</f>
        <v>ngps - T&amp;D methane capture</v>
      </c>
      <c r="N2741" s="182">
        <f>(J2741*About!$A$132/1000)*10^12*'EPA to IEA Scaling'!$E$13</f>
        <v>22886832525.901096</v>
      </c>
      <c r="O2741" s="183">
        <f>L2741/About!$B$144</f>
        <v>11.880731025841863</v>
      </c>
    </row>
    <row r="2742" spans="2:15" x14ac:dyDescent="0.45">
      <c r="B2742" s="118" t="s">
        <v>245</v>
      </c>
      <c r="C2742" s="118" t="s">
        <v>776</v>
      </c>
      <c r="D2742" s="118" t="s">
        <v>962</v>
      </c>
      <c r="E2742" s="118" t="s">
        <v>996</v>
      </c>
      <c r="F2742" s="118" t="s">
        <v>997</v>
      </c>
      <c r="G2742" s="118" t="s">
        <v>988</v>
      </c>
      <c r="H2742" s="118" t="s">
        <v>1003</v>
      </c>
      <c r="I2742" s="118">
        <v>0.11999999731779</v>
      </c>
      <c r="J2742" s="118">
        <v>0.11999999731779</v>
      </c>
      <c r="K2742" s="118">
        <v>-1.0299999713897701</v>
      </c>
      <c r="L2742" s="181">
        <f>(K2742+'NPV Calcs'!$D$13)*About!$B$135</f>
        <v>6.3146436903267418</v>
      </c>
      <c r="M2742" s="95" t="str">
        <f>INDEX('IEA Tech to Policy Mapping'!$B$2:$B$13,MATCH($H2742,'IEA Tech to Policy Mapping'!$A$2:$A$13,0))</f>
        <v>ngps - T&amp;D methane capture</v>
      </c>
      <c r="N2742" s="182">
        <f>(J2742*About!$A$132/1000)*10^12*'EPA to IEA Scaling'!$E$13</f>
        <v>2719227591.736073</v>
      </c>
      <c r="O2742" s="183">
        <f>L2742/About!$B$144</f>
        <v>11.880731025841863</v>
      </c>
    </row>
    <row r="2743" spans="2:15" x14ac:dyDescent="0.45">
      <c r="B2743" s="118" t="s">
        <v>245</v>
      </c>
      <c r="C2743" s="118" t="s">
        <v>776</v>
      </c>
      <c r="D2743" s="118" t="s">
        <v>985</v>
      </c>
      <c r="E2743" s="118" t="s">
        <v>986</v>
      </c>
      <c r="F2743" s="118" t="s">
        <v>987</v>
      </c>
      <c r="G2743" s="118" t="s">
        <v>988</v>
      </c>
      <c r="H2743" s="118" t="s">
        <v>1003</v>
      </c>
      <c r="I2743" s="118">
        <v>12.7299995422363</v>
      </c>
      <c r="J2743" s="118">
        <v>12.7299995422363</v>
      </c>
      <c r="K2743" s="118">
        <v>-1.00999999046325</v>
      </c>
      <c r="L2743" s="181">
        <f>(K2743+'NPV Calcs'!$D$13)*About!$B$135</f>
        <v>6.3326047695103496</v>
      </c>
      <c r="M2743" s="95" t="str">
        <f>INDEX('IEA Tech to Policy Mapping'!$B$2:$B$13,MATCH($H2743,'IEA Tech to Policy Mapping'!$A$2:$A$13,0))</f>
        <v>ngps - T&amp;D methane capture</v>
      </c>
      <c r="N2743" s="182">
        <f>(J2743*About!$A$132/1000)*10^12*'EPA to IEA Scaling'!$E$13</f>
        <v>288464723097.99579</v>
      </c>
      <c r="O2743" s="183">
        <f>L2743/About!$B$144</f>
        <v>11.91452402528555</v>
      </c>
    </row>
    <row r="2744" spans="2:15" x14ac:dyDescent="0.45">
      <c r="B2744" s="118" t="s">
        <v>332</v>
      </c>
      <c r="C2744" s="118" t="s">
        <v>776</v>
      </c>
      <c r="D2744" s="118" t="s">
        <v>962</v>
      </c>
      <c r="E2744" s="118" t="s">
        <v>991</v>
      </c>
      <c r="F2744" s="118" t="s">
        <v>987</v>
      </c>
      <c r="G2744" s="118" t="s">
        <v>988</v>
      </c>
      <c r="H2744" s="118" t="s">
        <v>1003</v>
      </c>
      <c r="I2744" s="118">
        <v>2.2400000095367401</v>
      </c>
      <c r="J2744" s="118">
        <v>2.2400000095367401</v>
      </c>
      <c r="K2744" s="118">
        <v>-0.89999997615814198</v>
      </c>
      <c r="L2744" s="181">
        <f>(K2744+'NPV Calcs'!$D$13)*About!$B$135</f>
        <v>6.4313908120766268</v>
      </c>
      <c r="M2744" s="95" t="str">
        <f>INDEX('IEA Tech to Policy Mapping'!$B$2:$B$13,MATCH($H2744,'IEA Tech to Policy Mapping'!$A$2:$A$13,0))</f>
        <v>ngps - T&amp;D methane capture</v>
      </c>
      <c r="N2744" s="182">
        <f>(J2744*About!$A$132/1000)*10^12*'EPA to IEA Scaling'!$E$13</f>
        <v>50758916396.395363</v>
      </c>
      <c r="O2744" s="183">
        <f>L2744/About!$B$144</f>
        <v>12.100385723647912</v>
      </c>
    </row>
    <row r="2745" spans="2:15" x14ac:dyDescent="0.45">
      <c r="B2745" s="118" t="s">
        <v>332</v>
      </c>
      <c r="C2745" s="118" t="s">
        <v>776</v>
      </c>
      <c r="D2745" s="118" t="s">
        <v>985</v>
      </c>
      <c r="E2745" s="118" t="s">
        <v>1007</v>
      </c>
      <c r="F2745" s="118" t="s">
        <v>997</v>
      </c>
      <c r="G2745" s="118" t="s">
        <v>988</v>
      </c>
      <c r="H2745" s="118" t="s">
        <v>1003</v>
      </c>
      <c r="I2745" s="118">
        <v>0.10000000149011599</v>
      </c>
      <c r="J2745" s="118">
        <v>0.10000000149011599</v>
      </c>
      <c r="K2745" s="118">
        <v>-0.89999997615814198</v>
      </c>
      <c r="L2745" s="181">
        <f>(K2745+'NPV Calcs'!$D$13)*About!$B$135</f>
        <v>6.4313908120766268</v>
      </c>
      <c r="M2745" s="95" t="str">
        <f>INDEX('IEA Tech to Policy Mapping'!$B$2:$B$13,MATCH($H2745,'IEA Tech to Policy Mapping'!$A$2:$A$13,0))</f>
        <v>ngps - T&amp;D methane capture</v>
      </c>
      <c r="N2745" s="182">
        <f>(J2745*About!$A$132/1000)*10^12*'EPA to IEA Scaling'!$E$13</f>
        <v>2266023077.5293465</v>
      </c>
      <c r="O2745" s="183">
        <f>L2745/About!$B$144</f>
        <v>12.100385723647912</v>
      </c>
    </row>
    <row r="2746" spans="2:15" x14ac:dyDescent="0.45">
      <c r="B2746" s="118" t="s">
        <v>332</v>
      </c>
      <c r="C2746" s="118" t="s">
        <v>776</v>
      </c>
      <c r="D2746" s="118" t="s">
        <v>962</v>
      </c>
      <c r="E2746" s="118" t="s">
        <v>996</v>
      </c>
      <c r="F2746" s="118" t="s">
        <v>997</v>
      </c>
      <c r="G2746" s="118" t="s">
        <v>988</v>
      </c>
      <c r="H2746" s="118" t="s">
        <v>1003</v>
      </c>
      <c r="I2746" s="118">
        <v>0.239999994635581</v>
      </c>
      <c r="J2746" s="118">
        <v>0.239999994635581</v>
      </c>
      <c r="K2746" s="118">
        <v>-0.89999997615814198</v>
      </c>
      <c r="L2746" s="181">
        <f>(K2746+'NPV Calcs'!$D$13)*About!$B$135</f>
        <v>6.4313908120766268</v>
      </c>
      <c r="M2746" s="95" t="str">
        <f>INDEX('IEA Tech to Policy Mapping'!$B$2:$B$13,MATCH($H2746,'IEA Tech to Policy Mapping'!$A$2:$A$13,0))</f>
        <v>ngps - T&amp;D methane capture</v>
      </c>
      <c r="N2746" s="182">
        <f>(J2746*About!$A$132/1000)*10^12*'EPA to IEA Scaling'!$E$13</f>
        <v>5438455183.4721699</v>
      </c>
      <c r="O2746" s="183">
        <f>L2746/About!$B$144</f>
        <v>12.100385723647912</v>
      </c>
    </row>
    <row r="2747" spans="2:15" x14ac:dyDescent="0.45">
      <c r="B2747" s="118" t="s">
        <v>332</v>
      </c>
      <c r="C2747" s="118" t="s">
        <v>776</v>
      </c>
      <c r="D2747" s="118" t="s">
        <v>985</v>
      </c>
      <c r="E2747" s="118" t="s">
        <v>986</v>
      </c>
      <c r="F2747" s="118" t="s">
        <v>987</v>
      </c>
      <c r="G2747" s="118" t="s">
        <v>988</v>
      </c>
      <c r="H2747" s="118" t="s">
        <v>1003</v>
      </c>
      <c r="I2747" s="118">
        <v>25.7399997711181</v>
      </c>
      <c r="J2747" s="118">
        <v>25.7399997711181</v>
      </c>
      <c r="K2747" s="118">
        <v>-0.87999999523162797</v>
      </c>
      <c r="L2747" s="181">
        <f>(K2747+'NPV Calcs'!$D$13)*About!$B$135</f>
        <v>6.4493518912602283</v>
      </c>
      <c r="M2747" s="95" t="str">
        <f>INDEX('IEA Tech to Policy Mapping'!$B$2:$B$13,MATCH($H2747,'IEA Tech to Policy Mapping'!$A$2:$A$13,0))</f>
        <v>ngps - T&amp;D methane capture</v>
      </c>
      <c r="N2747" s="182">
        <f>(J2747*About!$A$132/1000)*10^12*'EPA to IEA Scaling'!$E$13</f>
        <v>583274326278.07312</v>
      </c>
      <c r="O2747" s="183">
        <f>L2747/About!$B$144</f>
        <v>12.134178723091587</v>
      </c>
    </row>
    <row r="2748" spans="2:15" x14ac:dyDescent="0.45">
      <c r="B2748" s="118" t="s">
        <v>262</v>
      </c>
      <c r="C2748" s="118" t="s">
        <v>776</v>
      </c>
      <c r="D2748" s="118" t="s">
        <v>985</v>
      </c>
      <c r="E2748" s="118" t="s">
        <v>1007</v>
      </c>
      <c r="F2748" s="118" t="s">
        <v>997</v>
      </c>
      <c r="G2748" s="118" t="s">
        <v>988</v>
      </c>
      <c r="H2748" s="118" t="s">
        <v>1003</v>
      </c>
      <c r="I2748" s="118">
        <v>2.9999999329447701E-2</v>
      </c>
      <c r="J2748" s="118">
        <v>2.9999999329447701E-2</v>
      </c>
      <c r="K2748" s="118">
        <v>-0.87000000476837103</v>
      </c>
      <c r="L2748" s="181">
        <f>(K2748+'NPV Calcs'!$D$13)*About!$B$135</f>
        <v>6.45833243085203</v>
      </c>
      <c r="M2748" s="95" t="str">
        <f>INDEX('IEA Tech to Policy Mapping'!$B$2:$B$13,MATCH($H2748,'IEA Tech to Policy Mapping'!$A$2:$A$13,0))</f>
        <v>ngps - T&amp;D methane capture</v>
      </c>
      <c r="N2748" s="182">
        <f>(J2748*About!$A$132/1000)*10^12*'EPA to IEA Scaling'!$E$13</f>
        <v>679806897.9340229</v>
      </c>
      <c r="O2748" s="183">
        <f>L2748/About!$B$144</f>
        <v>12.151075222813425</v>
      </c>
    </row>
    <row r="2749" spans="2:15" x14ac:dyDescent="0.45">
      <c r="B2749" s="118" t="s">
        <v>262</v>
      </c>
      <c r="C2749" s="118" t="s">
        <v>776</v>
      </c>
      <c r="D2749" s="118" t="s">
        <v>962</v>
      </c>
      <c r="E2749" s="118" t="s">
        <v>996</v>
      </c>
      <c r="F2749" s="118" t="s">
        <v>997</v>
      </c>
      <c r="G2749" s="118" t="s">
        <v>988</v>
      </c>
      <c r="H2749" s="118" t="s">
        <v>1003</v>
      </c>
      <c r="I2749" s="118">
        <v>0.18999999761581399</v>
      </c>
      <c r="J2749" s="118">
        <v>0.18999999761581399</v>
      </c>
      <c r="K2749" s="118">
        <v>-0.87000000476837103</v>
      </c>
      <c r="L2749" s="181">
        <f>(K2749+'NPV Calcs'!$D$13)*About!$B$135</f>
        <v>6.45833243085203</v>
      </c>
      <c r="M2749" s="95" t="str">
        <f>INDEX('IEA Tech to Policy Mapping'!$B$2:$B$13,MATCH($H2749,'IEA Tech to Policy Mapping'!$A$2:$A$13,0))</f>
        <v>ngps - T&amp;D methane capture</v>
      </c>
      <c r="N2749" s="182">
        <f>(J2749*About!$A$132/1000)*10^12*'EPA to IEA Scaling'!$E$13</f>
        <v>4305443729.1234484</v>
      </c>
      <c r="O2749" s="183">
        <f>L2749/About!$B$144</f>
        <v>12.151075222813425</v>
      </c>
    </row>
    <row r="2750" spans="2:15" x14ac:dyDescent="0.45">
      <c r="B2750" s="118" t="s">
        <v>262</v>
      </c>
      <c r="C2750" s="118" t="s">
        <v>776</v>
      </c>
      <c r="D2750" s="118" t="s">
        <v>985</v>
      </c>
      <c r="E2750" s="118" t="s">
        <v>986</v>
      </c>
      <c r="F2750" s="118" t="s">
        <v>987</v>
      </c>
      <c r="G2750" s="118" t="s">
        <v>988</v>
      </c>
      <c r="H2750" s="118" t="s">
        <v>1003</v>
      </c>
      <c r="I2750" s="118">
        <v>3.0299999713897701</v>
      </c>
      <c r="J2750" s="118">
        <v>3.0299999713897701</v>
      </c>
      <c r="K2750" s="118">
        <v>-0.83999997377395597</v>
      </c>
      <c r="L2750" s="181">
        <f>(K2750+'NPV Calcs'!$D$13)*About!$B$135</f>
        <v>6.4852741031556693</v>
      </c>
      <c r="M2750" s="95" t="str">
        <f>INDEX('IEA Tech to Policy Mapping'!$B$2:$B$13,MATCH($H2750,'IEA Tech to Policy Mapping'!$A$2:$A$13,0))</f>
        <v>ngps - T&amp;D methane capture</v>
      </c>
      <c r="N2750" s="182">
        <f>(J2750*About!$A$132/1000)*10^12*'EPA to IEA Scaling'!$E$13</f>
        <v>68660497577.703735</v>
      </c>
      <c r="O2750" s="183">
        <f>L2750/About!$B$144</f>
        <v>12.201764822690018</v>
      </c>
    </row>
    <row r="2751" spans="2:15" x14ac:dyDescent="0.45">
      <c r="B2751" s="118" t="s">
        <v>274</v>
      </c>
      <c r="C2751" s="118" t="s">
        <v>776</v>
      </c>
      <c r="D2751" s="118" t="s">
        <v>962</v>
      </c>
      <c r="E2751" s="118" t="s">
        <v>991</v>
      </c>
      <c r="F2751" s="118" t="s">
        <v>987</v>
      </c>
      <c r="G2751" s="118" t="s">
        <v>988</v>
      </c>
      <c r="H2751" s="118" t="s">
        <v>1006</v>
      </c>
      <c r="I2751" s="118">
        <v>29.030000686645501</v>
      </c>
      <c r="J2751" s="118">
        <v>29.030000686645501</v>
      </c>
      <c r="K2751" s="118">
        <v>-0.56999999284744196</v>
      </c>
      <c r="L2751" s="181">
        <f>(K2751+'NPV Calcs'!$D$13)*About!$B$135</f>
        <v>6.7277488862472419</v>
      </c>
      <c r="M2751" s="95" t="str">
        <f>INDEX('IEA Tech to Policy Mapping'!$B$2:$B$13,MATCH($H2751,'IEA Tech to Policy Mapping'!$A$2:$A$13,0))</f>
        <v>ngps - production methane capture</v>
      </c>
      <c r="N2751" s="182">
        <f>(J2751*About!$A$132/1000)*10^12*'EPA to IEA Scaling'!$E$13</f>
        <v>657826505163.93689</v>
      </c>
      <c r="O2751" s="183">
        <f>L2751/About!$B$144</f>
        <v>12.657970718023957</v>
      </c>
    </row>
    <row r="2752" spans="2:15" x14ac:dyDescent="0.45">
      <c r="B2752" s="118" t="s">
        <v>274</v>
      </c>
      <c r="C2752" s="118" t="s">
        <v>776</v>
      </c>
      <c r="D2752" s="118" t="s">
        <v>962</v>
      </c>
      <c r="E2752" s="118" t="s">
        <v>993</v>
      </c>
      <c r="F2752" s="118" t="s">
        <v>987</v>
      </c>
      <c r="G2752" s="118" t="s">
        <v>988</v>
      </c>
      <c r="H2752" s="118" t="s">
        <v>1006</v>
      </c>
      <c r="I2752" s="118">
        <v>2.38000011444091</v>
      </c>
      <c r="J2752" s="118">
        <v>2.38000011444091</v>
      </c>
      <c r="K2752" s="118">
        <v>-0.56999999284744196</v>
      </c>
      <c r="L2752" s="181">
        <f>(K2752+'NPV Calcs'!$D$13)*About!$B$135</f>
        <v>6.7277488862472419</v>
      </c>
      <c r="M2752" s="95" t="str">
        <f>INDEX('IEA Tech to Policy Mapping'!$B$2:$B$13,MATCH($H2752,'IEA Tech to Policy Mapping'!$A$2:$A$13,0))</f>
        <v>ngps - production methane capture</v>
      </c>
      <c r="N2752" s="182">
        <f>(J2752*About!$A$132/1000)*10^12*'EPA to IEA Scaling'!$E$13</f>
        <v>53931351034.816193</v>
      </c>
      <c r="O2752" s="183">
        <f>L2752/About!$B$144</f>
        <v>12.657970718023957</v>
      </c>
    </row>
    <row r="2753" spans="2:15" x14ac:dyDescent="0.45">
      <c r="B2753" s="118" t="s">
        <v>245</v>
      </c>
      <c r="C2753" s="118" t="s">
        <v>776</v>
      </c>
      <c r="D2753" s="118" t="s">
        <v>962</v>
      </c>
      <c r="E2753" s="118" t="s">
        <v>991</v>
      </c>
      <c r="F2753" s="118" t="s">
        <v>987</v>
      </c>
      <c r="G2753" s="118" t="s">
        <v>988</v>
      </c>
      <c r="H2753" s="118" t="s">
        <v>1006</v>
      </c>
      <c r="I2753" s="118">
        <v>16.7199993133544</v>
      </c>
      <c r="J2753" s="118">
        <v>16.7199993133544</v>
      </c>
      <c r="K2753" s="118">
        <v>-0.55000001192092896</v>
      </c>
      <c r="L2753" s="181">
        <f>(K2753+'NPV Calcs'!$D$13)*About!$B$135</f>
        <v>6.7457099654308426</v>
      </c>
      <c r="M2753" s="95" t="str">
        <f>INDEX('IEA Tech to Policy Mapping'!$B$2:$B$13,MATCH($H2753,'IEA Tech to Policy Mapping'!$A$2:$A$13,0))</f>
        <v>ngps - production methane capture</v>
      </c>
      <c r="N2753" s="182">
        <f>(J2753*About!$A$132/1000)*10^12*'EPA to IEA Scaling'!$E$13</f>
        <v>378879037357.62183</v>
      </c>
      <c r="O2753" s="183">
        <f>L2753/About!$B$144</f>
        <v>12.691763717467632</v>
      </c>
    </row>
    <row r="2754" spans="2:15" x14ac:dyDescent="0.45">
      <c r="B2754" s="118" t="s">
        <v>245</v>
      </c>
      <c r="C2754" s="118" t="s">
        <v>776</v>
      </c>
      <c r="D2754" s="118" t="s">
        <v>962</v>
      </c>
      <c r="E2754" s="118" t="s">
        <v>993</v>
      </c>
      <c r="F2754" s="118" t="s">
        <v>987</v>
      </c>
      <c r="G2754" s="118" t="s">
        <v>988</v>
      </c>
      <c r="H2754" s="118" t="s">
        <v>1006</v>
      </c>
      <c r="I2754" s="118">
        <v>12.5100002288818</v>
      </c>
      <c r="J2754" s="118">
        <v>12.5100002288818</v>
      </c>
      <c r="K2754" s="118">
        <v>-0.55000001192092896</v>
      </c>
      <c r="L2754" s="181">
        <f>(K2754+'NPV Calcs'!$D$13)*About!$B$135</f>
        <v>6.7457099654308426</v>
      </c>
      <c r="M2754" s="95" t="str">
        <f>INDEX('IEA Tech to Policy Mapping'!$B$2:$B$13,MATCH($H2754,'IEA Tech to Policy Mapping'!$A$2:$A$13,0))</f>
        <v>ngps - production methane capture</v>
      </c>
      <c r="N2754" s="182">
        <f>(J2754*About!$A$132/1000)*10^12*'EPA to IEA Scaling'!$E$13</f>
        <v>283479487961.26245</v>
      </c>
      <c r="O2754" s="183">
        <f>L2754/About!$B$144</f>
        <v>12.691763717467632</v>
      </c>
    </row>
    <row r="2755" spans="2:15" x14ac:dyDescent="0.45">
      <c r="B2755" s="118" t="s">
        <v>347</v>
      </c>
      <c r="C2755" s="118" t="s">
        <v>776</v>
      </c>
      <c r="D2755" s="118" t="s">
        <v>962</v>
      </c>
      <c r="E2755" s="118" t="s">
        <v>991</v>
      </c>
      <c r="F2755" s="118" t="s">
        <v>987</v>
      </c>
      <c r="G2755" s="118" t="s">
        <v>988</v>
      </c>
      <c r="H2755" s="118" t="s">
        <v>1003</v>
      </c>
      <c r="I2755" s="118">
        <v>0.15999999642372101</v>
      </c>
      <c r="J2755" s="118">
        <v>0.15999999642372101</v>
      </c>
      <c r="K2755" s="118">
        <v>-0.55000001192092896</v>
      </c>
      <c r="L2755" s="181">
        <f>(K2755+'NPV Calcs'!$D$13)*About!$B$135</f>
        <v>6.7457099654308426</v>
      </c>
      <c r="M2755" s="95" t="str">
        <f>INDEX('IEA Tech to Policy Mapping'!$B$2:$B$13,MATCH($H2755,'IEA Tech to Policy Mapping'!$A$2:$A$13,0))</f>
        <v>ngps - T&amp;D methane capture</v>
      </c>
      <c r="N2755" s="182">
        <f>(J2755*About!$A$132/1000)*10^12*'EPA to IEA Scaling'!$E$13</f>
        <v>3625636788.9814529</v>
      </c>
      <c r="O2755" s="183">
        <f>L2755/About!$B$144</f>
        <v>12.691763717467632</v>
      </c>
    </row>
    <row r="2756" spans="2:15" x14ac:dyDescent="0.45">
      <c r="B2756" s="118" t="s">
        <v>347</v>
      </c>
      <c r="C2756" s="118" t="s">
        <v>776</v>
      </c>
      <c r="D2756" s="118" t="s">
        <v>985</v>
      </c>
      <c r="E2756" s="118" t="s">
        <v>1007</v>
      </c>
      <c r="F2756" s="118" t="s">
        <v>997</v>
      </c>
      <c r="G2756" s="118" t="s">
        <v>988</v>
      </c>
      <c r="H2756" s="118" t="s">
        <v>1003</v>
      </c>
      <c r="I2756" s="118">
        <v>5.9999998658895402E-2</v>
      </c>
      <c r="J2756" s="118">
        <v>5.9999998658895402E-2</v>
      </c>
      <c r="K2756" s="118">
        <v>-0.55000001192092896</v>
      </c>
      <c r="L2756" s="181">
        <f>(K2756+'NPV Calcs'!$D$13)*About!$B$135</f>
        <v>6.7457099654308426</v>
      </c>
      <c r="M2756" s="95" t="str">
        <f>INDEX('IEA Tech to Policy Mapping'!$B$2:$B$13,MATCH($H2756,'IEA Tech to Policy Mapping'!$A$2:$A$13,0))</f>
        <v>ngps - T&amp;D methane capture</v>
      </c>
      <c r="N2756" s="182">
        <f>(J2756*About!$A$132/1000)*10^12*'EPA to IEA Scaling'!$E$13</f>
        <v>1359613795.8680458</v>
      </c>
      <c r="O2756" s="183">
        <f>L2756/About!$B$144</f>
        <v>12.691763717467632</v>
      </c>
    </row>
    <row r="2757" spans="2:15" x14ac:dyDescent="0.45">
      <c r="B2757" s="118" t="s">
        <v>347</v>
      </c>
      <c r="C2757" s="118" t="s">
        <v>776</v>
      </c>
      <c r="D2757" s="118" t="s">
        <v>962</v>
      </c>
      <c r="E2757" s="118" t="s">
        <v>996</v>
      </c>
      <c r="F2757" s="118" t="s">
        <v>997</v>
      </c>
      <c r="G2757" s="118" t="s">
        <v>988</v>
      </c>
      <c r="H2757" s="118" t="s">
        <v>1003</v>
      </c>
      <c r="I2757" s="118">
        <v>2.9999999329447701E-2</v>
      </c>
      <c r="J2757" s="118">
        <v>2.9999999329447701E-2</v>
      </c>
      <c r="K2757" s="118">
        <v>-0.55000001192092896</v>
      </c>
      <c r="L2757" s="181">
        <f>(K2757+'NPV Calcs'!$D$13)*About!$B$135</f>
        <v>6.7457099654308426</v>
      </c>
      <c r="M2757" s="95" t="str">
        <f>INDEX('IEA Tech to Policy Mapping'!$B$2:$B$13,MATCH($H2757,'IEA Tech to Policy Mapping'!$A$2:$A$13,0))</f>
        <v>ngps - T&amp;D methane capture</v>
      </c>
      <c r="N2757" s="182">
        <f>(J2757*About!$A$132/1000)*10^12*'EPA to IEA Scaling'!$E$13</f>
        <v>679806897.9340229</v>
      </c>
      <c r="O2757" s="183">
        <f>L2757/About!$B$144</f>
        <v>12.691763717467632</v>
      </c>
    </row>
    <row r="2758" spans="2:15" x14ac:dyDescent="0.45">
      <c r="B2758" s="118" t="s">
        <v>347</v>
      </c>
      <c r="C2758" s="118" t="s">
        <v>776</v>
      </c>
      <c r="D2758" s="118" t="s">
        <v>985</v>
      </c>
      <c r="E2758" s="118" t="s">
        <v>986</v>
      </c>
      <c r="F2758" s="118" t="s">
        <v>987</v>
      </c>
      <c r="G2758" s="118" t="s">
        <v>988</v>
      </c>
      <c r="H2758" s="118" t="s">
        <v>1003</v>
      </c>
      <c r="I2758" s="118">
        <v>4.1999998092651296</v>
      </c>
      <c r="J2758" s="118">
        <v>4.1999998092651296</v>
      </c>
      <c r="K2758" s="118">
        <v>-0.51999998092651301</v>
      </c>
      <c r="L2758" s="181">
        <f>(K2758+'NPV Calcs'!$D$13)*About!$B$135</f>
        <v>6.7726516377344836</v>
      </c>
      <c r="M2758" s="95" t="str">
        <f>INDEX('IEA Tech to Policy Mapping'!$B$2:$B$13,MATCH($H2758,'IEA Tech to Policy Mapping'!$A$2:$A$13,0))</f>
        <v>ngps - T&amp;D methane capture</v>
      </c>
      <c r="N2758" s="182">
        <f>(J2758*About!$A$132/1000)*10^12*'EPA to IEA Scaling'!$E$13</f>
        <v>95172963515.948837</v>
      </c>
      <c r="O2758" s="183">
        <f>L2758/About!$B$144</f>
        <v>12.742453317344227</v>
      </c>
    </row>
    <row r="2759" spans="2:15" x14ac:dyDescent="0.45">
      <c r="B2759" s="118" t="s">
        <v>160</v>
      </c>
      <c r="C2759" s="118" t="s">
        <v>776</v>
      </c>
      <c r="D2759" s="118" t="s">
        <v>985</v>
      </c>
      <c r="E2759" s="118" t="s">
        <v>1007</v>
      </c>
      <c r="F2759" s="118" t="s">
        <v>997</v>
      </c>
      <c r="G2759" s="118" t="s">
        <v>1000</v>
      </c>
      <c r="H2759" s="118" t="s">
        <v>1008</v>
      </c>
      <c r="I2759" s="118">
        <v>0.30000001192092801</v>
      </c>
      <c r="J2759" s="118">
        <v>0.259999990463256</v>
      </c>
      <c r="K2759" s="118">
        <v>-0.46999999880790699</v>
      </c>
      <c r="L2759" s="181">
        <f>(K2759+'NPV Calcs'!$D$13)*About!$B$135</f>
        <v>6.8175543624576056</v>
      </c>
      <c r="M2759" s="95" t="str">
        <f>INDEX('IEA Tech to Policy Mapping'!$B$2:$B$13,MATCH($H2759,'IEA Tech to Policy Mapping'!$A$2:$A$13,0))</f>
        <v>ngps - T&amp;D methane capture</v>
      </c>
      <c r="N2759" s="182">
        <f>(J2759*About!$A$132/1000)*10^12*'EPA to IEA Scaling'!$E$13</f>
        <v>5891659697.6789188</v>
      </c>
      <c r="O2759" s="183">
        <f>L2759/About!$B$144</f>
        <v>12.826935866308954</v>
      </c>
    </row>
    <row r="2760" spans="2:15" x14ac:dyDescent="0.45">
      <c r="B2760" s="118" t="s">
        <v>162</v>
      </c>
      <c r="C2760" s="118" t="s">
        <v>776</v>
      </c>
      <c r="D2760" s="118" t="s">
        <v>985</v>
      </c>
      <c r="E2760" s="118" t="s">
        <v>1007</v>
      </c>
      <c r="F2760" s="118" t="s">
        <v>997</v>
      </c>
      <c r="G2760" s="118" t="s">
        <v>1000</v>
      </c>
      <c r="H2760" s="118" t="s">
        <v>1008</v>
      </c>
      <c r="I2760" s="118">
        <v>0.30000001192092801</v>
      </c>
      <c r="J2760" s="118">
        <v>0.259999990463256</v>
      </c>
      <c r="K2760" s="118">
        <v>-0.46999999880790699</v>
      </c>
      <c r="L2760" s="181">
        <f>(K2760+'NPV Calcs'!$D$13)*About!$B$135</f>
        <v>6.8175543624576056</v>
      </c>
      <c r="M2760" s="95" t="str">
        <f>INDEX('IEA Tech to Policy Mapping'!$B$2:$B$13,MATCH($H2760,'IEA Tech to Policy Mapping'!$A$2:$A$13,0))</f>
        <v>ngps - T&amp;D methane capture</v>
      </c>
      <c r="N2760" s="182">
        <f>(J2760*About!$A$132/1000)*10^12*'EPA to IEA Scaling'!$E$13</f>
        <v>5891659697.6789188</v>
      </c>
      <c r="O2760" s="183">
        <f>L2760/About!$B$144</f>
        <v>12.826935866308954</v>
      </c>
    </row>
    <row r="2761" spans="2:15" x14ac:dyDescent="0.45">
      <c r="B2761" s="118" t="s">
        <v>181</v>
      </c>
      <c r="C2761" s="118" t="s">
        <v>776</v>
      </c>
      <c r="D2761" s="118" t="s">
        <v>985</v>
      </c>
      <c r="E2761" s="118" t="s">
        <v>1007</v>
      </c>
      <c r="F2761" s="118" t="s">
        <v>997</v>
      </c>
      <c r="G2761" s="118" t="s">
        <v>1000</v>
      </c>
      <c r="H2761" s="118" t="s">
        <v>1008</v>
      </c>
      <c r="I2761" s="118">
        <v>3.9999999105930301E-2</v>
      </c>
      <c r="J2761" s="118">
        <v>2.9999999329447701E-2</v>
      </c>
      <c r="K2761" s="118">
        <v>-0.46999999880790699</v>
      </c>
      <c r="L2761" s="181">
        <f>(K2761+'NPV Calcs'!$D$13)*About!$B$135</f>
        <v>6.8175543624576056</v>
      </c>
      <c r="M2761" s="95" t="str">
        <f>INDEX('IEA Tech to Policy Mapping'!$B$2:$B$13,MATCH($H2761,'IEA Tech to Policy Mapping'!$A$2:$A$13,0))</f>
        <v>ngps - T&amp;D methane capture</v>
      </c>
      <c r="N2761" s="182">
        <f>(J2761*About!$A$132/1000)*10^12*'EPA to IEA Scaling'!$E$13</f>
        <v>679806897.9340229</v>
      </c>
      <c r="O2761" s="183">
        <f>L2761/About!$B$144</f>
        <v>12.826935866308954</v>
      </c>
    </row>
    <row r="2762" spans="2:15" x14ac:dyDescent="0.45">
      <c r="B2762" s="118" t="s">
        <v>245</v>
      </c>
      <c r="C2762" s="118" t="s">
        <v>776</v>
      </c>
      <c r="D2762" s="118" t="s">
        <v>985</v>
      </c>
      <c r="E2762" s="118" t="s">
        <v>1007</v>
      </c>
      <c r="F2762" s="118" t="s">
        <v>997</v>
      </c>
      <c r="G2762" s="118" t="s">
        <v>1000</v>
      </c>
      <c r="H2762" s="118" t="s">
        <v>1008</v>
      </c>
      <c r="I2762" s="118">
        <v>9.9999997764825804E-3</v>
      </c>
      <c r="J2762" s="118">
        <v>9.9999997764825804E-3</v>
      </c>
      <c r="K2762" s="118">
        <v>-0.46999999880790699</v>
      </c>
      <c r="L2762" s="181">
        <f>(K2762+'NPV Calcs'!$D$13)*About!$B$135</f>
        <v>6.8175543624576056</v>
      </c>
      <c r="M2762" s="95" t="str">
        <f>INDEX('IEA Tech to Policy Mapping'!$B$2:$B$13,MATCH($H2762,'IEA Tech to Policy Mapping'!$A$2:$A$13,0))</f>
        <v>ngps - T&amp;D methane capture</v>
      </c>
      <c r="N2762" s="182">
        <f>(J2762*About!$A$132/1000)*10^12*'EPA to IEA Scaling'!$E$13</f>
        <v>226602299.31134129</v>
      </c>
      <c r="O2762" s="183">
        <f>L2762/About!$B$144</f>
        <v>12.826935866308954</v>
      </c>
    </row>
    <row r="2763" spans="2:15" x14ac:dyDescent="0.45">
      <c r="B2763" s="118" t="s">
        <v>262</v>
      </c>
      <c r="C2763" s="118" t="s">
        <v>776</v>
      </c>
      <c r="D2763" s="118" t="s">
        <v>985</v>
      </c>
      <c r="E2763" s="118" t="s">
        <v>1007</v>
      </c>
      <c r="F2763" s="118" t="s">
        <v>997</v>
      </c>
      <c r="G2763" s="118" t="s">
        <v>1000</v>
      </c>
      <c r="H2763" s="118" t="s">
        <v>1008</v>
      </c>
      <c r="I2763" s="118">
        <v>9.9999997764825804E-3</v>
      </c>
      <c r="J2763" s="118">
        <v>9.9999997764825804E-3</v>
      </c>
      <c r="K2763" s="118">
        <v>-0.46999999880790699</v>
      </c>
      <c r="L2763" s="181">
        <f>(K2763+'NPV Calcs'!$D$13)*About!$B$135</f>
        <v>6.8175543624576056</v>
      </c>
      <c r="M2763" s="95" t="str">
        <f>INDEX('IEA Tech to Policy Mapping'!$B$2:$B$13,MATCH($H2763,'IEA Tech to Policy Mapping'!$A$2:$A$13,0))</f>
        <v>ngps - T&amp;D methane capture</v>
      </c>
      <c r="N2763" s="182">
        <f>(J2763*About!$A$132/1000)*10^12*'EPA to IEA Scaling'!$E$13</f>
        <v>226602299.31134129</v>
      </c>
      <c r="O2763" s="183">
        <f>L2763/About!$B$144</f>
        <v>12.826935866308954</v>
      </c>
    </row>
    <row r="2764" spans="2:15" x14ac:dyDescent="0.45">
      <c r="B2764" s="118" t="s">
        <v>274</v>
      </c>
      <c r="C2764" s="118" t="s">
        <v>776</v>
      </c>
      <c r="D2764" s="118" t="s">
        <v>985</v>
      </c>
      <c r="E2764" s="118" t="s">
        <v>1007</v>
      </c>
      <c r="F2764" s="118" t="s">
        <v>997</v>
      </c>
      <c r="G2764" s="118" t="s">
        <v>1000</v>
      </c>
      <c r="H2764" s="118" t="s">
        <v>1008</v>
      </c>
      <c r="I2764" s="118">
        <v>0.21999999880790699</v>
      </c>
      <c r="J2764" s="118">
        <v>0.18999999761581399</v>
      </c>
      <c r="K2764" s="118">
        <v>-0.46999999880790699</v>
      </c>
      <c r="L2764" s="181">
        <f>(K2764+'NPV Calcs'!$D$13)*About!$B$135</f>
        <v>6.8175543624576056</v>
      </c>
      <c r="M2764" s="95" t="str">
        <f>INDEX('IEA Tech to Policy Mapping'!$B$2:$B$13,MATCH($H2764,'IEA Tech to Policy Mapping'!$A$2:$A$13,0))</f>
        <v>ngps - T&amp;D methane capture</v>
      </c>
      <c r="N2764" s="182">
        <f>(J2764*About!$A$132/1000)*10^12*'EPA to IEA Scaling'!$E$13</f>
        <v>4305443729.1234484</v>
      </c>
      <c r="O2764" s="183">
        <f>L2764/About!$B$144</f>
        <v>12.826935866308954</v>
      </c>
    </row>
    <row r="2765" spans="2:15" x14ac:dyDescent="0.45">
      <c r="B2765" s="118" t="s">
        <v>307</v>
      </c>
      <c r="C2765" s="118" t="s">
        <v>776</v>
      </c>
      <c r="D2765" s="118" t="s">
        <v>985</v>
      </c>
      <c r="E2765" s="118" t="s">
        <v>1007</v>
      </c>
      <c r="F2765" s="118" t="s">
        <v>997</v>
      </c>
      <c r="G2765" s="118" t="s">
        <v>1000</v>
      </c>
      <c r="H2765" s="118" t="s">
        <v>1008</v>
      </c>
      <c r="I2765" s="118">
        <v>7.0000000298023196E-2</v>
      </c>
      <c r="J2765" s="118">
        <v>5.9999998658895402E-2</v>
      </c>
      <c r="K2765" s="118">
        <v>-0.46999999880790699</v>
      </c>
      <c r="L2765" s="181">
        <f>(K2765+'NPV Calcs'!$D$13)*About!$B$135</f>
        <v>6.8175543624576056</v>
      </c>
      <c r="M2765" s="95" t="str">
        <f>INDEX('IEA Tech to Policy Mapping'!$B$2:$B$13,MATCH($H2765,'IEA Tech to Policy Mapping'!$A$2:$A$13,0))</f>
        <v>ngps - T&amp;D methane capture</v>
      </c>
      <c r="N2765" s="182">
        <f>(J2765*About!$A$132/1000)*10^12*'EPA to IEA Scaling'!$E$13</f>
        <v>1359613795.8680458</v>
      </c>
      <c r="O2765" s="183">
        <f>L2765/About!$B$144</f>
        <v>12.826935866308954</v>
      </c>
    </row>
    <row r="2766" spans="2:15" x14ac:dyDescent="0.45">
      <c r="B2766" s="118" t="s">
        <v>332</v>
      </c>
      <c r="C2766" s="118" t="s">
        <v>776</v>
      </c>
      <c r="D2766" s="118" t="s">
        <v>985</v>
      </c>
      <c r="E2766" s="118" t="s">
        <v>1007</v>
      </c>
      <c r="F2766" s="118" t="s">
        <v>997</v>
      </c>
      <c r="G2766" s="118" t="s">
        <v>1000</v>
      </c>
      <c r="H2766" s="118" t="s">
        <v>1008</v>
      </c>
      <c r="I2766" s="118">
        <v>5.0000000745057997E-2</v>
      </c>
      <c r="J2766" s="118">
        <v>3.9999999105930301E-2</v>
      </c>
      <c r="K2766" s="118">
        <v>-0.46999999880790699</v>
      </c>
      <c r="L2766" s="181">
        <f>(K2766+'NPV Calcs'!$D$13)*About!$B$135</f>
        <v>6.8175543624576056</v>
      </c>
      <c r="M2766" s="95" t="str">
        <f>INDEX('IEA Tech to Policy Mapping'!$B$2:$B$13,MATCH($H2766,'IEA Tech to Policy Mapping'!$A$2:$A$13,0))</f>
        <v>ngps - T&amp;D methane capture</v>
      </c>
      <c r="N2766" s="182">
        <f>(J2766*About!$A$132/1000)*10^12*'EPA to IEA Scaling'!$E$13</f>
        <v>906409197.24536443</v>
      </c>
      <c r="O2766" s="183">
        <f>L2766/About!$B$144</f>
        <v>12.826935866308954</v>
      </c>
    </row>
    <row r="2767" spans="2:15" x14ac:dyDescent="0.45">
      <c r="B2767" s="118" t="s">
        <v>347</v>
      </c>
      <c r="C2767" s="118" t="s">
        <v>776</v>
      </c>
      <c r="D2767" s="118" t="s">
        <v>985</v>
      </c>
      <c r="E2767" s="118" t="s">
        <v>1007</v>
      </c>
      <c r="F2767" s="118" t="s">
        <v>997</v>
      </c>
      <c r="G2767" s="118" t="s">
        <v>1000</v>
      </c>
      <c r="H2767" s="118" t="s">
        <v>1008</v>
      </c>
      <c r="I2767" s="118">
        <v>2.9999999329447701E-2</v>
      </c>
      <c r="J2767" s="118">
        <v>2.9999999329447701E-2</v>
      </c>
      <c r="K2767" s="118">
        <v>-0.46999999880790699</v>
      </c>
      <c r="L2767" s="181">
        <f>(K2767+'NPV Calcs'!$D$13)*About!$B$135</f>
        <v>6.8175543624576056</v>
      </c>
      <c r="M2767" s="95" t="str">
        <f>INDEX('IEA Tech to Policy Mapping'!$B$2:$B$13,MATCH($H2767,'IEA Tech to Policy Mapping'!$A$2:$A$13,0))</f>
        <v>ngps - T&amp;D methane capture</v>
      </c>
      <c r="N2767" s="182">
        <f>(J2767*About!$A$132/1000)*10^12*'EPA to IEA Scaling'!$E$13</f>
        <v>679806897.9340229</v>
      </c>
      <c r="O2767" s="183">
        <f>L2767/About!$B$144</f>
        <v>12.826935866308954</v>
      </c>
    </row>
    <row r="2768" spans="2:15" x14ac:dyDescent="0.45">
      <c r="B2768" s="118" t="s">
        <v>39</v>
      </c>
      <c r="C2768" s="118" t="s">
        <v>776</v>
      </c>
      <c r="D2768" s="118" t="s">
        <v>962</v>
      </c>
      <c r="E2768" s="118" t="s">
        <v>996</v>
      </c>
      <c r="F2768" s="118" t="s">
        <v>997</v>
      </c>
      <c r="G2768" s="118" t="s">
        <v>1000</v>
      </c>
      <c r="H2768" s="118" t="s">
        <v>1008</v>
      </c>
      <c r="I2768" s="118">
        <v>7.5</v>
      </c>
      <c r="J2768" s="118">
        <v>6.38000011444091</v>
      </c>
      <c r="K2768" s="118">
        <v>-0.46999999880790699</v>
      </c>
      <c r="L2768" s="181">
        <f>(K2768+'NPV Calcs'!$D$13)*About!$B$135</f>
        <v>6.8175543624576056</v>
      </c>
      <c r="M2768" s="95" t="str">
        <f>INDEX('IEA Tech to Policy Mapping'!$B$2:$B$13,MATCH($H2768,'IEA Tech to Policy Mapping'!$A$2:$A$13,0))</f>
        <v>ngps - T&amp;D methane capture</v>
      </c>
      <c r="N2768" s="182">
        <f>(J2768*About!$A$132/1000)*10^12*'EPA to IEA Scaling'!$E$13</f>
        <v>144572272785.33521</v>
      </c>
      <c r="O2768" s="183">
        <f>L2768/About!$B$144</f>
        <v>12.826935866308954</v>
      </c>
    </row>
    <row r="2769" spans="2:15" x14ac:dyDescent="0.45">
      <c r="B2769" s="118" t="s">
        <v>160</v>
      </c>
      <c r="C2769" s="118" t="s">
        <v>776</v>
      </c>
      <c r="D2769" s="118" t="s">
        <v>962</v>
      </c>
      <c r="E2769" s="118" t="s">
        <v>996</v>
      </c>
      <c r="F2769" s="118" t="s">
        <v>997</v>
      </c>
      <c r="G2769" s="118" t="s">
        <v>1000</v>
      </c>
      <c r="H2769" s="118" t="s">
        <v>1008</v>
      </c>
      <c r="I2769" s="118">
        <v>228.86999511718699</v>
      </c>
      <c r="J2769" s="118">
        <v>194.53999328613199</v>
      </c>
      <c r="K2769" s="118">
        <v>-0.46999999880790699</v>
      </c>
      <c r="L2769" s="181">
        <f>(K2769+'NPV Calcs'!$D$13)*About!$B$135</f>
        <v>6.8175543624576056</v>
      </c>
      <c r="M2769" s="95" t="str">
        <f>INDEX('IEA Tech to Policy Mapping'!$B$2:$B$13,MATCH($H2769,'IEA Tech to Policy Mapping'!$A$2:$A$13,0))</f>
        <v>ngps - T&amp;D methane capture</v>
      </c>
      <c r="N2769" s="182">
        <f>(J2769*About!$A$132/1000)*10^12*'EPA to IEA Scaling'!$E$13</f>
        <v>4408321077198.6953</v>
      </c>
      <c r="O2769" s="183">
        <f>L2769/About!$B$144</f>
        <v>12.826935866308954</v>
      </c>
    </row>
    <row r="2770" spans="2:15" x14ac:dyDescent="0.45">
      <c r="B2770" s="118" t="s">
        <v>162</v>
      </c>
      <c r="C2770" s="118" t="s">
        <v>776</v>
      </c>
      <c r="D2770" s="118" t="s">
        <v>962</v>
      </c>
      <c r="E2770" s="118" t="s">
        <v>996</v>
      </c>
      <c r="F2770" s="118" t="s">
        <v>997</v>
      </c>
      <c r="G2770" s="118" t="s">
        <v>1000</v>
      </c>
      <c r="H2770" s="118" t="s">
        <v>1008</v>
      </c>
      <c r="I2770" s="118">
        <v>23.579999923706001</v>
      </c>
      <c r="J2770" s="118">
        <v>20.040000915527301</v>
      </c>
      <c r="K2770" s="118">
        <v>-0.46999999880790699</v>
      </c>
      <c r="L2770" s="181">
        <f>(K2770+'NPV Calcs'!$D$13)*About!$B$135</f>
        <v>6.8175543624576056</v>
      </c>
      <c r="M2770" s="95" t="str">
        <f>INDEX('IEA Tech to Policy Mapping'!$B$2:$B$13,MATCH($H2770,'IEA Tech to Policy Mapping'!$A$2:$A$13,0))</f>
        <v>ngps - T&amp;D methane capture</v>
      </c>
      <c r="N2770" s="182">
        <f>(J2770*About!$A$132/1000)*10^12*'EPA to IEA Scaling'!$E$13</f>
        <v>454111038716.15985</v>
      </c>
      <c r="O2770" s="183">
        <f>L2770/About!$B$144</f>
        <v>12.826935866308954</v>
      </c>
    </row>
    <row r="2771" spans="2:15" x14ac:dyDescent="0.45">
      <c r="B2771" s="118" t="s">
        <v>181</v>
      </c>
      <c r="C2771" s="118" t="s">
        <v>776</v>
      </c>
      <c r="D2771" s="118" t="s">
        <v>962</v>
      </c>
      <c r="E2771" s="118" t="s">
        <v>996</v>
      </c>
      <c r="F2771" s="118" t="s">
        <v>997</v>
      </c>
      <c r="G2771" s="118" t="s">
        <v>1000</v>
      </c>
      <c r="H2771" s="118" t="s">
        <v>1008</v>
      </c>
      <c r="I2771" s="118">
        <v>12.8599996566772</v>
      </c>
      <c r="J2771" s="118">
        <v>10.9300003051757</v>
      </c>
      <c r="K2771" s="118">
        <v>-0.46999999880790699</v>
      </c>
      <c r="L2771" s="181">
        <f>(K2771+'NPV Calcs'!$D$13)*About!$B$135</f>
        <v>6.8175543624576056</v>
      </c>
      <c r="M2771" s="95" t="str">
        <f>INDEX('IEA Tech to Policy Mapping'!$B$2:$B$13,MATCH($H2771,'IEA Tech to Policy Mapping'!$A$2:$A$13,0))</f>
        <v>ngps - T&amp;D methane capture</v>
      </c>
      <c r="N2771" s="182">
        <f>(J2771*About!$A$132/1000)*10^12*'EPA to IEA Scaling'!$E$13</f>
        <v>247676325598.64481</v>
      </c>
      <c r="O2771" s="183">
        <f>L2771/About!$B$144</f>
        <v>12.826935866308954</v>
      </c>
    </row>
    <row r="2772" spans="2:15" x14ac:dyDescent="0.45">
      <c r="B2772" s="118" t="s">
        <v>245</v>
      </c>
      <c r="C2772" s="118" t="s">
        <v>776</v>
      </c>
      <c r="D2772" s="118" t="s">
        <v>962</v>
      </c>
      <c r="E2772" s="118" t="s">
        <v>996</v>
      </c>
      <c r="F2772" s="118" t="s">
        <v>997</v>
      </c>
      <c r="G2772" s="118" t="s">
        <v>1000</v>
      </c>
      <c r="H2772" s="118" t="s">
        <v>1008</v>
      </c>
      <c r="I2772" s="118">
        <v>13.8599996566772</v>
      </c>
      <c r="J2772" s="118">
        <v>11.779999732971101</v>
      </c>
      <c r="K2772" s="118">
        <v>-0.46999999880790699</v>
      </c>
      <c r="L2772" s="181">
        <f>(K2772+'NPV Calcs'!$D$13)*About!$B$135</f>
        <v>6.8175543624576056</v>
      </c>
      <c r="M2772" s="95" t="str">
        <f>INDEX('IEA Tech to Policy Mapping'!$B$2:$B$13,MATCH($H2772,'IEA Tech to Policy Mapping'!$A$2:$A$13,0))</f>
        <v>ngps - T&amp;D methane capture</v>
      </c>
      <c r="N2772" s="182">
        <f>(J2772*About!$A$132/1000)*10^12*'EPA to IEA Scaling'!$E$13</f>
        <v>266937508504.34204</v>
      </c>
      <c r="O2772" s="183">
        <f>L2772/About!$B$144</f>
        <v>12.826935866308954</v>
      </c>
    </row>
    <row r="2773" spans="2:15" x14ac:dyDescent="0.45">
      <c r="B2773" s="118" t="s">
        <v>262</v>
      </c>
      <c r="C2773" s="118" t="s">
        <v>776</v>
      </c>
      <c r="D2773" s="118" t="s">
        <v>962</v>
      </c>
      <c r="E2773" s="118" t="s">
        <v>996</v>
      </c>
      <c r="F2773" s="118" t="s">
        <v>997</v>
      </c>
      <c r="G2773" s="118" t="s">
        <v>1000</v>
      </c>
      <c r="H2773" s="118" t="s">
        <v>1008</v>
      </c>
      <c r="I2773" s="118">
        <v>21.9500007629394</v>
      </c>
      <c r="J2773" s="118">
        <v>18.659999847412099</v>
      </c>
      <c r="K2773" s="118">
        <v>-0.46999999880790699</v>
      </c>
      <c r="L2773" s="181">
        <f>(K2773+'NPV Calcs'!$D$13)*About!$B$135</f>
        <v>6.8175543624576056</v>
      </c>
      <c r="M2773" s="95" t="str">
        <f>INDEX('IEA Tech to Policy Mapping'!$B$2:$B$13,MATCH($H2773,'IEA Tech to Policy Mapping'!$A$2:$A$13,0))</f>
        <v>ngps - T&amp;D methane capture</v>
      </c>
      <c r="N2773" s="182">
        <f>(J2773*About!$A$132/1000)*10^12*'EPA to IEA Scaling'!$E$13</f>
        <v>422839896508.49408</v>
      </c>
      <c r="O2773" s="183">
        <f>L2773/About!$B$144</f>
        <v>12.826935866308954</v>
      </c>
    </row>
    <row r="2774" spans="2:15" x14ac:dyDescent="0.45">
      <c r="B2774" s="118" t="s">
        <v>274</v>
      </c>
      <c r="C2774" s="118" t="s">
        <v>776</v>
      </c>
      <c r="D2774" s="118" t="s">
        <v>962</v>
      </c>
      <c r="E2774" s="118" t="s">
        <v>996</v>
      </c>
      <c r="F2774" s="118" t="s">
        <v>997</v>
      </c>
      <c r="G2774" s="118" t="s">
        <v>1000</v>
      </c>
      <c r="H2774" s="118" t="s">
        <v>1008</v>
      </c>
      <c r="I2774" s="118">
        <v>39.369998931884702</v>
      </c>
      <c r="J2774" s="118">
        <v>33.470001220703097</v>
      </c>
      <c r="K2774" s="118">
        <v>-0.46999999880790699</v>
      </c>
      <c r="L2774" s="181">
        <f>(K2774+'NPV Calcs'!$D$13)*About!$B$135</f>
        <v>6.8175543624576056</v>
      </c>
      <c r="M2774" s="95" t="str">
        <f>INDEX('IEA Tech to Policy Mapping'!$B$2:$B$13,MATCH($H2774,'IEA Tech to Policy Mapping'!$A$2:$A$13,0))</f>
        <v>ngps - T&amp;D methane capture</v>
      </c>
      <c r="N2774" s="182">
        <f>(J2774*About!$A$132/1000)*10^12*'EPA to IEA Scaling'!$E$13</f>
        <v>758437940408.88123</v>
      </c>
      <c r="O2774" s="183">
        <f>L2774/About!$B$144</f>
        <v>12.826935866308954</v>
      </c>
    </row>
    <row r="2775" spans="2:15" x14ac:dyDescent="0.45">
      <c r="B2775" s="118" t="s">
        <v>307</v>
      </c>
      <c r="C2775" s="118" t="s">
        <v>776</v>
      </c>
      <c r="D2775" s="118" t="s">
        <v>962</v>
      </c>
      <c r="E2775" s="118" t="s">
        <v>996</v>
      </c>
      <c r="F2775" s="118" t="s">
        <v>997</v>
      </c>
      <c r="G2775" s="118" t="s">
        <v>1000</v>
      </c>
      <c r="H2775" s="118" t="s">
        <v>1008</v>
      </c>
      <c r="I2775" s="118">
        <v>19.120000839233398</v>
      </c>
      <c r="J2775" s="118">
        <v>16.25</v>
      </c>
      <c r="K2775" s="118">
        <v>-0.46999999880790699</v>
      </c>
      <c r="L2775" s="181">
        <f>(K2775+'NPV Calcs'!$D$13)*About!$B$135</f>
        <v>6.8175543624576056</v>
      </c>
      <c r="M2775" s="95" t="str">
        <f>INDEX('IEA Tech to Policy Mapping'!$B$2:$B$13,MATCH($H2775,'IEA Tech to Policy Mapping'!$A$2:$A$13,0))</f>
        <v>ngps - T&amp;D methane capture</v>
      </c>
      <c r="N2775" s="182">
        <f>(J2775*About!$A$132/1000)*10^12*'EPA to IEA Scaling'!$E$13</f>
        <v>368228744611.48346</v>
      </c>
      <c r="O2775" s="183">
        <f>L2775/About!$B$144</f>
        <v>12.826935866308954</v>
      </c>
    </row>
    <row r="2776" spans="2:15" x14ac:dyDescent="0.45">
      <c r="B2776" s="118" t="s">
        <v>332</v>
      </c>
      <c r="C2776" s="118" t="s">
        <v>776</v>
      </c>
      <c r="D2776" s="118" t="s">
        <v>962</v>
      </c>
      <c r="E2776" s="118" t="s">
        <v>996</v>
      </c>
      <c r="F2776" s="118" t="s">
        <v>997</v>
      </c>
      <c r="G2776" s="118" t="s">
        <v>1000</v>
      </c>
      <c r="H2776" s="118" t="s">
        <v>1008</v>
      </c>
      <c r="I2776" s="118">
        <v>27.4500007629394</v>
      </c>
      <c r="J2776" s="118">
        <v>23.329999923706001</v>
      </c>
      <c r="K2776" s="118">
        <v>-0.46999999880790699</v>
      </c>
      <c r="L2776" s="181">
        <f>(K2776+'NPV Calcs'!$D$13)*About!$B$135</f>
        <v>6.8175543624576056</v>
      </c>
      <c r="M2776" s="95" t="str">
        <f>INDEX('IEA Tech to Policy Mapping'!$B$2:$B$13,MATCH($H2776,'IEA Tech to Policy Mapping'!$A$2:$A$13,0))</f>
        <v>ngps - T&amp;D methane capture</v>
      </c>
      <c r="N2776" s="182">
        <f>(J2776*About!$A$132/1000)*10^12*'EPA to IEA Scaling'!$E$13</f>
        <v>528663174381.0625</v>
      </c>
      <c r="O2776" s="183">
        <f>L2776/About!$B$144</f>
        <v>12.826935866308954</v>
      </c>
    </row>
    <row r="2777" spans="2:15" x14ac:dyDescent="0.45">
      <c r="B2777" s="118" t="s">
        <v>347</v>
      </c>
      <c r="C2777" s="118" t="s">
        <v>776</v>
      </c>
      <c r="D2777" s="118" t="s">
        <v>962</v>
      </c>
      <c r="E2777" s="118" t="s">
        <v>996</v>
      </c>
      <c r="F2777" s="118" t="s">
        <v>997</v>
      </c>
      <c r="G2777" s="118" t="s">
        <v>1000</v>
      </c>
      <c r="H2777" s="118" t="s">
        <v>1008</v>
      </c>
      <c r="I2777" s="118">
        <v>3.8299999237060498</v>
      </c>
      <c r="J2777" s="118">
        <v>3.25</v>
      </c>
      <c r="K2777" s="118">
        <v>-0.46999999880790699</v>
      </c>
      <c r="L2777" s="181">
        <f>(K2777+'NPV Calcs'!$D$13)*About!$B$135</f>
        <v>6.8175543624576056</v>
      </c>
      <c r="M2777" s="95" t="str">
        <f>INDEX('IEA Tech to Policy Mapping'!$B$2:$B$13,MATCH($H2777,'IEA Tech to Policy Mapping'!$A$2:$A$13,0))</f>
        <v>ngps - T&amp;D methane capture</v>
      </c>
      <c r="N2777" s="182">
        <f>(J2777*About!$A$132/1000)*10^12*'EPA to IEA Scaling'!$E$13</f>
        <v>73645748922.296692</v>
      </c>
      <c r="O2777" s="183">
        <f>L2777/About!$B$144</f>
        <v>12.826935866308954</v>
      </c>
    </row>
    <row r="2778" spans="2:15" x14ac:dyDescent="0.45">
      <c r="B2778" s="118" t="s">
        <v>160</v>
      </c>
      <c r="C2778" s="118" t="s">
        <v>776</v>
      </c>
      <c r="D2778" s="118" t="s">
        <v>985</v>
      </c>
      <c r="E2778" s="118" t="s">
        <v>994</v>
      </c>
      <c r="F2778" s="118" t="s">
        <v>987</v>
      </c>
      <c r="G2778" s="118" t="s">
        <v>1000</v>
      </c>
      <c r="H2778" s="118" t="s">
        <v>1001</v>
      </c>
      <c r="I2778" s="118">
        <v>3.5499999523162802</v>
      </c>
      <c r="J2778" s="118">
        <v>3.0199999809265101</v>
      </c>
      <c r="K2778" s="118">
        <v>-0.46000000834464999</v>
      </c>
      <c r="L2778" s="181">
        <f>(K2778+'NPV Calcs'!$D$13)*About!$B$135</f>
        <v>6.8265349020494064</v>
      </c>
      <c r="M2778" s="95" t="str">
        <f>INDEX('IEA Tech to Policy Mapping'!$B$2:$B$13,MATCH($H2778,'IEA Tech to Policy Mapping'!$A$2:$A$13,0))</f>
        <v>ngps - T&amp;D methane capture</v>
      </c>
      <c r="N2778" s="182">
        <f>(J2778*About!$A$132/1000)*10^12*'EPA to IEA Scaling'!$E$13</f>
        <v>68433895489.432159</v>
      </c>
      <c r="O2778" s="183">
        <f>L2778/About!$B$144</f>
        <v>12.84383236603079</v>
      </c>
    </row>
    <row r="2779" spans="2:15" x14ac:dyDescent="0.45">
      <c r="B2779" s="118" t="s">
        <v>262</v>
      </c>
      <c r="C2779" s="118" t="s">
        <v>776</v>
      </c>
      <c r="D2779" s="118" t="s">
        <v>985</v>
      </c>
      <c r="E2779" s="118" t="s">
        <v>994</v>
      </c>
      <c r="F2779" s="118" t="s">
        <v>987</v>
      </c>
      <c r="G2779" s="118" t="s">
        <v>1000</v>
      </c>
      <c r="H2779" s="118" t="s">
        <v>1001</v>
      </c>
      <c r="I2779" s="118">
        <v>1.8400000333786</v>
      </c>
      <c r="J2779" s="118">
        <v>1.5599999427795399</v>
      </c>
      <c r="K2779" s="118">
        <v>-0.46000000834464999</v>
      </c>
      <c r="L2779" s="181">
        <f>(K2779+'NPV Calcs'!$D$13)*About!$B$135</f>
        <v>6.8265349020494064</v>
      </c>
      <c r="M2779" s="95" t="str">
        <f>INDEX('IEA Tech to Policy Mapping'!$B$2:$B$13,MATCH($H2779,'IEA Tech to Policy Mapping'!$A$2:$A$13,0))</f>
        <v>ngps - T&amp;D methane capture</v>
      </c>
      <c r="N2779" s="182">
        <f>(J2779*About!$A$132/1000)*10^12*'EPA to IEA Scaling'!$E$13</f>
        <v>35349958186.073608</v>
      </c>
      <c r="O2779" s="183">
        <f>L2779/About!$B$144</f>
        <v>12.84383236603079</v>
      </c>
    </row>
    <row r="2780" spans="2:15" x14ac:dyDescent="0.45">
      <c r="B2780" s="118" t="s">
        <v>274</v>
      </c>
      <c r="C2780" s="118" t="s">
        <v>776</v>
      </c>
      <c r="D2780" s="118" t="s">
        <v>985</v>
      </c>
      <c r="E2780" s="118" t="s">
        <v>994</v>
      </c>
      <c r="F2780" s="118" t="s">
        <v>987</v>
      </c>
      <c r="G2780" s="118" t="s">
        <v>1000</v>
      </c>
      <c r="H2780" s="118" t="s">
        <v>1001</v>
      </c>
      <c r="I2780" s="118">
        <v>6.6900000572204501</v>
      </c>
      <c r="J2780" s="118">
        <v>5.6900000572204501</v>
      </c>
      <c r="K2780" s="118">
        <v>-0.46000000834464999</v>
      </c>
      <c r="L2780" s="181">
        <f>(K2780+'NPV Calcs'!$D$13)*About!$B$135</f>
        <v>6.8265349020494064</v>
      </c>
      <c r="M2780" s="95" t="str">
        <f>INDEX('IEA Tech to Policy Mapping'!$B$2:$B$13,MATCH($H2780,'IEA Tech to Policy Mapping'!$A$2:$A$13,0))</f>
        <v>ngps - T&amp;D methane capture</v>
      </c>
      <c r="N2780" s="182">
        <f>(J2780*About!$A$132/1000)*10^12*'EPA to IEA Scaling'!$E$13</f>
        <v>128936712486.74187</v>
      </c>
      <c r="O2780" s="183">
        <f>L2780/About!$B$144</f>
        <v>12.84383236603079</v>
      </c>
    </row>
    <row r="2781" spans="2:15" x14ac:dyDescent="0.45">
      <c r="B2781" s="118" t="s">
        <v>332</v>
      </c>
      <c r="C2781" s="118" t="s">
        <v>776</v>
      </c>
      <c r="D2781" s="118" t="s">
        <v>985</v>
      </c>
      <c r="E2781" s="118" t="s">
        <v>994</v>
      </c>
      <c r="F2781" s="118" t="s">
        <v>987</v>
      </c>
      <c r="G2781" s="118" t="s">
        <v>1000</v>
      </c>
      <c r="H2781" s="118" t="s">
        <v>1001</v>
      </c>
      <c r="I2781" s="118">
        <v>3.4400000572204501</v>
      </c>
      <c r="J2781" s="118">
        <v>2.92000007629394</v>
      </c>
      <c r="K2781" s="118">
        <v>-0.46000000834464999</v>
      </c>
      <c r="L2781" s="181">
        <f>(K2781+'NPV Calcs'!$D$13)*About!$B$135</f>
        <v>6.8265349020494064</v>
      </c>
      <c r="M2781" s="95" t="str">
        <f>INDEX('IEA Tech to Policy Mapping'!$B$2:$B$13,MATCH($H2781,'IEA Tech to Policy Mapping'!$A$2:$A$13,0))</f>
        <v>ngps - T&amp;D methane capture</v>
      </c>
      <c r="N2781" s="182">
        <f>(J2781*About!$A$132/1000)*10^12*'EPA to IEA Scaling'!$E$13</f>
        <v>66167874606.71714</v>
      </c>
      <c r="O2781" s="183">
        <f>L2781/About!$B$144</f>
        <v>12.84383236603079</v>
      </c>
    </row>
    <row r="2782" spans="2:15" x14ac:dyDescent="0.45">
      <c r="B2782" s="118" t="s">
        <v>160</v>
      </c>
      <c r="C2782" s="118" t="s">
        <v>776</v>
      </c>
      <c r="D2782" s="118" t="s">
        <v>962</v>
      </c>
      <c r="E2782" s="118" t="s">
        <v>999</v>
      </c>
      <c r="F2782" s="118" t="s">
        <v>987</v>
      </c>
      <c r="G2782" s="118" t="s">
        <v>1000</v>
      </c>
      <c r="H2782" s="118" t="s">
        <v>1001</v>
      </c>
      <c r="I2782" s="118">
        <v>38.840000152587798</v>
      </c>
      <c r="J2782" s="118">
        <v>33.020000457763601</v>
      </c>
      <c r="K2782" s="118">
        <v>-0.46000000834464999</v>
      </c>
      <c r="L2782" s="181">
        <f>(K2782+'NPV Calcs'!$D$13)*About!$B$135</f>
        <v>6.8265349020494064</v>
      </c>
      <c r="M2782" s="95" t="str">
        <f>INDEX('IEA Tech to Policy Mapping'!$B$2:$B$13,MATCH($H2782,'IEA Tech to Policy Mapping'!$A$2:$A$13,0))</f>
        <v>ngps - T&amp;D methane capture</v>
      </c>
      <c r="N2782" s="182">
        <f>(J2782*About!$A$132/1000)*10^12*'EPA to IEA Scaling'!$E$13</f>
        <v>748240819423.56299</v>
      </c>
      <c r="O2782" s="183">
        <f>L2782/About!$B$144</f>
        <v>12.84383236603079</v>
      </c>
    </row>
    <row r="2783" spans="2:15" x14ac:dyDescent="0.45">
      <c r="B2783" s="118" t="s">
        <v>245</v>
      </c>
      <c r="C2783" s="118" t="s">
        <v>776</v>
      </c>
      <c r="D2783" s="118" t="s">
        <v>962</v>
      </c>
      <c r="E2783" s="118" t="s">
        <v>999</v>
      </c>
      <c r="F2783" s="118" t="s">
        <v>987</v>
      </c>
      <c r="G2783" s="118" t="s">
        <v>1000</v>
      </c>
      <c r="H2783" s="118" t="s">
        <v>1001</v>
      </c>
      <c r="I2783" s="118">
        <v>1.9999999552965102E-2</v>
      </c>
      <c r="J2783" s="118">
        <v>9.9999997764825804E-3</v>
      </c>
      <c r="K2783" s="118">
        <v>-0.46000000834464999</v>
      </c>
      <c r="L2783" s="181">
        <f>(K2783+'NPV Calcs'!$D$13)*About!$B$135</f>
        <v>6.8265349020494064</v>
      </c>
      <c r="M2783" s="95" t="str">
        <f>INDEX('IEA Tech to Policy Mapping'!$B$2:$B$13,MATCH($H2783,'IEA Tech to Policy Mapping'!$A$2:$A$13,0))</f>
        <v>ngps - T&amp;D methane capture</v>
      </c>
      <c r="N2783" s="182">
        <f>(J2783*About!$A$132/1000)*10^12*'EPA to IEA Scaling'!$E$13</f>
        <v>226602299.31134129</v>
      </c>
      <c r="O2783" s="183">
        <f>L2783/About!$B$144</f>
        <v>12.84383236603079</v>
      </c>
    </row>
    <row r="2784" spans="2:15" x14ac:dyDescent="0.45">
      <c r="B2784" s="118" t="s">
        <v>262</v>
      </c>
      <c r="C2784" s="118" t="s">
        <v>776</v>
      </c>
      <c r="D2784" s="118" t="s">
        <v>962</v>
      </c>
      <c r="E2784" s="118" t="s">
        <v>999</v>
      </c>
      <c r="F2784" s="118" t="s">
        <v>987</v>
      </c>
      <c r="G2784" s="118" t="s">
        <v>1000</v>
      </c>
      <c r="H2784" s="118" t="s">
        <v>1001</v>
      </c>
      <c r="I2784" s="118">
        <v>24.629999160766602</v>
      </c>
      <c r="J2784" s="118">
        <v>20.9300003051757</v>
      </c>
      <c r="K2784" s="118">
        <v>-0.46000000834464999</v>
      </c>
      <c r="L2784" s="181">
        <f>(K2784+'NPV Calcs'!$D$13)*About!$B$135</f>
        <v>6.8265349020494064</v>
      </c>
      <c r="M2784" s="95" t="str">
        <f>INDEX('IEA Tech to Policy Mapping'!$B$2:$B$13,MATCH($H2784,'IEA Tech to Policy Mapping'!$A$2:$A$13,0))</f>
        <v>ngps - T&amp;D methane capture</v>
      </c>
      <c r="N2784" s="182">
        <f>(J2784*About!$A$132/1000)*10^12*'EPA to IEA Scaling'!$E$13</f>
        <v>474278629974.94232</v>
      </c>
      <c r="O2784" s="183">
        <f>L2784/About!$B$144</f>
        <v>12.84383236603079</v>
      </c>
    </row>
    <row r="2785" spans="2:15" x14ac:dyDescent="0.45">
      <c r="B2785" s="118" t="s">
        <v>274</v>
      </c>
      <c r="C2785" s="118" t="s">
        <v>776</v>
      </c>
      <c r="D2785" s="118" t="s">
        <v>962</v>
      </c>
      <c r="E2785" s="118" t="s">
        <v>999</v>
      </c>
      <c r="F2785" s="118" t="s">
        <v>987</v>
      </c>
      <c r="G2785" s="118" t="s">
        <v>1000</v>
      </c>
      <c r="H2785" s="118" t="s">
        <v>1001</v>
      </c>
      <c r="I2785" s="118">
        <v>6.3699998855590803</v>
      </c>
      <c r="J2785" s="118">
        <v>5.42000007629394</v>
      </c>
      <c r="K2785" s="118">
        <v>-0.46000000834464999</v>
      </c>
      <c r="L2785" s="181">
        <f>(K2785+'NPV Calcs'!$D$13)*About!$B$135</f>
        <v>6.8265349020494064</v>
      </c>
      <c r="M2785" s="95" t="str">
        <f>INDEX('IEA Tech to Policy Mapping'!$B$2:$B$13,MATCH($H2785,'IEA Tech to Policy Mapping'!$A$2:$A$13,0))</f>
        <v>ngps - T&amp;D methane capture</v>
      </c>
      <c r="N2785" s="182">
        <f>(J2785*About!$A$132/1000)*10^12*'EPA to IEA Scaling'!$E$13</f>
        <v>122818450700.79152</v>
      </c>
      <c r="O2785" s="183">
        <f>L2785/About!$B$144</f>
        <v>12.84383236603079</v>
      </c>
    </row>
    <row r="2786" spans="2:15" x14ac:dyDescent="0.45">
      <c r="B2786" s="118" t="s">
        <v>332</v>
      </c>
      <c r="C2786" s="118" t="s">
        <v>776</v>
      </c>
      <c r="D2786" s="118" t="s">
        <v>962</v>
      </c>
      <c r="E2786" s="118" t="s">
        <v>999</v>
      </c>
      <c r="F2786" s="118" t="s">
        <v>987</v>
      </c>
      <c r="G2786" s="118" t="s">
        <v>1000</v>
      </c>
      <c r="H2786" s="118" t="s">
        <v>1001</v>
      </c>
      <c r="I2786" s="118">
        <v>2.7999999523162802</v>
      </c>
      <c r="J2786" s="118">
        <v>2.38000011444091</v>
      </c>
      <c r="K2786" s="118">
        <v>-0.46000000834464999</v>
      </c>
      <c r="L2786" s="181">
        <f>(K2786+'NPV Calcs'!$D$13)*About!$B$135</f>
        <v>6.8265349020494064</v>
      </c>
      <c r="M2786" s="95" t="str">
        <f>INDEX('IEA Tech to Policy Mapping'!$B$2:$B$13,MATCH($H2786,'IEA Tech to Policy Mapping'!$A$2:$A$13,0))</f>
        <v>ngps - T&amp;D methane capture</v>
      </c>
      <c r="N2786" s="182">
        <f>(J2786*About!$A$132/1000)*10^12*'EPA to IEA Scaling'!$E$13</f>
        <v>53931351034.816193</v>
      </c>
      <c r="O2786" s="183">
        <f>L2786/About!$B$144</f>
        <v>12.84383236603079</v>
      </c>
    </row>
    <row r="2787" spans="2:15" x14ac:dyDescent="0.45">
      <c r="B2787" s="118" t="s">
        <v>332</v>
      </c>
      <c r="C2787" s="118" t="s">
        <v>776</v>
      </c>
      <c r="D2787" s="118" t="s">
        <v>962</v>
      </c>
      <c r="E2787" s="118" t="s">
        <v>991</v>
      </c>
      <c r="F2787" s="118" t="s">
        <v>987</v>
      </c>
      <c r="G2787" s="118" t="s">
        <v>988</v>
      </c>
      <c r="H2787" s="118" t="s">
        <v>1006</v>
      </c>
      <c r="I2787" s="118">
        <v>27.7199993133544</v>
      </c>
      <c r="J2787" s="118">
        <v>27.7199993133544</v>
      </c>
      <c r="K2787" s="118">
        <v>-0.46000000834464999</v>
      </c>
      <c r="L2787" s="181">
        <f>(K2787+'NPV Calcs'!$D$13)*About!$B$135</f>
        <v>6.8265349020494064</v>
      </c>
      <c r="M2787" s="95" t="str">
        <f>INDEX('IEA Tech to Policy Mapping'!$B$2:$B$13,MATCH($H2787,'IEA Tech to Policy Mapping'!$A$2:$A$13,0))</f>
        <v>ngps - production methane capture</v>
      </c>
      <c r="N2787" s="182">
        <f>(J2787*About!$A$132/1000)*10^12*'EPA to IEA Scaling'!$E$13</f>
        <v>628141572171.54907</v>
      </c>
      <c r="O2787" s="183">
        <f>L2787/About!$B$144</f>
        <v>12.84383236603079</v>
      </c>
    </row>
    <row r="2788" spans="2:15" x14ac:dyDescent="0.45">
      <c r="B2788" s="118" t="s">
        <v>39</v>
      </c>
      <c r="C2788" s="118" t="s">
        <v>776</v>
      </c>
      <c r="D2788" s="118" t="s">
        <v>985</v>
      </c>
      <c r="E2788" s="118" t="s">
        <v>986</v>
      </c>
      <c r="F2788" s="118" t="s">
        <v>987</v>
      </c>
      <c r="G2788" s="118" t="s">
        <v>1000</v>
      </c>
      <c r="H2788" s="118" t="s">
        <v>1001</v>
      </c>
      <c r="I2788" s="118">
        <v>0.60000002384185702</v>
      </c>
      <c r="J2788" s="118">
        <v>0.50999999046325595</v>
      </c>
      <c r="K2788" s="118">
        <v>-0.38999998569488498</v>
      </c>
      <c r="L2788" s="181">
        <f>(K2788+'NPV Calcs'!$D$13)*About!$B$135</f>
        <v>6.8893987594843686</v>
      </c>
      <c r="M2788" s="95" t="str">
        <f>INDEX('IEA Tech to Policy Mapping'!$B$2:$B$13,MATCH($H2788,'IEA Tech to Policy Mapping'!$A$2:$A$13,0))</f>
        <v>ngps - T&amp;D methane capture</v>
      </c>
      <c r="N2788" s="182">
        <f>(J2788*About!$A$132/1000)*10^12*'EPA to IEA Scaling'!$E$13</f>
        <v>11556717307.086355</v>
      </c>
      <c r="O2788" s="183">
        <f>L2788/About!$B$144</f>
        <v>12.962108015150276</v>
      </c>
    </row>
    <row r="2789" spans="2:15" x14ac:dyDescent="0.45">
      <c r="B2789" s="118" t="s">
        <v>160</v>
      </c>
      <c r="C2789" s="118" t="s">
        <v>776</v>
      </c>
      <c r="D2789" s="118" t="s">
        <v>985</v>
      </c>
      <c r="E2789" s="118" t="s">
        <v>986</v>
      </c>
      <c r="F2789" s="118" t="s">
        <v>987</v>
      </c>
      <c r="G2789" s="118" t="s">
        <v>1000</v>
      </c>
      <c r="H2789" s="118" t="s">
        <v>1001</v>
      </c>
      <c r="I2789" s="118">
        <v>9.9899997711181605</v>
      </c>
      <c r="J2789" s="118">
        <v>8.4899997711181605</v>
      </c>
      <c r="K2789" s="118">
        <v>-0.38999998569488498</v>
      </c>
      <c r="L2789" s="181">
        <f>(K2789+'NPV Calcs'!$D$13)*About!$B$135</f>
        <v>6.8893987594843686</v>
      </c>
      <c r="M2789" s="95" t="str">
        <f>INDEX('IEA Tech to Policy Mapping'!$B$2:$B$13,MATCH($H2789,'IEA Tech to Policy Mapping'!$A$2:$A$13,0))</f>
        <v>ngps - T&amp;D methane capture</v>
      </c>
      <c r="N2789" s="182">
        <f>(J2789*About!$A$132/1000)*10^12*'EPA to IEA Scaling'!$E$13</f>
        <v>192385351228.96136</v>
      </c>
      <c r="O2789" s="183">
        <f>L2789/About!$B$144</f>
        <v>12.962108015150276</v>
      </c>
    </row>
    <row r="2790" spans="2:15" x14ac:dyDescent="0.45">
      <c r="B2790" s="118" t="s">
        <v>162</v>
      </c>
      <c r="C2790" s="118" t="s">
        <v>776</v>
      </c>
      <c r="D2790" s="118" t="s">
        <v>985</v>
      </c>
      <c r="E2790" s="118" t="s">
        <v>986</v>
      </c>
      <c r="F2790" s="118" t="s">
        <v>987</v>
      </c>
      <c r="G2790" s="118" t="s">
        <v>1000</v>
      </c>
      <c r="H2790" s="118" t="s">
        <v>1001</v>
      </c>
      <c r="I2790" s="118">
        <v>49.740001678466797</v>
      </c>
      <c r="J2790" s="118">
        <v>42.279998779296797</v>
      </c>
      <c r="K2790" s="118">
        <v>-0.38999998569488498</v>
      </c>
      <c r="L2790" s="181">
        <f>(K2790+'NPV Calcs'!$D$13)*About!$B$135</f>
        <v>6.8893987594843686</v>
      </c>
      <c r="M2790" s="95" t="str">
        <f>INDEX('IEA Tech to Policy Mapping'!$B$2:$B$13,MATCH($H2790,'IEA Tech to Policy Mapping'!$A$2:$A$13,0))</f>
        <v>ngps - T&amp;D methane capture</v>
      </c>
      <c r="N2790" s="182">
        <f>(J2790*About!$A$132/1000)*10^12*'EPA to IEA Scaling'!$E$13</f>
        <v>958074515241.56995</v>
      </c>
      <c r="O2790" s="183">
        <f>L2790/About!$B$144</f>
        <v>12.962108015150276</v>
      </c>
    </row>
    <row r="2791" spans="2:15" x14ac:dyDescent="0.45">
      <c r="B2791" s="118" t="s">
        <v>181</v>
      </c>
      <c r="C2791" s="118" t="s">
        <v>776</v>
      </c>
      <c r="D2791" s="118" t="s">
        <v>985</v>
      </c>
      <c r="E2791" s="118" t="s">
        <v>986</v>
      </c>
      <c r="F2791" s="118" t="s">
        <v>987</v>
      </c>
      <c r="G2791" s="118" t="s">
        <v>1000</v>
      </c>
      <c r="H2791" s="118" t="s">
        <v>1001</v>
      </c>
      <c r="I2791" s="118">
        <v>9.1599998474121094</v>
      </c>
      <c r="J2791" s="118">
        <v>7.7800002098083496</v>
      </c>
      <c r="K2791" s="118">
        <v>-0.38999998569488498</v>
      </c>
      <c r="L2791" s="181">
        <f>(K2791+'NPV Calcs'!$D$13)*About!$B$135</f>
        <v>6.8893987594843686</v>
      </c>
      <c r="M2791" s="95" t="str">
        <f>INDEX('IEA Tech to Policy Mapping'!$B$2:$B$13,MATCH($H2791,'IEA Tech to Policy Mapping'!$A$2:$A$13,0))</f>
        <v>ngps - T&amp;D methane capture</v>
      </c>
      <c r="N2791" s="182">
        <f>(J2791*About!$A$132/1000)*10^12*'EPA to IEA Scaling'!$E$13</f>
        <v>176296597559.065</v>
      </c>
      <c r="O2791" s="183">
        <f>L2791/About!$B$144</f>
        <v>12.962108015150276</v>
      </c>
    </row>
    <row r="2792" spans="2:15" x14ac:dyDescent="0.45">
      <c r="B2792" s="118" t="s">
        <v>245</v>
      </c>
      <c r="C2792" s="118" t="s">
        <v>776</v>
      </c>
      <c r="D2792" s="118" t="s">
        <v>985</v>
      </c>
      <c r="E2792" s="118" t="s">
        <v>986</v>
      </c>
      <c r="F2792" s="118" t="s">
        <v>987</v>
      </c>
      <c r="G2792" s="118" t="s">
        <v>1000</v>
      </c>
      <c r="H2792" s="118" t="s">
        <v>1001</v>
      </c>
      <c r="I2792" s="118">
        <v>2.71000003814697</v>
      </c>
      <c r="J2792" s="118">
        <v>2.3099999427795401</v>
      </c>
      <c r="K2792" s="118">
        <v>-0.38999998569488498</v>
      </c>
      <c r="L2792" s="181">
        <f>(K2792+'NPV Calcs'!$D$13)*About!$B$135</f>
        <v>6.8893987594843686</v>
      </c>
      <c r="M2792" s="95" t="str">
        <f>INDEX('IEA Tech to Policy Mapping'!$B$2:$B$13,MATCH($H2792,'IEA Tech to Policy Mapping'!$A$2:$A$13,0))</f>
        <v>ngps - T&amp;D methane capture</v>
      </c>
      <c r="N2792" s="182">
        <f>(J2792*About!$A$132/1000)*10^12*'EPA to IEA Scaling'!$E$13</f>
        <v>52345131014.295914</v>
      </c>
      <c r="O2792" s="183">
        <f>L2792/About!$B$144</f>
        <v>12.962108015150276</v>
      </c>
    </row>
    <row r="2793" spans="2:15" x14ac:dyDescent="0.45">
      <c r="B2793" s="118" t="s">
        <v>262</v>
      </c>
      <c r="C2793" s="118" t="s">
        <v>776</v>
      </c>
      <c r="D2793" s="118" t="s">
        <v>985</v>
      </c>
      <c r="E2793" s="118" t="s">
        <v>986</v>
      </c>
      <c r="F2793" s="118" t="s">
        <v>987</v>
      </c>
      <c r="G2793" s="118" t="s">
        <v>1000</v>
      </c>
      <c r="H2793" s="118" t="s">
        <v>1001</v>
      </c>
      <c r="I2793" s="118">
        <v>0.64999997615814198</v>
      </c>
      <c r="J2793" s="118">
        <v>0.55000001192092896</v>
      </c>
      <c r="K2793" s="118">
        <v>-0.38999998569488498</v>
      </c>
      <c r="L2793" s="181">
        <f>(K2793+'NPV Calcs'!$D$13)*About!$B$135</f>
        <v>6.8893987594843686</v>
      </c>
      <c r="M2793" s="95" t="str">
        <f>INDEX('IEA Tech to Policy Mapping'!$B$2:$B$13,MATCH($H2793,'IEA Tech to Policy Mapping'!$A$2:$A$13,0))</f>
        <v>ngps - T&amp;D methane capture</v>
      </c>
      <c r="N2793" s="182">
        <f>(J2793*About!$A$132/1000)*10^12*'EPA to IEA Scaling'!$E$13</f>
        <v>12463127010.82736</v>
      </c>
      <c r="O2793" s="183">
        <f>L2793/About!$B$144</f>
        <v>12.962108015150276</v>
      </c>
    </row>
    <row r="2794" spans="2:15" x14ac:dyDescent="0.45">
      <c r="B2794" s="118" t="s">
        <v>274</v>
      </c>
      <c r="C2794" s="118" t="s">
        <v>776</v>
      </c>
      <c r="D2794" s="118" t="s">
        <v>985</v>
      </c>
      <c r="E2794" s="118" t="s">
        <v>986</v>
      </c>
      <c r="F2794" s="118" t="s">
        <v>987</v>
      </c>
      <c r="G2794" s="118" t="s">
        <v>1000</v>
      </c>
      <c r="H2794" s="118" t="s">
        <v>1001</v>
      </c>
      <c r="I2794" s="118">
        <v>19.4799995422363</v>
      </c>
      <c r="J2794" s="118">
        <v>16.559999465942301</v>
      </c>
      <c r="K2794" s="118">
        <v>-0.38999998569488498</v>
      </c>
      <c r="L2794" s="181">
        <f>(K2794+'NPV Calcs'!$D$13)*About!$B$135</f>
        <v>6.8893987594843686</v>
      </c>
      <c r="M2794" s="95" t="str">
        <f>INDEX('IEA Tech to Policy Mapping'!$B$2:$B$13,MATCH($H2794,'IEA Tech to Policy Mapping'!$A$2:$A$13,0))</f>
        <v>ngps - T&amp;D methane capture</v>
      </c>
      <c r="N2794" s="182">
        <f>(J2794*About!$A$132/1000)*10^12*'EPA to IEA Scaling'!$E$13</f>
        <v>375253403945.27814</v>
      </c>
      <c r="O2794" s="183">
        <f>L2794/About!$B$144</f>
        <v>12.962108015150276</v>
      </c>
    </row>
    <row r="2795" spans="2:15" x14ac:dyDescent="0.45">
      <c r="B2795" s="118" t="s">
        <v>307</v>
      </c>
      <c r="C2795" s="118" t="s">
        <v>776</v>
      </c>
      <c r="D2795" s="118" t="s">
        <v>985</v>
      </c>
      <c r="E2795" s="118" t="s">
        <v>986</v>
      </c>
      <c r="F2795" s="118" t="s">
        <v>987</v>
      </c>
      <c r="G2795" s="118" t="s">
        <v>1000</v>
      </c>
      <c r="H2795" s="118" t="s">
        <v>1001</v>
      </c>
      <c r="I2795" s="118">
        <v>0.31000000238418501</v>
      </c>
      <c r="J2795" s="118">
        <v>0.259999990463256</v>
      </c>
      <c r="K2795" s="118">
        <v>-0.38999998569488498</v>
      </c>
      <c r="L2795" s="181">
        <f>(K2795+'NPV Calcs'!$D$13)*About!$B$135</f>
        <v>6.8893987594843686</v>
      </c>
      <c r="M2795" s="95" t="str">
        <f>INDEX('IEA Tech to Policy Mapping'!$B$2:$B$13,MATCH($H2795,'IEA Tech to Policy Mapping'!$A$2:$A$13,0))</f>
        <v>ngps - T&amp;D methane capture</v>
      </c>
      <c r="N2795" s="182">
        <f>(J2795*About!$A$132/1000)*10^12*'EPA to IEA Scaling'!$E$13</f>
        <v>5891659697.6789188</v>
      </c>
      <c r="O2795" s="183">
        <f>L2795/About!$B$144</f>
        <v>12.962108015150276</v>
      </c>
    </row>
    <row r="2796" spans="2:15" x14ac:dyDescent="0.45">
      <c r="B2796" s="118" t="s">
        <v>332</v>
      </c>
      <c r="C2796" s="118" t="s">
        <v>776</v>
      </c>
      <c r="D2796" s="118" t="s">
        <v>985</v>
      </c>
      <c r="E2796" s="118" t="s">
        <v>986</v>
      </c>
      <c r="F2796" s="118" t="s">
        <v>987</v>
      </c>
      <c r="G2796" s="118" t="s">
        <v>1000</v>
      </c>
      <c r="H2796" s="118" t="s">
        <v>1001</v>
      </c>
      <c r="I2796" s="118">
        <v>5.4899997711181596</v>
      </c>
      <c r="J2796" s="118">
        <v>4.6599998474120996</v>
      </c>
      <c r="K2796" s="118">
        <v>-0.38999998569488498</v>
      </c>
      <c r="L2796" s="181">
        <f>(K2796+'NPV Calcs'!$D$13)*About!$B$135</f>
        <v>6.8893987594843686</v>
      </c>
      <c r="M2796" s="95" t="str">
        <f>INDEX('IEA Tech to Policy Mapping'!$B$2:$B$13,MATCH($H2796,'IEA Tech to Policy Mapping'!$A$2:$A$13,0))</f>
        <v>ngps - T&amp;D methane capture</v>
      </c>
      <c r="N2796" s="182">
        <f>(J2796*About!$A$132/1000)*10^12*'EPA to IEA Scaling'!$E$13</f>
        <v>105596670381.67763</v>
      </c>
      <c r="O2796" s="183">
        <f>L2796/About!$B$144</f>
        <v>12.962108015150276</v>
      </c>
    </row>
    <row r="2797" spans="2:15" x14ac:dyDescent="0.45">
      <c r="B2797" s="118" t="s">
        <v>347</v>
      </c>
      <c r="C2797" s="118" t="s">
        <v>776</v>
      </c>
      <c r="D2797" s="118" t="s">
        <v>985</v>
      </c>
      <c r="E2797" s="118" t="s">
        <v>986</v>
      </c>
      <c r="F2797" s="118" t="s">
        <v>987</v>
      </c>
      <c r="G2797" s="118" t="s">
        <v>1000</v>
      </c>
      <c r="H2797" s="118" t="s">
        <v>1001</v>
      </c>
      <c r="I2797" s="118">
        <v>0.89999997615814198</v>
      </c>
      <c r="J2797" s="118">
        <v>0.75999999046325595</v>
      </c>
      <c r="K2797" s="118">
        <v>-0.38999998569488498</v>
      </c>
      <c r="L2797" s="181">
        <f>(K2797+'NPV Calcs'!$D$13)*About!$B$135</f>
        <v>6.8893987594843686</v>
      </c>
      <c r="M2797" s="95" t="str">
        <f>INDEX('IEA Tech to Policy Mapping'!$B$2:$B$13,MATCH($H2797,'IEA Tech to Policy Mapping'!$A$2:$A$13,0))</f>
        <v>ngps - T&amp;D methane capture</v>
      </c>
      <c r="N2797" s="182">
        <f>(J2797*About!$A$132/1000)*10^12*'EPA to IEA Scaling'!$E$13</f>
        <v>17221774916.493793</v>
      </c>
      <c r="O2797" s="183">
        <f>L2797/About!$B$144</f>
        <v>12.962108015150276</v>
      </c>
    </row>
    <row r="2798" spans="2:15" x14ac:dyDescent="0.45">
      <c r="B2798" s="118" t="s">
        <v>39</v>
      </c>
      <c r="C2798" s="118" t="s">
        <v>776</v>
      </c>
      <c r="D2798" s="118" t="s">
        <v>962</v>
      </c>
      <c r="E2798" s="118" t="s">
        <v>991</v>
      </c>
      <c r="F2798" s="118" t="s">
        <v>987</v>
      </c>
      <c r="G2798" s="118" t="s">
        <v>1000</v>
      </c>
      <c r="H2798" s="118" t="s">
        <v>1001</v>
      </c>
      <c r="I2798" s="118">
        <v>4.1500000953674299</v>
      </c>
      <c r="J2798" s="118">
        <v>3.5199999809265101</v>
      </c>
      <c r="K2798" s="118">
        <v>-0.38999998569488498</v>
      </c>
      <c r="L2798" s="181">
        <f>(K2798+'NPV Calcs'!$D$13)*About!$B$135</f>
        <v>6.8893987594843686</v>
      </c>
      <c r="M2798" s="95" t="str">
        <f>INDEX('IEA Tech to Policy Mapping'!$B$2:$B$13,MATCH($H2798,'IEA Tech to Policy Mapping'!$A$2:$A$13,0))</f>
        <v>ngps - T&amp;D methane capture</v>
      </c>
      <c r="N2798" s="182">
        <f>(J2798*About!$A$132/1000)*10^12*'EPA to IEA Scaling'!$E$13</f>
        <v>79764010708.24704</v>
      </c>
      <c r="O2798" s="183">
        <f>L2798/About!$B$144</f>
        <v>12.962108015150276</v>
      </c>
    </row>
    <row r="2799" spans="2:15" x14ac:dyDescent="0.45">
      <c r="B2799" s="118" t="s">
        <v>160</v>
      </c>
      <c r="C2799" s="118" t="s">
        <v>776</v>
      </c>
      <c r="D2799" s="118" t="s">
        <v>962</v>
      </c>
      <c r="E2799" s="118" t="s">
        <v>991</v>
      </c>
      <c r="F2799" s="118" t="s">
        <v>987</v>
      </c>
      <c r="G2799" s="118" t="s">
        <v>1000</v>
      </c>
      <c r="H2799" s="118" t="s">
        <v>1001</v>
      </c>
      <c r="I2799" s="118">
        <v>34.310001373291001</v>
      </c>
      <c r="J2799" s="118">
        <v>29.170000076293899</v>
      </c>
      <c r="K2799" s="118">
        <v>-0.38999998569488498</v>
      </c>
      <c r="L2799" s="181">
        <f>(K2799+'NPV Calcs'!$D$13)*About!$B$135</f>
        <v>6.8893987594843686</v>
      </c>
      <c r="M2799" s="95" t="str">
        <f>INDEX('IEA Tech to Policy Mapping'!$B$2:$B$13,MATCH($H2799,'IEA Tech to Policy Mapping'!$A$2:$A$13,0))</f>
        <v>ngps - T&amp;D methane capture</v>
      </c>
      <c r="N2799" s="182">
        <f>(J2799*About!$A$132/1000)*10^12*'EPA to IEA Scaling'!$E$13</f>
        <v>660998923594.49719</v>
      </c>
      <c r="O2799" s="183">
        <f>L2799/About!$B$144</f>
        <v>12.962108015150276</v>
      </c>
    </row>
    <row r="2800" spans="2:15" x14ac:dyDescent="0.45">
      <c r="B2800" s="118" t="s">
        <v>162</v>
      </c>
      <c r="C2800" s="118" t="s">
        <v>776</v>
      </c>
      <c r="D2800" s="118" t="s">
        <v>962</v>
      </c>
      <c r="E2800" s="118" t="s">
        <v>991</v>
      </c>
      <c r="F2800" s="118" t="s">
        <v>987</v>
      </c>
      <c r="G2800" s="118" t="s">
        <v>1000</v>
      </c>
      <c r="H2800" s="118" t="s">
        <v>1001</v>
      </c>
      <c r="I2800" s="118">
        <v>18.75</v>
      </c>
      <c r="J2800" s="118">
        <v>15.939999580383301</v>
      </c>
      <c r="K2800" s="118">
        <v>-0.38999998569488498</v>
      </c>
      <c r="L2800" s="181">
        <f>(K2800+'NPV Calcs'!$D$13)*About!$B$135</f>
        <v>6.8893987594843686</v>
      </c>
      <c r="M2800" s="95" t="str">
        <f>INDEX('IEA Tech to Policy Mapping'!$B$2:$B$13,MATCH($H2800,'IEA Tech to Policy Mapping'!$A$2:$A$13,0))</f>
        <v>ngps - T&amp;D methane capture</v>
      </c>
      <c r="N2800" s="182">
        <f>(J2800*About!$A$132/1000)*10^12*'EPA to IEA Scaling'!$E$13</f>
        <v>361204063667.20709</v>
      </c>
      <c r="O2800" s="183">
        <f>L2800/About!$B$144</f>
        <v>12.962108015150276</v>
      </c>
    </row>
    <row r="2801" spans="2:15" x14ac:dyDescent="0.45">
      <c r="B2801" s="118" t="s">
        <v>181</v>
      </c>
      <c r="C2801" s="118" t="s">
        <v>776</v>
      </c>
      <c r="D2801" s="118" t="s">
        <v>962</v>
      </c>
      <c r="E2801" s="118" t="s">
        <v>991</v>
      </c>
      <c r="F2801" s="118" t="s">
        <v>987</v>
      </c>
      <c r="G2801" s="118" t="s">
        <v>1000</v>
      </c>
      <c r="H2801" s="118" t="s">
        <v>1001</v>
      </c>
      <c r="I2801" s="118">
        <v>5.2600002288818297</v>
      </c>
      <c r="J2801" s="118">
        <v>4.4699997901916504</v>
      </c>
      <c r="K2801" s="118">
        <v>-0.38999998569488498</v>
      </c>
      <c r="L2801" s="181">
        <f>(K2801+'NPV Calcs'!$D$13)*About!$B$135</f>
        <v>6.8893987594843686</v>
      </c>
      <c r="M2801" s="95" t="str">
        <f>INDEX('IEA Tech to Policy Mapping'!$B$2:$B$13,MATCH($H2801,'IEA Tech to Policy Mapping'!$A$2:$A$13,0))</f>
        <v>ngps - T&amp;D methane capture</v>
      </c>
      <c r="N2801" s="182">
        <f>(J2801*About!$A$132/1000)*10^12*'EPA to IEA Scaling'!$E$13</f>
        <v>101291225301.89943</v>
      </c>
      <c r="O2801" s="183">
        <f>L2801/About!$B$144</f>
        <v>12.962108015150276</v>
      </c>
    </row>
    <row r="2802" spans="2:15" x14ac:dyDescent="0.45">
      <c r="B2802" s="118" t="s">
        <v>245</v>
      </c>
      <c r="C2802" s="118" t="s">
        <v>776</v>
      </c>
      <c r="D2802" s="118" t="s">
        <v>962</v>
      </c>
      <c r="E2802" s="118" t="s">
        <v>991</v>
      </c>
      <c r="F2802" s="118" t="s">
        <v>987</v>
      </c>
      <c r="G2802" s="118" t="s">
        <v>1000</v>
      </c>
      <c r="H2802" s="118" t="s">
        <v>1001</v>
      </c>
      <c r="I2802" s="118">
        <v>7.1999998092651296</v>
      </c>
      <c r="J2802" s="118">
        <v>6.1199998855590803</v>
      </c>
      <c r="K2802" s="118">
        <v>-0.38999998569488498</v>
      </c>
      <c r="L2802" s="181">
        <f>(K2802+'NPV Calcs'!$D$13)*About!$B$135</f>
        <v>6.8893987594843686</v>
      </c>
      <c r="M2802" s="95" t="str">
        <f>INDEX('IEA Tech to Policy Mapping'!$B$2:$B$13,MATCH($H2802,'IEA Tech to Policy Mapping'!$A$2:$A$13,0))</f>
        <v>ngps - T&amp;D methane capture</v>
      </c>
      <c r="N2802" s="182">
        <f>(J2802*About!$A$132/1000)*10^12*'EPA to IEA Scaling'!$E$13</f>
        <v>138680607685.03647</v>
      </c>
      <c r="O2802" s="183">
        <f>L2802/About!$B$144</f>
        <v>12.962108015150276</v>
      </c>
    </row>
    <row r="2803" spans="2:15" x14ac:dyDescent="0.45">
      <c r="B2803" s="118" t="s">
        <v>274</v>
      </c>
      <c r="C2803" s="118" t="s">
        <v>776</v>
      </c>
      <c r="D2803" s="118" t="s">
        <v>962</v>
      </c>
      <c r="E2803" s="118" t="s">
        <v>991</v>
      </c>
      <c r="F2803" s="118" t="s">
        <v>987</v>
      </c>
      <c r="G2803" s="118" t="s">
        <v>1000</v>
      </c>
      <c r="H2803" s="118" t="s">
        <v>1001</v>
      </c>
      <c r="I2803" s="118">
        <v>12.4899997711181</v>
      </c>
      <c r="J2803" s="118">
        <v>10.619999885559</v>
      </c>
      <c r="K2803" s="118">
        <v>-0.38999998569488498</v>
      </c>
      <c r="L2803" s="181">
        <f>(K2803+'NPV Calcs'!$D$13)*About!$B$135</f>
        <v>6.8893987594843686</v>
      </c>
      <c r="M2803" s="95" t="str">
        <f>INDEX('IEA Tech to Policy Mapping'!$B$2:$B$13,MATCH($H2803,'IEA Tech to Policy Mapping'!$A$2:$A$13,0))</f>
        <v>ngps - T&amp;D methane capture</v>
      </c>
      <c r="N2803" s="182">
        <f>(J2803*About!$A$132/1000)*10^12*'EPA to IEA Scaling'!$E$13</f>
        <v>240651644654.3685</v>
      </c>
      <c r="O2803" s="183">
        <f>L2803/About!$B$144</f>
        <v>12.962108015150276</v>
      </c>
    </row>
    <row r="2804" spans="2:15" x14ac:dyDescent="0.45">
      <c r="B2804" s="118" t="s">
        <v>307</v>
      </c>
      <c r="C2804" s="118" t="s">
        <v>776</v>
      </c>
      <c r="D2804" s="118" t="s">
        <v>962</v>
      </c>
      <c r="E2804" s="118" t="s">
        <v>991</v>
      </c>
      <c r="F2804" s="118" t="s">
        <v>987</v>
      </c>
      <c r="G2804" s="118" t="s">
        <v>1000</v>
      </c>
      <c r="H2804" s="118" t="s">
        <v>1001</v>
      </c>
      <c r="I2804" s="118">
        <v>4.9800000190734801</v>
      </c>
      <c r="J2804" s="118">
        <v>4.2300000190734801</v>
      </c>
      <c r="K2804" s="118">
        <v>-0.38999998569488498</v>
      </c>
      <c r="L2804" s="181">
        <f>(K2804+'NPV Calcs'!$D$13)*About!$B$135</f>
        <v>6.8893987594843686</v>
      </c>
      <c r="M2804" s="95" t="str">
        <f>INDEX('IEA Tech to Policy Mapping'!$B$2:$B$13,MATCH($H2804,'IEA Tech to Policy Mapping'!$A$2:$A$13,0))</f>
        <v>ngps - T&amp;D methane capture</v>
      </c>
      <c r="N2804" s="182">
        <f>(J2804*About!$A$132/1000)*10^12*'EPA to IEA Scaling'!$E$13</f>
        <v>95852775183.383286</v>
      </c>
      <c r="O2804" s="183">
        <f>L2804/About!$B$144</f>
        <v>12.962108015150276</v>
      </c>
    </row>
    <row r="2805" spans="2:15" x14ac:dyDescent="0.45">
      <c r="B2805" s="118" t="s">
        <v>332</v>
      </c>
      <c r="C2805" s="118" t="s">
        <v>776</v>
      </c>
      <c r="D2805" s="118" t="s">
        <v>962</v>
      </c>
      <c r="E2805" s="118" t="s">
        <v>991</v>
      </c>
      <c r="F2805" s="118" t="s">
        <v>987</v>
      </c>
      <c r="G2805" s="118" t="s">
        <v>1000</v>
      </c>
      <c r="H2805" s="118" t="s">
        <v>1001</v>
      </c>
      <c r="I2805" s="118">
        <v>11.9300003051757</v>
      </c>
      <c r="J2805" s="118">
        <v>10.140000343322701</v>
      </c>
      <c r="K2805" s="118">
        <v>-0.38999998569488498</v>
      </c>
      <c r="L2805" s="181">
        <f>(K2805+'NPV Calcs'!$D$13)*About!$B$135</f>
        <v>6.8893987594843686</v>
      </c>
      <c r="M2805" s="95" t="str">
        <f>INDEX('IEA Tech to Policy Mapping'!$B$2:$B$13,MATCH($H2805,'IEA Tech to Policy Mapping'!$A$2:$A$13,0))</f>
        <v>ngps - T&amp;D methane capture</v>
      </c>
      <c r="N2805" s="182">
        <f>(J2805*About!$A$132/1000)*10^12*'EPA to IEA Scaling'!$E$13</f>
        <v>229774744417.33719</v>
      </c>
      <c r="O2805" s="183">
        <f>L2805/About!$B$144</f>
        <v>12.962108015150276</v>
      </c>
    </row>
    <row r="2806" spans="2:15" x14ac:dyDescent="0.45">
      <c r="B2806" s="118" t="s">
        <v>347</v>
      </c>
      <c r="C2806" s="118" t="s">
        <v>776</v>
      </c>
      <c r="D2806" s="118" t="s">
        <v>962</v>
      </c>
      <c r="E2806" s="118" t="s">
        <v>991</v>
      </c>
      <c r="F2806" s="118" t="s">
        <v>987</v>
      </c>
      <c r="G2806" s="118" t="s">
        <v>1000</v>
      </c>
      <c r="H2806" s="118" t="s">
        <v>1001</v>
      </c>
      <c r="I2806" s="118">
        <v>0.83999997377395597</v>
      </c>
      <c r="J2806" s="118">
        <v>0.72000002861022905</v>
      </c>
      <c r="K2806" s="118">
        <v>-0.38999998569488498</v>
      </c>
      <c r="L2806" s="181">
        <f>(K2806+'NPV Calcs'!$D$13)*About!$B$135</f>
        <v>6.8893987594843686</v>
      </c>
      <c r="M2806" s="95" t="str">
        <f>INDEX('IEA Tech to Policy Mapping'!$B$2:$B$13,MATCH($H2806,'IEA Tech to Policy Mapping'!$A$2:$A$13,0))</f>
        <v>ngps - T&amp;D methane capture</v>
      </c>
      <c r="N2806" s="182">
        <f>(J2806*About!$A$132/1000)*10^12*'EPA to IEA Scaling'!$E$13</f>
        <v>16315366563.407801</v>
      </c>
      <c r="O2806" s="183">
        <f>L2806/About!$B$144</f>
        <v>12.962108015150276</v>
      </c>
    </row>
    <row r="2807" spans="2:15" x14ac:dyDescent="0.45">
      <c r="B2807" s="118" t="s">
        <v>245</v>
      </c>
      <c r="C2807" s="118" t="s">
        <v>776</v>
      </c>
      <c r="D2807" s="118" t="s">
        <v>962</v>
      </c>
      <c r="E2807" s="118" t="s">
        <v>993</v>
      </c>
      <c r="F2807" s="118" t="s">
        <v>987</v>
      </c>
      <c r="G2807" s="118" t="s">
        <v>1000</v>
      </c>
      <c r="H2807" s="118" t="s">
        <v>1001</v>
      </c>
      <c r="I2807" s="118">
        <v>5.38000011444091</v>
      </c>
      <c r="J2807" s="118">
        <v>4.5700001716613698</v>
      </c>
      <c r="K2807" s="118">
        <v>-0.38999998569488498</v>
      </c>
      <c r="L2807" s="181">
        <f>(K2807+'NPV Calcs'!$D$13)*About!$B$135</f>
        <v>6.8893987594843686</v>
      </c>
      <c r="M2807" s="95" t="str">
        <f>INDEX('IEA Tech to Policy Mapping'!$B$2:$B$13,MATCH($H2807,'IEA Tech to Policy Mapping'!$A$2:$A$13,0))</f>
        <v>ngps - T&amp;D methane capture</v>
      </c>
      <c r="N2807" s="182">
        <f>(J2807*About!$A$132/1000)*10^12*'EPA to IEA Scaling'!$E$13</f>
        <v>103557256989.85417</v>
      </c>
      <c r="O2807" s="183">
        <f>L2807/About!$B$144</f>
        <v>12.962108015150276</v>
      </c>
    </row>
    <row r="2808" spans="2:15" x14ac:dyDescent="0.45">
      <c r="B2808" s="118" t="s">
        <v>274</v>
      </c>
      <c r="C2808" s="118" t="s">
        <v>776</v>
      </c>
      <c r="D2808" s="118" t="s">
        <v>962</v>
      </c>
      <c r="E2808" s="118" t="s">
        <v>993</v>
      </c>
      <c r="F2808" s="118" t="s">
        <v>987</v>
      </c>
      <c r="G2808" s="118" t="s">
        <v>1000</v>
      </c>
      <c r="H2808" s="118" t="s">
        <v>1001</v>
      </c>
      <c r="I2808" s="118">
        <v>1.0199999809265099</v>
      </c>
      <c r="J2808" s="118">
        <v>0.87000000476837103</v>
      </c>
      <c r="K2808" s="118">
        <v>-0.38999998569488498</v>
      </c>
      <c r="L2808" s="181">
        <f>(K2808+'NPV Calcs'!$D$13)*About!$B$135</f>
        <v>6.8893987594843686</v>
      </c>
      <c r="M2808" s="95" t="str">
        <f>INDEX('IEA Tech to Policy Mapping'!$B$2:$B$13,MATCH($H2808,'IEA Tech to Policy Mapping'!$A$2:$A$13,0))</f>
        <v>ngps - T&amp;D methane capture</v>
      </c>
      <c r="N2808" s="182">
        <f>(J2808*About!$A$132/1000)*10^12*'EPA to IEA Scaling'!$E$13</f>
        <v>19714400588.790268</v>
      </c>
      <c r="O2808" s="183">
        <f>L2808/About!$B$144</f>
        <v>12.962108015150276</v>
      </c>
    </row>
    <row r="2809" spans="2:15" x14ac:dyDescent="0.45">
      <c r="B2809" s="118" t="s">
        <v>307</v>
      </c>
      <c r="C2809" s="118" t="s">
        <v>776</v>
      </c>
      <c r="D2809" s="118" t="s">
        <v>962</v>
      </c>
      <c r="E2809" s="118" t="s">
        <v>991</v>
      </c>
      <c r="F2809" s="118" t="s">
        <v>987</v>
      </c>
      <c r="G2809" s="118" t="s">
        <v>988</v>
      </c>
      <c r="H2809" s="118" t="s">
        <v>1003</v>
      </c>
      <c r="I2809" s="118">
        <v>0.93000000715255704</v>
      </c>
      <c r="J2809" s="118">
        <v>0.93000000715255704</v>
      </c>
      <c r="K2809" s="118">
        <v>-0.36000001430511402</v>
      </c>
      <c r="L2809" s="181">
        <f>(K2809+'NPV Calcs'!$D$13)*About!$B$135</f>
        <v>6.916340378259771</v>
      </c>
      <c r="M2809" s="95" t="str">
        <f>INDEX('IEA Tech to Policy Mapping'!$B$2:$B$13,MATCH($H2809,'IEA Tech to Policy Mapping'!$A$2:$A$13,0))</f>
        <v>ngps - T&amp;D methane capture</v>
      </c>
      <c r="N2809" s="182">
        <f>(J2809*About!$A$132/1000)*10^12*'EPA to IEA Scaling'!$E$13</f>
        <v>21074014469.074257</v>
      </c>
      <c r="O2809" s="183">
        <f>L2809/About!$B$144</f>
        <v>13.012797514315789</v>
      </c>
    </row>
    <row r="2810" spans="2:15" x14ac:dyDescent="0.45">
      <c r="B2810" s="118" t="s">
        <v>160</v>
      </c>
      <c r="C2810" s="118" t="s">
        <v>776</v>
      </c>
      <c r="D2810" s="118" t="s">
        <v>962</v>
      </c>
      <c r="E2810" s="118" t="s">
        <v>991</v>
      </c>
      <c r="F2810" s="118" t="s">
        <v>987</v>
      </c>
      <c r="G2810" s="118" t="s">
        <v>988</v>
      </c>
      <c r="H2810" s="118" t="s">
        <v>1003</v>
      </c>
      <c r="I2810" s="118">
        <v>12.5100002288818</v>
      </c>
      <c r="J2810" s="118">
        <v>12.5100002288818</v>
      </c>
      <c r="K2810" s="118">
        <v>-0.36000001430511402</v>
      </c>
      <c r="L2810" s="181">
        <f>(K2810+'NPV Calcs'!$D$13)*About!$B$135</f>
        <v>6.916340378259771</v>
      </c>
      <c r="M2810" s="95" t="str">
        <f>INDEX('IEA Tech to Policy Mapping'!$B$2:$B$13,MATCH($H2810,'IEA Tech to Policy Mapping'!$A$2:$A$13,0))</f>
        <v>ngps - T&amp;D methane capture</v>
      </c>
      <c r="N2810" s="182">
        <f>(J2810*About!$A$132/1000)*10^12*'EPA to IEA Scaling'!$E$13</f>
        <v>283479487961.26245</v>
      </c>
      <c r="O2810" s="183">
        <f>L2810/About!$B$144</f>
        <v>13.012797514315789</v>
      </c>
    </row>
    <row r="2811" spans="2:15" x14ac:dyDescent="0.45">
      <c r="B2811" s="118" t="s">
        <v>162</v>
      </c>
      <c r="C2811" s="118" t="s">
        <v>776</v>
      </c>
      <c r="D2811" s="118" t="s">
        <v>962</v>
      </c>
      <c r="E2811" s="118" t="s">
        <v>991</v>
      </c>
      <c r="F2811" s="118" t="s">
        <v>987</v>
      </c>
      <c r="G2811" s="118" t="s">
        <v>988</v>
      </c>
      <c r="H2811" s="118" t="s">
        <v>1003</v>
      </c>
      <c r="I2811" s="118">
        <v>6.8400001525878897</v>
      </c>
      <c r="J2811" s="118">
        <v>6.8400001525878897</v>
      </c>
      <c r="K2811" s="118">
        <v>-0.36000001430511402</v>
      </c>
      <c r="L2811" s="181">
        <f>(K2811+'NPV Calcs'!$D$13)*About!$B$135</f>
        <v>6.916340378259771</v>
      </c>
      <c r="M2811" s="95" t="str">
        <f>INDEX('IEA Tech to Policy Mapping'!$B$2:$B$13,MATCH($H2811,'IEA Tech to Policy Mapping'!$A$2:$A$13,0))</f>
        <v>ngps - T&amp;D methane capture</v>
      </c>
      <c r="N2811" s="182">
        <f>(J2811*About!$A$132/1000)*10^12*'EPA to IEA Scaling'!$E$13</f>
        <v>154995979651.06424</v>
      </c>
      <c r="O2811" s="183">
        <f>L2811/About!$B$144</f>
        <v>13.012797514315789</v>
      </c>
    </row>
    <row r="2812" spans="2:15" x14ac:dyDescent="0.45">
      <c r="B2812" s="118" t="s">
        <v>307</v>
      </c>
      <c r="C2812" s="118" t="s">
        <v>776</v>
      </c>
      <c r="D2812" s="118" t="s">
        <v>985</v>
      </c>
      <c r="E2812" s="118" t="s">
        <v>1007</v>
      </c>
      <c r="F2812" s="118" t="s">
        <v>997</v>
      </c>
      <c r="G2812" s="118" t="s">
        <v>988</v>
      </c>
      <c r="H2812" s="118" t="s">
        <v>1003</v>
      </c>
      <c r="I2812" s="118">
        <v>0.129999995231628</v>
      </c>
      <c r="J2812" s="118">
        <v>0.129999995231628</v>
      </c>
      <c r="K2812" s="118">
        <v>-0.36000001430511402</v>
      </c>
      <c r="L2812" s="181">
        <f>(K2812+'NPV Calcs'!$D$13)*About!$B$135</f>
        <v>6.916340378259771</v>
      </c>
      <c r="M2812" s="95" t="str">
        <f>INDEX('IEA Tech to Policy Mapping'!$B$2:$B$13,MATCH($H2812,'IEA Tech to Policy Mapping'!$A$2:$A$13,0))</f>
        <v>ngps - T&amp;D methane capture</v>
      </c>
      <c r="N2812" s="182">
        <f>(J2812*About!$A$132/1000)*10^12*'EPA to IEA Scaling'!$E$13</f>
        <v>2945829848.8394594</v>
      </c>
      <c r="O2812" s="183">
        <f>L2812/About!$B$144</f>
        <v>13.012797514315789</v>
      </c>
    </row>
    <row r="2813" spans="2:15" x14ac:dyDescent="0.45">
      <c r="B2813" s="118" t="s">
        <v>160</v>
      </c>
      <c r="C2813" s="118" t="s">
        <v>776</v>
      </c>
      <c r="D2813" s="118" t="s">
        <v>985</v>
      </c>
      <c r="E2813" s="118" t="s">
        <v>1007</v>
      </c>
      <c r="F2813" s="118" t="s">
        <v>997</v>
      </c>
      <c r="G2813" s="118" t="s">
        <v>988</v>
      </c>
      <c r="H2813" s="118" t="s">
        <v>1003</v>
      </c>
      <c r="I2813" s="118">
        <v>0.62000000476837103</v>
      </c>
      <c r="J2813" s="118">
        <v>0.62000000476837103</v>
      </c>
      <c r="K2813" s="118">
        <v>-0.36000001430511402</v>
      </c>
      <c r="L2813" s="181">
        <f>(K2813+'NPV Calcs'!$D$13)*About!$B$135</f>
        <v>6.916340378259771</v>
      </c>
      <c r="M2813" s="95" t="str">
        <f>INDEX('IEA Tech to Policy Mapping'!$B$2:$B$13,MATCH($H2813,'IEA Tech to Policy Mapping'!$A$2:$A$13,0))</f>
        <v>ngps - T&amp;D methane capture</v>
      </c>
      <c r="N2813" s="182">
        <f>(J2813*About!$A$132/1000)*10^12*'EPA to IEA Scaling'!$E$13</f>
        <v>14049342979.382833</v>
      </c>
      <c r="O2813" s="183">
        <f>L2813/About!$B$144</f>
        <v>13.012797514315789</v>
      </c>
    </row>
    <row r="2814" spans="2:15" x14ac:dyDescent="0.45">
      <c r="B2814" s="118" t="s">
        <v>162</v>
      </c>
      <c r="C2814" s="118" t="s">
        <v>776</v>
      </c>
      <c r="D2814" s="118" t="s">
        <v>985</v>
      </c>
      <c r="E2814" s="118" t="s">
        <v>1007</v>
      </c>
      <c r="F2814" s="118" t="s">
        <v>997</v>
      </c>
      <c r="G2814" s="118" t="s">
        <v>988</v>
      </c>
      <c r="H2814" s="118" t="s">
        <v>1003</v>
      </c>
      <c r="I2814" s="118">
        <v>0.61000001430511397</v>
      </c>
      <c r="J2814" s="118">
        <v>0.61000001430511397</v>
      </c>
      <c r="K2814" s="118">
        <v>-0.36000001430511402</v>
      </c>
      <c r="L2814" s="181">
        <f>(K2814+'NPV Calcs'!$D$13)*About!$B$135</f>
        <v>6.916340378259771</v>
      </c>
      <c r="M2814" s="95" t="str">
        <f>INDEX('IEA Tech to Policy Mapping'!$B$2:$B$13,MATCH($H2814,'IEA Tech to Policy Mapping'!$A$2:$A$13,0))</f>
        <v>ngps - T&amp;D methane capture</v>
      </c>
      <c r="N2814" s="182">
        <f>(J2814*About!$A$132/1000)*10^12*'EPA to IEA Scaling'!$E$13</f>
        <v>13822740891.111326</v>
      </c>
      <c r="O2814" s="183">
        <f>L2814/About!$B$144</f>
        <v>13.012797514315789</v>
      </c>
    </row>
    <row r="2815" spans="2:15" x14ac:dyDescent="0.45">
      <c r="B2815" s="118" t="s">
        <v>160</v>
      </c>
      <c r="C2815" s="118" t="s">
        <v>776</v>
      </c>
      <c r="D2815" s="118" t="s">
        <v>962</v>
      </c>
      <c r="E2815" s="118" t="s">
        <v>996</v>
      </c>
      <c r="F2815" s="118" t="s">
        <v>997</v>
      </c>
      <c r="G2815" s="118" t="s">
        <v>988</v>
      </c>
      <c r="H2815" s="118" t="s">
        <v>1003</v>
      </c>
      <c r="I2815" s="118">
        <v>2.17000007629394</v>
      </c>
      <c r="J2815" s="118">
        <v>2.17000007629394</v>
      </c>
      <c r="K2815" s="118">
        <v>-0.36000001430511402</v>
      </c>
      <c r="L2815" s="181">
        <f>(K2815+'NPV Calcs'!$D$13)*About!$B$135</f>
        <v>6.916340378259771</v>
      </c>
      <c r="M2815" s="95" t="str">
        <f>INDEX('IEA Tech to Policy Mapping'!$B$2:$B$13,MATCH($H2815,'IEA Tech to Policy Mapping'!$A$2:$A$13,0))</f>
        <v>ngps - T&amp;D methane capture</v>
      </c>
      <c r="N2815" s="182">
        <f>(J2815*About!$A$132/1000)*10^12*'EPA to IEA Scaling'!$E$13</f>
        <v>49172701778.494812</v>
      </c>
      <c r="O2815" s="183">
        <f>L2815/About!$B$144</f>
        <v>13.012797514315789</v>
      </c>
    </row>
    <row r="2816" spans="2:15" x14ac:dyDescent="0.45">
      <c r="B2816" s="118" t="s">
        <v>162</v>
      </c>
      <c r="C2816" s="118" t="s">
        <v>776</v>
      </c>
      <c r="D2816" s="118" t="s">
        <v>962</v>
      </c>
      <c r="E2816" s="118" t="s">
        <v>996</v>
      </c>
      <c r="F2816" s="118" t="s">
        <v>997</v>
      </c>
      <c r="G2816" s="118" t="s">
        <v>988</v>
      </c>
      <c r="H2816" s="118" t="s">
        <v>1003</v>
      </c>
      <c r="I2816" s="118">
        <v>0.21999999880790699</v>
      </c>
      <c r="J2816" s="118">
        <v>0.21999999880790699</v>
      </c>
      <c r="K2816" s="118">
        <v>-0.36000001430511402</v>
      </c>
      <c r="L2816" s="181">
        <f>(K2816+'NPV Calcs'!$D$13)*About!$B$135</f>
        <v>6.916340378259771</v>
      </c>
      <c r="M2816" s="95" t="str">
        <f>INDEX('IEA Tech to Policy Mapping'!$B$2:$B$13,MATCH($H2816,'IEA Tech to Policy Mapping'!$A$2:$A$13,0))</f>
        <v>ngps - T&amp;D methane capture</v>
      </c>
      <c r="N2816" s="182">
        <f>(J2816*About!$A$132/1000)*10^12*'EPA to IEA Scaling'!$E$13</f>
        <v>4985250669.2654419</v>
      </c>
      <c r="O2816" s="183">
        <f>L2816/About!$B$144</f>
        <v>13.012797514315789</v>
      </c>
    </row>
    <row r="2817" spans="2:15" x14ac:dyDescent="0.45">
      <c r="B2817" s="118" t="s">
        <v>307</v>
      </c>
      <c r="C2817" s="118" t="s">
        <v>776</v>
      </c>
      <c r="D2817" s="118" t="s">
        <v>962</v>
      </c>
      <c r="E2817" s="118" t="s">
        <v>996</v>
      </c>
      <c r="F2817" s="118" t="s">
        <v>997</v>
      </c>
      <c r="G2817" s="118" t="s">
        <v>988</v>
      </c>
      <c r="H2817" s="118" t="s">
        <v>1003</v>
      </c>
      <c r="I2817" s="118">
        <v>0.17000000178813901</v>
      </c>
      <c r="J2817" s="118">
        <v>0.17000000178813901</v>
      </c>
      <c r="K2817" s="118">
        <v>-0.36000001430511402</v>
      </c>
      <c r="L2817" s="181">
        <f>(K2817+'NPV Calcs'!$D$13)*About!$B$135</f>
        <v>6.916340378259771</v>
      </c>
      <c r="M2817" s="95" t="str">
        <f>INDEX('IEA Tech to Policy Mapping'!$B$2:$B$13,MATCH($H2817,'IEA Tech to Policy Mapping'!$A$2:$A$13,0))</f>
        <v>ngps - T&amp;D methane capture</v>
      </c>
      <c r="N2817" s="182">
        <f>(J2817*About!$A$132/1000)*10^12*'EPA to IEA Scaling'!$E$13</f>
        <v>3852239214.9166999</v>
      </c>
      <c r="O2817" s="183">
        <f>L2817/About!$B$144</f>
        <v>13.012797514315789</v>
      </c>
    </row>
    <row r="2818" spans="2:15" x14ac:dyDescent="0.45">
      <c r="B2818" s="118" t="s">
        <v>307</v>
      </c>
      <c r="C2818" s="118" t="s">
        <v>776</v>
      </c>
      <c r="D2818" s="118" t="s">
        <v>985</v>
      </c>
      <c r="E2818" s="118" t="s">
        <v>986</v>
      </c>
      <c r="F2818" s="118" t="s">
        <v>987</v>
      </c>
      <c r="G2818" s="118" t="s">
        <v>988</v>
      </c>
      <c r="H2818" s="118" t="s">
        <v>1003</v>
      </c>
      <c r="I2818" s="118">
        <v>1.4400000572204501</v>
      </c>
      <c r="J2818" s="118">
        <v>1.4400000572204501</v>
      </c>
      <c r="K2818" s="118">
        <v>-0.34000000357627802</v>
      </c>
      <c r="L2818" s="181">
        <f>(K2818+'NPV Calcs'!$D$13)*About!$B$135</f>
        <v>6.9343014842074915</v>
      </c>
      <c r="M2818" s="95" t="str">
        <f>INDEX('IEA Tech to Policy Mapping'!$B$2:$B$13,MATCH($H2818,'IEA Tech to Policy Mapping'!$A$2:$A$13,0))</f>
        <v>ngps - T&amp;D methane capture</v>
      </c>
      <c r="N2818" s="182">
        <f>(J2818*About!$A$132/1000)*10^12*'EPA to IEA Scaling'!$E$13</f>
        <v>32630733126.81543</v>
      </c>
      <c r="O2818" s="183">
        <f>L2818/About!$B$144</f>
        <v>13.046590564115004</v>
      </c>
    </row>
    <row r="2819" spans="2:15" x14ac:dyDescent="0.45">
      <c r="B2819" s="118" t="s">
        <v>160</v>
      </c>
      <c r="C2819" s="118" t="s">
        <v>776</v>
      </c>
      <c r="D2819" s="118" t="s">
        <v>985</v>
      </c>
      <c r="E2819" s="118" t="s">
        <v>986</v>
      </c>
      <c r="F2819" s="118" t="s">
        <v>987</v>
      </c>
      <c r="G2819" s="118" t="s">
        <v>988</v>
      </c>
      <c r="H2819" s="118" t="s">
        <v>1003</v>
      </c>
      <c r="I2819" s="118">
        <v>222.11999511718699</v>
      </c>
      <c r="J2819" s="118">
        <v>222.11999511718699</v>
      </c>
      <c r="K2819" s="118">
        <v>-0.34000000357627802</v>
      </c>
      <c r="L2819" s="181">
        <f>(K2819+'NPV Calcs'!$D$13)*About!$B$135</f>
        <v>6.9343014842074915</v>
      </c>
      <c r="M2819" s="95" t="str">
        <f>INDEX('IEA Tech to Policy Mapping'!$B$2:$B$13,MATCH($H2819,'IEA Tech to Policy Mapping'!$A$2:$A$13,0))</f>
        <v>ngps - T&amp;D methane capture</v>
      </c>
      <c r="N2819" s="182">
        <f>(J2819*About!$A$132/1000)*10^12*'EPA to IEA Scaling'!$E$13</f>
        <v>5033290274160.6514</v>
      </c>
      <c r="O2819" s="183">
        <f>L2819/About!$B$144</f>
        <v>13.046590564115004</v>
      </c>
    </row>
    <row r="2820" spans="2:15" x14ac:dyDescent="0.45">
      <c r="B2820" s="118" t="s">
        <v>162</v>
      </c>
      <c r="C2820" s="118" t="s">
        <v>776</v>
      </c>
      <c r="D2820" s="118" t="s">
        <v>985</v>
      </c>
      <c r="E2820" s="118" t="s">
        <v>986</v>
      </c>
      <c r="F2820" s="118" t="s">
        <v>987</v>
      </c>
      <c r="G2820" s="118" t="s">
        <v>988</v>
      </c>
      <c r="H2820" s="118" t="s">
        <v>1003</v>
      </c>
      <c r="I2820" s="118">
        <v>1106.27001953125</v>
      </c>
      <c r="J2820" s="118">
        <v>1106.27001953125</v>
      </c>
      <c r="K2820" s="118">
        <v>-0.34000000357627802</v>
      </c>
      <c r="L2820" s="181">
        <f>(K2820+'NPV Calcs'!$D$13)*About!$B$135</f>
        <v>6.9343014842074915</v>
      </c>
      <c r="M2820" s="95" t="str">
        <f>INDEX('IEA Tech to Policy Mapping'!$B$2:$B$13,MATCH($H2820,'IEA Tech to Policy Mapping'!$A$2:$A$13,0))</f>
        <v>ngps - T&amp;D methane capture</v>
      </c>
      <c r="N2820" s="182">
        <f>(J2820*About!$A$132/1000)*10^12*'EPA to IEA Scaling'!$E$13</f>
        <v>25068333568819.289</v>
      </c>
      <c r="O2820" s="183">
        <f>L2820/About!$B$144</f>
        <v>13.046590564115004</v>
      </c>
    </row>
    <row r="2821" spans="2:15" x14ac:dyDescent="0.45">
      <c r="B2821" s="118" t="s">
        <v>347</v>
      </c>
      <c r="C2821" s="118" t="s">
        <v>776</v>
      </c>
      <c r="D2821" s="118" t="s">
        <v>962</v>
      </c>
      <c r="E2821" s="118" t="s">
        <v>991</v>
      </c>
      <c r="F2821" s="118" t="s">
        <v>987</v>
      </c>
      <c r="G2821" s="118" t="s">
        <v>988</v>
      </c>
      <c r="H2821" s="118" t="s">
        <v>1006</v>
      </c>
      <c r="I2821" s="118">
        <v>1.96000003814697</v>
      </c>
      <c r="J2821" s="118">
        <v>1.96000003814697</v>
      </c>
      <c r="K2821" s="118">
        <v>-0.230000004172325</v>
      </c>
      <c r="L2821" s="181">
        <f>(K2821+'NPV Calcs'!$D$13)*About!$B$135</f>
        <v>7.0330875133917159</v>
      </c>
      <c r="M2821" s="95" t="str">
        <f>INDEX('IEA Tech to Policy Mapping'!$B$2:$B$13,MATCH($H2821,'IEA Tech to Policy Mapping'!$A$2:$A$13,0))</f>
        <v>ngps - production methane capture</v>
      </c>
      <c r="N2821" s="182">
        <f>(J2821*About!$A$132/1000)*10^12*'EPA to IEA Scaling'!$E$13</f>
        <v>44414052522.173447</v>
      </c>
      <c r="O2821" s="183">
        <f>L2821/About!$B$144</f>
        <v>13.23245223729961</v>
      </c>
    </row>
    <row r="2822" spans="2:15" x14ac:dyDescent="0.45">
      <c r="B2822" s="118" t="s">
        <v>307</v>
      </c>
      <c r="C2822" s="118" t="s">
        <v>776</v>
      </c>
      <c r="D2822" s="118" t="s">
        <v>962</v>
      </c>
      <c r="E2822" s="118" t="s">
        <v>991</v>
      </c>
      <c r="F2822" s="118" t="s">
        <v>987</v>
      </c>
      <c r="G2822" s="118" t="s">
        <v>988</v>
      </c>
      <c r="H2822" s="118" t="s">
        <v>1006</v>
      </c>
      <c r="I2822" s="118">
        <v>11.569999694824199</v>
      </c>
      <c r="J2822" s="118">
        <v>11.569999694824199</v>
      </c>
      <c r="K2822" s="118">
        <v>-0.109999999403953</v>
      </c>
      <c r="L2822" s="181">
        <f>(K2822+'NPV Calcs'!$D$13)*About!$B$135</f>
        <v>7.140854095549801</v>
      </c>
      <c r="M2822" s="95" t="str">
        <f>INDEX('IEA Tech to Policy Mapping'!$B$2:$B$13,MATCH($H2822,'IEA Tech to Policy Mapping'!$A$2:$A$13,0))</f>
        <v>ngps - production methane capture</v>
      </c>
      <c r="N2822" s="182">
        <f>(J2822*About!$A$132/1000)*10^12*'EPA to IEA Scaling'!$E$13</f>
        <v>262178859248.02219</v>
      </c>
      <c r="O2822" s="183">
        <f>L2822/About!$B$144</f>
        <v>13.435210435383823</v>
      </c>
    </row>
    <row r="2823" spans="2:15" x14ac:dyDescent="0.45">
      <c r="B2823" s="118" t="s">
        <v>181</v>
      </c>
      <c r="C2823" s="118" t="s">
        <v>776</v>
      </c>
      <c r="D2823" s="118" t="s">
        <v>962</v>
      </c>
      <c r="E2823" s="118" t="s">
        <v>991</v>
      </c>
      <c r="F2823" s="118" t="s">
        <v>987</v>
      </c>
      <c r="G2823" s="118" t="s">
        <v>988</v>
      </c>
      <c r="H2823" s="118" t="s">
        <v>995</v>
      </c>
      <c r="I2823" s="118">
        <v>1.6000000238418499</v>
      </c>
      <c r="J2823" s="118">
        <v>1.6000000238418499</v>
      </c>
      <c r="K2823" s="118">
        <v>-1.9999999552965102E-2</v>
      </c>
      <c r="L2823" s="181">
        <f>(K2823+'NPV Calcs'!$D$13)*About!$B$135</f>
        <v>7.221679028822849</v>
      </c>
      <c r="M2823" s="95" t="str">
        <f>INDEX('IEA Tech to Policy Mapping'!$B$2:$B$13,MATCH($H2823,'IEA Tech to Policy Mapping'!$A$2:$A$13,0))</f>
        <v>ngps - T&amp;D methane capture</v>
      </c>
      <c r="N2823" s="182">
        <f>(J2823*About!$A$132/1000)*10^12*'EPA to IEA Scaling'!$E$13</f>
        <v>36256369240.469406</v>
      </c>
      <c r="O2823" s="183">
        <f>L2823/About!$B$144</f>
        <v>13.587279077652537</v>
      </c>
    </row>
    <row r="2824" spans="2:15" x14ac:dyDescent="0.45">
      <c r="B2824" s="118" t="s">
        <v>39</v>
      </c>
      <c r="C2824" s="118" t="s">
        <v>776</v>
      </c>
      <c r="D2824" s="118" t="s">
        <v>962</v>
      </c>
      <c r="E2824" s="118" t="s">
        <v>996</v>
      </c>
      <c r="F2824" s="118" t="s">
        <v>997</v>
      </c>
      <c r="G2824" s="118" t="s">
        <v>988</v>
      </c>
      <c r="H2824" s="118" t="s">
        <v>1004</v>
      </c>
      <c r="I2824" s="118">
        <v>0.61000001430511397</v>
      </c>
      <c r="J2824" s="118">
        <v>0.61000001430511397</v>
      </c>
      <c r="K2824" s="118">
        <v>0.18000000715255701</v>
      </c>
      <c r="L2824" s="181">
        <f>(K2824+'NPV Calcs'!$D$13)*About!$B$135</f>
        <v>7.4012899979711522</v>
      </c>
      <c r="M2824" s="95" t="str">
        <f>INDEX('IEA Tech to Policy Mapping'!$B$2:$B$13,MATCH($H2824,'IEA Tech to Policy Mapping'!$A$2:$A$13,0))</f>
        <v>ngps - production methane destruction</v>
      </c>
      <c r="N2824" s="182">
        <f>(J2824*About!$A$132/1000)*10^12*'EPA to IEA Scaling'!$E$13</f>
        <v>13822740891.111326</v>
      </c>
      <c r="O2824" s="183">
        <f>L2824/About!$B$144</f>
        <v>13.925209405694746</v>
      </c>
    </row>
    <row r="2825" spans="2:15" x14ac:dyDescent="0.45">
      <c r="B2825" s="118" t="s">
        <v>160</v>
      </c>
      <c r="C2825" s="118" t="s">
        <v>776</v>
      </c>
      <c r="D2825" s="118" t="s">
        <v>962</v>
      </c>
      <c r="E2825" s="118" t="s">
        <v>996</v>
      </c>
      <c r="F2825" s="118" t="s">
        <v>997</v>
      </c>
      <c r="G2825" s="118" t="s">
        <v>988</v>
      </c>
      <c r="H2825" s="118" t="s">
        <v>1004</v>
      </c>
      <c r="I2825" s="118">
        <v>19.600000381469702</v>
      </c>
      <c r="J2825" s="118">
        <v>19.600000381469702</v>
      </c>
      <c r="K2825" s="118">
        <v>0.18000000715255701</v>
      </c>
      <c r="L2825" s="181">
        <f>(K2825+'NPV Calcs'!$D$13)*About!$B$135</f>
        <v>7.4012899979711522</v>
      </c>
      <c r="M2825" s="95" t="str">
        <f>INDEX('IEA Tech to Policy Mapping'!$B$2:$B$13,MATCH($H2825,'IEA Tech to Policy Mapping'!$A$2:$A$13,0))</f>
        <v>ngps - production methane destruction</v>
      </c>
      <c r="N2825" s="182">
        <f>(J2825*About!$A$132/1000)*10^12*'EPA to IEA Scaling'!$E$13</f>
        <v>444140525221.73444</v>
      </c>
      <c r="O2825" s="183">
        <f>L2825/About!$B$144</f>
        <v>13.925209405694746</v>
      </c>
    </row>
    <row r="2826" spans="2:15" x14ac:dyDescent="0.45">
      <c r="B2826" s="118" t="s">
        <v>162</v>
      </c>
      <c r="C2826" s="118" t="s">
        <v>776</v>
      </c>
      <c r="D2826" s="118" t="s">
        <v>962</v>
      </c>
      <c r="E2826" s="118" t="s">
        <v>996</v>
      </c>
      <c r="F2826" s="118" t="s">
        <v>997</v>
      </c>
      <c r="G2826" s="118" t="s">
        <v>988</v>
      </c>
      <c r="H2826" s="118" t="s">
        <v>1004</v>
      </c>
      <c r="I2826" s="118">
        <v>2.0199999809265101</v>
      </c>
      <c r="J2826" s="118">
        <v>2.0199999809265101</v>
      </c>
      <c r="K2826" s="118">
        <v>0.18000000715255701</v>
      </c>
      <c r="L2826" s="181">
        <f>(K2826+'NPV Calcs'!$D$13)*About!$B$135</f>
        <v>7.4012899979711522</v>
      </c>
      <c r="M2826" s="95" t="str">
        <f>INDEX('IEA Tech to Policy Mapping'!$B$2:$B$13,MATCH($H2826,'IEA Tech to Policy Mapping'!$A$2:$A$13,0))</f>
        <v>ngps - production methane destruction</v>
      </c>
      <c r="N2826" s="182">
        <f>(J2826*About!$A$132/1000)*10^12*'EPA to IEA Scaling'!$E$13</f>
        <v>45773665051.802422</v>
      </c>
      <c r="O2826" s="183">
        <f>L2826/About!$B$144</f>
        <v>13.925209405694746</v>
      </c>
    </row>
    <row r="2827" spans="2:15" x14ac:dyDescent="0.45">
      <c r="B2827" s="118" t="s">
        <v>181</v>
      </c>
      <c r="C2827" s="118" t="s">
        <v>776</v>
      </c>
      <c r="D2827" s="118" t="s">
        <v>962</v>
      </c>
      <c r="E2827" s="118" t="s">
        <v>996</v>
      </c>
      <c r="F2827" s="118" t="s">
        <v>997</v>
      </c>
      <c r="G2827" s="118" t="s">
        <v>988</v>
      </c>
      <c r="H2827" s="118" t="s">
        <v>1004</v>
      </c>
      <c r="I2827" s="118">
        <v>1.0299999713897701</v>
      </c>
      <c r="J2827" s="118">
        <v>1.0299999713897701</v>
      </c>
      <c r="K2827" s="118">
        <v>0.18000000715255701</v>
      </c>
      <c r="L2827" s="181">
        <f>(K2827+'NPV Calcs'!$D$13)*About!$B$135</f>
        <v>7.4012899979711522</v>
      </c>
      <c r="M2827" s="95" t="str">
        <f>INDEX('IEA Tech to Policy Mapping'!$B$2:$B$13,MATCH($H2827,'IEA Tech to Policy Mapping'!$A$2:$A$13,0))</f>
        <v>ngps - production methane destruction</v>
      </c>
      <c r="N2827" s="182">
        <f>(J2827*About!$A$132/1000)*10^12*'EPA to IEA Scaling'!$E$13</f>
        <v>23340036702.444237</v>
      </c>
      <c r="O2827" s="183">
        <f>L2827/About!$B$144</f>
        <v>13.925209405694746</v>
      </c>
    </row>
    <row r="2828" spans="2:15" x14ac:dyDescent="0.45">
      <c r="B2828" s="118" t="s">
        <v>245</v>
      </c>
      <c r="C2828" s="118" t="s">
        <v>776</v>
      </c>
      <c r="D2828" s="118" t="s">
        <v>962</v>
      </c>
      <c r="E2828" s="118" t="s">
        <v>996</v>
      </c>
      <c r="F2828" s="118" t="s">
        <v>997</v>
      </c>
      <c r="G2828" s="118" t="s">
        <v>988</v>
      </c>
      <c r="H2828" s="118" t="s">
        <v>1004</v>
      </c>
      <c r="I2828" s="118">
        <v>1.1100000143051101</v>
      </c>
      <c r="J2828" s="118">
        <v>1.1100000143051101</v>
      </c>
      <c r="K2828" s="118">
        <v>0.18000000715255701</v>
      </c>
      <c r="L2828" s="181">
        <f>(K2828+'NPV Calcs'!$D$13)*About!$B$135</f>
        <v>7.4012899979711522</v>
      </c>
      <c r="M2828" s="95" t="str">
        <f>INDEX('IEA Tech to Policy Mapping'!$B$2:$B$13,MATCH($H2828,'IEA Tech to Policy Mapping'!$A$2:$A$13,0))</f>
        <v>ngps - production methane destruction</v>
      </c>
      <c r="N2828" s="182">
        <f>(J2828*About!$A$132/1000)*10^12*'EPA to IEA Scaling'!$E$13</f>
        <v>25152856109.926113</v>
      </c>
      <c r="O2828" s="183">
        <f>L2828/About!$B$144</f>
        <v>13.925209405694746</v>
      </c>
    </row>
    <row r="2829" spans="2:15" x14ac:dyDescent="0.45">
      <c r="B2829" s="118" t="s">
        <v>262</v>
      </c>
      <c r="C2829" s="118" t="s">
        <v>776</v>
      </c>
      <c r="D2829" s="118" t="s">
        <v>962</v>
      </c>
      <c r="E2829" s="118" t="s">
        <v>996</v>
      </c>
      <c r="F2829" s="118" t="s">
        <v>997</v>
      </c>
      <c r="G2829" s="118" t="s">
        <v>988</v>
      </c>
      <c r="H2829" s="118" t="s">
        <v>1004</v>
      </c>
      <c r="I2829" s="118">
        <v>1.75999999046325</v>
      </c>
      <c r="J2829" s="118">
        <v>1.75999999046325</v>
      </c>
      <c r="K2829" s="118">
        <v>0.18000000715255701</v>
      </c>
      <c r="L2829" s="181">
        <f>(K2829+'NPV Calcs'!$D$13)*About!$B$135</f>
        <v>7.4012899979711522</v>
      </c>
      <c r="M2829" s="95" t="str">
        <f>INDEX('IEA Tech to Policy Mapping'!$B$2:$B$13,MATCH($H2829,'IEA Tech to Policy Mapping'!$A$2:$A$13,0))</f>
        <v>ngps - production methane destruction</v>
      </c>
      <c r="N2829" s="182">
        <f>(J2829*About!$A$132/1000)*10^12*'EPA to IEA Scaling'!$E$13</f>
        <v>39882005354.123405</v>
      </c>
      <c r="O2829" s="183">
        <f>L2829/About!$B$144</f>
        <v>13.925209405694746</v>
      </c>
    </row>
    <row r="2830" spans="2:15" x14ac:dyDescent="0.45">
      <c r="B2830" s="118" t="s">
        <v>274</v>
      </c>
      <c r="C2830" s="118" t="s">
        <v>776</v>
      </c>
      <c r="D2830" s="118" t="s">
        <v>962</v>
      </c>
      <c r="E2830" s="118" t="s">
        <v>996</v>
      </c>
      <c r="F2830" s="118" t="s">
        <v>997</v>
      </c>
      <c r="G2830" s="118" t="s">
        <v>988</v>
      </c>
      <c r="H2830" s="118" t="s">
        <v>1004</v>
      </c>
      <c r="I2830" s="118">
        <v>3.21000003814697</v>
      </c>
      <c r="J2830" s="118">
        <v>3.21000003814697</v>
      </c>
      <c r="K2830" s="118">
        <v>0.18000000715255701</v>
      </c>
      <c r="L2830" s="181">
        <f>(K2830+'NPV Calcs'!$D$13)*About!$B$135</f>
        <v>7.4012899979711522</v>
      </c>
      <c r="M2830" s="95" t="str">
        <f>INDEX('IEA Tech to Policy Mapping'!$B$2:$B$13,MATCH($H2830,'IEA Tech to Policy Mapping'!$A$2:$A$13,0))</f>
        <v>ngps - production methane destruction</v>
      </c>
      <c r="N2830" s="182">
        <f>(J2830*About!$A$132/1000)*10^12*'EPA to IEA Scaling'!$E$13</f>
        <v>72739340569.210632</v>
      </c>
      <c r="O2830" s="183">
        <f>L2830/About!$B$144</f>
        <v>13.925209405694746</v>
      </c>
    </row>
    <row r="2831" spans="2:15" x14ac:dyDescent="0.45">
      <c r="B2831" s="118" t="s">
        <v>307</v>
      </c>
      <c r="C2831" s="118" t="s">
        <v>776</v>
      </c>
      <c r="D2831" s="118" t="s">
        <v>962</v>
      </c>
      <c r="E2831" s="118" t="s">
        <v>996</v>
      </c>
      <c r="F2831" s="118" t="s">
        <v>997</v>
      </c>
      <c r="G2831" s="118" t="s">
        <v>988</v>
      </c>
      <c r="H2831" s="118" t="s">
        <v>1004</v>
      </c>
      <c r="I2831" s="118">
        <v>1.5599999427795399</v>
      </c>
      <c r="J2831" s="118">
        <v>1.5599999427795399</v>
      </c>
      <c r="K2831" s="118">
        <v>0.18000000715255701</v>
      </c>
      <c r="L2831" s="181">
        <f>(K2831+'NPV Calcs'!$D$13)*About!$B$135</f>
        <v>7.4012899979711522</v>
      </c>
      <c r="M2831" s="95" t="str">
        <f>INDEX('IEA Tech to Policy Mapping'!$B$2:$B$13,MATCH($H2831,'IEA Tech to Policy Mapping'!$A$2:$A$13,0))</f>
        <v>ngps - production methane destruction</v>
      </c>
      <c r="N2831" s="182">
        <f>(J2831*About!$A$132/1000)*10^12*'EPA to IEA Scaling'!$E$13</f>
        <v>35349958186.073608</v>
      </c>
      <c r="O2831" s="183">
        <f>L2831/About!$B$144</f>
        <v>13.925209405694746</v>
      </c>
    </row>
    <row r="2832" spans="2:15" x14ac:dyDescent="0.45">
      <c r="B2832" s="118" t="s">
        <v>332</v>
      </c>
      <c r="C2832" s="118" t="s">
        <v>776</v>
      </c>
      <c r="D2832" s="118" t="s">
        <v>962</v>
      </c>
      <c r="E2832" s="118" t="s">
        <v>996</v>
      </c>
      <c r="F2832" s="118" t="s">
        <v>997</v>
      </c>
      <c r="G2832" s="118" t="s">
        <v>988</v>
      </c>
      <c r="H2832" s="118" t="s">
        <v>1004</v>
      </c>
      <c r="I2832" s="118">
        <v>2.20000004768371</v>
      </c>
      <c r="J2832" s="118">
        <v>2.20000004768371</v>
      </c>
      <c r="K2832" s="118">
        <v>0.18000000715255701</v>
      </c>
      <c r="L2832" s="181">
        <f>(K2832+'NPV Calcs'!$D$13)*About!$B$135</f>
        <v>7.4012899979711522</v>
      </c>
      <c r="M2832" s="95" t="str">
        <f>INDEX('IEA Tech to Policy Mapping'!$B$2:$B$13,MATCH($H2832,'IEA Tech to Policy Mapping'!$A$2:$A$13,0))</f>
        <v>ngps - production methane destruction</v>
      </c>
      <c r="N2832" s="182">
        <f>(J2832*About!$A$132/1000)*10^12*'EPA to IEA Scaling'!$E$13</f>
        <v>49852508043.309311</v>
      </c>
      <c r="O2832" s="183">
        <f>L2832/About!$B$144</f>
        <v>13.925209405694746</v>
      </c>
    </row>
    <row r="2833" spans="2:15" x14ac:dyDescent="0.45">
      <c r="B2833" s="118" t="s">
        <v>347</v>
      </c>
      <c r="C2833" s="118" t="s">
        <v>776</v>
      </c>
      <c r="D2833" s="118" t="s">
        <v>962</v>
      </c>
      <c r="E2833" s="118" t="s">
        <v>996</v>
      </c>
      <c r="F2833" s="118" t="s">
        <v>997</v>
      </c>
      <c r="G2833" s="118" t="s">
        <v>988</v>
      </c>
      <c r="H2833" s="118" t="s">
        <v>1004</v>
      </c>
      <c r="I2833" s="118">
        <v>0.31000000238418501</v>
      </c>
      <c r="J2833" s="118">
        <v>0.31000000238418501</v>
      </c>
      <c r="K2833" s="118">
        <v>0.18000000715255701</v>
      </c>
      <c r="L2833" s="181">
        <f>(K2833+'NPV Calcs'!$D$13)*About!$B$135</f>
        <v>7.4012899979711522</v>
      </c>
      <c r="M2833" s="95" t="str">
        <f>INDEX('IEA Tech to Policy Mapping'!$B$2:$B$13,MATCH($H2833,'IEA Tech to Policy Mapping'!$A$2:$A$13,0))</f>
        <v>ngps - production methane destruction</v>
      </c>
      <c r="N2833" s="182">
        <f>(J2833*About!$A$132/1000)*10^12*'EPA to IEA Scaling'!$E$13</f>
        <v>7024671489.6914053</v>
      </c>
      <c r="O2833" s="183">
        <f>L2833/About!$B$144</f>
        <v>13.925209405694746</v>
      </c>
    </row>
    <row r="2834" spans="2:15" x14ac:dyDescent="0.45">
      <c r="B2834" s="118" t="s">
        <v>39</v>
      </c>
      <c r="C2834" s="118" t="s">
        <v>776</v>
      </c>
      <c r="D2834" s="118" t="s">
        <v>962</v>
      </c>
      <c r="E2834" s="118" t="s">
        <v>991</v>
      </c>
      <c r="F2834" s="118" t="s">
        <v>987</v>
      </c>
      <c r="G2834" s="118" t="s">
        <v>988</v>
      </c>
      <c r="H2834" s="118" t="s">
        <v>1003</v>
      </c>
      <c r="I2834" s="118">
        <v>0.77999997138976995</v>
      </c>
      <c r="J2834" s="118">
        <v>0.77999997138976995</v>
      </c>
      <c r="K2834" s="118">
        <v>0.20999999344348899</v>
      </c>
      <c r="L2834" s="181">
        <f>(K2834+'NPV Calcs'!$D$13)*About!$B$135</f>
        <v>7.4282316301286144</v>
      </c>
      <c r="M2834" s="95" t="str">
        <f>INDEX('IEA Tech to Policy Mapping'!$B$2:$B$13,MATCH($H2834,'IEA Tech to Policy Mapping'!$A$2:$A$13,0))</f>
        <v>ngps - T&amp;D methane capture</v>
      </c>
      <c r="N2834" s="182">
        <f>(J2834*About!$A$132/1000)*10^12*'EPA to IEA Scaling'!$E$13</f>
        <v>17674979093.036804</v>
      </c>
      <c r="O2834" s="183">
        <f>L2834/About!$B$144</f>
        <v>13.97589893003803</v>
      </c>
    </row>
    <row r="2835" spans="2:15" x14ac:dyDescent="0.45">
      <c r="B2835" s="118" t="s">
        <v>39</v>
      </c>
      <c r="C2835" s="118" t="s">
        <v>776</v>
      </c>
      <c r="D2835" s="118" t="s">
        <v>985</v>
      </c>
      <c r="E2835" s="118" t="s">
        <v>1007</v>
      </c>
      <c r="F2835" s="118" t="s">
        <v>997</v>
      </c>
      <c r="G2835" s="118" t="s">
        <v>988</v>
      </c>
      <c r="H2835" s="118" t="s">
        <v>1003</v>
      </c>
      <c r="I2835" s="118">
        <v>9.9999997764825804E-3</v>
      </c>
      <c r="J2835" s="118">
        <v>9.9999997764825804E-3</v>
      </c>
      <c r="K2835" s="118">
        <v>0.20999999344348899</v>
      </c>
      <c r="L2835" s="181">
        <f>(K2835+'NPV Calcs'!$D$13)*About!$B$135</f>
        <v>7.4282316301286144</v>
      </c>
      <c r="M2835" s="95" t="str">
        <f>INDEX('IEA Tech to Policy Mapping'!$B$2:$B$13,MATCH($H2835,'IEA Tech to Policy Mapping'!$A$2:$A$13,0))</f>
        <v>ngps - T&amp;D methane capture</v>
      </c>
      <c r="N2835" s="182">
        <f>(J2835*About!$A$132/1000)*10^12*'EPA to IEA Scaling'!$E$13</f>
        <v>226602299.31134129</v>
      </c>
      <c r="O2835" s="183">
        <f>L2835/About!$B$144</f>
        <v>13.97589893003803</v>
      </c>
    </row>
    <row r="2836" spans="2:15" x14ac:dyDescent="0.45">
      <c r="B2836" s="118" t="s">
        <v>39</v>
      </c>
      <c r="C2836" s="118" t="s">
        <v>776</v>
      </c>
      <c r="D2836" s="118" t="s">
        <v>962</v>
      </c>
      <c r="E2836" s="118" t="s">
        <v>996</v>
      </c>
      <c r="F2836" s="118" t="s">
        <v>997</v>
      </c>
      <c r="G2836" s="118" t="s">
        <v>988</v>
      </c>
      <c r="H2836" s="118" t="s">
        <v>1003</v>
      </c>
      <c r="I2836" s="118">
        <v>7.0000000298023196E-2</v>
      </c>
      <c r="J2836" s="118">
        <v>7.0000000298023196E-2</v>
      </c>
      <c r="K2836" s="118">
        <v>0.20999999344348899</v>
      </c>
      <c r="L2836" s="181">
        <f>(K2836+'NPV Calcs'!$D$13)*About!$B$135</f>
        <v>7.4282316301286144</v>
      </c>
      <c r="M2836" s="95" t="str">
        <f>INDEX('IEA Tech to Policy Mapping'!$B$2:$B$13,MATCH($H2836,'IEA Tech to Policy Mapping'!$A$2:$A$13,0))</f>
        <v>ngps - T&amp;D methane capture</v>
      </c>
      <c r="N2836" s="182">
        <f>(J2836*About!$A$132/1000)*10^12*'EPA to IEA Scaling'!$E$13</f>
        <v>1586216137.3873568</v>
      </c>
      <c r="O2836" s="183">
        <f>L2836/About!$B$144</f>
        <v>13.97589893003803</v>
      </c>
    </row>
    <row r="2837" spans="2:15" x14ac:dyDescent="0.45">
      <c r="B2837" s="118" t="s">
        <v>39</v>
      </c>
      <c r="C2837" s="118" t="s">
        <v>776</v>
      </c>
      <c r="D2837" s="118" t="s">
        <v>985</v>
      </c>
      <c r="E2837" s="118" t="s">
        <v>986</v>
      </c>
      <c r="F2837" s="118" t="s">
        <v>987</v>
      </c>
      <c r="G2837" s="118" t="s">
        <v>988</v>
      </c>
      <c r="H2837" s="118" t="s">
        <v>1003</v>
      </c>
      <c r="I2837" s="118">
        <v>2.7999999523162802</v>
      </c>
      <c r="J2837" s="118">
        <v>2.7999999523162802</v>
      </c>
      <c r="K2837" s="118">
        <v>0.239999994635581</v>
      </c>
      <c r="L2837" s="181">
        <f>(K2837+'NPV Calcs'!$D$13)*About!$B$135</f>
        <v>7.4551732756681339</v>
      </c>
      <c r="M2837" s="95" t="str">
        <f>INDEX('IEA Tech to Policy Mapping'!$B$2:$B$13,MATCH($H2837,'IEA Tech to Policy Mapping'!$A$2:$A$13,0))</f>
        <v>ngps - T&amp;D methane capture</v>
      </c>
      <c r="N2837" s="182">
        <f>(J2837*About!$A$132/1000)*10^12*'EPA to IEA Scaling'!$E$13</f>
        <v>63448644144.839226</v>
      </c>
      <c r="O2837" s="183">
        <f>L2837/About!$B$144</f>
        <v>14.026588479559079</v>
      </c>
    </row>
    <row r="2838" spans="2:15" x14ac:dyDescent="0.45">
      <c r="B2838" s="118" t="s">
        <v>39</v>
      </c>
      <c r="C2838" s="118" t="s">
        <v>776</v>
      </c>
      <c r="D2838" s="118" t="s">
        <v>962</v>
      </c>
      <c r="E2838" s="118" t="s">
        <v>991</v>
      </c>
      <c r="F2838" s="118" t="s">
        <v>987</v>
      </c>
      <c r="G2838" s="118" t="s">
        <v>988</v>
      </c>
      <c r="H2838" s="118" t="s">
        <v>1006</v>
      </c>
      <c r="I2838" s="118">
        <v>9.6300001144409109</v>
      </c>
      <c r="J2838" s="118">
        <v>9.6300001144409109</v>
      </c>
      <c r="K2838" s="118">
        <v>0.270000010728836</v>
      </c>
      <c r="L2838" s="181">
        <f>(K2838+'NPV Calcs'!$D$13)*About!$B$135</f>
        <v>7.482114934589716</v>
      </c>
      <c r="M2838" s="95" t="str">
        <f>INDEX('IEA Tech to Policy Mapping'!$B$2:$B$13,MATCH($H2838,'IEA Tech to Policy Mapping'!$A$2:$A$13,0))</f>
        <v>ngps - production methane capture</v>
      </c>
      <c r="N2838" s="182">
        <f>(J2838*About!$A$132/1000)*10^12*'EPA to IEA Scaling'!$E$13</f>
        <v>218218021707.6319</v>
      </c>
      <c r="O2838" s="183">
        <f>L2838/About!$B$144</f>
        <v>14.077278054257906</v>
      </c>
    </row>
    <row r="2839" spans="2:15" x14ac:dyDescent="0.45">
      <c r="B2839" s="118" t="s">
        <v>274</v>
      </c>
      <c r="C2839" s="118" t="s">
        <v>776</v>
      </c>
      <c r="D2839" s="118" t="s">
        <v>985</v>
      </c>
      <c r="E2839" s="118" t="s">
        <v>986</v>
      </c>
      <c r="F2839" s="118" t="s">
        <v>987</v>
      </c>
      <c r="G2839" s="118" t="s">
        <v>988</v>
      </c>
      <c r="H2839" s="118" t="s">
        <v>1009</v>
      </c>
      <c r="I2839" s="118">
        <v>119</v>
      </c>
      <c r="J2839" s="118">
        <v>119</v>
      </c>
      <c r="K2839" s="118">
        <v>0.64999997615814198</v>
      </c>
      <c r="L2839" s="181">
        <f>(K2839+'NPV Calcs'!$D$13)*About!$B$135</f>
        <v>7.8233757334834531</v>
      </c>
      <c r="M2839" s="95" t="str">
        <f>INDEX('IEA Tech to Policy Mapping'!$B$2:$B$13,MATCH($H2839,'IEA Tech to Policy Mapping'!$A$2:$A$13,0))</f>
        <v>ngps - processing methane capture</v>
      </c>
      <c r="N2839" s="182">
        <f>(J2839*About!$A$132/1000)*10^12*'EPA to IEA Scaling'!$E$13</f>
        <v>2696567422077.9404</v>
      </c>
      <c r="O2839" s="183">
        <f>L2839/About!$B$144</f>
        <v>14.719345597598679</v>
      </c>
    </row>
    <row r="2840" spans="2:15" x14ac:dyDescent="0.45">
      <c r="B2840" s="118" t="s">
        <v>274</v>
      </c>
      <c r="C2840" s="118" t="s">
        <v>776</v>
      </c>
      <c r="D2840" s="118" t="s">
        <v>962</v>
      </c>
      <c r="E2840" s="118" t="s">
        <v>991</v>
      </c>
      <c r="F2840" s="118" t="s">
        <v>987</v>
      </c>
      <c r="G2840" s="118" t="s">
        <v>988</v>
      </c>
      <c r="H2840" s="118" t="s">
        <v>1009</v>
      </c>
      <c r="I2840" s="118">
        <v>5.42000007629394</v>
      </c>
      <c r="J2840" s="118">
        <v>5.42000007629394</v>
      </c>
      <c r="K2840" s="118">
        <v>0.64999997615814198</v>
      </c>
      <c r="L2840" s="181">
        <f>(K2840+'NPV Calcs'!$D$13)*About!$B$135</f>
        <v>7.8233757334834531</v>
      </c>
      <c r="M2840" s="95" t="str">
        <f>INDEX('IEA Tech to Policy Mapping'!$B$2:$B$13,MATCH($H2840,'IEA Tech to Policy Mapping'!$A$2:$A$13,0))</f>
        <v>ngps - processing methane capture</v>
      </c>
      <c r="N2840" s="182">
        <f>(J2840*About!$A$132/1000)*10^12*'EPA to IEA Scaling'!$E$13</f>
        <v>122818450700.79152</v>
      </c>
      <c r="O2840" s="183">
        <f>L2840/About!$B$144</f>
        <v>14.719345597598679</v>
      </c>
    </row>
    <row r="2841" spans="2:15" x14ac:dyDescent="0.45">
      <c r="B2841" s="118" t="s">
        <v>274</v>
      </c>
      <c r="C2841" s="118" t="s">
        <v>776</v>
      </c>
      <c r="D2841" s="118" t="s">
        <v>962</v>
      </c>
      <c r="E2841" s="118" t="s">
        <v>993</v>
      </c>
      <c r="F2841" s="118" t="s">
        <v>987</v>
      </c>
      <c r="G2841" s="118" t="s">
        <v>988</v>
      </c>
      <c r="H2841" s="118" t="s">
        <v>1009</v>
      </c>
      <c r="I2841" s="118">
        <v>0.43999999761581399</v>
      </c>
      <c r="J2841" s="118">
        <v>0.43999999761581399</v>
      </c>
      <c r="K2841" s="118">
        <v>0.64999997615814198</v>
      </c>
      <c r="L2841" s="181">
        <f>(K2841+'NPV Calcs'!$D$13)*About!$B$135</f>
        <v>7.8233757334834531</v>
      </c>
      <c r="M2841" s="95" t="str">
        <f>INDEX('IEA Tech to Policy Mapping'!$B$2:$B$13,MATCH($H2841,'IEA Tech to Policy Mapping'!$A$2:$A$13,0))</f>
        <v>ngps - processing methane capture</v>
      </c>
      <c r="N2841" s="182">
        <f>(J2841*About!$A$132/1000)*10^12*'EPA to IEA Scaling'!$E$13</f>
        <v>9970501338.5308838</v>
      </c>
      <c r="O2841" s="183">
        <f>L2841/About!$B$144</f>
        <v>14.719345597598679</v>
      </c>
    </row>
    <row r="2842" spans="2:15" x14ac:dyDescent="0.45">
      <c r="B2842" s="118" t="s">
        <v>245</v>
      </c>
      <c r="C2842" s="118" t="s">
        <v>776</v>
      </c>
      <c r="D2842" s="118" t="s">
        <v>962</v>
      </c>
      <c r="E2842" s="118" t="s">
        <v>991</v>
      </c>
      <c r="F2842" s="118" t="s">
        <v>987</v>
      </c>
      <c r="G2842" s="118" t="s">
        <v>988</v>
      </c>
      <c r="H2842" s="118" t="s">
        <v>1009</v>
      </c>
      <c r="I2842" s="118">
        <v>3.1199998855590798</v>
      </c>
      <c r="J2842" s="118">
        <v>3.1199998855590798</v>
      </c>
      <c r="K2842" s="118">
        <v>0.69999998807907104</v>
      </c>
      <c r="L2842" s="181">
        <f>(K2842+'NPV Calcs'!$D$13)*About!$B$135</f>
        <v>7.8682784849706948</v>
      </c>
      <c r="M2842" s="95" t="str">
        <f>INDEX('IEA Tech to Policy Mapping'!$B$2:$B$13,MATCH($H2842,'IEA Tech to Policy Mapping'!$A$2:$A$13,0))</f>
        <v>ngps - processing methane capture</v>
      </c>
      <c r="N2842" s="182">
        <f>(J2842*About!$A$132/1000)*10^12*'EPA to IEA Scaling'!$E$13</f>
        <v>70699916372.147217</v>
      </c>
      <c r="O2842" s="183">
        <f>L2842/About!$B$144</f>
        <v>14.803828196918948</v>
      </c>
    </row>
    <row r="2843" spans="2:15" x14ac:dyDescent="0.45">
      <c r="B2843" s="118" t="s">
        <v>245</v>
      </c>
      <c r="C2843" s="118" t="s">
        <v>776</v>
      </c>
      <c r="D2843" s="118" t="s">
        <v>962</v>
      </c>
      <c r="E2843" s="118" t="s">
        <v>993</v>
      </c>
      <c r="F2843" s="118" t="s">
        <v>987</v>
      </c>
      <c r="G2843" s="118" t="s">
        <v>988</v>
      </c>
      <c r="H2843" s="118" t="s">
        <v>1009</v>
      </c>
      <c r="I2843" s="118">
        <v>2.3399999141693102</v>
      </c>
      <c r="J2843" s="118">
        <v>2.3399999141693102</v>
      </c>
      <c r="K2843" s="118">
        <v>0.69999998807907104</v>
      </c>
      <c r="L2843" s="181">
        <f>(K2843+'NPV Calcs'!$D$13)*About!$B$135</f>
        <v>7.8682784849706948</v>
      </c>
      <c r="M2843" s="95" t="str">
        <f>INDEX('IEA Tech to Policy Mapping'!$B$2:$B$13,MATCH($H2843,'IEA Tech to Policy Mapping'!$A$2:$A$13,0))</f>
        <v>ngps - processing methane capture</v>
      </c>
      <c r="N2843" s="182">
        <f>(J2843*About!$A$132/1000)*10^12*'EPA to IEA Scaling'!$E$13</f>
        <v>53024937279.110405</v>
      </c>
      <c r="O2843" s="183">
        <f>L2843/About!$B$144</f>
        <v>14.803828196918948</v>
      </c>
    </row>
    <row r="2844" spans="2:15" x14ac:dyDescent="0.45">
      <c r="B2844" s="118" t="s">
        <v>245</v>
      </c>
      <c r="C2844" s="118" t="s">
        <v>776</v>
      </c>
      <c r="D2844" s="118" t="s">
        <v>985</v>
      </c>
      <c r="E2844" s="118" t="s">
        <v>986</v>
      </c>
      <c r="F2844" s="118" t="s">
        <v>987</v>
      </c>
      <c r="G2844" s="118" t="s">
        <v>988</v>
      </c>
      <c r="H2844" s="118" t="s">
        <v>1009</v>
      </c>
      <c r="I2844" s="118">
        <v>16.579999923706001</v>
      </c>
      <c r="J2844" s="118">
        <v>16.579999923706001</v>
      </c>
      <c r="K2844" s="118">
        <v>0.69999998807907104</v>
      </c>
      <c r="L2844" s="181">
        <f>(K2844+'NPV Calcs'!$D$13)*About!$B$135</f>
        <v>7.8682784849706948</v>
      </c>
      <c r="M2844" s="95" t="str">
        <f>INDEX('IEA Tech to Policy Mapping'!$B$2:$B$13,MATCH($H2844,'IEA Tech to Policy Mapping'!$A$2:$A$13,0))</f>
        <v>ngps - processing methane capture</v>
      </c>
      <c r="N2844" s="182">
        <f>(J2844*About!$A$132/1000)*10^12*'EPA to IEA Scaling'!$E$13</f>
        <v>375706618927.06171</v>
      </c>
      <c r="O2844" s="183">
        <f>L2844/About!$B$144</f>
        <v>14.803828196918948</v>
      </c>
    </row>
    <row r="2845" spans="2:15" x14ac:dyDescent="0.45">
      <c r="B2845" s="118" t="s">
        <v>332</v>
      </c>
      <c r="C2845" s="118" t="s">
        <v>776</v>
      </c>
      <c r="D2845" s="118" t="s">
        <v>985</v>
      </c>
      <c r="E2845" s="118" t="s">
        <v>986</v>
      </c>
      <c r="F2845" s="118" t="s">
        <v>987</v>
      </c>
      <c r="G2845" s="118" t="s">
        <v>988</v>
      </c>
      <c r="H2845" s="118" t="s">
        <v>1009</v>
      </c>
      <c r="I2845" s="118">
        <v>33.529998779296797</v>
      </c>
      <c r="J2845" s="118">
        <v>33.529998779296797</v>
      </c>
      <c r="K2845" s="118">
        <v>0.87000000476837103</v>
      </c>
      <c r="L2845" s="181">
        <f>(K2845+'NPV Calcs'!$D$13)*About!$B$135</f>
        <v>8.0209478186160208</v>
      </c>
      <c r="M2845" s="95" t="str">
        <f>INDEX('IEA Tech to Policy Mapping'!$B$2:$B$13,MATCH($H2845,'IEA Tech to Policy Mapping'!$A$2:$A$13,0))</f>
        <v>ngps - processing methane capture</v>
      </c>
      <c r="N2845" s="182">
        <f>(J2845*About!$A$132/1000)*10^12*'EPA to IEA Scaling'!$E$13</f>
        <v>759797498912.30969</v>
      </c>
      <c r="O2845" s="183">
        <f>L2845/About!$B$144</f>
        <v>15.091068994323429</v>
      </c>
    </row>
    <row r="2846" spans="2:15" x14ac:dyDescent="0.45">
      <c r="B2846" s="118" t="s">
        <v>332</v>
      </c>
      <c r="C2846" s="118" t="s">
        <v>776</v>
      </c>
      <c r="D2846" s="118" t="s">
        <v>962</v>
      </c>
      <c r="E2846" s="118" t="s">
        <v>991</v>
      </c>
      <c r="F2846" s="118" t="s">
        <v>987</v>
      </c>
      <c r="G2846" s="118" t="s">
        <v>988</v>
      </c>
      <c r="H2846" s="118" t="s">
        <v>1009</v>
      </c>
      <c r="I2846" s="118">
        <v>5.1799998283386204</v>
      </c>
      <c r="J2846" s="118">
        <v>5.1799998283386204</v>
      </c>
      <c r="K2846" s="118">
        <v>0.87000000476837103</v>
      </c>
      <c r="L2846" s="181">
        <f>(K2846+'NPV Calcs'!$D$13)*About!$B$135</f>
        <v>8.0209478186160208</v>
      </c>
      <c r="M2846" s="95" t="str">
        <f>INDEX('IEA Tech to Policy Mapping'!$B$2:$B$13,MATCH($H2846,'IEA Tech to Policy Mapping'!$A$2:$A$13,0))</f>
        <v>ngps - processing methane capture</v>
      </c>
      <c r="N2846" s="182">
        <f>(J2846*About!$A$132/1000)*10^12*'EPA to IEA Scaling'!$E$13</f>
        <v>117379989777.03568</v>
      </c>
      <c r="O2846" s="183">
        <f>L2846/About!$B$144</f>
        <v>15.091068994323429</v>
      </c>
    </row>
    <row r="2847" spans="2:15" x14ac:dyDescent="0.45">
      <c r="B2847" s="118" t="s">
        <v>262</v>
      </c>
      <c r="C2847" s="118" t="s">
        <v>776</v>
      </c>
      <c r="D2847" s="118" t="s">
        <v>985</v>
      </c>
      <c r="E2847" s="118" t="s">
        <v>986</v>
      </c>
      <c r="F2847" s="118" t="s">
        <v>987</v>
      </c>
      <c r="G2847" s="118" t="s">
        <v>988</v>
      </c>
      <c r="H2847" s="118" t="s">
        <v>1009</v>
      </c>
      <c r="I2847" s="118">
        <v>3.95000004768371</v>
      </c>
      <c r="J2847" s="118">
        <v>3.95000004768371</v>
      </c>
      <c r="K2847" s="118">
        <v>0.92000001668929998</v>
      </c>
      <c r="L2847" s="181">
        <f>(K2847+'NPV Calcs'!$D$13)*About!$B$135</f>
        <v>8.0658505701032635</v>
      </c>
      <c r="M2847" s="95" t="str">
        <f>INDEX('IEA Tech to Policy Mapping'!$B$2:$B$13,MATCH($H2847,'IEA Tech to Policy Mapping'!$A$2:$A$13,0))</f>
        <v>ngps - processing methane capture</v>
      </c>
      <c r="N2847" s="182">
        <f>(J2847*About!$A$132/1000)*10^12*'EPA to IEA Scaling'!$E$13</f>
        <v>89507911309.161377</v>
      </c>
      <c r="O2847" s="183">
        <f>L2847/About!$B$144</f>
        <v>15.1755515936437</v>
      </c>
    </row>
    <row r="2848" spans="2:15" x14ac:dyDescent="0.45">
      <c r="B2848" s="118" t="s">
        <v>160</v>
      </c>
      <c r="C2848" s="118" t="s">
        <v>776</v>
      </c>
      <c r="D2848" s="118" t="s">
        <v>985</v>
      </c>
      <c r="E2848" s="118" t="s">
        <v>994</v>
      </c>
      <c r="F2848" s="118" t="s">
        <v>987</v>
      </c>
      <c r="G2848" s="118" t="s">
        <v>1000</v>
      </c>
      <c r="H2848" s="118" t="s">
        <v>1001</v>
      </c>
      <c r="I2848" s="118">
        <v>2.3699998855590798</v>
      </c>
      <c r="J2848" s="118">
        <v>2.0099999904632502</v>
      </c>
      <c r="K2848" s="118">
        <v>0.97000002861022905</v>
      </c>
      <c r="L2848" s="181">
        <f>(K2848+'NPV Calcs'!$D$13)*About!$B$135</f>
        <v>8.1107533215905043</v>
      </c>
      <c r="M2848" s="95" t="str">
        <f>INDEX('IEA Tech to Policy Mapping'!$B$2:$B$13,MATCH($H2848,'IEA Tech to Policy Mapping'!$A$2:$A$13,0))</f>
        <v>ngps - T&amp;D methane capture</v>
      </c>
      <c r="N2848" s="182">
        <f>(J2848*About!$A$132/1000)*10^12*'EPA to IEA Scaling'!$E$13</f>
        <v>45547062963.530853</v>
      </c>
      <c r="O2848" s="183">
        <f>L2848/About!$B$144</f>
        <v>15.260034192963968</v>
      </c>
    </row>
    <row r="2849" spans="2:15" x14ac:dyDescent="0.45">
      <c r="B2849" s="118" t="s">
        <v>262</v>
      </c>
      <c r="C2849" s="118" t="s">
        <v>776</v>
      </c>
      <c r="D2849" s="118" t="s">
        <v>985</v>
      </c>
      <c r="E2849" s="118" t="s">
        <v>994</v>
      </c>
      <c r="F2849" s="118" t="s">
        <v>987</v>
      </c>
      <c r="G2849" s="118" t="s">
        <v>1000</v>
      </c>
      <c r="H2849" s="118" t="s">
        <v>1001</v>
      </c>
      <c r="I2849" s="118">
        <v>1.2200000286102199</v>
      </c>
      <c r="J2849" s="118">
        <v>1.03999996185302</v>
      </c>
      <c r="K2849" s="118">
        <v>0.97000002861022905</v>
      </c>
      <c r="L2849" s="181">
        <f>(K2849+'NPV Calcs'!$D$13)*About!$B$135</f>
        <v>8.1107533215905043</v>
      </c>
      <c r="M2849" s="95" t="str">
        <f>INDEX('IEA Tech to Policy Mapping'!$B$2:$B$13,MATCH($H2849,'IEA Tech to Policy Mapping'!$A$2:$A$13,0))</f>
        <v>ngps - T&amp;D methane capture</v>
      </c>
      <c r="N2849" s="182">
        <f>(J2849*About!$A$132/1000)*10^12*'EPA to IEA Scaling'!$E$13</f>
        <v>23566638790.715584</v>
      </c>
      <c r="O2849" s="183">
        <f>L2849/About!$B$144</f>
        <v>15.260034192963968</v>
      </c>
    </row>
    <row r="2850" spans="2:15" x14ac:dyDescent="0.45">
      <c r="B2850" s="118" t="s">
        <v>274</v>
      </c>
      <c r="C2850" s="118" t="s">
        <v>776</v>
      </c>
      <c r="D2850" s="118" t="s">
        <v>985</v>
      </c>
      <c r="E2850" s="118" t="s">
        <v>994</v>
      </c>
      <c r="F2850" s="118" t="s">
        <v>987</v>
      </c>
      <c r="G2850" s="118" t="s">
        <v>1000</v>
      </c>
      <c r="H2850" s="118" t="s">
        <v>1001</v>
      </c>
      <c r="I2850" s="118">
        <v>4.46000003814697</v>
      </c>
      <c r="J2850" s="118">
        <v>3.7899999618530198</v>
      </c>
      <c r="K2850" s="118">
        <v>0.97000002861022905</v>
      </c>
      <c r="L2850" s="181">
        <f>(K2850+'NPV Calcs'!$D$13)*About!$B$135</f>
        <v>8.1107533215905043</v>
      </c>
      <c r="M2850" s="95" t="str">
        <f>INDEX('IEA Tech to Policy Mapping'!$B$2:$B$13,MATCH($H2850,'IEA Tech to Policy Mapping'!$A$2:$A$13,0))</f>
        <v>ngps - T&amp;D methane capture</v>
      </c>
      <c r="N2850" s="182">
        <f>(J2850*About!$A$132/1000)*10^12*'EPA to IEA Scaling'!$E$13</f>
        <v>85882272494.197388</v>
      </c>
      <c r="O2850" s="183">
        <f>L2850/About!$B$144</f>
        <v>15.260034192963968</v>
      </c>
    </row>
    <row r="2851" spans="2:15" x14ac:dyDescent="0.45">
      <c r="B2851" s="118" t="s">
        <v>332</v>
      </c>
      <c r="C2851" s="118" t="s">
        <v>776</v>
      </c>
      <c r="D2851" s="118" t="s">
        <v>985</v>
      </c>
      <c r="E2851" s="118" t="s">
        <v>994</v>
      </c>
      <c r="F2851" s="118" t="s">
        <v>987</v>
      </c>
      <c r="G2851" s="118" t="s">
        <v>1000</v>
      </c>
      <c r="H2851" s="118" t="s">
        <v>1001</v>
      </c>
      <c r="I2851" s="118">
        <v>2.2899999618530198</v>
      </c>
      <c r="J2851" s="118">
        <v>1.95000004768371</v>
      </c>
      <c r="K2851" s="118">
        <v>0.97000002861022905</v>
      </c>
      <c r="L2851" s="181">
        <f>(K2851+'NPV Calcs'!$D$13)*About!$B$135</f>
        <v>8.1107533215905043</v>
      </c>
      <c r="M2851" s="95" t="str">
        <f>INDEX('IEA Tech to Policy Mapping'!$B$2:$B$13,MATCH($H2851,'IEA Tech to Policy Mapping'!$A$2:$A$13,0))</f>
        <v>ngps - T&amp;D methane capture</v>
      </c>
      <c r="N2851" s="182">
        <f>(J2851*About!$A$132/1000)*10^12*'EPA to IEA Scaling'!$E$13</f>
        <v>44187450433.901871</v>
      </c>
      <c r="O2851" s="183">
        <f>L2851/About!$B$144</f>
        <v>15.260034192963968</v>
      </c>
    </row>
    <row r="2852" spans="2:15" x14ac:dyDescent="0.45">
      <c r="B2852" s="118" t="s">
        <v>160</v>
      </c>
      <c r="C2852" s="118" t="s">
        <v>776</v>
      </c>
      <c r="D2852" s="118" t="s">
        <v>962</v>
      </c>
      <c r="E2852" s="118" t="s">
        <v>999</v>
      </c>
      <c r="F2852" s="118" t="s">
        <v>987</v>
      </c>
      <c r="G2852" s="118" t="s">
        <v>1000</v>
      </c>
      <c r="H2852" s="118" t="s">
        <v>1001</v>
      </c>
      <c r="I2852" s="118">
        <v>25.899999618530199</v>
      </c>
      <c r="J2852" s="118">
        <v>22.0100002288818</v>
      </c>
      <c r="K2852" s="118">
        <v>0.97000002861022905</v>
      </c>
      <c r="L2852" s="181">
        <f>(K2852+'NPV Calcs'!$D$13)*About!$B$135</f>
        <v>8.1107533215905043</v>
      </c>
      <c r="M2852" s="95" t="str">
        <f>INDEX('IEA Tech to Policy Mapping'!$B$2:$B$13,MATCH($H2852,'IEA Tech to Policy Mapping'!$A$2:$A$13,0))</f>
        <v>ngps - T&amp;D methane capture</v>
      </c>
      <c r="N2852" s="182">
        <f>(J2852*About!$A$132/1000)*10^12*'EPA to IEA Scaling'!$E$13</f>
        <v>498751677118.74512</v>
      </c>
      <c r="O2852" s="183">
        <f>L2852/About!$B$144</f>
        <v>15.260034192963968</v>
      </c>
    </row>
    <row r="2853" spans="2:15" x14ac:dyDescent="0.45">
      <c r="B2853" s="118" t="s">
        <v>245</v>
      </c>
      <c r="C2853" s="118" t="s">
        <v>776</v>
      </c>
      <c r="D2853" s="118" t="s">
        <v>962</v>
      </c>
      <c r="E2853" s="118" t="s">
        <v>999</v>
      </c>
      <c r="F2853" s="118" t="s">
        <v>987</v>
      </c>
      <c r="G2853" s="118" t="s">
        <v>1000</v>
      </c>
      <c r="H2853" s="118" t="s">
        <v>1001</v>
      </c>
      <c r="I2853" s="118">
        <v>9.9999997764825804E-3</v>
      </c>
      <c r="J2853" s="118">
        <v>9.9999997764825804E-3</v>
      </c>
      <c r="K2853" s="118">
        <v>0.97000002861022905</v>
      </c>
      <c r="L2853" s="181">
        <f>(K2853+'NPV Calcs'!$D$13)*About!$B$135</f>
        <v>8.1107533215905043</v>
      </c>
      <c r="M2853" s="95" t="str">
        <f>INDEX('IEA Tech to Policy Mapping'!$B$2:$B$13,MATCH($H2853,'IEA Tech to Policy Mapping'!$A$2:$A$13,0))</f>
        <v>ngps - T&amp;D methane capture</v>
      </c>
      <c r="N2853" s="182">
        <f>(J2853*About!$A$132/1000)*10^12*'EPA to IEA Scaling'!$E$13</f>
        <v>226602299.31134129</v>
      </c>
      <c r="O2853" s="183">
        <f>L2853/About!$B$144</f>
        <v>15.260034192963968</v>
      </c>
    </row>
    <row r="2854" spans="2:15" x14ac:dyDescent="0.45">
      <c r="B2854" s="118" t="s">
        <v>262</v>
      </c>
      <c r="C2854" s="118" t="s">
        <v>776</v>
      </c>
      <c r="D2854" s="118" t="s">
        <v>962</v>
      </c>
      <c r="E2854" s="118" t="s">
        <v>999</v>
      </c>
      <c r="F2854" s="118" t="s">
        <v>987</v>
      </c>
      <c r="G2854" s="118" t="s">
        <v>1000</v>
      </c>
      <c r="H2854" s="118" t="s">
        <v>1001</v>
      </c>
      <c r="I2854" s="118">
        <v>16.420000076293899</v>
      </c>
      <c r="J2854" s="118">
        <v>13.949999809265099</v>
      </c>
      <c r="K2854" s="118">
        <v>0.97000002861022905</v>
      </c>
      <c r="L2854" s="181">
        <f>(K2854+'NPV Calcs'!$D$13)*About!$B$135</f>
        <v>8.1107533215905043</v>
      </c>
      <c r="M2854" s="95" t="str">
        <f>INDEX('IEA Tech to Policy Mapping'!$B$2:$B$13,MATCH($H2854,'IEA Tech to Policy Mapping'!$A$2:$A$13,0))</f>
        <v>ngps - T&amp;D methane capture</v>
      </c>
      <c r="N2854" s="182">
        <f>(J2854*About!$A$132/1000)*10^12*'EPA to IEA Scaling'!$E$13</f>
        <v>316110210282.8382</v>
      </c>
      <c r="O2854" s="183">
        <f>L2854/About!$B$144</f>
        <v>15.260034192963968</v>
      </c>
    </row>
    <row r="2855" spans="2:15" x14ac:dyDescent="0.45">
      <c r="B2855" s="118" t="s">
        <v>274</v>
      </c>
      <c r="C2855" s="118" t="s">
        <v>776</v>
      </c>
      <c r="D2855" s="118" t="s">
        <v>962</v>
      </c>
      <c r="E2855" s="118" t="s">
        <v>999</v>
      </c>
      <c r="F2855" s="118" t="s">
        <v>987</v>
      </c>
      <c r="G2855" s="118" t="s">
        <v>1000</v>
      </c>
      <c r="H2855" s="118" t="s">
        <v>1001</v>
      </c>
      <c r="I2855" s="118">
        <v>4.25</v>
      </c>
      <c r="J2855" s="118">
        <v>3.6099998950958199</v>
      </c>
      <c r="K2855" s="118">
        <v>0.97000002861022905</v>
      </c>
      <c r="L2855" s="181">
        <f>(K2855+'NPV Calcs'!$D$13)*About!$B$135</f>
        <v>8.1107533215905043</v>
      </c>
      <c r="M2855" s="95" t="str">
        <f>INDEX('IEA Tech to Policy Mapping'!$B$2:$B$13,MATCH($H2855,'IEA Tech to Policy Mapping'!$A$2:$A$13,0))</f>
        <v>ngps - T&amp;D methane capture</v>
      </c>
      <c r="N2855" s="182">
        <f>(J2855*About!$A$132/1000)*10^12*'EPA to IEA Scaling'!$E$13</f>
        <v>81803429502.690506</v>
      </c>
      <c r="O2855" s="183">
        <f>L2855/About!$B$144</f>
        <v>15.260034192963968</v>
      </c>
    </row>
    <row r="2856" spans="2:15" x14ac:dyDescent="0.45">
      <c r="B2856" s="118" t="s">
        <v>332</v>
      </c>
      <c r="C2856" s="118" t="s">
        <v>776</v>
      </c>
      <c r="D2856" s="118" t="s">
        <v>962</v>
      </c>
      <c r="E2856" s="118" t="s">
        <v>999</v>
      </c>
      <c r="F2856" s="118" t="s">
        <v>987</v>
      </c>
      <c r="G2856" s="118" t="s">
        <v>1000</v>
      </c>
      <c r="H2856" s="118" t="s">
        <v>1001</v>
      </c>
      <c r="I2856" s="118">
        <v>1.87000000476837</v>
      </c>
      <c r="J2856" s="118">
        <v>1.5900000333786</v>
      </c>
      <c r="K2856" s="118">
        <v>0.97000002861022905</v>
      </c>
      <c r="L2856" s="181">
        <f>(K2856+'NPV Calcs'!$D$13)*About!$B$135</f>
        <v>8.1107533215905043</v>
      </c>
      <c r="M2856" s="95" t="str">
        <f>INDEX('IEA Tech to Policy Mapping'!$B$2:$B$13,MATCH($H2856,'IEA Tech to Policy Mapping'!$A$2:$A$13,0))</f>
        <v>ngps - T&amp;D methane capture</v>
      </c>
      <c r="N2856" s="182">
        <f>(J2856*About!$A$132/1000)*10^12*'EPA to IEA Scaling'!$E$13</f>
        <v>36029767152.198074</v>
      </c>
      <c r="O2856" s="183">
        <f>L2856/About!$B$144</f>
        <v>15.260034192963968</v>
      </c>
    </row>
    <row r="2857" spans="2:15" x14ac:dyDescent="0.45">
      <c r="B2857" s="118" t="s">
        <v>160</v>
      </c>
      <c r="C2857" s="118" t="s">
        <v>776</v>
      </c>
      <c r="D2857" s="118" t="s">
        <v>985</v>
      </c>
      <c r="E2857" s="118" t="s">
        <v>1007</v>
      </c>
      <c r="F2857" s="118" t="s">
        <v>997</v>
      </c>
      <c r="G2857" s="118" t="s">
        <v>1000</v>
      </c>
      <c r="H2857" s="118" t="s">
        <v>1008</v>
      </c>
      <c r="I2857" s="118">
        <v>0.230000004172325</v>
      </c>
      <c r="J2857" s="118">
        <v>0.18999999761581399</v>
      </c>
      <c r="K2857" s="118">
        <v>1.29999995231628</v>
      </c>
      <c r="L2857" s="181">
        <f>(K2857+'NPV Calcs'!$D$13)*About!$B$135</f>
        <v>8.4071113422328771</v>
      </c>
      <c r="M2857" s="95" t="str">
        <f>INDEX('IEA Tech to Policy Mapping'!$B$2:$B$13,MATCH($H2857,'IEA Tech to Policy Mapping'!$A$2:$A$13,0))</f>
        <v>ngps - T&amp;D methane capture</v>
      </c>
      <c r="N2857" s="182">
        <f>(J2857*About!$A$132/1000)*10^12*'EPA to IEA Scaling'!$E$13</f>
        <v>4305443729.1234484</v>
      </c>
      <c r="O2857" s="183">
        <f>L2857/About!$B$144</f>
        <v>15.817619086628923</v>
      </c>
    </row>
    <row r="2858" spans="2:15" x14ac:dyDescent="0.45">
      <c r="B2858" s="118" t="s">
        <v>162</v>
      </c>
      <c r="C2858" s="118" t="s">
        <v>776</v>
      </c>
      <c r="D2858" s="118" t="s">
        <v>985</v>
      </c>
      <c r="E2858" s="118" t="s">
        <v>1007</v>
      </c>
      <c r="F2858" s="118" t="s">
        <v>997</v>
      </c>
      <c r="G2858" s="118" t="s">
        <v>1000</v>
      </c>
      <c r="H2858" s="118" t="s">
        <v>1008</v>
      </c>
      <c r="I2858" s="118">
        <v>0.230000004172325</v>
      </c>
      <c r="J2858" s="118">
        <v>0.18999999761581399</v>
      </c>
      <c r="K2858" s="118">
        <v>1.29999995231628</v>
      </c>
      <c r="L2858" s="181">
        <f>(K2858+'NPV Calcs'!$D$13)*About!$B$135</f>
        <v>8.4071113422328771</v>
      </c>
      <c r="M2858" s="95" t="str">
        <f>INDEX('IEA Tech to Policy Mapping'!$B$2:$B$13,MATCH($H2858,'IEA Tech to Policy Mapping'!$A$2:$A$13,0))</f>
        <v>ngps - T&amp;D methane capture</v>
      </c>
      <c r="N2858" s="182">
        <f>(J2858*About!$A$132/1000)*10^12*'EPA to IEA Scaling'!$E$13</f>
        <v>4305443729.1234484</v>
      </c>
      <c r="O2858" s="183">
        <f>L2858/About!$B$144</f>
        <v>15.817619086628923</v>
      </c>
    </row>
    <row r="2859" spans="2:15" x14ac:dyDescent="0.45">
      <c r="B2859" s="118" t="s">
        <v>181</v>
      </c>
      <c r="C2859" s="118" t="s">
        <v>776</v>
      </c>
      <c r="D2859" s="118" t="s">
        <v>985</v>
      </c>
      <c r="E2859" s="118" t="s">
        <v>1007</v>
      </c>
      <c r="F2859" s="118" t="s">
        <v>997</v>
      </c>
      <c r="G2859" s="118" t="s">
        <v>1000</v>
      </c>
      <c r="H2859" s="118" t="s">
        <v>1008</v>
      </c>
      <c r="I2859" s="118">
        <v>2.9999999329447701E-2</v>
      </c>
      <c r="J2859" s="118">
        <v>1.9999999552965102E-2</v>
      </c>
      <c r="K2859" s="118">
        <v>1.29999995231628</v>
      </c>
      <c r="L2859" s="181">
        <f>(K2859+'NPV Calcs'!$D$13)*About!$B$135</f>
        <v>8.4071113422328771</v>
      </c>
      <c r="M2859" s="95" t="str">
        <f>INDEX('IEA Tech to Policy Mapping'!$B$2:$B$13,MATCH($H2859,'IEA Tech to Policy Mapping'!$A$2:$A$13,0))</f>
        <v>ngps - T&amp;D methane capture</v>
      </c>
      <c r="N2859" s="182">
        <f>(J2859*About!$A$132/1000)*10^12*'EPA to IEA Scaling'!$E$13</f>
        <v>453204598.62268114</v>
      </c>
      <c r="O2859" s="183">
        <f>L2859/About!$B$144</f>
        <v>15.817619086628923</v>
      </c>
    </row>
    <row r="2860" spans="2:15" x14ac:dyDescent="0.45">
      <c r="B2860" s="118" t="s">
        <v>245</v>
      </c>
      <c r="C2860" s="118" t="s">
        <v>776</v>
      </c>
      <c r="D2860" s="118" t="s">
        <v>985</v>
      </c>
      <c r="E2860" s="118" t="s">
        <v>1007</v>
      </c>
      <c r="F2860" s="118" t="s">
        <v>997</v>
      </c>
      <c r="G2860" s="118" t="s">
        <v>1000</v>
      </c>
      <c r="H2860" s="118" t="s">
        <v>1008</v>
      </c>
      <c r="I2860" s="118">
        <v>9.9999997764825804E-3</v>
      </c>
      <c r="J2860" s="118">
        <v>9.9999997764825804E-3</v>
      </c>
      <c r="K2860" s="118">
        <v>1.29999995231628</v>
      </c>
      <c r="L2860" s="181">
        <f>(K2860+'NPV Calcs'!$D$13)*About!$B$135</f>
        <v>8.4071113422328771</v>
      </c>
      <c r="M2860" s="95" t="str">
        <f>INDEX('IEA Tech to Policy Mapping'!$B$2:$B$13,MATCH($H2860,'IEA Tech to Policy Mapping'!$A$2:$A$13,0))</f>
        <v>ngps - T&amp;D methane capture</v>
      </c>
      <c r="N2860" s="182">
        <f>(J2860*About!$A$132/1000)*10^12*'EPA to IEA Scaling'!$E$13</f>
        <v>226602299.31134129</v>
      </c>
      <c r="O2860" s="183">
        <f>L2860/About!$B$144</f>
        <v>15.817619086628923</v>
      </c>
    </row>
    <row r="2861" spans="2:15" x14ac:dyDescent="0.45">
      <c r="B2861" s="118" t="s">
        <v>262</v>
      </c>
      <c r="C2861" s="118" t="s">
        <v>776</v>
      </c>
      <c r="D2861" s="118" t="s">
        <v>985</v>
      </c>
      <c r="E2861" s="118" t="s">
        <v>1007</v>
      </c>
      <c r="F2861" s="118" t="s">
        <v>997</v>
      </c>
      <c r="G2861" s="118" t="s">
        <v>1000</v>
      </c>
      <c r="H2861" s="118" t="s">
        <v>1008</v>
      </c>
      <c r="I2861" s="118">
        <v>9.9999997764825804E-3</v>
      </c>
      <c r="J2861" s="118">
        <v>9.9999997764825804E-3</v>
      </c>
      <c r="K2861" s="118">
        <v>1.29999995231628</v>
      </c>
      <c r="L2861" s="181">
        <f>(K2861+'NPV Calcs'!$D$13)*About!$B$135</f>
        <v>8.4071113422328771</v>
      </c>
      <c r="M2861" s="95" t="str">
        <f>INDEX('IEA Tech to Policy Mapping'!$B$2:$B$13,MATCH($H2861,'IEA Tech to Policy Mapping'!$A$2:$A$13,0))</f>
        <v>ngps - T&amp;D methane capture</v>
      </c>
      <c r="N2861" s="182">
        <f>(J2861*About!$A$132/1000)*10^12*'EPA to IEA Scaling'!$E$13</f>
        <v>226602299.31134129</v>
      </c>
      <c r="O2861" s="183">
        <f>L2861/About!$B$144</f>
        <v>15.817619086628923</v>
      </c>
    </row>
    <row r="2862" spans="2:15" x14ac:dyDescent="0.45">
      <c r="B2862" s="118" t="s">
        <v>274</v>
      </c>
      <c r="C2862" s="118" t="s">
        <v>776</v>
      </c>
      <c r="D2862" s="118" t="s">
        <v>985</v>
      </c>
      <c r="E2862" s="118" t="s">
        <v>1007</v>
      </c>
      <c r="F2862" s="118" t="s">
        <v>997</v>
      </c>
      <c r="G2862" s="118" t="s">
        <v>1000</v>
      </c>
      <c r="H2862" s="118" t="s">
        <v>1008</v>
      </c>
      <c r="I2862" s="118">
        <v>0.17000000178813901</v>
      </c>
      <c r="J2862" s="118">
        <v>0.140000000596046</v>
      </c>
      <c r="K2862" s="118">
        <v>1.29999995231628</v>
      </c>
      <c r="L2862" s="181">
        <f>(K2862+'NPV Calcs'!$D$13)*About!$B$135</f>
        <v>8.4071113422328771</v>
      </c>
      <c r="M2862" s="95" t="str">
        <f>INDEX('IEA Tech to Policy Mapping'!$B$2:$B$13,MATCH($H2862,'IEA Tech to Policy Mapping'!$A$2:$A$13,0))</f>
        <v>ngps - T&amp;D methane capture</v>
      </c>
      <c r="N2862" s="182">
        <f>(J2862*About!$A$132/1000)*10^12*'EPA to IEA Scaling'!$E$13</f>
        <v>3172432274.7747045</v>
      </c>
      <c r="O2862" s="183">
        <f>L2862/About!$B$144</f>
        <v>15.817619086628923</v>
      </c>
    </row>
    <row r="2863" spans="2:15" x14ac:dyDescent="0.45">
      <c r="B2863" s="118" t="s">
        <v>307</v>
      </c>
      <c r="C2863" s="118" t="s">
        <v>776</v>
      </c>
      <c r="D2863" s="118" t="s">
        <v>985</v>
      </c>
      <c r="E2863" s="118" t="s">
        <v>1007</v>
      </c>
      <c r="F2863" s="118" t="s">
        <v>997</v>
      </c>
      <c r="G2863" s="118" t="s">
        <v>1000</v>
      </c>
      <c r="H2863" s="118" t="s">
        <v>1008</v>
      </c>
      <c r="I2863" s="118">
        <v>5.0000000745057997E-2</v>
      </c>
      <c r="J2863" s="118">
        <v>3.9999999105930301E-2</v>
      </c>
      <c r="K2863" s="118">
        <v>1.29999995231628</v>
      </c>
      <c r="L2863" s="181">
        <f>(K2863+'NPV Calcs'!$D$13)*About!$B$135</f>
        <v>8.4071113422328771</v>
      </c>
      <c r="M2863" s="95" t="str">
        <f>INDEX('IEA Tech to Policy Mapping'!$B$2:$B$13,MATCH($H2863,'IEA Tech to Policy Mapping'!$A$2:$A$13,0))</f>
        <v>ngps - T&amp;D methane capture</v>
      </c>
      <c r="N2863" s="182">
        <f>(J2863*About!$A$132/1000)*10^12*'EPA to IEA Scaling'!$E$13</f>
        <v>906409197.24536443</v>
      </c>
      <c r="O2863" s="183">
        <f>L2863/About!$B$144</f>
        <v>15.817619086628923</v>
      </c>
    </row>
    <row r="2864" spans="2:15" x14ac:dyDescent="0.45">
      <c r="B2864" s="118" t="s">
        <v>332</v>
      </c>
      <c r="C2864" s="118" t="s">
        <v>776</v>
      </c>
      <c r="D2864" s="118" t="s">
        <v>985</v>
      </c>
      <c r="E2864" s="118" t="s">
        <v>1007</v>
      </c>
      <c r="F2864" s="118" t="s">
        <v>997</v>
      </c>
      <c r="G2864" s="118" t="s">
        <v>1000</v>
      </c>
      <c r="H2864" s="118" t="s">
        <v>1008</v>
      </c>
      <c r="I2864" s="118">
        <v>3.9999999105930301E-2</v>
      </c>
      <c r="J2864" s="118">
        <v>2.9999999329447701E-2</v>
      </c>
      <c r="K2864" s="118">
        <v>1.29999995231628</v>
      </c>
      <c r="L2864" s="181">
        <f>(K2864+'NPV Calcs'!$D$13)*About!$B$135</f>
        <v>8.4071113422328771</v>
      </c>
      <c r="M2864" s="95" t="str">
        <f>INDEX('IEA Tech to Policy Mapping'!$B$2:$B$13,MATCH($H2864,'IEA Tech to Policy Mapping'!$A$2:$A$13,0))</f>
        <v>ngps - T&amp;D methane capture</v>
      </c>
      <c r="N2864" s="182">
        <f>(J2864*About!$A$132/1000)*10^12*'EPA to IEA Scaling'!$E$13</f>
        <v>679806897.9340229</v>
      </c>
      <c r="O2864" s="183">
        <f>L2864/About!$B$144</f>
        <v>15.817619086628923</v>
      </c>
    </row>
    <row r="2865" spans="2:15" x14ac:dyDescent="0.45">
      <c r="B2865" s="118" t="s">
        <v>347</v>
      </c>
      <c r="C2865" s="118" t="s">
        <v>776</v>
      </c>
      <c r="D2865" s="118" t="s">
        <v>985</v>
      </c>
      <c r="E2865" s="118" t="s">
        <v>1007</v>
      </c>
      <c r="F2865" s="118" t="s">
        <v>997</v>
      </c>
      <c r="G2865" s="118" t="s">
        <v>1000</v>
      </c>
      <c r="H2865" s="118" t="s">
        <v>1008</v>
      </c>
      <c r="I2865" s="118">
        <v>1.9999999552965102E-2</v>
      </c>
      <c r="J2865" s="118">
        <v>1.9999999552965102E-2</v>
      </c>
      <c r="K2865" s="118">
        <v>1.29999995231628</v>
      </c>
      <c r="L2865" s="181">
        <f>(K2865+'NPV Calcs'!$D$13)*About!$B$135</f>
        <v>8.4071113422328771</v>
      </c>
      <c r="M2865" s="95" t="str">
        <f>INDEX('IEA Tech to Policy Mapping'!$B$2:$B$13,MATCH($H2865,'IEA Tech to Policy Mapping'!$A$2:$A$13,0))</f>
        <v>ngps - T&amp;D methane capture</v>
      </c>
      <c r="N2865" s="182">
        <f>(J2865*About!$A$132/1000)*10^12*'EPA to IEA Scaling'!$E$13</f>
        <v>453204598.62268114</v>
      </c>
      <c r="O2865" s="183">
        <f>L2865/About!$B$144</f>
        <v>15.817619086628923</v>
      </c>
    </row>
    <row r="2866" spans="2:15" x14ac:dyDescent="0.45">
      <c r="B2866" s="118" t="s">
        <v>39</v>
      </c>
      <c r="C2866" s="118" t="s">
        <v>776</v>
      </c>
      <c r="D2866" s="118" t="s">
        <v>962</v>
      </c>
      <c r="E2866" s="118" t="s">
        <v>996</v>
      </c>
      <c r="F2866" s="118" t="s">
        <v>997</v>
      </c>
      <c r="G2866" s="118" t="s">
        <v>1000</v>
      </c>
      <c r="H2866" s="118" t="s">
        <v>1008</v>
      </c>
      <c r="I2866" s="118">
        <v>5.63000011444091</v>
      </c>
      <c r="J2866" s="118">
        <v>4.7800002098083496</v>
      </c>
      <c r="K2866" s="118">
        <v>1.29999995231628</v>
      </c>
      <c r="L2866" s="181">
        <f>(K2866+'NPV Calcs'!$D$13)*About!$B$135</f>
        <v>8.4071113422328771</v>
      </c>
      <c r="M2866" s="95" t="str">
        <f>INDEX('IEA Tech to Policy Mapping'!$B$2:$B$13,MATCH($H2866,'IEA Tech to Policy Mapping'!$A$2:$A$13,0))</f>
        <v>ngps - T&amp;D methane capture</v>
      </c>
      <c r="N2866" s="182">
        <f>(J2866*About!$A$132/1000)*10^12*'EPA to IEA Scaling'!$E$13</f>
        <v>108315906246.17575</v>
      </c>
      <c r="O2866" s="183">
        <f>L2866/About!$B$144</f>
        <v>15.817619086628923</v>
      </c>
    </row>
    <row r="2867" spans="2:15" x14ac:dyDescent="0.45">
      <c r="B2867" s="118" t="s">
        <v>160</v>
      </c>
      <c r="C2867" s="118" t="s">
        <v>776</v>
      </c>
      <c r="D2867" s="118" t="s">
        <v>962</v>
      </c>
      <c r="E2867" s="118" t="s">
        <v>996</v>
      </c>
      <c r="F2867" s="118" t="s">
        <v>997</v>
      </c>
      <c r="G2867" s="118" t="s">
        <v>1000</v>
      </c>
      <c r="H2867" s="118" t="s">
        <v>1008</v>
      </c>
      <c r="I2867" s="118">
        <v>171.64999389648401</v>
      </c>
      <c r="J2867" s="118">
        <v>145.89999389648401</v>
      </c>
      <c r="K2867" s="118">
        <v>1.29999995231628</v>
      </c>
      <c r="L2867" s="181">
        <f>(K2867+'NPV Calcs'!$D$13)*About!$B$135</f>
        <v>8.4071113422328771</v>
      </c>
      <c r="M2867" s="95" t="str">
        <f>INDEX('IEA Tech to Policy Mapping'!$B$2:$B$13,MATCH($H2867,'IEA Tech to Policy Mapping'!$A$2:$A$13,0))</f>
        <v>ngps - T&amp;D methane capture</v>
      </c>
      <c r="N2867" s="182">
        <f>(J2867*About!$A$132/1000)*10^12*'EPA to IEA Scaling'!$E$13</f>
        <v>3306127482543.1016</v>
      </c>
      <c r="O2867" s="183">
        <f>L2867/About!$B$144</f>
        <v>15.817619086628923</v>
      </c>
    </row>
    <row r="2868" spans="2:15" x14ac:dyDescent="0.45">
      <c r="B2868" s="118" t="s">
        <v>162</v>
      </c>
      <c r="C2868" s="118" t="s">
        <v>776</v>
      </c>
      <c r="D2868" s="118" t="s">
        <v>962</v>
      </c>
      <c r="E2868" s="118" t="s">
        <v>996</v>
      </c>
      <c r="F2868" s="118" t="s">
        <v>997</v>
      </c>
      <c r="G2868" s="118" t="s">
        <v>1000</v>
      </c>
      <c r="H2868" s="118" t="s">
        <v>1008</v>
      </c>
      <c r="I2868" s="118">
        <v>17.6800003051757</v>
      </c>
      <c r="J2868" s="118">
        <v>15.029999732971101</v>
      </c>
      <c r="K2868" s="118">
        <v>1.29999995231628</v>
      </c>
      <c r="L2868" s="181">
        <f>(K2868+'NPV Calcs'!$D$13)*About!$B$135</f>
        <v>8.4071113422328771</v>
      </c>
      <c r="M2868" s="95" t="str">
        <f>INDEX('IEA Tech to Policy Mapping'!$B$2:$B$13,MATCH($H2868,'IEA Tech to Policy Mapping'!$A$2:$A$13,0))</f>
        <v>ngps - T&amp;D methane capture</v>
      </c>
      <c r="N2868" s="182">
        <f>(J2868*About!$A$132/1000)*10^12*'EPA to IEA Scaling'!$E$13</f>
        <v>340583257426.63873</v>
      </c>
      <c r="O2868" s="183">
        <f>L2868/About!$B$144</f>
        <v>15.817619086628923</v>
      </c>
    </row>
    <row r="2869" spans="2:15" x14ac:dyDescent="0.45">
      <c r="B2869" s="118" t="s">
        <v>181</v>
      </c>
      <c r="C2869" s="118" t="s">
        <v>776</v>
      </c>
      <c r="D2869" s="118" t="s">
        <v>962</v>
      </c>
      <c r="E2869" s="118" t="s">
        <v>996</v>
      </c>
      <c r="F2869" s="118" t="s">
        <v>997</v>
      </c>
      <c r="G2869" s="118" t="s">
        <v>1000</v>
      </c>
      <c r="H2869" s="118" t="s">
        <v>1008</v>
      </c>
      <c r="I2869" s="118">
        <v>9.6499996185302699</v>
      </c>
      <c r="J2869" s="118">
        <v>8.1999998092651296</v>
      </c>
      <c r="K2869" s="118">
        <v>1.29999995231628</v>
      </c>
      <c r="L2869" s="181">
        <f>(K2869+'NPV Calcs'!$D$13)*About!$B$135</f>
        <v>8.4071113422328771</v>
      </c>
      <c r="M2869" s="95" t="str">
        <f>INDEX('IEA Tech to Policy Mapping'!$B$2:$B$13,MATCH($H2869,'IEA Tech to Policy Mapping'!$A$2:$A$13,0))</f>
        <v>ngps - T&amp;D methane capture</v>
      </c>
      <c r="N2869" s="182">
        <f>(J2869*About!$A$132/1000)*10^12*'EPA to IEA Scaling'!$E$13</f>
        <v>185813885266.46783</v>
      </c>
      <c r="O2869" s="183">
        <f>L2869/About!$B$144</f>
        <v>15.817619086628923</v>
      </c>
    </row>
    <row r="2870" spans="2:15" x14ac:dyDescent="0.45">
      <c r="B2870" s="118" t="s">
        <v>245</v>
      </c>
      <c r="C2870" s="118" t="s">
        <v>776</v>
      </c>
      <c r="D2870" s="118" t="s">
        <v>962</v>
      </c>
      <c r="E2870" s="118" t="s">
        <v>996</v>
      </c>
      <c r="F2870" s="118" t="s">
        <v>997</v>
      </c>
      <c r="G2870" s="118" t="s">
        <v>1000</v>
      </c>
      <c r="H2870" s="118" t="s">
        <v>1008</v>
      </c>
      <c r="I2870" s="118">
        <v>10.399999618530201</v>
      </c>
      <c r="J2870" s="118">
        <v>8.8400001525878906</v>
      </c>
      <c r="K2870" s="118">
        <v>1.29999995231628</v>
      </c>
      <c r="L2870" s="181">
        <f>(K2870+'NPV Calcs'!$D$13)*About!$B$135</f>
        <v>8.4071113422328771</v>
      </c>
      <c r="M2870" s="95" t="str">
        <f>INDEX('IEA Tech to Policy Mapping'!$B$2:$B$13,MATCH($H2870,'IEA Tech to Policy Mapping'!$A$2:$A$13,0))</f>
        <v>ngps - T&amp;D methane capture</v>
      </c>
      <c r="N2870" s="182">
        <f>(J2870*About!$A$132/1000)*10^12*'EPA to IEA Scaling'!$E$13</f>
        <v>200316440526.32376</v>
      </c>
      <c r="O2870" s="183">
        <f>L2870/About!$B$144</f>
        <v>15.817619086628923</v>
      </c>
    </row>
    <row r="2871" spans="2:15" x14ac:dyDescent="0.45">
      <c r="B2871" s="118" t="s">
        <v>262</v>
      </c>
      <c r="C2871" s="118" t="s">
        <v>776</v>
      </c>
      <c r="D2871" s="118" t="s">
        <v>962</v>
      </c>
      <c r="E2871" s="118" t="s">
        <v>996</v>
      </c>
      <c r="F2871" s="118" t="s">
        <v>997</v>
      </c>
      <c r="G2871" s="118" t="s">
        <v>1000</v>
      </c>
      <c r="H2871" s="118" t="s">
        <v>1008</v>
      </c>
      <c r="I2871" s="118">
        <v>16.459999084472599</v>
      </c>
      <c r="J2871" s="118">
        <v>13.9899997711181</v>
      </c>
      <c r="K2871" s="118">
        <v>1.29999995231628</v>
      </c>
      <c r="L2871" s="181">
        <f>(K2871+'NPV Calcs'!$D$13)*About!$B$135</f>
        <v>8.4071113422328771</v>
      </c>
      <c r="M2871" s="95" t="str">
        <f>INDEX('IEA Tech to Policy Mapping'!$B$2:$B$13,MATCH($H2871,'IEA Tech to Policy Mapping'!$A$2:$A$13,0))</f>
        <v>ngps - T&amp;D methane capture</v>
      </c>
      <c r="N2871" s="182">
        <f>(J2871*About!$A$132/1000)*10^12*'EPA to IEA Scaling'!$E$13</f>
        <v>317016618635.92358</v>
      </c>
      <c r="O2871" s="183">
        <f>L2871/About!$B$144</f>
        <v>15.817619086628923</v>
      </c>
    </row>
    <row r="2872" spans="2:15" x14ac:dyDescent="0.45">
      <c r="B2872" s="118" t="s">
        <v>274</v>
      </c>
      <c r="C2872" s="118" t="s">
        <v>776</v>
      </c>
      <c r="D2872" s="118" t="s">
        <v>962</v>
      </c>
      <c r="E2872" s="118" t="s">
        <v>996</v>
      </c>
      <c r="F2872" s="118" t="s">
        <v>997</v>
      </c>
      <c r="G2872" s="118" t="s">
        <v>1000</v>
      </c>
      <c r="H2872" s="118" t="s">
        <v>1008</v>
      </c>
      <c r="I2872" s="118">
        <v>29.530000686645501</v>
      </c>
      <c r="J2872" s="118">
        <v>25.100000381469702</v>
      </c>
      <c r="K2872" s="118">
        <v>1.29999995231628</v>
      </c>
      <c r="L2872" s="181">
        <f>(K2872+'NPV Calcs'!$D$13)*About!$B$135</f>
        <v>8.4071113422328771</v>
      </c>
      <c r="M2872" s="95" t="str">
        <f>INDEX('IEA Tech to Policy Mapping'!$B$2:$B$13,MATCH($H2872,'IEA Tech to Policy Mapping'!$A$2:$A$13,0))</f>
        <v>ngps - T&amp;D methane capture</v>
      </c>
      <c r="N2872" s="182">
        <f>(J2872*About!$A$132/1000)*10^12*'EPA to IEA Scaling'!$E$13</f>
        <v>568771792628.698</v>
      </c>
      <c r="O2872" s="183">
        <f>L2872/About!$B$144</f>
        <v>15.817619086628923</v>
      </c>
    </row>
    <row r="2873" spans="2:15" x14ac:dyDescent="0.45">
      <c r="B2873" s="118" t="s">
        <v>307</v>
      </c>
      <c r="C2873" s="118" t="s">
        <v>776</v>
      </c>
      <c r="D2873" s="118" t="s">
        <v>962</v>
      </c>
      <c r="E2873" s="118" t="s">
        <v>996</v>
      </c>
      <c r="F2873" s="118" t="s">
        <v>997</v>
      </c>
      <c r="G2873" s="118" t="s">
        <v>1000</v>
      </c>
      <c r="H2873" s="118" t="s">
        <v>1008</v>
      </c>
      <c r="I2873" s="118">
        <v>14.3400001525878</v>
      </c>
      <c r="J2873" s="118">
        <v>12.189999580383301</v>
      </c>
      <c r="K2873" s="118">
        <v>1.29999995231628</v>
      </c>
      <c r="L2873" s="181">
        <f>(K2873+'NPV Calcs'!$D$13)*About!$B$135</f>
        <v>8.4071113422328771</v>
      </c>
      <c r="M2873" s="95" t="str">
        <f>INDEX('IEA Tech to Policy Mapping'!$B$2:$B$13,MATCH($H2873,'IEA Tech to Policy Mapping'!$A$2:$A$13,0))</f>
        <v>ngps - T&amp;D methane capture</v>
      </c>
      <c r="N2873" s="182">
        <f>(J2873*About!$A$132/1000)*10^12*'EPA to IEA Scaling'!$E$13</f>
        <v>276228199526.09552</v>
      </c>
      <c r="O2873" s="183">
        <f>L2873/About!$B$144</f>
        <v>15.817619086628923</v>
      </c>
    </row>
    <row r="2874" spans="2:15" x14ac:dyDescent="0.45">
      <c r="B2874" s="118" t="s">
        <v>332</v>
      </c>
      <c r="C2874" s="118" t="s">
        <v>776</v>
      </c>
      <c r="D2874" s="118" t="s">
        <v>962</v>
      </c>
      <c r="E2874" s="118" t="s">
        <v>996</v>
      </c>
      <c r="F2874" s="118" t="s">
        <v>997</v>
      </c>
      <c r="G2874" s="118" t="s">
        <v>1000</v>
      </c>
      <c r="H2874" s="118" t="s">
        <v>1008</v>
      </c>
      <c r="I2874" s="118">
        <v>20.590000152587798</v>
      </c>
      <c r="J2874" s="118">
        <v>17.5</v>
      </c>
      <c r="K2874" s="118">
        <v>1.29999995231628</v>
      </c>
      <c r="L2874" s="181">
        <f>(K2874+'NPV Calcs'!$D$13)*About!$B$135</f>
        <v>8.4071113422328771</v>
      </c>
      <c r="M2874" s="95" t="str">
        <f>INDEX('IEA Tech to Policy Mapping'!$B$2:$B$13,MATCH($H2874,'IEA Tech to Policy Mapping'!$A$2:$A$13,0))</f>
        <v>ngps - T&amp;D methane capture</v>
      </c>
      <c r="N2874" s="182">
        <f>(J2874*About!$A$132/1000)*10^12*'EPA to IEA Scaling'!$E$13</f>
        <v>396554032658.52063</v>
      </c>
      <c r="O2874" s="183">
        <f>L2874/About!$B$144</f>
        <v>15.817619086628923</v>
      </c>
    </row>
    <row r="2875" spans="2:15" x14ac:dyDescent="0.45">
      <c r="B2875" s="118" t="s">
        <v>347</v>
      </c>
      <c r="C2875" s="118" t="s">
        <v>776</v>
      </c>
      <c r="D2875" s="118" t="s">
        <v>962</v>
      </c>
      <c r="E2875" s="118" t="s">
        <v>996</v>
      </c>
      <c r="F2875" s="118" t="s">
        <v>997</v>
      </c>
      <c r="G2875" s="118" t="s">
        <v>1000</v>
      </c>
      <c r="H2875" s="118" t="s">
        <v>1008</v>
      </c>
      <c r="I2875" s="118">
        <v>2.8699998855590798</v>
      </c>
      <c r="J2875" s="118">
        <v>2.4400000572204501</v>
      </c>
      <c r="K2875" s="118">
        <v>1.29999995231628</v>
      </c>
      <c r="L2875" s="181">
        <f>(K2875+'NPV Calcs'!$D$13)*About!$B$135</f>
        <v>8.4071113422328771</v>
      </c>
      <c r="M2875" s="95" t="str">
        <f>INDEX('IEA Tech to Policy Mapping'!$B$2:$B$13,MATCH($H2875,'IEA Tech to Policy Mapping'!$A$2:$A$13,0))</f>
        <v>ngps - T&amp;D methane capture</v>
      </c>
      <c r="N2875" s="182">
        <f>(J2875*About!$A$132/1000)*10^12*'EPA to IEA Scaling'!$E$13</f>
        <v>55290963564.445168</v>
      </c>
      <c r="O2875" s="183">
        <f>L2875/About!$B$144</f>
        <v>15.817619086628923</v>
      </c>
    </row>
    <row r="2876" spans="2:15" x14ac:dyDescent="0.45">
      <c r="B2876" s="118" t="s">
        <v>160</v>
      </c>
      <c r="C2876" s="118" t="s">
        <v>776</v>
      </c>
      <c r="D2876" s="118" t="s">
        <v>985</v>
      </c>
      <c r="E2876" s="118" t="s">
        <v>994</v>
      </c>
      <c r="F2876" s="118" t="s">
        <v>987</v>
      </c>
      <c r="G2876" s="118" t="s">
        <v>988</v>
      </c>
      <c r="H2876" s="118" t="s">
        <v>1004</v>
      </c>
      <c r="I2876" s="118">
        <v>125.180000305175</v>
      </c>
      <c r="J2876" s="118">
        <v>125.180000305175</v>
      </c>
      <c r="K2876" s="118">
        <v>1.3099999427795399</v>
      </c>
      <c r="L2876" s="181">
        <f>(K2876+'NPV Calcs'!$D$13)*About!$B$135</f>
        <v>8.4160918818246806</v>
      </c>
      <c r="M2876" s="95" t="str">
        <f>INDEX('IEA Tech to Policy Mapping'!$B$2:$B$13,MATCH($H2876,'IEA Tech to Policy Mapping'!$A$2:$A$13,0))</f>
        <v>ngps - production methane destruction</v>
      </c>
      <c r="N2876" s="182">
        <f>(J2876*About!$A$132/1000)*10^12*'EPA to IEA Scaling'!$E$13</f>
        <v>2836607653097.8276</v>
      </c>
      <c r="O2876" s="183">
        <f>L2876/About!$B$144</f>
        <v>15.834515586350765</v>
      </c>
    </row>
    <row r="2877" spans="2:15" x14ac:dyDescent="0.45">
      <c r="B2877" s="118" t="s">
        <v>245</v>
      </c>
      <c r="C2877" s="118" t="s">
        <v>776</v>
      </c>
      <c r="D2877" s="118" t="s">
        <v>985</v>
      </c>
      <c r="E2877" s="118" t="s">
        <v>994</v>
      </c>
      <c r="F2877" s="118" t="s">
        <v>987</v>
      </c>
      <c r="G2877" s="118" t="s">
        <v>988</v>
      </c>
      <c r="H2877" s="118" t="s">
        <v>1004</v>
      </c>
      <c r="I2877" s="118">
        <v>7.0000000298023196E-2</v>
      </c>
      <c r="J2877" s="118">
        <v>7.0000000298023196E-2</v>
      </c>
      <c r="K2877" s="118">
        <v>1.3099999427795399</v>
      </c>
      <c r="L2877" s="181">
        <f>(K2877+'NPV Calcs'!$D$13)*About!$B$135</f>
        <v>8.4160918818246806</v>
      </c>
      <c r="M2877" s="95" t="str">
        <f>INDEX('IEA Tech to Policy Mapping'!$B$2:$B$13,MATCH($H2877,'IEA Tech to Policy Mapping'!$A$2:$A$13,0))</f>
        <v>ngps - production methane destruction</v>
      </c>
      <c r="N2877" s="182">
        <f>(J2877*About!$A$132/1000)*10^12*'EPA to IEA Scaling'!$E$13</f>
        <v>1586216137.3873568</v>
      </c>
      <c r="O2877" s="183">
        <f>L2877/About!$B$144</f>
        <v>15.834515586350765</v>
      </c>
    </row>
    <row r="2878" spans="2:15" x14ac:dyDescent="0.45">
      <c r="B2878" s="118" t="s">
        <v>262</v>
      </c>
      <c r="C2878" s="118" t="s">
        <v>776</v>
      </c>
      <c r="D2878" s="118" t="s">
        <v>985</v>
      </c>
      <c r="E2878" s="118" t="s">
        <v>994</v>
      </c>
      <c r="F2878" s="118" t="s">
        <v>987</v>
      </c>
      <c r="G2878" s="118" t="s">
        <v>988</v>
      </c>
      <c r="H2878" s="118" t="s">
        <v>1004</v>
      </c>
      <c r="I2878" s="118">
        <v>64.75</v>
      </c>
      <c r="J2878" s="118">
        <v>64.75</v>
      </c>
      <c r="K2878" s="118">
        <v>1.3099999427795399</v>
      </c>
      <c r="L2878" s="181">
        <f>(K2878+'NPV Calcs'!$D$13)*About!$B$135</f>
        <v>8.4160918818246806</v>
      </c>
      <c r="M2878" s="95" t="str">
        <f>INDEX('IEA Tech to Policy Mapping'!$B$2:$B$13,MATCH($H2878,'IEA Tech to Policy Mapping'!$A$2:$A$13,0))</f>
        <v>ngps - production methane destruction</v>
      </c>
      <c r="N2878" s="182">
        <f>(J2878*About!$A$132/1000)*10^12*'EPA to IEA Scaling'!$E$13</f>
        <v>1467249920836.5264</v>
      </c>
      <c r="O2878" s="183">
        <f>L2878/About!$B$144</f>
        <v>15.834515586350765</v>
      </c>
    </row>
    <row r="2879" spans="2:15" x14ac:dyDescent="0.45">
      <c r="B2879" s="118" t="s">
        <v>274</v>
      </c>
      <c r="C2879" s="118" t="s">
        <v>776</v>
      </c>
      <c r="D2879" s="118" t="s">
        <v>985</v>
      </c>
      <c r="E2879" s="118" t="s">
        <v>994</v>
      </c>
      <c r="F2879" s="118" t="s">
        <v>987</v>
      </c>
      <c r="G2879" s="118" t="s">
        <v>988</v>
      </c>
      <c r="H2879" s="118" t="s">
        <v>1004</v>
      </c>
      <c r="I2879" s="118">
        <v>235.83999633789</v>
      </c>
      <c r="J2879" s="118">
        <v>235.83999633789</v>
      </c>
      <c r="K2879" s="118">
        <v>1.3099999427795399</v>
      </c>
      <c r="L2879" s="181">
        <f>(K2879+'NPV Calcs'!$D$13)*About!$B$135</f>
        <v>8.4160918818246806</v>
      </c>
      <c r="M2879" s="95" t="str">
        <f>INDEX('IEA Tech to Policy Mapping'!$B$2:$B$13,MATCH($H2879,'IEA Tech to Policy Mapping'!$A$2:$A$13,0))</f>
        <v>ngps - production methane destruction</v>
      </c>
      <c r="N2879" s="182">
        <f>(J2879*About!$A$132/1000)*10^12*'EPA to IEA Scaling'!$E$13</f>
        <v>5344188663426.3438</v>
      </c>
      <c r="O2879" s="183">
        <f>L2879/About!$B$144</f>
        <v>15.834515586350765</v>
      </c>
    </row>
    <row r="2880" spans="2:15" x14ac:dyDescent="0.45">
      <c r="B2880" s="118" t="s">
        <v>332</v>
      </c>
      <c r="C2880" s="118" t="s">
        <v>776</v>
      </c>
      <c r="D2880" s="118" t="s">
        <v>985</v>
      </c>
      <c r="E2880" s="118" t="s">
        <v>994</v>
      </c>
      <c r="F2880" s="118" t="s">
        <v>987</v>
      </c>
      <c r="G2880" s="118" t="s">
        <v>988</v>
      </c>
      <c r="H2880" s="118" t="s">
        <v>1004</v>
      </c>
      <c r="I2880" s="118">
        <v>121.16000366210901</v>
      </c>
      <c r="J2880" s="118">
        <v>121.16000366210901</v>
      </c>
      <c r="K2880" s="118">
        <v>1.3099999427795399</v>
      </c>
      <c r="L2880" s="181">
        <f>(K2880+'NPV Calcs'!$D$13)*About!$B$135</f>
        <v>8.4160918818246806</v>
      </c>
      <c r="M2880" s="95" t="str">
        <f>INDEX('IEA Tech to Policy Mapping'!$B$2:$B$13,MATCH($H2880,'IEA Tech to Policy Mapping'!$A$2:$A$13,0))</f>
        <v>ngps - production methane destruction</v>
      </c>
      <c r="N2880" s="182">
        <f>(J2880*About!$A$132/1000)*10^12*'EPA to IEA Scaling'!$E$13</f>
        <v>2745513602807.4541</v>
      </c>
      <c r="O2880" s="183">
        <f>L2880/About!$B$144</f>
        <v>15.834515586350765</v>
      </c>
    </row>
    <row r="2881" spans="2:15" x14ac:dyDescent="0.45">
      <c r="B2881" s="118" t="s">
        <v>160</v>
      </c>
      <c r="C2881" s="118" t="s">
        <v>776</v>
      </c>
      <c r="D2881" s="118" t="s">
        <v>962</v>
      </c>
      <c r="E2881" s="118" t="s">
        <v>999</v>
      </c>
      <c r="F2881" s="118" t="s">
        <v>987</v>
      </c>
      <c r="G2881" s="118" t="s">
        <v>988</v>
      </c>
      <c r="H2881" s="118" t="s">
        <v>1004</v>
      </c>
      <c r="I2881" s="118">
        <v>194.83000183105401</v>
      </c>
      <c r="J2881" s="118">
        <v>194.83000183105401</v>
      </c>
      <c r="K2881" s="118">
        <v>1.3099999427795399</v>
      </c>
      <c r="L2881" s="181">
        <f>(K2881+'NPV Calcs'!$D$13)*About!$B$135</f>
        <v>8.4160918818246806</v>
      </c>
      <c r="M2881" s="95" t="str">
        <f>INDEX('IEA Tech to Policy Mapping'!$B$2:$B$13,MATCH($H2881,'IEA Tech to Policy Mapping'!$A$2:$A$13,0))</f>
        <v>ngps - production methane destruction</v>
      </c>
      <c r="N2881" s="182">
        <f>(J2881*About!$A$132/1000)*10^12*'EPA to IEA Scaling'!$E$13</f>
        <v>4414892737655.5098</v>
      </c>
      <c r="O2881" s="183">
        <f>L2881/About!$B$144</f>
        <v>15.834515586350765</v>
      </c>
    </row>
    <row r="2882" spans="2:15" x14ac:dyDescent="0.45">
      <c r="B2882" s="118" t="s">
        <v>181</v>
      </c>
      <c r="C2882" s="118" t="s">
        <v>776</v>
      </c>
      <c r="D2882" s="118" t="s">
        <v>962</v>
      </c>
      <c r="E2882" s="118" t="s">
        <v>999</v>
      </c>
      <c r="F2882" s="118" t="s">
        <v>987</v>
      </c>
      <c r="G2882" s="118" t="s">
        <v>988</v>
      </c>
      <c r="H2882" s="118" t="s">
        <v>1004</v>
      </c>
      <c r="I2882" s="118">
        <v>1.9999999552965102E-2</v>
      </c>
      <c r="J2882" s="118">
        <v>1.9999999552965102E-2</v>
      </c>
      <c r="K2882" s="118">
        <v>1.3099999427795399</v>
      </c>
      <c r="L2882" s="181">
        <f>(K2882+'NPV Calcs'!$D$13)*About!$B$135</f>
        <v>8.4160918818246806</v>
      </c>
      <c r="M2882" s="95" t="str">
        <f>INDEX('IEA Tech to Policy Mapping'!$B$2:$B$13,MATCH($H2882,'IEA Tech to Policy Mapping'!$A$2:$A$13,0))</f>
        <v>ngps - production methane destruction</v>
      </c>
      <c r="N2882" s="182">
        <f>(J2882*About!$A$132/1000)*10^12*'EPA to IEA Scaling'!$E$13</f>
        <v>453204598.62268114</v>
      </c>
      <c r="O2882" s="183">
        <f>L2882/About!$B$144</f>
        <v>15.834515586350765</v>
      </c>
    </row>
    <row r="2883" spans="2:15" x14ac:dyDescent="0.45">
      <c r="B2883" s="118" t="s">
        <v>245</v>
      </c>
      <c r="C2883" s="118" t="s">
        <v>776</v>
      </c>
      <c r="D2883" s="118" t="s">
        <v>962</v>
      </c>
      <c r="E2883" s="118" t="s">
        <v>999</v>
      </c>
      <c r="F2883" s="118" t="s">
        <v>987</v>
      </c>
      <c r="G2883" s="118" t="s">
        <v>988</v>
      </c>
      <c r="H2883" s="118" t="s">
        <v>1004</v>
      </c>
      <c r="I2883" s="118">
        <v>7.9999998211860601E-2</v>
      </c>
      <c r="J2883" s="118">
        <v>7.9999998211860601E-2</v>
      </c>
      <c r="K2883" s="118">
        <v>1.3099999427795399</v>
      </c>
      <c r="L2883" s="181">
        <f>(K2883+'NPV Calcs'!$D$13)*About!$B$135</f>
        <v>8.4160918818246806</v>
      </c>
      <c r="M2883" s="95" t="str">
        <f>INDEX('IEA Tech to Policy Mapping'!$B$2:$B$13,MATCH($H2883,'IEA Tech to Policy Mapping'!$A$2:$A$13,0))</f>
        <v>ngps - production methane destruction</v>
      </c>
      <c r="N2883" s="182">
        <f>(J2883*About!$A$132/1000)*10^12*'EPA to IEA Scaling'!$E$13</f>
        <v>1812818394.4907289</v>
      </c>
      <c r="O2883" s="183">
        <f>L2883/About!$B$144</f>
        <v>15.834515586350765</v>
      </c>
    </row>
    <row r="2884" spans="2:15" x14ac:dyDescent="0.45">
      <c r="B2884" s="118" t="s">
        <v>262</v>
      </c>
      <c r="C2884" s="118" t="s">
        <v>776</v>
      </c>
      <c r="D2884" s="118" t="s">
        <v>962</v>
      </c>
      <c r="E2884" s="118" t="s">
        <v>999</v>
      </c>
      <c r="F2884" s="118" t="s">
        <v>987</v>
      </c>
      <c r="G2884" s="118" t="s">
        <v>988</v>
      </c>
      <c r="H2884" s="118" t="s">
        <v>1004</v>
      </c>
      <c r="I2884" s="118">
        <v>123.51000213623</v>
      </c>
      <c r="J2884" s="118">
        <v>123.51000213623</v>
      </c>
      <c r="K2884" s="118">
        <v>1.3099999427795399</v>
      </c>
      <c r="L2884" s="181">
        <f>(K2884+'NPV Calcs'!$D$13)*About!$B$135</f>
        <v>8.4160918818246806</v>
      </c>
      <c r="M2884" s="95" t="str">
        <f>INDEX('IEA Tech to Policy Mapping'!$B$2:$B$13,MATCH($H2884,'IEA Tech to Policy Mapping'!$A$2:$A$13,0))</f>
        <v>ngps - production methane destruction</v>
      </c>
      <c r="N2884" s="182">
        <f>(J2884*About!$A$132/1000)*10^12*'EPA to IEA Scaling'!$E$13</f>
        <v>2798765109759.1143</v>
      </c>
      <c r="O2884" s="183">
        <f>L2884/About!$B$144</f>
        <v>15.834515586350765</v>
      </c>
    </row>
    <row r="2885" spans="2:15" x14ac:dyDescent="0.45">
      <c r="B2885" s="118" t="s">
        <v>274</v>
      </c>
      <c r="C2885" s="118" t="s">
        <v>776</v>
      </c>
      <c r="D2885" s="118" t="s">
        <v>962</v>
      </c>
      <c r="E2885" s="118" t="s">
        <v>999</v>
      </c>
      <c r="F2885" s="118" t="s">
        <v>987</v>
      </c>
      <c r="G2885" s="118" t="s">
        <v>988</v>
      </c>
      <c r="H2885" s="118" t="s">
        <v>1004</v>
      </c>
      <c r="I2885" s="118">
        <v>31.9699993133544</v>
      </c>
      <c r="J2885" s="118">
        <v>31.9699993133544</v>
      </c>
      <c r="K2885" s="118">
        <v>1.3099999427795399</v>
      </c>
      <c r="L2885" s="181">
        <f>(K2885+'NPV Calcs'!$D$13)*About!$B$135</f>
        <v>8.4160918818246806</v>
      </c>
      <c r="M2885" s="95" t="str">
        <f>INDEX('IEA Tech to Policy Mapping'!$B$2:$B$13,MATCH($H2885,'IEA Tech to Policy Mapping'!$A$2:$A$13,0))</f>
        <v>ngps - production methane destruction</v>
      </c>
      <c r="N2885" s="182">
        <f>(J2885*About!$A$132/1000)*10^12*'EPA to IEA Scaling'!$E$13</f>
        <v>724447551531.47546</v>
      </c>
      <c r="O2885" s="183">
        <f>L2885/About!$B$144</f>
        <v>15.834515586350765</v>
      </c>
    </row>
    <row r="2886" spans="2:15" x14ac:dyDescent="0.45">
      <c r="B2886" s="118" t="s">
        <v>332</v>
      </c>
      <c r="C2886" s="118" t="s">
        <v>776</v>
      </c>
      <c r="D2886" s="118" t="s">
        <v>962</v>
      </c>
      <c r="E2886" s="118" t="s">
        <v>999</v>
      </c>
      <c r="F2886" s="118" t="s">
        <v>987</v>
      </c>
      <c r="G2886" s="118" t="s">
        <v>988</v>
      </c>
      <c r="H2886" s="118" t="s">
        <v>1004</v>
      </c>
      <c r="I2886" s="118">
        <v>14.069999694824199</v>
      </c>
      <c r="J2886" s="118">
        <v>14.069999694824199</v>
      </c>
      <c r="K2886" s="118">
        <v>1.3099999427795399</v>
      </c>
      <c r="L2886" s="181">
        <f>(K2886+'NPV Calcs'!$D$13)*About!$B$135</f>
        <v>8.4160918818246806</v>
      </c>
      <c r="M2886" s="95" t="str">
        <f>INDEX('IEA Tech to Policy Mapping'!$B$2:$B$13,MATCH($H2886,'IEA Tech to Policy Mapping'!$A$2:$A$13,0))</f>
        <v>ngps - production methane destruction</v>
      </c>
      <c r="N2886" s="182">
        <f>(J2886*About!$A$132/1000)*10^12*'EPA to IEA Scaling'!$E$13</f>
        <v>318829435342.09656</v>
      </c>
      <c r="O2886" s="183">
        <f>L2886/About!$B$144</f>
        <v>15.834515586350765</v>
      </c>
    </row>
    <row r="2887" spans="2:15" x14ac:dyDescent="0.45">
      <c r="B2887" s="118" t="s">
        <v>347</v>
      </c>
      <c r="C2887" s="118" t="s">
        <v>776</v>
      </c>
      <c r="D2887" s="118" t="s">
        <v>962</v>
      </c>
      <c r="E2887" s="118" t="s">
        <v>991</v>
      </c>
      <c r="F2887" s="118" t="s">
        <v>987</v>
      </c>
      <c r="G2887" s="118" t="s">
        <v>988</v>
      </c>
      <c r="H2887" s="118" t="s">
        <v>1009</v>
      </c>
      <c r="I2887" s="118">
        <v>0.37000000476837103</v>
      </c>
      <c r="J2887" s="118">
        <v>0.37000000476837103</v>
      </c>
      <c r="K2887" s="118">
        <v>1.3600000143051101</v>
      </c>
      <c r="L2887" s="181">
        <f>(K2887+'NPV Calcs'!$D$13)*About!$B$135</f>
        <v>8.4609946868401575</v>
      </c>
      <c r="M2887" s="95" t="str">
        <f>INDEX('IEA Tech to Policy Mapping'!$B$2:$B$13,MATCH($H2887,'IEA Tech to Policy Mapping'!$A$2:$A$13,0))</f>
        <v>ngps - processing methane capture</v>
      </c>
      <c r="N2887" s="182">
        <f>(J2887*About!$A$132/1000)*10^12*'EPA to IEA Scaling'!$E$13</f>
        <v>8384285369.9753942</v>
      </c>
      <c r="O2887" s="183">
        <f>L2887/About!$B$144</f>
        <v>15.918998286382111</v>
      </c>
    </row>
    <row r="2888" spans="2:15" x14ac:dyDescent="0.45">
      <c r="B2888" s="118" t="s">
        <v>347</v>
      </c>
      <c r="C2888" s="118" t="s">
        <v>776</v>
      </c>
      <c r="D2888" s="118" t="s">
        <v>985</v>
      </c>
      <c r="E2888" s="118" t="s">
        <v>986</v>
      </c>
      <c r="F2888" s="118" t="s">
        <v>987</v>
      </c>
      <c r="G2888" s="118" t="s">
        <v>988</v>
      </c>
      <c r="H2888" s="118" t="s">
        <v>1009</v>
      </c>
      <c r="I2888" s="118">
        <v>5.4699997901916504</v>
      </c>
      <c r="J2888" s="118">
        <v>5.4699997901916504</v>
      </c>
      <c r="K2888" s="118">
        <v>1.3600000143051101</v>
      </c>
      <c r="L2888" s="181">
        <f>(K2888+'NPV Calcs'!$D$13)*About!$B$135</f>
        <v>8.4609946868401575</v>
      </c>
      <c r="M2888" s="95" t="str">
        <f>INDEX('IEA Tech to Policy Mapping'!$B$2:$B$13,MATCH($H2888,'IEA Tech to Policy Mapping'!$A$2:$A$13,0))</f>
        <v>ngps - processing methane capture</v>
      </c>
      <c r="N2888" s="182">
        <f>(J2888*About!$A$132/1000)*10^12*'EPA to IEA Scaling'!$E$13</f>
        <v>123951455739.52917</v>
      </c>
      <c r="O2888" s="183">
        <f>L2888/About!$B$144</f>
        <v>15.918998286382111</v>
      </c>
    </row>
    <row r="2889" spans="2:15" x14ac:dyDescent="0.45">
      <c r="B2889" s="118" t="s">
        <v>307</v>
      </c>
      <c r="C2889" s="118" t="s">
        <v>776</v>
      </c>
      <c r="D2889" s="118" t="s">
        <v>962</v>
      </c>
      <c r="E2889" s="118" t="s">
        <v>991</v>
      </c>
      <c r="F2889" s="118" t="s">
        <v>987</v>
      </c>
      <c r="G2889" s="118" t="s">
        <v>988</v>
      </c>
      <c r="H2889" s="118" t="s">
        <v>1009</v>
      </c>
      <c r="I2889" s="118">
        <v>2.16000008583068</v>
      </c>
      <c r="J2889" s="118">
        <v>2.16000008583068</v>
      </c>
      <c r="K2889" s="118">
        <v>1.6100000143051101</v>
      </c>
      <c r="L2889" s="181">
        <f>(K2889+'NPV Calcs'!$D$13)*About!$B$135</f>
        <v>8.6855083907481276</v>
      </c>
      <c r="M2889" s="95" t="str">
        <f>INDEX('IEA Tech to Policy Mapping'!$B$2:$B$13,MATCH($H2889,'IEA Tech to Policy Mapping'!$A$2:$A$13,0))</f>
        <v>ngps - processing methane capture</v>
      </c>
      <c r="N2889" s="182">
        <f>(J2889*About!$A$132/1000)*10^12*'EPA to IEA Scaling'!$E$13</f>
        <v>48946099690.223244</v>
      </c>
      <c r="O2889" s="183">
        <f>L2889/About!$B$144</f>
        <v>16.341411182272374</v>
      </c>
    </row>
    <row r="2890" spans="2:15" x14ac:dyDescent="0.45">
      <c r="B2890" s="118" t="s">
        <v>307</v>
      </c>
      <c r="C2890" s="118" t="s">
        <v>776</v>
      </c>
      <c r="D2890" s="118" t="s">
        <v>985</v>
      </c>
      <c r="E2890" s="118" t="s">
        <v>986</v>
      </c>
      <c r="F2890" s="118" t="s">
        <v>987</v>
      </c>
      <c r="G2890" s="118" t="s">
        <v>988</v>
      </c>
      <c r="H2890" s="118" t="s">
        <v>1009</v>
      </c>
      <c r="I2890" s="118">
        <v>1.87000000476837</v>
      </c>
      <c r="J2890" s="118">
        <v>1.87000000476837</v>
      </c>
      <c r="K2890" s="118">
        <v>1.6100000143051101</v>
      </c>
      <c r="L2890" s="181">
        <f>(K2890+'NPV Calcs'!$D$13)*About!$B$135</f>
        <v>8.6855083907481276</v>
      </c>
      <c r="M2890" s="95" t="str">
        <f>INDEX('IEA Tech to Policy Mapping'!$B$2:$B$13,MATCH($H2890,'IEA Tech to Policy Mapping'!$A$2:$A$13,0))</f>
        <v>ngps - processing methane capture</v>
      </c>
      <c r="N2890" s="182">
        <f>(J2890*About!$A$132/1000)*10^12*'EPA to IEA Scaling'!$E$13</f>
        <v>42374631026.419998</v>
      </c>
      <c r="O2890" s="183">
        <f>L2890/About!$B$144</f>
        <v>16.341411182272374</v>
      </c>
    </row>
    <row r="2891" spans="2:15" x14ac:dyDescent="0.45">
      <c r="B2891" s="118" t="s">
        <v>181</v>
      </c>
      <c r="C2891" s="118" t="s">
        <v>776</v>
      </c>
      <c r="D2891" s="118" t="s">
        <v>962</v>
      </c>
      <c r="E2891" s="118" t="s">
        <v>996</v>
      </c>
      <c r="F2891" s="118" t="s">
        <v>997</v>
      </c>
      <c r="G2891" s="118" t="s">
        <v>988</v>
      </c>
      <c r="H2891" s="118" t="s">
        <v>995</v>
      </c>
      <c r="I2891" s="118">
        <v>5.8299999237060502</v>
      </c>
      <c r="J2891" s="118">
        <v>5.8299999237060502</v>
      </c>
      <c r="K2891" s="118">
        <v>1.79999995231628</v>
      </c>
      <c r="L2891" s="181">
        <f>(K2891+'NPV Calcs'!$D$13)*About!$B$135</f>
        <v>8.8561387500488191</v>
      </c>
      <c r="M2891" s="95" t="str">
        <f>INDEX('IEA Tech to Policy Mapping'!$B$2:$B$13,MATCH($H2891,'IEA Tech to Policy Mapping'!$A$2:$A$13,0))</f>
        <v>ngps - T&amp;D methane capture</v>
      </c>
      <c r="N2891" s="182">
        <f>(J2891*About!$A$132/1000)*10^12*'EPA to IEA Scaling'!$E$13</f>
        <v>132109141722.54295</v>
      </c>
      <c r="O2891" s="183">
        <f>L2891/About!$B$144</f>
        <v>16.662444878409453</v>
      </c>
    </row>
    <row r="2892" spans="2:15" x14ac:dyDescent="0.45">
      <c r="B2892" s="118" t="s">
        <v>39</v>
      </c>
      <c r="C2892" s="118" t="s">
        <v>776</v>
      </c>
      <c r="D2892" s="118" t="s">
        <v>962</v>
      </c>
      <c r="E2892" s="118" t="s">
        <v>991</v>
      </c>
      <c r="F2892" s="118" t="s">
        <v>987</v>
      </c>
      <c r="G2892" s="118" t="s">
        <v>988</v>
      </c>
      <c r="H2892" s="118" t="s">
        <v>1009</v>
      </c>
      <c r="I2892" s="118">
        <v>1.79999995231628</v>
      </c>
      <c r="J2892" s="118">
        <v>1.79999995231628</v>
      </c>
      <c r="K2892" s="118">
        <v>2.4000000953674299</v>
      </c>
      <c r="L2892" s="181">
        <f>(K2892+'NPV Calcs'!$D$13)*About!$B$135</f>
        <v>9.3949717678957203</v>
      </c>
      <c r="M2892" s="95" t="str">
        <f>INDEX('IEA Tech to Policy Mapping'!$B$2:$B$13,MATCH($H2892,'IEA Tech to Policy Mapping'!$A$2:$A$13,0))</f>
        <v>ngps - processing methane capture</v>
      </c>
      <c r="N2892" s="182">
        <f>(J2892*About!$A$132/1000)*10^12*'EPA to IEA Scaling'!$E$13</f>
        <v>40788413707.209465</v>
      </c>
      <c r="O2892" s="183">
        <f>L2892/About!$B$144</f>
        <v>17.676236070252681</v>
      </c>
    </row>
    <row r="2893" spans="2:15" x14ac:dyDescent="0.45">
      <c r="B2893" s="118" t="s">
        <v>39</v>
      </c>
      <c r="C2893" s="118" t="s">
        <v>776</v>
      </c>
      <c r="D2893" s="118" t="s">
        <v>985</v>
      </c>
      <c r="E2893" s="118" t="s">
        <v>986</v>
      </c>
      <c r="F2893" s="118" t="s">
        <v>987</v>
      </c>
      <c r="G2893" s="118" t="s">
        <v>988</v>
      </c>
      <c r="H2893" s="118" t="s">
        <v>1009</v>
      </c>
      <c r="I2893" s="118">
        <v>3.6400001049041699</v>
      </c>
      <c r="J2893" s="118">
        <v>3.6400001049041699</v>
      </c>
      <c r="K2893" s="118">
        <v>2.4000000953674299</v>
      </c>
      <c r="L2893" s="181">
        <f>(K2893+'NPV Calcs'!$D$13)*About!$B$135</f>
        <v>9.3949717678957203</v>
      </c>
      <c r="M2893" s="95" t="str">
        <f>INDEX('IEA Tech to Policy Mapping'!$B$2:$B$13,MATCH($H2893,'IEA Tech to Policy Mapping'!$A$2:$A$13,0))</f>
        <v>ngps - processing methane capture</v>
      </c>
      <c r="N2893" s="182">
        <f>(J2893*About!$A$132/1000)*10^12*'EPA to IEA Scaling'!$E$13</f>
        <v>82483241170.124939</v>
      </c>
      <c r="O2893" s="183">
        <f>L2893/About!$B$144</f>
        <v>17.676236070252681</v>
      </c>
    </row>
    <row r="2894" spans="2:15" x14ac:dyDescent="0.45">
      <c r="B2894" s="118" t="s">
        <v>181</v>
      </c>
      <c r="C2894" s="118" t="s">
        <v>776</v>
      </c>
      <c r="D2894" s="118" t="s">
        <v>962</v>
      </c>
      <c r="E2894" s="118" t="s">
        <v>991</v>
      </c>
      <c r="F2894" s="118" t="s">
        <v>987</v>
      </c>
      <c r="G2894" s="118" t="s">
        <v>988</v>
      </c>
      <c r="H2894" s="118" t="s">
        <v>1006</v>
      </c>
      <c r="I2894" s="118">
        <v>12.2299995422363</v>
      </c>
      <c r="J2894" s="118">
        <v>12.2299995422363</v>
      </c>
      <c r="K2894" s="118">
        <v>2.5899999141693102</v>
      </c>
      <c r="L2894" s="181">
        <f>(K2894+'NPV Calcs'!$D$13)*About!$B$135</f>
        <v>9.5656020201399343</v>
      </c>
      <c r="M2894" s="95" t="str">
        <f>INDEX('IEA Tech to Policy Mapping'!$B$2:$B$13,MATCH($H2894,'IEA Tech to Policy Mapping'!$A$2:$A$13,0))</f>
        <v>ngps - production methane capture</v>
      </c>
      <c r="N2894" s="182">
        <f>(J2894*About!$A$132/1000)*10^12*'EPA to IEA Scaling'!$E$13</f>
        <v>277134607879.18091</v>
      </c>
      <c r="O2894" s="183">
        <f>L2894/About!$B$144</f>
        <v>17.997269564967592</v>
      </c>
    </row>
    <row r="2895" spans="2:15" x14ac:dyDescent="0.45">
      <c r="B2895" s="118" t="s">
        <v>160</v>
      </c>
      <c r="C2895" s="118" t="s">
        <v>776</v>
      </c>
      <c r="D2895" s="118" t="s">
        <v>962</v>
      </c>
      <c r="E2895" s="118" t="s">
        <v>991</v>
      </c>
      <c r="F2895" s="118" t="s">
        <v>987</v>
      </c>
      <c r="G2895" s="118" t="s">
        <v>988</v>
      </c>
      <c r="H2895" s="118" t="s">
        <v>1006</v>
      </c>
      <c r="I2895" s="118">
        <v>72.809997558593693</v>
      </c>
      <c r="J2895" s="118">
        <v>72.809997558593693</v>
      </c>
      <c r="K2895" s="118">
        <v>3.0799999237060498</v>
      </c>
      <c r="L2895" s="181">
        <f>(K2895+'NPV Calcs'!$D$13)*About!$B$135</f>
        <v>10.005648888364071</v>
      </c>
      <c r="M2895" s="95" t="str">
        <f>INDEX('IEA Tech to Policy Mapping'!$B$2:$B$13,MATCH($H2895,'IEA Tech to Policy Mapping'!$A$2:$A$13,0))</f>
        <v>ngps - production methane capture</v>
      </c>
      <c r="N2895" s="182">
        <f>(J2895*About!$A$132/1000)*10^12*'EPA to IEA Scaling'!$E$13</f>
        <v>1649891322840.9927</v>
      </c>
      <c r="O2895" s="183">
        <f>L2895/About!$B$144</f>
        <v>18.825198857026276</v>
      </c>
    </row>
    <row r="2896" spans="2:15" x14ac:dyDescent="0.45">
      <c r="B2896" s="118" t="s">
        <v>162</v>
      </c>
      <c r="C2896" s="118" t="s">
        <v>776</v>
      </c>
      <c r="D2896" s="118" t="s">
        <v>962</v>
      </c>
      <c r="E2896" s="118" t="s">
        <v>991</v>
      </c>
      <c r="F2896" s="118" t="s">
        <v>987</v>
      </c>
      <c r="G2896" s="118" t="s">
        <v>988</v>
      </c>
      <c r="H2896" s="118" t="s">
        <v>1006</v>
      </c>
      <c r="I2896" s="118">
        <v>39.790000915527301</v>
      </c>
      <c r="J2896" s="118">
        <v>39.790000915527301</v>
      </c>
      <c r="K2896" s="118">
        <v>3.0799999237060498</v>
      </c>
      <c r="L2896" s="181">
        <f>(K2896+'NPV Calcs'!$D$13)*About!$B$135</f>
        <v>10.005648888364071</v>
      </c>
      <c r="M2896" s="95" t="str">
        <f>INDEX('IEA Tech to Policy Mapping'!$B$2:$B$13,MATCH($H2896,'IEA Tech to Policy Mapping'!$A$2:$A$13,0))</f>
        <v>ngps - production methane capture</v>
      </c>
      <c r="N2896" s="182">
        <f>(J2896*About!$A$132/1000)*10^12*'EPA to IEA Scaling'!$E$13</f>
        <v>901650589859.34753</v>
      </c>
      <c r="O2896" s="183">
        <f>L2896/About!$B$144</f>
        <v>18.825198857026276</v>
      </c>
    </row>
    <row r="2897" spans="2:15" x14ac:dyDescent="0.45">
      <c r="B2897" s="118" t="s">
        <v>274</v>
      </c>
      <c r="C2897" s="118" t="s">
        <v>776</v>
      </c>
      <c r="D2897" s="118" t="s">
        <v>985</v>
      </c>
      <c r="E2897" s="118" t="s">
        <v>986</v>
      </c>
      <c r="F2897" s="118" t="s">
        <v>987</v>
      </c>
      <c r="G2897" s="118" t="s">
        <v>988</v>
      </c>
      <c r="H2897" s="118" t="s">
        <v>1006</v>
      </c>
      <c r="I2897" s="118">
        <v>682.92999267578102</v>
      </c>
      <c r="J2897" s="118">
        <v>682.92999267578102</v>
      </c>
      <c r="K2897" s="118">
        <v>3.3699998855590798</v>
      </c>
      <c r="L2897" s="181">
        <f>(K2897+'NPV Calcs'!$D$13)*About!$B$135</f>
        <v>10.266084750639248</v>
      </c>
      <c r="M2897" s="95" t="str">
        <f>INDEX('IEA Tech to Policy Mapping'!$B$2:$B$13,MATCH($H2897,'IEA Tech to Policy Mapping'!$A$2:$A$13,0))</f>
        <v>ngps - production methane capture</v>
      </c>
      <c r="N2897" s="182">
        <f>(J2897*About!$A$132/1000)*10^12*'EPA to IEA Scaling'!$E$13</f>
        <v>15475351006801.994</v>
      </c>
      <c r="O2897" s="183">
        <f>L2897/About!$B$144</f>
        <v>19.315197751803893</v>
      </c>
    </row>
    <row r="2898" spans="2:15" x14ac:dyDescent="0.45">
      <c r="B2898" s="118" t="s">
        <v>245</v>
      </c>
      <c r="C2898" s="118" t="s">
        <v>776</v>
      </c>
      <c r="D2898" s="118" t="s">
        <v>985</v>
      </c>
      <c r="E2898" s="118" t="s">
        <v>986</v>
      </c>
      <c r="F2898" s="118" t="s">
        <v>987</v>
      </c>
      <c r="G2898" s="118" t="s">
        <v>988</v>
      </c>
      <c r="H2898" s="118" t="s">
        <v>1006</v>
      </c>
      <c r="I2898" s="118">
        <v>95.160003662109304</v>
      </c>
      <c r="J2898" s="118">
        <v>95.160003662109304</v>
      </c>
      <c r="K2898" s="118">
        <v>3.4000000953674299</v>
      </c>
      <c r="L2898" s="181">
        <f>(K2898+'NPV Calcs'!$D$13)*About!$B$135</f>
        <v>10.293026583527602</v>
      </c>
      <c r="M2898" s="95" t="str">
        <f>INDEX('IEA Tech to Policy Mapping'!$B$2:$B$13,MATCH($H2898,'IEA Tech to Policy Mapping'!$A$2:$A$13,0))</f>
        <v>ngps - production methane capture</v>
      </c>
      <c r="N2898" s="182">
        <f>(J2898*About!$A$132/1000)*10^12*'EPA to IEA Scaling'!$E$13</f>
        <v>2156347611429.0876</v>
      </c>
      <c r="O2898" s="183">
        <f>L2898/About!$B$144</f>
        <v>19.365887653813736</v>
      </c>
    </row>
    <row r="2899" spans="2:15" x14ac:dyDescent="0.45">
      <c r="B2899" s="118" t="s">
        <v>160</v>
      </c>
      <c r="C2899" s="118" t="s">
        <v>776</v>
      </c>
      <c r="D2899" s="118" t="s">
        <v>985</v>
      </c>
      <c r="E2899" s="118" t="s">
        <v>1007</v>
      </c>
      <c r="F2899" s="118" t="s">
        <v>997</v>
      </c>
      <c r="G2899" s="118" t="s">
        <v>1000</v>
      </c>
      <c r="H2899" s="118" t="s">
        <v>1008</v>
      </c>
      <c r="I2899" s="118">
        <v>0.15000000596046401</v>
      </c>
      <c r="J2899" s="118">
        <v>0.129999995231628</v>
      </c>
      <c r="K2899" s="118">
        <v>3.4300000667571999</v>
      </c>
      <c r="L2899" s="181">
        <f>(K2899+'NPV Calcs'!$D$13)*About!$B$135</f>
        <v>10.319968202303004</v>
      </c>
      <c r="M2899" s="95" t="str">
        <f>INDEX('IEA Tech to Policy Mapping'!$B$2:$B$13,MATCH($H2899,'IEA Tech to Policy Mapping'!$A$2:$A$13,0))</f>
        <v>ngps - T&amp;D methane capture</v>
      </c>
      <c r="N2899" s="182">
        <f>(J2899*About!$A$132/1000)*10^12*'EPA to IEA Scaling'!$E$13</f>
        <v>2945829848.8394594</v>
      </c>
      <c r="O2899" s="183">
        <f>L2899/About!$B$144</f>
        <v>19.416577152979247</v>
      </c>
    </row>
    <row r="2900" spans="2:15" x14ac:dyDescent="0.45">
      <c r="B2900" s="118" t="s">
        <v>162</v>
      </c>
      <c r="C2900" s="118" t="s">
        <v>776</v>
      </c>
      <c r="D2900" s="118" t="s">
        <v>985</v>
      </c>
      <c r="E2900" s="118" t="s">
        <v>1007</v>
      </c>
      <c r="F2900" s="118" t="s">
        <v>997</v>
      </c>
      <c r="G2900" s="118" t="s">
        <v>1000</v>
      </c>
      <c r="H2900" s="118" t="s">
        <v>1008</v>
      </c>
      <c r="I2900" s="118">
        <v>0.15000000596046401</v>
      </c>
      <c r="J2900" s="118">
        <v>0.129999995231628</v>
      </c>
      <c r="K2900" s="118">
        <v>3.4300000667571999</v>
      </c>
      <c r="L2900" s="181">
        <f>(K2900+'NPV Calcs'!$D$13)*About!$B$135</f>
        <v>10.319968202303004</v>
      </c>
      <c r="M2900" s="95" t="str">
        <f>INDEX('IEA Tech to Policy Mapping'!$B$2:$B$13,MATCH($H2900,'IEA Tech to Policy Mapping'!$A$2:$A$13,0))</f>
        <v>ngps - T&amp;D methane capture</v>
      </c>
      <c r="N2900" s="182">
        <f>(J2900*About!$A$132/1000)*10^12*'EPA to IEA Scaling'!$E$13</f>
        <v>2945829848.8394594</v>
      </c>
      <c r="O2900" s="183">
        <f>L2900/About!$B$144</f>
        <v>19.416577152979247</v>
      </c>
    </row>
    <row r="2901" spans="2:15" x14ac:dyDescent="0.45">
      <c r="B2901" s="118" t="s">
        <v>181</v>
      </c>
      <c r="C2901" s="118" t="s">
        <v>776</v>
      </c>
      <c r="D2901" s="118" t="s">
        <v>985</v>
      </c>
      <c r="E2901" s="118" t="s">
        <v>1007</v>
      </c>
      <c r="F2901" s="118" t="s">
        <v>997</v>
      </c>
      <c r="G2901" s="118" t="s">
        <v>1000</v>
      </c>
      <c r="H2901" s="118" t="s">
        <v>1008</v>
      </c>
      <c r="I2901" s="118">
        <v>1.9999999552965102E-2</v>
      </c>
      <c r="J2901" s="118">
        <v>1.9999999552965102E-2</v>
      </c>
      <c r="K2901" s="118">
        <v>3.4300000667571999</v>
      </c>
      <c r="L2901" s="181">
        <f>(K2901+'NPV Calcs'!$D$13)*About!$B$135</f>
        <v>10.319968202303004</v>
      </c>
      <c r="M2901" s="95" t="str">
        <f>INDEX('IEA Tech to Policy Mapping'!$B$2:$B$13,MATCH($H2901,'IEA Tech to Policy Mapping'!$A$2:$A$13,0))</f>
        <v>ngps - T&amp;D methane capture</v>
      </c>
      <c r="N2901" s="182">
        <f>(J2901*About!$A$132/1000)*10^12*'EPA to IEA Scaling'!$E$13</f>
        <v>453204598.62268114</v>
      </c>
      <c r="O2901" s="183">
        <f>L2901/About!$B$144</f>
        <v>19.416577152979247</v>
      </c>
    </row>
    <row r="2902" spans="2:15" x14ac:dyDescent="0.45">
      <c r="B2902" s="118" t="s">
        <v>245</v>
      </c>
      <c r="C2902" s="118" t="s">
        <v>776</v>
      </c>
      <c r="D2902" s="118" t="s">
        <v>985</v>
      </c>
      <c r="E2902" s="118" t="s">
        <v>1007</v>
      </c>
      <c r="F2902" s="118" t="s">
        <v>997</v>
      </c>
      <c r="G2902" s="118" t="s">
        <v>1000</v>
      </c>
      <c r="H2902" s="118" t="s">
        <v>1008</v>
      </c>
      <c r="I2902" s="118">
        <v>9.9999997764825804E-3</v>
      </c>
      <c r="J2902" s="118">
        <v>9.9999997764825804E-3</v>
      </c>
      <c r="K2902" s="118">
        <v>3.4300000667571999</v>
      </c>
      <c r="L2902" s="181">
        <f>(K2902+'NPV Calcs'!$D$13)*About!$B$135</f>
        <v>10.319968202303004</v>
      </c>
      <c r="M2902" s="95" t="str">
        <f>INDEX('IEA Tech to Policy Mapping'!$B$2:$B$13,MATCH($H2902,'IEA Tech to Policy Mapping'!$A$2:$A$13,0))</f>
        <v>ngps - T&amp;D methane capture</v>
      </c>
      <c r="N2902" s="182">
        <f>(J2902*About!$A$132/1000)*10^12*'EPA to IEA Scaling'!$E$13</f>
        <v>226602299.31134129</v>
      </c>
      <c r="O2902" s="183">
        <f>L2902/About!$B$144</f>
        <v>19.416577152979247</v>
      </c>
    </row>
    <row r="2903" spans="2:15" x14ac:dyDescent="0.45">
      <c r="B2903" s="118" t="s">
        <v>262</v>
      </c>
      <c r="C2903" s="118" t="s">
        <v>776</v>
      </c>
      <c r="D2903" s="118" t="s">
        <v>985</v>
      </c>
      <c r="E2903" s="118" t="s">
        <v>1007</v>
      </c>
      <c r="F2903" s="118" t="s">
        <v>997</v>
      </c>
      <c r="G2903" s="118" t="s">
        <v>1000</v>
      </c>
      <c r="H2903" s="118" t="s">
        <v>1008</v>
      </c>
      <c r="I2903" s="118">
        <v>9.9999997764825804E-3</v>
      </c>
      <c r="J2903" s="118">
        <v>9.9999997764825804E-3</v>
      </c>
      <c r="K2903" s="118">
        <v>3.4300000667571999</v>
      </c>
      <c r="L2903" s="181">
        <f>(K2903+'NPV Calcs'!$D$13)*About!$B$135</f>
        <v>10.319968202303004</v>
      </c>
      <c r="M2903" s="95" t="str">
        <f>INDEX('IEA Tech to Policy Mapping'!$B$2:$B$13,MATCH($H2903,'IEA Tech to Policy Mapping'!$A$2:$A$13,0))</f>
        <v>ngps - T&amp;D methane capture</v>
      </c>
      <c r="N2903" s="182">
        <f>(J2903*About!$A$132/1000)*10^12*'EPA to IEA Scaling'!$E$13</f>
        <v>226602299.31134129</v>
      </c>
      <c r="O2903" s="183">
        <f>L2903/About!$B$144</f>
        <v>19.416577152979247</v>
      </c>
    </row>
    <row r="2904" spans="2:15" x14ac:dyDescent="0.45">
      <c r="B2904" s="118" t="s">
        <v>274</v>
      </c>
      <c r="C2904" s="118" t="s">
        <v>776</v>
      </c>
      <c r="D2904" s="118" t="s">
        <v>985</v>
      </c>
      <c r="E2904" s="118" t="s">
        <v>1007</v>
      </c>
      <c r="F2904" s="118" t="s">
        <v>997</v>
      </c>
      <c r="G2904" s="118" t="s">
        <v>1000</v>
      </c>
      <c r="H2904" s="118" t="s">
        <v>1008</v>
      </c>
      <c r="I2904" s="118">
        <v>0.109999999403953</v>
      </c>
      <c r="J2904" s="118">
        <v>0.10000000149011599</v>
      </c>
      <c r="K2904" s="118">
        <v>3.4300000667571999</v>
      </c>
      <c r="L2904" s="181">
        <f>(K2904+'NPV Calcs'!$D$13)*About!$B$135</f>
        <v>10.319968202303004</v>
      </c>
      <c r="M2904" s="95" t="str">
        <f>INDEX('IEA Tech to Policy Mapping'!$B$2:$B$13,MATCH($H2904,'IEA Tech to Policy Mapping'!$A$2:$A$13,0))</f>
        <v>ngps - T&amp;D methane capture</v>
      </c>
      <c r="N2904" s="182">
        <f>(J2904*About!$A$132/1000)*10^12*'EPA to IEA Scaling'!$E$13</f>
        <v>2266023077.5293465</v>
      </c>
      <c r="O2904" s="183">
        <f>L2904/About!$B$144</f>
        <v>19.416577152979247</v>
      </c>
    </row>
    <row r="2905" spans="2:15" x14ac:dyDescent="0.45">
      <c r="B2905" s="118" t="s">
        <v>307</v>
      </c>
      <c r="C2905" s="118" t="s">
        <v>776</v>
      </c>
      <c r="D2905" s="118" t="s">
        <v>985</v>
      </c>
      <c r="E2905" s="118" t="s">
        <v>1007</v>
      </c>
      <c r="F2905" s="118" t="s">
        <v>997</v>
      </c>
      <c r="G2905" s="118" t="s">
        <v>1000</v>
      </c>
      <c r="H2905" s="118" t="s">
        <v>1008</v>
      </c>
      <c r="I2905" s="118">
        <v>2.9999999329447701E-2</v>
      </c>
      <c r="J2905" s="118">
        <v>2.9999999329447701E-2</v>
      </c>
      <c r="K2905" s="118">
        <v>3.4300000667571999</v>
      </c>
      <c r="L2905" s="181">
        <f>(K2905+'NPV Calcs'!$D$13)*About!$B$135</f>
        <v>10.319968202303004</v>
      </c>
      <c r="M2905" s="95" t="str">
        <f>INDEX('IEA Tech to Policy Mapping'!$B$2:$B$13,MATCH($H2905,'IEA Tech to Policy Mapping'!$A$2:$A$13,0))</f>
        <v>ngps - T&amp;D methane capture</v>
      </c>
      <c r="N2905" s="182">
        <f>(J2905*About!$A$132/1000)*10^12*'EPA to IEA Scaling'!$E$13</f>
        <v>679806897.9340229</v>
      </c>
      <c r="O2905" s="183">
        <f>L2905/About!$B$144</f>
        <v>19.416577152979247</v>
      </c>
    </row>
    <row r="2906" spans="2:15" x14ac:dyDescent="0.45">
      <c r="B2906" s="118" t="s">
        <v>332</v>
      </c>
      <c r="C2906" s="118" t="s">
        <v>776</v>
      </c>
      <c r="D2906" s="118" t="s">
        <v>985</v>
      </c>
      <c r="E2906" s="118" t="s">
        <v>1007</v>
      </c>
      <c r="F2906" s="118" t="s">
        <v>997</v>
      </c>
      <c r="G2906" s="118" t="s">
        <v>1000</v>
      </c>
      <c r="H2906" s="118" t="s">
        <v>1008</v>
      </c>
      <c r="I2906" s="118">
        <v>1.9999999552965102E-2</v>
      </c>
      <c r="J2906" s="118">
        <v>1.9999999552965102E-2</v>
      </c>
      <c r="K2906" s="118">
        <v>3.4300000667571999</v>
      </c>
      <c r="L2906" s="181">
        <f>(K2906+'NPV Calcs'!$D$13)*About!$B$135</f>
        <v>10.319968202303004</v>
      </c>
      <c r="M2906" s="95" t="str">
        <f>INDEX('IEA Tech to Policy Mapping'!$B$2:$B$13,MATCH($H2906,'IEA Tech to Policy Mapping'!$A$2:$A$13,0))</f>
        <v>ngps - T&amp;D methane capture</v>
      </c>
      <c r="N2906" s="182">
        <f>(J2906*About!$A$132/1000)*10^12*'EPA to IEA Scaling'!$E$13</f>
        <v>453204598.62268114</v>
      </c>
      <c r="O2906" s="183">
        <f>L2906/About!$B$144</f>
        <v>19.416577152979247</v>
      </c>
    </row>
    <row r="2907" spans="2:15" x14ac:dyDescent="0.45">
      <c r="B2907" s="118" t="s">
        <v>347</v>
      </c>
      <c r="C2907" s="118" t="s">
        <v>776</v>
      </c>
      <c r="D2907" s="118" t="s">
        <v>985</v>
      </c>
      <c r="E2907" s="118" t="s">
        <v>1007</v>
      </c>
      <c r="F2907" s="118" t="s">
        <v>997</v>
      </c>
      <c r="G2907" s="118" t="s">
        <v>1000</v>
      </c>
      <c r="H2907" s="118" t="s">
        <v>1008</v>
      </c>
      <c r="I2907" s="118">
        <v>1.9999999552965102E-2</v>
      </c>
      <c r="J2907" s="118">
        <v>9.9999997764825804E-3</v>
      </c>
      <c r="K2907" s="118">
        <v>3.4300000667571999</v>
      </c>
      <c r="L2907" s="181">
        <f>(K2907+'NPV Calcs'!$D$13)*About!$B$135</f>
        <v>10.319968202303004</v>
      </c>
      <c r="M2907" s="95" t="str">
        <f>INDEX('IEA Tech to Policy Mapping'!$B$2:$B$13,MATCH($H2907,'IEA Tech to Policy Mapping'!$A$2:$A$13,0))</f>
        <v>ngps - T&amp;D methane capture</v>
      </c>
      <c r="N2907" s="182">
        <f>(J2907*About!$A$132/1000)*10^12*'EPA to IEA Scaling'!$E$13</f>
        <v>226602299.31134129</v>
      </c>
      <c r="O2907" s="183">
        <f>L2907/About!$B$144</f>
        <v>19.416577152979247</v>
      </c>
    </row>
    <row r="2908" spans="2:15" x14ac:dyDescent="0.45">
      <c r="B2908" s="118" t="s">
        <v>39</v>
      </c>
      <c r="C2908" s="118" t="s">
        <v>776</v>
      </c>
      <c r="D2908" s="118" t="s">
        <v>962</v>
      </c>
      <c r="E2908" s="118" t="s">
        <v>996</v>
      </c>
      <c r="F2908" s="118" t="s">
        <v>997</v>
      </c>
      <c r="G2908" s="118" t="s">
        <v>1000</v>
      </c>
      <c r="H2908" s="118" t="s">
        <v>1008</v>
      </c>
      <c r="I2908" s="118">
        <v>3.75</v>
      </c>
      <c r="J2908" s="118">
        <v>3.1900000572204501</v>
      </c>
      <c r="K2908" s="118">
        <v>3.4300000667571999</v>
      </c>
      <c r="L2908" s="181">
        <f>(K2908+'NPV Calcs'!$D$13)*About!$B$135</f>
        <v>10.319968202303004</v>
      </c>
      <c r="M2908" s="95" t="str">
        <f>INDEX('IEA Tech to Policy Mapping'!$B$2:$B$13,MATCH($H2908,'IEA Tech to Policy Mapping'!$A$2:$A$13,0))</f>
        <v>ngps - T&amp;D methane capture</v>
      </c>
      <c r="N2908" s="182">
        <f>(J2908*About!$A$132/1000)*10^12*'EPA to IEA Scaling'!$E$13</f>
        <v>72286136392.66748</v>
      </c>
      <c r="O2908" s="183">
        <f>L2908/About!$B$144</f>
        <v>19.416577152979247</v>
      </c>
    </row>
    <row r="2909" spans="2:15" x14ac:dyDescent="0.45">
      <c r="B2909" s="118" t="s">
        <v>160</v>
      </c>
      <c r="C2909" s="118" t="s">
        <v>776</v>
      </c>
      <c r="D2909" s="118" t="s">
        <v>962</v>
      </c>
      <c r="E2909" s="118" t="s">
        <v>996</v>
      </c>
      <c r="F2909" s="118" t="s">
        <v>997</v>
      </c>
      <c r="G2909" s="118" t="s">
        <v>1000</v>
      </c>
      <c r="H2909" s="118" t="s">
        <v>1008</v>
      </c>
      <c r="I2909" s="118">
        <v>114.430000305175</v>
      </c>
      <c r="J2909" s="118">
        <v>97.269996643066406</v>
      </c>
      <c r="K2909" s="118">
        <v>3.4300000667571999</v>
      </c>
      <c r="L2909" s="181">
        <f>(K2909+'NPV Calcs'!$D$13)*About!$B$135</f>
        <v>10.319968202303004</v>
      </c>
      <c r="M2909" s="95" t="str">
        <f>INDEX('IEA Tech to Policy Mapping'!$B$2:$B$13,MATCH($H2909,'IEA Tech to Policy Mapping'!$A$2:$A$13,0))</f>
        <v>ngps - T&amp;D methane capture</v>
      </c>
      <c r="N2909" s="182">
        <f>(J2909*About!$A$132/1000)*10^12*'EPA to IEA Scaling'!$E$13</f>
        <v>2204160538599.3569</v>
      </c>
      <c r="O2909" s="183">
        <f>L2909/About!$B$144</f>
        <v>19.416577152979247</v>
      </c>
    </row>
    <row r="2910" spans="2:15" x14ac:dyDescent="0.45">
      <c r="B2910" s="118" t="s">
        <v>162</v>
      </c>
      <c r="C2910" s="118" t="s">
        <v>776</v>
      </c>
      <c r="D2910" s="118" t="s">
        <v>962</v>
      </c>
      <c r="E2910" s="118" t="s">
        <v>996</v>
      </c>
      <c r="F2910" s="118" t="s">
        <v>997</v>
      </c>
      <c r="G2910" s="118" t="s">
        <v>1000</v>
      </c>
      <c r="H2910" s="118" t="s">
        <v>1008</v>
      </c>
      <c r="I2910" s="118">
        <v>11.789999961853001</v>
      </c>
      <c r="J2910" s="118">
        <v>10.020000457763601</v>
      </c>
      <c r="K2910" s="118">
        <v>3.4300000667571999</v>
      </c>
      <c r="L2910" s="181">
        <f>(K2910+'NPV Calcs'!$D$13)*About!$B$135</f>
        <v>10.319968202303004</v>
      </c>
      <c r="M2910" s="95" t="str">
        <f>INDEX('IEA Tech to Policy Mapping'!$B$2:$B$13,MATCH($H2910,'IEA Tech to Policy Mapping'!$A$2:$A$13,0))</f>
        <v>ngps - T&amp;D methane capture</v>
      </c>
      <c r="N2910" s="182">
        <f>(J2910*About!$A$132/1000)*10^12*'EPA to IEA Scaling'!$E$13</f>
        <v>227055519358.07877</v>
      </c>
      <c r="O2910" s="183">
        <f>L2910/About!$B$144</f>
        <v>19.416577152979247</v>
      </c>
    </row>
    <row r="2911" spans="2:15" x14ac:dyDescent="0.45">
      <c r="B2911" s="118" t="s">
        <v>181</v>
      </c>
      <c r="C2911" s="118" t="s">
        <v>776</v>
      </c>
      <c r="D2911" s="118" t="s">
        <v>962</v>
      </c>
      <c r="E2911" s="118" t="s">
        <v>996</v>
      </c>
      <c r="F2911" s="118" t="s">
        <v>997</v>
      </c>
      <c r="G2911" s="118" t="s">
        <v>1000</v>
      </c>
      <c r="H2911" s="118" t="s">
        <v>1008</v>
      </c>
      <c r="I2911" s="118">
        <v>6.4299998283386204</v>
      </c>
      <c r="J2911" s="118">
        <v>5.4699997901916504</v>
      </c>
      <c r="K2911" s="118">
        <v>3.4300000667571999</v>
      </c>
      <c r="L2911" s="181">
        <f>(K2911+'NPV Calcs'!$D$13)*About!$B$135</f>
        <v>10.319968202303004</v>
      </c>
      <c r="M2911" s="95" t="str">
        <f>INDEX('IEA Tech to Policy Mapping'!$B$2:$B$13,MATCH($H2911,'IEA Tech to Policy Mapping'!$A$2:$A$13,0))</f>
        <v>ngps - T&amp;D methane capture</v>
      </c>
      <c r="N2911" s="182">
        <f>(J2911*About!$A$132/1000)*10^12*'EPA to IEA Scaling'!$E$13</f>
        <v>123951455739.52917</v>
      </c>
      <c r="O2911" s="183">
        <f>L2911/About!$B$144</f>
        <v>19.416577152979247</v>
      </c>
    </row>
    <row r="2912" spans="2:15" x14ac:dyDescent="0.45">
      <c r="B2912" s="118" t="s">
        <v>245</v>
      </c>
      <c r="C2912" s="118" t="s">
        <v>776</v>
      </c>
      <c r="D2912" s="118" t="s">
        <v>962</v>
      </c>
      <c r="E2912" s="118" t="s">
        <v>996</v>
      </c>
      <c r="F2912" s="118" t="s">
        <v>997</v>
      </c>
      <c r="G2912" s="118" t="s">
        <v>1000</v>
      </c>
      <c r="H2912" s="118" t="s">
        <v>1008</v>
      </c>
      <c r="I2912" s="118">
        <v>6.9299998283386204</v>
      </c>
      <c r="J2912" s="118">
        <v>5.8899998664855904</v>
      </c>
      <c r="K2912" s="118">
        <v>3.4300000667571999</v>
      </c>
      <c r="L2912" s="181">
        <f>(K2912+'NPV Calcs'!$D$13)*About!$B$135</f>
        <v>10.319968202303004</v>
      </c>
      <c r="M2912" s="95" t="str">
        <f>INDEX('IEA Tech to Policy Mapping'!$B$2:$B$13,MATCH($H2912,'IEA Tech to Policy Mapping'!$A$2:$A$13,0))</f>
        <v>ngps - T&amp;D methane capture</v>
      </c>
      <c r="N2912" s="182">
        <f>(J2912*About!$A$132/1000)*10^12*'EPA to IEA Scaling'!$E$13</f>
        <v>133468754252.17194</v>
      </c>
      <c r="O2912" s="183">
        <f>L2912/About!$B$144</f>
        <v>19.416577152979247</v>
      </c>
    </row>
    <row r="2913" spans="2:15" x14ac:dyDescent="0.45">
      <c r="B2913" s="118" t="s">
        <v>262</v>
      </c>
      <c r="C2913" s="118" t="s">
        <v>776</v>
      </c>
      <c r="D2913" s="118" t="s">
        <v>962</v>
      </c>
      <c r="E2913" s="118" t="s">
        <v>996</v>
      </c>
      <c r="F2913" s="118" t="s">
        <v>997</v>
      </c>
      <c r="G2913" s="118" t="s">
        <v>1000</v>
      </c>
      <c r="H2913" s="118" t="s">
        <v>1008</v>
      </c>
      <c r="I2913" s="118">
        <v>10.9799995422363</v>
      </c>
      <c r="J2913" s="118">
        <v>9.3299999237060494</v>
      </c>
      <c r="K2913" s="118">
        <v>3.4300000667571999</v>
      </c>
      <c r="L2913" s="181">
        <f>(K2913+'NPV Calcs'!$D$13)*About!$B$135</f>
        <v>10.319968202303004</v>
      </c>
      <c r="M2913" s="95" t="str">
        <f>INDEX('IEA Tech to Policy Mapping'!$B$2:$B$13,MATCH($H2913,'IEA Tech to Policy Mapping'!$A$2:$A$13,0))</f>
        <v>ngps - T&amp;D methane capture</v>
      </c>
      <c r="N2913" s="182">
        <f>(J2913*About!$A$132/1000)*10^12*'EPA to IEA Scaling'!$E$13</f>
        <v>211419948254.24704</v>
      </c>
      <c r="O2913" s="183">
        <f>L2913/About!$B$144</f>
        <v>19.416577152979247</v>
      </c>
    </row>
    <row r="2914" spans="2:15" x14ac:dyDescent="0.45">
      <c r="B2914" s="118" t="s">
        <v>274</v>
      </c>
      <c r="C2914" s="118" t="s">
        <v>776</v>
      </c>
      <c r="D2914" s="118" t="s">
        <v>962</v>
      </c>
      <c r="E2914" s="118" t="s">
        <v>996</v>
      </c>
      <c r="F2914" s="118" t="s">
        <v>997</v>
      </c>
      <c r="G2914" s="118" t="s">
        <v>1000</v>
      </c>
      <c r="H2914" s="118" t="s">
        <v>1008</v>
      </c>
      <c r="I2914" s="118">
        <v>19.690000534057599</v>
      </c>
      <c r="J2914" s="118">
        <v>16.7299995422363</v>
      </c>
      <c r="K2914" s="118">
        <v>3.4300000667571999</v>
      </c>
      <c r="L2914" s="181">
        <f>(K2914+'NPV Calcs'!$D$13)*About!$B$135</f>
        <v>10.319968202303004</v>
      </c>
      <c r="M2914" s="95" t="str">
        <f>INDEX('IEA Tech to Policy Mapping'!$B$2:$B$13,MATCH($H2914,'IEA Tech to Policy Mapping'!$A$2:$A$13,0))</f>
        <v>ngps - T&amp;D methane capture</v>
      </c>
      <c r="N2914" s="182">
        <f>(J2914*About!$A$132/1000)*10^12*'EPA to IEA Scaling'!$E$13</f>
        <v>379105644848.51477</v>
      </c>
      <c r="O2914" s="183">
        <f>L2914/About!$B$144</f>
        <v>19.416577152979247</v>
      </c>
    </row>
    <row r="2915" spans="2:15" x14ac:dyDescent="0.45">
      <c r="B2915" s="118" t="s">
        <v>307</v>
      </c>
      <c r="C2915" s="118" t="s">
        <v>776</v>
      </c>
      <c r="D2915" s="118" t="s">
        <v>962</v>
      </c>
      <c r="E2915" s="118" t="s">
        <v>996</v>
      </c>
      <c r="F2915" s="118" t="s">
        <v>997</v>
      </c>
      <c r="G2915" s="118" t="s">
        <v>1000</v>
      </c>
      <c r="H2915" s="118" t="s">
        <v>1008</v>
      </c>
      <c r="I2915" s="118">
        <v>9.5600004196166992</v>
      </c>
      <c r="J2915" s="118">
        <v>8.1300001144409109</v>
      </c>
      <c r="K2915" s="118">
        <v>3.4300000667571999</v>
      </c>
      <c r="L2915" s="181">
        <f>(K2915+'NPV Calcs'!$D$13)*About!$B$135</f>
        <v>10.319968202303004</v>
      </c>
      <c r="M2915" s="95" t="str">
        <f>INDEX('IEA Tech to Policy Mapping'!$B$2:$B$13,MATCH($H2915,'IEA Tech to Policy Mapping'!$A$2:$A$13,0))</f>
        <v>ngps - T&amp;D methane capture</v>
      </c>
      <c r="N2915" s="182">
        <f>(J2915*About!$A$132/1000)*10^12*'EPA to IEA Scaling'!$E$13</f>
        <v>184227676051.18726</v>
      </c>
      <c r="O2915" s="183">
        <f>L2915/About!$B$144</f>
        <v>19.416577152979247</v>
      </c>
    </row>
    <row r="2916" spans="2:15" x14ac:dyDescent="0.45">
      <c r="B2916" s="118" t="s">
        <v>332</v>
      </c>
      <c r="C2916" s="118" t="s">
        <v>776</v>
      </c>
      <c r="D2916" s="118" t="s">
        <v>962</v>
      </c>
      <c r="E2916" s="118" t="s">
        <v>996</v>
      </c>
      <c r="F2916" s="118" t="s">
        <v>997</v>
      </c>
      <c r="G2916" s="118" t="s">
        <v>1000</v>
      </c>
      <c r="H2916" s="118" t="s">
        <v>1008</v>
      </c>
      <c r="I2916" s="118">
        <v>13.7200002670288</v>
      </c>
      <c r="J2916" s="118">
        <v>11.670000076293899</v>
      </c>
      <c r="K2916" s="118">
        <v>3.4300000667571999</v>
      </c>
      <c r="L2916" s="181">
        <f>(K2916+'NPV Calcs'!$D$13)*About!$B$135</f>
        <v>10.319968202303004</v>
      </c>
      <c r="M2916" s="95" t="str">
        <f>INDEX('IEA Tech to Policy Mapping'!$B$2:$B$13,MATCH($H2916,'IEA Tech to Policy Mapping'!$A$2:$A$13,0))</f>
        <v>ngps - T&amp;D methane capture</v>
      </c>
      <c r="N2916" s="182">
        <f>(J2916*About!$A$132/1000)*10^12*'EPA to IEA Scaling'!$E$13</f>
        <v>264444890935.97653</v>
      </c>
      <c r="O2916" s="183">
        <f>L2916/About!$B$144</f>
        <v>19.416577152979247</v>
      </c>
    </row>
    <row r="2917" spans="2:15" x14ac:dyDescent="0.45">
      <c r="B2917" s="118" t="s">
        <v>347</v>
      </c>
      <c r="C2917" s="118" t="s">
        <v>776</v>
      </c>
      <c r="D2917" s="118" t="s">
        <v>962</v>
      </c>
      <c r="E2917" s="118" t="s">
        <v>996</v>
      </c>
      <c r="F2917" s="118" t="s">
        <v>997</v>
      </c>
      <c r="G2917" s="118" t="s">
        <v>1000</v>
      </c>
      <c r="H2917" s="118" t="s">
        <v>1008</v>
      </c>
      <c r="I2917" s="118">
        <v>1.90999996662139</v>
      </c>
      <c r="J2917" s="118">
        <v>1.62999999523162</v>
      </c>
      <c r="K2917" s="118">
        <v>3.4300000667571999</v>
      </c>
      <c r="L2917" s="181">
        <f>(K2917+'NPV Calcs'!$D$13)*About!$B$135</f>
        <v>10.319968202303004</v>
      </c>
      <c r="M2917" s="95" t="str">
        <f>INDEX('IEA Tech to Policy Mapping'!$B$2:$B$13,MATCH($H2917,'IEA Tech to Policy Mapping'!$A$2:$A$13,0))</f>
        <v>ngps - T&amp;D methane capture</v>
      </c>
      <c r="N2917" s="182">
        <f>(J2917*About!$A$132/1000)*10^12*'EPA to IEA Scaling'!$E$13</f>
        <v>36936175505.283905</v>
      </c>
      <c r="O2917" s="183">
        <f>L2917/About!$B$144</f>
        <v>19.416577152979247</v>
      </c>
    </row>
    <row r="2918" spans="2:15" x14ac:dyDescent="0.45">
      <c r="B2918" s="118" t="s">
        <v>332</v>
      </c>
      <c r="C2918" s="118" t="s">
        <v>776</v>
      </c>
      <c r="D2918" s="118" t="s">
        <v>985</v>
      </c>
      <c r="E2918" s="118" t="s">
        <v>986</v>
      </c>
      <c r="F2918" s="118" t="s">
        <v>987</v>
      </c>
      <c r="G2918" s="118" t="s">
        <v>988</v>
      </c>
      <c r="H2918" s="118" t="s">
        <v>1006</v>
      </c>
      <c r="I2918" s="118">
        <v>192.39999389648401</v>
      </c>
      <c r="J2918" s="118">
        <v>192.39999389648401</v>
      </c>
      <c r="K2918" s="118">
        <v>3.5</v>
      </c>
      <c r="L2918" s="181">
        <f>(K2918+'NPV Calcs'!$D$13)*About!$B$135</f>
        <v>10.382831979445612</v>
      </c>
      <c r="M2918" s="95" t="str">
        <f>INDEX('IEA Tech to Policy Mapping'!$B$2:$B$13,MATCH($H2918,'IEA Tech to Policy Mapping'!$A$2:$A$13,0))</f>
        <v>ngps - production methane capture</v>
      </c>
      <c r="N2918" s="182">
        <f>(J2918*About!$A$132/1000)*10^12*'EPA to IEA Scaling'!$E$13</f>
        <v>4359828197892.8853</v>
      </c>
      <c r="O2918" s="183">
        <f>L2918/About!$B$144</f>
        <v>19.534852651032114</v>
      </c>
    </row>
    <row r="2919" spans="2:15" x14ac:dyDescent="0.45">
      <c r="B2919" s="118" t="s">
        <v>262</v>
      </c>
      <c r="C2919" s="118" t="s">
        <v>776</v>
      </c>
      <c r="D2919" s="118" t="s">
        <v>985</v>
      </c>
      <c r="E2919" s="118" t="s">
        <v>986</v>
      </c>
      <c r="F2919" s="118" t="s">
        <v>987</v>
      </c>
      <c r="G2919" s="118" t="s">
        <v>988</v>
      </c>
      <c r="H2919" s="118" t="s">
        <v>1006</v>
      </c>
      <c r="I2919" s="118">
        <v>22.659999847412099</v>
      </c>
      <c r="J2919" s="118">
        <v>22.659999847412099</v>
      </c>
      <c r="K2919" s="118">
        <v>3.5299999713897701</v>
      </c>
      <c r="L2919" s="181">
        <f>(K2919+'NPV Calcs'!$D$13)*About!$B$135</f>
        <v>10.409773598221014</v>
      </c>
      <c r="M2919" s="95" t="str">
        <f>INDEX('IEA Tech to Policy Mapping'!$B$2:$B$13,MATCH($H2919,'IEA Tech to Policy Mapping'!$A$2:$A$13,0))</f>
        <v>ngps - production methane capture</v>
      </c>
      <c r="N2919" s="182">
        <f>(J2919*About!$A$132/1000)*10^12*'EPA to IEA Scaling'!$E$13</f>
        <v>513480818259.01318</v>
      </c>
      <c r="O2919" s="183">
        <f>L2919/About!$B$144</f>
        <v>19.585542150197625</v>
      </c>
    </row>
    <row r="2920" spans="2:15" x14ac:dyDescent="0.45">
      <c r="B2920" s="118" t="s">
        <v>332</v>
      </c>
      <c r="C2920" s="118" t="s">
        <v>776</v>
      </c>
      <c r="D2920" s="118" t="s">
        <v>985</v>
      </c>
      <c r="E2920" s="118" t="s">
        <v>986</v>
      </c>
      <c r="F2920" s="118" t="s">
        <v>987</v>
      </c>
      <c r="G2920" s="118" t="s">
        <v>988</v>
      </c>
      <c r="H2920" s="118" t="s">
        <v>1010</v>
      </c>
      <c r="I2920" s="118">
        <v>19.049999237060501</v>
      </c>
      <c r="J2920" s="118">
        <v>19.049999237060501</v>
      </c>
      <c r="K2920" s="118">
        <v>3.5799999237060498</v>
      </c>
      <c r="L2920" s="181">
        <f>(K2920+'NPV Calcs'!$D$13)*About!$B$135</f>
        <v>10.454676296180011</v>
      </c>
      <c r="M2920" s="95" t="str">
        <f>INDEX('IEA Tech to Policy Mapping'!$B$2:$B$13,MATCH($H2920,'IEA Tech to Policy Mapping'!$A$2:$A$13,0))</f>
        <v>ngps - processing methane capture</v>
      </c>
      <c r="N2920" s="182">
        <f>(J2920*About!$A$132/1000)*10^12*'EPA to IEA Scaling'!$E$13</f>
        <v>431677372548.46185</v>
      </c>
      <c r="O2920" s="183">
        <f>L2920/About!$B$144</f>
        <v>19.670024648806802</v>
      </c>
    </row>
    <row r="2921" spans="2:15" x14ac:dyDescent="0.45">
      <c r="B2921" s="118" t="s">
        <v>347</v>
      </c>
      <c r="C2921" s="118" t="s">
        <v>776</v>
      </c>
      <c r="D2921" s="118" t="s">
        <v>985</v>
      </c>
      <c r="E2921" s="118" t="s">
        <v>986</v>
      </c>
      <c r="F2921" s="118" t="s">
        <v>987</v>
      </c>
      <c r="G2921" s="118" t="s">
        <v>988</v>
      </c>
      <c r="H2921" s="118" t="s">
        <v>1010</v>
      </c>
      <c r="I2921" s="118">
        <v>2.9000000953674299</v>
      </c>
      <c r="J2921" s="118">
        <v>2.9000000953674299</v>
      </c>
      <c r="K2921" s="118">
        <v>3.5799999237060498</v>
      </c>
      <c r="L2921" s="181">
        <f>(K2921+'NPV Calcs'!$D$13)*About!$B$135</f>
        <v>10.454676296180011</v>
      </c>
      <c r="M2921" s="95" t="str">
        <f>INDEX('IEA Tech to Policy Mapping'!$B$2:$B$13,MATCH($H2921,'IEA Tech to Policy Mapping'!$A$2:$A$13,0))</f>
        <v>ngps - processing methane capture</v>
      </c>
      <c r="N2921" s="182">
        <f>(J2921*About!$A$132/1000)*10^12*'EPA to IEA Scaling'!$E$13</f>
        <v>65714670430.174202</v>
      </c>
      <c r="O2921" s="183">
        <f>L2921/About!$B$144</f>
        <v>19.670024648806802</v>
      </c>
    </row>
    <row r="2922" spans="2:15" x14ac:dyDescent="0.45">
      <c r="B2922" s="118" t="s">
        <v>245</v>
      </c>
      <c r="C2922" s="118" t="s">
        <v>776</v>
      </c>
      <c r="D2922" s="118" t="s">
        <v>985</v>
      </c>
      <c r="E2922" s="118" t="s">
        <v>986</v>
      </c>
      <c r="F2922" s="118" t="s">
        <v>987</v>
      </c>
      <c r="G2922" s="118" t="s">
        <v>988</v>
      </c>
      <c r="H2922" s="118" t="s">
        <v>1010</v>
      </c>
      <c r="I2922" s="118">
        <v>9.5200004577636701</v>
      </c>
      <c r="J2922" s="118">
        <v>9.5200004577636701</v>
      </c>
      <c r="K2922" s="118">
        <v>3.5799999237060498</v>
      </c>
      <c r="L2922" s="181">
        <f>(K2922+'NPV Calcs'!$D$13)*About!$B$135</f>
        <v>10.454676296180011</v>
      </c>
      <c r="M2922" s="95" t="str">
        <f>INDEX('IEA Tech to Policy Mapping'!$B$2:$B$13,MATCH($H2922,'IEA Tech to Policy Mapping'!$A$2:$A$13,0))</f>
        <v>ngps - processing methane capture</v>
      </c>
      <c r="N2922" s="182">
        <f>(J2922*About!$A$132/1000)*10^12*'EPA to IEA Scaling'!$E$13</f>
        <v>215725404139.26544</v>
      </c>
      <c r="O2922" s="183">
        <f>L2922/About!$B$144</f>
        <v>19.670024648806802</v>
      </c>
    </row>
    <row r="2923" spans="2:15" x14ac:dyDescent="0.45">
      <c r="B2923" s="118" t="s">
        <v>262</v>
      </c>
      <c r="C2923" s="118" t="s">
        <v>776</v>
      </c>
      <c r="D2923" s="118" t="s">
        <v>985</v>
      </c>
      <c r="E2923" s="118" t="s">
        <v>986</v>
      </c>
      <c r="F2923" s="118" t="s">
        <v>987</v>
      </c>
      <c r="G2923" s="118" t="s">
        <v>988</v>
      </c>
      <c r="H2923" s="118" t="s">
        <v>1010</v>
      </c>
      <c r="I2923" s="118">
        <v>2.0699999332427899</v>
      </c>
      <c r="J2923" s="118">
        <v>2.0699999332427899</v>
      </c>
      <c r="K2923" s="118">
        <v>3.5799999237060498</v>
      </c>
      <c r="L2923" s="181">
        <f>(K2923+'NPV Calcs'!$D$13)*About!$B$135</f>
        <v>10.454676296180011</v>
      </c>
      <c r="M2923" s="95" t="str">
        <f>INDEX('IEA Tech to Policy Mapping'!$B$2:$B$13,MATCH($H2923,'IEA Tech to Policy Mapping'!$A$2:$A$13,0))</f>
        <v>ngps - processing methane capture</v>
      </c>
      <c r="N2923" s="182">
        <f>(J2923*About!$A$132/1000)*10^12*'EPA to IEA Scaling'!$E$13</f>
        <v>46906675493.159813</v>
      </c>
      <c r="O2923" s="183">
        <f>L2923/About!$B$144</f>
        <v>19.670024648806802</v>
      </c>
    </row>
    <row r="2924" spans="2:15" x14ac:dyDescent="0.45">
      <c r="B2924" s="118" t="s">
        <v>39</v>
      </c>
      <c r="C2924" s="118" t="s">
        <v>776</v>
      </c>
      <c r="D2924" s="118" t="s">
        <v>985</v>
      </c>
      <c r="E2924" s="118" t="s">
        <v>986</v>
      </c>
      <c r="F2924" s="118" t="s">
        <v>987</v>
      </c>
      <c r="G2924" s="118" t="s">
        <v>988</v>
      </c>
      <c r="H2924" s="118" t="s">
        <v>1010</v>
      </c>
      <c r="I2924" s="118">
        <v>2.0699999332427899</v>
      </c>
      <c r="J2924" s="118">
        <v>2.0699999332427899</v>
      </c>
      <c r="K2924" s="118">
        <v>3.5799999237060498</v>
      </c>
      <c r="L2924" s="181">
        <f>(K2924+'NPV Calcs'!$D$13)*About!$B$135</f>
        <v>10.454676296180011</v>
      </c>
      <c r="M2924" s="95" t="str">
        <f>INDEX('IEA Tech to Policy Mapping'!$B$2:$B$13,MATCH($H2924,'IEA Tech to Policy Mapping'!$A$2:$A$13,0))</f>
        <v>ngps - processing methane capture</v>
      </c>
      <c r="N2924" s="182">
        <f>(J2924*About!$A$132/1000)*10^12*'EPA to IEA Scaling'!$E$13</f>
        <v>46906675493.159813</v>
      </c>
      <c r="O2924" s="183">
        <f>L2924/About!$B$144</f>
        <v>19.670024648806802</v>
      </c>
    </row>
    <row r="2925" spans="2:15" x14ac:dyDescent="0.45">
      <c r="B2925" s="118" t="s">
        <v>181</v>
      </c>
      <c r="C2925" s="118" t="s">
        <v>776</v>
      </c>
      <c r="D2925" s="118" t="s">
        <v>962</v>
      </c>
      <c r="E2925" s="118" t="s">
        <v>996</v>
      </c>
      <c r="F2925" s="118" t="s">
        <v>997</v>
      </c>
      <c r="G2925" s="118" t="s">
        <v>988</v>
      </c>
      <c r="H2925" s="118" t="s">
        <v>1003</v>
      </c>
      <c r="I2925" s="118">
        <v>0.109999999403953</v>
      </c>
      <c r="J2925" s="118">
        <v>0.109999999403953</v>
      </c>
      <c r="K2925" s="118">
        <v>3.71000003814697</v>
      </c>
      <c r="L2925" s="181">
        <f>(K2925+'NPV Calcs'!$D$13)*About!$B$135</f>
        <v>10.571423524986375</v>
      </c>
      <c r="M2925" s="95" t="str">
        <f>INDEX('IEA Tech to Policy Mapping'!$B$2:$B$13,MATCH($H2925,'IEA Tech to Policy Mapping'!$A$2:$A$13,0))</f>
        <v>ngps - T&amp;D methane capture</v>
      </c>
      <c r="N2925" s="182">
        <f>(J2925*About!$A$132/1000)*10^12*'EPA to IEA Scaling'!$E$13</f>
        <v>2492625334.6327105</v>
      </c>
      <c r="O2925" s="183">
        <f>L2925/About!$B$144</f>
        <v>19.889679548035019</v>
      </c>
    </row>
    <row r="2926" spans="2:15" x14ac:dyDescent="0.45">
      <c r="B2926" s="118" t="s">
        <v>181</v>
      </c>
      <c r="C2926" s="118" t="s">
        <v>776</v>
      </c>
      <c r="D2926" s="118" t="s">
        <v>962</v>
      </c>
      <c r="E2926" s="118" t="s">
        <v>991</v>
      </c>
      <c r="F2926" s="118" t="s">
        <v>987</v>
      </c>
      <c r="G2926" s="118" t="s">
        <v>988</v>
      </c>
      <c r="H2926" s="118" t="s">
        <v>1003</v>
      </c>
      <c r="I2926" s="118">
        <v>0.99000000953674305</v>
      </c>
      <c r="J2926" s="118">
        <v>0.99000000953674305</v>
      </c>
      <c r="K2926" s="118">
        <v>3.71000003814697</v>
      </c>
      <c r="L2926" s="181">
        <f>(K2926+'NPV Calcs'!$D$13)*About!$B$135</f>
        <v>10.571423524986375</v>
      </c>
      <c r="M2926" s="95" t="str">
        <f>INDEX('IEA Tech to Policy Mapping'!$B$2:$B$13,MATCH($H2926,'IEA Tech to Policy Mapping'!$A$2:$A$13,0))</f>
        <v>ngps - T&amp;D methane capture</v>
      </c>
      <c r="N2926" s="182">
        <f>(J2926*About!$A$132/1000)*10^12*'EPA to IEA Scaling'!$E$13</f>
        <v>22433628349.358246</v>
      </c>
      <c r="O2926" s="183">
        <f>L2926/About!$B$144</f>
        <v>19.889679548035019</v>
      </c>
    </row>
    <row r="2927" spans="2:15" x14ac:dyDescent="0.45">
      <c r="B2927" s="118" t="s">
        <v>181</v>
      </c>
      <c r="C2927" s="118" t="s">
        <v>776</v>
      </c>
      <c r="D2927" s="118" t="s">
        <v>985</v>
      </c>
      <c r="E2927" s="118" t="s">
        <v>1007</v>
      </c>
      <c r="F2927" s="118" t="s">
        <v>997</v>
      </c>
      <c r="G2927" s="118" t="s">
        <v>988</v>
      </c>
      <c r="H2927" s="118" t="s">
        <v>1003</v>
      </c>
      <c r="I2927" s="118">
        <v>7.9999998211860601E-2</v>
      </c>
      <c r="J2927" s="118">
        <v>7.9999998211860601E-2</v>
      </c>
      <c r="K2927" s="118">
        <v>3.71000003814697</v>
      </c>
      <c r="L2927" s="181">
        <f>(K2927+'NPV Calcs'!$D$13)*About!$B$135</f>
        <v>10.571423524986375</v>
      </c>
      <c r="M2927" s="95" t="str">
        <f>INDEX('IEA Tech to Policy Mapping'!$B$2:$B$13,MATCH($H2927,'IEA Tech to Policy Mapping'!$A$2:$A$13,0))</f>
        <v>ngps - T&amp;D methane capture</v>
      </c>
      <c r="N2927" s="182">
        <f>(J2927*About!$A$132/1000)*10^12*'EPA to IEA Scaling'!$E$13</f>
        <v>1812818394.4907289</v>
      </c>
      <c r="O2927" s="183">
        <f>L2927/About!$B$144</f>
        <v>19.889679548035019</v>
      </c>
    </row>
    <row r="2928" spans="2:15" x14ac:dyDescent="0.45">
      <c r="B2928" s="118" t="s">
        <v>181</v>
      </c>
      <c r="C2928" s="118" t="s">
        <v>776</v>
      </c>
      <c r="D2928" s="118" t="s">
        <v>985</v>
      </c>
      <c r="E2928" s="118" t="s">
        <v>986</v>
      </c>
      <c r="F2928" s="118" t="s">
        <v>987</v>
      </c>
      <c r="G2928" s="118" t="s">
        <v>988</v>
      </c>
      <c r="H2928" s="118" t="s">
        <v>1003</v>
      </c>
      <c r="I2928" s="118">
        <v>42.939998626708899</v>
      </c>
      <c r="J2928" s="118">
        <v>42.939998626708899</v>
      </c>
      <c r="K2928" s="118">
        <v>3.7599999904632502</v>
      </c>
      <c r="L2928" s="181">
        <f>(K2928+'NPV Calcs'!$D$13)*About!$B$135</f>
        <v>10.616326222945377</v>
      </c>
      <c r="M2928" s="95" t="str">
        <f>INDEX('IEA Tech to Policy Mapping'!$B$2:$B$13,MATCH($H2928,'IEA Tech to Policy Mapping'!$A$2:$A$13,0))</f>
        <v>ngps - T&amp;D methane capture</v>
      </c>
      <c r="N2928" s="182">
        <f>(J2928*About!$A$132/1000)*10^12*'EPA to IEA Scaling'!$E$13</f>
        <v>973030263872.72876</v>
      </c>
      <c r="O2928" s="183">
        <f>L2928/About!$B$144</f>
        <v>19.974162046644203</v>
      </c>
    </row>
    <row r="2929" spans="2:15" x14ac:dyDescent="0.45">
      <c r="B2929" s="118" t="s">
        <v>347</v>
      </c>
      <c r="C2929" s="118" t="s">
        <v>776</v>
      </c>
      <c r="D2929" s="118" t="s">
        <v>985</v>
      </c>
      <c r="E2929" s="118" t="s">
        <v>986</v>
      </c>
      <c r="F2929" s="118" t="s">
        <v>987</v>
      </c>
      <c r="G2929" s="118" t="s">
        <v>988</v>
      </c>
      <c r="H2929" s="118" t="s">
        <v>1006</v>
      </c>
      <c r="I2929" s="118">
        <v>31.409999847412099</v>
      </c>
      <c r="J2929" s="118">
        <v>31.409999847412099</v>
      </c>
      <c r="K2929" s="118">
        <v>3.7799999713897701</v>
      </c>
      <c r="L2929" s="181">
        <f>(K2929+'NPV Calcs'!$D$13)*About!$B$135</f>
        <v>10.634287302128984</v>
      </c>
      <c r="M2929" s="95" t="str">
        <f>INDEX('IEA Tech to Policy Mapping'!$B$2:$B$13,MATCH($H2929,'IEA Tech to Policy Mapping'!$A$2:$A$13,0))</f>
        <v>ngps - production methane capture</v>
      </c>
      <c r="N2929" s="182">
        <f>(J2929*About!$A$132/1000)*10^12*'EPA to IEA Scaling'!$E$13</f>
        <v>711757834588.27344</v>
      </c>
      <c r="O2929" s="183">
        <f>L2929/About!$B$144</f>
        <v>20.007955046087886</v>
      </c>
    </row>
    <row r="2930" spans="2:15" x14ac:dyDescent="0.45">
      <c r="B2930" s="118" t="s">
        <v>307</v>
      </c>
      <c r="C2930" s="118" t="s">
        <v>776</v>
      </c>
      <c r="D2930" s="118" t="s">
        <v>985</v>
      </c>
      <c r="E2930" s="118" t="s">
        <v>986</v>
      </c>
      <c r="F2930" s="118" t="s">
        <v>987</v>
      </c>
      <c r="G2930" s="118" t="s">
        <v>988</v>
      </c>
      <c r="H2930" s="118" t="s">
        <v>1006</v>
      </c>
      <c r="I2930" s="118">
        <v>10.7600002288818</v>
      </c>
      <c r="J2930" s="118">
        <v>10.7600002288818</v>
      </c>
      <c r="K2930" s="118">
        <v>3.92000007629394</v>
      </c>
      <c r="L2930" s="181">
        <f>(K2930+'NPV Calcs'!$D$13)*About!$B$135</f>
        <v>10.760015070527142</v>
      </c>
      <c r="M2930" s="95" t="str">
        <f>INDEX('IEA Tech to Policy Mapping'!$B$2:$B$13,MATCH($H2930,'IEA Tech to Policy Mapping'!$A$2:$A$13,0))</f>
        <v>ngps - production methane capture</v>
      </c>
      <c r="N2930" s="182">
        <f>(J2930*About!$A$132/1000)*10^12*'EPA to IEA Scaling'!$E$13</f>
        <v>243824084695.41046</v>
      </c>
      <c r="O2930" s="183">
        <f>L2930/About!$B$144</f>
        <v>20.244506445037931</v>
      </c>
    </row>
    <row r="2931" spans="2:15" x14ac:dyDescent="0.45">
      <c r="B2931" s="118" t="s">
        <v>39</v>
      </c>
      <c r="C2931" s="118" t="s">
        <v>776</v>
      </c>
      <c r="D2931" s="118" t="s">
        <v>985</v>
      </c>
      <c r="E2931" s="118" t="s">
        <v>986</v>
      </c>
      <c r="F2931" s="118" t="s">
        <v>987</v>
      </c>
      <c r="G2931" s="118" t="s">
        <v>988</v>
      </c>
      <c r="H2931" s="118" t="s">
        <v>1006</v>
      </c>
      <c r="I2931" s="118">
        <v>20.909999847412099</v>
      </c>
      <c r="J2931" s="118">
        <v>20.909999847412099</v>
      </c>
      <c r="K2931" s="118">
        <v>4.3699998855590803</v>
      </c>
      <c r="L2931" s="181">
        <f>(K2931+'NPV Calcs'!$D$13)*About!$B$135</f>
        <v>11.16413956627113</v>
      </c>
      <c r="M2931" s="95" t="str">
        <f>INDEX('IEA Tech to Policy Mapping'!$B$2:$B$13,MATCH($H2931,'IEA Tech to Policy Mapping'!$A$2:$A$13,0))</f>
        <v>ngps - production methane capture</v>
      </c>
      <c r="N2931" s="182">
        <f>(J2931*About!$A$132/1000)*10^12*'EPA to IEA Scaling'!$E$13</f>
        <v>473825414993.16101</v>
      </c>
      <c r="O2931" s="183">
        <f>L2931/About!$B$144</f>
        <v>21.004849335364948</v>
      </c>
    </row>
    <row r="2932" spans="2:15" x14ac:dyDescent="0.45">
      <c r="B2932" s="118" t="s">
        <v>274</v>
      </c>
      <c r="C2932" s="118" t="s">
        <v>776</v>
      </c>
      <c r="D2932" s="118" t="s">
        <v>985</v>
      </c>
      <c r="E2932" s="118" t="s">
        <v>986</v>
      </c>
      <c r="F2932" s="118" t="s">
        <v>987</v>
      </c>
      <c r="G2932" s="118" t="s">
        <v>988</v>
      </c>
      <c r="H2932" s="118" t="s">
        <v>1010</v>
      </c>
      <c r="I2932" s="118">
        <v>59.159999847412102</v>
      </c>
      <c r="J2932" s="118">
        <v>59.159999847412102</v>
      </c>
      <c r="K2932" s="118">
        <v>4.9000000953674299</v>
      </c>
      <c r="L2932" s="181">
        <f>(K2932+'NPV Calcs'!$D$13)*About!$B$135</f>
        <v>11.640108806975425</v>
      </c>
      <c r="M2932" s="95" t="str">
        <f>INDEX('IEA Tech to Policy Mapping'!$B$2:$B$13,MATCH($H2932,'IEA Tech to Policy Mapping'!$A$2:$A$13,0))</f>
        <v>ngps - processing methane capture</v>
      </c>
      <c r="N2932" s="182">
        <f>(J2932*About!$A$132/1000)*10^12*'EPA to IEA Scaling'!$E$13</f>
        <v>1340579229232.499</v>
      </c>
      <c r="O2932" s="183">
        <f>L2932/About!$B$144</f>
        <v>21.900365029155314</v>
      </c>
    </row>
    <row r="2933" spans="2:15" x14ac:dyDescent="0.45">
      <c r="B2933" s="118" t="s">
        <v>160</v>
      </c>
      <c r="C2933" s="118" t="s">
        <v>776</v>
      </c>
      <c r="D2933" s="118" t="s">
        <v>985</v>
      </c>
      <c r="E2933" s="118" t="s">
        <v>986</v>
      </c>
      <c r="F2933" s="118" t="s">
        <v>987</v>
      </c>
      <c r="G2933" s="118" t="s">
        <v>988</v>
      </c>
      <c r="H2933" s="118" t="s">
        <v>1010</v>
      </c>
      <c r="I2933" s="118">
        <v>125.76999664306599</v>
      </c>
      <c r="J2933" s="118">
        <v>125.76999664306599</v>
      </c>
      <c r="K2933" s="118">
        <v>5.1599998474120996</v>
      </c>
      <c r="L2933" s="181">
        <f>(K2933+'NPV Calcs'!$D$13)*About!$B$135</f>
        <v>11.873602836362235</v>
      </c>
      <c r="M2933" s="95" t="str">
        <f>INDEX('IEA Tech to Policy Mapping'!$B$2:$B$13,MATCH($H2933,'IEA Tech to Policy Mapping'!$A$2:$A$13,0))</f>
        <v>ngps - processing methane capture</v>
      </c>
      <c r="N2933" s="182">
        <f>(J2933*About!$A$132/1000)*10^12*'EPA to IEA Scaling'!$E$13</f>
        <v>2849977106071.7959</v>
      </c>
      <c r="O2933" s="183">
        <f>L2933/About!$B$144</f>
        <v>22.33967402192307</v>
      </c>
    </row>
    <row r="2934" spans="2:15" x14ac:dyDescent="0.45">
      <c r="B2934" s="118" t="s">
        <v>162</v>
      </c>
      <c r="C2934" s="118" t="s">
        <v>776</v>
      </c>
      <c r="D2934" s="118" t="s">
        <v>985</v>
      </c>
      <c r="E2934" s="118" t="s">
        <v>986</v>
      </c>
      <c r="F2934" s="118" t="s">
        <v>987</v>
      </c>
      <c r="G2934" s="118" t="s">
        <v>988</v>
      </c>
      <c r="H2934" s="118" t="s">
        <v>1010</v>
      </c>
      <c r="I2934" s="118">
        <v>797.55999755859295</v>
      </c>
      <c r="J2934" s="118">
        <v>797.55999755859295</v>
      </c>
      <c r="K2934" s="118">
        <v>5.3299999237060502</v>
      </c>
      <c r="L2934" s="181">
        <f>(K2934+'NPV Calcs'!$D$13)*About!$B$135</f>
        <v>12.026272223535807</v>
      </c>
      <c r="M2934" s="95" t="str">
        <f>INDEX('IEA Tech to Policy Mapping'!$B$2:$B$13,MATCH($H2934,'IEA Tech to Policy Mapping'!$A$2:$A$13,0))</f>
        <v>ngps - processing methane capture</v>
      </c>
      <c r="N2934" s="182">
        <f>(J2934*About!$A$132/1000)*10^12*'EPA to IEA Scaling'!$E$13</f>
        <v>18072893332513.141</v>
      </c>
      <c r="O2934" s="183">
        <f>L2934/About!$B$144</f>
        <v>22.626914920038647</v>
      </c>
    </row>
    <row r="2935" spans="2:15" x14ac:dyDescent="0.45">
      <c r="B2935" s="118" t="s">
        <v>181</v>
      </c>
      <c r="C2935" s="118" t="s">
        <v>776</v>
      </c>
      <c r="D2935" s="118" t="s">
        <v>985</v>
      </c>
      <c r="E2935" s="118" t="s">
        <v>986</v>
      </c>
      <c r="F2935" s="118" t="s">
        <v>987</v>
      </c>
      <c r="G2935" s="118" t="s">
        <v>988</v>
      </c>
      <c r="H2935" s="118" t="s">
        <v>1010</v>
      </c>
      <c r="I2935" s="118">
        <v>28.959999084472599</v>
      </c>
      <c r="J2935" s="118">
        <v>28.959999084472599</v>
      </c>
      <c r="K2935" s="118">
        <v>6.6599998474120996</v>
      </c>
      <c r="L2935" s="181">
        <f>(K2935+'NPV Calcs'!$D$13)*About!$B$135</f>
        <v>13.220685059810059</v>
      </c>
      <c r="M2935" s="95" t="str">
        <f>INDEX('IEA Tech to Policy Mapping'!$B$2:$B$13,MATCH($H2935,'IEA Tech to Policy Mapping'!$A$2:$A$13,0))</f>
        <v>ngps - processing methane capture</v>
      </c>
      <c r="N2935" s="182">
        <f>(J2935*About!$A$132/1000)*10^12*'EPA to IEA Scaling'!$E$13</f>
        <v>656240252727.69568</v>
      </c>
      <c r="O2935" s="183">
        <f>L2935/About!$B$144</f>
        <v>24.874151397264651</v>
      </c>
    </row>
    <row r="2936" spans="2:15" x14ac:dyDescent="0.45">
      <c r="B2936" s="118" t="s">
        <v>181</v>
      </c>
      <c r="C2936" s="118" t="s">
        <v>776</v>
      </c>
      <c r="D2936" s="118" t="s">
        <v>985</v>
      </c>
      <c r="E2936" s="118" t="s">
        <v>986</v>
      </c>
      <c r="F2936" s="118" t="s">
        <v>987</v>
      </c>
      <c r="G2936" s="118" t="s">
        <v>988</v>
      </c>
      <c r="H2936" s="118" t="s">
        <v>1006</v>
      </c>
      <c r="I2936" s="118">
        <v>321</v>
      </c>
      <c r="J2936" s="118">
        <v>321</v>
      </c>
      <c r="K2936" s="118">
        <v>7.1100001335143999</v>
      </c>
      <c r="L2936" s="181">
        <f>(K2936+'NPV Calcs'!$D$13)*About!$B$135</f>
        <v>13.624809983779954</v>
      </c>
      <c r="M2936" s="95" t="str">
        <f>INDEX('IEA Tech to Policy Mapping'!$B$2:$B$13,MATCH($H2936,'IEA Tech to Policy Mapping'!$A$2:$A$13,0))</f>
        <v>ngps - production methane capture</v>
      </c>
      <c r="N2936" s="182">
        <f>(J2936*About!$A$132/1000)*10^12*'EPA to IEA Scaling'!$E$13</f>
        <v>7273933970479.1494</v>
      </c>
      <c r="O2936" s="183">
        <f>L2936/About!$B$144</f>
        <v>25.634495093280332</v>
      </c>
    </row>
    <row r="2937" spans="2:15" x14ac:dyDescent="0.45">
      <c r="B2937" s="118" t="s">
        <v>39</v>
      </c>
      <c r="C2937" s="118" t="s">
        <v>776</v>
      </c>
      <c r="D2937" s="118" t="s">
        <v>985</v>
      </c>
      <c r="E2937" s="118" t="s">
        <v>986</v>
      </c>
      <c r="F2937" s="118" t="s">
        <v>987</v>
      </c>
      <c r="G2937" s="118" t="s">
        <v>988</v>
      </c>
      <c r="H2937" s="118" t="s">
        <v>1004</v>
      </c>
      <c r="I2937" s="118">
        <v>0.5</v>
      </c>
      <c r="J2937" s="118">
        <v>0.5</v>
      </c>
      <c r="K2937" s="118">
        <v>7.1599998474120996</v>
      </c>
      <c r="L2937" s="181">
        <f>(K2937+'NPV Calcs'!$D$13)*About!$B$135</f>
        <v>13.669712467625999</v>
      </c>
      <c r="M2937" s="95" t="str">
        <f>INDEX('IEA Tech to Policy Mapping'!$B$2:$B$13,MATCH($H2937,'IEA Tech to Policy Mapping'!$A$2:$A$13,0))</f>
        <v>ngps - production methane destruction</v>
      </c>
      <c r="N2937" s="182">
        <f>(J2937*About!$A$132/1000)*10^12*'EPA to IEA Scaling'!$E$13</f>
        <v>11330115218.814875</v>
      </c>
      <c r="O2937" s="183">
        <f>L2937/About!$B$144</f>
        <v>25.718977189045177</v>
      </c>
    </row>
    <row r="2938" spans="2:15" x14ac:dyDescent="0.45">
      <c r="B2938" s="118" t="s">
        <v>160</v>
      </c>
      <c r="C2938" s="118" t="s">
        <v>776</v>
      </c>
      <c r="D2938" s="118" t="s">
        <v>985</v>
      </c>
      <c r="E2938" s="118" t="s">
        <v>986</v>
      </c>
      <c r="F2938" s="118" t="s">
        <v>987</v>
      </c>
      <c r="G2938" s="118" t="s">
        <v>988</v>
      </c>
      <c r="H2938" s="118" t="s">
        <v>1004</v>
      </c>
      <c r="I2938" s="118">
        <v>39.659999847412102</v>
      </c>
      <c r="J2938" s="118">
        <v>39.659999847412102</v>
      </c>
      <c r="K2938" s="118">
        <v>7.1599998474120996</v>
      </c>
      <c r="L2938" s="181">
        <f>(K2938+'NPV Calcs'!$D$13)*About!$B$135</f>
        <v>13.669712467625999</v>
      </c>
      <c r="M2938" s="95" t="str">
        <f>INDEX('IEA Tech to Policy Mapping'!$B$2:$B$13,MATCH($H2938,'IEA Tech to Policy Mapping'!$A$2:$A$13,0))</f>
        <v>ngps - production methane destruction</v>
      </c>
      <c r="N2938" s="182">
        <f>(J2938*About!$A$132/1000)*10^12*'EPA to IEA Scaling'!$E$13</f>
        <v>898704735698.71887</v>
      </c>
      <c r="O2938" s="183">
        <f>L2938/About!$B$144</f>
        <v>25.718977189045177</v>
      </c>
    </row>
    <row r="2939" spans="2:15" x14ac:dyDescent="0.45">
      <c r="B2939" s="118" t="s">
        <v>162</v>
      </c>
      <c r="C2939" s="118" t="s">
        <v>776</v>
      </c>
      <c r="D2939" s="118" t="s">
        <v>985</v>
      </c>
      <c r="E2939" s="118" t="s">
        <v>986</v>
      </c>
      <c r="F2939" s="118" t="s">
        <v>987</v>
      </c>
      <c r="G2939" s="118" t="s">
        <v>988</v>
      </c>
      <c r="H2939" s="118" t="s">
        <v>1004</v>
      </c>
      <c r="I2939" s="118">
        <v>197.53999328613199</v>
      </c>
      <c r="J2939" s="118">
        <v>197.53999328613199</v>
      </c>
      <c r="K2939" s="118">
        <v>7.1599998474120996</v>
      </c>
      <c r="L2939" s="181">
        <f>(K2939+'NPV Calcs'!$D$13)*About!$B$135</f>
        <v>13.669712467625999</v>
      </c>
      <c r="M2939" s="95" t="str">
        <f>INDEX('IEA Tech to Policy Mapping'!$B$2:$B$13,MATCH($H2939,'IEA Tech to Policy Mapping'!$A$2:$A$13,0))</f>
        <v>ngps - production methane destruction</v>
      </c>
      <c r="N2939" s="182">
        <f>(J2939*About!$A$132/1000)*10^12*'EPA to IEA Scaling'!$E$13</f>
        <v>4476301768511.585</v>
      </c>
      <c r="O2939" s="183">
        <f>L2939/About!$B$144</f>
        <v>25.718977189045177</v>
      </c>
    </row>
    <row r="2940" spans="2:15" x14ac:dyDescent="0.45">
      <c r="B2940" s="118" t="s">
        <v>181</v>
      </c>
      <c r="C2940" s="118" t="s">
        <v>776</v>
      </c>
      <c r="D2940" s="118" t="s">
        <v>985</v>
      </c>
      <c r="E2940" s="118" t="s">
        <v>986</v>
      </c>
      <c r="F2940" s="118" t="s">
        <v>987</v>
      </c>
      <c r="G2940" s="118" t="s">
        <v>988</v>
      </c>
      <c r="H2940" s="118" t="s">
        <v>1004</v>
      </c>
      <c r="I2940" s="118">
        <v>7.67000007629394</v>
      </c>
      <c r="J2940" s="118">
        <v>7.67000007629394</v>
      </c>
      <c r="K2940" s="118">
        <v>7.1599998474120996</v>
      </c>
      <c r="L2940" s="181">
        <f>(K2940+'NPV Calcs'!$D$13)*About!$B$135</f>
        <v>13.669712467625999</v>
      </c>
      <c r="M2940" s="95" t="str">
        <f>INDEX('IEA Tech to Policy Mapping'!$B$2:$B$13,MATCH($H2940,'IEA Tech to Policy Mapping'!$A$2:$A$13,0))</f>
        <v>ngps - production methane destruction</v>
      </c>
      <c r="N2940" s="182">
        <f>(J2940*About!$A$132/1000)*10^12*'EPA to IEA Scaling'!$E$13</f>
        <v>173803969185.45847</v>
      </c>
      <c r="O2940" s="183">
        <f>L2940/About!$B$144</f>
        <v>25.718977189045177</v>
      </c>
    </row>
    <row r="2941" spans="2:15" x14ac:dyDescent="0.45">
      <c r="B2941" s="118" t="s">
        <v>245</v>
      </c>
      <c r="C2941" s="118" t="s">
        <v>776</v>
      </c>
      <c r="D2941" s="118" t="s">
        <v>985</v>
      </c>
      <c r="E2941" s="118" t="s">
        <v>986</v>
      </c>
      <c r="F2941" s="118" t="s">
        <v>987</v>
      </c>
      <c r="G2941" s="118" t="s">
        <v>988</v>
      </c>
      <c r="H2941" s="118" t="s">
        <v>1004</v>
      </c>
      <c r="I2941" s="118">
        <v>2.2699999809265101</v>
      </c>
      <c r="J2941" s="118">
        <v>2.2699999809265101</v>
      </c>
      <c r="K2941" s="118">
        <v>7.1599998474120996</v>
      </c>
      <c r="L2941" s="181">
        <f>(K2941+'NPV Calcs'!$D$13)*About!$B$135</f>
        <v>13.669712467625999</v>
      </c>
      <c r="M2941" s="95" t="str">
        <f>INDEX('IEA Tech to Policy Mapping'!$B$2:$B$13,MATCH($H2941,'IEA Tech to Policy Mapping'!$A$2:$A$13,0))</f>
        <v>ngps - production methane destruction</v>
      </c>
      <c r="N2941" s="182">
        <f>(J2941*About!$A$132/1000)*10^12*'EPA to IEA Scaling'!$E$13</f>
        <v>51438722661.209846</v>
      </c>
      <c r="O2941" s="183">
        <f>L2941/About!$B$144</f>
        <v>25.718977189045177</v>
      </c>
    </row>
    <row r="2942" spans="2:15" x14ac:dyDescent="0.45">
      <c r="B2942" s="118" t="s">
        <v>262</v>
      </c>
      <c r="C2942" s="118" t="s">
        <v>776</v>
      </c>
      <c r="D2942" s="118" t="s">
        <v>985</v>
      </c>
      <c r="E2942" s="118" t="s">
        <v>986</v>
      </c>
      <c r="F2942" s="118" t="s">
        <v>987</v>
      </c>
      <c r="G2942" s="118" t="s">
        <v>988</v>
      </c>
      <c r="H2942" s="118" t="s">
        <v>1004</v>
      </c>
      <c r="I2942" s="118">
        <v>0.54000002145767201</v>
      </c>
      <c r="J2942" s="118">
        <v>0.54000002145767201</v>
      </c>
      <c r="K2942" s="118">
        <v>7.1599998474120996</v>
      </c>
      <c r="L2942" s="181">
        <f>(K2942+'NPV Calcs'!$D$13)*About!$B$135</f>
        <v>13.669712467625999</v>
      </c>
      <c r="M2942" s="95" t="str">
        <f>INDEX('IEA Tech to Policy Mapping'!$B$2:$B$13,MATCH($H2942,'IEA Tech to Policy Mapping'!$A$2:$A$13,0))</f>
        <v>ngps - production methane destruction</v>
      </c>
      <c r="N2942" s="182">
        <f>(J2942*About!$A$132/1000)*10^12*'EPA to IEA Scaling'!$E$13</f>
        <v>12236524922.555857</v>
      </c>
      <c r="O2942" s="183">
        <f>L2942/About!$B$144</f>
        <v>25.718977189045177</v>
      </c>
    </row>
    <row r="2943" spans="2:15" x14ac:dyDescent="0.45">
      <c r="B2943" s="118" t="s">
        <v>274</v>
      </c>
      <c r="C2943" s="118" t="s">
        <v>776</v>
      </c>
      <c r="D2943" s="118" t="s">
        <v>985</v>
      </c>
      <c r="E2943" s="118" t="s">
        <v>986</v>
      </c>
      <c r="F2943" s="118" t="s">
        <v>987</v>
      </c>
      <c r="G2943" s="118" t="s">
        <v>988</v>
      </c>
      <c r="H2943" s="118" t="s">
        <v>1004</v>
      </c>
      <c r="I2943" s="118">
        <v>16.309999465942301</v>
      </c>
      <c r="J2943" s="118">
        <v>16.309999465942301</v>
      </c>
      <c r="K2943" s="118">
        <v>7.1599998474120996</v>
      </c>
      <c r="L2943" s="181">
        <f>(K2943+'NPV Calcs'!$D$13)*About!$B$135</f>
        <v>13.669712467625999</v>
      </c>
      <c r="M2943" s="95" t="str">
        <f>INDEX('IEA Tech to Policy Mapping'!$B$2:$B$13,MATCH($H2943,'IEA Tech to Policy Mapping'!$A$2:$A$13,0))</f>
        <v>ngps - production methane destruction</v>
      </c>
      <c r="N2943" s="182">
        <f>(J2943*About!$A$132/1000)*10^12*'EPA to IEA Scaling'!$E$13</f>
        <v>369588346335.87073</v>
      </c>
      <c r="O2943" s="183">
        <f>L2943/About!$B$144</f>
        <v>25.718977189045177</v>
      </c>
    </row>
    <row r="2944" spans="2:15" x14ac:dyDescent="0.45">
      <c r="B2944" s="118" t="s">
        <v>307</v>
      </c>
      <c r="C2944" s="118" t="s">
        <v>776</v>
      </c>
      <c r="D2944" s="118" t="s">
        <v>985</v>
      </c>
      <c r="E2944" s="118" t="s">
        <v>986</v>
      </c>
      <c r="F2944" s="118" t="s">
        <v>987</v>
      </c>
      <c r="G2944" s="118" t="s">
        <v>988</v>
      </c>
      <c r="H2944" s="118" t="s">
        <v>1004</v>
      </c>
      <c r="I2944" s="118">
        <v>0.259999990463256</v>
      </c>
      <c r="J2944" s="118">
        <v>0.259999990463256</v>
      </c>
      <c r="K2944" s="118">
        <v>7.1599998474120996</v>
      </c>
      <c r="L2944" s="181">
        <f>(K2944+'NPV Calcs'!$D$13)*About!$B$135</f>
        <v>13.669712467625999</v>
      </c>
      <c r="M2944" s="95" t="str">
        <f>INDEX('IEA Tech to Policy Mapping'!$B$2:$B$13,MATCH($H2944,'IEA Tech to Policy Mapping'!$A$2:$A$13,0))</f>
        <v>ngps - production methane destruction</v>
      </c>
      <c r="N2944" s="182">
        <f>(J2944*About!$A$132/1000)*10^12*'EPA to IEA Scaling'!$E$13</f>
        <v>5891659697.6789188</v>
      </c>
      <c r="O2944" s="183">
        <f>L2944/About!$B$144</f>
        <v>25.718977189045177</v>
      </c>
    </row>
    <row r="2945" spans="2:15" x14ac:dyDescent="0.45">
      <c r="B2945" s="118" t="s">
        <v>332</v>
      </c>
      <c r="C2945" s="118" t="s">
        <v>776</v>
      </c>
      <c r="D2945" s="118" t="s">
        <v>985</v>
      </c>
      <c r="E2945" s="118" t="s">
        <v>986</v>
      </c>
      <c r="F2945" s="118" t="s">
        <v>987</v>
      </c>
      <c r="G2945" s="118" t="s">
        <v>988</v>
      </c>
      <c r="H2945" s="118" t="s">
        <v>1004</v>
      </c>
      <c r="I2945" s="118">
        <v>4.5999999046325604</v>
      </c>
      <c r="J2945" s="118">
        <v>4.5999999046325604</v>
      </c>
      <c r="K2945" s="118">
        <v>7.1599998474120996</v>
      </c>
      <c r="L2945" s="181">
        <f>(K2945+'NPV Calcs'!$D$13)*About!$B$135</f>
        <v>13.669712467625999</v>
      </c>
      <c r="M2945" s="95" t="str">
        <f>INDEX('IEA Tech to Policy Mapping'!$B$2:$B$13,MATCH($H2945,'IEA Tech to Policy Mapping'!$A$2:$A$13,0))</f>
        <v>ngps - production methane destruction</v>
      </c>
      <c r="N2945" s="182">
        <f>(J2945*About!$A$132/1000)*10^12*'EPA to IEA Scaling'!$E$13</f>
        <v>104237057852.04868</v>
      </c>
      <c r="O2945" s="183">
        <f>L2945/About!$B$144</f>
        <v>25.718977189045177</v>
      </c>
    </row>
    <row r="2946" spans="2:15" x14ac:dyDescent="0.45">
      <c r="B2946" s="118" t="s">
        <v>347</v>
      </c>
      <c r="C2946" s="118" t="s">
        <v>776</v>
      </c>
      <c r="D2946" s="118" t="s">
        <v>985</v>
      </c>
      <c r="E2946" s="118" t="s">
        <v>986</v>
      </c>
      <c r="F2946" s="118" t="s">
        <v>987</v>
      </c>
      <c r="G2946" s="118" t="s">
        <v>988</v>
      </c>
      <c r="H2946" s="118" t="s">
        <v>1004</v>
      </c>
      <c r="I2946" s="118">
        <v>0.75</v>
      </c>
      <c r="J2946" s="118">
        <v>0.75</v>
      </c>
      <c r="K2946" s="118">
        <v>7.1599998474120996</v>
      </c>
      <c r="L2946" s="181">
        <f>(K2946+'NPV Calcs'!$D$13)*About!$B$135</f>
        <v>13.669712467625999</v>
      </c>
      <c r="M2946" s="95" t="str">
        <f>INDEX('IEA Tech to Policy Mapping'!$B$2:$B$13,MATCH($H2946,'IEA Tech to Policy Mapping'!$A$2:$A$13,0))</f>
        <v>ngps - production methane destruction</v>
      </c>
      <c r="N2946" s="182">
        <f>(J2946*About!$A$132/1000)*10^12*'EPA to IEA Scaling'!$E$13</f>
        <v>16995172828.222313</v>
      </c>
      <c r="O2946" s="183">
        <f>L2946/About!$B$144</f>
        <v>25.718977189045177</v>
      </c>
    </row>
    <row r="2947" spans="2:15" x14ac:dyDescent="0.45">
      <c r="B2947" s="118" t="s">
        <v>181</v>
      </c>
      <c r="C2947" s="118" t="s">
        <v>776</v>
      </c>
      <c r="D2947" s="118" t="s">
        <v>962</v>
      </c>
      <c r="E2947" s="118" t="s">
        <v>991</v>
      </c>
      <c r="F2947" s="118" t="s">
        <v>987</v>
      </c>
      <c r="G2947" s="118" t="s">
        <v>988</v>
      </c>
      <c r="H2947" s="118" t="s">
        <v>1009</v>
      </c>
      <c r="I2947" s="118">
        <v>2.2799999713897701</v>
      </c>
      <c r="J2947" s="118">
        <v>2.2799999713897701</v>
      </c>
      <c r="K2947" s="118">
        <v>7.17000007629394</v>
      </c>
      <c r="L2947" s="181">
        <f>(K2947+'NPV Calcs'!$D$13)*About!$B$135</f>
        <v>13.678693221330757</v>
      </c>
      <c r="M2947" s="95" t="str">
        <f>INDEX('IEA Tech to Policy Mapping'!$B$2:$B$13,MATCH($H2947,'IEA Tech to Policy Mapping'!$A$2:$A$13,0))</f>
        <v>ngps - processing methane capture</v>
      </c>
      <c r="N2947" s="182">
        <f>(J2947*About!$A$132/1000)*10^12*'EPA to IEA Scaling'!$E$13</f>
        <v>51665324749.481422</v>
      </c>
      <c r="O2947" s="183">
        <f>L2947/About!$B$144</f>
        <v>25.735874091611354</v>
      </c>
    </row>
    <row r="2948" spans="2:15" x14ac:dyDescent="0.45">
      <c r="B2948" s="118" t="s">
        <v>181</v>
      </c>
      <c r="C2948" s="118" t="s">
        <v>776</v>
      </c>
      <c r="D2948" s="118" t="s">
        <v>985</v>
      </c>
      <c r="E2948" s="118" t="s">
        <v>986</v>
      </c>
      <c r="F2948" s="118" t="s">
        <v>987</v>
      </c>
      <c r="G2948" s="118" t="s">
        <v>988</v>
      </c>
      <c r="H2948" s="118" t="s">
        <v>1009</v>
      </c>
      <c r="I2948" s="118">
        <v>55.939998626708899</v>
      </c>
      <c r="J2948" s="118">
        <v>55.939998626708899</v>
      </c>
      <c r="K2948" s="118">
        <v>7.17000007629394</v>
      </c>
      <c r="L2948" s="181">
        <f>(K2948+'NPV Calcs'!$D$13)*About!$B$135</f>
        <v>13.678693221330757</v>
      </c>
      <c r="M2948" s="95" t="str">
        <f>INDEX('IEA Tech to Policy Mapping'!$B$2:$B$13,MATCH($H2948,'IEA Tech to Policy Mapping'!$A$2:$A$13,0))</f>
        <v>ngps - processing methane capture</v>
      </c>
      <c r="N2948" s="182">
        <f>(J2948*About!$A$132/1000)*10^12*'EPA to IEA Scaling'!$E$13</f>
        <v>1267613259561.9155</v>
      </c>
      <c r="O2948" s="183">
        <f>L2948/About!$B$144</f>
        <v>25.735874091611354</v>
      </c>
    </row>
    <row r="2949" spans="2:15" x14ac:dyDescent="0.45">
      <c r="B2949" s="118" t="s">
        <v>39</v>
      </c>
      <c r="C2949" s="118" t="s">
        <v>776</v>
      </c>
      <c r="D2949" s="118" t="s">
        <v>985</v>
      </c>
      <c r="E2949" s="118" t="s">
        <v>1007</v>
      </c>
      <c r="F2949" s="118" t="s">
        <v>997</v>
      </c>
      <c r="G2949" s="118" t="s">
        <v>988</v>
      </c>
      <c r="H2949" s="118" t="s">
        <v>1004</v>
      </c>
      <c r="I2949" s="118">
        <v>9.9999997764825804E-3</v>
      </c>
      <c r="J2949" s="118">
        <v>9.9999997764825804E-3</v>
      </c>
      <c r="K2949" s="118">
        <v>7.3899998664855904</v>
      </c>
      <c r="L2949" s="181">
        <f>(K2949+'NPV Calcs'!$D$13)*About!$B$135</f>
        <v>13.876265092350373</v>
      </c>
      <c r="M2949" s="95" t="str">
        <f>INDEX('IEA Tech to Policy Mapping'!$B$2:$B$13,MATCH($H2949,'IEA Tech to Policy Mapping'!$A$2:$A$13,0))</f>
        <v>ngps - production methane destruction</v>
      </c>
      <c r="N2949" s="182">
        <f>(J2949*About!$A$132/1000)*10^12*'EPA to IEA Scaling'!$E$13</f>
        <v>226602299.31134129</v>
      </c>
      <c r="O2949" s="183">
        <f>L2949/About!$B$144</f>
        <v>26.107597085491776</v>
      </c>
    </row>
    <row r="2950" spans="2:15" x14ac:dyDescent="0.45">
      <c r="B2950" s="118" t="s">
        <v>160</v>
      </c>
      <c r="C2950" s="118" t="s">
        <v>776</v>
      </c>
      <c r="D2950" s="118" t="s">
        <v>985</v>
      </c>
      <c r="E2950" s="118" t="s">
        <v>1007</v>
      </c>
      <c r="F2950" s="118" t="s">
        <v>997</v>
      </c>
      <c r="G2950" s="118" t="s">
        <v>988</v>
      </c>
      <c r="H2950" s="118" t="s">
        <v>1004</v>
      </c>
      <c r="I2950" s="118">
        <v>0.92000001668929998</v>
      </c>
      <c r="J2950" s="118">
        <v>0.92000001668929998</v>
      </c>
      <c r="K2950" s="118">
        <v>7.3899998664855904</v>
      </c>
      <c r="L2950" s="181">
        <f>(K2950+'NPV Calcs'!$D$13)*About!$B$135</f>
        <v>13.876265092350373</v>
      </c>
      <c r="M2950" s="95" t="str">
        <f>INDEX('IEA Tech to Policy Mapping'!$B$2:$B$13,MATCH($H2950,'IEA Tech to Policy Mapping'!$A$2:$A$13,0))</f>
        <v>ngps - production methane destruction</v>
      </c>
      <c r="N2950" s="182">
        <f>(J2950*About!$A$132/1000)*10^12*'EPA to IEA Scaling'!$E$13</f>
        <v>20847412380.802753</v>
      </c>
      <c r="O2950" s="183">
        <f>L2950/About!$B$144</f>
        <v>26.107597085491776</v>
      </c>
    </row>
    <row r="2951" spans="2:15" x14ac:dyDescent="0.45">
      <c r="B2951" s="118" t="s">
        <v>162</v>
      </c>
      <c r="C2951" s="118" t="s">
        <v>776</v>
      </c>
      <c r="D2951" s="118" t="s">
        <v>985</v>
      </c>
      <c r="E2951" s="118" t="s">
        <v>1007</v>
      </c>
      <c r="F2951" s="118" t="s">
        <v>997</v>
      </c>
      <c r="G2951" s="118" t="s">
        <v>988</v>
      </c>
      <c r="H2951" s="118" t="s">
        <v>1004</v>
      </c>
      <c r="I2951" s="118">
        <v>0.91000002622604304</v>
      </c>
      <c r="J2951" s="118">
        <v>0.91000002622604304</v>
      </c>
      <c r="K2951" s="118">
        <v>7.3899998664855904</v>
      </c>
      <c r="L2951" s="181">
        <f>(K2951+'NPV Calcs'!$D$13)*About!$B$135</f>
        <v>13.876265092350373</v>
      </c>
      <c r="M2951" s="95" t="str">
        <f>INDEX('IEA Tech to Policy Mapping'!$B$2:$B$13,MATCH($H2951,'IEA Tech to Policy Mapping'!$A$2:$A$13,0))</f>
        <v>ngps - production methane destruction</v>
      </c>
      <c r="N2951" s="182">
        <f>(J2951*About!$A$132/1000)*10^12*'EPA to IEA Scaling'!$E$13</f>
        <v>20620810292.53125</v>
      </c>
      <c r="O2951" s="183">
        <f>L2951/About!$B$144</f>
        <v>26.107597085491776</v>
      </c>
    </row>
    <row r="2952" spans="2:15" x14ac:dyDescent="0.45">
      <c r="B2952" s="118" t="s">
        <v>181</v>
      </c>
      <c r="C2952" s="118" t="s">
        <v>776</v>
      </c>
      <c r="D2952" s="118" t="s">
        <v>985</v>
      </c>
      <c r="E2952" s="118" t="s">
        <v>1007</v>
      </c>
      <c r="F2952" s="118" t="s">
        <v>997</v>
      </c>
      <c r="G2952" s="118" t="s">
        <v>988</v>
      </c>
      <c r="H2952" s="118" t="s">
        <v>1004</v>
      </c>
      <c r="I2952" s="118">
        <v>0.11999999731779</v>
      </c>
      <c r="J2952" s="118">
        <v>0.11999999731779</v>
      </c>
      <c r="K2952" s="118">
        <v>7.3899998664855904</v>
      </c>
      <c r="L2952" s="181">
        <f>(K2952+'NPV Calcs'!$D$13)*About!$B$135</f>
        <v>13.876265092350373</v>
      </c>
      <c r="M2952" s="95" t="str">
        <f>INDEX('IEA Tech to Policy Mapping'!$B$2:$B$13,MATCH($H2952,'IEA Tech to Policy Mapping'!$A$2:$A$13,0))</f>
        <v>ngps - production methane destruction</v>
      </c>
      <c r="N2952" s="182">
        <f>(J2952*About!$A$132/1000)*10^12*'EPA to IEA Scaling'!$E$13</f>
        <v>2719227591.736073</v>
      </c>
      <c r="O2952" s="183">
        <f>L2952/About!$B$144</f>
        <v>26.107597085491776</v>
      </c>
    </row>
    <row r="2953" spans="2:15" x14ac:dyDescent="0.45">
      <c r="B2953" s="118" t="s">
        <v>245</v>
      </c>
      <c r="C2953" s="118" t="s">
        <v>776</v>
      </c>
      <c r="D2953" s="118" t="s">
        <v>985</v>
      </c>
      <c r="E2953" s="118" t="s">
        <v>1007</v>
      </c>
      <c r="F2953" s="118" t="s">
        <v>997</v>
      </c>
      <c r="G2953" s="118" t="s">
        <v>988</v>
      </c>
      <c r="H2953" s="118" t="s">
        <v>1004</v>
      </c>
      <c r="I2953" s="118">
        <v>3.9999999105930301E-2</v>
      </c>
      <c r="J2953" s="118">
        <v>3.9999999105930301E-2</v>
      </c>
      <c r="K2953" s="118">
        <v>7.3899998664855904</v>
      </c>
      <c r="L2953" s="181">
        <f>(K2953+'NPV Calcs'!$D$13)*About!$B$135</f>
        <v>13.876265092350373</v>
      </c>
      <c r="M2953" s="95" t="str">
        <f>INDEX('IEA Tech to Policy Mapping'!$B$2:$B$13,MATCH($H2953,'IEA Tech to Policy Mapping'!$A$2:$A$13,0))</f>
        <v>ngps - production methane destruction</v>
      </c>
      <c r="N2953" s="182">
        <f>(J2953*About!$A$132/1000)*10^12*'EPA to IEA Scaling'!$E$13</f>
        <v>906409197.24536443</v>
      </c>
      <c r="O2953" s="183">
        <f>L2953/About!$B$144</f>
        <v>26.107597085491776</v>
      </c>
    </row>
    <row r="2954" spans="2:15" x14ac:dyDescent="0.45">
      <c r="B2954" s="118" t="s">
        <v>262</v>
      </c>
      <c r="C2954" s="118" t="s">
        <v>776</v>
      </c>
      <c r="D2954" s="118" t="s">
        <v>985</v>
      </c>
      <c r="E2954" s="118" t="s">
        <v>1007</v>
      </c>
      <c r="F2954" s="118" t="s">
        <v>997</v>
      </c>
      <c r="G2954" s="118" t="s">
        <v>988</v>
      </c>
      <c r="H2954" s="118" t="s">
        <v>1004</v>
      </c>
      <c r="I2954" s="118">
        <v>3.9999999105930301E-2</v>
      </c>
      <c r="J2954" s="118">
        <v>3.9999999105930301E-2</v>
      </c>
      <c r="K2954" s="118">
        <v>7.3899998664855904</v>
      </c>
      <c r="L2954" s="181">
        <f>(K2954+'NPV Calcs'!$D$13)*About!$B$135</f>
        <v>13.876265092350373</v>
      </c>
      <c r="M2954" s="95" t="str">
        <f>INDEX('IEA Tech to Policy Mapping'!$B$2:$B$13,MATCH($H2954,'IEA Tech to Policy Mapping'!$A$2:$A$13,0))</f>
        <v>ngps - production methane destruction</v>
      </c>
      <c r="N2954" s="182">
        <f>(J2954*About!$A$132/1000)*10^12*'EPA to IEA Scaling'!$E$13</f>
        <v>906409197.24536443</v>
      </c>
      <c r="O2954" s="183">
        <f>L2954/About!$B$144</f>
        <v>26.107597085491776</v>
      </c>
    </row>
    <row r="2955" spans="2:15" x14ac:dyDescent="0.45">
      <c r="B2955" s="118" t="s">
        <v>274</v>
      </c>
      <c r="C2955" s="118" t="s">
        <v>776</v>
      </c>
      <c r="D2955" s="118" t="s">
        <v>985</v>
      </c>
      <c r="E2955" s="118" t="s">
        <v>1007</v>
      </c>
      <c r="F2955" s="118" t="s">
        <v>997</v>
      </c>
      <c r="G2955" s="118" t="s">
        <v>988</v>
      </c>
      <c r="H2955" s="118" t="s">
        <v>1004</v>
      </c>
      <c r="I2955" s="118">
        <v>0.68000000715255704</v>
      </c>
      <c r="J2955" s="118">
        <v>0.68000000715255704</v>
      </c>
      <c r="K2955" s="118">
        <v>7.3899998664855904</v>
      </c>
      <c r="L2955" s="181">
        <f>(K2955+'NPV Calcs'!$D$13)*About!$B$135</f>
        <v>13.876265092350373</v>
      </c>
      <c r="M2955" s="95" t="str">
        <f>INDEX('IEA Tech to Policy Mapping'!$B$2:$B$13,MATCH($H2955,'IEA Tech to Policy Mapping'!$A$2:$A$13,0))</f>
        <v>ngps - production methane destruction</v>
      </c>
      <c r="N2955" s="182">
        <f>(J2955*About!$A$132/1000)*10^12*'EPA to IEA Scaling'!$E$13</f>
        <v>15408956859.666819</v>
      </c>
      <c r="O2955" s="183">
        <f>L2955/About!$B$144</f>
        <v>26.107597085491776</v>
      </c>
    </row>
    <row r="2956" spans="2:15" x14ac:dyDescent="0.45">
      <c r="B2956" s="118" t="s">
        <v>307</v>
      </c>
      <c r="C2956" s="118" t="s">
        <v>776</v>
      </c>
      <c r="D2956" s="118" t="s">
        <v>985</v>
      </c>
      <c r="E2956" s="118" t="s">
        <v>1007</v>
      </c>
      <c r="F2956" s="118" t="s">
        <v>997</v>
      </c>
      <c r="G2956" s="118" t="s">
        <v>988</v>
      </c>
      <c r="H2956" s="118" t="s">
        <v>1004</v>
      </c>
      <c r="I2956" s="118">
        <v>0.20000000298023199</v>
      </c>
      <c r="J2956" s="118">
        <v>0.20000000298023199</v>
      </c>
      <c r="K2956" s="118">
        <v>7.3899998664855904</v>
      </c>
      <c r="L2956" s="181">
        <f>(K2956+'NPV Calcs'!$D$13)*About!$B$135</f>
        <v>13.876265092350373</v>
      </c>
      <c r="M2956" s="95" t="str">
        <f>INDEX('IEA Tech to Policy Mapping'!$B$2:$B$13,MATCH($H2956,'IEA Tech to Policy Mapping'!$A$2:$A$13,0))</f>
        <v>ngps - production methane destruction</v>
      </c>
      <c r="N2956" s="182">
        <f>(J2956*About!$A$132/1000)*10^12*'EPA to IEA Scaling'!$E$13</f>
        <v>4532046155.0586929</v>
      </c>
      <c r="O2956" s="183">
        <f>L2956/About!$B$144</f>
        <v>26.107597085491776</v>
      </c>
    </row>
    <row r="2957" spans="2:15" x14ac:dyDescent="0.45">
      <c r="B2957" s="118" t="s">
        <v>332</v>
      </c>
      <c r="C2957" s="118" t="s">
        <v>776</v>
      </c>
      <c r="D2957" s="118" t="s">
        <v>985</v>
      </c>
      <c r="E2957" s="118" t="s">
        <v>1007</v>
      </c>
      <c r="F2957" s="118" t="s">
        <v>997</v>
      </c>
      <c r="G2957" s="118" t="s">
        <v>988</v>
      </c>
      <c r="H2957" s="118" t="s">
        <v>1004</v>
      </c>
      <c r="I2957" s="118">
        <v>0.140000000596046</v>
      </c>
      <c r="J2957" s="118">
        <v>0.140000000596046</v>
      </c>
      <c r="K2957" s="118">
        <v>7.3899998664855904</v>
      </c>
      <c r="L2957" s="181">
        <f>(K2957+'NPV Calcs'!$D$13)*About!$B$135</f>
        <v>13.876265092350373</v>
      </c>
      <c r="M2957" s="95" t="str">
        <f>INDEX('IEA Tech to Policy Mapping'!$B$2:$B$13,MATCH($H2957,'IEA Tech to Policy Mapping'!$A$2:$A$13,0))</f>
        <v>ngps - production methane destruction</v>
      </c>
      <c r="N2957" s="182">
        <f>(J2957*About!$A$132/1000)*10^12*'EPA to IEA Scaling'!$E$13</f>
        <v>3172432274.7747045</v>
      </c>
      <c r="O2957" s="183">
        <f>L2957/About!$B$144</f>
        <v>26.107597085491776</v>
      </c>
    </row>
    <row r="2958" spans="2:15" x14ac:dyDescent="0.45">
      <c r="B2958" s="118" t="s">
        <v>347</v>
      </c>
      <c r="C2958" s="118" t="s">
        <v>776</v>
      </c>
      <c r="D2958" s="118" t="s">
        <v>985</v>
      </c>
      <c r="E2958" s="118" t="s">
        <v>1007</v>
      </c>
      <c r="F2958" s="118" t="s">
        <v>997</v>
      </c>
      <c r="G2958" s="118" t="s">
        <v>988</v>
      </c>
      <c r="H2958" s="118" t="s">
        <v>1004</v>
      </c>
      <c r="I2958" s="118">
        <v>9.0000003576278603E-2</v>
      </c>
      <c r="J2958" s="118">
        <v>9.0000003576278603E-2</v>
      </c>
      <c r="K2958" s="118">
        <v>7.3899998664855904</v>
      </c>
      <c r="L2958" s="181">
        <f>(K2958+'NPV Calcs'!$D$13)*About!$B$135</f>
        <v>13.876265092350373</v>
      </c>
      <c r="M2958" s="95" t="str">
        <f>INDEX('IEA Tech to Policy Mapping'!$B$2:$B$13,MATCH($H2958,'IEA Tech to Policy Mapping'!$A$2:$A$13,0))</f>
        <v>ngps - production methane destruction</v>
      </c>
      <c r="N2958" s="182">
        <f>(J2958*About!$A$132/1000)*10^12*'EPA to IEA Scaling'!$E$13</f>
        <v>2039420820.4259746</v>
      </c>
      <c r="O2958" s="183">
        <f>L2958/About!$B$144</f>
        <v>26.107597085491776</v>
      </c>
    </row>
    <row r="2959" spans="2:15" x14ac:dyDescent="0.45">
      <c r="B2959" s="118" t="s">
        <v>39</v>
      </c>
      <c r="C2959" s="118" t="s">
        <v>776</v>
      </c>
      <c r="D2959" s="118" t="s">
        <v>962</v>
      </c>
      <c r="E2959" s="118" t="s">
        <v>991</v>
      </c>
      <c r="F2959" s="118" t="s">
        <v>987</v>
      </c>
      <c r="G2959" s="118" t="s">
        <v>988</v>
      </c>
      <c r="H2959" s="118" t="s">
        <v>1004</v>
      </c>
      <c r="I2959" s="118">
        <v>0.259999990463256</v>
      </c>
      <c r="J2959" s="118">
        <v>0.259999990463256</v>
      </c>
      <c r="K2959" s="118">
        <v>12.0100002288818</v>
      </c>
      <c r="L2959" s="181">
        <f>(K2959+'NPV Calcs'!$D$13)*About!$B$135</f>
        <v>18.025278666021329</v>
      </c>
      <c r="M2959" s="95" t="str">
        <f>INDEX('IEA Tech to Policy Mapping'!$B$2:$B$13,MATCH($H2959,'IEA Tech to Policy Mapping'!$A$2:$A$13,0))</f>
        <v>ngps - production methane destruction</v>
      </c>
      <c r="N2959" s="182">
        <f>(J2959*About!$A$132/1000)*10^12*'EPA to IEA Scaling'!$E$13</f>
        <v>5891659697.6789188</v>
      </c>
      <c r="O2959" s="183">
        <f>L2959/About!$B$144</f>
        <v>33.913788013867169</v>
      </c>
    </row>
    <row r="2960" spans="2:15" x14ac:dyDescent="0.45">
      <c r="B2960" s="118" t="s">
        <v>160</v>
      </c>
      <c r="C2960" s="118" t="s">
        <v>776</v>
      </c>
      <c r="D2960" s="118" t="s">
        <v>962</v>
      </c>
      <c r="E2960" s="118" t="s">
        <v>991</v>
      </c>
      <c r="F2960" s="118" t="s">
        <v>987</v>
      </c>
      <c r="G2960" s="118" t="s">
        <v>988</v>
      </c>
      <c r="H2960" s="118" t="s">
        <v>1004</v>
      </c>
      <c r="I2960" s="118">
        <v>4.2399997711181596</v>
      </c>
      <c r="J2960" s="118">
        <v>4.2399997711181596</v>
      </c>
      <c r="K2960" s="118">
        <v>12.0100002288818</v>
      </c>
      <c r="L2960" s="181">
        <f>(K2960+'NPV Calcs'!$D$13)*About!$B$135</f>
        <v>18.025278666021329</v>
      </c>
      <c r="M2960" s="95" t="str">
        <f>INDEX('IEA Tech to Policy Mapping'!$B$2:$B$13,MATCH($H2960,'IEA Tech to Policy Mapping'!$A$2:$A$13,0))</f>
        <v>ngps - production methane destruction</v>
      </c>
      <c r="N2960" s="182">
        <f>(J2960*About!$A$132/1000)*10^12*'EPA to IEA Scaling'!$E$13</f>
        <v>96079371869.034897</v>
      </c>
      <c r="O2960" s="183">
        <f>L2960/About!$B$144</f>
        <v>33.913788013867169</v>
      </c>
    </row>
    <row r="2961" spans="2:15" x14ac:dyDescent="0.45">
      <c r="B2961" s="118" t="s">
        <v>162</v>
      </c>
      <c r="C2961" s="118" t="s">
        <v>776</v>
      </c>
      <c r="D2961" s="118" t="s">
        <v>962</v>
      </c>
      <c r="E2961" s="118" t="s">
        <v>991</v>
      </c>
      <c r="F2961" s="118" t="s">
        <v>987</v>
      </c>
      <c r="G2961" s="118" t="s">
        <v>988</v>
      </c>
      <c r="H2961" s="118" t="s">
        <v>1004</v>
      </c>
      <c r="I2961" s="118">
        <v>2.3099999427795401</v>
      </c>
      <c r="J2961" s="118">
        <v>2.3099999427795401</v>
      </c>
      <c r="K2961" s="118">
        <v>12.0100002288818</v>
      </c>
      <c r="L2961" s="181">
        <f>(K2961+'NPV Calcs'!$D$13)*About!$B$135</f>
        <v>18.025278666021329</v>
      </c>
      <c r="M2961" s="95" t="str">
        <f>INDEX('IEA Tech to Policy Mapping'!$B$2:$B$13,MATCH($H2961,'IEA Tech to Policy Mapping'!$A$2:$A$13,0))</f>
        <v>ngps - production methane destruction</v>
      </c>
      <c r="N2961" s="182">
        <f>(J2961*About!$A$132/1000)*10^12*'EPA to IEA Scaling'!$E$13</f>
        <v>52345131014.295914</v>
      </c>
      <c r="O2961" s="183">
        <f>L2961/About!$B$144</f>
        <v>33.913788013867169</v>
      </c>
    </row>
    <row r="2962" spans="2:15" x14ac:dyDescent="0.45">
      <c r="B2962" s="118" t="s">
        <v>181</v>
      </c>
      <c r="C2962" s="118" t="s">
        <v>776</v>
      </c>
      <c r="D2962" s="118" t="s">
        <v>962</v>
      </c>
      <c r="E2962" s="118" t="s">
        <v>991</v>
      </c>
      <c r="F2962" s="118" t="s">
        <v>987</v>
      </c>
      <c r="G2962" s="118" t="s">
        <v>988</v>
      </c>
      <c r="H2962" s="118" t="s">
        <v>1004</v>
      </c>
      <c r="I2962" s="118">
        <v>0.33000001311302102</v>
      </c>
      <c r="J2962" s="118">
        <v>0.33000001311302102</v>
      </c>
      <c r="K2962" s="118">
        <v>12.0100002288818</v>
      </c>
      <c r="L2962" s="181">
        <f>(K2962+'NPV Calcs'!$D$13)*About!$B$135</f>
        <v>18.025278666021329</v>
      </c>
      <c r="M2962" s="95" t="str">
        <f>INDEX('IEA Tech to Policy Mapping'!$B$2:$B$13,MATCH($H2962,'IEA Tech to Policy Mapping'!$A$2:$A$13,0))</f>
        <v>ngps - production methane destruction</v>
      </c>
      <c r="N2962" s="182">
        <f>(J2962*About!$A$132/1000)*10^12*'EPA to IEA Scaling'!$E$13</f>
        <v>7477876341.5618954</v>
      </c>
      <c r="O2962" s="183">
        <f>L2962/About!$B$144</f>
        <v>33.913788013867169</v>
      </c>
    </row>
    <row r="2963" spans="2:15" x14ac:dyDescent="0.45">
      <c r="B2963" s="118" t="s">
        <v>245</v>
      </c>
      <c r="C2963" s="118" t="s">
        <v>776</v>
      </c>
      <c r="D2963" s="118" t="s">
        <v>962</v>
      </c>
      <c r="E2963" s="118" t="s">
        <v>991</v>
      </c>
      <c r="F2963" s="118" t="s">
        <v>987</v>
      </c>
      <c r="G2963" s="118" t="s">
        <v>988</v>
      </c>
      <c r="H2963" s="118" t="s">
        <v>1004</v>
      </c>
      <c r="I2963" s="118">
        <v>0.46000000834464999</v>
      </c>
      <c r="J2963" s="118">
        <v>0.46000000834464999</v>
      </c>
      <c r="K2963" s="118">
        <v>12.0100002288818</v>
      </c>
      <c r="L2963" s="181">
        <f>(K2963+'NPV Calcs'!$D$13)*About!$B$135</f>
        <v>18.025278666021329</v>
      </c>
      <c r="M2963" s="95" t="str">
        <f>INDEX('IEA Tech to Policy Mapping'!$B$2:$B$13,MATCH($H2963,'IEA Tech to Policy Mapping'!$A$2:$A$13,0))</f>
        <v>ngps - production methane destruction</v>
      </c>
      <c r="N2963" s="182">
        <f>(J2963*About!$A$132/1000)*10^12*'EPA to IEA Scaling'!$E$13</f>
        <v>10423706190.401377</v>
      </c>
      <c r="O2963" s="183">
        <f>L2963/About!$B$144</f>
        <v>33.913788013867169</v>
      </c>
    </row>
    <row r="2964" spans="2:15" x14ac:dyDescent="0.45">
      <c r="B2964" s="118" t="s">
        <v>274</v>
      </c>
      <c r="C2964" s="118" t="s">
        <v>776</v>
      </c>
      <c r="D2964" s="118" t="s">
        <v>962</v>
      </c>
      <c r="E2964" s="118" t="s">
        <v>991</v>
      </c>
      <c r="F2964" s="118" t="s">
        <v>987</v>
      </c>
      <c r="G2964" s="118" t="s">
        <v>988</v>
      </c>
      <c r="H2964" s="118" t="s">
        <v>1004</v>
      </c>
      <c r="I2964" s="118">
        <v>0.79000002145767201</v>
      </c>
      <c r="J2964" s="118">
        <v>0.79000002145767201</v>
      </c>
      <c r="K2964" s="118">
        <v>12.0100002288818</v>
      </c>
      <c r="L2964" s="181">
        <f>(K2964+'NPV Calcs'!$D$13)*About!$B$135</f>
        <v>18.025278666021329</v>
      </c>
      <c r="M2964" s="95" t="str">
        <f>INDEX('IEA Tech to Policy Mapping'!$B$2:$B$13,MATCH($H2964,'IEA Tech to Policy Mapping'!$A$2:$A$13,0))</f>
        <v>ngps - production methane destruction</v>
      </c>
      <c r="N2964" s="182">
        <f>(J2964*About!$A$132/1000)*10^12*'EPA to IEA Scaling'!$E$13</f>
        <v>17901582531.963295</v>
      </c>
      <c r="O2964" s="183">
        <f>L2964/About!$B$144</f>
        <v>33.913788013867169</v>
      </c>
    </row>
    <row r="2965" spans="2:15" x14ac:dyDescent="0.45">
      <c r="B2965" s="118" t="s">
        <v>307</v>
      </c>
      <c r="C2965" s="118" t="s">
        <v>776</v>
      </c>
      <c r="D2965" s="118" t="s">
        <v>962</v>
      </c>
      <c r="E2965" s="118" t="s">
        <v>991</v>
      </c>
      <c r="F2965" s="118" t="s">
        <v>987</v>
      </c>
      <c r="G2965" s="118" t="s">
        <v>988</v>
      </c>
      <c r="H2965" s="118" t="s">
        <v>1004</v>
      </c>
      <c r="I2965" s="118">
        <v>0.31999999284744202</v>
      </c>
      <c r="J2965" s="118">
        <v>0.31999999284744202</v>
      </c>
      <c r="K2965" s="118">
        <v>12.0100002288818</v>
      </c>
      <c r="L2965" s="181">
        <f>(K2965+'NPV Calcs'!$D$13)*About!$B$135</f>
        <v>18.025278666021329</v>
      </c>
      <c r="M2965" s="95" t="str">
        <f>INDEX('IEA Tech to Policy Mapping'!$B$2:$B$13,MATCH($H2965,'IEA Tech to Policy Mapping'!$A$2:$A$13,0))</f>
        <v>ngps - production methane destruction</v>
      </c>
      <c r="N2965" s="182">
        <f>(J2965*About!$A$132/1000)*10^12*'EPA to IEA Scaling'!$E$13</f>
        <v>7251273577.9629059</v>
      </c>
      <c r="O2965" s="183">
        <f>L2965/About!$B$144</f>
        <v>33.913788013867169</v>
      </c>
    </row>
    <row r="2966" spans="2:15" x14ac:dyDescent="0.45">
      <c r="B2966" s="118" t="s">
        <v>332</v>
      </c>
      <c r="C2966" s="118" t="s">
        <v>776</v>
      </c>
      <c r="D2966" s="118" t="s">
        <v>962</v>
      </c>
      <c r="E2966" s="118" t="s">
        <v>991</v>
      </c>
      <c r="F2966" s="118" t="s">
        <v>987</v>
      </c>
      <c r="G2966" s="118" t="s">
        <v>988</v>
      </c>
      <c r="H2966" s="118" t="s">
        <v>1004</v>
      </c>
      <c r="I2966" s="118">
        <v>0.75999999046325595</v>
      </c>
      <c r="J2966" s="118">
        <v>0.75999999046325595</v>
      </c>
      <c r="K2966" s="118">
        <v>12.0100002288818</v>
      </c>
      <c r="L2966" s="181">
        <f>(K2966+'NPV Calcs'!$D$13)*About!$B$135</f>
        <v>18.025278666021329</v>
      </c>
      <c r="M2966" s="95" t="str">
        <f>INDEX('IEA Tech to Policy Mapping'!$B$2:$B$13,MATCH($H2966,'IEA Tech to Policy Mapping'!$A$2:$A$13,0))</f>
        <v>ngps - production methane destruction</v>
      </c>
      <c r="N2966" s="182">
        <f>(J2966*About!$A$132/1000)*10^12*'EPA to IEA Scaling'!$E$13</f>
        <v>17221774916.493793</v>
      </c>
      <c r="O2966" s="183">
        <f>L2966/About!$B$144</f>
        <v>33.913788013867169</v>
      </c>
    </row>
    <row r="2967" spans="2:15" x14ac:dyDescent="0.45">
      <c r="B2967" s="118" t="s">
        <v>347</v>
      </c>
      <c r="C2967" s="118" t="s">
        <v>776</v>
      </c>
      <c r="D2967" s="118" t="s">
        <v>962</v>
      </c>
      <c r="E2967" s="118" t="s">
        <v>991</v>
      </c>
      <c r="F2967" s="118" t="s">
        <v>987</v>
      </c>
      <c r="G2967" s="118" t="s">
        <v>988</v>
      </c>
      <c r="H2967" s="118" t="s">
        <v>1004</v>
      </c>
      <c r="I2967" s="118">
        <v>5.0000000745057997E-2</v>
      </c>
      <c r="J2967" s="118">
        <v>5.0000000745057997E-2</v>
      </c>
      <c r="K2967" s="118">
        <v>12.0100002288818</v>
      </c>
      <c r="L2967" s="181">
        <f>(K2967+'NPV Calcs'!$D$13)*About!$B$135</f>
        <v>18.025278666021329</v>
      </c>
      <c r="M2967" s="95" t="str">
        <f>INDEX('IEA Tech to Policy Mapping'!$B$2:$B$13,MATCH($H2967,'IEA Tech to Policy Mapping'!$A$2:$A$13,0))</f>
        <v>ngps - production methane destruction</v>
      </c>
      <c r="N2967" s="182">
        <f>(J2967*About!$A$132/1000)*10^12*'EPA to IEA Scaling'!$E$13</f>
        <v>1133011538.7646732</v>
      </c>
      <c r="O2967" s="183">
        <f>L2967/About!$B$144</f>
        <v>33.913788013867169</v>
      </c>
    </row>
    <row r="2968" spans="2:15" x14ac:dyDescent="0.45">
      <c r="B2968" s="118" t="s">
        <v>245</v>
      </c>
      <c r="C2968" s="118" t="s">
        <v>776</v>
      </c>
      <c r="D2968" s="118" t="s">
        <v>962</v>
      </c>
      <c r="E2968" s="118" t="s">
        <v>993</v>
      </c>
      <c r="F2968" s="118" t="s">
        <v>987</v>
      </c>
      <c r="G2968" s="118" t="s">
        <v>988</v>
      </c>
      <c r="H2968" s="118" t="s">
        <v>1004</v>
      </c>
      <c r="I2968" s="118">
        <v>0.33000001311302102</v>
      </c>
      <c r="J2968" s="118">
        <v>0.33000001311302102</v>
      </c>
      <c r="K2968" s="118">
        <v>12.439999580383301</v>
      </c>
      <c r="L2968" s="181">
        <f>(K2968+'NPV Calcs'!$D$13)*About!$B$135</f>
        <v>18.411441654355837</v>
      </c>
      <c r="M2968" s="95" t="str">
        <f>INDEX('IEA Tech to Policy Mapping'!$B$2:$B$13,MATCH($H2968,'IEA Tech to Policy Mapping'!$A$2:$A$13,0))</f>
        <v>ngps - production methane destruction</v>
      </c>
      <c r="N2968" s="182">
        <f>(J2968*About!$A$132/1000)*10^12*'EPA to IEA Scaling'!$E$13</f>
        <v>7477876341.5618954</v>
      </c>
      <c r="O2968" s="183">
        <f>L2968/About!$B$144</f>
        <v>34.640337099061909</v>
      </c>
    </row>
    <row r="2969" spans="2:15" x14ac:dyDescent="0.45">
      <c r="B2969" s="118" t="s">
        <v>274</v>
      </c>
      <c r="C2969" s="118" t="s">
        <v>776</v>
      </c>
      <c r="D2969" s="118" t="s">
        <v>962</v>
      </c>
      <c r="E2969" s="118" t="s">
        <v>993</v>
      </c>
      <c r="F2969" s="118" t="s">
        <v>987</v>
      </c>
      <c r="G2969" s="118" t="s">
        <v>988</v>
      </c>
      <c r="H2969" s="118" t="s">
        <v>1004</v>
      </c>
      <c r="I2969" s="118">
        <v>5.9999998658895402E-2</v>
      </c>
      <c r="J2969" s="118">
        <v>5.9999998658895402E-2</v>
      </c>
      <c r="K2969" s="118">
        <v>12.439999580383301</v>
      </c>
      <c r="L2969" s="181">
        <f>(K2969+'NPV Calcs'!$D$13)*About!$B$135</f>
        <v>18.411441654355837</v>
      </c>
      <c r="M2969" s="95" t="str">
        <f>INDEX('IEA Tech to Policy Mapping'!$B$2:$B$13,MATCH($H2969,'IEA Tech to Policy Mapping'!$A$2:$A$13,0))</f>
        <v>ngps - production methane destruction</v>
      </c>
      <c r="N2969" s="182">
        <f>(J2969*About!$A$132/1000)*10^12*'EPA to IEA Scaling'!$E$13</f>
        <v>1359613795.8680458</v>
      </c>
      <c r="O2969" s="183">
        <f>L2969/About!$B$144</f>
        <v>34.640337099061909</v>
      </c>
    </row>
    <row r="2970" spans="2:15" x14ac:dyDescent="0.45">
      <c r="B2970" s="118" t="s">
        <v>59</v>
      </c>
      <c r="C2970" s="118" t="s">
        <v>797</v>
      </c>
      <c r="D2970" s="118" t="s">
        <v>962</v>
      </c>
      <c r="E2970" s="118" t="s">
        <v>991</v>
      </c>
      <c r="F2970" s="118" t="s">
        <v>987</v>
      </c>
      <c r="G2970" s="118" t="s">
        <v>988</v>
      </c>
      <c r="H2970" s="118" t="s">
        <v>992</v>
      </c>
      <c r="I2970" s="118">
        <v>0.95999997854232699</v>
      </c>
      <c r="J2970" s="118">
        <v>0.95999997854232699</v>
      </c>
      <c r="K2970" s="118">
        <v>-7.4299998283386204</v>
      </c>
      <c r="L2970" s="181">
        <f>(K2970+'NPV Calcs'!$D$13)*About!$B$135</f>
        <v>0.56709299875047259</v>
      </c>
      <c r="M2970" s="95" t="str">
        <f>INDEX('IEA Tech to Policy Mapping'!$B$2:$B$13,MATCH($H2970,'IEA Tech to Policy Mapping'!$A$2:$A$13,0))</f>
        <v>ngps - production methane capture</v>
      </c>
      <c r="N2970" s="182">
        <f>(J2970*About!$A$132/1000)*10^12*'EPA to IEA Scaling'!$E$13</f>
        <v>21753820733.888744</v>
      </c>
      <c r="O2970" s="183">
        <f>L2970/About!$B$144</f>
        <v>1.0669611327577249</v>
      </c>
    </row>
    <row r="2971" spans="2:15" x14ac:dyDescent="0.45">
      <c r="B2971" s="118" t="s">
        <v>59</v>
      </c>
      <c r="C2971" s="118" t="s">
        <v>797</v>
      </c>
      <c r="D2971" s="118" t="s">
        <v>985</v>
      </c>
      <c r="E2971" s="118" t="s">
        <v>994</v>
      </c>
      <c r="F2971" s="118" t="s">
        <v>987</v>
      </c>
      <c r="G2971" s="118" t="s">
        <v>988</v>
      </c>
      <c r="H2971" s="118" t="s">
        <v>998</v>
      </c>
      <c r="I2971" s="118">
        <v>18.549999237060501</v>
      </c>
      <c r="J2971" s="118">
        <v>18.549999237060501</v>
      </c>
      <c r="K2971" s="118">
        <v>-7.38000011444091</v>
      </c>
      <c r="L2971" s="181">
        <f>(K2971+'NPV Calcs'!$D$13)*About!$B$135</f>
        <v>0.61199548259652781</v>
      </c>
      <c r="M2971" s="95" t="str">
        <f>INDEX('IEA Tech to Policy Mapping'!$B$2:$B$13,MATCH($H2971,'IEA Tech to Policy Mapping'!$A$2:$A$13,0))</f>
        <v>ngps - production methane capture</v>
      </c>
      <c r="N2971" s="182">
        <f>(J2971*About!$A$132/1000)*10^12*'EPA to IEA Scaling'!$E$13</f>
        <v>420347257329.64697</v>
      </c>
      <c r="O2971" s="183">
        <f>L2971/About!$B$144</f>
        <v>1.1514432285225908</v>
      </c>
    </row>
    <row r="2972" spans="2:15" x14ac:dyDescent="0.45">
      <c r="B2972" s="118" t="s">
        <v>59</v>
      </c>
      <c r="C2972" s="118" t="s">
        <v>797</v>
      </c>
      <c r="D2972" s="118" t="s">
        <v>962</v>
      </c>
      <c r="E2972" s="118" t="s">
        <v>999</v>
      </c>
      <c r="F2972" s="118" t="s">
        <v>987</v>
      </c>
      <c r="G2972" s="118" t="s">
        <v>988</v>
      </c>
      <c r="H2972" s="118" t="s">
        <v>998</v>
      </c>
      <c r="I2972" s="118">
        <v>1.62999999523162</v>
      </c>
      <c r="J2972" s="118">
        <v>1.62999999523162</v>
      </c>
      <c r="K2972" s="118">
        <v>-7.38000011444091</v>
      </c>
      <c r="L2972" s="181">
        <f>(K2972+'NPV Calcs'!$D$13)*About!$B$135</f>
        <v>0.61199548259652781</v>
      </c>
      <c r="M2972" s="95" t="str">
        <f>INDEX('IEA Tech to Policy Mapping'!$B$2:$B$13,MATCH($H2972,'IEA Tech to Policy Mapping'!$A$2:$A$13,0))</f>
        <v>ngps - production methane capture</v>
      </c>
      <c r="N2972" s="182">
        <f>(J2972*About!$A$132/1000)*10^12*'EPA to IEA Scaling'!$E$13</f>
        <v>36936175505.283905</v>
      </c>
      <c r="O2972" s="183">
        <f>L2972/About!$B$144</f>
        <v>1.1514432285225908</v>
      </c>
    </row>
    <row r="2973" spans="2:15" x14ac:dyDescent="0.45">
      <c r="B2973" s="118" t="s">
        <v>59</v>
      </c>
      <c r="C2973" s="118" t="s">
        <v>797</v>
      </c>
      <c r="D2973" s="118" t="s">
        <v>962</v>
      </c>
      <c r="E2973" s="118" t="s">
        <v>996</v>
      </c>
      <c r="F2973" s="118" t="s">
        <v>997</v>
      </c>
      <c r="G2973" s="118" t="s">
        <v>988</v>
      </c>
      <c r="H2973" s="118" t="s">
        <v>998</v>
      </c>
      <c r="I2973" s="118">
        <v>0.68999999761581399</v>
      </c>
      <c r="J2973" s="118">
        <v>0.68999999761581399</v>
      </c>
      <c r="K2973" s="118">
        <v>-7.38000011444091</v>
      </c>
      <c r="L2973" s="181">
        <f>(K2973+'NPV Calcs'!$D$13)*About!$B$135</f>
        <v>0.61199548259652781</v>
      </c>
      <c r="M2973" s="95" t="str">
        <f>INDEX('IEA Tech to Policy Mapping'!$B$2:$B$13,MATCH($H2973,'IEA Tech to Policy Mapping'!$A$2:$A$13,0))</f>
        <v>ngps - production methane capture</v>
      </c>
      <c r="N2973" s="182">
        <f>(J2973*About!$A$132/1000)*10^12*'EPA to IEA Scaling'!$E$13</f>
        <v>15635558947.938322</v>
      </c>
      <c r="O2973" s="183">
        <f>L2973/About!$B$144</f>
        <v>1.1514432285225908</v>
      </c>
    </row>
    <row r="2974" spans="2:15" x14ac:dyDescent="0.45">
      <c r="B2974" s="118" t="s">
        <v>59</v>
      </c>
      <c r="C2974" s="118" t="s">
        <v>797</v>
      </c>
      <c r="D2974" s="118" t="s">
        <v>985</v>
      </c>
      <c r="E2974" s="118" t="s">
        <v>986</v>
      </c>
      <c r="F2974" s="118" t="s">
        <v>987</v>
      </c>
      <c r="G2974" s="118" t="s">
        <v>1000</v>
      </c>
      <c r="H2974" s="118" t="s">
        <v>1001</v>
      </c>
      <c r="I2974" s="118">
        <v>3.2799999713897701</v>
      </c>
      <c r="J2974" s="118">
        <v>2.7899999618530198</v>
      </c>
      <c r="K2974" s="118">
        <v>-7.3600001335143999</v>
      </c>
      <c r="L2974" s="181">
        <f>(K2974+'NPV Calcs'!$D$13)*About!$B$135</f>
        <v>0.62995656178012605</v>
      </c>
      <c r="M2974" s="95" t="str">
        <f>INDEX('IEA Tech to Policy Mapping'!$B$2:$B$13,MATCH($H2974,'IEA Tech to Policy Mapping'!$A$2:$A$13,0))</f>
        <v>ngps - T&amp;D methane capture</v>
      </c>
      <c r="N2974" s="182">
        <f>(J2974*About!$A$132/1000)*10^12*'EPA to IEA Scaling'!$E$13</f>
        <v>63222042056.567635</v>
      </c>
      <c r="O2974" s="183">
        <f>L2974/About!$B$144</f>
        <v>1.1852362279662596</v>
      </c>
    </row>
    <row r="2975" spans="2:15" x14ac:dyDescent="0.45">
      <c r="B2975" s="118" t="s">
        <v>59</v>
      </c>
      <c r="C2975" s="118" t="s">
        <v>797</v>
      </c>
      <c r="D2975" s="118" t="s">
        <v>962</v>
      </c>
      <c r="E2975" s="118" t="s">
        <v>991</v>
      </c>
      <c r="F2975" s="118" t="s">
        <v>987</v>
      </c>
      <c r="G2975" s="118" t="s">
        <v>1000</v>
      </c>
      <c r="H2975" s="118" t="s">
        <v>1001</v>
      </c>
      <c r="I2975" s="118">
        <v>4.4800000190734801</v>
      </c>
      <c r="J2975" s="118">
        <v>3.8099999427795401</v>
      </c>
      <c r="K2975" s="118">
        <v>-7.3600001335143999</v>
      </c>
      <c r="L2975" s="181">
        <f>(K2975+'NPV Calcs'!$D$13)*About!$B$135</f>
        <v>0.62995656178012605</v>
      </c>
      <c r="M2975" s="95" t="str">
        <f>INDEX('IEA Tech to Policy Mapping'!$B$2:$B$13,MATCH($H2975,'IEA Tech to Policy Mapping'!$A$2:$A$13,0))</f>
        <v>ngps - T&amp;D methane capture</v>
      </c>
      <c r="N2975" s="182">
        <f>(J2975*About!$A$132/1000)*10^12*'EPA to IEA Scaling'!$E$13</f>
        <v>86335476670.74054</v>
      </c>
      <c r="O2975" s="183">
        <f>L2975/About!$B$144</f>
        <v>1.1852362279662596</v>
      </c>
    </row>
    <row r="2976" spans="2:15" x14ac:dyDescent="0.45">
      <c r="B2976" s="118" t="s">
        <v>59</v>
      </c>
      <c r="C2976" s="118" t="s">
        <v>797</v>
      </c>
      <c r="D2976" s="118" t="s">
        <v>985</v>
      </c>
      <c r="E2976" s="118" t="s">
        <v>986</v>
      </c>
      <c r="F2976" s="118" t="s">
        <v>987</v>
      </c>
      <c r="G2976" s="118" t="s">
        <v>988</v>
      </c>
      <c r="H2976" s="118" t="s">
        <v>989</v>
      </c>
      <c r="I2976" s="118">
        <v>2.9999999329447701E-2</v>
      </c>
      <c r="J2976" s="118">
        <v>2.9999999329447701E-2</v>
      </c>
      <c r="K2976" s="118">
        <v>-7.3600001335143999</v>
      </c>
      <c r="L2976" s="181">
        <f>(K2976+'NPV Calcs'!$D$13)*About!$B$135</f>
        <v>0.62995656178012605</v>
      </c>
      <c r="M2976" s="95" t="str">
        <f>INDEX('IEA Tech to Policy Mapping'!$B$2:$B$13,MATCH($H2976,'IEA Tech to Policy Mapping'!$A$2:$A$13,0))</f>
        <v>ngps - production methane capture</v>
      </c>
      <c r="N2976" s="182">
        <f>(J2976*About!$A$132/1000)*10^12*'EPA to IEA Scaling'!$E$13</f>
        <v>679806897.9340229</v>
      </c>
      <c r="O2976" s="183">
        <f>L2976/About!$B$144</f>
        <v>1.1852362279662596</v>
      </c>
    </row>
    <row r="2977" spans="2:15" x14ac:dyDescent="0.45">
      <c r="B2977" s="118" t="s">
        <v>84</v>
      </c>
      <c r="C2977" s="118" t="s">
        <v>797</v>
      </c>
      <c r="D2977" s="118" t="s">
        <v>985</v>
      </c>
      <c r="E2977" s="118" t="s">
        <v>986</v>
      </c>
      <c r="F2977" s="118" t="s">
        <v>987</v>
      </c>
      <c r="G2977" s="118" t="s">
        <v>988</v>
      </c>
      <c r="H2977" s="118" t="s">
        <v>989</v>
      </c>
      <c r="I2977" s="118">
        <v>0.10000000149011599</v>
      </c>
      <c r="J2977" s="118">
        <v>0.10000000149011599</v>
      </c>
      <c r="K2977" s="118">
        <v>-7.3099999427795401</v>
      </c>
      <c r="L2977" s="181">
        <f>(K2977+'NPV Calcs'!$D$13)*About!$B$135</f>
        <v>0.67485947385207934</v>
      </c>
      <c r="M2977" s="95" t="str">
        <f>INDEX('IEA Tech to Policy Mapping'!$B$2:$B$13,MATCH($H2977,'IEA Tech to Policy Mapping'!$A$2:$A$13,0))</f>
        <v>ngps - production methane capture</v>
      </c>
      <c r="N2977" s="182">
        <f>(J2977*About!$A$132/1000)*10^12*'EPA to IEA Scaling'!$E$13</f>
        <v>2266023077.5293465</v>
      </c>
      <c r="O2977" s="183">
        <f>L2977/About!$B$144</f>
        <v>1.2697191294197701</v>
      </c>
    </row>
    <row r="2978" spans="2:15" x14ac:dyDescent="0.45">
      <c r="B2978" s="118" t="s">
        <v>108</v>
      </c>
      <c r="C2978" s="118" t="s">
        <v>797</v>
      </c>
      <c r="D2978" s="118" t="s">
        <v>985</v>
      </c>
      <c r="E2978" s="118" t="s">
        <v>986</v>
      </c>
      <c r="F2978" s="118" t="s">
        <v>987</v>
      </c>
      <c r="G2978" s="118" t="s">
        <v>988</v>
      </c>
      <c r="H2978" s="118" t="s">
        <v>989</v>
      </c>
      <c r="I2978" s="118">
        <v>9.0000003576278603E-2</v>
      </c>
      <c r="J2978" s="118">
        <v>9.0000003576278603E-2</v>
      </c>
      <c r="K2978" s="118">
        <v>-7.3099999427795401</v>
      </c>
      <c r="L2978" s="181">
        <f>(K2978+'NPV Calcs'!$D$13)*About!$B$135</f>
        <v>0.67485947385207934</v>
      </c>
      <c r="M2978" s="95" t="str">
        <f>INDEX('IEA Tech to Policy Mapping'!$B$2:$B$13,MATCH($H2978,'IEA Tech to Policy Mapping'!$A$2:$A$13,0))</f>
        <v>ngps - production methane capture</v>
      </c>
      <c r="N2978" s="182">
        <f>(J2978*About!$A$132/1000)*10^12*'EPA to IEA Scaling'!$E$13</f>
        <v>2039420820.4259746</v>
      </c>
      <c r="O2978" s="183">
        <f>L2978/About!$B$144</f>
        <v>1.2697191294197701</v>
      </c>
    </row>
    <row r="2979" spans="2:15" x14ac:dyDescent="0.45">
      <c r="B2979" s="118" t="s">
        <v>254</v>
      </c>
      <c r="C2979" s="118" t="s">
        <v>797</v>
      </c>
      <c r="D2979" s="118" t="s">
        <v>985</v>
      </c>
      <c r="E2979" s="118" t="s">
        <v>986</v>
      </c>
      <c r="F2979" s="118" t="s">
        <v>987</v>
      </c>
      <c r="G2979" s="118" t="s">
        <v>988</v>
      </c>
      <c r="H2979" s="118" t="s">
        <v>989</v>
      </c>
      <c r="I2979" s="118">
        <v>9.9999997764825804E-3</v>
      </c>
      <c r="J2979" s="118">
        <v>9.9999997764825804E-3</v>
      </c>
      <c r="K2979" s="118">
        <v>-7.3099999427795401</v>
      </c>
      <c r="L2979" s="181">
        <f>(K2979+'NPV Calcs'!$D$13)*About!$B$135</f>
        <v>0.67485947385207934</v>
      </c>
      <c r="M2979" s="95" t="str">
        <f>INDEX('IEA Tech to Policy Mapping'!$B$2:$B$13,MATCH($H2979,'IEA Tech to Policy Mapping'!$A$2:$A$13,0))</f>
        <v>ngps - production methane capture</v>
      </c>
      <c r="N2979" s="182">
        <f>(J2979*About!$A$132/1000)*10^12*'EPA to IEA Scaling'!$E$13</f>
        <v>226602299.31134129</v>
      </c>
      <c r="O2979" s="183">
        <f>L2979/About!$B$144</f>
        <v>1.2697191294197701</v>
      </c>
    </row>
    <row r="2980" spans="2:15" x14ac:dyDescent="0.45">
      <c r="B2980" s="118" t="s">
        <v>343</v>
      </c>
      <c r="C2980" s="118" t="s">
        <v>797</v>
      </c>
      <c r="D2980" s="118" t="s">
        <v>985</v>
      </c>
      <c r="E2980" s="118" t="s">
        <v>986</v>
      </c>
      <c r="F2980" s="118" t="s">
        <v>987</v>
      </c>
      <c r="G2980" s="118" t="s">
        <v>988</v>
      </c>
      <c r="H2980" s="118" t="s">
        <v>989</v>
      </c>
      <c r="I2980" s="118">
        <v>0.50999999046325595</v>
      </c>
      <c r="J2980" s="118">
        <v>0.50999999046325595</v>
      </c>
      <c r="K2980" s="118">
        <v>-7.3099999427795401</v>
      </c>
      <c r="L2980" s="181">
        <f>(K2980+'NPV Calcs'!$D$13)*About!$B$135</f>
        <v>0.67485947385207934</v>
      </c>
      <c r="M2980" s="95" t="str">
        <f>INDEX('IEA Tech to Policy Mapping'!$B$2:$B$13,MATCH($H2980,'IEA Tech to Policy Mapping'!$A$2:$A$13,0))</f>
        <v>ngps - production methane capture</v>
      </c>
      <c r="N2980" s="182">
        <f>(J2980*About!$A$132/1000)*10^12*'EPA to IEA Scaling'!$E$13</f>
        <v>11556717307.086355</v>
      </c>
      <c r="O2980" s="183">
        <f>L2980/About!$B$144</f>
        <v>1.2697191294197701</v>
      </c>
    </row>
    <row r="2981" spans="2:15" x14ac:dyDescent="0.45">
      <c r="B2981" s="118" t="s">
        <v>27</v>
      </c>
      <c r="C2981" s="118" t="s">
        <v>797</v>
      </c>
      <c r="D2981" s="118" t="s">
        <v>985</v>
      </c>
      <c r="E2981" s="118" t="s">
        <v>990</v>
      </c>
      <c r="F2981" s="118" t="s">
        <v>987</v>
      </c>
      <c r="G2981" s="118" t="s">
        <v>988</v>
      </c>
      <c r="H2981" s="118" t="s">
        <v>989</v>
      </c>
      <c r="I2981" s="118">
        <v>1.9999999552965102E-2</v>
      </c>
      <c r="J2981" s="118">
        <v>1.9999999552965102E-2</v>
      </c>
      <c r="K2981" s="118">
        <v>-7.3099999427795401</v>
      </c>
      <c r="L2981" s="181">
        <f>(K2981+'NPV Calcs'!$D$13)*About!$B$135</f>
        <v>0.67485947385207934</v>
      </c>
      <c r="M2981" s="95" t="str">
        <f>INDEX('IEA Tech to Policy Mapping'!$B$2:$B$13,MATCH($H2981,'IEA Tech to Policy Mapping'!$A$2:$A$13,0))</f>
        <v>ngps - production methane capture</v>
      </c>
      <c r="N2981" s="182">
        <f>(J2981*About!$A$132/1000)*10^12*'EPA to IEA Scaling'!$E$13</f>
        <v>453204598.62268114</v>
      </c>
      <c r="O2981" s="183">
        <f>L2981/About!$B$144</f>
        <v>1.2697191294197701</v>
      </c>
    </row>
    <row r="2982" spans="2:15" x14ac:dyDescent="0.45">
      <c r="B2982" s="118" t="s">
        <v>27</v>
      </c>
      <c r="C2982" s="118" t="s">
        <v>797</v>
      </c>
      <c r="D2982" s="118" t="s">
        <v>985</v>
      </c>
      <c r="E2982" s="118" t="s">
        <v>986</v>
      </c>
      <c r="F2982" s="118" t="s">
        <v>987</v>
      </c>
      <c r="G2982" s="118" t="s">
        <v>988</v>
      </c>
      <c r="H2982" s="118" t="s">
        <v>989</v>
      </c>
      <c r="I2982" s="118">
        <v>5.9999998658895402E-2</v>
      </c>
      <c r="J2982" s="118">
        <v>5.9999998658895402E-2</v>
      </c>
      <c r="K2982" s="118">
        <v>-7.3099999427795401</v>
      </c>
      <c r="L2982" s="181">
        <f>(K2982+'NPV Calcs'!$D$13)*About!$B$135</f>
        <v>0.67485947385207934</v>
      </c>
      <c r="M2982" s="95" t="str">
        <f>INDEX('IEA Tech to Policy Mapping'!$B$2:$B$13,MATCH($H2982,'IEA Tech to Policy Mapping'!$A$2:$A$13,0))</f>
        <v>ngps - production methane capture</v>
      </c>
      <c r="N2982" s="182">
        <f>(J2982*About!$A$132/1000)*10^12*'EPA to IEA Scaling'!$E$13</f>
        <v>1359613795.8680458</v>
      </c>
      <c r="O2982" s="183">
        <f>L2982/About!$B$144</f>
        <v>1.2697191294197701</v>
      </c>
    </row>
    <row r="2983" spans="2:15" x14ac:dyDescent="0.45">
      <c r="B2983" s="118" t="s">
        <v>53</v>
      </c>
      <c r="C2983" s="118" t="s">
        <v>797</v>
      </c>
      <c r="D2983" s="118" t="s">
        <v>985</v>
      </c>
      <c r="E2983" s="118" t="s">
        <v>986</v>
      </c>
      <c r="F2983" s="118" t="s">
        <v>987</v>
      </c>
      <c r="G2983" s="118" t="s">
        <v>988</v>
      </c>
      <c r="H2983" s="118" t="s">
        <v>989</v>
      </c>
      <c r="I2983" s="118">
        <v>9.9999997764825804E-3</v>
      </c>
      <c r="J2983" s="118">
        <v>9.9999997764825804E-3</v>
      </c>
      <c r="K2983" s="118">
        <v>-7.3099999427795401</v>
      </c>
      <c r="L2983" s="181">
        <f>(K2983+'NPV Calcs'!$D$13)*About!$B$135</f>
        <v>0.67485947385207934</v>
      </c>
      <c r="M2983" s="95" t="str">
        <f>INDEX('IEA Tech to Policy Mapping'!$B$2:$B$13,MATCH($H2983,'IEA Tech to Policy Mapping'!$A$2:$A$13,0))</f>
        <v>ngps - production methane capture</v>
      </c>
      <c r="N2983" s="182">
        <f>(J2983*About!$A$132/1000)*10^12*'EPA to IEA Scaling'!$E$13</f>
        <v>226602299.31134129</v>
      </c>
      <c r="O2983" s="183">
        <f>L2983/About!$B$144</f>
        <v>1.2697191294197701</v>
      </c>
    </row>
    <row r="2984" spans="2:15" x14ac:dyDescent="0.45">
      <c r="B2984" s="118" t="s">
        <v>27</v>
      </c>
      <c r="C2984" s="118" t="s">
        <v>797</v>
      </c>
      <c r="D2984" s="118" t="s">
        <v>962</v>
      </c>
      <c r="E2984" s="118" t="s">
        <v>993</v>
      </c>
      <c r="F2984" s="118" t="s">
        <v>987</v>
      </c>
      <c r="G2984" s="118" t="s">
        <v>988</v>
      </c>
      <c r="H2984" s="118" t="s">
        <v>992</v>
      </c>
      <c r="I2984" s="118">
        <v>10.439999580383301</v>
      </c>
      <c r="J2984" s="118">
        <v>10.439999580383301</v>
      </c>
      <c r="K2984" s="118">
        <v>-7.2600002288818297</v>
      </c>
      <c r="L2984" s="181">
        <f>(K2984+'NPV Calcs'!$D$13)*About!$B$135</f>
        <v>0.71976195769813456</v>
      </c>
      <c r="M2984" s="95" t="str">
        <f>INDEX('IEA Tech to Policy Mapping'!$B$2:$B$13,MATCH($H2984,'IEA Tech to Policy Mapping'!$A$2:$A$13,0))</f>
        <v>ngps - production methane capture</v>
      </c>
      <c r="N2984" s="182">
        <f>(J2984*About!$A$132/1000)*10^12*'EPA to IEA Scaling'!$E$13</f>
        <v>236572796260.2435</v>
      </c>
      <c r="O2984" s="183">
        <f>L2984/About!$B$144</f>
        <v>1.354201225184636</v>
      </c>
    </row>
    <row r="2985" spans="2:15" x14ac:dyDescent="0.45">
      <c r="B2985" s="118" t="s">
        <v>27</v>
      </c>
      <c r="C2985" s="118" t="s">
        <v>797</v>
      </c>
      <c r="D2985" s="118" t="s">
        <v>962</v>
      </c>
      <c r="E2985" s="118" t="s">
        <v>991</v>
      </c>
      <c r="F2985" s="118" t="s">
        <v>987</v>
      </c>
      <c r="G2985" s="118" t="s">
        <v>988</v>
      </c>
      <c r="H2985" s="118" t="s">
        <v>992</v>
      </c>
      <c r="I2985" s="118">
        <v>4.9800000190734801</v>
      </c>
      <c r="J2985" s="118">
        <v>4.9800000190734801</v>
      </c>
      <c r="K2985" s="118">
        <v>-7.2600002288818297</v>
      </c>
      <c r="L2985" s="181">
        <f>(K2985+'NPV Calcs'!$D$13)*About!$B$135</f>
        <v>0.71976195769813456</v>
      </c>
      <c r="M2985" s="95" t="str">
        <f>INDEX('IEA Tech to Policy Mapping'!$B$2:$B$13,MATCH($H2985,'IEA Tech to Policy Mapping'!$A$2:$A$13,0))</f>
        <v>ngps - production methane capture</v>
      </c>
      <c r="N2985" s="182">
        <f>(J2985*About!$A$132/1000)*10^12*'EPA to IEA Scaling'!$E$13</f>
        <v>112847948011.60561</v>
      </c>
      <c r="O2985" s="183">
        <f>L2985/About!$B$144</f>
        <v>1.354201225184636</v>
      </c>
    </row>
    <row r="2986" spans="2:15" x14ac:dyDescent="0.45">
      <c r="B2986" s="118" t="s">
        <v>53</v>
      </c>
      <c r="C2986" s="118" t="s">
        <v>797</v>
      </c>
      <c r="D2986" s="118" t="s">
        <v>962</v>
      </c>
      <c r="E2986" s="118" t="s">
        <v>991</v>
      </c>
      <c r="F2986" s="118" t="s">
        <v>987</v>
      </c>
      <c r="G2986" s="118" t="s">
        <v>988</v>
      </c>
      <c r="H2986" s="118" t="s">
        <v>992</v>
      </c>
      <c r="I2986" s="118">
        <v>7.0700001716613698</v>
      </c>
      <c r="J2986" s="118">
        <v>7.0700001716613698</v>
      </c>
      <c r="K2986" s="118">
        <v>-7.2600002288818297</v>
      </c>
      <c r="L2986" s="181">
        <f>(K2986+'NPV Calcs'!$D$13)*About!$B$135</f>
        <v>0.71976195769813456</v>
      </c>
      <c r="M2986" s="95" t="str">
        <f>INDEX('IEA Tech to Policy Mapping'!$B$2:$B$13,MATCH($H2986,'IEA Tech to Policy Mapping'!$A$2:$A$13,0))</f>
        <v>ngps - production methane capture</v>
      </c>
      <c r="N2986" s="182">
        <f>(J2986*About!$A$132/1000)*10^12*'EPA to IEA Scaling'!$E$13</f>
        <v>160207833083.92853</v>
      </c>
      <c r="O2986" s="183">
        <f>L2986/About!$B$144</f>
        <v>1.354201225184636</v>
      </c>
    </row>
    <row r="2987" spans="2:15" x14ac:dyDescent="0.45">
      <c r="B2987" s="118" t="s">
        <v>84</v>
      </c>
      <c r="C2987" s="118" t="s">
        <v>797</v>
      </c>
      <c r="D2987" s="118" t="s">
        <v>962</v>
      </c>
      <c r="E2987" s="118" t="s">
        <v>991</v>
      </c>
      <c r="F2987" s="118" t="s">
        <v>987</v>
      </c>
      <c r="G2987" s="118" t="s">
        <v>988</v>
      </c>
      <c r="H2987" s="118" t="s">
        <v>992</v>
      </c>
      <c r="I2987" s="118">
        <v>2.0199999809265101</v>
      </c>
      <c r="J2987" s="118">
        <v>2.0199999809265101</v>
      </c>
      <c r="K2987" s="118">
        <v>-7.2600002288818297</v>
      </c>
      <c r="L2987" s="181">
        <f>(K2987+'NPV Calcs'!$D$13)*About!$B$135</f>
        <v>0.71976195769813456</v>
      </c>
      <c r="M2987" s="95" t="str">
        <f>INDEX('IEA Tech to Policy Mapping'!$B$2:$B$13,MATCH($H2987,'IEA Tech to Policy Mapping'!$A$2:$A$13,0))</f>
        <v>ngps - production methane capture</v>
      </c>
      <c r="N2987" s="182">
        <f>(J2987*About!$A$132/1000)*10^12*'EPA to IEA Scaling'!$E$13</f>
        <v>45773665051.802422</v>
      </c>
      <c r="O2987" s="183">
        <f>L2987/About!$B$144</f>
        <v>1.354201225184636</v>
      </c>
    </row>
    <row r="2988" spans="2:15" x14ac:dyDescent="0.45">
      <c r="B2988" s="118" t="s">
        <v>97</v>
      </c>
      <c r="C2988" s="118" t="s">
        <v>797</v>
      </c>
      <c r="D2988" s="118" t="s">
        <v>962</v>
      </c>
      <c r="E2988" s="118" t="s">
        <v>991</v>
      </c>
      <c r="F2988" s="118" t="s">
        <v>987</v>
      </c>
      <c r="G2988" s="118" t="s">
        <v>988</v>
      </c>
      <c r="H2988" s="118" t="s">
        <v>992</v>
      </c>
      <c r="I2988" s="118">
        <v>0.479999989271163</v>
      </c>
      <c r="J2988" s="118">
        <v>0.479999989271163</v>
      </c>
      <c r="K2988" s="118">
        <v>-7.2600002288818297</v>
      </c>
      <c r="L2988" s="181">
        <f>(K2988+'NPV Calcs'!$D$13)*About!$B$135</f>
        <v>0.71976195769813456</v>
      </c>
      <c r="M2988" s="95" t="str">
        <f>INDEX('IEA Tech to Policy Mapping'!$B$2:$B$13,MATCH($H2988,'IEA Tech to Policy Mapping'!$A$2:$A$13,0))</f>
        <v>ngps - production methane capture</v>
      </c>
      <c r="N2988" s="182">
        <f>(J2988*About!$A$132/1000)*10^12*'EPA to IEA Scaling'!$E$13</f>
        <v>10876910366.944361</v>
      </c>
      <c r="O2988" s="183">
        <f>L2988/About!$B$144</f>
        <v>1.354201225184636</v>
      </c>
    </row>
    <row r="2989" spans="2:15" x14ac:dyDescent="0.45">
      <c r="B2989" s="118" t="s">
        <v>108</v>
      </c>
      <c r="C2989" s="118" t="s">
        <v>797</v>
      </c>
      <c r="D2989" s="118" t="s">
        <v>962</v>
      </c>
      <c r="E2989" s="118" t="s">
        <v>991</v>
      </c>
      <c r="F2989" s="118" t="s">
        <v>987</v>
      </c>
      <c r="G2989" s="118" t="s">
        <v>988</v>
      </c>
      <c r="H2989" s="118" t="s">
        <v>992</v>
      </c>
      <c r="I2989" s="118">
        <v>1.9999999552965102E-2</v>
      </c>
      <c r="J2989" s="118">
        <v>1.9999999552965102E-2</v>
      </c>
      <c r="K2989" s="118">
        <v>-7.2600002288818297</v>
      </c>
      <c r="L2989" s="181">
        <f>(K2989+'NPV Calcs'!$D$13)*About!$B$135</f>
        <v>0.71976195769813456</v>
      </c>
      <c r="M2989" s="95" t="str">
        <f>INDEX('IEA Tech to Policy Mapping'!$B$2:$B$13,MATCH($H2989,'IEA Tech to Policy Mapping'!$A$2:$A$13,0))</f>
        <v>ngps - production methane capture</v>
      </c>
      <c r="N2989" s="182">
        <f>(J2989*About!$A$132/1000)*10^12*'EPA to IEA Scaling'!$E$13</f>
        <v>453204598.62268114</v>
      </c>
      <c r="O2989" s="183">
        <f>L2989/About!$B$144</f>
        <v>1.354201225184636</v>
      </c>
    </row>
    <row r="2990" spans="2:15" x14ac:dyDescent="0.45">
      <c r="B2990" s="118" t="s">
        <v>254</v>
      </c>
      <c r="C2990" s="118" t="s">
        <v>797</v>
      </c>
      <c r="D2990" s="118" t="s">
        <v>962</v>
      </c>
      <c r="E2990" s="118" t="s">
        <v>991</v>
      </c>
      <c r="F2990" s="118" t="s">
        <v>987</v>
      </c>
      <c r="G2990" s="118" t="s">
        <v>988</v>
      </c>
      <c r="H2990" s="118" t="s">
        <v>992</v>
      </c>
      <c r="I2990" s="118">
        <v>2.9300000667571999</v>
      </c>
      <c r="J2990" s="118">
        <v>2.9300000667571999</v>
      </c>
      <c r="K2990" s="118">
        <v>-7.2600002288818297</v>
      </c>
      <c r="L2990" s="181">
        <f>(K2990+'NPV Calcs'!$D$13)*About!$B$135</f>
        <v>0.71976195769813456</v>
      </c>
      <c r="M2990" s="95" t="str">
        <f>INDEX('IEA Tech to Policy Mapping'!$B$2:$B$13,MATCH($H2990,'IEA Tech to Policy Mapping'!$A$2:$A$13,0))</f>
        <v>ngps - production methane capture</v>
      </c>
      <c r="N2990" s="182">
        <f>(J2990*About!$A$132/1000)*10^12*'EPA to IEA Scaling'!$E$13</f>
        <v>66394476694.988701</v>
      </c>
      <c r="O2990" s="183">
        <f>L2990/About!$B$144</f>
        <v>1.354201225184636</v>
      </c>
    </row>
    <row r="2991" spans="2:15" x14ac:dyDescent="0.45">
      <c r="B2991" s="118" t="s">
        <v>1063</v>
      </c>
      <c r="C2991" s="118" t="s">
        <v>797</v>
      </c>
      <c r="D2991" s="118" t="s">
        <v>962</v>
      </c>
      <c r="E2991" s="118" t="s">
        <v>991</v>
      </c>
      <c r="F2991" s="118" t="s">
        <v>987</v>
      </c>
      <c r="G2991" s="118" t="s">
        <v>988</v>
      </c>
      <c r="H2991" s="118" t="s">
        <v>992</v>
      </c>
      <c r="I2991" s="118">
        <v>0.21999999880790699</v>
      </c>
      <c r="J2991" s="118">
        <v>0.21999999880790699</v>
      </c>
      <c r="K2991" s="118">
        <v>-7.2600002288818297</v>
      </c>
      <c r="L2991" s="181">
        <f>(K2991+'NPV Calcs'!$D$13)*About!$B$135</f>
        <v>0.71976195769813456</v>
      </c>
      <c r="M2991" s="95" t="str">
        <f>INDEX('IEA Tech to Policy Mapping'!$B$2:$B$13,MATCH($H2991,'IEA Tech to Policy Mapping'!$A$2:$A$13,0))</f>
        <v>ngps - production methane capture</v>
      </c>
      <c r="N2991" s="182">
        <f>(J2991*About!$A$132/1000)*10^12*'EPA to IEA Scaling'!$E$13</f>
        <v>4985250669.2654419</v>
      </c>
      <c r="O2991" s="183">
        <f>L2991/About!$B$144</f>
        <v>1.354201225184636</v>
      </c>
    </row>
    <row r="2992" spans="2:15" x14ac:dyDescent="0.45">
      <c r="B2992" s="118" t="s">
        <v>343</v>
      </c>
      <c r="C2992" s="118" t="s">
        <v>797</v>
      </c>
      <c r="D2992" s="118" t="s">
        <v>962</v>
      </c>
      <c r="E2992" s="118" t="s">
        <v>991</v>
      </c>
      <c r="F2992" s="118" t="s">
        <v>987</v>
      </c>
      <c r="G2992" s="118" t="s">
        <v>988</v>
      </c>
      <c r="H2992" s="118" t="s">
        <v>992</v>
      </c>
      <c r="I2992" s="118">
        <v>31.090000152587798</v>
      </c>
      <c r="J2992" s="118">
        <v>31.090000152587798</v>
      </c>
      <c r="K2992" s="118">
        <v>-7.2600002288818297</v>
      </c>
      <c r="L2992" s="181">
        <f>(K2992+'NPV Calcs'!$D$13)*About!$B$135</f>
        <v>0.71976195769813456</v>
      </c>
      <c r="M2992" s="95" t="str">
        <f>INDEX('IEA Tech to Policy Mapping'!$B$2:$B$13,MATCH($H2992,'IEA Tech to Policy Mapping'!$A$2:$A$13,0))</f>
        <v>ngps - production methane capture</v>
      </c>
      <c r="N2992" s="182">
        <f>(J2992*About!$A$132/1000)*10^12*'EPA to IEA Scaling'!$E$13</f>
        <v>704506567763.58362</v>
      </c>
      <c r="O2992" s="183">
        <f>L2992/About!$B$144</f>
        <v>1.354201225184636</v>
      </c>
    </row>
    <row r="2993" spans="2:15" x14ac:dyDescent="0.45">
      <c r="B2993" s="118" t="s">
        <v>84</v>
      </c>
      <c r="C2993" s="118" t="s">
        <v>797</v>
      </c>
      <c r="D2993" s="118" t="s">
        <v>962</v>
      </c>
      <c r="E2993" s="118" t="s">
        <v>999</v>
      </c>
      <c r="F2993" s="118" t="s">
        <v>987</v>
      </c>
      <c r="G2993" s="118" t="s">
        <v>988</v>
      </c>
      <c r="H2993" s="118" t="s">
        <v>998</v>
      </c>
      <c r="I2993" s="118">
        <v>0.25</v>
      </c>
      <c r="J2993" s="118">
        <v>0.25</v>
      </c>
      <c r="K2993" s="118">
        <v>-7.0399999618530202</v>
      </c>
      <c r="L2993" s="181">
        <f>(K2993+'NPV Calcs'!$D$13)*About!$B$135</f>
        <v>0.91733425694365678</v>
      </c>
      <c r="M2993" s="95" t="str">
        <f>INDEX('IEA Tech to Policy Mapping'!$B$2:$B$13,MATCH($H2993,'IEA Tech to Policy Mapping'!$A$2:$A$13,0))</f>
        <v>ngps - production methane capture</v>
      </c>
      <c r="N2993" s="182">
        <f>(J2993*About!$A$132/1000)*10^12*'EPA to IEA Scaling'!$E$13</f>
        <v>5665057609.4074373</v>
      </c>
      <c r="O2993" s="183">
        <f>L2993/About!$B$144</f>
        <v>1.7259250247537186</v>
      </c>
    </row>
    <row r="2994" spans="2:15" x14ac:dyDescent="0.45">
      <c r="B2994" s="118" t="s">
        <v>108</v>
      </c>
      <c r="C2994" s="118" t="s">
        <v>797</v>
      </c>
      <c r="D2994" s="118" t="s">
        <v>962</v>
      </c>
      <c r="E2994" s="118" t="s">
        <v>999</v>
      </c>
      <c r="F2994" s="118" t="s">
        <v>987</v>
      </c>
      <c r="G2994" s="118" t="s">
        <v>988</v>
      </c>
      <c r="H2994" s="118" t="s">
        <v>998</v>
      </c>
      <c r="I2994" s="118">
        <v>3.9999999105930301E-2</v>
      </c>
      <c r="J2994" s="118">
        <v>3.9999999105930301E-2</v>
      </c>
      <c r="K2994" s="118">
        <v>-7.0399999618530202</v>
      </c>
      <c r="L2994" s="181">
        <f>(K2994+'NPV Calcs'!$D$13)*About!$B$135</f>
        <v>0.91733425694365678</v>
      </c>
      <c r="M2994" s="95" t="str">
        <f>INDEX('IEA Tech to Policy Mapping'!$B$2:$B$13,MATCH($H2994,'IEA Tech to Policy Mapping'!$A$2:$A$13,0))</f>
        <v>ngps - production methane capture</v>
      </c>
      <c r="N2994" s="182">
        <f>(J2994*About!$A$132/1000)*10^12*'EPA to IEA Scaling'!$E$13</f>
        <v>906409197.24536443</v>
      </c>
      <c r="O2994" s="183">
        <f>L2994/About!$B$144</f>
        <v>1.7259250247537186</v>
      </c>
    </row>
    <row r="2995" spans="2:15" x14ac:dyDescent="0.45">
      <c r="B2995" s="118" t="s">
        <v>1063</v>
      </c>
      <c r="C2995" s="118" t="s">
        <v>797</v>
      </c>
      <c r="D2995" s="118" t="s">
        <v>962</v>
      </c>
      <c r="E2995" s="118" t="s">
        <v>999</v>
      </c>
      <c r="F2995" s="118" t="s">
        <v>987</v>
      </c>
      <c r="G2995" s="118" t="s">
        <v>988</v>
      </c>
      <c r="H2995" s="118" t="s">
        <v>998</v>
      </c>
      <c r="I2995" s="118">
        <v>2.3900001049041699</v>
      </c>
      <c r="J2995" s="118">
        <v>2.3900001049041699</v>
      </c>
      <c r="K2995" s="118">
        <v>-7.0399999618530202</v>
      </c>
      <c r="L2995" s="181">
        <f>(K2995+'NPV Calcs'!$D$13)*About!$B$135</f>
        <v>0.91733425694365678</v>
      </c>
      <c r="M2995" s="95" t="str">
        <f>INDEX('IEA Tech to Policy Mapping'!$B$2:$B$13,MATCH($H2995,'IEA Tech to Policy Mapping'!$A$2:$A$13,0))</f>
        <v>ngps - production methane capture</v>
      </c>
      <c r="N2995" s="182">
        <f>(J2995*About!$A$132/1000)*10^12*'EPA to IEA Scaling'!$E$13</f>
        <v>54157953123.087769</v>
      </c>
      <c r="O2995" s="183">
        <f>L2995/About!$B$144</f>
        <v>1.7259250247537186</v>
      </c>
    </row>
    <row r="2996" spans="2:15" x14ac:dyDescent="0.45">
      <c r="B2996" s="118" t="s">
        <v>343</v>
      </c>
      <c r="C2996" s="118" t="s">
        <v>797</v>
      </c>
      <c r="D2996" s="118" t="s">
        <v>962</v>
      </c>
      <c r="E2996" s="118" t="s">
        <v>999</v>
      </c>
      <c r="F2996" s="118" t="s">
        <v>987</v>
      </c>
      <c r="G2996" s="118" t="s">
        <v>988</v>
      </c>
      <c r="H2996" s="118" t="s">
        <v>998</v>
      </c>
      <c r="I2996" s="118">
        <v>2.7799999713897701</v>
      </c>
      <c r="J2996" s="118">
        <v>2.7799999713897701</v>
      </c>
      <c r="K2996" s="118">
        <v>-7.0399999618530202</v>
      </c>
      <c r="L2996" s="181">
        <f>(K2996+'NPV Calcs'!$D$13)*About!$B$135</f>
        <v>0.91733425694365678</v>
      </c>
      <c r="M2996" s="95" t="str">
        <f>INDEX('IEA Tech to Policy Mapping'!$B$2:$B$13,MATCH($H2996,'IEA Tech to Policy Mapping'!$A$2:$A$13,0))</f>
        <v>ngps - production methane capture</v>
      </c>
      <c r="N2996" s="182">
        <f>(J2996*About!$A$132/1000)*10^12*'EPA to IEA Scaling'!$E$13</f>
        <v>62995439968.296295</v>
      </c>
      <c r="O2996" s="183">
        <f>L2996/About!$B$144</f>
        <v>1.7259250247537186</v>
      </c>
    </row>
    <row r="2997" spans="2:15" x14ac:dyDescent="0.45">
      <c r="B2997" s="118" t="s">
        <v>97</v>
      </c>
      <c r="C2997" s="118" t="s">
        <v>797</v>
      </c>
      <c r="D2997" s="118" t="s">
        <v>985</v>
      </c>
      <c r="E2997" s="118" t="s">
        <v>994</v>
      </c>
      <c r="F2997" s="118" t="s">
        <v>987</v>
      </c>
      <c r="G2997" s="118" t="s">
        <v>988</v>
      </c>
      <c r="H2997" s="118" t="s">
        <v>998</v>
      </c>
      <c r="I2997" s="118">
        <v>0.18000000715255701</v>
      </c>
      <c r="J2997" s="118">
        <v>0.18000000715255701</v>
      </c>
      <c r="K2997" s="118">
        <v>-7.0399999618530202</v>
      </c>
      <c r="L2997" s="181">
        <f>(K2997+'NPV Calcs'!$D$13)*About!$B$135</f>
        <v>0.91733425694365678</v>
      </c>
      <c r="M2997" s="95" t="str">
        <f>INDEX('IEA Tech to Policy Mapping'!$B$2:$B$13,MATCH($H2997,'IEA Tech to Policy Mapping'!$A$2:$A$13,0))</f>
        <v>ngps - production methane capture</v>
      </c>
      <c r="N2997" s="182">
        <f>(J2997*About!$A$132/1000)*10^12*'EPA to IEA Scaling'!$E$13</f>
        <v>4078841640.8519449</v>
      </c>
      <c r="O2997" s="183">
        <f>L2997/About!$B$144</f>
        <v>1.7259250247537186</v>
      </c>
    </row>
    <row r="2998" spans="2:15" x14ac:dyDescent="0.45">
      <c r="B2998" s="118" t="s">
        <v>254</v>
      </c>
      <c r="C2998" s="118" t="s">
        <v>797</v>
      </c>
      <c r="D2998" s="118" t="s">
        <v>985</v>
      </c>
      <c r="E2998" s="118" t="s">
        <v>994</v>
      </c>
      <c r="F2998" s="118" t="s">
        <v>987</v>
      </c>
      <c r="G2998" s="118" t="s">
        <v>988</v>
      </c>
      <c r="H2998" s="118" t="s">
        <v>998</v>
      </c>
      <c r="I2998" s="118">
        <v>7.0000000298023196E-2</v>
      </c>
      <c r="J2998" s="118">
        <v>7.0000000298023196E-2</v>
      </c>
      <c r="K2998" s="118">
        <v>-7.0399999618530202</v>
      </c>
      <c r="L2998" s="181">
        <f>(K2998+'NPV Calcs'!$D$13)*About!$B$135</f>
        <v>0.91733425694365678</v>
      </c>
      <c r="M2998" s="95" t="str">
        <f>INDEX('IEA Tech to Policy Mapping'!$B$2:$B$13,MATCH($H2998,'IEA Tech to Policy Mapping'!$A$2:$A$13,0))</f>
        <v>ngps - production methane capture</v>
      </c>
      <c r="N2998" s="182">
        <f>(J2998*About!$A$132/1000)*10^12*'EPA to IEA Scaling'!$E$13</f>
        <v>1586216137.3873568</v>
      </c>
      <c r="O2998" s="183">
        <f>L2998/About!$B$144</f>
        <v>1.7259250247537186</v>
      </c>
    </row>
    <row r="2999" spans="2:15" x14ac:dyDescent="0.45">
      <c r="B2999" s="118" t="s">
        <v>1063</v>
      </c>
      <c r="C2999" s="118" t="s">
        <v>797</v>
      </c>
      <c r="D2999" s="118" t="s">
        <v>985</v>
      </c>
      <c r="E2999" s="118" t="s">
        <v>994</v>
      </c>
      <c r="F2999" s="118" t="s">
        <v>987</v>
      </c>
      <c r="G2999" s="118" t="s">
        <v>988</v>
      </c>
      <c r="H2999" s="118" t="s">
        <v>998</v>
      </c>
      <c r="I2999" s="118">
        <v>0.31999999284744202</v>
      </c>
      <c r="J2999" s="118">
        <v>0.31999999284744202</v>
      </c>
      <c r="K2999" s="118">
        <v>-7.0399999618530202</v>
      </c>
      <c r="L2999" s="181">
        <f>(K2999+'NPV Calcs'!$D$13)*About!$B$135</f>
        <v>0.91733425694365678</v>
      </c>
      <c r="M2999" s="95" t="str">
        <f>INDEX('IEA Tech to Policy Mapping'!$B$2:$B$13,MATCH($H2999,'IEA Tech to Policy Mapping'!$A$2:$A$13,0))</f>
        <v>ngps - production methane capture</v>
      </c>
      <c r="N2999" s="182">
        <f>(J2999*About!$A$132/1000)*10^12*'EPA to IEA Scaling'!$E$13</f>
        <v>7251273577.9629059</v>
      </c>
      <c r="O2999" s="183">
        <f>L2999/About!$B$144</f>
        <v>1.7259250247537186</v>
      </c>
    </row>
    <row r="3000" spans="2:15" x14ac:dyDescent="0.45">
      <c r="B3000" s="118" t="s">
        <v>343</v>
      </c>
      <c r="C3000" s="118" t="s">
        <v>797</v>
      </c>
      <c r="D3000" s="118" t="s">
        <v>985</v>
      </c>
      <c r="E3000" s="118" t="s">
        <v>994</v>
      </c>
      <c r="F3000" s="118" t="s">
        <v>987</v>
      </c>
      <c r="G3000" s="118" t="s">
        <v>988</v>
      </c>
      <c r="H3000" s="118" t="s">
        <v>998</v>
      </c>
      <c r="I3000" s="118">
        <v>7.3699998855590803</v>
      </c>
      <c r="J3000" s="118">
        <v>7.3699998855590803</v>
      </c>
      <c r="K3000" s="118">
        <v>-7.0399999618530202</v>
      </c>
      <c r="L3000" s="181">
        <f>(K3000+'NPV Calcs'!$D$13)*About!$B$135</f>
        <v>0.91733425694365678</v>
      </c>
      <c r="M3000" s="95" t="str">
        <f>INDEX('IEA Tech to Policy Mapping'!$B$2:$B$13,MATCH($H3000,'IEA Tech to Policy Mapping'!$A$2:$A$13,0))</f>
        <v>ngps - production methane capture</v>
      </c>
      <c r="N3000" s="182">
        <f>(J3000*About!$A$132/1000)*10^12*'EPA to IEA Scaling'!$E$13</f>
        <v>167005895732.07364</v>
      </c>
      <c r="O3000" s="183">
        <f>L3000/About!$B$144</f>
        <v>1.7259250247537186</v>
      </c>
    </row>
    <row r="3001" spans="2:15" x14ac:dyDescent="0.45">
      <c r="B3001" s="118" t="s">
        <v>27</v>
      </c>
      <c r="C3001" s="118" t="s">
        <v>797</v>
      </c>
      <c r="D3001" s="118" t="s">
        <v>962</v>
      </c>
      <c r="E3001" s="118" t="s">
        <v>999</v>
      </c>
      <c r="F3001" s="118" t="s">
        <v>987</v>
      </c>
      <c r="G3001" s="118" t="s">
        <v>988</v>
      </c>
      <c r="H3001" s="118" t="s">
        <v>998</v>
      </c>
      <c r="I3001" s="118">
        <v>0.51999998092651301</v>
      </c>
      <c r="J3001" s="118">
        <v>0.51999998092651301</v>
      </c>
      <c r="K3001" s="118">
        <v>-7.0399999618530202</v>
      </c>
      <c r="L3001" s="181">
        <f>(K3001+'NPV Calcs'!$D$13)*About!$B$135</f>
        <v>0.91733425694365678</v>
      </c>
      <c r="M3001" s="95" t="str">
        <f>INDEX('IEA Tech to Policy Mapping'!$B$2:$B$13,MATCH($H3001,'IEA Tech to Policy Mapping'!$A$2:$A$13,0))</f>
        <v>ngps - production methane capture</v>
      </c>
      <c r="N3001" s="182">
        <f>(J3001*About!$A$132/1000)*10^12*'EPA to IEA Scaling'!$E$13</f>
        <v>11783319395.357861</v>
      </c>
      <c r="O3001" s="183">
        <f>L3001/About!$B$144</f>
        <v>1.7259250247537186</v>
      </c>
    </row>
    <row r="3002" spans="2:15" x14ac:dyDescent="0.45">
      <c r="B3002" s="118" t="s">
        <v>27</v>
      </c>
      <c r="C3002" s="118" t="s">
        <v>797</v>
      </c>
      <c r="D3002" s="118" t="s">
        <v>962</v>
      </c>
      <c r="E3002" s="118" t="s">
        <v>996</v>
      </c>
      <c r="F3002" s="118" t="s">
        <v>997</v>
      </c>
      <c r="G3002" s="118" t="s">
        <v>988</v>
      </c>
      <c r="H3002" s="118" t="s">
        <v>998</v>
      </c>
      <c r="I3002" s="118">
        <v>0.89999997615814198</v>
      </c>
      <c r="J3002" s="118">
        <v>0.89999997615814198</v>
      </c>
      <c r="K3002" s="118">
        <v>-7.0399999618530202</v>
      </c>
      <c r="L3002" s="181">
        <f>(K3002+'NPV Calcs'!$D$13)*About!$B$135</f>
        <v>0.91733425694365678</v>
      </c>
      <c r="M3002" s="95" t="str">
        <f>INDEX('IEA Tech to Policy Mapping'!$B$2:$B$13,MATCH($H3002,'IEA Tech to Policy Mapping'!$A$2:$A$13,0))</f>
        <v>ngps - production methane capture</v>
      </c>
      <c r="N3002" s="182">
        <f>(J3002*About!$A$132/1000)*10^12*'EPA to IEA Scaling'!$E$13</f>
        <v>20394206853.604778</v>
      </c>
      <c r="O3002" s="183">
        <f>L3002/About!$B$144</f>
        <v>1.7259250247537186</v>
      </c>
    </row>
    <row r="3003" spans="2:15" x14ac:dyDescent="0.45">
      <c r="B3003" s="118" t="s">
        <v>53</v>
      </c>
      <c r="C3003" s="118" t="s">
        <v>797</v>
      </c>
      <c r="D3003" s="118" t="s">
        <v>962</v>
      </c>
      <c r="E3003" s="118" t="s">
        <v>996</v>
      </c>
      <c r="F3003" s="118" t="s">
        <v>997</v>
      </c>
      <c r="G3003" s="118" t="s">
        <v>988</v>
      </c>
      <c r="H3003" s="118" t="s">
        <v>998</v>
      </c>
      <c r="I3003" s="118">
        <v>0.11999999731779</v>
      </c>
      <c r="J3003" s="118">
        <v>0.11999999731779</v>
      </c>
      <c r="K3003" s="118">
        <v>-7.0399999618530202</v>
      </c>
      <c r="L3003" s="181">
        <f>(K3003+'NPV Calcs'!$D$13)*About!$B$135</f>
        <v>0.91733425694365678</v>
      </c>
      <c r="M3003" s="95" t="str">
        <f>INDEX('IEA Tech to Policy Mapping'!$B$2:$B$13,MATCH($H3003,'IEA Tech to Policy Mapping'!$A$2:$A$13,0))</f>
        <v>ngps - production methane capture</v>
      </c>
      <c r="N3003" s="182">
        <f>(J3003*About!$A$132/1000)*10^12*'EPA to IEA Scaling'!$E$13</f>
        <v>2719227591.736073</v>
      </c>
      <c r="O3003" s="183">
        <f>L3003/About!$B$144</f>
        <v>1.7259250247537186</v>
      </c>
    </row>
    <row r="3004" spans="2:15" x14ac:dyDescent="0.45">
      <c r="B3004" s="118" t="s">
        <v>84</v>
      </c>
      <c r="C3004" s="118" t="s">
        <v>797</v>
      </c>
      <c r="D3004" s="118" t="s">
        <v>962</v>
      </c>
      <c r="E3004" s="118" t="s">
        <v>996</v>
      </c>
      <c r="F3004" s="118" t="s">
        <v>997</v>
      </c>
      <c r="G3004" s="118" t="s">
        <v>988</v>
      </c>
      <c r="H3004" s="118" t="s">
        <v>998</v>
      </c>
      <c r="I3004" s="118">
        <v>0.20999999344348899</v>
      </c>
      <c r="J3004" s="118">
        <v>0.20999999344348899</v>
      </c>
      <c r="K3004" s="118">
        <v>-7.0399999618530202</v>
      </c>
      <c r="L3004" s="181">
        <f>(K3004+'NPV Calcs'!$D$13)*About!$B$135</f>
        <v>0.91733425694365678</v>
      </c>
      <c r="M3004" s="95" t="str">
        <f>INDEX('IEA Tech to Policy Mapping'!$B$2:$B$13,MATCH($H3004,'IEA Tech to Policy Mapping'!$A$2:$A$13,0))</f>
        <v>ngps - production methane capture</v>
      </c>
      <c r="N3004" s="182">
        <f>(J3004*About!$A$132/1000)*10^12*'EPA to IEA Scaling'!$E$13</f>
        <v>4758648243.3301964</v>
      </c>
      <c r="O3004" s="183">
        <f>L3004/About!$B$144</f>
        <v>1.7259250247537186</v>
      </c>
    </row>
    <row r="3005" spans="2:15" x14ac:dyDescent="0.45">
      <c r="B3005" s="118" t="s">
        <v>97</v>
      </c>
      <c r="C3005" s="118" t="s">
        <v>797</v>
      </c>
      <c r="D3005" s="118" t="s">
        <v>962</v>
      </c>
      <c r="E3005" s="118" t="s">
        <v>996</v>
      </c>
      <c r="F3005" s="118" t="s">
        <v>997</v>
      </c>
      <c r="G3005" s="118" t="s">
        <v>988</v>
      </c>
      <c r="H3005" s="118" t="s">
        <v>998</v>
      </c>
      <c r="I3005" s="118">
        <v>3.9999999105930301E-2</v>
      </c>
      <c r="J3005" s="118">
        <v>3.9999999105930301E-2</v>
      </c>
      <c r="K3005" s="118">
        <v>-7.0399999618530202</v>
      </c>
      <c r="L3005" s="181">
        <f>(K3005+'NPV Calcs'!$D$13)*About!$B$135</f>
        <v>0.91733425694365678</v>
      </c>
      <c r="M3005" s="95" t="str">
        <f>INDEX('IEA Tech to Policy Mapping'!$B$2:$B$13,MATCH($H3005,'IEA Tech to Policy Mapping'!$A$2:$A$13,0))</f>
        <v>ngps - production methane capture</v>
      </c>
      <c r="N3005" s="182">
        <f>(J3005*About!$A$132/1000)*10^12*'EPA to IEA Scaling'!$E$13</f>
        <v>906409197.24536443</v>
      </c>
      <c r="O3005" s="183">
        <f>L3005/About!$B$144</f>
        <v>1.7259250247537186</v>
      </c>
    </row>
    <row r="3006" spans="2:15" x14ac:dyDescent="0.45">
      <c r="B3006" s="118" t="s">
        <v>108</v>
      </c>
      <c r="C3006" s="118" t="s">
        <v>797</v>
      </c>
      <c r="D3006" s="118" t="s">
        <v>962</v>
      </c>
      <c r="E3006" s="118" t="s">
        <v>996</v>
      </c>
      <c r="F3006" s="118" t="s">
        <v>997</v>
      </c>
      <c r="G3006" s="118" t="s">
        <v>988</v>
      </c>
      <c r="H3006" s="118" t="s">
        <v>998</v>
      </c>
      <c r="I3006" s="118">
        <v>1.9999999552965102E-2</v>
      </c>
      <c r="J3006" s="118">
        <v>1.9999999552965102E-2</v>
      </c>
      <c r="K3006" s="118">
        <v>-7.0399999618530202</v>
      </c>
      <c r="L3006" s="181">
        <f>(K3006+'NPV Calcs'!$D$13)*About!$B$135</f>
        <v>0.91733425694365678</v>
      </c>
      <c r="M3006" s="95" t="str">
        <f>INDEX('IEA Tech to Policy Mapping'!$B$2:$B$13,MATCH($H3006,'IEA Tech to Policy Mapping'!$A$2:$A$13,0))</f>
        <v>ngps - production methane capture</v>
      </c>
      <c r="N3006" s="182">
        <f>(J3006*About!$A$132/1000)*10^12*'EPA to IEA Scaling'!$E$13</f>
        <v>453204598.62268114</v>
      </c>
      <c r="O3006" s="183">
        <f>L3006/About!$B$144</f>
        <v>1.7259250247537186</v>
      </c>
    </row>
    <row r="3007" spans="2:15" x14ac:dyDescent="0.45">
      <c r="B3007" s="118" t="s">
        <v>254</v>
      </c>
      <c r="C3007" s="118" t="s">
        <v>797</v>
      </c>
      <c r="D3007" s="118" t="s">
        <v>962</v>
      </c>
      <c r="E3007" s="118" t="s">
        <v>996</v>
      </c>
      <c r="F3007" s="118" t="s">
        <v>997</v>
      </c>
      <c r="G3007" s="118" t="s">
        <v>988</v>
      </c>
      <c r="H3007" s="118" t="s">
        <v>998</v>
      </c>
      <c r="I3007" s="118">
        <v>0.11999999731779</v>
      </c>
      <c r="J3007" s="118">
        <v>0.11999999731779</v>
      </c>
      <c r="K3007" s="118">
        <v>-7.0399999618530202</v>
      </c>
      <c r="L3007" s="181">
        <f>(K3007+'NPV Calcs'!$D$13)*About!$B$135</f>
        <v>0.91733425694365678</v>
      </c>
      <c r="M3007" s="95" t="str">
        <f>INDEX('IEA Tech to Policy Mapping'!$B$2:$B$13,MATCH($H3007,'IEA Tech to Policy Mapping'!$A$2:$A$13,0))</f>
        <v>ngps - production methane capture</v>
      </c>
      <c r="N3007" s="182">
        <f>(J3007*About!$A$132/1000)*10^12*'EPA to IEA Scaling'!$E$13</f>
        <v>2719227591.736073</v>
      </c>
      <c r="O3007" s="183">
        <f>L3007/About!$B$144</f>
        <v>1.7259250247537186</v>
      </c>
    </row>
    <row r="3008" spans="2:15" x14ac:dyDescent="0.45">
      <c r="B3008" s="118" t="s">
        <v>1063</v>
      </c>
      <c r="C3008" s="118" t="s">
        <v>797</v>
      </c>
      <c r="D3008" s="118" t="s">
        <v>962</v>
      </c>
      <c r="E3008" s="118" t="s">
        <v>996</v>
      </c>
      <c r="F3008" s="118" t="s">
        <v>997</v>
      </c>
      <c r="G3008" s="118" t="s">
        <v>988</v>
      </c>
      <c r="H3008" s="118" t="s">
        <v>998</v>
      </c>
      <c r="I3008" s="118">
        <v>0.31999999284744202</v>
      </c>
      <c r="J3008" s="118">
        <v>0.31999999284744202</v>
      </c>
      <c r="K3008" s="118">
        <v>-7.0399999618530202</v>
      </c>
      <c r="L3008" s="181">
        <f>(K3008+'NPV Calcs'!$D$13)*About!$B$135</f>
        <v>0.91733425694365678</v>
      </c>
      <c r="M3008" s="95" t="str">
        <f>INDEX('IEA Tech to Policy Mapping'!$B$2:$B$13,MATCH($H3008,'IEA Tech to Policy Mapping'!$A$2:$A$13,0))</f>
        <v>ngps - production methane capture</v>
      </c>
      <c r="N3008" s="182">
        <f>(J3008*About!$A$132/1000)*10^12*'EPA to IEA Scaling'!$E$13</f>
        <v>7251273577.9629059</v>
      </c>
      <c r="O3008" s="183">
        <f>L3008/About!$B$144</f>
        <v>1.7259250247537186</v>
      </c>
    </row>
    <row r="3009" spans="2:15" x14ac:dyDescent="0.45">
      <c r="B3009" s="118" t="s">
        <v>343</v>
      </c>
      <c r="C3009" s="118" t="s">
        <v>797</v>
      </c>
      <c r="D3009" s="118" t="s">
        <v>962</v>
      </c>
      <c r="E3009" s="118" t="s">
        <v>996</v>
      </c>
      <c r="F3009" s="118" t="s">
        <v>997</v>
      </c>
      <c r="G3009" s="118" t="s">
        <v>988</v>
      </c>
      <c r="H3009" s="118" t="s">
        <v>998</v>
      </c>
      <c r="I3009" s="118">
        <v>3.1900000572204501</v>
      </c>
      <c r="J3009" s="118">
        <v>3.1900000572204501</v>
      </c>
      <c r="K3009" s="118">
        <v>-7.0399999618530202</v>
      </c>
      <c r="L3009" s="181">
        <f>(K3009+'NPV Calcs'!$D$13)*About!$B$135</f>
        <v>0.91733425694365678</v>
      </c>
      <c r="M3009" s="95" t="str">
        <f>INDEX('IEA Tech to Policy Mapping'!$B$2:$B$13,MATCH($H3009,'IEA Tech to Policy Mapping'!$A$2:$A$13,0))</f>
        <v>ngps - production methane capture</v>
      </c>
      <c r="N3009" s="182">
        <f>(J3009*About!$A$132/1000)*10^12*'EPA to IEA Scaling'!$E$13</f>
        <v>72286136392.66748</v>
      </c>
      <c r="O3009" s="183">
        <f>L3009/About!$B$144</f>
        <v>1.7259250247537186</v>
      </c>
    </row>
    <row r="3010" spans="2:15" x14ac:dyDescent="0.45">
      <c r="B3010" s="118" t="s">
        <v>27</v>
      </c>
      <c r="C3010" s="118" t="s">
        <v>797</v>
      </c>
      <c r="D3010" s="118" t="s">
        <v>985</v>
      </c>
      <c r="E3010" s="118" t="s">
        <v>994</v>
      </c>
      <c r="F3010" s="118" t="s">
        <v>987</v>
      </c>
      <c r="G3010" s="118" t="s">
        <v>988</v>
      </c>
      <c r="H3010" s="118" t="s">
        <v>998</v>
      </c>
      <c r="I3010" s="118">
        <v>0.140000000596046</v>
      </c>
      <c r="J3010" s="118">
        <v>0.140000000596046</v>
      </c>
      <c r="K3010" s="118">
        <v>-7.0399999618530202</v>
      </c>
      <c r="L3010" s="181">
        <f>(K3010+'NPV Calcs'!$D$13)*About!$B$135</f>
        <v>0.91733425694365678</v>
      </c>
      <c r="M3010" s="95" t="str">
        <f>INDEX('IEA Tech to Policy Mapping'!$B$2:$B$13,MATCH($H3010,'IEA Tech to Policy Mapping'!$A$2:$A$13,0))</f>
        <v>ngps - production methane capture</v>
      </c>
      <c r="N3010" s="182">
        <f>(J3010*About!$A$132/1000)*10^12*'EPA to IEA Scaling'!$E$13</f>
        <v>3172432274.7747045</v>
      </c>
      <c r="O3010" s="183">
        <f>L3010/About!$B$144</f>
        <v>1.7259250247537186</v>
      </c>
    </row>
    <row r="3011" spans="2:15" x14ac:dyDescent="0.45">
      <c r="B3011" s="118" t="s">
        <v>84</v>
      </c>
      <c r="C3011" s="118" t="s">
        <v>797</v>
      </c>
      <c r="D3011" s="118" t="s">
        <v>962</v>
      </c>
      <c r="E3011" s="118" t="s">
        <v>991</v>
      </c>
      <c r="F3011" s="118" t="s">
        <v>987</v>
      </c>
      <c r="G3011" s="118" t="s">
        <v>1000</v>
      </c>
      <c r="H3011" s="118" t="s">
        <v>1001</v>
      </c>
      <c r="I3011" s="118">
        <v>9.3599996566772408</v>
      </c>
      <c r="J3011" s="118">
        <v>7.96000003814697</v>
      </c>
      <c r="K3011" s="118">
        <v>-6.9299998283386204</v>
      </c>
      <c r="L3011" s="181">
        <f>(K3011+'NPV Calcs'!$D$13)*About!$B$135</f>
        <v>1.0161204065664136</v>
      </c>
      <c r="M3011" s="95" t="str">
        <f>INDEX('IEA Tech to Policy Mapping'!$B$2:$B$13,MATCH($H3011,'IEA Tech to Policy Mapping'!$A$2:$A$13,0))</f>
        <v>ngps - T&amp;D methane capture</v>
      </c>
      <c r="N3011" s="182">
        <f>(J3011*About!$A$132/1000)*10^12*'EPA to IEA Scaling'!$E$13</f>
        <v>180375435147.95193</v>
      </c>
      <c r="O3011" s="183">
        <f>L3011/About!$B$144</f>
        <v>1.9117869245382515</v>
      </c>
    </row>
    <row r="3012" spans="2:15" x14ac:dyDescent="0.45">
      <c r="B3012" s="118" t="s">
        <v>97</v>
      </c>
      <c r="C3012" s="118" t="s">
        <v>797</v>
      </c>
      <c r="D3012" s="118" t="s">
        <v>962</v>
      </c>
      <c r="E3012" s="118" t="s">
        <v>991</v>
      </c>
      <c r="F3012" s="118" t="s">
        <v>987</v>
      </c>
      <c r="G3012" s="118" t="s">
        <v>1000</v>
      </c>
      <c r="H3012" s="118" t="s">
        <v>1001</v>
      </c>
      <c r="I3012" s="118">
        <v>2.0399999618530198</v>
      </c>
      <c r="J3012" s="118">
        <v>1.7400000095367401</v>
      </c>
      <c r="K3012" s="118">
        <v>-6.9299998283386204</v>
      </c>
      <c r="L3012" s="181">
        <f>(K3012+'NPV Calcs'!$D$13)*About!$B$135</f>
        <v>1.0161204065664136</v>
      </c>
      <c r="M3012" s="95" t="str">
        <f>INDEX('IEA Tech to Policy Mapping'!$B$2:$B$13,MATCH($H3012,'IEA Tech to Policy Mapping'!$A$2:$A$13,0))</f>
        <v>ngps - T&amp;D methane capture</v>
      </c>
      <c r="N3012" s="182">
        <f>(J3012*About!$A$132/1000)*10^12*'EPA to IEA Scaling'!$E$13</f>
        <v>39428801177.580498</v>
      </c>
      <c r="O3012" s="183">
        <f>L3012/About!$B$144</f>
        <v>1.9117869245382515</v>
      </c>
    </row>
    <row r="3013" spans="2:15" x14ac:dyDescent="0.45">
      <c r="B3013" s="118" t="s">
        <v>108</v>
      </c>
      <c r="C3013" s="118" t="s">
        <v>797</v>
      </c>
      <c r="D3013" s="118" t="s">
        <v>962</v>
      </c>
      <c r="E3013" s="118" t="s">
        <v>991</v>
      </c>
      <c r="F3013" s="118" t="s">
        <v>987</v>
      </c>
      <c r="G3013" s="118" t="s">
        <v>1000</v>
      </c>
      <c r="H3013" s="118" t="s">
        <v>1001</v>
      </c>
      <c r="I3013" s="118">
        <v>0.109999999403953</v>
      </c>
      <c r="J3013" s="118">
        <v>9.0000003576278603E-2</v>
      </c>
      <c r="K3013" s="118">
        <v>-6.9299998283386204</v>
      </c>
      <c r="L3013" s="181">
        <f>(K3013+'NPV Calcs'!$D$13)*About!$B$135</f>
        <v>1.0161204065664136</v>
      </c>
      <c r="M3013" s="95" t="str">
        <f>INDEX('IEA Tech to Policy Mapping'!$B$2:$B$13,MATCH($H3013,'IEA Tech to Policy Mapping'!$A$2:$A$13,0))</f>
        <v>ngps - T&amp;D methane capture</v>
      </c>
      <c r="N3013" s="182">
        <f>(J3013*About!$A$132/1000)*10^12*'EPA to IEA Scaling'!$E$13</f>
        <v>2039420820.4259746</v>
      </c>
      <c r="O3013" s="183">
        <f>L3013/About!$B$144</f>
        <v>1.9117869245382515</v>
      </c>
    </row>
    <row r="3014" spans="2:15" x14ac:dyDescent="0.45">
      <c r="B3014" s="118" t="s">
        <v>254</v>
      </c>
      <c r="C3014" s="118" t="s">
        <v>797</v>
      </c>
      <c r="D3014" s="118" t="s">
        <v>962</v>
      </c>
      <c r="E3014" s="118" t="s">
        <v>991</v>
      </c>
      <c r="F3014" s="118" t="s">
        <v>987</v>
      </c>
      <c r="G3014" s="118" t="s">
        <v>1000</v>
      </c>
      <c r="H3014" s="118" t="s">
        <v>1001</v>
      </c>
      <c r="I3014" s="118">
        <v>13.579999923706</v>
      </c>
      <c r="J3014" s="118">
        <v>11.550000190734799</v>
      </c>
      <c r="K3014" s="118">
        <v>-6.9299998283386204</v>
      </c>
      <c r="L3014" s="181">
        <f>(K3014+'NPV Calcs'!$D$13)*About!$B$135</f>
        <v>1.0161204065664136</v>
      </c>
      <c r="M3014" s="95" t="str">
        <f>INDEX('IEA Tech to Policy Mapping'!$B$2:$B$13,MATCH($H3014,'IEA Tech to Policy Mapping'!$A$2:$A$13,0))</f>
        <v>ngps - T&amp;D methane capture</v>
      </c>
      <c r="N3014" s="182">
        <f>(J3014*About!$A$132/1000)*10^12*'EPA to IEA Scaling'!$E$13</f>
        <v>261725665876.71808</v>
      </c>
      <c r="O3014" s="183">
        <f>L3014/About!$B$144</f>
        <v>1.9117869245382515</v>
      </c>
    </row>
    <row r="3015" spans="2:15" x14ac:dyDescent="0.45">
      <c r="B3015" s="118" t="s">
        <v>1063</v>
      </c>
      <c r="C3015" s="118" t="s">
        <v>797</v>
      </c>
      <c r="D3015" s="118" t="s">
        <v>962</v>
      </c>
      <c r="E3015" s="118" t="s">
        <v>991</v>
      </c>
      <c r="F3015" s="118" t="s">
        <v>987</v>
      </c>
      <c r="G3015" s="118" t="s">
        <v>1000</v>
      </c>
      <c r="H3015" s="118" t="s">
        <v>1001</v>
      </c>
      <c r="I3015" s="118">
        <v>1.00999999046325</v>
      </c>
      <c r="J3015" s="118">
        <v>0.86000001430511397</v>
      </c>
      <c r="K3015" s="118">
        <v>-6.9299998283386204</v>
      </c>
      <c r="L3015" s="181">
        <f>(K3015+'NPV Calcs'!$D$13)*About!$B$135</f>
        <v>1.0161204065664136</v>
      </c>
      <c r="M3015" s="95" t="str">
        <f>INDEX('IEA Tech to Policy Mapping'!$B$2:$B$13,MATCH($H3015,'IEA Tech to Policy Mapping'!$A$2:$A$13,0))</f>
        <v>ngps - T&amp;D methane capture</v>
      </c>
      <c r="N3015" s="182">
        <f>(J3015*About!$A$132/1000)*10^12*'EPA to IEA Scaling'!$E$13</f>
        <v>19487798500.518764</v>
      </c>
      <c r="O3015" s="183">
        <f>L3015/About!$B$144</f>
        <v>1.9117869245382515</v>
      </c>
    </row>
    <row r="3016" spans="2:15" x14ac:dyDescent="0.45">
      <c r="B3016" s="118" t="s">
        <v>343</v>
      </c>
      <c r="C3016" s="118" t="s">
        <v>797</v>
      </c>
      <c r="D3016" s="118" t="s">
        <v>962</v>
      </c>
      <c r="E3016" s="118" t="s">
        <v>991</v>
      </c>
      <c r="F3016" s="118" t="s">
        <v>987</v>
      </c>
      <c r="G3016" s="118" t="s">
        <v>1000</v>
      </c>
      <c r="H3016" s="118" t="s">
        <v>1001</v>
      </c>
      <c r="I3016" s="118">
        <v>144.25</v>
      </c>
      <c r="J3016" s="118">
        <v>122.61000061035099</v>
      </c>
      <c r="K3016" s="118">
        <v>-6.9299998283386204</v>
      </c>
      <c r="L3016" s="181">
        <f>(K3016+'NPV Calcs'!$D$13)*About!$B$135</f>
        <v>1.0161204065664136</v>
      </c>
      <c r="M3016" s="95" t="str">
        <f>INDEX('IEA Tech to Policy Mapping'!$B$2:$B$13,MATCH($H3016,'IEA Tech to Policy Mapping'!$A$2:$A$13,0))</f>
        <v>ngps - T&amp;D methane capture</v>
      </c>
      <c r="N3016" s="182">
        <f>(J3016*About!$A$132/1000)*10^12*'EPA to IEA Scaling'!$E$13</f>
        <v>2778370867788.4775</v>
      </c>
      <c r="O3016" s="183">
        <f>L3016/About!$B$144</f>
        <v>1.9117869245382515</v>
      </c>
    </row>
    <row r="3017" spans="2:15" x14ac:dyDescent="0.45">
      <c r="B3017" s="118" t="s">
        <v>84</v>
      </c>
      <c r="C3017" s="118" t="s">
        <v>797</v>
      </c>
      <c r="D3017" s="118" t="s">
        <v>985</v>
      </c>
      <c r="E3017" s="118" t="s">
        <v>986</v>
      </c>
      <c r="F3017" s="118" t="s">
        <v>987</v>
      </c>
      <c r="G3017" s="118" t="s">
        <v>1000</v>
      </c>
      <c r="H3017" s="118" t="s">
        <v>1001</v>
      </c>
      <c r="I3017" s="118">
        <v>10.25</v>
      </c>
      <c r="J3017" s="118">
        <v>8.7100000381469709</v>
      </c>
      <c r="K3017" s="118">
        <v>-6.9299998283386204</v>
      </c>
      <c r="L3017" s="181">
        <f>(K3017+'NPV Calcs'!$D$13)*About!$B$135</f>
        <v>1.0161204065664136</v>
      </c>
      <c r="M3017" s="95" t="str">
        <f>INDEX('IEA Tech to Policy Mapping'!$B$2:$B$13,MATCH($H3017,'IEA Tech to Policy Mapping'!$A$2:$A$13,0))</f>
        <v>ngps - T&amp;D methane capture</v>
      </c>
      <c r="N3017" s="182">
        <f>(J3017*About!$A$132/1000)*10^12*'EPA to IEA Scaling'!$E$13</f>
        <v>197370607976.17426</v>
      </c>
      <c r="O3017" s="183">
        <f>L3017/About!$B$144</f>
        <v>1.9117869245382515</v>
      </c>
    </row>
    <row r="3018" spans="2:15" x14ac:dyDescent="0.45">
      <c r="B3018" s="118" t="s">
        <v>97</v>
      </c>
      <c r="C3018" s="118" t="s">
        <v>797</v>
      </c>
      <c r="D3018" s="118" t="s">
        <v>985</v>
      </c>
      <c r="E3018" s="118" t="s">
        <v>986</v>
      </c>
      <c r="F3018" s="118" t="s">
        <v>987</v>
      </c>
      <c r="G3018" s="118" t="s">
        <v>1000</v>
      </c>
      <c r="H3018" s="118" t="s">
        <v>1001</v>
      </c>
      <c r="I3018" s="118">
        <v>0.44999998807907099</v>
      </c>
      <c r="J3018" s="118">
        <v>0.37999999523162797</v>
      </c>
      <c r="K3018" s="118">
        <v>-6.9299998283386204</v>
      </c>
      <c r="L3018" s="181">
        <f>(K3018+'NPV Calcs'!$D$13)*About!$B$135</f>
        <v>1.0161204065664136</v>
      </c>
      <c r="M3018" s="95" t="str">
        <f>INDEX('IEA Tech to Policy Mapping'!$B$2:$B$13,MATCH($H3018,'IEA Tech to Policy Mapping'!$A$2:$A$13,0))</f>
        <v>ngps - T&amp;D methane capture</v>
      </c>
      <c r="N3018" s="182">
        <f>(J3018*About!$A$132/1000)*10^12*'EPA to IEA Scaling'!$E$13</f>
        <v>8610887458.2468967</v>
      </c>
      <c r="O3018" s="183">
        <f>L3018/About!$B$144</f>
        <v>1.9117869245382515</v>
      </c>
    </row>
    <row r="3019" spans="2:15" x14ac:dyDescent="0.45">
      <c r="B3019" s="118" t="s">
        <v>108</v>
      </c>
      <c r="C3019" s="118" t="s">
        <v>797</v>
      </c>
      <c r="D3019" s="118" t="s">
        <v>985</v>
      </c>
      <c r="E3019" s="118" t="s">
        <v>986</v>
      </c>
      <c r="F3019" s="118" t="s">
        <v>987</v>
      </c>
      <c r="G3019" s="118" t="s">
        <v>1000</v>
      </c>
      <c r="H3019" s="118" t="s">
        <v>1001</v>
      </c>
      <c r="I3019" s="118">
        <v>8.6899995803833008</v>
      </c>
      <c r="J3019" s="118">
        <v>7.3899998664855904</v>
      </c>
      <c r="K3019" s="118">
        <v>-6.9299998283386204</v>
      </c>
      <c r="L3019" s="181">
        <f>(K3019+'NPV Calcs'!$D$13)*About!$B$135</f>
        <v>1.0161204065664136</v>
      </c>
      <c r="M3019" s="95" t="str">
        <f>INDEX('IEA Tech to Policy Mapping'!$B$2:$B$13,MATCH($H3019,'IEA Tech to Policy Mapping'!$A$2:$A$13,0))</f>
        <v>ngps - T&amp;D methane capture</v>
      </c>
      <c r="N3019" s="182">
        <f>(J3019*About!$A$132/1000)*10^12*'EPA to IEA Scaling'!$E$13</f>
        <v>167459099908.61658</v>
      </c>
      <c r="O3019" s="183">
        <f>L3019/About!$B$144</f>
        <v>1.9117869245382515</v>
      </c>
    </row>
    <row r="3020" spans="2:15" x14ac:dyDescent="0.45">
      <c r="B3020" s="118" t="s">
        <v>254</v>
      </c>
      <c r="C3020" s="118" t="s">
        <v>797</v>
      </c>
      <c r="D3020" s="118" t="s">
        <v>985</v>
      </c>
      <c r="E3020" s="118" t="s">
        <v>986</v>
      </c>
      <c r="F3020" s="118" t="s">
        <v>987</v>
      </c>
      <c r="G3020" s="118" t="s">
        <v>1000</v>
      </c>
      <c r="H3020" s="118" t="s">
        <v>1001</v>
      </c>
      <c r="I3020" s="118">
        <v>1.25999999046325</v>
      </c>
      <c r="J3020" s="118">
        <v>1.0700000524520801</v>
      </c>
      <c r="K3020" s="118">
        <v>-6.9299998283386204</v>
      </c>
      <c r="L3020" s="181">
        <f>(K3020+'NPV Calcs'!$D$13)*About!$B$135</f>
        <v>1.0161204065664136</v>
      </c>
      <c r="M3020" s="95" t="str">
        <f>INDEX('IEA Tech to Policy Mapping'!$B$2:$B$13,MATCH($H3020,'IEA Tech to Policy Mapping'!$A$2:$A$13,0))</f>
        <v>ngps - T&amp;D methane capture</v>
      </c>
      <c r="N3020" s="182">
        <f>(J3020*About!$A$132/1000)*10^12*'EPA to IEA Scaling'!$E$13</f>
        <v>24246447756.840054</v>
      </c>
      <c r="O3020" s="183">
        <f>L3020/About!$B$144</f>
        <v>1.9117869245382515</v>
      </c>
    </row>
    <row r="3021" spans="2:15" x14ac:dyDescent="0.45">
      <c r="B3021" s="118" t="s">
        <v>1063</v>
      </c>
      <c r="C3021" s="118" t="s">
        <v>797</v>
      </c>
      <c r="D3021" s="118" t="s">
        <v>985</v>
      </c>
      <c r="E3021" s="118" t="s">
        <v>986</v>
      </c>
      <c r="F3021" s="118" t="s">
        <v>987</v>
      </c>
      <c r="G3021" s="118" t="s">
        <v>1000</v>
      </c>
      <c r="H3021" s="118" t="s">
        <v>1001</v>
      </c>
      <c r="I3021" s="118">
        <v>0.33000001311302102</v>
      </c>
      <c r="J3021" s="118">
        <v>0.28000000119209201</v>
      </c>
      <c r="K3021" s="118">
        <v>-6.9299998283386204</v>
      </c>
      <c r="L3021" s="181">
        <f>(K3021+'NPV Calcs'!$D$13)*About!$B$135</f>
        <v>1.0161204065664136</v>
      </c>
      <c r="M3021" s="95" t="str">
        <f>INDEX('IEA Tech to Policy Mapping'!$B$2:$B$13,MATCH($H3021,'IEA Tech to Policy Mapping'!$A$2:$A$13,0))</f>
        <v>ngps - T&amp;D methane capture</v>
      </c>
      <c r="N3021" s="182">
        <f>(J3021*About!$A$132/1000)*10^12*'EPA to IEA Scaling'!$E$13</f>
        <v>6344864549.5494089</v>
      </c>
      <c r="O3021" s="183">
        <f>L3021/About!$B$144</f>
        <v>1.9117869245382515</v>
      </c>
    </row>
    <row r="3022" spans="2:15" x14ac:dyDescent="0.45">
      <c r="B3022" s="118" t="s">
        <v>343</v>
      </c>
      <c r="C3022" s="118" t="s">
        <v>797</v>
      </c>
      <c r="D3022" s="118" t="s">
        <v>985</v>
      </c>
      <c r="E3022" s="118" t="s">
        <v>986</v>
      </c>
      <c r="F3022" s="118" t="s">
        <v>987</v>
      </c>
      <c r="G3022" s="118" t="s">
        <v>1000</v>
      </c>
      <c r="H3022" s="118" t="s">
        <v>1001</v>
      </c>
      <c r="I3022" s="118">
        <v>49.75</v>
      </c>
      <c r="J3022" s="118">
        <v>42.290000915527301</v>
      </c>
      <c r="K3022" s="118">
        <v>-6.9299998283386204</v>
      </c>
      <c r="L3022" s="181">
        <f>(K3022+'NPV Calcs'!$D$13)*About!$B$135</f>
        <v>1.0161204065664136</v>
      </c>
      <c r="M3022" s="95" t="str">
        <f>INDEX('IEA Tech to Policy Mapping'!$B$2:$B$13,MATCH($H3022,'IEA Tech to Policy Mapping'!$A$2:$A$13,0))</f>
        <v>ngps - T&amp;D methane capture</v>
      </c>
      <c r="N3022" s="182">
        <f>(J3022*About!$A$132/1000)*10^12*'EPA to IEA Scaling'!$E$13</f>
        <v>958301165953.42188</v>
      </c>
      <c r="O3022" s="183">
        <f>L3022/About!$B$144</f>
        <v>1.9117869245382515</v>
      </c>
    </row>
    <row r="3023" spans="2:15" x14ac:dyDescent="0.45">
      <c r="B3023" s="118" t="s">
        <v>27</v>
      </c>
      <c r="C3023" s="118" t="s">
        <v>797</v>
      </c>
      <c r="D3023" s="118" t="s">
        <v>962</v>
      </c>
      <c r="E3023" s="118" t="s">
        <v>991</v>
      </c>
      <c r="F3023" s="118" t="s">
        <v>987</v>
      </c>
      <c r="G3023" s="118" t="s">
        <v>1000</v>
      </c>
      <c r="H3023" s="118" t="s">
        <v>1001</v>
      </c>
      <c r="I3023" s="118">
        <v>23.100000381469702</v>
      </c>
      <c r="J3023" s="118">
        <v>19.629999160766602</v>
      </c>
      <c r="K3023" s="118">
        <v>-6.9299998283386204</v>
      </c>
      <c r="L3023" s="181">
        <f>(K3023+'NPV Calcs'!$D$13)*About!$B$135</f>
        <v>1.0161204065664136</v>
      </c>
      <c r="M3023" s="95" t="str">
        <f>INDEX('IEA Tech to Policy Mapping'!$B$2:$B$13,MATCH($H3023,'IEA Tech to Policy Mapping'!$A$2:$A$13,0))</f>
        <v>ngps - T&amp;D methane capture</v>
      </c>
      <c r="N3023" s="182">
        <f>(J3023*About!$A$132/1000)*10^12*'EPA to IEA Scaling'!$E$13</f>
        <v>444820304473.44971</v>
      </c>
      <c r="O3023" s="183">
        <f>L3023/About!$B$144</f>
        <v>1.9117869245382515</v>
      </c>
    </row>
    <row r="3024" spans="2:15" x14ac:dyDescent="0.45">
      <c r="B3024" s="118" t="s">
        <v>53</v>
      </c>
      <c r="C3024" s="118" t="s">
        <v>797</v>
      </c>
      <c r="D3024" s="118" t="s">
        <v>962</v>
      </c>
      <c r="E3024" s="118" t="s">
        <v>991</v>
      </c>
      <c r="F3024" s="118" t="s">
        <v>987</v>
      </c>
      <c r="G3024" s="118" t="s">
        <v>1000</v>
      </c>
      <c r="H3024" s="118" t="s">
        <v>1001</v>
      </c>
      <c r="I3024" s="118">
        <v>32.819999694824197</v>
      </c>
      <c r="J3024" s="118">
        <v>27.899999618530199</v>
      </c>
      <c r="K3024" s="118">
        <v>-6.9299998283386204</v>
      </c>
      <c r="L3024" s="181">
        <f>(K3024+'NPV Calcs'!$D$13)*About!$B$135</f>
        <v>1.0161204065664136</v>
      </c>
      <c r="M3024" s="95" t="str">
        <f>INDEX('IEA Tech to Policy Mapping'!$B$2:$B$13,MATCH($H3024,'IEA Tech to Policy Mapping'!$A$2:$A$13,0))</f>
        <v>ngps - T&amp;D methane capture</v>
      </c>
      <c r="N3024" s="182">
        <f>(J3024*About!$A$132/1000)*10^12*'EPA to IEA Scaling'!$E$13</f>
        <v>632220420565.67639</v>
      </c>
      <c r="O3024" s="183">
        <f>L3024/About!$B$144</f>
        <v>1.9117869245382515</v>
      </c>
    </row>
    <row r="3025" spans="2:15" x14ac:dyDescent="0.45">
      <c r="B3025" s="118" t="s">
        <v>27</v>
      </c>
      <c r="C3025" s="118" t="s">
        <v>797</v>
      </c>
      <c r="D3025" s="118" t="s">
        <v>985</v>
      </c>
      <c r="E3025" s="118" t="s">
        <v>990</v>
      </c>
      <c r="F3025" s="118" t="s">
        <v>987</v>
      </c>
      <c r="G3025" s="118" t="s">
        <v>1000</v>
      </c>
      <c r="H3025" s="118" t="s">
        <v>1001</v>
      </c>
      <c r="I3025" s="118">
        <v>1.71000003814697</v>
      </c>
      <c r="J3025" s="118">
        <v>1.45000004768371</v>
      </c>
      <c r="K3025" s="118">
        <v>-6.9299998283386204</v>
      </c>
      <c r="L3025" s="181">
        <f>(K3025+'NPV Calcs'!$D$13)*About!$B$135</f>
        <v>1.0161204065664136</v>
      </c>
      <c r="M3025" s="95" t="str">
        <f>INDEX('IEA Tech to Policy Mapping'!$B$2:$B$13,MATCH($H3025,'IEA Tech to Policy Mapping'!$A$2:$A$13,0))</f>
        <v>ngps - T&amp;D methane capture</v>
      </c>
      <c r="N3025" s="182">
        <f>(J3025*About!$A$132/1000)*10^12*'EPA to IEA Scaling'!$E$13</f>
        <v>32857335215.086994</v>
      </c>
      <c r="O3025" s="183">
        <f>L3025/About!$B$144</f>
        <v>1.9117869245382515</v>
      </c>
    </row>
    <row r="3026" spans="2:15" x14ac:dyDescent="0.45">
      <c r="B3026" s="118" t="s">
        <v>27</v>
      </c>
      <c r="C3026" s="118" t="s">
        <v>797</v>
      </c>
      <c r="D3026" s="118" t="s">
        <v>962</v>
      </c>
      <c r="E3026" s="118" t="s">
        <v>993</v>
      </c>
      <c r="F3026" s="118" t="s">
        <v>987</v>
      </c>
      <c r="G3026" s="118" t="s">
        <v>1000</v>
      </c>
      <c r="H3026" s="118" t="s">
        <v>1001</v>
      </c>
      <c r="I3026" s="118">
        <v>48.430000305175703</v>
      </c>
      <c r="J3026" s="118">
        <v>41.159999847412102</v>
      </c>
      <c r="K3026" s="118">
        <v>-6.9299998283386204</v>
      </c>
      <c r="L3026" s="181">
        <f>(K3026+'NPV Calcs'!$D$13)*About!$B$135</f>
        <v>1.0161204065664136</v>
      </c>
      <c r="M3026" s="95" t="str">
        <f>INDEX('IEA Tech to Policy Mapping'!$B$2:$B$13,MATCH($H3026,'IEA Tech to Policy Mapping'!$A$2:$A$13,0))</f>
        <v>ngps - T&amp;D methane capture</v>
      </c>
      <c r="N3026" s="182">
        <f>(J3026*About!$A$132/1000)*10^12*'EPA to IEA Scaling'!$E$13</f>
        <v>932695081355.16357</v>
      </c>
      <c r="O3026" s="183">
        <f>L3026/About!$B$144</f>
        <v>1.9117869245382515</v>
      </c>
    </row>
    <row r="3027" spans="2:15" x14ac:dyDescent="0.45">
      <c r="B3027" s="118" t="s">
        <v>27</v>
      </c>
      <c r="C3027" s="118" t="s">
        <v>797</v>
      </c>
      <c r="D3027" s="118" t="s">
        <v>985</v>
      </c>
      <c r="E3027" s="118" t="s">
        <v>986</v>
      </c>
      <c r="F3027" s="118" t="s">
        <v>987</v>
      </c>
      <c r="G3027" s="118" t="s">
        <v>1000</v>
      </c>
      <c r="H3027" s="118" t="s">
        <v>1001</v>
      </c>
      <c r="I3027" s="118">
        <v>5.9499998092651296</v>
      </c>
      <c r="J3027" s="118">
        <v>5.0500001907348597</v>
      </c>
      <c r="K3027" s="118">
        <v>-6.9299998283386204</v>
      </c>
      <c r="L3027" s="181">
        <f>(K3027+'NPV Calcs'!$D$13)*About!$B$135</f>
        <v>1.0161204065664136</v>
      </c>
      <c r="M3027" s="95" t="str">
        <f>INDEX('IEA Tech to Policy Mapping'!$B$2:$B$13,MATCH($H3027,'IEA Tech to Policy Mapping'!$A$2:$A$13,0))</f>
        <v>ngps - T&amp;D methane capture</v>
      </c>
      <c r="N3027" s="182">
        <f>(J3027*About!$A$132/1000)*10^12*'EPA to IEA Scaling'!$E$13</f>
        <v>114434168032.1261</v>
      </c>
      <c r="O3027" s="183">
        <f>L3027/About!$B$144</f>
        <v>1.9117869245382515</v>
      </c>
    </row>
    <row r="3028" spans="2:15" x14ac:dyDescent="0.45">
      <c r="B3028" s="118" t="s">
        <v>53</v>
      </c>
      <c r="C3028" s="118" t="s">
        <v>797</v>
      </c>
      <c r="D3028" s="118" t="s">
        <v>985</v>
      </c>
      <c r="E3028" s="118" t="s">
        <v>986</v>
      </c>
      <c r="F3028" s="118" t="s">
        <v>987</v>
      </c>
      <c r="G3028" s="118" t="s">
        <v>1000</v>
      </c>
      <c r="H3028" s="118" t="s">
        <v>1001</v>
      </c>
      <c r="I3028" s="118">
        <v>1.1499999761581401</v>
      </c>
      <c r="J3028" s="118">
        <v>0.980000019073486</v>
      </c>
      <c r="K3028" s="118">
        <v>-6.9299998283386204</v>
      </c>
      <c r="L3028" s="181">
        <f>(K3028+'NPV Calcs'!$D$13)*About!$B$135</f>
        <v>1.0161204065664136</v>
      </c>
      <c r="M3028" s="95" t="str">
        <f>INDEX('IEA Tech to Policy Mapping'!$B$2:$B$13,MATCH($H3028,'IEA Tech to Policy Mapping'!$A$2:$A$13,0))</f>
        <v>ngps - T&amp;D methane capture</v>
      </c>
      <c r="N3028" s="182">
        <f>(J3028*About!$A$132/1000)*10^12*'EPA to IEA Scaling'!$E$13</f>
        <v>22207026261.086742</v>
      </c>
      <c r="O3028" s="183">
        <f>L3028/About!$B$144</f>
        <v>1.9117869245382515</v>
      </c>
    </row>
    <row r="3029" spans="2:15" x14ac:dyDescent="0.45">
      <c r="B3029" s="118" t="s">
        <v>59</v>
      </c>
      <c r="C3029" s="118" t="s">
        <v>797</v>
      </c>
      <c r="D3029" s="118" t="s">
        <v>962</v>
      </c>
      <c r="E3029" s="118" t="s">
        <v>991</v>
      </c>
      <c r="F3029" s="118" t="s">
        <v>987</v>
      </c>
      <c r="G3029" s="118" t="s">
        <v>988</v>
      </c>
      <c r="H3029" s="118" t="s">
        <v>989</v>
      </c>
      <c r="I3029" s="118">
        <v>0.80000001192092896</v>
      </c>
      <c r="J3029" s="118">
        <v>0.80000001192092896</v>
      </c>
      <c r="K3029" s="118">
        <v>-6.75</v>
      </c>
      <c r="L3029" s="181">
        <f>(K3029+'NPV Calcs'!$D$13)*About!$B$135</f>
        <v>1.1777701192188237</v>
      </c>
      <c r="M3029" s="95" t="str">
        <f>INDEX('IEA Tech to Policy Mapping'!$B$2:$B$13,MATCH($H3029,'IEA Tech to Policy Mapping'!$A$2:$A$13,0))</f>
        <v>ngps - production methane capture</v>
      </c>
      <c r="N3029" s="182">
        <f>(J3029*About!$A$132/1000)*10^12*'EPA to IEA Scaling'!$E$13</f>
        <v>18128184620.234798</v>
      </c>
      <c r="O3029" s="183">
        <f>L3029/About!$B$144</f>
        <v>2.2159239195313192</v>
      </c>
    </row>
    <row r="3030" spans="2:15" x14ac:dyDescent="0.45">
      <c r="B3030" s="118" t="s">
        <v>97</v>
      </c>
      <c r="C3030" s="118" t="s">
        <v>797</v>
      </c>
      <c r="D3030" s="118" t="s">
        <v>962</v>
      </c>
      <c r="E3030" s="118" t="s">
        <v>991</v>
      </c>
      <c r="F3030" s="118" t="s">
        <v>987</v>
      </c>
      <c r="G3030" s="118" t="s">
        <v>988</v>
      </c>
      <c r="H3030" s="118" t="s">
        <v>989</v>
      </c>
      <c r="I3030" s="118">
        <v>0.33000001311302102</v>
      </c>
      <c r="J3030" s="118">
        <v>0.33000001311302102</v>
      </c>
      <c r="K3030" s="118">
        <v>-6.63000011444091</v>
      </c>
      <c r="L3030" s="181">
        <f>(K3030+'NPV Calcs'!$D$13)*About!$B$135</f>
        <v>1.2855365943204391</v>
      </c>
      <c r="M3030" s="95" t="str">
        <f>INDEX('IEA Tech to Policy Mapping'!$B$2:$B$13,MATCH($H3030,'IEA Tech to Policy Mapping'!$A$2:$A$13,0))</f>
        <v>ngps - production methane capture</v>
      </c>
      <c r="N3030" s="182">
        <f>(J3030*About!$A$132/1000)*10^12*'EPA to IEA Scaling'!$E$13</f>
        <v>7477876341.5618954</v>
      </c>
      <c r="O3030" s="183">
        <f>L3030/About!$B$144</f>
        <v>2.4186819161933806</v>
      </c>
    </row>
    <row r="3031" spans="2:15" x14ac:dyDescent="0.45">
      <c r="B3031" s="118" t="s">
        <v>108</v>
      </c>
      <c r="C3031" s="118" t="s">
        <v>797</v>
      </c>
      <c r="D3031" s="118" t="s">
        <v>962</v>
      </c>
      <c r="E3031" s="118" t="s">
        <v>991</v>
      </c>
      <c r="F3031" s="118" t="s">
        <v>987</v>
      </c>
      <c r="G3031" s="118" t="s">
        <v>988</v>
      </c>
      <c r="H3031" s="118" t="s">
        <v>989</v>
      </c>
      <c r="I3031" s="118">
        <v>1.9999999552965102E-2</v>
      </c>
      <c r="J3031" s="118">
        <v>1.9999999552965102E-2</v>
      </c>
      <c r="K3031" s="118">
        <v>-6.6199998855590803</v>
      </c>
      <c r="L3031" s="181">
        <f>(K3031+'NPV Calcs'!$D$13)*About!$B$135</f>
        <v>1.2945173480251873</v>
      </c>
      <c r="M3031" s="95" t="str">
        <f>INDEX('IEA Tech to Policy Mapping'!$B$2:$B$13,MATCH($H3031,'IEA Tech to Policy Mapping'!$A$2:$A$13,0))</f>
        <v>ngps - production methane capture</v>
      </c>
      <c r="N3031" s="182">
        <f>(J3031*About!$A$132/1000)*10^12*'EPA to IEA Scaling'!$E$13</f>
        <v>453204598.62268114</v>
      </c>
      <c r="O3031" s="183">
        <f>L3031/About!$B$144</f>
        <v>2.4355788187595371</v>
      </c>
    </row>
    <row r="3032" spans="2:15" x14ac:dyDescent="0.45">
      <c r="B3032" s="118" t="s">
        <v>254</v>
      </c>
      <c r="C3032" s="118" t="s">
        <v>797</v>
      </c>
      <c r="D3032" s="118" t="s">
        <v>962</v>
      </c>
      <c r="E3032" s="118" t="s">
        <v>991</v>
      </c>
      <c r="F3032" s="118" t="s">
        <v>987</v>
      </c>
      <c r="G3032" s="118" t="s">
        <v>988</v>
      </c>
      <c r="H3032" s="118" t="s">
        <v>989</v>
      </c>
      <c r="I3032" s="118">
        <v>2.4300000667571999</v>
      </c>
      <c r="J3032" s="118">
        <v>2.4300000667571999</v>
      </c>
      <c r="K3032" s="118">
        <v>-6.6199998855590803</v>
      </c>
      <c r="L3032" s="181">
        <f>(K3032+'NPV Calcs'!$D$13)*About!$B$135</f>
        <v>1.2945173480251873</v>
      </c>
      <c r="M3032" s="95" t="str">
        <f>INDEX('IEA Tech to Policy Mapping'!$B$2:$B$13,MATCH($H3032,'IEA Tech to Policy Mapping'!$A$2:$A$13,0))</f>
        <v>ngps - production methane capture</v>
      </c>
      <c r="N3032" s="182">
        <f>(J3032*About!$A$132/1000)*10^12*'EPA to IEA Scaling'!$E$13</f>
        <v>55064361476.173828</v>
      </c>
      <c r="O3032" s="183">
        <f>L3032/About!$B$144</f>
        <v>2.4355788187595371</v>
      </c>
    </row>
    <row r="3033" spans="2:15" x14ac:dyDescent="0.45">
      <c r="B3033" s="118" t="s">
        <v>1063</v>
      </c>
      <c r="C3033" s="118" t="s">
        <v>797</v>
      </c>
      <c r="D3033" s="118" t="s">
        <v>962</v>
      </c>
      <c r="E3033" s="118" t="s">
        <v>991</v>
      </c>
      <c r="F3033" s="118" t="s">
        <v>987</v>
      </c>
      <c r="G3033" s="118" t="s">
        <v>988</v>
      </c>
      <c r="H3033" s="118" t="s">
        <v>989</v>
      </c>
      <c r="I3033" s="118">
        <v>0.18000000715255701</v>
      </c>
      <c r="J3033" s="118">
        <v>0.18000000715255701</v>
      </c>
      <c r="K3033" s="118">
        <v>-6.6199998855590803</v>
      </c>
      <c r="L3033" s="181">
        <f>(K3033+'NPV Calcs'!$D$13)*About!$B$135</f>
        <v>1.2945173480251873</v>
      </c>
      <c r="M3033" s="95" t="str">
        <f>INDEX('IEA Tech to Policy Mapping'!$B$2:$B$13,MATCH($H3033,'IEA Tech to Policy Mapping'!$A$2:$A$13,0))</f>
        <v>ngps - production methane capture</v>
      </c>
      <c r="N3033" s="182">
        <f>(J3033*About!$A$132/1000)*10^12*'EPA to IEA Scaling'!$E$13</f>
        <v>4078841640.8519449</v>
      </c>
      <c r="O3033" s="183">
        <f>L3033/About!$B$144</f>
        <v>2.4355788187595371</v>
      </c>
    </row>
    <row r="3034" spans="2:15" x14ac:dyDescent="0.45">
      <c r="B3034" s="118" t="s">
        <v>343</v>
      </c>
      <c r="C3034" s="118" t="s">
        <v>797</v>
      </c>
      <c r="D3034" s="118" t="s">
        <v>962</v>
      </c>
      <c r="E3034" s="118" t="s">
        <v>991</v>
      </c>
      <c r="F3034" s="118" t="s">
        <v>987</v>
      </c>
      <c r="G3034" s="118" t="s">
        <v>988</v>
      </c>
      <c r="H3034" s="118" t="s">
        <v>989</v>
      </c>
      <c r="I3034" s="118">
        <v>25.809999465942301</v>
      </c>
      <c r="J3034" s="118">
        <v>25.809999465942301</v>
      </c>
      <c r="K3034" s="118">
        <v>-6.6199998855590803</v>
      </c>
      <c r="L3034" s="181">
        <f>(K3034+'NPV Calcs'!$D$13)*About!$B$135</f>
        <v>1.2945173480251873</v>
      </c>
      <c r="M3034" s="95" t="str">
        <f>INDEX('IEA Tech to Policy Mapping'!$B$2:$B$13,MATCH($H3034,'IEA Tech to Policy Mapping'!$A$2:$A$13,0))</f>
        <v>ngps - production methane capture</v>
      </c>
      <c r="N3034" s="182">
        <f>(J3034*About!$A$132/1000)*10^12*'EPA to IEA Scaling'!$E$13</f>
        <v>584860535493.35327</v>
      </c>
      <c r="O3034" s="183">
        <f>L3034/About!$B$144</f>
        <v>2.4355788187595371</v>
      </c>
    </row>
    <row r="3035" spans="2:15" x14ac:dyDescent="0.45">
      <c r="B3035" s="118" t="s">
        <v>27</v>
      </c>
      <c r="C3035" s="118" t="s">
        <v>797</v>
      </c>
      <c r="D3035" s="118" t="s">
        <v>962</v>
      </c>
      <c r="E3035" s="118" t="s">
        <v>991</v>
      </c>
      <c r="F3035" s="118" t="s">
        <v>987</v>
      </c>
      <c r="G3035" s="118" t="s">
        <v>988</v>
      </c>
      <c r="H3035" s="118" t="s">
        <v>989</v>
      </c>
      <c r="I3035" s="118">
        <v>4.13000011444091</v>
      </c>
      <c r="J3035" s="118">
        <v>4.13000011444091</v>
      </c>
      <c r="K3035" s="118">
        <v>-6.6199998855590803</v>
      </c>
      <c r="L3035" s="181">
        <f>(K3035+'NPV Calcs'!$D$13)*About!$B$135</f>
        <v>1.2945173480251873</v>
      </c>
      <c r="M3035" s="95" t="str">
        <f>INDEX('IEA Tech to Policy Mapping'!$B$2:$B$13,MATCH($H3035,'IEA Tech to Policy Mapping'!$A$2:$A$13,0))</f>
        <v>ngps - production methane capture</v>
      </c>
      <c r="N3035" s="182">
        <f>(J3035*About!$A$132/1000)*10^12*'EPA to IEA Scaling'!$E$13</f>
        <v>93586754300.668259</v>
      </c>
      <c r="O3035" s="183">
        <f>L3035/About!$B$144</f>
        <v>2.4355788187595371</v>
      </c>
    </row>
    <row r="3036" spans="2:15" x14ac:dyDescent="0.45">
      <c r="B3036" s="118" t="s">
        <v>53</v>
      </c>
      <c r="C3036" s="118" t="s">
        <v>797</v>
      </c>
      <c r="D3036" s="118" t="s">
        <v>962</v>
      </c>
      <c r="E3036" s="118" t="s">
        <v>991</v>
      </c>
      <c r="F3036" s="118" t="s">
        <v>987</v>
      </c>
      <c r="G3036" s="118" t="s">
        <v>988</v>
      </c>
      <c r="H3036" s="118" t="s">
        <v>989</v>
      </c>
      <c r="I3036" s="118">
        <v>5.8699998855590803</v>
      </c>
      <c r="J3036" s="118">
        <v>5.8699998855590803</v>
      </c>
      <c r="K3036" s="118">
        <v>-6.6199998855590803</v>
      </c>
      <c r="L3036" s="181">
        <f>(K3036+'NPV Calcs'!$D$13)*About!$B$135</f>
        <v>1.2945173480251873</v>
      </c>
      <c r="M3036" s="95" t="str">
        <f>INDEX('IEA Tech to Policy Mapping'!$B$2:$B$13,MATCH($H3036,'IEA Tech to Policy Mapping'!$A$2:$A$13,0))</f>
        <v>ngps - production methane capture</v>
      </c>
      <c r="N3036" s="182">
        <f>(J3036*About!$A$132/1000)*10^12*'EPA to IEA Scaling'!$E$13</f>
        <v>133015550075.62901</v>
      </c>
      <c r="O3036" s="183">
        <f>L3036/About!$B$144</f>
        <v>2.4355788187595371</v>
      </c>
    </row>
    <row r="3037" spans="2:15" x14ac:dyDescent="0.45">
      <c r="B3037" s="118" t="s">
        <v>84</v>
      </c>
      <c r="C3037" s="118" t="s">
        <v>797</v>
      </c>
      <c r="D3037" s="118" t="s">
        <v>962</v>
      </c>
      <c r="E3037" s="118" t="s">
        <v>991</v>
      </c>
      <c r="F3037" s="118" t="s">
        <v>987</v>
      </c>
      <c r="G3037" s="118" t="s">
        <v>988</v>
      </c>
      <c r="H3037" s="118" t="s">
        <v>989</v>
      </c>
      <c r="I3037" s="118">
        <v>1.66999995708465</v>
      </c>
      <c r="J3037" s="118">
        <v>1.66999995708465</v>
      </c>
      <c r="K3037" s="118">
        <v>-6.6199998855590803</v>
      </c>
      <c r="L3037" s="181">
        <f>(K3037+'NPV Calcs'!$D$13)*About!$B$135</f>
        <v>1.2945173480251873</v>
      </c>
      <c r="M3037" s="95" t="str">
        <f>INDEX('IEA Tech to Policy Mapping'!$B$2:$B$13,MATCH($H3037,'IEA Tech to Policy Mapping'!$A$2:$A$13,0))</f>
        <v>ngps - production methane capture</v>
      </c>
      <c r="N3037" s="182">
        <f>(J3037*About!$A$132/1000)*10^12*'EPA to IEA Scaling'!$E$13</f>
        <v>37842583858.369965</v>
      </c>
      <c r="O3037" s="183">
        <f>L3037/About!$B$144</f>
        <v>2.4355788187595371</v>
      </c>
    </row>
    <row r="3038" spans="2:15" x14ac:dyDescent="0.45">
      <c r="B3038" s="118" t="s">
        <v>27</v>
      </c>
      <c r="C3038" s="118" t="s">
        <v>797</v>
      </c>
      <c r="D3038" s="118" t="s">
        <v>962</v>
      </c>
      <c r="E3038" s="118" t="s">
        <v>993</v>
      </c>
      <c r="F3038" s="118" t="s">
        <v>987</v>
      </c>
      <c r="G3038" s="118" t="s">
        <v>988</v>
      </c>
      <c r="H3038" s="118" t="s">
        <v>989</v>
      </c>
      <c r="I3038" s="118">
        <v>8.67000007629394</v>
      </c>
      <c r="J3038" s="118">
        <v>8.67000007629394</v>
      </c>
      <c r="K3038" s="118">
        <v>-6.6199998855590803</v>
      </c>
      <c r="L3038" s="181">
        <f>(K3038+'NPV Calcs'!$D$13)*About!$B$135</f>
        <v>1.2945173480251873</v>
      </c>
      <c r="M3038" s="95" t="str">
        <f>INDEX('IEA Tech to Policy Mapping'!$B$2:$B$13,MATCH($H3038,'IEA Tech to Policy Mapping'!$A$2:$A$13,0))</f>
        <v>ngps - production methane capture</v>
      </c>
      <c r="N3038" s="182">
        <f>(J3038*About!$A$132/1000)*10^12*'EPA to IEA Scaling'!$E$13</f>
        <v>196464199623.08823</v>
      </c>
      <c r="O3038" s="183">
        <f>L3038/About!$B$144</f>
        <v>2.4355788187595371</v>
      </c>
    </row>
    <row r="3039" spans="2:15" x14ac:dyDescent="0.45">
      <c r="B3039" s="118" t="s">
        <v>59</v>
      </c>
      <c r="C3039" s="118" t="s">
        <v>797</v>
      </c>
      <c r="D3039" s="118" t="s">
        <v>985</v>
      </c>
      <c r="E3039" s="118" t="s">
        <v>994</v>
      </c>
      <c r="F3039" s="118" t="s">
        <v>987</v>
      </c>
      <c r="G3039" s="118" t="s">
        <v>1000</v>
      </c>
      <c r="H3039" s="118" t="s">
        <v>1001</v>
      </c>
      <c r="I3039" s="118">
        <v>14.829999923706</v>
      </c>
      <c r="J3039" s="118">
        <v>12.6000003814697</v>
      </c>
      <c r="K3039" s="118">
        <v>-6.4800000190734801</v>
      </c>
      <c r="L3039" s="181">
        <f>(K3039+'NPV Calcs'!$D$13)*About!$B$135</f>
        <v>1.4202449023104009</v>
      </c>
      <c r="M3039" s="95" t="str">
        <f>INDEX('IEA Tech to Policy Mapping'!$B$2:$B$13,MATCH($H3039,'IEA Tech to Policy Mapping'!$A$2:$A$13,0))</f>
        <v>ngps - T&amp;D methane capture</v>
      </c>
      <c r="N3039" s="182">
        <f>(J3039*About!$A$132/1000)*10^12*'EPA to IEA Scaling'!$E$13</f>
        <v>285518912158.32617</v>
      </c>
      <c r="O3039" s="183">
        <f>L3039/About!$B$144</f>
        <v>2.6721298148652672</v>
      </c>
    </row>
    <row r="3040" spans="2:15" x14ac:dyDescent="0.45">
      <c r="B3040" s="118" t="s">
        <v>59</v>
      </c>
      <c r="C3040" s="118" t="s">
        <v>797</v>
      </c>
      <c r="D3040" s="118" t="s">
        <v>962</v>
      </c>
      <c r="E3040" s="118" t="s">
        <v>999</v>
      </c>
      <c r="F3040" s="118" t="s">
        <v>987</v>
      </c>
      <c r="G3040" s="118" t="s">
        <v>1000</v>
      </c>
      <c r="H3040" s="118" t="s">
        <v>1001</v>
      </c>
      <c r="I3040" s="118">
        <v>9.1199998855590803</v>
      </c>
      <c r="J3040" s="118">
        <v>7.75</v>
      </c>
      <c r="K3040" s="118">
        <v>-6.4800000190734801</v>
      </c>
      <c r="L3040" s="181">
        <f>(K3040+'NPV Calcs'!$D$13)*About!$B$135</f>
        <v>1.4202449023104009</v>
      </c>
      <c r="M3040" s="95" t="str">
        <f>INDEX('IEA Tech to Policy Mapping'!$B$2:$B$13,MATCH($H3040,'IEA Tech to Policy Mapping'!$A$2:$A$13,0))</f>
        <v>ngps - T&amp;D methane capture</v>
      </c>
      <c r="N3040" s="182">
        <f>(J3040*About!$A$132/1000)*10^12*'EPA to IEA Scaling'!$E$13</f>
        <v>175616785891.63055</v>
      </c>
      <c r="O3040" s="183">
        <f>L3040/About!$B$144</f>
        <v>2.6721298148652672</v>
      </c>
    </row>
    <row r="3041" spans="2:15" x14ac:dyDescent="0.45">
      <c r="B3041" s="118" t="s">
        <v>59</v>
      </c>
      <c r="C3041" s="118" t="s">
        <v>797</v>
      </c>
      <c r="D3041" s="118" t="s">
        <v>985</v>
      </c>
      <c r="E3041" s="118" t="s">
        <v>994</v>
      </c>
      <c r="F3041" s="118" t="s">
        <v>987</v>
      </c>
      <c r="G3041" s="118" t="s">
        <v>988</v>
      </c>
      <c r="H3041" s="118" t="s">
        <v>995</v>
      </c>
      <c r="I3041" s="118">
        <v>3.9999999105930301E-2</v>
      </c>
      <c r="J3041" s="118">
        <v>3.9999999105930301E-2</v>
      </c>
      <c r="K3041" s="118">
        <v>-6.3400001525878897</v>
      </c>
      <c r="L3041" s="181">
        <f>(K3041+'NPV Calcs'!$D$13)*About!$B$135</f>
        <v>1.5459724565956059</v>
      </c>
      <c r="M3041" s="95" t="str">
        <f>INDEX('IEA Tech to Policy Mapping'!$B$2:$B$13,MATCH($H3041,'IEA Tech to Policy Mapping'!$A$2:$A$13,0))</f>
        <v>ngps - T&amp;D methane capture</v>
      </c>
      <c r="N3041" s="182">
        <f>(J3041*About!$A$132/1000)*10^12*'EPA to IEA Scaling'!$E$13</f>
        <v>906409197.24536443</v>
      </c>
      <c r="O3041" s="183">
        <f>L3041/About!$B$144</f>
        <v>2.9086808109709814</v>
      </c>
    </row>
    <row r="3042" spans="2:15" x14ac:dyDescent="0.45">
      <c r="B3042" s="118" t="s">
        <v>343</v>
      </c>
      <c r="C3042" s="118" t="s">
        <v>797</v>
      </c>
      <c r="D3042" s="118" t="s">
        <v>985</v>
      </c>
      <c r="E3042" s="118" t="s">
        <v>994</v>
      </c>
      <c r="F3042" s="118" t="s">
        <v>987</v>
      </c>
      <c r="G3042" s="118" t="s">
        <v>988</v>
      </c>
      <c r="H3042" s="118" t="s">
        <v>995</v>
      </c>
      <c r="I3042" s="118">
        <v>1.9999999552965102E-2</v>
      </c>
      <c r="J3042" s="118">
        <v>1.9999999552965102E-2</v>
      </c>
      <c r="K3042" s="118">
        <v>-6.3400001525878897</v>
      </c>
      <c r="L3042" s="181">
        <f>(K3042+'NPV Calcs'!$D$13)*About!$B$135</f>
        <v>1.5459724565956059</v>
      </c>
      <c r="M3042" s="95" t="str">
        <f>INDEX('IEA Tech to Policy Mapping'!$B$2:$B$13,MATCH($H3042,'IEA Tech to Policy Mapping'!$A$2:$A$13,0))</f>
        <v>ngps - T&amp;D methane capture</v>
      </c>
      <c r="N3042" s="182">
        <f>(J3042*About!$A$132/1000)*10^12*'EPA to IEA Scaling'!$E$13</f>
        <v>453204598.62268114</v>
      </c>
      <c r="O3042" s="183">
        <f>L3042/About!$B$144</f>
        <v>2.9086808109709814</v>
      </c>
    </row>
    <row r="3043" spans="2:15" x14ac:dyDescent="0.45">
      <c r="B3043" s="118" t="s">
        <v>59</v>
      </c>
      <c r="C3043" s="118" t="s">
        <v>797</v>
      </c>
      <c r="D3043" s="118" t="s">
        <v>962</v>
      </c>
      <c r="E3043" s="118" t="s">
        <v>999</v>
      </c>
      <c r="F3043" s="118" t="s">
        <v>987</v>
      </c>
      <c r="G3043" s="118" t="s">
        <v>988</v>
      </c>
      <c r="H3043" s="118" t="s">
        <v>995</v>
      </c>
      <c r="I3043" s="118">
        <v>9.9999997764825804E-3</v>
      </c>
      <c r="J3043" s="118">
        <v>9.9999997764825804E-3</v>
      </c>
      <c r="K3043" s="118">
        <v>-6.3400001525878897</v>
      </c>
      <c r="L3043" s="181">
        <f>(K3043+'NPV Calcs'!$D$13)*About!$B$135</f>
        <v>1.5459724565956059</v>
      </c>
      <c r="M3043" s="95" t="str">
        <f>INDEX('IEA Tech to Policy Mapping'!$B$2:$B$13,MATCH($H3043,'IEA Tech to Policy Mapping'!$A$2:$A$13,0))</f>
        <v>ngps - T&amp;D methane capture</v>
      </c>
      <c r="N3043" s="182">
        <f>(J3043*About!$A$132/1000)*10^12*'EPA to IEA Scaling'!$E$13</f>
        <v>226602299.31134129</v>
      </c>
      <c r="O3043" s="183">
        <f>L3043/About!$B$144</f>
        <v>2.9086808109709814</v>
      </c>
    </row>
    <row r="3044" spans="2:15" x14ac:dyDescent="0.45">
      <c r="B3044" s="118" t="s">
        <v>343</v>
      </c>
      <c r="C3044" s="118" t="s">
        <v>797</v>
      </c>
      <c r="D3044" s="118" t="s">
        <v>962</v>
      </c>
      <c r="E3044" s="118" t="s">
        <v>999</v>
      </c>
      <c r="F3044" s="118" t="s">
        <v>987</v>
      </c>
      <c r="G3044" s="118" t="s">
        <v>988</v>
      </c>
      <c r="H3044" s="118" t="s">
        <v>995</v>
      </c>
      <c r="I3044" s="118">
        <v>1.9999999552965102E-2</v>
      </c>
      <c r="J3044" s="118">
        <v>1.9999999552965102E-2</v>
      </c>
      <c r="K3044" s="118">
        <v>-6.3400001525878897</v>
      </c>
      <c r="L3044" s="181">
        <f>(K3044+'NPV Calcs'!$D$13)*About!$B$135</f>
        <v>1.5459724565956059</v>
      </c>
      <c r="M3044" s="95" t="str">
        <f>INDEX('IEA Tech to Policy Mapping'!$B$2:$B$13,MATCH($H3044,'IEA Tech to Policy Mapping'!$A$2:$A$13,0))</f>
        <v>ngps - T&amp;D methane capture</v>
      </c>
      <c r="N3044" s="182">
        <f>(J3044*About!$A$132/1000)*10^12*'EPA to IEA Scaling'!$E$13</f>
        <v>453204598.62268114</v>
      </c>
      <c r="O3044" s="183">
        <f>L3044/About!$B$144</f>
        <v>2.9086808109709814</v>
      </c>
    </row>
    <row r="3045" spans="2:15" x14ac:dyDescent="0.45">
      <c r="B3045" s="118" t="s">
        <v>59</v>
      </c>
      <c r="C3045" s="118" t="s">
        <v>797</v>
      </c>
      <c r="D3045" s="118" t="s">
        <v>985</v>
      </c>
      <c r="E3045" s="118" t="s">
        <v>986</v>
      </c>
      <c r="F3045" s="118" t="s">
        <v>987</v>
      </c>
      <c r="G3045" s="118" t="s">
        <v>1002</v>
      </c>
      <c r="H3045" s="118" t="s">
        <v>1003</v>
      </c>
      <c r="I3045" s="118">
        <v>1.7799999713897701</v>
      </c>
      <c r="J3045" s="118">
        <v>1.6900000572204501</v>
      </c>
      <c r="K3045" s="118">
        <v>-6.1900000572204501</v>
      </c>
      <c r="L3045" s="181">
        <f>(K3045+'NPV Calcs'!$D$13)*About!$B$135</f>
        <v>1.6806807645855766</v>
      </c>
      <c r="M3045" s="95" t="str">
        <f>INDEX('IEA Tech to Policy Mapping'!$B$2:$B$13,MATCH($H3045,'IEA Tech to Policy Mapping'!$A$2:$A$13,0))</f>
        <v>ngps - T&amp;D methane capture</v>
      </c>
      <c r="N3045" s="182">
        <f>(J3045*About!$A$132/1000)*10^12*'EPA to IEA Scaling'!$E$13</f>
        <v>38295790736.222862</v>
      </c>
      <c r="O3045" s="183">
        <f>L3045/About!$B$144</f>
        <v>3.1621287096428845</v>
      </c>
    </row>
    <row r="3046" spans="2:15" x14ac:dyDescent="0.45">
      <c r="B3046" s="118" t="s">
        <v>59</v>
      </c>
      <c r="C3046" s="118" t="s">
        <v>797</v>
      </c>
      <c r="D3046" s="118" t="s">
        <v>985</v>
      </c>
      <c r="E3046" s="118" t="s">
        <v>994</v>
      </c>
      <c r="F3046" s="118" t="s">
        <v>987</v>
      </c>
      <c r="G3046" s="118" t="s">
        <v>1002</v>
      </c>
      <c r="H3046" s="118" t="s">
        <v>1003</v>
      </c>
      <c r="I3046" s="118">
        <v>18.659999847412099</v>
      </c>
      <c r="J3046" s="118">
        <v>17.7299995422363</v>
      </c>
      <c r="K3046" s="118">
        <v>-6.1900000572204501</v>
      </c>
      <c r="L3046" s="181">
        <f>(K3046+'NPV Calcs'!$D$13)*About!$B$135</f>
        <v>1.6806807645855766</v>
      </c>
      <c r="M3046" s="95" t="str">
        <f>INDEX('IEA Tech to Policy Mapping'!$B$2:$B$13,MATCH($H3046,'IEA Tech to Policy Mapping'!$A$2:$A$13,0))</f>
        <v>ngps - T&amp;D methane capture</v>
      </c>
      <c r="N3046" s="182">
        <f>(J3046*About!$A$132/1000)*10^12*'EPA to IEA Scaling'!$E$13</f>
        <v>401765875286.14453</v>
      </c>
      <c r="O3046" s="183">
        <f>L3046/About!$B$144</f>
        <v>3.1621287096428845</v>
      </c>
    </row>
    <row r="3047" spans="2:15" x14ac:dyDescent="0.45">
      <c r="B3047" s="118" t="s">
        <v>59</v>
      </c>
      <c r="C3047" s="118" t="s">
        <v>797</v>
      </c>
      <c r="D3047" s="118" t="s">
        <v>985</v>
      </c>
      <c r="E3047" s="118" t="s">
        <v>990</v>
      </c>
      <c r="F3047" s="118" t="s">
        <v>987</v>
      </c>
      <c r="G3047" s="118" t="s">
        <v>1002</v>
      </c>
      <c r="H3047" s="118" t="s">
        <v>1003</v>
      </c>
      <c r="I3047" s="118">
        <v>9.9999997764825804E-3</v>
      </c>
      <c r="J3047" s="118">
        <v>9.9999997764825804E-3</v>
      </c>
      <c r="K3047" s="118">
        <v>-6.1900000572204501</v>
      </c>
      <c r="L3047" s="181">
        <f>(K3047+'NPV Calcs'!$D$13)*About!$B$135</f>
        <v>1.6806807645855766</v>
      </c>
      <c r="M3047" s="95" t="str">
        <f>INDEX('IEA Tech to Policy Mapping'!$B$2:$B$13,MATCH($H3047,'IEA Tech to Policy Mapping'!$A$2:$A$13,0))</f>
        <v>ngps - T&amp;D methane capture</v>
      </c>
      <c r="N3047" s="182">
        <f>(J3047*About!$A$132/1000)*10^12*'EPA to IEA Scaling'!$E$13</f>
        <v>226602299.31134129</v>
      </c>
      <c r="O3047" s="183">
        <f>L3047/About!$B$144</f>
        <v>3.1621287096428845</v>
      </c>
    </row>
    <row r="3048" spans="2:15" x14ac:dyDescent="0.45">
      <c r="B3048" s="118" t="s">
        <v>1063</v>
      </c>
      <c r="C3048" s="118" t="s">
        <v>797</v>
      </c>
      <c r="D3048" s="118" t="s">
        <v>962</v>
      </c>
      <c r="E3048" s="118" t="s">
        <v>999</v>
      </c>
      <c r="F3048" s="118" t="s">
        <v>987</v>
      </c>
      <c r="G3048" s="118" t="s">
        <v>988</v>
      </c>
      <c r="H3048" s="118" t="s">
        <v>995</v>
      </c>
      <c r="I3048" s="118">
        <v>9.9999997764825804E-3</v>
      </c>
      <c r="J3048" s="118">
        <v>9.9999997764825804E-3</v>
      </c>
      <c r="K3048" s="118">
        <v>-6.13000011444091</v>
      </c>
      <c r="L3048" s="181">
        <f>(K3048+'NPV Calcs'!$D$13)*About!$B$135</f>
        <v>1.73456400213638</v>
      </c>
      <c r="M3048" s="95" t="str">
        <f>INDEX('IEA Tech to Policy Mapping'!$B$2:$B$13,MATCH($H3048,'IEA Tech to Policy Mapping'!$A$2:$A$13,0))</f>
        <v>ngps - T&amp;D methane capture</v>
      </c>
      <c r="N3048" s="182">
        <f>(J3048*About!$A$132/1000)*10^12*'EPA to IEA Scaling'!$E$13</f>
        <v>226602299.31134129</v>
      </c>
      <c r="O3048" s="183">
        <f>L3048/About!$B$144</f>
        <v>3.2635077079739072</v>
      </c>
    </row>
    <row r="3049" spans="2:15" x14ac:dyDescent="0.45">
      <c r="B3049" s="118" t="s">
        <v>97</v>
      </c>
      <c r="C3049" s="118" t="s">
        <v>797</v>
      </c>
      <c r="D3049" s="118" t="s">
        <v>985</v>
      </c>
      <c r="E3049" s="118" t="s">
        <v>994</v>
      </c>
      <c r="F3049" s="118" t="s">
        <v>987</v>
      </c>
      <c r="G3049" s="118" t="s">
        <v>1002</v>
      </c>
      <c r="H3049" s="118" t="s">
        <v>1003</v>
      </c>
      <c r="I3049" s="118">
        <v>0.15000000596046401</v>
      </c>
      <c r="J3049" s="118">
        <v>0.140000000596046</v>
      </c>
      <c r="K3049" s="118">
        <v>-6.0300002098083496</v>
      </c>
      <c r="L3049" s="181">
        <f>(K3049+'NPV Calcs'!$D$13)*About!$B$135</f>
        <v>1.8243693980543798</v>
      </c>
      <c r="M3049" s="95" t="str">
        <f>INDEX('IEA Tech to Policy Mapping'!$B$2:$B$13,MATCH($H3049,'IEA Tech to Policy Mapping'!$A$2:$A$13,0))</f>
        <v>ngps - T&amp;D methane capture</v>
      </c>
      <c r="N3049" s="182">
        <f>(J3049*About!$A$132/1000)*10^12*'EPA to IEA Scaling'!$E$13</f>
        <v>3172432274.7747045</v>
      </c>
      <c r="O3049" s="183">
        <f>L3049/About!$B$144</f>
        <v>3.4324727051922674</v>
      </c>
    </row>
    <row r="3050" spans="2:15" x14ac:dyDescent="0.45">
      <c r="B3050" s="118" t="s">
        <v>97</v>
      </c>
      <c r="C3050" s="118" t="s">
        <v>797</v>
      </c>
      <c r="D3050" s="118" t="s">
        <v>985</v>
      </c>
      <c r="E3050" s="118" t="s">
        <v>986</v>
      </c>
      <c r="F3050" s="118" t="s">
        <v>987</v>
      </c>
      <c r="G3050" s="118" t="s">
        <v>1002</v>
      </c>
      <c r="H3050" s="118" t="s">
        <v>1003</v>
      </c>
      <c r="I3050" s="118">
        <v>0.20000000298023199</v>
      </c>
      <c r="J3050" s="118">
        <v>0.18999999761581399</v>
      </c>
      <c r="K3050" s="118">
        <v>-6.0300002098083496</v>
      </c>
      <c r="L3050" s="181">
        <f>(K3050+'NPV Calcs'!$D$13)*About!$B$135</f>
        <v>1.8243693980543798</v>
      </c>
      <c r="M3050" s="95" t="str">
        <f>INDEX('IEA Tech to Policy Mapping'!$B$2:$B$13,MATCH($H3050,'IEA Tech to Policy Mapping'!$A$2:$A$13,0))</f>
        <v>ngps - T&amp;D methane capture</v>
      </c>
      <c r="N3050" s="182">
        <f>(J3050*About!$A$132/1000)*10^12*'EPA to IEA Scaling'!$E$13</f>
        <v>4305443729.1234484</v>
      </c>
      <c r="O3050" s="183">
        <f>L3050/About!$B$144</f>
        <v>3.4324727051922674</v>
      </c>
    </row>
    <row r="3051" spans="2:15" x14ac:dyDescent="0.45">
      <c r="B3051" s="118" t="s">
        <v>108</v>
      </c>
      <c r="C3051" s="118" t="s">
        <v>797</v>
      </c>
      <c r="D3051" s="118" t="s">
        <v>985</v>
      </c>
      <c r="E3051" s="118" t="s">
        <v>986</v>
      </c>
      <c r="F3051" s="118" t="s">
        <v>987</v>
      </c>
      <c r="G3051" s="118" t="s">
        <v>1002</v>
      </c>
      <c r="H3051" s="118" t="s">
        <v>1003</v>
      </c>
      <c r="I3051" s="118">
        <v>24.540000915527301</v>
      </c>
      <c r="J3051" s="118">
        <v>23.309999465942301</v>
      </c>
      <c r="K3051" s="118">
        <v>-5.9000000953674299</v>
      </c>
      <c r="L3051" s="181">
        <f>(K3051+'NPV Calcs'!$D$13)*About!$B$135</f>
        <v>1.9411166268607434</v>
      </c>
      <c r="M3051" s="95" t="str">
        <f>INDEX('IEA Tech to Policy Mapping'!$B$2:$B$13,MATCH($H3051,'IEA Tech to Policy Mapping'!$A$2:$A$13,0))</f>
        <v>ngps - T&amp;D methane capture</v>
      </c>
      <c r="N3051" s="182">
        <f>(J3051*About!$A$132/1000)*10^12*'EPA to IEA Scaling'!$E$13</f>
        <v>528209959399.27899</v>
      </c>
      <c r="O3051" s="183">
        <f>L3051/About!$B$144</f>
        <v>3.6521276044204853</v>
      </c>
    </row>
    <row r="3052" spans="2:15" x14ac:dyDescent="0.45">
      <c r="B3052" s="118" t="s">
        <v>59</v>
      </c>
      <c r="C3052" s="118" t="s">
        <v>797</v>
      </c>
      <c r="D3052" s="118" t="s">
        <v>985</v>
      </c>
      <c r="E3052" s="118" t="s">
        <v>986</v>
      </c>
      <c r="F3052" s="118" t="s">
        <v>987</v>
      </c>
      <c r="G3052" s="118" t="s">
        <v>988</v>
      </c>
      <c r="H3052" s="118" t="s">
        <v>992</v>
      </c>
      <c r="I3052" s="118">
        <v>4.5599999427795401</v>
      </c>
      <c r="J3052" s="118">
        <v>4.5599999427795401</v>
      </c>
      <c r="K3052" s="118">
        <v>-5.8200001716613698</v>
      </c>
      <c r="L3052" s="181">
        <f>(K3052+'NPV Calcs'!$D$13)*About!$B$135</f>
        <v>2.0129609435951537</v>
      </c>
      <c r="M3052" s="95" t="str">
        <f>INDEX('IEA Tech to Policy Mapping'!$B$2:$B$13,MATCH($H3052,'IEA Tech to Policy Mapping'!$A$2:$A$13,0))</f>
        <v>ngps - production methane capture</v>
      </c>
      <c r="N3052" s="182">
        <f>(J3052*About!$A$132/1000)*10^12*'EPA to IEA Scaling'!$E$13</f>
        <v>103330649498.96284</v>
      </c>
      <c r="O3052" s="183">
        <f>L3052/About!$B$144</f>
        <v>3.7872996021951928</v>
      </c>
    </row>
    <row r="3053" spans="2:15" x14ac:dyDescent="0.45">
      <c r="B3053" s="118" t="s">
        <v>254</v>
      </c>
      <c r="C3053" s="118" t="s">
        <v>797</v>
      </c>
      <c r="D3053" s="118" t="s">
        <v>985</v>
      </c>
      <c r="E3053" s="118" t="s">
        <v>986</v>
      </c>
      <c r="F3053" s="118" t="s">
        <v>987</v>
      </c>
      <c r="G3053" s="118" t="s">
        <v>1002</v>
      </c>
      <c r="H3053" s="118" t="s">
        <v>1003</v>
      </c>
      <c r="I3053" s="118">
        <v>2.2799999713897701</v>
      </c>
      <c r="J3053" s="118">
        <v>2.16000008583068</v>
      </c>
      <c r="K3053" s="118">
        <v>-5.8000001907348597</v>
      </c>
      <c r="L3053" s="181">
        <f>(K3053+'NPV Calcs'!$D$13)*About!$B$135</f>
        <v>2.0309220227787521</v>
      </c>
      <c r="M3053" s="95" t="str">
        <f>INDEX('IEA Tech to Policy Mapping'!$B$2:$B$13,MATCH($H3053,'IEA Tech to Policy Mapping'!$A$2:$A$13,0))</f>
        <v>ngps - T&amp;D methane capture</v>
      </c>
      <c r="N3053" s="182">
        <f>(J3053*About!$A$132/1000)*10^12*'EPA to IEA Scaling'!$E$13</f>
        <v>48946099690.223244</v>
      </c>
      <c r="O3053" s="183">
        <f>L3053/About!$B$144</f>
        <v>3.821092601638862</v>
      </c>
    </row>
    <row r="3054" spans="2:15" x14ac:dyDescent="0.45">
      <c r="B3054" s="118" t="s">
        <v>254</v>
      </c>
      <c r="C3054" s="118" t="s">
        <v>797</v>
      </c>
      <c r="D3054" s="118" t="s">
        <v>985</v>
      </c>
      <c r="E3054" s="118" t="s">
        <v>994</v>
      </c>
      <c r="F3054" s="118" t="s">
        <v>987</v>
      </c>
      <c r="G3054" s="118" t="s">
        <v>1002</v>
      </c>
      <c r="H3054" s="118" t="s">
        <v>1003</v>
      </c>
      <c r="I3054" s="118">
        <v>0.33000001311302102</v>
      </c>
      <c r="J3054" s="118">
        <v>0.31000000238418501</v>
      </c>
      <c r="K3054" s="118">
        <v>-5.8000001907348597</v>
      </c>
      <c r="L3054" s="181">
        <f>(K3054+'NPV Calcs'!$D$13)*About!$B$135</f>
        <v>2.0309220227787521</v>
      </c>
      <c r="M3054" s="95" t="str">
        <f>INDEX('IEA Tech to Policy Mapping'!$B$2:$B$13,MATCH($H3054,'IEA Tech to Policy Mapping'!$A$2:$A$13,0))</f>
        <v>ngps - T&amp;D methane capture</v>
      </c>
      <c r="N3054" s="182">
        <f>(J3054*About!$A$132/1000)*10^12*'EPA to IEA Scaling'!$E$13</f>
        <v>7024671489.6914053</v>
      </c>
      <c r="O3054" s="183">
        <f>L3054/About!$B$144</f>
        <v>3.821092601638862</v>
      </c>
    </row>
    <row r="3055" spans="2:15" x14ac:dyDescent="0.45">
      <c r="B3055" s="118" t="s">
        <v>84</v>
      </c>
      <c r="C3055" s="118" t="s">
        <v>797</v>
      </c>
      <c r="D3055" s="118" t="s">
        <v>985</v>
      </c>
      <c r="E3055" s="118" t="s">
        <v>986</v>
      </c>
      <c r="F3055" s="118" t="s">
        <v>987</v>
      </c>
      <c r="G3055" s="118" t="s">
        <v>1002</v>
      </c>
      <c r="H3055" s="118" t="s">
        <v>1003</v>
      </c>
      <c r="I3055" s="118">
        <v>14.449999809265099</v>
      </c>
      <c r="J3055" s="118">
        <v>13.7299995422363</v>
      </c>
      <c r="K3055" s="118">
        <v>-5.75</v>
      </c>
      <c r="L3055" s="181">
        <f>(K3055+'NPV Calcs'!$D$13)*About!$B$135</f>
        <v>2.0758249348507052</v>
      </c>
      <c r="M3055" s="95" t="str">
        <f>INDEX('IEA Tech to Policy Mapping'!$B$2:$B$13,MATCH($H3055,'IEA Tech to Policy Mapping'!$A$2:$A$13,0))</f>
        <v>ngps - T&amp;D methane capture</v>
      </c>
      <c r="N3055" s="182">
        <f>(J3055*About!$A$132/1000)*10^12*'EPA to IEA Scaling'!$E$13</f>
        <v>311124953535.62555</v>
      </c>
      <c r="O3055" s="183">
        <f>L3055/About!$B$144</f>
        <v>3.905575503092372</v>
      </c>
    </row>
    <row r="3056" spans="2:15" x14ac:dyDescent="0.45">
      <c r="B3056" s="118" t="s">
        <v>343</v>
      </c>
      <c r="C3056" s="118" t="s">
        <v>797</v>
      </c>
      <c r="D3056" s="118" t="s">
        <v>985</v>
      </c>
      <c r="E3056" s="118" t="s">
        <v>986</v>
      </c>
      <c r="F3056" s="118" t="s">
        <v>987</v>
      </c>
      <c r="G3056" s="118" t="s">
        <v>1002</v>
      </c>
      <c r="H3056" s="118" t="s">
        <v>1003</v>
      </c>
      <c r="I3056" s="118">
        <v>147.46000671386699</v>
      </c>
      <c r="J3056" s="118">
        <v>140.08999633789</v>
      </c>
      <c r="K3056" s="118">
        <v>-5.75</v>
      </c>
      <c r="L3056" s="181">
        <f>(K3056+'NPV Calcs'!$D$13)*About!$B$135</f>
        <v>2.0758249348507052</v>
      </c>
      <c r="M3056" s="95" t="str">
        <f>INDEX('IEA Tech to Policy Mapping'!$B$2:$B$13,MATCH($H3056,'IEA Tech to Policy Mapping'!$A$2:$A$13,0))</f>
        <v>ngps - T&amp;D methane capture</v>
      </c>
      <c r="N3056" s="182">
        <f>(J3056*About!$A$132/1000)*10^12*'EPA to IEA Scaling'!$E$13</f>
        <v>3174471599023.2949</v>
      </c>
      <c r="O3056" s="183">
        <f>L3056/About!$B$144</f>
        <v>3.905575503092372</v>
      </c>
    </row>
    <row r="3057" spans="2:15" x14ac:dyDescent="0.45">
      <c r="B3057" s="118" t="s">
        <v>343</v>
      </c>
      <c r="C3057" s="118" t="s">
        <v>797</v>
      </c>
      <c r="D3057" s="118" t="s">
        <v>985</v>
      </c>
      <c r="E3057" s="118" t="s">
        <v>990</v>
      </c>
      <c r="F3057" s="118" t="s">
        <v>987</v>
      </c>
      <c r="G3057" s="118" t="s">
        <v>1002</v>
      </c>
      <c r="H3057" s="118" t="s">
        <v>1003</v>
      </c>
      <c r="I3057" s="118">
        <v>16.569999694824201</v>
      </c>
      <c r="J3057" s="118">
        <v>15.75</v>
      </c>
      <c r="K3057" s="118">
        <v>-5.75</v>
      </c>
      <c r="L3057" s="181">
        <f>(K3057+'NPV Calcs'!$D$13)*About!$B$135</f>
        <v>2.0758249348507052</v>
      </c>
      <c r="M3057" s="95" t="str">
        <f>INDEX('IEA Tech to Policy Mapping'!$B$2:$B$13,MATCH($H3057,'IEA Tech to Policy Mapping'!$A$2:$A$13,0))</f>
        <v>ngps - T&amp;D methane capture</v>
      </c>
      <c r="N3057" s="182">
        <f>(J3057*About!$A$132/1000)*10^12*'EPA to IEA Scaling'!$E$13</f>
        <v>356898629392.66858</v>
      </c>
      <c r="O3057" s="183">
        <f>L3057/About!$B$144</f>
        <v>3.905575503092372</v>
      </c>
    </row>
    <row r="3058" spans="2:15" x14ac:dyDescent="0.45">
      <c r="B3058" s="118" t="s">
        <v>343</v>
      </c>
      <c r="C3058" s="118" t="s">
        <v>797</v>
      </c>
      <c r="D3058" s="118" t="s">
        <v>985</v>
      </c>
      <c r="E3058" s="118" t="s">
        <v>994</v>
      </c>
      <c r="F3058" s="118" t="s">
        <v>987</v>
      </c>
      <c r="G3058" s="118" t="s">
        <v>1002</v>
      </c>
      <c r="H3058" s="118" t="s">
        <v>1003</v>
      </c>
      <c r="I3058" s="118">
        <v>59.75</v>
      </c>
      <c r="J3058" s="118">
        <v>56.759998321533203</v>
      </c>
      <c r="K3058" s="118">
        <v>-5.75</v>
      </c>
      <c r="L3058" s="181">
        <f>(K3058+'NPV Calcs'!$D$13)*About!$B$135</f>
        <v>2.0758249348507052</v>
      </c>
      <c r="M3058" s="95" t="str">
        <f>INDEX('IEA Tech to Policy Mapping'!$B$2:$B$13,MATCH($H3058,'IEA Tech to Policy Mapping'!$A$2:$A$13,0))</f>
        <v>ngps - T&amp;D methane capture</v>
      </c>
      <c r="N3058" s="182">
        <f>(J3058*About!$A$132/1000)*10^12*'EPA to IEA Scaling'!$E$13</f>
        <v>1286194641605.4202</v>
      </c>
      <c r="O3058" s="183">
        <f>L3058/About!$B$144</f>
        <v>3.905575503092372</v>
      </c>
    </row>
    <row r="3059" spans="2:15" x14ac:dyDescent="0.45">
      <c r="B3059" s="118" t="s">
        <v>27</v>
      </c>
      <c r="C3059" s="118" t="s">
        <v>797</v>
      </c>
      <c r="D3059" s="118" t="s">
        <v>985</v>
      </c>
      <c r="E3059" s="118" t="s">
        <v>990</v>
      </c>
      <c r="F3059" s="118" t="s">
        <v>987</v>
      </c>
      <c r="G3059" s="118" t="s">
        <v>1002</v>
      </c>
      <c r="H3059" s="118" t="s">
        <v>1003</v>
      </c>
      <c r="I3059" s="118">
        <v>6.2899999618530202</v>
      </c>
      <c r="J3059" s="118">
        <v>5.9800000190734801</v>
      </c>
      <c r="K3059" s="118">
        <v>-5.7300000190734801</v>
      </c>
      <c r="L3059" s="181">
        <f>(K3059+'NPV Calcs'!$D$13)*About!$B$135</f>
        <v>2.0937860140343121</v>
      </c>
      <c r="M3059" s="95" t="str">
        <f>INDEX('IEA Tech to Policy Mapping'!$B$2:$B$13,MATCH($H3059,'IEA Tech to Policy Mapping'!$A$2:$A$13,0))</f>
        <v>ngps - T&amp;D methane capture</v>
      </c>
      <c r="N3059" s="182">
        <f>(J3059*About!$A$132/1000)*10^12*'EPA to IEA Scaling'!$E$13</f>
        <v>135508178449.23535</v>
      </c>
      <c r="O3059" s="183">
        <f>L3059/About!$B$144</f>
        <v>3.9393685025360567</v>
      </c>
    </row>
    <row r="3060" spans="2:15" x14ac:dyDescent="0.45">
      <c r="B3060" s="118" t="s">
        <v>27</v>
      </c>
      <c r="C3060" s="118" t="s">
        <v>797</v>
      </c>
      <c r="D3060" s="118" t="s">
        <v>985</v>
      </c>
      <c r="E3060" s="118" t="s">
        <v>994</v>
      </c>
      <c r="F3060" s="118" t="s">
        <v>987</v>
      </c>
      <c r="G3060" s="118" t="s">
        <v>1002</v>
      </c>
      <c r="H3060" s="118" t="s">
        <v>1003</v>
      </c>
      <c r="I3060" s="118">
        <v>0.18000000715255701</v>
      </c>
      <c r="J3060" s="118">
        <v>0.17000000178813901</v>
      </c>
      <c r="K3060" s="118">
        <v>-5.7300000190734801</v>
      </c>
      <c r="L3060" s="181">
        <f>(K3060+'NPV Calcs'!$D$13)*About!$B$135</f>
        <v>2.0937860140343121</v>
      </c>
      <c r="M3060" s="95" t="str">
        <f>INDEX('IEA Tech to Policy Mapping'!$B$2:$B$13,MATCH($H3060,'IEA Tech to Policy Mapping'!$A$2:$A$13,0))</f>
        <v>ngps - T&amp;D methane capture</v>
      </c>
      <c r="N3060" s="182">
        <f>(J3060*About!$A$132/1000)*10^12*'EPA to IEA Scaling'!$E$13</f>
        <v>3852239214.9166999</v>
      </c>
      <c r="O3060" s="183">
        <f>L3060/About!$B$144</f>
        <v>3.9393685025360567</v>
      </c>
    </row>
    <row r="3061" spans="2:15" x14ac:dyDescent="0.45">
      <c r="B3061" s="118" t="s">
        <v>27</v>
      </c>
      <c r="C3061" s="118" t="s">
        <v>797</v>
      </c>
      <c r="D3061" s="118" t="s">
        <v>985</v>
      </c>
      <c r="E3061" s="118" t="s">
        <v>986</v>
      </c>
      <c r="F3061" s="118" t="s">
        <v>987</v>
      </c>
      <c r="G3061" s="118" t="s">
        <v>1002</v>
      </c>
      <c r="H3061" s="118" t="s">
        <v>1003</v>
      </c>
      <c r="I3061" s="118">
        <v>12.560000419616699</v>
      </c>
      <c r="J3061" s="118">
        <v>11.9300003051757</v>
      </c>
      <c r="K3061" s="118">
        <v>-5.7300000190734801</v>
      </c>
      <c r="L3061" s="181">
        <f>(K3061+'NPV Calcs'!$D$13)*About!$B$135</f>
        <v>2.0937860140343121</v>
      </c>
      <c r="M3061" s="95" t="str">
        <f>INDEX('IEA Tech to Policy Mapping'!$B$2:$B$13,MATCH($H3061,'IEA Tech to Policy Mapping'!$A$2:$A$13,0))</f>
        <v>ngps - T&amp;D methane capture</v>
      </c>
      <c r="N3061" s="182">
        <f>(J3061*About!$A$132/1000)*10^12*'EPA to IEA Scaling'!$E$13</f>
        <v>270336556036.27463</v>
      </c>
      <c r="O3061" s="183">
        <f>L3061/About!$B$144</f>
        <v>3.9393685025360567</v>
      </c>
    </row>
    <row r="3062" spans="2:15" x14ac:dyDescent="0.45">
      <c r="B3062" s="118" t="s">
        <v>53</v>
      </c>
      <c r="C3062" s="118" t="s">
        <v>797</v>
      </c>
      <c r="D3062" s="118" t="s">
        <v>985</v>
      </c>
      <c r="E3062" s="118" t="s">
        <v>986</v>
      </c>
      <c r="F3062" s="118" t="s">
        <v>987</v>
      </c>
      <c r="G3062" s="118" t="s">
        <v>1002</v>
      </c>
      <c r="H3062" s="118" t="s">
        <v>1003</v>
      </c>
      <c r="I3062" s="118">
        <v>0.75</v>
      </c>
      <c r="J3062" s="118">
        <v>0.72000002861022905</v>
      </c>
      <c r="K3062" s="118">
        <v>-5.67000007629394</v>
      </c>
      <c r="L3062" s="181">
        <f>(K3062+'NPV Calcs'!$D$13)*About!$B$135</f>
        <v>2.1476692515851155</v>
      </c>
      <c r="M3062" s="95" t="str">
        <f>INDEX('IEA Tech to Policy Mapping'!$B$2:$B$13,MATCH($H3062,'IEA Tech to Policy Mapping'!$A$2:$A$13,0))</f>
        <v>ngps - T&amp;D methane capture</v>
      </c>
      <c r="N3062" s="182">
        <f>(J3062*About!$A$132/1000)*10^12*'EPA to IEA Scaling'!$E$13</f>
        <v>16315366563.407801</v>
      </c>
      <c r="O3062" s="183">
        <f>L3062/About!$B$144</f>
        <v>4.040747500867079</v>
      </c>
    </row>
    <row r="3063" spans="2:15" x14ac:dyDescent="0.45">
      <c r="B3063" s="118" t="s">
        <v>1063</v>
      </c>
      <c r="C3063" s="118" t="s">
        <v>797</v>
      </c>
      <c r="D3063" s="118" t="s">
        <v>985</v>
      </c>
      <c r="E3063" s="118" t="s">
        <v>986</v>
      </c>
      <c r="F3063" s="118" t="s">
        <v>987</v>
      </c>
      <c r="G3063" s="118" t="s">
        <v>1002</v>
      </c>
      <c r="H3063" s="118" t="s">
        <v>1003</v>
      </c>
      <c r="I3063" s="118">
        <v>1.9700000286102199</v>
      </c>
      <c r="J3063" s="118">
        <v>1.87000000476837</v>
      </c>
      <c r="K3063" s="118">
        <v>-5.5500001907348597</v>
      </c>
      <c r="L3063" s="181">
        <f>(K3063+'NPV Calcs'!$D$13)*About!$B$135</f>
        <v>2.2554357266867222</v>
      </c>
      <c r="M3063" s="95" t="str">
        <f>INDEX('IEA Tech to Policy Mapping'!$B$2:$B$13,MATCH($H3063,'IEA Tech to Policy Mapping'!$A$2:$A$13,0))</f>
        <v>ngps - T&amp;D methane capture</v>
      </c>
      <c r="N3063" s="182">
        <f>(J3063*About!$A$132/1000)*10^12*'EPA to IEA Scaling'!$E$13</f>
        <v>42374631026.419998</v>
      </c>
      <c r="O3063" s="183">
        <f>L3063/About!$B$144</f>
        <v>4.2435054975291244</v>
      </c>
    </row>
    <row r="3064" spans="2:15" x14ac:dyDescent="0.45">
      <c r="B3064" s="118" t="s">
        <v>1063</v>
      </c>
      <c r="C3064" s="118" t="s">
        <v>797</v>
      </c>
      <c r="D3064" s="118" t="s">
        <v>985</v>
      </c>
      <c r="E3064" s="118" t="s">
        <v>994</v>
      </c>
      <c r="F3064" s="118" t="s">
        <v>987</v>
      </c>
      <c r="G3064" s="118" t="s">
        <v>1002</v>
      </c>
      <c r="H3064" s="118" t="s">
        <v>1003</v>
      </c>
      <c r="I3064" s="118">
        <v>3.21000003814697</v>
      </c>
      <c r="J3064" s="118">
        <v>3.0499999523162802</v>
      </c>
      <c r="K3064" s="118">
        <v>-5.5500001907348597</v>
      </c>
      <c r="L3064" s="181">
        <f>(K3064+'NPV Calcs'!$D$13)*About!$B$135</f>
        <v>2.2554357266867222</v>
      </c>
      <c r="M3064" s="95" t="str">
        <f>INDEX('IEA Tech to Policy Mapping'!$B$2:$B$13,MATCH($H3064,'IEA Tech to Policy Mapping'!$A$2:$A$13,0))</f>
        <v>ngps - T&amp;D methane capture</v>
      </c>
      <c r="N3064" s="182">
        <f>(J3064*About!$A$132/1000)*10^12*'EPA to IEA Scaling'!$E$13</f>
        <v>69113701754.246643</v>
      </c>
      <c r="O3064" s="183">
        <f>L3064/About!$B$144</f>
        <v>4.2435054975291244</v>
      </c>
    </row>
    <row r="3065" spans="2:15" x14ac:dyDescent="0.45">
      <c r="B3065" s="118" t="s">
        <v>84</v>
      </c>
      <c r="C3065" s="118" t="s">
        <v>797</v>
      </c>
      <c r="D3065" s="118" t="s">
        <v>962</v>
      </c>
      <c r="E3065" s="118" t="s">
        <v>999</v>
      </c>
      <c r="F3065" s="118" t="s">
        <v>987</v>
      </c>
      <c r="G3065" s="118" t="s">
        <v>1000</v>
      </c>
      <c r="H3065" s="118" t="s">
        <v>1001</v>
      </c>
      <c r="I3065" s="118">
        <v>1.3899999856948799</v>
      </c>
      <c r="J3065" s="118">
        <v>1.1799999475479099</v>
      </c>
      <c r="K3065" s="118">
        <v>-5.42000007629394</v>
      </c>
      <c r="L3065" s="181">
        <f>(K3065+'NPV Calcs'!$D$13)*About!$B$135</f>
        <v>2.372182955493086</v>
      </c>
      <c r="M3065" s="95" t="str">
        <f>INDEX('IEA Tech to Policy Mapping'!$B$2:$B$13,MATCH($H3065,'IEA Tech to Policy Mapping'!$A$2:$A$13,0))</f>
        <v>ngps - T&amp;D methane capture</v>
      </c>
      <c r="N3065" s="182">
        <f>(J3065*About!$A$132/1000)*10^12*'EPA to IEA Scaling'!$E$13</f>
        <v>26739070727.82666</v>
      </c>
      <c r="O3065" s="183">
        <f>L3065/About!$B$144</f>
        <v>4.4631603967573428</v>
      </c>
    </row>
    <row r="3066" spans="2:15" x14ac:dyDescent="0.45">
      <c r="B3066" s="118" t="s">
        <v>108</v>
      </c>
      <c r="C3066" s="118" t="s">
        <v>797</v>
      </c>
      <c r="D3066" s="118" t="s">
        <v>962</v>
      </c>
      <c r="E3066" s="118" t="s">
        <v>999</v>
      </c>
      <c r="F3066" s="118" t="s">
        <v>987</v>
      </c>
      <c r="G3066" s="118" t="s">
        <v>1000</v>
      </c>
      <c r="H3066" s="118" t="s">
        <v>1001</v>
      </c>
      <c r="I3066" s="118">
        <v>0.20999999344348899</v>
      </c>
      <c r="J3066" s="118">
        <v>0.17000000178813901</v>
      </c>
      <c r="K3066" s="118">
        <v>-5.42000007629394</v>
      </c>
      <c r="L3066" s="181">
        <f>(K3066+'NPV Calcs'!$D$13)*About!$B$135</f>
        <v>2.372182955493086</v>
      </c>
      <c r="M3066" s="95" t="str">
        <f>INDEX('IEA Tech to Policy Mapping'!$B$2:$B$13,MATCH($H3066,'IEA Tech to Policy Mapping'!$A$2:$A$13,0))</f>
        <v>ngps - T&amp;D methane capture</v>
      </c>
      <c r="N3066" s="182">
        <f>(J3066*About!$A$132/1000)*10^12*'EPA to IEA Scaling'!$E$13</f>
        <v>3852239214.9166999</v>
      </c>
      <c r="O3066" s="183">
        <f>L3066/About!$B$144</f>
        <v>4.4631603967573428</v>
      </c>
    </row>
    <row r="3067" spans="2:15" x14ac:dyDescent="0.45">
      <c r="B3067" s="118" t="s">
        <v>254</v>
      </c>
      <c r="C3067" s="118" t="s">
        <v>797</v>
      </c>
      <c r="D3067" s="118" t="s">
        <v>962</v>
      </c>
      <c r="E3067" s="118" t="s">
        <v>999</v>
      </c>
      <c r="F3067" s="118" t="s">
        <v>987</v>
      </c>
      <c r="G3067" s="118" t="s">
        <v>1000</v>
      </c>
      <c r="H3067" s="118" t="s">
        <v>1001</v>
      </c>
      <c r="I3067" s="118">
        <v>1.9999999552965102E-2</v>
      </c>
      <c r="J3067" s="118">
        <v>1.9999999552965102E-2</v>
      </c>
      <c r="K3067" s="118">
        <v>-5.42000007629394</v>
      </c>
      <c r="L3067" s="181">
        <f>(K3067+'NPV Calcs'!$D$13)*About!$B$135</f>
        <v>2.372182955493086</v>
      </c>
      <c r="M3067" s="95" t="str">
        <f>INDEX('IEA Tech to Policy Mapping'!$B$2:$B$13,MATCH($H3067,'IEA Tech to Policy Mapping'!$A$2:$A$13,0))</f>
        <v>ngps - T&amp;D methane capture</v>
      </c>
      <c r="N3067" s="182">
        <f>(J3067*About!$A$132/1000)*10^12*'EPA to IEA Scaling'!$E$13</f>
        <v>453204598.62268114</v>
      </c>
      <c r="O3067" s="183">
        <f>L3067/About!$B$144</f>
        <v>4.4631603967573428</v>
      </c>
    </row>
    <row r="3068" spans="2:15" x14ac:dyDescent="0.45">
      <c r="B3068" s="118" t="s">
        <v>1063</v>
      </c>
      <c r="C3068" s="118" t="s">
        <v>797</v>
      </c>
      <c r="D3068" s="118" t="s">
        <v>962</v>
      </c>
      <c r="E3068" s="118" t="s">
        <v>999</v>
      </c>
      <c r="F3068" s="118" t="s">
        <v>987</v>
      </c>
      <c r="G3068" s="118" t="s">
        <v>1000</v>
      </c>
      <c r="H3068" s="118" t="s">
        <v>1001</v>
      </c>
      <c r="I3068" s="118">
        <v>13.420000076293899</v>
      </c>
      <c r="J3068" s="118">
        <v>11.4099998474121</v>
      </c>
      <c r="K3068" s="118">
        <v>-5.42000007629394</v>
      </c>
      <c r="L3068" s="181">
        <f>(K3068+'NPV Calcs'!$D$13)*About!$B$135</f>
        <v>2.372182955493086</v>
      </c>
      <c r="M3068" s="95" t="str">
        <f>INDEX('IEA Tech to Policy Mapping'!$B$2:$B$13,MATCH($H3068,'IEA Tech to Policy Mapping'!$A$2:$A$13,0))</f>
        <v>ngps - T&amp;D methane capture</v>
      </c>
      <c r="N3068" s="182">
        <f>(J3068*About!$A$132/1000)*10^12*'EPA to IEA Scaling'!$E$13</f>
        <v>258553225835.6785</v>
      </c>
      <c r="O3068" s="183">
        <f>L3068/About!$B$144</f>
        <v>4.4631603967573428</v>
      </c>
    </row>
    <row r="3069" spans="2:15" x14ac:dyDescent="0.45">
      <c r="B3069" s="118" t="s">
        <v>343</v>
      </c>
      <c r="C3069" s="118" t="s">
        <v>797</v>
      </c>
      <c r="D3069" s="118" t="s">
        <v>962</v>
      </c>
      <c r="E3069" s="118" t="s">
        <v>999</v>
      </c>
      <c r="F3069" s="118" t="s">
        <v>987</v>
      </c>
      <c r="G3069" s="118" t="s">
        <v>1000</v>
      </c>
      <c r="H3069" s="118" t="s">
        <v>1001</v>
      </c>
      <c r="I3069" s="118">
        <v>15.6300001144409</v>
      </c>
      <c r="J3069" s="118">
        <v>13.279999732971101</v>
      </c>
      <c r="K3069" s="118">
        <v>-5.42000007629394</v>
      </c>
      <c r="L3069" s="181">
        <f>(K3069+'NPV Calcs'!$D$13)*About!$B$135</f>
        <v>2.372182955493086</v>
      </c>
      <c r="M3069" s="95" t="str">
        <f>INDEX('IEA Tech to Policy Mapping'!$B$2:$B$13,MATCH($H3069,'IEA Tech to Policy Mapping'!$A$2:$A$13,0))</f>
        <v>ngps - T&amp;D methane capture</v>
      </c>
      <c r="N3069" s="182">
        <f>(J3069*About!$A$132/1000)*10^12*'EPA to IEA Scaling'!$E$13</f>
        <v>300927854160.78668</v>
      </c>
      <c r="O3069" s="183">
        <f>L3069/About!$B$144</f>
        <v>4.4631603967573428</v>
      </c>
    </row>
    <row r="3070" spans="2:15" x14ac:dyDescent="0.45">
      <c r="B3070" s="118" t="s">
        <v>97</v>
      </c>
      <c r="C3070" s="118" t="s">
        <v>797</v>
      </c>
      <c r="D3070" s="118" t="s">
        <v>985</v>
      </c>
      <c r="E3070" s="118" t="s">
        <v>994</v>
      </c>
      <c r="F3070" s="118" t="s">
        <v>987</v>
      </c>
      <c r="G3070" s="118" t="s">
        <v>1000</v>
      </c>
      <c r="H3070" s="118" t="s">
        <v>1001</v>
      </c>
      <c r="I3070" s="118">
        <v>0.15000000596046401</v>
      </c>
      <c r="J3070" s="118">
        <v>0.11999999731779</v>
      </c>
      <c r="K3070" s="118">
        <v>-5.42000007629394</v>
      </c>
      <c r="L3070" s="181">
        <f>(K3070+'NPV Calcs'!$D$13)*About!$B$135</f>
        <v>2.372182955493086</v>
      </c>
      <c r="M3070" s="95" t="str">
        <f>INDEX('IEA Tech to Policy Mapping'!$B$2:$B$13,MATCH($H3070,'IEA Tech to Policy Mapping'!$A$2:$A$13,0))</f>
        <v>ngps - T&amp;D methane capture</v>
      </c>
      <c r="N3070" s="182">
        <f>(J3070*About!$A$132/1000)*10^12*'EPA to IEA Scaling'!$E$13</f>
        <v>2719227591.736073</v>
      </c>
      <c r="O3070" s="183">
        <f>L3070/About!$B$144</f>
        <v>4.4631603967573428</v>
      </c>
    </row>
    <row r="3071" spans="2:15" x14ac:dyDescent="0.45">
      <c r="B3071" s="118" t="s">
        <v>254</v>
      </c>
      <c r="C3071" s="118" t="s">
        <v>797</v>
      </c>
      <c r="D3071" s="118" t="s">
        <v>985</v>
      </c>
      <c r="E3071" s="118" t="s">
        <v>994</v>
      </c>
      <c r="F3071" s="118" t="s">
        <v>987</v>
      </c>
      <c r="G3071" s="118" t="s">
        <v>1000</v>
      </c>
      <c r="H3071" s="118" t="s">
        <v>1001</v>
      </c>
      <c r="I3071" s="118">
        <v>5.9999998658895402E-2</v>
      </c>
      <c r="J3071" s="118">
        <v>5.0000000745057997E-2</v>
      </c>
      <c r="K3071" s="118">
        <v>-5.42000007629394</v>
      </c>
      <c r="L3071" s="181">
        <f>(K3071+'NPV Calcs'!$D$13)*About!$B$135</f>
        <v>2.372182955493086</v>
      </c>
      <c r="M3071" s="95" t="str">
        <f>INDEX('IEA Tech to Policy Mapping'!$B$2:$B$13,MATCH($H3071,'IEA Tech to Policy Mapping'!$A$2:$A$13,0))</f>
        <v>ngps - T&amp;D methane capture</v>
      </c>
      <c r="N3071" s="182">
        <f>(J3071*About!$A$132/1000)*10^12*'EPA to IEA Scaling'!$E$13</f>
        <v>1133011538.7646732</v>
      </c>
      <c r="O3071" s="183">
        <f>L3071/About!$B$144</f>
        <v>4.4631603967573428</v>
      </c>
    </row>
    <row r="3072" spans="2:15" x14ac:dyDescent="0.45">
      <c r="B3072" s="118" t="s">
        <v>1063</v>
      </c>
      <c r="C3072" s="118" t="s">
        <v>797</v>
      </c>
      <c r="D3072" s="118" t="s">
        <v>985</v>
      </c>
      <c r="E3072" s="118" t="s">
        <v>994</v>
      </c>
      <c r="F3072" s="118" t="s">
        <v>987</v>
      </c>
      <c r="G3072" s="118" t="s">
        <v>1000</v>
      </c>
      <c r="H3072" s="118" t="s">
        <v>1001</v>
      </c>
      <c r="I3072" s="118">
        <v>0.259999990463256</v>
      </c>
      <c r="J3072" s="118">
        <v>0.21999999880790699</v>
      </c>
      <c r="K3072" s="118">
        <v>-5.42000007629394</v>
      </c>
      <c r="L3072" s="181">
        <f>(K3072+'NPV Calcs'!$D$13)*About!$B$135</f>
        <v>2.372182955493086</v>
      </c>
      <c r="M3072" s="95" t="str">
        <f>INDEX('IEA Tech to Policy Mapping'!$B$2:$B$13,MATCH($H3072,'IEA Tech to Policy Mapping'!$A$2:$A$13,0))</f>
        <v>ngps - T&amp;D methane capture</v>
      </c>
      <c r="N3072" s="182">
        <f>(J3072*About!$A$132/1000)*10^12*'EPA to IEA Scaling'!$E$13</f>
        <v>4985250669.2654419</v>
      </c>
      <c r="O3072" s="183">
        <f>L3072/About!$B$144</f>
        <v>4.4631603967573428</v>
      </c>
    </row>
    <row r="3073" spans="2:15" x14ac:dyDescent="0.45">
      <c r="B3073" s="118" t="s">
        <v>343</v>
      </c>
      <c r="C3073" s="118" t="s">
        <v>797</v>
      </c>
      <c r="D3073" s="118" t="s">
        <v>985</v>
      </c>
      <c r="E3073" s="118" t="s">
        <v>994</v>
      </c>
      <c r="F3073" s="118" t="s">
        <v>987</v>
      </c>
      <c r="G3073" s="118" t="s">
        <v>1000</v>
      </c>
      <c r="H3073" s="118" t="s">
        <v>1001</v>
      </c>
      <c r="I3073" s="118">
        <v>5.8899998664855904</v>
      </c>
      <c r="J3073" s="118">
        <v>5.0100002288818297</v>
      </c>
      <c r="K3073" s="118">
        <v>-5.42000007629394</v>
      </c>
      <c r="L3073" s="181">
        <f>(K3073+'NPV Calcs'!$D$13)*About!$B$135</f>
        <v>2.372182955493086</v>
      </c>
      <c r="M3073" s="95" t="str">
        <f>INDEX('IEA Tech to Policy Mapping'!$B$2:$B$13,MATCH($H3073,'IEA Tech to Policy Mapping'!$A$2:$A$13,0))</f>
        <v>ngps - T&amp;D methane capture</v>
      </c>
      <c r="N3073" s="182">
        <f>(J3073*About!$A$132/1000)*10^12*'EPA to IEA Scaling'!$E$13</f>
        <v>113527759679.04004</v>
      </c>
      <c r="O3073" s="183">
        <f>L3073/About!$B$144</f>
        <v>4.4631603967573428</v>
      </c>
    </row>
    <row r="3074" spans="2:15" x14ac:dyDescent="0.45">
      <c r="B3074" s="118" t="s">
        <v>27</v>
      </c>
      <c r="C3074" s="118" t="s">
        <v>797</v>
      </c>
      <c r="D3074" s="118" t="s">
        <v>962</v>
      </c>
      <c r="E3074" s="118" t="s">
        <v>999</v>
      </c>
      <c r="F3074" s="118" t="s">
        <v>987</v>
      </c>
      <c r="G3074" s="118" t="s">
        <v>1000</v>
      </c>
      <c r="H3074" s="118" t="s">
        <v>1001</v>
      </c>
      <c r="I3074" s="118">
        <v>2.91000008583068</v>
      </c>
      <c r="J3074" s="118">
        <v>2.4700000286102202</v>
      </c>
      <c r="K3074" s="118">
        <v>-5.42000007629394</v>
      </c>
      <c r="L3074" s="181">
        <f>(K3074+'NPV Calcs'!$D$13)*About!$B$135</f>
        <v>2.372182955493086</v>
      </c>
      <c r="M3074" s="95" t="str">
        <f>INDEX('IEA Tech to Policy Mapping'!$B$2:$B$13,MATCH($H3074,'IEA Tech to Policy Mapping'!$A$2:$A$13,0))</f>
        <v>ngps - T&amp;D methane capture</v>
      </c>
      <c r="N3074" s="182">
        <f>(J3074*About!$A$132/1000)*10^12*'EPA to IEA Scaling'!$E$13</f>
        <v>55970769829.259666</v>
      </c>
      <c r="O3074" s="183">
        <f>L3074/About!$B$144</f>
        <v>4.4631603967573428</v>
      </c>
    </row>
    <row r="3075" spans="2:15" x14ac:dyDescent="0.45">
      <c r="B3075" s="118" t="s">
        <v>27</v>
      </c>
      <c r="C3075" s="118" t="s">
        <v>797</v>
      </c>
      <c r="D3075" s="118" t="s">
        <v>985</v>
      </c>
      <c r="E3075" s="118" t="s">
        <v>994</v>
      </c>
      <c r="F3075" s="118" t="s">
        <v>987</v>
      </c>
      <c r="G3075" s="118" t="s">
        <v>1000</v>
      </c>
      <c r="H3075" s="118" t="s">
        <v>1001</v>
      </c>
      <c r="I3075" s="118">
        <v>0.109999999403953</v>
      </c>
      <c r="J3075" s="118">
        <v>0.10000000149011599</v>
      </c>
      <c r="K3075" s="118">
        <v>-5.42000007629394</v>
      </c>
      <c r="L3075" s="181">
        <f>(K3075+'NPV Calcs'!$D$13)*About!$B$135</f>
        <v>2.372182955493086</v>
      </c>
      <c r="M3075" s="95" t="str">
        <f>INDEX('IEA Tech to Policy Mapping'!$B$2:$B$13,MATCH($H3075,'IEA Tech to Policy Mapping'!$A$2:$A$13,0))</f>
        <v>ngps - T&amp;D methane capture</v>
      </c>
      <c r="N3075" s="182">
        <f>(J3075*About!$A$132/1000)*10^12*'EPA to IEA Scaling'!$E$13</f>
        <v>2266023077.5293465</v>
      </c>
      <c r="O3075" s="183">
        <f>L3075/About!$B$144</f>
        <v>4.4631603967573428</v>
      </c>
    </row>
    <row r="3076" spans="2:15" x14ac:dyDescent="0.45">
      <c r="B3076" s="118" t="s">
        <v>59</v>
      </c>
      <c r="C3076" s="118" t="s">
        <v>797</v>
      </c>
      <c r="D3076" s="118" t="s">
        <v>962</v>
      </c>
      <c r="E3076" s="118" t="s">
        <v>999</v>
      </c>
      <c r="F3076" s="118" t="s">
        <v>987</v>
      </c>
      <c r="G3076" s="118" t="s">
        <v>988</v>
      </c>
      <c r="H3076" s="118" t="s">
        <v>1003</v>
      </c>
      <c r="I3076" s="118">
        <v>3.5899999141693102</v>
      </c>
      <c r="J3076" s="118">
        <v>3.5899999141693102</v>
      </c>
      <c r="K3076" s="118">
        <v>-4.9800000190734801</v>
      </c>
      <c r="L3076" s="181">
        <f>(K3076+'NPV Calcs'!$D$13)*About!$B$135</f>
        <v>2.7673271257582237</v>
      </c>
      <c r="M3076" s="95" t="str">
        <f>INDEX('IEA Tech to Policy Mapping'!$B$2:$B$13,MATCH($H3076,'IEA Tech to Policy Mapping'!$A$2:$A$13,0))</f>
        <v>ngps - T&amp;D methane capture</v>
      </c>
      <c r="N3076" s="182">
        <f>(J3076*About!$A$132/1000)*10^12*'EPA to IEA Scaling'!$E$13</f>
        <v>81350225326.147583</v>
      </c>
      <c r="O3076" s="183">
        <f>L3076/About!$B$144</f>
        <v>5.2066071902068476</v>
      </c>
    </row>
    <row r="3077" spans="2:15" x14ac:dyDescent="0.45">
      <c r="B3077" s="118" t="s">
        <v>97</v>
      </c>
      <c r="C3077" s="118" t="s">
        <v>797</v>
      </c>
      <c r="D3077" s="118" t="s">
        <v>985</v>
      </c>
      <c r="E3077" s="118" t="s">
        <v>994</v>
      </c>
      <c r="F3077" s="118" t="s">
        <v>987</v>
      </c>
      <c r="G3077" s="118" t="s">
        <v>988</v>
      </c>
      <c r="H3077" s="118" t="s">
        <v>1003</v>
      </c>
      <c r="I3077" s="118">
        <v>0.40999999642372098</v>
      </c>
      <c r="J3077" s="118">
        <v>0.40999999642372098</v>
      </c>
      <c r="K3077" s="118">
        <v>-4.8899998664855904</v>
      </c>
      <c r="L3077" s="181">
        <f>(K3077+'NPV Calcs'!$D$13)*About!$B$135</f>
        <v>2.8481521961973821</v>
      </c>
      <c r="M3077" s="95" t="str">
        <f>INDEX('IEA Tech to Policy Mapping'!$B$2:$B$13,MATCH($H3077,'IEA Tech to Policy Mapping'!$A$2:$A$13,0))</f>
        <v>ngps - T&amp;D methane capture</v>
      </c>
      <c r="N3077" s="182">
        <f>(J3077*About!$A$132/1000)*10^12*'EPA to IEA Scaling'!$E$13</f>
        <v>9290694398.3888912</v>
      </c>
      <c r="O3077" s="183">
        <f>L3077/About!$B$144</f>
        <v>5.3586760905477115</v>
      </c>
    </row>
    <row r="3078" spans="2:15" x14ac:dyDescent="0.45">
      <c r="B3078" s="118" t="s">
        <v>59</v>
      </c>
      <c r="C3078" s="118" t="s">
        <v>797</v>
      </c>
      <c r="D3078" s="118" t="s">
        <v>985</v>
      </c>
      <c r="E3078" s="118" t="s">
        <v>994</v>
      </c>
      <c r="F3078" s="118" t="s">
        <v>987</v>
      </c>
      <c r="G3078" s="118" t="s">
        <v>988</v>
      </c>
      <c r="H3078" s="118" t="s">
        <v>1003</v>
      </c>
      <c r="I3078" s="118">
        <v>41.869998931884702</v>
      </c>
      <c r="J3078" s="118">
        <v>41.869998931884702</v>
      </c>
      <c r="K3078" s="118">
        <v>-4.8699998855590803</v>
      </c>
      <c r="L3078" s="181">
        <f>(K3078+'NPV Calcs'!$D$13)*About!$B$135</f>
        <v>2.8661132753809802</v>
      </c>
      <c r="M3078" s="95" t="str">
        <f>INDEX('IEA Tech to Policy Mapping'!$B$2:$B$13,MATCH($H3078,'IEA Tech to Policy Mapping'!$A$2:$A$13,0))</f>
        <v>ngps - T&amp;D methane capture</v>
      </c>
      <c r="N3078" s="182">
        <f>(J3078*About!$A$132/1000)*10^12*'EPA to IEA Scaling'!$E$13</f>
        <v>948783824219.81873</v>
      </c>
      <c r="O3078" s="183">
        <f>L3078/About!$B$144</f>
        <v>5.3924690899913799</v>
      </c>
    </row>
    <row r="3079" spans="2:15" x14ac:dyDescent="0.45">
      <c r="B3079" s="118" t="s">
        <v>108</v>
      </c>
      <c r="C3079" s="118" t="s">
        <v>797</v>
      </c>
      <c r="D3079" s="118" t="s">
        <v>962</v>
      </c>
      <c r="E3079" s="118" t="s">
        <v>999</v>
      </c>
      <c r="F3079" s="118" t="s">
        <v>987</v>
      </c>
      <c r="G3079" s="118" t="s">
        <v>988</v>
      </c>
      <c r="H3079" s="118" t="s">
        <v>1003</v>
      </c>
      <c r="I3079" s="118">
        <v>7.9999998211860601E-2</v>
      </c>
      <c r="J3079" s="118">
        <v>7.9999998211860601E-2</v>
      </c>
      <c r="K3079" s="118">
        <v>-4.7600002288818297</v>
      </c>
      <c r="L3079" s="181">
        <f>(K3079+'NPV Calcs'!$D$13)*About!$B$135</f>
        <v>2.9648989967778387</v>
      </c>
      <c r="M3079" s="95" t="str">
        <f>INDEX('IEA Tech to Policy Mapping'!$B$2:$B$13,MATCH($H3079,'IEA Tech to Policy Mapping'!$A$2:$A$13,0))</f>
        <v>ngps - T&amp;D methane capture</v>
      </c>
      <c r="N3079" s="182">
        <f>(J3079*About!$A$132/1000)*10^12*'EPA to IEA Scaling'!$E$13</f>
        <v>1812818394.4907289</v>
      </c>
      <c r="O3079" s="183">
        <f>L3079/About!$B$144</f>
        <v>5.5783301840872683</v>
      </c>
    </row>
    <row r="3080" spans="2:15" x14ac:dyDescent="0.45">
      <c r="B3080" s="118" t="s">
        <v>84</v>
      </c>
      <c r="C3080" s="118" t="s">
        <v>797</v>
      </c>
      <c r="D3080" s="118" t="s">
        <v>985</v>
      </c>
      <c r="E3080" s="118" t="s">
        <v>986</v>
      </c>
      <c r="F3080" s="118" t="s">
        <v>987</v>
      </c>
      <c r="G3080" s="118" t="s">
        <v>988</v>
      </c>
      <c r="H3080" s="118" t="s">
        <v>992</v>
      </c>
      <c r="I3080" s="118">
        <v>15.050000190734799</v>
      </c>
      <c r="J3080" s="118">
        <v>15.050000190734799</v>
      </c>
      <c r="K3080" s="118">
        <v>-4.7600002288818297</v>
      </c>
      <c r="L3080" s="181">
        <f>(K3080+'NPV Calcs'!$D$13)*About!$B$135</f>
        <v>2.9648989967778387</v>
      </c>
      <c r="M3080" s="95" t="str">
        <f>INDEX('IEA Tech to Policy Mapping'!$B$2:$B$13,MATCH($H3080,'IEA Tech to Policy Mapping'!$A$2:$A$13,0))</f>
        <v>ngps - production methane capture</v>
      </c>
      <c r="N3080" s="182">
        <f>(J3080*About!$A$132/1000)*10^12*'EPA to IEA Scaling'!$E$13</f>
        <v>341036472408.42218</v>
      </c>
      <c r="O3080" s="183">
        <f>L3080/About!$B$144</f>
        <v>5.5783301840872683</v>
      </c>
    </row>
    <row r="3081" spans="2:15" x14ac:dyDescent="0.45">
      <c r="B3081" s="118" t="s">
        <v>97</v>
      </c>
      <c r="C3081" s="118" t="s">
        <v>797</v>
      </c>
      <c r="D3081" s="118" t="s">
        <v>985</v>
      </c>
      <c r="E3081" s="118" t="s">
        <v>986</v>
      </c>
      <c r="F3081" s="118" t="s">
        <v>987</v>
      </c>
      <c r="G3081" s="118" t="s">
        <v>988</v>
      </c>
      <c r="H3081" s="118" t="s">
        <v>992</v>
      </c>
      <c r="I3081" s="118">
        <v>0.66000002622604304</v>
      </c>
      <c r="J3081" s="118">
        <v>0.66000002622604304</v>
      </c>
      <c r="K3081" s="118">
        <v>-4.7600002288818297</v>
      </c>
      <c r="L3081" s="181">
        <f>(K3081+'NPV Calcs'!$D$13)*About!$B$135</f>
        <v>2.9648989967778387</v>
      </c>
      <c r="M3081" s="95" t="str">
        <f>INDEX('IEA Tech to Policy Mapping'!$B$2:$B$13,MATCH($H3081,'IEA Tech to Policy Mapping'!$A$2:$A$13,0))</f>
        <v>ngps - production methane capture</v>
      </c>
      <c r="N3081" s="182">
        <f>(J3081*About!$A$132/1000)*10^12*'EPA to IEA Scaling'!$E$13</f>
        <v>14955752683.123814</v>
      </c>
      <c r="O3081" s="183">
        <f>L3081/About!$B$144</f>
        <v>5.5783301840872683</v>
      </c>
    </row>
    <row r="3082" spans="2:15" x14ac:dyDescent="0.45">
      <c r="B3082" s="118" t="s">
        <v>108</v>
      </c>
      <c r="C3082" s="118" t="s">
        <v>797</v>
      </c>
      <c r="D3082" s="118" t="s">
        <v>985</v>
      </c>
      <c r="E3082" s="118" t="s">
        <v>986</v>
      </c>
      <c r="F3082" s="118" t="s">
        <v>987</v>
      </c>
      <c r="G3082" s="118" t="s">
        <v>988</v>
      </c>
      <c r="H3082" s="118" t="s">
        <v>992</v>
      </c>
      <c r="I3082" s="118">
        <v>12.7600002288818</v>
      </c>
      <c r="J3082" s="118">
        <v>12.7600002288818</v>
      </c>
      <c r="K3082" s="118">
        <v>-4.7600002288818297</v>
      </c>
      <c r="L3082" s="181">
        <f>(K3082+'NPV Calcs'!$D$13)*About!$B$135</f>
        <v>2.9648989967778387</v>
      </c>
      <c r="M3082" s="95" t="str">
        <f>INDEX('IEA Tech to Policy Mapping'!$B$2:$B$13,MATCH($H3082,'IEA Tech to Policy Mapping'!$A$2:$A$13,0))</f>
        <v>ngps - production methane capture</v>
      </c>
      <c r="N3082" s="182">
        <f>(J3082*About!$A$132/1000)*10^12*'EPA to IEA Scaling'!$E$13</f>
        <v>289144545570.66992</v>
      </c>
      <c r="O3082" s="183">
        <f>L3082/About!$B$144</f>
        <v>5.5783301840872683</v>
      </c>
    </row>
    <row r="3083" spans="2:15" x14ac:dyDescent="0.45">
      <c r="B3083" s="118" t="s">
        <v>254</v>
      </c>
      <c r="C3083" s="118" t="s">
        <v>797</v>
      </c>
      <c r="D3083" s="118" t="s">
        <v>985</v>
      </c>
      <c r="E3083" s="118" t="s">
        <v>986</v>
      </c>
      <c r="F3083" s="118" t="s">
        <v>987</v>
      </c>
      <c r="G3083" s="118" t="s">
        <v>988</v>
      </c>
      <c r="H3083" s="118" t="s">
        <v>992</v>
      </c>
      <c r="I3083" s="118">
        <v>1.8500000238418499</v>
      </c>
      <c r="J3083" s="118">
        <v>1.8500000238418499</v>
      </c>
      <c r="K3083" s="118">
        <v>-4.7600002288818297</v>
      </c>
      <c r="L3083" s="181">
        <f>(K3083+'NPV Calcs'!$D$13)*About!$B$135</f>
        <v>2.9648989967778387</v>
      </c>
      <c r="M3083" s="95" t="str">
        <f>INDEX('IEA Tech to Policy Mapping'!$B$2:$B$13,MATCH($H3083,'IEA Tech to Policy Mapping'!$A$2:$A$13,0))</f>
        <v>ngps - production methane capture</v>
      </c>
      <c r="N3083" s="182">
        <f>(J3083*About!$A$132/1000)*10^12*'EPA to IEA Scaling'!$E$13</f>
        <v>41921426849.876846</v>
      </c>
      <c r="O3083" s="183">
        <f>L3083/About!$B$144</f>
        <v>5.5783301840872683</v>
      </c>
    </row>
    <row r="3084" spans="2:15" x14ac:dyDescent="0.45">
      <c r="B3084" s="118" t="s">
        <v>1063</v>
      </c>
      <c r="C3084" s="118" t="s">
        <v>797</v>
      </c>
      <c r="D3084" s="118" t="s">
        <v>985</v>
      </c>
      <c r="E3084" s="118" t="s">
        <v>986</v>
      </c>
      <c r="F3084" s="118" t="s">
        <v>987</v>
      </c>
      <c r="G3084" s="118" t="s">
        <v>988</v>
      </c>
      <c r="H3084" s="118" t="s">
        <v>992</v>
      </c>
      <c r="I3084" s="118">
        <v>0.490000009536743</v>
      </c>
      <c r="J3084" s="118">
        <v>0.490000009536743</v>
      </c>
      <c r="K3084" s="118">
        <v>-4.7600002288818297</v>
      </c>
      <c r="L3084" s="181">
        <f>(K3084+'NPV Calcs'!$D$13)*About!$B$135</f>
        <v>2.9648989967778387</v>
      </c>
      <c r="M3084" s="95" t="str">
        <f>INDEX('IEA Tech to Policy Mapping'!$B$2:$B$13,MATCH($H3084,'IEA Tech to Policy Mapping'!$A$2:$A$13,0))</f>
        <v>ngps - production methane capture</v>
      </c>
      <c r="N3084" s="182">
        <f>(J3084*About!$A$132/1000)*10^12*'EPA to IEA Scaling'!$E$13</f>
        <v>11103513130.543371</v>
      </c>
      <c r="O3084" s="183">
        <f>L3084/About!$B$144</f>
        <v>5.5783301840872683</v>
      </c>
    </row>
    <row r="3085" spans="2:15" x14ac:dyDescent="0.45">
      <c r="B3085" s="118" t="s">
        <v>343</v>
      </c>
      <c r="C3085" s="118" t="s">
        <v>797</v>
      </c>
      <c r="D3085" s="118" t="s">
        <v>985</v>
      </c>
      <c r="E3085" s="118" t="s">
        <v>986</v>
      </c>
      <c r="F3085" s="118" t="s">
        <v>987</v>
      </c>
      <c r="G3085" s="118" t="s">
        <v>988</v>
      </c>
      <c r="H3085" s="118" t="s">
        <v>992</v>
      </c>
      <c r="I3085" s="118">
        <v>73.050003051757798</v>
      </c>
      <c r="J3085" s="118">
        <v>73.050003051757798</v>
      </c>
      <c r="K3085" s="118">
        <v>-4.7600002288818297</v>
      </c>
      <c r="L3085" s="181">
        <f>(K3085+'NPV Calcs'!$D$13)*About!$B$135</f>
        <v>2.9648989967778387</v>
      </c>
      <c r="M3085" s="95" t="str">
        <f>INDEX('IEA Tech to Policy Mapping'!$B$2:$B$13,MATCH($H3085,'IEA Tech to Policy Mapping'!$A$2:$A$13,0))</f>
        <v>ngps - production methane capture</v>
      </c>
      <c r="N3085" s="182">
        <f>(J3085*About!$A$132/1000)*10^12*'EPA to IEA Scaling'!$E$13</f>
        <v>1655329902622.3882</v>
      </c>
      <c r="O3085" s="183">
        <f>L3085/About!$B$144</f>
        <v>5.5783301840872683</v>
      </c>
    </row>
    <row r="3086" spans="2:15" x14ac:dyDescent="0.45">
      <c r="B3086" s="118" t="s">
        <v>27</v>
      </c>
      <c r="C3086" s="118" t="s">
        <v>797</v>
      </c>
      <c r="D3086" s="118" t="s">
        <v>985</v>
      </c>
      <c r="E3086" s="118" t="s">
        <v>986</v>
      </c>
      <c r="F3086" s="118" t="s">
        <v>987</v>
      </c>
      <c r="G3086" s="118" t="s">
        <v>988</v>
      </c>
      <c r="H3086" s="118" t="s">
        <v>992</v>
      </c>
      <c r="I3086" s="118">
        <v>8.7299995422363192</v>
      </c>
      <c r="J3086" s="118">
        <v>8.7299995422363192</v>
      </c>
      <c r="K3086" s="118">
        <v>-4.7600002288818297</v>
      </c>
      <c r="L3086" s="181">
        <f>(K3086+'NPV Calcs'!$D$13)*About!$B$135</f>
        <v>2.9648989967778387</v>
      </c>
      <c r="M3086" s="95" t="str">
        <f>INDEX('IEA Tech to Policy Mapping'!$B$2:$B$13,MATCH($H3086,'IEA Tech to Policy Mapping'!$A$2:$A$13,0))</f>
        <v>ngps - production methane capture</v>
      </c>
      <c r="N3086" s="182">
        <f>(J3086*About!$A$132/1000)*10^12*'EPA to IEA Scaling'!$E$13</f>
        <v>197823801347.4772</v>
      </c>
      <c r="O3086" s="183">
        <f>L3086/About!$B$144</f>
        <v>5.5783301840872683</v>
      </c>
    </row>
    <row r="3087" spans="2:15" x14ac:dyDescent="0.45">
      <c r="B3087" s="118" t="s">
        <v>53</v>
      </c>
      <c r="C3087" s="118" t="s">
        <v>797</v>
      </c>
      <c r="D3087" s="118" t="s">
        <v>985</v>
      </c>
      <c r="E3087" s="118" t="s">
        <v>986</v>
      </c>
      <c r="F3087" s="118" t="s">
        <v>987</v>
      </c>
      <c r="G3087" s="118" t="s">
        <v>988</v>
      </c>
      <c r="H3087" s="118" t="s">
        <v>992</v>
      </c>
      <c r="I3087" s="118">
        <v>1.6900000572204501</v>
      </c>
      <c r="J3087" s="118">
        <v>1.6900000572204501</v>
      </c>
      <c r="K3087" s="118">
        <v>-4.7600002288818297</v>
      </c>
      <c r="L3087" s="181">
        <f>(K3087+'NPV Calcs'!$D$13)*About!$B$135</f>
        <v>2.9648989967778387</v>
      </c>
      <c r="M3087" s="95" t="str">
        <f>INDEX('IEA Tech to Policy Mapping'!$B$2:$B$13,MATCH($H3087,'IEA Tech to Policy Mapping'!$A$2:$A$13,0))</f>
        <v>ngps - production methane capture</v>
      </c>
      <c r="N3087" s="182">
        <f>(J3087*About!$A$132/1000)*10^12*'EPA to IEA Scaling'!$E$13</f>
        <v>38295790736.222862</v>
      </c>
      <c r="O3087" s="183">
        <f>L3087/About!$B$144</f>
        <v>5.5783301840872683</v>
      </c>
    </row>
    <row r="3088" spans="2:15" x14ac:dyDescent="0.45">
      <c r="B3088" s="118" t="s">
        <v>27</v>
      </c>
      <c r="C3088" s="118" t="s">
        <v>797</v>
      </c>
      <c r="D3088" s="118" t="s">
        <v>985</v>
      </c>
      <c r="E3088" s="118" t="s">
        <v>990</v>
      </c>
      <c r="F3088" s="118" t="s">
        <v>987</v>
      </c>
      <c r="G3088" s="118" t="s">
        <v>988</v>
      </c>
      <c r="H3088" s="118" t="s">
        <v>992</v>
      </c>
      <c r="I3088" s="118">
        <v>2.3299999237060498</v>
      </c>
      <c r="J3088" s="118">
        <v>2.3299999237060498</v>
      </c>
      <c r="K3088" s="118">
        <v>-4.7600002288818297</v>
      </c>
      <c r="L3088" s="181">
        <f>(K3088+'NPV Calcs'!$D$13)*About!$B$135</f>
        <v>2.9648989967778387</v>
      </c>
      <c r="M3088" s="95" t="str">
        <f>INDEX('IEA Tech to Policy Mapping'!$B$2:$B$13,MATCH($H3088,'IEA Tech to Policy Mapping'!$A$2:$A$13,0))</f>
        <v>ngps - production methane capture</v>
      </c>
      <c r="N3088" s="182">
        <f>(J3088*About!$A$132/1000)*10^12*'EPA to IEA Scaling'!$E$13</f>
        <v>52798335190.838814</v>
      </c>
      <c r="O3088" s="183">
        <f>L3088/About!$B$144</f>
        <v>5.5783301840872683</v>
      </c>
    </row>
    <row r="3089" spans="2:15" x14ac:dyDescent="0.45">
      <c r="B3089" s="118" t="s">
        <v>59</v>
      </c>
      <c r="C3089" s="118" t="s">
        <v>797</v>
      </c>
      <c r="D3089" s="118" t="s">
        <v>985</v>
      </c>
      <c r="E3089" s="118" t="s">
        <v>986</v>
      </c>
      <c r="F3089" s="118" t="s">
        <v>987</v>
      </c>
      <c r="G3089" s="118" t="s">
        <v>988</v>
      </c>
      <c r="H3089" s="118" t="s">
        <v>998</v>
      </c>
      <c r="I3089" s="118">
        <v>13.029999732971101</v>
      </c>
      <c r="J3089" s="118">
        <v>13.029999732971101</v>
      </c>
      <c r="K3089" s="118">
        <v>-4.71000003814697</v>
      </c>
      <c r="L3089" s="181">
        <f>(K3089+'NPV Calcs'!$D$13)*About!$B$135</f>
        <v>3.0098019088497923</v>
      </c>
      <c r="M3089" s="95" t="str">
        <f>INDEX('IEA Tech to Policy Mapping'!$B$2:$B$13,MATCH($H3089,'IEA Tech to Policy Mapping'!$A$2:$A$13,0))</f>
        <v>ngps - production methane capture</v>
      </c>
      <c r="N3089" s="182">
        <f>(J3089*About!$A$132/1000)*10^12*'EPA to IEA Scaling'!$E$13</f>
        <v>295262796551.37921</v>
      </c>
      <c r="O3089" s="183">
        <f>L3089/About!$B$144</f>
        <v>5.6628130855407788</v>
      </c>
    </row>
    <row r="3090" spans="2:15" x14ac:dyDescent="0.45">
      <c r="B3090" s="118" t="s">
        <v>59</v>
      </c>
      <c r="C3090" s="118" t="s">
        <v>797</v>
      </c>
      <c r="D3090" s="118" t="s">
        <v>962</v>
      </c>
      <c r="E3090" s="118" t="s">
        <v>991</v>
      </c>
      <c r="F3090" s="118" t="s">
        <v>987</v>
      </c>
      <c r="G3090" s="118" t="s">
        <v>988</v>
      </c>
      <c r="H3090" s="118" t="s">
        <v>998</v>
      </c>
      <c r="I3090" s="118">
        <v>4.92000007629394</v>
      </c>
      <c r="J3090" s="118">
        <v>4.92000007629394</v>
      </c>
      <c r="K3090" s="118">
        <v>-4.71000003814697</v>
      </c>
      <c r="L3090" s="181">
        <f>(K3090+'NPV Calcs'!$D$13)*About!$B$135</f>
        <v>3.0098019088497923</v>
      </c>
      <c r="M3090" s="95" t="str">
        <f>INDEX('IEA Tech to Policy Mapping'!$B$2:$B$13,MATCH($H3090,'IEA Tech to Policy Mapping'!$A$2:$A$13,0))</f>
        <v>ngps - production methane capture</v>
      </c>
      <c r="N3090" s="182">
        <f>(J3090*About!$A$132/1000)*10^12*'EPA to IEA Scaling'!$E$13</f>
        <v>111488335481.97662</v>
      </c>
      <c r="O3090" s="183">
        <f>L3090/About!$B$144</f>
        <v>5.6628130855407788</v>
      </c>
    </row>
    <row r="3091" spans="2:15" x14ac:dyDescent="0.45">
      <c r="B3091" s="118" t="s">
        <v>254</v>
      </c>
      <c r="C3091" s="118" t="s">
        <v>797</v>
      </c>
      <c r="D3091" s="118" t="s">
        <v>962</v>
      </c>
      <c r="E3091" s="118" t="s">
        <v>999</v>
      </c>
      <c r="F3091" s="118" t="s">
        <v>987</v>
      </c>
      <c r="G3091" s="118" t="s">
        <v>988</v>
      </c>
      <c r="H3091" s="118" t="s">
        <v>1003</v>
      </c>
      <c r="I3091" s="118">
        <v>9.9999997764825804E-3</v>
      </c>
      <c r="J3091" s="118">
        <v>9.9999997764825804E-3</v>
      </c>
      <c r="K3091" s="118">
        <v>-4.5900001525878897</v>
      </c>
      <c r="L3091" s="181">
        <f>(K3091+'NPV Calcs'!$D$13)*About!$B$135</f>
        <v>3.117568383951399</v>
      </c>
      <c r="M3091" s="95" t="str">
        <f>INDEX('IEA Tech to Policy Mapping'!$B$2:$B$13,MATCH($H3091,'IEA Tech to Policy Mapping'!$A$2:$A$13,0))</f>
        <v>ngps - T&amp;D methane capture</v>
      </c>
      <c r="N3091" s="182">
        <f>(J3091*About!$A$132/1000)*10^12*'EPA to IEA Scaling'!$E$13</f>
        <v>226602299.31134129</v>
      </c>
      <c r="O3091" s="183">
        <f>L3091/About!$B$144</f>
        <v>5.8655710822028242</v>
      </c>
    </row>
    <row r="3092" spans="2:15" x14ac:dyDescent="0.45">
      <c r="B3092" s="118" t="s">
        <v>343</v>
      </c>
      <c r="C3092" s="118" t="s">
        <v>797</v>
      </c>
      <c r="D3092" s="118" t="s">
        <v>962</v>
      </c>
      <c r="E3092" s="118" t="s">
        <v>999</v>
      </c>
      <c r="F3092" s="118" t="s">
        <v>987</v>
      </c>
      <c r="G3092" s="118" t="s">
        <v>988</v>
      </c>
      <c r="H3092" s="118" t="s">
        <v>1003</v>
      </c>
      <c r="I3092" s="118">
        <v>6.1500000953674299</v>
      </c>
      <c r="J3092" s="118">
        <v>6.1500000953674299</v>
      </c>
      <c r="K3092" s="118">
        <v>-4.5</v>
      </c>
      <c r="L3092" s="181">
        <f>(K3092+'NPV Calcs'!$D$13)*About!$B$135</f>
        <v>3.1983934543905574</v>
      </c>
      <c r="M3092" s="95" t="str">
        <f>INDEX('IEA Tech to Policy Mapping'!$B$2:$B$13,MATCH($H3092,'IEA Tech to Policy Mapping'!$A$2:$A$13,0))</f>
        <v>ngps - T&amp;D methane capture</v>
      </c>
      <c r="N3092" s="182">
        <f>(J3092*About!$A$132/1000)*10^12*'EPA to IEA Scaling'!$E$13</f>
        <v>139360419352.47089</v>
      </c>
      <c r="O3092" s="183">
        <f>L3092/About!$B$144</f>
        <v>6.0176399825436881</v>
      </c>
    </row>
    <row r="3093" spans="2:15" x14ac:dyDescent="0.45">
      <c r="B3093" s="118" t="s">
        <v>84</v>
      </c>
      <c r="C3093" s="118" t="s">
        <v>797</v>
      </c>
      <c r="D3093" s="118" t="s">
        <v>962</v>
      </c>
      <c r="E3093" s="118" t="s">
        <v>999</v>
      </c>
      <c r="F3093" s="118" t="s">
        <v>987</v>
      </c>
      <c r="G3093" s="118" t="s">
        <v>988</v>
      </c>
      <c r="H3093" s="118" t="s">
        <v>1003</v>
      </c>
      <c r="I3093" s="118">
        <v>0.55000001192092896</v>
      </c>
      <c r="J3093" s="118">
        <v>0.55000001192092896</v>
      </c>
      <c r="K3093" s="118">
        <v>-4.5</v>
      </c>
      <c r="L3093" s="181">
        <f>(K3093+'NPV Calcs'!$D$13)*About!$B$135</f>
        <v>3.1983934543905574</v>
      </c>
      <c r="M3093" s="95" t="str">
        <f>INDEX('IEA Tech to Policy Mapping'!$B$2:$B$13,MATCH($H3093,'IEA Tech to Policy Mapping'!$A$2:$A$13,0))</f>
        <v>ngps - T&amp;D methane capture</v>
      </c>
      <c r="N3093" s="182">
        <f>(J3093*About!$A$132/1000)*10^12*'EPA to IEA Scaling'!$E$13</f>
        <v>12463127010.82736</v>
      </c>
      <c r="O3093" s="183">
        <f>L3093/About!$B$144</f>
        <v>6.0176399825436881</v>
      </c>
    </row>
    <row r="3094" spans="2:15" x14ac:dyDescent="0.45">
      <c r="B3094" s="118" t="s">
        <v>254</v>
      </c>
      <c r="C3094" s="118" t="s">
        <v>797</v>
      </c>
      <c r="D3094" s="118" t="s">
        <v>985</v>
      </c>
      <c r="E3094" s="118" t="s">
        <v>994</v>
      </c>
      <c r="F3094" s="118" t="s">
        <v>987</v>
      </c>
      <c r="G3094" s="118" t="s">
        <v>988</v>
      </c>
      <c r="H3094" s="118" t="s">
        <v>1003</v>
      </c>
      <c r="I3094" s="118">
        <v>0.17000000178813901</v>
      </c>
      <c r="J3094" s="118">
        <v>0.17000000178813901</v>
      </c>
      <c r="K3094" s="118">
        <v>-4.4800000190734801</v>
      </c>
      <c r="L3094" s="181">
        <f>(K3094+'NPV Calcs'!$D$13)*About!$B$135</f>
        <v>3.2163545335741643</v>
      </c>
      <c r="M3094" s="95" t="str">
        <f>INDEX('IEA Tech to Policy Mapping'!$B$2:$B$13,MATCH($H3094,'IEA Tech to Policy Mapping'!$A$2:$A$13,0))</f>
        <v>ngps - T&amp;D methane capture</v>
      </c>
      <c r="N3094" s="182">
        <f>(J3094*About!$A$132/1000)*10^12*'EPA to IEA Scaling'!$E$13</f>
        <v>3852239214.9166999</v>
      </c>
      <c r="O3094" s="183">
        <f>L3094/About!$B$144</f>
        <v>6.0514329819873733</v>
      </c>
    </row>
    <row r="3095" spans="2:15" x14ac:dyDescent="0.45">
      <c r="B3095" s="118" t="s">
        <v>27</v>
      </c>
      <c r="C3095" s="118" t="s">
        <v>797</v>
      </c>
      <c r="D3095" s="118" t="s">
        <v>962</v>
      </c>
      <c r="E3095" s="118" t="s">
        <v>999</v>
      </c>
      <c r="F3095" s="118" t="s">
        <v>987</v>
      </c>
      <c r="G3095" s="118" t="s">
        <v>988</v>
      </c>
      <c r="H3095" s="118" t="s">
        <v>1003</v>
      </c>
      <c r="I3095" s="118">
        <v>1.1399999856948799</v>
      </c>
      <c r="J3095" s="118">
        <v>1.1399999856948799</v>
      </c>
      <c r="K3095" s="118">
        <v>-4.46000003814697</v>
      </c>
      <c r="L3095" s="181">
        <f>(K3095+'NPV Calcs'!$D$13)*About!$B$135</f>
        <v>3.2343156127577628</v>
      </c>
      <c r="M3095" s="95" t="str">
        <f>INDEX('IEA Tech to Policy Mapping'!$B$2:$B$13,MATCH($H3095,'IEA Tech to Policy Mapping'!$A$2:$A$13,0))</f>
        <v>ngps - T&amp;D methane capture</v>
      </c>
      <c r="N3095" s="182">
        <f>(J3095*About!$A$132/1000)*10^12*'EPA to IEA Scaling'!$E$13</f>
        <v>25832662374.740593</v>
      </c>
      <c r="O3095" s="183">
        <f>L3095/About!$B$144</f>
        <v>6.0852259814310425</v>
      </c>
    </row>
    <row r="3096" spans="2:15" x14ac:dyDescent="0.45">
      <c r="B3096" s="118" t="s">
        <v>343</v>
      </c>
      <c r="C3096" s="118" t="s">
        <v>797</v>
      </c>
      <c r="D3096" s="118" t="s">
        <v>985</v>
      </c>
      <c r="E3096" s="118" t="s">
        <v>994</v>
      </c>
      <c r="F3096" s="118" t="s">
        <v>987</v>
      </c>
      <c r="G3096" s="118" t="s">
        <v>988</v>
      </c>
      <c r="H3096" s="118" t="s">
        <v>1003</v>
      </c>
      <c r="I3096" s="118">
        <v>16.629999160766602</v>
      </c>
      <c r="J3096" s="118">
        <v>16.629999160766602</v>
      </c>
      <c r="K3096" s="118">
        <v>-4.38000011444091</v>
      </c>
      <c r="L3096" s="181">
        <f>(K3096+'NPV Calcs'!$D$13)*About!$B$135</f>
        <v>3.3061599294921731</v>
      </c>
      <c r="M3096" s="95" t="str">
        <f>INDEX('IEA Tech to Policy Mapping'!$B$2:$B$13,MATCH($H3096,'IEA Tech to Policy Mapping'!$A$2:$A$13,0))</f>
        <v>ngps - T&amp;D methane capture</v>
      </c>
      <c r="N3096" s="182">
        <f>(J3096*About!$A$132/1000)*10^12*'EPA to IEA Scaling'!$E$13</f>
        <v>376839613160.56055</v>
      </c>
      <c r="O3096" s="183">
        <f>L3096/About!$B$144</f>
        <v>6.2203979792057504</v>
      </c>
    </row>
    <row r="3097" spans="2:15" x14ac:dyDescent="0.45">
      <c r="B3097" s="118" t="s">
        <v>27</v>
      </c>
      <c r="C3097" s="118" t="s">
        <v>797</v>
      </c>
      <c r="D3097" s="118" t="s">
        <v>985</v>
      </c>
      <c r="E3097" s="118" t="s">
        <v>994</v>
      </c>
      <c r="F3097" s="118" t="s">
        <v>987</v>
      </c>
      <c r="G3097" s="118" t="s">
        <v>988</v>
      </c>
      <c r="H3097" s="118" t="s">
        <v>1003</v>
      </c>
      <c r="I3097" s="118">
        <v>0.31999999284744202</v>
      </c>
      <c r="J3097" s="118">
        <v>0.31999999284744202</v>
      </c>
      <c r="K3097" s="118">
        <v>-4.3400001525878897</v>
      </c>
      <c r="L3097" s="181">
        <f>(K3097+'NPV Calcs'!$D$13)*About!$B$135</f>
        <v>3.3420820878593696</v>
      </c>
      <c r="M3097" s="95" t="str">
        <f>INDEX('IEA Tech to Policy Mapping'!$B$2:$B$13,MATCH($H3097,'IEA Tech to Policy Mapping'!$A$2:$A$13,0))</f>
        <v>ngps - T&amp;D methane capture</v>
      </c>
      <c r="N3097" s="182">
        <f>(J3097*About!$A$132/1000)*10^12*'EPA to IEA Scaling'!$E$13</f>
        <v>7251273577.9629059</v>
      </c>
      <c r="O3097" s="183">
        <f>L3097/About!$B$144</f>
        <v>6.287983978093088</v>
      </c>
    </row>
    <row r="3098" spans="2:15" x14ac:dyDescent="0.45">
      <c r="B3098" s="118" t="s">
        <v>59</v>
      </c>
      <c r="C3098" s="118" t="s">
        <v>797</v>
      </c>
      <c r="D3098" s="118" t="s">
        <v>962</v>
      </c>
      <c r="E3098" s="118" t="s">
        <v>991</v>
      </c>
      <c r="F3098" s="118" t="s">
        <v>987</v>
      </c>
      <c r="G3098" s="118" t="s">
        <v>988</v>
      </c>
      <c r="H3098" s="118" t="s">
        <v>1005</v>
      </c>
      <c r="I3098" s="118">
        <v>0.20000000298023199</v>
      </c>
      <c r="J3098" s="118">
        <v>0.20000000298023199</v>
      </c>
      <c r="K3098" s="118">
        <v>-4.25</v>
      </c>
      <c r="L3098" s="181">
        <f>(K3098+'NPV Calcs'!$D$13)*About!$B$135</f>
        <v>3.422907158298528</v>
      </c>
      <c r="M3098" s="95" t="str">
        <f>INDEX('IEA Tech to Policy Mapping'!$B$2:$B$13,MATCH($H3098,'IEA Tech to Policy Mapping'!$A$2:$A$13,0))</f>
        <v>ngps - production methane capture</v>
      </c>
      <c r="N3098" s="182">
        <f>(J3098*About!$A$132/1000)*10^12*'EPA to IEA Scaling'!$E$13</f>
        <v>4532046155.0586929</v>
      </c>
      <c r="O3098" s="183">
        <f>L3098/About!$B$144</f>
        <v>6.4400528784339519</v>
      </c>
    </row>
    <row r="3099" spans="2:15" x14ac:dyDescent="0.45">
      <c r="B3099" s="118" t="s">
        <v>1063</v>
      </c>
      <c r="C3099" s="118" t="s">
        <v>797</v>
      </c>
      <c r="D3099" s="118" t="s">
        <v>962</v>
      </c>
      <c r="E3099" s="118" t="s">
        <v>999</v>
      </c>
      <c r="F3099" s="118" t="s">
        <v>987</v>
      </c>
      <c r="G3099" s="118" t="s">
        <v>988</v>
      </c>
      <c r="H3099" s="118" t="s">
        <v>1003</v>
      </c>
      <c r="I3099" s="118">
        <v>5.2800002098083496</v>
      </c>
      <c r="J3099" s="118">
        <v>5.2800002098083496</v>
      </c>
      <c r="K3099" s="118">
        <v>-4.1500000953674299</v>
      </c>
      <c r="L3099" s="181">
        <f>(K3099+'NPV Calcs'!$D$13)*About!$B$135</f>
        <v>3.5127125542165363</v>
      </c>
      <c r="M3099" s="95" t="str">
        <f>INDEX('IEA Tech to Policy Mapping'!$B$2:$B$13,MATCH($H3099,'IEA Tech to Policy Mapping'!$A$2:$A$13,0))</f>
        <v>ngps - T&amp;D methane capture</v>
      </c>
      <c r="N3099" s="182">
        <f>(J3099*About!$A$132/1000)*10^12*'EPA to IEA Scaling'!$E$13</f>
        <v>119646021464.99063</v>
      </c>
      <c r="O3099" s="183">
        <f>L3099/About!$B$144</f>
        <v>6.6090178756523272</v>
      </c>
    </row>
    <row r="3100" spans="2:15" x14ac:dyDescent="0.45">
      <c r="B3100" s="118" t="s">
        <v>59</v>
      </c>
      <c r="C3100" s="118" t="s">
        <v>797</v>
      </c>
      <c r="D3100" s="118" t="s">
        <v>985</v>
      </c>
      <c r="E3100" s="118" t="s">
        <v>1007</v>
      </c>
      <c r="F3100" s="118" t="s">
        <v>997</v>
      </c>
      <c r="G3100" s="118" t="s">
        <v>1000</v>
      </c>
      <c r="H3100" s="118" t="s">
        <v>1008</v>
      </c>
      <c r="I3100" s="118">
        <v>0.54000002145767201</v>
      </c>
      <c r="J3100" s="118">
        <v>0.46000000834464999</v>
      </c>
      <c r="K3100" s="118">
        <v>-4.1199998855590803</v>
      </c>
      <c r="L3100" s="181">
        <f>(K3100+'NPV Calcs'!$D$13)*About!$B$135</f>
        <v>3.5396543871048918</v>
      </c>
      <c r="M3100" s="95" t="str">
        <f>INDEX('IEA Tech to Policy Mapping'!$B$2:$B$13,MATCH($H3100,'IEA Tech to Policy Mapping'!$A$2:$A$13,0))</f>
        <v>ngps - T&amp;D methane capture</v>
      </c>
      <c r="N3100" s="182">
        <f>(J3100*About!$A$132/1000)*10^12*'EPA to IEA Scaling'!$E$13</f>
        <v>10423706190.401377</v>
      </c>
      <c r="O3100" s="183">
        <f>L3100/About!$B$144</f>
        <v>6.6597077776621703</v>
      </c>
    </row>
    <row r="3101" spans="2:15" x14ac:dyDescent="0.45">
      <c r="B3101" s="118" t="s">
        <v>59</v>
      </c>
      <c r="C3101" s="118" t="s">
        <v>797</v>
      </c>
      <c r="D3101" s="118" t="s">
        <v>962</v>
      </c>
      <c r="E3101" s="118" t="s">
        <v>996</v>
      </c>
      <c r="F3101" s="118" t="s">
        <v>997</v>
      </c>
      <c r="G3101" s="118" t="s">
        <v>1000</v>
      </c>
      <c r="H3101" s="118" t="s">
        <v>1008</v>
      </c>
      <c r="I3101" s="118">
        <v>48.220001220703097</v>
      </c>
      <c r="J3101" s="118">
        <v>40.990001678466797</v>
      </c>
      <c r="K3101" s="118">
        <v>-4.1199998855590803</v>
      </c>
      <c r="L3101" s="181">
        <f>(K3101+'NPV Calcs'!$D$13)*About!$B$135</f>
        <v>3.5396543871048918</v>
      </c>
      <c r="M3101" s="95" t="str">
        <f>INDEX('IEA Tech to Policy Mapping'!$B$2:$B$13,MATCH($H3101,'IEA Tech to Policy Mapping'!$A$2:$A$13,0))</f>
        <v>ngps - T&amp;D methane capture</v>
      </c>
      <c r="N3101" s="182">
        <f>(J3101*About!$A$132/1000)*10^12*'EPA to IEA Scaling'!$E$13</f>
        <v>928842883672.88782</v>
      </c>
      <c r="O3101" s="183">
        <f>L3101/About!$B$144</f>
        <v>6.6597077776621703</v>
      </c>
    </row>
    <row r="3102" spans="2:15" x14ac:dyDescent="0.45">
      <c r="B3102" s="118" t="s">
        <v>59</v>
      </c>
      <c r="C3102" s="118" t="s">
        <v>797</v>
      </c>
      <c r="D3102" s="118" t="s">
        <v>985</v>
      </c>
      <c r="E3102" s="118" t="s">
        <v>986</v>
      </c>
      <c r="F3102" s="118" t="s">
        <v>987</v>
      </c>
      <c r="G3102" s="118" t="s">
        <v>988</v>
      </c>
      <c r="H3102" s="118" t="s">
        <v>1010</v>
      </c>
      <c r="I3102" s="118">
        <v>2.4800000190734801</v>
      </c>
      <c r="J3102" s="118">
        <v>2.4800000190734801</v>
      </c>
      <c r="K3102" s="118">
        <v>-4.0999999046325604</v>
      </c>
      <c r="L3102" s="181">
        <f>(K3102+'NPV Calcs'!$D$13)*About!$B$135</f>
        <v>3.5576154662884987</v>
      </c>
      <c r="M3102" s="95" t="str">
        <f>INDEX('IEA Tech to Policy Mapping'!$B$2:$B$13,MATCH($H3102,'IEA Tech to Policy Mapping'!$A$2:$A$13,0))</f>
        <v>ngps - processing methane capture</v>
      </c>
      <c r="N3102" s="182">
        <f>(J3102*About!$A$132/1000)*10^12*'EPA to IEA Scaling'!$E$13</f>
        <v>56197371917.531242</v>
      </c>
      <c r="O3102" s="183">
        <f>L3102/About!$B$144</f>
        <v>6.6935007771058554</v>
      </c>
    </row>
    <row r="3103" spans="2:15" x14ac:dyDescent="0.45">
      <c r="B3103" s="118" t="s">
        <v>1063</v>
      </c>
      <c r="C3103" s="118" t="s">
        <v>797</v>
      </c>
      <c r="D3103" s="118" t="s">
        <v>985</v>
      </c>
      <c r="E3103" s="118" t="s">
        <v>994</v>
      </c>
      <c r="F3103" s="118" t="s">
        <v>987</v>
      </c>
      <c r="G3103" s="118" t="s">
        <v>988</v>
      </c>
      <c r="H3103" s="118" t="s">
        <v>1003</v>
      </c>
      <c r="I3103" s="118">
        <v>0.72000002861022905</v>
      </c>
      <c r="J3103" s="118">
        <v>0.72000002861022905</v>
      </c>
      <c r="K3103" s="118">
        <v>-4.0199999809265101</v>
      </c>
      <c r="L3103" s="181">
        <f>(K3103+'NPV Calcs'!$D$13)*About!$B$135</f>
        <v>3.6294597830229001</v>
      </c>
      <c r="M3103" s="95" t="str">
        <f>INDEX('IEA Tech to Policy Mapping'!$B$2:$B$13,MATCH($H3103,'IEA Tech to Policy Mapping'!$A$2:$A$13,0))</f>
        <v>ngps - T&amp;D methane capture</v>
      </c>
      <c r="N3103" s="182">
        <f>(J3103*About!$A$132/1000)*10^12*'EPA to IEA Scaling'!$E$13</f>
        <v>16315366563.407801</v>
      </c>
      <c r="O3103" s="183">
        <f>L3103/About!$B$144</f>
        <v>6.8286727748805456</v>
      </c>
    </row>
    <row r="3104" spans="2:15" x14ac:dyDescent="0.45">
      <c r="B3104" s="118" t="s">
        <v>84</v>
      </c>
      <c r="C3104" s="118" t="s">
        <v>797</v>
      </c>
      <c r="D3104" s="118" t="s">
        <v>962</v>
      </c>
      <c r="E3104" s="118" t="s">
        <v>991</v>
      </c>
      <c r="F3104" s="118" t="s">
        <v>987</v>
      </c>
      <c r="G3104" s="118" t="s">
        <v>988</v>
      </c>
      <c r="H3104" s="118" t="s">
        <v>998</v>
      </c>
      <c r="I3104" s="118">
        <v>10.270000457763601</v>
      </c>
      <c r="J3104" s="118">
        <v>10.270000457763601</v>
      </c>
      <c r="K3104" s="118">
        <v>-3.9800000190734801</v>
      </c>
      <c r="L3104" s="181">
        <f>(K3104+'NPV Calcs'!$D$13)*About!$B$135</f>
        <v>3.6653819413901054</v>
      </c>
      <c r="M3104" s="95" t="str">
        <f>INDEX('IEA Tech to Policy Mapping'!$B$2:$B$13,MATCH($H3104,'IEA Tech to Policy Mapping'!$A$2:$A$13,0))</f>
        <v>ngps - production methane capture</v>
      </c>
      <c r="N3104" s="182">
        <f>(J3104*About!$A$132/1000)*10^12*'EPA to IEA Scaling'!$E$13</f>
        <v>232720576967.48618</v>
      </c>
      <c r="O3104" s="183">
        <f>L3104/About!$B$144</f>
        <v>6.8962587737679</v>
      </c>
    </row>
    <row r="3105" spans="2:15" x14ac:dyDescent="0.45">
      <c r="B3105" s="118" t="s">
        <v>97</v>
      </c>
      <c r="C3105" s="118" t="s">
        <v>797</v>
      </c>
      <c r="D3105" s="118" t="s">
        <v>962</v>
      </c>
      <c r="E3105" s="118" t="s">
        <v>991</v>
      </c>
      <c r="F3105" s="118" t="s">
        <v>987</v>
      </c>
      <c r="G3105" s="118" t="s">
        <v>988</v>
      </c>
      <c r="H3105" s="118" t="s">
        <v>998</v>
      </c>
      <c r="I3105" s="118">
        <v>2.4400000572204501</v>
      </c>
      <c r="J3105" s="118">
        <v>2.4400000572204501</v>
      </c>
      <c r="K3105" s="118">
        <v>-3.9800000190734801</v>
      </c>
      <c r="L3105" s="181">
        <f>(K3105+'NPV Calcs'!$D$13)*About!$B$135</f>
        <v>3.6653819413901054</v>
      </c>
      <c r="M3105" s="95" t="str">
        <f>INDEX('IEA Tech to Policy Mapping'!$B$2:$B$13,MATCH($H3105,'IEA Tech to Policy Mapping'!$A$2:$A$13,0))</f>
        <v>ngps - production methane capture</v>
      </c>
      <c r="N3105" s="182">
        <f>(J3105*About!$A$132/1000)*10^12*'EPA to IEA Scaling'!$E$13</f>
        <v>55290963564.445168</v>
      </c>
      <c r="O3105" s="183">
        <f>L3105/About!$B$144</f>
        <v>6.8962587737679</v>
      </c>
    </row>
    <row r="3106" spans="2:15" x14ac:dyDescent="0.45">
      <c r="B3106" s="118" t="s">
        <v>108</v>
      </c>
      <c r="C3106" s="118" t="s">
        <v>797</v>
      </c>
      <c r="D3106" s="118" t="s">
        <v>962</v>
      </c>
      <c r="E3106" s="118" t="s">
        <v>991</v>
      </c>
      <c r="F3106" s="118" t="s">
        <v>987</v>
      </c>
      <c r="G3106" s="118" t="s">
        <v>988</v>
      </c>
      <c r="H3106" s="118" t="s">
        <v>998</v>
      </c>
      <c r="I3106" s="118">
        <v>0.11999999731779</v>
      </c>
      <c r="J3106" s="118">
        <v>0.11999999731779</v>
      </c>
      <c r="K3106" s="118">
        <v>-3.9800000190734801</v>
      </c>
      <c r="L3106" s="181">
        <f>(K3106+'NPV Calcs'!$D$13)*About!$B$135</f>
        <v>3.6653819413901054</v>
      </c>
      <c r="M3106" s="95" t="str">
        <f>INDEX('IEA Tech to Policy Mapping'!$B$2:$B$13,MATCH($H3106,'IEA Tech to Policy Mapping'!$A$2:$A$13,0))</f>
        <v>ngps - production methane capture</v>
      </c>
      <c r="N3106" s="182">
        <f>(J3106*About!$A$132/1000)*10^12*'EPA to IEA Scaling'!$E$13</f>
        <v>2719227591.736073</v>
      </c>
      <c r="O3106" s="183">
        <f>L3106/About!$B$144</f>
        <v>6.8962587737679</v>
      </c>
    </row>
    <row r="3107" spans="2:15" x14ac:dyDescent="0.45">
      <c r="B3107" s="118" t="s">
        <v>254</v>
      </c>
      <c r="C3107" s="118" t="s">
        <v>797</v>
      </c>
      <c r="D3107" s="118" t="s">
        <v>962</v>
      </c>
      <c r="E3107" s="118" t="s">
        <v>991</v>
      </c>
      <c r="F3107" s="118" t="s">
        <v>987</v>
      </c>
      <c r="G3107" s="118" t="s">
        <v>988</v>
      </c>
      <c r="H3107" s="118" t="s">
        <v>998</v>
      </c>
      <c r="I3107" s="118">
        <v>14.9099998474121</v>
      </c>
      <c r="J3107" s="118">
        <v>14.9099998474121</v>
      </c>
      <c r="K3107" s="118">
        <v>-3.9800000190734801</v>
      </c>
      <c r="L3107" s="181">
        <f>(K3107+'NPV Calcs'!$D$13)*About!$B$135</f>
        <v>3.6653819413901054</v>
      </c>
      <c r="M3107" s="95" t="str">
        <f>INDEX('IEA Tech to Policy Mapping'!$B$2:$B$13,MATCH($H3107,'IEA Tech to Policy Mapping'!$A$2:$A$13,0))</f>
        <v>ngps - production methane capture</v>
      </c>
      <c r="N3107" s="182">
        <f>(J3107*About!$A$132/1000)*10^12*'EPA to IEA Scaling'!$E$13</f>
        <v>337864032367.38263</v>
      </c>
      <c r="O3107" s="183">
        <f>L3107/About!$B$144</f>
        <v>6.8962587737679</v>
      </c>
    </row>
    <row r="3108" spans="2:15" x14ac:dyDescent="0.45">
      <c r="B3108" s="118" t="s">
        <v>1063</v>
      </c>
      <c r="C3108" s="118" t="s">
        <v>797</v>
      </c>
      <c r="D3108" s="118" t="s">
        <v>962</v>
      </c>
      <c r="E3108" s="118" t="s">
        <v>991</v>
      </c>
      <c r="F3108" s="118" t="s">
        <v>987</v>
      </c>
      <c r="G3108" s="118" t="s">
        <v>988</v>
      </c>
      <c r="H3108" s="118" t="s">
        <v>998</v>
      </c>
      <c r="I3108" s="118">
        <v>1.1100000143051101</v>
      </c>
      <c r="J3108" s="118">
        <v>1.1100000143051101</v>
      </c>
      <c r="K3108" s="118">
        <v>-3.9800000190734801</v>
      </c>
      <c r="L3108" s="181">
        <f>(K3108+'NPV Calcs'!$D$13)*About!$B$135</f>
        <v>3.6653819413901054</v>
      </c>
      <c r="M3108" s="95" t="str">
        <f>INDEX('IEA Tech to Policy Mapping'!$B$2:$B$13,MATCH($H3108,'IEA Tech to Policy Mapping'!$A$2:$A$13,0))</f>
        <v>ngps - production methane capture</v>
      </c>
      <c r="N3108" s="182">
        <f>(J3108*About!$A$132/1000)*10^12*'EPA to IEA Scaling'!$E$13</f>
        <v>25152856109.926113</v>
      </c>
      <c r="O3108" s="183">
        <f>L3108/About!$B$144</f>
        <v>6.8962587737679</v>
      </c>
    </row>
    <row r="3109" spans="2:15" x14ac:dyDescent="0.45">
      <c r="B3109" s="118" t="s">
        <v>343</v>
      </c>
      <c r="C3109" s="118" t="s">
        <v>797</v>
      </c>
      <c r="D3109" s="118" t="s">
        <v>962</v>
      </c>
      <c r="E3109" s="118" t="s">
        <v>991</v>
      </c>
      <c r="F3109" s="118" t="s">
        <v>987</v>
      </c>
      <c r="G3109" s="118" t="s">
        <v>988</v>
      </c>
      <c r="H3109" s="118" t="s">
        <v>998</v>
      </c>
      <c r="I3109" s="118">
        <v>158.33999633789</v>
      </c>
      <c r="J3109" s="118">
        <v>158.33999633789</v>
      </c>
      <c r="K3109" s="118">
        <v>-3.9800000190734801</v>
      </c>
      <c r="L3109" s="181">
        <f>(K3109+'NPV Calcs'!$D$13)*About!$B$135</f>
        <v>3.6653819413901054</v>
      </c>
      <c r="M3109" s="95" t="str">
        <f>INDEX('IEA Tech to Policy Mapping'!$B$2:$B$13,MATCH($H3109,'IEA Tech to Policy Mapping'!$A$2:$A$13,0))</f>
        <v>ngps - production methane capture</v>
      </c>
      <c r="N3109" s="182">
        <f>(J3109*About!$A$132/1000)*10^12*'EPA to IEA Scaling'!$E$13</f>
        <v>3588020804510.0381</v>
      </c>
      <c r="O3109" s="183">
        <f>L3109/About!$B$144</f>
        <v>6.8962587737679</v>
      </c>
    </row>
    <row r="3110" spans="2:15" x14ac:dyDescent="0.45">
      <c r="B3110" s="118" t="s">
        <v>27</v>
      </c>
      <c r="C3110" s="118" t="s">
        <v>797</v>
      </c>
      <c r="D3110" s="118" t="s">
        <v>985</v>
      </c>
      <c r="E3110" s="118" t="s">
        <v>990</v>
      </c>
      <c r="F3110" s="118" t="s">
        <v>987</v>
      </c>
      <c r="G3110" s="118" t="s">
        <v>988</v>
      </c>
      <c r="H3110" s="118" t="s">
        <v>998</v>
      </c>
      <c r="I3110" s="118">
        <v>6.3099999427795401</v>
      </c>
      <c r="J3110" s="118">
        <v>6.3099999427795401</v>
      </c>
      <c r="K3110" s="118">
        <v>-3.9800000190734801</v>
      </c>
      <c r="L3110" s="181">
        <f>(K3110+'NPV Calcs'!$D$13)*About!$B$135</f>
        <v>3.6653819413901054</v>
      </c>
      <c r="M3110" s="95" t="str">
        <f>INDEX('IEA Tech to Policy Mapping'!$B$2:$B$13,MATCH($H3110,'IEA Tech to Policy Mapping'!$A$2:$A$13,0))</f>
        <v>ngps - production methane capture</v>
      </c>
      <c r="N3110" s="182">
        <f>(J3110*About!$A$132/1000)*10^12*'EPA to IEA Scaling'!$E$13</f>
        <v>142986052764.81491</v>
      </c>
      <c r="O3110" s="183">
        <f>L3110/About!$B$144</f>
        <v>6.8962587737679</v>
      </c>
    </row>
    <row r="3111" spans="2:15" x14ac:dyDescent="0.45">
      <c r="B3111" s="118" t="s">
        <v>27</v>
      </c>
      <c r="C3111" s="118" t="s">
        <v>797</v>
      </c>
      <c r="D3111" s="118" t="s">
        <v>962</v>
      </c>
      <c r="E3111" s="118" t="s">
        <v>993</v>
      </c>
      <c r="F3111" s="118" t="s">
        <v>987</v>
      </c>
      <c r="G3111" s="118" t="s">
        <v>988</v>
      </c>
      <c r="H3111" s="118" t="s">
        <v>998</v>
      </c>
      <c r="I3111" s="118">
        <v>53.169998168945298</v>
      </c>
      <c r="J3111" s="118">
        <v>53.169998168945298</v>
      </c>
      <c r="K3111" s="118">
        <v>-3.9800000190734801</v>
      </c>
      <c r="L3111" s="181">
        <f>(K3111+'NPV Calcs'!$D$13)*About!$B$135</f>
        <v>3.6653819413901054</v>
      </c>
      <c r="M3111" s="95" t="str">
        <f>INDEX('IEA Tech to Policy Mapping'!$B$2:$B$13,MATCH($H3111,'IEA Tech to Policy Mapping'!$A$2:$A$13,0))</f>
        <v>ngps - production methane capture</v>
      </c>
      <c r="N3111" s="182">
        <f>(J3111*About!$A$132/1000)*10^12*'EPA to IEA Scaling'!$E$13</f>
        <v>1204844410876.6523</v>
      </c>
      <c r="O3111" s="183">
        <f>L3111/About!$B$144</f>
        <v>6.8962587737679</v>
      </c>
    </row>
    <row r="3112" spans="2:15" x14ac:dyDescent="0.45">
      <c r="B3112" s="118" t="s">
        <v>84</v>
      </c>
      <c r="C3112" s="118" t="s">
        <v>797</v>
      </c>
      <c r="D3112" s="118" t="s">
        <v>985</v>
      </c>
      <c r="E3112" s="118" t="s">
        <v>986</v>
      </c>
      <c r="F3112" s="118" t="s">
        <v>987</v>
      </c>
      <c r="G3112" s="118" t="s">
        <v>988</v>
      </c>
      <c r="H3112" s="118" t="s">
        <v>998</v>
      </c>
      <c r="I3112" s="118">
        <v>40.770000457763601</v>
      </c>
      <c r="J3112" s="118">
        <v>40.770000457763601</v>
      </c>
      <c r="K3112" s="118">
        <v>-3.9800000190734801</v>
      </c>
      <c r="L3112" s="181">
        <f>(K3112+'NPV Calcs'!$D$13)*About!$B$135</f>
        <v>3.6653819413901054</v>
      </c>
      <c r="M3112" s="95" t="str">
        <f>INDEX('IEA Tech to Policy Mapping'!$B$2:$B$13,MATCH($H3112,'IEA Tech to Policy Mapping'!$A$2:$A$13,0))</f>
        <v>ngps - production methane capture</v>
      </c>
      <c r="N3112" s="182">
        <f>(J3112*About!$A$132/1000)*10^12*'EPA to IEA Scaling'!$E$13</f>
        <v>923857605315.1936</v>
      </c>
      <c r="O3112" s="183">
        <f>L3112/About!$B$144</f>
        <v>6.8962587737679</v>
      </c>
    </row>
    <row r="3113" spans="2:15" x14ac:dyDescent="0.45">
      <c r="B3113" s="118" t="s">
        <v>97</v>
      </c>
      <c r="C3113" s="118" t="s">
        <v>797</v>
      </c>
      <c r="D3113" s="118" t="s">
        <v>985</v>
      </c>
      <c r="E3113" s="118" t="s">
        <v>986</v>
      </c>
      <c r="F3113" s="118" t="s">
        <v>987</v>
      </c>
      <c r="G3113" s="118" t="s">
        <v>988</v>
      </c>
      <c r="H3113" s="118" t="s">
        <v>998</v>
      </c>
      <c r="I3113" s="118">
        <v>1.7799999713897701</v>
      </c>
      <c r="J3113" s="118">
        <v>1.7799999713897701</v>
      </c>
      <c r="K3113" s="118">
        <v>-3.9800000190734801</v>
      </c>
      <c r="L3113" s="181">
        <f>(K3113+'NPV Calcs'!$D$13)*About!$B$135</f>
        <v>3.6653819413901054</v>
      </c>
      <c r="M3113" s="95" t="str">
        <f>INDEX('IEA Tech to Policy Mapping'!$B$2:$B$13,MATCH($H3113,'IEA Tech to Policy Mapping'!$A$2:$A$13,0))</f>
        <v>ngps - production methane capture</v>
      </c>
      <c r="N3113" s="182">
        <f>(J3113*About!$A$132/1000)*10^12*'EPA to IEA Scaling'!$E$13</f>
        <v>40335209530.66655</v>
      </c>
      <c r="O3113" s="183">
        <f>L3113/About!$B$144</f>
        <v>6.8962587737679</v>
      </c>
    </row>
    <row r="3114" spans="2:15" x14ac:dyDescent="0.45">
      <c r="B3114" s="118" t="s">
        <v>108</v>
      </c>
      <c r="C3114" s="118" t="s">
        <v>797</v>
      </c>
      <c r="D3114" s="118" t="s">
        <v>985</v>
      </c>
      <c r="E3114" s="118" t="s">
        <v>986</v>
      </c>
      <c r="F3114" s="118" t="s">
        <v>987</v>
      </c>
      <c r="G3114" s="118" t="s">
        <v>988</v>
      </c>
      <c r="H3114" s="118" t="s">
        <v>998</v>
      </c>
      <c r="I3114" s="118">
        <v>34.560001373291001</v>
      </c>
      <c r="J3114" s="118">
        <v>34.560001373291001</v>
      </c>
      <c r="K3114" s="118">
        <v>-3.9800000190734801</v>
      </c>
      <c r="L3114" s="181">
        <f>(K3114+'NPV Calcs'!$D$13)*About!$B$135</f>
        <v>3.6653819413901054</v>
      </c>
      <c r="M3114" s="95" t="str">
        <f>INDEX('IEA Tech to Policy Mapping'!$B$2:$B$13,MATCH($H3114,'IEA Tech to Policy Mapping'!$A$2:$A$13,0))</f>
        <v>ngps - production methane capture</v>
      </c>
      <c r="N3114" s="182">
        <f>(J3114*About!$A$132/1000)*10^12*'EPA to IEA Scaling'!$E$13</f>
        <v>783137595043.57458</v>
      </c>
      <c r="O3114" s="183">
        <f>L3114/About!$B$144</f>
        <v>6.8962587737679</v>
      </c>
    </row>
    <row r="3115" spans="2:15" x14ac:dyDescent="0.45">
      <c r="B3115" s="118" t="s">
        <v>254</v>
      </c>
      <c r="C3115" s="118" t="s">
        <v>797</v>
      </c>
      <c r="D3115" s="118" t="s">
        <v>985</v>
      </c>
      <c r="E3115" s="118" t="s">
        <v>986</v>
      </c>
      <c r="F3115" s="118" t="s">
        <v>987</v>
      </c>
      <c r="G3115" s="118" t="s">
        <v>988</v>
      </c>
      <c r="H3115" s="118" t="s">
        <v>998</v>
      </c>
      <c r="I3115" s="118">
        <v>5.0100002288818297</v>
      </c>
      <c r="J3115" s="118">
        <v>5.0100002288818297</v>
      </c>
      <c r="K3115" s="118">
        <v>-3.9800000190734801</v>
      </c>
      <c r="L3115" s="181">
        <f>(K3115+'NPV Calcs'!$D$13)*About!$B$135</f>
        <v>3.6653819413901054</v>
      </c>
      <c r="M3115" s="95" t="str">
        <f>INDEX('IEA Tech to Policy Mapping'!$B$2:$B$13,MATCH($H3115,'IEA Tech to Policy Mapping'!$A$2:$A$13,0))</f>
        <v>ngps - production methane capture</v>
      </c>
      <c r="N3115" s="182">
        <f>(J3115*About!$A$132/1000)*10^12*'EPA to IEA Scaling'!$E$13</f>
        <v>113527759679.04004</v>
      </c>
      <c r="O3115" s="183">
        <f>L3115/About!$B$144</f>
        <v>6.8962587737679</v>
      </c>
    </row>
    <row r="3116" spans="2:15" x14ac:dyDescent="0.45">
      <c r="B3116" s="118" t="s">
        <v>1063</v>
      </c>
      <c r="C3116" s="118" t="s">
        <v>797</v>
      </c>
      <c r="D3116" s="118" t="s">
        <v>985</v>
      </c>
      <c r="E3116" s="118" t="s">
        <v>986</v>
      </c>
      <c r="F3116" s="118" t="s">
        <v>987</v>
      </c>
      <c r="G3116" s="118" t="s">
        <v>988</v>
      </c>
      <c r="H3116" s="118" t="s">
        <v>998</v>
      </c>
      <c r="I3116" s="118">
        <v>1.33000004291534</v>
      </c>
      <c r="J3116" s="118">
        <v>1.33000004291534</v>
      </c>
      <c r="K3116" s="118">
        <v>-3.9800000190734801</v>
      </c>
      <c r="L3116" s="181">
        <f>(K3116+'NPV Calcs'!$D$13)*About!$B$135</f>
        <v>3.6653819413901054</v>
      </c>
      <c r="M3116" s="95" t="str">
        <f>INDEX('IEA Tech to Policy Mapping'!$B$2:$B$13,MATCH($H3116,'IEA Tech to Policy Mapping'!$A$2:$A$13,0))</f>
        <v>ngps - production methane capture</v>
      </c>
      <c r="N3116" s="182">
        <f>(J3116*About!$A$132/1000)*10^12*'EPA to IEA Scaling'!$E$13</f>
        <v>30138107454.519058</v>
      </c>
      <c r="O3116" s="183">
        <f>L3116/About!$B$144</f>
        <v>6.8962587737679</v>
      </c>
    </row>
    <row r="3117" spans="2:15" x14ac:dyDescent="0.45">
      <c r="B3117" s="118" t="s">
        <v>343</v>
      </c>
      <c r="C3117" s="118" t="s">
        <v>797</v>
      </c>
      <c r="D3117" s="118" t="s">
        <v>985</v>
      </c>
      <c r="E3117" s="118" t="s">
        <v>986</v>
      </c>
      <c r="F3117" s="118" t="s">
        <v>987</v>
      </c>
      <c r="G3117" s="118" t="s">
        <v>988</v>
      </c>
      <c r="H3117" s="118" t="s">
        <v>998</v>
      </c>
      <c r="I3117" s="118">
        <v>197.88000488281199</v>
      </c>
      <c r="J3117" s="118">
        <v>197.88000488281199</v>
      </c>
      <c r="K3117" s="118">
        <v>-3.9800000190734801</v>
      </c>
      <c r="L3117" s="181">
        <f>(K3117+'NPV Calcs'!$D$13)*About!$B$135</f>
        <v>3.6653819413901054</v>
      </c>
      <c r="M3117" s="95" t="str">
        <f>INDEX('IEA Tech to Policy Mapping'!$B$2:$B$13,MATCH($H3117,'IEA Tech to Policy Mapping'!$A$2:$A$13,0))</f>
        <v>ngps - production methane capture</v>
      </c>
      <c r="N3117" s="182">
        <f>(J3117*About!$A$132/1000)*10^12*'EPA to IEA Scaling'!$E$13</f>
        <v>4484006509643.8193</v>
      </c>
      <c r="O3117" s="183">
        <f>L3117/About!$B$144</f>
        <v>6.8962587737679</v>
      </c>
    </row>
    <row r="3118" spans="2:15" x14ac:dyDescent="0.45">
      <c r="B3118" s="118" t="s">
        <v>27</v>
      </c>
      <c r="C3118" s="118" t="s">
        <v>797</v>
      </c>
      <c r="D3118" s="118" t="s">
        <v>962</v>
      </c>
      <c r="E3118" s="118" t="s">
        <v>991</v>
      </c>
      <c r="F3118" s="118" t="s">
        <v>987</v>
      </c>
      <c r="G3118" s="118" t="s">
        <v>988</v>
      </c>
      <c r="H3118" s="118" t="s">
        <v>998</v>
      </c>
      <c r="I3118" s="118">
        <v>25.360000610351499</v>
      </c>
      <c r="J3118" s="118">
        <v>25.360000610351499</v>
      </c>
      <c r="K3118" s="118">
        <v>-3.9800000190734801</v>
      </c>
      <c r="L3118" s="181">
        <f>(K3118+'NPV Calcs'!$D$13)*About!$B$135</f>
        <v>3.6653819413901054</v>
      </c>
      <c r="M3118" s="95" t="str">
        <f>INDEX('IEA Tech to Policy Mapping'!$B$2:$B$13,MATCH($H3118,'IEA Tech to Policy Mapping'!$A$2:$A$13,0))</f>
        <v>ngps - production methane capture</v>
      </c>
      <c r="N3118" s="182">
        <f>(J3118*About!$A$132/1000)*10^12*'EPA to IEA Scaling'!$E$13</f>
        <v>574663457728.99597</v>
      </c>
      <c r="O3118" s="183">
        <f>L3118/About!$B$144</f>
        <v>6.8962587737679</v>
      </c>
    </row>
    <row r="3119" spans="2:15" x14ac:dyDescent="0.45">
      <c r="B3119" s="118" t="s">
        <v>53</v>
      </c>
      <c r="C3119" s="118" t="s">
        <v>797</v>
      </c>
      <c r="D3119" s="118" t="s">
        <v>962</v>
      </c>
      <c r="E3119" s="118" t="s">
        <v>991</v>
      </c>
      <c r="F3119" s="118" t="s">
        <v>987</v>
      </c>
      <c r="G3119" s="118" t="s">
        <v>988</v>
      </c>
      <c r="H3119" s="118" t="s">
        <v>998</v>
      </c>
      <c r="I3119" s="118">
        <v>36.029998779296797</v>
      </c>
      <c r="J3119" s="118">
        <v>36.029998779296797</v>
      </c>
      <c r="K3119" s="118">
        <v>-3.9800000190734801</v>
      </c>
      <c r="L3119" s="181">
        <f>(K3119+'NPV Calcs'!$D$13)*About!$B$135</f>
        <v>3.6653819413901054</v>
      </c>
      <c r="M3119" s="95" t="str">
        <f>INDEX('IEA Tech to Policy Mapping'!$B$2:$B$13,MATCH($H3119,'IEA Tech to Policy Mapping'!$A$2:$A$13,0))</f>
        <v>ngps - production methane capture</v>
      </c>
      <c r="N3119" s="182">
        <f>(J3119*About!$A$132/1000)*10^12*'EPA to IEA Scaling'!$E$13</f>
        <v>816448075006.38403</v>
      </c>
      <c r="O3119" s="183">
        <f>L3119/About!$B$144</f>
        <v>6.8962587737679</v>
      </c>
    </row>
    <row r="3120" spans="2:15" x14ac:dyDescent="0.45">
      <c r="B3120" s="118" t="s">
        <v>27</v>
      </c>
      <c r="C3120" s="118" t="s">
        <v>797</v>
      </c>
      <c r="D3120" s="118" t="s">
        <v>985</v>
      </c>
      <c r="E3120" s="118" t="s">
        <v>986</v>
      </c>
      <c r="F3120" s="118" t="s">
        <v>987</v>
      </c>
      <c r="G3120" s="118" t="s">
        <v>988</v>
      </c>
      <c r="H3120" s="118" t="s">
        <v>998</v>
      </c>
      <c r="I3120" s="118">
        <v>23.649999618530199</v>
      </c>
      <c r="J3120" s="118">
        <v>23.649999618530199</v>
      </c>
      <c r="K3120" s="118">
        <v>-3.9800000190734801</v>
      </c>
      <c r="L3120" s="181">
        <f>(K3120+'NPV Calcs'!$D$13)*About!$B$135</f>
        <v>3.6653819413901054</v>
      </c>
      <c r="M3120" s="95" t="str">
        <f>INDEX('IEA Tech to Policy Mapping'!$B$2:$B$13,MATCH($H3120,'IEA Tech to Policy Mapping'!$A$2:$A$13,0))</f>
        <v>ngps - production methane capture</v>
      </c>
      <c r="N3120" s="182">
        <f>(J3120*About!$A$132/1000)*10^12*'EPA to IEA Scaling'!$E$13</f>
        <v>535914441205.75</v>
      </c>
      <c r="O3120" s="183">
        <f>L3120/About!$B$144</f>
        <v>6.8962587737679</v>
      </c>
    </row>
    <row r="3121" spans="2:15" x14ac:dyDescent="0.45">
      <c r="B3121" s="118" t="s">
        <v>53</v>
      </c>
      <c r="C3121" s="118" t="s">
        <v>797</v>
      </c>
      <c r="D3121" s="118" t="s">
        <v>985</v>
      </c>
      <c r="E3121" s="118" t="s">
        <v>986</v>
      </c>
      <c r="F3121" s="118" t="s">
        <v>987</v>
      </c>
      <c r="G3121" s="118" t="s">
        <v>988</v>
      </c>
      <c r="H3121" s="118" t="s">
        <v>998</v>
      </c>
      <c r="I3121" s="118">
        <v>4.5799999237060502</v>
      </c>
      <c r="J3121" s="118">
        <v>4.5799999237060502</v>
      </c>
      <c r="K3121" s="118">
        <v>-3.9800000190734801</v>
      </c>
      <c r="L3121" s="181">
        <f>(K3121+'NPV Calcs'!$D$13)*About!$B$135</f>
        <v>3.6653819413901054</v>
      </c>
      <c r="M3121" s="95" t="str">
        <f>INDEX('IEA Tech to Policy Mapping'!$B$2:$B$13,MATCH($H3121,'IEA Tech to Policy Mapping'!$A$2:$A$13,0))</f>
        <v>ngps - production methane capture</v>
      </c>
      <c r="N3121" s="182">
        <f>(J3121*About!$A$132/1000)*10^12*'EPA to IEA Scaling'!$E$13</f>
        <v>103783853675.50577</v>
      </c>
      <c r="O3121" s="183">
        <f>L3121/About!$B$144</f>
        <v>6.8962587737679</v>
      </c>
    </row>
    <row r="3122" spans="2:15" x14ac:dyDescent="0.45">
      <c r="B3122" s="118" t="s">
        <v>59</v>
      </c>
      <c r="C3122" s="118" t="s">
        <v>797</v>
      </c>
      <c r="D3122" s="118" t="s">
        <v>985</v>
      </c>
      <c r="E3122" s="118" t="s">
        <v>986</v>
      </c>
      <c r="F3122" s="118" t="s">
        <v>987</v>
      </c>
      <c r="G3122" s="118" t="s">
        <v>1000</v>
      </c>
      <c r="H3122" s="118" t="s">
        <v>1001</v>
      </c>
      <c r="I3122" s="118">
        <v>1.6399999856948799</v>
      </c>
      <c r="J3122" s="118">
        <v>1.3899999856948799</v>
      </c>
      <c r="K3122" s="118">
        <v>-3.38000011444091</v>
      </c>
      <c r="L3122" s="181">
        <f>(K3122+'NPV Calcs'!$D$13)*About!$B$135</f>
        <v>4.2042147451240544</v>
      </c>
      <c r="M3122" s="95" t="str">
        <f>INDEX('IEA Tech to Policy Mapping'!$B$2:$B$13,MATCH($H3122,'IEA Tech to Policy Mapping'!$A$2:$A$13,0))</f>
        <v>ngps - T&amp;D methane capture</v>
      </c>
      <c r="N3122" s="182">
        <f>(J3122*About!$A$132/1000)*10^12*'EPA to IEA Scaling'!$E$13</f>
        <v>31497719984.148037</v>
      </c>
      <c r="O3122" s="183">
        <f>L3122/About!$B$144</f>
        <v>7.9100495627668019</v>
      </c>
    </row>
    <row r="3123" spans="2:15" x14ac:dyDescent="0.45">
      <c r="B3123" s="118" t="s">
        <v>59</v>
      </c>
      <c r="C3123" s="118" t="s">
        <v>797</v>
      </c>
      <c r="D3123" s="118" t="s">
        <v>962</v>
      </c>
      <c r="E3123" s="118" t="s">
        <v>991</v>
      </c>
      <c r="F3123" s="118" t="s">
        <v>987</v>
      </c>
      <c r="G3123" s="118" t="s">
        <v>1000</v>
      </c>
      <c r="H3123" s="118" t="s">
        <v>1001</v>
      </c>
      <c r="I3123" s="118">
        <v>2.2400000095367401</v>
      </c>
      <c r="J3123" s="118">
        <v>1.8999999761581401</v>
      </c>
      <c r="K3123" s="118">
        <v>-3.38000011444091</v>
      </c>
      <c r="L3123" s="181">
        <f>(K3123+'NPV Calcs'!$D$13)*About!$B$135</f>
        <v>4.2042147451240544</v>
      </c>
      <c r="M3123" s="95" t="str">
        <f>INDEX('IEA Tech to Policy Mapping'!$B$2:$B$13,MATCH($H3123,'IEA Tech to Policy Mapping'!$A$2:$A$13,0))</f>
        <v>ngps - T&amp;D methane capture</v>
      </c>
      <c r="N3123" s="182">
        <f>(J3123*About!$A$132/1000)*10^12*'EPA to IEA Scaling'!$E$13</f>
        <v>43054437291.234489</v>
      </c>
      <c r="O3123" s="183">
        <f>L3123/About!$B$144</f>
        <v>7.9100495627668019</v>
      </c>
    </row>
    <row r="3124" spans="2:15" x14ac:dyDescent="0.45">
      <c r="B3124" s="118" t="s">
        <v>84</v>
      </c>
      <c r="C3124" s="118" t="s">
        <v>797</v>
      </c>
      <c r="D3124" s="118" t="s">
        <v>962</v>
      </c>
      <c r="E3124" s="118" t="s">
        <v>991</v>
      </c>
      <c r="F3124" s="118" t="s">
        <v>987</v>
      </c>
      <c r="G3124" s="118" t="s">
        <v>988</v>
      </c>
      <c r="H3124" s="118" t="s">
        <v>1005</v>
      </c>
      <c r="I3124" s="118">
        <v>0.40999999642372098</v>
      </c>
      <c r="J3124" s="118">
        <v>0.40999999642372098</v>
      </c>
      <c r="K3124" s="118">
        <v>-3.21000003814697</v>
      </c>
      <c r="L3124" s="181">
        <f>(K3124+'NPV Calcs'!$D$13)*About!$B$135</f>
        <v>4.3568841322976146</v>
      </c>
      <c r="M3124" s="95" t="str">
        <f>INDEX('IEA Tech to Policy Mapping'!$B$2:$B$13,MATCH($H3124,'IEA Tech to Policy Mapping'!$A$2:$A$13,0))</f>
        <v>ngps - production methane capture</v>
      </c>
      <c r="N3124" s="182">
        <f>(J3124*About!$A$132/1000)*10^12*'EPA to IEA Scaling'!$E$13</f>
        <v>9290694398.3888912</v>
      </c>
      <c r="O3124" s="183">
        <f>L3124/About!$B$144</f>
        <v>8.1972904608823587</v>
      </c>
    </row>
    <row r="3125" spans="2:15" x14ac:dyDescent="0.45">
      <c r="B3125" s="118" t="s">
        <v>97</v>
      </c>
      <c r="C3125" s="118" t="s">
        <v>797</v>
      </c>
      <c r="D3125" s="118" t="s">
        <v>962</v>
      </c>
      <c r="E3125" s="118" t="s">
        <v>991</v>
      </c>
      <c r="F3125" s="118" t="s">
        <v>987</v>
      </c>
      <c r="G3125" s="118" t="s">
        <v>988</v>
      </c>
      <c r="H3125" s="118" t="s">
        <v>1005</v>
      </c>
      <c r="I3125" s="118">
        <v>0.10000000149011599</v>
      </c>
      <c r="J3125" s="118">
        <v>0.10000000149011599</v>
      </c>
      <c r="K3125" s="118">
        <v>-3.21000003814697</v>
      </c>
      <c r="L3125" s="181">
        <f>(K3125+'NPV Calcs'!$D$13)*About!$B$135</f>
        <v>4.3568841322976146</v>
      </c>
      <c r="M3125" s="95" t="str">
        <f>INDEX('IEA Tech to Policy Mapping'!$B$2:$B$13,MATCH($H3125,'IEA Tech to Policy Mapping'!$A$2:$A$13,0))</f>
        <v>ngps - production methane capture</v>
      </c>
      <c r="N3125" s="182">
        <f>(J3125*About!$A$132/1000)*10^12*'EPA to IEA Scaling'!$E$13</f>
        <v>2266023077.5293465</v>
      </c>
      <c r="O3125" s="183">
        <f>L3125/About!$B$144</f>
        <v>8.1972904608823587</v>
      </c>
    </row>
    <row r="3126" spans="2:15" x14ac:dyDescent="0.45">
      <c r="B3126" s="118" t="s">
        <v>254</v>
      </c>
      <c r="C3126" s="118" t="s">
        <v>797</v>
      </c>
      <c r="D3126" s="118" t="s">
        <v>962</v>
      </c>
      <c r="E3126" s="118" t="s">
        <v>991</v>
      </c>
      <c r="F3126" s="118" t="s">
        <v>987</v>
      </c>
      <c r="G3126" s="118" t="s">
        <v>988</v>
      </c>
      <c r="H3126" s="118" t="s">
        <v>1005</v>
      </c>
      <c r="I3126" s="118">
        <v>0.60000002384185702</v>
      </c>
      <c r="J3126" s="118">
        <v>0.60000002384185702</v>
      </c>
      <c r="K3126" s="118">
        <v>-3.21000003814697</v>
      </c>
      <c r="L3126" s="181">
        <f>(K3126+'NPV Calcs'!$D$13)*About!$B$135</f>
        <v>4.3568841322976146</v>
      </c>
      <c r="M3126" s="95" t="str">
        <f>INDEX('IEA Tech to Policy Mapping'!$B$2:$B$13,MATCH($H3126,'IEA Tech to Policy Mapping'!$A$2:$A$13,0))</f>
        <v>ngps - production methane capture</v>
      </c>
      <c r="N3126" s="182">
        <f>(J3126*About!$A$132/1000)*10^12*'EPA to IEA Scaling'!$E$13</f>
        <v>13596138802.839825</v>
      </c>
      <c r="O3126" s="183">
        <f>L3126/About!$B$144</f>
        <v>8.1972904608823587</v>
      </c>
    </row>
    <row r="3127" spans="2:15" x14ac:dyDescent="0.45">
      <c r="B3127" s="118" t="s">
        <v>1063</v>
      </c>
      <c r="C3127" s="118" t="s">
        <v>797</v>
      </c>
      <c r="D3127" s="118" t="s">
        <v>962</v>
      </c>
      <c r="E3127" s="118" t="s">
        <v>991</v>
      </c>
      <c r="F3127" s="118" t="s">
        <v>987</v>
      </c>
      <c r="G3127" s="118" t="s">
        <v>988</v>
      </c>
      <c r="H3127" s="118" t="s">
        <v>1005</v>
      </c>
      <c r="I3127" s="118">
        <v>3.9999999105930301E-2</v>
      </c>
      <c r="J3127" s="118">
        <v>3.9999999105930301E-2</v>
      </c>
      <c r="K3127" s="118">
        <v>-3.21000003814697</v>
      </c>
      <c r="L3127" s="181">
        <f>(K3127+'NPV Calcs'!$D$13)*About!$B$135</f>
        <v>4.3568841322976146</v>
      </c>
      <c r="M3127" s="95" t="str">
        <f>INDEX('IEA Tech to Policy Mapping'!$B$2:$B$13,MATCH($H3127,'IEA Tech to Policy Mapping'!$A$2:$A$13,0))</f>
        <v>ngps - production methane capture</v>
      </c>
      <c r="N3127" s="182">
        <f>(J3127*About!$A$132/1000)*10^12*'EPA to IEA Scaling'!$E$13</f>
        <v>906409197.24536443</v>
      </c>
      <c r="O3127" s="183">
        <f>L3127/About!$B$144</f>
        <v>8.1972904608823587</v>
      </c>
    </row>
    <row r="3128" spans="2:15" x14ac:dyDescent="0.45">
      <c r="B3128" s="118" t="s">
        <v>343</v>
      </c>
      <c r="C3128" s="118" t="s">
        <v>797</v>
      </c>
      <c r="D3128" s="118" t="s">
        <v>962</v>
      </c>
      <c r="E3128" s="118" t="s">
        <v>991</v>
      </c>
      <c r="F3128" s="118" t="s">
        <v>987</v>
      </c>
      <c r="G3128" s="118" t="s">
        <v>988</v>
      </c>
      <c r="H3128" s="118" t="s">
        <v>1005</v>
      </c>
      <c r="I3128" s="118">
        <v>6.3899998664855904</v>
      </c>
      <c r="J3128" s="118">
        <v>6.3899998664855904</v>
      </c>
      <c r="K3128" s="118">
        <v>-3.21000003814697</v>
      </c>
      <c r="L3128" s="181">
        <f>(K3128+'NPV Calcs'!$D$13)*About!$B$135</f>
        <v>4.3568841322976146</v>
      </c>
      <c r="M3128" s="95" t="str">
        <f>INDEX('IEA Tech to Policy Mapping'!$B$2:$B$13,MATCH($H3128,'IEA Tech to Policy Mapping'!$A$2:$A$13,0))</f>
        <v>ngps - production methane capture</v>
      </c>
      <c r="N3128" s="182">
        <f>(J3128*About!$A$132/1000)*10^12*'EPA to IEA Scaling'!$E$13</f>
        <v>144798869470.98685</v>
      </c>
      <c r="O3128" s="183">
        <f>L3128/About!$B$144</f>
        <v>8.1972904608823587</v>
      </c>
    </row>
    <row r="3129" spans="2:15" x14ac:dyDescent="0.45">
      <c r="B3129" s="118" t="s">
        <v>27</v>
      </c>
      <c r="C3129" s="118" t="s">
        <v>797</v>
      </c>
      <c r="D3129" s="118" t="s">
        <v>962</v>
      </c>
      <c r="E3129" s="118" t="s">
        <v>993</v>
      </c>
      <c r="F3129" s="118" t="s">
        <v>987</v>
      </c>
      <c r="G3129" s="118" t="s">
        <v>988</v>
      </c>
      <c r="H3129" s="118" t="s">
        <v>1005</v>
      </c>
      <c r="I3129" s="118">
        <v>2.1500000953674299</v>
      </c>
      <c r="J3129" s="118">
        <v>2.1500000953674299</v>
      </c>
      <c r="K3129" s="118">
        <v>-3.21000003814697</v>
      </c>
      <c r="L3129" s="181">
        <f>(K3129+'NPV Calcs'!$D$13)*About!$B$135</f>
        <v>4.3568841322976146</v>
      </c>
      <c r="M3129" s="95" t="str">
        <f>INDEX('IEA Tech to Policy Mapping'!$B$2:$B$13,MATCH($H3129,'IEA Tech to Policy Mapping'!$A$2:$A$13,0))</f>
        <v>ngps - production methane capture</v>
      </c>
      <c r="N3129" s="182">
        <f>(J3129*About!$A$132/1000)*10^12*'EPA to IEA Scaling'!$E$13</f>
        <v>48719497601.951897</v>
      </c>
      <c r="O3129" s="183">
        <f>L3129/About!$B$144</f>
        <v>8.1972904608823587</v>
      </c>
    </row>
    <row r="3130" spans="2:15" x14ac:dyDescent="0.45">
      <c r="B3130" s="118" t="s">
        <v>27</v>
      </c>
      <c r="C3130" s="118" t="s">
        <v>797</v>
      </c>
      <c r="D3130" s="118" t="s">
        <v>962</v>
      </c>
      <c r="E3130" s="118" t="s">
        <v>991</v>
      </c>
      <c r="F3130" s="118" t="s">
        <v>987</v>
      </c>
      <c r="G3130" s="118" t="s">
        <v>988</v>
      </c>
      <c r="H3130" s="118" t="s">
        <v>1005</v>
      </c>
      <c r="I3130" s="118">
        <v>1.0199999809265099</v>
      </c>
      <c r="J3130" s="118">
        <v>1.0199999809265099</v>
      </c>
      <c r="K3130" s="118">
        <v>-3.21000003814697</v>
      </c>
      <c r="L3130" s="181">
        <f>(K3130+'NPV Calcs'!$D$13)*About!$B$135</f>
        <v>4.3568841322976146</v>
      </c>
      <c r="M3130" s="95" t="str">
        <f>INDEX('IEA Tech to Policy Mapping'!$B$2:$B$13,MATCH($H3130,'IEA Tech to Policy Mapping'!$A$2:$A$13,0))</f>
        <v>ngps - production methane capture</v>
      </c>
      <c r="N3130" s="182">
        <f>(J3130*About!$A$132/1000)*10^12*'EPA to IEA Scaling'!$E$13</f>
        <v>23113434614.172665</v>
      </c>
      <c r="O3130" s="183">
        <f>L3130/About!$B$144</f>
        <v>8.1972904608823587</v>
      </c>
    </row>
    <row r="3131" spans="2:15" x14ac:dyDescent="0.45">
      <c r="B3131" s="118" t="s">
        <v>53</v>
      </c>
      <c r="C3131" s="118" t="s">
        <v>797</v>
      </c>
      <c r="D3131" s="118" t="s">
        <v>962</v>
      </c>
      <c r="E3131" s="118" t="s">
        <v>991</v>
      </c>
      <c r="F3131" s="118" t="s">
        <v>987</v>
      </c>
      <c r="G3131" s="118" t="s">
        <v>988</v>
      </c>
      <c r="H3131" s="118" t="s">
        <v>1005</v>
      </c>
      <c r="I3131" s="118">
        <v>1.45000004768371</v>
      </c>
      <c r="J3131" s="118">
        <v>1.45000004768371</v>
      </c>
      <c r="K3131" s="118">
        <v>-3.21000003814697</v>
      </c>
      <c r="L3131" s="181">
        <f>(K3131+'NPV Calcs'!$D$13)*About!$B$135</f>
        <v>4.3568841322976146</v>
      </c>
      <c r="M3131" s="95" t="str">
        <f>INDEX('IEA Tech to Policy Mapping'!$B$2:$B$13,MATCH($H3131,'IEA Tech to Policy Mapping'!$A$2:$A$13,0))</f>
        <v>ngps - production methane capture</v>
      </c>
      <c r="N3131" s="182">
        <f>(J3131*About!$A$132/1000)*10^12*'EPA to IEA Scaling'!$E$13</f>
        <v>32857335215.086994</v>
      </c>
      <c r="O3131" s="183">
        <f>L3131/About!$B$144</f>
        <v>8.1972904608823587</v>
      </c>
    </row>
    <row r="3132" spans="2:15" x14ac:dyDescent="0.45">
      <c r="B3132" s="118" t="s">
        <v>108</v>
      </c>
      <c r="C3132" s="118" t="s">
        <v>797</v>
      </c>
      <c r="D3132" s="118" t="s">
        <v>962</v>
      </c>
      <c r="E3132" s="118" t="s">
        <v>991</v>
      </c>
      <c r="F3132" s="118" t="s">
        <v>987</v>
      </c>
      <c r="G3132" s="118" t="s">
        <v>988</v>
      </c>
      <c r="H3132" s="118" t="s">
        <v>995</v>
      </c>
      <c r="I3132" s="118">
        <v>9.9999997764825804E-3</v>
      </c>
      <c r="J3132" s="118">
        <v>9.9999997764825804E-3</v>
      </c>
      <c r="K3132" s="118">
        <v>-3.0599999427795401</v>
      </c>
      <c r="L3132" s="181">
        <f>(K3132+'NPV Calcs'!$D$13)*About!$B$135</f>
        <v>4.4915924402875769</v>
      </c>
      <c r="M3132" s="95" t="str">
        <f>INDEX('IEA Tech to Policy Mapping'!$B$2:$B$13,MATCH($H3132,'IEA Tech to Policy Mapping'!$A$2:$A$13,0))</f>
        <v>ngps - T&amp;D methane capture</v>
      </c>
      <c r="N3132" s="182">
        <f>(J3132*About!$A$132/1000)*10^12*'EPA to IEA Scaling'!$E$13</f>
        <v>226602299.31134129</v>
      </c>
      <c r="O3132" s="183">
        <f>L3132/About!$B$144</f>
        <v>8.4507383595542453</v>
      </c>
    </row>
    <row r="3133" spans="2:15" x14ac:dyDescent="0.45">
      <c r="B3133" s="118" t="s">
        <v>84</v>
      </c>
      <c r="C3133" s="118" t="s">
        <v>797</v>
      </c>
      <c r="D3133" s="118" t="s">
        <v>985</v>
      </c>
      <c r="E3133" s="118" t="s">
        <v>986</v>
      </c>
      <c r="F3133" s="118" t="s">
        <v>987</v>
      </c>
      <c r="G3133" s="118" t="s">
        <v>1000</v>
      </c>
      <c r="H3133" s="118" t="s">
        <v>1001</v>
      </c>
      <c r="I3133" s="118">
        <v>5.13000011444091</v>
      </c>
      <c r="J3133" s="118">
        <v>4.3600001335143999</v>
      </c>
      <c r="K3133" s="118">
        <v>-2.95000004768371</v>
      </c>
      <c r="L3133" s="181">
        <f>(K3133+'NPV Calcs'!$D$13)*About!$B$135</f>
        <v>4.5903783757973882</v>
      </c>
      <c r="M3133" s="95" t="str">
        <f>INDEX('IEA Tech to Policy Mapping'!$B$2:$B$13,MATCH($H3133,'IEA Tech to Policy Mapping'!$A$2:$A$13,0))</f>
        <v>ngps - T&amp;D methane capture</v>
      </c>
      <c r="N3133" s="182">
        <f>(J3133*About!$A$132/1000)*10^12*'EPA to IEA Scaling'!$E$13</f>
        <v>98798607733.532776</v>
      </c>
      <c r="O3133" s="183">
        <f>L3133/About!$B$144</f>
        <v>8.6365998564944633</v>
      </c>
    </row>
    <row r="3134" spans="2:15" x14ac:dyDescent="0.45">
      <c r="B3134" s="118" t="s">
        <v>97</v>
      </c>
      <c r="C3134" s="118" t="s">
        <v>797</v>
      </c>
      <c r="D3134" s="118" t="s">
        <v>985</v>
      </c>
      <c r="E3134" s="118" t="s">
        <v>986</v>
      </c>
      <c r="F3134" s="118" t="s">
        <v>987</v>
      </c>
      <c r="G3134" s="118" t="s">
        <v>1000</v>
      </c>
      <c r="H3134" s="118" t="s">
        <v>1001</v>
      </c>
      <c r="I3134" s="118">
        <v>0.21999999880790699</v>
      </c>
      <c r="J3134" s="118">
        <v>0.18999999761581399</v>
      </c>
      <c r="K3134" s="118">
        <v>-2.95000004768371</v>
      </c>
      <c r="L3134" s="181">
        <f>(K3134+'NPV Calcs'!$D$13)*About!$B$135</f>
        <v>4.5903783757973882</v>
      </c>
      <c r="M3134" s="95" t="str">
        <f>INDEX('IEA Tech to Policy Mapping'!$B$2:$B$13,MATCH($H3134,'IEA Tech to Policy Mapping'!$A$2:$A$13,0))</f>
        <v>ngps - T&amp;D methane capture</v>
      </c>
      <c r="N3134" s="182">
        <f>(J3134*About!$A$132/1000)*10^12*'EPA to IEA Scaling'!$E$13</f>
        <v>4305443729.1234484</v>
      </c>
      <c r="O3134" s="183">
        <f>L3134/About!$B$144</f>
        <v>8.6365998564944633</v>
      </c>
    </row>
    <row r="3135" spans="2:15" x14ac:dyDescent="0.45">
      <c r="B3135" s="118" t="s">
        <v>108</v>
      </c>
      <c r="C3135" s="118" t="s">
        <v>797</v>
      </c>
      <c r="D3135" s="118" t="s">
        <v>985</v>
      </c>
      <c r="E3135" s="118" t="s">
        <v>986</v>
      </c>
      <c r="F3135" s="118" t="s">
        <v>987</v>
      </c>
      <c r="G3135" s="118" t="s">
        <v>1000</v>
      </c>
      <c r="H3135" s="118" t="s">
        <v>1001</v>
      </c>
      <c r="I3135" s="118">
        <v>4.3499999046325604</v>
      </c>
      <c r="J3135" s="118">
        <v>3.6900000572204501</v>
      </c>
      <c r="K3135" s="118">
        <v>-2.95000004768371</v>
      </c>
      <c r="L3135" s="181">
        <f>(K3135+'NPV Calcs'!$D$13)*About!$B$135</f>
        <v>4.5903783757973882</v>
      </c>
      <c r="M3135" s="95" t="str">
        <f>INDEX('IEA Tech to Policy Mapping'!$B$2:$B$13,MATCH($H3135,'IEA Tech to Policy Mapping'!$A$2:$A$13,0))</f>
        <v>ngps - T&amp;D methane capture</v>
      </c>
      <c r="N3135" s="182">
        <f>(J3135*About!$A$132/1000)*10^12*'EPA to IEA Scaling'!$E$13</f>
        <v>83616251611.482346</v>
      </c>
      <c r="O3135" s="183">
        <f>L3135/About!$B$144</f>
        <v>8.6365998564944633</v>
      </c>
    </row>
    <row r="3136" spans="2:15" x14ac:dyDescent="0.45">
      <c r="B3136" s="118" t="s">
        <v>254</v>
      </c>
      <c r="C3136" s="118" t="s">
        <v>797</v>
      </c>
      <c r="D3136" s="118" t="s">
        <v>985</v>
      </c>
      <c r="E3136" s="118" t="s">
        <v>986</v>
      </c>
      <c r="F3136" s="118" t="s">
        <v>987</v>
      </c>
      <c r="G3136" s="118" t="s">
        <v>1000</v>
      </c>
      <c r="H3136" s="118" t="s">
        <v>1001</v>
      </c>
      <c r="I3136" s="118">
        <v>0.62999999523162797</v>
      </c>
      <c r="J3136" s="118">
        <v>0.54000002145767201</v>
      </c>
      <c r="K3136" s="118">
        <v>-2.95000004768371</v>
      </c>
      <c r="L3136" s="181">
        <f>(K3136+'NPV Calcs'!$D$13)*About!$B$135</f>
        <v>4.5903783757973882</v>
      </c>
      <c r="M3136" s="95" t="str">
        <f>INDEX('IEA Tech to Policy Mapping'!$B$2:$B$13,MATCH($H3136,'IEA Tech to Policy Mapping'!$A$2:$A$13,0))</f>
        <v>ngps - T&amp;D methane capture</v>
      </c>
      <c r="N3136" s="182">
        <f>(J3136*About!$A$132/1000)*10^12*'EPA to IEA Scaling'!$E$13</f>
        <v>12236524922.555857</v>
      </c>
      <c r="O3136" s="183">
        <f>L3136/About!$B$144</f>
        <v>8.6365998564944633</v>
      </c>
    </row>
    <row r="3137" spans="2:15" x14ac:dyDescent="0.45">
      <c r="B3137" s="118" t="s">
        <v>1063</v>
      </c>
      <c r="C3137" s="118" t="s">
        <v>797</v>
      </c>
      <c r="D3137" s="118" t="s">
        <v>985</v>
      </c>
      <c r="E3137" s="118" t="s">
        <v>986</v>
      </c>
      <c r="F3137" s="118" t="s">
        <v>987</v>
      </c>
      <c r="G3137" s="118" t="s">
        <v>1000</v>
      </c>
      <c r="H3137" s="118" t="s">
        <v>1001</v>
      </c>
      <c r="I3137" s="118">
        <v>0.17000000178813901</v>
      </c>
      <c r="J3137" s="118">
        <v>0.140000000596046</v>
      </c>
      <c r="K3137" s="118">
        <v>-2.95000004768371</v>
      </c>
      <c r="L3137" s="181">
        <f>(K3137+'NPV Calcs'!$D$13)*About!$B$135</f>
        <v>4.5903783757973882</v>
      </c>
      <c r="M3137" s="95" t="str">
        <f>INDEX('IEA Tech to Policy Mapping'!$B$2:$B$13,MATCH($H3137,'IEA Tech to Policy Mapping'!$A$2:$A$13,0))</f>
        <v>ngps - T&amp;D methane capture</v>
      </c>
      <c r="N3137" s="182">
        <f>(J3137*About!$A$132/1000)*10^12*'EPA to IEA Scaling'!$E$13</f>
        <v>3172432274.7747045</v>
      </c>
      <c r="O3137" s="183">
        <f>L3137/About!$B$144</f>
        <v>8.6365998564944633</v>
      </c>
    </row>
    <row r="3138" spans="2:15" x14ac:dyDescent="0.45">
      <c r="B3138" s="118" t="s">
        <v>343</v>
      </c>
      <c r="C3138" s="118" t="s">
        <v>797</v>
      </c>
      <c r="D3138" s="118" t="s">
        <v>985</v>
      </c>
      <c r="E3138" s="118" t="s">
        <v>986</v>
      </c>
      <c r="F3138" s="118" t="s">
        <v>987</v>
      </c>
      <c r="G3138" s="118" t="s">
        <v>1000</v>
      </c>
      <c r="H3138" s="118" t="s">
        <v>1001</v>
      </c>
      <c r="I3138" s="118">
        <v>24.879999160766602</v>
      </c>
      <c r="J3138" s="118">
        <v>21.149999618530199</v>
      </c>
      <c r="K3138" s="118">
        <v>-2.95000004768371</v>
      </c>
      <c r="L3138" s="181">
        <f>(K3138+'NPV Calcs'!$D$13)*About!$B$135</f>
        <v>4.5903783757973882</v>
      </c>
      <c r="M3138" s="95" t="str">
        <f>INDEX('IEA Tech to Policy Mapping'!$B$2:$B$13,MATCH($H3138,'IEA Tech to Policy Mapping'!$A$2:$A$13,0))</f>
        <v>ngps - T&amp;D methane capture</v>
      </c>
      <c r="N3138" s="182">
        <f>(J3138*About!$A$132/1000)*10^12*'EPA to IEA Scaling'!$E$13</f>
        <v>479263865111.67572</v>
      </c>
      <c r="O3138" s="183">
        <f>L3138/About!$B$144</f>
        <v>8.6365998564944633</v>
      </c>
    </row>
    <row r="3139" spans="2:15" x14ac:dyDescent="0.45">
      <c r="B3139" s="118" t="s">
        <v>27</v>
      </c>
      <c r="C3139" s="118" t="s">
        <v>797</v>
      </c>
      <c r="D3139" s="118" t="s">
        <v>962</v>
      </c>
      <c r="E3139" s="118" t="s">
        <v>991</v>
      </c>
      <c r="F3139" s="118" t="s">
        <v>987</v>
      </c>
      <c r="G3139" s="118" t="s">
        <v>1000</v>
      </c>
      <c r="H3139" s="118" t="s">
        <v>1001</v>
      </c>
      <c r="I3139" s="118">
        <v>11.550000190734799</v>
      </c>
      <c r="J3139" s="118">
        <v>9.8199996948242099</v>
      </c>
      <c r="K3139" s="118">
        <v>-2.95000004768371</v>
      </c>
      <c r="L3139" s="181">
        <f>(K3139+'NPV Calcs'!$D$13)*About!$B$135</f>
        <v>4.5903783757973882</v>
      </c>
      <c r="M3139" s="95" t="str">
        <f>INDEX('IEA Tech to Policy Mapping'!$B$2:$B$13,MATCH($H3139,'IEA Tech to Policy Mapping'!$A$2:$A$13,0))</f>
        <v>ngps - T&amp;D methane capture</v>
      </c>
      <c r="N3139" s="182">
        <f>(J3139*About!$A$132/1000)*10^12*'EPA to IEA Scaling'!$E$13</f>
        <v>222523455982.17041</v>
      </c>
      <c r="O3139" s="183">
        <f>L3139/About!$B$144</f>
        <v>8.6365998564944633</v>
      </c>
    </row>
    <row r="3140" spans="2:15" x14ac:dyDescent="0.45">
      <c r="B3140" s="118" t="s">
        <v>53</v>
      </c>
      <c r="C3140" s="118" t="s">
        <v>797</v>
      </c>
      <c r="D3140" s="118" t="s">
        <v>962</v>
      </c>
      <c r="E3140" s="118" t="s">
        <v>991</v>
      </c>
      <c r="F3140" s="118" t="s">
        <v>987</v>
      </c>
      <c r="G3140" s="118" t="s">
        <v>1000</v>
      </c>
      <c r="H3140" s="118" t="s">
        <v>1001</v>
      </c>
      <c r="I3140" s="118">
        <v>16.409999847412099</v>
      </c>
      <c r="J3140" s="118">
        <v>13.949999809265099</v>
      </c>
      <c r="K3140" s="118">
        <v>-2.95000004768371</v>
      </c>
      <c r="L3140" s="181">
        <f>(K3140+'NPV Calcs'!$D$13)*About!$B$135</f>
        <v>4.5903783757973882</v>
      </c>
      <c r="M3140" s="95" t="str">
        <f>INDEX('IEA Tech to Policy Mapping'!$B$2:$B$13,MATCH($H3140,'IEA Tech to Policy Mapping'!$A$2:$A$13,0))</f>
        <v>ngps - T&amp;D methane capture</v>
      </c>
      <c r="N3140" s="182">
        <f>(J3140*About!$A$132/1000)*10^12*'EPA to IEA Scaling'!$E$13</f>
        <v>316110210282.8382</v>
      </c>
      <c r="O3140" s="183">
        <f>L3140/About!$B$144</f>
        <v>8.6365998564944633</v>
      </c>
    </row>
    <row r="3141" spans="2:15" x14ac:dyDescent="0.45">
      <c r="B3141" s="118" t="s">
        <v>84</v>
      </c>
      <c r="C3141" s="118" t="s">
        <v>797</v>
      </c>
      <c r="D3141" s="118" t="s">
        <v>962</v>
      </c>
      <c r="E3141" s="118" t="s">
        <v>991</v>
      </c>
      <c r="F3141" s="118" t="s">
        <v>987</v>
      </c>
      <c r="G3141" s="118" t="s">
        <v>1000</v>
      </c>
      <c r="H3141" s="118" t="s">
        <v>1001</v>
      </c>
      <c r="I3141" s="118">
        <v>4.6799998283386204</v>
      </c>
      <c r="J3141" s="118">
        <v>3.9800000190734801</v>
      </c>
      <c r="K3141" s="118">
        <v>-2.95000004768371</v>
      </c>
      <c r="L3141" s="181">
        <f>(K3141+'NPV Calcs'!$D$13)*About!$B$135</f>
        <v>4.5903783757973882</v>
      </c>
      <c r="M3141" s="95" t="str">
        <f>INDEX('IEA Tech to Policy Mapping'!$B$2:$B$13,MATCH($H3141,'IEA Tech to Policy Mapping'!$A$2:$A$13,0))</f>
        <v>ngps - T&amp;D methane capture</v>
      </c>
      <c r="N3141" s="182">
        <f>(J3141*About!$A$132/1000)*10^12*'EPA to IEA Scaling'!$E$13</f>
        <v>90187717573.975861</v>
      </c>
      <c r="O3141" s="183">
        <f>L3141/About!$B$144</f>
        <v>8.6365998564944633</v>
      </c>
    </row>
    <row r="3142" spans="2:15" x14ac:dyDescent="0.45">
      <c r="B3142" s="118" t="s">
        <v>97</v>
      </c>
      <c r="C3142" s="118" t="s">
        <v>797</v>
      </c>
      <c r="D3142" s="118" t="s">
        <v>962</v>
      </c>
      <c r="E3142" s="118" t="s">
        <v>991</v>
      </c>
      <c r="F3142" s="118" t="s">
        <v>987</v>
      </c>
      <c r="G3142" s="118" t="s">
        <v>1000</v>
      </c>
      <c r="H3142" s="118" t="s">
        <v>1001</v>
      </c>
      <c r="I3142" s="118">
        <v>1.0199999809265099</v>
      </c>
      <c r="J3142" s="118">
        <v>0.87000000476837103</v>
      </c>
      <c r="K3142" s="118">
        <v>-2.95000004768371</v>
      </c>
      <c r="L3142" s="181">
        <f>(K3142+'NPV Calcs'!$D$13)*About!$B$135</f>
        <v>4.5903783757973882</v>
      </c>
      <c r="M3142" s="95" t="str">
        <f>INDEX('IEA Tech to Policy Mapping'!$B$2:$B$13,MATCH($H3142,'IEA Tech to Policy Mapping'!$A$2:$A$13,0))</f>
        <v>ngps - T&amp;D methane capture</v>
      </c>
      <c r="N3142" s="182">
        <f>(J3142*About!$A$132/1000)*10^12*'EPA to IEA Scaling'!$E$13</f>
        <v>19714400588.790268</v>
      </c>
      <c r="O3142" s="183">
        <f>L3142/About!$B$144</f>
        <v>8.6365998564944633</v>
      </c>
    </row>
    <row r="3143" spans="2:15" x14ac:dyDescent="0.45">
      <c r="B3143" s="118" t="s">
        <v>108</v>
      </c>
      <c r="C3143" s="118" t="s">
        <v>797</v>
      </c>
      <c r="D3143" s="118" t="s">
        <v>962</v>
      </c>
      <c r="E3143" s="118" t="s">
        <v>991</v>
      </c>
      <c r="F3143" s="118" t="s">
        <v>987</v>
      </c>
      <c r="G3143" s="118" t="s">
        <v>1000</v>
      </c>
      <c r="H3143" s="118" t="s">
        <v>1001</v>
      </c>
      <c r="I3143" s="118">
        <v>5.9999998658895402E-2</v>
      </c>
      <c r="J3143" s="118">
        <v>5.0000000745057997E-2</v>
      </c>
      <c r="K3143" s="118">
        <v>-2.95000004768371</v>
      </c>
      <c r="L3143" s="181">
        <f>(K3143+'NPV Calcs'!$D$13)*About!$B$135</f>
        <v>4.5903783757973882</v>
      </c>
      <c r="M3143" s="95" t="str">
        <f>INDEX('IEA Tech to Policy Mapping'!$B$2:$B$13,MATCH($H3143,'IEA Tech to Policy Mapping'!$A$2:$A$13,0))</f>
        <v>ngps - T&amp;D methane capture</v>
      </c>
      <c r="N3143" s="182">
        <f>(J3143*About!$A$132/1000)*10^12*'EPA to IEA Scaling'!$E$13</f>
        <v>1133011538.7646732</v>
      </c>
      <c r="O3143" s="183">
        <f>L3143/About!$B$144</f>
        <v>8.6365998564944633</v>
      </c>
    </row>
    <row r="3144" spans="2:15" x14ac:dyDescent="0.45">
      <c r="B3144" s="118" t="s">
        <v>254</v>
      </c>
      <c r="C3144" s="118" t="s">
        <v>797</v>
      </c>
      <c r="D3144" s="118" t="s">
        <v>962</v>
      </c>
      <c r="E3144" s="118" t="s">
        <v>991</v>
      </c>
      <c r="F3144" s="118" t="s">
        <v>987</v>
      </c>
      <c r="G3144" s="118" t="s">
        <v>1000</v>
      </c>
      <c r="H3144" s="118" t="s">
        <v>1001</v>
      </c>
      <c r="I3144" s="118">
        <v>6.7899999618530202</v>
      </c>
      <c r="J3144" s="118">
        <v>5.7699999809265101</v>
      </c>
      <c r="K3144" s="118">
        <v>-2.95000004768371</v>
      </c>
      <c r="L3144" s="181">
        <f>(K3144+'NPV Calcs'!$D$13)*About!$B$135</f>
        <v>4.5903783757973882</v>
      </c>
      <c r="M3144" s="95" t="str">
        <f>INDEX('IEA Tech to Policy Mapping'!$B$2:$B$13,MATCH($H3144,'IEA Tech to Policy Mapping'!$A$2:$A$13,0))</f>
        <v>ngps - T&amp;D methane capture</v>
      </c>
      <c r="N3144" s="182">
        <f>(J3144*About!$A$132/1000)*10^12*'EPA to IEA Scaling'!$E$13</f>
        <v>130749529192.91396</v>
      </c>
      <c r="O3144" s="183">
        <f>L3144/About!$B$144</f>
        <v>8.6365998564944633</v>
      </c>
    </row>
    <row r="3145" spans="2:15" x14ac:dyDescent="0.45">
      <c r="B3145" s="118" t="s">
        <v>1063</v>
      </c>
      <c r="C3145" s="118" t="s">
        <v>797</v>
      </c>
      <c r="D3145" s="118" t="s">
        <v>962</v>
      </c>
      <c r="E3145" s="118" t="s">
        <v>991</v>
      </c>
      <c r="F3145" s="118" t="s">
        <v>987</v>
      </c>
      <c r="G3145" s="118" t="s">
        <v>1000</v>
      </c>
      <c r="H3145" s="118" t="s">
        <v>1001</v>
      </c>
      <c r="I3145" s="118">
        <v>0.50999999046325595</v>
      </c>
      <c r="J3145" s="118">
        <v>0.43000000715255698</v>
      </c>
      <c r="K3145" s="118">
        <v>-2.95000004768371</v>
      </c>
      <c r="L3145" s="181">
        <f>(K3145+'NPV Calcs'!$D$13)*About!$B$135</f>
        <v>4.5903783757973882</v>
      </c>
      <c r="M3145" s="95" t="str">
        <f>INDEX('IEA Tech to Policy Mapping'!$B$2:$B$13,MATCH($H3145,'IEA Tech to Policy Mapping'!$A$2:$A$13,0))</f>
        <v>ngps - T&amp;D methane capture</v>
      </c>
      <c r="N3145" s="182">
        <f>(J3145*About!$A$132/1000)*10^12*'EPA to IEA Scaling'!$E$13</f>
        <v>9743899250.2593822</v>
      </c>
      <c r="O3145" s="183">
        <f>L3145/About!$B$144</f>
        <v>8.6365998564944633</v>
      </c>
    </row>
    <row r="3146" spans="2:15" x14ac:dyDescent="0.45">
      <c r="B3146" s="118" t="s">
        <v>343</v>
      </c>
      <c r="C3146" s="118" t="s">
        <v>797</v>
      </c>
      <c r="D3146" s="118" t="s">
        <v>962</v>
      </c>
      <c r="E3146" s="118" t="s">
        <v>991</v>
      </c>
      <c r="F3146" s="118" t="s">
        <v>987</v>
      </c>
      <c r="G3146" s="118" t="s">
        <v>1000</v>
      </c>
      <c r="H3146" s="118" t="s">
        <v>1001</v>
      </c>
      <c r="I3146" s="118">
        <v>72.120002746582003</v>
      </c>
      <c r="J3146" s="118">
        <v>61.310001373291001</v>
      </c>
      <c r="K3146" s="118">
        <v>-2.95000004768371</v>
      </c>
      <c r="L3146" s="181">
        <f>(K3146+'NPV Calcs'!$D$13)*About!$B$135</f>
        <v>4.5903783757973882</v>
      </c>
      <c r="M3146" s="95" t="str">
        <f>INDEX('IEA Tech to Policy Mapping'!$B$2:$B$13,MATCH($H3146,'IEA Tech to Policy Mapping'!$A$2:$A$13,0))</f>
        <v>ngps - T&amp;D methane capture</v>
      </c>
      <c r="N3146" s="182">
        <f>(J3146*About!$A$132/1000)*10^12*'EPA to IEA Scaling'!$E$13</f>
        <v>1389298759250.1704</v>
      </c>
      <c r="O3146" s="183">
        <f>L3146/About!$B$144</f>
        <v>8.6365998564944633</v>
      </c>
    </row>
    <row r="3147" spans="2:15" x14ac:dyDescent="0.45">
      <c r="B3147" s="118" t="s">
        <v>27</v>
      </c>
      <c r="C3147" s="118" t="s">
        <v>797</v>
      </c>
      <c r="D3147" s="118" t="s">
        <v>985</v>
      </c>
      <c r="E3147" s="118" t="s">
        <v>986</v>
      </c>
      <c r="F3147" s="118" t="s">
        <v>987</v>
      </c>
      <c r="G3147" s="118" t="s">
        <v>1000</v>
      </c>
      <c r="H3147" s="118" t="s">
        <v>1001</v>
      </c>
      <c r="I3147" s="118">
        <v>2.9700000286102202</v>
      </c>
      <c r="J3147" s="118">
        <v>2.5299999713897701</v>
      </c>
      <c r="K3147" s="118">
        <v>-2.95000004768371</v>
      </c>
      <c r="L3147" s="181">
        <f>(K3147+'NPV Calcs'!$D$13)*About!$B$135</f>
        <v>4.5903783757973882</v>
      </c>
      <c r="M3147" s="95" t="str">
        <f>INDEX('IEA Tech to Policy Mapping'!$B$2:$B$13,MATCH($H3147,'IEA Tech to Policy Mapping'!$A$2:$A$13,0))</f>
        <v>ngps - T&amp;D methane capture</v>
      </c>
      <c r="N3147" s="182">
        <f>(J3147*About!$A$132/1000)*10^12*'EPA to IEA Scaling'!$E$13</f>
        <v>57330382358.88887</v>
      </c>
      <c r="O3147" s="183">
        <f>L3147/About!$B$144</f>
        <v>8.6365998564944633</v>
      </c>
    </row>
    <row r="3148" spans="2:15" x14ac:dyDescent="0.45">
      <c r="B3148" s="118" t="s">
        <v>53</v>
      </c>
      <c r="C3148" s="118" t="s">
        <v>797</v>
      </c>
      <c r="D3148" s="118" t="s">
        <v>985</v>
      </c>
      <c r="E3148" s="118" t="s">
        <v>986</v>
      </c>
      <c r="F3148" s="118" t="s">
        <v>987</v>
      </c>
      <c r="G3148" s="118" t="s">
        <v>1000</v>
      </c>
      <c r="H3148" s="118" t="s">
        <v>1001</v>
      </c>
      <c r="I3148" s="118">
        <v>0.57999998331069902</v>
      </c>
      <c r="J3148" s="118">
        <v>0.490000009536743</v>
      </c>
      <c r="K3148" s="118">
        <v>-2.95000004768371</v>
      </c>
      <c r="L3148" s="181">
        <f>(K3148+'NPV Calcs'!$D$13)*About!$B$135</f>
        <v>4.5903783757973882</v>
      </c>
      <c r="M3148" s="95" t="str">
        <f>INDEX('IEA Tech to Policy Mapping'!$B$2:$B$13,MATCH($H3148,'IEA Tech to Policy Mapping'!$A$2:$A$13,0))</f>
        <v>ngps - T&amp;D methane capture</v>
      </c>
      <c r="N3148" s="182">
        <f>(J3148*About!$A$132/1000)*10^12*'EPA to IEA Scaling'!$E$13</f>
        <v>11103513130.543371</v>
      </c>
      <c r="O3148" s="183">
        <f>L3148/About!$B$144</f>
        <v>8.6365998564944633</v>
      </c>
    </row>
    <row r="3149" spans="2:15" x14ac:dyDescent="0.45">
      <c r="B3149" s="118" t="s">
        <v>27</v>
      </c>
      <c r="C3149" s="118" t="s">
        <v>797</v>
      </c>
      <c r="D3149" s="118" t="s">
        <v>985</v>
      </c>
      <c r="E3149" s="118" t="s">
        <v>990</v>
      </c>
      <c r="F3149" s="118" t="s">
        <v>987</v>
      </c>
      <c r="G3149" s="118" t="s">
        <v>1000</v>
      </c>
      <c r="H3149" s="118" t="s">
        <v>1001</v>
      </c>
      <c r="I3149" s="118">
        <v>0.85000002384185702</v>
      </c>
      <c r="J3149" s="118">
        <v>0.730000019073486</v>
      </c>
      <c r="K3149" s="118">
        <v>-2.95000004768371</v>
      </c>
      <c r="L3149" s="181">
        <f>(K3149+'NPV Calcs'!$D$13)*About!$B$135</f>
        <v>4.5903783757973882</v>
      </c>
      <c r="M3149" s="95" t="str">
        <f>INDEX('IEA Tech to Policy Mapping'!$B$2:$B$13,MATCH($H3149,'IEA Tech to Policy Mapping'!$A$2:$A$13,0))</f>
        <v>ngps - T&amp;D methane capture</v>
      </c>
      <c r="N3149" s="182">
        <f>(J3149*About!$A$132/1000)*10^12*'EPA to IEA Scaling'!$E$13</f>
        <v>16541968651.679304</v>
      </c>
      <c r="O3149" s="183">
        <f>L3149/About!$B$144</f>
        <v>8.6365998564944633</v>
      </c>
    </row>
    <row r="3150" spans="2:15" x14ac:dyDescent="0.45">
      <c r="B3150" s="118" t="s">
        <v>27</v>
      </c>
      <c r="C3150" s="118" t="s">
        <v>797</v>
      </c>
      <c r="D3150" s="118" t="s">
        <v>962</v>
      </c>
      <c r="E3150" s="118" t="s">
        <v>993</v>
      </c>
      <c r="F3150" s="118" t="s">
        <v>987</v>
      </c>
      <c r="G3150" s="118" t="s">
        <v>1000</v>
      </c>
      <c r="H3150" s="118" t="s">
        <v>1001</v>
      </c>
      <c r="I3150" s="118">
        <v>24.209999084472599</v>
      </c>
      <c r="J3150" s="118">
        <v>20.579999923706001</v>
      </c>
      <c r="K3150" s="118">
        <v>-2.95000004768371</v>
      </c>
      <c r="L3150" s="181">
        <f>(K3150+'NPV Calcs'!$D$13)*About!$B$135</f>
        <v>4.5903783757973882</v>
      </c>
      <c r="M3150" s="95" t="str">
        <f>INDEX('IEA Tech to Policy Mapping'!$B$2:$B$13,MATCH($H3150,'IEA Tech to Policy Mapping'!$A$2:$A$13,0))</f>
        <v>ngps - T&amp;D methane capture</v>
      </c>
      <c r="N3150" s="182">
        <f>(J3150*About!$A$132/1000)*10^12*'EPA to IEA Scaling'!$E$13</f>
        <v>466347540677.58069</v>
      </c>
      <c r="O3150" s="183">
        <f>L3150/About!$B$144</f>
        <v>8.6365998564944633</v>
      </c>
    </row>
    <row r="3151" spans="2:15" x14ac:dyDescent="0.45">
      <c r="B3151" s="118" t="s">
        <v>254</v>
      </c>
      <c r="C3151" s="118" t="s">
        <v>797</v>
      </c>
      <c r="D3151" s="118" t="s">
        <v>962</v>
      </c>
      <c r="E3151" s="118" t="s">
        <v>991</v>
      </c>
      <c r="F3151" s="118" t="s">
        <v>987</v>
      </c>
      <c r="G3151" s="118" t="s">
        <v>988</v>
      </c>
      <c r="H3151" s="118" t="s">
        <v>995</v>
      </c>
      <c r="I3151" s="118">
        <v>1.0299999713897701</v>
      </c>
      <c r="J3151" s="118">
        <v>1.0299999713897701</v>
      </c>
      <c r="K3151" s="118">
        <v>-2.7200000286102202</v>
      </c>
      <c r="L3151" s="181">
        <f>(K3151+'NPV Calcs'!$D$13)*About!$B$135</f>
        <v>4.7969310005217602</v>
      </c>
      <c r="M3151" s="95" t="str">
        <f>INDEX('IEA Tech to Policy Mapping'!$B$2:$B$13,MATCH($H3151,'IEA Tech to Policy Mapping'!$A$2:$A$13,0))</f>
        <v>ngps - T&amp;D methane capture</v>
      </c>
      <c r="N3151" s="182">
        <f>(J3151*About!$A$132/1000)*10^12*'EPA to IEA Scaling'!$E$13</f>
        <v>23340036702.444237</v>
      </c>
      <c r="O3151" s="183">
        <f>L3151/About!$B$144</f>
        <v>9.0252197529410569</v>
      </c>
    </row>
    <row r="3152" spans="2:15" x14ac:dyDescent="0.45">
      <c r="B3152" s="118" t="s">
        <v>59</v>
      </c>
      <c r="C3152" s="118" t="s">
        <v>797</v>
      </c>
      <c r="D3152" s="118" t="s">
        <v>962</v>
      </c>
      <c r="E3152" s="118" t="s">
        <v>991</v>
      </c>
      <c r="F3152" s="118" t="s">
        <v>987</v>
      </c>
      <c r="G3152" s="118" t="s">
        <v>988</v>
      </c>
      <c r="H3152" s="118" t="s">
        <v>995</v>
      </c>
      <c r="I3152" s="118">
        <v>0.34000000357627802</v>
      </c>
      <c r="J3152" s="118">
        <v>0.34000000357627802</v>
      </c>
      <c r="K3152" s="118">
        <v>-2.5499999523162802</v>
      </c>
      <c r="L3152" s="181">
        <f>(K3152+'NPV Calcs'!$D$13)*About!$B$135</f>
        <v>4.9496003876953205</v>
      </c>
      <c r="M3152" s="95" t="str">
        <f>INDEX('IEA Tech to Policy Mapping'!$B$2:$B$13,MATCH($H3152,'IEA Tech to Policy Mapping'!$A$2:$A$13,0))</f>
        <v>ngps - T&amp;D methane capture</v>
      </c>
      <c r="N3152" s="182">
        <f>(J3152*About!$A$132/1000)*10^12*'EPA to IEA Scaling'!$E$13</f>
        <v>7704478429.8333998</v>
      </c>
      <c r="O3152" s="183">
        <f>L3152/About!$B$144</f>
        <v>9.3124606510566128</v>
      </c>
    </row>
    <row r="3153" spans="2:15" x14ac:dyDescent="0.45">
      <c r="B3153" s="118" t="s">
        <v>343</v>
      </c>
      <c r="C3153" s="118" t="s">
        <v>797</v>
      </c>
      <c r="D3153" s="118" t="s">
        <v>962</v>
      </c>
      <c r="E3153" s="118" t="s">
        <v>991</v>
      </c>
      <c r="F3153" s="118" t="s">
        <v>987</v>
      </c>
      <c r="G3153" s="118" t="s">
        <v>988</v>
      </c>
      <c r="H3153" s="118" t="s">
        <v>995</v>
      </c>
      <c r="I3153" s="118">
        <v>10.9300003051757</v>
      </c>
      <c r="J3153" s="118">
        <v>10.9300003051757</v>
      </c>
      <c r="K3153" s="118">
        <v>-2.5299999713897701</v>
      </c>
      <c r="L3153" s="181">
        <f>(K3153+'NPV Calcs'!$D$13)*About!$B$135</f>
        <v>4.9675614668789185</v>
      </c>
      <c r="M3153" s="95" t="str">
        <f>INDEX('IEA Tech to Policy Mapping'!$B$2:$B$13,MATCH($H3153,'IEA Tech to Policy Mapping'!$A$2:$A$13,0))</f>
        <v>ngps - T&amp;D methane capture</v>
      </c>
      <c r="N3153" s="182">
        <f>(J3153*About!$A$132/1000)*10^12*'EPA to IEA Scaling'!$E$13</f>
        <v>247676325598.64481</v>
      </c>
      <c r="O3153" s="183">
        <f>L3153/About!$B$144</f>
        <v>9.346253650500282</v>
      </c>
    </row>
    <row r="3154" spans="2:15" x14ac:dyDescent="0.45">
      <c r="B3154" s="118" t="s">
        <v>84</v>
      </c>
      <c r="C3154" s="118" t="s">
        <v>797</v>
      </c>
      <c r="D3154" s="118" t="s">
        <v>962</v>
      </c>
      <c r="E3154" s="118" t="s">
        <v>991</v>
      </c>
      <c r="F3154" s="118" t="s">
        <v>987</v>
      </c>
      <c r="G3154" s="118" t="s">
        <v>988</v>
      </c>
      <c r="H3154" s="118" t="s">
        <v>995</v>
      </c>
      <c r="I3154" s="118">
        <v>0.70999997854232699</v>
      </c>
      <c r="J3154" s="118">
        <v>0.70999997854232699</v>
      </c>
      <c r="K3154" s="118">
        <v>-2.5199999809265101</v>
      </c>
      <c r="L3154" s="181">
        <f>(K3154+'NPV Calcs'!$D$13)*About!$B$135</f>
        <v>4.9765420064707229</v>
      </c>
      <c r="M3154" s="95" t="str">
        <f>INDEX('IEA Tech to Policy Mapping'!$B$2:$B$13,MATCH($H3154,'IEA Tech to Policy Mapping'!$A$2:$A$13,0))</f>
        <v>ngps - T&amp;D methane capture</v>
      </c>
      <c r="N3154" s="182">
        <f>(J3154*About!$A$132/1000)*10^12*'EPA to IEA Scaling'!$E$13</f>
        <v>16088763124.481308</v>
      </c>
      <c r="O3154" s="183">
        <f>L3154/About!$B$144</f>
        <v>9.3631501502221255</v>
      </c>
    </row>
    <row r="3155" spans="2:15" x14ac:dyDescent="0.45">
      <c r="B3155" s="118" t="s">
        <v>97</v>
      </c>
      <c r="C3155" s="118" t="s">
        <v>797</v>
      </c>
      <c r="D3155" s="118" t="s">
        <v>962</v>
      </c>
      <c r="E3155" s="118" t="s">
        <v>996</v>
      </c>
      <c r="F3155" s="118" t="s">
        <v>997</v>
      </c>
      <c r="G3155" s="118" t="s">
        <v>988</v>
      </c>
      <c r="H3155" s="118" t="s">
        <v>995</v>
      </c>
      <c r="I3155" s="118">
        <v>0.62000000476837103</v>
      </c>
      <c r="J3155" s="118">
        <v>0.62000000476837103</v>
      </c>
      <c r="K3155" s="118">
        <v>-2.5099999904632502</v>
      </c>
      <c r="L3155" s="181">
        <f>(K3155+'NPV Calcs'!$D$13)*About!$B$135</f>
        <v>4.9855225460625263</v>
      </c>
      <c r="M3155" s="95" t="str">
        <f>INDEX('IEA Tech to Policy Mapping'!$B$2:$B$13,MATCH($H3155,'IEA Tech to Policy Mapping'!$A$2:$A$13,0))</f>
        <v>ngps - T&amp;D methane capture</v>
      </c>
      <c r="N3155" s="182">
        <f>(J3155*About!$A$132/1000)*10^12*'EPA to IEA Scaling'!$E$13</f>
        <v>14049342979.382833</v>
      </c>
      <c r="O3155" s="183">
        <f>L3155/About!$B$144</f>
        <v>9.380046649943969</v>
      </c>
    </row>
    <row r="3156" spans="2:15" x14ac:dyDescent="0.45">
      <c r="B3156" s="118" t="s">
        <v>59</v>
      </c>
      <c r="C3156" s="118" t="s">
        <v>797</v>
      </c>
      <c r="D3156" s="118" t="s">
        <v>962</v>
      </c>
      <c r="E3156" s="118" t="s">
        <v>999</v>
      </c>
      <c r="F3156" s="118" t="s">
        <v>987</v>
      </c>
      <c r="G3156" s="118" t="s">
        <v>1000</v>
      </c>
      <c r="H3156" s="118" t="s">
        <v>1001</v>
      </c>
      <c r="I3156" s="118">
        <v>4.5599999427795401</v>
      </c>
      <c r="J3156" s="118">
        <v>3.88000011444091</v>
      </c>
      <c r="K3156" s="118">
        <v>-2.5</v>
      </c>
      <c r="L3156" s="181">
        <f>(K3156+'NPV Calcs'!$D$13)*About!$B$135</f>
        <v>4.9945030856543209</v>
      </c>
      <c r="M3156" s="95" t="str">
        <f>INDEX('IEA Tech to Policy Mapping'!$B$2:$B$13,MATCH($H3156,'IEA Tech to Policy Mapping'!$A$2:$A$13,0))</f>
        <v>ngps - T&amp;D methane capture</v>
      </c>
      <c r="N3156" s="182">
        <f>(J3156*About!$A$132/1000)*10^12*'EPA to IEA Scaling'!$E$13</f>
        <v>87921696691.260818</v>
      </c>
      <c r="O3156" s="183">
        <f>L3156/About!$B$144</f>
        <v>9.3969431496657947</v>
      </c>
    </row>
    <row r="3157" spans="2:15" x14ac:dyDescent="0.45">
      <c r="B3157" s="118" t="s">
        <v>59</v>
      </c>
      <c r="C3157" s="118" t="s">
        <v>797</v>
      </c>
      <c r="D3157" s="118" t="s">
        <v>985</v>
      </c>
      <c r="E3157" s="118" t="s">
        <v>994</v>
      </c>
      <c r="F3157" s="118" t="s">
        <v>987</v>
      </c>
      <c r="G3157" s="118" t="s">
        <v>1000</v>
      </c>
      <c r="H3157" s="118" t="s">
        <v>1001</v>
      </c>
      <c r="I3157" s="118">
        <v>7.4099998474120996</v>
      </c>
      <c r="J3157" s="118">
        <v>6.3000001907348597</v>
      </c>
      <c r="K3157" s="118">
        <v>-2.5</v>
      </c>
      <c r="L3157" s="181">
        <f>(K3157+'NPV Calcs'!$D$13)*About!$B$135</f>
        <v>4.9945030856543209</v>
      </c>
      <c r="M3157" s="95" t="str">
        <f>INDEX('IEA Tech to Policy Mapping'!$B$2:$B$13,MATCH($H3157,'IEA Tech to Policy Mapping'!$A$2:$A$13,0))</f>
        <v>ngps - T&amp;D methane capture</v>
      </c>
      <c r="N3157" s="182">
        <f>(J3157*About!$A$132/1000)*10^12*'EPA to IEA Scaling'!$E$13</f>
        <v>142759456079.1633</v>
      </c>
      <c r="O3157" s="183">
        <f>L3157/About!$B$144</f>
        <v>9.3969431496657947</v>
      </c>
    </row>
    <row r="3158" spans="2:15" x14ac:dyDescent="0.45">
      <c r="B3158" s="118" t="s">
        <v>27</v>
      </c>
      <c r="C3158" s="118" t="s">
        <v>797</v>
      </c>
      <c r="D3158" s="118" t="s">
        <v>962</v>
      </c>
      <c r="E3158" s="118" t="s">
        <v>993</v>
      </c>
      <c r="F3158" s="118" t="s">
        <v>987</v>
      </c>
      <c r="G3158" s="118" t="s">
        <v>988</v>
      </c>
      <c r="H3158" s="118" t="s">
        <v>995</v>
      </c>
      <c r="I3158" s="118">
        <v>3.67000007629394</v>
      </c>
      <c r="J3158" s="118">
        <v>3.67000007629394</v>
      </c>
      <c r="K3158" s="118">
        <v>-2.45000004768371</v>
      </c>
      <c r="L3158" s="181">
        <f>(K3158+'NPV Calcs'!$D$13)*About!$B$135</f>
        <v>5.0394057836133292</v>
      </c>
      <c r="M3158" s="95" t="str">
        <f>INDEX('IEA Tech to Policy Mapping'!$B$2:$B$13,MATCH($H3158,'IEA Tech to Policy Mapping'!$A$2:$A$13,0))</f>
        <v>ngps - T&amp;D methane capture</v>
      </c>
      <c r="N3158" s="182">
        <f>(J3158*About!$A$132/1000)*10^12*'EPA to IEA Scaling'!$E$13</f>
        <v>83163047434.939438</v>
      </c>
      <c r="O3158" s="183">
        <f>L3158/About!$B$144</f>
        <v>9.4814256482749908</v>
      </c>
    </row>
    <row r="3159" spans="2:15" x14ac:dyDescent="0.45">
      <c r="B3159" s="118" t="s">
        <v>27</v>
      </c>
      <c r="C3159" s="118" t="s">
        <v>797</v>
      </c>
      <c r="D3159" s="118" t="s">
        <v>962</v>
      </c>
      <c r="E3159" s="118" t="s">
        <v>991</v>
      </c>
      <c r="F3159" s="118" t="s">
        <v>987</v>
      </c>
      <c r="G3159" s="118" t="s">
        <v>988</v>
      </c>
      <c r="H3159" s="118" t="s">
        <v>995</v>
      </c>
      <c r="I3159" s="118">
        <v>1.75</v>
      </c>
      <c r="J3159" s="118">
        <v>1.75</v>
      </c>
      <c r="K3159" s="118">
        <v>-2.45000004768371</v>
      </c>
      <c r="L3159" s="181">
        <f>(K3159+'NPV Calcs'!$D$13)*About!$B$135</f>
        <v>5.0394057836133292</v>
      </c>
      <c r="M3159" s="95" t="str">
        <f>INDEX('IEA Tech to Policy Mapping'!$B$2:$B$13,MATCH($H3159,'IEA Tech to Policy Mapping'!$A$2:$A$13,0))</f>
        <v>ngps - T&amp;D methane capture</v>
      </c>
      <c r="N3159" s="182">
        <f>(J3159*About!$A$132/1000)*10^12*'EPA to IEA Scaling'!$E$13</f>
        <v>39655403265.852058</v>
      </c>
      <c r="O3159" s="183">
        <f>L3159/About!$B$144</f>
        <v>9.4814256482749908</v>
      </c>
    </row>
    <row r="3160" spans="2:15" x14ac:dyDescent="0.45">
      <c r="B3160" s="118" t="s">
        <v>53</v>
      </c>
      <c r="C3160" s="118" t="s">
        <v>797</v>
      </c>
      <c r="D3160" s="118" t="s">
        <v>962</v>
      </c>
      <c r="E3160" s="118" t="s">
        <v>991</v>
      </c>
      <c r="F3160" s="118" t="s">
        <v>987</v>
      </c>
      <c r="G3160" s="118" t="s">
        <v>988</v>
      </c>
      <c r="H3160" s="118" t="s">
        <v>995</v>
      </c>
      <c r="I3160" s="118">
        <v>2.4900000095367401</v>
      </c>
      <c r="J3160" s="118">
        <v>2.4900000095367401</v>
      </c>
      <c r="K3160" s="118">
        <v>-2.25</v>
      </c>
      <c r="L3160" s="181">
        <f>(K3160+'NPV Calcs'!$D$13)*About!$B$135</f>
        <v>5.219016789562291</v>
      </c>
      <c r="M3160" s="95" t="str">
        <f>INDEX('IEA Tech to Policy Mapping'!$B$2:$B$13,MATCH($H3160,'IEA Tech to Policy Mapping'!$A$2:$A$13,0))</f>
        <v>ngps - T&amp;D methane capture</v>
      </c>
      <c r="N3160" s="182">
        <f>(J3160*About!$A$132/1000)*10^12*'EPA to IEA Scaling'!$E$13</f>
        <v>56423974005.802803</v>
      </c>
      <c r="O3160" s="183">
        <f>L3160/About!$B$144</f>
        <v>9.8193560455560576</v>
      </c>
    </row>
    <row r="3161" spans="2:15" x14ac:dyDescent="0.45">
      <c r="B3161" s="118" t="s">
        <v>59</v>
      </c>
      <c r="C3161" s="118" t="s">
        <v>797</v>
      </c>
      <c r="D3161" s="118" t="s">
        <v>962</v>
      </c>
      <c r="E3161" s="118" t="s">
        <v>996</v>
      </c>
      <c r="F3161" s="118" t="s">
        <v>997</v>
      </c>
      <c r="G3161" s="118" t="s">
        <v>988</v>
      </c>
      <c r="H3161" s="118" t="s">
        <v>1010</v>
      </c>
      <c r="I3161" s="118">
        <v>13.25</v>
      </c>
      <c r="J3161" s="118">
        <v>13.25</v>
      </c>
      <c r="K3161" s="118">
        <v>-2.20000004768371</v>
      </c>
      <c r="L3161" s="181">
        <f>(K3161+'NPV Calcs'!$D$13)*About!$B$135</f>
        <v>5.2639194875212993</v>
      </c>
      <c r="M3161" s="95" t="str">
        <f>INDEX('IEA Tech to Policy Mapping'!$B$2:$B$13,MATCH($H3161,'IEA Tech to Policy Mapping'!$A$2:$A$13,0))</f>
        <v>ngps - processing methane capture</v>
      </c>
      <c r="N3161" s="182">
        <f>(J3161*About!$A$132/1000)*10^12*'EPA to IEA Scaling'!$E$13</f>
        <v>300248053298.59418</v>
      </c>
      <c r="O3161" s="183">
        <f>L3161/About!$B$144</f>
        <v>9.9038385441652519</v>
      </c>
    </row>
    <row r="3162" spans="2:15" x14ac:dyDescent="0.45">
      <c r="B3162" s="118" t="s">
        <v>84</v>
      </c>
      <c r="C3162" s="118" t="s">
        <v>797</v>
      </c>
      <c r="D3162" s="118" t="s">
        <v>962</v>
      </c>
      <c r="E3162" s="118" t="s">
        <v>996</v>
      </c>
      <c r="F3162" s="118" t="s">
        <v>997</v>
      </c>
      <c r="G3162" s="118" t="s">
        <v>1000</v>
      </c>
      <c r="H3162" s="118" t="s">
        <v>1008</v>
      </c>
      <c r="I3162" s="118">
        <v>14.5900001525878</v>
      </c>
      <c r="J3162" s="118">
        <v>12.399999618530201</v>
      </c>
      <c r="K3162" s="118">
        <v>-1.9900000095367401</v>
      </c>
      <c r="L3162" s="181">
        <f>(K3162+'NPV Calcs'!$D$13)*About!$B$135</f>
        <v>5.4525110330620654</v>
      </c>
      <c r="M3162" s="95" t="str">
        <f>INDEX('IEA Tech to Policy Mapping'!$B$2:$B$13,MATCH($H3162,'IEA Tech to Policy Mapping'!$A$2:$A$13,0))</f>
        <v>ngps - T&amp;D methane capture</v>
      </c>
      <c r="N3162" s="182">
        <f>(J3162*About!$A$132/1000)*10^12*'EPA to IEA Scaling'!$E$13</f>
        <v>280986848782.41528</v>
      </c>
      <c r="O3162" s="183">
        <f>L3162/About!$B$144</f>
        <v>10.258665441168164</v>
      </c>
    </row>
    <row r="3163" spans="2:15" x14ac:dyDescent="0.45">
      <c r="B3163" s="118" t="s">
        <v>97</v>
      </c>
      <c r="C3163" s="118" t="s">
        <v>797</v>
      </c>
      <c r="D3163" s="118" t="s">
        <v>962</v>
      </c>
      <c r="E3163" s="118" t="s">
        <v>996</v>
      </c>
      <c r="F3163" s="118" t="s">
        <v>997</v>
      </c>
      <c r="G3163" s="118" t="s">
        <v>1000</v>
      </c>
      <c r="H3163" s="118" t="s">
        <v>1008</v>
      </c>
      <c r="I3163" s="118">
        <v>2.7200000286102202</v>
      </c>
      <c r="J3163" s="118">
        <v>2.3099999427795401</v>
      </c>
      <c r="K3163" s="118">
        <v>-1.9900000095367401</v>
      </c>
      <c r="L3163" s="181">
        <f>(K3163+'NPV Calcs'!$D$13)*About!$B$135</f>
        <v>5.4525110330620654</v>
      </c>
      <c r="M3163" s="95" t="str">
        <f>INDEX('IEA Tech to Policy Mapping'!$B$2:$B$13,MATCH($H3163,'IEA Tech to Policy Mapping'!$A$2:$A$13,0))</f>
        <v>ngps - T&amp;D methane capture</v>
      </c>
      <c r="N3163" s="182">
        <f>(J3163*About!$A$132/1000)*10^12*'EPA to IEA Scaling'!$E$13</f>
        <v>52345131014.295914</v>
      </c>
      <c r="O3163" s="183">
        <f>L3163/About!$B$144</f>
        <v>10.258665441168164</v>
      </c>
    </row>
    <row r="3164" spans="2:15" x14ac:dyDescent="0.45">
      <c r="B3164" s="118" t="s">
        <v>108</v>
      </c>
      <c r="C3164" s="118" t="s">
        <v>797</v>
      </c>
      <c r="D3164" s="118" t="s">
        <v>962</v>
      </c>
      <c r="E3164" s="118" t="s">
        <v>996</v>
      </c>
      <c r="F3164" s="118" t="s">
        <v>997</v>
      </c>
      <c r="G3164" s="118" t="s">
        <v>1000</v>
      </c>
      <c r="H3164" s="118" t="s">
        <v>1008</v>
      </c>
      <c r="I3164" s="118">
        <v>1.3099999427795399</v>
      </c>
      <c r="J3164" s="118">
        <v>1.12000000476837</v>
      </c>
      <c r="K3164" s="118">
        <v>-1.9900000095367401</v>
      </c>
      <c r="L3164" s="181">
        <f>(K3164+'NPV Calcs'!$D$13)*About!$B$135</f>
        <v>5.4525110330620654</v>
      </c>
      <c r="M3164" s="95" t="str">
        <f>INDEX('IEA Tech to Policy Mapping'!$B$2:$B$13,MATCH($H3164,'IEA Tech to Policy Mapping'!$A$2:$A$13,0))</f>
        <v>ngps - T&amp;D methane capture</v>
      </c>
      <c r="N3164" s="182">
        <f>(J3164*About!$A$132/1000)*10^12*'EPA to IEA Scaling'!$E$13</f>
        <v>25379458198.197681</v>
      </c>
      <c r="O3164" s="183">
        <f>L3164/About!$B$144</f>
        <v>10.258665441168164</v>
      </c>
    </row>
    <row r="3165" spans="2:15" x14ac:dyDescent="0.45">
      <c r="B3165" s="118" t="s">
        <v>254</v>
      </c>
      <c r="C3165" s="118" t="s">
        <v>797</v>
      </c>
      <c r="D3165" s="118" t="s">
        <v>962</v>
      </c>
      <c r="E3165" s="118" t="s">
        <v>996</v>
      </c>
      <c r="F3165" s="118" t="s">
        <v>997</v>
      </c>
      <c r="G3165" s="118" t="s">
        <v>1000</v>
      </c>
      <c r="H3165" s="118" t="s">
        <v>1008</v>
      </c>
      <c r="I3165" s="118">
        <v>8.6400003433227504</v>
      </c>
      <c r="J3165" s="118">
        <v>7.3400001525878897</v>
      </c>
      <c r="K3165" s="118">
        <v>-1.9900000095367401</v>
      </c>
      <c r="L3165" s="181">
        <f>(K3165+'NPV Calcs'!$D$13)*About!$B$135</f>
        <v>5.4525110330620654</v>
      </c>
      <c r="M3165" s="95" t="str">
        <f>INDEX('IEA Tech to Policy Mapping'!$B$2:$B$13,MATCH($H3165,'IEA Tech to Policy Mapping'!$A$2:$A$13,0))</f>
        <v>ngps - T&amp;D methane capture</v>
      </c>
      <c r="N3165" s="182">
        <f>(J3165*About!$A$132/1000)*10^12*'EPA to IEA Scaling'!$E$13</f>
        <v>166326094869.87909</v>
      </c>
      <c r="O3165" s="183">
        <f>L3165/About!$B$144</f>
        <v>10.258665441168164</v>
      </c>
    </row>
    <row r="3166" spans="2:15" x14ac:dyDescent="0.45">
      <c r="B3166" s="118" t="s">
        <v>1063</v>
      </c>
      <c r="C3166" s="118" t="s">
        <v>797</v>
      </c>
      <c r="D3166" s="118" t="s">
        <v>962</v>
      </c>
      <c r="E3166" s="118" t="s">
        <v>996</v>
      </c>
      <c r="F3166" s="118" t="s">
        <v>997</v>
      </c>
      <c r="G3166" s="118" t="s">
        <v>1000</v>
      </c>
      <c r="H3166" s="118" t="s">
        <v>1008</v>
      </c>
      <c r="I3166" s="118">
        <v>22.7000007629394</v>
      </c>
      <c r="J3166" s="118">
        <v>19.290000915527301</v>
      </c>
      <c r="K3166" s="118">
        <v>-1.9900000095367401</v>
      </c>
      <c r="L3166" s="181">
        <f>(K3166+'NPV Calcs'!$D$13)*About!$B$135</f>
        <v>5.4525110330620654</v>
      </c>
      <c r="M3166" s="95" t="str">
        <f>INDEX('IEA Tech to Policy Mapping'!$B$2:$B$13,MATCH($H3166,'IEA Tech to Policy Mapping'!$A$2:$A$13,0))</f>
        <v>ngps - T&amp;D methane capture</v>
      </c>
      <c r="N3166" s="182">
        <f>(J3166*About!$A$132/1000)*10^12*'EPA to IEA Scaling'!$E$13</f>
        <v>437115865887.9375</v>
      </c>
      <c r="O3166" s="183">
        <f>L3166/About!$B$144</f>
        <v>10.258665441168164</v>
      </c>
    </row>
    <row r="3167" spans="2:15" x14ac:dyDescent="0.45">
      <c r="B3167" s="118" t="s">
        <v>343</v>
      </c>
      <c r="C3167" s="118" t="s">
        <v>797</v>
      </c>
      <c r="D3167" s="118" t="s">
        <v>962</v>
      </c>
      <c r="E3167" s="118" t="s">
        <v>996</v>
      </c>
      <c r="F3167" s="118" t="s">
        <v>997</v>
      </c>
      <c r="G3167" s="118" t="s">
        <v>1000</v>
      </c>
      <c r="H3167" s="118" t="s">
        <v>1008</v>
      </c>
      <c r="I3167" s="118">
        <v>221.009994506835</v>
      </c>
      <c r="J3167" s="118">
        <v>187.86000061035099</v>
      </c>
      <c r="K3167" s="118">
        <v>-1.9900000095367401</v>
      </c>
      <c r="L3167" s="181">
        <f>(K3167+'NPV Calcs'!$D$13)*About!$B$135</f>
        <v>5.4525110330620654</v>
      </c>
      <c r="M3167" s="95" t="str">
        <f>INDEX('IEA Tech to Policy Mapping'!$B$2:$B$13,MATCH($H3167,'IEA Tech to Policy Mapping'!$A$2:$A$13,0))</f>
        <v>ngps - T&amp;D methane capture</v>
      </c>
      <c r="N3167" s="182">
        <f>(J3167*About!$A$132/1000)*10^12*'EPA to IEA Scaling'!$E$13</f>
        <v>4256950903843.8193</v>
      </c>
      <c r="O3167" s="183">
        <f>L3167/About!$B$144</f>
        <v>10.258665441168164</v>
      </c>
    </row>
    <row r="3168" spans="2:15" x14ac:dyDescent="0.45">
      <c r="B3168" s="118" t="s">
        <v>84</v>
      </c>
      <c r="C3168" s="118" t="s">
        <v>797</v>
      </c>
      <c r="D3168" s="118" t="s">
        <v>985</v>
      </c>
      <c r="E3168" s="118" t="s">
        <v>1007</v>
      </c>
      <c r="F3168" s="118" t="s">
        <v>997</v>
      </c>
      <c r="G3168" s="118" t="s">
        <v>1000</v>
      </c>
      <c r="H3168" s="118" t="s">
        <v>1008</v>
      </c>
      <c r="I3168" s="118">
        <v>5.9999998658895402E-2</v>
      </c>
      <c r="J3168" s="118">
        <v>5.0000000745057997E-2</v>
      </c>
      <c r="K3168" s="118">
        <v>-1.9900000095367401</v>
      </c>
      <c r="L3168" s="181">
        <f>(K3168+'NPV Calcs'!$D$13)*About!$B$135</f>
        <v>5.4525110330620654</v>
      </c>
      <c r="M3168" s="95" t="str">
        <f>INDEX('IEA Tech to Policy Mapping'!$B$2:$B$13,MATCH($H3168,'IEA Tech to Policy Mapping'!$A$2:$A$13,0))</f>
        <v>ngps - T&amp;D methane capture</v>
      </c>
      <c r="N3168" s="182">
        <f>(J3168*About!$A$132/1000)*10^12*'EPA to IEA Scaling'!$E$13</f>
        <v>1133011538.7646732</v>
      </c>
      <c r="O3168" s="183">
        <f>L3168/About!$B$144</f>
        <v>10.258665441168164</v>
      </c>
    </row>
    <row r="3169" spans="2:15" x14ac:dyDescent="0.45">
      <c r="B3169" s="118" t="s">
        <v>97</v>
      </c>
      <c r="C3169" s="118" t="s">
        <v>797</v>
      </c>
      <c r="D3169" s="118" t="s">
        <v>985</v>
      </c>
      <c r="E3169" s="118" t="s">
        <v>1007</v>
      </c>
      <c r="F3169" s="118" t="s">
        <v>997</v>
      </c>
      <c r="G3169" s="118" t="s">
        <v>1000</v>
      </c>
      <c r="H3169" s="118" t="s">
        <v>1008</v>
      </c>
      <c r="I3169" s="118">
        <v>5.0000000745057997E-2</v>
      </c>
      <c r="J3169" s="118">
        <v>3.9999999105930301E-2</v>
      </c>
      <c r="K3169" s="118">
        <v>-1.9900000095367401</v>
      </c>
      <c r="L3169" s="181">
        <f>(K3169+'NPV Calcs'!$D$13)*About!$B$135</f>
        <v>5.4525110330620654</v>
      </c>
      <c r="M3169" s="95" t="str">
        <f>INDEX('IEA Tech to Policy Mapping'!$B$2:$B$13,MATCH($H3169,'IEA Tech to Policy Mapping'!$A$2:$A$13,0))</f>
        <v>ngps - T&amp;D methane capture</v>
      </c>
      <c r="N3169" s="182">
        <f>(J3169*About!$A$132/1000)*10^12*'EPA to IEA Scaling'!$E$13</f>
        <v>906409197.24536443</v>
      </c>
      <c r="O3169" s="183">
        <f>L3169/About!$B$144</f>
        <v>10.258665441168164</v>
      </c>
    </row>
    <row r="3170" spans="2:15" x14ac:dyDescent="0.45">
      <c r="B3170" s="118" t="s">
        <v>108</v>
      </c>
      <c r="C3170" s="118" t="s">
        <v>797</v>
      </c>
      <c r="D3170" s="118" t="s">
        <v>985</v>
      </c>
      <c r="E3170" s="118" t="s">
        <v>1007</v>
      </c>
      <c r="F3170" s="118" t="s">
        <v>997</v>
      </c>
      <c r="G3170" s="118" t="s">
        <v>1000</v>
      </c>
      <c r="H3170" s="118" t="s">
        <v>1008</v>
      </c>
      <c r="I3170" s="118">
        <v>7.0000000298023196E-2</v>
      </c>
      <c r="J3170" s="118">
        <v>5.9999998658895402E-2</v>
      </c>
      <c r="K3170" s="118">
        <v>-1.9900000095367401</v>
      </c>
      <c r="L3170" s="181">
        <f>(K3170+'NPV Calcs'!$D$13)*About!$B$135</f>
        <v>5.4525110330620654</v>
      </c>
      <c r="M3170" s="95" t="str">
        <f>INDEX('IEA Tech to Policy Mapping'!$B$2:$B$13,MATCH($H3170,'IEA Tech to Policy Mapping'!$A$2:$A$13,0))</f>
        <v>ngps - T&amp;D methane capture</v>
      </c>
      <c r="N3170" s="182">
        <f>(J3170*About!$A$132/1000)*10^12*'EPA to IEA Scaling'!$E$13</f>
        <v>1359613795.8680458</v>
      </c>
      <c r="O3170" s="183">
        <f>L3170/About!$B$144</f>
        <v>10.258665441168164</v>
      </c>
    </row>
    <row r="3171" spans="2:15" x14ac:dyDescent="0.45">
      <c r="B3171" s="118" t="s">
        <v>254</v>
      </c>
      <c r="C3171" s="118" t="s">
        <v>797</v>
      </c>
      <c r="D3171" s="118" t="s">
        <v>985</v>
      </c>
      <c r="E3171" s="118" t="s">
        <v>1007</v>
      </c>
      <c r="F3171" s="118" t="s">
        <v>997</v>
      </c>
      <c r="G3171" s="118" t="s">
        <v>1000</v>
      </c>
      <c r="H3171" s="118" t="s">
        <v>1008</v>
      </c>
      <c r="I3171" s="118">
        <v>3.9999999105930301E-2</v>
      </c>
      <c r="J3171" s="118">
        <v>2.9999999329447701E-2</v>
      </c>
      <c r="K3171" s="118">
        <v>-1.9900000095367401</v>
      </c>
      <c r="L3171" s="181">
        <f>(K3171+'NPV Calcs'!$D$13)*About!$B$135</f>
        <v>5.4525110330620654</v>
      </c>
      <c r="M3171" s="95" t="str">
        <f>INDEX('IEA Tech to Policy Mapping'!$B$2:$B$13,MATCH($H3171,'IEA Tech to Policy Mapping'!$A$2:$A$13,0))</f>
        <v>ngps - T&amp;D methane capture</v>
      </c>
      <c r="N3171" s="182">
        <f>(J3171*About!$A$132/1000)*10^12*'EPA to IEA Scaling'!$E$13</f>
        <v>679806897.9340229</v>
      </c>
      <c r="O3171" s="183">
        <f>L3171/About!$B$144</f>
        <v>10.258665441168164</v>
      </c>
    </row>
    <row r="3172" spans="2:15" x14ac:dyDescent="0.45">
      <c r="B3172" s="118" t="s">
        <v>1063</v>
      </c>
      <c r="C3172" s="118" t="s">
        <v>797</v>
      </c>
      <c r="D3172" s="118" t="s">
        <v>985</v>
      </c>
      <c r="E3172" s="118" t="s">
        <v>1007</v>
      </c>
      <c r="F3172" s="118" t="s">
        <v>997</v>
      </c>
      <c r="G3172" s="118" t="s">
        <v>1000</v>
      </c>
      <c r="H3172" s="118" t="s">
        <v>1008</v>
      </c>
      <c r="I3172" s="118">
        <v>9.9999997764825804E-3</v>
      </c>
      <c r="J3172" s="118">
        <v>9.9999997764825804E-3</v>
      </c>
      <c r="K3172" s="118">
        <v>-1.9900000095367401</v>
      </c>
      <c r="L3172" s="181">
        <f>(K3172+'NPV Calcs'!$D$13)*About!$B$135</f>
        <v>5.4525110330620654</v>
      </c>
      <c r="M3172" s="95" t="str">
        <f>INDEX('IEA Tech to Policy Mapping'!$B$2:$B$13,MATCH($H3172,'IEA Tech to Policy Mapping'!$A$2:$A$13,0))</f>
        <v>ngps - T&amp;D methane capture</v>
      </c>
      <c r="N3172" s="182">
        <f>(J3172*About!$A$132/1000)*10^12*'EPA to IEA Scaling'!$E$13</f>
        <v>226602299.31134129</v>
      </c>
      <c r="O3172" s="183">
        <f>L3172/About!$B$144</f>
        <v>10.258665441168164</v>
      </c>
    </row>
    <row r="3173" spans="2:15" x14ac:dyDescent="0.45">
      <c r="B3173" s="118" t="s">
        <v>343</v>
      </c>
      <c r="C3173" s="118" t="s">
        <v>797</v>
      </c>
      <c r="D3173" s="118" t="s">
        <v>985</v>
      </c>
      <c r="E3173" s="118" t="s">
        <v>1007</v>
      </c>
      <c r="F3173" s="118" t="s">
        <v>997</v>
      </c>
      <c r="G3173" s="118" t="s">
        <v>1000</v>
      </c>
      <c r="H3173" s="118" t="s">
        <v>1008</v>
      </c>
      <c r="I3173" s="118">
        <v>0.81999999284744196</v>
      </c>
      <c r="J3173" s="118">
        <v>0.69999998807907104</v>
      </c>
      <c r="K3173" s="118">
        <v>-1.9900000095367401</v>
      </c>
      <c r="L3173" s="181">
        <f>(K3173+'NPV Calcs'!$D$13)*About!$B$135</f>
        <v>5.4525110330620654</v>
      </c>
      <c r="M3173" s="95" t="str">
        <f>INDEX('IEA Tech to Policy Mapping'!$B$2:$B$13,MATCH($H3173,'IEA Tech to Policy Mapping'!$A$2:$A$13,0))</f>
        <v>ngps - T&amp;D methane capture</v>
      </c>
      <c r="N3173" s="182">
        <f>(J3173*About!$A$132/1000)*10^12*'EPA to IEA Scaling'!$E$13</f>
        <v>15862161036.209827</v>
      </c>
      <c r="O3173" s="183">
        <f>L3173/About!$B$144</f>
        <v>10.258665441168164</v>
      </c>
    </row>
    <row r="3174" spans="2:15" x14ac:dyDescent="0.45">
      <c r="B3174" s="118" t="s">
        <v>27</v>
      </c>
      <c r="C3174" s="118" t="s">
        <v>797</v>
      </c>
      <c r="D3174" s="118" t="s">
        <v>962</v>
      </c>
      <c r="E3174" s="118" t="s">
        <v>996</v>
      </c>
      <c r="F3174" s="118" t="s">
        <v>997</v>
      </c>
      <c r="G3174" s="118" t="s">
        <v>1000</v>
      </c>
      <c r="H3174" s="118" t="s">
        <v>1008</v>
      </c>
      <c r="I3174" s="118">
        <v>63.180000305175703</v>
      </c>
      <c r="J3174" s="118">
        <v>53.700000762939403</v>
      </c>
      <c r="K3174" s="118">
        <v>-1.9900000095367401</v>
      </c>
      <c r="L3174" s="181">
        <f>(K3174+'NPV Calcs'!$D$13)*About!$B$135</f>
        <v>5.4525110330620654</v>
      </c>
      <c r="M3174" s="95" t="str">
        <f>INDEX('IEA Tech to Policy Mapping'!$B$2:$B$13,MATCH($H3174,'IEA Tech to Policy Mapping'!$A$2:$A$13,0))</f>
        <v>ngps - T&amp;D methane capture</v>
      </c>
      <c r="N3174" s="182">
        <f>(J3174*About!$A$132/1000)*10^12*'EPA to IEA Scaling'!$E$13</f>
        <v>1216854391789.1001</v>
      </c>
      <c r="O3174" s="183">
        <f>L3174/About!$B$144</f>
        <v>10.258665441168164</v>
      </c>
    </row>
    <row r="3175" spans="2:15" x14ac:dyDescent="0.45">
      <c r="B3175" s="118" t="s">
        <v>53</v>
      </c>
      <c r="C3175" s="118" t="s">
        <v>797</v>
      </c>
      <c r="D3175" s="118" t="s">
        <v>962</v>
      </c>
      <c r="E3175" s="118" t="s">
        <v>996</v>
      </c>
      <c r="F3175" s="118" t="s">
        <v>997</v>
      </c>
      <c r="G3175" s="118" t="s">
        <v>1000</v>
      </c>
      <c r="H3175" s="118" t="s">
        <v>1008</v>
      </c>
      <c r="I3175" s="118">
        <v>8.17000007629394</v>
      </c>
      <c r="J3175" s="118">
        <v>6.9499998092651296</v>
      </c>
      <c r="K3175" s="118">
        <v>-1.9900000095367401</v>
      </c>
      <c r="L3175" s="181">
        <f>(K3175+'NPV Calcs'!$D$13)*About!$B$135</f>
        <v>5.4525110330620654</v>
      </c>
      <c r="M3175" s="95" t="str">
        <f>INDEX('IEA Tech to Policy Mapping'!$B$2:$B$13,MATCH($H3175,'IEA Tech to Policy Mapping'!$A$2:$A$13,0))</f>
        <v>ngps - T&amp;D methane capture</v>
      </c>
      <c r="N3175" s="182">
        <f>(J3175*About!$A$132/1000)*10^12*'EPA to IEA Scaling'!$E$13</f>
        <v>157488597219.43063</v>
      </c>
      <c r="O3175" s="183">
        <f>L3175/About!$B$144</f>
        <v>10.258665441168164</v>
      </c>
    </row>
    <row r="3176" spans="2:15" x14ac:dyDescent="0.45">
      <c r="B3176" s="118" t="s">
        <v>27</v>
      </c>
      <c r="C3176" s="118" t="s">
        <v>797</v>
      </c>
      <c r="D3176" s="118" t="s">
        <v>985</v>
      </c>
      <c r="E3176" s="118" t="s">
        <v>1007</v>
      </c>
      <c r="F3176" s="118" t="s">
        <v>997</v>
      </c>
      <c r="G3176" s="118" t="s">
        <v>1000</v>
      </c>
      <c r="H3176" s="118" t="s">
        <v>1008</v>
      </c>
      <c r="I3176" s="118">
        <v>0.140000000596046</v>
      </c>
      <c r="J3176" s="118">
        <v>0.11999999731779</v>
      </c>
      <c r="K3176" s="118">
        <v>-1.9900000095367401</v>
      </c>
      <c r="L3176" s="181">
        <f>(K3176+'NPV Calcs'!$D$13)*About!$B$135</f>
        <v>5.4525110330620654</v>
      </c>
      <c r="M3176" s="95" t="str">
        <f>INDEX('IEA Tech to Policy Mapping'!$B$2:$B$13,MATCH($H3176,'IEA Tech to Policy Mapping'!$A$2:$A$13,0))</f>
        <v>ngps - T&amp;D methane capture</v>
      </c>
      <c r="N3176" s="182">
        <f>(J3176*About!$A$132/1000)*10^12*'EPA to IEA Scaling'!$E$13</f>
        <v>2719227591.736073</v>
      </c>
      <c r="O3176" s="183">
        <f>L3176/About!$B$144</f>
        <v>10.258665441168164</v>
      </c>
    </row>
    <row r="3177" spans="2:15" x14ac:dyDescent="0.45">
      <c r="B3177" s="118" t="s">
        <v>53</v>
      </c>
      <c r="C3177" s="118" t="s">
        <v>797</v>
      </c>
      <c r="D3177" s="118" t="s">
        <v>985</v>
      </c>
      <c r="E3177" s="118" t="s">
        <v>1007</v>
      </c>
      <c r="F3177" s="118" t="s">
        <v>997</v>
      </c>
      <c r="G3177" s="118" t="s">
        <v>1000</v>
      </c>
      <c r="H3177" s="118" t="s">
        <v>1008</v>
      </c>
      <c r="I3177" s="118">
        <v>1.9999999552965102E-2</v>
      </c>
      <c r="J3177" s="118">
        <v>1.9999999552965102E-2</v>
      </c>
      <c r="K3177" s="118">
        <v>-1.9900000095367401</v>
      </c>
      <c r="L3177" s="181">
        <f>(K3177+'NPV Calcs'!$D$13)*About!$B$135</f>
        <v>5.4525110330620654</v>
      </c>
      <c r="M3177" s="95" t="str">
        <f>INDEX('IEA Tech to Policy Mapping'!$B$2:$B$13,MATCH($H3177,'IEA Tech to Policy Mapping'!$A$2:$A$13,0))</f>
        <v>ngps - T&amp;D methane capture</v>
      </c>
      <c r="N3177" s="182">
        <f>(J3177*About!$A$132/1000)*10^12*'EPA to IEA Scaling'!$E$13</f>
        <v>453204598.62268114</v>
      </c>
      <c r="O3177" s="183">
        <f>L3177/About!$B$144</f>
        <v>10.258665441168164</v>
      </c>
    </row>
    <row r="3178" spans="2:15" x14ac:dyDescent="0.45">
      <c r="B3178" s="118" t="s">
        <v>108</v>
      </c>
      <c r="C3178" s="118" t="s">
        <v>797</v>
      </c>
      <c r="D3178" s="118" t="s">
        <v>962</v>
      </c>
      <c r="E3178" s="118" t="s">
        <v>996</v>
      </c>
      <c r="F3178" s="118" t="s">
        <v>997</v>
      </c>
      <c r="G3178" s="118" t="s">
        <v>988</v>
      </c>
      <c r="H3178" s="118" t="s">
        <v>995</v>
      </c>
      <c r="I3178" s="118">
        <v>0.30000001192092801</v>
      </c>
      <c r="J3178" s="118">
        <v>0.30000001192092801</v>
      </c>
      <c r="K3178" s="118">
        <v>-1.95000004768371</v>
      </c>
      <c r="L3178" s="181">
        <f>(K3178+'NPV Calcs'!$D$13)*About!$B$135</f>
        <v>5.4884331914292703</v>
      </c>
      <c r="M3178" s="95" t="str">
        <f>INDEX('IEA Tech to Policy Mapping'!$B$2:$B$13,MATCH($H3178,'IEA Tech to Policy Mapping'!$A$2:$A$13,0))</f>
        <v>ngps - T&amp;D methane capture</v>
      </c>
      <c r="N3178" s="182">
        <f>(J3178*About!$A$132/1000)*10^12*'EPA to IEA Scaling'!$E$13</f>
        <v>6798069401.4199009</v>
      </c>
      <c r="O3178" s="183">
        <f>L3178/About!$B$144</f>
        <v>10.326251440055517</v>
      </c>
    </row>
    <row r="3179" spans="2:15" x14ac:dyDescent="0.45">
      <c r="B3179" s="118" t="s">
        <v>1063</v>
      </c>
      <c r="C3179" s="118" t="s">
        <v>797</v>
      </c>
      <c r="D3179" s="118" t="s">
        <v>962</v>
      </c>
      <c r="E3179" s="118" t="s">
        <v>991</v>
      </c>
      <c r="F3179" s="118" t="s">
        <v>987</v>
      </c>
      <c r="G3179" s="118" t="s">
        <v>988</v>
      </c>
      <c r="H3179" s="118" t="s">
        <v>995</v>
      </c>
      <c r="I3179" s="118">
        <v>7.9999998211860601E-2</v>
      </c>
      <c r="J3179" s="118">
        <v>7.9999998211860601E-2</v>
      </c>
      <c r="K3179" s="118">
        <v>-1.83000004291534</v>
      </c>
      <c r="L3179" s="181">
        <f>(K3179+'NPV Calcs'!$D$13)*About!$B$135</f>
        <v>5.5961997735873537</v>
      </c>
      <c r="M3179" s="95" t="str">
        <f>INDEX('IEA Tech to Policy Mapping'!$B$2:$B$13,MATCH($H3179,'IEA Tech to Policy Mapping'!$A$2:$A$13,0))</f>
        <v>ngps - T&amp;D methane capture</v>
      </c>
      <c r="N3179" s="182">
        <f>(J3179*About!$A$132/1000)*10^12*'EPA to IEA Scaling'!$E$13</f>
        <v>1812818394.4907289</v>
      </c>
      <c r="O3179" s="183">
        <f>L3179/About!$B$144</f>
        <v>10.529009638139726</v>
      </c>
    </row>
    <row r="3180" spans="2:15" x14ac:dyDescent="0.45">
      <c r="B3180" s="118" t="s">
        <v>254</v>
      </c>
      <c r="C3180" s="118" t="s">
        <v>797</v>
      </c>
      <c r="D3180" s="118" t="s">
        <v>962</v>
      </c>
      <c r="E3180" s="118" t="s">
        <v>996</v>
      </c>
      <c r="F3180" s="118" t="s">
        <v>997</v>
      </c>
      <c r="G3180" s="118" t="s">
        <v>988</v>
      </c>
      <c r="H3180" s="118" t="s">
        <v>995</v>
      </c>
      <c r="I3180" s="118">
        <v>1.96000003814697</v>
      </c>
      <c r="J3180" s="118">
        <v>1.96000003814697</v>
      </c>
      <c r="K3180" s="118">
        <v>-1.50999999046325</v>
      </c>
      <c r="L3180" s="181">
        <f>(K3180+'NPV Calcs'!$D$13)*About!$B$135</f>
        <v>5.8835773616944085</v>
      </c>
      <c r="M3180" s="95" t="str">
        <f>INDEX('IEA Tech to Policy Mapping'!$B$2:$B$13,MATCH($H3180,'IEA Tech to Policy Mapping'!$A$2:$A$13,0))</f>
        <v>ngps - T&amp;D methane capture</v>
      </c>
      <c r="N3180" s="182">
        <f>(J3180*About!$A$132/1000)*10^12*'EPA to IEA Scaling'!$E$13</f>
        <v>44414052522.173447</v>
      </c>
      <c r="O3180" s="183">
        <f>L3180/About!$B$144</f>
        <v>11.069698233505022</v>
      </c>
    </row>
    <row r="3181" spans="2:15" x14ac:dyDescent="0.45">
      <c r="B3181" s="118" t="s">
        <v>97</v>
      </c>
      <c r="C3181" s="118" t="s">
        <v>797</v>
      </c>
      <c r="D3181" s="118" t="s">
        <v>985</v>
      </c>
      <c r="E3181" s="118" t="s">
        <v>994</v>
      </c>
      <c r="F3181" s="118" t="s">
        <v>987</v>
      </c>
      <c r="G3181" s="118" t="s">
        <v>1000</v>
      </c>
      <c r="H3181" s="118" t="s">
        <v>1001</v>
      </c>
      <c r="I3181" s="118">
        <v>7.0000000298023196E-2</v>
      </c>
      <c r="J3181" s="118">
        <v>5.9999998658895402E-2</v>
      </c>
      <c r="K3181" s="118">
        <v>-1.4400000572204501</v>
      </c>
      <c r="L3181" s="181">
        <f>(K3181+'NPV Calcs'!$D$13)*About!$B$135</f>
        <v>5.9464411388370149</v>
      </c>
      <c r="M3181" s="95" t="str">
        <f>INDEX('IEA Tech to Policy Mapping'!$B$2:$B$13,MATCH($H3181,'IEA Tech to Policy Mapping'!$A$2:$A$13,0))</f>
        <v>ngps - T&amp;D methane capture</v>
      </c>
      <c r="N3181" s="182">
        <f>(J3181*About!$A$132/1000)*10^12*'EPA to IEA Scaling'!$E$13</f>
        <v>1359613795.8680458</v>
      </c>
      <c r="O3181" s="183">
        <f>L3181/About!$B$144</f>
        <v>11.187973731557886</v>
      </c>
    </row>
    <row r="3182" spans="2:15" x14ac:dyDescent="0.45">
      <c r="B3182" s="118" t="s">
        <v>254</v>
      </c>
      <c r="C3182" s="118" t="s">
        <v>797</v>
      </c>
      <c r="D3182" s="118" t="s">
        <v>985</v>
      </c>
      <c r="E3182" s="118" t="s">
        <v>994</v>
      </c>
      <c r="F3182" s="118" t="s">
        <v>987</v>
      </c>
      <c r="G3182" s="118" t="s">
        <v>1000</v>
      </c>
      <c r="H3182" s="118" t="s">
        <v>1001</v>
      </c>
      <c r="I3182" s="118">
        <v>2.9999999329447701E-2</v>
      </c>
      <c r="J3182" s="118">
        <v>2.9999999329447701E-2</v>
      </c>
      <c r="K3182" s="118">
        <v>-1.4400000572204501</v>
      </c>
      <c r="L3182" s="181">
        <f>(K3182+'NPV Calcs'!$D$13)*About!$B$135</f>
        <v>5.9464411388370149</v>
      </c>
      <c r="M3182" s="95" t="str">
        <f>INDEX('IEA Tech to Policy Mapping'!$B$2:$B$13,MATCH($H3182,'IEA Tech to Policy Mapping'!$A$2:$A$13,0))</f>
        <v>ngps - T&amp;D methane capture</v>
      </c>
      <c r="N3182" s="182">
        <f>(J3182*About!$A$132/1000)*10^12*'EPA to IEA Scaling'!$E$13</f>
        <v>679806897.9340229</v>
      </c>
      <c r="O3182" s="183">
        <f>L3182/About!$B$144</f>
        <v>11.187973731557886</v>
      </c>
    </row>
    <row r="3183" spans="2:15" x14ac:dyDescent="0.45">
      <c r="B3183" s="118" t="s">
        <v>1063</v>
      </c>
      <c r="C3183" s="118" t="s">
        <v>797</v>
      </c>
      <c r="D3183" s="118" t="s">
        <v>985</v>
      </c>
      <c r="E3183" s="118" t="s">
        <v>994</v>
      </c>
      <c r="F3183" s="118" t="s">
        <v>987</v>
      </c>
      <c r="G3183" s="118" t="s">
        <v>1000</v>
      </c>
      <c r="H3183" s="118" t="s">
        <v>1001</v>
      </c>
      <c r="I3183" s="118">
        <v>0.129999995231628</v>
      </c>
      <c r="J3183" s="118">
        <v>0.109999999403953</v>
      </c>
      <c r="K3183" s="118">
        <v>-1.4400000572204501</v>
      </c>
      <c r="L3183" s="181">
        <f>(K3183+'NPV Calcs'!$D$13)*About!$B$135</f>
        <v>5.9464411388370149</v>
      </c>
      <c r="M3183" s="95" t="str">
        <f>INDEX('IEA Tech to Policy Mapping'!$B$2:$B$13,MATCH($H3183,'IEA Tech to Policy Mapping'!$A$2:$A$13,0))</f>
        <v>ngps - T&amp;D methane capture</v>
      </c>
      <c r="N3183" s="182">
        <f>(J3183*About!$A$132/1000)*10^12*'EPA to IEA Scaling'!$E$13</f>
        <v>2492625334.6327105</v>
      </c>
      <c r="O3183" s="183">
        <f>L3183/About!$B$144</f>
        <v>11.187973731557886</v>
      </c>
    </row>
    <row r="3184" spans="2:15" x14ac:dyDescent="0.45">
      <c r="B3184" s="118" t="s">
        <v>343</v>
      </c>
      <c r="C3184" s="118" t="s">
        <v>797</v>
      </c>
      <c r="D3184" s="118" t="s">
        <v>985</v>
      </c>
      <c r="E3184" s="118" t="s">
        <v>994</v>
      </c>
      <c r="F3184" s="118" t="s">
        <v>987</v>
      </c>
      <c r="G3184" s="118" t="s">
        <v>1000</v>
      </c>
      <c r="H3184" s="118" t="s">
        <v>1001</v>
      </c>
      <c r="I3184" s="118">
        <v>2.9400000572204501</v>
      </c>
      <c r="J3184" s="118">
        <v>2.5</v>
      </c>
      <c r="K3184" s="118">
        <v>-1.4400000572204501</v>
      </c>
      <c r="L3184" s="181">
        <f>(K3184+'NPV Calcs'!$D$13)*About!$B$135</f>
        <v>5.9464411388370149</v>
      </c>
      <c r="M3184" s="95" t="str">
        <f>INDEX('IEA Tech to Policy Mapping'!$B$2:$B$13,MATCH($H3184,'IEA Tech to Policy Mapping'!$A$2:$A$13,0))</f>
        <v>ngps - T&amp;D methane capture</v>
      </c>
      <c r="N3184" s="182">
        <f>(J3184*About!$A$132/1000)*10^12*'EPA to IEA Scaling'!$E$13</f>
        <v>56650576094.074371</v>
      </c>
      <c r="O3184" s="183">
        <f>L3184/About!$B$144</f>
        <v>11.187973731557886</v>
      </c>
    </row>
    <row r="3185" spans="2:15" x14ac:dyDescent="0.45">
      <c r="B3185" s="118" t="s">
        <v>27</v>
      </c>
      <c r="C3185" s="118" t="s">
        <v>797</v>
      </c>
      <c r="D3185" s="118" t="s">
        <v>962</v>
      </c>
      <c r="E3185" s="118" t="s">
        <v>999</v>
      </c>
      <c r="F3185" s="118" t="s">
        <v>987</v>
      </c>
      <c r="G3185" s="118" t="s">
        <v>1000</v>
      </c>
      <c r="H3185" s="118" t="s">
        <v>1001</v>
      </c>
      <c r="I3185" s="118">
        <v>1.45000004768371</v>
      </c>
      <c r="J3185" s="118">
        <v>1.2400000095367401</v>
      </c>
      <c r="K3185" s="118">
        <v>-1.4400000572204501</v>
      </c>
      <c r="L3185" s="181">
        <f>(K3185+'NPV Calcs'!$D$13)*About!$B$135</f>
        <v>5.9464411388370149</v>
      </c>
      <c r="M3185" s="95" t="str">
        <f>INDEX('IEA Tech to Policy Mapping'!$B$2:$B$13,MATCH($H3185,'IEA Tech to Policy Mapping'!$A$2:$A$13,0))</f>
        <v>ngps - T&amp;D methane capture</v>
      </c>
      <c r="N3185" s="182">
        <f>(J3185*About!$A$132/1000)*10^12*'EPA to IEA Scaling'!$E$13</f>
        <v>28098685958.765621</v>
      </c>
      <c r="O3185" s="183">
        <f>L3185/About!$B$144</f>
        <v>11.187973731557886</v>
      </c>
    </row>
    <row r="3186" spans="2:15" x14ac:dyDescent="0.45">
      <c r="B3186" s="118" t="s">
        <v>27</v>
      </c>
      <c r="C3186" s="118" t="s">
        <v>797</v>
      </c>
      <c r="D3186" s="118" t="s">
        <v>985</v>
      </c>
      <c r="E3186" s="118" t="s">
        <v>994</v>
      </c>
      <c r="F3186" s="118" t="s">
        <v>987</v>
      </c>
      <c r="G3186" s="118" t="s">
        <v>1000</v>
      </c>
      <c r="H3186" s="118" t="s">
        <v>1001</v>
      </c>
      <c r="I3186" s="118">
        <v>5.9999998658895402E-2</v>
      </c>
      <c r="J3186" s="118">
        <v>5.0000000745057997E-2</v>
      </c>
      <c r="K3186" s="118">
        <v>-1.4400000572204501</v>
      </c>
      <c r="L3186" s="181">
        <f>(K3186+'NPV Calcs'!$D$13)*About!$B$135</f>
        <v>5.9464411388370149</v>
      </c>
      <c r="M3186" s="95" t="str">
        <f>INDEX('IEA Tech to Policy Mapping'!$B$2:$B$13,MATCH($H3186,'IEA Tech to Policy Mapping'!$A$2:$A$13,0))</f>
        <v>ngps - T&amp;D methane capture</v>
      </c>
      <c r="N3186" s="182">
        <f>(J3186*About!$A$132/1000)*10^12*'EPA to IEA Scaling'!$E$13</f>
        <v>1133011538.7646732</v>
      </c>
      <c r="O3186" s="183">
        <f>L3186/About!$B$144</f>
        <v>11.187973731557886</v>
      </c>
    </row>
    <row r="3187" spans="2:15" x14ac:dyDescent="0.45">
      <c r="B3187" s="118" t="s">
        <v>84</v>
      </c>
      <c r="C3187" s="118" t="s">
        <v>797</v>
      </c>
      <c r="D3187" s="118" t="s">
        <v>962</v>
      </c>
      <c r="E3187" s="118" t="s">
        <v>999</v>
      </c>
      <c r="F3187" s="118" t="s">
        <v>987</v>
      </c>
      <c r="G3187" s="118" t="s">
        <v>1000</v>
      </c>
      <c r="H3187" s="118" t="s">
        <v>1001</v>
      </c>
      <c r="I3187" s="118">
        <v>0.68999999761581399</v>
      </c>
      <c r="J3187" s="118">
        <v>0.58999997377395597</v>
      </c>
      <c r="K3187" s="118">
        <v>-1.4400000572204501</v>
      </c>
      <c r="L3187" s="181">
        <f>(K3187+'NPV Calcs'!$D$13)*About!$B$135</f>
        <v>5.9464411388370149</v>
      </c>
      <c r="M3187" s="95" t="str">
        <f>INDEX('IEA Tech to Policy Mapping'!$B$2:$B$13,MATCH($H3187,'IEA Tech to Policy Mapping'!$A$2:$A$13,0))</f>
        <v>ngps - T&amp;D methane capture</v>
      </c>
      <c r="N3187" s="182">
        <f>(J3187*About!$A$132/1000)*10^12*'EPA to IEA Scaling'!$E$13</f>
        <v>13369535363.913351</v>
      </c>
      <c r="O3187" s="183">
        <f>L3187/About!$B$144</f>
        <v>11.187973731557886</v>
      </c>
    </row>
    <row r="3188" spans="2:15" x14ac:dyDescent="0.45">
      <c r="B3188" s="118" t="s">
        <v>108</v>
      </c>
      <c r="C3188" s="118" t="s">
        <v>797</v>
      </c>
      <c r="D3188" s="118" t="s">
        <v>962</v>
      </c>
      <c r="E3188" s="118" t="s">
        <v>999</v>
      </c>
      <c r="F3188" s="118" t="s">
        <v>987</v>
      </c>
      <c r="G3188" s="118" t="s">
        <v>1000</v>
      </c>
      <c r="H3188" s="118" t="s">
        <v>1001</v>
      </c>
      <c r="I3188" s="118">
        <v>0.10000000149011599</v>
      </c>
      <c r="J3188" s="118">
        <v>9.0000003576278603E-2</v>
      </c>
      <c r="K3188" s="118">
        <v>-1.4400000572204501</v>
      </c>
      <c r="L3188" s="181">
        <f>(K3188+'NPV Calcs'!$D$13)*About!$B$135</f>
        <v>5.9464411388370149</v>
      </c>
      <c r="M3188" s="95" t="str">
        <f>INDEX('IEA Tech to Policy Mapping'!$B$2:$B$13,MATCH($H3188,'IEA Tech to Policy Mapping'!$A$2:$A$13,0))</f>
        <v>ngps - T&amp;D methane capture</v>
      </c>
      <c r="N3188" s="182">
        <f>(J3188*About!$A$132/1000)*10^12*'EPA to IEA Scaling'!$E$13</f>
        <v>2039420820.4259746</v>
      </c>
      <c r="O3188" s="183">
        <f>L3188/About!$B$144</f>
        <v>11.187973731557886</v>
      </c>
    </row>
    <row r="3189" spans="2:15" x14ac:dyDescent="0.45">
      <c r="B3189" s="118" t="s">
        <v>254</v>
      </c>
      <c r="C3189" s="118" t="s">
        <v>797</v>
      </c>
      <c r="D3189" s="118" t="s">
        <v>962</v>
      </c>
      <c r="E3189" s="118" t="s">
        <v>999</v>
      </c>
      <c r="F3189" s="118" t="s">
        <v>987</v>
      </c>
      <c r="G3189" s="118" t="s">
        <v>1000</v>
      </c>
      <c r="H3189" s="118" t="s">
        <v>1001</v>
      </c>
      <c r="I3189" s="118">
        <v>9.9999997764825804E-3</v>
      </c>
      <c r="J3189" s="118">
        <v>9.9999997764825804E-3</v>
      </c>
      <c r="K3189" s="118">
        <v>-1.4400000572204501</v>
      </c>
      <c r="L3189" s="181">
        <f>(K3189+'NPV Calcs'!$D$13)*About!$B$135</f>
        <v>5.9464411388370149</v>
      </c>
      <c r="M3189" s="95" t="str">
        <f>INDEX('IEA Tech to Policy Mapping'!$B$2:$B$13,MATCH($H3189,'IEA Tech to Policy Mapping'!$A$2:$A$13,0))</f>
        <v>ngps - T&amp;D methane capture</v>
      </c>
      <c r="N3189" s="182">
        <f>(J3189*About!$A$132/1000)*10^12*'EPA to IEA Scaling'!$E$13</f>
        <v>226602299.31134129</v>
      </c>
      <c r="O3189" s="183">
        <f>L3189/About!$B$144</f>
        <v>11.187973731557886</v>
      </c>
    </row>
    <row r="3190" spans="2:15" x14ac:dyDescent="0.45">
      <c r="B3190" s="118" t="s">
        <v>1063</v>
      </c>
      <c r="C3190" s="118" t="s">
        <v>797</v>
      </c>
      <c r="D3190" s="118" t="s">
        <v>962</v>
      </c>
      <c r="E3190" s="118" t="s">
        <v>999</v>
      </c>
      <c r="F3190" s="118" t="s">
        <v>987</v>
      </c>
      <c r="G3190" s="118" t="s">
        <v>1000</v>
      </c>
      <c r="H3190" s="118" t="s">
        <v>1001</v>
      </c>
      <c r="I3190" s="118">
        <v>6.71000003814697</v>
      </c>
      <c r="J3190" s="118">
        <v>5.6999998092651296</v>
      </c>
      <c r="K3190" s="118">
        <v>-1.4400000572204501</v>
      </c>
      <c r="L3190" s="181">
        <f>(K3190+'NPV Calcs'!$D$13)*About!$B$135</f>
        <v>5.9464411388370149</v>
      </c>
      <c r="M3190" s="95" t="str">
        <f>INDEX('IEA Tech to Policy Mapping'!$B$2:$B$13,MATCH($H3190,'IEA Tech to Policy Mapping'!$A$2:$A$13,0))</f>
        <v>ngps - T&amp;D methane capture</v>
      </c>
      <c r="N3190" s="182">
        <f>(J3190*About!$A$132/1000)*10^12*'EPA to IEA Scaling'!$E$13</f>
        <v>129163309172.39345</v>
      </c>
      <c r="O3190" s="183">
        <f>L3190/About!$B$144</f>
        <v>11.187973731557886</v>
      </c>
    </row>
    <row r="3191" spans="2:15" x14ac:dyDescent="0.45">
      <c r="B3191" s="118" t="s">
        <v>343</v>
      </c>
      <c r="C3191" s="118" t="s">
        <v>797</v>
      </c>
      <c r="D3191" s="118" t="s">
        <v>962</v>
      </c>
      <c r="E3191" s="118" t="s">
        <v>999</v>
      </c>
      <c r="F3191" s="118" t="s">
        <v>987</v>
      </c>
      <c r="G3191" s="118" t="s">
        <v>1000</v>
      </c>
      <c r="H3191" s="118" t="s">
        <v>1001</v>
      </c>
      <c r="I3191" s="118">
        <v>7.8099999427795401</v>
      </c>
      <c r="J3191" s="118">
        <v>6.6399998664855904</v>
      </c>
      <c r="K3191" s="118">
        <v>-1.4400000572204501</v>
      </c>
      <c r="L3191" s="181">
        <f>(K3191+'NPV Calcs'!$D$13)*About!$B$135</f>
        <v>5.9464411388370149</v>
      </c>
      <c r="M3191" s="95" t="str">
        <f>INDEX('IEA Tech to Policy Mapping'!$B$2:$B$13,MATCH($H3191,'IEA Tech to Policy Mapping'!$A$2:$A$13,0))</f>
        <v>ngps - T&amp;D methane capture</v>
      </c>
      <c r="N3191" s="182">
        <f>(J3191*About!$A$132/1000)*10^12*'EPA to IEA Scaling'!$E$13</f>
        <v>150463927080.39426</v>
      </c>
      <c r="O3191" s="183">
        <f>L3191/About!$B$144</f>
        <v>11.187973731557886</v>
      </c>
    </row>
    <row r="3192" spans="2:15" x14ac:dyDescent="0.45">
      <c r="B3192" s="118" t="s">
        <v>59</v>
      </c>
      <c r="C3192" s="118" t="s">
        <v>797</v>
      </c>
      <c r="D3192" s="118" t="s">
        <v>985</v>
      </c>
      <c r="E3192" s="118" t="s">
        <v>986</v>
      </c>
      <c r="F3192" s="118" t="s">
        <v>987</v>
      </c>
      <c r="G3192" s="118" t="s">
        <v>1000</v>
      </c>
      <c r="H3192" s="118" t="s">
        <v>1001</v>
      </c>
      <c r="I3192" s="118">
        <v>1.2300000190734801</v>
      </c>
      <c r="J3192" s="118">
        <v>1.03999996185302</v>
      </c>
      <c r="K3192" s="118">
        <v>-1.3899999856948799</v>
      </c>
      <c r="L3192" s="181">
        <f>(K3192+'NPV Calcs'!$D$13)*About!$B$135</f>
        <v>5.9913439438524918</v>
      </c>
      <c r="M3192" s="95" t="str">
        <f>INDEX('IEA Tech to Policy Mapping'!$B$2:$B$13,MATCH($H3192,'IEA Tech to Policy Mapping'!$A$2:$A$13,0))</f>
        <v>ngps - T&amp;D methane capture</v>
      </c>
      <c r="N3192" s="182">
        <f>(J3192*About!$A$132/1000)*10^12*'EPA to IEA Scaling'!$E$13</f>
        <v>23566638790.715584</v>
      </c>
      <c r="O3192" s="183">
        <f>L3192/About!$B$144</f>
        <v>11.272456431589232</v>
      </c>
    </row>
    <row r="3193" spans="2:15" x14ac:dyDescent="0.45">
      <c r="B3193" s="118" t="s">
        <v>59</v>
      </c>
      <c r="C3193" s="118" t="s">
        <v>797</v>
      </c>
      <c r="D3193" s="118" t="s">
        <v>962</v>
      </c>
      <c r="E3193" s="118" t="s">
        <v>991</v>
      </c>
      <c r="F3193" s="118" t="s">
        <v>987</v>
      </c>
      <c r="G3193" s="118" t="s">
        <v>1000</v>
      </c>
      <c r="H3193" s="118" t="s">
        <v>1001</v>
      </c>
      <c r="I3193" s="118">
        <v>1.6799999475479099</v>
      </c>
      <c r="J3193" s="118">
        <v>1.4299999475479099</v>
      </c>
      <c r="K3193" s="118">
        <v>-1.3899999856948799</v>
      </c>
      <c r="L3193" s="181">
        <f>(K3193+'NPV Calcs'!$D$13)*About!$B$135</f>
        <v>5.9913439438524918</v>
      </c>
      <c r="M3193" s="95" t="str">
        <f>INDEX('IEA Tech to Policy Mapping'!$B$2:$B$13,MATCH($H3193,'IEA Tech to Policy Mapping'!$A$2:$A$13,0))</f>
        <v>ngps - T&amp;D methane capture</v>
      </c>
      <c r="N3193" s="182">
        <f>(J3193*About!$A$132/1000)*10^12*'EPA to IEA Scaling'!$E$13</f>
        <v>32404128337.2341</v>
      </c>
      <c r="O3193" s="183">
        <f>L3193/About!$B$144</f>
        <v>11.272456431589232</v>
      </c>
    </row>
    <row r="3194" spans="2:15" x14ac:dyDescent="0.45">
      <c r="B3194" s="118" t="s">
        <v>59</v>
      </c>
      <c r="C3194" s="118" t="s">
        <v>797</v>
      </c>
      <c r="D3194" s="118" t="s">
        <v>962</v>
      </c>
      <c r="E3194" s="118" t="s">
        <v>996</v>
      </c>
      <c r="F3194" s="118" t="s">
        <v>997</v>
      </c>
      <c r="G3194" s="118" t="s">
        <v>988</v>
      </c>
      <c r="H3194" s="118" t="s">
        <v>995</v>
      </c>
      <c r="I3194" s="118">
        <v>10.9300003051757</v>
      </c>
      <c r="J3194" s="118">
        <v>10.9300003051757</v>
      </c>
      <c r="K3194" s="118">
        <v>-1.3099999427795399</v>
      </c>
      <c r="L3194" s="181">
        <f>(K3194+'NPV Calcs'!$D$13)*About!$B$135</f>
        <v>6.0631883676433693</v>
      </c>
      <c r="M3194" s="95" t="str">
        <f>INDEX('IEA Tech to Policy Mapping'!$B$2:$B$13,MATCH($H3194,'IEA Tech to Policy Mapping'!$A$2:$A$13,0))</f>
        <v>ngps - T&amp;D methane capture</v>
      </c>
      <c r="N3194" s="182">
        <f>(J3194*About!$A$132/1000)*10^12*'EPA to IEA Scaling'!$E$13</f>
        <v>247676325598.64481</v>
      </c>
      <c r="O3194" s="183">
        <f>L3194/About!$B$144</f>
        <v>11.407628630786087</v>
      </c>
    </row>
    <row r="3195" spans="2:15" x14ac:dyDescent="0.45">
      <c r="B3195" s="118" t="s">
        <v>343</v>
      </c>
      <c r="C3195" s="118" t="s">
        <v>797</v>
      </c>
      <c r="D3195" s="118" t="s">
        <v>962</v>
      </c>
      <c r="E3195" s="118" t="s">
        <v>996</v>
      </c>
      <c r="F3195" s="118" t="s">
        <v>997</v>
      </c>
      <c r="G3195" s="118" t="s">
        <v>988</v>
      </c>
      <c r="H3195" s="118" t="s">
        <v>995</v>
      </c>
      <c r="I3195" s="118">
        <v>50.069999694824197</v>
      </c>
      <c r="J3195" s="118">
        <v>50.069999694824197</v>
      </c>
      <c r="K3195" s="118">
        <v>-1.29999995231628</v>
      </c>
      <c r="L3195" s="181">
        <f>(K3195+'NPV Calcs'!$D$13)*About!$B$135</f>
        <v>6.0721689072351737</v>
      </c>
      <c r="M3195" s="95" t="str">
        <f>INDEX('IEA Tech to Policy Mapping'!$B$2:$B$13,MATCH($H3195,'IEA Tech to Policy Mapping'!$A$2:$A$13,0))</f>
        <v>ngps - T&amp;D methane capture</v>
      </c>
      <c r="N3195" s="182">
        <f>(J3195*About!$A$132/1000)*10^12*'EPA to IEA Scaling'!$E$13</f>
        <v>1134597731096.7676</v>
      </c>
      <c r="O3195" s="183">
        <f>L3195/About!$B$144</f>
        <v>11.424525130507931</v>
      </c>
    </row>
    <row r="3196" spans="2:15" x14ac:dyDescent="0.45">
      <c r="B3196" s="118" t="s">
        <v>84</v>
      </c>
      <c r="C3196" s="118" t="s">
        <v>797</v>
      </c>
      <c r="D3196" s="118" t="s">
        <v>962</v>
      </c>
      <c r="E3196" s="118" t="s">
        <v>996</v>
      </c>
      <c r="F3196" s="118" t="s">
        <v>997</v>
      </c>
      <c r="G3196" s="118" t="s">
        <v>988</v>
      </c>
      <c r="H3196" s="118" t="s">
        <v>995</v>
      </c>
      <c r="I3196" s="118">
        <v>3.3099999427795401</v>
      </c>
      <c r="J3196" s="118">
        <v>3.3099999427795401</v>
      </c>
      <c r="K3196" s="118">
        <v>-1.28999996185302</v>
      </c>
      <c r="L3196" s="181">
        <f>(K3196+'NPV Calcs'!$D$13)*About!$B$135</f>
        <v>6.0811494468269762</v>
      </c>
      <c r="M3196" s="95" t="str">
        <f>INDEX('IEA Tech to Policy Mapping'!$B$2:$B$13,MATCH($H3196,'IEA Tech to Policy Mapping'!$A$2:$A$13,0))</f>
        <v>ngps - T&amp;D methane capture</v>
      </c>
      <c r="N3196" s="182">
        <f>(J3196*About!$A$132/1000)*10^12*'EPA to IEA Scaling'!$E$13</f>
        <v>75005361451.925659</v>
      </c>
      <c r="O3196" s="183">
        <f>L3196/About!$B$144</f>
        <v>11.441421630229772</v>
      </c>
    </row>
    <row r="3197" spans="2:15" x14ac:dyDescent="0.45">
      <c r="B3197" s="118" t="s">
        <v>27</v>
      </c>
      <c r="C3197" s="118" t="s">
        <v>797</v>
      </c>
      <c r="D3197" s="118" t="s">
        <v>962</v>
      </c>
      <c r="E3197" s="118" t="s">
        <v>996</v>
      </c>
      <c r="F3197" s="118" t="s">
        <v>997</v>
      </c>
      <c r="G3197" s="118" t="s">
        <v>988</v>
      </c>
      <c r="H3197" s="118" t="s">
        <v>995</v>
      </c>
      <c r="I3197" s="118">
        <v>14.319999694824199</v>
      </c>
      <c r="J3197" s="118">
        <v>14.319999694824199</v>
      </c>
      <c r="K3197" s="118">
        <v>-1.1799999475479099</v>
      </c>
      <c r="L3197" s="181">
        <f>(K3197+'NPV Calcs'!$D$13)*About!$B$135</f>
        <v>6.179935489393257</v>
      </c>
      <c r="M3197" s="95" t="str">
        <f>INDEX('IEA Tech to Policy Mapping'!$B$2:$B$13,MATCH($H3197,'IEA Tech to Policy Mapping'!$A$2:$A$13,0))</f>
        <v>ngps - T&amp;D methane capture</v>
      </c>
      <c r="N3197" s="182">
        <f>(J3197*About!$A$132/1000)*10^12*'EPA to IEA Scaling'!$E$13</f>
        <v>324494492951.50403</v>
      </c>
      <c r="O3197" s="183">
        <f>L3197/About!$B$144</f>
        <v>11.627283328592142</v>
      </c>
    </row>
    <row r="3198" spans="2:15" x14ac:dyDescent="0.45">
      <c r="B3198" s="118" t="s">
        <v>84</v>
      </c>
      <c r="C3198" s="118" t="s">
        <v>797</v>
      </c>
      <c r="D3198" s="118" t="s">
        <v>962</v>
      </c>
      <c r="E3198" s="118" t="s">
        <v>991</v>
      </c>
      <c r="F3198" s="118" t="s">
        <v>987</v>
      </c>
      <c r="G3198" s="118" t="s">
        <v>1000</v>
      </c>
      <c r="H3198" s="118" t="s">
        <v>1001</v>
      </c>
      <c r="I3198" s="118">
        <v>3.5099999904632502</v>
      </c>
      <c r="J3198" s="118">
        <v>2.9800000190734801</v>
      </c>
      <c r="K3198" s="118">
        <v>-0.95999997854232699</v>
      </c>
      <c r="L3198" s="181">
        <f>(K3198+'NPV Calcs'!$D$13)*About!$B$135</f>
        <v>6.3775075209975851</v>
      </c>
      <c r="M3198" s="95" t="str">
        <f>INDEX('IEA Tech to Policy Mapping'!$B$2:$B$13,MATCH($H3198,'IEA Tech to Policy Mapping'!$A$2:$A$13,0))</f>
        <v>ngps - T&amp;D methane capture</v>
      </c>
      <c r="N3198" s="182">
        <f>(J3198*About!$A$132/1000)*10^12*'EPA to IEA Scaling'!$E$13</f>
        <v>67527487136.346115</v>
      </c>
      <c r="O3198" s="183">
        <f>L3198/About!$B$144</f>
        <v>11.999006624605807</v>
      </c>
    </row>
    <row r="3199" spans="2:15" x14ac:dyDescent="0.45">
      <c r="B3199" s="118" t="s">
        <v>97</v>
      </c>
      <c r="C3199" s="118" t="s">
        <v>797</v>
      </c>
      <c r="D3199" s="118" t="s">
        <v>962</v>
      </c>
      <c r="E3199" s="118" t="s">
        <v>991</v>
      </c>
      <c r="F3199" s="118" t="s">
        <v>987</v>
      </c>
      <c r="G3199" s="118" t="s">
        <v>1000</v>
      </c>
      <c r="H3199" s="118" t="s">
        <v>1001</v>
      </c>
      <c r="I3199" s="118">
        <v>0.76999998092651301</v>
      </c>
      <c r="J3199" s="118">
        <v>0.64999997615814198</v>
      </c>
      <c r="K3199" s="118">
        <v>-0.95999997854232699</v>
      </c>
      <c r="L3199" s="181">
        <f>(K3199+'NPV Calcs'!$D$13)*About!$B$135</f>
        <v>6.3775075209975851</v>
      </c>
      <c r="M3199" s="95" t="str">
        <f>INDEX('IEA Tech to Policy Mapping'!$B$2:$B$13,MATCH($H3199,'IEA Tech to Policy Mapping'!$A$2:$A$13,0))</f>
        <v>ngps - T&amp;D methane capture</v>
      </c>
      <c r="N3199" s="182">
        <f>(J3199*About!$A$132/1000)*10^12*'EPA to IEA Scaling'!$E$13</f>
        <v>14729149244.19734</v>
      </c>
      <c r="O3199" s="183">
        <f>L3199/About!$B$144</f>
        <v>11.999006624605807</v>
      </c>
    </row>
    <row r="3200" spans="2:15" x14ac:dyDescent="0.45">
      <c r="B3200" s="118" t="s">
        <v>108</v>
      </c>
      <c r="C3200" s="118" t="s">
        <v>797</v>
      </c>
      <c r="D3200" s="118" t="s">
        <v>962</v>
      </c>
      <c r="E3200" s="118" t="s">
        <v>991</v>
      </c>
      <c r="F3200" s="118" t="s">
        <v>987</v>
      </c>
      <c r="G3200" s="118" t="s">
        <v>1000</v>
      </c>
      <c r="H3200" s="118" t="s">
        <v>1001</v>
      </c>
      <c r="I3200" s="118">
        <v>3.9999999105930301E-2</v>
      </c>
      <c r="J3200" s="118">
        <v>3.9999999105930301E-2</v>
      </c>
      <c r="K3200" s="118">
        <v>-0.95999997854232699</v>
      </c>
      <c r="L3200" s="181">
        <f>(K3200+'NPV Calcs'!$D$13)*About!$B$135</f>
        <v>6.3775075209975851</v>
      </c>
      <c r="M3200" s="95" t="str">
        <f>INDEX('IEA Tech to Policy Mapping'!$B$2:$B$13,MATCH($H3200,'IEA Tech to Policy Mapping'!$A$2:$A$13,0))</f>
        <v>ngps - T&amp;D methane capture</v>
      </c>
      <c r="N3200" s="182">
        <f>(J3200*About!$A$132/1000)*10^12*'EPA to IEA Scaling'!$E$13</f>
        <v>906409197.24536443</v>
      </c>
      <c r="O3200" s="183">
        <f>L3200/About!$B$144</f>
        <v>11.999006624605807</v>
      </c>
    </row>
    <row r="3201" spans="2:15" x14ac:dyDescent="0.45">
      <c r="B3201" s="118" t="s">
        <v>254</v>
      </c>
      <c r="C3201" s="118" t="s">
        <v>797</v>
      </c>
      <c r="D3201" s="118" t="s">
        <v>962</v>
      </c>
      <c r="E3201" s="118" t="s">
        <v>991</v>
      </c>
      <c r="F3201" s="118" t="s">
        <v>987</v>
      </c>
      <c r="G3201" s="118" t="s">
        <v>1000</v>
      </c>
      <c r="H3201" s="118" t="s">
        <v>1001</v>
      </c>
      <c r="I3201" s="118">
        <v>5.0900001525878897</v>
      </c>
      <c r="J3201" s="118">
        <v>4.3299999237060502</v>
      </c>
      <c r="K3201" s="118">
        <v>-0.95999997854232699</v>
      </c>
      <c r="L3201" s="181">
        <f>(K3201+'NPV Calcs'!$D$13)*About!$B$135</f>
        <v>6.3775075209975851</v>
      </c>
      <c r="M3201" s="95" t="str">
        <f>INDEX('IEA Tech to Policy Mapping'!$B$2:$B$13,MATCH($H3201,'IEA Tech to Policy Mapping'!$A$2:$A$13,0))</f>
        <v>ngps - T&amp;D methane capture</v>
      </c>
      <c r="N3201" s="182">
        <f>(J3201*About!$A$132/1000)*10^12*'EPA to IEA Scaling'!$E$13</f>
        <v>98118796066.098343</v>
      </c>
      <c r="O3201" s="183">
        <f>L3201/About!$B$144</f>
        <v>11.999006624605807</v>
      </c>
    </row>
    <row r="3202" spans="2:15" x14ac:dyDescent="0.45">
      <c r="B3202" s="118" t="s">
        <v>1063</v>
      </c>
      <c r="C3202" s="118" t="s">
        <v>797</v>
      </c>
      <c r="D3202" s="118" t="s">
        <v>962</v>
      </c>
      <c r="E3202" s="118" t="s">
        <v>991</v>
      </c>
      <c r="F3202" s="118" t="s">
        <v>987</v>
      </c>
      <c r="G3202" s="118" t="s">
        <v>1000</v>
      </c>
      <c r="H3202" s="118" t="s">
        <v>1001</v>
      </c>
      <c r="I3202" s="118">
        <v>0.37999999523162797</v>
      </c>
      <c r="J3202" s="118">
        <v>0.31999999284744202</v>
      </c>
      <c r="K3202" s="118">
        <v>-0.95999997854232699</v>
      </c>
      <c r="L3202" s="181">
        <f>(K3202+'NPV Calcs'!$D$13)*About!$B$135</f>
        <v>6.3775075209975851</v>
      </c>
      <c r="M3202" s="95" t="str">
        <f>INDEX('IEA Tech to Policy Mapping'!$B$2:$B$13,MATCH($H3202,'IEA Tech to Policy Mapping'!$A$2:$A$13,0))</f>
        <v>ngps - T&amp;D methane capture</v>
      </c>
      <c r="N3202" s="182">
        <f>(J3202*About!$A$132/1000)*10^12*'EPA to IEA Scaling'!$E$13</f>
        <v>7251273577.9629059</v>
      </c>
      <c r="O3202" s="183">
        <f>L3202/About!$B$144</f>
        <v>11.999006624605807</v>
      </c>
    </row>
    <row r="3203" spans="2:15" x14ac:dyDescent="0.45">
      <c r="B3203" s="118" t="s">
        <v>343</v>
      </c>
      <c r="C3203" s="118" t="s">
        <v>797</v>
      </c>
      <c r="D3203" s="118" t="s">
        <v>962</v>
      </c>
      <c r="E3203" s="118" t="s">
        <v>991</v>
      </c>
      <c r="F3203" s="118" t="s">
        <v>987</v>
      </c>
      <c r="G3203" s="118" t="s">
        <v>1000</v>
      </c>
      <c r="H3203" s="118" t="s">
        <v>1001</v>
      </c>
      <c r="I3203" s="118">
        <v>54.090000152587798</v>
      </c>
      <c r="J3203" s="118">
        <v>45.9799995422363</v>
      </c>
      <c r="K3203" s="118">
        <v>-0.95999997854232699</v>
      </c>
      <c r="L3203" s="181">
        <f>(K3203+'NPV Calcs'!$D$13)*About!$B$135</f>
        <v>6.3775075209975851</v>
      </c>
      <c r="M3203" s="95" t="str">
        <f>INDEX('IEA Tech to Policy Mapping'!$B$2:$B$13,MATCH($H3203,'IEA Tech to Policy Mapping'!$A$2:$A$13,0))</f>
        <v>ngps - T&amp;D methane capture</v>
      </c>
      <c r="N3203" s="182">
        <f>(J3203*About!$A$132/1000)*10^12*'EPA to IEA Scaling'!$E$13</f>
        <v>1041917385149.1848</v>
      </c>
      <c r="O3203" s="183">
        <f>L3203/About!$B$144</f>
        <v>11.999006624605807</v>
      </c>
    </row>
    <row r="3204" spans="2:15" x14ac:dyDescent="0.45">
      <c r="B3204" s="118" t="s">
        <v>84</v>
      </c>
      <c r="C3204" s="118" t="s">
        <v>797</v>
      </c>
      <c r="D3204" s="118" t="s">
        <v>985</v>
      </c>
      <c r="E3204" s="118" t="s">
        <v>986</v>
      </c>
      <c r="F3204" s="118" t="s">
        <v>987</v>
      </c>
      <c r="G3204" s="118" t="s">
        <v>1000</v>
      </c>
      <c r="H3204" s="118" t="s">
        <v>1001</v>
      </c>
      <c r="I3204" s="118">
        <v>3.8399999141693102</v>
      </c>
      <c r="J3204" s="118">
        <v>3.2699999809265101</v>
      </c>
      <c r="K3204" s="118">
        <v>-0.95999997854232699</v>
      </c>
      <c r="L3204" s="181">
        <f>(K3204+'NPV Calcs'!$D$13)*About!$B$135</f>
        <v>6.3775075209975851</v>
      </c>
      <c r="M3204" s="95" t="str">
        <f>INDEX('IEA Tech to Policy Mapping'!$B$2:$B$13,MATCH($H3204,'IEA Tech to Policy Mapping'!$A$2:$A$13,0))</f>
        <v>ngps - T&amp;D methane capture</v>
      </c>
      <c r="N3204" s="182">
        <f>(J3204*About!$A$132/1000)*10^12*'EPA to IEA Scaling'!$E$13</f>
        <v>74098953098.839615</v>
      </c>
      <c r="O3204" s="183">
        <f>L3204/About!$B$144</f>
        <v>11.999006624605807</v>
      </c>
    </row>
    <row r="3205" spans="2:15" x14ac:dyDescent="0.45">
      <c r="B3205" s="118" t="s">
        <v>97</v>
      </c>
      <c r="C3205" s="118" t="s">
        <v>797</v>
      </c>
      <c r="D3205" s="118" t="s">
        <v>985</v>
      </c>
      <c r="E3205" s="118" t="s">
        <v>986</v>
      </c>
      <c r="F3205" s="118" t="s">
        <v>987</v>
      </c>
      <c r="G3205" s="118" t="s">
        <v>1000</v>
      </c>
      <c r="H3205" s="118" t="s">
        <v>1001</v>
      </c>
      <c r="I3205" s="118">
        <v>0.17000000178813901</v>
      </c>
      <c r="J3205" s="118">
        <v>0.140000000596046</v>
      </c>
      <c r="K3205" s="118">
        <v>-0.95999997854232699</v>
      </c>
      <c r="L3205" s="181">
        <f>(K3205+'NPV Calcs'!$D$13)*About!$B$135</f>
        <v>6.3775075209975851</v>
      </c>
      <c r="M3205" s="95" t="str">
        <f>INDEX('IEA Tech to Policy Mapping'!$B$2:$B$13,MATCH($H3205,'IEA Tech to Policy Mapping'!$A$2:$A$13,0))</f>
        <v>ngps - T&amp;D methane capture</v>
      </c>
      <c r="N3205" s="182">
        <f>(J3205*About!$A$132/1000)*10^12*'EPA to IEA Scaling'!$E$13</f>
        <v>3172432274.7747045</v>
      </c>
      <c r="O3205" s="183">
        <f>L3205/About!$B$144</f>
        <v>11.999006624605807</v>
      </c>
    </row>
    <row r="3206" spans="2:15" x14ac:dyDescent="0.45">
      <c r="B3206" s="118" t="s">
        <v>108</v>
      </c>
      <c r="C3206" s="118" t="s">
        <v>797</v>
      </c>
      <c r="D3206" s="118" t="s">
        <v>985</v>
      </c>
      <c r="E3206" s="118" t="s">
        <v>986</v>
      </c>
      <c r="F3206" s="118" t="s">
        <v>987</v>
      </c>
      <c r="G3206" s="118" t="s">
        <v>1000</v>
      </c>
      <c r="H3206" s="118" t="s">
        <v>1001</v>
      </c>
      <c r="I3206" s="118">
        <v>3.2599999904632502</v>
      </c>
      <c r="J3206" s="118">
        <v>2.7699999809265101</v>
      </c>
      <c r="K3206" s="118">
        <v>-0.95999997854232699</v>
      </c>
      <c r="L3206" s="181">
        <f>(K3206+'NPV Calcs'!$D$13)*About!$B$135</f>
        <v>6.3775075209975851</v>
      </c>
      <c r="M3206" s="95" t="str">
        <f>INDEX('IEA Tech to Policy Mapping'!$B$2:$B$13,MATCH($H3206,'IEA Tech to Policy Mapping'!$A$2:$A$13,0))</f>
        <v>ngps - T&amp;D methane capture</v>
      </c>
      <c r="N3206" s="182">
        <f>(J3206*About!$A$132/1000)*10^12*'EPA to IEA Scaling'!$E$13</f>
        <v>62768837880.024734</v>
      </c>
      <c r="O3206" s="183">
        <f>L3206/About!$B$144</f>
        <v>11.999006624605807</v>
      </c>
    </row>
    <row r="3207" spans="2:15" x14ac:dyDescent="0.45">
      <c r="B3207" s="118" t="s">
        <v>254</v>
      </c>
      <c r="C3207" s="118" t="s">
        <v>797</v>
      </c>
      <c r="D3207" s="118" t="s">
        <v>985</v>
      </c>
      <c r="E3207" s="118" t="s">
        <v>986</v>
      </c>
      <c r="F3207" s="118" t="s">
        <v>987</v>
      </c>
      <c r="G3207" s="118" t="s">
        <v>1000</v>
      </c>
      <c r="H3207" s="118" t="s">
        <v>1001</v>
      </c>
      <c r="I3207" s="118">
        <v>0.46999999880790699</v>
      </c>
      <c r="J3207" s="118">
        <v>0.40000000596046398</v>
      </c>
      <c r="K3207" s="118">
        <v>-0.95999997854232699</v>
      </c>
      <c r="L3207" s="181">
        <f>(K3207+'NPV Calcs'!$D$13)*About!$B$135</f>
        <v>6.3775075209975851</v>
      </c>
      <c r="M3207" s="95" t="str">
        <f>INDEX('IEA Tech to Policy Mapping'!$B$2:$B$13,MATCH($H3207,'IEA Tech to Policy Mapping'!$A$2:$A$13,0))</f>
        <v>ngps - T&amp;D methane capture</v>
      </c>
      <c r="N3207" s="182">
        <f>(J3207*About!$A$132/1000)*10^12*'EPA to IEA Scaling'!$E$13</f>
        <v>9064092310.1173859</v>
      </c>
      <c r="O3207" s="183">
        <f>L3207/About!$B$144</f>
        <v>11.999006624605807</v>
      </c>
    </row>
    <row r="3208" spans="2:15" x14ac:dyDescent="0.45">
      <c r="B3208" s="118" t="s">
        <v>1063</v>
      </c>
      <c r="C3208" s="118" t="s">
        <v>797</v>
      </c>
      <c r="D3208" s="118" t="s">
        <v>985</v>
      </c>
      <c r="E3208" s="118" t="s">
        <v>986</v>
      </c>
      <c r="F3208" s="118" t="s">
        <v>987</v>
      </c>
      <c r="G3208" s="118" t="s">
        <v>1000</v>
      </c>
      <c r="H3208" s="118" t="s">
        <v>1001</v>
      </c>
      <c r="I3208" s="118">
        <v>0.129999995231628</v>
      </c>
      <c r="J3208" s="118">
        <v>0.109999999403953</v>
      </c>
      <c r="K3208" s="118">
        <v>-0.95999997854232699</v>
      </c>
      <c r="L3208" s="181">
        <f>(K3208+'NPV Calcs'!$D$13)*About!$B$135</f>
        <v>6.3775075209975851</v>
      </c>
      <c r="M3208" s="95" t="str">
        <f>INDEX('IEA Tech to Policy Mapping'!$B$2:$B$13,MATCH($H3208,'IEA Tech to Policy Mapping'!$A$2:$A$13,0))</f>
        <v>ngps - T&amp;D methane capture</v>
      </c>
      <c r="N3208" s="182">
        <f>(J3208*About!$A$132/1000)*10^12*'EPA to IEA Scaling'!$E$13</f>
        <v>2492625334.6327105</v>
      </c>
      <c r="O3208" s="183">
        <f>L3208/About!$B$144</f>
        <v>11.999006624605807</v>
      </c>
    </row>
    <row r="3209" spans="2:15" x14ac:dyDescent="0.45">
      <c r="B3209" s="118" t="s">
        <v>343</v>
      </c>
      <c r="C3209" s="118" t="s">
        <v>797</v>
      </c>
      <c r="D3209" s="118" t="s">
        <v>985</v>
      </c>
      <c r="E3209" s="118" t="s">
        <v>986</v>
      </c>
      <c r="F3209" s="118" t="s">
        <v>987</v>
      </c>
      <c r="G3209" s="118" t="s">
        <v>1000</v>
      </c>
      <c r="H3209" s="118" t="s">
        <v>1001</v>
      </c>
      <c r="I3209" s="118">
        <v>18.659999847412099</v>
      </c>
      <c r="J3209" s="118">
        <v>15.8599996566772</v>
      </c>
      <c r="K3209" s="118">
        <v>-0.95999997854232699</v>
      </c>
      <c r="L3209" s="181">
        <f>(K3209+'NPV Calcs'!$D$13)*About!$B$135</f>
        <v>6.3775075209975851</v>
      </c>
      <c r="M3209" s="95" t="str">
        <f>INDEX('IEA Tech to Policy Mapping'!$B$2:$B$13,MATCH($H3209,'IEA Tech to Policy Mapping'!$A$2:$A$13,0))</f>
        <v>ngps - T&amp;D methane capture</v>
      </c>
      <c r="N3209" s="182">
        <f>(J3209*About!$A$132/1000)*10^12*'EPA to IEA Scaling'!$E$13</f>
        <v>359391246961.03406</v>
      </c>
      <c r="O3209" s="183">
        <f>L3209/About!$B$144</f>
        <v>11.999006624605807</v>
      </c>
    </row>
    <row r="3210" spans="2:15" x14ac:dyDescent="0.45">
      <c r="B3210" s="118" t="s">
        <v>27</v>
      </c>
      <c r="C3210" s="118" t="s">
        <v>797</v>
      </c>
      <c r="D3210" s="118" t="s">
        <v>962</v>
      </c>
      <c r="E3210" s="118" t="s">
        <v>991</v>
      </c>
      <c r="F3210" s="118" t="s">
        <v>987</v>
      </c>
      <c r="G3210" s="118" t="s">
        <v>1000</v>
      </c>
      <c r="H3210" s="118" t="s">
        <v>1001</v>
      </c>
      <c r="I3210" s="118">
        <v>8.6599998474121094</v>
      </c>
      <c r="J3210" s="118">
        <v>7.3600001335143999</v>
      </c>
      <c r="K3210" s="118">
        <v>-0.95999997854232699</v>
      </c>
      <c r="L3210" s="181">
        <f>(K3210+'NPV Calcs'!$D$13)*About!$B$135</f>
        <v>6.3775075209975851</v>
      </c>
      <c r="M3210" s="95" t="str">
        <f>INDEX('IEA Tech to Policy Mapping'!$B$2:$B$13,MATCH($H3210,'IEA Tech to Policy Mapping'!$A$2:$A$13,0))</f>
        <v>ngps - T&amp;D methane capture</v>
      </c>
      <c r="N3210" s="182">
        <f>(J3210*About!$A$132/1000)*10^12*'EPA to IEA Scaling'!$E$13</f>
        <v>166779299046.42203</v>
      </c>
      <c r="O3210" s="183">
        <f>L3210/About!$B$144</f>
        <v>11.999006624605807</v>
      </c>
    </row>
    <row r="3211" spans="2:15" x14ac:dyDescent="0.45">
      <c r="B3211" s="118" t="s">
        <v>53</v>
      </c>
      <c r="C3211" s="118" t="s">
        <v>797</v>
      </c>
      <c r="D3211" s="118" t="s">
        <v>962</v>
      </c>
      <c r="E3211" s="118" t="s">
        <v>991</v>
      </c>
      <c r="F3211" s="118" t="s">
        <v>987</v>
      </c>
      <c r="G3211" s="118" t="s">
        <v>1000</v>
      </c>
      <c r="H3211" s="118" t="s">
        <v>1001</v>
      </c>
      <c r="I3211" s="118">
        <v>12.310000419616699</v>
      </c>
      <c r="J3211" s="118">
        <v>10.4600000381469</v>
      </c>
      <c r="K3211" s="118">
        <v>-0.95999997854232699</v>
      </c>
      <c r="L3211" s="181">
        <f>(K3211+'NPV Calcs'!$D$13)*About!$B$135</f>
        <v>6.3775075209975851</v>
      </c>
      <c r="M3211" s="95" t="str">
        <f>INDEX('IEA Tech to Policy Mapping'!$B$2:$B$13,MATCH($H3211,'IEA Tech to Policy Mapping'!$A$2:$A$13,0))</f>
        <v>ngps - T&amp;D methane capture</v>
      </c>
      <c r="N3211" s="182">
        <f>(J3211*About!$A$132/1000)*10^12*'EPA to IEA Scaling'!$E$13</f>
        <v>237026011242.02469</v>
      </c>
      <c r="O3211" s="183">
        <f>L3211/About!$B$144</f>
        <v>11.999006624605807</v>
      </c>
    </row>
    <row r="3212" spans="2:15" x14ac:dyDescent="0.45">
      <c r="B3212" s="118" t="s">
        <v>27</v>
      </c>
      <c r="C3212" s="118" t="s">
        <v>797</v>
      </c>
      <c r="D3212" s="118" t="s">
        <v>985</v>
      </c>
      <c r="E3212" s="118" t="s">
        <v>986</v>
      </c>
      <c r="F3212" s="118" t="s">
        <v>987</v>
      </c>
      <c r="G3212" s="118" t="s">
        <v>1000</v>
      </c>
      <c r="H3212" s="118" t="s">
        <v>1001</v>
      </c>
      <c r="I3212" s="118">
        <v>2.2300000190734801</v>
      </c>
      <c r="J3212" s="118">
        <v>1.8999999761581401</v>
      </c>
      <c r="K3212" s="118">
        <v>-0.95999997854232699</v>
      </c>
      <c r="L3212" s="181">
        <f>(K3212+'NPV Calcs'!$D$13)*About!$B$135</f>
        <v>6.3775075209975851</v>
      </c>
      <c r="M3212" s="95" t="str">
        <f>INDEX('IEA Tech to Policy Mapping'!$B$2:$B$13,MATCH($H3212,'IEA Tech to Policy Mapping'!$A$2:$A$13,0))</f>
        <v>ngps - T&amp;D methane capture</v>
      </c>
      <c r="N3212" s="182">
        <f>(J3212*About!$A$132/1000)*10^12*'EPA to IEA Scaling'!$E$13</f>
        <v>43054437291.234489</v>
      </c>
      <c r="O3212" s="183">
        <f>L3212/About!$B$144</f>
        <v>11.999006624605807</v>
      </c>
    </row>
    <row r="3213" spans="2:15" x14ac:dyDescent="0.45">
      <c r="B3213" s="118" t="s">
        <v>53</v>
      </c>
      <c r="C3213" s="118" t="s">
        <v>797</v>
      </c>
      <c r="D3213" s="118" t="s">
        <v>985</v>
      </c>
      <c r="E3213" s="118" t="s">
        <v>986</v>
      </c>
      <c r="F3213" s="118" t="s">
        <v>987</v>
      </c>
      <c r="G3213" s="118" t="s">
        <v>1000</v>
      </c>
      <c r="H3213" s="118" t="s">
        <v>1001</v>
      </c>
      <c r="I3213" s="118">
        <v>0.43000000715255698</v>
      </c>
      <c r="J3213" s="118">
        <v>0.37000000476837103</v>
      </c>
      <c r="K3213" s="118">
        <v>-0.95999997854232699</v>
      </c>
      <c r="L3213" s="181">
        <f>(K3213+'NPV Calcs'!$D$13)*About!$B$135</f>
        <v>6.3775075209975851</v>
      </c>
      <c r="M3213" s="95" t="str">
        <f>INDEX('IEA Tech to Policy Mapping'!$B$2:$B$13,MATCH($H3213,'IEA Tech to Policy Mapping'!$A$2:$A$13,0))</f>
        <v>ngps - T&amp;D methane capture</v>
      </c>
      <c r="N3213" s="182">
        <f>(J3213*About!$A$132/1000)*10^12*'EPA to IEA Scaling'!$E$13</f>
        <v>8384285369.9753942</v>
      </c>
      <c r="O3213" s="183">
        <f>L3213/About!$B$144</f>
        <v>11.999006624605807</v>
      </c>
    </row>
    <row r="3214" spans="2:15" x14ac:dyDescent="0.45">
      <c r="B3214" s="118" t="s">
        <v>27</v>
      </c>
      <c r="C3214" s="118" t="s">
        <v>797</v>
      </c>
      <c r="D3214" s="118" t="s">
        <v>985</v>
      </c>
      <c r="E3214" s="118" t="s">
        <v>990</v>
      </c>
      <c r="F3214" s="118" t="s">
        <v>987</v>
      </c>
      <c r="G3214" s="118" t="s">
        <v>1000</v>
      </c>
      <c r="H3214" s="118" t="s">
        <v>1001</v>
      </c>
      <c r="I3214" s="118">
        <v>0.63999998569488503</v>
      </c>
      <c r="J3214" s="118">
        <v>0.54000002145767201</v>
      </c>
      <c r="K3214" s="118">
        <v>-0.95999997854232699</v>
      </c>
      <c r="L3214" s="181">
        <f>(K3214+'NPV Calcs'!$D$13)*About!$B$135</f>
        <v>6.3775075209975851</v>
      </c>
      <c r="M3214" s="95" t="str">
        <f>INDEX('IEA Tech to Policy Mapping'!$B$2:$B$13,MATCH($H3214,'IEA Tech to Policy Mapping'!$A$2:$A$13,0))</f>
        <v>ngps - T&amp;D methane capture</v>
      </c>
      <c r="N3214" s="182">
        <f>(J3214*About!$A$132/1000)*10^12*'EPA to IEA Scaling'!$E$13</f>
        <v>12236524922.555857</v>
      </c>
      <c r="O3214" s="183">
        <f>L3214/About!$B$144</f>
        <v>11.999006624605807</v>
      </c>
    </row>
    <row r="3215" spans="2:15" x14ac:dyDescent="0.45">
      <c r="B3215" s="118" t="s">
        <v>27</v>
      </c>
      <c r="C3215" s="118" t="s">
        <v>797</v>
      </c>
      <c r="D3215" s="118" t="s">
        <v>962</v>
      </c>
      <c r="E3215" s="118" t="s">
        <v>993</v>
      </c>
      <c r="F3215" s="118" t="s">
        <v>987</v>
      </c>
      <c r="G3215" s="118" t="s">
        <v>1000</v>
      </c>
      <c r="H3215" s="118" t="s">
        <v>1001</v>
      </c>
      <c r="I3215" s="118">
        <v>18.159999847412099</v>
      </c>
      <c r="J3215" s="118">
        <v>15.439999580383301</v>
      </c>
      <c r="K3215" s="118">
        <v>-0.95999997854232699</v>
      </c>
      <c r="L3215" s="181">
        <f>(K3215+'NPV Calcs'!$D$13)*About!$B$135</f>
        <v>6.3775075209975851</v>
      </c>
      <c r="M3215" s="95" t="str">
        <f>INDEX('IEA Tech to Policy Mapping'!$B$2:$B$13,MATCH($H3215,'IEA Tech to Policy Mapping'!$A$2:$A$13,0))</f>
        <v>ngps - T&amp;D methane capture</v>
      </c>
      <c r="N3215" s="182">
        <f>(J3215*About!$A$132/1000)*10^12*'EPA to IEA Scaling'!$E$13</f>
        <v>349873948448.39221</v>
      </c>
      <c r="O3215" s="183">
        <f>L3215/About!$B$144</f>
        <v>11.999006624605807</v>
      </c>
    </row>
    <row r="3216" spans="2:15" x14ac:dyDescent="0.45">
      <c r="B3216" s="118" t="s">
        <v>53</v>
      </c>
      <c r="C3216" s="118" t="s">
        <v>797</v>
      </c>
      <c r="D3216" s="118" t="s">
        <v>962</v>
      </c>
      <c r="E3216" s="118" t="s">
        <v>996</v>
      </c>
      <c r="F3216" s="118" t="s">
        <v>997</v>
      </c>
      <c r="G3216" s="118" t="s">
        <v>988</v>
      </c>
      <c r="H3216" s="118" t="s">
        <v>995</v>
      </c>
      <c r="I3216" s="118">
        <v>1.8500000238418499</v>
      </c>
      <c r="J3216" s="118">
        <v>1.8500000238418499</v>
      </c>
      <c r="K3216" s="118">
        <v>-0.94999998807907104</v>
      </c>
      <c r="L3216" s="181">
        <f>(K3216+'NPV Calcs'!$D$13)*About!$B$135</f>
        <v>6.386488060589385</v>
      </c>
      <c r="M3216" s="95" t="str">
        <f>INDEX('IEA Tech to Policy Mapping'!$B$2:$B$13,MATCH($H3216,'IEA Tech to Policy Mapping'!$A$2:$A$13,0))</f>
        <v>ngps - T&amp;D methane capture</v>
      </c>
      <c r="N3216" s="182">
        <f>(J3216*About!$A$132/1000)*10^12*'EPA to IEA Scaling'!$E$13</f>
        <v>41921426849.876846</v>
      </c>
      <c r="O3216" s="183">
        <f>L3216/About!$B$144</f>
        <v>12.015903124327643</v>
      </c>
    </row>
    <row r="3217" spans="2:15" x14ac:dyDescent="0.45">
      <c r="B3217" s="118" t="s">
        <v>84</v>
      </c>
      <c r="C3217" s="118" t="s">
        <v>797</v>
      </c>
      <c r="D3217" s="118" t="s">
        <v>985</v>
      </c>
      <c r="E3217" s="118" t="s">
        <v>986</v>
      </c>
      <c r="F3217" s="118" t="s">
        <v>987</v>
      </c>
      <c r="G3217" s="118" t="s">
        <v>988</v>
      </c>
      <c r="H3217" s="118" t="s">
        <v>1010</v>
      </c>
      <c r="I3217" s="118">
        <v>8.6999998092651296</v>
      </c>
      <c r="J3217" s="118">
        <v>8.6999998092651296</v>
      </c>
      <c r="K3217" s="118">
        <v>-0.79000002145767201</v>
      </c>
      <c r="L3217" s="181">
        <f>(K3217+'NPV Calcs'!$D$13)*About!$B$135</f>
        <v>6.5301768011146732</v>
      </c>
      <c r="M3217" s="95" t="str">
        <f>INDEX('IEA Tech to Policy Mapping'!$B$2:$B$13,MATCH($H3217,'IEA Tech to Policy Mapping'!$A$2:$A$13,0))</f>
        <v>ngps - processing methane capture</v>
      </c>
      <c r="N3217" s="182">
        <f>(J3217*About!$A$132/1000)*10^12*'EPA to IEA Scaling'!$E$13</f>
        <v>197144000485.28271</v>
      </c>
      <c r="O3217" s="183">
        <f>L3217/About!$B$144</f>
        <v>12.286247321299205</v>
      </c>
    </row>
    <row r="3218" spans="2:15" x14ac:dyDescent="0.45">
      <c r="B3218" s="118" t="s">
        <v>108</v>
      </c>
      <c r="C3218" s="118" t="s">
        <v>797</v>
      </c>
      <c r="D3218" s="118" t="s">
        <v>985</v>
      </c>
      <c r="E3218" s="118" t="s">
        <v>986</v>
      </c>
      <c r="F3218" s="118" t="s">
        <v>987</v>
      </c>
      <c r="G3218" s="118" t="s">
        <v>988</v>
      </c>
      <c r="H3218" s="118" t="s">
        <v>1010</v>
      </c>
      <c r="I3218" s="118">
        <v>7.4499998092651296</v>
      </c>
      <c r="J3218" s="118">
        <v>7.4499998092651296</v>
      </c>
      <c r="K3218" s="118">
        <v>-0.79000002145767201</v>
      </c>
      <c r="L3218" s="181">
        <f>(K3218+'NPV Calcs'!$D$13)*About!$B$135</f>
        <v>6.5301768011146732</v>
      </c>
      <c r="M3218" s="95" t="str">
        <f>INDEX('IEA Tech to Policy Mapping'!$B$2:$B$13,MATCH($H3218,'IEA Tech to Policy Mapping'!$A$2:$A$13,0))</f>
        <v>ngps - processing methane capture</v>
      </c>
      <c r="N3218" s="182">
        <f>(J3218*About!$A$132/1000)*10^12*'EPA to IEA Scaling'!$E$13</f>
        <v>168818712438.24554</v>
      </c>
      <c r="O3218" s="183">
        <f>L3218/About!$B$144</f>
        <v>12.286247321299205</v>
      </c>
    </row>
    <row r="3219" spans="2:15" x14ac:dyDescent="0.45">
      <c r="B3219" s="118" t="s">
        <v>343</v>
      </c>
      <c r="C3219" s="118" t="s">
        <v>797</v>
      </c>
      <c r="D3219" s="118" t="s">
        <v>985</v>
      </c>
      <c r="E3219" s="118" t="s">
        <v>986</v>
      </c>
      <c r="F3219" s="118" t="s">
        <v>987</v>
      </c>
      <c r="G3219" s="118" t="s">
        <v>988</v>
      </c>
      <c r="H3219" s="118" t="s">
        <v>1010</v>
      </c>
      <c r="I3219" s="118">
        <v>10.770000457763601</v>
      </c>
      <c r="J3219" s="118">
        <v>10.770000457763601</v>
      </c>
      <c r="K3219" s="118">
        <v>-0.79000002145767201</v>
      </c>
      <c r="L3219" s="181">
        <f>(K3219+'NPV Calcs'!$D$13)*About!$B$135</f>
        <v>6.5301768011146732</v>
      </c>
      <c r="M3219" s="95" t="str">
        <f>INDEX('IEA Tech to Policy Mapping'!$B$2:$B$13,MATCH($H3219,'IEA Tech to Policy Mapping'!$A$2:$A$13,0))</f>
        <v>ngps - processing methane capture</v>
      </c>
      <c r="N3219" s="182">
        <f>(J3219*About!$A$132/1000)*10^12*'EPA to IEA Scaling'!$E$13</f>
        <v>244050692186.30106</v>
      </c>
      <c r="O3219" s="183">
        <f>L3219/About!$B$144</f>
        <v>12.286247321299205</v>
      </c>
    </row>
    <row r="3220" spans="2:15" x14ac:dyDescent="0.45">
      <c r="B3220" s="118" t="s">
        <v>27</v>
      </c>
      <c r="C3220" s="118" t="s">
        <v>797</v>
      </c>
      <c r="D3220" s="118" t="s">
        <v>985</v>
      </c>
      <c r="E3220" s="118" t="s">
        <v>986</v>
      </c>
      <c r="F3220" s="118" t="s">
        <v>987</v>
      </c>
      <c r="G3220" s="118" t="s">
        <v>988</v>
      </c>
      <c r="H3220" s="118" t="s">
        <v>1010</v>
      </c>
      <c r="I3220" s="118">
        <v>4.9699997901916504</v>
      </c>
      <c r="J3220" s="118">
        <v>4.9699997901916504</v>
      </c>
      <c r="K3220" s="118">
        <v>-0.79000002145767201</v>
      </c>
      <c r="L3220" s="181">
        <f>(K3220+'NPV Calcs'!$D$13)*About!$B$135</f>
        <v>6.5301768011146732</v>
      </c>
      <c r="M3220" s="95" t="str">
        <f>INDEX('IEA Tech to Policy Mapping'!$B$2:$B$13,MATCH($H3220,'IEA Tech to Policy Mapping'!$A$2:$A$13,0))</f>
        <v>ngps - processing methane capture</v>
      </c>
      <c r="N3220" s="182">
        <f>(J3220*About!$A$132/1000)*10^12*'EPA to IEA Scaling'!$E$13</f>
        <v>112621340520.71431</v>
      </c>
      <c r="O3220" s="183">
        <f>L3220/About!$B$144</f>
        <v>12.286247321299205</v>
      </c>
    </row>
    <row r="3221" spans="2:15" x14ac:dyDescent="0.45">
      <c r="B3221" s="118" t="s">
        <v>59</v>
      </c>
      <c r="C3221" s="118" t="s">
        <v>797</v>
      </c>
      <c r="D3221" s="118" t="s">
        <v>985</v>
      </c>
      <c r="E3221" s="118" t="s">
        <v>1007</v>
      </c>
      <c r="F3221" s="118" t="s">
        <v>997</v>
      </c>
      <c r="G3221" s="118" t="s">
        <v>1000</v>
      </c>
      <c r="H3221" s="118" t="s">
        <v>1008</v>
      </c>
      <c r="I3221" s="118">
        <v>0.270000010728836</v>
      </c>
      <c r="J3221" s="118">
        <v>0.230000004172325</v>
      </c>
      <c r="K3221" s="118">
        <v>-0.56000000238418501</v>
      </c>
      <c r="L3221" s="181">
        <f>(K3221+'NPV Calcs'!$D$13)*About!$B$135</f>
        <v>6.7367294258390427</v>
      </c>
      <c r="M3221" s="95" t="str">
        <f>INDEX('IEA Tech to Policy Mapping'!$B$2:$B$13,MATCH($H3221,'IEA Tech to Policy Mapping'!$A$2:$A$13,0))</f>
        <v>ngps - T&amp;D methane capture</v>
      </c>
      <c r="N3221" s="182">
        <f>(J3221*About!$A$132/1000)*10^12*'EPA to IEA Scaling'!$E$13</f>
        <v>5211853095.2006884</v>
      </c>
      <c r="O3221" s="183">
        <f>L3221/About!$B$144</f>
        <v>12.674867217745796</v>
      </c>
    </row>
    <row r="3222" spans="2:15" x14ac:dyDescent="0.45">
      <c r="B3222" s="118" t="s">
        <v>59</v>
      </c>
      <c r="C3222" s="118" t="s">
        <v>797</v>
      </c>
      <c r="D3222" s="118" t="s">
        <v>962</v>
      </c>
      <c r="E3222" s="118" t="s">
        <v>996</v>
      </c>
      <c r="F3222" s="118" t="s">
        <v>997</v>
      </c>
      <c r="G3222" s="118" t="s">
        <v>1000</v>
      </c>
      <c r="H3222" s="118" t="s">
        <v>1008</v>
      </c>
      <c r="I3222" s="118">
        <v>24.110000610351499</v>
      </c>
      <c r="J3222" s="118">
        <v>20.4899997711181</v>
      </c>
      <c r="K3222" s="118">
        <v>-0.56000000238418501</v>
      </c>
      <c r="L3222" s="181">
        <f>(K3222+'NPV Calcs'!$D$13)*About!$B$135</f>
        <v>6.7367294258390427</v>
      </c>
      <c r="M3222" s="95" t="str">
        <f>INDEX('IEA Tech to Policy Mapping'!$B$2:$B$13,MATCH($H3222,'IEA Tech to Policy Mapping'!$A$2:$A$13,0))</f>
        <v>ngps - T&amp;D methane capture</v>
      </c>
      <c r="N3222" s="182">
        <f>(J3222*About!$A$132/1000)*10^12*'EPA to IEA Scaling'!$E$13</f>
        <v>464308116480.51697</v>
      </c>
      <c r="O3222" s="183">
        <f>L3222/About!$B$144</f>
        <v>12.674867217745796</v>
      </c>
    </row>
    <row r="3223" spans="2:15" x14ac:dyDescent="0.45">
      <c r="B3223" s="118" t="s">
        <v>59</v>
      </c>
      <c r="C3223" s="118" t="s">
        <v>797</v>
      </c>
      <c r="D3223" s="118" t="s">
        <v>985</v>
      </c>
      <c r="E3223" s="118" t="s">
        <v>994</v>
      </c>
      <c r="F3223" s="118" t="s">
        <v>987</v>
      </c>
      <c r="G3223" s="118" t="s">
        <v>1000</v>
      </c>
      <c r="H3223" s="118" t="s">
        <v>1001</v>
      </c>
      <c r="I3223" s="118">
        <v>5.5599999427795401</v>
      </c>
      <c r="J3223" s="118">
        <v>4.7300000190734801</v>
      </c>
      <c r="K3223" s="118">
        <v>-0.5</v>
      </c>
      <c r="L3223" s="181">
        <f>(K3223+'NPV Calcs'!$D$13)*About!$B$135</f>
        <v>6.7906127169180843</v>
      </c>
      <c r="M3223" s="95" t="str">
        <f>INDEX('IEA Tech to Policy Mapping'!$B$2:$B$13,MATCH($H3223,'IEA Tech to Policy Mapping'!$A$2:$A$13,0))</f>
        <v>ngps - T&amp;D methane capture</v>
      </c>
      <c r="N3223" s="182">
        <f>(J3223*About!$A$132/1000)*10^12*'EPA to IEA Scaling'!$E$13</f>
        <v>107182890402.19817</v>
      </c>
      <c r="O3223" s="183">
        <f>L3223/About!$B$144</f>
        <v>12.776246316787899</v>
      </c>
    </row>
    <row r="3224" spans="2:15" x14ac:dyDescent="0.45">
      <c r="B3224" s="118" t="s">
        <v>59</v>
      </c>
      <c r="C3224" s="118" t="s">
        <v>797</v>
      </c>
      <c r="D3224" s="118" t="s">
        <v>962</v>
      </c>
      <c r="E3224" s="118" t="s">
        <v>999</v>
      </c>
      <c r="F3224" s="118" t="s">
        <v>987</v>
      </c>
      <c r="G3224" s="118" t="s">
        <v>1000</v>
      </c>
      <c r="H3224" s="118" t="s">
        <v>1001</v>
      </c>
      <c r="I3224" s="118">
        <v>3.42000007629394</v>
      </c>
      <c r="J3224" s="118">
        <v>2.91000008583068</v>
      </c>
      <c r="K3224" s="118">
        <v>-0.5</v>
      </c>
      <c r="L3224" s="181">
        <f>(K3224+'NPV Calcs'!$D$13)*About!$B$135</f>
        <v>6.7906127169180843</v>
      </c>
      <c r="M3224" s="95" t="str">
        <f>INDEX('IEA Tech to Policy Mapping'!$B$2:$B$13,MATCH($H3224,'IEA Tech to Policy Mapping'!$A$2:$A$13,0))</f>
        <v>ngps - T&amp;D methane capture</v>
      </c>
      <c r="N3224" s="182">
        <f>(J3224*About!$A$132/1000)*10^12*'EPA to IEA Scaling'!$E$13</f>
        <v>65941272518.445557</v>
      </c>
      <c r="O3224" s="183">
        <f>L3224/About!$B$144</f>
        <v>12.776246316787899</v>
      </c>
    </row>
    <row r="3225" spans="2:15" x14ac:dyDescent="0.45">
      <c r="B3225" s="118" t="s">
        <v>59</v>
      </c>
      <c r="C3225" s="118" t="s">
        <v>797</v>
      </c>
      <c r="D3225" s="118" t="s">
        <v>985</v>
      </c>
      <c r="E3225" s="118" t="s">
        <v>986</v>
      </c>
      <c r="F3225" s="118" t="s">
        <v>987</v>
      </c>
      <c r="G3225" s="118" t="s">
        <v>1000</v>
      </c>
      <c r="H3225" s="118" t="s">
        <v>1001</v>
      </c>
      <c r="I3225" s="118">
        <v>0.81999999284744196</v>
      </c>
      <c r="J3225" s="118">
        <v>0.69999998807907104</v>
      </c>
      <c r="K3225" s="118">
        <v>-0.41999998688697798</v>
      </c>
      <c r="L3225" s="181">
        <f>(K3225+'NPV Calcs'!$D$13)*About!$B$135</f>
        <v>6.8624571139448474</v>
      </c>
      <c r="M3225" s="95" t="str">
        <f>INDEX('IEA Tech to Policy Mapping'!$B$2:$B$13,MATCH($H3225,'IEA Tech to Policy Mapping'!$A$2:$A$13,0))</f>
        <v>ngps - T&amp;D methane capture</v>
      </c>
      <c r="N3225" s="182">
        <f>(J3225*About!$A$132/1000)*10^12*'EPA to IEA Scaling'!$E$13</f>
        <v>15862161036.209827</v>
      </c>
      <c r="O3225" s="183">
        <f>L3225/About!$B$144</f>
        <v>12.911418465629223</v>
      </c>
    </row>
    <row r="3226" spans="2:15" x14ac:dyDescent="0.45">
      <c r="B3226" s="118" t="s">
        <v>59</v>
      </c>
      <c r="C3226" s="118" t="s">
        <v>797</v>
      </c>
      <c r="D3226" s="118" t="s">
        <v>962</v>
      </c>
      <c r="E3226" s="118" t="s">
        <v>991</v>
      </c>
      <c r="F3226" s="118" t="s">
        <v>987</v>
      </c>
      <c r="G3226" s="118" t="s">
        <v>1000</v>
      </c>
      <c r="H3226" s="118" t="s">
        <v>1001</v>
      </c>
      <c r="I3226" s="118">
        <v>1.12000000476837</v>
      </c>
      <c r="J3226" s="118">
        <v>0.94999998807907104</v>
      </c>
      <c r="K3226" s="118">
        <v>-0.41999998688697798</v>
      </c>
      <c r="L3226" s="181">
        <f>(K3226+'NPV Calcs'!$D$13)*About!$B$135</f>
        <v>6.8624571139448474</v>
      </c>
      <c r="M3226" s="95" t="str">
        <f>INDEX('IEA Tech to Policy Mapping'!$B$2:$B$13,MATCH($H3226,'IEA Tech to Policy Mapping'!$A$2:$A$13,0))</f>
        <v>ngps - T&amp;D methane capture</v>
      </c>
      <c r="N3226" s="182">
        <f>(J3226*About!$A$132/1000)*10^12*'EPA to IEA Scaling'!$E$13</f>
        <v>21527218645.617264</v>
      </c>
      <c r="O3226" s="183">
        <f>L3226/About!$B$144</f>
        <v>12.911418465629223</v>
      </c>
    </row>
    <row r="3227" spans="2:15" x14ac:dyDescent="0.45">
      <c r="B3227" s="118" t="s">
        <v>1063</v>
      </c>
      <c r="C3227" s="118" t="s">
        <v>797</v>
      </c>
      <c r="D3227" s="118" t="s">
        <v>962</v>
      </c>
      <c r="E3227" s="118" t="s">
        <v>996</v>
      </c>
      <c r="F3227" s="118" t="s">
        <v>997</v>
      </c>
      <c r="G3227" s="118" t="s">
        <v>988</v>
      </c>
      <c r="H3227" s="118" t="s">
        <v>995</v>
      </c>
      <c r="I3227" s="118">
        <v>5.1500000953674299</v>
      </c>
      <c r="J3227" s="118">
        <v>5.1500000953674299</v>
      </c>
      <c r="K3227" s="118">
        <v>-0.41999998688697798</v>
      </c>
      <c r="L3227" s="181">
        <f>(K3227+'NPV Calcs'!$D$13)*About!$B$135</f>
        <v>6.8624571139448474</v>
      </c>
      <c r="M3227" s="95" t="str">
        <f>INDEX('IEA Tech to Policy Mapping'!$B$2:$B$13,MATCH($H3227,'IEA Tech to Policy Mapping'!$A$2:$A$13,0))</f>
        <v>ngps - T&amp;D methane capture</v>
      </c>
      <c r="N3227" s="182">
        <f>(J3227*About!$A$132/1000)*10^12*'EPA to IEA Scaling'!$E$13</f>
        <v>116700188914.84116</v>
      </c>
      <c r="O3227" s="183">
        <f>L3227/About!$B$144</f>
        <v>12.911418465629223</v>
      </c>
    </row>
    <row r="3228" spans="2:15" x14ac:dyDescent="0.45">
      <c r="B3228" s="118" t="s">
        <v>97</v>
      </c>
      <c r="C3228" s="118" t="s">
        <v>797</v>
      </c>
      <c r="D3228" s="118" t="s">
        <v>962</v>
      </c>
      <c r="E3228" s="118" t="s">
        <v>991</v>
      </c>
      <c r="F3228" s="118" t="s">
        <v>987</v>
      </c>
      <c r="G3228" s="118" t="s">
        <v>988</v>
      </c>
      <c r="H3228" s="118" t="s">
        <v>1003</v>
      </c>
      <c r="I3228" s="118">
        <v>5.9999998658895402E-2</v>
      </c>
      <c r="J3228" s="118">
        <v>5.9999998658895402E-2</v>
      </c>
      <c r="K3228" s="118">
        <v>-0.34000000357627802</v>
      </c>
      <c r="L3228" s="181">
        <f>(K3228+'NPV Calcs'!$D$13)*About!$B$135</f>
        <v>6.9343014842074915</v>
      </c>
      <c r="M3228" s="95" t="str">
        <f>INDEX('IEA Tech to Policy Mapping'!$B$2:$B$13,MATCH($H3228,'IEA Tech to Policy Mapping'!$A$2:$A$13,0))</f>
        <v>ngps - T&amp;D methane capture</v>
      </c>
      <c r="N3228" s="182">
        <f>(J3228*About!$A$132/1000)*10^12*'EPA to IEA Scaling'!$E$13</f>
        <v>1359613795.8680458</v>
      </c>
      <c r="O3228" s="183">
        <f>L3228/About!$B$144</f>
        <v>13.046590564115004</v>
      </c>
    </row>
    <row r="3229" spans="2:15" x14ac:dyDescent="0.45">
      <c r="B3229" s="118" t="s">
        <v>97</v>
      </c>
      <c r="C3229" s="118" t="s">
        <v>797</v>
      </c>
      <c r="D3229" s="118" t="s">
        <v>962</v>
      </c>
      <c r="E3229" s="118" t="s">
        <v>996</v>
      </c>
      <c r="F3229" s="118" t="s">
        <v>997</v>
      </c>
      <c r="G3229" s="118" t="s">
        <v>988</v>
      </c>
      <c r="H3229" s="118" t="s">
        <v>1003</v>
      </c>
      <c r="I3229" s="118">
        <v>9.9999997764825804E-3</v>
      </c>
      <c r="J3229" s="118">
        <v>9.9999997764825804E-3</v>
      </c>
      <c r="K3229" s="118">
        <v>-0.34000000357627802</v>
      </c>
      <c r="L3229" s="181">
        <f>(K3229+'NPV Calcs'!$D$13)*About!$B$135</f>
        <v>6.9343014842074915</v>
      </c>
      <c r="M3229" s="95" t="str">
        <f>INDEX('IEA Tech to Policy Mapping'!$B$2:$B$13,MATCH($H3229,'IEA Tech to Policy Mapping'!$A$2:$A$13,0))</f>
        <v>ngps - T&amp;D methane capture</v>
      </c>
      <c r="N3229" s="182">
        <f>(J3229*About!$A$132/1000)*10^12*'EPA to IEA Scaling'!$E$13</f>
        <v>226602299.31134129</v>
      </c>
      <c r="O3229" s="183">
        <f>L3229/About!$B$144</f>
        <v>13.046590564115004</v>
      </c>
    </row>
    <row r="3230" spans="2:15" x14ac:dyDescent="0.45">
      <c r="B3230" s="118" t="s">
        <v>97</v>
      </c>
      <c r="C3230" s="118" t="s">
        <v>797</v>
      </c>
      <c r="D3230" s="118" t="s">
        <v>985</v>
      </c>
      <c r="E3230" s="118" t="s">
        <v>1007</v>
      </c>
      <c r="F3230" s="118" t="s">
        <v>997</v>
      </c>
      <c r="G3230" s="118" t="s">
        <v>988</v>
      </c>
      <c r="H3230" s="118" t="s">
        <v>1003</v>
      </c>
      <c r="I3230" s="118">
        <v>5.0000000745057997E-2</v>
      </c>
      <c r="J3230" s="118">
        <v>5.0000000745057997E-2</v>
      </c>
      <c r="K3230" s="118">
        <v>-0.34000000357627802</v>
      </c>
      <c r="L3230" s="181">
        <f>(K3230+'NPV Calcs'!$D$13)*About!$B$135</f>
        <v>6.9343014842074915</v>
      </c>
      <c r="M3230" s="95" t="str">
        <f>INDEX('IEA Tech to Policy Mapping'!$B$2:$B$13,MATCH($H3230,'IEA Tech to Policy Mapping'!$A$2:$A$13,0))</f>
        <v>ngps - T&amp;D methane capture</v>
      </c>
      <c r="N3230" s="182">
        <f>(J3230*About!$A$132/1000)*10^12*'EPA to IEA Scaling'!$E$13</f>
        <v>1133011538.7646732</v>
      </c>
      <c r="O3230" s="183">
        <f>L3230/About!$B$144</f>
        <v>13.046590564115004</v>
      </c>
    </row>
    <row r="3231" spans="2:15" x14ac:dyDescent="0.45">
      <c r="B3231" s="118" t="s">
        <v>97</v>
      </c>
      <c r="C3231" s="118" t="s">
        <v>797</v>
      </c>
      <c r="D3231" s="118" t="s">
        <v>985</v>
      </c>
      <c r="E3231" s="118" t="s">
        <v>986</v>
      </c>
      <c r="F3231" s="118" t="s">
        <v>987</v>
      </c>
      <c r="G3231" s="118" t="s">
        <v>988</v>
      </c>
      <c r="H3231" s="118" t="s">
        <v>1003</v>
      </c>
      <c r="I3231" s="118">
        <v>0.52999997138976995</v>
      </c>
      <c r="J3231" s="118">
        <v>0.52999997138976995</v>
      </c>
      <c r="K3231" s="118">
        <v>-0.31999999284744202</v>
      </c>
      <c r="L3231" s="181">
        <f>(K3231+'NPV Calcs'!$D$13)*About!$B$135</f>
        <v>6.9522625901552129</v>
      </c>
      <c r="M3231" s="95" t="str">
        <f>INDEX('IEA Tech to Policy Mapping'!$B$2:$B$13,MATCH($H3231,'IEA Tech to Policy Mapping'!$A$2:$A$13,0))</f>
        <v>ngps - T&amp;D methane capture</v>
      </c>
      <c r="N3231" s="182">
        <f>(J3231*About!$A$132/1000)*10^12*'EPA to IEA Scaling'!$E$13</f>
        <v>12009921483.629362</v>
      </c>
      <c r="O3231" s="183">
        <f>L3231/About!$B$144</f>
        <v>13.080383613914222</v>
      </c>
    </row>
    <row r="3232" spans="2:15" x14ac:dyDescent="0.45">
      <c r="B3232" s="118" t="s">
        <v>97</v>
      </c>
      <c r="C3232" s="118" t="s">
        <v>797</v>
      </c>
      <c r="D3232" s="118" t="s">
        <v>962</v>
      </c>
      <c r="E3232" s="118" t="s">
        <v>991</v>
      </c>
      <c r="F3232" s="118" t="s">
        <v>987</v>
      </c>
      <c r="G3232" s="118" t="s">
        <v>988</v>
      </c>
      <c r="H3232" s="118" t="s">
        <v>1006</v>
      </c>
      <c r="I3232" s="118">
        <v>1.28999996185302</v>
      </c>
      <c r="J3232" s="118">
        <v>1.28999996185302</v>
      </c>
      <c r="K3232" s="118">
        <v>0.129999995231628</v>
      </c>
      <c r="L3232" s="181">
        <f>(K3232+'NPV Calcs'!$D$13)*About!$B$135</f>
        <v>7.3563872464839104</v>
      </c>
      <c r="M3232" s="95" t="str">
        <f>INDEX('IEA Tech to Policy Mapping'!$B$2:$B$13,MATCH($H3232,'IEA Tech to Policy Mapping'!$A$2:$A$13,0))</f>
        <v>ngps - production methane capture</v>
      </c>
      <c r="N3232" s="182">
        <f>(J3232*About!$A$132/1000)*10^12*'EPA to IEA Scaling'!$E$13</f>
        <v>29231696400.12302</v>
      </c>
      <c r="O3232" s="183">
        <f>L3232/About!$B$144</f>
        <v>13.840726806374477</v>
      </c>
    </row>
    <row r="3233" spans="2:15" x14ac:dyDescent="0.45">
      <c r="B3233" s="118" t="s">
        <v>59</v>
      </c>
      <c r="C3233" s="118" t="s">
        <v>797</v>
      </c>
      <c r="D3233" s="118" t="s">
        <v>962</v>
      </c>
      <c r="E3233" s="118" t="s">
        <v>991</v>
      </c>
      <c r="F3233" s="118" t="s">
        <v>987</v>
      </c>
      <c r="G3233" s="118" t="s">
        <v>988</v>
      </c>
      <c r="H3233" s="118" t="s">
        <v>1003</v>
      </c>
      <c r="I3233" s="118">
        <v>0.20999999344348899</v>
      </c>
      <c r="J3233" s="118">
        <v>0.20999999344348899</v>
      </c>
      <c r="K3233" s="118">
        <v>0.140000000596046</v>
      </c>
      <c r="L3233" s="181">
        <f>(K3233+'NPV Calcs'!$D$13)*About!$B$135</f>
        <v>7.3653677994577711</v>
      </c>
      <c r="M3233" s="95" t="str">
        <f>INDEX('IEA Tech to Policy Mapping'!$B$2:$B$13,MATCH($H3233,'IEA Tech to Policy Mapping'!$A$2:$A$13,0))</f>
        <v>ngps - T&amp;D methane capture</v>
      </c>
      <c r="N3233" s="182">
        <f>(J3233*About!$A$132/1000)*10^12*'EPA to IEA Scaling'!$E$13</f>
        <v>4758648243.3301964</v>
      </c>
      <c r="O3233" s="183">
        <f>L3233/About!$B$144</f>
        <v>13.857623331274086</v>
      </c>
    </row>
    <row r="3234" spans="2:15" x14ac:dyDescent="0.45">
      <c r="B3234" s="118" t="s">
        <v>59</v>
      </c>
      <c r="C3234" s="118" t="s">
        <v>797</v>
      </c>
      <c r="D3234" s="118" t="s">
        <v>985</v>
      </c>
      <c r="E3234" s="118" t="s">
        <v>1007</v>
      </c>
      <c r="F3234" s="118" t="s">
        <v>997</v>
      </c>
      <c r="G3234" s="118" t="s">
        <v>988</v>
      </c>
      <c r="H3234" s="118" t="s">
        <v>1003</v>
      </c>
      <c r="I3234" s="118">
        <v>0.55000001192092896</v>
      </c>
      <c r="J3234" s="118">
        <v>0.55000001192092896</v>
      </c>
      <c r="K3234" s="118">
        <v>0.140000000596046</v>
      </c>
      <c r="L3234" s="181">
        <f>(K3234+'NPV Calcs'!$D$13)*About!$B$135</f>
        <v>7.3653677994577711</v>
      </c>
      <c r="M3234" s="95" t="str">
        <f>INDEX('IEA Tech to Policy Mapping'!$B$2:$B$13,MATCH($H3234,'IEA Tech to Policy Mapping'!$A$2:$A$13,0))</f>
        <v>ngps - T&amp;D methane capture</v>
      </c>
      <c r="N3234" s="182">
        <f>(J3234*About!$A$132/1000)*10^12*'EPA to IEA Scaling'!$E$13</f>
        <v>12463127010.82736</v>
      </c>
      <c r="O3234" s="183">
        <f>L3234/About!$B$144</f>
        <v>13.857623331274086</v>
      </c>
    </row>
    <row r="3235" spans="2:15" x14ac:dyDescent="0.45">
      <c r="B3235" s="118" t="s">
        <v>59</v>
      </c>
      <c r="C3235" s="118" t="s">
        <v>797</v>
      </c>
      <c r="D3235" s="118" t="s">
        <v>962</v>
      </c>
      <c r="E3235" s="118" t="s">
        <v>996</v>
      </c>
      <c r="F3235" s="118" t="s">
        <v>997</v>
      </c>
      <c r="G3235" s="118" t="s">
        <v>988</v>
      </c>
      <c r="H3235" s="118" t="s">
        <v>1003</v>
      </c>
      <c r="I3235" s="118">
        <v>0.20999999344348899</v>
      </c>
      <c r="J3235" s="118">
        <v>0.20999999344348899</v>
      </c>
      <c r="K3235" s="118">
        <v>0.140000000596046</v>
      </c>
      <c r="L3235" s="181">
        <f>(K3235+'NPV Calcs'!$D$13)*About!$B$135</f>
        <v>7.3653677994577711</v>
      </c>
      <c r="M3235" s="95" t="str">
        <f>INDEX('IEA Tech to Policy Mapping'!$B$2:$B$13,MATCH($H3235,'IEA Tech to Policy Mapping'!$A$2:$A$13,0))</f>
        <v>ngps - T&amp;D methane capture</v>
      </c>
      <c r="N3235" s="182">
        <f>(J3235*About!$A$132/1000)*10^12*'EPA to IEA Scaling'!$E$13</f>
        <v>4758648243.3301964</v>
      </c>
      <c r="O3235" s="183">
        <f>L3235/About!$B$144</f>
        <v>13.857623331274086</v>
      </c>
    </row>
    <row r="3236" spans="2:15" x14ac:dyDescent="0.45">
      <c r="B3236" s="118" t="s">
        <v>59</v>
      </c>
      <c r="C3236" s="118" t="s">
        <v>797</v>
      </c>
      <c r="D3236" s="118" t="s">
        <v>985</v>
      </c>
      <c r="E3236" s="118" t="s">
        <v>986</v>
      </c>
      <c r="F3236" s="118" t="s">
        <v>987</v>
      </c>
      <c r="G3236" s="118" t="s">
        <v>988</v>
      </c>
      <c r="H3236" s="118" t="s">
        <v>1003</v>
      </c>
      <c r="I3236" s="118">
        <v>3.8399999141693102</v>
      </c>
      <c r="J3236" s="118">
        <v>3.8399999141693102</v>
      </c>
      <c r="K3236" s="118">
        <v>0.17000000178813901</v>
      </c>
      <c r="L3236" s="181">
        <f>(K3236+'NPV Calcs'!$D$13)*About!$B$135</f>
        <v>7.3923094449972924</v>
      </c>
      <c r="M3236" s="95" t="str">
        <f>INDEX('IEA Tech to Policy Mapping'!$B$2:$B$13,MATCH($H3236,'IEA Tech to Policy Mapping'!$A$2:$A$13,0))</f>
        <v>ngps - T&amp;D methane capture</v>
      </c>
      <c r="N3236" s="182">
        <f>(J3236*About!$A$132/1000)*10^12*'EPA to IEA Scaling'!$E$13</f>
        <v>87015282935.555023</v>
      </c>
      <c r="O3236" s="183">
        <f>L3236/About!$B$144</f>
        <v>13.908312880795139</v>
      </c>
    </row>
    <row r="3237" spans="2:15" x14ac:dyDescent="0.45">
      <c r="B3237" s="118" t="s">
        <v>59</v>
      </c>
      <c r="C3237" s="118" t="s">
        <v>797</v>
      </c>
      <c r="D3237" s="118" t="s">
        <v>962</v>
      </c>
      <c r="E3237" s="118" t="s">
        <v>996</v>
      </c>
      <c r="F3237" s="118" t="s">
        <v>997</v>
      </c>
      <c r="G3237" s="118" t="s">
        <v>988</v>
      </c>
      <c r="H3237" s="118" t="s">
        <v>1004</v>
      </c>
      <c r="I3237" s="118">
        <v>1.9400000572204501</v>
      </c>
      <c r="J3237" s="118">
        <v>1.9400000572204501</v>
      </c>
      <c r="K3237" s="118">
        <v>0.18000000715255701</v>
      </c>
      <c r="L3237" s="181">
        <f>(K3237+'NPV Calcs'!$D$13)*About!$B$135</f>
        <v>7.4012899979711522</v>
      </c>
      <c r="M3237" s="95" t="str">
        <f>INDEX('IEA Tech to Policy Mapping'!$B$2:$B$13,MATCH($H3237,'IEA Tech to Policy Mapping'!$A$2:$A$13,0))</f>
        <v>ngps - production methane destruction</v>
      </c>
      <c r="N3237" s="182">
        <f>(J3237*About!$A$132/1000)*10^12*'EPA to IEA Scaling'!$E$13</f>
        <v>43960848345.630295</v>
      </c>
      <c r="O3237" s="183">
        <f>L3237/About!$B$144</f>
        <v>13.925209405694746</v>
      </c>
    </row>
    <row r="3238" spans="2:15" x14ac:dyDescent="0.45">
      <c r="B3238" s="118" t="s">
        <v>59</v>
      </c>
      <c r="C3238" s="118" t="s">
        <v>797</v>
      </c>
      <c r="D3238" s="118" t="s">
        <v>962</v>
      </c>
      <c r="E3238" s="118" t="s">
        <v>991</v>
      </c>
      <c r="F3238" s="118" t="s">
        <v>987</v>
      </c>
      <c r="G3238" s="118" t="s">
        <v>988</v>
      </c>
      <c r="H3238" s="118" t="s">
        <v>1006</v>
      </c>
      <c r="I3238" s="118">
        <v>2.5999999046325599</v>
      </c>
      <c r="J3238" s="118">
        <v>2.5999999046325599</v>
      </c>
      <c r="K3238" s="118">
        <v>0.21999999880790699</v>
      </c>
      <c r="L3238" s="181">
        <f>(K3238+'NPV Calcs'!$D$13)*About!$B$135</f>
        <v>7.4372121831024742</v>
      </c>
      <c r="M3238" s="95" t="str">
        <f>INDEX('IEA Tech to Policy Mapping'!$B$2:$B$13,MATCH($H3238,'IEA Tech to Policy Mapping'!$A$2:$A$13,0))</f>
        <v>ngps - production methane capture</v>
      </c>
      <c r="N3238" s="182">
        <f>(J3238*About!$A$132/1000)*10^12*'EPA to IEA Scaling'!$E$13</f>
        <v>58916596976.789177</v>
      </c>
      <c r="O3238" s="183">
        <f>L3238/About!$B$144</f>
        <v>13.992795454937637</v>
      </c>
    </row>
    <row r="3239" spans="2:15" x14ac:dyDescent="0.45">
      <c r="B3239" s="118" t="s">
        <v>84</v>
      </c>
      <c r="C3239" s="118" t="s">
        <v>797</v>
      </c>
      <c r="D3239" s="118" t="s">
        <v>962</v>
      </c>
      <c r="E3239" s="118" t="s">
        <v>996</v>
      </c>
      <c r="F3239" s="118" t="s">
        <v>997</v>
      </c>
      <c r="G3239" s="118" t="s">
        <v>988</v>
      </c>
      <c r="H3239" s="118" t="s">
        <v>1004</v>
      </c>
      <c r="I3239" s="118">
        <v>0.58999997377395597</v>
      </c>
      <c r="J3239" s="118">
        <v>0.58999997377395597</v>
      </c>
      <c r="K3239" s="118">
        <v>0.230000004172325</v>
      </c>
      <c r="L3239" s="181">
        <f>(K3239+'NPV Calcs'!$D$13)*About!$B$135</f>
        <v>7.4461927360763349</v>
      </c>
      <c r="M3239" s="95" t="str">
        <f>INDEX('IEA Tech to Policy Mapping'!$B$2:$B$13,MATCH($H3239,'IEA Tech to Policy Mapping'!$A$2:$A$13,0))</f>
        <v>ngps - production methane destruction</v>
      </c>
      <c r="N3239" s="182">
        <f>(J3239*About!$A$132/1000)*10^12*'EPA to IEA Scaling'!$E$13</f>
        <v>13369535363.913351</v>
      </c>
      <c r="O3239" s="183">
        <f>L3239/About!$B$144</f>
        <v>14.009691979837244</v>
      </c>
    </row>
    <row r="3240" spans="2:15" x14ac:dyDescent="0.45">
      <c r="B3240" s="118" t="s">
        <v>97</v>
      </c>
      <c r="C3240" s="118" t="s">
        <v>797</v>
      </c>
      <c r="D3240" s="118" t="s">
        <v>962</v>
      </c>
      <c r="E3240" s="118" t="s">
        <v>996</v>
      </c>
      <c r="F3240" s="118" t="s">
        <v>997</v>
      </c>
      <c r="G3240" s="118" t="s">
        <v>988</v>
      </c>
      <c r="H3240" s="118" t="s">
        <v>1004</v>
      </c>
      <c r="I3240" s="118">
        <v>0.109999999403953</v>
      </c>
      <c r="J3240" s="118">
        <v>0.109999999403953</v>
      </c>
      <c r="K3240" s="118">
        <v>0.230000004172325</v>
      </c>
      <c r="L3240" s="181">
        <f>(K3240+'NPV Calcs'!$D$13)*About!$B$135</f>
        <v>7.4461927360763349</v>
      </c>
      <c r="M3240" s="95" t="str">
        <f>INDEX('IEA Tech to Policy Mapping'!$B$2:$B$13,MATCH($H3240,'IEA Tech to Policy Mapping'!$A$2:$A$13,0))</f>
        <v>ngps - production methane destruction</v>
      </c>
      <c r="N3240" s="182">
        <f>(J3240*About!$A$132/1000)*10^12*'EPA to IEA Scaling'!$E$13</f>
        <v>2492625334.6327105</v>
      </c>
      <c r="O3240" s="183">
        <f>L3240/About!$B$144</f>
        <v>14.009691979837244</v>
      </c>
    </row>
    <row r="3241" spans="2:15" x14ac:dyDescent="0.45">
      <c r="B3241" s="118" t="s">
        <v>108</v>
      </c>
      <c r="C3241" s="118" t="s">
        <v>797</v>
      </c>
      <c r="D3241" s="118" t="s">
        <v>962</v>
      </c>
      <c r="E3241" s="118" t="s">
        <v>996</v>
      </c>
      <c r="F3241" s="118" t="s">
        <v>997</v>
      </c>
      <c r="G3241" s="118" t="s">
        <v>988</v>
      </c>
      <c r="H3241" s="118" t="s">
        <v>1004</v>
      </c>
      <c r="I3241" s="118">
        <v>5.0000000745057997E-2</v>
      </c>
      <c r="J3241" s="118">
        <v>5.0000000745057997E-2</v>
      </c>
      <c r="K3241" s="118">
        <v>0.230000004172325</v>
      </c>
      <c r="L3241" s="181">
        <f>(K3241+'NPV Calcs'!$D$13)*About!$B$135</f>
        <v>7.4461927360763349</v>
      </c>
      <c r="M3241" s="95" t="str">
        <f>INDEX('IEA Tech to Policy Mapping'!$B$2:$B$13,MATCH($H3241,'IEA Tech to Policy Mapping'!$A$2:$A$13,0))</f>
        <v>ngps - production methane destruction</v>
      </c>
      <c r="N3241" s="182">
        <f>(J3241*About!$A$132/1000)*10^12*'EPA to IEA Scaling'!$E$13</f>
        <v>1133011538.7646732</v>
      </c>
      <c r="O3241" s="183">
        <f>L3241/About!$B$144</f>
        <v>14.009691979837244</v>
      </c>
    </row>
    <row r="3242" spans="2:15" x14ac:dyDescent="0.45">
      <c r="B3242" s="118" t="s">
        <v>254</v>
      </c>
      <c r="C3242" s="118" t="s">
        <v>797</v>
      </c>
      <c r="D3242" s="118" t="s">
        <v>962</v>
      </c>
      <c r="E3242" s="118" t="s">
        <v>996</v>
      </c>
      <c r="F3242" s="118" t="s">
        <v>997</v>
      </c>
      <c r="G3242" s="118" t="s">
        <v>988</v>
      </c>
      <c r="H3242" s="118" t="s">
        <v>1004</v>
      </c>
      <c r="I3242" s="118">
        <v>0.34999999403953502</v>
      </c>
      <c r="J3242" s="118">
        <v>0.34999999403953502</v>
      </c>
      <c r="K3242" s="118">
        <v>0.230000004172325</v>
      </c>
      <c r="L3242" s="181">
        <f>(K3242+'NPV Calcs'!$D$13)*About!$B$135</f>
        <v>7.4461927360763349</v>
      </c>
      <c r="M3242" s="95" t="str">
        <f>INDEX('IEA Tech to Policy Mapping'!$B$2:$B$13,MATCH($H3242,'IEA Tech to Policy Mapping'!$A$2:$A$13,0))</f>
        <v>ngps - production methane destruction</v>
      </c>
      <c r="N3242" s="182">
        <f>(J3242*About!$A$132/1000)*10^12*'EPA to IEA Scaling'!$E$13</f>
        <v>7931080518.1049032</v>
      </c>
      <c r="O3242" s="183">
        <f>L3242/About!$B$144</f>
        <v>14.009691979837244</v>
      </c>
    </row>
    <row r="3243" spans="2:15" x14ac:dyDescent="0.45">
      <c r="B3243" s="118" t="s">
        <v>1063</v>
      </c>
      <c r="C3243" s="118" t="s">
        <v>797</v>
      </c>
      <c r="D3243" s="118" t="s">
        <v>962</v>
      </c>
      <c r="E3243" s="118" t="s">
        <v>996</v>
      </c>
      <c r="F3243" s="118" t="s">
        <v>997</v>
      </c>
      <c r="G3243" s="118" t="s">
        <v>988</v>
      </c>
      <c r="H3243" s="118" t="s">
        <v>1004</v>
      </c>
      <c r="I3243" s="118">
        <v>0.91000002622604304</v>
      </c>
      <c r="J3243" s="118">
        <v>0.91000002622604304</v>
      </c>
      <c r="K3243" s="118">
        <v>0.230000004172325</v>
      </c>
      <c r="L3243" s="181">
        <f>(K3243+'NPV Calcs'!$D$13)*About!$B$135</f>
        <v>7.4461927360763349</v>
      </c>
      <c r="M3243" s="95" t="str">
        <f>INDEX('IEA Tech to Policy Mapping'!$B$2:$B$13,MATCH($H3243,'IEA Tech to Policy Mapping'!$A$2:$A$13,0))</f>
        <v>ngps - production methane destruction</v>
      </c>
      <c r="N3243" s="182">
        <f>(J3243*About!$A$132/1000)*10^12*'EPA to IEA Scaling'!$E$13</f>
        <v>20620810292.53125</v>
      </c>
      <c r="O3243" s="183">
        <f>L3243/About!$B$144</f>
        <v>14.009691979837244</v>
      </c>
    </row>
    <row r="3244" spans="2:15" x14ac:dyDescent="0.45">
      <c r="B3244" s="118" t="s">
        <v>343</v>
      </c>
      <c r="C3244" s="118" t="s">
        <v>797</v>
      </c>
      <c r="D3244" s="118" t="s">
        <v>962</v>
      </c>
      <c r="E3244" s="118" t="s">
        <v>996</v>
      </c>
      <c r="F3244" s="118" t="s">
        <v>997</v>
      </c>
      <c r="G3244" s="118" t="s">
        <v>988</v>
      </c>
      <c r="H3244" s="118" t="s">
        <v>1004</v>
      </c>
      <c r="I3244" s="118">
        <v>9</v>
      </c>
      <c r="J3244" s="118">
        <v>9</v>
      </c>
      <c r="K3244" s="118">
        <v>0.230000004172325</v>
      </c>
      <c r="L3244" s="181">
        <f>(K3244+'NPV Calcs'!$D$13)*About!$B$135</f>
        <v>7.4461927360763349</v>
      </c>
      <c r="M3244" s="95" t="str">
        <f>INDEX('IEA Tech to Policy Mapping'!$B$2:$B$13,MATCH($H3244,'IEA Tech to Policy Mapping'!$A$2:$A$13,0))</f>
        <v>ngps - production methane destruction</v>
      </c>
      <c r="N3244" s="182">
        <f>(J3244*About!$A$132/1000)*10^12*'EPA to IEA Scaling'!$E$13</f>
        <v>203942073938.66776</v>
      </c>
      <c r="O3244" s="183">
        <f>L3244/About!$B$144</f>
        <v>14.009691979837244</v>
      </c>
    </row>
    <row r="3245" spans="2:15" x14ac:dyDescent="0.45">
      <c r="B3245" s="118" t="s">
        <v>27</v>
      </c>
      <c r="C3245" s="118" t="s">
        <v>797</v>
      </c>
      <c r="D3245" s="118" t="s">
        <v>962</v>
      </c>
      <c r="E3245" s="118" t="s">
        <v>996</v>
      </c>
      <c r="F3245" s="118" t="s">
        <v>997</v>
      </c>
      <c r="G3245" s="118" t="s">
        <v>988</v>
      </c>
      <c r="H3245" s="118" t="s">
        <v>1004</v>
      </c>
      <c r="I3245" s="118">
        <v>2.5399999618530198</v>
      </c>
      <c r="J3245" s="118">
        <v>2.5399999618530198</v>
      </c>
      <c r="K3245" s="118">
        <v>0.230000004172325</v>
      </c>
      <c r="L3245" s="181">
        <f>(K3245+'NPV Calcs'!$D$13)*About!$B$135</f>
        <v>7.4461927360763349</v>
      </c>
      <c r="M3245" s="95" t="str">
        <f>INDEX('IEA Tech to Policy Mapping'!$B$2:$B$13,MATCH($H3245,'IEA Tech to Policy Mapping'!$A$2:$A$13,0))</f>
        <v>ngps - production methane destruction</v>
      </c>
      <c r="N3245" s="182">
        <f>(J3245*About!$A$132/1000)*10^12*'EPA to IEA Scaling'!$E$13</f>
        <v>57556984447.160202</v>
      </c>
      <c r="O3245" s="183">
        <f>L3245/About!$B$144</f>
        <v>14.009691979837244</v>
      </c>
    </row>
    <row r="3246" spans="2:15" x14ac:dyDescent="0.45">
      <c r="B3246" s="118" t="s">
        <v>53</v>
      </c>
      <c r="C3246" s="118" t="s">
        <v>797</v>
      </c>
      <c r="D3246" s="118" t="s">
        <v>962</v>
      </c>
      <c r="E3246" s="118" t="s">
        <v>996</v>
      </c>
      <c r="F3246" s="118" t="s">
        <v>997</v>
      </c>
      <c r="G3246" s="118" t="s">
        <v>988</v>
      </c>
      <c r="H3246" s="118" t="s">
        <v>1004</v>
      </c>
      <c r="I3246" s="118">
        <v>0.33000001311302102</v>
      </c>
      <c r="J3246" s="118">
        <v>0.33000001311302102</v>
      </c>
      <c r="K3246" s="118">
        <v>0.230000004172325</v>
      </c>
      <c r="L3246" s="181">
        <f>(K3246+'NPV Calcs'!$D$13)*About!$B$135</f>
        <v>7.4461927360763349</v>
      </c>
      <c r="M3246" s="95" t="str">
        <f>INDEX('IEA Tech to Policy Mapping'!$B$2:$B$13,MATCH($H3246,'IEA Tech to Policy Mapping'!$A$2:$A$13,0))</f>
        <v>ngps - production methane destruction</v>
      </c>
      <c r="N3246" s="182">
        <f>(J3246*About!$A$132/1000)*10^12*'EPA to IEA Scaling'!$E$13</f>
        <v>7477876341.5618954</v>
      </c>
      <c r="O3246" s="183">
        <f>L3246/About!$B$144</f>
        <v>14.009691979837244</v>
      </c>
    </row>
    <row r="3247" spans="2:15" x14ac:dyDescent="0.45">
      <c r="B3247" s="118" t="s">
        <v>84</v>
      </c>
      <c r="C3247" s="118" t="s">
        <v>797</v>
      </c>
      <c r="D3247" s="118" t="s">
        <v>962</v>
      </c>
      <c r="E3247" s="118" t="s">
        <v>991</v>
      </c>
      <c r="F3247" s="118" t="s">
        <v>987</v>
      </c>
      <c r="G3247" s="118" t="s">
        <v>1000</v>
      </c>
      <c r="H3247" s="118" t="s">
        <v>1001</v>
      </c>
      <c r="I3247" s="118">
        <v>2.3399999141693102</v>
      </c>
      <c r="J3247" s="118">
        <v>1.9900000095367401</v>
      </c>
      <c r="K3247" s="118">
        <v>0.230000004172325</v>
      </c>
      <c r="L3247" s="181">
        <f>(K3247+'NPV Calcs'!$D$13)*About!$B$135</f>
        <v>7.4461927360763349</v>
      </c>
      <c r="M3247" s="95" t="str">
        <f>INDEX('IEA Tech to Policy Mapping'!$B$2:$B$13,MATCH($H3247,'IEA Tech to Policy Mapping'!$A$2:$A$13,0))</f>
        <v>ngps - T&amp;D methane capture</v>
      </c>
      <c r="N3247" s="182">
        <f>(J3247*About!$A$132/1000)*10^12*'EPA to IEA Scaling'!$E$13</f>
        <v>45093858786.98793</v>
      </c>
      <c r="O3247" s="183">
        <f>L3247/About!$B$144</f>
        <v>14.009691979837244</v>
      </c>
    </row>
    <row r="3248" spans="2:15" x14ac:dyDescent="0.45">
      <c r="B3248" s="118" t="s">
        <v>97</v>
      </c>
      <c r="C3248" s="118" t="s">
        <v>797</v>
      </c>
      <c r="D3248" s="118" t="s">
        <v>962</v>
      </c>
      <c r="E3248" s="118" t="s">
        <v>991</v>
      </c>
      <c r="F3248" s="118" t="s">
        <v>987</v>
      </c>
      <c r="G3248" s="118" t="s">
        <v>1000</v>
      </c>
      <c r="H3248" s="118" t="s">
        <v>1001</v>
      </c>
      <c r="I3248" s="118">
        <v>0.50999999046325595</v>
      </c>
      <c r="J3248" s="118">
        <v>0.43000000715255698</v>
      </c>
      <c r="K3248" s="118">
        <v>0.230000004172325</v>
      </c>
      <c r="L3248" s="181">
        <f>(K3248+'NPV Calcs'!$D$13)*About!$B$135</f>
        <v>7.4461927360763349</v>
      </c>
      <c r="M3248" s="95" t="str">
        <f>INDEX('IEA Tech to Policy Mapping'!$B$2:$B$13,MATCH($H3248,'IEA Tech to Policy Mapping'!$A$2:$A$13,0))</f>
        <v>ngps - T&amp;D methane capture</v>
      </c>
      <c r="N3248" s="182">
        <f>(J3248*About!$A$132/1000)*10^12*'EPA to IEA Scaling'!$E$13</f>
        <v>9743899250.2593822</v>
      </c>
      <c r="O3248" s="183">
        <f>L3248/About!$B$144</f>
        <v>14.009691979837244</v>
      </c>
    </row>
    <row r="3249" spans="2:15" x14ac:dyDescent="0.45">
      <c r="B3249" s="118" t="s">
        <v>108</v>
      </c>
      <c r="C3249" s="118" t="s">
        <v>797</v>
      </c>
      <c r="D3249" s="118" t="s">
        <v>962</v>
      </c>
      <c r="E3249" s="118" t="s">
        <v>991</v>
      </c>
      <c r="F3249" s="118" t="s">
        <v>987</v>
      </c>
      <c r="G3249" s="118" t="s">
        <v>1000</v>
      </c>
      <c r="H3249" s="118" t="s">
        <v>1001</v>
      </c>
      <c r="I3249" s="118">
        <v>2.9999999329447701E-2</v>
      </c>
      <c r="J3249" s="118">
        <v>1.9999999552965102E-2</v>
      </c>
      <c r="K3249" s="118">
        <v>0.230000004172325</v>
      </c>
      <c r="L3249" s="181">
        <f>(K3249+'NPV Calcs'!$D$13)*About!$B$135</f>
        <v>7.4461927360763349</v>
      </c>
      <c r="M3249" s="95" t="str">
        <f>INDEX('IEA Tech to Policy Mapping'!$B$2:$B$13,MATCH($H3249,'IEA Tech to Policy Mapping'!$A$2:$A$13,0))</f>
        <v>ngps - T&amp;D methane capture</v>
      </c>
      <c r="N3249" s="182">
        <f>(J3249*About!$A$132/1000)*10^12*'EPA to IEA Scaling'!$E$13</f>
        <v>453204598.62268114</v>
      </c>
      <c r="O3249" s="183">
        <f>L3249/About!$B$144</f>
        <v>14.009691979837244</v>
      </c>
    </row>
    <row r="3250" spans="2:15" x14ac:dyDescent="0.45">
      <c r="B3250" s="118" t="s">
        <v>254</v>
      </c>
      <c r="C3250" s="118" t="s">
        <v>797</v>
      </c>
      <c r="D3250" s="118" t="s">
        <v>962</v>
      </c>
      <c r="E3250" s="118" t="s">
        <v>991</v>
      </c>
      <c r="F3250" s="118" t="s">
        <v>987</v>
      </c>
      <c r="G3250" s="118" t="s">
        <v>1000</v>
      </c>
      <c r="H3250" s="118" t="s">
        <v>1001</v>
      </c>
      <c r="I3250" s="118">
        <v>3.4000000953674299</v>
      </c>
      <c r="J3250" s="118">
        <v>2.8900001049041699</v>
      </c>
      <c r="K3250" s="118">
        <v>0.230000004172325</v>
      </c>
      <c r="L3250" s="181">
        <f>(K3250+'NPV Calcs'!$D$13)*About!$B$135</f>
        <v>7.4461927360763349</v>
      </c>
      <c r="M3250" s="95" t="str">
        <f>INDEX('IEA Tech to Policy Mapping'!$B$2:$B$13,MATCH($H3250,'IEA Tech to Policy Mapping'!$A$2:$A$13,0))</f>
        <v>ngps - T&amp;D methane capture</v>
      </c>
      <c r="N3250" s="182">
        <f>(J3250*About!$A$132/1000)*10^12*'EPA to IEA Scaling'!$E$13</f>
        <v>65488068341.902641</v>
      </c>
      <c r="O3250" s="183">
        <f>L3250/About!$B$144</f>
        <v>14.009691979837244</v>
      </c>
    </row>
    <row r="3251" spans="2:15" x14ac:dyDescent="0.45">
      <c r="B3251" s="118" t="s">
        <v>1063</v>
      </c>
      <c r="C3251" s="118" t="s">
        <v>797</v>
      </c>
      <c r="D3251" s="118" t="s">
        <v>962</v>
      </c>
      <c r="E3251" s="118" t="s">
        <v>991</v>
      </c>
      <c r="F3251" s="118" t="s">
        <v>987</v>
      </c>
      <c r="G3251" s="118" t="s">
        <v>1000</v>
      </c>
      <c r="H3251" s="118" t="s">
        <v>1001</v>
      </c>
      <c r="I3251" s="118">
        <v>0.25</v>
      </c>
      <c r="J3251" s="118">
        <v>0.21999999880790699</v>
      </c>
      <c r="K3251" s="118">
        <v>0.230000004172325</v>
      </c>
      <c r="L3251" s="181">
        <f>(K3251+'NPV Calcs'!$D$13)*About!$B$135</f>
        <v>7.4461927360763349</v>
      </c>
      <c r="M3251" s="95" t="str">
        <f>INDEX('IEA Tech to Policy Mapping'!$B$2:$B$13,MATCH($H3251,'IEA Tech to Policy Mapping'!$A$2:$A$13,0))</f>
        <v>ngps - T&amp;D methane capture</v>
      </c>
      <c r="N3251" s="182">
        <f>(J3251*About!$A$132/1000)*10^12*'EPA to IEA Scaling'!$E$13</f>
        <v>4985250669.2654419</v>
      </c>
      <c r="O3251" s="183">
        <f>L3251/About!$B$144</f>
        <v>14.009691979837244</v>
      </c>
    </row>
    <row r="3252" spans="2:15" x14ac:dyDescent="0.45">
      <c r="B3252" s="118" t="s">
        <v>343</v>
      </c>
      <c r="C3252" s="118" t="s">
        <v>797</v>
      </c>
      <c r="D3252" s="118" t="s">
        <v>962</v>
      </c>
      <c r="E3252" s="118" t="s">
        <v>991</v>
      </c>
      <c r="F3252" s="118" t="s">
        <v>987</v>
      </c>
      <c r="G3252" s="118" t="s">
        <v>1000</v>
      </c>
      <c r="H3252" s="118" t="s">
        <v>1001</v>
      </c>
      <c r="I3252" s="118">
        <v>36.060001373291001</v>
      </c>
      <c r="J3252" s="118">
        <v>30.649999618530199</v>
      </c>
      <c r="K3252" s="118">
        <v>0.230000004172325</v>
      </c>
      <c r="L3252" s="181">
        <f>(K3252+'NPV Calcs'!$D$13)*About!$B$135</f>
        <v>7.4461927360763349</v>
      </c>
      <c r="M3252" s="95" t="str">
        <f>INDEX('IEA Tech to Policy Mapping'!$B$2:$B$13,MATCH($H3252,'IEA Tech to Policy Mapping'!$A$2:$A$13,0))</f>
        <v>ngps - T&amp;D methane capture</v>
      </c>
      <c r="N3252" s="182">
        <f>(J3252*About!$A$132/1000)*10^12*'EPA to IEA Scaling'!$E$13</f>
        <v>694536054269.1582</v>
      </c>
      <c r="O3252" s="183">
        <f>L3252/About!$B$144</f>
        <v>14.009691979837244</v>
      </c>
    </row>
    <row r="3253" spans="2:15" x14ac:dyDescent="0.45">
      <c r="B3253" s="118" t="s">
        <v>84</v>
      </c>
      <c r="C3253" s="118" t="s">
        <v>797</v>
      </c>
      <c r="D3253" s="118" t="s">
        <v>985</v>
      </c>
      <c r="E3253" s="118" t="s">
        <v>986</v>
      </c>
      <c r="F3253" s="118" t="s">
        <v>987</v>
      </c>
      <c r="G3253" s="118" t="s">
        <v>1000</v>
      </c>
      <c r="H3253" s="118" t="s">
        <v>1001</v>
      </c>
      <c r="I3253" s="118">
        <v>2.5599999427795401</v>
      </c>
      <c r="J3253" s="118">
        <v>2.1800000667571999</v>
      </c>
      <c r="K3253" s="118">
        <v>0.230000004172325</v>
      </c>
      <c r="L3253" s="181">
        <f>(K3253+'NPV Calcs'!$D$13)*About!$B$135</f>
        <v>7.4461927360763349</v>
      </c>
      <c r="M3253" s="95" t="str">
        <f>INDEX('IEA Tech to Policy Mapping'!$B$2:$B$13,MATCH($H3253,'IEA Tech to Policy Mapping'!$A$2:$A$13,0))</f>
        <v>ngps - T&amp;D methane capture</v>
      </c>
      <c r="N3253" s="182">
        <f>(J3253*About!$A$132/1000)*10^12*'EPA to IEA Scaling'!$E$13</f>
        <v>49399303866.766388</v>
      </c>
      <c r="O3253" s="183">
        <f>L3253/About!$B$144</f>
        <v>14.009691979837244</v>
      </c>
    </row>
    <row r="3254" spans="2:15" x14ac:dyDescent="0.45">
      <c r="B3254" s="118" t="s">
        <v>97</v>
      </c>
      <c r="C3254" s="118" t="s">
        <v>797</v>
      </c>
      <c r="D3254" s="118" t="s">
        <v>985</v>
      </c>
      <c r="E3254" s="118" t="s">
        <v>986</v>
      </c>
      <c r="F3254" s="118" t="s">
        <v>987</v>
      </c>
      <c r="G3254" s="118" t="s">
        <v>1000</v>
      </c>
      <c r="H3254" s="118" t="s">
        <v>1001</v>
      </c>
      <c r="I3254" s="118">
        <v>0.109999999403953</v>
      </c>
      <c r="J3254" s="118">
        <v>0.10000000149011599</v>
      </c>
      <c r="K3254" s="118">
        <v>0.230000004172325</v>
      </c>
      <c r="L3254" s="181">
        <f>(K3254+'NPV Calcs'!$D$13)*About!$B$135</f>
        <v>7.4461927360763349</v>
      </c>
      <c r="M3254" s="95" t="str">
        <f>INDEX('IEA Tech to Policy Mapping'!$B$2:$B$13,MATCH($H3254,'IEA Tech to Policy Mapping'!$A$2:$A$13,0))</f>
        <v>ngps - T&amp;D methane capture</v>
      </c>
      <c r="N3254" s="182">
        <f>(J3254*About!$A$132/1000)*10^12*'EPA to IEA Scaling'!$E$13</f>
        <v>2266023077.5293465</v>
      </c>
      <c r="O3254" s="183">
        <f>L3254/About!$B$144</f>
        <v>14.009691979837244</v>
      </c>
    </row>
    <row r="3255" spans="2:15" x14ac:dyDescent="0.45">
      <c r="B3255" s="118" t="s">
        <v>108</v>
      </c>
      <c r="C3255" s="118" t="s">
        <v>797</v>
      </c>
      <c r="D3255" s="118" t="s">
        <v>985</v>
      </c>
      <c r="E3255" s="118" t="s">
        <v>986</v>
      </c>
      <c r="F3255" s="118" t="s">
        <v>987</v>
      </c>
      <c r="G3255" s="118" t="s">
        <v>1000</v>
      </c>
      <c r="H3255" s="118" t="s">
        <v>1001</v>
      </c>
      <c r="I3255" s="118">
        <v>2.17000007629394</v>
      </c>
      <c r="J3255" s="118">
        <v>1.8500000238418499</v>
      </c>
      <c r="K3255" s="118">
        <v>0.230000004172325</v>
      </c>
      <c r="L3255" s="181">
        <f>(K3255+'NPV Calcs'!$D$13)*About!$B$135</f>
        <v>7.4461927360763349</v>
      </c>
      <c r="M3255" s="95" t="str">
        <f>INDEX('IEA Tech to Policy Mapping'!$B$2:$B$13,MATCH($H3255,'IEA Tech to Policy Mapping'!$A$2:$A$13,0))</f>
        <v>ngps - T&amp;D methane capture</v>
      </c>
      <c r="N3255" s="182">
        <f>(J3255*About!$A$132/1000)*10^12*'EPA to IEA Scaling'!$E$13</f>
        <v>41921426849.876846</v>
      </c>
      <c r="O3255" s="183">
        <f>L3255/About!$B$144</f>
        <v>14.009691979837244</v>
      </c>
    </row>
    <row r="3256" spans="2:15" x14ac:dyDescent="0.45">
      <c r="B3256" s="118" t="s">
        <v>254</v>
      </c>
      <c r="C3256" s="118" t="s">
        <v>797</v>
      </c>
      <c r="D3256" s="118" t="s">
        <v>985</v>
      </c>
      <c r="E3256" s="118" t="s">
        <v>986</v>
      </c>
      <c r="F3256" s="118" t="s">
        <v>987</v>
      </c>
      <c r="G3256" s="118" t="s">
        <v>1000</v>
      </c>
      <c r="H3256" s="118" t="s">
        <v>1001</v>
      </c>
      <c r="I3256" s="118">
        <v>0.31000000238418501</v>
      </c>
      <c r="J3256" s="118">
        <v>0.270000010728836</v>
      </c>
      <c r="K3256" s="118">
        <v>0.230000004172325</v>
      </c>
      <c r="L3256" s="181">
        <f>(K3256+'NPV Calcs'!$D$13)*About!$B$135</f>
        <v>7.4461927360763349</v>
      </c>
      <c r="M3256" s="95" t="str">
        <f>INDEX('IEA Tech to Policy Mapping'!$B$2:$B$13,MATCH($H3256,'IEA Tech to Policy Mapping'!$A$2:$A$13,0))</f>
        <v>ngps - T&amp;D methane capture</v>
      </c>
      <c r="N3256" s="182">
        <f>(J3256*About!$A$132/1000)*10^12*'EPA to IEA Scaling'!$E$13</f>
        <v>6118262461.2779284</v>
      </c>
      <c r="O3256" s="183">
        <f>L3256/About!$B$144</f>
        <v>14.009691979837244</v>
      </c>
    </row>
    <row r="3257" spans="2:15" x14ac:dyDescent="0.45">
      <c r="B3257" s="118" t="s">
        <v>1063</v>
      </c>
      <c r="C3257" s="118" t="s">
        <v>797</v>
      </c>
      <c r="D3257" s="118" t="s">
        <v>985</v>
      </c>
      <c r="E3257" s="118" t="s">
        <v>986</v>
      </c>
      <c r="F3257" s="118" t="s">
        <v>987</v>
      </c>
      <c r="G3257" s="118" t="s">
        <v>1000</v>
      </c>
      <c r="H3257" s="118" t="s">
        <v>1001</v>
      </c>
      <c r="I3257" s="118">
        <v>7.9999998211860601E-2</v>
      </c>
      <c r="J3257" s="118">
        <v>7.0000000298023196E-2</v>
      </c>
      <c r="K3257" s="118">
        <v>0.230000004172325</v>
      </c>
      <c r="L3257" s="181">
        <f>(K3257+'NPV Calcs'!$D$13)*About!$B$135</f>
        <v>7.4461927360763349</v>
      </c>
      <c r="M3257" s="95" t="str">
        <f>INDEX('IEA Tech to Policy Mapping'!$B$2:$B$13,MATCH($H3257,'IEA Tech to Policy Mapping'!$A$2:$A$13,0))</f>
        <v>ngps - T&amp;D methane capture</v>
      </c>
      <c r="N3257" s="182">
        <f>(J3257*About!$A$132/1000)*10^12*'EPA to IEA Scaling'!$E$13</f>
        <v>1586216137.3873568</v>
      </c>
      <c r="O3257" s="183">
        <f>L3257/About!$B$144</f>
        <v>14.009691979837244</v>
      </c>
    </row>
    <row r="3258" spans="2:15" x14ac:dyDescent="0.45">
      <c r="B3258" s="118" t="s">
        <v>343</v>
      </c>
      <c r="C3258" s="118" t="s">
        <v>797</v>
      </c>
      <c r="D3258" s="118" t="s">
        <v>985</v>
      </c>
      <c r="E3258" s="118" t="s">
        <v>986</v>
      </c>
      <c r="F3258" s="118" t="s">
        <v>987</v>
      </c>
      <c r="G3258" s="118" t="s">
        <v>1000</v>
      </c>
      <c r="H3258" s="118" t="s">
        <v>1001</v>
      </c>
      <c r="I3258" s="118">
        <v>12.439999580383301</v>
      </c>
      <c r="J3258" s="118">
        <v>10.569999694824199</v>
      </c>
      <c r="K3258" s="118">
        <v>0.230000004172325</v>
      </c>
      <c r="L3258" s="181">
        <f>(K3258+'NPV Calcs'!$D$13)*About!$B$135</f>
        <v>7.4461927360763349</v>
      </c>
      <c r="M3258" s="95" t="str">
        <f>INDEX('IEA Tech to Policy Mapping'!$B$2:$B$13,MATCH($H3258,'IEA Tech to Policy Mapping'!$A$2:$A$13,0))</f>
        <v>ngps - T&amp;D methane capture</v>
      </c>
      <c r="N3258" s="182">
        <f>(J3258*About!$A$132/1000)*10^12*'EPA to IEA Scaling'!$E$13</f>
        <v>239518628810.39249</v>
      </c>
      <c r="O3258" s="183">
        <f>L3258/About!$B$144</f>
        <v>14.009691979837244</v>
      </c>
    </row>
    <row r="3259" spans="2:15" x14ac:dyDescent="0.45">
      <c r="B3259" s="118" t="s">
        <v>27</v>
      </c>
      <c r="C3259" s="118" t="s">
        <v>797</v>
      </c>
      <c r="D3259" s="118" t="s">
        <v>962</v>
      </c>
      <c r="E3259" s="118" t="s">
        <v>991</v>
      </c>
      <c r="F3259" s="118" t="s">
        <v>987</v>
      </c>
      <c r="G3259" s="118" t="s">
        <v>1000</v>
      </c>
      <c r="H3259" s="118" t="s">
        <v>1001</v>
      </c>
      <c r="I3259" s="118">
        <v>5.7699999809265101</v>
      </c>
      <c r="J3259" s="118">
        <v>4.9099998474120996</v>
      </c>
      <c r="K3259" s="118">
        <v>0.230000004172325</v>
      </c>
      <c r="L3259" s="181">
        <f>(K3259+'NPV Calcs'!$D$13)*About!$B$135</f>
        <v>7.4461927360763349</v>
      </c>
      <c r="M3259" s="95" t="str">
        <f>INDEX('IEA Tech to Policy Mapping'!$B$2:$B$13,MATCH($H3259,'IEA Tech to Policy Mapping'!$A$2:$A$13,0))</f>
        <v>ngps - T&amp;D methane capture</v>
      </c>
      <c r="N3259" s="182">
        <f>(J3259*About!$A$132/1000)*10^12*'EPA to IEA Scaling'!$E$13</f>
        <v>111261727991.08508</v>
      </c>
      <c r="O3259" s="183">
        <f>L3259/About!$B$144</f>
        <v>14.009691979837244</v>
      </c>
    </row>
    <row r="3260" spans="2:15" x14ac:dyDescent="0.45">
      <c r="B3260" s="118" t="s">
        <v>53</v>
      </c>
      <c r="C3260" s="118" t="s">
        <v>797</v>
      </c>
      <c r="D3260" s="118" t="s">
        <v>962</v>
      </c>
      <c r="E3260" s="118" t="s">
        <v>991</v>
      </c>
      <c r="F3260" s="118" t="s">
        <v>987</v>
      </c>
      <c r="G3260" s="118" t="s">
        <v>1000</v>
      </c>
      <c r="H3260" s="118" t="s">
        <v>1001</v>
      </c>
      <c r="I3260" s="118">
        <v>8.1999998092651296</v>
      </c>
      <c r="J3260" s="118">
        <v>6.9699997901916504</v>
      </c>
      <c r="K3260" s="118">
        <v>0.230000004172325</v>
      </c>
      <c r="L3260" s="181">
        <f>(K3260+'NPV Calcs'!$D$13)*About!$B$135</f>
        <v>7.4461927360763349</v>
      </c>
      <c r="M3260" s="95" t="str">
        <f>INDEX('IEA Tech to Policy Mapping'!$B$2:$B$13,MATCH($H3260,'IEA Tech to Policy Mapping'!$A$2:$A$13,0))</f>
        <v>ngps - T&amp;D methane capture</v>
      </c>
      <c r="N3260" s="182">
        <f>(J3260*About!$A$132/1000)*10^12*'EPA to IEA Scaling'!$E$13</f>
        <v>157941801395.97382</v>
      </c>
      <c r="O3260" s="183">
        <f>L3260/About!$B$144</f>
        <v>14.009691979837244</v>
      </c>
    </row>
    <row r="3261" spans="2:15" x14ac:dyDescent="0.45">
      <c r="B3261" s="118" t="s">
        <v>27</v>
      </c>
      <c r="C3261" s="118" t="s">
        <v>797</v>
      </c>
      <c r="D3261" s="118" t="s">
        <v>985</v>
      </c>
      <c r="E3261" s="118" t="s">
        <v>986</v>
      </c>
      <c r="F3261" s="118" t="s">
        <v>987</v>
      </c>
      <c r="G3261" s="118" t="s">
        <v>1000</v>
      </c>
      <c r="H3261" s="118" t="s">
        <v>1001</v>
      </c>
      <c r="I3261" s="118">
        <v>1.4900000095367401</v>
      </c>
      <c r="J3261" s="118">
        <v>1.25999999046325</v>
      </c>
      <c r="K3261" s="118">
        <v>0.230000004172325</v>
      </c>
      <c r="L3261" s="181">
        <f>(K3261+'NPV Calcs'!$D$13)*About!$B$135</f>
        <v>7.4461927360763349</v>
      </c>
      <c r="M3261" s="95" t="str">
        <f>INDEX('IEA Tech to Policy Mapping'!$B$2:$B$13,MATCH($H3261,'IEA Tech to Policy Mapping'!$A$2:$A$13,0))</f>
        <v>ngps - T&amp;D methane capture</v>
      </c>
      <c r="N3261" s="182">
        <f>(J3261*About!$A$132/1000)*10^12*'EPA to IEA Scaling'!$E$13</f>
        <v>28551890135.308533</v>
      </c>
      <c r="O3261" s="183">
        <f>L3261/About!$B$144</f>
        <v>14.009691979837244</v>
      </c>
    </row>
    <row r="3262" spans="2:15" x14ac:dyDescent="0.45">
      <c r="B3262" s="118" t="s">
        <v>53</v>
      </c>
      <c r="C3262" s="118" t="s">
        <v>797</v>
      </c>
      <c r="D3262" s="118" t="s">
        <v>985</v>
      </c>
      <c r="E3262" s="118" t="s">
        <v>986</v>
      </c>
      <c r="F3262" s="118" t="s">
        <v>987</v>
      </c>
      <c r="G3262" s="118" t="s">
        <v>1000</v>
      </c>
      <c r="H3262" s="118" t="s">
        <v>1001</v>
      </c>
      <c r="I3262" s="118">
        <v>0.28999999165534901</v>
      </c>
      <c r="J3262" s="118">
        <v>0.239999994635581</v>
      </c>
      <c r="K3262" s="118">
        <v>0.230000004172325</v>
      </c>
      <c r="L3262" s="181">
        <f>(K3262+'NPV Calcs'!$D$13)*About!$B$135</f>
        <v>7.4461927360763349</v>
      </c>
      <c r="M3262" s="95" t="str">
        <f>INDEX('IEA Tech to Policy Mapping'!$B$2:$B$13,MATCH($H3262,'IEA Tech to Policy Mapping'!$A$2:$A$13,0))</f>
        <v>ngps - T&amp;D methane capture</v>
      </c>
      <c r="N3262" s="182">
        <f>(J3262*About!$A$132/1000)*10^12*'EPA to IEA Scaling'!$E$13</f>
        <v>5438455183.4721699</v>
      </c>
      <c r="O3262" s="183">
        <f>L3262/About!$B$144</f>
        <v>14.009691979837244</v>
      </c>
    </row>
    <row r="3263" spans="2:15" x14ac:dyDescent="0.45">
      <c r="B3263" s="118" t="s">
        <v>27</v>
      </c>
      <c r="C3263" s="118" t="s">
        <v>797</v>
      </c>
      <c r="D3263" s="118" t="s">
        <v>985</v>
      </c>
      <c r="E3263" s="118" t="s">
        <v>990</v>
      </c>
      <c r="F3263" s="118" t="s">
        <v>987</v>
      </c>
      <c r="G3263" s="118" t="s">
        <v>1000</v>
      </c>
      <c r="H3263" s="118" t="s">
        <v>1001</v>
      </c>
      <c r="I3263" s="118">
        <v>0.43000000715255698</v>
      </c>
      <c r="J3263" s="118">
        <v>0.36000001430511402</v>
      </c>
      <c r="K3263" s="118">
        <v>0.230000004172325</v>
      </c>
      <c r="L3263" s="181">
        <f>(K3263+'NPV Calcs'!$D$13)*About!$B$135</f>
        <v>7.4461927360763349</v>
      </c>
      <c r="M3263" s="95" t="str">
        <f>INDEX('IEA Tech to Policy Mapping'!$B$2:$B$13,MATCH($H3263,'IEA Tech to Policy Mapping'!$A$2:$A$13,0))</f>
        <v>ngps - T&amp;D methane capture</v>
      </c>
      <c r="N3263" s="182">
        <f>(J3263*About!$A$132/1000)*10^12*'EPA to IEA Scaling'!$E$13</f>
        <v>8157683281.7038898</v>
      </c>
      <c r="O3263" s="183">
        <f>L3263/About!$B$144</f>
        <v>14.009691979837244</v>
      </c>
    </row>
    <row r="3264" spans="2:15" x14ac:dyDescent="0.45">
      <c r="B3264" s="118" t="s">
        <v>27</v>
      </c>
      <c r="C3264" s="118" t="s">
        <v>797</v>
      </c>
      <c r="D3264" s="118" t="s">
        <v>962</v>
      </c>
      <c r="E3264" s="118" t="s">
        <v>993</v>
      </c>
      <c r="F3264" s="118" t="s">
        <v>987</v>
      </c>
      <c r="G3264" s="118" t="s">
        <v>1000</v>
      </c>
      <c r="H3264" s="118" t="s">
        <v>1001</v>
      </c>
      <c r="I3264" s="118">
        <v>12.1099996566772</v>
      </c>
      <c r="J3264" s="118">
        <v>10.289999961853001</v>
      </c>
      <c r="K3264" s="118">
        <v>0.230000004172325</v>
      </c>
      <c r="L3264" s="181">
        <f>(K3264+'NPV Calcs'!$D$13)*About!$B$135</f>
        <v>7.4461927360763349</v>
      </c>
      <c r="M3264" s="95" t="str">
        <f>INDEX('IEA Tech to Policy Mapping'!$B$2:$B$13,MATCH($H3264,'IEA Tech to Policy Mapping'!$A$2:$A$13,0))</f>
        <v>ngps - T&amp;D methane capture</v>
      </c>
      <c r="N3264" s="182">
        <f>(J3264*About!$A$132/1000)*10^12*'EPA to IEA Scaling'!$E$13</f>
        <v>233173770338.79034</v>
      </c>
      <c r="O3264" s="183">
        <f>L3264/About!$B$144</f>
        <v>14.009691979837244</v>
      </c>
    </row>
    <row r="3265" spans="2:15" x14ac:dyDescent="0.45">
      <c r="B3265" s="118" t="s">
        <v>108</v>
      </c>
      <c r="C3265" s="118" t="s">
        <v>797</v>
      </c>
      <c r="D3265" s="118" t="s">
        <v>962</v>
      </c>
      <c r="E3265" s="118" t="s">
        <v>991</v>
      </c>
      <c r="F3265" s="118" t="s">
        <v>987</v>
      </c>
      <c r="G3265" s="118" t="s">
        <v>988</v>
      </c>
      <c r="H3265" s="118" t="s">
        <v>1003</v>
      </c>
      <c r="I3265" s="118">
        <v>9.9999997764825804E-3</v>
      </c>
      <c r="J3265" s="118">
        <v>9.9999997764825804E-3</v>
      </c>
      <c r="K3265" s="118">
        <v>0.30000001192092801</v>
      </c>
      <c r="L3265" s="181">
        <f>(K3265+'NPV Calcs'!$D$13)*About!$B$135</f>
        <v>7.5090565801292355</v>
      </c>
      <c r="M3265" s="95" t="str">
        <f>INDEX('IEA Tech to Policy Mapping'!$B$2:$B$13,MATCH($H3265,'IEA Tech to Policy Mapping'!$A$2:$A$13,0))</f>
        <v>ngps - T&amp;D methane capture</v>
      </c>
      <c r="N3265" s="182">
        <f>(J3265*About!$A$132/1000)*10^12*'EPA to IEA Scaling'!$E$13</f>
        <v>226602299.31134129</v>
      </c>
      <c r="O3265" s="183">
        <f>L3265/About!$B$144</f>
        <v>14.127967603778956</v>
      </c>
    </row>
    <row r="3266" spans="2:15" x14ac:dyDescent="0.45">
      <c r="B3266" s="118" t="s">
        <v>108</v>
      </c>
      <c r="C3266" s="118" t="s">
        <v>797</v>
      </c>
      <c r="D3266" s="118" t="s">
        <v>985</v>
      </c>
      <c r="E3266" s="118" t="s">
        <v>1007</v>
      </c>
      <c r="F3266" s="118" t="s">
        <v>997</v>
      </c>
      <c r="G3266" s="118" t="s">
        <v>988</v>
      </c>
      <c r="H3266" s="118" t="s">
        <v>1003</v>
      </c>
      <c r="I3266" s="118">
        <v>7.0000000298023196E-2</v>
      </c>
      <c r="J3266" s="118">
        <v>7.0000000298023196E-2</v>
      </c>
      <c r="K3266" s="118">
        <v>0.30000001192092801</v>
      </c>
      <c r="L3266" s="181">
        <f>(K3266+'NPV Calcs'!$D$13)*About!$B$135</f>
        <v>7.5090565801292355</v>
      </c>
      <c r="M3266" s="95" t="str">
        <f>INDEX('IEA Tech to Policy Mapping'!$B$2:$B$13,MATCH($H3266,'IEA Tech to Policy Mapping'!$A$2:$A$13,0))</f>
        <v>ngps - T&amp;D methane capture</v>
      </c>
      <c r="N3266" s="182">
        <f>(J3266*About!$A$132/1000)*10^12*'EPA to IEA Scaling'!$E$13</f>
        <v>1586216137.3873568</v>
      </c>
      <c r="O3266" s="183">
        <f>L3266/About!$B$144</f>
        <v>14.127967603778956</v>
      </c>
    </row>
    <row r="3267" spans="2:15" x14ac:dyDescent="0.45">
      <c r="B3267" s="118" t="s">
        <v>108</v>
      </c>
      <c r="C3267" s="118" t="s">
        <v>797</v>
      </c>
      <c r="D3267" s="118" t="s">
        <v>962</v>
      </c>
      <c r="E3267" s="118" t="s">
        <v>996</v>
      </c>
      <c r="F3267" s="118" t="s">
        <v>997</v>
      </c>
      <c r="G3267" s="118" t="s">
        <v>988</v>
      </c>
      <c r="H3267" s="118" t="s">
        <v>1003</v>
      </c>
      <c r="I3267" s="118">
        <v>9.9999997764825804E-3</v>
      </c>
      <c r="J3267" s="118">
        <v>9.9999997764825804E-3</v>
      </c>
      <c r="K3267" s="118">
        <v>0.30000001192092801</v>
      </c>
      <c r="L3267" s="181">
        <f>(K3267+'NPV Calcs'!$D$13)*About!$B$135</f>
        <v>7.5090565801292355</v>
      </c>
      <c r="M3267" s="95" t="str">
        <f>INDEX('IEA Tech to Policy Mapping'!$B$2:$B$13,MATCH($H3267,'IEA Tech to Policy Mapping'!$A$2:$A$13,0))</f>
        <v>ngps - T&amp;D methane capture</v>
      </c>
      <c r="N3267" s="182">
        <f>(J3267*About!$A$132/1000)*10^12*'EPA to IEA Scaling'!$E$13</f>
        <v>226602299.31134129</v>
      </c>
      <c r="O3267" s="183">
        <f>L3267/About!$B$144</f>
        <v>14.127967603778956</v>
      </c>
    </row>
    <row r="3268" spans="2:15" x14ac:dyDescent="0.45">
      <c r="B3268" s="118" t="s">
        <v>108</v>
      </c>
      <c r="C3268" s="118" t="s">
        <v>797</v>
      </c>
      <c r="D3268" s="118" t="s">
        <v>985</v>
      </c>
      <c r="E3268" s="118" t="s">
        <v>986</v>
      </c>
      <c r="F3268" s="118" t="s">
        <v>987</v>
      </c>
      <c r="G3268" s="118" t="s">
        <v>988</v>
      </c>
      <c r="H3268" s="118" t="s">
        <v>1003</v>
      </c>
      <c r="I3268" s="118">
        <v>10.189999580383301</v>
      </c>
      <c r="J3268" s="118">
        <v>10.189999580383301</v>
      </c>
      <c r="K3268" s="118">
        <v>0.31999999284744202</v>
      </c>
      <c r="L3268" s="181">
        <f>(K3268+'NPV Calcs'!$D$13)*About!$B$135</f>
        <v>7.5270176593128388</v>
      </c>
      <c r="M3268" s="95" t="str">
        <f>INDEX('IEA Tech to Policy Mapping'!$B$2:$B$13,MATCH($H3268,'IEA Tech to Policy Mapping'!$A$2:$A$13,0))</f>
        <v>ngps - T&amp;D methane capture</v>
      </c>
      <c r="N3268" s="182">
        <f>(J3268*About!$A$132/1000)*10^12*'EPA to IEA Scaling'!$E$13</f>
        <v>230907738650.83606</v>
      </c>
      <c r="O3268" s="183">
        <f>L3268/About!$B$144</f>
        <v>14.161760603222634</v>
      </c>
    </row>
    <row r="3269" spans="2:15" x14ac:dyDescent="0.45">
      <c r="B3269" s="118" t="s">
        <v>97</v>
      </c>
      <c r="C3269" s="118" t="s">
        <v>797</v>
      </c>
      <c r="D3269" s="118" t="s">
        <v>985</v>
      </c>
      <c r="E3269" s="118" t="s">
        <v>986</v>
      </c>
      <c r="F3269" s="118" t="s">
        <v>987</v>
      </c>
      <c r="G3269" s="118" t="s">
        <v>988</v>
      </c>
      <c r="H3269" s="118" t="s">
        <v>1009</v>
      </c>
      <c r="I3269" s="118">
        <v>0.68000000715255704</v>
      </c>
      <c r="J3269" s="118">
        <v>0.68000000715255704</v>
      </c>
      <c r="K3269" s="118">
        <v>0.50999999046325595</v>
      </c>
      <c r="L3269" s="181">
        <f>(K3269+'NPV Calcs'!$D$13)*About!$B$135</f>
        <v>7.6976480721417664</v>
      </c>
      <c r="M3269" s="95" t="str">
        <f>INDEX('IEA Tech to Policy Mapping'!$B$2:$B$13,MATCH($H3269,'IEA Tech to Policy Mapping'!$A$2:$A$13,0))</f>
        <v>ngps - processing methane capture</v>
      </c>
      <c r="N3269" s="182">
        <f>(J3269*About!$A$132/1000)*10^12*'EPA to IEA Scaling'!$E$13</f>
        <v>15408956859.666819</v>
      </c>
      <c r="O3269" s="183">
        <f>L3269/About!$B$144</f>
        <v>14.482794400070789</v>
      </c>
    </row>
    <row r="3270" spans="2:15" x14ac:dyDescent="0.45">
      <c r="B3270" s="118" t="s">
        <v>97</v>
      </c>
      <c r="C3270" s="118" t="s">
        <v>797</v>
      </c>
      <c r="D3270" s="118" t="s">
        <v>962</v>
      </c>
      <c r="E3270" s="118" t="s">
        <v>991</v>
      </c>
      <c r="F3270" s="118" t="s">
        <v>987</v>
      </c>
      <c r="G3270" s="118" t="s">
        <v>988</v>
      </c>
      <c r="H3270" s="118" t="s">
        <v>1009</v>
      </c>
      <c r="I3270" s="118">
        <v>0.239999994635581</v>
      </c>
      <c r="J3270" s="118">
        <v>0.239999994635581</v>
      </c>
      <c r="K3270" s="118">
        <v>0.50999999046325595</v>
      </c>
      <c r="L3270" s="181">
        <f>(K3270+'NPV Calcs'!$D$13)*About!$B$135</f>
        <v>7.6976480721417664</v>
      </c>
      <c r="M3270" s="95" t="str">
        <f>INDEX('IEA Tech to Policy Mapping'!$B$2:$B$13,MATCH($H3270,'IEA Tech to Policy Mapping'!$A$2:$A$13,0))</f>
        <v>ngps - processing methane capture</v>
      </c>
      <c r="N3270" s="182">
        <f>(J3270*About!$A$132/1000)*10^12*'EPA to IEA Scaling'!$E$13</f>
        <v>5438455183.4721699</v>
      </c>
      <c r="O3270" s="183">
        <f>L3270/About!$B$144</f>
        <v>14.482794400070789</v>
      </c>
    </row>
    <row r="3271" spans="2:15" x14ac:dyDescent="0.45">
      <c r="B3271" s="118" t="s">
        <v>108</v>
      </c>
      <c r="C3271" s="118" t="s">
        <v>797</v>
      </c>
      <c r="D3271" s="118" t="s">
        <v>962</v>
      </c>
      <c r="E3271" s="118" t="s">
        <v>991</v>
      </c>
      <c r="F3271" s="118" t="s">
        <v>987</v>
      </c>
      <c r="G3271" s="118" t="s">
        <v>988</v>
      </c>
      <c r="H3271" s="118" t="s">
        <v>1006</v>
      </c>
      <c r="I3271" s="118">
        <v>5.9999998658895402E-2</v>
      </c>
      <c r="J3271" s="118">
        <v>5.9999998658895402E-2</v>
      </c>
      <c r="K3271" s="118">
        <v>0.55000001192092896</v>
      </c>
      <c r="L3271" s="181">
        <f>(K3271+'NPV Calcs'!$D$13)*About!$B$135</f>
        <v>7.7335702840372074</v>
      </c>
      <c r="M3271" s="95" t="str">
        <f>INDEX('IEA Tech to Policy Mapping'!$B$2:$B$13,MATCH($H3271,'IEA Tech to Policy Mapping'!$A$2:$A$13,0))</f>
        <v>ngps - production methane capture</v>
      </c>
      <c r="N3271" s="182">
        <f>(J3271*About!$A$132/1000)*10^12*'EPA to IEA Scaling'!$E$13</f>
        <v>1359613795.8680458</v>
      </c>
      <c r="O3271" s="183">
        <f>L3271/About!$B$144</f>
        <v>14.550380499669222</v>
      </c>
    </row>
    <row r="3272" spans="2:15" x14ac:dyDescent="0.45">
      <c r="B3272" s="118" t="s">
        <v>84</v>
      </c>
      <c r="C3272" s="118" t="s">
        <v>797</v>
      </c>
      <c r="D3272" s="118" t="s">
        <v>962</v>
      </c>
      <c r="E3272" s="118" t="s">
        <v>999</v>
      </c>
      <c r="F3272" s="118" t="s">
        <v>987</v>
      </c>
      <c r="G3272" s="118" t="s">
        <v>1000</v>
      </c>
      <c r="H3272" s="118" t="s">
        <v>1001</v>
      </c>
      <c r="I3272" s="118">
        <v>0.51999998092651301</v>
      </c>
      <c r="J3272" s="118">
        <v>0.43999999761581399</v>
      </c>
      <c r="K3272" s="118">
        <v>0.55000001192092896</v>
      </c>
      <c r="L3272" s="181">
        <f>(K3272+'NPV Calcs'!$D$13)*About!$B$135</f>
        <v>7.7335702840372074</v>
      </c>
      <c r="M3272" s="95" t="str">
        <f>INDEX('IEA Tech to Policy Mapping'!$B$2:$B$13,MATCH($H3272,'IEA Tech to Policy Mapping'!$A$2:$A$13,0))</f>
        <v>ngps - T&amp;D methane capture</v>
      </c>
      <c r="N3272" s="182">
        <f>(J3272*About!$A$132/1000)*10^12*'EPA to IEA Scaling'!$E$13</f>
        <v>9970501338.5308838</v>
      </c>
      <c r="O3272" s="183">
        <f>L3272/About!$B$144</f>
        <v>14.550380499669222</v>
      </c>
    </row>
    <row r="3273" spans="2:15" x14ac:dyDescent="0.45">
      <c r="B3273" s="118" t="s">
        <v>108</v>
      </c>
      <c r="C3273" s="118" t="s">
        <v>797</v>
      </c>
      <c r="D3273" s="118" t="s">
        <v>962</v>
      </c>
      <c r="E3273" s="118" t="s">
        <v>999</v>
      </c>
      <c r="F3273" s="118" t="s">
        <v>987</v>
      </c>
      <c r="G3273" s="118" t="s">
        <v>1000</v>
      </c>
      <c r="H3273" s="118" t="s">
        <v>1001</v>
      </c>
      <c r="I3273" s="118">
        <v>7.9999998211860601E-2</v>
      </c>
      <c r="J3273" s="118">
        <v>7.0000000298023196E-2</v>
      </c>
      <c r="K3273" s="118">
        <v>0.55000001192092896</v>
      </c>
      <c r="L3273" s="181">
        <f>(K3273+'NPV Calcs'!$D$13)*About!$B$135</f>
        <v>7.7335702840372074</v>
      </c>
      <c r="M3273" s="95" t="str">
        <f>INDEX('IEA Tech to Policy Mapping'!$B$2:$B$13,MATCH($H3273,'IEA Tech to Policy Mapping'!$A$2:$A$13,0))</f>
        <v>ngps - T&amp;D methane capture</v>
      </c>
      <c r="N3273" s="182">
        <f>(J3273*About!$A$132/1000)*10^12*'EPA to IEA Scaling'!$E$13</f>
        <v>1586216137.3873568</v>
      </c>
      <c r="O3273" s="183">
        <f>L3273/About!$B$144</f>
        <v>14.550380499669222</v>
      </c>
    </row>
    <row r="3274" spans="2:15" x14ac:dyDescent="0.45">
      <c r="B3274" s="118" t="s">
        <v>254</v>
      </c>
      <c r="C3274" s="118" t="s">
        <v>797</v>
      </c>
      <c r="D3274" s="118" t="s">
        <v>962</v>
      </c>
      <c r="E3274" s="118" t="s">
        <v>999</v>
      </c>
      <c r="F3274" s="118" t="s">
        <v>987</v>
      </c>
      <c r="G3274" s="118" t="s">
        <v>1000</v>
      </c>
      <c r="H3274" s="118" t="s">
        <v>1001</v>
      </c>
      <c r="I3274" s="118">
        <v>9.9999997764825804E-3</v>
      </c>
      <c r="J3274" s="118">
        <v>9.9999997764825804E-3</v>
      </c>
      <c r="K3274" s="118">
        <v>0.55000001192092896</v>
      </c>
      <c r="L3274" s="181">
        <f>(K3274+'NPV Calcs'!$D$13)*About!$B$135</f>
        <v>7.7335702840372074</v>
      </c>
      <c r="M3274" s="95" t="str">
        <f>INDEX('IEA Tech to Policy Mapping'!$B$2:$B$13,MATCH($H3274,'IEA Tech to Policy Mapping'!$A$2:$A$13,0))</f>
        <v>ngps - T&amp;D methane capture</v>
      </c>
      <c r="N3274" s="182">
        <f>(J3274*About!$A$132/1000)*10^12*'EPA to IEA Scaling'!$E$13</f>
        <v>226602299.31134129</v>
      </c>
      <c r="O3274" s="183">
        <f>L3274/About!$B$144</f>
        <v>14.550380499669222</v>
      </c>
    </row>
    <row r="3275" spans="2:15" x14ac:dyDescent="0.45">
      <c r="B3275" s="118" t="s">
        <v>1063</v>
      </c>
      <c r="C3275" s="118" t="s">
        <v>797</v>
      </c>
      <c r="D3275" s="118" t="s">
        <v>962</v>
      </c>
      <c r="E3275" s="118" t="s">
        <v>999</v>
      </c>
      <c r="F3275" s="118" t="s">
        <v>987</v>
      </c>
      <c r="G3275" s="118" t="s">
        <v>1000</v>
      </c>
      <c r="H3275" s="118" t="s">
        <v>1001</v>
      </c>
      <c r="I3275" s="118">
        <v>5.0300002098083496</v>
      </c>
      <c r="J3275" s="118">
        <v>4.2800002098083496</v>
      </c>
      <c r="K3275" s="118">
        <v>0.55000001192092896</v>
      </c>
      <c r="L3275" s="181">
        <f>(K3275+'NPV Calcs'!$D$13)*About!$B$135</f>
        <v>7.7335702840372074</v>
      </c>
      <c r="M3275" s="95" t="str">
        <f>INDEX('IEA Tech to Policy Mapping'!$B$2:$B$13,MATCH($H3275,'IEA Tech to Policy Mapping'!$A$2:$A$13,0))</f>
        <v>ngps - T&amp;D methane capture</v>
      </c>
      <c r="N3275" s="182">
        <f>(J3275*About!$A$132/1000)*10^12*'EPA to IEA Scaling'!$E$13</f>
        <v>96985791027.360886</v>
      </c>
      <c r="O3275" s="183">
        <f>L3275/About!$B$144</f>
        <v>14.550380499669222</v>
      </c>
    </row>
    <row r="3276" spans="2:15" x14ac:dyDescent="0.45">
      <c r="B3276" s="118" t="s">
        <v>343</v>
      </c>
      <c r="C3276" s="118" t="s">
        <v>797</v>
      </c>
      <c r="D3276" s="118" t="s">
        <v>962</v>
      </c>
      <c r="E3276" s="118" t="s">
        <v>999</v>
      </c>
      <c r="F3276" s="118" t="s">
        <v>987</v>
      </c>
      <c r="G3276" s="118" t="s">
        <v>1000</v>
      </c>
      <c r="H3276" s="118" t="s">
        <v>1001</v>
      </c>
      <c r="I3276" s="118">
        <v>5.8600001335143999</v>
      </c>
      <c r="J3276" s="118">
        <v>4.9800000190734801</v>
      </c>
      <c r="K3276" s="118">
        <v>0.55000001192092896</v>
      </c>
      <c r="L3276" s="181">
        <f>(K3276+'NPV Calcs'!$D$13)*About!$B$135</f>
        <v>7.7335702840372074</v>
      </c>
      <c r="M3276" s="95" t="str">
        <f>INDEX('IEA Tech to Policy Mapping'!$B$2:$B$13,MATCH($H3276,'IEA Tech to Policy Mapping'!$A$2:$A$13,0))</f>
        <v>ngps - T&amp;D methane capture</v>
      </c>
      <c r="N3276" s="182">
        <f>(J3276*About!$A$132/1000)*10^12*'EPA to IEA Scaling'!$E$13</f>
        <v>112847948011.60561</v>
      </c>
      <c r="O3276" s="183">
        <f>L3276/About!$B$144</f>
        <v>14.550380499669222</v>
      </c>
    </row>
    <row r="3277" spans="2:15" x14ac:dyDescent="0.45">
      <c r="B3277" s="118" t="s">
        <v>97</v>
      </c>
      <c r="C3277" s="118" t="s">
        <v>797</v>
      </c>
      <c r="D3277" s="118" t="s">
        <v>985</v>
      </c>
      <c r="E3277" s="118" t="s">
        <v>994</v>
      </c>
      <c r="F3277" s="118" t="s">
        <v>987</v>
      </c>
      <c r="G3277" s="118" t="s">
        <v>1000</v>
      </c>
      <c r="H3277" s="118" t="s">
        <v>1001</v>
      </c>
      <c r="I3277" s="118">
        <v>5.0000000745057997E-2</v>
      </c>
      <c r="J3277" s="118">
        <v>5.0000000745057997E-2</v>
      </c>
      <c r="K3277" s="118">
        <v>0.55000001192092896</v>
      </c>
      <c r="L3277" s="181">
        <f>(K3277+'NPV Calcs'!$D$13)*About!$B$135</f>
        <v>7.7335702840372074</v>
      </c>
      <c r="M3277" s="95" t="str">
        <f>INDEX('IEA Tech to Policy Mapping'!$B$2:$B$13,MATCH($H3277,'IEA Tech to Policy Mapping'!$A$2:$A$13,0))</f>
        <v>ngps - T&amp;D methane capture</v>
      </c>
      <c r="N3277" s="182">
        <f>(J3277*About!$A$132/1000)*10^12*'EPA to IEA Scaling'!$E$13</f>
        <v>1133011538.7646732</v>
      </c>
      <c r="O3277" s="183">
        <f>L3277/About!$B$144</f>
        <v>14.550380499669222</v>
      </c>
    </row>
    <row r="3278" spans="2:15" x14ac:dyDescent="0.45">
      <c r="B3278" s="118" t="s">
        <v>254</v>
      </c>
      <c r="C3278" s="118" t="s">
        <v>797</v>
      </c>
      <c r="D3278" s="118" t="s">
        <v>985</v>
      </c>
      <c r="E3278" s="118" t="s">
        <v>994</v>
      </c>
      <c r="F3278" s="118" t="s">
        <v>987</v>
      </c>
      <c r="G3278" s="118" t="s">
        <v>1000</v>
      </c>
      <c r="H3278" s="118" t="s">
        <v>1001</v>
      </c>
      <c r="I3278" s="118">
        <v>1.9999999552965102E-2</v>
      </c>
      <c r="J3278" s="118">
        <v>1.9999999552965102E-2</v>
      </c>
      <c r="K3278" s="118">
        <v>0.55000001192092896</v>
      </c>
      <c r="L3278" s="181">
        <f>(K3278+'NPV Calcs'!$D$13)*About!$B$135</f>
        <v>7.7335702840372074</v>
      </c>
      <c r="M3278" s="95" t="str">
        <f>INDEX('IEA Tech to Policy Mapping'!$B$2:$B$13,MATCH($H3278,'IEA Tech to Policy Mapping'!$A$2:$A$13,0))</f>
        <v>ngps - T&amp;D methane capture</v>
      </c>
      <c r="N3278" s="182">
        <f>(J3278*About!$A$132/1000)*10^12*'EPA to IEA Scaling'!$E$13</f>
        <v>453204598.62268114</v>
      </c>
      <c r="O3278" s="183">
        <f>L3278/About!$B$144</f>
        <v>14.550380499669222</v>
      </c>
    </row>
    <row r="3279" spans="2:15" x14ac:dyDescent="0.45">
      <c r="B3279" s="118" t="s">
        <v>1063</v>
      </c>
      <c r="C3279" s="118" t="s">
        <v>797</v>
      </c>
      <c r="D3279" s="118" t="s">
        <v>985</v>
      </c>
      <c r="E3279" s="118" t="s">
        <v>994</v>
      </c>
      <c r="F3279" s="118" t="s">
        <v>987</v>
      </c>
      <c r="G3279" s="118" t="s">
        <v>1000</v>
      </c>
      <c r="H3279" s="118" t="s">
        <v>1001</v>
      </c>
      <c r="I3279" s="118">
        <v>0.10000000149011599</v>
      </c>
      <c r="J3279" s="118">
        <v>7.9999998211860601E-2</v>
      </c>
      <c r="K3279" s="118">
        <v>0.55000001192092896</v>
      </c>
      <c r="L3279" s="181">
        <f>(K3279+'NPV Calcs'!$D$13)*About!$B$135</f>
        <v>7.7335702840372074</v>
      </c>
      <c r="M3279" s="95" t="str">
        <f>INDEX('IEA Tech to Policy Mapping'!$B$2:$B$13,MATCH($H3279,'IEA Tech to Policy Mapping'!$A$2:$A$13,0))</f>
        <v>ngps - T&amp;D methane capture</v>
      </c>
      <c r="N3279" s="182">
        <f>(J3279*About!$A$132/1000)*10^12*'EPA to IEA Scaling'!$E$13</f>
        <v>1812818394.4907289</v>
      </c>
      <c r="O3279" s="183">
        <f>L3279/About!$B$144</f>
        <v>14.550380499669222</v>
      </c>
    </row>
    <row r="3280" spans="2:15" x14ac:dyDescent="0.45">
      <c r="B3280" s="118" t="s">
        <v>343</v>
      </c>
      <c r="C3280" s="118" t="s">
        <v>797</v>
      </c>
      <c r="D3280" s="118" t="s">
        <v>985</v>
      </c>
      <c r="E3280" s="118" t="s">
        <v>994</v>
      </c>
      <c r="F3280" s="118" t="s">
        <v>987</v>
      </c>
      <c r="G3280" s="118" t="s">
        <v>1000</v>
      </c>
      <c r="H3280" s="118" t="s">
        <v>1001</v>
      </c>
      <c r="I3280" s="118">
        <v>2.21000003814697</v>
      </c>
      <c r="J3280" s="118">
        <v>1.87999999523162</v>
      </c>
      <c r="K3280" s="118">
        <v>0.55000001192092896</v>
      </c>
      <c r="L3280" s="181">
        <f>(K3280+'NPV Calcs'!$D$13)*About!$B$135</f>
        <v>7.7335702840372074</v>
      </c>
      <c r="M3280" s="95" t="str">
        <f>INDEX('IEA Tech to Policy Mapping'!$B$2:$B$13,MATCH($H3280,'IEA Tech to Policy Mapping'!$A$2:$A$13,0))</f>
        <v>ngps - T&amp;D methane capture</v>
      </c>
      <c r="N3280" s="182">
        <f>(J3280*About!$A$132/1000)*10^12*'EPA to IEA Scaling'!$E$13</f>
        <v>42601233114.691338</v>
      </c>
      <c r="O3280" s="183">
        <f>L3280/About!$B$144</f>
        <v>14.550380499669222</v>
      </c>
    </row>
    <row r="3281" spans="2:15" x14ac:dyDescent="0.45">
      <c r="B3281" s="118" t="s">
        <v>27</v>
      </c>
      <c r="C3281" s="118" t="s">
        <v>797</v>
      </c>
      <c r="D3281" s="118" t="s">
        <v>962</v>
      </c>
      <c r="E3281" s="118" t="s">
        <v>999</v>
      </c>
      <c r="F3281" s="118" t="s">
        <v>987</v>
      </c>
      <c r="G3281" s="118" t="s">
        <v>1000</v>
      </c>
      <c r="H3281" s="118" t="s">
        <v>1001</v>
      </c>
      <c r="I3281" s="118">
        <v>1.0900000333786</v>
      </c>
      <c r="J3281" s="118">
        <v>0.93000000715255704</v>
      </c>
      <c r="K3281" s="118">
        <v>0.55000001192092896</v>
      </c>
      <c r="L3281" s="181">
        <f>(K3281+'NPV Calcs'!$D$13)*About!$B$135</f>
        <v>7.7335702840372074</v>
      </c>
      <c r="M3281" s="95" t="str">
        <f>INDEX('IEA Tech to Policy Mapping'!$B$2:$B$13,MATCH($H3281,'IEA Tech to Policy Mapping'!$A$2:$A$13,0))</f>
        <v>ngps - T&amp;D methane capture</v>
      </c>
      <c r="N3281" s="182">
        <f>(J3281*About!$A$132/1000)*10^12*'EPA to IEA Scaling'!$E$13</f>
        <v>21074014469.074257</v>
      </c>
      <c r="O3281" s="183">
        <f>L3281/About!$B$144</f>
        <v>14.550380499669222</v>
      </c>
    </row>
    <row r="3282" spans="2:15" x14ac:dyDescent="0.45">
      <c r="B3282" s="118" t="s">
        <v>27</v>
      </c>
      <c r="C3282" s="118" t="s">
        <v>797</v>
      </c>
      <c r="D3282" s="118" t="s">
        <v>985</v>
      </c>
      <c r="E3282" s="118" t="s">
        <v>994</v>
      </c>
      <c r="F3282" s="118" t="s">
        <v>987</v>
      </c>
      <c r="G3282" s="118" t="s">
        <v>1000</v>
      </c>
      <c r="H3282" s="118" t="s">
        <v>1001</v>
      </c>
      <c r="I3282" s="118">
        <v>3.9999999105930301E-2</v>
      </c>
      <c r="J3282" s="118">
        <v>3.9999999105930301E-2</v>
      </c>
      <c r="K3282" s="118">
        <v>0.55000001192092896</v>
      </c>
      <c r="L3282" s="181">
        <f>(K3282+'NPV Calcs'!$D$13)*About!$B$135</f>
        <v>7.7335702840372074</v>
      </c>
      <c r="M3282" s="95" t="str">
        <f>INDEX('IEA Tech to Policy Mapping'!$B$2:$B$13,MATCH($H3282,'IEA Tech to Policy Mapping'!$A$2:$A$13,0))</f>
        <v>ngps - T&amp;D methane capture</v>
      </c>
      <c r="N3282" s="182">
        <f>(J3282*About!$A$132/1000)*10^12*'EPA to IEA Scaling'!$E$13</f>
        <v>906409197.24536443</v>
      </c>
      <c r="O3282" s="183">
        <f>L3282/About!$B$144</f>
        <v>14.550380499669222</v>
      </c>
    </row>
    <row r="3283" spans="2:15" x14ac:dyDescent="0.45">
      <c r="B3283" s="118" t="s">
        <v>254</v>
      </c>
      <c r="C3283" s="118" t="s">
        <v>797</v>
      </c>
      <c r="D3283" s="118" t="s">
        <v>962</v>
      </c>
      <c r="E3283" s="118" t="s">
        <v>991</v>
      </c>
      <c r="F3283" s="118" t="s">
        <v>987</v>
      </c>
      <c r="G3283" s="118" t="s">
        <v>988</v>
      </c>
      <c r="H3283" s="118" t="s">
        <v>1003</v>
      </c>
      <c r="I3283" s="118">
        <v>0.63999998569488503</v>
      </c>
      <c r="J3283" s="118">
        <v>0.63999998569488503</v>
      </c>
      <c r="K3283" s="118">
        <v>0.76999998092651301</v>
      </c>
      <c r="L3283" s="181">
        <f>(K3283+'NPV Calcs'!$D$13)*About!$B$135</f>
        <v>7.9311423156415382</v>
      </c>
      <c r="M3283" s="95" t="str">
        <f>INDEX('IEA Tech to Policy Mapping'!$B$2:$B$13,MATCH($H3283,'IEA Tech to Policy Mapping'!$A$2:$A$13,0))</f>
        <v>ngps - T&amp;D methane capture</v>
      </c>
      <c r="N3283" s="182">
        <f>(J3283*About!$A$132/1000)*10^12*'EPA to IEA Scaling'!$E$13</f>
        <v>14502547155.925837</v>
      </c>
      <c r="O3283" s="183">
        <f>L3283/About!$B$144</f>
        <v>14.922103795682892</v>
      </c>
    </row>
    <row r="3284" spans="2:15" x14ac:dyDescent="0.45">
      <c r="B3284" s="118" t="s">
        <v>254</v>
      </c>
      <c r="C3284" s="118" t="s">
        <v>797</v>
      </c>
      <c r="D3284" s="118" t="s">
        <v>962</v>
      </c>
      <c r="E3284" s="118" t="s">
        <v>996</v>
      </c>
      <c r="F3284" s="118" t="s">
        <v>997</v>
      </c>
      <c r="G3284" s="118" t="s">
        <v>988</v>
      </c>
      <c r="H3284" s="118" t="s">
        <v>1003</v>
      </c>
      <c r="I3284" s="118">
        <v>3.9999999105930301E-2</v>
      </c>
      <c r="J3284" s="118">
        <v>3.9999999105930301E-2</v>
      </c>
      <c r="K3284" s="118">
        <v>0.76999998092651301</v>
      </c>
      <c r="L3284" s="181">
        <f>(K3284+'NPV Calcs'!$D$13)*About!$B$135</f>
        <v>7.9311423156415382</v>
      </c>
      <c r="M3284" s="95" t="str">
        <f>INDEX('IEA Tech to Policy Mapping'!$B$2:$B$13,MATCH($H3284,'IEA Tech to Policy Mapping'!$A$2:$A$13,0))</f>
        <v>ngps - T&amp;D methane capture</v>
      </c>
      <c r="N3284" s="182">
        <f>(J3284*About!$A$132/1000)*10^12*'EPA to IEA Scaling'!$E$13</f>
        <v>906409197.24536443</v>
      </c>
      <c r="O3284" s="183">
        <f>L3284/About!$B$144</f>
        <v>14.922103795682892</v>
      </c>
    </row>
    <row r="3285" spans="2:15" x14ac:dyDescent="0.45">
      <c r="B3285" s="118" t="s">
        <v>254</v>
      </c>
      <c r="C3285" s="118" t="s">
        <v>797</v>
      </c>
      <c r="D3285" s="118" t="s">
        <v>985</v>
      </c>
      <c r="E3285" s="118" t="s">
        <v>1007</v>
      </c>
      <c r="F3285" s="118" t="s">
        <v>997</v>
      </c>
      <c r="G3285" s="118" t="s">
        <v>988</v>
      </c>
      <c r="H3285" s="118" t="s">
        <v>1003</v>
      </c>
      <c r="I3285" s="118">
        <v>3.9999999105930301E-2</v>
      </c>
      <c r="J3285" s="118">
        <v>3.9999999105930301E-2</v>
      </c>
      <c r="K3285" s="118">
        <v>0.76999998092651301</v>
      </c>
      <c r="L3285" s="181">
        <f>(K3285+'NPV Calcs'!$D$13)*About!$B$135</f>
        <v>7.9311423156415382</v>
      </c>
      <c r="M3285" s="95" t="str">
        <f>INDEX('IEA Tech to Policy Mapping'!$B$2:$B$13,MATCH($H3285,'IEA Tech to Policy Mapping'!$A$2:$A$13,0))</f>
        <v>ngps - T&amp;D methane capture</v>
      </c>
      <c r="N3285" s="182">
        <f>(J3285*About!$A$132/1000)*10^12*'EPA to IEA Scaling'!$E$13</f>
        <v>906409197.24536443</v>
      </c>
      <c r="O3285" s="183">
        <f>L3285/About!$B$144</f>
        <v>14.922103795682892</v>
      </c>
    </row>
    <row r="3286" spans="2:15" x14ac:dyDescent="0.45">
      <c r="B3286" s="118" t="s">
        <v>254</v>
      </c>
      <c r="C3286" s="118" t="s">
        <v>797</v>
      </c>
      <c r="D3286" s="118" t="s">
        <v>985</v>
      </c>
      <c r="E3286" s="118" t="s">
        <v>986</v>
      </c>
      <c r="F3286" s="118" t="s">
        <v>987</v>
      </c>
      <c r="G3286" s="118" t="s">
        <v>988</v>
      </c>
      <c r="H3286" s="118" t="s">
        <v>1003</v>
      </c>
      <c r="I3286" s="118">
        <v>1.4800000190734801</v>
      </c>
      <c r="J3286" s="118">
        <v>1.4800000190734801</v>
      </c>
      <c r="K3286" s="118">
        <v>0.81000000238418501</v>
      </c>
      <c r="L3286" s="181">
        <f>(K3286+'NPV Calcs'!$D$13)*About!$B$135</f>
        <v>7.9670645275369791</v>
      </c>
      <c r="M3286" s="95" t="str">
        <f>INDEX('IEA Tech to Policy Mapping'!$B$2:$B$13,MATCH($H3286,'IEA Tech to Policy Mapping'!$A$2:$A$13,0))</f>
        <v>ngps - T&amp;D methane capture</v>
      </c>
      <c r="N3286" s="182">
        <f>(J3286*About!$A$132/1000)*10^12*'EPA to IEA Scaling'!$E$13</f>
        <v>33537141479.901489</v>
      </c>
      <c r="O3286" s="183">
        <f>L3286/About!$B$144</f>
        <v>14.989689895281323</v>
      </c>
    </row>
    <row r="3287" spans="2:15" x14ac:dyDescent="0.45">
      <c r="B3287" s="118" t="s">
        <v>254</v>
      </c>
      <c r="C3287" s="118" t="s">
        <v>797</v>
      </c>
      <c r="D3287" s="118" t="s">
        <v>962</v>
      </c>
      <c r="E3287" s="118" t="s">
        <v>991</v>
      </c>
      <c r="F3287" s="118" t="s">
        <v>987</v>
      </c>
      <c r="G3287" s="118" t="s">
        <v>988</v>
      </c>
      <c r="H3287" s="118" t="s">
        <v>1006</v>
      </c>
      <c r="I3287" s="118">
        <v>7.8899998664855904</v>
      </c>
      <c r="J3287" s="118">
        <v>7.8899998664855904</v>
      </c>
      <c r="K3287" s="118">
        <v>0.87000000476837103</v>
      </c>
      <c r="L3287" s="181">
        <f>(K3287+'NPV Calcs'!$D$13)*About!$B$135</f>
        <v>8.0209478186160208</v>
      </c>
      <c r="M3287" s="95" t="str">
        <f>INDEX('IEA Tech to Policy Mapping'!$B$2:$B$13,MATCH($H3287,'IEA Tech to Policy Mapping'!$A$2:$A$13,0))</f>
        <v>ngps - production methane capture</v>
      </c>
      <c r="N3287" s="182">
        <f>(J3287*About!$A$132/1000)*10^12*'EPA to IEA Scaling'!$E$13</f>
        <v>178789215127.43143</v>
      </c>
      <c r="O3287" s="183">
        <f>L3287/About!$B$144</f>
        <v>15.091068994323429</v>
      </c>
    </row>
    <row r="3288" spans="2:15" x14ac:dyDescent="0.45">
      <c r="B3288" s="118" t="s">
        <v>59</v>
      </c>
      <c r="C3288" s="118" t="s">
        <v>797</v>
      </c>
      <c r="D3288" s="118" t="s">
        <v>962</v>
      </c>
      <c r="E3288" s="118" t="s">
        <v>999</v>
      </c>
      <c r="F3288" s="118" t="s">
        <v>987</v>
      </c>
      <c r="G3288" s="118" t="s">
        <v>1000</v>
      </c>
      <c r="H3288" s="118" t="s">
        <v>1001</v>
      </c>
      <c r="I3288" s="118">
        <v>2.2799999713897701</v>
      </c>
      <c r="J3288" s="118">
        <v>1.9400000572204501</v>
      </c>
      <c r="K3288" s="118">
        <v>0.91000002622604304</v>
      </c>
      <c r="L3288" s="181">
        <f>(K3288+'NPV Calcs'!$D$13)*About!$B$135</f>
        <v>8.0568700305114618</v>
      </c>
      <c r="M3288" s="95" t="str">
        <f>INDEX('IEA Tech to Policy Mapping'!$B$2:$B$13,MATCH($H3288,'IEA Tech to Policy Mapping'!$A$2:$A$13,0))</f>
        <v>ngps - T&amp;D methane capture</v>
      </c>
      <c r="N3288" s="182">
        <f>(J3288*About!$A$132/1000)*10^12*'EPA to IEA Scaling'!$E$13</f>
        <v>43960848345.630295</v>
      </c>
      <c r="O3288" s="183">
        <f>L3288/About!$B$144</f>
        <v>15.15865509392186</v>
      </c>
    </row>
    <row r="3289" spans="2:15" x14ac:dyDescent="0.45">
      <c r="B3289" s="118" t="s">
        <v>59</v>
      </c>
      <c r="C3289" s="118" t="s">
        <v>797</v>
      </c>
      <c r="D3289" s="118" t="s">
        <v>985</v>
      </c>
      <c r="E3289" s="118" t="s">
        <v>994</v>
      </c>
      <c r="F3289" s="118" t="s">
        <v>987</v>
      </c>
      <c r="G3289" s="118" t="s">
        <v>1000</v>
      </c>
      <c r="H3289" s="118" t="s">
        <v>1001</v>
      </c>
      <c r="I3289" s="118">
        <v>3.71000003814697</v>
      </c>
      <c r="J3289" s="118">
        <v>3.1500000953674299</v>
      </c>
      <c r="K3289" s="118">
        <v>0.91000002622604304</v>
      </c>
      <c r="L3289" s="181">
        <f>(K3289+'NPV Calcs'!$D$13)*About!$B$135</f>
        <v>8.0568700305114618</v>
      </c>
      <c r="M3289" s="95" t="str">
        <f>INDEX('IEA Tech to Policy Mapping'!$B$2:$B$13,MATCH($H3289,'IEA Tech to Policy Mapping'!$A$2:$A$13,0))</f>
        <v>ngps - T&amp;D methane capture</v>
      </c>
      <c r="N3289" s="182">
        <f>(J3289*About!$A$132/1000)*10^12*'EPA to IEA Scaling'!$E$13</f>
        <v>71379728039.58165</v>
      </c>
      <c r="O3289" s="183">
        <f>L3289/About!$B$144</f>
        <v>15.15865509392186</v>
      </c>
    </row>
    <row r="3290" spans="2:15" x14ac:dyDescent="0.45">
      <c r="B3290" s="118" t="s">
        <v>343</v>
      </c>
      <c r="C3290" s="118" t="s">
        <v>797</v>
      </c>
      <c r="D3290" s="118" t="s">
        <v>962</v>
      </c>
      <c r="E3290" s="118" t="s">
        <v>991</v>
      </c>
      <c r="F3290" s="118" t="s">
        <v>987</v>
      </c>
      <c r="G3290" s="118" t="s">
        <v>988</v>
      </c>
      <c r="H3290" s="118" t="s">
        <v>1006</v>
      </c>
      <c r="I3290" s="118">
        <v>83.809997558593693</v>
      </c>
      <c r="J3290" s="118">
        <v>83.809997558593693</v>
      </c>
      <c r="K3290" s="118">
        <v>1.0299999713897701</v>
      </c>
      <c r="L3290" s="181">
        <f>(K3290+'NPV Calcs'!$D$13)*About!$B$135</f>
        <v>8.164636559141309</v>
      </c>
      <c r="M3290" s="95" t="str">
        <f>INDEX('IEA Tech to Policy Mapping'!$B$2:$B$13,MATCH($H3290,'IEA Tech to Policy Mapping'!$A$2:$A$13,0))</f>
        <v>ngps - production methane capture</v>
      </c>
      <c r="N3290" s="182">
        <f>(J3290*About!$A$132/1000)*10^12*'EPA to IEA Scaling'!$E$13</f>
        <v>1899153857654.9194</v>
      </c>
      <c r="O3290" s="183">
        <f>L3290/About!$B$144</f>
        <v>15.361413191294991</v>
      </c>
    </row>
    <row r="3291" spans="2:15" x14ac:dyDescent="0.45">
      <c r="B3291" s="118" t="s">
        <v>343</v>
      </c>
      <c r="C3291" s="118" t="s">
        <v>797</v>
      </c>
      <c r="D3291" s="118" t="s">
        <v>962</v>
      </c>
      <c r="E3291" s="118" t="s">
        <v>991</v>
      </c>
      <c r="F3291" s="118" t="s">
        <v>987</v>
      </c>
      <c r="G3291" s="118" t="s">
        <v>988</v>
      </c>
      <c r="H3291" s="118" t="s">
        <v>1003</v>
      </c>
      <c r="I3291" s="118">
        <v>6.7600002288818297</v>
      </c>
      <c r="J3291" s="118">
        <v>6.7600002288818297</v>
      </c>
      <c r="K3291" s="118">
        <v>1.0299999713897701</v>
      </c>
      <c r="L3291" s="181">
        <f>(K3291+'NPV Calcs'!$D$13)*About!$B$135</f>
        <v>8.164636559141309</v>
      </c>
      <c r="M3291" s="95" t="str">
        <f>INDEX('IEA Tech to Policy Mapping'!$B$2:$B$13,MATCH($H3291,'IEA Tech to Policy Mapping'!$A$2:$A$13,0))</f>
        <v>ngps - T&amp;D methane capture</v>
      </c>
      <c r="N3291" s="182">
        <f>(J3291*About!$A$132/1000)*10^12*'EPA to IEA Scaling'!$E$13</f>
        <v>153183162944.89212</v>
      </c>
      <c r="O3291" s="183">
        <f>L3291/About!$B$144</f>
        <v>15.361413191294991</v>
      </c>
    </row>
    <row r="3292" spans="2:15" x14ac:dyDescent="0.45">
      <c r="B3292" s="118" t="s">
        <v>343</v>
      </c>
      <c r="C3292" s="118" t="s">
        <v>797</v>
      </c>
      <c r="D3292" s="118" t="s">
        <v>985</v>
      </c>
      <c r="E3292" s="118" t="s">
        <v>1007</v>
      </c>
      <c r="F3292" s="118" t="s">
        <v>997</v>
      </c>
      <c r="G3292" s="118" t="s">
        <v>988</v>
      </c>
      <c r="H3292" s="118" t="s">
        <v>1003</v>
      </c>
      <c r="I3292" s="118">
        <v>0.83999997377395597</v>
      </c>
      <c r="J3292" s="118">
        <v>0.83999997377395597</v>
      </c>
      <c r="K3292" s="118">
        <v>1.0299999713897701</v>
      </c>
      <c r="L3292" s="181">
        <f>(K3292+'NPV Calcs'!$D$13)*About!$B$135</f>
        <v>8.164636559141309</v>
      </c>
      <c r="M3292" s="95" t="str">
        <f>INDEX('IEA Tech to Policy Mapping'!$B$2:$B$13,MATCH($H3292,'IEA Tech to Policy Mapping'!$A$2:$A$13,0))</f>
        <v>ngps - T&amp;D methane capture</v>
      </c>
      <c r="N3292" s="182">
        <f>(J3292*About!$A$132/1000)*10^12*'EPA to IEA Scaling'!$E$13</f>
        <v>19034592973.320786</v>
      </c>
      <c r="O3292" s="183">
        <f>L3292/About!$B$144</f>
        <v>15.361413191294991</v>
      </c>
    </row>
    <row r="3293" spans="2:15" x14ac:dyDescent="0.45">
      <c r="B3293" s="118" t="s">
        <v>343</v>
      </c>
      <c r="C3293" s="118" t="s">
        <v>797</v>
      </c>
      <c r="D3293" s="118" t="s">
        <v>962</v>
      </c>
      <c r="E3293" s="118" t="s">
        <v>996</v>
      </c>
      <c r="F3293" s="118" t="s">
        <v>997</v>
      </c>
      <c r="G3293" s="118" t="s">
        <v>988</v>
      </c>
      <c r="H3293" s="118" t="s">
        <v>1003</v>
      </c>
      <c r="I3293" s="118">
        <v>0.99000000953674305</v>
      </c>
      <c r="J3293" s="118">
        <v>0.99000000953674305</v>
      </c>
      <c r="K3293" s="118">
        <v>1.0299999713897701</v>
      </c>
      <c r="L3293" s="181">
        <f>(K3293+'NPV Calcs'!$D$13)*About!$B$135</f>
        <v>8.164636559141309</v>
      </c>
      <c r="M3293" s="95" t="str">
        <f>INDEX('IEA Tech to Policy Mapping'!$B$2:$B$13,MATCH($H3293,'IEA Tech to Policy Mapping'!$A$2:$A$13,0))</f>
        <v>ngps - T&amp;D methane capture</v>
      </c>
      <c r="N3293" s="182">
        <f>(J3293*About!$A$132/1000)*10^12*'EPA to IEA Scaling'!$E$13</f>
        <v>22433628349.358246</v>
      </c>
      <c r="O3293" s="183">
        <f>L3293/About!$B$144</f>
        <v>15.361413191294991</v>
      </c>
    </row>
    <row r="3294" spans="2:15" x14ac:dyDescent="0.45">
      <c r="B3294" s="118" t="s">
        <v>84</v>
      </c>
      <c r="C3294" s="118" t="s">
        <v>797</v>
      </c>
      <c r="D3294" s="118" t="s">
        <v>962</v>
      </c>
      <c r="E3294" s="118" t="s">
        <v>996</v>
      </c>
      <c r="F3294" s="118" t="s">
        <v>997</v>
      </c>
      <c r="G3294" s="118" t="s">
        <v>988</v>
      </c>
      <c r="H3294" s="118" t="s">
        <v>1003</v>
      </c>
      <c r="I3294" s="118">
        <v>7.0000000298023196E-2</v>
      </c>
      <c r="J3294" s="118">
        <v>7.0000000298023196E-2</v>
      </c>
      <c r="K3294" s="118">
        <v>1.03999996185302</v>
      </c>
      <c r="L3294" s="181">
        <f>(K3294+'NPV Calcs'!$D$13)*About!$B$135</f>
        <v>8.1736170987331036</v>
      </c>
      <c r="M3294" s="95" t="str">
        <f>INDEX('IEA Tech to Policy Mapping'!$B$2:$B$13,MATCH($H3294,'IEA Tech to Policy Mapping'!$A$2:$A$13,0))</f>
        <v>ngps - T&amp;D methane capture</v>
      </c>
      <c r="N3294" s="182">
        <f>(J3294*About!$A$132/1000)*10^12*'EPA to IEA Scaling'!$E$13</f>
        <v>1586216137.3873568</v>
      </c>
      <c r="O3294" s="183">
        <f>L3294/About!$B$144</f>
        <v>15.378309691016817</v>
      </c>
    </row>
    <row r="3295" spans="2:15" x14ac:dyDescent="0.45">
      <c r="B3295" s="118" t="s">
        <v>84</v>
      </c>
      <c r="C3295" s="118" t="s">
        <v>797</v>
      </c>
      <c r="D3295" s="118" t="s">
        <v>985</v>
      </c>
      <c r="E3295" s="118" t="s">
        <v>1007</v>
      </c>
      <c r="F3295" s="118" t="s">
        <v>997</v>
      </c>
      <c r="G3295" s="118" t="s">
        <v>988</v>
      </c>
      <c r="H3295" s="118" t="s">
        <v>1003</v>
      </c>
      <c r="I3295" s="118">
        <v>5.9999998658895402E-2</v>
      </c>
      <c r="J3295" s="118">
        <v>5.9999998658895402E-2</v>
      </c>
      <c r="K3295" s="118">
        <v>1.03999996185302</v>
      </c>
      <c r="L3295" s="181">
        <f>(K3295+'NPV Calcs'!$D$13)*About!$B$135</f>
        <v>8.1736170987331036</v>
      </c>
      <c r="M3295" s="95" t="str">
        <f>INDEX('IEA Tech to Policy Mapping'!$B$2:$B$13,MATCH($H3295,'IEA Tech to Policy Mapping'!$A$2:$A$13,0))</f>
        <v>ngps - T&amp;D methane capture</v>
      </c>
      <c r="N3295" s="182">
        <f>(J3295*About!$A$132/1000)*10^12*'EPA to IEA Scaling'!$E$13</f>
        <v>1359613795.8680458</v>
      </c>
      <c r="O3295" s="183">
        <f>L3295/About!$B$144</f>
        <v>15.378309691016817</v>
      </c>
    </row>
    <row r="3296" spans="2:15" x14ac:dyDescent="0.45">
      <c r="B3296" s="118" t="s">
        <v>84</v>
      </c>
      <c r="C3296" s="118" t="s">
        <v>797</v>
      </c>
      <c r="D3296" s="118" t="s">
        <v>962</v>
      </c>
      <c r="E3296" s="118" t="s">
        <v>991</v>
      </c>
      <c r="F3296" s="118" t="s">
        <v>987</v>
      </c>
      <c r="G3296" s="118" t="s">
        <v>988</v>
      </c>
      <c r="H3296" s="118" t="s">
        <v>1003</v>
      </c>
      <c r="I3296" s="118">
        <v>0.43999999761581399</v>
      </c>
      <c r="J3296" s="118">
        <v>0.43999999761581399</v>
      </c>
      <c r="K3296" s="118">
        <v>1.03999996185302</v>
      </c>
      <c r="L3296" s="181">
        <f>(K3296+'NPV Calcs'!$D$13)*About!$B$135</f>
        <v>8.1736170987331036</v>
      </c>
      <c r="M3296" s="95" t="str">
        <f>INDEX('IEA Tech to Policy Mapping'!$B$2:$B$13,MATCH($H3296,'IEA Tech to Policy Mapping'!$A$2:$A$13,0))</f>
        <v>ngps - T&amp;D methane capture</v>
      </c>
      <c r="N3296" s="182">
        <f>(J3296*About!$A$132/1000)*10^12*'EPA to IEA Scaling'!$E$13</f>
        <v>9970501338.5308838</v>
      </c>
      <c r="O3296" s="183">
        <f>L3296/About!$B$144</f>
        <v>15.378309691016817</v>
      </c>
    </row>
    <row r="3297" spans="2:15" x14ac:dyDescent="0.45">
      <c r="B3297" s="118" t="s">
        <v>84</v>
      </c>
      <c r="C3297" s="118" t="s">
        <v>797</v>
      </c>
      <c r="D3297" s="118" t="s">
        <v>962</v>
      </c>
      <c r="E3297" s="118" t="s">
        <v>991</v>
      </c>
      <c r="F3297" s="118" t="s">
        <v>987</v>
      </c>
      <c r="G3297" s="118" t="s">
        <v>988</v>
      </c>
      <c r="H3297" s="118" t="s">
        <v>1006</v>
      </c>
      <c r="I3297" s="118">
        <v>5.4400000572204501</v>
      </c>
      <c r="J3297" s="118">
        <v>5.4400000572204501</v>
      </c>
      <c r="K3297" s="118">
        <v>1.03999996185302</v>
      </c>
      <c r="L3297" s="181">
        <f>(K3297+'NPV Calcs'!$D$13)*About!$B$135</f>
        <v>8.1736170987331036</v>
      </c>
      <c r="M3297" s="95" t="str">
        <f>INDEX('IEA Tech to Policy Mapping'!$B$2:$B$13,MATCH($H3297,'IEA Tech to Policy Mapping'!$A$2:$A$13,0))</f>
        <v>ngps - production methane capture</v>
      </c>
      <c r="N3297" s="182">
        <f>(J3297*About!$A$132/1000)*10^12*'EPA to IEA Scaling'!$E$13</f>
        <v>123271654877.33443</v>
      </c>
      <c r="O3297" s="183">
        <f>L3297/About!$B$144</f>
        <v>15.378309691016817</v>
      </c>
    </row>
    <row r="3298" spans="2:15" x14ac:dyDescent="0.45">
      <c r="B3298" s="118" t="s">
        <v>343</v>
      </c>
      <c r="C3298" s="118" t="s">
        <v>797</v>
      </c>
      <c r="D3298" s="118" t="s">
        <v>985</v>
      </c>
      <c r="E3298" s="118" t="s">
        <v>986</v>
      </c>
      <c r="F3298" s="118" t="s">
        <v>987</v>
      </c>
      <c r="G3298" s="118" t="s">
        <v>988</v>
      </c>
      <c r="H3298" s="118" t="s">
        <v>1003</v>
      </c>
      <c r="I3298" s="118">
        <v>58.340000152587798</v>
      </c>
      <c r="J3298" s="118">
        <v>58.340000152587798</v>
      </c>
      <c r="K3298" s="118">
        <v>1.0599999427795399</v>
      </c>
      <c r="L3298" s="181">
        <f>(K3298+'NPV Calcs'!$D$13)*About!$B$135</f>
        <v>8.1915781779167087</v>
      </c>
      <c r="M3298" s="95" t="str">
        <f>INDEX('IEA Tech to Policy Mapping'!$B$2:$B$13,MATCH($H3298,'IEA Tech to Policy Mapping'!$A$2:$A$13,0))</f>
        <v>ngps - T&amp;D methane capture</v>
      </c>
      <c r="N3298" s="182">
        <f>(J3298*About!$A$132/1000)*10^12*'EPA to IEA Scaling'!$E$13</f>
        <v>1321997847188.9944</v>
      </c>
      <c r="O3298" s="183">
        <f>L3298/About!$B$144</f>
        <v>15.412102690460499</v>
      </c>
    </row>
    <row r="3299" spans="2:15" x14ac:dyDescent="0.45">
      <c r="B3299" s="118" t="s">
        <v>84</v>
      </c>
      <c r="C3299" s="118" t="s">
        <v>797</v>
      </c>
      <c r="D3299" s="118" t="s">
        <v>985</v>
      </c>
      <c r="E3299" s="118" t="s">
        <v>986</v>
      </c>
      <c r="F3299" s="118" t="s">
        <v>987</v>
      </c>
      <c r="G3299" s="118" t="s">
        <v>988</v>
      </c>
      <c r="H3299" s="118" t="s">
        <v>1003</v>
      </c>
      <c r="I3299" s="118">
        <v>12.020000457763601</v>
      </c>
      <c r="J3299" s="118">
        <v>12.020000457763601</v>
      </c>
      <c r="K3299" s="118">
        <v>1.0700000524520801</v>
      </c>
      <c r="L3299" s="181">
        <f>(K3299+'NPV Calcs'!$D$13)*About!$B$135</f>
        <v>8.2005588245649825</v>
      </c>
      <c r="M3299" s="95" t="str">
        <f>INDEX('IEA Tech to Policy Mapping'!$B$2:$B$13,MATCH($H3299,'IEA Tech to Policy Mapping'!$A$2:$A$13,0))</f>
        <v>ngps - T&amp;D methane capture</v>
      </c>
      <c r="N3299" s="182">
        <f>(J3299*About!$A$132/1000)*10^12*'EPA to IEA Scaling'!$E$13</f>
        <v>272375980233.33829</v>
      </c>
      <c r="O3299" s="183">
        <f>L3299/About!$B$144</f>
        <v>15.428999391604496</v>
      </c>
    </row>
    <row r="3300" spans="2:15" x14ac:dyDescent="0.45">
      <c r="B3300" s="118" t="s">
        <v>27</v>
      </c>
      <c r="C3300" s="118" t="s">
        <v>797</v>
      </c>
      <c r="D3300" s="118" t="s">
        <v>962</v>
      </c>
      <c r="E3300" s="118" t="s">
        <v>991</v>
      </c>
      <c r="F3300" s="118" t="s">
        <v>987</v>
      </c>
      <c r="G3300" s="118" t="s">
        <v>988</v>
      </c>
      <c r="H3300" s="118" t="s">
        <v>1006</v>
      </c>
      <c r="I3300" s="118">
        <v>13.420000076293899</v>
      </c>
      <c r="J3300" s="118">
        <v>13.420000076293899</v>
      </c>
      <c r="K3300" s="118">
        <v>1.1100000143051101</v>
      </c>
      <c r="L3300" s="181">
        <f>(K3300+'NPV Calcs'!$D$13)*About!$B$135</f>
        <v>8.2364809829321857</v>
      </c>
      <c r="M3300" s="95" t="str">
        <f>INDEX('IEA Tech to Policy Mapping'!$B$2:$B$13,MATCH($H3300,'IEA Tech to Policy Mapping'!$A$2:$A$13,0))</f>
        <v>ngps - production methane capture</v>
      </c>
      <c r="N3300" s="182">
        <f>(J3300*About!$A$132/1000)*10^12*'EPA to IEA Scaling'!$E$13</f>
        <v>304100294201.82861</v>
      </c>
      <c r="O3300" s="183">
        <f>L3300/About!$B$144</f>
        <v>15.496585390491845</v>
      </c>
    </row>
    <row r="3301" spans="2:15" x14ac:dyDescent="0.45">
      <c r="B3301" s="118" t="s">
        <v>27</v>
      </c>
      <c r="C3301" s="118" t="s">
        <v>797</v>
      </c>
      <c r="D3301" s="118" t="s">
        <v>962</v>
      </c>
      <c r="E3301" s="118" t="s">
        <v>993</v>
      </c>
      <c r="F3301" s="118" t="s">
        <v>987</v>
      </c>
      <c r="G3301" s="118" t="s">
        <v>988</v>
      </c>
      <c r="H3301" s="118" t="s">
        <v>1006</v>
      </c>
      <c r="I3301" s="118">
        <v>28.139999389648398</v>
      </c>
      <c r="J3301" s="118">
        <v>28.139999389648398</v>
      </c>
      <c r="K3301" s="118">
        <v>1.1100000143051101</v>
      </c>
      <c r="L3301" s="181">
        <f>(K3301+'NPV Calcs'!$D$13)*About!$B$135</f>
        <v>8.2364809829321857</v>
      </c>
      <c r="M3301" s="95" t="str">
        <f>INDEX('IEA Tech to Policy Mapping'!$B$2:$B$13,MATCH($H3301,'IEA Tech to Policy Mapping'!$A$2:$A$13,0))</f>
        <v>ngps - production methane capture</v>
      </c>
      <c r="N3301" s="182">
        <f>(J3301*About!$A$132/1000)*10^12*'EPA to IEA Scaling'!$E$13</f>
        <v>637658870684.19312</v>
      </c>
      <c r="O3301" s="183">
        <f>L3301/About!$B$144</f>
        <v>15.496585390491845</v>
      </c>
    </row>
    <row r="3302" spans="2:15" x14ac:dyDescent="0.45">
      <c r="B3302" s="118" t="s">
        <v>27</v>
      </c>
      <c r="C3302" s="118" t="s">
        <v>797</v>
      </c>
      <c r="D3302" s="118" t="s">
        <v>962</v>
      </c>
      <c r="E3302" s="118" t="s">
        <v>991</v>
      </c>
      <c r="F3302" s="118" t="s">
        <v>987</v>
      </c>
      <c r="G3302" s="118" t="s">
        <v>988</v>
      </c>
      <c r="H3302" s="118" t="s">
        <v>1003</v>
      </c>
      <c r="I3302" s="118">
        <v>1.08000004291534</v>
      </c>
      <c r="J3302" s="118">
        <v>1.08000004291534</v>
      </c>
      <c r="K3302" s="118">
        <v>1.1499999761581401</v>
      </c>
      <c r="L3302" s="181">
        <f>(K3302+'NPV Calcs'!$D$13)*About!$B$135</f>
        <v>8.2724031412993924</v>
      </c>
      <c r="M3302" s="95" t="str">
        <f>INDEX('IEA Tech to Policy Mapping'!$B$2:$B$13,MATCH($H3302,'IEA Tech to Policy Mapping'!$A$2:$A$13,0))</f>
        <v>ngps - T&amp;D methane capture</v>
      </c>
      <c r="N3302" s="182">
        <f>(J3302*About!$A$132/1000)*10^12*'EPA to IEA Scaling'!$E$13</f>
        <v>24473049845.111622</v>
      </c>
      <c r="O3302" s="183">
        <f>L3302/About!$B$144</f>
        <v>15.564171389379203</v>
      </c>
    </row>
    <row r="3303" spans="2:15" x14ac:dyDescent="0.45">
      <c r="B3303" s="118" t="s">
        <v>27</v>
      </c>
      <c r="C3303" s="118" t="s">
        <v>797</v>
      </c>
      <c r="D3303" s="118" t="s">
        <v>962</v>
      </c>
      <c r="E3303" s="118" t="s">
        <v>993</v>
      </c>
      <c r="F3303" s="118" t="s">
        <v>987</v>
      </c>
      <c r="G3303" s="118" t="s">
        <v>988</v>
      </c>
      <c r="H3303" s="118" t="s">
        <v>1003</v>
      </c>
      <c r="I3303" s="118">
        <v>2.2699999809265101</v>
      </c>
      <c r="J3303" s="118">
        <v>2.2699999809265101</v>
      </c>
      <c r="K3303" s="118">
        <v>1.1499999761581401</v>
      </c>
      <c r="L3303" s="181">
        <f>(K3303+'NPV Calcs'!$D$13)*About!$B$135</f>
        <v>8.2724031412993924</v>
      </c>
      <c r="M3303" s="95" t="str">
        <f>INDEX('IEA Tech to Policy Mapping'!$B$2:$B$13,MATCH($H3303,'IEA Tech to Policy Mapping'!$A$2:$A$13,0))</f>
        <v>ngps - T&amp;D methane capture</v>
      </c>
      <c r="N3303" s="182">
        <f>(J3303*About!$A$132/1000)*10^12*'EPA to IEA Scaling'!$E$13</f>
        <v>51438722661.209846</v>
      </c>
      <c r="O3303" s="183">
        <f>L3303/About!$B$144</f>
        <v>15.564171389379203</v>
      </c>
    </row>
    <row r="3304" spans="2:15" x14ac:dyDescent="0.45">
      <c r="B3304" s="118" t="s">
        <v>27</v>
      </c>
      <c r="C3304" s="118" t="s">
        <v>797</v>
      </c>
      <c r="D3304" s="118" t="s">
        <v>985</v>
      </c>
      <c r="E3304" s="118" t="s">
        <v>1007</v>
      </c>
      <c r="F3304" s="118" t="s">
        <v>997</v>
      </c>
      <c r="G3304" s="118" t="s">
        <v>988</v>
      </c>
      <c r="H3304" s="118" t="s">
        <v>1003</v>
      </c>
      <c r="I3304" s="118">
        <v>0.140000000596046</v>
      </c>
      <c r="J3304" s="118">
        <v>0.140000000596046</v>
      </c>
      <c r="K3304" s="118">
        <v>1.1499999761581401</v>
      </c>
      <c r="L3304" s="181">
        <f>(K3304+'NPV Calcs'!$D$13)*About!$B$135</f>
        <v>8.2724031412993924</v>
      </c>
      <c r="M3304" s="95" t="str">
        <f>INDEX('IEA Tech to Policy Mapping'!$B$2:$B$13,MATCH($H3304,'IEA Tech to Policy Mapping'!$A$2:$A$13,0))</f>
        <v>ngps - T&amp;D methane capture</v>
      </c>
      <c r="N3304" s="182">
        <f>(J3304*About!$A$132/1000)*10^12*'EPA to IEA Scaling'!$E$13</f>
        <v>3172432274.7747045</v>
      </c>
      <c r="O3304" s="183">
        <f>L3304/About!$B$144</f>
        <v>15.564171389379203</v>
      </c>
    </row>
    <row r="3305" spans="2:15" x14ac:dyDescent="0.45">
      <c r="B3305" s="118" t="s">
        <v>27</v>
      </c>
      <c r="C3305" s="118" t="s">
        <v>797</v>
      </c>
      <c r="D3305" s="118" t="s">
        <v>962</v>
      </c>
      <c r="E3305" s="118" t="s">
        <v>996</v>
      </c>
      <c r="F3305" s="118" t="s">
        <v>997</v>
      </c>
      <c r="G3305" s="118" t="s">
        <v>988</v>
      </c>
      <c r="H3305" s="118" t="s">
        <v>1003</v>
      </c>
      <c r="I3305" s="118">
        <v>0.28000000119209201</v>
      </c>
      <c r="J3305" s="118">
        <v>0.28000000119209201</v>
      </c>
      <c r="K3305" s="118">
        <v>1.1499999761581401</v>
      </c>
      <c r="L3305" s="181">
        <f>(K3305+'NPV Calcs'!$D$13)*About!$B$135</f>
        <v>8.2724031412993924</v>
      </c>
      <c r="M3305" s="95" t="str">
        <f>INDEX('IEA Tech to Policy Mapping'!$B$2:$B$13,MATCH($H3305,'IEA Tech to Policy Mapping'!$A$2:$A$13,0))</f>
        <v>ngps - T&amp;D methane capture</v>
      </c>
      <c r="N3305" s="182">
        <f>(J3305*About!$A$132/1000)*10^12*'EPA to IEA Scaling'!$E$13</f>
        <v>6344864549.5494089</v>
      </c>
      <c r="O3305" s="183">
        <f>L3305/About!$B$144</f>
        <v>15.564171389379203</v>
      </c>
    </row>
    <row r="3306" spans="2:15" x14ac:dyDescent="0.45">
      <c r="B3306" s="118" t="s">
        <v>27</v>
      </c>
      <c r="C3306" s="118" t="s">
        <v>797</v>
      </c>
      <c r="D3306" s="118" t="s">
        <v>985</v>
      </c>
      <c r="E3306" s="118" t="s">
        <v>990</v>
      </c>
      <c r="F3306" s="118" t="s">
        <v>987</v>
      </c>
      <c r="G3306" s="118" t="s">
        <v>988</v>
      </c>
      <c r="H3306" s="118" t="s">
        <v>1003</v>
      </c>
      <c r="I3306" s="118">
        <v>1.8600000143051101</v>
      </c>
      <c r="J3306" s="118">
        <v>1.8600000143051101</v>
      </c>
      <c r="K3306" s="118">
        <v>1.1799999475479099</v>
      </c>
      <c r="L3306" s="181">
        <f>(K3306+'NPV Calcs'!$D$13)*About!$B$135</f>
        <v>8.299344760074792</v>
      </c>
      <c r="M3306" s="95" t="str">
        <f>INDEX('IEA Tech to Policy Mapping'!$B$2:$B$13,MATCH($H3306,'IEA Tech to Policy Mapping'!$A$2:$A$13,0))</f>
        <v>ngps - T&amp;D methane capture</v>
      </c>
      <c r="N3306" s="182">
        <f>(J3306*About!$A$132/1000)*10^12*'EPA to IEA Scaling'!$E$13</f>
        <v>42148028938.148422</v>
      </c>
      <c r="O3306" s="183">
        <f>L3306/About!$B$144</f>
        <v>15.61486088854471</v>
      </c>
    </row>
    <row r="3307" spans="2:15" x14ac:dyDescent="0.45">
      <c r="B3307" s="118" t="s">
        <v>27</v>
      </c>
      <c r="C3307" s="118" t="s">
        <v>797</v>
      </c>
      <c r="D3307" s="118" t="s">
        <v>985</v>
      </c>
      <c r="E3307" s="118" t="s">
        <v>986</v>
      </c>
      <c r="F3307" s="118" t="s">
        <v>987</v>
      </c>
      <c r="G3307" s="118" t="s">
        <v>988</v>
      </c>
      <c r="H3307" s="118" t="s">
        <v>1003</v>
      </c>
      <c r="I3307" s="118">
        <v>6.9699997901916504</v>
      </c>
      <c r="J3307" s="118">
        <v>6.9699997901916504</v>
      </c>
      <c r="K3307" s="118">
        <v>1.1799999475479099</v>
      </c>
      <c r="L3307" s="181">
        <f>(K3307+'NPV Calcs'!$D$13)*About!$B$135</f>
        <v>8.299344760074792</v>
      </c>
      <c r="M3307" s="95" t="str">
        <f>INDEX('IEA Tech to Policy Mapping'!$B$2:$B$13,MATCH($H3307,'IEA Tech to Policy Mapping'!$A$2:$A$13,0))</f>
        <v>ngps - T&amp;D methane capture</v>
      </c>
      <c r="N3307" s="182">
        <f>(J3307*About!$A$132/1000)*10^12*'EPA to IEA Scaling'!$E$13</f>
        <v>157941801395.97382</v>
      </c>
      <c r="O3307" s="183">
        <f>L3307/About!$B$144</f>
        <v>15.61486088854471</v>
      </c>
    </row>
    <row r="3308" spans="2:15" x14ac:dyDescent="0.45">
      <c r="B3308" s="118" t="s">
        <v>59</v>
      </c>
      <c r="C3308" s="118" t="s">
        <v>797</v>
      </c>
      <c r="D3308" s="118" t="s">
        <v>985</v>
      </c>
      <c r="E3308" s="118" t="s">
        <v>1007</v>
      </c>
      <c r="F3308" s="118" t="s">
        <v>997</v>
      </c>
      <c r="G3308" s="118" t="s">
        <v>1000</v>
      </c>
      <c r="H3308" s="118" t="s">
        <v>1008</v>
      </c>
      <c r="I3308" s="118">
        <v>0.20000000298023199</v>
      </c>
      <c r="J3308" s="118">
        <v>0.17000000178813901</v>
      </c>
      <c r="K3308" s="118">
        <v>1.2200000286102199</v>
      </c>
      <c r="L3308" s="181">
        <f>(K3308+'NPV Calcs'!$D$13)*About!$B$135</f>
        <v>8.3352670254984673</v>
      </c>
      <c r="M3308" s="95" t="str">
        <f>INDEX('IEA Tech to Policy Mapping'!$B$2:$B$13,MATCH($H3308,'IEA Tech to Policy Mapping'!$A$2:$A$13,0))</f>
        <v>ngps - T&amp;D methane capture</v>
      </c>
      <c r="N3308" s="182">
        <f>(J3308*About!$A$132/1000)*10^12*'EPA to IEA Scaling'!$E$13</f>
        <v>3852239214.9166999</v>
      </c>
      <c r="O3308" s="183">
        <f>L3308/About!$B$144</f>
        <v>15.682447088854216</v>
      </c>
    </row>
    <row r="3309" spans="2:15" x14ac:dyDescent="0.45">
      <c r="B3309" s="118" t="s">
        <v>59</v>
      </c>
      <c r="C3309" s="118" t="s">
        <v>797</v>
      </c>
      <c r="D3309" s="118" t="s">
        <v>962</v>
      </c>
      <c r="E3309" s="118" t="s">
        <v>996</v>
      </c>
      <c r="F3309" s="118" t="s">
        <v>997</v>
      </c>
      <c r="G3309" s="118" t="s">
        <v>1000</v>
      </c>
      <c r="H3309" s="118" t="s">
        <v>1008</v>
      </c>
      <c r="I3309" s="118">
        <v>18.079999923706001</v>
      </c>
      <c r="J3309" s="118">
        <v>15.369999885559</v>
      </c>
      <c r="K3309" s="118">
        <v>1.2200000286102199</v>
      </c>
      <c r="L3309" s="181">
        <f>(K3309+'NPV Calcs'!$D$13)*About!$B$135</f>
        <v>8.3352670254984673</v>
      </c>
      <c r="M3309" s="95" t="str">
        <f>INDEX('IEA Tech to Policy Mapping'!$B$2:$B$13,MATCH($H3309,'IEA Tech to Policy Mapping'!$A$2:$A$13,0))</f>
        <v>ngps - T&amp;D methane capture</v>
      </c>
      <c r="N3309" s="182">
        <f>(J3309*About!$A$132/1000)*10^12*'EPA to IEA Scaling'!$E$13</f>
        <v>348287739233.10986</v>
      </c>
      <c r="O3309" s="183">
        <f>L3309/About!$B$144</f>
        <v>15.682447088854216</v>
      </c>
    </row>
    <row r="3310" spans="2:15" x14ac:dyDescent="0.45">
      <c r="B3310" s="118" t="s">
        <v>59</v>
      </c>
      <c r="C3310" s="118" t="s">
        <v>797</v>
      </c>
      <c r="D3310" s="118" t="s">
        <v>985</v>
      </c>
      <c r="E3310" s="118" t="s">
        <v>994</v>
      </c>
      <c r="F3310" s="118" t="s">
        <v>987</v>
      </c>
      <c r="G3310" s="118" t="s">
        <v>988</v>
      </c>
      <c r="H3310" s="118" t="s">
        <v>1004</v>
      </c>
      <c r="I3310" s="118">
        <v>196.02999877929599</v>
      </c>
      <c r="J3310" s="118">
        <v>196.02999877929599</v>
      </c>
      <c r="K3310" s="118">
        <v>1.29999995231628</v>
      </c>
      <c r="L3310" s="181">
        <f>(K3310+'NPV Calcs'!$D$13)*About!$B$135</f>
        <v>8.4071113422328771</v>
      </c>
      <c r="M3310" s="95" t="str">
        <f>INDEX('IEA Tech to Policy Mapping'!$B$2:$B$13,MATCH($H3310,'IEA Tech to Policy Mapping'!$A$2:$A$13,0))</f>
        <v>ngps - production methane destruction</v>
      </c>
      <c r="N3310" s="182">
        <f>(J3310*About!$A$132/1000)*10^12*'EPA to IEA Scaling'!$E$13</f>
        <v>4442084945027.126</v>
      </c>
      <c r="O3310" s="183">
        <f>L3310/About!$B$144</f>
        <v>15.817619086628923</v>
      </c>
    </row>
    <row r="3311" spans="2:15" x14ac:dyDescent="0.45">
      <c r="B3311" s="118" t="s">
        <v>59</v>
      </c>
      <c r="C3311" s="118" t="s">
        <v>797</v>
      </c>
      <c r="D3311" s="118" t="s">
        <v>962</v>
      </c>
      <c r="E3311" s="118" t="s">
        <v>999</v>
      </c>
      <c r="F3311" s="118" t="s">
        <v>987</v>
      </c>
      <c r="G3311" s="118" t="s">
        <v>988</v>
      </c>
      <c r="H3311" s="118" t="s">
        <v>1004</v>
      </c>
      <c r="I3311" s="118">
        <v>17.159999847412099</v>
      </c>
      <c r="J3311" s="118">
        <v>17.159999847412099</v>
      </c>
      <c r="K3311" s="118">
        <v>1.29999995231628</v>
      </c>
      <c r="L3311" s="181">
        <f>(K3311+'NPV Calcs'!$D$13)*About!$B$135</f>
        <v>8.4071113422328771</v>
      </c>
      <c r="M3311" s="95" t="str">
        <f>INDEX('IEA Tech to Policy Mapping'!$B$2:$B$13,MATCH($H3311,'IEA Tech to Policy Mapping'!$A$2:$A$13,0))</f>
        <v>ngps - production methane destruction</v>
      </c>
      <c r="N3311" s="182">
        <f>(J3311*About!$A$132/1000)*10^12*'EPA to IEA Scaling'!$E$13</f>
        <v>388849550852.04956</v>
      </c>
      <c r="O3311" s="183">
        <f>L3311/About!$B$144</f>
        <v>15.817619086628923</v>
      </c>
    </row>
    <row r="3312" spans="2:15" x14ac:dyDescent="0.45">
      <c r="B3312" s="118" t="s">
        <v>53</v>
      </c>
      <c r="C3312" s="118" t="s">
        <v>797</v>
      </c>
      <c r="D3312" s="118" t="s">
        <v>962</v>
      </c>
      <c r="E3312" s="118" t="s">
        <v>991</v>
      </c>
      <c r="F3312" s="118" t="s">
        <v>987</v>
      </c>
      <c r="G3312" s="118" t="s">
        <v>988</v>
      </c>
      <c r="H3312" s="118" t="s">
        <v>1006</v>
      </c>
      <c r="I3312" s="118">
        <v>19.069999694824201</v>
      </c>
      <c r="J3312" s="118">
        <v>19.069999694824201</v>
      </c>
      <c r="K3312" s="118">
        <v>1.29999995231628</v>
      </c>
      <c r="L3312" s="181">
        <f>(K3312+'NPV Calcs'!$D$13)*About!$B$135</f>
        <v>8.4071113422328771</v>
      </c>
      <c r="M3312" s="95" t="str">
        <f>INDEX('IEA Tech to Policy Mapping'!$B$2:$B$13,MATCH($H3312,'IEA Tech to Policy Mapping'!$A$2:$A$13,0))</f>
        <v>ngps - production methane capture</v>
      </c>
      <c r="N3312" s="182">
        <f>(J3312*About!$A$132/1000)*10^12*'EPA to IEA Scaling'!$E$13</f>
        <v>432130587530.24542</v>
      </c>
      <c r="O3312" s="183">
        <f>L3312/About!$B$144</f>
        <v>15.817619086628923</v>
      </c>
    </row>
    <row r="3313" spans="2:15" x14ac:dyDescent="0.45">
      <c r="B3313" s="118" t="s">
        <v>108</v>
      </c>
      <c r="C3313" s="118" t="s">
        <v>797</v>
      </c>
      <c r="D3313" s="118" t="s">
        <v>962</v>
      </c>
      <c r="E3313" s="118" t="s">
        <v>991</v>
      </c>
      <c r="F3313" s="118" t="s">
        <v>987</v>
      </c>
      <c r="G3313" s="118" t="s">
        <v>988</v>
      </c>
      <c r="H3313" s="118" t="s">
        <v>1009</v>
      </c>
      <c r="I3313" s="118">
        <v>9.9999997764825804E-3</v>
      </c>
      <c r="J3313" s="118">
        <v>9.9999997764825804E-3</v>
      </c>
      <c r="K3313" s="118">
        <v>1.37999999523162</v>
      </c>
      <c r="L3313" s="181">
        <f>(K3313+'NPV Calcs'!$D$13)*About!$B$135</f>
        <v>8.4789557660237556</v>
      </c>
      <c r="M3313" s="95" t="str">
        <f>INDEX('IEA Tech to Policy Mapping'!$B$2:$B$13,MATCH($H3313,'IEA Tech to Policy Mapping'!$A$2:$A$13,0))</f>
        <v>ngps - processing methane capture</v>
      </c>
      <c r="N3313" s="182">
        <f>(J3313*About!$A$132/1000)*10^12*'EPA to IEA Scaling'!$E$13</f>
        <v>226602299.31134129</v>
      </c>
      <c r="O3313" s="183">
        <f>L3313/About!$B$144</f>
        <v>15.952791285825779</v>
      </c>
    </row>
    <row r="3314" spans="2:15" x14ac:dyDescent="0.45">
      <c r="B3314" s="118" t="s">
        <v>108</v>
      </c>
      <c r="C3314" s="118" t="s">
        <v>797</v>
      </c>
      <c r="D3314" s="118" t="s">
        <v>985</v>
      </c>
      <c r="E3314" s="118" t="s">
        <v>986</v>
      </c>
      <c r="F3314" s="118" t="s">
        <v>987</v>
      </c>
      <c r="G3314" s="118" t="s">
        <v>988</v>
      </c>
      <c r="H3314" s="118" t="s">
        <v>1009</v>
      </c>
      <c r="I3314" s="118">
        <v>13.270000457763601</v>
      </c>
      <c r="J3314" s="118">
        <v>13.270000457763601</v>
      </c>
      <c r="K3314" s="118">
        <v>1.37999999523162</v>
      </c>
      <c r="L3314" s="181">
        <f>(K3314+'NPV Calcs'!$D$13)*About!$B$135</f>
        <v>8.4789557660237556</v>
      </c>
      <c r="M3314" s="95" t="str">
        <f>INDEX('IEA Tech to Policy Mapping'!$B$2:$B$13,MATCH($H3314,'IEA Tech to Policy Mapping'!$A$2:$A$13,0))</f>
        <v>ngps - processing methane capture</v>
      </c>
      <c r="N3314" s="182">
        <f>(J3314*About!$A$132/1000)*10^12*'EPA to IEA Scaling'!$E$13</f>
        <v>300701268280.37543</v>
      </c>
      <c r="O3314" s="183">
        <f>L3314/About!$B$144</f>
        <v>15.952791285825779</v>
      </c>
    </row>
    <row r="3315" spans="2:15" x14ac:dyDescent="0.45">
      <c r="B3315" s="118" t="s">
        <v>53</v>
      </c>
      <c r="C3315" s="118" t="s">
        <v>797</v>
      </c>
      <c r="D3315" s="118" t="s">
        <v>962</v>
      </c>
      <c r="E3315" s="118" t="s">
        <v>991</v>
      </c>
      <c r="F3315" s="118" t="s">
        <v>987</v>
      </c>
      <c r="G3315" s="118" t="s">
        <v>988</v>
      </c>
      <c r="H3315" s="118" t="s">
        <v>1003</v>
      </c>
      <c r="I3315" s="118">
        <v>1.53999996185302</v>
      </c>
      <c r="J3315" s="118">
        <v>1.53999996185302</v>
      </c>
      <c r="K3315" s="118">
        <v>1.4299999475479099</v>
      </c>
      <c r="L3315" s="181">
        <f>(K3315+'NPV Calcs'!$D$13)*About!$B$135</f>
        <v>8.5238584639827639</v>
      </c>
      <c r="M3315" s="95" t="str">
        <f>INDEX('IEA Tech to Policy Mapping'!$B$2:$B$13,MATCH($H3315,'IEA Tech to Policy Mapping'!$A$2:$A$13,0))</f>
        <v>ngps - T&amp;D methane capture</v>
      </c>
      <c r="N3315" s="182">
        <f>(J3315*About!$A$132/1000)*10^12*'EPA to IEA Scaling'!$E$13</f>
        <v>34896754009.530457</v>
      </c>
      <c r="O3315" s="183">
        <f>L3315/About!$B$144</f>
        <v>16.037273784434976</v>
      </c>
    </row>
    <row r="3316" spans="2:15" x14ac:dyDescent="0.45">
      <c r="B3316" s="118" t="s">
        <v>53</v>
      </c>
      <c r="C3316" s="118" t="s">
        <v>797</v>
      </c>
      <c r="D3316" s="118" t="s">
        <v>985</v>
      </c>
      <c r="E3316" s="118" t="s">
        <v>1007</v>
      </c>
      <c r="F3316" s="118" t="s">
        <v>997</v>
      </c>
      <c r="G3316" s="118" t="s">
        <v>988</v>
      </c>
      <c r="H3316" s="118" t="s">
        <v>1003</v>
      </c>
      <c r="I3316" s="118">
        <v>1.9999999552965102E-2</v>
      </c>
      <c r="J3316" s="118">
        <v>1.9999999552965102E-2</v>
      </c>
      <c r="K3316" s="118">
        <v>1.4299999475479099</v>
      </c>
      <c r="L3316" s="181">
        <f>(K3316+'NPV Calcs'!$D$13)*About!$B$135</f>
        <v>8.5238584639827639</v>
      </c>
      <c r="M3316" s="95" t="str">
        <f>INDEX('IEA Tech to Policy Mapping'!$B$2:$B$13,MATCH($H3316,'IEA Tech to Policy Mapping'!$A$2:$A$13,0))</f>
        <v>ngps - T&amp;D methane capture</v>
      </c>
      <c r="N3316" s="182">
        <f>(J3316*About!$A$132/1000)*10^12*'EPA to IEA Scaling'!$E$13</f>
        <v>453204598.62268114</v>
      </c>
      <c r="O3316" s="183">
        <f>L3316/About!$B$144</f>
        <v>16.037273784434976</v>
      </c>
    </row>
    <row r="3317" spans="2:15" x14ac:dyDescent="0.45">
      <c r="B3317" s="118" t="s">
        <v>53</v>
      </c>
      <c r="C3317" s="118" t="s">
        <v>797</v>
      </c>
      <c r="D3317" s="118" t="s">
        <v>962</v>
      </c>
      <c r="E3317" s="118" t="s">
        <v>996</v>
      </c>
      <c r="F3317" s="118" t="s">
        <v>997</v>
      </c>
      <c r="G3317" s="118" t="s">
        <v>988</v>
      </c>
      <c r="H3317" s="118" t="s">
        <v>1003</v>
      </c>
      <c r="I3317" s="118">
        <v>3.9999999105930301E-2</v>
      </c>
      <c r="J3317" s="118">
        <v>3.9999999105930301E-2</v>
      </c>
      <c r="K3317" s="118">
        <v>1.4299999475479099</v>
      </c>
      <c r="L3317" s="181">
        <f>(K3317+'NPV Calcs'!$D$13)*About!$B$135</f>
        <v>8.5238584639827639</v>
      </c>
      <c r="M3317" s="95" t="str">
        <f>INDEX('IEA Tech to Policy Mapping'!$B$2:$B$13,MATCH($H3317,'IEA Tech to Policy Mapping'!$A$2:$A$13,0))</f>
        <v>ngps - T&amp;D methane capture</v>
      </c>
      <c r="N3317" s="182">
        <f>(J3317*About!$A$132/1000)*10^12*'EPA to IEA Scaling'!$E$13</f>
        <v>906409197.24536443</v>
      </c>
      <c r="O3317" s="183">
        <f>L3317/About!$B$144</f>
        <v>16.037273784434976</v>
      </c>
    </row>
    <row r="3318" spans="2:15" x14ac:dyDescent="0.45">
      <c r="B3318" s="118" t="s">
        <v>53</v>
      </c>
      <c r="C3318" s="118" t="s">
        <v>797</v>
      </c>
      <c r="D3318" s="118" t="s">
        <v>985</v>
      </c>
      <c r="E3318" s="118" t="s">
        <v>986</v>
      </c>
      <c r="F3318" s="118" t="s">
        <v>987</v>
      </c>
      <c r="G3318" s="118" t="s">
        <v>988</v>
      </c>
      <c r="H3318" s="118" t="s">
        <v>1003</v>
      </c>
      <c r="I3318" s="118">
        <v>1.3500000238418499</v>
      </c>
      <c r="J3318" s="118">
        <v>1.3500000238418499</v>
      </c>
      <c r="K3318" s="118">
        <v>1.46000003814697</v>
      </c>
      <c r="L3318" s="181">
        <f>(K3318+'NPV Calcs'!$D$13)*About!$B$135</f>
        <v>8.5508001898146411</v>
      </c>
      <c r="M3318" s="95" t="str">
        <f>INDEX('IEA Tech to Policy Mapping'!$B$2:$B$13,MATCH($H3318,'IEA Tech to Policy Mapping'!$A$2:$A$13,0))</f>
        <v>ngps - T&amp;D methane capture</v>
      </c>
      <c r="N3318" s="182">
        <f>(J3318*About!$A$132/1000)*10^12*'EPA to IEA Scaling'!$E$13</f>
        <v>30591311631.061977</v>
      </c>
      <c r="O3318" s="183">
        <f>L3318/About!$B$144</f>
        <v>16.087963485022648</v>
      </c>
    </row>
    <row r="3319" spans="2:15" x14ac:dyDescent="0.45">
      <c r="B3319" s="118" t="s">
        <v>84</v>
      </c>
      <c r="C3319" s="118" t="s">
        <v>797</v>
      </c>
      <c r="D3319" s="118" t="s">
        <v>962</v>
      </c>
      <c r="E3319" s="118" t="s">
        <v>996</v>
      </c>
      <c r="F3319" s="118" t="s">
        <v>997</v>
      </c>
      <c r="G3319" s="118" t="s">
        <v>1000</v>
      </c>
      <c r="H3319" s="118" t="s">
        <v>1008</v>
      </c>
      <c r="I3319" s="118">
        <v>7.3000001907348597</v>
      </c>
      <c r="J3319" s="118">
        <v>6.1999998092651296</v>
      </c>
      <c r="K3319" s="118">
        <v>1.5599999427795399</v>
      </c>
      <c r="L3319" s="181">
        <f>(K3319+'NPV Calcs'!$D$13)*About!$B$135</f>
        <v>8.6406055857326507</v>
      </c>
      <c r="M3319" s="95" t="str">
        <f>INDEX('IEA Tech to Policy Mapping'!$B$2:$B$13,MATCH($H3319,'IEA Tech to Policy Mapping'!$A$2:$A$13,0))</f>
        <v>ngps - T&amp;D methane capture</v>
      </c>
      <c r="N3319" s="182">
        <f>(J3319*About!$A$132/1000)*10^12*'EPA to IEA Scaling'!$E$13</f>
        <v>140493424391.20834</v>
      </c>
      <c r="O3319" s="183">
        <f>L3319/About!$B$144</f>
        <v>16.25692848224103</v>
      </c>
    </row>
    <row r="3320" spans="2:15" x14ac:dyDescent="0.45">
      <c r="B3320" s="118" t="s">
        <v>97</v>
      </c>
      <c r="C3320" s="118" t="s">
        <v>797</v>
      </c>
      <c r="D3320" s="118" t="s">
        <v>962</v>
      </c>
      <c r="E3320" s="118" t="s">
        <v>996</v>
      </c>
      <c r="F3320" s="118" t="s">
        <v>997</v>
      </c>
      <c r="G3320" s="118" t="s">
        <v>1000</v>
      </c>
      <c r="H3320" s="118" t="s">
        <v>1008</v>
      </c>
      <c r="I3320" s="118">
        <v>1.3600000143051101</v>
      </c>
      <c r="J3320" s="118">
        <v>1.1499999761581401</v>
      </c>
      <c r="K3320" s="118">
        <v>1.5599999427795399</v>
      </c>
      <c r="L3320" s="181">
        <f>(K3320+'NPV Calcs'!$D$13)*About!$B$135</f>
        <v>8.6406055857326507</v>
      </c>
      <c r="M3320" s="95" t="str">
        <f>INDEX('IEA Tech to Policy Mapping'!$B$2:$B$13,MATCH($H3320,'IEA Tech to Policy Mapping'!$A$2:$A$13,0))</f>
        <v>ngps - T&amp;D methane capture</v>
      </c>
      <c r="N3320" s="182">
        <f>(J3320*About!$A$132/1000)*10^12*'EPA to IEA Scaling'!$E$13</f>
        <v>26059264463.012169</v>
      </c>
      <c r="O3320" s="183">
        <f>L3320/About!$B$144</f>
        <v>16.25692848224103</v>
      </c>
    </row>
    <row r="3321" spans="2:15" x14ac:dyDescent="0.45">
      <c r="B3321" s="118" t="s">
        <v>108</v>
      </c>
      <c r="C3321" s="118" t="s">
        <v>797</v>
      </c>
      <c r="D3321" s="118" t="s">
        <v>962</v>
      </c>
      <c r="E3321" s="118" t="s">
        <v>996</v>
      </c>
      <c r="F3321" s="118" t="s">
        <v>997</v>
      </c>
      <c r="G3321" s="118" t="s">
        <v>1000</v>
      </c>
      <c r="H3321" s="118" t="s">
        <v>1008</v>
      </c>
      <c r="I3321" s="118">
        <v>0.66000002622604304</v>
      </c>
      <c r="J3321" s="118">
        <v>0.56000000238418501</v>
      </c>
      <c r="K3321" s="118">
        <v>1.5599999427795399</v>
      </c>
      <c r="L3321" s="181">
        <f>(K3321+'NPV Calcs'!$D$13)*About!$B$135</f>
        <v>8.6406055857326507</v>
      </c>
      <c r="M3321" s="95" t="str">
        <f>INDEX('IEA Tech to Policy Mapping'!$B$2:$B$13,MATCH($H3321,'IEA Tech to Policy Mapping'!$A$2:$A$13,0))</f>
        <v>ngps - T&amp;D methane capture</v>
      </c>
      <c r="N3321" s="182">
        <f>(J3321*About!$A$132/1000)*10^12*'EPA to IEA Scaling'!$E$13</f>
        <v>12689729099.098841</v>
      </c>
      <c r="O3321" s="183">
        <f>L3321/About!$B$144</f>
        <v>16.25692848224103</v>
      </c>
    </row>
    <row r="3322" spans="2:15" x14ac:dyDescent="0.45">
      <c r="B3322" s="118" t="s">
        <v>254</v>
      </c>
      <c r="C3322" s="118" t="s">
        <v>797</v>
      </c>
      <c r="D3322" s="118" t="s">
        <v>962</v>
      </c>
      <c r="E3322" s="118" t="s">
        <v>996</v>
      </c>
      <c r="F3322" s="118" t="s">
        <v>997</v>
      </c>
      <c r="G3322" s="118" t="s">
        <v>1000</v>
      </c>
      <c r="H3322" s="118" t="s">
        <v>1008</v>
      </c>
      <c r="I3322" s="118">
        <v>4.3200001716613698</v>
      </c>
      <c r="J3322" s="118">
        <v>3.67000007629394</v>
      </c>
      <c r="K3322" s="118">
        <v>1.5599999427795399</v>
      </c>
      <c r="L3322" s="181">
        <f>(K3322+'NPV Calcs'!$D$13)*About!$B$135</f>
        <v>8.6406055857326507</v>
      </c>
      <c r="M3322" s="95" t="str">
        <f>INDEX('IEA Tech to Policy Mapping'!$B$2:$B$13,MATCH($H3322,'IEA Tech to Policy Mapping'!$A$2:$A$13,0))</f>
        <v>ngps - T&amp;D methane capture</v>
      </c>
      <c r="N3322" s="182">
        <f>(J3322*About!$A$132/1000)*10^12*'EPA to IEA Scaling'!$E$13</f>
        <v>83163047434.939438</v>
      </c>
      <c r="O3322" s="183">
        <f>L3322/About!$B$144</f>
        <v>16.25692848224103</v>
      </c>
    </row>
    <row r="3323" spans="2:15" x14ac:dyDescent="0.45">
      <c r="B3323" s="118" t="s">
        <v>1063</v>
      </c>
      <c r="C3323" s="118" t="s">
        <v>797</v>
      </c>
      <c r="D3323" s="118" t="s">
        <v>962</v>
      </c>
      <c r="E3323" s="118" t="s">
        <v>996</v>
      </c>
      <c r="F3323" s="118" t="s">
        <v>997</v>
      </c>
      <c r="G3323" s="118" t="s">
        <v>1000</v>
      </c>
      <c r="H3323" s="118" t="s">
        <v>1008</v>
      </c>
      <c r="I3323" s="118">
        <v>11.3500003814697</v>
      </c>
      <c r="J3323" s="118">
        <v>9.6499996185302699</v>
      </c>
      <c r="K3323" s="118">
        <v>1.5599999427795399</v>
      </c>
      <c r="L3323" s="181">
        <f>(K3323+'NPV Calcs'!$D$13)*About!$B$135</f>
        <v>8.6406055857326507</v>
      </c>
      <c r="M3323" s="95" t="str">
        <f>INDEX('IEA Tech to Policy Mapping'!$B$2:$B$13,MATCH($H3323,'IEA Tech to Policy Mapping'!$A$2:$A$13,0))</f>
        <v>ngps - T&amp;D methane capture</v>
      </c>
      <c r="N3323" s="182">
        <f>(J3323*About!$A$132/1000)*10^12*'EPA to IEA Scaling'!$E$13</f>
        <v>218671215078.93509</v>
      </c>
      <c r="O3323" s="183">
        <f>L3323/About!$B$144</f>
        <v>16.25692848224103</v>
      </c>
    </row>
    <row r="3324" spans="2:15" x14ac:dyDescent="0.45">
      <c r="B3324" s="118" t="s">
        <v>343</v>
      </c>
      <c r="C3324" s="118" t="s">
        <v>797</v>
      </c>
      <c r="D3324" s="118" t="s">
        <v>962</v>
      </c>
      <c r="E3324" s="118" t="s">
        <v>996</v>
      </c>
      <c r="F3324" s="118" t="s">
        <v>997</v>
      </c>
      <c r="G3324" s="118" t="s">
        <v>1000</v>
      </c>
      <c r="H3324" s="118" t="s">
        <v>1008</v>
      </c>
      <c r="I3324" s="118">
        <v>110.5</v>
      </c>
      <c r="J3324" s="118">
        <v>93.930000305175696</v>
      </c>
      <c r="K3324" s="118">
        <v>1.5599999427795399</v>
      </c>
      <c r="L3324" s="181">
        <f>(K3324+'NPV Calcs'!$D$13)*About!$B$135</f>
        <v>8.6406055857326507</v>
      </c>
      <c r="M3324" s="95" t="str">
        <f>INDEX('IEA Tech to Policy Mapping'!$B$2:$B$13,MATCH($H3324,'IEA Tech to Policy Mapping'!$A$2:$A$13,0))</f>
        <v>ngps - T&amp;D methane capture</v>
      </c>
      <c r="N3324" s="182">
        <f>(J3324*About!$A$132/1000)*10^12*'EPA to IEA Scaling'!$E$13</f>
        <v>2128475451921.9138</v>
      </c>
      <c r="O3324" s="183">
        <f>L3324/About!$B$144</f>
        <v>16.25692848224103</v>
      </c>
    </row>
    <row r="3325" spans="2:15" x14ac:dyDescent="0.45">
      <c r="B3325" s="118" t="s">
        <v>84</v>
      </c>
      <c r="C3325" s="118" t="s">
        <v>797</v>
      </c>
      <c r="D3325" s="118" t="s">
        <v>985</v>
      </c>
      <c r="E3325" s="118" t="s">
        <v>1007</v>
      </c>
      <c r="F3325" s="118" t="s">
        <v>997</v>
      </c>
      <c r="G3325" s="118" t="s">
        <v>1000</v>
      </c>
      <c r="H3325" s="118" t="s">
        <v>1008</v>
      </c>
      <c r="I3325" s="118">
        <v>2.9999999329447701E-2</v>
      </c>
      <c r="J3325" s="118">
        <v>1.9999999552965102E-2</v>
      </c>
      <c r="K3325" s="118">
        <v>1.5599999427795399</v>
      </c>
      <c r="L3325" s="181">
        <f>(K3325+'NPV Calcs'!$D$13)*About!$B$135</f>
        <v>8.6406055857326507</v>
      </c>
      <c r="M3325" s="95" t="str">
        <f>INDEX('IEA Tech to Policy Mapping'!$B$2:$B$13,MATCH($H3325,'IEA Tech to Policy Mapping'!$A$2:$A$13,0))</f>
        <v>ngps - T&amp;D methane capture</v>
      </c>
      <c r="N3325" s="182">
        <f>(J3325*About!$A$132/1000)*10^12*'EPA to IEA Scaling'!$E$13</f>
        <v>453204598.62268114</v>
      </c>
      <c r="O3325" s="183">
        <f>L3325/About!$B$144</f>
        <v>16.25692848224103</v>
      </c>
    </row>
    <row r="3326" spans="2:15" x14ac:dyDescent="0.45">
      <c r="B3326" s="118" t="s">
        <v>97</v>
      </c>
      <c r="C3326" s="118" t="s">
        <v>797</v>
      </c>
      <c r="D3326" s="118" t="s">
        <v>985</v>
      </c>
      <c r="E3326" s="118" t="s">
        <v>1007</v>
      </c>
      <c r="F3326" s="118" t="s">
        <v>997</v>
      </c>
      <c r="G3326" s="118" t="s">
        <v>1000</v>
      </c>
      <c r="H3326" s="118" t="s">
        <v>1008</v>
      </c>
      <c r="I3326" s="118">
        <v>1.9999999552965102E-2</v>
      </c>
      <c r="J3326" s="118">
        <v>1.9999999552965102E-2</v>
      </c>
      <c r="K3326" s="118">
        <v>1.5599999427795399</v>
      </c>
      <c r="L3326" s="181">
        <f>(K3326+'NPV Calcs'!$D$13)*About!$B$135</f>
        <v>8.6406055857326507</v>
      </c>
      <c r="M3326" s="95" t="str">
        <f>INDEX('IEA Tech to Policy Mapping'!$B$2:$B$13,MATCH($H3326,'IEA Tech to Policy Mapping'!$A$2:$A$13,0))</f>
        <v>ngps - T&amp;D methane capture</v>
      </c>
      <c r="N3326" s="182">
        <f>(J3326*About!$A$132/1000)*10^12*'EPA to IEA Scaling'!$E$13</f>
        <v>453204598.62268114</v>
      </c>
      <c r="O3326" s="183">
        <f>L3326/About!$B$144</f>
        <v>16.25692848224103</v>
      </c>
    </row>
    <row r="3327" spans="2:15" x14ac:dyDescent="0.45">
      <c r="B3327" s="118" t="s">
        <v>108</v>
      </c>
      <c r="C3327" s="118" t="s">
        <v>797</v>
      </c>
      <c r="D3327" s="118" t="s">
        <v>985</v>
      </c>
      <c r="E3327" s="118" t="s">
        <v>1007</v>
      </c>
      <c r="F3327" s="118" t="s">
        <v>997</v>
      </c>
      <c r="G3327" s="118" t="s">
        <v>1000</v>
      </c>
      <c r="H3327" s="118" t="s">
        <v>1008</v>
      </c>
      <c r="I3327" s="118">
        <v>2.9999999329447701E-2</v>
      </c>
      <c r="J3327" s="118">
        <v>2.9999999329447701E-2</v>
      </c>
      <c r="K3327" s="118">
        <v>1.5599999427795399</v>
      </c>
      <c r="L3327" s="181">
        <f>(K3327+'NPV Calcs'!$D$13)*About!$B$135</f>
        <v>8.6406055857326507</v>
      </c>
      <c r="M3327" s="95" t="str">
        <f>INDEX('IEA Tech to Policy Mapping'!$B$2:$B$13,MATCH($H3327,'IEA Tech to Policy Mapping'!$A$2:$A$13,0))</f>
        <v>ngps - T&amp;D methane capture</v>
      </c>
      <c r="N3327" s="182">
        <f>(J3327*About!$A$132/1000)*10^12*'EPA to IEA Scaling'!$E$13</f>
        <v>679806897.9340229</v>
      </c>
      <c r="O3327" s="183">
        <f>L3327/About!$B$144</f>
        <v>16.25692848224103</v>
      </c>
    </row>
    <row r="3328" spans="2:15" x14ac:dyDescent="0.45">
      <c r="B3328" s="118" t="s">
        <v>254</v>
      </c>
      <c r="C3328" s="118" t="s">
        <v>797</v>
      </c>
      <c r="D3328" s="118" t="s">
        <v>985</v>
      </c>
      <c r="E3328" s="118" t="s">
        <v>1007</v>
      </c>
      <c r="F3328" s="118" t="s">
        <v>997</v>
      </c>
      <c r="G3328" s="118" t="s">
        <v>1000</v>
      </c>
      <c r="H3328" s="118" t="s">
        <v>1008</v>
      </c>
      <c r="I3328" s="118">
        <v>1.9999999552965102E-2</v>
      </c>
      <c r="J3328" s="118">
        <v>1.9999999552965102E-2</v>
      </c>
      <c r="K3328" s="118">
        <v>1.5599999427795399</v>
      </c>
      <c r="L3328" s="181">
        <f>(K3328+'NPV Calcs'!$D$13)*About!$B$135</f>
        <v>8.6406055857326507</v>
      </c>
      <c r="M3328" s="95" t="str">
        <f>INDEX('IEA Tech to Policy Mapping'!$B$2:$B$13,MATCH($H3328,'IEA Tech to Policy Mapping'!$A$2:$A$13,0))</f>
        <v>ngps - T&amp;D methane capture</v>
      </c>
      <c r="N3328" s="182">
        <f>(J3328*About!$A$132/1000)*10^12*'EPA to IEA Scaling'!$E$13</f>
        <v>453204598.62268114</v>
      </c>
      <c r="O3328" s="183">
        <f>L3328/About!$B$144</f>
        <v>16.25692848224103</v>
      </c>
    </row>
    <row r="3329" spans="2:15" x14ac:dyDescent="0.45">
      <c r="B3329" s="118" t="s">
        <v>343</v>
      </c>
      <c r="C3329" s="118" t="s">
        <v>797</v>
      </c>
      <c r="D3329" s="118" t="s">
        <v>985</v>
      </c>
      <c r="E3329" s="118" t="s">
        <v>1007</v>
      </c>
      <c r="F3329" s="118" t="s">
        <v>997</v>
      </c>
      <c r="G3329" s="118" t="s">
        <v>1000</v>
      </c>
      <c r="H3329" s="118" t="s">
        <v>1008</v>
      </c>
      <c r="I3329" s="118">
        <v>0.40999999642372098</v>
      </c>
      <c r="J3329" s="118">
        <v>0.34999999403953502</v>
      </c>
      <c r="K3329" s="118">
        <v>1.5599999427795399</v>
      </c>
      <c r="L3329" s="181">
        <f>(K3329+'NPV Calcs'!$D$13)*About!$B$135</f>
        <v>8.6406055857326507</v>
      </c>
      <c r="M3329" s="95" t="str">
        <f>INDEX('IEA Tech to Policy Mapping'!$B$2:$B$13,MATCH($H3329,'IEA Tech to Policy Mapping'!$A$2:$A$13,0))</f>
        <v>ngps - T&amp;D methane capture</v>
      </c>
      <c r="N3329" s="182">
        <f>(J3329*About!$A$132/1000)*10^12*'EPA to IEA Scaling'!$E$13</f>
        <v>7931080518.1049032</v>
      </c>
      <c r="O3329" s="183">
        <f>L3329/About!$B$144</f>
        <v>16.25692848224103</v>
      </c>
    </row>
    <row r="3330" spans="2:15" x14ac:dyDescent="0.45">
      <c r="B3330" s="118" t="s">
        <v>27</v>
      </c>
      <c r="C3330" s="118" t="s">
        <v>797</v>
      </c>
      <c r="D3330" s="118" t="s">
        <v>962</v>
      </c>
      <c r="E3330" s="118" t="s">
        <v>996</v>
      </c>
      <c r="F3330" s="118" t="s">
        <v>997</v>
      </c>
      <c r="G3330" s="118" t="s">
        <v>1000</v>
      </c>
      <c r="H3330" s="118" t="s">
        <v>1008</v>
      </c>
      <c r="I3330" s="118">
        <v>31.590000152587798</v>
      </c>
      <c r="J3330" s="118">
        <v>26.850000381469702</v>
      </c>
      <c r="K3330" s="118">
        <v>1.5599999427795399</v>
      </c>
      <c r="L3330" s="181">
        <f>(K3330+'NPV Calcs'!$D$13)*About!$B$135</f>
        <v>8.6406055857326507</v>
      </c>
      <c r="M3330" s="95" t="str">
        <f>INDEX('IEA Tech to Policy Mapping'!$B$2:$B$13,MATCH($H3330,'IEA Tech to Policy Mapping'!$A$2:$A$13,0))</f>
        <v>ngps - T&amp;D methane capture</v>
      </c>
      <c r="N3330" s="182">
        <f>(J3330*About!$A$132/1000)*10^12*'EPA to IEA Scaling'!$E$13</f>
        <v>608427195894.55005</v>
      </c>
      <c r="O3330" s="183">
        <f>L3330/About!$B$144</f>
        <v>16.25692848224103</v>
      </c>
    </row>
    <row r="3331" spans="2:15" x14ac:dyDescent="0.45">
      <c r="B3331" s="118" t="s">
        <v>53</v>
      </c>
      <c r="C3331" s="118" t="s">
        <v>797</v>
      </c>
      <c r="D3331" s="118" t="s">
        <v>962</v>
      </c>
      <c r="E3331" s="118" t="s">
        <v>996</v>
      </c>
      <c r="F3331" s="118" t="s">
        <v>997</v>
      </c>
      <c r="G3331" s="118" t="s">
        <v>1000</v>
      </c>
      <c r="H3331" s="118" t="s">
        <v>1008</v>
      </c>
      <c r="I3331" s="118">
        <v>4.0900001525878897</v>
      </c>
      <c r="J3331" s="118">
        <v>3.4700000286102202</v>
      </c>
      <c r="K3331" s="118">
        <v>1.5599999427795399</v>
      </c>
      <c r="L3331" s="181">
        <f>(K3331+'NPV Calcs'!$D$13)*About!$B$135</f>
        <v>8.6406055857326507</v>
      </c>
      <c r="M3331" s="95" t="str">
        <f>INDEX('IEA Tech to Policy Mapping'!$B$2:$B$13,MATCH($H3331,'IEA Tech to Policy Mapping'!$A$2:$A$13,0))</f>
        <v>ngps - T&amp;D methane capture</v>
      </c>
      <c r="N3331" s="182">
        <f>(J3331*About!$A$132/1000)*10^12*'EPA to IEA Scaling'!$E$13</f>
        <v>78631000266.88942</v>
      </c>
      <c r="O3331" s="183">
        <f>L3331/About!$B$144</f>
        <v>16.25692848224103</v>
      </c>
    </row>
    <row r="3332" spans="2:15" x14ac:dyDescent="0.45">
      <c r="B3332" s="118" t="s">
        <v>27</v>
      </c>
      <c r="C3332" s="118" t="s">
        <v>797</v>
      </c>
      <c r="D3332" s="118" t="s">
        <v>985</v>
      </c>
      <c r="E3332" s="118" t="s">
        <v>1007</v>
      </c>
      <c r="F3332" s="118" t="s">
        <v>997</v>
      </c>
      <c r="G3332" s="118" t="s">
        <v>1000</v>
      </c>
      <c r="H3332" s="118" t="s">
        <v>1008</v>
      </c>
      <c r="I3332" s="118">
        <v>7.0000000298023196E-2</v>
      </c>
      <c r="J3332" s="118">
        <v>5.9999998658895402E-2</v>
      </c>
      <c r="K3332" s="118">
        <v>1.5599999427795399</v>
      </c>
      <c r="L3332" s="181">
        <f>(K3332+'NPV Calcs'!$D$13)*About!$B$135</f>
        <v>8.6406055857326507</v>
      </c>
      <c r="M3332" s="95" t="str">
        <f>INDEX('IEA Tech to Policy Mapping'!$B$2:$B$13,MATCH($H3332,'IEA Tech to Policy Mapping'!$A$2:$A$13,0))</f>
        <v>ngps - T&amp;D methane capture</v>
      </c>
      <c r="N3332" s="182">
        <f>(J3332*About!$A$132/1000)*10^12*'EPA to IEA Scaling'!$E$13</f>
        <v>1359613795.8680458</v>
      </c>
      <c r="O3332" s="183">
        <f>L3332/About!$B$144</f>
        <v>16.25692848224103</v>
      </c>
    </row>
    <row r="3333" spans="2:15" x14ac:dyDescent="0.45">
      <c r="B3333" s="118" t="s">
        <v>53</v>
      </c>
      <c r="C3333" s="118" t="s">
        <v>797</v>
      </c>
      <c r="D3333" s="118" t="s">
        <v>985</v>
      </c>
      <c r="E3333" s="118" t="s">
        <v>1007</v>
      </c>
      <c r="F3333" s="118" t="s">
        <v>997</v>
      </c>
      <c r="G3333" s="118" t="s">
        <v>1000</v>
      </c>
      <c r="H3333" s="118" t="s">
        <v>1008</v>
      </c>
      <c r="I3333" s="118">
        <v>9.9999997764825804E-3</v>
      </c>
      <c r="J3333" s="118">
        <v>9.9999997764825804E-3</v>
      </c>
      <c r="K3333" s="118">
        <v>1.5599999427795399</v>
      </c>
      <c r="L3333" s="181">
        <f>(K3333+'NPV Calcs'!$D$13)*About!$B$135</f>
        <v>8.6406055857326507</v>
      </c>
      <c r="M3333" s="95" t="str">
        <f>INDEX('IEA Tech to Policy Mapping'!$B$2:$B$13,MATCH($H3333,'IEA Tech to Policy Mapping'!$A$2:$A$13,0))</f>
        <v>ngps - T&amp;D methane capture</v>
      </c>
      <c r="N3333" s="182">
        <f>(J3333*About!$A$132/1000)*10^12*'EPA to IEA Scaling'!$E$13</f>
        <v>226602299.31134129</v>
      </c>
      <c r="O3333" s="183">
        <f>L3333/About!$B$144</f>
        <v>16.25692848224103</v>
      </c>
    </row>
    <row r="3334" spans="2:15" x14ac:dyDescent="0.45">
      <c r="B3334" s="118" t="s">
        <v>1063</v>
      </c>
      <c r="C3334" s="118" t="s">
        <v>797</v>
      </c>
      <c r="D3334" s="118" t="s">
        <v>962</v>
      </c>
      <c r="E3334" s="118" t="s">
        <v>991</v>
      </c>
      <c r="F3334" s="118" t="s">
        <v>987</v>
      </c>
      <c r="G3334" s="118" t="s">
        <v>988</v>
      </c>
      <c r="H3334" s="118" t="s">
        <v>1006</v>
      </c>
      <c r="I3334" s="118">
        <v>0.58999997377395597</v>
      </c>
      <c r="J3334" s="118">
        <v>0.58999997377395597</v>
      </c>
      <c r="K3334" s="118">
        <v>1.6900000572204501</v>
      </c>
      <c r="L3334" s="181">
        <f>(K3334+'NPV Calcs'!$D$13)*About!$B$135</f>
        <v>8.757352814539006</v>
      </c>
      <c r="M3334" s="95" t="str">
        <f>INDEX('IEA Tech to Policy Mapping'!$B$2:$B$13,MATCH($H3334,'IEA Tech to Policy Mapping'!$A$2:$A$13,0))</f>
        <v>ngps - production methane capture</v>
      </c>
      <c r="N3334" s="182">
        <f>(J3334*About!$A$132/1000)*10^12*'EPA to IEA Scaling'!$E$13</f>
        <v>13369535363.913351</v>
      </c>
      <c r="O3334" s="183">
        <f>L3334/About!$B$144</f>
        <v>16.476583381469229</v>
      </c>
    </row>
    <row r="3335" spans="2:15" x14ac:dyDescent="0.45">
      <c r="B3335" s="118" t="s">
        <v>97</v>
      </c>
      <c r="C3335" s="118" t="s">
        <v>797</v>
      </c>
      <c r="D3335" s="118" t="s">
        <v>985</v>
      </c>
      <c r="E3335" s="118" t="s">
        <v>994</v>
      </c>
      <c r="F3335" s="118" t="s">
        <v>987</v>
      </c>
      <c r="G3335" s="118" t="s">
        <v>988</v>
      </c>
      <c r="H3335" s="118" t="s">
        <v>1004</v>
      </c>
      <c r="I3335" s="118">
        <v>1.9299999475479099</v>
      </c>
      <c r="J3335" s="118">
        <v>1.9299999475479099</v>
      </c>
      <c r="K3335" s="118">
        <v>1.71000003814697</v>
      </c>
      <c r="L3335" s="181">
        <f>(K3335+'NPV Calcs'!$D$13)*About!$B$135</f>
        <v>8.7753138937226129</v>
      </c>
      <c r="M3335" s="95" t="str">
        <f>INDEX('IEA Tech to Policy Mapping'!$B$2:$B$13,MATCH($H3335,'IEA Tech to Policy Mapping'!$A$2:$A$13,0))</f>
        <v>ngps - production methane destruction</v>
      </c>
      <c r="N3335" s="182">
        <f>(J3335*About!$A$132/1000)*10^12*'EPA to IEA Scaling'!$E$13</f>
        <v>43734243556.048973</v>
      </c>
      <c r="O3335" s="183">
        <f>L3335/About!$B$144</f>
        <v>16.510376380912916</v>
      </c>
    </row>
    <row r="3336" spans="2:15" x14ac:dyDescent="0.45">
      <c r="B3336" s="118" t="s">
        <v>254</v>
      </c>
      <c r="C3336" s="118" t="s">
        <v>797</v>
      </c>
      <c r="D3336" s="118" t="s">
        <v>985</v>
      </c>
      <c r="E3336" s="118" t="s">
        <v>994</v>
      </c>
      <c r="F3336" s="118" t="s">
        <v>987</v>
      </c>
      <c r="G3336" s="118" t="s">
        <v>988</v>
      </c>
      <c r="H3336" s="118" t="s">
        <v>1004</v>
      </c>
      <c r="I3336" s="118">
        <v>0.77999997138976995</v>
      </c>
      <c r="J3336" s="118">
        <v>0.77999997138976995</v>
      </c>
      <c r="K3336" s="118">
        <v>1.71000003814697</v>
      </c>
      <c r="L3336" s="181">
        <f>(K3336+'NPV Calcs'!$D$13)*About!$B$135</f>
        <v>8.7753138937226129</v>
      </c>
      <c r="M3336" s="95" t="str">
        <f>INDEX('IEA Tech to Policy Mapping'!$B$2:$B$13,MATCH($H3336,'IEA Tech to Policy Mapping'!$A$2:$A$13,0))</f>
        <v>ngps - production methane destruction</v>
      </c>
      <c r="N3336" s="182">
        <f>(J3336*About!$A$132/1000)*10^12*'EPA to IEA Scaling'!$E$13</f>
        <v>17674979093.036804</v>
      </c>
      <c r="O3336" s="183">
        <f>L3336/About!$B$144</f>
        <v>16.510376380912916</v>
      </c>
    </row>
    <row r="3337" spans="2:15" x14ac:dyDescent="0.45">
      <c r="B3337" s="118" t="s">
        <v>1063</v>
      </c>
      <c r="C3337" s="118" t="s">
        <v>797</v>
      </c>
      <c r="D3337" s="118" t="s">
        <v>985</v>
      </c>
      <c r="E3337" s="118" t="s">
        <v>994</v>
      </c>
      <c r="F3337" s="118" t="s">
        <v>987</v>
      </c>
      <c r="G3337" s="118" t="s">
        <v>988</v>
      </c>
      <c r="H3337" s="118" t="s">
        <v>1004</v>
      </c>
      <c r="I3337" s="118">
        <v>3.3900001049041699</v>
      </c>
      <c r="J3337" s="118">
        <v>3.3900001049041699</v>
      </c>
      <c r="K3337" s="118">
        <v>1.71000003814697</v>
      </c>
      <c r="L3337" s="181">
        <f>(K3337+'NPV Calcs'!$D$13)*About!$B$135</f>
        <v>8.7753138937226129</v>
      </c>
      <c r="M3337" s="95" t="str">
        <f>INDEX('IEA Tech to Policy Mapping'!$B$2:$B$13,MATCH($H3337,'IEA Tech to Policy Mapping'!$A$2:$A$13,0))</f>
        <v>ngps - production methane destruction</v>
      </c>
      <c r="N3337" s="182">
        <f>(J3337*About!$A$132/1000)*10^12*'EPA to IEA Scaling'!$E$13</f>
        <v>76818183560.717514</v>
      </c>
      <c r="O3337" s="183">
        <f>L3337/About!$B$144</f>
        <v>16.510376380912916</v>
      </c>
    </row>
    <row r="3338" spans="2:15" x14ac:dyDescent="0.45">
      <c r="B3338" s="118" t="s">
        <v>343</v>
      </c>
      <c r="C3338" s="118" t="s">
        <v>797</v>
      </c>
      <c r="D3338" s="118" t="s">
        <v>985</v>
      </c>
      <c r="E3338" s="118" t="s">
        <v>994</v>
      </c>
      <c r="F3338" s="118" t="s">
        <v>987</v>
      </c>
      <c r="G3338" s="118" t="s">
        <v>988</v>
      </c>
      <c r="H3338" s="118" t="s">
        <v>1004</v>
      </c>
      <c r="I3338" s="118">
        <v>77.860000610351506</v>
      </c>
      <c r="J3338" s="118">
        <v>77.860000610351506</v>
      </c>
      <c r="K3338" s="118">
        <v>1.71000003814697</v>
      </c>
      <c r="L3338" s="181">
        <f>(K3338+'NPV Calcs'!$D$13)*About!$B$135</f>
        <v>8.7753138937226129</v>
      </c>
      <c r="M3338" s="95" t="str">
        <f>INDEX('IEA Tech to Policy Mapping'!$B$2:$B$13,MATCH($H3338,'IEA Tech to Policy Mapping'!$A$2:$A$13,0))</f>
        <v>ngps - production methane destruction</v>
      </c>
      <c r="N3338" s="182">
        <f>(J3338*About!$A$132/1000)*10^12*'EPA to IEA Scaling'!$E$13</f>
        <v>1764325555704.5579</v>
      </c>
      <c r="O3338" s="183">
        <f>L3338/About!$B$144</f>
        <v>16.510376380912916</v>
      </c>
    </row>
    <row r="3339" spans="2:15" x14ac:dyDescent="0.45">
      <c r="B3339" s="118" t="s">
        <v>27</v>
      </c>
      <c r="C3339" s="118" t="s">
        <v>797</v>
      </c>
      <c r="D3339" s="118" t="s">
        <v>962</v>
      </c>
      <c r="E3339" s="118" t="s">
        <v>999</v>
      </c>
      <c r="F3339" s="118" t="s">
        <v>987</v>
      </c>
      <c r="G3339" s="118" t="s">
        <v>988</v>
      </c>
      <c r="H3339" s="118" t="s">
        <v>1004</v>
      </c>
      <c r="I3339" s="118">
        <v>5.4699997901916504</v>
      </c>
      <c r="J3339" s="118">
        <v>5.4699997901916504</v>
      </c>
      <c r="K3339" s="118">
        <v>1.71000003814697</v>
      </c>
      <c r="L3339" s="181">
        <f>(K3339+'NPV Calcs'!$D$13)*About!$B$135</f>
        <v>8.7753138937226129</v>
      </c>
      <c r="M3339" s="95" t="str">
        <f>INDEX('IEA Tech to Policy Mapping'!$B$2:$B$13,MATCH($H3339,'IEA Tech to Policy Mapping'!$A$2:$A$13,0))</f>
        <v>ngps - production methane destruction</v>
      </c>
      <c r="N3339" s="182">
        <f>(J3339*About!$A$132/1000)*10^12*'EPA to IEA Scaling'!$E$13</f>
        <v>123951455739.52917</v>
      </c>
      <c r="O3339" s="183">
        <f>L3339/About!$B$144</f>
        <v>16.510376380912916</v>
      </c>
    </row>
    <row r="3340" spans="2:15" x14ac:dyDescent="0.45">
      <c r="B3340" s="118" t="s">
        <v>84</v>
      </c>
      <c r="C3340" s="118" t="s">
        <v>797</v>
      </c>
      <c r="D3340" s="118" t="s">
        <v>962</v>
      </c>
      <c r="E3340" s="118" t="s">
        <v>999</v>
      </c>
      <c r="F3340" s="118" t="s">
        <v>987</v>
      </c>
      <c r="G3340" s="118" t="s">
        <v>988</v>
      </c>
      <c r="H3340" s="118" t="s">
        <v>1004</v>
      </c>
      <c r="I3340" s="118">
        <v>2.6099998950958199</v>
      </c>
      <c r="J3340" s="118">
        <v>2.6099998950958199</v>
      </c>
      <c r="K3340" s="118">
        <v>1.71000003814697</v>
      </c>
      <c r="L3340" s="181">
        <f>(K3340+'NPV Calcs'!$D$13)*About!$B$135</f>
        <v>8.7753138937226129</v>
      </c>
      <c r="M3340" s="95" t="str">
        <f>INDEX('IEA Tech to Policy Mapping'!$B$2:$B$13,MATCH($H3340,'IEA Tech to Policy Mapping'!$A$2:$A$13,0))</f>
        <v>ngps - production methane destruction</v>
      </c>
      <c r="N3340" s="182">
        <f>(J3340*About!$A$132/1000)*10^12*'EPA to IEA Scaling'!$E$13</f>
        <v>59143199065.06076</v>
      </c>
      <c r="O3340" s="183">
        <f>L3340/About!$B$144</f>
        <v>16.510376380912916</v>
      </c>
    </row>
    <row r="3341" spans="2:15" x14ac:dyDescent="0.45">
      <c r="B3341" s="118" t="s">
        <v>108</v>
      </c>
      <c r="C3341" s="118" t="s">
        <v>797</v>
      </c>
      <c r="D3341" s="118" t="s">
        <v>962</v>
      </c>
      <c r="E3341" s="118" t="s">
        <v>999</v>
      </c>
      <c r="F3341" s="118" t="s">
        <v>987</v>
      </c>
      <c r="G3341" s="118" t="s">
        <v>988</v>
      </c>
      <c r="H3341" s="118" t="s">
        <v>1004</v>
      </c>
      <c r="I3341" s="118">
        <v>0.38999998569488498</v>
      </c>
      <c r="J3341" s="118">
        <v>0.38999998569488498</v>
      </c>
      <c r="K3341" s="118">
        <v>1.71000003814697</v>
      </c>
      <c r="L3341" s="181">
        <f>(K3341+'NPV Calcs'!$D$13)*About!$B$135</f>
        <v>8.7753138937226129</v>
      </c>
      <c r="M3341" s="95" t="str">
        <f>INDEX('IEA Tech to Policy Mapping'!$B$2:$B$13,MATCH($H3341,'IEA Tech to Policy Mapping'!$A$2:$A$13,0))</f>
        <v>ngps - production methane destruction</v>
      </c>
      <c r="N3341" s="182">
        <f>(J3341*About!$A$132/1000)*10^12*'EPA to IEA Scaling'!$E$13</f>
        <v>8837489546.5184021</v>
      </c>
      <c r="O3341" s="183">
        <f>L3341/About!$B$144</f>
        <v>16.510376380912916</v>
      </c>
    </row>
    <row r="3342" spans="2:15" x14ac:dyDescent="0.45">
      <c r="B3342" s="118" t="s">
        <v>254</v>
      </c>
      <c r="C3342" s="118" t="s">
        <v>797</v>
      </c>
      <c r="D3342" s="118" t="s">
        <v>962</v>
      </c>
      <c r="E3342" s="118" t="s">
        <v>999</v>
      </c>
      <c r="F3342" s="118" t="s">
        <v>987</v>
      </c>
      <c r="G3342" s="118" t="s">
        <v>988</v>
      </c>
      <c r="H3342" s="118" t="s">
        <v>1004</v>
      </c>
      <c r="I3342" s="118">
        <v>2.9999999329447701E-2</v>
      </c>
      <c r="J3342" s="118">
        <v>2.9999999329447701E-2</v>
      </c>
      <c r="K3342" s="118">
        <v>1.71000003814697</v>
      </c>
      <c r="L3342" s="181">
        <f>(K3342+'NPV Calcs'!$D$13)*About!$B$135</f>
        <v>8.7753138937226129</v>
      </c>
      <c r="M3342" s="95" t="str">
        <f>INDEX('IEA Tech to Policy Mapping'!$B$2:$B$13,MATCH($H3342,'IEA Tech to Policy Mapping'!$A$2:$A$13,0))</f>
        <v>ngps - production methane destruction</v>
      </c>
      <c r="N3342" s="182">
        <f>(J3342*About!$A$132/1000)*10^12*'EPA to IEA Scaling'!$E$13</f>
        <v>679806897.9340229</v>
      </c>
      <c r="O3342" s="183">
        <f>L3342/About!$B$144</f>
        <v>16.510376380912916</v>
      </c>
    </row>
    <row r="3343" spans="2:15" x14ac:dyDescent="0.45">
      <c r="B3343" s="118" t="s">
        <v>1063</v>
      </c>
      <c r="C3343" s="118" t="s">
        <v>797</v>
      </c>
      <c r="D3343" s="118" t="s">
        <v>962</v>
      </c>
      <c r="E3343" s="118" t="s">
        <v>999</v>
      </c>
      <c r="F3343" s="118" t="s">
        <v>987</v>
      </c>
      <c r="G3343" s="118" t="s">
        <v>988</v>
      </c>
      <c r="H3343" s="118" t="s">
        <v>1004</v>
      </c>
      <c r="I3343" s="118">
        <v>25.2399997711181</v>
      </c>
      <c r="J3343" s="118">
        <v>25.2399997711181</v>
      </c>
      <c r="K3343" s="118">
        <v>1.71000003814697</v>
      </c>
      <c r="L3343" s="181">
        <f>(K3343+'NPV Calcs'!$D$13)*About!$B$135</f>
        <v>8.7753138937226129</v>
      </c>
      <c r="M3343" s="95" t="str">
        <f>INDEX('IEA Tech to Policy Mapping'!$B$2:$B$13,MATCH($H3343,'IEA Tech to Policy Mapping'!$A$2:$A$13,0))</f>
        <v>ngps - production methane destruction</v>
      </c>
      <c r="N3343" s="182">
        <f>(J3343*About!$A$132/1000)*10^12*'EPA to IEA Scaling'!$E$13</f>
        <v>571944211059.2583</v>
      </c>
      <c r="O3343" s="183">
        <f>L3343/About!$B$144</f>
        <v>16.510376380912916</v>
      </c>
    </row>
    <row r="3344" spans="2:15" x14ac:dyDescent="0.45">
      <c r="B3344" s="118" t="s">
        <v>343</v>
      </c>
      <c r="C3344" s="118" t="s">
        <v>797</v>
      </c>
      <c r="D3344" s="118" t="s">
        <v>962</v>
      </c>
      <c r="E3344" s="118" t="s">
        <v>999</v>
      </c>
      <c r="F3344" s="118" t="s">
        <v>987</v>
      </c>
      <c r="G3344" s="118" t="s">
        <v>988</v>
      </c>
      <c r="H3344" s="118" t="s">
        <v>1004</v>
      </c>
      <c r="I3344" s="118">
        <v>29.399999618530199</v>
      </c>
      <c r="J3344" s="118">
        <v>29.399999618530199</v>
      </c>
      <c r="K3344" s="118">
        <v>1.71000003814697</v>
      </c>
      <c r="L3344" s="181">
        <f>(K3344+'NPV Calcs'!$D$13)*About!$B$135</f>
        <v>8.7753138937226129</v>
      </c>
      <c r="M3344" s="95" t="str">
        <f>INDEX('IEA Tech to Policy Mapping'!$B$2:$B$13,MATCH($H3344,'IEA Tech to Policy Mapping'!$A$2:$A$13,0))</f>
        <v>ngps - production methane destruction</v>
      </c>
      <c r="N3344" s="182">
        <f>(J3344*About!$A$132/1000)*10^12*'EPA to IEA Scaling'!$E$13</f>
        <v>666210766222.12109</v>
      </c>
      <c r="O3344" s="183">
        <f>L3344/About!$B$144</f>
        <v>16.510376380912916</v>
      </c>
    </row>
    <row r="3345" spans="2:15" x14ac:dyDescent="0.45">
      <c r="B3345" s="118" t="s">
        <v>27</v>
      </c>
      <c r="C3345" s="118" t="s">
        <v>797</v>
      </c>
      <c r="D3345" s="118" t="s">
        <v>985</v>
      </c>
      <c r="E3345" s="118" t="s">
        <v>994</v>
      </c>
      <c r="F3345" s="118" t="s">
        <v>987</v>
      </c>
      <c r="G3345" s="118" t="s">
        <v>988</v>
      </c>
      <c r="H3345" s="118" t="s">
        <v>1004</v>
      </c>
      <c r="I3345" s="118">
        <v>1.4900000095367401</v>
      </c>
      <c r="J3345" s="118">
        <v>1.4900000095367401</v>
      </c>
      <c r="K3345" s="118">
        <v>1.71000003814697</v>
      </c>
      <c r="L3345" s="181">
        <f>(K3345+'NPV Calcs'!$D$13)*About!$B$135</f>
        <v>8.7753138937226129</v>
      </c>
      <c r="M3345" s="95" t="str">
        <f>INDEX('IEA Tech to Policy Mapping'!$B$2:$B$13,MATCH($H3345,'IEA Tech to Policy Mapping'!$A$2:$A$13,0))</f>
        <v>ngps - production methane destruction</v>
      </c>
      <c r="N3345" s="182">
        <f>(J3345*About!$A$132/1000)*10^12*'EPA to IEA Scaling'!$E$13</f>
        <v>33763743568.173058</v>
      </c>
      <c r="O3345" s="183">
        <f>L3345/About!$B$144</f>
        <v>16.510376380912916</v>
      </c>
    </row>
    <row r="3346" spans="2:15" x14ac:dyDescent="0.45">
      <c r="B3346" s="118" t="s">
        <v>1063</v>
      </c>
      <c r="C3346" s="118" t="s">
        <v>797</v>
      </c>
      <c r="D3346" s="118" t="s">
        <v>962</v>
      </c>
      <c r="E3346" s="118" t="s">
        <v>991</v>
      </c>
      <c r="F3346" s="118" t="s">
        <v>987</v>
      </c>
      <c r="G3346" s="118" t="s">
        <v>988</v>
      </c>
      <c r="H3346" s="118" t="s">
        <v>1003</v>
      </c>
      <c r="I3346" s="118">
        <v>5.0000000745057997E-2</v>
      </c>
      <c r="J3346" s="118">
        <v>5.0000000745057997E-2</v>
      </c>
      <c r="K3346" s="118">
        <v>2.0199999809265101</v>
      </c>
      <c r="L3346" s="181">
        <f>(K3346+'NPV Calcs'!$D$13)*About!$B$135</f>
        <v>9.053710835181386</v>
      </c>
      <c r="M3346" s="95" t="str">
        <f>INDEX('IEA Tech to Policy Mapping'!$B$2:$B$13,MATCH($H3346,'IEA Tech to Policy Mapping'!$A$2:$A$13,0))</f>
        <v>ngps - T&amp;D methane capture</v>
      </c>
      <c r="N3346" s="182">
        <f>(J3346*About!$A$132/1000)*10^12*'EPA to IEA Scaling'!$E$13</f>
        <v>1133011538.7646732</v>
      </c>
      <c r="O3346" s="183">
        <f>L3346/About!$B$144</f>
        <v>17.034168275134199</v>
      </c>
    </row>
    <row r="3347" spans="2:15" x14ac:dyDescent="0.45">
      <c r="B3347" s="118" t="s">
        <v>1063</v>
      </c>
      <c r="C3347" s="118" t="s">
        <v>797</v>
      </c>
      <c r="D3347" s="118" t="s">
        <v>985</v>
      </c>
      <c r="E3347" s="118" t="s">
        <v>1007</v>
      </c>
      <c r="F3347" s="118" t="s">
        <v>997</v>
      </c>
      <c r="G3347" s="118" t="s">
        <v>988</v>
      </c>
      <c r="H3347" s="118" t="s">
        <v>1003</v>
      </c>
      <c r="I3347" s="118">
        <v>9.9999997764825804E-3</v>
      </c>
      <c r="J3347" s="118">
        <v>9.9999997764825804E-3</v>
      </c>
      <c r="K3347" s="118">
        <v>2.0199999809265101</v>
      </c>
      <c r="L3347" s="181">
        <f>(K3347+'NPV Calcs'!$D$13)*About!$B$135</f>
        <v>9.053710835181386</v>
      </c>
      <c r="M3347" s="95" t="str">
        <f>INDEX('IEA Tech to Policy Mapping'!$B$2:$B$13,MATCH($H3347,'IEA Tech to Policy Mapping'!$A$2:$A$13,0))</f>
        <v>ngps - T&amp;D methane capture</v>
      </c>
      <c r="N3347" s="182">
        <f>(J3347*About!$A$132/1000)*10^12*'EPA to IEA Scaling'!$E$13</f>
        <v>226602299.31134129</v>
      </c>
      <c r="O3347" s="183">
        <f>L3347/About!$B$144</f>
        <v>17.034168275134199</v>
      </c>
    </row>
    <row r="3348" spans="2:15" x14ac:dyDescent="0.45">
      <c r="B3348" s="118" t="s">
        <v>1063</v>
      </c>
      <c r="C3348" s="118" t="s">
        <v>797</v>
      </c>
      <c r="D3348" s="118" t="s">
        <v>962</v>
      </c>
      <c r="E3348" s="118" t="s">
        <v>996</v>
      </c>
      <c r="F3348" s="118" t="s">
        <v>997</v>
      </c>
      <c r="G3348" s="118" t="s">
        <v>988</v>
      </c>
      <c r="H3348" s="118" t="s">
        <v>1003</v>
      </c>
      <c r="I3348" s="118">
        <v>0.10000000149011599</v>
      </c>
      <c r="J3348" s="118">
        <v>0.10000000149011599</v>
      </c>
      <c r="K3348" s="118">
        <v>2.0199999809265101</v>
      </c>
      <c r="L3348" s="181">
        <f>(K3348+'NPV Calcs'!$D$13)*About!$B$135</f>
        <v>9.053710835181386</v>
      </c>
      <c r="M3348" s="95" t="str">
        <f>INDEX('IEA Tech to Policy Mapping'!$B$2:$B$13,MATCH($H3348,'IEA Tech to Policy Mapping'!$A$2:$A$13,0))</f>
        <v>ngps - T&amp;D methane capture</v>
      </c>
      <c r="N3348" s="182">
        <f>(J3348*About!$A$132/1000)*10^12*'EPA to IEA Scaling'!$E$13</f>
        <v>2266023077.5293465</v>
      </c>
      <c r="O3348" s="183">
        <f>L3348/About!$B$144</f>
        <v>17.034168275134199</v>
      </c>
    </row>
    <row r="3349" spans="2:15" x14ac:dyDescent="0.45">
      <c r="B3349" s="118" t="s">
        <v>254</v>
      </c>
      <c r="C3349" s="118" t="s">
        <v>797</v>
      </c>
      <c r="D3349" s="118" t="s">
        <v>985</v>
      </c>
      <c r="E3349" s="118" t="s">
        <v>986</v>
      </c>
      <c r="F3349" s="118" t="s">
        <v>987</v>
      </c>
      <c r="G3349" s="118" t="s">
        <v>988</v>
      </c>
      <c r="H3349" s="118" t="s">
        <v>1009</v>
      </c>
      <c r="I3349" s="118">
        <v>1.91999995708465</v>
      </c>
      <c r="J3349" s="118">
        <v>1.91999995708465</v>
      </c>
      <c r="K3349" s="118">
        <v>2.0399999618530198</v>
      </c>
      <c r="L3349" s="181">
        <f>(K3349+'NPV Calcs'!$D$13)*About!$B$135</f>
        <v>9.0716719143649858</v>
      </c>
      <c r="M3349" s="95" t="str">
        <f>INDEX('IEA Tech to Policy Mapping'!$B$2:$B$13,MATCH($H3349,'IEA Tech to Policy Mapping'!$A$2:$A$13,0))</f>
        <v>ngps - processing methane capture</v>
      </c>
      <c r="N3349" s="182">
        <f>(J3349*About!$A$132/1000)*10^12*'EPA to IEA Scaling'!$E$13</f>
        <v>43507641467.777397</v>
      </c>
      <c r="O3349" s="183">
        <f>L3349/About!$B$144</f>
        <v>17.067961274577872</v>
      </c>
    </row>
    <row r="3350" spans="2:15" x14ac:dyDescent="0.45">
      <c r="B3350" s="118" t="s">
        <v>254</v>
      </c>
      <c r="C3350" s="118" t="s">
        <v>797</v>
      </c>
      <c r="D3350" s="118" t="s">
        <v>962</v>
      </c>
      <c r="E3350" s="118" t="s">
        <v>991</v>
      </c>
      <c r="F3350" s="118" t="s">
        <v>987</v>
      </c>
      <c r="G3350" s="118" t="s">
        <v>988</v>
      </c>
      <c r="H3350" s="118" t="s">
        <v>1009</v>
      </c>
      <c r="I3350" s="118">
        <v>1.4700000286102199</v>
      </c>
      <c r="J3350" s="118">
        <v>1.4700000286102199</v>
      </c>
      <c r="K3350" s="118">
        <v>2.0399999618530198</v>
      </c>
      <c r="L3350" s="181">
        <f>(K3350+'NPV Calcs'!$D$13)*About!$B$135</f>
        <v>9.0716719143649858</v>
      </c>
      <c r="M3350" s="95" t="str">
        <f>INDEX('IEA Tech to Policy Mapping'!$B$2:$B$13,MATCH($H3350,'IEA Tech to Policy Mapping'!$A$2:$A$13,0))</f>
        <v>ngps - processing methane capture</v>
      </c>
      <c r="N3350" s="182">
        <f>(J3350*About!$A$132/1000)*10^12*'EPA to IEA Scaling'!$E$13</f>
        <v>33310539391.62991</v>
      </c>
      <c r="O3350" s="183">
        <f>L3350/About!$B$144</f>
        <v>17.067961274577872</v>
      </c>
    </row>
    <row r="3351" spans="2:15" x14ac:dyDescent="0.45">
      <c r="B3351" s="118" t="s">
        <v>1063</v>
      </c>
      <c r="C3351" s="118" t="s">
        <v>797</v>
      </c>
      <c r="D3351" s="118" t="s">
        <v>985</v>
      </c>
      <c r="E3351" s="118" t="s">
        <v>986</v>
      </c>
      <c r="F3351" s="118" t="s">
        <v>987</v>
      </c>
      <c r="G3351" s="118" t="s">
        <v>988</v>
      </c>
      <c r="H3351" s="118" t="s">
        <v>1003</v>
      </c>
      <c r="I3351" s="118">
        <v>0.38999998569488498</v>
      </c>
      <c r="J3351" s="118">
        <v>0.38999998569488498</v>
      </c>
      <c r="K3351" s="118">
        <v>2.0499999523162802</v>
      </c>
      <c r="L3351" s="181">
        <f>(K3351+'NPV Calcs'!$D$13)*About!$B$135</f>
        <v>9.0806524539567892</v>
      </c>
      <c r="M3351" s="95" t="str">
        <f>INDEX('IEA Tech to Policy Mapping'!$B$2:$B$13,MATCH($H3351,'IEA Tech to Policy Mapping'!$A$2:$A$13,0))</f>
        <v>ngps - T&amp;D methane capture</v>
      </c>
      <c r="N3351" s="182">
        <f>(J3351*About!$A$132/1000)*10^12*'EPA to IEA Scaling'!$E$13</f>
        <v>8837489546.5184021</v>
      </c>
      <c r="O3351" s="183">
        <f>L3351/About!$B$144</f>
        <v>17.084857774299714</v>
      </c>
    </row>
    <row r="3352" spans="2:15" x14ac:dyDescent="0.45">
      <c r="B3352" s="118" t="s">
        <v>59</v>
      </c>
      <c r="C3352" s="118" t="s">
        <v>797</v>
      </c>
      <c r="D3352" s="118" t="s">
        <v>985</v>
      </c>
      <c r="E3352" s="118" t="s">
        <v>986</v>
      </c>
      <c r="F3352" s="118" t="s">
        <v>987</v>
      </c>
      <c r="G3352" s="118" t="s">
        <v>988</v>
      </c>
      <c r="H3352" s="118" t="s">
        <v>1009</v>
      </c>
      <c r="I3352" s="118">
        <v>5</v>
      </c>
      <c r="J3352" s="118">
        <v>5</v>
      </c>
      <c r="K3352" s="118">
        <v>2.3499999046325599</v>
      </c>
      <c r="L3352" s="181">
        <f>(K3352+'NPV Calcs'!$D$13)*About!$B$135</f>
        <v>9.3500688558237588</v>
      </c>
      <c r="M3352" s="95" t="str">
        <f>INDEX('IEA Tech to Policy Mapping'!$B$2:$B$13,MATCH($H3352,'IEA Tech to Policy Mapping'!$A$2:$A$13,0))</f>
        <v>ngps - processing methane capture</v>
      </c>
      <c r="N3352" s="182">
        <f>(J3352*About!$A$132/1000)*10^12*'EPA to IEA Scaling'!$E$13</f>
        <v>113301152188.14874</v>
      </c>
      <c r="O3352" s="183">
        <f>L3352/About!$B$144</f>
        <v>17.591753168799155</v>
      </c>
    </row>
    <row r="3353" spans="2:15" x14ac:dyDescent="0.45">
      <c r="B3353" s="118" t="s">
        <v>59</v>
      </c>
      <c r="C3353" s="118" t="s">
        <v>797</v>
      </c>
      <c r="D3353" s="118" t="s">
        <v>962</v>
      </c>
      <c r="E3353" s="118" t="s">
        <v>991</v>
      </c>
      <c r="F3353" s="118" t="s">
        <v>987</v>
      </c>
      <c r="G3353" s="118" t="s">
        <v>988</v>
      </c>
      <c r="H3353" s="118" t="s">
        <v>1009</v>
      </c>
      <c r="I3353" s="118">
        <v>0.490000009536743</v>
      </c>
      <c r="J3353" s="118">
        <v>0.490000009536743</v>
      </c>
      <c r="K3353" s="118">
        <v>2.3499999046325599</v>
      </c>
      <c r="L3353" s="181">
        <f>(K3353+'NPV Calcs'!$D$13)*About!$B$135</f>
        <v>9.3500688558237588</v>
      </c>
      <c r="M3353" s="95" t="str">
        <f>INDEX('IEA Tech to Policy Mapping'!$B$2:$B$13,MATCH($H3353,'IEA Tech to Policy Mapping'!$A$2:$A$13,0))</f>
        <v>ngps - processing methane capture</v>
      </c>
      <c r="N3353" s="182">
        <f>(J3353*About!$A$132/1000)*10^12*'EPA to IEA Scaling'!$E$13</f>
        <v>11103513130.543371</v>
      </c>
      <c r="O3353" s="183">
        <f>L3353/About!$B$144</f>
        <v>17.591753168799155</v>
      </c>
    </row>
    <row r="3354" spans="2:15" x14ac:dyDescent="0.45">
      <c r="B3354" s="118" t="s">
        <v>343</v>
      </c>
      <c r="C3354" s="118" t="s">
        <v>797</v>
      </c>
      <c r="D3354" s="118" t="s">
        <v>985</v>
      </c>
      <c r="E3354" s="118" t="s">
        <v>986</v>
      </c>
      <c r="F3354" s="118" t="s">
        <v>987</v>
      </c>
      <c r="G3354" s="118" t="s">
        <v>988</v>
      </c>
      <c r="H3354" s="118" t="s">
        <v>1009</v>
      </c>
      <c r="I3354" s="118">
        <v>75.989997863769503</v>
      </c>
      <c r="J3354" s="118">
        <v>75.989997863769503</v>
      </c>
      <c r="K3354" s="118">
        <v>2.38000011444091</v>
      </c>
      <c r="L3354" s="181">
        <f>(K3354+'NPV Calcs'!$D$13)*About!$B$135</f>
        <v>9.3770106887121152</v>
      </c>
      <c r="M3354" s="95" t="str">
        <f>INDEX('IEA Tech to Policy Mapping'!$B$2:$B$13,MATCH($H3354,'IEA Tech to Policy Mapping'!$A$2:$A$13,0))</f>
        <v>ngps - processing methane capture</v>
      </c>
      <c r="N3354" s="182">
        <f>(J3354*About!$A$132/1000)*10^12*'EPA to IEA Scaling'!$E$13</f>
        <v>1721950862548.0093</v>
      </c>
      <c r="O3354" s="183">
        <f>L3354/About!$B$144</f>
        <v>17.642443070809001</v>
      </c>
    </row>
    <row r="3355" spans="2:15" x14ac:dyDescent="0.45">
      <c r="B3355" s="118" t="s">
        <v>343</v>
      </c>
      <c r="C3355" s="118" t="s">
        <v>797</v>
      </c>
      <c r="D3355" s="118" t="s">
        <v>962</v>
      </c>
      <c r="E3355" s="118" t="s">
        <v>991</v>
      </c>
      <c r="F3355" s="118" t="s">
        <v>987</v>
      </c>
      <c r="G3355" s="118" t="s">
        <v>988</v>
      </c>
      <c r="H3355" s="118" t="s">
        <v>1009</v>
      </c>
      <c r="I3355" s="118">
        <v>15.649999618530201</v>
      </c>
      <c r="J3355" s="118">
        <v>15.649999618530201</v>
      </c>
      <c r="K3355" s="118">
        <v>2.38000011444091</v>
      </c>
      <c r="L3355" s="181">
        <f>(K3355+'NPV Calcs'!$D$13)*About!$B$135</f>
        <v>9.3770106887121152</v>
      </c>
      <c r="M3355" s="95" t="str">
        <f>INDEX('IEA Tech to Policy Mapping'!$B$2:$B$13,MATCH($H3355,'IEA Tech to Policy Mapping'!$A$2:$A$13,0))</f>
        <v>ngps - processing methane capture</v>
      </c>
      <c r="N3355" s="182">
        <f>(J3355*About!$A$132/1000)*10^12*'EPA to IEA Scaling'!$E$13</f>
        <v>354632597704.71204</v>
      </c>
      <c r="O3355" s="183">
        <f>L3355/About!$B$144</f>
        <v>17.642443070809001</v>
      </c>
    </row>
    <row r="3356" spans="2:15" x14ac:dyDescent="0.45">
      <c r="B3356" s="118" t="s">
        <v>84</v>
      </c>
      <c r="C3356" s="118" t="s">
        <v>797</v>
      </c>
      <c r="D3356" s="118" t="s">
        <v>962</v>
      </c>
      <c r="E3356" s="118" t="s">
        <v>991</v>
      </c>
      <c r="F3356" s="118" t="s">
        <v>987</v>
      </c>
      <c r="G3356" s="118" t="s">
        <v>988</v>
      </c>
      <c r="H3356" s="118" t="s">
        <v>1009</v>
      </c>
      <c r="I3356" s="118">
        <v>1.0199999809265099</v>
      </c>
      <c r="J3356" s="118">
        <v>1.0199999809265099</v>
      </c>
      <c r="K3356" s="118">
        <v>2.4000000953674299</v>
      </c>
      <c r="L3356" s="181">
        <f>(K3356+'NPV Calcs'!$D$13)*About!$B$135</f>
        <v>9.3949717678957203</v>
      </c>
      <c r="M3356" s="95" t="str">
        <f>INDEX('IEA Tech to Policy Mapping'!$B$2:$B$13,MATCH($H3356,'IEA Tech to Policy Mapping'!$A$2:$A$13,0))</f>
        <v>ngps - processing methane capture</v>
      </c>
      <c r="N3356" s="182">
        <f>(J3356*About!$A$132/1000)*10^12*'EPA to IEA Scaling'!$E$13</f>
        <v>23113434614.172665</v>
      </c>
      <c r="O3356" s="183">
        <f>L3356/About!$B$144</f>
        <v>17.676236070252681</v>
      </c>
    </row>
    <row r="3357" spans="2:15" x14ac:dyDescent="0.45">
      <c r="B3357" s="118" t="s">
        <v>84</v>
      </c>
      <c r="C3357" s="118" t="s">
        <v>797</v>
      </c>
      <c r="D3357" s="118" t="s">
        <v>985</v>
      </c>
      <c r="E3357" s="118" t="s">
        <v>986</v>
      </c>
      <c r="F3357" s="118" t="s">
        <v>987</v>
      </c>
      <c r="G3357" s="118" t="s">
        <v>988</v>
      </c>
      <c r="H3357" s="118" t="s">
        <v>1009</v>
      </c>
      <c r="I3357" s="118">
        <v>15.6599998474121</v>
      </c>
      <c r="J3357" s="118">
        <v>15.6599998474121</v>
      </c>
      <c r="K3357" s="118">
        <v>2.4000000953674299</v>
      </c>
      <c r="L3357" s="181">
        <f>(K3357+'NPV Calcs'!$D$13)*About!$B$135</f>
        <v>9.3949717678957203</v>
      </c>
      <c r="M3357" s="95" t="str">
        <f>INDEX('IEA Tech to Policy Mapping'!$B$2:$B$13,MATCH($H3357,'IEA Tech to Policy Mapping'!$A$2:$A$13,0))</f>
        <v>ngps - processing methane capture</v>
      </c>
      <c r="N3357" s="182">
        <f>(J3357*About!$A$132/1000)*10^12*'EPA to IEA Scaling'!$E$13</f>
        <v>354859205195.60492</v>
      </c>
      <c r="O3357" s="183">
        <f>L3357/About!$B$144</f>
        <v>17.676236070252681</v>
      </c>
    </row>
    <row r="3358" spans="2:15" x14ac:dyDescent="0.45">
      <c r="B3358" s="118" t="s">
        <v>97</v>
      </c>
      <c r="C3358" s="118" t="s">
        <v>797</v>
      </c>
      <c r="D3358" s="118" t="s">
        <v>985</v>
      </c>
      <c r="E3358" s="118" t="s">
        <v>994</v>
      </c>
      <c r="F3358" s="118" t="s">
        <v>987</v>
      </c>
      <c r="G3358" s="118" t="s">
        <v>1000</v>
      </c>
      <c r="H3358" s="118" t="s">
        <v>1001</v>
      </c>
      <c r="I3358" s="118">
        <v>3.9999999105930301E-2</v>
      </c>
      <c r="J3358" s="118">
        <v>2.9999999329447701E-2</v>
      </c>
      <c r="K3358" s="118">
        <v>2.4900000095367401</v>
      </c>
      <c r="L3358" s="181">
        <f>(K3358+'NPV Calcs'!$D$13)*About!$B$135</f>
        <v>9.4757966242219265</v>
      </c>
      <c r="M3358" s="95" t="str">
        <f>INDEX('IEA Tech to Policy Mapping'!$B$2:$B$13,MATCH($H3358,'IEA Tech to Policy Mapping'!$A$2:$A$13,0))</f>
        <v>ngps - T&amp;D methane capture</v>
      </c>
      <c r="N3358" s="182">
        <f>(J3358*About!$A$132/1000)*10^12*'EPA to IEA Scaling'!$E$13</f>
        <v>679806897.9340229</v>
      </c>
      <c r="O3358" s="183">
        <f>L3358/About!$B$144</f>
        <v>17.828304567749218</v>
      </c>
    </row>
    <row r="3359" spans="2:15" x14ac:dyDescent="0.45">
      <c r="B3359" s="118" t="s">
        <v>254</v>
      </c>
      <c r="C3359" s="118" t="s">
        <v>797</v>
      </c>
      <c r="D3359" s="118" t="s">
        <v>985</v>
      </c>
      <c r="E3359" s="118" t="s">
        <v>994</v>
      </c>
      <c r="F3359" s="118" t="s">
        <v>987</v>
      </c>
      <c r="G3359" s="118" t="s">
        <v>1000</v>
      </c>
      <c r="H3359" s="118" t="s">
        <v>1001</v>
      </c>
      <c r="I3359" s="118">
        <v>9.9999997764825804E-3</v>
      </c>
      <c r="J3359" s="118">
        <v>9.9999997764825804E-3</v>
      </c>
      <c r="K3359" s="118">
        <v>2.4900000095367401</v>
      </c>
      <c r="L3359" s="181">
        <f>(K3359+'NPV Calcs'!$D$13)*About!$B$135</f>
        <v>9.4757966242219265</v>
      </c>
      <c r="M3359" s="95" t="str">
        <f>INDEX('IEA Tech to Policy Mapping'!$B$2:$B$13,MATCH($H3359,'IEA Tech to Policy Mapping'!$A$2:$A$13,0))</f>
        <v>ngps - T&amp;D methane capture</v>
      </c>
      <c r="N3359" s="182">
        <f>(J3359*About!$A$132/1000)*10^12*'EPA to IEA Scaling'!$E$13</f>
        <v>226602299.31134129</v>
      </c>
      <c r="O3359" s="183">
        <f>L3359/About!$B$144</f>
        <v>17.828304567749218</v>
      </c>
    </row>
    <row r="3360" spans="2:15" x14ac:dyDescent="0.45">
      <c r="B3360" s="118" t="s">
        <v>1063</v>
      </c>
      <c r="C3360" s="118" t="s">
        <v>797</v>
      </c>
      <c r="D3360" s="118" t="s">
        <v>985</v>
      </c>
      <c r="E3360" s="118" t="s">
        <v>994</v>
      </c>
      <c r="F3360" s="118" t="s">
        <v>987</v>
      </c>
      <c r="G3360" s="118" t="s">
        <v>1000</v>
      </c>
      <c r="H3360" s="118" t="s">
        <v>1001</v>
      </c>
      <c r="I3360" s="118">
        <v>5.9999998658895402E-2</v>
      </c>
      <c r="J3360" s="118">
        <v>5.0000000745057997E-2</v>
      </c>
      <c r="K3360" s="118">
        <v>2.4900000095367401</v>
      </c>
      <c r="L3360" s="181">
        <f>(K3360+'NPV Calcs'!$D$13)*About!$B$135</f>
        <v>9.4757966242219265</v>
      </c>
      <c r="M3360" s="95" t="str">
        <f>INDEX('IEA Tech to Policy Mapping'!$B$2:$B$13,MATCH($H3360,'IEA Tech to Policy Mapping'!$A$2:$A$13,0))</f>
        <v>ngps - T&amp;D methane capture</v>
      </c>
      <c r="N3360" s="182">
        <f>(J3360*About!$A$132/1000)*10^12*'EPA to IEA Scaling'!$E$13</f>
        <v>1133011538.7646732</v>
      </c>
      <c r="O3360" s="183">
        <f>L3360/About!$B$144</f>
        <v>17.828304567749218</v>
      </c>
    </row>
    <row r="3361" spans="2:15" x14ac:dyDescent="0.45">
      <c r="B3361" s="118" t="s">
        <v>343</v>
      </c>
      <c r="C3361" s="118" t="s">
        <v>797</v>
      </c>
      <c r="D3361" s="118" t="s">
        <v>985</v>
      </c>
      <c r="E3361" s="118" t="s">
        <v>994</v>
      </c>
      <c r="F3361" s="118" t="s">
        <v>987</v>
      </c>
      <c r="G3361" s="118" t="s">
        <v>1000</v>
      </c>
      <c r="H3361" s="118" t="s">
        <v>1001</v>
      </c>
      <c r="I3361" s="118">
        <v>1.4700000286102199</v>
      </c>
      <c r="J3361" s="118">
        <v>1.25</v>
      </c>
      <c r="K3361" s="118">
        <v>2.4900000095367401</v>
      </c>
      <c r="L3361" s="181">
        <f>(K3361+'NPV Calcs'!$D$13)*About!$B$135</f>
        <v>9.4757966242219265</v>
      </c>
      <c r="M3361" s="95" t="str">
        <f>INDEX('IEA Tech to Policy Mapping'!$B$2:$B$13,MATCH($H3361,'IEA Tech to Policy Mapping'!$A$2:$A$13,0))</f>
        <v>ngps - T&amp;D methane capture</v>
      </c>
      <c r="N3361" s="182">
        <f>(J3361*About!$A$132/1000)*10^12*'EPA to IEA Scaling'!$E$13</f>
        <v>28325288047.037186</v>
      </c>
      <c r="O3361" s="183">
        <f>L3361/About!$B$144</f>
        <v>17.828304567749218</v>
      </c>
    </row>
    <row r="3362" spans="2:15" x14ac:dyDescent="0.45">
      <c r="B3362" s="118" t="s">
        <v>27</v>
      </c>
      <c r="C3362" s="118" t="s">
        <v>797</v>
      </c>
      <c r="D3362" s="118" t="s">
        <v>962</v>
      </c>
      <c r="E3362" s="118" t="s">
        <v>999</v>
      </c>
      <c r="F3362" s="118" t="s">
        <v>987</v>
      </c>
      <c r="G3362" s="118" t="s">
        <v>1000</v>
      </c>
      <c r="H3362" s="118" t="s">
        <v>1001</v>
      </c>
      <c r="I3362" s="118">
        <v>0.730000019073486</v>
      </c>
      <c r="J3362" s="118">
        <v>0.62000000476837103</v>
      </c>
      <c r="K3362" s="118">
        <v>2.4900000095367401</v>
      </c>
      <c r="L3362" s="181">
        <f>(K3362+'NPV Calcs'!$D$13)*About!$B$135</f>
        <v>9.4757966242219265</v>
      </c>
      <c r="M3362" s="95" t="str">
        <f>INDEX('IEA Tech to Policy Mapping'!$B$2:$B$13,MATCH($H3362,'IEA Tech to Policy Mapping'!$A$2:$A$13,0))</f>
        <v>ngps - T&amp;D methane capture</v>
      </c>
      <c r="N3362" s="182">
        <f>(J3362*About!$A$132/1000)*10^12*'EPA to IEA Scaling'!$E$13</f>
        <v>14049342979.382833</v>
      </c>
      <c r="O3362" s="183">
        <f>L3362/About!$B$144</f>
        <v>17.828304567749218</v>
      </c>
    </row>
    <row r="3363" spans="2:15" x14ac:dyDescent="0.45">
      <c r="B3363" s="118" t="s">
        <v>84</v>
      </c>
      <c r="C3363" s="118" t="s">
        <v>797</v>
      </c>
      <c r="D3363" s="118" t="s">
        <v>962</v>
      </c>
      <c r="E3363" s="118" t="s">
        <v>999</v>
      </c>
      <c r="F3363" s="118" t="s">
        <v>987</v>
      </c>
      <c r="G3363" s="118" t="s">
        <v>1000</v>
      </c>
      <c r="H3363" s="118" t="s">
        <v>1001</v>
      </c>
      <c r="I3363" s="118">
        <v>0.34999999403953502</v>
      </c>
      <c r="J3363" s="118">
        <v>0.28999999165534901</v>
      </c>
      <c r="K3363" s="118">
        <v>2.4900000095367401</v>
      </c>
      <c r="L3363" s="181">
        <f>(K3363+'NPV Calcs'!$D$13)*About!$B$135</f>
        <v>9.4757966242219265</v>
      </c>
      <c r="M3363" s="95" t="str">
        <f>INDEX('IEA Tech to Policy Mapping'!$B$2:$B$13,MATCH($H3363,'IEA Tech to Policy Mapping'!$A$2:$A$13,0))</f>
        <v>ngps - T&amp;D methane capture</v>
      </c>
      <c r="N3363" s="182">
        <f>(J3363*About!$A$132/1000)*10^12*'EPA to IEA Scaling'!$E$13</f>
        <v>6571466637.8209133</v>
      </c>
      <c r="O3363" s="183">
        <f>L3363/About!$B$144</f>
        <v>17.828304567749218</v>
      </c>
    </row>
    <row r="3364" spans="2:15" x14ac:dyDescent="0.45">
      <c r="B3364" s="118" t="s">
        <v>108</v>
      </c>
      <c r="C3364" s="118" t="s">
        <v>797</v>
      </c>
      <c r="D3364" s="118" t="s">
        <v>962</v>
      </c>
      <c r="E3364" s="118" t="s">
        <v>999</v>
      </c>
      <c r="F3364" s="118" t="s">
        <v>987</v>
      </c>
      <c r="G3364" s="118" t="s">
        <v>1000</v>
      </c>
      <c r="H3364" s="118" t="s">
        <v>1001</v>
      </c>
      <c r="I3364" s="118">
        <v>5.0000000745057997E-2</v>
      </c>
      <c r="J3364" s="118">
        <v>3.9999999105930301E-2</v>
      </c>
      <c r="K3364" s="118">
        <v>2.4900000095367401</v>
      </c>
      <c r="L3364" s="181">
        <f>(K3364+'NPV Calcs'!$D$13)*About!$B$135</f>
        <v>9.4757966242219265</v>
      </c>
      <c r="M3364" s="95" t="str">
        <f>INDEX('IEA Tech to Policy Mapping'!$B$2:$B$13,MATCH($H3364,'IEA Tech to Policy Mapping'!$A$2:$A$13,0))</f>
        <v>ngps - T&amp;D methane capture</v>
      </c>
      <c r="N3364" s="182">
        <f>(J3364*About!$A$132/1000)*10^12*'EPA to IEA Scaling'!$E$13</f>
        <v>906409197.24536443</v>
      </c>
      <c r="O3364" s="183">
        <f>L3364/About!$B$144</f>
        <v>17.828304567749218</v>
      </c>
    </row>
    <row r="3365" spans="2:15" x14ac:dyDescent="0.45">
      <c r="B3365" s="118" t="s">
        <v>1063</v>
      </c>
      <c r="C3365" s="118" t="s">
        <v>797</v>
      </c>
      <c r="D3365" s="118" t="s">
        <v>962</v>
      </c>
      <c r="E3365" s="118" t="s">
        <v>999</v>
      </c>
      <c r="F3365" s="118" t="s">
        <v>987</v>
      </c>
      <c r="G3365" s="118" t="s">
        <v>1000</v>
      </c>
      <c r="H3365" s="118" t="s">
        <v>1001</v>
      </c>
      <c r="I3365" s="118">
        <v>3.3599998950958199</v>
      </c>
      <c r="J3365" s="118">
        <v>2.8499999046325599</v>
      </c>
      <c r="K3365" s="118">
        <v>2.4900000095367401</v>
      </c>
      <c r="L3365" s="181">
        <f>(K3365+'NPV Calcs'!$D$13)*About!$B$135</f>
        <v>9.4757966242219265</v>
      </c>
      <c r="M3365" s="95" t="str">
        <f>INDEX('IEA Tech to Policy Mapping'!$B$2:$B$13,MATCH($H3365,'IEA Tech to Policy Mapping'!$A$2:$A$13,0))</f>
        <v>ngps - T&amp;D methane capture</v>
      </c>
      <c r="N3365" s="182">
        <f>(J3365*About!$A$132/1000)*10^12*'EPA to IEA Scaling'!$E$13</f>
        <v>64581654586.196609</v>
      </c>
      <c r="O3365" s="183">
        <f>L3365/About!$B$144</f>
        <v>17.828304567749218</v>
      </c>
    </row>
    <row r="3366" spans="2:15" x14ac:dyDescent="0.45">
      <c r="B3366" s="118" t="s">
        <v>343</v>
      </c>
      <c r="C3366" s="118" t="s">
        <v>797</v>
      </c>
      <c r="D3366" s="118" t="s">
        <v>962</v>
      </c>
      <c r="E3366" s="118" t="s">
        <v>999</v>
      </c>
      <c r="F3366" s="118" t="s">
        <v>987</v>
      </c>
      <c r="G3366" s="118" t="s">
        <v>1000</v>
      </c>
      <c r="H3366" s="118" t="s">
        <v>1001</v>
      </c>
      <c r="I3366" s="118">
        <v>3.91000008583068</v>
      </c>
      <c r="J3366" s="118">
        <v>3.3199999332427899</v>
      </c>
      <c r="K3366" s="118">
        <v>2.4900000095367401</v>
      </c>
      <c r="L3366" s="181">
        <f>(K3366+'NPV Calcs'!$D$13)*About!$B$135</f>
        <v>9.4757966242219265</v>
      </c>
      <c r="M3366" s="95" t="str">
        <f>INDEX('IEA Tech to Policy Mapping'!$B$2:$B$13,MATCH($H3366,'IEA Tech to Policy Mapping'!$A$2:$A$13,0))</f>
        <v>ngps - T&amp;D methane capture</v>
      </c>
      <c r="N3366" s="182">
        <f>(J3366*About!$A$132/1000)*10^12*'EPA to IEA Scaling'!$E$13</f>
        <v>75231963540.197006</v>
      </c>
      <c r="O3366" s="183">
        <f>L3366/About!$B$144</f>
        <v>17.828304567749218</v>
      </c>
    </row>
    <row r="3367" spans="2:15" x14ac:dyDescent="0.45">
      <c r="B3367" s="118" t="s">
        <v>27</v>
      </c>
      <c r="C3367" s="118" t="s">
        <v>797</v>
      </c>
      <c r="D3367" s="118" t="s">
        <v>985</v>
      </c>
      <c r="E3367" s="118" t="s">
        <v>994</v>
      </c>
      <c r="F3367" s="118" t="s">
        <v>987</v>
      </c>
      <c r="G3367" s="118" t="s">
        <v>1000</v>
      </c>
      <c r="H3367" s="118" t="s">
        <v>1001</v>
      </c>
      <c r="I3367" s="118">
        <v>2.9999999329447701E-2</v>
      </c>
      <c r="J3367" s="118">
        <v>1.9999999552965102E-2</v>
      </c>
      <c r="K3367" s="118">
        <v>2.4900000095367401</v>
      </c>
      <c r="L3367" s="181">
        <f>(K3367+'NPV Calcs'!$D$13)*About!$B$135</f>
        <v>9.4757966242219265</v>
      </c>
      <c r="M3367" s="95" t="str">
        <f>INDEX('IEA Tech to Policy Mapping'!$B$2:$B$13,MATCH($H3367,'IEA Tech to Policy Mapping'!$A$2:$A$13,0))</f>
        <v>ngps - T&amp;D methane capture</v>
      </c>
      <c r="N3367" s="182">
        <f>(J3367*About!$A$132/1000)*10^12*'EPA to IEA Scaling'!$E$13</f>
        <v>453204598.62268114</v>
      </c>
      <c r="O3367" s="183">
        <f>L3367/About!$B$144</f>
        <v>17.828304567749218</v>
      </c>
    </row>
    <row r="3368" spans="2:15" x14ac:dyDescent="0.45">
      <c r="B3368" s="118" t="s">
        <v>27</v>
      </c>
      <c r="C3368" s="118" t="s">
        <v>797</v>
      </c>
      <c r="D3368" s="118" t="s">
        <v>985</v>
      </c>
      <c r="E3368" s="118" t="s">
        <v>986</v>
      </c>
      <c r="F3368" s="118" t="s">
        <v>987</v>
      </c>
      <c r="G3368" s="118" t="s">
        <v>988</v>
      </c>
      <c r="H3368" s="118" t="s">
        <v>1009</v>
      </c>
      <c r="I3368" s="118">
        <v>9.0799999237060494</v>
      </c>
      <c r="J3368" s="118">
        <v>9.0799999237060494</v>
      </c>
      <c r="K3368" s="118">
        <v>2.5499999523162802</v>
      </c>
      <c r="L3368" s="181">
        <f>(K3368+'NPV Calcs'!$D$13)*About!$B$135</f>
        <v>9.5296798617727294</v>
      </c>
      <c r="M3368" s="95" t="str">
        <f>INDEX('IEA Tech to Policy Mapping'!$B$2:$B$13,MATCH($H3368,'IEA Tech to Policy Mapping'!$A$2:$A$13,0))</f>
        <v>ngps - processing methane capture</v>
      </c>
      <c r="N3368" s="182">
        <f>(J3368*About!$A$132/1000)*10^12*'EPA to IEA Scaling'!$E$13</f>
        <v>205754890644.83963</v>
      </c>
      <c r="O3368" s="183">
        <f>L3368/About!$B$144</f>
        <v>17.929683566080239</v>
      </c>
    </row>
    <row r="3369" spans="2:15" x14ac:dyDescent="0.45">
      <c r="B3369" s="118" t="s">
        <v>27</v>
      </c>
      <c r="C3369" s="118" t="s">
        <v>797</v>
      </c>
      <c r="D3369" s="118" t="s">
        <v>962</v>
      </c>
      <c r="E3369" s="118" t="s">
        <v>991</v>
      </c>
      <c r="F3369" s="118" t="s">
        <v>987</v>
      </c>
      <c r="G3369" s="118" t="s">
        <v>988</v>
      </c>
      <c r="H3369" s="118" t="s">
        <v>1009</v>
      </c>
      <c r="I3369" s="118">
        <v>2.5099999904632502</v>
      </c>
      <c r="J3369" s="118">
        <v>2.5099999904632502</v>
      </c>
      <c r="K3369" s="118">
        <v>2.5499999523162802</v>
      </c>
      <c r="L3369" s="181">
        <f>(K3369+'NPV Calcs'!$D$13)*About!$B$135</f>
        <v>9.5296798617727294</v>
      </c>
      <c r="M3369" s="95" t="str">
        <f>INDEX('IEA Tech to Policy Mapping'!$B$2:$B$13,MATCH($H3369,'IEA Tech to Policy Mapping'!$A$2:$A$13,0))</f>
        <v>ngps - processing methane capture</v>
      </c>
      <c r="N3369" s="182">
        <f>(J3369*About!$A$132/1000)*10^12*'EPA to IEA Scaling'!$E$13</f>
        <v>56877178182.345726</v>
      </c>
      <c r="O3369" s="183">
        <f>L3369/About!$B$144</f>
        <v>17.929683566080239</v>
      </c>
    </row>
    <row r="3370" spans="2:15" x14ac:dyDescent="0.45">
      <c r="B3370" s="118" t="s">
        <v>27</v>
      </c>
      <c r="C3370" s="118" t="s">
        <v>797</v>
      </c>
      <c r="D3370" s="118" t="s">
        <v>985</v>
      </c>
      <c r="E3370" s="118" t="s">
        <v>990</v>
      </c>
      <c r="F3370" s="118" t="s">
        <v>987</v>
      </c>
      <c r="G3370" s="118" t="s">
        <v>988</v>
      </c>
      <c r="H3370" s="118" t="s">
        <v>1009</v>
      </c>
      <c r="I3370" s="118">
        <v>2.42000007629394</v>
      </c>
      <c r="J3370" s="118">
        <v>2.42000007629394</v>
      </c>
      <c r="K3370" s="118">
        <v>2.5499999523162802</v>
      </c>
      <c r="L3370" s="181">
        <f>(K3370+'NPV Calcs'!$D$13)*About!$B$135</f>
        <v>9.5296798617727294</v>
      </c>
      <c r="M3370" s="95" t="str">
        <f>INDEX('IEA Tech to Policy Mapping'!$B$2:$B$13,MATCH($H3370,'IEA Tech to Policy Mapping'!$A$2:$A$13,0))</f>
        <v>ngps - processing methane capture</v>
      </c>
      <c r="N3370" s="182">
        <f>(J3370*About!$A$132/1000)*10^12*'EPA to IEA Scaling'!$E$13</f>
        <v>54837759387.902267</v>
      </c>
      <c r="O3370" s="183">
        <f>L3370/About!$B$144</f>
        <v>17.929683566080239</v>
      </c>
    </row>
    <row r="3371" spans="2:15" x14ac:dyDescent="0.45">
      <c r="B3371" s="118" t="s">
        <v>27</v>
      </c>
      <c r="C3371" s="118" t="s">
        <v>797</v>
      </c>
      <c r="D3371" s="118" t="s">
        <v>962</v>
      </c>
      <c r="E3371" s="118" t="s">
        <v>993</v>
      </c>
      <c r="F3371" s="118" t="s">
        <v>987</v>
      </c>
      <c r="G3371" s="118" t="s">
        <v>988</v>
      </c>
      <c r="H3371" s="118" t="s">
        <v>1009</v>
      </c>
      <c r="I3371" s="118">
        <v>5.2600002288818297</v>
      </c>
      <c r="J3371" s="118">
        <v>5.2600002288818297</v>
      </c>
      <c r="K3371" s="118">
        <v>2.5499999523162802</v>
      </c>
      <c r="L3371" s="181">
        <f>(K3371+'NPV Calcs'!$D$13)*About!$B$135</f>
        <v>9.5296798617727294</v>
      </c>
      <c r="M3371" s="95" t="str">
        <f>INDEX('IEA Tech to Policy Mapping'!$B$2:$B$13,MATCH($H3371,'IEA Tech to Policy Mapping'!$A$2:$A$13,0))</f>
        <v>ngps - processing methane capture</v>
      </c>
      <c r="N3371" s="182">
        <f>(J3371*About!$A$132/1000)*10^12*'EPA to IEA Scaling'!$E$13</f>
        <v>119192817288.44751</v>
      </c>
      <c r="O3371" s="183">
        <f>L3371/About!$B$144</f>
        <v>17.929683566080239</v>
      </c>
    </row>
    <row r="3372" spans="2:15" x14ac:dyDescent="0.45">
      <c r="B3372" s="118" t="s">
        <v>53</v>
      </c>
      <c r="C3372" s="118" t="s">
        <v>797</v>
      </c>
      <c r="D3372" s="118" t="s">
        <v>962</v>
      </c>
      <c r="E3372" s="118" t="s">
        <v>991</v>
      </c>
      <c r="F3372" s="118" t="s">
        <v>987</v>
      </c>
      <c r="G3372" s="118" t="s">
        <v>988</v>
      </c>
      <c r="H3372" s="118" t="s">
        <v>1009</v>
      </c>
      <c r="I3372" s="118">
        <v>3.5599999427795401</v>
      </c>
      <c r="J3372" s="118">
        <v>3.5599999427795401</v>
      </c>
      <c r="K3372" s="118">
        <v>2.9300000667571999</v>
      </c>
      <c r="L3372" s="181">
        <f>(K3372+'NPV Calcs'!$D$13)*About!$B$135</f>
        <v>9.8709407944870637</v>
      </c>
      <c r="M3372" s="95" t="str">
        <f>INDEX('IEA Tech to Policy Mapping'!$B$2:$B$13,MATCH($H3372,'IEA Tech to Policy Mapping'!$A$2:$A$13,0))</f>
        <v>ngps - processing methane capture</v>
      </c>
      <c r="N3372" s="182">
        <f>(J3372*About!$A$132/1000)*10^12*'EPA to IEA Scaling'!$E$13</f>
        <v>80670419061.333099</v>
      </c>
      <c r="O3372" s="183">
        <f>L3372/About!$B$144</f>
        <v>18.571751361198721</v>
      </c>
    </row>
    <row r="3373" spans="2:15" x14ac:dyDescent="0.45">
      <c r="B3373" s="118" t="s">
        <v>53</v>
      </c>
      <c r="C3373" s="118" t="s">
        <v>797</v>
      </c>
      <c r="D3373" s="118" t="s">
        <v>985</v>
      </c>
      <c r="E3373" s="118" t="s">
        <v>986</v>
      </c>
      <c r="F3373" s="118" t="s">
        <v>987</v>
      </c>
      <c r="G3373" s="118" t="s">
        <v>988</v>
      </c>
      <c r="H3373" s="118" t="s">
        <v>1009</v>
      </c>
      <c r="I3373" s="118">
        <v>1.75999999046325</v>
      </c>
      <c r="J3373" s="118">
        <v>1.75999999046325</v>
      </c>
      <c r="K3373" s="118">
        <v>2.9300000667571999</v>
      </c>
      <c r="L3373" s="181">
        <f>(K3373+'NPV Calcs'!$D$13)*About!$B$135</f>
        <v>9.8709407944870637</v>
      </c>
      <c r="M3373" s="95" t="str">
        <f>INDEX('IEA Tech to Policy Mapping'!$B$2:$B$13,MATCH($H3373,'IEA Tech to Policy Mapping'!$A$2:$A$13,0))</f>
        <v>ngps - processing methane capture</v>
      </c>
      <c r="N3373" s="182">
        <f>(J3373*About!$A$132/1000)*10^12*'EPA to IEA Scaling'!$E$13</f>
        <v>39882005354.123405</v>
      </c>
      <c r="O3373" s="183">
        <f>L3373/About!$B$144</f>
        <v>18.571751361198721</v>
      </c>
    </row>
    <row r="3374" spans="2:15" x14ac:dyDescent="0.45">
      <c r="B3374" s="118" t="s">
        <v>59</v>
      </c>
      <c r="C3374" s="118" t="s">
        <v>797</v>
      </c>
      <c r="D3374" s="118" t="s">
        <v>985</v>
      </c>
      <c r="E3374" s="118" t="s">
        <v>1007</v>
      </c>
      <c r="F3374" s="118" t="s">
        <v>997</v>
      </c>
      <c r="G3374" s="118" t="s">
        <v>1000</v>
      </c>
      <c r="H3374" s="118" t="s">
        <v>1008</v>
      </c>
      <c r="I3374" s="118">
        <v>0.129999995231628</v>
      </c>
      <c r="J3374" s="118">
        <v>0.109999999403953</v>
      </c>
      <c r="K3374" s="118">
        <v>3.2999999523162802</v>
      </c>
      <c r="L3374" s="181">
        <f>(K3374+'NPV Calcs'!$D$13)*About!$B$135</f>
        <v>10.203220973496641</v>
      </c>
      <c r="M3374" s="95" t="str">
        <f>INDEX('IEA Tech to Policy Mapping'!$B$2:$B$13,MATCH($H3374,'IEA Tech to Policy Mapping'!$A$2:$A$13,0))</f>
        <v>ngps - T&amp;D methane capture</v>
      </c>
      <c r="N3374" s="182">
        <f>(J3374*About!$A$132/1000)*10^12*'EPA to IEA Scaling'!$E$13</f>
        <v>2492625334.6327105</v>
      </c>
      <c r="O3374" s="183">
        <f>L3374/About!$B$144</f>
        <v>19.19692225375103</v>
      </c>
    </row>
    <row r="3375" spans="2:15" x14ac:dyDescent="0.45">
      <c r="B3375" s="118" t="s">
        <v>59</v>
      </c>
      <c r="C3375" s="118" t="s">
        <v>797</v>
      </c>
      <c r="D3375" s="118" t="s">
        <v>962</v>
      </c>
      <c r="E3375" s="118" t="s">
        <v>996</v>
      </c>
      <c r="F3375" s="118" t="s">
        <v>997</v>
      </c>
      <c r="G3375" s="118" t="s">
        <v>1000</v>
      </c>
      <c r="H3375" s="118" t="s">
        <v>1008</v>
      </c>
      <c r="I3375" s="118">
        <v>12.060000419616699</v>
      </c>
      <c r="J3375" s="118">
        <v>10.25</v>
      </c>
      <c r="K3375" s="118">
        <v>3.2999999523162802</v>
      </c>
      <c r="L3375" s="181">
        <f>(K3375+'NPV Calcs'!$D$13)*About!$B$135</f>
        <v>10.203220973496641</v>
      </c>
      <c r="M3375" s="95" t="str">
        <f>INDEX('IEA Tech to Policy Mapping'!$B$2:$B$13,MATCH($H3375,'IEA Tech to Policy Mapping'!$A$2:$A$13,0))</f>
        <v>ngps - T&amp;D methane capture</v>
      </c>
      <c r="N3375" s="182">
        <f>(J3375*About!$A$132/1000)*10^12*'EPA to IEA Scaling'!$E$13</f>
        <v>232267361985.70493</v>
      </c>
      <c r="O3375" s="183">
        <f>L3375/About!$B$144</f>
        <v>19.19692225375103</v>
      </c>
    </row>
    <row r="3376" spans="2:15" x14ac:dyDescent="0.45">
      <c r="B3376" s="118" t="s">
        <v>84</v>
      </c>
      <c r="C3376" s="118" t="s">
        <v>797</v>
      </c>
      <c r="D3376" s="118" t="s">
        <v>962</v>
      </c>
      <c r="E3376" s="118" t="s">
        <v>996</v>
      </c>
      <c r="F3376" s="118" t="s">
        <v>997</v>
      </c>
      <c r="G3376" s="118" t="s">
        <v>1000</v>
      </c>
      <c r="H3376" s="118" t="s">
        <v>1008</v>
      </c>
      <c r="I3376" s="118">
        <v>5.4699997901916504</v>
      </c>
      <c r="J3376" s="118">
        <v>4.6500000953674299</v>
      </c>
      <c r="K3376" s="118">
        <v>3.3399999141693102</v>
      </c>
      <c r="L3376" s="181">
        <f>(K3376+'NPV Calcs'!$D$13)*About!$B$135</f>
        <v>10.239143131863845</v>
      </c>
      <c r="M3376" s="95" t="str">
        <f>INDEX('IEA Tech to Policy Mapping'!$B$2:$B$13,MATCH($H3376,'IEA Tech to Policy Mapping'!$A$2:$A$13,0))</f>
        <v>ngps - T&amp;D methane capture</v>
      </c>
      <c r="N3376" s="182">
        <f>(J3376*About!$A$132/1000)*10^12*'EPA to IEA Scaling'!$E$13</f>
        <v>105370073696.02626</v>
      </c>
      <c r="O3376" s="183">
        <f>L3376/About!$B$144</f>
        <v>19.264508252638379</v>
      </c>
    </row>
    <row r="3377" spans="2:15" x14ac:dyDescent="0.45">
      <c r="B3377" s="118" t="s">
        <v>97</v>
      </c>
      <c r="C3377" s="118" t="s">
        <v>797</v>
      </c>
      <c r="D3377" s="118" t="s">
        <v>962</v>
      </c>
      <c r="E3377" s="118" t="s">
        <v>996</v>
      </c>
      <c r="F3377" s="118" t="s">
        <v>997</v>
      </c>
      <c r="G3377" s="118" t="s">
        <v>1000</v>
      </c>
      <c r="H3377" s="118" t="s">
        <v>1008</v>
      </c>
      <c r="I3377" s="118">
        <v>1.0199999809265099</v>
      </c>
      <c r="J3377" s="118">
        <v>0.87000000476837103</v>
      </c>
      <c r="K3377" s="118">
        <v>3.3399999141693102</v>
      </c>
      <c r="L3377" s="181">
        <f>(K3377+'NPV Calcs'!$D$13)*About!$B$135</f>
        <v>10.239143131863845</v>
      </c>
      <c r="M3377" s="95" t="str">
        <f>INDEX('IEA Tech to Policy Mapping'!$B$2:$B$13,MATCH($H3377,'IEA Tech to Policy Mapping'!$A$2:$A$13,0))</f>
        <v>ngps - T&amp;D methane capture</v>
      </c>
      <c r="N3377" s="182">
        <f>(J3377*About!$A$132/1000)*10^12*'EPA to IEA Scaling'!$E$13</f>
        <v>19714400588.790268</v>
      </c>
      <c r="O3377" s="183">
        <f>L3377/About!$B$144</f>
        <v>19.264508252638379</v>
      </c>
    </row>
    <row r="3378" spans="2:15" x14ac:dyDescent="0.45">
      <c r="B3378" s="118" t="s">
        <v>108</v>
      </c>
      <c r="C3378" s="118" t="s">
        <v>797</v>
      </c>
      <c r="D3378" s="118" t="s">
        <v>962</v>
      </c>
      <c r="E3378" s="118" t="s">
        <v>996</v>
      </c>
      <c r="F3378" s="118" t="s">
        <v>997</v>
      </c>
      <c r="G3378" s="118" t="s">
        <v>1000</v>
      </c>
      <c r="H3378" s="118" t="s">
        <v>1008</v>
      </c>
      <c r="I3378" s="118">
        <v>0.490000009536743</v>
      </c>
      <c r="J3378" s="118">
        <v>0.41999998688697798</v>
      </c>
      <c r="K3378" s="118">
        <v>3.3399999141693102</v>
      </c>
      <c r="L3378" s="181">
        <f>(K3378+'NPV Calcs'!$D$13)*About!$B$135</f>
        <v>10.239143131863845</v>
      </c>
      <c r="M3378" s="95" t="str">
        <f>INDEX('IEA Tech to Policy Mapping'!$B$2:$B$13,MATCH($H3378,'IEA Tech to Policy Mapping'!$A$2:$A$13,0))</f>
        <v>ngps - T&amp;D methane capture</v>
      </c>
      <c r="N3378" s="182">
        <f>(J3378*About!$A$132/1000)*10^12*'EPA to IEA Scaling'!$E$13</f>
        <v>9517296486.6603928</v>
      </c>
      <c r="O3378" s="183">
        <f>L3378/About!$B$144</f>
        <v>19.264508252638379</v>
      </c>
    </row>
    <row r="3379" spans="2:15" x14ac:dyDescent="0.45">
      <c r="B3379" s="118" t="s">
        <v>254</v>
      </c>
      <c r="C3379" s="118" t="s">
        <v>797</v>
      </c>
      <c r="D3379" s="118" t="s">
        <v>962</v>
      </c>
      <c r="E3379" s="118" t="s">
        <v>996</v>
      </c>
      <c r="F3379" s="118" t="s">
        <v>997</v>
      </c>
      <c r="G3379" s="118" t="s">
        <v>1000</v>
      </c>
      <c r="H3379" s="118" t="s">
        <v>1008</v>
      </c>
      <c r="I3379" s="118">
        <v>3.2400000095367401</v>
      </c>
      <c r="J3379" s="118">
        <v>2.75</v>
      </c>
      <c r="K3379" s="118">
        <v>3.3399999141693102</v>
      </c>
      <c r="L3379" s="181">
        <f>(K3379+'NPV Calcs'!$D$13)*About!$B$135</f>
        <v>10.239143131863845</v>
      </c>
      <c r="M3379" s="95" t="str">
        <f>INDEX('IEA Tech to Policy Mapping'!$B$2:$B$13,MATCH($H3379,'IEA Tech to Policy Mapping'!$A$2:$A$13,0))</f>
        <v>ngps - T&amp;D methane capture</v>
      </c>
      <c r="N3379" s="182">
        <f>(J3379*About!$A$132/1000)*10^12*'EPA to IEA Scaling'!$E$13</f>
        <v>62315633703.481812</v>
      </c>
      <c r="O3379" s="183">
        <f>L3379/About!$B$144</f>
        <v>19.264508252638379</v>
      </c>
    </row>
    <row r="3380" spans="2:15" x14ac:dyDescent="0.45">
      <c r="B3380" s="118" t="s">
        <v>1063</v>
      </c>
      <c r="C3380" s="118" t="s">
        <v>797</v>
      </c>
      <c r="D3380" s="118" t="s">
        <v>962</v>
      </c>
      <c r="E3380" s="118" t="s">
        <v>996</v>
      </c>
      <c r="F3380" s="118" t="s">
        <v>997</v>
      </c>
      <c r="G3380" s="118" t="s">
        <v>1000</v>
      </c>
      <c r="H3380" s="118" t="s">
        <v>1008</v>
      </c>
      <c r="I3380" s="118">
        <v>8.5100002288818306</v>
      </c>
      <c r="J3380" s="118">
        <v>7.2399997711181596</v>
      </c>
      <c r="K3380" s="118">
        <v>3.3399999141693102</v>
      </c>
      <c r="L3380" s="181">
        <f>(K3380+'NPV Calcs'!$D$13)*About!$B$135</f>
        <v>10.239143131863845</v>
      </c>
      <c r="M3380" s="95" t="str">
        <f>INDEX('IEA Tech to Policy Mapping'!$B$2:$B$13,MATCH($H3380,'IEA Tech to Policy Mapping'!$A$2:$A$13,0))</f>
        <v>ngps - T&amp;D methane capture</v>
      </c>
      <c r="N3380" s="182">
        <f>(J3380*About!$A$132/1000)*10^12*'EPA to IEA Scaling'!$E$13</f>
        <v>164060063181.92416</v>
      </c>
      <c r="O3380" s="183">
        <f>L3380/About!$B$144</f>
        <v>19.264508252638379</v>
      </c>
    </row>
    <row r="3381" spans="2:15" x14ac:dyDescent="0.45">
      <c r="B3381" s="118" t="s">
        <v>343</v>
      </c>
      <c r="C3381" s="118" t="s">
        <v>797</v>
      </c>
      <c r="D3381" s="118" t="s">
        <v>962</v>
      </c>
      <c r="E3381" s="118" t="s">
        <v>996</v>
      </c>
      <c r="F3381" s="118" t="s">
        <v>997</v>
      </c>
      <c r="G3381" s="118" t="s">
        <v>1000</v>
      </c>
      <c r="H3381" s="118" t="s">
        <v>1008</v>
      </c>
      <c r="I3381" s="118">
        <v>82.879997253417898</v>
      </c>
      <c r="J3381" s="118">
        <v>70.449996948242102</v>
      </c>
      <c r="K3381" s="118">
        <v>3.3399999141693102</v>
      </c>
      <c r="L3381" s="181">
        <f>(K3381+'NPV Calcs'!$D$13)*About!$B$135</f>
        <v>10.239143131863845</v>
      </c>
      <c r="M3381" s="95" t="str">
        <f>INDEX('IEA Tech to Policy Mapping'!$B$2:$B$13,MATCH($H3381,'IEA Tech to Policy Mapping'!$A$2:$A$13,0))</f>
        <v>ngps - T&amp;D methane capture</v>
      </c>
      <c r="N3381" s="182">
        <f>(J3381*About!$A$132/1000)*10^12*'EPA to IEA Scaling'!$E$13</f>
        <v>1596413165177.4785</v>
      </c>
      <c r="O3381" s="183">
        <f>L3381/About!$B$144</f>
        <v>19.264508252638379</v>
      </c>
    </row>
    <row r="3382" spans="2:15" x14ac:dyDescent="0.45">
      <c r="B3382" s="118" t="s">
        <v>27</v>
      </c>
      <c r="C3382" s="118" t="s">
        <v>797</v>
      </c>
      <c r="D3382" s="118" t="s">
        <v>985</v>
      </c>
      <c r="E3382" s="118" t="s">
        <v>1007</v>
      </c>
      <c r="F3382" s="118" t="s">
        <v>997</v>
      </c>
      <c r="G3382" s="118" t="s">
        <v>1000</v>
      </c>
      <c r="H3382" s="118" t="s">
        <v>1008</v>
      </c>
      <c r="I3382" s="118">
        <v>5.0000000745057997E-2</v>
      </c>
      <c r="J3382" s="118">
        <v>3.9999999105930301E-2</v>
      </c>
      <c r="K3382" s="118">
        <v>3.3399999141693102</v>
      </c>
      <c r="L3382" s="181">
        <f>(K3382+'NPV Calcs'!$D$13)*About!$B$135</f>
        <v>10.239143131863845</v>
      </c>
      <c r="M3382" s="95" t="str">
        <f>INDEX('IEA Tech to Policy Mapping'!$B$2:$B$13,MATCH($H3382,'IEA Tech to Policy Mapping'!$A$2:$A$13,0))</f>
        <v>ngps - T&amp;D methane capture</v>
      </c>
      <c r="N3382" s="182">
        <f>(J3382*About!$A$132/1000)*10^12*'EPA to IEA Scaling'!$E$13</f>
        <v>906409197.24536443</v>
      </c>
      <c r="O3382" s="183">
        <f>L3382/About!$B$144</f>
        <v>19.264508252638379</v>
      </c>
    </row>
    <row r="3383" spans="2:15" x14ac:dyDescent="0.45">
      <c r="B3383" s="118" t="s">
        <v>53</v>
      </c>
      <c r="C3383" s="118" t="s">
        <v>797</v>
      </c>
      <c r="D3383" s="118" t="s">
        <v>985</v>
      </c>
      <c r="E3383" s="118" t="s">
        <v>1007</v>
      </c>
      <c r="F3383" s="118" t="s">
        <v>997</v>
      </c>
      <c r="G3383" s="118" t="s">
        <v>1000</v>
      </c>
      <c r="H3383" s="118" t="s">
        <v>1008</v>
      </c>
      <c r="I3383" s="118">
        <v>9.9999997764825804E-3</v>
      </c>
      <c r="J3383" s="118">
        <v>9.9999997764825804E-3</v>
      </c>
      <c r="K3383" s="118">
        <v>3.3399999141693102</v>
      </c>
      <c r="L3383" s="181">
        <f>(K3383+'NPV Calcs'!$D$13)*About!$B$135</f>
        <v>10.239143131863845</v>
      </c>
      <c r="M3383" s="95" t="str">
        <f>INDEX('IEA Tech to Policy Mapping'!$B$2:$B$13,MATCH($H3383,'IEA Tech to Policy Mapping'!$A$2:$A$13,0))</f>
        <v>ngps - T&amp;D methane capture</v>
      </c>
      <c r="N3383" s="182">
        <f>(J3383*About!$A$132/1000)*10^12*'EPA to IEA Scaling'!$E$13</f>
        <v>226602299.31134129</v>
      </c>
      <c r="O3383" s="183">
        <f>L3383/About!$B$144</f>
        <v>19.264508252638379</v>
      </c>
    </row>
    <row r="3384" spans="2:15" x14ac:dyDescent="0.45">
      <c r="B3384" s="118" t="s">
        <v>84</v>
      </c>
      <c r="C3384" s="118" t="s">
        <v>797</v>
      </c>
      <c r="D3384" s="118" t="s">
        <v>985</v>
      </c>
      <c r="E3384" s="118" t="s">
        <v>1007</v>
      </c>
      <c r="F3384" s="118" t="s">
        <v>997</v>
      </c>
      <c r="G3384" s="118" t="s">
        <v>1000</v>
      </c>
      <c r="H3384" s="118" t="s">
        <v>1008</v>
      </c>
      <c r="I3384" s="118">
        <v>1.9999999552965102E-2</v>
      </c>
      <c r="J3384" s="118">
        <v>1.9999999552965102E-2</v>
      </c>
      <c r="K3384" s="118">
        <v>3.3399999141693102</v>
      </c>
      <c r="L3384" s="181">
        <f>(K3384+'NPV Calcs'!$D$13)*About!$B$135</f>
        <v>10.239143131863845</v>
      </c>
      <c r="M3384" s="95" t="str">
        <f>INDEX('IEA Tech to Policy Mapping'!$B$2:$B$13,MATCH($H3384,'IEA Tech to Policy Mapping'!$A$2:$A$13,0))</f>
        <v>ngps - T&amp;D methane capture</v>
      </c>
      <c r="N3384" s="182">
        <f>(J3384*About!$A$132/1000)*10^12*'EPA to IEA Scaling'!$E$13</f>
        <v>453204598.62268114</v>
      </c>
      <c r="O3384" s="183">
        <f>L3384/About!$B$144</f>
        <v>19.264508252638379</v>
      </c>
    </row>
    <row r="3385" spans="2:15" x14ac:dyDescent="0.45">
      <c r="B3385" s="118" t="s">
        <v>97</v>
      </c>
      <c r="C3385" s="118" t="s">
        <v>797</v>
      </c>
      <c r="D3385" s="118" t="s">
        <v>985</v>
      </c>
      <c r="E3385" s="118" t="s">
        <v>1007</v>
      </c>
      <c r="F3385" s="118" t="s">
        <v>997</v>
      </c>
      <c r="G3385" s="118" t="s">
        <v>1000</v>
      </c>
      <c r="H3385" s="118" t="s">
        <v>1008</v>
      </c>
      <c r="I3385" s="118">
        <v>1.9999999552965102E-2</v>
      </c>
      <c r="J3385" s="118">
        <v>1.9999999552965102E-2</v>
      </c>
      <c r="K3385" s="118">
        <v>3.3399999141693102</v>
      </c>
      <c r="L3385" s="181">
        <f>(K3385+'NPV Calcs'!$D$13)*About!$B$135</f>
        <v>10.239143131863845</v>
      </c>
      <c r="M3385" s="95" t="str">
        <f>INDEX('IEA Tech to Policy Mapping'!$B$2:$B$13,MATCH($H3385,'IEA Tech to Policy Mapping'!$A$2:$A$13,0))</f>
        <v>ngps - T&amp;D methane capture</v>
      </c>
      <c r="N3385" s="182">
        <f>(J3385*About!$A$132/1000)*10^12*'EPA to IEA Scaling'!$E$13</f>
        <v>453204598.62268114</v>
      </c>
      <c r="O3385" s="183">
        <f>L3385/About!$B$144</f>
        <v>19.264508252638379</v>
      </c>
    </row>
    <row r="3386" spans="2:15" x14ac:dyDescent="0.45">
      <c r="B3386" s="118" t="s">
        <v>108</v>
      </c>
      <c r="C3386" s="118" t="s">
        <v>797</v>
      </c>
      <c r="D3386" s="118" t="s">
        <v>985</v>
      </c>
      <c r="E3386" s="118" t="s">
        <v>1007</v>
      </c>
      <c r="F3386" s="118" t="s">
        <v>997</v>
      </c>
      <c r="G3386" s="118" t="s">
        <v>1000</v>
      </c>
      <c r="H3386" s="118" t="s">
        <v>1008</v>
      </c>
      <c r="I3386" s="118">
        <v>2.9999999329447701E-2</v>
      </c>
      <c r="J3386" s="118">
        <v>1.9999999552965102E-2</v>
      </c>
      <c r="K3386" s="118">
        <v>3.3399999141693102</v>
      </c>
      <c r="L3386" s="181">
        <f>(K3386+'NPV Calcs'!$D$13)*About!$B$135</f>
        <v>10.239143131863845</v>
      </c>
      <c r="M3386" s="95" t="str">
        <f>INDEX('IEA Tech to Policy Mapping'!$B$2:$B$13,MATCH($H3386,'IEA Tech to Policy Mapping'!$A$2:$A$13,0))</f>
        <v>ngps - T&amp;D methane capture</v>
      </c>
      <c r="N3386" s="182">
        <f>(J3386*About!$A$132/1000)*10^12*'EPA to IEA Scaling'!$E$13</f>
        <v>453204598.62268114</v>
      </c>
      <c r="O3386" s="183">
        <f>L3386/About!$B$144</f>
        <v>19.264508252638379</v>
      </c>
    </row>
    <row r="3387" spans="2:15" x14ac:dyDescent="0.45">
      <c r="B3387" s="118" t="s">
        <v>254</v>
      </c>
      <c r="C3387" s="118" t="s">
        <v>797</v>
      </c>
      <c r="D3387" s="118" t="s">
        <v>985</v>
      </c>
      <c r="E3387" s="118" t="s">
        <v>1007</v>
      </c>
      <c r="F3387" s="118" t="s">
        <v>997</v>
      </c>
      <c r="G3387" s="118" t="s">
        <v>1000</v>
      </c>
      <c r="H3387" s="118" t="s">
        <v>1008</v>
      </c>
      <c r="I3387" s="118">
        <v>9.9999997764825804E-3</v>
      </c>
      <c r="J3387" s="118">
        <v>9.9999997764825804E-3</v>
      </c>
      <c r="K3387" s="118">
        <v>3.3399999141693102</v>
      </c>
      <c r="L3387" s="181">
        <f>(K3387+'NPV Calcs'!$D$13)*About!$B$135</f>
        <v>10.239143131863845</v>
      </c>
      <c r="M3387" s="95" t="str">
        <f>INDEX('IEA Tech to Policy Mapping'!$B$2:$B$13,MATCH($H3387,'IEA Tech to Policy Mapping'!$A$2:$A$13,0))</f>
        <v>ngps - T&amp;D methane capture</v>
      </c>
      <c r="N3387" s="182">
        <f>(J3387*About!$A$132/1000)*10^12*'EPA to IEA Scaling'!$E$13</f>
        <v>226602299.31134129</v>
      </c>
      <c r="O3387" s="183">
        <f>L3387/About!$B$144</f>
        <v>19.264508252638379</v>
      </c>
    </row>
    <row r="3388" spans="2:15" x14ac:dyDescent="0.45">
      <c r="B3388" s="118" t="s">
        <v>343</v>
      </c>
      <c r="C3388" s="118" t="s">
        <v>797</v>
      </c>
      <c r="D3388" s="118" t="s">
        <v>985</v>
      </c>
      <c r="E3388" s="118" t="s">
        <v>1007</v>
      </c>
      <c r="F3388" s="118" t="s">
        <v>997</v>
      </c>
      <c r="G3388" s="118" t="s">
        <v>1000</v>
      </c>
      <c r="H3388" s="118" t="s">
        <v>1008</v>
      </c>
      <c r="I3388" s="118">
        <v>0.31000000238418501</v>
      </c>
      <c r="J3388" s="118">
        <v>0.259999990463256</v>
      </c>
      <c r="K3388" s="118">
        <v>3.3399999141693102</v>
      </c>
      <c r="L3388" s="181">
        <f>(K3388+'NPV Calcs'!$D$13)*About!$B$135</f>
        <v>10.239143131863845</v>
      </c>
      <c r="M3388" s="95" t="str">
        <f>INDEX('IEA Tech to Policy Mapping'!$B$2:$B$13,MATCH($H3388,'IEA Tech to Policy Mapping'!$A$2:$A$13,0))</f>
        <v>ngps - T&amp;D methane capture</v>
      </c>
      <c r="N3388" s="182">
        <f>(J3388*About!$A$132/1000)*10^12*'EPA to IEA Scaling'!$E$13</f>
        <v>5891659697.6789188</v>
      </c>
      <c r="O3388" s="183">
        <f>L3388/About!$B$144</f>
        <v>19.264508252638379</v>
      </c>
    </row>
    <row r="3389" spans="2:15" x14ac:dyDescent="0.45">
      <c r="B3389" s="118" t="s">
        <v>27</v>
      </c>
      <c r="C3389" s="118" t="s">
        <v>797</v>
      </c>
      <c r="D3389" s="118" t="s">
        <v>962</v>
      </c>
      <c r="E3389" s="118" t="s">
        <v>996</v>
      </c>
      <c r="F3389" s="118" t="s">
        <v>997</v>
      </c>
      <c r="G3389" s="118" t="s">
        <v>1000</v>
      </c>
      <c r="H3389" s="118" t="s">
        <v>1008</v>
      </c>
      <c r="I3389" s="118">
        <v>23.690000534057599</v>
      </c>
      <c r="J3389" s="118">
        <v>20.139999389648398</v>
      </c>
      <c r="K3389" s="118">
        <v>3.3399999141693102</v>
      </c>
      <c r="L3389" s="181">
        <f>(K3389+'NPV Calcs'!$D$13)*About!$B$135</f>
        <v>10.239143131863845</v>
      </c>
      <c r="M3389" s="95" t="str">
        <f>INDEX('IEA Tech to Policy Mapping'!$B$2:$B$13,MATCH($H3389,'IEA Tech to Policy Mapping'!$A$2:$A$13,0))</f>
        <v>ngps - T&amp;D methane capture</v>
      </c>
      <c r="N3389" s="182">
        <f>(J3389*About!$A$132/1000)*10^12*'EPA to IEA Scaling'!$E$13</f>
        <v>456377027183.15521</v>
      </c>
      <c r="O3389" s="183">
        <f>L3389/About!$B$144</f>
        <v>19.264508252638379</v>
      </c>
    </row>
    <row r="3390" spans="2:15" x14ac:dyDescent="0.45">
      <c r="B3390" s="118" t="s">
        <v>53</v>
      </c>
      <c r="C3390" s="118" t="s">
        <v>797</v>
      </c>
      <c r="D3390" s="118" t="s">
        <v>962</v>
      </c>
      <c r="E3390" s="118" t="s">
        <v>996</v>
      </c>
      <c r="F3390" s="118" t="s">
        <v>997</v>
      </c>
      <c r="G3390" s="118" t="s">
        <v>1000</v>
      </c>
      <c r="H3390" s="118" t="s">
        <v>1008</v>
      </c>
      <c r="I3390" s="118">
        <v>3.0599999427795401</v>
      </c>
      <c r="J3390" s="118">
        <v>2.5999999046325599</v>
      </c>
      <c r="K3390" s="118">
        <v>3.3399999141693102</v>
      </c>
      <c r="L3390" s="181">
        <f>(K3390+'NPV Calcs'!$D$13)*About!$B$135</f>
        <v>10.239143131863845</v>
      </c>
      <c r="M3390" s="95" t="str">
        <f>INDEX('IEA Tech to Policy Mapping'!$B$2:$B$13,MATCH($H3390,'IEA Tech to Policy Mapping'!$A$2:$A$13,0))</f>
        <v>ngps - T&amp;D methane capture</v>
      </c>
      <c r="N3390" s="182">
        <f>(J3390*About!$A$132/1000)*10^12*'EPA to IEA Scaling'!$E$13</f>
        <v>58916596976.789177</v>
      </c>
      <c r="O3390" s="183">
        <f>L3390/About!$B$144</f>
        <v>19.264508252638379</v>
      </c>
    </row>
    <row r="3391" spans="2:15" x14ac:dyDescent="0.45">
      <c r="B3391" s="118" t="s">
        <v>1063</v>
      </c>
      <c r="C3391" s="118" t="s">
        <v>797</v>
      </c>
      <c r="D3391" s="118" t="s">
        <v>985</v>
      </c>
      <c r="E3391" s="118" t="s">
        <v>986</v>
      </c>
      <c r="F3391" s="118" t="s">
        <v>987</v>
      </c>
      <c r="G3391" s="118" t="s">
        <v>988</v>
      </c>
      <c r="H3391" s="118" t="s">
        <v>1009</v>
      </c>
      <c r="I3391" s="118">
        <v>0.50999999046325595</v>
      </c>
      <c r="J3391" s="118">
        <v>0.50999999046325595</v>
      </c>
      <c r="K3391" s="118">
        <v>3.7300000190734801</v>
      </c>
      <c r="L3391" s="181">
        <f>(K3391+'NPV Calcs'!$D$13)*About!$B$135</f>
        <v>10.589384604169974</v>
      </c>
      <c r="M3391" s="95" t="str">
        <f>INDEX('IEA Tech to Policy Mapping'!$B$2:$B$13,MATCH($H3391,'IEA Tech to Policy Mapping'!$A$2:$A$13,0))</f>
        <v>ngps - processing methane capture</v>
      </c>
      <c r="N3391" s="182">
        <f>(J3391*About!$A$132/1000)*10^12*'EPA to IEA Scaling'!$E$13</f>
        <v>11556717307.086355</v>
      </c>
      <c r="O3391" s="183">
        <f>L3391/About!$B$144</f>
        <v>19.923472547478688</v>
      </c>
    </row>
    <row r="3392" spans="2:15" x14ac:dyDescent="0.45">
      <c r="B3392" s="118" t="s">
        <v>1063</v>
      </c>
      <c r="C3392" s="118" t="s">
        <v>797</v>
      </c>
      <c r="D3392" s="118" t="s">
        <v>962</v>
      </c>
      <c r="E3392" s="118" t="s">
        <v>991</v>
      </c>
      <c r="F3392" s="118" t="s">
        <v>987</v>
      </c>
      <c r="G3392" s="118" t="s">
        <v>988</v>
      </c>
      <c r="H3392" s="118" t="s">
        <v>1009</v>
      </c>
      <c r="I3392" s="118">
        <v>0.109999999403953</v>
      </c>
      <c r="J3392" s="118">
        <v>0.109999999403953</v>
      </c>
      <c r="K3392" s="118">
        <v>3.7300000190734801</v>
      </c>
      <c r="L3392" s="181">
        <f>(K3392+'NPV Calcs'!$D$13)*About!$B$135</f>
        <v>10.589384604169974</v>
      </c>
      <c r="M3392" s="95" t="str">
        <f>INDEX('IEA Tech to Policy Mapping'!$B$2:$B$13,MATCH($H3392,'IEA Tech to Policy Mapping'!$A$2:$A$13,0))</f>
        <v>ngps - processing methane capture</v>
      </c>
      <c r="N3392" s="182">
        <f>(J3392*About!$A$132/1000)*10^12*'EPA to IEA Scaling'!$E$13</f>
        <v>2492625334.6327105</v>
      </c>
      <c r="O3392" s="183">
        <f>L3392/About!$B$144</f>
        <v>19.923472547478688</v>
      </c>
    </row>
    <row r="3393" spans="2:15" x14ac:dyDescent="0.45">
      <c r="B3393" s="118" t="s">
        <v>97</v>
      </c>
      <c r="C3393" s="118" t="s">
        <v>797</v>
      </c>
      <c r="D3393" s="118" t="s">
        <v>985</v>
      </c>
      <c r="E3393" s="118" t="s">
        <v>986</v>
      </c>
      <c r="F3393" s="118" t="s">
        <v>987</v>
      </c>
      <c r="G3393" s="118" t="s">
        <v>988</v>
      </c>
      <c r="H3393" s="118" t="s">
        <v>1006</v>
      </c>
      <c r="I3393" s="118">
        <v>3.9300000667571999</v>
      </c>
      <c r="J3393" s="118">
        <v>3.9300000667571999</v>
      </c>
      <c r="K3393" s="118">
        <v>4.0700001716613698</v>
      </c>
      <c r="L3393" s="181">
        <f>(K3393+'NPV Calcs'!$D$13)*About!$B$135</f>
        <v>10.894723378517103</v>
      </c>
      <c r="M3393" s="95" t="str">
        <f>INDEX('IEA Tech to Policy Mapping'!$B$2:$B$13,MATCH($H3393,'IEA Tech to Policy Mapping'!$A$2:$A$13,0))</f>
        <v>ngps - production methane capture</v>
      </c>
      <c r="N3393" s="182">
        <f>(J3393*About!$A$132/1000)*10^12*'EPA to IEA Scaling'!$E$13</f>
        <v>89054707132.618454</v>
      </c>
      <c r="O3393" s="183">
        <f>L3393/About!$B$144</f>
        <v>20.497954343709818</v>
      </c>
    </row>
    <row r="3394" spans="2:15" x14ac:dyDescent="0.45">
      <c r="B3394" s="118" t="s">
        <v>59</v>
      </c>
      <c r="C3394" s="118" t="s">
        <v>797</v>
      </c>
      <c r="D3394" s="118" t="s">
        <v>985</v>
      </c>
      <c r="E3394" s="118" t="s">
        <v>986</v>
      </c>
      <c r="F3394" s="118" t="s">
        <v>987</v>
      </c>
      <c r="G3394" s="118" t="s">
        <v>988</v>
      </c>
      <c r="H3394" s="118" t="s">
        <v>1006</v>
      </c>
      <c r="I3394" s="118">
        <v>28.7199993133544</v>
      </c>
      <c r="J3394" s="118">
        <v>28.7199993133544</v>
      </c>
      <c r="K3394" s="118">
        <v>4.3099999427795401</v>
      </c>
      <c r="L3394" s="181">
        <f>(K3394+'NPV Calcs'!$D$13)*About!$B$135</f>
        <v>11.110256328720327</v>
      </c>
      <c r="M3394" s="95" t="str">
        <f>INDEX('IEA Tech to Policy Mapping'!$B$2:$B$13,MATCH($H3394,'IEA Tech to Policy Mapping'!$A$2:$A$13,0))</f>
        <v>ngps - production methane capture</v>
      </c>
      <c r="N3394" s="182">
        <f>(J3394*About!$A$132/1000)*10^12*'EPA to IEA Scaling'!$E$13</f>
        <v>650801802609.17883</v>
      </c>
      <c r="O3394" s="183">
        <f>L3394/About!$B$144</f>
        <v>20.903470337033927</v>
      </c>
    </row>
    <row r="3395" spans="2:15" x14ac:dyDescent="0.45">
      <c r="B3395" s="118" t="s">
        <v>108</v>
      </c>
      <c r="C3395" s="118" t="s">
        <v>797</v>
      </c>
      <c r="D3395" s="118" t="s">
        <v>985</v>
      </c>
      <c r="E3395" s="118" t="s">
        <v>986</v>
      </c>
      <c r="F3395" s="118" t="s">
        <v>987</v>
      </c>
      <c r="G3395" s="118" t="s">
        <v>988</v>
      </c>
      <c r="H3395" s="118" t="s">
        <v>1006</v>
      </c>
      <c r="I3395" s="118">
        <v>76.169998168945298</v>
      </c>
      <c r="J3395" s="118">
        <v>76.169998168945298</v>
      </c>
      <c r="K3395" s="118">
        <v>4.5700001716613698</v>
      </c>
      <c r="L3395" s="181">
        <f>(K3395+'NPV Calcs'!$D$13)*About!$B$135</f>
        <v>11.343750786333045</v>
      </c>
      <c r="M3395" s="95" t="str">
        <f>INDEX('IEA Tech to Policy Mapping'!$B$2:$B$13,MATCH($H3395,'IEA Tech to Policy Mapping'!$A$2:$A$13,0))</f>
        <v>ngps - production methane capture</v>
      </c>
      <c r="N3395" s="182">
        <f>(J3395*About!$A$132/1000)*10^12*'EPA to IEA Scaling'!$E$13</f>
        <v>1726029710942.1367</v>
      </c>
      <c r="O3395" s="183">
        <f>L3395/About!$B$144</f>
        <v>21.342780135490344</v>
      </c>
    </row>
    <row r="3396" spans="2:15" x14ac:dyDescent="0.45">
      <c r="B3396" s="118" t="s">
        <v>254</v>
      </c>
      <c r="C3396" s="118" t="s">
        <v>797</v>
      </c>
      <c r="D3396" s="118" t="s">
        <v>985</v>
      </c>
      <c r="E3396" s="118" t="s">
        <v>986</v>
      </c>
      <c r="F3396" s="118" t="s">
        <v>987</v>
      </c>
      <c r="G3396" s="118" t="s">
        <v>988</v>
      </c>
      <c r="H3396" s="118" t="s">
        <v>1006</v>
      </c>
      <c r="I3396" s="118">
        <v>11.039999961853001</v>
      </c>
      <c r="J3396" s="118">
        <v>11.039999961853001</v>
      </c>
      <c r="K3396" s="118">
        <v>4.9400000572204501</v>
      </c>
      <c r="L3396" s="181">
        <f>(K3396+'NPV Calcs'!$D$13)*About!$B$135</f>
        <v>11.676030965342621</v>
      </c>
      <c r="M3396" s="95" t="str">
        <f>INDEX('IEA Tech to Policy Mapping'!$B$2:$B$13,MATCH($H3396,'IEA Tech to Policy Mapping'!$A$2:$A$13,0))</f>
        <v>ngps - production methane capture</v>
      </c>
      <c r="N3396" s="182">
        <f>(J3396*About!$A$132/1000)*10^12*'EPA to IEA Scaling'!$E$13</f>
        <v>250168943167.01266</v>
      </c>
      <c r="O3396" s="183">
        <f>L3396/About!$B$144</f>
        <v>21.967951028042652</v>
      </c>
    </row>
    <row r="3397" spans="2:15" x14ac:dyDescent="0.45">
      <c r="B3397" s="118" t="s">
        <v>343</v>
      </c>
      <c r="C3397" s="118" t="s">
        <v>797</v>
      </c>
      <c r="D3397" s="118" t="s">
        <v>985</v>
      </c>
      <c r="E3397" s="118" t="s">
        <v>986</v>
      </c>
      <c r="F3397" s="118" t="s">
        <v>987</v>
      </c>
      <c r="G3397" s="118" t="s">
        <v>988</v>
      </c>
      <c r="H3397" s="118" t="s">
        <v>1006</v>
      </c>
      <c r="I3397" s="118">
        <v>436.07000732421801</v>
      </c>
      <c r="J3397" s="118">
        <v>436.07000732421801</v>
      </c>
      <c r="K3397" s="118">
        <v>5.1399998664855904</v>
      </c>
      <c r="L3397" s="181">
        <f>(K3397+'NPV Calcs'!$D$13)*About!$B$135</f>
        <v>11.855641757178638</v>
      </c>
      <c r="M3397" s="95" t="str">
        <f>INDEX('IEA Tech to Policy Mapping'!$B$2:$B$13,MATCH($H3397,'IEA Tech to Policy Mapping'!$A$2:$A$13,0))</f>
        <v>ngps - production methane capture</v>
      </c>
      <c r="N3397" s="182">
        <f>(J3397*About!$A$132/1000)*10^12*'EPA to IEA Scaling'!$E$13</f>
        <v>9881446852905.6719</v>
      </c>
      <c r="O3397" s="183">
        <f>L3397/About!$B$144</f>
        <v>22.305881022479404</v>
      </c>
    </row>
    <row r="3398" spans="2:15" x14ac:dyDescent="0.45">
      <c r="B3398" s="118" t="s">
        <v>84</v>
      </c>
      <c r="C3398" s="118" t="s">
        <v>797</v>
      </c>
      <c r="D3398" s="118" t="s">
        <v>985</v>
      </c>
      <c r="E3398" s="118" t="s">
        <v>986</v>
      </c>
      <c r="F3398" s="118" t="s">
        <v>987</v>
      </c>
      <c r="G3398" s="118" t="s">
        <v>988</v>
      </c>
      <c r="H3398" s="118" t="s">
        <v>1006</v>
      </c>
      <c r="I3398" s="118">
        <v>89.849998474121094</v>
      </c>
      <c r="J3398" s="118">
        <v>89.849998474121094</v>
      </c>
      <c r="K3398" s="118">
        <v>5.1500000953674299</v>
      </c>
      <c r="L3398" s="181">
        <f>(K3398+'NPV Calcs'!$D$13)*About!$B$135</f>
        <v>11.864622510883395</v>
      </c>
      <c r="M3398" s="95" t="str">
        <f>INDEX('IEA Tech to Policy Mapping'!$B$2:$B$13,MATCH($H3398,'IEA Tech to Policy Mapping'!$A$2:$A$13,0))</f>
        <v>ngps - production methane capture</v>
      </c>
      <c r="N3398" s="182">
        <f>(J3398*About!$A$132/1000)*10^12*'EPA to IEA Scaling'!$E$13</f>
        <v>2036021670244.2654</v>
      </c>
      <c r="O3398" s="183">
        <f>L3398/About!$B$144</f>
        <v>22.322777925045578</v>
      </c>
    </row>
    <row r="3399" spans="2:15" x14ac:dyDescent="0.45">
      <c r="B3399" s="118" t="s">
        <v>27</v>
      </c>
      <c r="C3399" s="118" t="s">
        <v>797</v>
      </c>
      <c r="D3399" s="118" t="s">
        <v>985</v>
      </c>
      <c r="E3399" s="118" t="s">
        <v>986</v>
      </c>
      <c r="F3399" s="118" t="s">
        <v>987</v>
      </c>
      <c r="G3399" s="118" t="s">
        <v>988</v>
      </c>
      <c r="H3399" s="118" t="s">
        <v>1006</v>
      </c>
      <c r="I3399" s="118">
        <v>52.119998931884702</v>
      </c>
      <c r="J3399" s="118">
        <v>52.119998931884702</v>
      </c>
      <c r="K3399" s="118">
        <v>5.2300000190734801</v>
      </c>
      <c r="L3399" s="181">
        <f>(K3399+'NPV Calcs'!$D$13)*About!$B$135</f>
        <v>11.936466827617796</v>
      </c>
      <c r="M3399" s="95" t="str">
        <f>INDEX('IEA Tech to Policy Mapping'!$B$2:$B$13,MATCH($H3399,'IEA Tech to Policy Mapping'!$A$2:$A$13,0))</f>
        <v>ngps - production methane capture</v>
      </c>
      <c r="N3399" s="182">
        <f>(J3399*About!$A$132/1000)*10^12*'EPA to IEA Scaling'!$E$13</f>
        <v>1181051186205.5237</v>
      </c>
      <c r="O3399" s="183">
        <f>L3399/About!$B$144</f>
        <v>22.457949922820266</v>
      </c>
    </row>
    <row r="3400" spans="2:15" x14ac:dyDescent="0.45">
      <c r="B3400" s="118" t="s">
        <v>27</v>
      </c>
      <c r="C3400" s="118" t="s">
        <v>797</v>
      </c>
      <c r="D3400" s="118" t="s">
        <v>985</v>
      </c>
      <c r="E3400" s="118" t="s">
        <v>990</v>
      </c>
      <c r="F3400" s="118" t="s">
        <v>987</v>
      </c>
      <c r="G3400" s="118" t="s">
        <v>988</v>
      </c>
      <c r="H3400" s="118" t="s">
        <v>1006</v>
      </c>
      <c r="I3400" s="118">
        <v>13.899999618530201</v>
      </c>
      <c r="J3400" s="118">
        <v>13.899999618530201</v>
      </c>
      <c r="K3400" s="118">
        <v>5.2300000190734801</v>
      </c>
      <c r="L3400" s="181">
        <f>(K3400+'NPV Calcs'!$D$13)*About!$B$135</f>
        <v>11.936466827617796</v>
      </c>
      <c r="M3400" s="95" t="str">
        <f>INDEX('IEA Tech to Policy Mapping'!$B$2:$B$13,MATCH($H3400,'IEA Tech to Policy Mapping'!$A$2:$A$13,0))</f>
        <v>ngps - production methane capture</v>
      </c>
      <c r="N3400" s="182">
        <f>(J3400*About!$A$132/1000)*10^12*'EPA to IEA Scaling'!$E$13</f>
        <v>314977194438.85992</v>
      </c>
      <c r="O3400" s="183">
        <f>L3400/About!$B$144</f>
        <v>22.457949922820266</v>
      </c>
    </row>
    <row r="3401" spans="2:15" x14ac:dyDescent="0.45">
      <c r="B3401" s="118" t="s">
        <v>53</v>
      </c>
      <c r="C3401" s="118" t="s">
        <v>797</v>
      </c>
      <c r="D3401" s="118" t="s">
        <v>985</v>
      </c>
      <c r="E3401" s="118" t="s">
        <v>986</v>
      </c>
      <c r="F3401" s="118" t="s">
        <v>987</v>
      </c>
      <c r="G3401" s="118" t="s">
        <v>988</v>
      </c>
      <c r="H3401" s="118" t="s">
        <v>1006</v>
      </c>
      <c r="I3401" s="118">
        <v>10.1000003814697</v>
      </c>
      <c r="J3401" s="118">
        <v>10.1000003814697</v>
      </c>
      <c r="K3401" s="118">
        <v>5.4499998092651296</v>
      </c>
      <c r="L3401" s="181">
        <f>(K3401+'NPV Calcs'!$D$13)*About!$B$135</f>
        <v>12.134038698637411</v>
      </c>
      <c r="M3401" s="95" t="str">
        <f>INDEX('IEA Tech to Policy Mapping'!$B$2:$B$13,MATCH($H3401,'IEA Tech to Policy Mapping'!$A$2:$A$13,0))</f>
        <v>ngps - production methane capture</v>
      </c>
      <c r="N3401" s="182">
        <f>(J3401*About!$A$132/1000)*10^12*'EPA to IEA Scaling'!$E$13</f>
        <v>228868336064.2518</v>
      </c>
      <c r="O3401" s="183">
        <f>L3401/About!$B$144</f>
        <v>22.829672916700687</v>
      </c>
    </row>
    <row r="3402" spans="2:15" x14ac:dyDescent="0.45">
      <c r="B3402" s="118" t="s">
        <v>1063</v>
      </c>
      <c r="C3402" s="118" t="s">
        <v>797</v>
      </c>
      <c r="D3402" s="118" t="s">
        <v>985</v>
      </c>
      <c r="E3402" s="118" t="s">
        <v>986</v>
      </c>
      <c r="F3402" s="118" t="s">
        <v>987</v>
      </c>
      <c r="G3402" s="118" t="s">
        <v>988</v>
      </c>
      <c r="H3402" s="118" t="s">
        <v>1006</v>
      </c>
      <c r="I3402" s="118">
        <v>2.9300000667571999</v>
      </c>
      <c r="J3402" s="118">
        <v>2.9300000667571999</v>
      </c>
      <c r="K3402" s="118">
        <v>5.9099998474120996</v>
      </c>
      <c r="L3402" s="181">
        <f>(K3402+'NPV Calcs'!$D$13)*About!$B$135</f>
        <v>12.547143948086147</v>
      </c>
      <c r="M3402" s="95" t="str">
        <f>INDEX('IEA Tech to Policy Mapping'!$B$2:$B$13,MATCH($H3402,'IEA Tech to Policy Mapping'!$A$2:$A$13,0))</f>
        <v>ngps - production methane capture</v>
      </c>
      <c r="N3402" s="182">
        <f>(J3402*About!$A$132/1000)*10^12*'EPA to IEA Scaling'!$E$13</f>
        <v>66394476694.988701</v>
      </c>
      <c r="O3402" s="183">
        <f>L3402/About!$B$144</f>
        <v>23.60691270959386</v>
      </c>
    </row>
    <row r="3403" spans="2:15" x14ac:dyDescent="0.45">
      <c r="B3403" s="118" t="s">
        <v>84</v>
      </c>
      <c r="C3403" s="118" t="s">
        <v>797</v>
      </c>
      <c r="D3403" s="118" t="s">
        <v>962</v>
      </c>
      <c r="E3403" s="118" t="s">
        <v>996</v>
      </c>
      <c r="F3403" s="118" t="s">
        <v>997</v>
      </c>
      <c r="G3403" s="118" t="s">
        <v>988</v>
      </c>
      <c r="H3403" s="118" t="s">
        <v>1010</v>
      </c>
      <c r="I3403" s="118">
        <v>4.0599999427795401</v>
      </c>
      <c r="J3403" s="118">
        <v>4.0599999427795401</v>
      </c>
      <c r="K3403" s="118">
        <v>6.1900000572204501</v>
      </c>
      <c r="L3403" s="181">
        <f>(K3403+'NPV Calcs'!$D$13)*About!$B$135</f>
        <v>12.798599484882473</v>
      </c>
      <c r="M3403" s="95" t="str">
        <f>INDEX('IEA Tech to Policy Mapping'!$B$2:$B$13,MATCH($H3403,'IEA Tech to Policy Mapping'!$A$2:$A$13,0))</f>
        <v>ngps - processing methane capture</v>
      </c>
      <c r="N3403" s="182">
        <f>(J3403*About!$A$132/1000)*10^12*'EPA to IEA Scaling'!$E$13</f>
        <v>92000534280.14798</v>
      </c>
      <c r="O3403" s="183">
        <f>L3403/About!$B$144</f>
        <v>24.080015507493968</v>
      </c>
    </row>
    <row r="3404" spans="2:15" x14ac:dyDescent="0.45">
      <c r="B3404" s="118" t="s">
        <v>97</v>
      </c>
      <c r="C3404" s="118" t="s">
        <v>797</v>
      </c>
      <c r="D3404" s="118" t="s">
        <v>962</v>
      </c>
      <c r="E3404" s="118" t="s">
        <v>996</v>
      </c>
      <c r="F3404" s="118" t="s">
        <v>997</v>
      </c>
      <c r="G3404" s="118" t="s">
        <v>988</v>
      </c>
      <c r="H3404" s="118" t="s">
        <v>1010</v>
      </c>
      <c r="I3404" s="118">
        <v>0.75999999046325595</v>
      </c>
      <c r="J3404" s="118">
        <v>0.75999999046325595</v>
      </c>
      <c r="K3404" s="118">
        <v>6.1900000572204501</v>
      </c>
      <c r="L3404" s="181">
        <f>(K3404+'NPV Calcs'!$D$13)*About!$B$135</f>
        <v>12.798599484882473</v>
      </c>
      <c r="M3404" s="95" t="str">
        <f>INDEX('IEA Tech to Policy Mapping'!$B$2:$B$13,MATCH($H3404,'IEA Tech to Policy Mapping'!$A$2:$A$13,0))</f>
        <v>ngps - processing methane capture</v>
      </c>
      <c r="N3404" s="182">
        <f>(J3404*About!$A$132/1000)*10^12*'EPA to IEA Scaling'!$E$13</f>
        <v>17221774916.493793</v>
      </c>
      <c r="O3404" s="183">
        <f>L3404/About!$B$144</f>
        <v>24.080015507493968</v>
      </c>
    </row>
    <row r="3405" spans="2:15" x14ac:dyDescent="0.45">
      <c r="B3405" s="118" t="s">
        <v>108</v>
      </c>
      <c r="C3405" s="118" t="s">
        <v>797</v>
      </c>
      <c r="D3405" s="118" t="s">
        <v>962</v>
      </c>
      <c r="E3405" s="118" t="s">
        <v>996</v>
      </c>
      <c r="F3405" s="118" t="s">
        <v>997</v>
      </c>
      <c r="G3405" s="118" t="s">
        <v>988</v>
      </c>
      <c r="H3405" s="118" t="s">
        <v>1010</v>
      </c>
      <c r="I3405" s="118">
        <v>0.37000000476837103</v>
      </c>
      <c r="J3405" s="118">
        <v>0.37000000476837103</v>
      </c>
      <c r="K3405" s="118">
        <v>6.1900000572204501</v>
      </c>
      <c r="L3405" s="181">
        <f>(K3405+'NPV Calcs'!$D$13)*About!$B$135</f>
        <v>12.798599484882473</v>
      </c>
      <c r="M3405" s="95" t="str">
        <f>INDEX('IEA Tech to Policy Mapping'!$B$2:$B$13,MATCH($H3405,'IEA Tech to Policy Mapping'!$A$2:$A$13,0))</f>
        <v>ngps - processing methane capture</v>
      </c>
      <c r="N3405" s="182">
        <f>(J3405*About!$A$132/1000)*10^12*'EPA to IEA Scaling'!$E$13</f>
        <v>8384285369.9753942</v>
      </c>
      <c r="O3405" s="183">
        <f>L3405/About!$B$144</f>
        <v>24.080015507493968</v>
      </c>
    </row>
    <row r="3406" spans="2:15" x14ac:dyDescent="0.45">
      <c r="B3406" s="118" t="s">
        <v>254</v>
      </c>
      <c r="C3406" s="118" t="s">
        <v>797</v>
      </c>
      <c r="D3406" s="118" t="s">
        <v>962</v>
      </c>
      <c r="E3406" s="118" t="s">
        <v>996</v>
      </c>
      <c r="F3406" s="118" t="s">
        <v>997</v>
      </c>
      <c r="G3406" s="118" t="s">
        <v>988</v>
      </c>
      <c r="H3406" s="118" t="s">
        <v>1010</v>
      </c>
      <c r="I3406" s="118">
        <v>2.3699998855590798</v>
      </c>
      <c r="J3406" s="118">
        <v>2.3699998855590798</v>
      </c>
      <c r="K3406" s="118">
        <v>6.1900000572204501</v>
      </c>
      <c r="L3406" s="181">
        <f>(K3406+'NPV Calcs'!$D$13)*About!$B$135</f>
        <v>12.798599484882473</v>
      </c>
      <c r="M3406" s="95" t="str">
        <f>INDEX('IEA Tech to Policy Mapping'!$B$2:$B$13,MATCH($H3406,'IEA Tech to Policy Mapping'!$A$2:$A$13,0))</f>
        <v>ngps - processing methane capture</v>
      </c>
      <c r="N3406" s="182">
        <f>(J3406*About!$A$132/1000)*10^12*'EPA to IEA Scaling'!$E$13</f>
        <v>53704743543.924889</v>
      </c>
      <c r="O3406" s="183">
        <f>L3406/About!$B$144</f>
        <v>24.080015507493968</v>
      </c>
    </row>
    <row r="3407" spans="2:15" x14ac:dyDescent="0.45">
      <c r="B3407" s="118" t="s">
        <v>1063</v>
      </c>
      <c r="C3407" s="118" t="s">
        <v>797</v>
      </c>
      <c r="D3407" s="118" t="s">
        <v>962</v>
      </c>
      <c r="E3407" s="118" t="s">
        <v>996</v>
      </c>
      <c r="F3407" s="118" t="s">
        <v>997</v>
      </c>
      <c r="G3407" s="118" t="s">
        <v>988</v>
      </c>
      <c r="H3407" s="118" t="s">
        <v>1010</v>
      </c>
      <c r="I3407" s="118">
        <v>6.2399997711181596</v>
      </c>
      <c r="J3407" s="118">
        <v>6.2399997711181596</v>
      </c>
      <c r="K3407" s="118">
        <v>6.1900000572204501</v>
      </c>
      <c r="L3407" s="181">
        <f>(K3407+'NPV Calcs'!$D$13)*About!$B$135</f>
        <v>12.798599484882473</v>
      </c>
      <c r="M3407" s="95" t="str">
        <f>INDEX('IEA Tech to Policy Mapping'!$B$2:$B$13,MATCH($H3407,'IEA Tech to Policy Mapping'!$A$2:$A$13,0))</f>
        <v>ngps - processing methane capture</v>
      </c>
      <c r="N3407" s="182">
        <f>(J3407*About!$A$132/1000)*10^12*'EPA to IEA Scaling'!$E$13</f>
        <v>141399832744.29443</v>
      </c>
      <c r="O3407" s="183">
        <f>L3407/About!$B$144</f>
        <v>24.080015507493968</v>
      </c>
    </row>
    <row r="3408" spans="2:15" x14ac:dyDescent="0.45">
      <c r="B3408" s="118" t="s">
        <v>343</v>
      </c>
      <c r="C3408" s="118" t="s">
        <v>797</v>
      </c>
      <c r="D3408" s="118" t="s">
        <v>962</v>
      </c>
      <c r="E3408" s="118" t="s">
        <v>996</v>
      </c>
      <c r="F3408" s="118" t="s">
        <v>997</v>
      </c>
      <c r="G3408" s="118" t="s">
        <v>988</v>
      </c>
      <c r="H3408" s="118" t="s">
        <v>1010</v>
      </c>
      <c r="I3408" s="118">
        <v>61.569999694824197</v>
      </c>
      <c r="J3408" s="118">
        <v>61.569999694824197</v>
      </c>
      <c r="K3408" s="118">
        <v>6.1900000572204501</v>
      </c>
      <c r="L3408" s="181">
        <f>(K3408+'NPV Calcs'!$D$13)*About!$B$135</f>
        <v>12.798599484882473</v>
      </c>
      <c r="M3408" s="95" t="str">
        <f>INDEX('IEA Tech to Policy Mapping'!$B$2:$B$13,MATCH($H3408,'IEA Tech to Policy Mapping'!$A$2:$A$13,0))</f>
        <v>ngps - processing methane capture</v>
      </c>
      <c r="N3408" s="182">
        <f>(J3408*About!$A$132/1000)*10^12*'EPA to IEA Scaling'!$E$13</f>
        <v>1395190381129.5095</v>
      </c>
      <c r="O3408" s="183">
        <f>L3408/About!$B$144</f>
        <v>24.080015507493968</v>
      </c>
    </row>
    <row r="3409" spans="2:15" x14ac:dyDescent="0.45">
      <c r="B3409" s="118" t="s">
        <v>27</v>
      </c>
      <c r="C3409" s="118" t="s">
        <v>797</v>
      </c>
      <c r="D3409" s="118" t="s">
        <v>962</v>
      </c>
      <c r="E3409" s="118" t="s">
        <v>996</v>
      </c>
      <c r="F3409" s="118" t="s">
        <v>997</v>
      </c>
      <c r="G3409" s="118" t="s">
        <v>988</v>
      </c>
      <c r="H3409" s="118" t="s">
        <v>1010</v>
      </c>
      <c r="I3409" s="118">
        <v>17.360000610351499</v>
      </c>
      <c r="J3409" s="118">
        <v>17.360000610351499</v>
      </c>
      <c r="K3409" s="118">
        <v>6.1900000572204501</v>
      </c>
      <c r="L3409" s="181">
        <f>(K3409+'NPV Calcs'!$D$13)*About!$B$135</f>
        <v>12.798599484882473</v>
      </c>
      <c r="M3409" s="95" t="str">
        <f>INDEX('IEA Tech to Policy Mapping'!$B$2:$B$13,MATCH($H3409,'IEA Tech to Policy Mapping'!$A$2:$A$13,0))</f>
        <v>ngps - processing methane capture</v>
      </c>
      <c r="N3409" s="182">
        <f>(J3409*About!$A$132/1000)*10^12*'EPA to IEA Scaling'!$E$13</f>
        <v>393381614227.95801</v>
      </c>
      <c r="O3409" s="183">
        <f>L3409/About!$B$144</f>
        <v>24.080015507493968</v>
      </c>
    </row>
    <row r="3410" spans="2:15" x14ac:dyDescent="0.45">
      <c r="B3410" s="118" t="s">
        <v>53</v>
      </c>
      <c r="C3410" s="118" t="s">
        <v>797</v>
      </c>
      <c r="D3410" s="118" t="s">
        <v>962</v>
      </c>
      <c r="E3410" s="118" t="s">
        <v>996</v>
      </c>
      <c r="F3410" s="118" t="s">
        <v>997</v>
      </c>
      <c r="G3410" s="118" t="s">
        <v>988</v>
      </c>
      <c r="H3410" s="118" t="s">
        <v>1010</v>
      </c>
      <c r="I3410" s="118">
        <v>2.2799999713897701</v>
      </c>
      <c r="J3410" s="118">
        <v>2.2799999713897701</v>
      </c>
      <c r="K3410" s="118">
        <v>6.1900000572204501</v>
      </c>
      <c r="L3410" s="181">
        <f>(K3410+'NPV Calcs'!$D$13)*About!$B$135</f>
        <v>12.798599484882473</v>
      </c>
      <c r="M3410" s="95" t="str">
        <f>INDEX('IEA Tech to Policy Mapping'!$B$2:$B$13,MATCH($H3410,'IEA Tech to Policy Mapping'!$A$2:$A$13,0))</f>
        <v>ngps - processing methane capture</v>
      </c>
      <c r="N3410" s="182">
        <f>(J3410*About!$A$132/1000)*10^12*'EPA to IEA Scaling'!$E$13</f>
        <v>51665324749.481422</v>
      </c>
      <c r="O3410" s="183">
        <f>L3410/About!$B$144</f>
        <v>24.080015507493968</v>
      </c>
    </row>
    <row r="3411" spans="2:15" x14ac:dyDescent="0.45">
      <c r="B3411" s="118" t="s">
        <v>84</v>
      </c>
      <c r="C3411" s="118" t="s">
        <v>797</v>
      </c>
      <c r="D3411" s="118" t="s">
        <v>985</v>
      </c>
      <c r="E3411" s="118" t="s">
        <v>1007</v>
      </c>
      <c r="F3411" s="118" t="s">
        <v>997</v>
      </c>
      <c r="G3411" s="118" t="s">
        <v>1000</v>
      </c>
      <c r="H3411" s="118" t="s">
        <v>1008</v>
      </c>
      <c r="I3411" s="118">
        <v>9.9999997764825804E-3</v>
      </c>
      <c r="J3411" s="118">
        <v>9.9999997764825804E-3</v>
      </c>
      <c r="K3411" s="118">
        <v>6.4899997711181596</v>
      </c>
      <c r="L3411" s="181">
        <f>(K3411+'NPV Calcs'!$D$13)*About!$B$135</f>
        <v>13.0680156726365</v>
      </c>
      <c r="M3411" s="95" t="str">
        <f>INDEX('IEA Tech to Policy Mapping'!$B$2:$B$13,MATCH($H3411,'IEA Tech to Policy Mapping'!$A$2:$A$13,0))</f>
        <v>ngps - T&amp;D methane capture</v>
      </c>
      <c r="N3411" s="182">
        <f>(J3411*About!$A$132/1000)*10^12*'EPA to IEA Scaling'!$E$13</f>
        <v>226602299.31134129</v>
      </c>
      <c r="O3411" s="183">
        <f>L3411/About!$B$144</f>
        <v>24.586910499149099</v>
      </c>
    </row>
    <row r="3412" spans="2:15" x14ac:dyDescent="0.45">
      <c r="B3412" s="118" t="s">
        <v>97</v>
      </c>
      <c r="C3412" s="118" t="s">
        <v>797</v>
      </c>
      <c r="D3412" s="118" t="s">
        <v>985</v>
      </c>
      <c r="E3412" s="118" t="s">
        <v>1007</v>
      </c>
      <c r="F3412" s="118" t="s">
        <v>997</v>
      </c>
      <c r="G3412" s="118" t="s">
        <v>1000</v>
      </c>
      <c r="H3412" s="118" t="s">
        <v>1008</v>
      </c>
      <c r="I3412" s="118">
        <v>9.9999997764825804E-3</v>
      </c>
      <c r="J3412" s="118">
        <v>9.9999997764825804E-3</v>
      </c>
      <c r="K3412" s="118">
        <v>6.4899997711181596</v>
      </c>
      <c r="L3412" s="181">
        <f>(K3412+'NPV Calcs'!$D$13)*About!$B$135</f>
        <v>13.0680156726365</v>
      </c>
      <c r="M3412" s="95" t="str">
        <f>INDEX('IEA Tech to Policy Mapping'!$B$2:$B$13,MATCH($H3412,'IEA Tech to Policy Mapping'!$A$2:$A$13,0))</f>
        <v>ngps - T&amp;D methane capture</v>
      </c>
      <c r="N3412" s="182">
        <f>(J3412*About!$A$132/1000)*10^12*'EPA to IEA Scaling'!$E$13</f>
        <v>226602299.31134129</v>
      </c>
      <c r="O3412" s="183">
        <f>L3412/About!$B$144</f>
        <v>24.586910499149099</v>
      </c>
    </row>
    <row r="3413" spans="2:15" x14ac:dyDescent="0.45">
      <c r="B3413" s="118" t="s">
        <v>108</v>
      </c>
      <c r="C3413" s="118" t="s">
        <v>797</v>
      </c>
      <c r="D3413" s="118" t="s">
        <v>985</v>
      </c>
      <c r="E3413" s="118" t="s">
        <v>1007</v>
      </c>
      <c r="F3413" s="118" t="s">
        <v>997</v>
      </c>
      <c r="G3413" s="118" t="s">
        <v>1000</v>
      </c>
      <c r="H3413" s="118" t="s">
        <v>1008</v>
      </c>
      <c r="I3413" s="118">
        <v>1.9999999552965102E-2</v>
      </c>
      <c r="J3413" s="118">
        <v>9.9999997764825804E-3</v>
      </c>
      <c r="K3413" s="118">
        <v>6.4899997711181596</v>
      </c>
      <c r="L3413" s="181">
        <f>(K3413+'NPV Calcs'!$D$13)*About!$B$135</f>
        <v>13.0680156726365</v>
      </c>
      <c r="M3413" s="95" t="str">
        <f>INDEX('IEA Tech to Policy Mapping'!$B$2:$B$13,MATCH($H3413,'IEA Tech to Policy Mapping'!$A$2:$A$13,0))</f>
        <v>ngps - T&amp;D methane capture</v>
      </c>
      <c r="N3413" s="182">
        <f>(J3413*About!$A$132/1000)*10^12*'EPA to IEA Scaling'!$E$13</f>
        <v>226602299.31134129</v>
      </c>
      <c r="O3413" s="183">
        <f>L3413/About!$B$144</f>
        <v>24.586910499149099</v>
      </c>
    </row>
    <row r="3414" spans="2:15" x14ac:dyDescent="0.45">
      <c r="B3414" s="118" t="s">
        <v>254</v>
      </c>
      <c r="C3414" s="118" t="s">
        <v>797</v>
      </c>
      <c r="D3414" s="118" t="s">
        <v>985</v>
      </c>
      <c r="E3414" s="118" t="s">
        <v>1007</v>
      </c>
      <c r="F3414" s="118" t="s">
        <v>997</v>
      </c>
      <c r="G3414" s="118" t="s">
        <v>1000</v>
      </c>
      <c r="H3414" s="118" t="s">
        <v>1008</v>
      </c>
      <c r="I3414" s="118">
        <v>9.9999997764825804E-3</v>
      </c>
      <c r="J3414" s="118">
        <v>9.9999997764825804E-3</v>
      </c>
      <c r="K3414" s="118">
        <v>6.4899997711181596</v>
      </c>
      <c r="L3414" s="181">
        <f>(K3414+'NPV Calcs'!$D$13)*About!$B$135</f>
        <v>13.0680156726365</v>
      </c>
      <c r="M3414" s="95" t="str">
        <f>INDEX('IEA Tech to Policy Mapping'!$B$2:$B$13,MATCH($H3414,'IEA Tech to Policy Mapping'!$A$2:$A$13,0))</f>
        <v>ngps - T&amp;D methane capture</v>
      </c>
      <c r="N3414" s="182">
        <f>(J3414*About!$A$132/1000)*10^12*'EPA to IEA Scaling'!$E$13</f>
        <v>226602299.31134129</v>
      </c>
      <c r="O3414" s="183">
        <f>L3414/About!$B$144</f>
        <v>24.586910499149099</v>
      </c>
    </row>
    <row r="3415" spans="2:15" x14ac:dyDescent="0.45">
      <c r="B3415" s="118" t="s">
        <v>343</v>
      </c>
      <c r="C3415" s="118" t="s">
        <v>797</v>
      </c>
      <c r="D3415" s="118" t="s">
        <v>985</v>
      </c>
      <c r="E3415" s="118" t="s">
        <v>1007</v>
      </c>
      <c r="F3415" s="118" t="s">
        <v>997</v>
      </c>
      <c r="G3415" s="118" t="s">
        <v>1000</v>
      </c>
      <c r="H3415" s="118" t="s">
        <v>1008</v>
      </c>
      <c r="I3415" s="118">
        <v>0.20999999344348899</v>
      </c>
      <c r="J3415" s="118">
        <v>0.18000000715255701</v>
      </c>
      <c r="K3415" s="118">
        <v>6.4899997711181596</v>
      </c>
      <c r="L3415" s="181">
        <f>(K3415+'NPV Calcs'!$D$13)*About!$B$135</f>
        <v>13.0680156726365</v>
      </c>
      <c r="M3415" s="95" t="str">
        <f>INDEX('IEA Tech to Policy Mapping'!$B$2:$B$13,MATCH($H3415,'IEA Tech to Policy Mapping'!$A$2:$A$13,0))</f>
        <v>ngps - T&amp;D methane capture</v>
      </c>
      <c r="N3415" s="182">
        <f>(J3415*About!$A$132/1000)*10^12*'EPA to IEA Scaling'!$E$13</f>
        <v>4078841640.8519449</v>
      </c>
      <c r="O3415" s="183">
        <f>L3415/About!$B$144</f>
        <v>24.586910499149099</v>
      </c>
    </row>
    <row r="3416" spans="2:15" x14ac:dyDescent="0.45">
      <c r="B3416" s="118" t="s">
        <v>27</v>
      </c>
      <c r="C3416" s="118" t="s">
        <v>797</v>
      </c>
      <c r="D3416" s="118" t="s">
        <v>962</v>
      </c>
      <c r="E3416" s="118" t="s">
        <v>996</v>
      </c>
      <c r="F3416" s="118" t="s">
        <v>997</v>
      </c>
      <c r="G3416" s="118" t="s">
        <v>1000</v>
      </c>
      <c r="H3416" s="118" t="s">
        <v>1008</v>
      </c>
      <c r="I3416" s="118">
        <v>15.789999961853001</v>
      </c>
      <c r="J3416" s="118">
        <v>13.4300003051757</v>
      </c>
      <c r="K3416" s="118">
        <v>6.4899997711181596</v>
      </c>
      <c r="L3416" s="181">
        <f>(K3416+'NPV Calcs'!$D$13)*About!$B$135</f>
        <v>13.0680156726365</v>
      </c>
      <c r="M3416" s="95" t="str">
        <f>INDEX('IEA Tech to Policy Mapping'!$B$2:$B$13,MATCH($H3416,'IEA Tech to Policy Mapping'!$A$2:$A$13,0))</f>
        <v>ngps - T&amp;D methane capture</v>
      </c>
      <c r="N3416" s="182">
        <f>(J3416*About!$A$132/1000)*10^12*'EPA to IEA Scaling'!$E$13</f>
        <v>304326901692.71924</v>
      </c>
      <c r="O3416" s="183">
        <f>L3416/About!$B$144</f>
        <v>24.586910499149099</v>
      </c>
    </row>
    <row r="3417" spans="2:15" x14ac:dyDescent="0.45">
      <c r="B3417" s="118" t="s">
        <v>53</v>
      </c>
      <c r="C3417" s="118" t="s">
        <v>797</v>
      </c>
      <c r="D3417" s="118" t="s">
        <v>962</v>
      </c>
      <c r="E3417" s="118" t="s">
        <v>996</v>
      </c>
      <c r="F3417" s="118" t="s">
        <v>997</v>
      </c>
      <c r="G3417" s="118" t="s">
        <v>1000</v>
      </c>
      <c r="H3417" s="118" t="s">
        <v>1008</v>
      </c>
      <c r="I3417" s="118">
        <v>2.0399999618530198</v>
      </c>
      <c r="J3417" s="118">
        <v>1.7400000095367401</v>
      </c>
      <c r="K3417" s="118">
        <v>6.4899997711181596</v>
      </c>
      <c r="L3417" s="181">
        <f>(K3417+'NPV Calcs'!$D$13)*About!$B$135</f>
        <v>13.0680156726365</v>
      </c>
      <c r="M3417" s="95" t="str">
        <f>INDEX('IEA Tech to Policy Mapping'!$B$2:$B$13,MATCH($H3417,'IEA Tech to Policy Mapping'!$A$2:$A$13,0))</f>
        <v>ngps - T&amp;D methane capture</v>
      </c>
      <c r="N3417" s="182">
        <f>(J3417*About!$A$132/1000)*10^12*'EPA to IEA Scaling'!$E$13</f>
        <v>39428801177.580498</v>
      </c>
      <c r="O3417" s="183">
        <f>L3417/About!$B$144</f>
        <v>24.586910499149099</v>
      </c>
    </row>
    <row r="3418" spans="2:15" x14ac:dyDescent="0.45">
      <c r="B3418" s="118" t="s">
        <v>27</v>
      </c>
      <c r="C3418" s="118" t="s">
        <v>797</v>
      </c>
      <c r="D3418" s="118" t="s">
        <v>985</v>
      </c>
      <c r="E3418" s="118" t="s">
        <v>1007</v>
      </c>
      <c r="F3418" s="118" t="s">
        <v>997</v>
      </c>
      <c r="G3418" s="118" t="s">
        <v>1000</v>
      </c>
      <c r="H3418" s="118" t="s">
        <v>1008</v>
      </c>
      <c r="I3418" s="118">
        <v>2.9999999329447701E-2</v>
      </c>
      <c r="J3418" s="118">
        <v>2.9999999329447701E-2</v>
      </c>
      <c r="K3418" s="118">
        <v>6.4899997711181596</v>
      </c>
      <c r="L3418" s="181">
        <f>(K3418+'NPV Calcs'!$D$13)*About!$B$135</f>
        <v>13.0680156726365</v>
      </c>
      <c r="M3418" s="95" t="str">
        <f>INDEX('IEA Tech to Policy Mapping'!$B$2:$B$13,MATCH($H3418,'IEA Tech to Policy Mapping'!$A$2:$A$13,0))</f>
        <v>ngps - T&amp;D methane capture</v>
      </c>
      <c r="N3418" s="182">
        <f>(J3418*About!$A$132/1000)*10^12*'EPA to IEA Scaling'!$E$13</f>
        <v>679806897.9340229</v>
      </c>
      <c r="O3418" s="183">
        <f>L3418/About!$B$144</f>
        <v>24.586910499149099</v>
      </c>
    </row>
    <row r="3419" spans="2:15" x14ac:dyDescent="0.45">
      <c r="B3419" s="118" t="s">
        <v>84</v>
      </c>
      <c r="C3419" s="118" t="s">
        <v>797</v>
      </c>
      <c r="D3419" s="118" t="s">
        <v>962</v>
      </c>
      <c r="E3419" s="118" t="s">
        <v>996</v>
      </c>
      <c r="F3419" s="118" t="s">
        <v>997</v>
      </c>
      <c r="G3419" s="118" t="s">
        <v>1000</v>
      </c>
      <c r="H3419" s="118" t="s">
        <v>1008</v>
      </c>
      <c r="I3419" s="118">
        <v>3.6500000953674299</v>
      </c>
      <c r="J3419" s="118">
        <v>3.0999999046325599</v>
      </c>
      <c r="K3419" s="118">
        <v>6.4899997711181596</v>
      </c>
      <c r="L3419" s="181">
        <f>(K3419+'NPV Calcs'!$D$13)*About!$B$135</f>
        <v>13.0680156726365</v>
      </c>
      <c r="M3419" s="95" t="str">
        <f>INDEX('IEA Tech to Policy Mapping'!$B$2:$B$13,MATCH($H3419,'IEA Tech to Policy Mapping'!$A$2:$A$13,0))</f>
        <v>ngps - T&amp;D methane capture</v>
      </c>
      <c r="N3419" s="182">
        <f>(J3419*About!$A$132/1000)*10^12*'EPA to IEA Scaling'!$E$13</f>
        <v>70246712195.604065</v>
      </c>
      <c r="O3419" s="183">
        <f>L3419/About!$B$144</f>
        <v>24.586910499149099</v>
      </c>
    </row>
    <row r="3420" spans="2:15" x14ac:dyDescent="0.45">
      <c r="B3420" s="118" t="s">
        <v>97</v>
      </c>
      <c r="C3420" s="118" t="s">
        <v>797</v>
      </c>
      <c r="D3420" s="118" t="s">
        <v>962</v>
      </c>
      <c r="E3420" s="118" t="s">
        <v>996</v>
      </c>
      <c r="F3420" s="118" t="s">
        <v>997</v>
      </c>
      <c r="G3420" s="118" t="s">
        <v>1000</v>
      </c>
      <c r="H3420" s="118" t="s">
        <v>1008</v>
      </c>
      <c r="I3420" s="118">
        <v>0.68000000715255704</v>
      </c>
      <c r="J3420" s="118">
        <v>0.57999998331069902</v>
      </c>
      <c r="K3420" s="118">
        <v>6.4899997711181596</v>
      </c>
      <c r="L3420" s="181">
        <f>(K3420+'NPV Calcs'!$D$13)*About!$B$135</f>
        <v>13.0680156726365</v>
      </c>
      <c r="M3420" s="95" t="str">
        <f>INDEX('IEA Tech to Policy Mapping'!$B$2:$B$13,MATCH($H3420,'IEA Tech to Policy Mapping'!$A$2:$A$13,0))</f>
        <v>ngps - T&amp;D methane capture</v>
      </c>
      <c r="N3420" s="182">
        <f>(J3420*About!$A$132/1000)*10^12*'EPA to IEA Scaling'!$E$13</f>
        <v>13142933275.641846</v>
      </c>
      <c r="O3420" s="183">
        <f>L3420/About!$B$144</f>
        <v>24.586910499149099</v>
      </c>
    </row>
    <row r="3421" spans="2:15" x14ac:dyDescent="0.45">
      <c r="B3421" s="118" t="s">
        <v>108</v>
      </c>
      <c r="C3421" s="118" t="s">
        <v>797</v>
      </c>
      <c r="D3421" s="118" t="s">
        <v>962</v>
      </c>
      <c r="E3421" s="118" t="s">
        <v>996</v>
      </c>
      <c r="F3421" s="118" t="s">
        <v>997</v>
      </c>
      <c r="G3421" s="118" t="s">
        <v>1000</v>
      </c>
      <c r="H3421" s="118" t="s">
        <v>1008</v>
      </c>
      <c r="I3421" s="118">
        <v>0.33000001311302102</v>
      </c>
      <c r="J3421" s="118">
        <v>0.28000000119209201</v>
      </c>
      <c r="K3421" s="118">
        <v>6.4899997711181596</v>
      </c>
      <c r="L3421" s="181">
        <f>(K3421+'NPV Calcs'!$D$13)*About!$B$135</f>
        <v>13.0680156726365</v>
      </c>
      <c r="M3421" s="95" t="str">
        <f>INDEX('IEA Tech to Policy Mapping'!$B$2:$B$13,MATCH($H3421,'IEA Tech to Policy Mapping'!$A$2:$A$13,0))</f>
        <v>ngps - T&amp;D methane capture</v>
      </c>
      <c r="N3421" s="182">
        <f>(J3421*About!$A$132/1000)*10^12*'EPA to IEA Scaling'!$E$13</f>
        <v>6344864549.5494089</v>
      </c>
      <c r="O3421" s="183">
        <f>L3421/About!$B$144</f>
        <v>24.586910499149099</v>
      </c>
    </row>
    <row r="3422" spans="2:15" x14ac:dyDescent="0.45">
      <c r="B3422" s="118" t="s">
        <v>254</v>
      </c>
      <c r="C3422" s="118" t="s">
        <v>797</v>
      </c>
      <c r="D3422" s="118" t="s">
        <v>962</v>
      </c>
      <c r="E3422" s="118" t="s">
        <v>996</v>
      </c>
      <c r="F3422" s="118" t="s">
        <v>997</v>
      </c>
      <c r="G3422" s="118" t="s">
        <v>1000</v>
      </c>
      <c r="H3422" s="118" t="s">
        <v>1008</v>
      </c>
      <c r="I3422" s="118">
        <v>2.16000008583068</v>
      </c>
      <c r="J3422" s="118">
        <v>1.8400000333786</v>
      </c>
      <c r="K3422" s="118">
        <v>6.4899997711181596</v>
      </c>
      <c r="L3422" s="181">
        <f>(K3422+'NPV Calcs'!$D$13)*About!$B$135</f>
        <v>13.0680156726365</v>
      </c>
      <c r="M3422" s="95" t="str">
        <f>INDEX('IEA Tech to Policy Mapping'!$B$2:$B$13,MATCH($H3422,'IEA Tech to Policy Mapping'!$A$2:$A$13,0))</f>
        <v>ngps - T&amp;D methane capture</v>
      </c>
      <c r="N3422" s="182">
        <f>(J3422*About!$A$132/1000)*10^12*'EPA to IEA Scaling'!$E$13</f>
        <v>41694824761.605507</v>
      </c>
      <c r="O3422" s="183">
        <f>L3422/About!$B$144</f>
        <v>24.586910499149099</v>
      </c>
    </row>
    <row r="3423" spans="2:15" x14ac:dyDescent="0.45">
      <c r="B3423" s="118" t="s">
        <v>1063</v>
      </c>
      <c r="C3423" s="118" t="s">
        <v>797</v>
      </c>
      <c r="D3423" s="118" t="s">
        <v>962</v>
      </c>
      <c r="E3423" s="118" t="s">
        <v>996</v>
      </c>
      <c r="F3423" s="118" t="s">
        <v>997</v>
      </c>
      <c r="G3423" s="118" t="s">
        <v>1000</v>
      </c>
      <c r="H3423" s="118" t="s">
        <v>1008</v>
      </c>
      <c r="I3423" s="118">
        <v>5.67000007629394</v>
      </c>
      <c r="J3423" s="118">
        <v>4.8200001716613698</v>
      </c>
      <c r="K3423" s="118">
        <v>6.4899997711181596</v>
      </c>
      <c r="L3423" s="181">
        <f>(K3423+'NPV Calcs'!$D$13)*About!$B$135</f>
        <v>13.0680156726365</v>
      </c>
      <c r="M3423" s="95" t="str">
        <f>INDEX('IEA Tech to Policy Mapping'!$B$2:$B$13,MATCH($H3423,'IEA Tech to Policy Mapping'!$A$2:$A$13,0))</f>
        <v>ngps - T&amp;D methane capture</v>
      </c>
      <c r="N3423" s="182">
        <f>(J3423*About!$A$132/1000)*10^12*'EPA to IEA Scaling'!$E$13</f>
        <v>109222314599.26158</v>
      </c>
      <c r="O3423" s="183">
        <f>L3423/About!$B$144</f>
        <v>24.586910499149099</v>
      </c>
    </row>
    <row r="3424" spans="2:15" x14ac:dyDescent="0.45">
      <c r="B3424" s="118" t="s">
        <v>343</v>
      </c>
      <c r="C3424" s="118" t="s">
        <v>797</v>
      </c>
      <c r="D3424" s="118" t="s">
        <v>962</v>
      </c>
      <c r="E3424" s="118" t="s">
        <v>996</v>
      </c>
      <c r="F3424" s="118" t="s">
        <v>997</v>
      </c>
      <c r="G3424" s="118" t="s">
        <v>1000</v>
      </c>
      <c r="H3424" s="118" t="s">
        <v>1008</v>
      </c>
      <c r="I3424" s="118">
        <v>55.25</v>
      </c>
      <c r="J3424" s="118">
        <v>46.959999084472599</v>
      </c>
      <c r="K3424" s="118">
        <v>6.4899997711181596</v>
      </c>
      <c r="L3424" s="181">
        <f>(K3424+'NPV Calcs'!$D$13)*About!$B$135</f>
        <v>13.0680156726365</v>
      </c>
      <c r="M3424" s="95" t="str">
        <f>INDEX('IEA Tech to Policy Mapping'!$B$2:$B$13,MATCH($H3424,'IEA Tech to Policy Mapping'!$A$2:$A$13,0))</f>
        <v>ngps - T&amp;D methane capture</v>
      </c>
      <c r="N3424" s="182">
        <f>(J3424*About!$A$132/1000)*10^12*'EPA to IEA Scaling'!$E$13</f>
        <v>1064124400605.0313</v>
      </c>
      <c r="O3424" s="183">
        <f>L3424/About!$B$144</f>
        <v>24.586910499149099</v>
      </c>
    </row>
    <row r="3425" spans="2:15" x14ac:dyDescent="0.45">
      <c r="B3425" s="118" t="s">
        <v>59</v>
      </c>
      <c r="C3425" s="118" t="s">
        <v>797</v>
      </c>
      <c r="D3425" s="118" t="s">
        <v>985</v>
      </c>
      <c r="E3425" s="118" t="s">
        <v>986</v>
      </c>
      <c r="F3425" s="118" t="s">
        <v>987</v>
      </c>
      <c r="G3425" s="118" t="s">
        <v>988</v>
      </c>
      <c r="H3425" s="118" t="s">
        <v>1004</v>
      </c>
      <c r="I3425" s="118">
        <v>0.68999999761581399</v>
      </c>
      <c r="J3425" s="118">
        <v>0.68999999761581399</v>
      </c>
      <c r="K3425" s="118">
        <v>7.1599998474120996</v>
      </c>
      <c r="L3425" s="181">
        <f>(K3425+'NPV Calcs'!$D$13)*About!$B$135</f>
        <v>13.669712467625999</v>
      </c>
      <c r="M3425" s="95" t="str">
        <f>INDEX('IEA Tech to Policy Mapping'!$B$2:$B$13,MATCH($H3425,'IEA Tech to Policy Mapping'!$A$2:$A$13,0))</f>
        <v>ngps - production methane destruction</v>
      </c>
      <c r="N3425" s="182">
        <f>(J3425*About!$A$132/1000)*10^12*'EPA to IEA Scaling'!$E$13</f>
        <v>15635558947.938322</v>
      </c>
      <c r="O3425" s="183">
        <f>L3425/About!$B$144</f>
        <v>25.718977189045177</v>
      </c>
    </row>
    <row r="3426" spans="2:15" x14ac:dyDescent="0.45">
      <c r="B3426" s="118" t="s">
        <v>59</v>
      </c>
      <c r="C3426" s="118" t="s">
        <v>797</v>
      </c>
      <c r="D3426" s="118" t="s">
        <v>985</v>
      </c>
      <c r="E3426" s="118" t="s">
        <v>1007</v>
      </c>
      <c r="F3426" s="118" t="s">
        <v>997</v>
      </c>
      <c r="G3426" s="118" t="s">
        <v>988</v>
      </c>
      <c r="H3426" s="118" t="s">
        <v>1004</v>
      </c>
      <c r="I3426" s="118">
        <v>0.81999999284744196</v>
      </c>
      <c r="J3426" s="118">
        <v>0.81999999284744196</v>
      </c>
      <c r="K3426" s="118">
        <v>7.3499999046325604</v>
      </c>
      <c r="L3426" s="181">
        <f>(K3426+'NPV Calcs'!$D$13)*About!$B$135</f>
        <v>13.840342933983168</v>
      </c>
      <c r="M3426" s="95" t="str">
        <f>INDEX('IEA Tech to Policy Mapping'!$B$2:$B$13,MATCH($H3426,'IEA Tech to Policy Mapping'!$A$2:$A$13,0))</f>
        <v>ngps - production methane destruction</v>
      </c>
      <c r="N3426" s="182">
        <f>(J3426*About!$A$132/1000)*10^12*'EPA to IEA Scaling'!$E$13</f>
        <v>18581388796.777782</v>
      </c>
      <c r="O3426" s="183">
        <f>L3426/About!$B$144</f>
        <v>26.040011086604423</v>
      </c>
    </row>
    <row r="3427" spans="2:15" x14ac:dyDescent="0.45">
      <c r="B3427" s="118" t="s">
        <v>84</v>
      </c>
      <c r="C3427" s="118" t="s">
        <v>797</v>
      </c>
      <c r="D3427" s="118" t="s">
        <v>985</v>
      </c>
      <c r="E3427" s="118" t="s">
        <v>986</v>
      </c>
      <c r="F3427" s="118" t="s">
        <v>987</v>
      </c>
      <c r="G3427" s="118" t="s">
        <v>988</v>
      </c>
      <c r="H3427" s="118" t="s">
        <v>1004</v>
      </c>
      <c r="I3427" s="118">
        <v>2.1500000953674299</v>
      </c>
      <c r="J3427" s="118">
        <v>2.1500000953674299</v>
      </c>
      <c r="K3427" s="118">
        <v>7.8099999427795401</v>
      </c>
      <c r="L3427" s="181">
        <f>(K3427+'NPV Calcs'!$D$13)*About!$B$135</f>
        <v>14.253448183431912</v>
      </c>
      <c r="M3427" s="95" t="str">
        <f>INDEX('IEA Tech to Policy Mapping'!$B$2:$B$13,MATCH($H3427,'IEA Tech to Policy Mapping'!$A$2:$A$13,0))</f>
        <v>ngps - production methane destruction</v>
      </c>
      <c r="N3427" s="182">
        <f>(J3427*About!$A$132/1000)*10^12*'EPA to IEA Scaling'!$E$13</f>
        <v>48719497601.951897</v>
      </c>
      <c r="O3427" s="183">
        <f>L3427/About!$B$144</f>
        <v>26.81725087949761</v>
      </c>
    </row>
    <row r="3428" spans="2:15" x14ac:dyDescent="0.45">
      <c r="B3428" s="118" t="s">
        <v>97</v>
      </c>
      <c r="C3428" s="118" t="s">
        <v>797</v>
      </c>
      <c r="D3428" s="118" t="s">
        <v>985</v>
      </c>
      <c r="E3428" s="118" t="s">
        <v>986</v>
      </c>
      <c r="F3428" s="118" t="s">
        <v>987</v>
      </c>
      <c r="G3428" s="118" t="s">
        <v>988</v>
      </c>
      <c r="H3428" s="118" t="s">
        <v>1004</v>
      </c>
      <c r="I3428" s="118">
        <v>9.0000003576278603E-2</v>
      </c>
      <c r="J3428" s="118">
        <v>9.0000003576278603E-2</v>
      </c>
      <c r="K3428" s="118">
        <v>7.8099999427795401</v>
      </c>
      <c r="L3428" s="181">
        <f>(K3428+'NPV Calcs'!$D$13)*About!$B$135</f>
        <v>14.253448183431912</v>
      </c>
      <c r="M3428" s="95" t="str">
        <f>INDEX('IEA Tech to Policy Mapping'!$B$2:$B$13,MATCH($H3428,'IEA Tech to Policy Mapping'!$A$2:$A$13,0))</f>
        <v>ngps - production methane destruction</v>
      </c>
      <c r="N3428" s="182">
        <f>(J3428*About!$A$132/1000)*10^12*'EPA to IEA Scaling'!$E$13</f>
        <v>2039420820.4259746</v>
      </c>
      <c r="O3428" s="183">
        <f>L3428/About!$B$144</f>
        <v>26.81725087949761</v>
      </c>
    </row>
    <row r="3429" spans="2:15" x14ac:dyDescent="0.45">
      <c r="B3429" s="118" t="s">
        <v>108</v>
      </c>
      <c r="C3429" s="118" t="s">
        <v>797</v>
      </c>
      <c r="D3429" s="118" t="s">
        <v>985</v>
      </c>
      <c r="E3429" s="118" t="s">
        <v>986</v>
      </c>
      <c r="F3429" s="118" t="s">
        <v>987</v>
      </c>
      <c r="G3429" s="118" t="s">
        <v>988</v>
      </c>
      <c r="H3429" s="118" t="s">
        <v>1004</v>
      </c>
      <c r="I3429" s="118">
        <v>1.8200000524520801</v>
      </c>
      <c r="J3429" s="118">
        <v>1.8200000524520801</v>
      </c>
      <c r="K3429" s="118">
        <v>7.8099999427795401</v>
      </c>
      <c r="L3429" s="181">
        <f>(K3429+'NPV Calcs'!$D$13)*About!$B$135</f>
        <v>14.253448183431912</v>
      </c>
      <c r="M3429" s="95" t="str">
        <f>INDEX('IEA Tech to Policy Mapping'!$B$2:$B$13,MATCH($H3429,'IEA Tech to Policy Mapping'!$A$2:$A$13,0))</f>
        <v>ngps - production methane destruction</v>
      </c>
      <c r="N3429" s="182">
        <f>(J3429*About!$A$132/1000)*10^12*'EPA to IEA Scaling'!$E$13</f>
        <v>41241620585.062363</v>
      </c>
      <c r="O3429" s="183">
        <f>L3429/About!$B$144</f>
        <v>26.81725087949761</v>
      </c>
    </row>
    <row r="3430" spans="2:15" x14ac:dyDescent="0.45">
      <c r="B3430" s="118" t="s">
        <v>254</v>
      </c>
      <c r="C3430" s="118" t="s">
        <v>797</v>
      </c>
      <c r="D3430" s="118" t="s">
        <v>985</v>
      </c>
      <c r="E3430" s="118" t="s">
        <v>986</v>
      </c>
      <c r="F3430" s="118" t="s">
        <v>987</v>
      </c>
      <c r="G3430" s="118" t="s">
        <v>988</v>
      </c>
      <c r="H3430" s="118" t="s">
        <v>1004</v>
      </c>
      <c r="I3430" s="118">
        <v>0.259999990463256</v>
      </c>
      <c r="J3430" s="118">
        <v>0.259999990463256</v>
      </c>
      <c r="K3430" s="118">
        <v>7.8099999427795401</v>
      </c>
      <c r="L3430" s="181">
        <f>(K3430+'NPV Calcs'!$D$13)*About!$B$135</f>
        <v>14.253448183431912</v>
      </c>
      <c r="M3430" s="95" t="str">
        <f>INDEX('IEA Tech to Policy Mapping'!$B$2:$B$13,MATCH($H3430,'IEA Tech to Policy Mapping'!$A$2:$A$13,0))</f>
        <v>ngps - production methane destruction</v>
      </c>
      <c r="N3430" s="182">
        <f>(J3430*About!$A$132/1000)*10^12*'EPA to IEA Scaling'!$E$13</f>
        <v>5891659697.6789188</v>
      </c>
      <c r="O3430" s="183">
        <f>L3430/About!$B$144</f>
        <v>26.81725087949761</v>
      </c>
    </row>
    <row r="3431" spans="2:15" x14ac:dyDescent="0.45">
      <c r="B3431" s="118" t="s">
        <v>1063</v>
      </c>
      <c r="C3431" s="118" t="s">
        <v>797</v>
      </c>
      <c r="D3431" s="118" t="s">
        <v>985</v>
      </c>
      <c r="E3431" s="118" t="s">
        <v>986</v>
      </c>
      <c r="F3431" s="118" t="s">
        <v>987</v>
      </c>
      <c r="G3431" s="118" t="s">
        <v>988</v>
      </c>
      <c r="H3431" s="118" t="s">
        <v>1004</v>
      </c>
      <c r="I3431" s="118">
        <v>7.0000000298023196E-2</v>
      </c>
      <c r="J3431" s="118">
        <v>7.0000000298023196E-2</v>
      </c>
      <c r="K3431" s="118">
        <v>7.8099999427795401</v>
      </c>
      <c r="L3431" s="181">
        <f>(K3431+'NPV Calcs'!$D$13)*About!$B$135</f>
        <v>14.253448183431912</v>
      </c>
      <c r="M3431" s="95" t="str">
        <f>INDEX('IEA Tech to Policy Mapping'!$B$2:$B$13,MATCH($H3431,'IEA Tech to Policy Mapping'!$A$2:$A$13,0))</f>
        <v>ngps - production methane destruction</v>
      </c>
      <c r="N3431" s="182">
        <f>(J3431*About!$A$132/1000)*10^12*'EPA to IEA Scaling'!$E$13</f>
        <v>1586216137.3873568</v>
      </c>
      <c r="O3431" s="183">
        <f>L3431/About!$B$144</f>
        <v>26.81725087949761</v>
      </c>
    </row>
    <row r="3432" spans="2:15" x14ac:dyDescent="0.45">
      <c r="B3432" s="118" t="s">
        <v>343</v>
      </c>
      <c r="C3432" s="118" t="s">
        <v>797</v>
      </c>
      <c r="D3432" s="118" t="s">
        <v>985</v>
      </c>
      <c r="E3432" s="118" t="s">
        <v>986</v>
      </c>
      <c r="F3432" s="118" t="s">
        <v>987</v>
      </c>
      <c r="G3432" s="118" t="s">
        <v>988</v>
      </c>
      <c r="H3432" s="118" t="s">
        <v>1004</v>
      </c>
      <c r="I3432" s="118">
        <v>10.420000076293899</v>
      </c>
      <c r="J3432" s="118">
        <v>10.420000076293899</v>
      </c>
      <c r="K3432" s="118">
        <v>7.8099999427795401</v>
      </c>
      <c r="L3432" s="181">
        <f>(K3432+'NPV Calcs'!$D$13)*About!$B$135</f>
        <v>14.253448183431912</v>
      </c>
      <c r="M3432" s="95" t="str">
        <f>INDEX('IEA Tech to Policy Mapping'!$B$2:$B$13,MATCH($H3432,'IEA Tech to Policy Mapping'!$A$2:$A$13,0))</f>
        <v>ngps - production methane destruction</v>
      </c>
      <c r="N3432" s="182">
        <f>(J3432*About!$A$132/1000)*10^12*'EPA to IEA Scaling'!$E$13</f>
        <v>236119602888.93933</v>
      </c>
      <c r="O3432" s="183">
        <f>L3432/About!$B$144</f>
        <v>26.81725087949761</v>
      </c>
    </row>
    <row r="3433" spans="2:15" x14ac:dyDescent="0.45">
      <c r="B3433" s="118" t="s">
        <v>27</v>
      </c>
      <c r="C3433" s="118" t="s">
        <v>797</v>
      </c>
      <c r="D3433" s="118" t="s">
        <v>985</v>
      </c>
      <c r="E3433" s="118" t="s">
        <v>986</v>
      </c>
      <c r="F3433" s="118" t="s">
        <v>987</v>
      </c>
      <c r="G3433" s="118" t="s">
        <v>988</v>
      </c>
      <c r="H3433" s="118" t="s">
        <v>1004</v>
      </c>
      <c r="I3433" s="118">
        <v>1.25</v>
      </c>
      <c r="J3433" s="118">
        <v>1.25</v>
      </c>
      <c r="K3433" s="118">
        <v>7.8099999427795401</v>
      </c>
      <c r="L3433" s="181">
        <f>(K3433+'NPV Calcs'!$D$13)*About!$B$135</f>
        <v>14.253448183431912</v>
      </c>
      <c r="M3433" s="95" t="str">
        <f>INDEX('IEA Tech to Policy Mapping'!$B$2:$B$13,MATCH($H3433,'IEA Tech to Policy Mapping'!$A$2:$A$13,0))</f>
        <v>ngps - production methane destruction</v>
      </c>
      <c r="N3433" s="182">
        <f>(J3433*About!$A$132/1000)*10^12*'EPA to IEA Scaling'!$E$13</f>
        <v>28325288047.037186</v>
      </c>
      <c r="O3433" s="183">
        <f>L3433/About!$B$144</f>
        <v>26.81725087949761</v>
      </c>
    </row>
    <row r="3434" spans="2:15" x14ac:dyDescent="0.45">
      <c r="B3434" s="118" t="s">
        <v>53</v>
      </c>
      <c r="C3434" s="118" t="s">
        <v>797</v>
      </c>
      <c r="D3434" s="118" t="s">
        <v>985</v>
      </c>
      <c r="E3434" s="118" t="s">
        <v>986</v>
      </c>
      <c r="F3434" s="118" t="s">
        <v>987</v>
      </c>
      <c r="G3434" s="118" t="s">
        <v>988</v>
      </c>
      <c r="H3434" s="118" t="s">
        <v>1004</v>
      </c>
      <c r="I3434" s="118">
        <v>0.239999994635581</v>
      </c>
      <c r="J3434" s="118">
        <v>0.239999994635581</v>
      </c>
      <c r="K3434" s="118">
        <v>7.8099999427795401</v>
      </c>
      <c r="L3434" s="181">
        <f>(K3434+'NPV Calcs'!$D$13)*About!$B$135</f>
        <v>14.253448183431912</v>
      </c>
      <c r="M3434" s="95" t="str">
        <f>INDEX('IEA Tech to Policy Mapping'!$B$2:$B$13,MATCH($H3434,'IEA Tech to Policy Mapping'!$A$2:$A$13,0))</f>
        <v>ngps - production methane destruction</v>
      </c>
      <c r="N3434" s="182">
        <f>(J3434*About!$A$132/1000)*10^12*'EPA to IEA Scaling'!$E$13</f>
        <v>5438455183.4721699</v>
      </c>
      <c r="O3434" s="183">
        <f>L3434/About!$B$144</f>
        <v>26.81725087949761</v>
      </c>
    </row>
    <row r="3435" spans="2:15" x14ac:dyDescent="0.45">
      <c r="B3435" s="118" t="s">
        <v>27</v>
      </c>
      <c r="C3435" s="118" t="s">
        <v>797</v>
      </c>
      <c r="D3435" s="118" t="s">
        <v>985</v>
      </c>
      <c r="E3435" s="118" t="s">
        <v>990</v>
      </c>
      <c r="F3435" s="118" t="s">
        <v>987</v>
      </c>
      <c r="G3435" s="118" t="s">
        <v>988</v>
      </c>
      <c r="H3435" s="118" t="s">
        <v>1004</v>
      </c>
      <c r="I3435" s="118">
        <v>0.33000001311302102</v>
      </c>
      <c r="J3435" s="118">
        <v>0.33000001311302102</v>
      </c>
      <c r="K3435" s="118">
        <v>7.88000011444091</v>
      </c>
      <c r="L3435" s="181">
        <f>(K3435+'NPV Calcs'!$D$13)*About!$B$135</f>
        <v>14.316312174687464</v>
      </c>
      <c r="M3435" s="95" t="str">
        <f>INDEX('IEA Tech to Policy Mapping'!$B$2:$B$13,MATCH($H3435,'IEA Tech to Policy Mapping'!$A$2:$A$13,0))</f>
        <v>ngps - production methane destruction</v>
      </c>
      <c r="N3435" s="182">
        <f>(J3435*About!$A$132/1000)*10^12*'EPA to IEA Scaling'!$E$13</f>
        <v>7477876341.5618954</v>
      </c>
      <c r="O3435" s="183">
        <f>L3435/About!$B$144</f>
        <v>26.935526780394792</v>
      </c>
    </row>
    <row r="3436" spans="2:15" x14ac:dyDescent="0.45">
      <c r="B3436" s="118" t="s">
        <v>84</v>
      </c>
      <c r="C3436" s="118" t="s">
        <v>797</v>
      </c>
      <c r="D3436" s="118" t="s">
        <v>985</v>
      </c>
      <c r="E3436" s="118" t="s">
        <v>1007</v>
      </c>
      <c r="F3436" s="118" t="s">
        <v>997</v>
      </c>
      <c r="G3436" s="118" t="s">
        <v>988</v>
      </c>
      <c r="H3436" s="118" t="s">
        <v>1004</v>
      </c>
      <c r="I3436" s="118">
        <v>9.0000003576278603E-2</v>
      </c>
      <c r="J3436" s="118">
        <v>9.0000003576278603E-2</v>
      </c>
      <c r="K3436" s="118">
        <v>8.8199996948242099</v>
      </c>
      <c r="L3436" s="181">
        <f>(K3436+'NPV Calcs'!$D$13)*About!$B$135</f>
        <v>15.160483324542632</v>
      </c>
      <c r="M3436" s="95" t="str">
        <f>INDEX('IEA Tech to Policy Mapping'!$B$2:$B$13,MATCH($H3436,'IEA Tech to Policy Mapping'!$A$2:$A$13,0))</f>
        <v>ngps - production methane destruction</v>
      </c>
      <c r="N3436" s="182">
        <f>(J3436*About!$A$132/1000)*10^12*'EPA to IEA Scaling'!$E$13</f>
        <v>2039420820.4259746</v>
      </c>
      <c r="O3436" s="183">
        <f>L3436/About!$B$144</f>
        <v>28.523798559936154</v>
      </c>
    </row>
    <row r="3437" spans="2:15" x14ac:dyDescent="0.45">
      <c r="B3437" s="118" t="s">
        <v>97</v>
      </c>
      <c r="C3437" s="118" t="s">
        <v>797</v>
      </c>
      <c r="D3437" s="118" t="s">
        <v>985</v>
      </c>
      <c r="E3437" s="118" t="s">
        <v>1007</v>
      </c>
      <c r="F3437" s="118" t="s">
        <v>997</v>
      </c>
      <c r="G3437" s="118" t="s">
        <v>988</v>
      </c>
      <c r="H3437" s="118" t="s">
        <v>1004</v>
      </c>
      <c r="I3437" s="118">
        <v>7.0000000298023196E-2</v>
      </c>
      <c r="J3437" s="118">
        <v>7.0000000298023196E-2</v>
      </c>
      <c r="K3437" s="118">
        <v>8.8199996948242099</v>
      </c>
      <c r="L3437" s="181">
        <f>(K3437+'NPV Calcs'!$D$13)*About!$B$135</f>
        <v>15.160483324542632</v>
      </c>
      <c r="M3437" s="95" t="str">
        <f>INDEX('IEA Tech to Policy Mapping'!$B$2:$B$13,MATCH($H3437,'IEA Tech to Policy Mapping'!$A$2:$A$13,0))</f>
        <v>ngps - production methane destruction</v>
      </c>
      <c r="N3437" s="182">
        <f>(J3437*About!$A$132/1000)*10^12*'EPA to IEA Scaling'!$E$13</f>
        <v>1586216137.3873568</v>
      </c>
      <c r="O3437" s="183">
        <f>L3437/About!$B$144</f>
        <v>28.523798559936154</v>
      </c>
    </row>
    <row r="3438" spans="2:15" x14ac:dyDescent="0.45">
      <c r="B3438" s="118" t="s">
        <v>108</v>
      </c>
      <c r="C3438" s="118" t="s">
        <v>797</v>
      </c>
      <c r="D3438" s="118" t="s">
        <v>985</v>
      </c>
      <c r="E3438" s="118" t="s">
        <v>1007</v>
      </c>
      <c r="F3438" s="118" t="s">
        <v>997</v>
      </c>
      <c r="G3438" s="118" t="s">
        <v>988</v>
      </c>
      <c r="H3438" s="118" t="s">
        <v>1004</v>
      </c>
      <c r="I3438" s="118">
        <v>0.109999999403953</v>
      </c>
      <c r="J3438" s="118">
        <v>0.109999999403953</v>
      </c>
      <c r="K3438" s="118">
        <v>8.8199996948242099</v>
      </c>
      <c r="L3438" s="181">
        <f>(K3438+'NPV Calcs'!$D$13)*About!$B$135</f>
        <v>15.160483324542632</v>
      </c>
      <c r="M3438" s="95" t="str">
        <f>INDEX('IEA Tech to Policy Mapping'!$B$2:$B$13,MATCH($H3438,'IEA Tech to Policy Mapping'!$A$2:$A$13,0))</f>
        <v>ngps - production methane destruction</v>
      </c>
      <c r="N3438" s="182">
        <f>(J3438*About!$A$132/1000)*10^12*'EPA to IEA Scaling'!$E$13</f>
        <v>2492625334.6327105</v>
      </c>
      <c r="O3438" s="183">
        <f>L3438/About!$B$144</f>
        <v>28.523798559936154</v>
      </c>
    </row>
    <row r="3439" spans="2:15" x14ac:dyDescent="0.45">
      <c r="B3439" s="118" t="s">
        <v>254</v>
      </c>
      <c r="C3439" s="118" t="s">
        <v>797</v>
      </c>
      <c r="D3439" s="118" t="s">
        <v>985</v>
      </c>
      <c r="E3439" s="118" t="s">
        <v>1007</v>
      </c>
      <c r="F3439" s="118" t="s">
        <v>997</v>
      </c>
      <c r="G3439" s="118" t="s">
        <v>988</v>
      </c>
      <c r="H3439" s="118" t="s">
        <v>1004</v>
      </c>
      <c r="I3439" s="118">
        <v>5.9999998658895402E-2</v>
      </c>
      <c r="J3439" s="118">
        <v>5.9999998658895402E-2</v>
      </c>
      <c r="K3439" s="118">
        <v>8.8199996948242099</v>
      </c>
      <c r="L3439" s="181">
        <f>(K3439+'NPV Calcs'!$D$13)*About!$B$135</f>
        <v>15.160483324542632</v>
      </c>
      <c r="M3439" s="95" t="str">
        <f>INDEX('IEA Tech to Policy Mapping'!$B$2:$B$13,MATCH($H3439,'IEA Tech to Policy Mapping'!$A$2:$A$13,0))</f>
        <v>ngps - production methane destruction</v>
      </c>
      <c r="N3439" s="182">
        <f>(J3439*About!$A$132/1000)*10^12*'EPA to IEA Scaling'!$E$13</f>
        <v>1359613795.8680458</v>
      </c>
      <c r="O3439" s="183">
        <f>L3439/About!$B$144</f>
        <v>28.523798559936154</v>
      </c>
    </row>
    <row r="3440" spans="2:15" x14ac:dyDescent="0.45">
      <c r="B3440" s="118" t="s">
        <v>1063</v>
      </c>
      <c r="C3440" s="118" t="s">
        <v>797</v>
      </c>
      <c r="D3440" s="118" t="s">
        <v>985</v>
      </c>
      <c r="E3440" s="118" t="s">
        <v>1007</v>
      </c>
      <c r="F3440" s="118" t="s">
        <v>997</v>
      </c>
      <c r="G3440" s="118" t="s">
        <v>988</v>
      </c>
      <c r="H3440" s="118" t="s">
        <v>1004</v>
      </c>
      <c r="I3440" s="118">
        <v>9.9999997764825804E-3</v>
      </c>
      <c r="J3440" s="118">
        <v>9.9999997764825804E-3</v>
      </c>
      <c r="K3440" s="118">
        <v>8.8199996948242099</v>
      </c>
      <c r="L3440" s="181">
        <f>(K3440+'NPV Calcs'!$D$13)*About!$B$135</f>
        <v>15.160483324542632</v>
      </c>
      <c r="M3440" s="95" t="str">
        <f>INDEX('IEA Tech to Policy Mapping'!$B$2:$B$13,MATCH($H3440,'IEA Tech to Policy Mapping'!$A$2:$A$13,0))</f>
        <v>ngps - production methane destruction</v>
      </c>
      <c r="N3440" s="182">
        <f>(J3440*About!$A$132/1000)*10^12*'EPA to IEA Scaling'!$E$13</f>
        <v>226602299.31134129</v>
      </c>
      <c r="O3440" s="183">
        <f>L3440/About!$B$144</f>
        <v>28.523798559936154</v>
      </c>
    </row>
    <row r="3441" spans="2:15" x14ac:dyDescent="0.45">
      <c r="B3441" s="118" t="s">
        <v>343</v>
      </c>
      <c r="C3441" s="118" t="s">
        <v>797</v>
      </c>
      <c r="D3441" s="118" t="s">
        <v>985</v>
      </c>
      <c r="E3441" s="118" t="s">
        <v>1007</v>
      </c>
      <c r="F3441" s="118" t="s">
        <v>997</v>
      </c>
      <c r="G3441" s="118" t="s">
        <v>988</v>
      </c>
      <c r="H3441" s="118" t="s">
        <v>1004</v>
      </c>
      <c r="I3441" s="118">
        <v>1.25</v>
      </c>
      <c r="J3441" s="118">
        <v>1.25</v>
      </c>
      <c r="K3441" s="118">
        <v>8.8199996948242099</v>
      </c>
      <c r="L3441" s="181">
        <f>(K3441+'NPV Calcs'!$D$13)*About!$B$135</f>
        <v>15.160483324542632</v>
      </c>
      <c r="M3441" s="95" t="str">
        <f>INDEX('IEA Tech to Policy Mapping'!$B$2:$B$13,MATCH($H3441,'IEA Tech to Policy Mapping'!$A$2:$A$13,0))</f>
        <v>ngps - production methane destruction</v>
      </c>
      <c r="N3441" s="182">
        <f>(J3441*About!$A$132/1000)*10^12*'EPA to IEA Scaling'!$E$13</f>
        <v>28325288047.037186</v>
      </c>
      <c r="O3441" s="183">
        <f>L3441/About!$B$144</f>
        <v>28.523798559936154</v>
      </c>
    </row>
    <row r="3442" spans="2:15" x14ac:dyDescent="0.45">
      <c r="B3442" s="118" t="s">
        <v>27</v>
      </c>
      <c r="C3442" s="118" t="s">
        <v>797</v>
      </c>
      <c r="D3442" s="118" t="s">
        <v>985</v>
      </c>
      <c r="E3442" s="118" t="s">
        <v>1007</v>
      </c>
      <c r="F3442" s="118" t="s">
        <v>997</v>
      </c>
      <c r="G3442" s="118" t="s">
        <v>988</v>
      </c>
      <c r="H3442" s="118" t="s">
        <v>1004</v>
      </c>
      <c r="I3442" s="118">
        <v>0.20999999344348899</v>
      </c>
      <c r="J3442" s="118">
        <v>0.20999999344348899</v>
      </c>
      <c r="K3442" s="118">
        <v>8.8199996948242099</v>
      </c>
      <c r="L3442" s="181">
        <f>(K3442+'NPV Calcs'!$D$13)*About!$B$135</f>
        <v>15.160483324542632</v>
      </c>
      <c r="M3442" s="95" t="str">
        <f>INDEX('IEA Tech to Policy Mapping'!$B$2:$B$13,MATCH($H3442,'IEA Tech to Policy Mapping'!$A$2:$A$13,0))</f>
        <v>ngps - production methane destruction</v>
      </c>
      <c r="N3442" s="182">
        <f>(J3442*About!$A$132/1000)*10^12*'EPA to IEA Scaling'!$E$13</f>
        <v>4758648243.3301964</v>
      </c>
      <c r="O3442" s="183">
        <f>L3442/About!$B$144</f>
        <v>28.523798559936154</v>
      </c>
    </row>
    <row r="3443" spans="2:15" x14ac:dyDescent="0.45">
      <c r="B3443" s="118" t="s">
        <v>53</v>
      </c>
      <c r="C3443" s="118" t="s">
        <v>797</v>
      </c>
      <c r="D3443" s="118" t="s">
        <v>985</v>
      </c>
      <c r="E3443" s="118" t="s">
        <v>1007</v>
      </c>
      <c r="F3443" s="118" t="s">
        <v>997</v>
      </c>
      <c r="G3443" s="118" t="s">
        <v>988</v>
      </c>
      <c r="H3443" s="118" t="s">
        <v>1004</v>
      </c>
      <c r="I3443" s="118">
        <v>2.9999999329447701E-2</v>
      </c>
      <c r="J3443" s="118">
        <v>2.9999999329447701E-2</v>
      </c>
      <c r="K3443" s="118">
        <v>8.8199996948242099</v>
      </c>
      <c r="L3443" s="181">
        <f>(K3443+'NPV Calcs'!$D$13)*About!$B$135</f>
        <v>15.160483324542632</v>
      </c>
      <c r="M3443" s="95" t="str">
        <f>INDEX('IEA Tech to Policy Mapping'!$B$2:$B$13,MATCH($H3443,'IEA Tech to Policy Mapping'!$A$2:$A$13,0))</f>
        <v>ngps - production methane destruction</v>
      </c>
      <c r="N3443" s="182">
        <f>(J3443*About!$A$132/1000)*10^12*'EPA to IEA Scaling'!$E$13</f>
        <v>679806897.9340229</v>
      </c>
      <c r="O3443" s="183">
        <f>L3443/About!$B$144</f>
        <v>28.523798559936154</v>
      </c>
    </row>
    <row r="3444" spans="2:15" x14ac:dyDescent="0.45">
      <c r="B3444" s="118" t="s">
        <v>59</v>
      </c>
      <c r="C3444" s="118" t="s">
        <v>797</v>
      </c>
      <c r="D3444" s="118" t="s">
        <v>962</v>
      </c>
      <c r="E3444" s="118" t="s">
        <v>991</v>
      </c>
      <c r="F3444" s="118" t="s">
        <v>987</v>
      </c>
      <c r="G3444" s="118" t="s">
        <v>988</v>
      </c>
      <c r="H3444" s="118" t="s">
        <v>1004</v>
      </c>
      <c r="I3444" s="118">
        <v>7.0000000298023196E-2</v>
      </c>
      <c r="J3444" s="118">
        <v>7.0000000298023196E-2</v>
      </c>
      <c r="K3444" s="118">
        <v>12.0100002288818</v>
      </c>
      <c r="L3444" s="181">
        <f>(K3444+'NPV Calcs'!$D$13)*About!$B$135</f>
        <v>18.025278666021329</v>
      </c>
      <c r="M3444" s="95" t="str">
        <f>INDEX('IEA Tech to Policy Mapping'!$B$2:$B$13,MATCH($H3444,'IEA Tech to Policy Mapping'!$A$2:$A$13,0))</f>
        <v>ngps - production methane destruction</v>
      </c>
      <c r="N3444" s="182">
        <f>(J3444*About!$A$132/1000)*10^12*'EPA to IEA Scaling'!$E$13</f>
        <v>1586216137.3873568</v>
      </c>
      <c r="O3444" s="183">
        <f>L3444/About!$B$144</f>
        <v>33.913788013867169</v>
      </c>
    </row>
    <row r="3445" spans="2:15" x14ac:dyDescent="0.45">
      <c r="B3445" s="118" t="s">
        <v>84</v>
      </c>
      <c r="C3445" s="118" t="s">
        <v>797</v>
      </c>
      <c r="D3445" s="118" t="s">
        <v>962</v>
      </c>
      <c r="E3445" s="118" t="s">
        <v>991</v>
      </c>
      <c r="F3445" s="118" t="s">
        <v>987</v>
      </c>
      <c r="G3445" s="118" t="s">
        <v>988</v>
      </c>
      <c r="H3445" s="118" t="s">
        <v>1004</v>
      </c>
      <c r="I3445" s="118">
        <v>0.15000000596046401</v>
      </c>
      <c r="J3445" s="118">
        <v>0.15000000596046401</v>
      </c>
      <c r="K3445" s="118">
        <v>13.1000003814697</v>
      </c>
      <c r="L3445" s="181">
        <f>(K3445+'NPV Calcs'!$D$13)*About!$B$135</f>
        <v>19.004158552092377</v>
      </c>
      <c r="M3445" s="95" t="str">
        <f>INDEX('IEA Tech to Policy Mapping'!$B$2:$B$13,MATCH($H3445,'IEA Tech to Policy Mapping'!$A$2:$A$13,0))</f>
        <v>ngps - production methane destruction</v>
      </c>
      <c r="N3445" s="182">
        <f>(J3445*About!$A$132/1000)*10^12*'EPA to IEA Scaling'!$E$13</f>
        <v>3399034700.7099504</v>
      </c>
      <c r="O3445" s="183">
        <f>L3445/About!$B$144</f>
        <v>35.755508497769107</v>
      </c>
    </row>
    <row r="3446" spans="2:15" x14ac:dyDescent="0.45">
      <c r="B3446" s="118" t="s">
        <v>254</v>
      </c>
      <c r="C3446" s="118" t="s">
        <v>797</v>
      </c>
      <c r="D3446" s="118" t="s">
        <v>962</v>
      </c>
      <c r="E3446" s="118" t="s">
        <v>991</v>
      </c>
      <c r="F3446" s="118" t="s">
        <v>987</v>
      </c>
      <c r="G3446" s="118" t="s">
        <v>988</v>
      </c>
      <c r="H3446" s="118" t="s">
        <v>1004</v>
      </c>
      <c r="I3446" s="118">
        <v>0.21999999880790699</v>
      </c>
      <c r="J3446" s="118">
        <v>0.21999999880790699</v>
      </c>
      <c r="K3446" s="118">
        <v>13.1000003814697</v>
      </c>
      <c r="L3446" s="181">
        <f>(K3446+'NPV Calcs'!$D$13)*About!$B$135</f>
        <v>19.004158552092377</v>
      </c>
      <c r="M3446" s="95" t="str">
        <f>INDEX('IEA Tech to Policy Mapping'!$B$2:$B$13,MATCH($H3446,'IEA Tech to Policy Mapping'!$A$2:$A$13,0))</f>
        <v>ngps - production methane destruction</v>
      </c>
      <c r="N3446" s="182">
        <f>(J3446*About!$A$132/1000)*10^12*'EPA to IEA Scaling'!$E$13</f>
        <v>4985250669.2654419</v>
      </c>
      <c r="O3446" s="183">
        <f>L3446/About!$B$144</f>
        <v>35.755508497769107</v>
      </c>
    </row>
    <row r="3447" spans="2:15" x14ac:dyDescent="0.45">
      <c r="B3447" s="118" t="s">
        <v>1063</v>
      </c>
      <c r="C3447" s="118" t="s">
        <v>797</v>
      </c>
      <c r="D3447" s="118" t="s">
        <v>962</v>
      </c>
      <c r="E3447" s="118" t="s">
        <v>991</v>
      </c>
      <c r="F3447" s="118" t="s">
        <v>987</v>
      </c>
      <c r="G3447" s="118" t="s">
        <v>988</v>
      </c>
      <c r="H3447" s="118" t="s">
        <v>1004</v>
      </c>
      <c r="I3447" s="118">
        <v>1.9999999552965102E-2</v>
      </c>
      <c r="J3447" s="118">
        <v>1.9999999552965102E-2</v>
      </c>
      <c r="K3447" s="118">
        <v>13.1000003814697</v>
      </c>
      <c r="L3447" s="181">
        <f>(K3447+'NPV Calcs'!$D$13)*About!$B$135</f>
        <v>19.004158552092377</v>
      </c>
      <c r="M3447" s="95" t="str">
        <f>INDEX('IEA Tech to Policy Mapping'!$B$2:$B$13,MATCH($H3447,'IEA Tech to Policy Mapping'!$A$2:$A$13,0))</f>
        <v>ngps - production methane destruction</v>
      </c>
      <c r="N3447" s="182">
        <f>(J3447*About!$A$132/1000)*10^12*'EPA to IEA Scaling'!$E$13</f>
        <v>453204598.62268114</v>
      </c>
      <c r="O3447" s="183">
        <f>L3447/About!$B$144</f>
        <v>35.755508497769107</v>
      </c>
    </row>
    <row r="3448" spans="2:15" x14ac:dyDescent="0.45">
      <c r="B3448" s="118" t="s">
        <v>343</v>
      </c>
      <c r="C3448" s="118" t="s">
        <v>797</v>
      </c>
      <c r="D3448" s="118" t="s">
        <v>962</v>
      </c>
      <c r="E3448" s="118" t="s">
        <v>991</v>
      </c>
      <c r="F3448" s="118" t="s">
        <v>987</v>
      </c>
      <c r="G3448" s="118" t="s">
        <v>988</v>
      </c>
      <c r="H3448" s="118" t="s">
        <v>1004</v>
      </c>
      <c r="I3448" s="118">
        <v>2.2899999618530198</v>
      </c>
      <c r="J3448" s="118">
        <v>2.2899999618530198</v>
      </c>
      <c r="K3448" s="118">
        <v>13.1000003814697</v>
      </c>
      <c r="L3448" s="181">
        <f>(K3448+'NPV Calcs'!$D$13)*About!$B$135</f>
        <v>19.004158552092377</v>
      </c>
      <c r="M3448" s="95" t="str">
        <f>INDEX('IEA Tech to Policy Mapping'!$B$2:$B$13,MATCH($H3448,'IEA Tech to Policy Mapping'!$A$2:$A$13,0))</f>
        <v>ngps - production methane destruction</v>
      </c>
      <c r="N3448" s="182">
        <f>(J3448*About!$A$132/1000)*10^12*'EPA to IEA Scaling'!$E$13</f>
        <v>51891926837.752762</v>
      </c>
      <c r="O3448" s="183">
        <f>L3448/About!$B$144</f>
        <v>35.755508497769107</v>
      </c>
    </row>
    <row r="3449" spans="2:15" x14ac:dyDescent="0.45">
      <c r="B3449" s="118" t="s">
        <v>27</v>
      </c>
      <c r="C3449" s="118" t="s">
        <v>797</v>
      </c>
      <c r="D3449" s="118" t="s">
        <v>962</v>
      </c>
      <c r="E3449" s="118" t="s">
        <v>991</v>
      </c>
      <c r="F3449" s="118" t="s">
        <v>987</v>
      </c>
      <c r="G3449" s="118" t="s">
        <v>988</v>
      </c>
      <c r="H3449" s="118" t="s">
        <v>1004</v>
      </c>
      <c r="I3449" s="118">
        <v>0.37000000476837103</v>
      </c>
      <c r="J3449" s="118">
        <v>0.37000000476837103</v>
      </c>
      <c r="K3449" s="118">
        <v>13.1000003814697</v>
      </c>
      <c r="L3449" s="181">
        <f>(K3449+'NPV Calcs'!$D$13)*About!$B$135</f>
        <v>19.004158552092377</v>
      </c>
      <c r="M3449" s="95" t="str">
        <f>INDEX('IEA Tech to Policy Mapping'!$B$2:$B$13,MATCH($H3449,'IEA Tech to Policy Mapping'!$A$2:$A$13,0))</f>
        <v>ngps - production methane destruction</v>
      </c>
      <c r="N3449" s="182">
        <f>(J3449*About!$A$132/1000)*10^12*'EPA to IEA Scaling'!$E$13</f>
        <v>8384285369.9753942</v>
      </c>
      <c r="O3449" s="183">
        <f>L3449/About!$B$144</f>
        <v>35.755508497769107</v>
      </c>
    </row>
    <row r="3450" spans="2:15" x14ac:dyDescent="0.45">
      <c r="B3450" s="118" t="s">
        <v>53</v>
      </c>
      <c r="C3450" s="118" t="s">
        <v>797</v>
      </c>
      <c r="D3450" s="118" t="s">
        <v>962</v>
      </c>
      <c r="E3450" s="118" t="s">
        <v>991</v>
      </c>
      <c r="F3450" s="118" t="s">
        <v>987</v>
      </c>
      <c r="G3450" s="118" t="s">
        <v>988</v>
      </c>
      <c r="H3450" s="118" t="s">
        <v>1004</v>
      </c>
      <c r="I3450" s="118">
        <v>0.51999998092651301</v>
      </c>
      <c r="J3450" s="118">
        <v>0.51999998092651301</v>
      </c>
      <c r="K3450" s="118">
        <v>13.1000003814697</v>
      </c>
      <c r="L3450" s="181">
        <f>(K3450+'NPV Calcs'!$D$13)*About!$B$135</f>
        <v>19.004158552092377</v>
      </c>
      <c r="M3450" s="95" t="str">
        <f>INDEX('IEA Tech to Policy Mapping'!$B$2:$B$13,MATCH($H3450,'IEA Tech to Policy Mapping'!$A$2:$A$13,0))</f>
        <v>ngps - production methane destruction</v>
      </c>
      <c r="N3450" s="182">
        <f>(J3450*About!$A$132/1000)*10^12*'EPA to IEA Scaling'!$E$13</f>
        <v>11783319395.357861</v>
      </c>
      <c r="O3450" s="183">
        <f>L3450/About!$B$144</f>
        <v>35.755508497769107</v>
      </c>
    </row>
    <row r="3451" spans="2:15" x14ac:dyDescent="0.45">
      <c r="B3451" s="118" t="s">
        <v>27</v>
      </c>
      <c r="C3451" s="118" t="s">
        <v>797</v>
      </c>
      <c r="D3451" s="118" t="s">
        <v>962</v>
      </c>
      <c r="E3451" s="118" t="s">
        <v>993</v>
      </c>
      <c r="F3451" s="118" t="s">
        <v>987</v>
      </c>
      <c r="G3451" s="118" t="s">
        <v>988</v>
      </c>
      <c r="H3451" s="118" t="s">
        <v>1004</v>
      </c>
      <c r="I3451" s="118">
        <v>0.74000000953674305</v>
      </c>
      <c r="J3451" s="118">
        <v>0.74000000953674305</v>
      </c>
      <c r="K3451" s="118">
        <v>13.569999694824199</v>
      </c>
      <c r="L3451" s="181">
        <f>(K3451+'NPV Calcs'!$D$13)*About!$B$135</f>
        <v>19.426243698794064</v>
      </c>
      <c r="M3451" s="95" t="str">
        <f>INDEX('IEA Tech to Policy Mapping'!$B$2:$B$13,MATCH($H3451,'IEA Tech to Policy Mapping'!$A$2:$A$13,0))</f>
        <v>ngps - production methane destruction</v>
      </c>
      <c r="N3451" s="182">
        <f>(J3451*About!$A$132/1000)*10^12*'EPA to IEA Scaling'!$E$13</f>
        <v>16768570739.950809</v>
      </c>
      <c r="O3451" s="183">
        <f>L3451/About!$B$144</f>
        <v>36.549643581851143</v>
      </c>
    </row>
    <row r="3452" spans="2:15" x14ac:dyDescent="0.45">
      <c r="B3452" s="118" t="s">
        <v>97</v>
      </c>
      <c r="C3452" s="118" t="s">
        <v>797</v>
      </c>
      <c r="D3452" s="118" t="s">
        <v>962</v>
      </c>
      <c r="E3452" s="118" t="s">
        <v>991</v>
      </c>
      <c r="F3452" s="118" t="s">
        <v>987</v>
      </c>
      <c r="G3452" s="118" t="s">
        <v>988</v>
      </c>
      <c r="H3452" s="118" t="s">
        <v>1004</v>
      </c>
      <c r="I3452" s="118">
        <v>2.9999999329447701E-2</v>
      </c>
      <c r="J3452" s="118">
        <v>2.9999999329447701E-2</v>
      </c>
      <c r="K3452" s="118">
        <v>16.030000686645501</v>
      </c>
      <c r="L3452" s="181">
        <f>(K3452+'NPV Calcs'!$D$13)*About!$B$135</f>
        <v>21.635459435958388</v>
      </c>
      <c r="M3452" s="95" t="str">
        <f>INDEX('IEA Tech to Policy Mapping'!$B$2:$B$13,MATCH($H3452,'IEA Tech to Policy Mapping'!$A$2:$A$13,0))</f>
        <v>ngps - production methane destruction</v>
      </c>
      <c r="N3452" s="182">
        <f>(J3452*About!$A$132/1000)*10^12*'EPA to IEA Scaling'!$E$13</f>
        <v>679806897.9340229</v>
      </c>
      <c r="O3452" s="183">
        <f>L3452/About!$B$144</f>
        <v>40.706188153243765</v>
      </c>
    </row>
    <row r="3453" spans="2:15" x14ac:dyDescent="0.45">
      <c r="B3453" s="118" t="s">
        <v>27</v>
      </c>
      <c r="C3453" s="118" t="s">
        <v>797</v>
      </c>
      <c r="D3453" s="118" t="s">
        <v>985</v>
      </c>
      <c r="E3453" s="118" t="s">
        <v>990</v>
      </c>
      <c r="F3453" s="118" t="s">
        <v>987</v>
      </c>
      <c r="G3453" s="118" t="s">
        <v>988</v>
      </c>
      <c r="H3453" s="118" t="s">
        <v>1010</v>
      </c>
      <c r="I3453" s="118">
        <v>4.0999999046325604</v>
      </c>
      <c r="J3453" s="118">
        <v>4.0999999046325604</v>
      </c>
      <c r="K3453" s="118">
        <v>83.900001525878906</v>
      </c>
      <c r="L3453" s="181">
        <f>(K3453+'NPV Calcs'!$D$13)*About!$B$135</f>
        <v>82.586440526571792</v>
      </c>
      <c r="M3453" s="95" t="str">
        <f>INDEX('IEA Tech to Policy Mapping'!$B$2:$B$13,MATCH($H3453,'IEA Tech to Policy Mapping'!$A$2:$A$13,0))</f>
        <v>ngps - processing methane capture</v>
      </c>
      <c r="N3453" s="182">
        <f>(J3453*About!$A$132/1000)*10^12*'EPA to IEA Scaling'!$E$13</f>
        <v>92906942633.23381</v>
      </c>
      <c r="O3453" s="183">
        <f>L3453/About!$B$144</f>
        <v>155.38284254754447</v>
      </c>
    </row>
  </sheetData>
  <autoFilter ref="A2:K3453"/>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workbookViewId="0">
      <selection activeCell="B2" sqref="B2:B13"/>
    </sheetView>
  </sheetViews>
  <sheetFormatPr defaultColWidth="38.86328125" defaultRowHeight="14.25" x14ac:dyDescent="0.45"/>
  <cols>
    <col min="1" max="16384" width="38.86328125" style="98"/>
  </cols>
  <sheetData>
    <row r="1" spans="1:3" x14ac:dyDescent="0.45">
      <c r="A1" s="97" t="s">
        <v>1016</v>
      </c>
    </row>
    <row r="2" spans="1:3" x14ac:dyDescent="0.45">
      <c r="A2" s="99" t="s">
        <v>989</v>
      </c>
      <c r="B2" s="98" t="s">
        <v>720</v>
      </c>
    </row>
    <row r="3" spans="1:3" x14ac:dyDescent="0.45">
      <c r="A3" s="99" t="s">
        <v>992</v>
      </c>
      <c r="B3" s="98" t="s">
        <v>720</v>
      </c>
    </row>
    <row r="4" spans="1:3" x14ac:dyDescent="0.45">
      <c r="A4" s="99" t="s">
        <v>995</v>
      </c>
      <c r="B4" s="98" t="s">
        <v>722</v>
      </c>
    </row>
    <row r="5" spans="1:3" x14ac:dyDescent="0.45">
      <c r="A5" s="99" t="s">
        <v>998</v>
      </c>
      <c r="B5" s="98" t="s">
        <v>720</v>
      </c>
    </row>
    <row r="6" spans="1:3" x14ac:dyDescent="0.45">
      <c r="A6" s="99" t="s">
        <v>1001</v>
      </c>
      <c r="B6" s="98" t="s">
        <v>722</v>
      </c>
    </row>
    <row r="7" spans="1:3" x14ac:dyDescent="0.45">
      <c r="A7" s="99" t="s">
        <v>1003</v>
      </c>
      <c r="B7" s="98" t="s">
        <v>722</v>
      </c>
    </row>
    <row r="8" spans="1:3" x14ac:dyDescent="0.45">
      <c r="A8" s="99" t="s">
        <v>1004</v>
      </c>
      <c r="B8" s="98" t="s">
        <v>723</v>
      </c>
    </row>
    <row r="9" spans="1:3" x14ac:dyDescent="0.45">
      <c r="A9" s="99" t="s">
        <v>1005</v>
      </c>
      <c r="B9" s="98" t="s">
        <v>720</v>
      </c>
    </row>
    <row r="10" spans="1:3" x14ac:dyDescent="0.45">
      <c r="A10" s="99" t="s">
        <v>1006</v>
      </c>
      <c r="B10" s="98" t="s">
        <v>720</v>
      </c>
    </row>
    <row r="11" spans="1:3" x14ac:dyDescent="0.45">
      <c r="A11" s="99" t="s">
        <v>1008</v>
      </c>
      <c r="B11" s="98" t="s">
        <v>722</v>
      </c>
    </row>
    <row r="12" spans="1:3" x14ac:dyDescent="0.45">
      <c r="A12" s="99" t="s">
        <v>1009</v>
      </c>
      <c r="B12" s="98" t="s">
        <v>721</v>
      </c>
    </row>
    <row r="13" spans="1:3" x14ac:dyDescent="0.45">
      <c r="A13" s="99" t="s">
        <v>1010</v>
      </c>
      <c r="B13" s="98" t="s">
        <v>721</v>
      </c>
    </row>
    <row r="14" spans="1:3" x14ac:dyDescent="0.45">
      <c r="C14"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29"/>
  <sheetViews>
    <sheetView zoomScale="90" zoomScaleNormal="90" workbookViewId="0">
      <selection activeCell="F11" sqref="F11"/>
    </sheetView>
  </sheetViews>
  <sheetFormatPr defaultColWidth="9.1328125" defaultRowHeight="14.25" x14ac:dyDescent="0.45"/>
  <cols>
    <col min="1" max="1" width="12.86328125" style="100" bestFit="1" customWidth="1"/>
    <col min="2" max="2" width="8.265625" style="100" customWidth="1"/>
    <col min="3" max="3" width="9.1328125" style="100" customWidth="1"/>
    <col min="4" max="4" width="18.73046875" style="100" customWidth="1"/>
    <col min="5" max="5" width="43.1328125" style="100" customWidth="1"/>
    <col min="6" max="6" width="13" style="100" bestFit="1" customWidth="1"/>
    <col min="7" max="7" width="13" style="100" customWidth="1"/>
    <col min="8" max="8" width="9.1328125" style="100"/>
    <col min="9" max="9" width="13" style="100" bestFit="1" customWidth="1"/>
    <col min="10" max="10" width="15.265625" style="100" bestFit="1" customWidth="1"/>
    <col min="11" max="11" width="13" style="100" bestFit="1" customWidth="1"/>
    <col min="12" max="16384" width="9.1328125" style="100"/>
  </cols>
  <sheetData>
    <row r="1" spans="1:45" ht="14.65" thickBot="1" x14ac:dyDescent="0.5">
      <c r="A1" s="121" t="str">
        <f>'Country Selector'!$A$2</f>
        <v>United States</v>
      </c>
      <c r="B1" s="101" t="s">
        <v>1017</v>
      </c>
      <c r="F1" s="101">
        <v>2015</v>
      </c>
      <c r="G1" s="100">
        <v>2016</v>
      </c>
      <c r="H1" s="100">
        <v>2017</v>
      </c>
      <c r="I1" s="100">
        <v>2018</v>
      </c>
      <c r="J1" s="102">
        <v>2019</v>
      </c>
      <c r="K1" s="101">
        <v>2020</v>
      </c>
      <c r="L1" s="100">
        <v>2021</v>
      </c>
      <c r="M1" s="100">
        <v>2022</v>
      </c>
      <c r="N1" s="100">
        <v>2023</v>
      </c>
      <c r="O1" s="100">
        <v>2024</v>
      </c>
      <c r="P1" s="101">
        <v>2025</v>
      </c>
      <c r="Q1" s="100">
        <v>2026</v>
      </c>
      <c r="R1" s="100">
        <v>2027</v>
      </c>
      <c r="S1" s="100">
        <v>2028</v>
      </c>
      <c r="T1" s="100">
        <v>2029</v>
      </c>
      <c r="U1" s="101">
        <v>2030</v>
      </c>
      <c r="V1" s="100">
        <v>2031</v>
      </c>
      <c r="W1" s="100">
        <v>2032</v>
      </c>
      <c r="X1" s="100">
        <v>2033</v>
      </c>
      <c r="Y1" s="100">
        <v>2034</v>
      </c>
      <c r="Z1" s="101">
        <v>2035</v>
      </c>
      <c r="AA1" s="100">
        <v>2036</v>
      </c>
      <c r="AB1" s="100">
        <v>2037</v>
      </c>
      <c r="AC1" s="100">
        <v>2038</v>
      </c>
      <c r="AD1" s="100">
        <v>2039</v>
      </c>
      <c r="AE1" s="101">
        <v>2040</v>
      </c>
      <c r="AF1" s="100">
        <v>2041</v>
      </c>
      <c r="AG1" s="100">
        <v>2042</v>
      </c>
      <c r="AH1" s="100">
        <v>2043</v>
      </c>
      <c r="AI1" s="100">
        <v>2044</v>
      </c>
      <c r="AJ1" s="101">
        <v>2045</v>
      </c>
      <c r="AK1" s="100">
        <v>2046</v>
      </c>
      <c r="AL1" s="100">
        <v>2047</v>
      </c>
      <c r="AM1" s="100">
        <v>2048</v>
      </c>
      <c r="AN1" s="100">
        <v>2049</v>
      </c>
      <c r="AO1" s="101">
        <v>2050</v>
      </c>
    </row>
    <row r="2" spans="1:45" s="124" customFormat="1" x14ac:dyDescent="0.45">
      <c r="B2" s="125" t="s">
        <v>1018</v>
      </c>
      <c r="C2" s="126" t="s">
        <v>1019</v>
      </c>
      <c r="D2" s="190" t="s">
        <v>1020</v>
      </c>
      <c r="E2" s="124" t="s">
        <v>1021</v>
      </c>
      <c r="F2" s="148">
        <f>SUMIFS('EPA Data'!$I:$I,'EPA Data'!$C:$C,F1,'EPA Data'!$J:$J,"*"&amp;$B$2&amp;"*",'EPA Data'!$D:$D,'EPA to IEA Scaling'!$A$1)</f>
        <v>100.1309079025321</v>
      </c>
      <c r="G2" s="134">
        <f>_xlfn.FORECAST.LINEAR(G1,$AS$2:$AS$3,$AR$2:$AR$3)</f>
        <v>104.03158175047156</v>
      </c>
      <c r="H2" s="134">
        <f>_xlfn.FORECAST.LINEAR(H1,$AS$2:$AS$3,$AR$2:$AR$3)</f>
        <v>107.93225559841085</v>
      </c>
      <c r="I2" s="134">
        <f>_xlfn.FORECAST.LINEAR(I1,$AS$2:$AS$3,$AR$2:$AR$3)</f>
        <v>111.83292944635105</v>
      </c>
      <c r="J2" s="135">
        <f>_xlfn.FORECAST.LINEAR(J1,$AS$2:$AS$3,$AR$2:$AR$3)</f>
        <v>115.73360329429033</v>
      </c>
      <c r="K2" s="148">
        <f>SUMIFS('EPA Data'!$I:$I,'EPA Data'!$C:$C,K1,'EPA Data'!$J:$J,"*"&amp;$B$2&amp;"*",'EPA Data'!$D:$D,'EPA to IEA Scaling'!$A$1)</f>
        <v>119.63427714222966</v>
      </c>
      <c r="L2" s="134">
        <f>_xlfn.FORECAST.LINEAR(L1,$AS$3:$AS$4,$AR$3:$AR$4)</f>
        <v>123.15529973425964</v>
      </c>
      <c r="M2" s="134">
        <f>_xlfn.FORECAST.LINEAR(M1,$AS$3:$AS$4,$AR$3:$AR$4)</f>
        <v>126.67632232628785</v>
      </c>
      <c r="N2" s="134">
        <f>_xlfn.FORECAST.LINEAR(N1,$AS$3:$AS$4,$AR$3:$AR$4)</f>
        <v>130.19734491831696</v>
      </c>
      <c r="O2" s="134">
        <f>_xlfn.FORECAST.LINEAR(O1,$AS$3:$AS$4,$AR$3:$AR$4)</f>
        <v>133.71836751034607</v>
      </c>
      <c r="P2" s="148">
        <f>SUMIFS('EPA Data'!$I:$I,'EPA Data'!$C:$C,P1,'EPA Data'!$J:$J,"*"&amp;$B$2&amp;"*",'EPA Data'!$D:$D,'EPA to IEA Scaling'!$A$1)</f>
        <v>137.23939010237444</v>
      </c>
      <c r="Q2" s="134">
        <f>_xlfn.FORECAST.LINEAR(Q1,$AS$4:$AS$5,$AR$4:$AR$5)</f>
        <v>140.17798133136239</v>
      </c>
      <c r="R2" s="134">
        <f>_xlfn.FORECAST.LINEAR(R1,$AS$4:$AS$5,$AR$4:$AR$5)</f>
        <v>143.11657256035051</v>
      </c>
      <c r="S2" s="134">
        <f>_xlfn.FORECAST.LINEAR(S1,$AS$4:$AS$5,$AR$4:$AR$5)</f>
        <v>146.05516378933862</v>
      </c>
      <c r="T2" s="134">
        <f>_xlfn.FORECAST.LINEAR(T1,$AS$4:$AS$5,$AR$4:$AR$5)</f>
        <v>148.99375501832674</v>
      </c>
      <c r="U2" s="148">
        <f>SUMIFS('EPA Data'!$I:$I,'EPA Data'!$C:$C,U1,'EPA Data'!$J:$J,"*"&amp;$B$2&amp;"*",'EPA Data'!$D:$D,'EPA to IEA Scaling'!$A$1)</f>
        <v>151.93234624731417</v>
      </c>
      <c r="V2" s="134">
        <f>_xlfn.FORECAST.LINEAR(V1,$AS$5:$AS$6,$AR$5:$AR$6)</f>
        <v>154.0192729278956</v>
      </c>
      <c r="W2" s="134">
        <f>_xlfn.FORECAST.LINEAR(W1,$AS$5:$AS$6,$AR$5:$AR$6)</f>
        <v>156.10619960847771</v>
      </c>
      <c r="X2" s="134">
        <f>_xlfn.FORECAST.LINEAR(X1,$AS$5:$AS$6,$AR$5:$AR$6)</f>
        <v>158.19312628905891</v>
      </c>
      <c r="Y2" s="134">
        <f>_xlfn.FORECAST.LINEAR(Y1,$AS$5:$AS$6,$AR$5:$AR$6)</f>
        <v>160.28005296964102</v>
      </c>
      <c r="Z2" s="148">
        <f>SUMIFS('EPA Data'!$I:$I,'EPA Data'!$C:$C,Z1,'EPA Data'!$J:$J,"*"&amp;$B$2&amp;"*",'EPA Data'!$D:$D,'EPA to IEA Scaling'!$A$1)</f>
        <v>162.36697965022307</v>
      </c>
      <c r="AA2" s="134">
        <f>_xlfn.FORECAST.LINEAR(AA1,$AS$6:$AS$7,$AR$6:$AR$7)</f>
        <v>164.99917691242808</v>
      </c>
      <c r="AB2" s="134">
        <f>_xlfn.FORECAST.LINEAR(AB1,$AS$6:$AS$7,$AR$6:$AR$7)</f>
        <v>167.63137417463349</v>
      </c>
      <c r="AC2" s="134">
        <f>_xlfn.FORECAST.LINEAR(AC1,$AS$6:$AS$7,$AR$6:$AR$7)</f>
        <v>170.26357143683799</v>
      </c>
      <c r="AD2" s="134">
        <f>_xlfn.FORECAST.LINEAR(AD1,$AS$6:$AS$7,$AR$6:$AR$7)</f>
        <v>172.8957686990434</v>
      </c>
      <c r="AE2" s="148">
        <f>SUMIFS('EPA Data'!$I:$I,'EPA Data'!$C:$C,AE1,'EPA Data'!$J:$J,"*"&amp;$B$2&amp;"*",'EPA Data'!$D:$D,'EPA to IEA Scaling'!$A$1)</f>
        <v>175.52796596124901</v>
      </c>
      <c r="AF2" s="134">
        <f>_xlfn.FORECAST.LINEAR(AF1,$AS$7:$AS$9,$AR$7:$AR$9)</f>
        <v>177.58537069725207</v>
      </c>
      <c r="AG2" s="134">
        <f>_xlfn.FORECAST.LINEAR(AG1,$AS$7:$AS$9,$AR$7:$AR$9)</f>
        <v>179.64277543325534</v>
      </c>
      <c r="AH2" s="134">
        <f>_xlfn.FORECAST.LINEAR(AH1,$AS$7:$AS$9,$AR$7:$AR$9)</f>
        <v>181.7001801692586</v>
      </c>
      <c r="AI2" s="134">
        <f>_xlfn.FORECAST.LINEAR(AI1,$AS$7:$AS$9,$AR$7:$AR$9)</f>
        <v>183.75758490526187</v>
      </c>
      <c r="AJ2" s="148">
        <f>SUMIFS('EPA Data'!$I:$I,'EPA Data'!$C:$C,AJ1,'EPA Data'!$J:$J,"*"&amp;$B$2&amp;"*",'EPA Data'!$D:$D,'EPA to IEA Scaling'!$A$1)</f>
        <v>185.8149896412645</v>
      </c>
      <c r="AK2" s="134">
        <f>_xlfn.FORECAST.LINEAR(AK1,$AS$9:$AS$10,$AR$9:$AR$10)</f>
        <v>187.47786391481441</v>
      </c>
      <c r="AL2" s="134">
        <f>_xlfn.FORECAST.LINEAR(AL1,$AS$9:$AS$10,$AR$9:$AR$10)</f>
        <v>189.14073818836414</v>
      </c>
      <c r="AM2" s="134">
        <f>_xlfn.FORECAST.LINEAR(AM1,$AS$9:$AS$10,$AR$9:$AR$10)</f>
        <v>190.80361246191387</v>
      </c>
      <c r="AN2" s="134">
        <f>_xlfn.FORECAST.LINEAR(AN1,$AS$9:$AS$10,$AR$9:$AR$10)</f>
        <v>192.4664867354636</v>
      </c>
      <c r="AO2" s="148">
        <f>SUMIFS('EPA Data'!$I:$I,'EPA Data'!$C:$C,AO1,'EPA Data'!$J:$J,"*"&amp;$B$2&amp;"*",'EPA Data'!$D:$D,'EPA to IEA Scaling'!$A$1)</f>
        <v>194.12936100901339</v>
      </c>
      <c r="AR2" s="127">
        <v>2015</v>
      </c>
      <c r="AS2" s="128">
        <f>F2</f>
        <v>100.1309079025321</v>
      </c>
    </row>
    <row r="3" spans="1:45" x14ac:dyDescent="0.45">
      <c r="B3" s="123" t="s">
        <v>965</v>
      </c>
      <c r="C3" s="122" t="s">
        <v>941</v>
      </c>
      <c r="D3" s="190"/>
      <c r="E3" s="100" t="s">
        <v>1022</v>
      </c>
      <c r="F3" s="148">
        <f>SUMIFS('EPA non-CO2 Data'!$I:$I,'EPA non-CO2 Data'!$K:$K,'EPA to IEA Scaling'!$C$3,'EPA non-CO2 Data'!$A:$A,'EPA to IEA Scaling'!$A$1,'EPA non-CO2 Data'!$J:$J,'EPA to IEA Scaling'!$B$3,'EPA non-CO2 Data'!$F:$F,'EPA to IEA Scaling'!F$1)</f>
        <v>246.77146878313491</v>
      </c>
      <c r="G3" s="136">
        <f>SUMIFS('EPA non-CO2 Data'!$I:$I,'EPA non-CO2 Data'!$K:$K,'EPA to IEA Scaling'!$C$3,'EPA non-CO2 Data'!$A:$A,'EPA to IEA Scaling'!$A$1,'EPA non-CO2 Data'!$J:$J,'EPA to IEA Scaling'!$B$3,'EPA non-CO2 Data'!$F:$F,'EPA to IEA Scaling'!G$1)</f>
        <v>244.10266696970146</v>
      </c>
      <c r="H3" s="136">
        <f>SUMIFS('EPA non-CO2 Data'!$I:$I,'EPA non-CO2 Data'!$K:$K,'EPA to IEA Scaling'!$C$3,'EPA non-CO2 Data'!$A:$A,'EPA to IEA Scaling'!$A$1,'EPA non-CO2 Data'!$J:$J,'EPA to IEA Scaling'!$B$3,'EPA non-CO2 Data'!$F:$F,'EPA to IEA Scaling'!H$1)</f>
        <v>248.67222272092502</v>
      </c>
      <c r="I3" s="136">
        <f>SUMIFS('EPA non-CO2 Data'!$I:$I,'EPA non-CO2 Data'!$K:$K,'EPA to IEA Scaling'!$C$3,'EPA non-CO2 Data'!$A:$A,'EPA to IEA Scaling'!$A$1,'EPA non-CO2 Data'!$J:$J,'EPA to IEA Scaling'!$B$3,'EPA non-CO2 Data'!$F:$F,'EPA to IEA Scaling'!I$1)</f>
        <v>253.24177847214739</v>
      </c>
      <c r="J3" s="137">
        <f>SUMIFS('EPA non-CO2 Data'!$I:$I,'EPA non-CO2 Data'!$K:$K,'EPA to IEA Scaling'!$C$3,'EPA non-CO2 Data'!$A:$A,'EPA to IEA Scaling'!$A$1,'EPA non-CO2 Data'!$J:$J,'EPA to IEA Scaling'!$B$3,'EPA non-CO2 Data'!$F:$F,'EPA to IEA Scaling'!J$1)</f>
        <v>257.81133422337086</v>
      </c>
      <c r="K3" s="148">
        <f>SUMIFS('EPA non-CO2 Data'!$I:$I,'EPA non-CO2 Data'!$K:$K,'EPA to IEA Scaling'!$C$3,'EPA non-CO2 Data'!$A:$A,'EPA to IEA Scaling'!$A$1,'EPA non-CO2 Data'!$J:$J,'EPA to IEA Scaling'!$B$3,'EPA non-CO2 Data'!$F:$F,'EPA to IEA Scaling'!K$1)</f>
        <v>262.38088997459431</v>
      </c>
      <c r="L3" s="136">
        <f>SUMIFS('EPA non-CO2 Data'!$I:$I,'EPA non-CO2 Data'!$K:$K,'EPA to IEA Scaling'!$C$3,'EPA non-CO2 Data'!$A:$A,'EPA to IEA Scaling'!$A$1,'EPA non-CO2 Data'!$J:$J,'EPA to IEA Scaling'!$B$3,'EPA non-CO2 Data'!$F:$F,'EPA to IEA Scaling'!L$1)</f>
        <v>264.55736798163122</v>
      </c>
      <c r="M3" s="136">
        <f>SUMIFS('EPA non-CO2 Data'!$I:$I,'EPA non-CO2 Data'!$K:$K,'EPA to IEA Scaling'!$C$3,'EPA non-CO2 Data'!$A:$A,'EPA to IEA Scaling'!$A$1,'EPA non-CO2 Data'!$J:$J,'EPA to IEA Scaling'!$B$3,'EPA non-CO2 Data'!$F:$F,'EPA to IEA Scaling'!M$1)</f>
        <v>266.73384598866943</v>
      </c>
      <c r="N3" s="136">
        <f>SUMIFS('EPA non-CO2 Data'!$I:$I,'EPA non-CO2 Data'!$K:$K,'EPA to IEA Scaling'!$C$3,'EPA non-CO2 Data'!$A:$A,'EPA to IEA Scaling'!$A$1,'EPA non-CO2 Data'!$J:$J,'EPA to IEA Scaling'!$B$3,'EPA non-CO2 Data'!$F:$F,'EPA to IEA Scaling'!N$1)</f>
        <v>268.91032399570639</v>
      </c>
      <c r="O3" s="136">
        <f>SUMIFS('EPA non-CO2 Data'!$I:$I,'EPA non-CO2 Data'!$K:$K,'EPA to IEA Scaling'!$C$3,'EPA non-CO2 Data'!$A:$A,'EPA to IEA Scaling'!$A$1,'EPA non-CO2 Data'!$J:$J,'EPA to IEA Scaling'!$B$3,'EPA non-CO2 Data'!$F:$F,'EPA to IEA Scaling'!O$1)</f>
        <v>271.08680200274466</v>
      </c>
      <c r="P3" s="148">
        <f>SUMIFS('EPA non-CO2 Data'!$I:$I,'EPA non-CO2 Data'!$K:$K,'EPA to IEA Scaling'!$C$3,'EPA non-CO2 Data'!$A:$A,'EPA to IEA Scaling'!$A$1,'EPA non-CO2 Data'!$J:$J,'EPA to IEA Scaling'!$B$3,'EPA non-CO2 Data'!$F:$F,'EPA to IEA Scaling'!P$1)</f>
        <v>273.26328000978162</v>
      </c>
      <c r="Q3" s="136">
        <f>SUMIFS('EPA non-CO2 Data'!$I:$I,'EPA non-CO2 Data'!$K:$K,'EPA to IEA Scaling'!$C$3,'EPA non-CO2 Data'!$A:$A,'EPA to IEA Scaling'!$A$1,'EPA non-CO2 Data'!$J:$J,'EPA to IEA Scaling'!$B$3,'EPA non-CO2 Data'!$F:$F,'EPA to IEA Scaling'!Q$1)</f>
        <v>274.30212580027245</v>
      </c>
      <c r="R3" s="136">
        <f>SUMIFS('EPA non-CO2 Data'!$I:$I,'EPA non-CO2 Data'!$K:$K,'EPA to IEA Scaling'!$C$3,'EPA non-CO2 Data'!$A:$A,'EPA to IEA Scaling'!$A$1,'EPA non-CO2 Data'!$J:$J,'EPA to IEA Scaling'!$B$3,'EPA non-CO2 Data'!$F:$F,'EPA to IEA Scaling'!R$1)</f>
        <v>275.34097159076316</v>
      </c>
      <c r="S3" s="136">
        <f>SUMIFS('EPA non-CO2 Data'!$I:$I,'EPA non-CO2 Data'!$K:$K,'EPA to IEA Scaling'!$C$3,'EPA non-CO2 Data'!$A:$A,'EPA to IEA Scaling'!$A$1,'EPA non-CO2 Data'!$J:$J,'EPA to IEA Scaling'!$B$3,'EPA non-CO2 Data'!$F:$F,'EPA to IEA Scaling'!S$1)</f>
        <v>276.37981738125387</v>
      </c>
      <c r="T3" s="136">
        <f>SUMIFS('EPA non-CO2 Data'!$I:$I,'EPA non-CO2 Data'!$K:$K,'EPA to IEA Scaling'!$C$3,'EPA non-CO2 Data'!$A:$A,'EPA to IEA Scaling'!$A$1,'EPA non-CO2 Data'!$J:$J,'EPA to IEA Scaling'!$B$3,'EPA non-CO2 Data'!$F:$F,'EPA to IEA Scaling'!T$1)</f>
        <v>277.41866317174453</v>
      </c>
      <c r="U3" s="148">
        <f>SUMIFS('EPA non-CO2 Data'!$I:$I,'EPA non-CO2 Data'!$K:$K,'EPA to IEA Scaling'!$C$3,'EPA non-CO2 Data'!$A:$A,'EPA to IEA Scaling'!$A$1,'EPA non-CO2 Data'!$J:$J,'EPA to IEA Scaling'!$B$3,'EPA non-CO2 Data'!$F:$F,'EPA to IEA Scaling'!U$1)</f>
        <v>278.45750896223649</v>
      </c>
      <c r="V3" s="136">
        <f>SUMIFS('EPA non-CO2 Data'!$I:$I,'EPA non-CO2 Data'!$K:$K,'EPA to IEA Scaling'!$C$3,'EPA non-CO2 Data'!$A:$A,'EPA to IEA Scaling'!$A$1,'EPA non-CO2 Data'!$J:$J,'EPA to IEA Scaling'!$B$3,'EPA non-CO2 Data'!$F:$F,'EPA to IEA Scaling'!V$1)</f>
        <v>278.33080815148912</v>
      </c>
      <c r="W3" s="136">
        <f>SUMIFS('EPA non-CO2 Data'!$I:$I,'EPA non-CO2 Data'!$K:$K,'EPA to IEA Scaling'!$C$3,'EPA non-CO2 Data'!$A:$A,'EPA to IEA Scaling'!$A$1,'EPA non-CO2 Data'!$J:$J,'EPA to IEA Scaling'!$B$3,'EPA non-CO2 Data'!$F:$F,'EPA to IEA Scaling'!W$1)</f>
        <v>278.20410734074284</v>
      </c>
      <c r="X3" s="136">
        <f>SUMIFS('EPA non-CO2 Data'!$I:$I,'EPA non-CO2 Data'!$K:$K,'EPA to IEA Scaling'!$C$3,'EPA non-CO2 Data'!$A:$A,'EPA to IEA Scaling'!$A$1,'EPA non-CO2 Data'!$J:$J,'EPA to IEA Scaling'!$B$3,'EPA non-CO2 Data'!$F:$F,'EPA to IEA Scaling'!X$1)</f>
        <v>278.07740652999667</v>
      </c>
      <c r="Y3" s="136">
        <f>SUMIFS('EPA non-CO2 Data'!$I:$I,'EPA non-CO2 Data'!$K:$K,'EPA to IEA Scaling'!$C$3,'EPA non-CO2 Data'!$A:$A,'EPA to IEA Scaling'!$A$1,'EPA non-CO2 Data'!$J:$J,'EPA to IEA Scaling'!$B$3,'EPA non-CO2 Data'!$F:$F,'EPA to IEA Scaling'!Y$1)</f>
        <v>277.95070571924907</v>
      </c>
      <c r="Z3" s="148">
        <f>SUMIFS('EPA non-CO2 Data'!$I:$I,'EPA non-CO2 Data'!$K:$K,'EPA to IEA Scaling'!$C$3,'EPA non-CO2 Data'!$A:$A,'EPA to IEA Scaling'!$A$1,'EPA non-CO2 Data'!$J:$J,'EPA to IEA Scaling'!$B$3,'EPA non-CO2 Data'!$F:$F,'EPA to IEA Scaling'!Z$1)</f>
        <v>277.8240049085029</v>
      </c>
      <c r="AA3" s="136">
        <f>SUMIFS('EPA non-CO2 Data'!$I:$I,'EPA non-CO2 Data'!$K:$K,'EPA to IEA Scaling'!$C$3,'EPA non-CO2 Data'!$A:$A,'EPA to IEA Scaling'!$A$1,'EPA non-CO2 Data'!$J:$J,'EPA to IEA Scaling'!$B$3,'EPA non-CO2 Data'!$F:$F,'EPA to IEA Scaling'!AA$1)</f>
        <v>278.88939537056621</v>
      </c>
      <c r="AB3" s="136">
        <f>SUMIFS('EPA non-CO2 Data'!$I:$I,'EPA non-CO2 Data'!$K:$K,'EPA to IEA Scaling'!$C$3,'EPA non-CO2 Data'!$A:$A,'EPA to IEA Scaling'!$A$1,'EPA non-CO2 Data'!$J:$J,'EPA to IEA Scaling'!$B$3,'EPA non-CO2 Data'!$F:$F,'EPA to IEA Scaling'!AB$1)</f>
        <v>279.9547858326294</v>
      </c>
      <c r="AC3" s="136">
        <f>SUMIFS('EPA non-CO2 Data'!$I:$I,'EPA non-CO2 Data'!$K:$K,'EPA to IEA Scaling'!$C$3,'EPA non-CO2 Data'!$A:$A,'EPA to IEA Scaling'!$A$1,'EPA non-CO2 Data'!$J:$J,'EPA to IEA Scaling'!$B$3,'EPA non-CO2 Data'!$F:$F,'EPA to IEA Scaling'!AC$1)</f>
        <v>281.02017629469276</v>
      </c>
      <c r="AD3" s="136">
        <f>SUMIFS('EPA non-CO2 Data'!$I:$I,'EPA non-CO2 Data'!$K:$K,'EPA to IEA Scaling'!$C$3,'EPA non-CO2 Data'!$A:$A,'EPA to IEA Scaling'!$A$1,'EPA non-CO2 Data'!$J:$J,'EPA to IEA Scaling'!$B$3,'EPA non-CO2 Data'!$F:$F,'EPA to IEA Scaling'!AD$1)</f>
        <v>282.0855667567572</v>
      </c>
      <c r="AE3" s="148">
        <f>SUMIFS('EPA non-CO2 Data'!$I:$I,'EPA non-CO2 Data'!$K:$K,'EPA to IEA Scaling'!$C$3,'EPA non-CO2 Data'!$A:$A,'EPA to IEA Scaling'!$A$1,'EPA non-CO2 Data'!$J:$J,'EPA to IEA Scaling'!$B$3,'EPA non-CO2 Data'!$F:$F,'EPA to IEA Scaling'!AE$1)</f>
        <v>283.15095721882051</v>
      </c>
      <c r="AF3" s="136">
        <f>SUMIFS('EPA non-CO2 Data'!$I:$I,'EPA non-CO2 Data'!$K:$K,'EPA to IEA Scaling'!$C$3,'EPA non-CO2 Data'!$A:$A,'EPA to IEA Scaling'!$A$1,'EPA non-CO2 Data'!$J:$J,'EPA to IEA Scaling'!$B$3,'EPA non-CO2 Data'!$F:$F,'EPA to IEA Scaling'!AF$1)</f>
        <v>283.3735824256795</v>
      </c>
      <c r="AG3" s="136">
        <f>SUMIFS('EPA non-CO2 Data'!$I:$I,'EPA non-CO2 Data'!$K:$K,'EPA to IEA Scaling'!$C$3,'EPA non-CO2 Data'!$A:$A,'EPA to IEA Scaling'!$A$1,'EPA non-CO2 Data'!$J:$J,'EPA to IEA Scaling'!$B$3,'EPA non-CO2 Data'!$F:$F,'EPA to IEA Scaling'!AG$1)</f>
        <v>283.59620763253741</v>
      </c>
      <c r="AH3" s="136">
        <f>SUMIFS('EPA non-CO2 Data'!$I:$I,'EPA non-CO2 Data'!$K:$K,'EPA to IEA Scaling'!$C$3,'EPA non-CO2 Data'!$A:$A,'EPA to IEA Scaling'!$A$1,'EPA non-CO2 Data'!$J:$J,'EPA to IEA Scaling'!$B$3,'EPA non-CO2 Data'!$F:$F,'EPA to IEA Scaling'!AH$1)</f>
        <v>283.81883283939641</v>
      </c>
      <c r="AI3" s="136">
        <f>SUMIFS('EPA non-CO2 Data'!$I:$I,'EPA non-CO2 Data'!$K:$K,'EPA to IEA Scaling'!$C$3,'EPA non-CO2 Data'!$A:$A,'EPA to IEA Scaling'!$A$1,'EPA non-CO2 Data'!$J:$J,'EPA to IEA Scaling'!$B$3,'EPA non-CO2 Data'!$F:$F,'EPA to IEA Scaling'!AI$1)</f>
        <v>284.04145804625534</v>
      </c>
      <c r="AJ3" s="148">
        <f>SUMIFS('EPA non-CO2 Data'!$I:$I,'EPA non-CO2 Data'!$K:$K,'EPA to IEA Scaling'!$C$3,'EPA non-CO2 Data'!$A:$A,'EPA to IEA Scaling'!$A$1,'EPA non-CO2 Data'!$J:$J,'EPA to IEA Scaling'!$B$3,'EPA non-CO2 Data'!$F:$F,'EPA to IEA Scaling'!AJ$1)</f>
        <v>284.26408325311456</v>
      </c>
      <c r="AK3" s="136">
        <f>SUMIFS('EPA non-CO2 Data'!$I:$I,'EPA non-CO2 Data'!$K:$K,'EPA to IEA Scaling'!$C$3,'EPA non-CO2 Data'!$A:$A,'EPA to IEA Scaling'!$A$1,'EPA non-CO2 Data'!$J:$J,'EPA to IEA Scaling'!$B$3,'EPA non-CO2 Data'!$F:$F,'EPA to IEA Scaling'!AK$1)</f>
        <v>284.12748423647724</v>
      </c>
      <c r="AL3" s="136">
        <f>SUMIFS('EPA non-CO2 Data'!$I:$I,'EPA non-CO2 Data'!$K:$K,'EPA to IEA Scaling'!$C$3,'EPA non-CO2 Data'!$A:$A,'EPA to IEA Scaling'!$A$1,'EPA non-CO2 Data'!$J:$J,'EPA to IEA Scaling'!$B$3,'EPA non-CO2 Data'!$F:$F,'EPA to IEA Scaling'!AL$1)</f>
        <v>283.9908852198389</v>
      </c>
      <c r="AM3" s="136">
        <f>SUMIFS('EPA non-CO2 Data'!$I:$I,'EPA non-CO2 Data'!$K:$K,'EPA to IEA Scaling'!$C$3,'EPA non-CO2 Data'!$A:$A,'EPA to IEA Scaling'!$A$1,'EPA non-CO2 Data'!$J:$J,'EPA to IEA Scaling'!$B$3,'EPA non-CO2 Data'!$F:$F,'EPA to IEA Scaling'!AM$1)</f>
        <v>283.85428620320158</v>
      </c>
      <c r="AN3" s="136">
        <f>SUMIFS('EPA non-CO2 Data'!$I:$I,'EPA non-CO2 Data'!$K:$K,'EPA to IEA Scaling'!$C$3,'EPA non-CO2 Data'!$A:$A,'EPA to IEA Scaling'!$A$1,'EPA non-CO2 Data'!$J:$J,'EPA to IEA Scaling'!$B$3,'EPA non-CO2 Data'!$F:$F,'EPA to IEA Scaling'!AN$1)</f>
        <v>283.71768718656426</v>
      </c>
      <c r="AO3" s="148">
        <f>SUMIFS('EPA non-CO2 Data'!$I:$I,'EPA non-CO2 Data'!$K:$K,'EPA to IEA Scaling'!$C$3,'EPA non-CO2 Data'!$A:$A,'EPA to IEA Scaling'!$A$1,'EPA non-CO2 Data'!$J:$J,'EPA to IEA Scaling'!$B$3,'EPA non-CO2 Data'!$F:$F,'EPA to IEA Scaling'!AO$1)</f>
        <v>283.58108816992581</v>
      </c>
      <c r="AR3" s="129">
        <v>2020</v>
      </c>
      <c r="AS3" s="130">
        <f>K2</f>
        <v>119.63427714222966</v>
      </c>
    </row>
    <row r="4" spans="1:45" ht="20.25" customHeight="1" thickBot="1" x14ac:dyDescent="0.5">
      <c r="D4" s="190"/>
      <c r="E4" s="100" t="s">
        <v>1023</v>
      </c>
      <c r="F4" s="138">
        <f>(F3-$J$3)/$J$3</f>
        <v>-4.2821489883260462E-2</v>
      </c>
      <c r="G4" s="138">
        <f t="shared" ref="G4:AO4" si="0">(G3-$J$3)/$J$3</f>
        <v>-5.3173252816697533E-2</v>
      </c>
      <c r="H4" s="138">
        <f t="shared" si="0"/>
        <v>-3.5448835211130035E-2</v>
      </c>
      <c r="I4" s="138">
        <f t="shared" si="0"/>
        <v>-1.7724417605567169E-2</v>
      </c>
      <c r="J4" s="139">
        <f t="shared" si="0"/>
        <v>0</v>
      </c>
      <c r="K4" s="138">
        <f t="shared" si="0"/>
        <v>1.7724417605567058E-2</v>
      </c>
      <c r="L4" s="138">
        <f t="shared" si="0"/>
        <v>2.6166552291357011E-2</v>
      </c>
      <c r="M4" s="138">
        <f t="shared" si="0"/>
        <v>3.4608686977152033E-2</v>
      </c>
      <c r="N4" s="138">
        <f t="shared" si="0"/>
        <v>4.3050821662942211E-2</v>
      </c>
      <c r="O4" s="138">
        <f t="shared" si="0"/>
        <v>5.1492956348737455E-2</v>
      </c>
      <c r="P4" s="138">
        <f t="shared" si="0"/>
        <v>5.9935091034527627E-2</v>
      </c>
      <c r="Q4" s="138">
        <f t="shared" si="0"/>
        <v>6.396457171512003E-2</v>
      </c>
      <c r="R4" s="138">
        <f t="shared" si="0"/>
        <v>6.7994052395712004E-2</v>
      </c>
      <c r="S4" s="138">
        <f t="shared" si="0"/>
        <v>7.2023533076303964E-2</v>
      </c>
      <c r="T4" s="138">
        <f t="shared" si="0"/>
        <v>7.6053013756895715E-2</v>
      </c>
      <c r="U4" s="138">
        <f t="shared" si="0"/>
        <v>8.0082494437492532E-2</v>
      </c>
      <c r="V4" s="138">
        <f t="shared" si="0"/>
        <v>7.95910466463043E-2</v>
      </c>
      <c r="W4" s="138">
        <f t="shared" si="0"/>
        <v>7.9099598855120259E-2</v>
      </c>
      <c r="X4" s="138">
        <f t="shared" si="0"/>
        <v>7.8608151063936663E-2</v>
      </c>
      <c r="Y4" s="138">
        <f t="shared" si="0"/>
        <v>7.8116703272747556E-2</v>
      </c>
      <c r="Z4" s="138">
        <f t="shared" si="0"/>
        <v>7.7625255481563959E-2</v>
      </c>
      <c r="AA4" s="138">
        <f t="shared" si="0"/>
        <v>8.1757697778069974E-2</v>
      </c>
      <c r="AB4" s="138">
        <f t="shared" si="0"/>
        <v>8.5890140074575544E-2</v>
      </c>
      <c r="AC4" s="138">
        <f t="shared" si="0"/>
        <v>9.0022582371081766E-2</v>
      </c>
      <c r="AD4" s="138">
        <f t="shared" si="0"/>
        <v>9.4155024667592194E-2</v>
      </c>
      <c r="AE4" s="138">
        <f t="shared" si="0"/>
        <v>9.8287466964098208E-2</v>
      </c>
      <c r="AF4" s="138">
        <f t="shared" si="0"/>
        <v>9.9150986822639828E-2</v>
      </c>
      <c r="AG4" s="138">
        <f t="shared" si="0"/>
        <v>0.10001450668117727</v>
      </c>
      <c r="AH4" s="138">
        <f t="shared" si="0"/>
        <v>0.10087802653971889</v>
      </c>
      <c r="AI4" s="138">
        <f t="shared" si="0"/>
        <v>0.1017415463982603</v>
      </c>
      <c r="AJ4" s="138">
        <f t="shared" si="0"/>
        <v>0.10260506625680281</v>
      </c>
      <c r="AK4" s="138">
        <f t="shared" si="0"/>
        <v>0.10207522525098042</v>
      </c>
      <c r="AL4" s="138">
        <f t="shared" si="0"/>
        <v>0.10154538424515408</v>
      </c>
      <c r="AM4" s="138">
        <f t="shared" si="0"/>
        <v>0.10101554323933171</v>
      </c>
      <c r="AN4" s="138">
        <f t="shared" si="0"/>
        <v>0.10048570223350933</v>
      </c>
      <c r="AO4" s="138">
        <f t="shared" si="0"/>
        <v>9.9955861227682546E-2</v>
      </c>
      <c r="AR4" s="129">
        <v>2025</v>
      </c>
      <c r="AS4" s="130">
        <f>P2</f>
        <v>137.23939010237444</v>
      </c>
    </row>
    <row r="5" spans="1:45" x14ac:dyDescent="0.45">
      <c r="D5" s="191" t="s">
        <v>1024</v>
      </c>
      <c r="E5" s="101" t="s">
        <v>1025</v>
      </c>
      <c r="J5" s="143">
        <f>(SUMIFS('IEA-MethaneAbatement'!$J:$J,'IEA-MethaneAbatement'!$B:$B,$A$1)*About!$A$132)/10^3</f>
        <v>228.58220101013009</v>
      </c>
      <c r="K5" s="105"/>
      <c r="L5" s="105"/>
      <c r="M5" s="105"/>
      <c r="N5" s="105"/>
      <c r="O5" s="105"/>
      <c r="P5" s="105"/>
      <c r="Q5" s="105"/>
      <c r="R5" s="105"/>
      <c r="S5" s="105"/>
      <c r="T5" s="105"/>
      <c r="U5" s="105"/>
      <c r="V5" s="105"/>
      <c r="W5" s="105"/>
      <c r="X5" s="105"/>
      <c r="Y5" s="105"/>
      <c r="Z5" s="105"/>
      <c r="AA5" s="105"/>
      <c r="AB5" s="105"/>
      <c r="AC5" s="105"/>
      <c r="AD5" s="105"/>
      <c r="AE5" s="105"/>
      <c r="AF5" s="105"/>
      <c r="AG5" s="105"/>
      <c r="AH5" s="105"/>
      <c r="AI5" s="105"/>
      <c r="AJ5" s="105"/>
      <c r="AK5" s="105"/>
      <c r="AL5" s="105"/>
      <c r="AM5" s="105"/>
      <c r="AN5" s="105"/>
      <c r="AO5" s="105"/>
      <c r="AR5" s="129">
        <v>2030</v>
      </c>
      <c r="AS5" s="130">
        <f>U2</f>
        <v>151.93234624731417</v>
      </c>
    </row>
    <row r="6" spans="1:45" x14ac:dyDescent="0.45">
      <c r="D6" s="191"/>
      <c r="E6" s="101" t="s">
        <v>1026</v>
      </c>
      <c r="J6" s="144">
        <f>'IEA-MethaneEmissions'!$H$1</f>
        <v>318.56328108062519</v>
      </c>
      <c r="AR6" s="129">
        <v>2035</v>
      </c>
      <c r="AS6" s="130">
        <f>Z2</f>
        <v>162.36697965022307</v>
      </c>
    </row>
    <row r="7" spans="1:45" ht="43.15" thickBot="1" x14ac:dyDescent="0.5">
      <c r="D7" s="191"/>
      <c r="E7" s="133" t="s">
        <v>1027</v>
      </c>
      <c r="F7" s="107"/>
      <c r="G7" s="107"/>
      <c r="H7" s="107"/>
      <c r="I7" s="107"/>
      <c r="J7" s="145">
        <f>J5/$J$6</f>
        <v>0.71754095523733075</v>
      </c>
      <c r="K7" s="107"/>
      <c r="L7" s="107"/>
      <c r="M7" s="107"/>
      <c r="N7" s="107"/>
      <c r="O7" s="107"/>
      <c r="P7" s="107"/>
      <c r="Q7" s="107"/>
      <c r="R7" s="107"/>
      <c r="S7" s="107"/>
      <c r="T7" s="107"/>
      <c r="U7" s="107"/>
      <c r="V7" s="107"/>
      <c r="W7" s="107"/>
      <c r="X7" s="107"/>
      <c r="Y7" s="107"/>
      <c r="Z7" s="107"/>
      <c r="AA7" s="107"/>
      <c r="AB7" s="107"/>
      <c r="AC7" s="107"/>
      <c r="AD7" s="107"/>
      <c r="AE7" s="107"/>
      <c r="AF7" s="107"/>
      <c r="AG7" s="107"/>
      <c r="AH7" s="107"/>
      <c r="AI7" s="107"/>
      <c r="AJ7" s="107"/>
      <c r="AK7" s="107"/>
      <c r="AL7" s="107"/>
      <c r="AM7" s="107"/>
      <c r="AN7" s="107"/>
      <c r="AO7" s="107"/>
      <c r="AR7" s="129">
        <v>2040</v>
      </c>
      <c r="AS7" s="130">
        <f>AE2</f>
        <v>175.52796596124901</v>
      </c>
    </row>
    <row r="8" spans="1:45" x14ac:dyDescent="0.45">
      <c r="D8" s="191"/>
      <c r="E8" s="133" t="s">
        <v>1108</v>
      </c>
      <c r="F8" s="142">
        <f>F4</f>
        <v>-4.2821489883260462E-2</v>
      </c>
      <c r="G8" s="142">
        <f t="shared" ref="G8:AO8" si="1">G4</f>
        <v>-5.3173252816697533E-2</v>
      </c>
      <c r="H8" s="142">
        <f t="shared" si="1"/>
        <v>-3.5448835211130035E-2</v>
      </c>
      <c r="I8" s="142">
        <f t="shared" si="1"/>
        <v>-1.7724417605567169E-2</v>
      </c>
      <c r="J8" s="142">
        <f t="shared" si="1"/>
        <v>0</v>
      </c>
      <c r="K8" s="142">
        <f t="shared" si="1"/>
        <v>1.7724417605567058E-2</v>
      </c>
      <c r="L8" s="142">
        <f t="shared" si="1"/>
        <v>2.6166552291357011E-2</v>
      </c>
      <c r="M8" s="142">
        <f t="shared" si="1"/>
        <v>3.4608686977152033E-2</v>
      </c>
      <c r="N8" s="142">
        <f t="shared" si="1"/>
        <v>4.3050821662942211E-2</v>
      </c>
      <c r="O8" s="142">
        <f t="shared" si="1"/>
        <v>5.1492956348737455E-2</v>
      </c>
      <c r="P8" s="142">
        <f t="shared" si="1"/>
        <v>5.9935091034527627E-2</v>
      </c>
      <c r="Q8" s="142">
        <f t="shared" si="1"/>
        <v>6.396457171512003E-2</v>
      </c>
      <c r="R8" s="142">
        <f t="shared" si="1"/>
        <v>6.7994052395712004E-2</v>
      </c>
      <c r="S8" s="142">
        <f t="shared" si="1"/>
        <v>7.2023533076303964E-2</v>
      </c>
      <c r="T8" s="142">
        <f t="shared" si="1"/>
        <v>7.6053013756895715E-2</v>
      </c>
      <c r="U8" s="142">
        <f t="shared" si="1"/>
        <v>8.0082494437492532E-2</v>
      </c>
      <c r="V8" s="142">
        <f t="shared" si="1"/>
        <v>7.95910466463043E-2</v>
      </c>
      <c r="W8" s="142">
        <f t="shared" si="1"/>
        <v>7.9099598855120259E-2</v>
      </c>
      <c r="X8" s="142">
        <f t="shared" si="1"/>
        <v>7.8608151063936663E-2</v>
      </c>
      <c r="Y8" s="142">
        <f t="shared" si="1"/>
        <v>7.8116703272747556E-2</v>
      </c>
      <c r="Z8" s="142">
        <f t="shared" si="1"/>
        <v>7.7625255481563959E-2</v>
      </c>
      <c r="AA8" s="142">
        <f t="shared" si="1"/>
        <v>8.1757697778069974E-2</v>
      </c>
      <c r="AB8" s="142">
        <f t="shared" si="1"/>
        <v>8.5890140074575544E-2</v>
      </c>
      <c r="AC8" s="142">
        <f t="shared" si="1"/>
        <v>9.0022582371081766E-2</v>
      </c>
      <c r="AD8" s="142">
        <f t="shared" si="1"/>
        <v>9.4155024667592194E-2</v>
      </c>
      <c r="AE8" s="142">
        <f t="shared" si="1"/>
        <v>9.8287466964098208E-2</v>
      </c>
      <c r="AF8" s="142">
        <f t="shared" si="1"/>
        <v>9.9150986822639828E-2</v>
      </c>
      <c r="AG8" s="142">
        <f t="shared" si="1"/>
        <v>0.10001450668117727</v>
      </c>
      <c r="AH8" s="142">
        <f t="shared" si="1"/>
        <v>0.10087802653971889</v>
      </c>
      <c r="AI8" s="142">
        <f t="shared" si="1"/>
        <v>0.1017415463982603</v>
      </c>
      <c r="AJ8" s="142">
        <f t="shared" si="1"/>
        <v>0.10260506625680281</v>
      </c>
      <c r="AK8" s="142">
        <f t="shared" si="1"/>
        <v>0.10207522525098042</v>
      </c>
      <c r="AL8" s="142">
        <f t="shared" si="1"/>
        <v>0.10154538424515408</v>
      </c>
      <c r="AM8" s="142">
        <f t="shared" si="1"/>
        <v>0.10101554323933171</v>
      </c>
      <c r="AN8" s="142">
        <f t="shared" si="1"/>
        <v>0.10048570223350933</v>
      </c>
      <c r="AO8" s="142">
        <f t="shared" si="1"/>
        <v>9.9955861227682546E-2</v>
      </c>
      <c r="AR8" s="129"/>
      <c r="AS8" s="130"/>
    </row>
    <row r="9" spans="1:45" x14ac:dyDescent="0.45">
      <c r="AR9" s="129">
        <v>2045</v>
      </c>
      <c r="AS9" s="130">
        <f>AJ2</f>
        <v>185.8149896412645</v>
      </c>
    </row>
    <row r="10" spans="1:45" ht="57.4" thickBot="1" x14ac:dyDescent="0.5">
      <c r="D10" s="140" t="s">
        <v>1028</v>
      </c>
      <c r="E10" s="101">
        <v>2019</v>
      </c>
      <c r="F10" s="103" t="s">
        <v>1242</v>
      </c>
      <c r="AR10" s="131">
        <v>2050</v>
      </c>
      <c r="AS10" s="132">
        <f>AO2</f>
        <v>194.12936100901339</v>
      </c>
    </row>
    <row r="11" spans="1:45" x14ac:dyDescent="0.45">
      <c r="D11" s="141" t="s">
        <v>1113</v>
      </c>
      <c r="E11" s="109">
        <f>J3</f>
        <v>257.81133422337086</v>
      </c>
      <c r="F11" s="150">
        <f>E11*'Multipliers and Adjustments'!$B$75</f>
        <v>318.56328108062513</v>
      </c>
    </row>
    <row r="12" spans="1:45" ht="14.65" thickBot="1" x14ac:dyDescent="0.5">
      <c r="D12" s="141" t="s">
        <v>1029</v>
      </c>
      <c r="E12" s="109">
        <f>J6</f>
        <v>318.56328108062519</v>
      </c>
      <c r="F12" s="150">
        <f>E12*'Multipliers and Adjustments'!$B$75</f>
        <v>393.63111927781915</v>
      </c>
      <c r="G12" s="109"/>
      <c r="J12" s="110"/>
      <c r="K12" s="110"/>
      <c r="L12" s="105"/>
    </row>
    <row r="13" spans="1:45" ht="28.9" thickBot="1" x14ac:dyDescent="0.5">
      <c r="D13" s="151" t="s">
        <v>1114</v>
      </c>
      <c r="E13" s="111">
        <f>E11/E12</f>
        <v>0.80929394420106249</v>
      </c>
      <c r="G13" s="109"/>
    </row>
    <row r="14" spans="1:45" x14ac:dyDescent="0.45">
      <c r="G14" s="109"/>
    </row>
    <row r="15" spans="1:45" x14ac:dyDescent="0.45">
      <c r="G15" s="109"/>
    </row>
    <row r="16" spans="1:45" x14ac:dyDescent="0.45">
      <c r="D16" s="104" t="s">
        <v>1109</v>
      </c>
      <c r="E16" s="101" t="s">
        <v>1112</v>
      </c>
      <c r="F16" s="101" t="s">
        <v>1024</v>
      </c>
      <c r="G16" s="109"/>
    </row>
    <row r="17" spans="1:7" x14ac:dyDescent="0.45">
      <c r="A17" s="147" t="s">
        <v>720</v>
      </c>
      <c r="B17" s="147" t="s">
        <v>721</v>
      </c>
      <c r="C17" s="147" t="s">
        <v>722</v>
      </c>
      <c r="D17" s="146" t="s">
        <v>1110</v>
      </c>
      <c r="E17" s="152">
        <f>SUM('PERAC-ngps-mthncptr'!G3:G74)</f>
        <v>224368761004589.19</v>
      </c>
      <c r="F17" s="153">
        <f>SUM(SUMIFS('IEA-MethaneAbatement'!$N$3:$N$3453,'IEA-MethaneAbatement'!$M$3:$M$3453,'EPA to IEA Scaling'!$B$17,'IEA-MethaneAbatement'!$B$3:$B$3453,"United States"),SUMIFS('IEA-MethaneAbatement'!$N$3:$N$3453,'IEA-MethaneAbatement'!$M$3:$M$3453,'EPA to IEA Scaling'!$A$17,'IEA-MethaneAbatement'!$B$3:$B$3453,"United States"),SUMIFS('IEA-MethaneAbatement'!$N$3:$N$3453,'IEA-MethaneAbatement'!$M$3:$M$3453,'EPA to IEA Scaling'!$C$17,'IEA-MethaneAbatement'!$B$3:$B$3453,"United States"))*'Multipliers and Adjustments'!B75</f>
        <v>224368761004589.19</v>
      </c>
    </row>
    <row r="18" spans="1:7" x14ac:dyDescent="0.45">
      <c r="A18" s="147" t="s">
        <v>723</v>
      </c>
      <c r="B18" s="147" t="s">
        <v>724</v>
      </c>
      <c r="C18" s="147" t="s">
        <v>729</v>
      </c>
      <c r="D18" s="146" t="s">
        <v>1111</v>
      </c>
      <c r="E18" s="152">
        <f>SUM('PERAC-ngps-mthndstr'!G3:G74)</f>
        <v>4213440005540.8423</v>
      </c>
      <c r="F18" s="153">
        <f>SUM(SUMIFS('IEA-MethaneAbatement'!$N$3:$N$3453,'IEA-MethaneAbatement'!$M$3:$M$3453,'EPA to IEA Scaling'!$B$18,'IEA-MethaneAbatement'!$B$3:$B$3453,"United States"),SUMIFS('IEA-MethaneAbatement'!$N$3:$N$3453,'IEA-MethaneAbatement'!$M$3:$M$3453,'EPA to IEA Scaling'!$A$18,'IEA-MethaneAbatement'!$B$3:$B$3453,"United States"),SUMIFS('IEA-MethaneAbatement'!$N$3:$N$3453,'IEA-MethaneAbatement'!$M$3:$M$3453,'EPA to IEA Scaling'!$C$18,'IEA-MethaneAbatement'!$B$3:$B$3453,"United States"))*'Multipliers and Adjustments'!B76</f>
        <v>4213440005540.8428</v>
      </c>
    </row>
    <row r="19" spans="1:7" x14ac:dyDescent="0.45">
      <c r="E19" s="177">
        <f>SUM(E17:E18)/10^12</f>
        <v>228.58220101013004</v>
      </c>
      <c r="F19" s="177">
        <f>SUM(F17:F18)/10^12</f>
        <v>228.58220101013004</v>
      </c>
      <c r="G19" s="106" t="b">
        <f>ROUND(E19,6)=ROUND(F19,6)</f>
        <v>1</v>
      </c>
    </row>
    <row r="20" spans="1:7" x14ac:dyDescent="0.45">
      <c r="E20" s="149">
        <f>E19/$F$11</f>
        <v>0.71754095523733075</v>
      </c>
      <c r="F20" s="149">
        <f>F19/$F$11</f>
        <v>0.71754095523733075</v>
      </c>
      <c r="G20" s="112" t="b">
        <f>E20=J7</f>
        <v>1</v>
      </c>
    </row>
    <row r="21" spans="1:7" x14ac:dyDescent="0.45">
      <c r="G21" s="110"/>
    </row>
    <row r="23" spans="1:7" x14ac:dyDescent="0.45">
      <c r="D23" s="98"/>
    </row>
    <row r="24" spans="1:7" x14ac:dyDescent="0.45">
      <c r="D24" s="98"/>
    </row>
    <row r="25" spans="1:7" x14ac:dyDescent="0.45">
      <c r="D25" s="98"/>
      <c r="E25" s="109"/>
    </row>
    <row r="26" spans="1:7" x14ac:dyDescent="0.45">
      <c r="D26" s="98"/>
      <c r="E26" s="109"/>
      <c r="F26" s="105"/>
    </row>
    <row r="27" spans="1:7" x14ac:dyDescent="0.45">
      <c r="D27" s="98"/>
    </row>
    <row r="28" spans="1:7" x14ac:dyDescent="0.45">
      <c r="D28" s="98"/>
      <c r="F28" s="108"/>
    </row>
    <row r="29" spans="1:7" x14ac:dyDescent="0.45">
      <c r="D29" s="98"/>
    </row>
  </sheetData>
  <mergeCells count="2">
    <mergeCell ref="D2:D4"/>
    <mergeCell ref="D5:D8"/>
  </mergeCell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86"/>
  <sheetViews>
    <sheetView workbookViewId="0"/>
  </sheetViews>
  <sheetFormatPr defaultRowHeight="14.25" x14ac:dyDescent="0.45"/>
  <cols>
    <col min="1" max="1" width="48" customWidth="1"/>
    <col min="2" max="2" width="20.73046875" customWidth="1"/>
    <col min="3" max="3" width="12.59765625" bestFit="1" customWidth="1"/>
    <col min="4" max="24" width="13.73046875" bestFit="1" customWidth="1"/>
    <col min="25" max="37" width="14.73046875" bestFit="1" customWidth="1"/>
  </cols>
  <sheetData>
    <row r="1" spans="1:37" x14ac:dyDescent="0.45">
      <c r="A1" s="3" t="s">
        <v>704</v>
      </c>
      <c r="B1" s="9"/>
      <c r="C1" s="9"/>
      <c r="D1" s="9"/>
      <c r="E1" s="9"/>
      <c r="F1" s="9"/>
      <c r="G1" s="9"/>
      <c r="H1" s="9"/>
      <c r="I1" s="9"/>
    </row>
    <row r="2" spans="1:37" x14ac:dyDescent="0.45">
      <c r="A2" t="s">
        <v>706</v>
      </c>
      <c r="B2" s="38">
        <v>2015</v>
      </c>
      <c r="C2" s="38">
        <v>2020</v>
      </c>
      <c r="D2" s="38">
        <v>2025</v>
      </c>
      <c r="E2" s="38">
        <v>2030</v>
      </c>
      <c r="F2" s="38">
        <v>2035</v>
      </c>
      <c r="G2" s="38">
        <v>2040</v>
      </c>
      <c r="H2" s="38">
        <v>2045</v>
      </c>
      <c r="I2" s="38">
        <v>2050</v>
      </c>
    </row>
    <row r="3" spans="1:37" x14ac:dyDescent="0.45">
      <c r="A3" t="s">
        <v>691</v>
      </c>
      <c r="B3">
        <v>215</v>
      </c>
      <c r="C3">
        <v>285</v>
      </c>
      <c r="D3">
        <v>373</v>
      </c>
      <c r="E3">
        <v>420</v>
      </c>
      <c r="F3">
        <v>463</v>
      </c>
      <c r="G3">
        <v>500</v>
      </c>
      <c r="H3">
        <v>531</v>
      </c>
      <c r="I3">
        <v>556</v>
      </c>
    </row>
    <row r="4" spans="1:37" x14ac:dyDescent="0.45">
      <c r="A4" t="s">
        <v>758</v>
      </c>
      <c r="B4">
        <v>212</v>
      </c>
      <c r="C4">
        <v>255</v>
      </c>
      <c r="D4">
        <v>311</v>
      </c>
      <c r="E4">
        <v>324</v>
      </c>
      <c r="F4">
        <v>351</v>
      </c>
      <c r="G4">
        <v>379</v>
      </c>
      <c r="H4">
        <v>403</v>
      </c>
      <c r="I4">
        <v>422</v>
      </c>
    </row>
    <row r="5" spans="1:37" x14ac:dyDescent="0.45">
      <c r="A5" t="s">
        <v>759</v>
      </c>
      <c r="B5">
        <v>212</v>
      </c>
      <c r="C5">
        <v>252</v>
      </c>
      <c r="D5">
        <v>305</v>
      </c>
      <c r="E5">
        <v>313</v>
      </c>
      <c r="F5">
        <v>335</v>
      </c>
      <c r="G5">
        <v>359</v>
      </c>
      <c r="H5">
        <v>379</v>
      </c>
      <c r="I5">
        <v>394</v>
      </c>
    </row>
    <row r="7" spans="1:37" x14ac:dyDescent="0.45">
      <c r="A7" s="3" t="s">
        <v>731</v>
      </c>
      <c r="B7" s="3"/>
      <c r="C7" s="3"/>
      <c r="D7" s="3"/>
      <c r="E7" s="3"/>
      <c r="F7" s="3"/>
      <c r="G7" s="3"/>
      <c r="H7" s="3"/>
      <c r="I7" s="3"/>
      <c r="J7" s="23"/>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row>
    <row r="8" spans="1:37" s="23" customFormat="1" x14ac:dyDescent="0.45">
      <c r="A8" s="40" t="s">
        <v>706</v>
      </c>
      <c r="B8" s="40">
        <f>B2</f>
        <v>2015</v>
      </c>
      <c r="C8" s="40">
        <f t="shared" ref="C8:I8" si="0">C2</f>
        <v>2020</v>
      </c>
      <c r="D8" s="40">
        <f t="shared" si="0"/>
        <v>2025</v>
      </c>
      <c r="E8" s="40">
        <f t="shared" si="0"/>
        <v>2030</v>
      </c>
      <c r="F8" s="40">
        <f t="shared" si="0"/>
        <v>2035</v>
      </c>
      <c r="G8" s="40">
        <f t="shared" si="0"/>
        <v>2040</v>
      </c>
      <c r="H8" s="40">
        <f t="shared" si="0"/>
        <v>2045</v>
      </c>
      <c r="I8" s="40">
        <f t="shared" si="0"/>
        <v>2050</v>
      </c>
    </row>
    <row r="9" spans="1:37" x14ac:dyDescent="0.45">
      <c r="A9" t="s">
        <v>705</v>
      </c>
      <c r="B9" s="2">
        <f t="shared" ref="B9:I9" si="1">B3-B4</f>
        <v>3</v>
      </c>
      <c r="C9" s="2">
        <f t="shared" si="1"/>
        <v>30</v>
      </c>
      <c r="D9" s="2">
        <f t="shared" si="1"/>
        <v>62</v>
      </c>
      <c r="E9" s="2">
        <f t="shared" si="1"/>
        <v>96</v>
      </c>
      <c r="F9" s="2">
        <f t="shared" si="1"/>
        <v>112</v>
      </c>
      <c r="G9" s="2">
        <f t="shared" si="1"/>
        <v>121</v>
      </c>
      <c r="H9" s="2">
        <f t="shared" si="1"/>
        <v>128</v>
      </c>
      <c r="I9" s="2">
        <f t="shared" si="1"/>
        <v>134</v>
      </c>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row>
    <row r="10" spans="1:37" x14ac:dyDescent="0.45">
      <c r="A10" t="s">
        <v>692</v>
      </c>
      <c r="B10" s="44">
        <f>$B$9*($C10/SUM($C$10:$C$14))</f>
        <v>2.4406779661016951</v>
      </c>
      <c r="C10" s="52">
        <v>24</v>
      </c>
      <c r="D10" s="44">
        <f>$D$9*($C10/SUM($C$10:$C$14))</f>
        <v>50.440677966101696</v>
      </c>
      <c r="E10" s="44">
        <f>$E$9*($C10/SUM($C$10:$C$14))</f>
        <v>78.101694915254242</v>
      </c>
      <c r="F10" s="44">
        <f>$F$9*($C10/SUM($C$10:$C$14))</f>
        <v>91.118644067796623</v>
      </c>
      <c r="G10" s="44">
        <f>$G$9*($C10/SUM($C$10:$C$14))</f>
        <v>98.440677966101703</v>
      </c>
      <c r="H10" s="44">
        <f>$H$9*($C10/SUM($C$10:$C$14))</f>
        <v>104.13559322033899</v>
      </c>
      <c r="I10" s="44">
        <f>$I$9*($C10/SUM($C$10:$C$14))</f>
        <v>109.01694915254238</v>
      </c>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row>
    <row r="11" spans="1:37" x14ac:dyDescent="0.45">
      <c r="A11" t="s">
        <v>693</v>
      </c>
      <c r="B11" s="44">
        <f>$B$9*($C11/SUM($C$10:$C$14))</f>
        <v>0.10169491525423729</v>
      </c>
      <c r="C11" s="52">
        <v>1</v>
      </c>
      <c r="D11" s="44">
        <f>$D$9*($C11/SUM($C$10:$C$14))</f>
        <v>2.1016949152542375</v>
      </c>
      <c r="E11" s="44">
        <f>$E$9*($C11/SUM($C$10:$C$14))</f>
        <v>3.2542372881355934</v>
      </c>
      <c r="F11" s="44">
        <f>$F$9*($C11/SUM($C$10:$C$14))</f>
        <v>3.7966101694915255</v>
      </c>
      <c r="G11" s="44">
        <f>$G$9*($C11/SUM($C$10:$C$14))</f>
        <v>4.101694915254237</v>
      </c>
      <c r="H11" s="44">
        <f>$H$9*($C11/SUM($C$10:$C$14))</f>
        <v>4.3389830508474576</v>
      </c>
      <c r="I11" s="44">
        <f>$I$9*($C11/SUM($C$10:$C$14))</f>
        <v>4.5423728813559325</v>
      </c>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row>
    <row r="12" spans="1:37" x14ac:dyDescent="0.45">
      <c r="A12" t="s">
        <v>694</v>
      </c>
      <c r="B12" s="44">
        <f>$B$9*($C12/SUM($C$10:$C$14))</f>
        <v>0.30508474576271188</v>
      </c>
      <c r="C12" s="52">
        <v>3</v>
      </c>
      <c r="D12" s="44">
        <f>$D$9*($C12/SUM($C$10:$C$14))</f>
        <v>6.3050847457627119</v>
      </c>
      <c r="E12" s="44">
        <f>$E$9*($C12/SUM($C$10:$C$14))</f>
        <v>9.7627118644067803</v>
      </c>
      <c r="F12" s="44">
        <f>$F$9*($C12/SUM($C$10:$C$14))</f>
        <v>11.389830508474578</v>
      </c>
      <c r="G12" s="44">
        <f>$G$9*($C12/SUM($C$10:$C$14))</f>
        <v>12.305084745762713</v>
      </c>
      <c r="H12" s="44">
        <f>$H$9*($C12/SUM($C$10:$C$14))</f>
        <v>13.016949152542374</v>
      </c>
      <c r="I12" s="44">
        <f>$I$9*($C12/SUM($C$10:$C$14))</f>
        <v>13.627118644067798</v>
      </c>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row>
    <row r="13" spans="1:37" x14ac:dyDescent="0.45">
      <c r="A13" t="s">
        <v>695</v>
      </c>
      <c r="B13" s="44">
        <f>$B$9*($C13/SUM($C$10:$C$14))</f>
        <v>5.0847457627118647E-2</v>
      </c>
      <c r="C13" s="52">
        <v>0.5</v>
      </c>
      <c r="D13" s="44">
        <f>$D$9*($C13/SUM($C$10:$C$14))</f>
        <v>1.0508474576271187</v>
      </c>
      <c r="E13" s="44">
        <f>$E$9*($C13/SUM($C$10:$C$14))</f>
        <v>1.6271186440677967</v>
      </c>
      <c r="F13" s="44">
        <f>$F$9*($C13/SUM($C$10:$C$14))</f>
        <v>1.8983050847457628</v>
      </c>
      <c r="G13" s="44">
        <f>$G$9*($C13/SUM($C$10:$C$14))</f>
        <v>2.0508474576271185</v>
      </c>
      <c r="H13" s="44">
        <f>$H$9*($C13/SUM($C$10:$C$14))</f>
        <v>2.1694915254237288</v>
      </c>
      <c r="I13" s="44">
        <f>$I$9*($C13/SUM($C$10:$C$14))</f>
        <v>2.2711864406779663</v>
      </c>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row>
    <row r="14" spans="1:37" x14ac:dyDescent="0.45">
      <c r="A14" t="s">
        <v>696</v>
      </c>
      <c r="B14" s="44">
        <f>$B$9*($C14/SUM($C$10:$C$14))</f>
        <v>0.10169491525423729</v>
      </c>
      <c r="C14" s="52">
        <v>1</v>
      </c>
      <c r="D14" s="44">
        <f>$D$9*($C14/SUM($C$10:$C$14))</f>
        <v>2.1016949152542375</v>
      </c>
      <c r="E14" s="44">
        <f>$E$9*($C14/SUM($C$10:$C$14))</f>
        <v>3.2542372881355934</v>
      </c>
      <c r="F14" s="44">
        <f>$F$9*($C14/SUM($C$10:$C$14))</f>
        <v>3.7966101694915255</v>
      </c>
      <c r="G14" s="44">
        <f>$G$9*($C14/SUM($C$10:$C$14))</f>
        <v>4.101694915254237</v>
      </c>
      <c r="H14" s="44">
        <f>$H$9*($C14/SUM($C$10:$C$14))</f>
        <v>4.3389830508474576</v>
      </c>
      <c r="I14" s="44">
        <f>$I$9*($C14/SUM($C$10:$C$14))</f>
        <v>4.5423728813559325</v>
      </c>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row>
    <row r="15" spans="1:37" x14ac:dyDescent="0.45">
      <c r="B15" s="41"/>
      <c r="C15" s="41"/>
      <c r="D15" s="41"/>
      <c r="E15" s="41"/>
      <c r="F15" s="41"/>
      <c r="G15" s="45"/>
      <c r="H15" s="41"/>
      <c r="I15" s="41"/>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row>
    <row r="16" spans="1:37" x14ac:dyDescent="0.45">
      <c r="A16" s="3" t="s">
        <v>732</v>
      </c>
      <c r="B16" s="9"/>
      <c r="C16" s="9"/>
      <c r="D16" s="9"/>
      <c r="E16" s="9"/>
      <c r="F16" s="9"/>
      <c r="G16" s="9"/>
      <c r="H16" s="9"/>
      <c r="I16" s="9"/>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row>
    <row r="17" spans="1:37" x14ac:dyDescent="0.45">
      <c r="A17" t="s">
        <v>706</v>
      </c>
      <c r="B17">
        <f>B8</f>
        <v>2015</v>
      </c>
      <c r="C17">
        <f t="shared" ref="C17:I17" si="2">C8</f>
        <v>2020</v>
      </c>
      <c r="D17">
        <f t="shared" si="2"/>
        <v>2025</v>
      </c>
      <c r="E17">
        <f t="shared" si="2"/>
        <v>2030</v>
      </c>
      <c r="F17">
        <f t="shared" si="2"/>
        <v>2035</v>
      </c>
      <c r="G17">
        <f t="shared" si="2"/>
        <v>2040</v>
      </c>
      <c r="H17">
        <f t="shared" si="2"/>
        <v>2045</v>
      </c>
      <c r="I17">
        <f t="shared" si="2"/>
        <v>2050</v>
      </c>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row>
    <row r="18" spans="1:37" x14ac:dyDescent="0.45">
      <c r="A18" t="s">
        <v>707</v>
      </c>
      <c r="B18" s="2">
        <f t="shared" ref="B18:I18" si="3">B4-B5</f>
        <v>0</v>
      </c>
      <c r="C18" s="2">
        <f t="shared" si="3"/>
        <v>3</v>
      </c>
      <c r="D18" s="2">
        <f t="shared" si="3"/>
        <v>6</v>
      </c>
      <c r="E18" s="2">
        <f t="shared" si="3"/>
        <v>11</v>
      </c>
      <c r="F18" s="2">
        <f t="shared" si="3"/>
        <v>16</v>
      </c>
      <c r="G18" s="2">
        <f t="shared" si="3"/>
        <v>20</v>
      </c>
      <c r="H18" s="2">
        <f t="shared" si="3"/>
        <v>24</v>
      </c>
      <c r="I18" s="2">
        <f t="shared" si="3"/>
        <v>28</v>
      </c>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row>
    <row r="19" spans="1:37" x14ac:dyDescent="0.45">
      <c r="A19" s="38" t="s">
        <v>697</v>
      </c>
      <c r="B19" s="44">
        <f>$B$18*($D19/SUM($D$19:$D$22))</f>
        <v>0</v>
      </c>
      <c r="C19" s="44">
        <f>$C$18*($D19/SUM($D$19:$D$22))</f>
        <v>2.4285714285714288</v>
      </c>
      <c r="D19" s="52">
        <v>5.0999999999999996</v>
      </c>
      <c r="E19" s="44">
        <f>$E$18*($D19/SUM($D$19:$D$22))</f>
        <v>8.9047619047619069</v>
      </c>
      <c r="F19" s="44">
        <f>$F$18*($D19/SUM($D$19:$D$22))</f>
        <v>12.952380952380954</v>
      </c>
      <c r="G19" s="44">
        <f>$G$18*($D19/SUM($D$19:$D$22))</f>
        <v>16.190476190476193</v>
      </c>
      <c r="H19" s="44">
        <f>$H$18*($D19/SUM($D$19:$D$22))</f>
        <v>19.428571428571431</v>
      </c>
      <c r="I19" s="44">
        <f>$I$18*($D19/SUM($D$19:$D$22))</f>
        <v>22.666666666666671</v>
      </c>
    </row>
    <row r="20" spans="1:37" x14ac:dyDescent="0.45">
      <c r="A20" t="s">
        <v>698</v>
      </c>
      <c r="B20" s="44">
        <f>$B$18*($D20/SUM($D$19:$D$22))</f>
        <v>0</v>
      </c>
      <c r="C20" s="44">
        <f>$C$18*($D20/SUM($D$19:$D$22))</f>
        <v>0.14285714285714288</v>
      </c>
      <c r="D20" s="52">
        <v>0.3</v>
      </c>
      <c r="E20" s="44">
        <f>$E$18*($D20/SUM($D$19:$D$22))</f>
        <v>0.52380952380952384</v>
      </c>
      <c r="F20" s="44">
        <f>$F$18*($D20/SUM($D$19:$D$22))</f>
        <v>0.76190476190476197</v>
      </c>
      <c r="G20" s="44">
        <f>$G$18*($D20/SUM($D$19:$D$22))</f>
        <v>0.95238095238095244</v>
      </c>
      <c r="H20" s="44">
        <f>$H$18*($D20/SUM($D$19:$D$22))</f>
        <v>1.142857142857143</v>
      </c>
      <c r="I20" s="44">
        <f>$I$18*($D20/SUM($D$19:$D$22))</f>
        <v>1.3333333333333335</v>
      </c>
    </row>
    <row r="21" spans="1:37" x14ac:dyDescent="0.45">
      <c r="A21" t="s">
        <v>699</v>
      </c>
      <c r="B21" s="44">
        <f>$B$18*($D21/SUM($D$19:$D$22))</f>
        <v>0</v>
      </c>
      <c r="C21" s="44">
        <f>$C$18*($D21/SUM($D$19:$D$22))</f>
        <v>4.761904761904763E-2</v>
      </c>
      <c r="D21" s="52">
        <v>0.1</v>
      </c>
      <c r="E21" s="44">
        <f>$E$18*($D21/SUM($D$19:$D$22))</f>
        <v>0.17460317460317462</v>
      </c>
      <c r="F21" s="44">
        <f>$F$18*($D21/SUM($D$19:$D$22))</f>
        <v>0.25396825396825401</v>
      </c>
      <c r="G21" s="44">
        <f>$G$18*($D21/SUM($D$19:$D$22))</f>
        <v>0.3174603174603175</v>
      </c>
      <c r="H21" s="44">
        <f>$H$18*($D21/SUM($D$19:$D$22))</f>
        <v>0.38095238095238104</v>
      </c>
      <c r="I21" s="44">
        <f>$I$18*($D21/SUM($D$19:$D$22))</f>
        <v>0.44444444444444453</v>
      </c>
    </row>
    <row r="22" spans="1:37" x14ac:dyDescent="0.45">
      <c r="A22" t="s">
        <v>700</v>
      </c>
      <c r="B22" s="44">
        <f>$B$18*($D22/SUM($D$19:$D$22))</f>
        <v>0</v>
      </c>
      <c r="C22" s="44">
        <f>$C$18*($D22/SUM($D$19:$D$22))</f>
        <v>0.38095238095238104</v>
      </c>
      <c r="D22" s="52">
        <v>0.8</v>
      </c>
      <c r="E22" s="44">
        <f>$E$18*($D22/SUM($D$19:$D$22))</f>
        <v>1.396825396825397</v>
      </c>
      <c r="F22" s="44">
        <f>$F$18*($D22/SUM($D$19:$D$22))</f>
        <v>2.0317460317460321</v>
      </c>
      <c r="G22" s="44">
        <f>$G$18*($D22/SUM($D$19:$D$22))</f>
        <v>2.53968253968254</v>
      </c>
      <c r="H22" s="44">
        <f>$H$18*($D22/SUM($D$19:$D$22))</f>
        <v>3.0476190476190483</v>
      </c>
      <c r="I22" s="44">
        <f>$I$18*($D22/SUM($D$19:$D$22))</f>
        <v>3.5555555555555562</v>
      </c>
    </row>
    <row r="24" spans="1:37" x14ac:dyDescent="0.45">
      <c r="A24" s="3" t="s">
        <v>708</v>
      </c>
      <c r="B24" s="3"/>
      <c r="C24" s="9"/>
    </row>
    <row r="25" spans="1:37" s="23" customFormat="1" ht="28.5" x14ac:dyDescent="0.45">
      <c r="A25" s="39"/>
      <c r="B25" s="50" t="s">
        <v>718</v>
      </c>
      <c r="C25" s="39" t="s">
        <v>717</v>
      </c>
    </row>
    <row r="26" spans="1:37" ht="57" x14ac:dyDescent="0.45">
      <c r="A26" t="s">
        <v>700</v>
      </c>
      <c r="B26" s="21" t="s">
        <v>540</v>
      </c>
      <c r="C26" s="46">
        <f>'EPA Data'!G423056</f>
        <v>0</v>
      </c>
    </row>
    <row r="27" spans="1:37" ht="28.5" x14ac:dyDescent="0.45">
      <c r="A27" t="s">
        <v>703</v>
      </c>
      <c r="B27" s="21" t="s">
        <v>719</v>
      </c>
      <c r="C27" s="46" t="e">
        <f>('EPA Data'!G423057*'EPA Data'!I423057+'EPA Data'!G423060*'EPA Data'!I423060)/SUM('EPA Data'!I423057,'EPA Data'!I423060)</f>
        <v>#DIV/0!</v>
      </c>
    </row>
    <row r="28" spans="1:37" ht="42.75" x14ac:dyDescent="0.45">
      <c r="A28" t="s">
        <v>702</v>
      </c>
      <c r="B28" s="21" t="s">
        <v>509</v>
      </c>
      <c r="C28" s="46">
        <f>'EPA Data'!G391665</f>
        <v>0</v>
      </c>
    </row>
    <row r="29" spans="1:37" x14ac:dyDescent="0.45">
      <c r="A29" t="s">
        <v>696</v>
      </c>
      <c r="B29" s="21" t="s">
        <v>552</v>
      </c>
      <c r="C29" s="46">
        <f>'EPA Data'!G426299</f>
        <v>0</v>
      </c>
    </row>
    <row r="30" spans="1:37" ht="28.5" x14ac:dyDescent="0.45">
      <c r="A30" s="38" t="s">
        <v>701</v>
      </c>
      <c r="B30" s="49" t="s">
        <v>730</v>
      </c>
      <c r="C30" s="46" t="e">
        <f>SUMPRODUCT('EPA Data'!G352196:G352202,'EPA Data'!I352196:I352202)/SUM('EPA Data'!I352196:I352202)</f>
        <v>#DIV/0!</v>
      </c>
    </row>
    <row r="31" spans="1:37" ht="57" x14ac:dyDescent="0.45">
      <c r="A31" s="38" t="s">
        <v>735</v>
      </c>
      <c r="B31" s="21" t="s">
        <v>538</v>
      </c>
      <c r="C31">
        <v>13</v>
      </c>
    </row>
    <row r="33" spans="1:68" x14ac:dyDescent="0.45">
      <c r="A33" s="3" t="s">
        <v>736</v>
      </c>
      <c r="B33" s="3"/>
    </row>
    <row r="34" spans="1:68" x14ac:dyDescent="0.45">
      <c r="A34" t="s">
        <v>737</v>
      </c>
      <c r="B34">
        <v>10</v>
      </c>
    </row>
    <row r="35" spans="1:68" x14ac:dyDescent="0.45">
      <c r="A35" t="s">
        <v>738</v>
      </c>
      <c r="B35">
        <v>0.75</v>
      </c>
    </row>
    <row r="36" spans="1:68" x14ac:dyDescent="0.45">
      <c r="A36" t="s">
        <v>739</v>
      </c>
      <c r="B36">
        <v>0.1</v>
      </c>
    </row>
    <row r="38" spans="1:68" x14ac:dyDescent="0.45">
      <c r="A38" s="3" t="s">
        <v>733</v>
      </c>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9"/>
      <c r="AO38" s="39"/>
      <c r="AP38" s="39"/>
      <c r="AQ38" s="39"/>
      <c r="AR38" s="39"/>
      <c r="AS38" s="39"/>
      <c r="AT38" s="39"/>
      <c r="AU38" s="39"/>
      <c r="AV38" s="39"/>
      <c r="AW38" s="39"/>
      <c r="AX38" s="39"/>
      <c r="AY38" s="39"/>
      <c r="AZ38" s="39"/>
      <c r="BA38" s="39"/>
      <c r="BB38" s="39"/>
      <c r="BC38" s="39"/>
      <c r="BD38" s="39"/>
      <c r="BE38" s="39"/>
      <c r="BF38" s="39"/>
      <c r="BG38" s="39"/>
      <c r="BH38" s="39"/>
      <c r="BI38" s="39"/>
      <c r="BJ38" s="39"/>
      <c r="BK38" s="39"/>
      <c r="BL38" s="39"/>
      <c r="BM38" s="39"/>
      <c r="BN38" s="39"/>
      <c r="BO38" s="39"/>
      <c r="BP38" s="23"/>
    </row>
    <row r="39" spans="1:68" x14ac:dyDescent="0.45">
      <c r="A39" t="s">
        <v>713</v>
      </c>
      <c r="B39" s="10" t="s">
        <v>619</v>
      </c>
      <c r="C39" s="10" t="s">
        <v>620</v>
      </c>
      <c r="D39" s="2">
        <v>2015</v>
      </c>
      <c r="E39" s="2"/>
      <c r="F39" s="2"/>
      <c r="G39" s="2"/>
      <c r="H39" s="2"/>
      <c r="I39" s="2">
        <v>2020</v>
      </c>
      <c r="J39" s="2"/>
      <c r="K39" s="2"/>
      <c r="L39" s="2"/>
      <c r="M39" s="2"/>
      <c r="N39" s="2">
        <v>2025</v>
      </c>
      <c r="O39" s="2"/>
      <c r="P39" s="2"/>
      <c r="Q39" s="2"/>
      <c r="R39" s="2"/>
      <c r="S39" s="2">
        <v>2030</v>
      </c>
      <c r="T39" s="2"/>
      <c r="U39" s="2"/>
      <c r="V39" s="2"/>
      <c r="W39" s="2"/>
      <c r="X39" s="2">
        <v>2035</v>
      </c>
      <c r="Y39" s="2"/>
      <c r="Z39" s="2"/>
      <c r="AA39" s="2"/>
      <c r="AB39" s="2"/>
      <c r="AC39" s="2">
        <v>2040</v>
      </c>
      <c r="AD39" s="2"/>
      <c r="AE39" s="2"/>
      <c r="AF39" s="2"/>
      <c r="AG39" s="2"/>
      <c r="AH39" s="2">
        <v>2045</v>
      </c>
      <c r="AI39" s="2"/>
      <c r="AJ39" s="2"/>
      <c r="AK39" s="2"/>
      <c r="AL39" s="2"/>
      <c r="AM39" s="2">
        <v>2050</v>
      </c>
    </row>
    <row r="40" spans="1:68" x14ac:dyDescent="0.45">
      <c r="B40" s="11">
        <v>-1150</v>
      </c>
      <c r="C40" s="11">
        <f>B40+50</f>
        <v>-1100</v>
      </c>
      <c r="D40" s="47">
        <v>0</v>
      </c>
      <c r="E40" s="47"/>
      <c r="F40" s="47"/>
      <c r="G40" s="47"/>
      <c r="H40" s="47"/>
      <c r="I40" s="47">
        <v>0</v>
      </c>
      <c r="J40" s="47"/>
      <c r="K40" s="47"/>
      <c r="L40" s="47"/>
      <c r="M40" s="47"/>
      <c r="N40" s="47">
        <v>0</v>
      </c>
      <c r="O40" s="47"/>
      <c r="P40" s="47"/>
      <c r="Q40" s="47"/>
      <c r="R40" s="47"/>
      <c r="S40" s="47">
        <v>0</v>
      </c>
      <c r="T40" s="47"/>
      <c r="U40" s="47"/>
      <c r="V40" s="47"/>
      <c r="W40" s="47"/>
      <c r="X40" s="47">
        <v>0</v>
      </c>
      <c r="Y40" s="47"/>
      <c r="Z40" s="47"/>
      <c r="AA40" s="47"/>
      <c r="AB40" s="47"/>
      <c r="AC40" s="47">
        <v>0</v>
      </c>
      <c r="AD40" s="47"/>
      <c r="AE40" s="47"/>
      <c r="AF40" s="47"/>
      <c r="AG40" s="47"/>
      <c r="AH40" s="47">
        <v>0</v>
      </c>
      <c r="AI40" s="47"/>
      <c r="AJ40" s="47"/>
      <c r="AK40" s="47"/>
      <c r="AL40" s="47"/>
      <c r="AM40" s="47">
        <v>0</v>
      </c>
    </row>
    <row r="41" spans="1:68" x14ac:dyDescent="0.45">
      <c r="B41" s="12">
        <f>C40</f>
        <v>-1100</v>
      </c>
      <c r="C41" s="11">
        <f t="shared" ref="C41:C104" si="4">B41+50</f>
        <v>-1050</v>
      </c>
      <c r="D41" s="47">
        <v>0</v>
      </c>
      <c r="E41" s="47"/>
      <c r="F41" s="47"/>
      <c r="G41" s="47"/>
      <c r="H41" s="47"/>
      <c r="I41" s="47">
        <v>0</v>
      </c>
      <c r="J41" s="47"/>
      <c r="K41" s="47"/>
      <c r="L41" s="47"/>
      <c r="M41" s="47"/>
      <c r="N41" s="47">
        <v>0</v>
      </c>
      <c r="O41" s="47"/>
      <c r="P41" s="47"/>
      <c r="Q41" s="47"/>
      <c r="R41" s="47"/>
      <c r="S41" s="47">
        <v>0</v>
      </c>
      <c r="T41" s="47"/>
      <c r="U41" s="47"/>
      <c r="V41" s="47"/>
      <c r="W41" s="47"/>
      <c r="X41" s="47">
        <v>0</v>
      </c>
      <c r="Y41" s="47"/>
      <c r="Z41" s="47"/>
      <c r="AA41" s="47"/>
      <c r="AB41" s="47"/>
      <c r="AC41" s="47">
        <v>0</v>
      </c>
      <c r="AD41" s="47"/>
      <c r="AE41" s="47"/>
      <c r="AF41" s="47"/>
      <c r="AG41" s="47"/>
      <c r="AH41" s="47">
        <v>0</v>
      </c>
      <c r="AI41" s="47"/>
      <c r="AJ41" s="47"/>
      <c r="AK41" s="47"/>
      <c r="AL41" s="47"/>
      <c r="AM41" s="47">
        <v>0</v>
      </c>
    </row>
    <row r="42" spans="1:68" x14ac:dyDescent="0.45">
      <c r="B42" s="12">
        <f t="shared" ref="B42:B111" si="5">C41</f>
        <v>-1050</v>
      </c>
      <c r="C42" s="11">
        <f t="shared" si="4"/>
        <v>-1000</v>
      </c>
      <c r="D42" s="47">
        <v>0</v>
      </c>
      <c r="E42" s="47"/>
      <c r="F42" s="47"/>
      <c r="G42" s="47"/>
      <c r="H42" s="47"/>
      <c r="I42" s="47">
        <v>0</v>
      </c>
      <c r="J42" s="47"/>
      <c r="K42" s="47"/>
      <c r="L42" s="47"/>
      <c r="M42" s="47"/>
      <c r="N42" s="47">
        <v>0</v>
      </c>
      <c r="O42" s="47"/>
      <c r="P42" s="47"/>
      <c r="Q42" s="47"/>
      <c r="R42" s="47"/>
      <c r="S42" s="47">
        <v>0</v>
      </c>
      <c r="T42" s="47"/>
      <c r="U42" s="47"/>
      <c r="V42" s="47"/>
      <c r="W42" s="47"/>
      <c r="X42" s="47">
        <v>0</v>
      </c>
      <c r="Y42" s="47"/>
      <c r="Z42" s="47"/>
      <c r="AA42" s="47"/>
      <c r="AB42" s="47"/>
      <c r="AC42" s="47">
        <v>0</v>
      </c>
      <c r="AD42" s="47"/>
      <c r="AE42" s="47"/>
      <c r="AF42" s="47"/>
      <c r="AG42" s="47"/>
      <c r="AH42" s="47">
        <v>0</v>
      </c>
      <c r="AI42" s="47"/>
      <c r="AJ42" s="47"/>
      <c r="AK42" s="47"/>
      <c r="AL42" s="47"/>
      <c r="AM42" s="47">
        <v>0</v>
      </c>
    </row>
    <row r="43" spans="1:68" x14ac:dyDescent="0.45">
      <c r="B43" s="12">
        <f t="shared" si="5"/>
        <v>-1000</v>
      </c>
      <c r="C43" s="11">
        <f t="shared" si="4"/>
        <v>-950</v>
      </c>
      <c r="D43" s="47">
        <v>0</v>
      </c>
      <c r="E43" s="47"/>
      <c r="F43" s="47"/>
      <c r="G43" s="47"/>
      <c r="H43" s="47"/>
      <c r="I43" s="47">
        <v>0</v>
      </c>
      <c r="J43" s="47"/>
      <c r="K43" s="47"/>
      <c r="L43" s="47"/>
      <c r="M43" s="47"/>
      <c r="N43" s="47">
        <v>0</v>
      </c>
      <c r="O43" s="47"/>
      <c r="P43" s="47"/>
      <c r="Q43" s="47"/>
      <c r="R43" s="47"/>
      <c r="S43" s="47">
        <v>0</v>
      </c>
      <c r="T43" s="47"/>
      <c r="U43" s="47"/>
      <c r="V43" s="47"/>
      <c r="W43" s="47"/>
      <c r="X43" s="47">
        <v>0</v>
      </c>
      <c r="Y43" s="47"/>
      <c r="Z43" s="47"/>
      <c r="AA43" s="47"/>
      <c r="AB43" s="47"/>
      <c r="AC43" s="47">
        <v>0</v>
      </c>
      <c r="AD43" s="47"/>
      <c r="AE43" s="47"/>
      <c r="AF43" s="47"/>
      <c r="AG43" s="47"/>
      <c r="AH43" s="47">
        <v>0</v>
      </c>
      <c r="AI43" s="47"/>
      <c r="AJ43" s="47"/>
      <c r="AK43" s="47"/>
      <c r="AL43" s="47"/>
      <c r="AM43" s="47">
        <v>0</v>
      </c>
    </row>
    <row r="44" spans="1:68" x14ac:dyDescent="0.45">
      <c r="B44" s="12">
        <f t="shared" si="5"/>
        <v>-950</v>
      </c>
      <c r="C44" s="11">
        <f t="shared" si="4"/>
        <v>-900</v>
      </c>
      <c r="D44" s="47">
        <v>0</v>
      </c>
      <c r="E44" s="47"/>
      <c r="F44" s="47"/>
      <c r="G44" s="47"/>
      <c r="H44" s="47"/>
      <c r="I44" s="47">
        <v>0</v>
      </c>
      <c r="J44" s="47"/>
      <c r="K44" s="47"/>
      <c r="L44" s="47"/>
      <c r="M44" s="47"/>
      <c r="N44" s="47">
        <v>0</v>
      </c>
      <c r="O44" s="47"/>
      <c r="P44" s="47"/>
      <c r="Q44" s="47"/>
      <c r="R44" s="47"/>
      <c r="S44" s="47">
        <v>0</v>
      </c>
      <c r="T44" s="47"/>
      <c r="U44" s="47"/>
      <c r="V44" s="47"/>
      <c r="W44" s="47"/>
      <c r="X44" s="47">
        <v>0</v>
      </c>
      <c r="Y44" s="47"/>
      <c r="Z44" s="47"/>
      <c r="AA44" s="47"/>
      <c r="AB44" s="47"/>
      <c r="AC44" s="47">
        <v>0</v>
      </c>
      <c r="AD44" s="47"/>
      <c r="AE44" s="47"/>
      <c r="AF44" s="47"/>
      <c r="AG44" s="47"/>
      <c r="AH44" s="47">
        <v>0</v>
      </c>
      <c r="AI44" s="47"/>
      <c r="AJ44" s="47"/>
      <c r="AK44" s="47"/>
      <c r="AL44" s="47"/>
      <c r="AM44" s="47">
        <v>0</v>
      </c>
    </row>
    <row r="45" spans="1:68" x14ac:dyDescent="0.45">
      <c r="B45" s="12">
        <f t="shared" si="5"/>
        <v>-900</v>
      </c>
      <c r="C45" s="11">
        <f t="shared" si="4"/>
        <v>-850</v>
      </c>
      <c r="D45" s="47">
        <v>0</v>
      </c>
      <c r="E45" s="47"/>
      <c r="F45" s="47"/>
      <c r="G45" s="47"/>
      <c r="H45" s="47"/>
      <c r="I45" s="47">
        <v>0</v>
      </c>
      <c r="J45" s="47"/>
      <c r="K45" s="47"/>
      <c r="L45" s="47"/>
      <c r="M45" s="47"/>
      <c r="N45" s="47">
        <v>0</v>
      </c>
      <c r="O45" s="47"/>
      <c r="P45" s="47"/>
      <c r="Q45" s="47"/>
      <c r="R45" s="47"/>
      <c r="S45" s="47">
        <v>0</v>
      </c>
      <c r="T45" s="47"/>
      <c r="U45" s="47"/>
      <c r="V45" s="47"/>
      <c r="W45" s="47"/>
      <c r="X45" s="47">
        <v>0</v>
      </c>
      <c r="Y45" s="47"/>
      <c r="Z45" s="47"/>
      <c r="AA45" s="47"/>
      <c r="AB45" s="47"/>
      <c r="AC45" s="47">
        <v>0</v>
      </c>
      <c r="AD45" s="47"/>
      <c r="AE45" s="47"/>
      <c r="AF45" s="47"/>
      <c r="AG45" s="47"/>
      <c r="AH45" s="47">
        <v>0</v>
      </c>
      <c r="AI45" s="47"/>
      <c r="AJ45" s="47"/>
      <c r="AK45" s="47"/>
      <c r="AL45" s="47"/>
      <c r="AM45" s="47">
        <v>0</v>
      </c>
    </row>
    <row r="46" spans="1:68" x14ac:dyDescent="0.45">
      <c r="B46" s="12">
        <f t="shared" si="5"/>
        <v>-850</v>
      </c>
      <c r="C46" s="11">
        <f t="shared" si="4"/>
        <v>-800</v>
      </c>
      <c r="D46" s="47">
        <v>0</v>
      </c>
      <c r="E46" s="47"/>
      <c r="F46" s="47"/>
      <c r="G46" s="47"/>
      <c r="H46" s="47"/>
      <c r="I46" s="47">
        <v>0</v>
      </c>
      <c r="J46" s="47"/>
      <c r="K46" s="47"/>
      <c r="L46" s="47"/>
      <c r="M46" s="47"/>
      <c r="N46" s="47">
        <v>0</v>
      </c>
      <c r="O46" s="47"/>
      <c r="P46" s="47"/>
      <c r="Q46" s="47"/>
      <c r="R46" s="47"/>
      <c r="S46" s="47">
        <v>0</v>
      </c>
      <c r="T46" s="47"/>
      <c r="U46" s="47"/>
      <c r="V46" s="47"/>
      <c r="W46" s="47"/>
      <c r="X46" s="47">
        <v>0</v>
      </c>
      <c r="Y46" s="47"/>
      <c r="Z46" s="47"/>
      <c r="AA46" s="47"/>
      <c r="AB46" s="47"/>
      <c r="AC46" s="47">
        <v>0</v>
      </c>
      <c r="AD46" s="47"/>
      <c r="AE46" s="47"/>
      <c r="AF46" s="47"/>
      <c r="AG46" s="47"/>
      <c r="AH46" s="47">
        <v>0</v>
      </c>
      <c r="AI46" s="47"/>
      <c r="AJ46" s="47"/>
      <c r="AK46" s="47"/>
      <c r="AL46" s="47"/>
      <c r="AM46" s="47">
        <v>0</v>
      </c>
    </row>
    <row r="47" spans="1:68" x14ac:dyDescent="0.45">
      <c r="B47" s="12">
        <f t="shared" si="5"/>
        <v>-800</v>
      </c>
      <c r="C47" s="11">
        <f t="shared" si="4"/>
        <v>-750</v>
      </c>
      <c r="D47" s="47">
        <v>0</v>
      </c>
      <c r="E47" s="47"/>
      <c r="F47" s="47"/>
      <c r="G47" s="47"/>
      <c r="H47" s="47"/>
      <c r="I47" s="47">
        <v>0</v>
      </c>
      <c r="J47" s="47"/>
      <c r="K47" s="47"/>
      <c r="L47" s="47"/>
      <c r="M47" s="47"/>
      <c r="N47" s="47">
        <v>0</v>
      </c>
      <c r="O47" s="47"/>
      <c r="P47" s="47"/>
      <c r="Q47" s="47"/>
      <c r="R47" s="47"/>
      <c r="S47" s="47">
        <v>0</v>
      </c>
      <c r="T47" s="47"/>
      <c r="U47" s="47"/>
      <c r="V47" s="47"/>
      <c r="W47" s="47"/>
      <c r="X47" s="47">
        <v>0</v>
      </c>
      <c r="Y47" s="47"/>
      <c r="Z47" s="47"/>
      <c r="AA47" s="47"/>
      <c r="AB47" s="47"/>
      <c r="AC47" s="47">
        <v>0</v>
      </c>
      <c r="AD47" s="47"/>
      <c r="AE47" s="47"/>
      <c r="AF47" s="47"/>
      <c r="AG47" s="47"/>
      <c r="AH47" s="47">
        <v>0</v>
      </c>
      <c r="AI47" s="47"/>
      <c r="AJ47" s="47"/>
      <c r="AK47" s="47"/>
      <c r="AL47" s="47"/>
      <c r="AM47" s="47">
        <v>0</v>
      </c>
    </row>
    <row r="48" spans="1:68" x14ac:dyDescent="0.45">
      <c r="B48" s="12">
        <f t="shared" si="5"/>
        <v>-750</v>
      </c>
      <c r="C48" s="11">
        <f t="shared" si="4"/>
        <v>-700</v>
      </c>
      <c r="D48" s="47">
        <v>0</v>
      </c>
      <c r="E48" s="47"/>
      <c r="F48" s="47"/>
      <c r="G48" s="47"/>
      <c r="H48" s="47"/>
      <c r="I48" s="47">
        <v>0</v>
      </c>
      <c r="J48" s="47"/>
      <c r="K48" s="47"/>
      <c r="L48" s="47"/>
      <c r="M48" s="47"/>
      <c r="N48" s="47">
        <v>0</v>
      </c>
      <c r="O48" s="47"/>
      <c r="P48" s="47"/>
      <c r="Q48" s="47"/>
      <c r="R48" s="47"/>
      <c r="S48" s="47">
        <v>0</v>
      </c>
      <c r="T48" s="47"/>
      <c r="U48" s="47"/>
      <c r="V48" s="47"/>
      <c r="W48" s="47"/>
      <c r="X48" s="47">
        <v>0</v>
      </c>
      <c r="Y48" s="47"/>
      <c r="Z48" s="47"/>
      <c r="AA48" s="47"/>
      <c r="AB48" s="47"/>
      <c r="AC48" s="47">
        <v>0</v>
      </c>
      <c r="AD48" s="47"/>
      <c r="AE48" s="47"/>
      <c r="AF48" s="47"/>
      <c r="AG48" s="47"/>
      <c r="AH48" s="47">
        <v>0</v>
      </c>
      <c r="AI48" s="47"/>
      <c r="AJ48" s="47"/>
      <c r="AK48" s="47"/>
      <c r="AL48" s="47"/>
      <c r="AM48" s="47">
        <v>0</v>
      </c>
    </row>
    <row r="49" spans="2:39" x14ac:dyDescent="0.45">
      <c r="B49" s="12">
        <f t="shared" si="5"/>
        <v>-700</v>
      </c>
      <c r="C49" s="11">
        <f t="shared" si="4"/>
        <v>-650</v>
      </c>
      <c r="D49" s="47">
        <v>0</v>
      </c>
      <c r="E49" s="47"/>
      <c r="F49" s="47"/>
      <c r="G49" s="47"/>
      <c r="H49" s="47"/>
      <c r="I49" s="47">
        <v>0</v>
      </c>
      <c r="J49" s="47"/>
      <c r="K49" s="47"/>
      <c r="L49" s="47"/>
      <c r="M49" s="47"/>
      <c r="N49" s="47">
        <v>0</v>
      </c>
      <c r="O49" s="47"/>
      <c r="P49" s="47"/>
      <c r="Q49" s="47"/>
      <c r="R49" s="47"/>
      <c r="S49" s="47">
        <v>0</v>
      </c>
      <c r="T49" s="47"/>
      <c r="U49" s="47"/>
      <c r="V49" s="47"/>
      <c r="W49" s="47"/>
      <c r="X49" s="47">
        <v>0</v>
      </c>
      <c r="Y49" s="47"/>
      <c r="Z49" s="47"/>
      <c r="AA49" s="47"/>
      <c r="AB49" s="47"/>
      <c r="AC49" s="47">
        <v>0</v>
      </c>
      <c r="AD49" s="47"/>
      <c r="AE49" s="47"/>
      <c r="AF49" s="47"/>
      <c r="AG49" s="47"/>
      <c r="AH49" s="47">
        <v>0</v>
      </c>
      <c r="AI49" s="47"/>
      <c r="AJ49" s="47"/>
      <c r="AK49" s="47"/>
      <c r="AL49" s="47"/>
      <c r="AM49" s="47">
        <v>0</v>
      </c>
    </row>
    <row r="50" spans="2:39" x14ac:dyDescent="0.45">
      <c r="B50" s="12">
        <f t="shared" si="5"/>
        <v>-650</v>
      </c>
      <c r="C50" s="11">
        <f t="shared" si="4"/>
        <v>-600</v>
      </c>
      <c r="D50" s="47">
        <v>0</v>
      </c>
      <c r="E50" s="47"/>
      <c r="F50" s="47"/>
      <c r="G50" s="47"/>
      <c r="H50" s="47"/>
      <c r="I50" s="47">
        <v>0</v>
      </c>
      <c r="J50" s="47"/>
      <c r="K50" s="47"/>
      <c r="L50" s="47"/>
      <c r="M50" s="47"/>
      <c r="N50" s="47">
        <v>0</v>
      </c>
      <c r="O50" s="47"/>
      <c r="P50" s="47"/>
      <c r="Q50" s="47"/>
      <c r="R50" s="47"/>
      <c r="S50" s="47">
        <v>0</v>
      </c>
      <c r="T50" s="47"/>
      <c r="U50" s="47"/>
      <c r="V50" s="47"/>
      <c r="W50" s="47"/>
      <c r="X50" s="47">
        <v>0</v>
      </c>
      <c r="Y50" s="47"/>
      <c r="Z50" s="47"/>
      <c r="AA50" s="47"/>
      <c r="AB50" s="47"/>
      <c r="AC50" s="47">
        <v>0</v>
      </c>
      <c r="AD50" s="47"/>
      <c r="AE50" s="47"/>
      <c r="AF50" s="47"/>
      <c r="AG50" s="47"/>
      <c r="AH50" s="47">
        <v>0</v>
      </c>
      <c r="AI50" s="47"/>
      <c r="AJ50" s="47"/>
      <c r="AK50" s="47"/>
      <c r="AL50" s="47"/>
      <c r="AM50" s="47">
        <v>0</v>
      </c>
    </row>
    <row r="51" spans="2:39" x14ac:dyDescent="0.45">
      <c r="B51" s="12">
        <f t="shared" si="5"/>
        <v>-600</v>
      </c>
      <c r="C51" s="11">
        <f t="shared" si="4"/>
        <v>-550</v>
      </c>
      <c r="D51" s="47">
        <v>0</v>
      </c>
      <c r="E51" s="47"/>
      <c r="F51" s="47"/>
      <c r="G51" s="47"/>
      <c r="H51" s="47"/>
      <c r="I51" s="47">
        <v>0</v>
      </c>
      <c r="J51" s="47"/>
      <c r="K51" s="47"/>
      <c r="L51" s="47"/>
      <c r="M51" s="47"/>
      <c r="N51" s="47">
        <v>0</v>
      </c>
      <c r="O51" s="47"/>
      <c r="P51" s="47"/>
      <c r="Q51" s="47"/>
      <c r="R51" s="47"/>
      <c r="S51" s="47">
        <v>0</v>
      </c>
      <c r="T51" s="47"/>
      <c r="U51" s="47"/>
      <c r="V51" s="47"/>
      <c r="W51" s="47"/>
      <c r="X51" s="47">
        <v>0</v>
      </c>
      <c r="Y51" s="47"/>
      <c r="Z51" s="47"/>
      <c r="AA51" s="47"/>
      <c r="AB51" s="47"/>
      <c r="AC51" s="47">
        <v>0</v>
      </c>
      <c r="AD51" s="47"/>
      <c r="AE51" s="47"/>
      <c r="AF51" s="47"/>
      <c r="AG51" s="47"/>
      <c r="AH51" s="47">
        <v>0</v>
      </c>
      <c r="AI51" s="47"/>
      <c r="AJ51" s="47"/>
      <c r="AK51" s="47"/>
      <c r="AL51" s="47"/>
      <c r="AM51" s="47">
        <v>0</v>
      </c>
    </row>
    <row r="52" spans="2:39" x14ac:dyDescent="0.45">
      <c r="B52" s="12">
        <f t="shared" si="5"/>
        <v>-550</v>
      </c>
      <c r="C52" s="11">
        <f t="shared" si="4"/>
        <v>-500</v>
      </c>
      <c r="D52" s="47">
        <v>0</v>
      </c>
      <c r="E52" s="47"/>
      <c r="F52" s="47"/>
      <c r="G52" s="47"/>
      <c r="H52" s="47"/>
      <c r="I52" s="47">
        <v>0</v>
      </c>
      <c r="J52" s="47"/>
      <c r="K52" s="47"/>
      <c r="L52" s="47"/>
      <c r="M52" s="47"/>
      <c r="N52" s="47">
        <v>0</v>
      </c>
      <c r="O52" s="47"/>
      <c r="P52" s="47"/>
      <c r="Q52" s="47"/>
      <c r="R52" s="47"/>
      <c r="S52" s="47">
        <v>0</v>
      </c>
      <c r="T52" s="47"/>
      <c r="U52" s="47"/>
      <c r="V52" s="47"/>
      <c r="W52" s="47"/>
      <c r="X52" s="47">
        <v>0</v>
      </c>
      <c r="Y52" s="47"/>
      <c r="Z52" s="47"/>
      <c r="AA52" s="47"/>
      <c r="AB52" s="47"/>
      <c r="AC52" s="47">
        <v>0</v>
      </c>
      <c r="AD52" s="47"/>
      <c r="AE52" s="47"/>
      <c r="AF52" s="47"/>
      <c r="AG52" s="47"/>
      <c r="AH52" s="47">
        <v>0</v>
      </c>
      <c r="AI52" s="47"/>
      <c r="AJ52" s="47"/>
      <c r="AK52" s="47"/>
      <c r="AL52" s="47"/>
      <c r="AM52" s="47">
        <v>0</v>
      </c>
    </row>
    <row r="53" spans="2:39" x14ac:dyDescent="0.45">
      <c r="B53" s="12">
        <f t="shared" si="5"/>
        <v>-500</v>
      </c>
      <c r="C53" s="11">
        <f t="shared" si="4"/>
        <v>-450</v>
      </c>
      <c r="D53" s="47">
        <v>0</v>
      </c>
      <c r="E53" s="47"/>
      <c r="F53" s="47"/>
      <c r="G53" s="47"/>
      <c r="H53" s="47"/>
      <c r="I53" s="47">
        <v>0</v>
      </c>
      <c r="J53" s="47"/>
      <c r="K53" s="47"/>
      <c r="L53" s="47"/>
      <c r="M53" s="47"/>
      <c r="N53" s="47">
        <v>0</v>
      </c>
      <c r="O53" s="47"/>
      <c r="P53" s="47"/>
      <c r="Q53" s="47"/>
      <c r="R53" s="47"/>
      <c r="S53" s="47">
        <v>0</v>
      </c>
      <c r="T53" s="47"/>
      <c r="U53" s="47"/>
      <c r="V53" s="47"/>
      <c r="W53" s="47"/>
      <c r="X53" s="47">
        <v>0</v>
      </c>
      <c r="Y53" s="47"/>
      <c r="Z53" s="47"/>
      <c r="AA53" s="47"/>
      <c r="AB53" s="47"/>
      <c r="AC53" s="47">
        <v>0</v>
      </c>
      <c r="AD53" s="47"/>
      <c r="AE53" s="47"/>
      <c r="AF53" s="47"/>
      <c r="AG53" s="47"/>
      <c r="AH53" s="47">
        <v>0</v>
      </c>
      <c r="AI53" s="47"/>
      <c r="AJ53" s="47"/>
      <c r="AK53" s="47"/>
      <c r="AL53" s="47"/>
      <c r="AM53" s="47">
        <v>0</v>
      </c>
    </row>
    <row r="54" spans="2:39" x14ac:dyDescent="0.45">
      <c r="B54" s="12">
        <f t="shared" si="5"/>
        <v>-450</v>
      </c>
      <c r="C54" s="11">
        <f t="shared" si="4"/>
        <v>-400</v>
      </c>
      <c r="D54" s="47">
        <v>0</v>
      </c>
      <c r="E54" s="47"/>
      <c r="F54" s="47"/>
      <c r="G54" s="47"/>
      <c r="H54" s="47"/>
      <c r="I54" s="47">
        <v>0</v>
      </c>
      <c r="J54" s="47"/>
      <c r="K54" s="47"/>
      <c r="L54" s="47"/>
      <c r="M54" s="47"/>
      <c r="N54" s="47">
        <v>0</v>
      </c>
      <c r="O54" s="47"/>
      <c r="P54" s="47"/>
      <c r="Q54" s="47"/>
      <c r="R54" s="47"/>
      <c r="S54" s="47">
        <v>0</v>
      </c>
      <c r="T54" s="47"/>
      <c r="U54" s="47"/>
      <c r="V54" s="47"/>
      <c r="W54" s="47"/>
      <c r="X54" s="47">
        <v>0</v>
      </c>
      <c r="Y54" s="47"/>
      <c r="Z54" s="47"/>
      <c r="AA54" s="47"/>
      <c r="AB54" s="47"/>
      <c r="AC54" s="47">
        <v>0</v>
      </c>
      <c r="AD54" s="47"/>
      <c r="AE54" s="47"/>
      <c r="AF54" s="47"/>
      <c r="AG54" s="47"/>
      <c r="AH54" s="47">
        <v>0</v>
      </c>
      <c r="AI54" s="47"/>
      <c r="AJ54" s="47"/>
      <c r="AK54" s="47"/>
      <c r="AL54" s="47"/>
      <c r="AM54" s="47">
        <v>0</v>
      </c>
    </row>
    <row r="55" spans="2:39" x14ac:dyDescent="0.45">
      <c r="B55" s="12">
        <f t="shared" si="5"/>
        <v>-400</v>
      </c>
      <c r="C55" s="11">
        <f t="shared" si="4"/>
        <v>-350</v>
      </c>
      <c r="D55" s="47">
        <v>0</v>
      </c>
      <c r="E55" s="47"/>
      <c r="F55" s="47"/>
      <c r="G55" s="47"/>
      <c r="H55" s="47"/>
      <c r="I55" s="47">
        <v>0</v>
      </c>
      <c r="J55" s="47"/>
      <c r="K55" s="47"/>
      <c r="L55" s="47"/>
      <c r="M55" s="47"/>
      <c r="N55" s="47">
        <v>0</v>
      </c>
      <c r="O55" s="47"/>
      <c r="P55" s="47"/>
      <c r="Q55" s="47"/>
      <c r="R55" s="47"/>
      <c r="S55" s="47">
        <v>0</v>
      </c>
      <c r="T55" s="47"/>
      <c r="U55" s="47"/>
      <c r="V55" s="47"/>
      <c r="W55" s="47"/>
      <c r="X55" s="47">
        <v>0</v>
      </c>
      <c r="Y55" s="47"/>
      <c r="Z55" s="47"/>
      <c r="AA55" s="47"/>
      <c r="AB55" s="47"/>
      <c r="AC55" s="47">
        <v>0</v>
      </c>
      <c r="AD55" s="47"/>
      <c r="AE55" s="47"/>
      <c r="AF55" s="47"/>
      <c r="AG55" s="47"/>
      <c r="AH55" s="47">
        <v>0</v>
      </c>
      <c r="AI55" s="47"/>
      <c r="AJ55" s="47"/>
      <c r="AK55" s="47"/>
      <c r="AL55" s="47"/>
      <c r="AM55" s="47">
        <v>0</v>
      </c>
    </row>
    <row r="56" spans="2:39" x14ac:dyDescent="0.45">
      <c r="B56" s="12">
        <f t="shared" si="5"/>
        <v>-350</v>
      </c>
      <c r="C56" s="11">
        <f t="shared" si="4"/>
        <v>-300</v>
      </c>
      <c r="D56" s="47">
        <v>0</v>
      </c>
      <c r="E56" s="47"/>
      <c r="F56" s="47"/>
      <c r="G56" s="47"/>
      <c r="H56" s="47"/>
      <c r="I56" s="47">
        <v>0</v>
      </c>
      <c r="J56" s="47"/>
      <c r="K56" s="47"/>
      <c r="L56" s="47"/>
      <c r="M56" s="47"/>
      <c r="N56" s="47">
        <v>0</v>
      </c>
      <c r="O56" s="47"/>
      <c r="P56" s="47"/>
      <c r="Q56" s="47"/>
      <c r="R56" s="47"/>
      <c r="S56" s="47">
        <v>0</v>
      </c>
      <c r="T56" s="47"/>
      <c r="U56" s="47"/>
      <c r="V56" s="47"/>
      <c r="W56" s="47"/>
      <c r="X56" s="47">
        <v>0</v>
      </c>
      <c r="Y56" s="47"/>
      <c r="Z56" s="47"/>
      <c r="AA56" s="47"/>
      <c r="AB56" s="47"/>
      <c r="AC56" s="47">
        <v>0</v>
      </c>
      <c r="AD56" s="47"/>
      <c r="AE56" s="47"/>
      <c r="AF56" s="47"/>
      <c r="AG56" s="47"/>
      <c r="AH56" s="47">
        <v>0</v>
      </c>
      <c r="AI56" s="47"/>
      <c r="AJ56" s="47"/>
      <c r="AK56" s="47"/>
      <c r="AL56" s="47"/>
      <c r="AM56" s="47">
        <v>0</v>
      </c>
    </row>
    <row r="57" spans="2:39" x14ac:dyDescent="0.45">
      <c r="B57" s="12">
        <f t="shared" si="5"/>
        <v>-300</v>
      </c>
      <c r="C57" s="11">
        <f t="shared" si="4"/>
        <v>-250</v>
      </c>
      <c r="D57" s="47">
        <v>0</v>
      </c>
      <c r="E57" s="47"/>
      <c r="F57" s="47"/>
      <c r="G57" s="47"/>
      <c r="H57" s="47"/>
      <c r="I57" s="47">
        <v>0</v>
      </c>
      <c r="J57" s="47"/>
      <c r="K57" s="47"/>
      <c r="L57" s="47"/>
      <c r="M57" s="47"/>
      <c r="N57" s="47">
        <v>0</v>
      </c>
      <c r="O57" s="47"/>
      <c r="P57" s="47"/>
      <c r="Q57" s="47"/>
      <c r="R57" s="47"/>
      <c r="S57" s="47">
        <v>0</v>
      </c>
      <c r="T57" s="47"/>
      <c r="U57" s="47"/>
      <c r="V57" s="47"/>
      <c r="W57" s="47"/>
      <c r="X57" s="47">
        <v>0</v>
      </c>
      <c r="Y57" s="47"/>
      <c r="Z57" s="47"/>
      <c r="AA57" s="47"/>
      <c r="AB57" s="47"/>
      <c r="AC57" s="47">
        <v>0</v>
      </c>
      <c r="AD57" s="47"/>
      <c r="AE57" s="47"/>
      <c r="AF57" s="47"/>
      <c r="AG57" s="47"/>
      <c r="AH57" s="47">
        <v>0</v>
      </c>
      <c r="AI57" s="47"/>
      <c r="AJ57" s="47"/>
      <c r="AK57" s="47"/>
      <c r="AL57" s="47"/>
      <c r="AM57" s="47">
        <v>0</v>
      </c>
    </row>
    <row r="58" spans="2:39" x14ac:dyDescent="0.45">
      <c r="B58" s="12">
        <f t="shared" si="5"/>
        <v>-250</v>
      </c>
      <c r="C58" s="11">
        <f t="shared" si="4"/>
        <v>-200</v>
      </c>
      <c r="D58" s="47">
        <v>0</v>
      </c>
      <c r="E58" s="47"/>
      <c r="F58" s="47"/>
      <c r="G58" s="47"/>
      <c r="H58" s="47"/>
      <c r="I58" s="47">
        <v>0</v>
      </c>
      <c r="J58" s="47"/>
      <c r="K58" s="47"/>
      <c r="L58" s="47"/>
      <c r="M58" s="47"/>
      <c r="N58" s="47">
        <v>0</v>
      </c>
      <c r="O58" s="47"/>
      <c r="P58" s="47"/>
      <c r="Q58" s="47"/>
      <c r="R58" s="47"/>
      <c r="S58" s="47">
        <v>0</v>
      </c>
      <c r="T58" s="47"/>
      <c r="U58" s="47"/>
      <c r="V58" s="47"/>
      <c r="W58" s="47"/>
      <c r="X58" s="47">
        <v>0</v>
      </c>
      <c r="Y58" s="47"/>
      <c r="Z58" s="47"/>
      <c r="AA58" s="47"/>
      <c r="AB58" s="47"/>
      <c r="AC58" s="47">
        <v>0</v>
      </c>
      <c r="AD58" s="47"/>
      <c r="AE58" s="47"/>
      <c r="AF58" s="47"/>
      <c r="AG58" s="47"/>
      <c r="AH58" s="47">
        <v>0</v>
      </c>
      <c r="AI58" s="47"/>
      <c r="AJ58" s="47"/>
      <c r="AK58" s="47"/>
      <c r="AL58" s="47"/>
      <c r="AM58" s="47">
        <v>0</v>
      </c>
    </row>
    <row r="59" spans="2:39" x14ac:dyDescent="0.45">
      <c r="B59" s="12">
        <f t="shared" si="5"/>
        <v>-200</v>
      </c>
      <c r="C59" s="11">
        <f t="shared" si="4"/>
        <v>-150</v>
      </c>
      <c r="D59" s="47">
        <v>0</v>
      </c>
      <c r="E59" s="47"/>
      <c r="F59" s="47"/>
      <c r="G59" s="47"/>
      <c r="H59" s="47"/>
      <c r="I59" s="47">
        <v>0</v>
      </c>
      <c r="J59" s="47"/>
      <c r="K59" s="47"/>
      <c r="L59" s="47"/>
      <c r="M59" s="47"/>
      <c r="N59" s="47">
        <v>0</v>
      </c>
      <c r="O59" s="47"/>
      <c r="P59" s="47"/>
      <c r="Q59" s="47"/>
      <c r="R59" s="47"/>
      <c r="S59" s="47">
        <v>0</v>
      </c>
      <c r="T59" s="47"/>
      <c r="U59" s="47"/>
      <c r="V59" s="47"/>
      <c r="W59" s="47"/>
      <c r="X59" s="47">
        <v>0</v>
      </c>
      <c r="Y59" s="47"/>
      <c r="Z59" s="47"/>
      <c r="AA59" s="47"/>
      <c r="AB59" s="47"/>
      <c r="AC59" s="47">
        <v>0</v>
      </c>
      <c r="AD59" s="47"/>
      <c r="AE59" s="47"/>
      <c r="AF59" s="47"/>
      <c r="AG59" s="47"/>
      <c r="AH59" s="47">
        <v>0</v>
      </c>
      <c r="AI59" s="47"/>
      <c r="AJ59" s="47"/>
      <c r="AK59" s="47"/>
      <c r="AL59" s="47"/>
      <c r="AM59" s="47">
        <v>0</v>
      </c>
    </row>
    <row r="60" spans="2:39" x14ac:dyDescent="0.45">
      <c r="B60" s="12">
        <f t="shared" si="5"/>
        <v>-150</v>
      </c>
      <c r="C60" s="11">
        <f t="shared" si="4"/>
        <v>-100</v>
      </c>
      <c r="D60" s="47">
        <v>0</v>
      </c>
      <c r="E60" s="47"/>
      <c r="F60" s="47"/>
      <c r="G60" s="47"/>
      <c r="H60" s="47"/>
      <c r="I60" s="47">
        <v>0</v>
      </c>
      <c r="J60" s="47"/>
      <c r="K60" s="47"/>
      <c r="L60" s="47"/>
      <c r="M60" s="47"/>
      <c r="N60" s="47">
        <v>0</v>
      </c>
      <c r="O60" s="47"/>
      <c r="P60" s="47"/>
      <c r="Q60" s="47"/>
      <c r="R60" s="47"/>
      <c r="S60" s="47">
        <v>0</v>
      </c>
      <c r="T60" s="47"/>
      <c r="U60" s="47"/>
      <c r="V60" s="47"/>
      <c r="W60" s="47"/>
      <c r="X60" s="47">
        <v>0</v>
      </c>
      <c r="Y60" s="47"/>
      <c r="Z60" s="47"/>
      <c r="AA60" s="47"/>
      <c r="AB60" s="47"/>
      <c r="AC60" s="47">
        <v>0</v>
      </c>
      <c r="AD60" s="47"/>
      <c r="AE60" s="47"/>
      <c r="AF60" s="47"/>
      <c r="AG60" s="47"/>
      <c r="AH60" s="47">
        <v>0</v>
      </c>
      <c r="AI60" s="47"/>
      <c r="AJ60" s="47"/>
      <c r="AK60" s="47"/>
      <c r="AL60" s="47"/>
      <c r="AM60" s="47">
        <v>0</v>
      </c>
    </row>
    <row r="61" spans="2:39" x14ac:dyDescent="0.45">
      <c r="B61" s="15">
        <f t="shared" si="5"/>
        <v>-100</v>
      </c>
      <c r="C61" s="16">
        <f>B61+10</f>
        <v>-90</v>
      </c>
      <c r="D61" s="47">
        <v>0</v>
      </c>
      <c r="E61" s="47"/>
      <c r="F61" s="47"/>
      <c r="G61" s="47"/>
      <c r="H61" s="47"/>
      <c r="I61" s="47">
        <v>0</v>
      </c>
      <c r="J61" s="47"/>
      <c r="K61" s="47"/>
      <c r="L61" s="47"/>
      <c r="M61" s="47"/>
      <c r="N61" s="47">
        <v>0</v>
      </c>
      <c r="O61" s="47"/>
      <c r="P61" s="47"/>
      <c r="Q61" s="47"/>
      <c r="R61" s="47"/>
      <c r="S61" s="47">
        <v>0</v>
      </c>
      <c r="T61" s="47"/>
      <c r="U61" s="47"/>
      <c r="V61" s="47"/>
      <c r="W61" s="47"/>
      <c r="X61" s="47">
        <v>0</v>
      </c>
      <c r="Y61" s="47"/>
      <c r="Z61" s="47"/>
      <c r="AA61" s="47"/>
      <c r="AB61" s="47"/>
      <c r="AC61" s="47">
        <v>0</v>
      </c>
      <c r="AD61" s="47"/>
      <c r="AE61" s="47"/>
      <c r="AF61" s="47"/>
      <c r="AG61" s="47"/>
      <c r="AH61" s="47">
        <v>0</v>
      </c>
      <c r="AI61" s="47"/>
      <c r="AJ61" s="47"/>
      <c r="AK61" s="47"/>
      <c r="AL61" s="47"/>
      <c r="AM61" s="47">
        <v>0</v>
      </c>
    </row>
    <row r="62" spans="2:39" x14ac:dyDescent="0.45">
      <c r="B62" s="15">
        <f t="shared" si="5"/>
        <v>-90</v>
      </c>
      <c r="C62" s="16">
        <f t="shared" ref="C62:C81" si="6">B62+10</f>
        <v>-80</v>
      </c>
      <c r="D62" s="47">
        <v>0</v>
      </c>
      <c r="E62" s="47"/>
      <c r="F62" s="47"/>
      <c r="G62" s="47"/>
      <c r="H62" s="47"/>
      <c r="I62" s="47">
        <v>0</v>
      </c>
      <c r="J62" s="47"/>
      <c r="K62" s="47"/>
      <c r="L62" s="47"/>
      <c r="M62" s="47"/>
      <c r="N62" s="47">
        <v>0</v>
      </c>
      <c r="O62" s="47"/>
      <c r="P62" s="47"/>
      <c r="Q62" s="47"/>
      <c r="R62" s="47"/>
      <c r="S62" s="47">
        <v>0</v>
      </c>
      <c r="T62" s="47"/>
      <c r="U62" s="47"/>
      <c r="V62" s="47"/>
      <c r="W62" s="47"/>
      <c r="X62" s="47">
        <v>0</v>
      </c>
      <c r="Y62" s="47"/>
      <c r="Z62" s="47"/>
      <c r="AA62" s="47"/>
      <c r="AB62" s="47"/>
      <c r="AC62" s="47">
        <v>0</v>
      </c>
      <c r="AD62" s="47"/>
      <c r="AE62" s="47"/>
      <c r="AF62" s="47"/>
      <c r="AG62" s="47"/>
      <c r="AH62" s="47">
        <v>0</v>
      </c>
      <c r="AI62" s="47"/>
      <c r="AJ62" s="47"/>
      <c r="AK62" s="47"/>
      <c r="AL62" s="47"/>
      <c r="AM62" s="47">
        <v>0</v>
      </c>
    </row>
    <row r="63" spans="2:39" x14ac:dyDescent="0.45">
      <c r="B63" s="15">
        <f t="shared" si="5"/>
        <v>-80</v>
      </c>
      <c r="C63" s="16">
        <f t="shared" si="6"/>
        <v>-70</v>
      </c>
      <c r="D63" s="47">
        <v>0</v>
      </c>
      <c r="E63" s="47"/>
      <c r="F63" s="47"/>
      <c r="G63" s="47"/>
      <c r="H63" s="47"/>
      <c r="I63" s="47">
        <v>0</v>
      </c>
      <c r="J63" s="47"/>
      <c r="K63" s="47"/>
      <c r="L63" s="47"/>
      <c r="M63" s="47"/>
      <c r="N63" s="47">
        <v>0</v>
      </c>
      <c r="O63" s="47"/>
      <c r="P63" s="47"/>
      <c r="Q63" s="47"/>
      <c r="R63" s="47"/>
      <c r="S63" s="47">
        <v>0</v>
      </c>
      <c r="T63" s="47"/>
      <c r="U63" s="47"/>
      <c r="V63" s="47"/>
      <c r="W63" s="47"/>
      <c r="X63" s="47">
        <v>0</v>
      </c>
      <c r="Y63" s="47"/>
      <c r="Z63" s="47"/>
      <c r="AA63" s="47"/>
      <c r="AB63" s="47"/>
      <c r="AC63" s="47">
        <v>0</v>
      </c>
      <c r="AD63" s="47"/>
      <c r="AE63" s="47"/>
      <c r="AF63" s="47"/>
      <c r="AG63" s="47"/>
      <c r="AH63" s="47">
        <v>0</v>
      </c>
      <c r="AI63" s="47"/>
      <c r="AJ63" s="47"/>
      <c r="AK63" s="47"/>
      <c r="AL63" s="47"/>
      <c r="AM63" s="47">
        <v>0</v>
      </c>
    </row>
    <row r="64" spans="2:39" x14ac:dyDescent="0.45">
      <c r="B64" s="15">
        <f t="shared" si="5"/>
        <v>-70</v>
      </c>
      <c r="C64" s="16">
        <f t="shared" si="6"/>
        <v>-60</v>
      </c>
      <c r="D64" s="47">
        <v>0</v>
      </c>
      <c r="E64" s="47"/>
      <c r="F64" s="47"/>
      <c r="G64" s="47"/>
      <c r="H64" s="47"/>
      <c r="I64" s="47">
        <v>0</v>
      </c>
      <c r="J64" s="47"/>
      <c r="K64" s="47"/>
      <c r="L64" s="47"/>
      <c r="M64" s="47"/>
      <c r="N64" s="47">
        <v>0</v>
      </c>
      <c r="O64" s="47"/>
      <c r="P64" s="47"/>
      <c r="Q64" s="47"/>
      <c r="R64" s="47"/>
      <c r="S64" s="47">
        <v>0</v>
      </c>
      <c r="T64" s="47"/>
      <c r="U64" s="47"/>
      <c r="V64" s="47"/>
      <c r="W64" s="47"/>
      <c r="X64" s="47">
        <v>0</v>
      </c>
      <c r="Y64" s="47"/>
      <c r="Z64" s="47"/>
      <c r="AA64" s="47"/>
      <c r="AB64" s="47"/>
      <c r="AC64" s="47">
        <v>0</v>
      </c>
      <c r="AD64" s="47"/>
      <c r="AE64" s="47"/>
      <c r="AF64" s="47"/>
      <c r="AG64" s="47"/>
      <c r="AH64" s="47">
        <v>0</v>
      </c>
      <c r="AI64" s="47"/>
      <c r="AJ64" s="47"/>
      <c r="AK64" s="47"/>
      <c r="AL64" s="47"/>
      <c r="AM64" s="47">
        <v>0</v>
      </c>
    </row>
    <row r="65" spans="1:41" x14ac:dyDescent="0.45">
      <c r="A65" t="str">
        <f>A26</f>
        <v>Cold Storage</v>
      </c>
      <c r="B65" s="15">
        <f t="shared" si="5"/>
        <v>-60</v>
      </c>
      <c r="C65" s="16">
        <f t="shared" si="6"/>
        <v>-50</v>
      </c>
      <c r="D65" s="41">
        <f t="shared" ref="D65" si="7">B22</f>
        <v>0</v>
      </c>
      <c r="E65" s="41"/>
      <c r="F65" s="41"/>
      <c r="G65" s="41"/>
      <c r="H65" s="41"/>
      <c r="I65" s="41">
        <f>C22</f>
        <v>0.38095238095238104</v>
      </c>
      <c r="J65" s="41"/>
      <c r="K65" s="41"/>
      <c r="L65" s="41"/>
      <c r="M65" s="41"/>
      <c r="N65" s="41">
        <f>D22</f>
        <v>0.8</v>
      </c>
      <c r="O65" s="41"/>
      <c r="P65" s="41"/>
      <c r="Q65" s="41"/>
      <c r="R65" s="41"/>
      <c r="S65" s="41">
        <f>E22</f>
        <v>1.396825396825397</v>
      </c>
      <c r="T65" s="41"/>
      <c r="U65" s="41"/>
      <c r="V65" s="41"/>
      <c r="W65" s="41"/>
      <c r="X65" s="41">
        <f>F22</f>
        <v>2.0317460317460321</v>
      </c>
      <c r="Y65" s="41"/>
      <c r="Z65" s="41"/>
      <c r="AA65" s="41"/>
      <c r="AB65" s="41"/>
      <c r="AC65" s="41">
        <f>G22</f>
        <v>2.53968253968254</v>
      </c>
      <c r="AD65" s="41"/>
      <c r="AE65" s="41"/>
      <c r="AF65" s="41"/>
      <c r="AG65" s="41"/>
      <c r="AH65" s="41">
        <f>H22</f>
        <v>3.0476190476190483</v>
      </c>
      <c r="AI65" s="41"/>
      <c r="AJ65" s="41"/>
      <c r="AK65" s="41"/>
      <c r="AL65" s="41"/>
      <c r="AM65" s="41">
        <f>I22</f>
        <v>3.5555555555555562</v>
      </c>
      <c r="AO65" s="41"/>
    </row>
    <row r="66" spans="1:41" x14ac:dyDescent="0.45">
      <c r="B66" s="15">
        <f t="shared" si="5"/>
        <v>-50</v>
      </c>
      <c r="C66" s="16">
        <f t="shared" si="6"/>
        <v>-40</v>
      </c>
      <c r="D66" s="47">
        <v>0</v>
      </c>
      <c r="E66" s="47"/>
      <c r="F66" s="47"/>
      <c r="G66" s="47"/>
      <c r="H66" s="47"/>
      <c r="I66" s="47">
        <v>0</v>
      </c>
      <c r="J66" s="47"/>
      <c r="K66" s="47"/>
      <c r="L66" s="47"/>
      <c r="M66" s="47"/>
      <c r="N66" s="47">
        <v>0</v>
      </c>
      <c r="O66" s="47"/>
      <c r="P66" s="47"/>
      <c r="Q66" s="47"/>
      <c r="R66" s="47"/>
      <c r="S66" s="47">
        <v>0</v>
      </c>
      <c r="T66" s="47"/>
      <c r="U66" s="47"/>
      <c r="V66" s="47"/>
      <c r="W66" s="47"/>
      <c r="X66" s="47">
        <v>0</v>
      </c>
      <c r="Y66" s="47"/>
      <c r="Z66" s="47"/>
      <c r="AA66" s="47"/>
      <c r="AB66" s="47"/>
      <c r="AC66" s="47">
        <v>0</v>
      </c>
      <c r="AD66" s="47"/>
      <c r="AE66" s="47"/>
      <c r="AF66" s="47"/>
      <c r="AG66" s="47"/>
      <c r="AH66" s="47">
        <v>0</v>
      </c>
      <c r="AI66" s="47"/>
      <c r="AJ66" s="47"/>
      <c r="AK66" s="47"/>
      <c r="AL66" s="47"/>
      <c r="AM66" s="47">
        <v>0</v>
      </c>
    </row>
    <row r="67" spans="1:41" x14ac:dyDescent="0.45">
      <c r="B67" s="15">
        <f t="shared" si="5"/>
        <v>-40</v>
      </c>
      <c r="C67" s="16">
        <f t="shared" si="6"/>
        <v>-30</v>
      </c>
      <c r="D67" s="47">
        <v>0</v>
      </c>
      <c r="E67" s="47"/>
      <c r="F67" s="47"/>
      <c r="G67" s="47"/>
      <c r="H67" s="47"/>
      <c r="I67" s="47">
        <v>0</v>
      </c>
      <c r="J67" s="47"/>
      <c r="K67" s="47"/>
      <c r="L67" s="47"/>
      <c r="M67" s="47"/>
      <c r="N67" s="47">
        <v>0</v>
      </c>
      <c r="O67" s="47"/>
      <c r="P67" s="47"/>
      <c r="Q67" s="47"/>
      <c r="R67" s="47"/>
      <c r="S67" s="47">
        <v>0</v>
      </c>
      <c r="T67" s="47"/>
      <c r="U67" s="47"/>
      <c r="V67" s="47"/>
      <c r="W67" s="47"/>
      <c r="X67" s="47">
        <v>0</v>
      </c>
      <c r="Y67" s="47"/>
      <c r="Z67" s="47"/>
      <c r="AA67" s="47"/>
      <c r="AB67" s="47"/>
      <c r="AC67" s="47">
        <v>0</v>
      </c>
      <c r="AD67" s="47"/>
      <c r="AE67" s="47"/>
      <c r="AF67" s="47"/>
      <c r="AG67" s="47"/>
      <c r="AH67" s="47">
        <v>0</v>
      </c>
      <c r="AI67" s="47"/>
      <c r="AJ67" s="47"/>
      <c r="AK67" s="47"/>
      <c r="AL67" s="47"/>
      <c r="AM67" s="47">
        <v>0</v>
      </c>
    </row>
    <row r="68" spans="1:41" x14ac:dyDescent="0.45">
      <c r="B68" s="15">
        <f t="shared" si="5"/>
        <v>-30</v>
      </c>
      <c r="C68" s="16">
        <f t="shared" si="6"/>
        <v>-20</v>
      </c>
      <c r="D68" s="47">
        <v>0</v>
      </c>
      <c r="E68" s="47"/>
      <c r="F68" s="47"/>
      <c r="G68" s="47"/>
      <c r="H68" s="47"/>
      <c r="I68" s="47">
        <v>0</v>
      </c>
      <c r="J68" s="47"/>
      <c r="K68" s="47"/>
      <c r="L68" s="47"/>
      <c r="M68" s="47"/>
      <c r="N68" s="47">
        <v>0</v>
      </c>
      <c r="O68" s="47"/>
      <c r="P68" s="47"/>
      <c r="Q68" s="47"/>
      <c r="R68" s="47"/>
      <c r="S68" s="47">
        <v>0</v>
      </c>
      <c r="T68" s="47"/>
      <c r="U68" s="47"/>
      <c r="V68" s="47"/>
      <c r="W68" s="47"/>
      <c r="X68" s="47">
        <v>0</v>
      </c>
      <c r="Y68" s="47"/>
      <c r="Z68" s="47"/>
      <c r="AA68" s="47"/>
      <c r="AB68" s="47"/>
      <c r="AC68" s="47">
        <v>0</v>
      </c>
      <c r="AD68" s="47"/>
      <c r="AE68" s="47"/>
      <c r="AF68" s="47"/>
      <c r="AG68" s="47"/>
      <c r="AH68" s="47">
        <v>0</v>
      </c>
      <c r="AI68" s="47"/>
      <c r="AJ68" s="47"/>
      <c r="AK68" s="47"/>
      <c r="AL68" s="47"/>
      <c r="AM68" s="47">
        <v>0</v>
      </c>
    </row>
    <row r="69" spans="1:41" x14ac:dyDescent="0.45">
      <c r="B69" s="15">
        <f t="shared" si="5"/>
        <v>-20</v>
      </c>
      <c r="C69" s="16">
        <f t="shared" si="6"/>
        <v>-10</v>
      </c>
      <c r="D69" s="47">
        <v>0</v>
      </c>
      <c r="E69" s="47"/>
      <c r="F69" s="47"/>
      <c r="G69" s="47"/>
      <c r="H69" s="47"/>
      <c r="I69" s="47">
        <v>0</v>
      </c>
      <c r="J69" s="47"/>
      <c r="K69" s="47"/>
      <c r="L69" s="47"/>
      <c r="M69" s="47"/>
      <c r="N69" s="47">
        <v>0</v>
      </c>
      <c r="O69" s="47"/>
      <c r="P69" s="47"/>
      <c r="Q69" s="47"/>
      <c r="R69" s="47"/>
      <c r="S69" s="47">
        <v>0</v>
      </c>
      <c r="T69" s="47"/>
      <c r="U69" s="47"/>
      <c r="V69" s="47"/>
      <c r="W69" s="47"/>
      <c r="X69" s="47">
        <v>0</v>
      </c>
      <c r="Y69" s="47"/>
      <c r="Z69" s="47"/>
      <c r="AA69" s="47"/>
      <c r="AB69" s="47"/>
      <c r="AC69" s="47">
        <v>0</v>
      </c>
      <c r="AD69" s="47"/>
      <c r="AE69" s="47"/>
      <c r="AF69" s="47"/>
      <c r="AG69" s="47"/>
      <c r="AH69" s="47">
        <v>0</v>
      </c>
      <c r="AI69" s="47"/>
      <c r="AJ69" s="47"/>
      <c r="AK69" s="47"/>
      <c r="AL69" s="47"/>
      <c r="AM69" s="47">
        <v>0</v>
      </c>
    </row>
    <row r="70" spans="1:41" x14ac:dyDescent="0.45">
      <c r="A70" t="str">
        <f>A27</f>
        <v>Other Refrigeration</v>
      </c>
      <c r="B70" s="15">
        <f t="shared" si="5"/>
        <v>-10</v>
      </c>
      <c r="C70" s="16">
        <f t="shared" si="6"/>
        <v>0</v>
      </c>
      <c r="D70" s="41">
        <f t="shared" ref="D70" si="8">SUM(B10,B11,B20,B21)</f>
        <v>2.5423728813559325</v>
      </c>
      <c r="E70" s="41"/>
      <c r="F70" s="41"/>
      <c r="G70" s="41"/>
      <c r="H70" s="41"/>
      <c r="I70" s="41">
        <f>SUM(C10,C11,C20,C21)</f>
        <v>25.19047619047619</v>
      </c>
      <c r="J70" s="41"/>
      <c r="K70" s="41"/>
      <c r="L70" s="41"/>
      <c r="M70" s="41"/>
      <c r="N70" s="41">
        <f>SUM(D10,D11,D20,D21)</f>
        <v>52.942372881355929</v>
      </c>
      <c r="O70" s="41"/>
      <c r="P70" s="41"/>
      <c r="Q70" s="41"/>
      <c r="R70" s="41"/>
      <c r="S70" s="41">
        <f>SUM(E10,E11,E20,E21)</f>
        <v>82.054344901802537</v>
      </c>
      <c r="T70" s="41"/>
      <c r="U70" s="41"/>
      <c r="V70" s="41"/>
      <c r="W70" s="41"/>
      <c r="X70" s="41">
        <f>SUM(F10,F11,F20,F21)</f>
        <v>95.931127253161165</v>
      </c>
      <c r="Y70" s="41"/>
      <c r="Z70" s="41"/>
      <c r="AA70" s="41"/>
      <c r="AB70" s="41"/>
      <c r="AC70" s="41">
        <f>SUM(G10,G11,G20,G21)</f>
        <v>103.81221415119721</v>
      </c>
      <c r="AD70" s="41"/>
      <c r="AE70" s="41"/>
      <c r="AF70" s="41"/>
      <c r="AG70" s="41"/>
      <c r="AH70" s="41">
        <f>SUM(H10,H11,H20,H21)</f>
        <v>109.99838579499597</v>
      </c>
      <c r="AI70" s="41"/>
      <c r="AJ70" s="41"/>
      <c r="AK70" s="41"/>
      <c r="AL70" s="41"/>
      <c r="AM70" s="41">
        <f>SUM(I10,I11,I20,I21)</f>
        <v>115.33709981167608</v>
      </c>
    </row>
    <row r="71" spans="1:41" x14ac:dyDescent="0.45">
      <c r="B71" s="17">
        <f t="shared" si="5"/>
        <v>0</v>
      </c>
      <c r="C71" s="18">
        <f>B71</f>
        <v>0</v>
      </c>
      <c r="D71" s="47">
        <v>0</v>
      </c>
      <c r="E71" s="47"/>
      <c r="F71" s="47"/>
      <c r="G71" s="47"/>
      <c r="H71" s="47"/>
      <c r="I71" s="47">
        <v>0</v>
      </c>
      <c r="J71" s="47"/>
      <c r="K71" s="47"/>
      <c r="L71" s="47"/>
      <c r="M71" s="47"/>
      <c r="N71" s="47">
        <v>0</v>
      </c>
      <c r="O71" s="47"/>
      <c r="P71" s="47"/>
      <c r="Q71" s="47"/>
      <c r="R71" s="47"/>
      <c r="S71" s="47">
        <v>0</v>
      </c>
      <c r="T71" s="47"/>
      <c r="U71" s="47"/>
      <c r="V71" s="47"/>
      <c r="W71" s="47"/>
      <c r="X71" s="47">
        <v>0</v>
      </c>
      <c r="Y71" s="47"/>
      <c r="Z71" s="47"/>
      <c r="AA71" s="47"/>
      <c r="AB71" s="47"/>
      <c r="AC71" s="47">
        <v>0</v>
      </c>
      <c r="AD71" s="47"/>
      <c r="AE71" s="47"/>
      <c r="AF71" s="47"/>
      <c r="AG71" s="47"/>
      <c r="AH71" s="47">
        <v>0</v>
      </c>
      <c r="AI71" s="47"/>
      <c r="AJ71" s="47"/>
      <c r="AK71" s="47"/>
      <c r="AL71" s="47"/>
      <c r="AM71" s="47">
        <v>0</v>
      </c>
    </row>
    <row r="72" spans="1:41" x14ac:dyDescent="0.45">
      <c r="B72" s="19">
        <v>0.1</v>
      </c>
      <c r="C72" s="20">
        <f>B72+9.9</f>
        <v>10</v>
      </c>
      <c r="D72" s="47">
        <v>0</v>
      </c>
      <c r="E72" s="47"/>
      <c r="F72" s="47"/>
      <c r="G72" s="47"/>
      <c r="H72" s="47"/>
      <c r="I72" s="47">
        <v>0</v>
      </c>
      <c r="J72" s="47"/>
      <c r="K72" s="47"/>
      <c r="L72" s="47"/>
      <c r="M72" s="47"/>
      <c r="N72" s="47">
        <v>0</v>
      </c>
      <c r="O72" s="47"/>
      <c r="P72" s="47"/>
      <c r="Q72" s="47"/>
      <c r="R72" s="47"/>
      <c r="S72" s="47">
        <v>0</v>
      </c>
      <c r="T72" s="47"/>
      <c r="U72" s="47"/>
      <c r="V72" s="47"/>
      <c r="W72" s="47"/>
      <c r="X72" s="47">
        <v>0</v>
      </c>
      <c r="Y72" s="47"/>
      <c r="Z72" s="47"/>
      <c r="AA72" s="47"/>
      <c r="AB72" s="47"/>
      <c r="AC72" s="47">
        <v>0</v>
      </c>
      <c r="AD72" s="47"/>
      <c r="AE72" s="47"/>
      <c r="AF72" s="47"/>
      <c r="AG72" s="47"/>
      <c r="AH72" s="47">
        <v>0</v>
      </c>
      <c r="AI72" s="47"/>
      <c r="AJ72" s="47"/>
      <c r="AK72" s="47"/>
      <c r="AL72" s="47"/>
      <c r="AM72" s="47">
        <v>0</v>
      </c>
    </row>
    <row r="73" spans="1:41" x14ac:dyDescent="0.45">
      <c r="A73" t="str">
        <f>A28</f>
        <v>Foam</v>
      </c>
      <c r="B73" s="15">
        <f t="shared" si="5"/>
        <v>10</v>
      </c>
      <c r="C73" s="16">
        <f t="shared" si="6"/>
        <v>20</v>
      </c>
      <c r="D73" s="41">
        <f t="shared" ref="D73" si="9">B12+B19</f>
        <v>0.30508474576271188</v>
      </c>
      <c r="E73" s="41"/>
      <c r="F73" s="41"/>
      <c r="G73" s="41"/>
      <c r="H73" s="41"/>
      <c r="I73" s="41">
        <f>C12+C19</f>
        <v>5.4285714285714288</v>
      </c>
      <c r="J73" s="41"/>
      <c r="K73" s="41"/>
      <c r="L73" s="41"/>
      <c r="M73" s="41"/>
      <c r="N73" s="41">
        <f>D12+D19</f>
        <v>11.405084745762711</v>
      </c>
      <c r="O73" s="41"/>
      <c r="P73" s="41"/>
      <c r="Q73" s="41"/>
      <c r="R73" s="41"/>
      <c r="S73" s="41">
        <f>E12+E19</f>
        <v>18.667473769168687</v>
      </c>
      <c r="T73" s="41"/>
      <c r="U73" s="41"/>
      <c r="V73" s="41"/>
      <c r="W73" s="41"/>
      <c r="X73" s="41">
        <f>F12+F19</f>
        <v>24.34221146085553</v>
      </c>
      <c r="Y73" s="41"/>
      <c r="Z73" s="41"/>
      <c r="AA73" s="41"/>
      <c r="AB73" s="41"/>
      <c r="AC73" s="41">
        <f>G12+G19</f>
        <v>28.495560936238906</v>
      </c>
      <c r="AD73" s="41"/>
      <c r="AE73" s="41"/>
      <c r="AF73" s="41"/>
      <c r="AG73" s="41"/>
      <c r="AH73" s="41">
        <f>H12+H19</f>
        <v>32.445520581113804</v>
      </c>
      <c r="AI73" s="41"/>
      <c r="AJ73" s="41"/>
      <c r="AK73" s="41"/>
      <c r="AL73" s="41"/>
      <c r="AM73" s="41">
        <f>I12+I19</f>
        <v>36.293785310734471</v>
      </c>
    </row>
    <row r="74" spans="1:41" x14ac:dyDescent="0.45">
      <c r="A74" t="str">
        <f>A29</f>
        <v>MVAC</v>
      </c>
      <c r="B74" s="15">
        <f t="shared" si="5"/>
        <v>20</v>
      </c>
      <c r="C74" s="16">
        <f t="shared" si="6"/>
        <v>30</v>
      </c>
      <c r="D74" s="41">
        <f t="shared" ref="D74" si="10">B14</f>
        <v>0.10169491525423729</v>
      </c>
      <c r="E74" s="41"/>
      <c r="F74" s="41"/>
      <c r="G74" s="41"/>
      <c r="H74" s="41"/>
      <c r="I74" s="41">
        <f>C14</f>
        <v>1</v>
      </c>
      <c r="J74" s="41"/>
      <c r="K74" s="41"/>
      <c r="L74" s="41"/>
      <c r="M74" s="41"/>
      <c r="N74" s="41">
        <f>D14</f>
        <v>2.1016949152542375</v>
      </c>
      <c r="O74" s="41"/>
      <c r="P74" s="41"/>
      <c r="Q74" s="41"/>
      <c r="R74" s="41"/>
      <c r="S74" s="41">
        <f>E14</f>
        <v>3.2542372881355934</v>
      </c>
      <c r="T74" s="41"/>
      <c r="U74" s="41"/>
      <c r="V74" s="41"/>
      <c r="W74" s="41"/>
      <c r="X74" s="41">
        <f>F14</f>
        <v>3.7966101694915255</v>
      </c>
      <c r="Y74" s="41"/>
      <c r="Z74" s="41"/>
      <c r="AA74" s="41"/>
      <c r="AB74" s="41"/>
      <c r="AC74" s="41">
        <f>G14</f>
        <v>4.101694915254237</v>
      </c>
      <c r="AD74" s="41"/>
      <c r="AE74" s="41"/>
      <c r="AF74" s="41"/>
      <c r="AG74" s="41"/>
      <c r="AH74" s="41">
        <f>H14</f>
        <v>4.3389830508474576</v>
      </c>
      <c r="AI74" s="41"/>
      <c r="AJ74" s="41"/>
      <c r="AK74" s="41"/>
      <c r="AL74" s="41"/>
      <c r="AM74" s="41">
        <f>I14</f>
        <v>4.5423728813559325</v>
      </c>
    </row>
    <row r="75" spans="1:41" x14ac:dyDescent="0.45">
      <c r="B75" s="15">
        <f t="shared" si="5"/>
        <v>30</v>
      </c>
      <c r="C75" s="16">
        <f t="shared" si="6"/>
        <v>40</v>
      </c>
      <c r="D75" s="47">
        <v>0</v>
      </c>
      <c r="E75" s="47"/>
      <c r="F75" s="47"/>
      <c r="G75" s="47"/>
      <c r="H75" s="47"/>
      <c r="I75" s="47">
        <v>0</v>
      </c>
      <c r="J75" s="47"/>
      <c r="K75" s="47"/>
      <c r="L75" s="47"/>
      <c r="M75" s="47"/>
      <c r="N75" s="47">
        <v>0</v>
      </c>
      <c r="O75" s="47"/>
      <c r="P75" s="47"/>
      <c r="Q75" s="47"/>
      <c r="R75" s="47"/>
      <c r="S75" s="47">
        <v>0</v>
      </c>
      <c r="T75" s="47"/>
      <c r="U75" s="47"/>
      <c r="V75" s="47"/>
      <c r="W75" s="47"/>
      <c r="X75" s="47">
        <v>0</v>
      </c>
      <c r="Y75" s="47"/>
      <c r="Z75" s="47"/>
      <c r="AA75" s="47"/>
      <c r="AB75" s="47"/>
      <c r="AC75" s="47">
        <v>0</v>
      </c>
      <c r="AD75" s="47"/>
      <c r="AE75" s="47"/>
      <c r="AF75" s="47"/>
      <c r="AG75" s="47"/>
      <c r="AH75" s="47">
        <v>0</v>
      </c>
      <c r="AI75" s="47"/>
      <c r="AJ75" s="47"/>
      <c r="AK75" s="47"/>
      <c r="AL75" s="47"/>
      <c r="AM75" s="47">
        <v>0</v>
      </c>
    </row>
    <row r="76" spans="1:41" x14ac:dyDescent="0.45">
      <c r="B76" s="15">
        <f t="shared" si="5"/>
        <v>40</v>
      </c>
      <c r="C76" s="16">
        <f t="shared" si="6"/>
        <v>50</v>
      </c>
      <c r="D76" s="47">
        <v>0</v>
      </c>
      <c r="E76" s="47"/>
      <c r="F76" s="47"/>
      <c r="G76" s="47"/>
      <c r="H76" s="47"/>
      <c r="I76" s="47">
        <v>0</v>
      </c>
      <c r="J76" s="47"/>
      <c r="K76" s="47"/>
      <c r="L76" s="47"/>
      <c r="M76" s="47"/>
      <c r="N76" s="47">
        <v>0</v>
      </c>
      <c r="O76" s="47"/>
      <c r="P76" s="47"/>
      <c r="Q76" s="47"/>
      <c r="R76" s="47"/>
      <c r="S76" s="47">
        <v>0</v>
      </c>
      <c r="T76" s="47"/>
      <c r="U76" s="47"/>
      <c r="V76" s="47"/>
      <c r="W76" s="47"/>
      <c r="X76" s="47">
        <v>0</v>
      </c>
      <c r="Y76" s="47"/>
      <c r="Z76" s="47"/>
      <c r="AA76" s="47"/>
      <c r="AB76" s="47"/>
      <c r="AC76" s="47">
        <v>0</v>
      </c>
      <c r="AD76" s="47"/>
      <c r="AE76" s="47"/>
      <c r="AF76" s="47"/>
      <c r="AG76" s="47"/>
      <c r="AH76" s="47">
        <v>0</v>
      </c>
      <c r="AI76" s="47"/>
      <c r="AJ76" s="47"/>
      <c r="AK76" s="47"/>
      <c r="AL76" s="47"/>
      <c r="AM76" s="47">
        <v>0</v>
      </c>
    </row>
    <row r="77" spans="1:41" x14ac:dyDescent="0.45">
      <c r="B77" s="15">
        <f t="shared" si="5"/>
        <v>50</v>
      </c>
      <c r="C77" s="16">
        <f t="shared" si="6"/>
        <v>60</v>
      </c>
      <c r="D77" s="47">
        <v>0</v>
      </c>
      <c r="E77" s="47"/>
      <c r="F77" s="47"/>
      <c r="G77" s="47"/>
      <c r="H77" s="47"/>
      <c r="I77" s="47">
        <v>0</v>
      </c>
      <c r="J77" s="47"/>
      <c r="K77" s="47"/>
      <c r="L77" s="47"/>
      <c r="M77" s="47"/>
      <c r="N77" s="47">
        <v>0</v>
      </c>
      <c r="O77" s="47"/>
      <c r="P77" s="47"/>
      <c r="Q77" s="47"/>
      <c r="R77" s="47"/>
      <c r="S77" s="47">
        <v>0</v>
      </c>
      <c r="T77" s="47"/>
      <c r="U77" s="47"/>
      <c r="V77" s="47"/>
      <c r="W77" s="47"/>
      <c r="X77" s="47">
        <v>0</v>
      </c>
      <c r="Y77" s="47"/>
      <c r="Z77" s="47"/>
      <c r="AA77" s="47"/>
      <c r="AB77" s="47"/>
      <c r="AC77" s="47">
        <v>0</v>
      </c>
      <c r="AD77" s="47"/>
      <c r="AE77" s="47"/>
      <c r="AF77" s="47"/>
      <c r="AG77" s="47"/>
      <c r="AH77" s="47">
        <v>0</v>
      </c>
      <c r="AI77" s="47"/>
      <c r="AJ77" s="47"/>
      <c r="AK77" s="47"/>
      <c r="AL77" s="47"/>
      <c r="AM77" s="47">
        <v>0</v>
      </c>
    </row>
    <row r="78" spans="1:41" x14ac:dyDescent="0.45">
      <c r="B78" s="15">
        <f t="shared" si="5"/>
        <v>60</v>
      </c>
      <c r="C78" s="16">
        <f t="shared" si="6"/>
        <v>70</v>
      </c>
      <c r="D78" s="47">
        <v>0</v>
      </c>
      <c r="E78" s="47"/>
      <c r="F78" s="47"/>
      <c r="G78" s="47"/>
      <c r="H78" s="47"/>
      <c r="I78" s="47">
        <v>0</v>
      </c>
      <c r="J78" s="47"/>
      <c r="K78" s="47"/>
      <c r="L78" s="47"/>
      <c r="M78" s="47"/>
      <c r="N78" s="47">
        <v>0</v>
      </c>
      <c r="O78" s="47"/>
      <c r="P78" s="47"/>
      <c r="Q78" s="47"/>
      <c r="R78" s="47"/>
      <c r="S78" s="47">
        <v>0</v>
      </c>
      <c r="T78" s="47"/>
      <c r="U78" s="47"/>
      <c r="V78" s="47"/>
      <c r="W78" s="47"/>
      <c r="X78" s="47">
        <v>0</v>
      </c>
      <c r="Y78" s="47"/>
      <c r="Z78" s="47"/>
      <c r="AA78" s="47"/>
      <c r="AB78" s="47"/>
      <c r="AC78" s="47">
        <v>0</v>
      </c>
      <c r="AD78" s="47"/>
      <c r="AE78" s="47"/>
      <c r="AF78" s="47"/>
      <c r="AG78" s="47"/>
      <c r="AH78" s="47">
        <v>0</v>
      </c>
      <c r="AI78" s="47"/>
      <c r="AJ78" s="47"/>
      <c r="AK78" s="47"/>
      <c r="AL78" s="47"/>
      <c r="AM78" s="47">
        <v>0</v>
      </c>
    </row>
    <row r="79" spans="1:41" x14ac:dyDescent="0.45">
      <c r="B79" s="15">
        <f t="shared" si="5"/>
        <v>70</v>
      </c>
      <c r="C79" s="16">
        <f t="shared" si="6"/>
        <v>80</v>
      </c>
      <c r="D79" s="47">
        <v>0</v>
      </c>
      <c r="E79" s="47"/>
      <c r="F79" s="47"/>
      <c r="G79" s="47"/>
      <c r="H79" s="47"/>
      <c r="I79" s="47">
        <v>0</v>
      </c>
      <c r="J79" s="47"/>
      <c r="K79" s="47"/>
      <c r="L79" s="47"/>
      <c r="M79" s="47"/>
      <c r="N79" s="47">
        <v>0</v>
      </c>
      <c r="O79" s="47"/>
      <c r="P79" s="47"/>
      <c r="Q79" s="47"/>
      <c r="R79" s="47"/>
      <c r="S79" s="47">
        <v>0</v>
      </c>
      <c r="T79" s="47"/>
      <c r="U79" s="47"/>
      <c r="V79" s="47"/>
      <c r="W79" s="47"/>
      <c r="X79" s="47">
        <v>0</v>
      </c>
      <c r="Y79" s="47"/>
      <c r="Z79" s="47"/>
      <c r="AA79" s="47"/>
      <c r="AB79" s="47"/>
      <c r="AC79" s="47">
        <v>0</v>
      </c>
      <c r="AD79" s="47"/>
      <c r="AE79" s="47"/>
      <c r="AF79" s="47"/>
      <c r="AG79" s="47"/>
      <c r="AH79" s="47">
        <v>0</v>
      </c>
      <c r="AI79" s="47"/>
      <c r="AJ79" s="47"/>
      <c r="AK79" s="47"/>
      <c r="AL79" s="47"/>
      <c r="AM79" s="47">
        <v>0</v>
      </c>
    </row>
    <row r="80" spans="1:41" x14ac:dyDescent="0.45">
      <c r="B80" s="15">
        <f t="shared" si="5"/>
        <v>80</v>
      </c>
      <c r="C80" s="16">
        <f t="shared" si="6"/>
        <v>90</v>
      </c>
      <c r="D80" s="47">
        <v>0</v>
      </c>
      <c r="E80" s="47"/>
      <c r="F80" s="47"/>
      <c r="G80" s="47"/>
      <c r="H80" s="47"/>
      <c r="I80" s="47">
        <v>0</v>
      </c>
      <c r="J80" s="47"/>
      <c r="K80" s="47"/>
      <c r="L80" s="47"/>
      <c r="M80" s="47"/>
      <c r="N80" s="47">
        <v>0</v>
      </c>
      <c r="O80" s="47"/>
      <c r="P80" s="47"/>
      <c r="Q80" s="47"/>
      <c r="R80" s="47"/>
      <c r="S80" s="47">
        <v>0</v>
      </c>
      <c r="T80" s="47"/>
      <c r="U80" s="47"/>
      <c r="V80" s="47"/>
      <c r="W80" s="47"/>
      <c r="X80" s="47">
        <v>0</v>
      </c>
      <c r="Y80" s="47"/>
      <c r="Z80" s="47"/>
      <c r="AA80" s="47"/>
      <c r="AB80" s="47"/>
      <c r="AC80" s="47">
        <v>0</v>
      </c>
      <c r="AD80" s="47"/>
      <c r="AE80" s="47"/>
      <c r="AF80" s="47"/>
      <c r="AG80" s="47"/>
      <c r="AH80" s="47">
        <v>0</v>
      </c>
      <c r="AI80" s="47"/>
      <c r="AJ80" s="47"/>
      <c r="AK80" s="47"/>
      <c r="AL80" s="47"/>
      <c r="AM80" s="47">
        <v>0</v>
      </c>
    </row>
    <row r="81" spans="1:39" x14ac:dyDescent="0.45">
      <c r="B81" s="15">
        <f t="shared" si="5"/>
        <v>90</v>
      </c>
      <c r="C81" s="16">
        <f t="shared" si="6"/>
        <v>100</v>
      </c>
      <c r="D81" s="47">
        <v>0</v>
      </c>
      <c r="E81" s="47"/>
      <c r="F81" s="47"/>
      <c r="G81" s="47"/>
      <c r="H81" s="47"/>
      <c r="I81" s="47">
        <v>0</v>
      </c>
      <c r="J81" s="47"/>
      <c r="K81" s="47"/>
      <c r="L81" s="47"/>
      <c r="M81" s="47"/>
      <c r="N81" s="47">
        <v>0</v>
      </c>
      <c r="O81" s="47"/>
      <c r="P81" s="47"/>
      <c r="Q81" s="47"/>
      <c r="R81" s="47"/>
      <c r="S81" s="47">
        <v>0</v>
      </c>
      <c r="T81" s="47"/>
      <c r="U81" s="47"/>
      <c r="V81" s="47"/>
      <c r="W81" s="47"/>
      <c r="X81" s="47">
        <v>0</v>
      </c>
      <c r="Y81" s="47"/>
      <c r="Z81" s="47"/>
      <c r="AA81" s="47"/>
      <c r="AB81" s="47"/>
      <c r="AC81" s="47">
        <v>0</v>
      </c>
      <c r="AD81" s="47"/>
      <c r="AE81" s="47"/>
      <c r="AF81" s="47"/>
      <c r="AG81" s="47"/>
      <c r="AH81" s="47">
        <v>0</v>
      </c>
      <c r="AI81" s="47"/>
      <c r="AJ81" s="47"/>
      <c r="AK81" s="47"/>
      <c r="AL81" s="47"/>
      <c r="AM81" s="47">
        <v>0</v>
      </c>
    </row>
    <row r="82" spans="1:39" x14ac:dyDescent="0.45">
      <c r="A82" t="str">
        <f>A30</f>
        <v>Aerosols</v>
      </c>
      <c r="B82" s="12">
        <f>C81</f>
        <v>100</v>
      </c>
      <c r="C82" s="11">
        <f t="shared" si="4"/>
        <v>150</v>
      </c>
      <c r="D82" s="41">
        <f t="shared" ref="D82" si="11">B13</f>
        <v>5.0847457627118647E-2</v>
      </c>
      <c r="E82" s="41"/>
      <c r="F82" s="41"/>
      <c r="G82" s="41"/>
      <c r="H82" s="41"/>
      <c r="I82" s="41">
        <f>C13</f>
        <v>0.5</v>
      </c>
      <c r="J82" s="41"/>
      <c r="K82" s="41"/>
      <c r="L82" s="41"/>
      <c r="M82" s="41"/>
      <c r="N82" s="41">
        <f>D13</f>
        <v>1.0508474576271187</v>
      </c>
      <c r="O82" s="41"/>
      <c r="P82" s="41"/>
      <c r="Q82" s="41"/>
      <c r="R82" s="41"/>
      <c r="S82" s="41">
        <f>E13</f>
        <v>1.6271186440677967</v>
      </c>
      <c r="T82" s="41"/>
      <c r="U82" s="41"/>
      <c r="V82" s="41"/>
      <c r="W82" s="41"/>
      <c r="X82" s="41">
        <f>F13</f>
        <v>1.8983050847457628</v>
      </c>
      <c r="Y82" s="41"/>
      <c r="Z82" s="41"/>
      <c r="AA82" s="41"/>
      <c r="AB82" s="41"/>
      <c r="AC82" s="41">
        <f>G13</f>
        <v>2.0508474576271185</v>
      </c>
      <c r="AD82" s="41"/>
      <c r="AE82" s="41"/>
      <c r="AF82" s="41"/>
      <c r="AG82" s="41"/>
      <c r="AH82" s="41">
        <f>H13</f>
        <v>2.1694915254237288</v>
      </c>
      <c r="AI82" s="41"/>
      <c r="AJ82" s="41"/>
      <c r="AK82" s="41"/>
      <c r="AL82" s="41"/>
      <c r="AM82" s="41">
        <f>I13</f>
        <v>2.2711864406779663</v>
      </c>
    </row>
    <row r="83" spans="1:39" x14ac:dyDescent="0.45">
      <c r="B83" s="12">
        <f t="shared" si="5"/>
        <v>150</v>
      </c>
      <c r="C83" s="11">
        <f t="shared" si="4"/>
        <v>200</v>
      </c>
      <c r="D83" s="47">
        <v>0</v>
      </c>
      <c r="E83" s="47"/>
      <c r="F83" s="47"/>
      <c r="G83" s="47"/>
      <c r="H83" s="47"/>
      <c r="I83" s="47">
        <v>0</v>
      </c>
      <c r="J83" s="47"/>
      <c r="K83" s="47"/>
      <c r="L83" s="47"/>
      <c r="M83" s="47"/>
      <c r="N83" s="47">
        <v>0</v>
      </c>
      <c r="O83" s="47"/>
      <c r="P83" s="47"/>
      <c r="Q83" s="47"/>
      <c r="R83" s="47"/>
      <c r="S83" s="47">
        <v>0</v>
      </c>
      <c r="T83" s="47"/>
      <c r="U83" s="47"/>
      <c r="V83" s="47"/>
      <c r="W83" s="47"/>
      <c r="X83" s="47">
        <v>0</v>
      </c>
      <c r="Y83" s="47"/>
      <c r="Z83" s="47"/>
      <c r="AA83" s="47"/>
      <c r="AB83" s="47"/>
      <c r="AC83" s="47">
        <v>0</v>
      </c>
      <c r="AD83" s="47"/>
      <c r="AE83" s="47"/>
      <c r="AF83" s="47"/>
      <c r="AG83" s="47"/>
      <c r="AH83" s="47">
        <v>0</v>
      </c>
      <c r="AI83" s="47"/>
      <c r="AJ83" s="47"/>
      <c r="AK83" s="47"/>
      <c r="AL83" s="47"/>
      <c r="AM83" s="47">
        <v>0</v>
      </c>
    </row>
    <row r="84" spans="1:39" x14ac:dyDescent="0.45">
      <c r="B84" s="12">
        <f t="shared" si="5"/>
        <v>200</v>
      </c>
      <c r="C84" s="11">
        <f t="shared" si="4"/>
        <v>250</v>
      </c>
      <c r="D84" s="47">
        <v>0</v>
      </c>
      <c r="E84" s="47"/>
      <c r="F84" s="47"/>
      <c r="G84" s="47"/>
      <c r="H84" s="47"/>
      <c r="I84" s="47">
        <v>0</v>
      </c>
      <c r="J84" s="47"/>
      <c r="K84" s="47"/>
      <c r="L84" s="47"/>
      <c r="M84" s="47"/>
      <c r="N84" s="47">
        <v>0</v>
      </c>
      <c r="O84" s="47"/>
      <c r="P84" s="47"/>
      <c r="Q84" s="47"/>
      <c r="R84" s="47"/>
      <c r="S84" s="47">
        <v>0</v>
      </c>
      <c r="T84" s="47"/>
      <c r="U84" s="47"/>
      <c r="V84" s="47"/>
      <c r="W84" s="47"/>
      <c r="X84" s="47">
        <v>0</v>
      </c>
      <c r="Y84" s="47"/>
      <c r="Z84" s="47"/>
      <c r="AA84" s="47"/>
      <c r="AB84" s="47"/>
      <c r="AC84" s="47">
        <v>0</v>
      </c>
      <c r="AD84" s="47"/>
      <c r="AE84" s="47"/>
      <c r="AF84" s="47"/>
      <c r="AG84" s="47"/>
      <c r="AH84" s="47">
        <v>0</v>
      </c>
      <c r="AI84" s="47"/>
      <c r="AJ84" s="47"/>
      <c r="AK84" s="47"/>
      <c r="AL84" s="47"/>
      <c r="AM84" s="47">
        <v>0</v>
      </c>
    </row>
    <row r="85" spans="1:39" x14ac:dyDescent="0.45">
      <c r="B85" s="12">
        <f t="shared" si="5"/>
        <v>250</v>
      </c>
      <c r="C85" s="11">
        <f t="shared" si="4"/>
        <v>300</v>
      </c>
      <c r="D85" s="47">
        <v>0</v>
      </c>
      <c r="E85" s="47"/>
      <c r="F85" s="47"/>
      <c r="G85" s="47"/>
      <c r="H85" s="47"/>
      <c r="I85" s="47">
        <v>0</v>
      </c>
      <c r="J85" s="47"/>
      <c r="K85" s="47"/>
      <c r="L85" s="47"/>
      <c r="M85" s="47"/>
      <c r="N85" s="47">
        <v>0</v>
      </c>
      <c r="O85" s="47"/>
      <c r="P85" s="47"/>
      <c r="Q85" s="47"/>
      <c r="R85" s="47"/>
      <c r="S85" s="47">
        <v>0</v>
      </c>
      <c r="T85" s="47"/>
      <c r="U85" s="47"/>
      <c r="V85" s="47"/>
      <c r="W85" s="47"/>
      <c r="X85" s="47">
        <v>0</v>
      </c>
      <c r="Y85" s="47"/>
      <c r="Z85" s="47"/>
      <c r="AA85" s="47"/>
      <c r="AB85" s="47"/>
      <c r="AC85" s="47">
        <v>0</v>
      </c>
      <c r="AD85" s="47"/>
      <c r="AE85" s="47"/>
      <c r="AF85" s="47"/>
      <c r="AG85" s="47"/>
      <c r="AH85" s="47">
        <v>0</v>
      </c>
      <c r="AI85" s="47"/>
      <c r="AJ85" s="47"/>
      <c r="AK85" s="47"/>
      <c r="AL85" s="47"/>
      <c r="AM85" s="47">
        <v>0</v>
      </c>
    </row>
    <row r="86" spans="1:39" x14ac:dyDescent="0.45">
      <c r="B86" s="12">
        <f t="shared" si="5"/>
        <v>300</v>
      </c>
      <c r="C86" s="11">
        <f t="shared" si="4"/>
        <v>350</v>
      </c>
      <c r="D86" s="47">
        <v>0</v>
      </c>
      <c r="E86" s="47"/>
      <c r="F86" s="47"/>
      <c r="G86" s="47"/>
      <c r="H86" s="47"/>
      <c r="I86" s="47">
        <v>0</v>
      </c>
      <c r="J86" s="47"/>
      <c r="K86" s="47"/>
      <c r="L86" s="47"/>
      <c r="M86" s="47"/>
      <c r="N86" s="47">
        <v>0</v>
      </c>
      <c r="O86" s="47"/>
      <c r="P86" s="47"/>
      <c r="Q86" s="47"/>
      <c r="R86" s="47"/>
      <c r="S86" s="47">
        <v>0</v>
      </c>
      <c r="T86" s="47"/>
      <c r="U86" s="47"/>
      <c r="V86" s="47"/>
      <c r="W86" s="47"/>
      <c r="X86" s="47">
        <v>0</v>
      </c>
      <c r="Y86" s="47"/>
      <c r="Z86" s="47"/>
      <c r="AA86" s="47"/>
      <c r="AB86" s="47"/>
      <c r="AC86" s="47">
        <v>0</v>
      </c>
      <c r="AD86" s="47"/>
      <c r="AE86" s="47"/>
      <c r="AF86" s="47"/>
      <c r="AG86" s="47"/>
      <c r="AH86" s="47">
        <v>0</v>
      </c>
      <c r="AI86" s="47"/>
      <c r="AJ86" s="47"/>
      <c r="AK86" s="47"/>
      <c r="AL86" s="47"/>
      <c r="AM86" s="47">
        <v>0</v>
      </c>
    </row>
    <row r="87" spans="1:39" x14ac:dyDescent="0.45">
      <c r="B87" s="12">
        <f t="shared" si="5"/>
        <v>350</v>
      </c>
      <c r="C87" s="11">
        <f t="shared" si="4"/>
        <v>400</v>
      </c>
      <c r="D87" s="47">
        <v>0</v>
      </c>
      <c r="E87" s="47"/>
      <c r="F87" s="47"/>
      <c r="G87" s="47"/>
      <c r="H87" s="47"/>
      <c r="I87" s="47">
        <v>0</v>
      </c>
      <c r="J87" s="47"/>
      <c r="K87" s="47"/>
      <c r="L87" s="47"/>
      <c r="M87" s="47"/>
      <c r="N87" s="47">
        <v>0</v>
      </c>
      <c r="O87" s="47"/>
      <c r="P87" s="47"/>
      <c r="Q87" s="47"/>
      <c r="R87" s="47"/>
      <c r="S87" s="47">
        <v>0</v>
      </c>
      <c r="T87" s="47"/>
      <c r="U87" s="47"/>
      <c r="V87" s="47"/>
      <c r="W87" s="47"/>
      <c r="X87" s="47">
        <v>0</v>
      </c>
      <c r="Y87" s="47"/>
      <c r="Z87" s="47"/>
      <c r="AA87" s="47"/>
      <c r="AB87" s="47"/>
      <c r="AC87" s="47">
        <v>0</v>
      </c>
      <c r="AD87" s="47"/>
      <c r="AE87" s="47"/>
      <c r="AF87" s="47"/>
      <c r="AG87" s="47"/>
      <c r="AH87" s="47">
        <v>0</v>
      </c>
      <c r="AI87" s="47"/>
      <c r="AJ87" s="47"/>
      <c r="AK87" s="47"/>
      <c r="AL87" s="47"/>
      <c r="AM87" s="47">
        <v>0</v>
      </c>
    </row>
    <row r="88" spans="1:39" x14ac:dyDescent="0.45">
      <c r="B88" s="12">
        <f t="shared" si="5"/>
        <v>400</v>
      </c>
      <c r="C88" s="11">
        <f t="shared" si="4"/>
        <v>450</v>
      </c>
      <c r="D88" s="47">
        <v>0</v>
      </c>
      <c r="E88" s="47"/>
      <c r="F88" s="47"/>
      <c r="G88" s="47"/>
      <c r="H88" s="47"/>
      <c r="I88" s="47">
        <v>0</v>
      </c>
      <c r="J88" s="47"/>
      <c r="K88" s="47"/>
      <c r="L88" s="47"/>
      <c r="M88" s="47"/>
      <c r="N88" s="47">
        <v>0</v>
      </c>
      <c r="O88" s="47"/>
      <c r="P88" s="47"/>
      <c r="Q88" s="47"/>
      <c r="R88" s="47"/>
      <c r="S88" s="47">
        <v>0</v>
      </c>
      <c r="T88" s="47"/>
      <c r="U88" s="47"/>
      <c r="V88" s="47"/>
      <c r="W88" s="47"/>
      <c r="X88" s="47">
        <v>0</v>
      </c>
      <c r="Y88" s="47"/>
      <c r="Z88" s="47"/>
      <c r="AA88" s="47"/>
      <c r="AB88" s="47"/>
      <c r="AC88" s="47">
        <v>0</v>
      </c>
      <c r="AD88" s="47"/>
      <c r="AE88" s="47"/>
      <c r="AF88" s="47"/>
      <c r="AG88" s="47"/>
      <c r="AH88" s="47">
        <v>0</v>
      </c>
      <c r="AI88" s="47"/>
      <c r="AJ88" s="47"/>
      <c r="AK88" s="47"/>
      <c r="AL88" s="47"/>
      <c r="AM88" s="47">
        <v>0</v>
      </c>
    </row>
    <row r="89" spans="1:39" x14ac:dyDescent="0.45">
      <c r="B89" s="12">
        <f t="shared" si="5"/>
        <v>450</v>
      </c>
      <c r="C89" s="11">
        <f t="shared" si="4"/>
        <v>500</v>
      </c>
      <c r="D89" s="47">
        <v>0</v>
      </c>
      <c r="E89" s="47"/>
      <c r="F89" s="47"/>
      <c r="G89" s="47"/>
      <c r="H89" s="47"/>
      <c r="I89" s="47">
        <v>0</v>
      </c>
      <c r="J89" s="47"/>
      <c r="K89" s="47"/>
      <c r="L89" s="47"/>
      <c r="M89" s="47"/>
      <c r="N89" s="47">
        <v>0</v>
      </c>
      <c r="O89" s="47"/>
      <c r="P89" s="47"/>
      <c r="Q89" s="47"/>
      <c r="R89" s="47"/>
      <c r="S89" s="47">
        <v>0</v>
      </c>
      <c r="T89" s="47"/>
      <c r="U89" s="47"/>
      <c r="V89" s="47"/>
      <c r="W89" s="47"/>
      <c r="X89" s="47">
        <v>0</v>
      </c>
      <c r="Y89" s="47"/>
      <c r="Z89" s="47"/>
      <c r="AA89" s="47"/>
      <c r="AB89" s="47"/>
      <c r="AC89" s="47">
        <v>0</v>
      </c>
      <c r="AD89" s="47"/>
      <c r="AE89" s="47"/>
      <c r="AF89" s="47"/>
      <c r="AG89" s="47"/>
      <c r="AH89" s="47">
        <v>0</v>
      </c>
      <c r="AI89" s="47"/>
      <c r="AJ89" s="47"/>
      <c r="AK89" s="47"/>
      <c r="AL89" s="47"/>
      <c r="AM89" s="47">
        <v>0</v>
      </c>
    </row>
    <row r="90" spans="1:39" x14ac:dyDescent="0.45">
      <c r="B90" s="12">
        <f t="shared" si="5"/>
        <v>500</v>
      </c>
      <c r="C90" s="11">
        <f t="shared" si="4"/>
        <v>550</v>
      </c>
      <c r="D90" s="47">
        <v>0</v>
      </c>
      <c r="E90" s="47"/>
      <c r="F90" s="47"/>
      <c r="G90" s="47"/>
      <c r="H90" s="47"/>
      <c r="I90" s="47">
        <v>0</v>
      </c>
      <c r="J90" s="47"/>
      <c r="K90" s="47"/>
      <c r="L90" s="47"/>
      <c r="M90" s="47"/>
      <c r="N90" s="47">
        <v>0</v>
      </c>
      <c r="O90" s="47"/>
      <c r="P90" s="47"/>
      <c r="Q90" s="47"/>
      <c r="R90" s="47"/>
      <c r="S90" s="47">
        <v>0</v>
      </c>
      <c r="T90" s="47"/>
      <c r="U90" s="47"/>
      <c r="V90" s="47"/>
      <c r="W90" s="47"/>
      <c r="X90" s="47">
        <v>0</v>
      </c>
      <c r="Y90" s="47"/>
      <c r="Z90" s="47"/>
      <c r="AA90" s="47"/>
      <c r="AB90" s="47"/>
      <c r="AC90" s="47">
        <v>0</v>
      </c>
      <c r="AD90" s="47"/>
      <c r="AE90" s="47"/>
      <c r="AF90" s="47"/>
      <c r="AG90" s="47"/>
      <c r="AH90" s="47">
        <v>0</v>
      </c>
      <c r="AI90" s="47"/>
      <c r="AJ90" s="47"/>
      <c r="AK90" s="47"/>
      <c r="AL90" s="47"/>
      <c r="AM90" s="47">
        <v>0</v>
      </c>
    </row>
    <row r="91" spans="1:39" x14ac:dyDescent="0.45">
      <c r="B91" s="12">
        <f t="shared" si="5"/>
        <v>550</v>
      </c>
      <c r="C91" s="11">
        <f t="shared" si="4"/>
        <v>600</v>
      </c>
      <c r="D91" s="47">
        <v>0</v>
      </c>
      <c r="E91" s="47"/>
      <c r="F91" s="47"/>
      <c r="G91" s="47"/>
      <c r="H91" s="47"/>
      <c r="I91" s="47">
        <v>0</v>
      </c>
      <c r="J91" s="47"/>
      <c r="K91" s="47"/>
      <c r="L91" s="47"/>
      <c r="M91" s="47"/>
      <c r="N91" s="47">
        <v>0</v>
      </c>
      <c r="O91" s="47"/>
      <c r="P91" s="47"/>
      <c r="Q91" s="47"/>
      <c r="R91" s="47"/>
      <c r="S91" s="47">
        <v>0</v>
      </c>
      <c r="T91" s="47"/>
      <c r="U91" s="47"/>
      <c r="V91" s="47"/>
      <c r="W91" s="47"/>
      <c r="X91" s="47">
        <v>0</v>
      </c>
      <c r="Y91" s="47"/>
      <c r="Z91" s="47"/>
      <c r="AA91" s="47"/>
      <c r="AB91" s="47"/>
      <c r="AC91" s="47">
        <v>0</v>
      </c>
      <c r="AD91" s="47"/>
      <c r="AE91" s="47"/>
      <c r="AF91" s="47"/>
      <c r="AG91" s="47"/>
      <c r="AH91" s="47">
        <v>0</v>
      </c>
      <c r="AI91" s="47"/>
      <c r="AJ91" s="47"/>
      <c r="AK91" s="47"/>
      <c r="AL91" s="47"/>
      <c r="AM91" s="47">
        <v>0</v>
      </c>
    </row>
    <row r="92" spans="1:39" x14ac:dyDescent="0.45">
      <c r="B92" s="12">
        <f t="shared" si="5"/>
        <v>600</v>
      </c>
      <c r="C92" s="11">
        <f t="shared" si="4"/>
        <v>650</v>
      </c>
      <c r="D92" s="47">
        <v>0</v>
      </c>
      <c r="E92" s="47"/>
      <c r="F92" s="47"/>
      <c r="G92" s="47"/>
      <c r="H92" s="47"/>
      <c r="I92" s="47">
        <v>0</v>
      </c>
      <c r="J92" s="47"/>
      <c r="K92" s="47"/>
      <c r="L92" s="47"/>
      <c r="M92" s="47"/>
      <c r="N92" s="47">
        <v>0</v>
      </c>
      <c r="O92" s="47"/>
      <c r="P92" s="47"/>
      <c r="Q92" s="47"/>
      <c r="R92" s="47"/>
      <c r="S92" s="47">
        <v>0</v>
      </c>
      <c r="T92" s="47"/>
      <c r="U92" s="47"/>
      <c r="V92" s="47"/>
      <c r="W92" s="47"/>
      <c r="X92" s="47">
        <v>0</v>
      </c>
      <c r="Y92" s="47"/>
      <c r="Z92" s="47"/>
      <c r="AA92" s="47"/>
      <c r="AB92" s="47"/>
      <c r="AC92" s="47">
        <v>0</v>
      </c>
      <c r="AD92" s="47"/>
      <c r="AE92" s="47"/>
      <c r="AF92" s="47"/>
      <c r="AG92" s="47"/>
      <c r="AH92" s="47">
        <v>0</v>
      </c>
      <c r="AI92" s="47"/>
      <c r="AJ92" s="47"/>
      <c r="AK92" s="47"/>
      <c r="AL92" s="47"/>
      <c r="AM92" s="47">
        <v>0</v>
      </c>
    </row>
    <row r="93" spans="1:39" x14ac:dyDescent="0.45">
      <c r="B93" s="12">
        <f t="shared" si="5"/>
        <v>650</v>
      </c>
      <c r="C93" s="11">
        <f t="shared" si="4"/>
        <v>700</v>
      </c>
      <c r="D93" s="47">
        <v>0</v>
      </c>
      <c r="E93" s="47"/>
      <c r="F93" s="47"/>
      <c r="G93" s="47"/>
      <c r="H93" s="47"/>
      <c r="I93" s="47">
        <v>0</v>
      </c>
      <c r="J93" s="47"/>
      <c r="K93" s="47"/>
      <c r="L93" s="47"/>
      <c r="M93" s="47"/>
      <c r="N93" s="47">
        <v>0</v>
      </c>
      <c r="O93" s="47"/>
      <c r="P93" s="47"/>
      <c r="Q93" s="47"/>
      <c r="R93" s="47"/>
      <c r="S93" s="47">
        <v>0</v>
      </c>
      <c r="T93" s="47"/>
      <c r="U93" s="47"/>
      <c r="V93" s="47"/>
      <c r="W93" s="47"/>
      <c r="X93" s="47">
        <v>0</v>
      </c>
      <c r="Y93" s="47"/>
      <c r="Z93" s="47"/>
      <c r="AA93" s="47"/>
      <c r="AB93" s="47"/>
      <c r="AC93" s="47">
        <v>0</v>
      </c>
      <c r="AD93" s="47"/>
      <c r="AE93" s="47"/>
      <c r="AF93" s="47"/>
      <c r="AG93" s="47"/>
      <c r="AH93" s="47">
        <v>0</v>
      </c>
      <c r="AI93" s="47"/>
      <c r="AJ93" s="47"/>
      <c r="AK93" s="47"/>
      <c r="AL93" s="47"/>
      <c r="AM93" s="47">
        <v>0</v>
      </c>
    </row>
    <row r="94" spans="1:39" x14ac:dyDescent="0.45">
      <c r="B94" s="12">
        <f t="shared" si="5"/>
        <v>700</v>
      </c>
      <c r="C94" s="11">
        <f t="shared" si="4"/>
        <v>750</v>
      </c>
      <c r="D94" s="47">
        <v>0</v>
      </c>
      <c r="E94" s="47"/>
      <c r="F94" s="47"/>
      <c r="G94" s="47"/>
      <c r="H94" s="47"/>
      <c r="I94" s="47">
        <v>0</v>
      </c>
      <c r="J94" s="47"/>
      <c r="K94" s="47"/>
      <c r="L94" s="47"/>
      <c r="M94" s="47"/>
      <c r="N94" s="47">
        <v>0</v>
      </c>
      <c r="O94" s="47"/>
      <c r="P94" s="47"/>
      <c r="Q94" s="47"/>
      <c r="R94" s="47"/>
      <c r="S94" s="47">
        <v>0</v>
      </c>
      <c r="T94" s="47"/>
      <c r="U94" s="47"/>
      <c r="V94" s="47"/>
      <c r="W94" s="47"/>
      <c r="X94" s="47">
        <v>0</v>
      </c>
      <c r="Y94" s="47"/>
      <c r="Z94" s="47"/>
      <c r="AA94" s="47"/>
      <c r="AB94" s="47"/>
      <c r="AC94" s="47">
        <v>0</v>
      </c>
      <c r="AD94" s="47"/>
      <c r="AE94" s="47"/>
      <c r="AF94" s="47"/>
      <c r="AG94" s="47"/>
      <c r="AH94" s="47">
        <v>0</v>
      </c>
      <c r="AI94" s="47"/>
      <c r="AJ94" s="47"/>
      <c r="AK94" s="47"/>
      <c r="AL94" s="47"/>
      <c r="AM94" s="47">
        <v>0</v>
      </c>
    </row>
    <row r="95" spans="1:39" x14ac:dyDescent="0.45">
      <c r="B95" s="12">
        <f t="shared" si="5"/>
        <v>750</v>
      </c>
      <c r="C95" s="11">
        <f t="shared" si="4"/>
        <v>800</v>
      </c>
      <c r="D95" s="47">
        <v>0</v>
      </c>
      <c r="E95" s="47"/>
      <c r="F95" s="47"/>
      <c r="G95" s="47"/>
      <c r="H95" s="47"/>
      <c r="I95" s="47">
        <v>0</v>
      </c>
      <c r="J95" s="47"/>
      <c r="K95" s="47"/>
      <c r="L95" s="47"/>
      <c r="M95" s="47"/>
      <c r="N95" s="47">
        <v>0</v>
      </c>
      <c r="O95" s="47"/>
      <c r="P95" s="47"/>
      <c r="Q95" s="47"/>
      <c r="R95" s="47"/>
      <c r="S95" s="47">
        <v>0</v>
      </c>
      <c r="T95" s="47"/>
      <c r="U95" s="47"/>
      <c r="V95" s="47"/>
      <c r="W95" s="47"/>
      <c r="X95" s="47">
        <v>0</v>
      </c>
      <c r="Y95" s="47"/>
      <c r="Z95" s="47"/>
      <c r="AA95" s="47"/>
      <c r="AB95" s="47"/>
      <c r="AC95" s="47">
        <v>0</v>
      </c>
      <c r="AD95" s="47"/>
      <c r="AE95" s="47"/>
      <c r="AF95" s="47"/>
      <c r="AG95" s="47"/>
      <c r="AH95" s="47">
        <v>0</v>
      </c>
      <c r="AI95" s="47"/>
      <c r="AJ95" s="47"/>
      <c r="AK95" s="47"/>
      <c r="AL95" s="47"/>
      <c r="AM95" s="47">
        <v>0</v>
      </c>
    </row>
    <row r="96" spans="1:39" x14ac:dyDescent="0.45">
      <c r="B96" s="12">
        <f t="shared" si="5"/>
        <v>800</v>
      </c>
      <c r="C96" s="11">
        <f t="shared" si="4"/>
        <v>850</v>
      </c>
      <c r="D96" s="47">
        <v>0</v>
      </c>
      <c r="E96" s="47"/>
      <c r="F96" s="47"/>
      <c r="G96" s="47"/>
      <c r="H96" s="47"/>
      <c r="I96" s="47">
        <v>0</v>
      </c>
      <c r="J96" s="47"/>
      <c r="K96" s="47"/>
      <c r="L96" s="47"/>
      <c r="M96" s="47"/>
      <c r="N96" s="47">
        <v>0</v>
      </c>
      <c r="O96" s="47"/>
      <c r="P96" s="47"/>
      <c r="Q96" s="47"/>
      <c r="R96" s="47"/>
      <c r="S96" s="47">
        <v>0</v>
      </c>
      <c r="T96" s="47"/>
      <c r="U96" s="47"/>
      <c r="V96" s="47"/>
      <c r="W96" s="47"/>
      <c r="X96" s="47">
        <v>0</v>
      </c>
      <c r="Y96" s="47"/>
      <c r="Z96" s="47"/>
      <c r="AA96" s="47"/>
      <c r="AB96" s="47"/>
      <c r="AC96" s="47">
        <v>0</v>
      </c>
      <c r="AD96" s="47"/>
      <c r="AE96" s="47"/>
      <c r="AF96" s="47"/>
      <c r="AG96" s="47"/>
      <c r="AH96" s="47">
        <v>0</v>
      </c>
      <c r="AI96" s="47"/>
      <c r="AJ96" s="47"/>
      <c r="AK96" s="47"/>
      <c r="AL96" s="47"/>
      <c r="AM96" s="47">
        <v>0</v>
      </c>
    </row>
    <row r="97" spans="2:39" x14ac:dyDescent="0.45">
      <c r="B97" s="12">
        <f t="shared" si="5"/>
        <v>850</v>
      </c>
      <c r="C97" s="11">
        <f t="shared" si="4"/>
        <v>900</v>
      </c>
      <c r="D97" s="47">
        <v>0</v>
      </c>
      <c r="E97" s="47"/>
      <c r="F97" s="47"/>
      <c r="G97" s="47"/>
      <c r="H97" s="47"/>
      <c r="I97" s="47">
        <v>0</v>
      </c>
      <c r="J97" s="47"/>
      <c r="K97" s="47"/>
      <c r="L97" s="47"/>
      <c r="M97" s="47"/>
      <c r="N97" s="47">
        <v>0</v>
      </c>
      <c r="O97" s="47"/>
      <c r="P97" s="47"/>
      <c r="Q97" s="47"/>
      <c r="R97" s="47"/>
      <c r="S97" s="47">
        <v>0</v>
      </c>
      <c r="T97" s="47"/>
      <c r="U97" s="47"/>
      <c r="V97" s="47"/>
      <c r="W97" s="47"/>
      <c r="X97" s="47">
        <v>0</v>
      </c>
      <c r="Y97" s="47"/>
      <c r="Z97" s="47"/>
      <c r="AA97" s="47"/>
      <c r="AB97" s="47"/>
      <c r="AC97" s="47">
        <v>0</v>
      </c>
      <c r="AD97" s="47"/>
      <c r="AE97" s="47"/>
      <c r="AF97" s="47"/>
      <c r="AG97" s="47"/>
      <c r="AH97" s="47">
        <v>0</v>
      </c>
      <c r="AI97" s="47"/>
      <c r="AJ97" s="47"/>
      <c r="AK97" s="47"/>
      <c r="AL97" s="47"/>
      <c r="AM97" s="47">
        <v>0</v>
      </c>
    </row>
    <row r="98" spans="2:39" x14ac:dyDescent="0.45">
      <c r="B98" s="12">
        <f t="shared" si="5"/>
        <v>900</v>
      </c>
      <c r="C98" s="11">
        <f t="shared" si="4"/>
        <v>950</v>
      </c>
      <c r="D98" s="47">
        <v>0</v>
      </c>
      <c r="E98" s="47"/>
      <c r="F98" s="47"/>
      <c r="G98" s="47"/>
      <c r="H98" s="47"/>
      <c r="I98" s="47">
        <v>0</v>
      </c>
      <c r="J98" s="47"/>
      <c r="K98" s="47"/>
      <c r="L98" s="47"/>
      <c r="M98" s="47"/>
      <c r="N98" s="47">
        <v>0</v>
      </c>
      <c r="O98" s="47"/>
      <c r="P98" s="47"/>
      <c r="Q98" s="47"/>
      <c r="R98" s="47"/>
      <c r="S98" s="47">
        <v>0</v>
      </c>
      <c r="T98" s="47"/>
      <c r="U98" s="47"/>
      <c r="V98" s="47"/>
      <c r="W98" s="47"/>
      <c r="X98" s="47">
        <v>0</v>
      </c>
      <c r="Y98" s="47"/>
      <c r="Z98" s="47"/>
      <c r="AA98" s="47"/>
      <c r="AB98" s="47"/>
      <c r="AC98" s="47">
        <v>0</v>
      </c>
      <c r="AD98" s="47"/>
      <c r="AE98" s="47"/>
      <c r="AF98" s="47"/>
      <c r="AG98" s="47"/>
      <c r="AH98" s="47">
        <v>0</v>
      </c>
      <c r="AI98" s="47"/>
      <c r="AJ98" s="47"/>
      <c r="AK98" s="47"/>
      <c r="AL98" s="47"/>
      <c r="AM98" s="47">
        <v>0</v>
      </c>
    </row>
    <row r="99" spans="2:39" x14ac:dyDescent="0.45">
      <c r="B99" s="12">
        <f t="shared" si="5"/>
        <v>950</v>
      </c>
      <c r="C99" s="11">
        <f t="shared" si="4"/>
        <v>1000</v>
      </c>
      <c r="D99" s="47">
        <v>0</v>
      </c>
      <c r="E99" s="47"/>
      <c r="F99" s="47"/>
      <c r="G99" s="47"/>
      <c r="H99" s="47"/>
      <c r="I99" s="47">
        <v>0</v>
      </c>
      <c r="J99" s="47"/>
      <c r="K99" s="47"/>
      <c r="L99" s="47"/>
      <c r="M99" s="47"/>
      <c r="N99" s="47">
        <v>0</v>
      </c>
      <c r="O99" s="47"/>
      <c r="P99" s="47"/>
      <c r="Q99" s="47"/>
      <c r="R99" s="47"/>
      <c r="S99" s="47">
        <v>0</v>
      </c>
      <c r="T99" s="47"/>
      <c r="U99" s="47"/>
      <c r="V99" s="47"/>
      <c r="W99" s="47"/>
      <c r="X99" s="47">
        <v>0</v>
      </c>
      <c r="Y99" s="47"/>
      <c r="Z99" s="47"/>
      <c r="AA99" s="47"/>
      <c r="AB99" s="47"/>
      <c r="AC99" s="47">
        <v>0</v>
      </c>
      <c r="AD99" s="47"/>
      <c r="AE99" s="47"/>
      <c r="AF99" s="47"/>
      <c r="AG99" s="47"/>
      <c r="AH99" s="47">
        <v>0</v>
      </c>
      <c r="AI99" s="47"/>
      <c r="AJ99" s="47"/>
      <c r="AK99" s="47"/>
      <c r="AL99" s="47"/>
      <c r="AM99" s="47">
        <v>0</v>
      </c>
    </row>
    <row r="100" spans="2:39" x14ac:dyDescent="0.45">
      <c r="B100" s="12">
        <f t="shared" si="5"/>
        <v>1000</v>
      </c>
      <c r="C100" s="11">
        <f t="shared" si="4"/>
        <v>1050</v>
      </c>
      <c r="D100" s="47">
        <v>0</v>
      </c>
      <c r="E100" s="47"/>
      <c r="F100" s="47"/>
      <c r="G100" s="47"/>
      <c r="H100" s="47"/>
      <c r="I100" s="47">
        <v>0</v>
      </c>
      <c r="J100" s="47"/>
      <c r="K100" s="47"/>
      <c r="L100" s="47"/>
      <c r="M100" s="47"/>
      <c r="N100" s="47">
        <v>0</v>
      </c>
      <c r="O100" s="47"/>
      <c r="P100" s="47"/>
      <c r="Q100" s="47"/>
      <c r="R100" s="47"/>
      <c r="S100" s="47">
        <v>0</v>
      </c>
      <c r="T100" s="47"/>
      <c r="U100" s="47"/>
      <c r="V100" s="47"/>
      <c r="W100" s="47"/>
      <c r="X100" s="47">
        <v>0</v>
      </c>
      <c r="Y100" s="47"/>
      <c r="Z100" s="47"/>
      <c r="AA100" s="47"/>
      <c r="AB100" s="47"/>
      <c r="AC100" s="47">
        <v>0</v>
      </c>
      <c r="AD100" s="47"/>
      <c r="AE100" s="47"/>
      <c r="AF100" s="47"/>
      <c r="AG100" s="47"/>
      <c r="AH100" s="47">
        <v>0</v>
      </c>
      <c r="AI100" s="47"/>
      <c r="AJ100" s="47"/>
      <c r="AK100" s="47"/>
      <c r="AL100" s="47"/>
      <c r="AM100" s="47">
        <v>0</v>
      </c>
    </row>
    <row r="101" spans="2:39" x14ac:dyDescent="0.45">
      <c r="B101" s="12">
        <f t="shared" si="5"/>
        <v>1050</v>
      </c>
      <c r="C101" s="11">
        <f t="shared" si="4"/>
        <v>1100</v>
      </c>
      <c r="D101" s="47">
        <v>0</v>
      </c>
      <c r="E101" s="47"/>
      <c r="F101" s="47"/>
      <c r="G101" s="47"/>
      <c r="H101" s="47"/>
      <c r="I101" s="47">
        <v>0</v>
      </c>
      <c r="J101" s="47"/>
      <c r="K101" s="47"/>
      <c r="L101" s="47"/>
      <c r="M101" s="47"/>
      <c r="N101" s="47">
        <v>0</v>
      </c>
      <c r="O101" s="47"/>
      <c r="P101" s="47"/>
      <c r="Q101" s="47"/>
      <c r="R101" s="47"/>
      <c r="S101" s="47">
        <v>0</v>
      </c>
      <c r="T101" s="47"/>
      <c r="U101" s="47"/>
      <c r="V101" s="47"/>
      <c r="W101" s="47"/>
      <c r="X101" s="47">
        <v>0</v>
      </c>
      <c r="Y101" s="47"/>
      <c r="Z101" s="47"/>
      <c r="AA101" s="47"/>
      <c r="AB101" s="47"/>
      <c r="AC101" s="47">
        <v>0</v>
      </c>
      <c r="AD101" s="47"/>
      <c r="AE101" s="47"/>
      <c r="AF101" s="47"/>
      <c r="AG101" s="47"/>
      <c r="AH101" s="47">
        <v>0</v>
      </c>
      <c r="AI101" s="47"/>
      <c r="AJ101" s="47"/>
      <c r="AK101" s="47"/>
      <c r="AL101" s="47"/>
      <c r="AM101" s="47">
        <v>0</v>
      </c>
    </row>
    <row r="102" spans="2:39" x14ac:dyDescent="0.45">
      <c r="B102" s="12">
        <f t="shared" si="5"/>
        <v>1100</v>
      </c>
      <c r="C102" s="11">
        <f t="shared" si="4"/>
        <v>1150</v>
      </c>
      <c r="D102" s="47">
        <v>0</v>
      </c>
      <c r="E102" s="47"/>
      <c r="F102" s="47"/>
      <c r="G102" s="47"/>
      <c r="H102" s="47"/>
      <c r="I102" s="47">
        <v>0</v>
      </c>
      <c r="J102" s="47"/>
      <c r="K102" s="47"/>
      <c r="L102" s="47"/>
      <c r="M102" s="47"/>
      <c r="N102" s="47">
        <v>0</v>
      </c>
      <c r="O102" s="47"/>
      <c r="P102" s="47"/>
      <c r="Q102" s="47"/>
      <c r="R102" s="47"/>
      <c r="S102" s="47">
        <v>0</v>
      </c>
      <c r="T102" s="47"/>
      <c r="U102" s="47"/>
      <c r="V102" s="47"/>
      <c r="W102" s="47"/>
      <c r="X102" s="47">
        <v>0</v>
      </c>
      <c r="Y102" s="47"/>
      <c r="Z102" s="47"/>
      <c r="AA102" s="47"/>
      <c r="AB102" s="47"/>
      <c r="AC102" s="47">
        <v>0</v>
      </c>
      <c r="AD102" s="47"/>
      <c r="AE102" s="47"/>
      <c r="AF102" s="47"/>
      <c r="AG102" s="47"/>
      <c r="AH102" s="47">
        <v>0</v>
      </c>
      <c r="AI102" s="47"/>
      <c r="AJ102" s="47"/>
      <c r="AK102" s="47"/>
      <c r="AL102" s="47"/>
      <c r="AM102" s="47">
        <v>0</v>
      </c>
    </row>
    <row r="103" spans="2:39" x14ac:dyDescent="0.45">
      <c r="B103" s="12">
        <f t="shared" si="5"/>
        <v>1150</v>
      </c>
      <c r="C103" s="11">
        <f t="shared" si="4"/>
        <v>1200</v>
      </c>
      <c r="D103" s="47">
        <v>0</v>
      </c>
      <c r="E103" s="47"/>
      <c r="F103" s="47"/>
      <c r="G103" s="47"/>
      <c r="H103" s="47"/>
      <c r="I103" s="47">
        <v>0</v>
      </c>
      <c r="J103" s="47"/>
      <c r="K103" s="47"/>
      <c r="L103" s="47"/>
      <c r="M103" s="47"/>
      <c r="N103" s="47">
        <v>0</v>
      </c>
      <c r="O103" s="47"/>
      <c r="P103" s="47"/>
      <c r="Q103" s="47"/>
      <c r="R103" s="47"/>
      <c r="S103" s="47">
        <v>0</v>
      </c>
      <c r="T103" s="47"/>
      <c r="U103" s="47"/>
      <c r="V103" s="47"/>
      <c r="W103" s="47"/>
      <c r="X103" s="47">
        <v>0</v>
      </c>
      <c r="Y103" s="47"/>
      <c r="Z103" s="47"/>
      <c r="AA103" s="47"/>
      <c r="AB103" s="47"/>
      <c r="AC103" s="47">
        <v>0</v>
      </c>
      <c r="AD103" s="47"/>
      <c r="AE103" s="47"/>
      <c r="AF103" s="47"/>
      <c r="AG103" s="47"/>
      <c r="AH103" s="47">
        <v>0</v>
      </c>
      <c r="AI103" s="47"/>
      <c r="AJ103" s="47"/>
      <c r="AK103" s="47"/>
      <c r="AL103" s="47"/>
      <c r="AM103" s="47">
        <v>0</v>
      </c>
    </row>
    <row r="104" spans="2:39" x14ac:dyDescent="0.45">
      <c r="B104" s="12">
        <f t="shared" si="5"/>
        <v>1200</v>
      </c>
      <c r="C104" s="11">
        <f t="shared" si="4"/>
        <v>1250</v>
      </c>
      <c r="D104" s="47">
        <v>0</v>
      </c>
      <c r="E104" s="47"/>
      <c r="F104" s="47"/>
      <c r="G104" s="47"/>
      <c r="H104" s="47"/>
      <c r="I104" s="47">
        <v>0</v>
      </c>
      <c r="J104" s="47"/>
      <c r="K104" s="47"/>
      <c r="L104" s="47"/>
      <c r="M104" s="47"/>
      <c r="N104" s="47">
        <v>0</v>
      </c>
      <c r="O104" s="47"/>
      <c r="P104" s="47"/>
      <c r="Q104" s="47"/>
      <c r="R104" s="47"/>
      <c r="S104" s="47">
        <v>0</v>
      </c>
      <c r="T104" s="47"/>
      <c r="U104" s="47"/>
      <c r="V104" s="47"/>
      <c r="W104" s="47"/>
      <c r="X104" s="47">
        <v>0</v>
      </c>
      <c r="Y104" s="47"/>
      <c r="Z104" s="47"/>
      <c r="AA104" s="47"/>
      <c r="AB104" s="47"/>
      <c r="AC104" s="47">
        <v>0</v>
      </c>
      <c r="AD104" s="47"/>
      <c r="AE104" s="47"/>
      <c r="AF104" s="47"/>
      <c r="AG104" s="47"/>
      <c r="AH104" s="47">
        <v>0</v>
      </c>
      <c r="AI104" s="47"/>
      <c r="AJ104" s="47"/>
      <c r="AK104" s="47"/>
      <c r="AL104" s="47"/>
      <c r="AM104" s="47">
        <v>0</v>
      </c>
    </row>
    <row r="105" spans="2:39" x14ac:dyDescent="0.45">
      <c r="B105" s="12">
        <f t="shared" si="5"/>
        <v>1250</v>
      </c>
      <c r="C105" s="11">
        <f t="shared" ref="C105:C111" si="12">B105+50</f>
        <v>1300</v>
      </c>
      <c r="D105" s="47">
        <v>0</v>
      </c>
      <c r="E105" s="47"/>
      <c r="F105" s="47"/>
      <c r="G105" s="47"/>
      <c r="H105" s="47"/>
      <c r="I105" s="47">
        <v>0</v>
      </c>
      <c r="J105" s="47"/>
      <c r="K105" s="47"/>
      <c r="L105" s="47"/>
      <c r="M105" s="47"/>
      <c r="N105" s="47">
        <v>0</v>
      </c>
      <c r="O105" s="47"/>
      <c r="P105" s="47"/>
      <c r="Q105" s="47"/>
      <c r="R105" s="47"/>
      <c r="S105" s="47">
        <v>0</v>
      </c>
      <c r="T105" s="47"/>
      <c r="U105" s="47"/>
      <c r="V105" s="47"/>
      <c r="W105" s="47"/>
      <c r="X105" s="47">
        <v>0</v>
      </c>
      <c r="Y105" s="47"/>
      <c r="Z105" s="47"/>
      <c r="AA105" s="47"/>
      <c r="AB105" s="47"/>
      <c r="AC105" s="47">
        <v>0</v>
      </c>
      <c r="AD105" s="47"/>
      <c r="AE105" s="47"/>
      <c r="AF105" s="47"/>
      <c r="AG105" s="47"/>
      <c r="AH105" s="47">
        <v>0</v>
      </c>
      <c r="AI105" s="47"/>
      <c r="AJ105" s="47"/>
      <c r="AK105" s="47"/>
      <c r="AL105" s="47"/>
      <c r="AM105" s="47">
        <v>0</v>
      </c>
    </row>
    <row r="106" spans="2:39" x14ac:dyDescent="0.45">
      <c r="B106" s="12">
        <f t="shared" si="5"/>
        <v>1300</v>
      </c>
      <c r="C106" s="11">
        <f t="shared" si="12"/>
        <v>1350</v>
      </c>
      <c r="D106" s="47">
        <v>0</v>
      </c>
      <c r="E106" s="47"/>
      <c r="F106" s="47"/>
      <c r="G106" s="47"/>
      <c r="H106" s="47"/>
      <c r="I106" s="47">
        <v>0</v>
      </c>
      <c r="J106" s="47"/>
      <c r="K106" s="47"/>
      <c r="L106" s="47"/>
      <c r="M106" s="47"/>
      <c r="N106" s="47">
        <v>0</v>
      </c>
      <c r="O106" s="47"/>
      <c r="P106" s="47"/>
      <c r="Q106" s="47"/>
      <c r="R106" s="47"/>
      <c r="S106" s="47">
        <v>0</v>
      </c>
      <c r="T106" s="47"/>
      <c r="U106" s="47"/>
      <c r="V106" s="47"/>
      <c r="W106" s="47"/>
      <c r="X106" s="47">
        <v>0</v>
      </c>
      <c r="Y106" s="47"/>
      <c r="Z106" s="47"/>
      <c r="AA106" s="47"/>
      <c r="AB106" s="47"/>
      <c r="AC106" s="47">
        <v>0</v>
      </c>
      <c r="AD106" s="47"/>
      <c r="AE106" s="47"/>
      <c r="AF106" s="47"/>
      <c r="AG106" s="47"/>
      <c r="AH106" s="47">
        <v>0</v>
      </c>
      <c r="AI106" s="47"/>
      <c r="AJ106" s="47"/>
      <c r="AK106" s="47"/>
      <c r="AL106" s="47"/>
      <c r="AM106" s="47">
        <v>0</v>
      </c>
    </row>
    <row r="107" spans="2:39" x14ac:dyDescent="0.45">
      <c r="B107" s="12">
        <f t="shared" si="5"/>
        <v>1350</v>
      </c>
      <c r="C107" s="11">
        <f t="shared" si="12"/>
        <v>1400</v>
      </c>
      <c r="D107" s="47">
        <v>0</v>
      </c>
      <c r="E107" s="47"/>
      <c r="F107" s="47"/>
      <c r="G107" s="47"/>
      <c r="H107" s="47"/>
      <c r="I107" s="47">
        <v>0</v>
      </c>
      <c r="J107" s="47"/>
      <c r="K107" s="47"/>
      <c r="L107" s="47"/>
      <c r="M107" s="47"/>
      <c r="N107" s="47">
        <v>0</v>
      </c>
      <c r="O107" s="47"/>
      <c r="P107" s="47"/>
      <c r="Q107" s="47"/>
      <c r="R107" s="47"/>
      <c r="S107" s="47">
        <v>0</v>
      </c>
      <c r="T107" s="47"/>
      <c r="U107" s="47"/>
      <c r="V107" s="47"/>
      <c r="W107" s="47"/>
      <c r="X107" s="47">
        <v>0</v>
      </c>
      <c r="Y107" s="47"/>
      <c r="Z107" s="47"/>
      <c r="AA107" s="47"/>
      <c r="AB107" s="47"/>
      <c r="AC107" s="47">
        <v>0</v>
      </c>
      <c r="AD107" s="47"/>
      <c r="AE107" s="47"/>
      <c r="AF107" s="47"/>
      <c r="AG107" s="47"/>
      <c r="AH107" s="47">
        <v>0</v>
      </c>
      <c r="AI107" s="47"/>
      <c r="AJ107" s="47"/>
      <c r="AK107" s="47"/>
      <c r="AL107" s="47"/>
      <c r="AM107" s="47">
        <v>0</v>
      </c>
    </row>
    <row r="108" spans="2:39" x14ac:dyDescent="0.45">
      <c r="B108" s="12">
        <f t="shared" si="5"/>
        <v>1400</v>
      </c>
      <c r="C108" s="11">
        <f t="shared" si="12"/>
        <v>1450</v>
      </c>
      <c r="D108" s="47">
        <v>0</v>
      </c>
      <c r="E108" s="47"/>
      <c r="F108" s="47"/>
      <c r="G108" s="47"/>
      <c r="H108" s="47"/>
      <c r="I108" s="47">
        <v>0</v>
      </c>
      <c r="J108" s="47"/>
      <c r="K108" s="47"/>
      <c r="L108" s="47"/>
      <c r="M108" s="47"/>
      <c r="N108" s="47">
        <v>0</v>
      </c>
      <c r="O108" s="47"/>
      <c r="P108" s="47"/>
      <c r="Q108" s="47"/>
      <c r="R108" s="47"/>
      <c r="S108" s="47">
        <v>0</v>
      </c>
      <c r="T108" s="47"/>
      <c r="U108" s="47"/>
      <c r="V108" s="47"/>
      <c r="W108" s="47"/>
      <c r="X108" s="47">
        <v>0</v>
      </c>
      <c r="Y108" s="47"/>
      <c r="Z108" s="47"/>
      <c r="AA108" s="47"/>
      <c r="AB108" s="47"/>
      <c r="AC108" s="47">
        <v>0</v>
      </c>
      <c r="AD108" s="47"/>
      <c r="AE108" s="47"/>
      <c r="AF108" s="47"/>
      <c r="AG108" s="47"/>
      <c r="AH108" s="47">
        <v>0</v>
      </c>
      <c r="AI108" s="47"/>
      <c r="AJ108" s="47"/>
      <c r="AK108" s="47"/>
      <c r="AL108" s="47"/>
      <c r="AM108" s="47">
        <v>0</v>
      </c>
    </row>
    <row r="109" spans="2:39" x14ac:dyDescent="0.45">
      <c r="B109" s="12">
        <f t="shared" si="5"/>
        <v>1450</v>
      </c>
      <c r="C109" s="11">
        <f t="shared" si="12"/>
        <v>1500</v>
      </c>
      <c r="D109" s="47">
        <v>0</v>
      </c>
      <c r="E109" s="47"/>
      <c r="F109" s="47"/>
      <c r="G109" s="47"/>
      <c r="H109" s="47"/>
      <c r="I109" s="47">
        <v>0</v>
      </c>
      <c r="J109" s="47"/>
      <c r="K109" s="47"/>
      <c r="L109" s="47"/>
      <c r="M109" s="47"/>
      <c r="N109" s="47">
        <v>0</v>
      </c>
      <c r="O109" s="47"/>
      <c r="P109" s="47"/>
      <c r="Q109" s="47"/>
      <c r="R109" s="47"/>
      <c r="S109" s="47">
        <v>0</v>
      </c>
      <c r="T109" s="47"/>
      <c r="U109" s="47"/>
      <c r="V109" s="47"/>
      <c r="W109" s="47"/>
      <c r="X109" s="47">
        <v>0</v>
      </c>
      <c r="Y109" s="47"/>
      <c r="Z109" s="47"/>
      <c r="AA109" s="47"/>
      <c r="AB109" s="47"/>
      <c r="AC109" s="47">
        <v>0</v>
      </c>
      <c r="AD109" s="47"/>
      <c r="AE109" s="47"/>
      <c r="AF109" s="47"/>
      <c r="AG109" s="47"/>
      <c r="AH109" s="47">
        <v>0</v>
      </c>
      <c r="AI109" s="47"/>
      <c r="AJ109" s="47"/>
      <c r="AK109" s="47"/>
      <c r="AL109" s="47"/>
      <c r="AM109" s="47">
        <v>0</v>
      </c>
    </row>
    <row r="110" spans="2:39" x14ac:dyDescent="0.45">
      <c r="B110" s="12">
        <f t="shared" si="5"/>
        <v>1500</v>
      </c>
      <c r="C110" s="11">
        <f t="shared" si="12"/>
        <v>1550</v>
      </c>
      <c r="D110" s="47">
        <v>0</v>
      </c>
      <c r="E110" s="47"/>
      <c r="F110" s="47"/>
      <c r="G110" s="47"/>
      <c r="H110" s="47"/>
      <c r="I110" s="47">
        <v>0</v>
      </c>
      <c r="J110" s="47"/>
      <c r="K110" s="47"/>
      <c r="L110" s="47"/>
      <c r="M110" s="47"/>
      <c r="N110" s="47">
        <v>0</v>
      </c>
      <c r="O110" s="47"/>
      <c r="P110" s="47"/>
      <c r="Q110" s="47"/>
      <c r="R110" s="47"/>
      <c r="S110" s="47">
        <v>0</v>
      </c>
      <c r="T110" s="47"/>
      <c r="U110" s="47"/>
      <c r="V110" s="47"/>
      <c r="W110" s="47"/>
      <c r="X110" s="47">
        <v>0</v>
      </c>
      <c r="Y110" s="47"/>
      <c r="Z110" s="47"/>
      <c r="AA110" s="47"/>
      <c r="AB110" s="47"/>
      <c r="AC110" s="47">
        <v>0</v>
      </c>
      <c r="AD110" s="47"/>
      <c r="AE110" s="47"/>
      <c r="AF110" s="47"/>
      <c r="AG110" s="47"/>
      <c r="AH110" s="47">
        <v>0</v>
      </c>
      <c r="AI110" s="47"/>
      <c r="AJ110" s="47"/>
      <c r="AK110" s="47"/>
      <c r="AL110" s="47"/>
      <c r="AM110" s="47">
        <v>0</v>
      </c>
    </row>
    <row r="111" spans="2:39" x14ac:dyDescent="0.45">
      <c r="B111" s="12">
        <f t="shared" si="5"/>
        <v>1550</v>
      </c>
      <c r="C111" s="11">
        <f t="shared" si="12"/>
        <v>1600</v>
      </c>
      <c r="D111" s="47">
        <v>0</v>
      </c>
      <c r="E111" s="47"/>
      <c r="F111" s="47"/>
      <c r="G111" s="47"/>
      <c r="H111" s="47"/>
      <c r="I111" s="47">
        <v>0</v>
      </c>
      <c r="J111" s="47"/>
      <c r="K111" s="47"/>
      <c r="L111" s="47"/>
      <c r="M111" s="47"/>
      <c r="N111" s="47">
        <v>0</v>
      </c>
      <c r="O111" s="47"/>
      <c r="P111" s="47"/>
      <c r="Q111" s="47"/>
      <c r="R111" s="47"/>
      <c r="S111" s="47">
        <v>0</v>
      </c>
      <c r="T111" s="47"/>
      <c r="U111" s="47"/>
      <c r="V111" s="47"/>
      <c r="W111" s="47"/>
      <c r="X111" s="47">
        <v>0</v>
      </c>
      <c r="Y111" s="47"/>
      <c r="Z111" s="47"/>
      <c r="AA111" s="47"/>
      <c r="AB111" s="47"/>
      <c r="AC111" s="47">
        <v>0</v>
      </c>
      <c r="AD111" s="47"/>
      <c r="AE111" s="47"/>
      <c r="AF111" s="47"/>
      <c r="AG111" s="47"/>
      <c r="AH111" s="47">
        <v>0</v>
      </c>
      <c r="AI111" s="47"/>
      <c r="AJ111" s="47"/>
      <c r="AK111" s="47"/>
      <c r="AL111" s="47"/>
      <c r="AM111" s="47">
        <v>0</v>
      </c>
    </row>
    <row r="113" spans="1:39" x14ac:dyDescent="0.45">
      <c r="A113" s="3" t="s">
        <v>734</v>
      </c>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row>
    <row r="114" spans="1:39" x14ac:dyDescent="0.45">
      <c r="A114" t="s">
        <v>713</v>
      </c>
      <c r="B114" s="10" t="s">
        <v>619</v>
      </c>
      <c r="C114" s="10" t="s">
        <v>620</v>
      </c>
      <c r="D114" s="2">
        <v>2015</v>
      </c>
      <c r="E114" s="2"/>
      <c r="F114" s="2"/>
      <c r="G114" s="2"/>
      <c r="H114" s="2"/>
      <c r="I114" s="2">
        <v>2020</v>
      </c>
      <c r="J114" s="2"/>
      <c r="K114" s="2"/>
      <c r="L114" s="2"/>
      <c r="M114" s="2"/>
      <c r="N114" s="2">
        <v>2025</v>
      </c>
      <c r="O114" s="2"/>
      <c r="P114" s="2"/>
      <c r="Q114" s="2"/>
      <c r="R114" s="2"/>
      <c r="S114" s="2">
        <v>2030</v>
      </c>
      <c r="T114" s="2"/>
      <c r="U114" s="2"/>
      <c r="V114" s="2"/>
      <c r="W114" s="2"/>
      <c r="X114" s="2">
        <v>2035</v>
      </c>
      <c r="Y114" s="2"/>
      <c r="Z114" s="2"/>
      <c r="AA114" s="2"/>
      <c r="AB114" s="2"/>
      <c r="AC114" s="2">
        <v>2040</v>
      </c>
      <c r="AD114" s="2"/>
      <c r="AE114" s="2"/>
      <c r="AF114" s="2"/>
      <c r="AG114" s="2"/>
      <c r="AH114" s="2">
        <v>2045</v>
      </c>
      <c r="AI114" s="2"/>
      <c r="AJ114" s="2"/>
      <c r="AK114" s="2"/>
      <c r="AL114" s="2"/>
      <c r="AM114" s="2">
        <v>2050</v>
      </c>
    </row>
    <row r="115" spans="1:39" x14ac:dyDescent="0.45">
      <c r="B115" s="11">
        <v>-1150</v>
      </c>
      <c r="C115" s="11">
        <f>B115+50</f>
        <v>-1100</v>
      </c>
      <c r="D115" s="47">
        <v>0</v>
      </c>
      <c r="E115" s="47"/>
      <c r="F115" s="47"/>
      <c r="G115" s="47"/>
      <c r="H115" s="47"/>
      <c r="I115" s="47">
        <v>0</v>
      </c>
      <c r="J115" s="47"/>
      <c r="K115" s="47"/>
      <c r="L115" s="47"/>
      <c r="M115" s="47"/>
      <c r="N115" s="47">
        <v>0</v>
      </c>
      <c r="O115" s="47"/>
      <c r="P115" s="47"/>
      <c r="Q115" s="47"/>
      <c r="R115" s="47"/>
      <c r="S115" s="47">
        <v>0</v>
      </c>
      <c r="T115" s="47"/>
      <c r="U115" s="47"/>
      <c r="V115" s="47"/>
      <c r="W115" s="47"/>
      <c r="X115" s="47">
        <v>0</v>
      </c>
      <c r="Y115" s="47"/>
      <c r="Z115" s="47"/>
      <c r="AA115" s="47"/>
      <c r="AB115" s="47"/>
      <c r="AC115" s="47">
        <v>0</v>
      </c>
      <c r="AD115" s="47"/>
      <c r="AE115" s="47"/>
      <c r="AF115" s="47"/>
      <c r="AG115" s="47"/>
      <c r="AH115" s="47">
        <v>0</v>
      </c>
      <c r="AI115" s="47"/>
      <c r="AJ115" s="47"/>
      <c r="AK115" s="47"/>
      <c r="AL115" s="47"/>
      <c r="AM115" s="47">
        <v>0</v>
      </c>
    </row>
    <row r="116" spans="1:39" x14ac:dyDescent="0.45">
      <c r="B116" s="12">
        <f>C115</f>
        <v>-1100</v>
      </c>
      <c r="C116" s="11">
        <f t="shared" ref="C116:C135" si="13">B116+50</f>
        <v>-1050</v>
      </c>
      <c r="D116" s="47">
        <v>0</v>
      </c>
      <c r="E116" s="47"/>
      <c r="F116" s="47"/>
      <c r="G116" s="47"/>
      <c r="H116" s="47"/>
      <c r="I116" s="47">
        <v>0</v>
      </c>
      <c r="J116" s="47"/>
      <c r="K116" s="47"/>
      <c r="L116" s="47"/>
      <c r="M116" s="47"/>
      <c r="N116" s="47">
        <v>0</v>
      </c>
      <c r="O116" s="47"/>
      <c r="P116" s="47"/>
      <c r="Q116" s="47"/>
      <c r="R116" s="47"/>
      <c r="S116" s="47">
        <v>0</v>
      </c>
      <c r="T116" s="47"/>
      <c r="U116" s="47"/>
      <c r="V116" s="47"/>
      <c r="W116" s="47"/>
      <c r="X116" s="47">
        <v>0</v>
      </c>
      <c r="Y116" s="47"/>
      <c r="Z116" s="47"/>
      <c r="AA116" s="47"/>
      <c r="AB116" s="47"/>
      <c r="AC116" s="47">
        <v>0</v>
      </c>
      <c r="AD116" s="47"/>
      <c r="AE116" s="47"/>
      <c r="AF116" s="47"/>
      <c r="AG116" s="47"/>
      <c r="AH116" s="47">
        <v>0</v>
      </c>
      <c r="AI116" s="47"/>
      <c r="AJ116" s="47"/>
      <c r="AK116" s="47"/>
      <c r="AL116" s="47"/>
      <c r="AM116" s="47">
        <v>0</v>
      </c>
    </row>
    <row r="117" spans="1:39" x14ac:dyDescent="0.45">
      <c r="B117" s="12">
        <f t="shared" ref="B117:B146" si="14">C116</f>
        <v>-1050</v>
      </c>
      <c r="C117" s="11">
        <f t="shared" si="13"/>
        <v>-1000</v>
      </c>
      <c r="D117" s="47">
        <v>0</v>
      </c>
      <c r="E117" s="47"/>
      <c r="F117" s="47"/>
      <c r="G117" s="47"/>
      <c r="H117" s="47"/>
      <c r="I117" s="47">
        <v>0</v>
      </c>
      <c r="J117" s="47"/>
      <c r="K117" s="47"/>
      <c r="L117" s="47"/>
      <c r="M117" s="47"/>
      <c r="N117" s="47">
        <v>0</v>
      </c>
      <c r="O117" s="47"/>
      <c r="P117" s="47"/>
      <c r="Q117" s="47"/>
      <c r="R117" s="47"/>
      <c r="S117" s="47">
        <v>0</v>
      </c>
      <c r="T117" s="47"/>
      <c r="U117" s="47"/>
      <c r="V117" s="47"/>
      <c r="W117" s="47"/>
      <c r="X117" s="47">
        <v>0</v>
      </c>
      <c r="Y117" s="47"/>
      <c r="Z117" s="47"/>
      <c r="AA117" s="47"/>
      <c r="AB117" s="47"/>
      <c r="AC117" s="47">
        <v>0</v>
      </c>
      <c r="AD117" s="47"/>
      <c r="AE117" s="47"/>
      <c r="AF117" s="47"/>
      <c r="AG117" s="47"/>
      <c r="AH117" s="47">
        <v>0</v>
      </c>
      <c r="AI117" s="47"/>
      <c r="AJ117" s="47"/>
      <c r="AK117" s="47"/>
      <c r="AL117" s="47"/>
      <c r="AM117" s="47">
        <v>0</v>
      </c>
    </row>
    <row r="118" spans="1:39" x14ac:dyDescent="0.45">
      <c r="B118" s="12">
        <f t="shared" si="14"/>
        <v>-1000</v>
      </c>
      <c r="C118" s="11">
        <f t="shared" si="13"/>
        <v>-950</v>
      </c>
      <c r="D118" s="47">
        <v>0</v>
      </c>
      <c r="E118" s="47"/>
      <c r="F118" s="47"/>
      <c r="G118" s="47"/>
      <c r="H118" s="47"/>
      <c r="I118" s="47">
        <v>0</v>
      </c>
      <c r="J118" s="47"/>
      <c r="K118" s="47"/>
      <c r="L118" s="47"/>
      <c r="M118" s="47"/>
      <c r="N118" s="47">
        <v>0</v>
      </c>
      <c r="O118" s="47"/>
      <c r="P118" s="47"/>
      <c r="Q118" s="47"/>
      <c r="R118" s="47"/>
      <c r="S118" s="47">
        <v>0</v>
      </c>
      <c r="T118" s="47"/>
      <c r="U118" s="47"/>
      <c r="V118" s="47"/>
      <c r="W118" s="47"/>
      <c r="X118" s="47">
        <v>0</v>
      </c>
      <c r="Y118" s="47"/>
      <c r="Z118" s="47"/>
      <c r="AA118" s="47"/>
      <c r="AB118" s="47"/>
      <c r="AC118" s="47">
        <v>0</v>
      </c>
      <c r="AD118" s="47"/>
      <c r="AE118" s="47"/>
      <c r="AF118" s="47"/>
      <c r="AG118" s="47"/>
      <c r="AH118" s="47">
        <v>0</v>
      </c>
      <c r="AI118" s="47"/>
      <c r="AJ118" s="47"/>
      <c r="AK118" s="47"/>
      <c r="AL118" s="47"/>
      <c r="AM118" s="47">
        <v>0</v>
      </c>
    </row>
    <row r="119" spans="1:39" x14ac:dyDescent="0.45">
      <c r="B119" s="12">
        <f t="shared" si="14"/>
        <v>-950</v>
      </c>
      <c r="C119" s="11">
        <f t="shared" si="13"/>
        <v>-900</v>
      </c>
      <c r="D119" s="47">
        <v>0</v>
      </c>
      <c r="E119" s="47"/>
      <c r="F119" s="47"/>
      <c r="G119" s="47"/>
      <c r="H119" s="47"/>
      <c r="I119" s="47">
        <v>0</v>
      </c>
      <c r="J119" s="47"/>
      <c r="K119" s="47"/>
      <c r="L119" s="47"/>
      <c r="M119" s="47"/>
      <c r="N119" s="47">
        <v>0</v>
      </c>
      <c r="O119" s="47"/>
      <c r="P119" s="47"/>
      <c r="Q119" s="47"/>
      <c r="R119" s="47"/>
      <c r="S119" s="47">
        <v>0</v>
      </c>
      <c r="T119" s="47"/>
      <c r="U119" s="47"/>
      <c r="V119" s="47"/>
      <c r="W119" s="47"/>
      <c r="X119" s="47">
        <v>0</v>
      </c>
      <c r="Y119" s="47"/>
      <c r="Z119" s="47"/>
      <c r="AA119" s="47"/>
      <c r="AB119" s="47"/>
      <c r="AC119" s="47">
        <v>0</v>
      </c>
      <c r="AD119" s="47"/>
      <c r="AE119" s="47"/>
      <c r="AF119" s="47"/>
      <c r="AG119" s="47"/>
      <c r="AH119" s="47">
        <v>0</v>
      </c>
      <c r="AI119" s="47"/>
      <c r="AJ119" s="47"/>
      <c r="AK119" s="47"/>
      <c r="AL119" s="47"/>
      <c r="AM119" s="47">
        <v>0</v>
      </c>
    </row>
    <row r="120" spans="1:39" x14ac:dyDescent="0.45">
      <c r="B120" s="12">
        <f t="shared" si="14"/>
        <v>-900</v>
      </c>
      <c r="C120" s="11">
        <f t="shared" si="13"/>
        <v>-850</v>
      </c>
      <c r="D120" s="47">
        <v>0</v>
      </c>
      <c r="E120" s="47"/>
      <c r="F120" s="47"/>
      <c r="G120" s="47"/>
      <c r="H120" s="47"/>
      <c r="I120" s="47">
        <v>0</v>
      </c>
      <c r="J120" s="47"/>
      <c r="K120" s="47"/>
      <c r="L120" s="47"/>
      <c r="M120" s="47"/>
      <c r="N120" s="47">
        <v>0</v>
      </c>
      <c r="O120" s="47"/>
      <c r="P120" s="47"/>
      <c r="Q120" s="47"/>
      <c r="R120" s="47"/>
      <c r="S120" s="47">
        <v>0</v>
      </c>
      <c r="T120" s="47"/>
      <c r="U120" s="47"/>
      <c r="V120" s="47"/>
      <c r="W120" s="47"/>
      <c r="X120" s="47">
        <v>0</v>
      </c>
      <c r="Y120" s="47"/>
      <c r="Z120" s="47"/>
      <c r="AA120" s="47"/>
      <c r="AB120" s="47"/>
      <c r="AC120" s="47">
        <v>0</v>
      </c>
      <c r="AD120" s="47"/>
      <c r="AE120" s="47"/>
      <c r="AF120" s="47"/>
      <c r="AG120" s="47"/>
      <c r="AH120" s="47">
        <v>0</v>
      </c>
      <c r="AI120" s="47"/>
      <c r="AJ120" s="47"/>
      <c r="AK120" s="47"/>
      <c r="AL120" s="47"/>
      <c r="AM120" s="47">
        <v>0</v>
      </c>
    </row>
    <row r="121" spans="1:39" x14ac:dyDescent="0.45">
      <c r="B121" s="12">
        <f t="shared" si="14"/>
        <v>-850</v>
      </c>
      <c r="C121" s="11">
        <f t="shared" si="13"/>
        <v>-800</v>
      </c>
      <c r="D121" s="47">
        <v>0</v>
      </c>
      <c r="E121" s="47"/>
      <c r="F121" s="47"/>
      <c r="G121" s="47"/>
      <c r="H121" s="47"/>
      <c r="I121" s="47">
        <v>0</v>
      </c>
      <c r="J121" s="47"/>
      <c r="K121" s="47"/>
      <c r="L121" s="47"/>
      <c r="M121" s="47"/>
      <c r="N121" s="47">
        <v>0</v>
      </c>
      <c r="O121" s="47"/>
      <c r="P121" s="47"/>
      <c r="Q121" s="47"/>
      <c r="R121" s="47"/>
      <c r="S121" s="47">
        <v>0</v>
      </c>
      <c r="T121" s="47"/>
      <c r="U121" s="47"/>
      <c r="V121" s="47"/>
      <c r="W121" s="47"/>
      <c r="X121" s="47">
        <v>0</v>
      </c>
      <c r="Y121" s="47"/>
      <c r="Z121" s="47"/>
      <c r="AA121" s="47"/>
      <c r="AB121" s="47"/>
      <c r="AC121" s="47">
        <v>0</v>
      </c>
      <c r="AD121" s="47"/>
      <c r="AE121" s="47"/>
      <c r="AF121" s="47"/>
      <c r="AG121" s="47"/>
      <c r="AH121" s="47">
        <v>0</v>
      </c>
      <c r="AI121" s="47"/>
      <c r="AJ121" s="47"/>
      <c r="AK121" s="47"/>
      <c r="AL121" s="47"/>
      <c r="AM121" s="47">
        <v>0</v>
      </c>
    </row>
    <row r="122" spans="1:39" x14ac:dyDescent="0.45">
      <c r="B122" s="12">
        <f t="shared" si="14"/>
        <v>-800</v>
      </c>
      <c r="C122" s="11">
        <f t="shared" si="13"/>
        <v>-750</v>
      </c>
      <c r="D122" s="47">
        <v>0</v>
      </c>
      <c r="E122" s="47"/>
      <c r="F122" s="47"/>
      <c r="G122" s="47"/>
      <c r="H122" s="47"/>
      <c r="I122" s="47">
        <v>0</v>
      </c>
      <c r="J122" s="47"/>
      <c r="K122" s="47"/>
      <c r="L122" s="47"/>
      <c r="M122" s="47"/>
      <c r="N122" s="47">
        <v>0</v>
      </c>
      <c r="O122" s="47"/>
      <c r="P122" s="47"/>
      <c r="Q122" s="47"/>
      <c r="R122" s="47"/>
      <c r="S122" s="47">
        <v>0</v>
      </c>
      <c r="T122" s="47"/>
      <c r="U122" s="47"/>
      <c r="V122" s="47"/>
      <c r="W122" s="47"/>
      <c r="X122" s="47">
        <v>0</v>
      </c>
      <c r="Y122" s="47"/>
      <c r="Z122" s="47"/>
      <c r="AA122" s="47"/>
      <c r="AB122" s="47"/>
      <c r="AC122" s="47">
        <v>0</v>
      </c>
      <c r="AD122" s="47"/>
      <c r="AE122" s="47"/>
      <c r="AF122" s="47"/>
      <c r="AG122" s="47"/>
      <c r="AH122" s="47">
        <v>0</v>
      </c>
      <c r="AI122" s="47"/>
      <c r="AJ122" s="47"/>
      <c r="AK122" s="47"/>
      <c r="AL122" s="47"/>
      <c r="AM122" s="47">
        <v>0</v>
      </c>
    </row>
    <row r="123" spans="1:39" x14ac:dyDescent="0.45">
      <c r="B123" s="12">
        <f t="shared" si="14"/>
        <v>-750</v>
      </c>
      <c r="C123" s="11">
        <f t="shared" si="13"/>
        <v>-700</v>
      </c>
      <c r="D123" s="47">
        <v>0</v>
      </c>
      <c r="E123" s="47"/>
      <c r="F123" s="47"/>
      <c r="G123" s="47"/>
      <c r="H123" s="47"/>
      <c r="I123" s="47">
        <v>0</v>
      </c>
      <c r="J123" s="47"/>
      <c r="K123" s="47"/>
      <c r="L123" s="47"/>
      <c r="M123" s="47"/>
      <c r="N123" s="47">
        <v>0</v>
      </c>
      <c r="O123" s="47"/>
      <c r="P123" s="47"/>
      <c r="Q123" s="47"/>
      <c r="R123" s="47"/>
      <c r="S123" s="47">
        <v>0</v>
      </c>
      <c r="T123" s="47"/>
      <c r="U123" s="47"/>
      <c r="V123" s="47"/>
      <c r="W123" s="47"/>
      <c r="X123" s="47">
        <v>0</v>
      </c>
      <c r="Y123" s="47"/>
      <c r="Z123" s="47"/>
      <c r="AA123" s="47"/>
      <c r="AB123" s="47"/>
      <c r="AC123" s="47">
        <v>0</v>
      </c>
      <c r="AD123" s="47"/>
      <c r="AE123" s="47"/>
      <c r="AF123" s="47"/>
      <c r="AG123" s="47"/>
      <c r="AH123" s="47">
        <v>0</v>
      </c>
      <c r="AI123" s="47"/>
      <c r="AJ123" s="47"/>
      <c r="AK123" s="47"/>
      <c r="AL123" s="47"/>
      <c r="AM123" s="47">
        <v>0</v>
      </c>
    </row>
    <row r="124" spans="1:39" x14ac:dyDescent="0.45">
      <c r="B124" s="12">
        <f t="shared" si="14"/>
        <v>-700</v>
      </c>
      <c r="C124" s="11">
        <f t="shared" si="13"/>
        <v>-650</v>
      </c>
      <c r="D124" s="47">
        <v>0</v>
      </c>
      <c r="E124" s="47"/>
      <c r="F124" s="47"/>
      <c r="G124" s="47"/>
      <c r="H124" s="47"/>
      <c r="I124" s="47">
        <v>0</v>
      </c>
      <c r="J124" s="47"/>
      <c r="K124" s="47"/>
      <c r="L124" s="47"/>
      <c r="M124" s="47"/>
      <c r="N124" s="47">
        <v>0</v>
      </c>
      <c r="O124" s="47"/>
      <c r="P124" s="47"/>
      <c r="Q124" s="47"/>
      <c r="R124" s="47"/>
      <c r="S124" s="47">
        <v>0</v>
      </c>
      <c r="T124" s="47"/>
      <c r="U124" s="47"/>
      <c r="V124" s="47"/>
      <c r="W124" s="47"/>
      <c r="X124" s="47">
        <v>0</v>
      </c>
      <c r="Y124" s="47"/>
      <c r="Z124" s="47"/>
      <c r="AA124" s="47"/>
      <c r="AB124" s="47"/>
      <c r="AC124" s="47">
        <v>0</v>
      </c>
      <c r="AD124" s="47"/>
      <c r="AE124" s="47"/>
      <c r="AF124" s="47"/>
      <c r="AG124" s="47"/>
      <c r="AH124" s="47">
        <v>0</v>
      </c>
      <c r="AI124" s="47"/>
      <c r="AJ124" s="47"/>
      <c r="AK124" s="47"/>
      <c r="AL124" s="47"/>
      <c r="AM124" s="47">
        <v>0</v>
      </c>
    </row>
    <row r="125" spans="1:39" x14ac:dyDescent="0.45">
      <c r="B125" s="12">
        <f t="shared" si="14"/>
        <v>-650</v>
      </c>
      <c r="C125" s="11">
        <f t="shared" si="13"/>
        <v>-600</v>
      </c>
      <c r="D125" s="47">
        <v>0</v>
      </c>
      <c r="E125" s="47"/>
      <c r="F125" s="47"/>
      <c r="G125" s="47"/>
      <c r="H125" s="47"/>
      <c r="I125" s="47">
        <v>0</v>
      </c>
      <c r="J125" s="47"/>
      <c r="K125" s="47"/>
      <c r="L125" s="47"/>
      <c r="M125" s="47"/>
      <c r="N125" s="47">
        <v>0</v>
      </c>
      <c r="O125" s="47"/>
      <c r="P125" s="47"/>
      <c r="Q125" s="47"/>
      <c r="R125" s="47"/>
      <c r="S125" s="47">
        <v>0</v>
      </c>
      <c r="T125" s="47"/>
      <c r="U125" s="47"/>
      <c r="V125" s="47"/>
      <c r="W125" s="47"/>
      <c r="X125" s="47">
        <v>0</v>
      </c>
      <c r="Y125" s="47"/>
      <c r="Z125" s="47"/>
      <c r="AA125" s="47"/>
      <c r="AB125" s="47"/>
      <c r="AC125" s="47">
        <v>0</v>
      </c>
      <c r="AD125" s="47"/>
      <c r="AE125" s="47"/>
      <c r="AF125" s="47"/>
      <c r="AG125" s="47"/>
      <c r="AH125" s="47">
        <v>0</v>
      </c>
      <c r="AI125" s="47"/>
      <c r="AJ125" s="47"/>
      <c r="AK125" s="47"/>
      <c r="AL125" s="47"/>
      <c r="AM125" s="47">
        <v>0</v>
      </c>
    </row>
    <row r="126" spans="1:39" x14ac:dyDescent="0.45">
      <c r="B126" s="12">
        <f t="shared" si="14"/>
        <v>-600</v>
      </c>
      <c r="C126" s="11">
        <f t="shared" si="13"/>
        <v>-550</v>
      </c>
      <c r="D126" s="47">
        <v>0</v>
      </c>
      <c r="E126" s="47"/>
      <c r="F126" s="47"/>
      <c r="G126" s="47"/>
      <c r="H126" s="47"/>
      <c r="I126" s="47">
        <v>0</v>
      </c>
      <c r="J126" s="47"/>
      <c r="K126" s="47"/>
      <c r="L126" s="47"/>
      <c r="M126" s="47"/>
      <c r="N126" s="47">
        <v>0</v>
      </c>
      <c r="O126" s="47"/>
      <c r="P126" s="47"/>
      <c r="Q126" s="47"/>
      <c r="R126" s="47"/>
      <c r="S126" s="47">
        <v>0</v>
      </c>
      <c r="T126" s="47"/>
      <c r="U126" s="47"/>
      <c r="V126" s="47"/>
      <c r="W126" s="47"/>
      <c r="X126" s="47">
        <v>0</v>
      </c>
      <c r="Y126" s="47"/>
      <c r="Z126" s="47"/>
      <c r="AA126" s="47"/>
      <c r="AB126" s="47"/>
      <c r="AC126" s="47">
        <v>0</v>
      </c>
      <c r="AD126" s="47"/>
      <c r="AE126" s="47"/>
      <c r="AF126" s="47"/>
      <c r="AG126" s="47"/>
      <c r="AH126" s="47">
        <v>0</v>
      </c>
      <c r="AI126" s="47"/>
      <c r="AJ126" s="47"/>
      <c r="AK126" s="47"/>
      <c r="AL126" s="47"/>
      <c r="AM126" s="47">
        <v>0</v>
      </c>
    </row>
    <row r="127" spans="1:39" x14ac:dyDescent="0.45">
      <c r="B127" s="12">
        <f t="shared" si="14"/>
        <v>-550</v>
      </c>
      <c r="C127" s="11">
        <f t="shared" si="13"/>
        <v>-500</v>
      </c>
      <c r="D127" s="47">
        <v>0</v>
      </c>
      <c r="E127" s="47"/>
      <c r="F127" s="47"/>
      <c r="G127" s="47"/>
      <c r="H127" s="47"/>
      <c r="I127" s="47">
        <v>0</v>
      </c>
      <c r="J127" s="47"/>
      <c r="K127" s="47"/>
      <c r="L127" s="47"/>
      <c r="M127" s="47"/>
      <c r="N127" s="47">
        <v>0</v>
      </c>
      <c r="O127" s="47"/>
      <c r="P127" s="47"/>
      <c r="Q127" s="47"/>
      <c r="R127" s="47"/>
      <c r="S127" s="47">
        <v>0</v>
      </c>
      <c r="T127" s="47"/>
      <c r="U127" s="47"/>
      <c r="V127" s="47"/>
      <c r="W127" s="47"/>
      <c r="X127" s="47">
        <v>0</v>
      </c>
      <c r="Y127" s="47"/>
      <c r="Z127" s="47"/>
      <c r="AA127" s="47"/>
      <c r="AB127" s="47"/>
      <c r="AC127" s="47">
        <v>0</v>
      </c>
      <c r="AD127" s="47"/>
      <c r="AE127" s="47"/>
      <c r="AF127" s="47"/>
      <c r="AG127" s="47"/>
      <c r="AH127" s="47">
        <v>0</v>
      </c>
      <c r="AI127" s="47"/>
      <c r="AJ127" s="47"/>
      <c r="AK127" s="47"/>
      <c r="AL127" s="47"/>
      <c r="AM127" s="47">
        <v>0</v>
      </c>
    </row>
    <row r="128" spans="1:39" x14ac:dyDescent="0.45">
      <c r="B128" s="12">
        <f t="shared" si="14"/>
        <v>-500</v>
      </c>
      <c r="C128" s="11">
        <f t="shared" si="13"/>
        <v>-450</v>
      </c>
      <c r="D128" s="47">
        <v>0</v>
      </c>
      <c r="E128" s="47"/>
      <c r="F128" s="47"/>
      <c r="G128" s="47"/>
      <c r="H128" s="47"/>
      <c r="I128" s="47">
        <v>0</v>
      </c>
      <c r="J128" s="47"/>
      <c r="K128" s="47"/>
      <c r="L128" s="47"/>
      <c r="M128" s="47"/>
      <c r="N128" s="47">
        <v>0</v>
      </c>
      <c r="O128" s="47"/>
      <c r="P128" s="47"/>
      <c r="Q128" s="47"/>
      <c r="R128" s="47"/>
      <c r="S128" s="47">
        <v>0</v>
      </c>
      <c r="T128" s="47"/>
      <c r="U128" s="47"/>
      <c r="V128" s="47"/>
      <c r="W128" s="47"/>
      <c r="X128" s="47">
        <v>0</v>
      </c>
      <c r="Y128" s="47"/>
      <c r="Z128" s="47"/>
      <c r="AA128" s="47"/>
      <c r="AB128" s="47"/>
      <c r="AC128" s="47">
        <v>0</v>
      </c>
      <c r="AD128" s="47"/>
      <c r="AE128" s="47"/>
      <c r="AF128" s="47"/>
      <c r="AG128" s="47"/>
      <c r="AH128" s="47">
        <v>0</v>
      </c>
      <c r="AI128" s="47"/>
      <c r="AJ128" s="47"/>
      <c r="AK128" s="47"/>
      <c r="AL128" s="47"/>
      <c r="AM128" s="47">
        <v>0</v>
      </c>
    </row>
    <row r="129" spans="2:39" x14ac:dyDescent="0.45">
      <c r="B129" s="12">
        <f t="shared" si="14"/>
        <v>-450</v>
      </c>
      <c r="C129" s="11">
        <f t="shared" si="13"/>
        <v>-400</v>
      </c>
      <c r="D129" s="47">
        <v>0</v>
      </c>
      <c r="E129" s="47"/>
      <c r="F129" s="47"/>
      <c r="G129" s="47"/>
      <c r="H129" s="47"/>
      <c r="I129" s="47">
        <v>0</v>
      </c>
      <c r="J129" s="47"/>
      <c r="K129" s="47"/>
      <c r="L129" s="47"/>
      <c r="M129" s="47"/>
      <c r="N129" s="47">
        <v>0</v>
      </c>
      <c r="O129" s="47"/>
      <c r="P129" s="47"/>
      <c r="Q129" s="47"/>
      <c r="R129" s="47"/>
      <c r="S129" s="47">
        <v>0</v>
      </c>
      <c r="T129" s="47"/>
      <c r="U129" s="47"/>
      <c r="V129" s="47"/>
      <c r="W129" s="47"/>
      <c r="X129" s="47">
        <v>0</v>
      </c>
      <c r="Y129" s="47"/>
      <c r="Z129" s="47"/>
      <c r="AA129" s="47"/>
      <c r="AB129" s="47"/>
      <c r="AC129" s="47">
        <v>0</v>
      </c>
      <c r="AD129" s="47"/>
      <c r="AE129" s="47"/>
      <c r="AF129" s="47"/>
      <c r="AG129" s="47"/>
      <c r="AH129" s="47">
        <v>0</v>
      </c>
      <c r="AI129" s="47"/>
      <c r="AJ129" s="47"/>
      <c r="AK129" s="47"/>
      <c r="AL129" s="47"/>
      <c r="AM129" s="47">
        <v>0</v>
      </c>
    </row>
    <row r="130" spans="2:39" x14ac:dyDescent="0.45">
      <c r="B130" s="12">
        <f t="shared" si="14"/>
        <v>-400</v>
      </c>
      <c r="C130" s="11">
        <f t="shared" si="13"/>
        <v>-350</v>
      </c>
      <c r="D130" s="47">
        <v>0</v>
      </c>
      <c r="E130" s="47"/>
      <c r="F130" s="47"/>
      <c r="G130" s="47"/>
      <c r="H130" s="47"/>
      <c r="I130" s="47">
        <v>0</v>
      </c>
      <c r="J130" s="47"/>
      <c r="K130" s="47"/>
      <c r="L130" s="47"/>
      <c r="M130" s="47"/>
      <c r="N130" s="47">
        <v>0</v>
      </c>
      <c r="O130" s="47"/>
      <c r="P130" s="47"/>
      <c r="Q130" s="47"/>
      <c r="R130" s="47"/>
      <c r="S130" s="47">
        <v>0</v>
      </c>
      <c r="T130" s="47"/>
      <c r="U130" s="47"/>
      <c r="V130" s="47"/>
      <c r="W130" s="47"/>
      <c r="X130" s="47">
        <v>0</v>
      </c>
      <c r="Y130" s="47"/>
      <c r="Z130" s="47"/>
      <c r="AA130" s="47"/>
      <c r="AB130" s="47"/>
      <c r="AC130" s="47">
        <v>0</v>
      </c>
      <c r="AD130" s="47"/>
      <c r="AE130" s="47"/>
      <c r="AF130" s="47"/>
      <c r="AG130" s="47"/>
      <c r="AH130" s="47">
        <v>0</v>
      </c>
      <c r="AI130" s="47"/>
      <c r="AJ130" s="47"/>
      <c r="AK130" s="47"/>
      <c r="AL130" s="47"/>
      <c r="AM130" s="47">
        <v>0</v>
      </c>
    </row>
    <row r="131" spans="2:39" x14ac:dyDescent="0.45">
      <c r="B131" s="12">
        <f t="shared" si="14"/>
        <v>-350</v>
      </c>
      <c r="C131" s="11">
        <f t="shared" si="13"/>
        <v>-300</v>
      </c>
      <c r="D131" s="47">
        <v>0</v>
      </c>
      <c r="E131" s="47"/>
      <c r="F131" s="47"/>
      <c r="G131" s="47"/>
      <c r="H131" s="47"/>
      <c r="I131" s="47">
        <v>0</v>
      </c>
      <c r="J131" s="47"/>
      <c r="K131" s="47"/>
      <c r="L131" s="47"/>
      <c r="M131" s="47"/>
      <c r="N131" s="47">
        <v>0</v>
      </c>
      <c r="O131" s="47"/>
      <c r="P131" s="47"/>
      <c r="Q131" s="47"/>
      <c r="R131" s="47"/>
      <c r="S131" s="47">
        <v>0</v>
      </c>
      <c r="T131" s="47"/>
      <c r="U131" s="47"/>
      <c r="V131" s="47"/>
      <c r="W131" s="47"/>
      <c r="X131" s="47">
        <v>0</v>
      </c>
      <c r="Y131" s="47"/>
      <c r="Z131" s="47"/>
      <c r="AA131" s="47"/>
      <c r="AB131" s="47"/>
      <c r="AC131" s="47">
        <v>0</v>
      </c>
      <c r="AD131" s="47"/>
      <c r="AE131" s="47"/>
      <c r="AF131" s="47"/>
      <c r="AG131" s="47"/>
      <c r="AH131" s="47">
        <v>0</v>
      </c>
      <c r="AI131" s="47"/>
      <c r="AJ131" s="47"/>
      <c r="AK131" s="47"/>
      <c r="AL131" s="47"/>
      <c r="AM131" s="47">
        <v>0</v>
      </c>
    </row>
    <row r="132" spans="2:39" x14ac:dyDescent="0.45">
      <c r="B132" s="12">
        <f t="shared" si="14"/>
        <v>-300</v>
      </c>
      <c r="C132" s="11">
        <f t="shared" si="13"/>
        <v>-250</v>
      </c>
      <c r="D132" s="47">
        <v>0</v>
      </c>
      <c r="E132" s="47"/>
      <c r="F132" s="47"/>
      <c r="G132" s="47"/>
      <c r="H132" s="47"/>
      <c r="I132" s="47">
        <v>0</v>
      </c>
      <c r="J132" s="47"/>
      <c r="K132" s="47"/>
      <c r="L132" s="47"/>
      <c r="M132" s="47"/>
      <c r="N132" s="47">
        <v>0</v>
      </c>
      <c r="O132" s="47"/>
      <c r="P132" s="47"/>
      <c r="Q132" s="47"/>
      <c r="R132" s="47"/>
      <c r="S132" s="47">
        <v>0</v>
      </c>
      <c r="T132" s="47"/>
      <c r="U132" s="47"/>
      <c r="V132" s="47"/>
      <c r="W132" s="47"/>
      <c r="X132" s="47">
        <v>0</v>
      </c>
      <c r="Y132" s="47"/>
      <c r="Z132" s="47"/>
      <c r="AA132" s="47"/>
      <c r="AB132" s="47"/>
      <c r="AC132" s="47">
        <v>0</v>
      </c>
      <c r="AD132" s="47"/>
      <c r="AE132" s="47"/>
      <c r="AF132" s="47"/>
      <c r="AG132" s="47"/>
      <c r="AH132" s="47">
        <v>0</v>
      </c>
      <c r="AI132" s="47"/>
      <c r="AJ132" s="47"/>
      <c r="AK132" s="47"/>
      <c r="AL132" s="47"/>
      <c r="AM132" s="47">
        <v>0</v>
      </c>
    </row>
    <row r="133" spans="2:39" x14ac:dyDescent="0.45">
      <c r="B133" s="12">
        <f t="shared" si="14"/>
        <v>-250</v>
      </c>
      <c r="C133" s="11">
        <f t="shared" si="13"/>
        <v>-200</v>
      </c>
      <c r="D133" s="47">
        <v>0</v>
      </c>
      <c r="E133" s="47"/>
      <c r="F133" s="47"/>
      <c r="G133" s="47"/>
      <c r="H133" s="47"/>
      <c r="I133" s="47">
        <v>0</v>
      </c>
      <c r="J133" s="47"/>
      <c r="K133" s="47"/>
      <c r="L133" s="47"/>
      <c r="M133" s="47"/>
      <c r="N133" s="47">
        <v>0</v>
      </c>
      <c r="O133" s="47"/>
      <c r="P133" s="47"/>
      <c r="Q133" s="47"/>
      <c r="R133" s="47"/>
      <c r="S133" s="47">
        <v>0</v>
      </c>
      <c r="T133" s="47"/>
      <c r="U133" s="47"/>
      <c r="V133" s="47"/>
      <c r="W133" s="47"/>
      <c r="X133" s="47">
        <v>0</v>
      </c>
      <c r="Y133" s="47"/>
      <c r="Z133" s="47"/>
      <c r="AA133" s="47"/>
      <c r="AB133" s="47"/>
      <c r="AC133" s="47">
        <v>0</v>
      </c>
      <c r="AD133" s="47"/>
      <c r="AE133" s="47"/>
      <c r="AF133" s="47"/>
      <c r="AG133" s="47"/>
      <c r="AH133" s="47">
        <v>0</v>
      </c>
      <c r="AI133" s="47"/>
      <c r="AJ133" s="47"/>
      <c r="AK133" s="47"/>
      <c r="AL133" s="47"/>
      <c r="AM133" s="47">
        <v>0</v>
      </c>
    </row>
    <row r="134" spans="2:39" x14ac:dyDescent="0.45">
      <c r="B134" s="12">
        <f t="shared" si="14"/>
        <v>-200</v>
      </c>
      <c r="C134" s="11">
        <f t="shared" si="13"/>
        <v>-150</v>
      </c>
      <c r="D134" s="47">
        <v>0</v>
      </c>
      <c r="E134" s="47"/>
      <c r="F134" s="47"/>
      <c r="G134" s="47"/>
      <c r="H134" s="47"/>
      <c r="I134" s="47">
        <v>0</v>
      </c>
      <c r="J134" s="47"/>
      <c r="K134" s="47"/>
      <c r="L134" s="47"/>
      <c r="M134" s="47"/>
      <c r="N134" s="47">
        <v>0</v>
      </c>
      <c r="O134" s="47"/>
      <c r="P134" s="47"/>
      <c r="Q134" s="47"/>
      <c r="R134" s="47"/>
      <c r="S134" s="47">
        <v>0</v>
      </c>
      <c r="T134" s="47"/>
      <c r="U134" s="47"/>
      <c r="V134" s="47"/>
      <c r="W134" s="47"/>
      <c r="X134" s="47">
        <v>0</v>
      </c>
      <c r="Y134" s="47"/>
      <c r="Z134" s="47"/>
      <c r="AA134" s="47"/>
      <c r="AB134" s="47"/>
      <c r="AC134" s="47">
        <v>0</v>
      </c>
      <c r="AD134" s="47"/>
      <c r="AE134" s="47"/>
      <c r="AF134" s="47"/>
      <c r="AG134" s="47"/>
      <c r="AH134" s="47">
        <v>0</v>
      </c>
      <c r="AI134" s="47"/>
      <c r="AJ134" s="47"/>
      <c r="AK134" s="47"/>
      <c r="AL134" s="47"/>
      <c r="AM134" s="47">
        <v>0</v>
      </c>
    </row>
    <row r="135" spans="2:39" x14ac:dyDescent="0.45">
      <c r="B135" s="12">
        <f t="shared" si="14"/>
        <v>-150</v>
      </c>
      <c r="C135" s="11">
        <f t="shared" si="13"/>
        <v>-100</v>
      </c>
      <c r="D135" s="47">
        <v>0</v>
      </c>
      <c r="E135" s="47"/>
      <c r="F135" s="47"/>
      <c r="G135" s="47"/>
      <c r="H135" s="47"/>
      <c r="I135" s="47">
        <v>0</v>
      </c>
      <c r="J135" s="47"/>
      <c r="K135" s="47"/>
      <c r="L135" s="47"/>
      <c r="M135" s="47"/>
      <c r="N135" s="47">
        <v>0</v>
      </c>
      <c r="O135" s="47"/>
      <c r="P135" s="47"/>
      <c r="Q135" s="47"/>
      <c r="R135" s="47"/>
      <c r="S135" s="47">
        <v>0</v>
      </c>
      <c r="T135" s="47"/>
      <c r="U135" s="47"/>
      <c r="V135" s="47"/>
      <c r="W135" s="47"/>
      <c r="X135" s="47">
        <v>0</v>
      </c>
      <c r="Y135" s="47"/>
      <c r="Z135" s="47"/>
      <c r="AA135" s="47"/>
      <c r="AB135" s="47"/>
      <c r="AC135" s="47">
        <v>0</v>
      </c>
      <c r="AD135" s="47"/>
      <c r="AE135" s="47"/>
      <c r="AF135" s="47"/>
      <c r="AG135" s="47"/>
      <c r="AH135" s="47">
        <v>0</v>
      </c>
      <c r="AI135" s="47"/>
      <c r="AJ135" s="47"/>
      <c r="AK135" s="47"/>
      <c r="AL135" s="47"/>
      <c r="AM135" s="47">
        <v>0</v>
      </c>
    </row>
    <row r="136" spans="2:39" x14ac:dyDescent="0.45">
      <c r="B136" s="15">
        <f t="shared" si="14"/>
        <v>-100</v>
      </c>
      <c r="C136" s="16">
        <f>B136+10</f>
        <v>-90</v>
      </c>
      <c r="D136" s="47">
        <v>0</v>
      </c>
      <c r="E136" s="47"/>
      <c r="F136" s="47"/>
      <c r="G136" s="47"/>
      <c r="H136" s="47"/>
      <c r="I136" s="47">
        <v>0</v>
      </c>
      <c r="J136" s="47"/>
      <c r="K136" s="47"/>
      <c r="L136" s="47"/>
      <c r="M136" s="47"/>
      <c r="N136" s="47">
        <v>0</v>
      </c>
      <c r="O136" s="47"/>
      <c r="P136" s="47"/>
      <c r="Q136" s="47"/>
      <c r="R136" s="47"/>
      <c r="S136" s="47">
        <v>0</v>
      </c>
      <c r="T136" s="47"/>
      <c r="U136" s="47"/>
      <c r="V136" s="47"/>
      <c r="W136" s="47"/>
      <c r="X136" s="47">
        <v>0</v>
      </c>
      <c r="Y136" s="47"/>
      <c r="Z136" s="47"/>
      <c r="AA136" s="47"/>
      <c r="AB136" s="47"/>
      <c r="AC136" s="47">
        <v>0</v>
      </c>
      <c r="AD136" s="47"/>
      <c r="AE136" s="47"/>
      <c r="AF136" s="47"/>
      <c r="AG136" s="47"/>
      <c r="AH136" s="47">
        <v>0</v>
      </c>
      <c r="AI136" s="47"/>
      <c r="AJ136" s="47"/>
      <c r="AK136" s="47"/>
      <c r="AL136" s="47"/>
      <c r="AM136" s="47">
        <v>0</v>
      </c>
    </row>
    <row r="137" spans="2:39" x14ac:dyDescent="0.45">
      <c r="B137" s="15">
        <f t="shared" si="14"/>
        <v>-90</v>
      </c>
      <c r="C137" s="16">
        <f t="shared" ref="C137:C145" si="15">B137+10</f>
        <v>-80</v>
      </c>
      <c r="D137" s="47">
        <v>0</v>
      </c>
      <c r="E137" s="47"/>
      <c r="F137" s="47"/>
      <c r="G137" s="47"/>
      <c r="H137" s="47"/>
      <c r="I137" s="47">
        <v>0</v>
      </c>
      <c r="J137" s="47"/>
      <c r="K137" s="47"/>
      <c r="L137" s="47"/>
      <c r="M137" s="47"/>
      <c r="N137" s="47">
        <v>0</v>
      </c>
      <c r="O137" s="47"/>
      <c r="P137" s="47"/>
      <c r="Q137" s="47"/>
      <c r="R137" s="47"/>
      <c r="S137" s="47">
        <v>0</v>
      </c>
      <c r="T137" s="47"/>
      <c r="U137" s="47"/>
      <c r="V137" s="47"/>
      <c r="W137" s="47"/>
      <c r="X137" s="47">
        <v>0</v>
      </c>
      <c r="Y137" s="47"/>
      <c r="Z137" s="47"/>
      <c r="AA137" s="47"/>
      <c r="AB137" s="47"/>
      <c r="AC137" s="47">
        <v>0</v>
      </c>
      <c r="AD137" s="47"/>
      <c r="AE137" s="47"/>
      <c r="AF137" s="47"/>
      <c r="AG137" s="47"/>
      <c r="AH137" s="47">
        <v>0</v>
      </c>
      <c r="AI137" s="47"/>
      <c r="AJ137" s="47"/>
      <c r="AK137" s="47"/>
      <c r="AL137" s="47"/>
      <c r="AM137" s="47">
        <v>0</v>
      </c>
    </row>
    <row r="138" spans="2:39" x14ac:dyDescent="0.45">
      <c r="B138" s="15">
        <f t="shared" si="14"/>
        <v>-80</v>
      </c>
      <c r="C138" s="16">
        <f t="shared" si="15"/>
        <v>-70</v>
      </c>
      <c r="D138" s="47">
        <v>0</v>
      </c>
      <c r="E138" s="47"/>
      <c r="F138" s="47"/>
      <c r="G138" s="47"/>
      <c r="H138" s="47"/>
      <c r="I138" s="47">
        <v>0</v>
      </c>
      <c r="J138" s="47"/>
      <c r="K138" s="47"/>
      <c r="L138" s="47"/>
      <c r="M138" s="47"/>
      <c r="N138" s="47">
        <v>0</v>
      </c>
      <c r="O138" s="47"/>
      <c r="P138" s="47"/>
      <c r="Q138" s="47"/>
      <c r="R138" s="47"/>
      <c r="S138" s="47">
        <v>0</v>
      </c>
      <c r="T138" s="47"/>
      <c r="U138" s="47"/>
      <c r="V138" s="47"/>
      <c r="W138" s="47"/>
      <c r="X138" s="47">
        <v>0</v>
      </c>
      <c r="Y138" s="47"/>
      <c r="Z138" s="47"/>
      <c r="AA138" s="47"/>
      <c r="AB138" s="47"/>
      <c r="AC138" s="47">
        <v>0</v>
      </c>
      <c r="AD138" s="47"/>
      <c r="AE138" s="47"/>
      <c r="AF138" s="47"/>
      <c r="AG138" s="47"/>
      <c r="AH138" s="47">
        <v>0</v>
      </c>
      <c r="AI138" s="47"/>
      <c r="AJ138" s="47"/>
      <c r="AK138" s="47"/>
      <c r="AL138" s="47"/>
      <c r="AM138" s="47">
        <v>0</v>
      </c>
    </row>
    <row r="139" spans="2:39" x14ac:dyDescent="0.45">
      <c r="B139" s="15">
        <f t="shared" si="14"/>
        <v>-70</v>
      </c>
      <c r="C139" s="16">
        <f t="shared" si="15"/>
        <v>-60</v>
      </c>
      <c r="D139" s="47">
        <v>0</v>
      </c>
      <c r="E139" s="47"/>
      <c r="F139" s="47"/>
      <c r="G139" s="47"/>
      <c r="H139" s="47"/>
      <c r="I139" s="47">
        <v>0</v>
      </c>
      <c r="J139" s="47"/>
      <c r="K139" s="47"/>
      <c r="L139" s="47"/>
      <c r="M139" s="47"/>
      <c r="N139" s="47">
        <v>0</v>
      </c>
      <c r="O139" s="47"/>
      <c r="P139" s="47"/>
      <c r="Q139" s="47"/>
      <c r="R139" s="47"/>
      <c r="S139" s="47">
        <v>0</v>
      </c>
      <c r="T139" s="47"/>
      <c r="U139" s="47"/>
      <c r="V139" s="47"/>
      <c r="W139" s="47"/>
      <c r="X139" s="47">
        <v>0</v>
      </c>
      <c r="Y139" s="47"/>
      <c r="Z139" s="47"/>
      <c r="AA139" s="47"/>
      <c r="AB139" s="47"/>
      <c r="AC139" s="47">
        <v>0</v>
      </c>
      <c r="AD139" s="47"/>
      <c r="AE139" s="47"/>
      <c r="AF139" s="47"/>
      <c r="AG139" s="47"/>
      <c r="AH139" s="47">
        <v>0</v>
      </c>
      <c r="AI139" s="47"/>
      <c r="AJ139" s="47"/>
      <c r="AK139" s="47"/>
      <c r="AL139" s="47"/>
      <c r="AM139" s="47">
        <v>0</v>
      </c>
    </row>
    <row r="140" spans="2:39" x14ac:dyDescent="0.45">
      <c r="B140" s="15">
        <f t="shared" si="14"/>
        <v>-60</v>
      </c>
      <c r="C140" s="16">
        <f t="shared" si="15"/>
        <v>-50</v>
      </c>
      <c r="D140" s="47">
        <v>0</v>
      </c>
      <c r="E140" s="47"/>
      <c r="F140" s="47"/>
      <c r="G140" s="47"/>
      <c r="H140" s="47"/>
      <c r="I140" s="47">
        <v>0</v>
      </c>
      <c r="J140" s="47"/>
      <c r="K140" s="47"/>
      <c r="L140" s="47"/>
      <c r="M140" s="47"/>
      <c r="N140" s="47">
        <v>0</v>
      </c>
      <c r="O140" s="47"/>
      <c r="P140" s="47"/>
      <c r="Q140" s="47"/>
      <c r="R140" s="47"/>
      <c r="S140" s="47">
        <v>0</v>
      </c>
      <c r="T140" s="47"/>
      <c r="U140" s="47"/>
      <c r="V140" s="47"/>
      <c r="W140" s="47"/>
      <c r="X140" s="47">
        <v>0</v>
      </c>
      <c r="Y140" s="47"/>
      <c r="Z140" s="47"/>
      <c r="AA140" s="47"/>
      <c r="AB140" s="47"/>
      <c r="AC140" s="47">
        <v>0</v>
      </c>
      <c r="AD140" s="47"/>
      <c r="AE140" s="47"/>
      <c r="AF140" s="47"/>
      <c r="AG140" s="47"/>
      <c r="AH140" s="47">
        <v>0</v>
      </c>
      <c r="AI140" s="47"/>
      <c r="AJ140" s="47"/>
      <c r="AK140" s="47"/>
      <c r="AL140" s="47"/>
      <c r="AM140" s="47">
        <v>0</v>
      </c>
    </row>
    <row r="141" spans="2:39" x14ac:dyDescent="0.45">
      <c r="B141" s="15">
        <f t="shared" si="14"/>
        <v>-50</v>
      </c>
      <c r="C141" s="16">
        <f t="shared" si="15"/>
        <v>-40</v>
      </c>
      <c r="D141" s="47">
        <v>0</v>
      </c>
      <c r="E141" s="47"/>
      <c r="F141" s="47"/>
      <c r="G141" s="47"/>
      <c r="H141" s="47"/>
      <c r="I141" s="47">
        <v>0</v>
      </c>
      <c r="J141" s="47"/>
      <c r="K141" s="47"/>
      <c r="L141" s="47"/>
      <c r="M141" s="47"/>
      <c r="N141" s="47">
        <v>0</v>
      </c>
      <c r="O141" s="47"/>
      <c r="P141" s="47"/>
      <c r="Q141" s="47"/>
      <c r="R141" s="47"/>
      <c r="S141" s="47">
        <v>0</v>
      </c>
      <c r="T141" s="47"/>
      <c r="U141" s="47"/>
      <c r="V141" s="47"/>
      <c r="W141" s="47"/>
      <c r="X141" s="47">
        <v>0</v>
      </c>
      <c r="Y141" s="47"/>
      <c r="Z141" s="47"/>
      <c r="AA141" s="47"/>
      <c r="AB141" s="47"/>
      <c r="AC141" s="47">
        <v>0</v>
      </c>
      <c r="AD141" s="47"/>
      <c r="AE141" s="47"/>
      <c r="AF141" s="47"/>
      <c r="AG141" s="47"/>
      <c r="AH141" s="47">
        <v>0</v>
      </c>
      <c r="AI141" s="47"/>
      <c r="AJ141" s="47"/>
      <c r="AK141" s="47"/>
      <c r="AL141" s="47"/>
      <c r="AM141" s="47">
        <v>0</v>
      </c>
    </row>
    <row r="142" spans="2:39" x14ac:dyDescent="0.45">
      <c r="B142" s="15">
        <f t="shared" si="14"/>
        <v>-40</v>
      </c>
      <c r="C142" s="16">
        <f t="shared" si="15"/>
        <v>-30</v>
      </c>
      <c r="D142" s="47">
        <v>0</v>
      </c>
      <c r="E142" s="47"/>
      <c r="F142" s="47"/>
      <c r="G142" s="47"/>
      <c r="H142" s="47"/>
      <c r="I142" s="47">
        <v>0</v>
      </c>
      <c r="J142" s="47"/>
      <c r="K142" s="47"/>
      <c r="L142" s="47"/>
      <c r="M142" s="47"/>
      <c r="N142" s="47">
        <v>0</v>
      </c>
      <c r="O142" s="47"/>
      <c r="P142" s="47"/>
      <c r="Q142" s="47"/>
      <c r="R142" s="47"/>
      <c r="S142" s="47">
        <v>0</v>
      </c>
      <c r="T142" s="47"/>
      <c r="U142" s="47"/>
      <c r="V142" s="47"/>
      <c r="W142" s="47"/>
      <c r="X142" s="47">
        <v>0</v>
      </c>
      <c r="Y142" s="47"/>
      <c r="Z142" s="47"/>
      <c r="AA142" s="47"/>
      <c r="AB142" s="47"/>
      <c r="AC142" s="47">
        <v>0</v>
      </c>
      <c r="AD142" s="47"/>
      <c r="AE142" s="47"/>
      <c r="AF142" s="47"/>
      <c r="AG142" s="47"/>
      <c r="AH142" s="47">
        <v>0</v>
      </c>
      <c r="AI142" s="47"/>
      <c r="AJ142" s="47"/>
      <c r="AK142" s="47"/>
      <c r="AL142" s="47"/>
      <c r="AM142" s="47">
        <v>0</v>
      </c>
    </row>
    <row r="143" spans="2:39" x14ac:dyDescent="0.45">
      <c r="B143" s="15">
        <f t="shared" si="14"/>
        <v>-30</v>
      </c>
      <c r="C143" s="16">
        <f t="shared" si="15"/>
        <v>-20</v>
      </c>
      <c r="D143" s="47">
        <v>0</v>
      </c>
      <c r="E143" s="47"/>
      <c r="F143" s="47"/>
      <c r="G143" s="47"/>
      <c r="H143" s="47"/>
      <c r="I143" s="47">
        <v>0</v>
      </c>
      <c r="J143" s="47"/>
      <c r="K143" s="47"/>
      <c r="L143" s="47"/>
      <c r="M143" s="47"/>
      <c r="N143" s="47">
        <v>0</v>
      </c>
      <c r="O143" s="47"/>
      <c r="P143" s="47"/>
      <c r="Q143" s="47"/>
      <c r="R143" s="47"/>
      <c r="S143" s="47">
        <v>0</v>
      </c>
      <c r="T143" s="47"/>
      <c r="U143" s="47"/>
      <c r="V143" s="47"/>
      <c r="W143" s="47"/>
      <c r="X143" s="47">
        <v>0</v>
      </c>
      <c r="Y143" s="47"/>
      <c r="Z143" s="47"/>
      <c r="AA143" s="47"/>
      <c r="AB143" s="47"/>
      <c r="AC143" s="47">
        <v>0</v>
      </c>
      <c r="AD143" s="47"/>
      <c r="AE143" s="47"/>
      <c r="AF143" s="47"/>
      <c r="AG143" s="47"/>
      <c r="AH143" s="47">
        <v>0</v>
      </c>
      <c r="AI143" s="47"/>
      <c r="AJ143" s="47"/>
      <c r="AK143" s="47"/>
      <c r="AL143" s="47"/>
      <c r="AM143" s="47">
        <v>0</v>
      </c>
    </row>
    <row r="144" spans="2:39" x14ac:dyDescent="0.45">
      <c r="B144" s="15">
        <f t="shared" si="14"/>
        <v>-20</v>
      </c>
      <c r="C144" s="16">
        <f t="shared" si="15"/>
        <v>-10</v>
      </c>
      <c r="D144" s="47">
        <v>0</v>
      </c>
      <c r="E144" s="47"/>
      <c r="F144" s="47"/>
      <c r="G144" s="47"/>
      <c r="H144" s="47"/>
      <c r="I144" s="47">
        <v>0</v>
      </c>
      <c r="J144" s="47"/>
      <c r="K144" s="47"/>
      <c r="L144" s="47"/>
      <c r="M144" s="47"/>
      <c r="N144" s="47">
        <v>0</v>
      </c>
      <c r="O144" s="47"/>
      <c r="P144" s="47"/>
      <c r="Q144" s="47"/>
      <c r="R144" s="47"/>
      <c r="S144" s="47">
        <v>0</v>
      </c>
      <c r="T144" s="47"/>
      <c r="U144" s="47"/>
      <c r="V144" s="47"/>
      <c r="W144" s="47"/>
      <c r="X144" s="47">
        <v>0</v>
      </c>
      <c r="Y144" s="47"/>
      <c r="Z144" s="47"/>
      <c r="AA144" s="47"/>
      <c r="AB144" s="47"/>
      <c r="AC144" s="47">
        <v>0</v>
      </c>
      <c r="AD144" s="47"/>
      <c r="AE144" s="47"/>
      <c r="AF144" s="47"/>
      <c r="AG144" s="47"/>
      <c r="AH144" s="47">
        <v>0</v>
      </c>
      <c r="AI144" s="47"/>
      <c r="AJ144" s="47"/>
      <c r="AK144" s="47"/>
      <c r="AL144" s="47"/>
      <c r="AM144" s="47">
        <v>0</v>
      </c>
    </row>
    <row r="145" spans="1:39" x14ac:dyDescent="0.45">
      <c r="B145" s="15">
        <f t="shared" si="14"/>
        <v>-10</v>
      </c>
      <c r="C145" s="16">
        <f t="shared" si="15"/>
        <v>0</v>
      </c>
      <c r="D145" s="47">
        <v>0</v>
      </c>
      <c r="E145" s="47"/>
      <c r="F145" s="47"/>
      <c r="G145" s="47"/>
      <c r="H145" s="47"/>
      <c r="I145" s="47">
        <v>0</v>
      </c>
      <c r="J145" s="47"/>
      <c r="K145" s="47"/>
      <c r="L145" s="47"/>
      <c r="M145" s="47"/>
      <c r="N145" s="47">
        <v>0</v>
      </c>
      <c r="O145" s="47"/>
      <c r="P145" s="47"/>
      <c r="Q145" s="47"/>
      <c r="R145" s="47"/>
      <c r="S145" s="47">
        <v>0</v>
      </c>
      <c r="T145" s="47"/>
      <c r="U145" s="47"/>
      <c r="V145" s="47"/>
      <c r="W145" s="47"/>
      <c r="X145" s="47">
        <v>0</v>
      </c>
      <c r="Y145" s="47"/>
      <c r="Z145" s="47"/>
      <c r="AA145" s="47"/>
      <c r="AB145" s="47"/>
      <c r="AC145" s="47">
        <v>0</v>
      </c>
      <c r="AD145" s="47"/>
      <c r="AE145" s="47"/>
      <c r="AF145" s="47"/>
      <c r="AG145" s="47"/>
      <c r="AH145" s="47">
        <v>0</v>
      </c>
      <c r="AI145" s="47"/>
      <c r="AJ145" s="47"/>
      <c r="AK145" s="47"/>
      <c r="AL145" s="47"/>
      <c r="AM145" s="47">
        <v>0</v>
      </c>
    </row>
    <row r="146" spans="1:39" x14ac:dyDescent="0.45">
      <c r="B146" s="17">
        <f t="shared" si="14"/>
        <v>0</v>
      </c>
      <c r="C146" s="18">
        <f>B146</f>
        <v>0</v>
      </c>
      <c r="D146" s="47">
        <v>0</v>
      </c>
      <c r="E146" s="47"/>
      <c r="F146" s="47"/>
      <c r="G146" s="47"/>
      <c r="H146" s="47"/>
      <c r="I146" s="47">
        <v>0</v>
      </c>
      <c r="J146" s="47"/>
      <c r="K146" s="47"/>
      <c r="L146" s="47"/>
      <c r="M146" s="47"/>
      <c r="N146" s="47">
        <v>0</v>
      </c>
      <c r="O146" s="47"/>
      <c r="P146" s="47"/>
      <c r="Q146" s="47"/>
      <c r="R146" s="47"/>
      <c r="S146" s="47">
        <v>0</v>
      </c>
      <c r="T146" s="47"/>
      <c r="U146" s="47"/>
      <c r="V146" s="47"/>
      <c r="W146" s="47"/>
      <c r="X146" s="47">
        <v>0</v>
      </c>
      <c r="Y146" s="47"/>
      <c r="Z146" s="47"/>
      <c r="AA146" s="47"/>
      <c r="AB146" s="47"/>
      <c r="AC146" s="47">
        <v>0</v>
      </c>
      <c r="AD146" s="47"/>
      <c r="AE146" s="47"/>
      <c r="AF146" s="47"/>
      <c r="AG146" s="47"/>
      <c r="AH146" s="47">
        <v>0</v>
      </c>
      <c r="AI146" s="47"/>
      <c r="AJ146" s="47"/>
      <c r="AK146" s="47"/>
      <c r="AL146" s="47"/>
      <c r="AM146" s="47">
        <v>0</v>
      </c>
    </row>
    <row r="147" spans="1:39" x14ac:dyDescent="0.45">
      <c r="B147" s="19">
        <v>0.1</v>
      </c>
      <c r="C147" s="20">
        <f>B147+9.9</f>
        <v>10</v>
      </c>
      <c r="D147" s="47">
        <v>0</v>
      </c>
      <c r="E147" s="47"/>
      <c r="F147" s="47"/>
      <c r="G147" s="47"/>
      <c r="H147" s="47"/>
      <c r="I147" s="47">
        <v>0</v>
      </c>
      <c r="J147" s="47"/>
      <c r="K147" s="47"/>
      <c r="L147" s="47"/>
      <c r="M147" s="47"/>
      <c r="N147" s="47">
        <v>0</v>
      </c>
      <c r="O147" s="47"/>
      <c r="P147" s="47"/>
      <c r="Q147" s="47"/>
      <c r="R147" s="47"/>
      <c r="S147" s="47">
        <v>0</v>
      </c>
      <c r="T147" s="47"/>
      <c r="U147" s="47"/>
      <c r="V147" s="47"/>
      <c r="W147" s="47"/>
      <c r="X147" s="47">
        <v>0</v>
      </c>
      <c r="Y147" s="47"/>
      <c r="Z147" s="47"/>
      <c r="AA147" s="47"/>
      <c r="AB147" s="47"/>
      <c r="AC147" s="47">
        <v>0</v>
      </c>
      <c r="AD147" s="47"/>
      <c r="AE147" s="47"/>
      <c r="AF147" s="47"/>
      <c r="AG147" s="47"/>
      <c r="AH147" s="47">
        <v>0</v>
      </c>
      <c r="AI147" s="47"/>
      <c r="AJ147" s="47"/>
      <c r="AK147" s="47"/>
      <c r="AL147" s="47"/>
      <c r="AM147" s="47">
        <v>0</v>
      </c>
    </row>
    <row r="148" spans="1:39" x14ac:dyDescent="0.45">
      <c r="A148" t="s">
        <v>735</v>
      </c>
      <c r="B148" s="15">
        <f t="shared" ref="B148:B156" si="16">C147</f>
        <v>10</v>
      </c>
      <c r="C148" s="16">
        <f t="shared" ref="C148:C156" si="17">B148+10</f>
        <v>20</v>
      </c>
      <c r="D148" s="47">
        <v>0</v>
      </c>
      <c r="E148" s="47"/>
      <c r="F148" s="47"/>
      <c r="G148" s="47"/>
      <c r="H148" s="47"/>
      <c r="I148" s="47">
        <v>0</v>
      </c>
      <c r="J148" s="47"/>
      <c r="K148" s="47"/>
      <c r="L148" s="47"/>
      <c r="M148" s="47"/>
      <c r="N148" s="48">
        <f>(SUM(D65,D70)/$B$36)*$B$35/$B$34</f>
        <v>1.9067796610169494</v>
      </c>
      <c r="O148" s="48"/>
      <c r="P148" s="48"/>
      <c r="Q148" s="48"/>
      <c r="R148" s="48"/>
      <c r="S148" s="48">
        <f>(SUM(I65,I70)/$B$36)*$B$35/$B$34</f>
        <v>19.178571428571427</v>
      </c>
      <c r="T148" s="48"/>
      <c r="U148" s="48"/>
      <c r="V148" s="48"/>
      <c r="W148" s="48"/>
      <c r="X148" s="48">
        <f>(SUM(N65,N70)/$B$36)*$B$35/$B$34</f>
        <v>40.306779661016947</v>
      </c>
      <c r="Y148" s="48"/>
      <c r="Z148" s="48"/>
      <c r="AA148" s="48"/>
      <c r="AB148" s="48"/>
      <c r="AC148" s="48">
        <f>(SUM(S65,S70)/$B$36)*$B$35/$B$34</f>
        <v>62.588377723970936</v>
      </c>
      <c r="AD148" s="48"/>
      <c r="AE148" s="48"/>
      <c r="AF148" s="48"/>
      <c r="AG148" s="48"/>
      <c r="AH148" s="48">
        <f>(SUM(X65,X70)/$B$36)*$B$35/$B$34</f>
        <v>73.472154963680396</v>
      </c>
      <c r="AI148" s="48"/>
      <c r="AJ148" s="48"/>
      <c r="AK148" s="48"/>
      <c r="AL148" s="48"/>
      <c r="AM148" s="48">
        <f t="shared" ref="AM148" si="18">(SUM(AC65,AC70)/$B$36)*$B$35/$B$34</f>
        <v>79.763922518159802</v>
      </c>
    </row>
    <row r="149" spans="1:39" x14ac:dyDescent="0.45">
      <c r="B149" s="15">
        <f t="shared" si="16"/>
        <v>20</v>
      </c>
      <c r="C149" s="16">
        <f t="shared" si="17"/>
        <v>30</v>
      </c>
      <c r="D149" s="47">
        <v>0</v>
      </c>
      <c r="E149" s="47"/>
      <c r="F149" s="47"/>
      <c r="G149" s="47"/>
      <c r="H149" s="47"/>
      <c r="I149" s="47">
        <v>0</v>
      </c>
      <c r="J149" s="47"/>
      <c r="K149" s="47"/>
      <c r="L149" s="47"/>
      <c r="M149" s="47"/>
      <c r="N149" s="47">
        <v>0</v>
      </c>
      <c r="O149" s="47"/>
      <c r="P149" s="47"/>
      <c r="Q149" s="47"/>
      <c r="R149" s="47"/>
      <c r="S149" s="47">
        <v>0</v>
      </c>
      <c r="T149" s="47"/>
      <c r="U149" s="47"/>
      <c r="V149" s="47"/>
      <c r="W149" s="47"/>
      <c r="X149" s="47">
        <v>0</v>
      </c>
      <c r="Y149" s="47"/>
      <c r="Z149" s="47"/>
      <c r="AA149" s="47"/>
      <c r="AB149" s="47"/>
      <c r="AC149" s="47">
        <v>0</v>
      </c>
      <c r="AD149" s="47"/>
      <c r="AE149" s="47"/>
      <c r="AF149" s="47"/>
      <c r="AG149" s="47"/>
      <c r="AH149" s="47">
        <v>0</v>
      </c>
      <c r="AI149" s="47"/>
      <c r="AJ149" s="47"/>
      <c r="AK149" s="47"/>
      <c r="AL149" s="47"/>
      <c r="AM149" s="47">
        <v>0</v>
      </c>
    </row>
    <row r="150" spans="1:39" x14ac:dyDescent="0.45">
      <c r="B150" s="15">
        <f t="shared" si="16"/>
        <v>30</v>
      </c>
      <c r="C150" s="16">
        <f t="shared" si="17"/>
        <v>40</v>
      </c>
      <c r="D150" s="47">
        <v>0</v>
      </c>
      <c r="E150" s="47"/>
      <c r="F150" s="47"/>
      <c r="G150" s="47"/>
      <c r="H150" s="47"/>
      <c r="I150" s="47">
        <v>0</v>
      </c>
      <c r="J150" s="47"/>
      <c r="K150" s="47"/>
      <c r="L150" s="47"/>
      <c r="M150" s="47"/>
      <c r="N150" s="47">
        <v>0</v>
      </c>
      <c r="O150" s="47"/>
      <c r="P150" s="47"/>
      <c r="Q150" s="47"/>
      <c r="R150" s="47"/>
      <c r="S150" s="47">
        <v>0</v>
      </c>
      <c r="T150" s="47"/>
      <c r="U150" s="47"/>
      <c r="V150" s="47"/>
      <c r="W150" s="47"/>
      <c r="X150" s="47">
        <v>0</v>
      </c>
      <c r="Y150" s="47"/>
      <c r="Z150" s="47"/>
      <c r="AA150" s="47"/>
      <c r="AB150" s="47"/>
      <c r="AC150" s="47">
        <v>0</v>
      </c>
      <c r="AD150" s="47"/>
      <c r="AE150" s="47"/>
      <c r="AF150" s="47"/>
      <c r="AG150" s="47"/>
      <c r="AH150" s="47">
        <v>0</v>
      </c>
      <c r="AI150" s="47"/>
      <c r="AJ150" s="47"/>
      <c r="AK150" s="47"/>
      <c r="AL150" s="47"/>
      <c r="AM150" s="47">
        <v>0</v>
      </c>
    </row>
    <row r="151" spans="1:39" x14ac:dyDescent="0.45">
      <c r="B151" s="15">
        <f t="shared" si="16"/>
        <v>40</v>
      </c>
      <c r="C151" s="16">
        <f t="shared" si="17"/>
        <v>50</v>
      </c>
      <c r="D151" s="47">
        <v>0</v>
      </c>
      <c r="E151" s="47"/>
      <c r="F151" s="47"/>
      <c r="G151" s="47"/>
      <c r="H151" s="47"/>
      <c r="I151" s="47">
        <v>0</v>
      </c>
      <c r="J151" s="47"/>
      <c r="K151" s="47"/>
      <c r="L151" s="47"/>
      <c r="M151" s="47"/>
      <c r="N151" s="47">
        <v>0</v>
      </c>
      <c r="O151" s="47"/>
      <c r="P151" s="47"/>
      <c r="Q151" s="47"/>
      <c r="R151" s="47"/>
      <c r="S151" s="47">
        <v>0</v>
      </c>
      <c r="T151" s="47"/>
      <c r="U151" s="47"/>
      <c r="V151" s="47"/>
      <c r="W151" s="47"/>
      <c r="X151" s="47">
        <v>0</v>
      </c>
      <c r="Y151" s="47"/>
      <c r="Z151" s="47"/>
      <c r="AA151" s="47"/>
      <c r="AB151" s="47"/>
      <c r="AC151" s="47">
        <v>0</v>
      </c>
      <c r="AD151" s="47"/>
      <c r="AE151" s="47"/>
      <c r="AF151" s="47"/>
      <c r="AG151" s="47"/>
      <c r="AH151" s="47">
        <v>0</v>
      </c>
      <c r="AI151" s="47"/>
      <c r="AJ151" s="47"/>
      <c r="AK151" s="47"/>
      <c r="AL151" s="47"/>
      <c r="AM151" s="47">
        <v>0</v>
      </c>
    </row>
    <row r="152" spans="1:39" x14ac:dyDescent="0.45">
      <c r="B152" s="15">
        <f t="shared" si="16"/>
        <v>50</v>
      </c>
      <c r="C152" s="16">
        <f t="shared" si="17"/>
        <v>60</v>
      </c>
      <c r="D152" s="47">
        <v>0</v>
      </c>
      <c r="E152" s="47"/>
      <c r="F152" s="47"/>
      <c r="G152" s="47"/>
      <c r="H152" s="47"/>
      <c r="I152" s="47">
        <v>0</v>
      </c>
      <c r="J152" s="47"/>
      <c r="K152" s="47"/>
      <c r="L152" s="47"/>
      <c r="M152" s="47"/>
      <c r="N152" s="47">
        <v>0</v>
      </c>
      <c r="O152" s="47"/>
      <c r="P152" s="47"/>
      <c r="Q152" s="47"/>
      <c r="R152" s="47"/>
      <c r="S152" s="47">
        <v>0</v>
      </c>
      <c r="T152" s="47"/>
      <c r="U152" s="47"/>
      <c r="V152" s="47"/>
      <c r="W152" s="47"/>
      <c r="X152" s="47">
        <v>0</v>
      </c>
      <c r="Y152" s="47"/>
      <c r="Z152" s="47"/>
      <c r="AA152" s="47"/>
      <c r="AB152" s="47"/>
      <c r="AC152" s="47">
        <v>0</v>
      </c>
      <c r="AD152" s="47"/>
      <c r="AE152" s="47"/>
      <c r="AF152" s="47"/>
      <c r="AG152" s="47"/>
      <c r="AH152" s="47">
        <v>0</v>
      </c>
      <c r="AI152" s="47"/>
      <c r="AJ152" s="47"/>
      <c r="AK152" s="47"/>
      <c r="AL152" s="47"/>
      <c r="AM152" s="47">
        <v>0</v>
      </c>
    </row>
    <row r="153" spans="1:39" x14ac:dyDescent="0.45">
      <c r="B153" s="15">
        <f t="shared" si="16"/>
        <v>60</v>
      </c>
      <c r="C153" s="16">
        <f t="shared" si="17"/>
        <v>70</v>
      </c>
      <c r="D153" s="47">
        <v>0</v>
      </c>
      <c r="E153" s="47"/>
      <c r="F153" s="47"/>
      <c r="G153" s="47"/>
      <c r="H153" s="47"/>
      <c r="I153" s="47">
        <v>0</v>
      </c>
      <c r="J153" s="47"/>
      <c r="K153" s="47"/>
      <c r="L153" s="47"/>
      <c r="M153" s="47"/>
      <c r="N153" s="47">
        <v>0</v>
      </c>
      <c r="O153" s="47"/>
      <c r="P153" s="47"/>
      <c r="Q153" s="47"/>
      <c r="R153" s="47"/>
      <c r="S153" s="47">
        <v>0</v>
      </c>
      <c r="T153" s="47"/>
      <c r="U153" s="47"/>
      <c r="V153" s="47"/>
      <c r="W153" s="47"/>
      <c r="X153" s="47">
        <v>0</v>
      </c>
      <c r="Y153" s="47"/>
      <c r="Z153" s="47"/>
      <c r="AA153" s="47"/>
      <c r="AB153" s="47"/>
      <c r="AC153" s="47">
        <v>0</v>
      </c>
      <c r="AD153" s="47"/>
      <c r="AE153" s="47"/>
      <c r="AF153" s="47"/>
      <c r="AG153" s="47"/>
      <c r="AH153" s="47">
        <v>0</v>
      </c>
      <c r="AI153" s="47"/>
      <c r="AJ153" s="47"/>
      <c r="AK153" s="47"/>
      <c r="AL153" s="47"/>
      <c r="AM153" s="47">
        <v>0</v>
      </c>
    </row>
    <row r="154" spans="1:39" x14ac:dyDescent="0.45">
      <c r="B154" s="15">
        <f t="shared" si="16"/>
        <v>70</v>
      </c>
      <c r="C154" s="16">
        <f t="shared" si="17"/>
        <v>80</v>
      </c>
      <c r="D154" s="47">
        <v>0</v>
      </c>
      <c r="E154" s="47"/>
      <c r="F154" s="47"/>
      <c r="G154" s="47"/>
      <c r="H154" s="47"/>
      <c r="I154" s="47">
        <v>0</v>
      </c>
      <c r="J154" s="47"/>
      <c r="K154" s="47"/>
      <c r="L154" s="47"/>
      <c r="M154" s="47"/>
      <c r="N154" s="47">
        <v>0</v>
      </c>
      <c r="O154" s="47"/>
      <c r="P154" s="47"/>
      <c r="Q154" s="47"/>
      <c r="R154" s="47"/>
      <c r="S154" s="47">
        <v>0</v>
      </c>
      <c r="T154" s="47"/>
      <c r="U154" s="47"/>
      <c r="V154" s="47"/>
      <c r="W154" s="47"/>
      <c r="X154" s="47">
        <v>0</v>
      </c>
      <c r="Y154" s="47"/>
      <c r="Z154" s="47"/>
      <c r="AA154" s="47"/>
      <c r="AB154" s="47"/>
      <c r="AC154" s="47">
        <v>0</v>
      </c>
      <c r="AD154" s="47"/>
      <c r="AE154" s="47"/>
      <c r="AF154" s="47"/>
      <c r="AG154" s="47"/>
      <c r="AH154" s="47">
        <v>0</v>
      </c>
      <c r="AI154" s="47"/>
      <c r="AJ154" s="47"/>
      <c r="AK154" s="47"/>
      <c r="AL154" s="47"/>
      <c r="AM154" s="47">
        <v>0</v>
      </c>
    </row>
    <row r="155" spans="1:39" x14ac:dyDescent="0.45">
      <c r="B155" s="15">
        <f t="shared" si="16"/>
        <v>80</v>
      </c>
      <c r="C155" s="16">
        <f t="shared" si="17"/>
        <v>90</v>
      </c>
      <c r="D155" s="47">
        <v>0</v>
      </c>
      <c r="E155" s="47"/>
      <c r="F155" s="47"/>
      <c r="G155" s="47"/>
      <c r="H155" s="47"/>
      <c r="I155" s="47">
        <v>0</v>
      </c>
      <c r="J155" s="47"/>
      <c r="K155" s="47"/>
      <c r="L155" s="47"/>
      <c r="M155" s="47"/>
      <c r="N155" s="47">
        <v>0</v>
      </c>
      <c r="O155" s="47"/>
      <c r="P155" s="47"/>
      <c r="Q155" s="47"/>
      <c r="R155" s="47"/>
      <c r="S155" s="47">
        <v>0</v>
      </c>
      <c r="T155" s="47"/>
      <c r="U155" s="47"/>
      <c r="V155" s="47"/>
      <c r="W155" s="47"/>
      <c r="X155" s="47">
        <v>0</v>
      </c>
      <c r="Y155" s="47"/>
      <c r="Z155" s="47"/>
      <c r="AA155" s="47"/>
      <c r="AB155" s="47"/>
      <c r="AC155" s="47">
        <v>0</v>
      </c>
      <c r="AD155" s="47"/>
      <c r="AE155" s="47"/>
      <c r="AF155" s="47"/>
      <c r="AG155" s="47"/>
      <c r="AH155" s="47">
        <v>0</v>
      </c>
      <c r="AI155" s="47"/>
      <c r="AJ155" s="47"/>
      <c r="AK155" s="47"/>
      <c r="AL155" s="47"/>
      <c r="AM155" s="47">
        <v>0</v>
      </c>
    </row>
    <row r="156" spans="1:39" x14ac:dyDescent="0.45">
      <c r="B156" s="15">
        <f t="shared" si="16"/>
        <v>90</v>
      </c>
      <c r="C156" s="16">
        <f t="shared" si="17"/>
        <v>100</v>
      </c>
      <c r="D156" s="47">
        <v>0</v>
      </c>
      <c r="E156" s="47"/>
      <c r="F156" s="47"/>
      <c r="G156" s="47"/>
      <c r="H156" s="47"/>
      <c r="I156" s="47">
        <v>0</v>
      </c>
      <c r="J156" s="47"/>
      <c r="K156" s="47"/>
      <c r="L156" s="47"/>
      <c r="M156" s="47"/>
      <c r="N156" s="47">
        <v>0</v>
      </c>
      <c r="O156" s="47"/>
      <c r="P156" s="47"/>
      <c r="Q156" s="47"/>
      <c r="R156" s="47"/>
      <c r="S156" s="47">
        <v>0</v>
      </c>
      <c r="T156" s="47"/>
      <c r="U156" s="47"/>
      <c r="V156" s="47"/>
      <c r="W156" s="47"/>
      <c r="X156" s="47">
        <v>0</v>
      </c>
      <c r="Y156" s="47"/>
      <c r="Z156" s="47"/>
      <c r="AA156" s="47"/>
      <c r="AB156" s="47"/>
      <c r="AC156" s="47">
        <v>0</v>
      </c>
      <c r="AD156" s="47"/>
      <c r="AE156" s="47"/>
      <c r="AF156" s="47"/>
      <c r="AG156" s="47"/>
      <c r="AH156" s="47">
        <v>0</v>
      </c>
      <c r="AI156" s="47"/>
      <c r="AJ156" s="47"/>
      <c r="AK156" s="47"/>
      <c r="AL156" s="47"/>
      <c r="AM156" s="47">
        <v>0</v>
      </c>
    </row>
    <row r="157" spans="1:39" x14ac:dyDescent="0.45">
      <c r="B157" s="12">
        <f>C156</f>
        <v>100</v>
      </c>
      <c r="C157" s="11">
        <f t="shared" ref="C157:C186" si="19">B157+50</f>
        <v>150</v>
      </c>
      <c r="D157" s="47">
        <v>0</v>
      </c>
      <c r="E157" s="47"/>
      <c r="F157" s="47"/>
      <c r="G157" s="47"/>
      <c r="H157" s="47"/>
      <c r="I157" s="47">
        <v>0</v>
      </c>
      <c r="J157" s="47"/>
      <c r="K157" s="47"/>
      <c r="L157" s="47"/>
      <c r="M157" s="47"/>
      <c r="N157" s="47">
        <v>0</v>
      </c>
      <c r="O157" s="47"/>
      <c r="P157" s="47"/>
      <c r="Q157" s="47"/>
      <c r="R157" s="47"/>
      <c r="S157" s="47">
        <v>0</v>
      </c>
      <c r="T157" s="47"/>
      <c r="U157" s="47"/>
      <c r="V157" s="47"/>
      <c r="W157" s="47"/>
      <c r="X157" s="47">
        <v>0</v>
      </c>
      <c r="Y157" s="47"/>
      <c r="Z157" s="47"/>
      <c r="AA157" s="47"/>
      <c r="AB157" s="47"/>
      <c r="AC157" s="47">
        <v>0</v>
      </c>
      <c r="AD157" s="47"/>
      <c r="AE157" s="47"/>
      <c r="AF157" s="47"/>
      <c r="AG157" s="47"/>
      <c r="AH157" s="47">
        <v>0</v>
      </c>
      <c r="AI157" s="47"/>
      <c r="AJ157" s="47"/>
      <c r="AK157" s="47"/>
      <c r="AL157" s="47"/>
      <c r="AM157" s="47">
        <v>0</v>
      </c>
    </row>
    <row r="158" spans="1:39" x14ac:dyDescent="0.45">
      <c r="B158" s="12">
        <f t="shared" ref="B158:B186" si="20">C157</f>
        <v>150</v>
      </c>
      <c r="C158" s="11">
        <f t="shared" si="19"/>
        <v>200</v>
      </c>
      <c r="D158" s="47">
        <v>0</v>
      </c>
      <c r="E158" s="47"/>
      <c r="F158" s="47"/>
      <c r="G158" s="47"/>
      <c r="H158" s="47"/>
      <c r="I158" s="47">
        <v>0</v>
      </c>
      <c r="J158" s="47"/>
      <c r="K158" s="47"/>
      <c r="L158" s="47"/>
      <c r="M158" s="47"/>
      <c r="N158" s="47">
        <v>0</v>
      </c>
      <c r="O158" s="47"/>
      <c r="P158" s="47"/>
      <c r="Q158" s="47"/>
      <c r="R158" s="47"/>
      <c r="S158" s="47">
        <v>0</v>
      </c>
      <c r="T158" s="47"/>
      <c r="U158" s="47"/>
      <c r="V158" s="47"/>
      <c r="W158" s="47"/>
      <c r="X158" s="47">
        <v>0</v>
      </c>
      <c r="Y158" s="47"/>
      <c r="Z158" s="47"/>
      <c r="AA158" s="47"/>
      <c r="AB158" s="47"/>
      <c r="AC158" s="47">
        <v>0</v>
      </c>
      <c r="AD158" s="47"/>
      <c r="AE158" s="47"/>
      <c r="AF158" s="47"/>
      <c r="AG158" s="47"/>
      <c r="AH158" s="47">
        <v>0</v>
      </c>
      <c r="AI158" s="47"/>
      <c r="AJ158" s="47"/>
      <c r="AK158" s="47"/>
      <c r="AL158" s="47"/>
      <c r="AM158" s="47">
        <v>0</v>
      </c>
    </row>
    <row r="159" spans="1:39" x14ac:dyDescent="0.45">
      <c r="B159" s="12">
        <f t="shared" si="20"/>
        <v>200</v>
      </c>
      <c r="C159" s="11">
        <f t="shared" si="19"/>
        <v>250</v>
      </c>
      <c r="D159" s="47">
        <v>0</v>
      </c>
      <c r="E159" s="47"/>
      <c r="F159" s="47"/>
      <c r="G159" s="47"/>
      <c r="H159" s="47"/>
      <c r="I159" s="47">
        <v>0</v>
      </c>
      <c r="J159" s="47"/>
      <c r="K159" s="47"/>
      <c r="L159" s="47"/>
      <c r="M159" s="47"/>
      <c r="N159" s="47">
        <v>0</v>
      </c>
      <c r="O159" s="47"/>
      <c r="P159" s="47"/>
      <c r="Q159" s="47"/>
      <c r="R159" s="47"/>
      <c r="S159" s="47">
        <v>0</v>
      </c>
      <c r="T159" s="47"/>
      <c r="U159" s="47"/>
      <c r="V159" s="47"/>
      <c r="W159" s="47"/>
      <c r="X159" s="47">
        <v>0</v>
      </c>
      <c r="Y159" s="47"/>
      <c r="Z159" s="47"/>
      <c r="AA159" s="47"/>
      <c r="AB159" s="47"/>
      <c r="AC159" s="47">
        <v>0</v>
      </c>
      <c r="AD159" s="47"/>
      <c r="AE159" s="47"/>
      <c r="AF159" s="47"/>
      <c r="AG159" s="47"/>
      <c r="AH159" s="47">
        <v>0</v>
      </c>
      <c r="AI159" s="47"/>
      <c r="AJ159" s="47"/>
      <c r="AK159" s="47"/>
      <c r="AL159" s="47"/>
      <c r="AM159" s="47">
        <v>0</v>
      </c>
    </row>
    <row r="160" spans="1:39" x14ac:dyDescent="0.45">
      <c r="B160" s="12">
        <f t="shared" si="20"/>
        <v>250</v>
      </c>
      <c r="C160" s="11">
        <f t="shared" si="19"/>
        <v>300</v>
      </c>
      <c r="D160" s="47">
        <v>0</v>
      </c>
      <c r="E160" s="47"/>
      <c r="F160" s="47"/>
      <c r="G160" s="47"/>
      <c r="H160" s="47"/>
      <c r="I160" s="47">
        <v>0</v>
      </c>
      <c r="J160" s="47"/>
      <c r="K160" s="47"/>
      <c r="L160" s="47"/>
      <c r="M160" s="47"/>
      <c r="N160" s="47">
        <v>0</v>
      </c>
      <c r="O160" s="47"/>
      <c r="P160" s="47"/>
      <c r="Q160" s="47"/>
      <c r="R160" s="47"/>
      <c r="S160" s="47">
        <v>0</v>
      </c>
      <c r="T160" s="47"/>
      <c r="U160" s="47"/>
      <c r="V160" s="47"/>
      <c r="W160" s="47"/>
      <c r="X160" s="47">
        <v>0</v>
      </c>
      <c r="Y160" s="47"/>
      <c r="Z160" s="47"/>
      <c r="AA160" s="47"/>
      <c r="AB160" s="47"/>
      <c r="AC160" s="47">
        <v>0</v>
      </c>
      <c r="AD160" s="47"/>
      <c r="AE160" s="47"/>
      <c r="AF160" s="47"/>
      <c r="AG160" s="47"/>
      <c r="AH160" s="47">
        <v>0</v>
      </c>
      <c r="AI160" s="47"/>
      <c r="AJ160" s="47"/>
      <c r="AK160" s="47"/>
      <c r="AL160" s="47"/>
      <c r="AM160" s="47">
        <v>0</v>
      </c>
    </row>
    <row r="161" spans="2:39" x14ac:dyDescent="0.45">
      <c r="B161" s="12">
        <f t="shared" si="20"/>
        <v>300</v>
      </c>
      <c r="C161" s="11">
        <f t="shared" si="19"/>
        <v>350</v>
      </c>
      <c r="D161" s="47">
        <v>0</v>
      </c>
      <c r="E161" s="47"/>
      <c r="F161" s="47"/>
      <c r="G161" s="47"/>
      <c r="H161" s="47"/>
      <c r="I161" s="47">
        <v>0</v>
      </c>
      <c r="J161" s="47"/>
      <c r="K161" s="47"/>
      <c r="L161" s="47"/>
      <c r="M161" s="47"/>
      <c r="N161" s="47">
        <v>0</v>
      </c>
      <c r="O161" s="47"/>
      <c r="P161" s="47"/>
      <c r="Q161" s="47"/>
      <c r="R161" s="47"/>
      <c r="S161" s="47">
        <v>0</v>
      </c>
      <c r="T161" s="47"/>
      <c r="U161" s="47"/>
      <c r="V161" s="47"/>
      <c r="W161" s="47"/>
      <c r="X161" s="47">
        <v>0</v>
      </c>
      <c r="Y161" s="47"/>
      <c r="Z161" s="47"/>
      <c r="AA161" s="47"/>
      <c r="AB161" s="47"/>
      <c r="AC161" s="47">
        <v>0</v>
      </c>
      <c r="AD161" s="47"/>
      <c r="AE161" s="47"/>
      <c r="AF161" s="47"/>
      <c r="AG161" s="47"/>
      <c r="AH161" s="47">
        <v>0</v>
      </c>
      <c r="AI161" s="47"/>
      <c r="AJ161" s="47"/>
      <c r="AK161" s="47"/>
      <c r="AL161" s="47"/>
      <c r="AM161" s="47">
        <v>0</v>
      </c>
    </row>
    <row r="162" spans="2:39" x14ac:dyDescent="0.45">
      <c r="B162" s="12">
        <f t="shared" si="20"/>
        <v>350</v>
      </c>
      <c r="C162" s="11">
        <f t="shared" si="19"/>
        <v>400</v>
      </c>
      <c r="D162" s="47">
        <v>0</v>
      </c>
      <c r="E162" s="47"/>
      <c r="F162" s="47"/>
      <c r="G162" s="47"/>
      <c r="H162" s="47"/>
      <c r="I162" s="47">
        <v>0</v>
      </c>
      <c r="J162" s="47"/>
      <c r="K162" s="47"/>
      <c r="L162" s="47"/>
      <c r="M162" s="47"/>
      <c r="N162" s="47">
        <v>0</v>
      </c>
      <c r="O162" s="47"/>
      <c r="P162" s="47"/>
      <c r="Q162" s="47"/>
      <c r="R162" s="47"/>
      <c r="S162" s="47">
        <v>0</v>
      </c>
      <c r="T162" s="47"/>
      <c r="U162" s="47"/>
      <c r="V162" s="47"/>
      <c r="W162" s="47"/>
      <c r="X162" s="47">
        <v>0</v>
      </c>
      <c r="Y162" s="47"/>
      <c r="Z162" s="47"/>
      <c r="AA162" s="47"/>
      <c r="AB162" s="47"/>
      <c r="AC162" s="47">
        <v>0</v>
      </c>
      <c r="AD162" s="47"/>
      <c r="AE162" s="47"/>
      <c r="AF162" s="47"/>
      <c r="AG162" s="47"/>
      <c r="AH162" s="47">
        <v>0</v>
      </c>
      <c r="AI162" s="47"/>
      <c r="AJ162" s="47"/>
      <c r="AK162" s="47"/>
      <c r="AL162" s="47"/>
      <c r="AM162" s="47">
        <v>0</v>
      </c>
    </row>
    <row r="163" spans="2:39" x14ac:dyDescent="0.45">
      <c r="B163" s="12">
        <f t="shared" si="20"/>
        <v>400</v>
      </c>
      <c r="C163" s="11">
        <f t="shared" si="19"/>
        <v>450</v>
      </c>
      <c r="D163" s="47">
        <v>0</v>
      </c>
      <c r="E163" s="47"/>
      <c r="F163" s="47"/>
      <c r="G163" s="47"/>
      <c r="H163" s="47"/>
      <c r="I163" s="47">
        <v>0</v>
      </c>
      <c r="J163" s="47"/>
      <c r="K163" s="47"/>
      <c r="L163" s="47"/>
      <c r="M163" s="47"/>
      <c r="N163" s="47">
        <v>0</v>
      </c>
      <c r="O163" s="47"/>
      <c r="P163" s="47"/>
      <c r="Q163" s="47"/>
      <c r="R163" s="47"/>
      <c r="S163" s="47">
        <v>0</v>
      </c>
      <c r="T163" s="47"/>
      <c r="U163" s="47"/>
      <c r="V163" s="47"/>
      <c r="W163" s="47"/>
      <c r="X163" s="47">
        <v>0</v>
      </c>
      <c r="Y163" s="47"/>
      <c r="Z163" s="47"/>
      <c r="AA163" s="47"/>
      <c r="AB163" s="47"/>
      <c r="AC163" s="47">
        <v>0</v>
      </c>
      <c r="AD163" s="47"/>
      <c r="AE163" s="47"/>
      <c r="AF163" s="47"/>
      <c r="AG163" s="47"/>
      <c r="AH163" s="47">
        <v>0</v>
      </c>
      <c r="AI163" s="47"/>
      <c r="AJ163" s="47"/>
      <c r="AK163" s="47"/>
      <c r="AL163" s="47"/>
      <c r="AM163" s="47">
        <v>0</v>
      </c>
    </row>
    <row r="164" spans="2:39" x14ac:dyDescent="0.45">
      <c r="B164" s="12">
        <f t="shared" si="20"/>
        <v>450</v>
      </c>
      <c r="C164" s="11">
        <f t="shared" si="19"/>
        <v>500</v>
      </c>
      <c r="D164" s="47">
        <v>0</v>
      </c>
      <c r="E164" s="47"/>
      <c r="F164" s="47"/>
      <c r="G164" s="47"/>
      <c r="H164" s="47"/>
      <c r="I164" s="47">
        <v>0</v>
      </c>
      <c r="J164" s="47"/>
      <c r="K164" s="47"/>
      <c r="L164" s="47"/>
      <c r="M164" s="47"/>
      <c r="N164" s="47">
        <v>0</v>
      </c>
      <c r="O164" s="47"/>
      <c r="P164" s="47"/>
      <c r="Q164" s="47"/>
      <c r="R164" s="47"/>
      <c r="S164" s="47">
        <v>0</v>
      </c>
      <c r="T164" s="47"/>
      <c r="U164" s="47"/>
      <c r="V164" s="47"/>
      <c r="W164" s="47"/>
      <c r="X164" s="47">
        <v>0</v>
      </c>
      <c r="Y164" s="47"/>
      <c r="Z164" s="47"/>
      <c r="AA164" s="47"/>
      <c r="AB164" s="47"/>
      <c r="AC164" s="47">
        <v>0</v>
      </c>
      <c r="AD164" s="47"/>
      <c r="AE164" s="47"/>
      <c r="AF164" s="47"/>
      <c r="AG164" s="47"/>
      <c r="AH164" s="47">
        <v>0</v>
      </c>
      <c r="AI164" s="47"/>
      <c r="AJ164" s="47"/>
      <c r="AK164" s="47"/>
      <c r="AL164" s="47"/>
      <c r="AM164" s="47">
        <v>0</v>
      </c>
    </row>
    <row r="165" spans="2:39" x14ac:dyDescent="0.45">
      <c r="B165" s="12">
        <f t="shared" si="20"/>
        <v>500</v>
      </c>
      <c r="C165" s="11">
        <f t="shared" si="19"/>
        <v>550</v>
      </c>
      <c r="D165" s="47">
        <v>0</v>
      </c>
      <c r="E165" s="47"/>
      <c r="F165" s="47"/>
      <c r="G165" s="47"/>
      <c r="H165" s="47"/>
      <c r="I165" s="47">
        <v>0</v>
      </c>
      <c r="J165" s="47"/>
      <c r="K165" s="47"/>
      <c r="L165" s="47"/>
      <c r="M165" s="47"/>
      <c r="N165" s="47">
        <v>0</v>
      </c>
      <c r="O165" s="47"/>
      <c r="P165" s="47"/>
      <c r="Q165" s="47"/>
      <c r="R165" s="47"/>
      <c r="S165" s="47">
        <v>0</v>
      </c>
      <c r="T165" s="47"/>
      <c r="U165" s="47"/>
      <c r="V165" s="47"/>
      <c r="W165" s="47"/>
      <c r="X165" s="47">
        <v>0</v>
      </c>
      <c r="Y165" s="47"/>
      <c r="Z165" s="47"/>
      <c r="AA165" s="47"/>
      <c r="AB165" s="47"/>
      <c r="AC165" s="47">
        <v>0</v>
      </c>
      <c r="AD165" s="47"/>
      <c r="AE165" s="47"/>
      <c r="AF165" s="47"/>
      <c r="AG165" s="47"/>
      <c r="AH165" s="47">
        <v>0</v>
      </c>
      <c r="AI165" s="47"/>
      <c r="AJ165" s="47"/>
      <c r="AK165" s="47"/>
      <c r="AL165" s="47"/>
      <c r="AM165" s="47">
        <v>0</v>
      </c>
    </row>
    <row r="166" spans="2:39" x14ac:dyDescent="0.45">
      <c r="B166" s="12">
        <f t="shared" si="20"/>
        <v>550</v>
      </c>
      <c r="C166" s="11">
        <f t="shared" si="19"/>
        <v>600</v>
      </c>
      <c r="D166" s="47">
        <v>0</v>
      </c>
      <c r="E166" s="47"/>
      <c r="F166" s="47"/>
      <c r="G166" s="47"/>
      <c r="H166" s="47"/>
      <c r="I166" s="47">
        <v>0</v>
      </c>
      <c r="J166" s="47"/>
      <c r="K166" s="47"/>
      <c r="L166" s="47"/>
      <c r="M166" s="47"/>
      <c r="N166" s="47">
        <v>0</v>
      </c>
      <c r="O166" s="47"/>
      <c r="P166" s="47"/>
      <c r="Q166" s="47"/>
      <c r="R166" s="47"/>
      <c r="S166" s="47">
        <v>0</v>
      </c>
      <c r="T166" s="47"/>
      <c r="U166" s="47"/>
      <c r="V166" s="47"/>
      <c r="W166" s="47"/>
      <c r="X166" s="47">
        <v>0</v>
      </c>
      <c r="Y166" s="47"/>
      <c r="Z166" s="47"/>
      <c r="AA166" s="47"/>
      <c r="AB166" s="47"/>
      <c r="AC166" s="47">
        <v>0</v>
      </c>
      <c r="AD166" s="47"/>
      <c r="AE166" s="47"/>
      <c r="AF166" s="47"/>
      <c r="AG166" s="47"/>
      <c r="AH166" s="47">
        <v>0</v>
      </c>
      <c r="AI166" s="47"/>
      <c r="AJ166" s="47"/>
      <c r="AK166" s="47"/>
      <c r="AL166" s="47"/>
      <c r="AM166" s="47">
        <v>0</v>
      </c>
    </row>
    <row r="167" spans="2:39" x14ac:dyDescent="0.45">
      <c r="B167" s="12">
        <f t="shared" si="20"/>
        <v>600</v>
      </c>
      <c r="C167" s="11">
        <f t="shared" si="19"/>
        <v>650</v>
      </c>
      <c r="D167" s="47">
        <v>0</v>
      </c>
      <c r="E167" s="47"/>
      <c r="F167" s="47"/>
      <c r="G167" s="47"/>
      <c r="H167" s="47"/>
      <c r="I167" s="47">
        <v>0</v>
      </c>
      <c r="J167" s="47"/>
      <c r="K167" s="47"/>
      <c r="L167" s="47"/>
      <c r="M167" s="47"/>
      <c r="N167" s="47">
        <v>0</v>
      </c>
      <c r="O167" s="47"/>
      <c r="P167" s="47"/>
      <c r="Q167" s="47"/>
      <c r="R167" s="47"/>
      <c r="S167" s="47">
        <v>0</v>
      </c>
      <c r="T167" s="47"/>
      <c r="U167" s="47"/>
      <c r="V167" s="47"/>
      <c r="W167" s="47"/>
      <c r="X167" s="47">
        <v>0</v>
      </c>
      <c r="Y167" s="47"/>
      <c r="Z167" s="47"/>
      <c r="AA167" s="47"/>
      <c r="AB167" s="47"/>
      <c r="AC167" s="47">
        <v>0</v>
      </c>
      <c r="AD167" s="47"/>
      <c r="AE167" s="47"/>
      <c r="AF167" s="47"/>
      <c r="AG167" s="47"/>
      <c r="AH167" s="47">
        <v>0</v>
      </c>
      <c r="AI167" s="47"/>
      <c r="AJ167" s="47"/>
      <c r="AK167" s="47"/>
      <c r="AL167" s="47"/>
      <c r="AM167" s="47">
        <v>0</v>
      </c>
    </row>
    <row r="168" spans="2:39" x14ac:dyDescent="0.45">
      <c r="B168" s="12">
        <f t="shared" si="20"/>
        <v>650</v>
      </c>
      <c r="C168" s="11">
        <f t="shared" si="19"/>
        <v>700</v>
      </c>
      <c r="D168" s="47">
        <v>0</v>
      </c>
      <c r="E168" s="47"/>
      <c r="F168" s="47"/>
      <c r="G168" s="47"/>
      <c r="H168" s="47"/>
      <c r="I168" s="47">
        <v>0</v>
      </c>
      <c r="J168" s="47"/>
      <c r="K168" s="47"/>
      <c r="L168" s="47"/>
      <c r="M168" s="47"/>
      <c r="N168" s="47">
        <v>0</v>
      </c>
      <c r="O168" s="47"/>
      <c r="P168" s="47"/>
      <c r="Q168" s="47"/>
      <c r="R168" s="47"/>
      <c r="S168" s="47">
        <v>0</v>
      </c>
      <c r="T168" s="47"/>
      <c r="U168" s="47"/>
      <c r="V168" s="47"/>
      <c r="W168" s="47"/>
      <c r="X168" s="47">
        <v>0</v>
      </c>
      <c r="Y168" s="47"/>
      <c r="Z168" s="47"/>
      <c r="AA168" s="47"/>
      <c r="AB168" s="47"/>
      <c r="AC168" s="47">
        <v>0</v>
      </c>
      <c r="AD168" s="47"/>
      <c r="AE168" s="47"/>
      <c r="AF168" s="47"/>
      <c r="AG168" s="47"/>
      <c r="AH168" s="47">
        <v>0</v>
      </c>
      <c r="AI168" s="47"/>
      <c r="AJ168" s="47"/>
      <c r="AK168" s="47"/>
      <c r="AL168" s="47"/>
      <c r="AM168" s="47">
        <v>0</v>
      </c>
    </row>
    <row r="169" spans="2:39" x14ac:dyDescent="0.45">
      <c r="B169" s="12">
        <f t="shared" si="20"/>
        <v>700</v>
      </c>
      <c r="C169" s="11">
        <f t="shared" si="19"/>
        <v>750</v>
      </c>
      <c r="D169" s="47">
        <v>0</v>
      </c>
      <c r="E169" s="47"/>
      <c r="F169" s="47"/>
      <c r="G169" s="47"/>
      <c r="H169" s="47"/>
      <c r="I169" s="47">
        <v>0</v>
      </c>
      <c r="J169" s="47"/>
      <c r="K169" s="47"/>
      <c r="L169" s="47"/>
      <c r="M169" s="47"/>
      <c r="N169" s="47">
        <v>0</v>
      </c>
      <c r="O169" s="47"/>
      <c r="P169" s="47"/>
      <c r="Q169" s="47"/>
      <c r="R169" s="47"/>
      <c r="S169" s="47">
        <v>0</v>
      </c>
      <c r="T169" s="47"/>
      <c r="U169" s="47"/>
      <c r="V169" s="47"/>
      <c r="W169" s="47"/>
      <c r="X169" s="47">
        <v>0</v>
      </c>
      <c r="Y169" s="47"/>
      <c r="Z169" s="47"/>
      <c r="AA169" s="47"/>
      <c r="AB169" s="47"/>
      <c r="AC169" s="47">
        <v>0</v>
      </c>
      <c r="AD169" s="47"/>
      <c r="AE169" s="47"/>
      <c r="AF169" s="47"/>
      <c r="AG169" s="47"/>
      <c r="AH169" s="47">
        <v>0</v>
      </c>
      <c r="AI169" s="47"/>
      <c r="AJ169" s="47"/>
      <c r="AK169" s="47"/>
      <c r="AL169" s="47"/>
      <c r="AM169" s="47">
        <v>0</v>
      </c>
    </row>
    <row r="170" spans="2:39" x14ac:dyDescent="0.45">
      <c r="B170" s="12">
        <f t="shared" si="20"/>
        <v>750</v>
      </c>
      <c r="C170" s="11">
        <f t="shared" si="19"/>
        <v>800</v>
      </c>
      <c r="D170" s="47">
        <v>0</v>
      </c>
      <c r="E170" s="47"/>
      <c r="F170" s="47"/>
      <c r="G170" s="47"/>
      <c r="H170" s="47"/>
      <c r="I170" s="47">
        <v>0</v>
      </c>
      <c r="J170" s="47"/>
      <c r="K170" s="47"/>
      <c r="L170" s="47"/>
      <c r="M170" s="47"/>
      <c r="N170" s="47">
        <v>0</v>
      </c>
      <c r="O170" s="47"/>
      <c r="P170" s="47"/>
      <c r="Q170" s="47"/>
      <c r="R170" s="47"/>
      <c r="S170" s="47">
        <v>0</v>
      </c>
      <c r="T170" s="47"/>
      <c r="U170" s="47"/>
      <c r="V170" s="47"/>
      <c r="W170" s="47"/>
      <c r="X170" s="47">
        <v>0</v>
      </c>
      <c r="Y170" s="47"/>
      <c r="Z170" s="47"/>
      <c r="AA170" s="47"/>
      <c r="AB170" s="47"/>
      <c r="AC170" s="47">
        <v>0</v>
      </c>
      <c r="AD170" s="47"/>
      <c r="AE170" s="47"/>
      <c r="AF170" s="47"/>
      <c r="AG170" s="47"/>
      <c r="AH170" s="47">
        <v>0</v>
      </c>
      <c r="AI170" s="47"/>
      <c r="AJ170" s="47"/>
      <c r="AK170" s="47"/>
      <c r="AL170" s="47"/>
      <c r="AM170" s="47">
        <v>0</v>
      </c>
    </row>
    <row r="171" spans="2:39" x14ac:dyDescent="0.45">
      <c r="B171" s="12">
        <f t="shared" si="20"/>
        <v>800</v>
      </c>
      <c r="C171" s="11">
        <f t="shared" si="19"/>
        <v>850</v>
      </c>
      <c r="D171" s="47">
        <v>0</v>
      </c>
      <c r="E171" s="47"/>
      <c r="F171" s="47"/>
      <c r="G171" s="47"/>
      <c r="H171" s="47"/>
      <c r="I171" s="47">
        <v>0</v>
      </c>
      <c r="J171" s="47"/>
      <c r="K171" s="47"/>
      <c r="L171" s="47"/>
      <c r="M171" s="47"/>
      <c r="N171" s="47">
        <v>0</v>
      </c>
      <c r="O171" s="47"/>
      <c r="P171" s="47"/>
      <c r="Q171" s="47"/>
      <c r="R171" s="47"/>
      <c r="S171" s="47">
        <v>0</v>
      </c>
      <c r="T171" s="47"/>
      <c r="U171" s="47"/>
      <c r="V171" s="47"/>
      <c r="W171" s="47"/>
      <c r="X171" s="47">
        <v>0</v>
      </c>
      <c r="Y171" s="47"/>
      <c r="Z171" s="47"/>
      <c r="AA171" s="47"/>
      <c r="AB171" s="47"/>
      <c r="AC171" s="47">
        <v>0</v>
      </c>
      <c r="AD171" s="47"/>
      <c r="AE171" s="47"/>
      <c r="AF171" s="47"/>
      <c r="AG171" s="47"/>
      <c r="AH171" s="47">
        <v>0</v>
      </c>
      <c r="AI171" s="47"/>
      <c r="AJ171" s="47"/>
      <c r="AK171" s="47"/>
      <c r="AL171" s="47"/>
      <c r="AM171" s="47">
        <v>0</v>
      </c>
    </row>
    <row r="172" spans="2:39" x14ac:dyDescent="0.45">
      <c r="B172" s="12">
        <f t="shared" si="20"/>
        <v>850</v>
      </c>
      <c r="C172" s="11">
        <f t="shared" si="19"/>
        <v>900</v>
      </c>
      <c r="D172" s="47">
        <v>0</v>
      </c>
      <c r="E172" s="47"/>
      <c r="F172" s="47"/>
      <c r="G172" s="47"/>
      <c r="H172" s="47"/>
      <c r="I172" s="47">
        <v>0</v>
      </c>
      <c r="J172" s="47"/>
      <c r="K172" s="47"/>
      <c r="L172" s="47"/>
      <c r="M172" s="47"/>
      <c r="N172" s="47">
        <v>0</v>
      </c>
      <c r="O172" s="47"/>
      <c r="P172" s="47"/>
      <c r="Q172" s="47"/>
      <c r="R172" s="47"/>
      <c r="S172" s="47">
        <v>0</v>
      </c>
      <c r="T172" s="47"/>
      <c r="U172" s="47"/>
      <c r="V172" s="47"/>
      <c r="W172" s="47"/>
      <c r="X172" s="47">
        <v>0</v>
      </c>
      <c r="Y172" s="47"/>
      <c r="Z172" s="47"/>
      <c r="AA172" s="47"/>
      <c r="AB172" s="47"/>
      <c r="AC172" s="47">
        <v>0</v>
      </c>
      <c r="AD172" s="47"/>
      <c r="AE172" s="47"/>
      <c r="AF172" s="47"/>
      <c r="AG172" s="47"/>
      <c r="AH172" s="47">
        <v>0</v>
      </c>
      <c r="AI172" s="47"/>
      <c r="AJ172" s="47"/>
      <c r="AK172" s="47"/>
      <c r="AL172" s="47"/>
      <c r="AM172" s="47">
        <v>0</v>
      </c>
    </row>
    <row r="173" spans="2:39" x14ac:dyDescent="0.45">
      <c r="B173" s="12">
        <f t="shared" si="20"/>
        <v>900</v>
      </c>
      <c r="C173" s="11">
        <f t="shared" si="19"/>
        <v>950</v>
      </c>
      <c r="D173" s="47">
        <v>0</v>
      </c>
      <c r="E173" s="47"/>
      <c r="F173" s="47"/>
      <c r="G173" s="47"/>
      <c r="H173" s="47"/>
      <c r="I173" s="47">
        <v>0</v>
      </c>
      <c r="J173" s="47"/>
      <c r="K173" s="47"/>
      <c r="L173" s="47"/>
      <c r="M173" s="47"/>
      <c r="N173" s="47">
        <v>0</v>
      </c>
      <c r="O173" s="47"/>
      <c r="P173" s="47"/>
      <c r="Q173" s="47"/>
      <c r="R173" s="47"/>
      <c r="S173" s="47">
        <v>0</v>
      </c>
      <c r="T173" s="47"/>
      <c r="U173" s="47"/>
      <c r="V173" s="47"/>
      <c r="W173" s="47"/>
      <c r="X173" s="47">
        <v>0</v>
      </c>
      <c r="Y173" s="47"/>
      <c r="Z173" s="47"/>
      <c r="AA173" s="47"/>
      <c r="AB173" s="47"/>
      <c r="AC173" s="47">
        <v>0</v>
      </c>
      <c r="AD173" s="47"/>
      <c r="AE173" s="47"/>
      <c r="AF173" s="47"/>
      <c r="AG173" s="47"/>
      <c r="AH173" s="47">
        <v>0</v>
      </c>
      <c r="AI173" s="47"/>
      <c r="AJ173" s="47"/>
      <c r="AK173" s="47"/>
      <c r="AL173" s="47"/>
      <c r="AM173" s="47">
        <v>0</v>
      </c>
    </row>
    <row r="174" spans="2:39" x14ac:dyDescent="0.45">
      <c r="B174" s="12">
        <f t="shared" si="20"/>
        <v>950</v>
      </c>
      <c r="C174" s="11">
        <f t="shared" si="19"/>
        <v>1000</v>
      </c>
      <c r="D174" s="47">
        <v>0</v>
      </c>
      <c r="E174" s="47"/>
      <c r="F174" s="47"/>
      <c r="G174" s="47"/>
      <c r="H174" s="47"/>
      <c r="I174" s="47">
        <v>0</v>
      </c>
      <c r="J174" s="47"/>
      <c r="K174" s="47"/>
      <c r="L174" s="47"/>
      <c r="M174" s="47"/>
      <c r="N174" s="47">
        <v>0</v>
      </c>
      <c r="O174" s="47"/>
      <c r="P174" s="47"/>
      <c r="Q174" s="47"/>
      <c r="R174" s="47"/>
      <c r="S174" s="47">
        <v>0</v>
      </c>
      <c r="T174" s="47"/>
      <c r="U174" s="47"/>
      <c r="V174" s="47"/>
      <c r="W174" s="47"/>
      <c r="X174" s="47">
        <v>0</v>
      </c>
      <c r="Y174" s="47"/>
      <c r="Z174" s="47"/>
      <c r="AA174" s="47"/>
      <c r="AB174" s="47"/>
      <c r="AC174" s="47">
        <v>0</v>
      </c>
      <c r="AD174" s="47"/>
      <c r="AE174" s="47"/>
      <c r="AF174" s="47"/>
      <c r="AG174" s="47"/>
      <c r="AH174" s="47">
        <v>0</v>
      </c>
      <c r="AI174" s="47"/>
      <c r="AJ174" s="47"/>
      <c r="AK174" s="47"/>
      <c r="AL174" s="47"/>
      <c r="AM174" s="47">
        <v>0</v>
      </c>
    </row>
    <row r="175" spans="2:39" x14ac:dyDescent="0.45">
      <c r="B175" s="12">
        <f t="shared" si="20"/>
        <v>1000</v>
      </c>
      <c r="C175" s="11">
        <f t="shared" si="19"/>
        <v>1050</v>
      </c>
      <c r="D175" s="47">
        <v>0</v>
      </c>
      <c r="E175" s="47"/>
      <c r="F175" s="47"/>
      <c r="G175" s="47"/>
      <c r="H175" s="47"/>
      <c r="I175" s="47">
        <v>0</v>
      </c>
      <c r="J175" s="47"/>
      <c r="K175" s="47"/>
      <c r="L175" s="47"/>
      <c r="M175" s="47"/>
      <c r="N175" s="47">
        <v>0</v>
      </c>
      <c r="O175" s="47"/>
      <c r="P175" s="47"/>
      <c r="Q175" s="47"/>
      <c r="R175" s="47"/>
      <c r="S175" s="47">
        <v>0</v>
      </c>
      <c r="T175" s="47"/>
      <c r="U175" s="47"/>
      <c r="V175" s="47"/>
      <c r="W175" s="47"/>
      <c r="X175" s="47">
        <v>0</v>
      </c>
      <c r="Y175" s="47"/>
      <c r="Z175" s="47"/>
      <c r="AA175" s="47"/>
      <c r="AB175" s="47"/>
      <c r="AC175" s="47">
        <v>0</v>
      </c>
      <c r="AD175" s="47"/>
      <c r="AE175" s="47"/>
      <c r="AF175" s="47"/>
      <c r="AG175" s="47"/>
      <c r="AH175" s="47">
        <v>0</v>
      </c>
      <c r="AI175" s="47"/>
      <c r="AJ175" s="47"/>
      <c r="AK175" s="47"/>
      <c r="AL175" s="47"/>
      <c r="AM175" s="47">
        <v>0</v>
      </c>
    </row>
    <row r="176" spans="2:39" x14ac:dyDescent="0.45">
      <c r="B176" s="12">
        <f t="shared" si="20"/>
        <v>1050</v>
      </c>
      <c r="C176" s="11">
        <f t="shared" si="19"/>
        <v>1100</v>
      </c>
      <c r="D176" s="47">
        <v>0</v>
      </c>
      <c r="E176" s="47"/>
      <c r="F176" s="47"/>
      <c r="G176" s="47"/>
      <c r="H176" s="47"/>
      <c r="I176" s="47">
        <v>0</v>
      </c>
      <c r="J176" s="47"/>
      <c r="K176" s="47"/>
      <c r="L176" s="47"/>
      <c r="M176" s="47"/>
      <c r="N176" s="47">
        <v>0</v>
      </c>
      <c r="O176" s="47"/>
      <c r="P176" s="47"/>
      <c r="Q176" s="47"/>
      <c r="R176" s="47"/>
      <c r="S176" s="47">
        <v>0</v>
      </c>
      <c r="T176" s="47"/>
      <c r="U176" s="47"/>
      <c r="V176" s="47"/>
      <c r="W176" s="47"/>
      <c r="X176" s="47">
        <v>0</v>
      </c>
      <c r="Y176" s="47"/>
      <c r="Z176" s="47"/>
      <c r="AA176" s="47"/>
      <c r="AB176" s="47"/>
      <c r="AC176" s="47">
        <v>0</v>
      </c>
      <c r="AD176" s="47"/>
      <c r="AE176" s="47"/>
      <c r="AF176" s="47"/>
      <c r="AG176" s="47"/>
      <c r="AH176" s="47">
        <v>0</v>
      </c>
      <c r="AI176" s="47"/>
      <c r="AJ176" s="47"/>
      <c r="AK176" s="47"/>
      <c r="AL176" s="47"/>
      <c r="AM176" s="47">
        <v>0</v>
      </c>
    </row>
    <row r="177" spans="2:39" x14ac:dyDescent="0.45">
      <c r="B177" s="12">
        <f t="shared" si="20"/>
        <v>1100</v>
      </c>
      <c r="C177" s="11">
        <f t="shared" si="19"/>
        <v>1150</v>
      </c>
      <c r="D177" s="47">
        <v>0</v>
      </c>
      <c r="E177" s="47"/>
      <c r="F177" s="47"/>
      <c r="G177" s="47"/>
      <c r="H177" s="47"/>
      <c r="I177" s="47">
        <v>0</v>
      </c>
      <c r="J177" s="47"/>
      <c r="K177" s="47"/>
      <c r="L177" s="47"/>
      <c r="M177" s="47"/>
      <c r="N177" s="47">
        <v>0</v>
      </c>
      <c r="O177" s="47"/>
      <c r="P177" s="47"/>
      <c r="Q177" s="47"/>
      <c r="R177" s="47"/>
      <c r="S177" s="47">
        <v>0</v>
      </c>
      <c r="T177" s="47"/>
      <c r="U177" s="47"/>
      <c r="V177" s="47"/>
      <c r="W177" s="47"/>
      <c r="X177" s="47">
        <v>0</v>
      </c>
      <c r="Y177" s="47"/>
      <c r="Z177" s="47"/>
      <c r="AA177" s="47"/>
      <c r="AB177" s="47"/>
      <c r="AC177" s="47">
        <v>0</v>
      </c>
      <c r="AD177" s="47"/>
      <c r="AE177" s="47"/>
      <c r="AF177" s="47"/>
      <c r="AG177" s="47"/>
      <c r="AH177" s="47">
        <v>0</v>
      </c>
      <c r="AI177" s="47"/>
      <c r="AJ177" s="47"/>
      <c r="AK177" s="47"/>
      <c r="AL177" s="47"/>
      <c r="AM177" s="47">
        <v>0</v>
      </c>
    </row>
    <row r="178" spans="2:39" x14ac:dyDescent="0.45">
      <c r="B178" s="12">
        <f t="shared" si="20"/>
        <v>1150</v>
      </c>
      <c r="C178" s="11">
        <f t="shared" si="19"/>
        <v>1200</v>
      </c>
      <c r="D178" s="47">
        <v>0</v>
      </c>
      <c r="E178" s="47"/>
      <c r="F178" s="47"/>
      <c r="G178" s="47"/>
      <c r="H178" s="47"/>
      <c r="I178" s="47">
        <v>0</v>
      </c>
      <c r="J178" s="47"/>
      <c r="K178" s="47"/>
      <c r="L178" s="47"/>
      <c r="M178" s="47"/>
      <c r="N178" s="47">
        <v>0</v>
      </c>
      <c r="O178" s="47"/>
      <c r="P178" s="47"/>
      <c r="Q178" s="47"/>
      <c r="R178" s="47"/>
      <c r="S178" s="47">
        <v>0</v>
      </c>
      <c r="T178" s="47"/>
      <c r="U178" s="47"/>
      <c r="V178" s="47"/>
      <c r="W178" s="47"/>
      <c r="X178" s="47">
        <v>0</v>
      </c>
      <c r="Y178" s="47"/>
      <c r="Z178" s="47"/>
      <c r="AA178" s="47"/>
      <c r="AB178" s="47"/>
      <c r="AC178" s="47">
        <v>0</v>
      </c>
      <c r="AD178" s="47"/>
      <c r="AE178" s="47"/>
      <c r="AF178" s="47"/>
      <c r="AG178" s="47"/>
      <c r="AH178" s="47">
        <v>0</v>
      </c>
      <c r="AI178" s="47"/>
      <c r="AJ178" s="47"/>
      <c r="AK178" s="47"/>
      <c r="AL178" s="47"/>
      <c r="AM178" s="47">
        <v>0</v>
      </c>
    </row>
    <row r="179" spans="2:39" x14ac:dyDescent="0.45">
      <c r="B179" s="12">
        <f t="shared" si="20"/>
        <v>1200</v>
      </c>
      <c r="C179" s="11">
        <f t="shared" si="19"/>
        <v>1250</v>
      </c>
      <c r="D179" s="47">
        <v>0</v>
      </c>
      <c r="E179" s="47"/>
      <c r="F179" s="47"/>
      <c r="G179" s="47"/>
      <c r="H179" s="47"/>
      <c r="I179" s="47">
        <v>0</v>
      </c>
      <c r="J179" s="47"/>
      <c r="K179" s="47"/>
      <c r="L179" s="47"/>
      <c r="M179" s="47"/>
      <c r="N179" s="47">
        <v>0</v>
      </c>
      <c r="O179" s="47"/>
      <c r="P179" s="47"/>
      <c r="Q179" s="47"/>
      <c r="R179" s="47"/>
      <c r="S179" s="47">
        <v>0</v>
      </c>
      <c r="T179" s="47"/>
      <c r="U179" s="47"/>
      <c r="V179" s="47"/>
      <c r="W179" s="47"/>
      <c r="X179" s="47">
        <v>0</v>
      </c>
      <c r="Y179" s="47"/>
      <c r="Z179" s="47"/>
      <c r="AA179" s="47"/>
      <c r="AB179" s="47"/>
      <c r="AC179" s="47">
        <v>0</v>
      </c>
      <c r="AD179" s="47"/>
      <c r="AE179" s="47"/>
      <c r="AF179" s="47"/>
      <c r="AG179" s="47"/>
      <c r="AH179" s="47">
        <v>0</v>
      </c>
      <c r="AI179" s="47"/>
      <c r="AJ179" s="47"/>
      <c r="AK179" s="47"/>
      <c r="AL179" s="47"/>
      <c r="AM179" s="47">
        <v>0</v>
      </c>
    </row>
    <row r="180" spans="2:39" x14ac:dyDescent="0.45">
      <c r="B180" s="12">
        <f t="shared" si="20"/>
        <v>1250</v>
      </c>
      <c r="C180" s="11">
        <f t="shared" si="19"/>
        <v>1300</v>
      </c>
      <c r="D180" s="47">
        <v>0</v>
      </c>
      <c r="E180" s="47"/>
      <c r="F180" s="47"/>
      <c r="G180" s="47"/>
      <c r="H180" s="47"/>
      <c r="I180" s="47">
        <v>0</v>
      </c>
      <c r="J180" s="47"/>
      <c r="K180" s="47"/>
      <c r="L180" s="47"/>
      <c r="M180" s="47"/>
      <c r="N180" s="47">
        <v>0</v>
      </c>
      <c r="O180" s="47"/>
      <c r="P180" s="47"/>
      <c r="Q180" s="47"/>
      <c r="R180" s="47"/>
      <c r="S180" s="47">
        <v>0</v>
      </c>
      <c r="T180" s="47"/>
      <c r="U180" s="47"/>
      <c r="V180" s="47"/>
      <c r="W180" s="47"/>
      <c r="X180" s="47">
        <v>0</v>
      </c>
      <c r="Y180" s="47"/>
      <c r="Z180" s="47"/>
      <c r="AA180" s="47"/>
      <c r="AB180" s="47"/>
      <c r="AC180" s="47">
        <v>0</v>
      </c>
      <c r="AD180" s="47"/>
      <c r="AE180" s="47"/>
      <c r="AF180" s="47"/>
      <c r="AG180" s="47"/>
      <c r="AH180" s="47">
        <v>0</v>
      </c>
      <c r="AI180" s="47"/>
      <c r="AJ180" s="47"/>
      <c r="AK180" s="47"/>
      <c r="AL180" s="47"/>
      <c r="AM180" s="47">
        <v>0</v>
      </c>
    </row>
    <row r="181" spans="2:39" x14ac:dyDescent="0.45">
      <c r="B181" s="12">
        <f t="shared" si="20"/>
        <v>1300</v>
      </c>
      <c r="C181" s="11">
        <f t="shared" si="19"/>
        <v>1350</v>
      </c>
      <c r="D181" s="47">
        <v>0</v>
      </c>
      <c r="E181" s="47"/>
      <c r="F181" s="47"/>
      <c r="G181" s="47"/>
      <c r="H181" s="47"/>
      <c r="I181" s="47">
        <v>0</v>
      </c>
      <c r="J181" s="47"/>
      <c r="K181" s="47"/>
      <c r="L181" s="47"/>
      <c r="M181" s="47"/>
      <c r="N181" s="47">
        <v>0</v>
      </c>
      <c r="O181" s="47"/>
      <c r="P181" s="47"/>
      <c r="Q181" s="47"/>
      <c r="R181" s="47"/>
      <c r="S181" s="47">
        <v>0</v>
      </c>
      <c r="T181" s="47"/>
      <c r="U181" s="47"/>
      <c r="V181" s="47"/>
      <c r="W181" s="47"/>
      <c r="X181" s="47">
        <v>0</v>
      </c>
      <c r="Y181" s="47"/>
      <c r="Z181" s="47"/>
      <c r="AA181" s="47"/>
      <c r="AB181" s="47"/>
      <c r="AC181" s="47">
        <v>0</v>
      </c>
      <c r="AD181" s="47"/>
      <c r="AE181" s="47"/>
      <c r="AF181" s="47"/>
      <c r="AG181" s="47"/>
      <c r="AH181" s="47">
        <v>0</v>
      </c>
      <c r="AI181" s="47"/>
      <c r="AJ181" s="47"/>
      <c r="AK181" s="47"/>
      <c r="AL181" s="47"/>
      <c r="AM181" s="47">
        <v>0</v>
      </c>
    </row>
    <row r="182" spans="2:39" x14ac:dyDescent="0.45">
      <c r="B182" s="12">
        <f t="shared" si="20"/>
        <v>1350</v>
      </c>
      <c r="C182" s="11">
        <f t="shared" si="19"/>
        <v>1400</v>
      </c>
      <c r="D182" s="47">
        <v>0</v>
      </c>
      <c r="E182" s="47"/>
      <c r="F182" s="47"/>
      <c r="G182" s="47"/>
      <c r="H182" s="47"/>
      <c r="I182" s="47">
        <v>0</v>
      </c>
      <c r="J182" s="47"/>
      <c r="K182" s="47"/>
      <c r="L182" s="47"/>
      <c r="M182" s="47"/>
      <c r="N182" s="47">
        <v>0</v>
      </c>
      <c r="O182" s="47"/>
      <c r="P182" s="47"/>
      <c r="Q182" s="47"/>
      <c r="R182" s="47"/>
      <c r="S182" s="47">
        <v>0</v>
      </c>
      <c r="T182" s="47"/>
      <c r="U182" s="47"/>
      <c r="V182" s="47"/>
      <c r="W182" s="47"/>
      <c r="X182" s="47">
        <v>0</v>
      </c>
      <c r="Y182" s="47"/>
      <c r="Z182" s="47"/>
      <c r="AA182" s="47"/>
      <c r="AB182" s="47"/>
      <c r="AC182" s="47">
        <v>0</v>
      </c>
      <c r="AD182" s="47"/>
      <c r="AE182" s="47"/>
      <c r="AF182" s="47"/>
      <c r="AG182" s="47"/>
      <c r="AH182" s="47">
        <v>0</v>
      </c>
      <c r="AI182" s="47"/>
      <c r="AJ182" s="47"/>
      <c r="AK182" s="47"/>
      <c r="AL182" s="47"/>
      <c r="AM182" s="47">
        <v>0</v>
      </c>
    </row>
    <row r="183" spans="2:39" x14ac:dyDescent="0.45">
      <c r="B183" s="12">
        <f t="shared" si="20"/>
        <v>1400</v>
      </c>
      <c r="C183" s="11">
        <f t="shared" si="19"/>
        <v>1450</v>
      </c>
      <c r="D183" s="47">
        <v>0</v>
      </c>
      <c r="E183" s="47"/>
      <c r="F183" s="47"/>
      <c r="G183" s="47"/>
      <c r="H183" s="47"/>
      <c r="I183" s="47">
        <v>0</v>
      </c>
      <c r="J183" s="47"/>
      <c r="K183" s="47"/>
      <c r="L183" s="47"/>
      <c r="M183" s="47"/>
      <c r="N183" s="47">
        <v>0</v>
      </c>
      <c r="O183" s="47"/>
      <c r="P183" s="47"/>
      <c r="Q183" s="47"/>
      <c r="R183" s="47"/>
      <c r="S183" s="47">
        <v>0</v>
      </c>
      <c r="T183" s="47"/>
      <c r="U183" s="47"/>
      <c r="V183" s="47"/>
      <c r="W183" s="47"/>
      <c r="X183" s="47">
        <v>0</v>
      </c>
      <c r="Y183" s="47"/>
      <c r="Z183" s="47"/>
      <c r="AA183" s="47"/>
      <c r="AB183" s="47"/>
      <c r="AC183" s="47">
        <v>0</v>
      </c>
      <c r="AD183" s="47"/>
      <c r="AE183" s="47"/>
      <c r="AF183" s="47"/>
      <c r="AG183" s="47"/>
      <c r="AH183" s="47">
        <v>0</v>
      </c>
      <c r="AI183" s="47"/>
      <c r="AJ183" s="47"/>
      <c r="AK183" s="47"/>
      <c r="AL183" s="47"/>
      <c r="AM183" s="47">
        <v>0</v>
      </c>
    </row>
    <row r="184" spans="2:39" x14ac:dyDescent="0.45">
      <c r="B184" s="12">
        <f t="shared" si="20"/>
        <v>1450</v>
      </c>
      <c r="C184" s="11">
        <f t="shared" si="19"/>
        <v>1500</v>
      </c>
      <c r="D184" s="47">
        <v>0</v>
      </c>
      <c r="E184" s="47"/>
      <c r="F184" s="47"/>
      <c r="G184" s="47"/>
      <c r="H184" s="47"/>
      <c r="I184" s="47">
        <v>0</v>
      </c>
      <c r="J184" s="47"/>
      <c r="K184" s="47"/>
      <c r="L184" s="47"/>
      <c r="M184" s="47"/>
      <c r="N184" s="47">
        <v>0</v>
      </c>
      <c r="O184" s="47"/>
      <c r="P184" s="47"/>
      <c r="Q184" s="47"/>
      <c r="R184" s="47"/>
      <c r="S184" s="47">
        <v>0</v>
      </c>
      <c r="T184" s="47"/>
      <c r="U184" s="47"/>
      <c r="V184" s="47"/>
      <c r="W184" s="47"/>
      <c r="X184" s="47">
        <v>0</v>
      </c>
      <c r="Y184" s="47"/>
      <c r="Z184" s="47"/>
      <c r="AA184" s="47"/>
      <c r="AB184" s="47"/>
      <c r="AC184" s="47">
        <v>0</v>
      </c>
      <c r="AD184" s="47"/>
      <c r="AE184" s="47"/>
      <c r="AF184" s="47"/>
      <c r="AG184" s="47"/>
      <c r="AH184" s="47">
        <v>0</v>
      </c>
      <c r="AI184" s="47"/>
      <c r="AJ184" s="47"/>
      <c r="AK184" s="47"/>
      <c r="AL184" s="47"/>
      <c r="AM184" s="47">
        <v>0</v>
      </c>
    </row>
    <row r="185" spans="2:39" x14ac:dyDescent="0.45">
      <c r="B185" s="12">
        <f t="shared" si="20"/>
        <v>1500</v>
      </c>
      <c r="C185" s="11">
        <f t="shared" si="19"/>
        <v>1550</v>
      </c>
      <c r="D185" s="47">
        <v>0</v>
      </c>
      <c r="E185" s="47"/>
      <c r="F185" s="47"/>
      <c r="G185" s="47"/>
      <c r="H185" s="47"/>
      <c r="I185" s="47">
        <v>0</v>
      </c>
      <c r="J185" s="47"/>
      <c r="K185" s="47"/>
      <c r="L185" s="47"/>
      <c r="M185" s="47"/>
      <c r="N185" s="47">
        <v>0</v>
      </c>
      <c r="O185" s="47"/>
      <c r="P185" s="47"/>
      <c r="Q185" s="47"/>
      <c r="R185" s="47"/>
      <c r="S185" s="47">
        <v>0</v>
      </c>
      <c r="T185" s="47"/>
      <c r="U185" s="47"/>
      <c r="V185" s="47"/>
      <c r="W185" s="47"/>
      <c r="X185" s="47">
        <v>0</v>
      </c>
      <c r="Y185" s="47"/>
      <c r="Z185" s="47"/>
      <c r="AA185" s="47"/>
      <c r="AB185" s="47"/>
      <c r="AC185" s="47">
        <v>0</v>
      </c>
      <c r="AD185" s="47"/>
      <c r="AE185" s="47"/>
      <c r="AF185" s="47"/>
      <c r="AG185" s="47"/>
      <c r="AH185" s="47">
        <v>0</v>
      </c>
      <c r="AI185" s="47"/>
      <c r="AJ185" s="47"/>
      <c r="AK185" s="47"/>
      <c r="AL185" s="47"/>
      <c r="AM185" s="47">
        <v>0</v>
      </c>
    </row>
    <row r="186" spans="2:39" x14ac:dyDescent="0.45">
      <c r="B186" s="12">
        <f t="shared" si="20"/>
        <v>1550</v>
      </c>
      <c r="C186" s="11">
        <f t="shared" si="19"/>
        <v>1600</v>
      </c>
      <c r="D186" s="47">
        <v>0</v>
      </c>
      <c r="E186" s="47"/>
      <c r="F186" s="47"/>
      <c r="G186" s="47"/>
      <c r="H186" s="47"/>
      <c r="I186" s="47">
        <v>0</v>
      </c>
      <c r="J186" s="47"/>
      <c r="K186" s="47"/>
      <c r="L186" s="47"/>
      <c r="M186" s="47"/>
      <c r="N186" s="47">
        <v>0</v>
      </c>
      <c r="O186" s="47"/>
      <c r="P186" s="47"/>
      <c r="Q186" s="47"/>
      <c r="R186" s="47"/>
      <c r="S186" s="47">
        <v>0</v>
      </c>
      <c r="T186" s="47"/>
      <c r="U186" s="47"/>
      <c r="V186" s="47"/>
      <c r="W186" s="47"/>
      <c r="X186" s="47">
        <v>0</v>
      </c>
      <c r="Y186" s="47"/>
      <c r="Z186" s="47"/>
      <c r="AA186" s="47"/>
      <c r="AB186" s="47"/>
      <c r="AC186" s="47">
        <v>0</v>
      </c>
      <c r="AD186" s="47"/>
      <c r="AE186" s="47"/>
      <c r="AF186" s="47"/>
      <c r="AG186" s="47"/>
      <c r="AH186" s="47">
        <v>0</v>
      </c>
      <c r="AI186" s="47"/>
      <c r="AJ186" s="47"/>
      <c r="AK186" s="47"/>
      <c r="AL186" s="47"/>
      <c r="AM186" s="47">
        <v>0</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90"/>
  <sheetViews>
    <sheetView workbookViewId="0"/>
  </sheetViews>
  <sheetFormatPr defaultRowHeight="14.25" x14ac:dyDescent="0.45"/>
  <cols>
    <col min="1" max="1" width="55.3984375" customWidth="1"/>
    <col min="2" max="2" width="20" customWidth="1"/>
  </cols>
  <sheetData>
    <row r="1" spans="1:2" x14ac:dyDescent="0.45">
      <c r="A1" t="s">
        <v>760</v>
      </c>
    </row>
    <row r="2" spans="1:2" x14ac:dyDescent="0.45">
      <c r="A2" t="s">
        <v>761</v>
      </c>
    </row>
    <row r="3" spans="1:2" x14ac:dyDescent="0.45">
      <c r="A3" t="s">
        <v>762</v>
      </c>
    </row>
    <row r="5" spans="1:2" x14ac:dyDescent="0.45">
      <c r="A5" t="s">
        <v>763</v>
      </c>
    </row>
    <row r="6" spans="1:2" x14ac:dyDescent="0.45">
      <c r="A6" t="s">
        <v>764</v>
      </c>
    </row>
    <row r="7" spans="1:2" x14ac:dyDescent="0.45">
      <c r="A7" t="s">
        <v>765</v>
      </c>
    </row>
    <row r="9" spans="1:2" x14ac:dyDescent="0.45">
      <c r="A9" s="62" t="s">
        <v>766</v>
      </c>
      <c r="B9" s="33"/>
    </row>
    <row r="11" spans="1:2" x14ac:dyDescent="0.45">
      <c r="A11" s="3" t="s">
        <v>717</v>
      </c>
      <c r="B11" s="9"/>
    </row>
    <row r="12" spans="1:2" x14ac:dyDescent="0.45">
      <c r="A12" t="s">
        <v>767</v>
      </c>
      <c r="B12">
        <v>0.83</v>
      </c>
    </row>
    <row r="13" spans="1:2" x14ac:dyDescent="0.45">
      <c r="A13" t="s">
        <v>768</v>
      </c>
      <c r="B13">
        <v>0.26500000000000001</v>
      </c>
    </row>
    <row r="14" spans="1:2" x14ac:dyDescent="0.45">
      <c r="A14" t="s">
        <v>769</v>
      </c>
      <c r="B14" s="60">
        <f>B12/B13</f>
        <v>3.132075471698113</v>
      </c>
    </row>
    <row r="16" spans="1:2" x14ac:dyDescent="0.45">
      <c r="A16" s="3" t="s">
        <v>770</v>
      </c>
      <c r="B16" s="9"/>
    </row>
    <row r="18" spans="1:2" x14ac:dyDescent="0.45">
      <c r="A18" s="2" t="s">
        <v>791</v>
      </c>
      <c r="B18" s="13" t="s">
        <v>792</v>
      </c>
    </row>
    <row r="19" spans="1:2" x14ac:dyDescent="0.45">
      <c r="A19" t="s">
        <v>793</v>
      </c>
      <c r="B19" s="59">
        <v>0.79</v>
      </c>
    </row>
    <row r="20" spans="1:2" x14ac:dyDescent="0.45">
      <c r="A20" s="38" t="s">
        <v>803</v>
      </c>
      <c r="B20" s="59">
        <v>0.84</v>
      </c>
    </row>
    <row r="21" spans="1:2" x14ac:dyDescent="0.45">
      <c r="A21" s="38" t="s">
        <v>794</v>
      </c>
      <c r="B21" s="59">
        <v>0.74</v>
      </c>
    </row>
    <row r="22" spans="1:2" x14ac:dyDescent="0.45">
      <c r="A22" s="38" t="s">
        <v>795</v>
      </c>
      <c r="B22" s="59">
        <v>0.8</v>
      </c>
    </row>
    <row r="23" spans="1:2" x14ac:dyDescent="0.45">
      <c r="A23" s="38" t="s">
        <v>777</v>
      </c>
      <c r="B23" s="59">
        <v>0.76</v>
      </c>
    </row>
    <row r="24" spans="1:2" x14ac:dyDescent="0.45">
      <c r="A24" s="38" t="s">
        <v>796</v>
      </c>
      <c r="B24" s="59">
        <v>0.83</v>
      </c>
    </row>
    <row r="25" spans="1:2" x14ac:dyDescent="0.45">
      <c r="A25" s="38" t="s">
        <v>797</v>
      </c>
      <c r="B25" s="59">
        <v>0.74</v>
      </c>
    </row>
    <row r="26" spans="1:2" x14ac:dyDescent="0.45">
      <c r="A26" s="38" t="s">
        <v>779</v>
      </c>
      <c r="B26" s="59">
        <v>0.84</v>
      </c>
    </row>
    <row r="28" spans="1:2" x14ac:dyDescent="0.45">
      <c r="A28" t="s">
        <v>804</v>
      </c>
      <c r="B28" s="43" t="str">
        <f>VLOOKUP('Country Selector'!$A$2,'Country Selector'!$C$2:$J$196,6,FALSE)</f>
        <v>North America</v>
      </c>
    </row>
    <row r="29" spans="1:2" x14ac:dyDescent="0.45">
      <c r="A29" t="s">
        <v>805</v>
      </c>
      <c r="B29" s="63">
        <f>VLOOKUP($B$28,$A$19:$B$26,2,FALSE)</f>
        <v>0.84</v>
      </c>
    </row>
    <row r="31" spans="1:2" x14ac:dyDescent="0.45">
      <c r="A31" t="s">
        <v>806</v>
      </c>
      <c r="B31" s="59">
        <v>0.6</v>
      </c>
    </row>
    <row r="32" spans="1:2" x14ac:dyDescent="0.45">
      <c r="A32" t="s">
        <v>807</v>
      </c>
      <c r="B32" s="64">
        <f>(B29-B31)/B29</f>
        <v>0.2857142857142857</v>
      </c>
    </row>
    <row r="37" spans="1:4" x14ac:dyDescent="0.45">
      <c r="A37" s="2" t="s">
        <v>838</v>
      </c>
    </row>
    <row r="38" spans="1:4" x14ac:dyDescent="0.45">
      <c r="A38" s="65" t="s">
        <v>832</v>
      </c>
    </row>
    <row r="39" spans="1:4" x14ac:dyDescent="0.45">
      <c r="A39" s="38"/>
      <c r="B39" s="38"/>
      <c r="C39" s="38"/>
      <c r="D39" s="38"/>
    </row>
    <row r="40" spans="1:4" x14ac:dyDescent="0.45">
      <c r="A40" s="2" t="s">
        <v>834</v>
      </c>
      <c r="B40" s="2" t="s">
        <v>833</v>
      </c>
      <c r="C40" s="2">
        <v>2015</v>
      </c>
    </row>
    <row r="41" spans="1:4" x14ac:dyDescent="0.45">
      <c r="A41" t="e">
        <f>INDEX('Country Selector'!$C$2:$C$196,MATCH($B41,'Country Selector'!$I$2:$I$196,0))</f>
        <v>#N/A</v>
      </c>
      <c r="B41" t="s">
        <v>808</v>
      </c>
      <c r="C41" s="1">
        <v>5.4099999999999999E-3</v>
      </c>
    </row>
    <row r="42" spans="1:4" x14ac:dyDescent="0.45">
      <c r="A42" t="str">
        <f>INDEX('Country Selector'!$C$2:$C$196,MATCH($B42,'Country Selector'!$I$2:$I$196,0))</f>
        <v>Afghanistan</v>
      </c>
      <c r="B42" t="s">
        <v>17</v>
      </c>
      <c r="C42" s="1">
        <v>31.6</v>
      </c>
    </row>
    <row r="43" spans="1:4" x14ac:dyDescent="0.45">
      <c r="A43" t="str">
        <f>INDEX('Country Selector'!$C$2:$C$196,MATCH($B43,'Country Selector'!$I$2:$I$196,0))</f>
        <v>Angola</v>
      </c>
      <c r="B43" t="s">
        <v>25</v>
      </c>
      <c r="C43" s="1">
        <v>988</v>
      </c>
    </row>
    <row r="44" spans="1:4" x14ac:dyDescent="0.45">
      <c r="A44" t="e">
        <f>INDEX('Country Selector'!$C$2:$C$196,MATCH($B44,'Country Selector'!$I$2:$I$196,0))</f>
        <v>#N/A</v>
      </c>
      <c r="B44" t="s">
        <v>809</v>
      </c>
      <c r="C44" s="1">
        <v>7.5699999999999997E-4</v>
      </c>
    </row>
    <row r="45" spans="1:4" x14ac:dyDescent="0.45">
      <c r="A45" t="str">
        <f>INDEX('Country Selector'!$C$2:$C$196,MATCH($B45,'Country Selector'!$I$2:$I$196,0))</f>
        <v>Albania</v>
      </c>
      <c r="B45" t="s">
        <v>19</v>
      </c>
      <c r="C45" s="1">
        <v>1100</v>
      </c>
    </row>
    <row r="46" spans="1:4" x14ac:dyDescent="0.45">
      <c r="A46" t="str">
        <f>INDEX('Country Selector'!$C$2:$C$196,MATCH($B46,'Country Selector'!$I$2:$I$196,0))</f>
        <v>Andorra</v>
      </c>
      <c r="B46" t="s">
        <v>23</v>
      </c>
      <c r="C46" s="1">
        <v>17.100000000000001</v>
      </c>
    </row>
    <row r="47" spans="1:4" x14ac:dyDescent="0.45">
      <c r="A47" t="e">
        <f>INDEX('Country Selector'!$C$2:$C$196,MATCH($B47,'Country Selector'!$I$2:$I$196,0))</f>
        <v>#N/A</v>
      </c>
      <c r="B47" t="s">
        <v>810</v>
      </c>
      <c r="C47" s="1">
        <v>314000</v>
      </c>
    </row>
    <row r="48" spans="1:4" x14ac:dyDescent="0.45">
      <c r="A48" t="e">
        <f>INDEX('Country Selector'!$C$2:$C$196,MATCH($B48,'Country Selector'!$I$2:$I$196,0))</f>
        <v>#N/A</v>
      </c>
      <c r="B48" t="s">
        <v>811</v>
      </c>
      <c r="C48" s="1">
        <v>1.15E-3</v>
      </c>
    </row>
    <row r="49" spans="1:3" x14ac:dyDescent="0.45">
      <c r="A49" t="e">
        <f>INDEX('Country Selector'!$C$2:$C$196,MATCH($B49,'Country Selector'!$I$2:$I$196,0))</f>
        <v>#N/A</v>
      </c>
      <c r="B49" t="s">
        <v>812</v>
      </c>
      <c r="C49" s="1">
        <v>4310</v>
      </c>
    </row>
    <row r="50" spans="1:3" x14ac:dyDescent="0.45">
      <c r="A50" t="str">
        <f>INDEX('Country Selector'!$C$2:$C$196,MATCH($B50,'Country Selector'!$I$2:$I$196,0))</f>
        <v>United Arab Emirates</v>
      </c>
      <c r="B50" t="s">
        <v>333</v>
      </c>
      <c r="C50" s="1">
        <v>10300</v>
      </c>
    </row>
    <row r="51" spans="1:3" x14ac:dyDescent="0.45">
      <c r="A51" t="str">
        <f>INDEX('Country Selector'!$C$2:$C$196,MATCH($B51,'Country Selector'!$I$2:$I$196,0))</f>
        <v>Argentina</v>
      </c>
      <c r="B51" t="s">
        <v>28</v>
      </c>
      <c r="C51" s="1">
        <v>7120</v>
      </c>
    </row>
    <row r="52" spans="1:3" x14ac:dyDescent="0.45">
      <c r="A52" t="str">
        <f>INDEX('Country Selector'!$C$2:$C$196,MATCH($B52,'Country Selector'!$I$2:$I$196,0))</f>
        <v>Armenia</v>
      </c>
      <c r="B52" t="s">
        <v>30</v>
      </c>
      <c r="C52" s="1">
        <v>208</v>
      </c>
    </row>
    <row r="53" spans="1:3" x14ac:dyDescent="0.45">
      <c r="A53" t="str">
        <f>INDEX('Country Selector'!$C$2:$C$196,MATCH($B53,'Country Selector'!$I$2:$I$196,0))</f>
        <v>Antigua and Barbuda</v>
      </c>
      <c r="B53" t="s">
        <v>502</v>
      </c>
      <c r="C53" s="1">
        <v>4.62E-3</v>
      </c>
    </row>
    <row r="54" spans="1:3" x14ac:dyDescent="0.45">
      <c r="A54" t="str">
        <f>INDEX('Country Selector'!$C$2:$C$196,MATCH($B54,'Country Selector'!$I$2:$I$196,0))</f>
        <v>Australia</v>
      </c>
      <c r="B54" t="s">
        <v>33</v>
      </c>
      <c r="C54" s="1">
        <v>5640</v>
      </c>
    </row>
    <row r="55" spans="1:3" x14ac:dyDescent="0.45">
      <c r="A55" t="str">
        <f>INDEX('Country Selector'!$C$2:$C$196,MATCH($B55,'Country Selector'!$I$2:$I$196,0))</f>
        <v>Austria</v>
      </c>
      <c r="B55" t="s">
        <v>35</v>
      </c>
      <c r="C55" s="1">
        <v>2740</v>
      </c>
    </row>
    <row r="56" spans="1:3" x14ac:dyDescent="0.45">
      <c r="A56" t="str">
        <f>INDEX('Country Selector'!$C$2:$C$196,MATCH($B56,'Country Selector'!$I$2:$I$196,0))</f>
        <v>Azerbaijan</v>
      </c>
      <c r="B56" t="s">
        <v>37</v>
      </c>
      <c r="C56" s="1">
        <v>1280</v>
      </c>
    </row>
    <row r="57" spans="1:3" x14ac:dyDescent="0.45">
      <c r="A57" t="e">
        <f>INDEX('Country Selector'!$C$2:$C$196,MATCH($B57,'Country Selector'!$I$2:$I$196,0))</f>
        <v>#N/A</v>
      </c>
      <c r="B57" t="s">
        <v>813</v>
      </c>
      <c r="C57" s="1">
        <v>1020000</v>
      </c>
    </row>
    <row r="58" spans="1:3" x14ac:dyDescent="0.45">
      <c r="A58" t="str">
        <f>INDEX('Country Selector'!$C$2:$C$196,MATCH($B58,'Country Selector'!$I$2:$I$196,0))</f>
        <v>Burundi</v>
      </c>
      <c r="B58" t="s">
        <v>69</v>
      </c>
      <c r="C58" s="1">
        <v>40.700000000000003</v>
      </c>
    </row>
    <row r="59" spans="1:3" x14ac:dyDescent="0.45">
      <c r="A59" t="str">
        <f>INDEX('Country Selector'!$C$2:$C$196,MATCH($B59,'Country Selector'!$I$2:$I$196,0))</f>
        <v>Belgium</v>
      </c>
      <c r="B59" t="s">
        <v>46</v>
      </c>
      <c r="C59" s="1">
        <v>4400</v>
      </c>
    </row>
    <row r="60" spans="1:3" x14ac:dyDescent="0.45">
      <c r="A60" t="str">
        <f>INDEX('Country Selector'!$C$2:$C$196,MATCH($B60,'Country Selector'!$I$2:$I$196,0))</f>
        <v>Benin</v>
      </c>
      <c r="B60" t="s">
        <v>50</v>
      </c>
      <c r="C60" s="1">
        <v>698</v>
      </c>
    </row>
    <row r="61" spans="1:3" x14ac:dyDescent="0.45">
      <c r="A61" t="str">
        <f>INDEX('Country Selector'!$C$2:$C$196,MATCH($B61,'Country Selector'!$I$2:$I$196,0))</f>
        <v>Burkina Faso</v>
      </c>
      <c r="B61" t="s">
        <v>65</v>
      </c>
      <c r="C61" s="1">
        <v>102</v>
      </c>
    </row>
    <row r="62" spans="1:3" x14ac:dyDescent="0.45">
      <c r="A62" t="str">
        <f>INDEX('Country Selector'!$C$2:$C$196,MATCH($B62,'Country Selector'!$I$2:$I$196,0))</f>
        <v>Bangladesh</v>
      </c>
      <c r="B62" t="s">
        <v>41</v>
      </c>
      <c r="C62" s="1">
        <v>282</v>
      </c>
    </row>
    <row r="63" spans="1:3" x14ac:dyDescent="0.45">
      <c r="A63" t="str">
        <f>INDEX('Country Selector'!$C$2:$C$196,MATCH($B63,'Country Selector'!$I$2:$I$196,0))</f>
        <v>Bulgaria</v>
      </c>
      <c r="B63" t="s">
        <v>63</v>
      </c>
      <c r="C63" s="1">
        <v>2390</v>
      </c>
    </row>
    <row r="64" spans="1:3" x14ac:dyDescent="0.45">
      <c r="A64" t="str">
        <f>INDEX('Country Selector'!$C$2:$C$196,MATCH($B64,'Country Selector'!$I$2:$I$196,0))</f>
        <v>Bahrain</v>
      </c>
      <c r="B64" t="s">
        <v>371</v>
      </c>
      <c r="C64" s="1">
        <v>524</v>
      </c>
    </row>
    <row r="65" spans="1:3" x14ac:dyDescent="0.45">
      <c r="A65" t="str">
        <f>INDEX('Country Selector'!$C$2:$C$196,MATCH($B65,'Country Selector'!$I$2:$I$196,0))</f>
        <v>Bahamas</v>
      </c>
      <c r="B65" t="s">
        <v>370</v>
      </c>
      <c r="C65" s="1">
        <v>0</v>
      </c>
    </row>
    <row r="66" spans="1:3" x14ac:dyDescent="0.45">
      <c r="A66" t="str">
        <f>INDEX('Country Selector'!$C$2:$C$196,MATCH($B66,'Country Selector'!$I$2:$I$196,0))</f>
        <v>Bosnia and Herzegovina</v>
      </c>
      <c r="B66" t="s">
        <v>56</v>
      </c>
      <c r="C66" s="1">
        <v>700</v>
      </c>
    </row>
    <row r="67" spans="1:3" x14ac:dyDescent="0.45">
      <c r="A67" t="str">
        <f>INDEX('Country Selector'!$C$2:$C$196,MATCH($B67,'Country Selector'!$I$2:$I$196,0))</f>
        <v>Belarus</v>
      </c>
      <c r="B67" t="s">
        <v>44</v>
      </c>
      <c r="C67" s="1">
        <v>2890</v>
      </c>
    </row>
    <row r="68" spans="1:3" x14ac:dyDescent="0.45">
      <c r="A68" t="str">
        <f>INDEX('Country Selector'!$C$2:$C$196,MATCH($B68,'Country Selector'!$I$2:$I$196,0))</f>
        <v>Belize</v>
      </c>
      <c r="B68" t="s">
        <v>48</v>
      </c>
      <c r="C68" s="1">
        <v>1.35</v>
      </c>
    </row>
    <row r="69" spans="1:3" x14ac:dyDescent="0.45">
      <c r="A69" t="str">
        <f>INDEX('Country Selector'!$C$2:$C$196,MATCH($B69,'Country Selector'!$I$2:$I$196,0))</f>
        <v>Bolivia</v>
      </c>
      <c r="B69" t="s">
        <v>54</v>
      </c>
      <c r="C69" s="1">
        <v>1980</v>
      </c>
    </row>
    <row r="70" spans="1:3" x14ac:dyDescent="0.45">
      <c r="A70" t="str">
        <f>INDEX('Country Selector'!$C$2:$C$196,MATCH($B70,'Country Selector'!$I$2:$I$196,0))</f>
        <v>Brazil</v>
      </c>
      <c r="B70" t="s">
        <v>60</v>
      </c>
      <c r="C70" s="1">
        <v>30100</v>
      </c>
    </row>
    <row r="71" spans="1:3" x14ac:dyDescent="0.45">
      <c r="A71" t="str">
        <f>INDEX('Country Selector'!$C$2:$C$196,MATCH($B71,'Country Selector'!$I$2:$I$196,0))</f>
        <v>Barbados</v>
      </c>
      <c r="B71" t="s">
        <v>372</v>
      </c>
      <c r="C71" s="1">
        <v>62.7</v>
      </c>
    </row>
    <row r="72" spans="1:3" x14ac:dyDescent="0.45">
      <c r="A72" t="str">
        <f>INDEX('Country Selector'!$C$2:$C$196,MATCH($B72,'Country Selector'!$I$2:$I$196,0))</f>
        <v>Brunei</v>
      </c>
      <c r="B72" t="s">
        <v>423</v>
      </c>
      <c r="C72" s="1">
        <v>161</v>
      </c>
    </row>
    <row r="73" spans="1:3" x14ac:dyDescent="0.45">
      <c r="A73" t="str">
        <f>INDEX('Country Selector'!$C$2:$C$196,MATCH($B73,'Country Selector'!$I$2:$I$196,0))</f>
        <v>Bhutan</v>
      </c>
      <c r="B73" t="s">
        <v>52</v>
      </c>
      <c r="C73" s="1">
        <v>302</v>
      </c>
    </row>
    <row r="74" spans="1:3" x14ac:dyDescent="0.45">
      <c r="A74" t="str">
        <f>INDEX('Country Selector'!$C$2:$C$196,MATCH($B74,'Country Selector'!$I$2:$I$196,0))</f>
        <v>Botswana</v>
      </c>
      <c r="B74" t="s">
        <v>58</v>
      </c>
      <c r="C74" s="1">
        <v>142</v>
      </c>
    </row>
    <row r="75" spans="1:3" x14ac:dyDescent="0.45">
      <c r="A75" t="str">
        <f>INDEX('Country Selector'!$C$2:$C$196,MATCH($B75,'Country Selector'!$I$2:$I$196,0))</f>
        <v>Central Africa &amp; Middle Eastn Republic</v>
      </c>
      <c r="B75" t="s">
        <v>77</v>
      </c>
      <c r="C75" s="1">
        <v>0.24</v>
      </c>
    </row>
    <row r="76" spans="1:3" x14ac:dyDescent="0.45">
      <c r="A76" t="str">
        <f>INDEX('Country Selector'!$C$2:$C$196,MATCH($B76,'Country Selector'!$I$2:$I$196,0))</f>
        <v>Canada</v>
      </c>
      <c r="B76" t="s">
        <v>75</v>
      </c>
      <c r="C76" s="1">
        <v>8070</v>
      </c>
    </row>
    <row r="77" spans="1:3" x14ac:dyDescent="0.45">
      <c r="A77" t="str">
        <f>INDEX('Country Selector'!$C$2:$C$196,MATCH($B77,'Country Selector'!$I$2:$I$196,0))</f>
        <v>Switzerland</v>
      </c>
      <c r="B77" t="s">
        <v>306</v>
      </c>
      <c r="C77" s="1">
        <v>1850</v>
      </c>
    </row>
    <row r="78" spans="1:3" x14ac:dyDescent="0.45">
      <c r="A78" t="str">
        <f>INDEX('Country Selector'!$C$2:$C$196,MATCH($B78,'Country Selector'!$I$2:$I$196,0))</f>
        <v>Chile</v>
      </c>
      <c r="B78" t="s">
        <v>81</v>
      </c>
      <c r="C78" s="1">
        <v>2030</v>
      </c>
    </row>
    <row r="79" spans="1:3" x14ac:dyDescent="0.45">
      <c r="A79" t="str">
        <f>INDEX('Country Selector'!$C$2:$C$196,MATCH($B79,'Country Selector'!$I$2:$I$196,0))</f>
        <v>China</v>
      </c>
      <c r="B79" t="s">
        <v>83</v>
      </c>
      <c r="C79" s="1">
        <v>856000</v>
      </c>
    </row>
    <row r="80" spans="1:3" x14ac:dyDescent="0.45">
      <c r="A80" t="str">
        <f>INDEX('Country Selector'!$C$2:$C$196,MATCH($B80,'Country Selector'!$I$2:$I$196,0))</f>
        <v>Cote d'Ivoire</v>
      </c>
      <c r="B80" t="s">
        <v>94</v>
      </c>
      <c r="C80" s="1">
        <v>1050</v>
      </c>
    </row>
    <row r="81" spans="1:3" x14ac:dyDescent="0.45">
      <c r="A81" t="str">
        <f>INDEX('Country Selector'!$C$2:$C$196,MATCH($B81,'Country Selector'!$I$2:$I$196,0))</f>
        <v>Cameroon</v>
      </c>
      <c r="B81" t="s">
        <v>73</v>
      </c>
      <c r="C81" s="1">
        <v>621</v>
      </c>
    </row>
    <row r="82" spans="1:3" x14ac:dyDescent="0.45">
      <c r="A82" t="str">
        <f>INDEX('Country Selector'!$C$2:$C$196,MATCH($B82,'Country Selector'!$I$2:$I$196,0))</f>
        <v>Congo (Kinshasa)</v>
      </c>
      <c r="B82" t="s">
        <v>90</v>
      </c>
      <c r="C82" s="1">
        <v>155</v>
      </c>
    </row>
    <row r="83" spans="1:3" x14ac:dyDescent="0.45">
      <c r="A83" t="str">
        <f>INDEX('Country Selector'!$C$2:$C$196,MATCH($B83,'Country Selector'!$I$2:$I$196,0))</f>
        <v>Congo (Brazzaville)</v>
      </c>
      <c r="B83" t="s">
        <v>88</v>
      </c>
      <c r="C83" s="1">
        <v>273</v>
      </c>
    </row>
    <row r="84" spans="1:3" x14ac:dyDescent="0.45">
      <c r="A84" t="e">
        <f>INDEX('Country Selector'!$C$2:$C$196,MATCH($B84,'Country Selector'!$I$2:$I$196,0))</f>
        <v>#N/A</v>
      </c>
      <c r="B84" t="s">
        <v>814</v>
      </c>
      <c r="C84" s="1">
        <v>1.07E-3</v>
      </c>
    </row>
    <row r="85" spans="1:3" x14ac:dyDescent="0.45">
      <c r="A85" t="str">
        <f>INDEX('Country Selector'!$C$2:$C$196,MATCH($B85,'Country Selector'!$I$2:$I$196,0))</f>
        <v>Colombia</v>
      </c>
      <c r="B85" t="s">
        <v>85</v>
      </c>
      <c r="C85" s="1">
        <v>6050</v>
      </c>
    </row>
    <row r="86" spans="1:3" x14ac:dyDescent="0.45">
      <c r="A86" t="str">
        <f>INDEX('Country Selector'!$C$2:$C$196,MATCH($B86,'Country Selector'!$I$2:$I$196,0))</f>
        <v>Comoros</v>
      </c>
      <c r="B86" t="s">
        <v>373</v>
      </c>
      <c r="C86" s="1">
        <v>3.8699999999999998E-2</v>
      </c>
    </row>
    <row r="87" spans="1:3" x14ac:dyDescent="0.45">
      <c r="A87" t="str">
        <f>INDEX('Country Selector'!$C$2:$C$196,MATCH($B87,'Country Selector'!$I$2:$I$196,0))</f>
        <v>Cape Verde</v>
      </c>
      <c r="B87" t="s">
        <v>475</v>
      </c>
      <c r="C87" s="1">
        <v>0</v>
      </c>
    </row>
    <row r="88" spans="1:3" x14ac:dyDescent="0.45">
      <c r="A88" t="str">
        <f>INDEX('Country Selector'!$C$2:$C$196,MATCH($B88,'Country Selector'!$I$2:$I$196,0))</f>
        <v>Costa Rica</v>
      </c>
      <c r="B88" t="s">
        <v>92</v>
      </c>
      <c r="C88" s="1">
        <v>375</v>
      </c>
    </row>
    <row r="89" spans="1:3" x14ac:dyDescent="0.45">
      <c r="A89" t="str">
        <f>INDEX('Country Selector'!$C$2:$C$196,MATCH($B89,'Country Selector'!$I$2:$I$196,0))</f>
        <v>Cuba</v>
      </c>
      <c r="B89" t="s">
        <v>98</v>
      </c>
      <c r="C89" s="1">
        <v>1090</v>
      </c>
    </row>
    <row r="90" spans="1:3" x14ac:dyDescent="0.45">
      <c r="A90" t="str">
        <f>INDEX('Country Selector'!$C$2:$C$196,MATCH($B90,'Country Selector'!$I$2:$I$196,0))</f>
        <v>Cyprus</v>
      </c>
      <c r="B90" t="s">
        <v>374</v>
      </c>
      <c r="C90" s="1">
        <v>888</v>
      </c>
    </row>
    <row r="91" spans="1:3" x14ac:dyDescent="0.45">
      <c r="A91" t="str">
        <f>INDEX('Country Selector'!$C$2:$C$196,MATCH($B91,'Country Selector'!$I$2:$I$196,0))</f>
        <v>Czech Republic</v>
      </c>
      <c r="B91" t="s">
        <v>101</v>
      </c>
      <c r="C91" s="1">
        <v>2580</v>
      </c>
    </row>
    <row r="92" spans="1:3" x14ac:dyDescent="0.45">
      <c r="A92" t="str">
        <f>INDEX('Country Selector'!$C$2:$C$196,MATCH($B92,'Country Selector'!$I$2:$I$196,0))</f>
        <v>Germany</v>
      </c>
      <c r="B92" t="s">
        <v>134</v>
      </c>
      <c r="C92" s="1">
        <v>19600</v>
      </c>
    </row>
    <row r="93" spans="1:3" x14ac:dyDescent="0.45">
      <c r="A93" t="str">
        <f>INDEX('Country Selector'!$C$2:$C$196,MATCH($B93,'Country Selector'!$I$2:$I$196,0))</f>
        <v>Djibouti</v>
      </c>
      <c r="B93" t="s">
        <v>375</v>
      </c>
      <c r="C93" s="1">
        <v>145</v>
      </c>
    </row>
    <row r="94" spans="1:3" x14ac:dyDescent="0.45">
      <c r="A94" t="str">
        <f>INDEX('Country Selector'!$C$2:$C$196,MATCH($B94,'Country Selector'!$I$2:$I$196,0))</f>
        <v>Dominica</v>
      </c>
      <c r="B94" t="s">
        <v>503</v>
      </c>
      <c r="C94" s="1">
        <v>3.5899999999999999E-3</v>
      </c>
    </row>
    <row r="95" spans="1:3" x14ac:dyDescent="0.45">
      <c r="A95" t="str">
        <f>INDEX('Country Selector'!$C$2:$C$196,MATCH($B95,'Country Selector'!$I$2:$I$196,0))</f>
        <v>Denmark</v>
      </c>
      <c r="B95" t="s">
        <v>103</v>
      </c>
      <c r="C95" s="1">
        <v>1050</v>
      </c>
    </row>
    <row r="96" spans="1:3" x14ac:dyDescent="0.45">
      <c r="A96" t="str">
        <f>INDEX('Country Selector'!$C$2:$C$196,MATCH($B96,'Country Selector'!$I$2:$I$196,0))</f>
        <v>Dominican Republic</v>
      </c>
      <c r="B96" t="s">
        <v>107</v>
      </c>
      <c r="C96" s="1">
        <v>2070</v>
      </c>
    </row>
    <row r="97" spans="1:3" x14ac:dyDescent="0.45">
      <c r="A97" t="str">
        <f>INDEX('Country Selector'!$C$2:$C$196,MATCH($B97,'Country Selector'!$I$2:$I$196,0))</f>
        <v>Algeria</v>
      </c>
      <c r="B97" t="s">
        <v>21</v>
      </c>
      <c r="C97" s="1">
        <v>9160</v>
      </c>
    </row>
    <row r="98" spans="1:3" x14ac:dyDescent="0.45">
      <c r="A98" t="e">
        <f>INDEX('Country Selector'!$C$2:$C$196,MATCH($B98,'Country Selector'!$I$2:$I$196,0))</f>
        <v>#N/A</v>
      </c>
      <c r="B98" t="s">
        <v>815</v>
      </c>
      <c r="C98" s="1">
        <v>1740000</v>
      </c>
    </row>
    <row r="99" spans="1:3" x14ac:dyDescent="0.45">
      <c r="A99" t="str">
        <f>INDEX('Country Selector'!$C$2:$C$196,MATCH($B99,'Country Selector'!$I$2:$I$196,0))</f>
        <v>Ecuador</v>
      </c>
      <c r="B99" t="s">
        <v>109</v>
      </c>
      <c r="C99" s="1">
        <v>2450</v>
      </c>
    </row>
    <row r="100" spans="1:3" x14ac:dyDescent="0.45">
      <c r="A100" t="str">
        <f>INDEX('Country Selector'!$C$2:$C$196,MATCH($B100,'Country Selector'!$I$2:$I$196,0))</f>
        <v>Egypt</v>
      </c>
      <c r="B100" t="s">
        <v>111</v>
      </c>
      <c r="C100" s="1">
        <v>20500</v>
      </c>
    </row>
    <row r="101" spans="1:3" x14ac:dyDescent="0.45">
      <c r="A101" t="str">
        <f>INDEX('Country Selector'!$C$2:$C$196,MATCH($B101,'Country Selector'!$I$2:$I$196,0))</f>
        <v>Eritrea</v>
      </c>
      <c r="B101" t="s">
        <v>117</v>
      </c>
      <c r="C101" s="1">
        <v>121</v>
      </c>
    </row>
    <row r="102" spans="1:3" x14ac:dyDescent="0.45">
      <c r="A102" t="str">
        <f>INDEX('Country Selector'!$C$2:$C$196,MATCH($B102,'Country Selector'!$I$2:$I$196,0))</f>
        <v>Spain</v>
      </c>
      <c r="B102" t="s">
        <v>295</v>
      </c>
      <c r="C102" s="1">
        <v>12100</v>
      </c>
    </row>
    <row r="103" spans="1:3" x14ac:dyDescent="0.45">
      <c r="A103" t="str">
        <f>INDEX('Country Selector'!$C$2:$C$196,MATCH($B103,'Country Selector'!$I$2:$I$196,0))</f>
        <v>Estonia</v>
      </c>
      <c r="B103" t="s">
        <v>119</v>
      </c>
      <c r="C103" s="1">
        <v>263</v>
      </c>
    </row>
    <row r="104" spans="1:3" x14ac:dyDescent="0.45">
      <c r="A104" t="str">
        <f>INDEX('Country Selector'!$C$2:$C$196,MATCH($B104,'Country Selector'!$I$2:$I$196,0))</f>
        <v>Ethiopia</v>
      </c>
      <c r="B104" t="s">
        <v>121</v>
      </c>
      <c r="C104" s="1">
        <v>1360</v>
      </c>
    </row>
    <row r="105" spans="1:3" x14ac:dyDescent="0.45">
      <c r="A105" t="e">
        <f>INDEX('Country Selector'!$C$2:$C$196,MATCH($B105,'Country Selector'!$I$2:$I$196,0))</f>
        <v>#N/A</v>
      </c>
      <c r="B105" t="s">
        <v>816</v>
      </c>
      <c r="C105" s="1">
        <v>109000</v>
      </c>
    </row>
    <row r="106" spans="1:3" x14ac:dyDescent="0.45">
      <c r="A106" t="str">
        <f>INDEX('Country Selector'!$C$2:$C$196,MATCH($B106,'Country Selector'!$I$2:$I$196,0))</f>
        <v>Finland</v>
      </c>
      <c r="B106" t="s">
        <v>124</v>
      </c>
      <c r="C106" s="1">
        <v>964</v>
      </c>
    </row>
    <row r="107" spans="1:3" x14ac:dyDescent="0.45">
      <c r="A107" t="str">
        <f>INDEX('Country Selector'!$C$2:$C$196,MATCH($B107,'Country Selector'!$I$2:$I$196,0))</f>
        <v>Fiji</v>
      </c>
      <c r="B107" t="s">
        <v>476</v>
      </c>
      <c r="C107" s="1">
        <v>79.2</v>
      </c>
    </row>
    <row r="108" spans="1:3" x14ac:dyDescent="0.45">
      <c r="A108" t="str">
        <f>INDEX('Country Selector'!$C$2:$C$196,MATCH($B108,'Country Selector'!$I$2:$I$196,0))</f>
        <v>France</v>
      </c>
      <c r="B108" t="s">
        <v>126</v>
      </c>
      <c r="C108" s="1">
        <v>9740</v>
      </c>
    </row>
    <row r="109" spans="1:3" x14ac:dyDescent="0.45">
      <c r="A109" t="str">
        <f>INDEX('Country Selector'!$C$2:$C$196,MATCH($B109,'Country Selector'!$I$2:$I$196,0))</f>
        <v>Micronesia (Federated States of)</v>
      </c>
      <c r="B109" t="s">
        <v>483</v>
      </c>
      <c r="C109" s="1">
        <v>5.11E-3</v>
      </c>
    </row>
    <row r="110" spans="1:3" x14ac:dyDescent="0.45">
      <c r="A110" t="str">
        <f>INDEX('Country Selector'!$C$2:$C$196,MATCH($B110,'Country Selector'!$I$2:$I$196,0))</f>
        <v>Gabon</v>
      </c>
      <c r="B110" t="s">
        <v>128</v>
      </c>
      <c r="C110" s="1">
        <v>57.8</v>
      </c>
    </row>
    <row r="111" spans="1:3" x14ac:dyDescent="0.45">
      <c r="A111" t="str">
        <f>INDEX('Country Selector'!$C$2:$C$196,MATCH($B111,'Country Selector'!$I$2:$I$196,0))</f>
        <v>United Kingdom</v>
      </c>
      <c r="B111" t="s">
        <v>335</v>
      </c>
      <c r="C111" s="1">
        <v>6640</v>
      </c>
    </row>
    <row r="112" spans="1:3" x14ac:dyDescent="0.45">
      <c r="A112" t="str">
        <f>INDEX('Country Selector'!$C$2:$C$196,MATCH($B112,'Country Selector'!$I$2:$I$196,0))</f>
        <v>Georgia</v>
      </c>
      <c r="B112" t="s">
        <v>132</v>
      </c>
      <c r="C112" s="1">
        <v>1620</v>
      </c>
    </row>
    <row r="113" spans="1:3" x14ac:dyDescent="0.45">
      <c r="A113" t="str">
        <f>INDEX('Country Selector'!$C$2:$C$196,MATCH($B113,'Country Selector'!$I$2:$I$196,0))</f>
        <v>Ghana</v>
      </c>
      <c r="B113" t="s">
        <v>136</v>
      </c>
      <c r="C113" s="1">
        <v>182</v>
      </c>
    </row>
    <row r="114" spans="1:3" x14ac:dyDescent="0.45">
      <c r="A114" t="str">
        <f>INDEX('Country Selector'!$C$2:$C$196,MATCH($B114,'Country Selector'!$I$2:$I$196,0))</f>
        <v>Guinea</v>
      </c>
      <c r="B114" t="s">
        <v>143</v>
      </c>
      <c r="C114" s="1">
        <v>223</v>
      </c>
    </row>
    <row r="115" spans="1:3" x14ac:dyDescent="0.45">
      <c r="A115" t="str">
        <f>INDEX('Country Selector'!$C$2:$C$196,MATCH($B115,'Country Selector'!$I$2:$I$196,0))</f>
        <v>Gambia</v>
      </c>
      <c r="B115" t="s">
        <v>130</v>
      </c>
      <c r="C115" s="1">
        <v>9.6000000000000002E-2</v>
      </c>
    </row>
    <row r="116" spans="1:3" x14ac:dyDescent="0.45">
      <c r="A116" t="str">
        <f>INDEX('Country Selector'!$C$2:$C$196,MATCH($B116,'Country Selector'!$I$2:$I$196,0))</f>
        <v>Guinea-Bissau</v>
      </c>
      <c r="B116" t="s">
        <v>145</v>
      </c>
      <c r="C116" s="1">
        <v>8.9599999999999999E-2</v>
      </c>
    </row>
    <row r="117" spans="1:3" x14ac:dyDescent="0.45">
      <c r="A117" t="str">
        <f>INDEX('Country Selector'!$C$2:$C$196,MATCH($B117,'Country Selector'!$I$2:$I$196,0))</f>
        <v>Equatorial Guinea</v>
      </c>
      <c r="B117" t="s">
        <v>115</v>
      </c>
      <c r="C117" s="1">
        <v>4.1300000000000003E-2</v>
      </c>
    </row>
    <row r="118" spans="1:3" x14ac:dyDescent="0.45">
      <c r="A118" t="str">
        <f>INDEX('Country Selector'!$C$2:$C$196,MATCH($B118,'Country Selector'!$I$2:$I$196,0))</f>
        <v>Greece</v>
      </c>
      <c r="B118" t="s">
        <v>138</v>
      </c>
      <c r="C118" s="1">
        <v>3960</v>
      </c>
    </row>
    <row r="119" spans="1:3" x14ac:dyDescent="0.45">
      <c r="A119" t="str">
        <f>INDEX('Country Selector'!$C$2:$C$196,MATCH($B119,'Country Selector'!$I$2:$I$196,0))</f>
        <v>Grenada</v>
      </c>
      <c r="B119" t="s">
        <v>477</v>
      </c>
      <c r="C119" s="1">
        <v>5.3E-3</v>
      </c>
    </row>
    <row r="120" spans="1:3" x14ac:dyDescent="0.45">
      <c r="A120" t="str">
        <f>INDEX('Country Selector'!$C$2:$C$196,MATCH($B120,'Country Selector'!$I$2:$I$196,0))</f>
        <v>Guatemala</v>
      </c>
      <c r="B120" t="s">
        <v>141</v>
      </c>
      <c r="C120" s="1">
        <v>2120</v>
      </c>
    </row>
    <row r="121" spans="1:3" x14ac:dyDescent="0.45">
      <c r="A121" t="str">
        <f>INDEX('Country Selector'!$C$2:$C$196,MATCH($B121,'Country Selector'!$I$2:$I$196,0))</f>
        <v>Guyana</v>
      </c>
      <c r="B121" t="s">
        <v>147</v>
      </c>
      <c r="C121" s="1">
        <v>3.7900000000000003E-2</v>
      </c>
    </row>
    <row r="122" spans="1:3" x14ac:dyDescent="0.45">
      <c r="A122" t="e">
        <f>INDEX('Country Selector'!$C$2:$C$196,MATCH($B122,'Country Selector'!$I$2:$I$196,0))</f>
        <v>#N/A</v>
      </c>
      <c r="B122" t="s">
        <v>817</v>
      </c>
      <c r="C122" s="1">
        <v>724</v>
      </c>
    </row>
    <row r="123" spans="1:3" x14ac:dyDescent="0.45">
      <c r="A123" t="str">
        <f>INDEX('Country Selector'!$C$2:$C$196,MATCH($B123,'Country Selector'!$I$2:$I$196,0))</f>
        <v>Honduras</v>
      </c>
      <c r="B123" t="s">
        <v>152</v>
      </c>
      <c r="C123" s="1">
        <v>658</v>
      </c>
    </row>
    <row r="124" spans="1:3" x14ac:dyDescent="0.45">
      <c r="A124" t="str">
        <f>INDEX('Country Selector'!$C$2:$C$196,MATCH($B124,'Country Selector'!$I$2:$I$196,0))</f>
        <v>Croatia</v>
      </c>
      <c r="B124" t="s">
        <v>96</v>
      </c>
      <c r="C124" s="1">
        <v>1340</v>
      </c>
    </row>
    <row r="125" spans="1:3" x14ac:dyDescent="0.45">
      <c r="A125" t="str">
        <f>INDEX('Country Selector'!$C$2:$C$196,MATCH($B125,'Country Selector'!$I$2:$I$196,0))</f>
        <v>Haiti</v>
      </c>
      <c r="B125" t="s">
        <v>149</v>
      </c>
      <c r="C125" s="1">
        <v>117</v>
      </c>
    </row>
    <row r="126" spans="1:3" x14ac:dyDescent="0.45">
      <c r="A126" t="str">
        <f>INDEX('Country Selector'!$C$2:$C$196,MATCH($B126,'Country Selector'!$I$2:$I$196,0))</f>
        <v>Hungary</v>
      </c>
      <c r="B126" t="s">
        <v>154</v>
      </c>
      <c r="C126" s="1">
        <v>1140</v>
      </c>
    </row>
    <row r="127" spans="1:3" x14ac:dyDescent="0.45">
      <c r="A127" t="str">
        <f>INDEX('Country Selector'!$C$2:$C$196,MATCH($B127,'Country Selector'!$I$2:$I$196,0))</f>
        <v>Indonesia</v>
      </c>
      <c r="B127" t="s">
        <v>159</v>
      </c>
      <c r="C127" s="1">
        <v>28500</v>
      </c>
    </row>
    <row r="128" spans="1:3" x14ac:dyDescent="0.45">
      <c r="A128" t="str">
        <f>INDEX('Country Selector'!$C$2:$C$196,MATCH($B128,'Country Selector'!$I$2:$I$196,0))</f>
        <v>India</v>
      </c>
      <c r="B128" t="s">
        <v>157</v>
      </c>
      <c r="C128" s="1">
        <v>128000</v>
      </c>
    </row>
    <row r="129" spans="1:3" x14ac:dyDescent="0.45">
      <c r="A129" t="str">
        <f>INDEX('Country Selector'!$C$2:$C$196,MATCH($B129,'Country Selector'!$I$2:$I$196,0))</f>
        <v>Ireland</v>
      </c>
      <c r="B129" t="s">
        <v>165</v>
      </c>
      <c r="C129" s="1">
        <v>1830</v>
      </c>
    </row>
    <row r="130" spans="1:3" x14ac:dyDescent="0.45">
      <c r="A130" t="str">
        <f>INDEX('Country Selector'!$C$2:$C$196,MATCH($B130,'Country Selector'!$I$2:$I$196,0))</f>
        <v>Iran</v>
      </c>
      <c r="B130" t="s">
        <v>161</v>
      </c>
      <c r="C130" s="1">
        <v>20300</v>
      </c>
    </row>
    <row r="131" spans="1:3" x14ac:dyDescent="0.45">
      <c r="A131" t="str">
        <f>INDEX('Country Selector'!$C$2:$C$196,MATCH($B131,'Country Selector'!$I$2:$I$196,0))</f>
        <v>Iraq</v>
      </c>
      <c r="B131" t="s">
        <v>163</v>
      </c>
      <c r="C131" s="1">
        <v>5040</v>
      </c>
    </row>
    <row r="132" spans="1:3" x14ac:dyDescent="0.45">
      <c r="A132" t="str">
        <f>INDEX('Country Selector'!$C$2:$C$196,MATCH($B132,'Country Selector'!$I$2:$I$196,0))</f>
        <v>Iceland</v>
      </c>
      <c r="B132" t="s">
        <v>376</v>
      </c>
      <c r="C132" s="1">
        <v>0.71699999999999997</v>
      </c>
    </row>
    <row r="133" spans="1:3" x14ac:dyDescent="0.45">
      <c r="A133" t="str">
        <f>INDEX('Country Selector'!$C$2:$C$196,MATCH($B133,'Country Selector'!$I$2:$I$196,0))</f>
        <v>Israel</v>
      </c>
      <c r="B133" t="s">
        <v>167</v>
      </c>
      <c r="C133" s="1">
        <v>2380</v>
      </c>
    </row>
    <row r="134" spans="1:3" x14ac:dyDescent="0.45">
      <c r="A134" t="str">
        <f>INDEX('Country Selector'!$C$2:$C$196,MATCH($B134,'Country Selector'!$I$2:$I$196,0))</f>
        <v>Italy</v>
      </c>
      <c r="B134" t="s">
        <v>169</v>
      </c>
      <c r="C134" s="1">
        <v>11200</v>
      </c>
    </row>
    <row r="135" spans="1:3" x14ac:dyDescent="0.45">
      <c r="A135" t="str">
        <f>INDEX('Country Selector'!$C$2:$C$196,MATCH($B135,'Country Selector'!$I$2:$I$196,0))</f>
        <v>Jamaica</v>
      </c>
      <c r="B135" t="s">
        <v>377</v>
      </c>
      <c r="C135" s="1">
        <v>418</v>
      </c>
    </row>
    <row r="136" spans="1:3" x14ac:dyDescent="0.45">
      <c r="A136" t="str">
        <f>INDEX('Country Selector'!$C$2:$C$196,MATCH($B136,'Country Selector'!$I$2:$I$196,0))</f>
        <v>Jordan</v>
      </c>
      <c r="B136" t="s">
        <v>174</v>
      </c>
      <c r="C136" s="1">
        <v>2570</v>
      </c>
    </row>
    <row r="137" spans="1:3" x14ac:dyDescent="0.45">
      <c r="A137" t="str">
        <f>INDEX('Country Selector'!$C$2:$C$196,MATCH($B137,'Country Selector'!$I$2:$I$196,0))</f>
        <v>Japan</v>
      </c>
      <c r="B137" t="s">
        <v>172</v>
      </c>
      <c r="C137" s="1">
        <v>33700</v>
      </c>
    </row>
    <row r="138" spans="1:3" x14ac:dyDescent="0.45">
      <c r="A138" t="str">
        <f>INDEX('Country Selector'!$C$2:$C$196,MATCH($B138,'Country Selector'!$I$2:$I$196,0))</f>
        <v>Kazakhstan</v>
      </c>
      <c r="B138" t="s">
        <v>176</v>
      </c>
      <c r="C138" s="1">
        <v>10500</v>
      </c>
    </row>
    <row r="139" spans="1:3" x14ac:dyDescent="0.45">
      <c r="A139" t="str">
        <f>INDEX('Country Selector'!$C$2:$C$196,MATCH($B139,'Country Selector'!$I$2:$I$196,0))</f>
        <v>Kenya</v>
      </c>
      <c r="B139" t="s">
        <v>178</v>
      </c>
      <c r="C139" s="1">
        <v>3470</v>
      </c>
    </row>
    <row r="140" spans="1:3" x14ac:dyDescent="0.45">
      <c r="A140" t="str">
        <f>INDEX('Country Selector'!$C$2:$C$196,MATCH($B140,'Country Selector'!$I$2:$I$196,0))</f>
        <v>Kyrgyzstan</v>
      </c>
      <c r="B140" t="s">
        <v>183</v>
      </c>
      <c r="C140" s="1">
        <v>714</v>
      </c>
    </row>
    <row r="141" spans="1:3" x14ac:dyDescent="0.45">
      <c r="A141" t="str">
        <f>INDEX('Country Selector'!$C$2:$C$196,MATCH($B141,'Country Selector'!$I$2:$I$196,0))</f>
        <v>Cambodia</v>
      </c>
      <c r="B141" t="s">
        <v>71</v>
      </c>
      <c r="C141" s="1">
        <v>571</v>
      </c>
    </row>
    <row r="142" spans="1:3" x14ac:dyDescent="0.45">
      <c r="A142" t="str">
        <f>INDEX('Country Selector'!$C$2:$C$196,MATCH($B142,'Country Selector'!$I$2:$I$196,0))</f>
        <v>Kiribati</v>
      </c>
      <c r="B142" t="s">
        <v>478</v>
      </c>
      <c r="C142" s="1">
        <v>5.5599999999999998E-3</v>
      </c>
    </row>
    <row r="143" spans="1:3" x14ac:dyDescent="0.45">
      <c r="A143" t="str">
        <f>INDEX('Country Selector'!$C$2:$C$196,MATCH($B143,'Country Selector'!$I$2:$I$196,0))</f>
        <v>Saint Kitts and Nevis</v>
      </c>
      <c r="B143" t="s">
        <v>486</v>
      </c>
      <c r="C143" s="1">
        <v>2.7899999999999999E-3</v>
      </c>
    </row>
    <row r="144" spans="1:3" x14ac:dyDescent="0.45">
      <c r="A144" t="str">
        <f>INDEX('Country Selector'!$C$2:$C$196,MATCH($B144,'Country Selector'!$I$2:$I$196,0))</f>
        <v>South Korea</v>
      </c>
      <c r="B144" t="s">
        <v>292</v>
      </c>
      <c r="C144" s="1">
        <v>34800</v>
      </c>
    </row>
    <row r="145" spans="1:3" x14ac:dyDescent="0.45">
      <c r="A145" t="str">
        <f>INDEX('Country Selector'!$C$2:$C$196,MATCH($B145,'Country Selector'!$I$2:$I$196,0))</f>
        <v>Kuwait</v>
      </c>
      <c r="B145" t="s">
        <v>378</v>
      </c>
      <c r="C145" s="1">
        <v>1470</v>
      </c>
    </row>
    <row r="146" spans="1:3" x14ac:dyDescent="0.45">
      <c r="A146" t="str">
        <f>INDEX('Country Selector'!$C$2:$C$196,MATCH($B146,'Country Selector'!$I$2:$I$196,0))</f>
        <v>Laos</v>
      </c>
      <c r="B146" t="s">
        <v>185</v>
      </c>
      <c r="C146" s="1">
        <v>963</v>
      </c>
    </row>
    <row r="147" spans="1:3" x14ac:dyDescent="0.45">
      <c r="A147" t="str">
        <f>INDEX('Country Selector'!$C$2:$C$196,MATCH($B147,'Country Selector'!$I$2:$I$196,0))</f>
        <v>Lebanon</v>
      </c>
      <c r="B147" t="s">
        <v>189</v>
      </c>
      <c r="C147" s="1">
        <v>2240</v>
      </c>
    </row>
    <row r="148" spans="1:3" x14ac:dyDescent="0.45">
      <c r="A148" t="str">
        <f>INDEX('Country Selector'!$C$2:$C$196,MATCH($B148,'Country Selector'!$I$2:$I$196,0))</f>
        <v>Liberia</v>
      </c>
      <c r="B148" t="s">
        <v>193</v>
      </c>
      <c r="C148" s="1">
        <v>115</v>
      </c>
    </row>
    <row r="149" spans="1:3" x14ac:dyDescent="0.45">
      <c r="A149" t="str">
        <f>INDEX('Country Selector'!$C$2:$C$196,MATCH($B149,'Country Selector'!$I$2:$I$196,0))</f>
        <v>Libya</v>
      </c>
      <c r="B149" t="s">
        <v>461</v>
      </c>
      <c r="C149" s="1">
        <v>634</v>
      </c>
    </row>
    <row r="150" spans="1:3" x14ac:dyDescent="0.45">
      <c r="A150" t="str">
        <f>INDEX('Country Selector'!$C$2:$C$196,MATCH($B150,'Country Selector'!$I$2:$I$196,0))</f>
        <v>Saint Lucia</v>
      </c>
      <c r="B150" t="s">
        <v>384</v>
      </c>
      <c r="C150" s="1">
        <v>9.3399999999999993E-3</v>
      </c>
    </row>
    <row r="151" spans="1:3" x14ac:dyDescent="0.45">
      <c r="A151" t="e">
        <f>INDEX('Country Selector'!$C$2:$C$196,MATCH($B151,'Country Selector'!$I$2:$I$196,0))</f>
        <v>#N/A</v>
      </c>
      <c r="B151" t="s">
        <v>818</v>
      </c>
      <c r="C151" s="1">
        <v>17300</v>
      </c>
    </row>
    <row r="152" spans="1:3" x14ac:dyDescent="0.45">
      <c r="A152" t="str">
        <f>INDEX('Country Selector'!$C$2:$C$196,MATCH($B152,'Country Selector'!$I$2:$I$196,0))</f>
        <v>Liechtenstein</v>
      </c>
      <c r="B152" t="s">
        <v>379</v>
      </c>
      <c r="C152" s="1">
        <v>10.8</v>
      </c>
    </row>
    <row r="153" spans="1:3" x14ac:dyDescent="0.45">
      <c r="A153" t="str">
        <f>INDEX('Country Selector'!$C$2:$C$196,MATCH($B153,'Country Selector'!$I$2:$I$196,0))</f>
        <v>Sri Lanka</v>
      </c>
      <c r="B153" t="s">
        <v>297</v>
      </c>
      <c r="C153" s="1">
        <v>871</v>
      </c>
    </row>
    <row r="154" spans="1:3" x14ac:dyDescent="0.45">
      <c r="A154" t="str">
        <f>INDEX('Country Selector'!$C$2:$C$196,MATCH($B154,'Country Selector'!$I$2:$I$196,0))</f>
        <v>Lesotho</v>
      </c>
      <c r="B154" t="s">
        <v>191</v>
      </c>
      <c r="C154" s="1">
        <v>0.105</v>
      </c>
    </row>
    <row r="155" spans="1:3" x14ac:dyDescent="0.45">
      <c r="A155" t="str">
        <f>INDEX('Country Selector'!$C$2:$C$196,MATCH($B155,'Country Selector'!$I$2:$I$196,0))</f>
        <v>Lithuania</v>
      </c>
      <c r="B155" t="s">
        <v>197</v>
      </c>
      <c r="C155" s="1">
        <v>578</v>
      </c>
    </row>
    <row r="156" spans="1:3" x14ac:dyDescent="0.45">
      <c r="A156" t="str">
        <f>INDEX('Country Selector'!$C$2:$C$196,MATCH($B156,'Country Selector'!$I$2:$I$196,0))</f>
        <v>Luxembourg</v>
      </c>
      <c r="B156" t="s">
        <v>380</v>
      </c>
      <c r="C156" s="1">
        <v>395</v>
      </c>
    </row>
    <row r="157" spans="1:3" x14ac:dyDescent="0.45">
      <c r="A157" t="str">
        <f>INDEX('Country Selector'!$C$2:$C$196,MATCH($B157,'Country Selector'!$I$2:$I$196,0))</f>
        <v>Latvia</v>
      </c>
      <c r="B157" t="s">
        <v>187</v>
      </c>
      <c r="C157" s="1">
        <v>480</v>
      </c>
    </row>
    <row r="158" spans="1:3" x14ac:dyDescent="0.45">
      <c r="A158" t="e">
        <f>INDEX('Country Selector'!$C$2:$C$196,MATCH($B158,'Country Selector'!$I$2:$I$196,0))</f>
        <v>#N/A</v>
      </c>
      <c r="B158" t="s">
        <v>819</v>
      </c>
      <c r="C158" s="1">
        <v>2.9000000000000001E-2</v>
      </c>
    </row>
    <row r="159" spans="1:3" x14ac:dyDescent="0.45">
      <c r="A159" t="str">
        <f>INDEX('Country Selector'!$C$2:$C$196,MATCH($B159,'Country Selector'!$I$2:$I$196,0))</f>
        <v>Morocco</v>
      </c>
      <c r="B159" t="s">
        <v>223</v>
      </c>
      <c r="C159" s="1">
        <v>7870</v>
      </c>
    </row>
    <row r="160" spans="1:3" x14ac:dyDescent="0.45">
      <c r="A160" t="str">
        <f>INDEX('Country Selector'!$C$2:$C$196,MATCH($B160,'Country Selector'!$I$2:$I$196,0))</f>
        <v>Monaco</v>
      </c>
      <c r="B160" t="s">
        <v>462</v>
      </c>
      <c r="C160" s="1">
        <v>7.13</v>
      </c>
    </row>
    <row r="161" spans="1:3" x14ac:dyDescent="0.45">
      <c r="A161" t="str">
        <f>INDEX('Country Selector'!$C$2:$C$196,MATCH($B161,'Country Selector'!$I$2:$I$196,0))</f>
        <v>Moldova</v>
      </c>
      <c r="B161" t="s">
        <v>218</v>
      </c>
      <c r="C161" s="1">
        <v>492</v>
      </c>
    </row>
    <row r="162" spans="1:3" x14ac:dyDescent="0.45">
      <c r="A162" t="str">
        <f>INDEX('Country Selector'!$C$2:$C$196,MATCH($B162,'Country Selector'!$I$2:$I$196,0))</f>
        <v>Madagascar</v>
      </c>
      <c r="B162" t="s">
        <v>202</v>
      </c>
      <c r="C162" s="1">
        <v>295</v>
      </c>
    </row>
    <row r="163" spans="1:3" x14ac:dyDescent="0.45">
      <c r="A163" t="str">
        <f>INDEX('Country Selector'!$C$2:$C$196,MATCH($B163,'Country Selector'!$I$2:$I$196,0))</f>
        <v>Maldives</v>
      </c>
      <c r="B163" t="s">
        <v>479</v>
      </c>
      <c r="C163" s="1">
        <v>1.7899999999999999E-2</v>
      </c>
    </row>
    <row r="164" spans="1:3" x14ac:dyDescent="0.45">
      <c r="A164" t="str">
        <f>INDEX('Country Selector'!$C$2:$C$196,MATCH($B164,'Country Selector'!$I$2:$I$196,0))</f>
        <v>Mexico</v>
      </c>
      <c r="B164" t="s">
        <v>216</v>
      </c>
      <c r="C164" s="1">
        <v>34400</v>
      </c>
    </row>
    <row r="165" spans="1:3" x14ac:dyDescent="0.45">
      <c r="A165" t="str">
        <f>INDEX('Country Selector'!$C$2:$C$196,MATCH($B165,'Country Selector'!$I$2:$I$196,0))</f>
        <v>Marshall Islands</v>
      </c>
      <c r="B165" t="s">
        <v>480</v>
      </c>
      <c r="C165" s="1">
        <v>2.63E-3</v>
      </c>
    </row>
    <row r="166" spans="1:3" x14ac:dyDescent="0.45">
      <c r="A166" t="str">
        <f>INDEX('Country Selector'!$C$2:$C$196,MATCH($B166,'Country Selector'!$I$2:$I$196,0))</f>
        <v>Macedonia</v>
      </c>
      <c r="B166" t="s">
        <v>200</v>
      </c>
      <c r="C166" s="1">
        <v>292</v>
      </c>
    </row>
    <row r="167" spans="1:3" x14ac:dyDescent="0.45">
      <c r="A167" t="str">
        <f>INDEX('Country Selector'!$C$2:$C$196,MATCH($B167,'Country Selector'!$I$2:$I$196,0))</f>
        <v>Mali</v>
      </c>
      <c r="B167" t="s">
        <v>209</v>
      </c>
      <c r="C167" s="1">
        <v>0</v>
      </c>
    </row>
    <row r="168" spans="1:3" x14ac:dyDescent="0.45">
      <c r="A168" t="str">
        <f>INDEX('Country Selector'!$C$2:$C$196,MATCH($B168,'Country Selector'!$I$2:$I$196,0))</f>
        <v>Malta</v>
      </c>
      <c r="B168" t="s">
        <v>381</v>
      </c>
      <c r="C168" s="1">
        <v>2.4899999999999999E-2</v>
      </c>
    </row>
    <row r="169" spans="1:3" x14ac:dyDescent="0.45">
      <c r="A169" t="str">
        <f>INDEX('Country Selector'!$C$2:$C$196,MATCH($B169,'Country Selector'!$I$2:$I$196,0))</f>
        <v>Burma</v>
      </c>
      <c r="B169" t="s">
        <v>67</v>
      </c>
      <c r="C169" s="1">
        <v>295</v>
      </c>
    </row>
    <row r="170" spans="1:3" x14ac:dyDescent="0.45">
      <c r="A170" t="str">
        <f>INDEX('Country Selector'!$C$2:$C$196,MATCH($B170,'Country Selector'!$I$2:$I$196,0))</f>
        <v>Montenegro</v>
      </c>
      <c r="B170" t="s">
        <v>820</v>
      </c>
      <c r="C170" s="1">
        <v>9.7799999999999998E-2</v>
      </c>
    </row>
    <row r="171" spans="1:3" x14ac:dyDescent="0.45">
      <c r="A171" t="str">
        <f>INDEX('Country Selector'!$C$2:$C$196,MATCH($B171,'Country Selector'!$I$2:$I$196,0))</f>
        <v>Mongolia</v>
      </c>
      <c r="B171" t="s">
        <v>221</v>
      </c>
      <c r="C171" s="1">
        <v>225</v>
      </c>
    </row>
    <row r="172" spans="1:3" x14ac:dyDescent="0.45">
      <c r="A172" t="str">
        <f>INDEX('Country Selector'!$C$2:$C$196,MATCH($B172,'Country Selector'!$I$2:$I$196,0))</f>
        <v>Mozambique</v>
      </c>
      <c r="B172" t="s">
        <v>225</v>
      </c>
      <c r="C172" s="1">
        <v>609</v>
      </c>
    </row>
    <row r="173" spans="1:3" x14ac:dyDescent="0.45">
      <c r="A173" t="str">
        <f>INDEX('Country Selector'!$C$2:$C$196,MATCH($B173,'Country Selector'!$I$2:$I$196,0))</f>
        <v>Mauritania</v>
      </c>
      <c r="B173" t="s">
        <v>213</v>
      </c>
      <c r="C173" s="1">
        <v>370</v>
      </c>
    </row>
    <row r="174" spans="1:3" x14ac:dyDescent="0.45">
      <c r="A174" t="str">
        <f>INDEX('Country Selector'!$C$2:$C$196,MATCH($B174,'Country Selector'!$I$2:$I$196,0))</f>
        <v>Mauritius</v>
      </c>
      <c r="B174" t="s">
        <v>481</v>
      </c>
      <c r="C174" s="1">
        <v>1.0900000000000001</v>
      </c>
    </row>
    <row r="175" spans="1:3" x14ac:dyDescent="0.45">
      <c r="A175" t="str">
        <f>INDEX('Country Selector'!$C$2:$C$196,MATCH($B175,'Country Selector'!$I$2:$I$196,0))</f>
        <v>Malawi</v>
      </c>
      <c r="B175" t="s">
        <v>204</v>
      </c>
      <c r="C175" s="1">
        <v>180</v>
      </c>
    </row>
    <row r="176" spans="1:3" x14ac:dyDescent="0.45">
      <c r="A176" t="str">
        <f>INDEX('Country Selector'!$C$2:$C$196,MATCH($B176,'Country Selector'!$I$2:$I$196,0))</f>
        <v>Malaysia</v>
      </c>
      <c r="B176" t="s">
        <v>206</v>
      </c>
      <c r="C176" s="1">
        <v>13900</v>
      </c>
    </row>
    <row r="177" spans="1:3" x14ac:dyDescent="0.45">
      <c r="A177" t="str">
        <f>INDEX('Country Selector'!$C$2:$C$196,MATCH($B177,'Country Selector'!$I$2:$I$196,0))</f>
        <v>Namibia</v>
      </c>
      <c r="B177" t="s">
        <v>227</v>
      </c>
      <c r="C177" s="1">
        <v>402</v>
      </c>
    </row>
    <row r="178" spans="1:3" x14ac:dyDescent="0.45">
      <c r="A178" t="str">
        <f>INDEX('Country Selector'!$C$2:$C$196,MATCH($B178,'Country Selector'!$I$2:$I$196,0))</f>
        <v>Niger</v>
      </c>
      <c r="B178" t="s">
        <v>238</v>
      </c>
      <c r="C178" s="1">
        <v>31.2</v>
      </c>
    </row>
    <row r="179" spans="1:3" x14ac:dyDescent="0.45">
      <c r="A179" t="str">
        <f>INDEX('Country Selector'!$C$2:$C$196,MATCH($B179,'Country Selector'!$I$2:$I$196,0))</f>
        <v>Nigeria</v>
      </c>
      <c r="B179" t="s">
        <v>240</v>
      </c>
      <c r="C179" s="1">
        <v>8140</v>
      </c>
    </row>
    <row r="180" spans="1:3" x14ac:dyDescent="0.45">
      <c r="A180" t="str">
        <f>INDEX('Country Selector'!$C$2:$C$196,MATCH($B180,'Country Selector'!$I$2:$I$196,0))</f>
        <v>Nicaragua</v>
      </c>
      <c r="B180" t="s">
        <v>236</v>
      </c>
      <c r="C180" s="1">
        <v>271</v>
      </c>
    </row>
    <row r="181" spans="1:3" x14ac:dyDescent="0.45">
      <c r="A181" t="e">
        <f>INDEX('Country Selector'!$C$2:$C$196,MATCH($B181,'Country Selector'!$I$2:$I$196,0))</f>
        <v>#N/A</v>
      </c>
      <c r="B181" t="s">
        <v>821</v>
      </c>
      <c r="C181" s="1">
        <v>7.2899999999999997E-5</v>
      </c>
    </row>
    <row r="182" spans="1:3" x14ac:dyDescent="0.45">
      <c r="A182" t="str">
        <f>INDEX('Country Selector'!$C$2:$C$196,MATCH($B182,'Country Selector'!$I$2:$I$196,0))</f>
        <v>Netherlands</v>
      </c>
      <c r="B182" t="s">
        <v>232</v>
      </c>
      <c r="C182" s="1">
        <v>1450</v>
      </c>
    </row>
    <row r="183" spans="1:3" x14ac:dyDescent="0.45">
      <c r="A183" t="e">
        <f>INDEX('Country Selector'!$C$2:$C$196,MATCH($B183,'Country Selector'!$I$2:$I$196,0))</f>
        <v>#N/A</v>
      </c>
      <c r="B183" t="s">
        <v>822</v>
      </c>
      <c r="C183" s="1">
        <v>1420000</v>
      </c>
    </row>
    <row r="184" spans="1:3" x14ac:dyDescent="0.45">
      <c r="A184" t="str">
        <f>INDEX('Country Selector'!$C$2:$C$196,MATCH($B184,'Country Selector'!$I$2:$I$196,0))</f>
        <v>Norway</v>
      </c>
      <c r="B184" t="s">
        <v>244</v>
      </c>
      <c r="C184" s="1">
        <v>987</v>
      </c>
    </row>
    <row r="185" spans="1:3" x14ac:dyDescent="0.45">
      <c r="A185" t="str">
        <f>INDEX('Country Selector'!$C$2:$C$196,MATCH($B185,'Country Selector'!$I$2:$I$196,0))</f>
        <v>Nepal</v>
      </c>
      <c r="B185" t="s">
        <v>230</v>
      </c>
      <c r="C185" s="1">
        <v>764</v>
      </c>
    </row>
    <row r="186" spans="1:3" x14ac:dyDescent="0.45">
      <c r="A186" t="str">
        <f>INDEX('Country Selector'!$C$2:$C$196,MATCH($B186,'Country Selector'!$I$2:$I$196,0))</f>
        <v>Nauru</v>
      </c>
      <c r="B186" t="s">
        <v>484</v>
      </c>
      <c r="C186" s="1">
        <v>5.0299999999999997E-4</v>
      </c>
    </row>
    <row r="187" spans="1:3" x14ac:dyDescent="0.45">
      <c r="A187" t="str">
        <f>INDEX('Country Selector'!$C$2:$C$196,MATCH($B187,'Country Selector'!$I$2:$I$196,0))</f>
        <v>New Zealand</v>
      </c>
      <c r="B187" t="s">
        <v>234</v>
      </c>
      <c r="C187" s="1">
        <v>876</v>
      </c>
    </row>
    <row r="188" spans="1:3" x14ac:dyDescent="0.45">
      <c r="A188" t="str">
        <f>INDEX('Country Selector'!$C$2:$C$196,MATCH($B188,'Country Selector'!$I$2:$I$196,0))</f>
        <v>Oman</v>
      </c>
      <c r="B188" t="s">
        <v>382</v>
      </c>
      <c r="C188" s="1">
        <v>1810</v>
      </c>
    </row>
    <row r="189" spans="1:3" x14ac:dyDescent="0.45">
      <c r="A189" t="str">
        <f>INDEX('Country Selector'!$C$2:$C$196,MATCH($B189,'Country Selector'!$I$2:$I$196,0))</f>
        <v>Pakistan</v>
      </c>
      <c r="B189" t="s">
        <v>247</v>
      </c>
      <c r="C189" s="1">
        <v>12700</v>
      </c>
    </row>
    <row r="190" spans="1:3" x14ac:dyDescent="0.45">
      <c r="A190" t="str">
        <f>INDEX('Country Selector'!$C$2:$C$196,MATCH($B190,'Country Selector'!$I$2:$I$196,0))</f>
        <v>Panama</v>
      </c>
      <c r="B190" t="s">
        <v>250</v>
      </c>
      <c r="C190" s="1">
        <v>854</v>
      </c>
    </row>
    <row r="191" spans="1:3" x14ac:dyDescent="0.45">
      <c r="A191" t="str">
        <f>INDEX('Country Selector'!$C$2:$C$196,MATCH($B191,'Country Selector'!$I$2:$I$196,0))</f>
        <v>Peru</v>
      </c>
      <c r="B191" t="s">
        <v>255</v>
      </c>
      <c r="C191" s="1">
        <v>4700</v>
      </c>
    </row>
    <row r="192" spans="1:3" x14ac:dyDescent="0.45">
      <c r="A192" t="str">
        <f>INDEX('Country Selector'!$C$2:$C$196,MATCH($B192,'Country Selector'!$I$2:$I$196,0))</f>
        <v>Philippines</v>
      </c>
      <c r="B192" t="s">
        <v>257</v>
      </c>
      <c r="C192" s="1">
        <v>9510</v>
      </c>
    </row>
    <row r="193" spans="1:3" x14ac:dyDescent="0.45">
      <c r="A193" t="str">
        <f>INDEX('Country Selector'!$C$2:$C$196,MATCH($B193,'Country Selector'!$I$2:$I$196,0))</f>
        <v>Palau</v>
      </c>
      <c r="B193" t="s">
        <v>485</v>
      </c>
      <c r="C193" s="1">
        <v>1.06E-3</v>
      </c>
    </row>
    <row r="194" spans="1:3" x14ac:dyDescent="0.45">
      <c r="A194" t="str">
        <f>INDEX('Country Selector'!$C$2:$C$196,MATCH($B194,'Country Selector'!$I$2:$I$196,0))</f>
        <v>Papua New Guinea</v>
      </c>
      <c r="B194" t="s">
        <v>383</v>
      </c>
      <c r="C194" s="1">
        <v>75.8</v>
      </c>
    </row>
    <row r="195" spans="1:3" x14ac:dyDescent="0.45">
      <c r="A195" t="str">
        <f>INDEX('Country Selector'!$C$2:$C$196,MATCH($B195,'Country Selector'!$I$2:$I$196,0))</f>
        <v>Poland</v>
      </c>
      <c r="B195" t="s">
        <v>259</v>
      </c>
      <c r="C195" s="1">
        <v>10100</v>
      </c>
    </row>
    <row r="196" spans="1:3" x14ac:dyDescent="0.45">
      <c r="A196" t="str">
        <f>INDEX('Country Selector'!$C$2:$C$196,MATCH($B196,'Country Selector'!$I$2:$I$196,0))</f>
        <v>North Korea</v>
      </c>
      <c r="B196" t="s">
        <v>242</v>
      </c>
      <c r="C196" s="1">
        <v>3270</v>
      </c>
    </row>
    <row r="197" spans="1:3" x14ac:dyDescent="0.45">
      <c r="A197" t="str">
        <f>INDEX('Country Selector'!$C$2:$C$196,MATCH($B197,'Country Selector'!$I$2:$I$196,0))</f>
        <v>Portugal</v>
      </c>
      <c r="B197" t="s">
        <v>261</v>
      </c>
      <c r="C197" s="1">
        <v>3790</v>
      </c>
    </row>
    <row r="198" spans="1:3" x14ac:dyDescent="0.45">
      <c r="A198" t="str">
        <f>INDEX('Country Selector'!$C$2:$C$196,MATCH($B198,'Country Selector'!$I$2:$I$196,0))</f>
        <v>Paraguay</v>
      </c>
      <c r="B198" t="s">
        <v>253</v>
      </c>
      <c r="C198" s="1">
        <v>917</v>
      </c>
    </row>
    <row r="199" spans="1:3" x14ac:dyDescent="0.45">
      <c r="A199" t="str">
        <f>INDEX('Country Selector'!$C$2:$C$196,MATCH($B199,'Country Selector'!$I$2:$I$196,0))</f>
        <v>Qatar</v>
      </c>
      <c r="B199" t="s">
        <v>463</v>
      </c>
      <c r="C199" s="1">
        <v>2100</v>
      </c>
    </row>
    <row r="200" spans="1:3" x14ac:dyDescent="0.45">
      <c r="A200" t="str">
        <f>INDEX('Country Selector'!$C$2:$C$196,MATCH($B200,'Country Selector'!$I$2:$I$196,0))</f>
        <v>Romania</v>
      </c>
      <c r="B200" t="s">
        <v>823</v>
      </c>
      <c r="C200" s="1">
        <v>4520</v>
      </c>
    </row>
    <row r="201" spans="1:3" x14ac:dyDescent="0.45">
      <c r="A201" t="str">
        <f>INDEX('Country Selector'!$C$2:$C$196,MATCH($B201,'Country Selector'!$I$2:$I$196,0))</f>
        <v>Russia</v>
      </c>
      <c r="B201" t="s">
        <v>265</v>
      </c>
      <c r="C201" s="1">
        <v>40000</v>
      </c>
    </row>
    <row r="202" spans="1:3" x14ac:dyDescent="0.45">
      <c r="A202" t="str">
        <f>INDEX('Country Selector'!$C$2:$C$196,MATCH($B202,'Country Selector'!$I$2:$I$196,0))</f>
        <v>Rwanda</v>
      </c>
      <c r="B202" t="s">
        <v>267</v>
      </c>
      <c r="C202" s="1">
        <v>77.3</v>
      </c>
    </row>
    <row r="203" spans="1:3" x14ac:dyDescent="0.45">
      <c r="A203" t="str">
        <f>INDEX('Country Selector'!$C$2:$C$196,MATCH($B203,'Country Selector'!$I$2:$I$196,0))</f>
        <v>Saudi Arabia</v>
      </c>
      <c r="B203" t="s">
        <v>275</v>
      </c>
      <c r="C203" s="1">
        <v>34200</v>
      </c>
    </row>
    <row r="204" spans="1:3" x14ac:dyDescent="0.45">
      <c r="A204" t="str">
        <f>INDEX('Country Selector'!$C$2:$C$196,MATCH($B204,'Country Selector'!$I$2:$I$196,0))</f>
        <v>Sudan</v>
      </c>
      <c r="B204" t="s">
        <v>299</v>
      </c>
      <c r="C204" s="1">
        <v>1440</v>
      </c>
    </row>
    <row r="205" spans="1:3" x14ac:dyDescent="0.45">
      <c r="A205" t="str">
        <f>INDEX('Country Selector'!$C$2:$C$196,MATCH($B205,'Country Selector'!$I$2:$I$196,0))</f>
        <v>Senegal</v>
      </c>
      <c r="B205" t="s">
        <v>277</v>
      </c>
      <c r="C205" s="1">
        <v>1790</v>
      </c>
    </row>
    <row r="206" spans="1:3" x14ac:dyDescent="0.45">
      <c r="A206" t="str">
        <f>INDEX('Country Selector'!$C$2:$C$196,MATCH($B206,'Country Selector'!$I$2:$I$196,0))</f>
        <v>Singapore</v>
      </c>
      <c r="B206" t="s">
        <v>387</v>
      </c>
      <c r="C206" s="1">
        <v>0</v>
      </c>
    </row>
    <row r="207" spans="1:3" x14ac:dyDescent="0.45">
      <c r="A207" t="e">
        <f>INDEX('Country Selector'!$C$2:$C$196,MATCH($B207,'Country Selector'!$I$2:$I$196,0))</f>
        <v>#N/A</v>
      </c>
      <c r="B207" t="s">
        <v>824</v>
      </c>
      <c r="C207" s="1">
        <v>1.8100000000000001E-4</v>
      </c>
    </row>
    <row r="208" spans="1:3" x14ac:dyDescent="0.45">
      <c r="A208" t="str">
        <f>INDEX('Country Selector'!$C$2:$C$196,MATCH($B208,'Country Selector'!$I$2:$I$196,0))</f>
        <v>Solomon Islands</v>
      </c>
      <c r="B208" t="s">
        <v>388</v>
      </c>
      <c r="C208" s="1">
        <v>2.92E-2</v>
      </c>
    </row>
    <row r="209" spans="1:3" x14ac:dyDescent="0.45">
      <c r="A209" t="str">
        <f>INDEX('Country Selector'!$C$2:$C$196,MATCH($B209,'Country Selector'!$I$2:$I$196,0))</f>
        <v>Sierra Leone</v>
      </c>
      <c r="B209" t="s">
        <v>281</v>
      </c>
      <c r="C209" s="1">
        <v>187</v>
      </c>
    </row>
    <row r="210" spans="1:3" x14ac:dyDescent="0.45">
      <c r="A210" t="str">
        <f>INDEX('Country Selector'!$C$2:$C$196,MATCH($B210,'Country Selector'!$I$2:$I$196,0))</f>
        <v>El Salvador</v>
      </c>
      <c r="B210" t="s">
        <v>113</v>
      </c>
      <c r="C210" s="1">
        <v>388</v>
      </c>
    </row>
    <row r="211" spans="1:3" x14ac:dyDescent="0.45">
      <c r="A211" t="str">
        <f>INDEX('Country Selector'!$C$2:$C$196,MATCH($B211,'Country Selector'!$I$2:$I$196,0))</f>
        <v>San Marino</v>
      </c>
      <c r="B211" t="s">
        <v>489</v>
      </c>
      <c r="C211" s="1">
        <v>7.05</v>
      </c>
    </row>
    <row r="212" spans="1:3" x14ac:dyDescent="0.45">
      <c r="A212" t="str">
        <f>INDEX('Country Selector'!$C$2:$C$196,MATCH($B212,'Country Selector'!$I$2:$I$196,0))</f>
        <v>Somalia</v>
      </c>
      <c r="B212" t="s">
        <v>289</v>
      </c>
      <c r="C212" s="1">
        <v>0</v>
      </c>
    </row>
    <row r="213" spans="1:3" x14ac:dyDescent="0.45">
      <c r="A213" t="str">
        <f>INDEX('Country Selector'!$C$2:$C$196,MATCH($B213,'Country Selector'!$I$2:$I$196,0))</f>
        <v>Serbia</v>
      </c>
      <c r="B213" t="s">
        <v>825</v>
      </c>
      <c r="C213" s="1">
        <v>687</v>
      </c>
    </row>
    <row r="214" spans="1:3" x14ac:dyDescent="0.45">
      <c r="A214" t="str">
        <f>INDEX('Country Selector'!$C$2:$C$196,MATCH($B214,'Country Selector'!$I$2:$I$196,0))</f>
        <v>South Sudan</v>
      </c>
      <c r="B214" t="s">
        <v>464</v>
      </c>
      <c r="C214" s="1">
        <v>212</v>
      </c>
    </row>
    <row r="215" spans="1:3" x14ac:dyDescent="0.45">
      <c r="A215" t="str">
        <f>INDEX('Country Selector'!$C$2:$C$196,MATCH($B215,'Country Selector'!$I$2:$I$196,0))</f>
        <v>Sao Tome and Principe</v>
      </c>
      <c r="B215" t="s">
        <v>385</v>
      </c>
      <c r="C215" s="1">
        <v>9.3600000000000003E-3</v>
      </c>
    </row>
    <row r="216" spans="1:3" x14ac:dyDescent="0.45">
      <c r="A216" t="str">
        <f>INDEX('Country Selector'!$C$2:$C$196,MATCH($B216,'Country Selector'!$I$2:$I$196,0))</f>
        <v>Suriname</v>
      </c>
      <c r="B216" t="s">
        <v>389</v>
      </c>
      <c r="C216" s="1">
        <v>64.2</v>
      </c>
    </row>
    <row r="217" spans="1:3" x14ac:dyDescent="0.45">
      <c r="A217" t="str">
        <f>INDEX('Country Selector'!$C$2:$C$196,MATCH($B217,'Country Selector'!$I$2:$I$196,0))</f>
        <v>Slovakia</v>
      </c>
      <c r="B217" t="s">
        <v>284</v>
      </c>
      <c r="C217" s="1">
        <v>2150</v>
      </c>
    </row>
    <row r="218" spans="1:3" x14ac:dyDescent="0.45">
      <c r="A218" t="str">
        <f>INDEX('Country Selector'!$C$2:$C$196,MATCH($B218,'Country Selector'!$I$2:$I$196,0))</f>
        <v>Slovenia</v>
      </c>
      <c r="B218" t="s">
        <v>286</v>
      </c>
      <c r="C218" s="1">
        <v>453</v>
      </c>
    </row>
    <row r="219" spans="1:3" x14ac:dyDescent="0.45">
      <c r="A219" t="str">
        <f>INDEX('Country Selector'!$C$2:$C$196,MATCH($B219,'Country Selector'!$I$2:$I$196,0))</f>
        <v>Sweden</v>
      </c>
      <c r="B219" t="s">
        <v>304</v>
      </c>
      <c r="C219" s="1">
        <v>1990</v>
      </c>
    </row>
    <row r="220" spans="1:3" x14ac:dyDescent="0.45">
      <c r="A220" t="str">
        <f>INDEX('Country Selector'!$C$2:$C$196,MATCH($B220,'Country Selector'!$I$2:$I$196,0))</f>
        <v>Swaziland</v>
      </c>
      <c r="B220" t="s">
        <v>302</v>
      </c>
      <c r="C220" s="1">
        <v>6.2799999999999995E-2</v>
      </c>
    </row>
    <row r="221" spans="1:3" x14ac:dyDescent="0.45">
      <c r="A221" t="str">
        <f>INDEX('Country Selector'!$C$2:$C$196,MATCH($B221,'Country Selector'!$I$2:$I$196,0))</f>
        <v>Seychelles</v>
      </c>
      <c r="B221" t="s">
        <v>386</v>
      </c>
      <c r="C221" s="1">
        <v>4.96E-3</v>
      </c>
    </row>
    <row r="222" spans="1:3" x14ac:dyDescent="0.45">
      <c r="A222" t="str">
        <f>INDEX('Country Selector'!$C$2:$C$196,MATCH($B222,'Country Selector'!$I$2:$I$196,0))</f>
        <v>Syria</v>
      </c>
      <c r="B222" t="s">
        <v>308</v>
      </c>
      <c r="C222" s="1">
        <v>1400</v>
      </c>
    </row>
    <row r="223" spans="1:3" x14ac:dyDescent="0.45">
      <c r="A223" t="e">
        <f>INDEX('Country Selector'!$C$2:$C$196,MATCH($B223,'Country Selector'!$I$2:$I$196,0))</f>
        <v>#N/A</v>
      </c>
      <c r="B223" t="s">
        <v>826</v>
      </c>
      <c r="C223" s="1">
        <v>1.8600000000000001E-3</v>
      </c>
    </row>
    <row r="224" spans="1:3" x14ac:dyDescent="0.45">
      <c r="A224" t="str">
        <f>INDEX('Country Selector'!$C$2:$C$196,MATCH($B224,'Country Selector'!$I$2:$I$196,0))</f>
        <v>Chad</v>
      </c>
      <c r="B224" t="s">
        <v>79</v>
      </c>
      <c r="C224" s="1">
        <v>76.900000000000006</v>
      </c>
    </row>
    <row r="225" spans="1:3" x14ac:dyDescent="0.45">
      <c r="A225" t="str">
        <f>INDEX('Country Selector'!$C$2:$C$196,MATCH($B225,'Country Selector'!$I$2:$I$196,0))</f>
        <v>Togo</v>
      </c>
      <c r="B225" t="s">
        <v>317</v>
      </c>
      <c r="C225" s="1">
        <v>814</v>
      </c>
    </row>
    <row r="226" spans="1:3" x14ac:dyDescent="0.45">
      <c r="A226" t="str">
        <f>INDEX('Country Selector'!$C$2:$C$196,MATCH($B226,'Country Selector'!$I$2:$I$196,0))</f>
        <v>Thailand</v>
      </c>
      <c r="B226" t="s">
        <v>314</v>
      </c>
      <c r="C226" s="1">
        <v>15200</v>
      </c>
    </row>
    <row r="227" spans="1:3" x14ac:dyDescent="0.45">
      <c r="A227" t="str">
        <f>INDEX('Country Selector'!$C$2:$C$196,MATCH($B227,'Country Selector'!$I$2:$I$196,0))</f>
        <v>Tajikistan</v>
      </c>
      <c r="B227" t="s">
        <v>310</v>
      </c>
      <c r="C227" s="1">
        <v>615</v>
      </c>
    </row>
    <row r="228" spans="1:3" x14ac:dyDescent="0.45">
      <c r="A228" t="e">
        <f>INDEX('Country Selector'!$C$2:$C$196,MATCH($B228,'Country Selector'!$I$2:$I$196,0))</f>
        <v>#N/A</v>
      </c>
      <c r="B228" t="s">
        <v>827</v>
      </c>
      <c r="C228" s="1">
        <v>4.6499999999999999E-5</v>
      </c>
    </row>
    <row r="229" spans="1:3" x14ac:dyDescent="0.45">
      <c r="A229" t="str">
        <f>INDEX('Country Selector'!$C$2:$C$196,MATCH($B229,'Country Selector'!$I$2:$I$196,0))</f>
        <v>Turkmenistan</v>
      </c>
      <c r="B229" t="s">
        <v>326</v>
      </c>
      <c r="C229" s="1">
        <v>1640</v>
      </c>
    </row>
    <row r="230" spans="1:3" x14ac:dyDescent="0.45">
      <c r="A230" t="str">
        <f>INDEX('Country Selector'!$C$2:$C$196,MATCH($B230,'Country Selector'!$I$2:$I$196,0))</f>
        <v>Timor-Leste</v>
      </c>
      <c r="B230" t="s">
        <v>828</v>
      </c>
      <c r="C230" s="1">
        <v>5.8400000000000001E-2</v>
      </c>
    </row>
    <row r="231" spans="1:3" x14ac:dyDescent="0.45">
      <c r="A231" t="str">
        <f>INDEX('Country Selector'!$C$2:$C$196,MATCH($B231,'Country Selector'!$I$2:$I$196,0))</f>
        <v>Tonga</v>
      </c>
      <c r="B231" t="s">
        <v>490</v>
      </c>
      <c r="C231" s="1">
        <v>5.3400000000000001E-3</v>
      </c>
    </row>
    <row r="232" spans="1:3" x14ac:dyDescent="0.45">
      <c r="A232" t="str">
        <f>INDEX('Country Selector'!$C$2:$C$196,MATCH($B232,'Country Selector'!$I$2:$I$196,0))</f>
        <v>Trinidad and Tobago</v>
      </c>
      <c r="B232" t="s">
        <v>320</v>
      </c>
      <c r="C232" s="1">
        <v>326</v>
      </c>
    </row>
    <row r="233" spans="1:3" x14ac:dyDescent="0.45">
      <c r="A233" t="str">
        <f>INDEX('Country Selector'!$C$2:$C$196,MATCH($B233,'Country Selector'!$I$2:$I$196,0))</f>
        <v>Tunisia</v>
      </c>
      <c r="B233" t="s">
        <v>322</v>
      </c>
      <c r="C233" s="1">
        <v>3790</v>
      </c>
    </row>
    <row r="234" spans="1:3" x14ac:dyDescent="0.45">
      <c r="A234" t="str">
        <f>INDEX('Country Selector'!$C$2:$C$196,MATCH($B234,'Country Selector'!$I$2:$I$196,0))</f>
        <v>Turkey</v>
      </c>
      <c r="B234" t="s">
        <v>324</v>
      </c>
      <c r="C234" s="1">
        <v>38400</v>
      </c>
    </row>
    <row r="235" spans="1:3" x14ac:dyDescent="0.45">
      <c r="A235" t="str">
        <f>INDEX('Country Selector'!$C$2:$C$196,MATCH($B235,'Country Selector'!$I$2:$I$196,0))</f>
        <v>Tuvalu</v>
      </c>
      <c r="B235" t="s">
        <v>491</v>
      </c>
      <c r="C235" s="1">
        <v>5.0199999999999995E-4</v>
      </c>
    </row>
    <row r="236" spans="1:3" x14ac:dyDescent="0.45">
      <c r="A236" t="e">
        <f>INDEX('Country Selector'!$C$2:$C$196,MATCH($B236,'Country Selector'!$I$2:$I$196,0))</f>
        <v>#N/A</v>
      </c>
      <c r="B236" t="s">
        <v>829</v>
      </c>
      <c r="C236" s="1">
        <v>5130</v>
      </c>
    </row>
    <row r="237" spans="1:3" x14ac:dyDescent="0.45">
      <c r="A237" t="str">
        <f>INDEX('Country Selector'!$C$2:$C$196,MATCH($B237,'Country Selector'!$I$2:$I$196,0))</f>
        <v>Tanzania</v>
      </c>
      <c r="B237" t="s">
        <v>312</v>
      </c>
      <c r="C237" s="1">
        <v>1210</v>
      </c>
    </row>
    <row r="238" spans="1:3" x14ac:dyDescent="0.45">
      <c r="A238" t="str">
        <f>INDEX('Country Selector'!$C$2:$C$196,MATCH($B238,'Country Selector'!$I$2:$I$196,0))</f>
        <v>Uganda</v>
      </c>
      <c r="B238" t="s">
        <v>329</v>
      </c>
      <c r="C238" s="1">
        <v>902</v>
      </c>
    </row>
    <row r="239" spans="1:3" x14ac:dyDescent="0.45">
      <c r="A239" t="str">
        <f>INDEX('Country Selector'!$C$2:$C$196,MATCH($B239,'Country Selector'!$I$2:$I$196,0))</f>
        <v>Ukraine</v>
      </c>
      <c r="B239" t="s">
        <v>331</v>
      </c>
      <c r="C239" s="1">
        <v>5840</v>
      </c>
    </row>
    <row r="240" spans="1:3" x14ac:dyDescent="0.45">
      <c r="A240" t="e">
        <f>INDEX('Country Selector'!$C$2:$C$196,MATCH($B240,'Country Selector'!$I$2:$I$196,0))</f>
        <v>#N/A</v>
      </c>
      <c r="B240" t="s">
        <v>830</v>
      </c>
      <c r="C240" s="1">
        <v>162000</v>
      </c>
    </row>
    <row r="241" spans="1:3" x14ac:dyDescent="0.45">
      <c r="A241" t="str">
        <f>INDEX('Country Selector'!$C$2:$C$196,MATCH($B241,'Country Selector'!$I$2:$I$196,0))</f>
        <v>Uruguay</v>
      </c>
      <c r="B241" t="s">
        <v>339</v>
      </c>
      <c r="C241" s="1">
        <v>354</v>
      </c>
    </row>
    <row r="242" spans="1:3" x14ac:dyDescent="0.45">
      <c r="A242" t="str">
        <f>INDEX('Country Selector'!$C$2:$C$196,MATCH($B242,'Country Selector'!$I$2:$I$196,0))</f>
        <v>United States</v>
      </c>
      <c r="B242" t="s">
        <v>337</v>
      </c>
      <c r="C242" s="1">
        <v>66900</v>
      </c>
    </row>
    <row r="243" spans="1:3" x14ac:dyDescent="0.45">
      <c r="A243" t="str">
        <f>INDEX('Country Selector'!$C$2:$C$196,MATCH($B243,'Country Selector'!$I$2:$I$196,0))</f>
        <v>Uzbekistan</v>
      </c>
      <c r="B243" t="s">
        <v>341</v>
      </c>
      <c r="C243" s="1">
        <v>3600</v>
      </c>
    </row>
    <row r="244" spans="1:3" x14ac:dyDescent="0.45">
      <c r="A244" t="str">
        <f>INDEX('Country Selector'!$C$2:$C$196,MATCH($B244,'Country Selector'!$I$2:$I$196,0))</f>
        <v>Holy See</v>
      </c>
      <c r="B244" t="s">
        <v>512</v>
      </c>
      <c r="C244" s="1">
        <v>0.26800000000000002</v>
      </c>
    </row>
    <row r="245" spans="1:3" x14ac:dyDescent="0.45">
      <c r="A245" t="str">
        <f>INDEX('Country Selector'!$C$2:$C$196,MATCH($B245,'Country Selector'!$I$2:$I$196,0))</f>
        <v>Saint Vincent and the Grenadines</v>
      </c>
      <c r="B245" t="s">
        <v>487</v>
      </c>
      <c r="C245" s="1">
        <v>5.4999999999999997E-3</v>
      </c>
    </row>
    <row r="246" spans="1:3" x14ac:dyDescent="0.45">
      <c r="A246" t="str">
        <f>INDEX('Country Selector'!$C$2:$C$196,MATCH($B246,'Country Selector'!$I$2:$I$196,0))</f>
        <v>Venezuela</v>
      </c>
      <c r="B246" t="s">
        <v>344</v>
      </c>
      <c r="C246" s="1">
        <v>3260</v>
      </c>
    </row>
    <row r="247" spans="1:3" x14ac:dyDescent="0.45">
      <c r="A247" t="e">
        <f>INDEX('Country Selector'!$C$2:$C$196,MATCH($B247,'Country Selector'!$I$2:$I$196,0))</f>
        <v>#N/A</v>
      </c>
      <c r="B247" t="s">
        <v>831</v>
      </c>
      <c r="C247" s="1">
        <v>1.5100000000000001E-3</v>
      </c>
    </row>
    <row r="248" spans="1:3" x14ac:dyDescent="0.45">
      <c r="A248" t="str">
        <f>INDEX('Country Selector'!$C$2:$C$196,MATCH($B248,'Country Selector'!$I$2:$I$196,0))</f>
        <v>Vietnam</v>
      </c>
      <c r="B248" t="s">
        <v>346</v>
      </c>
      <c r="C248" s="1">
        <v>33400</v>
      </c>
    </row>
    <row r="249" spans="1:3" x14ac:dyDescent="0.45">
      <c r="A249" t="str">
        <f>INDEX('Country Selector'!$C$2:$C$196,MATCH($B249,'Country Selector'!$I$2:$I$196,0))</f>
        <v>Vanuatu</v>
      </c>
      <c r="B249" t="s">
        <v>390</v>
      </c>
      <c r="C249" s="1">
        <v>1.3100000000000001E-2</v>
      </c>
    </row>
    <row r="250" spans="1:3" x14ac:dyDescent="0.45">
      <c r="A250" t="str">
        <f>INDEX('Country Selector'!$C$2:$C$196,MATCH($B250,'Country Selector'!$I$2:$I$196,0))</f>
        <v>Samoa</v>
      </c>
      <c r="B250" t="s">
        <v>488</v>
      </c>
      <c r="C250" s="1">
        <v>9.58E-3</v>
      </c>
    </row>
    <row r="251" spans="1:3" x14ac:dyDescent="0.45">
      <c r="A251" t="str">
        <f>INDEX('Country Selector'!$C$2:$C$196,MATCH($B251,'Country Selector'!$I$2:$I$196,0))</f>
        <v>Yemen</v>
      </c>
      <c r="B251" t="s">
        <v>348</v>
      </c>
      <c r="C251" s="1">
        <v>978</v>
      </c>
    </row>
    <row r="252" spans="1:3" x14ac:dyDescent="0.45">
      <c r="A252" t="str">
        <f>INDEX('Country Selector'!$C$2:$C$196,MATCH($B252,'Country Selector'!$I$2:$I$196,0))</f>
        <v>South Africa &amp; Middle East</v>
      </c>
      <c r="B252" t="s">
        <v>290</v>
      </c>
      <c r="C252" s="1">
        <v>4710</v>
      </c>
    </row>
    <row r="253" spans="1:3" x14ac:dyDescent="0.45">
      <c r="A253" t="str">
        <f>INDEX('Country Selector'!$C$2:$C$196,MATCH($B253,'Country Selector'!$I$2:$I$196,0))</f>
        <v>Zambia</v>
      </c>
      <c r="B253" t="s">
        <v>350</v>
      </c>
      <c r="C253" s="1">
        <v>813</v>
      </c>
    </row>
    <row r="254" spans="1:3" x14ac:dyDescent="0.45">
      <c r="A254" t="str">
        <f>INDEX('Country Selector'!$C$2:$C$196,MATCH($B254,'Country Selector'!$I$2:$I$196,0))</f>
        <v>Zimbabwe</v>
      </c>
      <c r="B254" t="s">
        <v>352</v>
      </c>
      <c r="C254" s="1">
        <v>516</v>
      </c>
    </row>
    <row r="257" spans="1:5" x14ac:dyDescent="0.45">
      <c r="A257" s="3" t="s">
        <v>843</v>
      </c>
      <c r="B257" s="9"/>
      <c r="C257" s="9"/>
      <c r="D257" s="23"/>
      <c r="E257" s="23"/>
    </row>
    <row r="258" spans="1:5" x14ac:dyDescent="0.45">
      <c r="A258" s="39"/>
      <c r="B258" s="39">
        <v>2014</v>
      </c>
      <c r="C258" s="39">
        <v>2050</v>
      </c>
      <c r="D258" s="23"/>
      <c r="E258" s="23"/>
    </row>
    <row r="259" spans="1:5" x14ac:dyDescent="0.45">
      <c r="A259" t="s">
        <v>799</v>
      </c>
      <c r="B259">
        <v>280</v>
      </c>
      <c r="C259">
        <v>457</v>
      </c>
      <c r="D259" s="23"/>
    </row>
    <row r="260" spans="1:5" x14ac:dyDescent="0.45">
      <c r="A260" t="s">
        <v>777</v>
      </c>
      <c r="B260">
        <v>274</v>
      </c>
      <c r="C260">
        <v>287</v>
      </c>
      <c r="D260" s="23"/>
    </row>
    <row r="261" spans="1:5" x14ac:dyDescent="0.45">
      <c r="A261" t="s">
        <v>776</v>
      </c>
      <c r="B261">
        <v>185</v>
      </c>
      <c r="C261">
        <v>187</v>
      </c>
      <c r="D261" s="23"/>
    </row>
    <row r="262" spans="1:5" x14ac:dyDescent="0.45">
      <c r="A262" t="s">
        <v>775</v>
      </c>
      <c r="B262">
        <v>177</v>
      </c>
      <c r="C262">
        <v>565</v>
      </c>
      <c r="D262" s="23"/>
    </row>
    <row r="263" spans="1:5" x14ac:dyDescent="0.45">
      <c r="A263" t="s">
        <v>778</v>
      </c>
      <c r="B263">
        <v>95</v>
      </c>
      <c r="C263">
        <v>116</v>
      </c>
      <c r="D263" s="23"/>
    </row>
    <row r="264" spans="1:5" x14ac:dyDescent="0.45">
      <c r="A264" t="s">
        <v>156</v>
      </c>
      <c r="B264">
        <v>271</v>
      </c>
      <c r="C264">
        <v>870</v>
      </c>
      <c r="D264" s="23"/>
    </row>
    <row r="265" spans="1:5" x14ac:dyDescent="0.45">
      <c r="A265" t="s">
        <v>82</v>
      </c>
      <c r="B265">
        <v>2494</v>
      </c>
      <c r="C265">
        <v>1530</v>
      </c>
      <c r="D265" s="23"/>
    </row>
    <row r="266" spans="1:5" x14ac:dyDescent="0.45">
      <c r="A266" t="s">
        <v>800</v>
      </c>
      <c r="B266">
        <v>395</v>
      </c>
      <c r="C266">
        <v>671</v>
      </c>
      <c r="D266" s="23"/>
    </row>
    <row r="267" spans="1:5" x14ac:dyDescent="0.45">
      <c r="D267" s="23"/>
    </row>
    <row r="268" spans="1:5" x14ac:dyDescent="0.45">
      <c r="A268" s="3" t="s">
        <v>841</v>
      </c>
    </row>
    <row r="269" spans="1:5" x14ac:dyDescent="0.45">
      <c r="A269" t="str">
        <f>VLOOKUP('Country Selector'!$A$2,'Country Selector'!$C$2:$J$196,8,FALSE)</f>
        <v>Americas</v>
      </c>
    </row>
    <row r="271" spans="1:5" x14ac:dyDescent="0.45">
      <c r="A271" s="3" t="s">
        <v>842</v>
      </c>
      <c r="B271" s="9"/>
      <c r="C271" s="9"/>
    </row>
    <row r="272" spans="1:5" x14ac:dyDescent="0.45">
      <c r="B272" s="2">
        <v>2014</v>
      </c>
      <c r="C272" s="2">
        <v>2050</v>
      </c>
    </row>
    <row r="273" spans="1:37" x14ac:dyDescent="0.45">
      <c r="A273" s="2" t="s">
        <v>839</v>
      </c>
      <c r="B273">
        <f>VLOOKUP($A$269,$A$259:$C$266,COLUMN(B$272),FALSE)</f>
        <v>280</v>
      </c>
      <c r="C273">
        <f>VLOOKUP($A$269,$A$259:$C$266,COLUMN(C$272),FALSE)</f>
        <v>457</v>
      </c>
    </row>
    <row r="275" spans="1:37" x14ac:dyDescent="0.45">
      <c r="A275" s="2" t="s">
        <v>845</v>
      </c>
      <c r="B275">
        <v>2015</v>
      </c>
      <c r="C275">
        <v>2016</v>
      </c>
      <c r="D275">
        <v>2017</v>
      </c>
      <c r="E275">
        <v>2018</v>
      </c>
      <c r="F275">
        <v>2019</v>
      </c>
      <c r="G275">
        <v>2020</v>
      </c>
      <c r="H275">
        <v>2021</v>
      </c>
      <c r="I275">
        <v>2022</v>
      </c>
      <c r="J275">
        <v>2023</v>
      </c>
      <c r="K275">
        <v>2024</v>
      </c>
      <c r="L275">
        <v>2025</v>
      </c>
      <c r="M275">
        <v>2026</v>
      </c>
      <c r="N275">
        <v>2027</v>
      </c>
      <c r="O275">
        <v>2028</v>
      </c>
      <c r="P275">
        <v>2029</v>
      </c>
      <c r="Q275">
        <v>2030</v>
      </c>
      <c r="R275">
        <v>2031</v>
      </c>
      <c r="S275">
        <v>2032</v>
      </c>
      <c r="T275">
        <v>2033</v>
      </c>
      <c r="U275">
        <v>2034</v>
      </c>
      <c r="V275">
        <v>2035</v>
      </c>
      <c r="W275">
        <v>2036</v>
      </c>
      <c r="X275">
        <v>2037</v>
      </c>
      <c r="Y275">
        <v>2038</v>
      </c>
      <c r="Z275">
        <v>2039</v>
      </c>
      <c r="AA275">
        <v>2040</v>
      </c>
      <c r="AB275">
        <v>2041</v>
      </c>
      <c r="AC275">
        <v>2042</v>
      </c>
      <c r="AD275">
        <v>2043</v>
      </c>
      <c r="AE275">
        <v>2044</v>
      </c>
      <c r="AF275">
        <v>2045</v>
      </c>
      <c r="AG275">
        <v>2046</v>
      </c>
      <c r="AH275">
        <v>2047</v>
      </c>
      <c r="AI275">
        <v>2048</v>
      </c>
      <c r="AJ275">
        <v>2049</v>
      </c>
      <c r="AK275">
        <v>2050</v>
      </c>
    </row>
    <row r="276" spans="1:37" x14ac:dyDescent="0.45">
      <c r="B276">
        <f t="shared" ref="B276:AK276" si="0">TREND($B273:$C273,$B$272:$C$272,B$275)</f>
        <v>284.91666666666606</v>
      </c>
      <c r="C276">
        <f t="shared" si="0"/>
        <v>289.83333333333212</v>
      </c>
      <c r="D276">
        <f t="shared" si="0"/>
        <v>294.75</v>
      </c>
      <c r="E276">
        <f t="shared" si="0"/>
        <v>299.66666666666606</v>
      </c>
      <c r="F276">
        <f t="shared" si="0"/>
        <v>304.58333333333212</v>
      </c>
      <c r="G276">
        <f t="shared" si="0"/>
        <v>309.5</v>
      </c>
      <c r="H276">
        <f t="shared" si="0"/>
        <v>314.41666666666606</v>
      </c>
      <c r="I276">
        <f t="shared" si="0"/>
        <v>319.33333333333212</v>
      </c>
      <c r="J276">
        <f t="shared" si="0"/>
        <v>324.25</v>
      </c>
      <c r="K276">
        <f t="shared" si="0"/>
        <v>329.16666666666606</v>
      </c>
      <c r="L276">
        <f t="shared" si="0"/>
        <v>334.08333333333212</v>
      </c>
      <c r="M276">
        <f t="shared" si="0"/>
        <v>339</v>
      </c>
      <c r="N276">
        <f t="shared" si="0"/>
        <v>343.91666666666606</v>
      </c>
      <c r="O276">
        <f t="shared" si="0"/>
        <v>348.83333333333212</v>
      </c>
      <c r="P276">
        <f t="shared" si="0"/>
        <v>353.75</v>
      </c>
      <c r="Q276">
        <f t="shared" si="0"/>
        <v>358.66666666666606</v>
      </c>
      <c r="R276">
        <f t="shared" si="0"/>
        <v>363.58333333333212</v>
      </c>
      <c r="S276">
        <f t="shared" si="0"/>
        <v>368.5</v>
      </c>
      <c r="T276">
        <f t="shared" si="0"/>
        <v>373.41666666666606</v>
      </c>
      <c r="U276">
        <f t="shared" si="0"/>
        <v>378.33333333333212</v>
      </c>
      <c r="V276">
        <f t="shared" si="0"/>
        <v>383.25</v>
      </c>
      <c r="W276">
        <f t="shared" si="0"/>
        <v>388.16666666666606</v>
      </c>
      <c r="X276">
        <f t="shared" si="0"/>
        <v>393.08333333333212</v>
      </c>
      <c r="Y276">
        <f t="shared" si="0"/>
        <v>398</v>
      </c>
      <c r="Z276">
        <f t="shared" si="0"/>
        <v>402.91666666666606</v>
      </c>
      <c r="AA276">
        <f t="shared" si="0"/>
        <v>407.83333333333212</v>
      </c>
      <c r="AB276">
        <f t="shared" si="0"/>
        <v>412.75</v>
      </c>
      <c r="AC276">
        <f t="shared" si="0"/>
        <v>417.66666666666606</v>
      </c>
      <c r="AD276">
        <f t="shared" si="0"/>
        <v>422.58333333333212</v>
      </c>
      <c r="AE276">
        <f t="shared" si="0"/>
        <v>427.5</v>
      </c>
      <c r="AF276">
        <f t="shared" si="0"/>
        <v>432.41666666666606</v>
      </c>
      <c r="AG276">
        <f t="shared" si="0"/>
        <v>437.33333333333212</v>
      </c>
      <c r="AH276">
        <f t="shared" si="0"/>
        <v>442.25</v>
      </c>
      <c r="AI276">
        <f t="shared" si="0"/>
        <v>447.16666666666606</v>
      </c>
      <c r="AJ276">
        <f t="shared" si="0"/>
        <v>452.08333333333212</v>
      </c>
      <c r="AK276">
        <f t="shared" si="0"/>
        <v>457</v>
      </c>
    </row>
    <row r="278" spans="1:37" x14ac:dyDescent="0.45">
      <c r="A278" s="3" t="s">
        <v>844</v>
      </c>
      <c r="B278" s="9"/>
      <c r="C278" s="9"/>
    </row>
    <row r="279" spans="1:37" x14ac:dyDescent="0.45">
      <c r="B279">
        <v>2015</v>
      </c>
      <c r="C279">
        <v>2016</v>
      </c>
      <c r="D279">
        <v>2017</v>
      </c>
      <c r="E279">
        <v>2018</v>
      </c>
      <c r="F279">
        <v>2019</v>
      </c>
      <c r="G279">
        <v>2020</v>
      </c>
      <c r="H279">
        <v>2021</v>
      </c>
      <c r="I279">
        <v>2022</v>
      </c>
      <c r="J279">
        <v>2023</v>
      </c>
      <c r="K279">
        <v>2024</v>
      </c>
      <c r="L279">
        <v>2025</v>
      </c>
      <c r="M279">
        <v>2026</v>
      </c>
      <c r="N279">
        <v>2027</v>
      </c>
      <c r="O279">
        <v>2028</v>
      </c>
      <c r="P279">
        <v>2029</v>
      </c>
      <c r="Q279">
        <v>2030</v>
      </c>
      <c r="R279">
        <v>2031</v>
      </c>
      <c r="S279">
        <v>2032</v>
      </c>
      <c r="T279">
        <v>2033</v>
      </c>
      <c r="U279">
        <v>2034</v>
      </c>
      <c r="V279">
        <v>2035</v>
      </c>
      <c r="W279">
        <v>2036</v>
      </c>
      <c r="X279">
        <v>2037</v>
      </c>
      <c r="Y279">
        <v>2038</v>
      </c>
      <c r="Z279">
        <v>2039</v>
      </c>
      <c r="AA279">
        <v>2040</v>
      </c>
      <c r="AB279">
        <v>2041</v>
      </c>
      <c r="AC279">
        <v>2042</v>
      </c>
      <c r="AD279">
        <v>2043</v>
      </c>
      <c r="AE279">
        <v>2044</v>
      </c>
      <c r="AF279">
        <v>2045</v>
      </c>
      <c r="AG279">
        <v>2046</v>
      </c>
      <c r="AH279">
        <v>2047</v>
      </c>
      <c r="AI279">
        <v>2048</v>
      </c>
      <c r="AJ279">
        <v>2049</v>
      </c>
      <c r="AK279">
        <v>2050</v>
      </c>
    </row>
    <row r="280" spans="1:37" x14ac:dyDescent="0.45">
      <c r="A280" t="str">
        <f>'Country Selector'!$A$2</f>
        <v>United States</v>
      </c>
      <c r="B280">
        <f>VLOOKUP(A280,A41:C254,3,FALSE)</f>
        <v>66900</v>
      </c>
      <c r="C280" s="46">
        <f>$B280*(C276/$B276)</f>
        <v>68054.460368528671</v>
      </c>
      <c r="D280" s="46">
        <f t="shared" ref="D280:AK280" si="1">$B280*(D276/$B276)</f>
        <v>69208.920737057764</v>
      </c>
      <c r="E280" s="46">
        <f t="shared" si="1"/>
        <v>70363.381105586435</v>
      </c>
      <c r="F280" s="46">
        <f t="shared" si="1"/>
        <v>71517.841474115106</v>
      </c>
      <c r="G280" s="46">
        <f t="shared" si="1"/>
        <v>72672.301842644214</v>
      </c>
      <c r="H280" s="46">
        <f t="shared" si="1"/>
        <v>73826.762211172871</v>
      </c>
      <c r="I280" s="46">
        <f t="shared" si="1"/>
        <v>74981.222579701542</v>
      </c>
      <c r="J280" s="46">
        <f t="shared" si="1"/>
        <v>76135.682948230649</v>
      </c>
      <c r="K280" s="46">
        <f t="shared" si="1"/>
        <v>77290.14331675932</v>
      </c>
      <c r="L280" s="46">
        <f t="shared" si="1"/>
        <v>78444.603685287992</v>
      </c>
      <c r="M280" s="46">
        <f t="shared" si="1"/>
        <v>79599.06405381707</v>
      </c>
      <c r="N280" s="46">
        <f t="shared" si="1"/>
        <v>80753.524422345741</v>
      </c>
      <c r="O280" s="46">
        <f t="shared" si="1"/>
        <v>81907.984790874412</v>
      </c>
      <c r="P280" s="46">
        <f t="shared" si="1"/>
        <v>83062.445159403505</v>
      </c>
      <c r="Q280" s="46">
        <f t="shared" si="1"/>
        <v>84216.905527932176</v>
      </c>
      <c r="R280" s="46">
        <f t="shared" si="1"/>
        <v>85371.365896460848</v>
      </c>
      <c r="S280" s="46">
        <f t="shared" si="1"/>
        <v>86525.826264989941</v>
      </c>
      <c r="T280" s="46">
        <f t="shared" si="1"/>
        <v>87680.286633518612</v>
      </c>
      <c r="U280" s="46">
        <f t="shared" si="1"/>
        <v>88834.747002047283</v>
      </c>
      <c r="V280" s="46">
        <f t="shared" si="1"/>
        <v>89989.207370576391</v>
      </c>
      <c r="W280" s="46">
        <f t="shared" si="1"/>
        <v>91143.667739105047</v>
      </c>
      <c r="X280" s="46">
        <f t="shared" si="1"/>
        <v>92298.128107633718</v>
      </c>
      <c r="Y280" s="46">
        <f t="shared" si="1"/>
        <v>93452.588476162826</v>
      </c>
      <c r="Z280" s="46">
        <f t="shared" si="1"/>
        <v>94607.048844691497</v>
      </c>
      <c r="AA280" s="46">
        <f t="shared" si="1"/>
        <v>95761.509213220168</v>
      </c>
      <c r="AB280" s="46">
        <f t="shared" si="1"/>
        <v>96915.969581749261</v>
      </c>
      <c r="AC280" s="46">
        <f t="shared" si="1"/>
        <v>98070.429950277932</v>
      </c>
      <c r="AD280" s="46">
        <f t="shared" si="1"/>
        <v>99224.890318806603</v>
      </c>
      <c r="AE280" s="46">
        <f t="shared" si="1"/>
        <v>100379.35068733568</v>
      </c>
      <c r="AF280" s="46">
        <f t="shared" si="1"/>
        <v>101533.81105586435</v>
      </c>
      <c r="AG280" s="46">
        <f t="shared" si="1"/>
        <v>102688.27142439304</v>
      </c>
      <c r="AH280" s="46">
        <f t="shared" si="1"/>
        <v>103842.73179292212</v>
      </c>
      <c r="AI280" s="46">
        <f t="shared" si="1"/>
        <v>104997.19216145079</v>
      </c>
      <c r="AJ280" s="46">
        <f t="shared" si="1"/>
        <v>106151.65252997946</v>
      </c>
      <c r="AK280" s="46">
        <f t="shared" si="1"/>
        <v>107306.11289850857</v>
      </c>
    </row>
    <row r="282" spans="1:37" x14ac:dyDescent="0.45">
      <c r="A282" s="3" t="s">
        <v>846</v>
      </c>
      <c r="B282" s="9"/>
      <c r="C282" s="9"/>
    </row>
    <row r="283" spans="1:37" x14ac:dyDescent="0.45">
      <c r="B283">
        <v>2015</v>
      </c>
      <c r="C283">
        <v>2016</v>
      </c>
      <c r="D283">
        <v>2017</v>
      </c>
      <c r="E283">
        <v>2018</v>
      </c>
      <c r="F283">
        <v>2019</v>
      </c>
      <c r="G283">
        <v>2020</v>
      </c>
      <c r="H283">
        <v>2021</v>
      </c>
      <c r="I283">
        <v>2022</v>
      </c>
      <c r="J283">
        <v>2023</v>
      </c>
      <c r="K283">
        <v>2024</v>
      </c>
      <c r="L283">
        <v>2025</v>
      </c>
      <c r="M283">
        <v>2026</v>
      </c>
      <c r="N283">
        <v>2027</v>
      </c>
      <c r="O283">
        <v>2028</v>
      </c>
      <c r="P283">
        <v>2029</v>
      </c>
      <c r="Q283">
        <v>2030</v>
      </c>
      <c r="R283">
        <v>2031</v>
      </c>
      <c r="S283">
        <v>2032</v>
      </c>
      <c r="T283">
        <v>2033</v>
      </c>
      <c r="U283">
        <v>2034</v>
      </c>
      <c r="V283">
        <v>2035</v>
      </c>
      <c r="W283">
        <v>2036</v>
      </c>
      <c r="X283">
        <v>2037</v>
      </c>
      <c r="Y283">
        <v>2038</v>
      </c>
      <c r="Z283">
        <v>2039</v>
      </c>
      <c r="AA283">
        <v>2040</v>
      </c>
      <c r="AB283">
        <v>2041</v>
      </c>
      <c r="AC283">
        <v>2042</v>
      </c>
      <c r="AD283">
        <v>2043</v>
      </c>
      <c r="AE283">
        <v>2044</v>
      </c>
      <c r="AF283">
        <v>2045</v>
      </c>
      <c r="AG283">
        <v>2046</v>
      </c>
      <c r="AH283">
        <v>2047</v>
      </c>
      <c r="AI283">
        <v>2048</v>
      </c>
      <c r="AJ283">
        <v>2049</v>
      </c>
      <c r="AK283">
        <v>2050</v>
      </c>
    </row>
    <row r="284" spans="1:37" x14ac:dyDescent="0.45">
      <c r="A284" t="str">
        <f>'Country Selector'!$A$2</f>
        <v>United States</v>
      </c>
      <c r="B284" s="46">
        <f>B280*$B$32</f>
        <v>19114.285714285714</v>
      </c>
      <c r="C284" s="46">
        <f t="shared" ref="C284:AK284" si="2">C280*$B$32</f>
        <v>19444.131533865333</v>
      </c>
      <c r="D284" s="46">
        <f t="shared" si="2"/>
        <v>19773.977353445076</v>
      </c>
      <c r="E284" s="46">
        <f t="shared" si="2"/>
        <v>20103.823173024695</v>
      </c>
      <c r="F284" s="46">
        <f t="shared" si="2"/>
        <v>20433.668992604315</v>
      </c>
      <c r="G284" s="46">
        <f t="shared" si="2"/>
        <v>20763.514812184061</v>
      </c>
      <c r="H284" s="46">
        <f t="shared" si="2"/>
        <v>21093.360631763677</v>
      </c>
      <c r="I284" s="46">
        <f t="shared" si="2"/>
        <v>21423.206451343296</v>
      </c>
      <c r="J284" s="46">
        <f t="shared" si="2"/>
        <v>21753.052270923043</v>
      </c>
      <c r="K284" s="46">
        <f t="shared" si="2"/>
        <v>22082.898090502662</v>
      </c>
      <c r="L284" s="46">
        <f t="shared" si="2"/>
        <v>22412.743910082281</v>
      </c>
      <c r="M284" s="46">
        <f t="shared" si="2"/>
        <v>22742.589729662021</v>
      </c>
      <c r="N284" s="46">
        <f t="shared" si="2"/>
        <v>23072.43554924164</v>
      </c>
      <c r="O284" s="46">
        <f t="shared" si="2"/>
        <v>23402.281368821259</v>
      </c>
      <c r="P284" s="46">
        <f t="shared" si="2"/>
        <v>23732.127188400998</v>
      </c>
      <c r="Q284" s="46">
        <f t="shared" si="2"/>
        <v>24061.973007980621</v>
      </c>
      <c r="R284" s="46">
        <f t="shared" si="2"/>
        <v>24391.818827560241</v>
      </c>
      <c r="S284" s="46">
        <f t="shared" si="2"/>
        <v>24721.66464713998</v>
      </c>
      <c r="T284" s="46">
        <f t="shared" si="2"/>
        <v>25051.510466719603</v>
      </c>
      <c r="U284" s="46">
        <f t="shared" si="2"/>
        <v>25381.356286299222</v>
      </c>
      <c r="V284" s="46">
        <f t="shared" si="2"/>
        <v>25711.202105878969</v>
      </c>
      <c r="W284" s="46">
        <f t="shared" si="2"/>
        <v>26041.047925458584</v>
      </c>
      <c r="X284" s="46">
        <f t="shared" si="2"/>
        <v>26370.893745038204</v>
      </c>
      <c r="Y284" s="46">
        <f t="shared" si="2"/>
        <v>26700.73956461795</v>
      </c>
      <c r="Z284" s="46">
        <f t="shared" si="2"/>
        <v>27030.58538419757</v>
      </c>
      <c r="AA284" s="46">
        <f t="shared" si="2"/>
        <v>27360.431203777189</v>
      </c>
      <c r="AB284" s="46">
        <f t="shared" si="2"/>
        <v>27690.277023356932</v>
      </c>
      <c r="AC284" s="46">
        <f t="shared" si="2"/>
        <v>28020.122842936551</v>
      </c>
      <c r="AD284" s="46">
        <f t="shared" si="2"/>
        <v>28349.96866251617</v>
      </c>
      <c r="AE284" s="46">
        <f t="shared" si="2"/>
        <v>28679.814482095906</v>
      </c>
      <c r="AF284" s="46">
        <f t="shared" si="2"/>
        <v>29009.660301675529</v>
      </c>
      <c r="AG284" s="46">
        <f t="shared" si="2"/>
        <v>29339.506121255152</v>
      </c>
      <c r="AH284" s="46">
        <f t="shared" si="2"/>
        <v>29669.351940834888</v>
      </c>
      <c r="AI284" s="46">
        <f t="shared" si="2"/>
        <v>29999.19776041451</v>
      </c>
      <c r="AJ284" s="46">
        <f t="shared" si="2"/>
        <v>30329.04357999413</v>
      </c>
      <c r="AK284" s="46">
        <f t="shared" si="2"/>
        <v>30658.889399573876</v>
      </c>
    </row>
    <row r="286" spans="1:37" x14ac:dyDescent="0.45">
      <c r="A286" t="s">
        <v>852</v>
      </c>
      <c r="B286">
        <f t="shared" ref="B286:AK286" si="3">B284*unit_conv/10^3</f>
        <v>19114285714285.711</v>
      </c>
      <c r="C286">
        <f t="shared" si="3"/>
        <v>19444131533865.332</v>
      </c>
      <c r="D286">
        <f t="shared" si="3"/>
        <v>19773977353445.074</v>
      </c>
      <c r="E286">
        <f t="shared" si="3"/>
        <v>20103823173024.695</v>
      </c>
      <c r="F286">
        <f t="shared" si="3"/>
        <v>20433668992604.316</v>
      </c>
      <c r="G286">
        <f t="shared" si="3"/>
        <v>20763514812184.059</v>
      </c>
      <c r="H286">
        <f t="shared" si="3"/>
        <v>21093360631763.676</v>
      </c>
      <c r="I286">
        <f t="shared" si="3"/>
        <v>21423206451343.297</v>
      </c>
      <c r="J286">
        <f t="shared" si="3"/>
        <v>21753052270923.043</v>
      </c>
      <c r="K286">
        <f t="shared" si="3"/>
        <v>22082898090502.66</v>
      </c>
      <c r="L286">
        <f t="shared" si="3"/>
        <v>22412743910082.281</v>
      </c>
      <c r="M286">
        <f t="shared" si="3"/>
        <v>22742589729662.02</v>
      </c>
      <c r="N286">
        <f t="shared" si="3"/>
        <v>23072435549241.641</v>
      </c>
      <c r="O286">
        <f t="shared" si="3"/>
        <v>23402281368821.262</v>
      </c>
      <c r="P286">
        <f t="shared" si="3"/>
        <v>23732127188401</v>
      </c>
      <c r="Q286">
        <f t="shared" si="3"/>
        <v>24061973007980.621</v>
      </c>
      <c r="R286">
        <f t="shared" si="3"/>
        <v>24391818827560.238</v>
      </c>
      <c r="S286">
        <f t="shared" si="3"/>
        <v>24721664647139.98</v>
      </c>
      <c r="T286">
        <f t="shared" si="3"/>
        <v>25051510466719.605</v>
      </c>
      <c r="U286">
        <f t="shared" si="3"/>
        <v>25381356286299.223</v>
      </c>
      <c r="V286">
        <f t="shared" si="3"/>
        <v>25711202105878.969</v>
      </c>
      <c r="W286">
        <f t="shared" si="3"/>
        <v>26041047925458.586</v>
      </c>
      <c r="X286">
        <f t="shared" si="3"/>
        <v>26370893745038.203</v>
      </c>
      <c r="Y286">
        <f t="shared" si="3"/>
        <v>26700739564617.953</v>
      </c>
      <c r="Z286">
        <f t="shared" si="3"/>
        <v>27030585384197.566</v>
      </c>
      <c r="AA286">
        <f t="shared" si="3"/>
        <v>27360431203777.188</v>
      </c>
      <c r="AB286">
        <f t="shared" si="3"/>
        <v>27690277023356.934</v>
      </c>
      <c r="AC286">
        <f t="shared" si="3"/>
        <v>28020122842936.551</v>
      </c>
      <c r="AD286">
        <f t="shared" si="3"/>
        <v>28349968662516.172</v>
      </c>
      <c r="AE286">
        <f t="shared" si="3"/>
        <v>28679814482095.902</v>
      </c>
      <c r="AF286">
        <f t="shared" si="3"/>
        <v>29009660301675.527</v>
      </c>
      <c r="AG286">
        <f t="shared" si="3"/>
        <v>29339506121255.152</v>
      </c>
      <c r="AH286">
        <f t="shared" si="3"/>
        <v>29669351940834.887</v>
      </c>
      <c r="AI286">
        <f t="shared" si="3"/>
        <v>29999197760414.512</v>
      </c>
      <c r="AJ286">
        <f t="shared" si="3"/>
        <v>30329043579994.129</v>
      </c>
      <c r="AK286">
        <f t="shared" si="3"/>
        <v>30658889399573.875</v>
      </c>
    </row>
    <row r="288" spans="1:37" x14ac:dyDescent="0.45">
      <c r="A288" t="s">
        <v>960</v>
      </c>
      <c r="B288" cm="1">
        <f t="array" ref="B288">TREND('Multipliers and Adjustments'!$C$13:$D$13,'Multipliers and Adjustments'!$C$12:$D$12,B$283)</f>
        <v>1</v>
      </c>
      <c r="C288" cm="1">
        <f t="array" ref="C288">TREND('Multipliers and Adjustments'!$C$13:$D$13,'Multipliers and Adjustments'!$C$12:$D$12,C$283)</f>
        <v>1</v>
      </c>
      <c r="D288" cm="1">
        <f t="array" ref="D288">TREND('Multipliers and Adjustments'!$C$13:$D$13,'Multipliers and Adjustments'!$C$12:$D$12,D$283)</f>
        <v>1</v>
      </c>
      <c r="E288" cm="1">
        <f t="array" ref="E288">TREND('Multipliers and Adjustments'!$C$13:$D$13,'Multipliers and Adjustments'!$C$12:$D$12,E$283)</f>
        <v>1</v>
      </c>
      <c r="F288" cm="1">
        <f t="array" ref="F288">TREND('Multipliers and Adjustments'!$C$13:$D$13,'Multipliers and Adjustments'!$C$12:$D$12,F$283)</f>
        <v>1</v>
      </c>
      <c r="G288" s="78" cm="1">
        <f t="array" ref="G288">TREND('Multipliers and Adjustments'!$C$13:$D$13,'Multipliers and Adjustments'!$C$12:$D$12,G$283)</f>
        <v>1</v>
      </c>
      <c r="H288" cm="1">
        <f t="array" ref="H288">TREND('Multipliers and Adjustments'!$D$13:$E$13,'Multipliers and Adjustments'!$D$12:$E$12,H$283)</f>
        <v>1</v>
      </c>
      <c r="I288" cm="1">
        <f t="array" ref="I288">TREND('Multipliers and Adjustments'!$D$13:$E$13,'Multipliers and Adjustments'!$D$12:$E$12,I$283)</f>
        <v>1</v>
      </c>
      <c r="J288" cm="1">
        <f t="array" ref="J288">TREND('Multipliers and Adjustments'!$D$13:$E$13,'Multipliers and Adjustments'!$D$12:$E$12,J$283)</f>
        <v>1</v>
      </c>
      <c r="K288" cm="1">
        <f t="array" ref="K288">TREND('Multipliers and Adjustments'!$D$13:$E$13,'Multipliers and Adjustments'!$D$12:$E$12,K$283)</f>
        <v>1</v>
      </c>
      <c r="L288" s="78" cm="1">
        <f t="array" ref="L288">TREND('Multipliers and Adjustments'!$D$13:$E$13,'Multipliers and Adjustments'!$D$12:$E$12,L$283)</f>
        <v>1</v>
      </c>
      <c r="M288" cm="1">
        <f t="array" ref="M288">TREND('Multipliers and Adjustments'!$E$13:$F$13,'Multipliers and Adjustments'!$E$12:$F$12,M$283)</f>
        <v>1</v>
      </c>
      <c r="N288" cm="1">
        <f t="array" ref="N288">TREND('Multipliers and Adjustments'!$E$13:$F$13,'Multipliers and Adjustments'!$E$12:$F$12,N$283)</f>
        <v>1</v>
      </c>
      <c r="O288" cm="1">
        <f t="array" ref="O288">TREND('Multipliers and Adjustments'!$E$13:$F$13,'Multipliers and Adjustments'!$E$12:$F$12,O$283)</f>
        <v>1</v>
      </c>
      <c r="P288" cm="1">
        <f t="array" ref="P288">TREND('Multipliers and Adjustments'!$E$13:$F$13,'Multipliers and Adjustments'!$E$12:$F$12,P$283)</f>
        <v>1</v>
      </c>
      <c r="Q288" s="78" cm="1">
        <f t="array" ref="Q288">TREND('Multipliers and Adjustments'!$E$13:$F$13,'Multipliers and Adjustments'!$E$12:$F$12,Q$283)</f>
        <v>1</v>
      </c>
      <c r="R288" cm="1">
        <f t="array" ref="R288">TREND('Multipliers and Adjustments'!$F$13:$G$13,'Multipliers and Adjustments'!$F$12:$G$12,R$283)</f>
        <v>1</v>
      </c>
      <c r="S288" cm="1">
        <f t="array" ref="S288">TREND('Multipliers and Adjustments'!$F$13:$G$13,'Multipliers and Adjustments'!$F$12:$G$12,S$283)</f>
        <v>1</v>
      </c>
      <c r="T288" cm="1">
        <f t="array" ref="T288">TREND('Multipliers and Adjustments'!$F$13:$G$13,'Multipliers and Adjustments'!$F$12:$G$12,T$283)</f>
        <v>1</v>
      </c>
      <c r="U288" cm="1">
        <f t="array" ref="U288">TREND('Multipliers and Adjustments'!$F$13:$G$13,'Multipliers and Adjustments'!$F$12:$G$12,U$283)</f>
        <v>1</v>
      </c>
      <c r="V288" s="78" cm="1">
        <f t="array" ref="V288">TREND('Multipliers and Adjustments'!$F$13:$G$13,'Multipliers and Adjustments'!$F$12:$G$12,V$283)</f>
        <v>1</v>
      </c>
      <c r="W288" cm="1">
        <f t="array" ref="W288">TREND('Multipliers and Adjustments'!$G$13:$H$13,'Multipliers and Adjustments'!$G$12:$H$12,W$283)</f>
        <v>1</v>
      </c>
      <c r="X288" cm="1">
        <f t="array" ref="X288">TREND('Multipliers and Adjustments'!$G$13:$H$13,'Multipliers and Adjustments'!$G$12:$H$12,X$283)</f>
        <v>1</v>
      </c>
      <c r="Y288" cm="1">
        <f t="array" ref="Y288">TREND('Multipliers and Adjustments'!$G$13:$H$13,'Multipliers and Adjustments'!$G$12:$H$12,Y$283)</f>
        <v>1</v>
      </c>
      <c r="Z288" cm="1">
        <f t="array" ref="Z288">TREND('Multipliers and Adjustments'!$G$13:$H$13,'Multipliers and Adjustments'!$G$12:$H$12,Z$283)</f>
        <v>1</v>
      </c>
      <c r="AA288" s="78" cm="1">
        <f t="array" ref="AA288">TREND('Multipliers and Adjustments'!$G$13:$H$13,'Multipliers and Adjustments'!$G$12:$H$12,AA$283)</f>
        <v>1</v>
      </c>
      <c r="AB288" cm="1">
        <f t="array" ref="AB288">TREND('Multipliers and Adjustments'!$H$13:$I$13,'Multipliers and Adjustments'!$H$12:$I$12,AB$283)</f>
        <v>1</v>
      </c>
      <c r="AC288" cm="1">
        <f t="array" ref="AC288">TREND('Multipliers and Adjustments'!$H$13:$I$13,'Multipliers and Adjustments'!$H$12:$I$12,AC$283)</f>
        <v>1</v>
      </c>
      <c r="AD288" cm="1">
        <f t="array" ref="AD288">TREND('Multipliers and Adjustments'!$H$13:$I$13,'Multipliers and Adjustments'!$H$12:$I$12,AD$283)</f>
        <v>1</v>
      </c>
      <c r="AE288" cm="1">
        <f t="array" ref="AE288">TREND('Multipliers and Adjustments'!$H$13:$I$13,'Multipliers and Adjustments'!$H$12:$I$12,AE$283)</f>
        <v>1</v>
      </c>
      <c r="AF288" s="78" cm="1">
        <f t="array" ref="AF288">TREND('Multipliers and Adjustments'!$H$13:$I$13,'Multipliers and Adjustments'!$H$12:$I$12,AF$283)</f>
        <v>1</v>
      </c>
      <c r="AG288" cm="1">
        <f t="array" ref="AG288">TREND('Multipliers and Adjustments'!$I$13:$J$13,'Multipliers and Adjustments'!$I$12:$J$12,AG$283)</f>
        <v>1</v>
      </c>
      <c r="AH288" cm="1">
        <f t="array" ref="AH288">TREND('Multipliers and Adjustments'!$I$13:$J$13,'Multipliers and Adjustments'!$I$12:$J$12,AH$283)</f>
        <v>1</v>
      </c>
      <c r="AI288" cm="1">
        <f t="array" ref="AI288">TREND('Multipliers and Adjustments'!$I$13:$J$13,'Multipliers and Adjustments'!$I$12:$J$12,AI$283)</f>
        <v>1</v>
      </c>
      <c r="AJ288" cm="1">
        <f t="array" ref="AJ288">TREND('Multipliers and Adjustments'!$I$13:$J$13,'Multipliers and Adjustments'!$I$12:$J$12,AJ$283)</f>
        <v>1</v>
      </c>
      <c r="AK288" cm="1">
        <f t="array" ref="AK288">TREND('Multipliers and Adjustments'!$I$13:$J$13,'Multipliers and Adjustments'!$I$12:$J$12,AK$283)</f>
        <v>1</v>
      </c>
    </row>
    <row r="290" spans="1:37" x14ac:dyDescent="0.45">
      <c r="A290" t="s">
        <v>961</v>
      </c>
      <c r="B290" s="72">
        <f>B286*B288</f>
        <v>19114285714285.711</v>
      </c>
      <c r="C290" s="72">
        <f t="shared" ref="C290:AK290" si="4">C286*C288</f>
        <v>19444131533865.332</v>
      </c>
      <c r="D290" s="72">
        <f t="shared" si="4"/>
        <v>19773977353445.074</v>
      </c>
      <c r="E290" s="72">
        <f t="shared" si="4"/>
        <v>20103823173024.695</v>
      </c>
      <c r="F290" s="72">
        <f t="shared" si="4"/>
        <v>20433668992604.316</v>
      </c>
      <c r="G290" s="72">
        <f t="shared" si="4"/>
        <v>20763514812184.059</v>
      </c>
      <c r="H290" s="72">
        <f t="shared" si="4"/>
        <v>21093360631763.676</v>
      </c>
      <c r="I290" s="72">
        <f t="shared" si="4"/>
        <v>21423206451343.297</v>
      </c>
      <c r="J290" s="72">
        <f t="shared" si="4"/>
        <v>21753052270923.043</v>
      </c>
      <c r="K290" s="72">
        <f t="shared" si="4"/>
        <v>22082898090502.66</v>
      </c>
      <c r="L290" s="72">
        <f t="shared" si="4"/>
        <v>22412743910082.281</v>
      </c>
      <c r="M290" s="72">
        <f t="shared" si="4"/>
        <v>22742589729662.02</v>
      </c>
      <c r="N290" s="72">
        <f t="shared" si="4"/>
        <v>23072435549241.641</v>
      </c>
      <c r="O290" s="72">
        <f t="shared" si="4"/>
        <v>23402281368821.262</v>
      </c>
      <c r="P290" s="72">
        <f t="shared" si="4"/>
        <v>23732127188401</v>
      </c>
      <c r="Q290" s="72">
        <f t="shared" si="4"/>
        <v>24061973007980.621</v>
      </c>
      <c r="R290" s="72">
        <f t="shared" si="4"/>
        <v>24391818827560.238</v>
      </c>
      <c r="S290" s="72">
        <f t="shared" si="4"/>
        <v>24721664647139.98</v>
      </c>
      <c r="T290" s="72">
        <f t="shared" si="4"/>
        <v>25051510466719.605</v>
      </c>
      <c r="U290" s="72">
        <f t="shared" si="4"/>
        <v>25381356286299.223</v>
      </c>
      <c r="V290" s="72">
        <f t="shared" si="4"/>
        <v>25711202105878.969</v>
      </c>
      <c r="W290" s="72">
        <f t="shared" si="4"/>
        <v>26041047925458.586</v>
      </c>
      <c r="X290" s="72">
        <f t="shared" si="4"/>
        <v>26370893745038.203</v>
      </c>
      <c r="Y290" s="72">
        <f t="shared" si="4"/>
        <v>26700739564617.953</v>
      </c>
      <c r="Z290" s="72">
        <f t="shared" si="4"/>
        <v>27030585384197.566</v>
      </c>
      <c r="AA290" s="72">
        <f t="shared" si="4"/>
        <v>27360431203777.188</v>
      </c>
      <c r="AB290" s="72">
        <f t="shared" si="4"/>
        <v>27690277023356.934</v>
      </c>
      <c r="AC290" s="72">
        <f t="shared" si="4"/>
        <v>28020122842936.551</v>
      </c>
      <c r="AD290" s="72">
        <f t="shared" si="4"/>
        <v>28349968662516.172</v>
      </c>
      <c r="AE290" s="72">
        <f t="shared" si="4"/>
        <v>28679814482095.902</v>
      </c>
      <c r="AF290" s="72">
        <f t="shared" si="4"/>
        <v>29009660301675.527</v>
      </c>
      <c r="AG290" s="72">
        <f t="shared" si="4"/>
        <v>29339506121255.152</v>
      </c>
      <c r="AH290" s="72">
        <f t="shared" si="4"/>
        <v>29669351940834.887</v>
      </c>
      <c r="AI290" s="72">
        <f t="shared" si="4"/>
        <v>29999197760414.512</v>
      </c>
      <c r="AJ290" s="72">
        <f t="shared" si="4"/>
        <v>30329043579994.129</v>
      </c>
      <c r="AK290" s="72">
        <f t="shared" si="4"/>
        <v>30658889399573.875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K16"/>
  <sheetViews>
    <sheetView zoomScale="80" zoomScaleNormal="80" workbookViewId="0">
      <selection activeCell="B5" sqref="B5"/>
    </sheetView>
  </sheetViews>
  <sheetFormatPr defaultRowHeight="14.25" x14ac:dyDescent="0.45"/>
  <cols>
    <col min="1" max="1" width="31.265625" customWidth="1"/>
    <col min="2" max="2" width="12" bestFit="1" customWidth="1"/>
  </cols>
  <sheetData>
    <row r="1" spans="1:37" x14ac:dyDescent="0.45">
      <c r="A1" s="4" t="s">
        <v>957</v>
      </c>
      <c r="B1" s="4"/>
      <c r="C1" s="4"/>
      <c r="D1" s="4"/>
      <c r="E1" s="4"/>
      <c r="F1" s="4"/>
      <c r="G1" s="4"/>
      <c r="H1" s="4"/>
      <c r="I1" s="4"/>
      <c r="J1" s="4"/>
      <c r="K1" s="23"/>
    </row>
    <row r="3" spans="1:37" x14ac:dyDescent="0.45">
      <c r="B3">
        <v>2015</v>
      </c>
      <c r="C3">
        <v>2016</v>
      </c>
      <c r="D3">
        <v>2017</v>
      </c>
      <c r="E3">
        <v>2018</v>
      </c>
      <c r="F3">
        <v>2019</v>
      </c>
      <c r="G3">
        <v>2020</v>
      </c>
      <c r="H3">
        <v>2021</v>
      </c>
      <c r="I3">
        <v>2022</v>
      </c>
      <c r="J3">
        <v>2023</v>
      </c>
      <c r="K3">
        <v>2024</v>
      </c>
      <c r="L3">
        <v>2025</v>
      </c>
      <c r="M3">
        <v>2026</v>
      </c>
      <c r="N3">
        <v>2027</v>
      </c>
      <c r="O3">
        <v>2028</v>
      </c>
      <c r="P3">
        <v>2029</v>
      </c>
      <c r="Q3">
        <v>2030</v>
      </c>
      <c r="R3">
        <v>2031</v>
      </c>
      <c r="S3">
        <v>2032</v>
      </c>
      <c r="T3">
        <v>2033</v>
      </c>
      <c r="U3">
        <v>2034</v>
      </c>
      <c r="V3">
        <v>2035</v>
      </c>
      <c r="W3">
        <v>2036</v>
      </c>
      <c r="X3">
        <v>2037</v>
      </c>
      <c r="Y3">
        <v>2038</v>
      </c>
      <c r="Z3">
        <v>2039</v>
      </c>
      <c r="AA3">
        <v>2040</v>
      </c>
      <c r="AB3">
        <v>2041</v>
      </c>
      <c r="AC3">
        <v>2042</v>
      </c>
      <c r="AD3">
        <v>2043</v>
      </c>
      <c r="AE3">
        <v>2044</v>
      </c>
      <c r="AF3">
        <v>2045</v>
      </c>
      <c r="AG3">
        <v>2046</v>
      </c>
      <c r="AH3">
        <v>2047</v>
      </c>
      <c r="AI3">
        <v>2048</v>
      </c>
      <c r="AJ3">
        <v>2049</v>
      </c>
      <c r="AK3">
        <v>2050</v>
      </c>
    </row>
    <row r="4" spans="1:37" x14ac:dyDescent="0.45">
      <c r="A4" t="s">
        <v>958</v>
      </c>
      <c r="B4">
        <f>SUM('PERAC-cement'!C$3:C$74)</f>
        <v>19114285714285.711</v>
      </c>
      <c r="C4">
        <f>SUM('PERAC-cement'!D$3:D$74)</f>
        <v>19444131533865.332</v>
      </c>
      <c r="D4">
        <f>SUM('PERAC-cement'!E$3:E$74)</f>
        <v>19773977353445.074</v>
      </c>
      <c r="E4">
        <f>SUM('PERAC-cement'!F$3:F$74)</f>
        <v>20103823173024.695</v>
      </c>
      <c r="F4">
        <f>SUM('PERAC-cement'!G$3:G$74)</f>
        <v>20433668992604.316</v>
      </c>
      <c r="G4">
        <f>SUM('PERAC-cement'!H$3:H$74)</f>
        <v>20763514812184.059</v>
      </c>
      <c r="H4">
        <f>SUM('PERAC-cement'!I$3:I$74)</f>
        <v>21093360631763.676</v>
      </c>
      <c r="I4">
        <f>SUM('PERAC-cement'!J$3:J$74)</f>
        <v>21423206451343.297</v>
      </c>
      <c r="J4">
        <f>SUM('PERAC-cement'!K$3:K$74)</f>
        <v>21753052270923.043</v>
      </c>
      <c r="K4">
        <f>SUM('PERAC-cement'!L$3:L$74)</f>
        <v>22082898090502.66</v>
      </c>
      <c r="L4">
        <f>SUM('PERAC-cement'!M$3:M$74)</f>
        <v>22412743910082.281</v>
      </c>
      <c r="M4">
        <f>SUM('PERAC-cement'!N$3:N$74)</f>
        <v>22742589729662.02</v>
      </c>
      <c r="N4">
        <f>SUM('PERAC-cement'!O$3:O$74)</f>
        <v>23072435549241.641</v>
      </c>
      <c r="O4">
        <f>SUM('PERAC-cement'!P$3:P$74)</f>
        <v>23402281368821.262</v>
      </c>
      <c r="P4">
        <f>SUM('PERAC-cement'!Q$3:Q$74)</f>
        <v>23732127188401</v>
      </c>
      <c r="Q4">
        <f>SUM('PERAC-cement'!R$3:R$74)</f>
        <v>24061973007980.621</v>
      </c>
      <c r="R4">
        <f>SUM('PERAC-cement'!S$3:S$74)</f>
        <v>24391818827560.238</v>
      </c>
      <c r="S4">
        <f>SUM('PERAC-cement'!T$3:T$74)</f>
        <v>24721664647139.98</v>
      </c>
      <c r="T4">
        <f>SUM('PERAC-cement'!U$3:U$74)</f>
        <v>25051510466719.605</v>
      </c>
      <c r="U4">
        <f>SUM('PERAC-cement'!V$3:V$74)</f>
        <v>25381356286299.223</v>
      </c>
      <c r="V4">
        <f>SUM('PERAC-cement'!W$3:W$74)</f>
        <v>25711202105878.969</v>
      </c>
      <c r="W4">
        <f>SUM('PERAC-cement'!X$3:X$74)</f>
        <v>26041047925458.586</v>
      </c>
      <c r="X4">
        <f>SUM('PERAC-cement'!Y$3:Y$74)</f>
        <v>26370893745038.203</v>
      </c>
      <c r="Y4">
        <f>SUM('PERAC-cement'!Z$3:Z$74)</f>
        <v>26700739564617.953</v>
      </c>
      <c r="Z4">
        <f>SUM('PERAC-cement'!AA$3:AA$74)</f>
        <v>27030585384197.566</v>
      </c>
      <c r="AA4">
        <f>SUM('PERAC-cement'!AB$3:AB$74)</f>
        <v>27360431203777.188</v>
      </c>
      <c r="AB4">
        <f>SUM('PERAC-cement'!AC$3:AC$74)</f>
        <v>27690277023356.934</v>
      </c>
      <c r="AC4">
        <f>SUM('PERAC-cement'!AD$3:AD$74)</f>
        <v>28020122842936.551</v>
      </c>
      <c r="AD4">
        <f>SUM('PERAC-cement'!AE$3:AE$74)</f>
        <v>28349968662516.172</v>
      </c>
      <c r="AE4">
        <f>SUM('PERAC-cement'!AF$3:AF$74)</f>
        <v>28679814482095.902</v>
      </c>
      <c r="AF4">
        <f>SUM('PERAC-cement'!AG$3:AG$74)</f>
        <v>29009660301675.527</v>
      </c>
      <c r="AG4">
        <f>SUM('PERAC-cement'!AH$3:AH$74)</f>
        <v>29339506121255.152</v>
      </c>
      <c r="AH4">
        <f>SUM('PERAC-cement'!AI$3:AI$74)</f>
        <v>29669351940834.887</v>
      </c>
      <c r="AI4">
        <f>SUM('PERAC-cement'!AJ$3:AJ$74)</f>
        <v>29999197760414.512</v>
      </c>
      <c r="AJ4">
        <f>SUM('PERAC-cement'!AK$3:AK$74)</f>
        <v>30329043579994.129</v>
      </c>
      <c r="AK4">
        <f>SUM('PERAC-cement'!AL$3:AL$74)</f>
        <v>30658889399573.875</v>
      </c>
    </row>
    <row r="5" spans="1:37" x14ac:dyDescent="0.45">
      <c r="A5" t="s">
        <v>946</v>
      </c>
      <c r="B5">
        <f>SUM('PERAC-ngps-mthncptr'!C$3:C$74)</f>
        <v>214760956375111.44</v>
      </c>
      <c r="C5">
        <f>SUM('PERAC-ngps-mthncptr'!D$3:D$74)</f>
        <v>212438344151523.03</v>
      </c>
      <c r="D5">
        <f>SUM('PERAC-ngps-mthncptr'!E$3:E$74)</f>
        <v>216415149769212.06</v>
      </c>
      <c r="E5">
        <f>SUM('PERAC-ngps-mthncptr'!F$3:F$74)</f>
        <v>220391955386900.19</v>
      </c>
      <c r="F5">
        <f>SUM('PERAC-ngps-mthncptr'!G$3:G$74)</f>
        <v>224368761004589.19</v>
      </c>
      <c r="G5">
        <f>SUM('PERAC-ngps-mthncptr'!H$3:H$74)</f>
        <v>228345566622278.22</v>
      </c>
      <c r="H5">
        <f>SUM('PERAC-ngps-mthncptr'!I$3:I$74)</f>
        <v>230239717921962.78</v>
      </c>
      <c r="I5">
        <f>SUM('PERAC-ngps-mthncptr'!J$3:J$74)</f>
        <v>232133869221648.47</v>
      </c>
      <c r="J5">
        <f>SUM('PERAC-ngps-mthncptr'!K$3:K$74)</f>
        <v>234028020521333.03</v>
      </c>
      <c r="K5">
        <f>SUM('PERAC-ngps-mthncptr'!L$3:L$74)</f>
        <v>235922171821018.81</v>
      </c>
      <c r="L5">
        <f>SUM('PERAC-ngps-mthncptr'!M$3:M$74)</f>
        <v>237816323120703.38</v>
      </c>
      <c r="M5">
        <f>SUM('PERAC-ngps-mthncptr'!N$3:N$74)</f>
        <v>238720412708499.84</v>
      </c>
      <c r="N5">
        <f>SUM('PERAC-ngps-mthncptr'!O$3:O$74)</f>
        <v>239624502296296.25</v>
      </c>
      <c r="O5">
        <f>SUM('PERAC-ngps-mthncptr'!P$3:P$74)</f>
        <v>240528591884092.59</v>
      </c>
      <c r="P5">
        <f>SUM('PERAC-ngps-mthncptr'!Q$3:Q$74)</f>
        <v>241432681471888.91</v>
      </c>
      <c r="Q5">
        <f>SUM('PERAC-ngps-mthncptr'!R$3:R$74)</f>
        <v>242336771059686.31</v>
      </c>
      <c r="R5">
        <f>SUM('PERAC-ngps-mthncptr'!S$3:S$74)</f>
        <v>242226505527678.97</v>
      </c>
      <c r="S5">
        <f>SUM('PERAC-ngps-mthncptr'!T$3:T$74)</f>
        <v>242116239995672.56</v>
      </c>
      <c r="T5">
        <f>SUM('PERAC-ngps-mthncptr'!U$3:U$74)</f>
        <v>242005974463666.28</v>
      </c>
      <c r="U5">
        <f>SUM('PERAC-ngps-mthncptr'!V$3:V$74)</f>
        <v>241895708931658.72</v>
      </c>
      <c r="V5">
        <f>SUM('PERAC-ngps-mthncptr'!W$3:W$74)</f>
        <v>241785443399652.34</v>
      </c>
      <c r="W5">
        <f>SUM('PERAC-ngps-mthncptr'!X$3:X$74)</f>
        <v>242712634357642.41</v>
      </c>
      <c r="X5">
        <f>SUM('PERAC-ngps-mthncptr'!Y$3:Y$74)</f>
        <v>243639825315632.28</v>
      </c>
      <c r="Y5">
        <f>SUM('PERAC-ngps-mthncptr'!Z$3:Z$74)</f>
        <v>244567016273622.44</v>
      </c>
      <c r="Z5">
        <f>SUM('PERAC-ngps-mthncptr'!AA$3:AA$74)</f>
        <v>245494207231613.44</v>
      </c>
      <c r="AA5">
        <f>SUM('PERAC-ngps-mthncptr'!AB$3:AB$74)</f>
        <v>246421398189603.41</v>
      </c>
      <c r="AB5">
        <f>SUM('PERAC-ngps-mthncptr'!AC$3:AC$74)</f>
        <v>246615145070367.25</v>
      </c>
      <c r="AC5">
        <f>SUM('PERAC-ngps-mthncptr'!AD$3:AD$74)</f>
        <v>246808891951130.13</v>
      </c>
      <c r="AD5">
        <f>SUM('PERAC-ngps-mthncptr'!AE$3:AE$74)</f>
        <v>247002638831893.97</v>
      </c>
      <c r="AE5">
        <f>SUM('PERAC-ngps-mthncptr'!AF$3:AF$74)</f>
        <v>247196385712657.84</v>
      </c>
      <c r="AF5">
        <f>SUM('PERAC-ngps-mthncptr'!AG$3:AG$74)</f>
        <v>247390132593421.81</v>
      </c>
      <c r="AG5">
        <f>SUM('PERAC-ngps-mthncptr'!AH$3:AH$74)</f>
        <v>247271252823416</v>
      </c>
      <c r="AH5">
        <f>SUM('PERAC-ngps-mthncptr'!AI$3:AI$74)</f>
        <v>247152373053409.31</v>
      </c>
      <c r="AI5">
        <f>SUM('PERAC-ngps-mthncptr'!AJ$3:AJ$74)</f>
        <v>247033493283403.5</v>
      </c>
      <c r="AJ5">
        <f>SUM('PERAC-ngps-mthncptr'!AK$3:AK$74)</f>
        <v>246914613513397.75</v>
      </c>
      <c r="AK5">
        <f>SUM('PERAC-ngps-mthncptr'!AL$3:AL$74)</f>
        <v>246795733743390.97</v>
      </c>
    </row>
    <row r="6" spans="1:37" x14ac:dyDescent="0.45">
      <c r="A6" t="s">
        <v>947</v>
      </c>
      <c r="B6">
        <f>SUM('PERAC-ngps-mthndstr'!C$3:C$74)</f>
        <v>4033014226969.8501</v>
      </c>
      <c r="C6">
        <f>SUM('PERAC-ngps-mthndstr'!D$3:D$74)</f>
        <v>3989397694898.2314</v>
      </c>
      <c r="D6">
        <f>SUM('PERAC-ngps-mthndstr'!E$3:E$74)</f>
        <v>4064078465112.4419</v>
      </c>
      <c r="E6">
        <f>SUM('PERAC-ngps-mthndstr'!F$3:F$74)</f>
        <v>4138759235326.6328</v>
      </c>
      <c r="F6">
        <f>SUM('PERAC-ngps-mthndstr'!G$3:G$74)</f>
        <v>4213440005540.8423</v>
      </c>
      <c r="G6">
        <f>SUM('PERAC-ngps-mthndstr'!H$3:H$74)</f>
        <v>4288120775755.0513</v>
      </c>
      <c r="H6">
        <f>SUM('PERAC-ngps-mthndstr'!I$3:I$74)</f>
        <v>4323691203772.3223</v>
      </c>
      <c r="I6">
        <f>SUM('PERAC-ngps-mthndstr'!J$3:J$74)</f>
        <v>4359261631789.6147</v>
      </c>
      <c r="J6">
        <f>SUM('PERAC-ngps-mthndstr'!K$3:K$74)</f>
        <v>4394832059806.8872</v>
      </c>
      <c r="K6">
        <f>SUM('PERAC-ngps-mthndstr'!L$3:L$74)</f>
        <v>4430402487824.1807</v>
      </c>
      <c r="L6">
        <f>SUM('PERAC-ngps-mthndstr'!M$3:M$74)</f>
        <v>4465972915841.4531</v>
      </c>
      <c r="M6">
        <f>SUM('PERAC-ngps-mthndstr'!N$3:N$74)</f>
        <v>4482950890942.6152</v>
      </c>
      <c r="N6">
        <f>SUM('PERAC-ngps-mthndstr'!O$3:O$74)</f>
        <v>4499928866043.7754</v>
      </c>
      <c r="O6">
        <f>SUM('PERAC-ngps-mthndstr'!P$3:P$74)</f>
        <v>4516906841144.9346</v>
      </c>
      <c r="P6">
        <f>SUM('PERAC-ngps-mthndstr'!Q$3:Q$74)</f>
        <v>4533884816246.0947</v>
      </c>
      <c r="Q6">
        <f>SUM('PERAC-ngps-mthndstr'!R$3:R$74)</f>
        <v>4550862791347.2744</v>
      </c>
      <c r="R6">
        <f>SUM('PERAC-ngps-mthndstr'!S$3:S$74)</f>
        <v>4548792105563.249</v>
      </c>
      <c r="S6">
        <f>SUM('PERAC-ngps-mthndstr'!T$3:T$74)</f>
        <v>4546721419779.2383</v>
      </c>
      <c r="T6">
        <f>SUM('PERAC-ngps-mthndstr'!U$3:U$74)</f>
        <v>4544650733995.2305</v>
      </c>
      <c r="U6">
        <f>SUM('PERAC-ngps-mthndstr'!V$3:V$74)</f>
        <v>4542580048211.2002</v>
      </c>
      <c r="V6">
        <f>SUM('PERAC-ngps-mthndstr'!W$3:W$74)</f>
        <v>4540509362427.1924</v>
      </c>
      <c r="W6">
        <f>SUM('PERAC-ngps-mthndstr'!X$3:X$74)</f>
        <v>4557921160119.8809</v>
      </c>
      <c r="X6">
        <f>SUM('PERAC-ngps-mthndstr'!Y$3:Y$74)</f>
        <v>4575332957812.5654</v>
      </c>
      <c r="Y6">
        <f>SUM('PERAC-ngps-mthndstr'!Z$3:Z$74)</f>
        <v>4592744755505.2549</v>
      </c>
      <c r="Z6">
        <f>SUM('PERAC-ngps-mthndstr'!AA$3:AA$74)</f>
        <v>4610156553197.96</v>
      </c>
      <c r="AA6">
        <f>SUM('PERAC-ngps-mthndstr'!AB$3:AB$74)</f>
        <v>4627568350890.6484</v>
      </c>
      <c r="AB6">
        <f>SUM('PERAC-ngps-mthndstr'!AC$3:AC$74)</f>
        <v>4631206740008.2061</v>
      </c>
      <c r="AC6">
        <f>SUM('PERAC-ngps-mthndstr'!AD$3:AD$74)</f>
        <v>4634845129125.7461</v>
      </c>
      <c r="AD6">
        <f>SUM('PERAC-ngps-mthndstr'!AE$3:AE$74)</f>
        <v>4638483518243.3047</v>
      </c>
      <c r="AE6">
        <f>SUM('PERAC-ngps-mthndstr'!AF$3:AF$74)</f>
        <v>4642121907360.8613</v>
      </c>
      <c r="AF6">
        <f>SUM('PERAC-ngps-mthndstr'!AG$3:AG$74)</f>
        <v>4645760296478.4238</v>
      </c>
      <c r="AG6">
        <f>SUM('PERAC-ngps-mthndstr'!AH$3:AH$74)</f>
        <v>4643527843187.916</v>
      </c>
      <c r="AH6">
        <f>SUM('PERAC-ngps-mthndstr'!AI$3:AI$74)</f>
        <v>4641295389897.3906</v>
      </c>
      <c r="AI6">
        <f>SUM('PERAC-ngps-mthndstr'!AJ$3:AJ$74)</f>
        <v>4639062936606.8818</v>
      </c>
      <c r="AJ6">
        <f>SUM('PERAC-ngps-mthndstr'!AK$3:AK$74)</f>
        <v>4636830483316.375</v>
      </c>
      <c r="AK6">
        <f>SUM('PERAC-ngps-mthndstr'!AL$3:AL$74)</f>
        <v>4634598030025.8486</v>
      </c>
    </row>
    <row r="7" spans="1:37" x14ac:dyDescent="0.45">
      <c r="A7" t="s">
        <v>948</v>
      </c>
      <c r="B7">
        <f>SUM('PERAC-fgassubstitution'!C$3:C$74)</f>
        <v>4286919358186.4219</v>
      </c>
      <c r="C7">
        <f>SUM('PERAC-fgassubstitution'!D$3:D$74)</f>
        <v>10875203296600.375</v>
      </c>
      <c r="D7">
        <f>SUM('PERAC-fgassubstitution'!E$3:E$74)</f>
        <v>17463487235014.32</v>
      </c>
      <c r="E7">
        <f>SUM('PERAC-fgassubstitution'!F$3:F$74)</f>
        <v>24051771173428.27</v>
      </c>
      <c r="F7">
        <f>SUM('PERAC-fgassubstitution'!G$3:G$74)</f>
        <v>30640055111842.227</v>
      </c>
      <c r="G7">
        <f>SUM('PERAC-fgassubstitution'!H$3:H$74)</f>
        <v>37228339050256.172</v>
      </c>
      <c r="H7">
        <f>SUM('PERAC-fgassubstitution'!I$3:I$74)</f>
        <v>46146405856878.266</v>
      </c>
      <c r="I7">
        <f>SUM('PERAC-fgassubstitution'!J$3:J$74)</f>
        <v>55064472663500.344</v>
      </c>
      <c r="J7">
        <f>SUM('PERAC-fgassubstitution'!K$3:K$74)</f>
        <v>63982539470122.398</v>
      </c>
      <c r="K7">
        <f>SUM('PERAC-fgassubstitution'!L$3:L$74)</f>
        <v>72900606276744.5</v>
      </c>
      <c r="L7">
        <f>SUM('PERAC-fgassubstitution'!M$3:M$74)</f>
        <v>81818673083366.563</v>
      </c>
      <c r="M7">
        <f>SUM('PERAC-fgassubstitution'!N$3:N$74)</f>
        <v>94056737881813.578</v>
      </c>
      <c r="N7">
        <f>SUM('PERAC-fgassubstitution'!O$3:O$74)</f>
        <v>106294802680260.58</v>
      </c>
      <c r="O7">
        <f>SUM('PERAC-fgassubstitution'!P$3:P$74)</f>
        <v>118532867478707.56</v>
      </c>
      <c r="P7">
        <f>SUM('PERAC-fgassubstitution'!Q$3:Q$74)</f>
        <v>130770932277154.55</v>
      </c>
      <c r="Q7">
        <f>SUM('PERAC-fgassubstitution'!R$3:R$74)</f>
        <v>143008997075601.56</v>
      </c>
      <c r="R7">
        <f>SUM('PERAC-fgassubstitution'!S$3:S$74)</f>
        <v>153577481181992.22</v>
      </c>
      <c r="S7">
        <f>SUM('PERAC-fgassubstitution'!T$3:T$74)</f>
        <v>164145965288382.88</v>
      </c>
      <c r="T7">
        <f>SUM('PERAC-fgassubstitution'!U$3:U$74)</f>
        <v>174714449394773.59</v>
      </c>
      <c r="U7">
        <f>SUM('PERAC-fgassubstitution'!V$3:V$74)</f>
        <v>185282933501164.31</v>
      </c>
      <c r="V7">
        <f>SUM('PERAC-fgassubstitution'!W$3:W$74)</f>
        <v>195851417607555</v>
      </c>
      <c r="W7">
        <f>SUM('PERAC-fgassubstitution'!X$3:X$74)</f>
        <v>204745488601003.19</v>
      </c>
      <c r="X7">
        <f>SUM('PERAC-fgassubstitution'!Y$3:Y$74)</f>
        <v>213639559594451.44</v>
      </c>
      <c r="Y7">
        <f>SUM('PERAC-fgassubstitution'!Z$3:Z$74)</f>
        <v>222533630587899.75</v>
      </c>
      <c r="Z7">
        <f>SUM('PERAC-fgassubstitution'!AA$3:AA$74)</f>
        <v>231427701581347.97</v>
      </c>
      <c r="AA7">
        <f>SUM('PERAC-fgassubstitution'!AB$3:AB$74)</f>
        <v>240321772574796.22</v>
      </c>
      <c r="AB7">
        <f>SUM('PERAC-fgassubstitution'!AC$3:AC$74)</f>
        <v>249541788794868.53</v>
      </c>
      <c r="AC7">
        <f>SUM('PERAC-fgassubstitution'!AD$3:AD$74)</f>
        <v>258761805014940.84</v>
      </c>
      <c r="AD7">
        <f>SUM('PERAC-fgassubstitution'!AE$3:AE$74)</f>
        <v>267981821235013.09</v>
      </c>
      <c r="AE7">
        <f>SUM('PERAC-fgassubstitution'!AF$3:AF$74)</f>
        <v>277201837455085.44</v>
      </c>
      <c r="AF7">
        <f>SUM('PERAC-fgassubstitution'!AG$3:AG$74)</f>
        <v>286421853675157.75</v>
      </c>
      <c r="AG7">
        <f>SUM('PERAC-fgassubstitution'!AH$3:AH$74)</f>
        <v>290296297809423.38</v>
      </c>
      <c r="AH7">
        <f>SUM('PERAC-fgassubstitution'!AI$3:AI$74)</f>
        <v>294170741943689.06</v>
      </c>
      <c r="AI7">
        <f>SUM('PERAC-fgassubstitution'!AJ$3:AJ$74)</f>
        <v>298045186077954.69</v>
      </c>
      <c r="AJ7">
        <f>SUM('PERAC-fgassubstitution'!AK$3:AK$74)</f>
        <v>301919630212220.31</v>
      </c>
      <c r="AK7">
        <f>SUM('PERAC-fgassubstitution'!AL$3:AL$74)</f>
        <v>305794074346485.88</v>
      </c>
    </row>
    <row r="8" spans="1:37" x14ac:dyDescent="0.45">
      <c r="A8" t="s">
        <v>949</v>
      </c>
      <c r="B8">
        <f>SUM('PERAC-fgasdestruction'!C$3:C$74)</f>
        <v>11563425287604.314</v>
      </c>
      <c r="C8">
        <f>SUM('PERAC-fgasdestruction'!D$3:D$74)</f>
        <v>11973366934061.033</v>
      </c>
      <c r="D8">
        <f>SUM('PERAC-fgasdestruction'!E$3:E$74)</f>
        <v>12383308580517.75</v>
      </c>
      <c r="E8">
        <f>SUM('PERAC-fgasdestruction'!F$3:F$74)</f>
        <v>12793250226974.473</v>
      </c>
      <c r="F8">
        <f>SUM('PERAC-fgasdestruction'!G$3:G$74)</f>
        <v>13203191873431.191</v>
      </c>
      <c r="G8">
        <f>SUM('PERAC-fgasdestruction'!H$3:H$74)</f>
        <v>13613133519887.908</v>
      </c>
      <c r="H8">
        <f>SUM('PERAC-fgasdestruction'!I$3:I$74)</f>
        <v>14145361249148.832</v>
      </c>
      <c r="I8">
        <f>SUM('PERAC-fgasdestruction'!J$3:J$74)</f>
        <v>14677588978409.75</v>
      </c>
      <c r="J8">
        <f>SUM('PERAC-fgasdestruction'!K$3:K$74)</f>
        <v>15209816707670.67</v>
      </c>
      <c r="K8">
        <f>SUM('PERAC-fgasdestruction'!L$3:L$74)</f>
        <v>15742044436931.594</v>
      </c>
      <c r="L8">
        <f>SUM('PERAC-fgasdestruction'!M$3:M$74)</f>
        <v>16274272166192.514</v>
      </c>
      <c r="M8">
        <f>SUM('PERAC-fgasdestruction'!N$3:N$74)</f>
        <v>16862981175631.26</v>
      </c>
      <c r="N8">
        <f>SUM('PERAC-fgasdestruction'!O$3:O$74)</f>
        <v>17451690185070.004</v>
      </c>
      <c r="O8">
        <f>SUM('PERAC-fgasdestruction'!P$3:P$74)</f>
        <v>18040399194508.75</v>
      </c>
      <c r="P8">
        <f>SUM('PERAC-fgasdestruction'!Q$3:Q$74)</f>
        <v>18629108203947.496</v>
      </c>
      <c r="Q8">
        <f>SUM('PERAC-fgasdestruction'!R$3:R$74)</f>
        <v>19217817213386.242</v>
      </c>
      <c r="R8">
        <f>SUM('PERAC-fgasdestruction'!S$3:S$74)</f>
        <v>19933965914696.398</v>
      </c>
      <c r="S8">
        <f>SUM('PERAC-fgasdestruction'!T$3:T$74)</f>
        <v>20650114616006.555</v>
      </c>
      <c r="T8">
        <f>SUM('PERAC-fgasdestruction'!U$3:U$74)</f>
        <v>21366263317316.707</v>
      </c>
      <c r="U8">
        <f>SUM('PERAC-fgasdestruction'!V$3:V$74)</f>
        <v>22082412018626.863</v>
      </c>
      <c r="V8">
        <f>SUM('PERAC-fgasdestruction'!W$3:W$74)</f>
        <v>22798560719937.023</v>
      </c>
      <c r="W8">
        <f>SUM('PERAC-fgasdestruction'!X$3:X$74)</f>
        <v>23656142305210.172</v>
      </c>
      <c r="X8">
        <f>SUM('PERAC-fgasdestruction'!Y$3:Y$74)</f>
        <v>24513723890483.32</v>
      </c>
      <c r="Y8">
        <f>SUM('PERAC-fgasdestruction'!Z$3:Z$74)</f>
        <v>25371305475756.473</v>
      </c>
      <c r="Z8">
        <f>SUM('PERAC-fgasdestruction'!AA$3:AA$74)</f>
        <v>26228887061029.617</v>
      </c>
      <c r="AA8">
        <f>SUM('PERAC-fgasdestruction'!AB$3:AB$74)</f>
        <v>27086468646302.766</v>
      </c>
      <c r="AB8">
        <f>SUM('PERAC-fgasdestruction'!AC$3:AC$74)</f>
        <v>28071109885908.605</v>
      </c>
      <c r="AC8">
        <f>SUM('PERAC-fgasdestruction'!AD$3:AD$74)</f>
        <v>29055751125514.445</v>
      </c>
      <c r="AD8">
        <f>SUM('PERAC-fgasdestruction'!AE$3:AE$74)</f>
        <v>30040392365120.289</v>
      </c>
      <c r="AE8">
        <f>SUM('PERAC-fgasdestruction'!AF$3:AF$74)</f>
        <v>31025033604726.125</v>
      </c>
      <c r="AF8">
        <f>SUM('PERAC-fgasdestruction'!AG$3:AG$74)</f>
        <v>32009674844331.969</v>
      </c>
      <c r="AG8">
        <f>SUM('PERAC-fgasdestruction'!AH$3:AH$74)</f>
        <v>33182675349339.773</v>
      </c>
      <c r="AH8">
        <f>SUM('PERAC-fgasdestruction'!AI$3:AI$74)</f>
        <v>34355675854347.578</v>
      </c>
      <c r="AI8">
        <f>SUM('PERAC-fgasdestruction'!AJ$3:AJ$74)</f>
        <v>35528676359355.383</v>
      </c>
      <c r="AJ8">
        <f>SUM('PERAC-fgasdestruction'!AK$3:AK$74)</f>
        <v>36701676864363.188</v>
      </c>
      <c r="AK8">
        <f>SUM('PERAC-fgasdestruction'!AL$3:AL$74)</f>
        <v>37874677369370.992</v>
      </c>
    </row>
    <row r="9" spans="1:37" x14ac:dyDescent="0.45">
      <c r="A9" t="s">
        <v>950</v>
      </c>
      <c r="B9">
        <f>SUM('PERAC-fgasrecovery'!C$3:C$74)</f>
        <v>384930044412.612</v>
      </c>
      <c r="C9">
        <f>SUM('PERAC-fgasrecovery'!D$3:D$74)</f>
        <v>4949773520231.2373</v>
      </c>
      <c r="D9">
        <f>SUM('PERAC-fgasrecovery'!E$3:E$74)</f>
        <v>9514616996049.8633</v>
      </c>
      <c r="E9">
        <f>SUM('PERAC-fgasrecovery'!F$3:F$74)</f>
        <v>14079460471868.488</v>
      </c>
      <c r="F9">
        <f>SUM('PERAC-fgasrecovery'!G$3:G$74)</f>
        <v>18644303947687.113</v>
      </c>
      <c r="G9">
        <f>SUM('PERAC-fgasrecovery'!H$3:H$74)</f>
        <v>23209147423505.738</v>
      </c>
      <c r="H9">
        <f>SUM('PERAC-fgasrecovery'!I$3:I$74)</f>
        <v>28016681751457.258</v>
      </c>
      <c r="I9">
        <f>SUM('PERAC-fgasrecovery'!J$3:J$74)</f>
        <v>32824216079408.766</v>
      </c>
      <c r="J9">
        <f>SUM('PERAC-fgasrecovery'!K$3:K$74)</f>
        <v>37631750407360.289</v>
      </c>
      <c r="K9">
        <f>SUM('PERAC-fgasrecovery'!L$3:L$74)</f>
        <v>42439284735311.797</v>
      </c>
      <c r="L9">
        <f>SUM('PERAC-fgasrecovery'!M$3:M$74)</f>
        <v>47246819063263.313</v>
      </c>
      <c r="M9">
        <f>SUM('PERAC-fgasrecovery'!N$3:N$74)</f>
        <v>50937656851145.203</v>
      </c>
      <c r="N9">
        <f>SUM('PERAC-fgasrecovery'!O$3:O$74)</f>
        <v>54628494639027.094</v>
      </c>
      <c r="O9">
        <f>SUM('PERAC-fgasrecovery'!P$3:P$74)</f>
        <v>58319332426908.984</v>
      </c>
      <c r="P9">
        <f>SUM('PERAC-fgasrecovery'!Q$3:Q$74)</f>
        <v>62010170214790.867</v>
      </c>
      <c r="Q9">
        <f>SUM('PERAC-fgasrecovery'!R$3:R$74)</f>
        <v>65701008002672.758</v>
      </c>
      <c r="R9">
        <f>SUM('PERAC-fgasrecovery'!S$3:S$74)</f>
        <v>68338800346571.977</v>
      </c>
      <c r="S9">
        <f>SUM('PERAC-fgasrecovery'!T$3:T$74)</f>
        <v>70976592690471.203</v>
      </c>
      <c r="T9">
        <f>SUM('PERAC-fgasrecovery'!U$3:U$74)</f>
        <v>73614385034370.438</v>
      </c>
      <c r="U9">
        <f>SUM('PERAC-fgasrecovery'!V$3:V$74)</f>
        <v>76252177378269.656</v>
      </c>
      <c r="V9">
        <f>SUM('PERAC-fgasrecovery'!W$3:W$74)</f>
        <v>78889969722168.891</v>
      </c>
      <c r="W9">
        <f>SUM('PERAC-fgasrecovery'!X$3:X$74)</f>
        <v>78029383201465.594</v>
      </c>
      <c r="X9">
        <f>SUM('PERAC-fgasrecovery'!Y$3:Y$74)</f>
        <v>77168796680762.281</v>
      </c>
      <c r="Y9">
        <f>SUM('PERAC-fgasrecovery'!Z$3:Z$74)</f>
        <v>76308210160058.984</v>
      </c>
      <c r="Z9">
        <f>SUM('PERAC-fgasrecovery'!AA$3:AA$74)</f>
        <v>75447623639355.688</v>
      </c>
      <c r="AA9">
        <f>SUM('PERAC-fgasrecovery'!AB$3:AB$74)</f>
        <v>74587037118652.391</v>
      </c>
      <c r="AB9">
        <f>SUM('PERAC-fgasrecovery'!AC$3:AC$74)</f>
        <v>76332296522345.922</v>
      </c>
      <c r="AC9">
        <f>SUM('PERAC-fgasrecovery'!AD$3:AD$74)</f>
        <v>78077555926039.484</v>
      </c>
      <c r="AD9">
        <f>SUM('PERAC-fgasrecovery'!AE$3:AE$74)</f>
        <v>79822815329733.031</v>
      </c>
      <c r="AE9">
        <f>SUM('PERAC-fgasrecovery'!AF$3:AF$74)</f>
        <v>81568074733426.563</v>
      </c>
      <c r="AF9">
        <f>SUM('PERAC-fgasrecovery'!AG$3:AG$74)</f>
        <v>83313334137120.141</v>
      </c>
      <c r="AG9">
        <f>SUM('PERAC-fgasrecovery'!AH$3:AH$74)</f>
        <v>84549434516149.547</v>
      </c>
      <c r="AH9">
        <f>SUM('PERAC-fgasrecovery'!AI$3:AI$74)</f>
        <v>85785534895178.969</v>
      </c>
      <c r="AI9">
        <f>SUM('PERAC-fgasrecovery'!AJ$3:AJ$74)</f>
        <v>87021635274208.391</v>
      </c>
      <c r="AJ9">
        <f>SUM('PERAC-fgasrecovery'!AK$3:AK$74)</f>
        <v>88257735653237.813</v>
      </c>
      <c r="AK9">
        <f>SUM('PERAC-fgasrecovery'!AL$3:AL$74)</f>
        <v>89493836032267.266</v>
      </c>
    </row>
    <row r="10" spans="1:37" x14ac:dyDescent="0.45">
      <c r="A10" t="s">
        <v>951</v>
      </c>
      <c r="B10">
        <f>SUM('PERAC-inspctmaintretrofit'!C$3:C$74)</f>
        <v>3335612525232.1338</v>
      </c>
      <c r="C10">
        <f>SUM('PERAC-inspctmaintretrofit'!D$3:D$74)</f>
        <v>3165870358981.188</v>
      </c>
      <c r="D10">
        <f>SUM('PERAC-inspctmaintretrofit'!E$3:E$74)</f>
        <v>2996128192730.2432</v>
      </c>
      <c r="E10">
        <f>SUM('PERAC-inspctmaintretrofit'!F$3:F$74)</f>
        <v>2826386026479.2979</v>
      </c>
      <c r="F10">
        <f>SUM('PERAC-inspctmaintretrofit'!G$3:G$74)</f>
        <v>2656643860228.3535</v>
      </c>
      <c r="G10">
        <f>SUM('PERAC-inspctmaintretrofit'!H$3:H$74)</f>
        <v>2486901693977.4077</v>
      </c>
      <c r="H10">
        <f>SUM('PERAC-inspctmaintretrofit'!I$3:I$74)</f>
        <v>2396065347827.9639</v>
      </c>
      <c r="I10">
        <f>SUM('PERAC-inspctmaintretrofit'!J$3:J$74)</f>
        <v>2305229001678.5215</v>
      </c>
      <c r="J10">
        <f>SUM('PERAC-inspctmaintretrofit'!K$3:K$74)</f>
        <v>2214392655529.0781</v>
      </c>
      <c r="K10">
        <f>SUM('PERAC-inspctmaintretrofit'!L$3:L$74)</f>
        <v>2123556309379.6343</v>
      </c>
      <c r="L10">
        <f>SUM('PERAC-inspctmaintretrofit'!M$3:M$74)</f>
        <v>2032719963230.1909</v>
      </c>
      <c r="M10">
        <f>SUM('PERAC-inspctmaintretrofit'!N$3:N$74)</f>
        <v>1982224514894.186</v>
      </c>
      <c r="N10">
        <f>SUM('PERAC-inspctmaintretrofit'!O$3:O$74)</f>
        <v>1931729066558.1807</v>
      </c>
      <c r="O10">
        <f>SUM('PERAC-inspctmaintretrofit'!P$3:P$74)</f>
        <v>1881233618222.1753</v>
      </c>
      <c r="P10">
        <f>SUM('PERAC-inspctmaintretrofit'!Q$3:Q$74)</f>
        <v>1830738169886.1702</v>
      </c>
      <c r="Q10">
        <f>SUM('PERAC-inspctmaintretrofit'!R$3:R$74)</f>
        <v>1780242721550.165</v>
      </c>
      <c r="R10">
        <f>SUM('PERAC-inspctmaintretrofit'!S$3:S$74)</f>
        <v>1754384671710.4292</v>
      </c>
      <c r="S10">
        <f>SUM('PERAC-inspctmaintretrofit'!T$3:T$74)</f>
        <v>1728526621870.6946</v>
      </c>
      <c r="T10">
        <f>SUM('PERAC-inspctmaintretrofit'!U$3:U$74)</f>
        <v>1702668572030.959</v>
      </c>
      <c r="U10">
        <f>SUM('PERAC-inspctmaintretrofit'!V$3:V$74)</f>
        <v>1676810522191.2239</v>
      </c>
      <c r="V10">
        <f>SUM('PERAC-inspctmaintretrofit'!W$3:W$74)</f>
        <v>1650952472351.488</v>
      </c>
      <c r="W10">
        <f>SUM('PERAC-inspctmaintretrofit'!X$3:X$74)</f>
        <v>1646207715570.9231</v>
      </c>
      <c r="X10">
        <f>SUM('PERAC-inspctmaintretrofit'!Y$3:Y$74)</f>
        <v>1641462958790.3589</v>
      </c>
      <c r="Y10">
        <f>SUM('PERAC-inspctmaintretrofit'!Z$3:Z$74)</f>
        <v>1636718202009.7944</v>
      </c>
      <c r="Z10">
        <f>SUM('PERAC-inspctmaintretrofit'!AA$3:AA$74)</f>
        <v>1631973445229.2302</v>
      </c>
      <c r="AA10">
        <f>SUM('PERAC-inspctmaintretrofit'!AB$3:AB$74)</f>
        <v>1627228688448.6655</v>
      </c>
      <c r="AB10">
        <f>SUM('PERAC-inspctmaintretrofit'!AC$3:AC$74)</f>
        <v>1637834959290.9202</v>
      </c>
      <c r="AC10">
        <f>SUM('PERAC-inspctmaintretrofit'!AD$3:AD$74)</f>
        <v>1648441230133.1738</v>
      </c>
      <c r="AD10">
        <f>SUM('PERAC-inspctmaintretrofit'!AE$3:AE$74)</f>
        <v>1659047500975.4285</v>
      </c>
      <c r="AE10">
        <f>SUM('PERAC-inspctmaintretrofit'!AF$3:AF$74)</f>
        <v>1669653771817.6824</v>
      </c>
      <c r="AF10">
        <f>SUM('PERAC-inspctmaintretrofit'!AG$3:AG$74)</f>
        <v>1680260042659.9368</v>
      </c>
      <c r="AG10">
        <f>SUM('PERAC-inspctmaintretrofit'!AH$3:AH$74)</f>
        <v>1705091251805.4231</v>
      </c>
      <c r="AH10">
        <f>SUM('PERAC-inspctmaintretrofit'!AI$3:AI$74)</f>
        <v>1729922460950.9102</v>
      </c>
      <c r="AI10">
        <f>SUM('PERAC-inspctmaintretrofit'!AJ$3:AJ$74)</f>
        <v>1754753670096.396</v>
      </c>
      <c r="AJ10">
        <f>SUM('PERAC-inspctmaintretrofit'!AK$3:AK$74)</f>
        <v>1779584879241.8823</v>
      </c>
      <c r="AK10">
        <f>SUM('PERAC-inspctmaintretrofit'!AL$3:AL$74)</f>
        <v>1804416088387.3684</v>
      </c>
    </row>
    <row r="11" spans="1:37" x14ac:dyDescent="0.45">
      <c r="A11" t="s">
        <v>952</v>
      </c>
      <c r="B11">
        <f>SUM('PERAC-coalmining-mthncptr'!C$3:C$74)</f>
        <v>10861554331723.592</v>
      </c>
      <c r="C11">
        <f>SUM('PERAC-coalmining-mthncptr'!D$3:D$74)</f>
        <v>10596589017610.988</v>
      </c>
      <c r="D11">
        <f>SUM('PERAC-coalmining-mthncptr'!E$3:E$74)</f>
        <v>10331623703498.383</v>
      </c>
      <c r="E11">
        <f>SUM('PERAC-coalmining-mthncptr'!F$3:F$74)</f>
        <v>10066658389385.779</v>
      </c>
      <c r="F11">
        <f>SUM('PERAC-coalmining-mthncptr'!G$3:G$74)</f>
        <v>9801693075273.1758</v>
      </c>
      <c r="G11">
        <f>SUM('PERAC-coalmining-mthncptr'!H$3:H$74)</f>
        <v>9536727761160.5664</v>
      </c>
      <c r="H11">
        <f>SUM('PERAC-coalmining-mthncptr'!I$3:I$74)</f>
        <v>9325015936462.1973</v>
      </c>
      <c r="I11">
        <f>SUM('PERAC-coalmining-mthncptr'!J$3:J$74)</f>
        <v>9113304111763.8242</v>
      </c>
      <c r="J11">
        <f>SUM('PERAC-coalmining-mthncptr'!K$3:K$74)</f>
        <v>8901592287065.4512</v>
      </c>
      <c r="K11">
        <f>SUM('PERAC-coalmining-mthncptr'!L$3:L$74)</f>
        <v>8689880462367.0811</v>
      </c>
      <c r="L11">
        <f>SUM('PERAC-coalmining-mthncptr'!M$3:M$74)</f>
        <v>8478168637668.7061</v>
      </c>
      <c r="M11">
        <f>SUM('PERAC-coalmining-mthncptr'!N$3:N$74)</f>
        <v>8178552511079.2275</v>
      </c>
      <c r="N11">
        <f>SUM('PERAC-coalmining-mthncptr'!O$3:O$74)</f>
        <v>7878936384489.75</v>
      </c>
      <c r="O11">
        <f>SUM('PERAC-coalmining-mthncptr'!P$3:P$74)</f>
        <v>7579320257900.2734</v>
      </c>
      <c r="P11">
        <f>SUM('PERAC-coalmining-mthncptr'!Q$3:Q$74)</f>
        <v>7279704131310.793</v>
      </c>
      <c r="Q11">
        <f>SUM('PERAC-coalmining-mthncptr'!R$3:R$74)</f>
        <v>6980088004721.3154</v>
      </c>
      <c r="R11">
        <f>SUM('PERAC-coalmining-mthncptr'!S$3:S$74)</f>
        <v>6840933616714.5391</v>
      </c>
      <c r="S11">
        <f>SUM('PERAC-coalmining-mthncptr'!T$3:T$74)</f>
        <v>6701779228707.7646</v>
      </c>
      <c r="T11">
        <f>SUM('PERAC-coalmining-mthncptr'!U$3:U$74)</f>
        <v>6562624840700.9873</v>
      </c>
      <c r="U11">
        <f>SUM('PERAC-coalmining-mthncptr'!V$3:V$74)</f>
        <v>6423470452694.2119</v>
      </c>
      <c r="V11">
        <f>SUM('PERAC-coalmining-mthncptr'!W$3:W$74)</f>
        <v>6284316064687.4375</v>
      </c>
      <c r="W11">
        <f>SUM('PERAC-coalmining-mthncptr'!X$3:X$74)</f>
        <v>6206867426495.9912</v>
      </c>
      <c r="X11">
        <f>SUM('PERAC-coalmining-mthncptr'!Y$3:Y$74)</f>
        <v>6129418788304.5479</v>
      </c>
      <c r="Y11">
        <f>SUM('PERAC-coalmining-mthncptr'!Z$3:Z$74)</f>
        <v>6051970150113.0996</v>
      </c>
      <c r="Z11">
        <f>SUM('PERAC-coalmining-mthncptr'!AA$3:AA$74)</f>
        <v>5974521511921.6533</v>
      </c>
      <c r="AA11">
        <f>SUM('PERAC-coalmining-mthncptr'!AB$3:AB$74)</f>
        <v>5897072873730.209</v>
      </c>
      <c r="AB11">
        <f>SUM('PERAC-coalmining-mthncptr'!AC$3:AC$74)</f>
        <v>5861071079494.4277</v>
      </c>
      <c r="AC11">
        <f>SUM('PERAC-coalmining-mthncptr'!AD$3:AD$74)</f>
        <v>5825069285258.6475</v>
      </c>
      <c r="AD11">
        <f>SUM('PERAC-coalmining-mthncptr'!AE$3:AE$74)</f>
        <v>5789067491022.8643</v>
      </c>
      <c r="AE11">
        <f>SUM('PERAC-coalmining-mthncptr'!AF$3:AF$74)</f>
        <v>5753065696787.084</v>
      </c>
      <c r="AF11">
        <f>SUM('PERAC-coalmining-mthncptr'!AG$3:AG$74)</f>
        <v>5717063902551.3027</v>
      </c>
      <c r="AG11">
        <f>SUM('PERAC-coalmining-mthncptr'!AH$3:AH$74)</f>
        <v>5660239097878.3291</v>
      </c>
      <c r="AH11">
        <f>SUM('PERAC-coalmining-mthncptr'!AI$3:AI$74)</f>
        <v>5603414293205.3594</v>
      </c>
      <c r="AI11">
        <f>SUM('PERAC-coalmining-mthncptr'!AJ$3:AJ$74)</f>
        <v>5546589488532.3877</v>
      </c>
      <c r="AJ11">
        <f>SUM('PERAC-coalmining-mthncptr'!AK$3:AK$74)</f>
        <v>5489764683859.416</v>
      </c>
      <c r="AK11">
        <f>SUM('PERAC-coalmining-mthncptr'!AL$3:AL$74)</f>
        <v>5432939879186.4463</v>
      </c>
    </row>
    <row r="12" spans="1:37" x14ac:dyDescent="0.45">
      <c r="A12" t="s">
        <v>959</v>
      </c>
      <c r="B12">
        <f>SUM('PERAC-coalmining-mthndstr'!C$3:C$74)</f>
        <v>37697941720392.43</v>
      </c>
      <c r="C12">
        <f>SUM('PERAC-coalmining-mthndstr'!D$3:D$74)</f>
        <v>36823283456071.18</v>
      </c>
      <c r="D12">
        <f>SUM('PERAC-coalmining-mthndstr'!E$3:E$74)</f>
        <v>35948625191749.914</v>
      </c>
      <c r="E12">
        <f>SUM('PERAC-coalmining-mthndstr'!F$3:F$74)</f>
        <v>35073966927428.66</v>
      </c>
      <c r="F12">
        <f>SUM('PERAC-coalmining-mthndstr'!G$3:G$74)</f>
        <v>34199308663107.398</v>
      </c>
      <c r="G12">
        <f>SUM('PERAC-coalmining-mthndstr'!H$3:H$74)</f>
        <v>33324650398786.148</v>
      </c>
      <c r="H12">
        <f>SUM('PERAC-coalmining-mthndstr'!I$3:I$74)</f>
        <v>32623911153409.602</v>
      </c>
      <c r="I12">
        <f>SUM('PERAC-coalmining-mthndstr'!J$3:J$74)</f>
        <v>31923171908033.051</v>
      </c>
      <c r="J12">
        <f>SUM('PERAC-coalmining-mthndstr'!K$3:K$74)</f>
        <v>31222432662656.508</v>
      </c>
      <c r="K12">
        <f>SUM('PERAC-coalmining-mthndstr'!L$3:L$74)</f>
        <v>30521693417279.953</v>
      </c>
      <c r="L12">
        <f>SUM('PERAC-coalmining-mthndstr'!M$3:M$74)</f>
        <v>29820954171903.395</v>
      </c>
      <c r="M12">
        <f>SUM('PERAC-coalmining-mthndstr'!N$3:N$74)</f>
        <v>28974485206397.215</v>
      </c>
      <c r="N12">
        <f>SUM('PERAC-coalmining-mthndstr'!O$3:O$74)</f>
        <v>28128016240891.035</v>
      </c>
      <c r="O12">
        <f>SUM('PERAC-coalmining-mthndstr'!P$3:P$74)</f>
        <v>27281547275384.859</v>
      </c>
      <c r="P12">
        <f>SUM('PERAC-coalmining-mthndstr'!Q$3:Q$74)</f>
        <v>26435078309878.668</v>
      </c>
      <c r="Q12">
        <f>SUM('PERAC-coalmining-mthndstr'!R$3:R$74)</f>
        <v>25588609344372.492</v>
      </c>
      <c r="R12">
        <f>SUM('PERAC-coalmining-mthndstr'!S$3:S$74)</f>
        <v>25400718957044.16</v>
      </c>
      <c r="S12">
        <f>SUM('PERAC-coalmining-mthndstr'!T$3:T$74)</f>
        <v>25212828569715.816</v>
      </c>
      <c r="T12">
        <f>SUM('PERAC-coalmining-mthndstr'!U$3:U$74)</f>
        <v>25024938182387.473</v>
      </c>
      <c r="U12">
        <f>SUM('PERAC-coalmining-mthndstr'!V$3:V$74)</f>
        <v>24837047795059.141</v>
      </c>
      <c r="V12">
        <f>SUM('PERAC-coalmining-mthndstr'!W$3:W$74)</f>
        <v>24649157407730.789</v>
      </c>
      <c r="W12">
        <f>SUM('PERAC-coalmining-mthndstr'!X$3:X$74)</f>
        <v>24457298146362.391</v>
      </c>
      <c r="X12">
        <f>SUM('PERAC-coalmining-mthndstr'!Y$3:Y$74)</f>
        <v>24265438884993.996</v>
      </c>
      <c r="Y12">
        <f>SUM('PERAC-coalmining-mthndstr'!Z$3:Z$74)</f>
        <v>24073579623625.598</v>
      </c>
      <c r="Z12">
        <f>SUM('PERAC-coalmining-mthndstr'!AA$3:AA$74)</f>
        <v>23881720362257.199</v>
      </c>
      <c r="AA12">
        <f>SUM('PERAC-coalmining-mthndstr'!AB$3:AB$74)</f>
        <v>23689861100888.793</v>
      </c>
      <c r="AB12">
        <f>SUM('PERAC-coalmining-mthndstr'!AC$3:AC$74)</f>
        <v>23585016150273.359</v>
      </c>
      <c r="AC12">
        <f>SUM('PERAC-coalmining-mthndstr'!AD$3:AD$74)</f>
        <v>23480171199657.93</v>
      </c>
      <c r="AD12">
        <f>SUM('PERAC-coalmining-mthndstr'!AE$3:AE$74)</f>
        <v>23375326249042.504</v>
      </c>
      <c r="AE12">
        <f>SUM('PERAC-coalmining-mthndstr'!AF$3:AF$74)</f>
        <v>23270481298427.078</v>
      </c>
      <c r="AF12">
        <f>SUM('PERAC-coalmining-mthndstr'!AG$3:AG$74)</f>
        <v>23165636347811.652</v>
      </c>
      <c r="AG12">
        <f>SUM('PERAC-coalmining-mthndstr'!AH$3:AH$74)</f>
        <v>23012544563841.984</v>
      </c>
      <c r="AH12">
        <f>SUM('PERAC-coalmining-mthndstr'!AI$3:AI$74)</f>
        <v>22859452779872.32</v>
      </c>
      <c r="AI12">
        <f>SUM('PERAC-coalmining-mthndstr'!AJ$3:AJ$74)</f>
        <v>22706360995902.652</v>
      </c>
      <c r="AJ12">
        <f>SUM('PERAC-coalmining-mthndstr'!AK$3:AK$74)</f>
        <v>22553269211932.988</v>
      </c>
      <c r="AK12">
        <f>SUM('PERAC-coalmining-mthndstr'!AL$3:AL$74)</f>
        <v>22400177427963.324</v>
      </c>
    </row>
    <row r="13" spans="1:37" x14ac:dyDescent="0.45">
      <c r="A13" t="s">
        <v>953</v>
      </c>
      <c r="B13">
        <f>SUM('PERAC-waste-mthncptr'!C$3:C$74)</f>
        <v>5811900470272.1367</v>
      </c>
      <c r="C13">
        <f>SUM('PERAC-waste-mthncptr'!D$3:D$74)</f>
        <v>6006908603161.0605</v>
      </c>
      <c r="D13">
        <f>SUM('PERAC-waste-mthncptr'!E$3:E$74)</f>
        <v>6201916736049.9736</v>
      </c>
      <c r="E13">
        <f>SUM('PERAC-waste-mthncptr'!F$3:F$74)</f>
        <v>6396924868938.8984</v>
      </c>
      <c r="F13">
        <f>SUM('PERAC-waste-mthncptr'!G$3:G$74)</f>
        <v>6591933001827.8193</v>
      </c>
      <c r="G13">
        <f>SUM('PERAC-waste-mthncptr'!H$3:H$74)</f>
        <v>6786941134716.7422</v>
      </c>
      <c r="H13">
        <f>SUM('PERAC-waste-mthncptr'!I$3:I$74)</f>
        <v>7051555175736.0264</v>
      </c>
      <c r="I13">
        <f>SUM('PERAC-waste-mthncptr'!J$3:J$74)</f>
        <v>7316169216755.3184</v>
      </c>
      <c r="J13">
        <f>SUM('PERAC-waste-mthncptr'!K$3:K$74)</f>
        <v>7580783257774.6025</v>
      </c>
      <c r="K13">
        <f>SUM('PERAC-waste-mthncptr'!L$3:L$74)</f>
        <v>7845397298793.8936</v>
      </c>
      <c r="L13">
        <f>SUM('PERAC-waste-mthncptr'!M$3:M$74)</f>
        <v>8110011339813.1836</v>
      </c>
      <c r="M13">
        <f>SUM('PERAC-waste-mthncptr'!N$3:N$74)</f>
        <v>8517416782300.9922</v>
      </c>
      <c r="N13">
        <f>SUM('PERAC-waste-mthncptr'!O$3:O$74)</f>
        <v>8924822224788.8047</v>
      </c>
      <c r="O13">
        <f>SUM('PERAC-waste-mthncptr'!P$3:P$74)</f>
        <v>9332227667276.6133</v>
      </c>
      <c r="P13">
        <f>SUM('PERAC-waste-mthncptr'!Q$3:Q$74)</f>
        <v>9739633109764.4258</v>
      </c>
      <c r="Q13">
        <f>SUM('PERAC-waste-mthncptr'!R$3:R$74)</f>
        <v>10147038552252.238</v>
      </c>
      <c r="R13">
        <f>SUM('PERAC-waste-mthncptr'!S$3:S$74)</f>
        <v>10575453773186.182</v>
      </c>
      <c r="S13">
        <f>SUM('PERAC-waste-mthncptr'!T$3:T$74)</f>
        <v>11003868994120.129</v>
      </c>
      <c r="T13">
        <f>SUM('PERAC-waste-mthncptr'!U$3:U$74)</f>
        <v>11432284215054.084</v>
      </c>
      <c r="U13">
        <f>SUM('PERAC-waste-mthncptr'!V$3:V$74)</f>
        <v>11860699435988.025</v>
      </c>
      <c r="V13">
        <f>SUM('PERAC-waste-mthncptr'!W$3:W$74)</f>
        <v>12289114656921.975</v>
      </c>
      <c r="W13">
        <f>SUM('PERAC-waste-mthncptr'!X$3:X$74)</f>
        <v>12438023090039.596</v>
      </c>
      <c r="X13">
        <f>SUM('PERAC-waste-mthncptr'!Y$3:Y$74)</f>
        <v>12586931523157.213</v>
      </c>
      <c r="Y13">
        <f>SUM('PERAC-waste-mthncptr'!Z$3:Z$74)</f>
        <v>12735839956274.828</v>
      </c>
      <c r="Z13">
        <f>SUM('PERAC-waste-mthncptr'!AA$3:AA$74)</f>
        <v>12884748389392.451</v>
      </c>
      <c r="AA13">
        <f>SUM('PERAC-waste-mthncptr'!AB$3:AB$74)</f>
        <v>13033656822510.068</v>
      </c>
      <c r="AB13">
        <f>SUM('PERAC-waste-mthncptr'!AC$3:AC$74)</f>
        <v>13126087595297.674</v>
      </c>
      <c r="AC13">
        <f>SUM('PERAC-waste-mthncptr'!AD$3:AD$74)</f>
        <v>13218518368085.275</v>
      </c>
      <c r="AD13">
        <f>SUM('PERAC-waste-mthncptr'!AE$3:AE$74)</f>
        <v>13310949140872.881</v>
      </c>
      <c r="AE13">
        <f>SUM('PERAC-waste-mthncptr'!AF$3:AF$74)</f>
        <v>13403379913660.484</v>
      </c>
      <c r="AF13">
        <f>SUM('PERAC-waste-mthncptr'!AG$3:AG$74)</f>
        <v>13495810686448.096</v>
      </c>
      <c r="AG13">
        <f>SUM('PERAC-waste-mthncptr'!AH$3:AH$74)</f>
        <v>13576913379260.26</v>
      </c>
      <c r="AH13">
        <f>SUM('PERAC-waste-mthncptr'!AI$3:AI$74)</f>
        <v>13658016072072.41</v>
      </c>
      <c r="AI13">
        <f>SUM('PERAC-waste-mthncptr'!AJ$3:AJ$74)</f>
        <v>13739118764884.576</v>
      </c>
      <c r="AJ13">
        <f>SUM('PERAC-waste-mthncptr'!AK$3:AK$74)</f>
        <v>13820221457696.74</v>
      </c>
      <c r="AK13">
        <f>SUM('PERAC-waste-mthncptr'!AL$3:AL$74)</f>
        <v>13901324150508.906</v>
      </c>
    </row>
    <row r="14" spans="1:37" x14ac:dyDescent="0.45">
      <c r="A14" t="s">
        <v>954</v>
      </c>
      <c r="B14">
        <f>SUM('PERAC-waste-mthndstr'!C$3:C$74)</f>
        <v>1668290240998.7559</v>
      </c>
      <c r="C14">
        <f>SUM('PERAC-waste-mthndstr'!D$3:D$74)</f>
        <v>1714232092493.6768</v>
      </c>
      <c r="D14">
        <f>SUM('PERAC-waste-mthndstr'!E$3:E$74)</f>
        <v>1760173943988.5977</v>
      </c>
      <c r="E14">
        <f>SUM('PERAC-waste-mthndstr'!F$3:F$74)</f>
        <v>1806115795483.519</v>
      </c>
      <c r="F14">
        <f>SUM('PERAC-waste-mthndstr'!G$3:G$74)</f>
        <v>1852057646978.4407</v>
      </c>
      <c r="G14">
        <f>SUM('PERAC-waste-mthndstr'!H$3:H$74)</f>
        <v>1897999498473.3625</v>
      </c>
      <c r="H14">
        <f>SUM('PERAC-waste-mthndstr'!I$3:I$74)</f>
        <v>1966198370041.6736</v>
      </c>
      <c r="I14">
        <f>SUM('PERAC-waste-mthndstr'!J$3:J$74)</f>
        <v>2034397241609.9844</v>
      </c>
      <c r="J14">
        <f>SUM('PERAC-waste-mthndstr'!K$3:K$74)</f>
        <v>2102596113178.2954</v>
      </c>
      <c r="K14">
        <f>SUM('PERAC-waste-mthndstr'!L$3:L$74)</f>
        <v>2170794984746.6057</v>
      </c>
      <c r="L14">
        <f>SUM('PERAC-waste-mthndstr'!M$3:M$74)</f>
        <v>2238993856314.918</v>
      </c>
      <c r="M14">
        <f>SUM('PERAC-waste-mthndstr'!N$3:N$74)</f>
        <v>2364769493505.5317</v>
      </c>
      <c r="N14">
        <f>SUM('PERAC-waste-mthndstr'!O$3:O$74)</f>
        <v>2490545130696.145</v>
      </c>
      <c r="O14">
        <f>SUM('PERAC-waste-mthndstr'!P$3:P$74)</f>
        <v>2616320767886.7598</v>
      </c>
      <c r="P14">
        <f>SUM('PERAC-waste-mthndstr'!Q$3:Q$74)</f>
        <v>2742096405077.3726</v>
      </c>
      <c r="Q14">
        <f>SUM('PERAC-waste-mthndstr'!R$3:R$74)</f>
        <v>2867872042267.9878</v>
      </c>
      <c r="R14">
        <f>SUM('PERAC-waste-mthndstr'!S$3:S$74)</f>
        <v>3047536049837.0098</v>
      </c>
      <c r="S14">
        <f>SUM('PERAC-waste-mthndstr'!T$3:T$74)</f>
        <v>3227200057406.0327</v>
      </c>
      <c r="T14">
        <f>SUM('PERAC-waste-mthndstr'!U$3:U$74)</f>
        <v>3406864064975.0547</v>
      </c>
      <c r="U14">
        <f>SUM('PERAC-waste-mthndstr'!V$3:V$74)</f>
        <v>3586528072544.0786</v>
      </c>
      <c r="V14">
        <f>SUM('PERAC-waste-mthndstr'!W$3:W$74)</f>
        <v>3766192080113.1001</v>
      </c>
      <c r="W14">
        <f>SUM('PERAC-waste-mthndstr'!X$3:X$74)</f>
        <v>3823148821701.8726</v>
      </c>
      <c r="X14">
        <f>SUM('PERAC-waste-mthndstr'!Y$3:Y$74)</f>
        <v>3880105563290.645</v>
      </c>
      <c r="Y14">
        <f>SUM('PERAC-waste-mthndstr'!Z$3:Z$74)</f>
        <v>3937062304879.4175</v>
      </c>
      <c r="Z14">
        <f>SUM('PERAC-waste-mthndstr'!AA$3:AA$74)</f>
        <v>3994019046468.1904</v>
      </c>
      <c r="AA14">
        <f>SUM('PERAC-waste-mthndstr'!AB$3:AB$74)</f>
        <v>4050975788056.9629</v>
      </c>
      <c r="AB14">
        <f>SUM('PERAC-waste-mthndstr'!AC$3:AC$74)</f>
        <v>4072058619145.7671</v>
      </c>
      <c r="AC14">
        <f>SUM('PERAC-waste-mthndstr'!AD$3:AD$74)</f>
        <v>4093141450234.5693</v>
      </c>
      <c r="AD14">
        <f>SUM('PERAC-waste-mthndstr'!AE$3:AE$74)</f>
        <v>4114224281323.3726</v>
      </c>
      <c r="AE14">
        <f>SUM('PERAC-waste-mthndstr'!AF$3:AF$74)</f>
        <v>4135307112412.1753</v>
      </c>
      <c r="AF14">
        <f>SUM('PERAC-waste-mthndstr'!AG$3:AG$74)</f>
        <v>4156389943500.9766</v>
      </c>
      <c r="AG14">
        <f>SUM('PERAC-waste-mthndstr'!AH$3:AH$74)</f>
        <v>4176494612828.5327</v>
      </c>
      <c r="AH14">
        <f>SUM('PERAC-waste-mthndstr'!AI$3:AI$74)</f>
        <v>4196599282156.0894</v>
      </c>
      <c r="AI14">
        <f>SUM('PERAC-waste-mthndstr'!AJ$3:AJ$74)</f>
        <v>4216703951483.646</v>
      </c>
      <c r="AJ14">
        <f>SUM('PERAC-waste-mthndstr'!AK$3:AK$74)</f>
        <v>4236808620811.2007</v>
      </c>
      <c r="AK14">
        <f>SUM('PERAC-waste-mthndstr'!AL$3:AL$74)</f>
        <v>4256913290138.7588</v>
      </c>
    </row>
    <row r="15" spans="1:37" x14ac:dyDescent="0.45">
      <c r="A15" t="s">
        <v>955</v>
      </c>
      <c r="B15">
        <f>SUM('PERAC-cropsrice'!C$3:C$74)</f>
        <v>14341050515486.777</v>
      </c>
      <c r="C15">
        <f>SUM('PERAC-cropsrice'!D$3:D$74)</f>
        <v>14375244603920.396</v>
      </c>
      <c r="D15">
        <f>SUM('PERAC-cropsrice'!E$3:E$74)</f>
        <v>14409438692354.008</v>
      </c>
      <c r="E15">
        <f>SUM('PERAC-cropsrice'!F$3:F$74)</f>
        <v>14443632780787.613</v>
      </c>
      <c r="F15">
        <f>SUM('PERAC-cropsrice'!G$3:G$74)</f>
        <v>14477826869221.234</v>
      </c>
      <c r="G15">
        <f>SUM('PERAC-cropsrice'!H$3:H$74)</f>
        <v>14512020957654.85</v>
      </c>
      <c r="H15">
        <f>SUM('PERAC-cropsrice'!I$3:I$74)</f>
        <v>14672664874734.08</v>
      </c>
      <c r="I15">
        <f>SUM('PERAC-cropsrice'!J$3:J$74)</f>
        <v>14833308791813.322</v>
      </c>
      <c r="J15">
        <f>SUM('PERAC-cropsrice'!K$3:K$74)</f>
        <v>14993952708892.566</v>
      </c>
      <c r="K15">
        <f>SUM('PERAC-cropsrice'!L$3:L$74)</f>
        <v>15154596625971.801</v>
      </c>
      <c r="L15">
        <f>SUM('PERAC-cropsrice'!M$3:M$74)</f>
        <v>15315240543051.039</v>
      </c>
      <c r="M15">
        <f>SUM('PERAC-cropsrice'!N$3:N$74)</f>
        <v>15197584672057.016</v>
      </c>
      <c r="N15">
        <f>SUM('PERAC-cropsrice'!O$3:O$74)</f>
        <v>15079928801063</v>
      </c>
      <c r="O15">
        <f>SUM('PERAC-cropsrice'!P$3:P$74)</f>
        <v>14962272930068.973</v>
      </c>
      <c r="P15">
        <f>SUM('PERAC-cropsrice'!Q$3:Q$74)</f>
        <v>14844617059074.959</v>
      </c>
      <c r="Q15">
        <f>SUM('PERAC-cropsrice'!R$3:R$74)</f>
        <v>14726961188080.943</v>
      </c>
      <c r="R15">
        <f>SUM('PERAC-cropsrice'!S$3:S$74)</f>
        <v>14627485196255.754</v>
      </c>
      <c r="S15">
        <f>SUM('PERAC-cropsrice'!T$3:T$74)</f>
        <v>14528009204430.568</v>
      </c>
      <c r="T15">
        <f>SUM('PERAC-cropsrice'!U$3:U$74)</f>
        <v>14428533212605.389</v>
      </c>
      <c r="U15">
        <f>SUM('PERAC-cropsrice'!V$3:V$74)</f>
        <v>14329057220780.203</v>
      </c>
      <c r="V15">
        <f>SUM('PERAC-cropsrice'!W$3:W$74)</f>
        <v>14229581228955.016</v>
      </c>
      <c r="W15">
        <f>SUM('PERAC-cropsrice'!X$3:X$74)</f>
        <v>14205018987723.049</v>
      </c>
      <c r="X15">
        <f>SUM('PERAC-cropsrice'!Y$3:Y$74)</f>
        <v>14180456746491.092</v>
      </c>
      <c r="Y15">
        <f>SUM('PERAC-cropsrice'!Z$3:Z$74)</f>
        <v>14155894505259.123</v>
      </c>
      <c r="Z15">
        <f>SUM('PERAC-cropsrice'!AA$3:AA$74)</f>
        <v>14131332264027.164</v>
      </c>
      <c r="AA15">
        <f>SUM('PERAC-cropsrice'!AB$3:AB$74)</f>
        <v>14106770022795.197</v>
      </c>
      <c r="AB15">
        <f>SUM('PERAC-cropsrice'!AC$3:AC$74)</f>
        <v>14075763916462.209</v>
      </c>
      <c r="AC15">
        <f>SUM('PERAC-cropsrice'!AD$3:AD$74)</f>
        <v>14044757810129.207</v>
      </c>
      <c r="AD15">
        <f>SUM('PERAC-cropsrice'!AE$3:AE$74)</f>
        <v>14013751703796.213</v>
      </c>
      <c r="AE15">
        <f>SUM('PERAC-cropsrice'!AF$3:AF$74)</f>
        <v>13982745597463.219</v>
      </c>
      <c r="AF15">
        <f>SUM('PERAC-cropsrice'!AG$3:AG$74)</f>
        <v>13951739491130.215</v>
      </c>
      <c r="AG15">
        <f>SUM('PERAC-cropsrice'!AH$3:AH$74)</f>
        <v>13849462007165.016</v>
      </c>
      <c r="AH15">
        <f>SUM('PERAC-cropsrice'!AI$3:AI$74)</f>
        <v>13747184523199.818</v>
      </c>
      <c r="AI15">
        <f>SUM('PERAC-cropsrice'!AJ$3:AJ$74)</f>
        <v>13644907039234.617</v>
      </c>
      <c r="AJ15">
        <f>SUM('PERAC-cropsrice'!AK$3:AK$74)</f>
        <v>13542629555269.422</v>
      </c>
      <c r="AK15">
        <f>SUM('PERAC-cropsrice'!AL$3:AL$74)</f>
        <v>13440352071304.221</v>
      </c>
    </row>
    <row r="16" spans="1:37" x14ac:dyDescent="0.45">
      <c r="A16" t="s">
        <v>956</v>
      </c>
      <c r="B16">
        <f>SUM('PERAC-livestock'!C$3:C$74)</f>
        <v>76639120231652.688</v>
      </c>
      <c r="C16">
        <f>SUM('PERAC-livestock'!D$3:D$74)</f>
        <v>77058217966807.578</v>
      </c>
      <c r="D16">
        <f>SUM('PERAC-livestock'!E$3:E$74)</f>
        <v>77477315701962.484</v>
      </c>
      <c r="E16">
        <f>SUM('PERAC-livestock'!F$3:F$74)</f>
        <v>77896413437117.406</v>
      </c>
      <c r="F16">
        <f>SUM('PERAC-livestock'!G$3:G$74)</f>
        <v>78315511172272.297</v>
      </c>
      <c r="G16">
        <f>SUM('PERAC-livestock'!H$3:H$74)</f>
        <v>78734608907427.188</v>
      </c>
      <c r="H16">
        <f>SUM('PERAC-livestock'!I$3:I$74)</f>
        <v>78729349388167.5</v>
      </c>
      <c r="I16">
        <f>SUM('PERAC-livestock'!J$3:J$74)</f>
        <v>78724089868907.797</v>
      </c>
      <c r="J16">
        <f>SUM('PERAC-livestock'!K$3:K$74)</f>
        <v>78718830349648.078</v>
      </c>
      <c r="K16">
        <f>SUM('PERAC-livestock'!L$3:L$74)</f>
        <v>78713570830388.406</v>
      </c>
      <c r="L16">
        <f>SUM('PERAC-livestock'!M$3:M$74)</f>
        <v>78708311311128.703</v>
      </c>
      <c r="M16">
        <f>SUM('PERAC-livestock'!N$3:N$74)</f>
        <v>78577309593863.25</v>
      </c>
      <c r="N16">
        <f>SUM('PERAC-livestock'!O$3:O$74)</f>
        <v>78446307876597.766</v>
      </c>
      <c r="O16">
        <f>SUM('PERAC-livestock'!P$3:P$74)</f>
        <v>78315306159332.328</v>
      </c>
      <c r="P16">
        <f>SUM('PERAC-livestock'!Q$3:Q$74)</f>
        <v>78184304442066.859</v>
      </c>
      <c r="Q16">
        <f>SUM('PERAC-livestock'!R$3:R$74)</f>
        <v>78053302724801.391</v>
      </c>
      <c r="R16">
        <f>SUM('PERAC-livestock'!S$3:S$74)</f>
        <v>77815486656530.328</v>
      </c>
      <c r="S16">
        <f>SUM('PERAC-livestock'!T$3:T$74)</f>
        <v>77577670588259.281</v>
      </c>
      <c r="T16">
        <f>SUM('PERAC-livestock'!U$3:U$74)</f>
        <v>77339854519988.219</v>
      </c>
      <c r="U16">
        <f>SUM('PERAC-livestock'!V$3:V$74)</f>
        <v>77102038451717.188</v>
      </c>
      <c r="V16">
        <f>SUM('PERAC-livestock'!W$3:W$74)</f>
        <v>76864222383446.094</v>
      </c>
      <c r="W16">
        <f>SUM('PERAC-livestock'!X$3:X$74)</f>
        <v>76552577028753.281</v>
      </c>
      <c r="X16">
        <f>SUM('PERAC-livestock'!Y$3:Y$74)</f>
        <v>76240931674060.438</v>
      </c>
      <c r="Y16">
        <f>SUM('PERAC-livestock'!Z$3:Z$74)</f>
        <v>75929286319367.609</v>
      </c>
      <c r="Z16">
        <f>SUM('PERAC-livestock'!AA$3:AA$74)</f>
        <v>75617640964674.75</v>
      </c>
      <c r="AA16">
        <f>SUM('PERAC-livestock'!AB$3:AB$74)</f>
        <v>75305995609981.953</v>
      </c>
      <c r="AB16">
        <f>SUM('PERAC-livestock'!AC$3:AC$74)</f>
        <v>74896075846707.234</v>
      </c>
      <c r="AC16">
        <f>SUM('PERAC-livestock'!AD$3:AD$74)</f>
        <v>74486156083432.563</v>
      </c>
      <c r="AD16">
        <f>SUM('PERAC-livestock'!AE$3:AE$74)</f>
        <v>74076236320157.859</v>
      </c>
      <c r="AE16">
        <f>SUM('PERAC-livestock'!AF$3:AF$74)</f>
        <v>73666316556883.156</v>
      </c>
      <c r="AF16">
        <f>SUM('PERAC-livestock'!AG$3:AG$74)</f>
        <v>73256396793608.484</v>
      </c>
      <c r="AG16">
        <f>SUM('PERAC-livestock'!AH$3:AH$74)</f>
        <v>72801786267277.734</v>
      </c>
      <c r="AH16">
        <f>SUM('PERAC-livestock'!AI$3:AI$74)</f>
        <v>72347175740947.047</v>
      </c>
      <c r="AI16">
        <f>SUM('PERAC-livestock'!AJ$3:AJ$74)</f>
        <v>71892565214616.297</v>
      </c>
      <c r="AJ16">
        <f>SUM('PERAC-livestock'!AK$3:AK$74)</f>
        <v>71437954688285.578</v>
      </c>
      <c r="AK16">
        <f>SUM('PERAC-livestock'!AL$3:AL$74)</f>
        <v>70983344161954.859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AL74"/>
  <sheetViews>
    <sheetView workbookViewId="0"/>
  </sheetViews>
  <sheetFormatPr defaultRowHeight="14.25" x14ac:dyDescent="0.45"/>
  <cols>
    <col min="1" max="2" width="24.265625" style="12" customWidth="1"/>
    <col min="3" max="3" width="9.1328125" customWidth="1"/>
  </cols>
  <sheetData>
    <row r="1" spans="1:38" x14ac:dyDescent="0.45">
      <c r="A1" s="14" t="s">
        <v>621</v>
      </c>
      <c r="B1" s="14" t="s">
        <v>853</v>
      </c>
      <c r="C1" s="65" t="s">
        <v>851</v>
      </c>
    </row>
    <row r="2" spans="1:38" s="2" customFormat="1" x14ac:dyDescent="0.45">
      <c r="A2" s="10" t="s">
        <v>619</v>
      </c>
      <c r="B2" s="10" t="s">
        <v>620</v>
      </c>
      <c r="C2" s="2">
        <v>2015</v>
      </c>
      <c r="D2" s="2">
        <v>2016</v>
      </c>
      <c r="E2" s="2">
        <v>2017</v>
      </c>
      <c r="F2" s="2">
        <v>2018</v>
      </c>
      <c r="G2" s="2">
        <v>2019</v>
      </c>
      <c r="H2" s="2">
        <v>2020</v>
      </c>
      <c r="I2" s="2">
        <v>2021</v>
      </c>
      <c r="J2" s="2">
        <v>2022</v>
      </c>
      <c r="K2" s="2">
        <v>2023</v>
      </c>
      <c r="L2" s="2">
        <v>2024</v>
      </c>
      <c r="M2" s="2">
        <v>2025</v>
      </c>
      <c r="N2" s="2">
        <v>2026</v>
      </c>
      <c r="O2" s="2">
        <v>2027</v>
      </c>
      <c r="P2" s="2">
        <v>2028</v>
      </c>
      <c r="Q2" s="2">
        <v>2029</v>
      </c>
      <c r="R2" s="2">
        <v>2030</v>
      </c>
      <c r="S2" s="2">
        <v>2031</v>
      </c>
      <c r="T2" s="2">
        <v>2032</v>
      </c>
      <c r="U2" s="2">
        <v>2033</v>
      </c>
      <c r="V2" s="2">
        <v>2034</v>
      </c>
      <c r="W2" s="2">
        <v>2035</v>
      </c>
      <c r="X2" s="2">
        <v>2036</v>
      </c>
      <c r="Y2" s="2">
        <v>2037</v>
      </c>
      <c r="Z2" s="2">
        <v>2038</v>
      </c>
      <c r="AA2" s="2">
        <v>2039</v>
      </c>
      <c r="AB2" s="2">
        <v>2040</v>
      </c>
      <c r="AC2" s="2">
        <v>2041</v>
      </c>
      <c r="AD2" s="2">
        <v>2042</v>
      </c>
      <c r="AE2" s="2">
        <v>2043</v>
      </c>
      <c r="AF2" s="2">
        <v>2044</v>
      </c>
      <c r="AG2" s="2">
        <v>2045</v>
      </c>
      <c r="AH2" s="2">
        <v>2046</v>
      </c>
      <c r="AI2" s="2">
        <v>2047</v>
      </c>
      <c r="AJ2" s="2">
        <v>2048</v>
      </c>
      <c r="AK2" s="2">
        <v>2049</v>
      </c>
      <c r="AL2" s="2">
        <v>2050</v>
      </c>
    </row>
    <row r="3" spans="1:38" x14ac:dyDescent="0.45">
      <c r="A3" s="11">
        <v>-1150</v>
      </c>
      <c r="B3" s="11">
        <f>A3+50</f>
        <v>-1100</v>
      </c>
      <c r="C3" s="47">
        <f>IF(AND('Cement Data'!$B$14&gt;=$A3,'Cement Data'!$B$14&lt;$B3),'Cement Data'!B$290,0)</f>
        <v>0</v>
      </c>
      <c r="D3" s="47">
        <f>IF(AND('Cement Data'!$B$14&gt;=$A3,'Cement Data'!$B$14&lt;$B3),'Cement Data'!C$290,0)</f>
        <v>0</v>
      </c>
      <c r="E3" s="47">
        <f>IF(AND('Cement Data'!$B$14&gt;=$A3,'Cement Data'!$B$14&lt;$B3),'Cement Data'!D$290,0)</f>
        <v>0</v>
      </c>
      <c r="F3" s="47">
        <f>IF(AND('Cement Data'!$B$14&gt;=$A3,'Cement Data'!$B$14&lt;$B3),'Cement Data'!E$290,0)</f>
        <v>0</v>
      </c>
      <c r="G3" s="47">
        <f>IF(AND('Cement Data'!$B$14&gt;=$A3,'Cement Data'!$B$14&lt;$B3),'Cement Data'!F$290,0)</f>
        <v>0</v>
      </c>
      <c r="H3" s="47">
        <f>IF(AND('Cement Data'!$B$14&gt;=$A3,'Cement Data'!$B$14&lt;$B3),'Cement Data'!G$290,0)</f>
        <v>0</v>
      </c>
      <c r="I3" s="47">
        <f>IF(AND('Cement Data'!$B$14&gt;=$A3,'Cement Data'!$B$14&lt;$B3),'Cement Data'!H$290,0)</f>
        <v>0</v>
      </c>
      <c r="J3" s="47">
        <f>IF(AND('Cement Data'!$B$14&gt;=$A3,'Cement Data'!$B$14&lt;$B3),'Cement Data'!I$290,0)</f>
        <v>0</v>
      </c>
      <c r="K3" s="47">
        <f>IF(AND('Cement Data'!$B$14&gt;=$A3,'Cement Data'!$B$14&lt;$B3),'Cement Data'!J$290,0)</f>
        <v>0</v>
      </c>
      <c r="L3" s="47">
        <f>IF(AND('Cement Data'!$B$14&gt;=$A3,'Cement Data'!$B$14&lt;$B3),'Cement Data'!K$290,0)</f>
        <v>0</v>
      </c>
      <c r="M3" s="47">
        <f>IF(AND('Cement Data'!$B$14&gt;=$A3,'Cement Data'!$B$14&lt;$B3),'Cement Data'!L$290,0)</f>
        <v>0</v>
      </c>
      <c r="N3" s="47">
        <f>IF(AND('Cement Data'!$B$14&gt;=$A3,'Cement Data'!$B$14&lt;$B3),'Cement Data'!M$290,0)</f>
        <v>0</v>
      </c>
      <c r="O3" s="47">
        <f>IF(AND('Cement Data'!$B$14&gt;=$A3,'Cement Data'!$B$14&lt;$B3),'Cement Data'!N$290,0)</f>
        <v>0</v>
      </c>
      <c r="P3" s="47">
        <f>IF(AND('Cement Data'!$B$14&gt;=$A3,'Cement Data'!$B$14&lt;$B3),'Cement Data'!O$290,0)</f>
        <v>0</v>
      </c>
      <c r="Q3" s="47">
        <f>IF(AND('Cement Data'!$B$14&gt;=$A3,'Cement Data'!$B$14&lt;$B3),'Cement Data'!P$290,0)</f>
        <v>0</v>
      </c>
      <c r="R3" s="47">
        <f>IF(AND('Cement Data'!$B$14&gt;=$A3,'Cement Data'!$B$14&lt;$B3),'Cement Data'!Q$290,0)</f>
        <v>0</v>
      </c>
      <c r="S3" s="47">
        <f>IF(AND('Cement Data'!$B$14&gt;=$A3,'Cement Data'!$B$14&lt;$B3),'Cement Data'!R$290,0)</f>
        <v>0</v>
      </c>
      <c r="T3" s="47">
        <f>IF(AND('Cement Data'!$B$14&gt;=$A3,'Cement Data'!$B$14&lt;$B3),'Cement Data'!S$290,0)</f>
        <v>0</v>
      </c>
      <c r="U3" s="47">
        <f>IF(AND('Cement Data'!$B$14&gt;=$A3,'Cement Data'!$B$14&lt;$B3),'Cement Data'!T$290,0)</f>
        <v>0</v>
      </c>
      <c r="V3" s="47">
        <f>IF(AND('Cement Data'!$B$14&gt;=$A3,'Cement Data'!$B$14&lt;$B3),'Cement Data'!U$290,0)</f>
        <v>0</v>
      </c>
      <c r="W3" s="47">
        <f>IF(AND('Cement Data'!$B$14&gt;=$A3,'Cement Data'!$B$14&lt;$B3),'Cement Data'!V$290,0)</f>
        <v>0</v>
      </c>
      <c r="X3" s="47">
        <f>IF(AND('Cement Data'!$B$14&gt;=$A3,'Cement Data'!$B$14&lt;$B3),'Cement Data'!W$290,0)</f>
        <v>0</v>
      </c>
      <c r="Y3" s="47">
        <f>IF(AND('Cement Data'!$B$14&gt;=$A3,'Cement Data'!$B$14&lt;$B3),'Cement Data'!X$290,0)</f>
        <v>0</v>
      </c>
      <c r="Z3" s="47">
        <f>IF(AND('Cement Data'!$B$14&gt;=$A3,'Cement Data'!$B$14&lt;$B3),'Cement Data'!Y$290,0)</f>
        <v>0</v>
      </c>
      <c r="AA3" s="47">
        <f>IF(AND('Cement Data'!$B$14&gt;=$A3,'Cement Data'!$B$14&lt;$B3),'Cement Data'!Z$290,0)</f>
        <v>0</v>
      </c>
      <c r="AB3" s="47">
        <f>IF(AND('Cement Data'!$B$14&gt;=$A3,'Cement Data'!$B$14&lt;$B3),'Cement Data'!AA$290,0)</f>
        <v>0</v>
      </c>
      <c r="AC3" s="47">
        <f>IF(AND('Cement Data'!$B$14&gt;=$A3,'Cement Data'!$B$14&lt;$B3),'Cement Data'!AB$290,0)</f>
        <v>0</v>
      </c>
      <c r="AD3" s="47">
        <f>IF(AND('Cement Data'!$B$14&gt;=$A3,'Cement Data'!$B$14&lt;$B3),'Cement Data'!AC$290,0)</f>
        <v>0</v>
      </c>
      <c r="AE3" s="47">
        <f>IF(AND('Cement Data'!$B$14&gt;=$A3,'Cement Data'!$B$14&lt;$B3),'Cement Data'!AD$290,0)</f>
        <v>0</v>
      </c>
      <c r="AF3" s="47">
        <f>IF(AND('Cement Data'!$B$14&gt;=$A3,'Cement Data'!$B$14&lt;$B3),'Cement Data'!AE$290,0)</f>
        <v>0</v>
      </c>
      <c r="AG3" s="47">
        <f>IF(AND('Cement Data'!$B$14&gt;=$A3,'Cement Data'!$B$14&lt;$B3),'Cement Data'!AF$290,0)</f>
        <v>0</v>
      </c>
      <c r="AH3" s="47">
        <f>IF(AND('Cement Data'!$B$14&gt;=$A3,'Cement Data'!$B$14&lt;$B3),'Cement Data'!AG$290,0)</f>
        <v>0</v>
      </c>
      <c r="AI3" s="47">
        <f>IF(AND('Cement Data'!$B$14&gt;=$A3,'Cement Data'!$B$14&lt;$B3),'Cement Data'!AH$290,0)</f>
        <v>0</v>
      </c>
      <c r="AJ3" s="47">
        <f>IF(AND('Cement Data'!$B$14&gt;=$A3,'Cement Data'!$B$14&lt;$B3),'Cement Data'!AI$290,0)</f>
        <v>0</v>
      </c>
      <c r="AK3" s="47">
        <f>IF(AND('Cement Data'!$B$14&gt;=$A3,'Cement Data'!$B$14&lt;$B3),'Cement Data'!AJ$290,0)</f>
        <v>0</v>
      </c>
      <c r="AL3" s="47">
        <f>IF(AND('Cement Data'!$B$14&gt;=$A3,'Cement Data'!$B$14&lt;$B3),'Cement Data'!AK$290,0)</f>
        <v>0</v>
      </c>
    </row>
    <row r="4" spans="1:38" x14ac:dyDescent="0.45">
      <c r="A4" s="12">
        <f>B3</f>
        <v>-1100</v>
      </c>
      <c r="B4" s="11">
        <f t="shared" ref="B4:B74" si="0">A4+50</f>
        <v>-1050</v>
      </c>
      <c r="C4" s="47">
        <f>IF(AND('Cement Data'!$B$14&gt;=$A4,'Cement Data'!$B$14&lt;$B4),'Cement Data'!B$290,0)</f>
        <v>0</v>
      </c>
      <c r="D4" s="47">
        <f>IF(AND('Cement Data'!$B$14&gt;=$A4,'Cement Data'!$B$14&lt;$B4),'Cement Data'!C$290,0)</f>
        <v>0</v>
      </c>
      <c r="E4" s="47">
        <f>IF(AND('Cement Data'!$B$14&gt;=$A4,'Cement Data'!$B$14&lt;$B4),'Cement Data'!D$290,0)</f>
        <v>0</v>
      </c>
      <c r="F4" s="47">
        <f>IF(AND('Cement Data'!$B$14&gt;=$A4,'Cement Data'!$B$14&lt;$B4),'Cement Data'!E$290,0)</f>
        <v>0</v>
      </c>
      <c r="G4" s="47">
        <f>IF(AND('Cement Data'!$B$14&gt;=$A4,'Cement Data'!$B$14&lt;$B4),'Cement Data'!F$290,0)</f>
        <v>0</v>
      </c>
      <c r="H4" s="47">
        <f>IF(AND('Cement Data'!$B$14&gt;=$A4,'Cement Data'!$B$14&lt;$B4),'Cement Data'!G$290,0)</f>
        <v>0</v>
      </c>
      <c r="I4" s="47">
        <f>IF(AND('Cement Data'!$B$14&gt;=$A4,'Cement Data'!$B$14&lt;$B4),'Cement Data'!H$290,0)</f>
        <v>0</v>
      </c>
      <c r="J4" s="47">
        <f>IF(AND('Cement Data'!$B$14&gt;=$A4,'Cement Data'!$B$14&lt;$B4),'Cement Data'!I$290,0)</f>
        <v>0</v>
      </c>
      <c r="K4" s="47">
        <f>IF(AND('Cement Data'!$B$14&gt;=$A4,'Cement Data'!$B$14&lt;$B4),'Cement Data'!J$290,0)</f>
        <v>0</v>
      </c>
      <c r="L4" s="47">
        <f>IF(AND('Cement Data'!$B$14&gt;=$A4,'Cement Data'!$B$14&lt;$B4),'Cement Data'!K$290,0)</f>
        <v>0</v>
      </c>
      <c r="M4" s="47">
        <f>IF(AND('Cement Data'!$B$14&gt;=$A4,'Cement Data'!$B$14&lt;$B4),'Cement Data'!L$290,0)</f>
        <v>0</v>
      </c>
      <c r="N4" s="47">
        <f>IF(AND('Cement Data'!$B$14&gt;=$A4,'Cement Data'!$B$14&lt;$B4),'Cement Data'!M$290,0)</f>
        <v>0</v>
      </c>
      <c r="O4" s="47">
        <f>IF(AND('Cement Data'!$B$14&gt;=$A4,'Cement Data'!$B$14&lt;$B4),'Cement Data'!N$290,0)</f>
        <v>0</v>
      </c>
      <c r="P4" s="47">
        <f>IF(AND('Cement Data'!$B$14&gt;=$A4,'Cement Data'!$B$14&lt;$B4),'Cement Data'!O$290,0)</f>
        <v>0</v>
      </c>
      <c r="Q4" s="47">
        <f>IF(AND('Cement Data'!$B$14&gt;=$A4,'Cement Data'!$B$14&lt;$B4),'Cement Data'!P$290,0)</f>
        <v>0</v>
      </c>
      <c r="R4" s="47">
        <f>IF(AND('Cement Data'!$B$14&gt;=$A4,'Cement Data'!$B$14&lt;$B4),'Cement Data'!Q$290,0)</f>
        <v>0</v>
      </c>
      <c r="S4" s="47">
        <f>IF(AND('Cement Data'!$B$14&gt;=$A4,'Cement Data'!$B$14&lt;$B4),'Cement Data'!R$290,0)</f>
        <v>0</v>
      </c>
      <c r="T4" s="47">
        <f>IF(AND('Cement Data'!$B$14&gt;=$A4,'Cement Data'!$B$14&lt;$B4),'Cement Data'!S$290,0)</f>
        <v>0</v>
      </c>
      <c r="U4" s="47">
        <f>IF(AND('Cement Data'!$B$14&gt;=$A4,'Cement Data'!$B$14&lt;$B4),'Cement Data'!T$290,0)</f>
        <v>0</v>
      </c>
      <c r="V4" s="47">
        <f>IF(AND('Cement Data'!$B$14&gt;=$A4,'Cement Data'!$B$14&lt;$B4),'Cement Data'!U$290,0)</f>
        <v>0</v>
      </c>
      <c r="W4" s="47">
        <f>IF(AND('Cement Data'!$B$14&gt;=$A4,'Cement Data'!$B$14&lt;$B4),'Cement Data'!V$290,0)</f>
        <v>0</v>
      </c>
      <c r="X4" s="47">
        <f>IF(AND('Cement Data'!$B$14&gt;=$A4,'Cement Data'!$B$14&lt;$B4),'Cement Data'!W$290,0)</f>
        <v>0</v>
      </c>
      <c r="Y4" s="47">
        <f>IF(AND('Cement Data'!$B$14&gt;=$A4,'Cement Data'!$B$14&lt;$B4),'Cement Data'!X$290,0)</f>
        <v>0</v>
      </c>
      <c r="Z4" s="47">
        <f>IF(AND('Cement Data'!$B$14&gt;=$A4,'Cement Data'!$B$14&lt;$B4),'Cement Data'!Y$290,0)</f>
        <v>0</v>
      </c>
      <c r="AA4" s="47">
        <f>IF(AND('Cement Data'!$B$14&gt;=$A4,'Cement Data'!$B$14&lt;$B4),'Cement Data'!Z$290,0)</f>
        <v>0</v>
      </c>
      <c r="AB4" s="47">
        <f>IF(AND('Cement Data'!$B$14&gt;=$A4,'Cement Data'!$B$14&lt;$B4),'Cement Data'!AA$290,0)</f>
        <v>0</v>
      </c>
      <c r="AC4" s="47">
        <f>IF(AND('Cement Data'!$B$14&gt;=$A4,'Cement Data'!$B$14&lt;$B4),'Cement Data'!AB$290,0)</f>
        <v>0</v>
      </c>
      <c r="AD4" s="47">
        <f>IF(AND('Cement Data'!$B$14&gt;=$A4,'Cement Data'!$B$14&lt;$B4),'Cement Data'!AC$290,0)</f>
        <v>0</v>
      </c>
      <c r="AE4" s="47">
        <f>IF(AND('Cement Data'!$B$14&gt;=$A4,'Cement Data'!$B$14&lt;$B4),'Cement Data'!AD$290,0)</f>
        <v>0</v>
      </c>
      <c r="AF4" s="47">
        <f>IF(AND('Cement Data'!$B$14&gt;=$A4,'Cement Data'!$B$14&lt;$B4),'Cement Data'!AE$290,0)</f>
        <v>0</v>
      </c>
      <c r="AG4" s="47">
        <f>IF(AND('Cement Data'!$B$14&gt;=$A4,'Cement Data'!$B$14&lt;$B4),'Cement Data'!AF$290,0)</f>
        <v>0</v>
      </c>
      <c r="AH4" s="47">
        <f>IF(AND('Cement Data'!$B$14&gt;=$A4,'Cement Data'!$B$14&lt;$B4),'Cement Data'!AG$290,0)</f>
        <v>0</v>
      </c>
      <c r="AI4" s="47">
        <f>IF(AND('Cement Data'!$B$14&gt;=$A4,'Cement Data'!$B$14&lt;$B4),'Cement Data'!AH$290,0)</f>
        <v>0</v>
      </c>
      <c r="AJ4" s="47">
        <f>IF(AND('Cement Data'!$B$14&gt;=$A4,'Cement Data'!$B$14&lt;$B4),'Cement Data'!AI$290,0)</f>
        <v>0</v>
      </c>
      <c r="AK4" s="47">
        <f>IF(AND('Cement Data'!$B$14&gt;=$A4,'Cement Data'!$B$14&lt;$B4),'Cement Data'!AJ$290,0)</f>
        <v>0</v>
      </c>
      <c r="AL4" s="47">
        <f>IF(AND('Cement Data'!$B$14&gt;=$A4,'Cement Data'!$B$14&lt;$B4),'Cement Data'!AK$290,0)</f>
        <v>0</v>
      </c>
    </row>
    <row r="5" spans="1:38" x14ac:dyDescent="0.45">
      <c r="A5" s="12">
        <f t="shared" ref="A5:A74" si="1">B4</f>
        <v>-1050</v>
      </c>
      <c r="B5" s="11">
        <f t="shared" si="0"/>
        <v>-1000</v>
      </c>
      <c r="C5" s="47">
        <f>IF(AND('Cement Data'!$B$14&gt;=$A5,'Cement Data'!$B$14&lt;$B5),'Cement Data'!B$290,0)</f>
        <v>0</v>
      </c>
      <c r="D5" s="47">
        <f>IF(AND('Cement Data'!$B$14&gt;=$A5,'Cement Data'!$B$14&lt;$B5),'Cement Data'!C$290,0)</f>
        <v>0</v>
      </c>
      <c r="E5" s="47">
        <f>IF(AND('Cement Data'!$B$14&gt;=$A5,'Cement Data'!$B$14&lt;$B5),'Cement Data'!D$290,0)</f>
        <v>0</v>
      </c>
      <c r="F5" s="47">
        <f>IF(AND('Cement Data'!$B$14&gt;=$A5,'Cement Data'!$B$14&lt;$B5),'Cement Data'!E$290,0)</f>
        <v>0</v>
      </c>
      <c r="G5" s="47">
        <f>IF(AND('Cement Data'!$B$14&gt;=$A5,'Cement Data'!$B$14&lt;$B5),'Cement Data'!F$290,0)</f>
        <v>0</v>
      </c>
      <c r="H5" s="47">
        <f>IF(AND('Cement Data'!$B$14&gt;=$A5,'Cement Data'!$B$14&lt;$B5),'Cement Data'!G$290,0)</f>
        <v>0</v>
      </c>
      <c r="I5" s="47">
        <f>IF(AND('Cement Data'!$B$14&gt;=$A5,'Cement Data'!$B$14&lt;$B5),'Cement Data'!H$290,0)</f>
        <v>0</v>
      </c>
      <c r="J5" s="47">
        <f>IF(AND('Cement Data'!$B$14&gt;=$A5,'Cement Data'!$B$14&lt;$B5),'Cement Data'!I$290,0)</f>
        <v>0</v>
      </c>
      <c r="K5" s="47">
        <f>IF(AND('Cement Data'!$B$14&gt;=$A5,'Cement Data'!$B$14&lt;$B5),'Cement Data'!J$290,0)</f>
        <v>0</v>
      </c>
      <c r="L5" s="47">
        <f>IF(AND('Cement Data'!$B$14&gt;=$A5,'Cement Data'!$B$14&lt;$B5),'Cement Data'!K$290,0)</f>
        <v>0</v>
      </c>
      <c r="M5" s="47">
        <f>IF(AND('Cement Data'!$B$14&gt;=$A5,'Cement Data'!$B$14&lt;$B5),'Cement Data'!L$290,0)</f>
        <v>0</v>
      </c>
      <c r="N5" s="47">
        <f>IF(AND('Cement Data'!$B$14&gt;=$A5,'Cement Data'!$B$14&lt;$B5),'Cement Data'!M$290,0)</f>
        <v>0</v>
      </c>
      <c r="O5" s="47">
        <f>IF(AND('Cement Data'!$B$14&gt;=$A5,'Cement Data'!$B$14&lt;$B5),'Cement Data'!N$290,0)</f>
        <v>0</v>
      </c>
      <c r="P5" s="47">
        <f>IF(AND('Cement Data'!$B$14&gt;=$A5,'Cement Data'!$B$14&lt;$B5),'Cement Data'!O$290,0)</f>
        <v>0</v>
      </c>
      <c r="Q5" s="47">
        <f>IF(AND('Cement Data'!$B$14&gt;=$A5,'Cement Data'!$B$14&lt;$B5),'Cement Data'!P$290,0)</f>
        <v>0</v>
      </c>
      <c r="R5" s="47">
        <f>IF(AND('Cement Data'!$B$14&gt;=$A5,'Cement Data'!$B$14&lt;$B5),'Cement Data'!Q$290,0)</f>
        <v>0</v>
      </c>
      <c r="S5" s="47">
        <f>IF(AND('Cement Data'!$B$14&gt;=$A5,'Cement Data'!$B$14&lt;$B5),'Cement Data'!R$290,0)</f>
        <v>0</v>
      </c>
      <c r="T5" s="47">
        <f>IF(AND('Cement Data'!$B$14&gt;=$A5,'Cement Data'!$B$14&lt;$B5),'Cement Data'!S$290,0)</f>
        <v>0</v>
      </c>
      <c r="U5" s="47">
        <f>IF(AND('Cement Data'!$B$14&gt;=$A5,'Cement Data'!$B$14&lt;$B5),'Cement Data'!T$290,0)</f>
        <v>0</v>
      </c>
      <c r="V5" s="47">
        <f>IF(AND('Cement Data'!$B$14&gt;=$A5,'Cement Data'!$B$14&lt;$B5),'Cement Data'!U$290,0)</f>
        <v>0</v>
      </c>
      <c r="W5" s="47">
        <f>IF(AND('Cement Data'!$B$14&gt;=$A5,'Cement Data'!$B$14&lt;$B5),'Cement Data'!V$290,0)</f>
        <v>0</v>
      </c>
      <c r="X5" s="47">
        <f>IF(AND('Cement Data'!$B$14&gt;=$A5,'Cement Data'!$B$14&lt;$B5),'Cement Data'!W$290,0)</f>
        <v>0</v>
      </c>
      <c r="Y5" s="47">
        <f>IF(AND('Cement Data'!$B$14&gt;=$A5,'Cement Data'!$B$14&lt;$B5),'Cement Data'!X$290,0)</f>
        <v>0</v>
      </c>
      <c r="Z5" s="47">
        <f>IF(AND('Cement Data'!$B$14&gt;=$A5,'Cement Data'!$B$14&lt;$B5),'Cement Data'!Y$290,0)</f>
        <v>0</v>
      </c>
      <c r="AA5" s="47">
        <f>IF(AND('Cement Data'!$B$14&gt;=$A5,'Cement Data'!$B$14&lt;$B5),'Cement Data'!Z$290,0)</f>
        <v>0</v>
      </c>
      <c r="AB5" s="47">
        <f>IF(AND('Cement Data'!$B$14&gt;=$A5,'Cement Data'!$B$14&lt;$B5),'Cement Data'!AA$290,0)</f>
        <v>0</v>
      </c>
      <c r="AC5" s="47">
        <f>IF(AND('Cement Data'!$B$14&gt;=$A5,'Cement Data'!$B$14&lt;$B5),'Cement Data'!AB$290,0)</f>
        <v>0</v>
      </c>
      <c r="AD5" s="47">
        <f>IF(AND('Cement Data'!$B$14&gt;=$A5,'Cement Data'!$B$14&lt;$B5),'Cement Data'!AC$290,0)</f>
        <v>0</v>
      </c>
      <c r="AE5" s="47">
        <f>IF(AND('Cement Data'!$B$14&gt;=$A5,'Cement Data'!$B$14&lt;$B5),'Cement Data'!AD$290,0)</f>
        <v>0</v>
      </c>
      <c r="AF5" s="47">
        <f>IF(AND('Cement Data'!$B$14&gt;=$A5,'Cement Data'!$B$14&lt;$B5),'Cement Data'!AE$290,0)</f>
        <v>0</v>
      </c>
      <c r="AG5" s="47">
        <f>IF(AND('Cement Data'!$B$14&gt;=$A5,'Cement Data'!$B$14&lt;$B5),'Cement Data'!AF$290,0)</f>
        <v>0</v>
      </c>
      <c r="AH5" s="47">
        <f>IF(AND('Cement Data'!$B$14&gt;=$A5,'Cement Data'!$B$14&lt;$B5),'Cement Data'!AG$290,0)</f>
        <v>0</v>
      </c>
      <c r="AI5" s="47">
        <f>IF(AND('Cement Data'!$B$14&gt;=$A5,'Cement Data'!$B$14&lt;$B5),'Cement Data'!AH$290,0)</f>
        <v>0</v>
      </c>
      <c r="AJ5" s="47">
        <f>IF(AND('Cement Data'!$B$14&gt;=$A5,'Cement Data'!$B$14&lt;$B5),'Cement Data'!AI$290,0)</f>
        <v>0</v>
      </c>
      <c r="AK5" s="47">
        <f>IF(AND('Cement Data'!$B$14&gt;=$A5,'Cement Data'!$B$14&lt;$B5),'Cement Data'!AJ$290,0)</f>
        <v>0</v>
      </c>
      <c r="AL5" s="47">
        <f>IF(AND('Cement Data'!$B$14&gt;=$A5,'Cement Data'!$B$14&lt;$B5),'Cement Data'!AK$290,0)</f>
        <v>0</v>
      </c>
    </row>
    <row r="6" spans="1:38" x14ac:dyDescent="0.45">
      <c r="A6" s="12">
        <f t="shared" si="1"/>
        <v>-1000</v>
      </c>
      <c r="B6" s="11">
        <f t="shared" si="0"/>
        <v>-950</v>
      </c>
      <c r="C6" s="47">
        <f>IF(AND('Cement Data'!$B$14&gt;=$A6,'Cement Data'!$B$14&lt;$B6),'Cement Data'!B$290,0)</f>
        <v>0</v>
      </c>
      <c r="D6" s="47">
        <f>IF(AND('Cement Data'!$B$14&gt;=$A6,'Cement Data'!$B$14&lt;$B6),'Cement Data'!C$290,0)</f>
        <v>0</v>
      </c>
      <c r="E6" s="47">
        <f>IF(AND('Cement Data'!$B$14&gt;=$A6,'Cement Data'!$B$14&lt;$B6),'Cement Data'!D$290,0)</f>
        <v>0</v>
      </c>
      <c r="F6" s="47">
        <f>IF(AND('Cement Data'!$B$14&gt;=$A6,'Cement Data'!$B$14&lt;$B6),'Cement Data'!E$290,0)</f>
        <v>0</v>
      </c>
      <c r="G6" s="47">
        <f>IF(AND('Cement Data'!$B$14&gt;=$A6,'Cement Data'!$B$14&lt;$B6),'Cement Data'!F$290,0)</f>
        <v>0</v>
      </c>
      <c r="H6" s="47">
        <f>IF(AND('Cement Data'!$B$14&gt;=$A6,'Cement Data'!$B$14&lt;$B6),'Cement Data'!G$290,0)</f>
        <v>0</v>
      </c>
      <c r="I6" s="47">
        <f>IF(AND('Cement Data'!$B$14&gt;=$A6,'Cement Data'!$B$14&lt;$B6),'Cement Data'!H$290,0)</f>
        <v>0</v>
      </c>
      <c r="J6" s="47">
        <f>IF(AND('Cement Data'!$B$14&gt;=$A6,'Cement Data'!$B$14&lt;$B6),'Cement Data'!I$290,0)</f>
        <v>0</v>
      </c>
      <c r="K6" s="47">
        <f>IF(AND('Cement Data'!$B$14&gt;=$A6,'Cement Data'!$B$14&lt;$B6),'Cement Data'!J$290,0)</f>
        <v>0</v>
      </c>
      <c r="L6" s="47">
        <f>IF(AND('Cement Data'!$B$14&gt;=$A6,'Cement Data'!$B$14&lt;$B6),'Cement Data'!K$290,0)</f>
        <v>0</v>
      </c>
      <c r="M6" s="47">
        <f>IF(AND('Cement Data'!$B$14&gt;=$A6,'Cement Data'!$B$14&lt;$B6),'Cement Data'!L$290,0)</f>
        <v>0</v>
      </c>
      <c r="N6" s="47">
        <f>IF(AND('Cement Data'!$B$14&gt;=$A6,'Cement Data'!$B$14&lt;$B6),'Cement Data'!M$290,0)</f>
        <v>0</v>
      </c>
      <c r="O6" s="47">
        <f>IF(AND('Cement Data'!$B$14&gt;=$A6,'Cement Data'!$B$14&lt;$B6),'Cement Data'!N$290,0)</f>
        <v>0</v>
      </c>
      <c r="P6" s="47">
        <f>IF(AND('Cement Data'!$B$14&gt;=$A6,'Cement Data'!$B$14&lt;$B6),'Cement Data'!O$290,0)</f>
        <v>0</v>
      </c>
      <c r="Q6" s="47">
        <f>IF(AND('Cement Data'!$B$14&gt;=$A6,'Cement Data'!$B$14&lt;$B6),'Cement Data'!P$290,0)</f>
        <v>0</v>
      </c>
      <c r="R6" s="47">
        <f>IF(AND('Cement Data'!$B$14&gt;=$A6,'Cement Data'!$B$14&lt;$B6),'Cement Data'!Q$290,0)</f>
        <v>0</v>
      </c>
      <c r="S6" s="47">
        <f>IF(AND('Cement Data'!$B$14&gt;=$A6,'Cement Data'!$B$14&lt;$B6),'Cement Data'!R$290,0)</f>
        <v>0</v>
      </c>
      <c r="T6" s="47">
        <f>IF(AND('Cement Data'!$B$14&gt;=$A6,'Cement Data'!$B$14&lt;$B6),'Cement Data'!S$290,0)</f>
        <v>0</v>
      </c>
      <c r="U6" s="47">
        <f>IF(AND('Cement Data'!$B$14&gt;=$A6,'Cement Data'!$B$14&lt;$B6),'Cement Data'!T$290,0)</f>
        <v>0</v>
      </c>
      <c r="V6" s="47">
        <f>IF(AND('Cement Data'!$B$14&gt;=$A6,'Cement Data'!$B$14&lt;$B6),'Cement Data'!U$290,0)</f>
        <v>0</v>
      </c>
      <c r="W6" s="47">
        <f>IF(AND('Cement Data'!$B$14&gt;=$A6,'Cement Data'!$B$14&lt;$B6),'Cement Data'!V$290,0)</f>
        <v>0</v>
      </c>
      <c r="X6" s="47">
        <f>IF(AND('Cement Data'!$B$14&gt;=$A6,'Cement Data'!$B$14&lt;$B6),'Cement Data'!W$290,0)</f>
        <v>0</v>
      </c>
      <c r="Y6" s="47">
        <f>IF(AND('Cement Data'!$B$14&gt;=$A6,'Cement Data'!$B$14&lt;$B6),'Cement Data'!X$290,0)</f>
        <v>0</v>
      </c>
      <c r="Z6" s="47">
        <f>IF(AND('Cement Data'!$B$14&gt;=$A6,'Cement Data'!$B$14&lt;$B6),'Cement Data'!Y$290,0)</f>
        <v>0</v>
      </c>
      <c r="AA6" s="47">
        <f>IF(AND('Cement Data'!$B$14&gt;=$A6,'Cement Data'!$B$14&lt;$B6),'Cement Data'!Z$290,0)</f>
        <v>0</v>
      </c>
      <c r="AB6" s="47">
        <f>IF(AND('Cement Data'!$B$14&gt;=$A6,'Cement Data'!$B$14&lt;$B6),'Cement Data'!AA$290,0)</f>
        <v>0</v>
      </c>
      <c r="AC6" s="47">
        <f>IF(AND('Cement Data'!$B$14&gt;=$A6,'Cement Data'!$B$14&lt;$B6),'Cement Data'!AB$290,0)</f>
        <v>0</v>
      </c>
      <c r="AD6" s="47">
        <f>IF(AND('Cement Data'!$B$14&gt;=$A6,'Cement Data'!$B$14&lt;$B6),'Cement Data'!AC$290,0)</f>
        <v>0</v>
      </c>
      <c r="AE6" s="47">
        <f>IF(AND('Cement Data'!$B$14&gt;=$A6,'Cement Data'!$B$14&lt;$B6),'Cement Data'!AD$290,0)</f>
        <v>0</v>
      </c>
      <c r="AF6" s="47">
        <f>IF(AND('Cement Data'!$B$14&gt;=$A6,'Cement Data'!$B$14&lt;$B6),'Cement Data'!AE$290,0)</f>
        <v>0</v>
      </c>
      <c r="AG6" s="47">
        <f>IF(AND('Cement Data'!$B$14&gt;=$A6,'Cement Data'!$B$14&lt;$B6),'Cement Data'!AF$290,0)</f>
        <v>0</v>
      </c>
      <c r="AH6" s="47">
        <f>IF(AND('Cement Data'!$B$14&gt;=$A6,'Cement Data'!$B$14&lt;$B6),'Cement Data'!AG$290,0)</f>
        <v>0</v>
      </c>
      <c r="AI6" s="47">
        <f>IF(AND('Cement Data'!$B$14&gt;=$A6,'Cement Data'!$B$14&lt;$B6),'Cement Data'!AH$290,0)</f>
        <v>0</v>
      </c>
      <c r="AJ6" s="47">
        <f>IF(AND('Cement Data'!$B$14&gt;=$A6,'Cement Data'!$B$14&lt;$B6),'Cement Data'!AI$290,0)</f>
        <v>0</v>
      </c>
      <c r="AK6" s="47">
        <f>IF(AND('Cement Data'!$B$14&gt;=$A6,'Cement Data'!$B$14&lt;$B6),'Cement Data'!AJ$290,0)</f>
        <v>0</v>
      </c>
      <c r="AL6" s="47">
        <f>IF(AND('Cement Data'!$B$14&gt;=$A6,'Cement Data'!$B$14&lt;$B6),'Cement Data'!AK$290,0)</f>
        <v>0</v>
      </c>
    </row>
    <row r="7" spans="1:38" x14ac:dyDescent="0.45">
      <c r="A7" s="12">
        <f t="shared" si="1"/>
        <v>-950</v>
      </c>
      <c r="B7" s="11">
        <f t="shared" si="0"/>
        <v>-900</v>
      </c>
      <c r="C7" s="47">
        <f>IF(AND('Cement Data'!$B$14&gt;=$A7,'Cement Data'!$B$14&lt;$B7),'Cement Data'!B$290,0)</f>
        <v>0</v>
      </c>
      <c r="D7" s="47">
        <f>IF(AND('Cement Data'!$B$14&gt;=$A7,'Cement Data'!$B$14&lt;$B7),'Cement Data'!C$290,0)</f>
        <v>0</v>
      </c>
      <c r="E7" s="47">
        <f>IF(AND('Cement Data'!$B$14&gt;=$A7,'Cement Data'!$B$14&lt;$B7),'Cement Data'!D$290,0)</f>
        <v>0</v>
      </c>
      <c r="F7" s="47">
        <f>IF(AND('Cement Data'!$B$14&gt;=$A7,'Cement Data'!$B$14&lt;$B7),'Cement Data'!E$290,0)</f>
        <v>0</v>
      </c>
      <c r="G7" s="47">
        <f>IF(AND('Cement Data'!$B$14&gt;=$A7,'Cement Data'!$B$14&lt;$B7),'Cement Data'!F$290,0)</f>
        <v>0</v>
      </c>
      <c r="H7" s="47">
        <f>IF(AND('Cement Data'!$B$14&gt;=$A7,'Cement Data'!$B$14&lt;$B7),'Cement Data'!G$290,0)</f>
        <v>0</v>
      </c>
      <c r="I7" s="47">
        <f>IF(AND('Cement Data'!$B$14&gt;=$A7,'Cement Data'!$B$14&lt;$B7),'Cement Data'!H$290,0)</f>
        <v>0</v>
      </c>
      <c r="J7" s="47">
        <f>IF(AND('Cement Data'!$B$14&gt;=$A7,'Cement Data'!$B$14&lt;$B7),'Cement Data'!I$290,0)</f>
        <v>0</v>
      </c>
      <c r="K7" s="47">
        <f>IF(AND('Cement Data'!$B$14&gt;=$A7,'Cement Data'!$B$14&lt;$B7),'Cement Data'!J$290,0)</f>
        <v>0</v>
      </c>
      <c r="L7" s="47">
        <f>IF(AND('Cement Data'!$B$14&gt;=$A7,'Cement Data'!$B$14&lt;$B7),'Cement Data'!K$290,0)</f>
        <v>0</v>
      </c>
      <c r="M7" s="47">
        <f>IF(AND('Cement Data'!$B$14&gt;=$A7,'Cement Data'!$B$14&lt;$B7),'Cement Data'!L$290,0)</f>
        <v>0</v>
      </c>
      <c r="N7" s="47">
        <f>IF(AND('Cement Data'!$B$14&gt;=$A7,'Cement Data'!$B$14&lt;$B7),'Cement Data'!M$290,0)</f>
        <v>0</v>
      </c>
      <c r="O7" s="47">
        <f>IF(AND('Cement Data'!$B$14&gt;=$A7,'Cement Data'!$B$14&lt;$B7),'Cement Data'!N$290,0)</f>
        <v>0</v>
      </c>
      <c r="P7" s="47">
        <f>IF(AND('Cement Data'!$B$14&gt;=$A7,'Cement Data'!$B$14&lt;$B7),'Cement Data'!O$290,0)</f>
        <v>0</v>
      </c>
      <c r="Q7" s="47">
        <f>IF(AND('Cement Data'!$B$14&gt;=$A7,'Cement Data'!$B$14&lt;$B7),'Cement Data'!P$290,0)</f>
        <v>0</v>
      </c>
      <c r="R7" s="47">
        <f>IF(AND('Cement Data'!$B$14&gt;=$A7,'Cement Data'!$B$14&lt;$B7),'Cement Data'!Q$290,0)</f>
        <v>0</v>
      </c>
      <c r="S7" s="47">
        <f>IF(AND('Cement Data'!$B$14&gt;=$A7,'Cement Data'!$B$14&lt;$B7),'Cement Data'!R$290,0)</f>
        <v>0</v>
      </c>
      <c r="T7" s="47">
        <f>IF(AND('Cement Data'!$B$14&gt;=$A7,'Cement Data'!$B$14&lt;$B7),'Cement Data'!S$290,0)</f>
        <v>0</v>
      </c>
      <c r="U7" s="47">
        <f>IF(AND('Cement Data'!$B$14&gt;=$A7,'Cement Data'!$B$14&lt;$B7),'Cement Data'!T$290,0)</f>
        <v>0</v>
      </c>
      <c r="V7" s="47">
        <f>IF(AND('Cement Data'!$B$14&gt;=$A7,'Cement Data'!$B$14&lt;$B7),'Cement Data'!U$290,0)</f>
        <v>0</v>
      </c>
      <c r="W7" s="47">
        <f>IF(AND('Cement Data'!$B$14&gt;=$A7,'Cement Data'!$B$14&lt;$B7),'Cement Data'!V$290,0)</f>
        <v>0</v>
      </c>
      <c r="X7" s="47">
        <f>IF(AND('Cement Data'!$B$14&gt;=$A7,'Cement Data'!$B$14&lt;$B7),'Cement Data'!W$290,0)</f>
        <v>0</v>
      </c>
      <c r="Y7" s="47">
        <f>IF(AND('Cement Data'!$B$14&gt;=$A7,'Cement Data'!$B$14&lt;$B7),'Cement Data'!X$290,0)</f>
        <v>0</v>
      </c>
      <c r="Z7" s="47">
        <f>IF(AND('Cement Data'!$B$14&gt;=$A7,'Cement Data'!$B$14&lt;$B7),'Cement Data'!Y$290,0)</f>
        <v>0</v>
      </c>
      <c r="AA7" s="47">
        <f>IF(AND('Cement Data'!$B$14&gt;=$A7,'Cement Data'!$B$14&lt;$B7),'Cement Data'!Z$290,0)</f>
        <v>0</v>
      </c>
      <c r="AB7" s="47">
        <f>IF(AND('Cement Data'!$B$14&gt;=$A7,'Cement Data'!$B$14&lt;$B7),'Cement Data'!AA$290,0)</f>
        <v>0</v>
      </c>
      <c r="AC7" s="47">
        <f>IF(AND('Cement Data'!$B$14&gt;=$A7,'Cement Data'!$B$14&lt;$B7),'Cement Data'!AB$290,0)</f>
        <v>0</v>
      </c>
      <c r="AD7" s="47">
        <f>IF(AND('Cement Data'!$B$14&gt;=$A7,'Cement Data'!$B$14&lt;$B7),'Cement Data'!AC$290,0)</f>
        <v>0</v>
      </c>
      <c r="AE7" s="47">
        <f>IF(AND('Cement Data'!$B$14&gt;=$A7,'Cement Data'!$B$14&lt;$B7),'Cement Data'!AD$290,0)</f>
        <v>0</v>
      </c>
      <c r="AF7" s="47">
        <f>IF(AND('Cement Data'!$B$14&gt;=$A7,'Cement Data'!$B$14&lt;$B7),'Cement Data'!AE$290,0)</f>
        <v>0</v>
      </c>
      <c r="AG7" s="47">
        <f>IF(AND('Cement Data'!$B$14&gt;=$A7,'Cement Data'!$B$14&lt;$B7),'Cement Data'!AF$290,0)</f>
        <v>0</v>
      </c>
      <c r="AH7" s="47">
        <f>IF(AND('Cement Data'!$B$14&gt;=$A7,'Cement Data'!$B$14&lt;$B7),'Cement Data'!AG$290,0)</f>
        <v>0</v>
      </c>
      <c r="AI7" s="47">
        <f>IF(AND('Cement Data'!$B$14&gt;=$A7,'Cement Data'!$B$14&lt;$B7),'Cement Data'!AH$290,0)</f>
        <v>0</v>
      </c>
      <c r="AJ7" s="47">
        <f>IF(AND('Cement Data'!$B$14&gt;=$A7,'Cement Data'!$B$14&lt;$B7),'Cement Data'!AI$290,0)</f>
        <v>0</v>
      </c>
      <c r="AK7" s="47">
        <f>IF(AND('Cement Data'!$B$14&gt;=$A7,'Cement Data'!$B$14&lt;$B7),'Cement Data'!AJ$290,0)</f>
        <v>0</v>
      </c>
      <c r="AL7" s="47">
        <f>IF(AND('Cement Data'!$B$14&gt;=$A7,'Cement Data'!$B$14&lt;$B7),'Cement Data'!AK$290,0)</f>
        <v>0</v>
      </c>
    </row>
    <row r="8" spans="1:38" x14ac:dyDescent="0.45">
      <c r="A8" s="12">
        <f t="shared" si="1"/>
        <v>-900</v>
      </c>
      <c r="B8" s="11">
        <f t="shared" si="0"/>
        <v>-850</v>
      </c>
      <c r="C8" s="47">
        <f>IF(AND('Cement Data'!$B$14&gt;=$A8,'Cement Data'!$B$14&lt;$B8),'Cement Data'!B$290,0)</f>
        <v>0</v>
      </c>
      <c r="D8" s="47">
        <f>IF(AND('Cement Data'!$B$14&gt;=$A8,'Cement Data'!$B$14&lt;$B8),'Cement Data'!C$290,0)</f>
        <v>0</v>
      </c>
      <c r="E8" s="47">
        <f>IF(AND('Cement Data'!$B$14&gt;=$A8,'Cement Data'!$B$14&lt;$B8),'Cement Data'!D$290,0)</f>
        <v>0</v>
      </c>
      <c r="F8" s="47">
        <f>IF(AND('Cement Data'!$B$14&gt;=$A8,'Cement Data'!$B$14&lt;$B8),'Cement Data'!E$290,0)</f>
        <v>0</v>
      </c>
      <c r="G8" s="47">
        <f>IF(AND('Cement Data'!$B$14&gt;=$A8,'Cement Data'!$B$14&lt;$B8),'Cement Data'!F$290,0)</f>
        <v>0</v>
      </c>
      <c r="H8" s="47">
        <f>IF(AND('Cement Data'!$B$14&gt;=$A8,'Cement Data'!$B$14&lt;$B8),'Cement Data'!G$290,0)</f>
        <v>0</v>
      </c>
      <c r="I8" s="47">
        <f>IF(AND('Cement Data'!$B$14&gt;=$A8,'Cement Data'!$B$14&lt;$B8),'Cement Data'!H$290,0)</f>
        <v>0</v>
      </c>
      <c r="J8" s="47">
        <f>IF(AND('Cement Data'!$B$14&gt;=$A8,'Cement Data'!$B$14&lt;$B8),'Cement Data'!I$290,0)</f>
        <v>0</v>
      </c>
      <c r="K8" s="47">
        <f>IF(AND('Cement Data'!$B$14&gt;=$A8,'Cement Data'!$B$14&lt;$B8),'Cement Data'!J$290,0)</f>
        <v>0</v>
      </c>
      <c r="L8" s="47">
        <f>IF(AND('Cement Data'!$B$14&gt;=$A8,'Cement Data'!$B$14&lt;$B8),'Cement Data'!K$290,0)</f>
        <v>0</v>
      </c>
      <c r="M8" s="47">
        <f>IF(AND('Cement Data'!$B$14&gt;=$A8,'Cement Data'!$B$14&lt;$B8),'Cement Data'!L$290,0)</f>
        <v>0</v>
      </c>
      <c r="N8" s="47">
        <f>IF(AND('Cement Data'!$B$14&gt;=$A8,'Cement Data'!$B$14&lt;$B8),'Cement Data'!M$290,0)</f>
        <v>0</v>
      </c>
      <c r="O8" s="47">
        <f>IF(AND('Cement Data'!$B$14&gt;=$A8,'Cement Data'!$B$14&lt;$B8),'Cement Data'!N$290,0)</f>
        <v>0</v>
      </c>
      <c r="P8" s="47">
        <f>IF(AND('Cement Data'!$B$14&gt;=$A8,'Cement Data'!$B$14&lt;$B8),'Cement Data'!O$290,0)</f>
        <v>0</v>
      </c>
      <c r="Q8" s="47">
        <f>IF(AND('Cement Data'!$B$14&gt;=$A8,'Cement Data'!$B$14&lt;$B8),'Cement Data'!P$290,0)</f>
        <v>0</v>
      </c>
      <c r="R8" s="47">
        <f>IF(AND('Cement Data'!$B$14&gt;=$A8,'Cement Data'!$B$14&lt;$B8),'Cement Data'!Q$290,0)</f>
        <v>0</v>
      </c>
      <c r="S8" s="47">
        <f>IF(AND('Cement Data'!$B$14&gt;=$A8,'Cement Data'!$B$14&lt;$B8),'Cement Data'!R$290,0)</f>
        <v>0</v>
      </c>
      <c r="T8" s="47">
        <f>IF(AND('Cement Data'!$B$14&gt;=$A8,'Cement Data'!$B$14&lt;$B8),'Cement Data'!S$290,0)</f>
        <v>0</v>
      </c>
      <c r="U8" s="47">
        <f>IF(AND('Cement Data'!$B$14&gt;=$A8,'Cement Data'!$B$14&lt;$B8),'Cement Data'!T$290,0)</f>
        <v>0</v>
      </c>
      <c r="V8" s="47">
        <f>IF(AND('Cement Data'!$B$14&gt;=$A8,'Cement Data'!$B$14&lt;$B8),'Cement Data'!U$290,0)</f>
        <v>0</v>
      </c>
      <c r="W8" s="47">
        <f>IF(AND('Cement Data'!$B$14&gt;=$A8,'Cement Data'!$B$14&lt;$B8),'Cement Data'!V$290,0)</f>
        <v>0</v>
      </c>
      <c r="X8" s="47">
        <f>IF(AND('Cement Data'!$B$14&gt;=$A8,'Cement Data'!$B$14&lt;$B8),'Cement Data'!W$290,0)</f>
        <v>0</v>
      </c>
      <c r="Y8" s="47">
        <f>IF(AND('Cement Data'!$B$14&gt;=$A8,'Cement Data'!$B$14&lt;$B8),'Cement Data'!X$290,0)</f>
        <v>0</v>
      </c>
      <c r="Z8" s="47">
        <f>IF(AND('Cement Data'!$B$14&gt;=$A8,'Cement Data'!$B$14&lt;$B8),'Cement Data'!Y$290,0)</f>
        <v>0</v>
      </c>
      <c r="AA8" s="47">
        <f>IF(AND('Cement Data'!$B$14&gt;=$A8,'Cement Data'!$B$14&lt;$B8),'Cement Data'!Z$290,0)</f>
        <v>0</v>
      </c>
      <c r="AB8" s="47">
        <f>IF(AND('Cement Data'!$B$14&gt;=$A8,'Cement Data'!$B$14&lt;$B8),'Cement Data'!AA$290,0)</f>
        <v>0</v>
      </c>
      <c r="AC8" s="47">
        <f>IF(AND('Cement Data'!$B$14&gt;=$A8,'Cement Data'!$B$14&lt;$B8),'Cement Data'!AB$290,0)</f>
        <v>0</v>
      </c>
      <c r="AD8" s="47">
        <f>IF(AND('Cement Data'!$B$14&gt;=$A8,'Cement Data'!$B$14&lt;$B8),'Cement Data'!AC$290,0)</f>
        <v>0</v>
      </c>
      <c r="AE8" s="47">
        <f>IF(AND('Cement Data'!$B$14&gt;=$A8,'Cement Data'!$B$14&lt;$B8),'Cement Data'!AD$290,0)</f>
        <v>0</v>
      </c>
      <c r="AF8" s="47">
        <f>IF(AND('Cement Data'!$B$14&gt;=$A8,'Cement Data'!$B$14&lt;$B8),'Cement Data'!AE$290,0)</f>
        <v>0</v>
      </c>
      <c r="AG8" s="47">
        <f>IF(AND('Cement Data'!$B$14&gt;=$A8,'Cement Data'!$B$14&lt;$B8),'Cement Data'!AF$290,0)</f>
        <v>0</v>
      </c>
      <c r="AH8" s="47">
        <f>IF(AND('Cement Data'!$B$14&gt;=$A8,'Cement Data'!$B$14&lt;$B8),'Cement Data'!AG$290,0)</f>
        <v>0</v>
      </c>
      <c r="AI8" s="47">
        <f>IF(AND('Cement Data'!$B$14&gt;=$A8,'Cement Data'!$B$14&lt;$B8),'Cement Data'!AH$290,0)</f>
        <v>0</v>
      </c>
      <c r="AJ8" s="47">
        <f>IF(AND('Cement Data'!$B$14&gt;=$A8,'Cement Data'!$B$14&lt;$B8),'Cement Data'!AI$290,0)</f>
        <v>0</v>
      </c>
      <c r="AK8" s="47">
        <f>IF(AND('Cement Data'!$B$14&gt;=$A8,'Cement Data'!$B$14&lt;$B8),'Cement Data'!AJ$290,0)</f>
        <v>0</v>
      </c>
      <c r="AL8" s="47">
        <f>IF(AND('Cement Data'!$B$14&gt;=$A8,'Cement Data'!$B$14&lt;$B8),'Cement Data'!AK$290,0)</f>
        <v>0</v>
      </c>
    </row>
    <row r="9" spans="1:38" x14ac:dyDescent="0.45">
      <c r="A9" s="12">
        <f t="shared" si="1"/>
        <v>-850</v>
      </c>
      <c r="B9" s="11">
        <f t="shared" si="0"/>
        <v>-800</v>
      </c>
      <c r="C9" s="47">
        <f>IF(AND('Cement Data'!$B$14&gt;=$A9,'Cement Data'!$B$14&lt;$B9),'Cement Data'!B$290,0)</f>
        <v>0</v>
      </c>
      <c r="D9" s="47">
        <f>IF(AND('Cement Data'!$B$14&gt;=$A9,'Cement Data'!$B$14&lt;$B9),'Cement Data'!C$290,0)</f>
        <v>0</v>
      </c>
      <c r="E9" s="47">
        <f>IF(AND('Cement Data'!$B$14&gt;=$A9,'Cement Data'!$B$14&lt;$B9),'Cement Data'!D$290,0)</f>
        <v>0</v>
      </c>
      <c r="F9" s="47">
        <f>IF(AND('Cement Data'!$B$14&gt;=$A9,'Cement Data'!$B$14&lt;$B9),'Cement Data'!E$290,0)</f>
        <v>0</v>
      </c>
      <c r="G9" s="47">
        <f>IF(AND('Cement Data'!$B$14&gt;=$A9,'Cement Data'!$B$14&lt;$B9),'Cement Data'!F$290,0)</f>
        <v>0</v>
      </c>
      <c r="H9" s="47">
        <f>IF(AND('Cement Data'!$B$14&gt;=$A9,'Cement Data'!$B$14&lt;$B9),'Cement Data'!G$290,0)</f>
        <v>0</v>
      </c>
      <c r="I9" s="47">
        <f>IF(AND('Cement Data'!$B$14&gt;=$A9,'Cement Data'!$B$14&lt;$B9),'Cement Data'!H$290,0)</f>
        <v>0</v>
      </c>
      <c r="J9" s="47">
        <f>IF(AND('Cement Data'!$B$14&gt;=$A9,'Cement Data'!$B$14&lt;$B9),'Cement Data'!I$290,0)</f>
        <v>0</v>
      </c>
      <c r="K9" s="47">
        <f>IF(AND('Cement Data'!$B$14&gt;=$A9,'Cement Data'!$B$14&lt;$B9),'Cement Data'!J$290,0)</f>
        <v>0</v>
      </c>
      <c r="L9" s="47">
        <f>IF(AND('Cement Data'!$B$14&gt;=$A9,'Cement Data'!$B$14&lt;$B9),'Cement Data'!K$290,0)</f>
        <v>0</v>
      </c>
      <c r="M9" s="47">
        <f>IF(AND('Cement Data'!$B$14&gt;=$A9,'Cement Data'!$B$14&lt;$B9),'Cement Data'!L$290,0)</f>
        <v>0</v>
      </c>
      <c r="N9" s="47">
        <f>IF(AND('Cement Data'!$B$14&gt;=$A9,'Cement Data'!$B$14&lt;$B9),'Cement Data'!M$290,0)</f>
        <v>0</v>
      </c>
      <c r="O9" s="47">
        <f>IF(AND('Cement Data'!$B$14&gt;=$A9,'Cement Data'!$B$14&lt;$B9),'Cement Data'!N$290,0)</f>
        <v>0</v>
      </c>
      <c r="P9" s="47">
        <f>IF(AND('Cement Data'!$B$14&gt;=$A9,'Cement Data'!$B$14&lt;$B9),'Cement Data'!O$290,0)</f>
        <v>0</v>
      </c>
      <c r="Q9" s="47">
        <f>IF(AND('Cement Data'!$B$14&gt;=$A9,'Cement Data'!$B$14&lt;$B9),'Cement Data'!P$290,0)</f>
        <v>0</v>
      </c>
      <c r="R9" s="47">
        <f>IF(AND('Cement Data'!$B$14&gt;=$A9,'Cement Data'!$B$14&lt;$B9),'Cement Data'!Q$290,0)</f>
        <v>0</v>
      </c>
      <c r="S9" s="47">
        <f>IF(AND('Cement Data'!$B$14&gt;=$A9,'Cement Data'!$B$14&lt;$B9),'Cement Data'!R$290,0)</f>
        <v>0</v>
      </c>
      <c r="T9" s="47">
        <f>IF(AND('Cement Data'!$B$14&gt;=$A9,'Cement Data'!$B$14&lt;$B9),'Cement Data'!S$290,0)</f>
        <v>0</v>
      </c>
      <c r="U9" s="47">
        <f>IF(AND('Cement Data'!$B$14&gt;=$A9,'Cement Data'!$B$14&lt;$B9),'Cement Data'!T$290,0)</f>
        <v>0</v>
      </c>
      <c r="V9" s="47">
        <f>IF(AND('Cement Data'!$B$14&gt;=$A9,'Cement Data'!$B$14&lt;$B9),'Cement Data'!U$290,0)</f>
        <v>0</v>
      </c>
      <c r="W9" s="47">
        <f>IF(AND('Cement Data'!$B$14&gt;=$A9,'Cement Data'!$B$14&lt;$B9),'Cement Data'!V$290,0)</f>
        <v>0</v>
      </c>
      <c r="X9" s="47">
        <f>IF(AND('Cement Data'!$B$14&gt;=$A9,'Cement Data'!$B$14&lt;$B9),'Cement Data'!W$290,0)</f>
        <v>0</v>
      </c>
      <c r="Y9" s="47">
        <f>IF(AND('Cement Data'!$B$14&gt;=$A9,'Cement Data'!$B$14&lt;$B9),'Cement Data'!X$290,0)</f>
        <v>0</v>
      </c>
      <c r="Z9" s="47">
        <f>IF(AND('Cement Data'!$B$14&gt;=$A9,'Cement Data'!$B$14&lt;$B9),'Cement Data'!Y$290,0)</f>
        <v>0</v>
      </c>
      <c r="AA9" s="47">
        <f>IF(AND('Cement Data'!$B$14&gt;=$A9,'Cement Data'!$B$14&lt;$B9),'Cement Data'!Z$290,0)</f>
        <v>0</v>
      </c>
      <c r="AB9" s="47">
        <f>IF(AND('Cement Data'!$B$14&gt;=$A9,'Cement Data'!$B$14&lt;$B9),'Cement Data'!AA$290,0)</f>
        <v>0</v>
      </c>
      <c r="AC9" s="47">
        <f>IF(AND('Cement Data'!$B$14&gt;=$A9,'Cement Data'!$B$14&lt;$B9),'Cement Data'!AB$290,0)</f>
        <v>0</v>
      </c>
      <c r="AD9" s="47">
        <f>IF(AND('Cement Data'!$B$14&gt;=$A9,'Cement Data'!$B$14&lt;$B9),'Cement Data'!AC$290,0)</f>
        <v>0</v>
      </c>
      <c r="AE9" s="47">
        <f>IF(AND('Cement Data'!$B$14&gt;=$A9,'Cement Data'!$B$14&lt;$B9),'Cement Data'!AD$290,0)</f>
        <v>0</v>
      </c>
      <c r="AF9" s="47">
        <f>IF(AND('Cement Data'!$B$14&gt;=$A9,'Cement Data'!$B$14&lt;$B9),'Cement Data'!AE$290,0)</f>
        <v>0</v>
      </c>
      <c r="AG9" s="47">
        <f>IF(AND('Cement Data'!$B$14&gt;=$A9,'Cement Data'!$B$14&lt;$B9),'Cement Data'!AF$290,0)</f>
        <v>0</v>
      </c>
      <c r="AH9" s="47">
        <f>IF(AND('Cement Data'!$B$14&gt;=$A9,'Cement Data'!$B$14&lt;$B9),'Cement Data'!AG$290,0)</f>
        <v>0</v>
      </c>
      <c r="AI9" s="47">
        <f>IF(AND('Cement Data'!$B$14&gt;=$A9,'Cement Data'!$B$14&lt;$B9),'Cement Data'!AH$290,0)</f>
        <v>0</v>
      </c>
      <c r="AJ9" s="47">
        <f>IF(AND('Cement Data'!$B$14&gt;=$A9,'Cement Data'!$B$14&lt;$B9),'Cement Data'!AI$290,0)</f>
        <v>0</v>
      </c>
      <c r="AK9" s="47">
        <f>IF(AND('Cement Data'!$B$14&gt;=$A9,'Cement Data'!$B$14&lt;$B9),'Cement Data'!AJ$290,0)</f>
        <v>0</v>
      </c>
      <c r="AL9" s="47">
        <f>IF(AND('Cement Data'!$B$14&gt;=$A9,'Cement Data'!$B$14&lt;$B9),'Cement Data'!AK$290,0)</f>
        <v>0</v>
      </c>
    </row>
    <row r="10" spans="1:38" x14ac:dyDescent="0.45">
      <c r="A10" s="12">
        <f t="shared" si="1"/>
        <v>-800</v>
      </c>
      <c r="B10" s="11">
        <f t="shared" si="0"/>
        <v>-750</v>
      </c>
      <c r="C10" s="47">
        <f>IF(AND('Cement Data'!$B$14&gt;=$A10,'Cement Data'!$B$14&lt;$B10),'Cement Data'!B$290,0)</f>
        <v>0</v>
      </c>
      <c r="D10" s="47">
        <f>IF(AND('Cement Data'!$B$14&gt;=$A10,'Cement Data'!$B$14&lt;$B10),'Cement Data'!C$290,0)</f>
        <v>0</v>
      </c>
      <c r="E10" s="47">
        <f>IF(AND('Cement Data'!$B$14&gt;=$A10,'Cement Data'!$B$14&lt;$B10),'Cement Data'!D$290,0)</f>
        <v>0</v>
      </c>
      <c r="F10" s="47">
        <f>IF(AND('Cement Data'!$B$14&gt;=$A10,'Cement Data'!$B$14&lt;$B10),'Cement Data'!E$290,0)</f>
        <v>0</v>
      </c>
      <c r="G10" s="47">
        <f>IF(AND('Cement Data'!$B$14&gt;=$A10,'Cement Data'!$B$14&lt;$B10),'Cement Data'!F$290,0)</f>
        <v>0</v>
      </c>
      <c r="H10" s="47">
        <f>IF(AND('Cement Data'!$B$14&gt;=$A10,'Cement Data'!$B$14&lt;$B10),'Cement Data'!G$290,0)</f>
        <v>0</v>
      </c>
      <c r="I10" s="47">
        <f>IF(AND('Cement Data'!$B$14&gt;=$A10,'Cement Data'!$B$14&lt;$B10),'Cement Data'!H$290,0)</f>
        <v>0</v>
      </c>
      <c r="J10" s="47">
        <f>IF(AND('Cement Data'!$B$14&gt;=$A10,'Cement Data'!$B$14&lt;$B10),'Cement Data'!I$290,0)</f>
        <v>0</v>
      </c>
      <c r="K10" s="47">
        <f>IF(AND('Cement Data'!$B$14&gt;=$A10,'Cement Data'!$B$14&lt;$B10),'Cement Data'!J$290,0)</f>
        <v>0</v>
      </c>
      <c r="L10" s="47">
        <f>IF(AND('Cement Data'!$B$14&gt;=$A10,'Cement Data'!$B$14&lt;$B10),'Cement Data'!K$290,0)</f>
        <v>0</v>
      </c>
      <c r="M10" s="47">
        <f>IF(AND('Cement Data'!$B$14&gt;=$A10,'Cement Data'!$B$14&lt;$B10),'Cement Data'!L$290,0)</f>
        <v>0</v>
      </c>
      <c r="N10" s="47">
        <f>IF(AND('Cement Data'!$B$14&gt;=$A10,'Cement Data'!$B$14&lt;$B10),'Cement Data'!M$290,0)</f>
        <v>0</v>
      </c>
      <c r="O10" s="47">
        <f>IF(AND('Cement Data'!$B$14&gt;=$A10,'Cement Data'!$B$14&lt;$B10),'Cement Data'!N$290,0)</f>
        <v>0</v>
      </c>
      <c r="P10" s="47">
        <f>IF(AND('Cement Data'!$B$14&gt;=$A10,'Cement Data'!$B$14&lt;$B10),'Cement Data'!O$290,0)</f>
        <v>0</v>
      </c>
      <c r="Q10" s="47">
        <f>IF(AND('Cement Data'!$B$14&gt;=$A10,'Cement Data'!$B$14&lt;$B10),'Cement Data'!P$290,0)</f>
        <v>0</v>
      </c>
      <c r="R10" s="47">
        <f>IF(AND('Cement Data'!$B$14&gt;=$A10,'Cement Data'!$B$14&lt;$B10),'Cement Data'!Q$290,0)</f>
        <v>0</v>
      </c>
      <c r="S10" s="47">
        <f>IF(AND('Cement Data'!$B$14&gt;=$A10,'Cement Data'!$B$14&lt;$B10),'Cement Data'!R$290,0)</f>
        <v>0</v>
      </c>
      <c r="T10" s="47">
        <f>IF(AND('Cement Data'!$B$14&gt;=$A10,'Cement Data'!$B$14&lt;$B10),'Cement Data'!S$290,0)</f>
        <v>0</v>
      </c>
      <c r="U10" s="47">
        <f>IF(AND('Cement Data'!$B$14&gt;=$A10,'Cement Data'!$B$14&lt;$B10),'Cement Data'!T$290,0)</f>
        <v>0</v>
      </c>
      <c r="V10" s="47">
        <f>IF(AND('Cement Data'!$B$14&gt;=$A10,'Cement Data'!$B$14&lt;$B10),'Cement Data'!U$290,0)</f>
        <v>0</v>
      </c>
      <c r="W10" s="47">
        <f>IF(AND('Cement Data'!$B$14&gt;=$A10,'Cement Data'!$B$14&lt;$B10),'Cement Data'!V$290,0)</f>
        <v>0</v>
      </c>
      <c r="X10" s="47">
        <f>IF(AND('Cement Data'!$B$14&gt;=$A10,'Cement Data'!$B$14&lt;$B10),'Cement Data'!W$290,0)</f>
        <v>0</v>
      </c>
      <c r="Y10" s="47">
        <f>IF(AND('Cement Data'!$B$14&gt;=$A10,'Cement Data'!$B$14&lt;$B10),'Cement Data'!X$290,0)</f>
        <v>0</v>
      </c>
      <c r="Z10" s="47">
        <f>IF(AND('Cement Data'!$B$14&gt;=$A10,'Cement Data'!$B$14&lt;$B10),'Cement Data'!Y$290,0)</f>
        <v>0</v>
      </c>
      <c r="AA10" s="47">
        <f>IF(AND('Cement Data'!$B$14&gt;=$A10,'Cement Data'!$B$14&lt;$B10),'Cement Data'!Z$290,0)</f>
        <v>0</v>
      </c>
      <c r="AB10" s="47">
        <f>IF(AND('Cement Data'!$B$14&gt;=$A10,'Cement Data'!$B$14&lt;$B10),'Cement Data'!AA$290,0)</f>
        <v>0</v>
      </c>
      <c r="AC10" s="47">
        <f>IF(AND('Cement Data'!$B$14&gt;=$A10,'Cement Data'!$B$14&lt;$B10),'Cement Data'!AB$290,0)</f>
        <v>0</v>
      </c>
      <c r="AD10" s="47">
        <f>IF(AND('Cement Data'!$B$14&gt;=$A10,'Cement Data'!$B$14&lt;$B10),'Cement Data'!AC$290,0)</f>
        <v>0</v>
      </c>
      <c r="AE10" s="47">
        <f>IF(AND('Cement Data'!$B$14&gt;=$A10,'Cement Data'!$B$14&lt;$B10),'Cement Data'!AD$290,0)</f>
        <v>0</v>
      </c>
      <c r="AF10" s="47">
        <f>IF(AND('Cement Data'!$B$14&gt;=$A10,'Cement Data'!$B$14&lt;$B10),'Cement Data'!AE$290,0)</f>
        <v>0</v>
      </c>
      <c r="AG10" s="47">
        <f>IF(AND('Cement Data'!$B$14&gt;=$A10,'Cement Data'!$B$14&lt;$B10),'Cement Data'!AF$290,0)</f>
        <v>0</v>
      </c>
      <c r="AH10" s="47">
        <f>IF(AND('Cement Data'!$B$14&gt;=$A10,'Cement Data'!$B$14&lt;$B10),'Cement Data'!AG$290,0)</f>
        <v>0</v>
      </c>
      <c r="AI10" s="47">
        <f>IF(AND('Cement Data'!$B$14&gt;=$A10,'Cement Data'!$B$14&lt;$B10),'Cement Data'!AH$290,0)</f>
        <v>0</v>
      </c>
      <c r="AJ10" s="47">
        <f>IF(AND('Cement Data'!$B$14&gt;=$A10,'Cement Data'!$B$14&lt;$B10),'Cement Data'!AI$290,0)</f>
        <v>0</v>
      </c>
      <c r="AK10" s="47">
        <f>IF(AND('Cement Data'!$B$14&gt;=$A10,'Cement Data'!$B$14&lt;$B10),'Cement Data'!AJ$290,0)</f>
        <v>0</v>
      </c>
      <c r="AL10" s="47">
        <f>IF(AND('Cement Data'!$B$14&gt;=$A10,'Cement Data'!$B$14&lt;$B10),'Cement Data'!AK$290,0)</f>
        <v>0</v>
      </c>
    </row>
    <row r="11" spans="1:38" x14ac:dyDescent="0.45">
      <c r="A11" s="12">
        <f t="shared" si="1"/>
        <v>-750</v>
      </c>
      <c r="B11" s="11">
        <f t="shared" si="0"/>
        <v>-700</v>
      </c>
      <c r="C11" s="47">
        <f>IF(AND('Cement Data'!$B$14&gt;=$A11,'Cement Data'!$B$14&lt;$B11),'Cement Data'!B$290,0)</f>
        <v>0</v>
      </c>
      <c r="D11" s="47">
        <f>IF(AND('Cement Data'!$B$14&gt;=$A11,'Cement Data'!$B$14&lt;$B11),'Cement Data'!C$290,0)</f>
        <v>0</v>
      </c>
      <c r="E11" s="47">
        <f>IF(AND('Cement Data'!$B$14&gt;=$A11,'Cement Data'!$B$14&lt;$B11),'Cement Data'!D$290,0)</f>
        <v>0</v>
      </c>
      <c r="F11" s="47">
        <f>IF(AND('Cement Data'!$B$14&gt;=$A11,'Cement Data'!$B$14&lt;$B11),'Cement Data'!E$290,0)</f>
        <v>0</v>
      </c>
      <c r="G11" s="47">
        <f>IF(AND('Cement Data'!$B$14&gt;=$A11,'Cement Data'!$B$14&lt;$B11),'Cement Data'!F$290,0)</f>
        <v>0</v>
      </c>
      <c r="H11" s="47">
        <f>IF(AND('Cement Data'!$B$14&gt;=$A11,'Cement Data'!$B$14&lt;$B11),'Cement Data'!G$290,0)</f>
        <v>0</v>
      </c>
      <c r="I11" s="47">
        <f>IF(AND('Cement Data'!$B$14&gt;=$A11,'Cement Data'!$B$14&lt;$B11),'Cement Data'!H$290,0)</f>
        <v>0</v>
      </c>
      <c r="J11" s="47">
        <f>IF(AND('Cement Data'!$B$14&gt;=$A11,'Cement Data'!$B$14&lt;$B11),'Cement Data'!I$290,0)</f>
        <v>0</v>
      </c>
      <c r="K11" s="47">
        <f>IF(AND('Cement Data'!$B$14&gt;=$A11,'Cement Data'!$B$14&lt;$B11),'Cement Data'!J$290,0)</f>
        <v>0</v>
      </c>
      <c r="L11" s="47">
        <f>IF(AND('Cement Data'!$B$14&gt;=$A11,'Cement Data'!$B$14&lt;$B11),'Cement Data'!K$290,0)</f>
        <v>0</v>
      </c>
      <c r="M11" s="47">
        <f>IF(AND('Cement Data'!$B$14&gt;=$A11,'Cement Data'!$B$14&lt;$B11),'Cement Data'!L$290,0)</f>
        <v>0</v>
      </c>
      <c r="N11" s="47">
        <f>IF(AND('Cement Data'!$B$14&gt;=$A11,'Cement Data'!$B$14&lt;$B11),'Cement Data'!M$290,0)</f>
        <v>0</v>
      </c>
      <c r="O11" s="47">
        <f>IF(AND('Cement Data'!$B$14&gt;=$A11,'Cement Data'!$B$14&lt;$B11),'Cement Data'!N$290,0)</f>
        <v>0</v>
      </c>
      <c r="P11" s="47">
        <f>IF(AND('Cement Data'!$B$14&gt;=$A11,'Cement Data'!$B$14&lt;$B11),'Cement Data'!O$290,0)</f>
        <v>0</v>
      </c>
      <c r="Q11" s="47">
        <f>IF(AND('Cement Data'!$B$14&gt;=$A11,'Cement Data'!$B$14&lt;$B11),'Cement Data'!P$290,0)</f>
        <v>0</v>
      </c>
      <c r="R11" s="47">
        <f>IF(AND('Cement Data'!$B$14&gt;=$A11,'Cement Data'!$B$14&lt;$B11),'Cement Data'!Q$290,0)</f>
        <v>0</v>
      </c>
      <c r="S11" s="47">
        <f>IF(AND('Cement Data'!$B$14&gt;=$A11,'Cement Data'!$B$14&lt;$B11),'Cement Data'!R$290,0)</f>
        <v>0</v>
      </c>
      <c r="T11" s="47">
        <f>IF(AND('Cement Data'!$B$14&gt;=$A11,'Cement Data'!$B$14&lt;$B11),'Cement Data'!S$290,0)</f>
        <v>0</v>
      </c>
      <c r="U11" s="47">
        <f>IF(AND('Cement Data'!$B$14&gt;=$A11,'Cement Data'!$B$14&lt;$B11),'Cement Data'!T$290,0)</f>
        <v>0</v>
      </c>
      <c r="V11" s="47">
        <f>IF(AND('Cement Data'!$B$14&gt;=$A11,'Cement Data'!$B$14&lt;$B11),'Cement Data'!U$290,0)</f>
        <v>0</v>
      </c>
      <c r="W11" s="47">
        <f>IF(AND('Cement Data'!$B$14&gt;=$A11,'Cement Data'!$B$14&lt;$B11),'Cement Data'!V$290,0)</f>
        <v>0</v>
      </c>
      <c r="X11" s="47">
        <f>IF(AND('Cement Data'!$B$14&gt;=$A11,'Cement Data'!$B$14&lt;$B11),'Cement Data'!W$290,0)</f>
        <v>0</v>
      </c>
      <c r="Y11" s="47">
        <f>IF(AND('Cement Data'!$B$14&gt;=$A11,'Cement Data'!$B$14&lt;$B11),'Cement Data'!X$290,0)</f>
        <v>0</v>
      </c>
      <c r="Z11" s="47">
        <f>IF(AND('Cement Data'!$B$14&gt;=$A11,'Cement Data'!$B$14&lt;$B11),'Cement Data'!Y$290,0)</f>
        <v>0</v>
      </c>
      <c r="AA11" s="47">
        <f>IF(AND('Cement Data'!$B$14&gt;=$A11,'Cement Data'!$B$14&lt;$B11),'Cement Data'!Z$290,0)</f>
        <v>0</v>
      </c>
      <c r="AB11" s="47">
        <f>IF(AND('Cement Data'!$B$14&gt;=$A11,'Cement Data'!$B$14&lt;$B11),'Cement Data'!AA$290,0)</f>
        <v>0</v>
      </c>
      <c r="AC11" s="47">
        <f>IF(AND('Cement Data'!$B$14&gt;=$A11,'Cement Data'!$B$14&lt;$B11),'Cement Data'!AB$290,0)</f>
        <v>0</v>
      </c>
      <c r="AD11" s="47">
        <f>IF(AND('Cement Data'!$B$14&gt;=$A11,'Cement Data'!$B$14&lt;$B11),'Cement Data'!AC$290,0)</f>
        <v>0</v>
      </c>
      <c r="AE11" s="47">
        <f>IF(AND('Cement Data'!$B$14&gt;=$A11,'Cement Data'!$B$14&lt;$B11),'Cement Data'!AD$290,0)</f>
        <v>0</v>
      </c>
      <c r="AF11" s="47">
        <f>IF(AND('Cement Data'!$B$14&gt;=$A11,'Cement Data'!$B$14&lt;$B11),'Cement Data'!AE$290,0)</f>
        <v>0</v>
      </c>
      <c r="AG11" s="47">
        <f>IF(AND('Cement Data'!$B$14&gt;=$A11,'Cement Data'!$B$14&lt;$B11),'Cement Data'!AF$290,0)</f>
        <v>0</v>
      </c>
      <c r="AH11" s="47">
        <f>IF(AND('Cement Data'!$B$14&gt;=$A11,'Cement Data'!$B$14&lt;$B11),'Cement Data'!AG$290,0)</f>
        <v>0</v>
      </c>
      <c r="AI11" s="47">
        <f>IF(AND('Cement Data'!$B$14&gt;=$A11,'Cement Data'!$B$14&lt;$B11),'Cement Data'!AH$290,0)</f>
        <v>0</v>
      </c>
      <c r="AJ11" s="47">
        <f>IF(AND('Cement Data'!$B$14&gt;=$A11,'Cement Data'!$B$14&lt;$B11),'Cement Data'!AI$290,0)</f>
        <v>0</v>
      </c>
      <c r="AK11" s="47">
        <f>IF(AND('Cement Data'!$B$14&gt;=$A11,'Cement Data'!$B$14&lt;$B11),'Cement Data'!AJ$290,0)</f>
        <v>0</v>
      </c>
      <c r="AL11" s="47">
        <f>IF(AND('Cement Data'!$B$14&gt;=$A11,'Cement Data'!$B$14&lt;$B11),'Cement Data'!AK$290,0)</f>
        <v>0</v>
      </c>
    </row>
    <row r="12" spans="1:38" x14ac:dyDescent="0.45">
      <c r="A12" s="12">
        <f t="shared" si="1"/>
        <v>-700</v>
      </c>
      <c r="B12" s="11">
        <f t="shared" si="0"/>
        <v>-650</v>
      </c>
      <c r="C12" s="47">
        <f>IF(AND('Cement Data'!$B$14&gt;=$A12,'Cement Data'!$B$14&lt;$B12),'Cement Data'!B$290,0)</f>
        <v>0</v>
      </c>
      <c r="D12" s="47">
        <f>IF(AND('Cement Data'!$B$14&gt;=$A12,'Cement Data'!$B$14&lt;$B12),'Cement Data'!C$290,0)</f>
        <v>0</v>
      </c>
      <c r="E12" s="47">
        <f>IF(AND('Cement Data'!$B$14&gt;=$A12,'Cement Data'!$B$14&lt;$B12),'Cement Data'!D$290,0)</f>
        <v>0</v>
      </c>
      <c r="F12" s="47">
        <f>IF(AND('Cement Data'!$B$14&gt;=$A12,'Cement Data'!$B$14&lt;$B12),'Cement Data'!E$290,0)</f>
        <v>0</v>
      </c>
      <c r="G12" s="47">
        <f>IF(AND('Cement Data'!$B$14&gt;=$A12,'Cement Data'!$B$14&lt;$B12),'Cement Data'!F$290,0)</f>
        <v>0</v>
      </c>
      <c r="H12" s="47">
        <f>IF(AND('Cement Data'!$B$14&gt;=$A12,'Cement Data'!$B$14&lt;$B12),'Cement Data'!G$290,0)</f>
        <v>0</v>
      </c>
      <c r="I12" s="47">
        <f>IF(AND('Cement Data'!$B$14&gt;=$A12,'Cement Data'!$B$14&lt;$B12),'Cement Data'!H$290,0)</f>
        <v>0</v>
      </c>
      <c r="J12" s="47">
        <f>IF(AND('Cement Data'!$B$14&gt;=$A12,'Cement Data'!$B$14&lt;$B12),'Cement Data'!I$290,0)</f>
        <v>0</v>
      </c>
      <c r="K12" s="47">
        <f>IF(AND('Cement Data'!$B$14&gt;=$A12,'Cement Data'!$B$14&lt;$B12),'Cement Data'!J$290,0)</f>
        <v>0</v>
      </c>
      <c r="L12" s="47">
        <f>IF(AND('Cement Data'!$B$14&gt;=$A12,'Cement Data'!$B$14&lt;$B12),'Cement Data'!K$290,0)</f>
        <v>0</v>
      </c>
      <c r="M12" s="47">
        <f>IF(AND('Cement Data'!$B$14&gt;=$A12,'Cement Data'!$B$14&lt;$B12),'Cement Data'!L$290,0)</f>
        <v>0</v>
      </c>
      <c r="N12" s="47">
        <f>IF(AND('Cement Data'!$B$14&gt;=$A12,'Cement Data'!$B$14&lt;$B12),'Cement Data'!M$290,0)</f>
        <v>0</v>
      </c>
      <c r="O12" s="47">
        <f>IF(AND('Cement Data'!$B$14&gt;=$A12,'Cement Data'!$B$14&lt;$B12),'Cement Data'!N$290,0)</f>
        <v>0</v>
      </c>
      <c r="P12" s="47">
        <f>IF(AND('Cement Data'!$B$14&gt;=$A12,'Cement Data'!$B$14&lt;$B12),'Cement Data'!O$290,0)</f>
        <v>0</v>
      </c>
      <c r="Q12" s="47">
        <f>IF(AND('Cement Data'!$B$14&gt;=$A12,'Cement Data'!$B$14&lt;$B12),'Cement Data'!P$290,0)</f>
        <v>0</v>
      </c>
      <c r="R12" s="47">
        <f>IF(AND('Cement Data'!$B$14&gt;=$A12,'Cement Data'!$B$14&lt;$B12),'Cement Data'!Q$290,0)</f>
        <v>0</v>
      </c>
      <c r="S12" s="47">
        <f>IF(AND('Cement Data'!$B$14&gt;=$A12,'Cement Data'!$B$14&lt;$B12),'Cement Data'!R$290,0)</f>
        <v>0</v>
      </c>
      <c r="T12" s="47">
        <f>IF(AND('Cement Data'!$B$14&gt;=$A12,'Cement Data'!$B$14&lt;$B12),'Cement Data'!S$290,0)</f>
        <v>0</v>
      </c>
      <c r="U12" s="47">
        <f>IF(AND('Cement Data'!$B$14&gt;=$A12,'Cement Data'!$B$14&lt;$B12),'Cement Data'!T$290,0)</f>
        <v>0</v>
      </c>
      <c r="V12" s="47">
        <f>IF(AND('Cement Data'!$B$14&gt;=$A12,'Cement Data'!$B$14&lt;$B12),'Cement Data'!U$290,0)</f>
        <v>0</v>
      </c>
      <c r="W12" s="47">
        <f>IF(AND('Cement Data'!$B$14&gt;=$A12,'Cement Data'!$B$14&lt;$B12),'Cement Data'!V$290,0)</f>
        <v>0</v>
      </c>
      <c r="X12" s="47">
        <f>IF(AND('Cement Data'!$B$14&gt;=$A12,'Cement Data'!$B$14&lt;$B12),'Cement Data'!W$290,0)</f>
        <v>0</v>
      </c>
      <c r="Y12" s="47">
        <f>IF(AND('Cement Data'!$B$14&gt;=$A12,'Cement Data'!$B$14&lt;$B12),'Cement Data'!X$290,0)</f>
        <v>0</v>
      </c>
      <c r="Z12" s="47">
        <f>IF(AND('Cement Data'!$B$14&gt;=$A12,'Cement Data'!$B$14&lt;$B12),'Cement Data'!Y$290,0)</f>
        <v>0</v>
      </c>
      <c r="AA12" s="47">
        <f>IF(AND('Cement Data'!$B$14&gt;=$A12,'Cement Data'!$B$14&lt;$B12),'Cement Data'!Z$290,0)</f>
        <v>0</v>
      </c>
      <c r="AB12" s="47">
        <f>IF(AND('Cement Data'!$B$14&gt;=$A12,'Cement Data'!$B$14&lt;$B12),'Cement Data'!AA$290,0)</f>
        <v>0</v>
      </c>
      <c r="AC12" s="47">
        <f>IF(AND('Cement Data'!$B$14&gt;=$A12,'Cement Data'!$B$14&lt;$B12),'Cement Data'!AB$290,0)</f>
        <v>0</v>
      </c>
      <c r="AD12" s="47">
        <f>IF(AND('Cement Data'!$B$14&gt;=$A12,'Cement Data'!$B$14&lt;$B12),'Cement Data'!AC$290,0)</f>
        <v>0</v>
      </c>
      <c r="AE12" s="47">
        <f>IF(AND('Cement Data'!$B$14&gt;=$A12,'Cement Data'!$B$14&lt;$B12),'Cement Data'!AD$290,0)</f>
        <v>0</v>
      </c>
      <c r="AF12" s="47">
        <f>IF(AND('Cement Data'!$B$14&gt;=$A12,'Cement Data'!$B$14&lt;$B12),'Cement Data'!AE$290,0)</f>
        <v>0</v>
      </c>
      <c r="AG12" s="47">
        <f>IF(AND('Cement Data'!$B$14&gt;=$A12,'Cement Data'!$B$14&lt;$B12),'Cement Data'!AF$290,0)</f>
        <v>0</v>
      </c>
      <c r="AH12" s="47">
        <f>IF(AND('Cement Data'!$B$14&gt;=$A12,'Cement Data'!$B$14&lt;$B12),'Cement Data'!AG$290,0)</f>
        <v>0</v>
      </c>
      <c r="AI12" s="47">
        <f>IF(AND('Cement Data'!$B$14&gt;=$A12,'Cement Data'!$B$14&lt;$B12),'Cement Data'!AH$290,0)</f>
        <v>0</v>
      </c>
      <c r="AJ12" s="47">
        <f>IF(AND('Cement Data'!$B$14&gt;=$A12,'Cement Data'!$B$14&lt;$B12),'Cement Data'!AI$290,0)</f>
        <v>0</v>
      </c>
      <c r="AK12" s="47">
        <f>IF(AND('Cement Data'!$B$14&gt;=$A12,'Cement Data'!$B$14&lt;$B12),'Cement Data'!AJ$290,0)</f>
        <v>0</v>
      </c>
      <c r="AL12" s="47">
        <f>IF(AND('Cement Data'!$B$14&gt;=$A12,'Cement Data'!$B$14&lt;$B12),'Cement Data'!AK$290,0)</f>
        <v>0</v>
      </c>
    </row>
    <row r="13" spans="1:38" x14ac:dyDescent="0.45">
      <c r="A13" s="12">
        <f t="shared" si="1"/>
        <v>-650</v>
      </c>
      <c r="B13" s="11">
        <f t="shared" si="0"/>
        <v>-600</v>
      </c>
      <c r="C13" s="47">
        <f>IF(AND('Cement Data'!$B$14&gt;=$A13,'Cement Data'!$B$14&lt;$B13),'Cement Data'!B$290,0)</f>
        <v>0</v>
      </c>
      <c r="D13" s="47">
        <f>IF(AND('Cement Data'!$B$14&gt;=$A13,'Cement Data'!$B$14&lt;$B13),'Cement Data'!C$290,0)</f>
        <v>0</v>
      </c>
      <c r="E13" s="47">
        <f>IF(AND('Cement Data'!$B$14&gt;=$A13,'Cement Data'!$B$14&lt;$B13),'Cement Data'!D$290,0)</f>
        <v>0</v>
      </c>
      <c r="F13" s="47">
        <f>IF(AND('Cement Data'!$B$14&gt;=$A13,'Cement Data'!$B$14&lt;$B13),'Cement Data'!E$290,0)</f>
        <v>0</v>
      </c>
      <c r="G13" s="47">
        <f>IF(AND('Cement Data'!$B$14&gt;=$A13,'Cement Data'!$B$14&lt;$B13),'Cement Data'!F$290,0)</f>
        <v>0</v>
      </c>
      <c r="H13" s="47">
        <f>IF(AND('Cement Data'!$B$14&gt;=$A13,'Cement Data'!$B$14&lt;$B13),'Cement Data'!G$290,0)</f>
        <v>0</v>
      </c>
      <c r="I13" s="47">
        <f>IF(AND('Cement Data'!$B$14&gt;=$A13,'Cement Data'!$B$14&lt;$B13),'Cement Data'!H$290,0)</f>
        <v>0</v>
      </c>
      <c r="J13" s="47">
        <f>IF(AND('Cement Data'!$B$14&gt;=$A13,'Cement Data'!$B$14&lt;$B13),'Cement Data'!I$290,0)</f>
        <v>0</v>
      </c>
      <c r="K13" s="47">
        <f>IF(AND('Cement Data'!$B$14&gt;=$A13,'Cement Data'!$B$14&lt;$B13),'Cement Data'!J$290,0)</f>
        <v>0</v>
      </c>
      <c r="L13" s="47">
        <f>IF(AND('Cement Data'!$B$14&gt;=$A13,'Cement Data'!$B$14&lt;$B13),'Cement Data'!K$290,0)</f>
        <v>0</v>
      </c>
      <c r="M13" s="47">
        <f>IF(AND('Cement Data'!$B$14&gt;=$A13,'Cement Data'!$B$14&lt;$B13),'Cement Data'!L$290,0)</f>
        <v>0</v>
      </c>
      <c r="N13" s="47">
        <f>IF(AND('Cement Data'!$B$14&gt;=$A13,'Cement Data'!$B$14&lt;$B13),'Cement Data'!M$290,0)</f>
        <v>0</v>
      </c>
      <c r="O13" s="47">
        <f>IF(AND('Cement Data'!$B$14&gt;=$A13,'Cement Data'!$B$14&lt;$B13),'Cement Data'!N$290,0)</f>
        <v>0</v>
      </c>
      <c r="P13" s="47">
        <f>IF(AND('Cement Data'!$B$14&gt;=$A13,'Cement Data'!$B$14&lt;$B13),'Cement Data'!O$290,0)</f>
        <v>0</v>
      </c>
      <c r="Q13" s="47">
        <f>IF(AND('Cement Data'!$B$14&gt;=$A13,'Cement Data'!$B$14&lt;$B13),'Cement Data'!P$290,0)</f>
        <v>0</v>
      </c>
      <c r="R13" s="47">
        <f>IF(AND('Cement Data'!$B$14&gt;=$A13,'Cement Data'!$B$14&lt;$B13),'Cement Data'!Q$290,0)</f>
        <v>0</v>
      </c>
      <c r="S13" s="47">
        <f>IF(AND('Cement Data'!$B$14&gt;=$A13,'Cement Data'!$B$14&lt;$B13),'Cement Data'!R$290,0)</f>
        <v>0</v>
      </c>
      <c r="T13" s="47">
        <f>IF(AND('Cement Data'!$B$14&gt;=$A13,'Cement Data'!$B$14&lt;$B13),'Cement Data'!S$290,0)</f>
        <v>0</v>
      </c>
      <c r="U13" s="47">
        <f>IF(AND('Cement Data'!$B$14&gt;=$A13,'Cement Data'!$B$14&lt;$B13),'Cement Data'!T$290,0)</f>
        <v>0</v>
      </c>
      <c r="V13" s="47">
        <f>IF(AND('Cement Data'!$B$14&gt;=$A13,'Cement Data'!$B$14&lt;$B13),'Cement Data'!U$290,0)</f>
        <v>0</v>
      </c>
      <c r="W13" s="47">
        <f>IF(AND('Cement Data'!$B$14&gt;=$A13,'Cement Data'!$B$14&lt;$B13),'Cement Data'!V$290,0)</f>
        <v>0</v>
      </c>
      <c r="X13" s="47">
        <f>IF(AND('Cement Data'!$B$14&gt;=$A13,'Cement Data'!$B$14&lt;$B13),'Cement Data'!W$290,0)</f>
        <v>0</v>
      </c>
      <c r="Y13" s="47">
        <f>IF(AND('Cement Data'!$B$14&gt;=$A13,'Cement Data'!$B$14&lt;$B13),'Cement Data'!X$290,0)</f>
        <v>0</v>
      </c>
      <c r="Z13" s="47">
        <f>IF(AND('Cement Data'!$B$14&gt;=$A13,'Cement Data'!$B$14&lt;$B13),'Cement Data'!Y$290,0)</f>
        <v>0</v>
      </c>
      <c r="AA13" s="47">
        <f>IF(AND('Cement Data'!$B$14&gt;=$A13,'Cement Data'!$B$14&lt;$B13),'Cement Data'!Z$290,0)</f>
        <v>0</v>
      </c>
      <c r="AB13" s="47">
        <f>IF(AND('Cement Data'!$B$14&gt;=$A13,'Cement Data'!$B$14&lt;$B13),'Cement Data'!AA$290,0)</f>
        <v>0</v>
      </c>
      <c r="AC13" s="47">
        <f>IF(AND('Cement Data'!$B$14&gt;=$A13,'Cement Data'!$B$14&lt;$B13),'Cement Data'!AB$290,0)</f>
        <v>0</v>
      </c>
      <c r="AD13" s="47">
        <f>IF(AND('Cement Data'!$B$14&gt;=$A13,'Cement Data'!$B$14&lt;$B13),'Cement Data'!AC$290,0)</f>
        <v>0</v>
      </c>
      <c r="AE13" s="47">
        <f>IF(AND('Cement Data'!$B$14&gt;=$A13,'Cement Data'!$B$14&lt;$B13),'Cement Data'!AD$290,0)</f>
        <v>0</v>
      </c>
      <c r="AF13" s="47">
        <f>IF(AND('Cement Data'!$B$14&gt;=$A13,'Cement Data'!$B$14&lt;$B13),'Cement Data'!AE$290,0)</f>
        <v>0</v>
      </c>
      <c r="AG13" s="47">
        <f>IF(AND('Cement Data'!$B$14&gt;=$A13,'Cement Data'!$B$14&lt;$B13),'Cement Data'!AF$290,0)</f>
        <v>0</v>
      </c>
      <c r="AH13" s="47">
        <f>IF(AND('Cement Data'!$B$14&gt;=$A13,'Cement Data'!$B$14&lt;$B13),'Cement Data'!AG$290,0)</f>
        <v>0</v>
      </c>
      <c r="AI13" s="47">
        <f>IF(AND('Cement Data'!$B$14&gt;=$A13,'Cement Data'!$B$14&lt;$B13),'Cement Data'!AH$290,0)</f>
        <v>0</v>
      </c>
      <c r="AJ13" s="47">
        <f>IF(AND('Cement Data'!$B$14&gt;=$A13,'Cement Data'!$B$14&lt;$B13),'Cement Data'!AI$290,0)</f>
        <v>0</v>
      </c>
      <c r="AK13" s="47">
        <f>IF(AND('Cement Data'!$B$14&gt;=$A13,'Cement Data'!$B$14&lt;$B13),'Cement Data'!AJ$290,0)</f>
        <v>0</v>
      </c>
      <c r="AL13" s="47">
        <f>IF(AND('Cement Data'!$B$14&gt;=$A13,'Cement Data'!$B$14&lt;$B13),'Cement Data'!AK$290,0)</f>
        <v>0</v>
      </c>
    </row>
    <row r="14" spans="1:38" x14ac:dyDescent="0.45">
      <c r="A14" s="12">
        <f t="shared" si="1"/>
        <v>-600</v>
      </c>
      <c r="B14" s="11">
        <f t="shared" si="0"/>
        <v>-550</v>
      </c>
      <c r="C14" s="47">
        <f>IF(AND('Cement Data'!$B$14&gt;=$A14,'Cement Data'!$B$14&lt;$B14),'Cement Data'!B$290,0)</f>
        <v>0</v>
      </c>
      <c r="D14" s="47">
        <f>IF(AND('Cement Data'!$B$14&gt;=$A14,'Cement Data'!$B$14&lt;$B14),'Cement Data'!C$290,0)</f>
        <v>0</v>
      </c>
      <c r="E14" s="47">
        <f>IF(AND('Cement Data'!$B$14&gt;=$A14,'Cement Data'!$B$14&lt;$B14),'Cement Data'!D$290,0)</f>
        <v>0</v>
      </c>
      <c r="F14" s="47">
        <f>IF(AND('Cement Data'!$B$14&gt;=$A14,'Cement Data'!$B$14&lt;$B14),'Cement Data'!E$290,0)</f>
        <v>0</v>
      </c>
      <c r="G14" s="47">
        <f>IF(AND('Cement Data'!$B$14&gt;=$A14,'Cement Data'!$B$14&lt;$B14),'Cement Data'!F$290,0)</f>
        <v>0</v>
      </c>
      <c r="H14" s="47">
        <f>IF(AND('Cement Data'!$B$14&gt;=$A14,'Cement Data'!$B$14&lt;$B14),'Cement Data'!G$290,0)</f>
        <v>0</v>
      </c>
      <c r="I14" s="47">
        <f>IF(AND('Cement Data'!$B$14&gt;=$A14,'Cement Data'!$B$14&lt;$B14),'Cement Data'!H$290,0)</f>
        <v>0</v>
      </c>
      <c r="J14" s="47">
        <f>IF(AND('Cement Data'!$B$14&gt;=$A14,'Cement Data'!$B$14&lt;$B14),'Cement Data'!I$290,0)</f>
        <v>0</v>
      </c>
      <c r="K14" s="47">
        <f>IF(AND('Cement Data'!$B$14&gt;=$A14,'Cement Data'!$B$14&lt;$B14),'Cement Data'!J$290,0)</f>
        <v>0</v>
      </c>
      <c r="L14" s="47">
        <f>IF(AND('Cement Data'!$B$14&gt;=$A14,'Cement Data'!$B$14&lt;$B14),'Cement Data'!K$290,0)</f>
        <v>0</v>
      </c>
      <c r="M14" s="47">
        <f>IF(AND('Cement Data'!$B$14&gt;=$A14,'Cement Data'!$B$14&lt;$B14),'Cement Data'!L$290,0)</f>
        <v>0</v>
      </c>
      <c r="N14" s="47">
        <f>IF(AND('Cement Data'!$B$14&gt;=$A14,'Cement Data'!$B$14&lt;$B14),'Cement Data'!M$290,0)</f>
        <v>0</v>
      </c>
      <c r="O14" s="47">
        <f>IF(AND('Cement Data'!$B$14&gt;=$A14,'Cement Data'!$B$14&lt;$B14),'Cement Data'!N$290,0)</f>
        <v>0</v>
      </c>
      <c r="P14" s="47">
        <f>IF(AND('Cement Data'!$B$14&gt;=$A14,'Cement Data'!$B$14&lt;$B14),'Cement Data'!O$290,0)</f>
        <v>0</v>
      </c>
      <c r="Q14" s="47">
        <f>IF(AND('Cement Data'!$B$14&gt;=$A14,'Cement Data'!$B$14&lt;$B14),'Cement Data'!P$290,0)</f>
        <v>0</v>
      </c>
      <c r="R14" s="47">
        <f>IF(AND('Cement Data'!$B$14&gt;=$A14,'Cement Data'!$B$14&lt;$B14),'Cement Data'!Q$290,0)</f>
        <v>0</v>
      </c>
      <c r="S14" s="47">
        <f>IF(AND('Cement Data'!$B$14&gt;=$A14,'Cement Data'!$B$14&lt;$B14),'Cement Data'!R$290,0)</f>
        <v>0</v>
      </c>
      <c r="T14" s="47">
        <f>IF(AND('Cement Data'!$B$14&gt;=$A14,'Cement Data'!$B$14&lt;$B14),'Cement Data'!S$290,0)</f>
        <v>0</v>
      </c>
      <c r="U14" s="47">
        <f>IF(AND('Cement Data'!$B$14&gt;=$A14,'Cement Data'!$B$14&lt;$B14),'Cement Data'!T$290,0)</f>
        <v>0</v>
      </c>
      <c r="V14" s="47">
        <f>IF(AND('Cement Data'!$B$14&gt;=$A14,'Cement Data'!$B$14&lt;$B14),'Cement Data'!U$290,0)</f>
        <v>0</v>
      </c>
      <c r="W14" s="47">
        <f>IF(AND('Cement Data'!$B$14&gt;=$A14,'Cement Data'!$B$14&lt;$B14),'Cement Data'!V$290,0)</f>
        <v>0</v>
      </c>
      <c r="X14" s="47">
        <f>IF(AND('Cement Data'!$B$14&gt;=$A14,'Cement Data'!$B$14&lt;$B14),'Cement Data'!W$290,0)</f>
        <v>0</v>
      </c>
      <c r="Y14" s="47">
        <f>IF(AND('Cement Data'!$B$14&gt;=$A14,'Cement Data'!$B$14&lt;$B14),'Cement Data'!X$290,0)</f>
        <v>0</v>
      </c>
      <c r="Z14" s="47">
        <f>IF(AND('Cement Data'!$B$14&gt;=$A14,'Cement Data'!$B$14&lt;$B14),'Cement Data'!Y$290,0)</f>
        <v>0</v>
      </c>
      <c r="AA14" s="47">
        <f>IF(AND('Cement Data'!$B$14&gt;=$A14,'Cement Data'!$B$14&lt;$B14),'Cement Data'!Z$290,0)</f>
        <v>0</v>
      </c>
      <c r="AB14" s="47">
        <f>IF(AND('Cement Data'!$B$14&gt;=$A14,'Cement Data'!$B$14&lt;$B14),'Cement Data'!AA$290,0)</f>
        <v>0</v>
      </c>
      <c r="AC14" s="47">
        <f>IF(AND('Cement Data'!$B$14&gt;=$A14,'Cement Data'!$B$14&lt;$B14),'Cement Data'!AB$290,0)</f>
        <v>0</v>
      </c>
      <c r="AD14" s="47">
        <f>IF(AND('Cement Data'!$B$14&gt;=$A14,'Cement Data'!$B$14&lt;$B14),'Cement Data'!AC$290,0)</f>
        <v>0</v>
      </c>
      <c r="AE14" s="47">
        <f>IF(AND('Cement Data'!$B$14&gt;=$A14,'Cement Data'!$B$14&lt;$B14),'Cement Data'!AD$290,0)</f>
        <v>0</v>
      </c>
      <c r="AF14" s="47">
        <f>IF(AND('Cement Data'!$B$14&gt;=$A14,'Cement Data'!$B$14&lt;$B14),'Cement Data'!AE$290,0)</f>
        <v>0</v>
      </c>
      <c r="AG14" s="47">
        <f>IF(AND('Cement Data'!$B$14&gt;=$A14,'Cement Data'!$B$14&lt;$B14),'Cement Data'!AF$290,0)</f>
        <v>0</v>
      </c>
      <c r="AH14" s="47">
        <f>IF(AND('Cement Data'!$B$14&gt;=$A14,'Cement Data'!$B$14&lt;$B14),'Cement Data'!AG$290,0)</f>
        <v>0</v>
      </c>
      <c r="AI14" s="47">
        <f>IF(AND('Cement Data'!$B$14&gt;=$A14,'Cement Data'!$B$14&lt;$B14),'Cement Data'!AH$290,0)</f>
        <v>0</v>
      </c>
      <c r="AJ14" s="47">
        <f>IF(AND('Cement Data'!$B$14&gt;=$A14,'Cement Data'!$B$14&lt;$B14),'Cement Data'!AI$290,0)</f>
        <v>0</v>
      </c>
      <c r="AK14" s="47">
        <f>IF(AND('Cement Data'!$B$14&gt;=$A14,'Cement Data'!$B$14&lt;$B14),'Cement Data'!AJ$290,0)</f>
        <v>0</v>
      </c>
      <c r="AL14" s="47">
        <f>IF(AND('Cement Data'!$B$14&gt;=$A14,'Cement Data'!$B$14&lt;$B14),'Cement Data'!AK$290,0)</f>
        <v>0</v>
      </c>
    </row>
    <row r="15" spans="1:38" x14ac:dyDescent="0.45">
      <c r="A15" s="12">
        <f t="shared" si="1"/>
        <v>-550</v>
      </c>
      <c r="B15" s="11">
        <f t="shared" si="0"/>
        <v>-500</v>
      </c>
      <c r="C15" s="47">
        <f>IF(AND('Cement Data'!$B$14&gt;=$A15,'Cement Data'!$B$14&lt;$B15),'Cement Data'!B$290,0)</f>
        <v>0</v>
      </c>
      <c r="D15" s="47">
        <f>IF(AND('Cement Data'!$B$14&gt;=$A15,'Cement Data'!$B$14&lt;$B15),'Cement Data'!C$290,0)</f>
        <v>0</v>
      </c>
      <c r="E15" s="47">
        <f>IF(AND('Cement Data'!$B$14&gt;=$A15,'Cement Data'!$B$14&lt;$B15),'Cement Data'!D$290,0)</f>
        <v>0</v>
      </c>
      <c r="F15" s="47">
        <f>IF(AND('Cement Data'!$B$14&gt;=$A15,'Cement Data'!$B$14&lt;$B15),'Cement Data'!E$290,0)</f>
        <v>0</v>
      </c>
      <c r="G15" s="47">
        <f>IF(AND('Cement Data'!$B$14&gt;=$A15,'Cement Data'!$B$14&lt;$B15),'Cement Data'!F$290,0)</f>
        <v>0</v>
      </c>
      <c r="H15" s="47">
        <f>IF(AND('Cement Data'!$B$14&gt;=$A15,'Cement Data'!$B$14&lt;$B15),'Cement Data'!G$290,0)</f>
        <v>0</v>
      </c>
      <c r="I15" s="47">
        <f>IF(AND('Cement Data'!$B$14&gt;=$A15,'Cement Data'!$B$14&lt;$B15),'Cement Data'!H$290,0)</f>
        <v>0</v>
      </c>
      <c r="J15" s="47">
        <f>IF(AND('Cement Data'!$B$14&gt;=$A15,'Cement Data'!$B$14&lt;$B15),'Cement Data'!I$290,0)</f>
        <v>0</v>
      </c>
      <c r="K15" s="47">
        <f>IF(AND('Cement Data'!$B$14&gt;=$A15,'Cement Data'!$B$14&lt;$B15),'Cement Data'!J$290,0)</f>
        <v>0</v>
      </c>
      <c r="L15" s="47">
        <f>IF(AND('Cement Data'!$B$14&gt;=$A15,'Cement Data'!$B$14&lt;$B15),'Cement Data'!K$290,0)</f>
        <v>0</v>
      </c>
      <c r="M15" s="47">
        <f>IF(AND('Cement Data'!$B$14&gt;=$A15,'Cement Data'!$B$14&lt;$B15),'Cement Data'!L$290,0)</f>
        <v>0</v>
      </c>
      <c r="N15" s="47">
        <f>IF(AND('Cement Data'!$B$14&gt;=$A15,'Cement Data'!$B$14&lt;$B15),'Cement Data'!M$290,0)</f>
        <v>0</v>
      </c>
      <c r="O15" s="47">
        <f>IF(AND('Cement Data'!$B$14&gt;=$A15,'Cement Data'!$B$14&lt;$B15),'Cement Data'!N$290,0)</f>
        <v>0</v>
      </c>
      <c r="P15" s="47">
        <f>IF(AND('Cement Data'!$B$14&gt;=$A15,'Cement Data'!$B$14&lt;$B15),'Cement Data'!O$290,0)</f>
        <v>0</v>
      </c>
      <c r="Q15" s="47">
        <f>IF(AND('Cement Data'!$B$14&gt;=$A15,'Cement Data'!$B$14&lt;$B15),'Cement Data'!P$290,0)</f>
        <v>0</v>
      </c>
      <c r="R15" s="47">
        <f>IF(AND('Cement Data'!$B$14&gt;=$A15,'Cement Data'!$B$14&lt;$B15),'Cement Data'!Q$290,0)</f>
        <v>0</v>
      </c>
      <c r="S15" s="47">
        <f>IF(AND('Cement Data'!$B$14&gt;=$A15,'Cement Data'!$B$14&lt;$B15),'Cement Data'!R$290,0)</f>
        <v>0</v>
      </c>
      <c r="T15" s="47">
        <f>IF(AND('Cement Data'!$B$14&gt;=$A15,'Cement Data'!$B$14&lt;$B15),'Cement Data'!S$290,0)</f>
        <v>0</v>
      </c>
      <c r="U15" s="47">
        <f>IF(AND('Cement Data'!$B$14&gt;=$A15,'Cement Data'!$B$14&lt;$B15),'Cement Data'!T$290,0)</f>
        <v>0</v>
      </c>
      <c r="V15" s="47">
        <f>IF(AND('Cement Data'!$B$14&gt;=$A15,'Cement Data'!$B$14&lt;$B15),'Cement Data'!U$290,0)</f>
        <v>0</v>
      </c>
      <c r="W15" s="47">
        <f>IF(AND('Cement Data'!$B$14&gt;=$A15,'Cement Data'!$B$14&lt;$B15),'Cement Data'!V$290,0)</f>
        <v>0</v>
      </c>
      <c r="X15" s="47">
        <f>IF(AND('Cement Data'!$B$14&gt;=$A15,'Cement Data'!$B$14&lt;$B15),'Cement Data'!W$290,0)</f>
        <v>0</v>
      </c>
      <c r="Y15" s="47">
        <f>IF(AND('Cement Data'!$B$14&gt;=$A15,'Cement Data'!$B$14&lt;$B15),'Cement Data'!X$290,0)</f>
        <v>0</v>
      </c>
      <c r="Z15" s="47">
        <f>IF(AND('Cement Data'!$B$14&gt;=$A15,'Cement Data'!$B$14&lt;$B15),'Cement Data'!Y$290,0)</f>
        <v>0</v>
      </c>
      <c r="AA15" s="47">
        <f>IF(AND('Cement Data'!$B$14&gt;=$A15,'Cement Data'!$B$14&lt;$B15),'Cement Data'!Z$290,0)</f>
        <v>0</v>
      </c>
      <c r="AB15" s="47">
        <f>IF(AND('Cement Data'!$B$14&gt;=$A15,'Cement Data'!$B$14&lt;$B15),'Cement Data'!AA$290,0)</f>
        <v>0</v>
      </c>
      <c r="AC15" s="47">
        <f>IF(AND('Cement Data'!$B$14&gt;=$A15,'Cement Data'!$B$14&lt;$B15),'Cement Data'!AB$290,0)</f>
        <v>0</v>
      </c>
      <c r="AD15" s="47">
        <f>IF(AND('Cement Data'!$B$14&gt;=$A15,'Cement Data'!$B$14&lt;$B15),'Cement Data'!AC$290,0)</f>
        <v>0</v>
      </c>
      <c r="AE15" s="47">
        <f>IF(AND('Cement Data'!$B$14&gt;=$A15,'Cement Data'!$B$14&lt;$B15),'Cement Data'!AD$290,0)</f>
        <v>0</v>
      </c>
      <c r="AF15" s="47">
        <f>IF(AND('Cement Data'!$B$14&gt;=$A15,'Cement Data'!$B$14&lt;$B15),'Cement Data'!AE$290,0)</f>
        <v>0</v>
      </c>
      <c r="AG15" s="47">
        <f>IF(AND('Cement Data'!$B$14&gt;=$A15,'Cement Data'!$B$14&lt;$B15),'Cement Data'!AF$290,0)</f>
        <v>0</v>
      </c>
      <c r="AH15" s="47">
        <f>IF(AND('Cement Data'!$B$14&gt;=$A15,'Cement Data'!$B$14&lt;$B15),'Cement Data'!AG$290,0)</f>
        <v>0</v>
      </c>
      <c r="AI15" s="47">
        <f>IF(AND('Cement Data'!$B$14&gt;=$A15,'Cement Data'!$B$14&lt;$B15),'Cement Data'!AH$290,0)</f>
        <v>0</v>
      </c>
      <c r="AJ15" s="47">
        <f>IF(AND('Cement Data'!$B$14&gt;=$A15,'Cement Data'!$B$14&lt;$B15),'Cement Data'!AI$290,0)</f>
        <v>0</v>
      </c>
      <c r="AK15" s="47">
        <f>IF(AND('Cement Data'!$B$14&gt;=$A15,'Cement Data'!$B$14&lt;$B15),'Cement Data'!AJ$290,0)</f>
        <v>0</v>
      </c>
      <c r="AL15" s="47">
        <f>IF(AND('Cement Data'!$B$14&gt;=$A15,'Cement Data'!$B$14&lt;$B15),'Cement Data'!AK$290,0)</f>
        <v>0</v>
      </c>
    </row>
    <row r="16" spans="1:38" x14ac:dyDescent="0.45">
      <c r="A16" s="12">
        <f t="shared" si="1"/>
        <v>-500</v>
      </c>
      <c r="B16" s="11">
        <f t="shared" si="0"/>
        <v>-450</v>
      </c>
      <c r="C16" s="47">
        <f>IF(AND('Cement Data'!$B$14&gt;=$A16,'Cement Data'!$B$14&lt;$B16),'Cement Data'!B$290,0)</f>
        <v>0</v>
      </c>
      <c r="D16" s="47">
        <f>IF(AND('Cement Data'!$B$14&gt;=$A16,'Cement Data'!$B$14&lt;$B16),'Cement Data'!C$290,0)</f>
        <v>0</v>
      </c>
      <c r="E16" s="47">
        <f>IF(AND('Cement Data'!$B$14&gt;=$A16,'Cement Data'!$B$14&lt;$B16),'Cement Data'!D$290,0)</f>
        <v>0</v>
      </c>
      <c r="F16" s="47">
        <f>IF(AND('Cement Data'!$B$14&gt;=$A16,'Cement Data'!$B$14&lt;$B16),'Cement Data'!E$290,0)</f>
        <v>0</v>
      </c>
      <c r="G16" s="47">
        <f>IF(AND('Cement Data'!$B$14&gt;=$A16,'Cement Data'!$B$14&lt;$B16),'Cement Data'!F$290,0)</f>
        <v>0</v>
      </c>
      <c r="H16" s="47">
        <f>IF(AND('Cement Data'!$B$14&gt;=$A16,'Cement Data'!$B$14&lt;$B16),'Cement Data'!G$290,0)</f>
        <v>0</v>
      </c>
      <c r="I16" s="47">
        <f>IF(AND('Cement Data'!$B$14&gt;=$A16,'Cement Data'!$B$14&lt;$B16),'Cement Data'!H$290,0)</f>
        <v>0</v>
      </c>
      <c r="J16" s="47">
        <f>IF(AND('Cement Data'!$B$14&gt;=$A16,'Cement Data'!$B$14&lt;$B16),'Cement Data'!I$290,0)</f>
        <v>0</v>
      </c>
      <c r="K16" s="47">
        <f>IF(AND('Cement Data'!$B$14&gt;=$A16,'Cement Data'!$B$14&lt;$B16),'Cement Data'!J$290,0)</f>
        <v>0</v>
      </c>
      <c r="L16" s="47">
        <f>IF(AND('Cement Data'!$B$14&gt;=$A16,'Cement Data'!$B$14&lt;$B16),'Cement Data'!K$290,0)</f>
        <v>0</v>
      </c>
      <c r="M16" s="47">
        <f>IF(AND('Cement Data'!$B$14&gt;=$A16,'Cement Data'!$B$14&lt;$B16),'Cement Data'!L$290,0)</f>
        <v>0</v>
      </c>
      <c r="N16" s="47">
        <f>IF(AND('Cement Data'!$B$14&gt;=$A16,'Cement Data'!$B$14&lt;$B16),'Cement Data'!M$290,0)</f>
        <v>0</v>
      </c>
      <c r="O16" s="47">
        <f>IF(AND('Cement Data'!$B$14&gt;=$A16,'Cement Data'!$B$14&lt;$B16),'Cement Data'!N$290,0)</f>
        <v>0</v>
      </c>
      <c r="P16" s="47">
        <f>IF(AND('Cement Data'!$B$14&gt;=$A16,'Cement Data'!$B$14&lt;$B16),'Cement Data'!O$290,0)</f>
        <v>0</v>
      </c>
      <c r="Q16" s="47">
        <f>IF(AND('Cement Data'!$B$14&gt;=$A16,'Cement Data'!$B$14&lt;$B16),'Cement Data'!P$290,0)</f>
        <v>0</v>
      </c>
      <c r="R16" s="47">
        <f>IF(AND('Cement Data'!$B$14&gt;=$A16,'Cement Data'!$B$14&lt;$B16),'Cement Data'!Q$290,0)</f>
        <v>0</v>
      </c>
      <c r="S16" s="47">
        <f>IF(AND('Cement Data'!$B$14&gt;=$A16,'Cement Data'!$B$14&lt;$B16),'Cement Data'!R$290,0)</f>
        <v>0</v>
      </c>
      <c r="T16" s="47">
        <f>IF(AND('Cement Data'!$B$14&gt;=$A16,'Cement Data'!$B$14&lt;$B16),'Cement Data'!S$290,0)</f>
        <v>0</v>
      </c>
      <c r="U16" s="47">
        <f>IF(AND('Cement Data'!$B$14&gt;=$A16,'Cement Data'!$B$14&lt;$B16),'Cement Data'!T$290,0)</f>
        <v>0</v>
      </c>
      <c r="V16" s="47">
        <f>IF(AND('Cement Data'!$B$14&gt;=$A16,'Cement Data'!$B$14&lt;$B16),'Cement Data'!U$290,0)</f>
        <v>0</v>
      </c>
      <c r="W16" s="47">
        <f>IF(AND('Cement Data'!$B$14&gt;=$A16,'Cement Data'!$B$14&lt;$B16),'Cement Data'!V$290,0)</f>
        <v>0</v>
      </c>
      <c r="X16" s="47">
        <f>IF(AND('Cement Data'!$B$14&gt;=$A16,'Cement Data'!$B$14&lt;$B16),'Cement Data'!W$290,0)</f>
        <v>0</v>
      </c>
      <c r="Y16" s="47">
        <f>IF(AND('Cement Data'!$B$14&gt;=$A16,'Cement Data'!$B$14&lt;$B16),'Cement Data'!X$290,0)</f>
        <v>0</v>
      </c>
      <c r="Z16" s="47">
        <f>IF(AND('Cement Data'!$B$14&gt;=$A16,'Cement Data'!$B$14&lt;$B16),'Cement Data'!Y$290,0)</f>
        <v>0</v>
      </c>
      <c r="AA16" s="47">
        <f>IF(AND('Cement Data'!$B$14&gt;=$A16,'Cement Data'!$B$14&lt;$B16),'Cement Data'!Z$290,0)</f>
        <v>0</v>
      </c>
      <c r="AB16" s="47">
        <f>IF(AND('Cement Data'!$B$14&gt;=$A16,'Cement Data'!$B$14&lt;$B16),'Cement Data'!AA$290,0)</f>
        <v>0</v>
      </c>
      <c r="AC16" s="47">
        <f>IF(AND('Cement Data'!$B$14&gt;=$A16,'Cement Data'!$B$14&lt;$B16),'Cement Data'!AB$290,0)</f>
        <v>0</v>
      </c>
      <c r="AD16" s="47">
        <f>IF(AND('Cement Data'!$B$14&gt;=$A16,'Cement Data'!$B$14&lt;$B16),'Cement Data'!AC$290,0)</f>
        <v>0</v>
      </c>
      <c r="AE16" s="47">
        <f>IF(AND('Cement Data'!$B$14&gt;=$A16,'Cement Data'!$B$14&lt;$B16),'Cement Data'!AD$290,0)</f>
        <v>0</v>
      </c>
      <c r="AF16" s="47">
        <f>IF(AND('Cement Data'!$B$14&gt;=$A16,'Cement Data'!$B$14&lt;$B16),'Cement Data'!AE$290,0)</f>
        <v>0</v>
      </c>
      <c r="AG16" s="47">
        <f>IF(AND('Cement Data'!$B$14&gt;=$A16,'Cement Data'!$B$14&lt;$B16),'Cement Data'!AF$290,0)</f>
        <v>0</v>
      </c>
      <c r="AH16" s="47">
        <f>IF(AND('Cement Data'!$B$14&gt;=$A16,'Cement Data'!$B$14&lt;$B16),'Cement Data'!AG$290,0)</f>
        <v>0</v>
      </c>
      <c r="AI16" s="47">
        <f>IF(AND('Cement Data'!$B$14&gt;=$A16,'Cement Data'!$B$14&lt;$B16),'Cement Data'!AH$290,0)</f>
        <v>0</v>
      </c>
      <c r="AJ16" s="47">
        <f>IF(AND('Cement Data'!$B$14&gt;=$A16,'Cement Data'!$B$14&lt;$B16),'Cement Data'!AI$290,0)</f>
        <v>0</v>
      </c>
      <c r="AK16" s="47">
        <f>IF(AND('Cement Data'!$B$14&gt;=$A16,'Cement Data'!$B$14&lt;$B16),'Cement Data'!AJ$290,0)</f>
        <v>0</v>
      </c>
      <c r="AL16" s="47">
        <f>IF(AND('Cement Data'!$B$14&gt;=$A16,'Cement Data'!$B$14&lt;$B16),'Cement Data'!AK$290,0)</f>
        <v>0</v>
      </c>
    </row>
    <row r="17" spans="1:38" x14ac:dyDescent="0.45">
      <c r="A17" s="12">
        <f t="shared" si="1"/>
        <v>-450</v>
      </c>
      <c r="B17" s="11">
        <f t="shared" si="0"/>
        <v>-400</v>
      </c>
      <c r="C17" s="47">
        <f>IF(AND('Cement Data'!$B$14&gt;=$A17,'Cement Data'!$B$14&lt;$B17),'Cement Data'!B$290,0)</f>
        <v>0</v>
      </c>
      <c r="D17" s="47">
        <f>IF(AND('Cement Data'!$B$14&gt;=$A17,'Cement Data'!$B$14&lt;$B17),'Cement Data'!C$290,0)</f>
        <v>0</v>
      </c>
      <c r="E17" s="47">
        <f>IF(AND('Cement Data'!$B$14&gt;=$A17,'Cement Data'!$B$14&lt;$B17),'Cement Data'!D$290,0)</f>
        <v>0</v>
      </c>
      <c r="F17" s="47">
        <f>IF(AND('Cement Data'!$B$14&gt;=$A17,'Cement Data'!$B$14&lt;$B17),'Cement Data'!E$290,0)</f>
        <v>0</v>
      </c>
      <c r="G17" s="47">
        <f>IF(AND('Cement Data'!$B$14&gt;=$A17,'Cement Data'!$B$14&lt;$B17),'Cement Data'!F$290,0)</f>
        <v>0</v>
      </c>
      <c r="H17" s="47">
        <f>IF(AND('Cement Data'!$B$14&gt;=$A17,'Cement Data'!$B$14&lt;$B17),'Cement Data'!G$290,0)</f>
        <v>0</v>
      </c>
      <c r="I17" s="47">
        <f>IF(AND('Cement Data'!$B$14&gt;=$A17,'Cement Data'!$B$14&lt;$B17),'Cement Data'!H$290,0)</f>
        <v>0</v>
      </c>
      <c r="J17" s="47">
        <f>IF(AND('Cement Data'!$B$14&gt;=$A17,'Cement Data'!$B$14&lt;$B17),'Cement Data'!I$290,0)</f>
        <v>0</v>
      </c>
      <c r="K17" s="47">
        <f>IF(AND('Cement Data'!$B$14&gt;=$A17,'Cement Data'!$B$14&lt;$B17),'Cement Data'!J$290,0)</f>
        <v>0</v>
      </c>
      <c r="L17" s="47">
        <f>IF(AND('Cement Data'!$B$14&gt;=$A17,'Cement Data'!$B$14&lt;$B17),'Cement Data'!K$290,0)</f>
        <v>0</v>
      </c>
      <c r="M17" s="47">
        <f>IF(AND('Cement Data'!$B$14&gt;=$A17,'Cement Data'!$B$14&lt;$B17),'Cement Data'!L$290,0)</f>
        <v>0</v>
      </c>
      <c r="N17" s="47">
        <f>IF(AND('Cement Data'!$B$14&gt;=$A17,'Cement Data'!$B$14&lt;$B17),'Cement Data'!M$290,0)</f>
        <v>0</v>
      </c>
      <c r="O17" s="47">
        <f>IF(AND('Cement Data'!$B$14&gt;=$A17,'Cement Data'!$B$14&lt;$B17),'Cement Data'!N$290,0)</f>
        <v>0</v>
      </c>
      <c r="P17" s="47">
        <f>IF(AND('Cement Data'!$B$14&gt;=$A17,'Cement Data'!$B$14&lt;$B17),'Cement Data'!O$290,0)</f>
        <v>0</v>
      </c>
      <c r="Q17" s="47">
        <f>IF(AND('Cement Data'!$B$14&gt;=$A17,'Cement Data'!$B$14&lt;$B17),'Cement Data'!P$290,0)</f>
        <v>0</v>
      </c>
      <c r="R17" s="47">
        <f>IF(AND('Cement Data'!$B$14&gt;=$A17,'Cement Data'!$B$14&lt;$B17),'Cement Data'!Q$290,0)</f>
        <v>0</v>
      </c>
      <c r="S17" s="47">
        <f>IF(AND('Cement Data'!$B$14&gt;=$A17,'Cement Data'!$B$14&lt;$B17),'Cement Data'!R$290,0)</f>
        <v>0</v>
      </c>
      <c r="T17" s="47">
        <f>IF(AND('Cement Data'!$B$14&gt;=$A17,'Cement Data'!$B$14&lt;$B17),'Cement Data'!S$290,0)</f>
        <v>0</v>
      </c>
      <c r="U17" s="47">
        <f>IF(AND('Cement Data'!$B$14&gt;=$A17,'Cement Data'!$B$14&lt;$B17),'Cement Data'!T$290,0)</f>
        <v>0</v>
      </c>
      <c r="V17" s="47">
        <f>IF(AND('Cement Data'!$B$14&gt;=$A17,'Cement Data'!$B$14&lt;$B17),'Cement Data'!U$290,0)</f>
        <v>0</v>
      </c>
      <c r="W17" s="47">
        <f>IF(AND('Cement Data'!$B$14&gt;=$A17,'Cement Data'!$B$14&lt;$B17),'Cement Data'!V$290,0)</f>
        <v>0</v>
      </c>
      <c r="X17" s="47">
        <f>IF(AND('Cement Data'!$B$14&gt;=$A17,'Cement Data'!$B$14&lt;$B17),'Cement Data'!W$290,0)</f>
        <v>0</v>
      </c>
      <c r="Y17" s="47">
        <f>IF(AND('Cement Data'!$B$14&gt;=$A17,'Cement Data'!$B$14&lt;$B17),'Cement Data'!X$290,0)</f>
        <v>0</v>
      </c>
      <c r="Z17" s="47">
        <f>IF(AND('Cement Data'!$B$14&gt;=$A17,'Cement Data'!$B$14&lt;$B17),'Cement Data'!Y$290,0)</f>
        <v>0</v>
      </c>
      <c r="AA17" s="47">
        <f>IF(AND('Cement Data'!$B$14&gt;=$A17,'Cement Data'!$B$14&lt;$B17),'Cement Data'!Z$290,0)</f>
        <v>0</v>
      </c>
      <c r="AB17" s="47">
        <f>IF(AND('Cement Data'!$B$14&gt;=$A17,'Cement Data'!$B$14&lt;$B17),'Cement Data'!AA$290,0)</f>
        <v>0</v>
      </c>
      <c r="AC17" s="47">
        <f>IF(AND('Cement Data'!$B$14&gt;=$A17,'Cement Data'!$B$14&lt;$B17),'Cement Data'!AB$290,0)</f>
        <v>0</v>
      </c>
      <c r="AD17" s="47">
        <f>IF(AND('Cement Data'!$B$14&gt;=$A17,'Cement Data'!$B$14&lt;$B17),'Cement Data'!AC$290,0)</f>
        <v>0</v>
      </c>
      <c r="AE17" s="47">
        <f>IF(AND('Cement Data'!$B$14&gt;=$A17,'Cement Data'!$B$14&lt;$B17),'Cement Data'!AD$290,0)</f>
        <v>0</v>
      </c>
      <c r="AF17" s="47">
        <f>IF(AND('Cement Data'!$B$14&gt;=$A17,'Cement Data'!$B$14&lt;$B17),'Cement Data'!AE$290,0)</f>
        <v>0</v>
      </c>
      <c r="AG17" s="47">
        <f>IF(AND('Cement Data'!$B$14&gt;=$A17,'Cement Data'!$B$14&lt;$B17),'Cement Data'!AF$290,0)</f>
        <v>0</v>
      </c>
      <c r="AH17" s="47">
        <f>IF(AND('Cement Data'!$B$14&gt;=$A17,'Cement Data'!$B$14&lt;$B17),'Cement Data'!AG$290,0)</f>
        <v>0</v>
      </c>
      <c r="AI17" s="47">
        <f>IF(AND('Cement Data'!$B$14&gt;=$A17,'Cement Data'!$B$14&lt;$B17),'Cement Data'!AH$290,0)</f>
        <v>0</v>
      </c>
      <c r="AJ17" s="47">
        <f>IF(AND('Cement Data'!$B$14&gt;=$A17,'Cement Data'!$B$14&lt;$B17),'Cement Data'!AI$290,0)</f>
        <v>0</v>
      </c>
      <c r="AK17" s="47">
        <f>IF(AND('Cement Data'!$B$14&gt;=$A17,'Cement Data'!$B$14&lt;$B17),'Cement Data'!AJ$290,0)</f>
        <v>0</v>
      </c>
      <c r="AL17" s="47">
        <f>IF(AND('Cement Data'!$B$14&gt;=$A17,'Cement Data'!$B$14&lt;$B17),'Cement Data'!AK$290,0)</f>
        <v>0</v>
      </c>
    </row>
    <row r="18" spans="1:38" x14ac:dyDescent="0.45">
      <c r="A18" s="12">
        <f t="shared" si="1"/>
        <v>-400</v>
      </c>
      <c r="B18" s="11">
        <f t="shared" si="0"/>
        <v>-350</v>
      </c>
      <c r="C18" s="47">
        <f>IF(AND('Cement Data'!$B$14&gt;=$A18,'Cement Data'!$B$14&lt;$B18),'Cement Data'!B$290,0)</f>
        <v>0</v>
      </c>
      <c r="D18" s="47">
        <f>IF(AND('Cement Data'!$B$14&gt;=$A18,'Cement Data'!$B$14&lt;$B18),'Cement Data'!C$290,0)</f>
        <v>0</v>
      </c>
      <c r="E18" s="47">
        <f>IF(AND('Cement Data'!$B$14&gt;=$A18,'Cement Data'!$B$14&lt;$B18),'Cement Data'!D$290,0)</f>
        <v>0</v>
      </c>
      <c r="F18" s="47">
        <f>IF(AND('Cement Data'!$B$14&gt;=$A18,'Cement Data'!$B$14&lt;$B18),'Cement Data'!E$290,0)</f>
        <v>0</v>
      </c>
      <c r="G18" s="47">
        <f>IF(AND('Cement Data'!$B$14&gt;=$A18,'Cement Data'!$B$14&lt;$B18),'Cement Data'!F$290,0)</f>
        <v>0</v>
      </c>
      <c r="H18" s="47">
        <f>IF(AND('Cement Data'!$B$14&gt;=$A18,'Cement Data'!$B$14&lt;$B18),'Cement Data'!G$290,0)</f>
        <v>0</v>
      </c>
      <c r="I18" s="47">
        <f>IF(AND('Cement Data'!$B$14&gt;=$A18,'Cement Data'!$B$14&lt;$B18),'Cement Data'!H$290,0)</f>
        <v>0</v>
      </c>
      <c r="J18" s="47">
        <f>IF(AND('Cement Data'!$B$14&gt;=$A18,'Cement Data'!$B$14&lt;$B18),'Cement Data'!I$290,0)</f>
        <v>0</v>
      </c>
      <c r="K18" s="47">
        <f>IF(AND('Cement Data'!$B$14&gt;=$A18,'Cement Data'!$B$14&lt;$B18),'Cement Data'!J$290,0)</f>
        <v>0</v>
      </c>
      <c r="L18" s="47">
        <f>IF(AND('Cement Data'!$B$14&gt;=$A18,'Cement Data'!$B$14&lt;$B18),'Cement Data'!K$290,0)</f>
        <v>0</v>
      </c>
      <c r="M18" s="47">
        <f>IF(AND('Cement Data'!$B$14&gt;=$A18,'Cement Data'!$B$14&lt;$B18),'Cement Data'!L$290,0)</f>
        <v>0</v>
      </c>
      <c r="N18" s="47">
        <f>IF(AND('Cement Data'!$B$14&gt;=$A18,'Cement Data'!$B$14&lt;$B18),'Cement Data'!M$290,0)</f>
        <v>0</v>
      </c>
      <c r="O18" s="47">
        <f>IF(AND('Cement Data'!$B$14&gt;=$A18,'Cement Data'!$B$14&lt;$B18),'Cement Data'!N$290,0)</f>
        <v>0</v>
      </c>
      <c r="P18" s="47">
        <f>IF(AND('Cement Data'!$B$14&gt;=$A18,'Cement Data'!$B$14&lt;$B18),'Cement Data'!O$290,0)</f>
        <v>0</v>
      </c>
      <c r="Q18" s="47">
        <f>IF(AND('Cement Data'!$B$14&gt;=$A18,'Cement Data'!$B$14&lt;$B18),'Cement Data'!P$290,0)</f>
        <v>0</v>
      </c>
      <c r="R18" s="47">
        <f>IF(AND('Cement Data'!$B$14&gt;=$A18,'Cement Data'!$B$14&lt;$B18),'Cement Data'!Q$290,0)</f>
        <v>0</v>
      </c>
      <c r="S18" s="47">
        <f>IF(AND('Cement Data'!$B$14&gt;=$A18,'Cement Data'!$B$14&lt;$B18),'Cement Data'!R$290,0)</f>
        <v>0</v>
      </c>
      <c r="T18" s="47">
        <f>IF(AND('Cement Data'!$B$14&gt;=$A18,'Cement Data'!$B$14&lt;$B18),'Cement Data'!S$290,0)</f>
        <v>0</v>
      </c>
      <c r="U18" s="47">
        <f>IF(AND('Cement Data'!$B$14&gt;=$A18,'Cement Data'!$B$14&lt;$B18),'Cement Data'!T$290,0)</f>
        <v>0</v>
      </c>
      <c r="V18" s="47">
        <f>IF(AND('Cement Data'!$B$14&gt;=$A18,'Cement Data'!$B$14&lt;$B18),'Cement Data'!U$290,0)</f>
        <v>0</v>
      </c>
      <c r="W18" s="47">
        <f>IF(AND('Cement Data'!$B$14&gt;=$A18,'Cement Data'!$B$14&lt;$B18),'Cement Data'!V$290,0)</f>
        <v>0</v>
      </c>
      <c r="X18" s="47">
        <f>IF(AND('Cement Data'!$B$14&gt;=$A18,'Cement Data'!$B$14&lt;$B18),'Cement Data'!W$290,0)</f>
        <v>0</v>
      </c>
      <c r="Y18" s="47">
        <f>IF(AND('Cement Data'!$B$14&gt;=$A18,'Cement Data'!$B$14&lt;$B18),'Cement Data'!X$290,0)</f>
        <v>0</v>
      </c>
      <c r="Z18" s="47">
        <f>IF(AND('Cement Data'!$B$14&gt;=$A18,'Cement Data'!$B$14&lt;$B18),'Cement Data'!Y$290,0)</f>
        <v>0</v>
      </c>
      <c r="AA18" s="47">
        <f>IF(AND('Cement Data'!$B$14&gt;=$A18,'Cement Data'!$B$14&lt;$B18),'Cement Data'!Z$290,0)</f>
        <v>0</v>
      </c>
      <c r="AB18" s="47">
        <f>IF(AND('Cement Data'!$B$14&gt;=$A18,'Cement Data'!$B$14&lt;$B18),'Cement Data'!AA$290,0)</f>
        <v>0</v>
      </c>
      <c r="AC18" s="47">
        <f>IF(AND('Cement Data'!$B$14&gt;=$A18,'Cement Data'!$B$14&lt;$B18),'Cement Data'!AB$290,0)</f>
        <v>0</v>
      </c>
      <c r="AD18" s="47">
        <f>IF(AND('Cement Data'!$B$14&gt;=$A18,'Cement Data'!$B$14&lt;$B18),'Cement Data'!AC$290,0)</f>
        <v>0</v>
      </c>
      <c r="AE18" s="47">
        <f>IF(AND('Cement Data'!$B$14&gt;=$A18,'Cement Data'!$B$14&lt;$B18),'Cement Data'!AD$290,0)</f>
        <v>0</v>
      </c>
      <c r="AF18" s="47">
        <f>IF(AND('Cement Data'!$B$14&gt;=$A18,'Cement Data'!$B$14&lt;$B18),'Cement Data'!AE$290,0)</f>
        <v>0</v>
      </c>
      <c r="AG18" s="47">
        <f>IF(AND('Cement Data'!$B$14&gt;=$A18,'Cement Data'!$B$14&lt;$B18),'Cement Data'!AF$290,0)</f>
        <v>0</v>
      </c>
      <c r="AH18" s="47">
        <f>IF(AND('Cement Data'!$B$14&gt;=$A18,'Cement Data'!$B$14&lt;$B18),'Cement Data'!AG$290,0)</f>
        <v>0</v>
      </c>
      <c r="AI18" s="47">
        <f>IF(AND('Cement Data'!$B$14&gt;=$A18,'Cement Data'!$B$14&lt;$B18),'Cement Data'!AH$290,0)</f>
        <v>0</v>
      </c>
      <c r="AJ18" s="47">
        <f>IF(AND('Cement Data'!$B$14&gt;=$A18,'Cement Data'!$B$14&lt;$B18),'Cement Data'!AI$290,0)</f>
        <v>0</v>
      </c>
      <c r="AK18" s="47">
        <f>IF(AND('Cement Data'!$B$14&gt;=$A18,'Cement Data'!$B$14&lt;$B18),'Cement Data'!AJ$290,0)</f>
        <v>0</v>
      </c>
      <c r="AL18" s="47">
        <f>IF(AND('Cement Data'!$B$14&gt;=$A18,'Cement Data'!$B$14&lt;$B18),'Cement Data'!AK$290,0)</f>
        <v>0</v>
      </c>
    </row>
    <row r="19" spans="1:38" x14ac:dyDescent="0.45">
      <c r="A19" s="12">
        <f t="shared" si="1"/>
        <v>-350</v>
      </c>
      <c r="B19" s="11">
        <f t="shared" si="0"/>
        <v>-300</v>
      </c>
      <c r="C19" s="47">
        <f>IF(AND('Cement Data'!$B$14&gt;=$A19,'Cement Data'!$B$14&lt;$B19),'Cement Data'!B$290,0)</f>
        <v>0</v>
      </c>
      <c r="D19" s="47">
        <f>IF(AND('Cement Data'!$B$14&gt;=$A19,'Cement Data'!$B$14&lt;$B19),'Cement Data'!C$290,0)</f>
        <v>0</v>
      </c>
      <c r="E19" s="47">
        <f>IF(AND('Cement Data'!$B$14&gt;=$A19,'Cement Data'!$B$14&lt;$B19),'Cement Data'!D$290,0)</f>
        <v>0</v>
      </c>
      <c r="F19" s="47">
        <f>IF(AND('Cement Data'!$B$14&gt;=$A19,'Cement Data'!$B$14&lt;$B19),'Cement Data'!E$290,0)</f>
        <v>0</v>
      </c>
      <c r="G19" s="47">
        <f>IF(AND('Cement Data'!$B$14&gt;=$A19,'Cement Data'!$B$14&lt;$B19),'Cement Data'!F$290,0)</f>
        <v>0</v>
      </c>
      <c r="H19" s="47">
        <f>IF(AND('Cement Data'!$B$14&gt;=$A19,'Cement Data'!$B$14&lt;$B19),'Cement Data'!G$290,0)</f>
        <v>0</v>
      </c>
      <c r="I19" s="47">
        <f>IF(AND('Cement Data'!$B$14&gt;=$A19,'Cement Data'!$B$14&lt;$B19),'Cement Data'!H$290,0)</f>
        <v>0</v>
      </c>
      <c r="J19" s="47">
        <f>IF(AND('Cement Data'!$B$14&gt;=$A19,'Cement Data'!$B$14&lt;$B19),'Cement Data'!I$290,0)</f>
        <v>0</v>
      </c>
      <c r="K19" s="47">
        <f>IF(AND('Cement Data'!$B$14&gt;=$A19,'Cement Data'!$B$14&lt;$B19),'Cement Data'!J$290,0)</f>
        <v>0</v>
      </c>
      <c r="L19" s="47">
        <f>IF(AND('Cement Data'!$B$14&gt;=$A19,'Cement Data'!$B$14&lt;$B19),'Cement Data'!K$290,0)</f>
        <v>0</v>
      </c>
      <c r="M19" s="47">
        <f>IF(AND('Cement Data'!$B$14&gt;=$A19,'Cement Data'!$B$14&lt;$B19),'Cement Data'!L$290,0)</f>
        <v>0</v>
      </c>
      <c r="N19" s="47">
        <f>IF(AND('Cement Data'!$B$14&gt;=$A19,'Cement Data'!$B$14&lt;$B19),'Cement Data'!M$290,0)</f>
        <v>0</v>
      </c>
      <c r="O19" s="47">
        <f>IF(AND('Cement Data'!$B$14&gt;=$A19,'Cement Data'!$B$14&lt;$B19),'Cement Data'!N$290,0)</f>
        <v>0</v>
      </c>
      <c r="P19" s="47">
        <f>IF(AND('Cement Data'!$B$14&gt;=$A19,'Cement Data'!$B$14&lt;$B19),'Cement Data'!O$290,0)</f>
        <v>0</v>
      </c>
      <c r="Q19" s="47">
        <f>IF(AND('Cement Data'!$B$14&gt;=$A19,'Cement Data'!$B$14&lt;$B19),'Cement Data'!P$290,0)</f>
        <v>0</v>
      </c>
      <c r="R19" s="47">
        <f>IF(AND('Cement Data'!$B$14&gt;=$A19,'Cement Data'!$B$14&lt;$B19),'Cement Data'!Q$290,0)</f>
        <v>0</v>
      </c>
      <c r="S19" s="47">
        <f>IF(AND('Cement Data'!$B$14&gt;=$A19,'Cement Data'!$B$14&lt;$B19),'Cement Data'!R$290,0)</f>
        <v>0</v>
      </c>
      <c r="T19" s="47">
        <f>IF(AND('Cement Data'!$B$14&gt;=$A19,'Cement Data'!$B$14&lt;$B19),'Cement Data'!S$290,0)</f>
        <v>0</v>
      </c>
      <c r="U19" s="47">
        <f>IF(AND('Cement Data'!$B$14&gt;=$A19,'Cement Data'!$B$14&lt;$B19),'Cement Data'!T$290,0)</f>
        <v>0</v>
      </c>
      <c r="V19" s="47">
        <f>IF(AND('Cement Data'!$B$14&gt;=$A19,'Cement Data'!$B$14&lt;$B19),'Cement Data'!U$290,0)</f>
        <v>0</v>
      </c>
      <c r="W19" s="47">
        <f>IF(AND('Cement Data'!$B$14&gt;=$A19,'Cement Data'!$B$14&lt;$B19),'Cement Data'!V$290,0)</f>
        <v>0</v>
      </c>
      <c r="X19" s="47">
        <f>IF(AND('Cement Data'!$B$14&gt;=$A19,'Cement Data'!$B$14&lt;$B19),'Cement Data'!W$290,0)</f>
        <v>0</v>
      </c>
      <c r="Y19" s="47">
        <f>IF(AND('Cement Data'!$B$14&gt;=$A19,'Cement Data'!$B$14&lt;$B19),'Cement Data'!X$290,0)</f>
        <v>0</v>
      </c>
      <c r="Z19" s="47">
        <f>IF(AND('Cement Data'!$B$14&gt;=$A19,'Cement Data'!$B$14&lt;$B19),'Cement Data'!Y$290,0)</f>
        <v>0</v>
      </c>
      <c r="AA19" s="47">
        <f>IF(AND('Cement Data'!$B$14&gt;=$A19,'Cement Data'!$B$14&lt;$B19),'Cement Data'!Z$290,0)</f>
        <v>0</v>
      </c>
      <c r="AB19" s="47">
        <f>IF(AND('Cement Data'!$B$14&gt;=$A19,'Cement Data'!$B$14&lt;$B19),'Cement Data'!AA$290,0)</f>
        <v>0</v>
      </c>
      <c r="AC19" s="47">
        <f>IF(AND('Cement Data'!$B$14&gt;=$A19,'Cement Data'!$B$14&lt;$B19),'Cement Data'!AB$290,0)</f>
        <v>0</v>
      </c>
      <c r="AD19" s="47">
        <f>IF(AND('Cement Data'!$B$14&gt;=$A19,'Cement Data'!$B$14&lt;$B19),'Cement Data'!AC$290,0)</f>
        <v>0</v>
      </c>
      <c r="AE19" s="47">
        <f>IF(AND('Cement Data'!$B$14&gt;=$A19,'Cement Data'!$B$14&lt;$B19),'Cement Data'!AD$290,0)</f>
        <v>0</v>
      </c>
      <c r="AF19" s="47">
        <f>IF(AND('Cement Data'!$B$14&gt;=$A19,'Cement Data'!$B$14&lt;$B19),'Cement Data'!AE$290,0)</f>
        <v>0</v>
      </c>
      <c r="AG19" s="47">
        <f>IF(AND('Cement Data'!$B$14&gt;=$A19,'Cement Data'!$B$14&lt;$B19),'Cement Data'!AF$290,0)</f>
        <v>0</v>
      </c>
      <c r="AH19" s="47">
        <f>IF(AND('Cement Data'!$B$14&gt;=$A19,'Cement Data'!$B$14&lt;$B19),'Cement Data'!AG$290,0)</f>
        <v>0</v>
      </c>
      <c r="AI19" s="47">
        <f>IF(AND('Cement Data'!$B$14&gt;=$A19,'Cement Data'!$B$14&lt;$B19),'Cement Data'!AH$290,0)</f>
        <v>0</v>
      </c>
      <c r="AJ19" s="47">
        <f>IF(AND('Cement Data'!$B$14&gt;=$A19,'Cement Data'!$B$14&lt;$B19),'Cement Data'!AI$290,0)</f>
        <v>0</v>
      </c>
      <c r="AK19" s="47">
        <f>IF(AND('Cement Data'!$B$14&gt;=$A19,'Cement Data'!$B$14&lt;$B19),'Cement Data'!AJ$290,0)</f>
        <v>0</v>
      </c>
      <c r="AL19" s="47">
        <f>IF(AND('Cement Data'!$B$14&gt;=$A19,'Cement Data'!$B$14&lt;$B19),'Cement Data'!AK$290,0)</f>
        <v>0</v>
      </c>
    </row>
    <row r="20" spans="1:38" x14ac:dyDescent="0.45">
      <c r="A20" s="12">
        <f t="shared" si="1"/>
        <v>-300</v>
      </c>
      <c r="B20" s="11">
        <f t="shared" si="0"/>
        <v>-250</v>
      </c>
      <c r="C20" s="47">
        <f>IF(AND('Cement Data'!$B$14&gt;=$A20,'Cement Data'!$B$14&lt;$B20),'Cement Data'!B$290,0)</f>
        <v>0</v>
      </c>
      <c r="D20" s="47">
        <f>IF(AND('Cement Data'!$B$14&gt;=$A20,'Cement Data'!$B$14&lt;$B20),'Cement Data'!C$290,0)</f>
        <v>0</v>
      </c>
      <c r="E20" s="47">
        <f>IF(AND('Cement Data'!$B$14&gt;=$A20,'Cement Data'!$B$14&lt;$B20),'Cement Data'!D$290,0)</f>
        <v>0</v>
      </c>
      <c r="F20" s="47">
        <f>IF(AND('Cement Data'!$B$14&gt;=$A20,'Cement Data'!$B$14&lt;$B20),'Cement Data'!E$290,0)</f>
        <v>0</v>
      </c>
      <c r="G20" s="47">
        <f>IF(AND('Cement Data'!$B$14&gt;=$A20,'Cement Data'!$B$14&lt;$B20),'Cement Data'!F$290,0)</f>
        <v>0</v>
      </c>
      <c r="H20" s="47">
        <f>IF(AND('Cement Data'!$B$14&gt;=$A20,'Cement Data'!$B$14&lt;$B20),'Cement Data'!G$290,0)</f>
        <v>0</v>
      </c>
      <c r="I20" s="47">
        <f>IF(AND('Cement Data'!$B$14&gt;=$A20,'Cement Data'!$B$14&lt;$B20),'Cement Data'!H$290,0)</f>
        <v>0</v>
      </c>
      <c r="J20" s="47">
        <f>IF(AND('Cement Data'!$B$14&gt;=$A20,'Cement Data'!$B$14&lt;$B20),'Cement Data'!I$290,0)</f>
        <v>0</v>
      </c>
      <c r="K20" s="47">
        <f>IF(AND('Cement Data'!$B$14&gt;=$A20,'Cement Data'!$B$14&lt;$B20),'Cement Data'!J$290,0)</f>
        <v>0</v>
      </c>
      <c r="L20" s="47">
        <f>IF(AND('Cement Data'!$B$14&gt;=$A20,'Cement Data'!$B$14&lt;$B20),'Cement Data'!K$290,0)</f>
        <v>0</v>
      </c>
      <c r="M20" s="47">
        <f>IF(AND('Cement Data'!$B$14&gt;=$A20,'Cement Data'!$B$14&lt;$B20),'Cement Data'!L$290,0)</f>
        <v>0</v>
      </c>
      <c r="N20" s="47">
        <f>IF(AND('Cement Data'!$B$14&gt;=$A20,'Cement Data'!$B$14&lt;$B20),'Cement Data'!M$290,0)</f>
        <v>0</v>
      </c>
      <c r="O20" s="47">
        <f>IF(AND('Cement Data'!$B$14&gt;=$A20,'Cement Data'!$B$14&lt;$B20),'Cement Data'!N$290,0)</f>
        <v>0</v>
      </c>
      <c r="P20" s="47">
        <f>IF(AND('Cement Data'!$B$14&gt;=$A20,'Cement Data'!$B$14&lt;$B20),'Cement Data'!O$290,0)</f>
        <v>0</v>
      </c>
      <c r="Q20" s="47">
        <f>IF(AND('Cement Data'!$B$14&gt;=$A20,'Cement Data'!$B$14&lt;$B20),'Cement Data'!P$290,0)</f>
        <v>0</v>
      </c>
      <c r="R20" s="47">
        <f>IF(AND('Cement Data'!$B$14&gt;=$A20,'Cement Data'!$B$14&lt;$B20),'Cement Data'!Q$290,0)</f>
        <v>0</v>
      </c>
      <c r="S20" s="47">
        <f>IF(AND('Cement Data'!$B$14&gt;=$A20,'Cement Data'!$B$14&lt;$B20),'Cement Data'!R$290,0)</f>
        <v>0</v>
      </c>
      <c r="T20" s="47">
        <f>IF(AND('Cement Data'!$B$14&gt;=$A20,'Cement Data'!$B$14&lt;$B20),'Cement Data'!S$290,0)</f>
        <v>0</v>
      </c>
      <c r="U20" s="47">
        <f>IF(AND('Cement Data'!$B$14&gt;=$A20,'Cement Data'!$B$14&lt;$B20),'Cement Data'!T$290,0)</f>
        <v>0</v>
      </c>
      <c r="V20" s="47">
        <f>IF(AND('Cement Data'!$B$14&gt;=$A20,'Cement Data'!$B$14&lt;$B20),'Cement Data'!U$290,0)</f>
        <v>0</v>
      </c>
      <c r="W20" s="47">
        <f>IF(AND('Cement Data'!$B$14&gt;=$A20,'Cement Data'!$B$14&lt;$B20),'Cement Data'!V$290,0)</f>
        <v>0</v>
      </c>
      <c r="X20" s="47">
        <f>IF(AND('Cement Data'!$B$14&gt;=$A20,'Cement Data'!$B$14&lt;$B20),'Cement Data'!W$290,0)</f>
        <v>0</v>
      </c>
      <c r="Y20" s="47">
        <f>IF(AND('Cement Data'!$B$14&gt;=$A20,'Cement Data'!$B$14&lt;$B20),'Cement Data'!X$290,0)</f>
        <v>0</v>
      </c>
      <c r="Z20" s="47">
        <f>IF(AND('Cement Data'!$B$14&gt;=$A20,'Cement Data'!$B$14&lt;$B20),'Cement Data'!Y$290,0)</f>
        <v>0</v>
      </c>
      <c r="AA20" s="47">
        <f>IF(AND('Cement Data'!$B$14&gt;=$A20,'Cement Data'!$B$14&lt;$B20),'Cement Data'!Z$290,0)</f>
        <v>0</v>
      </c>
      <c r="AB20" s="47">
        <f>IF(AND('Cement Data'!$B$14&gt;=$A20,'Cement Data'!$B$14&lt;$B20),'Cement Data'!AA$290,0)</f>
        <v>0</v>
      </c>
      <c r="AC20" s="47">
        <f>IF(AND('Cement Data'!$B$14&gt;=$A20,'Cement Data'!$B$14&lt;$B20),'Cement Data'!AB$290,0)</f>
        <v>0</v>
      </c>
      <c r="AD20" s="47">
        <f>IF(AND('Cement Data'!$B$14&gt;=$A20,'Cement Data'!$B$14&lt;$B20),'Cement Data'!AC$290,0)</f>
        <v>0</v>
      </c>
      <c r="AE20" s="47">
        <f>IF(AND('Cement Data'!$B$14&gt;=$A20,'Cement Data'!$B$14&lt;$B20),'Cement Data'!AD$290,0)</f>
        <v>0</v>
      </c>
      <c r="AF20" s="47">
        <f>IF(AND('Cement Data'!$B$14&gt;=$A20,'Cement Data'!$B$14&lt;$B20),'Cement Data'!AE$290,0)</f>
        <v>0</v>
      </c>
      <c r="AG20" s="47">
        <f>IF(AND('Cement Data'!$B$14&gt;=$A20,'Cement Data'!$B$14&lt;$B20),'Cement Data'!AF$290,0)</f>
        <v>0</v>
      </c>
      <c r="AH20" s="47">
        <f>IF(AND('Cement Data'!$B$14&gt;=$A20,'Cement Data'!$B$14&lt;$B20),'Cement Data'!AG$290,0)</f>
        <v>0</v>
      </c>
      <c r="AI20" s="47">
        <f>IF(AND('Cement Data'!$B$14&gt;=$A20,'Cement Data'!$B$14&lt;$B20),'Cement Data'!AH$290,0)</f>
        <v>0</v>
      </c>
      <c r="AJ20" s="47">
        <f>IF(AND('Cement Data'!$B$14&gt;=$A20,'Cement Data'!$B$14&lt;$B20),'Cement Data'!AI$290,0)</f>
        <v>0</v>
      </c>
      <c r="AK20" s="47">
        <f>IF(AND('Cement Data'!$B$14&gt;=$A20,'Cement Data'!$B$14&lt;$B20),'Cement Data'!AJ$290,0)</f>
        <v>0</v>
      </c>
      <c r="AL20" s="47">
        <f>IF(AND('Cement Data'!$B$14&gt;=$A20,'Cement Data'!$B$14&lt;$B20),'Cement Data'!AK$290,0)</f>
        <v>0</v>
      </c>
    </row>
    <row r="21" spans="1:38" x14ac:dyDescent="0.45">
      <c r="A21" s="12">
        <f t="shared" si="1"/>
        <v>-250</v>
      </c>
      <c r="B21" s="11">
        <f t="shared" si="0"/>
        <v>-200</v>
      </c>
      <c r="C21" s="47">
        <f>IF(AND('Cement Data'!$B$14&gt;=$A21,'Cement Data'!$B$14&lt;$B21),'Cement Data'!B$290,0)</f>
        <v>0</v>
      </c>
      <c r="D21" s="47">
        <f>IF(AND('Cement Data'!$B$14&gt;=$A21,'Cement Data'!$B$14&lt;$B21),'Cement Data'!C$290,0)</f>
        <v>0</v>
      </c>
      <c r="E21" s="47">
        <f>IF(AND('Cement Data'!$B$14&gt;=$A21,'Cement Data'!$B$14&lt;$B21),'Cement Data'!D$290,0)</f>
        <v>0</v>
      </c>
      <c r="F21" s="47">
        <f>IF(AND('Cement Data'!$B$14&gt;=$A21,'Cement Data'!$B$14&lt;$B21),'Cement Data'!E$290,0)</f>
        <v>0</v>
      </c>
      <c r="G21" s="47">
        <f>IF(AND('Cement Data'!$B$14&gt;=$A21,'Cement Data'!$B$14&lt;$B21),'Cement Data'!F$290,0)</f>
        <v>0</v>
      </c>
      <c r="H21" s="47">
        <f>IF(AND('Cement Data'!$B$14&gt;=$A21,'Cement Data'!$B$14&lt;$B21),'Cement Data'!G$290,0)</f>
        <v>0</v>
      </c>
      <c r="I21" s="47">
        <f>IF(AND('Cement Data'!$B$14&gt;=$A21,'Cement Data'!$B$14&lt;$B21),'Cement Data'!H$290,0)</f>
        <v>0</v>
      </c>
      <c r="J21" s="47">
        <f>IF(AND('Cement Data'!$B$14&gt;=$A21,'Cement Data'!$B$14&lt;$B21),'Cement Data'!I$290,0)</f>
        <v>0</v>
      </c>
      <c r="K21" s="47">
        <f>IF(AND('Cement Data'!$B$14&gt;=$A21,'Cement Data'!$B$14&lt;$B21),'Cement Data'!J$290,0)</f>
        <v>0</v>
      </c>
      <c r="L21" s="47">
        <f>IF(AND('Cement Data'!$B$14&gt;=$A21,'Cement Data'!$B$14&lt;$B21),'Cement Data'!K$290,0)</f>
        <v>0</v>
      </c>
      <c r="M21" s="47">
        <f>IF(AND('Cement Data'!$B$14&gt;=$A21,'Cement Data'!$B$14&lt;$B21),'Cement Data'!L$290,0)</f>
        <v>0</v>
      </c>
      <c r="N21" s="47">
        <f>IF(AND('Cement Data'!$B$14&gt;=$A21,'Cement Data'!$B$14&lt;$B21),'Cement Data'!M$290,0)</f>
        <v>0</v>
      </c>
      <c r="O21" s="47">
        <f>IF(AND('Cement Data'!$B$14&gt;=$A21,'Cement Data'!$B$14&lt;$B21),'Cement Data'!N$290,0)</f>
        <v>0</v>
      </c>
      <c r="P21" s="47">
        <f>IF(AND('Cement Data'!$B$14&gt;=$A21,'Cement Data'!$B$14&lt;$B21),'Cement Data'!O$290,0)</f>
        <v>0</v>
      </c>
      <c r="Q21" s="47">
        <f>IF(AND('Cement Data'!$B$14&gt;=$A21,'Cement Data'!$B$14&lt;$B21),'Cement Data'!P$290,0)</f>
        <v>0</v>
      </c>
      <c r="R21" s="47">
        <f>IF(AND('Cement Data'!$B$14&gt;=$A21,'Cement Data'!$B$14&lt;$B21),'Cement Data'!Q$290,0)</f>
        <v>0</v>
      </c>
      <c r="S21" s="47">
        <f>IF(AND('Cement Data'!$B$14&gt;=$A21,'Cement Data'!$B$14&lt;$B21),'Cement Data'!R$290,0)</f>
        <v>0</v>
      </c>
      <c r="T21" s="47">
        <f>IF(AND('Cement Data'!$B$14&gt;=$A21,'Cement Data'!$B$14&lt;$B21),'Cement Data'!S$290,0)</f>
        <v>0</v>
      </c>
      <c r="U21" s="47">
        <f>IF(AND('Cement Data'!$B$14&gt;=$A21,'Cement Data'!$B$14&lt;$B21),'Cement Data'!T$290,0)</f>
        <v>0</v>
      </c>
      <c r="V21" s="47">
        <f>IF(AND('Cement Data'!$B$14&gt;=$A21,'Cement Data'!$B$14&lt;$B21),'Cement Data'!U$290,0)</f>
        <v>0</v>
      </c>
      <c r="W21" s="47">
        <f>IF(AND('Cement Data'!$B$14&gt;=$A21,'Cement Data'!$B$14&lt;$B21),'Cement Data'!V$290,0)</f>
        <v>0</v>
      </c>
      <c r="X21" s="47">
        <f>IF(AND('Cement Data'!$B$14&gt;=$A21,'Cement Data'!$B$14&lt;$B21),'Cement Data'!W$290,0)</f>
        <v>0</v>
      </c>
      <c r="Y21" s="47">
        <f>IF(AND('Cement Data'!$B$14&gt;=$A21,'Cement Data'!$B$14&lt;$B21),'Cement Data'!X$290,0)</f>
        <v>0</v>
      </c>
      <c r="Z21" s="47">
        <f>IF(AND('Cement Data'!$B$14&gt;=$A21,'Cement Data'!$B$14&lt;$B21),'Cement Data'!Y$290,0)</f>
        <v>0</v>
      </c>
      <c r="AA21" s="47">
        <f>IF(AND('Cement Data'!$B$14&gt;=$A21,'Cement Data'!$B$14&lt;$B21),'Cement Data'!Z$290,0)</f>
        <v>0</v>
      </c>
      <c r="AB21" s="47">
        <f>IF(AND('Cement Data'!$B$14&gt;=$A21,'Cement Data'!$B$14&lt;$B21),'Cement Data'!AA$290,0)</f>
        <v>0</v>
      </c>
      <c r="AC21" s="47">
        <f>IF(AND('Cement Data'!$B$14&gt;=$A21,'Cement Data'!$B$14&lt;$B21),'Cement Data'!AB$290,0)</f>
        <v>0</v>
      </c>
      <c r="AD21" s="47">
        <f>IF(AND('Cement Data'!$B$14&gt;=$A21,'Cement Data'!$B$14&lt;$B21),'Cement Data'!AC$290,0)</f>
        <v>0</v>
      </c>
      <c r="AE21" s="47">
        <f>IF(AND('Cement Data'!$B$14&gt;=$A21,'Cement Data'!$B$14&lt;$B21),'Cement Data'!AD$290,0)</f>
        <v>0</v>
      </c>
      <c r="AF21" s="47">
        <f>IF(AND('Cement Data'!$B$14&gt;=$A21,'Cement Data'!$B$14&lt;$B21),'Cement Data'!AE$290,0)</f>
        <v>0</v>
      </c>
      <c r="AG21" s="47">
        <f>IF(AND('Cement Data'!$B$14&gt;=$A21,'Cement Data'!$B$14&lt;$B21),'Cement Data'!AF$290,0)</f>
        <v>0</v>
      </c>
      <c r="AH21" s="47">
        <f>IF(AND('Cement Data'!$B$14&gt;=$A21,'Cement Data'!$B$14&lt;$B21),'Cement Data'!AG$290,0)</f>
        <v>0</v>
      </c>
      <c r="AI21" s="47">
        <f>IF(AND('Cement Data'!$B$14&gt;=$A21,'Cement Data'!$B$14&lt;$B21),'Cement Data'!AH$290,0)</f>
        <v>0</v>
      </c>
      <c r="AJ21" s="47">
        <f>IF(AND('Cement Data'!$B$14&gt;=$A21,'Cement Data'!$B$14&lt;$B21),'Cement Data'!AI$290,0)</f>
        <v>0</v>
      </c>
      <c r="AK21" s="47">
        <f>IF(AND('Cement Data'!$B$14&gt;=$A21,'Cement Data'!$B$14&lt;$B21),'Cement Data'!AJ$290,0)</f>
        <v>0</v>
      </c>
      <c r="AL21" s="47">
        <f>IF(AND('Cement Data'!$B$14&gt;=$A21,'Cement Data'!$B$14&lt;$B21),'Cement Data'!AK$290,0)</f>
        <v>0</v>
      </c>
    </row>
    <row r="22" spans="1:38" x14ac:dyDescent="0.45">
      <c r="A22" s="12">
        <f t="shared" si="1"/>
        <v>-200</v>
      </c>
      <c r="B22" s="11">
        <f t="shared" si="0"/>
        <v>-150</v>
      </c>
      <c r="C22" s="47">
        <f>IF(AND('Cement Data'!$B$14&gt;=$A22,'Cement Data'!$B$14&lt;$B22),'Cement Data'!B$290,0)</f>
        <v>0</v>
      </c>
      <c r="D22" s="47">
        <f>IF(AND('Cement Data'!$B$14&gt;=$A22,'Cement Data'!$B$14&lt;$B22),'Cement Data'!C$290,0)</f>
        <v>0</v>
      </c>
      <c r="E22" s="47">
        <f>IF(AND('Cement Data'!$B$14&gt;=$A22,'Cement Data'!$B$14&lt;$B22),'Cement Data'!D$290,0)</f>
        <v>0</v>
      </c>
      <c r="F22" s="47">
        <f>IF(AND('Cement Data'!$B$14&gt;=$A22,'Cement Data'!$B$14&lt;$B22),'Cement Data'!E$290,0)</f>
        <v>0</v>
      </c>
      <c r="G22" s="47">
        <f>IF(AND('Cement Data'!$B$14&gt;=$A22,'Cement Data'!$B$14&lt;$B22),'Cement Data'!F$290,0)</f>
        <v>0</v>
      </c>
      <c r="H22" s="47">
        <f>IF(AND('Cement Data'!$B$14&gt;=$A22,'Cement Data'!$B$14&lt;$B22),'Cement Data'!G$290,0)</f>
        <v>0</v>
      </c>
      <c r="I22" s="47">
        <f>IF(AND('Cement Data'!$B$14&gt;=$A22,'Cement Data'!$B$14&lt;$B22),'Cement Data'!H$290,0)</f>
        <v>0</v>
      </c>
      <c r="J22" s="47">
        <f>IF(AND('Cement Data'!$B$14&gt;=$A22,'Cement Data'!$B$14&lt;$B22),'Cement Data'!I$290,0)</f>
        <v>0</v>
      </c>
      <c r="K22" s="47">
        <f>IF(AND('Cement Data'!$B$14&gt;=$A22,'Cement Data'!$B$14&lt;$B22),'Cement Data'!J$290,0)</f>
        <v>0</v>
      </c>
      <c r="L22" s="47">
        <f>IF(AND('Cement Data'!$B$14&gt;=$A22,'Cement Data'!$B$14&lt;$B22),'Cement Data'!K$290,0)</f>
        <v>0</v>
      </c>
      <c r="M22" s="47">
        <f>IF(AND('Cement Data'!$B$14&gt;=$A22,'Cement Data'!$B$14&lt;$B22),'Cement Data'!L$290,0)</f>
        <v>0</v>
      </c>
      <c r="N22" s="47">
        <f>IF(AND('Cement Data'!$B$14&gt;=$A22,'Cement Data'!$B$14&lt;$B22),'Cement Data'!M$290,0)</f>
        <v>0</v>
      </c>
      <c r="O22" s="47">
        <f>IF(AND('Cement Data'!$B$14&gt;=$A22,'Cement Data'!$B$14&lt;$B22),'Cement Data'!N$290,0)</f>
        <v>0</v>
      </c>
      <c r="P22" s="47">
        <f>IF(AND('Cement Data'!$B$14&gt;=$A22,'Cement Data'!$B$14&lt;$B22),'Cement Data'!O$290,0)</f>
        <v>0</v>
      </c>
      <c r="Q22" s="47">
        <f>IF(AND('Cement Data'!$B$14&gt;=$A22,'Cement Data'!$B$14&lt;$B22),'Cement Data'!P$290,0)</f>
        <v>0</v>
      </c>
      <c r="R22" s="47">
        <f>IF(AND('Cement Data'!$B$14&gt;=$A22,'Cement Data'!$B$14&lt;$B22),'Cement Data'!Q$290,0)</f>
        <v>0</v>
      </c>
      <c r="S22" s="47">
        <f>IF(AND('Cement Data'!$B$14&gt;=$A22,'Cement Data'!$B$14&lt;$B22),'Cement Data'!R$290,0)</f>
        <v>0</v>
      </c>
      <c r="T22" s="47">
        <f>IF(AND('Cement Data'!$B$14&gt;=$A22,'Cement Data'!$B$14&lt;$B22),'Cement Data'!S$290,0)</f>
        <v>0</v>
      </c>
      <c r="U22" s="47">
        <f>IF(AND('Cement Data'!$B$14&gt;=$A22,'Cement Data'!$B$14&lt;$B22),'Cement Data'!T$290,0)</f>
        <v>0</v>
      </c>
      <c r="V22" s="47">
        <f>IF(AND('Cement Data'!$B$14&gt;=$A22,'Cement Data'!$B$14&lt;$B22),'Cement Data'!U$290,0)</f>
        <v>0</v>
      </c>
      <c r="W22" s="47">
        <f>IF(AND('Cement Data'!$B$14&gt;=$A22,'Cement Data'!$B$14&lt;$B22),'Cement Data'!V$290,0)</f>
        <v>0</v>
      </c>
      <c r="X22" s="47">
        <f>IF(AND('Cement Data'!$B$14&gt;=$A22,'Cement Data'!$B$14&lt;$B22),'Cement Data'!W$290,0)</f>
        <v>0</v>
      </c>
      <c r="Y22" s="47">
        <f>IF(AND('Cement Data'!$B$14&gt;=$A22,'Cement Data'!$B$14&lt;$B22),'Cement Data'!X$290,0)</f>
        <v>0</v>
      </c>
      <c r="Z22" s="47">
        <f>IF(AND('Cement Data'!$B$14&gt;=$A22,'Cement Data'!$B$14&lt;$B22),'Cement Data'!Y$290,0)</f>
        <v>0</v>
      </c>
      <c r="AA22" s="47">
        <f>IF(AND('Cement Data'!$B$14&gt;=$A22,'Cement Data'!$B$14&lt;$B22),'Cement Data'!Z$290,0)</f>
        <v>0</v>
      </c>
      <c r="AB22" s="47">
        <f>IF(AND('Cement Data'!$B$14&gt;=$A22,'Cement Data'!$B$14&lt;$B22),'Cement Data'!AA$290,0)</f>
        <v>0</v>
      </c>
      <c r="AC22" s="47">
        <f>IF(AND('Cement Data'!$B$14&gt;=$A22,'Cement Data'!$B$14&lt;$B22),'Cement Data'!AB$290,0)</f>
        <v>0</v>
      </c>
      <c r="AD22" s="47">
        <f>IF(AND('Cement Data'!$B$14&gt;=$A22,'Cement Data'!$B$14&lt;$B22),'Cement Data'!AC$290,0)</f>
        <v>0</v>
      </c>
      <c r="AE22" s="47">
        <f>IF(AND('Cement Data'!$B$14&gt;=$A22,'Cement Data'!$B$14&lt;$B22),'Cement Data'!AD$290,0)</f>
        <v>0</v>
      </c>
      <c r="AF22" s="47">
        <f>IF(AND('Cement Data'!$B$14&gt;=$A22,'Cement Data'!$B$14&lt;$B22),'Cement Data'!AE$290,0)</f>
        <v>0</v>
      </c>
      <c r="AG22" s="47">
        <f>IF(AND('Cement Data'!$B$14&gt;=$A22,'Cement Data'!$B$14&lt;$B22),'Cement Data'!AF$290,0)</f>
        <v>0</v>
      </c>
      <c r="AH22" s="47">
        <f>IF(AND('Cement Data'!$B$14&gt;=$A22,'Cement Data'!$B$14&lt;$B22),'Cement Data'!AG$290,0)</f>
        <v>0</v>
      </c>
      <c r="AI22" s="47">
        <f>IF(AND('Cement Data'!$B$14&gt;=$A22,'Cement Data'!$B$14&lt;$B22),'Cement Data'!AH$290,0)</f>
        <v>0</v>
      </c>
      <c r="AJ22" s="47">
        <f>IF(AND('Cement Data'!$B$14&gt;=$A22,'Cement Data'!$B$14&lt;$B22),'Cement Data'!AI$290,0)</f>
        <v>0</v>
      </c>
      <c r="AK22" s="47">
        <f>IF(AND('Cement Data'!$B$14&gt;=$A22,'Cement Data'!$B$14&lt;$B22),'Cement Data'!AJ$290,0)</f>
        <v>0</v>
      </c>
      <c r="AL22" s="47">
        <f>IF(AND('Cement Data'!$B$14&gt;=$A22,'Cement Data'!$B$14&lt;$B22),'Cement Data'!AK$290,0)</f>
        <v>0</v>
      </c>
    </row>
    <row r="23" spans="1:38" x14ac:dyDescent="0.45">
      <c r="A23" s="12">
        <f t="shared" si="1"/>
        <v>-150</v>
      </c>
      <c r="B23" s="11">
        <f t="shared" si="0"/>
        <v>-100</v>
      </c>
      <c r="C23" s="47">
        <f>IF(AND('Cement Data'!$B$14&gt;=$A23,'Cement Data'!$B$14&lt;$B23),'Cement Data'!B$290,0)</f>
        <v>0</v>
      </c>
      <c r="D23" s="47">
        <f>IF(AND('Cement Data'!$B$14&gt;=$A23,'Cement Data'!$B$14&lt;$B23),'Cement Data'!C$290,0)</f>
        <v>0</v>
      </c>
      <c r="E23" s="47">
        <f>IF(AND('Cement Data'!$B$14&gt;=$A23,'Cement Data'!$B$14&lt;$B23),'Cement Data'!D$290,0)</f>
        <v>0</v>
      </c>
      <c r="F23" s="47">
        <f>IF(AND('Cement Data'!$B$14&gt;=$A23,'Cement Data'!$B$14&lt;$B23),'Cement Data'!E$290,0)</f>
        <v>0</v>
      </c>
      <c r="G23" s="47">
        <f>IF(AND('Cement Data'!$B$14&gt;=$A23,'Cement Data'!$B$14&lt;$B23),'Cement Data'!F$290,0)</f>
        <v>0</v>
      </c>
      <c r="H23" s="47">
        <f>IF(AND('Cement Data'!$B$14&gt;=$A23,'Cement Data'!$B$14&lt;$B23),'Cement Data'!G$290,0)</f>
        <v>0</v>
      </c>
      <c r="I23" s="47">
        <f>IF(AND('Cement Data'!$B$14&gt;=$A23,'Cement Data'!$B$14&lt;$B23),'Cement Data'!H$290,0)</f>
        <v>0</v>
      </c>
      <c r="J23" s="47">
        <f>IF(AND('Cement Data'!$B$14&gt;=$A23,'Cement Data'!$B$14&lt;$B23),'Cement Data'!I$290,0)</f>
        <v>0</v>
      </c>
      <c r="K23" s="47">
        <f>IF(AND('Cement Data'!$B$14&gt;=$A23,'Cement Data'!$B$14&lt;$B23),'Cement Data'!J$290,0)</f>
        <v>0</v>
      </c>
      <c r="L23" s="47">
        <f>IF(AND('Cement Data'!$B$14&gt;=$A23,'Cement Data'!$B$14&lt;$B23),'Cement Data'!K$290,0)</f>
        <v>0</v>
      </c>
      <c r="M23" s="47">
        <f>IF(AND('Cement Data'!$B$14&gt;=$A23,'Cement Data'!$B$14&lt;$B23),'Cement Data'!L$290,0)</f>
        <v>0</v>
      </c>
      <c r="N23" s="47">
        <f>IF(AND('Cement Data'!$B$14&gt;=$A23,'Cement Data'!$B$14&lt;$B23),'Cement Data'!M$290,0)</f>
        <v>0</v>
      </c>
      <c r="O23" s="47">
        <f>IF(AND('Cement Data'!$B$14&gt;=$A23,'Cement Data'!$B$14&lt;$B23),'Cement Data'!N$290,0)</f>
        <v>0</v>
      </c>
      <c r="P23" s="47">
        <f>IF(AND('Cement Data'!$B$14&gt;=$A23,'Cement Data'!$B$14&lt;$B23),'Cement Data'!O$290,0)</f>
        <v>0</v>
      </c>
      <c r="Q23" s="47">
        <f>IF(AND('Cement Data'!$B$14&gt;=$A23,'Cement Data'!$B$14&lt;$B23),'Cement Data'!P$290,0)</f>
        <v>0</v>
      </c>
      <c r="R23" s="47">
        <f>IF(AND('Cement Data'!$B$14&gt;=$A23,'Cement Data'!$B$14&lt;$B23),'Cement Data'!Q$290,0)</f>
        <v>0</v>
      </c>
      <c r="S23" s="47">
        <f>IF(AND('Cement Data'!$B$14&gt;=$A23,'Cement Data'!$B$14&lt;$B23),'Cement Data'!R$290,0)</f>
        <v>0</v>
      </c>
      <c r="T23" s="47">
        <f>IF(AND('Cement Data'!$B$14&gt;=$A23,'Cement Data'!$B$14&lt;$B23),'Cement Data'!S$290,0)</f>
        <v>0</v>
      </c>
      <c r="U23" s="47">
        <f>IF(AND('Cement Data'!$B$14&gt;=$A23,'Cement Data'!$B$14&lt;$B23),'Cement Data'!T$290,0)</f>
        <v>0</v>
      </c>
      <c r="V23" s="47">
        <f>IF(AND('Cement Data'!$B$14&gt;=$A23,'Cement Data'!$B$14&lt;$B23),'Cement Data'!U$290,0)</f>
        <v>0</v>
      </c>
      <c r="W23" s="47">
        <f>IF(AND('Cement Data'!$B$14&gt;=$A23,'Cement Data'!$B$14&lt;$B23),'Cement Data'!V$290,0)</f>
        <v>0</v>
      </c>
      <c r="X23" s="47">
        <f>IF(AND('Cement Data'!$B$14&gt;=$A23,'Cement Data'!$B$14&lt;$B23),'Cement Data'!W$290,0)</f>
        <v>0</v>
      </c>
      <c r="Y23" s="47">
        <f>IF(AND('Cement Data'!$B$14&gt;=$A23,'Cement Data'!$B$14&lt;$B23),'Cement Data'!X$290,0)</f>
        <v>0</v>
      </c>
      <c r="Z23" s="47">
        <f>IF(AND('Cement Data'!$B$14&gt;=$A23,'Cement Data'!$B$14&lt;$B23),'Cement Data'!Y$290,0)</f>
        <v>0</v>
      </c>
      <c r="AA23" s="47">
        <f>IF(AND('Cement Data'!$B$14&gt;=$A23,'Cement Data'!$B$14&lt;$B23),'Cement Data'!Z$290,0)</f>
        <v>0</v>
      </c>
      <c r="AB23" s="47">
        <f>IF(AND('Cement Data'!$B$14&gt;=$A23,'Cement Data'!$B$14&lt;$B23),'Cement Data'!AA$290,0)</f>
        <v>0</v>
      </c>
      <c r="AC23" s="47">
        <f>IF(AND('Cement Data'!$B$14&gt;=$A23,'Cement Data'!$B$14&lt;$B23),'Cement Data'!AB$290,0)</f>
        <v>0</v>
      </c>
      <c r="AD23" s="47">
        <f>IF(AND('Cement Data'!$B$14&gt;=$A23,'Cement Data'!$B$14&lt;$B23),'Cement Data'!AC$290,0)</f>
        <v>0</v>
      </c>
      <c r="AE23" s="47">
        <f>IF(AND('Cement Data'!$B$14&gt;=$A23,'Cement Data'!$B$14&lt;$B23),'Cement Data'!AD$290,0)</f>
        <v>0</v>
      </c>
      <c r="AF23" s="47">
        <f>IF(AND('Cement Data'!$B$14&gt;=$A23,'Cement Data'!$B$14&lt;$B23),'Cement Data'!AE$290,0)</f>
        <v>0</v>
      </c>
      <c r="AG23" s="47">
        <f>IF(AND('Cement Data'!$B$14&gt;=$A23,'Cement Data'!$B$14&lt;$B23),'Cement Data'!AF$290,0)</f>
        <v>0</v>
      </c>
      <c r="AH23" s="47">
        <f>IF(AND('Cement Data'!$B$14&gt;=$A23,'Cement Data'!$B$14&lt;$B23),'Cement Data'!AG$290,0)</f>
        <v>0</v>
      </c>
      <c r="AI23" s="47">
        <f>IF(AND('Cement Data'!$B$14&gt;=$A23,'Cement Data'!$B$14&lt;$B23),'Cement Data'!AH$290,0)</f>
        <v>0</v>
      </c>
      <c r="AJ23" s="47">
        <f>IF(AND('Cement Data'!$B$14&gt;=$A23,'Cement Data'!$B$14&lt;$B23),'Cement Data'!AI$290,0)</f>
        <v>0</v>
      </c>
      <c r="AK23" s="47">
        <f>IF(AND('Cement Data'!$B$14&gt;=$A23,'Cement Data'!$B$14&lt;$B23),'Cement Data'!AJ$290,0)</f>
        <v>0</v>
      </c>
      <c r="AL23" s="47">
        <f>IF(AND('Cement Data'!$B$14&gt;=$A23,'Cement Data'!$B$14&lt;$B23),'Cement Data'!AK$290,0)</f>
        <v>0</v>
      </c>
    </row>
    <row r="24" spans="1:38" x14ac:dyDescent="0.45">
      <c r="A24" s="15">
        <f t="shared" si="1"/>
        <v>-100</v>
      </c>
      <c r="B24" s="16">
        <f>A24+10</f>
        <v>-90</v>
      </c>
      <c r="C24" s="47">
        <f>IF(AND('Cement Data'!$B$14&gt;=$A24,'Cement Data'!$B$14&lt;$B24),'Cement Data'!B$290,0)</f>
        <v>0</v>
      </c>
      <c r="D24" s="47">
        <f>IF(AND('Cement Data'!$B$14&gt;=$A24,'Cement Data'!$B$14&lt;$B24),'Cement Data'!C$290,0)</f>
        <v>0</v>
      </c>
      <c r="E24" s="47">
        <f>IF(AND('Cement Data'!$B$14&gt;=$A24,'Cement Data'!$B$14&lt;$B24),'Cement Data'!D$290,0)</f>
        <v>0</v>
      </c>
      <c r="F24" s="47">
        <f>IF(AND('Cement Data'!$B$14&gt;=$A24,'Cement Data'!$B$14&lt;$B24),'Cement Data'!E$290,0)</f>
        <v>0</v>
      </c>
      <c r="G24" s="47">
        <f>IF(AND('Cement Data'!$B$14&gt;=$A24,'Cement Data'!$B$14&lt;$B24),'Cement Data'!F$290,0)</f>
        <v>0</v>
      </c>
      <c r="H24" s="47">
        <f>IF(AND('Cement Data'!$B$14&gt;=$A24,'Cement Data'!$B$14&lt;$B24),'Cement Data'!G$290,0)</f>
        <v>0</v>
      </c>
      <c r="I24" s="47">
        <f>IF(AND('Cement Data'!$B$14&gt;=$A24,'Cement Data'!$B$14&lt;$B24),'Cement Data'!H$290,0)</f>
        <v>0</v>
      </c>
      <c r="J24" s="47">
        <f>IF(AND('Cement Data'!$B$14&gt;=$A24,'Cement Data'!$B$14&lt;$B24),'Cement Data'!I$290,0)</f>
        <v>0</v>
      </c>
      <c r="K24" s="47">
        <f>IF(AND('Cement Data'!$B$14&gt;=$A24,'Cement Data'!$B$14&lt;$B24),'Cement Data'!J$290,0)</f>
        <v>0</v>
      </c>
      <c r="L24" s="47">
        <f>IF(AND('Cement Data'!$B$14&gt;=$A24,'Cement Data'!$B$14&lt;$B24),'Cement Data'!K$290,0)</f>
        <v>0</v>
      </c>
      <c r="M24" s="47">
        <f>IF(AND('Cement Data'!$B$14&gt;=$A24,'Cement Data'!$B$14&lt;$B24),'Cement Data'!L$290,0)</f>
        <v>0</v>
      </c>
      <c r="N24" s="47">
        <f>IF(AND('Cement Data'!$B$14&gt;=$A24,'Cement Data'!$B$14&lt;$B24),'Cement Data'!M$290,0)</f>
        <v>0</v>
      </c>
      <c r="O24" s="47">
        <f>IF(AND('Cement Data'!$B$14&gt;=$A24,'Cement Data'!$B$14&lt;$B24),'Cement Data'!N$290,0)</f>
        <v>0</v>
      </c>
      <c r="P24" s="47">
        <f>IF(AND('Cement Data'!$B$14&gt;=$A24,'Cement Data'!$B$14&lt;$B24),'Cement Data'!O$290,0)</f>
        <v>0</v>
      </c>
      <c r="Q24" s="47">
        <f>IF(AND('Cement Data'!$B$14&gt;=$A24,'Cement Data'!$B$14&lt;$B24),'Cement Data'!P$290,0)</f>
        <v>0</v>
      </c>
      <c r="R24" s="47">
        <f>IF(AND('Cement Data'!$B$14&gt;=$A24,'Cement Data'!$B$14&lt;$B24),'Cement Data'!Q$290,0)</f>
        <v>0</v>
      </c>
      <c r="S24" s="47">
        <f>IF(AND('Cement Data'!$B$14&gt;=$A24,'Cement Data'!$B$14&lt;$B24),'Cement Data'!R$290,0)</f>
        <v>0</v>
      </c>
      <c r="T24" s="47">
        <f>IF(AND('Cement Data'!$B$14&gt;=$A24,'Cement Data'!$B$14&lt;$B24),'Cement Data'!S$290,0)</f>
        <v>0</v>
      </c>
      <c r="U24" s="47">
        <f>IF(AND('Cement Data'!$B$14&gt;=$A24,'Cement Data'!$B$14&lt;$B24),'Cement Data'!T$290,0)</f>
        <v>0</v>
      </c>
      <c r="V24" s="47">
        <f>IF(AND('Cement Data'!$B$14&gt;=$A24,'Cement Data'!$B$14&lt;$B24),'Cement Data'!U$290,0)</f>
        <v>0</v>
      </c>
      <c r="W24" s="47">
        <f>IF(AND('Cement Data'!$B$14&gt;=$A24,'Cement Data'!$B$14&lt;$B24),'Cement Data'!V$290,0)</f>
        <v>0</v>
      </c>
      <c r="X24" s="47">
        <f>IF(AND('Cement Data'!$B$14&gt;=$A24,'Cement Data'!$B$14&lt;$B24),'Cement Data'!W$290,0)</f>
        <v>0</v>
      </c>
      <c r="Y24" s="47">
        <f>IF(AND('Cement Data'!$B$14&gt;=$A24,'Cement Data'!$B$14&lt;$B24),'Cement Data'!X$290,0)</f>
        <v>0</v>
      </c>
      <c r="Z24" s="47">
        <f>IF(AND('Cement Data'!$B$14&gt;=$A24,'Cement Data'!$B$14&lt;$B24),'Cement Data'!Y$290,0)</f>
        <v>0</v>
      </c>
      <c r="AA24" s="47">
        <f>IF(AND('Cement Data'!$B$14&gt;=$A24,'Cement Data'!$B$14&lt;$B24),'Cement Data'!Z$290,0)</f>
        <v>0</v>
      </c>
      <c r="AB24" s="47">
        <f>IF(AND('Cement Data'!$B$14&gt;=$A24,'Cement Data'!$B$14&lt;$B24),'Cement Data'!AA$290,0)</f>
        <v>0</v>
      </c>
      <c r="AC24" s="47">
        <f>IF(AND('Cement Data'!$B$14&gt;=$A24,'Cement Data'!$B$14&lt;$B24),'Cement Data'!AB$290,0)</f>
        <v>0</v>
      </c>
      <c r="AD24" s="47">
        <f>IF(AND('Cement Data'!$B$14&gt;=$A24,'Cement Data'!$B$14&lt;$B24),'Cement Data'!AC$290,0)</f>
        <v>0</v>
      </c>
      <c r="AE24" s="47">
        <f>IF(AND('Cement Data'!$B$14&gt;=$A24,'Cement Data'!$B$14&lt;$B24),'Cement Data'!AD$290,0)</f>
        <v>0</v>
      </c>
      <c r="AF24" s="47">
        <f>IF(AND('Cement Data'!$B$14&gt;=$A24,'Cement Data'!$B$14&lt;$B24),'Cement Data'!AE$290,0)</f>
        <v>0</v>
      </c>
      <c r="AG24" s="47">
        <f>IF(AND('Cement Data'!$B$14&gt;=$A24,'Cement Data'!$B$14&lt;$B24),'Cement Data'!AF$290,0)</f>
        <v>0</v>
      </c>
      <c r="AH24" s="47">
        <f>IF(AND('Cement Data'!$B$14&gt;=$A24,'Cement Data'!$B$14&lt;$B24),'Cement Data'!AG$290,0)</f>
        <v>0</v>
      </c>
      <c r="AI24" s="47">
        <f>IF(AND('Cement Data'!$B$14&gt;=$A24,'Cement Data'!$B$14&lt;$B24),'Cement Data'!AH$290,0)</f>
        <v>0</v>
      </c>
      <c r="AJ24" s="47">
        <f>IF(AND('Cement Data'!$B$14&gt;=$A24,'Cement Data'!$B$14&lt;$B24),'Cement Data'!AI$290,0)</f>
        <v>0</v>
      </c>
      <c r="AK24" s="47">
        <f>IF(AND('Cement Data'!$B$14&gt;=$A24,'Cement Data'!$B$14&lt;$B24),'Cement Data'!AJ$290,0)</f>
        <v>0</v>
      </c>
      <c r="AL24" s="47">
        <f>IF(AND('Cement Data'!$B$14&gt;=$A24,'Cement Data'!$B$14&lt;$B24),'Cement Data'!AK$290,0)</f>
        <v>0</v>
      </c>
    </row>
    <row r="25" spans="1:38" x14ac:dyDescent="0.45">
      <c r="A25" s="15">
        <f t="shared" si="1"/>
        <v>-90</v>
      </c>
      <c r="B25" s="16">
        <f t="shared" ref="B25:B44" si="2">A25+10</f>
        <v>-80</v>
      </c>
      <c r="C25" s="47">
        <f>IF(AND('Cement Data'!$B$14&gt;=$A25,'Cement Data'!$B$14&lt;$B25),'Cement Data'!B$290,0)</f>
        <v>0</v>
      </c>
      <c r="D25" s="47">
        <f>IF(AND('Cement Data'!$B$14&gt;=$A25,'Cement Data'!$B$14&lt;$B25),'Cement Data'!C$290,0)</f>
        <v>0</v>
      </c>
      <c r="E25" s="47">
        <f>IF(AND('Cement Data'!$B$14&gt;=$A25,'Cement Data'!$B$14&lt;$B25),'Cement Data'!D$290,0)</f>
        <v>0</v>
      </c>
      <c r="F25" s="47">
        <f>IF(AND('Cement Data'!$B$14&gt;=$A25,'Cement Data'!$B$14&lt;$B25),'Cement Data'!E$290,0)</f>
        <v>0</v>
      </c>
      <c r="G25" s="47">
        <f>IF(AND('Cement Data'!$B$14&gt;=$A25,'Cement Data'!$B$14&lt;$B25),'Cement Data'!F$290,0)</f>
        <v>0</v>
      </c>
      <c r="H25" s="47">
        <f>IF(AND('Cement Data'!$B$14&gt;=$A25,'Cement Data'!$B$14&lt;$B25),'Cement Data'!G$290,0)</f>
        <v>0</v>
      </c>
      <c r="I25" s="47">
        <f>IF(AND('Cement Data'!$B$14&gt;=$A25,'Cement Data'!$B$14&lt;$B25),'Cement Data'!H$290,0)</f>
        <v>0</v>
      </c>
      <c r="J25" s="47">
        <f>IF(AND('Cement Data'!$B$14&gt;=$A25,'Cement Data'!$B$14&lt;$B25),'Cement Data'!I$290,0)</f>
        <v>0</v>
      </c>
      <c r="K25" s="47">
        <f>IF(AND('Cement Data'!$B$14&gt;=$A25,'Cement Data'!$B$14&lt;$B25),'Cement Data'!J$290,0)</f>
        <v>0</v>
      </c>
      <c r="L25" s="47">
        <f>IF(AND('Cement Data'!$B$14&gt;=$A25,'Cement Data'!$B$14&lt;$B25),'Cement Data'!K$290,0)</f>
        <v>0</v>
      </c>
      <c r="M25" s="47">
        <f>IF(AND('Cement Data'!$B$14&gt;=$A25,'Cement Data'!$B$14&lt;$B25),'Cement Data'!L$290,0)</f>
        <v>0</v>
      </c>
      <c r="N25" s="47">
        <f>IF(AND('Cement Data'!$B$14&gt;=$A25,'Cement Data'!$B$14&lt;$B25),'Cement Data'!M$290,0)</f>
        <v>0</v>
      </c>
      <c r="O25" s="47">
        <f>IF(AND('Cement Data'!$B$14&gt;=$A25,'Cement Data'!$B$14&lt;$B25),'Cement Data'!N$290,0)</f>
        <v>0</v>
      </c>
      <c r="P25" s="47">
        <f>IF(AND('Cement Data'!$B$14&gt;=$A25,'Cement Data'!$B$14&lt;$B25),'Cement Data'!O$290,0)</f>
        <v>0</v>
      </c>
      <c r="Q25" s="47">
        <f>IF(AND('Cement Data'!$B$14&gt;=$A25,'Cement Data'!$B$14&lt;$B25),'Cement Data'!P$290,0)</f>
        <v>0</v>
      </c>
      <c r="R25" s="47">
        <f>IF(AND('Cement Data'!$B$14&gt;=$A25,'Cement Data'!$B$14&lt;$B25),'Cement Data'!Q$290,0)</f>
        <v>0</v>
      </c>
      <c r="S25" s="47">
        <f>IF(AND('Cement Data'!$B$14&gt;=$A25,'Cement Data'!$B$14&lt;$B25),'Cement Data'!R$290,0)</f>
        <v>0</v>
      </c>
      <c r="T25" s="47">
        <f>IF(AND('Cement Data'!$B$14&gt;=$A25,'Cement Data'!$B$14&lt;$B25),'Cement Data'!S$290,0)</f>
        <v>0</v>
      </c>
      <c r="U25" s="47">
        <f>IF(AND('Cement Data'!$B$14&gt;=$A25,'Cement Data'!$B$14&lt;$B25),'Cement Data'!T$290,0)</f>
        <v>0</v>
      </c>
      <c r="V25" s="47">
        <f>IF(AND('Cement Data'!$B$14&gt;=$A25,'Cement Data'!$B$14&lt;$B25),'Cement Data'!U$290,0)</f>
        <v>0</v>
      </c>
      <c r="W25" s="47">
        <f>IF(AND('Cement Data'!$B$14&gt;=$A25,'Cement Data'!$B$14&lt;$B25),'Cement Data'!V$290,0)</f>
        <v>0</v>
      </c>
      <c r="X25" s="47">
        <f>IF(AND('Cement Data'!$B$14&gt;=$A25,'Cement Data'!$B$14&lt;$B25),'Cement Data'!W$290,0)</f>
        <v>0</v>
      </c>
      <c r="Y25" s="47">
        <f>IF(AND('Cement Data'!$B$14&gt;=$A25,'Cement Data'!$B$14&lt;$B25),'Cement Data'!X$290,0)</f>
        <v>0</v>
      </c>
      <c r="Z25" s="47">
        <f>IF(AND('Cement Data'!$B$14&gt;=$A25,'Cement Data'!$B$14&lt;$B25),'Cement Data'!Y$290,0)</f>
        <v>0</v>
      </c>
      <c r="AA25" s="47">
        <f>IF(AND('Cement Data'!$B$14&gt;=$A25,'Cement Data'!$B$14&lt;$B25),'Cement Data'!Z$290,0)</f>
        <v>0</v>
      </c>
      <c r="AB25" s="47">
        <f>IF(AND('Cement Data'!$B$14&gt;=$A25,'Cement Data'!$B$14&lt;$B25),'Cement Data'!AA$290,0)</f>
        <v>0</v>
      </c>
      <c r="AC25" s="47">
        <f>IF(AND('Cement Data'!$B$14&gt;=$A25,'Cement Data'!$B$14&lt;$B25),'Cement Data'!AB$290,0)</f>
        <v>0</v>
      </c>
      <c r="AD25" s="47">
        <f>IF(AND('Cement Data'!$B$14&gt;=$A25,'Cement Data'!$B$14&lt;$B25),'Cement Data'!AC$290,0)</f>
        <v>0</v>
      </c>
      <c r="AE25" s="47">
        <f>IF(AND('Cement Data'!$B$14&gt;=$A25,'Cement Data'!$B$14&lt;$B25),'Cement Data'!AD$290,0)</f>
        <v>0</v>
      </c>
      <c r="AF25" s="47">
        <f>IF(AND('Cement Data'!$B$14&gt;=$A25,'Cement Data'!$B$14&lt;$B25),'Cement Data'!AE$290,0)</f>
        <v>0</v>
      </c>
      <c r="AG25" s="47">
        <f>IF(AND('Cement Data'!$B$14&gt;=$A25,'Cement Data'!$B$14&lt;$B25),'Cement Data'!AF$290,0)</f>
        <v>0</v>
      </c>
      <c r="AH25" s="47">
        <f>IF(AND('Cement Data'!$B$14&gt;=$A25,'Cement Data'!$B$14&lt;$B25),'Cement Data'!AG$290,0)</f>
        <v>0</v>
      </c>
      <c r="AI25" s="47">
        <f>IF(AND('Cement Data'!$B$14&gt;=$A25,'Cement Data'!$B$14&lt;$B25),'Cement Data'!AH$290,0)</f>
        <v>0</v>
      </c>
      <c r="AJ25" s="47">
        <f>IF(AND('Cement Data'!$B$14&gt;=$A25,'Cement Data'!$B$14&lt;$B25),'Cement Data'!AI$290,0)</f>
        <v>0</v>
      </c>
      <c r="AK25" s="47">
        <f>IF(AND('Cement Data'!$B$14&gt;=$A25,'Cement Data'!$B$14&lt;$B25),'Cement Data'!AJ$290,0)</f>
        <v>0</v>
      </c>
      <c r="AL25" s="47">
        <f>IF(AND('Cement Data'!$B$14&gt;=$A25,'Cement Data'!$B$14&lt;$B25),'Cement Data'!AK$290,0)</f>
        <v>0</v>
      </c>
    </row>
    <row r="26" spans="1:38" x14ac:dyDescent="0.45">
      <c r="A26" s="15">
        <f t="shared" si="1"/>
        <v>-80</v>
      </c>
      <c r="B26" s="16">
        <f t="shared" si="2"/>
        <v>-70</v>
      </c>
      <c r="C26" s="47">
        <f>IF(AND('Cement Data'!$B$14&gt;=$A26,'Cement Data'!$B$14&lt;$B26),'Cement Data'!B$290,0)</f>
        <v>0</v>
      </c>
      <c r="D26" s="47">
        <f>IF(AND('Cement Data'!$B$14&gt;=$A26,'Cement Data'!$B$14&lt;$B26),'Cement Data'!C$290,0)</f>
        <v>0</v>
      </c>
      <c r="E26" s="47">
        <f>IF(AND('Cement Data'!$B$14&gt;=$A26,'Cement Data'!$B$14&lt;$B26),'Cement Data'!D$290,0)</f>
        <v>0</v>
      </c>
      <c r="F26" s="47">
        <f>IF(AND('Cement Data'!$B$14&gt;=$A26,'Cement Data'!$B$14&lt;$B26),'Cement Data'!E$290,0)</f>
        <v>0</v>
      </c>
      <c r="G26" s="47">
        <f>IF(AND('Cement Data'!$B$14&gt;=$A26,'Cement Data'!$B$14&lt;$B26),'Cement Data'!F$290,0)</f>
        <v>0</v>
      </c>
      <c r="H26" s="47">
        <f>IF(AND('Cement Data'!$B$14&gt;=$A26,'Cement Data'!$B$14&lt;$B26),'Cement Data'!G$290,0)</f>
        <v>0</v>
      </c>
      <c r="I26" s="47">
        <f>IF(AND('Cement Data'!$B$14&gt;=$A26,'Cement Data'!$B$14&lt;$B26),'Cement Data'!H$290,0)</f>
        <v>0</v>
      </c>
      <c r="J26" s="47">
        <f>IF(AND('Cement Data'!$B$14&gt;=$A26,'Cement Data'!$B$14&lt;$B26),'Cement Data'!I$290,0)</f>
        <v>0</v>
      </c>
      <c r="K26" s="47">
        <f>IF(AND('Cement Data'!$B$14&gt;=$A26,'Cement Data'!$B$14&lt;$B26),'Cement Data'!J$290,0)</f>
        <v>0</v>
      </c>
      <c r="L26" s="47">
        <f>IF(AND('Cement Data'!$B$14&gt;=$A26,'Cement Data'!$B$14&lt;$B26),'Cement Data'!K$290,0)</f>
        <v>0</v>
      </c>
      <c r="M26" s="47">
        <f>IF(AND('Cement Data'!$B$14&gt;=$A26,'Cement Data'!$B$14&lt;$B26),'Cement Data'!L$290,0)</f>
        <v>0</v>
      </c>
      <c r="N26" s="47">
        <f>IF(AND('Cement Data'!$B$14&gt;=$A26,'Cement Data'!$B$14&lt;$B26),'Cement Data'!M$290,0)</f>
        <v>0</v>
      </c>
      <c r="O26" s="47">
        <f>IF(AND('Cement Data'!$B$14&gt;=$A26,'Cement Data'!$B$14&lt;$B26),'Cement Data'!N$290,0)</f>
        <v>0</v>
      </c>
      <c r="P26" s="47">
        <f>IF(AND('Cement Data'!$B$14&gt;=$A26,'Cement Data'!$B$14&lt;$B26),'Cement Data'!O$290,0)</f>
        <v>0</v>
      </c>
      <c r="Q26" s="47">
        <f>IF(AND('Cement Data'!$B$14&gt;=$A26,'Cement Data'!$B$14&lt;$B26),'Cement Data'!P$290,0)</f>
        <v>0</v>
      </c>
      <c r="R26" s="47">
        <f>IF(AND('Cement Data'!$B$14&gt;=$A26,'Cement Data'!$B$14&lt;$B26),'Cement Data'!Q$290,0)</f>
        <v>0</v>
      </c>
      <c r="S26" s="47">
        <f>IF(AND('Cement Data'!$B$14&gt;=$A26,'Cement Data'!$B$14&lt;$B26),'Cement Data'!R$290,0)</f>
        <v>0</v>
      </c>
      <c r="T26" s="47">
        <f>IF(AND('Cement Data'!$B$14&gt;=$A26,'Cement Data'!$B$14&lt;$B26),'Cement Data'!S$290,0)</f>
        <v>0</v>
      </c>
      <c r="U26" s="47">
        <f>IF(AND('Cement Data'!$B$14&gt;=$A26,'Cement Data'!$B$14&lt;$B26),'Cement Data'!T$290,0)</f>
        <v>0</v>
      </c>
      <c r="V26" s="47">
        <f>IF(AND('Cement Data'!$B$14&gt;=$A26,'Cement Data'!$B$14&lt;$B26),'Cement Data'!U$290,0)</f>
        <v>0</v>
      </c>
      <c r="W26" s="47">
        <f>IF(AND('Cement Data'!$B$14&gt;=$A26,'Cement Data'!$B$14&lt;$B26),'Cement Data'!V$290,0)</f>
        <v>0</v>
      </c>
      <c r="X26" s="47">
        <f>IF(AND('Cement Data'!$B$14&gt;=$A26,'Cement Data'!$B$14&lt;$B26),'Cement Data'!W$290,0)</f>
        <v>0</v>
      </c>
      <c r="Y26" s="47">
        <f>IF(AND('Cement Data'!$B$14&gt;=$A26,'Cement Data'!$B$14&lt;$B26),'Cement Data'!X$290,0)</f>
        <v>0</v>
      </c>
      <c r="Z26" s="47">
        <f>IF(AND('Cement Data'!$B$14&gt;=$A26,'Cement Data'!$B$14&lt;$B26),'Cement Data'!Y$290,0)</f>
        <v>0</v>
      </c>
      <c r="AA26" s="47">
        <f>IF(AND('Cement Data'!$B$14&gt;=$A26,'Cement Data'!$B$14&lt;$B26),'Cement Data'!Z$290,0)</f>
        <v>0</v>
      </c>
      <c r="AB26" s="47">
        <f>IF(AND('Cement Data'!$B$14&gt;=$A26,'Cement Data'!$B$14&lt;$B26),'Cement Data'!AA$290,0)</f>
        <v>0</v>
      </c>
      <c r="AC26" s="47">
        <f>IF(AND('Cement Data'!$B$14&gt;=$A26,'Cement Data'!$B$14&lt;$B26),'Cement Data'!AB$290,0)</f>
        <v>0</v>
      </c>
      <c r="AD26" s="47">
        <f>IF(AND('Cement Data'!$B$14&gt;=$A26,'Cement Data'!$B$14&lt;$B26),'Cement Data'!AC$290,0)</f>
        <v>0</v>
      </c>
      <c r="AE26" s="47">
        <f>IF(AND('Cement Data'!$B$14&gt;=$A26,'Cement Data'!$B$14&lt;$B26),'Cement Data'!AD$290,0)</f>
        <v>0</v>
      </c>
      <c r="AF26" s="47">
        <f>IF(AND('Cement Data'!$B$14&gt;=$A26,'Cement Data'!$B$14&lt;$B26),'Cement Data'!AE$290,0)</f>
        <v>0</v>
      </c>
      <c r="AG26" s="47">
        <f>IF(AND('Cement Data'!$B$14&gt;=$A26,'Cement Data'!$B$14&lt;$B26),'Cement Data'!AF$290,0)</f>
        <v>0</v>
      </c>
      <c r="AH26" s="47">
        <f>IF(AND('Cement Data'!$B$14&gt;=$A26,'Cement Data'!$B$14&lt;$B26),'Cement Data'!AG$290,0)</f>
        <v>0</v>
      </c>
      <c r="AI26" s="47">
        <f>IF(AND('Cement Data'!$B$14&gt;=$A26,'Cement Data'!$B$14&lt;$B26),'Cement Data'!AH$290,0)</f>
        <v>0</v>
      </c>
      <c r="AJ26" s="47">
        <f>IF(AND('Cement Data'!$B$14&gt;=$A26,'Cement Data'!$B$14&lt;$B26),'Cement Data'!AI$290,0)</f>
        <v>0</v>
      </c>
      <c r="AK26" s="47">
        <f>IF(AND('Cement Data'!$B$14&gt;=$A26,'Cement Data'!$B$14&lt;$B26),'Cement Data'!AJ$290,0)</f>
        <v>0</v>
      </c>
      <c r="AL26" s="47">
        <f>IF(AND('Cement Data'!$B$14&gt;=$A26,'Cement Data'!$B$14&lt;$B26),'Cement Data'!AK$290,0)</f>
        <v>0</v>
      </c>
    </row>
    <row r="27" spans="1:38" x14ac:dyDescent="0.45">
      <c r="A27" s="15">
        <f t="shared" si="1"/>
        <v>-70</v>
      </c>
      <c r="B27" s="16">
        <f t="shared" si="2"/>
        <v>-60</v>
      </c>
      <c r="C27" s="47">
        <f>IF(AND('Cement Data'!$B$14&gt;=$A27,'Cement Data'!$B$14&lt;$B27),'Cement Data'!B$290,0)</f>
        <v>0</v>
      </c>
      <c r="D27" s="47">
        <f>IF(AND('Cement Data'!$B$14&gt;=$A27,'Cement Data'!$B$14&lt;$B27),'Cement Data'!C$290,0)</f>
        <v>0</v>
      </c>
      <c r="E27" s="47">
        <f>IF(AND('Cement Data'!$B$14&gt;=$A27,'Cement Data'!$B$14&lt;$B27),'Cement Data'!D$290,0)</f>
        <v>0</v>
      </c>
      <c r="F27" s="47">
        <f>IF(AND('Cement Data'!$B$14&gt;=$A27,'Cement Data'!$B$14&lt;$B27),'Cement Data'!E$290,0)</f>
        <v>0</v>
      </c>
      <c r="G27" s="47">
        <f>IF(AND('Cement Data'!$B$14&gt;=$A27,'Cement Data'!$B$14&lt;$B27),'Cement Data'!F$290,0)</f>
        <v>0</v>
      </c>
      <c r="H27" s="47">
        <f>IF(AND('Cement Data'!$B$14&gt;=$A27,'Cement Data'!$B$14&lt;$B27),'Cement Data'!G$290,0)</f>
        <v>0</v>
      </c>
      <c r="I27" s="47">
        <f>IF(AND('Cement Data'!$B$14&gt;=$A27,'Cement Data'!$B$14&lt;$B27),'Cement Data'!H$290,0)</f>
        <v>0</v>
      </c>
      <c r="J27" s="47">
        <f>IF(AND('Cement Data'!$B$14&gt;=$A27,'Cement Data'!$B$14&lt;$B27),'Cement Data'!I$290,0)</f>
        <v>0</v>
      </c>
      <c r="K27" s="47">
        <f>IF(AND('Cement Data'!$B$14&gt;=$A27,'Cement Data'!$B$14&lt;$B27),'Cement Data'!J$290,0)</f>
        <v>0</v>
      </c>
      <c r="L27" s="47">
        <f>IF(AND('Cement Data'!$B$14&gt;=$A27,'Cement Data'!$B$14&lt;$B27),'Cement Data'!K$290,0)</f>
        <v>0</v>
      </c>
      <c r="M27" s="47">
        <f>IF(AND('Cement Data'!$B$14&gt;=$A27,'Cement Data'!$B$14&lt;$B27),'Cement Data'!L$290,0)</f>
        <v>0</v>
      </c>
      <c r="N27" s="47">
        <f>IF(AND('Cement Data'!$B$14&gt;=$A27,'Cement Data'!$B$14&lt;$B27),'Cement Data'!M$290,0)</f>
        <v>0</v>
      </c>
      <c r="O27" s="47">
        <f>IF(AND('Cement Data'!$B$14&gt;=$A27,'Cement Data'!$B$14&lt;$B27),'Cement Data'!N$290,0)</f>
        <v>0</v>
      </c>
      <c r="P27" s="47">
        <f>IF(AND('Cement Data'!$B$14&gt;=$A27,'Cement Data'!$B$14&lt;$B27),'Cement Data'!O$290,0)</f>
        <v>0</v>
      </c>
      <c r="Q27" s="47">
        <f>IF(AND('Cement Data'!$B$14&gt;=$A27,'Cement Data'!$B$14&lt;$B27),'Cement Data'!P$290,0)</f>
        <v>0</v>
      </c>
      <c r="R27" s="47">
        <f>IF(AND('Cement Data'!$B$14&gt;=$A27,'Cement Data'!$B$14&lt;$B27),'Cement Data'!Q$290,0)</f>
        <v>0</v>
      </c>
      <c r="S27" s="47">
        <f>IF(AND('Cement Data'!$B$14&gt;=$A27,'Cement Data'!$B$14&lt;$B27),'Cement Data'!R$290,0)</f>
        <v>0</v>
      </c>
      <c r="T27" s="47">
        <f>IF(AND('Cement Data'!$B$14&gt;=$A27,'Cement Data'!$B$14&lt;$B27),'Cement Data'!S$290,0)</f>
        <v>0</v>
      </c>
      <c r="U27" s="47">
        <f>IF(AND('Cement Data'!$B$14&gt;=$A27,'Cement Data'!$B$14&lt;$B27),'Cement Data'!T$290,0)</f>
        <v>0</v>
      </c>
      <c r="V27" s="47">
        <f>IF(AND('Cement Data'!$B$14&gt;=$A27,'Cement Data'!$B$14&lt;$B27),'Cement Data'!U$290,0)</f>
        <v>0</v>
      </c>
      <c r="W27" s="47">
        <f>IF(AND('Cement Data'!$B$14&gt;=$A27,'Cement Data'!$B$14&lt;$B27),'Cement Data'!V$290,0)</f>
        <v>0</v>
      </c>
      <c r="X27" s="47">
        <f>IF(AND('Cement Data'!$B$14&gt;=$A27,'Cement Data'!$B$14&lt;$B27),'Cement Data'!W$290,0)</f>
        <v>0</v>
      </c>
      <c r="Y27" s="47">
        <f>IF(AND('Cement Data'!$B$14&gt;=$A27,'Cement Data'!$B$14&lt;$B27),'Cement Data'!X$290,0)</f>
        <v>0</v>
      </c>
      <c r="Z27" s="47">
        <f>IF(AND('Cement Data'!$B$14&gt;=$A27,'Cement Data'!$B$14&lt;$B27),'Cement Data'!Y$290,0)</f>
        <v>0</v>
      </c>
      <c r="AA27" s="47">
        <f>IF(AND('Cement Data'!$B$14&gt;=$A27,'Cement Data'!$B$14&lt;$B27),'Cement Data'!Z$290,0)</f>
        <v>0</v>
      </c>
      <c r="AB27" s="47">
        <f>IF(AND('Cement Data'!$B$14&gt;=$A27,'Cement Data'!$B$14&lt;$B27),'Cement Data'!AA$290,0)</f>
        <v>0</v>
      </c>
      <c r="AC27" s="47">
        <f>IF(AND('Cement Data'!$B$14&gt;=$A27,'Cement Data'!$B$14&lt;$B27),'Cement Data'!AB$290,0)</f>
        <v>0</v>
      </c>
      <c r="AD27" s="47">
        <f>IF(AND('Cement Data'!$B$14&gt;=$A27,'Cement Data'!$B$14&lt;$B27),'Cement Data'!AC$290,0)</f>
        <v>0</v>
      </c>
      <c r="AE27" s="47">
        <f>IF(AND('Cement Data'!$B$14&gt;=$A27,'Cement Data'!$B$14&lt;$B27),'Cement Data'!AD$290,0)</f>
        <v>0</v>
      </c>
      <c r="AF27" s="47">
        <f>IF(AND('Cement Data'!$B$14&gt;=$A27,'Cement Data'!$B$14&lt;$B27),'Cement Data'!AE$290,0)</f>
        <v>0</v>
      </c>
      <c r="AG27" s="47">
        <f>IF(AND('Cement Data'!$B$14&gt;=$A27,'Cement Data'!$B$14&lt;$B27),'Cement Data'!AF$290,0)</f>
        <v>0</v>
      </c>
      <c r="AH27" s="47">
        <f>IF(AND('Cement Data'!$B$14&gt;=$A27,'Cement Data'!$B$14&lt;$B27),'Cement Data'!AG$290,0)</f>
        <v>0</v>
      </c>
      <c r="AI27" s="47">
        <f>IF(AND('Cement Data'!$B$14&gt;=$A27,'Cement Data'!$B$14&lt;$B27),'Cement Data'!AH$290,0)</f>
        <v>0</v>
      </c>
      <c r="AJ27" s="47">
        <f>IF(AND('Cement Data'!$B$14&gt;=$A27,'Cement Data'!$B$14&lt;$B27),'Cement Data'!AI$290,0)</f>
        <v>0</v>
      </c>
      <c r="AK27" s="47">
        <f>IF(AND('Cement Data'!$B$14&gt;=$A27,'Cement Data'!$B$14&lt;$B27),'Cement Data'!AJ$290,0)</f>
        <v>0</v>
      </c>
      <c r="AL27" s="47">
        <f>IF(AND('Cement Data'!$B$14&gt;=$A27,'Cement Data'!$B$14&lt;$B27),'Cement Data'!AK$290,0)</f>
        <v>0</v>
      </c>
    </row>
    <row r="28" spans="1:38" x14ac:dyDescent="0.45">
      <c r="A28" s="15">
        <f t="shared" si="1"/>
        <v>-60</v>
      </c>
      <c r="B28" s="16">
        <f t="shared" si="2"/>
        <v>-50</v>
      </c>
      <c r="C28" s="47">
        <f>IF(AND('Cement Data'!$B$14&gt;=$A28,'Cement Data'!$B$14&lt;$B28),'Cement Data'!B$290,0)</f>
        <v>0</v>
      </c>
      <c r="D28" s="47">
        <f>IF(AND('Cement Data'!$B$14&gt;=$A28,'Cement Data'!$B$14&lt;$B28),'Cement Data'!C$290,0)</f>
        <v>0</v>
      </c>
      <c r="E28" s="47">
        <f>IF(AND('Cement Data'!$B$14&gt;=$A28,'Cement Data'!$B$14&lt;$B28),'Cement Data'!D$290,0)</f>
        <v>0</v>
      </c>
      <c r="F28" s="47">
        <f>IF(AND('Cement Data'!$B$14&gt;=$A28,'Cement Data'!$B$14&lt;$B28),'Cement Data'!E$290,0)</f>
        <v>0</v>
      </c>
      <c r="G28" s="47">
        <f>IF(AND('Cement Data'!$B$14&gt;=$A28,'Cement Data'!$B$14&lt;$B28),'Cement Data'!F$290,0)</f>
        <v>0</v>
      </c>
      <c r="H28" s="47">
        <f>IF(AND('Cement Data'!$B$14&gt;=$A28,'Cement Data'!$B$14&lt;$B28),'Cement Data'!G$290,0)</f>
        <v>0</v>
      </c>
      <c r="I28" s="47">
        <f>IF(AND('Cement Data'!$B$14&gt;=$A28,'Cement Data'!$B$14&lt;$B28),'Cement Data'!H$290,0)</f>
        <v>0</v>
      </c>
      <c r="J28" s="47">
        <f>IF(AND('Cement Data'!$B$14&gt;=$A28,'Cement Data'!$B$14&lt;$B28),'Cement Data'!I$290,0)</f>
        <v>0</v>
      </c>
      <c r="K28" s="47">
        <f>IF(AND('Cement Data'!$B$14&gt;=$A28,'Cement Data'!$B$14&lt;$B28),'Cement Data'!J$290,0)</f>
        <v>0</v>
      </c>
      <c r="L28" s="47">
        <f>IF(AND('Cement Data'!$B$14&gt;=$A28,'Cement Data'!$B$14&lt;$B28),'Cement Data'!K$290,0)</f>
        <v>0</v>
      </c>
      <c r="M28" s="47">
        <f>IF(AND('Cement Data'!$B$14&gt;=$A28,'Cement Data'!$B$14&lt;$B28),'Cement Data'!L$290,0)</f>
        <v>0</v>
      </c>
      <c r="N28" s="47">
        <f>IF(AND('Cement Data'!$B$14&gt;=$A28,'Cement Data'!$B$14&lt;$B28),'Cement Data'!M$290,0)</f>
        <v>0</v>
      </c>
      <c r="O28" s="47">
        <f>IF(AND('Cement Data'!$B$14&gt;=$A28,'Cement Data'!$B$14&lt;$B28),'Cement Data'!N$290,0)</f>
        <v>0</v>
      </c>
      <c r="P28" s="47">
        <f>IF(AND('Cement Data'!$B$14&gt;=$A28,'Cement Data'!$B$14&lt;$B28),'Cement Data'!O$290,0)</f>
        <v>0</v>
      </c>
      <c r="Q28" s="47">
        <f>IF(AND('Cement Data'!$B$14&gt;=$A28,'Cement Data'!$B$14&lt;$B28),'Cement Data'!P$290,0)</f>
        <v>0</v>
      </c>
      <c r="R28" s="47">
        <f>IF(AND('Cement Data'!$B$14&gt;=$A28,'Cement Data'!$B$14&lt;$B28),'Cement Data'!Q$290,0)</f>
        <v>0</v>
      </c>
      <c r="S28" s="47">
        <f>IF(AND('Cement Data'!$B$14&gt;=$A28,'Cement Data'!$B$14&lt;$B28),'Cement Data'!R$290,0)</f>
        <v>0</v>
      </c>
      <c r="T28" s="47">
        <f>IF(AND('Cement Data'!$B$14&gt;=$A28,'Cement Data'!$B$14&lt;$B28),'Cement Data'!S$290,0)</f>
        <v>0</v>
      </c>
      <c r="U28" s="47">
        <f>IF(AND('Cement Data'!$B$14&gt;=$A28,'Cement Data'!$B$14&lt;$B28),'Cement Data'!T$290,0)</f>
        <v>0</v>
      </c>
      <c r="V28" s="47">
        <f>IF(AND('Cement Data'!$B$14&gt;=$A28,'Cement Data'!$B$14&lt;$B28),'Cement Data'!U$290,0)</f>
        <v>0</v>
      </c>
      <c r="W28" s="47">
        <f>IF(AND('Cement Data'!$B$14&gt;=$A28,'Cement Data'!$B$14&lt;$B28),'Cement Data'!V$290,0)</f>
        <v>0</v>
      </c>
      <c r="X28" s="47">
        <f>IF(AND('Cement Data'!$B$14&gt;=$A28,'Cement Data'!$B$14&lt;$B28),'Cement Data'!W$290,0)</f>
        <v>0</v>
      </c>
      <c r="Y28" s="47">
        <f>IF(AND('Cement Data'!$B$14&gt;=$A28,'Cement Data'!$B$14&lt;$B28),'Cement Data'!X$290,0)</f>
        <v>0</v>
      </c>
      <c r="Z28" s="47">
        <f>IF(AND('Cement Data'!$B$14&gt;=$A28,'Cement Data'!$B$14&lt;$B28),'Cement Data'!Y$290,0)</f>
        <v>0</v>
      </c>
      <c r="AA28" s="47">
        <f>IF(AND('Cement Data'!$B$14&gt;=$A28,'Cement Data'!$B$14&lt;$B28),'Cement Data'!Z$290,0)</f>
        <v>0</v>
      </c>
      <c r="AB28" s="47">
        <f>IF(AND('Cement Data'!$B$14&gt;=$A28,'Cement Data'!$B$14&lt;$B28),'Cement Data'!AA$290,0)</f>
        <v>0</v>
      </c>
      <c r="AC28" s="47">
        <f>IF(AND('Cement Data'!$B$14&gt;=$A28,'Cement Data'!$B$14&lt;$B28),'Cement Data'!AB$290,0)</f>
        <v>0</v>
      </c>
      <c r="AD28" s="47">
        <f>IF(AND('Cement Data'!$B$14&gt;=$A28,'Cement Data'!$B$14&lt;$B28),'Cement Data'!AC$290,0)</f>
        <v>0</v>
      </c>
      <c r="AE28" s="47">
        <f>IF(AND('Cement Data'!$B$14&gt;=$A28,'Cement Data'!$B$14&lt;$B28),'Cement Data'!AD$290,0)</f>
        <v>0</v>
      </c>
      <c r="AF28" s="47">
        <f>IF(AND('Cement Data'!$B$14&gt;=$A28,'Cement Data'!$B$14&lt;$B28),'Cement Data'!AE$290,0)</f>
        <v>0</v>
      </c>
      <c r="AG28" s="47">
        <f>IF(AND('Cement Data'!$B$14&gt;=$A28,'Cement Data'!$B$14&lt;$B28),'Cement Data'!AF$290,0)</f>
        <v>0</v>
      </c>
      <c r="AH28" s="47">
        <f>IF(AND('Cement Data'!$B$14&gt;=$A28,'Cement Data'!$B$14&lt;$B28),'Cement Data'!AG$290,0)</f>
        <v>0</v>
      </c>
      <c r="AI28" s="47">
        <f>IF(AND('Cement Data'!$B$14&gt;=$A28,'Cement Data'!$B$14&lt;$B28),'Cement Data'!AH$290,0)</f>
        <v>0</v>
      </c>
      <c r="AJ28" s="47">
        <f>IF(AND('Cement Data'!$B$14&gt;=$A28,'Cement Data'!$B$14&lt;$B28),'Cement Data'!AI$290,0)</f>
        <v>0</v>
      </c>
      <c r="AK28" s="47">
        <f>IF(AND('Cement Data'!$B$14&gt;=$A28,'Cement Data'!$B$14&lt;$B28),'Cement Data'!AJ$290,0)</f>
        <v>0</v>
      </c>
      <c r="AL28" s="47">
        <f>IF(AND('Cement Data'!$B$14&gt;=$A28,'Cement Data'!$B$14&lt;$B28),'Cement Data'!AK$290,0)</f>
        <v>0</v>
      </c>
    </row>
    <row r="29" spans="1:38" x14ac:dyDescent="0.45">
      <c r="A29" s="15">
        <f t="shared" si="1"/>
        <v>-50</v>
      </c>
      <c r="B29" s="16">
        <f t="shared" si="2"/>
        <v>-40</v>
      </c>
      <c r="C29" s="47">
        <f>IF(AND('Cement Data'!$B$14&gt;=$A29,'Cement Data'!$B$14&lt;$B29),'Cement Data'!B$290,0)</f>
        <v>0</v>
      </c>
      <c r="D29" s="47">
        <f>IF(AND('Cement Data'!$B$14&gt;=$A29,'Cement Data'!$B$14&lt;$B29),'Cement Data'!C$290,0)</f>
        <v>0</v>
      </c>
      <c r="E29" s="47">
        <f>IF(AND('Cement Data'!$B$14&gt;=$A29,'Cement Data'!$B$14&lt;$B29),'Cement Data'!D$290,0)</f>
        <v>0</v>
      </c>
      <c r="F29" s="47">
        <f>IF(AND('Cement Data'!$B$14&gt;=$A29,'Cement Data'!$B$14&lt;$B29),'Cement Data'!E$290,0)</f>
        <v>0</v>
      </c>
      <c r="G29" s="47">
        <f>IF(AND('Cement Data'!$B$14&gt;=$A29,'Cement Data'!$B$14&lt;$B29),'Cement Data'!F$290,0)</f>
        <v>0</v>
      </c>
      <c r="H29" s="47">
        <f>IF(AND('Cement Data'!$B$14&gt;=$A29,'Cement Data'!$B$14&lt;$B29),'Cement Data'!G$290,0)</f>
        <v>0</v>
      </c>
      <c r="I29" s="47">
        <f>IF(AND('Cement Data'!$B$14&gt;=$A29,'Cement Data'!$B$14&lt;$B29),'Cement Data'!H$290,0)</f>
        <v>0</v>
      </c>
      <c r="J29" s="47">
        <f>IF(AND('Cement Data'!$B$14&gt;=$A29,'Cement Data'!$B$14&lt;$B29),'Cement Data'!I$290,0)</f>
        <v>0</v>
      </c>
      <c r="K29" s="47">
        <f>IF(AND('Cement Data'!$B$14&gt;=$A29,'Cement Data'!$B$14&lt;$B29),'Cement Data'!J$290,0)</f>
        <v>0</v>
      </c>
      <c r="L29" s="47">
        <f>IF(AND('Cement Data'!$B$14&gt;=$A29,'Cement Data'!$B$14&lt;$B29),'Cement Data'!K$290,0)</f>
        <v>0</v>
      </c>
      <c r="M29" s="47">
        <f>IF(AND('Cement Data'!$B$14&gt;=$A29,'Cement Data'!$B$14&lt;$B29),'Cement Data'!L$290,0)</f>
        <v>0</v>
      </c>
      <c r="N29" s="47">
        <f>IF(AND('Cement Data'!$B$14&gt;=$A29,'Cement Data'!$B$14&lt;$B29),'Cement Data'!M$290,0)</f>
        <v>0</v>
      </c>
      <c r="O29" s="47">
        <f>IF(AND('Cement Data'!$B$14&gt;=$A29,'Cement Data'!$B$14&lt;$B29),'Cement Data'!N$290,0)</f>
        <v>0</v>
      </c>
      <c r="P29" s="47">
        <f>IF(AND('Cement Data'!$B$14&gt;=$A29,'Cement Data'!$B$14&lt;$B29),'Cement Data'!O$290,0)</f>
        <v>0</v>
      </c>
      <c r="Q29" s="47">
        <f>IF(AND('Cement Data'!$B$14&gt;=$A29,'Cement Data'!$B$14&lt;$B29),'Cement Data'!P$290,0)</f>
        <v>0</v>
      </c>
      <c r="R29" s="47">
        <f>IF(AND('Cement Data'!$B$14&gt;=$A29,'Cement Data'!$B$14&lt;$B29),'Cement Data'!Q$290,0)</f>
        <v>0</v>
      </c>
      <c r="S29" s="47">
        <f>IF(AND('Cement Data'!$B$14&gt;=$A29,'Cement Data'!$B$14&lt;$B29),'Cement Data'!R$290,0)</f>
        <v>0</v>
      </c>
      <c r="T29" s="47">
        <f>IF(AND('Cement Data'!$B$14&gt;=$A29,'Cement Data'!$B$14&lt;$B29),'Cement Data'!S$290,0)</f>
        <v>0</v>
      </c>
      <c r="U29" s="47">
        <f>IF(AND('Cement Data'!$B$14&gt;=$A29,'Cement Data'!$B$14&lt;$B29),'Cement Data'!T$290,0)</f>
        <v>0</v>
      </c>
      <c r="V29" s="47">
        <f>IF(AND('Cement Data'!$B$14&gt;=$A29,'Cement Data'!$B$14&lt;$B29),'Cement Data'!U$290,0)</f>
        <v>0</v>
      </c>
      <c r="W29" s="47">
        <f>IF(AND('Cement Data'!$B$14&gt;=$A29,'Cement Data'!$B$14&lt;$B29),'Cement Data'!V$290,0)</f>
        <v>0</v>
      </c>
      <c r="X29" s="47">
        <f>IF(AND('Cement Data'!$B$14&gt;=$A29,'Cement Data'!$B$14&lt;$B29),'Cement Data'!W$290,0)</f>
        <v>0</v>
      </c>
      <c r="Y29" s="47">
        <f>IF(AND('Cement Data'!$B$14&gt;=$A29,'Cement Data'!$B$14&lt;$B29),'Cement Data'!X$290,0)</f>
        <v>0</v>
      </c>
      <c r="Z29" s="47">
        <f>IF(AND('Cement Data'!$B$14&gt;=$A29,'Cement Data'!$B$14&lt;$B29),'Cement Data'!Y$290,0)</f>
        <v>0</v>
      </c>
      <c r="AA29" s="47">
        <f>IF(AND('Cement Data'!$B$14&gt;=$A29,'Cement Data'!$B$14&lt;$B29),'Cement Data'!Z$290,0)</f>
        <v>0</v>
      </c>
      <c r="AB29" s="47">
        <f>IF(AND('Cement Data'!$B$14&gt;=$A29,'Cement Data'!$B$14&lt;$B29),'Cement Data'!AA$290,0)</f>
        <v>0</v>
      </c>
      <c r="AC29" s="47">
        <f>IF(AND('Cement Data'!$B$14&gt;=$A29,'Cement Data'!$B$14&lt;$B29),'Cement Data'!AB$290,0)</f>
        <v>0</v>
      </c>
      <c r="AD29" s="47">
        <f>IF(AND('Cement Data'!$B$14&gt;=$A29,'Cement Data'!$B$14&lt;$B29),'Cement Data'!AC$290,0)</f>
        <v>0</v>
      </c>
      <c r="AE29" s="47">
        <f>IF(AND('Cement Data'!$B$14&gt;=$A29,'Cement Data'!$B$14&lt;$B29),'Cement Data'!AD$290,0)</f>
        <v>0</v>
      </c>
      <c r="AF29" s="47">
        <f>IF(AND('Cement Data'!$B$14&gt;=$A29,'Cement Data'!$B$14&lt;$B29),'Cement Data'!AE$290,0)</f>
        <v>0</v>
      </c>
      <c r="AG29" s="47">
        <f>IF(AND('Cement Data'!$B$14&gt;=$A29,'Cement Data'!$B$14&lt;$B29),'Cement Data'!AF$290,0)</f>
        <v>0</v>
      </c>
      <c r="AH29" s="47">
        <f>IF(AND('Cement Data'!$B$14&gt;=$A29,'Cement Data'!$B$14&lt;$B29),'Cement Data'!AG$290,0)</f>
        <v>0</v>
      </c>
      <c r="AI29" s="47">
        <f>IF(AND('Cement Data'!$B$14&gt;=$A29,'Cement Data'!$B$14&lt;$B29),'Cement Data'!AH$290,0)</f>
        <v>0</v>
      </c>
      <c r="AJ29" s="47">
        <f>IF(AND('Cement Data'!$B$14&gt;=$A29,'Cement Data'!$B$14&lt;$B29),'Cement Data'!AI$290,0)</f>
        <v>0</v>
      </c>
      <c r="AK29" s="47">
        <f>IF(AND('Cement Data'!$B$14&gt;=$A29,'Cement Data'!$B$14&lt;$B29),'Cement Data'!AJ$290,0)</f>
        <v>0</v>
      </c>
      <c r="AL29" s="47">
        <f>IF(AND('Cement Data'!$B$14&gt;=$A29,'Cement Data'!$B$14&lt;$B29),'Cement Data'!AK$290,0)</f>
        <v>0</v>
      </c>
    </row>
    <row r="30" spans="1:38" x14ac:dyDescent="0.45">
      <c r="A30" s="15">
        <f t="shared" si="1"/>
        <v>-40</v>
      </c>
      <c r="B30" s="16">
        <f t="shared" si="2"/>
        <v>-30</v>
      </c>
      <c r="C30" s="47">
        <f>IF(AND('Cement Data'!$B$14&gt;=$A30,'Cement Data'!$B$14&lt;$B30),'Cement Data'!B$290,0)</f>
        <v>0</v>
      </c>
      <c r="D30" s="47">
        <f>IF(AND('Cement Data'!$B$14&gt;=$A30,'Cement Data'!$B$14&lt;$B30),'Cement Data'!C$290,0)</f>
        <v>0</v>
      </c>
      <c r="E30" s="47">
        <f>IF(AND('Cement Data'!$B$14&gt;=$A30,'Cement Data'!$B$14&lt;$B30),'Cement Data'!D$290,0)</f>
        <v>0</v>
      </c>
      <c r="F30" s="47">
        <f>IF(AND('Cement Data'!$B$14&gt;=$A30,'Cement Data'!$B$14&lt;$B30),'Cement Data'!E$290,0)</f>
        <v>0</v>
      </c>
      <c r="G30" s="47">
        <f>IF(AND('Cement Data'!$B$14&gt;=$A30,'Cement Data'!$B$14&lt;$B30),'Cement Data'!F$290,0)</f>
        <v>0</v>
      </c>
      <c r="H30" s="47">
        <f>IF(AND('Cement Data'!$B$14&gt;=$A30,'Cement Data'!$B$14&lt;$B30),'Cement Data'!G$290,0)</f>
        <v>0</v>
      </c>
      <c r="I30" s="47">
        <f>IF(AND('Cement Data'!$B$14&gt;=$A30,'Cement Data'!$B$14&lt;$B30),'Cement Data'!H$290,0)</f>
        <v>0</v>
      </c>
      <c r="J30" s="47">
        <f>IF(AND('Cement Data'!$B$14&gt;=$A30,'Cement Data'!$B$14&lt;$B30),'Cement Data'!I$290,0)</f>
        <v>0</v>
      </c>
      <c r="K30" s="47">
        <f>IF(AND('Cement Data'!$B$14&gt;=$A30,'Cement Data'!$B$14&lt;$B30),'Cement Data'!J$290,0)</f>
        <v>0</v>
      </c>
      <c r="L30" s="47">
        <f>IF(AND('Cement Data'!$B$14&gt;=$A30,'Cement Data'!$B$14&lt;$B30),'Cement Data'!K$290,0)</f>
        <v>0</v>
      </c>
      <c r="M30" s="47">
        <f>IF(AND('Cement Data'!$B$14&gt;=$A30,'Cement Data'!$B$14&lt;$B30),'Cement Data'!L$290,0)</f>
        <v>0</v>
      </c>
      <c r="N30" s="47">
        <f>IF(AND('Cement Data'!$B$14&gt;=$A30,'Cement Data'!$B$14&lt;$B30),'Cement Data'!M$290,0)</f>
        <v>0</v>
      </c>
      <c r="O30" s="47">
        <f>IF(AND('Cement Data'!$B$14&gt;=$A30,'Cement Data'!$B$14&lt;$B30),'Cement Data'!N$290,0)</f>
        <v>0</v>
      </c>
      <c r="P30" s="47">
        <f>IF(AND('Cement Data'!$B$14&gt;=$A30,'Cement Data'!$B$14&lt;$B30),'Cement Data'!O$290,0)</f>
        <v>0</v>
      </c>
      <c r="Q30" s="47">
        <f>IF(AND('Cement Data'!$B$14&gt;=$A30,'Cement Data'!$B$14&lt;$B30),'Cement Data'!P$290,0)</f>
        <v>0</v>
      </c>
      <c r="R30" s="47">
        <f>IF(AND('Cement Data'!$B$14&gt;=$A30,'Cement Data'!$B$14&lt;$B30),'Cement Data'!Q$290,0)</f>
        <v>0</v>
      </c>
      <c r="S30" s="47">
        <f>IF(AND('Cement Data'!$B$14&gt;=$A30,'Cement Data'!$B$14&lt;$B30),'Cement Data'!R$290,0)</f>
        <v>0</v>
      </c>
      <c r="T30" s="47">
        <f>IF(AND('Cement Data'!$B$14&gt;=$A30,'Cement Data'!$B$14&lt;$B30),'Cement Data'!S$290,0)</f>
        <v>0</v>
      </c>
      <c r="U30" s="47">
        <f>IF(AND('Cement Data'!$B$14&gt;=$A30,'Cement Data'!$B$14&lt;$B30),'Cement Data'!T$290,0)</f>
        <v>0</v>
      </c>
      <c r="V30" s="47">
        <f>IF(AND('Cement Data'!$B$14&gt;=$A30,'Cement Data'!$B$14&lt;$B30),'Cement Data'!U$290,0)</f>
        <v>0</v>
      </c>
      <c r="W30" s="47">
        <f>IF(AND('Cement Data'!$B$14&gt;=$A30,'Cement Data'!$B$14&lt;$B30),'Cement Data'!V$290,0)</f>
        <v>0</v>
      </c>
      <c r="X30" s="47">
        <f>IF(AND('Cement Data'!$B$14&gt;=$A30,'Cement Data'!$B$14&lt;$B30),'Cement Data'!W$290,0)</f>
        <v>0</v>
      </c>
      <c r="Y30" s="47">
        <f>IF(AND('Cement Data'!$B$14&gt;=$A30,'Cement Data'!$B$14&lt;$B30),'Cement Data'!X$290,0)</f>
        <v>0</v>
      </c>
      <c r="Z30" s="47">
        <f>IF(AND('Cement Data'!$B$14&gt;=$A30,'Cement Data'!$B$14&lt;$B30),'Cement Data'!Y$290,0)</f>
        <v>0</v>
      </c>
      <c r="AA30" s="47">
        <f>IF(AND('Cement Data'!$B$14&gt;=$A30,'Cement Data'!$B$14&lt;$B30),'Cement Data'!Z$290,0)</f>
        <v>0</v>
      </c>
      <c r="AB30" s="47">
        <f>IF(AND('Cement Data'!$B$14&gt;=$A30,'Cement Data'!$B$14&lt;$B30),'Cement Data'!AA$290,0)</f>
        <v>0</v>
      </c>
      <c r="AC30" s="47">
        <f>IF(AND('Cement Data'!$B$14&gt;=$A30,'Cement Data'!$B$14&lt;$B30),'Cement Data'!AB$290,0)</f>
        <v>0</v>
      </c>
      <c r="AD30" s="47">
        <f>IF(AND('Cement Data'!$B$14&gt;=$A30,'Cement Data'!$B$14&lt;$B30),'Cement Data'!AC$290,0)</f>
        <v>0</v>
      </c>
      <c r="AE30" s="47">
        <f>IF(AND('Cement Data'!$B$14&gt;=$A30,'Cement Data'!$B$14&lt;$B30),'Cement Data'!AD$290,0)</f>
        <v>0</v>
      </c>
      <c r="AF30" s="47">
        <f>IF(AND('Cement Data'!$B$14&gt;=$A30,'Cement Data'!$B$14&lt;$B30),'Cement Data'!AE$290,0)</f>
        <v>0</v>
      </c>
      <c r="AG30" s="47">
        <f>IF(AND('Cement Data'!$B$14&gt;=$A30,'Cement Data'!$B$14&lt;$B30),'Cement Data'!AF$290,0)</f>
        <v>0</v>
      </c>
      <c r="AH30" s="47">
        <f>IF(AND('Cement Data'!$B$14&gt;=$A30,'Cement Data'!$B$14&lt;$B30),'Cement Data'!AG$290,0)</f>
        <v>0</v>
      </c>
      <c r="AI30" s="47">
        <f>IF(AND('Cement Data'!$B$14&gt;=$A30,'Cement Data'!$B$14&lt;$B30),'Cement Data'!AH$290,0)</f>
        <v>0</v>
      </c>
      <c r="AJ30" s="47">
        <f>IF(AND('Cement Data'!$B$14&gt;=$A30,'Cement Data'!$B$14&lt;$B30),'Cement Data'!AI$290,0)</f>
        <v>0</v>
      </c>
      <c r="AK30" s="47">
        <f>IF(AND('Cement Data'!$B$14&gt;=$A30,'Cement Data'!$B$14&lt;$B30),'Cement Data'!AJ$290,0)</f>
        <v>0</v>
      </c>
      <c r="AL30" s="47">
        <f>IF(AND('Cement Data'!$B$14&gt;=$A30,'Cement Data'!$B$14&lt;$B30),'Cement Data'!AK$290,0)</f>
        <v>0</v>
      </c>
    </row>
    <row r="31" spans="1:38" x14ac:dyDescent="0.45">
      <c r="A31" s="15">
        <f t="shared" si="1"/>
        <v>-30</v>
      </c>
      <c r="B31" s="16">
        <f t="shared" si="2"/>
        <v>-20</v>
      </c>
      <c r="C31" s="47">
        <f>IF(AND('Cement Data'!$B$14&gt;=$A31,'Cement Data'!$B$14&lt;$B31),'Cement Data'!B$290,0)</f>
        <v>0</v>
      </c>
      <c r="D31" s="47">
        <f>IF(AND('Cement Data'!$B$14&gt;=$A31,'Cement Data'!$B$14&lt;$B31),'Cement Data'!C$290,0)</f>
        <v>0</v>
      </c>
      <c r="E31" s="47">
        <f>IF(AND('Cement Data'!$B$14&gt;=$A31,'Cement Data'!$B$14&lt;$B31),'Cement Data'!D$290,0)</f>
        <v>0</v>
      </c>
      <c r="F31" s="47">
        <f>IF(AND('Cement Data'!$B$14&gt;=$A31,'Cement Data'!$B$14&lt;$B31),'Cement Data'!E$290,0)</f>
        <v>0</v>
      </c>
      <c r="G31" s="47">
        <f>IF(AND('Cement Data'!$B$14&gt;=$A31,'Cement Data'!$B$14&lt;$B31),'Cement Data'!F$290,0)</f>
        <v>0</v>
      </c>
      <c r="H31" s="47">
        <f>IF(AND('Cement Data'!$B$14&gt;=$A31,'Cement Data'!$B$14&lt;$B31),'Cement Data'!G$290,0)</f>
        <v>0</v>
      </c>
      <c r="I31" s="47">
        <f>IF(AND('Cement Data'!$B$14&gt;=$A31,'Cement Data'!$B$14&lt;$B31),'Cement Data'!H$290,0)</f>
        <v>0</v>
      </c>
      <c r="J31" s="47">
        <f>IF(AND('Cement Data'!$B$14&gt;=$A31,'Cement Data'!$B$14&lt;$B31),'Cement Data'!I$290,0)</f>
        <v>0</v>
      </c>
      <c r="K31" s="47">
        <f>IF(AND('Cement Data'!$B$14&gt;=$A31,'Cement Data'!$B$14&lt;$B31),'Cement Data'!J$290,0)</f>
        <v>0</v>
      </c>
      <c r="L31" s="47">
        <f>IF(AND('Cement Data'!$B$14&gt;=$A31,'Cement Data'!$B$14&lt;$B31),'Cement Data'!K$290,0)</f>
        <v>0</v>
      </c>
      <c r="M31" s="47">
        <f>IF(AND('Cement Data'!$B$14&gt;=$A31,'Cement Data'!$B$14&lt;$B31),'Cement Data'!L$290,0)</f>
        <v>0</v>
      </c>
      <c r="N31" s="47">
        <f>IF(AND('Cement Data'!$B$14&gt;=$A31,'Cement Data'!$B$14&lt;$B31),'Cement Data'!M$290,0)</f>
        <v>0</v>
      </c>
      <c r="O31" s="47">
        <f>IF(AND('Cement Data'!$B$14&gt;=$A31,'Cement Data'!$B$14&lt;$B31),'Cement Data'!N$290,0)</f>
        <v>0</v>
      </c>
      <c r="P31" s="47">
        <f>IF(AND('Cement Data'!$B$14&gt;=$A31,'Cement Data'!$B$14&lt;$B31),'Cement Data'!O$290,0)</f>
        <v>0</v>
      </c>
      <c r="Q31" s="47">
        <f>IF(AND('Cement Data'!$B$14&gt;=$A31,'Cement Data'!$B$14&lt;$B31),'Cement Data'!P$290,0)</f>
        <v>0</v>
      </c>
      <c r="R31" s="47">
        <f>IF(AND('Cement Data'!$B$14&gt;=$A31,'Cement Data'!$B$14&lt;$B31),'Cement Data'!Q$290,0)</f>
        <v>0</v>
      </c>
      <c r="S31" s="47">
        <f>IF(AND('Cement Data'!$B$14&gt;=$A31,'Cement Data'!$B$14&lt;$B31),'Cement Data'!R$290,0)</f>
        <v>0</v>
      </c>
      <c r="T31" s="47">
        <f>IF(AND('Cement Data'!$B$14&gt;=$A31,'Cement Data'!$B$14&lt;$B31),'Cement Data'!S$290,0)</f>
        <v>0</v>
      </c>
      <c r="U31" s="47">
        <f>IF(AND('Cement Data'!$B$14&gt;=$A31,'Cement Data'!$B$14&lt;$B31),'Cement Data'!T$290,0)</f>
        <v>0</v>
      </c>
      <c r="V31" s="47">
        <f>IF(AND('Cement Data'!$B$14&gt;=$A31,'Cement Data'!$B$14&lt;$B31),'Cement Data'!U$290,0)</f>
        <v>0</v>
      </c>
      <c r="W31" s="47">
        <f>IF(AND('Cement Data'!$B$14&gt;=$A31,'Cement Data'!$B$14&lt;$B31),'Cement Data'!V$290,0)</f>
        <v>0</v>
      </c>
      <c r="X31" s="47">
        <f>IF(AND('Cement Data'!$B$14&gt;=$A31,'Cement Data'!$B$14&lt;$B31),'Cement Data'!W$290,0)</f>
        <v>0</v>
      </c>
      <c r="Y31" s="47">
        <f>IF(AND('Cement Data'!$B$14&gt;=$A31,'Cement Data'!$B$14&lt;$B31),'Cement Data'!X$290,0)</f>
        <v>0</v>
      </c>
      <c r="Z31" s="47">
        <f>IF(AND('Cement Data'!$B$14&gt;=$A31,'Cement Data'!$B$14&lt;$B31),'Cement Data'!Y$290,0)</f>
        <v>0</v>
      </c>
      <c r="AA31" s="47">
        <f>IF(AND('Cement Data'!$B$14&gt;=$A31,'Cement Data'!$B$14&lt;$B31),'Cement Data'!Z$290,0)</f>
        <v>0</v>
      </c>
      <c r="AB31" s="47">
        <f>IF(AND('Cement Data'!$B$14&gt;=$A31,'Cement Data'!$B$14&lt;$B31),'Cement Data'!AA$290,0)</f>
        <v>0</v>
      </c>
      <c r="AC31" s="47">
        <f>IF(AND('Cement Data'!$B$14&gt;=$A31,'Cement Data'!$B$14&lt;$B31),'Cement Data'!AB$290,0)</f>
        <v>0</v>
      </c>
      <c r="AD31" s="47">
        <f>IF(AND('Cement Data'!$B$14&gt;=$A31,'Cement Data'!$B$14&lt;$B31),'Cement Data'!AC$290,0)</f>
        <v>0</v>
      </c>
      <c r="AE31" s="47">
        <f>IF(AND('Cement Data'!$B$14&gt;=$A31,'Cement Data'!$B$14&lt;$B31),'Cement Data'!AD$290,0)</f>
        <v>0</v>
      </c>
      <c r="AF31" s="47">
        <f>IF(AND('Cement Data'!$B$14&gt;=$A31,'Cement Data'!$B$14&lt;$B31),'Cement Data'!AE$290,0)</f>
        <v>0</v>
      </c>
      <c r="AG31" s="47">
        <f>IF(AND('Cement Data'!$B$14&gt;=$A31,'Cement Data'!$B$14&lt;$B31),'Cement Data'!AF$290,0)</f>
        <v>0</v>
      </c>
      <c r="AH31" s="47">
        <f>IF(AND('Cement Data'!$B$14&gt;=$A31,'Cement Data'!$B$14&lt;$B31),'Cement Data'!AG$290,0)</f>
        <v>0</v>
      </c>
      <c r="AI31" s="47">
        <f>IF(AND('Cement Data'!$B$14&gt;=$A31,'Cement Data'!$B$14&lt;$B31),'Cement Data'!AH$290,0)</f>
        <v>0</v>
      </c>
      <c r="AJ31" s="47">
        <f>IF(AND('Cement Data'!$B$14&gt;=$A31,'Cement Data'!$B$14&lt;$B31),'Cement Data'!AI$290,0)</f>
        <v>0</v>
      </c>
      <c r="AK31" s="47">
        <f>IF(AND('Cement Data'!$B$14&gt;=$A31,'Cement Data'!$B$14&lt;$B31),'Cement Data'!AJ$290,0)</f>
        <v>0</v>
      </c>
      <c r="AL31" s="47">
        <f>IF(AND('Cement Data'!$B$14&gt;=$A31,'Cement Data'!$B$14&lt;$B31),'Cement Data'!AK$290,0)</f>
        <v>0</v>
      </c>
    </row>
    <row r="32" spans="1:38" x14ac:dyDescent="0.45">
      <c r="A32" s="15">
        <f t="shared" si="1"/>
        <v>-20</v>
      </c>
      <c r="B32" s="16">
        <f t="shared" si="2"/>
        <v>-10</v>
      </c>
      <c r="C32" s="47">
        <f>IF(AND('Cement Data'!$B$14&gt;=$A32,'Cement Data'!$B$14&lt;$B32),'Cement Data'!B$290,0)</f>
        <v>0</v>
      </c>
      <c r="D32" s="47">
        <f>IF(AND('Cement Data'!$B$14&gt;=$A32,'Cement Data'!$B$14&lt;$B32),'Cement Data'!C$290,0)</f>
        <v>0</v>
      </c>
      <c r="E32" s="47">
        <f>IF(AND('Cement Data'!$B$14&gt;=$A32,'Cement Data'!$B$14&lt;$B32),'Cement Data'!D$290,0)</f>
        <v>0</v>
      </c>
      <c r="F32" s="47">
        <f>IF(AND('Cement Data'!$B$14&gt;=$A32,'Cement Data'!$B$14&lt;$B32),'Cement Data'!E$290,0)</f>
        <v>0</v>
      </c>
      <c r="G32" s="47">
        <f>IF(AND('Cement Data'!$B$14&gt;=$A32,'Cement Data'!$B$14&lt;$B32),'Cement Data'!F$290,0)</f>
        <v>0</v>
      </c>
      <c r="H32" s="47">
        <f>IF(AND('Cement Data'!$B$14&gt;=$A32,'Cement Data'!$B$14&lt;$B32),'Cement Data'!G$290,0)</f>
        <v>0</v>
      </c>
      <c r="I32" s="47">
        <f>IF(AND('Cement Data'!$B$14&gt;=$A32,'Cement Data'!$B$14&lt;$B32),'Cement Data'!H$290,0)</f>
        <v>0</v>
      </c>
      <c r="J32" s="47">
        <f>IF(AND('Cement Data'!$B$14&gt;=$A32,'Cement Data'!$B$14&lt;$B32),'Cement Data'!I$290,0)</f>
        <v>0</v>
      </c>
      <c r="K32" s="47">
        <f>IF(AND('Cement Data'!$B$14&gt;=$A32,'Cement Data'!$B$14&lt;$B32),'Cement Data'!J$290,0)</f>
        <v>0</v>
      </c>
      <c r="L32" s="47">
        <f>IF(AND('Cement Data'!$B$14&gt;=$A32,'Cement Data'!$B$14&lt;$B32),'Cement Data'!K$290,0)</f>
        <v>0</v>
      </c>
      <c r="M32" s="47">
        <f>IF(AND('Cement Data'!$B$14&gt;=$A32,'Cement Data'!$B$14&lt;$B32),'Cement Data'!L$290,0)</f>
        <v>0</v>
      </c>
      <c r="N32" s="47">
        <f>IF(AND('Cement Data'!$B$14&gt;=$A32,'Cement Data'!$B$14&lt;$B32),'Cement Data'!M$290,0)</f>
        <v>0</v>
      </c>
      <c r="O32" s="47">
        <f>IF(AND('Cement Data'!$B$14&gt;=$A32,'Cement Data'!$B$14&lt;$B32),'Cement Data'!N$290,0)</f>
        <v>0</v>
      </c>
      <c r="P32" s="47">
        <f>IF(AND('Cement Data'!$B$14&gt;=$A32,'Cement Data'!$B$14&lt;$B32),'Cement Data'!O$290,0)</f>
        <v>0</v>
      </c>
      <c r="Q32" s="47">
        <f>IF(AND('Cement Data'!$B$14&gt;=$A32,'Cement Data'!$B$14&lt;$B32),'Cement Data'!P$290,0)</f>
        <v>0</v>
      </c>
      <c r="R32" s="47">
        <f>IF(AND('Cement Data'!$B$14&gt;=$A32,'Cement Data'!$B$14&lt;$B32),'Cement Data'!Q$290,0)</f>
        <v>0</v>
      </c>
      <c r="S32" s="47">
        <f>IF(AND('Cement Data'!$B$14&gt;=$A32,'Cement Data'!$B$14&lt;$B32),'Cement Data'!R$290,0)</f>
        <v>0</v>
      </c>
      <c r="T32" s="47">
        <f>IF(AND('Cement Data'!$B$14&gt;=$A32,'Cement Data'!$B$14&lt;$B32),'Cement Data'!S$290,0)</f>
        <v>0</v>
      </c>
      <c r="U32" s="47">
        <f>IF(AND('Cement Data'!$B$14&gt;=$A32,'Cement Data'!$B$14&lt;$B32),'Cement Data'!T$290,0)</f>
        <v>0</v>
      </c>
      <c r="V32" s="47">
        <f>IF(AND('Cement Data'!$B$14&gt;=$A32,'Cement Data'!$B$14&lt;$B32),'Cement Data'!U$290,0)</f>
        <v>0</v>
      </c>
      <c r="W32" s="47">
        <f>IF(AND('Cement Data'!$B$14&gt;=$A32,'Cement Data'!$B$14&lt;$B32),'Cement Data'!V$290,0)</f>
        <v>0</v>
      </c>
      <c r="X32" s="47">
        <f>IF(AND('Cement Data'!$B$14&gt;=$A32,'Cement Data'!$B$14&lt;$B32),'Cement Data'!W$290,0)</f>
        <v>0</v>
      </c>
      <c r="Y32" s="47">
        <f>IF(AND('Cement Data'!$B$14&gt;=$A32,'Cement Data'!$B$14&lt;$B32),'Cement Data'!X$290,0)</f>
        <v>0</v>
      </c>
      <c r="Z32" s="47">
        <f>IF(AND('Cement Data'!$B$14&gt;=$A32,'Cement Data'!$B$14&lt;$B32),'Cement Data'!Y$290,0)</f>
        <v>0</v>
      </c>
      <c r="AA32" s="47">
        <f>IF(AND('Cement Data'!$B$14&gt;=$A32,'Cement Data'!$B$14&lt;$B32),'Cement Data'!Z$290,0)</f>
        <v>0</v>
      </c>
      <c r="AB32" s="47">
        <f>IF(AND('Cement Data'!$B$14&gt;=$A32,'Cement Data'!$B$14&lt;$B32),'Cement Data'!AA$290,0)</f>
        <v>0</v>
      </c>
      <c r="AC32" s="47">
        <f>IF(AND('Cement Data'!$B$14&gt;=$A32,'Cement Data'!$B$14&lt;$B32),'Cement Data'!AB$290,0)</f>
        <v>0</v>
      </c>
      <c r="AD32" s="47">
        <f>IF(AND('Cement Data'!$B$14&gt;=$A32,'Cement Data'!$B$14&lt;$B32),'Cement Data'!AC$290,0)</f>
        <v>0</v>
      </c>
      <c r="AE32" s="47">
        <f>IF(AND('Cement Data'!$B$14&gt;=$A32,'Cement Data'!$B$14&lt;$B32),'Cement Data'!AD$290,0)</f>
        <v>0</v>
      </c>
      <c r="AF32" s="47">
        <f>IF(AND('Cement Data'!$B$14&gt;=$A32,'Cement Data'!$B$14&lt;$B32),'Cement Data'!AE$290,0)</f>
        <v>0</v>
      </c>
      <c r="AG32" s="47">
        <f>IF(AND('Cement Data'!$B$14&gt;=$A32,'Cement Data'!$B$14&lt;$B32),'Cement Data'!AF$290,0)</f>
        <v>0</v>
      </c>
      <c r="AH32" s="47">
        <f>IF(AND('Cement Data'!$B$14&gt;=$A32,'Cement Data'!$B$14&lt;$B32),'Cement Data'!AG$290,0)</f>
        <v>0</v>
      </c>
      <c r="AI32" s="47">
        <f>IF(AND('Cement Data'!$B$14&gt;=$A32,'Cement Data'!$B$14&lt;$B32),'Cement Data'!AH$290,0)</f>
        <v>0</v>
      </c>
      <c r="AJ32" s="47">
        <f>IF(AND('Cement Data'!$B$14&gt;=$A32,'Cement Data'!$B$14&lt;$B32),'Cement Data'!AI$290,0)</f>
        <v>0</v>
      </c>
      <c r="AK32" s="47">
        <f>IF(AND('Cement Data'!$B$14&gt;=$A32,'Cement Data'!$B$14&lt;$B32),'Cement Data'!AJ$290,0)</f>
        <v>0</v>
      </c>
      <c r="AL32" s="47">
        <f>IF(AND('Cement Data'!$B$14&gt;=$A32,'Cement Data'!$B$14&lt;$B32),'Cement Data'!AK$290,0)</f>
        <v>0</v>
      </c>
    </row>
    <row r="33" spans="1:38" x14ac:dyDescent="0.45">
      <c r="A33" s="15">
        <f t="shared" si="1"/>
        <v>-10</v>
      </c>
      <c r="B33" s="16">
        <f t="shared" si="2"/>
        <v>0</v>
      </c>
      <c r="C33" s="47">
        <f>IF(AND('Cement Data'!$B$14&gt;=$A33,'Cement Data'!$B$14&lt;$B33),'Cement Data'!B$290,0)</f>
        <v>0</v>
      </c>
      <c r="D33" s="47">
        <f>IF(AND('Cement Data'!$B$14&gt;=$A33,'Cement Data'!$B$14&lt;$B33),'Cement Data'!C$290,0)</f>
        <v>0</v>
      </c>
      <c r="E33" s="47">
        <f>IF(AND('Cement Data'!$B$14&gt;=$A33,'Cement Data'!$B$14&lt;$B33),'Cement Data'!D$290,0)</f>
        <v>0</v>
      </c>
      <c r="F33" s="47">
        <f>IF(AND('Cement Data'!$B$14&gt;=$A33,'Cement Data'!$B$14&lt;$B33),'Cement Data'!E$290,0)</f>
        <v>0</v>
      </c>
      <c r="G33" s="47">
        <f>IF(AND('Cement Data'!$B$14&gt;=$A33,'Cement Data'!$B$14&lt;$B33),'Cement Data'!F$290,0)</f>
        <v>0</v>
      </c>
      <c r="H33" s="47">
        <f>IF(AND('Cement Data'!$B$14&gt;=$A33,'Cement Data'!$B$14&lt;$B33),'Cement Data'!G$290,0)</f>
        <v>0</v>
      </c>
      <c r="I33" s="47">
        <f>IF(AND('Cement Data'!$B$14&gt;=$A33,'Cement Data'!$B$14&lt;$B33),'Cement Data'!H$290,0)</f>
        <v>0</v>
      </c>
      <c r="J33" s="47">
        <f>IF(AND('Cement Data'!$B$14&gt;=$A33,'Cement Data'!$B$14&lt;$B33),'Cement Data'!I$290,0)</f>
        <v>0</v>
      </c>
      <c r="K33" s="47">
        <f>IF(AND('Cement Data'!$B$14&gt;=$A33,'Cement Data'!$B$14&lt;$B33),'Cement Data'!J$290,0)</f>
        <v>0</v>
      </c>
      <c r="L33" s="47">
        <f>IF(AND('Cement Data'!$B$14&gt;=$A33,'Cement Data'!$B$14&lt;$B33),'Cement Data'!K$290,0)</f>
        <v>0</v>
      </c>
      <c r="M33" s="47">
        <f>IF(AND('Cement Data'!$B$14&gt;=$A33,'Cement Data'!$B$14&lt;$B33),'Cement Data'!L$290,0)</f>
        <v>0</v>
      </c>
      <c r="N33" s="47">
        <f>IF(AND('Cement Data'!$B$14&gt;=$A33,'Cement Data'!$B$14&lt;$B33),'Cement Data'!M$290,0)</f>
        <v>0</v>
      </c>
      <c r="O33" s="47">
        <f>IF(AND('Cement Data'!$B$14&gt;=$A33,'Cement Data'!$B$14&lt;$B33),'Cement Data'!N$290,0)</f>
        <v>0</v>
      </c>
      <c r="P33" s="47">
        <f>IF(AND('Cement Data'!$B$14&gt;=$A33,'Cement Data'!$B$14&lt;$B33),'Cement Data'!O$290,0)</f>
        <v>0</v>
      </c>
      <c r="Q33" s="47">
        <f>IF(AND('Cement Data'!$B$14&gt;=$A33,'Cement Data'!$B$14&lt;$B33),'Cement Data'!P$290,0)</f>
        <v>0</v>
      </c>
      <c r="R33" s="47">
        <f>IF(AND('Cement Data'!$B$14&gt;=$A33,'Cement Data'!$B$14&lt;$B33),'Cement Data'!Q$290,0)</f>
        <v>0</v>
      </c>
      <c r="S33" s="47">
        <f>IF(AND('Cement Data'!$B$14&gt;=$A33,'Cement Data'!$B$14&lt;$B33),'Cement Data'!R$290,0)</f>
        <v>0</v>
      </c>
      <c r="T33" s="47">
        <f>IF(AND('Cement Data'!$B$14&gt;=$A33,'Cement Data'!$B$14&lt;$B33),'Cement Data'!S$290,0)</f>
        <v>0</v>
      </c>
      <c r="U33" s="47">
        <f>IF(AND('Cement Data'!$B$14&gt;=$A33,'Cement Data'!$B$14&lt;$B33),'Cement Data'!T$290,0)</f>
        <v>0</v>
      </c>
      <c r="V33" s="47">
        <f>IF(AND('Cement Data'!$B$14&gt;=$A33,'Cement Data'!$B$14&lt;$B33),'Cement Data'!U$290,0)</f>
        <v>0</v>
      </c>
      <c r="W33" s="47">
        <f>IF(AND('Cement Data'!$B$14&gt;=$A33,'Cement Data'!$B$14&lt;$B33),'Cement Data'!V$290,0)</f>
        <v>0</v>
      </c>
      <c r="X33" s="47">
        <f>IF(AND('Cement Data'!$B$14&gt;=$A33,'Cement Data'!$B$14&lt;$B33),'Cement Data'!W$290,0)</f>
        <v>0</v>
      </c>
      <c r="Y33" s="47">
        <f>IF(AND('Cement Data'!$B$14&gt;=$A33,'Cement Data'!$B$14&lt;$B33),'Cement Data'!X$290,0)</f>
        <v>0</v>
      </c>
      <c r="Z33" s="47">
        <f>IF(AND('Cement Data'!$B$14&gt;=$A33,'Cement Data'!$B$14&lt;$B33),'Cement Data'!Y$290,0)</f>
        <v>0</v>
      </c>
      <c r="AA33" s="47">
        <f>IF(AND('Cement Data'!$B$14&gt;=$A33,'Cement Data'!$B$14&lt;$B33),'Cement Data'!Z$290,0)</f>
        <v>0</v>
      </c>
      <c r="AB33" s="47">
        <f>IF(AND('Cement Data'!$B$14&gt;=$A33,'Cement Data'!$B$14&lt;$B33),'Cement Data'!AA$290,0)</f>
        <v>0</v>
      </c>
      <c r="AC33" s="47">
        <f>IF(AND('Cement Data'!$B$14&gt;=$A33,'Cement Data'!$B$14&lt;$B33),'Cement Data'!AB$290,0)</f>
        <v>0</v>
      </c>
      <c r="AD33" s="47">
        <f>IF(AND('Cement Data'!$B$14&gt;=$A33,'Cement Data'!$B$14&lt;$B33),'Cement Data'!AC$290,0)</f>
        <v>0</v>
      </c>
      <c r="AE33" s="47">
        <f>IF(AND('Cement Data'!$B$14&gt;=$A33,'Cement Data'!$B$14&lt;$B33),'Cement Data'!AD$290,0)</f>
        <v>0</v>
      </c>
      <c r="AF33" s="47">
        <f>IF(AND('Cement Data'!$B$14&gt;=$A33,'Cement Data'!$B$14&lt;$B33),'Cement Data'!AE$290,0)</f>
        <v>0</v>
      </c>
      <c r="AG33" s="47">
        <f>IF(AND('Cement Data'!$B$14&gt;=$A33,'Cement Data'!$B$14&lt;$B33),'Cement Data'!AF$290,0)</f>
        <v>0</v>
      </c>
      <c r="AH33" s="47">
        <f>IF(AND('Cement Data'!$B$14&gt;=$A33,'Cement Data'!$B$14&lt;$B33),'Cement Data'!AG$290,0)</f>
        <v>0</v>
      </c>
      <c r="AI33" s="47">
        <f>IF(AND('Cement Data'!$B$14&gt;=$A33,'Cement Data'!$B$14&lt;$B33),'Cement Data'!AH$290,0)</f>
        <v>0</v>
      </c>
      <c r="AJ33" s="47">
        <f>IF(AND('Cement Data'!$B$14&gt;=$A33,'Cement Data'!$B$14&lt;$B33),'Cement Data'!AI$290,0)</f>
        <v>0</v>
      </c>
      <c r="AK33" s="47">
        <f>IF(AND('Cement Data'!$B$14&gt;=$A33,'Cement Data'!$B$14&lt;$B33),'Cement Data'!AJ$290,0)</f>
        <v>0</v>
      </c>
      <c r="AL33" s="47">
        <f>IF(AND('Cement Data'!$B$14&gt;=$A33,'Cement Data'!$B$14&lt;$B33),'Cement Data'!AK$290,0)</f>
        <v>0</v>
      </c>
    </row>
    <row r="34" spans="1:38" x14ac:dyDescent="0.45">
      <c r="A34" s="17">
        <f t="shared" si="1"/>
        <v>0</v>
      </c>
      <c r="B34" s="18">
        <f>A34</f>
        <v>0</v>
      </c>
      <c r="C34" s="47">
        <f>IF(AND('Cement Data'!$B$14&gt;=$A34,'Cement Data'!$B$14&lt;$B34),'Cement Data'!B$290,0)</f>
        <v>0</v>
      </c>
      <c r="D34" s="47">
        <f>IF(AND('Cement Data'!$B$14&gt;=$A34,'Cement Data'!$B$14&lt;$B34),'Cement Data'!C$290,0)</f>
        <v>0</v>
      </c>
      <c r="E34" s="47">
        <f>IF(AND('Cement Data'!$B$14&gt;=$A34,'Cement Data'!$B$14&lt;$B34),'Cement Data'!D$290,0)</f>
        <v>0</v>
      </c>
      <c r="F34" s="47">
        <f>IF(AND('Cement Data'!$B$14&gt;=$A34,'Cement Data'!$B$14&lt;$B34),'Cement Data'!E$290,0)</f>
        <v>0</v>
      </c>
      <c r="G34" s="47">
        <f>IF(AND('Cement Data'!$B$14&gt;=$A34,'Cement Data'!$B$14&lt;$B34),'Cement Data'!F$290,0)</f>
        <v>0</v>
      </c>
      <c r="H34" s="47">
        <f>IF(AND('Cement Data'!$B$14&gt;=$A34,'Cement Data'!$B$14&lt;$B34),'Cement Data'!G$290,0)</f>
        <v>0</v>
      </c>
      <c r="I34" s="47">
        <f>IF(AND('Cement Data'!$B$14&gt;=$A34,'Cement Data'!$B$14&lt;$B34),'Cement Data'!H$290,0)</f>
        <v>0</v>
      </c>
      <c r="J34" s="47">
        <f>IF(AND('Cement Data'!$B$14&gt;=$A34,'Cement Data'!$B$14&lt;$B34),'Cement Data'!I$290,0)</f>
        <v>0</v>
      </c>
      <c r="K34" s="47">
        <f>IF(AND('Cement Data'!$B$14&gt;=$A34,'Cement Data'!$B$14&lt;$B34),'Cement Data'!J$290,0)</f>
        <v>0</v>
      </c>
      <c r="L34" s="47">
        <f>IF(AND('Cement Data'!$B$14&gt;=$A34,'Cement Data'!$B$14&lt;$B34),'Cement Data'!K$290,0)</f>
        <v>0</v>
      </c>
      <c r="M34" s="47">
        <f>IF(AND('Cement Data'!$B$14&gt;=$A34,'Cement Data'!$B$14&lt;$B34),'Cement Data'!L$290,0)</f>
        <v>0</v>
      </c>
      <c r="N34" s="47">
        <f>IF(AND('Cement Data'!$B$14&gt;=$A34,'Cement Data'!$B$14&lt;$B34),'Cement Data'!M$290,0)</f>
        <v>0</v>
      </c>
      <c r="O34" s="47">
        <f>IF(AND('Cement Data'!$B$14&gt;=$A34,'Cement Data'!$B$14&lt;$B34),'Cement Data'!N$290,0)</f>
        <v>0</v>
      </c>
      <c r="P34" s="47">
        <f>IF(AND('Cement Data'!$B$14&gt;=$A34,'Cement Data'!$B$14&lt;$B34),'Cement Data'!O$290,0)</f>
        <v>0</v>
      </c>
      <c r="Q34" s="47">
        <f>IF(AND('Cement Data'!$B$14&gt;=$A34,'Cement Data'!$B$14&lt;$B34),'Cement Data'!P$290,0)</f>
        <v>0</v>
      </c>
      <c r="R34" s="47">
        <f>IF(AND('Cement Data'!$B$14&gt;=$A34,'Cement Data'!$B$14&lt;$B34),'Cement Data'!Q$290,0)</f>
        <v>0</v>
      </c>
      <c r="S34" s="47">
        <f>IF(AND('Cement Data'!$B$14&gt;=$A34,'Cement Data'!$B$14&lt;$B34),'Cement Data'!R$290,0)</f>
        <v>0</v>
      </c>
      <c r="T34" s="47">
        <f>IF(AND('Cement Data'!$B$14&gt;=$A34,'Cement Data'!$B$14&lt;$B34),'Cement Data'!S$290,0)</f>
        <v>0</v>
      </c>
      <c r="U34" s="47">
        <f>IF(AND('Cement Data'!$B$14&gt;=$A34,'Cement Data'!$B$14&lt;$B34),'Cement Data'!T$290,0)</f>
        <v>0</v>
      </c>
      <c r="V34" s="47">
        <f>IF(AND('Cement Data'!$B$14&gt;=$A34,'Cement Data'!$B$14&lt;$B34),'Cement Data'!U$290,0)</f>
        <v>0</v>
      </c>
      <c r="W34" s="47">
        <f>IF(AND('Cement Data'!$B$14&gt;=$A34,'Cement Data'!$B$14&lt;$B34),'Cement Data'!V$290,0)</f>
        <v>0</v>
      </c>
      <c r="X34" s="47">
        <f>IF(AND('Cement Data'!$B$14&gt;=$A34,'Cement Data'!$B$14&lt;$B34),'Cement Data'!W$290,0)</f>
        <v>0</v>
      </c>
      <c r="Y34" s="47">
        <f>IF(AND('Cement Data'!$B$14&gt;=$A34,'Cement Data'!$B$14&lt;$B34),'Cement Data'!X$290,0)</f>
        <v>0</v>
      </c>
      <c r="Z34" s="47">
        <f>IF(AND('Cement Data'!$B$14&gt;=$A34,'Cement Data'!$B$14&lt;$B34),'Cement Data'!Y$290,0)</f>
        <v>0</v>
      </c>
      <c r="AA34" s="47">
        <f>IF(AND('Cement Data'!$B$14&gt;=$A34,'Cement Data'!$B$14&lt;$B34),'Cement Data'!Z$290,0)</f>
        <v>0</v>
      </c>
      <c r="AB34" s="47">
        <f>IF(AND('Cement Data'!$B$14&gt;=$A34,'Cement Data'!$B$14&lt;$B34),'Cement Data'!AA$290,0)</f>
        <v>0</v>
      </c>
      <c r="AC34" s="47">
        <f>IF(AND('Cement Data'!$B$14&gt;=$A34,'Cement Data'!$B$14&lt;$B34),'Cement Data'!AB$290,0)</f>
        <v>0</v>
      </c>
      <c r="AD34" s="47">
        <f>IF(AND('Cement Data'!$B$14&gt;=$A34,'Cement Data'!$B$14&lt;$B34),'Cement Data'!AC$290,0)</f>
        <v>0</v>
      </c>
      <c r="AE34" s="47">
        <f>IF(AND('Cement Data'!$B$14&gt;=$A34,'Cement Data'!$B$14&lt;$B34),'Cement Data'!AD$290,0)</f>
        <v>0</v>
      </c>
      <c r="AF34" s="47">
        <f>IF(AND('Cement Data'!$B$14&gt;=$A34,'Cement Data'!$B$14&lt;$B34),'Cement Data'!AE$290,0)</f>
        <v>0</v>
      </c>
      <c r="AG34" s="47">
        <f>IF(AND('Cement Data'!$B$14&gt;=$A34,'Cement Data'!$B$14&lt;$B34),'Cement Data'!AF$290,0)</f>
        <v>0</v>
      </c>
      <c r="AH34" s="47">
        <f>IF(AND('Cement Data'!$B$14&gt;=$A34,'Cement Data'!$B$14&lt;$B34),'Cement Data'!AG$290,0)</f>
        <v>0</v>
      </c>
      <c r="AI34" s="47">
        <f>IF(AND('Cement Data'!$B$14&gt;=$A34,'Cement Data'!$B$14&lt;$B34),'Cement Data'!AH$290,0)</f>
        <v>0</v>
      </c>
      <c r="AJ34" s="47">
        <f>IF(AND('Cement Data'!$B$14&gt;=$A34,'Cement Data'!$B$14&lt;$B34),'Cement Data'!AI$290,0)</f>
        <v>0</v>
      </c>
      <c r="AK34" s="47">
        <f>IF(AND('Cement Data'!$B$14&gt;=$A34,'Cement Data'!$B$14&lt;$B34),'Cement Data'!AJ$290,0)</f>
        <v>0</v>
      </c>
      <c r="AL34" s="47">
        <f>IF(AND('Cement Data'!$B$14&gt;=$A34,'Cement Data'!$B$14&lt;$B34),'Cement Data'!AK$290,0)</f>
        <v>0</v>
      </c>
    </row>
    <row r="35" spans="1:38" x14ac:dyDescent="0.45">
      <c r="A35" s="19">
        <v>0.1</v>
      </c>
      <c r="B35" s="20">
        <f>A35+9.9</f>
        <v>10</v>
      </c>
      <c r="C35" s="47">
        <f>IF(AND('Cement Data'!$B$14&gt;=$A35,'Cement Data'!$B$14&lt;$B35),'Cement Data'!B$290,0)</f>
        <v>19114285714285.711</v>
      </c>
      <c r="D35" s="47">
        <f>IF(AND('Cement Data'!$B$14&gt;=$A35,'Cement Data'!$B$14&lt;$B35),'Cement Data'!C$290,0)</f>
        <v>19444131533865.332</v>
      </c>
      <c r="E35" s="47">
        <f>IF(AND('Cement Data'!$B$14&gt;=$A35,'Cement Data'!$B$14&lt;$B35),'Cement Data'!D$290,0)</f>
        <v>19773977353445.074</v>
      </c>
      <c r="F35" s="47">
        <f>IF(AND('Cement Data'!$B$14&gt;=$A35,'Cement Data'!$B$14&lt;$B35),'Cement Data'!E$290,0)</f>
        <v>20103823173024.695</v>
      </c>
      <c r="G35" s="47">
        <f>IF(AND('Cement Data'!$B$14&gt;=$A35,'Cement Data'!$B$14&lt;$B35),'Cement Data'!F$290,0)</f>
        <v>20433668992604.316</v>
      </c>
      <c r="H35" s="47">
        <f>IF(AND('Cement Data'!$B$14&gt;=$A35,'Cement Data'!$B$14&lt;$B35),'Cement Data'!G$290,0)</f>
        <v>20763514812184.059</v>
      </c>
      <c r="I35" s="47">
        <f>IF(AND('Cement Data'!$B$14&gt;=$A35,'Cement Data'!$B$14&lt;$B35),'Cement Data'!H$290,0)</f>
        <v>21093360631763.676</v>
      </c>
      <c r="J35" s="47">
        <f>IF(AND('Cement Data'!$B$14&gt;=$A35,'Cement Data'!$B$14&lt;$B35),'Cement Data'!I$290,0)</f>
        <v>21423206451343.297</v>
      </c>
      <c r="K35" s="47">
        <f>IF(AND('Cement Data'!$B$14&gt;=$A35,'Cement Data'!$B$14&lt;$B35),'Cement Data'!J$290,0)</f>
        <v>21753052270923.043</v>
      </c>
      <c r="L35" s="47">
        <f>IF(AND('Cement Data'!$B$14&gt;=$A35,'Cement Data'!$B$14&lt;$B35),'Cement Data'!K$290,0)</f>
        <v>22082898090502.66</v>
      </c>
      <c r="M35" s="47">
        <f>IF(AND('Cement Data'!$B$14&gt;=$A35,'Cement Data'!$B$14&lt;$B35),'Cement Data'!L$290,0)</f>
        <v>22412743910082.281</v>
      </c>
      <c r="N35" s="47">
        <f>IF(AND('Cement Data'!$B$14&gt;=$A35,'Cement Data'!$B$14&lt;$B35),'Cement Data'!M$290,0)</f>
        <v>22742589729662.02</v>
      </c>
      <c r="O35" s="47">
        <f>IF(AND('Cement Data'!$B$14&gt;=$A35,'Cement Data'!$B$14&lt;$B35),'Cement Data'!N$290,0)</f>
        <v>23072435549241.641</v>
      </c>
      <c r="P35" s="47">
        <f>IF(AND('Cement Data'!$B$14&gt;=$A35,'Cement Data'!$B$14&lt;$B35),'Cement Data'!O$290,0)</f>
        <v>23402281368821.262</v>
      </c>
      <c r="Q35" s="47">
        <f>IF(AND('Cement Data'!$B$14&gt;=$A35,'Cement Data'!$B$14&lt;$B35),'Cement Data'!P$290,0)</f>
        <v>23732127188401</v>
      </c>
      <c r="R35" s="47">
        <f>IF(AND('Cement Data'!$B$14&gt;=$A35,'Cement Data'!$B$14&lt;$B35),'Cement Data'!Q$290,0)</f>
        <v>24061973007980.621</v>
      </c>
      <c r="S35" s="47">
        <f>IF(AND('Cement Data'!$B$14&gt;=$A35,'Cement Data'!$B$14&lt;$B35),'Cement Data'!R$290,0)</f>
        <v>24391818827560.238</v>
      </c>
      <c r="T35" s="47">
        <f>IF(AND('Cement Data'!$B$14&gt;=$A35,'Cement Data'!$B$14&lt;$B35),'Cement Data'!S$290,0)</f>
        <v>24721664647139.98</v>
      </c>
      <c r="U35" s="47">
        <f>IF(AND('Cement Data'!$B$14&gt;=$A35,'Cement Data'!$B$14&lt;$B35),'Cement Data'!T$290,0)</f>
        <v>25051510466719.605</v>
      </c>
      <c r="V35" s="47">
        <f>IF(AND('Cement Data'!$B$14&gt;=$A35,'Cement Data'!$B$14&lt;$B35),'Cement Data'!U$290,0)</f>
        <v>25381356286299.223</v>
      </c>
      <c r="W35" s="47">
        <f>IF(AND('Cement Data'!$B$14&gt;=$A35,'Cement Data'!$B$14&lt;$B35),'Cement Data'!V$290,0)</f>
        <v>25711202105878.969</v>
      </c>
      <c r="X35" s="47">
        <f>IF(AND('Cement Data'!$B$14&gt;=$A35,'Cement Data'!$B$14&lt;$B35),'Cement Data'!W$290,0)</f>
        <v>26041047925458.586</v>
      </c>
      <c r="Y35" s="47">
        <f>IF(AND('Cement Data'!$B$14&gt;=$A35,'Cement Data'!$B$14&lt;$B35),'Cement Data'!X$290,0)</f>
        <v>26370893745038.203</v>
      </c>
      <c r="Z35" s="47">
        <f>IF(AND('Cement Data'!$B$14&gt;=$A35,'Cement Data'!$B$14&lt;$B35),'Cement Data'!Y$290,0)</f>
        <v>26700739564617.953</v>
      </c>
      <c r="AA35" s="47">
        <f>IF(AND('Cement Data'!$B$14&gt;=$A35,'Cement Data'!$B$14&lt;$B35),'Cement Data'!Z$290,0)</f>
        <v>27030585384197.566</v>
      </c>
      <c r="AB35" s="47">
        <f>IF(AND('Cement Data'!$B$14&gt;=$A35,'Cement Data'!$B$14&lt;$B35),'Cement Data'!AA$290,0)</f>
        <v>27360431203777.188</v>
      </c>
      <c r="AC35" s="47">
        <f>IF(AND('Cement Data'!$B$14&gt;=$A35,'Cement Data'!$B$14&lt;$B35),'Cement Data'!AB$290,0)</f>
        <v>27690277023356.934</v>
      </c>
      <c r="AD35" s="47">
        <f>IF(AND('Cement Data'!$B$14&gt;=$A35,'Cement Data'!$B$14&lt;$B35),'Cement Data'!AC$290,0)</f>
        <v>28020122842936.551</v>
      </c>
      <c r="AE35" s="47">
        <f>IF(AND('Cement Data'!$B$14&gt;=$A35,'Cement Data'!$B$14&lt;$B35),'Cement Data'!AD$290,0)</f>
        <v>28349968662516.172</v>
      </c>
      <c r="AF35" s="47">
        <f>IF(AND('Cement Data'!$B$14&gt;=$A35,'Cement Data'!$B$14&lt;$B35),'Cement Data'!AE$290,0)</f>
        <v>28679814482095.902</v>
      </c>
      <c r="AG35" s="47">
        <f>IF(AND('Cement Data'!$B$14&gt;=$A35,'Cement Data'!$B$14&lt;$B35),'Cement Data'!AF$290,0)</f>
        <v>29009660301675.527</v>
      </c>
      <c r="AH35" s="47">
        <f>IF(AND('Cement Data'!$B$14&gt;=$A35,'Cement Data'!$B$14&lt;$B35),'Cement Data'!AG$290,0)</f>
        <v>29339506121255.152</v>
      </c>
      <c r="AI35" s="47">
        <f>IF(AND('Cement Data'!$B$14&gt;=$A35,'Cement Data'!$B$14&lt;$B35),'Cement Data'!AH$290,0)</f>
        <v>29669351940834.887</v>
      </c>
      <c r="AJ35" s="47">
        <f>IF(AND('Cement Data'!$B$14&gt;=$A35,'Cement Data'!$B$14&lt;$B35),'Cement Data'!AI$290,0)</f>
        <v>29999197760414.512</v>
      </c>
      <c r="AK35" s="47">
        <f>IF(AND('Cement Data'!$B$14&gt;=$A35,'Cement Data'!$B$14&lt;$B35),'Cement Data'!AJ$290,0)</f>
        <v>30329043579994.129</v>
      </c>
      <c r="AL35" s="47">
        <f>IF(AND('Cement Data'!$B$14&gt;=$A35,'Cement Data'!$B$14&lt;$B35),'Cement Data'!AK$290,0)</f>
        <v>30658889399573.875</v>
      </c>
    </row>
    <row r="36" spans="1:38" x14ac:dyDescent="0.45">
      <c r="A36" s="15">
        <f t="shared" si="1"/>
        <v>10</v>
      </c>
      <c r="B36" s="16">
        <f t="shared" si="2"/>
        <v>20</v>
      </c>
      <c r="C36" s="47">
        <f>IF(AND('Cement Data'!$B$14&gt;=$A36,'Cement Data'!$B$14&lt;$B36),'Cement Data'!B$290,0)</f>
        <v>0</v>
      </c>
      <c r="D36" s="47">
        <f>IF(AND('Cement Data'!$B$14&gt;=$A36,'Cement Data'!$B$14&lt;$B36),'Cement Data'!C$290,0)</f>
        <v>0</v>
      </c>
      <c r="E36" s="47">
        <f>IF(AND('Cement Data'!$B$14&gt;=$A36,'Cement Data'!$B$14&lt;$B36),'Cement Data'!D$290,0)</f>
        <v>0</v>
      </c>
      <c r="F36" s="47">
        <f>IF(AND('Cement Data'!$B$14&gt;=$A36,'Cement Data'!$B$14&lt;$B36),'Cement Data'!E$290,0)</f>
        <v>0</v>
      </c>
      <c r="G36" s="47">
        <f>IF(AND('Cement Data'!$B$14&gt;=$A36,'Cement Data'!$B$14&lt;$B36),'Cement Data'!F$290,0)</f>
        <v>0</v>
      </c>
      <c r="H36" s="47">
        <f>IF(AND('Cement Data'!$B$14&gt;=$A36,'Cement Data'!$B$14&lt;$B36),'Cement Data'!G$290,0)</f>
        <v>0</v>
      </c>
      <c r="I36" s="47">
        <f>IF(AND('Cement Data'!$B$14&gt;=$A36,'Cement Data'!$B$14&lt;$B36),'Cement Data'!H$290,0)</f>
        <v>0</v>
      </c>
      <c r="J36" s="47">
        <f>IF(AND('Cement Data'!$B$14&gt;=$A36,'Cement Data'!$B$14&lt;$B36),'Cement Data'!I$290,0)</f>
        <v>0</v>
      </c>
      <c r="K36" s="47">
        <f>IF(AND('Cement Data'!$B$14&gt;=$A36,'Cement Data'!$B$14&lt;$B36),'Cement Data'!J$290,0)</f>
        <v>0</v>
      </c>
      <c r="L36" s="47">
        <f>IF(AND('Cement Data'!$B$14&gt;=$A36,'Cement Data'!$B$14&lt;$B36),'Cement Data'!K$290,0)</f>
        <v>0</v>
      </c>
      <c r="M36" s="47">
        <f>IF(AND('Cement Data'!$B$14&gt;=$A36,'Cement Data'!$B$14&lt;$B36),'Cement Data'!L$290,0)</f>
        <v>0</v>
      </c>
      <c r="N36" s="47">
        <f>IF(AND('Cement Data'!$B$14&gt;=$A36,'Cement Data'!$B$14&lt;$B36),'Cement Data'!M$290,0)</f>
        <v>0</v>
      </c>
      <c r="O36" s="47">
        <f>IF(AND('Cement Data'!$B$14&gt;=$A36,'Cement Data'!$B$14&lt;$B36),'Cement Data'!N$290,0)</f>
        <v>0</v>
      </c>
      <c r="P36" s="47">
        <f>IF(AND('Cement Data'!$B$14&gt;=$A36,'Cement Data'!$B$14&lt;$B36),'Cement Data'!O$290,0)</f>
        <v>0</v>
      </c>
      <c r="Q36" s="47">
        <f>IF(AND('Cement Data'!$B$14&gt;=$A36,'Cement Data'!$B$14&lt;$B36),'Cement Data'!P$290,0)</f>
        <v>0</v>
      </c>
      <c r="R36" s="47">
        <f>IF(AND('Cement Data'!$B$14&gt;=$A36,'Cement Data'!$B$14&lt;$B36),'Cement Data'!Q$290,0)</f>
        <v>0</v>
      </c>
      <c r="S36" s="47">
        <f>IF(AND('Cement Data'!$B$14&gt;=$A36,'Cement Data'!$B$14&lt;$B36),'Cement Data'!R$290,0)</f>
        <v>0</v>
      </c>
      <c r="T36" s="47">
        <f>IF(AND('Cement Data'!$B$14&gt;=$A36,'Cement Data'!$B$14&lt;$B36),'Cement Data'!S$290,0)</f>
        <v>0</v>
      </c>
      <c r="U36" s="47">
        <f>IF(AND('Cement Data'!$B$14&gt;=$A36,'Cement Data'!$B$14&lt;$B36),'Cement Data'!T$290,0)</f>
        <v>0</v>
      </c>
      <c r="V36" s="47">
        <f>IF(AND('Cement Data'!$B$14&gt;=$A36,'Cement Data'!$B$14&lt;$B36),'Cement Data'!U$290,0)</f>
        <v>0</v>
      </c>
      <c r="W36" s="47">
        <f>IF(AND('Cement Data'!$B$14&gt;=$A36,'Cement Data'!$B$14&lt;$B36),'Cement Data'!V$290,0)</f>
        <v>0</v>
      </c>
      <c r="X36" s="47">
        <f>IF(AND('Cement Data'!$B$14&gt;=$A36,'Cement Data'!$B$14&lt;$B36),'Cement Data'!W$290,0)</f>
        <v>0</v>
      </c>
      <c r="Y36" s="47">
        <f>IF(AND('Cement Data'!$B$14&gt;=$A36,'Cement Data'!$B$14&lt;$B36),'Cement Data'!X$290,0)</f>
        <v>0</v>
      </c>
      <c r="Z36" s="47">
        <f>IF(AND('Cement Data'!$B$14&gt;=$A36,'Cement Data'!$B$14&lt;$B36),'Cement Data'!Y$290,0)</f>
        <v>0</v>
      </c>
      <c r="AA36" s="47">
        <f>IF(AND('Cement Data'!$B$14&gt;=$A36,'Cement Data'!$B$14&lt;$B36),'Cement Data'!Z$290,0)</f>
        <v>0</v>
      </c>
      <c r="AB36" s="47">
        <f>IF(AND('Cement Data'!$B$14&gt;=$A36,'Cement Data'!$B$14&lt;$B36),'Cement Data'!AA$290,0)</f>
        <v>0</v>
      </c>
      <c r="AC36" s="47">
        <f>IF(AND('Cement Data'!$B$14&gt;=$A36,'Cement Data'!$B$14&lt;$B36),'Cement Data'!AB$290,0)</f>
        <v>0</v>
      </c>
      <c r="AD36" s="47">
        <f>IF(AND('Cement Data'!$B$14&gt;=$A36,'Cement Data'!$B$14&lt;$B36),'Cement Data'!AC$290,0)</f>
        <v>0</v>
      </c>
      <c r="AE36" s="47">
        <f>IF(AND('Cement Data'!$B$14&gt;=$A36,'Cement Data'!$B$14&lt;$B36),'Cement Data'!AD$290,0)</f>
        <v>0</v>
      </c>
      <c r="AF36" s="47">
        <f>IF(AND('Cement Data'!$B$14&gt;=$A36,'Cement Data'!$B$14&lt;$B36),'Cement Data'!AE$290,0)</f>
        <v>0</v>
      </c>
      <c r="AG36" s="47">
        <f>IF(AND('Cement Data'!$B$14&gt;=$A36,'Cement Data'!$B$14&lt;$B36),'Cement Data'!AF$290,0)</f>
        <v>0</v>
      </c>
      <c r="AH36" s="47">
        <f>IF(AND('Cement Data'!$B$14&gt;=$A36,'Cement Data'!$B$14&lt;$B36),'Cement Data'!AG$290,0)</f>
        <v>0</v>
      </c>
      <c r="AI36" s="47">
        <f>IF(AND('Cement Data'!$B$14&gt;=$A36,'Cement Data'!$B$14&lt;$B36),'Cement Data'!AH$290,0)</f>
        <v>0</v>
      </c>
      <c r="AJ36" s="47">
        <f>IF(AND('Cement Data'!$B$14&gt;=$A36,'Cement Data'!$B$14&lt;$B36),'Cement Data'!AI$290,0)</f>
        <v>0</v>
      </c>
      <c r="AK36" s="47">
        <f>IF(AND('Cement Data'!$B$14&gt;=$A36,'Cement Data'!$B$14&lt;$B36),'Cement Data'!AJ$290,0)</f>
        <v>0</v>
      </c>
      <c r="AL36" s="47">
        <f>IF(AND('Cement Data'!$B$14&gt;=$A36,'Cement Data'!$B$14&lt;$B36),'Cement Data'!AK$290,0)</f>
        <v>0</v>
      </c>
    </row>
    <row r="37" spans="1:38" x14ac:dyDescent="0.45">
      <c r="A37" s="15">
        <f t="shared" si="1"/>
        <v>20</v>
      </c>
      <c r="B37" s="16">
        <f t="shared" si="2"/>
        <v>30</v>
      </c>
      <c r="C37" s="47">
        <f>IF(AND('Cement Data'!$B$14&gt;=$A37,'Cement Data'!$B$14&lt;$B37),'Cement Data'!B$290,0)</f>
        <v>0</v>
      </c>
      <c r="D37" s="47">
        <f>IF(AND('Cement Data'!$B$14&gt;=$A37,'Cement Data'!$B$14&lt;$B37),'Cement Data'!C$290,0)</f>
        <v>0</v>
      </c>
      <c r="E37" s="47">
        <f>IF(AND('Cement Data'!$B$14&gt;=$A37,'Cement Data'!$B$14&lt;$B37),'Cement Data'!D$290,0)</f>
        <v>0</v>
      </c>
      <c r="F37" s="47">
        <f>IF(AND('Cement Data'!$B$14&gt;=$A37,'Cement Data'!$B$14&lt;$B37),'Cement Data'!E$290,0)</f>
        <v>0</v>
      </c>
      <c r="G37" s="47">
        <f>IF(AND('Cement Data'!$B$14&gt;=$A37,'Cement Data'!$B$14&lt;$B37),'Cement Data'!F$290,0)</f>
        <v>0</v>
      </c>
      <c r="H37" s="47">
        <f>IF(AND('Cement Data'!$B$14&gt;=$A37,'Cement Data'!$B$14&lt;$B37),'Cement Data'!G$290,0)</f>
        <v>0</v>
      </c>
      <c r="I37" s="47">
        <f>IF(AND('Cement Data'!$B$14&gt;=$A37,'Cement Data'!$B$14&lt;$B37),'Cement Data'!H$290,0)</f>
        <v>0</v>
      </c>
      <c r="J37" s="47">
        <f>IF(AND('Cement Data'!$B$14&gt;=$A37,'Cement Data'!$B$14&lt;$B37),'Cement Data'!I$290,0)</f>
        <v>0</v>
      </c>
      <c r="K37" s="47">
        <f>IF(AND('Cement Data'!$B$14&gt;=$A37,'Cement Data'!$B$14&lt;$B37),'Cement Data'!J$290,0)</f>
        <v>0</v>
      </c>
      <c r="L37" s="47">
        <f>IF(AND('Cement Data'!$B$14&gt;=$A37,'Cement Data'!$B$14&lt;$B37),'Cement Data'!K$290,0)</f>
        <v>0</v>
      </c>
      <c r="M37" s="47">
        <f>IF(AND('Cement Data'!$B$14&gt;=$A37,'Cement Data'!$B$14&lt;$B37),'Cement Data'!L$290,0)</f>
        <v>0</v>
      </c>
      <c r="N37" s="47">
        <f>IF(AND('Cement Data'!$B$14&gt;=$A37,'Cement Data'!$B$14&lt;$B37),'Cement Data'!M$290,0)</f>
        <v>0</v>
      </c>
      <c r="O37" s="47">
        <f>IF(AND('Cement Data'!$B$14&gt;=$A37,'Cement Data'!$B$14&lt;$B37),'Cement Data'!N$290,0)</f>
        <v>0</v>
      </c>
      <c r="P37" s="47">
        <f>IF(AND('Cement Data'!$B$14&gt;=$A37,'Cement Data'!$B$14&lt;$B37),'Cement Data'!O$290,0)</f>
        <v>0</v>
      </c>
      <c r="Q37" s="47">
        <f>IF(AND('Cement Data'!$B$14&gt;=$A37,'Cement Data'!$B$14&lt;$B37),'Cement Data'!P$290,0)</f>
        <v>0</v>
      </c>
      <c r="R37" s="47">
        <f>IF(AND('Cement Data'!$B$14&gt;=$A37,'Cement Data'!$B$14&lt;$B37),'Cement Data'!Q$290,0)</f>
        <v>0</v>
      </c>
      <c r="S37" s="47">
        <f>IF(AND('Cement Data'!$B$14&gt;=$A37,'Cement Data'!$B$14&lt;$B37),'Cement Data'!R$290,0)</f>
        <v>0</v>
      </c>
      <c r="T37" s="47">
        <f>IF(AND('Cement Data'!$B$14&gt;=$A37,'Cement Data'!$B$14&lt;$B37),'Cement Data'!S$290,0)</f>
        <v>0</v>
      </c>
      <c r="U37" s="47">
        <f>IF(AND('Cement Data'!$B$14&gt;=$A37,'Cement Data'!$B$14&lt;$B37),'Cement Data'!T$290,0)</f>
        <v>0</v>
      </c>
      <c r="V37" s="47">
        <f>IF(AND('Cement Data'!$B$14&gt;=$A37,'Cement Data'!$B$14&lt;$B37),'Cement Data'!U$290,0)</f>
        <v>0</v>
      </c>
      <c r="W37" s="47">
        <f>IF(AND('Cement Data'!$B$14&gt;=$A37,'Cement Data'!$B$14&lt;$B37),'Cement Data'!V$290,0)</f>
        <v>0</v>
      </c>
      <c r="X37" s="47">
        <f>IF(AND('Cement Data'!$B$14&gt;=$A37,'Cement Data'!$B$14&lt;$B37),'Cement Data'!W$290,0)</f>
        <v>0</v>
      </c>
      <c r="Y37" s="47">
        <f>IF(AND('Cement Data'!$B$14&gt;=$A37,'Cement Data'!$B$14&lt;$B37),'Cement Data'!X$290,0)</f>
        <v>0</v>
      </c>
      <c r="Z37" s="47">
        <f>IF(AND('Cement Data'!$B$14&gt;=$A37,'Cement Data'!$B$14&lt;$B37),'Cement Data'!Y$290,0)</f>
        <v>0</v>
      </c>
      <c r="AA37" s="47">
        <f>IF(AND('Cement Data'!$B$14&gt;=$A37,'Cement Data'!$B$14&lt;$B37),'Cement Data'!Z$290,0)</f>
        <v>0</v>
      </c>
      <c r="AB37" s="47">
        <f>IF(AND('Cement Data'!$B$14&gt;=$A37,'Cement Data'!$B$14&lt;$B37),'Cement Data'!AA$290,0)</f>
        <v>0</v>
      </c>
      <c r="AC37" s="47">
        <f>IF(AND('Cement Data'!$B$14&gt;=$A37,'Cement Data'!$B$14&lt;$B37),'Cement Data'!AB$290,0)</f>
        <v>0</v>
      </c>
      <c r="AD37" s="47">
        <f>IF(AND('Cement Data'!$B$14&gt;=$A37,'Cement Data'!$B$14&lt;$B37),'Cement Data'!AC$290,0)</f>
        <v>0</v>
      </c>
      <c r="AE37" s="47">
        <f>IF(AND('Cement Data'!$B$14&gt;=$A37,'Cement Data'!$B$14&lt;$B37),'Cement Data'!AD$290,0)</f>
        <v>0</v>
      </c>
      <c r="AF37" s="47">
        <f>IF(AND('Cement Data'!$B$14&gt;=$A37,'Cement Data'!$B$14&lt;$B37),'Cement Data'!AE$290,0)</f>
        <v>0</v>
      </c>
      <c r="AG37" s="47">
        <f>IF(AND('Cement Data'!$B$14&gt;=$A37,'Cement Data'!$B$14&lt;$B37),'Cement Data'!AF$290,0)</f>
        <v>0</v>
      </c>
      <c r="AH37" s="47">
        <f>IF(AND('Cement Data'!$B$14&gt;=$A37,'Cement Data'!$B$14&lt;$B37),'Cement Data'!AG$290,0)</f>
        <v>0</v>
      </c>
      <c r="AI37" s="47">
        <f>IF(AND('Cement Data'!$B$14&gt;=$A37,'Cement Data'!$B$14&lt;$B37),'Cement Data'!AH$290,0)</f>
        <v>0</v>
      </c>
      <c r="AJ37" s="47">
        <f>IF(AND('Cement Data'!$B$14&gt;=$A37,'Cement Data'!$B$14&lt;$B37),'Cement Data'!AI$290,0)</f>
        <v>0</v>
      </c>
      <c r="AK37" s="47">
        <f>IF(AND('Cement Data'!$B$14&gt;=$A37,'Cement Data'!$B$14&lt;$B37),'Cement Data'!AJ$290,0)</f>
        <v>0</v>
      </c>
      <c r="AL37" s="47">
        <f>IF(AND('Cement Data'!$B$14&gt;=$A37,'Cement Data'!$B$14&lt;$B37),'Cement Data'!AK$290,0)</f>
        <v>0</v>
      </c>
    </row>
    <row r="38" spans="1:38" x14ac:dyDescent="0.45">
      <c r="A38" s="15">
        <f t="shared" si="1"/>
        <v>30</v>
      </c>
      <c r="B38" s="16">
        <f t="shared" si="2"/>
        <v>40</v>
      </c>
      <c r="C38" s="47">
        <f>IF(AND('Cement Data'!$B$14&gt;=$A38,'Cement Data'!$B$14&lt;$B38),'Cement Data'!B$290,0)</f>
        <v>0</v>
      </c>
      <c r="D38" s="47">
        <f>IF(AND('Cement Data'!$B$14&gt;=$A38,'Cement Data'!$B$14&lt;$B38),'Cement Data'!C$290,0)</f>
        <v>0</v>
      </c>
      <c r="E38" s="47">
        <f>IF(AND('Cement Data'!$B$14&gt;=$A38,'Cement Data'!$B$14&lt;$B38),'Cement Data'!D$290,0)</f>
        <v>0</v>
      </c>
      <c r="F38" s="47">
        <f>IF(AND('Cement Data'!$B$14&gt;=$A38,'Cement Data'!$B$14&lt;$B38),'Cement Data'!E$290,0)</f>
        <v>0</v>
      </c>
      <c r="G38" s="47">
        <f>IF(AND('Cement Data'!$B$14&gt;=$A38,'Cement Data'!$B$14&lt;$B38),'Cement Data'!F$290,0)</f>
        <v>0</v>
      </c>
      <c r="H38" s="47">
        <f>IF(AND('Cement Data'!$B$14&gt;=$A38,'Cement Data'!$B$14&lt;$B38),'Cement Data'!G$290,0)</f>
        <v>0</v>
      </c>
      <c r="I38" s="47">
        <f>IF(AND('Cement Data'!$B$14&gt;=$A38,'Cement Data'!$B$14&lt;$B38),'Cement Data'!H$290,0)</f>
        <v>0</v>
      </c>
      <c r="J38" s="47">
        <f>IF(AND('Cement Data'!$B$14&gt;=$A38,'Cement Data'!$B$14&lt;$B38),'Cement Data'!I$290,0)</f>
        <v>0</v>
      </c>
      <c r="K38" s="47">
        <f>IF(AND('Cement Data'!$B$14&gt;=$A38,'Cement Data'!$B$14&lt;$B38),'Cement Data'!J$290,0)</f>
        <v>0</v>
      </c>
      <c r="L38" s="47">
        <f>IF(AND('Cement Data'!$B$14&gt;=$A38,'Cement Data'!$B$14&lt;$B38),'Cement Data'!K$290,0)</f>
        <v>0</v>
      </c>
      <c r="M38" s="47">
        <f>IF(AND('Cement Data'!$B$14&gt;=$A38,'Cement Data'!$B$14&lt;$B38),'Cement Data'!L$290,0)</f>
        <v>0</v>
      </c>
      <c r="N38" s="47">
        <f>IF(AND('Cement Data'!$B$14&gt;=$A38,'Cement Data'!$B$14&lt;$B38),'Cement Data'!M$290,0)</f>
        <v>0</v>
      </c>
      <c r="O38" s="47">
        <f>IF(AND('Cement Data'!$B$14&gt;=$A38,'Cement Data'!$B$14&lt;$B38),'Cement Data'!N$290,0)</f>
        <v>0</v>
      </c>
      <c r="P38" s="47">
        <f>IF(AND('Cement Data'!$B$14&gt;=$A38,'Cement Data'!$B$14&lt;$B38),'Cement Data'!O$290,0)</f>
        <v>0</v>
      </c>
      <c r="Q38" s="47">
        <f>IF(AND('Cement Data'!$B$14&gt;=$A38,'Cement Data'!$B$14&lt;$B38),'Cement Data'!P$290,0)</f>
        <v>0</v>
      </c>
      <c r="R38" s="47">
        <f>IF(AND('Cement Data'!$B$14&gt;=$A38,'Cement Data'!$B$14&lt;$B38),'Cement Data'!Q$290,0)</f>
        <v>0</v>
      </c>
      <c r="S38" s="47">
        <f>IF(AND('Cement Data'!$B$14&gt;=$A38,'Cement Data'!$B$14&lt;$B38),'Cement Data'!R$290,0)</f>
        <v>0</v>
      </c>
      <c r="T38" s="47">
        <f>IF(AND('Cement Data'!$B$14&gt;=$A38,'Cement Data'!$B$14&lt;$B38),'Cement Data'!S$290,0)</f>
        <v>0</v>
      </c>
      <c r="U38" s="47">
        <f>IF(AND('Cement Data'!$B$14&gt;=$A38,'Cement Data'!$B$14&lt;$B38),'Cement Data'!T$290,0)</f>
        <v>0</v>
      </c>
      <c r="V38" s="47">
        <f>IF(AND('Cement Data'!$B$14&gt;=$A38,'Cement Data'!$B$14&lt;$B38),'Cement Data'!U$290,0)</f>
        <v>0</v>
      </c>
      <c r="W38" s="47">
        <f>IF(AND('Cement Data'!$B$14&gt;=$A38,'Cement Data'!$B$14&lt;$B38),'Cement Data'!V$290,0)</f>
        <v>0</v>
      </c>
      <c r="X38" s="47">
        <f>IF(AND('Cement Data'!$B$14&gt;=$A38,'Cement Data'!$B$14&lt;$B38),'Cement Data'!W$290,0)</f>
        <v>0</v>
      </c>
      <c r="Y38" s="47">
        <f>IF(AND('Cement Data'!$B$14&gt;=$A38,'Cement Data'!$B$14&lt;$B38),'Cement Data'!X$290,0)</f>
        <v>0</v>
      </c>
      <c r="Z38" s="47">
        <f>IF(AND('Cement Data'!$B$14&gt;=$A38,'Cement Data'!$B$14&lt;$B38),'Cement Data'!Y$290,0)</f>
        <v>0</v>
      </c>
      <c r="AA38" s="47">
        <f>IF(AND('Cement Data'!$B$14&gt;=$A38,'Cement Data'!$B$14&lt;$B38),'Cement Data'!Z$290,0)</f>
        <v>0</v>
      </c>
      <c r="AB38" s="47">
        <f>IF(AND('Cement Data'!$B$14&gt;=$A38,'Cement Data'!$B$14&lt;$B38),'Cement Data'!AA$290,0)</f>
        <v>0</v>
      </c>
      <c r="AC38" s="47">
        <f>IF(AND('Cement Data'!$B$14&gt;=$A38,'Cement Data'!$B$14&lt;$B38),'Cement Data'!AB$290,0)</f>
        <v>0</v>
      </c>
      <c r="AD38" s="47">
        <f>IF(AND('Cement Data'!$B$14&gt;=$A38,'Cement Data'!$B$14&lt;$B38),'Cement Data'!AC$290,0)</f>
        <v>0</v>
      </c>
      <c r="AE38" s="47">
        <f>IF(AND('Cement Data'!$B$14&gt;=$A38,'Cement Data'!$B$14&lt;$B38),'Cement Data'!AD$290,0)</f>
        <v>0</v>
      </c>
      <c r="AF38" s="47">
        <f>IF(AND('Cement Data'!$B$14&gt;=$A38,'Cement Data'!$B$14&lt;$B38),'Cement Data'!AE$290,0)</f>
        <v>0</v>
      </c>
      <c r="AG38" s="47">
        <f>IF(AND('Cement Data'!$B$14&gt;=$A38,'Cement Data'!$B$14&lt;$B38),'Cement Data'!AF$290,0)</f>
        <v>0</v>
      </c>
      <c r="AH38" s="47">
        <f>IF(AND('Cement Data'!$B$14&gt;=$A38,'Cement Data'!$B$14&lt;$B38),'Cement Data'!AG$290,0)</f>
        <v>0</v>
      </c>
      <c r="AI38" s="47">
        <f>IF(AND('Cement Data'!$B$14&gt;=$A38,'Cement Data'!$B$14&lt;$B38),'Cement Data'!AH$290,0)</f>
        <v>0</v>
      </c>
      <c r="AJ38" s="47">
        <f>IF(AND('Cement Data'!$B$14&gt;=$A38,'Cement Data'!$B$14&lt;$B38),'Cement Data'!AI$290,0)</f>
        <v>0</v>
      </c>
      <c r="AK38" s="47">
        <f>IF(AND('Cement Data'!$B$14&gt;=$A38,'Cement Data'!$B$14&lt;$B38),'Cement Data'!AJ$290,0)</f>
        <v>0</v>
      </c>
      <c r="AL38" s="47">
        <f>IF(AND('Cement Data'!$B$14&gt;=$A38,'Cement Data'!$B$14&lt;$B38),'Cement Data'!AK$290,0)</f>
        <v>0</v>
      </c>
    </row>
    <row r="39" spans="1:38" x14ac:dyDescent="0.45">
      <c r="A39" s="15">
        <f t="shared" si="1"/>
        <v>40</v>
      </c>
      <c r="B39" s="16">
        <f t="shared" si="2"/>
        <v>50</v>
      </c>
      <c r="C39" s="47">
        <f>IF(AND('Cement Data'!$B$14&gt;=$A39,'Cement Data'!$B$14&lt;$B39),'Cement Data'!B$290,0)</f>
        <v>0</v>
      </c>
      <c r="D39" s="47">
        <f>IF(AND('Cement Data'!$B$14&gt;=$A39,'Cement Data'!$B$14&lt;$B39),'Cement Data'!C$290,0)</f>
        <v>0</v>
      </c>
      <c r="E39" s="47">
        <f>IF(AND('Cement Data'!$B$14&gt;=$A39,'Cement Data'!$B$14&lt;$B39),'Cement Data'!D$290,0)</f>
        <v>0</v>
      </c>
      <c r="F39" s="47">
        <f>IF(AND('Cement Data'!$B$14&gt;=$A39,'Cement Data'!$B$14&lt;$B39),'Cement Data'!E$290,0)</f>
        <v>0</v>
      </c>
      <c r="G39" s="47">
        <f>IF(AND('Cement Data'!$B$14&gt;=$A39,'Cement Data'!$B$14&lt;$B39),'Cement Data'!F$290,0)</f>
        <v>0</v>
      </c>
      <c r="H39" s="47">
        <f>IF(AND('Cement Data'!$B$14&gt;=$A39,'Cement Data'!$B$14&lt;$B39),'Cement Data'!G$290,0)</f>
        <v>0</v>
      </c>
      <c r="I39" s="47">
        <f>IF(AND('Cement Data'!$B$14&gt;=$A39,'Cement Data'!$B$14&lt;$B39),'Cement Data'!H$290,0)</f>
        <v>0</v>
      </c>
      <c r="J39" s="47">
        <f>IF(AND('Cement Data'!$B$14&gt;=$A39,'Cement Data'!$B$14&lt;$B39),'Cement Data'!I$290,0)</f>
        <v>0</v>
      </c>
      <c r="K39" s="47">
        <f>IF(AND('Cement Data'!$B$14&gt;=$A39,'Cement Data'!$B$14&lt;$B39),'Cement Data'!J$290,0)</f>
        <v>0</v>
      </c>
      <c r="L39" s="47">
        <f>IF(AND('Cement Data'!$B$14&gt;=$A39,'Cement Data'!$B$14&lt;$B39),'Cement Data'!K$290,0)</f>
        <v>0</v>
      </c>
      <c r="M39" s="47">
        <f>IF(AND('Cement Data'!$B$14&gt;=$A39,'Cement Data'!$B$14&lt;$B39),'Cement Data'!L$290,0)</f>
        <v>0</v>
      </c>
      <c r="N39" s="47">
        <f>IF(AND('Cement Data'!$B$14&gt;=$A39,'Cement Data'!$B$14&lt;$B39),'Cement Data'!M$290,0)</f>
        <v>0</v>
      </c>
      <c r="O39" s="47">
        <f>IF(AND('Cement Data'!$B$14&gt;=$A39,'Cement Data'!$B$14&lt;$B39),'Cement Data'!N$290,0)</f>
        <v>0</v>
      </c>
      <c r="P39" s="47">
        <f>IF(AND('Cement Data'!$B$14&gt;=$A39,'Cement Data'!$B$14&lt;$B39),'Cement Data'!O$290,0)</f>
        <v>0</v>
      </c>
      <c r="Q39" s="47">
        <f>IF(AND('Cement Data'!$B$14&gt;=$A39,'Cement Data'!$B$14&lt;$B39),'Cement Data'!P$290,0)</f>
        <v>0</v>
      </c>
      <c r="R39" s="47">
        <f>IF(AND('Cement Data'!$B$14&gt;=$A39,'Cement Data'!$B$14&lt;$B39),'Cement Data'!Q$290,0)</f>
        <v>0</v>
      </c>
      <c r="S39" s="47">
        <f>IF(AND('Cement Data'!$B$14&gt;=$A39,'Cement Data'!$B$14&lt;$B39),'Cement Data'!R$290,0)</f>
        <v>0</v>
      </c>
      <c r="T39" s="47">
        <f>IF(AND('Cement Data'!$B$14&gt;=$A39,'Cement Data'!$B$14&lt;$B39),'Cement Data'!S$290,0)</f>
        <v>0</v>
      </c>
      <c r="U39" s="47">
        <f>IF(AND('Cement Data'!$B$14&gt;=$A39,'Cement Data'!$B$14&lt;$B39),'Cement Data'!T$290,0)</f>
        <v>0</v>
      </c>
      <c r="V39" s="47">
        <f>IF(AND('Cement Data'!$B$14&gt;=$A39,'Cement Data'!$B$14&lt;$B39),'Cement Data'!U$290,0)</f>
        <v>0</v>
      </c>
      <c r="W39" s="47">
        <f>IF(AND('Cement Data'!$B$14&gt;=$A39,'Cement Data'!$B$14&lt;$B39),'Cement Data'!V$290,0)</f>
        <v>0</v>
      </c>
      <c r="X39" s="47">
        <f>IF(AND('Cement Data'!$B$14&gt;=$A39,'Cement Data'!$B$14&lt;$B39),'Cement Data'!W$290,0)</f>
        <v>0</v>
      </c>
      <c r="Y39" s="47">
        <f>IF(AND('Cement Data'!$B$14&gt;=$A39,'Cement Data'!$B$14&lt;$B39),'Cement Data'!X$290,0)</f>
        <v>0</v>
      </c>
      <c r="Z39" s="47">
        <f>IF(AND('Cement Data'!$B$14&gt;=$A39,'Cement Data'!$B$14&lt;$B39),'Cement Data'!Y$290,0)</f>
        <v>0</v>
      </c>
      <c r="AA39" s="47">
        <f>IF(AND('Cement Data'!$B$14&gt;=$A39,'Cement Data'!$B$14&lt;$B39),'Cement Data'!Z$290,0)</f>
        <v>0</v>
      </c>
      <c r="AB39" s="47">
        <f>IF(AND('Cement Data'!$B$14&gt;=$A39,'Cement Data'!$B$14&lt;$B39),'Cement Data'!AA$290,0)</f>
        <v>0</v>
      </c>
      <c r="AC39" s="47">
        <f>IF(AND('Cement Data'!$B$14&gt;=$A39,'Cement Data'!$B$14&lt;$B39),'Cement Data'!AB$290,0)</f>
        <v>0</v>
      </c>
      <c r="AD39" s="47">
        <f>IF(AND('Cement Data'!$B$14&gt;=$A39,'Cement Data'!$B$14&lt;$B39),'Cement Data'!AC$290,0)</f>
        <v>0</v>
      </c>
      <c r="AE39" s="47">
        <f>IF(AND('Cement Data'!$B$14&gt;=$A39,'Cement Data'!$B$14&lt;$B39),'Cement Data'!AD$290,0)</f>
        <v>0</v>
      </c>
      <c r="AF39" s="47">
        <f>IF(AND('Cement Data'!$B$14&gt;=$A39,'Cement Data'!$B$14&lt;$B39),'Cement Data'!AE$290,0)</f>
        <v>0</v>
      </c>
      <c r="AG39" s="47">
        <f>IF(AND('Cement Data'!$B$14&gt;=$A39,'Cement Data'!$B$14&lt;$B39),'Cement Data'!AF$290,0)</f>
        <v>0</v>
      </c>
      <c r="AH39" s="47">
        <f>IF(AND('Cement Data'!$B$14&gt;=$A39,'Cement Data'!$B$14&lt;$B39),'Cement Data'!AG$290,0)</f>
        <v>0</v>
      </c>
      <c r="AI39" s="47">
        <f>IF(AND('Cement Data'!$B$14&gt;=$A39,'Cement Data'!$B$14&lt;$B39),'Cement Data'!AH$290,0)</f>
        <v>0</v>
      </c>
      <c r="AJ39" s="47">
        <f>IF(AND('Cement Data'!$B$14&gt;=$A39,'Cement Data'!$B$14&lt;$B39),'Cement Data'!AI$290,0)</f>
        <v>0</v>
      </c>
      <c r="AK39" s="47">
        <f>IF(AND('Cement Data'!$B$14&gt;=$A39,'Cement Data'!$B$14&lt;$B39),'Cement Data'!AJ$290,0)</f>
        <v>0</v>
      </c>
      <c r="AL39" s="47">
        <f>IF(AND('Cement Data'!$B$14&gt;=$A39,'Cement Data'!$B$14&lt;$B39),'Cement Data'!AK$290,0)</f>
        <v>0</v>
      </c>
    </row>
    <row r="40" spans="1:38" x14ac:dyDescent="0.45">
      <c r="A40" s="15">
        <f t="shared" si="1"/>
        <v>50</v>
      </c>
      <c r="B40" s="16">
        <f t="shared" si="2"/>
        <v>60</v>
      </c>
      <c r="C40" s="47">
        <f>IF(AND('Cement Data'!$B$14&gt;=$A40,'Cement Data'!$B$14&lt;$B40),'Cement Data'!B$290,0)</f>
        <v>0</v>
      </c>
      <c r="D40" s="47">
        <f>IF(AND('Cement Data'!$B$14&gt;=$A40,'Cement Data'!$B$14&lt;$B40),'Cement Data'!C$290,0)</f>
        <v>0</v>
      </c>
      <c r="E40" s="47">
        <f>IF(AND('Cement Data'!$B$14&gt;=$A40,'Cement Data'!$B$14&lt;$B40),'Cement Data'!D$290,0)</f>
        <v>0</v>
      </c>
      <c r="F40" s="47">
        <f>IF(AND('Cement Data'!$B$14&gt;=$A40,'Cement Data'!$B$14&lt;$B40),'Cement Data'!E$290,0)</f>
        <v>0</v>
      </c>
      <c r="G40" s="47">
        <f>IF(AND('Cement Data'!$B$14&gt;=$A40,'Cement Data'!$B$14&lt;$B40),'Cement Data'!F$290,0)</f>
        <v>0</v>
      </c>
      <c r="H40" s="47">
        <f>IF(AND('Cement Data'!$B$14&gt;=$A40,'Cement Data'!$B$14&lt;$B40),'Cement Data'!G$290,0)</f>
        <v>0</v>
      </c>
      <c r="I40" s="47">
        <f>IF(AND('Cement Data'!$B$14&gt;=$A40,'Cement Data'!$B$14&lt;$B40),'Cement Data'!H$290,0)</f>
        <v>0</v>
      </c>
      <c r="J40" s="47">
        <f>IF(AND('Cement Data'!$B$14&gt;=$A40,'Cement Data'!$B$14&lt;$B40),'Cement Data'!I$290,0)</f>
        <v>0</v>
      </c>
      <c r="K40" s="47">
        <f>IF(AND('Cement Data'!$B$14&gt;=$A40,'Cement Data'!$B$14&lt;$B40),'Cement Data'!J$290,0)</f>
        <v>0</v>
      </c>
      <c r="L40" s="47">
        <f>IF(AND('Cement Data'!$B$14&gt;=$A40,'Cement Data'!$B$14&lt;$B40),'Cement Data'!K$290,0)</f>
        <v>0</v>
      </c>
      <c r="M40" s="47">
        <f>IF(AND('Cement Data'!$B$14&gt;=$A40,'Cement Data'!$B$14&lt;$B40),'Cement Data'!L$290,0)</f>
        <v>0</v>
      </c>
      <c r="N40" s="47">
        <f>IF(AND('Cement Data'!$B$14&gt;=$A40,'Cement Data'!$B$14&lt;$B40),'Cement Data'!M$290,0)</f>
        <v>0</v>
      </c>
      <c r="O40" s="47">
        <f>IF(AND('Cement Data'!$B$14&gt;=$A40,'Cement Data'!$B$14&lt;$B40),'Cement Data'!N$290,0)</f>
        <v>0</v>
      </c>
      <c r="P40" s="47">
        <f>IF(AND('Cement Data'!$B$14&gt;=$A40,'Cement Data'!$B$14&lt;$B40),'Cement Data'!O$290,0)</f>
        <v>0</v>
      </c>
      <c r="Q40" s="47">
        <f>IF(AND('Cement Data'!$B$14&gt;=$A40,'Cement Data'!$B$14&lt;$B40),'Cement Data'!P$290,0)</f>
        <v>0</v>
      </c>
      <c r="R40" s="47">
        <f>IF(AND('Cement Data'!$B$14&gt;=$A40,'Cement Data'!$B$14&lt;$B40),'Cement Data'!Q$290,0)</f>
        <v>0</v>
      </c>
      <c r="S40" s="47">
        <f>IF(AND('Cement Data'!$B$14&gt;=$A40,'Cement Data'!$B$14&lt;$B40),'Cement Data'!R$290,0)</f>
        <v>0</v>
      </c>
      <c r="T40" s="47">
        <f>IF(AND('Cement Data'!$B$14&gt;=$A40,'Cement Data'!$B$14&lt;$B40),'Cement Data'!S$290,0)</f>
        <v>0</v>
      </c>
      <c r="U40" s="47">
        <f>IF(AND('Cement Data'!$B$14&gt;=$A40,'Cement Data'!$B$14&lt;$B40),'Cement Data'!T$290,0)</f>
        <v>0</v>
      </c>
      <c r="V40" s="47">
        <f>IF(AND('Cement Data'!$B$14&gt;=$A40,'Cement Data'!$B$14&lt;$B40),'Cement Data'!U$290,0)</f>
        <v>0</v>
      </c>
      <c r="W40" s="47">
        <f>IF(AND('Cement Data'!$B$14&gt;=$A40,'Cement Data'!$B$14&lt;$B40),'Cement Data'!V$290,0)</f>
        <v>0</v>
      </c>
      <c r="X40" s="47">
        <f>IF(AND('Cement Data'!$B$14&gt;=$A40,'Cement Data'!$B$14&lt;$B40),'Cement Data'!W$290,0)</f>
        <v>0</v>
      </c>
      <c r="Y40" s="47">
        <f>IF(AND('Cement Data'!$B$14&gt;=$A40,'Cement Data'!$B$14&lt;$B40),'Cement Data'!X$290,0)</f>
        <v>0</v>
      </c>
      <c r="Z40" s="47">
        <f>IF(AND('Cement Data'!$B$14&gt;=$A40,'Cement Data'!$B$14&lt;$B40),'Cement Data'!Y$290,0)</f>
        <v>0</v>
      </c>
      <c r="AA40" s="47">
        <f>IF(AND('Cement Data'!$B$14&gt;=$A40,'Cement Data'!$B$14&lt;$B40),'Cement Data'!Z$290,0)</f>
        <v>0</v>
      </c>
      <c r="AB40" s="47">
        <f>IF(AND('Cement Data'!$B$14&gt;=$A40,'Cement Data'!$B$14&lt;$B40),'Cement Data'!AA$290,0)</f>
        <v>0</v>
      </c>
      <c r="AC40" s="47">
        <f>IF(AND('Cement Data'!$B$14&gt;=$A40,'Cement Data'!$B$14&lt;$B40),'Cement Data'!AB$290,0)</f>
        <v>0</v>
      </c>
      <c r="AD40" s="47">
        <f>IF(AND('Cement Data'!$B$14&gt;=$A40,'Cement Data'!$B$14&lt;$B40),'Cement Data'!AC$290,0)</f>
        <v>0</v>
      </c>
      <c r="AE40" s="47">
        <f>IF(AND('Cement Data'!$B$14&gt;=$A40,'Cement Data'!$B$14&lt;$B40),'Cement Data'!AD$290,0)</f>
        <v>0</v>
      </c>
      <c r="AF40" s="47">
        <f>IF(AND('Cement Data'!$B$14&gt;=$A40,'Cement Data'!$B$14&lt;$B40),'Cement Data'!AE$290,0)</f>
        <v>0</v>
      </c>
      <c r="AG40" s="47">
        <f>IF(AND('Cement Data'!$B$14&gt;=$A40,'Cement Data'!$B$14&lt;$B40),'Cement Data'!AF$290,0)</f>
        <v>0</v>
      </c>
      <c r="AH40" s="47">
        <f>IF(AND('Cement Data'!$B$14&gt;=$A40,'Cement Data'!$B$14&lt;$B40),'Cement Data'!AG$290,0)</f>
        <v>0</v>
      </c>
      <c r="AI40" s="47">
        <f>IF(AND('Cement Data'!$B$14&gt;=$A40,'Cement Data'!$B$14&lt;$B40),'Cement Data'!AH$290,0)</f>
        <v>0</v>
      </c>
      <c r="AJ40" s="47">
        <f>IF(AND('Cement Data'!$B$14&gt;=$A40,'Cement Data'!$B$14&lt;$B40),'Cement Data'!AI$290,0)</f>
        <v>0</v>
      </c>
      <c r="AK40" s="47">
        <f>IF(AND('Cement Data'!$B$14&gt;=$A40,'Cement Data'!$B$14&lt;$B40),'Cement Data'!AJ$290,0)</f>
        <v>0</v>
      </c>
      <c r="AL40" s="47">
        <f>IF(AND('Cement Data'!$B$14&gt;=$A40,'Cement Data'!$B$14&lt;$B40),'Cement Data'!AK$290,0)</f>
        <v>0</v>
      </c>
    </row>
    <row r="41" spans="1:38" x14ac:dyDescent="0.45">
      <c r="A41" s="15">
        <f t="shared" si="1"/>
        <v>60</v>
      </c>
      <c r="B41" s="16">
        <f t="shared" si="2"/>
        <v>70</v>
      </c>
      <c r="C41" s="47">
        <f>IF(AND('Cement Data'!$B$14&gt;=$A41,'Cement Data'!$B$14&lt;$B41),'Cement Data'!B$290,0)</f>
        <v>0</v>
      </c>
      <c r="D41" s="47">
        <f>IF(AND('Cement Data'!$B$14&gt;=$A41,'Cement Data'!$B$14&lt;$B41),'Cement Data'!C$290,0)</f>
        <v>0</v>
      </c>
      <c r="E41" s="47">
        <f>IF(AND('Cement Data'!$B$14&gt;=$A41,'Cement Data'!$B$14&lt;$B41),'Cement Data'!D$290,0)</f>
        <v>0</v>
      </c>
      <c r="F41" s="47">
        <f>IF(AND('Cement Data'!$B$14&gt;=$A41,'Cement Data'!$B$14&lt;$B41),'Cement Data'!E$290,0)</f>
        <v>0</v>
      </c>
      <c r="G41" s="47">
        <f>IF(AND('Cement Data'!$B$14&gt;=$A41,'Cement Data'!$B$14&lt;$B41),'Cement Data'!F$290,0)</f>
        <v>0</v>
      </c>
      <c r="H41" s="47">
        <f>IF(AND('Cement Data'!$B$14&gt;=$A41,'Cement Data'!$B$14&lt;$B41),'Cement Data'!G$290,0)</f>
        <v>0</v>
      </c>
      <c r="I41" s="47">
        <f>IF(AND('Cement Data'!$B$14&gt;=$A41,'Cement Data'!$B$14&lt;$B41),'Cement Data'!H$290,0)</f>
        <v>0</v>
      </c>
      <c r="J41" s="47">
        <f>IF(AND('Cement Data'!$B$14&gt;=$A41,'Cement Data'!$B$14&lt;$B41),'Cement Data'!I$290,0)</f>
        <v>0</v>
      </c>
      <c r="K41" s="47">
        <f>IF(AND('Cement Data'!$B$14&gt;=$A41,'Cement Data'!$B$14&lt;$B41),'Cement Data'!J$290,0)</f>
        <v>0</v>
      </c>
      <c r="L41" s="47">
        <f>IF(AND('Cement Data'!$B$14&gt;=$A41,'Cement Data'!$B$14&lt;$B41),'Cement Data'!K$290,0)</f>
        <v>0</v>
      </c>
      <c r="M41" s="47">
        <f>IF(AND('Cement Data'!$B$14&gt;=$A41,'Cement Data'!$B$14&lt;$B41),'Cement Data'!L$290,0)</f>
        <v>0</v>
      </c>
      <c r="N41" s="47">
        <f>IF(AND('Cement Data'!$B$14&gt;=$A41,'Cement Data'!$B$14&lt;$B41),'Cement Data'!M$290,0)</f>
        <v>0</v>
      </c>
      <c r="O41" s="47">
        <f>IF(AND('Cement Data'!$B$14&gt;=$A41,'Cement Data'!$B$14&lt;$B41),'Cement Data'!N$290,0)</f>
        <v>0</v>
      </c>
      <c r="P41" s="47">
        <f>IF(AND('Cement Data'!$B$14&gt;=$A41,'Cement Data'!$B$14&lt;$B41),'Cement Data'!O$290,0)</f>
        <v>0</v>
      </c>
      <c r="Q41" s="47">
        <f>IF(AND('Cement Data'!$B$14&gt;=$A41,'Cement Data'!$B$14&lt;$B41),'Cement Data'!P$290,0)</f>
        <v>0</v>
      </c>
      <c r="R41" s="47">
        <f>IF(AND('Cement Data'!$B$14&gt;=$A41,'Cement Data'!$B$14&lt;$B41),'Cement Data'!Q$290,0)</f>
        <v>0</v>
      </c>
      <c r="S41" s="47">
        <f>IF(AND('Cement Data'!$B$14&gt;=$A41,'Cement Data'!$B$14&lt;$B41),'Cement Data'!R$290,0)</f>
        <v>0</v>
      </c>
      <c r="T41" s="47">
        <f>IF(AND('Cement Data'!$B$14&gt;=$A41,'Cement Data'!$B$14&lt;$B41),'Cement Data'!S$290,0)</f>
        <v>0</v>
      </c>
      <c r="U41" s="47">
        <f>IF(AND('Cement Data'!$B$14&gt;=$A41,'Cement Data'!$B$14&lt;$B41),'Cement Data'!T$290,0)</f>
        <v>0</v>
      </c>
      <c r="V41" s="47">
        <f>IF(AND('Cement Data'!$B$14&gt;=$A41,'Cement Data'!$B$14&lt;$B41),'Cement Data'!U$290,0)</f>
        <v>0</v>
      </c>
      <c r="W41" s="47">
        <f>IF(AND('Cement Data'!$B$14&gt;=$A41,'Cement Data'!$B$14&lt;$B41),'Cement Data'!V$290,0)</f>
        <v>0</v>
      </c>
      <c r="X41" s="47">
        <f>IF(AND('Cement Data'!$B$14&gt;=$A41,'Cement Data'!$B$14&lt;$B41),'Cement Data'!W$290,0)</f>
        <v>0</v>
      </c>
      <c r="Y41" s="47">
        <f>IF(AND('Cement Data'!$B$14&gt;=$A41,'Cement Data'!$B$14&lt;$B41),'Cement Data'!X$290,0)</f>
        <v>0</v>
      </c>
      <c r="Z41" s="47">
        <f>IF(AND('Cement Data'!$B$14&gt;=$A41,'Cement Data'!$B$14&lt;$B41),'Cement Data'!Y$290,0)</f>
        <v>0</v>
      </c>
      <c r="AA41" s="47">
        <f>IF(AND('Cement Data'!$B$14&gt;=$A41,'Cement Data'!$B$14&lt;$B41),'Cement Data'!Z$290,0)</f>
        <v>0</v>
      </c>
      <c r="AB41" s="47">
        <f>IF(AND('Cement Data'!$B$14&gt;=$A41,'Cement Data'!$B$14&lt;$B41),'Cement Data'!AA$290,0)</f>
        <v>0</v>
      </c>
      <c r="AC41" s="47">
        <f>IF(AND('Cement Data'!$B$14&gt;=$A41,'Cement Data'!$B$14&lt;$B41),'Cement Data'!AB$290,0)</f>
        <v>0</v>
      </c>
      <c r="AD41" s="47">
        <f>IF(AND('Cement Data'!$B$14&gt;=$A41,'Cement Data'!$B$14&lt;$B41),'Cement Data'!AC$290,0)</f>
        <v>0</v>
      </c>
      <c r="AE41" s="47">
        <f>IF(AND('Cement Data'!$B$14&gt;=$A41,'Cement Data'!$B$14&lt;$B41),'Cement Data'!AD$290,0)</f>
        <v>0</v>
      </c>
      <c r="AF41" s="47">
        <f>IF(AND('Cement Data'!$B$14&gt;=$A41,'Cement Data'!$B$14&lt;$B41),'Cement Data'!AE$290,0)</f>
        <v>0</v>
      </c>
      <c r="AG41" s="47">
        <f>IF(AND('Cement Data'!$B$14&gt;=$A41,'Cement Data'!$B$14&lt;$B41),'Cement Data'!AF$290,0)</f>
        <v>0</v>
      </c>
      <c r="AH41" s="47">
        <f>IF(AND('Cement Data'!$B$14&gt;=$A41,'Cement Data'!$B$14&lt;$B41),'Cement Data'!AG$290,0)</f>
        <v>0</v>
      </c>
      <c r="AI41" s="47">
        <f>IF(AND('Cement Data'!$B$14&gt;=$A41,'Cement Data'!$B$14&lt;$B41),'Cement Data'!AH$290,0)</f>
        <v>0</v>
      </c>
      <c r="AJ41" s="47">
        <f>IF(AND('Cement Data'!$B$14&gt;=$A41,'Cement Data'!$B$14&lt;$B41),'Cement Data'!AI$290,0)</f>
        <v>0</v>
      </c>
      <c r="AK41" s="47">
        <f>IF(AND('Cement Data'!$B$14&gt;=$A41,'Cement Data'!$B$14&lt;$B41),'Cement Data'!AJ$290,0)</f>
        <v>0</v>
      </c>
      <c r="AL41" s="47">
        <f>IF(AND('Cement Data'!$B$14&gt;=$A41,'Cement Data'!$B$14&lt;$B41),'Cement Data'!AK$290,0)</f>
        <v>0</v>
      </c>
    </row>
    <row r="42" spans="1:38" x14ac:dyDescent="0.45">
      <c r="A42" s="15">
        <f t="shared" si="1"/>
        <v>70</v>
      </c>
      <c r="B42" s="16">
        <f t="shared" si="2"/>
        <v>80</v>
      </c>
      <c r="C42" s="47">
        <f>IF(AND('Cement Data'!$B$14&gt;=$A42,'Cement Data'!$B$14&lt;$B42),'Cement Data'!B$290,0)</f>
        <v>0</v>
      </c>
      <c r="D42" s="47">
        <f>IF(AND('Cement Data'!$B$14&gt;=$A42,'Cement Data'!$B$14&lt;$B42),'Cement Data'!C$290,0)</f>
        <v>0</v>
      </c>
      <c r="E42" s="47">
        <f>IF(AND('Cement Data'!$B$14&gt;=$A42,'Cement Data'!$B$14&lt;$B42),'Cement Data'!D$290,0)</f>
        <v>0</v>
      </c>
      <c r="F42" s="47">
        <f>IF(AND('Cement Data'!$B$14&gt;=$A42,'Cement Data'!$B$14&lt;$B42),'Cement Data'!E$290,0)</f>
        <v>0</v>
      </c>
      <c r="G42" s="47">
        <f>IF(AND('Cement Data'!$B$14&gt;=$A42,'Cement Data'!$B$14&lt;$B42),'Cement Data'!F$290,0)</f>
        <v>0</v>
      </c>
      <c r="H42" s="47">
        <f>IF(AND('Cement Data'!$B$14&gt;=$A42,'Cement Data'!$B$14&lt;$B42),'Cement Data'!G$290,0)</f>
        <v>0</v>
      </c>
      <c r="I42" s="47">
        <f>IF(AND('Cement Data'!$B$14&gt;=$A42,'Cement Data'!$B$14&lt;$B42),'Cement Data'!H$290,0)</f>
        <v>0</v>
      </c>
      <c r="J42" s="47">
        <f>IF(AND('Cement Data'!$B$14&gt;=$A42,'Cement Data'!$B$14&lt;$B42),'Cement Data'!I$290,0)</f>
        <v>0</v>
      </c>
      <c r="K42" s="47">
        <f>IF(AND('Cement Data'!$B$14&gt;=$A42,'Cement Data'!$B$14&lt;$B42),'Cement Data'!J$290,0)</f>
        <v>0</v>
      </c>
      <c r="L42" s="47">
        <f>IF(AND('Cement Data'!$B$14&gt;=$A42,'Cement Data'!$B$14&lt;$B42),'Cement Data'!K$290,0)</f>
        <v>0</v>
      </c>
      <c r="M42" s="47">
        <f>IF(AND('Cement Data'!$B$14&gt;=$A42,'Cement Data'!$B$14&lt;$B42),'Cement Data'!L$290,0)</f>
        <v>0</v>
      </c>
      <c r="N42" s="47">
        <f>IF(AND('Cement Data'!$B$14&gt;=$A42,'Cement Data'!$B$14&lt;$B42),'Cement Data'!M$290,0)</f>
        <v>0</v>
      </c>
      <c r="O42" s="47">
        <f>IF(AND('Cement Data'!$B$14&gt;=$A42,'Cement Data'!$B$14&lt;$B42),'Cement Data'!N$290,0)</f>
        <v>0</v>
      </c>
      <c r="P42" s="47">
        <f>IF(AND('Cement Data'!$B$14&gt;=$A42,'Cement Data'!$B$14&lt;$B42),'Cement Data'!O$290,0)</f>
        <v>0</v>
      </c>
      <c r="Q42" s="47">
        <f>IF(AND('Cement Data'!$B$14&gt;=$A42,'Cement Data'!$B$14&lt;$B42),'Cement Data'!P$290,0)</f>
        <v>0</v>
      </c>
      <c r="R42" s="47">
        <f>IF(AND('Cement Data'!$B$14&gt;=$A42,'Cement Data'!$B$14&lt;$B42),'Cement Data'!Q$290,0)</f>
        <v>0</v>
      </c>
      <c r="S42" s="47">
        <f>IF(AND('Cement Data'!$B$14&gt;=$A42,'Cement Data'!$B$14&lt;$B42),'Cement Data'!R$290,0)</f>
        <v>0</v>
      </c>
      <c r="T42" s="47">
        <f>IF(AND('Cement Data'!$B$14&gt;=$A42,'Cement Data'!$B$14&lt;$B42),'Cement Data'!S$290,0)</f>
        <v>0</v>
      </c>
      <c r="U42" s="47">
        <f>IF(AND('Cement Data'!$B$14&gt;=$A42,'Cement Data'!$B$14&lt;$B42),'Cement Data'!T$290,0)</f>
        <v>0</v>
      </c>
      <c r="V42" s="47">
        <f>IF(AND('Cement Data'!$B$14&gt;=$A42,'Cement Data'!$B$14&lt;$B42),'Cement Data'!U$290,0)</f>
        <v>0</v>
      </c>
      <c r="W42" s="47">
        <f>IF(AND('Cement Data'!$B$14&gt;=$A42,'Cement Data'!$B$14&lt;$B42),'Cement Data'!V$290,0)</f>
        <v>0</v>
      </c>
      <c r="X42" s="47">
        <f>IF(AND('Cement Data'!$B$14&gt;=$A42,'Cement Data'!$B$14&lt;$B42),'Cement Data'!W$290,0)</f>
        <v>0</v>
      </c>
      <c r="Y42" s="47">
        <f>IF(AND('Cement Data'!$B$14&gt;=$A42,'Cement Data'!$B$14&lt;$B42),'Cement Data'!X$290,0)</f>
        <v>0</v>
      </c>
      <c r="Z42" s="47">
        <f>IF(AND('Cement Data'!$B$14&gt;=$A42,'Cement Data'!$B$14&lt;$B42),'Cement Data'!Y$290,0)</f>
        <v>0</v>
      </c>
      <c r="AA42" s="47">
        <f>IF(AND('Cement Data'!$B$14&gt;=$A42,'Cement Data'!$B$14&lt;$B42),'Cement Data'!Z$290,0)</f>
        <v>0</v>
      </c>
      <c r="AB42" s="47">
        <f>IF(AND('Cement Data'!$B$14&gt;=$A42,'Cement Data'!$B$14&lt;$B42),'Cement Data'!AA$290,0)</f>
        <v>0</v>
      </c>
      <c r="AC42" s="47">
        <f>IF(AND('Cement Data'!$B$14&gt;=$A42,'Cement Data'!$B$14&lt;$B42),'Cement Data'!AB$290,0)</f>
        <v>0</v>
      </c>
      <c r="AD42" s="47">
        <f>IF(AND('Cement Data'!$B$14&gt;=$A42,'Cement Data'!$B$14&lt;$B42),'Cement Data'!AC$290,0)</f>
        <v>0</v>
      </c>
      <c r="AE42" s="47">
        <f>IF(AND('Cement Data'!$B$14&gt;=$A42,'Cement Data'!$B$14&lt;$B42),'Cement Data'!AD$290,0)</f>
        <v>0</v>
      </c>
      <c r="AF42" s="47">
        <f>IF(AND('Cement Data'!$B$14&gt;=$A42,'Cement Data'!$B$14&lt;$B42),'Cement Data'!AE$290,0)</f>
        <v>0</v>
      </c>
      <c r="AG42" s="47">
        <f>IF(AND('Cement Data'!$B$14&gt;=$A42,'Cement Data'!$B$14&lt;$B42),'Cement Data'!AF$290,0)</f>
        <v>0</v>
      </c>
      <c r="AH42" s="47">
        <f>IF(AND('Cement Data'!$B$14&gt;=$A42,'Cement Data'!$B$14&lt;$B42),'Cement Data'!AG$290,0)</f>
        <v>0</v>
      </c>
      <c r="AI42" s="47">
        <f>IF(AND('Cement Data'!$B$14&gt;=$A42,'Cement Data'!$B$14&lt;$B42),'Cement Data'!AH$290,0)</f>
        <v>0</v>
      </c>
      <c r="AJ42" s="47">
        <f>IF(AND('Cement Data'!$B$14&gt;=$A42,'Cement Data'!$B$14&lt;$B42),'Cement Data'!AI$290,0)</f>
        <v>0</v>
      </c>
      <c r="AK42" s="47">
        <f>IF(AND('Cement Data'!$B$14&gt;=$A42,'Cement Data'!$B$14&lt;$B42),'Cement Data'!AJ$290,0)</f>
        <v>0</v>
      </c>
      <c r="AL42" s="47">
        <f>IF(AND('Cement Data'!$B$14&gt;=$A42,'Cement Data'!$B$14&lt;$B42),'Cement Data'!AK$290,0)</f>
        <v>0</v>
      </c>
    </row>
    <row r="43" spans="1:38" x14ac:dyDescent="0.45">
      <c r="A43" s="15">
        <f t="shared" si="1"/>
        <v>80</v>
      </c>
      <c r="B43" s="16">
        <f t="shared" si="2"/>
        <v>90</v>
      </c>
      <c r="C43" s="47">
        <f>IF(AND('Cement Data'!$B$14&gt;=$A43,'Cement Data'!$B$14&lt;$B43),'Cement Data'!B$290,0)</f>
        <v>0</v>
      </c>
      <c r="D43" s="47">
        <f>IF(AND('Cement Data'!$B$14&gt;=$A43,'Cement Data'!$B$14&lt;$B43),'Cement Data'!C$290,0)</f>
        <v>0</v>
      </c>
      <c r="E43" s="47">
        <f>IF(AND('Cement Data'!$B$14&gt;=$A43,'Cement Data'!$B$14&lt;$B43),'Cement Data'!D$290,0)</f>
        <v>0</v>
      </c>
      <c r="F43" s="47">
        <f>IF(AND('Cement Data'!$B$14&gt;=$A43,'Cement Data'!$B$14&lt;$B43),'Cement Data'!E$290,0)</f>
        <v>0</v>
      </c>
      <c r="G43" s="47">
        <f>IF(AND('Cement Data'!$B$14&gt;=$A43,'Cement Data'!$B$14&lt;$B43),'Cement Data'!F$290,0)</f>
        <v>0</v>
      </c>
      <c r="H43" s="47">
        <f>IF(AND('Cement Data'!$B$14&gt;=$A43,'Cement Data'!$B$14&lt;$B43),'Cement Data'!G$290,0)</f>
        <v>0</v>
      </c>
      <c r="I43" s="47">
        <f>IF(AND('Cement Data'!$B$14&gt;=$A43,'Cement Data'!$B$14&lt;$B43),'Cement Data'!H$290,0)</f>
        <v>0</v>
      </c>
      <c r="J43" s="47">
        <f>IF(AND('Cement Data'!$B$14&gt;=$A43,'Cement Data'!$B$14&lt;$B43),'Cement Data'!I$290,0)</f>
        <v>0</v>
      </c>
      <c r="K43" s="47">
        <f>IF(AND('Cement Data'!$B$14&gt;=$A43,'Cement Data'!$B$14&lt;$B43),'Cement Data'!J$290,0)</f>
        <v>0</v>
      </c>
      <c r="L43" s="47">
        <f>IF(AND('Cement Data'!$B$14&gt;=$A43,'Cement Data'!$B$14&lt;$B43),'Cement Data'!K$290,0)</f>
        <v>0</v>
      </c>
      <c r="M43" s="47">
        <f>IF(AND('Cement Data'!$B$14&gt;=$A43,'Cement Data'!$B$14&lt;$B43),'Cement Data'!L$290,0)</f>
        <v>0</v>
      </c>
      <c r="N43" s="47">
        <f>IF(AND('Cement Data'!$B$14&gt;=$A43,'Cement Data'!$B$14&lt;$B43),'Cement Data'!M$290,0)</f>
        <v>0</v>
      </c>
      <c r="O43" s="47">
        <f>IF(AND('Cement Data'!$B$14&gt;=$A43,'Cement Data'!$B$14&lt;$B43),'Cement Data'!N$290,0)</f>
        <v>0</v>
      </c>
      <c r="P43" s="47">
        <f>IF(AND('Cement Data'!$B$14&gt;=$A43,'Cement Data'!$B$14&lt;$B43),'Cement Data'!O$290,0)</f>
        <v>0</v>
      </c>
      <c r="Q43" s="47">
        <f>IF(AND('Cement Data'!$B$14&gt;=$A43,'Cement Data'!$B$14&lt;$B43),'Cement Data'!P$290,0)</f>
        <v>0</v>
      </c>
      <c r="R43" s="47">
        <f>IF(AND('Cement Data'!$B$14&gt;=$A43,'Cement Data'!$B$14&lt;$B43),'Cement Data'!Q$290,0)</f>
        <v>0</v>
      </c>
      <c r="S43" s="47">
        <f>IF(AND('Cement Data'!$B$14&gt;=$A43,'Cement Data'!$B$14&lt;$B43),'Cement Data'!R$290,0)</f>
        <v>0</v>
      </c>
      <c r="T43" s="47">
        <f>IF(AND('Cement Data'!$B$14&gt;=$A43,'Cement Data'!$B$14&lt;$B43),'Cement Data'!S$290,0)</f>
        <v>0</v>
      </c>
      <c r="U43" s="47">
        <f>IF(AND('Cement Data'!$B$14&gt;=$A43,'Cement Data'!$B$14&lt;$B43),'Cement Data'!T$290,0)</f>
        <v>0</v>
      </c>
      <c r="V43" s="47">
        <f>IF(AND('Cement Data'!$B$14&gt;=$A43,'Cement Data'!$B$14&lt;$B43),'Cement Data'!U$290,0)</f>
        <v>0</v>
      </c>
      <c r="W43" s="47">
        <f>IF(AND('Cement Data'!$B$14&gt;=$A43,'Cement Data'!$B$14&lt;$B43),'Cement Data'!V$290,0)</f>
        <v>0</v>
      </c>
      <c r="X43" s="47">
        <f>IF(AND('Cement Data'!$B$14&gt;=$A43,'Cement Data'!$B$14&lt;$B43),'Cement Data'!W$290,0)</f>
        <v>0</v>
      </c>
      <c r="Y43" s="47">
        <f>IF(AND('Cement Data'!$B$14&gt;=$A43,'Cement Data'!$B$14&lt;$B43),'Cement Data'!X$290,0)</f>
        <v>0</v>
      </c>
      <c r="Z43" s="47">
        <f>IF(AND('Cement Data'!$B$14&gt;=$A43,'Cement Data'!$B$14&lt;$B43),'Cement Data'!Y$290,0)</f>
        <v>0</v>
      </c>
      <c r="AA43" s="47">
        <f>IF(AND('Cement Data'!$B$14&gt;=$A43,'Cement Data'!$B$14&lt;$B43),'Cement Data'!Z$290,0)</f>
        <v>0</v>
      </c>
      <c r="AB43" s="47">
        <f>IF(AND('Cement Data'!$B$14&gt;=$A43,'Cement Data'!$B$14&lt;$B43),'Cement Data'!AA$290,0)</f>
        <v>0</v>
      </c>
      <c r="AC43" s="47">
        <f>IF(AND('Cement Data'!$B$14&gt;=$A43,'Cement Data'!$B$14&lt;$B43),'Cement Data'!AB$290,0)</f>
        <v>0</v>
      </c>
      <c r="AD43" s="47">
        <f>IF(AND('Cement Data'!$B$14&gt;=$A43,'Cement Data'!$B$14&lt;$B43),'Cement Data'!AC$290,0)</f>
        <v>0</v>
      </c>
      <c r="AE43" s="47">
        <f>IF(AND('Cement Data'!$B$14&gt;=$A43,'Cement Data'!$B$14&lt;$B43),'Cement Data'!AD$290,0)</f>
        <v>0</v>
      </c>
      <c r="AF43" s="47">
        <f>IF(AND('Cement Data'!$B$14&gt;=$A43,'Cement Data'!$B$14&lt;$B43),'Cement Data'!AE$290,0)</f>
        <v>0</v>
      </c>
      <c r="AG43" s="47">
        <f>IF(AND('Cement Data'!$B$14&gt;=$A43,'Cement Data'!$B$14&lt;$B43),'Cement Data'!AF$290,0)</f>
        <v>0</v>
      </c>
      <c r="AH43" s="47">
        <f>IF(AND('Cement Data'!$B$14&gt;=$A43,'Cement Data'!$B$14&lt;$B43),'Cement Data'!AG$290,0)</f>
        <v>0</v>
      </c>
      <c r="AI43" s="47">
        <f>IF(AND('Cement Data'!$B$14&gt;=$A43,'Cement Data'!$B$14&lt;$B43),'Cement Data'!AH$290,0)</f>
        <v>0</v>
      </c>
      <c r="AJ43" s="47">
        <f>IF(AND('Cement Data'!$B$14&gt;=$A43,'Cement Data'!$B$14&lt;$B43),'Cement Data'!AI$290,0)</f>
        <v>0</v>
      </c>
      <c r="AK43" s="47">
        <f>IF(AND('Cement Data'!$B$14&gt;=$A43,'Cement Data'!$B$14&lt;$B43),'Cement Data'!AJ$290,0)</f>
        <v>0</v>
      </c>
      <c r="AL43" s="47">
        <f>IF(AND('Cement Data'!$B$14&gt;=$A43,'Cement Data'!$B$14&lt;$B43),'Cement Data'!AK$290,0)</f>
        <v>0</v>
      </c>
    </row>
    <row r="44" spans="1:38" x14ac:dyDescent="0.45">
      <c r="A44" s="15">
        <f t="shared" si="1"/>
        <v>90</v>
      </c>
      <c r="B44" s="16">
        <f t="shared" si="2"/>
        <v>100</v>
      </c>
      <c r="C44" s="47">
        <f>IF(AND('Cement Data'!$B$14&gt;=$A44,'Cement Data'!$B$14&lt;$B44),'Cement Data'!B$290,0)</f>
        <v>0</v>
      </c>
      <c r="D44" s="47">
        <f>IF(AND('Cement Data'!$B$14&gt;=$A44,'Cement Data'!$B$14&lt;$B44),'Cement Data'!C$290,0)</f>
        <v>0</v>
      </c>
      <c r="E44" s="47">
        <f>IF(AND('Cement Data'!$B$14&gt;=$A44,'Cement Data'!$B$14&lt;$B44),'Cement Data'!D$290,0)</f>
        <v>0</v>
      </c>
      <c r="F44" s="47">
        <f>IF(AND('Cement Data'!$B$14&gt;=$A44,'Cement Data'!$B$14&lt;$B44),'Cement Data'!E$290,0)</f>
        <v>0</v>
      </c>
      <c r="G44" s="47">
        <f>IF(AND('Cement Data'!$B$14&gt;=$A44,'Cement Data'!$B$14&lt;$B44),'Cement Data'!F$290,0)</f>
        <v>0</v>
      </c>
      <c r="H44" s="47">
        <f>IF(AND('Cement Data'!$B$14&gt;=$A44,'Cement Data'!$B$14&lt;$B44),'Cement Data'!G$290,0)</f>
        <v>0</v>
      </c>
      <c r="I44" s="47">
        <f>IF(AND('Cement Data'!$B$14&gt;=$A44,'Cement Data'!$B$14&lt;$B44),'Cement Data'!H$290,0)</f>
        <v>0</v>
      </c>
      <c r="J44" s="47">
        <f>IF(AND('Cement Data'!$B$14&gt;=$A44,'Cement Data'!$B$14&lt;$B44),'Cement Data'!I$290,0)</f>
        <v>0</v>
      </c>
      <c r="K44" s="47">
        <f>IF(AND('Cement Data'!$B$14&gt;=$A44,'Cement Data'!$B$14&lt;$B44),'Cement Data'!J$290,0)</f>
        <v>0</v>
      </c>
      <c r="L44" s="47">
        <f>IF(AND('Cement Data'!$B$14&gt;=$A44,'Cement Data'!$B$14&lt;$B44),'Cement Data'!K$290,0)</f>
        <v>0</v>
      </c>
      <c r="M44" s="47">
        <f>IF(AND('Cement Data'!$B$14&gt;=$A44,'Cement Data'!$B$14&lt;$B44),'Cement Data'!L$290,0)</f>
        <v>0</v>
      </c>
      <c r="N44" s="47">
        <f>IF(AND('Cement Data'!$B$14&gt;=$A44,'Cement Data'!$B$14&lt;$B44),'Cement Data'!M$290,0)</f>
        <v>0</v>
      </c>
      <c r="O44" s="47">
        <f>IF(AND('Cement Data'!$B$14&gt;=$A44,'Cement Data'!$B$14&lt;$B44),'Cement Data'!N$290,0)</f>
        <v>0</v>
      </c>
      <c r="P44" s="47">
        <f>IF(AND('Cement Data'!$B$14&gt;=$A44,'Cement Data'!$B$14&lt;$B44),'Cement Data'!O$290,0)</f>
        <v>0</v>
      </c>
      <c r="Q44" s="47">
        <f>IF(AND('Cement Data'!$B$14&gt;=$A44,'Cement Data'!$B$14&lt;$B44),'Cement Data'!P$290,0)</f>
        <v>0</v>
      </c>
      <c r="R44" s="47">
        <f>IF(AND('Cement Data'!$B$14&gt;=$A44,'Cement Data'!$B$14&lt;$B44),'Cement Data'!Q$290,0)</f>
        <v>0</v>
      </c>
      <c r="S44" s="47">
        <f>IF(AND('Cement Data'!$B$14&gt;=$A44,'Cement Data'!$B$14&lt;$B44),'Cement Data'!R$290,0)</f>
        <v>0</v>
      </c>
      <c r="T44" s="47">
        <f>IF(AND('Cement Data'!$B$14&gt;=$A44,'Cement Data'!$B$14&lt;$B44),'Cement Data'!S$290,0)</f>
        <v>0</v>
      </c>
      <c r="U44" s="47">
        <f>IF(AND('Cement Data'!$B$14&gt;=$A44,'Cement Data'!$B$14&lt;$B44),'Cement Data'!T$290,0)</f>
        <v>0</v>
      </c>
      <c r="V44" s="47">
        <f>IF(AND('Cement Data'!$B$14&gt;=$A44,'Cement Data'!$B$14&lt;$B44),'Cement Data'!U$290,0)</f>
        <v>0</v>
      </c>
      <c r="W44" s="47">
        <f>IF(AND('Cement Data'!$B$14&gt;=$A44,'Cement Data'!$B$14&lt;$B44),'Cement Data'!V$290,0)</f>
        <v>0</v>
      </c>
      <c r="X44" s="47">
        <f>IF(AND('Cement Data'!$B$14&gt;=$A44,'Cement Data'!$B$14&lt;$B44),'Cement Data'!W$290,0)</f>
        <v>0</v>
      </c>
      <c r="Y44" s="47">
        <f>IF(AND('Cement Data'!$B$14&gt;=$A44,'Cement Data'!$B$14&lt;$B44),'Cement Data'!X$290,0)</f>
        <v>0</v>
      </c>
      <c r="Z44" s="47">
        <f>IF(AND('Cement Data'!$B$14&gt;=$A44,'Cement Data'!$B$14&lt;$B44),'Cement Data'!Y$290,0)</f>
        <v>0</v>
      </c>
      <c r="AA44" s="47">
        <f>IF(AND('Cement Data'!$B$14&gt;=$A44,'Cement Data'!$B$14&lt;$B44),'Cement Data'!Z$290,0)</f>
        <v>0</v>
      </c>
      <c r="AB44" s="47">
        <f>IF(AND('Cement Data'!$B$14&gt;=$A44,'Cement Data'!$B$14&lt;$B44),'Cement Data'!AA$290,0)</f>
        <v>0</v>
      </c>
      <c r="AC44" s="47">
        <f>IF(AND('Cement Data'!$B$14&gt;=$A44,'Cement Data'!$B$14&lt;$B44),'Cement Data'!AB$290,0)</f>
        <v>0</v>
      </c>
      <c r="AD44" s="47">
        <f>IF(AND('Cement Data'!$B$14&gt;=$A44,'Cement Data'!$B$14&lt;$B44),'Cement Data'!AC$290,0)</f>
        <v>0</v>
      </c>
      <c r="AE44" s="47">
        <f>IF(AND('Cement Data'!$B$14&gt;=$A44,'Cement Data'!$B$14&lt;$B44),'Cement Data'!AD$290,0)</f>
        <v>0</v>
      </c>
      <c r="AF44" s="47">
        <f>IF(AND('Cement Data'!$B$14&gt;=$A44,'Cement Data'!$B$14&lt;$B44),'Cement Data'!AE$290,0)</f>
        <v>0</v>
      </c>
      <c r="AG44" s="47">
        <f>IF(AND('Cement Data'!$B$14&gt;=$A44,'Cement Data'!$B$14&lt;$B44),'Cement Data'!AF$290,0)</f>
        <v>0</v>
      </c>
      <c r="AH44" s="47">
        <f>IF(AND('Cement Data'!$B$14&gt;=$A44,'Cement Data'!$B$14&lt;$B44),'Cement Data'!AG$290,0)</f>
        <v>0</v>
      </c>
      <c r="AI44" s="47">
        <f>IF(AND('Cement Data'!$B$14&gt;=$A44,'Cement Data'!$B$14&lt;$B44),'Cement Data'!AH$290,0)</f>
        <v>0</v>
      </c>
      <c r="AJ44" s="47">
        <f>IF(AND('Cement Data'!$B$14&gt;=$A44,'Cement Data'!$B$14&lt;$B44),'Cement Data'!AI$290,0)</f>
        <v>0</v>
      </c>
      <c r="AK44" s="47">
        <f>IF(AND('Cement Data'!$B$14&gt;=$A44,'Cement Data'!$B$14&lt;$B44),'Cement Data'!AJ$290,0)</f>
        <v>0</v>
      </c>
      <c r="AL44" s="47">
        <f>IF(AND('Cement Data'!$B$14&gt;=$A44,'Cement Data'!$B$14&lt;$B44),'Cement Data'!AK$290,0)</f>
        <v>0</v>
      </c>
    </row>
    <row r="45" spans="1:38" x14ac:dyDescent="0.45">
      <c r="A45" s="12">
        <f>B44</f>
        <v>100</v>
      </c>
      <c r="B45" s="11">
        <f t="shared" si="0"/>
        <v>150</v>
      </c>
      <c r="C45" s="47">
        <f>IF(AND('Cement Data'!$B$14&gt;=$A45,'Cement Data'!$B$14&lt;$B45),'Cement Data'!B$290,0)</f>
        <v>0</v>
      </c>
      <c r="D45" s="47">
        <f>IF(AND('Cement Data'!$B$14&gt;=$A45,'Cement Data'!$B$14&lt;$B45),'Cement Data'!C$290,0)</f>
        <v>0</v>
      </c>
      <c r="E45" s="47">
        <f>IF(AND('Cement Data'!$B$14&gt;=$A45,'Cement Data'!$B$14&lt;$B45),'Cement Data'!D$290,0)</f>
        <v>0</v>
      </c>
      <c r="F45" s="47">
        <f>IF(AND('Cement Data'!$B$14&gt;=$A45,'Cement Data'!$B$14&lt;$B45),'Cement Data'!E$290,0)</f>
        <v>0</v>
      </c>
      <c r="G45" s="47">
        <f>IF(AND('Cement Data'!$B$14&gt;=$A45,'Cement Data'!$B$14&lt;$B45),'Cement Data'!F$290,0)</f>
        <v>0</v>
      </c>
      <c r="H45" s="47">
        <f>IF(AND('Cement Data'!$B$14&gt;=$A45,'Cement Data'!$B$14&lt;$B45),'Cement Data'!G$290,0)</f>
        <v>0</v>
      </c>
      <c r="I45" s="47">
        <f>IF(AND('Cement Data'!$B$14&gt;=$A45,'Cement Data'!$B$14&lt;$B45),'Cement Data'!H$290,0)</f>
        <v>0</v>
      </c>
      <c r="J45" s="47">
        <f>IF(AND('Cement Data'!$B$14&gt;=$A45,'Cement Data'!$B$14&lt;$B45),'Cement Data'!I$290,0)</f>
        <v>0</v>
      </c>
      <c r="K45" s="47">
        <f>IF(AND('Cement Data'!$B$14&gt;=$A45,'Cement Data'!$B$14&lt;$B45),'Cement Data'!J$290,0)</f>
        <v>0</v>
      </c>
      <c r="L45" s="47">
        <f>IF(AND('Cement Data'!$B$14&gt;=$A45,'Cement Data'!$B$14&lt;$B45),'Cement Data'!K$290,0)</f>
        <v>0</v>
      </c>
      <c r="M45" s="47">
        <f>IF(AND('Cement Data'!$B$14&gt;=$A45,'Cement Data'!$B$14&lt;$B45),'Cement Data'!L$290,0)</f>
        <v>0</v>
      </c>
      <c r="N45" s="47">
        <f>IF(AND('Cement Data'!$B$14&gt;=$A45,'Cement Data'!$B$14&lt;$B45),'Cement Data'!M$290,0)</f>
        <v>0</v>
      </c>
      <c r="O45" s="47">
        <f>IF(AND('Cement Data'!$B$14&gt;=$A45,'Cement Data'!$B$14&lt;$B45),'Cement Data'!N$290,0)</f>
        <v>0</v>
      </c>
      <c r="P45" s="47">
        <f>IF(AND('Cement Data'!$B$14&gt;=$A45,'Cement Data'!$B$14&lt;$B45),'Cement Data'!O$290,0)</f>
        <v>0</v>
      </c>
      <c r="Q45" s="47">
        <f>IF(AND('Cement Data'!$B$14&gt;=$A45,'Cement Data'!$B$14&lt;$B45),'Cement Data'!P$290,0)</f>
        <v>0</v>
      </c>
      <c r="R45" s="47">
        <f>IF(AND('Cement Data'!$B$14&gt;=$A45,'Cement Data'!$B$14&lt;$B45),'Cement Data'!Q$290,0)</f>
        <v>0</v>
      </c>
      <c r="S45" s="47">
        <f>IF(AND('Cement Data'!$B$14&gt;=$A45,'Cement Data'!$B$14&lt;$B45),'Cement Data'!R$290,0)</f>
        <v>0</v>
      </c>
      <c r="T45" s="47">
        <f>IF(AND('Cement Data'!$B$14&gt;=$A45,'Cement Data'!$B$14&lt;$B45),'Cement Data'!S$290,0)</f>
        <v>0</v>
      </c>
      <c r="U45" s="47">
        <f>IF(AND('Cement Data'!$B$14&gt;=$A45,'Cement Data'!$B$14&lt;$B45),'Cement Data'!T$290,0)</f>
        <v>0</v>
      </c>
      <c r="V45" s="47">
        <f>IF(AND('Cement Data'!$B$14&gt;=$A45,'Cement Data'!$B$14&lt;$B45),'Cement Data'!U$290,0)</f>
        <v>0</v>
      </c>
      <c r="W45" s="47">
        <f>IF(AND('Cement Data'!$B$14&gt;=$A45,'Cement Data'!$B$14&lt;$B45),'Cement Data'!V$290,0)</f>
        <v>0</v>
      </c>
      <c r="X45" s="47">
        <f>IF(AND('Cement Data'!$B$14&gt;=$A45,'Cement Data'!$B$14&lt;$B45),'Cement Data'!W$290,0)</f>
        <v>0</v>
      </c>
      <c r="Y45" s="47">
        <f>IF(AND('Cement Data'!$B$14&gt;=$A45,'Cement Data'!$B$14&lt;$B45),'Cement Data'!X$290,0)</f>
        <v>0</v>
      </c>
      <c r="Z45" s="47">
        <f>IF(AND('Cement Data'!$B$14&gt;=$A45,'Cement Data'!$B$14&lt;$B45),'Cement Data'!Y$290,0)</f>
        <v>0</v>
      </c>
      <c r="AA45" s="47">
        <f>IF(AND('Cement Data'!$B$14&gt;=$A45,'Cement Data'!$B$14&lt;$B45),'Cement Data'!Z$290,0)</f>
        <v>0</v>
      </c>
      <c r="AB45" s="47">
        <f>IF(AND('Cement Data'!$B$14&gt;=$A45,'Cement Data'!$B$14&lt;$B45),'Cement Data'!AA$290,0)</f>
        <v>0</v>
      </c>
      <c r="AC45" s="47">
        <f>IF(AND('Cement Data'!$B$14&gt;=$A45,'Cement Data'!$B$14&lt;$B45),'Cement Data'!AB$290,0)</f>
        <v>0</v>
      </c>
      <c r="AD45" s="47">
        <f>IF(AND('Cement Data'!$B$14&gt;=$A45,'Cement Data'!$B$14&lt;$B45),'Cement Data'!AC$290,0)</f>
        <v>0</v>
      </c>
      <c r="AE45" s="47">
        <f>IF(AND('Cement Data'!$B$14&gt;=$A45,'Cement Data'!$B$14&lt;$B45),'Cement Data'!AD$290,0)</f>
        <v>0</v>
      </c>
      <c r="AF45" s="47">
        <f>IF(AND('Cement Data'!$B$14&gt;=$A45,'Cement Data'!$B$14&lt;$B45),'Cement Data'!AE$290,0)</f>
        <v>0</v>
      </c>
      <c r="AG45" s="47">
        <f>IF(AND('Cement Data'!$B$14&gt;=$A45,'Cement Data'!$B$14&lt;$B45),'Cement Data'!AF$290,0)</f>
        <v>0</v>
      </c>
      <c r="AH45" s="47">
        <f>IF(AND('Cement Data'!$B$14&gt;=$A45,'Cement Data'!$B$14&lt;$B45),'Cement Data'!AG$290,0)</f>
        <v>0</v>
      </c>
      <c r="AI45" s="47">
        <f>IF(AND('Cement Data'!$B$14&gt;=$A45,'Cement Data'!$B$14&lt;$B45),'Cement Data'!AH$290,0)</f>
        <v>0</v>
      </c>
      <c r="AJ45" s="47">
        <f>IF(AND('Cement Data'!$B$14&gt;=$A45,'Cement Data'!$B$14&lt;$B45),'Cement Data'!AI$290,0)</f>
        <v>0</v>
      </c>
      <c r="AK45" s="47">
        <f>IF(AND('Cement Data'!$B$14&gt;=$A45,'Cement Data'!$B$14&lt;$B45),'Cement Data'!AJ$290,0)</f>
        <v>0</v>
      </c>
      <c r="AL45" s="47">
        <f>IF(AND('Cement Data'!$B$14&gt;=$A45,'Cement Data'!$B$14&lt;$B45),'Cement Data'!AK$290,0)</f>
        <v>0</v>
      </c>
    </row>
    <row r="46" spans="1:38" x14ac:dyDescent="0.45">
      <c r="A46" s="12">
        <f t="shared" si="1"/>
        <v>150</v>
      </c>
      <c r="B46" s="11">
        <f t="shared" si="0"/>
        <v>200</v>
      </c>
      <c r="C46" s="47">
        <f>IF(AND('Cement Data'!$B$14&gt;=$A46,'Cement Data'!$B$14&lt;$B46),'Cement Data'!B$290,0)</f>
        <v>0</v>
      </c>
      <c r="D46" s="47">
        <f>IF(AND('Cement Data'!$B$14&gt;=$A46,'Cement Data'!$B$14&lt;$B46),'Cement Data'!C$290,0)</f>
        <v>0</v>
      </c>
      <c r="E46" s="47">
        <f>IF(AND('Cement Data'!$B$14&gt;=$A46,'Cement Data'!$B$14&lt;$B46),'Cement Data'!D$290,0)</f>
        <v>0</v>
      </c>
      <c r="F46" s="47">
        <f>IF(AND('Cement Data'!$B$14&gt;=$A46,'Cement Data'!$B$14&lt;$B46),'Cement Data'!E$290,0)</f>
        <v>0</v>
      </c>
      <c r="G46" s="47">
        <f>IF(AND('Cement Data'!$B$14&gt;=$A46,'Cement Data'!$B$14&lt;$B46),'Cement Data'!F$290,0)</f>
        <v>0</v>
      </c>
      <c r="H46" s="47">
        <f>IF(AND('Cement Data'!$B$14&gt;=$A46,'Cement Data'!$B$14&lt;$B46),'Cement Data'!G$290,0)</f>
        <v>0</v>
      </c>
      <c r="I46" s="47">
        <f>IF(AND('Cement Data'!$B$14&gt;=$A46,'Cement Data'!$B$14&lt;$B46),'Cement Data'!H$290,0)</f>
        <v>0</v>
      </c>
      <c r="J46" s="47">
        <f>IF(AND('Cement Data'!$B$14&gt;=$A46,'Cement Data'!$B$14&lt;$B46),'Cement Data'!I$290,0)</f>
        <v>0</v>
      </c>
      <c r="K46" s="47">
        <f>IF(AND('Cement Data'!$B$14&gt;=$A46,'Cement Data'!$B$14&lt;$B46),'Cement Data'!J$290,0)</f>
        <v>0</v>
      </c>
      <c r="L46" s="47">
        <f>IF(AND('Cement Data'!$B$14&gt;=$A46,'Cement Data'!$B$14&lt;$B46),'Cement Data'!K$290,0)</f>
        <v>0</v>
      </c>
      <c r="M46" s="47">
        <f>IF(AND('Cement Data'!$B$14&gt;=$A46,'Cement Data'!$B$14&lt;$B46),'Cement Data'!L$290,0)</f>
        <v>0</v>
      </c>
      <c r="N46" s="47">
        <f>IF(AND('Cement Data'!$B$14&gt;=$A46,'Cement Data'!$B$14&lt;$B46),'Cement Data'!M$290,0)</f>
        <v>0</v>
      </c>
      <c r="O46" s="47">
        <f>IF(AND('Cement Data'!$B$14&gt;=$A46,'Cement Data'!$B$14&lt;$B46),'Cement Data'!N$290,0)</f>
        <v>0</v>
      </c>
      <c r="P46" s="47">
        <f>IF(AND('Cement Data'!$B$14&gt;=$A46,'Cement Data'!$B$14&lt;$B46),'Cement Data'!O$290,0)</f>
        <v>0</v>
      </c>
      <c r="Q46" s="47">
        <f>IF(AND('Cement Data'!$B$14&gt;=$A46,'Cement Data'!$B$14&lt;$B46),'Cement Data'!P$290,0)</f>
        <v>0</v>
      </c>
      <c r="R46" s="47">
        <f>IF(AND('Cement Data'!$B$14&gt;=$A46,'Cement Data'!$B$14&lt;$B46),'Cement Data'!Q$290,0)</f>
        <v>0</v>
      </c>
      <c r="S46" s="47">
        <f>IF(AND('Cement Data'!$B$14&gt;=$A46,'Cement Data'!$B$14&lt;$B46),'Cement Data'!R$290,0)</f>
        <v>0</v>
      </c>
      <c r="T46" s="47">
        <f>IF(AND('Cement Data'!$B$14&gt;=$A46,'Cement Data'!$B$14&lt;$B46),'Cement Data'!S$290,0)</f>
        <v>0</v>
      </c>
      <c r="U46" s="47">
        <f>IF(AND('Cement Data'!$B$14&gt;=$A46,'Cement Data'!$B$14&lt;$B46),'Cement Data'!T$290,0)</f>
        <v>0</v>
      </c>
      <c r="V46" s="47">
        <f>IF(AND('Cement Data'!$B$14&gt;=$A46,'Cement Data'!$B$14&lt;$B46),'Cement Data'!U$290,0)</f>
        <v>0</v>
      </c>
      <c r="W46" s="47">
        <f>IF(AND('Cement Data'!$B$14&gt;=$A46,'Cement Data'!$B$14&lt;$B46),'Cement Data'!V$290,0)</f>
        <v>0</v>
      </c>
      <c r="X46" s="47">
        <f>IF(AND('Cement Data'!$B$14&gt;=$A46,'Cement Data'!$B$14&lt;$B46),'Cement Data'!W$290,0)</f>
        <v>0</v>
      </c>
      <c r="Y46" s="47">
        <f>IF(AND('Cement Data'!$B$14&gt;=$A46,'Cement Data'!$B$14&lt;$B46),'Cement Data'!X$290,0)</f>
        <v>0</v>
      </c>
      <c r="Z46" s="47">
        <f>IF(AND('Cement Data'!$B$14&gt;=$A46,'Cement Data'!$B$14&lt;$B46),'Cement Data'!Y$290,0)</f>
        <v>0</v>
      </c>
      <c r="AA46" s="47">
        <f>IF(AND('Cement Data'!$B$14&gt;=$A46,'Cement Data'!$B$14&lt;$B46),'Cement Data'!Z$290,0)</f>
        <v>0</v>
      </c>
      <c r="AB46" s="47">
        <f>IF(AND('Cement Data'!$B$14&gt;=$A46,'Cement Data'!$B$14&lt;$B46),'Cement Data'!AA$290,0)</f>
        <v>0</v>
      </c>
      <c r="AC46" s="47">
        <f>IF(AND('Cement Data'!$B$14&gt;=$A46,'Cement Data'!$B$14&lt;$B46),'Cement Data'!AB$290,0)</f>
        <v>0</v>
      </c>
      <c r="AD46" s="47">
        <f>IF(AND('Cement Data'!$B$14&gt;=$A46,'Cement Data'!$B$14&lt;$B46),'Cement Data'!AC$290,0)</f>
        <v>0</v>
      </c>
      <c r="AE46" s="47">
        <f>IF(AND('Cement Data'!$B$14&gt;=$A46,'Cement Data'!$B$14&lt;$B46),'Cement Data'!AD$290,0)</f>
        <v>0</v>
      </c>
      <c r="AF46" s="47">
        <f>IF(AND('Cement Data'!$B$14&gt;=$A46,'Cement Data'!$B$14&lt;$B46),'Cement Data'!AE$290,0)</f>
        <v>0</v>
      </c>
      <c r="AG46" s="47">
        <f>IF(AND('Cement Data'!$B$14&gt;=$A46,'Cement Data'!$B$14&lt;$B46),'Cement Data'!AF$290,0)</f>
        <v>0</v>
      </c>
      <c r="AH46" s="47">
        <f>IF(AND('Cement Data'!$B$14&gt;=$A46,'Cement Data'!$B$14&lt;$B46),'Cement Data'!AG$290,0)</f>
        <v>0</v>
      </c>
      <c r="AI46" s="47">
        <f>IF(AND('Cement Data'!$B$14&gt;=$A46,'Cement Data'!$B$14&lt;$B46),'Cement Data'!AH$290,0)</f>
        <v>0</v>
      </c>
      <c r="AJ46" s="47">
        <f>IF(AND('Cement Data'!$B$14&gt;=$A46,'Cement Data'!$B$14&lt;$B46),'Cement Data'!AI$290,0)</f>
        <v>0</v>
      </c>
      <c r="AK46" s="47">
        <f>IF(AND('Cement Data'!$B$14&gt;=$A46,'Cement Data'!$B$14&lt;$B46),'Cement Data'!AJ$290,0)</f>
        <v>0</v>
      </c>
      <c r="AL46" s="47">
        <f>IF(AND('Cement Data'!$B$14&gt;=$A46,'Cement Data'!$B$14&lt;$B46),'Cement Data'!AK$290,0)</f>
        <v>0</v>
      </c>
    </row>
    <row r="47" spans="1:38" x14ac:dyDescent="0.45">
      <c r="A47" s="12">
        <f t="shared" si="1"/>
        <v>200</v>
      </c>
      <c r="B47" s="11">
        <f t="shared" si="0"/>
        <v>250</v>
      </c>
      <c r="C47" s="47">
        <f>IF(AND('Cement Data'!$B$14&gt;=$A47,'Cement Data'!$B$14&lt;$B47),'Cement Data'!B$290,0)</f>
        <v>0</v>
      </c>
      <c r="D47" s="47">
        <f>IF(AND('Cement Data'!$B$14&gt;=$A47,'Cement Data'!$B$14&lt;$B47),'Cement Data'!C$290,0)</f>
        <v>0</v>
      </c>
      <c r="E47" s="47">
        <f>IF(AND('Cement Data'!$B$14&gt;=$A47,'Cement Data'!$B$14&lt;$B47),'Cement Data'!D$290,0)</f>
        <v>0</v>
      </c>
      <c r="F47" s="47">
        <f>IF(AND('Cement Data'!$B$14&gt;=$A47,'Cement Data'!$B$14&lt;$B47),'Cement Data'!E$290,0)</f>
        <v>0</v>
      </c>
      <c r="G47" s="47">
        <f>IF(AND('Cement Data'!$B$14&gt;=$A47,'Cement Data'!$B$14&lt;$B47),'Cement Data'!F$290,0)</f>
        <v>0</v>
      </c>
      <c r="H47" s="47">
        <f>IF(AND('Cement Data'!$B$14&gt;=$A47,'Cement Data'!$B$14&lt;$B47),'Cement Data'!G$290,0)</f>
        <v>0</v>
      </c>
      <c r="I47" s="47">
        <f>IF(AND('Cement Data'!$B$14&gt;=$A47,'Cement Data'!$B$14&lt;$B47),'Cement Data'!H$290,0)</f>
        <v>0</v>
      </c>
      <c r="J47" s="47">
        <f>IF(AND('Cement Data'!$B$14&gt;=$A47,'Cement Data'!$B$14&lt;$B47),'Cement Data'!I$290,0)</f>
        <v>0</v>
      </c>
      <c r="K47" s="47">
        <f>IF(AND('Cement Data'!$B$14&gt;=$A47,'Cement Data'!$B$14&lt;$B47),'Cement Data'!J$290,0)</f>
        <v>0</v>
      </c>
      <c r="L47" s="47">
        <f>IF(AND('Cement Data'!$B$14&gt;=$A47,'Cement Data'!$B$14&lt;$B47),'Cement Data'!K$290,0)</f>
        <v>0</v>
      </c>
      <c r="M47" s="47">
        <f>IF(AND('Cement Data'!$B$14&gt;=$A47,'Cement Data'!$B$14&lt;$B47),'Cement Data'!L$290,0)</f>
        <v>0</v>
      </c>
      <c r="N47" s="47">
        <f>IF(AND('Cement Data'!$B$14&gt;=$A47,'Cement Data'!$B$14&lt;$B47),'Cement Data'!M$290,0)</f>
        <v>0</v>
      </c>
      <c r="O47" s="47">
        <f>IF(AND('Cement Data'!$B$14&gt;=$A47,'Cement Data'!$B$14&lt;$B47),'Cement Data'!N$290,0)</f>
        <v>0</v>
      </c>
      <c r="P47" s="47">
        <f>IF(AND('Cement Data'!$B$14&gt;=$A47,'Cement Data'!$B$14&lt;$B47),'Cement Data'!O$290,0)</f>
        <v>0</v>
      </c>
      <c r="Q47" s="47">
        <f>IF(AND('Cement Data'!$B$14&gt;=$A47,'Cement Data'!$B$14&lt;$B47),'Cement Data'!P$290,0)</f>
        <v>0</v>
      </c>
      <c r="R47" s="47">
        <f>IF(AND('Cement Data'!$B$14&gt;=$A47,'Cement Data'!$B$14&lt;$B47),'Cement Data'!Q$290,0)</f>
        <v>0</v>
      </c>
      <c r="S47" s="47">
        <f>IF(AND('Cement Data'!$B$14&gt;=$A47,'Cement Data'!$B$14&lt;$B47),'Cement Data'!R$290,0)</f>
        <v>0</v>
      </c>
      <c r="T47" s="47">
        <f>IF(AND('Cement Data'!$B$14&gt;=$A47,'Cement Data'!$B$14&lt;$B47),'Cement Data'!S$290,0)</f>
        <v>0</v>
      </c>
      <c r="U47" s="47">
        <f>IF(AND('Cement Data'!$B$14&gt;=$A47,'Cement Data'!$B$14&lt;$B47),'Cement Data'!T$290,0)</f>
        <v>0</v>
      </c>
      <c r="V47" s="47">
        <f>IF(AND('Cement Data'!$B$14&gt;=$A47,'Cement Data'!$B$14&lt;$B47),'Cement Data'!U$290,0)</f>
        <v>0</v>
      </c>
      <c r="W47" s="47">
        <f>IF(AND('Cement Data'!$B$14&gt;=$A47,'Cement Data'!$B$14&lt;$B47),'Cement Data'!V$290,0)</f>
        <v>0</v>
      </c>
      <c r="X47" s="47">
        <f>IF(AND('Cement Data'!$B$14&gt;=$A47,'Cement Data'!$B$14&lt;$B47),'Cement Data'!W$290,0)</f>
        <v>0</v>
      </c>
      <c r="Y47" s="47">
        <f>IF(AND('Cement Data'!$B$14&gt;=$A47,'Cement Data'!$B$14&lt;$B47),'Cement Data'!X$290,0)</f>
        <v>0</v>
      </c>
      <c r="Z47" s="47">
        <f>IF(AND('Cement Data'!$B$14&gt;=$A47,'Cement Data'!$B$14&lt;$B47),'Cement Data'!Y$290,0)</f>
        <v>0</v>
      </c>
      <c r="AA47" s="47">
        <f>IF(AND('Cement Data'!$B$14&gt;=$A47,'Cement Data'!$B$14&lt;$B47),'Cement Data'!Z$290,0)</f>
        <v>0</v>
      </c>
      <c r="AB47" s="47">
        <f>IF(AND('Cement Data'!$B$14&gt;=$A47,'Cement Data'!$B$14&lt;$B47),'Cement Data'!AA$290,0)</f>
        <v>0</v>
      </c>
      <c r="AC47" s="47">
        <f>IF(AND('Cement Data'!$B$14&gt;=$A47,'Cement Data'!$B$14&lt;$B47),'Cement Data'!AB$290,0)</f>
        <v>0</v>
      </c>
      <c r="AD47" s="47">
        <f>IF(AND('Cement Data'!$B$14&gt;=$A47,'Cement Data'!$B$14&lt;$B47),'Cement Data'!AC$290,0)</f>
        <v>0</v>
      </c>
      <c r="AE47" s="47">
        <f>IF(AND('Cement Data'!$B$14&gt;=$A47,'Cement Data'!$B$14&lt;$B47),'Cement Data'!AD$290,0)</f>
        <v>0</v>
      </c>
      <c r="AF47" s="47">
        <f>IF(AND('Cement Data'!$B$14&gt;=$A47,'Cement Data'!$B$14&lt;$B47),'Cement Data'!AE$290,0)</f>
        <v>0</v>
      </c>
      <c r="AG47" s="47">
        <f>IF(AND('Cement Data'!$B$14&gt;=$A47,'Cement Data'!$B$14&lt;$B47),'Cement Data'!AF$290,0)</f>
        <v>0</v>
      </c>
      <c r="AH47" s="47">
        <f>IF(AND('Cement Data'!$B$14&gt;=$A47,'Cement Data'!$B$14&lt;$B47),'Cement Data'!AG$290,0)</f>
        <v>0</v>
      </c>
      <c r="AI47" s="47">
        <f>IF(AND('Cement Data'!$B$14&gt;=$A47,'Cement Data'!$B$14&lt;$B47),'Cement Data'!AH$290,0)</f>
        <v>0</v>
      </c>
      <c r="AJ47" s="47">
        <f>IF(AND('Cement Data'!$B$14&gt;=$A47,'Cement Data'!$B$14&lt;$B47),'Cement Data'!AI$290,0)</f>
        <v>0</v>
      </c>
      <c r="AK47" s="47">
        <f>IF(AND('Cement Data'!$B$14&gt;=$A47,'Cement Data'!$B$14&lt;$B47),'Cement Data'!AJ$290,0)</f>
        <v>0</v>
      </c>
      <c r="AL47" s="47">
        <f>IF(AND('Cement Data'!$B$14&gt;=$A47,'Cement Data'!$B$14&lt;$B47),'Cement Data'!AK$290,0)</f>
        <v>0</v>
      </c>
    </row>
    <row r="48" spans="1:38" x14ac:dyDescent="0.45">
      <c r="A48" s="12">
        <f t="shared" si="1"/>
        <v>250</v>
      </c>
      <c r="B48" s="11">
        <f t="shared" si="0"/>
        <v>300</v>
      </c>
      <c r="C48" s="47">
        <f>IF(AND('Cement Data'!$B$14&gt;=$A48,'Cement Data'!$B$14&lt;$B48),'Cement Data'!B$290,0)</f>
        <v>0</v>
      </c>
      <c r="D48" s="47">
        <f>IF(AND('Cement Data'!$B$14&gt;=$A48,'Cement Data'!$B$14&lt;$B48),'Cement Data'!C$290,0)</f>
        <v>0</v>
      </c>
      <c r="E48" s="47">
        <f>IF(AND('Cement Data'!$B$14&gt;=$A48,'Cement Data'!$B$14&lt;$B48),'Cement Data'!D$290,0)</f>
        <v>0</v>
      </c>
      <c r="F48" s="47">
        <f>IF(AND('Cement Data'!$B$14&gt;=$A48,'Cement Data'!$B$14&lt;$B48),'Cement Data'!E$290,0)</f>
        <v>0</v>
      </c>
      <c r="G48" s="47">
        <f>IF(AND('Cement Data'!$B$14&gt;=$A48,'Cement Data'!$B$14&lt;$B48),'Cement Data'!F$290,0)</f>
        <v>0</v>
      </c>
      <c r="H48" s="47">
        <f>IF(AND('Cement Data'!$B$14&gt;=$A48,'Cement Data'!$B$14&lt;$B48),'Cement Data'!G$290,0)</f>
        <v>0</v>
      </c>
      <c r="I48" s="47">
        <f>IF(AND('Cement Data'!$B$14&gt;=$A48,'Cement Data'!$B$14&lt;$B48),'Cement Data'!H$290,0)</f>
        <v>0</v>
      </c>
      <c r="J48" s="47">
        <f>IF(AND('Cement Data'!$B$14&gt;=$A48,'Cement Data'!$B$14&lt;$B48),'Cement Data'!I$290,0)</f>
        <v>0</v>
      </c>
      <c r="K48" s="47">
        <f>IF(AND('Cement Data'!$B$14&gt;=$A48,'Cement Data'!$B$14&lt;$B48),'Cement Data'!J$290,0)</f>
        <v>0</v>
      </c>
      <c r="L48" s="47">
        <f>IF(AND('Cement Data'!$B$14&gt;=$A48,'Cement Data'!$B$14&lt;$B48),'Cement Data'!K$290,0)</f>
        <v>0</v>
      </c>
      <c r="M48" s="47">
        <f>IF(AND('Cement Data'!$B$14&gt;=$A48,'Cement Data'!$B$14&lt;$B48),'Cement Data'!L$290,0)</f>
        <v>0</v>
      </c>
      <c r="N48" s="47">
        <f>IF(AND('Cement Data'!$B$14&gt;=$A48,'Cement Data'!$B$14&lt;$B48),'Cement Data'!M$290,0)</f>
        <v>0</v>
      </c>
      <c r="O48" s="47">
        <f>IF(AND('Cement Data'!$B$14&gt;=$A48,'Cement Data'!$B$14&lt;$B48),'Cement Data'!N$290,0)</f>
        <v>0</v>
      </c>
      <c r="P48" s="47">
        <f>IF(AND('Cement Data'!$B$14&gt;=$A48,'Cement Data'!$B$14&lt;$B48),'Cement Data'!O$290,0)</f>
        <v>0</v>
      </c>
      <c r="Q48" s="47">
        <f>IF(AND('Cement Data'!$B$14&gt;=$A48,'Cement Data'!$B$14&lt;$B48),'Cement Data'!P$290,0)</f>
        <v>0</v>
      </c>
      <c r="R48" s="47">
        <f>IF(AND('Cement Data'!$B$14&gt;=$A48,'Cement Data'!$B$14&lt;$B48),'Cement Data'!Q$290,0)</f>
        <v>0</v>
      </c>
      <c r="S48" s="47">
        <f>IF(AND('Cement Data'!$B$14&gt;=$A48,'Cement Data'!$B$14&lt;$B48),'Cement Data'!R$290,0)</f>
        <v>0</v>
      </c>
      <c r="T48" s="47">
        <f>IF(AND('Cement Data'!$B$14&gt;=$A48,'Cement Data'!$B$14&lt;$B48),'Cement Data'!S$290,0)</f>
        <v>0</v>
      </c>
      <c r="U48" s="47">
        <f>IF(AND('Cement Data'!$B$14&gt;=$A48,'Cement Data'!$B$14&lt;$B48),'Cement Data'!T$290,0)</f>
        <v>0</v>
      </c>
      <c r="V48" s="47">
        <f>IF(AND('Cement Data'!$B$14&gt;=$A48,'Cement Data'!$B$14&lt;$B48),'Cement Data'!U$290,0)</f>
        <v>0</v>
      </c>
      <c r="W48" s="47">
        <f>IF(AND('Cement Data'!$B$14&gt;=$A48,'Cement Data'!$B$14&lt;$B48),'Cement Data'!V$290,0)</f>
        <v>0</v>
      </c>
      <c r="X48" s="47">
        <f>IF(AND('Cement Data'!$B$14&gt;=$A48,'Cement Data'!$B$14&lt;$B48),'Cement Data'!W$290,0)</f>
        <v>0</v>
      </c>
      <c r="Y48" s="47">
        <f>IF(AND('Cement Data'!$B$14&gt;=$A48,'Cement Data'!$B$14&lt;$B48),'Cement Data'!X$290,0)</f>
        <v>0</v>
      </c>
      <c r="Z48" s="47">
        <f>IF(AND('Cement Data'!$B$14&gt;=$A48,'Cement Data'!$B$14&lt;$B48),'Cement Data'!Y$290,0)</f>
        <v>0</v>
      </c>
      <c r="AA48" s="47">
        <f>IF(AND('Cement Data'!$B$14&gt;=$A48,'Cement Data'!$B$14&lt;$B48),'Cement Data'!Z$290,0)</f>
        <v>0</v>
      </c>
      <c r="AB48" s="47">
        <f>IF(AND('Cement Data'!$B$14&gt;=$A48,'Cement Data'!$B$14&lt;$B48),'Cement Data'!AA$290,0)</f>
        <v>0</v>
      </c>
      <c r="AC48" s="47">
        <f>IF(AND('Cement Data'!$B$14&gt;=$A48,'Cement Data'!$B$14&lt;$B48),'Cement Data'!AB$290,0)</f>
        <v>0</v>
      </c>
      <c r="AD48" s="47">
        <f>IF(AND('Cement Data'!$B$14&gt;=$A48,'Cement Data'!$B$14&lt;$B48),'Cement Data'!AC$290,0)</f>
        <v>0</v>
      </c>
      <c r="AE48" s="47">
        <f>IF(AND('Cement Data'!$B$14&gt;=$A48,'Cement Data'!$B$14&lt;$B48),'Cement Data'!AD$290,0)</f>
        <v>0</v>
      </c>
      <c r="AF48" s="47">
        <f>IF(AND('Cement Data'!$B$14&gt;=$A48,'Cement Data'!$B$14&lt;$B48),'Cement Data'!AE$290,0)</f>
        <v>0</v>
      </c>
      <c r="AG48" s="47">
        <f>IF(AND('Cement Data'!$B$14&gt;=$A48,'Cement Data'!$B$14&lt;$B48),'Cement Data'!AF$290,0)</f>
        <v>0</v>
      </c>
      <c r="AH48" s="47">
        <f>IF(AND('Cement Data'!$B$14&gt;=$A48,'Cement Data'!$B$14&lt;$B48),'Cement Data'!AG$290,0)</f>
        <v>0</v>
      </c>
      <c r="AI48" s="47">
        <f>IF(AND('Cement Data'!$B$14&gt;=$A48,'Cement Data'!$B$14&lt;$B48),'Cement Data'!AH$290,0)</f>
        <v>0</v>
      </c>
      <c r="AJ48" s="47">
        <f>IF(AND('Cement Data'!$B$14&gt;=$A48,'Cement Data'!$B$14&lt;$B48),'Cement Data'!AI$290,0)</f>
        <v>0</v>
      </c>
      <c r="AK48" s="47">
        <f>IF(AND('Cement Data'!$B$14&gt;=$A48,'Cement Data'!$B$14&lt;$B48),'Cement Data'!AJ$290,0)</f>
        <v>0</v>
      </c>
      <c r="AL48" s="47">
        <f>IF(AND('Cement Data'!$B$14&gt;=$A48,'Cement Data'!$B$14&lt;$B48),'Cement Data'!AK$290,0)</f>
        <v>0</v>
      </c>
    </row>
    <row r="49" spans="1:38" x14ac:dyDescent="0.45">
      <c r="A49" s="12">
        <f t="shared" si="1"/>
        <v>300</v>
      </c>
      <c r="B49" s="11">
        <f t="shared" si="0"/>
        <v>350</v>
      </c>
      <c r="C49" s="47">
        <f>IF(AND('Cement Data'!$B$14&gt;=$A49,'Cement Data'!$B$14&lt;$B49),'Cement Data'!B$290,0)</f>
        <v>0</v>
      </c>
      <c r="D49" s="47">
        <f>IF(AND('Cement Data'!$B$14&gt;=$A49,'Cement Data'!$B$14&lt;$B49),'Cement Data'!C$290,0)</f>
        <v>0</v>
      </c>
      <c r="E49" s="47">
        <f>IF(AND('Cement Data'!$B$14&gt;=$A49,'Cement Data'!$B$14&lt;$B49),'Cement Data'!D$290,0)</f>
        <v>0</v>
      </c>
      <c r="F49" s="47">
        <f>IF(AND('Cement Data'!$B$14&gt;=$A49,'Cement Data'!$B$14&lt;$B49),'Cement Data'!E$290,0)</f>
        <v>0</v>
      </c>
      <c r="G49" s="47">
        <f>IF(AND('Cement Data'!$B$14&gt;=$A49,'Cement Data'!$B$14&lt;$B49),'Cement Data'!F$290,0)</f>
        <v>0</v>
      </c>
      <c r="H49" s="47">
        <f>IF(AND('Cement Data'!$B$14&gt;=$A49,'Cement Data'!$B$14&lt;$B49),'Cement Data'!G$290,0)</f>
        <v>0</v>
      </c>
      <c r="I49" s="47">
        <f>IF(AND('Cement Data'!$B$14&gt;=$A49,'Cement Data'!$B$14&lt;$B49),'Cement Data'!H$290,0)</f>
        <v>0</v>
      </c>
      <c r="J49" s="47">
        <f>IF(AND('Cement Data'!$B$14&gt;=$A49,'Cement Data'!$B$14&lt;$B49),'Cement Data'!I$290,0)</f>
        <v>0</v>
      </c>
      <c r="K49" s="47">
        <f>IF(AND('Cement Data'!$B$14&gt;=$A49,'Cement Data'!$B$14&lt;$B49),'Cement Data'!J$290,0)</f>
        <v>0</v>
      </c>
      <c r="L49" s="47">
        <f>IF(AND('Cement Data'!$B$14&gt;=$A49,'Cement Data'!$B$14&lt;$B49),'Cement Data'!K$290,0)</f>
        <v>0</v>
      </c>
      <c r="M49" s="47">
        <f>IF(AND('Cement Data'!$B$14&gt;=$A49,'Cement Data'!$B$14&lt;$B49),'Cement Data'!L$290,0)</f>
        <v>0</v>
      </c>
      <c r="N49" s="47">
        <f>IF(AND('Cement Data'!$B$14&gt;=$A49,'Cement Data'!$B$14&lt;$B49),'Cement Data'!M$290,0)</f>
        <v>0</v>
      </c>
      <c r="O49" s="47">
        <f>IF(AND('Cement Data'!$B$14&gt;=$A49,'Cement Data'!$B$14&lt;$B49),'Cement Data'!N$290,0)</f>
        <v>0</v>
      </c>
      <c r="P49" s="47">
        <f>IF(AND('Cement Data'!$B$14&gt;=$A49,'Cement Data'!$B$14&lt;$B49),'Cement Data'!O$290,0)</f>
        <v>0</v>
      </c>
      <c r="Q49" s="47">
        <f>IF(AND('Cement Data'!$B$14&gt;=$A49,'Cement Data'!$B$14&lt;$B49),'Cement Data'!P$290,0)</f>
        <v>0</v>
      </c>
      <c r="R49" s="47">
        <f>IF(AND('Cement Data'!$B$14&gt;=$A49,'Cement Data'!$B$14&lt;$B49),'Cement Data'!Q$290,0)</f>
        <v>0</v>
      </c>
      <c r="S49" s="47">
        <f>IF(AND('Cement Data'!$B$14&gt;=$A49,'Cement Data'!$B$14&lt;$B49),'Cement Data'!R$290,0)</f>
        <v>0</v>
      </c>
      <c r="T49" s="47">
        <f>IF(AND('Cement Data'!$B$14&gt;=$A49,'Cement Data'!$B$14&lt;$B49),'Cement Data'!S$290,0)</f>
        <v>0</v>
      </c>
      <c r="U49" s="47">
        <f>IF(AND('Cement Data'!$B$14&gt;=$A49,'Cement Data'!$B$14&lt;$B49),'Cement Data'!T$290,0)</f>
        <v>0</v>
      </c>
      <c r="V49" s="47">
        <f>IF(AND('Cement Data'!$B$14&gt;=$A49,'Cement Data'!$B$14&lt;$B49),'Cement Data'!U$290,0)</f>
        <v>0</v>
      </c>
      <c r="W49" s="47">
        <f>IF(AND('Cement Data'!$B$14&gt;=$A49,'Cement Data'!$B$14&lt;$B49),'Cement Data'!V$290,0)</f>
        <v>0</v>
      </c>
      <c r="X49" s="47">
        <f>IF(AND('Cement Data'!$B$14&gt;=$A49,'Cement Data'!$B$14&lt;$B49),'Cement Data'!W$290,0)</f>
        <v>0</v>
      </c>
      <c r="Y49" s="47">
        <f>IF(AND('Cement Data'!$B$14&gt;=$A49,'Cement Data'!$B$14&lt;$B49),'Cement Data'!X$290,0)</f>
        <v>0</v>
      </c>
      <c r="Z49" s="47">
        <f>IF(AND('Cement Data'!$B$14&gt;=$A49,'Cement Data'!$B$14&lt;$B49),'Cement Data'!Y$290,0)</f>
        <v>0</v>
      </c>
      <c r="AA49" s="47">
        <f>IF(AND('Cement Data'!$B$14&gt;=$A49,'Cement Data'!$B$14&lt;$B49),'Cement Data'!Z$290,0)</f>
        <v>0</v>
      </c>
      <c r="AB49" s="47">
        <f>IF(AND('Cement Data'!$B$14&gt;=$A49,'Cement Data'!$B$14&lt;$B49),'Cement Data'!AA$290,0)</f>
        <v>0</v>
      </c>
      <c r="AC49" s="47">
        <f>IF(AND('Cement Data'!$B$14&gt;=$A49,'Cement Data'!$B$14&lt;$B49),'Cement Data'!AB$290,0)</f>
        <v>0</v>
      </c>
      <c r="AD49" s="47">
        <f>IF(AND('Cement Data'!$B$14&gt;=$A49,'Cement Data'!$B$14&lt;$B49),'Cement Data'!AC$290,0)</f>
        <v>0</v>
      </c>
      <c r="AE49" s="47">
        <f>IF(AND('Cement Data'!$B$14&gt;=$A49,'Cement Data'!$B$14&lt;$B49),'Cement Data'!AD$290,0)</f>
        <v>0</v>
      </c>
      <c r="AF49" s="47">
        <f>IF(AND('Cement Data'!$B$14&gt;=$A49,'Cement Data'!$B$14&lt;$B49),'Cement Data'!AE$290,0)</f>
        <v>0</v>
      </c>
      <c r="AG49" s="47">
        <f>IF(AND('Cement Data'!$B$14&gt;=$A49,'Cement Data'!$B$14&lt;$B49),'Cement Data'!AF$290,0)</f>
        <v>0</v>
      </c>
      <c r="AH49" s="47">
        <f>IF(AND('Cement Data'!$B$14&gt;=$A49,'Cement Data'!$B$14&lt;$B49),'Cement Data'!AG$290,0)</f>
        <v>0</v>
      </c>
      <c r="AI49" s="47">
        <f>IF(AND('Cement Data'!$B$14&gt;=$A49,'Cement Data'!$B$14&lt;$B49),'Cement Data'!AH$290,0)</f>
        <v>0</v>
      </c>
      <c r="AJ49" s="47">
        <f>IF(AND('Cement Data'!$B$14&gt;=$A49,'Cement Data'!$B$14&lt;$B49),'Cement Data'!AI$290,0)</f>
        <v>0</v>
      </c>
      <c r="AK49" s="47">
        <f>IF(AND('Cement Data'!$B$14&gt;=$A49,'Cement Data'!$B$14&lt;$B49),'Cement Data'!AJ$290,0)</f>
        <v>0</v>
      </c>
      <c r="AL49" s="47">
        <f>IF(AND('Cement Data'!$B$14&gt;=$A49,'Cement Data'!$B$14&lt;$B49),'Cement Data'!AK$290,0)</f>
        <v>0</v>
      </c>
    </row>
    <row r="50" spans="1:38" x14ac:dyDescent="0.45">
      <c r="A50" s="12">
        <f t="shared" si="1"/>
        <v>350</v>
      </c>
      <c r="B50" s="11">
        <f t="shared" si="0"/>
        <v>400</v>
      </c>
      <c r="C50" s="47">
        <f>IF(AND('Cement Data'!$B$14&gt;=$A50,'Cement Data'!$B$14&lt;$B50),'Cement Data'!B$290,0)</f>
        <v>0</v>
      </c>
      <c r="D50" s="47">
        <f>IF(AND('Cement Data'!$B$14&gt;=$A50,'Cement Data'!$B$14&lt;$B50),'Cement Data'!C$290,0)</f>
        <v>0</v>
      </c>
      <c r="E50" s="47">
        <f>IF(AND('Cement Data'!$B$14&gt;=$A50,'Cement Data'!$B$14&lt;$B50),'Cement Data'!D$290,0)</f>
        <v>0</v>
      </c>
      <c r="F50" s="47">
        <f>IF(AND('Cement Data'!$B$14&gt;=$A50,'Cement Data'!$B$14&lt;$B50),'Cement Data'!E$290,0)</f>
        <v>0</v>
      </c>
      <c r="G50" s="47">
        <f>IF(AND('Cement Data'!$B$14&gt;=$A50,'Cement Data'!$B$14&lt;$B50),'Cement Data'!F$290,0)</f>
        <v>0</v>
      </c>
      <c r="H50" s="47">
        <f>IF(AND('Cement Data'!$B$14&gt;=$A50,'Cement Data'!$B$14&lt;$B50),'Cement Data'!G$290,0)</f>
        <v>0</v>
      </c>
      <c r="I50" s="47">
        <f>IF(AND('Cement Data'!$B$14&gt;=$A50,'Cement Data'!$B$14&lt;$B50),'Cement Data'!H$290,0)</f>
        <v>0</v>
      </c>
      <c r="J50" s="47">
        <f>IF(AND('Cement Data'!$B$14&gt;=$A50,'Cement Data'!$B$14&lt;$B50),'Cement Data'!I$290,0)</f>
        <v>0</v>
      </c>
      <c r="K50" s="47">
        <f>IF(AND('Cement Data'!$B$14&gt;=$A50,'Cement Data'!$B$14&lt;$B50),'Cement Data'!J$290,0)</f>
        <v>0</v>
      </c>
      <c r="L50" s="47">
        <f>IF(AND('Cement Data'!$B$14&gt;=$A50,'Cement Data'!$B$14&lt;$B50),'Cement Data'!K$290,0)</f>
        <v>0</v>
      </c>
      <c r="M50" s="47">
        <f>IF(AND('Cement Data'!$B$14&gt;=$A50,'Cement Data'!$B$14&lt;$B50),'Cement Data'!L$290,0)</f>
        <v>0</v>
      </c>
      <c r="N50" s="47">
        <f>IF(AND('Cement Data'!$B$14&gt;=$A50,'Cement Data'!$B$14&lt;$B50),'Cement Data'!M$290,0)</f>
        <v>0</v>
      </c>
      <c r="O50" s="47">
        <f>IF(AND('Cement Data'!$B$14&gt;=$A50,'Cement Data'!$B$14&lt;$B50),'Cement Data'!N$290,0)</f>
        <v>0</v>
      </c>
      <c r="P50" s="47">
        <f>IF(AND('Cement Data'!$B$14&gt;=$A50,'Cement Data'!$B$14&lt;$B50),'Cement Data'!O$290,0)</f>
        <v>0</v>
      </c>
      <c r="Q50" s="47">
        <f>IF(AND('Cement Data'!$B$14&gt;=$A50,'Cement Data'!$B$14&lt;$B50),'Cement Data'!P$290,0)</f>
        <v>0</v>
      </c>
      <c r="R50" s="47">
        <f>IF(AND('Cement Data'!$B$14&gt;=$A50,'Cement Data'!$B$14&lt;$B50),'Cement Data'!Q$290,0)</f>
        <v>0</v>
      </c>
      <c r="S50" s="47">
        <f>IF(AND('Cement Data'!$B$14&gt;=$A50,'Cement Data'!$B$14&lt;$B50),'Cement Data'!R$290,0)</f>
        <v>0</v>
      </c>
      <c r="T50" s="47">
        <f>IF(AND('Cement Data'!$B$14&gt;=$A50,'Cement Data'!$B$14&lt;$B50),'Cement Data'!S$290,0)</f>
        <v>0</v>
      </c>
      <c r="U50" s="47">
        <f>IF(AND('Cement Data'!$B$14&gt;=$A50,'Cement Data'!$B$14&lt;$B50),'Cement Data'!T$290,0)</f>
        <v>0</v>
      </c>
      <c r="V50" s="47">
        <f>IF(AND('Cement Data'!$B$14&gt;=$A50,'Cement Data'!$B$14&lt;$B50),'Cement Data'!U$290,0)</f>
        <v>0</v>
      </c>
      <c r="W50" s="47">
        <f>IF(AND('Cement Data'!$B$14&gt;=$A50,'Cement Data'!$B$14&lt;$B50),'Cement Data'!V$290,0)</f>
        <v>0</v>
      </c>
      <c r="X50" s="47">
        <f>IF(AND('Cement Data'!$B$14&gt;=$A50,'Cement Data'!$B$14&lt;$B50),'Cement Data'!W$290,0)</f>
        <v>0</v>
      </c>
      <c r="Y50" s="47">
        <f>IF(AND('Cement Data'!$B$14&gt;=$A50,'Cement Data'!$B$14&lt;$B50),'Cement Data'!X$290,0)</f>
        <v>0</v>
      </c>
      <c r="Z50" s="47">
        <f>IF(AND('Cement Data'!$B$14&gt;=$A50,'Cement Data'!$B$14&lt;$B50),'Cement Data'!Y$290,0)</f>
        <v>0</v>
      </c>
      <c r="AA50" s="47">
        <f>IF(AND('Cement Data'!$B$14&gt;=$A50,'Cement Data'!$B$14&lt;$B50),'Cement Data'!Z$290,0)</f>
        <v>0</v>
      </c>
      <c r="AB50" s="47">
        <f>IF(AND('Cement Data'!$B$14&gt;=$A50,'Cement Data'!$B$14&lt;$B50),'Cement Data'!AA$290,0)</f>
        <v>0</v>
      </c>
      <c r="AC50" s="47">
        <f>IF(AND('Cement Data'!$B$14&gt;=$A50,'Cement Data'!$B$14&lt;$B50),'Cement Data'!AB$290,0)</f>
        <v>0</v>
      </c>
      <c r="AD50" s="47">
        <f>IF(AND('Cement Data'!$B$14&gt;=$A50,'Cement Data'!$B$14&lt;$B50),'Cement Data'!AC$290,0)</f>
        <v>0</v>
      </c>
      <c r="AE50" s="47">
        <f>IF(AND('Cement Data'!$B$14&gt;=$A50,'Cement Data'!$B$14&lt;$B50),'Cement Data'!AD$290,0)</f>
        <v>0</v>
      </c>
      <c r="AF50" s="47">
        <f>IF(AND('Cement Data'!$B$14&gt;=$A50,'Cement Data'!$B$14&lt;$B50),'Cement Data'!AE$290,0)</f>
        <v>0</v>
      </c>
      <c r="AG50" s="47">
        <f>IF(AND('Cement Data'!$B$14&gt;=$A50,'Cement Data'!$B$14&lt;$B50),'Cement Data'!AF$290,0)</f>
        <v>0</v>
      </c>
      <c r="AH50" s="47">
        <f>IF(AND('Cement Data'!$B$14&gt;=$A50,'Cement Data'!$B$14&lt;$B50),'Cement Data'!AG$290,0)</f>
        <v>0</v>
      </c>
      <c r="AI50" s="47">
        <f>IF(AND('Cement Data'!$B$14&gt;=$A50,'Cement Data'!$B$14&lt;$B50),'Cement Data'!AH$290,0)</f>
        <v>0</v>
      </c>
      <c r="AJ50" s="47">
        <f>IF(AND('Cement Data'!$B$14&gt;=$A50,'Cement Data'!$B$14&lt;$B50),'Cement Data'!AI$290,0)</f>
        <v>0</v>
      </c>
      <c r="AK50" s="47">
        <f>IF(AND('Cement Data'!$B$14&gt;=$A50,'Cement Data'!$B$14&lt;$B50),'Cement Data'!AJ$290,0)</f>
        <v>0</v>
      </c>
      <c r="AL50" s="47">
        <f>IF(AND('Cement Data'!$B$14&gt;=$A50,'Cement Data'!$B$14&lt;$B50),'Cement Data'!AK$290,0)</f>
        <v>0</v>
      </c>
    </row>
    <row r="51" spans="1:38" x14ac:dyDescent="0.45">
      <c r="A51" s="12">
        <f t="shared" si="1"/>
        <v>400</v>
      </c>
      <c r="B51" s="11">
        <f t="shared" si="0"/>
        <v>450</v>
      </c>
      <c r="C51" s="47">
        <f>IF(AND('Cement Data'!$B$14&gt;=$A51,'Cement Data'!$B$14&lt;$B51),'Cement Data'!B$290,0)</f>
        <v>0</v>
      </c>
      <c r="D51" s="47">
        <f>IF(AND('Cement Data'!$B$14&gt;=$A51,'Cement Data'!$B$14&lt;$B51),'Cement Data'!C$290,0)</f>
        <v>0</v>
      </c>
      <c r="E51" s="47">
        <f>IF(AND('Cement Data'!$B$14&gt;=$A51,'Cement Data'!$B$14&lt;$B51),'Cement Data'!D$290,0)</f>
        <v>0</v>
      </c>
      <c r="F51" s="47">
        <f>IF(AND('Cement Data'!$B$14&gt;=$A51,'Cement Data'!$B$14&lt;$B51),'Cement Data'!E$290,0)</f>
        <v>0</v>
      </c>
      <c r="G51" s="47">
        <f>IF(AND('Cement Data'!$B$14&gt;=$A51,'Cement Data'!$B$14&lt;$B51),'Cement Data'!F$290,0)</f>
        <v>0</v>
      </c>
      <c r="H51" s="47">
        <f>IF(AND('Cement Data'!$B$14&gt;=$A51,'Cement Data'!$B$14&lt;$B51),'Cement Data'!G$290,0)</f>
        <v>0</v>
      </c>
      <c r="I51" s="47">
        <f>IF(AND('Cement Data'!$B$14&gt;=$A51,'Cement Data'!$B$14&lt;$B51),'Cement Data'!H$290,0)</f>
        <v>0</v>
      </c>
      <c r="J51" s="47">
        <f>IF(AND('Cement Data'!$B$14&gt;=$A51,'Cement Data'!$B$14&lt;$B51),'Cement Data'!I$290,0)</f>
        <v>0</v>
      </c>
      <c r="K51" s="47">
        <f>IF(AND('Cement Data'!$B$14&gt;=$A51,'Cement Data'!$B$14&lt;$B51),'Cement Data'!J$290,0)</f>
        <v>0</v>
      </c>
      <c r="L51" s="47">
        <f>IF(AND('Cement Data'!$B$14&gt;=$A51,'Cement Data'!$B$14&lt;$B51),'Cement Data'!K$290,0)</f>
        <v>0</v>
      </c>
      <c r="M51" s="47">
        <f>IF(AND('Cement Data'!$B$14&gt;=$A51,'Cement Data'!$B$14&lt;$B51),'Cement Data'!L$290,0)</f>
        <v>0</v>
      </c>
      <c r="N51" s="47">
        <f>IF(AND('Cement Data'!$B$14&gt;=$A51,'Cement Data'!$B$14&lt;$B51),'Cement Data'!M$290,0)</f>
        <v>0</v>
      </c>
      <c r="O51" s="47">
        <f>IF(AND('Cement Data'!$B$14&gt;=$A51,'Cement Data'!$B$14&lt;$B51),'Cement Data'!N$290,0)</f>
        <v>0</v>
      </c>
      <c r="P51" s="47">
        <f>IF(AND('Cement Data'!$B$14&gt;=$A51,'Cement Data'!$B$14&lt;$B51),'Cement Data'!O$290,0)</f>
        <v>0</v>
      </c>
      <c r="Q51" s="47">
        <f>IF(AND('Cement Data'!$B$14&gt;=$A51,'Cement Data'!$B$14&lt;$B51),'Cement Data'!P$290,0)</f>
        <v>0</v>
      </c>
      <c r="R51" s="47">
        <f>IF(AND('Cement Data'!$B$14&gt;=$A51,'Cement Data'!$B$14&lt;$B51),'Cement Data'!Q$290,0)</f>
        <v>0</v>
      </c>
      <c r="S51" s="47">
        <f>IF(AND('Cement Data'!$B$14&gt;=$A51,'Cement Data'!$B$14&lt;$B51),'Cement Data'!R$290,0)</f>
        <v>0</v>
      </c>
      <c r="T51" s="47">
        <f>IF(AND('Cement Data'!$B$14&gt;=$A51,'Cement Data'!$B$14&lt;$B51),'Cement Data'!S$290,0)</f>
        <v>0</v>
      </c>
      <c r="U51" s="47">
        <f>IF(AND('Cement Data'!$B$14&gt;=$A51,'Cement Data'!$B$14&lt;$B51),'Cement Data'!T$290,0)</f>
        <v>0</v>
      </c>
      <c r="V51" s="47">
        <f>IF(AND('Cement Data'!$B$14&gt;=$A51,'Cement Data'!$B$14&lt;$B51),'Cement Data'!U$290,0)</f>
        <v>0</v>
      </c>
      <c r="W51" s="47">
        <f>IF(AND('Cement Data'!$B$14&gt;=$A51,'Cement Data'!$B$14&lt;$B51),'Cement Data'!V$290,0)</f>
        <v>0</v>
      </c>
      <c r="X51" s="47">
        <f>IF(AND('Cement Data'!$B$14&gt;=$A51,'Cement Data'!$B$14&lt;$B51),'Cement Data'!W$290,0)</f>
        <v>0</v>
      </c>
      <c r="Y51" s="47">
        <f>IF(AND('Cement Data'!$B$14&gt;=$A51,'Cement Data'!$B$14&lt;$B51),'Cement Data'!X$290,0)</f>
        <v>0</v>
      </c>
      <c r="Z51" s="47">
        <f>IF(AND('Cement Data'!$B$14&gt;=$A51,'Cement Data'!$B$14&lt;$B51),'Cement Data'!Y$290,0)</f>
        <v>0</v>
      </c>
      <c r="AA51" s="47">
        <f>IF(AND('Cement Data'!$B$14&gt;=$A51,'Cement Data'!$B$14&lt;$B51),'Cement Data'!Z$290,0)</f>
        <v>0</v>
      </c>
      <c r="AB51" s="47">
        <f>IF(AND('Cement Data'!$B$14&gt;=$A51,'Cement Data'!$B$14&lt;$B51),'Cement Data'!AA$290,0)</f>
        <v>0</v>
      </c>
      <c r="AC51" s="47">
        <f>IF(AND('Cement Data'!$B$14&gt;=$A51,'Cement Data'!$B$14&lt;$B51),'Cement Data'!AB$290,0)</f>
        <v>0</v>
      </c>
      <c r="AD51" s="47">
        <f>IF(AND('Cement Data'!$B$14&gt;=$A51,'Cement Data'!$B$14&lt;$B51),'Cement Data'!AC$290,0)</f>
        <v>0</v>
      </c>
      <c r="AE51" s="47">
        <f>IF(AND('Cement Data'!$B$14&gt;=$A51,'Cement Data'!$B$14&lt;$B51),'Cement Data'!AD$290,0)</f>
        <v>0</v>
      </c>
      <c r="AF51" s="47">
        <f>IF(AND('Cement Data'!$B$14&gt;=$A51,'Cement Data'!$B$14&lt;$B51),'Cement Data'!AE$290,0)</f>
        <v>0</v>
      </c>
      <c r="AG51" s="47">
        <f>IF(AND('Cement Data'!$B$14&gt;=$A51,'Cement Data'!$B$14&lt;$B51),'Cement Data'!AF$290,0)</f>
        <v>0</v>
      </c>
      <c r="AH51" s="47">
        <f>IF(AND('Cement Data'!$B$14&gt;=$A51,'Cement Data'!$B$14&lt;$B51),'Cement Data'!AG$290,0)</f>
        <v>0</v>
      </c>
      <c r="AI51" s="47">
        <f>IF(AND('Cement Data'!$B$14&gt;=$A51,'Cement Data'!$B$14&lt;$B51),'Cement Data'!AH$290,0)</f>
        <v>0</v>
      </c>
      <c r="AJ51" s="47">
        <f>IF(AND('Cement Data'!$B$14&gt;=$A51,'Cement Data'!$B$14&lt;$B51),'Cement Data'!AI$290,0)</f>
        <v>0</v>
      </c>
      <c r="AK51" s="47">
        <f>IF(AND('Cement Data'!$B$14&gt;=$A51,'Cement Data'!$B$14&lt;$B51),'Cement Data'!AJ$290,0)</f>
        <v>0</v>
      </c>
      <c r="AL51" s="47">
        <f>IF(AND('Cement Data'!$B$14&gt;=$A51,'Cement Data'!$B$14&lt;$B51),'Cement Data'!AK$290,0)</f>
        <v>0</v>
      </c>
    </row>
    <row r="52" spans="1:38" x14ac:dyDescent="0.45">
      <c r="A52" s="12">
        <f t="shared" si="1"/>
        <v>450</v>
      </c>
      <c r="B52" s="11">
        <f t="shared" si="0"/>
        <v>500</v>
      </c>
      <c r="C52" s="47">
        <f>IF(AND('Cement Data'!$B$14&gt;=$A52,'Cement Data'!$B$14&lt;$B52),'Cement Data'!B$290,0)</f>
        <v>0</v>
      </c>
      <c r="D52" s="47">
        <f>IF(AND('Cement Data'!$B$14&gt;=$A52,'Cement Data'!$B$14&lt;$B52),'Cement Data'!C$290,0)</f>
        <v>0</v>
      </c>
      <c r="E52" s="47">
        <f>IF(AND('Cement Data'!$B$14&gt;=$A52,'Cement Data'!$B$14&lt;$B52),'Cement Data'!D$290,0)</f>
        <v>0</v>
      </c>
      <c r="F52" s="47">
        <f>IF(AND('Cement Data'!$B$14&gt;=$A52,'Cement Data'!$B$14&lt;$B52),'Cement Data'!E$290,0)</f>
        <v>0</v>
      </c>
      <c r="G52" s="47">
        <f>IF(AND('Cement Data'!$B$14&gt;=$A52,'Cement Data'!$B$14&lt;$B52),'Cement Data'!F$290,0)</f>
        <v>0</v>
      </c>
      <c r="H52" s="47">
        <f>IF(AND('Cement Data'!$B$14&gt;=$A52,'Cement Data'!$B$14&lt;$B52),'Cement Data'!G$290,0)</f>
        <v>0</v>
      </c>
      <c r="I52" s="47">
        <f>IF(AND('Cement Data'!$B$14&gt;=$A52,'Cement Data'!$B$14&lt;$B52),'Cement Data'!H$290,0)</f>
        <v>0</v>
      </c>
      <c r="J52" s="47">
        <f>IF(AND('Cement Data'!$B$14&gt;=$A52,'Cement Data'!$B$14&lt;$B52),'Cement Data'!I$290,0)</f>
        <v>0</v>
      </c>
      <c r="K52" s="47">
        <f>IF(AND('Cement Data'!$B$14&gt;=$A52,'Cement Data'!$B$14&lt;$B52),'Cement Data'!J$290,0)</f>
        <v>0</v>
      </c>
      <c r="L52" s="47">
        <f>IF(AND('Cement Data'!$B$14&gt;=$A52,'Cement Data'!$B$14&lt;$B52),'Cement Data'!K$290,0)</f>
        <v>0</v>
      </c>
      <c r="M52" s="47">
        <f>IF(AND('Cement Data'!$B$14&gt;=$A52,'Cement Data'!$B$14&lt;$B52),'Cement Data'!L$290,0)</f>
        <v>0</v>
      </c>
      <c r="N52" s="47">
        <f>IF(AND('Cement Data'!$B$14&gt;=$A52,'Cement Data'!$B$14&lt;$B52),'Cement Data'!M$290,0)</f>
        <v>0</v>
      </c>
      <c r="O52" s="47">
        <f>IF(AND('Cement Data'!$B$14&gt;=$A52,'Cement Data'!$B$14&lt;$B52),'Cement Data'!N$290,0)</f>
        <v>0</v>
      </c>
      <c r="P52" s="47">
        <f>IF(AND('Cement Data'!$B$14&gt;=$A52,'Cement Data'!$B$14&lt;$B52),'Cement Data'!O$290,0)</f>
        <v>0</v>
      </c>
      <c r="Q52" s="47">
        <f>IF(AND('Cement Data'!$B$14&gt;=$A52,'Cement Data'!$B$14&lt;$B52),'Cement Data'!P$290,0)</f>
        <v>0</v>
      </c>
      <c r="R52" s="47">
        <f>IF(AND('Cement Data'!$B$14&gt;=$A52,'Cement Data'!$B$14&lt;$B52),'Cement Data'!Q$290,0)</f>
        <v>0</v>
      </c>
      <c r="S52" s="47">
        <f>IF(AND('Cement Data'!$B$14&gt;=$A52,'Cement Data'!$B$14&lt;$B52),'Cement Data'!R$290,0)</f>
        <v>0</v>
      </c>
      <c r="T52" s="47">
        <f>IF(AND('Cement Data'!$B$14&gt;=$A52,'Cement Data'!$B$14&lt;$B52),'Cement Data'!S$290,0)</f>
        <v>0</v>
      </c>
      <c r="U52" s="47">
        <f>IF(AND('Cement Data'!$B$14&gt;=$A52,'Cement Data'!$B$14&lt;$B52),'Cement Data'!T$290,0)</f>
        <v>0</v>
      </c>
      <c r="V52" s="47">
        <f>IF(AND('Cement Data'!$B$14&gt;=$A52,'Cement Data'!$B$14&lt;$B52),'Cement Data'!U$290,0)</f>
        <v>0</v>
      </c>
      <c r="W52" s="47">
        <f>IF(AND('Cement Data'!$B$14&gt;=$A52,'Cement Data'!$B$14&lt;$B52),'Cement Data'!V$290,0)</f>
        <v>0</v>
      </c>
      <c r="X52" s="47">
        <f>IF(AND('Cement Data'!$B$14&gt;=$A52,'Cement Data'!$B$14&lt;$B52),'Cement Data'!W$290,0)</f>
        <v>0</v>
      </c>
      <c r="Y52" s="47">
        <f>IF(AND('Cement Data'!$B$14&gt;=$A52,'Cement Data'!$B$14&lt;$B52),'Cement Data'!X$290,0)</f>
        <v>0</v>
      </c>
      <c r="Z52" s="47">
        <f>IF(AND('Cement Data'!$B$14&gt;=$A52,'Cement Data'!$B$14&lt;$B52),'Cement Data'!Y$290,0)</f>
        <v>0</v>
      </c>
      <c r="AA52" s="47">
        <f>IF(AND('Cement Data'!$B$14&gt;=$A52,'Cement Data'!$B$14&lt;$B52),'Cement Data'!Z$290,0)</f>
        <v>0</v>
      </c>
      <c r="AB52" s="47">
        <f>IF(AND('Cement Data'!$B$14&gt;=$A52,'Cement Data'!$B$14&lt;$B52),'Cement Data'!AA$290,0)</f>
        <v>0</v>
      </c>
      <c r="AC52" s="47">
        <f>IF(AND('Cement Data'!$B$14&gt;=$A52,'Cement Data'!$B$14&lt;$B52),'Cement Data'!AB$290,0)</f>
        <v>0</v>
      </c>
      <c r="AD52" s="47">
        <f>IF(AND('Cement Data'!$B$14&gt;=$A52,'Cement Data'!$B$14&lt;$B52),'Cement Data'!AC$290,0)</f>
        <v>0</v>
      </c>
      <c r="AE52" s="47">
        <f>IF(AND('Cement Data'!$B$14&gt;=$A52,'Cement Data'!$B$14&lt;$B52),'Cement Data'!AD$290,0)</f>
        <v>0</v>
      </c>
      <c r="AF52" s="47">
        <f>IF(AND('Cement Data'!$B$14&gt;=$A52,'Cement Data'!$B$14&lt;$B52),'Cement Data'!AE$290,0)</f>
        <v>0</v>
      </c>
      <c r="AG52" s="47">
        <f>IF(AND('Cement Data'!$B$14&gt;=$A52,'Cement Data'!$B$14&lt;$B52),'Cement Data'!AF$290,0)</f>
        <v>0</v>
      </c>
      <c r="AH52" s="47">
        <f>IF(AND('Cement Data'!$B$14&gt;=$A52,'Cement Data'!$B$14&lt;$B52),'Cement Data'!AG$290,0)</f>
        <v>0</v>
      </c>
      <c r="AI52" s="47">
        <f>IF(AND('Cement Data'!$B$14&gt;=$A52,'Cement Data'!$B$14&lt;$B52),'Cement Data'!AH$290,0)</f>
        <v>0</v>
      </c>
      <c r="AJ52" s="47">
        <f>IF(AND('Cement Data'!$B$14&gt;=$A52,'Cement Data'!$B$14&lt;$B52),'Cement Data'!AI$290,0)</f>
        <v>0</v>
      </c>
      <c r="AK52" s="47">
        <f>IF(AND('Cement Data'!$B$14&gt;=$A52,'Cement Data'!$B$14&lt;$B52),'Cement Data'!AJ$290,0)</f>
        <v>0</v>
      </c>
      <c r="AL52" s="47">
        <f>IF(AND('Cement Data'!$B$14&gt;=$A52,'Cement Data'!$B$14&lt;$B52),'Cement Data'!AK$290,0)</f>
        <v>0</v>
      </c>
    </row>
    <row r="53" spans="1:38" x14ac:dyDescent="0.45">
      <c r="A53" s="12">
        <f t="shared" si="1"/>
        <v>500</v>
      </c>
      <c r="B53" s="11">
        <f t="shared" si="0"/>
        <v>550</v>
      </c>
      <c r="C53" s="47">
        <f>IF(AND('Cement Data'!$B$14&gt;=$A53,'Cement Data'!$B$14&lt;$B53),'Cement Data'!B$290,0)</f>
        <v>0</v>
      </c>
      <c r="D53" s="47">
        <f>IF(AND('Cement Data'!$B$14&gt;=$A53,'Cement Data'!$B$14&lt;$B53),'Cement Data'!C$290,0)</f>
        <v>0</v>
      </c>
      <c r="E53" s="47">
        <f>IF(AND('Cement Data'!$B$14&gt;=$A53,'Cement Data'!$B$14&lt;$B53),'Cement Data'!D$290,0)</f>
        <v>0</v>
      </c>
      <c r="F53" s="47">
        <f>IF(AND('Cement Data'!$B$14&gt;=$A53,'Cement Data'!$B$14&lt;$B53),'Cement Data'!E$290,0)</f>
        <v>0</v>
      </c>
      <c r="G53" s="47">
        <f>IF(AND('Cement Data'!$B$14&gt;=$A53,'Cement Data'!$B$14&lt;$B53),'Cement Data'!F$290,0)</f>
        <v>0</v>
      </c>
      <c r="H53" s="47">
        <f>IF(AND('Cement Data'!$B$14&gt;=$A53,'Cement Data'!$B$14&lt;$B53),'Cement Data'!G$290,0)</f>
        <v>0</v>
      </c>
      <c r="I53" s="47">
        <f>IF(AND('Cement Data'!$B$14&gt;=$A53,'Cement Data'!$B$14&lt;$B53),'Cement Data'!H$290,0)</f>
        <v>0</v>
      </c>
      <c r="J53" s="47">
        <f>IF(AND('Cement Data'!$B$14&gt;=$A53,'Cement Data'!$B$14&lt;$B53),'Cement Data'!I$290,0)</f>
        <v>0</v>
      </c>
      <c r="K53" s="47">
        <f>IF(AND('Cement Data'!$B$14&gt;=$A53,'Cement Data'!$B$14&lt;$B53),'Cement Data'!J$290,0)</f>
        <v>0</v>
      </c>
      <c r="L53" s="47">
        <f>IF(AND('Cement Data'!$B$14&gt;=$A53,'Cement Data'!$B$14&lt;$B53),'Cement Data'!K$290,0)</f>
        <v>0</v>
      </c>
      <c r="M53" s="47">
        <f>IF(AND('Cement Data'!$B$14&gt;=$A53,'Cement Data'!$B$14&lt;$B53),'Cement Data'!L$290,0)</f>
        <v>0</v>
      </c>
      <c r="N53" s="47">
        <f>IF(AND('Cement Data'!$B$14&gt;=$A53,'Cement Data'!$B$14&lt;$B53),'Cement Data'!M$290,0)</f>
        <v>0</v>
      </c>
      <c r="O53" s="47">
        <f>IF(AND('Cement Data'!$B$14&gt;=$A53,'Cement Data'!$B$14&lt;$B53),'Cement Data'!N$290,0)</f>
        <v>0</v>
      </c>
      <c r="P53" s="47">
        <f>IF(AND('Cement Data'!$B$14&gt;=$A53,'Cement Data'!$B$14&lt;$B53),'Cement Data'!O$290,0)</f>
        <v>0</v>
      </c>
      <c r="Q53" s="47">
        <f>IF(AND('Cement Data'!$B$14&gt;=$A53,'Cement Data'!$B$14&lt;$B53),'Cement Data'!P$290,0)</f>
        <v>0</v>
      </c>
      <c r="R53" s="47">
        <f>IF(AND('Cement Data'!$B$14&gt;=$A53,'Cement Data'!$B$14&lt;$B53),'Cement Data'!Q$290,0)</f>
        <v>0</v>
      </c>
      <c r="S53" s="47">
        <f>IF(AND('Cement Data'!$B$14&gt;=$A53,'Cement Data'!$B$14&lt;$B53),'Cement Data'!R$290,0)</f>
        <v>0</v>
      </c>
      <c r="T53" s="47">
        <f>IF(AND('Cement Data'!$B$14&gt;=$A53,'Cement Data'!$B$14&lt;$B53),'Cement Data'!S$290,0)</f>
        <v>0</v>
      </c>
      <c r="U53" s="47">
        <f>IF(AND('Cement Data'!$B$14&gt;=$A53,'Cement Data'!$B$14&lt;$B53),'Cement Data'!T$290,0)</f>
        <v>0</v>
      </c>
      <c r="V53" s="47">
        <f>IF(AND('Cement Data'!$B$14&gt;=$A53,'Cement Data'!$B$14&lt;$B53),'Cement Data'!U$290,0)</f>
        <v>0</v>
      </c>
      <c r="W53" s="47">
        <f>IF(AND('Cement Data'!$B$14&gt;=$A53,'Cement Data'!$B$14&lt;$B53),'Cement Data'!V$290,0)</f>
        <v>0</v>
      </c>
      <c r="X53" s="47">
        <f>IF(AND('Cement Data'!$B$14&gt;=$A53,'Cement Data'!$B$14&lt;$B53),'Cement Data'!W$290,0)</f>
        <v>0</v>
      </c>
      <c r="Y53" s="47">
        <f>IF(AND('Cement Data'!$B$14&gt;=$A53,'Cement Data'!$B$14&lt;$B53),'Cement Data'!X$290,0)</f>
        <v>0</v>
      </c>
      <c r="Z53" s="47">
        <f>IF(AND('Cement Data'!$B$14&gt;=$A53,'Cement Data'!$B$14&lt;$B53),'Cement Data'!Y$290,0)</f>
        <v>0</v>
      </c>
      <c r="AA53" s="47">
        <f>IF(AND('Cement Data'!$B$14&gt;=$A53,'Cement Data'!$B$14&lt;$B53),'Cement Data'!Z$290,0)</f>
        <v>0</v>
      </c>
      <c r="AB53" s="47">
        <f>IF(AND('Cement Data'!$B$14&gt;=$A53,'Cement Data'!$B$14&lt;$B53),'Cement Data'!AA$290,0)</f>
        <v>0</v>
      </c>
      <c r="AC53" s="47">
        <f>IF(AND('Cement Data'!$B$14&gt;=$A53,'Cement Data'!$B$14&lt;$B53),'Cement Data'!AB$290,0)</f>
        <v>0</v>
      </c>
      <c r="AD53" s="47">
        <f>IF(AND('Cement Data'!$B$14&gt;=$A53,'Cement Data'!$B$14&lt;$B53),'Cement Data'!AC$290,0)</f>
        <v>0</v>
      </c>
      <c r="AE53" s="47">
        <f>IF(AND('Cement Data'!$B$14&gt;=$A53,'Cement Data'!$B$14&lt;$B53),'Cement Data'!AD$290,0)</f>
        <v>0</v>
      </c>
      <c r="AF53" s="47">
        <f>IF(AND('Cement Data'!$B$14&gt;=$A53,'Cement Data'!$B$14&lt;$B53),'Cement Data'!AE$290,0)</f>
        <v>0</v>
      </c>
      <c r="AG53" s="47">
        <f>IF(AND('Cement Data'!$B$14&gt;=$A53,'Cement Data'!$B$14&lt;$B53),'Cement Data'!AF$290,0)</f>
        <v>0</v>
      </c>
      <c r="AH53" s="47">
        <f>IF(AND('Cement Data'!$B$14&gt;=$A53,'Cement Data'!$B$14&lt;$B53),'Cement Data'!AG$290,0)</f>
        <v>0</v>
      </c>
      <c r="AI53" s="47">
        <f>IF(AND('Cement Data'!$B$14&gt;=$A53,'Cement Data'!$B$14&lt;$B53),'Cement Data'!AH$290,0)</f>
        <v>0</v>
      </c>
      <c r="AJ53" s="47">
        <f>IF(AND('Cement Data'!$B$14&gt;=$A53,'Cement Data'!$B$14&lt;$B53),'Cement Data'!AI$290,0)</f>
        <v>0</v>
      </c>
      <c r="AK53" s="47">
        <f>IF(AND('Cement Data'!$B$14&gt;=$A53,'Cement Data'!$B$14&lt;$B53),'Cement Data'!AJ$290,0)</f>
        <v>0</v>
      </c>
      <c r="AL53" s="47">
        <f>IF(AND('Cement Data'!$B$14&gt;=$A53,'Cement Data'!$B$14&lt;$B53),'Cement Data'!AK$290,0)</f>
        <v>0</v>
      </c>
    </row>
    <row r="54" spans="1:38" x14ac:dyDescent="0.45">
      <c r="A54" s="12">
        <f t="shared" si="1"/>
        <v>550</v>
      </c>
      <c r="B54" s="11">
        <f t="shared" si="0"/>
        <v>600</v>
      </c>
      <c r="C54" s="47">
        <f>IF(AND('Cement Data'!$B$14&gt;=$A54,'Cement Data'!$B$14&lt;$B54),'Cement Data'!B$290,0)</f>
        <v>0</v>
      </c>
      <c r="D54" s="47">
        <f>IF(AND('Cement Data'!$B$14&gt;=$A54,'Cement Data'!$B$14&lt;$B54),'Cement Data'!C$290,0)</f>
        <v>0</v>
      </c>
      <c r="E54" s="47">
        <f>IF(AND('Cement Data'!$B$14&gt;=$A54,'Cement Data'!$B$14&lt;$B54),'Cement Data'!D$290,0)</f>
        <v>0</v>
      </c>
      <c r="F54" s="47">
        <f>IF(AND('Cement Data'!$B$14&gt;=$A54,'Cement Data'!$B$14&lt;$B54),'Cement Data'!E$290,0)</f>
        <v>0</v>
      </c>
      <c r="G54" s="47">
        <f>IF(AND('Cement Data'!$B$14&gt;=$A54,'Cement Data'!$B$14&lt;$B54),'Cement Data'!F$290,0)</f>
        <v>0</v>
      </c>
      <c r="H54" s="47">
        <f>IF(AND('Cement Data'!$B$14&gt;=$A54,'Cement Data'!$B$14&lt;$B54),'Cement Data'!G$290,0)</f>
        <v>0</v>
      </c>
      <c r="I54" s="47">
        <f>IF(AND('Cement Data'!$B$14&gt;=$A54,'Cement Data'!$B$14&lt;$B54),'Cement Data'!H$290,0)</f>
        <v>0</v>
      </c>
      <c r="J54" s="47">
        <f>IF(AND('Cement Data'!$B$14&gt;=$A54,'Cement Data'!$B$14&lt;$B54),'Cement Data'!I$290,0)</f>
        <v>0</v>
      </c>
      <c r="K54" s="47">
        <f>IF(AND('Cement Data'!$B$14&gt;=$A54,'Cement Data'!$B$14&lt;$B54),'Cement Data'!J$290,0)</f>
        <v>0</v>
      </c>
      <c r="L54" s="47">
        <f>IF(AND('Cement Data'!$B$14&gt;=$A54,'Cement Data'!$B$14&lt;$B54),'Cement Data'!K$290,0)</f>
        <v>0</v>
      </c>
      <c r="M54" s="47">
        <f>IF(AND('Cement Data'!$B$14&gt;=$A54,'Cement Data'!$B$14&lt;$B54),'Cement Data'!L$290,0)</f>
        <v>0</v>
      </c>
      <c r="N54" s="47">
        <f>IF(AND('Cement Data'!$B$14&gt;=$A54,'Cement Data'!$B$14&lt;$B54),'Cement Data'!M$290,0)</f>
        <v>0</v>
      </c>
      <c r="O54" s="47">
        <f>IF(AND('Cement Data'!$B$14&gt;=$A54,'Cement Data'!$B$14&lt;$B54),'Cement Data'!N$290,0)</f>
        <v>0</v>
      </c>
      <c r="P54" s="47">
        <f>IF(AND('Cement Data'!$B$14&gt;=$A54,'Cement Data'!$B$14&lt;$B54),'Cement Data'!O$290,0)</f>
        <v>0</v>
      </c>
      <c r="Q54" s="47">
        <f>IF(AND('Cement Data'!$B$14&gt;=$A54,'Cement Data'!$B$14&lt;$B54),'Cement Data'!P$290,0)</f>
        <v>0</v>
      </c>
      <c r="R54" s="47">
        <f>IF(AND('Cement Data'!$B$14&gt;=$A54,'Cement Data'!$B$14&lt;$B54),'Cement Data'!Q$290,0)</f>
        <v>0</v>
      </c>
      <c r="S54" s="47">
        <f>IF(AND('Cement Data'!$B$14&gt;=$A54,'Cement Data'!$B$14&lt;$B54),'Cement Data'!R$290,0)</f>
        <v>0</v>
      </c>
      <c r="T54" s="47">
        <f>IF(AND('Cement Data'!$B$14&gt;=$A54,'Cement Data'!$B$14&lt;$B54),'Cement Data'!S$290,0)</f>
        <v>0</v>
      </c>
      <c r="U54" s="47">
        <f>IF(AND('Cement Data'!$B$14&gt;=$A54,'Cement Data'!$B$14&lt;$B54),'Cement Data'!T$290,0)</f>
        <v>0</v>
      </c>
      <c r="V54" s="47">
        <f>IF(AND('Cement Data'!$B$14&gt;=$A54,'Cement Data'!$B$14&lt;$B54),'Cement Data'!U$290,0)</f>
        <v>0</v>
      </c>
      <c r="W54" s="47">
        <f>IF(AND('Cement Data'!$B$14&gt;=$A54,'Cement Data'!$B$14&lt;$B54),'Cement Data'!V$290,0)</f>
        <v>0</v>
      </c>
      <c r="X54" s="47">
        <f>IF(AND('Cement Data'!$B$14&gt;=$A54,'Cement Data'!$B$14&lt;$B54),'Cement Data'!W$290,0)</f>
        <v>0</v>
      </c>
      <c r="Y54" s="47">
        <f>IF(AND('Cement Data'!$B$14&gt;=$A54,'Cement Data'!$B$14&lt;$B54),'Cement Data'!X$290,0)</f>
        <v>0</v>
      </c>
      <c r="Z54" s="47">
        <f>IF(AND('Cement Data'!$B$14&gt;=$A54,'Cement Data'!$B$14&lt;$B54),'Cement Data'!Y$290,0)</f>
        <v>0</v>
      </c>
      <c r="AA54" s="47">
        <f>IF(AND('Cement Data'!$B$14&gt;=$A54,'Cement Data'!$B$14&lt;$B54),'Cement Data'!Z$290,0)</f>
        <v>0</v>
      </c>
      <c r="AB54" s="47">
        <f>IF(AND('Cement Data'!$B$14&gt;=$A54,'Cement Data'!$B$14&lt;$B54),'Cement Data'!AA$290,0)</f>
        <v>0</v>
      </c>
      <c r="AC54" s="47">
        <f>IF(AND('Cement Data'!$B$14&gt;=$A54,'Cement Data'!$B$14&lt;$B54),'Cement Data'!AB$290,0)</f>
        <v>0</v>
      </c>
      <c r="AD54" s="47">
        <f>IF(AND('Cement Data'!$B$14&gt;=$A54,'Cement Data'!$B$14&lt;$B54),'Cement Data'!AC$290,0)</f>
        <v>0</v>
      </c>
      <c r="AE54" s="47">
        <f>IF(AND('Cement Data'!$B$14&gt;=$A54,'Cement Data'!$B$14&lt;$B54),'Cement Data'!AD$290,0)</f>
        <v>0</v>
      </c>
      <c r="AF54" s="47">
        <f>IF(AND('Cement Data'!$B$14&gt;=$A54,'Cement Data'!$B$14&lt;$B54),'Cement Data'!AE$290,0)</f>
        <v>0</v>
      </c>
      <c r="AG54" s="47">
        <f>IF(AND('Cement Data'!$B$14&gt;=$A54,'Cement Data'!$B$14&lt;$B54),'Cement Data'!AF$290,0)</f>
        <v>0</v>
      </c>
      <c r="AH54" s="47">
        <f>IF(AND('Cement Data'!$B$14&gt;=$A54,'Cement Data'!$B$14&lt;$B54),'Cement Data'!AG$290,0)</f>
        <v>0</v>
      </c>
      <c r="AI54" s="47">
        <f>IF(AND('Cement Data'!$B$14&gt;=$A54,'Cement Data'!$B$14&lt;$B54),'Cement Data'!AH$290,0)</f>
        <v>0</v>
      </c>
      <c r="AJ54" s="47">
        <f>IF(AND('Cement Data'!$B$14&gt;=$A54,'Cement Data'!$B$14&lt;$B54),'Cement Data'!AI$290,0)</f>
        <v>0</v>
      </c>
      <c r="AK54" s="47">
        <f>IF(AND('Cement Data'!$B$14&gt;=$A54,'Cement Data'!$B$14&lt;$B54),'Cement Data'!AJ$290,0)</f>
        <v>0</v>
      </c>
      <c r="AL54" s="47">
        <f>IF(AND('Cement Data'!$B$14&gt;=$A54,'Cement Data'!$B$14&lt;$B54),'Cement Data'!AK$290,0)</f>
        <v>0</v>
      </c>
    </row>
    <row r="55" spans="1:38" x14ac:dyDescent="0.45">
      <c r="A55" s="12">
        <f t="shared" si="1"/>
        <v>600</v>
      </c>
      <c r="B55" s="11">
        <f t="shared" si="0"/>
        <v>650</v>
      </c>
      <c r="C55" s="47">
        <f>IF(AND('Cement Data'!$B$14&gt;=$A55,'Cement Data'!$B$14&lt;$B55),'Cement Data'!B$290,0)</f>
        <v>0</v>
      </c>
      <c r="D55" s="47">
        <f>IF(AND('Cement Data'!$B$14&gt;=$A55,'Cement Data'!$B$14&lt;$B55),'Cement Data'!C$290,0)</f>
        <v>0</v>
      </c>
      <c r="E55" s="47">
        <f>IF(AND('Cement Data'!$B$14&gt;=$A55,'Cement Data'!$B$14&lt;$B55),'Cement Data'!D$290,0)</f>
        <v>0</v>
      </c>
      <c r="F55" s="47">
        <f>IF(AND('Cement Data'!$B$14&gt;=$A55,'Cement Data'!$B$14&lt;$B55),'Cement Data'!E$290,0)</f>
        <v>0</v>
      </c>
      <c r="G55" s="47">
        <f>IF(AND('Cement Data'!$B$14&gt;=$A55,'Cement Data'!$B$14&lt;$B55),'Cement Data'!F$290,0)</f>
        <v>0</v>
      </c>
      <c r="H55" s="47">
        <f>IF(AND('Cement Data'!$B$14&gt;=$A55,'Cement Data'!$B$14&lt;$B55),'Cement Data'!G$290,0)</f>
        <v>0</v>
      </c>
      <c r="I55" s="47">
        <f>IF(AND('Cement Data'!$B$14&gt;=$A55,'Cement Data'!$B$14&lt;$B55),'Cement Data'!H$290,0)</f>
        <v>0</v>
      </c>
      <c r="J55" s="47">
        <f>IF(AND('Cement Data'!$B$14&gt;=$A55,'Cement Data'!$B$14&lt;$B55),'Cement Data'!I$290,0)</f>
        <v>0</v>
      </c>
      <c r="K55" s="47">
        <f>IF(AND('Cement Data'!$B$14&gt;=$A55,'Cement Data'!$B$14&lt;$B55),'Cement Data'!J$290,0)</f>
        <v>0</v>
      </c>
      <c r="L55" s="47">
        <f>IF(AND('Cement Data'!$B$14&gt;=$A55,'Cement Data'!$B$14&lt;$B55),'Cement Data'!K$290,0)</f>
        <v>0</v>
      </c>
      <c r="M55" s="47">
        <f>IF(AND('Cement Data'!$B$14&gt;=$A55,'Cement Data'!$B$14&lt;$B55),'Cement Data'!L$290,0)</f>
        <v>0</v>
      </c>
      <c r="N55" s="47">
        <f>IF(AND('Cement Data'!$B$14&gt;=$A55,'Cement Data'!$B$14&lt;$B55),'Cement Data'!M$290,0)</f>
        <v>0</v>
      </c>
      <c r="O55" s="47">
        <f>IF(AND('Cement Data'!$B$14&gt;=$A55,'Cement Data'!$B$14&lt;$B55),'Cement Data'!N$290,0)</f>
        <v>0</v>
      </c>
      <c r="P55" s="47">
        <f>IF(AND('Cement Data'!$B$14&gt;=$A55,'Cement Data'!$B$14&lt;$B55),'Cement Data'!O$290,0)</f>
        <v>0</v>
      </c>
      <c r="Q55" s="47">
        <f>IF(AND('Cement Data'!$B$14&gt;=$A55,'Cement Data'!$B$14&lt;$B55),'Cement Data'!P$290,0)</f>
        <v>0</v>
      </c>
      <c r="R55" s="47">
        <f>IF(AND('Cement Data'!$B$14&gt;=$A55,'Cement Data'!$B$14&lt;$B55),'Cement Data'!Q$290,0)</f>
        <v>0</v>
      </c>
      <c r="S55" s="47">
        <f>IF(AND('Cement Data'!$B$14&gt;=$A55,'Cement Data'!$B$14&lt;$B55),'Cement Data'!R$290,0)</f>
        <v>0</v>
      </c>
      <c r="T55" s="47">
        <f>IF(AND('Cement Data'!$B$14&gt;=$A55,'Cement Data'!$B$14&lt;$B55),'Cement Data'!S$290,0)</f>
        <v>0</v>
      </c>
      <c r="U55" s="47">
        <f>IF(AND('Cement Data'!$B$14&gt;=$A55,'Cement Data'!$B$14&lt;$B55),'Cement Data'!T$290,0)</f>
        <v>0</v>
      </c>
      <c r="V55" s="47">
        <f>IF(AND('Cement Data'!$B$14&gt;=$A55,'Cement Data'!$B$14&lt;$B55),'Cement Data'!U$290,0)</f>
        <v>0</v>
      </c>
      <c r="W55" s="47">
        <f>IF(AND('Cement Data'!$B$14&gt;=$A55,'Cement Data'!$B$14&lt;$B55),'Cement Data'!V$290,0)</f>
        <v>0</v>
      </c>
      <c r="X55" s="47">
        <f>IF(AND('Cement Data'!$B$14&gt;=$A55,'Cement Data'!$B$14&lt;$B55),'Cement Data'!W$290,0)</f>
        <v>0</v>
      </c>
      <c r="Y55" s="47">
        <f>IF(AND('Cement Data'!$B$14&gt;=$A55,'Cement Data'!$B$14&lt;$B55),'Cement Data'!X$290,0)</f>
        <v>0</v>
      </c>
      <c r="Z55" s="47">
        <f>IF(AND('Cement Data'!$B$14&gt;=$A55,'Cement Data'!$B$14&lt;$B55),'Cement Data'!Y$290,0)</f>
        <v>0</v>
      </c>
      <c r="AA55" s="47">
        <f>IF(AND('Cement Data'!$B$14&gt;=$A55,'Cement Data'!$B$14&lt;$B55),'Cement Data'!Z$290,0)</f>
        <v>0</v>
      </c>
      <c r="AB55" s="47">
        <f>IF(AND('Cement Data'!$B$14&gt;=$A55,'Cement Data'!$B$14&lt;$B55),'Cement Data'!AA$290,0)</f>
        <v>0</v>
      </c>
      <c r="AC55" s="47">
        <f>IF(AND('Cement Data'!$B$14&gt;=$A55,'Cement Data'!$B$14&lt;$B55),'Cement Data'!AB$290,0)</f>
        <v>0</v>
      </c>
      <c r="AD55" s="47">
        <f>IF(AND('Cement Data'!$B$14&gt;=$A55,'Cement Data'!$B$14&lt;$B55),'Cement Data'!AC$290,0)</f>
        <v>0</v>
      </c>
      <c r="AE55" s="47">
        <f>IF(AND('Cement Data'!$B$14&gt;=$A55,'Cement Data'!$B$14&lt;$B55),'Cement Data'!AD$290,0)</f>
        <v>0</v>
      </c>
      <c r="AF55" s="47">
        <f>IF(AND('Cement Data'!$B$14&gt;=$A55,'Cement Data'!$B$14&lt;$B55),'Cement Data'!AE$290,0)</f>
        <v>0</v>
      </c>
      <c r="AG55" s="47">
        <f>IF(AND('Cement Data'!$B$14&gt;=$A55,'Cement Data'!$B$14&lt;$B55),'Cement Data'!AF$290,0)</f>
        <v>0</v>
      </c>
      <c r="AH55" s="47">
        <f>IF(AND('Cement Data'!$B$14&gt;=$A55,'Cement Data'!$B$14&lt;$B55),'Cement Data'!AG$290,0)</f>
        <v>0</v>
      </c>
      <c r="AI55" s="47">
        <f>IF(AND('Cement Data'!$B$14&gt;=$A55,'Cement Data'!$B$14&lt;$B55),'Cement Data'!AH$290,0)</f>
        <v>0</v>
      </c>
      <c r="AJ55" s="47">
        <f>IF(AND('Cement Data'!$B$14&gt;=$A55,'Cement Data'!$B$14&lt;$B55),'Cement Data'!AI$290,0)</f>
        <v>0</v>
      </c>
      <c r="AK55" s="47">
        <f>IF(AND('Cement Data'!$B$14&gt;=$A55,'Cement Data'!$B$14&lt;$B55),'Cement Data'!AJ$290,0)</f>
        <v>0</v>
      </c>
      <c r="AL55" s="47">
        <f>IF(AND('Cement Data'!$B$14&gt;=$A55,'Cement Data'!$B$14&lt;$B55),'Cement Data'!AK$290,0)</f>
        <v>0</v>
      </c>
    </row>
    <row r="56" spans="1:38" x14ac:dyDescent="0.45">
      <c r="A56" s="12">
        <f t="shared" si="1"/>
        <v>650</v>
      </c>
      <c r="B56" s="11">
        <f t="shared" si="0"/>
        <v>700</v>
      </c>
      <c r="C56" s="47">
        <f>IF(AND('Cement Data'!$B$14&gt;=$A56,'Cement Data'!$B$14&lt;$B56),'Cement Data'!B$290,0)</f>
        <v>0</v>
      </c>
      <c r="D56" s="47">
        <f>IF(AND('Cement Data'!$B$14&gt;=$A56,'Cement Data'!$B$14&lt;$B56),'Cement Data'!C$290,0)</f>
        <v>0</v>
      </c>
      <c r="E56" s="47">
        <f>IF(AND('Cement Data'!$B$14&gt;=$A56,'Cement Data'!$B$14&lt;$B56),'Cement Data'!D$290,0)</f>
        <v>0</v>
      </c>
      <c r="F56" s="47">
        <f>IF(AND('Cement Data'!$B$14&gt;=$A56,'Cement Data'!$B$14&lt;$B56),'Cement Data'!E$290,0)</f>
        <v>0</v>
      </c>
      <c r="G56" s="47">
        <f>IF(AND('Cement Data'!$B$14&gt;=$A56,'Cement Data'!$B$14&lt;$B56),'Cement Data'!F$290,0)</f>
        <v>0</v>
      </c>
      <c r="H56" s="47">
        <f>IF(AND('Cement Data'!$B$14&gt;=$A56,'Cement Data'!$B$14&lt;$B56),'Cement Data'!G$290,0)</f>
        <v>0</v>
      </c>
      <c r="I56" s="47">
        <f>IF(AND('Cement Data'!$B$14&gt;=$A56,'Cement Data'!$B$14&lt;$B56),'Cement Data'!H$290,0)</f>
        <v>0</v>
      </c>
      <c r="J56" s="47">
        <f>IF(AND('Cement Data'!$B$14&gt;=$A56,'Cement Data'!$B$14&lt;$B56),'Cement Data'!I$290,0)</f>
        <v>0</v>
      </c>
      <c r="K56" s="47">
        <f>IF(AND('Cement Data'!$B$14&gt;=$A56,'Cement Data'!$B$14&lt;$B56),'Cement Data'!J$290,0)</f>
        <v>0</v>
      </c>
      <c r="L56" s="47">
        <f>IF(AND('Cement Data'!$B$14&gt;=$A56,'Cement Data'!$B$14&lt;$B56),'Cement Data'!K$290,0)</f>
        <v>0</v>
      </c>
      <c r="M56" s="47">
        <f>IF(AND('Cement Data'!$B$14&gt;=$A56,'Cement Data'!$B$14&lt;$B56),'Cement Data'!L$290,0)</f>
        <v>0</v>
      </c>
      <c r="N56" s="47">
        <f>IF(AND('Cement Data'!$B$14&gt;=$A56,'Cement Data'!$B$14&lt;$B56),'Cement Data'!M$290,0)</f>
        <v>0</v>
      </c>
      <c r="O56" s="47">
        <f>IF(AND('Cement Data'!$B$14&gt;=$A56,'Cement Data'!$B$14&lt;$B56),'Cement Data'!N$290,0)</f>
        <v>0</v>
      </c>
      <c r="P56" s="47">
        <f>IF(AND('Cement Data'!$B$14&gt;=$A56,'Cement Data'!$B$14&lt;$B56),'Cement Data'!O$290,0)</f>
        <v>0</v>
      </c>
      <c r="Q56" s="47">
        <f>IF(AND('Cement Data'!$B$14&gt;=$A56,'Cement Data'!$B$14&lt;$B56),'Cement Data'!P$290,0)</f>
        <v>0</v>
      </c>
      <c r="R56" s="47">
        <f>IF(AND('Cement Data'!$B$14&gt;=$A56,'Cement Data'!$B$14&lt;$B56),'Cement Data'!Q$290,0)</f>
        <v>0</v>
      </c>
      <c r="S56" s="47">
        <f>IF(AND('Cement Data'!$B$14&gt;=$A56,'Cement Data'!$B$14&lt;$B56),'Cement Data'!R$290,0)</f>
        <v>0</v>
      </c>
      <c r="T56" s="47">
        <f>IF(AND('Cement Data'!$B$14&gt;=$A56,'Cement Data'!$B$14&lt;$B56),'Cement Data'!S$290,0)</f>
        <v>0</v>
      </c>
      <c r="U56" s="47">
        <f>IF(AND('Cement Data'!$B$14&gt;=$A56,'Cement Data'!$B$14&lt;$B56),'Cement Data'!T$290,0)</f>
        <v>0</v>
      </c>
      <c r="V56" s="47">
        <f>IF(AND('Cement Data'!$B$14&gt;=$A56,'Cement Data'!$B$14&lt;$B56),'Cement Data'!U$290,0)</f>
        <v>0</v>
      </c>
      <c r="W56" s="47">
        <f>IF(AND('Cement Data'!$B$14&gt;=$A56,'Cement Data'!$B$14&lt;$B56),'Cement Data'!V$290,0)</f>
        <v>0</v>
      </c>
      <c r="X56" s="47">
        <f>IF(AND('Cement Data'!$B$14&gt;=$A56,'Cement Data'!$B$14&lt;$B56),'Cement Data'!W$290,0)</f>
        <v>0</v>
      </c>
      <c r="Y56" s="47">
        <f>IF(AND('Cement Data'!$B$14&gt;=$A56,'Cement Data'!$B$14&lt;$B56),'Cement Data'!X$290,0)</f>
        <v>0</v>
      </c>
      <c r="Z56" s="47">
        <f>IF(AND('Cement Data'!$B$14&gt;=$A56,'Cement Data'!$B$14&lt;$B56),'Cement Data'!Y$290,0)</f>
        <v>0</v>
      </c>
      <c r="AA56" s="47">
        <f>IF(AND('Cement Data'!$B$14&gt;=$A56,'Cement Data'!$B$14&lt;$B56),'Cement Data'!Z$290,0)</f>
        <v>0</v>
      </c>
      <c r="AB56" s="47">
        <f>IF(AND('Cement Data'!$B$14&gt;=$A56,'Cement Data'!$B$14&lt;$B56),'Cement Data'!AA$290,0)</f>
        <v>0</v>
      </c>
      <c r="AC56" s="47">
        <f>IF(AND('Cement Data'!$B$14&gt;=$A56,'Cement Data'!$B$14&lt;$B56),'Cement Data'!AB$290,0)</f>
        <v>0</v>
      </c>
      <c r="AD56" s="47">
        <f>IF(AND('Cement Data'!$B$14&gt;=$A56,'Cement Data'!$B$14&lt;$B56),'Cement Data'!AC$290,0)</f>
        <v>0</v>
      </c>
      <c r="AE56" s="47">
        <f>IF(AND('Cement Data'!$B$14&gt;=$A56,'Cement Data'!$B$14&lt;$B56),'Cement Data'!AD$290,0)</f>
        <v>0</v>
      </c>
      <c r="AF56" s="47">
        <f>IF(AND('Cement Data'!$B$14&gt;=$A56,'Cement Data'!$B$14&lt;$B56),'Cement Data'!AE$290,0)</f>
        <v>0</v>
      </c>
      <c r="AG56" s="47">
        <f>IF(AND('Cement Data'!$B$14&gt;=$A56,'Cement Data'!$B$14&lt;$B56),'Cement Data'!AF$290,0)</f>
        <v>0</v>
      </c>
      <c r="AH56" s="47">
        <f>IF(AND('Cement Data'!$B$14&gt;=$A56,'Cement Data'!$B$14&lt;$B56),'Cement Data'!AG$290,0)</f>
        <v>0</v>
      </c>
      <c r="AI56" s="47">
        <f>IF(AND('Cement Data'!$B$14&gt;=$A56,'Cement Data'!$B$14&lt;$B56),'Cement Data'!AH$290,0)</f>
        <v>0</v>
      </c>
      <c r="AJ56" s="47">
        <f>IF(AND('Cement Data'!$B$14&gt;=$A56,'Cement Data'!$B$14&lt;$B56),'Cement Data'!AI$290,0)</f>
        <v>0</v>
      </c>
      <c r="AK56" s="47">
        <f>IF(AND('Cement Data'!$B$14&gt;=$A56,'Cement Data'!$B$14&lt;$B56),'Cement Data'!AJ$290,0)</f>
        <v>0</v>
      </c>
      <c r="AL56" s="47">
        <f>IF(AND('Cement Data'!$B$14&gt;=$A56,'Cement Data'!$B$14&lt;$B56),'Cement Data'!AK$290,0)</f>
        <v>0</v>
      </c>
    </row>
    <row r="57" spans="1:38" x14ac:dyDescent="0.45">
      <c r="A57" s="12">
        <f t="shared" si="1"/>
        <v>700</v>
      </c>
      <c r="B57" s="11">
        <f t="shared" si="0"/>
        <v>750</v>
      </c>
      <c r="C57" s="47">
        <f>IF(AND('Cement Data'!$B$14&gt;=$A57,'Cement Data'!$B$14&lt;$B57),'Cement Data'!B$290,0)</f>
        <v>0</v>
      </c>
      <c r="D57" s="47">
        <f>IF(AND('Cement Data'!$B$14&gt;=$A57,'Cement Data'!$B$14&lt;$B57),'Cement Data'!C$290,0)</f>
        <v>0</v>
      </c>
      <c r="E57" s="47">
        <f>IF(AND('Cement Data'!$B$14&gt;=$A57,'Cement Data'!$B$14&lt;$B57),'Cement Data'!D$290,0)</f>
        <v>0</v>
      </c>
      <c r="F57" s="47">
        <f>IF(AND('Cement Data'!$B$14&gt;=$A57,'Cement Data'!$B$14&lt;$B57),'Cement Data'!E$290,0)</f>
        <v>0</v>
      </c>
      <c r="G57" s="47">
        <f>IF(AND('Cement Data'!$B$14&gt;=$A57,'Cement Data'!$B$14&lt;$B57),'Cement Data'!F$290,0)</f>
        <v>0</v>
      </c>
      <c r="H57" s="47">
        <f>IF(AND('Cement Data'!$B$14&gt;=$A57,'Cement Data'!$B$14&lt;$B57),'Cement Data'!G$290,0)</f>
        <v>0</v>
      </c>
      <c r="I57" s="47">
        <f>IF(AND('Cement Data'!$B$14&gt;=$A57,'Cement Data'!$B$14&lt;$B57),'Cement Data'!H$290,0)</f>
        <v>0</v>
      </c>
      <c r="J57" s="47">
        <f>IF(AND('Cement Data'!$B$14&gt;=$A57,'Cement Data'!$B$14&lt;$B57),'Cement Data'!I$290,0)</f>
        <v>0</v>
      </c>
      <c r="K57" s="47">
        <f>IF(AND('Cement Data'!$B$14&gt;=$A57,'Cement Data'!$B$14&lt;$B57),'Cement Data'!J$290,0)</f>
        <v>0</v>
      </c>
      <c r="L57" s="47">
        <f>IF(AND('Cement Data'!$B$14&gt;=$A57,'Cement Data'!$B$14&lt;$B57),'Cement Data'!K$290,0)</f>
        <v>0</v>
      </c>
      <c r="M57" s="47">
        <f>IF(AND('Cement Data'!$B$14&gt;=$A57,'Cement Data'!$B$14&lt;$B57),'Cement Data'!L$290,0)</f>
        <v>0</v>
      </c>
      <c r="N57" s="47">
        <f>IF(AND('Cement Data'!$B$14&gt;=$A57,'Cement Data'!$B$14&lt;$B57),'Cement Data'!M$290,0)</f>
        <v>0</v>
      </c>
      <c r="O57" s="47">
        <f>IF(AND('Cement Data'!$B$14&gt;=$A57,'Cement Data'!$B$14&lt;$B57),'Cement Data'!N$290,0)</f>
        <v>0</v>
      </c>
      <c r="P57" s="47">
        <f>IF(AND('Cement Data'!$B$14&gt;=$A57,'Cement Data'!$B$14&lt;$B57),'Cement Data'!O$290,0)</f>
        <v>0</v>
      </c>
      <c r="Q57" s="47">
        <f>IF(AND('Cement Data'!$B$14&gt;=$A57,'Cement Data'!$B$14&lt;$B57),'Cement Data'!P$290,0)</f>
        <v>0</v>
      </c>
      <c r="R57" s="47">
        <f>IF(AND('Cement Data'!$B$14&gt;=$A57,'Cement Data'!$B$14&lt;$B57),'Cement Data'!Q$290,0)</f>
        <v>0</v>
      </c>
      <c r="S57" s="47">
        <f>IF(AND('Cement Data'!$B$14&gt;=$A57,'Cement Data'!$B$14&lt;$B57),'Cement Data'!R$290,0)</f>
        <v>0</v>
      </c>
      <c r="T57" s="47">
        <f>IF(AND('Cement Data'!$B$14&gt;=$A57,'Cement Data'!$B$14&lt;$B57),'Cement Data'!S$290,0)</f>
        <v>0</v>
      </c>
      <c r="U57" s="47">
        <f>IF(AND('Cement Data'!$B$14&gt;=$A57,'Cement Data'!$B$14&lt;$B57),'Cement Data'!T$290,0)</f>
        <v>0</v>
      </c>
      <c r="V57" s="47">
        <f>IF(AND('Cement Data'!$B$14&gt;=$A57,'Cement Data'!$B$14&lt;$B57),'Cement Data'!U$290,0)</f>
        <v>0</v>
      </c>
      <c r="W57" s="47">
        <f>IF(AND('Cement Data'!$B$14&gt;=$A57,'Cement Data'!$B$14&lt;$B57),'Cement Data'!V$290,0)</f>
        <v>0</v>
      </c>
      <c r="X57" s="47">
        <f>IF(AND('Cement Data'!$B$14&gt;=$A57,'Cement Data'!$B$14&lt;$B57),'Cement Data'!W$290,0)</f>
        <v>0</v>
      </c>
      <c r="Y57" s="47">
        <f>IF(AND('Cement Data'!$B$14&gt;=$A57,'Cement Data'!$B$14&lt;$B57),'Cement Data'!X$290,0)</f>
        <v>0</v>
      </c>
      <c r="Z57" s="47">
        <f>IF(AND('Cement Data'!$B$14&gt;=$A57,'Cement Data'!$B$14&lt;$B57),'Cement Data'!Y$290,0)</f>
        <v>0</v>
      </c>
      <c r="AA57" s="47">
        <f>IF(AND('Cement Data'!$B$14&gt;=$A57,'Cement Data'!$B$14&lt;$B57),'Cement Data'!Z$290,0)</f>
        <v>0</v>
      </c>
      <c r="AB57" s="47">
        <f>IF(AND('Cement Data'!$B$14&gt;=$A57,'Cement Data'!$B$14&lt;$B57),'Cement Data'!AA$290,0)</f>
        <v>0</v>
      </c>
      <c r="AC57" s="47">
        <f>IF(AND('Cement Data'!$B$14&gt;=$A57,'Cement Data'!$B$14&lt;$B57),'Cement Data'!AB$290,0)</f>
        <v>0</v>
      </c>
      <c r="AD57" s="47">
        <f>IF(AND('Cement Data'!$B$14&gt;=$A57,'Cement Data'!$B$14&lt;$B57),'Cement Data'!AC$290,0)</f>
        <v>0</v>
      </c>
      <c r="AE57" s="47">
        <f>IF(AND('Cement Data'!$B$14&gt;=$A57,'Cement Data'!$B$14&lt;$B57),'Cement Data'!AD$290,0)</f>
        <v>0</v>
      </c>
      <c r="AF57" s="47">
        <f>IF(AND('Cement Data'!$B$14&gt;=$A57,'Cement Data'!$B$14&lt;$B57),'Cement Data'!AE$290,0)</f>
        <v>0</v>
      </c>
      <c r="AG57" s="47">
        <f>IF(AND('Cement Data'!$B$14&gt;=$A57,'Cement Data'!$B$14&lt;$B57),'Cement Data'!AF$290,0)</f>
        <v>0</v>
      </c>
      <c r="AH57" s="47">
        <f>IF(AND('Cement Data'!$B$14&gt;=$A57,'Cement Data'!$B$14&lt;$B57),'Cement Data'!AG$290,0)</f>
        <v>0</v>
      </c>
      <c r="AI57" s="47">
        <f>IF(AND('Cement Data'!$B$14&gt;=$A57,'Cement Data'!$B$14&lt;$B57),'Cement Data'!AH$290,0)</f>
        <v>0</v>
      </c>
      <c r="AJ57" s="47">
        <f>IF(AND('Cement Data'!$B$14&gt;=$A57,'Cement Data'!$B$14&lt;$B57),'Cement Data'!AI$290,0)</f>
        <v>0</v>
      </c>
      <c r="AK57" s="47">
        <f>IF(AND('Cement Data'!$B$14&gt;=$A57,'Cement Data'!$B$14&lt;$B57),'Cement Data'!AJ$290,0)</f>
        <v>0</v>
      </c>
      <c r="AL57" s="47">
        <f>IF(AND('Cement Data'!$B$14&gt;=$A57,'Cement Data'!$B$14&lt;$B57),'Cement Data'!AK$290,0)</f>
        <v>0</v>
      </c>
    </row>
    <row r="58" spans="1:38" x14ac:dyDescent="0.45">
      <c r="A58" s="12">
        <f t="shared" si="1"/>
        <v>750</v>
      </c>
      <c r="B58" s="11">
        <f t="shared" si="0"/>
        <v>800</v>
      </c>
      <c r="C58" s="47">
        <f>IF(AND('Cement Data'!$B$14&gt;=$A58,'Cement Data'!$B$14&lt;$B58),'Cement Data'!B$290,0)</f>
        <v>0</v>
      </c>
      <c r="D58" s="47">
        <f>IF(AND('Cement Data'!$B$14&gt;=$A58,'Cement Data'!$B$14&lt;$B58),'Cement Data'!C$290,0)</f>
        <v>0</v>
      </c>
      <c r="E58" s="47">
        <f>IF(AND('Cement Data'!$B$14&gt;=$A58,'Cement Data'!$B$14&lt;$B58),'Cement Data'!D$290,0)</f>
        <v>0</v>
      </c>
      <c r="F58" s="47">
        <f>IF(AND('Cement Data'!$B$14&gt;=$A58,'Cement Data'!$B$14&lt;$B58),'Cement Data'!E$290,0)</f>
        <v>0</v>
      </c>
      <c r="G58" s="47">
        <f>IF(AND('Cement Data'!$B$14&gt;=$A58,'Cement Data'!$B$14&lt;$B58),'Cement Data'!F$290,0)</f>
        <v>0</v>
      </c>
      <c r="H58" s="47">
        <f>IF(AND('Cement Data'!$B$14&gt;=$A58,'Cement Data'!$B$14&lt;$B58),'Cement Data'!G$290,0)</f>
        <v>0</v>
      </c>
      <c r="I58" s="47">
        <f>IF(AND('Cement Data'!$B$14&gt;=$A58,'Cement Data'!$B$14&lt;$B58),'Cement Data'!H$290,0)</f>
        <v>0</v>
      </c>
      <c r="J58" s="47">
        <f>IF(AND('Cement Data'!$B$14&gt;=$A58,'Cement Data'!$B$14&lt;$B58),'Cement Data'!I$290,0)</f>
        <v>0</v>
      </c>
      <c r="K58" s="47">
        <f>IF(AND('Cement Data'!$B$14&gt;=$A58,'Cement Data'!$B$14&lt;$B58),'Cement Data'!J$290,0)</f>
        <v>0</v>
      </c>
      <c r="L58" s="47">
        <f>IF(AND('Cement Data'!$B$14&gt;=$A58,'Cement Data'!$B$14&lt;$B58),'Cement Data'!K$290,0)</f>
        <v>0</v>
      </c>
      <c r="M58" s="47">
        <f>IF(AND('Cement Data'!$B$14&gt;=$A58,'Cement Data'!$B$14&lt;$B58),'Cement Data'!L$290,0)</f>
        <v>0</v>
      </c>
      <c r="N58" s="47">
        <f>IF(AND('Cement Data'!$B$14&gt;=$A58,'Cement Data'!$B$14&lt;$B58),'Cement Data'!M$290,0)</f>
        <v>0</v>
      </c>
      <c r="O58" s="47">
        <f>IF(AND('Cement Data'!$B$14&gt;=$A58,'Cement Data'!$B$14&lt;$B58),'Cement Data'!N$290,0)</f>
        <v>0</v>
      </c>
      <c r="P58" s="47">
        <f>IF(AND('Cement Data'!$B$14&gt;=$A58,'Cement Data'!$B$14&lt;$B58),'Cement Data'!O$290,0)</f>
        <v>0</v>
      </c>
      <c r="Q58" s="47">
        <f>IF(AND('Cement Data'!$B$14&gt;=$A58,'Cement Data'!$B$14&lt;$B58),'Cement Data'!P$290,0)</f>
        <v>0</v>
      </c>
      <c r="R58" s="47">
        <f>IF(AND('Cement Data'!$B$14&gt;=$A58,'Cement Data'!$B$14&lt;$B58),'Cement Data'!Q$290,0)</f>
        <v>0</v>
      </c>
      <c r="S58" s="47">
        <f>IF(AND('Cement Data'!$B$14&gt;=$A58,'Cement Data'!$B$14&lt;$B58),'Cement Data'!R$290,0)</f>
        <v>0</v>
      </c>
      <c r="T58" s="47">
        <f>IF(AND('Cement Data'!$B$14&gt;=$A58,'Cement Data'!$B$14&lt;$B58),'Cement Data'!S$290,0)</f>
        <v>0</v>
      </c>
      <c r="U58" s="47">
        <f>IF(AND('Cement Data'!$B$14&gt;=$A58,'Cement Data'!$B$14&lt;$B58),'Cement Data'!T$290,0)</f>
        <v>0</v>
      </c>
      <c r="V58" s="47">
        <f>IF(AND('Cement Data'!$B$14&gt;=$A58,'Cement Data'!$B$14&lt;$B58),'Cement Data'!U$290,0)</f>
        <v>0</v>
      </c>
      <c r="W58" s="47">
        <f>IF(AND('Cement Data'!$B$14&gt;=$A58,'Cement Data'!$B$14&lt;$B58),'Cement Data'!V$290,0)</f>
        <v>0</v>
      </c>
      <c r="X58" s="47">
        <f>IF(AND('Cement Data'!$B$14&gt;=$A58,'Cement Data'!$B$14&lt;$B58),'Cement Data'!W$290,0)</f>
        <v>0</v>
      </c>
      <c r="Y58" s="47">
        <f>IF(AND('Cement Data'!$B$14&gt;=$A58,'Cement Data'!$B$14&lt;$B58),'Cement Data'!X$290,0)</f>
        <v>0</v>
      </c>
      <c r="Z58" s="47">
        <f>IF(AND('Cement Data'!$B$14&gt;=$A58,'Cement Data'!$B$14&lt;$B58),'Cement Data'!Y$290,0)</f>
        <v>0</v>
      </c>
      <c r="AA58" s="47">
        <f>IF(AND('Cement Data'!$B$14&gt;=$A58,'Cement Data'!$B$14&lt;$B58),'Cement Data'!Z$290,0)</f>
        <v>0</v>
      </c>
      <c r="AB58" s="47">
        <f>IF(AND('Cement Data'!$B$14&gt;=$A58,'Cement Data'!$B$14&lt;$B58),'Cement Data'!AA$290,0)</f>
        <v>0</v>
      </c>
      <c r="AC58" s="47">
        <f>IF(AND('Cement Data'!$B$14&gt;=$A58,'Cement Data'!$B$14&lt;$B58),'Cement Data'!AB$290,0)</f>
        <v>0</v>
      </c>
      <c r="AD58" s="47">
        <f>IF(AND('Cement Data'!$B$14&gt;=$A58,'Cement Data'!$B$14&lt;$B58),'Cement Data'!AC$290,0)</f>
        <v>0</v>
      </c>
      <c r="AE58" s="47">
        <f>IF(AND('Cement Data'!$B$14&gt;=$A58,'Cement Data'!$B$14&lt;$B58),'Cement Data'!AD$290,0)</f>
        <v>0</v>
      </c>
      <c r="AF58" s="47">
        <f>IF(AND('Cement Data'!$B$14&gt;=$A58,'Cement Data'!$B$14&lt;$B58),'Cement Data'!AE$290,0)</f>
        <v>0</v>
      </c>
      <c r="AG58" s="47">
        <f>IF(AND('Cement Data'!$B$14&gt;=$A58,'Cement Data'!$B$14&lt;$B58),'Cement Data'!AF$290,0)</f>
        <v>0</v>
      </c>
      <c r="AH58" s="47">
        <f>IF(AND('Cement Data'!$B$14&gt;=$A58,'Cement Data'!$B$14&lt;$B58),'Cement Data'!AG$290,0)</f>
        <v>0</v>
      </c>
      <c r="AI58" s="47">
        <f>IF(AND('Cement Data'!$B$14&gt;=$A58,'Cement Data'!$B$14&lt;$B58),'Cement Data'!AH$290,0)</f>
        <v>0</v>
      </c>
      <c r="AJ58" s="47">
        <f>IF(AND('Cement Data'!$B$14&gt;=$A58,'Cement Data'!$B$14&lt;$B58),'Cement Data'!AI$290,0)</f>
        <v>0</v>
      </c>
      <c r="AK58" s="47">
        <f>IF(AND('Cement Data'!$B$14&gt;=$A58,'Cement Data'!$B$14&lt;$B58),'Cement Data'!AJ$290,0)</f>
        <v>0</v>
      </c>
      <c r="AL58" s="47">
        <f>IF(AND('Cement Data'!$B$14&gt;=$A58,'Cement Data'!$B$14&lt;$B58),'Cement Data'!AK$290,0)</f>
        <v>0</v>
      </c>
    </row>
    <row r="59" spans="1:38" x14ac:dyDescent="0.45">
      <c r="A59" s="12">
        <f t="shared" si="1"/>
        <v>800</v>
      </c>
      <c r="B59" s="11">
        <f t="shared" si="0"/>
        <v>850</v>
      </c>
      <c r="C59" s="47">
        <f>IF(AND('Cement Data'!$B$14&gt;=$A59,'Cement Data'!$B$14&lt;$B59),'Cement Data'!B$290,0)</f>
        <v>0</v>
      </c>
      <c r="D59" s="47">
        <f>IF(AND('Cement Data'!$B$14&gt;=$A59,'Cement Data'!$B$14&lt;$B59),'Cement Data'!C$290,0)</f>
        <v>0</v>
      </c>
      <c r="E59" s="47">
        <f>IF(AND('Cement Data'!$B$14&gt;=$A59,'Cement Data'!$B$14&lt;$B59),'Cement Data'!D$290,0)</f>
        <v>0</v>
      </c>
      <c r="F59" s="47">
        <f>IF(AND('Cement Data'!$B$14&gt;=$A59,'Cement Data'!$B$14&lt;$B59),'Cement Data'!E$290,0)</f>
        <v>0</v>
      </c>
      <c r="G59" s="47">
        <f>IF(AND('Cement Data'!$B$14&gt;=$A59,'Cement Data'!$B$14&lt;$B59),'Cement Data'!F$290,0)</f>
        <v>0</v>
      </c>
      <c r="H59" s="47">
        <f>IF(AND('Cement Data'!$B$14&gt;=$A59,'Cement Data'!$B$14&lt;$B59),'Cement Data'!G$290,0)</f>
        <v>0</v>
      </c>
      <c r="I59" s="47">
        <f>IF(AND('Cement Data'!$B$14&gt;=$A59,'Cement Data'!$B$14&lt;$B59),'Cement Data'!H$290,0)</f>
        <v>0</v>
      </c>
      <c r="J59" s="47">
        <f>IF(AND('Cement Data'!$B$14&gt;=$A59,'Cement Data'!$B$14&lt;$B59),'Cement Data'!I$290,0)</f>
        <v>0</v>
      </c>
      <c r="K59" s="47">
        <f>IF(AND('Cement Data'!$B$14&gt;=$A59,'Cement Data'!$B$14&lt;$B59),'Cement Data'!J$290,0)</f>
        <v>0</v>
      </c>
      <c r="L59" s="47">
        <f>IF(AND('Cement Data'!$B$14&gt;=$A59,'Cement Data'!$B$14&lt;$B59),'Cement Data'!K$290,0)</f>
        <v>0</v>
      </c>
      <c r="M59" s="47">
        <f>IF(AND('Cement Data'!$B$14&gt;=$A59,'Cement Data'!$B$14&lt;$B59),'Cement Data'!L$290,0)</f>
        <v>0</v>
      </c>
      <c r="N59" s="47">
        <f>IF(AND('Cement Data'!$B$14&gt;=$A59,'Cement Data'!$B$14&lt;$B59),'Cement Data'!M$290,0)</f>
        <v>0</v>
      </c>
      <c r="O59" s="47">
        <f>IF(AND('Cement Data'!$B$14&gt;=$A59,'Cement Data'!$B$14&lt;$B59),'Cement Data'!N$290,0)</f>
        <v>0</v>
      </c>
      <c r="P59" s="47">
        <f>IF(AND('Cement Data'!$B$14&gt;=$A59,'Cement Data'!$B$14&lt;$B59),'Cement Data'!O$290,0)</f>
        <v>0</v>
      </c>
      <c r="Q59" s="47">
        <f>IF(AND('Cement Data'!$B$14&gt;=$A59,'Cement Data'!$B$14&lt;$B59),'Cement Data'!P$290,0)</f>
        <v>0</v>
      </c>
      <c r="R59" s="47">
        <f>IF(AND('Cement Data'!$B$14&gt;=$A59,'Cement Data'!$B$14&lt;$B59),'Cement Data'!Q$290,0)</f>
        <v>0</v>
      </c>
      <c r="S59" s="47">
        <f>IF(AND('Cement Data'!$B$14&gt;=$A59,'Cement Data'!$B$14&lt;$B59),'Cement Data'!R$290,0)</f>
        <v>0</v>
      </c>
      <c r="T59" s="47">
        <f>IF(AND('Cement Data'!$B$14&gt;=$A59,'Cement Data'!$B$14&lt;$B59),'Cement Data'!S$290,0)</f>
        <v>0</v>
      </c>
      <c r="U59" s="47">
        <f>IF(AND('Cement Data'!$B$14&gt;=$A59,'Cement Data'!$B$14&lt;$B59),'Cement Data'!T$290,0)</f>
        <v>0</v>
      </c>
      <c r="V59" s="47">
        <f>IF(AND('Cement Data'!$B$14&gt;=$A59,'Cement Data'!$B$14&lt;$B59),'Cement Data'!U$290,0)</f>
        <v>0</v>
      </c>
      <c r="W59" s="47">
        <f>IF(AND('Cement Data'!$B$14&gt;=$A59,'Cement Data'!$B$14&lt;$B59),'Cement Data'!V$290,0)</f>
        <v>0</v>
      </c>
      <c r="X59" s="47">
        <f>IF(AND('Cement Data'!$B$14&gt;=$A59,'Cement Data'!$B$14&lt;$B59),'Cement Data'!W$290,0)</f>
        <v>0</v>
      </c>
      <c r="Y59" s="47">
        <f>IF(AND('Cement Data'!$B$14&gt;=$A59,'Cement Data'!$B$14&lt;$B59),'Cement Data'!X$290,0)</f>
        <v>0</v>
      </c>
      <c r="Z59" s="47">
        <f>IF(AND('Cement Data'!$B$14&gt;=$A59,'Cement Data'!$B$14&lt;$B59),'Cement Data'!Y$290,0)</f>
        <v>0</v>
      </c>
      <c r="AA59" s="47">
        <f>IF(AND('Cement Data'!$B$14&gt;=$A59,'Cement Data'!$B$14&lt;$B59),'Cement Data'!Z$290,0)</f>
        <v>0</v>
      </c>
      <c r="AB59" s="47">
        <f>IF(AND('Cement Data'!$B$14&gt;=$A59,'Cement Data'!$B$14&lt;$B59),'Cement Data'!AA$290,0)</f>
        <v>0</v>
      </c>
      <c r="AC59" s="47">
        <f>IF(AND('Cement Data'!$B$14&gt;=$A59,'Cement Data'!$B$14&lt;$B59),'Cement Data'!AB$290,0)</f>
        <v>0</v>
      </c>
      <c r="AD59" s="47">
        <f>IF(AND('Cement Data'!$B$14&gt;=$A59,'Cement Data'!$B$14&lt;$B59),'Cement Data'!AC$290,0)</f>
        <v>0</v>
      </c>
      <c r="AE59" s="47">
        <f>IF(AND('Cement Data'!$B$14&gt;=$A59,'Cement Data'!$B$14&lt;$B59),'Cement Data'!AD$290,0)</f>
        <v>0</v>
      </c>
      <c r="AF59" s="47">
        <f>IF(AND('Cement Data'!$B$14&gt;=$A59,'Cement Data'!$B$14&lt;$B59),'Cement Data'!AE$290,0)</f>
        <v>0</v>
      </c>
      <c r="AG59" s="47">
        <f>IF(AND('Cement Data'!$B$14&gt;=$A59,'Cement Data'!$B$14&lt;$B59),'Cement Data'!AF$290,0)</f>
        <v>0</v>
      </c>
      <c r="AH59" s="47">
        <f>IF(AND('Cement Data'!$B$14&gt;=$A59,'Cement Data'!$B$14&lt;$B59),'Cement Data'!AG$290,0)</f>
        <v>0</v>
      </c>
      <c r="AI59" s="47">
        <f>IF(AND('Cement Data'!$B$14&gt;=$A59,'Cement Data'!$B$14&lt;$B59),'Cement Data'!AH$290,0)</f>
        <v>0</v>
      </c>
      <c r="AJ59" s="47">
        <f>IF(AND('Cement Data'!$B$14&gt;=$A59,'Cement Data'!$B$14&lt;$B59),'Cement Data'!AI$290,0)</f>
        <v>0</v>
      </c>
      <c r="AK59" s="47">
        <f>IF(AND('Cement Data'!$B$14&gt;=$A59,'Cement Data'!$B$14&lt;$B59),'Cement Data'!AJ$290,0)</f>
        <v>0</v>
      </c>
      <c r="AL59" s="47">
        <f>IF(AND('Cement Data'!$B$14&gt;=$A59,'Cement Data'!$B$14&lt;$B59),'Cement Data'!AK$290,0)</f>
        <v>0</v>
      </c>
    </row>
    <row r="60" spans="1:38" x14ac:dyDescent="0.45">
      <c r="A60" s="12">
        <f t="shared" si="1"/>
        <v>850</v>
      </c>
      <c r="B60" s="11">
        <f t="shared" si="0"/>
        <v>900</v>
      </c>
      <c r="C60" s="47">
        <f>IF(AND('Cement Data'!$B$14&gt;=$A60,'Cement Data'!$B$14&lt;$B60),'Cement Data'!B$290,0)</f>
        <v>0</v>
      </c>
      <c r="D60" s="47">
        <f>IF(AND('Cement Data'!$B$14&gt;=$A60,'Cement Data'!$B$14&lt;$B60),'Cement Data'!C$290,0)</f>
        <v>0</v>
      </c>
      <c r="E60" s="47">
        <f>IF(AND('Cement Data'!$B$14&gt;=$A60,'Cement Data'!$B$14&lt;$B60),'Cement Data'!D$290,0)</f>
        <v>0</v>
      </c>
      <c r="F60" s="47">
        <f>IF(AND('Cement Data'!$B$14&gt;=$A60,'Cement Data'!$B$14&lt;$B60),'Cement Data'!E$290,0)</f>
        <v>0</v>
      </c>
      <c r="G60" s="47">
        <f>IF(AND('Cement Data'!$B$14&gt;=$A60,'Cement Data'!$B$14&lt;$B60),'Cement Data'!F$290,0)</f>
        <v>0</v>
      </c>
      <c r="H60" s="47">
        <f>IF(AND('Cement Data'!$B$14&gt;=$A60,'Cement Data'!$B$14&lt;$B60),'Cement Data'!G$290,0)</f>
        <v>0</v>
      </c>
      <c r="I60" s="47">
        <f>IF(AND('Cement Data'!$B$14&gt;=$A60,'Cement Data'!$B$14&lt;$B60),'Cement Data'!H$290,0)</f>
        <v>0</v>
      </c>
      <c r="J60" s="47">
        <f>IF(AND('Cement Data'!$B$14&gt;=$A60,'Cement Data'!$B$14&lt;$B60),'Cement Data'!I$290,0)</f>
        <v>0</v>
      </c>
      <c r="K60" s="47">
        <f>IF(AND('Cement Data'!$B$14&gt;=$A60,'Cement Data'!$B$14&lt;$B60),'Cement Data'!J$290,0)</f>
        <v>0</v>
      </c>
      <c r="L60" s="47">
        <f>IF(AND('Cement Data'!$B$14&gt;=$A60,'Cement Data'!$B$14&lt;$B60),'Cement Data'!K$290,0)</f>
        <v>0</v>
      </c>
      <c r="M60" s="47">
        <f>IF(AND('Cement Data'!$B$14&gt;=$A60,'Cement Data'!$B$14&lt;$B60),'Cement Data'!L$290,0)</f>
        <v>0</v>
      </c>
      <c r="N60" s="47">
        <f>IF(AND('Cement Data'!$B$14&gt;=$A60,'Cement Data'!$B$14&lt;$B60),'Cement Data'!M$290,0)</f>
        <v>0</v>
      </c>
      <c r="O60" s="47">
        <f>IF(AND('Cement Data'!$B$14&gt;=$A60,'Cement Data'!$B$14&lt;$B60),'Cement Data'!N$290,0)</f>
        <v>0</v>
      </c>
      <c r="P60" s="47">
        <f>IF(AND('Cement Data'!$B$14&gt;=$A60,'Cement Data'!$B$14&lt;$B60),'Cement Data'!O$290,0)</f>
        <v>0</v>
      </c>
      <c r="Q60" s="47">
        <f>IF(AND('Cement Data'!$B$14&gt;=$A60,'Cement Data'!$B$14&lt;$B60),'Cement Data'!P$290,0)</f>
        <v>0</v>
      </c>
      <c r="R60" s="47">
        <f>IF(AND('Cement Data'!$B$14&gt;=$A60,'Cement Data'!$B$14&lt;$B60),'Cement Data'!Q$290,0)</f>
        <v>0</v>
      </c>
      <c r="S60" s="47">
        <f>IF(AND('Cement Data'!$B$14&gt;=$A60,'Cement Data'!$B$14&lt;$B60),'Cement Data'!R$290,0)</f>
        <v>0</v>
      </c>
      <c r="T60" s="47">
        <f>IF(AND('Cement Data'!$B$14&gt;=$A60,'Cement Data'!$B$14&lt;$B60),'Cement Data'!S$290,0)</f>
        <v>0</v>
      </c>
      <c r="U60" s="47">
        <f>IF(AND('Cement Data'!$B$14&gt;=$A60,'Cement Data'!$B$14&lt;$B60),'Cement Data'!T$290,0)</f>
        <v>0</v>
      </c>
      <c r="V60" s="47">
        <f>IF(AND('Cement Data'!$B$14&gt;=$A60,'Cement Data'!$B$14&lt;$B60),'Cement Data'!U$290,0)</f>
        <v>0</v>
      </c>
      <c r="W60" s="47">
        <f>IF(AND('Cement Data'!$B$14&gt;=$A60,'Cement Data'!$B$14&lt;$B60),'Cement Data'!V$290,0)</f>
        <v>0</v>
      </c>
      <c r="X60" s="47">
        <f>IF(AND('Cement Data'!$B$14&gt;=$A60,'Cement Data'!$B$14&lt;$B60),'Cement Data'!W$290,0)</f>
        <v>0</v>
      </c>
      <c r="Y60" s="47">
        <f>IF(AND('Cement Data'!$B$14&gt;=$A60,'Cement Data'!$B$14&lt;$B60),'Cement Data'!X$290,0)</f>
        <v>0</v>
      </c>
      <c r="Z60" s="47">
        <f>IF(AND('Cement Data'!$B$14&gt;=$A60,'Cement Data'!$B$14&lt;$B60),'Cement Data'!Y$290,0)</f>
        <v>0</v>
      </c>
      <c r="AA60" s="47">
        <f>IF(AND('Cement Data'!$B$14&gt;=$A60,'Cement Data'!$B$14&lt;$B60),'Cement Data'!Z$290,0)</f>
        <v>0</v>
      </c>
      <c r="AB60" s="47">
        <f>IF(AND('Cement Data'!$B$14&gt;=$A60,'Cement Data'!$B$14&lt;$B60),'Cement Data'!AA$290,0)</f>
        <v>0</v>
      </c>
      <c r="AC60" s="47">
        <f>IF(AND('Cement Data'!$B$14&gt;=$A60,'Cement Data'!$B$14&lt;$B60),'Cement Data'!AB$290,0)</f>
        <v>0</v>
      </c>
      <c r="AD60" s="47">
        <f>IF(AND('Cement Data'!$B$14&gt;=$A60,'Cement Data'!$B$14&lt;$B60),'Cement Data'!AC$290,0)</f>
        <v>0</v>
      </c>
      <c r="AE60" s="47">
        <f>IF(AND('Cement Data'!$B$14&gt;=$A60,'Cement Data'!$B$14&lt;$B60),'Cement Data'!AD$290,0)</f>
        <v>0</v>
      </c>
      <c r="AF60" s="47">
        <f>IF(AND('Cement Data'!$B$14&gt;=$A60,'Cement Data'!$B$14&lt;$B60),'Cement Data'!AE$290,0)</f>
        <v>0</v>
      </c>
      <c r="AG60" s="47">
        <f>IF(AND('Cement Data'!$B$14&gt;=$A60,'Cement Data'!$B$14&lt;$B60),'Cement Data'!AF$290,0)</f>
        <v>0</v>
      </c>
      <c r="AH60" s="47">
        <f>IF(AND('Cement Data'!$B$14&gt;=$A60,'Cement Data'!$B$14&lt;$B60),'Cement Data'!AG$290,0)</f>
        <v>0</v>
      </c>
      <c r="AI60" s="47">
        <f>IF(AND('Cement Data'!$B$14&gt;=$A60,'Cement Data'!$B$14&lt;$B60),'Cement Data'!AH$290,0)</f>
        <v>0</v>
      </c>
      <c r="AJ60" s="47">
        <f>IF(AND('Cement Data'!$B$14&gt;=$A60,'Cement Data'!$B$14&lt;$B60),'Cement Data'!AI$290,0)</f>
        <v>0</v>
      </c>
      <c r="AK60" s="47">
        <f>IF(AND('Cement Data'!$B$14&gt;=$A60,'Cement Data'!$B$14&lt;$B60),'Cement Data'!AJ$290,0)</f>
        <v>0</v>
      </c>
      <c r="AL60" s="47">
        <f>IF(AND('Cement Data'!$B$14&gt;=$A60,'Cement Data'!$B$14&lt;$B60),'Cement Data'!AK$290,0)</f>
        <v>0</v>
      </c>
    </row>
    <row r="61" spans="1:38" x14ac:dyDescent="0.45">
      <c r="A61" s="12">
        <f t="shared" si="1"/>
        <v>900</v>
      </c>
      <c r="B61" s="11">
        <f t="shared" si="0"/>
        <v>950</v>
      </c>
      <c r="C61" s="47">
        <f>IF(AND('Cement Data'!$B$14&gt;=$A61,'Cement Data'!$B$14&lt;$B61),'Cement Data'!B$290,0)</f>
        <v>0</v>
      </c>
      <c r="D61" s="47">
        <f>IF(AND('Cement Data'!$B$14&gt;=$A61,'Cement Data'!$B$14&lt;$B61),'Cement Data'!C$290,0)</f>
        <v>0</v>
      </c>
      <c r="E61" s="47">
        <f>IF(AND('Cement Data'!$B$14&gt;=$A61,'Cement Data'!$B$14&lt;$B61),'Cement Data'!D$290,0)</f>
        <v>0</v>
      </c>
      <c r="F61" s="47">
        <f>IF(AND('Cement Data'!$B$14&gt;=$A61,'Cement Data'!$B$14&lt;$B61),'Cement Data'!E$290,0)</f>
        <v>0</v>
      </c>
      <c r="G61" s="47">
        <f>IF(AND('Cement Data'!$B$14&gt;=$A61,'Cement Data'!$B$14&lt;$B61),'Cement Data'!F$290,0)</f>
        <v>0</v>
      </c>
      <c r="H61" s="47">
        <f>IF(AND('Cement Data'!$B$14&gt;=$A61,'Cement Data'!$B$14&lt;$B61),'Cement Data'!G$290,0)</f>
        <v>0</v>
      </c>
      <c r="I61" s="47">
        <f>IF(AND('Cement Data'!$B$14&gt;=$A61,'Cement Data'!$B$14&lt;$B61),'Cement Data'!H$290,0)</f>
        <v>0</v>
      </c>
      <c r="J61" s="47">
        <f>IF(AND('Cement Data'!$B$14&gt;=$A61,'Cement Data'!$B$14&lt;$B61),'Cement Data'!I$290,0)</f>
        <v>0</v>
      </c>
      <c r="K61" s="47">
        <f>IF(AND('Cement Data'!$B$14&gt;=$A61,'Cement Data'!$B$14&lt;$B61),'Cement Data'!J$290,0)</f>
        <v>0</v>
      </c>
      <c r="L61" s="47">
        <f>IF(AND('Cement Data'!$B$14&gt;=$A61,'Cement Data'!$B$14&lt;$B61),'Cement Data'!K$290,0)</f>
        <v>0</v>
      </c>
      <c r="M61" s="47">
        <f>IF(AND('Cement Data'!$B$14&gt;=$A61,'Cement Data'!$B$14&lt;$B61),'Cement Data'!L$290,0)</f>
        <v>0</v>
      </c>
      <c r="N61" s="47">
        <f>IF(AND('Cement Data'!$B$14&gt;=$A61,'Cement Data'!$B$14&lt;$B61),'Cement Data'!M$290,0)</f>
        <v>0</v>
      </c>
      <c r="O61" s="47">
        <f>IF(AND('Cement Data'!$B$14&gt;=$A61,'Cement Data'!$B$14&lt;$B61),'Cement Data'!N$290,0)</f>
        <v>0</v>
      </c>
      <c r="P61" s="47">
        <f>IF(AND('Cement Data'!$B$14&gt;=$A61,'Cement Data'!$B$14&lt;$B61),'Cement Data'!O$290,0)</f>
        <v>0</v>
      </c>
      <c r="Q61" s="47">
        <f>IF(AND('Cement Data'!$B$14&gt;=$A61,'Cement Data'!$B$14&lt;$B61),'Cement Data'!P$290,0)</f>
        <v>0</v>
      </c>
      <c r="R61" s="47">
        <f>IF(AND('Cement Data'!$B$14&gt;=$A61,'Cement Data'!$B$14&lt;$B61),'Cement Data'!Q$290,0)</f>
        <v>0</v>
      </c>
      <c r="S61" s="47">
        <f>IF(AND('Cement Data'!$B$14&gt;=$A61,'Cement Data'!$B$14&lt;$B61),'Cement Data'!R$290,0)</f>
        <v>0</v>
      </c>
      <c r="T61" s="47">
        <f>IF(AND('Cement Data'!$B$14&gt;=$A61,'Cement Data'!$B$14&lt;$B61),'Cement Data'!S$290,0)</f>
        <v>0</v>
      </c>
      <c r="U61" s="47">
        <f>IF(AND('Cement Data'!$B$14&gt;=$A61,'Cement Data'!$B$14&lt;$B61),'Cement Data'!T$290,0)</f>
        <v>0</v>
      </c>
      <c r="V61" s="47">
        <f>IF(AND('Cement Data'!$B$14&gt;=$A61,'Cement Data'!$B$14&lt;$B61),'Cement Data'!U$290,0)</f>
        <v>0</v>
      </c>
      <c r="W61" s="47">
        <f>IF(AND('Cement Data'!$B$14&gt;=$A61,'Cement Data'!$B$14&lt;$B61),'Cement Data'!V$290,0)</f>
        <v>0</v>
      </c>
      <c r="X61" s="47">
        <f>IF(AND('Cement Data'!$B$14&gt;=$A61,'Cement Data'!$B$14&lt;$B61),'Cement Data'!W$290,0)</f>
        <v>0</v>
      </c>
      <c r="Y61" s="47">
        <f>IF(AND('Cement Data'!$B$14&gt;=$A61,'Cement Data'!$B$14&lt;$B61),'Cement Data'!X$290,0)</f>
        <v>0</v>
      </c>
      <c r="Z61" s="47">
        <f>IF(AND('Cement Data'!$B$14&gt;=$A61,'Cement Data'!$B$14&lt;$B61),'Cement Data'!Y$290,0)</f>
        <v>0</v>
      </c>
      <c r="AA61" s="47">
        <f>IF(AND('Cement Data'!$B$14&gt;=$A61,'Cement Data'!$B$14&lt;$B61),'Cement Data'!Z$290,0)</f>
        <v>0</v>
      </c>
      <c r="AB61" s="47">
        <f>IF(AND('Cement Data'!$B$14&gt;=$A61,'Cement Data'!$B$14&lt;$B61),'Cement Data'!AA$290,0)</f>
        <v>0</v>
      </c>
      <c r="AC61" s="47">
        <f>IF(AND('Cement Data'!$B$14&gt;=$A61,'Cement Data'!$B$14&lt;$B61),'Cement Data'!AB$290,0)</f>
        <v>0</v>
      </c>
      <c r="AD61" s="47">
        <f>IF(AND('Cement Data'!$B$14&gt;=$A61,'Cement Data'!$B$14&lt;$B61),'Cement Data'!AC$290,0)</f>
        <v>0</v>
      </c>
      <c r="AE61" s="47">
        <f>IF(AND('Cement Data'!$B$14&gt;=$A61,'Cement Data'!$B$14&lt;$B61),'Cement Data'!AD$290,0)</f>
        <v>0</v>
      </c>
      <c r="AF61" s="47">
        <f>IF(AND('Cement Data'!$B$14&gt;=$A61,'Cement Data'!$B$14&lt;$B61),'Cement Data'!AE$290,0)</f>
        <v>0</v>
      </c>
      <c r="AG61" s="47">
        <f>IF(AND('Cement Data'!$B$14&gt;=$A61,'Cement Data'!$B$14&lt;$B61),'Cement Data'!AF$290,0)</f>
        <v>0</v>
      </c>
      <c r="AH61" s="47">
        <f>IF(AND('Cement Data'!$B$14&gt;=$A61,'Cement Data'!$B$14&lt;$B61),'Cement Data'!AG$290,0)</f>
        <v>0</v>
      </c>
      <c r="AI61" s="47">
        <f>IF(AND('Cement Data'!$B$14&gt;=$A61,'Cement Data'!$B$14&lt;$B61),'Cement Data'!AH$290,0)</f>
        <v>0</v>
      </c>
      <c r="AJ61" s="47">
        <f>IF(AND('Cement Data'!$B$14&gt;=$A61,'Cement Data'!$B$14&lt;$B61),'Cement Data'!AI$290,0)</f>
        <v>0</v>
      </c>
      <c r="AK61" s="47">
        <f>IF(AND('Cement Data'!$B$14&gt;=$A61,'Cement Data'!$B$14&lt;$B61),'Cement Data'!AJ$290,0)</f>
        <v>0</v>
      </c>
      <c r="AL61" s="47">
        <f>IF(AND('Cement Data'!$B$14&gt;=$A61,'Cement Data'!$B$14&lt;$B61),'Cement Data'!AK$290,0)</f>
        <v>0</v>
      </c>
    </row>
    <row r="62" spans="1:38" x14ac:dyDescent="0.45">
      <c r="A62" s="12">
        <f t="shared" si="1"/>
        <v>950</v>
      </c>
      <c r="B62" s="11">
        <f t="shared" si="0"/>
        <v>1000</v>
      </c>
      <c r="C62" s="47">
        <f>IF(AND('Cement Data'!$B$14&gt;=$A62,'Cement Data'!$B$14&lt;$B62),'Cement Data'!B$290,0)</f>
        <v>0</v>
      </c>
      <c r="D62" s="47">
        <f>IF(AND('Cement Data'!$B$14&gt;=$A62,'Cement Data'!$B$14&lt;$B62),'Cement Data'!C$290,0)</f>
        <v>0</v>
      </c>
      <c r="E62" s="47">
        <f>IF(AND('Cement Data'!$B$14&gt;=$A62,'Cement Data'!$B$14&lt;$B62),'Cement Data'!D$290,0)</f>
        <v>0</v>
      </c>
      <c r="F62" s="47">
        <f>IF(AND('Cement Data'!$B$14&gt;=$A62,'Cement Data'!$B$14&lt;$B62),'Cement Data'!E$290,0)</f>
        <v>0</v>
      </c>
      <c r="G62" s="47">
        <f>IF(AND('Cement Data'!$B$14&gt;=$A62,'Cement Data'!$B$14&lt;$B62),'Cement Data'!F$290,0)</f>
        <v>0</v>
      </c>
      <c r="H62" s="47">
        <f>IF(AND('Cement Data'!$B$14&gt;=$A62,'Cement Data'!$B$14&lt;$B62),'Cement Data'!G$290,0)</f>
        <v>0</v>
      </c>
      <c r="I62" s="47">
        <f>IF(AND('Cement Data'!$B$14&gt;=$A62,'Cement Data'!$B$14&lt;$B62),'Cement Data'!H$290,0)</f>
        <v>0</v>
      </c>
      <c r="J62" s="47">
        <f>IF(AND('Cement Data'!$B$14&gt;=$A62,'Cement Data'!$B$14&lt;$B62),'Cement Data'!I$290,0)</f>
        <v>0</v>
      </c>
      <c r="K62" s="47">
        <f>IF(AND('Cement Data'!$B$14&gt;=$A62,'Cement Data'!$B$14&lt;$B62),'Cement Data'!J$290,0)</f>
        <v>0</v>
      </c>
      <c r="L62" s="47">
        <f>IF(AND('Cement Data'!$B$14&gt;=$A62,'Cement Data'!$B$14&lt;$B62),'Cement Data'!K$290,0)</f>
        <v>0</v>
      </c>
      <c r="M62" s="47">
        <f>IF(AND('Cement Data'!$B$14&gt;=$A62,'Cement Data'!$B$14&lt;$B62),'Cement Data'!L$290,0)</f>
        <v>0</v>
      </c>
      <c r="N62" s="47">
        <f>IF(AND('Cement Data'!$B$14&gt;=$A62,'Cement Data'!$B$14&lt;$B62),'Cement Data'!M$290,0)</f>
        <v>0</v>
      </c>
      <c r="O62" s="47">
        <f>IF(AND('Cement Data'!$B$14&gt;=$A62,'Cement Data'!$B$14&lt;$B62),'Cement Data'!N$290,0)</f>
        <v>0</v>
      </c>
      <c r="P62" s="47">
        <f>IF(AND('Cement Data'!$B$14&gt;=$A62,'Cement Data'!$B$14&lt;$B62),'Cement Data'!O$290,0)</f>
        <v>0</v>
      </c>
      <c r="Q62" s="47">
        <f>IF(AND('Cement Data'!$B$14&gt;=$A62,'Cement Data'!$B$14&lt;$B62),'Cement Data'!P$290,0)</f>
        <v>0</v>
      </c>
      <c r="R62" s="47">
        <f>IF(AND('Cement Data'!$B$14&gt;=$A62,'Cement Data'!$B$14&lt;$B62),'Cement Data'!Q$290,0)</f>
        <v>0</v>
      </c>
      <c r="S62" s="47">
        <f>IF(AND('Cement Data'!$B$14&gt;=$A62,'Cement Data'!$B$14&lt;$B62),'Cement Data'!R$290,0)</f>
        <v>0</v>
      </c>
      <c r="T62" s="47">
        <f>IF(AND('Cement Data'!$B$14&gt;=$A62,'Cement Data'!$B$14&lt;$B62),'Cement Data'!S$290,0)</f>
        <v>0</v>
      </c>
      <c r="U62" s="47">
        <f>IF(AND('Cement Data'!$B$14&gt;=$A62,'Cement Data'!$B$14&lt;$B62),'Cement Data'!T$290,0)</f>
        <v>0</v>
      </c>
      <c r="V62" s="47">
        <f>IF(AND('Cement Data'!$B$14&gt;=$A62,'Cement Data'!$B$14&lt;$B62),'Cement Data'!U$290,0)</f>
        <v>0</v>
      </c>
      <c r="W62" s="47">
        <f>IF(AND('Cement Data'!$B$14&gt;=$A62,'Cement Data'!$B$14&lt;$B62),'Cement Data'!V$290,0)</f>
        <v>0</v>
      </c>
      <c r="X62" s="47">
        <f>IF(AND('Cement Data'!$B$14&gt;=$A62,'Cement Data'!$B$14&lt;$B62),'Cement Data'!W$290,0)</f>
        <v>0</v>
      </c>
      <c r="Y62" s="47">
        <f>IF(AND('Cement Data'!$B$14&gt;=$A62,'Cement Data'!$B$14&lt;$B62),'Cement Data'!X$290,0)</f>
        <v>0</v>
      </c>
      <c r="Z62" s="47">
        <f>IF(AND('Cement Data'!$B$14&gt;=$A62,'Cement Data'!$B$14&lt;$B62),'Cement Data'!Y$290,0)</f>
        <v>0</v>
      </c>
      <c r="AA62" s="47">
        <f>IF(AND('Cement Data'!$B$14&gt;=$A62,'Cement Data'!$B$14&lt;$B62),'Cement Data'!Z$290,0)</f>
        <v>0</v>
      </c>
      <c r="AB62" s="47">
        <f>IF(AND('Cement Data'!$B$14&gt;=$A62,'Cement Data'!$B$14&lt;$B62),'Cement Data'!AA$290,0)</f>
        <v>0</v>
      </c>
      <c r="AC62" s="47">
        <f>IF(AND('Cement Data'!$B$14&gt;=$A62,'Cement Data'!$B$14&lt;$B62),'Cement Data'!AB$290,0)</f>
        <v>0</v>
      </c>
      <c r="AD62" s="47">
        <f>IF(AND('Cement Data'!$B$14&gt;=$A62,'Cement Data'!$B$14&lt;$B62),'Cement Data'!AC$290,0)</f>
        <v>0</v>
      </c>
      <c r="AE62" s="47">
        <f>IF(AND('Cement Data'!$B$14&gt;=$A62,'Cement Data'!$B$14&lt;$B62),'Cement Data'!AD$290,0)</f>
        <v>0</v>
      </c>
      <c r="AF62" s="47">
        <f>IF(AND('Cement Data'!$B$14&gt;=$A62,'Cement Data'!$B$14&lt;$B62),'Cement Data'!AE$290,0)</f>
        <v>0</v>
      </c>
      <c r="AG62" s="47">
        <f>IF(AND('Cement Data'!$B$14&gt;=$A62,'Cement Data'!$B$14&lt;$B62),'Cement Data'!AF$290,0)</f>
        <v>0</v>
      </c>
      <c r="AH62" s="47">
        <f>IF(AND('Cement Data'!$B$14&gt;=$A62,'Cement Data'!$B$14&lt;$B62),'Cement Data'!AG$290,0)</f>
        <v>0</v>
      </c>
      <c r="AI62" s="47">
        <f>IF(AND('Cement Data'!$B$14&gt;=$A62,'Cement Data'!$B$14&lt;$B62),'Cement Data'!AH$290,0)</f>
        <v>0</v>
      </c>
      <c r="AJ62" s="47">
        <f>IF(AND('Cement Data'!$B$14&gt;=$A62,'Cement Data'!$B$14&lt;$B62),'Cement Data'!AI$290,0)</f>
        <v>0</v>
      </c>
      <c r="AK62" s="47">
        <f>IF(AND('Cement Data'!$B$14&gt;=$A62,'Cement Data'!$B$14&lt;$B62),'Cement Data'!AJ$290,0)</f>
        <v>0</v>
      </c>
      <c r="AL62" s="47">
        <f>IF(AND('Cement Data'!$B$14&gt;=$A62,'Cement Data'!$B$14&lt;$B62),'Cement Data'!AK$290,0)</f>
        <v>0</v>
      </c>
    </row>
    <row r="63" spans="1:38" x14ac:dyDescent="0.45">
      <c r="A63" s="12">
        <f t="shared" si="1"/>
        <v>1000</v>
      </c>
      <c r="B63" s="11">
        <f t="shared" si="0"/>
        <v>1050</v>
      </c>
      <c r="C63" s="47">
        <f>IF(AND('Cement Data'!$B$14&gt;=$A63,'Cement Data'!$B$14&lt;$B63),'Cement Data'!B$290,0)</f>
        <v>0</v>
      </c>
      <c r="D63" s="47">
        <f>IF(AND('Cement Data'!$B$14&gt;=$A63,'Cement Data'!$B$14&lt;$B63),'Cement Data'!C$290,0)</f>
        <v>0</v>
      </c>
      <c r="E63" s="47">
        <f>IF(AND('Cement Data'!$B$14&gt;=$A63,'Cement Data'!$B$14&lt;$B63),'Cement Data'!D$290,0)</f>
        <v>0</v>
      </c>
      <c r="F63" s="47">
        <f>IF(AND('Cement Data'!$B$14&gt;=$A63,'Cement Data'!$B$14&lt;$B63),'Cement Data'!E$290,0)</f>
        <v>0</v>
      </c>
      <c r="G63" s="47">
        <f>IF(AND('Cement Data'!$B$14&gt;=$A63,'Cement Data'!$B$14&lt;$B63),'Cement Data'!F$290,0)</f>
        <v>0</v>
      </c>
      <c r="H63" s="47">
        <f>IF(AND('Cement Data'!$B$14&gt;=$A63,'Cement Data'!$B$14&lt;$B63),'Cement Data'!G$290,0)</f>
        <v>0</v>
      </c>
      <c r="I63" s="47">
        <f>IF(AND('Cement Data'!$B$14&gt;=$A63,'Cement Data'!$B$14&lt;$B63),'Cement Data'!H$290,0)</f>
        <v>0</v>
      </c>
      <c r="J63" s="47">
        <f>IF(AND('Cement Data'!$B$14&gt;=$A63,'Cement Data'!$B$14&lt;$B63),'Cement Data'!I$290,0)</f>
        <v>0</v>
      </c>
      <c r="K63" s="47">
        <f>IF(AND('Cement Data'!$B$14&gt;=$A63,'Cement Data'!$B$14&lt;$B63),'Cement Data'!J$290,0)</f>
        <v>0</v>
      </c>
      <c r="L63" s="47">
        <f>IF(AND('Cement Data'!$B$14&gt;=$A63,'Cement Data'!$B$14&lt;$B63),'Cement Data'!K$290,0)</f>
        <v>0</v>
      </c>
      <c r="M63" s="47">
        <f>IF(AND('Cement Data'!$B$14&gt;=$A63,'Cement Data'!$B$14&lt;$B63),'Cement Data'!L$290,0)</f>
        <v>0</v>
      </c>
      <c r="N63" s="47">
        <f>IF(AND('Cement Data'!$B$14&gt;=$A63,'Cement Data'!$B$14&lt;$B63),'Cement Data'!M$290,0)</f>
        <v>0</v>
      </c>
      <c r="O63" s="47">
        <f>IF(AND('Cement Data'!$B$14&gt;=$A63,'Cement Data'!$B$14&lt;$B63),'Cement Data'!N$290,0)</f>
        <v>0</v>
      </c>
      <c r="P63" s="47">
        <f>IF(AND('Cement Data'!$B$14&gt;=$A63,'Cement Data'!$B$14&lt;$B63),'Cement Data'!O$290,0)</f>
        <v>0</v>
      </c>
      <c r="Q63" s="47">
        <f>IF(AND('Cement Data'!$B$14&gt;=$A63,'Cement Data'!$B$14&lt;$B63),'Cement Data'!P$290,0)</f>
        <v>0</v>
      </c>
      <c r="R63" s="47">
        <f>IF(AND('Cement Data'!$B$14&gt;=$A63,'Cement Data'!$B$14&lt;$B63),'Cement Data'!Q$290,0)</f>
        <v>0</v>
      </c>
      <c r="S63" s="47">
        <f>IF(AND('Cement Data'!$B$14&gt;=$A63,'Cement Data'!$B$14&lt;$B63),'Cement Data'!R$290,0)</f>
        <v>0</v>
      </c>
      <c r="T63" s="47">
        <f>IF(AND('Cement Data'!$B$14&gt;=$A63,'Cement Data'!$B$14&lt;$B63),'Cement Data'!S$290,0)</f>
        <v>0</v>
      </c>
      <c r="U63" s="47">
        <f>IF(AND('Cement Data'!$B$14&gt;=$A63,'Cement Data'!$B$14&lt;$B63),'Cement Data'!T$290,0)</f>
        <v>0</v>
      </c>
      <c r="V63" s="47">
        <f>IF(AND('Cement Data'!$B$14&gt;=$A63,'Cement Data'!$B$14&lt;$B63),'Cement Data'!U$290,0)</f>
        <v>0</v>
      </c>
      <c r="W63" s="47">
        <f>IF(AND('Cement Data'!$B$14&gt;=$A63,'Cement Data'!$B$14&lt;$B63),'Cement Data'!V$290,0)</f>
        <v>0</v>
      </c>
      <c r="X63" s="47">
        <f>IF(AND('Cement Data'!$B$14&gt;=$A63,'Cement Data'!$B$14&lt;$B63),'Cement Data'!W$290,0)</f>
        <v>0</v>
      </c>
      <c r="Y63" s="47">
        <f>IF(AND('Cement Data'!$B$14&gt;=$A63,'Cement Data'!$B$14&lt;$B63),'Cement Data'!X$290,0)</f>
        <v>0</v>
      </c>
      <c r="Z63" s="47">
        <f>IF(AND('Cement Data'!$B$14&gt;=$A63,'Cement Data'!$B$14&lt;$B63),'Cement Data'!Y$290,0)</f>
        <v>0</v>
      </c>
      <c r="AA63" s="47">
        <f>IF(AND('Cement Data'!$B$14&gt;=$A63,'Cement Data'!$B$14&lt;$B63),'Cement Data'!Z$290,0)</f>
        <v>0</v>
      </c>
      <c r="AB63" s="47">
        <f>IF(AND('Cement Data'!$B$14&gt;=$A63,'Cement Data'!$B$14&lt;$B63),'Cement Data'!AA$290,0)</f>
        <v>0</v>
      </c>
      <c r="AC63" s="47">
        <f>IF(AND('Cement Data'!$B$14&gt;=$A63,'Cement Data'!$B$14&lt;$B63),'Cement Data'!AB$290,0)</f>
        <v>0</v>
      </c>
      <c r="AD63" s="47">
        <f>IF(AND('Cement Data'!$B$14&gt;=$A63,'Cement Data'!$B$14&lt;$B63),'Cement Data'!AC$290,0)</f>
        <v>0</v>
      </c>
      <c r="AE63" s="47">
        <f>IF(AND('Cement Data'!$B$14&gt;=$A63,'Cement Data'!$B$14&lt;$B63),'Cement Data'!AD$290,0)</f>
        <v>0</v>
      </c>
      <c r="AF63" s="47">
        <f>IF(AND('Cement Data'!$B$14&gt;=$A63,'Cement Data'!$B$14&lt;$B63),'Cement Data'!AE$290,0)</f>
        <v>0</v>
      </c>
      <c r="AG63" s="47">
        <f>IF(AND('Cement Data'!$B$14&gt;=$A63,'Cement Data'!$B$14&lt;$B63),'Cement Data'!AF$290,0)</f>
        <v>0</v>
      </c>
      <c r="AH63" s="47">
        <f>IF(AND('Cement Data'!$B$14&gt;=$A63,'Cement Data'!$B$14&lt;$B63),'Cement Data'!AG$290,0)</f>
        <v>0</v>
      </c>
      <c r="AI63" s="47">
        <f>IF(AND('Cement Data'!$B$14&gt;=$A63,'Cement Data'!$B$14&lt;$B63),'Cement Data'!AH$290,0)</f>
        <v>0</v>
      </c>
      <c r="AJ63" s="47">
        <f>IF(AND('Cement Data'!$B$14&gt;=$A63,'Cement Data'!$B$14&lt;$B63),'Cement Data'!AI$290,0)</f>
        <v>0</v>
      </c>
      <c r="AK63" s="47">
        <f>IF(AND('Cement Data'!$B$14&gt;=$A63,'Cement Data'!$B$14&lt;$B63),'Cement Data'!AJ$290,0)</f>
        <v>0</v>
      </c>
      <c r="AL63" s="47">
        <f>IF(AND('Cement Data'!$B$14&gt;=$A63,'Cement Data'!$B$14&lt;$B63),'Cement Data'!AK$290,0)</f>
        <v>0</v>
      </c>
    </row>
    <row r="64" spans="1:38" x14ac:dyDescent="0.45">
      <c r="A64" s="12">
        <f t="shared" si="1"/>
        <v>1050</v>
      </c>
      <c r="B64" s="11">
        <f t="shared" si="0"/>
        <v>1100</v>
      </c>
      <c r="C64" s="47">
        <f>IF(AND('Cement Data'!$B$14&gt;=$A64,'Cement Data'!$B$14&lt;$B64),'Cement Data'!B$290,0)</f>
        <v>0</v>
      </c>
      <c r="D64" s="47">
        <f>IF(AND('Cement Data'!$B$14&gt;=$A64,'Cement Data'!$B$14&lt;$B64),'Cement Data'!C$290,0)</f>
        <v>0</v>
      </c>
      <c r="E64" s="47">
        <f>IF(AND('Cement Data'!$B$14&gt;=$A64,'Cement Data'!$B$14&lt;$B64),'Cement Data'!D$290,0)</f>
        <v>0</v>
      </c>
      <c r="F64" s="47">
        <f>IF(AND('Cement Data'!$B$14&gt;=$A64,'Cement Data'!$B$14&lt;$B64),'Cement Data'!E$290,0)</f>
        <v>0</v>
      </c>
      <c r="G64" s="47">
        <f>IF(AND('Cement Data'!$B$14&gt;=$A64,'Cement Data'!$B$14&lt;$B64),'Cement Data'!F$290,0)</f>
        <v>0</v>
      </c>
      <c r="H64" s="47">
        <f>IF(AND('Cement Data'!$B$14&gt;=$A64,'Cement Data'!$B$14&lt;$B64),'Cement Data'!G$290,0)</f>
        <v>0</v>
      </c>
      <c r="I64" s="47">
        <f>IF(AND('Cement Data'!$B$14&gt;=$A64,'Cement Data'!$B$14&lt;$B64),'Cement Data'!H$290,0)</f>
        <v>0</v>
      </c>
      <c r="J64" s="47">
        <f>IF(AND('Cement Data'!$B$14&gt;=$A64,'Cement Data'!$B$14&lt;$B64),'Cement Data'!I$290,0)</f>
        <v>0</v>
      </c>
      <c r="K64" s="47">
        <f>IF(AND('Cement Data'!$B$14&gt;=$A64,'Cement Data'!$B$14&lt;$B64),'Cement Data'!J$290,0)</f>
        <v>0</v>
      </c>
      <c r="L64" s="47">
        <f>IF(AND('Cement Data'!$B$14&gt;=$A64,'Cement Data'!$B$14&lt;$B64),'Cement Data'!K$290,0)</f>
        <v>0</v>
      </c>
      <c r="M64" s="47">
        <f>IF(AND('Cement Data'!$B$14&gt;=$A64,'Cement Data'!$B$14&lt;$B64),'Cement Data'!L$290,0)</f>
        <v>0</v>
      </c>
      <c r="N64" s="47">
        <f>IF(AND('Cement Data'!$B$14&gt;=$A64,'Cement Data'!$B$14&lt;$B64),'Cement Data'!M$290,0)</f>
        <v>0</v>
      </c>
      <c r="O64" s="47">
        <f>IF(AND('Cement Data'!$B$14&gt;=$A64,'Cement Data'!$B$14&lt;$B64),'Cement Data'!N$290,0)</f>
        <v>0</v>
      </c>
      <c r="P64" s="47">
        <f>IF(AND('Cement Data'!$B$14&gt;=$A64,'Cement Data'!$B$14&lt;$B64),'Cement Data'!O$290,0)</f>
        <v>0</v>
      </c>
      <c r="Q64" s="47">
        <f>IF(AND('Cement Data'!$B$14&gt;=$A64,'Cement Data'!$B$14&lt;$B64),'Cement Data'!P$290,0)</f>
        <v>0</v>
      </c>
      <c r="R64" s="47">
        <f>IF(AND('Cement Data'!$B$14&gt;=$A64,'Cement Data'!$B$14&lt;$B64),'Cement Data'!Q$290,0)</f>
        <v>0</v>
      </c>
      <c r="S64" s="47">
        <f>IF(AND('Cement Data'!$B$14&gt;=$A64,'Cement Data'!$B$14&lt;$B64),'Cement Data'!R$290,0)</f>
        <v>0</v>
      </c>
      <c r="T64" s="47">
        <f>IF(AND('Cement Data'!$B$14&gt;=$A64,'Cement Data'!$B$14&lt;$B64),'Cement Data'!S$290,0)</f>
        <v>0</v>
      </c>
      <c r="U64" s="47">
        <f>IF(AND('Cement Data'!$B$14&gt;=$A64,'Cement Data'!$B$14&lt;$B64),'Cement Data'!T$290,0)</f>
        <v>0</v>
      </c>
      <c r="V64" s="47">
        <f>IF(AND('Cement Data'!$B$14&gt;=$A64,'Cement Data'!$B$14&lt;$B64),'Cement Data'!U$290,0)</f>
        <v>0</v>
      </c>
      <c r="W64" s="47">
        <f>IF(AND('Cement Data'!$B$14&gt;=$A64,'Cement Data'!$B$14&lt;$B64),'Cement Data'!V$290,0)</f>
        <v>0</v>
      </c>
      <c r="X64" s="47">
        <f>IF(AND('Cement Data'!$B$14&gt;=$A64,'Cement Data'!$B$14&lt;$B64),'Cement Data'!W$290,0)</f>
        <v>0</v>
      </c>
      <c r="Y64" s="47">
        <f>IF(AND('Cement Data'!$B$14&gt;=$A64,'Cement Data'!$B$14&lt;$B64),'Cement Data'!X$290,0)</f>
        <v>0</v>
      </c>
      <c r="Z64" s="47">
        <f>IF(AND('Cement Data'!$B$14&gt;=$A64,'Cement Data'!$B$14&lt;$B64),'Cement Data'!Y$290,0)</f>
        <v>0</v>
      </c>
      <c r="AA64" s="47">
        <f>IF(AND('Cement Data'!$B$14&gt;=$A64,'Cement Data'!$B$14&lt;$B64),'Cement Data'!Z$290,0)</f>
        <v>0</v>
      </c>
      <c r="AB64" s="47">
        <f>IF(AND('Cement Data'!$B$14&gt;=$A64,'Cement Data'!$B$14&lt;$B64),'Cement Data'!AA$290,0)</f>
        <v>0</v>
      </c>
      <c r="AC64" s="47">
        <f>IF(AND('Cement Data'!$B$14&gt;=$A64,'Cement Data'!$B$14&lt;$B64),'Cement Data'!AB$290,0)</f>
        <v>0</v>
      </c>
      <c r="AD64" s="47">
        <f>IF(AND('Cement Data'!$B$14&gt;=$A64,'Cement Data'!$B$14&lt;$B64),'Cement Data'!AC$290,0)</f>
        <v>0</v>
      </c>
      <c r="AE64" s="47">
        <f>IF(AND('Cement Data'!$B$14&gt;=$A64,'Cement Data'!$B$14&lt;$B64),'Cement Data'!AD$290,0)</f>
        <v>0</v>
      </c>
      <c r="AF64" s="47">
        <f>IF(AND('Cement Data'!$B$14&gt;=$A64,'Cement Data'!$B$14&lt;$B64),'Cement Data'!AE$290,0)</f>
        <v>0</v>
      </c>
      <c r="AG64" s="47">
        <f>IF(AND('Cement Data'!$B$14&gt;=$A64,'Cement Data'!$B$14&lt;$B64),'Cement Data'!AF$290,0)</f>
        <v>0</v>
      </c>
      <c r="AH64" s="47">
        <f>IF(AND('Cement Data'!$B$14&gt;=$A64,'Cement Data'!$B$14&lt;$B64),'Cement Data'!AG$290,0)</f>
        <v>0</v>
      </c>
      <c r="AI64" s="47">
        <f>IF(AND('Cement Data'!$B$14&gt;=$A64,'Cement Data'!$B$14&lt;$B64),'Cement Data'!AH$290,0)</f>
        <v>0</v>
      </c>
      <c r="AJ64" s="47">
        <f>IF(AND('Cement Data'!$B$14&gt;=$A64,'Cement Data'!$B$14&lt;$B64),'Cement Data'!AI$290,0)</f>
        <v>0</v>
      </c>
      <c r="AK64" s="47">
        <f>IF(AND('Cement Data'!$B$14&gt;=$A64,'Cement Data'!$B$14&lt;$B64),'Cement Data'!AJ$290,0)</f>
        <v>0</v>
      </c>
      <c r="AL64" s="47">
        <f>IF(AND('Cement Data'!$B$14&gt;=$A64,'Cement Data'!$B$14&lt;$B64),'Cement Data'!AK$290,0)</f>
        <v>0</v>
      </c>
    </row>
    <row r="65" spans="1:38" x14ac:dyDescent="0.45">
      <c r="A65" s="12">
        <f t="shared" si="1"/>
        <v>1100</v>
      </c>
      <c r="B65" s="11">
        <f t="shared" si="0"/>
        <v>1150</v>
      </c>
      <c r="C65" s="47">
        <f>IF(AND('Cement Data'!$B$14&gt;=$A65,'Cement Data'!$B$14&lt;$B65),'Cement Data'!B$290,0)</f>
        <v>0</v>
      </c>
      <c r="D65" s="47">
        <f>IF(AND('Cement Data'!$B$14&gt;=$A65,'Cement Data'!$B$14&lt;$B65),'Cement Data'!C$290,0)</f>
        <v>0</v>
      </c>
      <c r="E65" s="47">
        <f>IF(AND('Cement Data'!$B$14&gt;=$A65,'Cement Data'!$B$14&lt;$B65),'Cement Data'!D$290,0)</f>
        <v>0</v>
      </c>
      <c r="F65" s="47">
        <f>IF(AND('Cement Data'!$B$14&gt;=$A65,'Cement Data'!$B$14&lt;$B65),'Cement Data'!E$290,0)</f>
        <v>0</v>
      </c>
      <c r="G65" s="47">
        <f>IF(AND('Cement Data'!$B$14&gt;=$A65,'Cement Data'!$B$14&lt;$B65),'Cement Data'!F$290,0)</f>
        <v>0</v>
      </c>
      <c r="H65" s="47">
        <f>IF(AND('Cement Data'!$B$14&gt;=$A65,'Cement Data'!$B$14&lt;$B65),'Cement Data'!G$290,0)</f>
        <v>0</v>
      </c>
      <c r="I65" s="47">
        <f>IF(AND('Cement Data'!$B$14&gt;=$A65,'Cement Data'!$B$14&lt;$B65),'Cement Data'!H$290,0)</f>
        <v>0</v>
      </c>
      <c r="J65" s="47">
        <f>IF(AND('Cement Data'!$B$14&gt;=$A65,'Cement Data'!$B$14&lt;$B65),'Cement Data'!I$290,0)</f>
        <v>0</v>
      </c>
      <c r="K65" s="47">
        <f>IF(AND('Cement Data'!$B$14&gt;=$A65,'Cement Data'!$B$14&lt;$B65),'Cement Data'!J$290,0)</f>
        <v>0</v>
      </c>
      <c r="L65" s="47">
        <f>IF(AND('Cement Data'!$B$14&gt;=$A65,'Cement Data'!$B$14&lt;$B65),'Cement Data'!K$290,0)</f>
        <v>0</v>
      </c>
      <c r="M65" s="47">
        <f>IF(AND('Cement Data'!$B$14&gt;=$A65,'Cement Data'!$B$14&lt;$B65),'Cement Data'!L$290,0)</f>
        <v>0</v>
      </c>
      <c r="N65" s="47">
        <f>IF(AND('Cement Data'!$B$14&gt;=$A65,'Cement Data'!$B$14&lt;$B65),'Cement Data'!M$290,0)</f>
        <v>0</v>
      </c>
      <c r="O65" s="47">
        <f>IF(AND('Cement Data'!$B$14&gt;=$A65,'Cement Data'!$B$14&lt;$B65),'Cement Data'!N$290,0)</f>
        <v>0</v>
      </c>
      <c r="P65" s="47">
        <f>IF(AND('Cement Data'!$B$14&gt;=$A65,'Cement Data'!$B$14&lt;$B65),'Cement Data'!O$290,0)</f>
        <v>0</v>
      </c>
      <c r="Q65" s="47">
        <f>IF(AND('Cement Data'!$B$14&gt;=$A65,'Cement Data'!$B$14&lt;$B65),'Cement Data'!P$290,0)</f>
        <v>0</v>
      </c>
      <c r="R65" s="47">
        <f>IF(AND('Cement Data'!$B$14&gt;=$A65,'Cement Data'!$B$14&lt;$B65),'Cement Data'!Q$290,0)</f>
        <v>0</v>
      </c>
      <c r="S65" s="47">
        <f>IF(AND('Cement Data'!$B$14&gt;=$A65,'Cement Data'!$B$14&lt;$B65),'Cement Data'!R$290,0)</f>
        <v>0</v>
      </c>
      <c r="T65" s="47">
        <f>IF(AND('Cement Data'!$B$14&gt;=$A65,'Cement Data'!$B$14&lt;$B65),'Cement Data'!S$290,0)</f>
        <v>0</v>
      </c>
      <c r="U65" s="47">
        <f>IF(AND('Cement Data'!$B$14&gt;=$A65,'Cement Data'!$B$14&lt;$B65),'Cement Data'!T$290,0)</f>
        <v>0</v>
      </c>
      <c r="V65" s="47">
        <f>IF(AND('Cement Data'!$B$14&gt;=$A65,'Cement Data'!$B$14&lt;$B65),'Cement Data'!U$290,0)</f>
        <v>0</v>
      </c>
      <c r="W65" s="47">
        <f>IF(AND('Cement Data'!$B$14&gt;=$A65,'Cement Data'!$B$14&lt;$B65),'Cement Data'!V$290,0)</f>
        <v>0</v>
      </c>
      <c r="X65" s="47">
        <f>IF(AND('Cement Data'!$B$14&gt;=$A65,'Cement Data'!$B$14&lt;$B65),'Cement Data'!W$290,0)</f>
        <v>0</v>
      </c>
      <c r="Y65" s="47">
        <f>IF(AND('Cement Data'!$B$14&gt;=$A65,'Cement Data'!$B$14&lt;$B65),'Cement Data'!X$290,0)</f>
        <v>0</v>
      </c>
      <c r="Z65" s="47">
        <f>IF(AND('Cement Data'!$B$14&gt;=$A65,'Cement Data'!$B$14&lt;$B65),'Cement Data'!Y$290,0)</f>
        <v>0</v>
      </c>
      <c r="AA65" s="47">
        <f>IF(AND('Cement Data'!$B$14&gt;=$A65,'Cement Data'!$B$14&lt;$B65),'Cement Data'!Z$290,0)</f>
        <v>0</v>
      </c>
      <c r="AB65" s="47">
        <f>IF(AND('Cement Data'!$B$14&gt;=$A65,'Cement Data'!$B$14&lt;$B65),'Cement Data'!AA$290,0)</f>
        <v>0</v>
      </c>
      <c r="AC65" s="47">
        <f>IF(AND('Cement Data'!$B$14&gt;=$A65,'Cement Data'!$B$14&lt;$B65),'Cement Data'!AB$290,0)</f>
        <v>0</v>
      </c>
      <c r="AD65" s="47">
        <f>IF(AND('Cement Data'!$B$14&gt;=$A65,'Cement Data'!$B$14&lt;$B65),'Cement Data'!AC$290,0)</f>
        <v>0</v>
      </c>
      <c r="AE65" s="47">
        <f>IF(AND('Cement Data'!$B$14&gt;=$A65,'Cement Data'!$B$14&lt;$B65),'Cement Data'!AD$290,0)</f>
        <v>0</v>
      </c>
      <c r="AF65" s="47">
        <f>IF(AND('Cement Data'!$B$14&gt;=$A65,'Cement Data'!$B$14&lt;$B65),'Cement Data'!AE$290,0)</f>
        <v>0</v>
      </c>
      <c r="AG65" s="47">
        <f>IF(AND('Cement Data'!$B$14&gt;=$A65,'Cement Data'!$B$14&lt;$B65),'Cement Data'!AF$290,0)</f>
        <v>0</v>
      </c>
      <c r="AH65" s="47">
        <f>IF(AND('Cement Data'!$B$14&gt;=$A65,'Cement Data'!$B$14&lt;$B65),'Cement Data'!AG$290,0)</f>
        <v>0</v>
      </c>
      <c r="AI65" s="47">
        <f>IF(AND('Cement Data'!$B$14&gt;=$A65,'Cement Data'!$B$14&lt;$B65),'Cement Data'!AH$290,0)</f>
        <v>0</v>
      </c>
      <c r="AJ65" s="47">
        <f>IF(AND('Cement Data'!$B$14&gt;=$A65,'Cement Data'!$B$14&lt;$B65),'Cement Data'!AI$290,0)</f>
        <v>0</v>
      </c>
      <c r="AK65" s="47">
        <f>IF(AND('Cement Data'!$B$14&gt;=$A65,'Cement Data'!$B$14&lt;$B65),'Cement Data'!AJ$290,0)</f>
        <v>0</v>
      </c>
      <c r="AL65" s="47">
        <f>IF(AND('Cement Data'!$B$14&gt;=$A65,'Cement Data'!$B$14&lt;$B65),'Cement Data'!AK$290,0)</f>
        <v>0</v>
      </c>
    </row>
    <row r="66" spans="1:38" x14ac:dyDescent="0.45">
      <c r="A66" s="12">
        <f t="shared" si="1"/>
        <v>1150</v>
      </c>
      <c r="B66" s="11">
        <f t="shared" si="0"/>
        <v>1200</v>
      </c>
      <c r="C66" s="47">
        <f>IF(AND('Cement Data'!$B$14&gt;=$A66,'Cement Data'!$B$14&lt;$B66),'Cement Data'!B$290,0)</f>
        <v>0</v>
      </c>
      <c r="D66" s="47">
        <f>IF(AND('Cement Data'!$B$14&gt;=$A66,'Cement Data'!$B$14&lt;$B66),'Cement Data'!C$290,0)</f>
        <v>0</v>
      </c>
      <c r="E66" s="47">
        <f>IF(AND('Cement Data'!$B$14&gt;=$A66,'Cement Data'!$B$14&lt;$B66),'Cement Data'!D$290,0)</f>
        <v>0</v>
      </c>
      <c r="F66" s="47">
        <f>IF(AND('Cement Data'!$B$14&gt;=$A66,'Cement Data'!$B$14&lt;$B66),'Cement Data'!E$290,0)</f>
        <v>0</v>
      </c>
      <c r="G66" s="47">
        <f>IF(AND('Cement Data'!$B$14&gt;=$A66,'Cement Data'!$B$14&lt;$B66),'Cement Data'!F$290,0)</f>
        <v>0</v>
      </c>
      <c r="H66" s="47">
        <f>IF(AND('Cement Data'!$B$14&gt;=$A66,'Cement Data'!$B$14&lt;$B66),'Cement Data'!G$290,0)</f>
        <v>0</v>
      </c>
      <c r="I66" s="47">
        <f>IF(AND('Cement Data'!$B$14&gt;=$A66,'Cement Data'!$B$14&lt;$B66),'Cement Data'!H$290,0)</f>
        <v>0</v>
      </c>
      <c r="J66" s="47">
        <f>IF(AND('Cement Data'!$B$14&gt;=$A66,'Cement Data'!$B$14&lt;$B66),'Cement Data'!I$290,0)</f>
        <v>0</v>
      </c>
      <c r="K66" s="47">
        <f>IF(AND('Cement Data'!$B$14&gt;=$A66,'Cement Data'!$B$14&lt;$B66),'Cement Data'!J$290,0)</f>
        <v>0</v>
      </c>
      <c r="L66" s="47">
        <f>IF(AND('Cement Data'!$B$14&gt;=$A66,'Cement Data'!$B$14&lt;$B66),'Cement Data'!K$290,0)</f>
        <v>0</v>
      </c>
      <c r="M66" s="47">
        <f>IF(AND('Cement Data'!$B$14&gt;=$A66,'Cement Data'!$B$14&lt;$B66),'Cement Data'!L$290,0)</f>
        <v>0</v>
      </c>
      <c r="N66" s="47">
        <f>IF(AND('Cement Data'!$B$14&gt;=$A66,'Cement Data'!$B$14&lt;$B66),'Cement Data'!M$290,0)</f>
        <v>0</v>
      </c>
      <c r="O66" s="47">
        <f>IF(AND('Cement Data'!$B$14&gt;=$A66,'Cement Data'!$B$14&lt;$B66),'Cement Data'!N$290,0)</f>
        <v>0</v>
      </c>
      <c r="P66" s="47">
        <f>IF(AND('Cement Data'!$B$14&gt;=$A66,'Cement Data'!$B$14&lt;$B66),'Cement Data'!O$290,0)</f>
        <v>0</v>
      </c>
      <c r="Q66" s="47">
        <f>IF(AND('Cement Data'!$B$14&gt;=$A66,'Cement Data'!$B$14&lt;$B66),'Cement Data'!P$290,0)</f>
        <v>0</v>
      </c>
      <c r="R66" s="47">
        <f>IF(AND('Cement Data'!$B$14&gt;=$A66,'Cement Data'!$B$14&lt;$B66),'Cement Data'!Q$290,0)</f>
        <v>0</v>
      </c>
      <c r="S66" s="47">
        <f>IF(AND('Cement Data'!$B$14&gt;=$A66,'Cement Data'!$B$14&lt;$B66),'Cement Data'!R$290,0)</f>
        <v>0</v>
      </c>
      <c r="T66" s="47">
        <f>IF(AND('Cement Data'!$B$14&gt;=$A66,'Cement Data'!$B$14&lt;$B66),'Cement Data'!S$290,0)</f>
        <v>0</v>
      </c>
      <c r="U66" s="47">
        <f>IF(AND('Cement Data'!$B$14&gt;=$A66,'Cement Data'!$B$14&lt;$B66),'Cement Data'!T$290,0)</f>
        <v>0</v>
      </c>
      <c r="V66" s="47">
        <f>IF(AND('Cement Data'!$B$14&gt;=$A66,'Cement Data'!$B$14&lt;$B66),'Cement Data'!U$290,0)</f>
        <v>0</v>
      </c>
      <c r="W66" s="47">
        <f>IF(AND('Cement Data'!$B$14&gt;=$A66,'Cement Data'!$B$14&lt;$B66),'Cement Data'!V$290,0)</f>
        <v>0</v>
      </c>
      <c r="X66" s="47">
        <f>IF(AND('Cement Data'!$B$14&gt;=$A66,'Cement Data'!$B$14&lt;$B66),'Cement Data'!W$290,0)</f>
        <v>0</v>
      </c>
      <c r="Y66" s="47">
        <f>IF(AND('Cement Data'!$B$14&gt;=$A66,'Cement Data'!$B$14&lt;$B66),'Cement Data'!X$290,0)</f>
        <v>0</v>
      </c>
      <c r="Z66" s="47">
        <f>IF(AND('Cement Data'!$B$14&gt;=$A66,'Cement Data'!$B$14&lt;$B66),'Cement Data'!Y$290,0)</f>
        <v>0</v>
      </c>
      <c r="AA66" s="47">
        <f>IF(AND('Cement Data'!$B$14&gt;=$A66,'Cement Data'!$B$14&lt;$B66),'Cement Data'!Z$290,0)</f>
        <v>0</v>
      </c>
      <c r="AB66" s="47">
        <f>IF(AND('Cement Data'!$B$14&gt;=$A66,'Cement Data'!$B$14&lt;$B66),'Cement Data'!AA$290,0)</f>
        <v>0</v>
      </c>
      <c r="AC66" s="47">
        <f>IF(AND('Cement Data'!$B$14&gt;=$A66,'Cement Data'!$B$14&lt;$B66),'Cement Data'!AB$290,0)</f>
        <v>0</v>
      </c>
      <c r="AD66" s="47">
        <f>IF(AND('Cement Data'!$B$14&gt;=$A66,'Cement Data'!$B$14&lt;$B66),'Cement Data'!AC$290,0)</f>
        <v>0</v>
      </c>
      <c r="AE66" s="47">
        <f>IF(AND('Cement Data'!$B$14&gt;=$A66,'Cement Data'!$B$14&lt;$B66),'Cement Data'!AD$290,0)</f>
        <v>0</v>
      </c>
      <c r="AF66" s="47">
        <f>IF(AND('Cement Data'!$B$14&gt;=$A66,'Cement Data'!$B$14&lt;$B66),'Cement Data'!AE$290,0)</f>
        <v>0</v>
      </c>
      <c r="AG66" s="47">
        <f>IF(AND('Cement Data'!$B$14&gt;=$A66,'Cement Data'!$B$14&lt;$B66),'Cement Data'!AF$290,0)</f>
        <v>0</v>
      </c>
      <c r="AH66" s="47">
        <f>IF(AND('Cement Data'!$B$14&gt;=$A66,'Cement Data'!$B$14&lt;$B66),'Cement Data'!AG$290,0)</f>
        <v>0</v>
      </c>
      <c r="AI66" s="47">
        <f>IF(AND('Cement Data'!$B$14&gt;=$A66,'Cement Data'!$B$14&lt;$B66),'Cement Data'!AH$290,0)</f>
        <v>0</v>
      </c>
      <c r="AJ66" s="47">
        <f>IF(AND('Cement Data'!$B$14&gt;=$A66,'Cement Data'!$B$14&lt;$B66),'Cement Data'!AI$290,0)</f>
        <v>0</v>
      </c>
      <c r="AK66" s="47">
        <f>IF(AND('Cement Data'!$B$14&gt;=$A66,'Cement Data'!$B$14&lt;$B66),'Cement Data'!AJ$290,0)</f>
        <v>0</v>
      </c>
      <c r="AL66" s="47">
        <f>IF(AND('Cement Data'!$B$14&gt;=$A66,'Cement Data'!$B$14&lt;$B66),'Cement Data'!AK$290,0)</f>
        <v>0</v>
      </c>
    </row>
    <row r="67" spans="1:38" x14ac:dyDescent="0.45">
      <c r="A67" s="12">
        <f t="shared" si="1"/>
        <v>1200</v>
      </c>
      <c r="B67" s="11">
        <f t="shared" si="0"/>
        <v>1250</v>
      </c>
      <c r="C67" s="47">
        <f>IF(AND('Cement Data'!$B$14&gt;=$A67,'Cement Data'!$B$14&lt;$B67),'Cement Data'!B$290,0)</f>
        <v>0</v>
      </c>
      <c r="D67" s="47">
        <f>IF(AND('Cement Data'!$B$14&gt;=$A67,'Cement Data'!$B$14&lt;$B67),'Cement Data'!C$290,0)</f>
        <v>0</v>
      </c>
      <c r="E67" s="47">
        <f>IF(AND('Cement Data'!$B$14&gt;=$A67,'Cement Data'!$B$14&lt;$B67),'Cement Data'!D$290,0)</f>
        <v>0</v>
      </c>
      <c r="F67" s="47">
        <f>IF(AND('Cement Data'!$B$14&gt;=$A67,'Cement Data'!$B$14&lt;$B67),'Cement Data'!E$290,0)</f>
        <v>0</v>
      </c>
      <c r="G67" s="47">
        <f>IF(AND('Cement Data'!$B$14&gt;=$A67,'Cement Data'!$B$14&lt;$B67),'Cement Data'!F$290,0)</f>
        <v>0</v>
      </c>
      <c r="H67" s="47">
        <f>IF(AND('Cement Data'!$B$14&gt;=$A67,'Cement Data'!$B$14&lt;$B67),'Cement Data'!G$290,0)</f>
        <v>0</v>
      </c>
      <c r="I67" s="47">
        <f>IF(AND('Cement Data'!$B$14&gt;=$A67,'Cement Data'!$B$14&lt;$B67),'Cement Data'!H$290,0)</f>
        <v>0</v>
      </c>
      <c r="J67" s="47">
        <f>IF(AND('Cement Data'!$B$14&gt;=$A67,'Cement Data'!$B$14&lt;$B67),'Cement Data'!I$290,0)</f>
        <v>0</v>
      </c>
      <c r="K67" s="47">
        <f>IF(AND('Cement Data'!$B$14&gt;=$A67,'Cement Data'!$B$14&lt;$B67),'Cement Data'!J$290,0)</f>
        <v>0</v>
      </c>
      <c r="L67" s="47">
        <f>IF(AND('Cement Data'!$B$14&gt;=$A67,'Cement Data'!$B$14&lt;$B67),'Cement Data'!K$290,0)</f>
        <v>0</v>
      </c>
      <c r="M67" s="47">
        <f>IF(AND('Cement Data'!$B$14&gt;=$A67,'Cement Data'!$B$14&lt;$B67),'Cement Data'!L$290,0)</f>
        <v>0</v>
      </c>
      <c r="N67" s="47">
        <f>IF(AND('Cement Data'!$B$14&gt;=$A67,'Cement Data'!$B$14&lt;$B67),'Cement Data'!M$290,0)</f>
        <v>0</v>
      </c>
      <c r="O67" s="47">
        <f>IF(AND('Cement Data'!$B$14&gt;=$A67,'Cement Data'!$B$14&lt;$B67),'Cement Data'!N$290,0)</f>
        <v>0</v>
      </c>
      <c r="P67" s="47">
        <f>IF(AND('Cement Data'!$B$14&gt;=$A67,'Cement Data'!$B$14&lt;$B67),'Cement Data'!O$290,0)</f>
        <v>0</v>
      </c>
      <c r="Q67" s="47">
        <f>IF(AND('Cement Data'!$B$14&gt;=$A67,'Cement Data'!$B$14&lt;$B67),'Cement Data'!P$290,0)</f>
        <v>0</v>
      </c>
      <c r="R67" s="47">
        <f>IF(AND('Cement Data'!$B$14&gt;=$A67,'Cement Data'!$B$14&lt;$B67),'Cement Data'!Q$290,0)</f>
        <v>0</v>
      </c>
      <c r="S67" s="47">
        <f>IF(AND('Cement Data'!$B$14&gt;=$A67,'Cement Data'!$B$14&lt;$B67),'Cement Data'!R$290,0)</f>
        <v>0</v>
      </c>
      <c r="T67" s="47">
        <f>IF(AND('Cement Data'!$B$14&gt;=$A67,'Cement Data'!$B$14&lt;$B67),'Cement Data'!S$290,0)</f>
        <v>0</v>
      </c>
      <c r="U67" s="47">
        <f>IF(AND('Cement Data'!$B$14&gt;=$A67,'Cement Data'!$B$14&lt;$B67),'Cement Data'!T$290,0)</f>
        <v>0</v>
      </c>
      <c r="V67" s="47">
        <f>IF(AND('Cement Data'!$B$14&gt;=$A67,'Cement Data'!$B$14&lt;$B67),'Cement Data'!U$290,0)</f>
        <v>0</v>
      </c>
      <c r="W67" s="47">
        <f>IF(AND('Cement Data'!$B$14&gt;=$A67,'Cement Data'!$B$14&lt;$B67),'Cement Data'!V$290,0)</f>
        <v>0</v>
      </c>
      <c r="X67" s="47">
        <f>IF(AND('Cement Data'!$B$14&gt;=$A67,'Cement Data'!$B$14&lt;$B67),'Cement Data'!W$290,0)</f>
        <v>0</v>
      </c>
      <c r="Y67" s="47">
        <f>IF(AND('Cement Data'!$B$14&gt;=$A67,'Cement Data'!$B$14&lt;$B67),'Cement Data'!X$290,0)</f>
        <v>0</v>
      </c>
      <c r="Z67" s="47">
        <f>IF(AND('Cement Data'!$B$14&gt;=$A67,'Cement Data'!$B$14&lt;$B67),'Cement Data'!Y$290,0)</f>
        <v>0</v>
      </c>
      <c r="AA67" s="47">
        <f>IF(AND('Cement Data'!$B$14&gt;=$A67,'Cement Data'!$B$14&lt;$B67),'Cement Data'!Z$290,0)</f>
        <v>0</v>
      </c>
      <c r="AB67" s="47">
        <f>IF(AND('Cement Data'!$B$14&gt;=$A67,'Cement Data'!$B$14&lt;$B67),'Cement Data'!AA$290,0)</f>
        <v>0</v>
      </c>
      <c r="AC67" s="47">
        <f>IF(AND('Cement Data'!$B$14&gt;=$A67,'Cement Data'!$B$14&lt;$B67),'Cement Data'!AB$290,0)</f>
        <v>0</v>
      </c>
      <c r="AD67" s="47">
        <f>IF(AND('Cement Data'!$B$14&gt;=$A67,'Cement Data'!$B$14&lt;$B67),'Cement Data'!AC$290,0)</f>
        <v>0</v>
      </c>
      <c r="AE67" s="47">
        <f>IF(AND('Cement Data'!$B$14&gt;=$A67,'Cement Data'!$B$14&lt;$B67),'Cement Data'!AD$290,0)</f>
        <v>0</v>
      </c>
      <c r="AF67" s="47">
        <f>IF(AND('Cement Data'!$B$14&gt;=$A67,'Cement Data'!$B$14&lt;$B67),'Cement Data'!AE$290,0)</f>
        <v>0</v>
      </c>
      <c r="AG67" s="47">
        <f>IF(AND('Cement Data'!$B$14&gt;=$A67,'Cement Data'!$B$14&lt;$B67),'Cement Data'!AF$290,0)</f>
        <v>0</v>
      </c>
      <c r="AH67" s="47">
        <f>IF(AND('Cement Data'!$B$14&gt;=$A67,'Cement Data'!$B$14&lt;$B67),'Cement Data'!AG$290,0)</f>
        <v>0</v>
      </c>
      <c r="AI67" s="47">
        <f>IF(AND('Cement Data'!$B$14&gt;=$A67,'Cement Data'!$B$14&lt;$B67),'Cement Data'!AH$290,0)</f>
        <v>0</v>
      </c>
      <c r="AJ67" s="47">
        <f>IF(AND('Cement Data'!$B$14&gt;=$A67,'Cement Data'!$B$14&lt;$B67),'Cement Data'!AI$290,0)</f>
        <v>0</v>
      </c>
      <c r="AK67" s="47">
        <f>IF(AND('Cement Data'!$B$14&gt;=$A67,'Cement Data'!$B$14&lt;$B67),'Cement Data'!AJ$290,0)</f>
        <v>0</v>
      </c>
      <c r="AL67" s="47">
        <f>IF(AND('Cement Data'!$B$14&gt;=$A67,'Cement Data'!$B$14&lt;$B67),'Cement Data'!AK$290,0)</f>
        <v>0</v>
      </c>
    </row>
    <row r="68" spans="1:38" x14ac:dyDescent="0.45">
      <c r="A68" s="12">
        <f t="shared" si="1"/>
        <v>1250</v>
      </c>
      <c r="B68" s="11">
        <f t="shared" si="0"/>
        <v>1300</v>
      </c>
      <c r="C68" s="47">
        <f>IF(AND('Cement Data'!$B$14&gt;=$A68,'Cement Data'!$B$14&lt;$B68),'Cement Data'!B$290,0)</f>
        <v>0</v>
      </c>
      <c r="D68" s="47">
        <f>IF(AND('Cement Data'!$B$14&gt;=$A68,'Cement Data'!$B$14&lt;$B68),'Cement Data'!C$290,0)</f>
        <v>0</v>
      </c>
      <c r="E68" s="47">
        <f>IF(AND('Cement Data'!$B$14&gt;=$A68,'Cement Data'!$B$14&lt;$B68),'Cement Data'!D$290,0)</f>
        <v>0</v>
      </c>
      <c r="F68" s="47">
        <f>IF(AND('Cement Data'!$B$14&gt;=$A68,'Cement Data'!$B$14&lt;$B68),'Cement Data'!E$290,0)</f>
        <v>0</v>
      </c>
      <c r="G68" s="47">
        <f>IF(AND('Cement Data'!$B$14&gt;=$A68,'Cement Data'!$B$14&lt;$B68),'Cement Data'!F$290,0)</f>
        <v>0</v>
      </c>
      <c r="H68" s="47">
        <f>IF(AND('Cement Data'!$B$14&gt;=$A68,'Cement Data'!$B$14&lt;$B68),'Cement Data'!G$290,0)</f>
        <v>0</v>
      </c>
      <c r="I68" s="47">
        <f>IF(AND('Cement Data'!$B$14&gt;=$A68,'Cement Data'!$B$14&lt;$B68),'Cement Data'!H$290,0)</f>
        <v>0</v>
      </c>
      <c r="J68" s="47">
        <f>IF(AND('Cement Data'!$B$14&gt;=$A68,'Cement Data'!$B$14&lt;$B68),'Cement Data'!I$290,0)</f>
        <v>0</v>
      </c>
      <c r="K68" s="47">
        <f>IF(AND('Cement Data'!$B$14&gt;=$A68,'Cement Data'!$B$14&lt;$B68),'Cement Data'!J$290,0)</f>
        <v>0</v>
      </c>
      <c r="L68" s="47">
        <f>IF(AND('Cement Data'!$B$14&gt;=$A68,'Cement Data'!$B$14&lt;$B68),'Cement Data'!K$290,0)</f>
        <v>0</v>
      </c>
      <c r="M68" s="47">
        <f>IF(AND('Cement Data'!$B$14&gt;=$A68,'Cement Data'!$B$14&lt;$B68),'Cement Data'!L$290,0)</f>
        <v>0</v>
      </c>
      <c r="N68" s="47">
        <f>IF(AND('Cement Data'!$B$14&gt;=$A68,'Cement Data'!$B$14&lt;$B68),'Cement Data'!M$290,0)</f>
        <v>0</v>
      </c>
      <c r="O68" s="47">
        <f>IF(AND('Cement Data'!$B$14&gt;=$A68,'Cement Data'!$B$14&lt;$B68),'Cement Data'!N$290,0)</f>
        <v>0</v>
      </c>
      <c r="P68" s="47">
        <f>IF(AND('Cement Data'!$B$14&gt;=$A68,'Cement Data'!$B$14&lt;$B68),'Cement Data'!O$290,0)</f>
        <v>0</v>
      </c>
      <c r="Q68" s="47">
        <f>IF(AND('Cement Data'!$B$14&gt;=$A68,'Cement Data'!$B$14&lt;$B68),'Cement Data'!P$290,0)</f>
        <v>0</v>
      </c>
      <c r="R68" s="47">
        <f>IF(AND('Cement Data'!$B$14&gt;=$A68,'Cement Data'!$B$14&lt;$B68),'Cement Data'!Q$290,0)</f>
        <v>0</v>
      </c>
      <c r="S68" s="47">
        <f>IF(AND('Cement Data'!$B$14&gt;=$A68,'Cement Data'!$B$14&lt;$B68),'Cement Data'!R$290,0)</f>
        <v>0</v>
      </c>
      <c r="T68" s="47">
        <f>IF(AND('Cement Data'!$B$14&gt;=$A68,'Cement Data'!$B$14&lt;$B68),'Cement Data'!S$290,0)</f>
        <v>0</v>
      </c>
      <c r="U68" s="47">
        <f>IF(AND('Cement Data'!$B$14&gt;=$A68,'Cement Data'!$B$14&lt;$B68),'Cement Data'!T$290,0)</f>
        <v>0</v>
      </c>
      <c r="V68" s="47">
        <f>IF(AND('Cement Data'!$B$14&gt;=$A68,'Cement Data'!$B$14&lt;$B68),'Cement Data'!U$290,0)</f>
        <v>0</v>
      </c>
      <c r="W68" s="47">
        <f>IF(AND('Cement Data'!$B$14&gt;=$A68,'Cement Data'!$B$14&lt;$B68),'Cement Data'!V$290,0)</f>
        <v>0</v>
      </c>
      <c r="X68" s="47">
        <f>IF(AND('Cement Data'!$B$14&gt;=$A68,'Cement Data'!$B$14&lt;$B68),'Cement Data'!W$290,0)</f>
        <v>0</v>
      </c>
      <c r="Y68" s="47">
        <f>IF(AND('Cement Data'!$B$14&gt;=$A68,'Cement Data'!$B$14&lt;$B68),'Cement Data'!X$290,0)</f>
        <v>0</v>
      </c>
      <c r="Z68" s="47">
        <f>IF(AND('Cement Data'!$B$14&gt;=$A68,'Cement Data'!$B$14&lt;$B68),'Cement Data'!Y$290,0)</f>
        <v>0</v>
      </c>
      <c r="AA68" s="47">
        <f>IF(AND('Cement Data'!$B$14&gt;=$A68,'Cement Data'!$B$14&lt;$B68),'Cement Data'!Z$290,0)</f>
        <v>0</v>
      </c>
      <c r="AB68" s="47">
        <f>IF(AND('Cement Data'!$B$14&gt;=$A68,'Cement Data'!$B$14&lt;$B68),'Cement Data'!AA$290,0)</f>
        <v>0</v>
      </c>
      <c r="AC68" s="47">
        <f>IF(AND('Cement Data'!$B$14&gt;=$A68,'Cement Data'!$B$14&lt;$B68),'Cement Data'!AB$290,0)</f>
        <v>0</v>
      </c>
      <c r="AD68" s="47">
        <f>IF(AND('Cement Data'!$B$14&gt;=$A68,'Cement Data'!$B$14&lt;$B68),'Cement Data'!AC$290,0)</f>
        <v>0</v>
      </c>
      <c r="AE68" s="47">
        <f>IF(AND('Cement Data'!$B$14&gt;=$A68,'Cement Data'!$B$14&lt;$B68),'Cement Data'!AD$290,0)</f>
        <v>0</v>
      </c>
      <c r="AF68" s="47">
        <f>IF(AND('Cement Data'!$B$14&gt;=$A68,'Cement Data'!$B$14&lt;$B68),'Cement Data'!AE$290,0)</f>
        <v>0</v>
      </c>
      <c r="AG68" s="47">
        <f>IF(AND('Cement Data'!$B$14&gt;=$A68,'Cement Data'!$B$14&lt;$B68),'Cement Data'!AF$290,0)</f>
        <v>0</v>
      </c>
      <c r="AH68" s="47">
        <f>IF(AND('Cement Data'!$B$14&gt;=$A68,'Cement Data'!$B$14&lt;$B68),'Cement Data'!AG$290,0)</f>
        <v>0</v>
      </c>
      <c r="AI68" s="47">
        <f>IF(AND('Cement Data'!$B$14&gt;=$A68,'Cement Data'!$B$14&lt;$B68),'Cement Data'!AH$290,0)</f>
        <v>0</v>
      </c>
      <c r="AJ68" s="47">
        <f>IF(AND('Cement Data'!$B$14&gt;=$A68,'Cement Data'!$B$14&lt;$B68),'Cement Data'!AI$290,0)</f>
        <v>0</v>
      </c>
      <c r="AK68" s="47">
        <f>IF(AND('Cement Data'!$B$14&gt;=$A68,'Cement Data'!$B$14&lt;$B68),'Cement Data'!AJ$290,0)</f>
        <v>0</v>
      </c>
      <c r="AL68" s="47">
        <f>IF(AND('Cement Data'!$B$14&gt;=$A68,'Cement Data'!$B$14&lt;$B68),'Cement Data'!AK$290,0)</f>
        <v>0</v>
      </c>
    </row>
    <row r="69" spans="1:38" x14ac:dyDescent="0.45">
      <c r="A69" s="12">
        <f t="shared" si="1"/>
        <v>1300</v>
      </c>
      <c r="B69" s="11">
        <f t="shared" si="0"/>
        <v>1350</v>
      </c>
      <c r="C69" s="47">
        <f>IF(AND('Cement Data'!$B$14&gt;=$A69,'Cement Data'!$B$14&lt;$B69),'Cement Data'!B$290,0)</f>
        <v>0</v>
      </c>
      <c r="D69" s="47">
        <f>IF(AND('Cement Data'!$B$14&gt;=$A69,'Cement Data'!$B$14&lt;$B69),'Cement Data'!C$290,0)</f>
        <v>0</v>
      </c>
      <c r="E69" s="47">
        <f>IF(AND('Cement Data'!$B$14&gt;=$A69,'Cement Data'!$B$14&lt;$B69),'Cement Data'!D$290,0)</f>
        <v>0</v>
      </c>
      <c r="F69" s="47">
        <f>IF(AND('Cement Data'!$B$14&gt;=$A69,'Cement Data'!$B$14&lt;$B69),'Cement Data'!E$290,0)</f>
        <v>0</v>
      </c>
      <c r="G69" s="47">
        <f>IF(AND('Cement Data'!$B$14&gt;=$A69,'Cement Data'!$B$14&lt;$B69),'Cement Data'!F$290,0)</f>
        <v>0</v>
      </c>
      <c r="H69" s="47">
        <f>IF(AND('Cement Data'!$B$14&gt;=$A69,'Cement Data'!$B$14&lt;$B69),'Cement Data'!G$290,0)</f>
        <v>0</v>
      </c>
      <c r="I69" s="47">
        <f>IF(AND('Cement Data'!$B$14&gt;=$A69,'Cement Data'!$B$14&lt;$B69),'Cement Data'!H$290,0)</f>
        <v>0</v>
      </c>
      <c r="J69" s="47">
        <f>IF(AND('Cement Data'!$B$14&gt;=$A69,'Cement Data'!$B$14&lt;$B69),'Cement Data'!I$290,0)</f>
        <v>0</v>
      </c>
      <c r="K69" s="47">
        <f>IF(AND('Cement Data'!$B$14&gt;=$A69,'Cement Data'!$B$14&lt;$B69),'Cement Data'!J$290,0)</f>
        <v>0</v>
      </c>
      <c r="L69" s="47">
        <f>IF(AND('Cement Data'!$B$14&gt;=$A69,'Cement Data'!$B$14&lt;$B69),'Cement Data'!K$290,0)</f>
        <v>0</v>
      </c>
      <c r="M69" s="47">
        <f>IF(AND('Cement Data'!$B$14&gt;=$A69,'Cement Data'!$B$14&lt;$B69),'Cement Data'!L$290,0)</f>
        <v>0</v>
      </c>
      <c r="N69" s="47">
        <f>IF(AND('Cement Data'!$B$14&gt;=$A69,'Cement Data'!$B$14&lt;$B69),'Cement Data'!M$290,0)</f>
        <v>0</v>
      </c>
      <c r="O69" s="47">
        <f>IF(AND('Cement Data'!$B$14&gt;=$A69,'Cement Data'!$B$14&lt;$B69),'Cement Data'!N$290,0)</f>
        <v>0</v>
      </c>
      <c r="P69" s="47">
        <f>IF(AND('Cement Data'!$B$14&gt;=$A69,'Cement Data'!$B$14&lt;$B69),'Cement Data'!O$290,0)</f>
        <v>0</v>
      </c>
      <c r="Q69" s="47">
        <f>IF(AND('Cement Data'!$B$14&gt;=$A69,'Cement Data'!$B$14&lt;$B69),'Cement Data'!P$290,0)</f>
        <v>0</v>
      </c>
      <c r="R69" s="47">
        <f>IF(AND('Cement Data'!$B$14&gt;=$A69,'Cement Data'!$B$14&lt;$B69),'Cement Data'!Q$290,0)</f>
        <v>0</v>
      </c>
      <c r="S69" s="47">
        <f>IF(AND('Cement Data'!$B$14&gt;=$A69,'Cement Data'!$B$14&lt;$B69),'Cement Data'!R$290,0)</f>
        <v>0</v>
      </c>
      <c r="T69" s="47">
        <f>IF(AND('Cement Data'!$B$14&gt;=$A69,'Cement Data'!$B$14&lt;$B69),'Cement Data'!S$290,0)</f>
        <v>0</v>
      </c>
      <c r="U69" s="47">
        <f>IF(AND('Cement Data'!$B$14&gt;=$A69,'Cement Data'!$B$14&lt;$B69),'Cement Data'!T$290,0)</f>
        <v>0</v>
      </c>
      <c r="V69" s="47">
        <f>IF(AND('Cement Data'!$B$14&gt;=$A69,'Cement Data'!$B$14&lt;$B69),'Cement Data'!U$290,0)</f>
        <v>0</v>
      </c>
      <c r="W69" s="47">
        <f>IF(AND('Cement Data'!$B$14&gt;=$A69,'Cement Data'!$B$14&lt;$B69),'Cement Data'!V$290,0)</f>
        <v>0</v>
      </c>
      <c r="X69" s="47">
        <f>IF(AND('Cement Data'!$B$14&gt;=$A69,'Cement Data'!$B$14&lt;$B69),'Cement Data'!W$290,0)</f>
        <v>0</v>
      </c>
      <c r="Y69" s="47">
        <f>IF(AND('Cement Data'!$B$14&gt;=$A69,'Cement Data'!$B$14&lt;$B69),'Cement Data'!X$290,0)</f>
        <v>0</v>
      </c>
      <c r="Z69" s="47">
        <f>IF(AND('Cement Data'!$B$14&gt;=$A69,'Cement Data'!$B$14&lt;$B69),'Cement Data'!Y$290,0)</f>
        <v>0</v>
      </c>
      <c r="AA69" s="47">
        <f>IF(AND('Cement Data'!$B$14&gt;=$A69,'Cement Data'!$B$14&lt;$B69),'Cement Data'!Z$290,0)</f>
        <v>0</v>
      </c>
      <c r="AB69" s="47">
        <f>IF(AND('Cement Data'!$B$14&gt;=$A69,'Cement Data'!$B$14&lt;$B69),'Cement Data'!AA$290,0)</f>
        <v>0</v>
      </c>
      <c r="AC69" s="47">
        <f>IF(AND('Cement Data'!$B$14&gt;=$A69,'Cement Data'!$B$14&lt;$B69),'Cement Data'!AB$290,0)</f>
        <v>0</v>
      </c>
      <c r="AD69" s="47">
        <f>IF(AND('Cement Data'!$B$14&gt;=$A69,'Cement Data'!$B$14&lt;$B69),'Cement Data'!AC$290,0)</f>
        <v>0</v>
      </c>
      <c r="AE69" s="47">
        <f>IF(AND('Cement Data'!$B$14&gt;=$A69,'Cement Data'!$B$14&lt;$B69),'Cement Data'!AD$290,0)</f>
        <v>0</v>
      </c>
      <c r="AF69" s="47">
        <f>IF(AND('Cement Data'!$B$14&gt;=$A69,'Cement Data'!$B$14&lt;$B69),'Cement Data'!AE$290,0)</f>
        <v>0</v>
      </c>
      <c r="AG69" s="47">
        <f>IF(AND('Cement Data'!$B$14&gt;=$A69,'Cement Data'!$B$14&lt;$B69),'Cement Data'!AF$290,0)</f>
        <v>0</v>
      </c>
      <c r="AH69" s="47">
        <f>IF(AND('Cement Data'!$B$14&gt;=$A69,'Cement Data'!$B$14&lt;$B69),'Cement Data'!AG$290,0)</f>
        <v>0</v>
      </c>
      <c r="AI69" s="47">
        <f>IF(AND('Cement Data'!$B$14&gt;=$A69,'Cement Data'!$B$14&lt;$B69),'Cement Data'!AH$290,0)</f>
        <v>0</v>
      </c>
      <c r="AJ69" s="47">
        <f>IF(AND('Cement Data'!$B$14&gt;=$A69,'Cement Data'!$B$14&lt;$B69),'Cement Data'!AI$290,0)</f>
        <v>0</v>
      </c>
      <c r="AK69" s="47">
        <f>IF(AND('Cement Data'!$B$14&gt;=$A69,'Cement Data'!$B$14&lt;$B69),'Cement Data'!AJ$290,0)</f>
        <v>0</v>
      </c>
      <c r="AL69" s="47">
        <f>IF(AND('Cement Data'!$B$14&gt;=$A69,'Cement Data'!$B$14&lt;$B69),'Cement Data'!AK$290,0)</f>
        <v>0</v>
      </c>
    </row>
    <row r="70" spans="1:38" x14ac:dyDescent="0.45">
      <c r="A70" s="12">
        <f t="shared" si="1"/>
        <v>1350</v>
      </c>
      <c r="B70" s="11">
        <f t="shared" si="0"/>
        <v>1400</v>
      </c>
      <c r="C70" s="47">
        <f>IF(AND('Cement Data'!$B$14&gt;=$A70,'Cement Data'!$B$14&lt;$B70),'Cement Data'!B$290,0)</f>
        <v>0</v>
      </c>
      <c r="D70" s="47">
        <f>IF(AND('Cement Data'!$B$14&gt;=$A70,'Cement Data'!$B$14&lt;$B70),'Cement Data'!C$290,0)</f>
        <v>0</v>
      </c>
      <c r="E70" s="47">
        <f>IF(AND('Cement Data'!$B$14&gt;=$A70,'Cement Data'!$B$14&lt;$B70),'Cement Data'!D$290,0)</f>
        <v>0</v>
      </c>
      <c r="F70" s="47">
        <f>IF(AND('Cement Data'!$B$14&gt;=$A70,'Cement Data'!$B$14&lt;$B70),'Cement Data'!E$290,0)</f>
        <v>0</v>
      </c>
      <c r="G70" s="47">
        <f>IF(AND('Cement Data'!$B$14&gt;=$A70,'Cement Data'!$B$14&lt;$B70),'Cement Data'!F$290,0)</f>
        <v>0</v>
      </c>
      <c r="H70" s="47">
        <f>IF(AND('Cement Data'!$B$14&gt;=$A70,'Cement Data'!$B$14&lt;$B70),'Cement Data'!G$290,0)</f>
        <v>0</v>
      </c>
      <c r="I70" s="47">
        <f>IF(AND('Cement Data'!$B$14&gt;=$A70,'Cement Data'!$B$14&lt;$B70),'Cement Data'!H$290,0)</f>
        <v>0</v>
      </c>
      <c r="J70" s="47">
        <f>IF(AND('Cement Data'!$B$14&gt;=$A70,'Cement Data'!$B$14&lt;$B70),'Cement Data'!I$290,0)</f>
        <v>0</v>
      </c>
      <c r="K70" s="47">
        <f>IF(AND('Cement Data'!$B$14&gt;=$A70,'Cement Data'!$B$14&lt;$B70),'Cement Data'!J$290,0)</f>
        <v>0</v>
      </c>
      <c r="L70" s="47">
        <f>IF(AND('Cement Data'!$B$14&gt;=$A70,'Cement Data'!$B$14&lt;$B70),'Cement Data'!K$290,0)</f>
        <v>0</v>
      </c>
      <c r="M70" s="47">
        <f>IF(AND('Cement Data'!$B$14&gt;=$A70,'Cement Data'!$B$14&lt;$B70),'Cement Data'!L$290,0)</f>
        <v>0</v>
      </c>
      <c r="N70" s="47">
        <f>IF(AND('Cement Data'!$B$14&gt;=$A70,'Cement Data'!$B$14&lt;$B70),'Cement Data'!M$290,0)</f>
        <v>0</v>
      </c>
      <c r="O70" s="47">
        <f>IF(AND('Cement Data'!$B$14&gt;=$A70,'Cement Data'!$B$14&lt;$B70),'Cement Data'!N$290,0)</f>
        <v>0</v>
      </c>
      <c r="P70" s="47">
        <f>IF(AND('Cement Data'!$B$14&gt;=$A70,'Cement Data'!$B$14&lt;$B70),'Cement Data'!O$290,0)</f>
        <v>0</v>
      </c>
      <c r="Q70" s="47">
        <f>IF(AND('Cement Data'!$B$14&gt;=$A70,'Cement Data'!$B$14&lt;$B70),'Cement Data'!P$290,0)</f>
        <v>0</v>
      </c>
      <c r="R70" s="47">
        <f>IF(AND('Cement Data'!$B$14&gt;=$A70,'Cement Data'!$B$14&lt;$B70),'Cement Data'!Q$290,0)</f>
        <v>0</v>
      </c>
      <c r="S70" s="47">
        <f>IF(AND('Cement Data'!$B$14&gt;=$A70,'Cement Data'!$B$14&lt;$B70),'Cement Data'!R$290,0)</f>
        <v>0</v>
      </c>
      <c r="T70" s="47">
        <f>IF(AND('Cement Data'!$B$14&gt;=$A70,'Cement Data'!$B$14&lt;$B70),'Cement Data'!S$290,0)</f>
        <v>0</v>
      </c>
      <c r="U70" s="47">
        <f>IF(AND('Cement Data'!$B$14&gt;=$A70,'Cement Data'!$B$14&lt;$B70),'Cement Data'!T$290,0)</f>
        <v>0</v>
      </c>
      <c r="V70" s="47">
        <f>IF(AND('Cement Data'!$B$14&gt;=$A70,'Cement Data'!$B$14&lt;$B70),'Cement Data'!U$290,0)</f>
        <v>0</v>
      </c>
      <c r="W70" s="47">
        <f>IF(AND('Cement Data'!$B$14&gt;=$A70,'Cement Data'!$B$14&lt;$B70),'Cement Data'!V$290,0)</f>
        <v>0</v>
      </c>
      <c r="X70" s="47">
        <f>IF(AND('Cement Data'!$B$14&gt;=$A70,'Cement Data'!$B$14&lt;$B70),'Cement Data'!W$290,0)</f>
        <v>0</v>
      </c>
      <c r="Y70" s="47">
        <f>IF(AND('Cement Data'!$B$14&gt;=$A70,'Cement Data'!$B$14&lt;$B70),'Cement Data'!X$290,0)</f>
        <v>0</v>
      </c>
      <c r="Z70" s="47">
        <f>IF(AND('Cement Data'!$B$14&gt;=$A70,'Cement Data'!$B$14&lt;$B70),'Cement Data'!Y$290,0)</f>
        <v>0</v>
      </c>
      <c r="AA70" s="47">
        <f>IF(AND('Cement Data'!$B$14&gt;=$A70,'Cement Data'!$B$14&lt;$B70),'Cement Data'!Z$290,0)</f>
        <v>0</v>
      </c>
      <c r="AB70" s="47">
        <f>IF(AND('Cement Data'!$B$14&gt;=$A70,'Cement Data'!$B$14&lt;$B70),'Cement Data'!AA$290,0)</f>
        <v>0</v>
      </c>
      <c r="AC70" s="47">
        <f>IF(AND('Cement Data'!$B$14&gt;=$A70,'Cement Data'!$B$14&lt;$B70),'Cement Data'!AB$290,0)</f>
        <v>0</v>
      </c>
      <c r="AD70" s="47">
        <f>IF(AND('Cement Data'!$B$14&gt;=$A70,'Cement Data'!$B$14&lt;$B70),'Cement Data'!AC$290,0)</f>
        <v>0</v>
      </c>
      <c r="AE70" s="47">
        <f>IF(AND('Cement Data'!$B$14&gt;=$A70,'Cement Data'!$B$14&lt;$B70),'Cement Data'!AD$290,0)</f>
        <v>0</v>
      </c>
      <c r="AF70" s="47">
        <f>IF(AND('Cement Data'!$B$14&gt;=$A70,'Cement Data'!$B$14&lt;$B70),'Cement Data'!AE$290,0)</f>
        <v>0</v>
      </c>
      <c r="AG70" s="47">
        <f>IF(AND('Cement Data'!$B$14&gt;=$A70,'Cement Data'!$B$14&lt;$B70),'Cement Data'!AF$290,0)</f>
        <v>0</v>
      </c>
      <c r="AH70" s="47">
        <f>IF(AND('Cement Data'!$B$14&gt;=$A70,'Cement Data'!$B$14&lt;$B70),'Cement Data'!AG$290,0)</f>
        <v>0</v>
      </c>
      <c r="AI70" s="47">
        <f>IF(AND('Cement Data'!$B$14&gt;=$A70,'Cement Data'!$B$14&lt;$B70),'Cement Data'!AH$290,0)</f>
        <v>0</v>
      </c>
      <c r="AJ70" s="47">
        <f>IF(AND('Cement Data'!$B$14&gt;=$A70,'Cement Data'!$B$14&lt;$B70),'Cement Data'!AI$290,0)</f>
        <v>0</v>
      </c>
      <c r="AK70" s="47">
        <f>IF(AND('Cement Data'!$B$14&gt;=$A70,'Cement Data'!$B$14&lt;$B70),'Cement Data'!AJ$290,0)</f>
        <v>0</v>
      </c>
      <c r="AL70" s="47">
        <f>IF(AND('Cement Data'!$B$14&gt;=$A70,'Cement Data'!$B$14&lt;$B70),'Cement Data'!AK$290,0)</f>
        <v>0</v>
      </c>
    </row>
    <row r="71" spans="1:38" x14ac:dyDescent="0.45">
      <c r="A71" s="12">
        <f t="shared" si="1"/>
        <v>1400</v>
      </c>
      <c r="B71" s="11">
        <f t="shared" si="0"/>
        <v>1450</v>
      </c>
      <c r="C71" s="47">
        <f>IF(AND('Cement Data'!$B$14&gt;=$A71,'Cement Data'!$B$14&lt;$B71),'Cement Data'!B$290,0)</f>
        <v>0</v>
      </c>
      <c r="D71" s="47">
        <f>IF(AND('Cement Data'!$B$14&gt;=$A71,'Cement Data'!$B$14&lt;$B71),'Cement Data'!C$290,0)</f>
        <v>0</v>
      </c>
      <c r="E71" s="47">
        <f>IF(AND('Cement Data'!$B$14&gt;=$A71,'Cement Data'!$B$14&lt;$B71),'Cement Data'!D$290,0)</f>
        <v>0</v>
      </c>
      <c r="F71" s="47">
        <f>IF(AND('Cement Data'!$B$14&gt;=$A71,'Cement Data'!$B$14&lt;$B71),'Cement Data'!E$290,0)</f>
        <v>0</v>
      </c>
      <c r="G71" s="47">
        <f>IF(AND('Cement Data'!$B$14&gt;=$A71,'Cement Data'!$B$14&lt;$B71),'Cement Data'!F$290,0)</f>
        <v>0</v>
      </c>
      <c r="H71" s="47">
        <f>IF(AND('Cement Data'!$B$14&gt;=$A71,'Cement Data'!$B$14&lt;$B71),'Cement Data'!G$290,0)</f>
        <v>0</v>
      </c>
      <c r="I71" s="47">
        <f>IF(AND('Cement Data'!$B$14&gt;=$A71,'Cement Data'!$B$14&lt;$B71),'Cement Data'!H$290,0)</f>
        <v>0</v>
      </c>
      <c r="J71" s="47">
        <f>IF(AND('Cement Data'!$B$14&gt;=$A71,'Cement Data'!$B$14&lt;$B71),'Cement Data'!I$290,0)</f>
        <v>0</v>
      </c>
      <c r="K71" s="47">
        <f>IF(AND('Cement Data'!$B$14&gt;=$A71,'Cement Data'!$B$14&lt;$B71),'Cement Data'!J$290,0)</f>
        <v>0</v>
      </c>
      <c r="L71" s="47">
        <f>IF(AND('Cement Data'!$B$14&gt;=$A71,'Cement Data'!$B$14&lt;$B71),'Cement Data'!K$290,0)</f>
        <v>0</v>
      </c>
      <c r="M71" s="47">
        <f>IF(AND('Cement Data'!$B$14&gt;=$A71,'Cement Data'!$B$14&lt;$B71),'Cement Data'!L$290,0)</f>
        <v>0</v>
      </c>
      <c r="N71" s="47">
        <f>IF(AND('Cement Data'!$B$14&gt;=$A71,'Cement Data'!$B$14&lt;$B71),'Cement Data'!M$290,0)</f>
        <v>0</v>
      </c>
      <c r="O71" s="47">
        <f>IF(AND('Cement Data'!$B$14&gt;=$A71,'Cement Data'!$B$14&lt;$B71),'Cement Data'!N$290,0)</f>
        <v>0</v>
      </c>
      <c r="P71" s="47">
        <f>IF(AND('Cement Data'!$B$14&gt;=$A71,'Cement Data'!$B$14&lt;$B71),'Cement Data'!O$290,0)</f>
        <v>0</v>
      </c>
      <c r="Q71" s="47">
        <f>IF(AND('Cement Data'!$B$14&gt;=$A71,'Cement Data'!$B$14&lt;$B71),'Cement Data'!P$290,0)</f>
        <v>0</v>
      </c>
      <c r="R71" s="47">
        <f>IF(AND('Cement Data'!$B$14&gt;=$A71,'Cement Data'!$B$14&lt;$B71),'Cement Data'!Q$290,0)</f>
        <v>0</v>
      </c>
      <c r="S71" s="47">
        <f>IF(AND('Cement Data'!$B$14&gt;=$A71,'Cement Data'!$B$14&lt;$B71),'Cement Data'!R$290,0)</f>
        <v>0</v>
      </c>
      <c r="T71" s="47">
        <f>IF(AND('Cement Data'!$B$14&gt;=$A71,'Cement Data'!$B$14&lt;$B71),'Cement Data'!S$290,0)</f>
        <v>0</v>
      </c>
      <c r="U71" s="47">
        <f>IF(AND('Cement Data'!$B$14&gt;=$A71,'Cement Data'!$B$14&lt;$B71),'Cement Data'!T$290,0)</f>
        <v>0</v>
      </c>
      <c r="V71" s="47">
        <f>IF(AND('Cement Data'!$B$14&gt;=$A71,'Cement Data'!$B$14&lt;$B71),'Cement Data'!U$290,0)</f>
        <v>0</v>
      </c>
      <c r="W71" s="47">
        <f>IF(AND('Cement Data'!$B$14&gt;=$A71,'Cement Data'!$B$14&lt;$B71),'Cement Data'!V$290,0)</f>
        <v>0</v>
      </c>
      <c r="X71" s="47">
        <f>IF(AND('Cement Data'!$B$14&gt;=$A71,'Cement Data'!$B$14&lt;$B71),'Cement Data'!W$290,0)</f>
        <v>0</v>
      </c>
      <c r="Y71" s="47">
        <f>IF(AND('Cement Data'!$B$14&gt;=$A71,'Cement Data'!$B$14&lt;$B71),'Cement Data'!X$290,0)</f>
        <v>0</v>
      </c>
      <c r="Z71" s="47">
        <f>IF(AND('Cement Data'!$B$14&gt;=$A71,'Cement Data'!$B$14&lt;$B71),'Cement Data'!Y$290,0)</f>
        <v>0</v>
      </c>
      <c r="AA71" s="47">
        <f>IF(AND('Cement Data'!$B$14&gt;=$A71,'Cement Data'!$B$14&lt;$B71),'Cement Data'!Z$290,0)</f>
        <v>0</v>
      </c>
      <c r="AB71" s="47">
        <f>IF(AND('Cement Data'!$B$14&gt;=$A71,'Cement Data'!$B$14&lt;$B71),'Cement Data'!AA$290,0)</f>
        <v>0</v>
      </c>
      <c r="AC71" s="47">
        <f>IF(AND('Cement Data'!$B$14&gt;=$A71,'Cement Data'!$B$14&lt;$B71),'Cement Data'!AB$290,0)</f>
        <v>0</v>
      </c>
      <c r="AD71" s="47">
        <f>IF(AND('Cement Data'!$B$14&gt;=$A71,'Cement Data'!$B$14&lt;$B71),'Cement Data'!AC$290,0)</f>
        <v>0</v>
      </c>
      <c r="AE71" s="47">
        <f>IF(AND('Cement Data'!$B$14&gt;=$A71,'Cement Data'!$B$14&lt;$B71),'Cement Data'!AD$290,0)</f>
        <v>0</v>
      </c>
      <c r="AF71" s="47">
        <f>IF(AND('Cement Data'!$B$14&gt;=$A71,'Cement Data'!$B$14&lt;$B71),'Cement Data'!AE$290,0)</f>
        <v>0</v>
      </c>
      <c r="AG71" s="47">
        <f>IF(AND('Cement Data'!$B$14&gt;=$A71,'Cement Data'!$B$14&lt;$B71),'Cement Data'!AF$290,0)</f>
        <v>0</v>
      </c>
      <c r="AH71" s="47">
        <f>IF(AND('Cement Data'!$B$14&gt;=$A71,'Cement Data'!$B$14&lt;$B71),'Cement Data'!AG$290,0)</f>
        <v>0</v>
      </c>
      <c r="AI71" s="47">
        <f>IF(AND('Cement Data'!$B$14&gt;=$A71,'Cement Data'!$B$14&lt;$B71),'Cement Data'!AH$290,0)</f>
        <v>0</v>
      </c>
      <c r="AJ71" s="47">
        <f>IF(AND('Cement Data'!$B$14&gt;=$A71,'Cement Data'!$B$14&lt;$B71),'Cement Data'!AI$290,0)</f>
        <v>0</v>
      </c>
      <c r="AK71" s="47">
        <f>IF(AND('Cement Data'!$B$14&gt;=$A71,'Cement Data'!$B$14&lt;$B71),'Cement Data'!AJ$290,0)</f>
        <v>0</v>
      </c>
      <c r="AL71" s="47">
        <f>IF(AND('Cement Data'!$B$14&gt;=$A71,'Cement Data'!$B$14&lt;$B71),'Cement Data'!AK$290,0)</f>
        <v>0</v>
      </c>
    </row>
    <row r="72" spans="1:38" x14ac:dyDescent="0.45">
      <c r="A72" s="12">
        <f t="shared" si="1"/>
        <v>1450</v>
      </c>
      <c r="B72" s="11">
        <f t="shared" si="0"/>
        <v>1500</v>
      </c>
      <c r="C72" s="47">
        <f>IF(AND('Cement Data'!$B$14&gt;=$A72,'Cement Data'!$B$14&lt;$B72),'Cement Data'!B$290,0)</f>
        <v>0</v>
      </c>
      <c r="D72" s="47">
        <f>IF(AND('Cement Data'!$B$14&gt;=$A72,'Cement Data'!$B$14&lt;$B72),'Cement Data'!C$290,0)</f>
        <v>0</v>
      </c>
      <c r="E72" s="47">
        <f>IF(AND('Cement Data'!$B$14&gt;=$A72,'Cement Data'!$B$14&lt;$B72),'Cement Data'!D$290,0)</f>
        <v>0</v>
      </c>
      <c r="F72" s="47">
        <f>IF(AND('Cement Data'!$B$14&gt;=$A72,'Cement Data'!$B$14&lt;$B72),'Cement Data'!E$290,0)</f>
        <v>0</v>
      </c>
      <c r="G72" s="47">
        <f>IF(AND('Cement Data'!$B$14&gt;=$A72,'Cement Data'!$B$14&lt;$B72),'Cement Data'!F$290,0)</f>
        <v>0</v>
      </c>
      <c r="H72" s="47">
        <f>IF(AND('Cement Data'!$B$14&gt;=$A72,'Cement Data'!$B$14&lt;$B72),'Cement Data'!G$290,0)</f>
        <v>0</v>
      </c>
      <c r="I72" s="47">
        <f>IF(AND('Cement Data'!$B$14&gt;=$A72,'Cement Data'!$B$14&lt;$B72),'Cement Data'!H$290,0)</f>
        <v>0</v>
      </c>
      <c r="J72" s="47">
        <f>IF(AND('Cement Data'!$B$14&gt;=$A72,'Cement Data'!$B$14&lt;$B72),'Cement Data'!I$290,0)</f>
        <v>0</v>
      </c>
      <c r="K72" s="47">
        <f>IF(AND('Cement Data'!$B$14&gt;=$A72,'Cement Data'!$B$14&lt;$B72),'Cement Data'!J$290,0)</f>
        <v>0</v>
      </c>
      <c r="L72" s="47">
        <f>IF(AND('Cement Data'!$B$14&gt;=$A72,'Cement Data'!$B$14&lt;$B72),'Cement Data'!K$290,0)</f>
        <v>0</v>
      </c>
      <c r="M72" s="47">
        <f>IF(AND('Cement Data'!$B$14&gt;=$A72,'Cement Data'!$B$14&lt;$B72),'Cement Data'!L$290,0)</f>
        <v>0</v>
      </c>
      <c r="N72" s="47">
        <f>IF(AND('Cement Data'!$B$14&gt;=$A72,'Cement Data'!$B$14&lt;$B72),'Cement Data'!M$290,0)</f>
        <v>0</v>
      </c>
      <c r="O72" s="47">
        <f>IF(AND('Cement Data'!$B$14&gt;=$A72,'Cement Data'!$B$14&lt;$B72),'Cement Data'!N$290,0)</f>
        <v>0</v>
      </c>
      <c r="P72" s="47">
        <f>IF(AND('Cement Data'!$B$14&gt;=$A72,'Cement Data'!$B$14&lt;$B72),'Cement Data'!O$290,0)</f>
        <v>0</v>
      </c>
      <c r="Q72" s="47">
        <f>IF(AND('Cement Data'!$B$14&gt;=$A72,'Cement Data'!$B$14&lt;$B72),'Cement Data'!P$290,0)</f>
        <v>0</v>
      </c>
      <c r="R72" s="47">
        <f>IF(AND('Cement Data'!$B$14&gt;=$A72,'Cement Data'!$B$14&lt;$B72),'Cement Data'!Q$290,0)</f>
        <v>0</v>
      </c>
      <c r="S72" s="47">
        <f>IF(AND('Cement Data'!$B$14&gt;=$A72,'Cement Data'!$B$14&lt;$B72),'Cement Data'!R$290,0)</f>
        <v>0</v>
      </c>
      <c r="T72" s="47">
        <f>IF(AND('Cement Data'!$B$14&gt;=$A72,'Cement Data'!$B$14&lt;$B72),'Cement Data'!S$290,0)</f>
        <v>0</v>
      </c>
      <c r="U72" s="47">
        <f>IF(AND('Cement Data'!$B$14&gt;=$A72,'Cement Data'!$B$14&lt;$B72),'Cement Data'!T$290,0)</f>
        <v>0</v>
      </c>
      <c r="V72" s="47">
        <f>IF(AND('Cement Data'!$B$14&gt;=$A72,'Cement Data'!$B$14&lt;$B72),'Cement Data'!U$290,0)</f>
        <v>0</v>
      </c>
      <c r="W72" s="47">
        <f>IF(AND('Cement Data'!$B$14&gt;=$A72,'Cement Data'!$B$14&lt;$B72),'Cement Data'!V$290,0)</f>
        <v>0</v>
      </c>
      <c r="X72" s="47">
        <f>IF(AND('Cement Data'!$B$14&gt;=$A72,'Cement Data'!$B$14&lt;$B72),'Cement Data'!W$290,0)</f>
        <v>0</v>
      </c>
      <c r="Y72" s="47">
        <f>IF(AND('Cement Data'!$B$14&gt;=$A72,'Cement Data'!$B$14&lt;$B72),'Cement Data'!X$290,0)</f>
        <v>0</v>
      </c>
      <c r="Z72" s="47">
        <f>IF(AND('Cement Data'!$B$14&gt;=$A72,'Cement Data'!$B$14&lt;$B72),'Cement Data'!Y$290,0)</f>
        <v>0</v>
      </c>
      <c r="AA72" s="47">
        <f>IF(AND('Cement Data'!$B$14&gt;=$A72,'Cement Data'!$B$14&lt;$B72),'Cement Data'!Z$290,0)</f>
        <v>0</v>
      </c>
      <c r="AB72" s="47">
        <f>IF(AND('Cement Data'!$B$14&gt;=$A72,'Cement Data'!$B$14&lt;$B72),'Cement Data'!AA$290,0)</f>
        <v>0</v>
      </c>
      <c r="AC72" s="47">
        <f>IF(AND('Cement Data'!$B$14&gt;=$A72,'Cement Data'!$B$14&lt;$B72),'Cement Data'!AB$290,0)</f>
        <v>0</v>
      </c>
      <c r="AD72" s="47">
        <f>IF(AND('Cement Data'!$B$14&gt;=$A72,'Cement Data'!$B$14&lt;$B72),'Cement Data'!AC$290,0)</f>
        <v>0</v>
      </c>
      <c r="AE72" s="47">
        <f>IF(AND('Cement Data'!$B$14&gt;=$A72,'Cement Data'!$B$14&lt;$B72),'Cement Data'!AD$290,0)</f>
        <v>0</v>
      </c>
      <c r="AF72" s="47">
        <f>IF(AND('Cement Data'!$B$14&gt;=$A72,'Cement Data'!$B$14&lt;$B72),'Cement Data'!AE$290,0)</f>
        <v>0</v>
      </c>
      <c r="AG72" s="47">
        <f>IF(AND('Cement Data'!$B$14&gt;=$A72,'Cement Data'!$B$14&lt;$B72),'Cement Data'!AF$290,0)</f>
        <v>0</v>
      </c>
      <c r="AH72" s="47">
        <f>IF(AND('Cement Data'!$B$14&gt;=$A72,'Cement Data'!$B$14&lt;$B72),'Cement Data'!AG$290,0)</f>
        <v>0</v>
      </c>
      <c r="AI72" s="47">
        <f>IF(AND('Cement Data'!$B$14&gt;=$A72,'Cement Data'!$B$14&lt;$B72),'Cement Data'!AH$290,0)</f>
        <v>0</v>
      </c>
      <c r="AJ72" s="47">
        <f>IF(AND('Cement Data'!$B$14&gt;=$A72,'Cement Data'!$B$14&lt;$B72),'Cement Data'!AI$290,0)</f>
        <v>0</v>
      </c>
      <c r="AK72" s="47">
        <f>IF(AND('Cement Data'!$B$14&gt;=$A72,'Cement Data'!$B$14&lt;$B72),'Cement Data'!AJ$290,0)</f>
        <v>0</v>
      </c>
      <c r="AL72" s="47">
        <f>IF(AND('Cement Data'!$B$14&gt;=$A72,'Cement Data'!$B$14&lt;$B72),'Cement Data'!AK$290,0)</f>
        <v>0</v>
      </c>
    </row>
    <row r="73" spans="1:38" x14ac:dyDescent="0.45">
      <c r="A73" s="12">
        <f t="shared" si="1"/>
        <v>1500</v>
      </c>
      <c r="B73" s="11">
        <f t="shared" si="0"/>
        <v>1550</v>
      </c>
      <c r="C73" s="47">
        <f>IF(AND('Cement Data'!$B$14&gt;=$A73,'Cement Data'!$B$14&lt;$B73),'Cement Data'!B$290,0)</f>
        <v>0</v>
      </c>
      <c r="D73" s="47">
        <f>IF(AND('Cement Data'!$B$14&gt;=$A73,'Cement Data'!$B$14&lt;$B73),'Cement Data'!C$290,0)</f>
        <v>0</v>
      </c>
      <c r="E73" s="47">
        <f>IF(AND('Cement Data'!$B$14&gt;=$A73,'Cement Data'!$B$14&lt;$B73),'Cement Data'!D$290,0)</f>
        <v>0</v>
      </c>
      <c r="F73" s="47">
        <f>IF(AND('Cement Data'!$B$14&gt;=$A73,'Cement Data'!$B$14&lt;$B73),'Cement Data'!E$290,0)</f>
        <v>0</v>
      </c>
      <c r="G73" s="47">
        <f>IF(AND('Cement Data'!$B$14&gt;=$A73,'Cement Data'!$B$14&lt;$B73),'Cement Data'!F$290,0)</f>
        <v>0</v>
      </c>
      <c r="H73" s="47">
        <f>IF(AND('Cement Data'!$B$14&gt;=$A73,'Cement Data'!$B$14&lt;$B73),'Cement Data'!G$290,0)</f>
        <v>0</v>
      </c>
      <c r="I73" s="47">
        <f>IF(AND('Cement Data'!$B$14&gt;=$A73,'Cement Data'!$B$14&lt;$B73),'Cement Data'!H$290,0)</f>
        <v>0</v>
      </c>
      <c r="J73" s="47">
        <f>IF(AND('Cement Data'!$B$14&gt;=$A73,'Cement Data'!$B$14&lt;$B73),'Cement Data'!I$290,0)</f>
        <v>0</v>
      </c>
      <c r="K73" s="47">
        <f>IF(AND('Cement Data'!$B$14&gt;=$A73,'Cement Data'!$B$14&lt;$B73),'Cement Data'!J$290,0)</f>
        <v>0</v>
      </c>
      <c r="L73" s="47">
        <f>IF(AND('Cement Data'!$B$14&gt;=$A73,'Cement Data'!$B$14&lt;$B73),'Cement Data'!K$290,0)</f>
        <v>0</v>
      </c>
      <c r="M73" s="47">
        <f>IF(AND('Cement Data'!$B$14&gt;=$A73,'Cement Data'!$B$14&lt;$B73),'Cement Data'!L$290,0)</f>
        <v>0</v>
      </c>
      <c r="N73" s="47">
        <f>IF(AND('Cement Data'!$B$14&gt;=$A73,'Cement Data'!$B$14&lt;$B73),'Cement Data'!M$290,0)</f>
        <v>0</v>
      </c>
      <c r="O73" s="47">
        <f>IF(AND('Cement Data'!$B$14&gt;=$A73,'Cement Data'!$B$14&lt;$B73),'Cement Data'!N$290,0)</f>
        <v>0</v>
      </c>
      <c r="P73" s="47">
        <f>IF(AND('Cement Data'!$B$14&gt;=$A73,'Cement Data'!$B$14&lt;$B73),'Cement Data'!O$290,0)</f>
        <v>0</v>
      </c>
      <c r="Q73" s="47">
        <f>IF(AND('Cement Data'!$B$14&gt;=$A73,'Cement Data'!$B$14&lt;$B73),'Cement Data'!P$290,0)</f>
        <v>0</v>
      </c>
      <c r="R73" s="47">
        <f>IF(AND('Cement Data'!$B$14&gt;=$A73,'Cement Data'!$B$14&lt;$B73),'Cement Data'!Q$290,0)</f>
        <v>0</v>
      </c>
      <c r="S73" s="47">
        <f>IF(AND('Cement Data'!$B$14&gt;=$A73,'Cement Data'!$B$14&lt;$B73),'Cement Data'!R$290,0)</f>
        <v>0</v>
      </c>
      <c r="T73" s="47">
        <f>IF(AND('Cement Data'!$B$14&gt;=$A73,'Cement Data'!$B$14&lt;$B73),'Cement Data'!S$290,0)</f>
        <v>0</v>
      </c>
      <c r="U73" s="47">
        <f>IF(AND('Cement Data'!$B$14&gt;=$A73,'Cement Data'!$B$14&lt;$B73),'Cement Data'!T$290,0)</f>
        <v>0</v>
      </c>
      <c r="V73" s="47">
        <f>IF(AND('Cement Data'!$B$14&gt;=$A73,'Cement Data'!$B$14&lt;$B73),'Cement Data'!U$290,0)</f>
        <v>0</v>
      </c>
      <c r="W73" s="47">
        <f>IF(AND('Cement Data'!$B$14&gt;=$A73,'Cement Data'!$B$14&lt;$B73),'Cement Data'!V$290,0)</f>
        <v>0</v>
      </c>
      <c r="X73" s="47">
        <f>IF(AND('Cement Data'!$B$14&gt;=$A73,'Cement Data'!$B$14&lt;$B73),'Cement Data'!W$290,0)</f>
        <v>0</v>
      </c>
      <c r="Y73" s="47">
        <f>IF(AND('Cement Data'!$B$14&gt;=$A73,'Cement Data'!$B$14&lt;$B73),'Cement Data'!X$290,0)</f>
        <v>0</v>
      </c>
      <c r="Z73" s="47">
        <f>IF(AND('Cement Data'!$B$14&gt;=$A73,'Cement Data'!$B$14&lt;$B73),'Cement Data'!Y$290,0)</f>
        <v>0</v>
      </c>
      <c r="AA73" s="47">
        <f>IF(AND('Cement Data'!$B$14&gt;=$A73,'Cement Data'!$B$14&lt;$B73),'Cement Data'!Z$290,0)</f>
        <v>0</v>
      </c>
      <c r="AB73" s="47">
        <f>IF(AND('Cement Data'!$B$14&gt;=$A73,'Cement Data'!$B$14&lt;$B73),'Cement Data'!AA$290,0)</f>
        <v>0</v>
      </c>
      <c r="AC73" s="47">
        <f>IF(AND('Cement Data'!$B$14&gt;=$A73,'Cement Data'!$B$14&lt;$B73),'Cement Data'!AB$290,0)</f>
        <v>0</v>
      </c>
      <c r="AD73" s="47">
        <f>IF(AND('Cement Data'!$B$14&gt;=$A73,'Cement Data'!$B$14&lt;$B73),'Cement Data'!AC$290,0)</f>
        <v>0</v>
      </c>
      <c r="AE73" s="47">
        <f>IF(AND('Cement Data'!$B$14&gt;=$A73,'Cement Data'!$B$14&lt;$B73),'Cement Data'!AD$290,0)</f>
        <v>0</v>
      </c>
      <c r="AF73" s="47">
        <f>IF(AND('Cement Data'!$B$14&gt;=$A73,'Cement Data'!$B$14&lt;$B73),'Cement Data'!AE$290,0)</f>
        <v>0</v>
      </c>
      <c r="AG73" s="47">
        <f>IF(AND('Cement Data'!$B$14&gt;=$A73,'Cement Data'!$B$14&lt;$B73),'Cement Data'!AF$290,0)</f>
        <v>0</v>
      </c>
      <c r="AH73" s="47">
        <f>IF(AND('Cement Data'!$B$14&gt;=$A73,'Cement Data'!$B$14&lt;$B73),'Cement Data'!AG$290,0)</f>
        <v>0</v>
      </c>
      <c r="AI73" s="47">
        <f>IF(AND('Cement Data'!$B$14&gt;=$A73,'Cement Data'!$B$14&lt;$B73),'Cement Data'!AH$290,0)</f>
        <v>0</v>
      </c>
      <c r="AJ73" s="47">
        <f>IF(AND('Cement Data'!$B$14&gt;=$A73,'Cement Data'!$B$14&lt;$B73),'Cement Data'!AI$290,0)</f>
        <v>0</v>
      </c>
      <c r="AK73" s="47">
        <f>IF(AND('Cement Data'!$B$14&gt;=$A73,'Cement Data'!$B$14&lt;$B73),'Cement Data'!AJ$290,0)</f>
        <v>0</v>
      </c>
      <c r="AL73" s="47">
        <f>IF(AND('Cement Data'!$B$14&gt;=$A73,'Cement Data'!$B$14&lt;$B73),'Cement Data'!AK$290,0)</f>
        <v>0</v>
      </c>
    </row>
    <row r="74" spans="1:38" x14ac:dyDescent="0.45">
      <c r="A74" s="12">
        <f t="shared" si="1"/>
        <v>1550</v>
      </c>
      <c r="B74" s="11">
        <f t="shared" si="0"/>
        <v>1600</v>
      </c>
      <c r="C74" s="47">
        <f>IF(AND('Cement Data'!$B$14&gt;=$A74,'Cement Data'!$B$14&lt;$B74),'Cement Data'!B$290,0)</f>
        <v>0</v>
      </c>
      <c r="D74" s="47">
        <f>IF(AND('Cement Data'!$B$14&gt;=$A74,'Cement Data'!$B$14&lt;$B74),'Cement Data'!C$290,0)</f>
        <v>0</v>
      </c>
      <c r="E74" s="47">
        <f>IF(AND('Cement Data'!$B$14&gt;=$A74,'Cement Data'!$B$14&lt;$B74),'Cement Data'!D$290,0)</f>
        <v>0</v>
      </c>
      <c r="F74" s="47">
        <f>IF(AND('Cement Data'!$B$14&gt;=$A74,'Cement Data'!$B$14&lt;$B74),'Cement Data'!E$290,0)</f>
        <v>0</v>
      </c>
      <c r="G74" s="47">
        <f>IF(AND('Cement Data'!$B$14&gt;=$A74,'Cement Data'!$B$14&lt;$B74),'Cement Data'!F$290,0)</f>
        <v>0</v>
      </c>
      <c r="H74" s="47">
        <f>IF(AND('Cement Data'!$B$14&gt;=$A74,'Cement Data'!$B$14&lt;$B74),'Cement Data'!G$290,0)</f>
        <v>0</v>
      </c>
      <c r="I74" s="47">
        <f>IF(AND('Cement Data'!$B$14&gt;=$A74,'Cement Data'!$B$14&lt;$B74),'Cement Data'!H$290,0)</f>
        <v>0</v>
      </c>
      <c r="J74" s="47">
        <f>IF(AND('Cement Data'!$B$14&gt;=$A74,'Cement Data'!$B$14&lt;$B74),'Cement Data'!I$290,0)</f>
        <v>0</v>
      </c>
      <c r="K74" s="47">
        <f>IF(AND('Cement Data'!$B$14&gt;=$A74,'Cement Data'!$B$14&lt;$B74),'Cement Data'!J$290,0)</f>
        <v>0</v>
      </c>
      <c r="L74" s="47">
        <f>IF(AND('Cement Data'!$B$14&gt;=$A74,'Cement Data'!$B$14&lt;$B74),'Cement Data'!K$290,0)</f>
        <v>0</v>
      </c>
      <c r="M74" s="47">
        <f>IF(AND('Cement Data'!$B$14&gt;=$A74,'Cement Data'!$B$14&lt;$B74),'Cement Data'!L$290,0)</f>
        <v>0</v>
      </c>
      <c r="N74" s="47">
        <f>IF(AND('Cement Data'!$B$14&gt;=$A74,'Cement Data'!$B$14&lt;$B74),'Cement Data'!M$290,0)</f>
        <v>0</v>
      </c>
      <c r="O74" s="47">
        <f>IF(AND('Cement Data'!$B$14&gt;=$A74,'Cement Data'!$B$14&lt;$B74),'Cement Data'!N$290,0)</f>
        <v>0</v>
      </c>
      <c r="P74" s="47">
        <f>IF(AND('Cement Data'!$B$14&gt;=$A74,'Cement Data'!$B$14&lt;$B74),'Cement Data'!O$290,0)</f>
        <v>0</v>
      </c>
      <c r="Q74" s="47">
        <f>IF(AND('Cement Data'!$B$14&gt;=$A74,'Cement Data'!$B$14&lt;$B74),'Cement Data'!P$290,0)</f>
        <v>0</v>
      </c>
      <c r="R74" s="47">
        <f>IF(AND('Cement Data'!$B$14&gt;=$A74,'Cement Data'!$B$14&lt;$B74),'Cement Data'!Q$290,0)</f>
        <v>0</v>
      </c>
      <c r="S74" s="47">
        <f>IF(AND('Cement Data'!$B$14&gt;=$A74,'Cement Data'!$B$14&lt;$B74),'Cement Data'!R$290,0)</f>
        <v>0</v>
      </c>
      <c r="T74" s="47">
        <f>IF(AND('Cement Data'!$B$14&gt;=$A74,'Cement Data'!$B$14&lt;$B74),'Cement Data'!S$290,0)</f>
        <v>0</v>
      </c>
      <c r="U74" s="47">
        <f>IF(AND('Cement Data'!$B$14&gt;=$A74,'Cement Data'!$B$14&lt;$B74),'Cement Data'!T$290,0)</f>
        <v>0</v>
      </c>
      <c r="V74" s="47">
        <f>IF(AND('Cement Data'!$B$14&gt;=$A74,'Cement Data'!$B$14&lt;$B74),'Cement Data'!U$290,0)</f>
        <v>0</v>
      </c>
      <c r="W74" s="47">
        <f>IF(AND('Cement Data'!$B$14&gt;=$A74,'Cement Data'!$B$14&lt;$B74),'Cement Data'!V$290,0)</f>
        <v>0</v>
      </c>
      <c r="X74" s="47">
        <f>IF(AND('Cement Data'!$B$14&gt;=$A74,'Cement Data'!$B$14&lt;$B74),'Cement Data'!W$290,0)</f>
        <v>0</v>
      </c>
      <c r="Y74" s="47">
        <f>IF(AND('Cement Data'!$B$14&gt;=$A74,'Cement Data'!$B$14&lt;$B74),'Cement Data'!X$290,0)</f>
        <v>0</v>
      </c>
      <c r="Z74" s="47">
        <f>IF(AND('Cement Data'!$B$14&gt;=$A74,'Cement Data'!$B$14&lt;$B74),'Cement Data'!Y$290,0)</f>
        <v>0</v>
      </c>
      <c r="AA74" s="47">
        <f>IF(AND('Cement Data'!$B$14&gt;=$A74,'Cement Data'!$B$14&lt;$B74),'Cement Data'!Z$290,0)</f>
        <v>0</v>
      </c>
      <c r="AB74" s="47">
        <f>IF(AND('Cement Data'!$B$14&gt;=$A74,'Cement Data'!$B$14&lt;$B74),'Cement Data'!AA$290,0)</f>
        <v>0</v>
      </c>
      <c r="AC74" s="47">
        <f>IF(AND('Cement Data'!$B$14&gt;=$A74,'Cement Data'!$B$14&lt;$B74),'Cement Data'!AB$290,0)</f>
        <v>0</v>
      </c>
      <c r="AD74" s="47">
        <f>IF(AND('Cement Data'!$B$14&gt;=$A74,'Cement Data'!$B$14&lt;$B74),'Cement Data'!AC$290,0)</f>
        <v>0</v>
      </c>
      <c r="AE74" s="47">
        <f>IF(AND('Cement Data'!$B$14&gt;=$A74,'Cement Data'!$B$14&lt;$B74),'Cement Data'!AD$290,0)</f>
        <v>0</v>
      </c>
      <c r="AF74" s="47">
        <f>IF(AND('Cement Data'!$B$14&gt;=$A74,'Cement Data'!$B$14&lt;$B74),'Cement Data'!AE$290,0)</f>
        <v>0</v>
      </c>
      <c r="AG74" s="47">
        <f>IF(AND('Cement Data'!$B$14&gt;=$A74,'Cement Data'!$B$14&lt;$B74),'Cement Data'!AF$290,0)</f>
        <v>0</v>
      </c>
      <c r="AH74" s="47">
        <f>IF(AND('Cement Data'!$B$14&gt;=$A74,'Cement Data'!$B$14&lt;$B74),'Cement Data'!AG$290,0)</f>
        <v>0</v>
      </c>
      <c r="AI74" s="47">
        <f>IF(AND('Cement Data'!$B$14&gt;=$A74,'Cement Data'!$B$14&lt;$B74),'Cement Data'!AH$290,0)</f>
        <v>0</v>
      </c>
      <c r="AJ74" s="47">
        <f>IF(AND('Cement Data'!$B$14&gt;=$A74,'Cement Data'!$B$14&lt;$B74),'Cement Data'!AI$290,0)</f>
        <v>0</v>
      </c>
      <c r="AK74" s="47">
        <f>IF(AND('Cement Data'!$B$14&gt;=$A74,'Cement Data'!$B$14&lt;$B74),'Cement Data'!AJ$290,0)</f>
        <v>0</v>
      </c>
      <c r="AL74" s="47">
        <f>IF(AND('Cement Data'!$B$14&gt;=$A74,'Cement Data'!$B$14&lt;$B74),'Cement Data'!AK$290,0)</f>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AL74"/>
  <sheetViews>
    <sheetView workbookViewId="0">
      <selection activeCell="D1" sqref="D1"/>
    </sheetView>
  </sheetViews>
  <sheetFormatPr defaultRowHeight="14.25" x14ac:dyDescent="0.45"/>
  <cols>
    <col min="1" max="2" width="24.265625" style="12" customWidth="1"/>
    <col min="3" max="3" width="9.1328125" customWidth="1"/>
  </cols>
  <sheetData>
    <row r="1" spans="1:38" x14ac:dyDescent="0.45">
      <c r="A1" s="14" t="s">
        <v>757</v>
      </c>
      <c r="B1" s="14" t="s">
        <v>720</v>
      </c>
      <c r="C1" s="14" t="s">
        <v>721</v>
      </c>
      <c r="D1" s="14" t="s">
        <v>722</v>
      </c>
      <c r="E1" s="65" t="s">
        <v>851</v>
      </c>
    </row>
    <row r="2" spans="1:38" s="2" customFormat="1" x14ac:dyDescent="0.45">
      <c r="A2" s="10" t="s">
        <v>619</v>
      </c>
      <c r="B2" s="10" t="s">
        <v>620</v>
      </c>
      <c r="C2" s="2">
        <v>2015</v>
      </c>
      <c r="D2" s="2">
        <v>2016</v>
      </c>
      <c r="E2" s="2">
        <v>2017</v>
      </c>
      <c r="F2" s="2">
        <v>2018</v>
      </c>
      <c r="G2" s="2">
        <v>2019</v>
      </c>
      <c r="H2" s="2">
        <v>2020</v>
      </c>
      <c r="I2" s="2">
        <v>2021</v>
      </c>
      <c r="J2" s="2">
        <v>2022</v>
      </c>
      <c r="K2" s="2">
        <v>2023</v>
      </c>
      <c r="L2" s="2">
        <v>2024</v>
      </c>
      <c r="M2" s="2">
        <v>2025</v>
      </c>
      <c r="N2" s="2">
        <v>2026</v>
      </c>
      <c r="O2" s="2">
        <v>2027</v>
      </c>
      <c r="P2" s="2">
        <v>2028</v>
      </c>
      <c r="Q2" s="2">
        <v>2029</v>
      </c>
      <c r="R2" s="2">
        <v>2030</v>
      </c>
      <c r="S2" s="2">
        <v>2031</v>
      </c>
      <c r="T2" s="2">
        <v>2032</v>
      </c>
      <c r="U2" s="2">
        <v>2033</v>
      </c>
      <c r="V2" s="2">
        <v>2034</v>
      </c>
      <c r="W2" s="2">
        <v>2035</v>
      </c>
      <c r="X2" s="2">
        <v>2036</v>
      </c>
      <c r="Y2" s="2">
        <v>2037</v>
      </c>
      <c r="Z2" s="2">
        <v>2038</v>
      </c>
      <c r="AA2" s="2">
        <v>2039</v>
      </c>
      <c r="AB2" s="2">
        <v>2040</v>
      </c>
      <c r="AC2" s="2">
        <v>2041</v>
      </c>
      <c r="AD2" s="2">
        <v>2042</v>
      </c>
      <c r="AE2" s="2">
        <v>2043</v>
      </c>
      <c r="AF2" s="2">
        <v>2044</v>
      </c>
      <c r="AG2" s="2">
        <v>2045</v>
      </c>
      <c r="AH2" s="2">
        <v>2046</v>
      </c>
      <c r="AI2" s="2">
        <v>2047</v>
      </c>
      <c r="AJ2" s="2">
        <v>2048</v>
      </c>
      <c r="AK2" s="2">
        <v>2049</v>
      </c>
      <c r="AL2" s="2">
        <v>2050</v>
      </c>
    </row>
    <row r="3" spans="1:38" x14ac:dyDescent="0.45">
      <c r="A3" s="11">
        <v>-1150</v>
      </c>
      <c r="B3" s="11">
        <f>A3+50</f>
        <v>-1100</v>
      </c>
      <c r="C3" s="47" cm="1">
        <f t="array" ref="C3">((VLOOKUP($B$1,'Multipliers and Adjustments'!$A$70:$I$86,TRUNC(COLUMN(C$2)/5)+2,FALSE)*SUMIFS('IEA-MethaneAbatement'!$N:$N,'IEA-MethaneAbatement'!$O:$O,"&lt;"&amp;$B3,'IEA-MethaneAbatement'!$O:$O,"&gt;="&amp;$A3,'IEA-MethaneAbatement'!$M:$M,$B$1,'IEA-MethaneAbatement'!$B:$B,'Country Selector'!$A$2)+VLOOKUP($C$1,'Multipliers and Adjustments'!$A$70:$I$86,TRUNC(COLUMN(C$2)/5)+2,FALSE)*SUMIFS('IEA-MethaneAbatement'!$N:$N,'IEA-MethaneAbatement'!$O:$O,"&lt;"&amp;$B3,'IEA-MethaneAbatement'!$O:$O,"&gt;="&amp;$A3,'IEA-MethaneAbatement'!$M:$M,$C$1,'IEA-MethaneAbatement'!$B:$B,'Country Selector'!$A$2)+VLOOKUP($D$1,'Multipliers and Adjustments'!$A$70:$I$86,TRUNC(COLUMN(C$2)/5)+2,FALSE)*SUMIFS('IEA-MethaneAbatement'!$N:$N,'IEA-MethaneAbatement'!$O:$O,"&lt;"&amp;$B3,'IEA-MethaneAbatement'!$O:$O,"&gt;="&amp;$A3,'IEA-MethaneAbatement'!$M:$M,$D$1,'IEA-MethaneAbatement'!$B:$B,'Country Selector'!$A$2)))*(1+INDEX('EPA to IEA Scaling'!$F$8:$AO$8,,MATCH(C$2,'EPA to IEA Scaling'!$F$1:$AO$1,0)))</f>
        <v>0</v>
      </c>
      <c r="D3" cm="1">
        <f t="array" ref="D3">((VLOOKUP($B$1,'Multipliers and Adjustments'!$A$70:$I$86,TRUNC(COLUMN(D$2)/5)+2,FALSE)*SUMIFS('IEA-MethaneAbatement'!$N:$N,'IEA-MethaneAbatement'!$O:$O,"&lt;"&amp;$B3,'IEA-MethaneAbatement'!$O:$O,"&gt;="&amp;$A3,'IEA-MethaneAbatement'!$M:$M,$B$1,'IEA-MethaneAbatement'!$B:$B,'Country Selector'!$A$2)+VLOOKUP($C$1,'Multipliers and Adjustments'!$A$70:$I$86,TRUNC(COLUMN(D$2)/5)+2,FALSE)*SUMIFS('IEA-MethaneAbatement'!$N:$N,'IEA-MethaneAbatement'!$O:$O,"&lt;"&amp;$B3,'IEA-MethaneAbatement'!$O:$O,"&gt;="&amp;$A3,'IEA-MethaneAbatement'!$M:$M,$C$1,'IEA-MethaneAbatement'!$B:$B,'Country Selector'!$A$2)+VLOOKUP($D$1,'Multipliers and Adjustments'!$A$70:$I$86,TRUNC(COLUMN(D$2)/5)+2,FALSE)*SUMIFS('IEA-MethaneAbatement'!$N:$N,'IEA-MethaneAbatement'!$O:$O,"&lt;"&amp;$B3,'IEA-MethaneAbatement'!$O:$O,"&gt;="&amp;$A3,'IEA-MethaneAbatement'!$M:$M,$D$1,'IEA-MethaneAbatement'!$B:$B,'Country Selector'!$A$2)))*(1+INDEX('EPA to IEA Scaling'!$F$8:$AO$8,,MATCH(D$2,'EPA to IEA Scaling'!$F$1:$AO$1,0)))</f>
        <v>0</v>
      </c>
      <c r="E3" cm="1">
        <f t="array" ref="E3">((VLOOKUP($B$1,'Multipliers and Adjustments'!$A$70:$I$86,TRUNC(COLUMN(E$2)/5)+2,FALSE)*SUMIFS('IEA-MethaneAbatement'!$N:$N,'IEA-MethaneAbatement'!$O:$O,"&lt;"&amp;$B3,'IEA-MethaneAbatement'!$O:$O,"&gt;="&amp;$A3,'IEA-MethaneAbatement'!$M:$M,$B$1,'IEA-MethaneAbatement'!$B:$B,'Country Selector'!$A$2)+VLOOKUP($C$1,'Multipliers and Adjustments'!$A$70:$I$86,TRUNC(COLUMN(E$2)/5)+2,FALSE)*SUMIFS('IEA-MethaneAbatement'!$N:$N,'IEA-MethaneAbatement'!$O:$O,"&lt;"&amp;$B3,'IEA-MethaneAbatement'!$O:$O,"&gt;="&amp;$A3,'IEA-MethaneAbatement'!$M:$M,$C$1,'IEA-MethaneAbatement'!$B:$B,'Country Selector'!$A$2)+VLOOKUP($D$1,'Multipliers and Adjustments'!$A$70:$I$86,TRUNC(COLUMN(E$2)/5)+2,FALSE)*SUMIFS('IEA-MethaneAbatement'!$N:$N,'IEA-MethaneAbatement'!$O:$O,"&lt;"&amp;$B3,'IEA-MethaneAbatement'!$O:$O,"&gt;="&amp;$A3,'IEA-MethaneAbatement'!$M:$M,$D$1,'IEA-MethaneAbatement'!$B:$B,'Country Selector'!$A$2)))*(1+INDEX('EPA to IEA Scaling'!$F$8:$AO$8,,MATCH(E$2,'EPA to IEA Scaling'!$F$1:$AO$1,0)))</f>
        <v>0</v>
      </c>
      <c r="F3" cm="1">
        <f t="array" ref="F3">((VLOOKUP($B$1,'Multipliers and Adjustments'!$A$70:$I$86,TRUNC(COLUMN(F$2)/5)+2,FALSE)*SUMIFS('IEA-MethaneAbatement'!$N:$N,'IEA-MethaneAbatement'!$O:$O,"&lt;"&amp;$B3,'IEA-MethaneAbatement'!$O:$O,"&gt;="&amp;$A3,'IEA-MethaneAbatement'!$M:$M,$B$1,'IEA-MethaneAbatement'!$B:$B,'Country Selector'!$A$2)+VLOOKUP($C$1,'Multipliers and Adjustments'!$A$70:$I$86,TRUNC(COLUMN(F$2)/5)+2,FALSE)*SUMIFS('IEA-MethaneAbatement'!$N:$N,'IEA-MethaneAbatement'!$O:$O,"&lt;"&amp;$B3,'IEA-MethaneAbatement'!$O:$O,"&gt;="&amp;$A3,'IEA-MethaneAbatement'!$M:$M,$C$1,'IEA-MethaneAbatement'!$B:$B,'Country Selector'!$A$2)+VLOOKUP($D$1,'Multipliers and Adjustments'!$A$70:$I$86,TRUNC(COLUMN(F$2)/5)+2,FALSE)*SUMIFS('IEA-MethaneAbatement'!$N:$N,'IEA-MethaneAbatement'!$O:$O,"&lt;"&amp;$B3,'IEA-MethaneAbatement'!$O:$O,"&gt;="&amp;$A3,'IEA-MethaneAbatement'!$M:$M,$D$1,'IEA-MethaneAbatement'!$B:$B,'Country Selector'!$A$2)))*(1+INDEX('EPA to IEA Scaling'!$F$8:$AO$8,,MATCH(F$2,'EPA to IEA Scaling'!$F$1:$AO$1,0)))</f>
        <v>0</v>
      </c>
      <c r="G3" cm="1">
        <f t="array" ref="G3">((VLOOKUP($B$1,'Multipliers and Adjustments'!$A$70:$I$86,TRUNC(COLUMN(G$2)/5)+2,FALSE)*SUMIFS('IEA-MethaneAbatement'!$N:$N,'IEA-MethaneAbatement'!$O:$O,"&lt;"&amp;$B3,'IEA-MethaneAbatement'!$O:$O,"&gt;="&amp;$A3,'IEA-MethaneAbatement'!$M:$M,$B$1,'IEA-MethaneAbatement'!$B:$B,'Country Selector'!$A$2)+VLOOKUP($C$1,'Multipliers and Adjustments'!$A$70:$I$86,TRUNC(COLUMN(G$2)/5)+2,FALSE)*SUMIFS('IEA-MethaneAbatement'!$N:$N,'IEA-MethaneAbatement'!$O:$O,"&lt;"&amp;$B3,'IEA-MethaneAbatement'!$O:$O,"&gt;="&amp;$A3,'IEA-MethaneAbatement'!$M:$M,$C$1,'IEA-MethaneAbatement'!$B:$B,'Country Selector'!$A$2)+VLOOKUP($D$1,'Multipliers and Adjustments'!$A$70:$I$86,TRUNC(COLUMN(G$2)/5)+2,FALSE)*SUMIFS('IEA-MethaneAbatement'!$N:$N,'IEA-MethaneAbatement'!$O:$O,"&lt;"&amp;$B3,'IEA-MethaneAbatement'!$O:$O,"&gt;="&amp;$A3,'IEA-MethaneAbatement'!$M:$M,$D$1,'IEA-MethaneAbatement'!$B:$B,'Country Selector'!$A$2)))*(1+INDEX('EPA to IEA Scaling'!$F$8:$AO$8,,MATCH(G$2,'EPA to IEA Scaling'!$F$1:$AO$1,0)))</f>
        <v>0</v>
      </c>
      <c r="H3" s="31" cm="1">
        <f t="array" ref="H3">((VLOOKUP($B$1,'Multipliers and Adjustments'!$A$70:$I$86,TRUNC(COLUMN(H$2)/5)+2,FALSE)*SUMIFS('IEA-MethaneAbatement'!$N:$N,'IEA-MethaneAbatement'!$O:$O,"&lt;"&amp;$B3,'IEA-MethaneAbatement'!$O:$O,"&gt;="&amp;$A3,'IEA-MethaneAbatement'!$M:$M,$B$1,'IEA-MethaneAbatement'!$B:$B,'Country Selector'!$A$2)+VLOOKUP($C$1,'Multipliers and Adjustments'!$A$70:$I$86,TRUNC(COLUMN(H$2)/5)+2,FALSE)*SUMIFS('IEA-MethaneAbatement'!$N:$N,'IEA-MethaneAbatement'!$O:$O,"&lt;"&amp;$B3,'IEA-MethaneAbatement'!$O:$O,"&gt;="&amp;$A3,'IEA-MethaneAbatement'!$M:$M,$C$1,'IEA-MethaneAbatement'!$B:$B,'Country Selector'!$A$2)+VLOOKUP($D$1,'Multipliers and Adjustments'!$A$70:$I$86,TRUNC(COLUMN(H$2)/5)+2,FALSE)*SUMIFS('IEA-MethaneAbatement'!$N:$N,'IEA-MethaneAbatement'!$O:$O,"&lt;"&amp;$B3,'IEA-MethaneAbatement'!$O:$O,"&gt;="&amp;$A3,'IEA-MethaneAbatement'!$M:$M,$D$1,'IEA-MethaneAbatement'!$B:$B,'Country Selector'!$A$2)))*(1+INDEX('EPA to IEA Scaling'!$F$8:$AO$8,,MATCH(H$2,'EPA to IEA Scaling'!$F$1:$AO$1,0)))</f>
        <v>0</v>
      </c>
      <c r="I3" cm="1">
        <f t="array" ref="I3">((VLOOKUP($B$1,'Multipliers and Adjustments'!$A$70:$I$86,TRUNC(COLUMN(I$2)/5)+2,FALSE)*SUMIFS('IEA-MethaneAbatement'!$N:$N,'IEA-MethaneAbatement'!$O:$O,"&lt;"&amp;$B3,'IEA-MethaneAbatement'!$O:$O,"&gt;="&amp;$A3,'IEA-MethaneAbatement'!$M:$M,$B$1,'IEA-MethaneAbatement'!$B:$B,'Country Selector'!$A$2)+VLOOKUP($C$1,'Multipliers and Adjustments'!$A$70:$I$86,TRUNC(COLUMN(I$2)/5)+2,FALSE)*SUMIFS('IEA-MethaneAbatement'!$N:$N,'IEA-MethaneAbatement'!$O:$O,"&lt;"&amp;$B3,'IEA-MethaneAbatement'!$O:$O,"&gt;="&amp;$A3,'IEA-MethaneAbatement'!$M:$M,$C$1,'IEA-MethaneAbatement'!$B:$B,'Country Selector'!$A$2)+VLOOKUP($D$1,'Multipliers and Adjustments'!$A$70:$I$86,TRUNC(COLUMN(I$2)/5)+2,FALSE)*SUMIFS('IEA-MethaneAbatement'!$N:$N,'IEA-MethaneAbatement'!$O:$O,"&lt;"&amp;$B3,'IEA-MethaneAbatement'!$O:$O,"&gt;="&amp;$A3,'IEA-MethaneAbatement'!$M:$M,$D$1,'IEA-MethaneAbatement'!$B:$B,'Country Selector'!$A$2)))*(1+INDEX('EPA to IEA Scaling'!$F$8:$AO$8,,MATCH(I$2,'EPA to IEA Scaling'!$F$1:$AO$1,0)))</f>
        <v>0</v>
      </c>
      <c r="J3" cm="1">
        <f t="array" ref="J3">((VLOOKUP($B$1,'Multipliers and Adjustments'!$A$70:$I$86,TRUNC(COLUMN(J$2)/5)+2,FALSE)*SUMIFS('IEA-MethaneAbatement'!$N:$N,'IEA-MethaneAbatement'!$O:$O,"&lt;"&amp;$B3,'IEA-MethaneAbatement'!$O:$O,"&gt;="&amp;$A3,'IEA-MethaneAbatement'!$M:$M,$B$1,'IEA-MethaneAbatement'!$B:$B,'Country Selector'!$A$2)+VLOOKUP($C$1,'Multipliers and Adjustments'!$A$70:$I$86,TRUNC(COLUMN(J$2)/5)+2,FALSE)*SUMIFS('IEA-MethaneAbatement'!$N:$N,'IEA-MethaneAbatement'!$O:$O,"&lt;"&amp;$B3,'IEA-MethaneAbatement'!$O:$O,"&gt;="&amp;$A3,'IEA-MethaneAbatement'!$M:$M,$C$1,'IEA-MethaneAbatement'!$B:$B,'Country Selector'!$A$2)+VLOOKUP($D$1,'Multipliers and Adjustments'!$A$70:$I$86,TRUNC(COLUMN(J$2)/5)+2,FALSE)*SUMIFS('IEA-MethaneAbatement'!$N:$N,'IEA-MethaneAbatement'!$O:$O,"&lt;"&amp;$B3,'IEA-MethaneAbatement'!$O:$O,"&gt;="&amp;$A3,'IEA-MethaneAbatement'!$M:$M,$D$1,'IEA-MethaneAbatement'!$B:$B,'Country Selector'!$A$2)))*(1+INDEX('EPA to IEA Scaling'!$F$8:$AO$8,,MATCH(J$2,'EPA to IEA Scaling'!$F$1:$AO$1,0)))</f>
        <v>0</v>
      </c>
      <c r="K3" cm="1">
        <f t="array" ref="K3">((VLOOKUP($B$1,'Multipliers and Adjustments'!$A$70:$I$86,TRUNC(COLUMN(K$2)/5)+2,FALSE)*SUMIFS('IEA-MethaneAbatement'!$N:$N,'IEA-MethaneAbatement'!$O:$O,"&lt;"&amp;$B3,'IEA-MethaneAbatement'!$O:$O,"&gt;="&amp;$A3,'IEA-MethaneAbatement'!$M:$M,$B$1,'IEA-MethaneAbatement'!$B:$B,'Country Selector'!$A$2)+VLOOKUP($C$1,'Multipliers and Adjustments'!$A$70:$I$86,TRUNC(COLUMN(K$2)/5)+2,FALSE)*SUMIFS('IEA-MethaneAbatement'!$N:$N,'IEA-MethaneAbatement'!$O:$O,"&lt;"&amp;$B3,'IEA-MethaneAbatement'!$O:$O,"&gt;="&amp;$A3,'IEA-MethaneAbatement'!$M:$M,$C$1,'IEA-MethaneAbatement'!$B:$B,'Country Selector'!$A$2)+VLOOKUP($D$1,'Multipliers and Adjustments'!$A$70:$I$86,TRUNC(COLUMN(K$2)/5)+2,FALSE)*SUMIFS('IEA-MethaneAbatement'!$N:$N,'IEA-MethaneAbatement'!$O:$O,"&lt;"&amp;$B3,'IEA-MethaneAbatement'!$O:$O,"&gt;="&amp;$A3,'IEA-MethaneAbatement'!$M:$M,$D$1,'IEA-MethaneAbatement'!$B:$B,'Country Selector'!$A$2)))*(1+INDEX('EPA to IEA Scaling'!$F$8:$AO$8,,MATCH(K$2,'EPA to IEA Scaling'!$F$1:$AO$1,0)))</f>
        <v>0</v>
      </c>
      <c r="L3" cm="1">
        <f t="array" ref="L3">((VLOOKUP($B$1,'Multipliers and Adjustments'!$A$70:$I$86,TRUNC(COLUMN(L$2)/5)+2,FALSE)*SUMIFS('IEA-MethaneAbatement'!$N:$N,'IEA-MethaneAbatement'!$O:$O,"&lt;"&amp;$B3,'IEA-MethaneAbatement'!$O:$O,"&gt;="&amp;$A3,'IEA-MethaneAbatement'!$M:$M,$B$1,'IEA-MethaneAbatement'!$B:$B,'Country Selector'!$A$2)+VLOOKUP($C$1,'Multipliers and Adjustments'!$A$70:$I$86,TRUNC(COLUMN(L$2)/5)+2,FALSE)*SUMIFS('IEA-MethaneAbatement'!$N:$N,'IEA-MethaneAbatement'!$O:$O,"&lt;"&amp;$B3,'IEA-MethaneAbatement'!$O:$O,"&gt;="&amp;$A3,'IEA-MethaneAbatement'!$M:$M,$C$1,'IEA-MethaneAbatement'!$B:$B,'Country Selector'!$A$2)+VLOOKUP($D$1,'Multipliers and Adjustments'!$A$70:$I$86,TRUNC(COLUMN(L$2)/5)+2,FALSE)*SUMIFS('IEA-MethaneAbatement'!$N:$N,'IEA-MethaneAbatement'!$O:$O,"&lt;"&amp;$B3,'IEA-MethaneAbatement'!$O:$O,"&gt;="&amp;$A3,'IEA-MethaneAbatement'!$M:$M,$D$1,'IEA-MethaneAbatement'!$B:$B,'Country Selector'!$A$2)))*(1+INDEX('EPA to IEA Scaling'!$F$8:$AO$8,,MATCH(L$2,'EPA to IEA Scaling'!$F$1:$AO$1,0)))</f>
        <v>0</v>
      </c>
      <c r="M3" s="31" cm="1">
        <f t="array" ref="M3">((VLOOKUP($B$1,'Multipliers and Adjustments'!$A$70:$I$86,TRUNC(COLUMN(M$2)/5)+2,FALSE)*SUMIFS('IEA-MethaneAbatement'!$N:$N,'IEA-MethaneAbatement'!$O:$O,"&lt;"&amp;$B3,'IEA-MethaneAbatement'!$O:$O,"&gt;="&amp;$A3,'IEA-MethaneAbatement'!$M:$M,$B$1,'IEA-MethaneAbatement'!$B:$B,'Country Selector'!$A$2)+VLOOKUP($C$1,'Multipliers and Adjustments'!$A$70:$I$86,TRUNC(COLUMN(M$2)/5)+2,FALSE)*SUMIFS('IEA-MethaneAbatement'!$N:$N,'IEA-MethaneAbatement'!$O:$O,"&lt;"&amp;$B3,'IEA-MethaneAbatement'!$O:$O,"&gt;="&amp;$A3,'IEA-MethaneAbatement'!$M:$M,$C$1,'IEA-MethaneAbatement'!$B:$B,'Country Selector'!$A$2)+VLOOKUP($D$1,'Multipliers and Adjustments'!$A$70:$I$86,TRUNC(COLUMN(M$2)/5)+2,FALSE)*SUMIFS('IEA-MethaneAbatement'!$N:$N,'IEA-MethaneAbatement'!$O:$O,"&lt;"&amp;$B3,'IEA-MethaneAbatement'!$O:$O,"&gt;="&amp;$A3,'IEA-MethaneAbatement'!$M:$M,$D$1,'IEA-MethaneAbatement'!$B:$B,'Country Selector'!$A$2)))*(1+INDEX('EPA to IEA Scaling'!$F$8:$AO$8,,MATCH(M$2,'EPA to IEA Scaling'!$F$1:$AO$1,0)))</f>
        <v>0</v>
      </c>
      <c r="N3" cm="1">
        <f t="array" ref="N3">((VLOOKUP($B$1,'Multipliers and Adjustments'!$A$70:$I$86,TRUNC(COLUMN(N$2)/5)+2,FALSE)*SUMIFS('IEA-MethaneAbatement'!$N:$N,'IEA-MethaneAbatement'!$O:$O,"&lt;"&amp;$B3,'IEA-MethaneAbatement'!$O:$O,"&gt;="&amp;$A3,'IEA-MethaneAbatement'!$M:$M,$B$1,'IEA-MethaneAbatement'!$B:$B,'Country Selector'!$A$2)+VLOOKUP($C$1,'Multipliers and Adjustments'!$A$70:$I$86,TRUNC(COLUMN(N$2)/5)+2,FALSE)*SUMIFS('IEA-MethaneAbatement'!$N:$N,'IEA-MethaneAbatement'!$O:$O,"&lt;"&amp;$B3,'IEA-MethaneAbatement'!$O:$O,"&gt;="&amp;$A3,'IEA-MethaneAbatement'!$M:$M,$C$1,'IEA-MethaneAbatement'!$B:$B,'Country Selector'!$A$2)+VLOOKUP($D$1,'Multipliers and Adjustments'!$A$70:$I$86,TRUNC(COLUMN(N$2)/5)+2,FALSE)*SUMIFS('IEA-MethaneAbatement'!$N:$N,'IEA-MethaneAbatement'!$O:$O,"&lt;"&amp;$B3,'IEA-MethaneAbatement'!$O:$O,"&gt;="&amp;$A3,'IEA-MethaneAbatement'!$M:$M,$D$1,'IEA-MethaneAbatement'!$B:$B,'Country Selector'!$A$2)))*(1+INDEX('EPA to IEA Scaling'!$F$8:$AO$8,,MATCH(N$2,'EPA to IEA Scaling'!$F$1:$AO$1,0)))</f>
        <v>0</v>
      </c>
      <c r="O3" cm="1">
        <f t="array" ref="O3">((VLOOKUP($B$1,'Multipliers and Adjustments'!$A$70:$I$86,TRUNC(COLUMN(O$2)/5)+2,FALSE)*SUMIFS('IEA-MethaneAbatement'!$N:$N,'IEA-MethaneAbatement'!$O:$O,"&lt;"&amp;$B3,'IEA-MethaneAbatement'!$O:$O,"&gt;="&amp;$A3,'IEA-MethaneAbatement'!$M:$M,$B$1,'IEA-MethaneAbatement'!$B:$B,'Country Selector'!$A$2)+VLOOKUP($C$1,'Multipliers and Adjustments'!$A$70:$I$86,TRUNC(COLUMN(O$2)/5)+2,FALSE)*SUMIFS('IEA-MethaneAbatement'!$N:$N,'IEA-MethaneAbatement'!$O:$O,"&lt;"&amp;$B3,'IEA-MethaneAbatement'!$O:$O,"&gt;="&amp;$A3,'IEA-MethaneAbatement'!$M:$M,$C$1,'IEA-MethaneAbatement'!$B:$B,'Country Selector'!$A$2)+VLOOKUP($D$1,'Multipliers and Adjustments'!$A$70:$I$86,TRUNC(COLUMN(O$2)/5)+2,FALSE)*SUMIFS('IEA-MethaneAbatement'!$N:$N,'IEA-MethaneAbatement'!$O:$O,"&lt;"&amp;$B3,'IEA-MethaneAbatement'!$O:$O,"&gt;="&amp;$A3,'IEA-MethaneAbatement'!$M:$M,$D$1,'IEA-MethaneAbatement'!$B:$B,'Country Selector'!$A$2)))*(1+INDEX('EPA to IEA Scaling'!$F$8:$AO$8,,MATCH(O$2,'EPA to IEA Scaling'!$F$1:$AO$1,0)))</f>
        <v>0</v>
      </c>
      <c r="P3" cm="1">
        <f t="array" ref="P3">((VLOOKUP($B$1,'Multipliers and Adjustments'!$A$70:$I$86,TRUNC(COLUMN(P$2)/5)+2,FALSE)*SUMIFS('IEA-MethaneAbatement'!$N:$N,'IEA-MethaneAbatement'!$O:$O,"&lt;"&amp;$B3,'IEA-MethaneAbatement'!$O:$O,"&gt;="&amp;$A3,'IEA-MethaneAbatement'!$M:$M,$B$1,'IEA-MethaneAbatement'!$B:$B,'Country Selector'!$A$2)+VLOOKUP($C$1,'Multipliers and Adjustments'!$A$70:$I$86,TRUNC(COLUMN(P$2)/5)+2,FALSE)*SUMIFS('IEA-MethaneAbatement'!$N:$N,'IEA-MethaneAbatement'!$O:$O,"&lt;"&amp;$B3,'IEA-MethaneAbatement'!$O:$O,"&gt;="&amp;$A3,'IEA-MethaneAbatement'!$M:$M,$C$1,'IEA-MethaneAbatement'!$B:$B,'Country Selector'!$A$2)+VLOOKUP($D$1,'Multipliers and Adjustments'!$A$70:$I$86,TRUNC(COLUMN(P$2)/5)+2,FALSE)*SUMIFS('IEA-MethaneAbatement'!$N:$N,'IEA-MethaneAbatement'!$O:$O,"&lt;"&amp;$B3,'IEA-MethaneAbatement'!$O:$O,"&gt;="&amp;$A3,'IEA-MethaneAbatement'!$M:$M,$D$1,'IEA-MethaneAbatement'!$B:$B,'Country Selector'!$A$2)))*(1+INDEX('EPA to IEA Scaling'!$F$8:$AO$8,,MATCH(P$2,'EPA to IEA Scaling'!$F$1:$AO$1,0)))</f>
        <v>0</v>
      </c>
      <c r="Q3" cm="1">
        <f t="array" ref="Q3">((VLOOKUP($B$1,'Multipliers and Adjustments'!$A$70:$I$86,TRUNC(COLUMN(Q$2)/5)+2,FALSE)*SUMIFS('IEA-MethaneAbatement'!$N:$N,'IEA-MethaneAbatement'!$O:$O,"&lt;"&amp;$B3,'IEA-MethaneAbatement'!$O:$O,"&gt;="&amp;$A3,'IEA-MethaneAbatement'!$M:$M,$B$1,'IEA-MethaneAbatement'!$B:$B,'Country Selector'!$A$2)+VLOOKUP($C$1,'Multipliers and Adjustments'!$A$70:$I$86,TRUNC(COLUMN(Q$2)/5)+2,FALSE)*SUMIFS('IEA-MethaneAbatement'!$N:$N,'IEA-MethaneAbatement'!$O:$O,"&lt;"&amp;$B3,'IEA-MethaneAbatement'!$O:$O,"&gt;="&amp;$A3,'IEA-MethaneAbatement'!$M:$M,$C$1,'IEA-MethaneAbatement'!$B:$B,'Country Selector'!$A$2)+VLOOKUP($D$1,'Multipliers and Adjustments'!$A$70:$I$86,TRUNC(COLUMN(Q$2)/5)+2,FALSE)*SUMIFS('IEA-MethaneAbatement'!$N:$N,'IEA-MethaneAbatement'!$O:$O,"&lt;"&amp;$B3,'IEA-MethaneAbatement'!$O:$O,"&gt;="&amp;$A3,'IEA-MethaneAbatement'!$M:$M,$D$1,'IEA-MethaneAbatement'!$B:$B,'Country Selector'!$A$2)))*(1+INDEX('EPA to IEA Scaling'!$F$8:$AO$8,,MATCH(Q$2,'EPA to IEA Scaling'!$F$1:$AO$1,0)))</f>
        <v>0</v>
      </c>
      <c r="R3" s="31" cm="1">
        <f t="array" ref="R3">((VLOOKUP($B$1,'Multipliers and Adjustments'!$A$70:$I$86,TRUNC(COLUMN(R$2)/5)+2,FALSE)*SUMIFS('IEA-MethaneAbatement'!$N:$N,'IEA-MethaneAbatement'!$O:$O,"&lt;"&amp;$B3,'IEA-MethaneAbatement'!$O:$O,"&gt;="&amp;$A3,'IEA-MethaneAbatement'!$M:$M,$B$1,'IEA-MethaneAbatement'!$B:$B,'Country Selector'!$A$2)+VLOOKUP($C$1,'Multipliers and Adjustments'!$A$70:$I$86,TRUNC(COLUMN(R$2)/5)+2,FALSE)*SUMIFS('IEA-MethaneAbatement'!$N:$N,'IEA-MethaneAbatement'!$O:$O,"&lt;"&amp;$B3,'IEA-MethaneAbatement'!$O:$O,"&gt;="&amp;$A3,'IEA-MethaneAbatement'!$M:$M,$C$1,'IEA-MethaneAbatement'!$B:$B,'Country Selector'!$A$2)+VLOOKUP($D$1,'Multipliers and Adjustments'!$A$70:$I$86,TRUNC(COLUMN(R$2)/5)+2,FALSE)*SUMIFS('IEA-MethaneAbatement'!$N:$N,'IEA-MethaneAbatement'!$O:$O,"&lt;"&amp;$B3,'IEA-MethaneAbatement'!$O:$O,"&gt;="&amp;$A3,'IEA-MethaneAbatement'!$M:$M,$D$1,'IEA-MethaneAbatement'!$B:$B,'Country Selector'!$A$2)))*(1+INDEX('EPA to IEA Scaling'!$F$8:$AO$8,,MATCH(R$2,'EPA to IEA Scaling'!$F$1:$AO$1,0)))</f>
        <v>0</v>
      </c>
      <c r="S3" cm="1">
        <f t="array" ref="S3">((VLOOKUP($B$1,'Multipliers and Adjustments'!$A$70:$I$86,TRUNC(COLUMN(S$2)/5)+2,FALSE)*SUMIFS('IEA-MethaneAbatement'!$N:$N,'IEA-MethaneAbatement'!$O:$O,"&lt;"&amp;$B3,'IEA-MethaneAbatement'!$O:$O,"&gt;="&amp;$A3,'IEA-MethaneAbatement'!$M:$M,$B$1,'IEA-MethaneAbatement'!$B:$B,'Country Selector'!$A$2)+VLOOKUP($C$1,'Multipliers and Adjustments'!$A$70:$I$86,TRUNC(COLUMN(S$2)/5)+2,FALSE)*SUMIFS('IEA-MethaneAbatement'!$N:$N,'IEA-MethaneAbatement'!$O:$O,"&lt;"&amp;$B3,'IEA-MethaneAbatement'!$O:$O,"&gt;="&amp;$A3,'IEA-MethaneAbatement'!$M:$M,$C$1,'IEA-MethaneAbatement'!$B:$B,'Country Selector'!$A$2)+VLOOKUP($D$1,'Multipliers and Adjustments'!$A$70:$I$86,TRUNC(COLUMN(S$2)/5)+2,FALSE)*SUMIFS('IEA-MethaneAbatement'!$N:$N,'IEA-MethaneAbatement'!$O:$O,"&lt;"&amp;$B3,'IEA-MethaneAbatement'!$O:$O,"&gt;="&amp;$A3,'IEA-MethaneAbatement'!$M:$M,$D$1,'IEA-MethaneAbatement'!$B:$B,'Country Selector'!$A$2)))*(1+INDEX('EPA to IEA Scaling'!$F$8:$AO$8,,MATCH(S$2,'EPA to IEA Scaling'!$F$1:$AO$1,0)))</f>
        <v>0</v>
      </c>
      <c r="T3" cm="1">
        <f t="array" ref="T3">((VLOOKUP($B$1,'Multipliers and Adjustments'!$A$70:$I$86,TRUNC(COLUMN(T$2)/5)+2,FALSE)*SUMIFS('IEA-MethaneAbatement'!$N:$N,'IEA-MethaneAbatement'!$O:$O,"&lt;"&amp;$B3,'IEA-MethaneAbatement'!$O:$O,"&gt;="&amp;$A3,'IEA-MethaneAbatement'!$M:$M,$B$1,'IEA-MethaneAbatement'!$B:$B,'Country Selector'!$A$2)+VLOOKUP($C$1,'Multipliers and Adjustments'!$A$70:$I$86,TRUNC(COLUMN(T$2)/5)+2,FALSE)*SUMIFS('IEA-MethaneAbatement'!$N:$N,'IEA-MethaneAbatement'!$O:$O,"&lt;"&amp;$B3,'IEA-MethaneAbatement'!$O:$O,"&gt;="&amp;$A3,'IEA-MethaneAbatement'!$M:$M,$C$1,'IEA-MethaneAbatement'!$B:$B,'Country Selector'!$A$2)+VLOOKUP($D$1,'Multipliers and Adjustments'!$A$70:$I$86,TRUNC(COLUMN(T$2)/5)+2,FALSE)*SUMIFS('IEA-MethaneAbatement'!$N:$N,'IEA-MethaneAbatement'!$O:$O,"&lt;"&amp;$B3,'IEA-MethaneAbatement'!$O:$O,"&gt;="&amp;$A3,'IEA-MethaneAbatement'!$M:$M,$D$1,'IEA-MethaneAbatement'!$B:$B,'Country Selector'!$A$2)))*(1+INDEX('EPA to IEA Scaling'!$F$8:$AO$8,,MATCH(T$2,'EPA to IEA Scaling'!$F$1:$AO$1,0)))</f>
        <v>0</v>
      </c>
      <c r="U3" cm="1">
        <f t="array" ref="U3">((VLOOKUP($B$1,'Multipliers and Adjustments'!$A$70:$I$86,TRUNC(COLUMN(U$2)/5)+2,FALSE)*SUMIFS('IEA-MethaneAbatement'!$N:$N,'IEA-MethaneAbatement'!$O:$O,"&lt;"&amp;$B3,'IEA-MethaneAbatement'!$O:$O,"&gt;="&amp;$A3,'IEA-MethaneAbatement'!$M:$M,$B$1,'IEA-MethaneAbatement'!$B:$B,'Country Selector'!$A$2)+VLOOKUP($C$1,'Multipliers and Adjustments'!$A$70:$I$86,TRUNC(COLUMN(U$2)/5)+2,FALSE)*SUMIFS('IEA-MethaneAbatement'!$N:$N,'IEA-MethaneAbatement'!$O:$O,"&lt;"&amp;$B3,'IEA-MethaneAbatement'!$O:$O,"&gt;="&amp;$A3,'IEA-MethaneAbatement'!$M:$M,$C$1,'IEA-MethaneAbatement'!$B:$B,'Country Selector'!$A$2)+VLOOKUP($D$1,'Multipliers and Adjustments'!$A$70:$I$86,TRUNC(COLUMN(U$2)/5)+2,FALSE)*SUMIFS('IEA-MethaneAbatement'!$N:$N,'IEA-MethaneAbatement'!$O:$O,"&lt;"&amp;$B3,'IEA-MethaneAbatement'!$O:$O,"&gt;="&amp;$A3,'IEA-MethaneAbatement'!$M:$M,$D$1,'IEA-MethaneAbatement'!$B:$B,'Country Selector'!$A$2)))*(1+INDEX('EPA to IEA Scaling'!$F$8:$AO$8,,MATCH(U$2,'EPA to IEA Scaling'!$F$1:$AO$1,0)))</f>
        <v>0</v>
      </c>
      <c r="V3" cm="1">
        <f t="array" ref="V3">((VLOOKUP($B$1,'Multipliers and Adjustments'!$A$70:$I$86,TRUNC(COLUMN(V$2)/5)+2,FALSE)*SUMIFS('IEA-MethaneAbatement'!$N:$N,'IEA-MethaneAbatement'!$O:$O,"&lt;"&amp;$B3,'IEA-MethaneAbatement'!$O:$O,"&gt;="&amp;$A3,'IEA-MethaneAbatement'!$M:$M,$B$1,'IEA-MethaneAbatement'!$B:$B,'Country Selector'!$A$2)+VLOOKUP($C$1,'Multipliers and Adjustments'!$A$70:$I$86,TRUNC(COLUMN(V$2)/5)+2,FALSE)*SUMIFS('IEA-MethaneAbatement'!$N:$N,'IEA-MethaneAbatement'!$O:$O,"&lt;"&amp;$B3,'IEA-MethaneAbatement'!$O:$O,"&gt;="&amp;$A3,'IEA-MethaneAbatement'!$M:$M,$C$1,'IEA-MethaneAbatement'!$B:$B,'Country Selector'!$A$2)+VLOOKUP($D$1,'Multipliers and Adjustments'!$A$70:$I$86,TRUNC(COLUMN(V$2)/5)+2,FALSE)*SUMIFS('IEA-MethaneAbatement'!$N:$N,'IEA-MethaneAbatement'!$O:$O,"&lt;"&amp;$B3,'IEA-MethaneAbatement'!$O:$O,"&gt;="&amp;$A3,'IEA-MethaneAbatement'!$M:$M,$D$1,'IEA-MethaneAbatement'!$B:$B,'Country Selector'!$A$2)))*(1+INDEX('EPA to IEA Scaling'!$F$8:$AO$8,,MATCH(V$2,'EPA to IEA Scaling'!$F$1:$AO$1,0)))</f>
        <v>0</v>
      </c>
      <c r="W3" s="31" cm="1">
        <f t="array" ref="W3">((VLOOKUP($B$1,'Multipliers and Adjustments'!$A$70:$I$86,TRUNC(COLUMN(W$2)/5)+2,FALSE)*SUMIFS('IEA-MethaneAbatement'!$N:$N,'IEA-MethaneAbatement'!$O:$O,"&lt;"&amp;$B3,'IEA-MethaneAbatement'!$O:$O,"&gt;="&amp;$A3,'IEA-MethaneAbatement'!$M:$M,$B$1,'IEA-MethaneAbatement'!$B:$B,'Country Selector'!$A$2)+VLOOKUP($C$1,'Multipliers and Adjustments'!$A$70:$I$86,TRUNC(COLUMN(W$2)/5)+2,FALSE)*SUMIFS('IEA-MethaneAbatement'!$N:$N,'IEA-MethaneAbatement'!$O:$O,"&lt;"&amp;$B3,'IEA-MethaneAbatement'!$O:$O,"&gt;="&amp;$A3,'IEA-MethaneAbatement'!$M:$M,$C$1,'IEA-MethaneAbatement'!$B:$B,'Country Selector'!$A$2)+VLOOKUP($D$1,'Multipliers and Adjustments'!$A$70:$I$86,TRUNC(COLUMN(W$2)/5)+2,FALSE)*SUMIFS('IEA-MethaneAbatement'!$N:$N,'IEA-MethaneAbatement'!$O:$O,"&lt;"&amp;$B3,'IEA-MethaneAbatement'!$O:$O,"&gt;="&amp;$A3,'IEA-MethaneAbatement'!$M:$M,$D$1,'IEA-MethaneAbatement'!$B:$B,'Country Selector'!$A$2)))*(1+INDEX('EPA to IEA Scaling'!$F$8:$AO$8,,MATCH(W$2,'EPA to IEA Scaling'!$F$1:$AO$1,0)))</f>
        <v>0</v>
      </c>
      <c r="X3" cm="1">
        <f t="array" ref="X3">((VLOOKUP($B$1,'Multipliers and Adjustments'!$A$70:$I$86,TRUNC(COLUMN(X$2)/5)+2,FALSE)*SUMIFS('IEA-MethaneAbatement'!$N:$N,'IEA-MethaneAbatement'!$O:$O,"&lt;"&amp;$B3,'IEA-MethaneAbatement'!$O:$O,"&gt;="&amp;$A3,'IEA-MethaneAbatement'!$M:$M,$B$1,'IEA-MethaneAbatement'!$B:$B,'Country Selector'!$A$2)+VLOOKUP($C$1,'Multipliers and Adjustments'!$A$70:$I$86,TRUNC(COLUMN(X$2)/5)+2,FALSE)*SUMIFS('IEA-MethaneAbatement'!$N:$N,'IEA-MethaneAbatement'!$O:$O,"&lt;"&amp;$B3,'IEA-MethaneAbatement'!$O:$O,"&gt;="&amp;$A3,'IEA-MethaneAbatement'!$M:$M,$C$1,'IEA-MethaneAbatement'!$B:$B,'Country Selector'!$A$2)+VLOOKUP($D$1,'Multipliers and Adjustments'!$A$70:$I$86,TRUNC(COLUMN(X$2)/5)+2,FALSE)*SUMIFS('IEA-MethaneAbatement'!$N:$N,'IEA-MethaneAbatement'!$O:$O,"&lt;"&amp;$B3,'IEA-MethaneAbatement'!$O:$O,"&gt;="&amp;$A3,'IEA-MethaneAbatement'!$M:$M,$D$1,'IEA-MethaneAbatement'!$B:$B,'Country Selector'!$A$2)))*(1+INDEX('EPA to IEA Scaling'!$F$8:$AO$8,,MATCH(X$2,'EPA to IEA Scaling'!$F$1:$AO$1,0)))</f>
        <v>0</v>
      </c>
      <c r="Y3" cm="1">
        <f t="array" ref="Y3">((VLOOKUP($B$1,'Multipliers and Adjustments'!$A$70:$I$86,TRUNC(COLUMN(Y$2)/5)+2,FALSE)*SUMIFS('IEA-MethaneAbatement'!$N:$N,'IEA-MethaneAbatement'!$O:$O,"&lt;"&amp;$B3,'IEA-MethaneAbatement'!$O:$O,"&gt;="&amp;$A3,'IEA-MethaneAbatement'!$M:$M,$B$1,'IEA-MethaneAbatement'!$B:$B,'Country Selector'!$A$2)+VLOOKUP($C$1,'Multipliers and Adjustments'!$A$70:$I$86,TRUNC(COLUMN(Y$2)/5)+2,FALSE)*SUMIFS('IEA-MethaneAbatement'!$N:$N,'IEA-MethaneAbatement'!$O:$O,"&lt;"&amp;$B3,'IEA-MethaneAbatement'!$O:$O,"&gt;="&amp;$A3,'IEA-MethaneAbatement'!$M:$M,$C$1,'IEA-MethaneAbatement'!$B:$B,'Country Selector'!$A$2)+VLOOKUP($D$1,'Multipliers and Adjustments'!$A$70:$I$86,TRUNC(COLUMN(Y$2)/5)+2,FALSE)*SUMIFS('IEA-MethaneAbatement'!$N:$N,'IEA-MethaneAbatement'!$O:$O,"&lt;"&amp;$B3,'IEA-MethaneAbatement'!$O:$O,"&gt;="&amp;$A3,'IEA-MethaneAbatement'!$M:$M,$D$1,'IEA-MethaneAbatement'!$B:$B,'Country Selector'!$A$2)))*(1+INDEX('EPA to IEA Scaling'!$F$8:$AO$8,,MATCH(Y$2,'EPA to IEA Scaling'!$F$1:$AO$1,0)))</f>
        <v>0</v>
      </c>
      <c r="Z3" cm="1">
        <f t="array" ref="Z3">((VLOOKUP($B$1,'Multipliers and Adjustments'!$A$70:$I$86,TRUNC(COLUMN(Z$2)/5)+2,FALSE)*SUMIFS('IEA-MethaneAbatement'!$N:$N,'IEA-MethaneAbatement'!$O:$O,"&lt;"&amp;$B3,'IEA-MethaneAbatement'!$O:$O,"&gt;="&amp;$A3,'IEA-MethaneAbatement'!$M:$M,$B$1,'IEA-MethaneAbatement'!$B:$B,'Country Selector'!$A$2)+VLOOKUP($C$1,'Multipliers and Adjustments'!$A$70:$I$86,TRUNC(COLUMN(Z$2)/5)+2,FALSE)*SUMIFS('IEA-MethaneAbatement'!$N:$N,'IEA-MethaneAbatement'!$O:$O,"&lt;"&amp;$B3,'IEA-MethaneAbatement'!$O:$O,"&gt;="&amp;$A3,'IEA-MethaneAbatement'!$M:$M,$C$1,'IEA-MethaneAbatement'!$B:$B,'Country Selector'!$A$2)+VLOOKUP($D$1,'Multipliers and Adjustments'!$A$70:$I$86,TRUNC(COLUMN(Z$2)/5)+2,FALSE)*SUMIFS('IEA-MethaneAbatement'!$N:$N,'IEA-MethaneAbatement'!$O:$O,"&lt;"&amp;$B3,'IEA-MethaneAbatement'!$O:$O,"&gt;="&amp;$A3,'IEA-MethaneAbatement'!$M:$M,$D$1,'IEA-MethaneAbatement'!$B:$B,'Country Selector'!$A$2)))*(1+INDEX('EPA to IEA Scaling'!$F$8:$AO$8,,MATCH(Z$2,'EPA to IEA Scaling'!$F$1:$AO$1,0)))</f>
        <v>0</v>
      </c>
      <c r="AA3" cm="1">
        <f t="array" ref="AA3">((VLOOKUP($B$1,'Multipliers and Adjustments'!$A$70:$I$86,TRUNC(COLUMN(AA$2)/5)+2,FALSE)*SUMIFS('IEA-MethaneAbatement'!$N:$N,'IEA-MethaneAbatement'!$O:$O,"&lt;"&amp;$B3,'IEA-MethaneAbatement'!$O:$O,"&gt;="&amp;$A3,'IEA-MethaneAbatement'!$M:$M,$B$1,'IEA-MethaneAbatement'!$B:$B,'Country Selector'!$A$2)+VLOOKUP($C$1,'Multipliers and Adjustments'!$A$70:$I$86,TRUNC(COLUMN(AA$2)/5)+2,FALSE)*SUMIFS('IEA-MethaneAbatement'!$N:$N,'IEA-MethaneAbatement'!$O:$O,"&lt;"&amp;$B3,'IEA-MethaneAbatement'!$O:$O,"&gt;="&amp;$A3,'IEA-MethaneAbatement'!$M:$M,$C$1,'IEA-MethaneAbatement'!$B:$B,'Country Selector'!$A$2)+VLOOKUP($D$1,'Multipliers and Adjustments'!$A$70:$I$86,TRUNC(COLUMN(AA$2)/5)+2,FALSE)*SUMIFS('IEA-MethaneAbatement'!$N:$N,'IEA-MethaneAbatement'!$O:$O,"&lt;"&amp;$B3,'IEA-MethaneAbatement'!$O:$O,"&gt;="&amp;$A3,'IEA-MethaneAbatement'!$M:$M,$D$1,'IEA-MethaneAbatement'!$B:$B,'Country Selector'!$A$2)))*(1+INDEX('EPA to IEA Scaling'!$F$8:$AO$8,,MATCH(AA$2,'EPA to IEA Scaling'!$F$1:$AO$1,0)))</f>
        <v>0</v>
      </c>
      <c r="AB3" s="31" cm="1">
        <f t="array" ref="AB3">((VLOOKUP($B$1,'Multipliers and Adjustments'!$A$70:$I$86,TRUNC(COLUMN(AB$2)/5)+2,FALSE)*SUMIFS('IEA-MethaneAbatement'!$N:$N,'IEA-MethaneAbatement'!$O:$O,"&lt;"&amp;$B3,'IEA-MethaneAbatement'!$O:$O,"&gt;="&amp;$A3,'IEA-MethaneAbatement'!$M:$M,$B$1,'IEA-MethaneAbatement'!$B:$B,'Country Selector'!$A$2)+VLOOKUP($C$1,'Multipliers and Adjustments'!$A$70:$I$86,TRUNC(COLUMN(AB$2)/5)+2,FALSE)*SUMIFS('IEA-MethaneAbatement'!$N:$N,'IEA-MethaneAbatement'!$O:$O,"&lt;"&amp;$B3,'IEA-MethaneAbatement'!$O:$O,"&gt;="&amp;$A3,'IEA-MethaneAbatement'!$M:$M,$C$1,'IEA-MethaneAbatement'!$B:$B,'Country Selector'!$A$2)+VLOOKUP($D$1,'Multipliers and Adjustments'!$A$70:$I$86,TRUNC(COLUMN(AB$2)/5)+2,FALSE)*SUMIFS('IEA-MethaneAbatement'!$N:$N,'IEA-MethaneAbatement'!$O:$O,"&lt;"&amp;$B3,'IEA-MethaneAbatement'!$O:$O,"&gt;="&amp;$A3,'IEA-MethaneAbatement'!$M:$M,$D$1,'IEA-MethaneAbatement'!$B:$B,'Country Selector'!$A$2)))*(1+INDEX('EPA to IEA Scaling'!$F$8:$AO$8,,MATCH(AB$2,'EPA to IEA Scaling'!$F$1:$AO$1,0)))</f>
        <v>0</v>
      </c>
      <c r="AC3" cm="1">
        <f t="array" ref="AC3">((VLOOKUP($B$1,'Multipliers and Adjustments'!$A$70:$I$86,TRUNC(COLUMN(AC$2)/5)+2,FALSE)*SUMIFS('IEA-MethaneAbatement'!$N:$N,'IEA-MethaneAbatement'!$O:$O,"&lt;"&amp;$B3,'IEA-MethaneAbatement'!$O:$O,"&gt;="&amp;$A3,'IEA-MethaneAbatement'!$M:$M,$B$1,'IEA-MethaneAbatement'!$B:$B,'Country Selector'!$A$2)+VLOOKUP($C$1,'Multipliers and Adjustments'!$A$70:$I$86,TRUNC(COLUMN(AC$2)/5)+2,FALSE)*SUMIFS('IEA-MethaneAbatement'!$N:$N,'IEA-MethaneAbatement'!$O:$O,"&lt;"&amp;$B3,'IEA-MethaneAbatement'!$O:$O,"&gt;="&amp;$A3,'IEA-MethaneAbatement'!$M:$M,$C$1,'IEA-MethaneAbatement'!$B:$B,'Country Selector'!$A$2)+VLOOKUP($D$1,'Multipliers and Adjustments'!$A$70:$I$86,TRUNC(COLUMN(AC$2)/5)+2,FALSE)*SUMIFS('IEA-MethaneAbatement'!$N:$N,'IEA-MethaneAbatement'!$O:$O,"&lt;"&amp;$B3,'IEA-MethaneAbatement'!$O:$O,"&gt;="&amp;$A3,'IEA-MethaneAbatement'!$M:$M,$D$1,'IEA-MethaneAbatement'!$B:$B,'Country Selector'!$A$2)))*(1+INDEX('EPA to IEA Scaling'!$F$8:$AO$8,,MATCH(AC$2,'EPA to IEA Scaling'!$F$1:$AO$1,0)))</f>
        <v>0</v>
      </c>
      <c r="AD3" cm="1">
        <f t="array" ref="AD3">((VLOOKUP($B$1,'Multipliers and Adjustments'!$A$70:$I$86,TRUNC(COLUMN(AD$2)/5)+2,FALSE)*SUMIFS('IEA-MethaneAbatement'!$N:$N,'IEA-MethaneAbatement'!$O:$O,"&lt;"&amp;$B3,'IEA-MethaneAbatement'!$O:$O,"&gt;="&amp;$A3,'IEA-MethaneAbatement'!$M:$M,$B$1,'IEA-MethaneAbatement'!$B:$B,'Country Selector'!$A$2)+VLOOKUP($C$1,'Multipliers and Adjustments'!$A$70:$I$86,TRUNC(COLUMN(AD$2)/5)+2,FALSE)*SUMIFS('IEA-MethaneAbatement'!$N:$N,'IEA-MethaneAbatement'!$O:$O,"&lt;"&amp;$B3,'IEA-MethaneAbatement'!$O:$O,"&gt;="&amp;$A3,'IEA-MethaneAbatement'!$M:$M,$C$1,'IEA-MethaneAbatement'!$B:$B,'Country Selector'!$A$2)+VLOOKUP($D$1,'Multipliers and Adjustments'!$A$70:$I$86,TRUNC(COLUMN(AD$2)/5)+2,FALSE)*SUMIFS('IEA-MethaneAbatement'!$N:$N,'IEA-MethaneAbatement'!$O:$O,"&lt;"&amp;$B3,'IEA-MethaneAbatement'!$O:$O,"&gt;="&amp;$A3,'IEA-MethaneAbatement'!$M:$M,$D$1,'IEA-MethaneAbatement'!$B:$B,'Country Selector'!$A$2)))*(1+INDEX('EPA to IEA Scaling'!$F$8:$AO$8,,MATCH(AD$2,'EPA to IEA Scaling'!$F$1:$AO$1,0)))</f>
        <v>0</v>
      </c>
      <c r="AE3" cm="1">
        <f t="array" ref="AE3">((VLOOKUP($B$1,'Multipliers and Adjustments'!$A$70:$I$86,TRUNC(COLUMN(AE$2)/5)+2,FALSE)*SUMIFS('IEA-MethaneAbatement'!$N:$N,'IEA-MethaneAbatement'!$O:$O,"&lt;"&amp;$B3,'IEA-MethaneAbatement'!$O:$O,"&gt;="&amp;$A3,'IEA-MethaneAbatement'!$M:$M,$B$1,'IEA-MethaneAbatement'!$B:$B,'Country Selector'!$A$2)+VLOOKUP($C$1,'Multipliers and Adjustments'!$A$70:$I$86,TRUNC(COLUMN(AE$2)/5)+2,FALSE)*SUMIFS('IEA-MethaneAbatement'!$N:$N,'IEA-MethaneAbatement'!$O:$O,"&lt;"&amp;$B3,'IEA-MethaneAbatement'!$O:$O,"&gt;="&amp;$A3,'IEA-MethaneAbatement'!$M:$M,$C$1,'IEA-MethaneAbatement'!$B:$B,'Country Selector'!$A$2)+VLOOKUP($D$1,'Multipliers and Adjustments'!$A$70:$I$86,TRUNC(COLUMN(AE$2)/5)+2,FALSE)*SUMIFS('IEA-MethaneAbatement'!$N:$N,'IEA-MethaneAbatement'!$O:$O,"&lt;"&amp;$B3,'IEA-MethaneAbatement'!$O:$O,"&gt;="&amp;$A3,'IEA-MethaneAbatement'!$M:$M,$D$1,'IEA-MethaneAbatement'!$B:$B,'Country Selector'!$A$2)))*(1+INDEX('EPA to IEA Scaling'!$F$8:$AO$8,,MATCH(AE$2,'EPA to IEA Scaling'!$F$1:$AO$1,0)))</f>
        <v>0</v>
      </c>
      <c r="AF3" cm="1">
        <f t="array" ref="AF3">((VLOOKUP($B$1,'Multipliers and Adjustments'!$A$70:$I$86,TRUNC(COLUMN(AF$2)/5)+2,FALSE)*SUMIFS('IEA-MethaneAbatement'!$N:$N,'IEA-MethaneAbatement'!$O:$O,"&lt;"&amp;$B3,'IEA-MethaneAbatement'!$O:$O,"&gt;="&amp;$A3,'IEA-MethaneAbatement'!$M:$M,$B$1,'IEA-MethaneAbatement'!$B:$B,'Country Selector'!$A$2)+VLOOKUP($C$1,'Multipliers and Adjustments'!$A$70:$I$86,TRUNC(COLUMN(AF$2)/5)+2,FALSE)*SUMIFS('IEA-MethaneAbatement'!$N:$N,'IEA-MethaneAbatement'!$O:$O,"&lt;"&amp;$B3,'IEA-MethaneAbatement'!$O:$O,"&gt;="&amp;$A3,'IEA-MethaneAbatement'!$M:$M,$C$1,'IEA-MethaneAbatement'!$B:$B,'Country Selector'!$A$2)+VLOOKUP($D$1,'Multipliers and Adjustments'!$A$70:$I$86,TRUNC(COLUMN(AF$2)/5)+2,FALSE)*SUMIFS('IEA-MethaneAbatement'!$N:$N,'IEA-MethaneAbatement'!$O:$O,"&lt;"&amp;$B3,'IEA-MethaneAbatement'!$O:$O,"&gt;="&amp;$A3,'IEA-MethaneAbatement'!$M:$M,$D$1,'IEA-MethaneAbatement'!$B:$B,'Country Selector'!$A$2)))*(1+INDEX('EPA to IEA Scaling'!$F$8:$AO$8,,MATCH(AF$2,'EPA to IEA Scaling'!$F$1:$AO$1,0)))</f>
        <v>0</v>
      </c>
      <c r="AG3" s="31" cm="1">
        <f t="array" ref="AG3">((VLOOKUP($B$1,'Multipliers and Adjustments'!$A$70:$I$86,TRUNC(COLUMN(AG$2)/5)+2,FALSE)*SUMIFS('IEA-MethaneAbatement'!$N:$N,'IEA-MethaneAbatement'!$O:$O,"&lt;"&amp;$B3,'IEA-MethaneAbatement'!$O:$O,"&gt;="&amp;$A3,'IEA-MethaneAbatement'!$M:$M,$B$1,'IEA-MethaneAbatement'!$B:$B,'Country Selector'!$A$2)+VLOOKUP($C$1,'Multipliers and Adjustments'!$A$70:$I$86,TRUNC(COLUMN(AG$2)/5)+2,FALSE)*SUMIFS('IEA-MethaneAbatement'!$N:$N,'IEA-MethaneAbatement'!$O:$O,"&lt;"&amp;$B3,'IEA-MethaneAbatement'!$O:$O,"&gt;="&amp;$A3,'IEA-MethaneAbatement'!$M:$M,$C$1,'IEA-MethaneAbatement'!$B:$B,'Country Selector'!$A$2)+VLOOKUP($D$1,'Multipliers and Adjustments'!$A$70:$I$86,TRUNC(COLUMN(AG$2)/5)+2,FALSE)*SUMIFS('IEA-MethaneAbatement'!$N:$N,'IEA-MethaneAbatement'!$O:$O,"&lt;"&amp;$B3,'IEA-MethaneAbatement'!$O:$O,"&gt;="&amp;$A3,'IEA-MethaneAbatement'!$M:$M,$D$1,'IEA-MethaneAbatement'!$B:$B,'Country Selector'!$A$2)))*(1+INDEX('EPA to IEA Scaling'!$F$8:$AO$8,,MATCH(AG$2,'EPA to IEA Scaling'!$F$1:$AO$1,0)))</f>
        <v>0</v>
      </c>
      <c r="AH3" cm="1">
        <f t="array" ref="AH3">((VLOOKUP($B$1,'Multipliers and Adjustments'!$A$70:$I$86,TRUNC(COLUMN(AH$2)/5)+2,FALSE)*SUMIFS('IEA-MethaneAbatement'!$N:$N,'IEA-MethaneAbatement'!$O:$O,"&lt;"&amp;$B3,'IEA-MethaneAbatement'!$O:$O,"&gt;="&amp;$A3,'IEA-MethaneAbatement'!$M:$M,$B$1,'IEA-MethaneAbatement'!$B:$B,'Country Selector'!$A$2)+VLOOKUP($C$1,'Multipliers and Adjustments'!$A$70:$I$86,TRUNC(COLUMN(AH$2)/5)+2,FALSE)*SUMIFS('IEA-MethaneAbatement'!$N:$N,'IEA-MethaneAbatement'!$O:$O,"&lt;"&amp;$B3,'IEA-MethaneAbatement'!$O:$O,"&gt;="&amp;$A3,'IEA-MethaneAbatement'!$M:$M,$C$1,'IEA-MethaneAbatement'!$B:$B,'Country Selector'!$A$2)+VLOOKUP($D$1,'Multipliers and Adjustments'!$A$70:$I$86,TRUNC(COLUMN(AH$2)/5)+2,FALSE)*SUMIFS('IEA-MethaneAbatement'!$N:$N,'IEA-MethaneAbatement'!$O:$O,"&lt;"&amp;$B3,'IEA-MethaneAbatement'!$O:$O,"&gt;="&amp;$A3,'IEA-MethaneAbatement'!$M:$M,$D$1,'IEA-MethaneAbatement'!$B:$B,'Country Selector'!$A$2)))*(1+INDEX('EPA to IEA Scaling'!$F$8:$AO$8,,MATCH(AH$2,'EPA to IEA Scaling'!$F$1:$AO$1,0)))</f>
        <v>0</v>
      </c>
      <c r="AI3" cm="1">
        <f t="array" ref="AI3">((VLOOKUP($B$1,'Multipliers and Adjustments'!$A$70:$I$86,TRUNC(COLUMN(AI$2)/5)+2,FALSE)*SUMIFS('IEA-MethaneAbatement'!$N:$N,'IEA-MethaneAbatement'!$O:$O,"&lt;"&amp;$B3,'IEA-MethaneAbatement'!$O:$O,"&gt;="&amp;$A3,'IEA-MethaneAbatement'!$M:$M,$B$1,'IEA-MethaneAbatement'!$B:$B,'Country Selector'!$A$2)+VLOOKUP($C$1,'Multipliers and Adjustments'!$A$70:$I$86,TRUNC(COLUMN(AI$2)/5)+2,FALSE)*SUMIFS('IEA-MethaneAbatement'!$N:$N,'IEA-MethaneAbatement'!$O:$O,"&lt;"&amp;$B3,'IEA-MethaneAbatement'!$O:$O,"&gt;="&amp;$A3,'IEA-MethaneAbatement'!$M:$M,$C$1,'IEA-MethaneAbatement'!$B:$B,'Country Selector'!$A$2)+VLOOKUP($D$1,'Multipliers and Adjustments'!$A$70:$I$86,TRUNC(COLUMN(AI$2)/5)+2,FALSE)*SUMIFS('IEA-MethaneAbatement'!$N:$N,'IEA-MethaneAbatement'!$O:$O,"&lt;"&amp;$B3,'IEA-MethaneAbatement'!$O:$O,"&gt;="&amp;$A3,'IEA-MethaneAbatement'!$M:$M,$D$1,'IEA-MethaneAbatement'!$B:$B,'Country Selector'!$A$2)))*(1+INDEX('EPA to IEA Scaling'!$F$8:$AO$8,,MATCH(AI$2,'EPA to IEA Scaling'!$F$1:$AO$1,0)))</f>
        <v>0</v>
      </c>
      <c r="AJ3" cm="1">
        <f t="array" ref="AJ3">((VLOOKUP($B$1,'Multipliers and Adjustments'!$A$70:$I$86,TRUNC(COLUMN(AJ$2)/5)+2,FALSE)*SUMIFS('IEA-MethaneAbatement'!$N:$N,'IEA-MethaneAbatement'!$O:$O,"&lt;"&amp;$B3,'IEA-MethaneAbatement'!$O:$O,"&gt;="&amp;$A3,'IEA-MethaneAbatement'!$M:$M,$B$1,'IEA-MethaneAbatement'!$B:$B,'Country Selector'!$A$2)+VLOOKUP($C$1,'Multipliers and Adjustments'!$A$70:$I$86,TRUNC(COLUMN(AJ$2)/5)+2,FALSE)*SUMIFS('IEA-MethaneAbatement'!$N:$N,'IEA-MethaneAbatement'!$O:$O,"&lt;"&amp;$B3,'IEA-MethaneAbatement'!$O:$O,"&gt;="&amp;$A3,'IEA-MethaneAbatement'!$M:$M,$C$1,'IEA-MethaneAbatement'!$B:$B,'Country Selector'!$A$2)+VLOOKUP($D$1,'Multipliers and Adjustments'!$A$70:$I$86,TRUNC(COLUMN(AJ$2)/5)+2,FALSE)*SUMIFS('IEA-MethaneAbatement'!$N:$N,'IEA-MethaneAbatement'!$O:$O,"&lt;"&amp;$B3,'IEA-MethaneAbatement'!$O:$O,"&gt;="&amp;$A3,'IEA-MethaneAbatement'!$M:$M,$D$1,'IEA-MethaneAbatement'!$B:$B,'Country Selector'!$A$2)))*(1+INDEX('EPA to IEA Scaling'!$F$8:$AO$8,,MATCH(AJ$2,'EPA to IEA Scaling'!$F$1:$AO$1,0)))</f>
        <v>0</v>
      </c>
      <c r="AK3" cm="1">
        <f t="array" ref="AK3">((VLOOKUP($B$1,'Multipliers and Adjustments'!$A$70:$I$86,TRUNC(COLUMN(AK$2)/5)+2,FALSE)*SUMIFS('IEA-MethaneAbatement'!$N:$N,'IEA-MethaneAbatement'!$O:$O,"&lt;"&amp;$B3,'IEA-MethaneAbatement'!$O:$O,"&gt;="&amp;$A3,'IEA-MethaneAbatement'!$M:$M,$B$1,'IEA-MethaneAbatement'!$B:$B,'Country Selector'!$A$2)+VLOOKUP($C$1,'Multipliers and Adjustments'!$A$70:$I$86,TRUNC(COLUMN(AK$2)/5)+2,FALSE)*SUMIFS('IEA-MethaneAbatement'!$N:$N,'IEA-MethaneAbatement'!$O:$O,"&lt;"&amp;$B3,'IEA-MethaneAbatement'!$O:$O,"&gt;="&amp;$A3,'IEA-MethaneAbatement'!$M:$M,$C$1,'IEA-MethaneAbatement'!$B:$B,'Country Selector'!$A$2)+VLOOKUP($D$1,'Multipliers and Adjustments'!$A$70:$I$86,TRUNC(COLUMN(AK$2)/5)+2,FALSE)*SUMIFS('IEA-MethaneAbatement'!$N:$N,'IEA-MethaneAbatement'!$O:$O,"&lt;"&amp;$B3,'IEA-MethaneAbatement'!$O:$O,"&gt;="&amp;$A3,'IEA-MethaneAbatement'!$M:$M,$D$1,'IEA-MethaneAbatement'!$B:$B,'Country Selector'!$A$2)))*(1+INDEX('EPA to IEA Scaling'!$F$8:$AO$8,,MATCH(AK$2,'EPA to IEA Scaling'!$F$1:$AO$1,0)))</f>
        <v>0</v>
      </c>
      <c r="AL3" s="31" cm="1">
        <f t="array" ref="AL3">((VLOOKUP($B$1,'Multipliers and Adjustments'!$A$70:$I$86,TRUNC(COLUMN(AL$2)/5)+2,FALSE)*SUMIFS('IEA-MethaneAbatement'!$N:$N,'IEA-MethaneAbatement'!$O:$O,"&lt;"&amp;$B3,'IEA-MethaneAbatement'!$O:$O,"&gt;="&amp;$A3,'IEA-MethaneAbatement'!$M:$M,$B$1,'IEA-MethaneAbatement'!$B:$B,'Country Selector'!$A$2)+VLOOKUP($C$1,'Multipliers and Adjustments'!$A$70:$I$86,TRUNC(COLUMN(AL$2)/5)+2,FALSE)*SUMIFS('IEA-MethaneAbatement'!$N:$N,'IEA-MethaneAbatement'!$O:$O,"&lt;"&amp;$B3,'IEA-MethaneAbatement'!$O:$O,"&gt;="&amp;$A3,'IEA-MethaneAbatement'!$M:$M,$C$1,'IEA-MethaneAbatement'!$B:$B,'Country Selector'!$A$2)+VLOOKUP($D$1,'Multipliers and Adjustments'!$A$70:$I$86,TRUNC(COLUMN(AL$2)/5)+2,FALSE)*SUMIFS('IEA-MethaneAbatement'!$N:$N,'IEA-MethaneAbatement'!$O:$O,"&lt;"&amp;$B3,'IEA-MethaneAbatement'!$O:$O,"&gt;="&amp;$A3,'IEA-MethaneAbatement'!$M:$M,$D$1,'IEA-MethaneAbatement'!$B:$B,'Country Selector'!$A$2)))*(1+INDEX('EPA to IEA Scaling'!$F$8:$AO$8,,MATCH(AL$2,'EPA to IEA Scaling'!$F$1:$AO$1,0)))</f>
        <v>0</v>
      </c>
    </row>
    <row r="4" spans="1:38" x14ac:dyDescent="0.45">
      <c r="A4" s="12">
        <f>B3</f>
        <v>-1100</v>
      </c>
      <c r="B4" s="11">
        <f t="shared" ref="B4:B67" si="0">A4+50</f>
        <v>-1050</v>
      </c>
      <c r="C4" s="47" cm="1">
        <f t="array" ref="C4">((VLOOKUP($B$1,'Multipliers and Adjustments'!$A$70:$I$86,TRUNC(COLUMN(C$2)/5)+2,FALSE)*SUMIFS('IEA-MethaneAbatement'!$N:$N,'IEA-MethaneAbatement'!$O:$O,"&lt;"&amp;$B4,'IEA-MethaneAbatement'!$O:$O,"&gt;="&amp;$A4,'IEA-MethaneAbatement'!$M:$M,$B$1,'IEA-MethaneAbatement'!$B:$B,'Country Selector'!$A$2)+VLOOKUP($C$1,'Multipliers and Adjustments'!$A$70:$I$86,TRUNC(COLUMN(C$2)/5)+2,FALSE)*SUMIFS('IEA-MethaneAbatement'!$N:$N,'IEA-MethaneAbatement'!$O:$O,"&lt;"&amp;$B4,'IEA-MethaneAbatement'!$O:$O,"&gt;="&amp;$A4,'IEA-MethaneAbatement'!$M:$M,$C$1,'IEA-MethaneAbatement'!$B:$B,'Country Selector'!$A$2)+VLOOKUP($D$1,'Multipliers and Adjustments'!$A$70:$I$86,TRUNC(COLUMN(C$2)/5)+2,FALSE)*SUMIFS('IEA-MethaneAbatement'!$N:$N,'IEA-MethaneAbatement'!$O:$O,"&lt;"&amp;$B4,'IEA-MethaneAbatement'!$O:$O,"&gt;="&amp;$A4,'IEA-MethaneAbatement'!$M:$M,$D$1,'IEA-MethaneAbatement'!$B:$B,'Country Selector'!$A$2)))*(1+INDEX('EPA to IEA Scaling'!$F$8:$AO$8,,MATCH(C$2,'EPA to IEA Scaling'!$F$1:$AO$1,0)))</f>
        <v>0</v>
      </c>
      <c r="D4" cm="1">
        <f t="array" ref="D4">((VLOOKUP($B$1,'Multipliers and Adjustments'!$A$70:$I$86,TRUNC(COLUMN(D$2)/5)+2,FALSE)*SUMIFS('IEA-MethaneAbatement'!$N:$N,'IEA-MethaneAbatement'!$O:$O,"&lt;"&amp;$B4,'IEA-MethaneAbatement'!$O:$O,"&gt;="&amp;$A4,'IEA-MethaneAbatement'!$M:$M,$B$1,'IEA-MethaneAbatement'!$B:$B,'Country Selector'!$A$2)+VLOOKUP($C$1,'Multipliers and Adjustments'!$A$70:$I$86,TRUNC(COLUMN(D$2)/5)+2,FALSE)*SUMIFS('IEA-MethaneAbatement'!$N:$N,'IEA-MethaneAbatement'!$O:$O,"&lt;"&amp;$B4,'IEA-MethaneAbatement'!$O:$O,"&gt;="&amp;$A4,'IEA-MethaneAbatement'!$M:$M,$C$1,'IEA-MethaneAbatement'!$B:$B,'Country Selector'!$A$2)+VLOOKUP($D$1,'Multipliers and Adjustments'!$A$70:$I$86,TRUNC(COLUMN(D$2)/5)+2,FALSE)*SUMIFS('IEA-MethaneAbatement'!$N:$N,'IEA-MethaneAbatement'!$O:$O,"&lt;"&amp;$B4,'IEA-MethaneAbatement'!$O:$O,"&gt;="&amp;$A4,'IEA-MethaneAbatement'!$M:$M,$D$1,'IEA-MethaneAbatement'!$B:$B,'Country Selector'!$A$2)))*(1+INDEX('EPA to IEA Scaling'!$F$8:$AO$8,,MATCH(D$2,'EPA to IEA Scaling'!$F$1:$AO$1,0)))</f>
        <v>0</v>
      </c>
      <c r="E4" cm="1">
        <f t="array" ref="E4">((VLOOKUP($B$1,'Multipliers and Adjustments'!$A$70:$I$86,TRUNC(COLUMN(E$2)/5)+2,FALSE)*SUMIFS('IEA-MethaneAbatement'!$N:$N,'IEA-MethaneAbatement'!$O:$O,"&lt;"&amp;$B4,'IEA-MethaneAbatement'!$O:$O,"&gt;="&amp;$A4,'IEA-MethaneAbatement'!$M:$M,$B$1,'IEA-MethaneAbatement'!$B:$B,'Country Selector'!$A$2)+VLOOKUP($C$1,'Multipliers and Adjustments'!$A$70:$I$86,TRUNC(COLUMN(E$2)/5)+2,FALSE)*SUMIFS('IEA-MethaneAbatement'!$N:$N,'IEA-MethaneAbatement'!$O:$O,"&lt;"&amp;$B4,'IEA-MethaneAbatement'!$O:$O,"&gt;="&amp;$A4,'IEA-MethaneAbatement'!$M:$M,$C$1,'IEA-MethaneAbatement'!$B:$B,'Country Selector'!$A$2)+VLOOKUP($D$1,'Multipliers and Adjustments'!$A$70:$I$86,TRUNC(COLUMN(E$2)/5)+2,FALSE)*SUMIFS('IEA-MethaneAbatement'!$N:$N,'IEA-MethaneAbatement'!$O:$O,"&lt;"&amp;$B4,'IEA-MethaneAbatement'!$O:$O,"&gt;="&amp;$A4,'IEA-MethaneAbatement'!$M:$M,$D$1,'IEA-MethaneAbatement'!$B:$B,'Country Selector'!$A$2)))*(1+INDEX('EPA to IEA Scaling'!$F$8:$AO$8,,MATCH(E$2,'EPA to IEA Scaling'!$F$1:$AO$1,0)))</f>
        <v>0</v>
      </c>
      <c r="F4" cm="1">
        <f t="array" ref="F4">((VLOOKUP($B$1,'Multipliers and Adjustments'!$A$70:$I$86,TRUNC(COLUMN(F$2)/5)+2,FALSE)*SUMIFS('IEA-MethaneAbatement'!$N:$N,'IEA-MethaneAbatement'!$O:$O,"&lt;"&amp;$B4,'IEA-MethaneAbatement'!$O:$O,"&gt;="&amp;$A4,'IEA-MethaneAbatement'!$M:$M,$B$1,'IEA-MethaneAbatement'!$B:$B,'Country Selector'!$A$2)+VLOOKUP($C$1,'Multipliers and Adjustments'!$A$70:$I$86,TRUNC(COLUMN(F$2)/5)+2,FALSE)*SUMIFS('IEA-MethaneAbatement'!$N:$N,'IEA-MethaneAbatement'!$O:$O,"&lt;"&amp;$B4,'IEA-MethaneAbatement'!$O:$O,"&gt;="&amp;$A4,'IEA-MethaneAbatement'!$M:$M,$C$1,'IEA-MethaneAbatement'!$B:$B,'Country Selector'!$A$2)+VLOOKUP($D$1,'Multipliers and Adjustments'!$A$70:$I$86,TRUNC(COLUMN(F$2)/5)+2,FALSE)*SUMIFS('IEA-MethaneAbatement'!$N:$N,'IEA-MethaneAbatement'!$O:$O,"&lt;"&amp;$B4,'IEA-MethaneAbatement'!$O:$O,"&gt;="&amp;$A4,'IEA-MethaneAbatement'!$M:$M,$D$1,'IEA-MethaneAbatement'!$B:$B,'Country Selector'!$A$2)))*(1+INDEX('EPA to IEA Scaling'!$F$8:$AO$8,,MATCH(F$2,'EPA to IEA Scaling'!$F$1:$AO$1,0)))</f>
        <v>0</v>
      </c>
      <c r="G4" cm="1">
        <f t="array" ref="G4">((VLOOKUP($B$1,'Multipliers and Adjustments'!$A$70:$I$86,TRUNC(COLUMN(G$2)/5)+2,FALSE)*SUMIFS('IEA-MethaneAbatement'!$N:$N,'IEA-MethaneAbatement'!$O:$O,"&lt;"&amp;$B4,'IEA-MethaneAbatement'!$O:$O,"&gt;="&amp;$A4,'IEA-MethaneAbatement'!$M:$M,$B$1,'IEA-MethaneAbatement'!$B:$B,'Country Selector'!$A$2)+VLOOKUP($C$1,'Multipliers and Adjustments'!$A$70:$I$86,TRUNC(COLUMN(G$2)/5)+2,FALSE)*SUMIFS('IEA-MethaneAbatement'!$N:$N,'IEA-MethaneAbatement'!$O:$O,"&lt;"&amp;$B4,'IEA-MethaneAbatement'!$O:$O,"&gt;="&amp;$A4,'IEA-MethaneAbatement'!$M:$M,$C$1,'IEA-MethaneAbatement'!$B:$B,'Country Selector'!$A$2)+VLOOKUP($D$1,'Multipliers and Adjustments'!$A$70:$I$86,TRUNC(COLUMN(G$2)/5)+2,FALSE)*SUMIFS('IEA-MethaneAbatement'!$N:$N,'IEA-MethaneAbatement'!$O:$O,"&lt;"&amp;$B4,'IEA-MethaneAbatement'!$O:$O,"&gt;="&amp;$A4,'IEA-MethaneAbatement'!$M:$M,$D$1,'IEA-MethaneAbatement'!$B:$B,'Country Selector'!$A$2)))*(1+INDEX('EPA to IEA Scaling'!$F$8:$AO$8,,MATCH(G$2,'EPA to IEA Scaling'!$F$1:$AO$1,0)))</f>
        <v>0</v>
      </c>
      <c r="H4" s="31" cm="1">
        <f t="array" ref="H4">((VLOOKUP($B$1,'Multipliers and Adjustments'!$A$70:$I$86,TRUNC(COLUMN(H$2)/5)+2,FALSE)*SUMIFS('IEA-MethaneAbatement'!$N:$N,'IEA-MethaneAbatement'!$O:$O,"&lt;"&amp;$B4,'IEA-MethaneAbatement'!$O:$O,"&gt;="&amp;$A4,'IEA-MethaneAbatement'!$M:$M,$B$1,'IEA-MethaneAbatement'!$B:$B,'Country Selector'!$A$2)+VLOOKUP($C$1,'Multipliers and Adjustments'!$A$70:$I$86,TRUNC(COLUMN(H$2)/5)+2,FALSE)*SUMIFS('IEA-MethaneAbatement'!$N:$N,'IEA-MethaneAbatement'!$O:$O,"&lt;"&amp;$B4,'IEA-MethaneAbatement'!$O:$O,"&gt;="&amp;$A4,'IEA-MethaneAbatement'!$M:$M,$C$1,'IEA-MethaneAbatement'!$B:$B,'Country Selector'!$A$2)+VLOOKUP($D$1,'Multipliers and Adjustments'!$A$70:$I$86,TRUNC(COLUMN(H$2)/5)+2,FALSE)*SUMIFS('IEA-MethaneAbatement'!$N:$N,'IEA-MethaneAbatement'!$O:$O,"&lt;"&amp;$B4,'IEA-MethaneAbatement'!$O:$O,"&gt;="&amp;$A4,'IEA-MethaneAbatement'!$M:$M,$D$1,'IEA-MethaneAbatement'!$B:$B,'Country Selector'!$A$2)))*(1+INDEX('EPA to IEA Scaling'!$F$8:$AO$8,,MATCH(H$2,'EPA to IEA Scaling'!$F$1:$AO$1,0)))</f>
        <v>0</v>
      </c>
      <c r="I4" cm="1">
        <f t="array" ref="I4">((VLOOKUP($B$1,'Multipliers and Adjustments'!$A$70:$I$86,TRUNC(COLUMN(I$2)/5)+2,FALSE)*SUMIFS('IEA-MethaneAbatement'!$N:$N,'IEA-MethaneAbatement'!$O:$O,"&lt;"&amp;$B4,'IEA-MethaneAbatement'!$O:$O,"&gt;="&amp;$A4,'IEA-MethaneAbatement'!$M:$M,$B$1,'IEA-MethaneAbatement'!$B:$B,'Country Selector'!$A$2)+VLOOKUP($C$1,'Multipliers and Adjustments'!$A$70:$I$86,TRUNC(COLUMN(I$2)/5)+2,FALSE)*SUMIFS('IEA-MethaneAbatement'!$N:$N,'IEA-MethaneAbatement'!$O:$O,"&lt;"&amp;$B4,'IEA-MethaneAbatement'!$O:$O,"&gt;="&amp;$A4,'IEA-MethaneAbatement'!$M:$M,$C$1,'IEA-MethaneAbatement'!$B:$B,'Country Selector'!$A$2)+VLOOKUP($D$1,'Multipliers and Adjustments'!$A$70:$I$86,TRUNC(COLUMN(I$2)/5)+2,FALSE)*SUMIFS('IEA-MethaneAbatement'!$N:$N,'IEA-MethaneAbatement'!$O:$O,"&lt;"&amp;$B4,'IEA-MethaneAbatement'!$O:$O,"&gt;="&amp;$A4,'IEA-MethaneAbatement'!$M:$M,$D$1,'IEA-MethaneAbatement'!$B:$B,'Country Selector'!$A$2)))*(1+INDEX('EPA to IEA Scaling'!$F$8:$AO$8,,MATCH(I$2,'EPA to IEA Scaling'!$F$1:$AO$1,0)))</f>
        <v>0</v>
      </c>
      <c r="J4" cm="1">
        <f t="array" ref="J4">((VLOOKUP($B$1,'Multipliers and Adjustments'!$A$70:$I$86,TRUNC(COLUMN(J$2)/5)+2,FALSE)*SUMIFS('IEA-MethaneAbatement'!$N:$N,'IEA-MethaneAbatement'!$O:$O,"&lt;"&amp;$B4,'IEA-MethaneAbatement'!$O:$O,"&gt;="&amp;$A4,'IEA-MethaneAbatement'!$M:$M,$B$1,'IEA-MethaneAbatement'!$B:$B,'Country Selector'!$A$2)+VLOOKUP($C$1,'Multipliers and Adjustments'!$A$70:$I$86,TRUNC(COLUMN(J$2)/5)+2,FALSE)*SUMIFS('IEA-MethaneAbatement'!$N:$N,'IEA-MethaneAbatement'!$O:$O,"&lt;"&amp;$B4,'IEA-MethaneAbatement'!$O:$O,"&gt;="&amp;$A4,'IEA-MethaneAbatement'!$M:$M,$C$1,'IEA-MethaneAbatement'!$B:$B,'Country Selector'!$A$2)+VLOOKUP($D$1,'Multipliers and Adjustments'!$A$70:$I$86,TRUNC(COLUMN(J$2)/5)+2,FALSE)*SUMIFS('IEA-MethaneAbatement'!$N:$N,'IEA-MethaneAbatement'!$O:$O,"&lt;"&amp;$B4,'IEA-MethaneAbatement'!$O:$O,"&gt;="&amp;$A4,'IEA-MethaneAbatement'!$M:$M,$D$1,'IEA-MethaneAbatement'!$B:$B,'Country Selector'!$A$2)))*(1+INDEX('EPA to IEA Scaling'!$F$8:$AO$8,,MATCH(J$2,'EPA to IEA Scaling'!$F$1:$AO$1,0)))</f>
        <v>0</v>
      </c>
      <c r="K4" cm="1">
        <f t="array" ref="K4">((VLOOKUP($B$1,'Multipliers and Adjustments'!$A$70:$I$86,TRUNC(COLUMN(K$2)/5)+2,FALSE)*SUMIFS('IEA-MethaneAbatement'!$N:$N,'IEA-MethaneAbatement'!$O:$O,"&lt;"&amp;$B4,'IEA-MethaneAbatement'!$O:$O,"&gt;="&amp;$A4,'IEA-MethaneAbatement'!$M:$M,$B$1,'IEA-MethaneAbatement'!$B:$B,'Country Selector'!$A$2)+VLOOKUP($C$1,'Multipliers and Adjustments'!$A$70:$I$86,TRUNC(COLUMN(K$2)/5)+2,FALSE)*SUMIFS('IEA-MethaneAbatement'!$N:$N,'IEA-MethaneAbatement'!$O:$O,"&lt;"&amp;$B4,'IEA-MethaneAbatement'!$O:$O,"&gt;="&amp;$A4,'IEA-MethaneAbatement'!$M:$M,$C$1,'IEA-MethaneAbatement'!$B:$B,'Country Selector'!$A$2)+VLOOKUP($D$1,'Multipliers and Adjustments'!$A$70:$I$86,TRUNC(COLUMN(K$2)/5)+2,FALSE)*SUMIFS('IEA-MethaneAbatement'!$N:$N,'IEA-MethaneAbatement'!$O:$O,"&lt;"&amp;$B4,'IEA-MethaneAbatement'!$O:$O,"&gt;="&amp;$A4,'IEA-MethaneAbatement'!$M:$M,$D$1,'IEA-MethaneAbatement'!$B:$B,'Country Selector'!$A$2)))*(1+INDEX('EPA to IEA Scaling'!$F$8:$AO$8,,MATCH(K$2,'EPA to IEA Scaling'!$F$1:$AO$1,0)))</f>
        <v>0</v>
      </c>
      <c r="L4" cm="1">
        <f t="array" ref="L4">((VLOOKUP($B$1,'Multipliers and Adjustments'!$A$70:$I$86,TRUNC(COLUMN(L$2)/5)+2,FALSE)*SUMIFS('IEA-MethaneAbatement'!$N:$N,'IEA-MethaneAbatement'!$O:$O,"&lt;"&amp;$B4,'IEA-MethaneAbatement'!$O:$O,"&gt;="&amp;$A4,'IEA-MethaneAbatement'!$M:$M,$B$1,'IEA-MethaneAbatement'!$B:$B,'Country Selector'!$A$2)+VLOOKUP($C$1,'Multipliers and Adjustments'!$A$70:$I$86,TRUNC(COLUMN(L$2)/5)+2,FALSE)*SUMIFS('IEA-MethaneAbatement'!$N:$N,'IEA-MethaneAbatement'!$O:$O,"&lt;"&amp;$B4,'IEA-MethaneAbatement'!$O:$O,"&gt;="&amp;$A4,'IEA-MethaneAbatement'!$M:$M,$C$1,'IEA-MethaneAbatement'!$B:$B,'Country Selector'!$A$2)+VLOOKUP($D$1,'Multipliers and Adjustments'!$A$70:$I$86,TRUNC(COLUMN(L$2)/5)+2,FALSE)*SUMIFS('IEA-MethaneAbatement'!$N:$N,'IEA-MethaneAbatement'!$O:$O,"&lt;"&amp;$B4,'IEA-MethaneAbatement'!$O:$O,"&gt;="&amp;$A4,'IEA-MethaneAbatement'!$M:$M,$D$1,'IEA-MethaneAbatement'!$B:$B,'Country Selector'!$A$2)))*(1+INDEX('EPA to IEA Scaling'!$F$8:$AO$8,,MATCH(L$2,'EPA to IEA Scaling'!$F$1:$AO$1,0)))</f>
        <v>0</v>
      </c>
      <c r="M4" s="31" cm="1">
        <f t="array" ref="M4">((VLOOKUP($B$1,'Multipliers and Adjustments'!$A$70:$I$86,TRUNC(COLUMN(M$2)/5)+2,FALSE)*SUMIFS('IEA-MethaneAbatement'!$N:$N,'IEA-MethaneAbatement'!$O:$O,"&lt;"&amp;$B4,'IEA-MethaneAbatement'!$O:$O,"&gt;="&amp;$A4,'IEA-MethaneAbatement'!$M:$M,$B$1,'IEA-MethaneAbatement'!$B:$B,'Country Selector'!$A$2)+VLOOKUP($C$1,'Multipliers and Adjustments'!$A$70:$I$86,TRUNC(COLUMN(M$2)/5)+2,FALSE)*SUMIFS('IEA-MethaneAbatement'!$N:$N,'IEA-MethaneAbatement'!$O:$O,"&lt;"&amp;$B4,'IEA-MethaneAbatement'!$O:$O,"&gt;="&amp;$A4,'IEA-MethaneAbatement'!$M:$M,$C$1,'IEA-MethaneAbatement'!$B:$B,'Country Selector'!$A$2)+VLOOKUP($D$1,'Multipliers and Adjustments'!$A$70:$I$86,TRUNC(COLUMN(M$2)/5)+2,FALSE)*SUMIFS('IEA-MethaneAbatement'!$N:$N,'IEA-MethaneAbatement'!$O:$O,"&lt;"&amp;$B4,'IEA-MethaneAbatement'!$O:$O,"&gt;="&amp;$A4,'IEA-MethaneAbatement'!$M:$M,$D$1,'IEA-MethaneAbatement'!$B:$B,'Country Selector'!$A$2)))*(1+INDEX('EPA to IEA Scaling'!$F$8:$AO$8,,MATCH(M$2,'EPA to IEA Scaling'!$F$1:$AO$1,0)))</f>
        <v>0</v>
      </c>
      <c r="N4" cm="1">
        <f t="array" ref="N4">((VLOOKUP($B$1,'Multipliers and Adjustments'!$A$70:$I$86,TRUNC(COLUMN(N$2)/5)+2,FALSE)*SUMIFS('IEA-MethaneAbatement'!$N:$N,'IEA-MethaneAbatement'!$O:$O,"&lt;"&amp;$B4,'IEA-MethaneAbatement'!$O:$O,"&gt;="&amp;$A4,'IEA-MethaneAbatement'!$M:$M,$B$1,'IEA-MethaneAbatement'!$B:$B,'Country Selector'!$A$2)+VLOOKUP($C$1,'Multipliers and Adjustments'!$A$70:$I$86,TRUNC(COLUMN(N$2)/5)+2,FALSE)*SUMIFS('IEA-MethaneAbatement'!$N:$N,'IEA-MethaneAbatement'!$O:$O,"&lt;"&amp;$B4,'IEA-MethaneAbatement'!$O:$O,"&gt;="&amp;$A4,'IEA-MethaneAbatement'!$M:$M,$C$1,'IEA-MethaneAbatement'!$B:$B,'Country Selector'!$A$2)+VLOOKUP($D$1,'Multipliers and Adjustments'!$A$70:$I$86,TRUNC(COLUMN(N$2)/5)+2,FALSE)*SUMIFS('IEA-MethaneAbatement'!$N:$N,'IEA-MethaneAbatement'!$O:$O,"&lt;"&amp;$B4,'IEA-MethaneAbatement'!$O:$O,"&gt;="&amp;$A4,'IEA-MethaneAbatement'!$M:$M,$D$1,'IEA-MethaneAbatement'!$B:$B,'Country Selector'!$A$2)))*(1+INDEX('EPA to IEA Scaling'!$F$8:$AO$8,,MATCH(N$2,'EPA to IEA Scaling'!$F$1:$AO$1,0)))</f>
        <v>0</v>
      </c>
      <c r="O4" cm="1">
        <f t="array" ref="O4">((VLOOKUP($B$1,'Multipliers and Adjustments'!$A$70:$I$86,TRUNC(COLUMN(O$2)/5)+2,FALSE)*SUMIFS('IEA-MethaneAbatement'!$N:$N,'IEA-MethaneAbatement'!$O:$O,"&lt;"&amp;$B4,'IEA-MethaneAbatement'!$O:$O,"&gt;="&amp;$A4,'IEA-MethaneAbatement'!$M:$M,$B$1,'IEA-MethaneAbatement'!$B:$B,'Country Selector'!$A$2)+VLOOKUP($C$1,'Multipliers and Adjustments'!$A$70:$I$86,TRUNC(COLUMN(O$2)/5)+2,FALSE)*SUMIFS('IEA-MethaneAbatement'!$N:$N,'IEA-MethaneAbatement'!$O:$O,"&lt;"&amp;$B4,'IEA-MethaneAbatement'!$O:$O,"&gt;="&amp;$A4,'IEA-MethaneAbatement'!$M:$M,$C$1,'IEA-MethaneAbatement'!$B:$B,'Country Selector'!$A$2)+VLOOKUP($D$1,'Multipliers and Adjustments'!$A$70:$I$86,TRUNC(COLUMN(O$2)/5)+2,FALSE)*SUMIFS('IEA-MethaneAbatement'!$N:$N,'IEA-MethaneAbatement'!$O:$O,"&lt;"&amp;$B4,'IEA-MethaneAbatement'!$O:$O,"&gt;="&amp;$A4,'IEA-MethaneAbatement'!$M:$M,$D$1,'IEA-MethaneAbatement'!$B:$B,'Country Selector'!$A$2)))*(1+INDEX('EPA to IEA Scaling'!$F$8:$AO$8,,MATCH(O$2,'EPA to IEA Scaling'!$F$1:$AO$1,0)))</f>
        <v>0</v>
      </c>
      <c r="P4" cm="1">
        <f t="array" ref="P4">((VLOOKUP($B$1,'Multipliers and Adjustments'!$A$70:$I$86,TRUNC(COLUMN(P$2)/5)+2,FALSE)*SUMIFS('IEA-MethaneAbatement'!$N:$N,'IEA-MethaneAbatement'!$O:$O,"&lt;"&amp;$B4,'IEA-MethaneAbatement'!$O:$O,"&gt;="&amp;$A4,'IEA-MethaneAbatement'!$M:$M,$B$1,'IEA-MethaneAbatement'!$B:$B,'Country Selector'!$A$2)+VLOOKUP($C$1,'Multipliers and Adjustments'!$A$70:$I$86,TRUNC(COLUMN(P$2)/5)+2,FALSE)*SUMIFS('IEA-MethaneAbatement'!$N:$N,'IEA-MethaneAbatement'!$O:$O,"&lt;"&amp;$B4,'IEA-MethaneAbatement'!$O:$O,"&gt;="&amp;$A4,'IEA-MethaneAbatement'!$M:$M,$C$1,'IEA-MethaneAbatement'!$B:$B,'Country Selector'!$A$2)+VLOOKUP($D$1,'Multipliers and Adjustments'!$A$70:$I$86,TRUNC(COLUMN(P$2)/5)+2,FALSE)*SUMIFS('IEA-MethaneAbatement'!$N:$N,'IEA-MethaneAbatement'!$O:$O,"&lt;"&amp;$B4,'IEA-MethaneAbatement'!$O:$O,"&gt;="&amp;$A4,'IEA-MethaneAbatement'!$M:$M,$D$1,'IEA-MethaneAbatement'!$B:$B,'Country Selector'!$A$2)))*(1+INDEX('EPA to IEA Scaling'!$F$8:$AO$8,,MATCH(P$2,'EPA to IEA Scaling'!$F$1:$AO$1,0)))</f>
        <v>0</v>
      </c>
      <c r="Q4" cm="1">
        <f t="array" ref="Q4">((VLOOKUP($B$1,'Multipliers and Adjustments'!$A$70:$I$86,TRUNC(COLUMN(Q$2)/5)+2,FALSE)*SUMIFS('IEA-MethaneAbatement'!$N:$N,'IEA-MethaneAbatement'!$O:$O,"&lt;"&amp;$B4,'IEA-MethaneAbatement'!$O:$O,"&gt;="&amp;$A4,'IEA-MethaneAbatement'!$M:$M,$B$1,'IEA-MethaneAbatement'!$B:$B,'Country Selector'!$A$2)+VLOOKUP($C$1,'Multipliers and Adjustments'!$A$70:$I$86,TRUNC(COLUMN(Q$2)/5)+2,FALSE)*SUMIFS('IEA-MethaneAbatement'!$N:$N,'IEA-MethaneAbatement'!$O:$O,"&lt;"&amp;$B4,'IEA-MethaneAbatement'!$O:$O,"&gt;="&amp;$A4,'IEA-MethaneAbatement'!$M:$M,$C$1,'IEA-MethaneAbatement'!$B:$B,'Country Selector'!$A$2)+VLOOKUP($D$1,'Multipliers and Adjustments'!$A$70:$I$86,TRUNC(COLUMN(Q$2)/5)+2,FALSE)*SUMIFS('IEA-MethaneAbatement'!$N:$N,'IEA-MethaneAbatement'!$O:$O,"&lt;"&amp;$B4,'IEA-MethaneAbatement'!$O:$O,"&gt;="&amp;$A4,'IEA-MethaneAbatement'!$M:$M,$D$1,'IEA-MethaneAbatement'!$B:$B,'Country Selector'!$A$2)))*(1+INDEX('EPA to IEA Scaling'!$F$8:$AO$8,,MATCH(Q$2,'EPA to IEA Scaling'!$F$1:$AO$1,0)))</f>
        <v>0</v>
      </c>
      <c r="R4" s="31" cm="1">
        <f t="array" ref="R4">((VLOOKUP($B$1,'Multipliers and Adjustments'!$A$70:$I$86,TRUNC(COLUMN(R$2)/5)+2,FALSE)*SUMIFS('IEA-MethaneAbatement'!$N:$N,'IEA-MethaneAbatement'!$O:$O,"&lt;"&amp;$B4,'IEA-MethaneAbatement'!$O:$O,"&gt;="&amp;$A4,'IEA-MethaneAbatement'!$M:$M,$B$1,'IEA-MethaneAbatement'!$B:$B,'Country Selector'!$A$2)+VLOOKUP($C$1,'Multipliers and Adjustments'!$A$70:$I$86,TRUNC(COLUMN(R$2)/5)+2,FALSE)*SUMIFS('IEA-MethaneAbatement'!$N:$N,'IEA-MethaneAbatement'!$O:$O,"&lt;"&amp;$B4,'IEA-MethaneAbatement'!$O:$O,"&gt;="&amp;$A4,'IEA-MethaneAbatement'!$M:$M,$C$1,'IEA-MethaneAbatement'!$B:$B,'Country Selector'!$A$2)+VLOOKUP($D$1,'Multipliers and Adjustments'!$A$70:$I$86,TRUNC(COLUMN(R$2)/5)+2,FALSE)*SUMIFS('IEA-MethaneAbatement'!$N:$N,'IEA-MethaneAbatement'!$O:$O,"&lt;"&amp;$B4,'IEA-MethaneAbatement'!$O:$O,"&gt;="&amp;$A4,'IEA-MethaneAbatement'!$M:$M,$D$1,'IEA-MethaneAbatement'!$B:$B,'Country Selector'!$A$2)))*(1+INDEX('EPA to IEA Scaling'!$F$8:$AO$8,,MATCH(R$2,'EPA to IEA Scaling'!$F$1:$AO$1,0)))</f>
        <v>0</v>
      </c>
      <c r="S4" cm="1">
        <f t="array" ref="S4">((VLOOKUP($B$1,'Multipliers and Adjustments'!$A$70:$I$86,TRUNC(COLUMN(S$2)/5)+2,FALSE)*SUMIFS('IEA-MethaneAbatement'!$N:$N,'IEA-MethaneAbatement'!$O:$O,"&lt;"&amp;$B4,'IEA-MethaneAbatement'!$O:$O,"&gt;="&amp;$A4,'IEA-MethaneAbatement'!$M:$M,$B$1,'IEA-MethaneAbatement'!$B:$B,'Country Selector'!$A$2)+VLOOKUP($C$1,'Multipliers and Adjustments'!$A$70:$I$86,TRUNC(COLUMN(S$2)/5)+2,FALSE)*SUMIFS('IEA-MethaneAbatement'!$N:$N,'IEA-MethaneAbatement'!$O:$O,"&lt;"&amp;$B4,'IEA-MethaneAbatement'!$O:$O,"&gt;="&amp;$A4,'IEA-MethaneAbatement'!$M:$M,$C$1,'IEA-MethaneAbatement'!$B:$B,'Country Selector'!$A$2)+VLOOKUP($D$1,'Multipliers and Adjustments'!$A$70:$I$86,TRUNC(COLUMN(S$2)/5)+2,FALSE)*SUMIFS('IEA-MethaneAbatement'!$N:$N,'IEA-MethaneAbatement'!$O:$O,"&lt;"&amp;$B4,'IEA-MethaneAbatement'!$O:$O,"&gt;="&amp;$A4,'IEA-MethaneAbatement'!$M:$M,$D$1,'IEA-MethaneAbatement'!$B:$B,'Country Selector'!$A$2)))*(1+INDEX('EPA to IEA Scaling'!$F$8:$AO$8,,MATCH(S$2,'EPA to IEA Scaling'!$F$1:$AO$1,0)))</f>
        <v>0</v>
      </c>
      <c r="T4" cm="1">
        <f t="array" ref="T4">((VLOOKUP($B$1,'Multipliers and Adjustments'!$A$70:$I$86,TRUNC(COLUMN(T$2)/5)+2,FALSE)*SUMIFS('IEA-MethaneAbatement'!$N:$N,'IEA-MethaneAbatement'!$O:$O,"&lt;"&amp;$B4,'IEA-MethaneAbatement'!$O:$O,"&gt;="&amp;$A4,'IEA-MethaneAbatement'!$M:$M,$B$1,'IEA-MethaneAbatement'!$B:$B,'Country Selector'!$A$2)+VLOOKUP($C$1,'Multipliers and Adjustments'!$A$70:$I$86,TRUNC(COLUMN(T$2)/5)+2,FALSE)*SUMIFS('IEA-MethaneAbatement'!$N:$N,'IEA-MethaneAbatement'!$O:$O,"&lt;"&amp;$B4,'IEA-MethaneAbatement'!$O:$O,"&gt;="&amp;$A4,'IEA-MethaneAbatement'!$M:$M,$C$1,'IEA-MethaneAbatement'!$B:$B,'Country Selector'!$A$2)+VLOOKUP($D$1,'Multipliers and Adjustments'!$A$70:$I$86,TRUNC(COLUMN(T$2)/5)+2,FALSE)*SUMIFS('IEA-MethaneAbatement'!$N:$N,'IEA-MethaneAbatement'!$O:$O,"&lt;"&amp;$B4,'IEA-MethaneAbatement'!$O:$O,"&gt;="&amp;$A4,'IEA-MethaneAbatement'!$M:$M,$D$1,'IEA-MethaneAbatement'!$B:$B,'Country Selector'!$A$2)))*(1+INDEX('EPA to IEA Scaling'!$F$8:$AO$8,,MATCH(T$2,'EPA to IEA Scaling'!$F$1:$AO$1,0)))</f>
        <v>0</v>
      </c>
      <c r="U4" cm="1">
        <f t="array" ref="U4">((VLOOKUP($B$1,'Multipliers and Adjustments'!$A$70:$I$86,TRUNC(COLUMN(U$2)/5)+2,FALSE)*SUMIFS('IEA-MethaneAbatement'!$N:$N,'IEA-MethaneAbatement'!$O:$O,"&lt;"&amp;$B4,'IEA-MethaneAbatement'!$O:$O,"&gt;="&amp;$A4,'IEA-MethaneAbatement'!$M:$M,$B$1,'IEA-MethaneAbatement'!$B:$B,'Country Selector'!$A$2)+VLOOKUP($C$1,'Multipliers and Adjustments'!$A$70:$I$86,TRUNC(COLUMN(U$2)/5)+2,FALSE)*SUMIFS('IEA-MethaneAbatement'!$N:$N,'IEA-MethaneAbatement'!$O:$O,"&lt;"&amp;$B4,'IEA-MethaneAbatement'!$O:$O,"&gt;="&amp;$A4,'IEA-MethaneAbatement'!$M:$M,$C$1,'IEA-MethaneAbatement'!$B:$B,'Country Selector'!$A$2)+VLOOKUP($D$1,'Multipliers and Adjustments'!$A$70:$I$86,TRUNC(COLUMN(U$2)/5)+2,FALSE)*SUMIFS('IEA-MethaneAbatement'!$N:$N,'IEA-MethaneAbatement'!$O:$O,"&lt;"&amp;$B4,'IEA-MethaneAbatement'!$O:$O,"&gt;="&amp;$A4,'IEA-MethaneAbatement'!$M:$M,$D$1,'IEA-MethaneAbatement'!$B:$B,'Country Selector'!$A$2)))*(1+INDEX('EPA to IEA Scaling'!$F$8:$AO$8,,MATCH(U$2,'EPA to IEA Scaling'!$F$1:$AO$1,0)))</f>
        <v>0</v>
      </c>
      <c r="V4" cm="1">
        <f t="array" ref="V4">((VLOOKUP($B$1,'Multipliers and Adjustments'!$A$70:$I$86,TRUNC(COLUMN(V$2)/5)+2,FALSE)*SUMIFS('IEA-MethaneAbatement'!$N:$N,'IEA-MethaneAbatement'!$O:$O,"&lt;"&amp;$B4,'IEA-MethaneAbatement'!$O:$O,"&gt;="&amp;$A4,'IEA-MethaneAbatement'!$M:$M,$B$1,'IEA-MethaneAbatement'!$B:$B,'Country Selector'!$A$2)+VLOOKUP($C$1,'Multipliers and Adjustments'!$A$70:$I$86,TRUNC(COLUMN(V$2)/5)+2,FALSE)*SUMIFS('IEA-MethaneAbatement'!$N:$N,'IEA-MethaneAbatement'!$O:$O,"&lt;"&amp;$B4,'IEA-MethaneAbatement'!$O:$O,"&gt;="&amp;$A4,'IEA-MethaneAbatement'!$M:$M,$C$1,'IEA-MethaneAbatement'!$B:$B,'Country Selector'!$A$2)+VLOOKUP($D$1,'Multipliers and Adjustments'!$A$70:$I$86,TRUNC(COLUMN(V$2)/5)+2,FALSE)*SUMIFS('IEA-MethaneAbatement'!$N:$N,'IEA-MethaneAbatement'!$O:$O,"&lt;"&amp;$B4,'IEA-MethaneAbatement'!$O:$O,"&gt;="&amp;$A4,'IEA-MethaneAbatement'!$M:$M,$D$1,'IEA-MethaneAbatement'!$B:$B,'Country Selector'!$A$2)))*(1+INDEX('EPA to IEA Scaling'!$F$8:$AO$8,,MATCH(V$2,'EPA to IEA Scaling'!$F$1:$AO$1,0)))</f>
        <v>0</v>
      </c>
      <c r="W4" s="31" cm="1">
        <f t="array" ref="W4">((VLOOKUP($B$1,'Multipliers and Adjustments'!$A$70:$I$86,TRUNC(COLUMN(W$2)/5)+2,FALSE)*SUMIFS('IEA-MethaneAbatement'!$N:$N,'IEA-MethaneAbatement'!$O:$O,"&lt;"&amp;$B4,'IEA-MethaneAbatement'!$O:$O,"&gt;="&amp;$A4,'IEA-MethaneAbatement'!$M:$M,$B$1,'IEA-MethaneAbatement'!$B:$B,'Country Selector'!$A$2)+VLOOKUP($C$1,'Multipliers and Adjustments'!$A$70:$I$86,TRUNC(COLUMN(W$2)/5)+2,FALSE)*SUMIFS('IEA-MethaneAbatement'!$N:$N,'IEA-MethaneAbatement'!$O:$O,"&lt;"&amp;$B4,'IEA-MethaneAbatement'!$O:$O,"&gt;="&amp;$A4,'IEA-MethaneAbatement'!$M:$M,$C$1,'IEA-MethaneAbatement'!$B:$B,'Country Selector'!$A$2)+VLOOKUP($D$1,'Multipliers and Adjustments'!$A$70:$I$86,TRUNC(COLUMN(W$2)/5)+2,FALSE)*SUMIFS('IEA-MethaneAbatement'!$N:$N,'IEA-MethaneAbatement'!$O:$O,"&lt;"&amp;$B4,'IEA-MethaneAbatement'!$O:$O,"&gt;="&amp;$A4,'IEA-MethaneAbatement'!$M:$M,$D$1,'IEA-MethaneAbatement'!$B:$B,'Country Selector'!$A$2)))*(1+INDEX('EPA to IEA Scaling'!$F$8:$AO$8,,MATCH(W$2,'EPA to IEA Scaling'!$F$1:$AO$1,0)))</f>
        <v>0</v>
      </c>
      <c r="X4" cm="1">
        <f t="array" ref="X4">((VLOOKUP($B$1,'Multipliers and Adjustments'!$A$70:$I$86,TRUNC(COLUMN(X$2)/5)+2,FALSE)*SUMIFS('IEA-MethaneAbatement'!$N:$N,'IEA-MethaneAbatement'!$O:$O,"&lt;"&amp;$B4,'IEA-MethaneAbatement'!$O:$O,"&gt;="&amp;$A4,'IEA-MethaneAbatement'!$M:$M,$B$1,'IEA-MethaneAbatement'!$B:$B,'Country Selector'!$A$2)+VLOOKUP($C$1,'Multipliers and Adjustments'!$A$70:$I$86,TRUNC(COLUMN(X$2)/5)+2,FALSE)*SUMIFS('IEA-MethaneAbatement'!$N:$N,'IEA-MethaneAbatement'!$O:$O,"&lt;"&amp;$B4,'IEA-MethaneAbatement'!$O:$O,"&gt;="&amp;$A4,'IEA-MethaneAbatement'!$M:$M,$C$1,'IEA-MethaneAbatement'!$B:$B,'Country Selector'!$A$2)+VLOOKUP($D$1,'Multipliers and Adjustments'!$A$70:$I$86,TRUNC(COLUMN(X$2)/5)+2,FALSE)*SUMIFS('IEA-MethaneAbatement'!$N:$N,'IEA-MethaneAbatement'!$O:$O,"&lt;"&amp;$B4,'IEA-MethaneAbatement'!$O:$O,"&gt;="&amp;$A4,'IEA-MethaneAbatement'!$M:$M,$D$1,'IEA-MethaneAbatement'!$B:$B,'Country Selector'!$A$2)))*(1+INDEX('EPA to IEA Scaling'!$F$8:$AO$8,,MATCH(X$2,'EPA to IEA Scaling'!$F$1:$AO$1,0)))</f>
        <v>0</v>
      </c>
      <c r="Y4" cm="1">
        <f t="array" ref="Y4">((VLOOKUP($B$1,'Multipliers and Adjustments'!$A$70:$I$86,TRUNC(COLUMN(Y$2)/5)+2,FALSE)*SUMIFS('IEA-MethaneAbatement'!$N:$N,'IEA-MethaneAbatement'!$O:$O,"&lt;"&amp;$B4,'IEA-MethaneAbatement'!$O:$O,"&gt;="&amp;$A4,'IEA-MethaneAbatement'!$M:$M,$B$1,'IEA-MethaneAbatement'!$B:$B,'Country Selector'!$A$2)+VLOOKUP($C$1,'Multipliers and Adjustments'!$A$70:$I$86,TRUNC(COLUMN(Y$2)/5)+2,FALSE)*SUMIFS('IEA-MethaneAbatement'!$N:$N,'IEA-MethaneAbatement'!$O:$O,"&lt;"&amp;$B4,'IEA-MethaneAbatement'!$O:$O,"&gt;="&amp;$A4,'IEA-MethaneAbatement'!$M:$M,$C$1,'IEA-MethaneAbatement'!$B:$B,'Country Selector'!$A$2)+VLOOKUP($D$1,'Multipliers and Adjustments'!$A$70:$I$86,TRUNC(COLUMN(Y$2)/5)+2,FALSE)*SUMIFS('IEA-MethaneAbatement'!$N:$N,'IEA-MethaneAbatement'!$O:$O,"&lt;"&amp;$B4,'IEA-MethaneAbatement'!$O:$O,"&gt;="&amp;$A4,'IEA-MethaneAbatement'!$M:$M,$D$1,'IEA-MethaneAbatement'!$B:$B,'Country Selector'!$A$2)))*(1+INDEX('EPA to IEA Scaling'!$F$8:$AO$8,,MATCH(Y$2,'EPA to IEA Scaling'!$F$1:$AO$1,0)))</f>
        <v>0</v>
      </c>
      <c r="Z4" cm="1">
        <f t="array" ref="Z4">((VLOOKUP($B$1,'Multipliers and Adjustments'!$A$70:$I$86,TRUNC(COLUMN(Z$2)/5)+2,FALSE)*SUMIFS('IEA-MethaneAbatement'!$N:$N,'IEA-MethaneAbatement'!$O:$O,"&lt;"&amp;$B4,'IEA-MethaneAbatement'!$O:$O,"&gt;="&amp;$A4,'IEA-MethaneAbatement'!$M:$M,$B$1,'IEA-MethaneAbatement'!$B:$B,'Country Selector'!$A$2)+VLOOKUP($C$1,'Multipliers and Adjustments'!$A$70:$I$86,TRUNC(COLUMN(Z$2)/5)+2,FALSE)*SUMIFS('IEA-MethaneAbatement'!$N:$N,'IEA-MethaneAbatement'!$O:$O,"&lt;"&amp;$B4,'IEA-MethaneAbatement'!$O:$O,"&gt;="&amp;$A4,'IEA-MethaneAbatement'!$M:$M,$C$1,'IEA-MethaneAbatement'!$B:$B,'Country Selector'!$A$2)+VLOOKUP($D$1,'Multipliers and Adjustments'!$A$70:$I$86,TRUNC(COLUMN(Z$2)/5)+2,FALSE)*SUMIFS('IEA-MethaneAbatement'!$N:$N,'IEA-MethaneAbatement'!$O:$O,"&lt;"&amp;$B4,'IEA-MethaneAbatement'!$O:$O,"&gt;="&amp;$A4,'IEA-MethaneAbatement'!$M:$M,$D$1,'IEA-MethaneAbatement'!$B:$B,'Country Selector'!$A$2)))*(1+INDEX('EPA to IEA Scaling'!$F$8:$AO$8,,MATCH(Z$2,'EPA to IEA Scaling'!$F$1:$AO$1,0)))</f>
        <v>0</v>
      </c>
      <c r="AA4" cm="1">
        <f t="array" ref="AA4">((VLOOKUP($B$1,'Multipliers and Adjustments'!$A$70:$I$86,TRUNC(COLUMN(AA$2)/5)+2,FALSE)*SUMIFS('IEA-MethaneAbatement'!$N:$N,'IEA-MethaneAbatement'!$O:$O,"&lt;"&amp;$B4,'IEA-MethaneAbatement'!$O:$O,"&gt;="&amp;$A4,'IEA-MethaneAbatement'!$M:$M,$B$1,'IEA-MethaneAbatement'!$B:$B,'Country Selector'!$A$2)+VLOOKUP($C$1,'Multipliers and Adjustments'!$A$70:$I$86,TRUNC(COLUMN(AA$2)/5)+2,FALSE)*SUMIFS('IEA-MethaneAbatement'!$N:$N,'IEA-MethaneAbatement'!$O:$O,"&lt;"&amp;$B4,'IEA-MethaneAbatement'!$O:$O,"&gt;="&amp;$A4,'IEA-MethaneAbatement'!$M:$M,$C$1,'IEA-MethaneAbatement'!$B:$B,'Country Selector'!$A$2)+VLOOKUP($D$1,'Multipliers and Adjustments'!$A$70:$I$86,TRUNC(COLUMN(AA$2)/5)+2,FALSE)*SUMIFS('IEA-MethaneAbatement'!$N:$N,'IEA-MethaneAbatement'!$O:$O,"&lt;"&amp;$B4,'IEA-MethaneAbatement'!$O:$O,"&gt;="&amp;$A4,'IEA-MethaneAbatement'!$M:$M,$D$1,'IEA-MethaneAbatement'!$B:$B,'Country Selector'!$A$2)))*(1+INDEX('EPA to IEA Scaling'!$F$8:$AO$8,,MATCH(AA$2,'EPA to IEA Scaling'!$F$1:$AO$1,0)))</f>
        <v>0</v>
      </c>
      <c r="AB4" s="31" cm="1">
        <f t="array" ref="AB4">((VLOOKUP($B$1,'Multipliers and Adjustments'!$A$70:$I$86,TRUNC(COLUMN(AB$2)/5)+2,FALSE)*SUMIFS('IEA-MethaneAbatement'!$N:$N,'IEA-MethaneAbatement'!$O:$O,"&lt;"&amp;$B4,'IEA-MethaneAbatement'!$O:$O,"&gt;="&amp;$A4,'IEA-MethaneAbatement'!$M:$M,$B$1,'IEA-MethaneAbatement'!$B:$B,'Country Selector'!$A$2)+VLOOKUP($C$1,'Multipliers and Adjustments'!$A$70:$I$86,TRUNC(COLUMN(AB$2)/5)+2,FALSE)*SUMIFS('IEA-MethaneAbatement'!$N:$N,'IEA-MethaneAbatement'!$O:$O,"&lt;"&amp;$B4,'IEA-MethaneAbatement'!$O:$O,"&gt;="&amp;$A4,'IEA-MethaneAbatement'!$M:$M,$C$1,'IEA-MethaneAbatement'!$B:$B,'Country Selector'!$A$2)+VLOOKUP($D$1,'Multipliers and Adjustments'!$A$70:$I$86,TRUNC(COLUMN(AB$2)/5)+2,FALSE)*SUMIFS('IEA-MethaneAbatement'!$N:$N,'IEA-MethaneAbatement'!$O:$O,"&lt;"&amp;$B4,'IEA-MethaneAbatement'!$O:$O,"&gt;="&amp;$A4,'IEA-MethaneAbatement'!$M:$M,$D$1,'IEA-MethaneAbatement'!$B:$B,'Country Selector'!$A$2)))*(1+INDEX('EPA to IEA Scaling'!$F$8:$AO$8,,MATCH(AB$2,'EPA to IEA Scaling'!$F$1:$AO$1,0)))</f>
        <v>0</v>
      </c>
      <c r="AC4" cm="1">
        <f t="array" ref="AC4">((VLOOKUP($B$1,'Multipliers and Adjustments'!$A$70:$I$86,TRUNC(COLUMN(AC$2)/5)+2,FALSE)*SUMIFS('IEA-MethaneAbatement'!$N:$N,'IEA-MethaneAbatement'!$O:$O,"&lt;"&amp;$B4,'IEA-MethaneAbatement'!$O:$O,"&gt;="&amp;$A4,'IEA-MethaneAbatement'!$M:$M,$B$1,'IEA-MethaneAbatement'!$B:$B,'Country Selector'!$A$2)+VLOOKUP($C$1,'Multipliers and Adjustments'!$A$70:$I$86,TRUNC(COLUMN(AC$2)/5)+2,FALSE)*SUMIFS('IEA-MethaneAbatement'!$N:$N,'IEA-MethaneAbatement'!$O:$O,"&lt;"&amp;$B4,'IEA-MethaneAbatement'!$O:$O,"&gt;="&amp;$A4,'IEA-MethaneAbatement'!$M:$M,$C$1,'IEA-MethaneAbatement'!$B:$B,'Country Selector'!$A$2)+VLOOKUP($D$1,'Multipliers and Adjustments'!$A$70:$I$86,TRUNC(COLUMN(AC$2)/5)+2,FALSE)*SUMIFS('IEA-MethaneAbatement'!$N:$N,'IEA-MethaneAbatement'!$O:$O,"&lt;"&amp;$B4,'IEA-MethaneAbatement'!$O:$O,"&gt;="&amp;$A4,'IEA-MethaneAbatement'!$M:$M,$D$1,'IEA-MethaneAbatement'!$B:$B,'Country Selector'!$A$2)))*(1+INDEX('EPA to IEA Scaling'!$F$8:$AO$8,,MATCH(AC$2,'EPA to IEA Scaling'!$F$1:$AO$1,0)))</f>
        <v>0</v>
      </c>
      <c r="AD4" cm="1">
        <f t="array" ref="AD4">((VLOOKUP($B$1,'Multipliers and Adjustments'!$A$70:$I$86,TRUNC(COLUMN(AD$2)/5)+2,FALSE)*SUMIFS('IEA-MethaneAbatement'!$N:$N,'IEA-MethaneAbatement'!$O:$O,"&lt;"&amp;$B4,'IEA-MethaneAbatement'!$O:$O,"&gt;="&amp;$A4,'IEA-MethaneAbatement'!$M:$M,$B$1,'IEA-MethaneAbatement'!$B:$B,'Country Selector'!$A$2)+VLOOKUP($C$1,'Multipliers and Adjustments'!$A$70:$I$86,TRUNC(COLUMN(AD$2)/5)+2,FALSE)*SUMIFS('IEA-MethaneAbatement'!$N:$N,'IEA-MethaneAbatement'!$O:$O,"&lt;"&amp;$B4,'IEA-MethaneAbatement'!$O:$O,"&gt;="&amp;$A4,'IEA-MethaneAbatement'!$M:$M,$C$1,'IEA-MethaneAbatement'!$B:$B,'Country Selector'!$A$2)+VLOOKUP($D$1,'Multipliers and Adjustments'!$A$70:$I$86,TRUNC(COLUMN(AD$2)/5)+2,FALSE)*SUMIFS('IEA-MethaneAbatement'!$N:$N,'IEA-MethaneAbatement'!$O:$O,"&lt;"&amp;$B4,'IEA-MethaneAbatement'!$O:$O,"&gt;="&amp;$A4,'IEA-MethaneAbatement'!$M:$M,$D$1,'IEA-MethaneAbatement'!$B:$B,'Country Selector'!$A$2)))*(1+INDEX('EPA to IEA Scaling'!$F$8:$AO$8,,MATCH(AD$2,'EPA to IEA Scaling'!$F$1:$AO$1,0)))</f>
        <v>0</v>
      </c>
      <c r="AE4" cm="1">
        <f t="array" ref="AE4">((VLOOKUP($B$1,'Multipliers and Adjustments'!$A$70:$I$86,TRUNC(COLUMN(AE$2)/5)+2,FALSE)*SUMIFS('IEA-MethaneAbatement'!$N:$N,'IEA-MethaneAbatement'!$O:$O,"&lt;"&amp;$B4,'IEA-MethaneAbatement'!$O:$O,"&gt;="&amp;$A4,'IEA-MethaneAbatement'!$M:$M,$B$1,'IEA-MethaneAbatement'!$B:$B,'Country Selector'!$A$2)+VLOOKUP($C$1,'Multipliers and Adjustments'!$A$70:$I$86,TRUNC(COLUMN(AE$2)/5)+2,FALSE)*SUMIFS('IEA-MethaneAbatement'!$N:$N,'IEA-MethaneAbatement'!$O:$O,"&lt;"&amp;$B4,'IEA-MethaneAbatement'!$O:$O,"&gt;="&amp;$A4,'IEA-MethaneAbatement'!$M:$M,$C$1,'IEA-MethaneAbatement'!$B:$B,'Country Selector'!$A$2)+VLOOKUP($D$1,'Multipliers and Adjustments'!$A$70:$I$86,TRUNC(COLUMN(AE$2)/5)+2,FALSE)*SUMIFS('IEA-MethaneAbatement'!$N:$N,'IEA-MethaneAbatement'!$O:$O,"&lt;"&amp;$B4,'IEA-MethaneAbatement'!$O:$O,"&gt;="&amp;$A4,'IEA-MethaneAbatement'!$M:$M,$D$1,'IEA-MethaneAbatement'!$B:$B,'Country Selector'!$A$2)))*(1+INDEX('EPA to IEA Scaling'!$F$8:$AO$8,,MATCH(AE$2,'EPA to IEA Scaling'!$F$1:$AO$1,0)))</f>
        <v>0</v>
      </c>
      <c r="AF4" cm="1">
        <f t="array" ref="AF4">((VLOOKUP($B$1,'Multipliers and Adjustments'!$A$70:$I$86,TRUNC(COLUMN(AF$2)/5)+2,FALSE)*SUMIFS('IEA-MethaneAbatement'!$N:$N,'IEA-MethaneAbatement'!$O:$O,"&lt;"&amp;$B4,'IEA-MethaneAbatement'!$O:$O,"&gt;="&amp;$A4,'IEA-MethaneAbatement'!$M:$M,$B$1,'IEA-MethaneAbatement'!$B:$B,'Country Selector'!$A$2)+VLOOKUP($C$1,'Multipliers and Adjustments'!$A$70:$I$86,TRUNC(COLUMN(AF$2)/5)+2,FALSE)*SUMIFS('IEA-MethaneAbatement'!$N:$N,'IEA-MethaneAbatement'!$O:$O,"&lt;"&amp;$B4,'IEA-MethaneAbatement'!$O:$O,"&gt;="&amp;$A4,'IEA-MethaneAbatement'!$M:$M,$C$1,'IEA-MethaneAbatement'!$B:$B,'Country Selector'!$A$2)+VLOOKUP($D$1,'Multipliers and Adjustments'!$A$70:$I$86,TRUNC(COLUMN(AF$2)/5)+2,FALSE)*SUMIFS('IEA-MethaneAbatement'!$N:$N,'IEA-MethaneAbatement'!$O:$O,"&lt;"&amp;$B4,'IEA-MethaneAbatement'!$O:$O,"&gt;="&amp;$A4,'IEA-MethaneAbatement'!$M:$M,$D$1,'IEA-MethaneAbatement'!$B:$B,'Country Selector'!$A$2)))*(1+INDEX('EPA to IEA Scaling'!$F$8:$AO$8,,MATCH(AF$2,'EPA to IEA Scaling'!$F$1:$AO$1,0)))</f>
        <v>0</v>
      </c>
      <c r="AG4" s="31" cm="1">
        <f t="array" ref="AG4">((VLOOKUP($B$1,'Multipliers and Adjustments'!$A$70:$I$86,TRUNC(COLUMN(AG$2)/5)+2,FALSE)*SUMIFS('IEA-MethaneAbatement'!$N:$N,'IEA-MethaneAbatement'!$O:$O,"&lt;"&amp;$B4,'IEA-MethaneAbatement'!$O:$O,"&gt;="&amp;$A4,'IEA-MethaneAbatement'!$M:$M,$B$1,'IEA-MethaneAbatement'!$B:$B,'Country Selector'!$A$2)+VLOOKUP($C$1,'Multipliers and Adjustments'!$A$70:$I$86,TRUNC(COLUMN(AG$2)/5)+2,FALSE)*SUMIFS('IEA-MethaneAbatement'!$N:$N,'IEA-MethaneAbatement'!$O:$O,"&lt;"&amp;$B4,'IEA-MethaneAbatement'!$O:$O,"&gt;="&amp;$A4,'IEA-MethaneAbatement'!$M:$M,$C$1,'IEA-MethaneAbatement'!$B:$B,'Country Selector'!$A$2)+VLOOKUP($D$1,'Multipliers and Adjustments'!$A$70:$I$86,TRUNC(COLUMN(AG$2)/5)+2,FALSE)*SUMIFS('IEA-MethaneAbatement'!$N:$N,'IEA-MethaneAbatement'!$O:$O,"&lt;"&amp;$B4,'IEA-MethaneAbatement'!$O:$O,"&gt;="&amp;$A4,'IEA-MethaneAbatement'!$M:$M,$D$1,'IEA-MethaneAbatement'!$B:$B,'Country Selector'!$A$2)))*(1+INDEX('EPA to IEA Scaling'!$F$8:$AO$8,,MATCH(AG$2,'EPA to IEA Scaling'!$F$1:$AO$1,0)))</f>
        <v>0</v>
      </c>
      <c r="AH4" cm="1">
        <f t="array" ref="AH4">((VLOOKUP($B$1,'Multipliers and Adjustments'!$A$70:$I$86,TRUNC(COLUMN(AH$2)/5)+2,FALSE)*SUMIFS('IEA-MethaneAbatement'!$N:$N,'IEA-MethaneAbatement'!$O:$O,"&lt;"&amp;$B4,'IEA-MethaneAbatement'!$O:$O,"&gt;="&amp;$A4,'IEA-MethaneAbatement'!$M:$M,$B$1,'IEA-MethaneAbatement'!$B:$B,'Country Selector'!$A$2)+VLOOKUP($C$1,'Multipliers and Adjustments'!$A$70:$I$86,TRUNC(COLUMN(AH$2)/5)+2,FALSE)*SUMIFS('IEA-MethaneAbatement'!$N:$N,'IEA-MethaneAbatement'!$O:$O,"&lt;"&amp;$B4,'IEA-MethaneAbatement'!$O:$O,"&gt;="&amp;$A4,'IEA-MethaneAbatement'!$M:$M,$C$1,'IEA-MethaneAbatement'!$B:$B,'Country Selector'!$A$2)+VLOOKUP($D$1,'Multipliers and Adjustments'!$A$70:$I$86,TRUNC(COLUMN(AH$2)/5)+2,FALSE)*SUMIFS('IEA-MethaneAbatement'!$N:$N,'IEA-MethaneAbatement'!$O:$O,"&lt;"&amp;$B4,'IEA-MethaneAbatement'!$O:$O,"&gt;="&amp;$A4,'IEA-MethaneAbatement'!$M:$M,$D$1,'IEA-MethaneAbatement'!$B:$B,'Country Selector'!$A$2)))*(1+INDEX('EPA to IEA Scaling'!$F$8:$AO$8,,MATCH(AH$2,'EPA to IEA Scaling'!$F$1:$AO$1,0)))</f>
        <v>0</v>
      </c>
      <c r="AI4" cm="1">
        <f t="array" ref="AI4">((VLOOKUP($B$1,'Multipliers and Adjustments'!$A$70:$I$86,TRUNC(COLUMN(AI$2)/5)+2,FALSE)*SUMIFS('IEA-MethaneAbatement'!$N:$N,'IEA-MethaneAbatement'!$O:$O,"&lt;"&amp;$B4,'IEA-MethaneAbatement'!$O:$O,"&gt;="&amp;$A4,'IEA-MethaneAbatement'!$M:$M,$B$1,'IEA-MethaneAbatement'!$B:$B,'Country Selector'!$A$2)+VLOOKUP($C$1,'Multipliers and Adjustments'!$A$70:$I$86,TRUNC(COLUMN(AI$2)/5)+2,FALSE)*SUMIFS('IEA-MethaneAbatement'!$N:$N,'IEA-MethaneAbatement'!$O:$O,"&lt;"&amp;$B4,'IEA-MethaneAbatement'!$O:$O,"&gt;="&amp;$A4,'IEA-MethaneAbatement'!$M:$M,$C$1,'IEA-MethaneAbatement'!$B:$B,'Country Selector'!$A$2)+VLOOKUP($D$1,'Multipliers and Adjustments'!$A$70:$I$86,TRUNC(COLUMN(AI$2)/5)+2,FALSE)*SUMIFS('IEA-MethaneAbatement'!$N:$N,'IEA-MethaneAbatement'!$O:$O,"&lt;"&amp;$B4,'IEA-MethaneAbatement'!$O:$O,"&gt;="&amp;$A4,'IEA-MethaneAbatement'!$M:$M,$D$1,'IEA-MethaneAbatement'!$B:$B,'Country Selector'!$A$2)))*(1+INDEX('EPA to IEA Scaling'!$F$8:$AO$8,,MATCH(AI$2,'EPA to IEA Scaling'!$F$1:$AO$1,0)))</f>
        <v>0</v>
      </c>
      <c r="AJ4" cm="1">
        <f t="array" ref="AJ4">((VLOOKUP($B$1,'Multipliers and Adjustments'!$A$70:$I$86,TRUNC(COLUMN(AJ$2)/5)+2,FALSE)*SUMIFS('IEA-MethaneAbatement'!$N:$N,'IEA-MethaneAbatement'!$O:$O,"&lt;"&amp;$B4,'IEA-MethaneAbatement'!$O:$O,"&gt;="&amp;$A4,'IEA-MethaneAbatement'!$M:$M,$B$1,'IEA-MethaneAbatement'!$B:$B,'Country Selector'!$A$2)+VLOOKUP($C$1,'Multipliers and Adjustments'!$A$70:$I$86,TRUNC(COLUMN(AJ$2)/5)+2,FALSE)*SUMIFS('IEA-MethaneAbatement'!$N:$N,'IEA-MethaneAbatement'!$O:$O,"&lt;"&amp;$B4,'IEA-MethaneAbatement'!$O:$O,"&gt;="&amp;$A4,'IEA-MethaneAbatement'!$M:$M,$C$1,'IEA-MethaneAbatement'!$B:$B,'Country Selector'!$A$2)+VLOOKUP($D$1,'Multipliers and Adjustments'!$A$70:$I$86,TRUNC(COLUMN(AJ$2)/5)+2,FALSE)*SUMIFS('IEA-MethaneAbatement'!$N:$N,'IEA-MethaneAbatement'!$O:$O,"&lt;"&amp;$B4,'IEA-MethaneAbatement'!$O:$O,"&gt;="&amp;$A4,'IEA-MethaneAbatement'!$M:$M,$D$1,'IEA-MethaneAbatement'!$B:$B,'Country Selector'!$A$2)))*(1+INDEX('EPA to IEA Scaling'!$F$8:$AO$8,,MATCH(AJ$2,'EPA to IEA Scaling'!$F$1:$AO$1,0)))</f>
        <v>0</v>
      </c>
      <c r="AK4" cm="1">
        <f t="array" ref="AK4">((VLOOKUP($B$1,'Multipliers and Adjustments'!$A$70:$I$86,TRUNC(COLUMN(AK$2)/5)+2,FALSE)*SUMIFS('IEA-MethaneAbatement'!$N:$N,'IEA-MethaneAbatement'!$O:$O,"&lt;"&amp;$B4,'IEA-MethaneAbatement'!$O:$O,"&gt;="&amp;$A4,'IEA-MethaneAbatement'!$M:$M,$B$1,'IEA-MethaneAbatement'!$B:$B,'Country Selector'!$A$2)+VLOOKUP($C$1,'Multipliers and Adjustments'!$A$70:$I$86,TRUNC(COLUMN(AK$2)/5)+2,FALSE)*SUMIFS('IEA-MethaneAbatement'!$N:$N,'IEA-MethaneAbatement'!$O:$O,"&lt;"&amp;$B4,'IEA-MethaneAbatement'!$O:$O,"&gt;="&amp;$A4,'IEA-MethaneAbatement'!$M:$M,$C$1,'IEA-MethaneAbatement'!$B:$B,'Country Selector'!$A$2)+VLOOKUP($D$1,'Multipliers and Adjustments'!$A$70:$I$86,TRUNC(COLUMN(AK$2)/5)+2,FALSE)*SUMIFS('IEA-MethaneAbatement'!$N:$N,'IEA-MethaneAbatement'!$O:$O,"&lt;"&amp;$B4,'IEA-MethaneAbatement'!$O:$O,"&gt;="&amp;$A4,'IEA-MethaneAbatement'!$M:$M,$D$1,'IEA-MethaneAbatement'!$B:$B,'Country Selector'!$A$2)))*(1+INDEX('EPA to IEA Scaling'!$F$8:$AO$8,,MATCH(AK$2,'EPA to IEA Scaling'!$F$1:$AO$1,0)))</f>
        <v>0</v>
      </c>
      <c r="AL4" s="31" cm="1">
        <f t="array" ref="AL4">((VLOOKUP($B$1,'Multipliers and Adjustments'!$A$70:$I$86,TRUNC(COLUMN(AL$2)/5)+2,FALSE)*SUMIFS('IEA-MethaneAbatement'!$N:$N,'IEA-MethaneAbatement'!$O:$O,"&lt;"&amp;$B4,'IEA-MethaneAbatement'!$O:$O,"&gt;="&amp;$A4,'IEA-MethaneAbatement'!$M:$M,$B$1,'IEA-MethaneAbatement'!$B:$B,'Country Selector'!$A$2)+VLOOKUP($C$1,'Multipliers and Adjustments'!$A$70:$I$86,TRUNC(COLUMN(AL$2)/5)+2,FALSE)*SUMIFS('IEA-MethaneAbatement'!$N:$N,'IEA-MethaneAbatement'!$O:$O,"&lt;"&amp;$B4,'IEA-MethaneAbatement'!$O:$O,"&gt;="&amp;$A4,'IEA-MethaneAbatement'!$M:$M,$C$1,'IEA-MethaneAbatement'!$B:$B,'Country Selector'!$A$2)+VLOOKUP($D$1,'Multipliers and Adjustments'!$A$70:$I$86,TRUNC(COLUMN(AL$2)/5)+2,FALSE)*SUMIFS('IEA-MethaneAbatement'!$N:$N,'IEA-MethaneAbatement'!$O:$O,"&lt;"&amp;$B4,'IEA-MethaneAbatement'!$O:$O,"&gt;="&amp;$A4,'IEA-MethaneAbatement'!$M:$M,$D$1,'IEA-MethaneAbatement'!$B:$B,'Country Selector'!$A$2)))*(1+INDEX('EPA to IEA Scaling'!$F$8:$AO$8,,MATCH(AL$2,'EPA to IEA Scaling'!$F$1:$AO$1,0)))</f>
        <v>0</v>
      </c>
    </row>
    <row r="5" spans="1:38" x14ac:dyDescent="0.45">
      <c r="A5" s="12">
        <f t="shared" ref="A5:A74" si="1">B4</f>
        <v>-1050</v>
      </c>
      <c r="B5" s="11">
        <f t="shared" si="0"/>
        <v>-1000</v>
      </c>
      <c r="C5" s="47" cm="1">
        <f t="array" ref="C5">((VLOOKUP($B$1,'Multipliers and Adjustments'!$A$70:$I$86,TRUNC(COLUMN(C$2)/5)+2,FALSE)*SUMIFS('IEA-MethaneAbatement'!$N:$N,'IEA-MethaneAbatement'!$O:$O,"&lt;"&amp;$B5,'IEA-MethaneAbatement'!$O:$O,"&gt;="&amp;$A5,'IEA-MethaneAbatement'!$M:$M,$B$1,'IEA-MethaneAbatement'!$B:$B,'Country Selector'!$A$2)+VLOOKUP($C$1,'Multipliers and Adjustments'!$A$70:$I$86,TRUNC(COLUMN(C$2)/5)+2,FALSE)*SUMIFS('IEA-MethaneAbatement'!$N:$N,'IEA-MethaneAbatement'!$O:$O,"&lt;"&amp;$B5,'IEA-MethaneAbatement'!$O:$O,"&gt;="&amp;$A5,'IEA-MethaneAbatement'!$M:$M,$C$1,'IEA-MethaneAbatement'!$B:$B,'Country Selector'!$A$2)+VLOOKUP($D$1,'Multipliers and Adjustments'!$A$70:$I$86,TRUNC(COLUMN(C$2)/5)+2,FALSE)*SUMIFS('IEA-MethaneAbatement'!$N:$N,'IEA-MethaneAbatement'!$O:$O,"&lt;"&amp;$B5,'IEA-MethaneAbatement'!$O:$O,"&gt;="&amp;$A5,'IEA-MethaneAbatement'!$M:$M,$D$1,'IEA-MethaneAbatement'!$B:$B,'Country Selector'!$A$2)))*(1+INDEX('EPA to IEA Scaling'!$F$8:$AO$8,,MATCH(C$2,'EPA to IEA Scaling'!$F$1:$AO$1,0)))</f>
        <v>0</v>
      </c>
      <c r="D5" cm="1">
        <f t="array" ref="D5">((VLOOKUP($B$1,'Multipliers and Adjustments'!$A$70:$I$86,TRUNC(COLUMN(D$2)/5)+2,FALSE)*SUMIFS('IEA-MethaneAbatement'!$N:$N,'IEA-MethaneAbatement'!$O:$O,"&lt;"&amp;$B5,'IEA-MethaneAbatement'!$O:$O,"&gt;="&amp;$A5,'IEA-MethaneAbatement'!$M:$M,$B$1,'IEA-MethaneAbatement'!$B:$B,'Country Selector'!$A$2)+VLOOKUP($C$1,'Multipliers and Adjustments'!$A$70:$I$86,TRUNC(COLUMN(D$2)/5)+2,FALSE)*SUMIFS('IEA-MethaneAbatement'!$N:$N,'IEA-MethaneAbatement'!$O:$O,"&lt;"&amp;$B5,'IEA-MethaneAbatement'!$O:$O,"&gt;="&amp;$A5,'IEA-MethaneAbatement'!$M:$M,$C$1,'IEA-MethaneAbatement'!$B:$B,'Country Selector'!$A$2)+VLOOKUP($D$1,'Multipliers and Adjustments'!$A$70:$I$86,TRUNC(COLUMN(D$2)/5)+2,FALSE)*SUMIFS('IEA-MethaneAbatement'!$N:$N,'IEA-MethaneAbatement'!$O:$O,"&lt;"&amp;$B5,'IEA-MethaneAbatement'!$O:$O,"&gt;="&amp;$A5,'IEA-MethaneAbatement'!$M:$M,$D$1,'IEA-MethaneAbatement'!$B:$B,'Country Selector'!$A$2)))*(1+INDEX('EPA to IEA Scaling'!$F$8:$AO$8,,MATCH(D$2,'EPA to IEA Scaling'!$F$1:$AO$1,0)))</f>
        <v>0</v>
      </c>
      <c r="E5" cm="1">
        <f t="array" ref="E5">((VLOOKUP($B$1,'Multipliers and Adjustments'!$A$70:$I$86,TRUNC(COLUMN(E$2)/5)+2,FALSE)*SUMIFS('IEA-MethaneAbatement'!$N:$N,'IEA-MethaneAbatement'!$O:$O,"&lt;"&amp;$B5,'IEA-MethaneAbatement'!$O:$O,"&gt;="&amp;$A5,'IEA-MethaneAbatement'!$M:$M,$B$1,'IEA-MethaneAbatement'!$B:$B,'Country Selector'!$A$2)+VLOOKUP($C$1,'Multipliers and Adjustments'!$A$70:$I$86,TRUNC(COLUMN(E$2)/5)+2,FALSE)*SUMIFS('IEA-MethaneAbatement'!$N:$N,'IEA-MethaneAbatement'!$O:$O,"&lt;"&amp;$B5,'IEA-MethaneAbatement'!$O:$O,"&gt;="&amp;$A5,'IEA-MethaneAbatement'!$M:$M,$C$1,'IEA-MethaneAbatement'!$B:$B,'Country Selector'!$A$2)+VLOOKUP($D$1,'Multipliers and Adjustments'!$A$70:$I$86,TRUNC(COLUMN(E$2)/5)+2,FALSE)*SUMIFS('IEA-MethaneAbatement'!$N:$N,'IEA-MethaneAbatement'!$O:$O,"&lt;"&amp;$B5,'IEA-MethaneAbatement'!$O:$O,"&gt;="&amp;$A5,'IEA-MethaneAbatement'!$M:$M,$D$1,'IEA-MethaneAbatement'!$B:$B,'Country Selector'!$A$2)))*(1+INDEX('EPA to IEA Scaling'!$F$8:$AO$8,,MATCH(E$2,'EPA to IEA Scaling'!$F$1:$AO$1,0)))</f>
        <v>0</v>
      </c>
      <c r="F5" cm="1">
        <f t="array" ref="F5">((VLOOKUP($B$1,'Multipliers and Adjustments'!$A$70:$I$86,TRUNC(COLUMN(F$2)/5)+2,FALSE)*SUMIFS('IEA-MethaneAbatement'!$N:$N,'IEA-MethaneAbatement'!$O:$O,"&lt;"&amp;$B5,'IEA-MethaneAbatement'!$O:$O,"&gt;="&amp;$A5,'IEA-MethaneAbatement'!$M:$M,$B$1,'IEA-MethaneAbatement'!$B:$B,'Country Selector'!$A$2)+VLOOKUP($C$1,'Multipliers and Adjustments'!$A$70:$I$86,TRUNC(COLUMN(F$2)/5)+2,FALSE)*SUMIFS('IEA-MethaneAbatement'!$N:$N,'IEA-MethaneAbatement'!$O:$O,"&lt;"&amp;$B5,'IEA-MethaneAbatement'!$O:$O,"&gt;="&amp;$A5,'IEA-MethaneAbatement'!$M:$M,$C$1,'IEA-MethaneAbatement'!$B:$B,'Country Selector'!$A$2)+VLOOKUP($D$1,'Multipliers and Adjustments'!$A$70:$I$86,TRUNC(COLUMN(F$2)/5)+2,FALSE)*SUMIFS('IEA-MethaneAbatement'!$N:$N,'IEA-MethaneAbatement'!$O:$O,"&lt;"&amp;$B5,'IEA-MethaneAbatement'!$O:$O,"&gt;="&amp;$A5,'IEA-MethaneAbatement'!$M:$M,$D$1,'IEA-MethaneAbatement'!$B:$B,'Country Selector'!$A$2)))*(1+INDEX('EPA to IEA Scaling'!$F$8:$AO$8,,MATCH(F$2,'EPA to IEA Scaling'!$F$1:$AO$1,0)))</f>
        <v>0</v>
      </c>
      <c r="G5" cm="1">
        <f t="array" ref="G5">((VLOOKUP($B$1,'Multipliers and Adjustments'!$A$70:$I$86,TRUNC(COLUMN(G$2)/5)+2,FALSE)*SUMIFS('IEA-MethaneAbatement'!$N:$N,'IEA-MethaneAbatement'!$O:$O,"&lt;"&amp;$B5,'IEA-MethaneAbatement'!$O:$O,"&gt;="&amp;$A5,'IEA-MethaneAbatement'!$M:$M,$B$1,'IEA-MethaneAbatement'!$B:$B,'Country Selector'!$A$2)+VLOOKUP($C$1,'Multipliers and Adjustments'!$A$70:$I$86,TRUNC(COLUMN(G$2)/5)+2,FALSE)*SUMIFS('IEA-MethaneAbatement'!$N:$N,'IEA-MethaneAbatement'!$O:$O,"&lt;"&amp;$B5,'IEA-MethaneAbatement'!$O:$O,"&gt;="&amp;$A5,'IEA-MethaneAbatement'!$M:$M,$C$1,'IEA-MethaneAbatement'!$B:$B,'Country Selector'!$A$2)+VLOOKUP($D$1,'Multipliers and Adjustments'!$A$70:$I$86,TRUNC(COLUMN(G$2)/5)+2,FALSE)*SUMIFS('IEA-MethaneAbatement'!$N:$N,'IEA-MethaneAbatement'!$O:$O,"&lt;"&amp;$B5,'IEA-MethaneAbatement'!$O:$O,"&gt;="&amp;$A5,'IEA-MethaneAbatement'!$M:$M,$D$1,'IEA-MethaneAbatement'!$B:$B,'Country Selector'!$A$2)))*(1+INDEX('EPA to IEA Scaling'!$F$8:$AO$8,,MATCH(G$2,'EPA to IEA Scaling'!$F$1:$AO$1,0)))</f>
        <v>0</v>
      </c>
      <c r="H5" s="31" cm="1">
        <f t="array" ref="H5">((VLOOKUP($B$1,'Multipliers and Adjustments'!$A$70:$I$86,TRUNC(COLUMN(H$2)/5)+2,FALSE)*SUMIFS('IEA-MethaneAbatement'!$N:$N,'IEA-MethaneAbatement'!$O:$O,"&lt;"&amp;$B5,'IEA-MethaneAbatement'!$O:$O,"&gt;="&amp;$A5,'IEA-MethaneAbatement'!$M:$M,$B$1,'IEA-MethaneAbatement'!$B:$B,'Country Selector'!$A$2)+VLOOKUP($C$1,'Multipliers and Adjustments'!$A$70:$I$86,TRUNC(COLUMN(H$2)/5)+2,FALSE)*SUMIFS('IEA-MethaneAbatement'!$N:$N,'IEA-MethaneAbatement'!$O:$O,"&lt;"&amp;$B5,'IEA-MethaneAbatement'!$O:$O,"&gt;="&amp;$A5,'IEA-MethaneAbatement'!$M:$M,$C$1,'IEA-MethaneAbatement'!$B:$B,'Country Selector'!$A$2)+VLOOKUP($D$1,'Multipliers and Adjustments'!$A$70:$I$86,TRUNC(COLUMN(H$2)/5)+2,FALSE)*SUMIFS('IEA-MethaneAbatement'!$N:$N,'IEA-MethaneAbatement'!$O:$O,"&lt;"&amp;$B5,'IEA-MethaneAbatement'!$O:$O,"&gt;="&amp;$A5,'IEA-MethaneAbatement'!$M:$M,$D$1,'IEA-MethaneAbatement'!$B:$B,'Country Selector'!$A$2)))*(1+INDEX('EPA to IEA Scaling'!$F$8:$AO$8,,MATCH(H$2,'EPA to IEA Scaling'!$F$1:$AO$1,0)))</f>
        <v>0</v>
      </c>
      <c r="I5" cm="1">
        <f t="array" ref="I5">((VLOOKUP($B$1,'Multipliers and Adjustments'!$A$70:$I$86,TRUNC(COLUMN(I$2)/5)+2,FALSE)*SUMIFS('IEA-MethaneAbatement'!$N:$N,'IEA-MethaneAbatement'!$O:$O,"&lt;"&amp;$B5,'IEA-MethaneAbatement'!$O:$O,"&gt;="&amp;$A5,'IEA-MethaneAbatement'!$M:$M,$B$1,'IEA-MethaneAbatement'!$B:$B,'Country Selector'!$A$2)+VLOOKUP($C$1,'Multipliers and Adjustments'!$A$70:$I$86,TRUNC(COLUMN(I$2)/5)+2,FALSE)*SUMIFS('IEA-MethaneAbatement'!$N:$N,'IEA-MethaneAbatement'!$O:$O,"&lt;"&amp;$B5,'IEA-MethaneAbatement'!$O:$O,"&gt;="&amp;$A5,'IEA-MethaneAbatement'!$M:$M,$C$1,'IEA-MethaneAbatement'!$B:$B,'Country Selector'!$A$2)+VLOOKUP($D$1,'Multipliers and Adjustments'!$A$70:$I$86,TRUNC(COLUMN(I$2)/5)+2,FALSE)*SUMIFS('IEA-MethaneAbatement'!$N:$N,'IEA-MethaneAbatement'!$O:$O,"&lt;"&amp;$B5,'IEA-MethaneAbatement'!$O:$O,"&gt;="&amp;$A5,'IEA-MethaneAbatement'!$M:$M,$D$1,'IEA-MethaneAbatement'!$B:$B,'Country Selector'!$A$2)))*(1+INDEX('EPA to IEA Scaling'!$F$8:$AO$8,,MATCH(I$2,'EPA to IEA Scaling'!$F$1:$AO$1,0)))</f>
        <v>0</v>
      </c>
      <c r="J5" cm="1">
        <f t="array" ref="J5">((VLOOKUP($B$1,'Multipliers and Adjustments'!$A$70:$I$86,TRUNC(COLUMN(J$2)/5)+2,FALSE)*SUMIFS('IEA-MethaneAbatement'!$N:$N,'IEA-MethaneAbatement'!$O:$O,"&lt;"&amp;$B5,'IEA-MethaneAbatement'!$O:$O,"&gt;="&amp;$A5,'IEA-MethaneAbatement'!$M:$M,$B$1,'IEA-MethaneAbatement'!$B:$B,'Country Selector'!$A$2)+VLOOKUP($C$1,'Multipliers and Adjustments'!$A$70:$I$86,TRUNC(COLUMN(J$2)/5)+2,FALSE)*SUMIFS('IEA-MethaneAbatement'!$N:$N,'IEA-MethaneAbatement'!$O:$O,"&lt;"&amp;$B5,'IEA-MethaneAbatement'!$O:$O,"&gt;="&amp;$A5,'IEA-MethaneAbatement'!$M:$M,$C$1,'IEA-MethaneAbatement'!$B:$B,'Country Selector'!$A$2)+VLOOKUP($D$1,'Multipliers and Adjustments'!$A$70:$I$86,TRUNC(COLUMN(J$2)/5)+2,FALSE)*SUMIFS('IEA-MethaneAbatement'!$N:$N,'IEA-MethaneAbatement'!$O:$O,"&lt;"&amp;$B5,'IEA-MethaneAbatement'!$O:$O,"&gt;="&amp;$A5,'IEA-MethaneAbatement'!$M:$M,$D$1,'IEA-MethaneAbatement'!$B:$B,'Country Selector'!$A$2)))*(1+INDEX('EPA to IEA Scaling'!$F$8:$AO$8,,MATCH(J$2,'EPA to IEA Scaling'!$F$1:$AO$1,0)))</f>
        <v>0</v>
      </c>
      <c r="K5" cm="1">
        <f t="array" ref="K5">((VLOOKUP($B$1,'Multipliers and Adjustments'!$A$70:$I$86,TRUNC(COLUMN(K$2)/5)+2,FALSE)*SUMIFS('IEA-MethaneAbatement'!$N:$N,'IEA-MethaneAbatement'!$O:$O,"&lt;"&amp;$B5,'IEA-MethaneAbatement'!$O:$O,"&gt;="&amp;$A5,'IEA-MethaneAbatement'!$M:$M,$B$1,'IEA-MethaneAbatement'!$B:$B,'Country Selector'!$A$2)+VLOOKUP($C$1,'Multipliers and Adjustments'!$A$70:$I$86,TRUNC(COLUMN(K$2)/5)+2,FALSE)*SUMIFS('IEA-MethaneAbatement'!$N:$N,'IEA-MethaneAbatement'!$O:$O,"&lt;"&amp;$B5,'IEA-MethaneAbatement'!$O:$O,"&gt;="&amp;$A5,'IEA-MethaneAbatement'!$M:$M,$C$1,'IEA-MethaneAbatement'!$B:$B,'Country Selector'!$A$2)+VLOOKUP($D$1,'Multipliers and Adjustments'!$A$70:$I$86,TRUNC(COLUMN(K$2)/5)+2,FALSE)*SUMIFS('IEA-MethaneAbatement'!$N:$N,'IEA-MethaneAbatement'!$O:$O,"&lt;"&amp;$B5,'IEA-MethaneAbatement'!$O:$O,"&gt;="&amp;$A5,'IEA-MethaneAbatement'!$M:$M,$D$1,'IEA-MethaneAbatement'!$B:$B,'Country Selector'!$A$2)))*(1+INDEX('EPA to IEA Scaling'!$F$8:$AO$8,,MATCH(K$2,'EPA to IEA Scaling'!$F$1:$AO$1,0)))</f>
        <v>0</v>
      </c>
      <c r="L5" cm="1">
        <f t="array" ref="L5">((VLOOKUP($B$1,'Multipliers and Adjustments'!$A$70:$I$86,TRUNC(COLUMN(L$2)/5)+2,FALSE)*SUMIFS('IEA-MethaneAbatement'!$N:$N,'IEA-MethaneAbatement'!$O:$O,"&lt;"&amp;$B5,'IEA-MethaneAbatement'!$O:$O,"&gt;="&amp;$A5,'IEA-MethaneAbatement'!$M:$M,$B$1,'IEA-MethaneAbatement'!$B:$B,'Country Selector'!$A$2)+VLOOKUP($C$1,'Multipliers and Adjustments'!$A$70:$I$86,TRUNC(COLUMN(L$2)/5)+2,FALSE)*SUMIFS('IEA-MethaneAbatement'!$N:$N,'IEA-MethaneAbatement'!$O:$O,"&lt;"&amp;$B5,'IEA-MethaneAbatement'!$O:$O,"&gt;="&amp;$A5,'IEA-MethaneAbatement'!$M:$M,$C$1,'IEA-MethaneAbatement'!$B:$B,'Country Selector'!$A$2)+VLOOKUP($D$1,'Multipliers and Adjustments'!$A$70:$I$86,TRUNC(COLUMN(L$2)/5)+2,FALSE)*SUMIFS('IEA-MethaneAbatement'!$N:$N,'IEA-MethaneAbatement'!$O:$O,"&lt;"&amp;$B5,'IEA-MethaneAbatement'!$O:$O,"&gt;="&amp;$A5,'IEA-MethaneAbatement'!$M:$M,$D$1,'IEA-MethaneAbatement'!$B:$B,'Country Selector'!$A$2)))*(1+INDEX('EPA to IEA Scaling'!$F$8:$AO$8,,MATCH(L$2,'EPA to IEA Scaling'!$F$1:$AO$1,0)))</f>
        <v>0</v>
      </c>
      <c r="M5" s="31" cm="1">
        <f t="array" ref="M5">((VLOOKUP($B$1,'Multipliers and Adjustments'!$A$70:$I$86,TRUNC(COLUMN(M$2)/5)+2,FALSE)*SUMIFS('IEA-MethaneAbatement'!$N:$N,'IEA-MethaneAbatement'!$O:$O,"&lt;"&amp;$B5,'IEA-MethaneAbatement'!$O:$O,"&gt;="&amp;$A5,'IEA-MethaneAbatement'!$M:$M,$B$1,'IEA-MethaneAbatement'!$B:$B,'Country Selector'!$A$2)+VLOOKUP($C$1,'Multipliers and Adjustments'!$A$70:$I$86,TRUNC(COLUMN(M$2)/5)+2,FALSE)*SUMIFS('IEA-MethaneAbatement'!$N:$N,'IEA-MethaneAbatement'!$O:$O,"&lt;"&amp;$B5,'IEA-MethaneAbatement'!$O:$O,"&gt;="&amp;$A5,'IEA-MethaneAbatement'!$M:$M,$C$1,'IEA-MethaneAbatement'!$B:$B,'Country Selector'!$A$2)+VLOOKUP($D$1,'Multipliers and Adjustments'!$A$70:$I$86,TRUNC(COLUMN(M$2)/5)+2,FALSE)*SUMIFS('IEA-MethaneAbatement'!$N:$N,'IEA-MethaneAbatement'!$O:$O,"&lt;"&amp;$B5,'IEA-MethaneAbatement'!$O:$O,"&gt;="&amp;$A5,'IEA-MethaneAbatement'!$M:$M,$D$1,'IEA-MethaneAbatement'!$B:$B,'Country Selector'!$A$2)))*(1+INDEX('EPA to IEA Scaling'!$F$8:$AO$8,,MATCH(M$2,'EPA to IEA Scaling'!$F$1:$AO$1,0)))</f>
        <v>0</v>
      </c>
      <c r="N5" cm="1">
        <f t="array" ref="N5">((VLOOKUP($B$1,'Multipliers and Adjustments'!$A$70:$I$86,TRUNC(COLUMN(N$2)/5)+2,FALSE)*SUMIFS('IEA-MethaneAbatement'!$N:$N,'IEA-MethaneAbatement'!$O:$O,"&lt;"&amp;$B5,'IEA-MethaneAbatement'!$O:$O,"&gt;="&amp;$A5,'IEA-MethaneAbatement'!$M:$M,$B$1,'IEA-MethaneAbatement'!$B:$B,'Country Selector'!$A$2)+VLOOKUP($C$1,'Multipliers and Adjustments'!$A$70:$I$86,TRUNC(COLUMN(N$2)/5)+2,FALSE)*SUMIFS('IEA-MethaneAbatement'!$N:$N,'IEA-MethaneAbatement'!$O:$O,"&lt;"&amp;$B5,'IEA-MethaneAbatement'!$O:$O,"&gt;="&amp;$A5,'IEA-MethaneAbatement'!$M:$M,$C$1,'IEA-MethaneAbatement'!$B:$B,'Country Selector'!$A$2)+VLOOKUP($D$1,'Multipliers and Adjustments'!$A$70:$I$86,TRUNC(COLUMN(N$2)/5)+2,FALSE)*SUMIFS('IEA-MethaneAbatement'!$N:$N,'IEA-MethaneAbatement'!$O:$O,"&lt;"&amp;$B5,'IEA-MethaneAbatement'!$O:$O,"&gt;="&amp;$A5,'IEA-MethaneAbatement'!$M:$M,$D$1,'IEA-MethaneAbatement'!$B:$B,'Country Selector'!$A$2)))*(1+INDEX('EPA to IEA Scaling'!$F$8:$AO$8,,MATCH(N$2,'EPA to IEA Scaling'!$F$1:$AO$1,0)))</f>
        <v>0</v>
      </c>
      <c r="O5" cm="1">
        <f t="array" ref="O5">((VLOOKUP($B$1,'Multipliers and Adjustments'!$A$70:$I$86,TRUNC(COLUMN(O$2)/5)+2,FALSE)*SUMIFS('IEA-MethaneAbatement'!$N:$N,'IEA-MethaneAbatement'!$O:$O,"&lt;"&amp;$B5,'IEA-MethaneAbatement'!$O:$O,"&gt;="&amp;$A5,'IEA-MethaneAbatement'!$M:$M,$B$1,'IEA-MethaneAbatement'!$B:$B,'Country Selector'!$A$2)+VLOOKUP($C$1,'Multipliers and Adjustments'!$A$70:$I$86,TRUNC(COLUMN(O$2)/5)+2,FALSE)*SUMIFS('IEA-MethaneAbatement'!$N:$N,'IEA-MethaneAbatement'!$O:$O,"&lt;"&amp;$B5,'IEA-MethaneAbatement'!$O:$O,"&gt;="&amp;$A5,'IEA-MethaneAbatement'!$M:$M,$C$1,'IEA-MethaneAbatement'!$B:$B,'Country Selector'!$A$2)+VLOOKUP($D$1,'Multipliers and Adjustments'!$A$70:$I$86,TRUNC(COLUMN(O$2)/5)+2,FALSE)*SUMIFS('IEA-MethaneAbatement'!$N:$N,'IEA-MethaneAbatement'!$O:$O,"&lt;"&amp;$B5,'IEA-MethaneAbatement'!$O:$O,"&gt;="&amp;$A5,'IEA-MethaneAbatement'!$M:$M,$D$1,'IEA-MethaneAbatement'!$B:$B,'Country Selector'!$A$2)))*(1+INDEX('EPA to IEA Scaling'!$F$8:$AO$8,,MATCH(O$2,'EPA to IEA Scaling'!$F$1:$AO$1,0)))</f>
        <v>0</v>
      </c>
      <c r="P5" cm="1">
        <f t="array" ref="P5">((VLOOKUP($B$1,'Multipliers and Adjustments'!$A$70:$I$86,TRUNC(COLUMN(P$2)/5)+2,FALSE)*SUMIFS('IEA-MethaneAbatement'!$N:$N,'IEA-MethaneAbatement'!$O:$O,"&lt;"&amp;$B5,'IEA-MethaneAbatement'!$O:$O,"&gt;="&amp;$A5,'IEA-MethaneAbatement'!$M:$M,$B$1,'IEA-MethaneAbatement'!$B:$B,'Country Selector'!$A$2)+VLOOKUP($C$1,'Multipliers and Adjustments'!$A$70:$I$86,TRUNC(COLUMN(P$2)/5)+2,FALSE)*SUMIFS('IEA-MethaneAbatement'!$N:$N,'IEA-MethaneAbatement'!$O:$O,"&lt;"&amp;$B5,'IEA-MethaneAbatement'!$O:$O,"&gt;="&amp;$A5,'IEA-MethaneAbatement'!$M:$M,$C$1,'IEA-MethaneAbatement'!$B:$B,'Country Selector'!$A$2)+VLOOKUP($D$1,'Multipliers and Adjustments'!$A$70:$I$86,TRUNC(COLUMN(P$2)/5)+2,FALSE)*SUMIFS('IEA-MethaneAbatement'!$N:$N,'IEA-MethaneAbatement'!$O:$O,"&lt;"&amp;$B5,'IEA-MethaneAbatement'!$O:$O,"&gt;="&amp;$A5,'IEA-MethaneAbatement'!$M:$M,$D$1,'IEA-MethaneAbatement'!$B:$B,'Country Selector'!$A$2)))*(1+INDEX('EPA to IEA Scaling'!$F$8:$AO$8,,MATCH(P$2,'EPA to IEA Scaling'!$F$1:$AO$1,0)))</f>
        <v>0</v>
      </c>
      <c r="Q5" cm="1">
        <f t="array" ref="Q5">((VLOOKUP($B$1,'Multipliers and Adjustments'!$A$70:$I$86,TRUNC(COLUMN(Q$2)/5)+2,FALSE)*SUMIFS('IEA-MethaneAbatement'!$N:$N,'IEA-MethaneAbatement'!$O:$O,"&lt;"&amp;$B5,'IEA-MethaneAbatement'!$O:$O,"&gt;="&amp;$A5,'IEA-MethaneAbatement'!$M:$M,$B$1,'IEA-MethaneAbatement'!$B:$B,'Country Selector'!$A$2)+VLOOKUP($C$1,'Multipliers and Adjustments'!$A$70:$I$86,TRUNC(COLUMN(Q$2)/5)+2,FALSE)*SUMIFS('IEA-MethaneAbatement'!$N:$N,'IEA-MethaneAbatement'!$O:$O,"&lt;"&amp;$B5,'IEA-MethaneAbatement'!$O:$O,"&gt;="&amp;$A5,'IEA-MethaneAbatement'!$M:$M,$C$1,'IEA-MethaneAbatement'!$B:$B,'Country Selector'!$A$2)+VLOOKUP($D$1,'Multipliers and Adjustments'!$A$70:$I$86,TRUNC(COLUMN(Q$2)/5)+2,FALSE)*SUMIFS('IEA-MethaneAbatement'!$N:$N,'IEA-MethaneAbatement'!$O:$O,"&lt;"&amp;$B5,'IEA-MethaneAbatement'!$O:$O,"&gt;="&amp;$A5,'IEA-MethaneAbatement'!$M:$M,$D$1,'IEA-MethaneAbatement'!$B:$B,'Country Selector'!$A$2)))*(1+INDEX('EPA to IEA Scaling'!$F$8:$AO$8,,MATCH(Q$2,'EPA to IEA Scaling'!$F$1:$AO$1,0)))</f>
        <v>0</v>
      </c>
      <c r="R5" s="31" cm="1">
        <f t="array" ref="R5">((VLOOKUP($B$1,'Multipliers and Adjustments'!$A$70:$I$86,TRUNC(COLUMN(R$2)/5)+2,FALSE)*SUMIFS('IEA-MethaneAbatement'!$N:$N,'IEA-MethaneAbatement'!$O:$O,"&lt;"&amp;$B5,'IEA-MethaneAbatement'!$O:$O,"&gt;="&amp;$A5,'IEA-MethaneAbatement'!$M:$M,$B$1,'IEA-MethaneAbatement'!$B:$B,'Country Selector'!$A$2)+VLOOKUP($C$1,'Multipliers and Adjustments'!$A$70:$I$86,TRUNC(COLUMN(R$2)/5)+2,FALSE)*SUMIFS('IEA-MethaneAbatement'!$N:$N,'IEA-MethaneAbatement'!$O:$O,"&lt;"&amp;$B5,'IEA-MethaneAbatement'!$O:$O,"&gt;="&amp;$A5,'IEA-MethaneAbatement'!$M:$M,$C$1,'IEA-MethaneAbatement'!$B:$B,'Country Selector'!$A$2)+VLOOKUP($D$1,'Multipliers and Adjustments'!$A$70:$I$86,TRUNC(COLUMN(R$2)/5)+2,FALSE)*SUMIFS('IEA-MethaneAbatement'!$N:$N,'IEA-MethaneAbatement'!$O:$O,"&lt;"&amp;$B5,'IEA-MethaneAbatement'!$O:$O,"&gt;="&amp;$A5,'IEA-MethaneAbatement'!$M:$M,$D$1,'IEA-MethaneAbatement'!$B:$B,'Country Selector'!$A$2)))*(1+INDEX('EPA to IEA Scaling'!$F$8:$AO$8,,MATCH(R$2,'EPA to IEA Scaling'!$F$1:$AO$1,0)))</f>
        <v>0</v>
      </c>
      <c r="S5" cm="1">
        <f t="array" ref="S5">((VLOOKUP($B$1,'Multipliers and Adjustments'!$A$70:$I$86,TRUNC(COLUMN(S$2)/5)+2,FALSE)*SUMIFS('IEA-MethaneAbatement'!$N:$N,'IEA-MethaneAbatement'!$O:$O,"&lt;"&amp;$B5,'IEA-MethaneAbatement'!$O:$O,"&gt;="&amp;$A5,'IEA-MethaneAbatement'!$M:$M,$B$1,'IEA-MethaneAbatement'!$B:$B,'Country Selector'!$A$2)+VLOOKUP($C$1,'Multipliers and Adjustments'!$A$70:$I$86,TRUNC(COLUMN(S$2)/5)+2,FALSE)*SUMIFS('IEA-MethaneAbatement'!$N:$N,'IEA-MethaneAbatement'!$O:$O,"&lt;"&amp;$B5,'IEA-MethaneAbatement'!$O:$O,"&gt;="&amp;$A5,'IEA-MethaneAbatement'!$M:$M,$C$1,'IEA-MethaneAbatement'!$B:$B,'Country Selector'!$A$2)+VLOOKUP($D$1,'Multipliers and Adjustments'!$A$70:$I$86,TRUNC(COLUMN(S$2)/5)+2,FALSE)*SUMIFS('IEA-MethaneAbatement'!$N:$N,'IEA-MethaneAbatement'!$O:$O,"&lt;"&amp;$B5,'IEA-MethaneAbatement'!$O:$O,"&gt;="&amp;$A5,'IEA-MethaneAbatement'!$M:$M,$D$1,'IEA-MethaneAbatement'!$B:$B,'Country Selector'!$A$2)))*(1+INDEX('EPA to IEA Scaling'!$F$8:$AO$8,,MATCH(S$2,'EPA to IEA Scaling'!$F$1:$AO$1,0)))</f>
        <v>0</v>
      </c>
      <c r="T5" cm="1">
        <f t="array" ref="T5">((VLOOKUP($B$1,'Multipliers and Adjustments'!$A$70:$I$86,TRUNC(COLUMN(T$2)/5)+2,FALSE)*SUMIFS('IEA-MethaneAbatement'!$N:$N,'IEA-MethaneAbatement'!$O:$O,"&lt;"&amp;$B5,'IEA-MethaneAbatement'!$O:$O,"&gt;="&amp;$A5,'IEA-MethaneAbatement'!$M:$M,$B$1,'IEA-MethaneAbatement'!$B:$B,'Country Selector'!$A$2)+VLOOKUP($C$1,'Multipliers and Adjustments'!$A$70:$I$86,TRUNC(COLUMN(T$2)/5)+2,FALSE)*SUMIFS('IEA-MethaneAbatement'!$N:$N,'IEA-MethaneAbatement'!$O:$O,"&lt;"&amp;$B5,'IEA-MethaneAbatement'!$O:$O,"&gt;="&amp;$A5,'IEA-MethaneAbatement'!$M:$M,$C$1,'IEA-MethaneAbatement'!$B:$B,'Country Selector'!$A$2)+VLOOKUP($D$1,'Multipliers and Adjustments'!$A$70:$I$86,TRUNC(COLUMN(T$2)/5)+2,FALSE)*SUMIFS('IEA-MethaneAbatement'!$N:$N,'IEA-MethaneAbatement'!$O:$O,"&lt;"&amp;$B5,'IEA-MethaneAbatement'!$O:$O,"&gt;="&amp;$A5,'IEA-MethaneAbatement'!$M:$M,$D$1,'IEA-MethaneAbatement'!$B:$B,'Country Selector'!$A$2)))*(1+INDEX('EPA to IEA Scaling'!$F$8:$AO$8,,MATCH(T$2,'EPA to IEA Scaling'!$F$1:$AO$1,0)))</f>
        <v>0</v>
      </c>
      <c r="U5" cm="1">
        <f t="array" ref="U5">((VLOOKUP($B$1,'Multipliers and Adjustments'!$A$70:$I$86,TRUNC(COLUMN(U$2)/5)+2,FALSE)*SUMIFS('IEA-MethaneAbatement'!$N:$N,'IEA-MethaneAbatement'!$O:$O,"&lt;"&amp;$B5,'IEA-MethaneAbatement'!$O:$O,"&gt;="&amp;$A5,'IEA-MethaneAbatement'!$M:$M,$B$1,'IEA-MethaneAbatement'!$B:$B,'Country Selector'!$A$2)+VLOOKUP($C$1,'Multipliers and Adjustments'!$A$70:$I$86,TRUNC(COLUMN(U$2)/5)+2,FALSE)*SUMIFS('IEA-MethaneAbatement'!$N:$N,'IEA-MethaneAbatement'!$O:$O,"&lt;"&amp;$B5,'IEA-MethaneAbatement'!$O:$O,"&gt;="&amp;$A5,'IEA-MethaneAbatement'!$M:$M,$C$1,'IEA-MethaneAbatement'!$B:$B,'Country Selector'!$A$2)+VLOOKUP($D$1,'Multipliers and Adjustments'!$A$70:$I$86,TRUNC(COLUMN(U$2)/5)+2,FALSE)*SUMIFS('IEA-MethaneAbatement'!$N:$N,'IEA-MethaneAbatement'!$O:$O,"&lt;"&amp;$B5,'IEA-MethaneAbatement'!$O:$O,"&gt;="&amp;$A5,'IEA-MethaneAbatement'!$M:$M,$D$1,'IEA-MethaneAbatement'!$B:$B,'Country Selector'!$A$2)))*(1+INDEX('EPA to IEA Scaling'!$F$8:$AO$8,,MATCH(U$2,'EPA to IEA Scaling'!$F$1:$AO$1,0)))</f>
        <v>0</v>
      </c>
      <c r="V5" cm="1">
        <f t="array" ref="V5">((VLOOKUP($B$1,'Multipliers and Adjustments'!$A$70:$I$86,TRUNC(COLUMN(V$2)/5)+2,FALSE)*SUMIFS('IEA-MethaneAbatement'!$N:$N,'IEA-MethaneAbatement'!$O:$O,"&lt;"&amp;$B5,'IEA-MethaneAbatement'!$O:$O,"&gt;="&amp;$A5,'IEA-MethaneAbatement'!$M:$M,$B$1,'IEA-MethaneAbatement'!$B:$B,'Country Selector'!$A$2)+VLOOKUP($C$1,'Multipliers and Adjustments'!$A$70:$I$86,TRUNC(COLUMN(V$2)/5)+2,FALSE)*SUMIFS('IEA-MethaneAbatement'!$N:$N,'IEA-MethaneAbatement'!$O:$O,"&lt;"&amp;$B5,'IEA-MethaneAbatement'!$O:$O,"&gt;="&amp;$A5,'IEA-MethaneAbatement'!$M:$M,$C$1,'IEA-MethaneAbatement'!$B:$B,'Country Selector'!$A$2)+VLOOKUP($D$1,'Multipliers and Adjustments'!$A$70:$I$86,TRUNC(COLUMN(V$2)/5)+2,FALSE)*SUMIFS('IEA-MethaneAbatement'!$N:$N,'IEA-MethaneAbatement'!$O:$O,"&lt;"&amp;$B5,'IEA-MethaneAbatement'!$O:$O,"&gt;="&amp;$A5,'IEA-MethaneAbatement'!$M:$M,$D$1,'IEA-MethaneAbatement'!$B:$B,'Country Selector'!$A$2)))*(1+INDEX('EPA to IEA Scaling'!$F$8:$AO$8,,MATCH(V$2,'EPA to IEA Scaling'!$F$1:$AO$1,0)))</f>
        <v>0</v>
      </c>
      <c r="W5" s="31" cm="1">
        <f t="array" ref="W5">((VLOOKUP($B$1,'Multipliers and Adjustments'!$A$70:$I$86,TRUNC(COLUMN(W$2)/5)+2,FALSE)*SUMIFS('IEA-MethaneAbatement'!$N:$N,'IEA-MethaneAbatement'!$O:$O,"&lt;"&amp;$B5,'IEA-MethaneAbatement'!$O:$O,"&gt;="&amp;$A5,'IEA-MethaneAbatement'!$M:$M,$B$1,'IEA-MethaneAbatement'!$B:$B,'Country Selector'!$A$2)+VLOOKUP($C$1,'Multipliers and Adjustments'!$A$70:$I$86,TRUNC(COLUMN(W$2)/5)+2,FALSE)*SUMIFS('IEA-MethaneAbatement'!$N:$N,'IEA-MethaneAbatement'!$O:$O,"&lt;"&amp;$B5,'IEA-MethaneAbatement'!$O:$O,"&gt;="&amp;$A5,'IEA-MethaneAbatement'!$M:$M,$C$1,'IEA-MethaneAbatement'!$B:$B,'Country Selector'!$A$2)+VLOOKUP($D$1,'Multipliers and Adjustments'!$A$70:$I$86,TRUNC(COLUMN(W$2)/5)+2,FALSE)*SUMIFS('IEA-MethaneAbatement'!$N:$N,'IEA-MethaneAbatement'!$O:$O,"&lt;"&amp;$B5,'IEA-MethaneAbatement'!$O:$O,"&gt;="&amp;$A5,'IEA-MethaneAbatement'!$M:$M,$D$1,'IEA-MethaneAbatement'!$B:$B,'Country Selector'!$A$2)))*(1+INDEX('EPA to IEA Scaling'!$F$8:$AO$8,,MATCH(W$2,'EPA to IEA Scaling'!$F$1:$AO$1,0)))</f>
        <v>0</v>
      </c>
      <c r="X5" cm="1">
        <f t="array" ref="X5">((VLOOKUP($B$1,'Multipliers and Adjustments'!$A$70:$I$86,TRUNC(COLUMN(X$2)/5)+2,FALSE)*SUMIFS('IEA-MethaneAbatement'!$N:$N,'IEA-MethaneAbatement'!$O:$O,"&lt;"&amp;$B5,'IEA-MethaneAbatement'!$O:$O,"&gt;="&amp;$A5,'IEA-MethaneAbatement'!$M:$M,$B$1,'IEA-MethaneAbatement'!$B:$B,'Country Selector'!$A$2)+VLOOKUP($C$1,'Multipliers and Adjustments'!$A$70:$I$86,TRUNC(COLUMN(X$2)/5)+2,FALSE)*SUMIFS('IEA-MethaneAbatement'!$N:$N,'IEA-MethaneAbatement'!$O:$O,"&lt;"&amp;$B5,'IEA-MethaneAbatement'!$O:$O,"&gt;="&amp;$A5,'IEA-MethaneAbatement'!$M:$M,$C$1,'IEA-MethaneAbatement'!$B:$B,'Country Selector'!$A$2)+VLOOKUP($D$1,'Multipliers and Adjustments'!$A$70:$I$86,TRUNC(COLUMN(X$2)/5)+2,FALSE)*SUMIFS('IEA-MethaneAbatement'!$N:$N,'IEA-MethaneAbatement'!$O:$O,"&lt;"&amp;$B5,'IEA-MethaneAbatement'!$O:$O,"&gt;="&amp;$A5,'IEA-MethaneAbatement'!$M:$M,$D$1,'IEA-MethaneAbatement'!$B:$B,'Country Selector'!$A$2)))*(1+INDEX('EPA to IEA Scaling'!$F$8:$AO$8,,MATCH(X$2,'EPA to IEA Scaling'!$F$1:$AO$1,0)))</f>
        <v>0</v>
      </c>
      <c r="Y5" cm="1">
        <f t="array" ref="Y5">((VLOOKUP($B$1,'Multipliers and Adjustments'!$A$70:$I$86,TRUNC(COLUMN(Y$2)/5)+2,FALSE)*SUMIFS('IEA-MethaneAbatement'!$N:$N,'IEA-MethaneAbatement'!$O:$O,"&lt;"&amp;$B5,'IEA-MethaneAbatement'!$O:$O,"&gt;="&amp;$A5,'IEA-MethaneAbatement'!$M:$M,$B$1,'IEA-MethaneAbatement'!$B:$B,'Country Selector'!$A$2)+VLOOKUP($C$1,'Multipliers and Adjustments'!$A$70:$I$86,TRUNC(COLUMN(Y$2)/5)+2,FALSE)*SUMIFS('IEA-MethaneAbatement'!$N:$N,'IEA-MethaneAbatement'!$O:$O,"&lt;"&amp;$B5,'IEA-MethaneAbatement'!$O:$O,"&gt;="&amp;$A5,'IEA-MethaneAbatement'!$M:$M,$C$1,'IEA-MethaneAbatement'!$B:$B,'Country Selector'!$A$2)+VLOOKUP($D$1,'Multipliers and Adjustments'!$A$70:$I$86,TRUNC(COLUMN(Y$2)/5)+2,FALSE)*SUMIFS('IEA-MethaneAbatement'!$N:$N,'IEA-MethaneAbatement'!$O:$O,"&lt;"&amp;$B5,'IEA-MethaneAbatement'!$O:$O,"&gt;="&amp;$A5,'IEA-MethaneAbatement'!$M:$M,$D$1,'IEA-MethaneAbatement'!$B:$B,'Country Selector'!$A$2)))*(1+INDEX('EPA to IEA Scaling'!$F$8:$AO$8,,MATCH(Y$2,'EPA to IEA Scaling'!$F$1:$AO$1,0)))</f>
        <v>0</v>
      </c>
      <c r="Z5" cm="1">
        <f t="array" ref="Z5">((VLOOKUP($B$1,'Multipliers and Adjustments'!$A$70:$I$86,TRUNC(COLUMN(Z$2)/5)+2,FALSE)*SUMIFS('IEA-MethaneAbatement'!$N:$N,'IEA-MethaneAbatement'!$O:$O,"&lt;"&amp;$B5,'IEA-MethaneAbatement'!$O:$O,"&gt;="&amp;$A5,'IEA-MethaneAbatement'!$M:$M,$B$1,'IEA-MethaneAbatement'!$B:$B,'Country Selector'!$A$2)+VLOOKUP($C$1,'Multipliers and Adjustments'!$A$70:$I$86,TRUNC(COLUMN(Z$2)/5)+2,FALSE)*SUMIFS('IEA-MethaneAbatement'!$N:$N,'IEA-MethaneAbatement'!$O:$O,"&lt;"&amp;$B5,'IEA-MethaneAbatement'!$O:$O,"&gt;="&amp;$A5,'IEA-MethaneAbatement'!$M:$M,$C$1,'IEA-MethaneAbatement'!$B:$B,'Country Selector'!$A$2)+VLOOKUP($D$1,'Multipliers and Adjustments'!$A$70:$I$86,TRUNC(COLUMN(Z$2)/5)+2,FALSE)*SUMIFS('IEA-MethaneAbatement'!$N:$N,'IEA-MethaneAbatement'!$O:$O,"&lt;"&amp;$B5,'IEA-MethaneAbatement'!$O:$O,"&gt;="&amp;$A5,'IEA-MethaneAbatement'!$M:$M,$D$1,'IEA-MethaneAbatement'!$B:$B,'Country Selector'!$A$2)))*(1+INDEX('EPA to IEA Scaling'!$F$8:$AO$8,,MATCH(Z$2,'EPA to IEA Scaling'!$F$1:$AO$1,0)))</f>
        <v>0</v>
      </c>
      <c r="AA5" cm="1">
        <f t="array" ref="AA5">((VLOOKUP($B$1,'Multipliers and Adjustments'!$A$70:$I$86,TRUNC(COLUMN(AA$2)/5)+2,FALSE)*SUMIFS('IEA-MethaneAbatement'!$N:$N,'IEA-MethaneAbatement'!$O:$O,"&lt;"&amp;$B5,'IEA-MethaneAbatement'!$O:$O,"&gt;="&amp;$A5,'IEA-MethaneAbatement'!$M:$M,$B$1,'IEA-MethaneAbatement'!$B:$B,'Country Selector'!$A$2)+VLOOKUP($C$1,'Multipliers and Adjustments'!$A$70:$I$86,TRUNC(COLUMN(AA$2)/5)+2,FALSE)*SUMIFS('IEA-MethaneAbatement'!$N:$N,'IEA-MethaneAbatement'!$O:$O,"&lt;"&amp;$B5,'IEA-MethaneAbatement'!$O:$O,"&gt;="&amp;$A5,'IEA-MethaneAbatement'!$M:$M,$C$1,'IEA-MethaneAbatement'!$B:$B,'Country Selector'!$A$2)+VLOOKUP($D$1,'Multipliers and Adjustments'!$A$70:$I$86,TRUNC(COLUMN(AA$2)/5)+2,FALSE)*SUMIFS('IEA-MethaneAbatement'!$N:$N,'IEA-MethaneAbatement'!$O:$O,"&lt;"&amp;$B5,'IEA-MethaneAbatement'!$O:$O,"&gt;="&amp;$A5,'IEA-MethaneAbatement'!$M:$M,$D$1,'IEA-MethaneAbatement'!$B:$B,'Country Selector'!$A$2)))*(1+INDEX('EPA to IEA Scaling'!$F$8:$AO$8,,MATCH(AA$2,'EPA to IEA Scaling'!$F$1:$AO$1,0)))</f>
        <v>0</v>
      </c>
      <c r="AB5" s="31" cm="1">
        <f t="array" ref="AB5">((VLOOKUP($B$1,'Multipliers and Adjustments'!$A$70:$I$86,TRUNC(COLUMN(AB$2)/5)+2,FALSE)*SUMIFS('IEA-MethaneAbatement'!$N:$N,'IEA-MethaneAbatement'!$O:$O,"&lt;"&amp;$B5,'IEA-MethaneAbatement'!$O:$O,"&gt;="&amp;$A5,'IEA-MethaneAbatement'!$M:$M,$B$1,'IEA-MethaneAbatement'!$B:$B,'Country Selector'!$A$2)+VLOOKUP($C$1,'Multipliers and Adjustments'!$A$70:$I$86,TRUNC(COLUMN(AB$2)/5)+2,FALSE)*SUMIFS('IEA-MethaneAbatement'!$N:$N,'IEA-MethaneAbatement'!$O:$O,"&lt;"&amp;$B5,'IEA-MethaneAbatement'!$O:$O,"&gt;="&amp;$A5,'IEA-MethaneAbatement'!$M:$M,$C$1,'IEA-MethaneAbatement'!$B:$B,'Country Selector'!$A$2)+VLOOKUP($D$1,'Multipliers and Adjustments'!$A$70:$I$86,TRUNC(COLUMN(AB$2)/5)+2,FALSE)*SUMIFS('IEA-MethaneAbatement'!$N:$N,'IEA-MethaneAbatement'!$O:$O,"&lt;"&amp;$B5,'IEA-MethaneAbatement'!$O:$O,"&gt;="&amp;$A5,'IEA-MethaneAbatement'!$M:$M,$D$1,'IEA-MethaneAbatement'!$B:$B,'Country Selector'!$A$2)))*(1+INDEX('EPA to IEA Scaling'!$F$8:$AO$8,,MATCH(AB$2,'EPA to IEA Scaling'!$F$1:$AO$1,0)))</f>
        <v>0</v>
      </c>
      <c r="AC5" cm="1">
        <f t="array" ref="AC5">((VLOOKUP($B$1,'Multipliers and Adjustments'!$A$70:$I$86,TRUNC(COLUMN(AC$2)/5)+2,FALSE)*SUMIFS('IEA-MethaneAbatement'!$N:$N,'IEA-MethaneAbatement'!$O:$O,"&lt;"&amp;$B5,'IEA-MethaneAbatement'!$O:$O,"&gt;="&amp;$A5,'IEA-MethaneAbatement'!$M:$M,$B$1,'IEA-MethaneAbatement'!$B:$B,'Country Selector'!$A$2)+VLOOKUP($C$1,'Multipliers and Adjustments'!$A$70:$I$86,TRUNC(COLUMN(AC$2)/5)+2,FALSE)*SUMIFS('IEA-MethaneAbatement'!$N:$N,'IEA-MethaneAbatement'!$O:$O,"&lt;"&amp;$B5,'IEA-MethaneAbatement'!$O:$O,"&gt;="&amp;$A5,'IEA-MethaneAbatement'!$M:$M,$C$1,'IEA-MethaneAbatement'!$B:$B,'Country Selector'!$A$2)+VLOOKUP($D$1,'Multipliers and Adjustments'!$A$70:$I$86,TRUNC(COLUMN(AC$2)/5)+2,FALSE)*SUMIFS('IEA-MethaneAbatement'!$N:$N,'IEA-MethaneAbatement'!$O:$O,"&lt;"&amp;$B5,'IEA-MethaneAbatement'!$O:$O,"&gt;="&amp;$A5,'IEA-MethaneAbatement'!$M:$M,$D$1,'IEA-MethaneAbatement'!$B:$B,'Country Selector'!$A$2)))*(1+INDEX('EPA to IEA Scaling'!$F$8:$AO$8,,MATCH(AC$2,'EPA to IEA Scaling'!$F$1:$AO$1,0)))</f>
        <v>0</v>
      </c>
      <c r="AD5" cm="1">
        <f t="array" ref="AD5">((VLOOKUP($B$1,'Multipliers and Adjustments'!$A$70:$I$86,TRUNC(COLUMN(AD$2)/5)+2,FALSE)*SUMIFS('IEA-MethaneAbatement'!$N:$N,'IEA-MethaneAbatement'!$O:$O,"&lt;"&amp;$B5,'IEA-MethaneAbatement'!$O:$O,"&gt;="&amp;$A5,'IEA-MethaneAbatement'!$M:$M,$B$1,'IEA-MethaneAbatement'!$B:$B,'Country Selector'!$A$2)+VLOOKUP($C$1,'Multipliers and Adjustments'!$A$70:$I$86,TRUNC(COLUMN(AD$2)/5)+2,FALSE)*SUMIFS('IEA-MethaneAbatement'!$N:$N,'IEA-MethaneAbatement'!$O:$O,"&lt;"&amp;$B5,'IEA-MethaneAbatement'!$O:$O,"&gt;="&amp;$A5,'IEA-MethaneAbatement'!$M:$M,$C$1,'IEA-MethaneAbatement'!$B:$B,'Country Selector'!$A$2)+VLOOKUP($D$1,'Multipliers and Adjustments'!$A$70:$I$86,TRUNC(COLUMN(AD$2)/5)+2,FALSE)*SUMIFS('IEA-MethaneAbatement'!$N:$N,'IEA-MethaneAbatement'!$O:$O,"&lt;"&amp;$B5,'IEA-MethaneAbatement'!$O:$O,"&gt;="&amp;$A5,'IEA-MethaneAbatement'!$M:$M,$D$1,'IEA-MethaneAbatement'!$B:$B,'Country Selector'!$A$2)))*(1+INDEX('EPA to IEA Scaling'!$F$8:$AO$8,,MATCH(AD$2,'EPA to IEA Scaling'!$F$1:$AO$1,0)))</f>
        <v>0</v>
      </c>
      <c r="AE5" cm="1">
        <f t="array" ref="AE5">((VLOOKUP($B$1,'Multipliers and Adjustments'!$A$70:$I$86,TRUNC(COLUMN(AE$2)/5)+2,FALSE)*SUMIFS('IEA-MethaneAbatement'!$N:$N,'IEA-MethaneAbatement'!$O:$O,"&lt;"&amp;$B5,'IEA-MethaneAbatement'!$O:$O,"&gt;="&amp;$A5,'IEA-MethaneAbatement'!$M:$M,$B$1,'IEA-MethaneAbatement'!$B:$B,'Country Selector'!$A$2)+VLOOKUP($C$1,'Multipliers and Adjustments'!$A$70:$I$86,TRUNC(COLUMN(AE$2)/5)+2,FALSE)*SUMIFS('IEA-MethaneAbatement'!$N:$N,'IEA-MethaneAbatement'!$O:$O,"&lt;"&amp;$B5,'IEA-MethaneAbatement'!$O:$O,"&gt;="&amp;$A5,'IEA-MethaneAbatement'!$M:$M,$C$1,'IEA-MethaneAbatement'!$B:$B,'Country Selector'!$A$2)+VLOOKUP($D$1,'Multipliers and Adjustments'!$A$70:$I$86,TRUNC(COLUMN(AE$2)/5)+2,FALSE)*SUMIFS('IEA-MethaneAbatement'!$N:$N,'IEA-MethaneAbatement'!$O:$O,"&lt;"&amp;$B5,'IEA-MethaneAbatement'!$O:$O,"&gt;="&amp;$A5,'IEA-MethaneAbatement'!$M:$M,$D$1,'IEA-MethaneAbatement'!$B:$B,'Country Selector'!$A$2)))*(1+INDEX('EPA to IEA Scaling'!$F$8:$AO$8,,MATCH(AE$2,'EPA to IEA Scaling'!$F$1:$AO$1,0)))</f>
        <v>0</v>
      </c>
      <c r="AF5" cm="1">
        <f t="array" ref="AF5">((VLOOKUP($B$1,'Multipliers and Adjustments'!$A$70:$I$86,TRUNC(COLUMN(AF$2)/5)+2,FALSE)*SUMIFS('IEA-MethaneAbatement'!$N:$N,'IEA-MethaneAbatement'!$O:$O,"&lt;"&amp;$B5,'IEA-MethaneAbatement'!$O:$O,"&gt;="&amp;$A5,'IEA-MethaneAbatement'!$M:$M,$B$1,'IEA-MethaneAbatement'!$B:$B,'Country Selector'!$A$2)+VLOOKUP($C$1,'Multipliers and Adjustments'!$A$70:$I$86,TRUNC(COLUMN(AF$2)/5)+2,FALSE)*SUMIFS('IEA-MethaneAbatement'!$N:$N,'IEA-MethaneAbatement'!$O:$O,"&lt;"&amp;$B5,'IEA-MethaneAbatement'!$O:$O,"&gt;="&amp;$A5,'IEA-MethaneAbatement'!$M:$M,$C$1,'IEA-MethaneAbatement'!$B:$B,'Country Selector'!$A$2)+VLOOKUP($D$1,'Multipliers and Adjustments'!$A$70:$I$86,TRUNC(COLUMN(AF$2)/5)+2,FALSE)*SUMIFS('IEA-MethaneAbatement'!$N:$N,'IEA-MethaneAbatement'!$O:$O,"&lt;"&amp;$B5,'IEA-MethaneAbatement'!$O:$O,"&gt;="&amp;$A5,'IEA-MethaneAbatement'!$M:$M,$D$1,'IEA-MethaneAbatement'!$B:$B,'Country Selector'!$A$2)))*(1+INDEX('EPA to IEA Scaling'!$F$8:$AO$8,,MATCH(AF$2,'EPA to IEA Scaling'!$F$1:$AO$1,0)))</f>
        <v>0</v>
      </c>
      <c r="AG5" s="31" cm="1">
        <f t="array" ref="AG5">((VLOOKUP($B$1,'Multipliers and Adjustments'!$A$70:$I$86,TRUNC(COLUMN(AG$2)/5)+2,FALSE)*SUMIFS('IEA-MethaneAbatement'!$N:$N,'IEA-MethaneAbatement'!$O:$O,"&lt;"&amp;$B5,'IEA-MethaneAbatement'!$O:$O,"&gt;="&amp;$A5,'IEA-MethaneAbatement'!$M:$M,$B$1,'IEA-MethaneAbatement'!$B:$B,'Country Selector'!$A$2)+VLOOKUP($C$1,'Multipliers and Adjustments'!$A$70:$I$86,TRUNC(COLUMN(AG$2)/5)+2,FALSE)*SUMIFS('IEA-MethaneAbatement'!$N:$N,'IEA-MethaneAbatement'!$O:$O,"&lt;"&amp;$B5,'IEA-MethaneAbatement'!$O:$O,"&gt;="&amp;$A5,'IEA-MethaneAbatement'!$M:$M,$C$1,'IEA-MethaneAbatement'!$B:$B,'Country Selector'!$A$2)+VLOOKUP($D$1,'Multipliers and Adjustments'!$A$70:$I$86,TRUNC(COLUMN(AG$2)/5)+2,FALSE)*SUMIFS('IEA-MethaneAbatement'!$N:$N,'IEA-MethaneAbatement'!$O:$O,"&lt;"&amp;$B5,'IEA-MethaneAbatement'!$O:$O,"&gt;="&amp;$A5,'IEA-MethaneAbatement'!$M:$M,$D$1,'IEA-MethaneAbatement'!$B:$B,'Country Selector'!$A$2)))*(1+INDEX('EPA to IEA Scaling'!$F$8:$AO$8,,MATCH(AG$2,'EPA to IEA Scaling'!$F$1:$AO$1,0)))</f>
        <v>0</v>
      </c>
      <c r="AH5" cm="1">
        <f t="array" ref="AH5">((VLOOKUP($B$1,'Multipliers and Adjustments'!$A$70:$I$86,TRUNC(COLUMN(AH$2)/5)+2,FALSE)*SUMIFS('IEA-MethaneAbatement'!$N:$N,'IEA-MethaneAbatement'!$O:$O,"&lt;"&amp;$B5,'IEA-MethaneAbatement'!$O:$O,"&gt;="&amp;$A5,'IEA-MethaneAbatement'!$M:$M,$B$1,'IEA-MethaneAbatement'!$B:$B,'Country Selector'!$A$2)+VLOOKUP($C$1,'Multipliers and Adjustments'!$A$70:$I$86,TRUNC(COLUMN(AH$2)/5)+2,FALSE)*SUMIFS('IEA-MethaneAbatement'!$N:$N,'IEA-MethaneAbatement'!$O:$O,"&lt;"&amp;$B5,'IEA-MethaneAbatement'!$O:$O,"&gt;="&amp;$A5,'IEA-MethaneAbatement'!$M:$M,$C$1,'IEA-MethaneAbatement'!$B:$B,'Country Selector'!$A$2)+VLOOKUP($D$1,'Multipliers and Adjustments'!$A$70:$I$86,TRUNC(COLUMN(AH$2)/5)+2,FALSE)*SUMIFS('IEA-MethaneAbatement'!$N:$N,'IEA-MethaneAbatement'!$O:$O,"&lt;"&amp;$B5,'IEA-MethaneAbatement'!$O:$O,"&gt;="&amp;$A5,'IEA-MethaneAbatement'!$M:$M,$D$1,'IEA-MethaneAbatement'!$B:$B,'Country Selector'!$A$2)))*(1+INDEX('EPA to IEA Scaling'!$F$8:$AO$8,,MATCH(AH$2,'EPA to IEA Scaling'!$F$1:$AO$1,0)))</f>
        <v>0</v>
      </c>
      <c r="AI5" cm="1">
        <f t="array" ref="AI5">((VLOOKUP($B$1,'Multipliers and Adjustments'!$A$70:$I$86,TRUNC(COLUMN(AI$2)/5)+2,FALSE)*SUMIFS('IEA-MethaneAbatement'!$N:$N,'IEA-MethaneAbatement'!$O:$O,"&lt;"&amp;$B5,'IEA-MethaneAbatement'!$O:$O,"&gt;="&amp;$A5,'IEA-MethaneAbatement'!$M:$M,$B$1,'IEA-MethaneAbatement'!$B:$B,'Country Selector'!$A$2)+VLOOKUP($C$1,'Multipliers and Adjustments'!$A$70:$I$86,TRUNC(COLUMN(AI$2)/5)+2,FALSE)*SUMIFS('IEA-MethaneAbatement'!$N:$N,'IEA-MethaneAbatement'!$O:$O,"&lt;"&amp;$B5,'IEA-MethaneAbatement'!$O:$O,"&gt;="&amp;$A5,'IEA-MethaneAbatement'!$M:$M,$C$1,'IEA-MethaneAbatement'!$B:$B,'Country Selector'!$A$2)+VLOOKUP($D$1,'Multipliers and Adjustments'!$A$70:$I$86,TRUNC(COLUMN(AI$2)/5)+2,FALSE)*SUMIFS('IEA-MethaneAbatement'!$N:$N,'IEA-MethaneAbatement'!$O:$O,"&lt;"&amp;$B5,'IEA-MethaneAbatement'!$O:$O,"&gt;="&amp;$A5,'IEA-MethaneAbatement'!$M:$M,$D$1,'IEA-MethaneAbatement'!$B:$B,'Country Selector'!$A$2)))*(1+INDEX('EPA to IEA Scaling'!$F$8:$AO$8,,MATCH(AI$2,'EPA to IEA Scaling'!$F$1:$AO$1,0)))</f>
        <v>0</v>
      </c>
      <c r="AJ5" cm="1">
        <f t="array" ref="AJ5">((VLOOKUP($B$1,'Multipliers and Adjustments'!$A$70:$I$86,TRUNC(COLUMN(AJ$2)/5)+2,FALSE)*SUMIFS('IEA-MethaneAbatement'!$N:$N,'IEA-MethaneAbatement'!$O:$O,"&lt;"&amp;$B5,'IEA-MethaneAbatement'!$O:$O,"&gt;="&amp;$A5,'IEA-MethaneAbatement'!$M:$M,$B$1,'IEA-MethaneAbatement'!$B:$B,'Country Selector'!$A$2)+VLOOKUP($C$1,'Multipliers and Adjustments'!$A$70:$I$86,TRUNC(COLUMN(AJ$2)/5)+2,FALSE)*SUMIFS('IEA-MethaneAbatement'!$N:$N,'IEA-MethaneAbatement'!$O:$O,"&lt;"&amp;$B5,'IEA-MethaneAbatement'!$O:$O,"&gt;="&amp;$A5,'IEA-MethaneAbatement'!$M:$M,$C$1,'IEA-MethaneAbatement'!$B:$B,'Country Selector'!$A$2)+VLOOKUP($D$1,'Multipliers and Adjustments'!$A$70:$I$86,TRUNC(COLUMN(AJ$2)/5)+2,FALSE)*SUMIFS('IEA-MethaneAbatement'!$N:$N,'IEA-MethaneAbatement'!$O:$O,"&lt;"&amp;$B5,'IEA-MethaneAbatement'!$O:$O,"&gt;="&amp;$A5,'IEA-MethaneAbatement'!$M:$M,$D$1,'IEA-MethaneAbatement'!$B:$B,'Country Selector'!$A$2)))*(1+INDEX('EPA to IEA Scaling'!$F$8:$AO$8,,MATCH(AJ$2,'EPA to IEA Scaling'!$F$1:$AO$1,0)))</f>
        <v>0</v>
      </c>
      <c r="AK5" cm="1">
        <f t="array" ref="AK5">((VLOOKUP($B$1,'Multipliers and Adjustments'!$A$70:$I$86,TRUNC(COLUMN(AK$2)/5)+2,FALSE)*SUMIFS('IEA-MethaneAbatement'!$N:$N,'IEA-MethaneAbatement'!$O:$O,"&lt;"&amp;$B5,'IEA-MethaneAbatement'!$O:$O,"&gt;="&amp;$A5,'IEA-MethaneAbatement'!$M:$M,$B$1,'IEA-MethaneAbatement'!$B:$B,'Country Selector'!$A$2)+VLOOKUP($C$1,'Multipliers and Adjustments'!$A$70:$I$86,TRUNC(COLUMN(AK$2)/5)+2,FALSE)*SUMIFS('IEA-MethaneAbatement'!$N:$N,'IEA-MethaneAbatement'!$O:$O,"&lt;"&amp;$B5,'IEA-MethaneAbatement'!$O:$O,"&gt;="&amp;$A5,'IEA-MethaneAbatement'!$M:$M,$C$1,'IEA-MethaneAbatement'!$B:$B,'Country Selector'!$A$2)+VLOOKUP($D$1,'Multipliers and Adjustments'!$A$70:$I$86,TRUNC(COLUMN(AK$2)/5)+2,FALSE)*SUMIFS('IEA-MethaneAbatement'!$N:$N,'IEA-MethaneAbatement'!$O:$O,"&lt;"&amp;$B5,'IEA-MethaneAbatement'!$O:$O,"&gt;="&amp;$A5,'IEA-MethaneAbatement'!$M:$M,$D$1,'IEA-MethaneAbatement'!$B:$B,'Country Selector'!$A$2)))*(1+INDEX('EPA to IEA Scaling'!$F$8:$AO$8,,MATCH(AK$2,'EPA to IEA Scaling'!$F$1:$AO$1,0)))</f>
        <v>0</v>
      </c>
      <c r="AL5" s="31" cm="1">
        <f t="array" ref="AL5">((VLOOKUP($B$1,'Multipliers and Adjustments'!$A$70:$I$86,TRUNC(COLUMN(AL$2)/5)+2,FALSE)*SUMIFS('IEA-MethaneAbatement'!$N:$N,'IEA-MethaneAbatement'!$O:$O,"&lt;"&amp;$B5,'IEA-MethaneAbatement'!$O:$O,"&gt;="&amp;$A5,'IEA-MethaneAbatement'!$M:$M,$B$1,'IEA-MethaneAbatement'!$B:$B,'Country Selector'!$A$2)+VLOOKUP($C$1,'Multipliers and Adjustments'!$A$70:$I$86,TRUNC(COLUMN(AL$2)/5)+2,FALSE)*SUMIFS('IEA-MethaneAbatement'!$N:$N,'IEA-MethaneAbatement'!$O:$O,"&lt;"&amp;$B5,'IEA-MethaneAbatement'!$O:$O,"&gt;="&amp;$A5,'IEA-MethaneAbatement'!$M:$M,$C$1,'IEA-MethaneAbatement'!$B:$B,'Country Selector'!$A$2)+VLOOKUP($D$1,'Multipliers and Adjustments'!$A$70:$I$86,TRUNC(COLUMN(AL$2)/5)+2,FALSE)*SUMIFS('IEA-MethaneAbatement'!$N:$N,'IEA-MethaneAbatement'!$O:$O,"&lt;"&amp;$B5,'IEA-MethaneAbatement'!$O:$O,"&gt;="&amp;$A5,'IEA-MethaneAbatement'!$M:$M,$D$1,'IEA-MethaneAbatement'!$B:$B,'Country Selector'!$A$2)))*(1+INDEX('EPA to IEA Scaling'!$F$8:$AO$8,,MATCH(AL$2,'EPA to IEA Scaling'!$F$1:$AO$1,0)))</f>
        <v>0</v>
      </c>
    </row>
    <row r="6" spans="1:38" x14ac:dyDescent="0.45">
      <c r="A6" s="12">
        <f t="shared" si="1"/>
        <v>-1000</v>
      </c>
      <c r="B6" s="11">
        <f t="shared" si="0"/>
        <v>-950</v>
      </c>
      <c r="C6" s="47" cm="1">
        <f t="array" ref="C6">((VLOOKUP($B$1,'Multipliers and Adjustments'!$A$70:$I$86,TRUNC(COLUMN(C$2)/5)+2,FALSE)*SUMIFS('IEA-MethaneAbatement'!$N:$N,'IEA-MethaneAbatement'!$O:$O,"&lt;"&amp;$B6,'IEA-MethaneAbatement'!$O:$O,"&gt;="&amp;$A6,'IEA-MethaneAbatement'!$M:$M,$B$1,'IEA-MethaneAbatement'!$B:$B,'Country Selector'!$A$2)+VLOOKUP($C$1,'Multipliers and Adjustments'!$A$70:$I$86,TRUNC(COLUMN(C$2)/5)+2,FALSE)*SUMIFS('IEA-MethaneAbatement'!$N:$N,'IEA-MethaneAbatement'!$O:$O,"&lt;"&amp;$B6,'IEA-MethaneAbatement'!$O:$O,"&gt;="&amp;$A6,'IEA-MethaneAbatement'!$M:$M,$C$1,'IEA-MethaneAbatement'!$B:$B,'Country Selector'!$A$2)+VLOOKUP($D$1,'Multipliers and Adjustments'!$A$70:$I$86,TRUNC(COLUMN(C$2)/5)+2,FALSE)*SUMIFS('IEA-MethaneAbatement'!$N:$N,'IEA-MethaneAbatement'!$O:$O,"&lt;"&amp;$B6,'IEA-MethaneAbatement'!$O:$O,"&gt;="&amp;$A6,'IEA-MethaneAbatement'!$M:$M,$D$1,'IEA-MethaneAbatement'!$B:$B,'Country Selector'!$A$2)))*(1+INDEX('EPA to IEA Scaling'!$F$8:$AO$8,,MATCH(C$2,'EPA to IEA Scaling'!$F$1:$AO$1,0)))</f>
        <v>0</v>
      </c>
      <c r="D6" cm="1">
        <f t="array" ref="D6">((VLOOKUP($B$1,'Multipliers and Adjustments'!$A$70:$I$86,TRUNC(COLUMN(D$2)/5)+2,FALSE)*SUMIFS('IEA-MethaneAbatement'!$N:$N,'IEA-MethaneAbatement'!$O:$O,"&lt;"&amp;$B6,'IEA-MethaneAbatement'!$O:$O,"&gt;="&amp;$A6,'IEA-MethaneAbatement'!$M:$M,$B$1,'IEA-MethaneAbatement'!$B:$B,'Country Selector'!$A$2)+VLOOKUP($C$1,'Multipliers and Adjustments'!$A$70:$I$86,TRUNC(COLUMN(D$2)/5)+2,FALSE)*SUMIFS('IEA-MethaneAbatement'!$N:$N,'IEA-MethaneAbatement'!$O:$O,"&lt;"&amp;$B6,'IEA-MethaneAbatement'!$O:$O,"&gt;="&amp;$A6,'IEA-MethaneAbatement'!$M:$M,$C$1,'IEA-MethaneAbatement'!$B:$B,'Country Selector'!$A$2)+VLOOKUP($D$1,'Multipliers and Adjustments'!$A$70:$I$86,TRUNC(COLUMN(D$2)/5)+2,FALSE)*SUMIFS('IEA-MethaneAbatement'!$N:$N,'IEA-MethaneAbatement'!$O:$O,"&lt;"&amp;$B6,'IEA-MethaneAbatement'!$O:$O,"&gt;="&amp;$A6,'IEA-MethaneAbatement'!$M:$M,$D$1,'IEA-MethaneAbatement'!$B:$B,'Country Selector'!$A$2)))*(1+INDEX('EPA to IEA Scaling'!$F$8:$AO$8,,MATCH(D$2,'EPA to IEA Scaling'!$F$1:$AO$1,0)))</f>
        <v>0</v>
      </c>
      <c r="E6" cm="1">
        <f t="array" ref="E6">((VLOOKUP($B$1,'Multipliers and Adjustments'!$A$70:$I$86,TRUNC(COLUMN(E$2)/5)+2,FALSE)*SUMIFS('IEA-MethaneAbatement'!$N:$N,'IEA-MethaneAbatement'!$O:$O,"&lt;"&amp;$B6,'IEA-MethaneAbatement'!$O:$O,"&gt;="&amp;$A6,'IEA-MethaneAbatement'!$M:$M,$B$1,'IEA-MethaneAbatement'!$B:$B,'Country Selector'!$A$2)+VLOOKUP($C$1,'Multipliers and Adjustments'!$A$70:$I$86,TRUNC(COLUMN(E$2)/5)+2,FALSE)*SUMIFS('IEA-MethaneAbatement'!$N:$N,'IEA-MethaneAbatement'!$O:$O,"&lt;"&amp;$B6,'IEA-MethaneAbatement'!$O:$O,"&gt;="&amp;$A6,'IEA-MethaneAbatement'!$M:$M,$C$1,'IEA-MethaneAbatement'!$B:$B,'Country Selector'!$A$2)+VLOOKUP($D$1,'Multipliers and Adjustments'!$A$70:$I$86,TRUNC(COLUMN(E$2)/5)+2,FALSE)*SUMIFS('IEA-MethaneAbatement'!$N:$N,'IEA-MethaneAbatement'!$O:$O,"&lt;"&amp;$B6,'IEA-MethaneAbatement'!$O:$O,"&gt;="&amp;$A6,'IEA-MethaneAbatement'!$M:$M,$D$1,'IEA-MethaneAbatement'!$B:$B,'Country Selector'!$A$2)))*(1+INDEX('EPA to IEA Scaling'!$F$8:$AO$8,,MATCH(E$2,'EPA to IEA Scaling'!$F$1:$AO$1,0)))</f>
        <v>0</v>
      </c>
      <c r="F6" cm="1">
        <f t="array" ref="F6">((VLOOKUP($B$1,'Multipliers and Adjustments'!$A$70:$I$86,TRUNC(COLUMN(F$2)/5)+2,FALSE)*SUMIFS('IEA-MethaneAbatement'!$N:$N,'IEA-MethaneAbatement'!$O:$O,"&lt;"&amp;$B6,'IEA-MethaneAbatement'!$O:$O,"&gt;="&amp;$A6,'IEA-MethaneAbatement'!$M:$M,$B$1,'IEA-MethaneAbatement'!$B:$B,'Country Selector'!$A$2)+VLOOKUP($C$1,'Multipliers and Adjustments'!$A$70:$I$86,TRUNC(COLUMN(F$2)/5)+2,FALSE)*SUMIFS('IEA-MethaneAbatement'!$N:$N,'IEA-MethaneAbatement'!$O:$O,"&lt;"&amp;$B6,'IEA-MethaneAbatement'!$O:$O,"&gt;="&amp;$A6,'IEA-MethaneAbatement'!$M:$M,$C$1,'IEA-MethaneAbatement'!$B:$B,'Country Selector'!$A$2)+VLOOKUP($D$1,'Multipliers and Adjustments'!$A$70:$I$86,TRUNC(COLUMN(F$2)/5)+2,FALSE)*SUMIFS('IEA-MethaneAbatement'!$N:$N,'IEA-MethaneAbatement'!$O:$O,"&lt;"&amp;$B6,'IEA-MethaneAbatement'!$O:$O,"&gt;="&amp;$A6,'IEA-MethaneAbatement'!$M:$M,$D$1,'IEA-MethaneAbatement'!$B:$B,'Country Selector'!$A$2)))*(1+INDEX('EPA to IEA Scaling'!$F$8:$AO$8,,MATCH(F$2,'EPA to IEA Scaling'!$F$1:$AO$1,0)))</f>
        <v>0</v>
      </c>
      <c r="G6" cm="1">
        <f t="array" ref="G6">((VLOOKUP($B$1,'Multipliers and Adjustments'!$A$70:$I$86,TRUNC(COLUMN(G$2)/5)+2,FALSE)*SUMIFS('IEA-MethaneAbatement'!$N:$N,'IEA-MethaneAbatement'!$O:$O,"&lt;"&amp;$B6,'IEA-MethaneAbatement'!$O:$O,"&gt;="&amp;$A6,'IEA-MethaneAbatement'!$M:$M,$B$1,'IEA-MethaneAbatement'!$B:$B,'Country Selector'!$A$2)+VLOOKUP($C$1,'Multipliers and Adjustments'!$A$70:$I$86,TRUNC(COLUMN(G$2)/5)+2,FALSE)*SUMIFS('IEA-MethaneAbatement'!$N:$N,'IEA-MethaneAbatement'!$O:$O,"&lt;"&amp;$B6,'IEA-MethaneAbatement'!$O:$O,"&gt;="&amp;$A6,'IEA-MethaneAbatement'!$M:$M,$C$1,'IEA-MethaneAbatement'!$B:$B,'Country Selector'!$A$2)+VLOOKUP($D$1,'Multipliers and Adjustments'!$A$70:$I$86,TRUNC(COLUMN(G$2)/5)+2,FALSE)*SUMIFS('IEA-MethaneAbatement'!$N:$N,'IEA-MethaneAbatement'!$O:$O,"&lt;"&amp;$B6,'IEA-MethaneAbatement'!$O:$O,"&gt;="&amp;$A6,'IEA-MethaneAbatement'!$M:$M,$D$1,'IEA-MethaneAbatement'!$B:$B,'Country Selector'!$A$2)))*(1+INDEX('EPA to IEA Scaling'!$F$8:$AO$8,,MATCH(G$2,'EPA to IEA Scaling'!$F$1:$AO$1,0)))</f>
        <v>0</v>
      </c>
      <c r="H6" s="31" cm="1">
        <f t="array" ref="H6">((VLOOKUP($B$1,'Multipliers and Adjustments'!$A$70:$I$86,TRUNC(COLUMN(H$2)/5)+2,FALSE)*SUMIFS('IEA-MethaneAbatement'!$N:$N,'IEA-MethaneAbatement'!$O:$O,"&lt;"&amp;$B6,'IEA-MethaneAbatement'!$O:$O,"&gt;="&amp;$A6,'IEA-MethaneAbatement'!$M:$M,$B$1,'IEA-MethaneAbatement'!$B:$B,'Country Selector'!$A$2)+VLOOKUP($C$1,'Multipliers and Adjustments'!$A$70:$I$86,TRUNC(COLUMN(H$2)/5)+2,FALSE)*SUMIFS('IEA-MethaneAbatement'!$N:$N,'IEA-MethaneAbatement'!$O:$O,"&lt;"&amp;$B6,'IEA-MethaneAbatement'!$O:$O,"&gt;="&amp;$A6,'IEA-MethaneAbatement'!$M:$M,$C$1,'IEA-MethaneAbatement'!$B:$B,'Country Selector'!$A$2)+VLOOKUP($D$1,'Multipliers and Adjustments'!$A$70:$I$86,TRUNC(COLUMN(H$2)/5)+2,FALSE)*SUMIFS('IEA-MethaneAbatement'!$N:$N,'IEA-MethaneAbatement'!$O:$O,"&lt;"&amp;$B6,'IEA-MethaneAbatement'!$O:$O,"&gt;="&amp;$A6,'IEA-MethaneAbatement'!$M:$M,$D$1,'IEA-MethaneAbatement'!$B:$B,'Country Selector'!$A$2)))*(1+INDEX('EPA to IEA Scaling'!$F$8:$AO$8,,MATCH(H$2,'EPA to IEA Scaling'!$F$1:$AO$1,0)))</f>
        <v>0</v>
      </c>
      <c r="I6" cm="1">
        <f t="array" ref="I6">((VLOOKUP($B$1,'Multipliers and Adjustments'!$A$70:$I$86,TRUNC(COLUMN(I$2)/5)+2,FALSE)*SUMIFS('IEA-MethaneAbatement'!$N:$N,'IEA-MethaneAbatement'!$O:$O,"&lt;"&amp;$B6,'IEA-MethaneAbatement'!$O:$O,"&gt;="&amp;$A6,'IEA-MethaneAbatement'!$M:$M,$B$1,'IEA-MethaneAbatement'!$B:$B,'Country Selector'!$A$2)+VLOOKUP($C$1,'Multipliers and Adjustments'!$A$70:$I$86,TRUNC(COLUMN(I$2)/5)+2,FALSE)*SUMIFS('IEA-MethaneAbatement'!$N:$N,'IEA-MethaneAbatement'!$O:$O,"&lt;"&amp;$B6,'IEA-MethaneAbatement'!$O:$O,"&gt;="&amp;$A6,'IEA-MethaneAbatement'!$M:$M,$C$1,'IEA-MethaneAbatement'!$B:$B,'Country Selector'!$A$2)+VLOOKUP($D$1,'Multipliers and Adjustments'!$A$70:$I$86,TRUNC(COLUMN(I$2)/5)+2,FALSE)*SUMIFS('IEA-MethaneAbatement'!$N:$N,'IEA-MethaneAbatement'!$O:$O,"&lt;"&amp;$B6,'IEA-MethaneAbatement'!$O:$O,"&gt;="&amp;$A6,'IEA-MethaneAbatement'!$M:$M,$D$1,'IEA-MethaneAbatement'!$B:$B,'Country Selector'!$A$2)))*(1+INDEX('EPA to IEA Scaling'!$F$8:$AO$8,,MATCH(I$2,'EPA to IEA Scaling'!$F$1:$AO$1,0)))</f>
        <v>0</v>
      </c>
      <c r="J6" cm="1">
        <f t="array" ref="J6">((VLOOKUP($B$1,'Multipliers and Adjustments'!$A$70:$I$86,TRUNC(COLUMN(J$2)/5)+2,FALSE)*SUMIFS('IEA-MethaneAbatement'!$N:$N,'IEA-MethaneAbatement'!$O:$O,"&lt;"&amp;$B6,'IEA-MethaneAbatement'!$O:$O,"&gt;="&amp;$A6,'IEA-MethaneAbatement'!$M:$M,$B$1,'IEA-MethaneAbatement'!$B:$B,'Country Selector'!$A$2)+VLOOKUP($C$1,'Multipliers and Adjustments'!$A$70:$I$86,TRUNC(COLUMN(J$2)/5)+2,FALSE)*SUMIFS('IEA-MethaneAbatement'!$N:$N,'IEA-MethaneAbatement'!$O:$O,"&lt;"&amp;$B6,'IEA-MethaneAbatement'!$O:$O,"&gt;="&amp;$A6,'IEA-MethaneAbatement'!$M:$M,$C$1,'IEA-MethaneAbatement'!$B:$B,'Country Selector'!$A$2)+VLOOKUP($D$1,'Multipliers and Adjustments'!$A$70:$I$86,TRUNC(COLUMN(J$2)/5)+2,FALSE)*SUMIFS('IEA-MethaneAbatement'!$N:$N,'IEA-MethaneAbatement'!$O:$O,"&lt;"&amp;$B6,'IEA-MethaneAbatement'!$O:$O,"&gt;="&amp;$A6,'IEA-MethaneAbatement'!$M:$M,$D$1,'IEA-MethaneAbatement'!$B:$B,'Country Selector'!$A$2)))*(1+INDEX('EPA to IEA Scaling'!$F$8:$AO$8,,MATCH(J$2,'EPA to IEA Scaling'!$F$1:$AO$1,0)))</f>
        <v>0</v>
      </c>
      <c r="K6" cm="1">
        <f t="array" ref="K6">((VLOOKUP($B$1,'Multipliers and Adjustments'!$A$70:$I$86,TRUNC(COLUMN(K$2)/5)+2,FALSE)*SUMIFS('IEA-MethaneAbatement'!$N:$N,'IEA-MethaneAbatement'!$O:$O,"&lt;"&amp;$B6,'IEA-MethaneAbatement'!$O:$O,"&gt;="&amp;$A6,'IEA-MethaneAbatement'!$M:$M,$B$1,'IEA-MethaneAbatement'!$B:$B,'Country Selector'!$A$2)+VLOOKUP($C$1,'Multipliers and Adjustments'!$A$70:$I$86,TRUNC(COLUMN(K$2)/5)+2,FALSE)*SUMIFS('IEA-MethaneAbatement'!$N:$N,'IEA-MethaneAbatement'!$O:$O,"&lt;"&amp;$B6,'IEA-MethaneAbatement'!$O:$O,"&gt;="&amp;$A6,'IEA-MethaneAbatement'!$M:$M,$C$1,'IEA-MethaneAbatement'!$B:$B,'Country Selector'!$A$2)+VLOOKUP($D$1,'Multipliers and Adjustments'!$A$70:$I$86,TRUNC(COLUMN(K$2)/5)+2,FALSE)*SUMIFS('IEA-MethaneAbatement'!$N:$N,'IEA-MethaneAbatement'!$O:$O,"&lt;"&amp;$B6,'IEA-MethaneAbatement'!$O:$O,"&gt;="&amp;$A6,'IEA-MethaneAbatement'!$M:$M,$D$1,'IEA-MethaneAbatement'!$B:$B,'Country Selector'!$A$2)))*(1+INDEX('EPA to IEA Scaling'!$F$8:$AO$8,,MATCH(K$2,'EPA to IEA Scaling'!$F$1:$AO$1,0)))</f>
        <v>0</v>
      </c>
      <c r="L6" cm="1">
        <f t="array" ref="L6">((VLOOKUP($B$1,'Multipliers and Adjustments'!$A$70:$I$86,TRUNC(COLUMN(L$2)/5)+2,FALSE)*SUMIFS('IEA-MethaneAbatement'!$N:$N,'IEA-MethaneAbatement'!$O:$O,"&lt;"&amp;$B6,'IEA-MethaneAbatement'!$O:$O,"&gt;="&amp;$A6,'IEA-MethaneAbatement'!$M:$M,$B$1,'IEA-MethaneAbatement'!$B:$B,'Country Selector'!$A$2)+VLOOKUP($C$1,'Multipliers and Adjustments'!$A$70:$I$86,TRUNC(COLUMN(L$2)/5)+2,FALSE)*SUMIFS('IEA-MethaneAbatement'!$N:$N,'IEA-MethaneAbatement'!$O:$O,"&lt;"&amp;$B6,'IEA-MethaneAbatement'!$O:$O,"&gt;="&amp;$A6,'IEA-MethaneAbatement'!$M:$M,$C$1,'IEA-MethaneAbatement'!$B:$B,'Country Selector'!$A$2)+VLOOKUP($D$1,'Multipliers and Adjustments'!$A$70:$I$86,TRUNC(COLUMN(L$2)/5)+2,FALSE)*SUMIFS('IEA-MethaneAbatement'!$N:$N,'IEA-MethaneAbatement'!$O:$O,"&lt;"&amp;$B6,'IEA-MethaneAbatement'!$O:$O,"&gt;="&amp;$A6,'IEA-MethaneAbatement'!$M:$M,$D$1,'IEA-MethaneAbatement'!$B:$B,'Country Selector'!$A$2)))*(1+INDEX('EPA to IEA Scaling'!$F$8:$AO$8,,MATCH(L$2,'EPA to IEA Scaling'!$F$1:$AO$1,0)))</f>
        <v>0</v>
      </c>
      <c r="M6" s="31" cm="1">
        <f t="array" ref="M6">((VLOOKUP($B$1,'Multipliers and Adjustments'!$A$70:$I$86,TRUNC(COLUMN(M$2)/5)+2,FALSE)*SUMIFS('IEA-MethaneAbatement'!$N:$N,'IEA-MethaneAbatement'!$O:$O,"&lt;"&amp;$B6,'IEA-MethaneAbatement'!$O:$O,"&gt;="&amp;$A6,'IEA-MethaneAbatement'!$M:$M,$B$1,'IEA-MethaneAbatement'!$B:$B,'Country Selector'!$A$2)+VLOOKUP($C$1,'Multipliers and Adjustments'!$A$70:$I$86,TRUNC(COLUMN(M$2)/5)+2,FALSE)*SUMIFS('IEA-MethaneAbatement'!$N:$N,'IEA-MethaneAbatement'!$O:$O,"&lt;"&amp;$B6,'IEA-MethaneAbatement'!$O:$O,"&gt;="&amp;$A6,'IEA-MethaneAbatement'!$M:$M,$C$1,'IEA-MethaneAbatement'!$B:$B,'Country Selector'!$A$2)+VLOOKUP($D$1,'Multipliers and Adjustments'!$A$70:$I$86,TRUNC(COLUMN(M$2)/5)+2,FALSE)*SUMIFS('IEA-MethaneAbatement'!$N:$N,'IEA-MethaneAbatement'!$O:$O,"&lt;"&amp;$B6,'IEA-MethaneAbatement'!$O:$O,"&gt;="&amp;$A6,'IEA-MethaneAbatement'!$M:$M,$D$1,'IEA-MethaneAbatement'!$B:$B,'Country Selector'!$A$2)))*(1+INDEX('EPA to IEA Scaling'!$F$8:$AO$8,,MATCH(M$2,'EPA to IEA Scaling'!$F$1:$AO$1,0)))</f>
        <v>0</v>
      </c>
      <c r="N6" cm="1">
        <f t="array" ref="N6">((VLOOKUP($B$1,'Multipliers and Adjustments'!$A$70:$I$86,TRUNC(COLUMN(N$2)/5)+2,FALSE)*SUMIFS('IEA-MethaneAbatement'!$N:$N,'IEA-MethaneAbatement'!$O:$O,"&lt;"&amp;$B6,'IEA-MethaneAbatement'!$O:$O,"&gt;="&amp;$A6,'IEA-MethaneAbatement'!$M:$M,$B$1,'IEA-MethaneAbatement'!$B:$B,'Country Selector'!$A$2)+VLOOKUP($C$1,'Multipliers and Adjustments'!$A$70:$I$86,TRUNC(COLUMN(N$2)/5)+2,FALSE)*SUMIFS('IEA-MethaneAbatement'!$N:$N,'IEA-MethaneAbatement'!$O:$O,"&lt;"&amp;$B6,'IEA-MethaneAbatement'!$O:$O,"&gt;="&amp;$A6,'IEA-MethaneAbatement'!$M:$M,$C$1,'IEA-MethaneAbatement'!$B:$B,'Country Selector'!$A$2)+VLOOKUP($D$1,'Multipliers and Adjustments'!$A$70:$I$86,TRUNC(COLUMN(N$2)/5)+2,FALSE)*SUMIFS('IEA-MethaneAbatement'!$N:$N,'IEA-MethaneAbatement'!$O:$O,"&lt;"&amp;$B6,'IEA-MethaneAbatement'!$O:$O,"&gt;="&amp;$A6,'IEA-MethaneAbatement'!$M:$M,$D$1,'IEA-MethaneAbatement'!$B:$B,'Country Selector'!$A$2)))*(1+INDEX('EPA to IEA Scaling'!$F$8:$AO$8,,MATCH(N$2,'EPA to IEA Scaling'!$F$1:$AO$1,0)))</f>
        <v>0</v>
      </c>
      <c r="O6" cm="1">
        <f t="array" ref="O6">((VLOOKUP($B$1,'Multipliers and Adjustments'!$A$70:$I$86,TRUNC(COLUMN(O$2)/5)+2,FALSE)*SUMIFS('IEA-MethaneAbatement'!$N:$N,'IEA-MethaneAbatement'!$O:$O,"&lt;"&amp;$B6,'IEA-MethaneAbatement'!$O:$O,"&gt;="&amp;$A6,'IEA-MethaneAbatement'!$M:$M,$B$1,'IEA-MethaneAbatement'!$B:$B,'Country Selector'!$A$2)+VLOOKUP($C$1,'Multipliers and Adjustments'!$A$70:$I$86,TRUNC(COLUMN(O$2)/5)+2,FALSE)*SUMIFS('IEA-MethaneAbatement'!$N:$N,'IEA-MethaneAbatement'!$O:$O,"&lt;"&amp;$B6,'IEA-MethaneAbatement'!$O:$O,"&gt;="&amp;$A6,'IEA-MethaneAbatement'!$M:$M,$C$1,'IEA-MethaneAbatement'!$B:$B,'Country Selector'!$A$2)+VLOOKUP($D$1,'Multipliers and Adjustments'!$A$70:$I$86,TRUNC(COLUMN(O$2)/5)+2,FALSE)*SUMIFS('IEA-MethaneAbatement'!$N:$N,'IEA-MethaneAbatement'!$O:$O,"&lt;"&amp;$B6,'IEA-MethaneAbatement'!$O:$O,"&gt;="&amp;$A6,'IEA-MethaneAbatement'!$M:$M,$D$1,'IEA-MethaneAbatement'!$B:$B,'Country Selector'!$A$2)))*(1+INDEX('EPA to IEA Scaling'!$F$8:$AO$8,,MATCH(O$2,'EPA to IEA Scaling'!$F$1:$AO$1,0)))</f>
        <v>0</v>
      </c>
      <c r="P6" cm="1">
        <f t="array" ref="P6">((VLOOKUP($B$1,'Multipliers and Adjustments'!$A$70:$I$86,TRUNC(COLUMN(P$2)/5)+2,FALSE)*SUMIFS('IEA-MethaneAbatement'!$N:$N,'IEA-MethaneAbatement'!$O:$O,"&lt;"&amp;$B6,'IEA-MethaneAbatement'!$O:$O,"&gt;="&amp;$A6,'IEA-MethaneAbatement'!$M:$M,$B$1,'IEA-MethaneAbatement'!$B:$B,'Country Selector'!$A$2)+VLOOKUP($C$1,'Multipliers and Adjustments'!$A$70:$I$86,TRUNC(COLUMN(P$2)/5)+2,FALSE)*SUMIFS('IEA-MethaneAbatement'!$N:$N,'IEA-MethaneAbatement'!$O:$O,"&lt;"&amp;$B6,'IEA-MethaneAbatement'!$O:$O,"&gt;="&amp;$A6,'IEA-MethaneAbatement'!$M:$M,$C$1,'IEA-MethaneAbatement'!$B:$B,'Country Selector'!$A$2)+VLOOKUP($D$1,'Multipliers and Adjustments'!$A$70:$I$86,TRUNC(COLUMN(P$2)/5)+2,FALSE)*SUMIFS('IEA-MethaneAbatement'!$N:$N,'IEA-MethaneAbatement'!$O:$O,"&lt;"&amp;$B6,'IEA-MethaneAbatement'!$O:$O,"&gt;="&amp;$A6,'IEA-MethaneAbatement'!$M:$M,$D$1,'IEA-MethaneAbatement'!$B:$B,'Country Selector'!$A$2)))*(1+INDEX('EPA to IEA Scaling'!$F$8:$AO$8,,MATCH(P$2,'EPA to IEA Scaling'!$F$1:$AO$1,0)))</f>
        <v>0</v>
      </c>
      <c r="Q6" cm="1">
        <f t="array" ref="Q6">((VLOOKUP($B$1,'Multipliers and Adjustments'!$A$70:$I$86,TRUNC(COLUMN(Q$2)/5)+2,FALSE)*SUMIFS('IEA-MethaneAbatement'!$N:$N,'IEA-MethaneAbatement'!$O:$O,"&lt;"&amp;$B6,'IEA-MethaneAbatement'!$O:$O,"&gt;="&amp;$A6,'IEA-MethaneAbatement'!$M:$M,$B$1,'IEA-MethaneAbatement'!$B:$B,'Country Selector'!$A$2)+VLOOKUP($C$1,'Multipliers and Adjustments'!$A$70:$I$86,TRUNC(COLUMN(Q$2)/5)+2,FALSE)*SUMIFS('IEA-MethaneAbatement'!$N:$N,'IEA-MethaneAbatement'!$O:$O,"&lt;"&amp;$B6,'IEA-MethaneAbatement'!$O:$O,"&gt;="&amp;$A6,'IEA-MethaneAbatement'!$M:$M,$C$1,'IEA-MethaneAbatement'!$B:$B,'Country Selector'!$A$2)+VLOOKUP($D$1,'Multipliers and Adjustments'!$A$70:$I$86,TRUNC(COLUMN(Q$2)/5)+2,FALSE)*SUMIFS('IEA-MethaneAbatement'!$N:$N,'IEA-MethaneAbatement'!$O:$O,"&lt;"&amp;$B6,'IEA-MethaneAbatement'!$O:$O,"&gt;="&amp;$A6,'IEA-MethaneAbatement'!$M:$M,$D$1,'IEA-MethaneAbatement'!$B:$B,'Country Selector'!$A$2)))*(1+INDEX('EPA to IEA Scaling'!$F$8:$AO$8,,MATCH(Q$2,'EPA to IEA Scaling'!$F$1:$AO$1,0)))</f>
        <v>0</v>
      </c>
      <c r="R6" s="31" cm="1">
        <f t="array" ref="R6">((VLOOKUP($B$1,'Multipliers and Adjustments'!$A$70:$I$86,TRUNC(COLUMN(R$2)/5)+2,FALSE)*SUMIFS('IEA-MethaneAbatement'!$N:$N,'IEA-MethaneAbatement'!$O:$O,"&lt;"&amp;$B6,'IEA-MethaneAbatement'!$O:$O,"&gt;="&amp;$A6,'IEA-MethaneAbatement'!$M:$M,$B$1,'IEA-MethaneAbatement'!$B:$B,'Country Selector'!$A$2)+VLOOKUP($C$1,'Multipliers and Adjustments'!$A$70:$I$86,TRUNC(COLUMN(R$2)/5)+2,FALSE)*SUMIFS('IEA-MethaneAbatement'!$N:$N,'IEA-MethaneAbatement'!$O:$O,"&lt;"&amp;$B6,'IEA-MethaneAbatement'!$O:$O,"&gt;="&amp;$A6,'IEA-MethaneAbatement'!$M:$M,$C$1,'IEA-MethaneAbatement'!$B:$B,'Country Selector'!$A$2)+VLOOKUP($D$1,'Multipliers and Adjustments'!$A$70:$I$86,TRUNC(COLUMN(R$2)/5)+2,FALSE)*SUMIFS('IEA-MethaneAbatement'!$N:$N,'IEA-MethaneAbatement'!$O:$O,"&lt;"&amp;$B6,'IEA-MethaneAbatement'!$O:$O,"&gt;="&amp;$A6,'IEA-MethaneAbatement'!$M:$M,$D$1,'IEA-MethaneAbatement'!$B:$B,'Country Selector'!$A$2)))*(1+INDEX('EPA to IEA Scaling'!$F$8:$AO$8,,MATCH(R$2,'EPA to IEA Scaling'!$F$1:$AO$1,0)))</f>
        <v>0</v>
      </c>
      <c r="S6" cm="1">
        <f t="array" ref="S6">((VLOOKUP($B$1,'Multipliers and Adjustments'!$A$70:$I$86,TRUNC(COLUMN(S$2)/5)+2,FALSE)*SUMIFS('IEA-MethaneAbatement'!$N:$N,'IEA-MethaneAbatement'!$O:$O,"&lt;"&amp;$B6,'IEA-MethaneAbatement'!$O:$O,"&gt;="&amp;$A6,'IEA-MethaneAbatement'!$M:$M,$B$1,'IEA-MethaneAbatement'!$B:$B,'Country Selector'!$A$2)+VLOOKUP($C$1,'Multipliers and Adjustments'!$A$70:$I$86,TRUNC(COLUMN(S$2)/5)+2,FALSE)*SUMIFS('IEA-MethaneAbatement'!$N:$N,'IEA-MethaneAbatement'!$O:$O,"&lt;"&amp;$B6,'IEA-MethaneAbatement'!$O:$O,"&gt;="&amp;$A6,'IEA-MethaneAbatement'!$M:$M,$C$1,'IEA-MethaneAbatement'!$B:$B,'Country Selector'!$A$2)+VLOOKUP($D$1,'Multipliers and Adjustments'!$A$70:$I$86,TRUNC(COLUMN(S$2)/5)+2,FALSE)*SUMIFS('IEA-MethaneAbatement'!$N:$N,'IEA-MethaneAbatement'!$O:$O,"&lt;"&amp;$B6,'IEA-MethaneAbatement'!$O:$O,"&gt;="&amp;$A6,'IEA-MethaneAbatement'!$M:$M,$D$1,'IEA-MethaneAbatement'!$B:$B,'Country Selector'!$A$2)))*(1+INDEX('EPA to IEA Scaling'!$F$8:$AO$8,,MATCH(S$2,'EPA to IEA Scaling'!$F$1:$AO$1,0)))</f>
        <v>0</v>
      </c>
      <c r="T6" cm="1">
        <f t="array" ref="T6">((VLOOKUP($B$1,'Multipliers and Adjustments'!$A$70:$I$86,TRUNC(COLUMN(T$2)/5)+2,FALSE)*SUMIFS('IEA-MethaneAbatement'!$N:$N,'IEA-MethaneAbatement'!$O:$O,"&lt;"&amp;$B6,'IEA-MethaneAbatement'!$O:$O,"&gt;="&amp;$A6,'IEA-MethaneAbatement'!$M:$M,$B$1,'IEA-MethaneAbatement'!$B:$B,'Country Selector'!$A$2)+VLOOKUP($C$1,'Multipliers and Adjustments'!$A$70:$I$86,TRUNC(COLUMN(T$2)/5)+2,FALSE)*SUMIFS('IEA-MethaneAbatement'!$N:$N,'IEA-MethaneAbatement'!$O:$O,"&lt;"&amp;$B6,'IEA-MethaneAbatement'!$O:$O,"&gt;="&amp;$A6,'IEA-MethaneAbatement'!$M:$M,$C$1,'IEA-MethaneAbatement'!$B:$B,'Country Selector'!$A$2)+VLOOKUP($D$1,'Multipliers and Adjustments'!$A$70:$I$86,TRUNC(COLUMN(T$2)/5)+2,FALSE)*SUMIFS('IEA-MethaneAbatement'!$N:$N,'IEA-MethaneAbatement'!$O:$O,"&lt;"&amp;$B6,'IEA-MethaneAbatement'!$O:$O,"&gt;="&amp;$A6,'IEA-MethaneAbatement'!$M:$M,$D$1,'IEA-MethaneAbatement'!$B:$B,'Country Selector'!$A$2)))*(1+INDEX('EPA to IEA Scaling'!$F$8:$AO$8,,MATCH(T$2,'EPA to IEA Scaling'!$F$1:$AO$1,0)))</f>
        <v>0</v>
      </c>
      <c r="U6" cm="1">
        <f t="array" ref="U6">((VLOOKUP($B$1,'Multipliers and Adjustments'!$A$70:$I$86,TRUNC(COLUMN(U$2)/5)+2,FALSE)*SUMIFS('IEA-MethaneAbatement'!$N:$N,'IEA-MethaneAbatement'!$O:$O,"&lt;"&amp;$B6,'IEA-MethaneAbatement'!$O:$O,"&gt;="&amp;$A6,'IEA-MethaneAbatement'!$M:$M,$B$1,'IEA-MethaneAbatement'!$B:$B,'Country Selector'!$A$2)+VLOOKUP($C$1,'Multipliers and Adjustments'!$A$70:$I$86,TRUNC(COLUMN(U$2)/5)+2,FALSE)*SUMIFS('IEA-MethaneAbatement'!$N:$N,'IEA-MethaneAbatement'!$O:$O,"&lt;"&amp;$B6,'IEA-MethaneAbatement'!$O:$O,"&gt;="&amp;$A6,'IEA-MethaneAbatement'!$M:$M,$C$1,'IEA-MethaneAbatement'!$B:$B,'Country Selector'!$A$2)+VLOOKUP($D$1,'Multipliers and Adjustments'!$A$70:$I$86,TRUNC(COLUMN(U$2)/5)+2,FALSE)*SUMIFS('IEA-MethaneAbatement'!$N:$N,'IEA-MethaneAbatement'!$O:$O,"&lt;"&amp;$B6,'IEA-MethaneAbatement'!$O:$O,"&gt;="&amp;$A6,'IEA-MethaneAbatement'!$M:$M,$D$1,'IEA-MethaneAbatement'!$B:$B,'Country Selector'!$A$2)))*(1+INDEX('EPA to IEA Scaling'!$F$8:$AO$8,,MATCH(U$2,'EPA to IEA Scaling'!$F$1:$AO$1,0)))</f>
        <v>0</v>
      </c>
      <c r="V6" cm="1">
        <f t="array" ref="V6">((VLOOKUP($B$1,'Multipliers and Adjustments'!$A$70:$I$86,TRUNC(COLUMN(V$2)/5)+2,FALSE)*SUMIFS('IEA-MethaneAbatement'!$N:$N,'IEA-MethaneAbatement'!$O:$O,"&lt;"&amp;$B6,'IEA-MethaneAbatement'!$O:$O,"&gt;="&amp;$A6,'IEA-MethaneAbatement'!$M:$M,$B$1,'IEA-MethaneAbatement'!$B:$B,'Country Selector'!$A$2)+VLOOKUP($C$1,'Multipliers and Adjustments'!$A$70:$I$86,TRUNC(COLUMN(V$2)/5)+2,FALSE)*SUMIFS('IEA-MethaneAbatement'!$N:$N,'IEA-MethaneAbatement'!$O:$O,"&lt;"&amp;$B6,'IEA-MethaneAbatement'!$O:$O,"&gt;="&amp;$A6,'IEA-MethaneAbatement'!$M:$M,$C$1,'IEA-MethaneAbatement'!$B:$B,'Country Selector'!$A$2)+VLOOKUP($D$1,'Multipliers and Adjustments'!$A$70:$I$86,TRUNC(COLUMN(V$2)/5)+2,FALSE)*SUMIFS('IEA-MethaneAbatement'!$N:$N,'IEA-MethaneAbatement'!$O:$O,"&lt;"&amp;$B6,'IEA-MethaneAbatement'!$O:$O,"&gt;="&amp;$A6,'IEA-MethaneAbatement'!$M:$M,$D$1,'IEA-MethaneAbatement'!$B:$B,'Country Selector'!$A$2)))*(1+INDEX('EPA to IEA Scaling'!$F$8:$AO$8,,MATCH(V$2,'EPA to IEA Scaling'!$F$1:$AO$1,0)))</f>
        <v>0</v>
      </c>
      <c r="W6" s="31" cm="1">
        <f t="array" ref="W6">((VLOOKUP($B$1,'Multipliers and Adjustments'!$A$70:$I$86,TRUNC(COLUMN(W$2)/5)+2,FALSE)*SUMIFS('IEA-MethaneAbatement'!$N:$N,'IEA-MethaneAbatement'!$O:$O,"&lt;"&amp;$B6,'IEA-MethaneAbatement'!$O:$O,"&gt;="&amp;$A6,'IEA-MethaneAbatement'!$M:$M,$B$1,'IEA-MethaneAbatement'!$B:$B,'Country Selector'!$A$2)+VLOOKUP($C$1,'Multipliers and Adjustments'!$A$70:$I$86,TRUNC(COLUMN(W$2)/5)+2,FALSE)*SUMIFS('IEA-MethaneAbatement'!$N:$N,'IEA-MethaneAbatement'!$O:$O,"&lt;"&amp;$B6,'IEA-MethaneAbatement'!$O:$O,"&gt;="&amp;$A6,'IEA-MethaneAbatement'!$M:$M,$C$1,'IEA-MethaneAbatement'!$B:$B,'Country Selector'!$A$2)+VLOOKUP($D$1,'Multipliers and Adjustments'!$A$70:$I$86,TRUNC(COLUMN(W$2)/5)+2,FALSE)*SUMIFS('IEA-MethaneAbatement'!$N:$N,'IEA-MethaneAbatement'!$O:$O,"&lt;"&amp;$B6,'IEA-MethaneAbatement'!$O:$O,"&gt;="&amp;$A6,'IEA-MethaneAbatement'!$M:$M,$D$1,'IEA-MethaneAbatement'!$B:$B,'Country Selector'!$A$2)))*(1+INDEX('EPA to IEA Scaling'!$F$8:$AO$8,,MATCH(W$2,'EPA to IEA Scaling'!$F$1:$AO$1,0)))</f>
        <v>0</v>
      </c>
      <c r="X6" cm="1">
        <f t="array" ref="X6">((VLOOKUP($B$1,'Multipliers and Adjustments'!$A$70:$I$86,TRUNC(COLUMN(X$2)/5)+2,FALSE)*SUMIFS('IEA-MethaneAbatement'!$N:$N,'IEA-MethaneAbatement'!$O:$O,"&lt;"&amp;$B6,'IEA-MethaneAbatement'!$O:$O,"&gt;="&amp;$A6,'IEA-MethaneAbatement'!$M:$M,$B$1,'IEA-MethaneAbatement'!$B:$B,'Country Selector'!$A$2)+VLOOKUP($C$1,'Multipliers and Adjustments'!$A$70:$I$86,TRUNC(COLUMN(X$2)/5)+2,FALSE)*SUMIFS('IEA-MethaneAbatement'!$N:$N,'IEA-MethaneAbatement'!$O:$O,"&lt;"&amp;$B6,'IEA-MethaneAbatement'!$O:$O,"&gt;="&amp;$A6,'IEA-MethaneAbatement'!$M:$M,$C$1,'IEA-MethaneAbatement'!$B:$B,'Country Selector'!$A$2)+VLOOKUP($D$1,'Multipliers and Adjustments'!$A$70:$I$86,TRUNC(COLUMN(X$2)/5)+2,FALSE)*SUMIFS('IEA-MethaneAbatement'!$N:$N,'IEA-MethaneAbatement'!$O:$O,"&lt;"&amp;$B6,'IEA-MethaneAbatement'!$O:$O,"&gt;="&amp;$A6,'IEA-MethaneAbatement'!$M:$M,$D$1,'IEA-MethaneAbatement'!$B:$B,'Country Selector'!$A$2)))*(1+INDEX('EPA to IEA Scaling'!$F$8:$AO$8,,MATCH(X$2,'EPA to IEA Scaling'!$F$1:$AO$1,0)))</f>
        <v>0</v>
      </c>
      <c r="Y6" cm="1">
        <f t="array" ref="Y6">((VLOOKUP($B$1,'Multipliers and Adjustments'!$A$70:$I$86,TRUNC(COLUMN(Y$2)/5)+2,FALSE)*SUMIFS('IEA-MethaneAbatement'!$N:$N,'IEA-MethaneAbatement'!$O:$O,"&lt;"&amp;$B6,'IEA-MethaneAbatement'!$O:$O,"&gt;="&amp;$A6,'IEA-MethaneAbatement'!$M:$M,$B$1,'IEA-MethaneAbatement'!$B:$B,'Country Selector'!$A$2)+VLOOKUP($C$1,'Multipliers and Adjustments'!$A$70:$I$86,TRUNC(COLUMN(Y$2)/5)+2,FALSE)*SUMIFS('IEA-MethaneAbatement'!$N:$N,'IEA-MethaneAbatement'!$O:$O,"&lt;"&amp;$B6,'IEA-MethaneAbatement'!$O:$O,"&gt;="&amp;$A6,'IEA-MethaneAbatement'!$M:$M,$C$1,'IEA-MethaneAbatement'!$B:$B,'Country Selector'!$A$2)+VLOOKUP($D$1,'Multipliers and Adjustments'!$A$70:$I$86,TRUNC(COLUMN(Y$2)/5)+2,FALSE)*SUMIFS('IEA-MethaneAbatement'!$N:$N,'IEA-MethaneAbatement'!$O:$O,"&lt;"&amp;$B6,'IEA-MethaneAbatement'!$O:$O,"&gt;="&amp;$A6,'IEA-MethaneAbatement'!$M:$M,$D$1,'IEA-MethaneAbatement'!$B:$B,'Country Selector'!$A$2)))*(1+INDEX('EPA to IEA Scaling'!$F$8:$AO$8,,MATCH(Y$2,'EPA to IEA Scaling'!$F$1:$AO$1,0)))</f>
        <v>0</v>
      </c>
      <c r="Z6" cm="1">
        <f t="array" ref="Z6">((VLOOKUP($B$1,'Multipliers and Adjustments'!$A$70:$I$86,TRUNC(COLUMN(Z$2)/5)+2,FALSE)*SUMIFS('IEA-MethaneAbatement'!$N:$N,'IEA-MethaneAbatement'!$O:$O,"&lt;"&amp;$B6,'IEA-MethaneAbatement'!$O:$O,"&gt;="&amp;$A6,'IEA-MethaneAbatement'!$M:$M,$B$1,'IEA-MethaneAbatement'!$B:$B,'Country Selector'!$A$2)+VLOOKUP($C$1,'Multipliers and Adjustments'!$A$70:$I$86,TRUNC(COLUMN(Z$2)/5)+2,FALSE)*SUMIFS('IEA-MethaneAbatement'!$N:$N,'IEA-MethaneAbatement'!$O:$O,"&lt;"&amp;$B6,'IEA-MethaneAbatement'!$O:$O,"&gt;="&amp;$A6,'IEA-MethaneAbatement'!$M:$M,$C$1,'IEA-MethaneAbatement'!$B:$B,'Country Selector'!$A$2)+VLOOKUP($D$1,'Multipliers and Adjustments'!$A$70:$I$86,TRUNC(COLUMN(Z$2)/5)+2,FALSE)*SUMIFS('IEA-MethaneAbatement'!$N:$N,'IEA-MethaneAbatement'!$O:$O,"&lt;"&amp;$B6,'IEA-MethaneAbatement'!$O:$O,"&gt;="&amp;$A6,'IEA-MethaneAbatement'!$M:$M,$D$1,'IEA-MethaneAbatement'!$B:$B,'Country Selector'!$A$2)))*(1+INDEX('EPA to IEA Scaling'!$F$8:$AO$8,,MATCH(Z$2,'EPA to IEA Scaling'!$F$1:$AO$1,0)))</f>
        <v>0</v>
      </c>
      <c r="AA6" cm="1">
        <f t="array" ref="AA6">((VLOOKUP($B$1,'Multipliers and Adjustments'!$A$70:$I$86,TRUNC(COLUMN(AA$2)/5)+2,FALSE)*SUMIFS('IEA-MethaneAbatement'!$N:$N,'IEA-MethaneAbatement'!$O:$O,"&lt;"&amp;$B6,'IEA-MethaneAbatement'!$O:$O,"&gt;="&amp;$A6,'IEA-MethaneAbatement'!$M:$M,$B$1,'IEA-MethaneAbatement'!$B:$B,'Country Selector'!$A$2)+VLOOKUP($C$1,'Multipliers and Adjustments'!$A$70:$I$86,TRUNC(COLUMN(AA$2)/5)+2,FALSE)*SUMIFS('IEA-MethaneAbatement'!$N:$N,'IEA-MethaneAbatement'!$O:$O,"&lt;"&amp;$B6,'IEA-MethaneAbatement'!$O:$O,"&gt;="&amp;$A6,'IEA-MethaneAbatement'!$M:$M,$C$1,'IEA-MethaneAbatement'!$B:$B,'Country Selector'!$A$2)+VLOOKUP($D$1,'Multipliers and Adjustments'!$A$70:$I$86,TRUNC(COLUMN(AA$2)/5)+2,FALSE)*SUMIFS('IEA-MethaneAbatement'!$N:$N,'IEA-MethaneAbatement'!$O:$O,"&lt;"&amp;$B6,'IEA-MethaneAbatement'!$O:$O,"&gt;="&amp;$A6,'IEA-MethaneAbatement'!$M:$M,$D$1,'IEA-MethaneAbatement'!$B:$B,'Country Selector'!$A$2)))*(1+INDEX('EPA to IEA Scaling'!$F$8:$AO$8,,MATCH(AA$2,'EPA to IEA Scaling'!$F$1:$AO$1,0)))</f>
        <v>0</v>
      </c>
      <c r="AB6" s="31" cm="1">
        <f t="array" ref="AB6">((VLOOKUP($B$1,'Multipliers and Adjustments'!$A$70:$I$86,TRUNC(COLUMN(AB$2)/5)+2,FALSE)*SUMIFS('IEA-MethaneAbatement'!$N:$N,'IEA-MethaneAbatement'!$O:$O,"&lt;"&amp;$B6,'IEA-MethaneAbatement'!$O:$O,"&gt;="&amp;$A6,'IEA-MethaneAbatement'!$M:$M,$B$1,'IEA-MethaneAbatement'!$B:$B,'Country Selector'!$A$2)+VLOOKUP($C$1,'Multipliers and Adjustments'!$A$70:$I$86,TRUNC(COLUMN(AB$2)/5)+2,FALSE)*SUMIFS('IEA-MethaneAbatement'!$N:$N,'IEA-MethaneAbatement'!$O:$O,"&lt;"&amp;$B6,'IEA-MethaneAbatement'!$O:$O,"&gt;="&amp;$A6,'IEA-MethaneAbatement'!$M:$M,$C$1,'IEA-MethaneAbatement'!$B:$B,'Country Selector'!$A$2)+VLOOKUP($D$1,'Multipliers and Adjustments'!$A$70:$I$86,TRUNC(COLUMN(AB$2)/5)+2,FALSE)*SUMIFS('IEA-MethaneAbatement'!$N:$N,'IEA-MethaneAbatement'!$O:$O,"&lt;"&amp;$B6,'IEA-MethaneAbatement'!$O:$O,"&gt;="&amp;$A6,'IEA-MethaneAbatement'!$M:$M,$D$1,'IEA-MethaneAbatement'!$B:$B,'Country Selector'!$A$2)))*(1+INDEX('EPA to IEA Scaling'!$F$8:$AO$8,,MATCH(AB$2,'EPA to IEA Scaling'!$F$1:$AO$1,0)))</f>
        <v>0</v>
      </c>
      <c r="AC6" cm="1">
        <f t="array" ref="AC6">((VLOOKUP($B$1,'Multipliers and Adjustments'!$A$70:$I$86,TRUNC(COLUMN(AC$2)/5)+2,FALSE)*SUMIFS('IEA-MethaneAbatement'!$N:$N,'IEA-MethaneAbatement'!$O:$O,"&lt;"&amp;$B6,'IEA-MethaneAbatement'!$O:$O,"&gt;="&amp;$A6,'IEA-MethaneAbatement'!$M:$M,$B$1,'IEA-MethaneAbatement'!$B:$B,'Country Selector'!$A$2)+VLOOKUP($C$1,'Multipliers and Adjustments'!$A$70:$I$86,TRUNC(COLUMN(AC$2)/5)+2,FALSE)*SUMIFS('IEA-MethaneAbatement'!$N:$N,'IEA-MethaneAbatement'!$O:$O,"&lt;"&amp;$B6,'IEA-MethaneAbatement'!$O:$O,"&gt;="&amp;$A6,'IEA-MethaneAbatement'!$M:$M,$C$1,'IEA-MethaneAbatement'!$B:$B,'Country Selector'!$A$2)+VLOOKUP($D$1,'Multipliers and Adjustments'!$A$70:$I$86,TRUNC(COLUMN(AC$2)/5)+2,FALSE)*SUMIFS('IEA-MethaneAbatement'!$N:$N,'IEA-MethaneAbatement'!$O:$O,"&lt;"&amp;$B6,'IEA-MethaneAbatement'!$O:$O,"&gt;="&amp;$A6,'IEA-MethaneAbatement'!$M:$M,$D$1,'IEA-MethaneAbatement'!$B:$B,'Country Selector'!$A$2)))*(1+INDEX('EPA to IEA Scaling'!$F$8:$AO$8,,MATCH(AC$2,'EPA to IEA Scaling'!$F$1:$AO$1,0)))</f>
        <v>0</v>
      </c>
      <c r="AD6" cm="1">
        <f t="array" ref="AD6">((VLOOKUP($B$1,'Multipliers and Adjustments'!$A$70:$I$86,TRUNC(COLUMN(AD$2)/5)+2,FALSE)*SUMIFS('IEA-MethaneAbatement'!$N:$N,'IEA-MethaneAbatement'!$O:$O,"&lt;"&amp;$B6,'IEA-MethaneAbatement'!$O:$O,"&gt;="&amp;$A6,'IEA-MethaneAbatement'!$M:$M,$B$1,'IEA-MethaneAbatement'!$B:$B,'Country Selector'!$A$2)+VLOOKUP($C$1,'Multipliers and Adjustments'!$A$70:$I$86,TRUNC(COLUMN(AD$2)/5)+2,FALSE)*SUMIFS('IEA-MethaneAbatement'!$N:$N,'IEA-MethaneAbatement'!$O:$O,"&lt;"&amp;$B6,'IEA-MethaneAbatement'!$O:$O,"&gt;="&amp;$A6,'IEA-MethaneAbatement'!$M:$M,$C$1,'IEA-MethaneAbatement'!$B:$B,'Country Selector'!$A$2)+VLOOKUP($D$1,'Multipliers and Adjustments'!$A$70:$I$86,TRUNC(COLUMN(AD$2)/5)+2,FALSE)*SUMIFS('IEA-MethaneAbatement'!$N:$N,'IEA-MethaneAbatement'!$O:$O,"&lt;"&amp;$B6,'IEA-MethaneAbatement'!$O:$O,"&gt;="&amp;$A6,'IEA-MethaneAbatement'!$M:$M,$D$1,'IEA-MethaneAbatement'!$B:$B,'Country Selector'!$A$2)))*(1+INDEX('EPA to IEA Scaling'!$F$8:$AO$8,,MATCH(AD$2,'EPA to IEA Scaling'!$F$1:$AO$1,0)))</f>
        <v>0</v>
      </c>
      <c r="AE6" cm="1">
        <f t="array" ref="AE6">((VLOOKUP($B$1,'Multipliers and Adjustments'!$A$70:$I$86,TRUNC(COLUMN(AE$2)/5)+2,FALSE)*SUMIFS('IEA-MethaneAbatement'!$N:$N,'IEA-MethaneAbatement'!$O:$O,"&lt;"&amp;$B6,'IEA-MethaneAbatement'!$O:$O,"&gt;="&amp;$A6,'IEA-MethaneAbatement'!$M:$M,$B$1,'IEA-MethaneAbatement'!$B:$B,'Country Selector'!$A$2)+VLOOKUP($C$1,'Multipliers and Adjustments'!$A$70:$I$86,TRUNC(COLUMN(AE$2)/5)+2,FALSE)*SUMIFS('IEA-MethaneAbatement'!$N:$N,'IEA-MethaneAbatement'!$O:$O,"&lt;"&amp;$B6,'IEA-MethaneAbatement'!$O:$O,"&gt;="&amp;$A6,'IEA-MethaneAbatement'!$M:$M,$C$1,'IEA-MethaneAbatement'!$B:$B,'Country Selector'!$A$2)+VLOOKUP($D$1,'Multipliers and Adjustments'!$A$70:$I$86,TRUNC(COLUMN(AE$2)/5)+2,FALSE)*SUMIFS('IEA-MethaneAbatement'!$N:$N,'IEA-MethaneAbatement'!$O:$O,"&lt;"&amp;$B6,'IEA-MethaneAbatement'!$O:$O,"&gt;="&amp;$A6,'IEA-MethaneAbatement'!$M:$M,$D$1,'IEA-MethaneAbatement'!$B:$B,'Country Selector'!$A$2)))*(1+INDEX('EPA to IEA Scaling'!$F$8:$AO$8,,MATCH(AE$2,'EPA to IEA Scaling'!$F$1:$AO$1,0)))</f>
        <v>0</v>
      </c>
      <c r="AF6" cm="1">
        <f t="array" ref="AF6">((VLOOKUP($B$1,'Multipliers and Adjustments'!$A$70:$I$86,TRUNC(COLUMN(AF$2)/5)+2,FALSE)*SUMIFS('IEA-MethaneAbatement'!$N:$N,'IEA-MethaneAbatement'!$O:$O,"&lt;"&amp;$B6,'IEA-MethaneAbatement'!$O:$O,"&gt;="&amp;$A6,'IEA-MethaneAbatement'!$M:$M,$B$1,'IEA-MethaneAbatement'!$B:$B,'Country Selector'!$A$2)+VLOOKUP($C$1,'Multipliers and Adjustments'!$A$70:$I$86,TRUNC(COLUMN(AF$2)/5)+2,FALSE)*SUMIFS('IEA-MethaneAbatement'!$N:$N,'IEA-MethaneAbatement'!$O:$O,"&lt;"&amp;$B6,'IEA-MethaneAbatement'!$O:$O,"&gt;="&amp;$A6,'IEA-MethaneAbatement'!$M:$M,$C$1,'IEA-MethaneAbatement'!$B:$B,'Country Selector'!$A$2)+VLOOKUP($D$1,'Multipliers and Adjustments'!$A$70:$I$86,TRUNC(COLUMN(AF$2)/5)+2,FALSE)*SUMIFS('IEA-MethaneAbatement'!$N:$N,'IEA-MethaneAbatement'!$O:$O,"&lt;"&amp;$B6,'IEA-MethaneAbatement'!$O:$O,"&gt;="&amp;$A6,'IEA-MethaneAbatement'!$M:$M,$D$1,'IEA-MethaneAbatement'!$B:$B,'Country Selector'!$A$2)))*(1+INDEX('EPA to IEA Scaling'!$F$8:$AO$8,,MATCH(AF$2,'EPA to IEA Scaling'!$F$1:$AO$1,0)))</f>
        <v>0</v>
      </c>
      <c r="AG6" s="31" cm="1">
        <f t="array" ref="AG6">((VLOOKUP($B$1,'Multipliers and Adjustments'!$A$70:$I$86,TRUNC(COLUMN(AG$2)/5)+2,FALSE)*SUMIFS('IEA-MethaneAbatement'!$N:$N,'IEA-MethaneAbatement'!$O:$O,"&lt;"&amp;$B6,'IEA-MethaneAbatement'!$O:$O,"&gt;="&amp;$A6,'IEA-MethaneAbatement'!$M:$M,$B$1,'IEA-MethaneAbatement'!$B:$B,'Country Selector'!$A$2)+VLOOKUP($C$1,'Multipliers and Adjustments'!$A$70:$I$86,TRUNC(COLUMN(AG$2)/5)+2,FALSE)*SUMIFS('IEA-MethaneAbatement'!$N:$N,'IEA-MethaneAbatement'!$O:$O,"&lt;"&amp;$B6,'IEA-MethaneAbatement'!$O:$O,"&gt;="&amp;$A6,'IEA-MethaneAbatement'!$M:$M,$C$1,'IEA-MethaneAbatement'!$B:$B,'Country Selector'!$A$2)+VLOOKUP($D$1,'Multipliers and Adjustments'!$A$70:$I$86,TRUNC(COLUMN(AG$2)/5)+2,FALSE)*SUMIFS('IEA-MethaneAbatement'!$N:$N,'IEA-MethaneAbatement'!$O:$O,"&lt;"&amp;$B6,'IEA-MethaneAbatement'!$O:$O,"&gt;="&amp;$A6,'IEA-MethaneAbatement'!$M:$M,$D$1,'IEA-MethaneAbatement'!$B:$B,'Country Selector'!$A$2)))*(1+INDEX('EPA to IEA Scaling'!$F$8:$AO$8,,MATCH(AG$2,'EPA to IEA Scaling'!$F$1:$AO$1,0)))</f>
        <v>0</v>
      </c>
      <c r="AH6" cm="1">
        <f t="array" ref="AH6">((VLOOKUP($B$1,'Multipliers and Adjustments'!$A$70:$I$86,TRUNC(COLUMN(AH$2)/5)+2,FALSE)*SUMIFS('IEA-MethaneAbatement'!$N:$N,'IEA-MethaneAbatement'!$O:$O,"&lt;"&amp;$B6,'IEA-MethaneAbatement'!$O:$O,"&gt;="&amp;$A6,'IEA-MethaneAbatement'!$M:$M,$B$1,'IEA-MethaneAbatement'!$B:$B,'Country Selector'!$A$2)+VLOOKUP($C$1,'Multipliers and Adjustments'!$A$70:$I$86,TRUNC(COLUMN(AH$2)/5)+2,FALSE)*SUMIFS('IEA-MethaneAbatement'!$N:$N,'IEA-MethaneAbatement'!$O:$O,"&lt;"&amp;$B6,'IEA-MethaneAbatement'!$O:$O,"&gt;="&amp;$A6,'IEA-MethaneAbatement'!$M:$M,$C$1,'IEA-MethaneAbatement'!$B:$B,'Country Selector'!$A$2)+VLOOKUP($D$1,'Multipliers and Adjustments'!$A$70:$I$86,TRUNC(COLUMN(AH$2)/5)+2,FALSE)*SUMIFS('IEA-MethaneAbatement'!$N:$N,'IEA-MethaneAbatement'!$O:$O,"&lt;"&amp;$B6,'IEA-MethaneAbatement'!$O:$O,"&gt;="&amp;$A6,'IEA-MethaneAbatement'!$M:$M,$D$1,'IEA-MethaneAbatement'!$B:$B,'Country Selector'!$A$2)))*(1+INDEX('EPA to IEA Scaling'!$F$8:$AO$8,,MATCH(AH$2,'EPA to IEA Scaling'!$F$1:$AO$1,0)))</f>
        <v>0</v>
      </c>
      <c r="AI6" cm="1">
        <f t="array" ref="AI6">((VLOOKUP($B$1,'Multipliers and Adjustments'!$A$70:$I$86,TRUNC(COLUMN(AI$2)/5)+2,FALSE)*SUMIFS('IEA-MethaneAbatement'!$N:$N,'IEA-MethaneAbatement'!$O:$O,"&lt;"&amp;$B6,'IEA-MethaneAbatement'!$O:$O,"&gt;="&amp;$A6,'IEA-MethaneAbatement'!$M:$M,$B$1,'IEA-MethaneAbatement'!$B:$B,'Country Selector'!$A$2)+VLOOKUP($C$1,'Multipliers and Adjustments'!$A$70:$I$86,TRUNC(COLUMN(AI$2)/5)+2,FALSE)*SUMIFS('IEA-MethaneAbatement'!$N:$N,'IEA-MethaneAbatement'!$O:$O,"&lt;"&amp;$B6,'IEA-MethaneAbatement'!$O:$O,"&gt;="&amp;$A6,'IEA-MethaneAbatement'!$M:$M,$C$1,'IEA-MethaneAbatement'!$B:$B,'Country Selector'!$A$2)+VLOOKUP($D$1,'Multipliers and Adjustments'!$A$70:$I$86,TRUNC(COLUMN(AI$2)/5)+2,FALSE)*SUMIFS('IEA-MethaneAbatement'!$N:$N,'IEA-MethaneAbatement'!$O:$O,"&lt;"&amp;$B6,'IEA-MethaneAbatement'!$O:$O,"&gt;="&amp;$A6,'IEA-MethaneAbatement'!$M:$M,$D$1,'IEA-MethaneAbatement'!$B:$B,'Country Selector'!$A$2)))*(1+INDEX('EPA to IEA Scaling'!$F$8:$AO$8,,MATCH(AI$2,'EPA to IEA Scaling'!$F$1:$AO$1,0)))</f>
        <v>0</v>
      </c>
      <c r="AJ6" cm="1">
        <f t="array" ref="AJ6">((VLOOKUP($B$1,'Multipliers and Adjustments'!$A$70:$I$86,TRUNC(COLUMN(AJ$2)/5)+2,FALSE)*SUMIFS('IEA-MethaneAbatement'!$N:$N,'IEA-MethaneAbatement'!$O:$O,"&lt;"&amp;$B6,'IEA-MethaneAbatement'!$O:$O,"&gt;="&amp;$A6,'IEA-MethaneAbatement'!$M:$M,$B$1,'IEA-MethaneAbatement'!$B:$B,'Country Selector'!$A$2)+VLOOKUP($C$1,'Multipliers and Adjustments'!$A$70:$I$86,TRUNC(COLUMN(AJ$2)/5)+2,FALSE)*SUMIFS('IEA-MethaneAbatement'!$N:$N,'IEA-MethaneAbatement'!$O:$O,"&lt;"&amp;$B6,'IEA-MethaneAbatement'!$O:$O,"&gt;="&amp;$A6,'IEA-MethaneAbatement'!$M:$M,$C$1,'IEA-MethaneAbatement'!$B:$B,'Country Selector'!$A$2)+VLOOKUP($D$1,'Multipliers and Adjustments'!$A$70:$I$86,TRUNC(COLUMN(AJ$2)/5)+2,FALSE)*SUMIFS('IEA-MethaneAbatement'!$N:$N,'IEA-MethaneAbatement'!$O:$O,"&lt;"&amp;$B6,'IEA-MethaneAbatement'!$O:$O,"&gt;="&amp;$A6,'IEA-MethaneAbatement'!$M:$M,$D$1,'IEA-MethaneAbatement'!$B:$B,'Country Selector'!$A$2)))*(1+INDEX('EPA to IEA Scaling'!$F$8:$AO$8,,MATCH(AJ$2,'EPA to IEA Scaling'!$F$1:$AO$1,0)))</f>
        <v>0</v>
      </c>
      <c r="AK6" cm="1">
        <f t="array" ref="AK6">((VLOOKUP($B$1,'Multipliers and Adjustments'!$A$70:$I$86,TRUNC(COLUMN(AK$2)/5)+2,FALSE)*SUMIFS('IEA-MethaneAbatement'!$N:$N,'IEA-MethaneAbatement'!$O:$O,"&lt;"&amp;$B6,'IEA-MethaneAbatement'!$O:$O,"&gt;="&amp;$A6,'IEA-MethaneAbatement'!$M:$M,$B$1,'IEA-MethaneAbatement'!$B:$B,'Country Selector'!$A$2)+VLOOKUP($C$1,'Multipliers and Adjustments'!$A$70:$I$86,TRUNC(COLUMN(AK$2)/5)+2,FALSE)*SUMIFS('IEA-MethaneAbatement'!$N:$N,'IEA-MethaneAbatement'!$O:$O,"&lt;"&amp;$B6,'IEA-MethaneAbatement'!$O:$O,"&gt;="&amp;$A6,'IEA-MethaneAbatement'!$M:$M,$C$1,'IEA-MethaneAbatement'!$B:$B,'Country Selector'!$A$2)+VLOOKUP($D$1,'Multipliers and Adjustments'!$A$70:$I$86,TRUNC(COLUMN(AK$2)/5)+2,FALSE)*SUMIFS('IEA-MethaneAbatement'!$N:$N,'IEA-MethaneAbatement'!$O:$O,"&lt;"&amp;$B6,'IEA-MethaneAbatement'!$O:$O,"&gt;="&amp;$A6,'IEA-MethaneAbatement'!$M:$M,$D$1,'IEA-MethaneAbatement'!$B:$B,'Country Selector'!$A$2)))*(1+INDEX('EPA to IEA Scaling'!$F$8:$AO$8,,MATCH(AK$2,'EPA to IEA Scaling'!$F$1:$AO$1,0)))</f>
        <v>0</v>
      </c>
      <c r="AL6" s="31" cm="1">
        <f t="array" ref="AL6">((VLOOKUP($B$1,'Multipliers and Adjustments'!$A$70:$I$86,TRUNC(COLUMN(AL$2)/5)+2,FALSE)*SUMIFS('IEA-MethaneAbatement'!$N:$N,'IEA-MethaneAbatement'!$O:$O,"&lt;"&amp;$B6,'IEA-MethaneAbatement'!$O:$O,"&gt;="&amp;$A6,'IEA-MethaneAbatement'!$M:$M,$B$1,'IEA-MethaneAbatement'!$B:$B,'Country Selector'!$A$2)+VLOOKUP($C$1,'Multipliers and Adjustments'!$A$70:$I$86,TRUNC(COLUMN(AL$2)/5)+2,FALSE)*SUMIFS('IEA-MethaneAbatement'!$N:$N,'IEA-MethaneAbatement'!$O:$O,"&lt;"&amp;$B6,'IEA-MethaneAbatement'!$O:$O,"&gt;="&amp;$A6,'IEA-MethaneAbatement'!$M:$M,$C$1,'IEA-MethaneAbatement'!$B:$B,'Country Selector'!$A$2)+VLOOKUP($D$1,'Multipliers and Adjustments'!$A$70:$I$86,TRUNC(COLUMN(AL$2)/5)+2,FALSE)*SUMIFS('IEA-MethaneAbatement'!$N:$N,'IEA-MethaneAbatement'!$O:$O,"&lt;"&amp;$B6,'IEA-MethaneAbatement'!$O:$O,"&gt;="&amp;$A6,'IEA-MethaneAbatement'!$M:$M,$D$1,'IEA-MethaneAbatement'!$B:$B,'Country Selector'!$A$2)))*(1+INDEX('EPA to IEA Scaling'!$F$8:$AO$8,,MATCH(AL$2,'EPA to IEA Scaling'!$F$1:$AO$1,0)))</f>
        <v>0</v>
      </c>
    </row>
    <row r="7" spans="1:38" x14ac:dyDescent="0.45">
      <c r="A7" s="12">
        <f t="shared" si="1"/>
        <v>-950</v>
      </c>
      <c r="B7" s="11">
        <f t="shared" si="0"/>
        <v>-900</v>
      </c>
      <c r="C7" s="47" cm="1">
        <f t="array" ref="C7">((VLOOKUP($B$1,'Multipliers and Adjustments'!$A$70:$I$86,TRUNC(COLUMN(C$2)/5)+2,FALSE)*SUMIFS('IEA-MethaneAbatement'!$N:$N,'IEA-MethaneAbatement'!$O:$O,"&lt;"&amp;$B7,'IEA-MethaneAbatement'!$O:$O,"&gt;="&amp;$A7,'IEA-MethaneAbatement'!$M:$M,$B$1,'IEA-MethaneAbatement'!$B:$B,'Country Selector'!$A$2)+VLOOKUP($C$1,'Multipliers and Adjustments'!$A$70:$I$86,TRUNC(COLUMN(C$2)/5)+2,FALSE)*SUMIFS('IEA-MethaneAbatement'!$N:$N,'IEA-MethaneAbatement'!$O:$O,"&lt;"&amp;$B7,'IEA-MethaneAbatement'!$O:$O,"&gt;="&amp;$A7,'IEA-MethaneAbatement'!$M:$M,$C$1,'IEA-MethaneAbatement'!$B:$B,'Country Selector'!$A$2)+VLOOKUP($D$1,'Multipliers and Adjustments'!$A$70:$I$86,TRUNC(COLUMN(C$2)/5)+2,FALSE)*SUMIFS('IEA-MethaneAbatement'!$N:$N,'IEA-MethaneAbatement'!$O:$O,"&lt;"&amp;$B7,'IEA-MethaneAbatement'!$O:$O,"&gt;="&amp;$A7,'IEA-MethaneAbatement'!$M:$M,$D$1,'IEA-MethaneAbatement'!$B:$B,'Country Selector'!$A$2)))*(1+INDEX('EPA to IEA Scaling'!$F$8:$AO$8,,MATCH(C$2,'EPA to IEA Scaling'!$F$1:$AO$1,0)))</f>
        <v>0</v>
      </c>
      <c r="D7" cm="1">
        <f t="array" ref="D7">((VLOOKUP($B$1,'Multipliers and Adjustments'!$A$70:$I$86,TRUNC(COLUMN(D$2)/5)+2,FALSE)*SUMIFS('IEA-MethaneAbatement'!$N:$N,'IEA-MethaneAbatement'!$O:$O,"&lt;"&amp;$B7,'IEA-MethaneAbatement'!$O:$O,"&gt;="&amp;$A7,'IEA-MethaneAbatement'!$M:$M,$B$1,'IEA-MethaneAbatement'!$B:$B,'Country Selector'!$A$2)+VLOOKUP($C$1,'Multipliers and Adjustments'!$A$70:$I$86,TRUNC(COLUMN(D$2)/5)+2,FALSE)*SUMIFS('IEA-MethaneAbatement'!$N:$N,'IEA-MethaneAbatement'!$O:$O,"&lt;"&amp;$B7,'IEA-MethaneAbatement'!$O:$O,"&gt;="&amp;$A7,'IEA-MethaneAbatement'!$M:$M,$C$1,'IEA-MethaneAbatement'!$B:$B,'Country Selector'!$A$2)+VLOOKUP($D$1,'Multipliers and Adjustments'!$A$70:$I$86,TRUNC(COLUMN(D$2)/5)+2,FALSE)*SUMIFS('IEA-MethaneAbatement'!$N:$N,'IEA-MethaneAbatement'!$O:$O,"&lt;"&amp;$B7,'IEA-MethaneAbatement'!$O:$O,"&gt;="&amp;$A7,'IEA-MethaneAbatement'!$M:$M,$D$1,'IEA-MethaneAbatement'!$B:$B,'Country Selector'!$A$2)))*(1+INDEX('EPA to IEA Scaling'!$F$8:$AO$8,,MATCH(D$2,'EPA to IEA Scaling'!$F$1:$AO$1,0)))</f>
        <v>0</v>
      </c>
      <c r="E7" cm="1">
        <f t="array" ref="E7">((VLOOKUP($B$1,'Multipliers and Adjustments'!$A$70:$I$86,TRUNC(COLUMN(E$2)/5)+2,FALSE)*SUMIFS('IEA-MethaneAbatement'!$N:$N,'IEA-MethaneAbatement'!$O:$O,"&lt;"&amp;$B7,'IEA-MethaneAbatement'!$O:$O,"&gt;="&amp;$A7,'IEA-MethaneAbatement'!$M:$M,$B$1,'IEA-MethaneAbatement'!$B:$B,'Country Selector'!$A$2)+VLOOKUP($C$1,'Multipliers and Adjustments'!$A$70:$I$86,TRUNC(COLUMN(E$2)/5)+2,FALSE)*SUMIFS('IEA-MethaneAbatement'!$N:$N,'IEA-MethaneAbatement'!$O:$O,"&lt;"&amp;$B7,'IEA-MethaneAbatement'!$O:$O,"&gt;="&amp;$A7,'IEA-MethaneAbatement'!$M:$M,$C$1,'IEA-MethaneAbatement'!$B:$B,'Country Selector'!$A$2)+VLOOKUP($D$1,'Multipliers and Adjustments'!$A$70:$I$86,TRUNC(COLUMN(E$2)/5)+2,FALSE)*SUMIFS('IEA-MethaneAbatement'!$N:$N,'IEA-MethaneAbatement'!$O:$O,"&lt;"&amp;$B7,'IEA-MethaneAbatement'!$O:$O,"&gt;="&amp;$A7,'IEA-MethaneAbatement'!$M:$M,$D$1,'IEA-MethaneAbatement'!$B:$B,'Country Selector'!$A$2)))*(1+INDEX('EPA to IEA Scaling'!$F$8:$AO$8,,MATCH(E$2,'EPA to IEA Scaling'!$F$1:$AO$1,0)))</f>
        <v>0</v>
      </c>
      <c r="F7" cm="1">
        <f t="array" ref="F7">((VLOOKUP($B$1,'Multipliers and Adjustments'!$A$70:$I$86,TRUNC(COLUMN(F$2)/5)+2,FALSE)*SUMIFS('IEA-MethaneAbatement'!$N:$N,'IEA-MethaneAbatement'!$O:$O,"&lt;"&amp;$B7,'IEA-MethaneAbatement'!$O:$O,"&gt;="&amp;$A7,'IEA-MethaneAbatement'!$M:$M,$B$1,'IEA-MethaneAbatement'!$B:$B,'Country Selector'!$A$2)+VLOOKUP($C$1,'Multipliers and Adjustments'!$A$70:$I$86,TRUNC(COLUMN(F$2)/5)+2,FALSE)*SUMIFS('IEA-MethaneAbatement'!$N:$N,'IEA-MethaneAbatement'!$O:$O,"&lt;"&amp;$B7,'IEA-MethaneAbatement'!$O:$O,"&gt;="&amp;$A7,'IEA-MethaneAbatement'!$M:$M,$C$1,'IEA-MethaneAbatement'!$B:$B,'Country Selector'!$A$2)+VLOOKUP($D$1,'Multipliers and Adjustments'!$A$70:$I$86,TRUNC(COLUMN(F$2)/5)+2,FALSE)*SUMIFS('IEA-MethaneAbatement'!$N:$N,'IEA-MethaneAbatement'!$O:$O,"&lt;"&amp;$B7,'IEA-MethaneAbatement'!$O:$O,"&gt;="&amp;$A7,'IEA-MethaneAbatement'!$M:$M,$D$1,'IEA-MethaneAbatement'!$B:$B,'Country Selector'!$A$2)))*(1+INDEX('EPA to IEA Scaling'!$F$8:$AO$8,,MATCH(F$2,'EPA to IEA Scaling'!$F$1:$AO$1,0)))</f>
        <v>0</v>
      </c>
      <c r="G7" cm="1">
        <f t="array" ref="G7">((VLOOKUP($B$1,'Multipliers and Adjustments'!$A$70:$I$86,TRUNC(COLUMN(G$2)/5)+2,FALSE)*SUMIFS('IEA-MethaneAbatement'!$N:$N,'IEA-MethaneAbatement'!$O:$O,"&lt;"&amp;$B7,'IEA-MethaneAbatement'!$O:$O,"&gt;="&amp;$A7,'IEA-MethaneAbatement'!$M:$M,$B$1,'IEA-MethaneAbatement'!$B:$B,'Country Selector'!$A$2)+VLOOKUP($C$1,'Multipliers and Adjustments'!$A$70:$I$86,TRUNC(COLUMN(G$2)/5)+2,FALSE)*SUMIFS('IEA-MethaneAbatement'!$N:$N,'IEA-MethaneAbatement'!$O:$O,"&lt;"&amp;$B7,'IEA-MethaneAbatement'!$O:$O,"&gt;="&amp;$A7,'IEA-MethaneAbatement'!$M:$M,$C$1,'IEA-MethaneAbatement'!$B:$B,'Country Selector'!$A$2)+VLOOKUP($D$1,'Multipliers and Adjustments'!$A$70:$I$86,TRUNC(COLUMN(G$2)/5)+2,FALSE)*SUMIFS('IEA-MethaneAbatement'!$N:$N,'IEA-MethaneAbatement'!$O:$O,"&lt;"&amp;$B7,'IEA-MethaneAbatement'!$O:$O,"&gt;="&amp;$A7,'IEA-MethaneAbatement'!$M:$M,$D$1,'IEA-MethaneAbatement'!$B:$B,'Country Selector'!$A$2)))*(1+INDEX('EPA to IEA Scaling'!$F$8:$AO$8,,MATCH(G$2,'EPA to IEA Scaling'!$F$1:$AO$1,0)))</f>
        <v>0</v>
      </c>
      <c r="H7" s="31" cm="1">
        <f t="array" ref="H7">((VLOOKUP($B$1,'Multipliers and Adjustments'!$A$70:$I$86,TRUNC(COLUMN(H$2)/5)+2,FALSE)*SUMIFS('IEA-MethaneAbatement'!$N:$N,'IEA-MethaneAbatement'!$O:$O,"&lt;"&amp;$B7,'IEA-MethaneAbatement'!$O:$O,"&gt;="&amp;$A7,'IEA-MethaneAbatement'!$M:$M,$B$1,'IEA-MethaneAbatement'!$B:$B,'Country Selector'!$A$2)+VLOOKUP($C$1,'Multipliers and Adjustments'!$A$70:$I$86,TRUNC(COLUMN(H$2)/5)+2,FALSE)*SUMIFS('IEA-MethaneAbatement'!$N:$N,'IEA-MethaneAbatement'!$O:$O,"&lt;"&amp;$B7,'IEA-MethaneAbatement'!$O:$O,"&gt;="&amp;$A7,'IEA-MethaneAbatement'!$M:$M,$C$1,'IEA-MethaneAbatement'!$B:$B,'Country Selector'!$A$2)+VLOOKUP($D$1,'Multipliers and Adjustments'!$A$70:$I$86,TRUNC(COLUMN(H$2)/5)+2,FALSE)*SUMIFS('IEA-MethaneAbatement'!$N:$N,'IEA-MethaneAbatement'!$O:$O,"&lt;"&amp;$B7,'IEA-MethaneAbatement'!$O:$O,"&gt;="&amp;$A7,'IEA-MethaneAbatement'!$M:$M,$D$1,'IEA-MethaneAbatement'!$B:$B,'Country Selector'!$A$2)))*(1+INDEX('EPA to IEA Scaling'!$F$8:$AO$8,,MATCH(H$2,'EPA to IEA Scaling'!$F$1:$AO$1,0)))</f>
        <v>0</v>
      </c>
      <c r="I7" cm="1">
        <f t="array" ref="I7">((VLOOKUP($B$1,'Multipliers and Adjustments'!$A$70:$I$86,TRUNC(COLUMN(I$2)/5)+2,FALSE)*SUMIFS('IEA-MethaneAbatement'!$N:$N,'IEA-MethaneAbatement'!$O:$O,"&lt;"&amp;$B7,'IEA-MethaneAbatement'!$O:$O,"&gt;="&amp;$A7,'IEA-MethaneAbatement'!$M:$M,$B$1,'IEA-MethaneAbatement'!$B:$B,'Country Selector'!$A$2)+VLOOKUP($C$1,'Multipliers and Adjustments'!$A$70:$I$86,TRUNC(COLUMN(I$2)/5)+2,FALSE)*SUMIFS('IEA-MethaneAbatement'!$N:$N,'IEA-MethaneAbatement'!$O:$O,"&lt;"&amp;$B7,'IEA-MethaneAbatement'!$O:$O,"&gt;="&amp;$A7,'IEA-MethaneAbatement'!$M:$M,$C$1,'IEA-MethaneAbatement'!$B:$B,'Country Selector'!$A$2)+VLOOKUP($D$1,'Multipliers and Adjustments'!$A$70:$I$86,TRUNC(COLUMN(I$2)/5)+2,FALSE)*SUMIFS('IEA-MethaneAbatement'!$N:$N,'IEA-MethaneAbatement'!$O:$O,"&lt;"&amp;$B7,'IEA-MethaneAbatement'!$O:$O,"&gt;="&amp;$A7,'IEA-MethaneAbatement'!$M:$M,$D$1,'IEA-MethaneAbatement'!$B:$B,'Country Selector'!$A$2)))*(1+INDEX('EPA to IEA Scaling'!$F$8:$AO$8,,MATCH(I$2,'EPA to IEA Scaling'!$F$1:$AO$1,0)))</f>
        <v>0</v>
      </c>
      <c r="J7" cm="1">
        <f t="array" ref="J7">((VLOOKUP($B$1,'Multipliers and Adjustments'!$A$70:$I$86,TRUNC(COLUMN(J$2)/5)+2,FALSE)*SUMIFS('IEA-MethaneAbatement'!$N:$N,'IEA-MethaneAbatement'!$O:$O,"&lt;"&amp;$B7,'IEA-MethaneAbatement'!$O:$O,"&gt;="&amp;$A7,'IEA-MethaneAbatement'!$M:$M,$B$1,'IEA-MethaneAbatement'!$B:$B,'Country Selector'!$A$2)+VLOOKUP($C$1,'Multipliers and Adjustments'!$A$70:$I$86,TRUNC(COLUMN(J$2)/5)+2,FALSE)*SUMIFS('IEA-MethaneAbatement'!$N:$N,'IEA-MethaneAbatement'!$O:$O,"&lt;"&amp;$B7,'IEA-MethaneAbatement'!$O:$O,"&gt;="&amp;$A7,'IEA-MethaneAbatement'!$M:$M,$C$1,'IEA-MethaneAbatement'!$B:$B,'Country Selector'!$A$2)+VLOOKUP($D$1,'Multipliers and Adjustments'!$A$70:$I$86,TRUNC(COLUMN(J$2)/5)+2,FALSE)*SUMIFS('IEA-MethaneAbatement'!$N:$N,'IEA-MethaneAbatement'!$O:$O,"&lt;"&amp;$B7,'IEA-MethaneAbatement'!$O:$O,"&gt;="&amp;$A7,'IEA-MethaneAbatement'!$M:$M,$D$1,'IEA-MethaneAbatement'!$B:$B,'Country Selector'!$A$2)))*(1+INDEX('EPA to IEA Scaling'!$F$8:$AO$8,,MATCH(J$2,'EPA to IEA Scaling'!$F$1:$AO$1,0)))</f>
        <v>0</v>
      </c>
      <c r="K7" cm="1">
        <f t="array" ref="K7">((VLOOKUP($B$1,'Multipliers and Adjustments'!$A$70:$I$86,TRUNC(COLUMN(K$2)/5)+2,FALSE)*SUMIFS('IEA-MethaneAbatement'!$N:$N,'IEA-MethaneAbatement'!$O:$O,"&lt;"&amp;$B7,'IEA-MethaneAbatement'!$O:$O,"&gt;="&amp;$A7,'IEA-MethaneAbatement'!$M:$M,$B$1,'IEA-MethaneAbatement'!$B:$B,'Country Selector'!$A$2)+VLOOKUP($C$1,'Multipliers and Adjustments'!$A$70:$I$86,TRUNC(COLUMN(K$2)/5)+2,FALSE)*SUMIFS('IEA-MethaneAbatement'!$N:$N,'IEA-MethaneAbatement'!$O:$O,"&lt;"&amp;$B7,'IEA-MethaneAbatement'!$O:$O,"&gt;="&amp;$A7,'IEA-MethaneAbatement'!$M:$M,$C$1,'IEA-MethaneAbatement'!$B:$B,'Country Selector'!$A$2)+VLOOKUP($D$1,'Multipliers and Adjustments'!$A$70:$I$86,TRUNC(COLUMN(K$2)/5)+2,FALSE)*SUMIFS('IEA-MethaneAbatement'!$N:$N,'IEA-MethaneAbatement'!$O:$O,"&lt;"&amp;$B7,'IEA-MethaneAbatement'!$O:$O,"&gt;="&amp;$A7,'IEA-MethaneAbatement'!$M:$M,$D$1,'IEA-MethaneAbatement'!$B:$B,'Country Selector'!$A$2)))*(1+INDEX('EPA to IEA Scaling'!$F$8:$AO$8,,MATCH(K$2,'EPA to IEA Scaling'!$F$1:$AO$1,0)))</f>
        <v>0</v>
      </c>
      <c r="L7" cm="1">
        <f t="array" ref="L7">((VLOOKUP($B$1,'Multipliers and Adjustments'!$A$70:$I$86,TRUNC(COLUMN(L$2)/5)+2,FALSE)*SUMIFS('IEA-MethaneAbatement'!$N:$N,'IEA-MethaneAbatement'!$O:$O,"&lt;"&amp;$B7,'IEA-MethaneAbatement'!$O:$O,"&gt;="&amp;$A7,'IEA-MethaneAbatement'!$M:$M,$B$1,'IEA-MethaneAbatement'!$B:$B,'Country Selector'!$A$2)+VLOOKUP($C$1,'Multipliers and Adjustments'!$A$70:$I$86,TRUNC(COLUMN(L$2)/5)+2,FALSE)*SUMIFS('IEA-MethaneAbatement'!$N:$N,'IEA-MethaneAbatement'!$O:$O,"&lt;"&amp;$B7,'IEA-MethaneAbatement'!$O:$O,"&gt;="&amp;$A7,'IEA-MethaneAbatement'!$M:$M,$C$1,'IEA-MethaneAbatement'!$B:$B,'Country Selector'!$A$2)+VLOOKUP($D$1,'Multipliers and Adjustments'!$A$70:$I$86,TRUNC(COLUMN(L$2)/5)+2,FALSE)*SUMIFS('IEA-MethaneAbatement'!$N:$N,'IEA-MethaneAbatement'!$O:$O,"&lt;"&amp;$B7,'IEA-MethaneAbatement'!$O:$O,"&gt;="&amp;$A7,'IEA-MethaneAbatement'!$M:$M,$D$1,'IEA-MethaneAbatement'!$B:$B,'Country Selector'!$A$2)))*(1+INDEX('EPA to IEA Scaling'!$F$8:$AO$8,,MATCH(L$2,'EPA to IEA Scaling'!$F$1:$AO$1,0)))</f>
        <v>0</v>
      </c>
      <c r="M7" s="31" cm="1">
        <f t="array" ref="M7">((VLOOKUP($B$1,'Multipliers and Adjustments'!$A$70:$I$86,TRUNC(COLUMN(M$2)/5)+2,FALSE)*SUMIFS('IEA-MethaneAbatement'!$N:$N,'IEA-MethaneAbatement'!$O:$O,"&lt;"&amp;$B7,'IEA-MethaneAbatement'!$O:$O,"&gt;="&amp;$A7,'IEA-MethaneAbatement'!$M:$M,$B$1,'IEA-MethaneAbatement'!$B:$B,'Country Selector'!$A$2)+VLOOKUP($C$1,'Multipliers and Adjustments'!$A$70:$I$86,TRUNC(COLUMN(M$2)/5)+2,FALSE)*SUMIFS('IEA-MethaneAbatement'!$N:$N,'IEA-MethaneAbatement'!$O:$O,"&lt;"&amp;$B7,'IEA-MethaneAbatement'!$O:$O,"&gt;="&amp;$A7,'IEA-MethaneAbatement'!$M:$M,$C$1,'IEA-MethaneAbatement'!$B:$B,'Country Selector'!$A$2)+VLOOKUP($D$1,'Multipliers and Adjustments'!$A$70:$I$86,TRUNC(COLUMN(M$2)/5)+2,FALSE)*SUMIFS('IEA-MethaneAbatement'!$N:$N,'IEA-MethaneAbatement'!$O:$O,"&lt;"&amp;$B7,'IEA-MethaneAbatement'!$O:$O,"&gt;="&amp;$A7,'IEA-MethaneAbatement'!$M:$M,$D$1,'IEA-MethaneAbatement'!$B:$B,'Country Selector'!$A$2)))*(1+INDEX('EPA to IEA Scaling'!$F$8:$AO$8,,MATCH(M$2,'EPA to IEA Scaling'!$F$1:$AO$1,0)))</f>
        <v>0</v>
      </c>
      <c r="N7" cm="1">
        <f t="array" ref="N7">((VLOOKUP($B$1,'Multipliers and Adjustments'!$A$70:$I$86,TRUNC(COLUMN(N$2)/5)+2,FALSE)*SUMIFS('IEA-MethaneAbatement'!$N:$N,'IEA-MethaneAbatement'!$O:$O,"&lt;"&amp;$B7,'IEA-MethaneAbatement'!$O:$O,"&gt;="&amp;$A7,'IEA-MethaneAbatement'!$M:$M,$B$1,'IEA-MethaneAbatement'!$B:$B,'Country Selector'!$A$2)+VLOOKUP($C$1,'Multipliers and Adjustments'!$A$70:$I$86,TRUNC(COLUMN(N$2)/5)+2,FALSE)*SUMIFS('IEA-MethaneAbatement'!$N:$N,'IEA-MethaneAbatement'!$O:$O,"&lt;"&amp;$B7,'IEA-MethaneAbatement'!$O:$O,"&gt;="&amp;$A7,'IEA-MethaneAbatement'!$M:$M,$C$1,'IEA-MethaneAbatement'!$B:$B,'Country Selector'!$A$2)+VLOOKUP($D$1,'Multipliers and Adjustments'!$A$70:$I$86,TRUNC(COLUMN(N$2)/5)+2,FALSE)*SUMIFS('IEA-MethaneAbatement'!$N:$N,'IEA-MethaneAbatement'!$O:$O,"&lt;"&amp;$B7,'IEA-MethaneAbatement'!$O:$O,"&gt;="&amp;$A7,'IEA-MethaneAbatement'!$M:$M,$D$1,'IEA-MethaneAbatement'!$B:$B,'Country Selector'!$A$2)))*(1+INDEX('EPA to IEA Scaling'!$F$8:$AO$8,,MATCH(N$2,'EPA to IEA Scaling'!$F$1:$AO$1,0)))</f>
        <v>0</v>
      </c>
      <c r="O7" cm="1">
        <f t="array" ref="O7">((VLOOKUP($B$1,'Multipliers and Adjustments'!$A$70:$I$86,TRUNC(COLUMN(O$2)/5)+2,FALSE)*SUMIFS('IEA-MethaneAbatement'!$N:$N,'IEA-MethaneAbatement'!$O:$O,"&lt;"&amp;$B7,'IEA-MethaneAbatement'!$O:$O,"&gt;="&amp;$A7,'IEA-MethaneAbatement'!$M:$M,$B$1,'IEA-MethaneAbatement'!$B:$B,'Country Selector'!$A$2)+VLOOKUP($C$1,'Multipliers and Adjustments'!$A$70:$I$86,TRUNC(COLUMN(O$2)/5)+2,FALSE)*SUMIFS('IEA-MethaneAbatement'!$N:$N,'IEA-MethaneAbatement'!$O:$O,"&lt;"&amp;$B7,'IEA-MethaneAbatement'!$O:$O,"&gt;="&amp;$A7,'IEA-MethaneAbatement'!$M:$M,$C$1,'IEA-MethaneAbatement'!$B:$B,'Country Selector'!$A$2)+VLOOKUP($D$1,'Multipliers and Adjustments'!$A$70:$I$86,TRUNC(COLUMN(O$2)/5)+2,FALSE)*SUMIFS('IEA-MethaneAbatement'!$N:$N,'IEA-MethaneAbatement'!$O:$O,"&lt;"&amp;$B7,'IEA-MethaneAbatement'!$O:$O,"&gt;="&amp;$A7,'IEA-MethaneAbatement'!$M:$M,$D$1,'IEA-MethaneAbatement'!$B:$B,'Country Selector'!$A$2)))*(1+INDEX('EPA to IEA Scaling'!$F$8:$AO$8,,MATCH(O$2,'EPA to IEA Scaling'!$F$1:$AO$1,0)))</f>
        <v>0</v>
      </c>
      <c r="P7" cm="1">
        <f t="array" ref="P7">((VLOOKUP($B$1,'Multipliers and Adjustments'!$A$70:$I$86,TRUNC(COLUMN(P$2)/5)+2,FALSE)*SUMIFS('IEA-MethaneAbatement'!$N:$N,'IEA-MethaneAbatement'!$O:$O,"&lt;"&amp;$B7,'IEA-MethaneAbatement'!$O:$O,"&gt;="&amp;$A7,'IEA-MethaneAbatement'!$M:$M,$B$1,'IEA-MethaneAbatement'!$B:$B,'Country Selector'!$A$2)+VLOOKUP($C$1,'Multipliers and Adjustments'!$A$70:$I$86,TRUNC(COLUMN(P$2)/5)+2,FALSE)*SUMIFS('IEA-MethaneAbatement'!$N:$N,'IEA-MethaneAbatement'!$O:$O,"&lt;"&amp;$B7,'IEA-MethaneAbatement'!$O:$O,"&gt;="&amp;$A7,'IEA-MethaneAbatement'!$M:$M,$C$1,'IEA-MethaneAbatement'!$B:$B,'Country Selector'!$A$2)+VLOOKUP($D$1,'Multipliers and Adjustments'!$A$70:$I$86,TRUNC(COLUMN(P$2)/5)+2,FALSE)*SUMIFS('IEA-MethaneAbatement'!$N:$N,'IEA-MethaneAbatement'!$O:$O,"&lt;"&amp;$B7,'IEA-MethaneAbatement'!$O:$O,"&gt;="&amp;$A7,'IEA-MethaneAbatement'!$M:$M,$D$1,'IEA-MethaneAbatement'!$B:$B,'Country Selector'!$A$2)))*(1+INDEX('EPA to IEA Scaling'!$F$8:$AO$8,,MATCH(P$2,'EPA to IEA Scaling'!$F$1:$AO$1,0)))</f>
        <v>0</v>
      </c>
      <c r="Q7" cm="1">
        <f t="array" ref="Q7">((VLOOKUP($B$1,'Multipliers and Adjustments'!$A$70:$I$86,TRUNC(COLUMN(Q$2)/5)+2,FALSE)*SUMIFS('IEA-MethaneAbatement'!$N:$N,'IEA-MethaneAbatement'!$O:$O,"&lt;"&amp;$B7,'IEA-MethaneAbatement'!$O:$O,"&gt;="&amp;$A7,'IEA-MethaneAbatement'!$M:$M,$B$1,'IEA-MethaneAbatement'!$B:$B,'Country Selector'!$A$2)+VLOOKUP($C$1,'Multipliers and Adjustments'!$A$70:$I$86,TRUNC(COLUMN(Q$2)/5)+2,FALSE)*SUMIFS('IEA-MethaneAbatement'!$N:$N,'IEA-MethaneAbatement'!$O:$O,"&lt;"&amp;$B7,'IEA-MethaneAbatement'!$O:$O,"&gt;="&amp;$A7,'IEA-MethaneAbatement'!$M:$M,$C$1,'IEA-MethaneAbatement'!$B:$B,'Country Selector'!$A$2)+VLOOKUP($D$1,'Multipliers and Adjustments'!$A$70:$I$86,TRUNC(COLUMN(Q$2)/5)+2,FALSE)*SUMIFS('IEA-MethaneAbatement'!$N:$N,'IEA-MethaneAbatement'!$O:$O,"&lt;"&amp;$B7,'IEA-MethaneAbatement'!$O:$O,"&gt;="&amp;$A7,'IEA-MethaneAbatement'!$M:$M,$D$1,'IEA-MethaneAbatement'!$B:$B,'Country Selector'!$A$2)))*(1+INDEX('EPA to IEA Scaling'!$F$8:$AO$8,,MATCH(Q$2,'EPA to IEA Scaling'!$F$1:$AO$1,0)))</f>
        <v>0</v>
      </c>
      <c r="R7" s="31" cm="1">
        <f t="array" ref="R7">((VLOOKUP($B$1,'Multipliers and Adjustments'!$A$70:$I$86,TRUNC(COLUMN(R$2)/5)+2,FALSE)*SUMIFS('IEA-MethaneAbatement'!$N:$N,'IEA-MethaneAbatement'!$O:$O,"&lt;"&amp;$B7,'IEA-MethaneAbatement'!$O:$O,"&gt;="&amp;$A7,'IEA-MethaneAbatement'!$M:$M,$B$1,'IEA-MethaneAbatement'!$B:$B,'Country Selector'!$A$2)+VLOOKUP($C$1,'Multipliers and Adjustments'!$A$70:$I$86,TRUNC(COLUMN(R$2)/5)+2,FALSE)*SUMIFS('IEA-MethaneAbatement'!$N:$N,'IEA-MethaneAbatement'!$O:$O,"&lt;"&amp;$B7,'IEA-MethaneAbatement'!$O:$O,"&gt;="&amp;$A7,'IEA-MethaneAbatement'!$M:$M,$C$1,'IEA-MethaneAbatement'!$B:$B,'Country Selector'!$A$2)+VLOOKUP($D$1,'Multipliers and Adjustments'!$A$70:$I$86,TRUNC(COLUMN(R$2)/5)+2,FALSE)*SUMIFS('IEA-MethaneAbatement'!$N:$N,'IEA-MethaneAbatement'!$O:$O,"&lt;"&amp;$B7,'IEA-MethaneAbatement'!$O:$O,"&gt;="&amp;$A7,'IEA-MethaneAbatement'!$M:$M,$D$1,'IEA-MethaneAbatement'!$B:$B,'Country Selector'!$A$2)))*(1+INDEX('EPA to IEA Scaling'!$F$8:$AO$8,,MATCH(R$2,'EPA to IEA Scaling'!$F$1:$AO$1,0)))</f>
        <v>0</v>
      </c>
      <c r="S7" cm="1">
        <f t="array" ref="S7">((VLOOKUP($B$1,'Multipliers and Adjustments'!$A$70:$I$86,TRUNC(COLUMN(S$2)/5)+2,FALSE)*SUMIFS('IEA-MethaneAbatement'!$N:$N,'IEA-MethaneAbatement'!$O:$O,"&lt;"&amp;$B7,'IEA-MethaneAbatement'!$O:$O,"&gt;="&amp;$A7,'IEA-MethaneAbatement'!$M:$M,$B$1,'IEA-MethaneAbatement'!$B:$B,'Country Selector'!$A$2)+VLOOKUP($C$1,'Multipliers and Adjustments'!$A$70:$I$86,TRUNC(COLUMN(S$2)/5)+2,FALSE)*SUMIFS('IEA-MethaneAbatement'!$N:$N,'IEA-MethaneAbatement'!$O:$O,"&lt;"&amp;$B7,'IEA-MethaneAbatement'!$O:$O,"&gt;="&amp;$A7,'IEA-MethaneAbatement'!$M:$M,$C$1,'IEA-MethaneAbatement'!$B:$B,'Country Selector'!$A$2)+VLOOKUP($D$1,'Multipliers and Adjustments'!$A$70:$I$86,TRUNC(COLUMN(S$2)/5)+2,FALSE)*SUMIFS('IEA-MethaneAbatement'!$N:$N,'IEA-MethaneAbatement'!$O:$O,"&lt;"&amp;$B7,'IEA-MethaneAbatement'!$O:$O,"&gt;="&amp;$A7,'IEA-MethaneAbatement'!$M:$M,$D$1,'IEA-MethaneAbatement'!$B:$B,'Country Selector'!$A$2)))*(1+INDEX('EPA to IEA Scaling'!$F$8:$AO$8,,MATCH(S$2,'EPA to IEA Scaling'!$F$1:$AO$1,0)))</f>
        <v>0</v>
      </c>
      <c r="T7" cm="1">
        <f t="array" ref="T7">((VLOOKUP($B$1,'Multipliers and Adjustments'!$A$70:$I$86,TRUNC(COLUMN(T$2)/5)+2,FALSE)*SUMIFS('IEA-MethaneAbatement'!$N:$N,'IEA-MethaneAbatement'!$O:$O,"&lt;"&amp;$B7,'IEA-MethaneAbatement'!$O:$O,"&gt;="&amp;$A7,'IEA-MethaneAbatement'!$M:$M,$B$1,'IEA-MethaneAbatement'!$B:$B,'Country Selector'!$A$2)+VLOOKUP($C$1,'Multipliers and Adjustments'!$A$70:$I$86,TRUNC(COLUMN(T$2)/5)+2,FALSE)*SUMIFS('IEA-MethaneAbatement'!$N:$N,'IEA-MethaneAbatement'!$O:$O,"&lt;"&amp;$B7,'IEA-MethaneAbatement'!$O:$O,"&gt;="&amp;$A7,'IEA-MethaneAbatement'!$M:$M,$C$1,'IEA-MethaneAbatement'!$B:$B,'Country Selector'!$A$2)+VLOOKUP($D$1,'Multipliers and Adjustments'!$A$70:$I$86,TRUNC(COLUMN(T$2)/5)+2,FALSE)*SUMIFS('IEA-MethaneAbatement'!$N:$N,'IEA-MethaneAbatement'!$O:$O,"&lt;"&amp;$B7,'IEA-MethaneAbatement'!$O:$O,"&gt;="&amp;$A7,'IEA-MethaneAbatement'!$M:$M,$D$1,'IEA-MethaneAbatement'!$B:$B,'Country Selector'!$A$2)))*(1+INDEX('EPA to IEA Scaling'!$F$8:$AO$8,,MATCH(T$2,'EPA to IEA Scaling'!$F$1:$AO$1,0)))</f>
        <v>0</v>
      </c>
      <c r="U7" cm="1">
        <f t="array" ref="U7">((VLOOKUP($B$1,'Multipliers and Adjustments'!$A$70:$I$86,TRUNC(COLUMN(U$2)/5)+2,FALSE)*SUMIFS('IEA-MethaneAbatement'!$N:$N,'IEA-MethaneAbatement'!$O:$O,"&lt;"&amp;$B7,'IEA-MethaneAbatement'!$O:$O,"&gt;="&amp;$A7,'IEA-MethaneAbatement'!$M:$M,$B$1,'IEA-MethaneAbatement'!$B:$B,'Country Selector'!$A$2)+VLOOKUP($C$1,'Multipliers and Adjustments'!$A$70:$I$86,TRUNC(COLUMN(U$2)/5)+2,FALSE)*SUMIFS('IEA-MethaneAbatement'!$N:$N,'IEA-MethaneAbatement'!$O:$O,"&lt;"&amp;$B7,'IEA-MethaneAbatement'!$O:$O,"&gt;="&amp;$A7,'IEA-MethaneAbatement'!$M:$M,$C$1,'IEA-MethaneAbatement'!$B:$B,'Country Selector'!$A$2)+VLOOKUP($D$1,'Multipliers and Adjustments'!$A$70:$I$86,TRUNC(COLUMN(U$2)/5)+2,FALSE)*SUMIFS('IEA-MethaneAbatement'!$N:$N,'IEA-MethaneAbatement'!$O:$O,"&lt;"&amp;$B7,'IEA-MethaneAbatement'!$O:$O,"&gt;="&amp;$A7,'IEA-MethaneAbatement'!$M:$M,$D$1,'IEA-MethaneAbatement'!$B:$B,'Country Selector'!$A$2)))*(1+INDEX('EPA to IEA Scaling'!$F$8:$AO$8,,MATCH(U$2,'EPA to IEA Scaling'!$F$1:$AO$1,0)))</f>
        <v>0</v>
      </c>
      <c r="V7" cm="1">
        <f t="array" ref="V7">((VLOOKUP($B$1,'Multipliers and Adjustments'!$A$70:$I$86,TRUNC(COLUMN(V$2)/5)+2,FALSE)*SUMIFS('IEA-MethaneAbatement'!$N:$N,'IEA-MethaneAbatement'!$O:$O,"&lt;"&amp;$B7,'IEA-MethaneAbatement'!$O:$O,"&gt;="&amp;$A7,'IEA-MethaneAbatement'!$M:$M,$B$1,'IEA-MethaneAbatement'!$B:$B,'Country Selector'!$A$2)+VLOOKUP($C$1,'Multipliers and Adjustments'!$A$70:$I$86,TRUNC(COLUMN(V$2)/5)+2,FALSE)*SUMIFS('IEA-MethaneAbatement'!$N:$N,'IEA-MethaneAbatement'!$O:$O,"&lt;"&amp;$B7,'IEA-MethaneAbatement'!$O:$O,"&gt;="&amp;$A7,'IEA-MethaneAbatement'!$M:$M,$C$1,'IEA-MethaneAbatement'!$B:$B,'Country Selector'!$A$2)+VLOOKUP($D$1,'Multipliers and Adjustments'!$A$70:$I$86,TRUNC(COLUMN(V$2)/5)+2,FALSE)*SUMIFS('IEA-MethaneAbatement'!$N:$N,'IEA-MethaneAbatement'!$O:$O,"&lt;"&amp;$B7,'IEA-MethaneAbatement'!$O:$O,"&gt;="&amp;$A7,'IEA-MethaneAbatement'!$M:$M,$D$1,'IEA-MethaneAbatement'!$B:$B,'Country Selector'!$A$2)))*(1+INDEX('EPA to IEA Scaling'!$F$8:$AO$8,,MATCH(V$2,'EPA to IEA Scaling'!$F$1:$AO$1,0)))</f>
        <v>0</v>
      </c>
      <c r="W7" s="31" cm="1">
        <f t="array" ref="W7">((VLOOKUP($B$1,'Multipliers and Adjustments'!$A$70:$I$86,TRUNC(COLUMN(W$2)/5)+2,FALSE)*SUMIFS('IEA-MethaneAbatement'!$N:$N,'IEA-MethaneAbatement'!$O:$O,"&lt;"&amp;$B7,'IEA-MethaneAbatement'!$O:$O,"&gt;="&amp;$A7,'IEA-MethaneAbatement'!$M:$M,$B$1,'IEA-MethaneAbatement'!$B:$B,'Country Selector'!$A$2)+VLOOKUP($C$1,'Multipliers and Adjustments'!$A$70:$I$86,TRUNC(COLUMN(W$2)/5)+2,FALSE)*SUMIFS('IEA-MethaneAbatement'!$N:$N,'IEA-MethaneAbatement'!$O:$O,"&lt;"&amp;$B7,'IEA-MethaneAbatement'!$O:$O,"&gt;="&amp;$A7,'IEA-MethaneAbatement'!$M:$M,$C$1,'IEA-MethaneAbatement'!$B:$B,'Country Selector'!$A$2)+VLOOKUP($D$1,'Multipliers and Adjustments'!$A$70:$I$86,TRUNC(COLUMN(W$2)/5)+2,FALSE)*SUMIFS('IEA-MethaneAbatement'!$N:$N,'IEA-MethaneAbatement'!$O:$O,"&lt;"&amp;$B7,'IEA-MethaneAbatement'!$O:$O,"&gt;="&amp;$A7,'IEA-MethaneAbatement'!$M:$M,$D$1,'IEA-MethaneAbatement'!$B:$B,'Country Selector'!$A$2)))*(1+INDEX('EPA to IEA Scaling'!$F$8:$AO$8,,MATCH(W$2,'EPA to IEA Scaling'!$F$1:$AO$1,0)))</f>
        <v>0</v>
      </c>
      <c r="X7" cm="1">
        <f t="array" ref="X7">((VLOOKUP($B$1,'Multipliers and Adjustments'!$A$70:$I$86,TRUNC(COLUMN(X$2)/5)+2,FALSE)*SUMIFS('IEA-MethaneAbatement'!$N:$N,'IEA-MethaneAbatement'!$O:$O,"&lt;"&amp;$B7,'IEA-MethaneAbatement'!$O:$O,"&gt;="&amp;$A7,'IEA-MethaneAbatement'!$M:$M,$B$1,'IEA-MethaneAbatement'!$B:$B,'Country Selector'!$A$2)+VLOOKUP($C$1,'Multipliers and Adjustments'!$A$70:$I$86,TRUNC(COLUMN(X$2)/5)+2,FALSE)*SUMIFS('IEA-MethaneAbatement'!$N:$N,'IEA-MethaneAbatement'!$O:$O,"&lt;"&amp;$B7,'IEA-MethaneAbatement'!$O:$O,"&gt;="&amp;$A7,'IEA-MethaneAbatement'!$M:$M,$C$1,'IEA-MethaneAbatement'!$B:$B,'Country Selector'!$A$2)+VLOOKUP($D$1,'Multipliers and Adjustments'!$A$70:$I$86,TRUNC(COLUMN(X$2)/5)+2,FALSE)*SUMIFS('IEA-MethaneAbatement'!$N:$N,'IEA-MethaneAbatement'!$O:$O,"&lt;"&amp;$B7,'IEA-MethaneAbatement'!$O:$O,"&gt;="&amp;$A7,'IEA-MethaneAbatement'!$M:$M,$D$1,'IEA-MethaneAbatement'!$B:$B,'Country Selector'!$A$2)))*(1+INDEX('EPA to IEA Scaling'!$F$8:$AO$8,,MATCH(X$2,'EPA to IEA Scaling'!$F$1:$AO$1,0)))</f>
        <v>0</v>
      </c>
      <c r="Y7" cm="1">
        <f t="array" ref="Y7">((VLOOKUP($B$1,'Multipliers and Adjustments'!$A$70:$I$86,TRUNC(COLUMN(Y$2)/5)+2,FALSE)*SUMIFS('IEA-MethaneAbatement'!$N:$N,'IEA-MethaneAbatement'!$O:$O,"&lt;"&amp;$B7,'IEA-MethaneAbatement'!$O:$O,"&gt;="&amp;$A7,'IEA-MethaneAbatement'!$M:$M,$B$1,'IEA-MethaneAbatement'!$B:$B,'Country Selector'!$A$2)+VLOOKUP($C$1,'Multipliers and Adjustments'!$A$70:$I$86,TRUNC(COLUMN(Y$2)/5)+2,FALSE)*SUMIFS('IEA-MethaneAbatement'!$N:$N,'IEA-MethaneAbatement'!$O:$O,"&lt;"&amp;$B7,'IEA-MethaneAbatement'!$O:$O,"&gt;="&amp;$A7,'IEA-MethaneAbatement'!$M:$M,$C$1,'IEA-MethaneAbatement'!$B:$B,'Country Selector'!$A$2)+VLOOKUP($D$1,'Multipliers and Adjustments'!$A$70:$I$86,TRUNC(COLUMN(Y$2)/5)+2,FALSE)*SUMIFS('IEA-MethaneAbatement'!$N:$N,'IEA-MethaneAbatement'!$O:$O,"&lt;"&amp;$B7,'IEA-MethaneAbatement'!$O:$O,"&gt;="&amp;$A7,'IEA-MethaneAbatement'!$M:$M,$D$1,'IEA-MethaneAbatement'!$B:$B,'Country Selector'!$A$2)))*(1+INDEX('EPA to IEA Scaling'!$F$8:$AO$8,,MATCH(Y$2,'EPA to IEA Scaling'!$F$1:$AO$1,0)))</f>
        <v>0</v>
      </c>
      <c r="Z7" cm="1">
        <f t="array" ref="Z7">((VLOOKUP($B$1,'Multipliers and Adjustments'!$A$70:$I$86,TRUNC(COLUMN(Z$2)/5)+2,FALSE)*SUMIFS('IEA-MethaneAbatement'!$N:$N,'IEA-MethaneAbatement'!$O:$O,"&lt;"&amp;$B7,'IEA-MethaneAbatement'!$O:$O,"&gt;="&amp;$A7,'IEA-MethaneAbatement'!$M:$M,$B$1,'IEA-MethaneAbatement'!$B:$B,'Country Selector'!$A$2)+VLOOKUP($C$1,'Multipliers and Adjustments'!$A$70:$I$86,TRUNC(COLUMN(Z$2)/5)+2,FALSE)*SUMIFS('IEA-MethaneAbatement'!$N:$N,'IEA-MethaneAbatement'!$O:$O,"&lt;"&amp;$B7,'IEA-MethaneAbatement'!$O:$O,"&gt;="&amp;$A7,'IEA-MethaneAbatement'!$M:$M,$C$1,'IEA-MethaneAbatement'!$B:$B,'Country Selector'!$A$2)+VLOOKUP($D$1,'Multipliers and Adjustments'!$A$70:$I$86,TRUNC(COLUMN(Z$2)/5)+2,FALSE)*SUMIFS('IEA-MethaneAbatement'!$N:$N,'IEA-MethaneAbatement'!$O:$O,"&lt;"&amp;$B7,'IEA-MethaneAbatement'!$O:$O,"&gt;="&amp;$A7,'IEA-MethaneAbatement'!$M:$M,$D$1,'IEA-MethaneAbatement'!$B:$B,'Country Selector'!$A$2)))*(1+INDEX('EPA to IEA Scaling'!$F$8:$AO$8,,MATCH(Z$2,'EPA to IEA Scaling'!$F$1:$AO$1,0)))</f>
        <v>0</v>
      </c>
      <c r="AA7" cm="1">
        <f t="array" ref="AA7">((VLOOKUP($B$1,'Multipliers and Adjustments'!$A$70:$I$86,TRUNC(COLUMN(AA$2)/5)+2,FALSE)*SUMIFS('IEA-MethaneAbatement'!$N:$N,'IEA-MethaneAbatement'!$O:$O,"&lt;"&amp;$B7,'IEA-MethaneAbatement'!$O:$O,"&gt;="&amp;$A7,'IEA-MethaneAbatement'!$M:$M,$B$1,'IEA-MethaneAbatement'!$B:$B,'Country Selector'!$A$2)+VLOOKUP($C$1,'Multipliers and Adjustments'!$A$70:$I$86,TRUNC(COLUMN(AA$2)/5)+2,FALSE)*SUMIFS('IEA-MethaneAbatement'!$N:$N,'IEA-MethaneAbatement'!$O:$O,"&lt;"&amp;$B7,'IEA-MethaneAbatement'!$O:$O,"&gt;="&amp;$A7,'IEA-MethaneAbatement'!$M:$M,$C$1,'IEA-MethaneAbatement'!$B:$B,'Country Selector'!$A$2)+VLOOKUP($D$1,'Multipliers and Adjustments'!$A$70:$I$86,TRUNC(COLUMN(AA$2)/5)+2,FALSE)*SUMIFS('IEA-MethaneAbatement'!$N:$N,'IEA-MethaneAbatement'!$O:$O,"&lt;"&amp;$B7,'IEA-MethaneAbatement'!$O:$O,"&gt;="&amp;$A7,'IEA-MethaneAbatement'!$M:$M,$D$1,'IEA-MethaneAbatement'!$B:$B,'Country Selector'!$A$2)))*(1+INDEX('EPA to IEA Scaling'!$F$8:$AO$8,,MATCH(AA$2,'EPA to IEA Scaling'!$F$1:$AO$1,0)))</f>
        <v>0</v>
      </c>
      <c r="AB7" s="31" cm="1">
        <f t="array" ref="AB7">((VLOOKUP($B$1,'Multipliers and Adjustments'!$A$70:$I$86,TRUNC(COLUMN(AB$2)/5)+2,FALSE)*SUMIFS('IEA-MethaneAbatement'!$N:$N,'IEA-MethaneAbatement'!$O:$O,"&lt;"&amp;$B7,'IEA-MethaneAbatement'!$O:$O,"&gt;="&amp;$A7,'IEA-MethaneAbatement'!$M:$M,$B$1,'IEA-MethaneAbatement'!$B:$B,'Country Selector'!$A$2)+VLOOKUP($C$1,'Multipliers and Adjustments'!$A$70:$I$86,TRUNC(COLUMN(AB$2)/5)+2,FALSE)*SUMIFS('IEA-MethaneAbatement'!$N:$N,'IEA-MethaneAbatement'!$O:$O,"&lt;"&amp;$B7,'IEA-MethaneAbatement'!$O:$O,"&gt;="&amp;$A7,'IEA-MethaneAbatement'!$M:$M,$C$1,'IEA-MethaneAbatement'!$B:$B,'Country Selector'!$A$2)+VLOOKUP($D$1,'Multipliers and Adjustments'!$A$70:$I$86,TRUNC(COLUMN(AB$2)/5)+2,FALSE)*SUMIFS('IEA-MethaneAbatement'!$N:$N,'IEA-MethaneAbatement'!$O:$O,"&lt;"&amp;$B7,'IEA-MethaneAbatement'!$O:$O,"&gt;="&amp;$A7,'IEA-MethaneAbatement'!$M:$M,$D$1,'IEA-MethaneAbatement'!$B:$B,'Country Selector'!$A$2)))*(1+INDEX('EPA to IEA Scaling'!$F$8:$AO$8,,MATCH(AB$2,'EPA to IEA Scaling'!$F$1:$AO$1,0)))</f>
        <v>0</v>
      </c>
      <c r="AC7" cm="1">
        <f t="array" ref="AC7">((VLOOKUP($B$1,'Multipliers and Adjustments'!$A$70:$I$86,TRUNC(COLUMN(AC$2)/5)+2,FALSE)*SUMIFS('IEA-MethaneAbatement'!$N:$N,'IEA-MethaneAbatement'!$O:$O,"&lt;"&amp;$B7,'IEA-MethaneAbatement'!$O:$O,"&gt;="&amp;$A7,'IEA-MethaneAbatement'!$M:$M,$B$1,'IEA-MethaneAbatement'!$B:$B,'Country Selector'!$A$2)+VLOOKUP($C$1,'Multipliers and Adjustments'!$A$70:$I$86,TRUNC(COLUMN(AC$2)/5)+2,FALSE)*SUMIFS('IEA-MethaneAbatement'!$N:$N,'IEA-MethaneAbatement'!$O:$O,"&lt;"&amp;$B7,'IEA-MethaneAbatement'!$O:$O,"&gt;="&amp;$A7,'IEA-MethaneAbatement'!$M:$M,$C$1,'IEA-MethaneAbatement'!$B:$B,'Country Selector'!$A$2)+VLOOKUP($D$1,'Multipliers and Adjustments'!$A$70:$I$86,TRUNC(COLUMN(AC$2)/5)+2,FALSE)*SUMIFS('IEA-MethaneAbatement'!$N:$N,'IEA-MethaneAbatement'!$O:$O,"&lt;"&amp;$B7,'IEA-MethaneAbatement'!$O:$O,"&gt;="&amp;$A7,'IEA-MethaneAbatement'!$M:$M,$D$1,'IEA-MethaneAbatement'!$B:$B,'Country Selector'!$A$2)))*(1+INDEX('EPA to IEA Scaling'!$F$8:$AO$8,,MATCH(AC$2,'EPA to IEA Scaling'!$F$1:$AO$1,0)))</f>
        <v>0</v>
      </c>
      <c r="AD7" cm="1">
        <f t="array" ref="AD7">((VLOOKUP($B$1,'Multipliers and Adjustments'!$A$70:$I$86,TRUNC(COLUMN(AD$2)/5)+2,FALSE)*SUMIFS('IEA-MethaneAbatement'!$N:$N,'IEA-MethaneAbatement'!$O:$O,"&lt;"&amp;$B7,'IEA-MethaneAbatement'!$O:$O,"&gt;="&amp;$A7,'IEA-MethaneAbatement'!$M:$M,$B$1,'IEA-MethaneAbatement'!$B:$B,'Country Selector'!$A$2)+VLOOKUP($C$1,'Multipliers and Adjustments'!$A$70:$I$86,TRUNC(COLUMN(AD$2)/5)+2,FALSE)*SUMIFS('IEA-MethaneAbatement'!$N:$N,'IEA-MethaneAbatement'!$O:$O,"&lt;"&amp;$B7,'IEA-MethaneAbatement'!$O:$O,"&gt;="&amp;$A7,'IEA-MethaneAbatement'!$M:$M,$C$1,'IEA-MethaneAbatement'!$B:$B,'Country Selector'!$A$2)+VLOOKUP($D$1,'Multipliers and Adjustments'!$A$70:$I$86,TRUNC(COLUMN(AD$2)/5)+2,FALSE)*SUMIFS('IEA-MethaneAbatement'!$N:$N,'IEA-MethaneAbatement'!$O:$O,"&lt;"&amp;$B7,'IEA-MethaneAbatement'!$O:$O,"&gt;="&amp;$A7,'IEA-MethaneAbatement'!$M:$M,$D$1,'IEA-MethaneAbatement'!$B:$B,'Country Selector'!$A$2)))*(1+INDEX('EPA to IEA Scaling'!$F$8:$AO$8,,MATCH(AD$2,'EPA to IEA Scaling'!$F$1:$AO$1,0)))</f>
        <v>0</v>
      </c>
      <c r="AE7" cm="1">
        <f t="array" ref="AE7">((VLOOKUP($B$1,'Multipliers and Adjustments'!$A$70:$I$86,TRUNC(COLUMN(AE$2)/5)+2,FALSE)*SUMIFS('IEA-MethaneAbatement'!$N:$N,'IEA-MethaneAbatement'!$O:$O,"&lt;"&amp;$B7,'IEA-MethaneAbatement'!$O:$O,"&gt;="&amp;$A7,'IEA-MethaneAbatement'!$M:$M,$B$1,'IEA-MethaneAbatement'!$B:$B,'Country Selector'!$A$2)+VLOOKUP($C$1,'Multipliers and Adjustments'!$A$70:$I$86,TRUNC(COLUMN(AE$2)/5)+2,FALSE)*SUMIFS('IEA-MethaneAbatement'!$N:$N,'IEA-MethaneAbatement'!$O:$O,"&lt;"&amp;$B7,'IEA-MethaneAbatement'!$O:$O,"&gt;="&amp;$A7,'IEA-MethaneAbatement'!$M:$M,$C$1,'IEA-MethaneAbatement'!$B:$B,'Country Selector'!$A$2)+VLOOKUP($D$1,'Multipliers and Adjustments'!$A$70:$I$86,TRUNC(COLUMN(AE$2)/5)+2,FALSE)*SUMIFS('IEA-MethaneAbatement'!$N:$N,'IEA-MethaneAbatement'!$O:$O,"&lt;"&amp;$B7,'IEA-MethaneAbatement'!$O:$O,"&gt;="&amp;$A7,'IEA-MethaneAbatement'!$M:$M,$D$1,'IEA-MethaneAbatement'!$B:$B,'Country Selector'!$A$2)))*(1+INDEX('EPA to IEA Scaling'!$F$8:$AO$8,,MATCH(AE$2,'EPA to IEA Scaling'!$F$1:$AO$1,0)))</f>
        <v>0</v>
      </c>
      <c r="AF7" cm="1">
        <f t="array" ref="AF7">((VLOOKUP($B$1,'Multipliers and Adjustments'!$A$70:$I$86,TRUNC(COLUMN(AF$2)/5)+2,FALSE)*SUMIFS('IEA-MethaneAbatement'!$N:$N,'IEA-MethaneAbatement'!$O:$O,"&lt;"&amp;$B7,'IEA-MethaneAbatement'!$O:$O,"&gt;="&amp;$A7,'IEA-MethaneAbatement'!$M:$M,$B$1,'IEA-MethaneAbatement'!$B:$B,'Country Selector'!$A$2)+VLOOKUP($C$1,'Multipliers and Adjustments'!$A$70:$I$86,TRUNC(COLUMN(AF$2)/5)+2,FALSE)*SUMIFS('IEA-MethaneAbatement'!$N:$N,'IEA-MethaneAbatement'!$O:$O,"&lt;"&amp;$B7,'IEA-MethaneAbatement'!$O:$O,"&gt;="&amp;$A7,'IEA-MethaneAbatement'!$M:$M,$C$1,'IEA-MethaneAbatement'!$B:$B,'Country Selector'!$A$2)+VLOOKUP($D$1,'Multipliers and Adjustments'!$A$70:$I$86,TRUNC(COLUMN(AF$2)/5)+2,FALSE)*SUMIFS('IEA-MethaneAbatement'!$N:$N,'IEA-MethaneAbatement'!$O:$O,"&lt;"&amp;$B7,'IEA-MethaneAbatement'!$O:$O,"&gt;="&amp;$A7,'IEA-MethaneAbatement'!$M:$M,$D$1,'IEA-MethaneAbatement'!$B:$B,'Country Selector'!$A$2)))*(1+INDEX('EPA to IEA Scaling'!$F$8:$AO$8,,MATCH(AF$2,'EPA to IEA Scaling'!$F$1:$AO$1,0)))</f>
        <v>0</v>
      </c>
      <c r="AG7" s="31" cm="1">
        <f t="array" ref="AG7">((VLOOKUP($B$1,'Multipliers and Adjustments'!$A$70:$I$86,TRUNC(COLUMN(AG$2)/5)+2,FALSE)*SUMIFS('IEA-MethaneAbatement'!$N:$N,'IEA-MethaneAbatement'!$O:$O,"&lt;"&amp;$B7,'IEA-MethaneAbatement'!$O:$O,"&gt;="&amp;$A7,'IEA-MethaneAbatement'!$M:$M,$B$1,'IEA-MethaneAbatement'!$B:$B,'Country Selector'!$A$2)+VLOOKUP($C$1,'Multipliers and Adjustments'!$A$70:$I$86,TRUNC(COLUMN(AG$2)/5)+2,FALSE)*SUMIFS('IEA-MethaneAbatement'!$N:$N,'IEA-MethaneAbatement'!$O:$O,"&lt;"&amp;$B7,'IEA-MethaneAbatement'!$O:$O,"&gt;="&amp;$A7,'IEA-MethaneAbatement'!$M:$M,$C$1,'IEA-MethaneAbatement'!$B:$B,'Country Selector'!$A$2)+VLOOKUP($D$1,'Multipliers and Adjustments'!$A$70:$I$86,TRUNC(COLUMN(AG$2)/5)+2,FALSE)*SUMIFS('IEA-MethaneAbatement'!$N:$N,'IEA-MethaneAbatement'!$O:$O,"&lt;"&amp;$B7,'IEA-MethaneAbatement'!$O:$O,"&gt;="&amp;$A7,'IEA-MethaneAbatement'!$M:$M,$D$1,'IEA-MethaneAbatement'!$B:$B,'Country Selector'!$A$2)))*(1+INDEX('EPA to IEA Scaling'!$F$8:$AO$8,,MATCH(AG$2,'EPA to IEA Scaling'!$F$1:$AO$1,0)))</f>
        <v>0</v>
      </c>
      <c r="AH7" cm="1">
        <f t="array" ref="AH7">((VLOOKUP($B$1,'Multipliers and Adjustments'!$A$70:$I$86,TRUNC(COLUMN(AH$2)/5)+2,FALSE)*SUMIFS('IEA-MethaneAbatement'!$N:$N,'IEA-MethaneAbatement'!$O:$O,"&lt;"&amp;$B7,'IEA-MethaneAbatement'!$O:$O,"&gt;="&amp;$A7,'IEA-MethaneAbatement'!$M:$M,$B$1,'IEA-MethaneAbatement'!$B:$B,'Country Selector'!$A$2)+VLOOKUP($C$1,'Multipliers and Adjustments'!$A$70:$I$86,TRUNC(COLUMN(AH$2)/5)+2,FALSE)*SUMIFS('IEA-MethaneAbatement'!$N:$N,'IEA-MethaneAbatement'!$O:$O,"&lt;"&amp;$B7,'IEA-MethaneAbatement'!$O:$O,"&gt;="&amp;$A7,'IEA-MethaneAbatement'!$M:$M,$C$1,'IEA-MethaneAbatement'!$B:$B,'Country Selector'!$A$2)+VLOOKUP($D$1,'Multipliers and Adjustments'!$A$70:$I$86,TRUNC(COLUMN(AH$2)/5)+2,FALSE)*SUMIFS('IEA-MethaneAbatement'!$N:$N,'IEA-MethaneAbatement'!$O:$O,"&lt;"&amp;$B7,'IEA-MethaneAbatement'!$O:$O,"&gt;="&amp;$A7,'IEA-MethaneAbatement'!$M:$M,$D$1,'IEA-MethaneAbatement'!$B:$B,'Country Selector'!$A$2)))*(1+INDEX('EPA to IEA Scaling'!$F$8:$AO$8,,MATCH(AH$2,'EPA to IEA Scaling'!$F$1:$AO$1,0)))</f>
        <v>0</v>
      </c>
      <c r="AI7" cm="1">
        <f t="array" ref="AI7">((VLOOKUP($B$1,'Multipliers and Adjustments'!$A$70:$I$86,TRUNC(COLUMN(AI$2)/5)+2,FALSE)*SUMIFS('IEA-MethaneAbatement'!$N:$N,'IEA-MethaneAbatement'!$O:$O,"&lt;"&amp;$B7,'IEA-MethaneAbatement'!$O:$O,"&gt;="&amp;$A7,'IEA-MethaneAbatement'!$M:$M,$B$1,'IEA-MethaneAbatement'!$B:$B,'Country Selector'!$A$2)+VLOOKUP($C$1,'Multipliers and Adjustments'!$A$70:$I$86,TRUNC(COLUMN(AI$2)/5)+2,FALSE)*SUMIFS('IEA-MethaneAbatement'!$N:$N,'IEA-MethaneAbatement'!$O:$O,"&lt;"&amp;$B7,'IEA-MethaneAbatement'!$O:$O,"&gt;="&amp;$A7,'IEA-MethaneAbatement'!$M:$M,$C$1,'IEA-MethaneAbatement'!$B:$B,'Country Selector'!$A$2)+VLOOKUP($D$1,'Multipliers and Adjustments'!$A$70:$I$86,TRUNC(COLUMN(AI$2)/5)+2,FALSE)*SUMIFS('IEA-MethaneAbatement'!$N:$N,'IEA-MethaneAbatement'!$O:$O,"&lt;"&amp;$B7,'IEA-MethaneAbatement'!$O:$O,"&gt;="&amp;$A7,'IEA-MethaneAbatement'!$M:$M,$D$1,'IEA-MethaneAbatement'!$B:$B,'Country Selector'!$A$2)))*(1+INDEX('EPA to IEA Scaling'!$F$8:$AO$8,,MATCH(AI$2,'EPA to IEA Scaling'!$F$1:$AO$1,0)))</f>
        <v>0</v>
      </c>
      <c r="AJ7" cm="1">
        <f t="array" ref="AJ7">((VLOOKUP($B$1,'Multipliers and Adjustments'!$A$70:$I$86,TRUNC(COLUMN(AJ$2)/5)+2,FALSE)*SUMIFS('IEA-MethaneAbatement'!$N:$N,'IEA-MethaneAbatement'!$O:$O,"&lt;"&amp;$B7,'IEA-MethaneAbatement'!$O:$O,"&gt;="&amp;$A7,'IEA-MethaneAbatement'!$M:$M,$B$1,'IEA-MethaneAbatement'!$B:$B,'Country Selector'!$A$2)+VLOOKUP($C$1,'Multipliers and Adjustments'!$A$70:$I$86,TRUNC(COLUMN(AJ$2)/5)+2,FALSE)*SUMIFS('IEA-MethaneAbatement'!$N:$N,'IEA-MethaneAbatement'!$O:$O,"&lt;"&amp;$B7,'IEA-MethaneAbatement'!$O:$O,"&gt;="&amp;$A7,'IEA-MethaneAbatement'!$M:$M,$C$1,'IEA-MethaneAbatement'!$B:$B,'Country Selector'!$A$2)+VLOOKUP($D$1,'Multipliers and Adjustments'!$A$70:$I$86,TRUNC(COLUMN(AJ$2)/5)+2,FALSE)*SUMIFS('IEA-MethaneAbatement'!$N:$N,'IEA-MethaneAbatement'!$O:$O,"&lt;"&amp;$B7,'IEA-MethaneAbatement'!$O:$O,"&gt;="&amp;$A7,'IEA-MethaneAbatement'!$M:$M,$D$1,'IEA-MethaneAbatement'!$B:$B,'Country Selector'!$A$2)))*(1+INDEX('EPA to IEA Scaling'!$F$8:$AO$8,,MATCH(AJ$2,'EPA to IEA Scaling'!$F$1:$AO$1,0)))</f>
        <v>0</v>
      </c>
      <c r="AK7" cm="1">
        <f t="array" ref="AK7">((VLOOKUP($B$1,'Multipliers and Adjustments'!$A$70:$I$86,TRUNC(COLUMN(AK$2)/5)+2,FALSE)*SUMIFS('IEA-MethaneAbatement'!$N:$N,'IEA-MethaneAbatement'!$O:$O,"&lt;"&amp;$B7,'IEA-MethaneAbatement'!$O:$O,"&gt;="&amp;$A7,'IEA-MethaneAbatement'!$M:$M,$B$1,'IEA-MethaneAbatement'!$B:$B,'Country Selector'!$A$2)+VLOOKUP($C$1,'Multipliers and Adjustments'!$A$70:$I$86,TRUNC(COLUMN(AK$2)/5)+2,FALSE)*SUMIFS('IEA-MethaneAbatement'!$N:$N,'IEA-MethaneAbatement'!$O:$O,"&lt;"&amp;$B7,'IEA-MethaneAbatement'!$O:$O,"&gt;="&amp;$A7,'IEA-MethaneAbatement'!$M:$M,$C$1,'IEA-MethaneAbatement'!$B:$B,'Country Selector'!$A$2)+VLOOKUP($D$1,'Multipliers and Adjustments'!$A$70:$I$86,TRUNC(COLUMN(AK$2)/5)+2,FALSE)*SUMIFS('IEA-MethaneAbatement'!$N:$N,'IEA-MethaneAbatement'!$O:$O,"&lt;"&amp;$B7,'IEA-MethaneAbatement'!$O:$O,"&gt;="&amp;$A7,'IEA-MethaneAbatement'!$M:$M,$D$1,'IEA-MethaneAbatement'!$B:$B,'Country Selector'!$A$2)))*(1+INDEX('EPA to IEA Scaling'!$F$8:$AO$8,,MATCH(AK$2,'EPA to IEA Scaling'!$F$1:$AO$1,0)))</f>
        <v>0</v>
      </c>
      <c r="AL7" s="31" cm="1">
        <f t="array" ref="AL7">((VLOOKUP($B$1,'Multipliers and Adjustments'!$A$70:$I$86,TRUNC(COLUMN(AL$2)/5)+2,FALSE)*SUMIFS('IEA-MethaneAbatement'!$N:$N,'IEA-MethaneAbatement'!$O:$O,"&lt;"&amp;$B7,'IEA-MethaneAbatement'!$O:$O,"&gt;="&amp;$A7,'IEA-MethaneAbatement'!$M:$M,$B$1,'IEA-MethaneAbatement'!$B:$B,'Country Selector'!$A$2)+VLOOKUP($C$1,'Multipliers and Adjustments'!$A$70:$I$86,TRUNC(COLUMN(AL$2)/5)+2,FALSE)*SUMIFS('IEA-MethaneAbatement'!$N:$N,'IEA-MethaneAbatement'!$O:$O,"&lt;"&amp;$B7,'IEA-MethaneAbatement'!$O:$O,"&gt;="&amp;$A7,'IEA-MethaneAbatement'!$M:$M,$C$1,'IEA-MethaneAbatement'!$B:$B,'Country Selector'!$A$2)+VLOOKUP($D$1,'Multipliers and Adjustments'!$A$70:$I$86,TRUNC(COLUMN(AL$2)/5)+2,FALSE)*SUMIFS('IEA-MethaneAbatement'!$N:$N,'IEA-MethaneAbatement'!$O:$O,"&lt;"&amp;$B7,'IEA-MethaneAbatement'!$O:$O,"&gt;="&amp;$A7,'IEA-MethaneAbatement'!$M:$M,$D$1,'IEA-MethaneAbatement'!$B:$B,'Country Selector'!$A$2)))*(1+INDEX('EPA to IEA Scaling'!$F$8:$AO$8,,MATCH(AL$2,'EPA to IEA Scaling'!$F$1:$AO$1,0)))</f>
        <v>0</v>
      </c>
    </row>
    <row r="8" spans="1:38" x14ac:dyDescent="0.45">
      <c r="A8" s="12">
        <f t="shared" si="1"/>
        <v>-900</v>
      </c>
      <c r="B8" s="11">
        <f t="shared" si="0"/>
        <v>-850</v>
      </c>
      <c r="C8" s="47" cm="1">
        <f t="array" ref="C8">((VLOOKUP($B$1,'Multipliers and Adjustments'!$A$70:$I$86,TRUNC(COLUMN(C$2)/5)+2,FALSE)*SUMIFS('IEA-MethaneAbatement'!$N:$N,'IEA-MethaneAbatement'!$O:$O,"&lt;"&amp;$B8,'IEA-MethaneAbatement'!$O:$O,"&gt;="&amp;$A8,'IEA-MethaneAbatement'!$M:$M,$B$1,'IEA-MethaneAbatement'!$B:$B,'Country Selector'!$A$2)+VLOOKUP($C$1,'Multipliers and Adjustments'!$A$70:$I$86,TRUNC(COLUMN(C$2)/5)+2,FALSE)*SUMIFS('IEA-MethaneAbatement'!$N:$N,'IEA-MethaneAbatement'!$O:$O,"&lt;"&amp;$B8,'IEA-MethaneAbatement'!$O:$O,"&gt;="&amp;$A8,'IEA-MethaneAbatement'!$M:$M,$C$1,'IEA-MethaneAbatement'!$B:$B,'Country Selector'!$A$2)+VLOOKUP($D$1,'Multipliers and Adjustments'!$A$70:$I$86,TRUNC(COLUMN(C$2)/5)+2,FALSE)*SUMIFS('IEA-MethaneAbatement'!$N:$N,'IEA-MethaneAbatement'!$O:$O,"&lt;"&amp;$B8,'IEA-MethaneAbatement'!$O:$O,"&gt;="&amp;$A8,'IEA-MethaneAbatement'!$M:$M,$D$1,'IEA-MethaneAbatement'!$B:$B,'Country Selector'!$A$2)))*(1+INDEX('EPA to IEA Scaling'!$F$8:$AO$8,,MATCH(C$2,'EPA to IEA Scaling'!$F$1:$AO$1,0)))</f>
        <v>0</v>
      </c>
      <c r="D8" cm="1">
        <f t="array" ref="D8">((VLOOKUP($B$1,'Multipliers and Adjustments'!$A$70:$I$86,TRUNC(COLUMN(D$2)/5)+2,FALSE)*SUMIFS('IEA-MethaneAbatement'!$N:$N,'IEA-MethaneAbatement'!$O:$O,"&lt;"&amp;$B8,'IEA-MethaneAbatement'!$O:$O,"&gt;="&amp;$A8,'IEA-MethaneAbatement'!$M:$M,$B$1,'IEA-MethaneAbatement'!$B:$B,'Country Selector'!$A$2)+VLOOKUP($C$1,'Multipliers and Adjustments'!$A$70:$I$86,TRUNC(COLUMN(D$2)/5)+2,FALSE)*SUMIFS('IEA-MethaneAbatement'!$N:$N,'IEA-MethaneAbatement'!$O:$O,"&lt;"&amp;$B8,'IEA-MethaneAbatement'!$O:$O,"&gt;="&amp;$A8,'IEA-MethaneAbatement'!$M:$M,$C$1,'IEA-MethaneAbatement'!$B:$B,'Country Selector'!$A$2)+VLOOKUP($D$1,'Multipliers and Adjustments'!$A$70:$I$86,TRUNC(COLUMN(D$2)/5)+2,FALSE)*SUMIFS('IEA-MethaneAbatement'!$N:$N,'IEA-MethaneAbatement'!$O:$O,"&lt;"&amp;$B8,'IEA-MethaneAbatement'!$O:$O,"&gt;="&amp;$A8,'IEA-MethaneAbatement'!$M:$M,$D$1,'IEA-MethaneAbatement'!$B:$B,'Country Selector'!$A$2)))*(1+INDEX('EPA to IEA Scaling'!$F$8:$AO$8,,MATCH(D$2,'EPA to IEA Scaling'!$F$1:$AO$1,0)))</f>
        <v>0</v>
      </c>
      <c r="E8" cm="1">
        <f t="array" ref="E8">((VLOOKUP($B$1,'Multipliers and Adjustments'!$A$70:$I$86,TRUNC(COLUMN(E$2)/5)+2,FALSE)*SUMIFS('IEA-MethaneAbatement'!$N:$N,'IEA-MethaneAbatement'!$O:$O,"&lt;"&amp;$B8,'IEA-MethaneAbatement'!$O:$O,"&gt;="&amp;$A8,'IEA-MethaneAbatement'!$M:$M,$B$1,'IEA-MethaneAbatement'!$B:$B,'Country Selector'!$A$2)+VLOOKUP($C$1,'Multipliers and Adjustments'!$A$70:$I$86,TRUNC(COLUMN(E$2)/5)+2,FALSE)*SUMIFS('IEA-MethaneAbatement'!$N:$N,'IEA-MethaneAbatement'!$O:$O,"&lt;"&amp;$B8,'IEA-MethaneAbatement'!$O:$O,"&gt;="&amp;$A8,'IEA-MethaneAbatement'!$M:$M,$C$1,'IEA-MethaneAbatement'!$B:$B,'Country Selector'!$A$2)+VLOOKUP($D$1,'Multipliers and Adjustments'!$A$70:$I$86,TRUNC(COLUMN(E$2)/5)+2,FALSE)*SUMIFS('IEA-MethaneAbatement'!$N:$N,'IEA-MethaneAbatement'!$O:$O,"&lt;"&amp;$B8,'IEA-MethaneAbatement'!$O:$O,"&gt;="&amp;$A8,'IEA-MethaneAbatement'!$M:$M,$D$1,'IEA-MethaneAbatement'!$B:$B,'Country Selector'!$A$2)))*(1+INDEX('EPA to IEA Scaling'!$F$8:$AO$8,,MATCH(E$2,'EPA to IEA Scaling'!$F$1:$AO$1,0)))</f>
        <v>0</v>
      </c>
      <c r="F8" cm="1">
        <f t="array" ref="F8">((VLOOKUP($B$1,'Multipliers and Adjustments'!$A$70:$I$86,TRUNC(COLUMN(F$2)/5)+2,FALSE)*SUMIFS('IEA-MethaneAbatement'!$N:$N,'IEA-MethaneAbatement'!$O:$O,"&lt;"&amp;$B8,'IEA-MethaneAbatement'!$O:$O,"&gt;="&amp;$A8,'IEA-MethaneAbatement'!$M:$M,$B$1,'IEA-MethaneAbatement'!$B:$B,'Country Selector'!$A$2)+VLOOKUP($C$1,'Multipliers and Adjustments'!$A$70:$I$86,TRUNC(COLUMN(F$2)/5)+2,FALSE)*SUMIFS('IEA-MethaneAbatement'!$N:$N,'IEA-MethaneAbatement'!$O:$O,"&lt;"&amp;$B8,'IEA-MethaneAbatement'!$O:$O,"&gt;="&amp;$A8,'IEA-MethaneAbatement'!$M:$M,$C$1,'IEA-MethaneAbatement'!$B:$B,'Country Selector'!$A$2)+VLOOKUP($D$1,'Multipliers and Adjustments'!$A$70:$I$86,TRUNC(COLUMN(F$2)/5)+2,FALSE)*SUMIFS('IEA-MethaneAbatement'!$N:$N,'IEA-MethaneAbatement'!$O:$O,"&lt;"&amp;$B8,'IEA-MethaneAbatement'!$O:$O,"&gt;="&amp;$A8,'IEA-MethaneAbatement'!$M:$M,$D$1,'IEA-MethaneAbatement'!$B:$B,'Country Selector'!$A$2)))*(1+INDEX('EPA to IEA Scaling'!$F$8:$AO$8,,MATCH(F$2,'EPA to IEA Scaling'!$F$1:$AO$1,0)))</f>
        <v>0</v>
      </c>
      <c r="G8" cm="1">
        <f t="array" ref="G8">((VLOOKUP($B$1,'Multipliers and Adjustments'!$A$70:$I$86,TRUNC(COLUMN(G$2)/5)+2,FALSE)*SUMIFS('IEA-MethaneAbatement'!$N:$N,'IEA-MethaneAbatement'!$O:$O,"&lt;"&amp;$B8,'IEA-MethaneAbatement'!$O:$O,"&gt;="&amp;$A8,'IEA-MethaneAbatement'!$M:$M,$B$1,'IEA-MethaneAbatement'!$B:$B,'Country Selector'!$A$2)+VLOOKUP($C$1,'Multipliers and Adjustments'!$A$70:$I$86,TRUNC(COLUMN(G$2)/5)+2,FALSE)*SUMIFS('IEA-MethaneAbatement'!$N:$N,'IEA-MethaneAbatement'!$O:$O,"&lt;"&amp;$B8,'IEA-MethaneAbatement'!$O:$O,"&gt;="&amp;$A8,'IEA-MethaneAbatement'!$M:$M,$C$1,'IEA-MethaneAbatement'!$B:$B,'Country Selector'!$A$2)+VLOOKUP($D$1,'Multipliers and Adjustments'!$A$70:$I$86,TRUNC(COLUMN(G$2)/5)+2,FALSE)*SUMIFS('IEA-MethaneAbatement'!$N:$N,'IEA-MethaneAbatement'!$O:$O,"&lt;"&amp;$B8,'IEA-MethaneAbatement'!$O:$O,"&gt;="&amp;$A8,'IEA-MethaneAbatement'!$M:$M,$D$1,'IEA-MethaneAbatement'!$B:$B,'Country Selector'!$A$2)))*(1+INDEX('EPA to IEA Scaling'!$F$8:$AO$8,,MATCH(G$2,'EPA to IEA Scaling'!$F$1:$AO$1,0)))</f>
        <v>0</v>
      </c>
      <c r="H8" s="31" cm="1">
        <f t="array" ref="H8">((VLOOKUP($B$1,'Multipliers and Adjustments'!$A$70:$I$86,TRUNC(COLUMN(H$2)/5)+2,FALSE)*SUMIFS('IEA-MethaneAbatement'!$N:$N,'IEA-MethaneAbatement'!$O:$O,"&lt;"&amp;$B8,'IEA-MethaneAbatement'!$O:$O,"&gt;="&amp;$A8,'IEA-MethaneAbatement'!$M:$M,$B$1,'IEA-MethaneAbatement'!$B:$B,'Country Selector'!$A$2)+VLOOKUP($C$1,'Multipliers and Adjustments'!$A$70:$I$86,TRUNC(COLUMN(H$2)/5)+2,FALSE)*SUMIFS('IEA-MethaneAbatement'!$N:$N,'IEA-MethaneAbatement'!$O:$O,"&lt;"&amp;$B8,'IEA-MethaneAbatement'!$O:$O,"&gt;="&amp;$A8,'IEA-MethaneAbatement'!$M:$M,$C$1,'IEA-MethaneAbatement'!$B:$B,'Country Selector'!$A$2)+VLOOKUP($D$1,'Multipliers and Adjustments'!$A$70:$I$86,TRUNC(COLUMN(H$2)/5)+2,FALSE)*SUMIFS('IEA-MethaneAbatement'!$N:$N,'IEA-MethaneAbatement'!$O:$O,"&lt;"&amp;$B8,'IEA-MethaneAbatement'!$O:$O,"&gt;="&amp;$A8,'IEA-MethaneAbatement'!$M:$M,$D$1,'IEA-MethaneAbatement'!$B:$B,'Country Selector'!$A$2)))*(1+INDEX('EPA to IEA Scaling'!$F$8:$AO$8,,MATCH(H$2,'EPA to IEA Scaling'!$F$1:$AO$1,0)))</f>
        <v>0</v>
      </c>
      <c r="I8" cm="1">
        <f t="array" ref="I8">((VLOOKUP($B$1,'Multipliers and Adjustments'!$A$70:$I$86,TRUNC(COLUMN(I$2)/5)+2,FALSE)*SUMIFS('IEA-MethaneAbatement'!$N:$N,'IEA-MethaneAbatement'!$O:$O,"&lt;"&amp;$B8,'IEA-MethaneAbatement'!$O:$O,"&gt;="&amp;$A8,'IEA-MethaneAbatement'!$M:$M,$B$1,'IEA-MethaneAbatement'!$B:$B,'Country Selector'!$A$2)+VLOOKUP($C$1,'Multipliers and Adjustments'!$A$70:$I$86,TRUNC(COLUMN(I$2)/5)+2,FALSE)*SUMIFS('IEA-MethaneAbatement'!$N:$N,'IEA-MethaneAbatement'!$O:$O,"&lt;"&amp;$B8,'IEA-MethaneAbatement'!$O:$O,"&gt;="&amp;$A8,'IEA-MethaneAbatement'!$M:$M,$C$1,'IEA-MethaneAbatement'!$B:$B,'Country Selector'!$A$2)+VLOOKUP($D$1,'Multipliers and Adjustments'!$A$70:$I$86,TRUNC(COLUMN(I$2)/5)+2,FALSE)*SUMIFS('IEA-MethaneAbatement'!$N:$N,'IEA-MethaneAbatement'!$O:$O,"&lt;"&amp;$B8,'IEA-MethaneAbatement'!$O:$O,"&gt;="&amp;$A8,'IEA-MethaneAbatement'!$M:$M,$D$1,'IEA-MethaneAbatement'!$B:$B,'Country Selector'!$A$2)))*(1+INDEX('EPA to IEA Scaling'!$F$8:$AO$8,,MATCH(I$2,'EPA to IEA Scaling'!$F$1:$AO$1,0)))</f>
        <v>0</v>
      </c>
      <c r="J8" cm="1">
        <f t="array" ref="J8">((VLOOKUP($B$1,'Multipliers and Adjustments'!$A$70:$I$86,TRUNC(COLUMN(J$2)/5)+2,FALSE)*SUMIFS('IEA-MethaneAbatement'!$N:$N,'IEA-MethaneAbatement'!$O:$O,"&lt;"&amp;$B8,'IEA-MethaneAbatement'!$O:$O,"&gt;="&amp;$A8,'IEA-MethaneAbatement'!$M:$M,$B$1,'IEA-MethaneAbatement'!$B:$B,'Country Selector'!$A$2)+VLOOKUP($C$1,'Multipliers and Adjustments'!$A$70:$I$86,TRUNC(COLUMN(J$2)/5)+2,FALSE)*SUMIFS('IEA-MethaneAbatement'!$N:$N,'IEA-MethaneAbatement'!$O:$O,"&lt;"&amp;$B8,'IEA-MethaneAbatement'!$O:$O,"&gt;="&amp;$A8,'IEA-MethaneAbatement'!$M:$M,$C$1,'IEA-MethaneAbatement'!$B:$B,'Country Selector'!$A$2)+VLOOKUP($D$1,'Multipliers and Adjustments'!$A$70:$I$86,TRUNC(COLUMN(J$2)/5)+2,FALSE)*SUMIFS('IEA-MethaneAbatement'!$N:$N,'IEA-MethaneAbatement'!$O:$O,"&lt;"&amp;$B8,'IEA-MethaneAbatement'!$O:$O,"&gt;="&amp;$A8,'IEA-MethaneAbatement'!$M:$M,$D$1,'IEA-MethaneAbatement'!$B:$B,'Country Selector'!$A$2)))*(1+INDEX('EPA to IEA Scaling'!$F$8:$AO$8,,MATCH(J$2,'EPA to IEA Scaling'!$F$1:$AO$1,0)))</f>
        <v>0</v>
      </c>
      <c r="K8" cm="1">
        <f t="array" ref="K8">((VLOOKUP($B$1,'Multipliers and Adjustments'!$A$70:$I$86,TRUNC(COLUMN(K$2)/5)+2,FALSE)*SUMIFS('IEA-MethaneAbatement'!$N:$N,'IEA-MethaneAbatement'!$O:$O,"&lt;"&amp;$B8,'IEA-MethaneAbatement'!$O:$O,"&gt;="&amp;$A8,'IEA-MethaneAbatement'!$M:$M,$B$1,'IEA-MethaneAbatement'!$B:$B,'Country Selector'!$A$2)+VLOOKUP($C$1,'Multipliers and Adjustments'!$A$70:$I$86,TRUNC(COLUMN(K$2)/5)+2,FALSE)*SUMIFS('IEA-MethaneAbatement'!$N:$N,'IEA-MethaneAbatement'!$O:$O,"&lt;"&amp;$B8,'IEA-MethaneAbatement'!$O:$O,"&gt;="&amp;$A8,'IEA-MethaneAbatement'!$M:$M,$C$1,'IEA-MethaneAbatement'!$B:$B,'Country Selector'!$A$2)+VLOOKUP($D$1,'Multipliers and Adjustments'!$A$70:$I$86,TRUNC(COLUMN(K$2)/5)+2,FALSE)*SUMIFS('IEA-MethaneAbatement'!$N:$N,'IEA-MethaneAbatement'!$O:$O,"&lt;"&amp;$B8,'IEA-MethaneAbatement'!$O:$O,"&gt;="&amp;$A8,'IEA-MethaneAbatement'!$M:$M,$D$1,'IEA-MethaneAbatement'!$B:$B,'Country Selector'!$A$2)))*(1+INDEX('EPA to IEA Scaling'!$F$8:$AO$8,,MATCH(K$2,'EPA to IEA Scaling'!$F$1:$AO$1,0)))</f>
        <v>0</v>
      </c>
      <c r="L8" cm="1">
        <f t="array" ref="L8">((VLOOKUP($B$1,'Multipliers and Adjustments'!$A$70:$I$86,TRUNC(COLUMN(L$2)/5)+2,FALSE)*SUMIFS('IEA-MethaneAbatement'!$N:$N,'IEA-MethaneAbatement'!$O:$O,"&lt;"&amp;$B8,'IEA-MethaneAbatement'!$O:$O,"&gt;="&amp;$A8,'IEA-MethaneAbatement'!$M:$M,$B$1,'IEA-MethaneAbatement'!$B:$B,'Country Selector'!$A$2)+VLOOKUP($C$1,'Multipliers and Adjustments'!$A$70:$I$86,TRUNC(COLUMN(L$2)/5)+2,FALSE)*SUMIFS('IEA-MethaneAbatement'!$N:$N,'IEA-MethaneAbatement'!$O:$O,"&lt;"&amp;$B8,'IEA-MethaneAbatement'!$O:$O,"&gt;="&amp;$A8,'IEA-MethaneAbatement'!$M:$M,$C$1,'IEA-MethaneAbatement'!$B:$B,'Country Selector'!$A$2)+VLOOKUP($D$1,'Multipliers and Adjustments'!$A$70:$I$86,TRUNC(COLUMN(L$2)/5)+2,FALSE)*SUMIFS('IEA-MethaneAbatement'!$N:$N,'IEA-MethaneAbatement'!$O:$O,"&lt;"&amp;$B8,'IEA-MethaneAbatement'!$O:$O,"&gt;="&amp;$A8,'IEA-MethaneAbatement'!$M:$M,$D$1,'IEA-MethaneAbatement'!$B:$B,'Country Selector'!$A$2)))*(1+INDEX('EPA to IEA Scaling'!$F$8:$AO$8,,MATCH(L$2,'EPA to IEA Scaling'!$F$1:$AO$1,0)))</f>
        <v>0</v>
      </c>
      <c r="M8" s="31" cm="1">
        <f t="array" ref="M8">((VLOOKUP($B$1,'Multipliers and Adjustments'!$A$70:$I$86,TRUNC(COLUMN(M$2)/5)+2,FALSE)*SUMIFS('IEA-MethaneAbatement'!$N:$N,'IEA-MethaneAbatement'!$O:$O,"&lt;"&amp;$B8,'IEA-MethaneAbatement'!$O:$O,"&gt;="&amp;$A8,'IEA-MethaneAbatement'!$M:$M,$B$1,'IEA-MethaneAbatement'!$B:$B,'Country Selector'!$A$2)+VLOOKUP($C$1,'Multipliers and Adjustments'!$A$70:$I$86,TRUNC(COLUMN(M$2)/5)+2,FALSE)*SUMIFS('IEA-MethaneAbatement'!$N:$N,'IEA-MethaneAbatement'!$O:$O,"&lt;"&amp;$B8,'IEA-MethaneAbatement'!$O:$O,"&gt;="&amp;$A8,'IEA-MethaneAbatement'!$M:$M,$C$1,'IEA-MethaneAbatement'!$B:$B,'Country Selector'!$A$2)+VLOOKUP($D$1,'Multipliers and Adjustments'!$A$70:$I$86,TRUNC(COLUMN(M$2)/5)+2,FALSE)*SUMIFS('IEA-MethaneAbatement'!$N:$N,'IEA-MethaneAbatement'!$O:$O,"&lt;"&amp;$B8,'IEA-MethaneAbatement'!$O:$O,"&gt;="&amp;$A8,'IEA-MethaneAbatement'!$M:$M,$D$1,'IEA-MethaneAbatement'!$B:$B,'Country Selector'!$A$2)))*(1+INDEX('EPA to IEA Scaling'!$F$8:$AO$8,,MATCH(M$2,'EPA to IEA Scaling'!$F$1:$AO$1,0)))</f>
        <v>0</v>
      </c>
      <c r="N8" cm="1">
        <f t="array" ref="N8">((VLOOKUP($B$1,'Multipliers and Adjustments'!$A$70:$I$86,TRUNC(COLUMN(N$2)/5)+2,FALSE)*SUMIFS('IEA-MethaneAbatement'!$N:$N,'IEA-MethaneAbatement'!$O:$O,"&lt;"&amp;$B8,'IEA-MethaneAbatement'!$O:$O,"&gt;="&amp;$A8,'IEA-MethaneAbatement'!$M:$M,$B$1,'IEA-MethaneAbatement'!$B:$B,'Country Selector'!$A$2)+VLOOKUP($C$1,'Multipliers and Adjustments'!$A$70:$I$86,TRUNC(COLUMN(N$2)/5)+2,FALSE)*SUMIFS('IEA-MethaneAbatement'!$N:$N,'IEA-MethaneAbatement'!$O:$O,"&lt;"&amp;$B8,'IEA-MethaneAbatement'!$O:$O,"&gt;="&amp;$A8,'IEA-MethaneAbatement'!$M:$M,$C$1,'IEA-MethaneAbatement'!$B:$B,'Country Selector'!$A$2)+VLOOKUP($D$1,'Multipliers and Adjustments'!$A$70:$I$86,TRUNC(COLUMN(N$2)/5)+2,FALSE)*SUMIFS('IEA-MethaneAbatement'!$N:$N,'IEA-MethaneAbatement'!$O:$O,"&lt;"&amp;$B8,'IEA-MethaneAbatement'!$O:$O,"&gt;="&amp;$A8,'IEA-MethaneAbatement'!$M:$M,$D$1,'IEA-MethaneAbatement'!$B:$B,'Country Selector'!$A$2)))*(1+INDEX('EPA to IEA Scaling'!$F$8:$AO$8,,MATCH(N$2,'EPA to IEA Scaling'!$F$1:$AO$1,0)))</f>
        <v>0</v>
      </c>
      <c r="O8" cm="1">
        <f t="array" ref="O8">((VLOOKUP($B$1,'Multipliers and Adjustments'!$A$70:$I$86,TRUNC(COLUMN(O$2)/5)+2,FALSE)*SUMIFS('IEA-MethaneAbatement'!$N:$N,'IEA-MethaneAbatement'!$O:$O,"&lt;"&amp;$B8,'IEA-MethaneAbatement'!$O:$O,"&gt;="&amp;$A8,'IEA-MethaneAbatement'!$M:$M,$B$1,'IEA-MethaneAbatement'!$B:$B,'Country Selector'!$A$2)+VLOOKUP($C$1,'Multipliers and Adjustments'!$A$70:$I$86,TRUNC(COLUMN(O$2)/5)+2,FALSE)*SUMIFS('IEA-MethaneAbatement'!$N:$N,'IEA-MethaneAbatement'!$O:$O,"&lt;"&amp;$B8,'IEA-MethaneAbatement'!$O:$O,"&gt;="&amp;$A8,'IEA-MethaneAbatement'!$M:$M,$C$1,'IEA-MethaneAbatement'!$B:$B,'Country Selector'!$A$2)+VLOOKUP($D$1,'Multipliers and Adjustments'!$A$70:$I$86,TRUNC(COLUMN(O$2)/5)+2,FALSE)*SUMIFS('IEA-MethaneAbatement'!$N:$N,'IEA-MethaneAbatement'!$O:$O,"&lt;"&amp;$B8,'IEA-MethaneAbatement'!$O:$O,"&gt;="&amp;$A8,'IEA-MethaneAbatement'!$M:$M,$D$1,'IEA-MethaneAbatement'!$B:$B,'Country Selector'!$A$2)))*(1+INDEX('EPA to IEA Scaling'!$F$8:$AO$8,,MATCH(O$2,'EPA to IEA Scaling'!$F$1:$AO$1,0)))</f>
        <v>0</v>
      </c>
      <c r="P8" cm="1">
        <f t="array" ref="P8">((VLOOKUP($B$1,'Multipliers and Adjustments'!$A$70:$I$86,TRUNC(COLUMN(P$2)/5)+2,FALSE)*SUMIFS('IEA-MethaneAbatement'!$N:$N,'IEA-MethaneAbatement'!$O:$O,"&lt;"&amp;$B8,'IEA-MethaneAbatement'!$O:$O,"&gt;="&amp;$A8,'IEA-MethaneAbatement'!$M:$M,$B$1,'IEA-MethaneAbatement'!$B:$B,'Country Selector'!$A$2)+VLOOKUP($C$1,'Multipliers and Adjustments'!$A$70:$I$86,TRUNC(COLUMN(P$2)/5)+2,FALSE)*SUMIFS('IEA-MethaneAbatement'!$N:$N,'IEA-MethaneAbatement'!$O:$O,"&lt;"&amp;$B8,'IEA-MethaneAbatement'!$O:$O,"&gt;="&amp;$A8,'IEA-MethaneAbatement'!$M:$M,$C$1,'IEA-MethaneAbatement'!$B:$B,'Country Selector'!$A$2)+VLOOKUP($D$1,'Multipliers and Adjustments'!$A$70:$I$86,TRUNC(COLUMN(P$2)/5)+2,FALSE)*SUMIFS('IEA-MethaneAbatement'!$N:$N,'IEA-MethaneAbatement'!$O:$O,"&lt;"&amp;$B8,'IEA-MethaneAbatement'!$O:$O,"&gt;="&amp;$A8,'IEA-MethaneAbatement'!$M:$M,$D$1,'IEA-MethaneAbatement'!$B:$B,'Country Selector'!$A$2)))*(1+INDEX('EPA to IEA Scaling'!$F$8:$AO$8,,MATCH(P$2,'EPA to IEA Scaling'!$F$1:$AO$1,0)))</f>
        <v>0</v>
      </c>
      <c r="Q8" cm="1">
        <f t="array" ref="Q8">((VLOOKUP($B$1,'Multipliers and Adjustments'!$A$70:$I$86,TRUNC(COLUMN(Q$2)/5)+2,FALSE)*SUMIFS('IEA-MethaneAbatement'!$N:$N,'IEA-MethaneAbatement'!$O:$O,"&lt;"&amp;$B8,'IEA-MethaneAbatement'!$O:$O,"&gt;="&amp;$A8,'IEA-MethaneAbatement'!$M:$M,$B$1,'IEA-MethaneAbatement'!$B:$B,'Country Selector'!$A$2)+VLOOKUP($C$1,'Multipliers and Adjustments'!$A$70:$I$86,TRUNC(COLUMN(Q$2)/5)+2,FALSE)*SUMIFS('IEA-MethaneAbatement'!$N:$N,'IEA-MethaneAbatement'!$O:$O,"&lt;"&amp;$B8,'IEA-MethaneAbatement'!$O:$O,"&gt;="&amp;$A8,'IEA-MethaneAbatement'!$M:$M,$C$1,'IEA-MethaneAbatement'!$B:$B,'Country Selector'!$A$2)+VLOOKUP($D$1,'Multipliers and Adjustments'!$A$70:$I$86,TRUNC(COLUMN(Q$2)/5)+2,FALSE)*SUMIFS('IEA-MethaneAbatement'!$N:$N,'IEA-MethaneAbatement'!$O:$O,"&lt;"&amp;$B8,'IEA-MethaneAbatement'!$O:$O,"&gt;="&amp;$A8,'IEA-MethaneAbatement'!$M:$M,$D$1,'IEA-MethaneAbatement'!$B:$B,'Country Selector'!$A$2)))*(1+INDEX('EPA to IEA Scaling'!$F$8:$AO$8,,MATCH(Q$2,'EPA to IEA Scaling'!$F$1:$AO$1,0)))</f>
        <v>0</v>
      </c>
      <c r="R8" s="31" cm="1">
        <f t="array" ref="R8">((VLOOKUP($B$1,'Multipliers and Adjustments'!$A$70:$I$86,TRUNC(COLUMN(R$2)/5)+2,FALSE)*SUMIFS('IEA-MethaneAbatement'!$N:$N,'IEA-MethaneAbatement'!$O:$O,"&lt;"&amp;$B8,'IEA-MethaneAbatement'!$O:$O,"&gt;="&amp;$A8,'IEA-MethaneAbatement'!$M:$M,$B$1,'IEA-MethaneAbatement'!$B:$B,'Country Selector'!$A$2)+VLOOKUP($C$1,'Multipliers and Adjustments'!$A$70:$I$86,TRUNC(COLUMN(R$2)/5)+2,FALSE)*SUMIFS('IEA-MethaneAbatement'!$N:$N,'IEA-MethaneAbatement'!$O:$O,"&lt;"&amp;$B8,'IEA-MethaneAbatement'!$O:$O,"&gt;="&amp;$A8,'IEA-MethaneAbatement'!$M:$M,$C$1,'IEA-MethaneAbatement'!$B:$B,'Country Selector'!$A$2)+VLOOKUP($D$1,'Multipliers and Adjustments'!$A$70:$I$86,TRUNC(COLUMN(R$2)/5)+2,FALSE)*SUMIFS('IEA-MethaneAbatement'!$N:$N,'IEA-MethaneAbatement'!$O:$O,"&lt;"&amp;$B8,'IEA-MethaneAbatement'!$O:$O,"&gt;="&amp;$A8,'IEA-MethaneAbatement'!$M:$M,$D$1,'IEA-MethaneAbatement'!$B:$B,'Country Selector'!$A$2)))*(1+INDEX('EPA to IEA Scaling'!$F$8:$AO$8,,MATCH(R$2,'EPA to IEA Scaling'!$F$1:$AO$1,0)))</f>
        <v>0</v>
      </c>
      <c r="S8" cm="1">
        <f t="array" ref="S8">((VLOOKUP($B$1,'Multipliers and Adjustments'!$A$70:$I$86,TRUNC(COLUMN(S$2)/5)+2,FALSE)*SUMIFS('IEA-MethaneAbatement'!$N:$N,'IEA-MethaneAbatement'!$O:$O,"&lt;"&amp;$B8,'IEA-MethaneAbatement'!$O:$O,"&gt;="&amp;$A8,'IEA-MethaneAbatement'!$M:$M,$B$1,'IEA-MethaneAbatement'!$B:$B,'Country Selector'!$A$2)+VLOOKUP($C$1,'Multipliers and Adjustments'!$A$70:$I$86,TRUNC(COLUMN(S$2)/5)+2,FALSE)*SUMIFS('IEA-MethaneAbatement'!$N:$N,'IEA-MethaneAbatement'!$O:$O,"&lt;"&amp;$B8,'IEA-MethaneAbatement'!$O:$O,"&gt;="&amp;$A8,'IEA-MethaneAbatement'!$M:$M,$C$1,'IEA-MethaneAbatement'!$B:$B,'Country Selector'!$A$2)+VLOOKUP($D$1,'Multipliers and Adjustments'!$A$70:$I$86,TRUNC(COLUMN(S$2)/5)+2,FALSE)*SUMIFS('IEA-MethaneAbatement'!$N:$N,'IEA-MethaneAbatement'!$O:$O,"&lt;"&amp;$B8,'IEA-MethaneAbatement'!$O:$O,"&gt;="&amp;$A8,'IEA-MethaneAbatement'!$M:$M,$D$1,'IEA-MethaneAbatement'!$B:$B,'Country Selector'!$A$2)))*(1+INDEX('EPA to IEA Scaling'!$F$8:$AO$8,,MATCH(S$2,'EPA to IEA Scaling'!$F$1:$AO$1,0)))</f>
        <v>0</v>
      </c>
      <c r="T8" cm="1">
        <f t="array" ref="T8">((VLOOKUP($B$1,'Multipliers and Adjustments'!$A$70:$I$86,TRUNC(COLUMN(T$2)/5)+2,FALSE)*SUMIFS('IEA-MethaneAbatement'!$N:$N,'IEA-MethaneAbatement'!$O:$O,"&lt;"&amp;$B8,'IEA-MethaneAbatement'!$O:$O,"&gt;="&amp;$A8,'IEA-MethaneAbatement'!$M:$M,$B$1,'IEA-MethaneAbatement'!$B:$B,'Country Selector'!$A$2)+VLOOKUP($C$1,'Multipliers and Adjustments'!$A$70:$I$86,TRUNC(COLUMN(T$2)/5)+2,FALSE)*SUMIFS('IEA-MethaneAbatement'!$N:$N,'IEA-MethaneAbatement'!$O:$O,"&lt;"&amp;$B8,'IEA-MethaneAbatement'!$O:$O,"&gt;="&amp;$A8,'IEA-MethaneAbatement'!$M:$M,$C$1,'IEA-MethaneAbatement'!$B:$B,'Country Selector'!$A$2)+VLOOKUP($D$1,'Multipliers and Adjustments'!$A$70:$I$86,TRUNC(COLUMN(T$2)/5)+2,FALSE)*SUMIFS('IEA-MethaneAbatement'!$N:$N,'IEA-MethaneAbatement'!$O:$O,"&lt;"&amp;$B8,'IEA-MethaneAbatement'!$O:$O,"&gt;="&amp;$A8,'IEA-MethaneAbatement'!$M:$M,$D$1,'IEA-MethaneAbatement'!$B:$B,'Country Selector'!$A$2)))*(1+INDEX('EPA to IEA Scaling'!$F$8:$AO$8,,MATCH(T$2,'EPA to IEA Scaling'!$F$1:$AO$1,0)))</f>
        <v>0</v>
      </c>
      <c r="U8" cm="1">
        <f t="array" ref="U8">((VLOOKUP($B$1,'Multipliers and Adjustments'!$A$70:$I$86,TRUNC(COLUMN(U$2)/5)+2,FALSE)*SUMIFS('IEA-MethaneAbatement'!$N:$N,'IEA-MethaneAbatement'!$O:$O,"&lt;"&amp;$B8,'IEA-MethaneAbatement'!$O:$O,"&gt;="&amp;$A8,'IEA-MethaneAbatement'!$M:$M,$B$1,'IEA-MethaneAbatement'!$B:$B,'Country Selector'!$A$2)+VLOOKUP($C$1,'Multipliers and Adjustments'!$A$70:$I$86,TRUNC(COLUMN(U$2)/5)+2,FALSE)*SUMIFS('IEA-MethaneAbatement'!$N:$N,'IEA-MethaneAbatement'!$O:$O,"&lt;"&amp;$B8,'IEA-MethaneAbatement'!$O:$O,"&gt;="&amp;$A8,'IEA-MethaneAbatement'!$M:$M,$C$1,'IEA-MethaneAbatement'!$B:$B,'Country Selector'!$A$2)+VLOOKUP($D$1,'Multipliers and Adjustments'!$A$70:$I$86,TRUNC(COLUMN(U$2)/5)+2,FALSE)*SUMIFS('IEA-MethaneAbatement'!$N:$N,'IEA-MethaneAbatement'!$O:$O,"&lt;"&amp;$B8,'IEA-MethaneAbatement'!$O:$O,"&gt;="&amp;$A8,'IEA-MethaneAbatement'!$M:$M,$D$1,'IEA-MethaneAbatement'!$B:$B,'Country Selector'!$A$2)))*(1+INDEX('EPA to IEA Scaling'!$F$8:$AO$8,,MATCH(U$2,'EPA to IEA Scaling'!$F$1:$AO$1,0)))</f>
        <v>0</v>
      </c>
      <c r="V8" cm="1">
        <f t="array" ref="V8">((VLOOKUP($B$1,'Multipliers and Adjustments'!$A$70:$I$86,TRUNC(COLUMN(V$2)/5)+2,FALSE)*SUMIFS('IEA-MethaneAbatement'!$N:$N,'IEA-MethaneAbatement'!$O:$O,"&lt;"&amp;$B8,'IEA-MethaneAbatement'!$O:$O,"&gt;="&amp;$A8,'IEA-MethaneAbatement'!$M:$M,$B$1,'IEA-MethaneAbatement'!$B:$B,'Country Selector'!$A$2)+VLOOKUP($C$1,'Multipliers and Adjustments'!$A$70:$I$86,TRUNC(COLUMN(V$2)/5)+2,FALSE)*SUMIFS('IEA-MethaneAbatement'!$N:$N,'IEA-MethaneAbatement'!$O:$O,"&lt;"&amp;$B8,'IEA-MethaneAbatement'!$O:$O,"&gt;="&amp;$A8,'IEA-MethaneAbatement'!$M:$M,$C$1,'IEA-MethaneAbatement'!$B:$B,'Country Selector'!$A$2)+VLOOKUP($D$1,'Multipliers and Adjustments'!$A$70:$I$86,TRUNC(COLUMN(V$2)/5)+2,FALSE)*SUMIFS('IEA-MethaneAbatement'!$N:$N,'IEA-MethaneAbatement'!$O:$O,"&lt;"&amp;$B8,'IEA-MethaneAbatement'!$O:$O,"&gt;="&amp;$A8,'IEA-MethaneAbatement'!$M:$M,$D$1,'IEA-MethaneAbatement'!$B:$B,'Country Selector'!$A$2)))*(1+INDEX('EPA to IEA Scaling'!$F$8:$AO$8,,MATCH(V$2,'EPA to IEA Scaling'!$F$1:$AO$1,0)))</f>
        <v>0</v>
      </c>
      <c r="W8" s="31" cm="1">
        <f t="array" ref="W8">((VLOOKUP($B$1,'Multipliers and Adjustments'!$A$70:$I$86,TRUNC(COLUMN(W$2)/5)+2,FALSE)*SUMIFS('IEA-MethaneAbatement'!$N:$N,'IEA-MethaneAbatement'!$O:$O,"&lt;"&amp;$B8,'IEA-MethaneAbatement'!$O:$O,"&gt;="&amp;$A8,'IEA-MethaneAbatement'!$M:$M,$B$1,'IEA-MethaneAbatement'!$B:$B,'Country Selector'!$A$2)+VLOOKUP($C$1,'Multipliers and Adjustments'!$A$70:$I$86,TRUNC(COLUMN(W$2)/5)+2,FALSE)*SUMIFS('IEA-MethaneAbatement'!$N:$N,'IEA-MethaneAbatement'!$O:$O,"&lt;"&amp;$B8,'IEA-MethaneAbatement'!$O:$O,"&gt;="&amp;$A8,'IEA-MethaneAbatement'!$M:$M,$C$1,'IEA-MethaneAbatement'!$B:$B,'Country Selector'!$A$2)+VLOOKUP($D$1,'Multipliers and Adjustments'!$A$70:$I$86,TRUNC(COLUMN(W$2)/5)+2,FALSE)*SUMIFS('IEA-MethaneAbatement'!$N:$N,'IEA-MethaneAbatement'!$O:$O,"&lt;"&amp;$B8,'IEA-MethaneAbatement'!$O:$O,"&gt;="&amp;$A8,'IEA-MethaneAbatement'!$M:$M,$D$1,'IEA-MethaneAbatement'!$B:$B,'Country Selector'!$A$2)))*(1+INDEX('EPA to IEA Scaling'!$F$8:$AO$8,,MATCH(W$2,'EPA to IEA Scaling'!$F$1:$AO$1,0)))</f>
        <v>0</v>
      </c>
      <c r="X8" cm="1">
        <f t="array" ref="X8">((VLOOKUP($B$1,'Multipliers and Adjustments'!$A$70:$I$86,TRUNC(COLUMN(X$2)/5)+2,FALSE)*SUMIFS('IEA-MethaneAbatement'!$N:$N,'IEA-MethaneAbatement'!$O:$O,"&lt;"&amp;$B8,'IEA-MethaneAbatement'!$O:$O,"&gt;="&amp;$A8,'IEA-MethaneAbatement'!$M:$M,$B$1,'IEA-MethaneAbatement'!$B:$B,'Country Selector'!$A$2)+VLOOKUP($C$1,'Multipliers and Adjustments'!$A$70:$I$86,TRUNC(COLUMN(X$2)/5)+2,FALSE)*SUMIFS('IEA-MethaneAbatement'!$N:$N,'IEA-MethaneAbatement'!$O:$O,"&lt;"&amp;$B8,'IEA-MethaneAbatement'!$O:$O,"&gt;="&amp;$A8,'IEA-MethaneAbatement'!$M:$M,$C$1,'IEA-MethaneAbatement'!$B:$B,'Country Selector'!$A$2)+VLOOKUP($D$1,'Multipliers and Adjustments'!$A$70:$I$86,TRUNC(COLUMN(X$2)/5)+2,FALSE)*SUMIFS('IEA-MethaneAbatement'!$N:$N,'IEA-MethaneAbatement'!$O:$O,"&lt;"&amp;$B8,'IEA-MethaneAbatement'!$O:$O,"&gt;="&amp;$A8,'IEA-MethaneAbatement'!$M:$M,$D$1,'IEA-MethaneAbatement'!$B:$B,'Country Selector'!$A$2)))*(1+INDEX('EPA to IEA Scaling'!$F$8:$AO$8,,MATCH(X$2,'EPA to IEA Scaling'!$F$1:$AO$1,0)))</f>
        <v>0</v>
      </c>
      <c r="Y8" cm="1">
        <f t="array" ref="Y8">((VLOOKUP($B$1,'Multipliers and Adjustments'!$A$70:$I$86,TRUNC(COLUMN(Y$2)/5)+2,FALSE)*SUMIFS('IEA-MethaneAbatement'!$N:$N,'IEA-MethaneAbatement'!$O:$O,"&lt;"&amp;$B8,'IEA-MethaneAbatement'!$O:$O,"&gt;="&amp;$A8,'IEA-MethaneAbatement'!$M:$M,$B$1,'IEA-MethaneAbatement'!$B:$B,'Country Selector'!$A$2)+VLOOKUP($C$1,'Multipliers and Adjustments'!$A$70:$I$86,TRUNC(COLUMN(Y$2)/5)+2,FALSE)*SUMIFS('IEA-MethaneAbatement'!$N:$N,'IEA-MethaneAbatement'!$O:$O,"&lt;"&amp;$B8,'IEA-MethaneAbatement'!$O:$O,"&gt;="&amp;$A8,'IEA-MethaneAbatement'!$M:$M,$C$1,'IEA-MethaneAbatement'!$B:$B,'Country Selector'!$A$2)+VLOOKUP($D$1,'Multipliers and Adjustments'!$A$70:$I$86,TRUNC(COLUMN(Y$2)/5)+2,FALSE)*SUMIFS('IEA-MethaneAbatement'!$N:$N,'IEA-MethaneAbatement'!$O:$O,"&lt;"&amp;$B8,'IEA-MethaneAbatement'!$O:$O,"&gt;="&amp;$A8,'IEA-MethaneAbatement'!$M:$M,$D$1,'IEA-MethaneAbatement'!$B:$B,'Country Selector'!$A$2)))*(1+INDEX('EPA to IEA Scaling'!$F$8:$AO$8,,MATCH(Y$2,'EPA to IEA Scaling'!$F$1:$AO$1,0)))</f>
        <v>0</v>
      </c>
      <c r="Z8" cm="1">
        <f t="array" ref="Z8">((VLOOKUP($B$1,'Multipliers and Adjustments'!$A$70:$I$86,TRUNC(COLUMN(Z$2)/5)+2,FALSE)*SUMIFS('IEA-MethaneAbatement'!$N:$N,'IEA-MethaneAbatement'!$O:$O,"&lt;"&amp;$B8,'IEA-MethaneAbatement'!$O:$O,"&gt;="&amp;$A8,'IEA-MethaneAbatement'!$M:$M,$B$1,'IEA-MethaneAbatement'!$B:$B,'Country Selector'!$A$2)+VLOOKUP($C$1,'Multipliers and Adjustments'!$A$70:$I$86,TRUNC(COLUMN(Z$2)/5)+2,FALSE)*SUMIFS('IEA-MethaneAbatement'!$N:$N,'IEA-MethaneAbatement'!$O:$O,"&lt;"&amp;$B8,'IEA-MethaneAbatement'!$O:$O,"&gt;="&amp;$A8,'IEA-MethaneAbatement'!$M:$M,$C$1,'IEA-MethaneAbatement'!$B:$B,'Country Selector'!$A$2)+VLOOKUP($D$1,'Multipliers and Adjustments'!$A$70:$I$86,TRUNC(COLUMN(Z$2)/5)+2,FALSE)*SUMIFS('IEA-MethaneAbatement'!$N:$N,'IEA-MethaneAbatement'!$O:$O,"&lt;"&amp;$B8,'IEA-MethaneAbatement'!$O:$O,"&gt;="&amp;$A8,'IEA-MethaneAbatement'!$M:$M,$D$1,'IEA-MethaneAbatement'!$B:$B,'Country Selector'!$A$2)))*(1+INDEX('EPA to IEA Scaling'!$F$8:$AO$8,,MATCH(Z$2,'EPA to IEA Scaling'!$F$1:$AO$1,0)))</f>
        <v>0</v>
      </c>
      <c r="AA8" cm="1">
        <f t="array" ref="AA8">((VLOOKUP($B$1,'Multipliers and Adjustments'!$A$70:$I$86,TRUNC(COLUMN(AA$2)/5)+2,FALSE)*SUMIFS('IEA-MethaneAbatement'!$N:$N,'IEA-MethaneAbatement'!$O:$O,"&lt;"&amp;$B8,'IEA-MethaneAbatement'!$O:$O,"&gt;="&amp;$A8,'IEA-MethaneAbatement'!$M:$M,$B$1,'IEA-MethaneAbatement'!$B:$B,'Country Selector'!$A$2)+VLOOKUP($C$1,'Multipliers and Adjustments'!$A$70:$I$86,TRUNC(COLUMN(AA$2)/5)+2,FALSE)*SUMIFS('IEA-MethaneAbatement'!$N:$N,'IEA-MethaneAbatement'!$O:$O,"&lt;"&amp;$B8,'IEA-MethaneAbatement'!$O:$O,"&gt;="&amp;$A8,'IEA-MethaneAbatement'!$M:$M,$C$1,'IEA-MethaneAbatement'!$B:$B,'Country Selector'!$A$2)+VLOOKUP($D$1,'Multipliers and Adjustments'!$A$70:$I$86,TRUNC(COLUMN(AA$2)/5)+2,FALSE)*SUMIFS('IEA-MethaneAbatement'!$N:$N,'IEA-MethaneAbatement'!$O:$O,"&lt;"&amp;$B8,'IEA-MethaneAbatement'!$O:$O,"&gt;="&amp;$A8,'IEA-MethaneAbatement'!$M:$M,$D$1,'IEA-MethaneAbatement'!$B:$B,'Country Selector'!$A$2)))*(1+INDEX('EPA to IEA Scaling'!$F$8:$AO$8,,MATCH(AA$2,'EPA to IEA Scaling'!$F$1:$AO$1,0)))</f>
        <v>0</v>
      </c>
      <c r="AB8" s="31" cm="1">
        <f t="array" ref="AB8">((VLOOKUP($B$1,'Multipliers and Adjustments'!$A$70:$I$86,TRUNC(COLUMN(AB$2)/5)+2,FALSE)*SUMIFS('IEA-MethaneAbatement'!$N:$N,'IEA-MethaneAbatement'!$O:$O,"&lt;"&amp;$B8,'IEA-MethaneAbatement'!$O:$O,"&gt;="&amp;$A8,'IEA-MethaneAbatement'!$M:$M,$B$1,'IEA-MethaneAbatement'!$B:$B,'Country Selector'!$A$2)+VLOOKUP($C$1,'Multipliers and Adjustments'!$A$70:$I$86,TRUNC(COLUMN(AB$2)/5)+2,FALSE)*SUMIFS('IEA-MethaneAbatement'!$N:$N,'IEA-MethaneAbatement'!$O:$O,"&lt;"&amp;$B8,'IEA-MethaneAbatement'!$O:$O,"&gt;="&amp;$A8,'IEA-MethaneAbatement'!$M:$M,$C$1,'IEA-MethaneAbatement'!$B:$B,'Country Selector'!$A$2)+VLOOKUP($D$1,'Multipliers and Adjustments'!$A$70:$I$86,TRUNC(COLUMN(AB$2)/5)+2,FALSE)*SUMIFS('IEA-MethaneAbatement'!$N:$N,'IEA-MethaneAbatement'!$O:$O,"&lt;"&amp;$B8,'IEA-MethaneAbatement'!$O:$O,"&gt;="&amp;$A8,'IEA-MethaneAbatement'!$M:$M,$D$1,'IEA-MethaneAbatement'!$B:$B,'Country Selector'!$A$2)))*(1+INDEX('EPA to IEA Scaling'!$F$8:$AO$8,,MATCH(AB$2,'EPA to IEA Scaling'!$F$1:$AO$1,0)))</f>
        <v>0</v>
      </c>
      <c r="AC8" cm="1">
        <f t="array" ref="AC8">((VLOOKUP($B$1,'Multipliers and Adjustments'!$A$70:$I$86,TRUNC(COLUMN(AC$2)/5)+2,FALSE)*SUMIFS('IEA-MethaneAbatement'!$N:$N,'IEA-MethaneAbatement'!$O:$O,"&lt;"&amp;$B8,'IEA-MethaneAbatement'!$O:$O,"&gt;="&amp;$A8,'IEA-MethaneAbatement'!$M:$M,$B$1,'IEA-MethaneAbatement'!$B:$B,'Country Selector'!$A$2)+VLOOKUP($C$1,'Multipliers and Adjustments'!$A$70:$I$86,TRUNC(COLUMN(AC$2)/5)+2,FALSE)*SUMIFS('IEA-MethaneAbatement'!$N:$N,'IEA-MethaneAbatement'!$O:$O,"&lt;"&amp;$B8,'IEA-MethaneAbatement'!$O:$O,"&gt;="&amp;$A8,'IEA-MethaneAbatement'!$M:$M,$C$1,'IEA-MethaneAbatement'!$B:$B,'Country Selector'!$A$2)+VLOOKUP($D$1,'Multipliers and Adjustments'!$A$70:$I$86,TRUNC(COLUMN(AC$2)/5)+2,FALSE)*SUMIFS('IEA-MethaneAbatement'!$N:$N,'IEA-MethaneAbatement'!$O:$O,"&lt;"&amp;$B8,'IEA-MethaneAbatement'!$O:$O,"&gt;="&amp;$A8,'IEA-MethaneAbatement'!$M:$M,$D$1,'IEA-MethaneAbatement'!$B:$B,'Country Selector'!$A$2)))*(1+INDEX('EPA to IEA Scaling'!$F$8:$AO$8,,MATCH(AC$2,'EPA to IEA Scaling'!$F$1:$AO$1,0)))</f>
        <v>0</v>
      </c>
      <c r="AD8" cm="1">
        <f t="array" ref="AD8">((VLOOKUP($B$1,'Multipliers and Adjustments'!$A$70:$I$86,TRUNC(COLUMN(AD$2)/5)+2,FALSE)*SUMIFS('IEA-MethaneAbatement'!$N:$N,'IEA-MethaneAbatement'!$O:$O,"&lt;"&amp;$B8,'IEA-MethaneAbatement'!$O:$O,"&gt;="&amp;$A8,'IEA-MethaneAbatement'!$M:$M,$B$1,'IEA-MethaneAbatement'!$B:$B,'Country Selector'!$A$2)+VLOOKUP($C$1,'Multipliers and Adjustments'!$A$70:$I$86,TRUNC(COLUMN(AD$2)/5)+2,FALSE)*SUMIFS('IEA-MethaneAbatement'!$N:$N,'IEA-MethaneAbatement'!$O:$O,"&lt;"&amp;$B8,'IEA-MethaneAbatement'!$O:$O,"&gt;="&amp;$A8,'IEA-MethaneAbatement'!$M:$M,$C$1,'IEA-MethaneAbatement'!$B:$B,'Country Selector'!$A$2)+VLOOKUP($D$1,'Multipliers and Adjustments'!$A$70:$I$86,TRUNC(COLUMN(AD$2)/5)+2,FALSE)*SUMIFS('IEA-MethaneAbatement'!$N:$N,'IEA-MethaneAbatement'!$O:$O,"&lt;"&amp;$B8,'IEA-MethaneAbatement'!$O:$O,"&gt;="&amp;$A8,'IEA-MethaneAbatement'!$M:$M,$D$1,'IEA-MethaneAbatement'!$B:$B,'Country Selector'!$A$2)))*(1+INDEX('EPA to IEA Scaling'!$F$8:$AO$8,,MATCH(AD$2,'EPA to IEA Scaling'!$F$1:$AO$1,0)))</f>
        <v>0</v>
      </c>
      <c r="AE8" cm="1">
        <f t="array" ref="AE8">((VLOOKUP($B$1,'Multipliers and Adjustments'!$A$70:$I$86,TRUNC(COLUMN(AE$2)/5)+2,FALSE)*SUMIFS('IEA-MethaneAbatement'!$N:$N,'IEA-MethaneAbatement'!$O:$O,"&lt;"&amp;$B8,'IEA-MethaneAbatement'!$O:$O,"&gt;="&amp;$A8,'IEA-MethaneAbatement'!$M:$M,$B$1,'IEA-MethaneAbatement'!$B:$B,'Country Selector'!$A$2)+VLOOKUP($C$1,'Multipliers and Adjustments'!$A$70:$I$86,TRUNC(COLUMN(AE$2)/5)+2,FALSE)*SUMIFS('IEA-MethaneAbatement'!$N:$N,'IEA-MethaneAbatement'!$O:$O,"&lt;"&amp;$B8,'IEA-MethaneAbatement'!$O:$O,"&gt;="&amp;$A8,'IEA-MethaneAbatement'!$M:$M,$C$1,'IEA-MethaneAbatement'!$B:$B,'Country Selector'!$A$2)+VLOOKUP($D$1,'Multipliers and Adjustments'!$A$70:$I$86,TRUNC(COLUMN(AE$2)/5)+2,FALSE)*SUMIFS('IEA-MethaneAbatement'!$N:$N,'IEA-MethaneAbatement'!$O:$O,"&lt;"&amp;$B8,'IEA-MethaneAbatement'!$O:$O,"&gt;="&amp;$A8,'IEA-MethaneAbatement'!$M:$M,$D$1,'IEA-MethaneAbatement'!$B:$B,'Country Selector'!$A$2)))*(1+INDEX('EPA to IEA Scaling'!$F$8:$AO$8,,MATCH(AE$2,'EPA to IEA Scaling'!$F$1:$AO$1,0)))</f>
        <v>0</v>
      </c>
      <c r="AF8" cm="1">
        <f t="array" ref="AF8">((VLOOKUP($B$1,'Multipliers and Adjustments'!$A$70:$I$86,TRUNC(COLUMN(AF$2)/5)+2,FALSE)*SUMIFS('IEA-MethaneAbatement'!$N:$N,'IEA-MethaneAbatement'!$O:$O,"&lt;"&amp;$B8,'IEA-MethaneAbatement'!$O:$O,"&gt;="&amp;$A8,'IEA-MethaneAbatement'!$M:$M,$B$1,'IEA-MethaneAbatement'!$B:$B,'Country Selector'!$A$2)+VLOOKUP($C$1,'Multipliers and Adjustments'!$A$70:$I$86,TRUNC(COLUMN(AF$2)/5)+2,FALSE)*SUMIFS('IEA-MethaneAbatement'!$N:$N,'IEA-MethaneAbatement'!$O:$O,"&lt;"&amp;$B8,'IEA-MethaneAbatement'!$O:$O,"&gt;="&amp;$A8,'IEA-MethaneAbatement'!$M:$M,$C$1,'IEA-MethaneAbatement'!$B:$B,'Country Selector'!$A$2)+VLOOKUP($D$1,'Multipliers and Adjustments'!$A$70:$I$86,TRUNC(COLUMN(AF$2)/5)+2,FALSE)*SUMIFS('IEA-MethaneAbatement'!$N:$N,'IEA-MethaneAbatement'!$O:$O,"&lt;"&amp;$B8,'IEA-MethaneAbatement'!$O:$O,"&gt;="&amp;$A8,'IEA-MethaneAbatement'!$M:$M,$D$1,'IEA-MethaneAbatement'!$B:$B,'Country Selector'!$A$2)))*(1+INDEX('EPA to IEA Scaling'!$F$8:$AO$8,,MATCH(AF$2,'EPA to IEA Scaling'!$F$1:$AO$1,0)))</f>
        <v>0</v>
      </c>
      <c r="AG8" s="31" cm="1">
        <f t="array" ref="AG8">((VLOOKUP($B$1,'Multipliers and Adjustments'!$A$70:$I$86,TRUNC(COLUMN(AG$2)/5)+2,FALSE)*SUMIFS('IEA-MethaneAbatement'!$N:$N,'IEA-MethaneAbatement'!$O:$O,"&lt;"&amp;$B8,'IEA-MethaneAbatement'!$O:$O,"&gt;="&amp;$A8,'IEA-MethaneAbatement'!$M:$M,$B$1,'IEA-MethaneAbatement'!$B:$B,'Country Selector'!$A$2)+VLOOKUP($C$1,'Multipliers and Adjustments'!$A$70:$I$86,TRUNC(COLUMN(AG$2)/5)+2,FALSE)*SUMIFS('IEA-MethaneAbatement'!$N:$N,'IEA-MethaneAbatement'!$O:$O,"&lt;"&amp;$B8,'IEA-MethaneAbatement'!$O:$O,"&gt;="&amp;$A8,'IEA-MethaneAbatement'!$M:$M,$C$1,'IEA-MethaneAbatement'!$B:$B,'Country Selector'!$A$2)+VLOOKUP($D$1,'Multipliers and Adjustments'!$A$70:$I$86,TRUNC(COLUMN(AG$2)/5)+2,FALSE)*SUMIFS('IEA-MethaneAbatement'!$N:$N,'IEA-MethaneAbatement'!$O:$O,"&lt;"&amp;$B8,'IEA-MethaneAbatement'!$O:$O,"&gt;="&amp;$A8,'IEA-MethaneAbatement'!$M:$M,$D$1,'IEA-MethaneAbatement'!$B:$B,'Country Selector'!$A$2)))*(1+INDEX('EPA to IEA Scaling'!$F$8:$AO$8,,MATCH(AG$2,'EPA to IEA Scaling'!$F$1:$AO$1,0)))</f>
        <v>0</v>
      </c>
      <c r="AH8" cm="1">
        <f t="array" ref="AH8">((VLOOKUP($B$1,'Multipliers and Adjustments'!$A$70:$I$86,TRUNC(COLUMN(AH$2)/5)+2,FALSE)*SUMIFS('IEA-MethaneAbatement'!$N:$N,'IEA-MethaneAbatement'!$O:$O,"&lt;"&amp;$B8,'IEA-MethaneAbatement'!$O:$O,"&gt;="&amp;$A8,'IEA-MethaneAbatement'!$M:$M,$B$1,'IEA-MethaneAbatement'!$B:$B,'Country Selector'!$A$2)+VLOOKUP($C$1,'Multipliers and Adjustments'!$A$70:$I$86,TRUNC(COLUMN(AH$2)/5)+2,FALSE)*SUMIFS('IEA-MethaneAbatement'!$N:$N,'IEA-MethaneAbatement'!$O:$O,"&lt;"&amp;$B8,'IEA-MethaneAbatement'!$O:$O,"&gt;="&amp;$A8,'IEA-MethaneAbatement'!$M:$M,$C$1,'IEA-MethaneAbatement'!$B:$B,'Country Selector'!$A$2)+VLOOKUP($D$1,'Multipliers and Adjustments'!$A$70:$I$86,TRUNC(COLUMN(AH$2)/5)+2,FALSE)*SUMIFS('IEA-MethaneAbatement'!$N:$N,'IEA-MethaneAbatement'!$O:$O,"&lt;"&amp;$B8,'IEA-MethaneAbatement'!$O:$O,"&gt;="&amp;$A8,'IEA-MethaneAbatement'!$M:$M,$D$1,'IEA-MethaneAbatement'!$B:$B,'Country Selector'!$A$2)))*(1+INDEX('EPA to IEA Scaling'!$F$8:$AO$8,,MATCH(AH$2,'EPA to IEA Scaling'!$F$1:$AO$1,0)))</f>
        <v>0</v>
      </c>
      <c r="AI8" cm="1">
        <f t="array" ref="AI8">((VLOOKUP($B$1,'Multipliers and Adjustments'!$A$70:$I$86,TRUNC(COLUMN(AI$2)/5)+2,FALSE)*SUMIFS('IEA-MethaneAbatement'!$N:$N,'IEA-MethaneAbatement'!$O:$O,"&lt;"&amp;$B8,'IEA-MethaneAbatement'!$O:$O,"&gt;="&amp;$A8,'IEA-MethaneAbatement'!$M:$M,$B$1,'IEA-MethaneAbatement'!$B:$B,'Country Selector'!$A$2)+VLOOKUP($C$1,'Multipliers and Adjustments'!$A$70:$I$86,TRUNC(COLUMN(AI$2)/5)+2,FALSE)*SUMIFS('IEA-MethaneAbatement'!$N:$N,'IEA-MethaneAbatement'!$O:$O,"&lt;"&amp;$B8,'IEA-MethaneAbatement'!$O:$O,"&gt;="&amp;$A8,'IEA-MethaneAbatement'!$M:$M,$C$1,'IEA-MethaneAbatement'!$B:$B,'Country Selector'!$A$2)+VLOOKUP($D$1,'Multipliers and Adjustments'!$A$70:$I$86,TRUNC(COLUMN(AI$2)/5)+2,FALSE)*SUMIFS('IEA-MethaneAbatement'!$N:$N,'IEA-MethaneAbatement'!$O:$O,"&lt;"&amp;$B8,'IEA-MethaneAbatement'!$O:$O,"&gt;="&amp;$A8,'IEA-MethaneAbatement'!$M:$M,$D$1,'IEA-MethaneAbatement'!$B:$B,'Country Selector'!$A$2)))*(1+INDEX('EPA to IEA Scaling'!$F$8:$AO$8,,MATCH(AI$2,'EPA to IEA Scaling'!$F$1:$AO$1,0)))</f>
        <v>0</v>
      </c>
      <c r="AJ8" cm="1">
        <f t="array" ref="AJ8">((VLOOKUP($B$1,'Multipliers and Adjustments'!$A$70:$I$86,TRUNC(COLUMN(AJ$2)/5)+2,FALSE)*SUMIFS('IEA-MethaneAbatement'!$N:$N,'IEA-MethaneAbatement'!$O:$O,"&lt;"&amp;$B8,'IEA-MethaneAbatement'!$O:$O,"&gt;="&amp;$A8,'IEA-MethaneAbatement'!$M:$M,$B$1,'IEA-MethaneAbatement'!$B:$B,'Country Selector'!$A$2)+VLOOKUP($C$1,'Multipliers and Adjustments'!$A$70:$I$86,TRUNC(COLUMN(AJ$2)/5)+2,FALSE)*SUMIFS('IEA-MethaneAbatement'!$N:$N,'IEA-MethaneAbatement'!$O:$O,"&lt;"&amp;$B8,'IEA-MethaneAbatement'!$O:$O,"&gt;="&amp;$A8,'IEA-MethaneAbatement'!$M:$M,$C$1,'IEA-MethaneAbatement'!$B:$B,'Country Selector'!$A$2)+VLOOKUP($D$1,'Multipliers and Adjustments'!$A$70:$I$86,TRUNC(COLUMN(AJ$2)/5)+2,FALSE)*SUMIFS('IEA-MethaneAbatement'!$N:$N,'IEA-MethaneAbatement'!$O:$O,"&lt;"&amp;$B8,'IEA-MethaneAbatement'!$O:$O,"&gt;="&amp;$A8,'IEA-MethaneAbatement'!$M:$M,$D$1,'IEA-MethaneAbatement'!$B:$B,'Country Selector'!$A$2)))*(1+INDEX('EPA to IEA Scaling'!$F$8:$AO$8,,MATCH(AJ$2,'EPA to IEA Scaling'!$F$1:$AO$1,0)))</f>
        <v>0</v>
      </c>
      <c r="AK8" cm="1">
        <f t="array" ref="AK8">((VLOOKUP($B$1,'Multipliers and Adjustments'!$A$70:$I$86,TRUNC(COLUMN(AK$2)/5)+2,FALSE)*SUMIFS('IEA-MethaneAbatement'!$N:$N,'IEA-MethaneAbatement'!$O:$O,"&lt;"&amp;$B8,'IEA-MethaneAbatement'!$O:$O,"&gt;="&amp;$A8,'IEA-MethaneAbatement'!$M:$M,$B$1,'IEA-MethaneAbatement'!$B:$B,'Country Selector'!$A$2)+VLOOKUP($C$1,'Multipliers and Adjustments'!$A$70:$I$86,TRUNC(COLUMN(AK$2)/5)+2,FALSE)*SUMIFS('IEA-MethaneAbatement'!$N:$N,'IEA-MethaneAbatement'!$O:$O,"&lt;"&amp;$B8,'IEA-MethaneAbatement'!$O:$O,"&gt;="&amp;$A8,'IEA-MethaneAbatement'!$M:$M,$C$1,'IEA-MethaneAbatement'!$B:$B,'Country Selector'!$A$2)+VLOOKUP($D$1,'Multipliers and Adjustments'!$A$70:$I$86,TRUNC(COLUMN(AK$2)/5)+2,FALSE)*SUMIFS('IEA-MethaneAbatement'!$N:$N,'IEA-MethaneAbatement'!$O:$O,"&lt;"&amp;$B8,'IEA-MethaneAbatement'!$O:$O,"&gt;="&amp;$A8,'IEA-MethaneAbatement'!$M:$M,$D$1,'IEA-MethaneAbatement'!$B:$B,'Country Selector'!$A$2)))*(1+INDEX('EPA to IEA Scaling'!$F$8:$AO$8,,MATCH(AK$2,'EPA to IEA Scaling'!$F$1:$AO$1,0)))</f>
        <v>0</v>
      </c>
      <c r="AL8" s="31" cm="1">
        <f t="array" ref="AL8">((VLOOKUP($B$1,'Multipliers and Adjustments'!$A$70:$I$86,TRUNC(COLUMN(AL$2)/5)+2,FALSE)*SUMIFS('IEA-MethaneAbatement'!$N:$N,'IEA-MethaneAbatement'!$O:$O,"&lt;"&amp;$B8,'IEA-MethaneAbatement'!$O:$O,"&gt;="&amp;$A8,'IEA-MethaneAbatement'!$M:$M,$B$1,'IEA-MethaneAbatement'!$B:$B,'Country Selector'!$A$2)+VLOOKUP($C$1,'Multipliers and Adjustments'!$A$70:$I$86,TRUNC(COLUMN(AL$2)/5)+2,FALSE)*SUMIFS('IEA-MethaneAbatement'!$N:$N,'IEA-MethaneAbatement'!$O:$O,"&lt;"&amp;$B8,'IEA-MethaneAbatement'!$O:$O,"&gt;="&amp;$A8,'IEA-MethaneAbatement'!$M:$M,$C$1,'IEA-MethaneAbatement'!$B:$B,'Country Selector'!$A$2)+VLOOKUP($D$1,'Multipliers and Adjustments'!$A$70:$I$86,TRUNC(COLUMN(AL$2)/5)+2,FALSE)*SUMIFS('IEA-MethaneAbatement'!$N:$N,'IEA-MethaneAbatement'!$O:$O,"&lt;"&amp;$B8,'IEA-MethaneAbatement'!$O:$O,"&gt;="&amp;$A8,'IEA-MethaneAbatement'!$M:$M,$D$1,'IEA-MethaneAbatement'!$B:$B,'Country Selector'!$A$2)))*(1+INDEX('EPA to IEA Scaling'!$F$8:$AO$8,,MATCH(AL$2,'EPA to IEA Scaling'!$F$1:$AO$1,0)))</f>
        <v>0</v>
      </c>
    </row>
    <row r="9" spans="1:38" x14ac:dyDescent="0.45">
      <c r="A9" s="12">
        <f t="shared" si="1"/>
        <v>-850</v>
      </c>
      <c r="B9" s="11">
        <f t="shared" si="0"/>
        <v>-800</v>
      </c>
      <c r="C9" s="47" cm="1">
        <f t="array" ref="C9">((VLOOKUP($B$1,'Multipliers and Adjustments'!$A$70:$I$86,TRUNC(COLUMN(C$2)/5)+2,FALSE)*SUMIFS('IEA-MethaneAbatement'!$N:$N,'IEA-MethaneAbatement'!$O:$O,"&lt;"&amp;$B9,'IEA-MethaneAbatement'!$O:$O,"&gt;="&amp;$A9,'IEA-MethaneAbatement'!$M:$M,$B$1,'IEA-MethaneAbatement'!$B:$B,'Country Selector'!$A$2)+VLOOKUP($C$1,'Multipliers and Adjustments'!$A$70:$I$86,TRUNC(COLUMN(C$2)/5)+2,FALSE)*SUMIFS('IEA-MethaneAbatement'!$N:$N,'IEA-MethaneAbatement'!$O:$O,"&lt;"&amp;$B9,'IEA-MethaneAbatement'!$O:$O,"&gt;="&amp;$A9,'IEA-MethaneAbatement'!$M:$M,$C$1,'IEA-MethaneAbatement'!$B:$B,'Country Selector'!$A$2)+VLOOKUP($D$1,'Multipliers and Adjustments'!$A$70:$I$86,TRUNC(COLUMN(C$2)/5)+2,FALSE)*SUMIFS('IEA-MethaneAbatement'!$N:$N,'IEA-MethaneAbatement'!$O:$O,"&lt;"&amp;$B9,'IEA-MethaneAbatement'!$O:$O,"&gt;="&amp;$A9,'IEA-MethaneAbatement'!$M:$M,$D$1,'IEA-MethaneAbatement'!$B:$B,'Country Selector'!$A$2)))*(1+INDEX('EPA to IEA Scaling'!$F$8:$AO$8,,MATCH(C$2,'EPA to IEA Scaling'!$F$1:$AO$1,0)))</f>
        <v>0</v>
      </c>
      <c r="D9" cm="1">
        <f t="array" ref="D9">((VLOOKUP($B$1,'Multipliers and Adjustments'!$A$70:$I$86,TRUNC(COLUMN(D$2)/5)+2,FALSE)*SUMIFS('IEA-MethaneAbatement'!$N:$N,'IEA-MethaneAbatement'!$O:$O,"&lt;"&amp;$B9,'IEA-MethaneAbatement'!$O:$O,"&gt;="&amp;$A9,'IEA-MethaneAbatement'!$M:$M,$B$1,'IEA-MethaneAbatement'!$B:$B,'Country Selector'!$A$2)+VLOOKUP($C$1,'Multipliers and Adjustments'!$A$70:$I$86,TRUNC(COLUMN(D$2)/5)+2,FALSE)*SUMIFS('IEA-MethaneAbatement'!$N:$N,'IEA-MethaneAbatement'!$O:$O,"&lt;"&amp;$B9,'IEA-MethaneAbatement'!$O:$O,"&gt;="&amp;$A9,'IEA-MethaneAbatement'!$M:$M,$C$1,'IEA-MethaneAbatement'!$B:$B,'Country Selector'!$A$2)+VLOOKUP($D$1,'Multipliers and Adjustments'!$A$70:$I$86,TRUNC(COLUMN(D$2)/5)+2,FALSE)*SUMIFS('IEA-MethaneAbatement'!$N:$N,'IEA-MethaneAbatement'!$O:$O,"&lt;"&amp;$B9,'IEA-MethaneAbatement'!$O:$O,"&gt;="&amp;$A9,'IEA-MethaneAbatement'!$M:$M,$D$1,'IEA-MethaneAbatement'!$B:$B,'Country Selector'!$A$2)))*(1+INDEX('EPA to IEA Scaling'!$F$8:$AO$8,,MATCH(D$2,'EPA to IEA Scaling'!$F$1:$AO$1,0)))</f>
        <v>0</v>
      </c>
      <c r="E9" cm="1">
        <f t="array" ref="E9">((VLOOKUP($B$1,'Multipliers and Adjustments'!$A$70:$I$86,TRUNC(COLUMN(E$2)/5)+2,FALSE)*SUMIFS('IEA-MethaneAbatement'!$N:$N,'IEA-MethaneAbatement'!$O:$O,"&lt;"&amp;$B9,'IEA-MethaneAbatement'!$O:$O,"&gt;="&amp;$A9,'IEA-MethaneAbatement'!$M:$M,$B$1,'IEA-MethaneAbatement'!$B:$B,'Country Selector'!$A$2)+VLOOKUP($C$1,'Multipliers and Adjustments'!$A$70:$I$86,TRUNC(COLUMN(E$2)/5)+2,FALSE)*SUMIFS('IEA-MethaneAbatement'!$N:$N,'IEA-MethaneAbatement'!$O:$O,"&lt;"&amp;$B9,'IEA-MethaneAbatement'!$O:$O,"&gt;="&amp;$A9,'IEA-MethaneAbatement'!$M:$M,$C$1,'IEA-MethaneAbatement'!$B:$B,'Country Selector'!$A$2)+VLOOKUP($D$1,'Multipliers and Adjustments'!$A$70:$I$86,TRUNC(COLUMN(E$2)/5)+2,FALSE)*SUMIFS('IEA-MethaneAbatement'!$N:$N,'IEA-MethaneAbatement'!$O:$O,"&lt;"&amp;$B9,'IEA-MethaneAbatement'!$O:$O,"&gt;="&amp;$A9,'IEA-MethaneAbatement'!$M:$M,$D$1,'IEA-MethaneAbatement'!$B:$B,'Country Selector'!$A$2)))*(1+INDEX('EPA to IEA Scaling'!$F$8:$AO$8,,MATCH(E$2,'EPA to IEA Scaling'!$F$1:$AO$1,0)))</f>
        <v>0</v>
      </c>
      <c r="F9" cm="1">
        <f t="array" ref="F9">((VLOOKUP($B$1,'Multipliers and Adjustments'!$A$70:$I$86,TRUNC(COLUMN(F$2)/5)+2,FALSE)*SUMIFS('IEA-MethaneAbatement'!$N:$N,'IEA-MethaneAbatement'!$O:$O,"&lt;"&amp;$B9,'IEA-MethaneAbatement'!$O:$O,"&gt;="&amp;$A9,'IEA-MethaneAbatement'!$M:$M,$B$1,'IEA-MethaneAbatement'!$B:$B,'Country Selector'!$A$2)+VLOOKUP($C$1,'Multipliers and Adjustments'!$A$70:$I$86,TRUNC(COLUMN(F$2)/5)+2,FALSE)*SUMIFS('IEA-MethaneAbatement'!$N:$N,'IEA-MethaneAbatement'!$O:$O,"&lt;"&amp;$B9,'IEA-MethaneAbatement'!$O:$O,"&gt;="&amp;$A9,'IEA-MethaneAbatement'!$M:$M,$C$1,'IEA-MethaneAbatement'!$B:$B,'Country Selector'!$A$2)+VLOOKUP($D$1,'Multipliers and Adjustments'!$A$70:$I$86,TRUNC(COLUMN(F$2)/5)+2,FALSE)*SUMIFS('IEA-MethaneAbatement'!$N:$N,'IEA-MethaneAbatement'!$O:$O,"&lt;"&amp;$B9,'IEA-MethaneAbatement'!$O:$O,"&gt;="&amp;$A9,'IEA-MethaneAbatement'!$M:$M,$D$1,'IEA-MethaneAbatement'!$B:$B,'Country Selector'!$A$2)))*(1+INDEX('EPA to IEA Scaling'!$F$8:$AO$8,,MATCH(F$2,'EPA to IEA Scaling'!$F$1:$AO$1,0)))</f>
        <v>0</v>
      </c>
      <c r="G9" cm="1">
        <f t="array" ref="G9">((VLOOKUP($B$1,'Multipliers and Adjustments'!$A$70:$I$86,TRUNC(COLUMN(G$2)/5)+2,FALSE)*SUMIFS('IEA-MethaneAbatement'!$N:$N,'IEA-MethaneAbatement'!$O:$O,"&lt;"&amp;$B9,'IEA-MethaneAbatement'!$O:$O,"&gt;="&amp;$A9,'IEA-MethaneAbatement'!$M:$M,$B$1,'IEA-MethaneAbatement'!$B:$B,'Country Selector'!$A$2)+VLOOKUP($C$1,'Multipliers and Adjustments'!$A$70:$I$86,TRUNC(COLUMN(G$2)/5)+2,FALSE)*SUMIFS('IEA-MethaneAbatement'!$N:$N,'IEA-MethaneAbatement'!$O:$O,"&lt;"&amp;$B9,'IEA-MethaneAbatement'!$O:$O,"&gt;="&amp;$A9,'IEA-MethaneAbatement'!$M:$M,$C$1,'IEA-MethaneAbatement'!$B:$B,'Country Selector'!$A$2)+VLOOKUP($D$1,'Multipliers and Adjustments'!$A$70:$I$86,TRUNC(COLUMN(G$2)/5)+2,FALSE)*SUMIFS('IEA-MethaneAbatement'!$N:$N,'IEA-MethaneAbatement'!$O:$O,"&lt;"&amp;$B9,'IEA-MethaneAbatement'!$O:$O,"&gt;="&amp;$A9,'IEA-MethaneAbatement'!$M:$M,$D$1,'IEA-MethaneAbatement'!$B:$B,'Country Selector'!$A$2)))*(1+INDEX('EPA to IEA Scaling'!$F$8:$AO$8,,MATCH(G$2,'EPA to IEA Scaling'!$F$1:$AO$1,0)))</f>
        <v>0</v>
      </c>
      <c r="H9" s="31" cm="1">
        <f t="array" ref="H9">((VLOOKUP($B$1,'Multipliers and Adjustments'!$A$70:$I$86,TRUNC(COLUMN(H$2)/5)+2,FALSE)*SUMIFS('IEA-MethaneAbatement'!$N:$N,'IEA-MethaneAbatement'!$O:$O,"&lt;"&amp;$B9,'IEA-MethaneAbatement'!$O:$O,"&gt;="&amp;$A9,'IEA-MethaneAbatement'!$M:$M,$B$1,'IEA-MethaneAbatement'!$B:$B,'Country Selector'!$A$2)+VLOOKUP($C$1,'Multipliers and Adjustments'!$A$70:$I$86,TRUNC(COLUMN(H$2)/5)+2,FALSE)*SUMIFS('IEA-MethaneAbatement'!$N:$N,'IEA-MethaneAbatement'!$O:$O,"&lt;"&amp;$B9,'IEA-MethaneAbatement'!$O:$O,"&gt;="&amp;$A9,'IEA-MethaneAbatement'!$M:$M,$C$1,'IEA-MethaneAbatement'!$B:$B,'Country Selector'!$A$2)+VLOOKUP($D$1,'Multipliers and Adjustments'!$A$70:$I$86,TRUNC(COLUMN(H$2)/5)+2,FALSE)*SUMIFS('IEA-MethaneAbatement'!$N:$N,'IEA-MethaneAbatement'!$O:$O,"&lt;"&amp;$B9,'IEA-MethaneAbatement'!$O:$O,"&gt;="&amp;$A9,'IEA-MethaneAbatement'!$M:$M,$D$1,'IEA-MethaneAbatement'!$B:$B,'Country Selector'!$A$2)))*(1+INDEX('EPA to IEA Scaling'!$F$8:$AO$8,,MATCH(H$2,'EPA to IEA Scaling'!$F$1:$AO$1,0)))</f>
        <v>0</v>
      </c>
      <c r="I9" cm="1">
        <f t="array" ref="I9">((VLOOKUP($B$1,'Multipliers and Adjustments'!$A$70:$I$86,TRUNC(COLUMN(I$2)/5)+2,FALSE)*SUMIFS('IEA-MethaneAbatement'!$N:$N,'IEA-MethaneAbatement'!$O:$O,"&lt;"&amp;$B9,'IEA-MethaneAbatement'!$O:$O,"&gt;="&amp;$A9,'IEA-MethaneAbatement'!$M:$M,$B$1,'IEA-MethaneAbatement'!$B:$B,'Country Selector'!$A$2)+VLOOKUP($C$1,'Multipliers and Adjustments'!$A$70:$I$86,TRUNC(COLUMN(I$2)/5)+2,FALSE)*SUMIFS('IEA-MethaneAbatement'!$N:$N,'IEA-MethaneAbatement'!$O:$O,"&lt;"&amp;$B9,'IEA-MethaneAbatement'!$O:$O,"&gt;="&amp;$A9,'IEA-MethaneAbatement'!$M:$M,$C$1,'IEA-MethaneAbatement'!$B:$B,'Country Selector'!$A$2)+VLOOKUP($D$1,'Multipliers and Adjustments'!$A$70:$I$86,TRUNC(COLUMN(I$2)/5)+2,FALSE)*SUMIFS('IEA-MethaneAbatement'!$N:$N,'IEA-MethaneAbatement'!$O:$O,"&lt;"&amp;$B9,'IEA-MethaneAbatement'!$O:$O,"&gt;="&amp;$A9,'IEA-MethaneAbatement'!$M:$M,$D$1,'IEA-MethaneAbatement'!$B:$B,'Country Selector'!$A$2)))*(1+INDEX('EPA to IEA Scaling'!$F$8:$AO$8,,MATCH(I$2,'EPA to IEA Scaling'!$F$1:$AO$1,0)))</f>
        <v>0</v>
      </c>
      <c r="J9" cm="1">
        <f t="array" ref="J9">((VLOOKUP($B$1,'Multipliers and Adjustments'!$A$70:$I$86,TRUNC(COLUMN(J$2)/5)+2,FALSE)*SUMIFS('IEA-MethaneAbatement'!$N:$N,'IEA-MethaneAbatement'!$O:$O,"&lt;"&amp;$B9,'IEA-MethaneAbatement'!$O:$O,"&gt;="&amp;$A9,'IEA-MethaneAbatement'!$M:$M,$B$1,'IEA-MethaneAbatement'!$B:$B,'Country Selector'!$A$2)+VLOOKUP($C$1,'Multipliers and Adjustments'!$A$70:$I$86,TRUNC(COLUMN(J$2)/5)+2,FALSE)*SUMIFS('IEA-MethaneAbatement'!$N:$N,'IEA-MethaneAbatement'!$O:$O,"&lt;"&amp;$B9,'IEA-MethaneAbatement'!$O:$O,"&gt;="&amp;$A9,'IEA-MethaneAbatement'!$M:$M,$C$1,'IEA-MethaneAbatement'!$B:$B,'Country Selector'!$A$2)+VLOOKUP($D$1,'Multipliers and Adjustments'!$A$70:$I$86,TRUNC(COLUMN(J$2)/5)+2,FALSE)*SUMIFS('IEA-MethaneAbatement'!$N:$N,'IEA-MethaneAbatement'!$O:$O,"&lt;"&amp;$B9,'IEA-MethaneAbatement'!$O:$O,"&gt;="&amp;$A9,'IEA-MethaneAbatement'!$M:$M,$D$1,'IEA-MethaneAbatement'!$B:$B,'Country Selector'!$A$2)))*(1+INDEX('EPA to IEA Scaling'!$F$8:$AO$8,,MATCH(J$2,'EPA to IEA Scaling'!$F$1:$AO$1,0)))</f>
        <v>0</v>
      </c>
      <c r="K9" cm="1">
        <f t="array" ref="K9">((VLOOKUP($B$1,'Multipliers and Adjustments'!$A$70:$I$86,TRUNC(COLUMN(K$2)/5)+2,FALSE)*SUMIFS('IEA-MethaneAbatement'!$N:$N,'IEA-MethaneAbatement'!$O:$O,"&lt;"&amp;$B9,'IEA-MethaneAbatement'!$O:$O,"&gt;="&amp;$A9,'IEA-MethaneAbatement'!$M:$M,$B$1,'IEA-MethaneAbatement'!$B:$B,'Country Selector'!$A$2)+VLOOKUP($C$1,'Multipliers and Adjustments'!$A$70:$I$86,TRUNC(COLUMN(K$2)/5)+2,FALSE)*SUMIFS('IEA-MethaneAbatement'!$N:$N,'IEA-MethaneAbatement'!$O:$O,"&lt;"&amp;$B9,'IEA-MethaneAbatement'!$O:$O,"&gt;="&amp;$A9,'IEA-MethaneAbatement'!$M:$M,$C$1,'IEA-MethaneAbatement'!$B:$B,'Country Selector'!$A$2)+VLOOKUP($D$1,'Multipliers and Adjustments'!$A$70:$I$86,TRUNC(COLUMN(K$2)/5)+2,FALSE)*SUMIFS('IEA-MethaneAbatement'!$N:$N,'IEA-MethaneAbatement'!$O:$O,"&lt;"&amp;$B9,'IEA-MethaneAbatement'!$O:$O,"&gt;="&amp;$A9,'IEA-MethaneAbatement'!$M:$M,$D$1,'IEA-MethaneAbatement'!$B:$B,'Country Selector'!$A$2)))*(1+INDEX('EPA to IEA Scaling'!$F$8:$AO$8,,MATCH(K$2,'EPA to IEA Scaling'!$F$1:$AO$1,0)))</f>
        <v>0</v>
      </c>
      <c r="L9" cm="1">
        <f t="array" ref="L9">((VLOOKUP($B$1,'Multipliers and Adjustments'!$A$70:$I$86,TRUNC(COLUMN(L$2)/5)+2,FALSE)*SUMIFS('IEA-MethaneAbatement'!$N:$N,'IEA-MethaneAbatement'!$O:$O,"&lt;"&amp;$B9,'IEA-MethaneAbatement'!$O:$O,"&gt;="&amp;$A9,'IEA-MethaneAbatement'!$M:$M,$B$1,'IEA-MethaneAbatement'!$B:$B,'Country Selector'!$A$2)+VLOOKUP($C$1,'Multipliers and Adjustments'!$A$70:$I$86,TRUNC(COLUMN(L$2)/5)+2,FALSE)*SUMIFS('IEA-MethaneAbatement'!$N:$N,'IEA-MethaneAbatement'!$O:$O,"&lt;"&amp;$B9,'IEA-MethaneAbatement'!$O:$O,"&gt;="&amp;$A9,'IEA-MethaneAbatement'!$M:$M,$C$1,'IEA-MethaneAbatement'!$B:$B,'Country Selector'!$A$2)+VLOOKUP($D$1,'Multipliers and Adjustments'!$A$70:$I$86,TRUNC(COLUMN(L$2)/5)+2,FALSE)*SUMIFS('IEA-MethaneAbatement'!$N:$N,'IEA-MethaneAbatement'!$O:$O,"&lt;"&amp;$B9,'IEA-MethaneAbatement'!$O:$O,"&gt;="&amp;$A9,'IEA-MethaneAbatement'!$M:$M,$D$1,'IEA-MethaneAbatement'!$B:$B,'Country Selector'!$A$2)))*(1+INDEX('EPA to IEA Scaling'!$F$8:$AO$8,,MATCH(L$2,'EPA to IEA Scaling'!$F$1:$AO$1,0)))</f>
        <v>0</v>
      </c>
      <c r="M9" s="31" cm="1">
        <f t="array" ref="M9">((VLOOKUP($B$1,'Multipliers and Adjustments'!$A$70:$I$86,TRUNC(COLUMN(M$2)/5)+2,FALSE)*SUMIFS('IEA-MethaneAbatement'!$N:$N,'IEA-MethaneAbatement'!$O:$O,"&lt;"&amp;$B9,'IEA-MethaneAbatement'!$O:$O,"&gt;="&amp;$A9,'IEA-MethaneAbatement'!$M:$M,$B$1,'IEA-MethaneAbatement'!$B:$B,'Country Selector'!$A$2)+VLOOKUP($C$1,'Multipliers and Adjustments'!$A$70:$I$86,TRUNC(COLUMN(M$2)/5)+2,FALSE)*SUMIFS('IEA-MethaneAbatement'!$N:$N,'IEA-MethaneAbatement'!$O:$O,"&lt;"&amp;$B9,'IEA-MethaneAbatement'!$O:$O,"&gt;="&amp;$A9,'IEA-MethaneAbatement'!$M:$M,$C$1,'IEA-MethaneAbatement'!$B:$B,'Country Selector'!$A$2)+VLOOKUP($D$1,'Multipliers and Adjustments'!$A$70:$I$86,TRUNC(COLUMN(M$2)/5)+2,FALSE)*SUMIFS('IEA-MethaneAbatement'!$N:$N,'IEA-MethaneAbatement'!$O:$O,"&lt;"&amp;$B9,'IEA-MethaneAbatement'!$O:$O,"&gt;="&amp;$A9,'IEA-MethaneAbatement'!$M:$M,$D$1,'IEA-MethaneAbatement'!$B:$B,'Country Selector'!$A$2)))*(1+INDEX('EPA to IEA Scaling'!$F$8:$AO$8,,MATCH(M$2,'EPA to IEA Scaling'!$F$1:$AO$1,0)))</f>
        <v>0</v>
      </c>
      <c r="N9" cm="1">
        <f t="array" ref="N9">((VLOOKUP($B$1,'Multipliers and Adjustments'!$A$70:$I$86,TRUNC(COLUMN(N$2)/5)+2,FALSE)*SUMIFS('IEA-MethaneAbatement'!$N:$N,'IEA-MethaneAbatement'!$O:$O,"&lt;"&amp;$B9,'IEA-MethaneAbatement'!$O:$O,"&gt;="&amp;$A9,'IEA-MethaneAbatement'!$M:$M,$B$1,'IEA-MethaneAbatement'!$B:$B,'Country Selector'!$A$2)+VLOOKUP($C$1,'Multipliers and Adjustments'!$A$70:$I$86,TRUNC(COLUMN(N$2)/5)+2,FALSE)*SUMIFS('IEA-MethaneAbatement'!$N:$N,'IEA-MethaneAbatement'!$O:$O,"&lt;"&amp;$B9,'IEA-MethaneAbatement'!$O:$O,"&gt;="&amp;$A9,'IEA-MethaneAbatement'!$M:$M,$C$1,'IEA-MethaneAbatement'!$B:$B,'Country Selector'!$A$2)+VLOOKUP($D$1,'Multipliers and Adjustments'!$A$70:$I$86,TRUNC(COLUMN(N$2)/5)+2,FALSE)*SUMIFS('IEA-MethaneAbatement'!$N:$N,'IEA-MethaneAbatement'!$O:$O,"&lt;"&amp;$B9,'IEA-MethaneAbatement'!$O:$O,"&gt;="&amp;$A9,'IEA-MethaneAbatement'!$M:$M,$D$1,'IEA-MethaneAbatement'!$B:$B,'Country Selector'!$A$2)))*(1+INDEX('EPA to IEA Scaling'!$F$8:$AO$8,,MATCH(N$2,'EPA to IEA Scaling'!$F$1:$AO$1,0)))</f>
        <v>0</v>
      </c>
      <c r="O9" cm="1">
        <f t="array" ref="O9">((VLOOKUP($B$1,'Multipliers and Adjustments'!$A$70:$I$86,TRUNC(COLUMN(O$2)/5)+2,FALSE)*SUMIFS('IEA-MethaneAbatement'!$N:$N,'IEA-MethaneAbatement'!$O:$O,"&lt;"&amp;$B9,'IEA-MethaneAbatement'!$O:$O,"&gt;="&amp;$A9,'IEA-MethaneAbatement'!$M:$M,$B$1,'IEA-MethaneAbatement'!$B:$B,'Country Selector'!$A$2)+VLOOKUP($C$1,'Multipliers and Adjustments'!$A$70:$I$86,TRUNC(COLUMN(O$2)/5)+2,FALSE)*SUMIFS('IEA-MethaneAbatement'!$N:$N,'IEA-MethaneAbatement'!$O:$O,"&lt;"&amp;$B9,'IEA-MethaneAbatement'!$O:$O,"&gt;="&amp;$A9,'IEA-MethaneAbatement'!$M:$M,$C$1,'IEA-MethaneAbatement'!$B:$B,'Country Selector'!$A$2)+VLOOKUP($D$1,'Multipliers and Adjustments'!$A$70:$I$86,TRUNC(COLUMN(O$2)/5)+2,FALSE)*SUMIFS('IEA-MethaneAbatement'!$N:$N,'IEA-MethaneAbatement'!$O:$O,"&lt;"&amp;$B9,'IEA-MethaneAbatement'!$O:$O,"&gt;="&amp;$A9,'IEA-MethaneAbatement'!$M:$M,$D$1,'IEA-MethaneAbatement'!$B:$B,'Country Selector'!$A$2)))*(1+INDEX('EPA to IEA Scaling'!$F$8:$AO$8,,MATCH(O$2,'EPA to IEA Scaling'!$F$1:$AO$1,0)))</f>
        <v>0</v>
      </c>
      <c r="P9" cm="1">
        <f t="array" ref="P9">((VLOOKUP($B$1,'Multipliers and Adjustments'!$A$70:$I$86,TRUNC(COLUMN(P$2)/5)+2,FALSE)*SUMIFS('IEA-MethaneAbatement'!$N:$N,'IEA-MethaneAbatement'!$O:$O,"&lt;"&amp;$B9,'IEA-MethaneAbatement'!$O:$O,"&gt;="&amp;$A9,'IEA-MethaneAbatement'!$M:$M,$B$1,'IEA-MethaneAbatement'!$B:$B,'Country Selector'!$A$2)+VLOOKUP($C$1,'Multipliers and Adjustments'!$A$70:$I$86,TRUNC(COLUMN(P$2)/5)+2,FALSE)*SUMIFS('IEA-MethaneAbatement'!$N:$N,'IEA-MethaneAbatement'!$O:$O,"&lt;"&amp;$B9,'IEA-MethaneAbatement'!$O:$O,"&gt;="&amp;$A9,'IEA-MethaneAbatement'!$M:$M,$C$1,'IEA-MethaneAbatement'!$B:$B,'Country Selector'!$A$2)+VLOOKUP($D$1,'Multipliers and Adjustments'!$A$70:$I$86,TRUNC(COLUMN(P$2)/5)+2,FALSE)*SUMIFS('IEA-MethaneAbatement'!$N:$N,'IEA-MethaneAbatement'!$O:$O,"&lt;"&amp;$B9,'IEA-MethaneAbatement'!$O:$O,"&gt;="&amp;$A9,'IEA-MethaneAbatement'!$M:$M,$D$1,'IEA-MethaneAbatement'!$B:$B,'Country Selector'!$A$2)))*(1+INDEX('EPA to IEA Scaling'!$F$8:$AO$8,,MATCH(P$2,'EPA to IEA Scaling'!$F$1:$AO$1,0)))</f>
        <v>0</v>
      </c>
      <c r="Q9" cm="1">
        <f t="array" ref="Q9">((VLOOKUP($B$1,'Multipliers and Adjustments'!$A$70:$I$86,TRUNC(COLUMN(Q$2)/5)+2,FALSE)*SUMIFS('IEA-MethaneAbatement'!$N:$N,'IEA-MethaneAbatement'!$O:$O,"&lt;"&amp;$B9,'IEA-MethaneAbatement'!$O:$O,"&gt;="&amp;$A9,'IEA-MethaneAbatement'!$M:$M,$B$1,'IEA-MethaneAbatement'!$B:$B,'Country Selector'!$A$2)+VLOOKUP($C$1,'Multipliers and Adjustments'!$A$70:$I$86,TRUNC(COLUMN(Q$2)/5)+2,FALSE)*SUMIFS('IEA-MethaneAbatement'!$N:$N,'IEA-MethaneAbatement'!$O:$O,"&lt;"&amp;$B9,'IEA-MethaneAbatement'!$O:$O,"&gt;="&amp;$A9,'IEA-MethaneAbatement'!$M:$M,$C$1,'IEA-MethaneAbatement'!$B:$B,'Country Selector'!$A$2)+VLOOKUP($D$1,'Multipliers and Adjustments'!$A$70:$I$86,TRUNC(COLUMN(Q$2)/5)+2,FALSE)*SUMIFS('IEA-MethaneAbatement'!$N:$N,'IEA-MethaneAbatement'!$O:$O,"&lt;"&amp;$B9,'IEA-MethaneAbatement'!$O:$O,"&gt;="&amp;$A9,'IEA-MethaneAbatement'!$M:$M,$D$1,'IEA-MethaneAbatement'!$B:$B,'Country Selector'!$A$2)))*(1+INDEX('EPA to IEA Scaling'!$F$8:$AO$8,,MATCH(Q$2,'EPA to IEA Scaling'!$F$1:$AO$1,0)))</f>
        <v>0</v>
      </c>
      <c r="R9" s="31" cm="1">
        <f t="array" ref="R9">((VLOOKUP($B$1,'Multipliers and Adjustments'!$A$70:$I$86,TRUNC(COLUMN(R$2)/5)+2,FALSE)*SUMIFS('IEA-MethaneAbatement'!$N:$N,'IEA-MethaneAbatement'!$O:$O,"&lt;"&amp;$B9,'IEA-MethaneAbatement'!$O:$O,"&gt;="&amp;$A9,'IEA-MethaneAbatement'!$M:$M,$B$1,'IEA-MethaneAbatement'!$B:$B,'Country Selector'!$A$2)+VLOOKUP($C$1,'Multipliers and Adjustments'!$A$70:$I$86,TRUNC(COLUMN(R$2)/5)+2,FALSE)*SUMIFS('IEA-MethaneAbatement'!$N:$N,'IEA-MethaneAbatement'!$O:$O,"&lt;"&amp;$B9,'IEA-MethaneAbatement'!$O:$O,"&gt;="&amp;$A9,'IEA-MethaneAbatement'!$M:$M,$C$1,'IEA-MethaneAbatement'!$B:$B,'Country Selector'!$A$2)+VLOOKUP($D$1,'Multipliers and Adjustments'!$A$70:$I$86,TRUNC(COLUMN(R$2)/5)+2,FALSE)*SUMIFS('IEA-MethaneAbatement'!$N:$N,'IEA-MethaneAbatement'!$O:$O,"&lt;"&amp;$B9,'IEA-MethaneAbatement'!$O:$O,"&gt;="&amp;$A9,'IEA-MethaneAbatement'!$M:$M,$D$1,'IEA-MethaneAbatement'!$B:$B,'Country Selector'!$A$2)))*(1+INDEX('EPA to IEA Scaling'!$F$8:$AO$8,,MATCH(R$2,'EPA to IEA Scaling'!$F$1:$AO$1,0)))</f>
        <v>0</v>
      </c>
      <c r="S9" cm="1">
        <f t="array" ref="S9">((VLOOKUP($B$1,'Multipliers and Adjustments'!$A$70:$I$86,TRUNC(COLUMN(S$2)/5)+2,FALSE)*SUMIFS('IEA-MethaneAbatement'!$N:$N,'IEA-MethaneAbatement'!$O:$O,"&lt;"&amp;$B9,'IEA-MethaneAbatement'!$O:$O,"&gt;="&amp;$A9,'IEA-MethaneAbatement'!$M:$M,$B$1,'IEA-MethaneAbatement'!$B:$B,'Country Selector'!$A$2)+VLOOKUP($C$1,'Multipliers and Adjustments'!$A$70:$I$86,TRUNC(COLUMN(S$2)/5)+2,FALSE)*SUMIFS('IEA-MethaneAbatement'!$N:$N,'IEA-MethaneAbatement'!$O:$O,"&lt;"&amp;$B9,'IEA-MethaneAbatement'!$O:$O,"&gt;="&amp;$A9,'IEA-MethaneAbatement'!$M:$M,$C$1,'IEA-MethaneAbatement'!$B:$B,'Country Selector'!$A$2)+VLOOKUP($D$1,'Multipliers and Adjustments'!$A$70:$I$86,TRUNC(COLUMN(S$2)/5)+2,FALSE)*SUMIFS('IEA-MethaneAbatement'!$N:$N,'IEA-MethaneAbatement'!$O:$O,"&lt;"&amp;$B9,'IEA-MethaneAbatement'!$O:$O,"&gt;="&amp;$A9,'IEA-MethaneAbatement'!$M:$M,$D$1,'IEA-MethaneAbatement'!$B:$B,'Country Selector'!$A$2)))*(1+INDEX('EPA to IEA Scaling'!$F$8:$AO$8,,MATCH(S$2,'EPA to IEA Scaling'!$F$1:$AO$1,0)))</f>
        <v>0</v>
      </c>
      <c r="T9" cm="1">
        <f t="array" ref="T9">((VLOOKUP($B$1,'Multipliers and Adjustments'!$A$70:$I$86,TRUNC(COLUMN(T$2)/5)+2,FALSE)*SUMIFS('IEA-MethaneAbatement'!$N:$N,'IEA-MethaneAbatement'!$O:$O,"&lt;"&amp;$B9,'IEA-MethaneAbatement'!$O:$O,"&gt;="&amp;$A9,'IEA-MethaneAbatement'!$M:$M,$B$1,'IEA-MethaneAbatement'!$B:$B,'Country Selector'!$A$2)+VLOOKUP($C$1,'Multipliers and Adjustments'!$A$70:$I$86,TRUNC(COLUMN(T$2)/5)+2,FALSE)*SUMIFS('IEA-MethaneAbatement'!$N:$N,'IEA-MethaneAbatement'!$O:$O,"&lt;"&amp;$B9,'IEA-MethaneAbatement'!$O:$O,"&gt;="&amp;$A9,'IEA-MethaneAbatement'!$M:$M,$C$1,'IEA-MethaneAbatement'!$B:$B,'Country Selector'!$A$2)+VLOOKUP($D$1,'Multipliers and Adjustments'!$A$70:$I$86,TRUNC(COLUMN(T$2)/5)+2,FALSE)*SUMIFS('IEA-MethaneAbatement'!$N:$N,'IEA-MethaneAbatement'!$O:$O,"&lt;"&amp;$B9,'IEA-MethaneAbatement'!$O:$O,"&gt;="&amp;$A9,'IEA-MethaneAbatement'!$M:$M,$D$1,'IEA-MethaneAbatement'!$B:$B,'Country Selector'!$A$2)))*(1+INDEX('EPA to IEA Scaling'!$F$8:$AO$8,,MATCH(T$2,'EPA to IEA Scaling'!$F$1:$AO$1,0)))</f>
        <v>0</v>
      </c>
      <c r="U9" cm="1">
        <f t="array" ref="U9">((VLOOKUP($B$1,'Multipliers and Adjustments'!$A$70:$I$86,TRUNC(COLUMN(U$2)/5)+2,FALSE)*SUMIFS('IEA-MethaneAbatement'!$N:$N,'IEA-MethaneAbatement'!$O:$O,"&lt;"&amp;$B9,'IEA-MethaneAbatement'!$O:$O,"&gt;="&amp;$A9,'IEA-MethaneAbatement'!$M:$M,$B$1,'IEA-MethaneAbatement'!$B:$B,'Country Selector'!$A$2)+VLOOKUP($C$1,'Multipliers and Adjustments'!$A$70:$I$86,TRUNC(COLUMN(U$2)/5)+2,FALSE)*SUMIFS('IEA-MethaneAbatement'!$N:$N,'IEA-MethaneAbatement'!$O:$O,"&lt;"&amp;$B9,'IEA-MethaneAbatement'!$O:$O,"&gt;="&amp;$A9,'IEA-MethaneAbatement'!$M:$M,$C$1,'IEA-MethaneAbatement'!$B:$B,'Country Selector'!$A$2)+VLOOKUP($D$1,'Multipliers and Adjustments'!$A$70:$I$86,TRUNC(COLUMN(U$2)/5)+2,FALSE)*SUMIFS('IEA-MethaneAbatement'!$N:$N,'IEA-MethaneAbatement'!$O:$O,"&lt;"&amp;$B9,'IEA-MethaneAbatement'!$O:$O,"&gt;="&amp;$A9,'IEA-MethaneAbatement'!$M:$M,$D$1,'IEA-MethaneAbatement'!$B:$B,'Country Selector'!$A$2)))*(1+INDEX('EPA to IEA Scaling'!$F$8:$AO$8,,MATCH(U$2,'EPA to IEA Scaling'!$F$1:$AO$1,0)))</f>
        <v>0</v>
      </c>
      <c r="V9" cm="1">
        <f t="array" ref="V9">((VLOOKUP($B$1,'Multipliers and Adjustments'!$A$70:$I$86,TRUNC(COLUMN(V$2)/5)+2,FALSE)*SUMIFS('IEA-MethaneAbatement'!$N:$N,'IEA-MethaneAbatement'!$O:$O,"&lt;"&amp;$B9,'IEA-MethaneAbatement'!$O:$O,"&gt;="&amp;$A9,'IEA-MethaneAbatement'!$M:$M,$B$1,'IEA-MethaneAbatement'!$B:$B,'Country Selector'!$A$2)+VLOOKUP($C$1,'Multipliers and Adjustments'!$A$70:$I$86,TRUNC(COLUMN(V$2)/5)+2,FALSE)*SUMIFS('IEA-MethaneAbatement'!$N:$N,'IEA-MethaneAbatement'!$O:$O,"&lt;"&amp;$B9,'IEA-MethaneAbatement'!$O:$O,"&gt;="&amp;$A9,'IEA-MethaneAbatement'!$M:$M,$C$1,'IEA-MethaneAbatement'!$B:$B,'Country Selector'!$A$2)+VLOOKUP($D$1,'Multipliers and Adjustments'!$A$70:$I$86,TRUNC(COLUMN(V$2)/5)+2,FALSE)*SUMIFS('IEA-MethaneAbatement'!$N:$N,'IEA-MethaneAbatement'!$O:$O,"&lt;"&amp;$B9,'IEA-MethaneAbatement'!$O:$O,"&gt;="&amp;$A9,'IEA-MethaneAbatement'!$M:$M,$D$1,'IEA-MethaneAbatement'!$B:$B,'Country Selector'!$A$2)))*(1+INDEX('EPA to IEA Scaling'!$F$8:$AO$8,,MATCH(V$2,'EPA to IEA Scaling'!$F$1:$AO$1,0)))</f>
        <v>0</v>
      </c>
      <c r="W9" s="31" cm="1">
        <f t="array" ref="W9">((VLOOKUP($B$1,'Multipliers and Adjustments'!$A$70:$I$86,TRUNC(COLUMN(W$2)/5)+2,FALSE)*SUMIFS('IEA-MethaneAbatement'!$N:$N,'IEA-MethaneAbatement'!$O:$O,"&lt;"&amp;$B9,'IEA-MethaneAbatement'!$O:$O,"&gt;="&amp;$A9,'IEA-MethaneAbatement'!$M:$M,$B$1,'IEA-MethaneAbatement'!$B:$B,'Country Selector'!$A$2)+VLOOKUP($C$1,'Multipliers and Adjustments'!$A$70:$I$86,TRUNC(COLUMN(W$2)/5)+2,FALSE)*SUMIFS('IEA-MethaneAbatement'!$N:$N,'IEA-MethaneAbatement'!$O:$O,"&lt;"&amp;$B9,'IEA-MethaneAbatement'!$O:$O,"&gt;="&amp;$A9,'IEA-MethaneAbatement'!$M:$M,$C$1,'IEA-MethaneAbatement'!$B:$B,'Country Selector'!$A$2)+VLOOKUP($D$1,'Multipliers and Adjustments'!$A$70:$I$86,TRUNC(COLUMN(W$2)/5)+2,FALSE)*SUMIFS('IEA-MethaneAbatement'!$N:$N,'IEA-MethaneAbatement'!$O:$O,"&lt;"&amp;$B9,'IEA-MethaneAbatement'!$O:$O,"&gt;="&amp;$A9,'IEA-MethaneAbatement'!$M:$M,$D$1,'IEA-MethaneAbatement'!$B:$B,'Country Selector'!$A$2)))*(1+INDEX('EPA to IEA Scaling'!$F$8:$AO$8,,MATCH(W$2,'EPA to IEA Scaling'!$F$1:$AO$1,0)))</f>
        <v>0</v>
      </c>
      <c r="X9" cm="1">
        <f t="array" ref="X9">((VLOOKUP($B$1,'Multipliers and Adjustments'!$A$70:$I$86,TRUNC(COLUMN(X$2)/5)+2,FALSE)*SUMIFS('IEA-MethaneAbatement'!$N:$N,'IEA-MethaneAbatement'!$O:$O,"&lt;"&amp;$B9,'IEA-MethaneAbatement'!$O:$O,"&gt;="&amp;$A9,'IEA-MethaneAbatement'!$M:$M,$B$1,'IEA-MethaneAbatement'!$B:$B,'Country Selector'!$A$2)+VLOOKUP($C$1,'Multipliers and Adjustments'!$A$70:$I$86,TRUNC(COLUMN(X$2)/5)+2,FALSE)*SUMIFS('IEA-MethaneAbatement'!$N:$N,'IEA-MethaneAbatement'!$O:$O,"&lt;"&amp;$B9,'IEA-MethaneAbatement'!$O:$O,"&gt;="&amp;$A9,'IEA-MethaneAbatement'!$M:$M,$C$1,'IEA-MethaneAbatement'!$B:$B,'Country Selector'!$A$2)+VLOOKUP($D$1,'Multipliers and Adjustments'!$A$70:$I$86,TRUNC(COLUMN(X$2)/5)+2,FALSE)*SUMIFS('IEA-MethaneAbatement'!$N:$N,'IEA-MethaneAbatement'!$O:$O,"&lt;"&amp;$B9,'IEA-MethaneAbatement'!$O:$O,"&gt;="&amp;$A9,'IEA-MethaneAbatement'!$M:$M,$D$1,'IEA-MethaneAbatement'!$B:$B,'Country Selector'!$A$2)))*(1+INDEX('EPA to IEA Scaling'!$F$8:$AO$8,,MATCH(X$2,'EPA to IEA Scaling'!$F$1:$AO$1,0)))</f>
        <v>0</v>
      </c>
      <c r="Y9" cm="1">
        <f t="array" ref="Y9">((VLOOKUP($B$1,'Multipliers and Adjustments'!$A$70:$I$86,TRUNC(COLUMN(Y$2)/5)+2,FALSE)*SUMIFS('IEA-MethaneAbatement'!$N:$N,'IEA-MethaneAbatement'!$O:$O,"&lt;"&amp;$B9,'IEA-MethaneAbatement'!$O:$O,"&gt;="&amp;$A9,'IEA-MethaneAbatement'!$M:$M,$B$1,'IEA-MethaneAbatement'!$B:$B,'Country Selector'!$A$2)+VLOOKUP($C$1,'Multipliers and Adjustments'!$A$70:$I$86,TRUNC(COLUMN(Y$2)/5)+2,FALSE)*SUMIFS('IEA-MethaneAbatement'!$N:$N,'IEA-MethaneAbatement'!$O:$O,"&lt;"&amp;$B9,'IEA-MethaneAbatement'!$O:$O,"&gt;="&amp;$A9,'IEA-MethaneAbatement'!$M:$M,$C$1,'IEA-MethaneAbatement'!$B:$B,'Country Selector'!$A$2)+VLOOKUP($D$1,'Multipliers and Adjustments'!$A$70:$I$86,TRUNC(COLUMN(Y$2)/5)+2,FALSE)*SUMIFS('IEA-MethaneAbatement'!$N:$N,'IEA-MethaneAbatement'!$O:$O,"&lt;"&amp;$B9,'IEA-MethaneAbatement'!$O:$O,"&gt;="&amp;$A9,'IEA-MethaneAbatement'!$M:$M,$D$1,'IEA-MethaneAbatement'!$B:$B,'Country Selector'!$A$2)))*(1+INDEX('EPA to IEA Scaling'!$F$8:$AO$8,,MATCH(Y$2,'EPA to IEA Scaling'!$F$1:$AO$1,0)))</f>
        <v>0</v>
      </c>
      <c r="Z9" cm="1">
        <f t="array" ref="Z9">((VLOOKUP($B$1,'Multipliers and Adjustments'!$A$70:$I$86,TRUNC(COLUMN(Z$2)/5)+2,FALSE)*SUMIFS('IEA-MethaneAbatement'!$N:$N,'IEA-MethaneAbatement'!$O:$O,"&lt;"&amp;$B9,'IEA-MethaneAbatement'!$O:$O,"&gt;="&amp;$A9,'IEA-MethaneAbatement'!$M:$M,$B$1,'IEA-MethaneAbatement'!$B:$B,'Country Selector'!$A$2)+VLOOKUP($C$1,'Multipliers and Adjustments'!$A$70:$I$86,TRUNC(COLUMN(Z$2)/5)+2,FALSE)*SUMIFS('IEA-MethaneAbatement'!$N:$N,'IEA-MethaneAbatement'!$O:$O,"&lt;"&amp;$B9,'IEA-MethaneAbatement'!$O:$O,"&gt;="&amp;$A9,'IEA-MethaneAbatement'!$M:$M,$C$1,'IEA-MethaneAbatement'!$B:$B,'Country Selector'!$A$2)+VLOOKUP($D$1,'Multipliers and Adjustments'!$A$70:$I$86,TRUNC(COLUMN(Z$2)/5)+2,FALSE)*SUMIFS('IEA-MethaneAbatement'!$N:$N,'IEA-MethaneAbatement'!$O:$O,"&lt;"&amp;$B9,'IEA-MethaneAbatement'!$O:$O,"&gt;="&amp;$A9,'IEA-MethaneAbatement'!$M:$M,$D$1,'IEA-MethaneAbatement'!$B:$B,'Country Selector'!$A$2)))*(1+INDEX('EPA to IEA Scaling'!$F$8:$AO$8,,MATCH(Z$2,'EPA to IEA Scaling'!$F$1:$AO$1,0)))</f>
        <v>0</v>
      </c>
      <c r="AA9" cm="1">
        <f t="array" ref="AA9">((VLOOKUP($B$1,'Multipliers and Adjustments'!$A$70:$I$86,TRUNC(COLUMN(AA$2)/5)+2,FALSE)*SUMIFS('IEA-MethaneAbatement'!$N:$N,'IEA-MethaneAbatement'!$O:$O,"&lt;"&amp;$B9,'IEA-MethaneAbatement'!$O:$O,"&gt;="&amp;$A9,'IEA-MethaneAbatement'!$M:$M,$B$1,'IEA-MethaneAbatement'!$B:$B,'Country Selector'!$A$2)+VLOOKUP($C$1,'Multipliers and Adjustments'!$A$70:$I$86,TRUNC(COLUMN(AA$2)/5)+2,FALSE)*SUMIFS('IEA-MethaneAbatement'!$N:$N,'IEA-MethaneAbatement'!$O:$O,"&lt;"&amp;$B9,'IEA-MethaneAbatement'!$O:$O,"&gt;="&amp;$A9,'IEA-MethaneAbatement'!$M:$M,$C$1,'IEA-MethaneAbatement'!$B:$B,'Country Selector'!$A$2)+VLOOKUP($D$1,'Multipliers and Adjustments'!$A$70:$I$86,TRUNC(COLUMN(AA$2)/5)+2,FALSE)*SUMIFS('IEA-MethaneAbatement'!$N:$N,'IEA-MethaneAbatement'!$O:$O,"&lt;"&amp;$B9,'IEA-MethaneAbatement'!$O:$O,"&gt;="&amp;$A9,'IEA-MethaneAbatement'!$M:$M,$D$1,'IEA-MethaneAbatement'!$B:$B,'Country Selector'!$A$2)))*(1+INDEX('EPA to IEA Scaling'!$F$8:$AO$8,,MATCH(AA$2,'EPA to IEA Scaling'!$F$1:$AO$1,0)))</f>
        <v>0</v>
      </c>
      <c r="AB9" s="31" cm="1">
        <f t="array" ref="AB9">((VLOOKUP($B$1,'Multipliers and Adjustments'!$A$70:$I$86,TRUNC(COLUMN(AB$2)/5)+2,FALSE)*SUMIFS('IEA-MethaneAbatement'!$N:$N,'IEA-MethaneAbatement'!$O:$O,"&lt;"&amp;$B9,'IEA-MethaneAbatement'!$O:$O,"&gt;="&amp;$A9,'IEA-MethaneAbatement'!$M:$M,$B$1,'IEA-MethaneAbatement'!$B:$B,'Country Selector'!$A$2)+VLOOKUP($C$1,'Multipliers and Adjustments'!$A$70:$I$86,TRUNC(COLUMN(AB$2)/5)+2,FALSE)*SUMIFS('IEA-MethaneAbatement'!$N:$N,'IEA-MethaneAbatement'!$O:$O,"&lt;"&amp;$B9,'IEA-MethaneAbatement'!$O:$O,"&gt;="&amp;$A9,'IEA-MethaneAbatement'!$M:$M,$C$1,'IEA-MethaneAbatement'!$B:$B,'Country Selector'!$A$2)+VLOOKUP($D$1,'Multipliers and Adjustments'!$A$70:$I$86,TRUNC(COLUMN(AB$2)/5)+2,FALSE)*SUMIFS('IEA-MethaneAbatement'!$N:$N,'IEA-MethaneAbatement'!$O:$O,"&lt;"&amp;$B9,'IEA-MethaneAbatement'!$O:$O,"&gt;="&amp;$A9,'IEA-MethaneAbatement'!$M:$M,$D$1,'IEA-MethaneAbatement'!$B:$B,'Country Selector'!$A$2)))*(1+INDEX('EPA to IEA Scaling'!$F$8:$AO$8,,MATCH(AB$2,'EPA to IEA Scaling'!$F$1:$AO$1,0)))</f>
        <v>0</v>
      </c>
      <c r="AC9" cm="1">
        <f t="array" ref="AC9">((VLOOKUP($B$1,'Multipliers and Adjustments'!$A$70:$I$86,TRUNC(COLUMN(AC$2)/5)+2,FALSE)*SUMIFS('IEA-MethaneAbatement'!$N:$N,'IEA-MethaneAbatement'!$O:$O,"&lt;"&amp;$B9,'IEA-MethaneAbatement'!$O:$O,"&gt;="&amp;$A9,'IEA-MethaneAbatement'!$M:$M,$B$1,'IEA-MethaneAbatement'!$B:$B,'Country Selector'!$A$2)+VLOOKUP($C$1,'Multipliers and Adjustments'!$A$70:$I$86,TRUNC(COLUMN(AC$2)/5)+2,FALSE)*SUMIFS('IEA-MethaneAbatement'!$N:$N,'IEA-MethaneAbatement'!$O:$O,"&lt;"&amp;$B9,'IEA-MethaneAbatement'!$O:$O,"&gt;="&amp;$A9,'IEA-MethaneAbatement'!$M:$M,$C$1,'IEA-MethaneAbatement'!$B:$B,'Country Selector'!$A$2)+VLOOKUP($D$1,'Multipliers and Adjustments'!$A$70:$I$86,TRUNC(COLUMN(AC$2)/5)+2,FALSE)*SUMIFS('IEA-MethaneAbatement'!$N:$N,'IEA-MethaneAbatement'!$O:$O,"&lt;"&amp;$B9,'IEA-MethaneAbatement'!$O:$O,"&gt;="&amp;$A9,'IEA-MethaneAbatement'!$M:$M,$D$1,'IEA-MethaneAbatement'!$B:$B,'Country Selector'!$A$2)))*(1+INDEX('EPA to IEA Scaling'!$F$8:$AO$8,,MATCH(AC$2,'EPA to IEA Scaling'!$F$1:$AO$1,0)))</f>
        <v>0</v>
      </c>
      <c r="AD9" cm="1">
        <f t="array" ref="AD9">((VLOOKUP($B$1,'Multipliers and Adjustments'!$A$70:$I$86,TRUNC(COLUMN(AD$2)/5)+2,FALSE)*SUMIFS('IEA-MethaneAbatement'!$N:$N,'IEA-MethaneAbatement'!$O:$O,"&lt;"&amp;$B9,'IEA-MethaneAbatement'!$O:$O,"&gt;="&amp;$A9,'IEA-MethaneAbatement'!$M:$M,$B$1,'IEA-MethaneAbatement'!$B:$B,'Country Selector'!$A$2)+VLOOKUP($C$1,'Multipliers and Adjustments'!$A$70:$I$86,TRUNC(COLUMN(AD$2)/5)+2,FALSE)*SUMIFS('IEA-MethaneAbatement'!$N:$N,'IEA-MethaneAbatement'!$O:$O,"&lt;"&amp;$B9,'IEA-MethaneAbatement'!$O:$O,"&gt;="&amp;$A9,'IEA-MethaneAbatement'!$M:$M,$C$1,'IEA-MethaneAbatement'!$B:$B,'Country Selector'!$A$2)+VLOOKUP($D$1,'Multipliers and Adjustments'!$A$70:$I$86,TRUNC(COLUMN(AD$2)/5)+2,FALSE)*SUMIFS('IEA-MethaneAbatement'!$N:$N,'IEA-MethaneAbatement'!$O:$O,"&lt;"&amp;$B9,'IEA-MethaneAbatement'!$O:$O,"&gt;="&amp;$A9,'IEA-MethaneAbatement'!$M:$M,$D$1,'IEA-MethaneAbatement'!$B:$B,'Country Selector'!$A$2)))*(1+INDEX('EPA to IEA Scaling'!$F$8:$AO$8,,MATCH(AD$2,'EPA to IEA Scaling'!$F$1:$AO$1,0)))</f>
        <v>0</v>
      </c>
      <c r="AE9" cm="1">
        <f t="array" ref="AE9">((VLOOKUP($B$1,'Multipliers and Adjustments'!$A$70:$I$86,TRUNC(COLUMN(AE$2)/5)+2,FALSE)*SUMIFS('IEA-MethaneAbatement'!$N:$N,'IEA-MethaneAbatement'!$O:$O,"&lt;"&amp;$B9,'IEA-MethaneAbatement'!$O:$O,"&gt;="&amp;$A9,'IEA-MethaneAbatement'!$M:$M,$B$1,'IEA-MethaneAbatement'!$B:$B,'Country Selector'!$A$2)+VLOOKUP($C$1,'Multipliers and Adjustments'!$A$70:$I$86,TRUNC(COLUMN(AE$2)/5)+2,FALSE)*SUMIFS('IEA-MethaneAbatement'!$N:$N,'IEA-MethaneAbatement'!$O:$O,"&lt;"&amp;$B9,'IEA-MethaneAbatement'!$O:$O,"&gt;="&amp;$A9,'IEA-MethaneAbatement'!$M:$M,$C$1,'IEA-MethaneAbatement'!$B:$B,'Country Selector'!$A$2)+VLOOKUP($D$1,'Multipliers and Adjustments'!$A$70:$I$86,TRUNC(COLUMN(AE$2)/5)+2,FALSE)*SUMIFS('IEA-MethaneAbatement'!$N:$N,'IEA-MethaneAbatement'!$O:$O,"&lt;"&amp;$B9,'IEA-MethaneAbatement'!$O:$O,"&gt;="&amp;$A9,'IEA-MethaneAbatement'!$M:$M,$D$1,'IEA-MethaneAbatement'!$B:$B,'Country Selector'!$A$2)))*(1+INDEX('EPA to IEA Scaling'!$F$8:$AO$8,,MATCH(AE$2,'EPA to IEA Scaling'!$F$1:$AO$1,0)))</f>
        <v>0</v>
      </c>
      <c r="AF9" cm="1">
        <f t="array" ref="AF9">((VLOOKUP($B$1,'Multipliers and Adjustments'!$A$70:$I$86,TRUNC(COLUMN(AF$2)/5)+2,FALSE)*SUMIFS('IEA-MethaneAbatement'!$N:$N,'IEA-MethaneAbatement'!$O:$O,"&lt;"&amp;$B9,'IEA-MethaneAbatement'!$O:$O,"&gt;="&amp;$A9,'IEA-MethaneAbatement'!$M:$M,$B$1,'IEA-MethaneAbatement'!$B:$B,'Country Selector'!$A$2)+VLOOKUP($C$1,'Multipliers and Adjustments'!$A$70:$I$86,TRUNC(COLUMN(AF$2)/5)+2,FALSE)*SUMIFS('IEA-MethaneAbatement'!$N:$N,'IEA-MethaneAbatement'!$O:$O,"&lt;"&amp;$B9,'IEA-MethaneAbatement'!$O:$O,"&gt;="&amp;$A9,'IEA-MethaneAbatement'!$M:$M,$C$1,'IEA-MethaneAbatement'!$B:$B,'Country Selector'!$A$2)+VLOOKUP($D$1,'Multipliers and Adjustments'!$A$70:$I$86,TRUNC(COLUMN(AF$2)/5)+2,FALSE)*SUMIFS('IEA-MethaneAbatement'!$N:$N,'IEA-MethaneAbatement'!$O:$O,"&lt;"&amp;$B9,'IEA-MethaneAbatement'!$O:$O,"&gt;="&amp;$A9,'IEA-MethaneAbatement'!$M:$M,$D$1,'IEA-MethaneAbatement'!$B:$B,'Country Selector'!$A$2)))*(1+INDEX('EPA to IEA Scaling'!$F$8:$AO$8,,MATCH(AF$2,'EPA to IEA Scaling'!$F$1:$AO$1,0)))</f>
        <v>0</v>
      </c>
      <c r="AG9" s="31" cm="1">
        <f t="array" ref="AG9">((VLOOKUP($B$1,'Multipliers and Adjustments'!$A$70:$I$86,TRUNC(COLUMN(AG$2)/5)+2,FALSE)*SUMIFS('IEA-MethaneAbatement'!$N:$N,'IEA-MethaneAbatement'!$O:$O,"&lt;"&amp;$B9,'IEA-MethaneAbatement'!$O:$O,"&gt;="&amp;$A9,'IEA-MethaneAbatement'!$M:$M,$B$1,'IEA-MethaneAbatement'!$B:$B,'Country Selector'!$A$2)+VLOOKUP($C$1,'Multipliers and Adjustments'!$A$70:$I$86,TRUNC(COLUMN(AG$2)/5)+2,FALSE)*SUMIFS('IEA-MethaneAbatement'!$N:$N,'IEA-MethaneAbatement'!$O:$O,"&lt;"&amp;$B9,'IEA-MethaneAbatement'!$O:$O,"&gt;="&amp;$A9,'IEA-MethaneAbatement'!$M:$M,$C$1,'IEA-MethaneAbatement'!$B:$B,'Country Selector'!$A$2)+VLOOKUP($D$1,'Multipliers and Adjustments'!$A$70:$I$86,TRUNC(COLUMN(AG$2)/5)+2,FALSE)*SUMIFS('IEA-MethaneAbatement'!$N:$N,'IEA-MethaneAbatement'!$O:$O,"&lt;"&amp;$B9,'IEA-MethaneAbatement'!$O:$O,"&gt;="&amp;$A9,'IEA-MethaneAbatement'!$M:$M,$D$1,'IEA-MethaneAbatement'!$B:$B,'Country Selector'!$A$2)))*(1+INDEX('EPA to IEA Scaling'!$F$8:$AO$8,,MATCH(AG$2,'EPA to IEA Scaling'!$F$1:$AO$1,0)))</f>
        <v>0</v>
      </c>
      <c r="AH9" cm="1">
        <f t="array" ref="AH9">((VLOOKUP($B$1,'Multipliers and Adjustments'!$A$70:$I$86,TRUNC(COLUMN(AH$2)/5)+2,FALSE)*SUMIFS('IEA-MethaneAbatement'!$N:$N,'IEA-MethaneAbatement'!$O:$O,"&lt;"&amp;$B9,'IEA-MethaneAbatement'!$O:$O,"&gt;="&amp;$A9,'IEA-MethaneAbatement'!$M:$M,$B$1,'IEA-MethaneAbatement'!$B:$B,'Country Selector'!$A$2)+VLOOKUP($C$1,'Multipliers and Adjustments'!$A$70:$I$86,TRUNC(COLUMN(AH$2)/5)+2,FALSE)*SUMIFS('IEA-MethaneAbatement'!$N:$N,'IEA-MethaneAbatement'!$O:$O,"&lt;"&amp;$B9,'IEA-MethaneAbatement'!$O:$O,"&gt;="&amp;$A9,'IEA-MethaneAbatement'!$M:$M,$C$1,'IEA-MethaneAbatement'!$B:$B,'Country Selector'!$A$2)+VLOOKUP($D$1,'Multipliers and Adjustments'!$A$70:$I$86,TRUNC(COLUMN(AH$2)/5)+2,FALSE)*SUMIFS('IEA-MethaneAbatement'!$N:$N,'IEA-MethaneAbatement'!$O:$O,"&lt;"&amp;$B9,'IEA-MethaneAbatement'!$O:$O,"&gt;="&amp;$A9,'IEA-MethaneAbatement'!$M:$M,$D$1,'IEA-MethaneAbatement'!$B:$B,'Country Selector'!$A$2)))*(1+INDEX('EPA to IEA Scaling'!$F$8:$AO$8,,MATCH(AH$2,'EPA to IEA Scaling'!$F$1:$AO$1,0)))</f>
        <v>0</v>
      </c>
      <c r="AI9" cm="1">
        <f t="array" ref="AI9">((VLOOKUP($B$1,'Multipliers and Adjustments'!$A$70:$I$86,TRUNC(COLUMN(AI$2)/5)+2,FALSE)*SUMIFS('IEA-MethaneAbatement'!$N:$N,'IEA-MethaneAbatement'!$O:$O,"&lt;"&amp;$B9,'IEA-MethaneAbatement'!$O:$O,"&gt;="&amp;$A9,'IEA-MethaneAbatement'!$M:$M,$B$1,'IEA-MethaneAbatement'!$B:$B,'Country Selector'!$A$2)+VLOOKUP($C$1,'Multipliers and Adjustments'!$A$70:$I$86,TRUNC(COLUMN(AI$2)/5)+2,FALSE)*SUMIFS('IEA-MethaneAbatement'!$N:$N,'IEA-MethaneAbatement'!$O:$O,"&lt;"&amp;$B9,'IEA-MethaneAbatement'!$O:$O,"&gt;="&amp;$A9,'IEA-MethaneAbatement'!$M:$M,$C$1,'IEA-MethaneAbatement'!$B:$B,'Country Selector'!$A$2)+VLOOKUP($D$1,'Multipliers and Adjustments'!$A$70:$I$86,TRUNC(COLUMN(AI$2)/5)+2,FALSE)*SUMIFS('IEA-MethaneAbatement'!$N:$N,'IEA-MethaneAbatement'!$O:$O,"&lt;"&amp;$B9,'IEA-MethaneAbatement'!$O:$O,"&gt;="&amp;$A9,'IEA-MethaneAbatement'!$M:$M,$D$1,'IEA-MethaneAbatement'!$B:$B,'Country Selector'!$A$2)))*(1+INDEX('EPA to IEA Scaling'!$F$8:$AO$8,,MATCH(AI$2,'EPA to IEA Scaling'!$F$1:$AO$1,0)))</f>
        <v>0</v>
      </c>
      <c r="AJ9" cm="1">
        <f t="array" ref="AJ9">((VLOOKUP($B$1,'Multipliers and Adjustments'!$A$70:$I$86,TRUNC(COLUMN(AJ$2)/5)+2,FALSE)*SUMIFS('IEA-MethaneAbatement'!$N:$N,'IEA-MethaneAbatement'!$O:$O,"&lt;"&amp;$B9,'IEA-MethaneAbatement'!$O:$O,"&gt;="&amp;$A9,'IEA-MethaneAbatement'!$M:$M,$B$1,'IEA-MethaneAbatement'!$B:$B,'Country Selector'!$A$2)+VLOOKUP($C$1,'Multipliers and Adjustments'!$A$70:$I$86,TRUNC(COLUMN(AJ$2)/5)+2,FALSE)*SUMIFS('IEA-MethaneAbatement'!$N:$N,'IEA-MethaneAbatement'!$O:$O,"&lt;"&amp;$B9,'IEA-MethaneAbatement'!$O:$O,"&gt;="&amp;$A9,'IEA-MethaneAbatement'!$M:$M,$C$1,'IEA-MethaneAbatement'!$B:$B,'Country Selector'!$A$2)+VLOOKUP($D$1,'Multipliers and Adjustments'!$A$70:$I$86,TRUNC(COLUMN(AJ$2)/5)+2,FALSE)*SUMIFS('IEA-MethaneAbatement'!$N:$N,'IEA-MethaneAbatement'!$O:$O,"&lt;"&amp;$B9,'IEA-MethaneAbatement'!$O:$O,"&gt;="&amp;$A9,'IEA-MethaneAbatement'!$M:$M,$D$1,'IEA-MethaneAbatement'!$B:$B,'Country Selector'!$A$2)))*(1+INDEX('EPA to IEA Scaling'!$F$8:$AO$8,,MATCH(AJ$2,'EPA to IEA Scaling'!$F$1:$AO$1,0)))</f>
        <v>0</v>
      </c>
      <c r="AK9" cm="1">
        <f t="array" ref="AK9">((VLOOKUP($B$1,'Multipliers and Adjustments'!$A$70:$I$86,TRUNC(COLUMN(AK$2)/5)+2,FALSE)*SUMIFS('IEA-MethaneAbatement'!$N:$N,'IEA-MethaneAbatement'!$O:$O,"&lt;"&amp;$B9,'IEA-MethaneAbatement'!$O:$O,"&gt;="&amp;$A9,'IEA-MethaneAbatement'!$M:$M,$B$1,'IEA-MethaneAbatement'!$B:$B,'Country Selector'!$A$2)+VLOOKUP($C$1,'Multipliers and Adjustments'!$A$70:$I$86,TRUNC(COLUMN(AK$2)/5)+2,FALSE)*SUMIFS('IEA-MethaneAbatement'!$N:$N,'IEA-MethaneAbatement'!$O:$O,"&lt;"&amp;$B9,'IEA-MethaneAbatement'!$O:$O,"&gt;="&amp;$A9,'IEA-MethaneAbatement'!$M:$M,$C$1,'IEA-MethaneAbatement'!$B:$B,'Country Selector'!$A$2)+VLOOKUP($D$1,'Multipliers and Adjustments'!$A$70:$I$86,TRUNC(COLUMN(AK$2)/5)+2,FALSE)*SUMIFS('IEA-MethaneAbatement'!$N:$N,'IEA-MethaneAbatement'!$O:$O,"&lt;"&amp;$B9,'IEA-MethaneAbatement'!$O:$O,"&gt;="&amp;$A9,'IEA-MethaneAbatement'!$M:$M,$D$1,'IEA-MethaneAbatement'!$B:$B,'Country Selector'!$A$2)))*(1+INDEX('EPA to IEA Scaling'!$F$8:$AO$8,,MATCH(AK$2,'EPA to IEA Scaling'!$F$1:$AO$1,0)))</f>
        <v>0</v>
      </c>
      <c r="AL9" s="31" cm="1">
        <f t="array" ref="AL9">((VLOOKUP($B$1,'Multipliers and Adjustments'!$A$70:$I$86,TRUNC(COLUMN(AL$2)/5)+2,FALSE)*SUMIFS('IEA-MethaneAbatement'!$N:$N,'IEA-MethaneAbatement'!$O:$O,"&lt;"&amp;$B9,'IEA-MethaneAbatement'!$O:$O,"&gt;="&amp;$A9,'IEA-MethaneAbatement'!$M:$M,$B$1,'IEA-MethaneAbatement'!$B:$B,'Country Selector'!$A$2)+VLOOKUP($C$1,'Multipliers and Adjustments'!$A$70:$I$86,TRUNC(COLUMN(AL$2)/5)+2,FALSE)*SUMIFS('IEA-MethaneAbatement'!$N:$N,'IEA-MethaneAbatement'!$O:$O,"&lt;"&amp;$B9,'IEA-MethaneAbatement'!$O:$O,"&gt;="&amp;$A9,'IEA-MethaneAbatement'!$M:$M,$C$1,'IEA-MethaneAbatement'!$B:$B,'Country Selector'!$A$2)+VLOOKUP($D$1,'Multipliers and Adjustments'!$A$70:$I$86,TRUNC(COLUMN(AL$2)/5)+2,FALSE)*SUMIFS('IEA-MethaneAbatement'!$N:$N,'IEA-MethaneAbatement'!$O:$O,"&lt;"&amp;$B9,'IEA-MethaneAbatement'!$O:$O,"&gt;="&amp;$A9,'IEA-MethaneAbatement'!$M:$M,$D$1,'IEA-MethaneAbatement'!$B:$B,'Country Selector'!$A$2)))*(1+INDEX('EPA to IEA Scaling'!$F$8:$AO$8,,MATCH(AL$2,'EPA to IEA Scaling'!$F$1:$AO$1,0)))</f>
        <v>0</v>
      </c>
    </row>
    <row r="10" spans="1:38" x14ac:dyDescent="0.45">
      <c r="A10" s="12">
        <f t="shared" si="1"/>
        <v>-800</v>
      </c>
      <c r="B10" s="11">
        <f t="shared" si="0"/>
        <v>-750</v>
      </c>
      <c r="C10" s="47" cm="1">
        <f t="array" ref="C10">((VLOOKUP($B$1,'Multipliers and Adjustments'!$A$70:$I$86,TRUNC(COLUMN(C$2)/5)+2,FALSE)*SUMIFS('IEA-MethaneAbatement'!$N:$N,'IEA-MethaneAbatement'!$O:$O,"&lt;"&amp;$B10,'IEA-MethaneAbatement'!$O:$O,"&gt;="&amp;$A10,'IEA-MethaneAbatement'!$M:$M,$B$1,'IEA-MethaneAbatement'!$B:$B,'Country Selector'!$A$2)+VLOOKUP($C$1,'Multipliers and Adjustments'!$A$70:$I$86,TRUNC(COLUMN(C$2)/5)+2,FALSE)*SUMIFS('IEA-MethaneAbatement'!$N:$N,'IEA-MethaneAbatement'!$O:$O,"&lt;"&amp;$B10,'IEA-MethaneAbatement'!$O:$O,"&gt;="&amp;$A10,'IEA-MethaneAbatement'!$M:$M,$C$1,'IEA-MethaneAbatement'!$B:$B,'Country Selector'!$A$2)+VLOOKUP($D$1,'Multipliers and Adjustments'!$A$70:$I$86,TRUNC(COLUMN(C$2)/5)+2,FALSE)*SUMIFS('IEA-MethaneAbatement'!$N:$N,'IEA-MethaneAbatement'!$O:$O,"&lt;"&amp;$B10,'IEA-MethaneAbatement'!$O:$O,"&gt;="&amp;$A10,'IEA-MethaneAbatement'!$M:$M,$D$1,'IEA-MethaneAbatement'!$B:$B,'Country Selector'!$A$2)))*(1+INDEX('EPA to IEA Scaling'!$F$8:$AO$8,,MATCH(C$2,'EPA to IEA Scaling'!$F$1:$AO$1,0)))</f>
        <v>0</v>
      </c>
      <c r="D10" cm="1">
        <f t="array" ref="D10">((VLOOKUP($B$1,'Multipliers and Adjustments'!$A$70:$I$86,TRUNC(COLUMN(D$2)/5)+2,FALSE)*SUMIFS('IEA-MethaneAbatement'!$N:$N,'IEA-MethaneAbatement'!$O:$O,"&lt;"&amp;$B10,'IEA-MethaneAbatement'!$O:$O,"&gt;="&amp;$A10,'IEA-MethaneAbatement'!$M:$M,$B$1,'IEA-MethaneAbatement'!$B:$B,'Country Selector'!$A$2)+VLOOKUP($C$1,'Multipliers and Adjustments'!$A$70:$I$86,TRUNC(COLUMN(D$2)/5)+2,FALSE)*SUMIFS('IEA-MethaneAbatement'!$N:$N,'IEA-MethaneAbatement'!$O:$O,"&lt;"&amp;$B10,'IEA-MethaneAbatement'!$O:$O,"&gt;="&amp;$A10,'IEA-MethaneAbatement'!$M:$M,$C$1,'IEA-MethaneAbatement'!$B:$B,'Country Selector'!$A$2)+VLOOKUP($D$1,'Multipliers and Adjustments'!$A$70:$I$86,TRUNC(COLUMN(D$2)/5)+2,FALSE)*SUMIFS('IEA-MethaneAbatement'!$N:$N,'IEA-MethaneAbatement'!$O:$O,"&lt;"&amp;$B10,'IEA-MethaneAbatement'!$O:$O,"&gt;="&amp;$A10,'IEA-MethaneAbatement'!$M:$M,$D$1,'IEA-MethaneAbatement'!$B:$B,'Country Selector'!$A$2)))*(1+INDEX('EPA to IEA Scaling'!$F$8:$AO$8,,MATCH(D$2,'EPA to IEA Scaling'!$F$1:$AO$1,0)))</f>
        <v>0</v>
      </c>
      <c r="E10" cm="1">
        <f t="array" ref="E10">((VLOOKUP($B$1,'Multipliers and Adjustments'!$A$70:$I$86,TRUNC(COLUMN(E$2)/5)+2,FALSE)*SUMIFS('IEA-MethaneAbatement'!$N:$N,'IEA-MethaneAbatement'!$O:$O,"&lt;"&amp;$B10,'IEA-MethaneAbatement'!$O:$O,"&gt;="&amp;$A10,'IEA-MethaneAbatement'!$M:$M,$B$1,'IEA-MethaneAbatement'!$B:$B,'Country Selector'!$A$2)+VLOOKUP($C$1,'Multipliers and Adjustments'!$A$70:$I$86,TRUNC(COLUMN(E$2)/5)+2,FALSE)*SUMIFS('IEA-MethaneAbatement'!$N:$N,'IEA-MethaneAbatement'!$O:$O,"&lt;"&amp;$B10,'IEA-MethaneAbatement'!$O:$O,"&gt;="&amp;$A10,'IEA-MethaneAbatement'!$M:$M,$C$1,'IEA-MethaneAbatement'!$B:$B,'Country Selector'!$A$2)+VLOOKUP($D$1,'Multipliers and Adjustments'!$A$70:$I$86,TRUNC(COLUMN(E$2)/5)+2,FALSE)*SUMIFS('IEA-MethaneAbatement'!$N:$N,'IEA-MethaneAbatement'!$O:$O,"&lt;"&amp;$B10,'IEA-MethaneAbatement'!$O:$O,"&gt;="&amp;$A10,'IEA-MethaneAbatement'!$M:$M,$D$1,'IEA-MethaneAbatement'!$B:$B,'Country Selector'!$A$2)))*(1+INDEX('EPA to IEA Scaling'!$F$8:$AO$8,,MATCH(E$2,'EPA to IEA Scaling'!$F$1:$AO$1,0)))</f>
        <v>0</v>
      </c>
      <c r="F10" cm="1">
        <f t="array" ref="F10">((VLOOKUP($B$1,'Multipliers and Adjustments'!$A$70:$I$86,TRUNC(COLUMN(F$2)/5)+2,FALSE)*SUMIFS('IEA-MethaneAbatement'!$N:$N,'IEA-MethaneAbatement'!$O:$O,"&lt;"&amp;$B10,'IEA-MethaneAbatement'!$O:$O,"&gt;="&amp;$A10,'IEA-MethaneAbatement'!$M:$M,$B$1,'IEA-MethaneAbatement'!$B:$B,'Country Selector'!$A$2)+VLOOKUP($C$1,'Multipliers and Adjustments'!$A$70:$I$86,TRUNC(COLUMN(F$2)/5)+2,FALSE)*SUMIFS('IEA-MethaneAbatement'!$N:$N,'IEA-MethaneAbatement'!$O:$O,"&lt;"&amp;$B10,'IEA-MethaneAbatement'!$O:$O,"&gt;="&amp;$A10,'IEA-MethaneAbatement'!$M:$M,$C$1,'IEA-MethaneAbatement'!$B:$B,'Country Selector'!$A$2)+VLOOKUP($D$1,'Multipliers and Adjustments'!$A$70:$I$86,TRUNC(COLUMN(F$2)/5)+2,FALSE)*SUMIFS('IEA-MethaneAbatement'!$N:$N,'IEA-MethaneAbatement'!$O:$O,"&lt;"&amp;$B10,'IEA-MethaneAbatement'!$O:$O,"&gt;="&amp;$A10,'IEA-MethaneAbatement'!$M:$M,$D$1,'IEA-MethaneAbatement'!$B:$B,'Country Selector'!$A$2)))*(1+INDEX('EPA to IEA Scaling'!$F$8:$AO$8,,MATCH(F$2,'EPA to IEA Scaling'!$F$1:$AO$1,0)))</f>
        <v>0</v>
      </c>
      <c r="G10" cm="1">
        <f t="array" ref="G10">((VLOOKUP($B$1,'Multipliers and Adjustments'!$A$70:$I$86,TRUNC(COLUMN(G$2)/5)+2,FALSE)*SUMIFS('IEA-MethaneAbatement'!$N:$N,'IEA-MethaneAbatement'!$O:$O,"&lt;"&amp;$B10,'IEA-MethaneAbatement'!$O:$O,"&gt;="&amp;$A10,'IEA-MethaneAbatement'!$M:$M,$B$1,'IEA-MethaneAbatement'!$B:$B,'Country Selector'!$A$2)+VLOOKUP($C$1,'Multipliers and Adjustments'!$A$70:$I$86,TRUNC(COLUMN(G$2)/5)+2,FALSE)*SUMIFS('IEA-MethaneAbatement'!$N:$N,'IEA-MethaneAbatement'!$O:$O,"&lt;"&amp;$B10,'IEA-MethaneAbatement'!$O:$O,"&gt;="&amp;$A10,'IEA-MethaneAbatement'!$M:$M,$C$1,'IEA-MethaneAbatement'!$B:$B,'Country Selector'!$A$2)+VLOOKUP($D$1,'Multipliers and Adjustments'!$A$70:$I$86,TRUNC(COLUMN(G$2)/5)+2,FALSE)*SUMIFS('IEA-MethaneAbatement'!$N:$N,'IEA-MethaneAbatement'!$O:$O,"&lt;"&amp;$B10,'IEA-MethaneAbatement'!$O:$O,"&gt;="&amp;$A10,'IEA-MethaneAbatement'!$M:$M,$D$1,'IEA-MethaneAbatement'!$B:$B,'Country Selector'!$A$2)))*(1+INDEX('EPA to IEA Scaling'!$F$8:$AO$8,,MATCH(G$2,'EPA to IEA Scaling'!$F$1:$AO$1,0)))</f>
        <v>0</v>
      </c>
      <c r="H10" s="31" cm="1">
        <f t="array" ref="H10">((VLOOKUP($B$1,'Multipliers and Adjustments'!$A$70:$I$86,TRUNC(COLUMN(H$2)/5)+2,FALSE)*SUMIFS('IEA-MethaneAbatement'!$N:$N,'IEA-MethaneAbatement'!$O:$O,"&lt;"&amp;$B10,'IEA-MethaneAbatement'!$O:$O,"&gt;="&amp;$A10,'IEA-MethaneAbatement'!$M:$M,$B$1,'IEA-MethaneAbatement'!$B:$B,'Country Selector'!$A$2)+VLOOKUP($C$1,'Multipliers and Adjustments'!$A$70:$I$86,TRUNC(COLUMN(H$2)/5)+2,FALSE)*SUMIFS('IEA-MethaneAbatement'!$N:$N,'IEA-MethaneAbatement'!$O:$O,"&lt;"&amp;$B10,'IEA-MethaneAbatement'!$O:$O,"&gt;="&amp;$A10,'IEA-MethaneAbatement'!$M:$M,$C$1,'IEA-MethaneAbatement'!$B:$B,'Country Selector'!$A$2)+VLOOKUP($D$1,'Multipliers and Adjustments'!$A$70:$I$86,TRUNC(COLUMN(H$2)/5)+2,FALSE)*SUMIFS('IEA-MethaneAbatement'!$N:$N,'IEA-MethaneAbatement'!$O:$O,"&lt;"&amp;$B10,'IEA-MethaneAbatement'!$O:$O,"&gt;="&amp;$A10,'IEA-MethaneAbatement'!$M:$M,$D$1,'IEA-MethaneAbatement'!$B:$B,'Country Selector'!$A$2)))*(1+INDEX('EPA to IEA Scaling'!$F$8:$AO$8,,MATCH(H$2,'EPA to IEA Scaling'!$F$1:$AO$1,0)))</f>
        <v>0</v>
      </c>
      <c r="I10" cm="1">
        <f t="array" ref="I10">((VLOOKUP($B$1,'Multipliers and Adjustments'!$A$70:$I$86,TRUNC(COLUMN(I$2)/5)+2,FALSE)*SUMIFS('IEA-MethaneAbatement'!$N:$N,'IEA-MethaneAbatement'!$O:$O,"&lt;"&amp;$B10,'IEA-MethaneAbatement'!$O:$O,"&gt;="&amp;$A10,'IEA-MethaneAbatement'!$M:$M,$B$1,'IEA-MethaneAbatement'!$B:$B,'Country Selector'!$A$2)+VLOOKUP($C$1,'Multipliers and Adjustments'!$A$70:$I$86,TRUNC(COLUMN(I$2)/5)+2,FALSE)*SUMIFS('IEA-MethaneAbatement'!$N:$N,'IEA-MethaneAbatement'!$O:$O,"&lt;"&amp;$B10,'IEA-MethaneAbatement'!$O:$O,"&gt;="&amp;$A10,'IEA-MethaneAbatement'!$M:$M,$C$1,'IEA-MethaneAbatement'!$B:$B,'Country Selector'!$A$2)+VLOOKUP($D$1,'Multipliers and Adjustments'!$A$70:$I$86,TRUNC(COLUMN(I$2)/5)+2,FALSE)*SUMIFS('IEA-MethaneAbatement'!$N:$N,'IEA-MethaneAbatement'!$O:$O,"&lt;"&amp;$B10,'IEA-MethaneAbatement'!$O:$O,"&gt;="&amp;$A10,'IEA-MethaneAbatement'!$M:$M,$D$1,'IEA-MethaneAbatement'!$B:$B,'Country Selector'!$A$2)))*(1+INDEX('EPA to IEA Scaling'!$F$8:$AO$8,,MATCH(I$2,'EPA to IEA Scaling'!$F$1:$AO$1,0)))</f>
        <v>0</v>
      </c>
      <c r="J10" cm="1">
        <f t="array" ref="J10">((VLOOKUP($B$1,'Multipliers and Adjustments'!$A$70:$I$86,TRUNC(COLUMN(J$2)/5)+2,FALSE)*SUMIFS('IEA-MethaneAbatement'!$N:$N,'IEA-MethaneAbatement'!$O:$O,"&lt;"&amp;$B10,'IEA-MethaneAbatement'!$O:$O,"&gt;="&amp;$A10,'IEA-MethaneAbatement'!$M:$M,$B$1,'IEA-MethaneAbatement'!$B:$B,'Country Selector'!$A$2)+VLOOKUP($C$1,'Multipliers and Adjustments'!$A$70:$I$86,TRUNC(COLUMN(J$2)/5)+2,FALSE)*SUMIFS('IEA-MethaneAbatement'!$N:$N,'IEA-MethaneAbatement'!$O:$O,"&lt;"&amp;$B10,'IEA-MethaneAbatement'!$O:$O,"&gt;="&amp;$A10,'IEA-MethaneAbatement'!$M:$M,$C$1,'IEA-MethaneAbatement'!$B:$B,'Country Selector'!$A$2)+VLOOKUP($D$1,'Multipliers and Adjustments'!$A$70:$I$86,TRUNC(COLUMN(J$2)/5)+2,FALSE)*SUMIFS('IEA-MethaneAbatement'!$N:$N,'IEA-MethaneAbatement'!$O:$O,"&lt;"&amp;$B10,'IEA-MethaneAbatement'!$O:$O,"&gt;="&amp;$A10,'IEA-MethaneAbatement'!$M:$M,$D$1,'IEA-MethaneAbatement'!$B:$B,'Country Selector'!$A$2)))*(1+INDEX('EPA to IEA Scaling'!$F$8:$AO$8,,MATCH(J$2,'EPA to IEA Scaling'!$F$1:$AO$1,0)))</f>
        <v>0</v>
      </c>
      <c r="K10" cm="1">
        <f t="array" ref="K10">((VLOOKUP($B$1,'Multipliers and Adjustments'!$A$70:$I$86,TRUNC(COLUMN(K$2)/5)+2,FALSE)*SUMIFS('IEA-MethaneAbatement'!$N:$N,'IEA-MethaneAbatement'!$O:$O,"&lt;"&amp;$B10,'IEA-MethaneAbatement'!$O:$O,"&gt;="&amp;$A10,'IEA-MethaneAbatement'!$M:$M,$B$1,'IEA-MethaneAbatement'!$B:$B,'Country Selector'!$A$2)+VLOOKUP($C$1,'Multipliers and Adjustments'!$A$70:$I$86,TRUNC(COLUMN(K$2)/5)+2,FALSE)*SUMIFS('IEA-MethaneAbatement'!$N:$N,'IEA-MethaneAbatement'!$O:$O,"&lt;"&amp;$B10,'IEA-MethaneAbatement'!$O:$O,"&gt;="&amp;$A10,'IEA-MethaneAbatement'!$M:$M,$C$1,'IEA-MethaneAbatement'!$B:$B,'Country Selector'!$A$2)+VLOOKUP($D$1,'Multipliers and Adjustments'!$A$70:$I$86,TRUNC(COLUMN(K$2)/5)+2,FALSE)*SUMIFS('IEA-MethaneAbatement'!$N:$N,'IEA-MethaneAbatement'!$O:$O,"&lt;"&amp;$B10,'IEA-MethaneAbatement'!$O:$O,"&gt;="&amp;$A10,'IEA-MethaneAbatement'!$M:$M,$D$1,'IEA-MethaneAbatement'!$B:$B,'Country Selector'!$A$2)))*(1+INDEX('EPA to IEA Scaling'!$F$8:$AO$8,,MATCH(K$2,'EPA to IEA Scaling'!$F$1:$AO$1,0)))</f>
        <v>0</v>
      </c>
      <c r="L10" cm="1">
        <f t="array" ref="L10">((VLOOKUP($B$1,'Multipliers and Adjustments'!$A$70:$I$86,TRUNC(COLUMN(L$2)/5)+2,FALSE)*SUMIFS('IEA-MethaneAbatement'!$N:$N,'IEA-MethaneAbatement'!$O:$O,"&lt;"&amp;$B10,'IEA-MethaneAbatement'!$O:$O,"&gt;="&amp;$A10,'IEA-MethaneAbatement'!$M:$M,$B$1,'IEA-MethaneAbatement'!$B:$B,'Country Selector'!$A$2)+VLOOKUP($C$1,'Multipliers and Adjustments'!$A$70:$I$86,TRUNC(COLUMN(L$2)/5)+2,FALSE)*SUMIFS('IEA-MethaneAbatement'!$N:$N,'IEA-MethaneAbatement'!$O:$O,"&lt;"&amp;$B10,'IEA-MethaneAbatement'!$O:$O,"&gt;="&amp;$A10,'IEA-MethaneAbatement'!$M:$M,$C$1,'IEA-MethaneAbatement'!$B:$B,'Country Selector'!$A$2)+VLOOKUP($D$1,'Multipliers and Adjustments'!$A$70:$I$86,TRUNC(COLUMN(L$2)/5)+2,FALSE)*SUMIFS('IEA-MethaneAbatement'!$N:$N,'IEA-MethaneAbatement'!$O:$O,"&lt;"&amp;$B10,'IEA-MethaneAbatement'!$O:$O,"&gt;="&amp;$A10,'IEA-MethaneAbatement'!$M:$M,$D$1,'IEA-MethaneAbatement'!$B:$B,'Country Selector'!$A$2)))*(1+INDEX('EPA to IEA Scaling'!$F$8:$AO$8,,MATCH(L$2,'EPA to IEA Scaling'!$F$1:$AO$1,0)))</f>
        <v>0</v>
      </c>
      <c r="M10" s="31" cm="1">
        <f t="array" ref="M10">((VLOOKUP($B$1,'Multipliers and Adjustments'!$A$70:$I$86,TRUNC(COLUMN(M$2)/5)+2,FALSE)*SUMIFS('IEA-MethaneAbatement'!$N:$N,'IEA-MethaneAbatement'!$O:$O,"&lt;"&amp;$B10,'IEA-MethaneAbatement'!$O:$O,"&gt;="&amp;$A10,'IEA-MethaneAbatement'!$M:$M,$B$1,'IEA-MethaneAbatement'!$B:$B,'Country Selector'!$A$2)+VLOOKUP($C$1,'Multipliers and Adjustments'!$A$70:$I$86,TRUNC(COLUMN(M$2)/5)+2,FALSE)*SUMIFS('IEA-MethaneAbatement'!$N:$N,'IEA-MethaneAbatement'!$O:$O,"&lt;"&amp;$B10,'IEA-MethaneAbatement'!$O:$O,"&gt;="&amp;$A10,'IEA-MethaneAbatement'!$M:$M,$C$1,'IEA-MethaneAbatement'!$B:$B,'Country Selector'!$A$2)+VLOOKUP($D$1,'Multipliers and Adjustments'!$A$70:$I$86,TRUNC(COLUMN(M$2)/5)+2,FALSE)*SUMIFS('IEA-MethaneAbatement'!$N:$N,'IEA-MethaneAbatement'!$O:$O,"&lt;"&amp;$B10,'IEA-MethaneAbatement'!$O:$O,"&gt;="&amp;$A10,'IEA-MethaneAbatement'!$M:$M,$D$1,'IEA-MethaneAbatement'!$B:$B,'Country Selector'!$A$2)))*(1+INDEX('EPA to IEA Scaling'!$F$8:$AO$8,,MATCH(M$2,'EPA to IEA Scaling'!$F$1:$AO$1,0)))</f>
        <v>0</v>
      </c>
      <c r="N10" cm="1">
        <f t="array" ref="N10">((VLOOKUP($B$1,'Multipliers and Adjustments'!$A$70:$I$86,TRUNC(COLUMN(N$2)/5)+2,FALSE)*SUMIFS('IEA-MethaneAbatement'!$N:$N,'IEA-MethaneAbatement'!$O:$O,"&lt;"&amp;$B10,'IEA-MethaneAbatement'!$O:$O,"&gt;="&amp;$A10,'IEA-MethaneAbatement'!$M:$M,$B$1,'IEA-MethaneAbatement'!$B:$B,'Country Selector'!$A$2)+VLOOKUP($C$1,'Multipliers and Adjustments'!$A$70:$I$86,TRUNC(COLUMN(N$2)/5)+2,FALSE)*SUMIFS('IEA-MethaneAbatement'!$N:$N,'IEA-MethaneAbatement'!$O:$O,"&lt;"&amp;$B10,'IEA-MethaneAbatement'!$O:$O,"&gt;="&amp;$A10,'IEA-MethaneAbatement'!$M:$M,$C$1,'IEA-MethaneAbatement'!$B:$B,'Country Selector'!$A$2)+VLOOKUP($D$1,'Multipliers and Adjustments'!$A$70:$I$86,TRUNC(COLUMN(N$2)/5)+2,FALSE)*SUMIFS('IEA-MethaneAbatement'!$N:$N,'IEA-MethaneAbatement'!$O:$O,"&lt;"&amp;$B10,'IEA-MethaneAbatement'!$O:$O,"&gt;="&amp;$A10,'IEA-MethaneAbatement'!$M:$M,$D$1,'IEA-MethaneAbatement'!$B:$B,'Country Selector'!$A$2)))*(1+INDEX('EPA to IEA Scaling'!$F$8:$AO$8,,MATCH(N$2,'EPA to IEA Scaling'!$F$1:$AO$1,0)))</f>
        <v>0</v>
      </c>
      <c r="O10" cm="1">
        <f t="array" ref="O10">((VLOOKUP($B$1,'Multipliers and Adjustments'!$A$70:$I$86,TRUNC(COLUMN(O$2)/5)+2,FALSE)*SUMIFS('IEA-MethaneAbatement'!$N:$N,'IEA-MethaneAbatement'!$O:$O,"&lt;"&amp;$B10,'IEA-MethaneAbatement'!$O:$O,"&gt;="&amp;$A10,'IEA-MethaneAbatement'!$M:$M,$B$1,'IEA-MethaneAbatement'!$B:$B,'Country Selector'!$A$2)+VLOOKUP($C$1,'Multipliers and Adjustments'!$A$70:$I$86,TRUNC(COLUMN(O$2)/5)+2,FALSE)*SUMIFS('IEA-MethaneAbatement'!$N:$N,'IEA-MethaneAbatement'!$O:$O,"&lt;"&amp;$B10,'IEA-MethaneAbatement'!$O:$O,"&gt;="&amp;$A10,'IEA-MethaneAbatement'!$M:$M,$C$1,'IEA-MethaneAbatement'!$B:$B,'Country Selector'!$A$2)+VLOOKUP($D$1,'Multipliers and Adjustments'!$A$70:$I$86,TRUNC(COLUMN(O$2)/5)+2,FALSE)*SUMIFS('IEA-MethaneAbatement'!$N:$N,'IEA-MethaneAbatement'!$O:$O,"&lt;"&amp;$B10,'IEA-MethaneAbatement'!$O:$O,"&gt;="&amp;$A10,'IEA-MethaneAbatement'!$M:$M,$D$1,'IEA-MethaneAbatement'!$B:$B,'Country Selector'!$A$2)))*(1+INDEX('EPA to IEA Scaling'!$F$8:$AO$8,,MATCH(O$2,'EPA to IEA Scaling'!$F$1:$AO$1,0)))</f>
        <v>0</v>
      </c>
      <c r="P10" cm="1">
        <f t="array" ref="P10">((VLOOKUP($B$1,'Multipliers and Adjustments'!$A$70:$I$86,TRUNC(COLUMN(P$2)/5)+2,FALSE)*SUMIFS('IEA-MethaneAbatement'!$N:$N,'IEA-MethaneAbatement'!$O:$O,"&lt;"&amp;$B10,'IEA-MethaneAbatement'!$O:$O,"&gt;="&amp;$A10,'IEA-MethaneAbatement'!$M:$M,$B$1,'IEA-MethaneAbatement'!$B:$B,'Country Selector'!$A$2)+VLOOKUP($C$1,'Multipliers and Adjustments'!$A$70:$I$86,TRUNC(COLUMN(P$2)/5)+2,FALSE)*SUMIFS('IEA-MethaneAbatement'!$N:$N,'IEA-MethaneAbatement'!$O:$O,"&lt;"&amp;$B10,'IEA-MethaneAbatement'!$O:$O,"&gt;="&amp;$A10,'IEA-MethaneAbatement'!$M:$M,$C$1,'IEA-MethaneAbatement'!$B:$B,'Country Selector'!$A$2)+VLOOKUP($D$1,'Multipliers and Adjustments'!$A$70:$I$86,TRUNC(COLUMN(P$2)/5)+2,FALSE)*SUMIFS('IEA-MethaneAbatement'!$N:$N,'IEA-MethaneAbatement'!$O:$O,"&lt;"&amp;$B10,'IEA-MethaneAbatement'!$O:$O,"&gt;="&amp;$A10,'IEA-MethaneAbatement'!$M:$M,$D$1,'IEA-MethaneAbatement'!$B:$B,'Country Selector'!$A$2)))*(1+INDEX('EPA to IEA Scaling'!$F$8:$AO$8,,MATCH(P$2,'EPA to IEA Scaling'!$F$1:$AO$1,0)))</f>
        <v>0</v>
      </c>
      <c r="Q10" cm="1">
        <f t="array" ref="Q10">((VLOOKUP($B$1,'Multipliers and Adjustments'!$A$70:$I$86,TRUNC(COLUMN(Q$2)/5)+2,FALSE)*SUMIFS('IEA-MethaneAbatement'!$N:$N,'IEA-MethaneAbatement'!$O:$O,"&lt;"&amp;$B10,'IEA-MethaneAbatement'!$O:$O,"&gt;="&amp;$A10,'IEA-MethaneAbatement'!$M:$M,$B$1,'IEA-MethaneAbatement'!$B:$B,'Country Selector'!$A$2)+VLOOKUP($C$1,'Multipliers and Adjustments'!$A$70:$I$86,TRUNC(COLUMN(Q$2)/5)+2,FALSE)*SUMIFS('IEA-MethaneAbatement'!$N:$N,'IEA-MethaneAbatement'!$O:$O,"&lt;"&amp;$B10,'IEA-MethaneAbatement'!$O:$O,"&gt;="&amp;$A10,'IEA-MethaneAbatement'!$M:$M,$C$1,'IEA-MethaneAbatement'!$B:$B,'Country Selector'!$A$2)+VLOOKUP($D$1,'Multipliers and Adjustments'!$A$70:$I$86,TRUNC(COLUMN(Q$2)/5)+2,FALSE)*SUMIFS('IEA-MethaneAbatement'!$N:$N,'IEA-MethaneAbatement'!$O:$O,"&lt;"&amp;$B10,'IEA-MethaneAbatement'!$O:$O,"&gt;="&amp;$A10,'IEA-MethaneAbatement'!$M:$M,$D$1,'IEA-MethaneAbatement'!$B:$B,'Country Selector'!$A$2)))*(1+INDEX('EPA to IEA Scaling'!$F$8:$AO$8,,MATCH(Q$2,'EPA to IEA Scaling'!$F$1:$AO$1,0)))</f>
        <v>0</v>
      </c>
      <c r="R10" s="31" cm="1">
        <f t="array" ref="R10">((VLOOKUP($B$1,'Multipliers and Adjustments'!$A$70:$I$86,TRUNC(COLUMN(R$2)/5)+2,FALSE)*SUMIFS('IEA-MethaneAbatement'!$N:$N,'IEA-MethaneAbatement'!$O:$O,"&lt;"&amp;$B10,'IEA-MethaneAbatement'!$O:$O,"&gt;="&amp;$A10,'IEA-MethaneAbatement'!$M:$M,$B$1,'IEA-MethaneAbatement'!$B:$B,'Country Selector'!$A$2)+VLOOKUP($C$1,'Multipliers and Adjustments'!$A$70:$I$86,TRUNC(COLUMN(R$2)/5)+2,FALSE)*SUMIFS('IEA-MethaneAbatement'!$N:$N,'IEA-MethaneAbatement'!$O:$O,"&lt;"&amp;$B10,'IEA-MethaneAbatement'!$O:$O,"&gt;="&amp;$A10,'IEA-MethaneAbatement'!$M:$M,$C$1,'IEA-MethaneAbatement'!$B:$B,'Country Selector'!$A$2)+VLOOKUP($D$1,'Multipliers and Adjustments'!$A$70:$I$86,TRUNC(COLUMN(R$2)/5)+2,FALSE)*SUMIFS('IEA-MethaneAbatement'!$N:$N,'IEA-MethaneAbatement'!$O:$O,"&lt;"&amp;$B10,'IEA-MethaneAbatement'!$O:$O,"&gt;="&amp;$A10,'IEA-MethaneAbatement'!$M:$M,$D$1,'IEA-MethaneAbatement'!$B:$B,'Country Selector'!$A$2)))*(1+INDEX('EPA to IEA Scaling'!$F$8:$AO$8,,MATCH(R$2,'EPA to IEA Scaling'!$F$1:$AO$1,0)))</f>
        <v>0</v>
      </c>
      <c r="S10" cm="1">
        <f t="array" ref="S10">((VLOOKUP($B$1,'Multipliers and Adjustments'!$A$70:$I$86,TRUNC(COLUMN(S$2)/5)+2,FALSE)*SUMIFS('IEA-MethaneAbatement'!$N:$N,'IEA-MethaneAbatement'!$O:$O,"&lt;"&amp;$B10,'IEA-MethaneAbatement'!$O:$O,"&gt;="&amp;$A10,'IEA-MethaneAbatement'!$M:$M,$B$1,'IEA-MethaneAbatement'!$B:$B,'Country Selector'!$A$2)+VLOOKUP($C$1,'Multipliers and Adjustments'!$A$70:$I$86,TRUNC(COLUMN(S$2)/5)+2,FALSE)*SUMIFS('IEA-MethaneAbatement'!$N:$N,'IEA-MethaneAbatement'!$O:$O,"&lt;"&amp;$B10,'IEA-MethaneAbatement'!$O:$O,"&gt;="&amp;$A10,'IEA-MethaneAbatement'!$M:$M,$C$1,'IEA-MethaneAbatement'!$B:$B,'Country Selector'!$A$2)+VLOOKUP($D$1,'Multipliers and Adjustments'!$A$70:$I$86,TRUNC(COLUMN(S$2)/5)+2,FALSE)*SUMIFS('IEA-MethaneAbatement'!$N:$N,'IEA-MethaneAbatement'!$O:$O,"&lt;"&amp;$B10,'IEA-MethaneAbatement'!$O:$O,"&gt;="&amp;$A10,'IEA-MethaneAbatement'!$M:$M,$D$1,'IEA-MethaneAbatement'!$B:$B,'Country Selector'!$A$2)))*(1+INDEX('EPA to IEA Scaling'!$F$8:$AO$8,,MATCH(S$2,'EPA to IEA Scaling'!$F$1:$AO$1,0)))</f>
        <v>0</v>
      </c>
      <c r="T10" cm="1">
        <f t="array" ref="T10">((VLOOKUP($B$1,'Multipliers and Adjustments'!$A$70:$I$86,TRUNC(COLUMN(T$2)/5)+2,FALSE)*SUMIFS('IEA-MethaneAbatement'!$N:$N,'IEA-MethaneAbatement'!$O:$O,"&lt;"&amp;$B10,'IEA-MethaneAbatement'!$O:$O,"&gt;="&amp;$A10,'IEA-MethaneAbatement'!$M:$M,$B$1,'IEA-MethaneAbatement'!$B:$B,'Country Selector'!$A$2)+VLOOKUP($C$1,'Multipliers and Adjustments'!$A$70:$I$86,TRUNC(COLUMN(T$2)/5)+2,FALSE)*SUMIFS('IEA-MethaneAbatement'!$N:$N,'IEA-MethaneAbatement'!$O:$O,"&lt;"&amp;$B10,'IEA-MethaneAbatement'!$O:$O,"&gt;="&amp;$A10,'IEA-MethaneAbatement'!$M:$M,$C$1,'IEA-MethaneAbatement'!$B:$B,'Country Selector'!$A$2)+VLOOKUP($D$1,'Multipliers and Adjustments'!$A$70:$I$86,TRUNC(COLUMN(T$2)/5)+2,FALSE)*SUMIFS('IEA-MethaneAbatement'!$N:$N,'IEA-MethaneAbatement'!$O:$O,"&lt;"&amp;$B10,'IEA-MethaneAbatement'!$O:$O,"&gt;="&amp;$A10,'IEA-MethaneAbatement'!$M:$M,$D$1,'IEA-MethaneAbatement'!$B:$B,'Country Selector'!$A$2)))*(1+INDEX('EPA to IEA Scaling'!$F$8:$AO$8,,MATCH(T$2,'EPA to IEA Scaling'!$F$1:$AO$1,0)))</f>
        <v>0</v>
      </c>
      <c r="U10" cm="1">
        <f t="array" ref="U10">((VLOOKUP($B$1,'Multipliers and Adjustments'!$A$70:$I$86,TRUNC(COLUMN(U$2)/5)+2,FALSE)*SUMIFS('IEA-MethaneAbatement'!$N:$N,'IEA-MethaneAbatement'!$O:$O,"&lt;"&amp;$B10,'IEA-MethaneAbatement'!$O:$O,"&gt;="&amp;$A10,'IEA-MethaneAbatement'!$M:$M,$B$1,'IEA-MethaneAbatement'!$B:$B,'Country Selector'!$A$2)+VLOOKUP($C$1,'Multipliers and Adjustments'!$A$70:$I$86,TRUNC(COLUMN(U$2)/5)+2,FALSE)*SUMIFS('IEA-MethaneAbatement'!$N:$N,'IEA-MethaneAbatement'!$O:$O,"&lt;"&amp;$B10,'IEA-MethaneAbatement'!$O:$O,"&gt;="&amp;$A10,'IEA-MethaneAbatement'!$M:$M,$C$1,'IEA-MethaneAbatement'!$B:$B,'Country Selector'!$A$2)+VLOOKUP($D$1,'Multipliers and Adjustments'!$A$70:$I$86,TRUNC(COLUMN(U$2)/5)+2,FALSE)*SUMIFS('IEA-MethaneAbatement'!$N:$N,'IEA-MethaneAbatement'!$O:$O,"&lt;"&amp;$B10,'IEA-MethaneAbatement'!$O:$O,"&gt;="&amp;$A10,'IEA-MethaneAbatement'!$M:$M,$D$1,'IEA-MethaneAbatement'!$B:$B,'Country Selector'!$A$2)))*(1+INDEX('EPA to IEA Scaling'!$F$8:$AO$8,,MATCH(U$2,'EPA to IEA Scaling'!$F$1:$AO$1,0)))</f>
        <v>0</v>
      </c>
      <c r="V10" cm="1">
        <f t="array" ref="V10">((VLOOKUP($B$1,'Multipliers and Adjustments'!$A$70:$I$86,TRUNC(COLUMN(V$2)/5)+2,FALSE)*SUMIFS('IEA-MethaneAbatement'!$N:$N,'IEA-MethaneAbatement'!$O:$O,"&lt;"&amp;$B10,'IEA-MethaneAbatement'!$O:$O,"&gt;="&amp;$A10,'IEA-MethaneAbatement'!$M:$M,$B$1,'IEA-MethaneAbatement'!$B:$B,'Country Selector'!$A$2)+VLOOKUP($C$1,'Multipliers and Adjustments'!$A$70:$I$86,TRUNC(COLUMN(V$2)/5)+2,FALSE)*SUMIFS('IEA-MethaneAbatement'!$N:$N,'IEA-MethaneAbatement'!$O:$O,"&lt;"&amp;$B10,'IEA-MethaneAbatement'!$O:$O,"&gt;="&amp;$A10,'IEA-MethaneAbatement'!$M:$M,$C$1,'IEA-MethaneAbatement'!$B:$B,'Country Selector'!$A$2)+VLOOKUP($D$1,'Multipliers and Adjustments'!$A$70:$I$86,TRUNC(COLUMN(V$2)/5)+2,FALSE)*SUMIFS('IEA-MethaneAbatement'!$N:$N,'IEA-MethaneAbatement'!$O:$O,"&lt;"&amp;$B10,'IEA-MethaneAbatement'!$O:$O,"&gt;="&amp;$A10,'IEA-MethaneAbatement'!$M:$M,$D$1,'IEA-MethaneAbatement'!$B:$B,'Country Selector'!$A$2)))*(1+INDEX('EPA to IEA Scaling'!$F$8:$AO$8,,MATCH(V$2,'EPA to IEA Scaling'!$F$1:$AO$1,0)))</f>
        <v>0</v>
      </c>
      <c r="W10" s="31" cm="1">
        <f t="array" ref="W10">((VLOOKUP($B$1,'Multipliers and Adjustments'!$A$70:$I$86,TRUNC(COLUMN(W$2)/5)+2,FALSE)*SUMIFS('IEA-MethaneAbatement'!$N:$N,'IEA-MethaneAbatement'!$O:$O,"&lt;"&amp;$B10,'IEA-MethaneAbatement'!$O:$O,"&gt;="&amp;$A10,'IEA-MethaneAbatement'!$M:$M,$B$1,'IEA-MethaneAbatement'!$B:$B,'Country Selector'!$A$2)+VLOOKUP($C$1,'Multipliers and Adjustments'!$A$70:$I$86,TRUNC(COLUMN(W$2)/5)+2,FALSE)*SUMIFS('IEA-MethaneAbatement'!$N:$N,'IEA-MethaneAbatement'!$O:$O,"&lt;"&amp;$B10,'IEA-MethaneAbatement'!$O:$O,"&gt;="&amp;$A10,'IEA-MethaneAbatement'!$M:$M,$C$1,'IEA-MethaneAbatement'!$B:$B,'Country Selector'!$A$2)+VLOOKUP($D$1,'Multipliers and Adjustments'!$A$70:$I$86,TRUNC(COLUMN(W$2)/5)+2,FALSE)*SUMIFS('IEA-MethaneAbatement'!$N:$N,'IEA-MethaneAbatement'!$O:$O,"&lt;"&amp;$B10,'IEA-MethaneAbatement'!$O:$O,"&gt;="&amp;$A10,'IEA-MethaneAbatement'!$M:$M,$D$1,'IEA-MethaneAbatement'!$B:$B,'Country Selector'!$A$2)))*(1+INDEX('EPA to IEA Scaling'!$F$8:$AO$8,,MATCH(W$2,'EPA to IEA Scaling'!$F$1:$AO$1,0)))</f>
        <v>0</v>
      </c>
      <c r="X10" cm="1">
        <f t="array" ref="X10">((VLOOKUP($B$1,'Multipliers and Adjustments'!$A$70:$I$86,TRUNC(COLUMN(X$2)/5)+2,FALSE)*SUMIFS('IEA-MethaneAbatement'!$N:$N,'IEA-MethaneAbatement'!$O:$O,"&lt;"&amp;$B10,'IEA-MethaneAbatement'!$O:$O,"&gt;="&amp;$A10,'IEA-MethaneAbatement'!$M:$M,$B$1,'IEA-MethaneAbatement'!$B:$B,'Country Selector'!$A$2)+VLOOKUP($C$1,'Multipliers and Adjustments'!$A$70:$I$86,TRUNC(COLUMN(X$2)/5)+2,FALSE)*SUMIFS('IEA-MethaneAbatement'!$N:$N,'IEA-MethaneAbatement'!$O:$O,"&lt;"&amp;$B10,'IEA-MethaneAbatement'!$O:$O,"&gt;="&amp;$A10,'IEA-MethaneAbatement'!$M:$M,$C$1,'IEA-MethaneAbatement'!$B:$B,'Country Selector'!$A$2)+VLOOKUP($D$1,'Multipliers and Adjustments'!$A$70:$I$86,TRUNC(COLUMN(X$2)/5)+2,FALSE)*SUMIFS('IEA-MethaneAbatement'!$N:$N,'IEA-MethaneAbatement'!$O:$O,"&lt;"&amp;$B10,'IEA-MethaneAbatement'!$O:$O,"&gt;="&amp;$A10,'IEA-MethaneAbatement'!$M:$M,$D$1,'IEA-MethaneAbatement'!$B:$B,'Country Selector'!$A$2)))*(1+INDEX('EPA to IEA Scaling'!$F$8:$AO$8,,MATCH(X$2,'EPA to IEA Scaling'!$F$1:$AO$1,0)))</f>
        <v>0</v>
      </c>
      <c r="Y10" cm="1">
        <f t="array" ref="Y10">((VLOOKUP($B$1,'Multipliers and Adjustments'!$A$70:$I$86,TRUNC(COLUMN(Y$2)/5)+2,FALSE)*SUMIFS('IEA-MethaneAbatement'!$N:$N,'IEA-MethaneAbatement'!$O:$O,"&lt;"&amp;$B10,'IEA-MethaneAbatement'!$O:$O,"&gt;="&amp;$A10,'IEA-MethaneAbatement'!$M:$M,$B$1,'IEA-MethaneAbatement'!$B:$B,'Country Selector'!$A$2)+VLOOKUP($C$1,'Multipliers and Adjustments'!$A$70:$I$86,TRUNC(COLUMN(Y$2)/5)+2,FALSE)*SUMIFS('IEA-MethaneAbatement'!$N:$N,'IEA-MethaneAbatement'!$O:$O,"&lt;"&amp;$B10,'IEA-MethaneAbatement'!$O:$O,"&gt;="&amp;$A10,'IEA-MethaneAbatement'!$M:$M,$C$1,'IEA-MethaneAbatement'!$B:$B,'Country Selector'!$A$2)+VLOOKUP($D$1,'Multipliers and Adjustments'!$A$70:$I$86,TRUNC(COLUMN(Y$2)/5)+2,FALSE)*SUMIFS('IEA-MethaneAbatement'!$N:$N,'IEA-MethaneAbatement'!$O:$O,"&lt;"&amp;$B10,'IEA-MethaneAbatement'!$O:$O,"&gt;="&amp;$A10,'IEA-MethaneAbatement'!$M:$M,$D$1,'IEA-MethaneAbatement'!$B:$B,'Country Selector'!$A$2)))*(1+INDEX('EPA to IEA Scaling'!$F$8:$AO$8,,MATCH(Y$2,'EPA to IEA Scaling'!$F$1:$AO$1,0)))</f>
        <v>0</v>
      </c>
      <c r="Z10" cm="1">
        <f t="array" ref="Z10">((VLOOKUP($B$1,'Multipliers and Adjustments'!$A$70:$I$86,TRUNC(COLUMN(Z$2)/5)+2,FALSE)*SUMIFS('IEA-MethaneAbatement'!$N:$N,'IEA-MethaneAbatement'!$O:$O,"&lt;"&amp;$B10,'IEA-MethaneAbatement'!$O:$O,"&gt;="&amp;$A10,'IEA-MethaneAbatement'!$M:$M,$B$1,'IEA-MethaneAbatement'!$B:$B,'Country Selector'!$A$2)+VLOOKUP($C$1,'Multipliers and Adjustments'!$A$70:$I$86,TRUNC(COLUMN(Z$2)/5)+2,FALSE)*SUMIFS('IEA-MethaneAbatement'!$N:$N,'IEA-MethaneAbatement'!$O:$O,"&lt;"&amp;$B10,'IEA-MethaneAbatement'!$O:$O,"&gt;="&amp;$A10,'IEA-MethaneAbatement'!$M:$M,$C$1,'IEA-MethaneAbatement'!$B:$B,'Country Selector'!$A$2)+VLOOKUP($D$1,'Multipliers and Adjustments'!$A$70:$I$86,TRUNC(COLUMN(Z$2)/5)+2,FALSE)*SUMIFS('IEA-MethaneAbatement'!$N:$N,'IEA-MethaneAbatement'!$O:$O,"&lt;"&amp;$B10,'IEA-MethaneAbatement'!$O:$O,"&gt;="&amp;$A10,'IEA-MethaneAbatement'!$M:$M,$D$1,'IEA-MethaneAbatement'!$B:$B,'Country Selector'!$A$2)))*(1+INDEX('EPA to IEA Scaling'!$F$8:$AO$8,,MATCH(Z$2,'EPA to IEA Scaling'!$F$1:$AO$1,0)))</f>
        <v>0</v>
      </c>
      <c r="AA10" cm="1">
        <f t="array" ref="AA10">((VLOOKUP($B$1,'Multipliers and Adjustments'!$A$70:$I$86,TRUNC(COLUMN(AA$2)/5)+2,FALSE)*SUMIFS('IEA-MethaneAbatement'!$N:$N,'IEA-MethaneAbatement'!$O:$O,"&lt;"&amp;$B10,'IEA-MethaneAbatement'!$O:$O,"&gt;="&amp;$A10,'IEA-MethaneAbatement'!$M:$M,$B$1,'IEA-MethaneAbatement'!$B:$B,'Country Selector'!$A$2)+VLOOKUP($C$1,'Multipliers and Adjustments'!$A$70:$I$86,TRUNC(COLUMN(AA$2)/5)+2,FALSE)*SUMIFS('IEA-MethaneAbatement'!$N:$N,'IEA-MethaneAbatement'!$O:$O,"&lt;"&amp;$B10,'IEA-MethaneAbatement'!$O:$O,"&gt;="&amp;$A10,'IEA-MethaneAbatement'!$M:$M,$C$1,'IEA-MethaneAbatement'!$B:$B,'Country Selector'!$A$2)+VLOOKUP($D$1,'Multipliers and Adjustments'!$A$70:$I$86,TRUNC(COLUMN(AA$2)/5)+2,FALSE)*SUMIFS('IEA-MethaneAbatement'!$N:$N,'IEA-MethaneAbatement'!$O:$O,"&lt;"&amp;$B10,'IEA-MethaneAbatement'!$O:$O,"&gt;="&amp;$A10,'IEA-MethaneAbatement'!$M:$M,$D$1,'IEA-MethaneAbatement'!$B:$B,'Country Selector'!$A$2)))*(1+INDEX('EPA to IEA Scaling'!$F$8:$AO$8,,MATCH(AA$2,'EPA to IEA Scaling'!$F$1:$AO$1,0)))</f>
        <v>0</v>
      </c>
      <c r="AB10" s="31" cm="1">
        <f t="array" ref="AB10">((VLOOKUP($B$1,'Multipliers and Adjustments'!$A$70:$I$86,TRUNC(COLUMN(AB$2)/5)+2,FALSE)*SUMIFS('IEA-MethaneAbatement'!$N:$N,'IEA-MethaneAbatement'!$O:$O,"&lt;"&amp;$B10,'IEA-MethaneAbatement'!$O:$O,"&gt;="&amp;$A10,'IEA-MethaneAbatement'!$M:$M,$B$1,'IEA-MethaneAbatement'!$B:$B,'Country Selector'!$A$2)+VLOOKUP($C$1,'Multipliers and Adjustments'!$A$70:$I$86,TRUNC(COLUMN(AB$2)/5)+2,FALSE)*SUMIFS('IEA-MethaneAbatement'!$N:$N,'IEA-MethaneAbatement'!$O:$O,"&lt;"&amp;$B10,'IEA-MethaneAbatement'!$O:$O,"&gt;="&amp;$A10,'IEA-MethaneAbatement'!$M:$M,$C$1,'IEA-MethaneAbatement'!$B:$B,'Country Selector'!$A$2)+VLOOKUP($D$1,'Multipliers and Adjustments'!$A$70:$I$86,TRUNC(COLUMN(AB$2)/5)+2,FALSE)*SUMIFS('IEA-MethaneAbatement'!$N:$N,'IEA-MethaneAbatement'!$O:$O,"&lt;"&amp;$B10,'IEA-MethaneAbatement'!$O:$O,"&gt;="&amp;$A10,'IEA-MethaneAbatement'!$M:$M,$D$1,'IEA-MethaneAbatement'!$B:$B,'Country Selector'!$A$2)))*(1+INDEX('EPA to IEA Scaling'!$F$8:$AO$8,,MATCH(AB$2,'EPA to IEA Scaling'!$F$1:$AO$1,0)))</f>
        <v>0</v>
      </c>
      <c r="AC10" cm="1">
        <f t="array" ref="AC10">((VLOOKUP($B$1,'Multipliers and Adjustments'!$A$70:$I$86,TRUNC(COLUMN(AC$2)/5)+2,FALSE)*SUMIFS('IEA-MethaneAbatement'!$N:$N,'IEA-MethaneAbatement'!$O:$O,"&lt;"&amp;$B10,'IEA-MethaneAbatement'!$O:$O,"&gt;="&amp;$A10,'IEA-MethaneAbatement'!$M:$M,$B$1,'IEA-MethaneAbatement'!$B:$B,'Country Selector'!$A$2)+VLOOKUP($C$1,'Multipliers and Adjustments'!$A$70:$I$86,TRUNC(COLUMN(AC$2)/5)+2,FALSE)*SUMIFS('IEA-MethaneAbatement'!$N:$N,'IEA-MethaneAbatement'!$O:$O,"&lt;"&amp;$B10,'IEA-MethaneAbatement'!$O:$O,"&gt;="&amp;$A10,'IEA-MethaneAbatement'!$M:$M,$C$1,'IEA-MethaneAbatement'!$B:$B,'Country Selector'!$A$2)+VLOOKUP($D$1,'Multipliers and Adjustments'!$A$70:$I$86,TRUNC(COLUMN(AC$2)/5)+2,FALSE)*SUMIFS('IEA-MethaneAbatement'!$N:$N,'IEA-MethaneAbatement'!$O:$O,"&lt;"&amp;$B10,'IEA-MethaneAbatement'!$O:$O,"&gt;="&amp;$A10,'IEA-MethaneAbatement'!$M:$M,$D$1,'IEA-MethaneAbatement'!$B:$B,'Country Selector'!$A$2)))*(1+INDEX('EPA to IEA Scaling'!$F$8:$AO$8,,MATCH(AC$2,'EPA to IEA Scaling'!$F$1:$AO$1,0)))</f>
        <v>0</v>
      </c>
      <c r="AD10" cm="1">
        <f t="array" ref="AD10">((VLOOKUP($B$1,'Multipliers and Adjustments'!$A$70:$I$86,TRUNC(COLUMN(AD$2)/5)+2,FALSE)*SUMIFS('IEA-MethaneAbatement'!$N:$N,'IEA-MethaneAbatement'!$O:$O,"&lt;"&amp;$B10,'IEA-MethaneAbatement'!$O:$O,"&gt;="&amp;$A10,'IEA-MethaneAbatement'!$M:$M,$B$1,'IEA-MethaneAbatement'!$B:$B,'Country Selector'!$A$2)+VLOOKUP($C$1,'Multipliers and Adjustments'!$A$70:$I$86,TRUNC(COLUMN(AD$2)/5)+2,FALSE)*SUMIFS('IEA-MethaneAbatement'!$N:$N,'IEA-MethaneAbatement'!$O:$O,"&lt;"&amp;$B10,'IEA-MethaneAbatement'!$O:$O,"&gt;="&amp;$A10,'IEA-MethaneAbatement'!$M:$M,$C$1,'IEA-MethaneAbatement'!$B:$B,'Country Selector'!$A$2)+VLOOKUP($D$1,'Multipliers and Adjustments'!$A$70:$I$86,TRUNC(COLUMN(AD$2)/5)+2,FALSE)*SUMIFS('IEA-MethaneAbatement'!$N:$N,'IEA-MethaneAbatement'!$O:$O,"&lt;"&amp;$B10,'IEA-MethaneAbatement'!$O:$O,"&gt;="&amp;$A10,'IEA-MethaneAbatement'!$M:$M,$D$1,'IEA-MethaneAbatement'!$B:$B,'Country Selector'!$A$2)))*(1+INDEX('EPA to IEA Scaling'!$F$8:$AO$8,,MATCH(AD$2,'EPA to IEA Scaling'!$F$1:$AO$1,0)))</f>
        <v>0</v>
      </c>
      <c r="AE10" cm="1">
        <f t="array" ref="AE10">((VLOOKUP($B$1,'Multipliers and Adjustments'!$A$70:$I$86,TRUNC(COLUMN(AE$2)/5)+2,FALSE)*SUMIFS('IEA-MethaneAbatement'!$N:$N,'IEA-MethaneAbatement'!$O:$O,"&lt;"&amp;$B10,'IEA-MethaneAbatement'!$O:$O,"&gt;="&amp;$A10,'IEA-MethaneAbatement'!$M:$M,$B$1,'IEA-MethaneAbatement'!$B:$B,'Country Selector'!$A$2)+VLOOKUP($C$1,'Multipliers and Adjustments'!$A$70:$I$86,TRUNC(COLUMN(AE$2)/5)+2,FALSE)*SUMIFS('IEA-MethaneAbatement'!$N:$N,'IEA-MethaneAbatement'!$O:$O,"&lt;"&amp;$B10,'IEA-MethaneAbatement'!$O:$O,"&gt;="&amp;$A10,'IEA-MethaneAbatement'!$M:$M,$C$1,'IEA-MethaneAbatement'!$B:$B,'Country Selector'!$A$2)+VLOOKUP($D$1,'Multipliers and Adjustments'!$A$70:$I$86,TRUNC(COLUMN(AE$2)/5)+2,FALSE)*SUMIFS('IEA-MethaneAbatement'!$N:$N,'IEA-MethaneAbatement'!$O:$O,"&lt;"&amp;$B10,'IEA-MethaneAbatement'!$O:$O,"&gt;="&amp;$A10,'IEA-MethaneAbatement'!$M:$M,$D$1,'IEA-MethaneAbatement'!$B:$B,'Country Selector'!$A$2)))*(1+INDEX('EPA to IEA Scaling'!$F$8:$AO$8,,MATCH(AE$2,'EPA to IEA Scaling'!$F$1:$AO$1,0)))</f>
        <v>0</v>
      </c>
      <c r="AF10" cm="1">
        <f t="array" ref="AF10">((VLOOKUP($B$1,'Multipliers and Adjustments'!$A$70:$I$86,TRUNC(COLUMN(AF$2)/5)+2,FALSE)*SUMIFS('IEA-MethaneAbatement'!$N:$N,'IEA-MethaneAbatement'!$O:$O,"&lt;"&amp;$B10,'IEA-MethaneAbatement'!$O:$O,"&gt;="&amp;$A10,'IEA-MethaneAbatement'!$M:$M,$B$1,'IEA-MethaneAbatement'!$B:$B,'Country Selector'!$A$2)+VLOOKUP($C$1,'Multipliers and Adjustments'!$A$70:$I$86,TRUNC(COLUMN(AF$2)/5)+2,FALSE)*SUMIFS('IEA-MethaneAbatement'!$N:$N,'IEA-MethaneAbatement'!$O:$O,"&lt;"&amp;$B10,'IEA-MethaneAbatement'!$O:$O,"&gt;="&amp;$A10,'IEA-MethaneAbatement'!$M:$M,$C$1,'IEA-MethaneAbatement'!$B:$B,'Country Selector'!$A$2)+VLOOKUP($D$1,'Multipliers and Adjustments'!$A$70:$I$86,TRUNC(COLUMN(AF$2)/5)+2,FALSE)*SUMIFS('IEA-MethaneAbatement'!$N:$N,'IEA-MethaneAbatement'!$O:$O,"&lt;"&amp;$B10,'IEA-MethaneAbatement'!$O:$O,"&gt;="&amp;$A10,'IEA-MethaneAbatement'!$M:$M,$D$1,'IEA-MethaneAbatement'!$B:$B,'Country Selector'!$A$2)))*(1+INDEX('EPA to IEA Scaling'!$F$8:$AO$8,,MATCH(AF$2,'EPA to IEA Scaling'!$F$1:$AO$1,0)))</f>
        <v>0</v>
      </c>
      <c r="AG10" s="31" cm="1">
        <f t="array" ref="AG10">((VLOOKUP($B$1,'Multipliers and Adjustments'!$A$70:$I$86,TRUNC(COLUMN(AG$2)/5)+2,FALSE)*SUMIFS('IEA-MethaneAbatement'!$N:$N,'IEA-MethaneAbatement'!$O:$O,"&lt;"&amp;$B10,'IEA-MethaneAbatement'!$O:$O,"&gt;="&amp;$A10,'IEA-MethaneAbatement'!$M:$M,$B$1,'IEA-MethaneAbatement'!$B:$B,'Country Selector'!$A$2)+VLOOKUP($C$1,'Multipliers and Adjustments'!$A$70:$I$86,TRUNC(COLUMN(AG$2)/5)+2,FALSE)*SUMIFS('IEA-MethaneAbatement'!$N:$N,'IEA-MethaneAbatement'!$O:$O,"&lt;"&amp;$B10,'IEA-MethaneAbatement'!$O:$O,"&gt;="&amp;$A10,'IEA-MethaneAbatement'!$M:$M,$C$1,'IEA-MethaneAbatement'!$B:$B,'Country Selector'!$A$2)+VLOOKUP($D$1,'Multipliers and Adjustments'!$A$70:$I$86,TRUNC(COLUMN(AG$2)/5)+2,FALSE)*SUMIFS('IEA-MethaneAbatement'!$N:$N,'IEA-MethaneAbatement'!$O:$O,"&lt;"&amp;$B10,'IEA-MethaneAbatement'!$O:$O,"&gt;="&amp;$A10,'IEA-MethaneAbatement'!$M:$M,$D$1,'IEA-MethaneAbatement'!$B:$B,'Country Selector'!$A$2)))*(1+INDEX('EPA to IEA Scaling'!$F$8:$AO$8,,MATCH(AG$2,'EPA to IEA Scaling'!$F$1:$AO$1,0)))</f>
        <v>0</v>
      </c>
      <c r="AH10" cm="1">
        <f t="array" ref="AH10">((VLOOKUP($B$1,'Multipliers and Adjustments'!$A$70:$I$86,TRUNC(COLUMN(AH$2)/5)+2,FALSE)*SUMIFS('IEA-MethaneAbatement'!$N:$N,'IEA-MethaneAbatement'!$O:$O,"&lt;"&amp;$B10,'IEA-MethaneAbatement'!$O:$O,"&gt;="&amp;$A10,'IEA-MethaneAbatement'!$M:$M,$B$1,'IEA-MethaneAbatement'!$B:$B,'Country Selector'!$A$2)+VLOOKUP($C$1,'Multipliers and Adjustments'!$A$70:$I$86,TRUNC(COLUMN(AH$2)/5)+2,FALSE)*SUMIFS('IEA-MethaneAbatement'!$N:$N,'IEA-MethaneAbatement'!$O:$O,"&lt;"&amp;$B10,'IEA-MethaneAbatement'!$O:$O,"&gt;="&amp;$A10,'IEA-MethaneAbatement'!$M:$M,$C$1,'IEA-MethaneAbatement'!$B:$B,'Country Selector'!$A$2)+VLOOKUP($D$1,'Multipliers and Adjustments'!$A$70:$I$86,TRUNC(COLUMN(AH$2)/5)+2,FALSE)*SUMIFS('IEA-MethaneAbatement'!$N:$N,'IEA-MethaneAbatement'!$O:$O,"&lt;"&amp;$B10,'IEA-MethaneAbatement'!$O:$O,"&gt;="&amp;$A10,'IEA-MethaneAbatement'!$M:$M,$D$1,'IEA-MethaneAbatement'!$B:$B,'Country Selector'!$A$2)))*(1+INDEX('EPA to IEA Scaling'!$F$8:$AO$8,,MATCH(AH$2,'EPA to IEA Scaling'!$F$1:$AO$1,0)))</f>
        <v>0</v>
      </c>
      <c r="AI10" cm="1">
        <f t="array" ref="AI10">((VLOOKUP($B$1,'Multipliers and Adjustments'!$A$70:$I$86,TRUNC(COLUMN(AI$2)/5)+2,FALSE)*SUMIFS('IEA-MethaneAbatement'!$N:$N,'IEA-MethaneAbatement'!$O:$O,"&lt;"&amp;$B10,'IEA-MethaneAbatement'!$O:$O,"&gt;="&amp;$A10,'IEA-MethaneAbatement'!$M:$M,$B$1,'IEA-MethaneAbatement'!$B:$B,'Country Selector'!$A$2)+VLOOKUP($C$1,'Multipliers and Adjustments'!$A$70:$I$86,TRUNC(COLUMN(AI$2)/5)+2,FALSE)*SUMIFS('IEA-MethaneAbatement'!$N:$N,'IEA-MethaneAbatement'!$O:$O,"&lt;"&amp;$B10,'IEA-MethaneAbatement'!$O:$O,"&gt;="&amp;$A10,'IEA-MethaneAbatement'!$M:$M,$C$1,'IEA-MethaneAbatement'!$B:$B,'Country Selector'!$A$2)+VLOOKUP($D$1,'Multipliers and Adjustments'!$A$70:$I$86,TRUNC(COLUMN(AI$2)/5)+2,FALSE)*SUMIFS('IEA-MethaneAbatement'!$N:$N,'IEA-MethaneAbatement'!$O:$O,"&lt;"&amp;$B10,'IEA-MethaneAbatement'!$O:$O,"&gt;="&amp;$A10,'IEA-MethaneAbatement'!$M:$M,$D$1,'IEA-MethaneAbatement'!$B:$B,'Country Selector'!$A$2)))*(1+INDEX('EPA to IEA Scaling'!$F$8:$AO$8,,MATCH(AI$2,'EPA to IEA Scaling'!$F$1:$AO$1,0)))</f>
        <v>0</v>
      </c>
      <c r="AJ10" cm="1">
        <f t="array" ref="AJ10">((VLOOKUP($B$1,'Multipliers and Adjustments'!$A$70:$I$86,TRUNC(COLUMN(AJ$2)/5)+2,FALSE)*SUMIFS('IEA-MethaneAbatement'!$N:$N,'IEA-MethaneAbatement'!$O:$O,"&lt;"&amp;$B10,'IEA-MethaneAbatement'!$O:$O,"&gt;="&amp;$A10,'IEA-MethaneAbatement'!$M:$M,$B$1,'IEA-MethaneAbatement'!$B:$B,'Country Selector'!$A$2)+VLOOKUP($C$1,'Multipliers and Adjustments'!$A$70:$I$86,TRUNC(COLUMN(AJ$2)/5)+2,FALSE)*SUMIFS('IEA-MethaneAbatement'!$N:$N,'IEA-MethaneAbatement'!$O:$O,"&lt;"&amp;$B10,'IEA-MethaneAbatement'!$O:$O,"&gt;="&amp;$A10,'IEA-MethaneAbatement'!$M:$M,$C$1,'IEA-MethaneAbatement'!$B:$B,'Country Selector'!$A$2)+VLOOKUP($D$1,'Multipliers and Adjustments'!$A$70:$I$86,TRUNC(COLUMN(AJ$2)/5)+2,FALSE)*SUMIFS('IEA-MethaneAbatement'!$N:$N,'IEA-MethaneAbatement'!$O:$O,"&lt;"&amp;$B10,'IEA-MethaneAbatement'!$O:$O,"&gt;="&amp;$A10,'IEA-MethaneAbatement'!$M:$M,$D$1,'IEA-MethaneAbatement'!$B:$B,'Country Selector'!$A$2)))*(1+INDEX('EPA to IEA Scaling'!$F$8:$AO$8,,MATCH(AJ$2,'EPA to IEA Scaling'!$F$1:$AO$1,0)))</f>
        <v>0</v>
      </c>
      <c r="AK10" cm="1">
        <f t="array" ref="AK10">((VLOOKUP($B$1,'Multipliers and Adjustments'!$A$70:$I$86,TRUNC(COLUMN(AK$2)/5)+2,FALSE)*SUMIFS('IEA-MethaneAbatement'!$N:$N,'IEA-MethaneAbatement'!$O:$O,"&lt;"&amp;$B10,'IEA-MethaneAbatement'!$O:$O,"&gt;="&amp;$A10,'IEA-MethaneAbatement'!$M:$M,$B$1,'IEA-MethaneAbatement'!$B:$B,'Country Selector'!$A$2)+VLOOKUP($C$1,'Multipliers and Adjustments'!$A$70:$I$86,TRUNC(COLUMN(AK$2)/5)+2,FALSE)*SUMIFS('IEA-MethaneAbatement'!$N:$N,'IEA-MethaneAbatement'!$O:$O,"&lt;"&amp;$B10,'IEA-MethaneAbatement'!$O:$O,"&gt;="&amp;$A10,'IEA-MethaneAbatement'!$M:$M,$C$1,'IEA-MethaneAbatement'!$B:$B,'Country Selector'!$A$2)+VLOOKUP($D$1,'Multipliers and Adjustments'!$A$70:$I$86,TRUNC(COLUMN(AK$2)/5)+2,FALSE)*SUMIFS('IEA-MethaneAbatement'!$N:$N,'IEA-MethaneAbatement'!$O:$O,"&lt;"&amp;$B10,'IEA-MethaneAbatement'!$O:$O,"&gt;="&amp;$A10,'IEA-MethaneAbatement'!$M:$M,$D$1,'IEA-MethaneAbatement'!$B:$B,'Country Selector'!$A$2)))*(1+INDEX('EPA to IEA Scaling'!$F$8:$AO$8,,MATCH(AK$2,'EPA to IEA Scaling'!$F$1:$AO$1,0)))</f>
        <v>0</v>
      </c>
      <c r="AL10" s="31" cm="1">
        <f t="array" ref="AL10">((VLOOKUP($B$1,'Multipliers and Adjustments'!$A$70:$I$86,TRUNC(COLUMN(AL$2)/5)+2,FALSE)*SUMIFS('IEA-MethaneAbatement'!$N:$N,'IEA-MethaneAbatement'!$O:$O,"&lt;"&amp;$B10,'IEA-MethaneAbatement'!$O:$O,"&gt;="&amp;$A10,'IEA-MethaneAbatement'!$M:$M,$B$1,'IEA-MethaneAbatement'!$B:$B,'Country Selector'!$A$2)+VLOOKUP($C$1,'Multipliers and Adjustments'!$A$70:$I$86,TRUNC(COLUMN(AL$2)/5)+2,FALSE)*SUMIFS('IEA-MethaneAbatement'!$N:$N,'IEA-MethaneAbatement'!$O:$O,"&lt;"&amp;$B10,'IEA-MethaneAbatement'!$O:$O,"&gt;="&amp;$A10,'IEA-MethaneAbatement'!$M:$M,$C$1,'IEA-MethaneAbatement'!$B:$B,'Country Selector'!$A$2)+VLOOKUP($D$1,'Multipliers and Adjustments'!$A$70:$I$86,TRUNC(COLUMN(AL$2)/5)+2,FALSE)*SUMIFS('IEA-MethaneAbatement'!$N:$N,'IEA-MethaneAbatement'!$O:$O,"&lt;"&amp;$B10,'IEA-MethaneAbatement'!$O:$O,"&gt;="&amp;$A10,'IEA-MethaneAbatement'!$M:$M,$D$1,'IEA-MethaneAbatement'!$B:$B,'Country Selector'!$A$2)))*(1+INDEX('EPA to IEA Scaling'!$F$8:$AO$8,,MATCH(AL$2,'EPA to IEA Scaling'!$F$1:$AO$1,0)))</f>
        <v>0</v>
      </c>
    </row>
    <row r="11" spans="1:38" x14ac:dyDescent="0.45">
      <c r="A11" s="12">
        <f t="shared" si="1"/>
        <v>-750</v>
      </c>
      <c r="B11" s="11">
        <f t="shared" si="0"/>
        <v>-700</v>
      </c>
      <c r="C11" s="47" cm="1">
        <f t="array" ref="C11">((VLOOKUP($B$1,'Multipliers and Adjustments'!$A$70:$I$86,TRUNC(COLUMN(C$2)/5)+2,FALSE)*SUMIFS('IEA-MethaneAbatement'!$N:$N,'IEA-MethaneAbatement'!$O:$O,"&lt;"&amp;$B11,'IEA-MethaneAbatement'!$O:$O,"&gt;="&amp;$A11,'IEA-MethaneAbatement'!$M:$M,$B$1,'IEA-MethaneAbatement'!$B:$B,'Country Selector'!$A$2)+VLOOKUP($C$1,'Multipliers and Adjustments'!$A$70:$I$86,TRUNC(COLUMN(C$2)/5)+2,FALSE)*SUMIFS('IEA-MethaneAbatement'!$N:$N,'IEA-MethaneAbatement'!$O:$O,"&lt;"&amp;$B11,'IEA-MethaneAbatement'!$O:$O,"&gt;="&amp;$A11,'IEA-MethaneAbatement'!$M:$M,$C$1,'IEA-MethaneAbatement'!$B:$B,'Country Selector'!$A$2)+VLOOKUP($D$1,'Multipliers and Adjustments'!$A$70:$I$86,TRUNC(COLUMN(C$2)/5)+2,FALSE)*SUMIFS('IEA-MethaneAbatement'!$N:$N,'IEA-MethaneAbatement'!$O:$O,"&lt;"&amp;$B11,'IEA-MethaneAbatement'!$O:$O,"&gt;="&amp;$A11,'IEA-MethaneAbatement'!$M:$M,$D$1,'IEA-MethaneAbatement'!$B:$B,'Country Selector'!$A$2)))*(1+INDEX('EPA to IEA Scaling'!$F$8:$AO$8,,MATCH(C$2,'EPA to IEA Scaling'!$F$1:$AO$1,0)))</f>
        <v>0</v>
      </c>
      <c r="D11" cm="1">
        <f t="array" ref="D11">((VLOOKUP($B$1,'Multipliers and Adjustments'!$A$70:$I$86,TRUNC(COLUMN(D$2)/5)+2,FALSE)*SUMIFS('IEA-MethaneAbatement'!$N:$N,'IEA-MethaneAbatement'!$O:$O,"&lt;"&amp;$B11,'IEA-MethaneAbatement'!$O:$O,"&gt;="&amp;$A11,'IEA-MethaneAbatement'!$M:$M,$B$1,'IEA-MethaneAbatement'!$B:$B,'Country Selector'!$A$2)+VLOOKUP($C$1,'Multipliers and Adjustments'!$A$70:$I$86,TRUNC(COLUMN(D$2)/5)+2,FALSE)*SUMIFS('IEA-MethaneAbatement'!$N:$N,'IEA-MethaneAbatement'!$O:$O,"&lt;"&amp;$B11,'IEA-MethaneAbatement'!$O:$O,"&gt;="&amp;$A11,'IEA-MethaneAbatement'!$M:$M,$C$1,'IEA-MethaneAbatement'!$B:$B,'Country Selector'!$A$2)+VLOOKUP($D$1,'Multipliers and Adjustments'!$A$70:$I$86,TRUNC(COLUMN(D$2)/5)+2,FALSE)*SUMIFS('IEA-MethaneAbatement'!$N:$N,'IEA-MethaneAbatement'!$O:$O,"&lt;"&amp;$B11,'IEA-MethaneAbatement'!$O:$O,"&gt;="&amp;$A11,'IEA-MethaneAbatement'!$M:$M,$D$1,'IEA-MethaneAbatement'!$B:$B,'Country Selector'!$A$2)))*(1+INDEX('EPA to IEA Scaling'!$F$8:$AO$8,,MATCH(D$2,'EPA to IEA Scaling'!$F$1:$AO$1,0)))</f>
        <v>0</v>
      </c>
      <c r="E11" cm="1">
        <f t="array" ref="E11">((VLOOKUP($B$1,'Multipliers and Adjustments'!$A$70:$I$86,TRUNC(COLUMN(E$2)/5)+2,FALSE)*SUMIFS('IEA-MethaneAbatement'!$N:$N,'IEA-MethaneAbatement'!$O:$O,"&lt;"&amp;$B11,'IEA-MethaneAbatement'!$O:$O,"&gt;="&amp;$A11,'IEA-MethaneAbatement'!$M:$M,$B$1,'IEA-MethaneAbatement'!$B:$B,'Country Selector'!$A$2)+VLOOKUP($C$1,'Multipliers and Adjustments'!$A$70:$I$86,TRUNC(COLUMN(E$2)/5)+2,FALSE)*SUMIFS('IEA-MethaneAbatement'!$N:$N,'IEA-MethaneAbatement'!$O:$O,"&lt;"&amp;$B11,'IEA-MethaneAbatement'!$O:$O,"&gt;="&amp;$A11,'IEA-MethaneAbatement'!$M:$M,$C$1,'IEA-MethaneAbatement'!$B:$B,'Country Selector'!$A$2)+VLOOKUP($D$1,'Multipliers and Adjustments'!$A$70:$I$86,TRUNC(COLUMN(E$2)/5)+2,FALSE)*SUMIFS('IEA-MethaneAbatement'!$N:$N,'IEA-MethaneAbatement'!$O:$O,"&lt;"&amp;$B11,'IEA-MethaneAbatement'!$O:$O,"&gt;="&amp;$A11,'IEA-MethaneAbatement'!$M:$M,$D$1,'IEA-MethaneAbatement'!$B:$B,'Country Selector'!$A$2)))*(1+INDEX('EPA to IEA Scaling'!$F$8:$AO$8,,MATCH(E$2,'EPA to IEA Scaling'!$F$1:$AO$1,0)))</f>
        <v>0</v>
      </c>
      <c r="F11" cm="1">
        <f t="array" ref="F11">((VLOOKUP($B$1,'Multipliers and Adjustments'!$A$70:$I$86,TRUNC(COLUMN(F$2)/5)+2,FALSE)*SUMIFS('IEA-MethaneAbatement'!$N:$N,'IEA-MethaneAbatement'!$O:$O,"&lt;"&amp;$B11,'IEA-MethaneAbatement'!$O:$O,"&gt;="&amp;$A11,'IEA-MethaneAbatement'!$M:$M,$B$1,'IEA-MethaneAbatement'!$B:$B,'Country Selector'!$A$2)+VLOOKUP($C$1,'Multipliers and Adjustments'!$A$70:$I$86,TRUNC(COLUMN(F$2)/5)+2,FALSE)*SUMIFS('IEA-MethaneAbatement'!$N:$N,'IEA-MethaneAbatement'!$O:$O,"&lt;"&amp;$B11,'IEA-MethaneAbatement'!$O:$O,"&gt;="&amp;$A11,'IEA-MethaneAbatement'!$M:$M,$C$1,'IEA-MethaneAbatement'!$B:$B,'Country Selector'!$A$2)+VLOOKUP($D$1,'Multipliers and Adjustments'!$A$70:$I$86,TRUNC(COLUMN(F$2)/5)+2,FALSE)*SUMIFS('IEA-MethaneAbatement'!$N:$N,'IEA-MethaneAbatement'!$O:$O,"&lt;"&amp;$B11,'IEA-MethaneAbatement'!$O:$O,"&gt;="&amp;$A11,'IEA-MethaneAbatement'!$M:$M,$D$1,'IEA-MethaneAbatement'!$B:$B,'Country Selector'!$A$2)))*(1+INDEX('EPA to IEA Scaling'!$F$8:$AO$8,,MATCH(F$2,'EPA to IEA Scaling'!$F$1:$AO$1,0)))</f>
        <v>0</v>
      </c>
      <c r="G11" cm="1">
        <f t="array" ref="G11">((VLOOKUP($B$1,'Multipliers and Adjustments'!$A$70:$I$86,TRUNC(COLUMN(G$2)/5)+2,FALSE)*SUMIFS('IEA-MethaneAbatement'!$N:$N,'IEA-MethaneAbatement'!$O:$O,"&lt;"&amp;$B11,'IEA-MethaneAbatement'!$O:$O,"&gt;="&amp;$A11,'IEA-MethaneAbatement'!$M:$M,$B$1,'IEA-MethaneAbatement'!$B:$B,'Country Selector'!$A$2)+VLOOKUP($C$1,'Multipliers and Adjustments'!$A$70:$I$86,TRUNC(COLUMN(G$2)/5)+2,FALSE)*SUMIFS('IEA-MethaneAbatement'!$N:$N,'IEA-MethaneAbatement'!$O:$O,"&lt;"&amp;$B11,'IEA-MethaneAbatement'!$O:$O,"&gt;="&amp;$A11,'IEA-MethaneAbatement'!$M:$M,$C$1,'IEA-MethaneAbatement'!$B:$B,'Country Selector'!$A$2)+VLOOKUP($D$1,'Multipliers and Adjustments'!$A$70:$I$86,TRUNC(COLUMN(G$2)/5)+2,FALSE)*SUMIFS('IEA-MethaneAbatement'!$N:$N,'IEA-MethaneAbatement'!$O:$O,"&lt;"&amp;$B11,'IEA-MethaneAbatement'!$O:$O,"&gt;="&amp;$A11,'IEA-MethaneAbatement'!$M:$M,$D$1,'IEA-MethaneAbatement'!$B:$B,'Country Selector'!$A$2)))*(1+INDEX('EPA to IEA Scaling'!$F$8:$AO$8,,MATCH(G$2,'EPA to IEA Scaling'!$F$1:$AO$1,0)))</f>
        <v>0</v>
      </c>
      <c r="H11" s="31" cm="1">
        <f t="array" ref="H11">((VLOOKUP($B$1,'Multipliers and Adjustments'!$A$70:$I$86,TRUNC(COLUMN(H$2)/5)+2,FALSE)*SUMIFS('IEA-MethaneAbatement'!$N:$N,'IEA-MethaneAbatement'!$O:$O,"&lt;"&amp;$B11,'IEA-MethaneAbatement'!$O:$O,"&gt;="&amp;$A11,'IEA-MethaneAbatement'!$M:$M,$B$1,'IEA-MethaneAbatement'!$B:$B,'Country Selector'!$A$2)+VLOOKUP($C$1,'Multipliers and Adjustments'!$A$70:$I$86,TRUNC(COLUMN(H$2)/5)+2,FALSE)*SUMIFS('IEA-MethaneAbatement'!$N:$N,'IEA-MethaneAbatement'!$O:$O,"&lt;"&amp;$B11,'IEA-MethaneAbatement'!$O:$O,"&gt;="&amp;$A11,'IEA-MethaneAbatement'!$M:$M,$C$1,'IEA-MethaneAbatement'!$B:$B,'Country Selector'!$A$2)+VLOOKUP($D$1,'Multipliers and Adjustments'!$A$70:$I$86,TRUNC(COLUMN(H$2)/5)+2,FALSE)*SUMIFS('IEA-MethaneAbatement'!$N:$N,'IEA-MethaneAbatement'!$O:$O,"&lt;"&amp;$B11,'IEA-MethaneAbatement'!$O:$O,"&gt;="&amp;$A11,'IEA-MethaneAbatement'!$M:$M,$D$1,'IEA-MethaneAbatement'!$B:$B,'Country Selector'!$A$2)))*(1+INDEX('EPA to IEA Scaling'!$F$8:$AO$8,,MATCH(H$2,'EPA to IEA Scaling'!$F$1:$AO$1,0)))</f>
        <v>0</v>
      </c>
      <c r="I11" cm="1">
        <f t="array" ref="I11">((VLOOKUP($B$1,'Multipliers and Adjustments'!$A$70:$I$86,TRUNC(COLUMN(I$2)/5)+2,FALSE)*SUMIFS('IEA-MethaneAbatement'!$N:$N,'IEA-MethaneAbatement'!$O:$O,"&lt;"&amp;$B11,'IEA-MethaneAbatement'!$O:$O,"&gt;="&amp;$A11,'IEA-MethaneAbatement'!$M:$M,$B$1,'IEA-MethaneAbatement'!$B:$B,'Country Selector'!$A$2)+VLOOKUP($C$1,'Multipliers and Adjustments'!$A$70:$I$86,TRUNC(COLUMN(I$2)/5)+2,FALSE)*SUMIFS('IEA-MethaneAbatement'!$N:$N,'IEA-MethaneAbatement'!$O:$O,"&lt;"&amp;$B11,'IEA-MethaneAbatement'!$O:$O,"&gt;="&amp;$A11,'IEA-MethaneAbatement'!$M:$M,$C$1,'IEA-MethaneAbatement'!$B:$B,'Country Selector'!$A$2)+VLOOKUP($D$1,'Multipliers and Adjustments'!$A$70:$I$86,TRUNC(COLUMN(I$2)/5)+2,FALSE)*SUMIFS('IEA-MethaneAbatement'!$N:$N,'IEA-MethaneAbatement'!$O:$O,"&lt;"&amp;$B11,'IEA-MethaneAbatement'!$O:$O,"&gt;="&amp;$A11,'IEA-MethaneAbatement'!$M:$M,$D$1,'IEA-MethaneAbatement'!$B:$B,'Country Selector'!$A$2)))*(1+INDEX('EPA to IEA Scaling'!$F$8:$AO$8,,MATCH(I$2,'EPA to IEA Scaling'!$F$1:$AO$1,0)))</f>
        <v>0</v>
      </c>
      <c r="J11" cm="1">
        <f t="array" ref="J11">((VLOOKUP($B$1,'Multipliers and Adjustments'!$A$70:$I$86,TRUNC(COLUMN(J$2)/5)+2,FALSE)*SUMIFS('IEA-MethaneAbatement'!$N:$N,'IEA-MethaneAbatement'!$O:$O,"&lt;"&amp;$B11,'IEA-MethaneAbatement'!$O:$O,"&gt;="&amp;$A11,'IEA-MethaneAbatement'!$M:$M,$B$1,'IEA-MethaneAbatement'!$B:$B,'Country Selector'!$A$2)+VLOOKUP($C$1,'Multipliers and Adjustments'!$A$70:$I$86,TRUNC(COLUMN(J$2)/5)+2,FALSE)*SUMIFS('IEA-MethaneAbatement'!$N:$N,'IEA-MethaneAbatement'!$O:$O,"&lt;"&amp;$B11,'IEA-MethaneAbatement'!$O:$O,"&gt;="&amp;$A11,'IEA-MethaneAbatement'!$M:$M,$C$1,'IEA-MethaneAbatement'!$B:$B,'Country Selector'!$A$2)+VLOOKUP($D$1,'Multipliers and Adjustments'!$A$70:$I$86,TRUNC(COLUMN(J$2)/5)+2,FALSE)*SUMIFS('IEA-MethaneAbatement'!$N:$N,'IEA-MethaneAbatement'!$O:$O,"&lt;"&amp;$B11,'IEA-MethaneAbatement'!$O:$O,"&gt;="&amp;$A11,'IEA-MethaneAbatement'!$M:$M,$D$1,'IEA-MethaneAbatement'!$B:$B,'Country Selector'!$A$2)))*(1+INDEX('EPA to IEA Scaling'!$F$8:$AO$8,,MATCH(J$2,'EPA to IEA Scaling'!$F$1:$AO$1,0)))</f>
        <v>0</v>
      </c>
      <c r="K11" cm="1">
        <f t="array" ref="K11">((VLOOKUP($B$1,'Multipliers and Adjustments'!$A$70:$I$86,TRUNC(COLUMN(K$2)/5)+2,FALSE)*SUMIFS('IEA-MethaneAbatement'!$N:$N,'IEA-MethaneAbatement'!$O:$O,"&lt;"&amp;$B11,'IEA-MethaneAbatement'!$O:$O,"&gt;="&amp;$A11,'IEA-MethaneAbatement'!$M:$M,$B$1,'IEA-MethaneAbatement'!$B:$B,'Country Selector'!$A$2)+VLOOKUP($C$1,'Multipliers and Adjustments'!$A$70:$I$86,TRUNC(COLUMN(K$2)/5)+2,FALSE)*SUMIFS('IEA-MethaneAbatement'!$N:$N,'IEA-MethaneAbatement'!$O:$O,"&lt;"&amp;$B11,'IEA-MethaneAbatement'!$O:$O,"&gt;="&amp;$A11,'IEA-MethaneAbatement'!$M:$M,$C$1,'IEA-MethaneAbatement'!$B:$B,'Country Selector'!$A$2)+VLOOKUP($D$1,'Multipliers and Adjustments'!$A$70:$I$86,TRUNC(COLUMN(K$2)/5)+2,FALSE)*SUMIFS('IEA-MethaneAbatement'!$N:$N,'IEA-MethaneAbatement'!$O:$O,"&lt;"&amp;$B11,'IEA-MethaneAbatement'!$O:$O,"&gt;="&amp;$A11,'IEA-MethaneAbatement'!$M:$M,$D$1,'IEA-MethaneAbatement'!$B:$B,'Country Selector'!$A$2)))*(1+INDEX('EPA to IEA Scaling'!$F$8:$AO$8,,MATCH(K$2,'EPA to IEA Scaling'!$F$1:$AO$1,0)))</f>
        <v>0</v>
      </c>
      <c r="L11" cm="1">
        <f t="array" ref="L11">((VLOOKUP($B$1,'Multipliers and Adjustments'!$A$70:$I$86,TRUNC(COLUMN(L$2)/5)+2,FALSE)*SUMIFS('IEA-MethaneAbatement'!$N:$N,'IEA-MethaneAbatement'!$O:$O,"&lt;"&amp;$B11,'IEA-MethaneAbatement'!$O:$O,"&gt;="&amp;$A11,'IEA-MethaneAbatement'!$M:$M,$B$1,'IEA-MethaneAbatement'!$B:$B,'Country Selector'!$A$2)+VLOOKUP($C$1,'Multipliers and Adjustments'!$A$70:$I$86,TRUNC(COLUMN(L$2)/5)+2,FALSE)*SUMIFS('IEA-MethaneAbatement'!$N:$N,'IEA-MethaneAbatement'!$O:$O,"&lt;"&amp;$B11,'IEA-MethaneAbatement'!$O:$O,"&gt;="&amp;$A11,'IEA-MethaneAbatement'!$M:$M,$C$1,'IEA-MethaneAbatement'!$B:$B,'Country Selector'!$A$2)+VLOOKUP($D$1,'Multipliers and Adjustments'!$A$70:$I$86,TRUNC(COLUMN(L$2)/5)+2,FALSE)*SUMIFS('IEA-MethaneAbatement'!$N:$N,'IEA-MethaneAbatement'!$O:$O,"&lt;"&amp;$B11,'IEA-MethaneAbatement'!$O:$O,"&gt;="&amp;$A11,'IEA-MethaneAbatement'!$M:$M,$D$1,'IEA-MethaneAbatement'!$B:$B,'Country Selector'!$A$2)))*(1+INDEX('EPA to IEA Scaling'!$F$8:$AO$8,,MATCH(L$2,'EPA to IEA Scaling'!$F$1:$AO$1,0)))</f>
        <v>0</v>
      </c>
      <c r="M11" s="31" cm="1">
        <f t="array" ref="M11">((VLOOKUP($B$1,'Multipliers and Adjustments'!$A$70:$I$86,TRUNC(COLUMN(M$2)/5)+2,FALSE)*SUMIFS('IEA-MethaneAbatement'!$N:$N,'IEA-MethaneAbatement'!$O:$O,"&lt;"&amp;$B11,'IEA-MethaneAbatement'!$O:$O,"&gt;="&amp;$A11,'IEA-MethaneAbatement'!$M:$M,$B$1,'IEA-MethaneAbatement'!$B:$B,'Country Selector'!$A$2)+VLOOKUP($C$1,'Multipliers and Adjustments'!$A$70:$I$86,TRUNC(COLUMN(M$2)/5)+2,FALSE)*SUMIFS('IEA-MethaneAbatement'!$N:$N,'IEA-MethaneAbatement'!$O:$O,"&lt;"&amp;$B11,'IEA-MethaneAbatement'!$O:$O,"&gt;="&amp;$A11,'IEA-MethaneAbatement'!$M:$M,$C$1,'IEA-MethaneAbatement'!$B:$B,'Country Selector'!$A$2)+VLOOKUP($D$1,'Multipliers and Adjustments'!$A$70:$I$86,TRUNC(COLUMN(M$2)/5)+2,FALSE)*SUMIFS('IEA-MethaneAbatement'!$N:$N,'IEA-MethaneAbatement'!$O:$O,"&lt;"&amp;$B11,'IEA-MethaneAbatement'!$O:$O,"&gt;="&amp;$A11,'IEA-MethaneAbatement'!$M:$M,$D$1,'IEA-MethaneAbatement'!$B:$B,'Country Selector'!$A$2)))*(1+INDEX('EPA to IEA Scaling'!$F$8:$AO$8,,MATCH(M$2,'EPA to IEA Scaling'!$F$1:$AO$1,0)))</f>
        <v>0</v>
      </c>
      <c r="N11" cm="1">
        <f t="array" ref="N11">((VLOOKUP($B$1,'Multipliers and Adjustments'!$A$70:$I$86,TRUNC(COLUMN(N$2)/5)+2,FALSE)*SUMIFS('IEA-MethaneAbatement'!$N:$N,'IEA-MethaneAbatement'!$O:$O,"&lt;"&amp;$B11,'IEA-MethaneAbatement'!$O:$O,"&gt;="&amp;$A11,'IEA-MethaneAbatement'!$M:$M,$B$1,'IEA-MethaneAbatement'!$B:$B,'Country Selector'!$A$2)+VLOOKUP($C$1,'Multipliers and Adjustments'!$A$70:$I$86,TRUNC(COLUMN(N$2)/5)+2,FALSE)*SUMIFS('IEA-MethaneAbatement'!$N:$N,'IEA-MethaneAbatement'!$O:$O,"&lt;"&amp;$B11,'IEA-MethaneAbatement'!$O:$O,"&gt;="&amp;$A11,'IEA-MethaneAbatement'!$M:$M,$C$1,'IEA-MethaneAbatement'!$B:$B,'Country Selector'!$A$2)+VLOOKUP($D$1,'Multipliers and Adjustments'!$A$70:$I$86,TRUNC(COLUMN(N$2)/5)+2,FALSE)*SUMIFS('IEA-MethaneAbatement'!$N:$N,'IEA-MethaneAbatement'!$O:$O,"&lt;"&amp;$B11,'IEA-MethaneAbatement'!$O:$O,"&gt;="&amp;$A11,'IEA-MethaneAbatement'!$M:$M,$D$1,'IEA-MethaneAbatement'!$B:$B,'Country Selector'!$A$2)))*(1+INDEX('EPA to IEA Scaling'!$F$8:$AO$8,,MATCH(N$2,'EPA to IEA Scaling'!$F$1:$AO$1,0)))</f>
        <v>0</v>
      </c>
      <c r="O11" cm="1">
        <f t="array" ref="O11">((VLOOKUP($B$1,'Multipliers and Adjustments'!$A$70:$I$86,TRUNC(COLUMN(O$2)/5)+2,FALSE)*SUMIFS('IEA-MethaneAbatement'!$N:$N,'IEA-MethaneAbatement'!$O:$O,"&lt;"&amp;$B11,'IEA-MethaneAbatement'!$O:$O,"&gt;="&amp;$A11,'IEA-MethaneAbatement'!$M:$M,$B$1,'IEA-MethaneAbatement'!$B:$B,'Country Selector'!$A$2)+VLOOKUP($C$1,'Multipliers and Adjustments'!$A$70:$I$86,TRUNC(COLUMN(O$2)/5)+2,FALSE)*SUMIFS('IEA-MethaneAbatement'!$N:$N,'IEA-MethaneAbatement'!$O:$O,"&lt;"&amp;$B11,'IEA-MethaneAbatement'!$O:$O,"&gt;="&amp;$A11,'IEA-MethaneAbatement'!$M:$M,$C$1,'IEA-MethaneAbatement'!$B:$B,'Country Selector'!$A$2)+VLOOKUP($D$1,'Multipliers and Adjustments'!$A$70:$I$86,TRUNC(COLUMN(O$2)/5)+2,FALSE)*SUMIFS('IEA-MethaneAbatement'!$N:$N,'IEA-MethaneAbatement'!$O:$O,"&lt;"&amp;$B11,'IEA-MethaneAbatement'!$O:$O,"&gt;="&amp;$A11,'IEA-MethaneAbatement'!$M:$M,$D$1,'IEA-MethaneAbatement'!$B:$B,'Country Selector'!$A$2)))*(1+INDEX('EPA to IEA Scaling'!$F$8:$AO$8,,MATCH(O$2,'EPA to IEA Scaling'!$F$1:$AO$1,0)))</f>
        <v>0</v>
      </c>
      <c r="P11" cm="1">
        <f t="array" ref="P11">((VLOOKUP($B$1,'Multipliers and Adjustments'!$A$70:$I$86,TRUNC(COLUMN(P$2)/5)+2,FALSE)*SUMIFS('IEA-MethaneAbatement'!$N:$N,'IEA-MethaneAbatement'!$O:$O,"&lt;"&amp;$B11,'IEA-MethaneAbatement'!$O:$O,"&gt;="&amp;$A11,'IEA-MethaneAbatement'!$M:$M,$B$1,'IEA-MethaneAbatement'!$B:$B,'Country Selector'!$A$2)+VLOOKUP($C$1,'Multipliers and Adjustments'!$A$70:$I$86,TRUNC(COLUMN(P$2)/5)+2,FALSE)*SUMIFS('IEA-MethaneAbatement'!$N:$N,'IEA-MethaneAbatement'!$O:$O,"&lt;"&amp;$B11,'IEA-MethaneAbatement'!$O:$O,"&gt;="&amp;$A11,'IEA-MethaneAbatement'!$M:$M,$C$1,'IEA-MethaneAbatement'!$B:$B,'Country Selector'!$A$2)+VLOOKUP($D$1,'Multipliers and Adjustments'!$A$70:$I$86,TRUNC(COLUMN(P$2)/5)+2,FALSE)*SUMIFS('IEA-MethaneAbatement'!$N:$N,'IEA-MethaneAbatement'!$O:$O,"&lt;"&amp;$B11,'IEA-MethaneAbatement'!$O:$O,"&gt;="&amp;$A11,'IEA-MethaneAbatement'!$M:$M,$D$1,'IEA-MethaneAbatement'!$B:$B,'Country Selector'!$A$2)))*(1+INDEX('EPA to IEA Scaling'!$F$8:$AO$8,,MATCH(P$2,'EPA to IEA Scaling'!$F$1:$AO$1,0)))</f>
        <v>0</v>
      </c>
      <c r="Q11" cm="1">
        <f t="array" ref="Q11">((VLOOKUP($B$1,'Multipliers and Adjustments'!$A$70:$I$86,TRUNC(COLUMN(Q$2)/5)+2,FALSE)*SUMIFS('IEA-MethaneAbatement'!$N:$N,'IEA-MethaneAbatement'!$O:$O,"&lt;"&amp;$B11,'IEA-MethaneAbatement'!$O:$O,"&gt;="&amp;$A11,'IEA-MethaneAbatement'!$M:$M,$B$1,'IEA-MethaneAbatement'!$B:$B,'Country Selector'!$A$2)+VLOOKUP($C$1,'Multipliers and Adjustments'!$A$70:$I$86,TRUNC(COLUMN(Q$2)/5)+2,FALSE)*SUMIFS('IEA-MethaneAbatement'!$N:$N,'IEA-MethaneAbatement'!$O:$O,"&lt;"&amp;$B11,'IEA-MethaneAbatement'!$O:$O,"&gt;="&amp;$A11,'IEA-MethaneAbatement'!$M:$M,$C$1,'IEA-MethaneAbatement'!$B:$B,'Country Selector'!$A$2)+VLOOKUP($D$1,'Multipliers and Adjustments'!$A$70:$I$86,TRUNC(COLUMN(Q$2)/5)+2,FALSE)*SUMIFS('IEA-MethaneAbatement'!$N:$N,'IEA-MethaneAbatement'!$O:$O,"&lt;"&amp;$B11,'IEA-MethaneAbatement'!$O:$O,"&gt;="&amp;$A11,'IEA-MethaneAbatement'!$M:$M,$D$1,'IEA-MethaneAbatement'!$B:$B,'Country Selector'!$A$2)))*(1+INDEX('EPA to IEA Scaling'!$F$8:$AO$8,,MATCH(Q$2,'EPA to IEA Scaling'!$F$1:$AO$1,0)))</f>
        <v>0</v>
      </c>
      <c r="R11" s="31" cm="1">
        <f t="array" ref="R11">((VLOOKUP($B$1,'Multipliers and Adjustments'!$A$70:$I$86,TRUNC(COLUMN(R$2)/5)+2,FALSE)*SUMIFS('IEA-MethaneAbatement'!$N:$N,'IEA-MethaneAbatement'!$O:$O,"&lt;"&amp;$B11,'IEA-MethaneAbatement'!$O:$O,"&gt;="&amp;$A11,'IEA-MethaneAbatement'!$M:$M,$B$1,'IEA-MethaneAbatement'!$B:$B,'Country Selector'!$A$2)+VLOOKUP($C$1,'Multipliers and Adjustments'!$A$70:$I$86,TRUNC(COLUMN(R$2)/5)+2,FALSE)*SUMIFS('IEA-MethaneAbatement'!$N:$N,'IEA-MethaneAbatement'!$O:$O,"&lt;"&amp;$B11,'IEA-MethaneAbatement'!$O:$O,"&gt;="&amp;$A11,'IEA-MethaneAbatement'!$M:$M,$C$1,'IEA-MethaneAbatement'!$B:$B,'Country Selector'!$A$2)+VLOOKUP($D$1,'Multipliers and Adjustments'!$A$70:$I$86,TRUNC(COLUMN(R$2)/5)+2,FALSE)*SUMIFS('IEA-MethaneAbatement'!$N:$N,'IEA-MethaneAbatement'!$O:$O,"&lt;"&amp;$B11,'IEA-MethaneAbatement'!$O:$O,"&gt;="&amp;$A11,'IEA-MethaneAbatement'!$M:$M,$D$1,'IEA-MethaneAbatement'!$B:$B,'Country Selector'!$A$2)))*(1+INDEX('EPA to IEA Scaling'!$F$8:$AO$8,,MATCH(R$2,'EPA to IEA Scaling'!$F$1:$AO$1,0)))</f>
        <v>0</v>
      </c>
      <c r="S11" cm="1">
        <f t="array" ref="S11">((VLOOKUP($B$1,'Multipliers and Adjustments'!$A$70:$I$86,TRUNC(COLUMN(S$2)/5)+2,FALSE)*SUMIFS('IEA-MethaneAbatement'!$N:$N,'IEA-MethaneAbatement'!$O:$O,"&lt;"&amp;$B11,'IEA-MethaneAbatement'!$O:$O,"&gt;="&amp;$A11,'IEA-MethaneAbatement'!$M:$M,$B$1,'IEA-MethaneAbatement'!$B:$B,'Country Selector'!$A$2)+VLOOKUP($C$1,'Multipliers and Adjustments'!$A$70:$I$86,TRUNC(COLUMN(S$2)/5)+2,FALSE)*SUMIFS('IEA-MethaneAbatement'!$N:$N,'IEA-MethaneAbatement'!$O:$O,"&lt;"&amp;$B11,'IEA-MethaneAbatement'!$O:$O,"&gt;="&amp;$A11,'IEA-MethaneAbatement'!$M:$M,$C$1,'IEA-MethaneAbatement'!$B:$B,'Country Selector'!$A$2)+VLOOKUP($D$1,'Multipliers and Adjustments'!$A$70:$I$86,TRUNC(COLUMN(S$2)/5)+2,FALSE)*SUMIFS('IEA-MethaneAbatement'!$N:$N,'IEA-MethaneAbatement'!$O:$O,"&lt;"&amp;$B11,'IEA-MethaneAbatement'!$O:$O,"&gt;="&amp;$A11,'IEA-MethaneAbatement'!$M:$M,$D$1,'IEA-MethaneAbatement'!$B:$B,'Country Selector'!$A$2)))*(1+INDEX('EPA to IEA Scaling'!$F$8:$AO$8,,MATCH(S$2,'EPA to IEA Scaling'!$F$1:$AO$1,0)))</f>
        <v>0</v>
      </c>
      <c r="T11" cm="1">
        <f t="array" ref="T11">((VLOOKUP($B$1,'Multipliers and Adjustments'!$A$70:$I$86,TRUNC(COLUMN(T$2)/5)+2,FALSE)*SUMIFS('IEA-MethaneAbatement'!$N:$N,'IEA-MethaneAbatement'!$O:$O,"&lt;"&amp;$B11,'IEA-MethaneAbatement'!$O:$O,"&gt;="&amp;$A11,'IEA-MethaneAbatement'!$M:$M,$B$1,'IEA-MethaneAbatement'!$B:$B,'Country Selector'!$A$2)+VLOOKUP($C$1,'Multipliers and Adjustments'!$A$70:$I$86,TRUNC(COLUMN(T$2)/5)+2,FALSE)*SUMIFS('IEA-MethaneAbatement'!$N:$N,'IEA-MethaneAbatement'!$O:$O,"&lt;"&amp;$B11,'IEA-MethaneAbatement'!$O:$O,"&gt;="&amp;$A11,'IEA-MethaneAbatement'!$M:$M,$C$1,'IEA-MethaneAbatement'!$B:$B,'Country Selector'!$A$2)+VLOOKUP($D$1,'Multipliers and Adjustments'!$A$70:$I$86,TRUNC(COLUMN(T$2)/5)+2,FALSE)*SUMIFS('IEA-MethaneAbatement'!$N:$N,'IEA-MethaneAbatement'!$O:$O,"&lt;"&amp;$B11,'IEA-MethaneAbatement'!$O:$O,"&gt;="&amp;$A11,'IEA-MethaneAbatement'!$M:$M,$D$1,'IEA-MethaneAbatement'!$B:$B,'Country Selector'!$A$2)))*(1+INDEX('EPA to IEA Scaling'!$F$8:$AO$8,,MATCH(T$2,'EPA to IEA Scaling'!$F$1:$AO$1,0)))</f>
        <v>0</v>
      </c>
      <c r="U11" cm="1">
        <f t="array" ref="U11">((VLOOKUP($B$1,'Multipliers and Adjustments'!$A$70:$I$86,TRUNC(COLUMN(U$2)/5)+2,FALSE)*SUMIFS('IEA-MethaneAbatement'!$N:$N,'IEA-MethaneAbatement'!$O:$O,"&lt;"&amp;$B11,'IEA-MethaneAbatement'!$O:$O,"&gt;="&amp;$A11,'IEA-MethaneAbatement'!$M:$M,$B$1,'IEA-MethaneAbatement'!$B:$B,'Country Selector'!$A$2)+VLOOKUP($C$1,'Multipliers and Adjustments'!$A$70:$I$86,TRUNC(COLUMN(U$2)/5)+2,FALSE)*SUMIFS('IEA-MethaneAbatement'!$N:$N,'IEA-MethaneAbatement'!$O:$O,"&lt;"&amp;$B11,'IEA-MethaneAbatement'!$O:$O,"&gt;="&amp;$A11,'IEA-MethaneAbatement'!$M:$M,$C$1,'IEA-MethaneAbatement'!$B:$B,'Country Selector'!$A$2)+VLOOKUP($D$1,'Multipliers and Adjustments'!$A$70:$I$86,TRUNC(COLUMN(U$2)/5)+2,FALSE)*SUMIFS('IEA-MethaneAbatement'!$N:$N,'IEA-MethaneAbatement'!$O:$O,"&lt;"&amp;$B11,'IEA-MethaneAbatement'!$O:$O,"&gt;="&amp;$A11,'IEA-MethaneAbatement'!$M:$M,$D$1,'IEA-MethaneAbatement'!$B:$B,'Country Selector'!$A$2)))*(1+INDEX('EPA to IEA Scaling'!$F$8:$AO$8,,MATCH(U$2,'EPA to IEA Scaling'!$F$1:$AO$1,0)))</f>
        <v>0</v>
      </c>
      <c r="V11" cm="1">
        <f t="array" ref="V11">((VLOOKUP($B$1,'Multipliers and Adjustments'!$A$70:$I$86,TRUNC(COLUMN(V$2)/5)+2,FALSE)*SUMIFS('IEA-MethaneAbatement'!$N:$N,'IEA-MethaneAbatement'!$O:$O,"&lt;"&amp;$B11,'IEA-MethaneAbatement'!$O:$O,"&gt;="&amp;$A11,'IEA-MethaneAbatement'!$M:$M,$B$1,'IEA-MethaneAbatement'!$B:$B,'Country Selector'!$A$2)+VLOOKUP($C$1,'Multipliers and Adjustments'!$A$70:$I$86,TRUNC(COLUMN(V$2)/5)+2,FALSE)*SUMIFS('IEA-MethaneAbatement'!$N:$N,'IEA-MethaneAbatement'!$O:$O,"&lt;"&amp;$B11,'IEA-MethaneAbatement'!$O:$O,"&gt;="&amp;$A11,'IEA-MethaneAbatement'!$M:$M,$C$1,'IEA-MethaneAbatement'!$B:$B,'Country Selector'!$A$2)+VLOOKUP($D$1,'Multipliers and Adjustments'!$A$70:$I$86,TRUNC(COLUMN(V$2)/5)+2,FALSE)*SUMIFS('IEA-MethaneAbatement'!$N:$N,'IEA-MethaneAbatement'!$O:$O,"&lt;"&amp;$B11,'IEA-MethaneAbatement'!$O:$O,"&gt;="&amp;$A11,'IEA-MethaneAbatement'!$M:$M,$D$1,'IEA-MethaneAbatement'!$B:$B,'Country Selector'!$A$2)))*(1+INDEX('EPA to IEA Scaling'!$F$8:$AO$8,,MATCH(V$2,'EPA to IEA Scaling'!$F$1:$AO$1,0)))</f>
        <v>0</v>
      </c>
      <c r="W11" s="31" cm="1">
        <f t="array" ref="W11">((VLOOKUP($B$1,'Multipliers and Adjustments'!$A$70:$I$86,TRUNC(COLUMN(W$2)/5)+2,FALSE)*SUMIFS('IEA-MethaneAbatement'!$N:$N,'IEA-MethaneAbatement'!$O:$O,"&lt;"&amp;$B11,'IEA-MethaneAbatement'!$O:$O,"&gt;="&amp;$A11,'IEA-MethaneAbatement'!$M:$M,$B$1,'IEA-MethaneAbatement'!$B:$B,'Country Selector'!$A$2)+VLOOKUP($C$1,'Multipliers and Adjustments'!$A$70:$I$86,TRUNC(COLUMN(W$2)/5)+2,FALSE)*SUMIFS('IEA-MethaneAbatement'!$N:$N,'IEA-MethaneAbatement'!$O:$O,"&lt;"&amp;$B11,'IEA-MethaneAbatement'!$O:$O,"&gt;="&amp;$A11,'IEA-MethaneAbatement'!$M:$M,$C$1,'IEA-MethaneAbatement'!$B:$B,'Country Selector'!$A$2)+VLOOKUP($D$1,'Multipliers and Adjustments'!$A$70:$I$86,TRUNC(COLUMN(W$2)/5)+2,FALSE)*SUMIFS('IEA-MethaneAbatement'!$N:$N,'IEA-MethaneAbatement'!$O:$O,"&lt;"&amp;$B11,'IEA-MethaneAbatement'!$O:$O,"&gt;="&amp;$A11,'IEA-MethaneAbatement'!$M:$M,$D$1,'IEA-MethaneAbatement'!$B:$B,'Country Selector'!$A$2)))*(1+INDEX('EPA to IEA Scaling'!$F$8:$AO$8,,MATCH(W$2,'EPA to IEA Scaling'!$F$1:$AO$1,0)))</f>
        <v>0</v>
      </c>
      <c r="X11" cm="1">
        <f t="array" ref="X11">((VLOOKUP($B$1,'Multipliers and Adjustments'!$A$70:$I$86,TRUNC(COLUMN(X$2)/5)+2,FALSE)*SUMIFS('IEA-MethaneAbatement'!$N:$N,'IEA-MethaneAbatement'!$O:$O,"&lt;"&amp;$B11,'IEA-MethaneAbatement'!$O:$O,"&gt;="&amp;$A11,'IEA-MethaneAbatement'!$M:$M,$B$1,'IEA-MethaneAbatement'!$B:$B,'Country Selector'!$A$2)+VLOOKUP($C$1,'Multipliers and Adjustments'!$A$70:$I$86,TRUNC(COLUMN(X$2)/5)+2,FALSE)*SUMIFS('IEA-MethaneAbatement'!$N:$N,'IEA-MethaneAbatement'!$O:$O,"&lt;"&amp;$B11,'IEA-MethaneAbatement'!$O:$O,"&gt;="&amp;$A11,'IEA-MethaneAbatement'!$M:$M,$C$1,'IEA-MethaneAbatement'!$B:$B,'Country Selector'!$A$2)+VLOOKUP($D$1,'Multipliers and Adjustments'!$A$70:$I$86,TRUNC(COLUMN(X$2)/5)+2,FALSE)*SUMIFS('IEA-MethaneAbatement'!$N:$N,'IEA-MethaneAbatement'!$O:$O,"&lt;"&amp;$B11,'IEA-MethaneAbatement'!$O:$O,"&gt;="&amp;$A11,'IEA-MethaneAbatement'!$M:$M,$D$1,'IEA-MethaneAbatement'!$B:$B,'Country Selector'!$A$2)))*(1+INDEX('EPA to IEA Scaling'!$F$8:$AO$8,,MATCH(X$2,'EPA to IEA Scaling'!$F$1:$AO$1,0)))</f>
        <v>0</v>
      </c>
      <c r="Y11" cm="1">
        <f t="array" ref="Y11">((VLOOKUP($B$1,'Multipliers and Adjustments'!$A$70:$I$86,TRUNC(COLUMN(Y$2)/5)+2,FALSE)*SUMIFS('IEA-MethaneAbatement'!$N:$N,'IEA-MethaneAbatement'!$O:$O,"&lt;"&amp;$B11,'IEA-MethaneAbatement'!$O:$O,"&gt;="&amp;$A11,'IEA-MethaneAbatement'!$M:$M,$B$1,'IEA-MethaneAbatement'!$B:$B,'Country Selector'!$A$2)+VLOOKUP($C$1,'Multipliers and Adjustments'!$A$70:$I$86,TRUNC(COLUMN(Y$2)/5)+2,FALSE)*SUMIFS('IEA-MethaneAbatement'!$N:$N,'IEA-MethaneAbatement'!$O:$O,"&lt;"&amp;$B11,'IEA-MethaneAbatement'!$O:$O,"&gt;="&amp;$A11,'IEA-MethaneAbatement'!$M:$M,$C$1,'IEA-MethaneAbatement'!$B:$B,'Country Selector'!$A$2)+VLOOKUP($D$1,'Multipliers and Adjustments'!$A$70:$I$86,TRUNC(COLUMN(Y$2)/5)+2,FALSE)*SUMIFS('IEA-MethaneAbatement'!$N:$N,'IEA-MethaneAbatement'!$O:$O,"&lt;"&amp;$B11,'IEA-MethaneAbatement'!$O:$O,"&gt;="&amp;$A11,'IEA-MethaneAbatement'!$M:$M,$D$1,'IEA-MethaneAbatement'!$B:$B,'Country Selector'!$A$2)))*(1+INDEX('EPA to IEA Scaling'!$F$8:$AO$8,,MATCH(Y$2,'EPA to IEA Scaling'!$F$1:$AO$1,0)))</f>
        <v>0</v>
      </c>
      <c r="Z11" cm="1">
        <f t="array" ref="Z11">((VLOOKUP($B$1,'Multipliers and Adjustments'!$A$70:$I$86,TRUNC(COLUMN(Z$2)/5)+2,FALSE)*SUMIFS('IEA-MethaneAbatement'!$N:$N,'IEA-MethaneAbatement'!$O:$O,"&lt;"&amp;$B11,'IEA-MethaneAbatement'!$O:$O,"&gt;="&amp;$A11,'IEA-MethaneAbatement'!$M:$M,$B$1,'IEA-MethaneAbatement'!$B:$B,'Country Selector'!$A$2)+VLOOKUP($C$1,'Multipliers and Adjustments'!$A$70:$I$86,TRUNC(COLUMN(Z$2)/5)+2,FALSE)*SUMIFS('IEA-MethaneAbatement'!$N:$N,'IEA-MethaneAbatement'!$O:$O,"&lt;"&amp;$B11,'IEA-MethaneAbatement'!$O:$O,"&gt;="&amp;$A11,'IEA-MethaneAbatement'!$M:$M,$C$1,'IEA-MethaneAbatement'!$B:$B,'Country Selector'!$A$2)+VLOOKUP($D$1,'Multipliers and Adjustments'!$A$70:$I$86,TRUNC(COLUMN(Z$2)/5)+2,FALSE)*SUMIFS('IEA-MethaneAbatement'!$N:$N,'IEA-MethaneAbatement'!$O:$O,"&lt;"&amp;$B11,'IEA-MethaneAbatement'!$O:$O,"&gt;="&amp;$A11,'IEA-MethaneAbatement'!$M:$M,$D$1,'IEA-MethaneAbatement'!$B:$B,'Country Selector'!$A$2)))*(1+INDEX('EPA to IEA Scaling'!$F$8:$AO$8,,MATCH(Z$2,'EPA to IEA Scaling'!$F$1:$AO$1,0)))</f>
        <v>0</v>
      </c>
      <c r="AA11" cm="1">
        <f t="array" ref="AA11">((VLOOKUP($B$1,'Multipliers and Adjustments'!$A$70:$I$86,TRUNC(COLUMN(AA$2)/5)+2,FALSE)*SUMIFS('IEA-MethaneAbatement'!$N:$N,'IEA-MethaneAbatement'!$O:$O,"&lt;"&amp;$B11,'IEA-MethaneAbatement'!$O:$O,"&gt;="&amp;$A11,'IEA-MethaneAbatement'!$M:$M,$B$1,'IEA-MethaneAbatement'!$B:$B,'Country Selector'!$A$2)+VLOOKUP($C$1,'Multipliers and Adjustments'!$A$70:$I$86,TRUNC(COLUMN(AA$2)/5)+2,FALSE)*SUMIFS('IEA-MethaneAbatement'!$N:$N,'IEA-MethaneAbatement'!$O:$O,"&lt;"&amp;$B11,'IEA-MethaneAbatement'!$O:$O,"&gt;="&amp;$A11,'IEA-MethaneAbatement'!$M:$M,$C$1,'IEA-MethaneAbatement'!$B:$B,'Country Selector'!$A$2)+VLOOKUP($D$1,'Multipliers and Adjustments'!$A$70:$I$86,TRUNC(COLUMN(AA$2)/5)+2,FALSE)*SUMIFS('IEA-MethaneAbatement'!$N:$N,'IEA-MethaneAbatement'!$O:$O,"&lt;"&amp;$B11,'IEA-MethaneAbatement'!$O:$O,"&gt;="&amp;$A11,'IEA-MethaneAbatement'!$M:$M,$D$1,'IEA-MethaneAbatement'!$B:$B,'Country Selector'!$A$2)))*(1+INDEX('EPA to IEA Scaling'!$F$8:$AO$8,,MATCH(AA$2,'EPA to IEA Scaling'!$F$1:$AO$1,0)))</f>
        <v>0</v>
      </c>
      <c r="AB11" s="31" cm="1">
        <f t="array" ref="AB11">((VLOOKUP($B$1,'Multipliers and Adjustments'!$A$70:$I$86,TRUNC(COLUMN(AB$2)/5)+2,FALSE)*SUMIFS('IEA-MethaneAbatement'!$N:$N,'IEA-MethaneAbatement'!$O:$O,"&lt;"&amp;$B11,'IEA-MethaneAbatement'!$O:$O,"&gt;="&amp;$A11,'IEA-MethaneAbatement'!$M:$M,$B$1,'IEA-MethaneAbatement'!$B:$B,'Country Selector'!$A$2)+VLOOKUP($C$1,'Multipliers and Adjustments'!$A$70:$I$86,TRUNC(COLUMN(AB$2)/5)+2,FALSE)*SUMIFS('IEA-MethaneAbatement'!$N:$N,'IEA-MethaneAbatement'!$O:$O,"&lt;"&amp;$B11,'IEA-MethaneAbatement'!$O:$O,"&gt;="&amp;$A11,'IEA-MethaneAbatement'!$M:$M,$C$1,'IEA-MethaneAbatement'!$B:$B,'Country Selector'!$A$2)+VLOOKUP($D$1,'Multipliers and Adjustments'!$A$70:$I$86,TRUNC(COLUMN(AB$2)/5)+2,FALSE)*SUMIFS('IEA-MethaneAbatement'!$N:$N,'IEA-MethaneAbatement'!$O:$O,"&lt;"&amp;$B11,'IEA-MethaneAbatement'!$O:$O,"&gt;="&amp;$A11,'IEA-MethaneAbatement'!$M:$M,$D$1,'IEA-MethaneAbatement'!$B:$B,'Country Selector'!$A$2)))*(1+INDEX('EPA to IEA Scaling'!$F$8:$AO$8,,MATCH(AB$2,'EPA to IEA Scaling'!$F$1:$AO$1,0)))</f>
        <v>0</v>
      </c>
      <c r="AC11" cm="1">
        <f t="array" ref="AC11">((VLOOKUP($B$1,'Multipliers and Adjustments'!$A$70:$I$86,TRUNC(COLUMN(AC$2)/5)+2,FALSE)*SUMIFS('IEA-MethaneAbatement'!$N:$N,'IEA-MethaneAbatement'!$O:$O,"&lt;"&amp;$B11,'IEA-MethaneAbatement'!$O:$O,"&gt;="&amp;$A11,'IEA-MethaneAbatement'!$M:$M,$B$1,'IEA-MethaneAbatement'!$B:$B,'Country Selector'!$A$2)+VLOOKUP($C$1,'Multipliers and Adjustments'!$A$70:$I$86,TRUNC(COLUMN(AC$2)/5)+2,FALSE)*SUMIFS('IEA-MethaneAbatement'!$N:$N,'IEA-MethaneAbatement'!$O:$O,"&lt;"&amp;$B11,'IEA-MethaneAbatement'!$O:$O,"&gt;="&amp;$A11,'IEA-MethaneAbatement'!$M:$M,$C$1,'IEA-MethaneAbatement'!$B:$B,'Country Selector'!$A$2)+VLOOKUP($D$1,'Multipliers and Adjustments'!$A$70:$I$86,TRUNC(COLUMN(AC$2)/5)+2,FALSE)*SUMIFS('IEA-MethaneAbatement'!$N:$N,'IEA-MethaneAbatement'!$O:$O,"&lt;"&amp;$B11,'IEA-MethaneAbatement'!$O:$O,"&gt;="&amp;$A11,'IEA-MethaneAbatement'!$M:$M,$D$1,'IEA-MethaneAbatement'!$B:$B,'Country Selector'!$A$2)))*(1+INDEX('EPA to IEA Scaling'!$F$8:$AO$8,,MATCH(AC$2,'EPA to IEA Scaling'!$F$1:$AO$1,0)))</f>
        <v>0</v>
      </c>
      <c r="AD11" cm="1">
        <f t="array" ref="AD11">((VLOOKUP($B$1,'Multipliers and Adjustments'!$A$70:$I$86,TRUNC(COLUMN(AD$2)/5)+2,FALSE)*SUMIFS('IEA-MethaneAbatement'!$N:$N,'IEA-MethaneAbatement'!$O:$O,"&lt;"&amp;$B11,'IEA-MethaneAbatement'!$O:$O,"&gt;="&amp;$A11,'IEA-MethaneAbatement'!$M:$M,$B$1,'IEA-MethaneAbatement'!$B:$B,'Country Selector'!$A$2)+VLOOKUP($C$1,'Multipliers and Adjustments'!$A$70:$I$86,TRUNC(COLUMN(AD$2)/5)+2,FALSE)*SUMIFS('IEA-MethaneAbatement'!$N:$N,'IEA-MethaneAbatement'!$O:$O,"&lt;"&amp;$B11,'IEA-MethaneAbatement'!$O:$O,"&gt;="&amp;$A11,'IEA-MethaneAbatement'!$M:$M,$C$1,'IEA-MethaneAbatement'!$B:$B,'Country Selector'!$A$2)+VLOOKUP($D$1,'Multipliers and Adjustments'!$A$70:$I$86,TRUNC(COLUMN(AD$2)/5)+2,FALSE)*SUMIFS('IEA-MethaneAbatement'!$N:$N,'IEA-MethaneAbatement'!$O:$O,"&lt;"&amp;$B11,'IEA-MethaneAbatement'!$O:$O,"&gt;="&amp;$A11,'IEA-MethaneAbatement'!$M:$M,$D$1,'IEA-MethaneAbatement'!$B:$B,'Country Selector'!$A$2)))*(1+INDEX('EPA to IEA Scaling'!$F$8:$AO$8,,MATCH(AD$2,'EPA to IEA Scaling'!$F$1:$AO$1,0)))</f>
        <v>0</v>
      </c>
      <c r="AE11" cm="1">
        <f t="array" ref="AE11">((VLOOKUP($B$1,'Multipliers and Adjustments'!$A$70:$I$86,TRUNC(COLUMN(AE$2)/5)+2,FALSE)*SUMIFS('IEA-MethaneAbatement'!$N:$N,'IEA-MethaneAbatement'!$O:$O,"&lt;"&amp;$B11,'IEA-MethaneAbatement'!$O:$O,"&gt;="&amp;$A11,'IEA-MethaneAbatement'!$M:$M,$B$1,'IEA-MethaneAbatement'!$B:$B,'Country Selector'!$A$2)+VLOOKUP($C$1,'Multipliers and Adjustments'!$A$70:$I$86,TRUNC(COLUMN(AE$2)/5)+2,FALSE)*SUMIFS('IEA-MethaneAbatement'!$N:$N,'IEA-MethaneAbatement'!$O:$O,"&lt;"&amp;$B11,'IEA-MethaneAbatement'!$O:$O,"&gt;="&amp;$A11,'IEA-MethaneAbatement'!$M:$M,$C$1,'IEA-MethaneAbatement'!$B:$B,'Country Selector'!$A$2)+VLOOKUP($D$1,'Multipliers and Adjustments'!$A$70:$I$86,TRUNC(COLUMN(AE$2)/5)+2,FALSE)*SUMIFS('IEA-MethaneAbatement'!$N:$N,'IEA-MethaneAbatement'!$O:$O,"&lt;"&amp;$B11,'IEA-MethaneAbatement'!$O:$O,"&gt;="&amp;$A11,'IEA-MethaneAbatement'!$M:$M,$D$1,'IEA-MethaneAbatement'!$B:$B,'Country Selector'!$A$2)))*(1+INDEX('EPA to IEA Scaling'!$F$8:$AO$8,,MATCH(AE$2,'EPA to IEA Scaling'!$F$1:$AO$1,0)))</f>
        <v>0</v>
      </c>
      <c r="AF11" cm="1">
        <f t="array" ref="AF11">((VLOOKUP($B$1,'Multipliers and Adjustments'!$A$70:$I$86,TRUNC(COLUMN(AF$2)/5)+2,FALSE)*SUMIFS('IEA-MethaneAbatement'!$N:$N,'IEA-MethaneAbatement'!$O:$O,"&lt;"&amp;$B11,'IEA-MethaneAbatement'!$O:$O,"&gt;="&amp;$A11,'IEA-MethaneAbatement'!$M:$M,$B$1,'IEA-MethaneAbatement'!$B:$B,'Country Selector'!$A$2)+VLOOKUP($C$1,'Multipliers and Adjustments'!$A$70:$I$86,TRUNC(COLUMN(AF$2)/5)+2,FALSE)*SUMIFS('IEA-MethaneAbatement'!$N:$N,'IEA-MethaneAbatement'!$O:$O,"&lt;"&amp;$B11,'IEA-MethaneAbatement'!$O:$O,"&gt;="&amp;$A11,'IEA-MethaneAbatement'!$M:$M,$C$1,'IEA-MethaneAbatement'!$B:$B,'Country Selector'!$A$2)+VLOOKUP($D$1,'Multipliers and Adjustments'!$A$70:$I$86,TRUNC(COLUMN(AF$2)/5)+2,FALSE)*SUMIFS('IEA-MethaneAbatement'!$N:$N,'IEA-MethaneAbatement'!$O:$O,"&lt;"&amp;$B11,'IEA-MethaneAbatement'!$O:$O,"&gt;="&amp;$A11,'IEA-MethaneAbatement'!$M:$M,$D$1,'IEA-MethaneAbatement'!$B:$B,'Country Selector'!$A$2)))*(1+INDEX('EPA to IEA Scaling'!$F$8:$AO$8,,MATCH(AF$2,'EPA to IEA Scaling'!$F$1:$AO$1,0)))</f>
        <v>0</v>
      </c>
      <c r="AG11" s="31" cm="1">
        <f t="array" ref="AG11">((VLOOKUP($B$1,'Multipliers and Adjustments'!$A$70:$I$86,TRUNC(COLUMN(AG$2)/5)+2,FALSE)*SUMIFS('IEA-MethaneAbatement'!$N:$N,'IEA-MethaneAbatement'!$O:$O,"&lt;"&amp;$B11,'IEA-MethaneAbatement'!$O:$O,"&gt;="&amp;$A11,'IEA-MethaneAbatement'!$M:$M,$B$1,'IEA-MethaneAbatement'!$B:$B,'Country Selector'!$A$2)+VLOOKUP($C$1,'Multipliers and Adjustments'!$A$70:$I$86,TRUNC(COLUMN(AG$2)/5)+2,FALSE)*SUMIFS('IEA-MethaneAbatement'!$N:$N,'IEA-MethaneAbatement'!$O:$O,"&lt;"&amp;$B11,'IEA-MethaneAbatement'!$O:$O,"&gt;="&amp;$A11,'IEA-MethaneAbatement'!$M:$M,$C$1,'IEA-MethaneAbatement'!$B:$B,'Country Selector'!$A$2)+VLOOKUP($D$1,'Multipliers and Adjustments'!$A$70:$I$86,TRUNC(COLUMN(AG$2)/5)+2,FALSE)*SUMIFS('IEA-MethaneAbatement'!$N:$N,'IEA-MethaneAbatement'!$O:$O,"&lt;"&amp;$B11,'IEA-MethaneAbatement'!$O:$O,"&gt;="&amp;$A11,'IEA-MethaneAbatement'!$M:$M,$D$1,'IEA-MethaneAbatement'!$B:$B,'Country Selector'!$A$2)))*(1+INDEX('EPA to IEA Scaling'!$F$8:$AO$8,,MATCH(AG$2,'EPA to IEA Scaling'!$F$1:$AO$1,0)))</f>
        <v>0</v>
      </c>
      <c r="AH11" cm="1">
        <f t="array" ref="AH11">((VLOOKUP($B$1,'Multipliers and Adjustments'!$A$70:$I$86,TRUNC(COLUMN(AH$2)/5)+2,FALSE)*SUMIFS('IEA-MethaneAbatement'!$N:$N,'IEA-MethaneAbatement'!$O:$O,"&lt;"&amp;$B11,'IEA-MethaneAbatement'!$O:$O,"&gt;="&amp;$A11,'IEA-MethaneAbatement'!$M:$M,$B$1,'IEA-MethaneAbatement'!$B:$B,'Country Selector'!$A$2)+VLOOKUP($C$1,'Multipliers and Adjustments'!$A$70:$I$86,TRUNC(COLUMN(AH$2)/5)+2,FALSE)*SUMIFS('IEA-MethaneAbatement'!$N:$N,'IEA-MethaneAbatement'!$O:$O,"&lt;"&amp;$B11,'IEA-MethaneAbatement'!$O:$O,"&gt;="&amp;$A11,'IEA-MethaneAbatement'!$M:$M,$C$1,'IEA-MethaneAbatement'!$B:$B,'Country Selector'!$A$2)+VLOOKUP($D$1,'Multipliers and Adjustments'!$A$70:$I$86,TRUNC(COLUMN(AH$2)/5)+2,FALSE)*SUMIFS('IEA-MethaneAbatement'!$N:$N,'IEA-MethaneAbatement'!$O:$O,"&lt;"&amp;$B11,'IEA-MethaneAbatement'!$O:$O,"&gt;="&amp;$A11,'IEA-MethaneAbatement'!$M:$M,$D$1,'IEA-MethaneAbatement'!$B:$B,'Country Selector'!$A$2)))*(1+INDEX('EPA to IEA Scaling'!$F$8:$AO$8,,MATCH(AH$2,'EPA to IEA Scaling'!$F$1:$AO$1,0)))</f>
        <v>0</v>
      </c>
      <c r="AI11" cm="1">
        <f t="array" ref="AI11">((VLOOKUP($B$1,'Multipliers and Adjustments'!$A$70:$I$86,TRUNC(COLUMN(AI$2)/5)+2,FALSE)*SUMIFS('IEA-MethaneAbatement'!$N:$N,'IEA-MethaneAbatement'!$O:$O,"&lt;"&amp;$B11,'IEA-MethaneAbatement'!$O:$O,"&gt;="&amp;$A11,'IEA-MethaneAbatement'!$M:$M,$B$1,'IEA-MethaneAbatement'!$B:$B,'Country Selector'!$A$2)+VLOOKUP($C$1,'Multipliers and Adjustments'!$A$70:$I$86,TRUNC(COLUMN(AI$2)/5)+2,FALSE)*SUMIFS('IEA-MethaneAbatement'!$N:$N,'IEA-MethaneAbatement'!$O:$O,"&lt;"&amp;$B11,'IEA-MethaneAbatement'!$O:$O,"&gt;="&amp;$A11,'IEA-MethaneAbatement'!$M:$M,$C$1,'IEA-MethaneAbatement'!$B:$B,'Country Selector'!$A$2)+VLOOKUP($D$1,'Multipliers and Adjustments'!$A$70:$I$86,TRUNC(COLUMN(AI$2)/5)+2,FALSE)*SUMIFS('IEA-MethaneAbatement'!$N:$N,'IEA-MethaneAbatement'!$O:$O,"&lt;"&amp;$B11,'IEA-MethaneAbatement'!$O:$O,"&gt;="&amp;$A11,'IEA-MethaneAbatement'!$M:$M,$D$1,'IEA-MethaneAbatement'!$B:$B,'Country Selector'!$A$2)))*(1+INDEX('EPA to IEA Scaling'!$F$8:$AO$8,,MATCH(AI$2,'EPA to IEA Scaling'!$F$1:$AO$1,0)))</f>
        <v>0</v>
      </c>
      <c r="AJ11" cm="1">
        <f t="array" ref="AJ11">((VLOOKUP($B$1,'Multipliers and Adjustments'!$A$70:$I$86,TRUNC(COLUMN(AJ$2)/5)+2,FALSE)*SUMIFS('IEA-MethaneAbatement'!$N:$N,'IEA-MethaneAbatement'!$O:$O,"&lt;"&amp;$B11,'IEA-MethaneAbatement'!$O:$O,"&gt;="&amp;$A11,'IEA-MethaneAbatement'!$M:$M,$B$1,'IEA-MethaneAbatement'!$B:$B,'Country Selector'!$A$2)+VLOOKUP($C$1,'Multipliers and Adjustments'!$A$70:$I$86,TRUNC(COLUMN(AJ$2)/5)+2,FALSE)*SUMIFS('IEA-MethaneAbatement'!$N:$N,'IEA-MethaneAbatement'!$O:$O,"&lt;"&amp;$B11,'IEA-MethaneAbatement'!$O:$O,"&gt;="&amp;$A11,'IEA-MethaneAbatement'!$M:$M,$C$1,'IEA-MethaneAbatement'!$B:$B,'Country Selector'!$A$2)+VLOOKUP($D$1,'Multipliers and Adjustments'!$A$70:$I$86,TRUNC(COLUMN(AJ$2)/5)+2,FALSE)*SUMIFS('IEA-MethaneAbatement'!$N:$N,'IEA-MethaneAbatement'!$O:$O,"&lt;"&amp;$B11,'IEA-MethaneAbatement'!$O:$O,"&gt;="&amp;$A11,'IEA-MethaneAbatement'!$M:$M,$D$1,'IEA-MethaneAbatement'!$B:$B,'Country Selector'!$A$2)))*(1+INDEX('EPA to IEA Scaling'!$F$8:$AO$8,,MATCH(AJ$2,'EPA to IEA Scaling'!$F$1:$AO$1,0)))</f>
        <v>0</v>
      </c>
      <c r="AK11" cm="1">
        <f t="array" ref="AK11">((VLOOKUP($B$1,'Multipliers and Adjustments'!$A$70:$I$86,TRUNC(COLUMN(AK$2)/5)+2,FALSE)*SUMIFS('IEA-MethaneAbatement'!$N:$N,'IEA-MethaneAbatement'!$O:$O,"&lt;"&amp;$B11,'IEA-MethaneAbatement'!$O:$O,"&gt;="&amp;$A11,'IEA-MethaneAbatement'!$M:$M,$B$1,'IEA-MethaneAbatement'!$B:$B,'Country Selector'!$A$2)+VLOOKUP($C$1,'Multipliers and Adjustments'!$A$70:$I$86,TRUNC(COLUMN(AK$2)/5)+2,FALSE)*SUMIFS('IEA-MethaneAbatement'!$N:$N,'IEA-MethaneAbatement'!$O:$O,"&lt;"&amp;$B11,'IEA-MethaneAbatement'!$O:$O,"&gt;="&amp;$A11,'IEA-MethaneAbatement'!$M:$M,$C$1,'IEA-MethaneAbatement'!$B:$B,'Country Selector'!$A$2)+VLOOKUP($D$1,'Multipliers and Adjustments'!$A$70:$I$86,TRUNC(COLUMN(AK$2)/5)+2,FALSE)*SUMIFS('IEA-MethaneAbatement'!$N:$N,'IEA-MethaneAbatement'!$O:$O,"&lt;"&amp;$B11,'IEA-MethaneAbatement'!$O:$O,"&gt;="&amp;$A11,'IEA-MethaneAbatement'!$M:$M,$D$1,'IEA-MethaneAbatement'!$B:$B,'Country Selector'!$A$2)))*(1+INDEX('EPA to IEA Scaling'!$F$8:$AO$8,,MATCH(AK$2,'EPA to IEA Scaling'!$F$1:$AO$1,0)))</f>
        <v>0</v>
      </c>
      <c r="AL11" s="31" cm="1">
        <f t="array" ref="AL11">((VLOOKUP($B$1,'Multipliers and Adjustments'!$A$70:$I$86,TRUNC(COLUMN(AL$2)/5)+2,FALSE)*SUMIFS('IEA-MethaneAbatement'!$N:$N,'IEA-MethaneAbatement'!$O:$O,"&lt;"&amp;$B11,'IEA-MethaneAbatement'!$O:$O,"&gt;="&amp;$A11,'IEA-MethaneAbatement'!$M:$M,$B$1,'IEA-MethaneAbatement'!$B:$B,'Country Selector'!$A$2)+VLOOKUP($C$1,'Multipliers and Adjustments'!$A$70:$I$86,TRUNC(COLUMN(AL$2)/5)+2,FALSE)*SUMIFS('IEA-MethaneAbatement'!$N:$N,'IEA-MethaneAbatement'!$O:$O,"&lt;"&amp;$B11,'IEA-MethaneAbatement'!$O:$O,"&gt;="&amp;$A11,'IEA-MethaneAbatement'!$M:$M,$C$1,'IEA-MethaneAbatement'!$B:$B,'Country Selector'!$A$2)+VLOOKUP($D$1,'Multipliers and Adjustments'!$A$70:$I$86,TRUNC(COLUMN(AL$2)/5)+2,FALSE)*SUMIFS('IEA-MethaneAbatement'!$N:$N,'IEA-MethaneAbatement'!$O:$O,"&lt;"&amp;$B11,'IEA-MethaneAbatement'!$O:$O,"&gt;="&amp;$A11,'IEA-MethaneAbatement'!$M:$M,$D$1,'IEA-MethaneAbatement'!$B:$B,'Country Selector'!$A$2)))*(1+INDEX('EPA to IEA Scaling'!$F$8:$AO$8,,MATCH(AL$2,'EPA to IEA Scaling'!$F$1:$AO$1,0)))</f>
        <v>0</v>
      </c>
    </row>
    <row r="12" spans="1:38" x14ac:dyDescent="0.45">
      <c r="A12" s="12">
        <f t="shared" si="1"/>
        <v>-700</v>
      </c>
      <c r="B12" s="11">
        <f t="shared" si="0"/>
        <v>-650</v>
      </c>
      <c r="C12" s="47" cm="1">
        <f t="array" ref="C12">((VLOOKUP($B$1,'Multipliers and Adjustments'!$A$70:$I$86,TRUNC(COLUMN(C$2)/5)+2,FALSE)*SUMIFS('IEA-MethaneAbatement'!$N:$N,'IEA-MethaneAbatement'!$O:$O,"&lt;"&amp;$B12,'IEA-MethaneAbatement'!$O:$O,"&gt;="&amp;$A12,'IEA-MethaneAbatement'!$M:$M,$B$1,'IEA-MethaneAbatement'!$B:$B,'Country Selector'!$A$2)+VLOOKUP($C$1,'Multipliers and Adjustments'!$A$70:$I$86,TRUNC(COLUMN(C$2)/5)+2,FALSE)*SUMIFS('IEA-MethaneAbatement'!$N:$N,'IEA-MethaneAbatement'!$O:$O,"&lt;"&amp;$B12,'IEA-MethaneAbatement'!$O:$O,"&gt;="&amp;$A12,'IEA-MethaneAbatement'!$M:$M,$C$1,'IEA-MethaneAbatement'!$B:$B,'Country Selector'!$A$2)+VLOOKUP($D$1,'Multipliers and Adjustments'!$A$70:$I$86,TRUNC(COLUMN(C$2)/5)+2,FALSE)*SUMIFS('IEA-MethaneAbatement'!$N:$N,'IEA-MethaneAbatement'!$O:$O,"&lt;"&amp;$B12,'IEA-MethaneAbatement'!$O:$O,"&gt;="&amp;$A12,'IEA-MethaneAbatement'!$M:$M,$D$1,'IEA-MethaneAbatement'!$B:$B,'Country Selector'!$A$2)))*(1+INDEX('EPA to IEA Scaling'!$F$8:$AO$8,,MATCH(C$2,'EPA to IEA Scaling'!$F$1:$AO$1,0)))</f>
        <v>0</v>
      </c>
      <c r="D12" cm="1">
        <f t="array" ref="D12">((VLOOKUP($B$1,'Multipliers and Adjustments'!$A$70:$I$86,TRUNC(COLUMN(D$2)/5)+2,FALSE)*SUMIFS('IEA-MethaneAbatement'!$N:$N,'IEA-MethaneAbatement'!$O:$O,"&lt;"&amp;$B12,'IEA-MethaneAbatement'!$O:$O,"&gt;="&amp;$A12,'IEA-MethaneAbatement'!$M:$M,$B$1,'IEA-MethaneAbatement'!$B:$B,'Country Selector'!$A$2)+VLOOKUP($C$1,'Multipliers and Adjustments'!$A$70:$I$86,TRUNC(COLUMN(D$2)/5)+2,FALSE)*SUMIFS('IEA-MethaneAbatement'!$N:$N,'IEA-MethaneAbatement'!$O:$O,"&lt;"&amp;$B12,'IEA-MethaneAbatement'!$O:$O,"&gt;="&amp;$A12,'IEA-MethaneAbatement'!$M:$M,$C$1,'IEA-MethaneAbatement'!$B:$B,'Country Selector'!$A$2)+VLOOKUP($D$1,'Multipliers and Adjustments'!$A$70:$I$86,TRUNC(COLUMN(D$2)/5)+2,FALSE)*SUMIFS('IEA-MethaneAbatement'!$N:$N,'IEA-MethaneAbatement'!$O:$O,"&lt;"&amp;$B12,'IEA-MethaneAbatement'!$O:$O,"&gt;="&amp;$A12,'IEA-MethaneAbatement'!$M:$M,$D$1,'IEA-MethaneAbatement'!$B:$B,'Country Selector'!$A$2)))*(1+INDEX('EPA to IEA Scaling'!$F$8:$AO$8,,MATCH(D$2,'EPA to IEA Scaling'!$F$1:$AO$1,0)))</f>
        <v>0</v>
      </c>
      <c r="E12" cm="1">
        <f t="array" ref="E12">((VLOOKUP($B$1,'Multipliers and Adjustments'!$A$70:$I$86,TRUNC(COLUMN(E$2)/5)+2,FALSE)*SUMIFS('IEA-MethaneAbatement'!$N:$N,'IEA-MethaneAbatement'!$O:$O,"&lt;"&amp;$B12,'IEA-MethaneAbatement'!$O:$O,"&gt;="&amp;$A12,'IEA-MethaneAbatement'!$M:$M,$B$1,'IEA-MethaneAbatement'!$B:$B,'Country Selector'!$A$2)+VLOOKUP($C$1,'Multipliers and Adjustments'!$A$70:$I$86,TRUNC(COLUMN(E$2)/5)+2,FALSE)*SUMIFS('IEA-MethaneAbatement'!$N:$N,'IEA-MethaneAbatement'!$O:$O,"&lt;"&amp;$B12,'IEA-MethaneAbatement'!$O:$O,"&gt;="&amp;$A12,'IEA-MethaneAbatement'!$M:$M,$C$1,'IEA-MethaneAbatement'!$B:$B,'Country Selector'!$A$2)+VLOOKUP($D$1,'Multipliers and Adjustments'!$A$70:$I$86,TRUNC(COLUMN(E$2)/5)+2,FALSE)*SUMIFS('IEA-MethaneAbatement'!$N:$N,'IEA-MethaneAbatement'!$O:$O,"&lt;"&amp;$B12,'IEA-MethaneAbatement'!$O:$O,"&gt;="&amp;$A12,'IEA-MethaneAbatement'!$M:$M,$D$1,'IEA-MethaneAbatement'!$B:$B,'Country Selector'!$A$2)))*(1+INDEX('EPA to IEA Scaling'!$F$8:$AO$8,,MATCH(E$2,'EPA to IEA Scaling'!$F$1:$AO$1,0)))</f>
        <v>0</v>
      </c>
      <c r="F12" cm="1">
        <f t="array" ref="F12">((VLOOKUP($B$1,'Multipliers and Adjustments'!$A$70:$I$86,TRUNC(COLUMN(F$2)/5)+2,FALSE)*SUMIFS('IEA-MethaneAbatement'!$N:$N,'IEA-MethaneAbatement'!$O:$O,"&lt;"&amp;$B12,'IEA-MethaneAbatement'!$O:$O,"&gt;="&amp;$A12,'IEA-MethaneAbatement'!$M:$M,$B$1,'IEA-MethaneAbatement'!$B:$B,'Country Selector'!$A$2)+VLOOKUP($C$1,'Multipliers and Adjustments'!$A$70:$I$86,TRUNC(COLUMN(F$2)/5)+2,FALSE)*SUMIFS('IEA-MethaneAbatement'!$N:$N,'IEA-MethaneAbatement'!$O:$O,"&lt;"&amp;$B12,'IEA-MethaneAbatement'!$O:$O,"&gt;="&amp;$A12,'IEA-MethaneAbatement'!$M:$M,$C$1,'IEA-MethaneAbatement'!$B:$B,'Country Selector'!$A$2)+VLOOKUP($D$1,'Multipliers and Adjustments'!$A$70:$I$86,TRUNC(COLUMN(F$2)/5)+2,FALSE)*SUMIFS('IEA-MethaneAbatement'!$N:$N,'IEA-MethaneAbatement'!$O:$O,"&lt;"&amp;$B12,'IEA-MethaneAbatement'!$O:$O,"&gt;="&amp;$A12,'IEA-MethaneAbatement'!$M:$M,$D$1,'IEA-MethaneAbatement'!$B:$B,'Country Selector'!$A$2)))*(1+INDEX('EPA to IEA Scaling'!$F$8:$AO$8,,MATCH(F$2,'EPA to IEA Scaling'!$F$1:$AO$1,0)))</f>
        <v>0</v>
      </c>
      <c r="G12" cm="1">
        <f t="array" ref="G12">((VLOOKUP($B$1,'Multipliers and Adjustments'!$A$70:$I$86,TRUNC(COLUMN(G$2)/5)+2,FALSE)*SUMIFS('IEA-MethaneAbatement'!$N:$N,'IEA-MethaneAbatement'!$O:$O,"&lt;"&amp;$B12,'IEA-MethaneAbatement'!$O:$O,"&gt;="&amp;$A12,'IEA-MethaneAbatement'!$M:$M,$B$1,'IEA-MethaneAbatement'!$B:$B,'Country Selector'!$A$2)+VLOOKUP($C$1,'Multipliers and Adjustments'!$A$70:$I$86,TRUNC(COLUMN(G$2)/5)+2,FALSE)*SUMIFS('IEA-MethaneAbatement'!$N:$N,'IEA-MethaneAbatement'!$O:$O,"&lt;"&amp;$B12,'IEA-MethaneAbatement'!$O:$O,"&gt;="&amp;$A12,'IEA-MethaneAbatement'!$M:$M,$C$1,'IEA-MethaneAbatement'!$B:$B,'Country Selector'!$A$2)+VLOOKUP($D$1,'Multipliers and Adjustments'!$A$70:$I$86,TRUNC(COLUMN(G$2)/5)+2,FALSE)*SUMIFS('IEA-MethaneAbatement'!$N:$N,'IEA-MethaneAbatement'!$O:$O,"&lt;"&amp;$B12,'IEA-MethaneAbatement'!$O:$O,"&gt;="&amp;$A12,'IEA-MethaneAbatement'!$M:$M,$D$1,'IEA-MethaneAbatement'!$B:$B,'Country Selector'!$A$2)))*(1+INDEX('EPA to IEA Scaling'!$F$8:$AO$8,,MATCH(G$2,'EPA to IEA Scaling'!$F$1:$AO$1,0)))</f>
        <v>0</v>
      </c>
      <c r="H12" s="31" cm="1">
        <f t="array" ref="H12">((VLOOKUP($B$1,'Multipliers and Adjustments'!$A$70:$I$86,TRUNC(COLUMN(H$2)/5)+2,FALSE)*SUMIFS('IEA-MethaneAbatement'!$N:$N,'IEA-MethaneAbatement'!$O:$O,"&lt;"&amp;$B12,'IEA-MethaneAbatement'!$O:$O,"&gt;="&amp;$A12,'IEA-MethaneAbatement'!$M:$M,$B$1,'IEA-MethaneAbatement'!$B:$B,'Country Selector'!$A$2)+VLOOKUP($C$1,'Multipliers and Adjustments'!$A$70:$I$86,TRUNC(COLUMN(H$2)/5)+2,FALSE)*SUMIFS('IEA-MethaneAbatement'!$N:$N,'IEA-MethaneAbatement'!$O:$O,"&lt;"&amp;$B12,'IEA-MethaneAbatement'!$O:$O,"&gt;="&amp;$A12,'IEA-MethaneAbatement'!$M:$M,$C$1,'IEA-MethaneAbatement'!$B:$B,'Country Selector'!$A$2)+VLOOKUP($D$1,'Multipliers and Adjustments'!$A$70:$I$86,TRUNC(COLUMN(H$2)/5)+2,FALSE)*SUMIFS('IEA-MethaneAbatement'!$N:$N,'IEA-MethaneAbatement'!$O:$O,"&lt;"&amp;$B12,'IEA-MethaneAbatement'!$O:$O,"&gt;="&amp;$A12,'IEA-MethaneAbatement'!$M:$M,$D$1,'IEA-MethaneAbatement'!$B:$B,'Country Selector'!$A$2)))*(1+INDEX('EPA to IEA Scaling'!$F$8:$AO$8,,MATCH(H$2,'EPA to IEA Scaling'!$F$1:$AO$1,0)))</f>
        <v>0</v>
      </c>
      <c r="I12" cm="1">
        <f t="array" ref="I12">((VLOOKUP($B$1,'Multipliers and Adjustments'!$A$70:$I$86,TRUNC(COLUMN(I$2)/5)+2,FALSE)*SUMIFS('IEA-MethaneAbatement'!$N:$N,'IEA-MethaneAbatement'!$O:$O,"&lt;"&amp;$B12,'IEA-MethaneAbatement'!$O:$O,"&gt;="&amp;$A12,'IEA-MethaneAbatement'!$M:$M,$B$1,'IEA-MethaneAbatement'!$B:$B,'Country Selector'!$A$2)+VLOOKUP($C$1,'Multipliers and Adjustments'!$A$70:$I$86,TRUNC(COLUMN(I$2)/5)+2,FALSE)*SUMIFS('IEA-MethaneAbatement'!$N:$N,'IEA-MethaneAbatement'!$O:$O,"&lt;"&amp;$B12,'IEA-MethaneAbatement'!$O:$O,"&gt;="&amp;$A12,'IEA-MethaneAbatement'!$M:$M,$C$1,'IEA-MethaneAbatement'!$B:$B,'Country Selector'!$A$2)+VLOOKUP($D$1,'Multipliers and Adjustments'!$A$70:$I$86,TRUNC(COLUMN(I$2)/5)+2,FALSE)*SUMIFS('IEA-MethaneAbatement'!$N:$N,'IEA-MethaneAbatement'!$O:$O,"&lt;"&amp;$B12,'IEA-MethaneAbatement'!$O:$O,"&gt;="&amp;$A12,'IEA-MethaneAbatement'!$M:$M,$D$1,'IEA-MethaneAbatement'!$B:$B,'Country Selector'!$A$2)))*(1+INDEX('EPA to IEA Scaling'!$F$8:$AO$8,,MATCH(I$2,'EPA to IEA Scaling'!$F$1:$AO$1,0)))</f>
        <v>0</v>
      </c>
      <c r="J12" cm="1">
        <f t="array" ref="J12">((VLOOKUP($B$1,'Multipliers and Adjustments'!$A$70:$I$86,TRUNC(COLUMN(J$2)/5)+2,FALSE)*SUMIFS('IEA-MethaneAbatement'!$N:$N,'IEA-MethaneAbatement'!$O:$O,"&lt;"&amp;$B12,'IEA-MethaneAbatement'!$O:$O,"&gt;="&amp;$A12,'IEA-MethaneAbatement'!$M:$M,$B$1,'IEA-MethaneAbatement'!$B:$B,'Country Selector'!$A$2)+VLOOKUP($C$1,'Multipliers and Adjustments'!$A$70:$I$86,TRUNC(COLUMN(J$2)/5)+2,FALSE)*SUMIFS('IEA-MethaneAbatement'!$N:$N,'IEA-MethaneAbatement'!$O:$O,"&lt;"&amp;$B12,'IEA-MethaneAbatement'!$O:$O,"&gt;="&amp;$A12,'IEA-MethaneAbatement'!$M:$M,$C$1,'IEA-MethaneAbatement'!$B:$B,'Country Selector'!$A$2)+VLOOKUP($D$1,'Multipliers and Adjustments'!$A$70:$I$86,TRUNC(COLUMN(J$2)/5)+2,FALSE)*SUMIFS('IEA-MethaneAbatement'!$N:$N,'IEA-MethaneAbatement'!$O:$O,"&lt;"&amp;$B12,'IEA-MethaneAbatement'!$O:$O,"&gt;="&amp;$A12,'IEA-MethaneAbatement'!$M:$M,$D$1,'IEA-MethaneAbatement'!$B:$B,'Country Selector'!$A$2)))*(1+INDEX('EPA to IEA Scaling'!$F$8:$AO$8,,MATCH(J$2,'EPA to IEA Scaling'!$F$1:$AO$1,0)))</f>
        <v>0</v>
      </c>
      <c r="K12" cm="1">
        <f t="array" ref="K12">((VLOOKUP($B$1,'Multipliers and Adjustments'!$A$70:$I$86,TRUNC(COLUMN(K$2)/5)+2,FALSE)*SUMIFS('IEA-MethaneAbatement'!$N:$N,'IEA-MethaneAbatement'!$O:$O,"&lt;"&amp;$B12,'IEA-MethaneAbatement'!$O:$O,"&gt;="&amp;$A12,'IEA-MethaneAbatement'!$M:$M,$B$1,'IEA-MethaneAbatement'!$B:$B,'Country Selector'!$A$2)+VLOOKUP($C$1,'Multipliers and Adjustments'!$A$70:$I$86,TRUNC(COLUMN(K$2)/5)+2,FALSE)*SUMIFS('IEA-MethaneAbatement'!$N:$N,'IEA-MethaneAbatement'!$O:$O,"&lt;"&amp;$B12,'IEA-MethaneAbatement'!$O:$O,"&gt;="&amp;$A12,'IEA-MethaneAbatement'!$M:$M,$C$1,'IEA-MethaneAbatement'!$B:$B,'Country Selector'!$A$2)+VLOOKUP($D$1,'Multipliers and Adjustments'!$A$70:$I$86,TRUNC(COLUMN(K$2)/5)+2,FALSE)*SUMIFS('IEA-MethaneAbatement'!$N:$N,'IEA-MethaneAbatement'!$O:$O,"&lt;"&amp;$B12,'IEA-MethaneAbatement'!$O:$O,"&gt;="&amp;$A12,'IEA-MethaneAbatement'!$M:$M,$D$1,'IEA-MethaneAbatement'!$B:$B,'Country Selector'!$A$2)))*(1+INDEX('EPA to IEA Scaling'!$F$8:$AO$8,,MATCH(K$2,'EPA to IEA Scaling'!$F$1:$AO$1,0)))</f>
        <v>0</v>
      </c>
      <c r="L12" cm="1">
        <f t="array" ref="L12">((VLOOKUP($B$1,'Multipliers and Adjustments'!$A$70:$I$86,TRUNC(COLUMN(L$2)/5)+2,FALSE)*SUMIFS('IEA-MethaneAbatement'!$N:$N,'IEA-MethaneAbatement'!$O:$O,"&lt;"&amp;$B12,'IEA-MethaneAbatement'!$O:$O,"&gt;="&amp;$A12,'IEA-MethaneAbatement'!$M:$M,$B$1,'IEA-MethaneAbatement'!$B:$B,'Country Selector'!$A$2)+VLOOKUP($C$1,'Multipliers and Adjustments'!$A$70:$I$86,TRUNC(COLUMN(L$2)/5)+2,FALSE)*SUMIFS('IEA-MethaneAbatement'!$N:$N,'IEA-MethaneAbatement'!$O:$O,"&lt;"&amp;$B12,'IEA-MethaneAbatement'!$O:$O,"&gt;="&amp;$A12,'IEA-MethaneAbatement'!$M:$M,$C$1,'IEA-MethaneAbatement'!$B:$B,'Country Selector'!$A$2)+VLOOKUP($D$1,'Multipliers and Adjustments'!$A$70:$I$86,TRUNC(COLUMN(L$2)/5)+2,FALSE)*SUMIFS('IEA-MethaneAbatement'!$N:$N,'IEA-MethaneAbatement'!$O:$O,"&lt;"&amp;$B12,'IEA-MethaneAbatement'!$O:$O,"&gt;="&amp;$A12,'IEA-MethaneAbatement'!$M:$M,$D$1,'IEA-MethaneAbatement'!$B:$B,'Country Selector'!$A$2)))*(1+INDEX('EPA to IEA Scaling'!$F$8:$AO$8,,MATCH(L$2,'EPA to IEA Scaling'!$F$1:$AO$1,0)))</f>
        <v>0</v>
      </c>
      <c r="M12" s="31" cm="1">
        <f t="array" ref="M12">((VLOOKUP($B$1,'Multipliers and Adjustments'!$A$70:$I$86,TRUNC(COLUMN(M$2)/5)+2,FALSE)*SUMIFS('IEA-MethaneAbatement'!$N:$N,'IEA-MethaneAbatement'!$O:$O,"&lt;"&amp;$B12,'IEA-MethaneAbatement'!$O:$O,"&gt;="&amp;$A12,'IEA-MethaneAbatement'!$M:$M,$B$1,'IEA-MethaneAbatement'!$B:$B,'Country Selector'!$A$2)+VLOOKUP($C$1,'Multipliers and Adjustments'!$A$70:$I$86,TRUNC(COLUMN(M$2)/5)+2,FALSE)*SUMIFS('IEA-MethaneAbatement'!$N:$N,'IEA-MethaneAbatement'!$O:$O,"&lt;"&amp;$B12,'IEA-MethaneAbatement'!$O:$O,"&gt;="&amp;$A12,'IEA-MethaneAbatement'!$M:$M,$C$1,'IEA-MethaneAbatement'!$B:$B,'Country Selector'!$A$2)+VLOOKUP($D$1,'Multipliers and Adjustments'!$A$70:$I$86,TRUNC(COLUMN(M$2)/5)+2,FALSE)*SUMIFS('IEA-MethaneAbatement'!$N:$N,'IEA-MethaneAbatement'!$O:$O,"&lt;"&amp;$B12,'IEA-MethaneAbatement'!$O:$O,"&gt;="&amp;$A12,'IEA-MethaneAbatement'!$M:$M,$D$1,'IEA-MethaneAbatement'!$B:$B,'Country Selector'!$A$2)))*(1+INDEX('EPA to IEA Scaling'!$F$8:$AO$8,,MATCH(M$2,'EPA to IEA Scaling'!$F$1:$AO$1,0)))</f>
        <v>0</v>
      </c>
      <c r="N12" cm="1">
        <f t="array" ref="N12">((VLOOKUP($B$1,'Multipliers and Adjustments'!$A$70:$I$86,TRUNC(COLUMN(N$2)/5)+2,FALSE)*SUMIFS('IEA-MethaneAbatement'!$N:$N,'IEA-MethaneAbatement'!$O:$O,"&lt;"&amp;$B12,'IEA-MethaneAbatement'!$O:$O,"&gt;="&amp;$A12,'IEA-MethaneAbatement'!$M:$M,$B$1,'IEA-MethaneAbatement'!$B:$B,'Country Selector'!$A$2)+VLOOKUP($C$1,'Multipliers and Adjustments'!$A$70:$I$86,TRUNC(COLUMN(N$2)/5)+2,FALSE)*SUMIFS('IEA-MethaneAbatement'!$N:$N,'IEA-MethaneAbatement'!$O:$O,"&lt;"&amp;$B12,'IEA-MethaneAbatement'!$O:$O,"&gt;="&amp;$A12,'IEA-MethaneAbatement'!$M:$M,$C$1,'IEA-MethaneAbatement'!$B:$B,'Country Selector'!$A$2)+VLOOKUP($D$1,'Multipliers and Adjustments'!$A$70:$I$86,TRUNC(COLUMN(N$2)/5)+2,FALSE)*SUMIFS('IEA-MethaneAbatement'!$N:$N,'IEA-MethaneAbatement'!$O:$O,"&lt;"&amp;$B12,'IEA-MethaneAbatement'!$O:$O,"&gt;="&amp;$A12,'IEA-MethaneAbatement'!$M:$M,$D$1,'IEA-MethaneAbatement'!$B:$B,'Country Selector'!$A$2)))*(1+INDEX('EPA to IEA Scaling'!$F$8:$AO$8,,MATCH(N$2,'EPA to IEA Scaling'!$F$1:$AO$1,0)))</f>
        <v>0</v>
      </c>
      <c r="O12" cm="1">
        <f t="array" ref="O12">((VLOOKUP($B$1,'Multipliers and Adjustments'!$A$70:$I$86,TRUNC(COLUMN(O$2)/5)+2,FALSE)*SUMIFS('IEA-MethaneAbatement'!$N:$N,'IEA-MethaneAbatement'!$O:$O,"&lt;"&amp;$B12,'IEA-MethaneAbatement'!$O:$O,"&gt;="&amp;$A12,'IEA-MethaneAbatement'!$M:$M,$B$1,'IEA-MethaneAbatement'!$B:$B,'Country Selector'!$A$2)+VLOOKUP($C$1,'Multipliers and Adjustments'!$A$70:$I$86,TRUNC(COLUMN(O$2)/5)+2,FALSE)*SUMIFS('IEA-MethaneAbatement'!$N:$N,'IEA-MethaneAbatement'!$O:$O,"&lt;"&amp;$B12,'IEA-MethaneAbatement'!$O:$O,"&gt;="&amp;$A12,'IEA-MethaneAbatement'!$M:$M,$C$1,'IEA-MethaneAbatement'!$B:$B,'Country Selector'!$A$2)+VLOOKUP($D$1,'Multipliers and Adjustments'!$A$70:$I$86,TRUNC(COLUMN(O$2)/5)+2,FALSE)*SUMIFS('IEA-MethaneAbatement'!$N:$N,'IEA-MethaneAbatement'!$O:$O,"&lt;"&amp;$B12,'IEA-MethaneAbatement'!$O:$O,"&gt;="&amp;$A12,'IEA-MethaneAbatement'!$M:$M,$D$1,'IEA-MethaneAbatement'!$B:$B,'Country Selector'!$A$2)))*(1+INDEX('EPA to IEA Scaling'!$F$8:$AO$8,,MATCH(O$2,'EPA to IEA Scaling'!$F$1:$AO$1,0)))</f>
        <v>0</v>
      </c>
      <c r="P12" cm="1">
        <f t="array" ref="P12">((VLOOKUP($B$1,'Multipliers and Adjustments'!$A$70:$I$86,TRUNC(COLUMN(P$2)/5)+2,FALSE)*SUMIFS('IEA-MethaneAbatement'!$N:$N,'IEA-MethaneAbatement'!$O:$O,"&lt;"&amp;$B12,'IEA-MethaneAbatement'!$O:$O,"&gt;="&amp;$A12,'IEA-MethaneAbatement'!$M:$M,$B$1,'IEA-MethaneAbatement'!$B:$B,'Country Selector'!$A$2)+VLOOKUP($C$1,'Multipliers and Adjustments'!$A$70:$I$86,TRUNC(COLUMN(P$2)/5)+2,FALSE)*SUMIFS('IEA-MethaneAbatement'!$N:$N,'IEA-MethaneAbatement'!$O:$O,"&lt;"&amp;$B12,'IEA-MethaneAbatement'!$O:$O,"&gt;="&amp;$A12,'IEA-MethaneAbatement'!$M:$M,$C$1,'IEA-MethaneAbatement'!$B:$B,'Country Selector'!$A$2)+VLOOKUP($D$1,'Multipliers and Adjustments'!$A$70:$I$86,TRUNC(COLUMN(P$2)/5)+2,FALSE)*SUMIFS('IEA-MethaneAbatement'!$N:$N,'IEA-MethaneAbatement'!$O:$O,"&lt;"&amp;$B12,'IEA-MethaneAbatement'!$O:$O,"&gt;="&amp;$A12,'IEA-MethaneAbatement'!$M:$M,$D$1,'IEA-MethaneAbatement'!$B:$B,'Country Selector'!$A$2)))*(1+INDEX('EPA to IEA Scaling'!$F$8:$AO$8,,MATCH(P$2,'EPA to IEA Scaling'!$F$1:$AO$1,0)))</f>
        <v>0</v>
      </c>
      <c r="Q12" cm="1">
        <f t="array" ref="Q12">((VLOOKUP($B$1,'Multipliers and Adjustments'!$A$70:$I$86,TRUNC(COLUMN(Q$2)/5)+2,FALSE)*SUMIFS('IEA-MethaneAbatement'!$N:$N,'IEA-MethaneAbatement'!$O:$O,"&lt;"&amp;$B12,'IEA-MethaneAbatement'!$O:$O,"&gt;="&amp;$A12,'IEA-MethaneAbatement'!$M:$M,$B$1,'IEA-MethaneAbatement'!$B:$B,'Country Selector'!$A$2)+VLOOKUP($C$1,'Multipliers and Adjustments'!$A$70:$I$86,TRUNC(COLUMN(Q$2)/5)+2,FALSE)*SUMIFS('IEA-MethaneAbatement'!$N:$N,'IEA-MethaneAbatement'!$O:$O,"&lt;"&amp;$B12,'IEA-MethaneAbatement'!$O:$O,"&gt;="&amp;$A12,'IEA-MethaneAbatement'!$M:$M,$C$1,'IEA-MethaneAbatement'!$B:$B,'Country Selector'!$A$2)+VLOOKUP($D$1,'Multipliers and Adjustments'!$A$70:$I$86,TRUNC(COLUMN(Q$2)/5)+2,FALSE)*SUMIFS('IEA-MethaneAbatement'!$N:$N,'IEA-MethaneAbatement'!$O:$O,"&lt;"&amp;$B12,'IEA-MethaneAbatement'!$O:$O,"&gt;="&amp;$A12,'IEA-MethaneAbatement'!$M:$M,$D$1,'IEA-MethaneAbatement'!$B:$B,'Country Selector'!$A$2)))*(1+INDEX('EPA to IEA Scaling'!$F$8:$AO$8,,MATCH(Q$2,'EPA to IEA Scaling'!$F$1:$AO$1,0)))</f>
        <v>0</v>
      </c>
      <c r="R12" s="31" cm="1">
        <f t="array" ref="R12">((VLOOKUP($B$1,'Multipliers and Adjustments'!$A$70:$I$86,TRUNC(COLUMN(R$2)/5)+2,FALSE)*SUMIFS('IEA-MethaneAbatement'!$N:$N,'IEA-MethaneAbatement'!$O:$O,"&lt;"&amp;$B12,'IEA-MethaneAbatement'!$O:$O,"&gt;="&amp;$A12,'IEA-MethaneAbatement'!$M:$M,$B$1,'IEA-MethaneAbatement'!$B:$B,'Country Selector'!$A$2)+VLOOKUP($C$1,'Multipliers and Adjustments'!$A$70:$I$86,TRUNC(COLUMN(R$2)/5)+2,FALSE)*SUMIFS('IEA-MethaneAbatement'!$N:$N,'IEA-MethaneAbatement'!$O:$O,"&lt;"&amp;$B12,'IEA-MethaneAbatement'!$O:$O,"&gt;="&amp;$A12,'IEA-MethaneAbatement'!$M:$M,$C$1,'IEA-MethaneAbatement'!$B:$B,'Country Selector'!$A$2)+VLOOKUP($D$1,'Multipliers and Adjustments'!$A$70:$I$86,TRUNC(COLUMN(R$2)/5)+2,FALSE)*SUMIFS('IEA-MethaneAbatement'!$N:$N,'IEA-MethaneAbatement'!$O:$O,"&lt;"&amp;$B12,'IEA-MethaneAbatement'!$O:$O,"&gt;="&amp;$A12,'IEA-MethaneAbatement'!$M:$M,$D$1,'IEA-MethaneAbatement'!$B:$B,'Country Selector'!$A$2)))*(1+INDEX('EPA to IEA Scaling'!$F$8:$AO$8,,MATCH(R$2,'EPA to IEA Scaling'!$F$1:$AO$1,0)))</f>
        <v>0</v>
      </c>
      <c r="S12" cm="1">
        <f t="array" ref="S12">((VLOOKUP($B$1,'Multipliers and Adjustments'!$A$70:$I$86,TRUNC(COLUMN(S$2)/5)+2,FALSE)*SUMIFS('IEA-MethaneAbatement'!$N:$N,'IEA-MethaneAbatement'!$O:$O,"&lt;"&amp;$B12,'IEA-MethaneAbatement'!$O:$O,"&gt;="&amp;$A12,'IEA-MethaneAbatement'!$M:$M,$B$1,'IEA-MethaneAbatement'!$B:$B,'Country Selector'!$A$2)+VLOOKUP($C$1,'Multipliers and Adjustments'!$A$70:$I$86,TRUNC(COLUMN(S$2)/5)+2,FALSE)*SUMIFS('IEA-MethaneAbatement'!$N:$N,'IEA-MethaneAbatement'!$O:$O,"&lt;"&amp;$B12,'IEA-MethaneAbatement'!$O:$O,"&gt;="&amp;$A12,'IEA-MethaneAbatement'!$M:$M,$C$1,'IEA-MethaneAbatement'!$B:$B,'Country Selector'!$A$2)+VLOOKUP($D$1,'Multipliers and Adjustments'!$A$70:$I$86,TRUNC(COLUMN(S$2)/5)+2,FALSE)*SUMIFS('IEA-MethaneAbatement'!$N:$N,'IEA-MethaneAbatement'!$O:$O,"&lt;"&amp;$B12,'IEA-MethaneAbatement'!$O:$O,"&gt;="&amp;$A12,'IEA-MethaneAbatement'!$M:$M,$D$1,'IEA-MethaneAbatement'!$B:$B,'Country Selector'!$A$2)))*(1+INDEX('EPA to IEA Scaling'!$F$8:$AO$8,,MATCH(S$2,'EPA to IEA Scaling'!$F$1:$AO$1,0)))</f>
        <v>0</v>
      </c>
      <c r="T12" cm="1">
        <f t="array" ref="T12">((VLOOKUP($B$1,'Multipliers and Adjustments'!$A$70:$I$86,TRUNC(COLUMN(T$2)/5)+2,FALSE)*SUMIFS('IEA-MethaneAbatement'!$N:$N,'IEA-MethaneAbatement'!$O:$O,"&lt;"&amp;$B12,'IEA-MethaneAbatement'!$O:$O,"&gt;="&amp;$A12,'IEA-MethaneAbatement'!$M:$M,$B$1,'IEA-MethaneAbatement'!$B:$B,'Country Selector'!$A$2)+VLOOKUP($C$1,'Multipliers and Adjustments'!$A$70:$I$86,TRUNC(COLUMN(T$2)/5)+2,FALSE)*SUMIFS('IEA-MethaneAbatement'!$N:$N,'IEA-MethaneAbatement'!$O:$O,"&lt;"&amp;$B12,'IEA-MethaneAbatement'!$O:$O,"&gt;="&amp;$A12,'IEA-MethaneAbatement'!$M:$M,$C$1,'IEA-MethaneAbatement'!$B:$B,'Country Selector'!$A$2)+VLOOKUP($D$1,'Multipliers and Adjustments'!$A$70:$I$86,TRUNC(COLUMN(T$2)/5)+2,FALSE)*SUMIFS('IEA-MethaneAbatement'!$N:$N,'IEA-MethaneAbatement'!$O:$O,"&lt;"&amp;$B12,'IEA-MethaneAbatement'!$O:$O,"&gt;="&amp;$A12,'IEA-MethaneAbatement'!$M:$M,$D$1,'IEA-MethaneAbatement'!$B:$B,'Country Selector'!$A$2)))*(1+INDEX('EPA to IEA Scaling'!$F$8:$AO$8,,MATCH(T$2,'EPA to IEA Scaling'!$F$1:$AO$1,0)))</f>
        <v>0</v>
      </c>
      <c r="U12" cm="1">
        <f t="array" ref="U12">((VLOOKUP($B$1,'Multipliers and Adjustments'!$A$70:$I$86,TRUNC(COLUMN(U$2)/5)+2,FALSE)*SUMIFS('IEA-MethaneAbatement'!$N:$N,'IEA-MethaneAbatement'!$O:$O,"&lt;"&amp;$B12,'IEA-MethaneAbatement'!$O:$O,"&gt;="&amp;$A12,'IEA-MethaneAbatement'!$M:$M,$B$1,'IEA-MethaneAbatement'!$B:$B,'Country Selector'!$A$2)+VLOOKUP($C$1,'Multipliers and Adjustments'!$A$70:$I$86,TRUNC(COLUMN(U$2)/5)+2,FALSE)*SUMIFS('IEA-MethaneAbatement'!$N:$N,'IEA-MethaneAbatement'!$O:$O,"&lt;"&amp;$B12,'IEA-MethaneAbatement'!$O:$O,"&gt;="&amp;$A12,'IEA-MethaneAbatement'!$M:$M,$C$1,'IEA-MethaneAbatement'!$B:$B,'Country Selector'!$A$2)+VLOOKUP($D$1,'Multipliers and Adjustments'!$A$70:$I$86,TRUNC(COLUMN(U$2)/5)+2,FALSE)*SUMIFS('IEA-MethaneAbatement'!$N:$N,'IEA-MethaneAbatement'!$O:$O,"&lt;"&amp;$B12,'IEA-MethaneAbatement'!$O:$O,"&gt;="&amp;$A12,'IEA-MethaneAbatement'!$M:$M,$D$1,'IEA-MethaneAbatement'!$B:$B,'Country Selector'!$A$2)))*(1+INDEX('EPA to IEA Scaling'!$F$8:$AO$8,,MATCH(U$2,'EPA to IEA Scaling'!$F$1:$AO$1,0)))</f>
        <v>0</v>
      </c>
      <c r="V12" cm="1">
        <f t="array" ref="V12">((VLOOKUP($B$1,'Multipliers and Adjustments'!$A$70:$I$86,TRUNC(COLUMN(V$2)/5)+2,FALSE)*SUMIFS('IEA-MethaneAbatement'!$N:$N,'IEA-MethaneAbatement'!$O:$O,"&lt;"&amp;$B12,'IEA-MethaneAbatement'!$O:$O,"&gt;="&amp;$A12,'IEA-MethaneAbatement'!$M:$M,$B$1,'IEA-MethaneAbatement'!$B:$B,'Country Selector'!$A$2)+VLOOKUP($C$1,'Multipliers and Adjustments'!$A$70:$I$86,TRUNC(COLUMN(V$2)/5)+2,FALSE)*SUMIFS('IEA-MethaneAbatement'!$N:$N,'IEA-MethaneAbatement'!$O:$O,"&lt;"&amp;$B12,'IEA-MethaneAbatement'!$O:$O,"&gt;="&amp;$A12,'IEA-MethaneAbatement'!$M:$M,$C$1,'IEA-MethaneAbatement'!$B:$B,'Country Selector'!$A$2)+VLOOKUP($D$1,'Multipliers and Adjustments'!$A$70:$I$86,TRUNC(COLUMN(V$2)/5)+2,FALSE)*SUMIFS('IEA-MethaneAbatement'!$N:$N,'IEA-MethaneAbatement'!$O:$O,"&lt;"&amp;$B12,'IEA-MethaneAbatement'!$O:$O,"&gt;="&amp;$A12,'IEA-MethaneAbatement'!$M:$M,$D$1,'IEA-MethaneAbatement'!$B:$B,'Country Selector'!$A$2)))*(1+INDEX('EPA to IEA Scaling'!$F$8:$AO$8,,MATCH(V$2,'EPA to IEA Scaling'!$F$1:$AO$1,0)))</f>
        <v>0</v>
      </c>
      <c r="W12" s="31" cm="1">
        <f t="array" ref="W12">((VLOOKUP($B$1,'Multipliers and Adjustments'!$A$70:$I$86,TRUNC(COLUMN(W$2)/5)+2,FALSE)*SUMIFS('IEA-MethaneAbatement'!$N:$N,'IEA-MethaneAbatement'!$O:$O,"&lt;"&amp;$B12,'IEA-MethaneAbatement'!$O:$O,"&gt;="&amp;$A12,'IEA-MethaneAbatement'!$M:$M,$B$1,'IEA-MethaneAbatement'!$B:$B,'Country Selector'!$A$2)+VLOOKUP($C$1,'Multipliers and Adjustments'!$A$70:$I$86,TRUNC(COLUMN(W$2)/5)+2,FALSE)*SUMIFS('IEA-MethaneAbatement'!$N:$N,'IEA-MethaneAbatement'!$O:$O,"&lt;"&amp;$B12,'IEA-MethaneAbatement'!$O:$O,"&gt;="&amp;$A12,'IEA-MethaneAbatement'!$M:$M,$C$1,'IEA-MethaneAbatement'!$B:$B,'Country Selector'!$A$2)+VLOOKUP($D$1,'Multipliers and Adjustments'!$A$70:$I$86,TRUNC(COLUMN(W$2)/5)+2,FALSE)*SUMIFS('IEA-MethaneAbatement'!$N:$N,'IEA-MethaneAbatement'!$O:$O,"&lt;"&amp;$B12,'IEA-MethaneAbatement'!$O:$O,"&gt;="&amp;$A12,'IEA-MethaneAbatement'!$M:$M,$D$1,'IEA-MethaneAbatement'!$B:$B,'Country Selector'!$A$2)))*(1+INDEX('EPA to IEA Scaling'!$F$8:$AO$8,,MATCH(W$2,'EPA to IEA Scaling'!$F$1:$AO$1,0)))</f>
        <v>0</v>
      </c>
      <c r="X12" cm="1">
        <f t="array" ref="X12">((VLOOKUP($B$1,'Multipliers and Adjustments'!$A$70:$I$86,TRUNC(COLUMN(X$2)/5)+2,FALSE)*SUMIFS('IEA-MethaneAbatement'!$N:$N,'IEA-MethaneAbatement'!$O:$O,"&lt;"&amp;$B12,'IEA-MethaneAbatement'!$O:$O,"&gt;="&amp;$A12,'IEA-MethaneAbatement'!$M:$M,$B$1,'IEA-MethaneAbatement'!$B:$B,'Country Selector'!$A$2)+VLOOKUP($C$1,'Multipliers and Adjustments'!$A$70:$I$86,TRUNC(COLUMN(X$2)/5)+2,FALSE)*SUMIFS('IEA-MethaneAbatement'!$N:$N,'IEA-MethaneAbatement'!$O:$O,"&lt;"&amp;$B12,'IEA-MethaneAbatement'!$O:$O,"&gt;="&amp;$A12,'IEA-MethaneAbatement'!$M:$M,$C$1,'IEA-MethaneAbatement'!$B:$B,'Country Selector'!$A$2)+VLOOKUP($D$1,'Multipliers and Adjustments'!$A$70:$I$86,TRUNC(COLUMN(X$2)/5)+2,FALSE)*SUMIFS('IEA-MethaneAbatement'!$N:$N,'IEA-MethaneAbatement'!$O:$O,"&lt;"&amp;$B12,'IEA-MethaneAbatement'!$O:$O,"&gt;="&amp;$A12,'IEA-MethaneAbatement'!$M:$M,$D$1,'IEA-MethaneAbatement'!$B:$B,'Country Selector'!$A$2)))*(1+INDEX('EPA to IEA Scaling'!$F$8:$AO$8,,MATCH(X$2,'EPA to IEA Scaling'!$F$1:$AO$1,0)))</f>
        <v>0</v>
      </c>
      <c r="Y12" cm="1">
        <f t="array" ref="Y12">((VLOOKUP($B$1,'Multipliers and Adjustments'!$A$70:$I$86,TRUNC(COLUMN(Y$2)/5)+2,FALSE)*SUMIFS('IEA-MethaneAbatement'!$N:$N,'IEA-MethaneAbatement'!$O:$O,"&lt;"&amp;$B12,'IEA-MethaneAbatement'!$O:$O,"&gt;="&amp;$A12,'IEA-MethaneAbatement'!$M:$M,$B$1,'IEA-MethaneAbatement'!$B:$B,'Country Selector'!$A$2)+VLOOKUP($C$1,'Multipliers and Adjustments'!$A$70:$I$86,TRUNC(COLUMN(Y$2)/5)+2,FALSE)*SUMIFS('IEA-MethaneAbatement'!$N:$N,'IEA-MethaneAbatement'!$O:$O,"&lt;"&amp;$B12,'IEA-MethaneAbatement'!$O:$O,"&gt;="&amp;$A12,'IEA-MethaneAbatement'!$M:$M,$C$1,'IEA-MethaneAbatement'!$B:$B,'Country Selector'!$A$2)+VLOOKUP($D$1,'Multipliers and Adjustments'!$A$70:$I$86,TRUNC(COLUMN(Y$2)/5)+2,FALSE)*SUMIFS('IEA-MethaneAbatement'!$N:$N,'IEA-MethaneAbatement'!$O:$O,"&lt;"&amp;$B12,'IEA-MethaneAbatement'!$O:$O,"&gt;="&amp;$A12,'IEA-MethaneAbatement'!$M:$M,$D$1,'IEA-MethaneAbatement'!$B:$B,'Country Selector'!$A$2)))*(1+INDEX('EPA to IEA Scaling'!$F$8:$AO$8,,MATCH(Y$2,'EPA to IEA Scaling'!$F$1:$AO$1,0)))</f>
        <v>0</v>
      </c>
      <c r="Z12" cm="1">
        <f t="array" ref="Z12">((VLOOKUP($B$1,'Multipliers and Adjustments'!$A$70:$I$86,TRUNC(COLUMN(Z$2)/5)+2,FALSE)*SUMIFS('IEA-MethaneAbatement'!$N:$N,'IEA-MethaneAbatement'!$O:$O,"&lt;"&amp;$B12,'IEA-MethaneAbatement'!$O:$O,"&gt;="&amp;$A12,'IEA-MethaneAbatement'!$M:$M,$B$1,'IEA-MethaneAbatement'!$B:$B,'Country Selector'!$A$2)+VLOOKUP($C$1,'Multipliers and Adjustments'!$A$70:$I$86,TRUNC(COLUMN(Z$2)/5)+2,FALSE)*SUMIFS('IEA-MethaneAbatement'!$N:$N,'IEA-MethaneAbatement'!$O:$O,"&lt;"&amp;$B12,'IEA-MethaneAbatement'!$O:$O,"&gt;="&amp;$A12,'IEA-MethaneAbatement'!$M:$M,$C$1,'IEA-MethaneAbatement'!$B:$B,'Country Selector'!$A$2)+VLOOKUP($D$1,'Multipliers and Adjustments'!$A$70:$I$86,TRUNC(COLUMN(Z$2)/5)+2,FALSE)*SUMIFS('IEA-MethaneAbatement'!$N:$N,'IEA-MethaneAbatement'!$O:$O,"&lt;"&amp;$B12,'IEA-MethaneAbatement'!$O:$O,"&gt;="&amp;$A12,'IEA-MethaneAbatement'!$M:$M,$D$1,'IEA-MethaneAbatement'!$B:$B,'Country Selector'!$A$2)))*(1+INDEX('EPA to IEA Scaling'!$F$8:$AO$8,,MATCH(Z$2,'EPA to IEA Scaling'!$F$1:$AO$1,0)))</f>
        <v>0</v>
      </c>
      <c r="AA12" cm="1">
        <f t="array" ref="AA12">((VLOOKUP($B$1,'Multipliers and Adjustments'!$A$70:$I$86,TRUNC(COLUMN(AA$2)/5)+2,FALSE)*SUMIFS('IEA-MethaneAbatement'!$N:$N,'IEA-MethaneAbatement'!$O:$O,"&lt;"&amp;$B12,'IEA-MethaneAbatement'!$O:$O,"&gt;="&amp;$A12,'IEA-MethaneAbatement'!$M:$M,$B$1,'IEA-MethaneAbatement'!$B:$B,'Country Selector'!$A$2)+VLOOKUP($C$1,'Multipliers and Adjustments'!$A$70:$I$86,TRUNC(COLUMN(AA$2)/5)+2,FALSE)*SUMIFS('IEA-MethaneAbatement'!$N:$N,'IEA-MethaneAbatement'!$O:$O,"&lt;"&amp;$B12,'IEA-MethaneAbatement'!$O:$O,"&gt;="&amp;$A12,'IEA-MethaneAbatement'!$M:$M,$C$1,'IEA-MethaneAbatement'!$B:$B,'Country Selector'!$A$2)+VLOOKUP($D$1,'Multipliers and Adjustments'!$A$70:$I$86,TRUNC(COLUMN(AA$2)/5)+2,FALSE)*SUMIFS('IEA-MethaneAbatement'!$N:$N,'IEA-MethaneAbatement'!$O:$O,"&lt;"&amp;$B12,'IEA-MethaneAbatement'!$O:$O,"&gt;="&amp;$A12,'IEA-MethaneAbatement'!$M:$M,$D$1,'IEA-MethaneAbatement'!$B:$B,'Country Selector'!$A$2)))*(1+INDEX('EPA to IEA Scaling'!$F$8:$AO$8,,MATCH(AA$2,'EPA to IEA Scaling'!$F$1:$AO$1,0)))</f>
        <v>0</v>
      </c>
      <c r="AB12" s="31" cm="1">
        <f t="array" ref="AB12">((VLOOKUP($B$1,'Multipliers and Adjustments'!$A$70:$I$86,TRUNC(COLUMN(AB$2)/5)+2,FALSE)*SUMIFS('IEA-MethaneAbatement'!$N:$N,'IEA-MethaneAbatement'!$O:$O,"&lt;"&amp;$B12,'IEA-MethaneAbatement'!$O:$O,"&gt;="&amp;$A12,'IEA-MethaneAbatement'!$M:$M,$B$1,'IEA-MethaneAbatement'!$B:$B,'Country Selector'!$A$2)+VLOOKUP($C$1,'Multipliers and Adjustments'!$A$70:$I$86,TRUNC(COLUMN(AB$2)/5)+2,FALSE)*SUMIFS('IEA-MethaneAbatement'!$N:$N,'IEA-MethaneAbatement'!$O:$O,"&lt;"&amp;$B12,'IEA-MethaneAbatement'!$O:$O,"&gt;="&amp;$A12,'IEA-MethaneAbatement'!$M:$M,$C$1,'IEA-MethaneAbatement'!$B:$B,'Country Selector'!$A$2)+VLOOKUP($D$1,'Multipliers and Adjustments'!$A$70:$I$86,TRUNC(COLUMN(AB$2)/5)+2,FALSE)*SUMIFS('IEA-MethaneAbatement'!$N:$N,'IEA-MethaneAbatement'!$O:$O,"&lt;"&amp;$B12,'IEA-MethaneAbatement'!$O:$O,"&gt;="&amp;$A12,'IEA-MethaneAbatement'!$M:$M,$D$1,'IEA-MethaneAbatement'!$B:$B,'Country Selector'!$A$2)))*(1+INDEX('EPA to IEA Scaling'!$F$8:$AO$8,,MATCH(AB$2,'EPA to IEA Scaling'!$F$1:$AO$1,0)))</f>
        <v>0</v>
      </c>
      <c r="AC12" cm="1">
        <f t="array" ref="AC12">((VLOOKUP($B$1,'Multipliers and Adjustments'!$A$70:$I$86,TRUNC(COLUMN(AC$2)/5)+2,FALSE)*SUMIFS('IEA-MethaneAbatement'!$N:$N,'IEA-MethaneAbatement'!$O:$O,"&lt;"&amp;$B12,'IEA-MethaneAbatement'!$O:$O,"&gt;="&amp;$A12,'IEA-MethaneAbatement'!$M:$M,$B$1,'IEA-MethaneAbatement'!$B:$B,'Country Selector'!$A$2)+VLOOKUP($C$1,'Multipliers and Adjustments'!$A$70:$I$86,TRUNC(COLUMN(AC$2)/5)+2,FALSE)*SUMIFS('IEA-MethaneAbatement'!$N:$N,'IEA-MethaneAbatement'!$O:$O,"&lt;"&amp;$B12,'IEA-MethaneAbatement'!$O:$O,"&gt;="&amp;$A12,'IEA-MethaneAbatement'!$M:$M,$C$1,'IEA-MethaneAbatement'!$B:$B,'Country Selector'!$A$2)+VLOOKUP($D$1,'Multipliers and Adjustments'!$A$70:$I$86,TRUNC(COLUMN(AC$2)/5)+2,FALSE)*SUMIFS('IEA-MethaneAbatement'!$N:$N,'IEA-MethaneAbatement'!$O:$O,"&lt;"&amp;$B12,'IEA-MethaneAbatement'!$O:$O,"&gt;="&amp;$A12,'IEA-MethaneAbatement'!$M:$M,$D$1,'IEA-MethaneAbatement'!$B:$B,'Country Selector'!$A$2)))*(1+INDEX('EPA to IEA Scaling'!$F$8:$AO$8,,MATCH(AC$2,'EPA to IEA Scaling'!$F$1:$AO$1,0)))</f>
        <v>0</v>
      </c>
      <c r="AD12" cm="1">
        <f t="array" ref="AD12">((VLOOKUP($B$1,'Multipliers and Adjustments'!$A$70:$I$86,TRUNC(COLUMN(AD$2)/5)+2,FALSE)*SUMIFS('IEA-MethaneAbatement'!$N:$N,'IEA-MethaneAbatement'!$O:$O,"&lt;"&amp;$B12,'IEA-MethaneAbatement'!$O:$O,"&gt;="&amp;$A12,'IEA-MethaneAbatement'!$M:$M,$B$1,'IEA-MethaneAbatement'!$B:$B,'Country Selector'!$A$2)+VLOOKUP($C$1,'Multipliers and Adjustments'!$A$70:$I$86,TRUNC(COLUMN(AD$2)/5)+2,FALSE)*SUMIFS('IEA-MethaneAbatement'!$N:$N,'IEA-MethaneAbatement'!$O:$O,"&lt;"&amp;$B12,'IEA-MethaneAbatement'!$O:$O,"&gt;="&amp;$A12,'IEA-MethaneAbatement'!$M:$M,$C$1,'IEA-MethaneAbatement'!$B:$B,'Country Selector'!$A$2)+VLOOKUP($D$1,'Multipliers and Adjustments'!$A$70:$I$86,TRUNC(COLUMN(AD$2)/5)+2,FALSE)*SUMIFS('IEA-MethaneAbatement'!$N:$N,'IEA-MethaneAbatement'!$O:$O,"&lt;"&amp;$B12,'IEA-MethaneAbatement'!$O:$O,"&gt;="&amp;$A12,'IEA-MethaneAbatement'!$M:$M,$D$1,'IEA-MethaneAbatement'!$B:$B,'Country Selector'!$A$2)))*(1+INDEX('EPA to IEA Scaling'!$F$8:$AO$8,,MATCH(AD$2,'EPA to IEA Scaling'!$F$1:$AO$1,0)))</f>
        <v>0</v>
      </c>
      <c r="AE12" cm="1">
        <f t="array" ref="AE12">((VLOOKUP($B$1,'Multipliers and Adjustments'!$A$70:$I$86,TRUNC(COLUMN(AE$2)/5)+2,FALSE)*SUMIFS('IEA-MethaneAbatement'!$N:$N,'IEA-MethaneAbatement'!$O:$O,"&lt;"&amp;$B12,'IEA-MethaneAbatement'!$O:$O,"&gt;="&amp;$A12,'IEA-MethaneAbatement'!$M:$M,$B$1,'IEA-MethaneAbatement'!$B:$B,'Country Selector'!$A$2)+VLOOKUP($C$1,'Multipliers and Adjustments'!$A$70:$I$86,TRUNC(COLUMN(AE$2)/5)+2,FALSE)*SUMIFS('IEA-MethaneAbatement'!$N:$N,'IEA-MethaneAbatement'!$O:$O,"&lt;"&amp;$B12,'IEA-MethaneAbatement'!$O:$O,"&gt;="&amp;$A12,'IEA-MethaneAbatement'!$M:$M,$C$1,'IEA-MethaneAbatement'!$B:$B,'Country Selector'!$A$2)+VLOOKUP($D$1,'Multipliers and Adjustments'!$A$70:$I$86,TRUNC(COLUMN(AE$2)/5)+2,FALSE)*SUMIFS('IEA-MethaneAbatement'!$N:$N,'IEA-MethaneAbatement'!$O:$O,"&lt;"&amp;$B12,'IEA-MethaneAbatement'!$O:$O,"&gt;="&amp;$A12,'IEA-MethaneAbatement'!$M:$M,$D$1,'IEA-MethaneAbatement'!$B:$B,'Country Selector'!$A$2)))*(1+INDEX('EPA to IEA Scaling'!$F$8:$AO$8,,MATCH(AE$2,'EPA to IEA Scaling'!$F$1:$AO$1,0)))</f>
        <v>0</v>
      </c>
      <c r="AF12" cm="1">
        <f t="array" ref="AF12">((VLOOKUP($B$1,'Multipliers and Adjustments'!$A$70:$I$86,TRUNC(COLUMN(AF$2)/5)+2,FALSE)*SUMIFS('IEA-MethaneAbatement'!$N:$N,'IEA-MethaneAbatement'!$O:$O,"&lt;"&amp;$B12,'IEA-MethaneAbatement'!$O:$O,"&gt;="&amp;$A12,'IEA-MethaneAbatement'!$M:$M,$B$1,'IEA-MethaneAbatement'!$B:$B,'Country Selector'!$A$2)+VLOOKUP($C$1,'Multipliers and Adjustments'!$A$70:$I$86,TRUNC(COLUMN(AF$2)/5)+2,FALSE)*SUMIFS('IEA-MethaneAbatement'!$N:$N,'IEA-MethaneAbatement'!$O:$O,"&lt;"&amp;$B12,'IEA-MethaneAbatement'!$O:$O,"&gt;="&amp;$A12,'IEA-MethaneAbatement'!$M:$M,$C$1,'IEA-MethaneAbatement'!$B:$B,'Country Selector'!$A$2)+VLOOKUP($D$1,'Multipliers and Adjustments'!$A$70:$I$86,TRUNC(COLUMN(AF$2)/5)+2,FALSE)*SUMIFS('IEA-MethaneAbatement'!$N:$N,'IEA-MethaneAbatement'!$O:$O,"&lt;"&amp;$B12,'IEA-MethaneAbatement'!$O:$O,"&gt;="&amp;$A12,'IEA-MethaneAbatement'!$M:$M,$D$1,'IEA-MethaneAbatement'!$B:$B,'Country Selector'!$A$2)))*(1+INDEX('EPA to IEA Scaling'!$F$8:$AO$8,,MATCH(AF$2,'EPA to IEA Scaling'!$F$1:$AO$1,0)))</f>
        <v>0</v>
      </c>
      <c r="AG12" s="31" cm="1">
        <f t="array" ref="AG12">((VLOOKUP($B$1,'Multipliers and Adjustments'!$A$70:$I$86,TRUNC(COLUMN(AG$2)/5)+2,FALSE)*SUMIFS('IEA-MethaneAbatement'!$N:$N,'IEA-MethaneAbatement'!$O:$O,"&lt;"&amp;$B12,'IEA-MethaneAbatement'!$O:$O,"&gt;="&amp;$A12,'IEA-MethaneAbatement'!$M:$M,$B$1,'IEA-MethaneAbatement'!$B:$B,'Country Selector'!$A$2)+VLOOKUP($C$1,'Multipliers and Adjustments'!$A$70:$I$86,TRUNC(COLUMN(AG$2)/5)+2,FALSE)*SUMIFS('IEA-MethaneAbatement'!$N:$N,'IEA-MethaneAbatement'!$O:$O,"&lt;"&amp;$B12,'IEA-MethaneAbatement'!$O:$O,"&gt;="&amp;$A12,'IEA-MethaneAbatement'!$M:$M,$C$1,'IEA-MethaneAbatement'!$B:$B,'Country Selector'!$A$2)+VLOOKUP($D$1,'Multipliers and Adjustments'!$A$70:$I$86,TRUNC(COLUMN(AG$2)/5)+2,FALSE)*SUMIFS('IEA-MethaneAbatement'!$N:$N,'IEA-MethaneAbatement'!$O:$O,"&lt;"&amp;$B12,'IEA-MethaneAbatement'!$O:$O,"&gt;="&amp;$A12,'IEA-MethaneAbatement'!$M:$M,$D$1,'IEA-MethaneAbatement'!$B:$B,'Country Selector'!$A$2)))*(1+INDEX('EPA to IEA Scaling'!$F$8:$AO$8,,MATCH(AG$2,'EPA to IEA Scaling'!$F$1:$AO$1,0)))</f>
        <v>0</v>
      </c>
      <c r="AH12" cm="1">
        <f t="array" ref="AH12">((VLOOKUP($B$1,'Multipliers and Adjustments'!$A$70:$I$86,TRUNC(COLUMN(AH$2)/5)+2,FALSE)*SUMIFS('IEA-MethaneAbatement'!$N:$N,'IEA-MethaneAbatement'!$O:$O,"&lt;"&amp;$B12,'IEA-MethaneAbatement'!$O:$O,"&gt;="&amp;$A12,'IEA-MethaneAbatement'!$M:$M,$B$1,'IEA-MethaneAbatement'!$B:$B,'Country Selector'!$A$2)+VLOOKUP($C$1,'Multipliers and Adjustments'!$A$70:$I$86,TRUNC(COLUMN(AH$2)/5)+2,FALSE)*SUMIFS('IEA-MethaneAbatement'!$N:$N,'IEA-MethaneAbatement'!$O:$O,"&lt;"&amp;$B12,'IEA-MethaneAbatement'!$O:$O,"&gt;="&amp;$A12,'IEA-MethaneAbatement'!$M:$M,$C$1,'IEA-MethaneAbatement'!$B:$B,'Country Selector'!$A$2)+VLOOKUP($D$1,'Multipliers and Adjustments'!$A$70:$I$86,TRUNC(COLUMN(AH$2)/5)+2,FALSE)*SUMIFS('IEA-MethaneAbatement'!$N:$N,'IEA-MethaneAbatement'!$O:$O,"&lt;"&amp;$B12,'IEA-MethaneAbatement'!$O:$O,"&gt;="&amp;$A12,'IEA-MethaneAbatement'!$M:$M,$D$1,'IEA-MethaneAbatement'!$B:$B,'Country Selector'!$A$2)))*(1+INDEX('EPA to IEA Scaling'!$F$8:$AO$8,,MATCH(AH$2,'EPA to IEA Scaling'!$F$1:$AO$1,0)))</f>
        <v>0</v>
      </c>
      <c r="AI12" cm="1">
        <f t="array" ref="AI12">((VLOOKUP($B$1,'Multipliers and Adjustments'!$A$70:$I$86,TRUNC(COLUMN(AI$2)/5)+2,FALSE)*SUMIFS('IEA-MethaneAbatement'!$N:$N,'IEA-MethaneAbatement'!$O:$O,"&lt;"&amp;$B12,'IEA-MethaneAbatement'!$O:$O,"&gt;="&amp;$A12,'IEA-MethaneAbatement'!$M:$M,$B$1,'IEA-MethaneAbatement'!$B:$B,'Country Selector'!$A$2)+VLOOKUP($C$1,'Multipliers and Adjustments'!$A$70:$I$86,TRUNC(COLUMN(AI$2)/5)+2,FALSE)*SUMIFS('IEA-MethaneAbatement'!$N:$N,'IEA-MethaneAbatement'!$O:$O,"&lt;"&amp;$B12,'IEA-MethaneAbatement'!$O:$O,"&gt;="&amp;$A12,'IEA-MethaneAbatement'!$M:$M,$C$1,'IEA-MethaneAbatement'!$B:$B,'Country Selector'!$A$2)+VLOOKUP($D$1,'Multipliers and Adjustments'!$A$70:$I$86,TRUNC(COLUMN(AI$2)/5)+2,FALSE)*SUMIFS('IEA-MethaneAbatement'!$N:$N,'IEA-MethaneAbatement'!$O:$O,"&lt;"&amp;$B12,'IEA-MethaneAbatement'!$O:$O,"&gt;="&amp;$A12,'IEA-MethaneAbatement'!$M:$M,$D$1,'IEA-MethaneAbatement'!$B:$B,'Country Selector'!$A$2)))*(1+INDEX('EPA to IEA Scaling'!$F$8:$AO$8,,MATCH(AI$2,'EPA to IEA Scaling'!$F$1:$AO$1,0)))</f>
        <v>0</v>
      </c>
      <c r="AJ12" cm="1">
        <f t="array" ref="AJ12">((VLOOKUP($B$1,'Multipliers and Adjustments'!$A$70:$I$86,TRUNC(COLUMN(AJ$2)/5)+2,FALSE)*SUMIFS('IEA-MethaneAbatement'!$N:$N,'IEA-MethaneAbatement'!$O:$O,"&lt;"&amp;$B12,'IEA-MethaneAbatement'!$O:$O,"&gt;="&amp;$A12,'IEA-MethaneAbatement'!$M:$M,$B$1,'IEA-MethaneAbatement'!$B:$B,'Country Selector'!$A$2)+VLOOKUP($C$1,'Multipliers and Adjustments'!$A$70:$I$86,TRUNC(COLUMN(AJ$2)/5)+2,FALSE)*SUMIFS('IEA-MethaneAbatement'!$N:$N,'IEA-MethaneAbatement'!$O:$O,"&lt;"&amp;$B12,'IEA-MethaneAbatement'!$O:$O,"&gt;="&amp;$A12,'IEA-MethaneAbatement'!$M:$M,$C$1,'IEA-MethaneAbatement'!$B:$B,'Country Selector'!$A$2)+VLOOKUP($D$1,'Multipliers and Adjustments'!$A$70:$I$86,TRUNC(COLUMN(AJ$2)/5)+2,FALSE)*SUMIFS('IEA-MethaneAbatement'!$N:$N,'IEA-MethaneAbatement'!$O:$O,"&lt;"&amp;$B12,'IEA-MethaneAbatement'!$O:$O,"&gt;="&amp;$A12,'IEA-MethaneAbatement'!$M:$M,$D$1,'IEA-MethaneAbatement'!$B:$B,'Country Selector'!$A$2)))*(1+INDEX('EPA to IEA Scaling'!$F$8:$AO$8,,MATCH(AJ$2,'EPA to IEA Scaling'!$F$1:$AO$1,0)))</f>
        <v>0</v>
      </c>
      <c r="AK12" cm="1">
        <f t="array" ref="AK12">((VLOOKUP($B$1,'Multipliers and Adjustments'!$A$70:$I$86,TRUNC(COLUMN(AK$2)/5)+2,FALSE)*SUMIFS('IEA-MethaneAbatement'!$N:$N,'IEA-MethaneAbatement'!$O:$O,"&lt;"&amp;$B12,'IEA-MethaneAbatement'!$O:$O,"&gt;="&amp;$A12,'IEA-MethaneAbatement'!$M:$M,$B$1,'IEA-MethaneAbatement'!$B:$B,'Country Selector'!$A$2)+VLOOKUP($C$1,'Multipliers and Adjustments'!$A$70:$I$86,TRUNC(COLUMN(AK$2)/5)+2,FALSE)*SUMIFS('IEA-MethaneAbatement'!$N:$N,'IEA-MethaneAbatement'!$O:$O,"&lt;"&amp;$B12,'IEA-MethaneAbatement'!$O:$O,"&gt;="&amp;$A12,'IEA-MethaneAbatement'!$M:$M,$C$1,'IEA-MethaneAbatement'!$B:$B,'Country Selector'!$A$2)+VLOOKUP($D$1,'Multipliers and Adjustments'!$A$70:$I$86,TRUNC(COLUMN(AK$2)/5)+2,FALSE)*SUMIFS('IEA-MethaneAbatement'!$N:$N,'IEA-MethaneAbatement'!$O:$O,"&lt;"&amp;$B12,'IEA-MethaneAbatement'!$O:$O,"&gt;="&amp;$A12,'IEA-MethaneAbatement'!$M:$M,$D$1,'IEA-MethaneAbatement'!$B:$B,'Country Selector'!$A$2)))*(1+INDEX('EPA to IEA Scaling'!$F$8:$AO$8,,MATCH(AK$2,'EPA to IEA Scaling'!$F$1:$AO$1,0)))</f>
        <v>0</v>
      </c>
      <c r="AL12" s="31" cm="1">
        <f t="array" ref="AL12">((VLOOKUP($B$1,'Multipliers and Adjustments'!$A$70:$I$86,TRUNC(COLUMN(AL$2)/5)+2,FALSE)*SUMIFS('IEA-MethaneAbatement'!$N:$N,'IEA-MethaneAbatement'!$O:$O,"&lt;"&amp;$B12,'IEA-MethaneAbatement'!$O:$O,"&gt;="&amp;$A12,'IEA-MethaneAbatement'!$M:$M,$B$1,'IEA-MethaneAbatement'!$B:$B,'Country Selector'!$A$2)+VLOOKUP($C$1,'Multipliers and Adjustments'!$A$70:$I$86,TRUNC(COLUMN(AL$2)/5)+2,FALSE)*SUMIFS('IEA-MethaneAbatement'!$N:$N,'IEA-MethaneAbatement'!$O:$O,"&lt;"&amp;$B12,'IEA-MethaneAbatement'!$O:$O,"&gt;="&amp;$A12,'IEA-MethaneAbatement'!$M:$M,$C$1,'IEA-MethaneAbatement'!$B:$B,'Country Selector'!$A$2)+VLOOKUP($D$1,'Multipliers and Adjustments'!$A$70:$I$86,TRUNC(COLUMN(AL$2)/5)+2,FALSE)*SUMIFS('IEA-MethaneAbatement'!$N:$N,'IEA-MethaneAbatement'!$O:$O,"&lt;"&amp;$B12,'IEA-MethaneAbatement'!$O:$O,"&gt;="&amp;$A12,'IEA-MethaneAbatement'!$M:$M,$D$1,'IEA-MethaneAbatement'!$B:$B,'Country Selector'!$A$2)))*(1+INDEX('EPA to IEA Scaling'!$F$8:$AO$8,,MATCH(AL$2,'EPA to IEA Scaling'!$F$1:$AO$1,0)))</f>
        <v>0</v>
      </c>
    </row>
    <row r="13" spans="1:38" x14ac:dyDescent="0.45">
      <c r="A13" s="12">
        <f t="shared" si="1"/>
        <v>-650</v>
      </c>
      <c r="B13" s="11">
        <f t="shared" si="0"/>
        <v>-600</v>
      </c>
      <c r="C13" s="47" cm="1">
        <f t="array" ref="C13">((VLOOKUP($B$1,'Multipliers and Adjustments'!$A$70:$I$86,TRUNC(COLUMN(C$2)/5)+2,FALSE)*SUMIFS('IEA-MethaneAbatement'!$N:$N,'IEA-MethaneAbatement'!$O:$O,"&lt;"&amp;$B13,'IEA-MethaneAbatement'!$O:$O,"&gt;="&amp;$A13,'IEA-MethaneAbatement'!$M:$M,$B$1,'IEA-MethaneAbatement'!$B:$B,'Country Selector'!$A$2)+VLOOKUP($C$1,'Multipliers and Adjustments'!$A$70:$I$86,TRUNC(COLUMN(C$2)/5)+2,FALSE)*SUMIFS('IEA-MethaneAbatement'!$N:$N,'IEA-MethaneAbatement'!$O:$O,"&lt;"&amp;$B13,'IEA-MethaneAbatement'!$O:$O,"&gt;="&amp;$A13,'IEA-MethaneAbatement'!$M:$M,$C$1,'IEA-MethaneAbatement'!$B:$B,'Country Selector'!$A$2)+VLOOKUP($D$1,'Multipliers and Adjustments'!$A$70:$I$86,TRUNC(COLUMN(C$2)/5)+2,FALSE)*SUMIFS('IEA-MethaneAbatement'!$N:$N,'IEA-MethaneAbatement'!$O:$O,"&lt;"&amp;$B13,'IEA-MethaneAbatement'!$O:$O,"&gt;="&amp;$A13,'IEA-MethaneAbatement'!$M:$M,$D$1,'IEA-MethaneAbatement'!$B:$B,'Country Selector'!$A$2)))*(1+INDEX('EPA to IEA Scaling'!$F$8:$AO$8,,MATCH(C$2,'EPA to IEA Scaling'!$F$1:$AO$1,0)))</f>
        <v>0</v>
      </c>
      <c r="D13" cm="1">
        <f t="array" ref="D13">((VLOOKUP($B$1,'Multipliers and Adjustments'!$A$70:$I$86,TRUNC(COLUMN(D$2)/5)+2,FALSE)*SUMIFS('IEA-MethaneAbatement'!$N:$N,'IEA-MethaneAbatement'!$O:$O,"&lt;"&amp;$B13,'IEA-MethaneAbatement'!$O:$O,"&gt;="&amp;$A13,'IEA-MethaneAbatement'!$M:$M,$B$1,'IEA-MethaneAbatement'!$B:$B,'Country Selector'!$A$2)+VLOOKUP($C$1,'Multipliers and Adjustments'!$A$70:$I$86,TRUNC(COLUMN(D$2)/5)+2,FALSE)*SUMIFS('IEA-MethaneAbatement'!$N:$N,'IEA-MethaneAbatement'!$O:$O,"&lt;"&amp;$B13,'IEA-MethaneAbatement'!$O:$O,"&gt;="&amp;$A13,'IEA-MethaneAbatement'!$M:$M,$C$1,'IEA-MethaneAbatement'!$B:$B,'Country Selector'!$A$2)+VLOOKUP($D$1,'Multipliers and Adjustments'!$A$70:$I$86,TRUNC(COLUMN(D$2)/5)+2,FALSE)*SUMIFS('IEA-MethaneAbatement'!$N:$N,'IEA-MethaneAbatement'!$O:$O,"&lt;"&amp;$B13,'IEA-MethaneAbatement'!$O:$O,"&gt;="&amp;$A13,'IEA-MethaneAbatement'!$M:$M,$D$1,'IEA-MethaneAbatement'!$B:$B,'Country Selector'!$A$2)))*(1+INDEX('EPA to IEA Scaling'!$F$8:$AO$8,,MATCH(D$2,'EPA to IEA Scaling'!$F$1:$AO$1,0)))</f>
        <v>0</v>
      </c>
      <c r="E13" cm="1">
        <f t="array" ref="E13">((VLOOKUP($B$1,'Multipliers and Adjustments'!$A$70:$I$86,TRUNC(COLUMN(E$2)/5)+2,FALSE)*SUMIFS('IEA-MethaneAbatement'!$N:$N,'IEA-MethaneAbatement'!$O:$O,"&lt;"&amp;$B13,'IEA-MethaneAbatement'!$O:$O,"&gt;="&amp;$A13,'IEA-MethaneAbatement'!$M:$M,$B$1,'IEA-MethaneAbatement'!$B:$B,'Country Selector'!$A$2)+VLOOKUP($C$1,'Multipliers and Adjustments'!$A$70:$I$86,TRUNC(COLUMN(E$2)/5)+2,FALSE)*SUMIFS('IEA-MethaneAbatement'!$N:$N,'IEA-MethaneAbatement'!$O:$O,"&lt;"&amp;$B13,'IEA-MethaneAbatement'!$O:$O,"&gt;="&amp;$A13,'IEA-MethaneAbatement'!$M:$M,$C$1,'IEA-MethaneAbatement'!$B:$B,'Country Selector'!$A$2)+VLOOKUP($D$1,'Multipliers and Adjustments'!$A$70:$I$86,TRUNC(COLUMN(E$2)/5)+2,FALSE)*SUMIFS('IEA-MethaneAbatement'!$N:$N,'IEA-MethaneAbatement'!$O:$O,"&lt;"&amp;$B13,'IEA-MethaneAbatement'!$O:$O,"&gt;="&amp;$A13,'IEA-MethaneAbatement'!$M:$M,$D$1,'IEA-MethaneAbatement'!$B:$B,'Country Selector'!$A$2)))*(1+INDEX('EPA to IEA Scaling'!$F$8:$AO$8,,MATCH(E$2,'EPA to IEA Scaling'!$F$1:$AO$1,0)))</f>
        <v>0</v>
      </c>
      <c r="F13" cm="1">
        <f t="array" ref="F13">((VLOOKUP($B$1,'Multipliers and Adjustments'!$A$70:$I$86,TRUNC(COLUMN(F$2)/5)+2,FALSE)*SUMIFS('IEA-MethaneAbatement'!$N:$N,'IEA-MethaneAbatement'!$O:$O,"&lt;"&amp;$B13,'IEA-MethaneAbatement'!$O:$O,"&gt;="&amp;$A13,'IEA-MethaneAbatement'!$M:$M,$B$1,'IEA-MethaneAbatement'!$B:$B,'Country Selector'!$A$2)+VLOOKUP($C$1,'Multipliers and Adjustments'!$A$70:$I$86,TRUNC(COLUMN(F$2)/5)+2,FALSE)*SUMIFS('IEA-MethaneAbatement'!$N:$N,'IEA-MethaneAbatement'!$O:$O,"&lt;"&amp;$B13,'IEA-MethaneAbatement'!$O:$O,"&gt;="&amp;$A13,'IEA-MethaneAbatement'!$M:$M,$C$1,'IEA-MethaneAbatement'!$B:$B,'Country Selector'!$A$2)+VLOOKUP($D$1,'Multipliers and Adjustments'!$A$70:$I$86,TRUNC(COLUMN(F$2)/5)+2,FALSE)*SUMIFS('IEA-MethaneAbatement'!$N:$N,'IEA-MethaneAbatement'!$O:$O,"&lt;"&amp;$B13,'IEA-MethaneAbatement'!$O:$O,"&gt;="&amp;$A13,'IEA-MethaneAbatement'!$M:$M,$D$1,'IEA-MethaneAbatement'!$B:$B,'Country Selector'!$A$2)))*(1+INDEX('EPA to IEA Scaling'!$F$8:$AO$8,,MATCH(F$2,'EPA to IEA Scaling'!$F$1:$AO$1,0)))</f>
        <v>0</v>
      </c>
      <c r="G13" cm="1">
        <f t="array" ref="G13">((VLOOKUP($B$1,'Multipliers and Adjustments'!$A$70:$I$86,TRUNC(COLUMN(G$2)/5)+2,FALSE)*SUMIFS('IEA-MethaneAbatement'!$N:$N,'IEA-MethaneAbatement'!$O:$O,"&lt;"&amp;$B13,'IEA-MethaneAbatement'!$O:$O,"&gt;="&amp;$A13,'IEA-MethaneAbatement'!$M:$M,$B$1,'IEA-MethaneAbatement'!$B:$B,'Country Selector'!$A$2)+VLOOKUP($C$1,'Multipliers and Adjustments'!$A$70:$I$86,TRUNC(COLUMN(G$2)/5)+2,FALSE)*SUMIFS('IEA-MethaneAbatement'!$N:$N,'IEA-MethaneAbatement'!$O:$O,"&lt;"&amp;$B13,'IEA-MethaneAbatement'!$O:$O,"&gt;="&amp;$A13,'IEA-MethaneAbatement'!$M:$M,$C$1,'IEA-MethaneAbatement'!$B:$B,'Country Selector'!$A$2)+VLOOKUP($D$1,'Multipliers and Adjustments'!$A$70:$I$86,TRUNC(COLUMN(G$2)/5)+2,FALSE)*SUMIFS('IEA-MethaneAbatement'!$N:$N,'IEA-MethaneAbatement'!$O:$O,"&lt;"&amp;$B13,'IEA-MethaneAbatement'!$O:$O,"&gt;="&amp;$A13,'IEA-MethaneAbatement'!$M:$M,$D$1,'IEA-MethaneAbatement'!$B:$B,'Country Selector'!$A$2)))*(1+INDEX('EPA to IEA Scaling'!$F$8:$AO$8,,MATCH(G$2,'EPA to IEA Scaling'!$F$1:$AO$1,0)))</f>
        <v>0</v>
      </c>
      <c r="H13" s="31" cm="1">
        <f t="array" ref="H13">((VLOOKUP($B$1,'Multipliers and Adjustments'!$A$70:$I$86,TRUNC(COLUMN(H$2)/5)+2,FALSE)*SUMIFS('IEA-MethaneAbatement'!$N:$N,'IEA-MethaneAbatement'!$O:$O,"&lt;"&amp;$B13,'IEA-MethaneAbatement'!$O:$O,"&gt;="&amp;$A13,'IEA-MethaneAbatement'!$M:$M,$B$1,'IEA-MethaneAbatement'!$B:$B,'Country Selector'!$A$2)+VLOOKUP($C$1,'Multipliers and Adjustments'!$A$70:$I$86,TRUNC(COLUMN(H$2)/5)+2,FALSE)*SUMIFS('IEA-MethaneAbatement'!$N:$N,'IEA-MethaneAbatement'!$O:$O,"&lt;"&amp;$B13,'IEA-MethaneAbatement'!$O:$O,"&gt;="&amp;$A13,'IEA-MethaneAbatement'!$M:$M,$C$1,'IEA-MethaneAbatement'!$B:$B,'Country Selector'!$A$2)+VLOOKUP($D$1,'Multipliers and Adjustments'!$A$70:$I$86,TRUNC(COLUMN(H$2)/5)+2,FALSE)*SUMIFS('IEA-MethaneAbatement'!$N:$N,'IEA-MethaneAbatement'!$O:$O,"&lt;"&amp;$B13,'IEA-MethaneAbatement'!$O:$O,"&gt;="&amp;$A13,'IEA-MethaneAbatement'!$M:$M,$D$1,'IEA-MethaneAbatement'!$B:$B,'Country Selector'!$A$2)))*(1+INDEX('EPA to IEA Scaling'!$F$8:$AO$8,,MATCH(H$2,'EPA to IEA Scaling'!$F$1:$AO$1,0)))</f>
        <v>0</v>
      </c>
      <c r="I13" cm="1">
        <f t="array" ref="I13">((VLOOKUP($B$1,'Multipliers and Adjustments'!$A$70:$I$86,TRUNC(COLUMN(I$2)/5)+2,FALSE)*SUMIFS('IEA-MethaneAbatement'!$N:$N,'IEA-MethaneAbatement'!$O:$O,"&lt;"&amp;$B13,'IEA-MethaneAbatement'!$O:$O,"&gt;="&amp;$A13,'IEA-MethaneAbatement'!$M:$M,$B$1,'IEA-MethaneAbatement'!$B:$B,'Country Selector'!$A$2)+VLOOKUP($C$1,'Multipliers and Adjustments'!$A$70:$I$86,TRUNC(COLUMN(I$2)/5)+2,FALSE)*SUMIFS('IEA-MethaneAbatement'!$N:$N,'IEA-MethaneAbatement'!$O:$O,"&lt;"&amp;$B13,'IEA-MethaneAbatement'!$O:$O,"&gt;="&amp;$A13,'IEA-MethaneAbatement'!$M:$M,$C$1,'IEA-MethaneAbatement'!$B:$B,'Country Selector'!$A$2)+VLOOKUP($D$1,'Multipliers and Adjustments'!$A$70:$I$86,TRUNC(COLUMN(I$2)/5)+2,FALSE)*SUMIFS('IEA-MethaneAbatement'!$N:$N,'IEA-MethaneAbatement'!$O:$O,"&lt;"&amp;$B13,'IEA-MethaneAbatement'!$O:$O,"&gt;="&amp;$A13,'IEA-MethaneAbatement'!$M:$M,$D$1,'IEA-MethaneAbatement'!$B:$B,'Country Selector'!$A$2)))*(1+INDEX('EPA to IEA Scaling'!$F$8:$AO$8,,MATCH(I$2,'EPA to IEA Scaling'!$F$1:$AO$1,0)))</f>
        <v>0</v>
      </c>
      <c r="J13" cm="1">
        <f t="array" ref="J13">((VLOOKUP($B$1,'Multipliers and Adjustments'!$A$70:$I$86,TRUNC(COLUMN(J$2)/5)+2,FALSE)*SUMIFS('IEA-MethaneAbatement'!$N:$N,'IEA-MethaneAbatement'!$O:$O,"&lt;"&amp;$B13,'IEA-MethaneAbatement'!$O:$O,"&gt;="&amp;$A13,'IEA-MethaneAbatement'!$M:$M,$B$1,'IEA-MethaneAbatement'!$B:$B,'Country Selector'!$A$2)+VLOOKUP($C$1,'Multipliers and Adjustments'!$A$70:$I$86,TRUNC(COLUMN(J$2)/5)+2,FALSE)*SUMIFS('IEA-MethaneAbatement'!$N:$N,'IEA-MethaneAbatement'!$O:$O,"&lt;"&amp;$B13,'IEA-MethaneAbatement'!$O:$O,"&gt;="&amp;$A13,'IEA-MethaneAbatement'!$M:$M,$C$1,'IEA-MethaneAbatement'!$B:$B,'Country Selector'!$A$2)+VLOOKUP($D$1,'Multipliers and Adjustments'!$A$70:$I$86,TRUNC(COLUMN(J$2)/5)+2,FALSE)*SUMIFS('IEA-MethaneAbatement'!$N:$N,'IEA-MethaneAbatement'!$O:$O,"&lt;"&amp;$B13,'IEA-MethaneAbatement'!$O:$O,"&gt;="&amp;$A13,'IEA-MethaneAbatement'!$M:$M,$D$1,'IEA-MethaneAbatement'!$B:$B,'Country Selector'!$A$2)))*(1+INDEX('EPA to IEA Scaling'!$F$8:$AO$8,,MATCH(J$2,'EPA to IEA Scaling'!$F$1:$AO$1,0)))</f>
        <v>0</v>
      </c>
      <c r="K13" cm="1">
        <f t="array" ref="K13">((VLOOKUP($B$1,'Multipliers and Adjustments'!$A$70:$I$86,TRUNC(COLUMN(K$2)/5)+2,FALSE)*SUMIFS('IEA-MethaneAbatement'!$N:$N,'IEA-MethaneAbatement'!$O:$O,"&lt;"&amp;$B13,'IEA-MethaneAbatement'!$O:$O,"&gt;="&amp;$A13,'IEA-MethaneAbatement'!$M:$M,$B$1,'IEA-MethaneAbatement'!$B:$B,'Country Selector'!$A$2)+VLOOKUP($C$1,'Multipliers and Adjustments'!$A$70:$I$86,TRUNC(COLUMN(K$2)/5)+2,FALSE)*SUMIFS('IEA-MethaneAbatement'!$N:$N,'IEA-MethaneAbatement'!$O:$O,"&lt;"&amp;$B13,'IEA-MethaneAbatement'!$O:$O,"&gt;="&amp;$A13,'IEA-MethaneAbatement'!$M:$M,$C$1,'IEA-MethaneAbatement'!$B:$B,'Country Selector'!$A$2)+VLOOKUP($D$1,'Multipliers and Adjustments'!$A$70:$I$86,TRUNC(COLUMN(K$2)/5)+2,FALSE)*SUMIFS('IEA-MethaneAbatement'!$N:$N,'IEA-MethaneAbatement'!$O:$O,"&lt;"&amp;$B13,'IEA-MethaneAbatement'!$O:$O,"&gt;="&amp;$A13,'IEA-MethaneAbatement'!$M:$M,$D$1,'IEA-MethaneAbatement'!$B:$B,'Country Selector'!$A$2)))*(1+INDEX('EPA to IEA Scaling'!$F$8:$AO$8,,MATCH(K$2,'EPA to IEA Scaling'!$F$1:$AO$1,0)))</f>
        <v>0</v>
      </c>
      <c r="L13" cm="1">
        <f t="array" ref="L13">((VLOOKUP($B$1,'Multipliers and Adjustments'!$A$70:$I$86,TRUNC(COLUMN(L$2)/5)+2,FALSE)*SUMIFS('IEA-MethaneAbatement'!$N:$N,'IEA-MethaneAbatement'!$O:$O,"&lt;"&amp;$B13,'IEA-MethaneAbatement'!$O:$O,"&gt;="&amp;$A13,'IEA-MethaneAbatement'!$M:$M,$B$1,'IEA-MethaneAbatement'!$B:$B,'Country Selector'!$A$2)+VLOOKUP($C$1,'Multipliers and Adjustments'!$A$70:$I$86,TRUNC(COLUMN(L$2)/5)+2,FALSE)*SUMIFS('IEA-MethaneAbatement'!$N:$N,'IEA-MethaneAbatement'!$O:$O,"&lt;"&amp;$B13,'IEA-MethaneAbatement'!$O:$O,"&gt;="&amp;$A13,'IEA-MethaneAbatement'!$M:$M,$C$1,'IEA-MethaneAbatement'!$B:$B,'Country Selector'!$A$2)+VLOOKUP($D$1,'Multipliers and Adjustments'!$A$70:$I$86,TRUNC(COLUMN(L$2)/5)+2,FALSE)*SUMIFS('IEA-MethaneAbatement'!$N:$N,'IEA-MethaneAbatement'!$O:$O,"&lt;"&amp;$B13,'IEA-MethaneAbatement'!$O:$O,"&gt;="&amp;$A13,'IEA-MethaneAbatement'!$M:$M,$D$1,'IEA-MethaneAbatement'!$B:$B,'Country Selector'!$A$2)))*(1+INDEX('EPA to IEA Scaling'!$F$8:$AO$8,,MATCH(L$2,'EPA to IEA Scaling'!$F$1:$AO$1,0)))</f>
        <v>0</v>
      </c>
      <c r="M13" s="31" cm="1">
        <f t="array" ref="M13">((VLOOKUP($B$1,'Multipliers and Adjustments'!$A$70:$I$86,TRUNC(COLUMN(M$2)/5)+2,FALSE)*SUMIFS('IEA-MethaneAbatement'!$N:$N,'IEA-MethaneAbatement'!$O:$O,"&lt;"&amp;$B13,'IEA-MethaneAbatement'!$O:$O,"&gt;="&amp;$A13,'IEA-MethaneAbatement'!$M:$M,$B$1,'IEA-MethaneAbatement'!$B:$B,'Country Selector'!$A$2)+VLOOKUP($C$1,'Multipliers and Adjustments'!$A$70:$I$86,TRUNC(COLUMN(M$2)/5)+2,FALSE)*SUMIFS('IEA-MethaneAbatement'!$N:$N,'IEA-MethaneAbatement'!$O:$O,"&lt;"&amp;$B13,'IEA-MethaneAbatement'!$O:$O,"&gt;="&amp;$A13,'IEA-MethaneAbatement'!$M:$M,$C$1,'IEA-MethaneAbatement'!$B:$B,'Country Selector'!$A$2)+VLOOKUP($D$1,'Multipliers and Adjustments'!$A$70:$I$86,TRUNC(COLUMN(M$2)/5)+2,FALSE)*SUMIFS('IEA-MethaneAbatement'!$N:$N,'IEA-MethaneAbatement'!$O:$O,"&lt;"&amp;$B13,'IEA-MethaneAbatement'!$O:$O,"&gt;="&amp;$A13,'IEA-MethaneAbatement'!$M:$M,$D$1,'IEA-MethaneAbatement'!$B:$B,'Country Selector'!$A$2)))*(1+INDEX('EPA to IEA Scaling'!$F$8:$AO$8,,MATCH(M$2,'EPA to IEA Scaling'!$F$1:$AO$1,0)))</f>
        <v>0</v>
      </c>
      <c r="N13" cm="1">
        <f t="array" ref="N13">((VLOOKUP($B$1,'Multipliers and Adjustments'!$A$70:$I$86,TRUNC(COLUMN(N$2)/5)+2,FALSE)*SUMIFS('IEA-MethaneAbatement'!$N:$N,'IEA-MethaneAbatement'!$O:$O,"&lt;"&amp;$B13,'IEA-MethaneAbatement'!$O:$O,"&gt;="&amp;$A13,'IEA-MethaneAbatement'!$M:$M,$B$1,'IEA-MethaneAbatement'!$B:$B,'Country Selector'!$A$2)+VLOOKUP($C$1,'Multipliers and Adjustments'!$A$70:$I$86,TRUNC(COLUMN(N$2)/5)+2,FALSE)*SUMIFS('IEA-MethaneAbatement'!$N:$N,'IEA-MethaneAbatement'!$O:$O,"&lt;"&amp;$B13,'IEA-MethaneAbatement'!$O:$O,"&gt;="&amp;$A13,'IEA-MethaneAbatement'!$M:$M,$C$1,'IEA-MethaneAbatement'!$B:$B,'Country Selector'!$A$2)+VLOOKUP($D$1,'Multipliers and Adjustments'!$A$70:$I$86,TRUNC(COLUMN(N$2)/5)+2,FALSE)*SUMIFS('IEA-MethaneAbatement'!$N:$N,'IEA-MethaneAbatement'!$O:$O,"&lt;"&amp;$B13,'IEA-MethaneAbatement'!$O:$O,"&gt;="&amp;$A13,'IEA-MethaneAbatement'!$M:$M,$D$1,'IEA-MethaneAbatement'!$B:$B,'Country Selector'!$A$2)))*(1+INDEX('EPA to IEA Scaling'!$F$8:$AO$8,,MATCH(N$2,'EPA to IEA Scaling'!$F$1:$AO$1,0)))</f>
        <v>0</v>
      </c>
      <c r="O13" cm="1">
        <f t="array" ref="O13">((VLOOKUP($B$1,'Multipliers and Adjustments'!$A$70:$I$86,TRUNC(COLUMN(O$2)/5)+2,FALSE)*SUMIFS('IEA-MethaneAbatement'!$N:$N,'IEA-MethaneAbatement'!$O:$O,"&lt;"&amp;$B13,'IEA-MethaneAbatement'!$O:$O,"&gt;="&amp;$A13,'IEA-MethaneAbatement'!$M:$M,$B$1,'IEA-MethaneAbatement'!$B:$B,'Country Selector'!$A$2)+VLOOKUP($C$1,'Multipliers and Adjustments'!$A$70:$I$86,TRUNC(COLUMN(O$2)/5)+2,FALSE)*SUMIFS('IEA-MethaneAbatement'!$N:$N,'IEA-MethaneAbatement'!$O:$O,"&lt;"&amp;$B13,'IEA-MethaneAbatement'!$O:$O,"&gt;="&amp;$A13,'IEA-MethaneAbatement'!$M:$M,$C$1,'IEA-MethaneAbatement'!$B:$B,'Country Selector'!$A$2)+VLOOKUP($D$1,'Multipliers and Adjustments'!$A$70:$I$86,TRUNC(COLUMN(O$2)/5)+2,FALSE)*SUMIFS('IEA-MethaneAbatement'!$N:$N,'IEA-MethaneAbatement'!$O:$O,"&lt;"&amp;$B13,'IEA-MethaneAbatement'!$O:$O,"&gt;="&amp;$A13,'IEA-MethaneAbatement'!$M:$M,$D$1,'IEA-MethaneAbatement'!$B:$B,'Country Selector'!$A$2)))*(1+INDEX('EPA to IEA Scaling'!$F$8:$AO$8,,MATCH(O$2,'EPA to IEA Scaling'!$F$1:$AO$1,0)))</f>
        <v>0</v>
      </c>
      <c r="P13" cm="1">
        <f t="array" ref="P13">((VLOOKUP($B$1,'Multipliers and Adjustments'!$A$70:$I$86,TRUNC(COLUMN(P$2)/5)+2,FALSE)*SUMIFS('IEA-MethaneAbatement'!$N:$N,'IEA-MethaneAbatement'!$O:$O,"&lt;"&amp;$B13,'IEA-MethaneAbatement'!$O:$O,"&gt;="&amp;$A13,'IEA-MethaneAbatement'!$M:$M,$B$1,'IEA-MethaneAbatement'!$B:$B,'Country Selector'!$A$2)+VLOOKUP($C$1,'Multipliers and Adjustments'!$A$70:$I$86,TRUNC(COLUMN(P$2)/5)+2,FALSE)*SUMIFS('IEA-MethaneAbatement'!$N:$N,'IEA-MethaneAbatement'!$O:$O,"&lt;"&amp;$B13,'IEA-MethaneAbatement'!$O:$O,"&gt;="&amp;$A13,'IEA-MethaneAbatement'!$M:$M,$C$1,'IEA-MethaneAbatement'!$B:$B,'Country Selector'!$A$2)+VLOOKUP($D$1,'Multipliers and Adjustments'!$A$70:$I$86,TRUNC(COLUMN(P$2)/5)+2,FALSE)*SUMIFS('IEA-MethaneAbatement'!$N:$N,'IEA-MethaneAbatement'!$O:$O,"&lt;"&amp;$B13,'IEA-MethaneAbatement'!$O:$O,"&gt;="&amp;$A13,'IEA-MethaneAbatement'!$M:$M,$D$1,'IEA-MethaneAbatement'!$B:$B,'Country Selector'!$A$2)))*(1+INDEX('EPA to IEA Scaling'!$F$8:$AO$8,,MATCH(P$2,'EPA to IEA Scaling'!$F$1:$AO$1,0)))</f>
        <v>0</v>
      </c>
      <c r="Q13" cm="1">
        <f t="array" ref="Q13">((VLOOKUP($B$1,'Multipliers and Adjustments'!$A$70:$I$86,TRUNC(COLUMN(Q$2)/5)+2,FALSE)*SUMIFS('IEA-MethaneAbatement'!$N:$N,'IEA-MethaneAbatement'!$O:$O,"&lt;"&amp;$B13,'IEA-MethaneAbatement'!$O:$O,"&gt;="&amp;$A13,'IEA-MethaneAbatement'!$M:$M,$B$1,'IEA-MethaneAbatement'!$B:$B,'Country Selector'!$A$2)+VLOOKUP($C$1,'Multipliers and Adjustments'!$A$70:$I$86,TRUNC(COLUMN(Q$2)/5)+2,FALSE)*SUMIFS('IEA-MethaneAbatement'!$N:$N,'IEA-MethaneAbatement'!$O:$O,"&lt;"&amp;$B13,'IEA-MethaneAbatement'!$O:$O,"&gt;="&amp;$A13,'IEA-MethaneAbatement'!$M:$M,$C$1,'IEA-MethaneAbatement'!$B:$B,'Country Selector'!$A$2)+VLOOKUP($D$1,'Multipliers and Adjustments'!$A$70:$I$86,TRUNC(COLUMN(Q$2)/5)+2,FALSE)*SUMIFS('IEA-MethaneAbatement'!$N:$N,'IEA-MethaneAbatement'!$O:$O,"&lt;"&amp;$B13,'IEA-MethaneAbatement'!$O:$O,"&gt;="&amp;$A13,'IEA-MethaneAbatement'!$M:$M,$D$1,'IEA-MethaneAbatement'!$B:$B,'Country Selector'!$A$2)))*(1+INDEX('EPA to IEA Scaling'!$F$8:$AO$8,,MATCH(Q$2,'EPA to IEA Scaling'!$F$1:$AO$1,0)))</f>
        <v>0</v>
      </c>
      <c r="R13" s="31" cm="1">
        <f t="array" ref="R13">((VLOOKUP($B$1,'Multipliers and Adjustments'!$A$70:$I$86,TRUNC(COLUMN(R$2)/5)+2,FALSE)*SUMIFS('IEA-MethaneAbatement'!$N:$N,'IEA-MethaneAbatement'!$O:$O,"&lt;"&amp;$B13,'IEA-MethaneAbatement'!$O:$O,"&gt;="&amp;$A13,'IEA-MethaneAbatement'!$M:$M,$B$1,'IEA-MethaneAbatement'!$B:$B,'Country Selector'!$A$2)+VLOOKUP($C$1,'Multipliers and Adjustments'!$A$70:$I$86,TRUNC(COLUMN(R$2)/5)+2,FALSE)*SUMIFS('IEA-MethaneAbatement'!$N:$N,'IEA-MethaneAbatement'!$O:$O,"&lt;"&amp;$B13,'IEA-MethaneAbatement'!$O:$O,"&gt;="&amp;$A13,'IEA-MethaneAbatement'!$M:$M,$C$1,'IEA-MethaneAbatement'!$B:$B,'Country Selector'!$A$2)+VLOOKUP($D$1,'Multipliers and Adjustments'!$A$70:$I$86,TRUNC(COLUMN(R$2)/5)+2,FALSE)*SUMIFS('IEA-MethaneAbatement'!$N:$N,'IEA-MethaneAbatement'!$O:$O,"&lt;"&amp;$B13,'IEA-MethaneAbatement'!$O:$O,"&gt;="&amp;$A13,'IEA-MethaneAbatement'!$M:$M,$D$1,'IEA-MethaneAbatement'!$B:$B,'Country Selector'!$A$2)))*(1+INDEX('EPA to IEA Scaling'!$F$8:$AO$8,,MATCH(R$2,'EPA to IEA Scaling'!$F$1:$AO$1,0)))</f>
        <v>0</v>
      </c>
      <c r="S13" cm="1">
        <f t="array" ref="S13">((VLOOKUP($B$1,'Multipliers and Adjustments'!$A$70:$I$86,TRUNC(COLUMN(S$2)/5)+2,FALSE)*SUMIFS('IEA-MethaneAbatement'!$N:$N,'IEA-MethaneAbatement'!$O:$O,"&lt;"&amp;$B13,'IEA-MethaneAbatement'!$O:$O,"&gt;="&amp;$A13,'IEA-MethaneAbatement'!$M:$M,$B$1,'IEA-MethaneAbatement'!$B:$B,'Country Selector'!$A$2)+VLOOKUP($C$1,'Multipliers and Adjustments'!$A$70:$I$86,TRUNC(COLUMN(S$2)/5)+2,FALSE)*SUMIFS('IEA-MethaneAbatement'!$N:$N,'IEA-MethaneAbatement'!$O:$O,"&lt;"&amp;$B13,'IEA-MethaneAbatement'!$O:$O,"&gt;="&amp;$A13,'IEA-MethaneAbatement'!$M:$M,$C$1,'IEA-MethaneAbatement'!$B:$B,'Country Selector'!$A$2)+VLOOKUP($D$1,'Multipliers and Adjustments'!$A$70:$I$86,TRUNC(COLUMN(S$2)/5)+2,FALSE)*SUMIFS('IEA-MethaneAbatement'!$N:$N,'IEA-MethaneAbatement'!$O:$O,"&lt;"&amp;$B13,'IEA-MethaneAbatement'!$O:$O,"&gt;="&amp;$A13,'IEA-MethaneAbatement'!$M:$M,$D$1,'IEA-MethaneAbatement'!$B:$B,'Country Selector'!$A$2)))*(1+INDEX('EPA to IEA Scaling'!$F$8:$AO$8,,MATCH(S$2,'EPA to IEA Scaling'!$F$1:$AO$1,0)))</f>
        <v>0</v>
      </c>
      <c r="T13" cm="1">
        <f t="array" ref="T13">((VLOOKUP($B$1,'Multipliers and Adjustments'!$A$70:$I$86,TRUNC(COLUMN(T$2)/5)+2,FALSE)*SUMIFS('IEA-MethaneAbatement'!$N:$N,'IEA-MethaneAbatement'!$O:$O,"&lt;"&amp;$B13,'IEA-MethaneAbatement'!$O:$O,"&gt;="&amp;$A13,'IEA-MethaneAbatement'!$M:$M,$B$1,'IEA-MethaneAbatement'!$B:$B,'Country Selector'!$A$2)+VLOOKUP($C$1,'Multipliers and Adjustments'!$A$70:$I$86,TRUNC(COLUMN(T$2)/5)+2,FALSE)*SUMIFS('IEA-MethaneAbatement'!$N:$N,'IEA-MethaneAbatement'!$O:$O,"&lt;"&amp;$B13,'IEA-MethaneAbatement'!$O:$O,"&gt;="&amp;$A13,'IEA-MethaneAbatement'!$M:$M,$C$1,'IEA-MethaneAbatement'!$B:$B,'Country Selector'!$A$2)+VLOOKUP($D$1,'Multipliers and Adjustments'!$A$70:$I$86,TRUNC(COLUMN(T$2)/5)+2,FALSE)*SUMIFS('IEA-MethaneAbatement'!$N:$N,'IEA-MethaneAbatement'!$O:$O,"&lt;"&amp;$B13,'IEA-MethaneAbatement'!$O:$O,"&gt;="&amp;$A13,'IEA-MethaneAbatement'!$M:$M,$D$1,'IEA-MethaneAbatement'!$B:$B,'Country Selector'!$A$2)))*(1+INDEX('EPA to IEA Scaling'!$F$8:$AO$8,,MATCH(T$2,'EPA to IEA Scaling'!$F$1:$AO$1,0)))</f>
        <v>0</v>
      </c>
      <c r="U13" cm="1">
        <f t="array" ref="U13">((VLOOKUP($B$1,'Multipliers and Adjustments'!$A$70:$I$86,TRUNC(COLUMN(U$2)/5)+2,FALSE)*SUMIFS('IEA-MethaneAbatement'!$N:$N,'IEA-MethaneAbatement'!$O:$O,"&lt;"&amp;$B13,'IEA-MethaneAbatement'!$O:$O,"&gt;="&amp;$A13,'IEA-MethaneAbatement'!$M:$M,$B$1,'IEA-MethaneAbatement'!$B:$B,'Country Selector'!$A$2)+VLOOKUP($C$1,'Multipliers and Adjustments'!$A$70:$I$86,TRUNC(COLUMN(U$2)/5)+2,FALSE)*SUMIFS('IEA-MethaneAbatement'!$N:$N,'IEA-MethaneAbatement'!$O:$O,"&lt;"&amp;$B13,'IEA-MethaneAbatement'!$O:$O,"&gt;="&amp;$A13,'IEA-MethaneAbatement'!$M:$M,$C$1,'IEA-MethaneAbatement'!$B:$B,'Country Selector'!$A$2)+VLOOKUP($D$1,'Multipliers and Adjustments'!$A$70:$I$86,TRUNC(COLUMN(U$2)/5)+2,FALSE)*SUMIFS('IEA-MethaneAbatement'!$N:$N,'IEA-MethaneAbatement'!$O:$O,"&lt;"&amp;$B13,'IEA-MethaneAbatement'!$O:$O,"&gt;="&amp;$A13,'IEA-MethaneAbatement'!$M:$M,$D$1,'IEA-MethaneAbatement'!$B:$B,'Country Selector'!$A$2)))*(1+INDEX('EPA to IEA Scaling'!$F$8:$AO$8,,MATCH(U$2,'EPA to IEA Scaling'!$F$1:$AO$1,0)))</f>
        <v>0</v>
      </c>
      <c r="V13" cm="1">
        <f t="array" ref="V13">((VLOOKUP($B$1,'Multipliers and Adjustments'!$A$70:$I$86,TRUNC(COLUMN(V$2)/5)+2,FALSE)*SUMIFS('IEA-MethaneAbatement'!$N:$N,'IEA-MethaneAbatement'!$O:$O,"&lt;"&amp;$B13,'IEA-MethaneAbatement'!$O:$O,"&gt;="&amp;$A13,'IEA-MethaneAbatement'!$M:$M,$B$1,'IEA-MethaneAbatement'!$B:$B,'Country Selector'!$A$2)+VLOOKUP($C$1,'Multipliers and Adjustments'!$A$70:$I$86,TRUNC(COLUMN(V$2)/5)+2,FALSE)*SUMIFS('IEA-MethaneAbatement'!$N:$N,'IEA-MethaneAbatement'!$O:$O,"&lt;"&amp;$B13,'IEA-MethaneAbatement'!$O:$O,"&gt;="&amp;$A13,'IEA-MethaneAbatement'!$M:$M,$C$1,'IEA-MethaneAbatement'!$B:$B,'Country Selector'!$A$2)+VLOOKUP($D$1,'Multipliers and Adjustments'!$A$70:$I$86,TRUNC(COLUMN(V$2)/5)+2,FALSE)*SUMIFS('IEA-MethaneAbatement'!$N:$N,'IEA-MethaneAbatement'!$O:$O,"&lt;"&amp;$B13,'IEA-MethaneAbatement'!$O:$O,"&gt;="&amp;$A13,'IEA-MethaneAbatement'!$M:$M,$D$1,'IEA-MethaneAbatement'!$B:$B,'Country Selector'!$A$2)))*(1+INDEX('EPA to IEA Scaling'!$F$8:$AO$8,,MATCH(V$2,'EPA to IEA Scaling'!$F$1:$AO$1,0)))</f>
        <v>0</v>
      </c>
      <c r="W13" s="31" cm="1">
        <f t="array" ref="W13">((VLOOKUP($B$1,'Multipliers and Adjustments'!$A$70:$I$86,TRUNC(COLUMN(W$2)/5)+2,FALSE)*SUMIFS('IEA-MethaneAbatement'!$N:$N,'IEA-MethaneAbatement'!$O:$O,"&lt;"&amp;$B13,'IEA-MethaneAbatement'!$O:$O,"&gt;="&amp;$A13,'IEA-MethaneAbatement'!$M:$M,$B$1,'IEA-MethaneAbatement'!$B:$B,'Country Selector'!$A$2)+VLOOKUP($C$1,'Multipliers and Adjustments'!$A$70:$I$86,TRUNC(COLUMN(W$2)/5)+2,FALSE)*SUMIFS('IEA-MethaneAbatement'!$N:$N,'IEA-MethaneAbatement'!$O:$O,"&lt;"&amp;$B13,'IEA-MethaneAbatement'!$O:$O,"&gt;="&amp;$A13,'IEA-MethaneAbatement'!$M:$M,$C$1,'IEA-MethaneAbatement'!$B:$B,'Country Selector'!$A$2)+VLOOKUP($D$1,'Multipliers and Adjustments'!$A$70:$I$86,TRUNC(COLUMN(W$2)/5)+2,FALSE)*SUMIFS('IEA-MethaneAbatement'!$N:$N,'IEA-MethaneAbatement'!$O:$O,"&lt;"&amp;$B13,'IEA-MethaneAbatement'!$O:$O,"&gt;="&amp;$A13,'IEA-MethaneAbatement'!$M:$M,$D$1,'IEA-MethaneAbatement'!$B:$B,'Country Selector'!$A$2)))*(1+INDEX('EPA to IEA Scaling'!$F$8:$AO$8,,MATCH(W$2,'EPA to IEA Scaling'!$F$1:$AO$1,0)))</f>
        <v>0</v>
      </c>
      <c r="X13" cm="1">
        <f t="array" ref="X13">((VLOOKUP($B$1,'Multipliers and Adjustments'!$A$70:$I$86,TRUNC(COLUMN(X$2)/5)+2,FALSE)*SUMIFS('IEA-MethaneAbatement'!$N:$N,'IEA-MethaneAbatement'!$O:$O,"&lt;"&amp;$B13,'IEA-MethaneAbatement'!$O:$O,"&gt;="&amp;$A13,'IEA-MethaneAbatement'!$M:$M,$B$1,'IEA-MethaneAbatement'!$B:$B,'Country Selector'!$A$2)+VLOOKUP($C$1,'Multipliers and Adjustments'!$A$70:$I$86,TRUNC(COLUMN(X$2)/5)+2,FALSE)*SUMIFS('IEA-MethaneAbatement'!$N:$N,'IEA-MethaneAbatement'!$O:$O,"&lt;"&amp;$B13,'IEA-MethaneAbatement'!$O:$O,"&gt;="&amp;$A13,'IEA-MethaneAbatement'!$M:$M,$C$1,'IEA-MethaneAbatement'!$B:$B,'Country Selector'!$A$2)+VLOOKUP($D$1,'Multipliers and Adjustments'!$A$70:$I$86,TRUNC(COLUMN(X$2)/5)+2,FALSE)*SUMIFS('IEA-MethaneAbatement'!$N:$N,'IEA-MethaneAbatement'!$O:$O,"&lt;"&amp;$B13,'IEA-MethaneAbatement'!$O:$O,"&gt;="&amp;$A13,'IEA-MethaneAbatement'!$M:$M,$D$1,'IEA-MethaneAbatement'!$B:$B,'Country Selector'!$A$2)))*(1+INDEX('EPA to IEA Scaling'!$F$8:$AO$8,,MATCH(X$2,'EPA to IEA Scaling'!$F$1:$AO$1,0)))</f>
        <v>0</v>
      </c>
      <c r="Y13" cm="1">
        <f t="array" ref="Y13">((VLOOKUP($B$1,'Multipliers and Adjustments'!$A$70:$I$86,TRUNC(COLUMN(Y$2)/5)+2,FALSE)*SUMIFS('IEA-MethaneAbatement'!$N:$N,'IEA-MethaneAbatement'!$O:$O,"&lt;"&amp;$B13,'IEA-MethaneAbatement'!$O:$O,"&gt;="&amp;$A13,'IEA-MethaneAbatement'!$M:$M,$B$1,'IEA-MethaneAbatement'!$B:$B,'Country Selector'!$A$2)+VLOOKUP($C$1,'Multipliers and Adjustments'!$A$70:$I$86,TRUNC(COLUMN(Y$2)/5)+2,FALSE)*SUMIFS('IEA-MethaneAbatement'!$N:$N,'IEA-MethaneAbatement'!$O:$O,"&lt;"&amp;$B13,'IEA-MethaneAbatement'!$O:$O,"&gt;="&amp;$A13,'IEA-MethaneAbatement'!$M:$M,$C$1,'IEA-MethaneAbatement'!$B:$B,'Country Selector'!$A$2)+VLOOKUP($D$1,'Multipliers and Adjustments'!$A$70:$I$86,TRUNC(COLUMN(Y$2)/5)+2,FALSE)*SUMIFS('IEA-MethaneAbatement'!$N:$N,'IEA-MethaneAbatement'!$O:$O,"&lt;"&amp;$B13,'IEA-MethaneAbatement'!$O:$O,"&gt;="&amp;$A13,'IEA-MethaneAbatement'!$M:$M,$D$1,'IEA-MethaneAbatement'!$B:$B,'Country Selector'!$A$2)))*(1+INDEX('EPA to IEA Scaling'!$F$8:$AO$8,,MATCH(Y$2,'EPA to IEA Scaling'!$F$1:$AO$1,0)))</f>
        <v>0</v>
      </c>
      <c r="Z13" cm="1">
        <f t="array" ref="Z13">((VLOOKUP($B$1,'Multipliers and Adjustments'!$A$70:$I$86,TRUNC(COLUMN(Z$2)/5)+2,FALSE)*SUMIFS('IEA-MethaneAbatement'!$N:$N,'IEA-MethaneAbatement'!$O:$O,"&lt;"&amp;$B13,'IEA-MethaneAbatement'!$O:$O,"&gt;="&amp;$A13,'IEA-MethaneAbatement'!$M:$M,$B$1,'IEA-MethaneAbatement'!$B:$B,'Country Selector'!$A$2)+VLOOKUP($C$1,'Multipliers and Adjustments'!$A$70:$I$86,TRUNC(COLUMN(Z$2)/5)+2,FALSE)*SUMIFS('IEA-MethaneAbatement'!$N:$N,'IEA-MethaneAbatement'!$O:$O,"&lt;"&amp;$B13,'IEA-MethaneAbatement'!$O:$O,"&gt;="&amp;$A13,'IEA-MethaneAbatement'!$M:$M,$C$1,'IEA-MethaneAbatement'!$B:$B,'Country Selector'!$A$2)+VLOOKUP($D$1,'Multipliers and Adjustments'!$A$70:$I$86,TRUNC(COLUMN(Z$2)/5)+2,FALSE)*SUMIFS('IEA-MethaneAbatement'!$N:$N,'IEA-MethaneAbatement'!$O:$O,"&lt;"&amp;$B13,'IEA-MethaneAbatement'!$O:$O,"&gt;="&amp;$A13,'IEA-MethaneAbatement'!$M:$M,$D$1,'IEA-MethaneAbatement'!$B:$B,'Country Selector'!$A$2)))*(1+INDEX('EPA to IEA Scaling'!$F$8:$AO$8,,MATCH(Z$2,'EPA to IEA Scaling'!$F$1:$AO$1,0)))</f>
        <v>0</v>
      </c>
      <c r="AA13" cm="1">
        <f t="array" ref="AA13">((VLOOKUP($B$1,'Multipliers and Adjustments'!$A$70:$I$86,TRUNC(COLUMN(AA$2)/5)+2,FALSE)*SUMIFS('IEA-MethaneAbatement'!$N:$N,'IEA-MethaneAbatement'!$O:$O,"&lt;"&amp;$B13,'IEA-MethaneAbatement'!$O:$O,"&gt;="&amp;$A13,'IEA-MethaneAbatement'!$M:$M,$B$1,'IEA-MethaneAbatement'!$B:$B,'Country Selector'!$A$2)+VLOOKUP($C$1,'Multipliers and Adjustments'!$A$70:$I$86,TRUNC(COLUMN(AA$2)/5)+2,FALSE)*SUMIFS('IEA-MethaneAbatement'!$N:$N,'IEA-MethaneAbatement'!$O:$O,"&lt;"&amp;$B13,'IEA-MethaneAbatement'!$O:$O,"&gt;="&amp;$A13,'IEA-MethaneAbatement'!$M:$M,$C$1,'IEA-MethaneAbatement'!$B:$B,'Country Selector'!$A$2)+VLOOKUP($D$1,'Multipliers and Adjustments'!$A$70:$I$86,TRUNC(COLUMN(AA$2)/5)+2,FALSE)*SUMIFS('IEA-MethaneAbatement'!$N:$N,'IEA-MethaneAbatement'!$O:$O,"&lt;"&amp;$B13,'IEA-MethaneAbatement'!$O:$O,"&gt;="&amp;$A13,'IEA-MethaneAbatement'!$M:$M,$D$1,'IEA-MethaneAbatement'!$B:$B,'Country Selector'!$A$2)))*(1+INDEX('EPA to IEA Scaling'!$F$8:$AO$8,,MATCH(AA$2,'EPA to IEA Scaling'!$F$1:$AO$1,0)))</f>
        <v>0</v>
      </c>
      <c r="AB13" s="31" cm="1">
        <f t="array" ref="AB13">((VLOOKUP($B$1,'Multipliers and Adjustments'!$A$70:$I$86,TRUNC(COLUMN(AB$2)/5)+2,FALSE)*SUMIFS('IEA-MethaneAbatement'!$N:$N,'IEA-MethaneAbatement'!$O:$O,"&lt;"&amp;$B13,'IEA-MethaneAbatement'!$O:$O,"&gt;="&amp;$A13,'IEA-MethaneAbatement'!$M:$M,$B$1,'IEA-MethaneAbatement'!$B:$B,'Country Selector'!$A$2)+VLOOKUP($C$1,'Multipliers and Adjustments'!$A$70:$I$86,TRUNC(COLUMN(AB$2)/5)+2,FALSE)*SUMIFS('IEA-MethaneAbatement'!$N:$N,'IEA-MethaneAbatement'!$O:$O,"&lt;"&amp;$B13,'IEA-MethaneAbatement'!$O:$O,"&gt;="&amp;$A13,'IEA-MethaneAbatement'!$M:$M,$C$1,'IEA-MethaneAbatement'!$B:$B,'Country Selector'!$A$2)+VLOOKUP($D$1,'Multipliers and Adjustments'!$A$70:$I$86,TRUNC(COLUMN(AB$2)/5)+2,FALSE)*SUMIFS('IEA-MethaneAbatement'!$N:$N,'IEA-MethaneAbatement'!$O:$O,"&lt;"&amp;$B13,'IEA-MethaneAbatement'!$O:$O,"&gt;="&amp;$A13,'IEA-MethaneAbatement'!$M:$M,$D$1,'IEA-MethaneAbatement'!$B:$B,'Country Selector'!$A$2)))*(1+INDEX('EPA to IEA Scaling'!$F$8:$AO$8,,MATCH(AB$2,'EPA to IEA Scaling'!$F$1:$AO$1,0)))</f>
        <v>0</v>
      </c>
      <c r="AC13" cm="1">
        <f t="array" ref="AC13">((VLOOKUP($B$1,'Multipliers and Adjustments'!$A$70:$I$86,TRUNC(COLUMN(AC$2)/5)+2,FALSE)*SUMIFS('IEA-MethaneAbatement'!$N:$N,'IEA-MethaneAbatement'!$O:$O,"&lt;"&amp;$B13,'IEA-MethaneAbatement'!$O:$O,"&gt;="&amp;$A13,'IEA-MethaneAbatement'!$M:$M,$B$1,'IEA-MethaneAbatement'!$B:$B,'Country Selector'!$A$2)+VLOOKUP($C$1,'Multipliers and Adjustments'!$A$70:$I$86,TRUNC(COLUMN(AC$2)/5)+2,FALSE)*SUMIFS('IEA-MethaneAbatement'!$N:$N,'IEA-MethaneAbatement'!$O:$O,"&lt;"&amp;$B13,'IEA-MethaneAbatement'!$O:$O,"&gt;="&amp;$A13,'IEA-MethaneAbatement'!$M:$M,$C$1,'IEA-MethaneAbatement'!$B:$B,'Country Selector'!$A$2)+VLOOKUP($D$1,'Multipliers and Adjustments'!$A$70:$I$86,TRUNC(COLUMN(AC$2)/5)+2,FALSE)*SUMIFS('IEA-MethaneAbatement'!$N:$N,'IEA-MethaneAbatement'!$O:$O,"&lt;"&amp;$B13,'IEA-MethaneAbatement'!$O:$O,"&gt;="&amp;$A13,'IEA-MethaneAbatement'!$M:$M,$D$1,'IEA-MethaneAbatement'!$B:$B,'Country Selector'!$A$2)))*(1+INDEX('EPA to IEA Scaling'!$F$8:$AO$8,,MATCH(AC$2,'EPA to IEA Scaling'!$F$1:$AO$1,0)))</f>
        <v>0</v>
      </c>
      <c r="AD13" cm="1">
        <f t="array" ref="AD13">((VLOOKUP($B$1,'Multipliers and Adjustments'!$A$70:$I$86,TRUNC(COLUMN(AD$2)/5)+2,FALSE)*SUMIFS('IEA-MethaneAbatement'!$N:$N,'IEA-MethaneAbatement'!$O:$O,"&lt;"&amp;$B13,'IEA-MethaneAbatement'!$O:$O,"&gt;="&amp;$A13,'IEA-MethaneAbatement'!$M:$M,$B$1,'IEA-MethaneAbatement'!$B:$B,'Country Selector'!$A$2)+VLOOKUP($C$1,'Multipliers and Adjustments'!$A$70:$I$86,TRUNC(COLUMN(AD$2)/5)+2,FALSE)*SUMIFS('IEA-MethaneAbatement'!$N:$N,'IEA-MethaneAbatement'!$O:$O,"&lt;"&amp;$B13,'IEA-MethaneAbatement'!$O:$O,"&gt;="&amp;$A13,'IEA-MethaneAbatement'!$M:$M,$C$1,'IEA-MethaneAbatement'!$B:$B,'Country Selector'!$A$2)+VLOOKUP($D$1,'Multipliers and Adjustments'!$A$70:$I$86,TRUNC(COLUMN(AD$2)/5)+2,FALSE)*SUMIFS('IEA-MethaneAbatement'!$N:$N,'IEA-MethaneAbatement'!$O:$O,"&lt;"&amp;$B13,'IEA-MethaneAbatement'!$O:$O,"&gt;="&amp;$A13,'IEA-MethaneAbatement'!$M:$M,$D$1,'IEA-MethaneAbatement'!$B:$B,'Country Selector'!$A$2)))*(1+INDEX('EPA to IEA Scaling'!$F$8:$AO$8,,MATCH(AD$2,'EPA to IEA Scaling'!$F$1:$AO$1,0)))</f>
        <v>0</v>
      </c>
      <c r="AE13" cm="1">
        <f t="array" ref="AE13">((VLOOKUP($B$1,'Multipliers and Adjustments'!$A$70:$I$86,TRUNC(COLUMN(AE$2)/5)+2,FALSE)*SUMIFS('IEA-MethaneAbatement'!$N:$N,'IEA-MethaneAbatement'!$O:$O,"&lt;"&amp;$B13,'IEA-MethaneAbatement'!$O:$O,"&gt;="&amp;$A13,'IEA-MethaneAbatement'!$M:$M,$B$1,'IEA-MethaneAbatement'!$B:$B,'Country Selector'!$A$2)+VLOOKUP($C$1,'Multipliers and Adjustments'!$A$70:$I$86,TRUNC(COLUMN(AE$2)/5)+2,FALSE)*SUMIFS('IEA-MethaneAbatement'!$N:$N,'IEA-MethaneAbatement'!$O:$O,"&lt;"&amp;$B13,'IEA-MethaneAbatement'!$O:$O,"&gt;="&amp;$A13,'IEA-MethaneAbatement'!$M:$M,$C$1,'IEA-MethaneAbatement'!$B:$B,'Country Selector'!$A$2)+VLOOKUP($D$1,'Multipliers and Adjustments'!$A$70:$I$86,TRUNC(COLUMN(AE$2)/5)+2,FALSE)*SUMIFS('IEA-MethaneAbatement'!$N:$N,'IEA-MethaneAbatement'!$O:$O,"&lt;"&amp;$B13,'IEA-MethaneAbatement'!$O:$O,"&gt;="&amp;$A13,'IEA-MethaneAbatement'!$M:$M,$D$1,'IEA-MethaneAbatement'!$B:$B,'Country Selector'!$A$2)))*(1+INDEX('EPA to IEA Scaling'!$F$8:$AO$8,,MATCH(AE$2,'EPA to IEA Scaling'!$F$1:$AO$1,0)))</f>
        <v>0</v>
      </c>
      <c r="AF13" cm="1">
        <f t="array" ref="AF13">((VLOOKUP($B$1,'Multipliers and Adjustments'!$A$70:$I$86,TRUNC(COLUMN(AF$2)/5)+2,FALSE)*SUMIFS('IEA-MethaneAbatement'!$N:$N,'IEA-MethaneAbatement'!$O:$O,"&lt;"&amp;$B13,'IEA-MethaneAbatement'!$O:$O,"&gt;="&amp;$A13,'IEA-MethaneAbatement'!$M:$M,$B$1,'IEA-MethaneAbatement'!$B:$B,'Country Selector'!$A$2)+VLOOKUP($C$1,'Multipliers and Adjustments'!$A$70:$I$86,TRUNC(COLUMN(AF$2)/5)+2,FALSE)*SUMIFS('IEA-MethaneAbatement'!$N:$N,'IEA-MethaneAbatement'!$O:$O,"&lt;"&amp;$B13,'IEA-MethaneAbatement'!$O:$O,"&gt;="&amp;$A13,'IEA-MethaneAbatement'!$M:$M,$C$1,'IEA-MethaneAbatement'!$B:$B,'Country Selector'!$A$2)+VLOOKUP($D$1,'Multipliers and Adjustments'!$A$70:$I$86,TRUNC(COLUMN(AF$2)/5)+2,FALSE)*SUMIFS('IEA-MethaneAbatement'!$N:$N,'IEA-MethaneAbatement'!$O:$O,"&lt;"&amp;$B13,'IEA-MethaneAbatement'!$O:$O,"&gt;="&amp;$A13,'IEA-MethaneAbatement'!$M:$M,$D$1,'IEA-MethaneAbatement'!$B:$B,'Country Selector'!$A$2)))*(1+INDEX('EPA to IEA Scaling'!$F$8:$AO$8,,MATCH(AF$2,'EPA to IEA Scaling'!$F$1:$AO$1,0)))</f>
        <v>0</v>
      </c>
      <c r="AG13" s="31" cm="1">
        <f t="array" ref="AG13">((VLOOKUP($B$1,'Multipliers and Adjustments'!$A$70:$I$86,TRUNC(COLUMN(AG$2)/5)+2,FALSE)*SUMIFS('IEA-MethaneAbatement'!$N:$N,'IEA-MethaneAbatement'!$O:$O,"&lt;"&amp;$B13,'IEA-MethaneAbatement'!$O:$O,"&gt;="&amp;$A13,'IEA-MethaneAbatement'!$M:$M,$B$1,'IEA-MethaneAbatement'!$B:$B,'Country Selector'!$A$2)+VLOOKUP($C$1,'Multipliers and Adjustments'!$A$70:$I$86,TRUNC(COLUMN(AG$2)/5)+2,FALSE)*SUMIFS('IEA-MethaneAbatement'!$N:$N,'IEA-MethaneAbatement'!$O:$O,"&lt;"&amp;$B13,'IEA-MethaneAbatement'!$O:$O,"&gt;="&amp;$A13,'IEA-MethaneAbatement'!$M:$M,$C$1,'IEA-MethaneAbatement'!$B:$B,'Country Selector'!$A$2)+VLOOKUP($D$1,'Multipliers and Adjustments'!$A$70:$I$86,TRUNC(COLUMN(AG$2)/5)+2,FALSE)*SUMIFS('IEA-MethaneAbatement'!$N:$N,'IEA-MethaneAbatement'!$O:$O,"&lt;"&amp;$B13,'IEA-MethaneAbatement'!$O:$O,"&gt;="&amp;$A13,'IEA-MethaneAbatement'!$M:$M,$D$1,'IEA-MethaneAbatement'!$B:$B,'Country Selector'!$A$2)))*(1+INDEX('EPA to IEA Scaling'!$F$8:$AO$8,,MATCH(AG$2,'EPA to IEA Scaling'!$F$1:$AO$1,0)))</f>
        <v>0</v>
      </c>
      <c r="AH13" cm="1">
        <f t="array" ref="AH13">((VLOOKUP($B$1,'Multipliers and Adjustments'!$A$70:$I$86,TRUNC(COLUMN(AH$2)/5)+2,FALSE)*SUMIFS('IEA-MethaneAbatement'!$N:$N,'IEA-MethaneAbatement'!$O:$O,"&lt;"&amp;$B13,'IEA-MethaneAbatement'!$O:$O,"&gt;="&amp;$A13,'IEA-MethaneAbatement'!$M:$M,$B$1,'IEA-MethaneAbatement'!$B:$B,'Country Selector'!$A$2)+VLOOKUP($C$1,'Multipliers and Adjustments'!$A$70:$I$86,TRUNC(COLUMN(AH$2)/5)+2,FALSE)*SUMIFS('IEA-MethaneAbatement'!$N:$N,'IEA-MethaneAbatement'!$O:$O,"&lt;"&amp;$B13,'IEA-MethaneAbatement'!$O:$O,"&gt;="&amp;$A13,'IEA-MethaneAbatement'!$M:$M,$C$1,'IEA-MethaneAbatement'!$B:$B,'Country Selector'!$A$2)+VLOOKUP($D$1,'Multipliers and Adjustments'!$A$70:$I$86,TRUNC(COLUMN(AH$2)/5)+2,FALSE)*SUMIFS('IEA-MethaneAbatement'!$N:$N,'IEA-MethaneAbatement'!$O:$O,"&lt;"&amp;$B13,'IEA-MethaneAbatement'!$O:$O,"&gt;="&amp;$A13,'IEA-MethaneAbatement'!$M:$M,$D$1,'IEA-MethaneAbatement'!$B:$B,'Country Selector'!$A$2)))*(1+INDEX('EPA to IEA Scaling'!$F$8:$AO$8,,MATCH(AH$2,'EPA to IEA Scaling'!$F$1:$AO$1,0)))</f>
        <v>0</v>
      </c>
      <c r="AI13" cm="1">
        <f t="array" ref="AI13">((VLOOKUP($B$1,'Multipliers and Adjustments'!$A$70:$I$86,TRUNC(COLUMN(AI$2)/5)+2,FALSE)*SUMIFS('IEA-MethaneAbatement'!$N:$N,'IEA-MethaneAbatement'!$O:$O,"&lt;"&amp;$B13,'IEA-MethaneAbatement'!$O:$O,"&gt;="&amp;$A13,'IEA-MethaneAbatement'!$M:$M,$B$1,'IEA-MethaneAbatement'!$B:$B,'Country Selector'!$A$2)+VLOOKUP($C$1,'Multipliers and Adjustments'!$A$70:$I$86,TRUNC(COLUMN(AI$2)/5)+2,FALSE)*SUMIFS('IEA-MethaneAbatement'!$N:$N,'IEA-MethaneAbatement'!$O:$O,"&lt;"&amp;$B13,'IEA-MethaneAbatement'!$O:$O,"&gt;="&amp;$A13,'IEA-MethaneAbatement'!$M:$M,$C$1,'IEA-MethaneAbatement'!$B:$B,'Country Selector'!$A$2)+VLOOKUP($D$1,'Multipliers and Adjustments'!$A$70:$I$86,TRUNC(COLUMN(AI$2)/5)+2,FALSE)*SUMIFS('IEA-MethaneAbatement'!$N:$N,'IEA-MethaneAbatement'!$O:$O,"&lt;"&amp;$B13,'IEA-MethaneAbatement'!$O:$O,"&gt;="&amp;$A13,'IEA-MethaneAbatement'!$M:$M,$D$1,'IEA-MethaneAbatement'!$B:$B,'Country Selector'!$A$2)))*(1+INDEX('EPA to IEA Scaling'!$F$8:$AO$8,,MATCH(AI$2,'EPA to IEA Scaling'!$F$1:$AO$1,0)))</f>
        <v>0</v>
      </c>
      <c r="AJ13" cm="1">
        <f t="array" ref="AJ13">((VLOOKUP($B$1,'Multipliers and Adjustments'!$A$70:$I$86,TRUNC(COLUMN(AJ$2)/5)+2,FALSE)*SUMIFS('IEA-MethaneAbatement'!$N:$N,'IEA-MethaneAbatement'!$O:$O,"&lt;"&amp;$B13,'IEA-MethaneAbatement'!$O:$O,"&gt;="&amp;$A13,'IEA-MethaneAbatement'!$M:$M,$B$1,'IEA-MethaneAbatement'!$B:$B,'Country Selector'!$A$2)+VLOOKUP($C$1,'Multipliers and Adjustments'!$A$70:$I$86,TRUNC(COLUMN(AJ$2)/5)+2,FALSE)*SUMIFS('IEA-MethaneAbatement'!$N:$N,'IEA-MethaneAbatement'!$O:$O,"&lt;"&amp;$B13,'IEA-MethaneAbatement'!$O:$O,"&gt;="&amp;$A13,'IEA-MethaneAbatement'!$M:$M,$C$1,'IEA-MethaneAbatement'!$B:$B,'Country Selector'!$A$2)+VLOOKUP($D$1,'Multipliers and Adjustments'!$A$70:$I$86,TRUNC(COLUMN(AJ$2)/5)+2,FALSE)*SUMIFS('IEA-MethaneAbatement'!$N:$N,'IEA-MethaneAbatement'!$O:$O,"&lt;"&amp;$B13,'IEA-MethaneAbatement'!$O:$O,"&gt;="&amp;$A13,'IEA-MethaneAbatement'!$M:$M,$D$1,'IEA-MethaneAbatement'!$B:$B,'Country Selector'!$A$2)))*(1+INDEX('EPA to IEA Scaling'!$F$8:$AO$8,,MATCH(AJ$2,'EPA to IEA Scaling'!$F$1:$AO$1,0)))</f>
        <v>0</v>
      </c>
      <c r="AK13" cm="1">
        <f t="array" ref="AK13">((VLOOKUP($B$1,'Multipliers and Adjustments'!$A$70:$I$86,TRUNC(COLUMN(AK$2)/5)+2,FALSE)*SUMIFS('IEA-MethaneAbatement'!$N:$N,'IEA-MethaneAbatement'!$O:$O,"&lt;"&amp;$B13,'IEA-MethaneAbatement'!$O:$O,"&gt;="&amp;$A13,'IEA-MethaneAbatement'!$M:$M,$B$1,'IEA-MethaneAbatement'!$B:$B,'Country Selector'!$A$2)+VLOOKUP($C$1,'Multipliers and Adjustments'!$A$70:$I$86,TRUNC(COLUMN(AK$2)/5)+2,FALSE)*SUMIFS('IEA-MethaneAbatement'!$N:$N,'IEA-MethaneAbatement'!$O:$O,"&lt;"&amp;$B13,'IEA-MethaneAbatement'!$O:$O,"&gt;="&amp;$A13,'IEA-MethaneAbatement'!$M:$M,$C$1,'IEA-MethaneAbatement'!$B:$B,'Country Selector'!$A$2)+VLOOKUP($D$1,'Multipliers and Adjustments'!$A$70:$I$86,TRUNC(COLUMN(AK$2)/5)+2,FALSE)*SUMIFS('IEA-MethaneAbatement'!$N:$N,'IEA-MethaneAbatement'!$O:$O,"&lt;"&amp;$B13,'IEA-MethaneAbatement'!$O:$O,"&gt;="&amp;$A13,'IEA-MethaneAbatement'!$M:$M,$D$1,'IEA-MethaneAbatement'!$B:$B,'Country Selector'!$A$2)))*(1+INDEX('EPA to IEA Scaling'!$F$8:$AO$8,,MATCH(AK$2,'EPA to IEA Scaling'!$F$1:$AO$1,0)))</f>
        <v>0</v>
      </c>
      <c r="AL13" s="31" cm="1">
        <f t="array" ref="AL13">((VLOOKUP($B$1,'Multipliers and Adjustments'!$A$70:$I$86,TRUNC(COLUMN(AL$2)/5)+2,FALSE)*SUMIFS('IEA-MethaneAbatement'!$N:$N,'IEA-MethaneAbatement'!$O:$O,"&lt;"&amp;$B13,'IEA-MethaneAbatement'!$O:$O,"&gt;="&amp;$A13,'IEA-MethaneAbatement'!$M:$M,$B$1,'IEA-MethaneAbatement'!$B:$B,'Country Selector'!$A$2)+VLOOKUP($C$1,'Multipliers and Adjustments'!$A$70:$I$86,TRUNC(COLUMN(AL$2)/5)+2,FALSE)*SUMIFS('IEA-MethaneAbatement'!$N:$N,'IEA-MethaneAbatement'!$O:$O,"&lt;"&amp;$B13,'IEA-MethaneAbatement'!$O:$O,"&gt;="&amp;$A13,'IEA-MethaneAbatement'!$M:$M,$C$1,'IEA-MethaneAbatement'!$B:$B,'Country Selector'!$A$2)+VLOOKUP($D$1,'Multipliers and Adjustments'!$A$70:$I$86,TRUNC(COLUMN(AL$2)/5)+2,FALSE)*SUMIFS('IEA-MethaneAbatement'!$N:$N,'IEA-MethaneAbatement'!$O:$O,"&lt;"&amp;$B13,'IEA-MethaneAbatement'!$O:$O,"&gt;="&amp;$A13,'IEA-MethaneAbatement'!$M:$M,$D$1,'IEA-MethaneAbatement'!$B:$B,'Country Selector'!$A$2)))*(1+INDEX('EPA to IEA Scaling'!$F$8:$AO$8,,MATCH(AL$2,'EPA to IEA Scaling'!$F$1:$AO$1,0)))</f>
        <v>0</v>
      </c>
    </row>
    <row r="14" spans="1:38" x14ac:dyDescent="0.45">
      <c r="A14" s="12">
        <f t="shared" si="1"/>
        <v>-600</v>
      </c>
      <c r="B14" s="11">
        <f t="shared" si="0"/>
        <v>-550</v>
      </c>
      <c r="C14" s="47" cm="1">
        <f t="array" ref="C14">((VLOOKUP($B$1,'Multipliers and Adjustments'!$A$70:$I$86,TRUNC(COLUMN(C$2)/5)+2,FALSE)*SUMIFS('IEA-MethaneAbatement'!$N:$N,'IEA-MethaneAbatement'!$O:$O,"&lt;"&amp;$B14,'IEA-MethaneAbatement'!$O:$O,"&gt;="&amp;$A14,'IEA-MethaneAbatement'!$M:$M,$B$1,'IEA-MethaneAbatement'!$B:$B,'Country Selector'!$A$2)+VLOOKUP($C$1,'Multipliers and Adjustments'!$A$70:$I$86,TRUNC(COLUMN(C$2)/5)+2,FALSE)*SUMIFS('IEA-MethaneAbatement'!$N:$N,'IEA-MethaneAbatement'!$O:$O,"&lt;"&amp;$B14,'IEA-MethaneAbatement'!$O:$O,"&gt;="&amp;$A14,'IEA-MethaneAbatement'!$M:$M,$C$1,'IEA-MethaneAbatement'!$B:$B,'Country Selector'!$A$2)+VLOOKUP($D$1,'Multipliers and Adjustments'!$A$70:$I$86,TRUNC(COLUMN(C$2)/5)+2,FALSE)*SUMIFS('IEA-MethaneAbatement'!$N:$N,'IEA-MethaneAbatement'!$O:$O,"&lt;"&amp;$B14,'IEA-MethaneAbatement'!$O:$O,"&gt;="&amp;$A14,'IEA-MethaneAbatement'!$M:$M,$D$1,'IEA-MethaneAbatement'!$B:$B,'Country Selector'!$A$2)))*(1+INDEX('EPA to IEA Scaling'!$F$8:$AO$8,,MATCH(C$2,'EPA to IEA Scaling'!$F$1:$AO$1,0)))</f>
        <v>0</v>
      </c>
      <c r="D14" cm="1">
        <f t="array" ref="D14">((VLOOKUP($B$1,'Multipliers and Adjustments'!$A$70:$I$86,TRUNC(COLUMN(D$2)/5)+2,FALSE)*SUMIFS('IEA-MethaneAbatement'!$N:$N,'IEA-MethaneAbatement'!$O:$O,"&lt;"&amp;$B14,'IEA-MethaneAbatement'!$O:$O,"&gt;="&amp;$A14,'IEA-MethaneAbatement'!$M:$M,$B$1,'IEA-MethaneAbatement'!$B:$B,'Country Selector'!$A$2)+VLOOKUP($C$1,'Multipliers and Adjustments'!$A$70:$I$86,TRUNC(COLUMN(D$2)/5)+2,FALSE)*SUMIFS('IEA-MethaneAbatement'!$N:$N,'IEA-MethaneAbatement'!$O:$O,"&lt;"&amp;$B14,'IEA-MethaneAbatement'!$O:$O,"&gt;="&amp;$A14,'IEA-MethaneAbatement'!$M:$M,$C$1,'IEA-MethaneAbatement'!$B:$B,'Country Selector'!$A$2)+VLOOKUP($D$1,'Multipliers and Adjustments'!$A$70:$I$86,TRUNC(COLUMN(D$2)/5)+2,FALSE)*SUMIFS('IEA-MethaneAbatement'!$N:$N,'IEA-MethaneAbatement'!$O:$O,"&lt;"&amp;$B14,'IEA-MethaneAbatement'!$O:$O,"&gt;="&amp;$A14,'IEA-MethaneAbatement'!$M:$M,$D$1,'IEA-MethaneAbatement'!$B:$B,'Country Selector'!$A$2)))*(1+INDEX('EPA to IEA Scaling'!$F$8:$AO$8,,MATCH(D$2,'EPA to IEA Scaling'!$F$1:$AO$1,0)))</f>
        <v>0</v>
      </c>
      <c r="E14" cm="1">
        <f t="array" ref="E14">((VLOOKUP($B$1,'Multipliers and Adjustments'!$A$70:$I$86,TRUNC(COLUMN(E$2)/5)+2,FALSE)*SUMIFS('IEA-MethaneAbatement'!$N:$N,'IEA-MethaneAbatement'!$O:$O,"&lt;"&amp;$B14,'IEA-MethaneAbatement'!$O:$O,"&gt;="&amp;$A14,'IEA-MethaneAbatement'!$M:$M,$B$1,'IEA-MethaneAbatement'!$B:$B,'Country Selector'!$A$2)+VLOOKUP($C$1,'Multipliers and Adjustments'!$A$70:$I$86,TRUNC(COLUMN(E$2)/5)+2,FALSE)*SUMIFS('IEA-MethaneAbatement'!$N:$N,'IEA-MethaneAbatement'!$O:$O,"&lt;"&amp;$B14,'IEA-MethaneAbatement'!$O:$O,"&gt;="&amp;$A14,'IEA-MethaneAbatement'!$M:$M,$C$1,'IEA-MethaneAbatement'!$B:$B,'Country Selector'!$A$2)+VLOOKUP($D$1,'Multipliers and Adjustments'!$A$70:$I$86,TRUNC(COLUMN(E$2)/5)+2,FALSE)*SUMIFS('IEA-MethaneAbatement'!$N:$N,'IEA-MethaneAbatement'!$O:$O,"&lt;"&amp;$B14,'IEA-MethaneAbatement'!$O:$O,"&gt;="&amp;$A14,'IEA-MethaneAbatement'!$M:$M,$D$1,'IEA-MethaneAbatement'!$B:$B,'Country Selector'!$A$2)))*(1+INDEX('EPA to IEA Scaling'!$F$8:$AO$8,,MATCH(E$2,'EPA to IEA Scaling'!$F$1:$AO$1,0)))</f>
        <v>0</v>
      </c>
      <c r="F14" cm="1">
        <f t="array" ref="F14">((VLOOKUP($B$1,'Multipliers and Adjustments'!$A$70:$I$86,TRUNC(COLUMN(F$2)/5)+2,FALSE)*SUMIFS('IEA-MethaneAbatement'!$N:$N,'IEA-MethaneAbatement'!$O:$O,"&lt;"&amp;$B14,'IEA-MethaneAbatement'!$O:$O,"&gt;="&amp;$A14,'IEA-MethaneAbatement'!$M:$M,$B$1,'IEA-MethaneAbatement'!$B:$B,'Country Selector'!$A$2)+VLOOKUP($C$1,'Multipliers and Adjustments'!$A$70:$I$86,TRUNC(COLUMN(F$2)/5)+2,FALSE)*SUMIFS('IEA-MethaneAbatement'!$N:$N,'IEA-MethaneAbatement'!$O:$O,"&lt;"&amp;$B14,'IEA-MethaneAbatement'!$O:$O,"&gt;="&amp;$A14,'IEA-MethaneAbatement'!$M:$M,$C$1,'IEA-MethaneAbatement'!$B:$B,'Country Selector'!$A$2)+VLOOKUP($D$1,'Multipliers and Adjustments'!$A$70:$I$86,TRUNC(COLUMN(F$2)/5)+2,FALSE)*SUMIFS('IEA-MethaneAbatement'!$N:$N,'IEA-MethaneAbatement'!$O:$O,"&lt;"&amp;$B14,'IEA-MethaneAbatement'!$O:$O,"&gt;="&amp;$A14,'IEA-MethaneAbatement'!$M:$M,$D$1,'IEA-MethaneAbatement'!$B:$B,'Country Selector'!$A$2)))*(1+INDEX('EPA to IEA Scaling'!$F$8:$AO$8,,MATCH(F$2,'EPA to IEA Scaling'!$F$1:$AO$1,0)))</f>
        <v>0</v>
      </c>
      <c r="G14" cm="1">
        <f t="array" ref="G14">((VLOOKUP($B$1,'Multipliers and Adjustments'!$A$70:$I$86,TRUNC(COLUMN(G$2)/5)+2,FALSE)*SUMIFS('IEA-MethaneAbatement'!$N:$N,'IEA-MethaneAbatement'!$O:$O,"&lt;"&amp;$B14,'IEA-MethaneAbatement'!$O:$O,"&gt;="&amp;$A14,'IEA-MethaneAbatement'!$M:$M,$B$1,'IEA-MethaneAbatement'!$B:$B,'Country Selector'!$A$2)+VLOOKUP($C$1,'Multipliers and Adjustments'!$A$70:$I$86,TRUNC(COLUMN(G$2)/5)+2,FALSE)*SUMIFS('IEA-MethaneAbatement'!$N:$N,'IEA-MethaneAbatement'!$O:$O,"&lt;"&amp;$B14,'IEA-MethaneAbatement'!$O:$O,"&gt;="&amp;$A14,'IEA-MethaneAbatement'!$M:$M,$C$1,'IEA-MethaneAbatement'!$B:$B,'Country Selector'!$A$2)+VLOOKUP($D$1,'Multipliers and Adjustments'!$A$70:$I$86,TRUNC(COLUMN(G$2)/5)+2,FALSE)*SUMIFS('IEA-MethaneAbatement'!$N:$N,'IEA-MethaneAbatement'!$O:$O,"&lt;"&amp;$B14,'IEA-MethaneAbatement'!$O:$O,"&gt;="&amp;$A14,'IEA-MethaneAbatement'!$M:$M,$D$1,'IEA-MethaneAbatement'!$B:$B,'Country Selector'!$A$2)))*(1+INDEX('EPA to IEA Scaling'!$F$8:$AO$8,,MATCH(G$2,'EPA to IEA Scaling'!$F$1:$AO$1,0)))</f>
        <v>0</v>
      </c>
      <c r="H14" s="31" cm="1">
        <f t="array" ref="H14">((VLOOKUP($B$1,'Multipliers and Adjustments'!$A$70:$I$86,TRUNC(COLUMN(H$2)/5)+2,FALSE)*SUMIFS('IEA-MethaneAbatement'!$N:$N,'IEA-MethaneAbatement'!$O:$O,"&lt;"&amp;$B14,'IEA-MethaneAbatement'!$O:$O,"&gt;="&amp;$A14,'IEA-MethaneAbatement'!$M:$M,$B$1,'IEA-MethaneAbatement'!$B:$B,'Country Selector'!$A$2)+VLOOKUP($C$1,'Multipliers and Adjustments'!$A$70:$I$86,TRUNC(COLUMN(H$2)/5)+2,FALSE)*SUMIFS('IEA-MethaneAbatement'!$N:$N,'IEA-MethaneAbatement'!$O:$O,"&lt;"&amp;$B14,'IEA-MethaneAbatement'!$O:$O,"&gt;="&amp;$A14,'IEA-MethaneAbatement'!$M:$M,$C$1,'IEA-MethaneAbatement'!$B:$B,'Country Selector'!$A$2)+VLOOKUP($D$1,'Multipliers and Adjustments'!$A$70:$I$86,TRUNC(COLUMN(H$2)/5)+2,FALSE)*SUMIFS('IEA-MethaneAbatement'!$N:$N,'IEA-MethaneAbatement'!$O:$O,"&lt;"&amp;$B14,'IEA-MethaneAbatement'!$O:$O,"&gt;="&amp;$A14,'IEA-MethaneAbatement'!$M:$M,$D$1,'IEA-MethaneAbatement'!$B:$B,'Country Selector'!$A$2)))*(1+INDEX('EPA to IEA Scaling'!$F$8:$AO$8,,MATCH(H$2,'EPA to IEA Scaling'!$F$1:$AO$1,0)))</f>
        <v>0</v>
      </c>
      <c r="I14" cm="1">
        <f t="array" ref="I14">((VLOOKUP($B$1,'Multipliers and Adjustments'!$A$70:$I$86,TRUNC(COLUMN(I$2)/5)+2,FALSE)*SUMIFS('IEA-MethaneAbatement'!$N:$N,'IEA-MethaneAbatement'!$O:$O,"&lt;"&amp;$B14,'IEA-MethaneAbatement'!$O:$O,"&gt;="&amp;$A14,'IEA-MethaneAbatement'!$M:$M,$B$1,'IEA-MethaneAbatement'!$B:$B,'Country Selector'!$A$2)+VLOOKUP($C$1,'Multipliers and Adjustments'!$A$70:$I$86,TRUNC(COLUMN(I$2)/5)+2,FALSE)*SUMIFS('IEA-MethaneAbatement'!$N:$N,'IEA-MethaneAbatement'!$O:$O,"&lt;"&amp;$B14,'IEA-MethaneAbatement'!$O:$O,"&gt;="&amp;$A14,'IEA-MethaneAbatement'!$M:$M,$C$1,'IEA-MethaneAbatement'!$B:$B,'Country Selector'!$A$2)+VLOOKUP($D$1,'Multipliers and Adjustments'!$A$70:$I$86,TRUNC(COLUMN(I$2)/5)+2,FALSE)*SUMIFS('IEA-MethaneAbatement'!$N:$N,'IEA-MethaneAbatement'!$O:$O,"&lt;"&amp;$B14,'IEA-MethaneAbatement'!$O:$O,"&gt;="&amp;$A14,'IEA-MethaneAbatement'!$M:$M,$D$1,'IEA-MethaneAbatement'!$B:$B,'Country Selector'!$A$2)))*(1+INDEX('EPA to IEA Scaling'!$F$8:$AO$8,,MATCH(I$2,'EPA to IEA Scaling'!$F$1:$AO$1,0)))</f>
        <v>0</v>
      </c>
      <c r="J14" cm="1">
        <f t="array" ref="J14">((VLOOKUP($B$1,'Multipliers and Adjustments'!$A$70:$I$86,TRUNC(COLUMN(J$2)/5)+2,FALSE)*SUMIFS('IEA-MethaneAbatement'!$N:$N,'IEA-MethaneAbatement'!$O:$O,"&lt;"&amp;$B14,'IEA-MethaneAbatement'!$O:$O,"&gt;="&amp;$A14,'IEA-MethaneAbatement'!$M:$M,$B$1,'IEA-MethaneAbatement'!$B:$B,'Country Selector'!$A$2)+VLOOKUP($C$1,'Multipliers and Adjustments'!$A$70:$I$86,TRUNC(COLUMN(J$2)/5)+2,FALSE)*SUMIFS('IEA-MethaneAbatement'!$N:$N,'IEA-MethaneAbatement'!$O:$O,"&lt;"&amp;$B14,'IEA-MethaneAbatement'!$O:$O,"&gt;="&amp;$A14,'IEA-MethaneAbatement'!$M:$M,$C$1,'IEA-MethaneAbatement'!$B:$B,'Country Selector'!$A$2)+VLOOKUP($D$1,'Multipliers and Adjustments'!$A$70:$I$86,TRUNC(COLUMN(J$2)/5)+2,FALSE)*SUMIFS('IEA-MethaneAbatement'!$N:$N,'IEA-MethaneAbatement'!$O:$O,"&lt;"&amp;$B14,'IEA-MethaneAbatement'!$O:$O,"&gt;="&amp;$A14,'IEA-MethaneAbatement'!$M:$M,$D$1,'IEA-MethaneAbatement'!$B:$B,'Country Selector'!$A$2)))*(1+INDEX('EPA to IEA Scaling'!$F$8:$AO$8,,MATCH(J$2,'EPA to IEA Scaling'!$F$1:$AO$1,0)))</f>
        <v>0</v>
      </c>
      <c r="K14" cm="1">
        <f t="array" ref="K14">((VLOOKUP($B$1,'Multipliers and Adjustments'!$A$70:$I$86,TRUNC(COLUMN(K$2)/5)+2,FALSE)*SUMIFS('IEA-MethaneAbatement'!$N:$N,'IEA-MethaneAbatement'!$O:$O,"&lt;"&amp;$B14,'IEA-MethaneAbatement'!$O:$O,"&gt;="&amp;$A14,'IEA-MethaneAbatement'!$M:$M,$B$1,'IEA-MethaneAbatement'!$B:$B,'Country Selector'!$A$2)+VLOOKUP($C$1,'Multipliers and Adjustments'!$A$70:$I$86,TRUNC(COLUMN(K$2)/5)+2,FALSE)*SUMIFS('IEA-MethaneAbatement'!$N:$N,'IEA-MethaneAbatement'!$O:$O,"&lt;"&amp;$B14,'IEA-MethaneAbatement'!$O:$O,"&gt;="&amp;$A14,'IEA-MethaneAbatement'!$M:$M,$C$1,'IEA-MethaneAbatement'!$B:$B,'Country Selector'!$A$2)+VLOOKUP($D$1,'Multipliers and Adjustments'!$A$70:$I$86,TRUNC(COLUMN(K$2)/5)+2,FALSE)*SUMIFS('IEA-MethaneAbatement'!$N:$N,'IEA-MethaneAbatement'!$O:$O,"&lt;"&amp;$B14,'IEA-MethaneAbatement'!$O:$O,"&gt;="&amp;$A14,'IEA-MethaneAbatement'!$M:$M,$D$1,'IEA-MethaneAbatement'!$B:$B,'Country Selector'!$A$2)))*(1+INDEX('EPA to IEA Scaling'!$F$8:$AO$8,,MATCH(K$2,'EPA to IEA Scaling'!$F$1:$AO$1,0)))</f>
        <v>0</v>
      </c>
      <c r="L14" cm="1">
        <f t="array" ref="L14">((VLOOKUP($B$1,'Multipliers and Adjustments'!$A$70:$I$86,TRUNC(COLUMN(L$2)/5)+2,FALSE)*SUMIFS('IEA-MethaneAbatement'!$N:$N,'IEA-MethaneAbatement'!$O:$O,"&lt;"&amp;$B14,'IEA-MethaneAbatement'!$O:$O,"&gt;="&amp;$A14,'IEA-MethaneAbatement'!$M:$M,$B$1,'IEA-MethaneAbatement'!$B:$B,'Country Selector'!$A$2)+VLOOKUP($C$1,'Multipliers and Adjustments'!$A$70:$I$86,TRUNC(COLUMN(L$2)/5)+2,FALSE)*SUMIFS('IEA-MethaneAbatement'!$N:$N,'IEA-MethaneAbatement'!$O:$O,"&lt;"&amp;$B14,'IEA-MethaneAbatement'!$O:$O,"&gt;="&amp;$A14,'IEA-MethaneAbatement'!$M:$M,$C$1,'IEA-MethaneAbatement'!$B:$B,'Country Selector'!$A$2)+VLOOKUP($D$1,'Multipliers and Adjustments'!$A$70:$I$86,TRUNC(COLUMN(L$2)/5)+2,FALSE)*SUMIFS('IEA-MethaneAbatement'!$N:$N,'IEA-MethaneAbatement'!$O:$O,"&lt;"&amp;$B14,'IEA-MethaneAbatement'!$O:$O,"&gt;="&amp;$A14,'IEA-MethaneAbatement'!$M:$M,$D$1,'IEA-MethaneAbatement'!$B:$B,'Country Selector'!$A$2)))*(1+INDEX('EPA to IEA Scaling'!$F$8:$AO$8,,MATCH(L$2,'EPA to IEA Scaling'!$F$1:$AO$1,0)))</f>
        <v>0</v>
      </c>
      <c r="M14" s="31" cm="1">
        <f t="array" ref="M14">((VLOOKUP($B$1,'Multipliers and Adjustments'!$A$70:$I$86,TRUNC(COLUMN(M$2)/5)+2,FALSE)*SUMIFS('IEA-MethaneAbatement'!$N:$N,'IEA-MethaneAbatement'!$O:$O,"&lt;"&amp;$B14,'IEA-MethaneAbatement'!$O:$O,"&gt;="&amp;$A14,'IEA-MethaneAbatement'!$M:$M,$B$1,'IEA-MethaneAbatement'!$B:$B,'Country Selector'!$A$2)+VLOOKUP($C$1,'Multipliers and Adjustments'!$A$70:$I$86,TRUNC(COLUMN(M$2)/5)+2,FALSE)*SUMIFS('IEA-MethaneAbatement'!$N:$N,'IEA-MethaneAbatement'!$O:$O,"&lt;"&amp;$B14,'IEA-MethaneAbatement'!$O:$O,"&gt;="&amp;$A14,'IEA-MethaneAbatement'!$M:$M,$C$1,'IEA-MethaneAbatement'!$B:$B,'Country Selector'!$A$2)+VLOOKUP($D$1,'Multipliers and Adjustments'!$A$70:$I$86,TRUNC(COLUMN(M$2)/5)+2,FALSE)*SUMIFS('IEA-MethaneAbatement'!$N:$N,'IEA-MethaneAbatement'!$O:$O,"&lt;"&amp;$B14,'IEA-MethaneAbatement'!$O:$O,"&gt;="&amp;$A14,'IEA-MethaneAbatement'!$M:$M,$D$1,'IEA-MethaneAbatement'!$B:$B,'Country Selector'!$A$2)))*(1+INDEX('EPA to IEA Scaling'!$F$8:$AO$8,,MATCH(M$2,'EPA to IEA Scaling'!$F$1:$AO$1,0)))</f>
        <v>0</v>
      </c>
      <c r="N14" cm="1">
        <f t="array" ref="N14">((VLOOKUP($B$1,'Multipliers and Adjustments'!$A$70:$I$86,TRUNC(COLUMN(N$2)/5)+2,FALSE)*SUMIFS('IEA-MethaneAbatement'!$N:$N,'IEA-MethaneAbatement'!$O:$O,"&lt;"&amp;$B14,'IEA-MethaneAbatement'!$O:$O,"&gt;="&amp;$A14,'IEA-MethaneAbatement'!$M:$M,$B$1,'IEA-MethaneAbatement'!$B:$B,'Country Selector'!$A$2)+VLOOKUP($C$1,'Multipliers and Adjustments'!$A$70:$I$86,TRUNC(COLUMN(N$2)/5)+2,FALSE)*SUMIFS('IEA-MethaneAbatement'!$N:$N,'IEA-MethaneAbatement'!$O:$O,"&lt;"&amp;$B14,'IEA-MethaneAbatement'!$O:$O,"&gt;="&amp;$A14,'IEA-MethaneAbatement'!$M:$M,$C$1,'IEA-MethaneAbatement'!$B:$B,'Country Selector'!$A$2)+VLOOKUP($D$1,'Multipliers and Adjustments'!$A$70:$I$86,TRUNC(COLUMN(N$2)/5)+2,FALSE)*SUMIFS('IEA-MethaneAbatement'!$N:$N,'IEA-MethaneAbatement'!$O:$O,"&lt;"&amp;$B14,'IEA-MethaneAbatement'!$O:$O,"&gt;="&amp;$A14,'IEA-MethaneAbatement'!$M:$M,$D$1,'IEA-MethaneAbatement'!$B:$B,'Country Selector'!$A$2)))*(1+INDEX('EPA to IEA Scaling'!$F$8:$AO$8,,MATCH(N$2,'EPA to IEA Scaling'!$F$1:$AO$1,0)))</f>
        <v>0</v>
      </c>
      <c r="O14" cm="1">
        <f t="array" ref="O14">((VLOOKUP($B$1,'Multipliers and Adjustments'!$A$70:$I$86,TRUNC(COLUMN(O$2)/5)+2,FALSE)*SUMIFS('IEA-MethaneAbatement'!$N:$N,'IEA-MethaneAbatement'!$O:$O,"&lt;"&amp;$B14,'IEA-MethaneAbatement'!$O:$O,"&gt;="&amp;$A14,'IEA-MethaneAbatement'!$M:$M,$B$1,'IEA-MethaneAbatement'!$B:$B,'Country Selector'!$A$2)+VLOOKUP($C$1,'Multipliers and Adjustments'!$A$70:$I$86,TRUNC(COLUMN(O$2)/5)+2,FALSE)*SUMIFS('IEA-MethaneAbatement'!$N:$N,'IEA-MethaneAbatement'!$O:$O,"&lt;"&amp;$B14,'IEA-MethaneAbatement'!$O:$O,"&gt;="&amp;$A14,'IEA-MethaneAbatement'!$M:$M,$C$1,'IEA-MethaneAbatement'!$B:$B,'Country Selector'!$A$2)+VLOOKUP($D$1,'Multipliers and Adjustments'!$A$70:$I$86,TRUNC(COLUMN(O$2)/5)+2,FALSE)*SUMIFS('IEA-MethaneAbatement'!$N:$N,'IEA-MethaneAbatement'!$O:$O,"&lt;"&amp;$B14,'IEA-MethaneAbatement'!$O:$O,"&gt;="&amp;$A14,'IEA-MethaneAbatement'!$M:$M,$D$1,'IEA-MethaneAbatement'!$B:$B,'Country Selector'!$A$2)))*(1+INDEX('EPA to IEA Scaling'!$F$8:$AO$8,,MATCH(O$2,'EPA to IEA Scaling'!$F$1:$AO$1,0)))</f>
        <v>0</v>
      </c>
      <c r="P14" cm="1">
        <f t="array" ref="P14">((VLOOKUP($B$1,'Multipliers and Adjustments'!$A$70:$I$86,TRUNC(COLUMN(P$2)/5)+2,FALSE)*SUMIFS('IEA-MethaneAbatement'!$N:$N,'IEA-MethaneAbatement'!$O:$O,"&lt;"&amp;$B14,'IEA-MethaneAbatement'!$O:$O,"&gt;="&amp;$A14,'IEA-MethaneAbatement'!$M:$M,$B$1,'IEA-MethaneAbatement'!$B:$B,'Country Selector'!$A$2)+VLOOKUP($C$1,'Multipliers and Adjustments'!$A$70:$I$86,TRUNC(COLUMN(P$2)/5)+2,FALSE)*SUMIFS('IEA-MethaneAbatement'!$N:$N,'IEA-MethaneAbatement'!$O:$O,"&lt;"&amp;$B14,'IEA-MethaneAbatement'!$O:$O,"&gt;="&amp;$A14,'IEA-MethaneAbatement'!$M:$M,$C$1,'IEA-MethaneAbatement'!$B:$B,'Country Selector'!$A$2)+VLOOKUP($D$1,'Multipliers and Adjustments'!$A$70:$I$86,TRUNC(COLUMN(P$2)/5)+2,FALSE)*SUMIFS('IEA-MethaneAbatement'!$N:$N,'IEA-MethaneAbatement'!$O:$O,"&lt;"&amp;$B14,'IEA-MethaneAbatement'!$O:$O,"&gt;="&amp;$A14,'IEA-MethaneAbatement'!$M:$M,$D$1,'IEA-MethaneAbatement'!$B:$B,'Country Selector'!$A$2)))*(1+INDEX('EPA to IEA Scaling'!$F$8:$AO$8,,MATCH(P$2,'EPA to IEA Scaling'!$F$1:$AO$1,0)))</f>
        <v>0</v>
      </c>
      <c r="Q14" cm="1">
        <f t="array" ref="Q14">((VLOOKUP($B$1,'Multipliers and Adjustments'!$A$70:$I$86,TRUNC(COLUMN(Q$2)/5)+2,FALSE)*SUMIFS('IEA-MethaneAbatement'!$N:$N,'IEA-MethaneAbatement'!$O:$O,"&lt;"&amp;$B14,'IEA-MethaneAbatement'!$O:$O,"&gt;="&amp;$A14,'IEA-MethaneAbatement'!$M:$M,$B$1,'IEA-MethaneAbatement'!$B:$B,'Country Selector'!$A$2)+VLOOKUP($C$1,'Multipliers and Adjustments'!$A$70:$I$86,TRUNC(COLUMN(Q$2)/5)+2,FALSE)*SUMIFS('IEA-MethaneAbatement'!$N:$N,'IEA-MethaneAbatement'!$O:$O,"&lt;"&amp;$B14,'IEA-MethaneAbatement'!$O:$O,"&gt;="&amp;$A14,'IEA-MethaneAbatement'!$M:$M,$C$1,'IEA-MethaneAbatement'!$B:$B,'Country Selector'!$A$2)+VLOOKUP($D$1,'Multipliers and Adjustments'!$A$70:$I$86,TRUNC(COLUMN(Q$2)/5)+2,FALSE)*SUMIFS('IEA-MethaneAbatement'!$N:$N,'IEA-MethaneAbatement'!$O:$O,"&lt;"&amp;$B14,'IEA-MethaneAbatement'!$O:$O,"&gt;="&amp;$A14,'IEA-MethaneAbatement'!$M:$M,$D$1,'IEA-MethaneAbatement'!$B:$B,'Country Selector'!$A$2)))*(1+INDEX('EPA to IEA Scaling'!$F$8:$AO$8,,MATCH(Q$2,'EPA to IEA Scaling'!$F$1:$AO$1,0)))</f>
        <v>0</v>
      </c>
      <c r="R14" s="31" cm="1">
        <f t="array" ref="R14">((VLOOKUP($B$1,'Multipliers and Adjustments'!$A$70:$I$86,TRUNC(COLUMN(R$2)/5)+2,FALSE)*SUMIFS('IEA-MethaneAbatement'!$N:$N,'IEA-MethaneAbatement'!$O:$O,"&lt;"&amp;$B14,'IEA-MethaneAbatement'!$O:$O,"&gt;="&amp;$A14,'IEA-MethaneAbatement'!$M:$M,$B$1,'IEA-MethaneAbatement'!$B:$B,'Country Selector'!$A$2)+VLOOKUP($C$1,'Multipliers and Adjustments'!$A$70:$I$86,TRUNC(COLUMN(R$2)/5)+2,FALSE)*SUMIFS('IEA-MethaneAbatement'!$N:$N,'IEA-MethaneAbatement'!$O:$O,"&lt;"&amp;$B14,'IEA-MethaneAbatement'!$O:$O,"&gt;="&amp;$A14,'IEA-MethaneAbatement'!$M:$M,$C$1,'IEA-MethaneAbatement'!$B:$B,'Country Selector'!$A$2)+VLOOKUP($D$1,'Multipliers and Adjustments'!$A$70:$I$86,TRUNC(COLUMN(R$2)/5)+2,FALSE)*SUMIFS('IEA-MethaneAbatement'!$N:$N,'IEA-MethaneAbatement'!$O:$O,"&lt;"&amp;$B14,'IEA-MethaneAbatement'!$O:$O,"&gt;="&amp;$A14,'IEA-MethaneAbatement'!$M:$M,$D$1,'IEA-MethaneAbatement'!$B:$B,'Country Selector'!$A$2)))*(1+INDEX('EPA to IEA Scaling'!$F$8:$AO$8,,MATCH(R$2,'EPA to IEA Scaling'!$F$1:$AO$1,0)))</f>
        <v>0</v>
      </c>
      <c r="S14" cm="1">
        <f t="array" ref="S14">((VLOOKUP($B$1,'Multipliers and Adjustments'!$A$70:$I$86,TRUNC(COLUMN(S$2)/5)+2,FALSE)*SUMIFS('IEA-MethaneAbatement'!$N:$N,'IEA-MethaneAbatement'!$O:$O,"&lt;"&amp;$B14,'IEA-MethaneAbatement'!$O:$O,"&gt;="&amp;$A14,'IEA-MethaneAbatement'!$M:$M,$B$1,'IEA-MethaneAbatement'!$B:$B,'Country Selector'!$A$2)+VLOOKUP($C$1,'Multipliers and Adjustments'!$A$70:$I$86,TRUNC(COLUMN(S$2)/5)+2,FALSE)*SUMIFS('IEA-MethaneAbatement'!$N:$N,'IEA-MethaneAbatement'!$O:$O,"&lt;"&amp;$B14,'IEA-MethaneAbatement'!$O:$O,"&gt;="&amp;$A14,'IEA-MethaneAbatement'!$M:$M,$C$1,'IEA-MethaneAbatement'!$B:$B,'Country Selector'!$A$2)+VLOOKUP($D$1,'Multipliers and Adjustments'!$A$70:$I$86,TRUNC(COLUMN(S$2)/5)+2,FALSE)*SUMIFS('IEA-MethaneAbatement'!$N:$N,'IEA-MethaneAbatement'!$O:$O,"&lt;"&amp;$B14,'IEA-MethaneAbatement'!$O:$O,"&gt;="&amp;$A14,'IEA-MethaneAbatement'!$M:$M,$D$1,'IEA-MethaneAbatement'!$B:$B,'Country Selector'!$A$2)))*(1+INDEX('EPA to IEA Scaling'!$F$8:$AO$8,,MATCH(S$2,'EPA to IEA Scaling'!$F$1:$AO$1,0)))</f>
        <v>0</v>
      </c>
      <c r="T14" cm="1">
        <f t="array" ref="T14">((VLOOKUP($B$1,'Multipliers and Adjustments'!$A$70:$I$86,TRUNC(COLUMN(T$2)/5)+2,FALSE)*SUMIFS('IEA-MethaneAbatement'!$N:$N,'IEA-MethaneAbatement'!$O:$O,"&lt;"&amp;$B14,'IEA-MethaneAbatement'!$O:$O,"&gt;="&amp;$A14,'IEA-MethaneAbatement'!$M:$M,$B$1,'IEA-MethaneAbatement'!$B:$B,'Country Selector'!$A$2)+VLOOKUP($C$1,'Multipliers and Adjustments'!$A$70:$I$86,TRUNC(COLUMN(T$2)/5)+2,FALSE)*SUMIFS('IEA-MethaneAbatement'!$N:$N,'IEA-MethaneAbatement'!$O:$O,"&lt;"&amp;$B14,'IEA-MethaneAbatement'!$O:$O,"&gt;="&amp;$A14,'IEA-MethaneAbatement'!$M:$M,$C$1,'IEA-MethaneAbatement'!$B:$B,'Country Selector'!$A$2)+VLOOKUP($D$1,'Multipliers and Adjustments'!$A$70:$I$86,TRUNC(COLUMN(T$2)/5)+2,FALSE)*SUMIFS('IEA-MethaneAbatement'!$N:$N,'IEA-MethaneAbatement'!$O:$O,"&lt;"&amp;$B14,'IEA-MethaneAbatement'!$O:$O,"&gt;="&amp;$A14,'IEA-MethaneAbatement'!$M:$M,$D$1,'IEA-MethaneAbatement'!$B:$B,'Country Selector'!$A$2)))*(1+INDEX('EPA to IEA Scaling'!$F$8:$AO$8,,MATCH(T$2,'EPA to IEA Scaling'!$F$1:$AO$1,0)))</f>
        <v>0</v>
      </c>
      <c r="U14" cm="1">
        <f t="array" ref="U14">((VLOOKUP($B$1,'Multipliers and Adjustments'!$A$70:$I$86,TRUNC(COLUMN(U$2)/5)+2,FALSE)*SUMIFS('IEA-MethaneAbatement'!$N:$N,'IEA-MethaneAbatement'!$O:$O,"&lt;"&amp;$B14,'IEA-MethaneAbatement'!$O:$O,"&gt;="&amp;$A14,'IEA-MethaneAbatement'!$M:$M,$B$1,'IEA-MethaneAbatement'!$B:$B,'Country Selector'!$A$2)+VLOOKUP($C$1,'Multipliers and Adjustments'!$A$70:$I$86,TRUNC(COLUMN(U$2)/5)+2,FALSE)*SUMIFS('IEA-MethaneAbatement'!$N:$N,'IEA-MethaneAbatement'!$O:$O,"&lt;"&amp;$B14,'IEA-MethaneAbatement'!$O:$O,"&gt;="&amp;$A14,'IEA-MethaneAbatement'!$M:$M,$C$1,'IEA-MethaneAbatement'!$B:$B,'Country Selector'!$A$2)+VLOOKUP($D$1,'Multipliers and Adjustments'!$A$70:$I$86,TRUNC(COLUMN(U$2)/5)+2,FALSE)*SUMIFS('IEA-MethaneAbatement'!$N:$N,'IEA-MethaneAbatement'!$O:$O,"&lt;"&amp;$B14,'IEA-MethaneAbatement'!$O:$O,"&gt;="&amp;$A14,'IEA-MethaneAbatement'!$M:$M,$D$1,'IEA-MethaneAbatement'!$B:$B,'Country Selector'!$A$2)))*(1+INDEX('EPA to IEA Scaling'!$F$8:$AO$8,,MATCH(U$2,'EPA to IEA Scaling'!$F$1:$AO$1,0)))</f>
        <v>0</v>
      </c>
      <c r="V14" cm="1">
        <f t="array" ref="V14">((VLOOKUP($B$1,'Multipliers and Adjustments'!$A$70:$I$86,TRUNC(COLUMN(V$2)/5)+2,FALSE)*SUMIFS('IEA-MethaneAbatement'!$N:$N,'IEA-MethaneAbatement'!$O:$O,"&lt;"&amp;$B14,'IEA-MethaneAbatement'!$O:$O,"&gt;="&amp;$A14,'IEA-MethaneAbatement'!$M:$M,$B$1,'IEA-MethaneAbatement'!$B:$B,'Country Selector'!$A$2)+VLOOKUP($C$1,'Multipliers and Adjustments'!$A$70:$I$86,TRUNC(COLUMN(V$2)/5)+2,FALSE)*SUMIFS('IEA-MethaneAbatement'!$N:$N,'IEA-MethaneAbatement'!$O:$O,"&lt;"&amp;$B14,'IEA-MethaneAbatement'!$O:$O,"&gt;="&amp;$A14,'IEA-MethaneAbatement'!$M:$M,$C$1,'IEA-MethaneAbatement'!$B:$B,'Country Selector'!$A$2)+VLOOKUP($D$1,'Multipliers and Adjustments'!$A$70:$I$86,TRUNC(COLUMN(V$2)/5)+2,FALSE)*SUMIFS('IEA-MethaneAbatement'!$N:$N,'IEA-MethaneAbatement'!$O:$O,"&lt;"&amp;$B14,'IEA-MethaneAbatement'!$O:$O,"&gt;="&amp;$A14,'IEA-MethaneAbatement'!$M:$M,$D$1,'IEA-MethaneAbatement'!$B:$B,'Country Selector'!$A$2)))*(1+INDEX('EPA to IEA Scaling'!$F$8:$AO$8,,MATCH(V$2,'EPA to IEA Scaling'!$F$1:$AO$1,0)))</f>
        <v>0</v>
      </c>
      <c r="W14" s="31" cm="1">
        <f t="array" ref="W14">((VLOOKUP($B$1,'Multipliers and Adjustments'!$A$70:$I$86,TRUNC(COLUMN(W$2)/5)+2,FALSE)*SUMIFS('IEA-MethaneAbatement'!$N:$N,'IEA-MethaneAbatement'!$O:$O,"&lt;"&amp;$B14,'IEA-MethaneAbatement'!$O:$O,"&gt;="&amp;$A14,'IEA-MethaneAbatement'!$M:$M,$B$1,'IEA-MethaneAbatement'!$B:$B,'Country Selector'!$A$2)+VLOOKUP($C$1,'Multipliers and Adjustments'!$A$70:$I$86,TRUNC(COLUMN(W$2)/5)+2,FALSE)*SUMIFS('IEA-MethaneAbatement'!$N:$N,'IEA-MethaneAbatement'!$O:$O,"&lt;"&amp;$B14,'IEA-MethaneAbatement'!$O:$O,"&gt;="&amp;$A14,'IEA-MethaneAbatement'!$M:$M,$C$1,'IEA-MethaneAbatement'!$B:$B,'Country Selector'!$A$2)+VLOOKUP($D$1,'Multipliers and Adjustments'!$A$70:$I$86,TRUNC(COLUMN(W$2)/5)+2,FALSE)*SUMIFS('IEA-MethaneAbatement'!$N:$N,'IEA-MethaneAbatement'!$O:$O,"&lt;"&amp;$B14,'IEA-MethaneAbatement'!$O:$O,"&gt;="&amp;$A14,'IEA-MethaneAbatement'!$M:$M,$D$1,'IEA-MethaneAbatement'!$B:$B,'Country Selector'!$A$2)))*(1+INDEX('EPA to IEA Scaling'!$F$8:$AO$8,,MATCH(W$2,'EPA to IEA Scaling'!$F$1:$AO$1,0)))</f>
        <v>0</v>
      </c>
      <c r="X14" cm="1">
        <f t="array" ref="X14">((VLOOKUP($B$1,'Multipliers and Adjustments'!$A$70:$I$86,TRUNC(COLUMN(X$2)/5)+2,FALSE)*SUMIFS('IEA-MethaneAbatement'!$N:$N,'IEA-MethaneAbatement'!$O:$O,"&lt;"&amp;$B14,'IEA-MethaneAbatement'!$O:$O,"&gt;="&amp;$A14,'IEA-MethaneAbatement'!$M:$M,$B$1,'IEA-MethaneAbatement'!$B:$B,'Country Selector'!$A$2)+VLOOKUP($C$1,'Multipliers and Adjustments'!$A$70:$I$86,TRUNC(COLUMN(X$2)/5)+2,FALSE)*SUMIFS('IEA-MethaneAbatement'!$N:$N,'IEA-MethaneAbatement'!$O:$O,"&lt;"&amp;$B14,'IEA-MethaneAbatement'!$O:$O,"&gt;="&amp;$A14,'IEA-MethaneAbatement'!$M:$M,$C$1,'IEA-MethaneAbatement'!$B:$B,'Country Selector'!$A$2)+VLOOKUP($D$1,'Multipliers and Adjustments'!$A$70:$I$86,TRUNC(COLUMN(X$2)/5)+2,FALSE)*SUMIFS('IEA-MethaneAbatement'!$N:$N,'IEA-MethaneAbatement'!$O:$O,"&lt;"&amp;$B14,'IEA-MethaneAbatement'!$O:$O,"&gt;="&amp;$A14,'IEA-MethaneAbatement'!$M:$M,$D$1,'IEA-MethaneAbatement'!$B:$B,'Country Selector'!$A$2)))*(1+INDEX('EPA to IEA Scaling'!$F$8:$AO$8,,MATCH(X$2,'EPA to IEA Scaling'!$F$1:$AO$1,0)))</f>
        <v>0</v>
      </c>
      <c r="Y14" cm="1">
        <f t="array" ref="Y14">((VLOOKUP($B$1,'Multipliers and Adjustments'!$A$70:$I$86,TRUNC(COLUMN(Y$2)/5)+2,FALSE)*SUMIFS('IEA-MethaneAbatement'!$N:$N,'IEA-MethaneAbatement'!$O:$O,"&lt;"&amp;$B14,'IEA-MethaneAbatement'!$O:$O,"&gt;="&amp;$A14,'IEA-MethaneAbatement'!$M:$M,$B$1,'IEA-MethaneAbatement'!$B:$B,'Country Selector'!$A$2)+VLOOKUP($C$1,'Multipliers and Adjustments'!$A$70:$I$86,TRUNC(COLUMN(Y$2)/5)+2,FALSE)*SUMIFS('IEA-MethaneAbatement'!$N:$N,'IEA-MethaneAbatement'!$O:$O,"&lt;"&amp;$B14,'IEA-MethaneAbatement'!$O:$O,"&gt;="&amp;$A14,'IEA-MethaneAbatement'!$M:$M,$C$1,'IEA-MethaneAbatement'!$B:$B,'Country Selector'!$A$2)+VLOOKUP($D$1,'Multipliers and Adjustments'!$A$70:$I$86,TRUNC(COLUMN(Y$2)/5)+2,FALSE)*SUMIFS('IEA-MethaneAbatement'!$N:$N,'IEA-MethaneAbatement'!$O:$O,"&lt;"&amp;$B14,'IEA-MethaneAbatement'!$O:$O,"&gt;="&amp;$A14,'IEA-MethaneAbatement'!$M:$M,$D$1,'IEA-MethaneAbatement'!$B:$B,'Country Selector'!$A$2)))*(1+INDEX('EPA to IEA Scaling'!$F$8:$AO$8,,MATCH(Y$2,'EPA to IEA Scaling'!$F$1:$AO$1,0)))</f>
        <v>0</v>
      </c>
      <c r="Z14" cm="1">
        <f t="array" ref="Z14">((VLOOKUP($B$1,'Multipliers and Adjustments'!$A$70:$I$86,TRUNC(COLUMN(Z$2)/5)+2,FALSE)*SUMIFS('IEA-MethaneAbatement'!$N:$N,'IEA-MethaneAbatement'!$O:$O,"&lt;"&amp;$B14,'IEA-MethaneAbatement'!$O:$O,"&gt;="&amp;$A14,'IEA-MethaneAbatement'!$M:$M,$B$1,'IEA-MethaneAbatement'!$B:$B,'Country Selector'!$A$2)+VLOOKUP($C$1,'Multipliers and Adjustments'!$A$70:$I$86,TRUNC(COLUMN(Z$2)/5)+2,FALSE)*SUMIFS('IEA-MethaneAbatement'!$N:$N,'IEA-MethaneAbatement'!$O:$O,"&lt;"&amp;$B14,'IEA-MethaneAbatement'!$O:$O,"&gt;="&amp;$A14,'IEA-MethaneAbatement'!$M:$M,$C$1,'IEA-MethaneAbatement'!$B:$B,'Country Selector'!$A$2)+VLOOKUP($D$1,'Multipliers and Adjustments'!$A$70:$I$86,TRUNC(COLUMN(Z$2)/5)+2,FALSE)*SUMIFS('IEA-MethaneAbatement'!$N:$N,'IEA-MethaneAbatement'!$O:$O,"&lt;"&amp;$B14,'IEA-MethaneAbatement'!$O:$O,"&gt;="&amp;$A14,'IEA-MethaneAbatement'!$M:$M,$D$1,'IEA-MethaneAbatement'!$B:$B,'Country Selector'!$A$2)))*(1+INDEX('EPA to IEA Scaling'!$F$8:$AO$8,,MATCH(Z$2,'EPA to IEA Scaling'!$F$1:$AO$1,0)))</f>
        <v>0</v>
      </c>
      <c r="AA14" cm="1">
        <f t="array" ref="AA14">((VLOOKUP($B$1,'Multipliers and Adjustments'!$A$70:$I$86,TRUNC(COLUMN(AA$2)/5)+2,FALSE)*SUMIFS('IEA-MethaneAbatement'!$N:$N,'IEA-MethaneAbatement'!$O:$O,"&lt;"&amp;$B14,'IEA-MethaneAbatement'!$O:$O,"&gt;="&amp;$A14,'IEA-MethaneAbatement'!$M:$M,$B$1,'IEA-MethaneAbatement'!$B:$B,'Country Selector'!$A$2)+VLOOKUP($C$1,'Multipliers and Adjustments'!$A$70:$I$86,TRUNC(COLUMN(AA$2)/5)+2,FALSE)*SUMIFS('IEA-MethaneAbatement'!$N:$N,'IEA-MethaneAbatement'!$O:$O,"&lt;"&amp;$B14,'IEA-MethaneAbatement'!$O:$O,"&gt;="&amp;$A14,'IEA-MethaneAbatement'!$M:$M,$C$1,'IEA-MethaneAbatement'!$B:$B,'Country Selector'!$A$2)+VLOOKUP($D$1,'Multipliers and Adjustments'!$A$70:$I$86,TRUNC(COLUMN(AA$2)/5)+2,FALSE)*SUMIFS('IEA-MethaneAbatement'!$N:$N,'IEA-MethaneAbatement'!$O:$O,"&lt;"&amp;$B14,'IEA-MethaneAbatement'!$O:$O,"&gt;="&amp;$A14,'IEA-MethaneAbatement'!$M:$M,$D$1,'IEA-MethaneAbatement'!$B:$B,'Country Selector'!$A$2)))*(1+INDEX('EPA to IEA Scaling'!$F$8:$AO$8,,MATCH(AA$2,'EPA to IEA Scaling'!$F$1:$AO$1,0)))</f>
        <v>0</v>
      </c>
      <c r="AB14" s="31" cm="1">
        <f t="array" ref="AB14">((VLOOKUP($B$1,'Multipliers and Adjustments'!$A$70:$I$86,TRUNC(COLUMN(AB$2)/5)+2,FALSE)*SUMIFS('IEA-MethaneAbatement'!$N:$N,'IEA-MethaneAbatement'!$O:$O,"&lt;"&amp;$B14,'IEA-MethaneAbatement'!$O:$O,"&gt;="&amp;$A14,'IEA-MethaneAbatement'!$M:$M,$B$1,'IEA-MethaneAbatement'!$B:$B,'Country Selector'!$A$2)+VLOOKUP($C$1,'Multipliers and Adjustments'!$A$70:$I$86,TRUNC(COLUMN(AB$2)/5)+2,FALSE)*SUMIFS('IEA-MethaneAbatement'!$N:$N,'IEA-MethaneAbatement'!$O:$O,"&lt;"&amp;$B14,'IEA-MethaneAbatement'!$O:$O,"&gt;="&amp;$A14,'IEA-MethaneAbatement'!$M:$M,$C$1,'IEA-MethaneAbatement'!$B:$B,'Country Selector'!$A$2)+VLOOKUP($D$1,'Multipliers and Adjustments'!$A$70:$I$86,TRUNC(COLUMN(AB$2)/5)+2,FALSE)*SUMIFS('IEA-MethaneAbatement'!$N:$N,'IEA-MethaneAbatement'!$O:$O,"&lt;"&amp;$B14,'IEA-MethaneAbatement'!$O:$O,"&gt;="&amp;$A14,'IEA-MethaneAbatement'!$M:$M,$D$1,'IEA-MethaneAbatement'!$B:$B,'Country Selector'!$A$2)))*(1+INDEX('EPA to IEA Scaling'!$F$8:$AO$8,,MATCH(AB$2,'EPA to IEA Scaling'!$F$1:$AO$1,0)))</f>
        <v>0</v>
      </c>
      <c r="AC14" cm="1">
        <f t="array" ref="AC14">((VLOOKUP($B$1,'Multipliers and Adjustments'!$A$70:$I$86,TRUNC(COLUMN(AC$2)/5)+2,FALSE)*SUMIFS('IEA-MethaneAbatement'!$N:$N,'IEA-MethaneAbatement'!$O:$O,"&lt;"&amp;$B14,'IEA-MethaneAbatement'!$O:$O,"&gt;="&amp;$A14,'IEA-MethaneAbatement'!$M:$M,$B$1,'IEA-MethaneAbatement'!$B:$B,'Country Selector'!$A$2)+VLOOKUP($C$1,'Multipliers and Adjustments'!$A$70:$I$86,TRUNC(COLUMN(AC$2)/5)+2,FALSE)*SUMIFS('IEA-MethaneAbatement'!$N:$N,'IEA-MethaneAbatement'!$O:$O,"&lt;"&amp;$B14,'IEA-MethaneAbatement'!$O:$O,"&gt;="&amp;$A14,'IEA-MethaneAbatement'!$M:$M,$C$1,'IEA-MethaneAbatement'!$B:$B,'Country Selector'!$A$2)+VLOOKUP($D$1,'Multipliers and Adjustments'!$A$70:$I$86,TRUNC(COLUMN(AC$2)/5)+2,FALSE)*SUMIFS('IEA-MethaneAbatement'!$N:$N,'IEA-MethaneAbatement'!$O:$O,"&lt;"&amp;$B14,'IEA-MethaneAbatement'!$O:$O,"&gt;="&amp;$A14,'IEA-MethaneAbatement'!$M:$M,$D$1,'IEA-MethaneAbatement'!$B:$B,'Country Selector'!$A$2)))*(1+INDEX('EPA to IEA Scaling'!$F$8:$AO$8,,MATCH(AC$2,'EPA to IEA Scaling'!$F$1:$AO$1,0)))</f>
        <v>0</v>
      </c>
      <c r="AD14" cm="1">
        <f t="array" ref="AD14">((VLOOKUP($B$1,'Multipliers and Adjustments'!$A$70:$I$86,TRUNC(COLUMN(AD$2)/5)+2,FALSE)*SUMIFS('IEA-MethaneAbatement'!$N:$N,'IEA-MethaneAbatement'!$O:$O,"&lt;"&amp;$B14,'IEA-MethaneAbatement'!$O:$O,"&gt;="&amp;$A14,'IEA-MethaneAbatement'!$M:$M,$B$1,'IEA-MethaneAbatement'!$B:$B,'Country Selector'!$A$2)+VLOOKUP($C$1,'Multipliers and Adjustments'!$A$70:$I$86,TRUNC(COLUMN(AD$2)/5)+2,FALSE)*SUMIFS('IEA-MethaneAbatement'!$N:$N,'IEA-MethaneAbatement'!$O:$O,"&lt;"&amp;$B14,'IEA-MethaneAbatement'!$O:$O,"&gt;="&amp;$A14,'IEA-MethaneAbatement'!$M:$M,$C$1,'IEA-MethaneAbatement'!$B:$B,'Country Selector'!$A$2)+VLOOKUP($D$1,'Multipliers and Adjustments'!$A$70:$I$86,TRUNC(COLUMN(AD$2)/5)+2,FALSE)*SUMIFS('IEA-MethaneAbatement'!$N:$N,'IEA-MethaneAbatement'!$O:$O,"&lt;"&amp;$B14,'IEA-MethaneAbatement'!$O:$O,"&gt;="&amp;$A14,'IEA-MethaneAbatement'!$M:$M,$D$1,'IEA-MethaneAbatement'!$B:$B,'Country Selector'!$A$2)))*(1+INDEX('EPA to IEA Scaling'!$F$8:$AO$8,,MATCH(AD$2,'EPA to IEA Scaling'!$F$1:$AO$1,0)))</f>
        <v>0</v>
      </c>
      <c r="AE14" cm="1">
        <f t="array" ref="AE14">((VLOOKUP($B$1,'Multipliers and Adjustments'!$A$70:$I$86,TRUNC(COLUMN(AE$2)/5)+2,FALSE)*SUMIFS('IEA-MethaneAbatement'!$N:$N,'IEA-MethaneAbatement'!$O:$O,"&lt;"&amp;$B14,'IEA-MethaneAbatement'!$O:$O,"&gt;="&amp;$A14,'IEA-MethaneAbatement'!$M:$M,$B$1,'IEA-MethaneAbatement'!$B:$B,'Country Selector'!$A$2)+VLOOKUP($C$1,'Multipliers and Adjustments'!$A$70:$I$86,TRUNC(COLUMN(AE$2)/5)+2,FALSE)*SUMIFS('IEA-MethaneAbatement'!$N:$N,'IEA-MethaneAbatement'!$O:$O,"&lt;"&amp;$B14,'IEA-MethaneAbatement'!$O:$O,"&gt;="&amp;$A14,'IEA-MethaneAbatement'!$M:$M,$C$1,'IEA-MethaneAbatement'!$B:$B,'Country Selector'!$A$2)+VLOOKUP($D$1,'Multipliers and Adjustments'!$A$70:$I$86,TRUNC(COLUMN(AE$2)/5)+2,FALSE)*SUMIFS('IEA-MethaneAbatement'!$N:$N,'IEA-MethaneAbatement'!$O:$O,"&lt;"&amp;$B14,'IEA-MethaneAbatement'!$O:$O,"&gt;="&amp;$A14,'IEA-MethaneAbatement'!$M:$M,$D$1,'IEA-MethaneAbatement'!$B:$B,'Country Selector'!$A$2)))*(1+INDEX('EPA to IEA Scaling'!$F$8:$AO$8,,MATCH(AE$2,'EPA to IEA Scaling'!$F$1:$AO$1,0)))</f>
        <v>0</v>
      </c>
      <c r="AF14" cm="1">
        <f t="array" ref="AF14">((VLOOKUP($B$1,'Multipliers and Adjustments'!$A$70:$I$86,TRUNC(COLUMN(AF$2)/5)+2,FALSE)*SUMIFS('IEA-MethaneAbatement'!$N:$N,'IEA-MethaneAbatement'!$O:$O,"&lt;"&amp;$B14,'IEA-MethaneAbatement'!$O:$O,"&gt;="&amp;$A14,'IEA-MethaneAbatement'!$M:$M,$B$1,'IEA-MethaneAbatement'!$B:$B,'Country Selector'!$A$2)+VLOOKUP($C$1,'Multipliers and Adjustments'!$A$70:$I$86,TRUNC(COLUMN(AF$2)/5)+2,FALSE)*SUMIFS('IEA-MethaneAbatement'!$N:$N,'IEA-MethaneAbatement'!$O:$O,"&lt;"&amp;$B14,'IEA-MethaneAbatement'!$O:$O,"&gt;="&amp;$A14,'IEA-MethaneAbatement'!$M:$M,$C$1,'IEA-MethaneAbatement'!$B:$B,'Country Selector'!$A$2)+VLOOKUP($D$1,'Multipliers and Adjustments'!$A$70:$I$86,TRUNC(COLUMN(AF$2)/5)+2,FALSE)*SUMIFS('IEA-MethaneAbatement'!$N:$N,'IEA-MethaneAbatement'!$O:$O,"&lt;"&amp;$B14,'IEA-MethaneAbatement'!$O:$O,"&gt;="&amp;$A14,'IEA-MethaneAbatement'!$M:$M,$D$1,'IEA-MethaneAbatement'!$B:$B,'Country Selector'!$A$2)))*(1+INDEX('EPA to IEA Scaling'!$F$8:$AO$8,,MATCH(AF$2,'EPA to IEA Scaling'!$F$1:$AO$1,0)))</f>
        <v>0</v>
      </c>
      <c r="AG14" s="31" cm="1">
        <f t="array" ref="AG14">((VLOOKUP($B$1,'Multipliers and Adjustments'!$A$70:$I$86,TRUNC(COLUMN(AG$2)/5)+2,FALSE)*SUMIFS('IEA-MethaneAbatement'!$N:$N,'IEA-MethaneAbatement'!$O:$O,"&lt;"&amp;$B14,'IEA-MethaneAbatement'!$O:$O,"&gt;="&amp;$A14,'IEA-MethaneAbatement'!$M:$M,$B$1,'IEA-MethaneAbatement'!$B:$B,'Country Selector'!$A$2)+VLOOKUP($C$1,'Multipliers and Adjustments'!$A$70:$I$86,TRUNC(COLUMN(AG$2)/5)+2,FALSE)*SUMIFS('IEA-MethaneAbatement'!$N:$N,'IEA-MethaneAbatement'!$O:$O,"&lt;"&amp;$B14,'IEA-MethaneAbatement'!$O:$O,"&gt;="&amp;$A14,'IEA-MethaneAbatement'!$M:$M,$C$1,'IEA-MethaneAbatement'!$B:$B,'Country Selector'!$A$2)+VLOOKUP($D$1,'Multipliers and Adjustments'!$A$70:$I$86,TRUNC(COLUMN(AG$2)/5)+2,FALSE)*SUMIFS('IEA-MethaneAbatement'!$N:$N,'IEA-MethaneAbatement'!$O:$O,"&lt;"&amp;$B14,'IEA-MethaneAbatement'!$O:$O,"&gt;="&amp;$A14,'IEA-MethaneAbatement'!$M:$M,$D$1,'IEA-MethaneAbatement'!$B:$B,'Country Selector'!$A$2)))*(1+INDEX('EPA to IEA Scaling'!$F$8:$AO$8,,MATCH(AG$2,'EPA to IEA Scaling'!$F$1:$AO$1,0)))</f>
        <v>0</v>
      </c>
      <c r="AH14" cm="1">
        <f t="array" ref="AH14">((VLOOKUP($B$1,'Multipliers and Adjustments'!$A$70:$I$86,TRUNC(COLUMN(AH$2)/5)+2,FALSE)*SUMIFS('IEA-MethaneAbatement'!$N:$N,'IEA-MethaneAbatement'!$O:$O,"&lt;"&amp;$B14,'IEA-MethaneAbatement'!$O:$O,"&gt;="&amp;$A14,'IEA-MethaneAbatement'!$M:$M,$B$1,'IEA-MethaneAbatement'!$B:$B,'Country Selector'!$A$2)+VLOOKUP($C$1,'Multipliers and Adjustments'!$A$70:$I$86,TRUNC(COLUMN(AH$2)/5)+2,FALSE)*SUMIFS('IEA-MethaneAbatement'!$N:$N,'IEA-MethaneAbatement'!$O:$O,"&lt;"&amp;$B14,'IEA-MethaneAbatement'!$O:$O,"&gt;="&amp;$A14,'IEA-MethaneAbatement'!$M:$M,$C$1,'IEA-MethaneAbatement'!$B:$B,'Country Selector'!$A$2)+VLOOKUP($D$1,'Multipliers and Adjustments'!$A$70:$I$86,TRUNC(COLUMN(AH$2)/5)+2,FALSE)*SUMIFS('IEA-MethaneAbatement'!$N:$N,'IEA-MethaneAbatement'!$O:$O,"&lt;"&amp;$B14,'IEA-MethaneAbatement'!$O:$O,"&gt;="&amp;$A14,'IEA-MethaneAbatement'!$M:$M,$D$1,'IEA-MethaneAbatement'!$B:$B,'Country Selector'!$A$2)))*(1+INDEX('EPA to IEA Scaling'!$F$8:$AO$8,,MATCH(AH$2,'EPA to IEA Scaling'!$F$1:$AO$1,0)))</f>
        <v>0</v>
      </c>
      <c r="AI14" cm="1">
        <f t="array" ref="AI14">((VLOOKUP($B$1,'Multipliers and Adjustments'!$A$70:$I$86,TRUNC(COLUMN(AI$2)/5)+2,FALSE)*SUMIFS('IEA-MethaneAbatement'!$N:$N,'IEA-MethaneAbatement'!$O:$O,"&lt;"&amp;$B14,'IEA-MethaneAbatement'!$O:$O,"&gt;="&amp;$A14,'IEA-MethaneAbatement'!$M:$M,$B$1,'IEA-MethaneAbatement'!$B:$B,'Country Selector'!$A$2)+VLOOKUP($C$1,'Multipliers and Adjustments'!$A$70:$I$86,TRUNC(COLUMN(AI$2)/5)+2,FALSE)*SUMIFS('IEA-MethaneAbatement'!$N:$N,'IEA-MethaneAbatement'!$O:$O,"&lt;"&amp;$B14,'IEA-MethaneAbatement'!$O:$O,"&gt;="&amp;$A14,'IEA-MethaneAbatement'!$M:$M,$C$1,'IEA-MethaneAbatement'!$B:$B,'Country Selector'!$A$2)+VLOOKUP($D$1,'Multipliers and Adjustments'!$A$70:$I$86,TRUNC(COLUMN(AI$2)/5)+2,FALSE)*SUMIFS('IEA-MethaneAbatement'!$N:$N,'IEA-MethaneAbatement'!$O:$O,"&lt;"&amp;$B14,'IEA-MethaneAbatement'!$O:$O,"&gt;="&amp;$A14,'IEA-MethaneAbatement'!$M:$M,$D$1,'IEA-MethaneAbatement'!$B:$B,'Country Selector'!$A$2)))*(1+INDEX('EPA to IEA Scaling'!$F$8:$AO$8,,MATCH(AI$2,'EPA to IEA Scaling'!$F$1:$AO$1,0)))</f>
        <v>0</v>
      </c>
      <c r="AJ14" cm="1">
        <f t="array" ref="AJ14">((VLOOKUP($B$1,'Multipliers and Adjustments'!$A$70:$I$86,TRUNC(COLUMN(AJ$2)/5)+2,FALSE)*SUMIFS('IEA-MethaneAbatement'!$N:$N,'IEA-MethaneAbatement'!$O:$O,"&lt;"&amp;$B14,'IEA-MethaneAbatement'!$O:$O,"&gt;="&amp;$A14,'IEA-MethaneAbatement'!$M:$M,$B$1,'IEA-MethaneAbatement'!$B:$B,'Country Selector'!$A$2)+VLOOKUP($C$1,'Multipliers and Adjustments'!$A$70:$I$86,TRUNC(COLUMN(AJ$2)/5)+2,FALSE)*SUMIFS('IEA-MethaneAbatement'!$N:$N,'IEA-MethaneAbatement'!$O:$O,"&lt;"&amp;$B14,'IEA-MethaneAbatement'!$O:$O,"&gt;="&amp;$A14,'IEA-MethaneAbatement'!$M:$M,$C$1,'IEA-MethaneAbatement'!$B:$B,'Country Selector'!$A$2)+VLOOKUP($D$1,'Multipliers and Adjustments'!$A$70:$I$86,TRUNC(COLUMN(AJ$2)/5)+2,FALSE)*SUMIFS('IEA-MethaneAbatement'!$N:$N,'IEA-MethaneAbatement'!$O:$O,"&lt;"&amp;$B14,'IEA-MethaneAbatement'!$O:$O,"&gt;="&amp;$A14,'IEA-MethaneAbatement'!$M:$M,$D$1,'IEA-MethaneAbatement'!$B:$B,'Country Selector'!$A$2)))*(1+INDEX('EPA to IEA Scaling'!$F$8:$AO$8,,MATCH(AJ$2,'EPA to IEA Scaling'!$F$1:$AO$1,0)))</f>
        <v>0</v>
      </c>
      <c r="AK14" cm="1">
        <f t="array" ref="AK14">((VLOOKUP($B$1,'Multipliers and Adjustments'!$A$70:$I$86,TRUNC(COLUMN(AK$2)/5)+2,FALSE)*SUMIFS('IEA-MethaneAbatement'!$N:$N,'IEA-MethaneAbatement'!$O:$O,"&lt;"&amp;$B14,'IEA-MethaneAbatement'!$O:$O,"&gt;="&amp;$A14,'IEA-MethaneAbatement'!$M:$M,$B$1,'IEA-MethaneAbatement'!$B:$B,'Country Selector'!$A$2)+VLOOKUP($C$1,'Multipliers and Adjustments'!$A$70:$I$86,TRUNC(COLUMN(AK$2)/5)+2,FALSE)*SUMIFS('IEA-MethaneAbatement'!$N:$N,'IEA-MethaneAbatement'!$O:$O,"&lt;"&amp;$B14,'IEA-MethaneAbatement'!$O:$O,"&gt;="&amp;$A14,'IEA-MethaneAbatement'!$M:$M,$C$1,'IEA-MethaneAbatement'!$B:$B,'Country Selector'!$A$2)+VLOOKUP($D$1,'Multipliers and Adjustments'!$A$70:$I$86,TRUNC(COLUMN(AK$2)/5)+2,FALSE)*SUMIFS('IEA-MethaneAbatement'!$N:$N,'IEA-MethaneAbatement'!$O:$O,"&lt;"&amp;$B14,'IEA-MethaneAbatement'!$O:$O,"&gt;="&amp;$A14,'IEA-MethaneAbatement'!$M:$M,$D$1,'IEA-MethaneAbatement'!$B:$B,'Country Selector'!$A$2)))*(1+INDEX('EPA to IEA Scaling'!$F$8:$AO$8,,MATCH(AK$2,'EPA to IEA Scaling'!$F$1:$AO$1,0)))</f>
        <v>0</v>
      </c>
      <c r="AL14" s="31" cm="1">
        <f t="array" ref="AL14">((VLOOKUP($B$1,'Multipliers and Adjustments'!$A$70:$I$86,TRUNC(COLUMN(AL$2)/5)+2,FALSE)*SUMIFS('IEA-MethaneAbatement'!$N:$N,'IEA-MethaneAbatement'!$O:$O,"&lt;"&amp;$B14,'IEA-MethaneAbatement'!$O:$O,"&gt;="&amp;$A14,'IEA-MethaneAbatement'!$M:$M,$B$1,'IEA-MethaneAbatement'!$B:$B,'Country Selector'!$A$2)+VLOOKUP($C$1,'Multipliers and Adjustments'!$A$70:$I$86,TRUNC(COLUMN(AL$2)/5)+2,FALSE)*SUMIFS('IEA-MethaneAbatement'!$N:$N,'IEA-MethaneAbatement'!$O:$O,"&lt;"&amp;$B14,'IEA-MethaneAbatement'!$O:$O,"&gt;="&amp;$A14,'IEA-MethaneAbatement'!$M:$M,$C$1,'IEA-MethaneAbatement'!$B:$B,'Country Selector'!$A$2)+VLOOKUP($D$1,'Multipliers and Adjustments'!$A$70:$I$86,TRUNC(COLUMN(AL$2)/5)+2,FALSE)*SUMIFS('IEA-MethaneAbatement'!$N:$N,'IEA-MethaneAbatement'!$O:$O,"&lt;"&amp;$B14,'IEA-MethaneAbatement'!$O:$O,"&gt;="&amp;$A14,'IEA-MethaneAbatement'!$M:$M,$D$1,'IEA-MethaneAbatement'!$B:$B,'Country Selector'!$A$2)))*(1+INDEX('EPA to IEA Scaling'!$F$8:$AO$8,,MATCH(AL$2,'EPA to IEA Scaling'!$F$1:$AO$1,0)))</f>
        <v>0</v>
      </c>
    </row>
    <row r="15" spans="1:38" x14ac:dyDescent="0.45">
      <c r="A15" s="12">
        <f t="shared" si="1"/>
        <v>-550</v>
      </c>
      <c r="B15" s="11">
        <f t="shared" si="0"/>
        <v>-500</v>
      </c>
      <c r="C15" s="47" cm="1">
        <f t="array" ref="C15">((VLOOKUP($B$1,'Multipliers and Adjustments'!$A$70:$I$86,TRUNC(COLUMN(C$2)/5)+2,FALSE)*SUMIFS('IEA-MethaneAbatement'!$N:$N,'IEA-MethaneAbatement'!$O:$O,"&lt;"&amp;$B15,'IEA-MethaneAbatement'!$O:$O,"&gt;="&amp;$A15,'IEA-MethaneAbatement'!$M:$M,$B$1,'IEA-MethaneAbatement'!$B:$B,'Country Selector'!$A$2)+VLOOKUP($C$1,'Multipliers and Adjustments'!$A$70:$I$86,TRUNC(COLUMN(C$2)/5)+2,FALSE)*SUMIFS('IEA-MethaneAbatement'!$N:$N,'IEA-MethaneAbatement'!$O:$O,"&lt;"&amp;$B15,'IEA-MethaneAbatement'!$O:$O,"&gt;="&amp;$A15,'IEA-MethaneAbatement'!$M:$M,$C$1,'IEA-MethaneAbatement'!$B:$B,'Country Selector'!$A$2)+VLOOKUP($D$1,'Multipliers and Adjustments'!$A$70:$I$86,TRUNC(COLUMN(C$2)/5)+2,FALSE)*SUMIFS('IEA-MethaneAbatement'!$N:$N,'IEA-MethaneAbatement'!$O:$O,"&lt;"&amp;$B15,'IEA-MethaneAbatement'!$O:$O,"&gt;="&amp;$A15,'IEA-MethaneAbatement'!$M:$M,$D$1,'IEA-MethaneAbatement'!$B:$B,'Country Selector'!$A$2)))*(1+INDEX('EPA to IEA Scaling'!$F$8:$AO$8,,MATCH(C$2,'EPA to IEA Scaling'!$F$1:$AO$1,0)))</f>
        <v>0</v>
      </c>
      <c r="D15" cm="1">
        <f t="array" ref="D15">((VLOOKUP($B$1,'Multipliers and Adjustments'!$A$70:$I$86,TRUNC(COLUMN(D$2)/5)+2,FALSE)*SUMIFS('IEA-MethaneAbatement'!$N:$N,'IEA-MethaneAbatement'!$O:$O,"&lt;"&amp;$B15,'IEA-MethaneAbatement'!$O:$O,"&gt;="&amp;$A15,'IEA-MethaneAbatement'!$M:$M,$B$1,'IEA-MethaneAbatement'!$B:$B,'Country Selector'!$A$2)+VLOOKUP($C$1,'Multipliers and Adjustments'!$A$70:$I$86,TRUNC(COLUMN(D$2)/5)+2,FALSE)*SUMIFS('IEA-MethaneAbatement'!$N:$N,'IEA-MethaneAbatement'!$O:$O,"&lt;"&amp;$B15,'IEA-MethaneAbatement'!$O:$O,"&gt;="&amp;$A15,'IEA-MethaneAbatement'!$M:$M,$C$1,'IEA-MethaneAbatement'!$B:$B,'Country Selector'!$A$2)+VLOOKUP($D$1,'Multipliers and Adjustments'!$A$70:$I$86,TRUNC(COLUMN(D$2)/5)+2,FALSE)*SUMIFS('IEA-MethaneAbatement'!$N:$N,'IEA-MethaneAbatement'!$O:$O,"&lt;"&amp;$B15,'IEA-MethaneAbatement'!$O:$O,"&gt;="&amp;$A15,'IEA-MethaneAbatement'!$M:$M,$D$1,'IEA-MethaneAbatement'!$B:$B,'Country Selector'!$A$2)))*(1+INDEX('EPA to IEA Scaling'!$F$8:$AO$8,,MATCH(D$2,'EPA to IEA Scaling'!$F$1:$AO$1,0)))</f>
        <v>0</v>
      </c>
      <c r="E15" cm="1">
        <f t="array" ref="E15">((VLOOKUP($B$1,'Multipliers and Adjustments'!$A$70:$I$86,TRUNC(COLUMN(E$2)/5)+2,FALSE)*SUMIFS('IEA-MethaneAbatement'!$N:$N,'IEA-MethaneAbatement'!$O:$O,"&lt;"&amp;$B15,'IEA-MethaneAbatement'!$O:$O,"&gt;="&amp;$A15,'IEA-MethaneAbatement'!$M:$M,$B$1,'IEA-MethaneAbatement'!$B:$B,'Country Selector'!$A$2)+VLOOKUP($C$1,'Multipliers and Adjustments'!$A$70:$I$86,TRUNC(COLUMN(E$2)/5)+2,FALSE)*SUMIFS('IEA-MethaneAbatement'!$N:$N,'IEA-MethaneAbatement'!$O:$O,"&lt;"&amp;$B15,'IEA-MethaneAbatement'!$O:$O,"&gt;="&amp;$A15,'IEA-MethaneAbatement'!$M:$M,$C$1,'IEA-MethaneAbatement'!$B:$B,'Country Selector'!$A$2)+VLOOKUP($D$1,'Multipliers and Adjustments'!$A$70:$I$86,TRUNC(COLUMN(E$2)/5)+2,FALSE)*SUMIFS('IEA-MethaneAbatement'!$N:$N,'IEA-MethaneAbatement'!$O:$O,"&lt;"&amp;$B15,'IEA-MethaneAbatement'!$O:$O,"&gt;="&amp;$A15,'IEA-MethaneAbatement'!$M:$M,$D$1,'IEA-MethaneAbatement'!$B:$B,'Country Selector'!$A$2)))*(1+INDEX('EPA to IEA Scaling'!$F$8:$AO$8,,MATCH(E$2,'EPA to IEA Scaling'!$F$1:$AO$1,0)))</f>
        <v>0</v>
      </c>
      <c r="F15" cm="1">
        <f t="array" ref="F15">((VLOOKUP($B$1,'Multipliers and Adjustments'!$A$70:$I$86,TRUNC(COLUMN(F$2)/5)+2,FALSE)*SUMIFS('IEA-MethaneAbatement'!$N:$N,'IEA-MethaneAbatement'!$O:$O,"&lt;"&amp;$B15,'IEA-MethaneAbatement'!$O:$O,"&gt;="&amp;$A15,'IEA-MethaneAbatement'!$M:$M,$B$1,'IEA-MethaneAbatement'!$B:$B,'Country Selector'!$A$2)+VLOOKUP($C$1,'Multipliers and Adjustments'!$A$70:$I$86,TRUNC(COLUMN(F$2)/5)+2,FALSE)*SUMIFS('IEA-MethaneAbatement'!$N:$N,'IEA-MethaneAbatement'!$O:$O,"&lt;"&amp;$B15,'IEA-MethaneAbatement'!$O:$O,"&gt;="&amp;$A15,'IEA-MethaneAbatement'!$M:$M,$C$1,'IEA-MethaneAbatement'!$B:$B,'Country Selector'!$A$2)+VLOOKUP($D$1,'Multipliers and Adjustments'!$A$70:$I$86,TRUNC(COLUMN(F$2)/5)+2,FALSE)*SUMIFS('IEA-MethaneAbatement'!$N:$N,'IEA-MethaneAbatement'!$O:$O,"&lt;"&amp;$B15,'IEA-MethaneAbatement'!$O:$O,"&gt;="&amp;$A15,'IEA-MethaneAbatement'!$M:$M,$D$1,'IEA-MethaneAbatement'!$B:$B,'Country Selector'!$A$2)))*(1+INDEX('EPA to IEA Scaling'!$F$8:$AO$8,,MATCH(F$2,'EPA to IEA Scaling'!$F$1:$AO$1,0)))</f>
        <v>0</v>
      </c>
      <c r="G15" cm="1">
        <f t="array" ref="G15">((VLOOKUP($B$1,'Multipliers and Adjustments'!$A$70:$I$86,TRUNC(COLUMN(G$2)/5)+2,FALSE)*SUMIFS('IEA-MethaneAbatement'!$N:$N,'IEA-MethaneAbatement'!$O:$O,"&lt;"&amp;$B15,'IEA-MethaneAbatement'!$O:$O,"&gt;="&amp;$A15,'IEA-MethaneAbatement'!$M:$M,$B$1,'IEA-MethaneAbatement'!$B:$B,'Country Selector'!$A$2)+VLOOKUP($C$1,'Multipliers and Adjustments'!$A$70:$I$86,TRUNC(COLUMN(G$2)/5)+2,FALSE)*SUMIFS('IEA-MethaneAbatement'!$N:$N,'IEA-MethaneAbatement'!$O:$O,"&lt;"&amp;$B15,'IEA-MethaneAbatement'!$O:$O,"&gt;="&amp;$A15,'IEA-MethaneAbatement'!$M:$M,$C$1,'IEA-MethaneAbatement'!$B:$B,'Country Selector'!$A$2)+VLOOKUP($D$1,'Multipliers and Adjustments'!$A$70:$I$86,TRUNC(COLUMN(G$2)/5)+2,FALSE)*SUMIFS('IEA-MethaneAbatement'!$N:$N,'IEA-MethaneAbatement'!$O:$O,"&lt;"&amp;$B15,'IEA-MethaneAbatement'!$O:$O,"&gt;="&amp;$A15,'IEA-MethaneAbatement'!$M:$M,$D$1,'IEA-MethaneAbatement'!$B:$B,'Country Selector'!$A$2)))*(1+INDEX('EPA to IEA Scaling'!$F$8:$AO$8,,MATCH(G$2,'EPA to IEA Scaling'!$F$1:$AO$1,0)))</f>
        <v>0</v>
      </c>
      <c r="H15" s="31" cm="1">
        <f t="array" ref="H15">((VLOOKUP($B$1,'Multipliers and Adjustments'!$A$70:$I$86,TRUNC(COLUMN(H$2)/5)+2,FALSE)*SUMIFS('IEA-MethaneAbatement'!$N:$N,'IEA-MethaneAbatement'!$O:$O,"&lt;"&amp;$B15,'IEA-MethaneAbatement'!$O:$O,"&gt;="&amp;$A15,'IEA-MethaneAbatement'!$M:$M,$B$1,'IEA-MethaneAbatement'!$B:$B,'Country Selector'!$A$2)+VLOOKUP($C$1,'Multipliers and Adjustments'!$A$70:$I$86,TRUNC(COLUMN(H$2)/5)+2,FALSE)*SUMIFS('IEA-MethaneAbatement'!$N:$N,'IEA-MethaneAbatement'!$O:$O,"&lt;"&amp;$B15,'IEA-MethaneAbatement'!$O:$O,"&gt;="&amp;$A15,'IEA-MethaneAbatement'!$M:$M,$C$1,'IEA-MethaneAbatement'!$B:$B,'Country Selector'!$A$2)+VLOOKUP($D$1,'Multipliers and Adjustments'!$A$70:$I$86,TRUNC(COLUMN(H$2)/5)+2,FALSE)*SUMIFS('IEA-MethaneAbatement'!$N:$N,'IEA-MethaneAbatement'!$O:$O,"&lt;"&amp;$B15,'IEA-MethaneAbatement'!$O:$O,"&gt;="&amp;$A15,'IEA-MethaneAbatement'!$M:$M,$D$1,'IEA-MethaneAbatement'!$B:$B,'Country Selector'!$A$2)))*(1+INDEX('EPA to IEA Scaling'!$F$8:$AO$8,,MATCH(H$2,'EPA to IEA Scaling'!$F$1:$AO$1,0)))</f>
        <v>0</v>
      </c>
      <c r="I15" cm="1">
        <f t="array" ref="I15">((VLOOKUP($B$1,'Multipliers and Adjustments'!$A$70:$I$86,TRUNC(COLUMN(I$2)/5)+2,FALSE)*SUMIFS('IEA-MethaneAbatement'!$N:$N,'IEA-MethaneAbatement'!$O:$O,"&lt;"&amp;$B15,'IEA-MethaneAbatement'!$O:$O,"&gt;="&amp;$A15,'IEA-MethaneAbatement'!$M:$M,$B$1,'IEA-MethaneAbatement'!$B:$B,'Country Selector'!$A$2)+VLOOKUP($C$1,'Multipliers and Adjustments'!$A$70:$I$86,TRUNC(COLUMN(I$2)/5)+2,FALSE)*SUMIFS('IEA-MethaneAbatement'!$N:$N,'IEA-MethaneAbatement'!$O:$O,"&lt;"&amp;$B15,'IEA-MethaneAbatement'!$O:$O,"&gt;="&amp;$A15,'IEA-MethaneAbatement'!$M:$M,$C$1,'IEA-MethaneAbatement'!$B:$B,'Country Selector'!$A$2)+VLOOKUP($D$1,'Multipliers and Adjustments'!$A$70:$I$86,TRUNC(COLUMN(I$2)/5)+2,FALSE)*SUMIFS('IEA-MethaneAbatement'!$N:$N,'IEA-MethaneAbatement'!$O:$O,"&lt;"&amp;$B15,'IEA-MethaneAbatement'!$O:$O,"&gt;="&amp;$A15,'IEA-MethaneAbatement'!$M:$M,$D$1,'IEA-MethaneAbatement'!$B:$B,'Country Selector'!$A$2)))*(1+INDEX('EPA to IEA Scaling'!$F$8:$AO$8,,MATCH(I$2,'EPA to IEA Scaling'!$F$1:$AO$1,0)))</f>
        <v>0</v>
      </c>
      <c r="J15" cm="1">
        <f t="array" ref="J15">((VLOOKUP($B$1,'Multipliers and Adjustments'!$A$70:$I$86,TRUNC(COLUMN(J$2)/5)+2,FALSE)*SUMIFS('IEA-MethaneAbatement'!$N:$N,'IEA-MethaneAbatement'!$O:$O,"&lt;"&amp;$B15,'IEA-MethaneAbatement'!$O:$O,"&gt;="&amp;$A15,'IEA-MethaneAbatement'!$M:$M,$B$1,'IEA-MethaneAbatement'!$B:$B,'Country Selector'!$A$2)+VLOOKUP($C$1,'Multipliers and Adjustments'!$A$70:$I$86,TRUNC(COLUMN(J$2)/5)+2,FALSE)*SUMIFS('IEA-MethaneAbatement'!$N:$N,'IEA-MethaneAbatement'!$O:$O,"&lt;"&amp;$B15,'IEA-MethaneAbatement'!$O:$O,"&gt;="&amp;$A15,'IEA-MethaneAbatement'!$M:$M,$C$1,'IEA-MethaneAbatement'!$B:$B,'Country Selector'!$A$2)+VLOOKUP($D$1,'Multipliers and Adjustments'!$A$70:$I$86,TRUNC(COLUMN(J$2)/5)+2,FALSE)*SUMIFS('IEA-MethaneAbatement'!$N:$N,'IEA-MethaneAbatement'!$O:$O,"&lt;"&amp;$B15,'IEA-MethaneAbatement'!$O:$O,"&gt;="&amp;$A15,'IEA-MethaneAbatement'!$M:$M,$D$1,'IEA-MethaneAbatement'!$B:$B,'Country Selector'!$A$2)))*(1+INDEX('EPA to IEA Scaling'!$F$8:$AO$8,,MATCH(J$2,'EPA to IEA Scaling'!$F$1:$AO$1,0)))</f>
        <v>0</v>
      </c>
      <c r="K15" cm="1">
        <f t="array" ref="K15">((VLOOKUP($B$1,'Multipliers and Adjustments'!$A$70:$I$86,TRUNC(COLUMN(K$2)/5)+2,FALSE)*SUMIFS('IEA-MethaneAbatement'!$N:$N,'IEA-MethaneAbatement'!$O:$O,"&lt;"&amp;$B15,'IEA-MethaneAbatement'!$O:$O,"&gt;="&amp;$A15,'IEA-MethaneAbatement'!$M:$M,$B$1,'IEA-MethaneAbatement'!$B:$B,'Country Selector'!$A$2)+VLOOKUP($C$1,'Multipliers and Adjustments'!$A$70:$I$86,TRUNC(COLUMN(K$2)/5)+2,FALSE)*SUMIFS('IEA-MethaneAbatement'!$N:$N,'IEA-MethaneAbatement'!$O:$O,"&lt;"&amp;$B15,'IEA-MethaneAbatement'!$O:$O,"&gt;="&amp;$A15,'IEA-MethaneAbatement'!$M:$M,$C$1,'IEA-MethaneAbatement'!$B:$B,'Country Selector'!$A$2)+VLOOKUP($D$1,'Multipliers and Adjustments'!$A$70:$I$86,TRUNC(COLUMN(K$2)/5)+2,FALSE)*SUMIFS('IEA-MethaneAbatement'!$N:$N,'IEA-MethaneAbatement'!$O:$O,"&lt;"&amp;$B15,'IEA-MethaneAbatement'!$O:$O,"&gt;="&amp;$A15,'IEA-MethaneAbatement'!$M:$M,$D$1,'IEA-MethaneAbatement'!$B:$B,'Country Selector'!$A$2)))*(1+INDEX('EPA to IEA Scaling'!$F$8:$AO$8,,MATCH(K$2,'EPA to IEA Scaling'!$F$1:$AO$1,0)))</f>
        <v>0</v>
      </c>
      <c r="L15" cm="1">
        <f t="array" ref="L15">((VLOOKUP($B$1,'Multipliers and Adjustments'!$A$70:$I$86,TRUNC(COLUMN(L$2)/5)+2,FALSE)*SUMIFS('IEA-MethaneAbatement'!$N:$N,'IEA-MethaneAbatement'!$O:$O,"&lt;"&amp;$B15,'IEA-MethaneAbatement'!$O:$O,"&gt;="&amp;$A15,'IEA-MethaneAbatement'!$M:$M,$B$1,'IEA-MethaneAbatement'!$B:$B,'Country Selector'!$A$2)+VLOOKUP($C$1,'Multipliers and Adjustments'!$A$70:$I$86,TRUNC(COLUMN(L$2)/5)+2,FALSE)*SUMIFS('IEA-MethaneAbatement'!$N:$N,'IEA-MethaneAbatement'!$O:$O,"&lt;"&amp;$B15,'IEA-MethaneAbatement'!$O:$O,"&gt;="&amp;$A15,'IEA-MethaneAbatement'!$M:$M,$C$1,'IEA-MethaneAbatement'!$B:$B,'Country Selector'!$A$2)+VLOOKUP($D$1,'Multipliers and Adjustments'!$A$70:$I$86,TRUNC(COLUMN(L$2)/5)+2,FALSE)*SUMIFS('IEA-MethaneAbatement'!$N:$N,'IEA-MethaneAbatement'!$O:$O,"&lt;"&amp;$B15,'IEA-MethaneAbatement'!$O:$O,"&gt;="&amp;$A15,'IEA-MethaneAbatement'!$M:$M,$D$1,'IEA-MethaneAbatement'!$B:$B,'Country Selector'!$A$2)))*(1+INDEX('EPA to IEA Scaling'!$F$8:$AO$8,,MATCH(L$2,'EPA to IEA Scaling'!$F$1:$AO$1,0)))</f>
        <v>0</v>
      </c>
      <c r="M15" s="31" cm="1">
        <f t="array" ref="M15">((VLOOKUP($B$1,'Multipliers and Adjustments'!$A$70:$I$86,TRUNC(COLUMN(M$2)/5)+2,FALSE)*SUMIFS('IEA-MethaneAbatement'!$N:$N,'IEA-MethaneAbatement'!$O:$O,"&lt;"&amp;$B15,'IEA-MethaneAbatement'!$O:$O,"&gt;="&amp;$A15,'IEA-MethaneAbatement'!$M:$M,$B$1,'IEA-MethaneAbatement'!$B:$B,'Country Selector'!$A$2)+VLOOKUP($C$1,'Multipliers and Adjustments'!$A$70:$I$86,TRUNC(COLUMN(M$2)/5)+2,FALSE)*SUMIFS('IEA-MethaneAbatement'!$N:$N,'IEA-MethaneAbatement'!$O:$O,"&lt;"&amp;$B15,'IEA-MethaneAbatement'!$O:$O,"&gt;="&amp;$A15,'IEA-MethaneAbatement'!$M:$M,$C$1,'IEA-MethaneAbatement'!$B:$B,'Country Selector'!$A$2)+VLOOKUP($D$1,'Multipliers and Adjustments'!$A$70:$I$86,TRUNC(COLUMN(M$2)/5)+2,FALSE)*SUMIFS('IEA-MethaneAbatement'!$N:$N,'IEA-MethaneAbatement'!$O:$O,"&lt;"&amp;$B15,'IEA-MethaneAbatement'!$O:$O,"&gt;="&amp;$A15,'IEA-MethaneAbatement'!$M:$M,$D$1,'IEA-MethaneAbatement'!$B:$B,'Country Selector'!$A$2)))*(1+INDEX('EPA to IEA Scaling'!$F$8:$AO$8,,MATCH(M$2,'EPA to IEA Scaling'!$F$1:$AO$1,0)))</f>
        <v>0</v>
      </c>
      <c r="N15" cm="1">
        <f t="array" ref="N15">((VLOOKUP($B$1,'Multipliers and Adjustments'!$A$70:$I$86,TRUNC(COLUMN(N$2)/5)+2,FALSE)*SUMIFS('IEA-MethaneAbatement'!$N:$N,'IEA-MethaneAbatement'!$O:$O,"&lt;"&amp;$B15,'IEA-MethaneAbatement'!$O:$O,"&gt;="&amp;$A15,'IEA-MethaneAbatement'!$M:$M,$B$1,'IEA-MethaneAbatement'!$B:$B,'Country Selector'!$A$2)+VLOOKUP($C$1,'Multipliers and Adjustments'!$A$70:$I$86,TRUNC(COLUMN(N$2)/5)+2,FALSE)*SUMIFS('IEA-MethaneAbatement'!$N:$N,'IEA-MethaneAbatement'!$O:$O,"&lt;"&amp;$B15,'IEA-MethaneAbatement'!$O:$O,"&gt;="&amp;$A15,'IEA-MethaneAbatement'!$M:$M,$C$1,'IEA-MethaneAbatement'!$B:$B,'Country Selector'!$A$2)+VLOOKUP($D$1,'Multipliers and Adjustments'!$A$70:$I$86,TRUNC(COLUMN(N$2)/5)+2,FALSE)*SUMIFS('IEA-MethaneAbatement'!$N:$N,'IEA-MethaneAbatement'!$O:$O,"&lt;"&amp;$B15,'IEA-MethaneAbatement'!$O:$O,"&gt;="&amp;$A15,'IEA-MethaneAbatement'!$M:$M,$D$1,'IEA-MethaneAbatement'!$B:$B,'Country Selector'!$A$2)))*(1+INDEX('EPA to IEA Scaling'!$F$8:$AO$8,,MATCH(N$2,'EPA to IEA Scaling'!$F$1:$AO$1,0)))</f>
        <v>0</v>
      </c>
      <c r="O15" cm="1">
        <f t="array" ref="O15">((VLOOKUP($B$1,'Multipliers and Adjustments'!$A$70:$I$86,TRUNC(COLUMN(O$2)/5)+2,FALSE)*SUMIFS('IEA-MethaneAbatement'!$N:$N,'IEA-MethaneAbatement'!$O:$O,"&lt;"&amp;$B15,'IEA-MethaneAbatement'!$O:$O,"&gt;="&amp;$A15,'IEA-MethaneAbatement'!$M:$M,$B$1,'IEA-MethaneAbatement'!$B:$B,'Country Selector'!$A$2)+VLOOKUP($C$1,'Multipliers and Adjustments'!$A$70:$I$86,TRUNC(COLUMN(O$2)/5)+2,FALSE)*SUMIFS('IEA-MethaneAbatement'!$N:$N,'IEA-MethaneAbatement'!$O:$O,"&lt;"&amp;$B15,'IEA-MethaneAbatement'!$O:$O,"&gt;="&amp;$A15,'IEA-MethaneAbatement'!$M:$M,$C$1,'IEA-MethaneAbatement'!$B:$B,'Country Selector'!$A$2)+VLOOKUP($D$1,'Multipliers and Adjustments'!$A$70:$I$86,TRUNC(COLUMN(O$2)/5)+2,FALSE)*SUMIFS('IEA-MethaneAbatement'!$N:$N,'IEA-MethaneAbatement'!$O:$O,"&lt;"&amp;$B15,'IEA-MethaneAbatement'!$O:$O,"&gt;="&amp;$A15,'IEA-MethaneAbatement'!$M:$M,$D$1,'IEA-MethaneAbatement'!$B:$B,'Country Selector'!$A$2)))*(1+INDEX('EPA to IEA Scaling'!$F$8:$AO$8,,MATCH(O$2,'EPA to IEA Scaling'!$F$1:$AO$1,0)))</f>
        <v>0</v>
      </c>
      <c r="P15" cm="1">
        <f t="array" ref="P15">((VLOOKUP($B$1,'Multipliers and Adjustments'!$A$70:$I$86,TRUNC(COLUMN(P$2)/5)+2,FALSE)*SUMIFS('IEA-MethaneAbatement'!$N:$N,'IEA-MethaneAbatement'!$O:$O,"&lt;"&amp;$B15,'IEA-MethaneAbatement'!$O:$O,"&gt;="&amp;$A15,'IEA-MethaneAbatement'!$M:$M,$B$1,'IEA-MethaneAbatement'!$B:$B,'Country Selector'!$A$2)+VLOOKUP($C$1,'Multipliers and Adjustments'!$A$70:$I$86,TRUNC(COLUMN(P$2)/5)+2,FALSE)*SUMIFS('IEA-MethaneAbatement'!$N:$N,'IEA-MethaneAbatement'!$O:$O,"&lt;"&amp;$B15,'IEA-MethaneAbatement'!$O:$O,"&gt;="&amp;$A15,'IEA-MethaneAbatement'!$M:$M,$C$1,'IEA-MethaneAbatement'!$B:$B,'Country Selector'!$A$2)+VLOOKUP($D$1,'Multipliers and Adjustments'!$A$70:$I$86,TRUNC(COLUMN(P$2)/5)+2,FALSE)*SUMIFS('IEA-MethaneAbatement'!$N:$N,'IEA-MethaneAbatement'!$O:$O,"&lt;"&amp;$B15,'IEA-MethaneAbatement'!$O:$O,"&gt;="&amp;$A15,'IEA-MethaneAbatement'!$M:$M,$D$1,'IEA-MethaneAbatement'!$B:$B,'Country Selector'!$A$2)))*(1+INDEX('EPA to IEA Scaling'!$F$8:$AO$8,,MATCH(P$2,'EPA to IEA Scaling'!$F$1:$AO$1,0)))</f>
        <v>0</v>
      </c>
      <c r="Q15" cm="1">
        <f t="array" ref="Q15">((VLOOKUP($B$1,'Multipliers and Adjustments'!$A$70:$I$86,TRUNC(COLUMN(Q$2)/5)+2,FALSE)*SUMIFS('IEA-MethaneAbatement'!$N:$N,'IEA-MethaneAbatement'!$O:$O,"&lt;"&amp;$B15,'IEA-MethaneAbatement'!$O:$O,"&gt;="&amp;$A15,'IEA-MethaneAbatement'!$M:$M,$B$1,'IEA-MethaneAbatement'!$B:$B,'Country Selector'!$A$2)+VLOOKUP($C$1,'Multipliers and Adjustments'!$A$70:$I$86,TRUNC(COLUMN(Q$2)/5)+2,FALSE)*SUMIFS('IEA-MethaneAbatement'!$N:$N,'IEA-MethaneAbatement'!$O:$O,"&lt;"&amp;$B15,'IEA-MethaneAbatement'!$O:$O,"&gt;="&amp;$A15,'IEA-MethaneAbatement'!$M:$M,$C$1,'IEA-MethaneAbatement'!$B:$B,'Country Selector'!$A$2)+VLOOKUP($D$1,'Multipliers and Adjustments'!$A$70:$I$86,TRUNC(COLUMN(Q$2)/5)+2,FALSE)*SUMIFS('IEA-MethaneAbatement'!$N:$N,'IEA-MethaneAbatement'!$O:$O,"&lt;"&amp;$B15,'IEA-MethaneAbatement'!$O:$O,"&gt;="&amp;$A15,'IEA-MethaneAbatement'!$M:$M,$D$1,'IEA-MethaneAbatement'!$B:$B,'Country Selector'!$A$2)))*(1+INDEX('EPA to IEA Scaling'!$F$8:$AO$8,,MATCH(Q$2,'EPA to IEA Scaling'!$F$1:$AO$1,0)))</f>
        <v>0</v>
      </c>
      <c r="R15" s="31" cm="1">
        <f t="array" ref="R15">((VLOOKUP($B$1,'Multipliers and Adjustments'!$A$70:$I$86,TRUNC(COLUMN(R$2)/5)+2,FALSE)*SUMIFS('IEA-MethaneAbatement'!$N:$N,'IEA-MethaneAbatement'!$O:$O,"&lt;"&amp;$B15,'IEA-MethaneAbatement'!$O:$O,"&gt;="&amp;$A15,'IEA-MethaneAbatement'!$M:$M,$B$1,'IEA-MethaneAbatement'!$B:$B,'Country Selector'!$A$2)+VLOOKUP($C$1,'Multipliers and Adjustments'!$A$70:$I$86,TRUNC(COLUMN(R$2)/5)+2,FALSE)*SUMIFS('IEA-MethaneAbatement'!$N:$N,'IEA-MethaneAbatement'!$O:$O,"&lt;"&amp;$B15,'IEA-MethaneAbatement'!$O:$O,"&gt;="&amp;$A15,'IEA-MethaneAbatement'!$M:$M,$C$1,'IEA-MethaneAbatement'!$B:$B,'Country Selector'!$A$2)+VLOOKUP($D$1,'Multipliers and Adjustments'!$A$70:$I$86,TRUNC(COLUMN(R$2)/5)+2,FALSE)*SUMIFS('IEA-MethaneAbatement'!$N:$N,'IEA-MethaneAbatement'!$O:$O,"&lt;"&amp;$B15,'IEA-MethaneAbatement'!$O:$O,"&gt;="&amp;$A15,'IEA-MethaneAbatement'!$M:$M,$D$1,'IEA-MethaneAbatement'!$B:$B,'Country Selector'!$A$2)))*(1+INDEX('EPA to IEA Scaling'!$F$8:$AO$8,,MATCH(R$2,'EPA to IEA Scaling'!$F$1:$AO$1,0)))</f>
        <v>0</v>
      </c>
      <c r="S15" cm="1">
        <f t="array" ref="S15">((VLOOKUP($B$1,'Multipliers and Adjustments'!$A$70:$I$86,TRUNC(COLUMN(S$2)/5)+2,FALSE)*SUMIFS('IEA-MethaneAbatement'!$N:$N,'IEA-MethaneAbatement'!$O:$O,"&lt;"&amp;$B15,'IEA-MethaneAbatement'!$O:$O,"&gt;="&amp;$A15,'IEA-MethaneAbatement'!$M:$M,$B$1,'IEA-MethaneAbatement'!$B:$B,'Country Selector'!$A$2)+VLOOKUP($C$1,'Multipliers and Adjustments'!$A$70:$I$86,TRUNC(COLUMN(S$2)/5)+2,FALSE)*SUMIFS('IEA-MethaneAbatement'!$N:$N,'IEA-MethaneAbatement'!$O:$O,"&lt;"&amp;$B15,'IEA-MethaneAbatement'!$O:$O,"&gt;="&amp;$A15,'IEA-MethaneAbatement'!$M:$M,$C$1,'IEA-MethaneAbatement'!$B:$B,'Country Selector'!$A$2)+VLOOKUP($D$1,'Multipliers and Adjustments'!$A$70:$I$86,TRUNC(COLUMN(S$2)/5)+2,FALSE)*SUMIFS('IEA-MethaneAbatement'!$N:$N,'IEA-MethaneAbatement'!$O:$O,"&lt;"&amp;$B15,'IEA-MethaneAbatement'!$O:$O,"&gt;="&amp;$A15,'IEA-MethaneAbatement'!$M:$M,$D$1,'IEA-MethaneAbatement'!$B:$B,'Country Selector'!$A$2)))*(1+INDEX('EPA to IEA Scaling'!$F$8:$AO$8,,MATCH(S$2,'EPA to IEA Scaling'!$F$1:$AO$1,0)))</f>
        <v>0</v>
      </c>
      <c r="T15" cm="1">
        <f t="array" ref="T15">((VLOOKUP($B$1,'Multipliers and Adjustments'!$A$70:$I$86,TRUNC(COLUMN(T$2)/5)+2,FALSE)*SUMIFS('IEA-MethaneAbatement'!$N:$N,'IEA-MethaneAbatement'!$O:$O,"&lt;"&amp;$B15,'IEA-MethaneAbatement'!$O:$O,"&gt;="&amp;$A15,'IEA-MethaneAbatement'!$M:$M,$B$1,'IEA-MethaneAbatement'!$B:$B,'Country Selector'!$A$2)+VLOOKUP($C$1,'Multipliers and Adjustments'!$A$70:$I$86,TRUNC(COLUMN(T$2)/5)+2,FALSE)*SUMIFS('IEA-MethaneAbatement'!$N:$N,'IEA-MethaneAbatement'!$O:$O,"&lt;"&amp;$B15,'IEA-MethaneAbatement'!$O:$O,"&gt;="&amp;$A15,'IEA-MethaneAbatement'!$M:$M,$C$1,'IEA-MethaneAbatement'!$B:$B,'Country Selector'!$A$2)+VLOOKUP($D$1,'Multipliers and Adjustments'!$A$70:$I$86,TRUNC(COLUMN(T$2)/5)+2,FALSE)*SUMIFS('IEA-MethaneAbatement'!$N:$N,'IEA-MethaneAbatement'!$O:$O,"&lt;"&amp;$B15,'IEA-MethaneAbatement'!$O:$O,"&gt;="&amp;$A15,'IEA-MethaneAbatement'!$M:$M,$D$1,'IEA-MethaneAbatement'!$B:$B,'Country Selector'!$A$2)))*(1+INDEX('EPA to IEA Scaling'!$F$8:$AO$8,,MATCH(T$2,'EPA to IEA Scaling'!$F$1:$AO$1,0)))</f>
        <v>0</v>
      </c>
      <c r="U15" cm="1">
        <f t="array" ref="U15">((VLOOKUP($B$1,'Multipliers and Adjustments'!$A$70:$I$86,TRUNC(COLUMN(U$2)/5)+2,FALSE)*SUMIFS('IEA-MethaneAbatement'!$N:$N,'IEA-MethaneAbatement'!$O:$O,"&lt;"&amp;$B15,'IEA-MethaneAbatement'!$O:$O,"&gt;="&amp;$A15,'IEA-MethaneAbatement'!$M:$M,$B$1,'IEA-MethaneAbatement'!$B:$B,'Country Selector'!$A$2)+VLOOKUP($C$1,'Multipliers and Adjustments'!$A$70:$I$86,TRUNC(COLUMN(U$2)/5)+2,FALSE)*SUMIFS('IEA-MethaneAbatement'!$N:$N,'IEA-MethaneAbatement'!$O:$O,"&lt;"&amp;$B15,'IEA-MethaneAbatement'!$O:$O,"&gt;="&amp;$A15,'IEA-MethaneAbatement'!$M:$M,$C$1,'IEA-MethaneAbatement'!$B:$B,'Country Selector'!$A$2)+VLOOKUP($D$1,'Multipliers and Adjustments'!$A$70:$I$86,TRUNC(COLUMN(U$2)/5)+2,FALSE)*SUMIFS('IEA-MethaneAbatement'!$N:$N,'IEA-MethaneAbatement'!$O:$O,"&lt;"&amp;$B15,'IEA-MethaneAbatement'!$O:$O,"&gt;="&amp;$A15,'IEA-MethaneAbatement'!$M:$M,$D$1,'IEA-MethaneAbatement'!$B:$B,'Country Selector'!$A$2)))*(1+INDEX('EPA to IEA Scaling'!$F$8:$AO$8,,MATCH(U$2,'EPA to IEA Scaling'!$F$1:$AO$1,0)))</f>
        <v>0</v>
      </c>
      <c r="V15" cm="1">
        <f t="array" ref="V15">((VLOOKUP($B$1,'Multipliers and Adjustments'!$A$70:$I$86,TRUNC(COLUMN(V$2)/5)+2,FALSE)*SUMIFS('IEA-MethaneAbatement'!$N:$N,'IEA-MethaneAbatement'!$O:$O,"&lt;"&amp;$B15,'IEA-MethaneAbatement'!$O:$O,"&gt;="&amp;$A15,'IEA-MethaneAbatement'!$M:$M,$B$1,'IEA-MethaneAbatement'!$B:$B,'Country Selector'!$A$2)+VLOOKUP($C$1,'Multipliers and Adjustments'!$A$70:$I$86,TRUNC(COLUMN(V$2)/5)+2,FALSE)*SUMIFS('IEA-MethaneAbatement'!$N:$N,'IEA-MethaneAbatement'!$O:$O,"&lt;"&amp;$B15,'IEA-MethaneAbatement'!$O:$O,"&gt;="&amp;$A15,'IEA-MethaneAbatement'!$M:$M,$C$1,'IEA-MethaneAbatement'!$B:$B,'Country Selector'!$A$2)+VLOOKUP($D$1,'Multipliers and Adjustments'!$A$70:$I$86,TRUNC(COLUMN(V$2)/5)+2,FALSE)*SUMIFS('IEA-MethaneAbatement'!$N:$N,'IEA-MethaneAbatement'!$O:$O,"&lt;"&amp;$B15,'IEA-MethaneAbatement'!$O:$O,"&gt;="&amp;$A15,'IEA-MethaneAbatement'!$M:$M,$D$1,'IEA-MethaneAbatement'!$B:$B,'Country Selector'!$A$2)))*(1+INDEX('EPA to IEA Scaling'!$F$8:$AO$8,,MATCH(V$2,'EPA to IEA Scaling'!$F$1:$AO$1,0)))</f>
        <v>0</v>
      </c>
      <c r="W15" s="31" cm="1">
        <f t="array" ref="W15">((VLOOKUP($B$1,'Multipliers and Adjustments'!$A$70:$I$86,TRUNC(COLUMN(W$2)/5)+2,FALSE)*SUMIFS('IEA-MethaneAbatement'!$N:$N,'IEA-MethaneAbatement'!$O:$O,"&lt;"&amp;$B15,'IEA-MethaneAbatement'!$O:$O,"&gt;="&amp;$A15,'IEA-MethaneAbatement'!$M:$M,$B$1,'IEA-MethaneAbatement'!$B:$B,'Country Selector'!$A$2)+VLOOKUP($C$1,'Multipliers and Adjustments'!$A$70:$I$86,TRUNC(COLUMN(W$2)/5)+2,FALSE)*SUMIFS('IEA-MethaneAbatement'!$N:$N,'IEA-MethaneAbatement'!$O:$O,"&lt;"&amp;$B15,'IEA-MethaneAbatement'!$O:$O,"&gt;="&amp;$A15,'IEA-MethaneAbatement'!$M:$M,$C$1,'IEA-MethaneAbatement'!$B:$B,'Country Selector'!$A$2)+VLOOKUP($D$1,'Multipliers and Adjustments'!$A$70:$I$86,TRUNC(COLUMN(W$2)/5)+2,FALSE)*SUMIFS('IEA-MethaneAbatement'!$N:$N,'IEA-MethaneAbatement'!$O:$O,"&lt;"&amp;$B15,'IEA-MethaneAbatement'!$O:$O,"&gt;="&amp;$A15,'IEA-MethaneAbatement'!$M:$M,$D$1,'IEA-MethaneAbatement'!$B:$B,'Country Selector'!$A$2)))*(1+INDEX('EPA to IEA Scaling'!$F$8:$AO$8,,MATCH(W$2,'EPA to IEA Scaling'!$F$1:$AO$1,0)))</f>
        <v>0</v>
      </c>
      <c r="X15" cm="1">
        <f t="array" ref="X15">((VLOOKUP($B$1,'Multipliers and Adjustments'!$A$70:$I$86,TRUNC(COLUMN(X$2)/5)+2,FALSE)*SUMIFS('IEA-MethaneAbatement'!$N:$N,'IEA-MethaneAbatement'!$O:$O,"&lt;"&amp;$B15,'IEA-MethaneAbatement'!$O:$O,"&gt;="&amp;$A15,'IEA-MethaneAbatement'!$M:$M,$B$1,'IEA-MethaneAbatement'!$B:$B,'Country Selector'!$A$2)+VLOOKUP($C$1,'Multipliers and Adjustments'!$A$70:$I$86,TRUNC(COLUMN(X$2)/5)+2,FALSE)*SUMIFS('IEA-MethaneAbatement'!$N:$N,'IEA-MethaneAbatement'!$O:$O,"&lt;"&amp;$B15,'IEA-MethaneAbatement'!$O:$O,"&gt;="&amp;$A15,'IEA-MethaneAbatement'!$M:$M,$C$1,'IEA-MethaneAbatement'!$B:$B,'Country Selector'!$A$2)+VLOOKUP($D$1,'Multipliers and Adjustments'!$A$70:$I$86,TRUNC(COLUMN(X$2)/5)+2,FALSE)*SUMIFS('IEA-MethaneAbatement'!$N:$N,'IEA-MethaneAbatement'!$O:$O,"&lt;"&amp;$B15,'IEA-MethaneAbatement'!$O:$O,"&gt;="&amp;$A15,'IEA-MethaneAbatement'!$M:$M,$D$1,'IEA-MethaneAbatement'!$B:$B,'Country Selector'!$A$2)))*(1+INDEX('EPA to IEA Scaling'!$F$8:$AO$8,,MATCH(X$2,'EPA to IEA Scaling'!$F$1:$AO$1,0)))</f>
        <v>0</v>
      </c>
      <c r="Y15" cm="1">
        <f t="array" ref="Y15">((VLOOKUP($B$1,'Multipliers and Adjustments'!$A$70:$I$86,TRUNC(COLUMN(Y$2)/5)+2,FALSE)*SUMIFS('IEA-MethaneAbatement'!$N:$N,'IEA-MethaneAbatement'!$O:$O,"&lt;"&amp;$B15,'IEA-MethaneAbatement'!$O:$O,"&gt;="&amp;$A15,'IEA-MethaneAbatement'!$M:$M,$B$1,'IEA-MethaneAbatement'!$B:$B,'Country Selector'!$A$2)+VLOOKUP($C$1,'Multipliers and Adjustments'!$A$70:$I$86,TRUNC(COLUMN(Y$2)/5)+2,FALSE)*SUMIFS('IEA-MethaneAbatement'!$N:$N,'IEA-MethaneAbatement'!$O:$O,"&lt;"&amp;$B15,'IEA-MethaneAbatement'!$O:$O,"&gt;="&amp;$A15,'IEA-MethaneAbatement'!$M:$M,$C$1,'IEA-MethaneAbatement'!$B:$B,'Country Selector'!$A$2)+VLOOKUP($D$1,'Multipliers and Adjustments'!$A$70:$I$86,TRUNC(COLUMN(Y$2)/5)+2,FALSE)*SUMIFS('IEA-MethaneAbatement'!$N:$N,'IEA-MethaneAbatement'!$O:$O,"&lt;"&amp;$B15,'IEA-MethaneAbatement'!$O:$O,"&gt;="&amp;$A15,'IEA-MethaneAbatement'!$M:$M,$D$1,'IEA-MethaneAbatement'!$B:$B,'Country Selector'!$A$2)))*(1+INDEX('EPA to IEA Scaling'!$F$8:$AO$8,,MATCH(Y$2,'EPA to IEA Scaling'!$F$1:$AO$1,0)))</f>
        <v>0</v>
      </c>
      <c r="Z15" cm="1">
        <f t="array" ref="Z15">((VLOOKUP($B$1,'Multipliers and Adjustments'!$A$70:$I$86,TRUNC(COLUMN(Z$2)/5)+2,FALSE)*SUMIFS('IEA-MethaneAbatement'!$N:$N,'IEA-MethaneAbatement'!$O:$O,"&lt;"&amp;$B15,'IEA-MethaneAbatement'!$O:$O,"&gt;="&amp;$A15,'IEA-MethaneAbatement'!$M:$M,$B$1,'IEA-MethaneAbatement'!$B:$B,'Country Selector'!$A$2)+VLOOKUP($C$1,'Multipliers and Adjustments'!$A$70:$I$86,TRUNC(COLUMN(Z$2)/5)+2,FALSE)*SUMIFS('IEA-MethaneAbatement'!$N:$N,'IEA-MethaneAbatement'!$O:$O,"&lt;"&amp;$B15,'IEA-MethaneAbatement'!$O:$O,"&gt;="&amp;$A15,'IEA-MethaneAbatement'!$M:$M,$C$1,'IEA-MethaneAbatement'!$B:$B,'Country Selector'!$A$2)+VLOOKUP($D$1,'Multipliers and Adjustments'!$A$70:$I$86,TRUNC(COLUMN(Z$2)/5)+2,FALSE)*SUMIFS('IEA-MethaneAbatement'!$N:$N,'IEA-MethaneAbatement'!$O:$O,"&lt;"&amp;$B15,'IEA-MethaneAbatement'!$O:$O,"&gt;="&amp;$A15,'IEA-MethaneAbatement'!$M:$M,$D$1,'IEA-MethaneAbatement'!$B:$B,'Country Selector'!$A$2)))*(1+INDEX('EPA to IEA Scaling'!$F$8:$AO$8,,MATCH(Z$2,'EPA to IEA Scaling'!$F$1:$AO$1,0)))</f>
        <v>0</v>
      </c>
      <c r="AA15" cm="1">
        <f t="array" ref="AA15">((VLOOKUP($B$1,'Multipliers and Adjustments'!$A$70:$I$86,TRUNC(COLUMN(AA$2)/5)+2,FALSE)*SUMIFS('IEA-MethaneAbatement'!$N:$N,'IEA-MethaneAbatement'!$O:$O,"&lt;"&amp;$B15,'IEA-MethaneAbatement'!$O:$O,"&gt;="&amp;$A15,'IEA-MethaneAbatement'!$M:$M,$B$1,'IEA-MethaneAbatement'!$B:$B,'Country Selector'!$A$2)+VLOOKUP($C$1,'Multipliers and Adjustments'!$A$70:$I$86,TRUNC(COLUMN(AA$2)/5)+2,FALSE)*SUMIFS('IEA-MethaneAbatement'!$N:$N,'IEA-MethaneAbatement'!$O:$O,"&lt;"&amp;$B15,'IEA-MethaneAbatement'!$O:$O,"&gt;="&amp;$A15,'IEA-MethaneAbatement'!$M:$M,$C$1,'IEA-MethaneAbatement'!$B:$B,'Country Selector'!$A$2)+VLOOKUP($D$1,'Multipliers and Adjustments'!$A$70:$I$86,TRUNC(COLUMN(AA$2)/5)+2,FALSE)*SUMIFS('IEA-MethaneAbatement'!$N:$N,'IEA-MethaneAbatement'!$O:$O,"&lt;"&amp;$B15,'IEA-MethaneAbatement'!$O:$O,"&gt;="&amp;$A15,'IEA-MethaneAbatement'!$M:$M,$D$1,'IEA-MethaneAbatement'!$B:$B,'Country Selector'!$A$2)))*(1+INDEX('EPA to IEA Scaling'!$F$8:$AO$8,,MATCH(AA$2,'EPA to IEA Scaling'!$F$1:$AO$1,0)))</f>
        <v>0</v>
      </c>
      <c r="AB15" s="31" cm="1">
        <f t="array" ref="AB15">((VLOOKUP($B$1,'Multipliers and Adjustments'!$A$70:$I$86,TRUNC(COLUMN(AB$2)/5)+2,FALSE)*SUMIFS('IEA-MethaneAbatement'!$N:$N,'IEA-MethaneAbatement'!$O:$O,"&lt;"&amp;$B15,'IEA-MethaneAbatement'!$O:$O,"&gt;="&amp;$A15,'IEA-MethaneAbatement'!$M:$M,$B$1,'IEA-MethaneAbatement'!$B:$B,'Country Selector'!$A$2)+VLOOKUP($C$1,'Multipliers and Adjustments'!$A$70:$I$86,TRUNC(COLUMN(AB$2)/5)+2,FALSE)*SUMIFS('IEA-MethaneAbatement'!$N:$N,'IEA-MethaneAbatement'!$O:$O,"&lt;"&amp;$B15,'IEA-MethaneAbatement'!$O:$O,"&gt;="&amp;$A15,'IEA-MethaneAbatement'!$M:$M,$C$1,'IEA-MethaneAbatement'!$B:$B,'Country Selector'!$A$2)+VLOOKUP($D$1,'Multipliers and Adjustments'!$A$70:$I$86,TRUNC(COLUMN(AB$2)/5)+2,FALSE)*SUMIFS('IEA-MethaneAbatement'!$N:$N,'IEA-MethaneAbatement'!$O:$O,"&lt;"&amp;$B15,'IEA-MethaneAbatement'!$O:$O,"&gt;="&amp;$A15,'IEA-MethaneAbatement'!$M:$M,$D$1,'IEA-MethaneAbatement'!$B:$B,'Country Selector'!$A$2)))*(1+INDEX('EPA to IEA Scaling'!$F$8:$AO$8,,MATCH(AB$2,'EPA to IEA Scaling'!$F$1:$AO$1,0)))</f>
        <v>0</v>
      </c>
      <c r="AC15" cm="1">
        <f t="array" ref="AC15">((VLOOKUP($B$1,'Multipliers and Adjustments'!$A$70:$I$86,TRUNC(COLUMN(AC$2)/5)+2,FALSE)*SUMIFS('IEA-MethaneAbatement'!$N:$N,'IEA-MethaneAbatement'!$O:$O,"&lt;"&amp;$B15,'IEA-MethaneAbatement'!$O:$O,"&gt;="&amp;$A15,'IEA-MethaneAbatement'!$M:$M,$B$1,'IEA-MethaneAbatement'!$B:$B,'Country Selector'!$A$2)+VLOOKUP($C$1,'Multipliers and Adjustments'!$A$70:$I$86,TRUNC(COLUMN(AC$2)/5)+2,FALSE)*SUMIFS('IEA-MethaneAbatement'!$N:$N,'IEA-MethaneAbatement'!$O:$O,"&lt;"&amp;$B15,'IEA-MethaneAbatement'!$O:$O,"&gt;="&amp;$A15,'IEA-MethaneAbatement'!$M:$M,$C$1,'IEA-MethaneAbatement'!$B:$B,'Country Selector'!$A$2)+VLOOKUP($D$1,'Multipliers and Adjustments'!$A$70:$I$86,TRUNC(COLUMN(AC$2)/5)+2,FALSE)*SUMIFS('IEA-MethaneAbatement'!$N:$N,'IEA-MethaneAbatement'!$O:$O,"&lt;"&amp;$B15,'IEA-MethaneAbatement'!$O:$O,"&gt;="&amp;$A15,'IEA-MethaneAbatement'!$M:$M,$D$1,'IEA-MethaneAbatement'!$B:$B,'Country Selector'!$A$2)))*(1+INDEX('EPA to IEA Scaling'!$F$8:$AO$8,,MATCH(AC$2,'EPA to IEA Scaling'!$F$1:$AO$1,0)))</f>
        <v>0</v>
      </c>
      <c r="AD15" cm="1">
        <f t="array" ref="AD15">((VLOOKUP($B$1,'Multipliers and Adjustments'!$A$70:$I$86,TRUNC(COLUMN(AD$2)/5)+2,FALSE)*SUMIFS('IEA-MethaneAbatement'!$N:$N,'IEA-MethaneAbatement'!$O:$O,"&lt;"&amp;$B15,'IEA-MethaneAbatement'!$O:$O,"&gt;="&amp;$A15,'IEA-MethaneAbatement'!$M:$M,$B$1,'IEA-MethaneAbatement'!$B:$B,'Country Selector'!$A$2)+VLOOKUP($C$1,'Multipliers and Adjustments'!$A$70:$I$86,TRUNC(COLUMN(AD$2)/5)+2,FALSE)*SUMIFS('IEA-MethaneAbatement'!$N:$N,'IEA-MethaneAbatement'!$O:$O,"&lt;"&amp;$B15,'IEA-MethaneAbatement'!$O:$O,"&gt;="&amp;$A15,'IEA-MethaneAbatement'!$M:$M,$C$1,'IEA-MethaneAbatement'!$B:$B,'Country Selector'!$A$2)+VLOOKUP($D$1,'Multipliers and Adjustments'!$A$70:$I$86,TRUNC(COLUMN(AD$2)/5)+2,FALSE)*SUMIFS('IEA-MethaneAbatement'!$N:$N,'IEA-MethaneAbatement'!$O:$O,"&lt;"&amp;$B15,'IEA-MethaneAbatement'!$O:$O,"&gt;="&amp;$A15,'IEA-MethaneAbatement'!$M:$M,$D$1,'IEA-MethaneAbatement'!$B:$B,'Country Selector'!$A$2)))*(1+INDEX('EPA to IEA Scaling'!$F$8:$AO$8,,MATCH(AD$2,'EPA to IEA Scaling'!$F$1:$AO$1,0)))</f>
        <v>0</v>
      </c>
      <c r="AE15" cm="1">
        <f t="array" ref="AE15">((VLOOKUP($B$1,'Multipliers and Adjustments'!$A$70:$I$86,TRUNC(COLUMN(AE$2)/5)+2,FALSE)*SUMIFS('IEA-MethaneAbatement'!$N:$N,'IEA-MethaneAbatement'!$O:$O,"&lt;"&amp;$B15,'IEA-MethaneAbatement'!$O:$O,"&gt;="&amp;$A15,'IEA-MethaneAbatement'!$M:$M,$B$1,'IEA-MethaneAbatement'!$B:$B,'Country Selector'!$A$2)+VLOOKUP($C$1,'Multipliers and Adjustments'!$A$70:$I$86,TRUNC(COLUMN(AE$2)/5)+2,FALSE)*SUMIFS('IEA-MethaneAbatement'!$N:$N,'IEA-MethaneAbatement'!$O:$O,"&lt;"&amp;$B15,'IEA-MethaneAbatement'!$O:$O,"&gt;="&amp;$A15,'IEA-MethaneAbatement'!$M:$M,$C$1,'IEA-MethaneAbatement'!$B:$B,'Country Selector'!$A$2)+VLOOKUP($D$1,'Multipliers and Adjustments'!$A$70:$I$86,TRUNC(COLUMN(AE$2)/5)+2,FALSE)*SUMIFS('IEA-MethaneAbatement'!$N:$N,'IEA-MethaneAbatement'!$O:$O,"&lt;"&amp;$B15,'IEA-MethaneAbatement'!$O:$O,"&gt;="&amp;$A15,'IEA-MethaneAbatement'!$M:$M,$D$1,'IEA-MethaneAbatement'!$B:$B,'Country Selector'!$A$2)))*(1+INDEX('EPA to IEA Scaling'!$F$8:$AO$8,,MATCH(AE$2,'EPA to IEA Scaling'!$F$1:$AO$1,0)))</f>
        <v>0</v>
      </c>
      <c r="AF15" cm="1">
        <f t="array" ref="AF15">((VLOOKUP($B$1,'Multipliers and Adjustments'!$A$70:$I$86,TRUNC(COLUMN(AF$2)/5)+2,FALSE)*SUMIFS('IEA-MethaneAbatement'!$N:$N,'IEA-MethaneAbatement'!$O:$O,"&lt;"&amp;$B15,'IEA-MethaneAbatement'!$O:$O,"&gt;="&amp;$A15,'IEA-MethaneAbatement'!$M:$M,$B$1,'IEA-MethaneAbatement'!$B:$B,'Country Selector'!$A$2)+VLOOKUP($C$1,'Multipliers and Adjustments'!$A$70:$I$86,TRUNC(COLUMN(AF$2)/5)+2,FALSE)*SUMIFS('IEA-MethaneAbatement'!$N:$N,'IEA-MethaneAbatement'!$O:$O,"&lt;"&amp;$B15,'IEA-MethaneAbatement'!$O:$O,"&gt;="&amp;$A15,'IEA-MethaneAbatement'!$M:$M,$C$1,'IEA-MethaneAbatement'!$B:$B,'Country Selector'!$A$2)+VLOOKUP($D$1,'Multipliers and Adjustments'!$A$70:$I$86,TRUNC(COLUMN(AF$2)/5)+2,FALSE)*SUMIFS('IEA-MethaneAbatement'!$N:$N,'IEA-MethaneAbatement'!$O:$O,"&lt;"&amp;$B15,'IEA-MethaneAbatement'!$O:$O,"&gt;="&amp;$A15,'IEA-MethaneAbatement'!$M:$M,$D$1,'IEA-MethaneAbatement'!$B:$B,'Country Selector'!$A$2)))*(1+INDEX('EPA to IEA Scaling'!$F$8:$AO$8,,MATCH(AF$2,'EPA to IEA Scaling'!$F$1:$AO$1,0)))</f>
        <v>0</v>
      </c>
      <c r="AG15" s="31" cm="1">
        <f t="array" ref="AG15">((VLOOKUP($B$1,'Multipliers and Adjustments'!$A$70:$I$86,TRUNC(COLUMN(AG$2)/5)+2,FALSE)*SUMIFS('IEA-MethaneAbatement'!$N:$N,'IEA-MethaneAbatement'!$O:$O,"&lt;"&amp;$B15,'IEA-MethaneAbatement'!$O:$O,"&gt;="&amp;$A15,'IEA-MethaneAbatement'!$M:$M,$B$1,'IEA-MethaneAbatement'!$B:$B,'Country Selector'!$A$2)+VLOOKUP($C$1,'Multipliers and Adjustments'!$A$70:$I$86,TRUNC(COLUMN(AG$2)/5)+2,FALSE)*SUMIFS('IEA-MethaneAbatement'!$N:$N,'IEA-MethaneAbatement'!$O:$O,"&lt;"&amp;$B15,'IEA-MethaneAbatement'!$O:$O,"&gt;="&amp;$A15,'IEA-MethaneAbatement'!$M:$M,$C$1,'IEA-MethaneAbatement'!$B:$B,'Country Selector'!$A$2)+VLOOKUP($D$1,'Multipliers and Adjustments'!$A$70:$I$86,TRUNC(COLUMN(AG$2)/5)+2,FALSE)*SUMIFS('IEA-MethaneAbatement'!$N:$N,'IEA-MethaneAbatement'!$O:$O,"&lt;"&amp;$B15,'IEA-MethaneAbatement'!$O:$O,"&gt;="&amp;$A15,'IEA-MethaneAbatement'!$M:$M,$D$1,'IEA-MethaneAbatement'!$B:$B,'Country Selector'!$A$2)))*(1+INDEX('EPA to IEA Scaling'!$F$8:$AO$8,,MATCH(AG$2,'EPA to IEA Scaling'!$F$1:$AO$1,0)))</f>
        <v>0</v>
      </c>
      <c r="AH15" cm="1">
        <f t="array" ref="AH15">((VLOOKUP($B$1,'Multipliers and Adjustments'!$A$70:$I$86,TRUNC(COLUMN(AH$2)/5)+2,FALSE)*SUMIFS('IEA-MethaneAbatement'!$N:$N,'IEA-MethaneAbatement'!$O:$O,"&lt;"&amp;$B15,'IEA-MethaneAbatement'!$O:$O,"&gt;="&amp;$A15,'IEA-MethaneAbatement'!$M:$M,$B$1,'IEA-MethaneAbatement'!$B:$B,'Country Selector'!$A$2)+VLOOKUP($C$1,'Multipliers and Adjustments'!$A$70:$I$86,TRUNC(COLUMN(AH$2)/5)+2,FALSE)*SUMIFS('IEA-MethaneAbatement'!$N:$N,'IEA-MethaneAbatement'!$O:$O,"&lt;"&amp;$B15,'IEA-MethaneAbatement'!$O:$O,"&gt;="&amp;$A15,'IEA-MethaneAbatement'!$M:$M,$C$1,'IEA-MethaneAbatement'!$B:$B,'Country Selector'!$A$2)+VLOOKUP($D$1,'Multipliers and Adjustments'!$A$70:$I$86,TRUNC(COLUMN(AH$2)/5)+2,FALSE)*SUMIFS('IEA-MethaneAbatement'!$N:$N,'IEA-MethaneAbatement'!$O:$O,"&lt;"&amp;$B15,'IEA-MethaneAbatement'!$O:$O,"&gt;="&amp;$A15,'IEA-MethaneAbatement'!$M:$M,$D$1,'IEA-MethaneAbatement'!$B:$B,'Country Selector'!$A$2)))*(1+INDEX('EPA to IEA Scaling'!$F$8:$AO$8,,MATCH(AH$2,'EPA to IEA Scaling'!$F$1:$AO$1,0)))</f>
        <v>0</v>
      </c>
      <c r="AI15" cm="1">
        <f t="array" ref="AI15">((VLOOKUP($B$1,'Multipliers and Adjustments'!$A$70:$I$86,TRUNC(COLUMN(AI$2)/5)+2,FALSE)*SUMIFS('IEA-MethaneAbatement'!$N:$N,'IEA-MethaneAbatement'!$O:$O,"&lt;"&amp;$B15,'IEA-MethaneAbatement'!$O:$O,"&gt;="&amp;$A15,'IEA-MethaneAbatement'!$M:$M,$B$1,'IEA-MethaneAbatement'!$B:$B,'Country Selector'!$A$2)+VLOOKUP($C$1,'Multipliers and Adjustments'!$A$70:$I$86,TRUNC(COLUMN(AI$2)/5)+2,FALSE)*SUMIFS('IEA-MethaneAbatement'!$N:$N,'IEA-MethaneAbatement'!$O:$O,"&lt;"&amp;$B15,'IEA-MethaneAbatement'!$O:$O,"&gt;="&amp;$A15,'IEA-MethaneAbatement'!$M:$M,$C$1,'IEA-MethaneAbatement'!$B:$B,'Country Selector'!$A$2)+VLOOKUP($D$1,'Multipliers and Adjustments'!$A$70:$I$86,TRUNC(COLUMN(AI$2)/5)+2,FALSE)*SUMIFS('IEA-MethaneAbatement'!$N:$N,'IEA-MethaneAbatement'!$O:$O,"&lt;"&amp;$B15,'IEA-MethaneAbatement'!$O:$O,"&gt;="&amp;$A15,'IEA-MethaneAbatement'!$M:$M,$D$1,'IEA-MethaneAbatement'!$B:$B,'Country Selector'!$A$2)))*(1+INDEX('EPA to IEA Scaling'!$F$8:$AO$8,,MATCH(AI$2,'EPA to IEA Scaling'!$F$1:$AO$1,0)))</f>
        <v>0</v>
      </c>
      <c r="AJ15" cm="1">
        <f t="array" ref="AJ15">((VLOOKUP($B$1,'Multipliers and Adjustments'!$A$70:$I$86,TRUNC(COLUMN(AJ$2)/5)+2,FALSE)*SUMIFS('IEA-MethaneAbatement'!$N:$N,'IEA-MethaneAbatement'!$O:$O,"&lt;"&amp;$B15,'IEA-MethaneAbatement'!$O:$O,"&gt;="&amp;$A15,'IEA-MethaneAbatement'!$M:$M,$B$1,'IEA-MethaneAbatement'!$B:$B,'Country Selector'!$A$2)+VLOOKUP($C$1,'Multipliers and Adjustments'!$A$70:$I$86,TRUNC(COLUMN(AJ$2)/5)+2,FALSE)*SUMIFS('IEA-MethaneAbatement'!$N:$N,'IEA-MethaneAbatement'!$O:$O,"&lt;"&amp;$B15,'IEA-MethaneAbatement'!$O:$O,"&gt;="&amp;$A15,'IEA-MethaneAbatement'!$M:$M,$C$1,'IEA-MethaneAbatement'!$B:$B,'Country Selector'!$A$2)+VLOOKUP($D$1,'Multipliers and Adjustments'!$A$70:$I$86,TRUNC(COLUMN(AJ$2)/5)+2,FALSE)*SUMIFS('IEA-MethaneAbatement'!$N:$N,'IEA-MethaneAbatement'!$O:$O,"&lt;"&amp;$B15,'IEA-MethaneAbatement'!$O:$O,"&gt;="&amp;$A15,'IEA-MethaneAbatement'!$M:$M,$D$1,'IEA-MethaneAbatement'!$B:$B,'Country Selector'!$A$2)))*(1+INDEX('EPA to IEA Scaling'!$F$8:$AO$8,,MATCH(AJ$2,'EPA to IEA Scaling'!$F$1:$AO$1,0)))</f>
        <v>0</v>
      </c>
      <c r="AK15" cm="1">
        <f t="array" ref="AK15">((VLOOKUP($B$1,'Multipliers and Adjustments'!$A$70:$I$86,TRUNC(COLUMN(AK$2)/5)+2,FALSE)*SUMIFS('IEA-MethaneAbatement'!$N:$N,'IEA-MethaneAbatement'!$O:$O,"&lt;"&amp;$B15,'IEA-MethaneAbatement'!$O:$O,"&gt;="&amp;$A15,'IEA-MethaneAbatement'!$M:$M,$B$1,'IEA-MethaneAbatement'!$B:$B,'Country Selector'!$A$2)+VLOOKUP($C$1,'Multipliers and Adjustments'!$A$70:$I$86,TRUNC(COLUMN(AK$2)/5)+2,FALSE)*SUMIFS('IEA-MethaneAbatement'!$N:$N,'IEA-MethaneAbatement'!$O:$O,"&lt;"&amp;$B15,'IEA-MethaneAbatement'!$O:$O,"&gt;="&amp;$A15,'IEA-MethaneAbatement'!$M:$M,$C$1,'IEA-MethaneAbatement'!$B:$B,'Country Selector'!$A$2)+VLOOKUP($D$1,'Multipliers and Adjustments'!$A$70:$I$86,TRUNC(COLUMN(AK$2)/5)+2,FALSE)*SUMIFS('IEA-MethaneAbatement'!$N:$N,'IEA-MethaneAbatement'!$O:$O,"&lt;"&amp;$B15,'IEA-MethaneAbatement'!$O:$O,"&gt;="&amp;$A15,'IEA-MethaneAbatement'!$M:$M,$D$1,'IEA-MethaneAbatement'!$B:$B,'Country Selector'!$A$2)))*(1+INDEX('EPA to IEA Scaling'!$F$8:$AO$8,,MATCH(AK$2,'EPA to IEA Scaling'!$F$1:$AO$1,0)))</f>
        <v>0</v>
      </c>
      <c r="AL15" s="31" cm="1">
        <f t="array" ref="AL15">((VLOOKUP($B$1,'Multipliers and Adjustments'!$A$70:$I$86,TRUNC(COLUMN(AL$2)/5)+2,FALSE)*SUMIFS('IEA-MethaneAbatement'!$N:$N,'IEA-MethaneAbatement'!$O:$O,"&lt;"&amp;$B15,'IEA-MethaneAbatement'!$O:$O,"&gt;="&amp;$A15,'IEA-MethaneAbatement'!$M:$M,$B$1,'IEA-MethaneAbatement'!$B:$B,'Country Selector'!$A$2)+VLOOKUP($C$1,'Multipliers and Adjustments'!$A$70:$I$86,TRUNC(COLUMN(AL$2)/5)+2,FALSE)*SUMIFS('IEA-MethaneAbatement'!$N:$N,'IEA-MethaneAbatement'!$O:$O,"&lt;"&amp;$B15,'IEA-MethaneAbatement'!$O:$O,"&gt;="&amp;$A15,'IEA-MethaneAbatement'!$M:$M,$C$1,'IEA-MethaneAbatement'!$B:$B,'Country Selector'!$A$2)+VLOOKUP($D$1,'Multipliers and Adjustments'!$A$70:$I$86,TRUNC(COLUMN(AL$2)/5)+2,FALSE)*SUMIFS('IEA-MethaneAbatement'!$N:$N,'IEA-MethaneAbatement'!$O:$O,"&lt;"&amp;$B15,'IEA-MethaneAbatement'!$O:$O,"&gt;="&amp;$A15,'IEA-MethaneAbatement'!$M:$M,$D$1,'IEA-MethaneAbatement'!$B:$B,'Country Selector'!$A$2)))*(1+INDEX('EPA to IEA Scaling'!$F$8:$AO$8,,MATCH(AL$2,'EPA to IEA Scaling'!$F$1:$AO$1,0)))</f>
        <v>0</v>
      </c>
    </row>
    <row r="16" spans="1:38" x14ac:dyDescent="0.45">
      <c r="A16" s="12">
        <f t="shared" si="1"/>
        <v>-500</v>
      </c>
      <c r="B16" s="11">
        <f t="shared" si="0"/>
        <v>-450</v>
      </c>
      <c r="C16" s="47" cm="1">
        <f t="array" ref="C16">((VLOOKUP($B$1,'Multipliers and Adjustments'!$A$70:$I$86,TRUNC(COLUMN(C$2)/5)+2,FALSE)*SUMIFS('IEA-MethaneAbatement'!$N:$N,'IEA-MethaneAbatement'!$O:$O,"&lt;"&amp;$B16,'IEA-MethaneAbatement'!$O:$O,"&gt;="&amp;$A16,'IEA-MethaneAbatement'!$M:$M,$B$1,'IEA-MethaneAbatement'!$B:$B,'Country Selector'!$A$2)+VLOOKUP($C$1,'Multipliers and Adjustments'!$A$70:$I$86,TRUNC(COLUMN(C$2)/5)+2,FALSE)*SUMIFS('IEA-MethaneAbatement'!$N:$N,'IEA-MethaneAbatement'!$O:$O,"&lt;"&amp;$B16,'IEA-MethaneAbatement'!$O:$O,"&gt;="&amp;$A16,'IEA-MethaneAbatement'!$M:$M,$C$1,'IEA-MethaneAbatement'!$B:$B,'Country Selector'!$A$2)+VLOOKUP($D$1,'Multipliers and Adjustments'!$A$70:$I$86,TRUNC(COLUMN(C$2)/5)+2,FALSE)*SUMIFS('IEA-MethaneAbatement'!$N:$N,'IEA-MethaneAbatement'!$O:$O,"&lt;"&amp;$B16,'IEA-MethaneAbatement'!$O:$O,"&gt;="&amp;$A16,'IEA-MethaneAbatement'!$M:$M,$D$1,'IEA-MethaneAbatement'!$B:$B,'Country Selector'!$A$2)))*(1+INDEX('EPA to IEA Scaling'!$F$8:$AO$8,,MATCH(C$2,'EPA to IEA Scaling'!$F$1:$AO$1,0)))</f>
        <v>0</v>
      </c>
      <c r="D16" cm="1">
        <f t="array" ref="D16">((VLOOKUP($B$1,'Multipliers and Adjustments'!$A$70:$I$86,TRUNC(COLUMN(D$2)/5)+2,FALSE)*SUMIFS('IEA-MethaneAbatement'!$N:$N,'IEA-MethaneAbatement'!$O:$O,"&lt;"&amp;$B16,'IEA-MethaneAbatement'!$O:$O,"&gt;="&amp;$A16,'IEA-MethaneAbatement'!$M:$M,$B$1,'IEA-MethaneAbatement'!$B:$B,'Country Selector'!$A$2)+VLOOKUP($C$1,'Multipliers and Adjustments'!$A$70:$I$86,TRUNC(COLUMN(D$2)/5)+2,FALSE)*SUMIFS('IEA-MethaneAbatement'!$N:$N,'IEA-MethaneAbatement'!$O:$O,"&lt;"&amp;$B16,'IEA-MethaneAbatement'!$O:$O,"&gt;="&amp;$A16,'IEA-MethaneAbatement'!$M:$M,$C$1,'IEA-MethaneAbatement'!$B:$B,'Country Selector'!$A$2)+VLOOKUP($D$1,'Multipliers and Adjustments'!$A$70:$I$86,TRUNC(COLUMN(D$2)/5)+2,FALSE)*SUMIFS('IEA-MethaneAbatement'!$N:$N,'IEA-MethaneAbatement'!$O:$O,"&lt;"&amp;$B16,'IEA-MethaneAbatement'!$O:$O,"&gt;="&amp;$A16,'IEA-MethaneAbatement'!$M:$M,$D$1,'IEA-MethaneAbatement'!$B:$B,'Country Selector'!$A$2)))*(1+INDEX('EPA to IEA Scaling'!$F$8:$AO$8,,MATCH(D$2,'EPA to IEA Scaling'!$F$1:$AO$1,0)))</f>
        <v>0</v>
      </c>
      <c r="E16" cm="1">
        <f t="array" ref="E16">((VLOOKUP($B$1,'Multipliers and Adjustments'!$A$70:$I$86,TRUNC(COLUMN(E$2)/5)+2,FALSE)*SUMIFS('IEA-MethaneAbatement'!$N:$N,'IEA-MethaneAbatement'!$O:$O,"&lt;"&amp;$B16,'IEA-MethaneAbatement'!$O:$O,"&gt;="&amp;$A16,'IEA-MethaneAbatement'!$M:$M,$B$1,'IEA-MethaneAbatement'!$B:$B,'Country Selector'!$A$2)+VLOOKUP($C$1,'Multipliers and Adjustments'!$A$70:$I$86,TRUNC(COLUMN(E$2)/5)+2,FALSE)*SUMIFS('IEA-MethaneAbatement'!$N:$N,'IEA-MethaneAbatement'!$O:$O,"&lt;"&amp;$B16,'IEA-MethaneAbatement'!$O:$O,"&gt;="&amp;$A16,'IEA-MethaneAbatement'!$M:$M,$C$1,'IEA-MethaneAbatement'!$B:$B,'Country Selector'!$A$2)+VLOOKUP($D$1,'Multipliers and Adjustments'!$A$70:$I$86,TRUNC(COLUMN(E$2)/5)+2,FALSE)*SUMIFS('IEA-MethaneAbatement'!$N:$N,'IEA-MethaneAbatement'!$O:$O,"&lt;"&amp;$B16,'IEA-MethaneAbatement'!$O:$O,"&gt;="&amp;$A16,'IEA-MethaneAbatement'!$M:$M,$D$1,'IEA-MethaneAbatement'!$B:$B,'Country Selector'!$A$2)))*(1+INDEX('EPA to IEA Scaling'!$F$8:$AO$8,,MATCH(E$2,'EPA to IEA Scaling'!$F$1:$AO$1,0)))</f>
        <v>0</v>
      </c>
      <c r="F16" cm="1">
        <f t="array" ref="F16">((VLOOKUP($B$1,'Multipliers and Adjustments'!$A$70:$I$86,TRUNC(COLUMN(F$2)/5)+2,FALSE)*SUMIFS('IEA-MethaneAbatement'!$N:$N,'IEA-MethaneAbatement'!$O:$O,"&lt;"&amp;$B16,'IEA-MethaneAbatement'!$O:$O,"&gt;="&amp;$A16,'IEA-MethaneAbatement'!$M:$M,$B$1,'IEA-MethaneAbatement'!$B:$B,'Country Selector'!$A$2)+VLOOKUP($C$1,'Multipliers and Adjustments'!$A$70:$I$86,TRUNC(COLUMN(F$2)/5)+2,FALSE)*SUMIFS('IEA-MethaneAbatement'!$N:$N,'IEA-MethaneAbatement'!$O:$O,"&lt;"&amp;$B16,'IEA-MethaneAbatement'!$O:$O,"&gt;="&amp;$A16,'IEA-MethaneAbatement'!$M:$M,$C$1,'IEA-MethaneAbatement'!$B:$B,'Country Selector'!$A$2)+VLOOKUP($D$1,'Multipliers and Adjustments'!$A$70:$I$86,TRUNC(COLUMN(F$2)/5)+2,FALSE)*SUMIFS('IEA-MethaneAbatement'!$N:$N,'IEA-MethaneAbatement'!$O:$O,"&lt;"&amp;$B16,'IEA-MethaneAbatement'!$O:$O,"&gt;="&amp;$A16,'IEA-MethaneAbatement'!$M:$M,$D$1,'IEA-MethaneAbatement'!$B:$B,'Country Selector'!$A$2)))*(1+INDEX('EPA to IEA Scaling'!$F$8:$AO$8,,MATCH(F$2,'EPA to IEA Scaling'!$F$1:$AO$1,0)))</f>
        <v>0</v>
      </c>
      <c r="G16" cm="1">
        <f t="array" ref="G16">((VLOOKUP($B$1,'Multipliers and Adjustments'!$A$70:$I$86,TRUNC(COLUMN(G$2)/5)+2,FALSE)*SUMIFS('IEA-MethaneAbatement'!$N:$N,'IEA-MethaneAbatement'!$O:$O,"&lt;"&amp;$B16,'IEA-MethaneAbatement'!$O:$O,"&gt;="&amp;$A16,'IEA-MethaneAbatement'!$M:$M,$B$1,'IEA-MethaneAbatement'!$B:$B,'Country Selector'!$A$2)+VLOOKUP($C$1,'Multipliers and Adjustments'!$A$70:$I$86,TRUNC(COLUMN(G$2)/5)+2,FALSE)*SUMIFS('IEA-MethaneAbatement'!$N:$N,'IEA-MethaneAbatement'!$O:$O,"&lt;"&amp;$B16,'IEA-MethaneAbatement'!$O:$O,"&gt;="&amp;$A16,'IEA-MethaneAbatement'!$M:$M,$C$1,'IEA-MethaneAbatement'!$B:$B,'Country Selector'!$A$2)+VLOOKUP($D$1,'Multipliers and Adjustments'!$A$70:$I$86,TRUNC(COLUMN(G$2)/5)+2,FALSE)*SUMIFS('IEA-MethaneAbatement'!$N:$N,'IEA-MethaneAbatement'!$O:$O,"&lt;"&amp;$B16,'IEA-MethaneAbatement'!$O:$O,"&gt;="&amp;$A16,'IEA-MethaneAbatement'!$M:$M,$D$1,'IEA-MethaneAbatement'!$B:$B,'Country Selector'!$A$2)))*(1+INDEX('EPA to IEA Scaling'!$F$8:$AO$8,,MATCH(G$2,'EPA to IEA Scaling'!$F$1:$AO$1,0)))</f>
        <v>0</v>
      </c>
      <c r="H16" s="31" cm="1">
        <f t="array" ref="H16">((VLOOKUP($B$1,'Multipliers and Adjustments'!$A$70:$I$86,TRUNC(COLUMN(H$2)/5)+2,FALSE)*SUMIFS('IEA-MethaneAbatement'!$N:$N,'IEA-MethaneAbatement'!$O:$O,"&lt;"&amp;$B16,'IEA-MethaneAbatement'!$O:$O,"&gt;="&amp;$A16,'IEA-MethaneAbatement'!$M:$M,$B$1,'IEA-MethaneAbatement'!$B:$B,'Country Selector'!$A$2)+VLOOKUP($C$1,'Multipliers and Adjustments'!$A$70:$I$86,TRUNC(COLUMN(H$2)/5)+2,FALSE)*SUMIFS('IEA-MethaneAbatement'!$N:$N,'IEA-MethaneAbatement'!$O:$O,"&lt;"&amp;$B16,'IEA-MethaneAbatement'!$O:$O,"&gt;="&amp;$A16,'IEA-MethaneAbatement'!$M:$M,$C$1,'IEA-MethaneAbatement'!$B:$B,'Country Selector'!$A$2)+VLOOKUP($D$1,'Multipliers and Adjustments'!$A$70:$I$86,TRUNC(COLUMN(H$2)/5)+2,FALSE)*SUMIFS('IEA-MethaneAbatement'!$N:$N,'IEA-MethaneAbatement'!$O:$O,"&lt;"&amp;$B16,'IEA-MethaneAbatement'!$O:$O,"&gt;="&amp;$A16,'IEA-MethaneAbatement'!$M:$M,$D$1,'IEA-MethaneAbatement'!$B:$B,'Country Selector'!$A$2)))*(1+INDEX('EPA to IEA Scaling'!$F$8:$AO$8,,MATCH(H$2,'EPA to IEA Scaling'!$F$1:$AO$1,0)))</f>
        <v>0</v>
      </c>
      <c r="I16" cm="1">
        <f t="array" ref="I16">((VLOOKUP($B$1,'Multipliers and Adjustments'!$A$70:$I$86,TRUNC(COLUMN(I$2)/5)+2,FALSE)*SUMIFS('IEA-MethaneAbatement'!$N:$N,'IEA-MethaneAbatement'!$O:$O,"&lt;"&amp;$B16,'IEA-MethaneAbatement'!$O:$O,"&gt;="&amp;$A16,'IEA-MethaneAbatement'!$M:$M,$B$1,'IEA-MethaneAbatement'!$B:$B,'Country Selector'!$A$2)+VLOOKUP($C$1,'Multipliers and Adjustments'!$A$70:$I$86,TRUNC(COLUMN(I$2)/5)+2,FALSE)*SUMIFS('IEA-MethaneAbatement'!$N:$N,'IEA-MethaneAbatement'!$O:$O,"&lt;"&amp;$B16,'IEA-MethaneAbatement'!$O:$O,"&gt;="&amp;$A16,'IEA-MethaneAbatement'!$M:$M,$C$1,'IEA-MethaneAbatement'!$B:$B,'Country Selector'!$A$2)+VLOOKUP($D$1,'Multipliers and Adjustments'!$A$70:$I$86,TRUNC(COLUMN(I$2)/5)+2,FALSE)*SUMIFS('IEA-MethaneAbatement'!$N:$N,'IEA-MethaneAbatement'!$O:$O,"&lt;"&amp;$B16,'IEA-MethaneAbatement'!$O:$O,"&gt;="&amp;$A16,'IEA-MethaneAbatement'!$M:$M,$D$1,'IEA-MethaneAbatement'!$B:$B,'Country Selector'!$A$2)))*(1+INDEX('EPA to IEA Scaling'!$F$8:$AO$8,,MATCH(I$2,'EPA to IEA Scaling'!$F$1:$AO$1,0)))</f>
        <v>0</v>
      </c>
      <c r="J16" cm="1">
        <f t="array" ref="J16">((VLOOKUP($B$1,'Multipliers and Adjustments'!$A$70:$I$86,TRUNC(COLUMN(J$2)/5)+2,FALSE)*SUMIFS('IEA-MethaneAbatement'!$N:$N,'IEA-MethaneAbatement'!$O:$O,"&lt;"&amp;$B16,'IEA-MethaneAbatement'!$O:$O,"&gt;="&amp;$A16,'IEA-MethaneAbatement'!$M:$M,$B$1,'IEA-MethaneAbatement'!$B:$B,'Country Selector'!$A$2)+VLOOKUP($C$1,'Multipliers and Adjustments'!$A$70:$I$86,TRUNC(COLUMN(J$2)/5)+2,FALSE)*SUMIFS('IEA-MethaneAbatement'!$N:$N,'IEA-MethaneAbatement'!$O:$O,"&lt;"&amp;$B16,'IEA-MethaneAbatement'!$O:$O,"&gt;="&amp;$A16,'IEA-MethaneAbatement'!$M:$M,$C$1,'IEA-MethaneAbatement'!$B:$B,'Country Selector'!$A$2)+VLOOKUP($D$1,'Multipliers and Adjustments'!$A$70:$I$86,TRUNC(COLUMN(J$2)/5)+2,FALSE)*SUMIFS('IEA-MethaneAbatement'!$N:$N,'IEA-MethaneAbatement'!$O:$O,"&lt;"&amp;$B16,'IEA-MethaneAbatement'!$O:$O,"&gt;="&amp;$A16,'IEA-MethaneAbatement'!$M:$M,$D$1,'IEA-MethaneAbatement'!$B:$B,'Country Selector'!$A$2)))*(1+INDEX('EPA to IEA Scaling'!$F$8:$AO$8,,MATCH(J$2,'EPA to IEA Scaling'!$F$1:$AO$1,0)))</f>
        <v>0</v>
      </c>
      <c r="K16" cm="1">
        <f t="array" ref="K16">((VLOOKUP($B$1,'Multipliers and Adjustments'!$A$70:$I$86,TRUNC(COLUMN(K$2)/5)+2,FALSE)*SUMIFS('IEA-MethaneAbatement'!$N:$N,'IEA-MethaneAbatement'!$O:$O,"&lt;"&amp;$B16,'IEA-MethaneAbatement'!$O:$O,"&gt;="&amp;$A16,'IEA-MethaneAbatement'!$M:$M,$B$1,'IEA-MethaneAbatement'!$B:$B,'Country Selector'!$A$2)+VLOOKUP($C$1,'Multipliers and Adjustments'!$A$70:$I$86,TRUNC(COLUMN(K$2)/5)+2,FALSE)*SUMIFS('IEA-MethaneAbatement'!$N:$N,'IEA-MethaneAbatement'!$O:$O,"&lt;"&amp;$B16,'IEA-MethaneAbatement'!$O:$O,"&gt;="&amp;$A16,'IEA-MethaneAbatement'!$M:$M,$C$1,'IEA-MethaneAbatement'!$B:$B,'Country Selector'!$A$2)+VLOOKUP($D$1,'Multipliers and Adjustments'!$A$70:$I$86,TRUNC(COLUMN(K$2)/5)+2,FALSE)*SUMIFS('IEA-MethaneAbatement'!$N:$N,'IEA-MethaneAbatement'!$O:$O,"&lt;"&amp;$B16,'IEA-MethaneAbatement'!$O:$O,"&gt;="&amp;$A16,'IEA-MethaneAbatement'!$M:$M,$D$1,'IEA-MethaneAbatement'!$B:$B,'Country Selector'!$A$2)))*(1+INDEX('EPA to IEA Scaling'!$F$8:$AO$8,,MATCH(K$2,'EPA to IEA Scaling'!$F$1:$AO$1,0)))</f>
        <v>0</v>
      </c>
      <c r="L16" cm="1">
        <f t="array" ref="L16">((VLOOKUP($B$1,'Multipliers and Adjustments'!$A$70:$I$86,TRUNC(COLUMN(L$2)/5)+2,FALSE)*SUMIFS('IEA-MethaneAbatement'!$N:$N,'IEA-MethaneAbatement'!$O:$O,"&lt;"&amp;$B16,'IEA-MethaneAbatement'!$O:$O,"&gt;="&amp;$A16,'IEA-MethaneAbatement'!$M:$M,$B$1,'IEA-MethaneAbatement'!$B:$B,'Country Selector'!$A$2)+VLOOKUP($C$1,'Multipliers and Adjustments'!$A$70:$I$86,TRUNC(COLUMN(L$2)/5)+2,FALSE)*SUMIFS('IEA-MethaneAbatement'!$N:$N,'IEA-MethaneAbatement'!$O:$O,"&lt;"&amp;$B16,'IEA-MethaneAbatement'!$O:$O,"&gt;="&amp;$A16,'IEA-MethaneAbatement'!$M:$M,$C$1,'IEA-MethaneAbatement'!$B:$B,'Country Selector'!$A$2)+VLOOKUP($D$1,'Multipliers and Adjustments'!$A$70:$I$86,TRUNC(COLUMN(L$2)/5)+2,FALSE)*SUMIFS('IEA-MethaneAbatement'!$N:$N,'IEA-MethaneAbatement'!$O:$O,"&lt;"&amp;$B16,'IEA-MethaneAbatement'!$O:$O,"&gt;="&amp;$A16,'IEA-MethaneAbatement'!$M:$M,$D$1,'IEA-MethaneAbatement'!$B:$B,'Country Selector'!$A$2)))*(1+INDEX('EPA to IEA Scaling'!$F$8:$AO$8,,MATCH(L$2,'EPA to IEA Scaling'!$F$1:$AO$1,0)))</f>
        <v>0</v>
      </c>
      <c r="M16" s="31" cm="1">
        <f t="array" ref="M16">((VLOOKUP($B$1,'Multipliers and Adjustments'!$A$70:$I$86,TRUNC(COLUMN(M$2)/5)+2,FALSE)*SUMIFS('IEA-MethaneAbatement'!$N:$N,'IEA-MethaneAbatement'!$O:$O,"&lt;"&amp;$B16,'IEA-MethaneAbatement'!$O:$O,"&gt;="&amp;$A16,'IEA-MethaneAbatement'!$M:$M,$B$1,'IEA-MethaneAbatement'!$B:$B,'Country Selector'!$A$2)+VLOOKUP($C$1,'Multipliers and Adjustments'!$A$70:$I$86,TRUNC(COLUMN(M$2)/5)+2,FALSE)*SUMIFS('IEA-MethaneAbatement'!$N:$N,'IEA-MethaneAbatement'!$O:$O,"&lt;"&amp;$B16,'IEA-MethaneAbatement'!$O:$O,"&gt;="&amp;$A16,'IEA-MethaneAbatement'!$M:$M,$C$1,'IEA-MethaneAbatement'!$B:$B,'Country Selector'!$A$2)+VLOOKUP($D$1,'Multipliers and Adjustments'!$A$70:$I$86,TRUNC(COLUMN(M$2)/5)+2,FALSE)*SUMIFS('IEA-MethaneAbatement'!$N:$N,'IEA-MethaneAbatement'!$O:$O,"&lt;"&amp;$B16,'IEA-MethaneAbatement'!$O:$O,"&gt;="&amp;$A16,'IEA-MethaneAbatement'!$M:$M,$D$1,'IEA-MethaneAbatement'!$B:$B,'Country Selector'!$A$2)))*(1+INDEX('EPA to IEA Scaling'!$F$8:$AO$8,,MATCH(M$2,'EPA to IEA Scaling'!$F$1:$AO$1,0)))</f>
        <v>0</v>
      </c>
      <c r="N16" cm="1">
        <f t="array" ref="N16">((VLOOKUP($B$1,'Multipliers and Adjustments'!$A$70:$I$86,TRUNC(COLUMN(N$2)/5)+2,FALSE)*SUMIFS('IEA-MethaneAbatement'!$N:$N,'IEA-MethaneAbatement'!$O:$O,"&lt;"&amp;$B16,'IEA-MethaneAbatement'!$O:$O,"&gt;="&amp;$A16,'IEA-MethaneAbatement'!$M:$M,$B$1,'IEA-MethaneAbatement'!$B:$B,'Country Selector'!$A$2)+VLOOKUP($C$1,'Multipliers and Adjustments'!$A$70:$I$86,TRUNC(COLUMN(N$2)/5)+2,FALSE)*SUMIFS('IEA-MethaneAbatement'!$N:$N,'IEA-MethaneAbatement'!$O:$O,"&lt;"&amp;$B16,'IEA-MethaneAbatement'!$O:$O,"&gt;="&amp;$A16,'IEA-MethaneAbatement'!$M:$M,$C$1,'IEA-MethaneAbatement'!$B:$B,'Country Selector'!$A$2)+VLOOKUP($D$1,'Multipliers and Adjustments'!$A$70:$I$86,TRUNC(COLUMN(N$2)/5)+2,FALSE)*SUMIFS('IEA-MethaneAbatement'!$N:$N,'IEA-MethaneAbatement'!$O:$O,"&lt;"&amp;$B16,'IEA-MethaneAbatement'!$O:$O,"&gt;="&amp;$A16,'IEA-MethaneAbatement'!$M:$M,$D$1,'IEA-MethaneAbatement'!$B:$B,'Country Selector'!$A$2)))*(1+INDEX('EPA to IEA Scaling'!$F$8:$AO$8,,MATCH(N$2,'EPA to IEA Scaling'!$F$1:$AO$1,0)))</f>
        <v>0</v>
      </c>
      <c r="O16" cm="1">
        <f t="array" ref="O16">((VLOOKUP($B$1,'Multipliers and Adjustments'!$A$70:$I$86,TRUNC(COLUMN(O$2)/5)+2,FALSE)*SUMIFS('IEA-MethaneAbatement'!$N:$N,'IEA-MethaneAbatement'!$O:$O,"&lt;"&amp;$B16,'IEA-MethaneAbatement'!$O:$O,"&gt;="&amp;$A16,'IEA-MethaneAbatement'!$M:$M,$B$1,'IEA-MethaneAbatement'!$B:$B,'Country Selector'!$A$2)+VLOOKUP($C$1,'Multipliers and Adjustments'!$A$70:$I$86,TRUNC(COLUMN(O$2)/5)+2,FALSE)*SUMIFS('IEA-MethaneAbatement'!$N:$N,'IEA-MethaneAbatement'!$O:$O,"&lt;"&amp;$B16,'IEA-MethaneAbatement'!$O:$O,"&gt;="&amp;$A16,'IEA-MethaneAbatement'!$M:$M,$C$1,'IEA-MethaneAbatement'!$B:$B,'Country Selector'!$A$2)+VLOOKUP($D$1,'Multipliers and Adjustments'!$A$70:$I$86,TRUNC(COLUMN(O$2)/5)+2,FALSE)*SUMIFS('IEA-MethaneAbatement'!$N:$N,'IEA-MethaneAbatement'!$O:$O,"&lt;"&amp;$B16,'IEA-MethaneAbatement'!$O:$O,"&gt;="&amp;$A16,'IEA-MethaneAbatement'!$M:$M,$D$1,'IEA-MethaneAbatement'!$B:$B,'Country Selector'!$A$2)))*(1+INDEX('EPA to IEA Scaling'!$F$8:$AO$8,,MATCH(O$2,'EPA to IEA Scaling'!$F$1:$AO$1,0)))</f>
        <v>0</v>
      </c>
      <c r="P16" cm="1">
        <f t="array" ref="P16">((VLOOKUP($B$1,'Multipliers and Adjustments'!$A$70:$I$86,TRUNC(COLUMN(P$2)/5)+2,FALSE)*SUMIFS('IEA-MethaneAbatement'!$N:$N,'IEA-MethaneAbatement'!$O:$O,"&lt;"&amp;$B16,'IEA-MethaneAbatement'!$O:$O,"&gt;="&amp;$A16,'IEA-MethaneAbatement'!$M:$M,$B$1,'IEA-MethaneAbatement'!$B:$B,'Country Selector'!$A$2)+VLOOKUP($C$1,'Multipliers and Adjustments'!$A$70:$I$86,TRUNC(COLUMN(P$2)/5)+2,FALSE)*SUMIFS('IEA-MethaneAbatement'!$N:$N,'IEA-MethaneAbatement'!$O:$O,"&lt;"&amp;$B16,'IEA-MethaneAbatement'!$O:$O,"&gt;="&amp;$A16,'IEA-MethaneAbatement'!$M:$M,$C$1,'IEA-MethaneAbatement'!$B:$B,'Country Selector'!$A$2)+VLOOKUP($D$1,'Multipliers and Adjustments'!$A$70:$I$86,TRUNC(COLUMN(P$2)/5)+2,FALSE)*SUMIFS('IEA-MethaneAbatement'!$N:$N,'IEA-MethaneAbatement'!$O:$O,"&lt;"&amp;$B16,'IEA-MethaneAbatement'!$O:$O,"&gt;="&amp;$A16,'IEA-MethaneAbatement'!$M:$M,$D$1,'IEA-MethaneAbatement'!$B:$B,'Country Selector'!$A$2)))*(1+INDEX('EPA to IEA Scaling'!$F$8:$AO$8,,MATCH(P$2,'EPA to IEA Scaling'!$F$1:$AO$1,0)))</f>
        <v>0</v>
      </c>
      <c r="Q16" cm="1">
        <f t="array" ref="Q16">((VLOOKUP($B$1,'Multipliers and Adjustments'!$A$70:$I$86,TRUNC(COLUMN(Q$2)/5)+2,FALSE)*SUMIFS('IEA-MethaneAbatement'!$N:$N,'IEA-MethaneAbatement'!$O:$O,"&lt;"&amp;$B16,'IEA-MethaneAbatement'!$O:$O,"&gt;="&amp;$A16,'IEA-MethaneAbatement'!$M:$M,$B$1,'IEA-MethaneAbatement'!$B:$B,'Country Selector'!$A$2)+VLOOKUP($C$1,'Multipliers and Adjustments'!$A$70:$I$86,TRUNC(COLUMN(Q$2)/5)+2,FALSE)*SUMIFS('IEA-MethaneAbatement'!$N:$N,'IEA-MethaneAbatement'!$O:$O,"&lt;"&amp;$B16,'IEA-MethaneAbatement'!$O:$O,"&gt;="&amp;$A16,'IEA-MethaneAbatement'!$M:$M,$C$1,'IEA-MethaneAbatement'!$B:$B,'Country Selector'!$A$2)+VLOOKUP($D$1,'Multipliers and Adjustments'!$A$70:$I$86,TRUNC(COLUMN(Q$2)/5)+2,FALSE)*SUMIFS('IEA-MethaneAbatement'!$N:$N,'IEA-MethaneAbatement'!$O:$O,"&lt;"&amp;$B16,'IEA-MethaneAbatement'!$O:$O,"&gt;="&amp;$A16,'IEA-MethaneAbatement'!$M:$M,$D$1,'IEA-MethaneAbatement'!$B:$B,'Country Selector'!$A$2)))*(1+INDEX('EPA to IEA Scaling'!$F$8:$AO$8,,MATCH(Q$2,'EPA to IEA Scaling'!$F$1:$AO$1,0)))</f>
        <v>0</v>
      </c>
      <c r="R16" s="31" cm="1">
        <f t="array" ref="R16">((VLOOKUP($B$1,'Multipliers and Adjustments'!$A$70:$I$86,TRUNC(COLUMN(R$2)/5)+2,FALSE)*SUMIFS('IEA-MethaneAbatement'!$N:$N,'IEA-MethaneAbatement'!$O:$O,"&lt;"&amp;$B16,'IEA-MethaneAbatement'!$O:$O,"&gt;="&amp;$A16,'IEA-MethaneAbatement'!$M:$M,$B$1,'IEA-MethaneAbatement'!$B:$B,'Country Selector'!$A$2)+VLOOKUP($C$1,'Multipliers and Adjustments'!$A$70:$I$86,TRUNC(COLUMN(R$2)/5)+2,FALSE)*SUMIFS('IEA-MethaneAbatement'!$N:$N,'IEA-MethaneAbatement'!$O:$O,"&lt;"&amp;$B16,'IEA-MethaneAbatement'!$O:$O,"&gt;="&amp;$A16,'IEA-MethaneAbatement'!$M:$M,$C$1,'IEA-MethaneAbatement'!$B:$B,'Country Selector'!$A$2)+VLOOKUP($D$1,'Multipliers and Adjustments'!$A$70:$I$86,TRUNC(COLUMN(R$2)/5)+2,FALSE)*SUMIFS('IEA-MethaneAbatement'!$N:$N,'IEA-MethaneAbatement'!$O:$O,"&lt;"&amp;$B16,'IEA-MethaneAbatement'!$O:$O,"&gt;="&amp;$A16,'IEA-MethaneAbatement'!$M:$M,$D$1,'IEA-MethaneAbatement'!$B:$B,'Country Selector'!$A$2)))*(1+INDEX('EPA to IEA Scaling'!$F$8:$AO$8,,MATCH(R$2,'EPA to IEA Scaling'!$F$1:$AO$1,0)))</f>
        <v>0</v>
      </c>
      <c r="S16" cm="1">
        <f t="array" ref="S16">((VLOOKUP($B$1,'Multipliers and Adjustments'!$A$70:$I$86,TRUNC(COLUMN(S$2)/5)+2,FALSE)*SUMIFS('IEA-MethaneAbatement'!$N:$N,'IEA-MethaneAbatement'!$O:$O,"&lt;"&amp;$B16,'IEA-MethaneAbatement'!$O:$O,"&gt;="&amp;$A16,'IEA-MethaneAbatement'!$M:$M,$B$1,'IEA-MethaneAbatement'!$B:$B,'Country Selector'!$A$2)+VLOOKUP($C$1,'Multipliers and Adjustments'!$A$70:$I$86,TRUNC(COLUMN(S$2)/5)+2,FALSE)*SUMIFS('IEA-MethaneAbatement'!$N:$N,'IEA-MethaneAbatement'!$O:$O,"&lt;"&amp;$B16,'IEA-MethaneAbatement'!$O:$O,"&gt;="&amp;$A16,'IEA-MethaneAbatement'!$M:$M,$C$1,'IEA-MethaneAbatement'!$B:$B,'Country Selector'!$A$2)+VLOOKUP($D$1,'Multipliers and Adjustments'!$A$70:$I$86,TRUNC(COLUMN(S$2)/5)+2,FALSE)*SUMIFS('IEA-MethaneAbatement'!$N:$N,'IEA-MethaneAbatement'!$O:$O,"&lt;"&amp;$B16,'IEA-MethaneAbatement'!$O:$O,"&gt;="&amp;$A16,'IEA-MethaneAbatement'!$M:$M,$D$1,'IEA-MethaneAbatement'!$B:$B,'Country Selector'!$A$2)))*(1+INDEX('EPA to IEA Scaling'!$F$8:$AO$8,,MATCH(S$2,'EPA to IEA Scaling'!$F$1:$AO$1,0)))</f>
        <v>0</v>
      </c>
      <c r="T16" cm="1">
        <f t="array" ref="T16">((VLOOKUP($B$1,'Multipliers and Adjustments'!$A$70:$I$86,TRUNC(COLUMN(T$2)/5)+2,FALSE)*SUMIFS('IEA-MethaneAbatement'!$N:$N,'IEA-MethaneAbatement'!$O:$O,"&lt;"&amp;$B16,'IEA-MethaneAbatement'!$O:$O,"&gt;="&amp;$A16,'IEA-MethaneAbatement'!$M:$M,$B$1,'IEA-MethaneAbatement'!$B:$B,'Country Selector'!$A$2)+VLOOKUP($C$1,'Multipliers and Adjustments'!$A$70:$I$86,TRUNC(COLUMN(T$2)/5)+2,FALSE)*SUMIFS('IEA-MethaneAbatement'!$N:$N,'IEA-MethaneAbatement'!$O:$O,"&lt;"&amp;$B16,'IEA-MethaneAbatement'!$O:$O,"&gt;="&amp;$A16,'IEA-MethaneAbatement'!$M:$M,$C$1,'IEA-MethaneAbatement'!$B:$B,'Country Selector'!$A$2)+VLOOKUP($D$1,'Multipliers and Adjustments'!$A$70:$I$86,TRUNC(COLUMN(T$2)/5)+2,FALSE)*SUMIFS('IEA-MethaneAbatement'!$N:$N,'IEA-MethaneAbatement'!$O:$O,"&lt;"&amp;$B16,'IEA-MethaneAbatement'!$O:$O,"&gt;="&amp;$A16,'IEA-MethaneAbatement'!$M:$M,$D$1,'IEA-MethaneAbatement'!$B:$B,'Country Selector'!$A$2)))*(1+INDEX('EPA to IEA Scaling'!$F$8:$AO$8,,MATCH(T$2,'EPA to IEA Scaling'!$F$1:$AO$1,0)))</f>
        <v>0</v>
      </c>
      <c r="U16" cm="1">
        <f t="array" ref="U16">((VLOOKUP($B$1,'Multipliers and Adjustments'!$A$70:$I$86,TRUNC(COLUMN(U$2)/5)+2,FALSE)*SUMIFS('IEA-MethaneAbatement'!$N:$N,'IEA-MethaneAbatement'!$O:$O,"&lt;"&amp;$B16,'IEA-MethaneAbatement'!$O:$O,"&gt;="&amp;$A16,'IEA-MethaneAbatement'!$M:$M,$B$1,'IEA-MethaneAbatement'!$B:$B,'Country Selector'!$A$2)+VLOOKUP($C$1,'Multipliers and Adjustments'!$A$70:$I$86,TRUNC(COLUMN(U$2)/5)+2,FALSE)*SUMIFS('IEA-MethaneAbatement'!$N:$N,'IEA-MethaneAbatement'!$O:$O,"&lt;"&amp;$B16,'IEA-MethaneAbatement'!$O:$O,"&gt;="&amp;$A16,'IEA-MethaneAbatement'!$M:$M,$C$1,'IEA-MethaneAbatement'!$B:$B,'Country Selector'!$A$2)+VLOOKUP($D$1,'Multipliers and Adjustments'!$A$70:$I$86,TRUNC(COLUMN(U$2)/5)+2,FALSE)*SUMIFS('IEA-MethaneAbatement'!$N:$N,'IEA-MethaneAbatement'!$O:$O,"&lt;"&amp;$B16,'IEA-MethaneAbatement'!$O:$O,"&gt;="&amp;$A16,'IEA-MethaneAbatement'!$M:$M,$D$1,'IEA-MethaneAbatement'!$B:$B,'Country Selector'!$A$2)))*(1+INDEX('EPA to IEA Scaling'!$F$8:$AO$8,,MATCH(U$2,'EPA to IEA Scaling'!$F$1:$AO$1,0)))</f>
        <v>0</v>
      </c>
      <c r="V16" cm="1">
        <f t="array" ref="V16">((VLOOKUP($B$1,'Multipliers and Adjustments'!$A$70:$I$86,TRUNC(COLUMN(V$2)/5)+2,FALSE)*SUMIFS('IEA-MethaneAbatement'!$N:$N,'IEA-MethaneAbatement'!$O:$O,"&lt;"&amp;$B16,'IEA-MethaneAbatement'!$O:$O,"&gt;="&amp;$A16,'IEA-MethaneAbatement'!$M:$M,$B$1,'IEA-MethaneAbatement'!$B:$B,'Country Selector'!$A$2)+VLOOKUP($C$1,'Multipliers and Adjustments'!$A$70:$I$86,TRUNC(COLUMN(V$2)/5)+2,FALSE)*SUMIFS('IEA-MethaneAbatement'!$N:$N,'IEA-MethaneAbatement'!$O:$O,"&lt;"&amp;$B16,'IEA-MethaneAbatement'!$O:$O,"&gt;="&amp;$A16,'IEA-MethaneAbatement'!$M:$M,$C$1,'IEA-MethaneAbatement'!$B:$B,'Country Selector'!$A$2)+VLOOKUP($D$1,'Multipliers and Adjustments'!$A$70:$I$86,TRUNC(COLUMN(V$2)/5)+2,FALSE)*SUMIFS('IEA-MethaneAbatement'!$N:$N,'IEA-MethaneAbatement'!$O:$O,"&lt;"&amp;$B16,'IEA-MethaneAbatement'!$O:$O,"&gt;="&amp;$A16,'IEA-MethaneAbatement'!$M:$M,$D$1,'IEA-MethaneAbatement'!$B:$B,'Country Selector'!$A$2)))*(1+INDEX('EPA to IEA Scaling'!$F$8:$AO$8,,MATCH(V$2,'EPA to IEA Scaling'!$F$1:$AO$1,0)))</f>
        <v>0</v>
      </c>
      <c r="W16" s="31" cm="1">
        <f t="array" ref="W16">((VLOOKUP($B$1,'Multipliers and Adjustments'!$A$70:$I$86,TRUNC(COLUMN(W$2)/5)+2,FALSE)*SUMIFS('IEA-MethaneAbatement'!$N:$N,'IEA-MethaneAbatement'!$O:$O,"&lt;"&amp;$B16,'IEA-MethaneAbatement'!$O:$O,"&gt;="&amp;$A16,'IEA-MethaneAbatement'!$M:$M,$B$1,'IEA-MethaneAbatement'!$B:$B,'Country Selector'!$A$2)+VLOOKUP($C$1,'Multipliers and Adjustments'!$A$70:$I$86,TRUNC(COLUMN(W$2)/5)+2,FALSE)*SUMIFS('IEA-MethaneAbatement'!$N:$N,'IEA-MethaneAbatement'!$O:$O,"&lt;"&amp;$B16,'IEA-MethaneAbatement'!$O:$O,"&gt;="&amp;$A16,'IEA-MethaneAbatement'!$M:$M,$C$1,'IEA-MethaneAbatement'!$B:$B,'Country Selector'!$A$2)+VLOOKUP($D$1,'Multipliers and Adjustments'!$A$70:$I$86,TRUNC(COLUMN(W$2)/5)+2,FALSE)*SUMIFS('IEA-MethaneAbatement'!$N:$N,'IEA-MethaneAbatement'!$O:$O,"&lt;"&amp;$B16,'IEA-MethaneAbatement'!$O:$O,"&gt;="&amp;$A16,'IEA-MethaneAbatement'!$M:$M,$D$1,'IEA-MethaneAbatement'!$B:$B,'Country Selector'!$A$2)))*(1+INDEX('EPA to IEA Scaling'!$F$8:$AO$8,,MATCH(W$2,'EPA to IEA Scaling'!$F$1:$AO$1,0)))</f>
        <v>0</v>
      </c>
      <c r="X16" cm="1">
        <f t="array" ref="X16">((VLOOKUP($B$1,'Multipliers and Adjustments'!$A$70:$I$86,TRUNC(COLUMN(X$2)/5)+2,FALSE)*SUMIFS('IEA-MethaneAbatement'!$N:$N,'IEA-MethaneAbatement'!$O:$O,"&lt;"&amp;$B16,'IEA-MethaneAbatement'!$O:$O,"&gt;="&amp;$A16,'IEA-MethaneAbatement'!$M:$M,$B$1,'IEA-MethaneAbatement'!$B:$B,'Country Selector'!$A$2)+VLOOKUP($C$1,'Multipliers and Adjustments'!$A$70:$I$86,TRUNC(COLUMN(X$2)/5)+2,FALSE)*SUMIFS('IEA-MethaneAbatement'!$N:$N,'IEA-MethaneAbatement'!$O:$O,"&lt;"&amp;$B16,'IEA-MethaneAbatement'!$O:$O,"&gt;="&amp;$A16,'IEA-MethaneAbatement'!$M:$M,$C$1,'IEA-MethaneAbatement'!$B:$B,'Country Selector'!$A$2)+VLOOKUP($D$1,'Multipliers and Adjustments'!$A$70:$I$86,TRUNC(COLUMN(X$2)/5)+2,FALSE)*SUMIFS('IEA-MethaneAbatement'!$N:$N,'IEA-MethaneAbatement'!$O:$O,"&lt;"&amp;$B16,'IEA-MethaneAbatement'!$O:$O,"&gt;="&amp;$A16,'IEA-MethaneAbatement'!$M:$M,$D$1,'IEA-MethaneAbatement'!$B:$B,'Country Selector'!$A$2)))*(1+INDEX('EPA to IEA Scaling'!$F$8:$AO$8,,MATCH(X$2,'EPA to IEA Scaling'!$F$1:$AO$1,0)))</f>
        <v>0</v>
      </c>
      <c r="Y16" cm="1">
        <f t="array" ref="Y16">((VLOOKUP($B$1,'Multipliers and Adjustments'!$A$70:$I$86,TRUNC(COLUMN(Y$2)/5)+2,FALSE)*SUMIFS('IEA-MethaneAbatement'!$N:$N,'IEA-MethaneAbatement'!$O:$O,"&lt;"&amp;$B16,'IEA-MethaneAbatement'!$O:$O,"&gt;="&amp;$A16,'IEA-MethaneAbatement'!$M:$M,$B$1,'IEA-MethaneAbatement'!$B:$B,'Country Selector'!$A$2)+VLOOKUP($C$1,'Multipliers and Adjustments'!$A$70:$I$86,TRUNC(COLUMN(Y$2)/5)+2,FALSE)*SUMIFS('IEA-MethaneAbatement'!$N:$N,'IEA-MethaneAbatement'!$O:$O,"&lt;"&amp;$B16,'IEA-MethaneAbatement'!$O:$O,"&gt;="&amp;$A16,'IEA-MethaneAbatement'!$M:$M,$C$1,'IEA-MethaneAbatement'!$B:$B,'Country Selector'!$A$2)+VLOOKUP($D$1,'Multipliers and Adjustments'!$A$70:$I$86,TRUNC(COLUMN(Y$2)/5)+2,FALSE)*SUMIFS('IEA-MethaneAbatement'!$N:$N,'IEA-MethaneAbatement'!$O:$O,"&lt;"&amp;$B16,'IEA-MethaneAbatement'!$O:$O,"&gt;="&amp;$A16,'IEA-MethaneAbatement'!$M:$M,$D$1,'IEA-MethaneAbatement'!$B:$B,'Country Selector'!$A$2)))*(1+INDEX('EPA to IEA Scaling'!$F$8:$AO$8,,MATCH(Y$2,'EPA to IEA Scaling'!$F$1:$AO$1,0)))</f>
        <v>0</v>
      </c>
      <c r="Z16" cm="1">
        <f t="array" ref="Z16">((VLOOKUP($B$1,'Multipliers and Adjustments'!$A$70:$I$86,TRUNC(COLUMN(Z$2)/5)+2,FALSE)*SUMIFS('IEA-MethaneAbatement'!$N:$N,'IEA-MethaneAbatement'!$O:$O,"&lt;"&amp;$B16,'IEA-MethaneAbatement'!$O:$O,"&gt;="&amp;$A16,'IEA-MethaneAbatement'!$M:$M,$B$1,'IEA-MethaneAbatement'!$B:$B,'Country Selector'!$A$2)+VLOOKUP($C$1,'Multipliers and Adjustments'!$A$70:$I$86,TRUNC(COLUMN(Z$2)/5)+2,FALSE)*SUMIFS('IEA-MethaneAbatement'!$N:$N,'IEA-MethaneAbatement'!$O:$O,"&lt;"&amp;$B16,'IEA-MethaneAbatement'!$O:$O,"&gt;="&amp;$A16,'IEA-MethaneAbatement'!$M:$M,$C$1,'IEA-MethaneAbatement'!$B:$B,'Country Selector'!$A$2)+VLOOKUP($D$1,'Multipliers and Adjustments'!$A$70:$I$86,TRUNC(COLUMN(Z$2)/5)+2,FALSE)*SUMIFS('IEA-MethaneAbatement'!$N:$N,'IEA-MethaneAbatement'!$O:$O,"&lt;"&amp;$B16,'IEA-MethaneAbatement'!$O:$O,"&gt;="&amp;$A16,'IEA-MethaneAbatement'!$M:$M,$D$1,'IEA-MethaneAbatement'!$B:$B,'Country Selector'!$A$2)))*(1+INDEX('EPA to IEA Scaling'!$F$8:$AO$8,,MATCH(Z$2,'EPA to IEA Scaling'!$F$1:$AO$1,0)))</f>
        <v>0</v>
      </c>
      <c r="AA16" cm="1">
        <f t="array" ref="AA16">((VLOOKUP($B$1,'Multipliers and Adjustments'!$A$70:$I$86,TRUNC(COLUMN(AA$2)/5)+2,FALSE)*SUMIFS('IEA-MethaneAbatement'!$N:$N,'IEA-MethaneAbatement'!$O:$O,"&lt;"&amp;$B16,'IEA-MethaneAbatement'!$O:$O,"&gt;="&amp;$A16,'IEA-MethaneAbatement'!$M:$M,$B$1,'IEA-MethaneAbatement'!$B:$B,'Country Selector'!$A$2)+VLOOKUP($C$1,'Multipliers and Adjustments'!$A$70:$I$86,TRUNC(COLUMN(AA$2)/5)+2,FALSE)*SUMIFS('IEA-MethaneAbatement'!$N:$N,'IEA-MethaneAbatement'!$O:$O,"&lt;"&amp;$B16,'IEA-MethaneAbatement'!$O:$O,"&gt;="&amp;$A16,'IEA-MethaneAbatement'!$M:$M,$C$1,'IEA-MethaneAbatement'!$B:$B,'Country Selector'!$A$2)+VLOOKUP($D$1,'Multipliers and Adjustments'!$A$70:$I$86,TRUNC(COLUMN(AA$2)/5)+2,FALSE)*SUMIFS('IEA-MethaneAbatement'!$N:$N,'IEA-MethaneAbatement'!$O:$O,"&lt;"&amp;$B16,'IEA-MethaneAbatement'!$O:$O,"&gt;="&amp;$A16,'IEA-MethaneAbatement'!$M:$M,$D$1,'IEA-MethaneAbatement'!$B:$B,'Country Selector'!$A$2)))*(1+INDEX('EPA to IEA Scaling'!$F$8:$AO$8,,MATCH(AA$2,'EPA to IEA Scaling'!$F$1:$AO$1,0)))</f>
        <v>0</v>
      </c>
      <c r="AB16" s="31" cm="1">
        <f t="array" ref="AB16">((VLOOKUP($B$1,'Multipliers and Adjustments'!$A$70:$I$86,TRUNC(COLUMN(AB$2)/5)+2,FALSE)*SUMIFS('IEA-MethaneAbatement'!$N:$N,'IEA-MethaneAbatement'!$O:$O,"&lt;"&amp;$B16,'IEA-MethaneAbatement'!$O:$O,"&gt;="&amp;$A16,'IEA-MethaneAbatement'!$M:$M,$B$1,'IEA-MethaneAbatement'!$B:$B,'Country Selector'!$A$2)+VLOOKUP($C$1,'Multipliers and Adjustments'!$A$70:$I$86,TRUNC(COLUMN(AB$2)/5)+2,FALSE)*SUMIFS('IEA-MethaneAbatement'!$N:$N,'IEA-MethaneAbatement'!$O:$O,"&lt;"&amp;$B16,'IEA-MethaneAbatement'!$O:$O,"&gt;="&amp;$A16,'IEA-MethaneAbatement'!$M:$M,$C$1,'IEA-MethaneAbatement'!$B:$B,'Country Selector'!$A$2)+VLOOKUP($D$1,'Multipliers and Adjustments'!$A$70:$I$86,TRUNC(COLUMN(AB$2)/5)+2,FALSE)*SUMIFS('IEA-MethaneAbatement'!$N:$N,'IEA-MethaneAbatement'!$O:$O,"&lt;"&amp;$B16,'IEA-MethaneAbatement'!$O:$O,"&gt;="&amp;$A16,'IEA-MethaneAbatement'!$M:$M,$D$1,'IEA-MethaneAbatement'!$B:$B,'Country Selector'!$A$2)))*(1+INDEX('EPA to IEA Scaling'!$F$8:$AO$8,,MATCH(AB$2,'EPA to IEA Scaling'!$F$1:$AO$1,0)))</f>
        <v>0</v>
      </c>
      <c r="AC16" cm="1">
        <f t="array" ref="AC16">((VLOOKUP($B$1,'Multipliers and Adjustments'!$A$70:$I$86,TRUNC(COLUMN(AC$2)/5)+2,FALSE)*SUMIFS('IEA-MethaneAbatement'!$N:$N,'IEA-MethaneAbatement'!$O:$O,"&lt;"&amp;$B16,'IEA-MethaneAbatement'!$O:$O,"&gt;="&amp;$A16,'IEA-MethaneAbatement'!$M:$M,$B$1,'IEA-MethaneAbatement'!$B:$B,'Country Selector'!$A$2)+VLOOKUP($C$1,'Multipliers and Adjustments'!$A$70:$I$86,TRUNC(COLUMN(AC$2)/5)+2,FALSE)*SUMIFS('IEA-MethaneAbatement'!$N:$N,'IEA-MethaneAbatement'!$O:$O,"&lt;"&amp;$B16,'IEA-MethaneAbatement'!$O:$O,"&gt;="&amp;$A16,'IEA-MethaneAbatement'!$M:$M,$C$1,'IEA-MethaneAbatement'!$B:$B,'Country Selector'!$A$2)+VLOOKUP($D$1,'Multipliers and Adjustments'!$A$70:$I$86,TRUNC(COLUMN(AC$2)/5)+2,FALSE)*SUMIFS('IEA-MethaneAbatement'!$N:$N,'IEA-MethaneAbatement'!$O:$O,"&lt;"&amp;$B16,'IEA-MethaneAbatement'!$O:$O,"&gt;="&amp;$A16,'IEA-MethaneAbatement'!$M:$M,$D$1,'IEA-MethaneAbatement'!$B:$B,'Country Selector'!$A$2)))*(1+INDEX('EPA to IEA Scaling'!$F$8:$AO$8,,MATCH(AC$2,'EPA to IEA Scaling'!$F$1:$AO$1,0)))</f>
        <v>0</v>
      </c>
      <c r="AD16" cm="1">
        <f t="array" ref="AD16">((VLOOKUP($B$1,'Multipliers and Adjustments'!$A$70:$I$86,TRUNC(COLUMN(AD$2)/5)+2,FALSE)*SUMIFS('IEA-MethaneAbatement'!$N:$N,'IEA-MethaneAbatement'!$O:$O,"&lt;"&amp;$B16,'IEA-MethaneAbatement'!$O:$O,"&gt;="&amp;$A16,'IEA-MethaneAbatement'!$M:$M,$B$1,'IEA-MethaneAbatement'!$B:$B,'Country Selector'!$A$2)+VLOOKUP($C$1,'Multipliers and Adjustments'!$A$70:$I$86,TRUNC(COLUMN(AD$2)/5)+2,FALSE)*SUMIFS('IEA-MethaneAbatement'!$N:$N,'IEA-MethaneAbatement'!$O:$O,"&lt;"&amp;$B16,'IEA-MethaneAbatement'!$O:$O,"&gt;="&amp;$A16,'IEA-MethaneAbatement'!$M:$M,$C$1,'IEA-MethaneAbatement'!$B:$B,'Country Selector'!$A$2)+VLOOKUP($D$1,'Multipliers and Adjustments'!$A$70:$I$86,TRUNC(COLUMN(AD$2)/5)+2,FALSE)*SUMIFS('IEA-MethaneAbatement'!$N:$N,'IEA-MethaneAbatement'!$O:$O,"&lt;"&amp;$B16,'IEA-MethaneAbatement'!$O:$O,"&gt;="&amp;$A16,'IEA-MethaneAbatement'!$M:$M,$D$1,'IEA-MethaneAbatement'!$B:$B,'Country Selector'!$A$2)))*(1+INDEX('EPA to IEA Scaling'!$F$8:$AO$8,,MATCH(AD$2,'EPA to IEA Scaling'!$F$1:$AO$1,0)))</f>
        <v>0</v>
      </c>
      <c r="AE16" cm="1">
        <f t="array" ref="AE16">((VLOOKUP($B$1,'Multipliers and Adjustments'!$A$70:$I$86,TRUNC(COLUMN(AE$2)/5)+2,FALSE)*SUMIFS('IEA-MethaneAbatement'!$N:$N,'IEA-MethaneAbatement'!$O:$O,"&lt;"&amp;$B16,'IEA-MethaneAbatement'!$O:$O,"&gt;="&amp;$A16,'IEA-MethaneAbatement'!$M:$M,$B$1,'IEA-MethaneAbatement'!$B:$B,'Country Selector'!$A$2)+VLOOKUP($C$1,'Multipliers and Adjustments'!$A$70:$I$86,TRUNC(COLUMN(AE$2)/5)+2,FALSE)*SUMIFS('IEA-MethaneAbatement'!$N:$N,'IEA-MethaneAbatement'!$O:$O,"&lt;"&amp;$B16,'IEA-MethaneAbatement'!$O:$O,"&gt;="&amp;$A16,'IEA-MethaneAbatement'!$M:$M,$C$1,'IEA-MethaneAbatement'!$B:$B,'Country Selector'!$A$2)+VLOOKUP($D$1,'Multipliers and Adjustments'!$A$70:$I$86,TRUNC(COLUMN(AE$2)/5)+2,FALSE)*SUMIFS('IEA-MethaneAbatement'!$N:$N,'IEA-MethaneAbatement'!$O:$O,"&lt;"&amp;$B16,'IEA-MethaneAbatement'!$O:$O,"&gt;="&amp;$A16,'IEA-MethaneAbatement'!$M:$M,$D$1,'IEA-MethaneAbatement'!$B:$B,'Country Selector'!$A$2)))*(1+INDEX('EPA to IEA Scaling'!$F$8:$AO$8,,MATCH(AE$2,'EPA to IEA Scaling'!$F$1:$AO$1,0)))</f>
        <v>0</v>
      </c>
      <c r="AF16" cm="1">
        <f t="array" ref="AF16">((VLOOKUP($B$1,'Multipliers and Adjustments'!$A$70:$I$86,TRUNC(COLUMN(AF$2)/5)+2,FALSE)*SUMIFS('IEA-MethaneAbatement'!$N:$N,'IEA-MethaneAbatement'!$O:$O,"&lt;"&amp;$B16,'IEA-MethaneAbatement'!$O:$O,"&gt;="&amp;$A16,'IEA-MethaneAbatement'!$M:$M,$B$1,'IEA-MethaneAbatement'!$B:$B,'Country Selector'!$A$2)+VLOOKUP($C$1,'Multipliers and Adjustments'!$A$70:$I$86,TRUNC(COLUMN(AF$2)/5)+2,FALSE)*SUMIFS('IEA-MethaneAbatement'!$N:$N,'IEA-MethaneAbatement'!$O:$O,"&lt;"&amp;$B16,'IEA-MethaneAbatement'!$O:$O,"&gt;="&amp;$A16,'IEA-MethaneAbatement'!$M:$M,$C$1,'IEA-MethaneAbatement'!$B:$B,'Country Selector'!$A$2)+VLOOKUP($D$1,'Multipliers and Adjustments'!$A$70:$I$86,TRUNC(COLUMN(AF$2)/5)+2,FALSE)*SUMIFS('IEA-MethaneAbatement'!$N:$N,'IEA-MethaneAbatement'!$O:$O,"&lt;"&amp;$B16,'IEA-MethaneAbatement'!$O:$O,"&gt;="&amp;$A16,'IEA-MethaneAbatement'!$M:$M,$D$1,'IEA-MethaneAbatement'!$B:$B,'Country Selector'!$A$2)))*(1+INDEX('EPA to IEA Scaling'!$F$8:$AO$8,,MATCH(AF$2,'EPA to IEA Scaling'!$F$1:$AO$1,0)))</f>
        <v>0</v>
      </c>
      <c r="AG16" s="31" cm="1">
        <f t="array" ref="AG16">((VLOOKUP($B$1,'Multipliers and Adjustments'!$A$70:$I$86,TRUNC(COLUMN(AG$2)/5)+2,FALSE)*SUMIFS('IEA-MethaneAbatement'!$N:$N,'IEA-MethaneAbatement'!$O:$O,"&lt;"&amp;$B16,'IEA-MethaneAbatement'!$O:$O,"&gt;="&amp;$A16,'IEA-MethaneAbatement'!$M:$M,$B$1,'IEA-MethaneAbatement'!$B:$B,'Country Selector'!$A$2)+VLOOKUP($C$1,'Multipliers and Adjustments'!$A$70:$I$86,TRUNC(COLUMN(AG$2)/5)+2,FALSE)*SUMIFS('IEA-MethaneAbatement'!$N:$N,'IEA-MethaneAbatement'!$O:$O,"&lt;"&amp;$B16,'IEA-MethaneAbatement'!$O:$O,"&gt;="&amp;$A16,'IEA-MethaneAbatement'!$M:$M,$C$1,'IEA-MethaneAbatement'!$B:$B,'Country Selector'!$A$2)+VLOOKUP($D$1,'Multipliers and Adjustments'!$A$70:$I$86,TRUNC(COLUMN(AG$2)/5)+2,FALSE)*SUMIFS('IEA-MethaneAbatement'!$N:$N,'IEA-MethaneAbatement'!$O:$O,"&lt;"&amp;$B16,'IEA-MethaneAbatement'!$O:$O,"&gt;="&amp;$A16,'IEA-MethaneAbatement'!$M:$M,$D$1,'IEA-MethaneAbatement'!$B:$B,'Country Selector'!$A$2)))*(1+INDEX('EPA to IEA Scaling'!$F$8:$AO$8,,MATCH(AG$2,'EPA to IEA Scaling'!$F$1:$AO$1,0)))</f>
        <v>0</v>
      </c>
      <c r="AH16" cm="1">
        <f t="array" ref="AH16">((VLOOKUP($B$1,'Multipliers and Adjustments'!$A$70:$I$86,TRUNC(COLUMN(AH$2)/5)+2,FALSE)*SUMIFS('IEA-MethaneAbatement'!$N:$N,'IEA-MethaneAbatement'!$O:$O,"&lt;"&amp;$B16,'IEA-MethaneAbatement'!$O:$O,"&gt;="&amp;$A16,'IEA-MethaneAbatement'!$M:$M,$B$1,'IEA-MethaneAbatement'!$B:$B,'Country Selector'!$A$2)+VLOOKUP($C$1,'Multipliers and Adjustments'!$A$70:$I$86,TRUNC(COLUMN(AH$2)/5)+2,FALSE)*SUMIFS('IEA-MethaneAbatement'!$N:$N,'IEA-MethaneAbatement'!$O:$O,"&lt;"&amp;$B16,'IEA-MethaneAbatement'!$O:$O,"&gt;="&amp;$A16,'IEA-MethaneAbatement'!$M:$M,$C$1,'IEA-MethaneAbatement'!$B:$B,'Country Selector'!$A$2)+VLOOKUP($D$1,'Multipliers and Adjustments'!$A$70:$I$86,TRUNC(COLUMN(AH$2)/5)+2,FALSE)*SUMIFS('IEA-MethaneAbatement'!$N:$N,'IEA-MethaneAbatement'!$O:$O,"&lt;"&amp;$B16,'IEA-MethaneAbatement'!$O:$O,"&gt;="&amp;$A16,'IEA-MethaneAbatement'!$M:$M,$D$1,'IEA-MethaneAbatement'!$B:$B,'Country Selector'!$A$2)))*(1+INDEX('EPA to IEA Scaling'!$F$8:$AO$8,,MATCH(AH$2,'EPA to IEA Scaling'!$F$1:$AO$1,0)))</f>
        <v>0</v>
      </c>
      <c r="AI16" cm="1">
        <f t="array" ref="AI16">((VLOOKUP($B$1,'Multipliers and Adjustments'!$A$70:$I$86,TRUNC(COLUMN(AI$2)/5)+2,FALSE)*SUMIFS('IEA-MethaneAbatement'!$N:$N,'IEA-MethaneAbatement'!$O:$O,"&lt;"&amp;$B16,'IEA-MethaneAbatement'!$O:$O,"&gt;="&amp;$A16,'IEA-MethaneAbatement'!$M:$M,$B$1,'IEA-MethaneAbatement'!$B:$B,'Country Selector'!$A$2)+VLOOKUP($C$1,'Multipliers and Adjustments'!$A$70:$I$86,TRUNC(COLUMN(AI$2)/5)+2,FALSE)*SUMIFS('IEA-MethaneAbatement'!$N:$N,'IEA-MethaneAbatement'!$O:$O,"&lt;"&amp;$B16,'IEA-MethaneAbatement'!$O:$O,"&gt;="&amp;$A16,'IEA-MethaneAbatement'!$M:$M,$C$1,'IEA-MethaneAbatement'!$B:$B,'Country Selector'!$A$2)+VLOOKUP($D$1,'Multipliers and Adjustments'!$A$70:$I$86,TRUNC(COLUMN(AI$2)/5)+2,FALSE)*SUMIFS('IEA-MethaneAbatement'!$N:$N,'IEA-MethaneAbatement'!$O:$O,"&lt;"&amp;$B16,'IEA-MethaneAbatement'!$O:$O,"&gt;="&amp;$A16,'IEA-MethaneAbatement'!$M:$M,$D$1,'IEA-MethaneAbatement'!$B:$B,'Country Selector'!$A$2)))*(1+INDEX('EPA to IEA Scaling'!$F$8:$AO$8,,MATCH(AI$2,'EPA to IEA Scaling'!$F$1:$AO$1,0)))</f>
        <v>0</v>
      </c>
      <c r="AJ16" cm="1">
        <f t="array" ref="AJ16">((VLOOKUP($B$1,'Multipliers and Adjustments'!$A$70:$I$86,TRUNC(COLUMN(AJ$2)/5)+2,FALSE)*SUMIFS('IEA-MethaneAbatement'!$N:$N,'IEA-MethaneAbatement'!$O:$O,"&lt;"&amp;$B16,'IEA-MethaneAbatement'!$O:$O,"&gt;="&amp;$A16,'IEA-MethaneAbatement'!$M:$M,$B$1,'IEA-MethaneAbatement'!$B:$B,'Country Selector'!$A$2)+VLOOKUP($C$1,'Multipliers and Adjustments'!$A$70:$I$86,TRUNC(COLUMN(AJ$2)/5)+2,FALSE)*SUMIFS('IEA-MethaneAbatement'!$N:$N,'IEA-MethaneAbatement'!$O:$O,"&lt;"&amp;$B16,'IEA-MethaneAbatement'!$O:$O,"&gt;="&amp;$A16,'IEA-MethaneAbatement'!$M:$M,$C$1,'IEA-MethaneAbatement'!$B:$B,'Country Selector'!$A$2)+VLOOKUP($D$1,'Multipliers and Adjustments'!$A$70:$I$86,TRUNC(COLUMN(AJ$2)/5)+2,FALSE)*SUMIFS('IEA-MethaneAbatement'!$N:$N,'IEA-MethaneAbatement'!$O:$O,"&lt;"&amp;$B16,'IEA-MethaneAbatement'!$O:$O,"&gt;="&amp;$A16,'IEA-MethaneAbatement'!$M:$M,$D$1,'IEA-MethaneAbatement'!$B:$B,'Country Selector'!$A$2)))*(1+INDEX('EPA to IEA Scaling'!$F$8:$AO$8,,MATCH(AJ$2,'EPA to IEA Scaling'!$F$1:$AO$1,0)))</f>
        <v>0</v>
      </c>
      <c r="AK16" cm="1">
        <f t="array" ref="AK16">((VLOOKUP($B$1,'Multipliers and Adjustments'!$A$70:$I$86,TRUNC(COLUMN(AK$2)/5)+2,FALSE)*SUMIFS('IEA-MethaneAbatement'!$N:$N,'IEA-MethaneAbatement'!$O:$O,"&lt;"&amp;$B16,'IEA-MethaneAbatement'!$O:$O,"&gt;="&amp;$A16,'IEA-MethaneAbatement'!$M:$M,$B$1,'IEA-MethaneAbatement'!$B:$B,'Country Selector'!$A$2)+VLOOKUP($C$1,'Multipliers and Adjustments'!$A$70:$I$86,TRUNC(COLUMN(AK$2)/5)+2,FALSE)*SUMIFS('IEA-MethaneAbatement'!$N:$N,'IEA-MethaneAbatement'!$O:$O,"&lt;"&amp;$B16,'IEA-MethaneAbatement'!$O:$O,"&gt;="&amp;$A16,'IEA-MethaneAbatement'!$M:$M,$C$1,'IEA-MethaneAbatement'!$B:$B,'Country Selector'!$A$2)+VLOOKUP($D$1,'Multipliers and Adjustments'!$A$70:$I$86,TRUNC(COLUMN(AK$2)/5)+2,FALSE)*SUMIFS('IEA-MethaneAbatement'!$N:$N,'IEA-MethaneAbatement'!$O:$O,"&lt;"&amp;$B16,'IEA-MethaneAbatement'!$O:$O,"&gt;="&amp;$A16,'IEA-MethaneAbatement'!$M:$M,$D$1,'IEA-MethaneAbatement'!$B:$B,'Country Selector'!$A$2)))*(1+INDEX('EPA to IEA Scaling'!$F$8:$AO$8,,MATCH(AK$2,'EPA to IEA Scaling'!$F$1:$AO$1,0)))</f>
        <v>0</v>
      </c>
      <c r="AL16" s="31" cm="1">
        <f t="array" ref="AL16">((VLOOKUP($B$1,'Multipliers and Adjustments'!$A$70:$I$86,TRUNC(COLUMN(AL$2)/5)+2,FALSE)*SUMIFS('IEA-MethaneAbatement'!$N:$N,'IEA-MethaneAbatement'!$O:$O,"&lt;"&amp;$B16,'IEA-MethaneAbatement'!$O:$O,"&gt;="&amp;$A16,'IEA-MethaneAbatement'!$M:$M,$B$1,'IEA-MethaneAbatement'!$B:$B,'Country Selector'!$A$2)+VLOOKUP($C$1,'Multipliers and Adjustments'!$A$70:$I$86,TRUNC(COLUMN(AL$2)/5)+2,FALSE)*SUMIFS('IEA-MethaneAbatement'!$N:$N,'IEA-MethaneAbatement'!$O:$O,"&lt;"&amp;$B16,'IEA-MethaneAbatement'!$O:$O,"&gt;="&amp;$A16,'IEA-MethaneAbatement'!$M:$M,$C$1,'IEA-MethaneAbatement'!$B:$B,'Country Selector'!$A$2)+VLOOKUP($D$1,'Multipliers and Adjustments'!$A$70:$I$86,TRUNC(COLUMN(AL$2)/5)+2,FALSE)*SUMIFS('IEA-MethaneAbatement'!$N:$N,'IEA-MethaneAbatement'!$O:$O,"&lt;"&amp;$B16,'IEA-MethaneAbatement'!$O:$O,"&gt;="&amp;$A16,'IEA-MethaneAbatement'!$M:$M,$D$1,'IEA-MethaneAbatement'!$B:$B,'Country Selector'!$A$2)))*(1+INDEX('EPA to IEA Scaling'!$F$8:$AO$8,,MATCH(AL$2,'EPA to IEA Scaling'!$F$1:$AO$1,0)))</f>
        <v>0</v>
      </c>
    </row>
    <row r="17" spans="1:38" x14ac:dyDescent="0.45">
      <c r="A17" s="12">
        <f t="shared" si="1"/>
        <v>-450</v>
      </c>
      <c r="B17" s="11">
        <f t="shared" si="0"/>
        <v>-400</v>
      </c>
      <c r="C17" s="47" cm="1">
        <f t="array" ref="C17">((VLOOKUP($B$1,'Multipliers and Adjustments'!$A$70:$I$86,TRUNC(COLUMN(C$2)/5)+2,FALSE)*SUMIFS('IEA-MethaneAbatement'!$N:$N,'IEA-MethaneAbatement'!$O:$O,"&lt;"&amp;$B17,'IEA-MethaneAbatement'!$O:$O,"&gt;="&amp;$A17,'IEA-MethaneAbatement'!$M:$M,$B$1,'IEA-MethaneAbatement'!$B:$B,'Country Selector'!$A$2)+VLOOKUP($C$1,'Multipliers and Adjustments'!$A$70:$I$86,TRUNC(COLUMN(C$2)/5)+2,FALSE)*SUMIFS('IEA-MethaneAbatement'!$N:$N,'IEA-MethaneAbatement'!$O:$O,"&lt;"&amp;$B17,'IEA-MethaneAbatement'!$O:$O,"&gt;="&amp;$A17,'IEA-MethaneAbatement'!$M:$M,$C$1,'IEA-MethaneAbatement'!$B:$B,'Country Selector'!$A$2)+VLOOKUP($D$1,'Multipliers and Adjustments'!$A$70:$I$86,TRUNC(COLUMN(C$2)/5)+2,FALSE)*SUMIFS('IEA-MethaneAbatement'!$N:$N,'IEA-MethaneAbatement'!$O:$O,"&lt;"&amp;$B17,'IEA-MethaneAbatement'!$O:$O,"&gt;="&amp;$A17,'IEA-MethaneAbatement'!$M:$M,$D$1,'IEA-MethaneAbatement'!$B:$B,'Country Selector'!$A$2)))*(1+INDEX('EPA to IEA Scaling'!$F$8:$AO$8,,MATCH(C$2,'EPA to IEA Scaling'!$F$1:$AO$1,0)))</f>
        <v>0</v>
      </c>
      <c r="D17" cm="1">
        <f t="array" ref="D17">((VLOOKUP($B$1,'Multipliers and Adjustments'!$A$70:$I$86,TRUNC(COLUMN(D$2)/5)+2,FALSE)*SUMIFS('IEA-MethaneAbatement'!$N:$N,'IEA-MethaneAbatement'!$O:$O,"&lt;"&amp;$B17,'IEA-MethaneAbatement'!$O:$O,"&gt;="&amp;$A17,'IEA-MethaneAbatement'!$M:$M,$B$1,'IEA-MethaneAbatement'!$B:$B,'Country Selector'!$A$2)+VLOOKUP($C$1,'Multipliers and Adjustments'!$A$70:$I$86,TRUNC(COLUMN(D$2)/5)+2,FALSE)*SUMIFS('IEA-MethaneAbatement'!$N:$N,'IEA-MethaneAbatement'!$O:$O,"&lt;"&amp;$B17,'IEA-MethaneAbatement'!$O:$O,"&gt;="&amp;$A17,'IEA-MethaneAbatement'!$M:$M,$C$1,'IEA-MethaneAbatement'!$B:$B,'Country Selector'!$A$2)+VLOOKUP($D$1,'Multipliers and Adjustments'!$A$70:$I$86,TRUNC(COLUMN(D$2)/5)+2,FALSE)*SUMIFS('IEA-MethaneAbatement'!$N:$N,'IEA-MethaneAbatement'!$O:$O,"&lt;"&amp;$B17,'IEA-MethaneAbatement'!$O:$O,"&gt;="&amp;$A17,'IEA-MethaneAbatement'!$M:$M,$D$1,'IEA-MethaneAbatement'!$B:$B,'Country Selector'!$A$2)))*(1+INDEX('EPA to IEA Scaling'!$F$8:$AO$8,,MATCH(D$2,'EPA to IEA Scaling'!$F$1:$AO$1,0)))</f>
        <v>0</v>
      </c>
      <c r="E17" cm="1">
        <f t="array" ref="E17">((VLOOKUP($B$1,'Multipliers and Adjustments'!$A$70:$I$86,TRUNC(COLUMN(E$2)/5)+2,FALSE)*SUMIFS('IEA-MethaneAbatement'!$N:$N,'IEA-MethaneAbatement'!$O:$O,"&lt;"&amp;$B17,'IEA-MethaneAbatement'!$O:$O,"&gt;="&amp;$A17,'IEA-MethaneAbatement'!$M:$M,$B$1,'IEA-MethaneAbatement'!$B:$B,'Country Selector'!$A$2)+VLOOKUP($C$1,'Multipliers and Adjustments'!$A$70:$I$86,TRUNC(COLUMN(E$2)/5)+2,FALSE)*SUMIFS('IEA-MethaneAbatement'!$N:$N,'IEA-MethaneAbatement'!$O:$O,"&lt;"&amp;$B17,'IEA-MethaneAbatement'!$O:$O,"&gt;="&amp;$A17,'IEA-MethaneAbatement'!$M:$M,$C$1,'IEA-MethaneAbatement'!$B:$B,'Country Selector'!$A$2)+VLOOKUP($D$1,'Multipliers and Adjustments'!$A$70:$I$86,TRUNC(COLUMN(E$2)/5)+2,FALSE)*SUMIFS('IEA-MethaneAbatement'!$N:$N,'IEA-MethaneAbatement'!$O:$O,"&lt;"&amp;$B17,'IEA-MethaneAbatement'!$O:$O,"&gt;="&amp;$A17,'IEA-MethaneAbatement'!$M:$M,$D$1,'IEA-MethaneAbatement'!$B:$B,'Country Selector'!$A$2)))*(1+INDEX('EPA to IEA Scaling'!$F$8:$AO$8,,MATCH(E$2,'EPA to IEA Scaling'!$F$1:$AO$1,0)))</f>
        <v>0</v>
      </c>
      <c r="F17" cm="1">
        <f t="array" ref="F17">((VLOOKUP($B$1,'Multipliers and Adjustments'!$A$70:$I$86,TRUNC(COLUMN(F$2)/5)+2,FALSE)*SUMIFS('IEA-MethaneAbatement'!$N:$N,'IEA-MethaneAbatement'!$O:$O,"&lt;"&amp;$B17,'IEA-MethaneAbatement'!$O:$O,"&gt;="&amp;$A17,'IEA-MethaneAbatement'!$M:$M,$B$1,'IEA-MethaneAbatement'!$B:$B,'Country Selector'!$A$2)+VLOOKUP($C$1,'Multipliers and Adjustments'!$A$70:$I$86,TRUNC(COLUMN(F$2)/5)+2,FALSE)*SUMIFS('IEA-MethaneAbatement'!$N:$N,'IEA-MethaneAbatement'!$O:$O,"&lt;"&amp;$B17,'IEA-MethaneAbatement'!$O:$O,"&gt;="&amp;$A17,'IEA-MethaneAbatement'!$M:$M,$C$1,'IEA-MethaneAbatement'!$B:$B,'Country Selector'!$A$2)+VLOOKUP($D$1,'Multipliers and Adjustments'!$A$70:$I$86,TRUNC(COLUMN(F$2)/5)+2,FALSE)*SUMIFS('IEA-MethaneAbatement'!$N:$N,'IEA-MethaneAbatement'!$O:$O,"&lt;"&amp;$B17,'IEA-MethaneAbatement'!$O:$O,"&gt;="&amp;$A17,'IEA-MethaneAbatement'!$M:$M,$D$1,'IEA-MethaneAbatement'!$B:$B,'Country Selector'!$A$2)))*(1+INDEX('EPA to IEA Scaling'!$F$8:$AO$8,,MATCH(F$2,'EPA to IEA Scaling'!$F$1:$AO$1,0)))</f>
        <v>0</v>
      </c>
      <c r="G17" cm="1">
        <f t="array" ref="G17">((VLOOKUP($B$1,'Multipliers and Adjustments'!$A$70:$I$86,TRUNC(COLUMN(G$2)/5)+2,FALSE)*SUMIFS('IEA-MethaneAbatement'!$N:$N,'IEA-MethaneAbatement'!$O:$O,"&lt;"&amp;$B17,'IEA-MethaneAbatement'!$O:$O,"&gt;="&amp;$A17,'IEA-MethaneAbatement'!$M:$M,$B$1,'IEA-MethaneAbatement'!$B:$B,'Country Selector'!$A$2)+VLOOKUP($C$1,'Multipliers and Adjustments'!$A$70:$I$86,TRUNC(COLUMN(G$2)/5)+2,FALSE)*SUMIFS('IEA-MethaneAbatement'!$N:$N,'IEA-MethaneAbatement'!$O:$O,"&lt;"&amp;$B17,'IEA-MethaneAbatement'!$O:$O,"&gt;="&amp;$A17,'IEA-MethaneAbatement'!$M:$M,$C$1,'IEA-MethaneAbatement'!$B:$B,'Country Selector'!$A$2)+VLOOKUP($D$1,'Multipliers and Adjustments'!$A$70:$I$86,TRUNC(COLUMN(G$2)/5)+2,FALSE)*SUMIFS('IEA-MethaneAbatement'!$N:$N,'IEA-MethaneAbatement'!$O:$O,"&lt;"&amp;$B17,'IEA-MethaneAbatement'!$O:$O,"&gt;="&amp;$A17,'IEA-MethaneAbatement'!$M:$M,$D$1,'IEA-MethaneAbatement'!$B:$B,'Country Selector'!$A$2)))*(1+INDEX('EPA to IEA Scaling'!$F$8:$AO$8,,MATCH(G$2,'EPA to IEA Scaling'!$F$1:$AO$1,0)))</f>
        <v>0</v>
      </c>
      <c r="H17" s="31" cm="1">
        <f t="array" ref="H17">((VLOOKUP($B$1,'Multipliers and Adjustments'!$A$70:$I$86,TRUNC(COLUMN(H$2)/5)+2,FALSE)*SUMIFS('IEA-MethaneAbatement'!$N:$N,'IEA-MethaneAbatement'!$O:$O,"&lt;"&amp;$B17,'IEA-MethaneAbatement'!$O:$O,"&gt;="&amp;$A17,'IEA-MethaneAbatement'!$M:$M,$B$1,'IEA-MethaneAbatement'!$B:$B,'Country Selector'!$A$2)+VLOOKUP($C$1,'Multipliers and Adjustments'!$A$70:$I$86,TRUNC(COLUMN(H$2)/5)+2,FALSE)*SUMIFS('IEA-MethaneAbatement'!$N:$N,'IEA-MethaneAbatement'!$O:$O,"&lt;"&amp;$B17,'IEA-MethaneAbatement'!$O:$O,"&gt;="&amp;$A17,'IEA-MethaneAbatement'!$M:$M,$C$1,'IEA-MethaneAbatement'!$B:$B,'Country Selector'!$A$2)+VLOOKUP($D$1,'Multipliers and Adjustments'!$A$70:$I$86,TRUNC(COLUMN(H$2)/5)+2,FALSE)*SUMIFS('IEA-MethaneAbatement'!$N:$N,'IEA-MethaneAbatement'!$O:$O,"&lt;"&amp;$B17,'IEA-MethaneAbatement'!$O:$O,"&gt;="&amp;$A17,'IEA-MethaneAbatement'!$M:$M,$D$1,'IEA-MethaneAbatement'!$B:$B,'Country Selector'!$A$2)))*(1+INDEX('EPA to IEA Scaling'!$F$8:$AO$8,,MATCH(H$2,'EPA to IEA Scaling'!$F$1:$AO$1,0)))</f>
        <v>0</v>
      </c>
      <c r="I17" cm="1">
        <f t="array" ref="I17">((VLOOKUP($B$1,'Multipliers and Adjustments'!$A$70:$I$86,TRUNC(COLUMN(I$2)/5)+2,FALSE)*SUMIFS('IEA-MethaneAbatement'!$N:$N,'IEA-MethaneAbatement'!$O:$O,"&lt;"&amp;$B17,'IEA-MethaneAbatement'!$O:$O,"&gt;="&amp;$A17,'IEA-MethaneAbatement'!$M:$M,$B$1,'IEA-MethaneAbatement'!$B:$B,'Country Selector'!$A$2)+VLOOKUP($C$1,'Multipliers and Adjustments'!$A$70:$I$86,TRUNC(COLUMN(I$2)/5)+2,FALSE)*SUMIFS('IEA-MethaneAbatement'!$N:$N,'IEA-MethaneAbatement'!$O:$O,"&lt;"&amp;$B17,'IEA-MethaneAbatement'!$O:$O,"&gt;="&amp;$A17,'IEA-MethaneAbatement'!$M:$M,$C$1,'IEA-MethaneAbatement'!$B:$B,'Country Selector'!$A$2)+VLOOKUP($D$1,'Multipliers and Adjustments'!$A$70:$I$86,TRUNC(COLUMN(I$2)/5)+2,FALSE)*SUMIFS('IEA-MethaneAbatement'!$N:$N,'IEA-MethaneAbatement'!$O:$O,"&lt;"&amp;$B17,'IEA-MethaneAbatement'!$O:$O,"&gt;="&amp;$A17,'IEA-MethaneAbatement'!$M:$M,$D$1,'IEA-MethaneAbatement'!$B:$B,'Country Selector'!$A$2)))*(1+INDEX('EPA to IEA Scaling'!$F$8:$AO$8,,MATCH(I$2,'EPA to IEA Scaling'!$F$1:$AO$1,0)))</f>
        <v>0</v>
      </c>
      <c r="J17" cm="1">
        <f t="array" ref="J17">((VLOOKUP($B$1,'Multipliers and Adjustments'!$A$70:$I$86,TRUNC(COLUMN(J$2)/5)+2,FALSE)*SUMIFS('IEA-MethaneAbatement'!$N:$N,'IEA-MethaneAbatement'!$O:$O,"&lt;"&amp;$B17,'IEA-MethaneAbatement'!$O:$O,"&gt;="&amp;$A17,'IEA-MethaneAbatement'!$M:$M,$B$1,'IEA-MethaneAbatement'!$B:$B,'Country Selector'!$A$2)+VLOOKUP($C$1,'Multipliers and Adjustments'!$A$70:$I$86,TRUNC(COLUMN(J$2)/5)+2,FALSE)*SUMIFS('IEA-MethaneAbatement'!$N:$N,'IEA-MethaneAbatement'!$O:$O,"&lt;"&amp;$B17,'IEA-MethaneAbatement'!$O:$O,"&gt;="&amp;$A17,'IEA-MethaneAbatement'!$M:$M,$C$1,'IEA-MethaneAbatement'!$B:$B,'Country Selector'!$A$2)+VLOOKUP($D$1,'Multipliers and Adjustments'!$A$70:$I$86,TRUNC(COLUMN(J$2)/5)+2,FALSE)*SUMIFS('IEA-MethaneAbatement'!$N:$N,'IEA-MethaneAbatement'!$O:$O,"&lt;"&amp;$B17,'IEA-MethaneAbatement'!$O:$O,"&gt;="&amp;$A17,'IEA-MethaneAbatement'!$M:$M,$D$1,'IEA-MethaneAbatement'!$B:$B,'Country Selector'!$A$2)))*(1+INDEX('EPA to IEA Scaling'!$F$8:$AO$8,,MATCH(J$2,'EPA to IEA Scaling'!$F$1:$AO$1,0)))</f>
        <v>0</v>
      </c>
      <c r="K17" cm="1">
        <f t="array" ref="K17">((VLOOKUP($B$1,'Multipliers and Adjustments'!$A$70:$I$86,TRUNC(COLUMN(K$2)/5)+2,FALSE)*SUMIFS('IEA-MethaneAbatement'!$N:$N,'IEA-MethaneAbatement'!$O:$O,"&lt;"&amp;$B17,'IEA-MethaneAbatement'!$O:$O,"&gt;="&amp;$A17,'IEA-MethaneAbatement'!$M:$M,$B$1,'IEA-MethaneAbatement'!$B:$B,'Country Selector'!$A$2)+VLOOKUP($C$1,'Multipliers and Adjustments'!$A$70:$I$86,TRUNC(COLUMN(K$2)/5)+2,FALSE)*SUMIFS('IEA-MethaneAbatement'!$N:$N,'IEA-MethaneAbatement'!$O:$O,"&lt;"&amp;$B17,'IEA-MethaneAbatement'!$O:$O,"&gt;="&amp;$A17,'IEA-MethaneAbatement'!$M:$M,$C$1,'IEA-MethaneAbatement'!$B:$B,'Country Selector'!$A$2)+VLOOKUP($D$1,'Multipliers and Adjustments'!$A$70:$I$86,TRUNC(COLUMN(K$2)/5)+2,FALSE)*SUMIFS('IEA-MethaneAbatement'!$N:$N,'IEA-MethaneAbatement'!$O:$O,"&lt;"&amp;$B17,'IEA-MethaneAbatement'!$O:$O,"&gt;="&amp;$A17,'IEA-MethaneAbatement'!$M:$M,$D$1,'IEA-MethaneAbatement'!$B:$B,'Country Selector'!$A$2)))*(1+INDEX('EPA to IEA Scaling'!$F$8:$AO$8,,MATCH(K$2,'EPA to IEA Scaling'!$F$1:$AO$1,0)))</f>
        <v>0</v>
      </c>
      <c r="L17" cm="1">
        <f t="array" ref="L17">((VLOOKUP($B$1,'Multipliers and Adjustments'!$A$70:$I$86,TRUNC(COLUMN(L$2)/5)+2,FALSE)*SUMIFS('IEA-MethaneAbatement'!$N:$N,'IEA-MethaneAbatement'!$O:$O,"&lt;"&amp;$B17,'IEA-MethaneAbatement'!$O:$O,"&gt;="&amp;$A17,'IEA-MethaneAbatement'!$M:$M,$B$1,'IEA-MethaneAbatement'!$B:$B,'Country Selector'!$A$2)+VLOOKUP($C$1,'Multipliers and Adjustments'!$A$70:$I$86,TRUNC(COLUMN(L$2)/5)+2,FALSE)*SUMIFS('IEA-MethaneAbatement'!$N:$N,'IEA-MethaneAbatement'!$O:$O,"&lt;"&amp;$B17,'IEA-MethaneAbatement'!$O:$O,"&gt;="&amp;$A17,'IEA-MethaneAbatement'!$M:$M,$C$1,'IEA-MethaneAbatement'!$B:$B,'Country Selector'!$A$2)+VLOOKUP($D$1,'Multipliers and Adjustments'!$A$70:$I$86,TRUNC(COLUMN(L$2)/5)+2,FALSE)*SUMIFS('IEA-MethaneAbatement'!$N:$N,'IEA-MethaneAbatement'!$O:$O,"&lt;"&amp;$B17,'IEA-MethaneAbatement'!$O:$O,"&gt;="&amp;$A17,'IEA-MethaneAbatement'!$M:$M,$D$1,'IEA-MethaneAbatement'!$B:$B,'Country Selector'!$A$2)))*(1+INDEX('EPA to IEA Scaling'!$F$8:$AO$8,,MATCH(L$2,'EPA to IEA Scaling'!$F$1:$AO$1,0)))</f>
        <v>0</v>
      </c>
      <c r="M17" s="31" cm="1">
        <f t="array" ref="M17">((VLOOKUP($B$1,'Multipliers and Adjustments'!$A$70:$I$86,TRUNC(COLUMN(M$2)/5)+2,FALSE)*SUMIFS('IEA-MethaneAbatement'!$N:$N,'IEA-MethaneAbatement'!$O:$O,"&lt;"&amp;$B17,'IEA-MethaneAbatement'!$O:$O,"&gt;="&amp;$A17,'IEA-MethaneAbatement'!$M:$M,$B$1,'IEA-MethaneAbatement'!$B:$B,'Country Selector'!$A$2)+VLOOKUP($C$1,'Multipliers and Adjustments'!$A$70:$I$86,TRUNC(COLUMN(M$2)/5)+2,FALSE)*SUMIFS('IEA-MethaneAbatement'!$N:$N,'IEA-MethaneAbatement'!$O:$O,"&lt;"&amp;$B17,'IEA-MethaneAbatement'!$O:$O,"&gt;="&amp;$A17,'IEA-MethaneAbatement'!$M:$M,$C$1,'IEA-MethaneAbatement'!$B:$B,'Country Selector'!$A$2)+VLOOKUP($D$1,'Multipliers and Adjustments'!$A$70:$I$86,TRUNC(COLUMN(M$2)/5)+2,FALSE)*SUMIFS('IEA-MethaneAbatement'!$N:$N,'IEA-MethaneAbatement'!$O:$O,"&lt;"&amp;$B17,'IEA-MethaneAbatement'!$O:$O,"&gt;="&amp;$A17,'IEA-MethaneAbatement'!$M:$M,$D$1,'IEA-MethaneAbatement'!$B:$B,'Country Selector'!$A$2)))*(1+INDEX('EPA to IEA Scaling'!$F$8:$AO$8,,MATCH(M$2,'EPA to IEA Scaling'!$F$1:$AO$1,0)))</f>
        <v>0</v>
      </c>
      <c r="N17" cm="1">
        <f t="array" ref="N17">((VLOOKUP($B$1,'Multipliers and Adjustments'!$A$70:$I$86,TRUNC(COLUMN(N$2)/5)+2,FALSE)*SUMIFS('IEA-MethaneAbatement'!$N:$N,'IEA-MethaneAbatement'!$O:$O,"&lt;"&amp;$B17,'IEA-MethaneAbatement'!$O:$O,"&gt;="&amp;$A17,'IEA-MethaneAbatement'!$M:$M,$B$1,'IEA-MethaneAbatement'!$B:$B,'Country Selector'!$A$2)+VLOOKUP($C$1,'Multipliers and Adjustments'!$A$70:$I$86,TRUNC(COLUMN(N$2)/5)+2,FALSE)*SUMIFS('IEA-MethaneAbatement'!$N:$N,'IEA-MethaneAbatement'!$O:$O,"&lt;"&amp;$B17,'IEA-MethaneAbatement'!$O:$O,"&gt;="&amp;$A17,'IEA-MethaneAbatement'!$M:$M,$C$1,'IEA-MethaneAbatement'!$B:$B,'Country Selector'!$A$2)+VLOOKUP($D$1,'Multipliers and Adjustments'!$A$70:$I$86,TRUNC(COLUMN(N$2)/5)+2,FALSE)*SUMIFS('IEA-MethaneAbatement'!$N:$N,'IEA-MethaneAbatement'!$O:$O,"&lt;"&amp;$B17,'IEA-MethaneAbatement'!$O:$O,"&gt;="&amp;$A17,'IEA-MethaneAbatement'!$M:$M,$D$1,'IEA-MethaneAbatement'!$B:$B,'Country Selector'!$A$2)))*(1+INDEX('EPA to IEA Scaling'!$F$8:$AO$8,,MATCH(N$2,'EPA to IEA Scaling'!$F$1:$AO$1,0)))</f>
        <v>0</v>
      </c>
      <c r="O17" cm="1">
        <f t="array" ref="O17">((VLOOKUP($B$1,'Multipliers and Adjustments'!$A$70:$I$86,TRUNC(COLUMN(O$2)/5)+2,FALSE)*SUMIFS('IEA-MethaneAbatement'!$N:$N,'IEA-MethaneAbatement'!$O:$O,"&lt;"&amp;$B17,'IEA-MethaneAbatement'!$O:$O,"&gt;="&amp;$A17,'IEA-MethaneAbatement'!$M:$M,$B$1,'IEA-MethaneAbatement'!$B:$B,'Country Selector'!$A$2)+VLOOKUP($C$1,'Multipliers and Adjustments'!$A$70:$I$86,TRUNC(COLUMN(O$2)/5)+2,FALSE)*SUMIFS('IEA-MethaneAbatement'!$N:$N,'IEA-MethaneAbatement'!$O:$O,"&lt;"&amp;$B17,'IEA-MethaneAbatement'!$O:$O,"&gt;="&amp;$A17,'IEA-MethaneAbatement'!$M:$M,$C$1,'IEA-MethaneAbatement'!$B:$B,'Country Selector'!$A$2)+VLOOKUP($D$1,'Multipliers and Adjustments'!$A$70:$I$86,TRUNC(COLUMN(O$2)/5)+2,FALSE)*SUMIFS('IEA-MethaneAbatement'!$N:$N,'IEA-MethaneAbatement'!$O:$O,"&lt;"&amp;$B17,'IEA-MethaneAbatement'!$O:$O,"&gt;="&amp;$A17,'IEA-MethaneAbatement'!$M:$M,$D$1,'IEA-MethaneAbatement'!$B:$B,'Country Selector'!$A$2)))*(1+INDEX('EPA to IEA Scaling'!$F$8:$AO$8,,MATCH(O$2,'EPA to IEA Scaling'!$F$1:$AO$1,0)))</f>
        <v>0</v>
      </c>
      <c r="P17" cm="1">
        <f t="array" ref="P17">((VLOOKUP($B$1,'Multipliers and Adjustments'!$A$70:$I$86,TRUNC(COLUMN(P$2)/5)+2,FALSE)*SUMIFS('IEA-MethaneAbatement'!$N:$N,'IEA-MethaneAbatement'!$O:$O,"&lt;"&amp;$B17,'IEA-MethaneAbatement'!$O:$O,"&gt;="&amp;$A17,'IEA-MethaneAbatement'!$M:$M,$B$1,'IEA-MethaneAbatement'!$B:$B,'Country Selector'!$A$2)+VLOOKUP($C$1,'Multipliers and Adjustments'!$A$70:$I$86,TRUNC(COLUMN(P$2)/5)+2,FALSE)*SUMIFS('IEA-MethaneAbatement'!$N:$N,'IEA-MethaneAbatement'!$O:$O,"&lt;"&amp;$B17,'IEA-MethaneAbatement'!$O:$O,"&gt;="&amp;$A17,'IEA-MethaneAbatement'!$M:$M,$C$1,'IEA-MethaneAbatement'!$B:$B,'Country Selector'!$A$2)+VLOOKUP($D$1,'Multipliers and Adjustments'!$A$70:$I$86,TRUNC(COLUMN(P$2)/5)+2,FALSE)*SUMIFS('IEA-MethaneAbatement'!$N:$N,'IEA-MethaneAbatement'!$O:$O,"&lt;"&amp;$B17,'IEA-MethaneAbatement'!$O:$O,"&gt;="&amp;$A17,'IEA-MethaneAbatement'!$M:$M,$D$1,'IEA-MethaneAbatement'!$B:$B,'Country Selector'!$A$2)))*(1+INDEX('EPA to IEA Scaling'!$F$8:$AO$8,,MATCH(P$2,'EPA to IEA Scaling'!$F$1:$AO$1,0)))</f>
        <v>0</v>
      </c>
      <c r="Q17" cm="1">
        <f t="array" ref="Q17">((VLOOKUP($B$1,'Multipliers and Adjustments'!$A$70:$I$86,TRUNC(COLUMN(Q$2)/5)+2,FALSE)*SUMIFS('IEA-MethaneAbatement'!$N:$N,'IEA-MethaneAbatement'!$O:$O,"&lt;"&amp;$B17,'IEA-MethaneAbatement'!$O:$O,"&gt;="&amp;$A17,'IEA-MethaneAbatement'!$M:$M,$B$1,'IEA-MethaneAbatement'!$B:$B,'Country Selector'!$A$2)+VLOOKUP($C$1,'Multipliers and Adjustments'!$A$70:$I$86,TRUNC(COLUMN(Q$2)/5)+2,FALSE)*SUMIFS('IEA-MethaneAbatement'!$N:$N,'IEA-MethaneAbatement'!$O:$O,"&lt;"&amp;$B17,'IEA-MethaneAbatement'!$O:$O,"&gt;="&amp;$A17,'IEA-MethaneAbatement'!$M:$M,$C$1,'IEA-MethaneAbatement'!$B:$B,'Country Selector'!$A$2)+VLOOKUP($D$1,'Multipliers and Adjustments'!$A$70:$I$86,TRUNC(COLUMN(Q$2)/5)+2,FALSE)*SUMIFS('IEA-MethaneAbatement'!$N:$N,'IEA-MethaneAbatement'!$O:$O,"&lt;"&amp;$B17,'IEA-MethaneAbatement'!$O:$O,"&gt;="&amp;$A17,'IEA-MethaneAbatement'!$M:$M,$D$1,'IEA-MethaneAbatement'!$B:$B,'Country Selector'!$A$2)))*(1+INDEX('EPA to IEA Scaling'!$F$8:$AO$8,,MATCH(Q$2,'EPA to IEA Scaling'!$F$1:$AO$1,0)))</f>
        <v>0</v>
      </c>
      <c r="R17" s="31" cm="1">
        <f t="array" ref="R17">((VLOOKUP($B$1,'Multipliers and Adjustments'!$A$70:$I$86,TRUNC(COLUMN(R$2)/5)+2,FALSE)*SUMIFS('IEA-MethaneAbatement'!$N:$N,'IEA-MethaneAbatement'!$O:$O,"&lt;"&amp;$B17,'IEA-MethaneAbatement'!$O:$O,"&gt;="&amp;$A17,'IEA-MethaneAbatement'!$M:$M,$B$1,'IEA-MethaneAbatement'!$B:$B,'Country Selector'!$A$2)+VLOOKUP($C$1,'Multipliers and Adjustments'!$A$70:$I$86,TRUNC(COLUMN(R$2)/5)+2,FALSE)*SUMIFS('IEA-MethaneAbatement'!$N:$N,'IEA-MethaneAbatement'!$O:$O,"&lt;"&amp;$B17,'IEA-MethaneAbatement'!$O:$O,"&gt;="&amp;$A17,'IEA-MethaneAbatement'!$M:$M,$C$1,'IEA-MethaneAbatement'!$B:$B,'Country Selector'!$A$2)+VLOOKUP($D$1,'Multipliers and Adjustments'!$A$70:$I$86,TRUNC(COLUMN(R$2)/5)+2,FALSE)*SUMIFS('IEA-MethaneAbatement'!$N:$N,'IEA-MethaneAbatement'!$O:$O,"&lt;"&amp;$B17,'IEA-MethaneAbatement'!$O:$O,"&gt;="&amp;$A17,'IEA-MethaneAbatement'!$M:$M,$D$1,'IEA-MethaneAbatement'!$B:$B,'Country Selector'!$A$2)))*(1+INDEX('EPA to IEA Scaling'!$F$8:$AO$8,,MATCH(R$2,'EPA to IEA Scaling'!$F$1:$AO$1,0)))</f>
        <v>0</v>
      </c>
      <c r="S17" cm="1">
        <f t="array" ref="S17">((VLOOKUP($B$1,'Multipliers and Adjustments'!$A$70:$I$86,TRUNC(COLUMN(S$2)/5)+2,FALSE)*SUMIFS('IEA-MethaneAbatement'!$N:$N,'IEA-MethaneAbatement'!$O:$O,"&lt;"&amp;$B17,'IEA-MethaneAbatement'!$O:$O,"&gt;="&amp;$A17,'IEA-MethaneAbatement'!$M:$M,$B$1,'IEA-MethaneAbatement'!$B:$B,'Country Selector'!$A$2)+VLOOKUP($C$1,'Multipliers and Adjustments'!$A$70:$I$86,TRUNC(COLUMN(S$2)/5)+2,FALSE)*SUMIFS('IEA-MethaneAbatement'!$N:$N,'IEA-MethaneAbatement'!$O:$O,"&lt;"&amp;$B17,'IEA-MethaneAbatement'!$O:$O,"&gt;="&amp;$A17,'IEA-MethaneAbatement'!$M:$M,$C$1,'IEA-MethaneAbatement'!$B:$B,'Country Selector'!$A$2)+VLOOKUP($D$1,'Multipliers and Adjustments'!$A$70:$I$86,TRUNC(COLUMN(S$2)/5)+2,FALSE)*SUMIFS('IEA-MethaneAbatement'!$N:$N,'IEA-MethaneAbatement'!$O:$O,"&lt;"&amp;$B17,'IEA-MethaneAbatement'!$O:$O,"&gt;="&amp;$A17,'IEA-MethaneAbatement'!$M:$M,$D$1,'IEA-MethaneAbatement'!$B:$B,'Country Selector'!$A$2)))*(1+INDEX('EPA to IEA Scaling'!$F$8:$AO$8,,MATCH(S$2,'EPA to IEA Scaling'!$F$1:$AO$1,0)))</f>
        <v>0</v>
      </c>
      <c r="T17" cm="1">
        <f t="array" ref="T17">((VLOOKUP($B$1,'Multipliers and Adjustments'!$A$70:$I$86,TRUNC(COLUMN(T$2)/5)+2,FALSE)*SUMIFS('IEA-MethaneAbatement'!$N:$N,'IEA-MethaneAbatement'!$O:$O,"&lt;"&amp;$B17,'IEA-MethaneAbatement'!$O:$O,"&gt;="&amp;$A17,'IEA-MethaneAbatement'!$M:$M,$B$1,'IEA-MethaneAbatement'!$B:$B,'Country Selector'!$A$2)+VLOOKUP($C$1,'Multipliers and Adjustments'!$A$70:$I$86,TRUNC(COLUMN(T$2)/5)+2,FALSE)*SUMIFS('IEA-MethaneAbatement'!$N:$N,'IEA-MethaneAbatement'!$O:$O,"&lt;"&amp;$B17,'IEA-MethaneAbatement'!$O:$O,"&gt;="&amp;$A17,'IEA-MethaneAbatement'!$M:$M,$C$1,'IEA-MethaneAbatement'!$B:$B,'Country Selector'!$A$2)+VLOOKUP($D$1,'Multipliers and Adjustments'!$A$70:$I$86,TRUNC(COLUMN(T$2)/5)+2,FALSE)*SUMIFS('IEA-MethaneAbatement'!$N:$N,'IEA-MethaneAbatement'!$O:$O,"&lt;"&amp;$B17,'IEA-MethaneAbatement'!$O:$O,"&gt;="&amp;$A17,'IEA-MethaneAbatement'!$M:$M,$D$1,'IEA-MethaneAbatement'!$B:$B,'Country Selector'!$A$2)))*(1+INDEX('EPA to IEA Scaling'!$F$8:$AO$8,,MATCH(T$2,'EPA to IEA Scaling'!$F$1:$AO$1,0)))</f>
        <v>0</v>
      </c>
      <c r="U17" cm="1">
        <f t="array" ref="U17">((VLOOKUP($B$1,'Multipliers and Adjustments'!$A$70:$I$86,TRUNC(COLUMN(U$2)/5)+2,FALSE)*SUMIFS('IEA-MethaneAbatement'!$N:$N,'IEA-MethaneAbatement'!$O:$O,"&lt;"&amp;$B17,'IEA-MethaneAbatement'!$O:$O,"&gt;="&amp;$A17,'IEA-MethaneAbatement'!$M:$M,$B$1,'IEA-MethaneAbatement'!$B:$B,'Country Selector'!$A$2)+VLOOKUP($C$1,'Multipliers and Adjustments'!$A$70:$I$86,TRUNC(COLUMN(U$2)/5)+2,FALSE)*SUMIFS('IEA-MethaneAbatement'!$N:$N,'IEA-MethaneAbatement'!$O:$O,"&lt;"&amp;$B17,'IEA-MethaneAbatement'!$O:$O,"&gt;="&amp;$A17,'IEA-MethaneAbatement'!$M:$M,$C$1,'IEA-MethaneAbatement'!$B:$B,'Country Selector'!$A$2)+VLOOKUP($D$1,'Multipliers and Adjustments'!$A$70:$I$86,TRUNC(COLUMN(U$2)/5)+2,FALSE)*SUMIFS('IEA-MethaneAbatement'!$N:$N,'IEA-MethaneAbatement'!$O:$O,"&lt;"&amp;$B17,'IEA-MethaneAbatement'!$O:$O,"&gt;="&amp;$A17,'IEA-MethaneAbatement'!$M:$M,$D$1,'IEA-MethaneAbatement'!$B:$B,'Country Selector'!$A$2)))*(1+INDEX('EPA to IEA Scaling'!$F$8:$AO$8,,MATCH(U$2,'EPA to IEA Scaling'!$F$1:$AO$1,0)))</f>
        <v>0</v>
      </c>
      <c r="V17" cm="1">
        <f t="array" ref="V17">((VLOOKUP($B$1,'Multipliers and Adjustments'!$A$70:$I$86,TRUNC(COLUMN(V$2)/5)+2,FALSE)*SUMIFS('IEA-MethaneAbatement'!$N:$N,'IEA-MethaneAbatement'!$O:$O,"&lt;"&amp;$B17,'IEA-MethaneAbatement'!$O:$O,"&gt;="&amp;$A17,'IEA-MethaneAbatement'!$M:$M,$B$1,'IEA-MethaneAbatement'!$B:$B,'Country Selector'!$A$2)+VLOOKUP($C$1,'Multipliers and Adjustments'!$A$70:$I$86,TRUNC(COLUMN(V$2)/5)+2,FALSE)*SUMIFS('IEA-MethaneAbatement'!$N:$N,'IEA-MethaneAbatement'!$O:$O,"&lt;"&amp;$B17,'IEA-MethaneAbatement'!$O:$O,"&gt;="&amp;$A17,'IEA-MethaneAbatement'!$M:$M,$C$1,'IEA-MethaneAbatement'!$B:$B,'Country Selector'!$A$2)+VLOOKUP($D$1,'Multipliers and Adjustments'!$A$70:$I$86,TRUNC(COLUMN(V$2)/5)+2,FALSE)*SUMIFS('IEA-MethaneAbatement'!$N:$N,'IEA-MethaneAbatement'!$O:$O,"&lt;"&amp;$B17,'IEA-MethaneAbatement'!$O:$O,"&gt;="&amp;$A17,'IEA-MethaneAbatement'!$M:$M,$D$1,'IEA-MethaneAbatement'!$B:$B,'Country Selector'!$A$2)))*(1+INDEX('EPA to IEA Scaling'!$F$8:$AO$8,,MATCH(V$2,'EPA to IEA Scaling'!$F$1:$AO$1,0)))</f>
        <v>0</v>
      </c>
      <c r="W17" s="31" cm="1">
        <f t="array" ref="W17">((VLOOKUP($B$1,'Multipliers and Adjustments'!$A$70:$I$86,TRUNC(COLUMN(W$2)/5)+2,FALSE)*SUMIFS('IEA-MethaneAbatement'!$N:$N,'IEA-MethaneAbatement'!$O:$O,"&lt;"&amp;$B17,'IEA-MethaneAbatement'!$O:$O,"&gt;="&amp;$A17,'IEA-MethaneAbatement'!$M:$M,$B$1,'IEA-MethaneAbatement'!$B:$B,'Country Selector'!$A$2)+VLOOKUP($C$1,'Multipliers and Adjustments'!$A$70:$I$86,TRUNC(COLUMN(W$2)/5)+2,FALSE)*SUMIFS('IEA-MethaneAbatement'!$N:$N,'IEA-MethaneAbatement'!$O:$O,"&lt;"&amp;$B17,'IEA-MethaneAbatement'!$O:$O,"&gt;="&amp;$A17,'IEA-MethaneAbatement'!$M:$M,$C$1,'IEA-MethaneAbatement'!$B:$B,'Country Selector'!$A$2)+VLOOKUP($D$1,'Multipliers and Adjustments'!$A$70:$I$86,TRUNC(COLUMN(W$2)/5)+2,FALSE)*SUMIFS('IEA-MethaneAbatement'!$N:$N,'IEA-MethaneAbatement'!$O:$O,"&lt;"&amp;$B17,'IEA-MethaneAbatement'!$O:$O,"&gt;="&amp;$A17,'IEA-MethaneAbatement'!$M:$M,$D$1,'IEA-MethaneAbatement'!$B:$B,'Country Selector'!$A$2)))*(1+INDEX('EPA to IEA Scaling'!$F$8:$AO$8,,MATCH(W$2,'EPA to IEA Scaling'!$F$1:$AO$1,0)))</f>
        <v>0</v>
      </c>
      <c r="X17" cm="1">
        <f t="array" ref="X17">((VLOOKUP($B$1,'Multipliers and Adjustments'!$A$70:$I$86,TRUNC(COLUMN(X$2)/5)+2,FALSE)*SUMIFS('IEA-MethaneAbatement'!$N:$N,'IEA-MethaneAbatement'!$O:$O,"&lt;"&amp;$B17,'IEA-MethaneAbatement'!$O:$O,"&gt;="&amp;$A17,'IEA-MethaneAbatement'!$M:$M,$B$1,'IEA-MethaneAbatement'!$B:$B,'Country Selector'!$A$2)+VLOOKUP($C$1,'Multipliers and Adjustments'!$A$70:$I$86,TRUNC(COLUMN(X$2)/5)+2,FALSE)*SUMIFS('IEA-MethaneAbatement'!$N:$N,'IEA-MethaneAbatement'!$O:$O,"&lt;"&amp;$B17,'IEA-MethaneAbatement'!$O:$O,"&gt;="&amp;$A17,'IEA-MethaneAbatement'!$M:$M,$C$1,'IEA-MethaneAbatement'!$B:$B,'Country Selector'!$A$2)+VLOOKUP($D$1,'Multipliers and Adjustments'!$A$70:$I$86,TRUNC(COLUMN(X$2)/5)+2,FALSE)*SUMIFS('IEA-MethaneAbatement'!$N:$N,'IEA-MethaneAbatement'!$O:$O,"&lt;"&amp;$B17,'IEA-MethaneAbatement'!$O:$O,"&gt;="&amp;$A17,'IEA-MethaneAbatement'!$M:$M,$D$1,'IEA-MethaneAbatement'!$B:$B,'Country Selector'!$A$2)))*(1+INDEX('EPA to IEA Scaling'!$F$8:$AO$8,,MATCH(X$2,'EPA to IEA Scaling'!$F$1:$AO$1,0)))</f>
        <v>0</v>
      </c>
      <c r="Y17" cm="1">
        <f t="array" ref="Y17">((VLOOKUP($B$1,'Multipliers and Adjustments'!$A$70:$I$86,TRUNC(COLUMN(Y$2)/5)+2,FALSE)*SUMIFS('IEA-MethaneAbatement'!$N:$N,'IEA-MethaneAbatement'!$O:$O,"&lt;"&amp;$B17,'IEA-MethaneAbatement'!$O:$O,"&gt;="&amp;$A17,'IEA-MethaneAbatement'!$M:$M,$B$1,'IEA-MethaneAbatement'!$B:$B,'Country Selector'!$A$2)+VLOOKUP($C$1,'Multipliers and Adjustments'!$A$70:$I$86,TRUNC(COLUMN(Y$2)/5)+2,FALSE)*SUMIFS('IEA-MethaneAbatement'!$N:$N,'IEA-MethaneAbatement'!$O:$O,"&lt;"&amp;$B17,'IEA-MethaneAbatement'!$O:$O,"&gt;="&amp;$A17,'IEA-MethaneAbatement'!$M:$M,$C$1,'IEA-MethaneAbatement'!$B:$B,'Country Selector'!$A$2)+VLOOKUP($D$1,'Multipliers and Adjustments'!$A$70:$I$86,TRUNC(COLUMN(Y$2)/5)+2,FALSE)*SUMIFS('IEA-MethaneAbatement'!$N:$N,'IEA-MethaneAbatement'!$O:$O,"&lt;"&amp;$B17,'IEA-MethaneAbatement'!$O:$O,"&gt;="&amp;$A17,'IEA-MethaneAbatement'!$M:$M,$D$1,'IEA-MethaneAbatement'!$B:$B,'Country Selector'!$A$2)))*(1+INDEX('EPA to IEA Scaling'!$F$8:$AO$8,,MATCH(Y$2,'EPA to IEA Scaling'!$F$1:$AO$1,0)))</f>
        <v>0</v>
      </c>
      <c r="Z17" cm="1">
        <f t="array" ref="Z17">((VLOOKUP($B$1,'Multipliers and Adjustments'!$A$70:$I$86,TRUNC(COLUMN(Z$2)/5)+2,FALSE)*SUMIFS('IEA-MethaneAbatement'!$N:$N,'IEA-MethaneAbatement'!$O:$O,"&lt;"&amp;$B17,'IEA-MethaneAbatement'!$O:$O,"&gt;="&amp;$A17,'IEA-MethaneAbatement'!$M:$M,$B$1,'IEA-MethaneAbatement'!$B:$B,'Country Selector'!$A$2)+VLOOKUP($C$1,'Multipliers and Adjustments'!$A$70:$I$86,TRUNC(COLUMN(Z$2)/5)+2,FALSE)*SUMIFS('IEA-MethaneAbatement'!$N:$N,'IEA-MethaneAbatement'!$O:$O,"&lt;"&amp;$B17,'IEA-MethaneAbatement'!$O:$O,"&gt;="&amp;$A17,'IEA-MethaneAbatement'!$M:$M,$C$1,'IEA-MethaneAbatement'!$B:$B,'Country Selector'!$A$2)+VLOOKUP($D$1,'Multipliers and Adjustments'!$A$70:$I$86,TRUNC(COLUMN(Z$2)/5)+2,FALSE)*SUMIFS('IEA-MethaneAbatement'!$N:$N,'IEA-MethaneAbatement'!$O:$O,"&lt;"&amp;$B17,'IEA-MethaneAbatement'!$O:$O,"&gt;="&amp;$A17,'IEA-MethaneAbatement'!$M:$M,$D$1,'IEA-MethaneAbatement'!$B:$B,'Country Selector'!$A$2)))*(1+INDEX('EPA to IEA Scaling'!$F$8:$AO$8,,MATCH(Z$2,'EPA to IEA Scaling'!$F$1:$AO$1,0)))</f>
        <v>0</v>
      </c>
      <c r="AA17" cm="1">
        <f t="array" ref="AA17">((VLOOKUP($B$1,'Multipliers and Adjustments'!$A$70:$I$86,TRUNC(COLUMN(AA$2)/5)+2,FALSE)*SUMIFS('IEA-MethaneAbatement'!$N:$N,'IEA-MethaneAbatement'!$O:$O,"&lt;"&amp;$B17,'IEA-MethaneAbatement'!$O:$O,"&gt;="&amp;$A17,'IEA-MethaneAbatement'!$M:$M,$B$1,'IEA-MethaneAbatement'!$B:$B,'Country Selector'!$A$2)+VLOOKUP($C$1,'Multipliers and Adjustments'!$A$70:$I$86,TRUNC(COLUMN(AA$2)/5)+2,FALSE)*SUMIFS('IEA-MethaneAbatement'!$N:$N,'IEA-MethaneAbatement'!$O:$O,"&lt;"&amp;$B17,'IEA-MethaneAbatement'!$O:$O,"&gt;="&amp;$A17,'IEA-MethaneAbatement'!$M:$M,$C$1,'IEA-MethaneAbatement'!$B:$B,'Country Selector'!$A$2)+VLOOKUP($D$1,'Multipliers and Adjustments'!$A$70:$I$86,TRUNC(COLUMN(AA$2)/5)+2,FALSE)*SUMIFS('IEA-MethaneAbatement'!$N:$N,'IEA-MethaneAbatement'!$O:$O,"&lt;"&amp;$B17,'IEA-MethaneAbatement'!$O:$O,"&gt;="&amp;$A17,'IEA-MethaneAbatement'!$M:$M,$D$1,'IEA-MethaneAbatement'!$B:$B,'Country Selector'!$A$2)))*(1+INDEX('EPA to IEA Scaling'!$F$8:$AO$8,,MATCH(AA$2,'EPA to IEA Scaling'!$F$1:$AO$1,0)))</f>
        <v>0</v>
      </c>
      <c r="AB17" s="31" cm="1">
        <f t="array" ref="AB17">((VLOOKUP($B$1,'Multipliers and Adjustments'!$A$70:$I$86,TRUNC(COLUMN(AB$2)/5)+2,FALSE)*SUMIFS('IEA-MethaneAbatement'!$N:$N,'IEA-MethaneAbatement'!$O:$O,"&lt;"&amp;$B17,'IEA-MethaneAbatement'!$O:$O,"&gt;="&amp;$A17,'IEA-MethaneAbatement'!$M:$M,$B$1,'IEA-MethaneAbatement'!$B:$B,'Country Selector'!$A$2)+VLOOKUP($C$1,'Multipliers and Adjustments'!$A$70:$I$86,TRUNC(COLUMN(AB$2)/5)+2,FALSE)*SUMIFS('IEA-MethaneAbatement'!$N:$N,'IEA-MethaneAbatement'!$O:$O,"&lt;"&amp;$B17,'IEA-MethaneAbatement'!$O:$O,"&gt;="&amp;$A17,'IEA-MethaneAbatement'!$M:$M,$C$1,'IEA-MethaneAbatement'!$B:$B,'Country Selector'!$A$2)+VLOOKUP($D$1,'Multipliers and Adjustments'!$A$70:$I$86,TRUNC(COLUMN(AB$2)/5)+2,FALSE)*SUMIFS('IEA-MethaneAbatement'!$N:$N,'IEA-MethaneAbatement'!$O:$O,"&lt;"&amp;$B17,'IEA-MethaneAbatement'!$O:$O,"&gt;="&amp;$A17,'IEA-MethaneAbatement'!$M:$M,$D$1,'IEA-MethaneAbatement'!$B:$B,'Country Selector'!$A$2)))*(1+INDEX('EPA to IEA Scaling'!$F$8:$AO$8,,MATCH(AB$2,'EPA to IEA Scaling'!$F$1:$AO$1,0)))</f>
        <v>0</v>
      </c>
      <c r="AC17" cm="1">
        <f t="array" ref="AC17">((VLOOKUP($B$1,'Multipliers and Adjustments'!$A$70:$I$86,TRUNC(COLUMN(AC$2)/5)+2,FALSE)*SUMIFS('IEA-MethaneAbatement'!$N:$N,'IEA-MethaneAbatement'!$O:$O,"&lt;"&amp;$B17,'IEA-MethaneAbatement'!$O:$O,"&gt;="&amp;$A17,'IEA-MethaneAbatement'!$M:$M,$B$1,'IEA-MethaneAbatement'!$B:$B,'Country Selector'!$A$2)+VLOOKUP($C$1,'Multipliers and Adjustments'!$A$70:$I$86,TRUNC(COLUMN(AC$2)/5)+2,FALSE)*SUMIFS('IEA-MethaneAbatement'!$N:$N,'IEA-MethaneAbatement'!$O:$O,"&lt;"&amp;$B17,'IEA-MethaneAbatement'!$O:$O,"&gt;="&amp;$A17,'IEA-MethaneAbatement'!$M:$M,$C$1,'IEA-MethaneAbatement'!$B:$B,'Country Selector'!$A$2)+VLOOKUP($D$1,'Multipliers and Adjustments'!$A$70:$I$86,TRUNC(COLUMN(AC$2)/5)+2,FALSE)*SUMIFS('IEA-MethaneAbatement'!$N:$N,'IEA-MethaneAbatement'!$O:$O,"&lt;"&amp;$B17,'IEA-MethaneAbatement'!$O:$O,"&gt;="&amp;$A17,'IEA-MethaneAbatement'!$M:$M,$D$1,'IEA-MethaneAbatement'!$B:$B,'Country Selector'!$A$2)))*(1+INDEX('EPA to IEA Scaling'!$F$8:$AO$8,,MATCH(AC$2,'EPA to IEA Scaling'!$F$1:$AO$1,0)))</f>
        <v>0</v>
      </c>
      <c r="AD17" cm="1">
        <f t="array" ref="AD17">((VLOOKUP($B$1,'Multipliers and Adjustments'!$A$70:$I$86,TRUNC(COLUMN(AD$2)/5)+2,FALSE)*SUMIFS('IEA-MethaneAbatement'!$N:$N,'IEA-MethaneAbatement'!$O:$O,"&lt;"&amp;$B17,'IEA-MethaneAbatement'!$O:$O,"&gt;="&amp;$A17,'IEA-MethaneAbatement'!$M:$M,$B$1,'IEA-MethaneAbatement'!$B:$B,'Country Selector'!$A$2)+VLOOKUP($C$1,'Multipliers and Adjustments'!$A$70:$I$86,TRUNC(COLUMN(AD$2)/5)+2,FALSE)*SUMIFS('IEA-MethaneAbatement'!$N:$N,'IEA-MethaneAbatement'!$O:$O,"&lt;"&amp;$B17,'IEA-MethaneAbatement'!$O:$O,"&gt;="&amp;$A17,'IEA-MethaneAbatement'!$M:$M,$C$1,'IEA-MethaneAbatement'!$B:$B,'Country Selector'!$A$2)+VLOOKUP($D$1,'Multipliers and Adjustments'!$A$70:$I$86,TRUNC(COLUMN(AD$2)/5)+2,FALSE)*SUMIFS('IEA-MethaneAbatement'!$N:$N,'IEA-MethaneAbatement'!$O:$O,"&lt;"&amp;$B17,'IEA-MethaneAbatement'!$O:$O,"&gt;="&amp;$A17,'IEA-MethaneAbatement'!$M:$M,$D$1,'IEA-MethaneAbatement'!$B:$B,'Country Selector'!$A$2)))*(1+INDEX('EPA to IEA Scaling'!$F$8:$AO$8,,MATCH(AD$2,'EPA to IEA Scaling'!$F$1:$AO$1,0)))</f>
        <v>0</v>
      </c>
      <c r="AE17" cm="1">
        <f t="array" ref="AE17">((VLOOKUP($B$1,'Multipliers and Adjustments'!$A$70:$I$86,TRUNC(COLUMN(AE$2)/5)+2,FALSE)*SUMIFS('IEA-MethaneAbatement'!$N:$N,'IEA-MethaneAbatement'!$O:$O,"&lt;"&amp;$B17,'IEA-MethaneAbatement'!$O:$O,"&gt;="&amp;$A17,'IEA-MethaneAbatement'!$M:$M,$B$1,'IEA-MethaneAbatement'!$B:$B,'Country Selector'!$A$2)+VLOOKUP($C$1,'Multipliers and Adjustments'!$A$70:$I$86,TRUNC(COLUMN(AE$2)/5)+2,FALSE)*SUMIFS('IEA-MethaneAbatement'!$N:$N,'IEA-MethaneAbatement'!$O:$O,"&lt;"&amp;$B17,'IEA-MethaneAbatement'!$O:$O,"&gt;="&amp;$A17,'IEA-MethaneAbatement'!$M:$M,$C$1,'IEA-MethaneAbatement'!$B:$B,'Country Selector'!$A$2)+VLOOKUP($D$1,'Multipliers and Adjustments'!$A$70:$I$86,TRUNC(COLUMN(AE$2)/5)+2,FALSE)*SUMIFS('IEA-MethaneAbatement'!$N:$N,'IEA-MethaneAbatement'!$O:$O,"&lt;"&amp;$B17,'IEA-MethaneAbatement'!$O:$O,"&gt;="&amp;$A17,'IEA-MethaneAbatement'!$M:$M,$D$1,'IEA-MethaneAbatement'!$B:$B,'Country Selector'!$A$2)))*(1+INDEX('EPA to IEA Scaling'!$F$8:$AO$8,,MATCH(AE$2,'EPA to IEA Scaling'!$F$1:$AO$1,0)))</f>
        <v>0</v>
      </c>
      <c r="AF17" cm="1">
        <f t="array" ref="AF17">((VLOOKUP($B$1,'Multipliers and Adjustments'!$A$70:$I$86,TRUNC(COLUMN(AF$2)/5)+2,FALSE)*SUMIFS('IEA-MethaneAbatement'!$N:$N,'IEA-MethaneAbatement'!$O:$O,"&lt;"&amp;$B17,'IEA-MethaneAbatement'!$O:$O,"&gt;="&amp;$A17,'IEA-MethaneAbatement'!$M:$M,$B$1,'IEA-MethaneAbatement'!$B:$B,'Country Selector'!$A$2)+VLOOKUP($C$1,'Multipliers and Adjustments'!$A$70:$I$86,TRUNC(COLUMN(AF$2)/5)+2,FALSE)*SUMIFS('IEA-MethaneAbatement'!$N:$N,'IEA-MethaneAbatement'!$O:$O,"&lt;"&amp;$B17,'IEA-MethaneAbatement'!$O:$O,"&gt;="&amp;$A17,'IEA-MethaneAbatement'!$M:$M,$C$1,'IEA-MethaneAbatement'!$B:$B,'Country Selector'!$A$2)+VLOOKUP($D$1,'Multipliers and Adjustments'!$A$70:$I$86,TRUNC(COLUMN(AF$2)/5)+2,FALSE)*SUMIFS('IEA-MethaneAbatement'!$N:$N,'IEA-MethaneAbatement'!$O:$O,"&lt;"&amp;$B17,'IEA-MethaneAbatement'!$O:$O,"&gt;="&amp;$A17,'IEA-MethaneAbatement'!$M:$M,$D$1,'IEA-MethaneAbatement'!$B:$B,'Country Selector'!$A$2)))*(1+INDEX('EPA to IEA Scaling'!$F$8:$AO$8,,MATCH(AF$2,'EPA to IEA Scaling'!$F$1:$AO$1,0)))</f>
        <v>0</v>
      </c>
      <c r="AG17" s="31" cm="1">
        <f t="array" ref="AG17">((VLOOKUP($B$1,'Multipliers and Adjustments'!$A$70:$I$86,TRUNC(COLUMN(AG$2)/5)+2,FALSE)*SUMIFS('IEA-MethaneAbatement'!$N:$N,'IEA-MethaneAbatement'!$O:$O,"&lt;"&amp;$B17,'IEA-MethaneAbatement'!$O:$O,"&gt;="&amp;$A17,'IEA-MethaneAbatement'!$M:$M,$B$1,'IEA-MethaneAbatement'!$B:$B,'Country Selector'!$A$2)+VLOOKUP($C$1,'Multipliers and Adjustments'!$A$70:$I$86,TRUNC(COLUMN(AG$2)/5)+2,FALSE)*SUMIFS('IEA-MethaneAbatement'!$N:$N,'IEA-MethaneAbatement'!$O:$O,"&lt;"&amp;$B17,'IEA-MethaneAbatement'!$O:$O,"&gt;="&amp;$A17,'IEA-MethaneAbatement'!$M:$M,$C$1,'IEA-MethaneAbatement'!$B:$B,'Country Selector'!$A$2)+VLOOKUP($D$1,'Multipliers and Adjustments'!$A$70:$I$86,TRUNC(COLUMN(AG$2)/5)+2,FALSE)*SUMIFS('IEA-MethaneAbatement'!$N:$N,'IEA-MethaneAbatement'!$O:$O,"&lt;"&amp;$B17,'IEA-MethaneAbatement'!$O:$O,"&gt;="&amp;$A17,'IEA-MethaneAbatement'!$M:$M,$D$1,'IEA-MethaneAbatement'!$B:$B,'Country Selector'!$A$2)))*(1+INDEX('EPA to IEA Scaling'!$F$8:$AO$8,,MATCH(AG$2,'EPA to IEA Scaling'!$F$1:$AO$1,0)))</f>
        <v>0</v>
      </c>
      <c r="AH17" cm="1">
        <f t="array" ref="AH17">((VLOOKUP($B$1,'Multipliers and Adjustments'!$A$70:$I$86,TRUNC(COLUMN(AH$2)/5)+2,FALSE)*SUMIFS('IEA-MethaneAbatement'!$N:$N,'IEA-MethaneAbatement'!$O:$O,"&lt;"&amp;$B17,'IEA-MethaneAbatement'!$O:$O,"&gt;="&amp;$A17,'IEA-MethaneAbatement'!$M:$M,$B$1,'IEA-MethaneAbatement'!$B:$B,'Country Selector'!$A$2)+VLOOKUP($C$1,'Multipliers and Adjustments'!$A$70:$I$86,TRUNC(COLUMN(AH$2)/5)+2,FALSE)*SUMIFS('IEA-MethaneAbatement'!$N:$N,'IEA-MethaneAbatement'!$O:$O,"&lt;"&amp;$B17,'IEA-MethaneAbatement'!$O:$O,"&gt;="&amp;$A17,'IEA-MethaneAbatement'!$M:$M,$C$1,'IEA-MethaneAbatement'!$B:$B,'Country Selector'!$A$2)+VLOOKUP($D$1,'Multipliers and Adjustments'!$A$70:$I$86,TRUNC(COLUMN(AH$2)/5)+2,FALSE)*SUMIFS('IEA-MethaneAbatement'!$N:$N,'IEA-MethaneAbatement'!$O:$O,"&lt;"&amp;$B17,'IEA-MethaneAbatement'!$O:$O,"&gt;="&amp;$A17,'IEA-MethaneAbatement'!$M:$M,$D$1,'IEA-MethaneAbatement'!$B:$B,'Country Selector'!$A$2)))*(1+INDEX('EPA to IEA Scaling'!$F$8:$AO$8,,MATCH(AH$2,'EPA to IEA Scaling'!$F$1:$AO$1,0)))</f>
        <v>0</v>
      </c>
      <c r="AI17" cm="1">
        <f t="array" ref="AI17">((VLOOKUP($B$1,'Multipliers and Adjustments'!$A$70:$I$86,TRUNC(COLUMN(AI$2)/5)+2,FALSE)*SUMIFS('IEA-MethaneAbatement'!$N:$N,'IEA-MethaneAbatement'!$O:$O,"&lt;"&amp;$B17,'IEA-MethaneAbatement'!$O:$O,"&gt;="&amp;$A17,'IEA-MethaneAbatement'!$M:$M,$B$1,'IEA-MethaneAbatement'!$B:$B,'Country Selector'!$A$2)+VLOOKUP($C$1,'Multipliers and Adjustments'!$A$70:$I$86,TRUNC(COLUMN(AI$2)/5)+2,FALSE)*SUMIFS('IEA-MethaneAbatement'!$N:$N,'IEA-MethaneAbatement'!$O:$O,"&lt;"&amp;$B17,'IEA-MethaneAbatement'!$O:$O,"&gt;="&amp;$A17,'IEA-MethaneAbatement'!$M:$M,$C$1,'IEA-MethaneAbatement'!$B:$B,'Country Selector'!$A$2)+VLOOKUP($D$1,'Multipliers and Adjustments'!$A$70:$I$86,TRUNC(COLUMN(AI$2)/5)+2,FALSE)*SUMIFS('IEA-MethaneAbatement'!$N:$N,'IEA-MethaneAbatement'!$O:$O,"&lt;"&amp;$B17,'IEA-MethaneAbatement'!$O:$O,"&gt;="&amp;$A17,'IEA-MethaneAbatement'!$M:$M,$D$1,'IEA-MethaneAbatement'!$B:$B,'Country Selector'!$A$2)))*(1+INDEX('EPA to IEA Scaling'!$F$8:$AO$8,,MATCH(AI$2,'EPA to IEA Scaling'!$F$1:$AO$1,0)))</f>
        <v>0</v>
      </c>
      <c r="AJ17" cm="1">
        <f t="array" ref="AJ17">((VLOOKUP($B$1,'Multipliers and Adjustments'!$A$70:$I$86,TRUNC(COLUMN(AJ$2)/5)+2,FALSE)*SUMIFS('IEA-MethaneAbatement'!$N:$N,'IEA-MethaneAbatement'!$O:$O,"&lt;"&amp;$B17,'IEA-MethaneAbatement'!$O:$O,"&gt;="&amp;$A17,'IEA-MethaneAbatement'!$M:$M,$B$1,'IEA-MethaneAbatement'!$B:$B,'Country Selector'!$A$2)+VLOOKUP($C$1,'Multipliers and Adjustments'!$A$70:$I$86,TRUNC(COLUMN(AJ$2)/5)+2,FALSE)*SUMIFS('IEA-MethaneAbatement'!$N:$N,'IEA-MethaneAbatement'!$O:$O,"&lt;"&amp;$B17,'IEA-MethaneAbatement'!$O:$O,"&gt;="&amp;$A17,'IEA-MethaneAbatement'!$M:$M,$C$1,'IEA-MethaneAbatement'!$B:$B,'Country Selector'!$A$2)+VLOOKUP($D$1,'Multipliers and Adjustments'!$A$70:$I$86,TRUNC(COLUMN(AJ$2)/5)+2,FALSE)*SUMIFS('IEA-MethaneAbatement'!$N:$N,'IEA-MethaneAbatement'!$O:$O,"&lt;"&amp;$B17,'IEA-MethaneAbatement'!$O:$O,"&gt;="&amp;$A17,'IEA-MethaneAbatement'!$M:$M,$D$1,'IEA-MethaneAbatement'!$B:$B,'Country Selector'!$A$2)))*(1+INDEX('EPA to IEA Scaling'!$F$8:$AO$8,,MATCH(AJ$2,'EPA to IEA Scaling'!$F$1:$AO$1,0)))</f>
        <v>0</v>
      </c>
      <c r="AK17" cm="1">
        <f t="array" ref="AK17">((VLOOKUP($B$1,'Multipliers and Adjustments'!$A$70:$I$86,TRUNC(COLUMN(AK$2)/5)+2,FALSE)*SUMIFS('IEA-MethaneAbatement'!$N:$N,'IEA-MethaneAbatement'!$O:$O,"&lt;"&amp;$B17,'IEA-MethaneAbatement'!$O:$O,"&gt;="&amp;$A17,'IEA-MethaneAbatement'!$M:$M,$B$1,'IEA-MethaneAbatement'!$B:$B,'Country Selector'!$A$2)+VLOOKUP($C$1,'Multipliers and Adjustments'!$A$70:$I$86,TRUNC(COLUMN(AK$2)/5)+2,FALSE)*SUMIFS('IEA-MethaneAbatement'!$N:$N,'IEA-MethaneAbatement'!$O:$O,"&lt;"&amp;$B17,'IEA-MethaneAbatement'!$O:$O,"&gt;="&amp;$A17,'IEA-MethaneAbatement'!$M:$M,$C$1,'IEA-MethaneAbatement'!$B:$B,'Country Selector'!$A$2)+VLOOKUP($D$1,'Multipliers and Adjustments'!$A$70:$I$86,TRUNC(COLUMN(AK$2)/5)+2,FALSE)*SUMIFS('IEA-MethaneAbatement'!$N:$N,'IEA-MethaneAbatement'!$O:$O,"&lt;"&amp;$B17,'IEA-MethaneAbatement'!$O:$O,"&gt;="&amp;$A17,'IEA-MethaneAbatement'!$M:$M,$D$1,'IEA-MethaneAbatement'!$B:$B,'Country Selector'!$A$2)))*(1+INDEX('EPA to IEA Scaling'!$F$8:$AO$8,,MATCH(AK$2,'EPA to IEA Scaling'!$F$1:$AO$1,0)))</f>
        <v>0</v>
      </c>
      <c r="AL17" s="31" cm="1">
        <f t="array" ref="AL17">((VLOOKUP($B$1,'Multipliers and Adjustments'!$A$70:$I$86,TRUNC(COLUMN(AL$2)/5)+2,FALSE)*SUMIFS('IEA-MethaneAbatement'!$N:$N,'IEA-MethaneAbatement'!$O:$O,"&lt;"&amp;$B17,'IEA-MethaneAbatement'!$O:$O,"&gt;="&amp;$A17,'IEA-MethaneAbatement'!$M:$M,$B$1,'IEA-MethaneAbatement'!$B:$B,'Country Selector'!$A$2)+VLOOKUP($C$1,'Multipliers and Adjustments'!$A$70:$I$86,TRUNC(COLUMN(AL$2)/5)+2,FALSE)*SUMIFS('IEA-MethaneAbatement'!$N:$N,'IEA-MethaneAbatement'!$O:$O,"&lt;"&amp;$B17,'IEA-MethaneAbatement'!$O:$O,"&gt;="&amp;$A17,'IEA-MethaneAbatement'!$M:$M,$C$1,'IEA-MethaneAbatement'!$B:$B,'Country Selector'!$A$2)+VLOOKUP($D$1,'Multipliers and Adjustments'!$A$70:$I$86,TRUNC(COLUMN(AL$2)/5)+2,FALSE)*SUMIFS('IEA-MethaneAbatement'!$N:$N,'IEA-MethaneAbatement'!$O:$O,"&lt;"&amp;$B17,'IEA-MethaneAbatement'!$O:$O,"&gt;="&amp;$A17,'IEA-MethaneAbatement'!$M:$M,$D$1,'IEA-MethaneAbatement'!$B:$B,'Country Selector'!$A$2)))*(1+INDEX('EPA to IEA Scaling'!$F$8:$AO$8,,MATCH(AL$2,'EPA to IEA Scaling'!$F$1:$AO$1,0)))</f>
        <v>0</v>
      </c>
    </row>
    <row r="18" spans="1:38" x14ac:dyDescent="0.45">
      <c r="A18" s="12">
        <f t="shared" si="1"/>
        <v>-400</v>
      </c>
      <c r="B18" s="11">
        <f t="shared" si="0"/>
        <v>-350</v>
      </c>
      <c r="C18" s="47" cm="1">
        <f t="array" ref="C18">((VLOOKUP($B$1,'Multipliers and Adjustments'!$A$70:$I$86,TRUNC(COLUMN(C$2)/5)+2,FALSE)*SUMIFS('IEA-MethaneAbatement'!$N:$N,'IEA-MethaneAbatement'!$O:$O,"&lt;"&amp;$B18,'IEA-MethaneAbatement'!$O:$O,"&gt;="&amp;$A18,'IEA-MethaneAbatement'!$M:$M,$B$1,'IEA-MethaneAbatement'!$B:$B,'Country Selector'!$A$2)+VLOOKUP($C$1,'Multipliers and Adjustments'!$A$70:$I$86,TRUNC(COLUMN(C$2)/5)+2,FALSE)*SUMIFS('IEA-MethaneAbatement'!$N:$N,'IEA-MethaneAbatement'!$O:$O,"&lt;"&amp;$B18,'IEA-MethaneAbatement'!$O:$O,"&gt;="&amp;$A18,'IEA-MethaneAbatement'!$M:$M,$C$1,'IEA-MethaneAbatement'!$B:$B,'Country Selector'!$A$2)+VLOOKUP($D$1,'Multipliers and Adjustments'!$A$70:$I$86,TRUNC(COLUMN(C$2)/5)+2,FALSE)*SUMIFS('IEA-MethaneAbatement'!$N:$N,'IEA-MethaneAbatement'!$O:$O,"&lt;"&amp;$B18,'IEA-MethaneAbatement'!$O:$O,"&gt;="&amp;$A18,'IEA-MethaneAbatement'!$M:$M,$D$1,'IEA-MethaneAbatement'!$B:$B,'Country Selector'!$A$2)))*(1+INDEX('EPA to IEA Scaling'!$F$8:$AO$8,,MATCH(C$2,'EPA to IEA Scaling'!$F$1:$AO$1,0)))</f>
        <v>0</v>
      </c>
      <c r="D18" cm="1">
        <f t="array" ref="D18">((VLOOKUP($B$1,'Multipliers and Adjustments'!$A$70:$I$86,TRUNC(COLUMN(D$2)/5)+2,FALSE)*SUMIFS('IEA-MethaneAbatement'!$N:$N,'IEA-MethaneAbatement'!$O:$O,"&lt;"&amp;$B18,'IEA-MethaneAbatement'!$O:$O,"&gt;="&amp;$A18,'IEA-MethaneAbatement'!$M:$M,$B$1,'IEA-MethaneAbatement'!$B:$B,'Country Selector'!$A$2)+VLOOKUP($C$1,'Multipliers and Adjustments'!$A$70:$I$86,TRUNC(COLUMN(D$2)/5)+2,FALSE)*SUMIFS('IEA-MethaneAbatement'!$N:$N,'IEA-MethaneAbatement'!$O:$O,"&lt;"&amp;$B18,'IEA-MethaneAbatement'!$O:$O,"&gt;="&amp;$A18,'IEA-MethaneAbatement'!$M:$M,$C$1,'IEA-MethaneAbatement'!$B:$B,'Country Selector'!$A$2)+VLOOKUP($D$1,'Multipliers and Adjustments'!$A$70:$I$86,TRUNC(COLUMN(D$2)/5)+2,FALSE)*SUMIFS('IEA-MethaneAbatement'!$N:$N,'IEA-MethaneAbatement'!$O:$O,"&lt;"&amp;$B18,'IEA-MethaneAbatement'!$O:$O,"&gt;="&amp;$A18,'IEA-MethaneAbatement'!$M:$M,$D$1,'IEA-MethaneAbatement'!$B:$B,'Country Selector'!$A$2)))*(1+INDEX('EPA to IEA Scaling'!$F$8:$AO$8,,MATCH(D$2,'EPA to IEA Scaling'!$F$1:$AO$1,0)))</f>
        <v>0</v>
      </c>
      <c r="E18" cm="1">
        <f t="array" ref="E18">((VLOOKUP($B$1,'Multipliers and Adjustments'!$A$70:$I$86,TRUNC(COLUMN(E$2)/5)+2,FALSE)*SUMIFS('IEA-MethaneAbatement'!$N:$N,'IEA-MethaneAbatement'!$O:$O,"&lt;"&amp;$B18,'IEA-MethaneAbatement'!$O:$O,"&gt;="&amp;$A18,'IEA-MethaneAbatement'!$M:$M,$B$1,'IEA-MethaneAbatement'!$B:$B,'Country Selector'!$A$2)+VLOOKUP($C$1,'Multipliers and Adjustments'!$A$70:$I$86,TRUNC(COLUMN(E$2)/5)+2,FALSE)*SUMIFS('IEA-MethaneAbatement'!$N:$N,'IEA-MethaneAbatement'!$O:$O,"&lt;"&amp;$B18,'IEA-MethaneAbatement'!$O:$O,"&gt;="&amp;$A18,'IEA-MethaneAbatement'!$M:$M,$C$1,'IEA-MethaneAbatement'!$B:$B,'Country Selector'!$A$2)+VLOOKUP($D$1,'Multipliers and Adjustments'!$A$70:$I$86,TRUNC(COLUMN(E$2)/5)+2,FALSE)*SUMIFS('IEA-MethaneAbatement'!$N:$N,'IEA-MethaneAbatement'!$O:$O,"&lt;"&amp;$B18,'IEA-MethaneAbatement'!$O:$O,"&gt;="&amp;$A18,'IEA-MethaneAbatement'!$M:$M,$D$1,'IEA-MethaneAbatement'!$B:$B,'Country Selector'!$A$2)))*(1+INDEX('EPA to IEA Scaling'!$F$8:$AO$8,,MATCH(E$2,'EPA to IEA Scaling'!$F$1:$AO$1,0)))</f>
        <v>0</v>
      </c>
      <c r="F18" cm="1">
        <f t="array" ref="F18">((VLOOKUP($B$1,'Multipliers and Adjustments'!$A$70:$I$86,TRUNC(COLUMN(F$2)/5)+2,FALSE)*SUMIFS('IEA-MethaneAbatement'!$N:$N,'IEA-MethaneAbatement'!$O:$O,"&lt;"&amp;$B18,'IEA-MethaneAbatement'!$O:$O,"&gt;="&amp;$A18,'IEA-MethaneAbatement'!$M:$M,$B$1,'IEA-MethaneAbatement'!$B:$B,'Country Selector'!$A$2)+VLOOKUP($C$1,'Multipliers and Adjustments'!$A$70:$I$86,TRUNC(COLUMN(F$2)/5)+2,FALSE)*SUMIFS('IEA-MethaneAbatement'!$N:$N,'IEA-MethaneAbatement'!$O:$O,"&lt;"&amp;$B18,'IEA-MethaneAbatement'!$O:$O,"&gt;="&amp;$A18,'IEA-MethaneAbatement'!$M:$M,$C$1,'IEA-MethaneAbatement'!$B:$B,'Country Selector'!$A$2)+VLOOKUP($D$1,'Multipliers and Adjustments'!$A$70:$I$86,TRUNC(COLUMN(F$2)/5)+2,FALSE)*SUMIFS('IEA-MethaneAbatement'!$N:$N,'IEA-MethaneAbatement'!$O:$O,"&lt;"&amp;$B18,'IEA-MethaneAbatement'!$O:$O,"&gt;="&amp;$A18,'IEA-MethaneAbatement'!$M:$M,$D$1,'IEA-MethaneAbatement'!$B:$B,'Country Selector'!$A$2)))*(1+INDEX('EPA to IEA Scaling'!$F$8:$AO$8,,MATCH(F$2,'EPA to IEA Scaling'!$F$1:$AO$1,0)))</f>
        <v>0</v>
      </c>
      <c r="G18" cm="1">
        <f t="array" ref="G18">((VLOOKUP($B$1,'Multipliers and Adjustments'!$A$70:$I$86,TRUNC(COLUMN(G$2)/5)+2,FALSE)*SUMIFS('IEA-MethaneAbatement'!$N:$N,'IEA-MethaneAbatement'!$O:$O,"&lt;"&amp;$B18,'IEA-MethaneAbatement'!$O:$O,"&gt;="&amp;$A18,'IEA-MethaneAbatement'!$M:$M,$B$1,'IEA-MethaneAbatement'!$B:$B,'Country Selector'!$A$2)+VLOOKUP($C$1,'Multipliers and Adjustments'!$A$70:$I$86,TRUNC(COLUMN(G$2)/5)+2,FALSE)*SUMIFS('IEA-MethaneAbatement'!$N:$N,'IEA-MethaneAbatement'!$O:$O,"&lt;"&amp;$B18,'IEA-MethaneAbatement'!$O:$O,"&gt;="&amp;$A18,'IEA-MethaneAbatement'!$M:$M,$C$1,'IEA-MethaneAbatement'!$B:$B,'Country Selector'!$A$2)+VLOOKUP($D$1,'Multipliers and Adjustments'!$A$70:$I$86,TRUNC(COLUMN(G$2)/5)+2,FALSE)*SUMIFS('IEA-MethaneAbatement'!$N:$N,'IEA-MethaneAbatement'!$O:$O,"&lt;"&amp;$B18,'IEA-MethaneAbatement'!$O:$O,"&gt;="&amp;$A18,'IEA-MethaneAbatement'!$M:$M,$D$1,'IEA-MethaneAbatement'!$B:$B,'Country Selector'!$A$2)))*(1+INDEX('EPA to IEA Scaling'!$F$8:$AO$8,,MATCH(G$2,'EPA to IEA Scaling'!$F$1:$AO$1,0)))</f>
        <v>0</v>
      </c>
      <c r="H18" s="31" cm="1">
        <f t="array" ref="H18">((VLOOKUP($B$1,'Multipliers and Adjustments'!$A$70:$I$86,TRUNC(COLUMN(H$2)/5)+2,FALSE)*SUMIFS('IEA-MethaneAbatement'!$N:$N,'IEA-MethaneAbatement'!$O:$O,"&lt;"&amp;$B18,'IEA-MethaneAbatement'!$O:$O,"&gt;="&amp;$A18,'IEA-MethaneAbatement'!$M:$M,$B$1,'IEA-MethaneAbatement'!$B:$B,'Country Selector'!$A$2)+VLOOKUP($C$1,'Multipliers and Adjustments'!$A$70:$I$86,TRUNC(COLUMN(H$2)/5)+2,FALSE)*SUMIFS('IEA-MethaneAbatement'!$N:$N,'IEA-MethaneAbatement'!$O:$O,"&lt;"&amp;$B18,'IEA-MethaneAbatement'!$O:$O,"&gt;="&amp;$A18,'IEA-MethaneAbatement'!$M:$M,$C$1,'IEA-MethaneAbatement'!$B:$B,'Country Selector'!$A$2)+VLOOKUP($D$1,'Multipliers and Adjustments'!$A$70:$I$86,TRUNC(COLUMN(H$2)/5)+2,FALSE)*SUMIFS('IEA-MethaneAbatement'!$N:$N,'IEA-MethaneAbatement'!$O:$O,"&lt;"&amp;$B18,'IEA-MethaneAbatement'!$O:$O,"&gt;="&amp;$A18,'IEA-MethaneAbatement'!$M:$M,$D$1,'IEA-MethaneAbatement'!$B:$B,'Country Selector'!$A$2)))*(1+INDEX('EPA to IEA Scaling'!$F$8:$AO$8,,MATCH(H$2,'EPA to IEA Scaling'!$F$1:$AO$1,0)))</f>
        <v>0</v>
      </c>
      <c r="I18" cm="1">
        <f t="array" ref="I18">((VLOOKUP($B$1,'Multipliers and Adjustments'!$A$70:$I$86,TRUNC(COLUMN(I$2)/5)+2,FALSE)*SUMIFS('IEA-MethaneAbatement'!$N:$N,'IEA-MethaneAbatement'!$O:$O,"&lt;"&amp;$B18,'IEA-MethaneAbatement'!$O:$O,"&gt;="&amp;$A18,'IEA-MethaneAbatement'!$M:$M,$B$1,'IEA-MethaneAbatement'!$B:$B,'Country Selector'!$A$2)+VLOOKUP($C$1,'Multipliers and Adjustments'!$A$70:$I$86,TRUNC(COLUMN(I$2)/5)+2,FALSE)*SUMIFS('IEA-MethaneAbatement'!$N:$N,'IEA-MethaneAbatement'!$O:$O,"&lt;"&amp;$B18,'IEA-MethaneAbatement'!$O:$O,"&gt;="&amp;$A18,'IEA-MethaneAbatement'!$M:$M,$C$1,'IEA-MethaneAbatement'!$B:$B,'Country Selector'!$A$2)+VLOOKUP($D$1,'Multipliers and Adjustments'!$A$70:$I$86,TRUNC(COLUMN(I$2)/5)+2,FALSE)*SUMIFS('IEA-MethaneAbatement'!$N:$N,'IEA-MethaneAbatement'!$O:$O,"&lt;"&amp;$B18,'IEA-MethaneAbatement'!$O:$O,"&gt;="&amp;$A18,'IEA-MethaneAbatement'!$M:$M,$D$1,'IEA-MethaneAbatement'!$B:$B,'Country Selector'!$A$2)))*(1+INDEX('EPA to IEA Scaling'!$F$8:$AO$8,,MATCH(I$2,'EPA to IEA Scaling'!$F$1:$AO$1,0)))</f>
        <v>0</v>
      </c>
      <c r="J18" cm="1">
        <f t="array" ref="J18">((VLOOKUP($B$1,'Multipliers and Adjustments'!$A$70:$I$86,TRUNC(COLUMN(J$2)/5)+2,FALSE)*SUMIFS('IEA-MethaneAbatement'!$N:$N,'IEA-MethaneAbatement'!$O:$O,"&lt;"&amp;$B18,'IEA-MethaneAbatement'!$O:$O,"&gt;="&amp;$A18,'IEA-MethaneAbatement'!$M:$M,$B$1,'IEA-MethaneAbatement'!$B:$B,'Country Selector'!$A$2)+VLOOKUP($C$1,'Multipliers and Adjustments'!$A$70:$I$86,TRUNC(COLUMN(J$2)/5)+2,FALSE)*SUMIFS('IEA-MethaneAbatement'!$N:$N,'IEA-MethaneAbatement'!$O:$O,"&lt;"&amp;$B18,'IEA-MethaneAbatement'!$O:$O,"&gt;="&amp;$A18,'IEA-MethaneAbatement'!$M:$M,$C$1,'IEA-MethaneAbatement'!$B:$B,'Country Selector'!$A$2)+VLOOKUP($D$1,'Multipliers and Adjustments'!$A$70:$I$86,TRUNC(COLUMN(J$2)/5)+2,FALSE)*SUMIFS('IEA-MethaneAbatement'!$N:$N,'IEA-MethaneAbatement'!$O:$O,"&lt;"&amp;$B18,'IEA-MethaneAbatement'!$O:$O,"&gt;="&amp;$A18,'IEA-MethaneAbatement'!$M:$M,$D$1,'IEA-MethaneAbatement'!$B:$B,'Country Selector'!$A$2)))*(1+INDEX('EPA to IEA Scaling'!$F$8:$AO$8,,MATCH(J$2,'EPA to IEA Scaling'!$F$1:$AO$1,0)))</f>
        <v>0</v>
      </c>
      <c r="K18" cm="1">
        <f t="array" ref="K18">((VLOOKUP($B$1,'Multipliers and Adjustments'!$A$70:$I$86,TRUNC(COLUMN(K$2)/5)+2,FALSE)*SUMIFS('IEA-MethaneAbatement'!$N:$N,'IEA-MethaneAbatement'!$O:$O,"&lt;"&amp;$B18,'IEA-MethaneAbatement'!$O:$O,"&gt;="&amp;$A18,'IEA-MethaneAbatement'!$M:$M,$B$1,'IEA-MethaneAbatement'!$B:$B,'Country Selector'!$A$2)+VLOOKUP($C$1,'Multipliers and Adjustments'!$A$70:$I$86,TRUNC(COLUMN(K$2)/5)+2,FALSE)*SUMIFS('IEA-MethaneAbatement'!$N:$N,'IEA-MethaneAbatement'!$O:$O,"&lt;"&amp;$B18,'IEA-MethaneAbatement'!$O:$O,"&gt;="&amp;$A18,'IEA-MethaneAbatement'!$M:$M,$C$1,'IEA-MethaneAbatement'!$B:$B,'Country Selector'!$A$2)+VLOOKUP($D$1,'Multipliers and Adjustments'!$A$70:$I$86,TRUNC(COLUMN(K$2)/5)+2,FALSE)*SUMIFS('IEA-MethaneAbatement'!$N:$N,'IEA-MethaneAbatement'!$O:$O,"&lt;"&amp;$B18,'IEA-MethaneAbatement'!$O:$O,"&gt;="&amp;$A18,'IEA-MethaneAbatement'!$M:$M,$D$1,'IEA-MethaneAbatement'!$B:$B,'Country Selector'!$A$2)))*(1+INDEX('EPA to IEA Scaling'!$F$8:$AO$8,,MATCH(K$2,'EPA to IEA Scaling'!$F$1:$AO$1,0)))</f>
        <v>0</v>
      </c>
      <c r="L18" cm="1">
        <f t="array" ref="L18">((VLOOKUP($B$1,'Multipliers and Adjustments'!$A$70:$I$86,TRUNC(COLUMN(L$2)/5)+2,FALSE)*SUMIFS('IEA-MethaneAbatement'!$N:$N,'IEA-MethaneAbatement'!$O:$O,"&lt;"&amp;$B18,'IEA-MethaneAbatement'!$O:$O,"&gt;="&amp;$A18,'IEA-MethaneAbatement'!$M:$M,$B$1,'IEA-MethaneAbatement'!$B:$B,'Country Selector'!$A$2)+VLOOKUP($C$1,'Multipliers and Adjustments'!$A$70:$I$86,TRUNC(COLUMN(L$2)/5)+2,FALSE)*SUMIFS('IEA-MethaneAbatement'!$N:$N,'IEA-MethaneAbatement'!$O:$O,"&lt;"&amp;$B18,'IEA-MethaneAbatement'!$O:$O,"&gt;="&amp;$A18,'IEA-MethaneAbatement'!$M:$M,$C$1,'IEA-MethaneAbatement'!$B:$B,'Country Selector'!$A$2)+VLOOKUP($D$1,'Multipliers and Adjustments'!$A$70:$I$86,TRUNC(COLUMN(L$2)/5)+2,FALSE)*SUMIFS('IEA-MethaneAbatement'!$N:$N,'IEA-MethaneAbatement'!$O:$O,"&lt;"&amp;$B18,'IEA-MethaneAbatement'!$O:$O,"&gt;="&amp;$A18,'IEA-MethaneAbatement'!$M:$M,$D$1,'IEA-MethaneAbatement'!$B:$B,'Country Selector'!$A$2)))*(1+INDEX('EPA to IEA Scaling'!$F$8:$AO$8,,MATCH(L$2,'EPA to IEA Scaling'!$F$1:$AO$1,0)))</f>
        <v>0</v>
      </c>
      <c r="M18" s="31" cm="1">
        <f t="array" ref="M18">((VLOOKUP($B$1,'Multipliers and Adjustments'!$A$70:$I$86,TRUNC(COLUMN(M$2)/5)+2,FALSE)*SUMIFS('IEA-MethaneAbatement'!$N:$N,'IEA-MethaneAbatement'!$O:$O,"&lt;"&amp;$B18,'IEA-MethaneAbatement'!$O:$O,"&gt;="&amp;$A18,'IEA-MethaneAbatement'!$M:$M,$B$1,'IEA-MethaneAbatement'!$B:$B,'Country Selector'!$A$2)+VLOOKUP($C$1,'Multipliers and Adjustments'!$A$70:$I$86,TRUNC(COLUMN(M$2)/5)+2,FALSE)*SUMIFS('IEA-MethaneAbatement'!$N:$N,'IEA-MethaneAbatement'!$O:$O,"&lt;"&amp;$B18,'IEA-MethaneAbatement'!$O:$O,"&gt;="&amp;$A18,'IEA-MethaneAbatement'!$M:$M,$C$1,'IEA-MethaneAbatement'!$B:$B,'Country Selector'!$A$2)+VLOOKUP($D$1,'Multipliers and Adjustments'!$A$70:$I$86,TRUNC(COLUMN(M$2)/5)+2,FALSE)*SUMIFS('IEA-MethaneAbatement'!$N:$N,'IEA-MethaneAbatement'!$O:$O,"&lt;"&amp;$B18,'IEA-MethaneAbatement'!$O:$O,"&gt;="&amp;$A18,'IEA-MethaneAbatement'!$M:$M,$D$1,'IEA-MethaneAbatement'!$B:$B,'Country Selector'!$A$2)))*(1+INDEX('EPA to IEA Scaling'!$F$8:$AO$8,,MATCH(M$2,'EPA to IEA Scaling'!$F$1:$AO$1,0)))</f>
        <v>0</v>
      </c>
      <c r="N18" cm="1">
        <f t="array" ref="N18">((VLOOKUP($B$1,'Multipliers and Adjustments'!$A$70:$I$86,TRUNC(COLUMN(N$2)/5)+2,FALSE)*SUMIFS('IEA-MethaneAbatement'!$N:$N,'IEA-MethaneAbatement'!$O:$O,"&lt;"&amp;$B18,'IEA-MethaneAbatement'!$O:$O,"&gt;="&amp;$A18,'IEA-MethaneAbatement'!$M:$M,$B$1,'IEA-MethaneAbatement'!$B:$B,'Country Selector'!$A$2)+VLOOKUP($C$1,'Multipliers and Adjustments'!$A$70:$I$86,TRUNC(COLUMN(N$2)/5)+2,FALSE)*SUMIFS('IEA-MethaneAbatement'!$N:$N,'IEA-MethaneAbatement'!$O:$O,"&lt;"&amp;$B18,'IEA-MethaneAbatement'!$O:$O,"&gt;="&amp;$A18,'IEA-MethaneAbatement'!$M:$M,$C$1,'IEA-MethaneAbatement'!$B:$B,'Country Selector'!$A$2)+VLOOKUP($D$1,'Multipliers and Adjustments'!$A$70:$I$86,TRUNC(COLUMN(N$2)/5)+2,FALSE)*SUMIFS('IEA-MethaneAbatement'!$N:$N,'IEA-MethaneAbatement'!$O:$O,"&lt;"&amp;$B18,'IEA-MethaneAbatement'!$O:$O,"&gt;="&amp;$A18,'IEA-MethaneAbatement'!$M:$M,$D$1,'IEA-MethaneAbatement'!$B:$B,'Country Selector'!$A$2)))*(1+INDEX('EPA to IEA Scaling'!$F$8:$AO$8,,MATCH(N$2,'EPA to IEA Scaling'!$F$1:$AO$1,0)))</f>
        <v>0</v>
      </c>
      <c r="O18" cm="1">
        <f t="array" ref="O18">((VLOOKUP($B$1,'Multipliers and Adjustments'!$A$70:$I$86,TRUNC(COLUMN(O$2)/5)+2,FALSE)*SUMIFS('IEA-MethaneAbatement'!$N:$N,'IEA-MethaneAbatement'!$O:$O,"&lt;"&amp;$B18,'IEA-MethaneAbatement'!$O:$O,"&gt;="&amp;$A18,'IEA-MethaneAbatement'!$M:$M,$B$1,'IEA-MethaneAbatement'!$B:$B,'Country Selector'!$A$2)+VLOOKUP($C$1,'Multipliers and Adjustments'!$A$70:$I$86,TRUNC(COLUMN(O$2)/5)+2,FALSE)*SUMIFS('IEA-MethaneAbatement'!$N:$N,'IEA-MethaneAbatement'!$O:$O,"&lt;"&amp;$B18,'IEA-MethaneAbatement'!$O:$O,"&gt;="&amp;$A18,'IEA-MethaneAbatement'!$M:$M,$C$1,'IEA-MethaneAbatement'!$B:$B,'Country Selector'!$A$2)+VLOOKUP($D$1,'Multipliers and Adjustments'!$A$70:$I$86,TRUNC(COLUMN(O$2)/5)+2,FALSE)*SUMIFS('IEA-MethaneAbatement'!$N:$N,'IEA-MethaneAbatement'!$O:$O,"&lt;"&amp;$B18,'IEA-MethaneAbatement'!$O:$O,"&gt;="&amp;$A18,'IEA-MethaneAbatement'!$M:$M,$D$1,'IEA-MethaneAbatement'!$B:$B,'Country Selector'!$A$2)))*(1+INDEX('EPA to IEA Scaling'!$F$8:$AO$8,,MATCH(O$2,'EPA to IEA Scaling'!$F$1:$AO$1,0)))</f>
        <v>0</v>
      </c>
      <c r="P18" cm="1">
        <f t="array" ref="P18">((VLOOKUP($B$1,'Multipliers and Adjustments'!$A$70:$I$86,TRUNC(COLUMN(P$2)/5)+2,FALSE)*SUMIFS('IEA-MethaneAbatement'!$N:$N,'IEA-MethaneAbatement'!$O:$O,"&lt;"&amp;$B18,'IEA-MethaneAbatement'!$O:$O,"&gt;="&amp;$A18,'IEA-MethaneAbatement'!$M:$M,$B$1,'IEA-MethaneAbatement'!$B:$B,'Country Selector'!$A$2)+VLOOKUP($C$1,'Multipliers and Adjustments'!$A$70:$I$86,TRUNC(COLUMN(P$2)/5)+2,FALSE)*SUMIFS('IEA-MethaneAbatement'!$N:$N,'IEA-MethaneAbatement'!$O:$O,"&lt;"&amp;$B18,'IEA-MethaneAbatement'!$O:$O,"&gt;="&amp;$A18,'IEA-MethaneAbatement'!$M:$M,$C$1,'IEA-MethaneAbatement'!$B:$B,'Country Selector'!$A$2)+VLOOKUP($D$1,'Multipliers and Adjustments'!$A$70:$I$86,TRUNC(COLUMN(P$2)/5)+2,FALSE)*SUMIFS('IEA-MethaneAbatement'!$N:$N,'IEA-MethaneAbatement'!$O:$O,"&lt;"&amp;$B18,'IEA-MethaneAbatement'!$O:$O,"&gt;="&amp;$A18,'IEA-MethaneAbatement'!$M:$M,$D$1,'IEA-MethaneAbatement'!$B:$B,'Country Selector'!$A$2)))*(1+INDEX('EPA to IEA Scaling'!$F$8:$AO$8,,MATCH(P$2,'EPA to IEA Scaling'!$F$1:$AO$1,0)))</f>
        <v>0</v>
      </c>
      <c r="Q18" cm="1">
        <f t="array" ref="Q18">((VLOOKUP($B$1,'Multipliers and Adjustments'!$A$70:$I$86,TRUNC(COLUMN(Q$2)/5)+2,FALSE)*SUMIFS('IEA-MethaneAbatement'!$N:$N,'IEA-MethaneAbatement'!$O:$O,"&lt;"&amp;$B18,'IEA-MethaneAbatement'!$O:$O,"&gt;="&amp;$A18,'IEA-MethaneAbatement'!$M:$M,$B$1,'IEA-MethaneAbatement'!$B:$B,'Country Selector'!$A$2)+VLOOKUP($C$1,'Multipliers and Adjustments'!$A$70:$I$86,TRUNC(COLUMN(Q$2)/5)+2,FALSE)*SUMIFS('IEA-MethaneAbatement'!$N:$N,'IEA-MethaneAbatement'!$O:$O,"&lt;"&amp;$B18,'IEA-MethaneAbatement'!$O:$O,"&gt;="&amp;$A18,'IEA-MethaneAbatement'!$M:$M,$C$1,'IEA-MethaneAbatement'!$B:$B,'Country Selector'!$A$2)+VLOOKUP($D$1,'Multipliers and Adjustments'!$A$70:$I$86,TRUNC(COLUMN(Q$2)/5)+2,FALSE)*SUMIFS('IEA-MethaneAbatement'!$N:$N,'IEA-MethaneAbatement'!$O:$O,"&lt;"&amp;$B18,'IEA-MethaneAbatement'!$O:$O,"&gt;="&amp;$A18,'IEA-MethaneAbatement'!$M:$M,$D$1,'IEA-MethaneAbatement'!$B:$B,'Country Selector'!$A$2)))*(1+INDEX('EPA to IEA Scaling'!$F$8:$AO$8,,MATCH(Q$2,'EPA to IEA Scaling'!$F$1:$AO$1,0)))</f>
        <v>0</v>
      </c>
      <c r="R18" s="31" cm="1">
        <f t="array" ref="R18">((VLOOKUP($B$1,'Multipliers and Adjustments'!$A$70:$I$86,TRUNC(COLUMN(R$2)/5)+2,FALSE)*SUMIFS('IEA-MethaneAbatement'!$N:$N,'IEA-MethaneAbatement'!$O:$O,"&lt;"&amp;$B18,'IEA-MethaneAbatement'!$O:$O,"&gt;="&amp;$A18,'IEA-MethaneAbatement'!$M:$M,$B$1,'IEA-MethaneAbatement'!$B:$B,'Country Selector'!$A$2)+VLOOKUP($C$1,'Multipliers and Adjustments'!$A$70:$I$86,TRUNC(COLUMN(R$2)/5)+2,FALSE)*SUMIFS('IEA-MethaneAbatement'!$N:$N,'IEA-MethaneAbatement'!$O:$O,"&lt;"&amp;$B18,'IEA-MethaneAbatement'!$O:$O,"&gt;="&amp;$A18,'IEA-MethaneAbatement'!$M:$M,$C$1,'IEA-MethaneAbatement'!$B:$B,'Country Selector'!$A$2)+VLOOKUP($D$1,'Multipliers and Adjustments'!$A$70:$I$86,TRUNC(COLUMN(R$2)/5)+2,FALSE)*SUMIFS('IEA-MethaneAbatement'!$N:$N,'IEA-MethaneAbatement'!$O:$O,"&lt;"&amp;$B18,'IEA-MethaneAbatement'!$O:$O,"&gt;="&amp;$A18,'IEA-MethaneAbatement'!$M:$M,$D$1,'IEA-MethaneAbatement'!$B:$B,'Country Selector'!$A$2)))*(1+INDEX('EPA to IEA Scaling'!$F$8:$AO$8,,MATCH(R$2,'EPA to IEA Scaling'!$F$1:$AO$1,0)))</f>
        <v>0</v>
      </c>
      <c r="S18" cm="1">
        <f t="array" ref="S18">((VLOOKUP($B$1,'Multipliers and Adjustments'!$A$70:$I$86,TRUNC(COLUMN(S$2)/5)+2,FALSE)*SUMIFS('IEA-MethaneAbatement'!$N:$N,'IEA-MethaneAbatement'!$O:$O,"&lt;"&amp;$B18,'IEA-MethaneAbatement'!$O:$O,"&gt;="&amp;$A18,'IEA-MethaneAbatement'!$M:$M,$B$1,'IEA-MethaneAbatement'!$B:$B,'Country Selector'!$A$2)+VLOOKUP($C$1,'Multipliers and Adjustments'!$A$70:$I$86,TRUNC(COLUMN(S$2)/5)+2,FALSE)*SUMIFS('IEA-MethaneAbatement'!$N:$N,'IEA-MethaneAbatement'!$O:$O,"&lt;"&amp;$B18,'IEA-MethaneAbatement'!$O:$O,"&gt;="&amp;$A18,'IEA-MethaneAbatement'!$M:$M,$C$1,'IEA-MethaneAbatement'!$B:$B,'Country Selector'!$A$2)+VLOOKUP($D$1,'Multipliers and Adjustments'!$A$70:$I$86,TRUNC(COLUMN(S$2)/5)+2,FALSE)*SUMIFS('IEA-MethaneAbatement'!$N:$N,'IEA-MethaneAbatement'!$O:$O,"&lt;"&amp;$B18,'IEA-MethaneAbatement'!$O:$O,"&gt;="&amp;$A18,'IEA-MethaneAbatement'!$M:$M,$D$1,'IEA-MethaneAbatement'!$B:$B,'Country Selector'!$A$2)))*(1+INDEX('EPA to IEA Scaling'!$F$8:$AO$8,,MATCH(S$2,'EPA to IEA Scaling'!$F$1:$AO$1,0)))</f>
        <v>0</v>
      </c>
      <c r="T18" cm="1">
        <f t="array" ref="T18">((VLOOKUP($B$1,'Multipliers and Adjustments'!$A$70:$I$86,TRUNC(COLUMN(T$2)/5)+2,FALSE)*SUMIFS('IEA-MethaneAbatement'!$N:$N,'IEA-MethaneAbatement'!$O:$O,"&lt;"&amp;$B18,'IEA-MethaneAbatement'!$O:$O,"&gt;="&amp;$A18,'IEA-MethaneAbatement'!$M:$M,$B$1,'IEA-MethaneAbatement'!$B:$B,'Country Selector'!$A$2)+VLOOKUP($C$1,'Multipliers and Adjustments'!$A$70:$I$86,TRUNC(COLUMN(T$2)/5)+2,FALSE)*SUMIFS('IEA-MethaneAbatement'!$N:$N,'IEA-MethaneAbatement'!$O:$O,"&lt;"&amp;$B18,'IEA-MethaneAbatement'!$O:$O,"&gt;="&amp;$A18,'IEA-MethaneAbatement'!$M:$M,$C$1,'IEA-MethaneAbatement'!$B:$B,'Country Selector'!$A$2)+VLOOKUP($D$1,'Multipliers and Adjustments'!$A$70:$I$86,TRUNC(COLUMN(T$2)/5)+2,FALSE)*SUMIFS('IEA-MethaneAbatement'!$N:$N,'IEA-MethaneAbatement'!$O:$O,"&lt;"&amp;$B18,'IEA-MethaneAbatement'!$O:$O,"&gt;="&amp;$A18,'IEA-MethaneAbatement'!$M:$M,$D$1,'IEA-MethaneAbatement'!$B:$B,'Country Selector'!$A$2)))*(1+INDEX('EPA to IEA Scaling'!$F$8:$AO$8,,MATCH(T$2,'EPA to IEA Scaling'!$F$1:$AO$1,0)))</f>
        <v>0</v>
      </c>
      <c r="U18" cm="1">
        <f t="array" ref="U18">((VLOOKUP($B$1,'Multipliers and Adjustments'!$A$70:$I$86,TRUNC(COLUMN(U$2)/5)+2,FALSE)*SUMIFS('IEA-MethaneAbatement'!$N:$N,'IEA-MethaneAbatement'!$O:$O,"&lt;"&amp;$B18,'IEA-MethaneAbatement'!$O:$O,"&gt;="&amp;$A18,'IEA-MethaneAbatement'!$M:$M,$B$1,'IEA-MethaneAbatement'!$B:$B,'Country Selector'!$A$2)+VLOOKUP($C$1,'Multipliers and Adjustments'!$A$70:$I$86,TRUNC(COLUMN(U$2)/5)+2,FALSE)*SUMIFS('IEA-MethaneAbatement'!$N:$N,'IEA-MethaneAbatement'!$O:$O,"&lt;"&amp;$B18,'IEA-MethaneAbatement'!$O:$O,"&gt;="&amp;$A18,'IEA-MethaneAbatement'!$M:$M,$C$1,'IEA-MethaneAbatement'!$B:$B,'Country Selector'!$A$2)+VLOOKUP($D$1,'Multipliers and Adjustments'!$A$70:$I$86,TRUNC(COLUMN(U$2)/5)+2,FALSE)*SUMIFS('IEA-MethaneAbatement'!$N:$N,'IEA-MethaneAbatement'!$O:$O,"&lt;"&amp;$B18,'IEA-MethaneAbatement'!$O:$O,"&gt;="&amp;$A18,'IEA-MethaneAbatement'!$M:$M,$D$1,'IEA-MethaneAbatement'!$B:$B,'Country Selector'!$A$2)))*(1+INDEX('EPA to IEA Scaling'!$F$8:$AO$8,,MATCH(U$2,'EPA to IEA Scaling'!$F$1:$AO$1,0)))</f>
        <v>0</v>
      </c>
      <c r="V18" cm="1">
        <f t="array" ref="V18">((VLOOKUP($B$1,'Multipliers and Adjustments'!$A$70:$I$86,TRUNC(COLUMN(V$2)/5)+2,FALSE)*SUMIFS('IEA-MethaneAbatement'!$N:$N,'IEA-MethaneAbatement'!$O:$O,"&lt;"&amp;$B18,'IEA-MethaneAbatement'!$O:$O,"&gt;="&amp;$A18,'IEA-MethaneAbatement'!$M:$M,$B$1,'IEA-MethaneAbatement'!$B:$B,'Country Selector'!$A$2)+VLOOKUP($C$1,'Multipliers and Adjustments'!$A$70:$I$86,TRUNC(COLUMN(V$2)/5)+2,FALSE)*SUMIFS('IEA-MethaneAbatement'!$N:$N,'IEA-MethaneAbatement'!$O:$O,"&lt;"&amp;$B18,'IEA-MethaneAbatement'!$O:$O,"&gt;="&amp;$A18,'IEA-MethaneAbatement'!$M:$M,$C$1,'IEA-MethaneAbatement'!$B:$B,'Country Selector'!$A$2)+VLOOKUP($D$1,'Multipliers and Adjustments'!$A$70:$I$86,TRUNC(COLUMN(V$2)/5)+2,FALSE)*SUMIFS('IEA-MethaneAbatement'!$N:$N,'IEA-MethaneAbatement'!$O:$O,"&lt;"&amp;$B18,'IEA-MethaneAbatement'!$O:$O,"&gt;="&amp;$A18,'IEA-MethaneAbatement'!$M:$M,$D$1,'IEA-MethaneAbatement'!$B:$B,'Country Selector'!$A$2)))*(1+INDEX('EPA to IEA Scaling'!$F$8:$AO$8,,MATCH(V$2,'EPA to IEA Scaling'!$F$1:$AO$1,0)))</f>
        <v>0</v>
      </c>
      <c r="W18" s="31" cm="1">
        <f t="array" ref="W18">((VLOOKUP($B$1,'Multipliers and Adjustments'!$A$70:$I$86,TRUNC(COLUMN(W$2)/5)+2,FALSE)*SUMIFS('IEA-MethaneAbatement'!$N:$N,'IEA-MethaneAbatement'!$O:$O,"&lt;"&amp;$B18,'IEA-MethaneAbatement'!$O:$O,"&gt;="&amp;$A18,'IEA-MethaneAbatement'!$M:$M,$B$1,'IEA-MethaneAbatement'!$B:$B,'Country Selector'!$A$2)+VLOOKUP($C$1,'Multipliers and Adjustments'!$A$70:$I$86,TRUNC(COLUMN(W$2)/5)+2,FALSE)*SUMIFS('IEA-MethaneAbatement'!$N:$N,'IEA-MethaneAbatement'!$O:$O,"&lt;"&amp;$B18,'IEA-MethaneAbatement'!$O:$O,"&gt;="&amp;$A18,'IEA-MethaneAbatement'!$M:$M,$C$1,'IEA-MethaneAbatement'!$B:$B,'Country Selector'!$A$2)+VLOOKUP($D$1,'Multipliers and Adjustments'!$A$70:$I$86,TRUNC(COLUMN(W$2)/5)+2,FALSE)*SUMIFS('IEA-MethaneAbatement'!$N:$N,'IEA-MethaneAbatement'!$O:$O,"&lt;"&amp;$B18,'IEA-MethaneAbatement'!$O:$O,"&gt;="&amp;$A18,'IEA-MethaneAbatement'!$M:$M,$D$1,'IEA-MethaneAbatement'!$B:$B,'Country Selector'!$A$2)))*(1+INDEX('EPA to IEA Scaling'!$F$8:$AO$8,,MATCH(W$2,'EPA to IEA Scaling'!$F$1:$AO$1,0)))</f>
        <v>0</v>
      </c>
      <c r="X18" cm="1">
        <f t="array" ref="X18">((VLOOKUP($B$1,'Multipliers and Adjustments'!$A$70:$I$86,TRUNC(COLUMN(X$2)/5)+2,FALSE)*SUMIFS('IEA-MethaneAbatement'!$N:$N,'IEA-MethaneAbatement'!$O:$O,"&lt;"&amp;$B18,'IEA-MethaneAbatement'!$O:$O,"&gt;="&amp;$A18,'IEA-MethaneAbatement'!$M:$M,$B$1,'IEA-MethaneAbatement'!$B:$B,'Country Selector'!$A$2)+VLOOKUP($C$1,'Multipliers and Adjustments'!$A$70:$I$86,TRUNC(COLUMN(X$2)/5)+2,FALSE)*SUMIFS('IEA-MethaneAbatement'!$N:$N,'IEA-MethaneAbatement'!$O:$O,"&lt;"&amp;$B18,'IEA-MethaneAbatement'!$O:$O,"&gt;="&amp;$A18,'IEA-MethaneAbatement'!$M:$M,$C$1,'IEA-MethaneAbatement'!$B:$B,'Country Selector'!$A$2)+VLOOKUP($D$1,'Multipliers and Adjustments'!$A$70:$I$86,TRUNC(COLUMN(X$2)/5)+2,FALSE)*SUMIFS('IEA-MethaneAbatement'!$N:$N,'IEA-MethaneAbatement'!$O:$O,"&lt;"&amp;$B18,'IEA-MethaneAbatement'!$O:$O,"&gt;="&amp;$A18,'IEA-MethaneAbatement'!$M:$M,$D$1,'IEA-MethaneAbatement'!$B:$B,'Country Selector'!$A$2)))*(1+INDEX('EPA to IEA Scaling'!$F$8:$AO$8,,MATCH(X$2,'EPA to IEA Scaling'!$F$1:$AO$1,0)))</f>
        <v>0</v>
      </c>
      <c r="Y18" cm="1">
        <f t="array" ref="Y18">((VLOOKUP($B$1,'Multipliers and Adjustments'!$A$70:$I$86,TRUNC(COLUMN(Y$2)/5)+2,FALSE)*SUMIFS('IEA-MethaneAbatement'!$N:$N,'IEA-MethaneAbatement'!$O:$O,"&lt;"&amp;$B18,'IEA-MethaneAbatement'!$O:$O,"&gt;="&amp;$A18,'IEA-MethaneAbatement'!$M:$M,$B$1,'IEA-MethaneAbatement'!$B:$B,'Country Selector'!$A$2)+VLOOKUP($C$1,'Multipliers and Adjustments'!$A$70:$I$86,TRUNC(COLUMN(Y$2)/5)+2,FALSE)*SUMIFS('IEA-MethaneAbatement'!$N:$N,'IEA-MethaneAbatement'!$O:$O,"&lt;"&amp;$B18,'IEA-MethaneAbatement'!$O:$O,"&gt;="&amp;$A18,'IEA-MethaneAbatement'!$M:$M,$C$1,'IEA-MethaneAbatement'!$B:$B,'Country Selector'!$A$2)+VLOOKUP($D$1,'Multipliers and Adjustments'!$A$70:$I$86,TRUNC(COLUMN(Y$2)/5)+2,FALSE)*SUMIFS('IEA-MethaneAbatement'!$N:$N,'IEA-MethaneAbatement'!$O:$O,"&lt;"&amp;$B18,'IEA-MethaneAbatement'!$O:$O,"&gt;="&amp;$A18,'IEA-MethaneAbatement'!$M:$M,$D$1,'IEA-MethaneAbatement'!$B:$B,'Country Selector'!$A$2)))*(1+INDEX('EPA to IEA Scaling'!$F$8:$AO$8,,MATCH(Y$2,'EPA to IEA Scaling'!$F$1:$AO$1,0)))</f>
        <v>0</v>
      </c>
      <c r="Z18" cm="1">
        <f t="array" ref="Z18">((VLOOKUP($B$1,'Multipliers and Adjustments'!$A$70:$I$86,TRUNC(COLUMN(Z$2)/5)+2,FALSE)*SUMIFS('IEA-MethaneAbatement'!$N:$N,'IEA-MethaneAbatement'!$O:$O,"&lt;"&amp;$B18,'IEA-MethaneAbatement'!$O:$O,"&gt;="&amp;$A18,'IEA-MethaneAbatement'!$M:$M,$B$1,'IEA-MethaneAbatement'!$B:$B,'Country Selector'!$A$2)+VLOOKUP($C$1,'Multipliers and Adjustments'!$A$70:$I$86,TRUNC(COLUMN(Z$2)/5)+2,FALSE)*SUMIFS('IEA-MethaneAbatement'!$N:$N,'IEA-MethaneAbatement'!$O:$O,"&lt;"&amp;$B18,'IEA-MethaneAbatement'!$O:$O,"&gt;="&amp;$A18,'IEA-MethaneAbatement'!$M:$M,$C$1,'IEA-MethaneAbatement'!$B:$B,'Country Selector'!$A$2)+VLOOKUP($D$1,'Multipliers and Adjustments'!$A$70:$I$86,TRUNC(COLUMN(Z$2)/5)+2,FALSE)*SUMIFS('IEA-MethaneAbatement'!$N:$N,'IEA-MethaneAbatement'!$O:$O,"&lt;"&amp;$B18,'IEA-MethaneAbatement'!$O:$O,"&gt;="&amp;$A18,'IEA-MethaneAbatement'!$M:$M,$D$1,'IEA-MethaneAbatement'!$B:$B,'Country Selector'!$A$2)))*(1+INDEX('EPA to IEA Scaling'!$F$8:$AO$8,,MATCH(Z$2,'EPA to IEA Scaling'!$F$1:$AO$1,0)))</f>
        <v>0</v>
      </c>
      <c r="AA18" cm="1">
        <f t="array" ref="AA18">((VLOOKUP($B$1,'Multipliers and Adjustments'!$A$70:$I$86,TRUNC(COLUMN(AA$2)/5)+2,FALSE)*SUMIFS('IEA-MethaneAbatement'!$N:$N,'IEA-MethaneAbatement'!$O:$O,"&lt;"&amp;$B18,'IEA-MethaneAbatement'!$O:$O,"&gt;="&amp;$A18,'IEA-MethaneAbatement'!$M:$M,$B$1,'IEA-MethaneAbatement'!$B:$B,'Country Selector'!$A$2)+VLOOKUP($C$1,'Multipliers and Adjustments'!$A$70:$I$86,TRUNC(COLUMN(AA$2)/5)+2,FALSE)*SUMIFS('IEA-MethaneAbatement'!$N:$N,'IEA-MethaneAbatement'!$O:$O,"&lt;"&amp;$B18,'IEA-MethaneAbatement'!$O:$O,"&gt;="&amp;$A18,'IEA-MethaneAbatement'!$M:$M,$C$1,'IEA-MethaneAbatement'!$B:$B,'Country Selector'!$A$2)+VLOOKUP($D$1,'Multipliers and Adjustments'!$A$70:$I$86,TRUNC(COLUMN(AA$2)/5)+2,FALSE)*SUMIFS('IEA-MethaneAbatement'!$N:$N,'IEA-MethaneAbatement'!$O:$O,"&lt;"&amp;$B18,'IEA-MethaneAbatement'!$O:$O,"&gt;="&amp;$A18,'IEA-MethaneAbatement'!$M:$M,$D$1,'IEA-MethaneAbatement'!$B:$B,'Country Selector'!$A$2)))*(1+INDEX('EPA to IEA Scaling'!$F$8:$AO$8,,MATCH(AA$2,'EPA to IEA Scaling'!$F$1:$AO$1,0)))</f>
        <v>0</v>
      </c>
      <c r="AB18" s="31" cm="1">
        <f t="array" ref="AB18">((VLOOKUP($B$1,'Multipliers and Adjustments'!$A$70:$I$86,TRUNC(COLUMN(AB$2)/5)+2,FALSE)*SUMIFS('IEA-MethaneAbatement'!$N:$N,'IEA-MethaneAbatement'!$O:$O,"&lt;"&amp;$B18,'IEA-MethaneAbatement'!$O:$O,"&gt;="&amp;$A18,'IEA-MethaneAbatement'!$M:$M,$B$1,'IEA-MethaneAbatement'!$B:$B,'Country Selector'!$A$2)+VLOOKUP($C$1,'Multipliers and Adjustments'!$A$70:$I$86,TRUNC(COLUMN(AB$2)/5)+2,FALSE)*SUMIFS('IEA-MethaneAbatement'!$N:$N,'IEA-MethaneAbatement'!$O:$O,"&lt;"&amp;$B18,'IEA-MethaneAbatement'!$O:$O,"&gt;="&amp;$A18,'IEA-MethaneAbatement'!$M:$M,$C$1,'IEA-MethaneAbatement'!$B:$B,'Country Selector'!$A$2)+VLOOKUP($D$1,'Multipliers and Adjustments'!$A$70:$I$86,TRUNC(COLUMN(AB$2)/5)+2,FALSE)*SUMIFS('IEA-MethaneAbatement'!$N:$N,'IEA-MethaneAbatement'!$O:$O,"&lt;"&amp;$B18,'IEA-MethaneAbatement'!$O:$O,"&gt;="&amp;$A18,'IEA-MethaneAbatement'!$M:$M,$D$1,'IEA-MethaneAbatement'!$B:$B,'Country Selector'!$A$2)))*(1+INDEX('EPA to IEA Scaling'!$F$8:$AO$8,,MATCH(AB$2,'EPA to IEA Scaling'!$F$1:$AO$1,0)))</f>
        <v>0</v>
      </c>
      <c r="AC18" cm="1">
        <f t="array" ref="AC18">((VLOOKUP($B$1,'Multipliers and Adjustments'!$A$70:$I$86,TRUNC(COLUMN(AC$2)/5)+2,FALSE)*SUMIFS('IEA-MethaneAbatement'!$N:$N,'IEA-MethaneAbatement'!$O:$O,"&lt;"&amp;$B18,'IEA-MethaneAbatement'!$O:$O,"&gt;="&amp;$A18,'IEA-MethaneAbatement'!$M:$M,$B$1,'IEA-MethaneAbatement'!$B:$B,'Country Selector'!$A$2)+VLOOKUP($C$1,'Multipliers and Adjustments'!$A$70:$I$86,TRUNC(COLUMN(AC$2)/5)+2,FALSE)*SUMIFS('IEA-MethaneAbatement'!$N:$N,'IEA-MethaneAbatement'!$O:$O,"&lt;"&amp;$B18,'IEA-MethaneAbatement'!$O:$O,"&gt;="&amp;$A18,'IEA-MethaneAbatement'!$M:$M,$C$1,'IEA-MethaneAbatement'!$B:$B,'Country Selector'!$A$2)+VLOOKUP($D$1,'Multipliers and Adjustments'!$A$70:$I$86,TRUNC(COLUMN(AC$2)/5)+2,FALSE)*SUMIFS('IEA-MethaneAbatement'!$N:$N,'IEA-MethaneAbatement'!$O:$O,"&lt;"&amp;$B18,'IEA-MethaneAbatement'!$O:$O,"&gt;="&amp;$A18,'IEA-MethaneAbatement'!$M:$M,$D$1,'IEA-MethaneAbatement'!$B:$B,'Country Selector'!$A$2)))*(1+INDEX('EPA to IEA Scaling'!$F$8:$AO$8,,MATCH(AC$2,'EPA to IEA Scaling'!$F$1:$AO$1,0)))</f>
        <v>0</v>
      </c>
      <c r="AD18" cm="1">
        <f t="array" ref="AD18">((VLOOKUP($B$1,'Multipliers and Adjustments'!$A$70:$I$86,TRUNC(COLUMN(AD$2)/5)+2,FALSE)*SUMIFS('IEA-MethaneAbatement'!$N:$N,'IEA-MethaneAbatement'!$O:$O,"&lt;"&amp;$B18,'IEA-MethaneAbatement'!$O:$O,"&gt;="&amp;$A18,'IEA-MethaneAbatement'!$M:$M,$B$1,'IEA-MethaneAbatement'!$B:$B,'Country Selector'!$A$2)+VLOOKUP($C$1,'Multipliers and Adjustments'!$A$70:$I$86,TRUNC(COLUMN(AD$2)/5)+2,FALSE)*SUMIFS('IEA-MethaneAbatement'!$N:$N,'IEA-MethaneAbatement'!$O:$O,"&lt;"&amp;$B18,'IEA-MethaneAbatement'!$O:$O,"&gt;="&amp;$A18,'IEA-MethaneAbatement'!$M:$M,$C$1,'IEA-MethaneAbatement'!$B:$B,'Country Selector'!$A$2)+VLOOKUP($D$1,'Multipliers and Adjustments'!$A$70:$I$86,TRUNC(COLUMN(AD$2)/5)+2,FALSE)*SUMIFS('IEA-MethaneAbatement'!$N:$N,'IEA-MethaneAbatement'!$O:$O,"&lt;"&amp;$B18,'IEA-MethaneAbatement'!$O:$O,"&gt;="&amp;$A18,'IEA-MethaneAbatement'!$M:$M,$D$1,'IEA-MethaneAbatement'!$B:$B,'Country Selector'!$A$2)))*(1+INDEX('EPA to IEA Scaling'!$F$8:$AO$8,,MATCH(AD$2,'EPA to IEA Scaling'!$F$1:$AO$1,0)))</f>
        <v>0</v>
      </c>
      <c r="AE18" cm="1">
        <f t="array" ref="AE18">((VLOOKUP($B$1,'Multipliers and Adjustments'!$A$70:$I$86,TRUNC(COLUMN(AE$2)/5)+2,FALSE)*SUMIFS('IEA-MethaneAbatement'!$N:$N,'IEA-MethaneAbatement'!$O:$O,"&lt;"&amp;$B18,'IEA-MethaneAbatement'!$O:$O,"&gt;="&amp;$A18,'IEA-MethaneAbatement'!$M:$M,$B$1,'IEA-MethaneAbatement'!$B:$B,'Country Selector'!$A$2)+VLOOKUP($C$1,'Multipliers and Adjustments'!$A$70:$I$86,TRUNC(COLUMN(AE$2)/5)+2,FALSE)*SUMIFS('IEA-MethaneAbatement'!$N:$N,'IEA-MethaneAbatement'!$O:$O,"&lt;"&amp;$B18,'IEA-MethaneAbatement'!$O:$O,"&gt;="&amp;$A18,'IEA-MethaneAbatement'!$M:$M,$C$1,'IEA-MethaneAbatement'!$B:$B,'Country Selector'!$A$2)+VLOOKUP($D$1,'Multipliers and Adjustments'!$A$70:$I$86,TRUNC(COLUMN(AE$2)/5)+2,FALSE)*SUMIFS('IEA-MethaneAbatement'!$N:$N,'IEA-MethaneAbatement'!$O:$O,"&lt;"&amp;$B18,'IEA-MethaneAbatement'!$O:$O,"&gt;="&amp;$A18,'IEA-MethaneAbatement'!$M:$M,$D$1,'IEA-MethaneAbatement'!$B:$B,'Country Selector'!$A$2)))*(1+INDEX('EPA to IEA Scaling'!$F$8:$AO$8,,MATCH(AE$2,'EPA to IEA Scaling'!$F$1:$AO$1,0)))</f>
        <v>0</v>
      </c>
      <c r="AF18" cm="1">
        <f t="array" ref="AF18">((VLOOKUP($B$1,'Multipliers and Adjustments'!$A$70:$I$86,TRUNC(COLUMN(AF$2)/5)+2,FALSE)*SUMIFS('IEA-MethaneAbatement'!$N:$N,'IEA-MethaneAbatement'!$O:$O,"&lt;"&amp;$B18,'IEA-MethaneAbatement'!$O:$O,"&gt;="&amp;$A18,'IEA-MethaneAbatement'!$M:$M,$B$1,'IEA-MethaneAbatement'!$B:$B,'Country Selector'!$A$2)+VLOOKUP($C$1,'Multipliers and Adjustments'!$A$70:$I$86,TRUNC(COLUMN(AF$2)/5)+2,FALSE)*SUMIFS('IEA-MethaneAbatement'!$N:$N,'IEA-MethaneAbatement'!$O:$O,"&lt;"&amp;$B18,'IEA-MethaneAbatement'!$O:$O,"&gt;="&amp;$A18,'IEA-MethaneAbatement'!$M:$M,$C$1,'IEA-MethaneAbatement'!$B:$B,'Country Selector'!$A$2)+VLOOKUP($D$1,'Multipliers and Adjustments'!$A$70:$I$86,TRUNC(COLUMN(AF$2)/5)+2,FALSE)*SUMIFS('IEA-MethaneAbatement'!$N:$N,'IEA-MethaneAbatement'!$O:$O,"&lt;"&amp;$B18,'IEA-MethaneAbatement'!$O:$O,"&gt;="&amp;$A18,'IEA-MethaneAbatement'!$M:$M,$D$1,'IEA-MethaneAbatement'!$B:$B,'Country Selector'!$A$2)))*(1+INDEX('EPA to IEA Scaling'!$F$8:$AO$8,,MATCH(AF$2,'EPA to IEA Scaling'!$F$1:$AO$1,0)))</f>
        <v>0</v>
      </c>
      <c r="AG18" s="31" cm="1">
        <f t="array" ref="AG18">((VLOOKUP($B$1,'Multipliers and Adjustments'!$A$70:$I$86,TRUNC(COLUMN(AG$2)/5)+2,FALSE)*SUMIFS('IEA-MethaneAbatement'!$N:$N,'IEA-MethaneAbatement'!$O:$O,"&lt;"&amp;$B18,'IEA-MethaneAbatement'!$O:$O,"&gt;="&amp;$A18,'IEA-MethaneAbatement'!$M:$M,$B$1,'IEA-MethaneAbatement'!$B:$B,'Country Selector'!$A$2)+VLOOKUP($C$1,'Multipliers and Adjustments'!$A$70:$I$86,TRUNC(COLUMN(AG$2)/5)+2,FALSE)*SUMIFS('IEA-MethaneAbatement'!$N:$N,'IEA-MethaneAbatement'!$O:$O,"&lt;"&amp;$B18,'IEA-MethaneAbatement'!$O:$O,"&gt;="&amp;$A18,'IEA-MethaneAbatement'!$M:$M,$C$1,'IEA-MethaneAbatement'!$B:$B,'Country Selector'!$A$2)+VLOOKUP($D$1,'Multipliers and Adjustments'!$A$70:$I$86,TRUNC(COLUMN(AG$2)/5)+2,FALSE)*SUMIFS('IEA-MethaneAbatement'!$N:$N,'IEA-MethaneAbatement'!$O:$O,"&lt;"&amp;$B18,'IEA-MethaneAbatement'!$O:$O,"&gt;="&amp;$A18,'IEA-MethaneAbatement'!$M:$M,$D$1,'IEA-MethaneAbatement'!$B:$B,'Country Selector'!$A$2)))*(1+INDEX('EPA to IEA Scaling'!$F$8:$AO$8,,MATCH(AG$2,'EPA to IEA Scaling'!$F$1:$AO$1,0)))</f>
        <v>0</v>
      </c>
      <c r="AH18" cm="1">
        <f t="array" ref="AH18">((VLOOKUP($B$1,'Multipliers and Adjustments'!$A$70:$I$86,TRUNC(COLUMN(AH$2)/5)+2,FALSE)*SUMIFS('IEA-MethaneAbatement'!$N:$N,'IEA-MethaneAbatement'!$O:$O,"&lt;"&amp;$B18,'IEA-MethaneAbatement'!$O:$O,"&gt;="&amp;$A18,'IEA-MethaneAbatement'!$M:$M,$B$1,'IEA-MethaneAbatement'!$B:$B,'Country Selector'!$A$2)+VLOOKUP($C$1,'Multipliers and Adjustments'!$A$70:$I$86,TRUNC(COLUMN(AH$2)/5)+2,FALSE)*SUMIFS('IEA-MethaneAbatement'!$N:$N,'IEA-MethaneAbatement'!$O:$O,"&lt;"&amp;$B18,'IEA-MethaneAbatement'!$O:$O,"&gt;="&amp;$A18,'IEA-MethaneAbatement'!$M:$M,$C$1,'IEA-MethaneAbatement'!$B:$B,'Country Selector'!$A$2)+VLOOKUP($D$1,'Multipliers and Adjustments'!$A$70:$I$86,TRUNC(COLUMN(AH$2)/5)+2,FALSE)*SUMIFS('IEA-MethaneAbatement'!$N:$N,'IEA-MethaneAbatement'!$O:$O,"&lt;"&amp;$B18,'IEA-MethaneAbatement'!$O:$O,"&gt;="&amp;$A18,'IEA-MethaneAbatement'!$M:$M,$D$1,'IEA-MethaneAbatement'!$B:$B,'Country Selector'!$A$2)))*(1+INDEX('EPA to IEA Scaling'!$F$8:$AO$8,,MATCH(AH$2,'EPA to IEA Scaling'!$F$1:$AO$1,0)))</f>
        <v>0</v>
      </c>
      <c r="AI18" cm="1">
        <f t="array" ref="AI18">((VLOOKUP($B$1,'Multipliers and Adjustments'!$A$70:$I$86,TRUNC(COLUMN(AI$2)/5)+2,FALSE)*SUMIFS('IEA-MethaneAbatement'!$N:$N,'IEA-MethaneAbatement'!$O:$O,"&lt;"&amp;$B18,'IEA-MethaneAbatement'!$O:$O,"&gt;="&amp;$A18,'IEA-MethaneAbatement'!$M:$M,$B$1,'IEA-MethaneAbatement'!$B:$B,'Country Selector'!$A$2)+VLOOKUP($C$1,'Multipliers and Adjustments'!$A$70:$I$86,TRUNC(COLUMN(AI$2)/5)+2,FALSE)*SUMIFS('IEA-MethaneAbatement'!$N:$N,'IEA-MethaneAbatement'!$O:$O,"&lt;"&amp;$B18,'IEA-MethaneAbatement'!$O:$O,"&gt;="&amp;$A18,'IEA-MethaneAbatement'!$M:$M,$C$1,'IEA-MethaneAbatement'!$B:$B,'Country Selector'!$A$2)+VLOOKUP($D$1,'Multipliers and Adjustments'!$A$70:$I$86,TRUNC(COLUMN(AI$2)/5)+2,FALSE)*SUMIFS('IEA-MethaneAbatement'!$N:$N,'IEA-MethaneAbatement'!$O:$O,"&lt;"&amp;$B18,'IEA-MethaneAbatement'!$O:$O,"&gt;="&amp;$A18,'IEA-MethaneAbatement'!$M:$M,$D$1,'IEA-MethaneAbatement'!$B:$B,'Country Selector'!$A$2)))*(1+INDEX('EPA to IEA Scaling'!$F$8:$AO$8,,MATCH(AI$2,'EPA to IEA Scaling'!$F$1:$AO$1,0)))</f>
        <v>0</v>
      </c>
      <c r="AJ18" cm="1">
        <f t="array" ref="AJ18">((VLOOKUP($B$1,'Multipliers and Adjustments'!$A$70:$I$86,TRUNC(COLUMN(AJ$2)/5)+2,FALSE)*SUMIFS('IEA-MethaneAbatement'!$N:$N,'IEA-MethaneAbatement'!$O:$O,"&lt;"&amp;$B18,'IEA-MethaneAbatement'!$O:$O,"&gt;="&amp;$A18,'IEA-MethaneAbatement'!$M:$M,$B$1,'IEA-MethaneAbatement'!$B:$B,'Country Selector'!$A$2)+VLOOKUP($C$1,'Multipliers and Adjustments'!$A$70:$I$86,TRUNC(COLUMN(AJ$2)/5)+2,FALSE)*SUMIFS('IEA-MethaneAbatement'!$N:$N,'IEA-MethaneAbatement'!$O:$O,"&lt;"&amp;$B18,'IEA-MethaneAbatement'!$O:$O,"&gt;="&amp;$A18,'IEA-MethaneAbatement'!$M:$M,$C$1,'IEA-MethaneAbatement'!$B:$B,'Country Selector'!$A$2)+VLOOKUP($D$1,'Multipliers and Adjustments'!$A$70:$I$86,TRUNC(COLUMN(AJ$2)/5)+2,FALSE)*SUMIFS('IEA-MethaneAbatement'!$N:$N,'IEA-MethaneAbatement'!$O:$O,"&lt;"&amp;$B18,'IEA-MethaneAbatement'!$O:$O,"&gt;="&amp;$A18,'IEA-MethaneAbatement'!$M:$M,$D$1,'IEA-MethaneAbatement'!$B:$B,'Country Selector'!$A$2)))*(1+INDEX('EPA to IEA Scaling'!$F$8:$AO$8,,MATCH(AJ$2,'EPA to IEA Scaling'!$F$1:$AO$1,0)))</f>
        <v>0</v>
      </c>
      <c r="AK18" cm="1">
        <f t="array" ref="AK18">((VLOOKUP($B$1,'Multipliers and Adjustments'!$A$70:$I$86,TRUNC(COLUMN(AK$2)/5)+2,FALSE)*SUMIFS('IEA-MethaneAbatement'!$N:$N,'IEA-MethaneAbatement'!$O:$O,"&lt;"&amp;$B18,'IEA-MethaneAbatement'!$O:$O,"&gt;="&amp;$A18,'IEA-MethaneAbatement'!$M:$M,$B$1,'IEA-MethaneAbatement'!$B:$B,'Country Selector'!$A$2)+VLOOKUP($C$1,'Multipliers and Adjustments'!$A$70:$I$86,TRUNC(COLUMN(AK$2)/5)+2,FALSE)*SUMIFS('IEA-MethaneAbatement'!$N:$N,'IEA-MethaneAbatement'!$O:$O,"&lt;"&amp;$B18,'IEA-MethaneAbatement'!$O:$O,"&gt;="&amp;$A18,'IEA-MethaneAbatement'!$M:$M,$C$1,'IEA-MethaneAbatement'!$B:$B,'Country Selector'!$A$2)+VLOOKUP($D$1,'Multipliers and Adjustments'!$A$70:$I$86,TRUNC(COLUMN(AK$2)/5)+2,FALSE)*SUMIFS('IEA-MethaneAbatement'!$N:$N,'IEA-MethaneAbatement'!$O:$O,"&lt;"&amp;$B18,'IEA-MethaneAbatement'!$O:$O,"&gt;="&amp;$A18,'IEA-MethaneAbatement'!$M:$M,$D$1,'IEA-MethaneAbatement'!$B:$B,'Country Selector'!$A$2)))*(1+INDEX('EPA to IEA Scaling'!$F$8:$AO$8,,MATCH(AK$2,'EPA to IEA Scaling'!$F$1:$AO$1,0)))</f>
        <v>0</v>
      </c>
      <c r="AL18" s="31" cm="1">
        <f t="array" ref="AL18">((VLOOKUP($B$1,'Multipliers and Adjustments'!$A$70:$I$86,TRUNC(COLUMN(AL$2)/5)+2,FALSE)*SUMIFS('IEA-MethaneAbatement'!$N:$N,'IEA-MethaneAbatement'!$O:$O,"&lt;"&amp;$B18,'IEA-MethaneAbatement'!$O:$O,"&gt;="&amp;$A18,'IEA-MethaneAbatement'!$M:$M,$B$1,'IEA-MethaneAbatement'!$B:$B,'Country Selector'!$A$2)+VLOOKUP($C$1,'Multipliers and Adjustments'!$A$70:$I$86,TRUNC(COLUMN(AL$2)/5)+2,FALSE)*SUMIFS('IEA-MethaneAbatement'!$N:$N,'IEA-MethaneAbatement'!$O:$O,"&lt;"&amp;$B18,'IEA-MethaneAbatement'!$O:$O,"&gt;="&amp;$A18,'IEA-MethaneAbatement'!$M:$M,$C$1,'IEA-MethaneAbatement'!$B:$B,'Country Selector'!$A$2)+VLOOKUP($D$1,'Multipliers and Adjustments'!$A$70:$I$86,TRUNC(COLUMN(AL$2)/5)+2,FALSE)*SUMIFS('IEA-MethaneAbatement'!$N:$N,'IEA-MethaneAbatement'!$O:$O,"&lt;"&amp;$B18,'IEA-MethaneAbatement'!$O:$O,"&gt;="&amp;$A18,'IEA-MethaneAbatement'!$M:$M,$D$1,'IEA-MethaneAbatement'!$B:$B,'Country Selector'!$A$2)))*(1+INDEX('EPA to IEA Scaling'!$F$8:$AO$8,,MATCH(AL$2,'EPA to IEA Scaling'!$F$1:$AO$1,0)))</f>
        <v>0</v>
      </c>
    </row>
    <row r="19" spans="1:38" x14ac:dyDescent="0.45">
      <c r="A19" s="12">
        <f t="shared" si="1"/>
        <v>-350</v>
      </c>
      <c r="B19" s="11">
        <f t="shared" si="0"/>
        <v>-300</v>
      </c>
      <c r="C19" s="47" cm="1">
        <f t="array" ref="C19">((VLOOKUP($B$1,'Multipliers and Adjustments'!$A$70:$I$86,TRUNC(COLUMN(C$2)/5)+2,FALSE)*SUMIFS('IEA-MethaneAbatement'!$N:$N,'IEA-MethaneAbatement'!$O:$O,"&lt;"&amp;$B19,'IEA-MethaneAbatement'!$O:$O,"&gt;="&amp;$A19,'IEA-MethaneAbatement'!$M:$M,$B$1,'IEA-MethaneAbatement'!$B:$B,'Country Selector'!$A$2)+VLOOKUP($C$1,'Multipliers and Adjustments'!$A$70:$I$86,TRUNC(COLUMN(C$2)/5)+2,FALSE)*SUMIFS('IEA-MethaneAbatement'!$N:$N,'IEA-MethaneAbatement'!$O:$O,"&lt;"&amp;$B19,'IEA-MethaneAbatement'!$O:$O,"&gt;="&amp;$A19,'IEA-MethaneAbatement'!$M:$M,$C$1,'IEA-MethaneAbatement'!$B:$B,'Country Selector'!$A$2)+VLOOKUP($D$1,'Multipliers and Adjustments'!$A$70:$I$86,TRUNC(COLUMN(C$2)/5)+2,FALSE)*SUMIFS('IEA-MethaneAbatement'!$N:$N,'IEA-MethaneAbatement'!$O:$O,"&lt;"&amp;$B19,'IEA-MethaneAbatement'!$O:$O,"&gt;="&amp;$A19,'IEA-MethaneAbatement'!$M:$M,$D$1,'IEA-MethaneAbatement'!$B:$B,'Country Selector'!$A$2)))*(1+INDEX('EPA to IEA Scaling'!$F$8:$AO$8,,MATCH(C$2,'EPA to IEA Scaling'!$F$1:$AO$1,0)))</f>
        <v>0</v>
      </c>
      <c r="D19" cm="1">
        <f t="array" ref="D19">((VLOOKUP($B$1,'Multipliers and Adjustments'!$A$70:$I$86,TRUNC(COLUMN(D$2)/5)+2,FALSE)*SUMIFS('IEA-MethaneAbatement'!$N:$N,'IEA-MethaneAbatement'!$O:$O,"&lt;"&amp;$B19,'IEA-MethaneAbatement'!$O:$O,"&gt;="&amp;$A19,'IEA-MethaneAbatement'!$M:$M,$B$1,'IEA-MethaneAbatement'!$B:$B,'Country Selector'!$A$2)+VLOOKUP($C$1,'Multipliers and Adjustments'!$A$70:$I$86,TRUNC(COLUMN(D$2)/5)+2,FALSE)*SUMIFS('IEA-MethaneAbatement'!$N:$N,'IEA-MethaneAbatement'!$O:$O,"&lt;"&amp;$B19,'IEA-MethaneAbatement'!$O:$O,"&gt;="&amp;$A19,'IEA-MethaneAbatement'!$M:$M,$C$1,'IEA-MethaneAbatement'!$B:$B,'Country Selector'!$A$2)+VLOOKUP($D$1,'Multipliers and Adjustments'!$A$70:$I$86,TRUNC(COLUMN(D$2)/5)+2,FALSE)*SUMIFS('IEA-MethaneAbatement'!$N:$N,'IEA-MethaneAbatement'!$O:$O,"&lt;"&amp;$B19,'IEA-MethaneAbatement'!$O:$O,"&gt;="&amp;$A19,'IEA-MethaneAbatement'!$M:$M,$D$1,'IEA-MethaneAbatement'!$B:$B,'Country Selector'!$A$2)))*(1+INDEX('EPA to IEA Scaling'!$F$8:$AO$8,,MATCH(D$2,'EPA to IEA Scaling'!$F$1:$AO$1,0)))</f>
        <v>0</v>
      </c>
      <c r="E19" cm="1">
        <f t="array" ref="E19">((VLOOKUP($B$1,'Multipliers and Adjustments'!$A$70:$I$86,TRUNC(COLUMN(E$2)/5)+2,FALSE)*SUMIFS('IEA-MethaneAbatement'!$N:$N,'IEA-MethaneAbatement'!$O:$O,"&lt;"&amp;$B19,'IEA-MethaneAbatement'!$O:$O,"&gt;="&amp;$A19,'IEA-MethaneAbatement'!$M:$M,$B$1,'IEA-MethaneAbatement'!$B:$B,'Country Selector'!$A$2)+VLOOKUP($C$1,'Multipliers and Adjustments'!$A$70:$I$86,TRUNC(COLUMN(E$2)/5)+2,FALSE)*SUMIFS('IEA-MethaneAbatement'!$N:$N,'IEA-MethaneAbatement'!$O:$O,"&lt;"&amp;$B19,'IEA-MethaneAbatement'!$O:$O,"&gt;="&amp;$A19,'IEA-MethaneAbatement'!$M:$M,$C$1,'IEA-MethaneAbatement'!$B:$B,'Country Selector'!$A$2)+VLOOKUP($D$1,'Multipliers and Adjustments'!$A$70:$I$86,TRUNC(COLUMN(E$2)/5)+2,FALSE)*SUMIFS('IEA-MethaneAbatement'!$N:$N,'IEA-MethaneAbatement'!$O:$O,"&lt;"&amp;$B19,'IEA-MethaneAbatement'!$O:$O,"&gt;="&amp;$A19,'IEA-MethaneAbatement'!$M:$M,$D$1,'IEA-MethaneAbatement'!$B:$B,'Country Selector'!$A$2)))*(1+INDEX('EPA to IEA Scaling'!$F$8:$AO$8,,MATCH(E$2,'EPA to IEA Scaling'!$F$1:$AO$1,0)))</f>
        <v>0</v>
      </c>
      <c r="F19" cm="1">
        <f t="array" ref="F19">((VLOOKUP($B$1,'Multipliers and Adjustments'!$A$70:$I$86,TRUNC(COLUMN(F$2)/5)+2,FALSE)*SUMIFS('IEA-MethaneAbatement'!$N:$N,'IEA-MethaneAbatement'!$O:$O,"&lt;"&amp;$B19,'IEA-MethaneAbatement'!$O:$O,"&gt;="&amp;$A19,'IEA-MethaneAbatement'!$M:$M,$B$1,'IEA-MethaneAbatement'!$B:$B,'Country Selector'!$A$2)+VLOOKUP($C$1,'Multipliers and Adjustments'!$A$70:$I$86,TRUNC(COLUMN(F$2)/5)+2,FALSE)*SUMIFS('IEA-MethaneAbatement'!$N:$N,'IEA-MethaneAbatement'!$O:$O,"&lt;"&amp;$B19,'IEA-MethaneAbatement'!$O:$O,"&gt;="&amp;$A19,'IEA-MethaneAbatement'!$M:$M,$C$1,'IEA-MethaneAbatement'!$B:$B,'Country Selector'!$A$2)+VLOOKUP($D$1,'Multipliers and Adjustments'!$A$70:$I$86,TRUNC(COLUMN(F$2)/5)+2,FALSE)*SUMIFS('IEA-MethaneAbatement'!$N:$N,'IEA-MethaneAbatement'!$O:$O,"&lt;"&amp;$B19,'IEA-MethaneAbatement'!$O:$O,"&gt;="&amp;$A19,'IEA-MethaneAbatement'!$M:$M,$D$1,'IEA-MethaneAbatement'!$B:$B,'Country Selector'!$A$2)))*(1+INDEX('EPA to IEA Scaling'!$F$8:$AO$8,,MATCH(F$2,'EPA to IEA Scaling'!$F$1:$AO$1,0)))</f>
        <v>0</v>
      </c>
      <c r="G19" cm="1">
        <f t="array" ref="G19">((VLOOKUP($B$1,'Multipliers and Adjustments'!$A$70:$I$86,TRUNC(COLUMN(G$2)/5)+2,FALSE)*SUMIFS('IEA-MethaneAbatement'!$N:$N,'IEA-MethaneAbatement'!$O:$O,"&lt;"&amp;$B19,'IEA-MethaneAbatement'!$O:$O,"&gt;="&amp;$A19,'IEA-MethaneAbatement'!$M:$M,$B$1,'IEA-MethaneAbatement'!$B:$B,'Country Selector'!$A$2)+VLOOKUP($C$1,'Multipliers and Adjustments'!$A$70:$I$86,TRUNC(COLUMN(G$2)/5)+2,FALSE)*SUMIFS('IEA-MethaneAbatement'!$N:$N,'IEA-MethaneAbatement'!$O:$O,"&lt;"&amp;$B19,'IEA-MethaneAbatement'!$O:$O,"&gt;="&amp;$A19,'IEA-MethaneAbatement'!$M:$M,$C$1,'IEA-MethaneAbatement'!$B:$B,'Country Selector'!$A$2)+VLOOKUP($D$1,'Multipliers and Adjustments'!$A$70:$I$86,TRUNC(COLUMN(G$2)/5)+2,FALSE)*SUMIFS('IEA-MethaneAbatement'!$N:$N,'IEA-MethaneAbatement'!$O:$O,"&lt;"&amp;$B19,'IEA-MethaneAbatement'!$O:$O,"&gt;="&amp;$A19,'IEA-MethaneAbatement'!$M:$M,$D$1,'IEA-MethaneAbatement'!$B:$B,'Country Selector'!$A$2)))*(1+INDEX('EPA to IEA Scaling'!$F$8:$AO$8,,MATCH(G$2,'EPA to IEA Scaling'!$F$1:$AO$1,0)))</f>
        <v>0</v>
      </c>
      <c r="H19" s="31" cm="1">
        <f t="array" ref="H19">((VLOOKUP($B$1,'Multipliers and Adjustments'!$A$70:$I$86,TRUNC(COLUMN(H$2)/5)+2,FALSE)*SUMIFS('IEA-MethaneAbatement'!$N:$N,'IEA-MethaneAbatement'!$O:$O,"&lt;"&amp;$B19,'IEA-MethaneAbatement'!$O:$O,"&gt;="&amp;$A19,'IEA-MethaneAbatement'!$M:$M,$B$1,'IEA-MethaneAbatement'!$B:$B,'Country Selector'!$A$2)+VLOOKUP($C$1,'Multipliers and Adjustments'!$A$70:$I$86,TRUNC(COLUMN(H$2)/5)+2,FALSE)*SUMIFS('IEA-MethaneAbatement'!$N:$N,'IEA-MethaneAbatement'!$O:$O,"&lt;"&amp;$B19,'IEA-MethaneAbatement'!$O:$O,"&gt;="&amp;$A19,'IEA-MethaneAbatement'!$M:$M,$C$1,'IEA-MethaneAbatement'!$B:$B,'Country Selector'!$A$2)+VLOOKUP($D$1,'Multipliers and Adjustments'!$A$70:$I$86,TRUNC(COLUMN(H$2)/5)+2,FALSE)*SUMIFS('IEA-MethaneAbatement'!$N:$N,'IEA-MethaneAbatement'!$O:$O,"&lt;"&amp;$B19,'IEA-MethaneAbatement'!$O:$O,"&gt;="&amp;$A19,'IEA-MethaneAbatement'!$M:$M,$D$1,'IEA-MethaneAbatement'!$B:$B,'Country Selector'!$A$2)))*(1+INDEX('EPA to IEA Scaling'!$F$8:$AO$8,,MATCH(H$2,'EPA to IEA Scaling'!$F$1:$AO$1,0)))</f>
        <v>0</v>
      </c>
      <c r="I19" cm="1">
        <f t="array" ref="I19">((VLOOKUP($B$1,'Multipliers and Adjustments'!$A$70:$I$86,TRUNC(COLUMN(I$2)/5)+2,FALSE)*SUMIFS('IEA-MethaneAbatement'!$N:$N,'IEA-MethaneAbatement'!$O:$O,"&lt;"&amp;$B19,'IEA-MethaneAbatement'!$O:$O,"&gt;="&amp;$A19,'IEA-MethaneAbatement'!$M:$M,$B$1,'IEA-MethaneAbatement'!$B:$B,'Country Selector'!$A$2)+VLOOKUP($C$1,'Multipliers and Adjustments'!$A$70:$I$86,TRUNC(COLUMN(I$2)/5)+2,FALSE)*SUMIFS('IEA-MethaneAbatement'!$N:$N,'IEA-MethaneAbatement'!$O:$O,"&lt;"&amp;$B19,'IEA-MethaneAbatement'!$O:$O,"&gt;="&amp;$A19,'IEA-MethaneAbatement'!$M:$M,$C$1,'IEA-MethaneAbatement'!$B:$B,'Country Selector'!$A$2)+VLOOKUP($D$1,'Multipliers and Adjustments'!$A$70:$I$86,TRUNC(COLUMN(I$2)/5)+2,FALSE)*SUMIFS('IEA-MethaneAbatement'!$N:$N,'IEA-MethaneAbatement'!$O:$O,"&lt;"&amp;$B19,'IEA-MethaneAbatement'!$O:$O,"&gt;="&amp;$A19,'IEA-MethaneAbatement'!$M:$M,$D$1,'IEA-MethaneAbatement'!$B:$B,'Country Selector'!$A$2)))*(1+INDEX('EPA to IEA Scaling'!$F$8:$AO$8,,MATCH(I$2,'EPA to IEA Scaling'!$F$1:$AO$1,0)))</f>
        <v>0</v>
      </c>
      <c r="J19" cm="1">
        <f t="array" ref="J19">((VLOOKUP($B$1,'Multipliers and Adjustments'!$A$70:$I$86,TRUNC(COLUMN(J$2)/5)+2,FALSE)*SUMIFS('IEA-MethaneAbatement'!$N:$N,'IEA-MethaneAbatement'!$O:$O,"&lt;"&amp;$B19,'IEA-MethaneAbatement'!$O:$O,"&gt;="&amp;$A19,'IEA-MethaneAbatement'!$M:$M,$B$1,'IEA-MethaneAbatement'!$B:$B,'Country Selector'!$A$2)+VLOOKUP($C$1,'Multipliers and Adjustments'!$A$70:$I$86,TRUNC(COLUMN(J$2)/5)+2,FALSE)*SUMIFS('IEA-MethaneAbatement'!$N:$N,'IEA-MethaneAbatement'!$O:$O,"&lt;"&amp;$B19,'IEA-MethaneAbatement'!$O:$O,"&gt;="&amp;$A19,'IEA-MethaneAbatement'!$M:$M,$C$1,'IEA-MethaneAbatement'!$B:$B,'Country Selector'!$A$2)+VLOOKUP($D$1,'Multipliers and Adjustments'!$A$70:$I$86,TRUNC(COLUMN(J$2)/5)+2,FALSE)*SUMIFS('IEA-MethaneAbatement'!$N:$N,'IEA-MethaneAbatement'!$O:$O,"&lt;"&amp;$B19,'IEA-MethaneAbatement'!$O:$O,"&gt;="&amp;$A19,'IEA-MethaneAbatement'!$M:$M,$D$1,'IEA-MethaneAbatement'!$B:$B,'Country Selector'!$A$2)))*(1+INDEX('EPA to IEA Scaling'!$F$8:$AO$8,,MATCH(J$2,'EPA to IEA Scaling'!$F$1:$AO$1,0)))</f>
        <v>0</v>
      </c>
      <c r="K19" cm="1">
        <f t="array" ref="K19">((VLOOKUP($B$1,'Multipliers and Adjustments'!$A$70:$I$86,TRUNC(COLUMN(K$2)/5)+2,FALSE)*SUMIFS('IEA-MethaneAbatement'!$N:$N,'IEA-MethaneAbatement'!$O:$O,"&lt;"&amp;$B19,'IEA-MethaneAbatement'!$O:$O,"&gt;="&amp;$A19,'IEA-MethaneAbatement'!$M:$M,$B$1,'IEA-MethaneAbatement'!$B:$B,'Country Selector'!$A$2)+VLOOKUP($C$1,'Multipliers and Adjustments'!$A$70:$I$86,TRUNC(COLUMN(K$2)/5)+2,FALSE)*SUMIFS('IEA-MethaneAbatement'!$N:$N,'IEA-MethaneAbatement'!$O:$O,"&lt;"&amp;$B19,'IEA-MethaneAbatement'!$O:$O,"&gt;="&amp;$A19,'IEA-MethaneAbatement'!$M:$M,$C$1,'IEA-MethaneAbatement'!$B:$B,'Country Selector'!$A$2)+VLOOKUP($D$1,'Multipliers and Adjustments'!$A$70:$I$86,TRUNC(COLUMN(K$2)/5)+2,FALSE)*SUMIFS('IEA-MethaneAbatement'!$N:$N,'IEA-MethaneAbatement'!$O:$O,"&lt;"&amp;$B19,'IEA-MethaneAbatement'!$O:$O,"&gt;="&amp;$A19,'IEA-MethaneAbatement'!$M:$M,$D$1,'IEA-MethaneAbatement'!$B:$B,'Country Selector'!$A$2)))*(1+INDEX('EPA to IEA Scaling'!$F$8:$AO$8,,MATCH(K$2,'EPA to IEA Scaling'!$F$1:$AO$1,0)))</f>
        <v>0</v>
      </c>
      <c r="L19" cm="1">
        <f t="array" ref="L19">((VLOOKUP($B$1,'Multipliers and Adjustments'!$A$70:$I$86,TRUNC(COLUMN(L$2)/5)+2,FALSE)*SUMIFS('IEA-MethaneAbatement'!$N:$N,'IEA-MethaneAbatement'!$O:$O,"&lt;"&amp;$B19,'IEA-MethaneAbatement'!$O:$O,"&gt;="&amp;$A19,'IEA-MethaneAbatement'!$M:$M,$B$1,'IEA-MethaneAbatement'!$B:$B,'Country Selector'!$A$2)+VLOOKUP($C$1,'Multipliers and Adjustments'!$A$70:$I$86,TRUNC(COLUMN(L$2)/5)+2,FALSE)*SUMIFS('IEA-MethaneAbatement'!$N:$N,'IEA-MethaneAbatement'!$O:$O,"&lt;"&amp;$B19,'IEA-MethaneAbatement'!$O:$O,"&gt;="&amp;$A19,'IEA-MethaneAbatement'!$M:$M,$C$1,'IEA-MethaneAbatement'!$B:$B,'Country Selector'!$A$2)+VLOOKUP($D$1,'Multipliers and Adjustments'!$A$70:$I$86,TRUNC(COLUMN(L$2)/5)+2,FALSE)*SUMIFS('IEA-MethaneAbatement'!$N:$N,'IEA-MethaneAbatement'!$O:$O,"&lt;"&amp;$B19,'IEA-MethaneAbatement'!$O:$O,"&gt;="&amp;$A19,'IEA-MethaneAbatement'!$M:$M,$D$1,'IEA-MethaneAbatement'!$B:$B,'Country Selector'!$A$2)))*(1+INDEX('EPA to IEA Scaling'!$F$8:$AO$8,,MATCH(L$2,'EPA to IEA Scaling'!$F$1:$AO$1,0)))</f>
        <v>0</v>
      </c>
      <c r="M19" s="31" cm="1">
        <f t="array" ref="M19">((VLOOKUP($B$1,'Multipliers and Adjustments'!$A$70:$I$86,TRUNC(COLUMN(M$2)/5)+2,FALSE)*SUMIFS('IEA-MethaneAbatement'!$N:$N,'IEA-MethaneAbatement'!$O:$O,"&lt;"&amp;$B19,'IEA-MethaneAbatement'!$O:$O,"&gt;="&amp;$A19,'IEA-MethaneAbatement'!$M:$M,$B$1,'IEA-MethaneAbatement'!$B:$B,'Country Selector'!$A$2)+VLOOKUP($C$1,'Multipliers and Adjustments'!$A$70:$I$86,TRUNC(COLUMN(M$2)/5)+2,FALSE)*SUMIFS('IEA-MethaneAbatement'!$N:$N,'IEA-MethaneAbatement'!$O:$O,"&lt;"&amp;$B19,'IEA-MethaneAbatement'!$O:$O,"&gt;="&amp;$A19,'IEA-MethaneAbatement'!$M:$M,$C$1,'IEA-MethaneAbatement'!$B:$B,'Country Selector'!$A$2)+VLOOKUP($D$1,'Multipliers and Adjustments'!$A$70:$I$86,TRUNC(COLUMN(M$2)/5)+2,FALSE)*SUMIFS('IEA-MethaneAbatement'!$N:$N,'IEA-MethaneAbatement'!$O:$O,"&lt;"&amp;$B19,'IEA-MethaneAbatement'!$O:$O,"&gt;="&amp;$A19,'IEA-MethaneAbatement'!$M:$M,$D$1,'IEA-MethaneAbatement'!$B:$B,'Country Selector'!$A$2)))*(1+INDEX('EPA to IEA Scaling'!$F$8:$AO$8,,MATCH(M$2,'EPA to IEA Scaling'!$F$1:$AO$1,0)))</f>
        <v>0</v>
      </c>
      <c r="N19" cm="1">
        <f t="array" ref="N19">((VLOOKUP($B$1,'Multipliers and Adjustments'!$A$70:$I$86,TRUNC(COLUMN(N$2)/5)+2,FALSE)*SUMIFS('IEA-MethaneAbatement'!$N:$N,'IEA-MethaneAbatement'!$O:$O,"&lt;"&amp;$B19,'IEA-MethaneAbatement'!$O:$O,"&gt;="&amp;$A19,'IEA-MethaneAbatement'!$M:$M,$B$1,'IEA-MethaneAbatement'!$B:$B,'Country Selector'!$A$2)+VLOOKUP($C$1,'Multipliers and Adjustments'!$A$70:$I$86,TRUNC(COLUMN(N$2)/5)+2,FALSE)*SUMIFS('IEA-MethaneAbatement'!$N:$N,'IEA-MethaneAbatement'!$O:$O,"&lt;"&amp;$B19,'IEA-MethaneAbatement'!$O:$O,"&gt;="&amp;$A19,'IEA-MethaneAbatement'!$M:$M,$C$1,'IEA-MethaneAbatement'!$B:$B,'Country Selector'!$A$2)+VLOOKUP($D$1,'Multipliers and Adjustments'!$A$70:$I$86,TRUNC(COLUMN(N$2)/5)+2,FALSE)*SUMIFS('IEA-MethaneAbatement'!$N:$N,'IEA-MethaneAbatement'!$O:$O,"&lt;"&amp;$B19,'IEA-MethaneAbatement'!$O:$O,"&gt;="&amp;$A19,'IEA-MethaneAbatement'!$M:$M,$D$1,'IEA-MethaneAbatement'!$B:$B,'Country Selector'!$A$2)))*(1+INDEX('EPA to IEA Scaling'!$F$8:$AO$8,,MATCH(N$2,'EPA to IEA Scaling'!$F$1:$AO$1,0)))</f>
        <v>0</v>
      </c>
      <c r="O19" cm="1">
        <f t="array" ref="O19">((VLOOKUP($B$1,'Multipliers and Adjustments'!$A$70:$I$86,TRUNC(COLUMN(O$2)/5)+2,FALSE)*SUMIFS('IEA-MethaneAbatement'!$N:$N,'IEA-MethaneAbatement'!$O:$O,"&lt;"&amp;$B19,'IEA-MethaneAbatement'!$O:$O,"&gt;="&amp;$A19,'IEA-MethaneAbatement'!$M:$M,$B$1,'IEA-MethaneAbatement'!$B:$B,'Country Selector'!$A$2)+VLOOKUP($C$1,'Multipliers and Adjustments'!$A$70:$I$86,TRUNC(COLUMN(O$2)/5)+2,FALSE)*SUMIFS('IEA-MethaneAbatement'!$N:$N,'IEA-MethaneAbatement'!$O:$O,"&lt;"&amp;$B19,'IEA-MethaneAbatement'!$O:$O,"&gt;="&amp;$A19,'IEA-MethaneAbatement'!$M:$M,$C$1,'IEA-MethaneAbatement'!$B:$B,'Country Selector'!$A$2)+VLOOKUP($D$1,'Multipliers and Adjustments'!$A$70:$I$86,TRUNC(COLUMN(O$2)/5)+2,FALSE)*SUMIFS('IEA-MethaneAbatement'!$N:$N,'IEA-MethaneAbatement'!$O:$O,"&lt;"&amp;$B19,'IEA-MethaneAbatement'!$O:$O,"&gt;="&amp;$A19,'IEA-MethaneAbatement'!$M:$M,$D$1,'IEA-MethaneAbatement'!$B:$B,'Country Selector'!$A$2)))*(1+INDEX('EPA to IEA Scaling'!$F$8:$AO$8,,MATCH(O$2,'EPA to IEA Scaling'!$F$1:$AO$1,0)))</f>
        <v>0</v>
      </c>
      <c r="P19" cm="1">
        <f t="array" ref="P19">((VLOOKUP($B$1,'Multipliers and Adjustments'!$A$70:$I$86,TRUNC(COLUMN(P$2)/5)+2,FALSE)*SUMIFS('IEA-MethaneAbatement'!$N:$N,'IEA-MethaneAbatement'!$O:$O,"&lt;"&amp;$B19,'IEA-MethaneAbatement'!$O:$O,"&gt;="&amp;$A19,'IEA-MethaneAbatement'!$M:$M,$B$1,'IEA-MethaneAbatement'!$B:$B,'Country Selector'!$A$2)+VLOOKUP($C$1,'Multipliers and Adjustments'!$A$70:$I$86,TRUNC(COLUMN(P$2)/5)+2,FALSE)*SUMIFS('IEA-MethaneAbatement'!$N:$N,'IEA-MethaneAbatement'!$O:$O,"&lt;"&amp;$B19,'IEA-MethaneAbatement'!$O:$O,"&gt;="&amp;$A19,'IEA-MethaneAbatement'!$M:$M,$C$1,'IEA-MethaneAbatement'!$B:$B,'Country Selector'!$A$2)+VLOOKUP($D$1,'Multipliers and Adjustments'!$A$70:$I$86,TRUNC(COLUMN(P$2)/5)+2,FALSE)*SUMIFS('IEA-MethaneAbatement'!$N:$N,'IEA-MethaneAbatement'!$O:$O,"&lt;"&amp;$B19,'IEA-MethaneAbatement'!$O:$O,"&gt;="&amp;$A19,'IEA-MethaneAbatement'!$M:$M,$D$1,'IEA-MethaneAbatement'!$B:$B,'Country Selector'!$A$2)))*(1+INDEX('EPA to IEA Scaling'!$F$8:$AO$8,,MATCH(P$2,'EPA to IEA Scaling'!$F$1:$AO$1,0)))</f>
        <v>0</v>
      </c>
      <c r="Q19" cm="1">
        <f t="array" ref="Q19">((VLOOKUP($B$1,'Multipliers and Adjustments'!$A$70:$I$86,TRUNC(COLUMN(Q$2)/5)+2,FALSE)*SUMIFS('IEA-MethaneAbatement'!$N:$N,'IEA-MethaneAbatement'!$O:$O,"&lt;"&amp;$B19,'IEA-MethaneAbatement'!$O:$O,"&gt;="&amp;$A19,'IEA-MethaneAbatement'!$M:$M,$B$1,'IEA-MethaneAbatement'!$B:$B,'Country Selector'!$A$2)+VLOOKUP($C$1,'Multipliers and Adjustments'!$A$70:$I$86,TRUNC(COLUMN(Q$2)/5)+2,FALSE)*SUMIFS('IEA-MethaneAbatement'!$N:$N,'IEA-MethaneAbatement'!$O:$O,"&lt;"&amp;$B19,'IEA-MethaneAbatement'!$O:$O,"&gt;="&amp;$A19,'IEA-MethaneAbatement'!$M:$M,$C$1,'IEA-MethaneAbatement'!$B:$B,'Country Selector'!$A$2)+VLOOKUP($D$1,'Multipliers and Adjustments'!$A$70:$I$86,TRUNC(COLUMN(Q$2)/5)+2,FALSE)*SUMIFS('IEA-MethaneAbatement'!$N:$N,'IEA-MethaneAbatement'!$O:$O,"&lt;"&amp;$B19,'IEA-MethaneAbatement'!$O:$O,"&gt;="&amp;$A19,'IEA-MethaneAbatement'!$M:$M,$D$1,'IEA-MethaneAbatement'!$B:$B,'Country Selector'!$A$2)))*(1+INDEX('EPA to IEA Scaling'!$F$8:$AO$8,,MATCH(Q$2,'EPA to IEA Scaling'!$F$1:$AO$1,0)))</f>
        <v>0</v>
      </c>
      <c r="R19" s="31" cm="1">
        <f t="array" ref="R19">((VLOOKUP($B$1,'Multipliers and Adjustments'!$A$70:$I$86,TRUNC(COLUMN(R$2)/5)+2,FALSE)*SUMIFS('IEA-MethaneAbatement'!$N:$N,'IEA-MethaneAbatement'!$O:$O,"&lt;"&amp;$B19,'IEA-MethaneAbatement'!$O:$O,"&gt;="&amp;$A19,'IEA-MethaneAbatement'!$M:$M,$B$1,'IEA-MethaneAbatement'!$B:$B,'Country Selector'!$A$2)+VLOOKUP($C$1,'Multipliers and Adjustments'!$A$70:$I$86,TRUNC(COLUMN(R$2)/5)+2,FALSE)*SUMIFS('IEA-MethaneAbatement'!$N:$N,'IEA-MethaneAbatement'!$O:$O,"&lt;"&amp;$B19,'IEA-MethaneAbatement'!$O:$O,"&gt;="&amp;$A19,'IEA-MethaneAbatement'!$M:$M,$C$1,'IEA-MethaneAbatement'!$B:$B,'Country Selector'!$A$2)+VLOOKUP($D$1,'Multipliers and Adjustments'!$A$70:$I$86,TRUNC(COLUMN(R$2)/5)+2,FALSE)*SUMIFS('IEA-MethaneAbatement'!$N:$N,'IEA-MethaneAbatement'!$O:$O,"&lt;"&amp;$B19,'IEA-MethaneAbatement'!$O:$O,"&gt;="&amp;$A19,'IEA-MethaneAbatement'!$M:$M,$D$1,'IEA-MethaneAbatement'!$B:$B,'Country Selector'!$A$2)))*(1+INDEX('EPA to IEA Scaling'!$F$8:$AO$8,,MATCH(R$2,'EPA to IEA Scaling'!$F$1:$AO$1,0)))</f>
        <v>0</v>
      </c>
      <c r="S19" cm="1">
        <f t="array" ref="S19">((VLOOKUP($B$1,'Multipliers and Adjustments'!$A$70:$I$86,TRUNC(COLUMN(S$2)/5)+2,FALSE)*SUMIFS('IEA-MethaneAbatement'!$N:$N,'IEA-MethaneAbatement'!$O:$O,"&lt;"&amp;$B19,'IEA-MethaneAbatement'!$O:$O,"&gt;="&amp;$A19,'IEA-MethaneAbatement'!$M:$M,$B$1,'IEA-MethaneAbatement'!$B:$B,'Country Selector'!$A$2)+VLOOKUP($C$1,'Multipliers and Adjustments'!$A$70:$I$86,TRUNC(COLUMN(S$2)/5)+2,FALSE)*SUMIFS('IEA-MethaneAbatement'!$N:$N,'IEA-MethaneAbatement'!$O:$O,"&lt;"&amp;$B19,'IEA-MethaneAbatement'!$O:$O,"&gt;="&amp;$A19,'IEA-MethaneAbatement'!$M:$M,$C$1,'IEA-MethaneAbatement'!$B:$B,'Country Selector'!$A$2)+VLOOKUP($D$1,'Multipliers and Adjustments'!$A$70:$I$86,TRUNC(COLUMN(S$2)/5)+2,FALSE)*SUMIFS('IEA-MethaneAbatement'!$N:$N,'IEA-MethaneAbatement'!$O:$O,"&lt;"&amp;$B19,'IEA-MethaneAbatement'!$O:$O,"&gt;="&amp;$A19,'IEA-MethaneAbatement'!$M:$M,$D$1,'IEA-MethaneAbatement'!$B:$B,'Country Selector'!$A$2)))*(1+INDEX('EPA to IEA Scaling'!$F$8:$AO$8,,MATCH(S$2,'EPA to IEA Scaling'!$F$1:$AO$1,0)))</f>
        <v>0</v>
      </c>
      <c r="T19" cm="1">
        <f t="array" ref="T19">((VLOOKUP($B$1,'Multipliers and Adjustments'!$A$70:$I$86,TRUNC(COLUMN(T$2)/5)+2,FALSE)*SUMIFS('IEA-MethaneAbatement'!$N:$N,'IEA-MethaneAbatement'!$O:$O,"&lt;"&amp;$B19,'IEA-MethaneAbatement'!$O:$O,"&gt;="&amp;$A19,'IEA-MethaneAbatement'!$M:$M,$B$1,'IEA-MethaneAbatement'!$B:$B,'Country Selector'!$A$2)+VLOOKUP($C$1,'Multipliers and Adjustments'!$A$70:$I$86,TRUNC(COLUMN(T$2)/5)+2,FALSE)*SUMIFS('IEA-MethaneAbatement'!$N:$N,'IEA-MethaneAbatement'!$O:$O,"&lt;"&amp;$B19,'IEA-MethaneAbatement'!$O:$O,"&gt;="&amp;$A19,'IEA-MethaneAbatement'!$M:$M,$C$1,'IEA-MethaneAbatement'!$B:$B,'Country Selector'!$A$2)+VLOOKUP($D$1,'Multipliers and Adjustments'!$A$70:$I$86,TRUNC(COLUMN(T$2)/5)+2,FALSE)*SUMIFS('IEA-MethaneAbatement'!$N:$N,'IEA-MethaneAbatement'!$O:$O,"&lt;"&amp;$B19,'IEA-MethaneAbatement'!$O:$O,"&gt;="&amp;$A19,'IEA-MethaneAbatement'!$M:$M,$D$1,'IEA-MethaneAbatement'!$B:$B,'Country Selector'!$A$2)))*(1+INDEX('EPA to IEA Scaling'!$F$8:$AO$8,,MATCH(T$2,'EPA to IEA Scaling'!$F$1:$AO$1,0)))</f>
        <v>0</v>
      </c>
      <c r="U19" cm="1">
        <f t="array" ref="U19">((VLOOKUP($B$1,'Multipliers and Adjustments'!$A$70:$I$86,TRUNC(COLUMN(U$2)/5)+2,FALSE)*SUMIFS('IEA-MethaneAbatement'!$N:$N,'IEA-MethaneAbatement'!$O:$O,"&lt;"&amp;$B19,'IEA-MethaneAbatement'!$O:$O,"&gt;="&amp;$A19,'IEA-MethaneAbatement'!$M:$M,$B$1,'IEA-MethaneAbatement'!$B:$B,'Country Selector'!$A$2)+VLOOKUP($C$1,'Multipliers and Adjustments'!$A$70:$I$86,TRUNC(COLUMN(U$2)/5)+2,FALSE)*SUMIFS('IEA-MethaneAbatement'!$N:$N,'IEA-MethaneAbatement'!$O:$O,"&lt;"&amp;$B19,'IEA-MethaneAbatement'!$O:$O,"&gt;="&amp;$A19,'IEA-MethaneAbatement'!$M:$M,$C$1,'IEA-MethaneAbatement'!$B:$B,'Country Selector'!$A$2)+VLOOKUP($D$1,'Multipliers and Adjustments'!$A$70:$I$86,TRUNC(COLUMN(U$2)/5)+2,FALSE)*SUMIFS('IEA-MethaneAbatement'!$N:$N,'IEA-MethaneAbatement'!$O:$O,"&lt;"&amp;$B19,'IEA-MethaneAbatement'!$O:$O,"&gt;="&amp;$A19,'IEA-MethaneAbatement'!$M:$M,$D$1,'IEA-MethaneAbatement'!$B:$B,'Country Selector'!$A$2)))*(1+INDEX('EPA to IEA Scaling'!$F$8:$AO$8,,MATCH(U$2,'EPA to IEA Scaling'!$F$1:$AO$1,0)))</f>
        <v>0</v>
      </c>
      <c r="V19" cm="1">
        <f t="array" ref="V19">((VLOOKUP($B$1,'Multipliers and Adjustments'!$A$70:$I$86,TRUNC(COLUMN(V$2)/5)+2,FALSE)*SUMIFS('IEA-MethaneAbatement'!$N:$N,'IEA-MethaneAbatement'!$O:$O,"&lt;"&amp;$B19,'IEA-MethaneAbatement'!$O:$O,"&gt;="&amp;$A19,'IEA-MethaneAbatement'!$M:$M,$B$1,'IEA-MethaneAbatement'!$B:$B,'Country Selector'!$A$2)+VLOOKUP($C$1,'Multipliers and Adjustments'!$A$70:$I$86,TRUNC(COLUMN(V$2)/5)+2,FALSE)*SUMIFS('IEA-MethaneAbatement'!$N:$N,'IEA-MethaneAbatement'!$O:$O,"&lt;"&amp;$B19,'IEA-MethaneAbatement'!$O:$O,"&gt;="&amp;$A19,'IEA-MethaneAbatement'!$M:$M,$C$1,'IEA-MethaneAbatement'!$B:$B,'Country Selector'!$A$2)+VLOOKUP($D$1,'Multipliers and Adjustments'!$A$70:$I$86,TRUNC(COLUMN(V$2)/5)+2,FALSE)*SUMIFS('IEA-MethaneAbatement'!$N:$N,'IEA-MethaneAbatement'!$O:$O,"&lt;"&amp;$B19,'IEA-MethaneAbatement'!$O:$O,"&gt;="&amp;$A19,'IEA-MethaneAbatement'!$M:$M,$D$1,'IEA-MethaneAbatement'!$B:$B,'Country Selector'!$A$2)))*(1+INDEX('EPA to IEA Scaling'!$F$8:$AO$8,,MATCH(V$2,'EPA to IEA Scaling'!$F$1:$AO$1,0)))</f>
        <v>0</v>
      </c>
      <c r="W19" s="31" cm="1">
        <f t="array" ref="W19">((VLOOKUP($B$1,'Multipliers and Adjustments'!$A$70:$I$86,TRUNC(COLUMN(W$2)/5)+2,FALSE)*SUMIFS('IEA-MethaneAbatement'!$N:$N,'IEA-MethaneAbatement'!$O:$O,"&lt;"&amp;$B19,'IEA-MethaneAbatement'!$O:$O,"&gt;="&amp;$A19,'IEA-MethaneAbatement'!$M:$M,$B$1,'IEA-MethaneAbatement'!$B:$B,'Country Selector'!$A$2)+VLOOKUP($C$1,'Multipliers and Adjustments'!$A$70:$I$86,TRUNC(COLUMN(W$2)/5)+2,FALSE)*SUMIFS('IEA-MethaneAbatement'!$N:$N,'IEA-MethaneAbatement'!$O:$O,"&lt;"&amp;$B19,'IEA-MethaneAbatement'!$O:$O,"&gt;="&amp;$A19,'IEA-MethaneAbatement'!$M:$M,$C$1,'IEA-MethaneAbatement'!$B:$B,'Country Selector'!$A$2)+VLOOKUP($D$1,'Multipliers and Adjustments'!$A$70:$I$86,TRUNC(COLUMN(W$2)/5)+2,FALSE)*SUMIFS('IEA-MethaneAbatement'!$N:$N,'IEA-MethaneAbatement'!$O:$O,"&lt;"&amp;$B19,'IEA-MethaneAbatement'!$O:$O,"&gt;="&amp;$A19,'IEA-MethaneAbatement'!$M:$M,$D$1,'IEA-MethaneAbatement'!$B:$B,'Country Selector'!$A$2)))*(1+INDEX('EPA to IEA Scaling'!$F$8:$AO$8,,MATCH(W$2,'EPA to IEA Scaling'!$F$1:$AO$1,0)))</f>
        <v>0</v>
      </c>
      <c r="X19" cm="1">
        <f t="array" ref="X19">((VLOOKUP($B$1,'Multipliers and Adjustments'!$A$70:$I$86,TRUNC(COLUMN(X$2)/5)+2,FALSE)*SUMIFS('IEA-MethaneAbatement'!$N:$N,'IEA-MethaneAbatement'!$O:$O,"&lt;"&amp;$B19,'IEA-MethaneAbatement'!$O:$O,"&gt;="&amp;$A19,'IEA-MethaneAbatement'!$M:$M,$B$1,'IEA-MethaneAbatement'!$B:$B,'Country Selector'!$A$2)+VLOOKUP($C$1,'Multipliers and Adjustments'!$A$70:$I$86,TRUNC(COLUMN(X$2)/5)+2,FALSE)*SUMIFS('IEA-MethaneAbatement'!$N:$N,'IEA-MethaneAbatement'!$O:$O,"&lt;"&amp;$B19,'IEA-MethaneAbatement'!$O:$O,"&gt;="&amp;$A19,'IEA-MethaneAbatement'!$M:$M,$C$1,'IEA-MethaneAbatement'!$B:$B,'Country Selector'!$A$2)+VLOOKUP($D$1,'Multipliers and Adjustments'!$A$70:$I$86,TRUNC(COLUMN(X$2)/5)+2,FALSE)*SUMIFS('IEA-MethaneAbatement'!$N:$N,'IEA-MethaneAbatement'!$O:$O,"&lt;"&amp;$B19,'IEA-MethaneAbatement'!$O:$O,"&gt;="&amp;$A19,'IEA-MethaneAbatement'!$M:$M,$D$1,'IEA-MethaneAbatement'!$B:$B,'Country Selector'!$A$2)))*(1+INDEX('EPA to IEA Scaling'!$F$8:$AO$8,,MATCH(X$2,'EPA to IEA Scaling'!$F$1:$AO$1,0)))</f>
        <v>0</v>
      </c>
      <c r="Y19" cm="1">
        <f t="array" ref="Y19">((VLOOKUP($B$1,'Multipliers and Adjustments'!$A$70:$I$86,TRUNC(COLUMN(Y$2)/5)+2,FALSE)*SUMIFS('IEA-MethaneAbatement'!$N:$N,'IEA-MethaneAbatement'!$O:$O,"&lt;"&amp;$B19,'IEA-MethaneAbatement'!$O:$O,"&gt;="&amp;$A19,'IEA-MethaneAbatement'!$M:$M,$B$1,'IEA-MethaneAbatement'!$B:$B,'Country Selector'!$A$2)+VLOOKUP($C$1,'Multipliers and Adjustments'!$A$70:$I$86,TRUNC(COLUMN(Y$2)/5)+2,FALSE)*SUMIFS('IEA-MethaneAbatement'!$N:$N,'IEA-MethaneAbatement'!$O:$O,"&lt;"&amp;$B19,'IEA-MethaneAbatement'!$O:$O,"&gt;="&amp;$A19,'IEA-MethaneAbatement'!$M:$M,$C$1,'IEA-MethaneAbatement'!$B:$B,'Country Selector'!$A$2)+VLOOKUP($D$1,'Multipliers and Adjustments'!$A$70:$I$86,TRUNC(COLUMN(Y$2)/5)+2,FALSE)*SUMIFS('IEA-MethaneAbatement'!$N:$N,'IEA-MethaneAbatement'!$O:$O,"&lt;"&amp;$B19,'IEA-MethaneAbatement'!$O:$O,"&gt;="&amp;$A19,'IEA-MethaneAbatement'!$M:$M,$D$1,'IEA-MethaneAbatement'!$B:$B,'Country Selector'!$A$2)))*(1+INDEX('EPA to IEA Scaling'!$F$8:$AO$8,,MATCH(Y$2,'EPA to IEA Scaling'!$F$1:$AO$1,0)))</f>
        <v>0</v>
      </c>
      <c r="Z19" cm="1">
        <f t="array" ref="Z19">((VLOOKUP($B$1,'Multipliers and Adjustments'!$A$70:$I$86,TRUNC(COLUMN(Z$2)/5)+2,FALSE)*SUMIFS('IEA-MethaneAbatement'!$N:$N,'IEA-MethaneAbatement'!$O:$O,"&lt;"&amp;$B19,'IEA-MethaneAbatement'!$O:$O,"&gt;="&amp;$A19,'IEA-MethaneAbatement'!$M:$M,$B$1,'IEA-MethaneAbatement'!$B:$B,'Country Selector'!$A$2)+VLOOKUP($C$1,'Multipliers and Adjustments'!$A$70:$I$86,TRUNC(COLUMN(Z$2)/5)+2,FALSE)*SUMIFS('IEA-MethaneAbatement'!$N:$N,'IEA-MethaneAbatement'!$O:$O,"&lt;"&amp;$B19,'IEA-MethaneAbatement'!$O:$O,"&gt;="&amp;$A19,'IEA-MethaneAbatement'!$M:$M,$C$1,'IEA-MethaneAbatement'!$B:$B,'Country Selector'!$A$2)+VLOOKUP($D$1,'Multipliers and Adjustments'!$A$70:$I$86,TRUNC(COLUMN(Z$2)/5)+2,FALSE)*SUMIFS('IEA-MethaneAbatement'!$N:$N,'IEA-MethaneAbatement'!$O:$O,"&lt;"&amp;$B19,'IEA-MethaneAbatement'!$O:$O,"&gt;="&amp;$A19,'IEA-MethaneAbatement'!$M:$M,$D$1,'IEA-MethaneAbatement'!$B:$B,'Country Selector'!$A$2)))*(1+INDEX('EPA to IEA Scaling'!$F$8:$AO$8,,MATCH(Z$2,'EPA to IEA Scaling'!$F$1:$AO$1,0)))</f>
        <v>0</v>
      </c>
      <c r="AA19" cm="1">
        <f t="array" ref="AA19">((VLOOKUP($B$1,'Multipliers and Adjustments'!$A$70:$I$86,TRUNC(COLUMN(AA$2)/5)+2,FALSE)*SUMIFS('IEA-MethaneAbatement'!$N:$N,'IEA-MethaneAbatement'!$O:$O,"&lt;"&amp;$B19,'IEA-MethaneAbatement'!$O:$O,"&gt;="&amp;$A19,'IEA-MethaneAbatement'!$M:$M,$B$1,'IEA-MethaneAbatement'!$B:$B,'Country Selector'!$A$2)+VLOOKUP($C$1,'Multipliers and Adjustments'!$A$70:$I$86,TRUNC(COLUMN(AA$2)/5)+2,FALSE)*SUMIFS('IEA-MethaneAbatement'!$N:$N,'IEA-MethaneAbatement'!$O:$O,"&lt;"&amp;$B19,'IEA-MethaneAbatement'!$O:$O,"&gt;="&amp;$A19,'IEA-MethaneAbatement'!$M:$M,$C$1,'IEA-MethaneAbatement'!$B:$B,'Country Selector'!$A$2)+VLOOKUP($D$1,'Multipliers and Adjustments'!$A$70:$I$86,TRUNC(COLUMN(AA$2)/5)+2,FALSE)*SUMIFS('IEA-MethaneAbatement'!$N:$N,'IEA-MethaneAbatement'!$O:$O,"&lt;"&amp;$B19,'IEA-MethaneAbatement'!$O:$O,"&gt;="&amp;$A19,'IEA-MethaneAbatement'!$M:$M,$D$1,'IEA-MethaneAbatement'!$B:$B,'Country Selector'!$A$2)))*(1+INDEX('EPA to IEA Scaling'!$F$8:$AO$8,,MATCH(AA$2,'EPA to IEA Scaling'!$F$1:$AO$1,0)))</f>
        <v>0</v>
      </c>
      <c r="AB19" s="31" cm="1">
        <f t="array" ref="AB19">((VLOOKUP($B$1,'Multipliers and Adjustments'!$A$70:$I$86,TRUNC(COLUMN(AB$2)/5)+2,FALSE)*SUMIFS('IEA-MethaneAbatement'!$N:$N,'IEA-MethaneAbatement'!$O:$O,"&lt;"&amp;$B19,'IEA-MethaneAbatement'!$O:$O,"&gt;="&amp;$A19,'IEA-MethaneAbatement'!$M:$M,$B$1,'IEA-MethaneAbatement'!$B:$B,'Country Selector'!$A$2)+VLOOKUP($C$1,'Multipliers and Adjustments'!$A$70:$I$86,TRUNC(COLUMN(AB$2)/5)+2,FALSE)*SUMIFS('IEA-MethaneAbatement'!$N:$N,'IEA-MethaneAbatement'!$O:$O,"&lt;"&amp;$B19,'IEA-MethaneAbatement'!$O:$O,"&gt;="&amp;$A19,'IEA-MethaneAbatement'!$M:$M,$C$1,'IEA-MethaneAbatement'!$B:$B,'Country Selector'!$A$2)+VLOOKUP($D$1,'Multipliers and Adjustments'!$A$70:$I$86,TRUNC(COLUMN(AB$2)/5)+2,FALSE)*SUMIFS('IEA-MethaneAbatement'!$N:$N,'IEA-MethaneAbatement'!$O:$O,"&lt;"&amp;$B19,'IEA-MethaneAbatement'!$O:$O,"&gt;="&amp;$A19,'IEA-MethaneAbatement'!$M:$M,$D$1,'IEA-MethaneAbatement'!$B:$B,'Country Selector'!$A$2)))*(1+INDEX('EPA to IEA Scaling'!$F$8:$AO$8,,MATCH(AB$2,'EPA to IEA Scaling'!$F$1:$AO$1,0)))</f>
        <v>0</v>
      </c>
      <c r="AC19" cm="1">
        <f t="array" ref="AC19">((VLOOKUP($B$1,'Multipliers and Adjustments'!$A$70:$I$86,TRUNC(COLUMN(AC$2)/5)+2,FALSE)*SUMIFS('IEA-MethaneAbatement'!$N:$N,'IEA-MethaneAbatement'!$O:$O,"&lt;"&amp;$B19,'IEA-MethaneAbatement'!$O:$O,"&gt;="&amp;$A19,'IEA-MethaneAbatement'!$M:$M,$B$1,'IEA-MethaneAbatement'!$B:$B,'Country Selector'!$A$2)+VLOOKUP($C$1,'Multipliers and Adjustments'!$A$70:$I$86,TRUNC(COLUMN(AC$2)/5)+2,FALSE)*SUMIFS('IEA-MethaneAbatement'!$N:$N,'IEA-MethaneAbatement'!$O:$O,"&lt;"&amp;$B19,'IEA-MethaneAbatement'!$O:$O,"&gt;="&amp;$A19,'IEA-MethaneAbatement'!$M:$M,$C$1,'IEA-MethaneAbatement'!$B:$B,'Country Selector'!$A$2)+VLOOKUP($D$1,'Multipliers and Adjustments'!$A$70:$I$86,TRUNC(COLUMN(AC$2)/5)+2,FALSE)*SUMIFS('IEA-MethaneAbatement'!$N:$N,'IEA-MethaneAbatement'!$O:$O,"&lt;"&amp;$B19,'IEA-MethaneAbatement'!$O:$O,"&gt;="&amp;$A19,'IEA-MethaneAbatement'!$M:$M,$D$1,'IEA-MethaneAbatement'!$B:$B,'Country Selector'!$A$2)))*(1+INDEX('EPA to IEA Scaling'!$F$8:$AO$8,,MATCH(AC$2,'EPA to IEA Scaling'!$F$1:$AO$1,0)))</f>
        <v>0</v>
      </c>
      <c r="AD19" cm="1">
        <f t="array" ref="AD19">((VLOOKUP($B$1,'Multipliers and Adjustments'!$A$70:$I$86,TRUNC(COLUMN(AD$2)/5)+2,FALSE)*SUMIFS('IEA-MethaneAbatement'!$N:$N,'IEA-MethaneAbatement'!$O:$O,"&lt;"&amp;$B19,'IEA-MethaneAbatement'!$O:$O,"&gt;="&amp;$A19,'IEA-MethaneAbatement'!$M:$M,$B$1,'IEA-MethaneAbatement'!$B:$B,'Country Selector'!$A$2)+VLOOKUP($C$1,'Multipliers and Adjustments'!$A$70:$I$86,TRUNC(COLUMN(AD$2)/5)+2,FALSE)*SUMIFS('IEA-MethaneAbatement'!$N:$N,'IEA-MethaneAbatement'!$O:$O,"&lt;"&amp;$B19,'IEA-MethaneAbatement'!$O:$O,"&gt;="&amp;$A19,'IEA-MethaneAbatement'!$M:$M,$C$1,'IEA-MethaneAbatement'!$B:$B,'Country Selector'!$A$2)+VLOOKUP($D$1,'Multipliers and Adjustments'!$A$70:$I$86,TRUNC(COLUMN(AD$2)/5)+2,FALSE)*SUMIFS('IEA-MethaneAbatement'!$N:$N,'IEA-MethaneAbatement'!$O:$O,"&lt;"&amp;$B19,'IEA-MethaneAbatement'!$O:$O,"&gt;="&amp;$A19,'IEA-MethaneAbatement'!$M:$M,$D$1,'IEA-MethaneAbatement'!$B:$B,'Country Selector'!$A$2)))*(1+INDEX('EPA to IEA Scaling'!$F$8:$AO$8,,MATCH(AD$2,'EPA to IEA Scaling'!$F$1:$AO$1,0)))</f>
        <v>0</v>
      </c>
      <c r="AE19" cm="1">
        <f t="array" ref="AE19">((VLOOKUP($B$1,'Multipliers and Adjustments'!$A$70:$I$86,TRUNC(COLUMN(AE$2)/5)+2,FALSE)*SUMIFS('IEA-MethaneAbatement'!$N:$N,'IEA-MethaneAbatement'!$O:$O,"&lt;"&amp;$B19,'IEA-MethaneAbatement'!$O:$O,"&gt;="&amp;$A19,'IEA-MethaneAbatement'!$M:$M,$B$1,'IEA-MethaneAbatement'!$B:$B,'Country Selector'!$A$2)+VLOOKUP($C$1,'Multipliers and Adjustments'!$A$70:$I$86,TRUNC(COLUMN(AE$2)/5)+2,FALSE)*SUMIFS('IEA-MethaneAbatement'!$N:$N,'IEA-MethaneAbatement'!$O:$O,"&lt;"&amp;$B19,'IEA-MethaneAbatement'!$O:$O,"&gt;="&amp;$A19,'IEA-MethaneAbatement'!$M:$M,$C$1,'IEA-MethaneAbatement'!$B:$B,'Country Selector'!$A$2)+VLOOKUP($D$1,'Multipliers and Adjustments'!$A$70:$I$86,TRUNC(COLUMN(AE$2)/5)+2,FALSE)*SUMIFS('IEA-MethaneAbatement'!$N:$N,'IEA-MethaneAbatement'!$O:$O,"&lt;"&amp;$B19,'IEA-MethaneAbatement'!$O:$O,"&gt;="&amp;$A19,'IEA-MethaneAbatement'!$M:$M,$D$1,'IEA-MethaneAbatement'!$B:$B,'Country Selector'!$A$2)))*(1+INDEX('EPA to IEA Scaling'!$F$8:$AO$8,,MATCH(AE$2,'EPA to IEA Scaling'!$F$1:$AO$1,0)))</f>
        <v>0</v>
      </c>
      <c r="AF19" cm="1">
        <f t="array" ref="AF19">((VLOOKUP($B$1,'Multipliers and Adjustments'!$A$70:$I$86,TRUNC(COLUMN(AF$2)/5)+2,FALSE)*SUMIFS('IEA-MethaneAbatement'!$N:$N,'IEA-MethaneAbatement'!$O:$O,"&lt;"&amp;$B19,'IEA-MethaneAbatement'!$O:$O,"&gt;="&amp;$A19,'IEA-MethaneAbatement'!$M:$M,$B$1,'IEA-MethaneAbatement'!$B:$B,'Country Selector'!$A$2)+VLOOKUP($C$1,'Multipliers and Adjustments'!$A$70:$I$86,TRUNC(COLUMN(AF$2)/5)+2,FALSE)*SUMIFS('IEA-MethaneAbatement'!$N:$N,'IEA-MethaneAbatement'!$O:$O,"&lt;"&amp;$B19,'IEA-MethaneAbatement'!$O:$O,"&gt;="&amp;$A19,'IEA-MethaneAbatement'!$M:$M,$C$1,'IEA-MethaneAbatement'!$B:$B,'Country Selector'!$A$2)+VLOOKUP($D$1,'Multipliers and Adjustments'!$A$70:$I$86,TRUNC(COLUMN(AF$2)/5)+2,FALSE)*SUMIFS('IEA-MethaneAbatement'!$N:$N,'IEA-MethaneAbatement'!$O:$O,"&lt;"&amp;$B19,'IEA-MethaneAbatement'!$O:$O,"&gt;="&amp;$A19,'IEA-MethaneAbatement'!$M:$M,$D$1,'IEA-MethaneAbatement'!$B:$B,'Country Selector'!$A$2)))*(1+INDEX('EPA to IEA Scaling'!$F$8:$AO$8,,MATCH(AF$2,'EPA to IEA Scaling'!$F$1:$AO$1,0)))</f>
        <v>0</v>
      </c>
      <c r="AG19" s="31" cm="1">
        <f t="array" ref="AG19">((VLOOKUP($B$1,'Multipliers and Adjustments'!$A$70:$I$86,TRUNC(COLUMN(AG$2)/5)+2,FALSE)*SUMIFS('IEA-MethaneAbatement'!$N:$N,'IEA-MethaneAbatement'!$O:$O,"&lt;"&amp;$B19,'IEA-MethaneAbatement'!$O:$O,"&gt;="&amp;$A19,'IEA-MethaneAbatement'!$M:$M,$B$1,'IEA-MethaneAbatement'!$B:$B,'Country Selector'!$A$2)+VLOOKUP($C$1,'Multipliers and Adjustments'!$A$70:$I$86,TRUNC(COLUMN(AG$2)/5)+2,FALSE)*SUMIFS('IEA-MethaneAbatement'!$N:$N,'IEA-MethaneAbatement'!$O:$O,"&lt;"&amp;$B19,'IEA-MethaneAbatement'!$O:$O,"&gt;="&amp;$A19,'IEA-MethaneAbatement'!$M:$M,$C$1,'IEA-MethaneAbatement'!$B:$B,'Country Selector'!$A$2)+VLOOKUP($D$1,'Multipliers and Adjustments'!$A$70:$I$86,TRUNC(COLUMN(AG$2)/5)+2,FALSE)*SUMIFS('IEA-MethaneAbatement'!$N:$N,'IEA-MethaneAbatement'!$O:$O,"&lt;"&amp;$B19,'IEA-MethaneAbatement'!$O:$O,"&gt;="&amp;$A19,'IEA-MethaneAbatement'!$M:$M,$D$1,'IEA-MethaneAbatement'!$B:$B,'Country Selector'!$A$2)))*(1+INDEX('EPA to IEA Scaling'!$F$8:$AO$8,,MATCH(AG$2,'EPA to IEA Scaling'!$F$1:$AO$1,0)))</f>
        <v>0</v>
      </c>
      <c r="AH19" cm="1">
        <f t="array" ref="AH19">((VLOOKUP($B$1,'Multipliers and Adjustments'!$A$70:$I$86,TRUNC(COLUMN(AH$2)/5)+2,FALSE)*SUMIFS('IEA-MethaneAbatement'!$N:$N,'IEA-MethaneAbatement'!$O:$O,"&lt;"&amp;$B19,'IEA-MethaneAbatement'!$O:$O,"&gt;="&amp;$A19,'IEA-MethaneAbatement'!$M:$M,$B$1,'IEA-MethaneAbatement'!$B:$B,'Country Selector'!$A$2)+VLOOKUP($C$1,'Multipliers and Adjustments'!$A$70:$I$86,TRUNC(COLUMN(AH$2)/5)+2,FALSE)*SUMIFS('IEA-MethaneAbatement'!$N:$N,'IEA-MethaneAbatement'!$O:$O,"&lt;"&amp;$B19,'IEA-MethaneAbatement'!$O:$O,"&gt;="&amp;$A19,'IEA-MethaneAbatement'!$M:$M,$C$1,'IEA-MethaneAbatement'!$B:$B,'Country Selector'!$A$2)+VLOOKUP($D$1,'Multipliers and Adjustments'!$A$70:$I$86,TRUNC(COLUMN(AH$2)/5)+2,FALSE)*SUMIFS('IEA-MethaneAbatement'!$N:$N,'IEA-MethaneAbatement'!$O:$O,"&lt;"&amp;$B19,'IEA-MethaneAbatement'!$O:$O,"&gt;="&amp;$A19,'IEA-MethaneAbatement'!$M:$M,$D$1,'IEA-MethaneAbatement'!$B:$B,'Country Selector'!$A$2)))*(1+INDEX('EPA to IEA Scaling'!$F$8:$AO$8,,MATCH(AH$2,'EPA to IEA Scaling'!$F$1:$AO$1,0)))</f>
        <v>0</v>
      </c>
      <c r="AI19" cm="1">
        <f t="array" ref="AI19">((VLOOKUP($B$1,'Multipliers and Adjustments'!$A$70:$I$86,TRUNC(COLUMN(AI$2)/5)+2,FALSE)*SUMIFS('IEA-MethaneAbatement'!$N:$N,'IEA-MethaneAbatement'!$O:$O,"&lt;"&amp;$B19,'IEA-MethaneAbatement'!$O:$O,"&gt;="&amp;$A19,'IEA-MethaneAbatement'!$M:$M,$B$1,'IEA-MethaneAbatement'!$B:$B,'Country Selector'!$A$2)+VLOOKUP($C$1,'Multipliers and Adjustments'!$A$70:$I$86,TRUNC(COLUMN(AI$2)/5)+2,FALSE)*SUMIFS('IEA-MethaneAbatement'!$N:$N,'IEA-MethaneAbatement'!$O:$O,"&lt;"&amp;$B19,'IEA-MethaneAbatement'!$O:$O,"&gt;="&amp;$A19,'IEA-MethaneAbatement'!$M:$M,$C$1,'IEA-MethaneAbatement'!$B:$B,'Country Selector'!$A$2)+VLOOKUP($D$1,'Multipliers and Adjustments'!$A$70:$I$86,TRUNC(COLUMN(AI$2)/5)+2,FALSE)*SUMIFS('IEA-MethaneAbatement'!$N:$N,'IEA-MethaneAbatement'!$O:$O,"&lt;"&amp;$B19,'IEA-MethaneAbatement'!$O:$O,"&gt;="&amp;$A19,'IEA-MethaneAbatement'!$M:$M,$D$1,'IEA-MethaneAbatement'!$B:$B,'Country Selector'!$A$2)))*(1+INDEX('EPA to IEA Scaling'!$F$8:$AO$8,,MATCH(AI$2,'EPA to IEA Scaling'!$F$1:$AO$1,0)))</f>
        <v>0</v>
      </c>
      <c r="AJ19" cm="1">
        <f t="array" ref="AJ19">((VLOOKUP($B$1,'Multipliers and Adjustments'!$A$70:$I$86,TRUNC(COLUMN(AJ$2)/5)+2,FALSE)*SUMIFS('IEA-MethaneAbatement'!$N:$N,'IEA-MethaneAbatement'!$O:$O,"&lt;"&amp;$B19,'IEA-MethaneAbatement'!$O:$O,"&gt;="&amp;$A19,'IEA-MethaneAbatement'!$M:$M,$B$1,'IEA-MethaneAbatement'!$B:$B,'Country Selector'!$A$2)+VLOOKUP($C$1,'Multipliers and Adjustments'!$A$70:$I$86,TRUNC(COLUMN(AJ$2)/5)+2,FALSE)*SUMIFS('IEA-MethaneAbatement'!$N:$N,'IEA-MethaneAbatement'!$O:$O,"&lt;"&amp;$B19,'IEA-MethaneAbatement'!$O:$O,"&gt;="&amp;$A19,'IEA-MethaneAbatement'!$M:$M,$C$1,'IEA-MethaneAbatement'!$B:$B,'Country Selector'!$A$2)+VLOOKUP($D$1,'Multipliers and Adjustments'!$A$70:$I$86,TRUNC(COLUMN(AJ$2)/5)+2,FALSE)*SUMIFS('IEA-MethaneAbatement'!$N:$N,'IEA-MethaneAbatement'!$O:$O,"&lt;"&amp;$B19,'IEA-MethaneAbatement'!$O:$O,"&gt;="&amp;$A19,'IEA-MethaneAbatement'!$M:$M,$D$1,'IEA-MethaneAbatement'!$B:$B,'Country Selector'!$A$2)))*(1+INDEX('EPA to IEA Scaling'!$F$8:$AO$8,,MATCH(AJ$2,'EPA to IEA Scaling'!$F$1:$AO$1,0)))</f>
        <v>0</v>
      </c>
      <c r="AK19" cm="1">
        <f t="array" ref="AK19">((VLOOKUP($B$1,'Multipliers and Adjustments'!$A$70:$I$86,TRUNC(COLUMN(AK$2)/5)+2,FALSE)*SUMIFS('IEA-MethaneAbatement'!$N:$N,'IEA-MethaneAbatement'!$O:$O,"&lt;"&amp;$B19,'IEA-MethaneAbatement'!$O:$O,"&gt;="&amp;$A19,'IEA-MethaneAbatement'!$M:$M,$B$1,'IEA-MethaneAbatement'!$B:$B,'Country Selector'!$A$2)+VLOOKUP($C$1,'Multipliers and Adjustments'!$A$70:$I$86,TRUNC(COLUMN(AK$2)/5)+2,FALSE)*SUMIFS('IEA-MethaneAbatement'!$N:$N,'IEA-MethaneAbatement'!$O:$O,"&lt;"&amp;$B19,'IEA-MethaneAbatement'!$O:$O,"&gt;="&amp;$A19,'IEA-MethaneAbatement'!$M:$M,$C$1,'IEA-MethaneAbatement'!$B:$B,'Country Selector'!$A$2)+VLOOKUP($D$1,'Multipliers and Adjustments'!$A$70:$I$86,TRUNC(COLUMN(AK$2)/5)+2,FALSE)*SUMIFS('IEA-MethaneAbatement'!$N:$N,'IEA-MethaneAbatement'!$O:$O,"&lt;"&amp;$B19,'IEA-MethaneAbatement'!$O:$O,"&gt;="&amp;$A19,'IEA-MethaneAbatement'!$M:$M,$D$1,'IEA-MethaneAbatement'!$B:$B,'Country Selector'!$A$2)))*(1+INDEX('EPA to IEA Scaling'!$F$8:$AO$8,,MATCH(AK$2,'EPA to IEA Scaling'!$F$1:$AO$1,0)))</f>
        <v>0</v>
      </c>
      <c r="AL19" s="31" cm="1">
        <f t="array" ref="AL19">((VLOOKUP($B$1,'Multipliers and Adjustments'!$A$70:$I$86,TRUNC(COLUMN(AL$2)/5)+2,FALSE)*SUMIFS('IEA-MethaneAbatement'!$N:$N,'IEA-MethaneAbatement'!$O:$O,"&lt;"&amp;$B19,'IEA-MethaneAbatement'!$O:$O,"&gt;="&amp;$A19,'IEA-MethaneAbatement'!$M:$M,$B$1,'IEA-MethaneAbatement'!$B:$B,'Country Selector'!$A$2)+VLOOKUP($C$1,'Multipliers and Adjustments'!$A$70:$I$86,TRUNC(COLUMN(AL$2)/5)+2,FALSE)*SUMIFS('IEA-MethaneAbatement'!$N:$N,'IEA-MethaneAbatement'!$O:$O,"&lt;"&amp;$B19,'IEA-MethaneAbatement'!$O:$O,"&gt;="&amp;$A19,'IEA-MethaneAbatement'!$M:$M,$C$1,'IEA-MethaneAbatement'!$B:$B,'Country Selector'!$A$2)+VLOOKUP($D$1,'Multipliers and Adjustments'!$A$70:$I$86,TRUNC(COLUMN(AL$2)/5)+2,FALSE)*SUMIFS('IEA-MethaneAbatement'!$N:$N,'IEA-MethaneAbatement'!$O:$O,"&lt;"&amp;$B19,'IEA-MethaneAbatement'!$O:$O,"&gt;="&amp;$A19,'IEA-MethaneAbatement'!$M:$M,$D$1,'IEA-MethaneAbatement'!$B:$B,'Country Selector'!$A$2)))*(1+INDEX('EPA to IEA Scaling'!$F$8:$AO$8,,MATCH(AL$2,'EPA to IEA Scaling'!$F$1:$AO$1,0)))</f>
        <v>0</v>
      </c>
    </row>
    <row r="20" spans="1:38" x14ac:dyDescent="0.45">
      <c r="A20" s="12">
        <f t="shared" si="1"/>
        <v>-300</v>
      </c>
      <c r="B20" s="11">
        <f t="shared" si="0"/>
        <v>-250</v>
      </c>
      <c r="C20" s="47" cm="1">
        <f t="array" ref="C20">((VLOOKUP($B$1,'Multipliers and Adjustments'!$A$70:$I$86,TRUNC(COLUMN(C$2)/5)+2,FALSE)*SUMIFS('IEA-MethaneAbatement'!$N:$N,'IEA-MethaneAbatement'!$O:$O,"&lt;"&amp;$B20,'IEA-MethaneAbatement'!$O:$O,"&gt;="&amp;$A20,'IEA-MethaneAbatement'!$M:$M,$B$1,'IEA-MethaneAbatement'!$B:$B,'Country Selector'!$A$2)+VLOOKUP($C$1,'Multipliers and Adjustments'!$A$70:$I$86,TRUNC(COLUMN(C$2)/5)+2,FALSE)*SUMIFS('IEA-MethaneAbatement'!$N:$N,'IEA-MethaneAbatement'!$O:$O,"&lt;"&amp;$B20,'IEA-MethaneAbatement'!$O:$O,"&gt;="&amp;$A20,'IEA-MethaneAbatement'!$M:$M,$C$1,'IEA-MethaneAbatement'!$B:$B,'Country Selector'!$A$2)+VLOOKUP($D$1,'Multipliers and Adjustments'!$A$70:$I$86,TRUNC(COLUMN(C$2)/5)+2,FALSE)*SUMIFS('IEA-MethaneAbatement'!$N:$N,'IEA-MethaneAbatement'!$O:$O,"&lt;"&amp;$B20,'IEA-MethaneAbatement'!$O:$O,"&gt;="&amp;$A20,'IEA-MethaneAbatement'!$M:$M,$D$1,'IEA-MethaneAbatement'!$B:$B,'Country Selector'!$A$2)))*(1+INDEX('EPA to IEA Scaling'!$F$8:$AO$8,,MATCH(C$2,'EPA to IEA Scaling'!$F$1:$AO$1,0)))</f>
        <v>0</v>
      </c>
      <c r="D20" cm="1">
        <f t="array" ref="D20">((VLOOKUP($B$1,'Multipliers and Adjustments'!$A$70:$I$86,TRUNC(COLUMN(D$2)/5)+2,FALSE)*SUMIFS('IEA-MethaneAbatement'!$N:$N,'IEA-MethaneAbatement'!$O:$O,"&lt;"&amp;$B20,'IEA-MethaneAbatement'!$O:$O,"&gt;="&amp;$A20,'IEA-MethaneAbatement'!$M:$M,$B$1,'IEA-MethaneAbatement'!$B:$B,'Country Selector'!$A$2)+VLOOKUP($C$1,'Multipliers and Adjustments'!$A$70:$I$86,TRUNC(COLUMN(D$2)/5)+2,FALSE)*SUMIFS('IEA-MethaneAbatement'!$N:$N,'IEA-MethaneAbatement'!$O:$O,"&lt;"&amp;$B20,'IEA-MethaneAbatement'!$O:$O,"&gt;="&amp;$A20,'IEA-MethaneAbatement'!$M:$M,$C$1,'IEA-MethaneAbatement'!$B:$B,'Country Selector'!$A$2)+VLOOKUP($D$1,'Multipliers and Adjustments'!$A$70:$I$86,TRUNC(COLUMN(D$2)/5)+2,FALSE)*SUMIFS('IEA-MethaneAbatement'!$N:$N,'IEA-MethaneAbatement'!$O:$O,"&lt;"&amp;$B20,'IEA-MethaneAbatement'!$O:$O,"&gt;="&amp;$A20,'IEA-MethaneAbatement'!$M:$M,$D$1,'IEA-MethaneAbatement'!$B:$B,'Country Selector'!$A$2)))*(1+INDEX('EPA to IEA Scaling'!$F$8:$AO$8,,MATCH(D$2,'EPA to IEA Scaling'!$F$1:$AO$1,0)))</f>
        <v>0</v>
      </c>
      <c r="E20" cm="1">
        <f t="array" ref="E20">((VLOOKUP($B$1,'Multipliers and Adjustments'!$A$70:$I$86,TRUNC(COLUMN(E$2)/5)+2,FALSE)*SUMIFS('IEA-MethaneAbatement'!$N:$N,'IEA-MethaneAbatement'!$O:$O,"&lt;"&amp;$B20,'IEA-MethaneAbatement'!$O:$O,"&gt;="&amp;$A20,'IEA-MethaneAbatement'!$M:$M,$B$1,'IEA-MethaneAbatement'!$B:$B,'Country Selector'!$A$2)+VLOOKUP($C$1,'Multipliers and Adjustments'!$A$70:$I$86,TRUNC(COLUMN(E$2)/5)+2,FALSE)*SUMIFS('IEA-MethaneAbatement'!$N:$N,'IEA-MethaneAbatement'!$O:$O,"&lt;"&amp;$B20,'IEA-MethaneAbatement'!$O:$O,"&gt;="&amp;$A20,'IEA-MethaneAbatement'!$M:$M,$C$1,'IEA-MethaneAbatement'!$B:$B,'Country Selector'!$A$2)+VLOOKUP($D$1,'Multipliers and Adjustments'!$A$70:$I$86,TRUNC(COLUMN(E$2)/5)+2,FALSE)*SUMIFS('IEA-MethaneAbatement'!$N:$N,'IEA-MethaneAbatement'!$O:$O,"&lt;"&amp;$B20,'IEA-MethaneAbatement'!$O:$O,"&gt;="&amp;$A20,'IEA-MethaneAbatement'!$M:$M,$D$1,'IEA-MethaneAbatement'!$B:$B,'Country Selector'!$A$2)))*(1+INDEX('EPA to IEA Scaling'!$F$8:$AO$8,,MATCH(E$2,'EPA to IEA Scaling'!$F$1:$AO$1,0)))</f>
        <v>0</v>
      </c>
      <c r="F20" cm="1">
        <f t="array" ref="F20">((VLOOKUP($B$1,'Multipliers and Adjustments'!$A$70:$I$86,TRUNC(COLUMN(F$2)/5)+2,FALSE)*SUMIFS('IEA-MethaneAbatement'!$N:$N,'IEA-MethaneAbatement'!$O:$O,"&lt;"&amp;$B20,'IEA-MethaneAbatement'!$O:$O,"&gt;="&amp;$A20,'IEA-MethaneAbatement'!$M:$M,$B$1,'IEA-MethaneAbatement'!$B:$B,'Country Selector'!$A$2)+VLOOKUP($C$1,'Multipliers and Adjustments'!$A$70:$I$86,TRUNC(COLUMN(F$2)/5)+2,FALSE)*SUMIFS('IEA-MethaneAbatement'!$N:$N,'IEA-MethaneAbatement'!$O:$O,"&lt;"&amp;$B20,'IEA-MethaneAbatement'!$O:$O,"&gt;="&amp;$A20,'IEA-MethaneAbatement'!$M:$M,$C$1,'IEA-MethaneAbatement'!$B:$B,'Country Selector'!$A$2)+VLOOKUP($D$1,'Multipliers and Adjustments'!$A$70:$I$86,TRUNC(COLUMN(F$2)/5)+2,FALSE)*SUMIFS('IEA-MethaneAbatement'!$N:$N,'IEA-MethaneAbatement'!$O:$O,"&lt;"&amp;$B20,'IEA-MethaneAbatement'!$O:$O,"&gt;="&amp;$A20,'IEA-MethaneAbatement'!$M:$M,$D$1,'IEA-MethaneAbatement'!$B:$B,'Country Selector'!$A$2)))*(1+INDEX('EPA to IEA Scaling'!$F$8:$AO$8,,MATCH(F$2,'EPA to IEA Scaling'!$F$1:$AO$1,0)))</f>
        <v>0</v>
      </c>
      <c r="G20" cm="1">
        <f t="array" ref="G20">((VLOOKUP($B$1,'Multipliers and Adjustments'!$A$70:$I$86,TRUNC(COLUMN(G$2)/5)+2,FALSE)*SUMIFS('IEA-MethaneAbatement'!$N:$N,'IEA-MethaneAbatement'!$O:$O,"&lt;"&amp;$B20,'IEA-MethaneAbatement'!$O:$O,"&gt;="&amp;$A20,'IEA-MethaneAbatement'!$M:$M,$B$1,'IEA-MethaneAbatement'!$B:$B,'Country Selector'!$A$2)+VLOOKUP($C$1,'Multipliers and Adjustments'!$A$70:$I$86,TRUNC(COLUMN(G$2)/5)+2,FALSE)*SUMIFS('IEA-MethaneAbatement'!$N:$N,'IEA-MethaneAbatement'!$O:$O,"&lt;"&amp;$B20,'IEA-MethaneAbatement'!$O:$O,"&gt;="&amp;$A20,'IEA-MethaneAbatement'!$M:$M,$C$1,'IEA-MethaneAbatement'!$B:$B,'Country Selector'!$A$2)+VLOOKUP($D$1,'Multipliers and Adjustments'!$A$70:$I$86,TRUNC(COLUMN(G$2)/5)+2,FALSE)*SUMIFS('IEA-MethaneAbatement'!$N:$N,'IEA-MethaneAbatement'!$O:$O,"&lt;"&amp;$B20,'IEA-MethaneAbatement'!$O:$O,"&gt;="&amp;$A20,'IEA-MethaneAbatement'!$M:$M,$D$1,'IEA-MethaneAbatement'!$B:$B,'Country Selector'!$A$2)))*(1+INDEX('EPA to IEA Scaling'!$F$8:$AO$8,,MATCH(G$2,'EPA to IEA Scaling'!$F$1:$AO$1,0)))</f>
        <v>0</v>
      </c>
      <c r="H20" s="31" cm="1">
        <f t="array" ref="H20">((VLOOKUP($B$1,'Multipliers and Adjustments'!$A$70:$I$86,TRUNC(COLUMN(H$2)/5)+2,FALSE)*SUMIFS('IEA-MethaneAbatement'!$N:$N,'IEA-MethaneAbatement'!$O:$O,"&lt;"&amp;$B20,'IEA-MethaneAbatement'!$O:$O,"&gt;="&amp;$A20,'IEA-MethaneAbatement'!$M:$M,$B$1,'IEA-MethaneAbatement'!$B:$B,'Country Selector'!$A$2)+VLOOKUP($C$1,'Multipliers and Adjustments'!$A$70:$I$86,TRUNC(COLUMN(H$2)/5)+2,FALSE)*SUMIFS('IEA-MethaneAbatement'!$N:$N,'IEA-MethaneAbatement'!$O:$O,"&lt;"&amp;$B20,'IEA-MethaneAbatement'!$O:$O,"&gt;="&amp;$A20,'IEA-MethaneAbatement'!$M:$M,$C$1,'IEA-MethaneAbatement'!$B:$B,'Country Selector'!$A$2)+VLOOKUP($D$1,'Multipliers and Adjustments'!$A$70:$I$86,TRUNC(COLUMN(H$2)/5)+2,FALSE)*SUMIFS('IEA-MethaneAbatement'!$N:$N,'IEA-MethaneAbatement'!$O:$O,"&lt;"&amp;$B20,'IEA-MethaneAbatement'!$O:$O,"&gt;="&amp;$A20,'IEA-MethaneAbatement'!$M:$M,$D$1,'IEA-MethaneAbatement'!$B:$B,'Country Selector'!$A$2)))*(1+INDEX('EPA to IEA Scaling'!$F$8:$AO$8,,MATCH(H$2,'EPA to IEA Scaling'!$F$1:$AO$1,0)))</f>
        <v>0</v>
      </c>
      <c r="I20" cm="1">
        <f t="array" ref="I20">((VLOOKUP($B$1,'Multipliers and Adjustments'!$A$70:$I$86,TRUNC(COLUMN(I$2)/5)+2,FALSE)*SUMIFS('IEA-MethaneAbatement'!$N:$N,'IEA-MethaneAbatement'!$O:$O,"&lt;"&amp;$B20,'IEA-MethaneAbatement'!$O:$O,"&gt;="&amp;$A20,'IEA-MethaneAbatement'!$M:$M,$B$1,'IEA-MethaneAbatement'!$B:$B,'Country Selector'!$A$2)+VLOOKUP($C$1,'Multipliers and Adjustments'!$A$70:$I$86,TRUNC(COLUMN(I$2)/5)+2,FALSE)*SUMIFS('IEA-MethaneAbatement'!$N:$N,'IEA-MethaneAbatement'!$O:$O,"&lt;"&amp;$B20,'IEA-MethaneAbatement'!$O:$O,"&gt;="&amp;$A20,'IEA-MethaneAbatement'!$M:$M,$C$1,'IEA-MethaneAbatement'!$B:$B,'Country Selector'!$A$2)+VLOOKUP($D$1,'Multipliers and Adjustments'!$A$70:$I$86,TRUNC(COLUMN(I$2)/5)+2,FALSE)*SUMIFS('IEA-MethaneAbatement'!$N:$N,'IEA-MethaneAbatement'!$O:$O,"&lt;"&amp;$B20,'IEA-MethaneAbatement'!$O:$O,"&gt;="&amp;$A20,'IEA-MethaneAbatement'!$M:$M,$D$1,'IEA-MethaneAbatement'!$B:$B,'Country Selector'!$A$2)))*(1+INDEX('EPA to IEA Scaling'!$F$8:$AO$8,,MATCH(I$2,'EPA to IEA Scaling'!$F$1:$AO$1,0)))</f>
        <v>0</v>
      </c>
      <c r="J20" cm="1">
        <f t="array" ref="J20">((VLOOKUP($B$1,'Multipliers and Adjustments'!$A$70:$I$86,TRUNC(COLUMN(J$2)/5)+2,FALSE)*SUMIFS('IEA-MethaneAbatement'!$N:$N,'IEA-MethaneAbatement'!$O:$O,"&lt;"&amp;$B20,'IEA-MethaneAbatement'!$O:$O,"&gt;="&amp;$A20,'IEA-MethaneAbatement'!$M:$M,$B$1,'IEA-MethaneAbatement'!$B:$B,'Country Selector'!$A$2)+VLOOKUP($C$1,'Multipliers and Adjustments'!$A$70:$I$86,TRUNC(COLUMN(J$2)/5)+2,FALSE)*SUMIFS('IEA-MethaneAbatement'!$N:$N,'IEA-MethaneAbatement'!$O:$O,"&lt;"&amp;$B20,'IEA-MethaneAbatement'!$O:$O,"&gt;="&amp;$A20,'IEA-MethaneAbatement'!$M:$M,$C$1,'IEA-MethaneAbatement'!$B:$B,'Country Selector'!$A$2)+VLOOKUP($D$1,'Multipliers and Adjustments'!$A$70:$I$86,TRUNC(COLUMN(J$2)/5)+2,FALSE)*SUMIFS('IEA-MethaneAbatement'!$N:$N,'IEA-MethaneAbatement'!$O:$O,"&lt;"&amp;$B20,'IEA-MethaneAbatement'!$O:$O,"&gt;="&amp;$A20,'IEA-MethaneAbatement'!$M:$M,$D$1,'IEA-MethaneAbatement'!$B:$B,'Country Selector'!$A$2)))*(1+INDEX('EPA to IEA Scaling'!$F$8:$AO$8,,MATCH(J$2,'EPA to IEA Scaling'!$F$1:$AO$1,0)))</f>
        <v>0</v>
      </c>
      <c r="K20" cm="1">
        <f t="array" ref="K20">((VLOOKUP($B$1,'Multipliers and Adjustments'!$A$70:$I$86,TRUNC(COLUMN(K$2)/5)+2,FALSE)*SUMIFS('IEA-MethaneAbatement'!$N:$N,'IEA-MethaneAbatement'!$O:$O,"&lt;"&amp;$B20,'IEA-MethaneAbatement'!$O:$O,"&gt;="&amp;$A20,'IEA-MethaneAbatement'!$M:$M,$B$1,'IEA-MethaneAbatement'!$B:$B,'Country Selector'!$A$2)+VLOOKUP($C$1,'Multipliers and Adjustments'!$A$70:$I$86,TRUNC(COLUMN(K$2)/5)+2,FALSE)*SUMIFS('IEA-MethaneAbatement'!$N:$N,'IEA-MethaneAbatement'!$O:$O,"&lt;"&amp;$B20,'IEA-MethaneAbatement'!$O:$O,"&gt;="&amp;$A20,'IEA-MethaneAbatement'!$M:$M,$C$1,'IEA-MethaneAbatement'!$B:$B,'Country Selector'!$A$2)+VLOOKUP($D$1,'Multipliers and Adjustments'!$A$70:$I$86,TRUNC(COLUMN(K$2)/5)+2,FALSE)*SUMIFS('IEA-MethaneAbatement'!$N:$N,'IEA-MethaneAbatement'!$O:$O,"&lt;"&amp;$B20,'IEA-MethaneAbatement'!$O:$O,"&gt;="&amp;$A20,'IEA-MethaneAbatement'!$M:$M,$D$1,'IEA-MethaneAbatement'!$B:$B,'Country Selector'!$A$2)))*(1+INDEX('EPA to IEA Scaling'!$F$8:$AO$8,,MATCH(K$2,'EPA to IEA Scaling'!$F$1:$AO$1,0)))</f>
        <v>0</v>
      </c>
      <c r="L20" cm="1">
        <f t="array" ref="L20">((VLOOKUP($B$1,'Multipliers and Adjustments'!$A$70:$I$86,TRUNC(COLUMN(L$2)/5)+2,FALSE)*SUMIFS('IEA-MethaneAbatement'!$N:$N,'IEA-MethaneAbatement'!$O:$O,"&lt;"&amp;$B20,'IEA-MethaneAbatement'!$O:$O,"&gt;="&amp;$A20,'IEA-MethaneAbatement'!$M:$M,$B$1,'IEA-MethaneAbatement'!$B:$B,'Country Selector'!$A$2)+VLOOKUP($C$1,'Multipliers and Adjustments'!$A$70:$I$86,TRUNC(COLUMN(L$2)/5)+2,FALSE)*SUMIFS('IEA-MethaneAbatement'!$N:$N,'IEA-MethaneAbatement'!$O:$O,"&lt;"&amp;$B20,'IEA-MethaneAbatement'!$O:$O,"&gt;="&amp;$A20,'IEA-MethaneAbatement'!$M:$M,$C$1,'IEA-MethaneAbatement'!$B:$B,'Country Selector'!$A$2)+VLOOKUP($D$1,'Multipliers and Adjustments'!$A$70:$I$86,TRUNC(COLUMN(L$2)/5)+2,FALSE)*SUMIFS('IEA-MethaneAbatement'!$N:$N,'IEA-MethaneAbatement'!$O:$O,"&lt;"&amp;$B20,'IEA-MethaneAbatement'!$O:$O,"&gt;="&amp;$A20,'IEA-MethaneAbatement'!$M:$M,$D$1,'IEA-MethaneAbatement'!$B:$B,'Country Selector'!$A$2)))*(1+INDEX('EPA to IEA Scaling'!$F$8:$AO$8,,MATCH(L$2,'EPA to IEA Scaling'!$F$1:$AO$1,0)))</f>
        <v>0</v>
      </c>
      <c r="M20" s="31" cm="1">
        <f t="array" ref="M20">((VLOOKUP($B$1,'Multipliers and Adjustments'!$A$70:$I$86,TRUNC(COLUMN(M$2)/5)+2,FALSE)*SUMIFS('IEA-MethaneAbatement'!$N:$N,'IEA-MethaneAbatement'!$O:$O,"&lt;"&amp;$B20,'IEA-MethaneAbatement'!$O:$O,"&gt;="&amp;$A20,'IEA-MethaneAbatement'!$M:$M,$B$1,'IEA-MethaneAbatement'!$B:$B,'Country Selector'!$A$2)+VLOOKUP($C$1,'Multipliers and Adjustments'!$A$70:$I$86,TRUNC(COLUMN(M$2)/5)+2,FALSE)*SUMIFS('IEA-MethaneAbatement'!$N:$N,'IEA-MethaneAbatement'!$O:$O,"&lt;"&amp;$B20,'IEA-MethaneAbatement'!$O:$O,"&gt;="&amp;$A20,'IEA-MethaneAbatement'!$M:$M,$C$1,'IEA-MethaneAbatement'!$B:$B,'Country Selector'!$A$2)+VLOOKUP($D$1,'Multipliers and Adjustments'!$A$70:$I$86,TRUNC(COLUMN(M$2)/5)+2,FALSE)*SUMIFS('IEA-MethaneAbatement'!$N:$N,'IEA-MethaneAbatement'!$O:$O,"&lt;"&amp;$B20,'IEA-MethaneAbatement'!$O:$O,"&gt;="&amp;$A20,'IEA-MethaneAbatement'!$M:$M,$D$1,'IEA-MethaneAbatement'!$B:$B,'Country Selector'!$A$2)))*(1+INDEX('EPA to IEA Scaling'!$F$8:$AO$8,,MATCH(M$2,'EPA to IEA Scaling'!$F$1:$AO$1,0)))</f>
        <v>0</v>
      </c>
      <c r="N20" cm="1">
        <f t="array" ref="N20">((VLOOKUP($B$1,'Multipliers and Adjustments'!$A$70:$I$86,TRUNC(COLUMN(N$2)/5)+2,FALSE)*SUMIFS('IEA-MethaneAbatement'!$N:$N,'IEA-MethaneAbatement'!$O:$O,"&lt;"&amp;$B20,'IEA-MethaneAbatement'!$O:$O,"&gt;="&amp;$A20,'IEA-MethaneAbatement'!$M:$M,$B$1,'IEA-MethaneAbatement'!$B:$B,'Country Selector'!$A$2)+VLOOKUP($C$1,'Multipliers and Adjustments'!$A$70:$I$86,TRUNC(COLUMN(N$2)/5)+2,FALSE)*SUMIFS('IEA-MethaneAbatement'!$N:$N,'IEA-MethaneAbatement'!$O:$O,"&lt;"&amp;$B20,'IEA-MethaneAbatement'!$O:$O,"&gt;="&amp;$A20,'IEA-MethaneAbatement'!$M:$M,$C$1,'IEA-MethaneAbatement'!$B:$B,'Country Selector'!$A$2)+VLOOKUP($D$1,'Multipliers and Adjustments'!$A$70:$I$86,TRUNC(COLUMN(N$2)/5)+2,FALSE)*SUMIFS('IEA-MethaneAbatement'!$N:$N,'IEA-MethaneAbatement'!$O:$O,"&lt;"&amp;$B20,'IEA-MethaneAbatement'!$O:$O,"&gt;="&amp;$A20,'IEA-MethaneAbatement'!$M:$M,$D$1,'IEA-MethaneAbatement'!$B:$B,'Country Selector'!$A$2)))*(1+INDEX('EPA to IEA Scaling'!$F$8:$AO$8,,MATCH(N$2,'EPA to IEA Scaling'!$F$1:$AO$1,0)))</f>
        <v>0</v>
      </c>
      <c r="O20" cm="1">
        <f t="array" ref="O20">((VLOOKUP($B$1,'Multipliers and Adjustments'!$A$70:$I$86,TRUNC(COLUMN(O$2)/5)+2,FALSE)*SUMIFS('IEA-MethaneAbatement'!$N:$N,'IEA-MethaneAbatement'!$O:$O,"&lt;"&amp;$B20,'IEA-MethaneAbatement'!$O:$O,"&gt;="&amp;$A20,'IEA-MethaneAbatement'!$M:$M,$B$1,'IEA-MethaneAbatement'!$B:$B,'Country Selector'!$A$2)+VLOOKUP($C$1,'Multipliers and Adjustments'!$A$70:$I$86,TRUNC(COLUMN(O$2)/5)+2,FALSE)*SUMIFS('IEA-MethaneAbatement'!$N:$N,'IEA-MethaneAbatement'!$O:$O,"&lt;"&amp;$B20,'IEA-MethaneAbatement'!$O:$O,"&gt;="&amp;$A20,'IEA-MethaneAbatement'!$M:$M,$C$1,'IEA-MethaneAbatement'!$B:$B,'Country Selector'!$A$2)+VLOOKUP($D$1,'Multipliers and Adjustments'!$A$70:$I$86,TRUNC(COLUMN(O$2)/5)+2,FALSE)*SUMIFS('IEA-MethaneAbatement'!$N:$N,'IEA-MethaneAbatement'!$O:$O,"&lt;"&amp;$B20,'IEA-MethaneAbatement'!$O:$O,"&gt;="&amp;$A20,'IEA-MethaneAbatement'!$M:$M,$D$1,'IEA-MethaneAbatement'!$B:$B,'Country Selector'!$A$2)))*(1+INDEX('EPA to IEA Scaling'!$F$8:$AO$8,,MATCH(O$2,'EPA to IEA Scaling'!$F$1:$AO$1,0)))</f>
        <v>0</v>
      </c>
      <c r="P20" cm="1">
        <f t="array" ref="P20">((VLOOKUP($B$1,'Multipliers and Adjustments'!$A$70:$I$86,TRUNC(COLUMN(P$2)/5)+2,FALSE)*SUMIFS('IEA-MethaneAbatement'!$N:$N,'IEA-MethaneAbatement'!$O:$O,"&lt;"&amp;$B20,'IEA-MethaneAbatement'!$O:$O,"&gt;="&amp;$A20,'IEA-MethaneAbatement'!$M:$M,$B$1,'IEA-MethaneAbatement'!$B:$B,'Country Selector'!$A$2)+VLOOKUP($C$1,'Multipliers and Adjustments'!$A$70:$I$86,TRUNC(COLUMN(P$2)/5)+2,FALSE)*SUMIFS('IEA-MethaneAbatement'!$N:$N,'IEA-MethaneAbatement'!$O:$O,"&lt;"&amp;$B20,'IEA-MethaneAbatement'!$O:$O,"&gt;="&amp;$A20,'IEA-MethaneAbatement'!$M:$M,$C$1,'IEA-MethaneAbatement'!$B:$B,'Country Selector'!$A$2)+VLOOKUP($D$1,'Multipliers and Adjustments'!$A$70:$I$86,TRUNC(COLUMN(P$2)/5)+2,FALSE)*SUMIFS('IEA-MethaneAbatement'!$N:$N,'IEA-MethaneAbatement'!$O:$O,"&lt;"&amp;$B20,'IEA-MethaneAbatement'!$O:$O,"&gt;="&amp;$A20,'IEA-MethaneAbatement'!$M:$M,$D$1,'IEA-MethaneAbatement'!$B:$B,'Country Selector'!$A$2)))*(1+INDEX('EPA to IEA Scaling'!$F$8:$AO$8,,MATCH(P$2,'EPA to IEA Scaling'!$F$1:$AO$1,0)))</f>
        <v>0</v>
      </c>
      <c r="Q20" cm="1">
        <f t="array" ref="Q20">((VLOOKUP($B$1,'Multipliers and Adjustments'!$A$70:$I$86,TRUNC(COLUMN(Q$2)/5)+2,FALSE)*SUMIFS('IEA-MethaneAbatement'!$N:$N,'IEA-MethaneAbatement'!$O:$O,"&lt;"&amp;$B20,'IEA-MethaneAbatement'!$O:$O,"&gt;="&amp;$A20,'IEA-MethaneAbatement'!$M:$M,$B$1,'IEA-MethaneAbatement'!$B:$B,'Country Selector'!$A$2)+VLOOKUP($C$1,'Multipliers and Adjustments'!$A$70:$I$86,TRUNC(COLUMN(Q$2)/5)+2,FALSE)*SUMIFS('IEA-MethaneAbatement'!$N:$N,'IEA-MethaneAbatement'!$O:$O,"&lt;"&amp;$B20,'IEA-MethaneAbatement'!$O:$O,"&gt;="&amp;$A20,'IEA-MethaneAbatement'!$M:$M,$C$1,'IEA-MethaneAbatement'!$B:$B,'Country Selector'!$A$2)+VLOOKUP($D$1,'Multipliers and Adjustments'!$A$70:$I$86,TRUNC(COLUMN(Q$2)/5)+2,FALSE)*SUMIFS('IEA-MethaneAbatement'!$N:$N,'IEA-MethaneAbatement'!$O:$O,"&lt;"&amp;$B20,'IEA-MethaneAbatement'!$O:$O,"&gt;="&amp;$A20,'IEA-MethaneAbatement'!$M:$M,$D$1,'IEA-MethaneAbatement'!$B:$B,'Country Selector'!$A$2)))*(1+INDEX('EPA to IEA Scaling'!$F$8:$AO$8,,MATCH(Q$2,'EPA to IEA Scaling'!$F$1:$AO$1,0)))</f>
        <v>0</v>
      </c>
      <c r="R20" s="31" cm="1">
        <f t="array" ref="R20">((VLOOKUP($B$1,'Multipliers and Adjustments'!$A$70:$I$86,TRUNC(COLUMN(R$2)/5)+2,FALSE)*SUMIFS('IEA-MethaneAbatement'!$N:$N,'IEA-MethaneAbatement'!$O:$O,"&lt;"&amp;$B20,'IEA-MethaneAbatement'!$O:$O,"&gt;="&amp;$A20,'IEA-MethaneAbatement'!$M:$M,$B$1,'IEA-MethaneAbatement'!$B:$B,'Country Selector'!$A$2)+VLOOKUP($C$1,'Multipliers and Adjustments'!$A$70:$I$86,TRUNC(COLUMN(R$2)/5)+2,FALSE)*SUMIFS('IEA-MethaneAbatement'!$N:$N,'IEA-MethaneAbatement'!$O:$O,"&lt;"&amp;$B20,'IEA-MethaneAbatement'!$O:$O,"&gt;="&amp;$A20,'IEA-MethaneAbatement'!$M:$M,$C$1,'IEA-MethaneAbatement'!$B:$B,'Country Selector'!$A$2)+VLOOKUP($D$1,'Multipliers and Adjustments'!$A$70:$I$86,TRUNC(COLUMN(R$2)/5)+2,FALSE)*SUMIFS('IEA-MethaneAbatement'!$N:$N,'IEA-MethaneAbatement'!$O:$O,"&lt;"&amp;$B20,'IEA-MethaneAbatement'!$O:$O,"&gt;="&amp;$A20,'IEA-MethaneAbatement'!$M:$M,$D$1,'IEA-MethaneAbatement'!$B:$B,'Country Selector'!$A$2)))*(1+INDEX('EPA to IEA Scaling'!$F$8:$AO$8,,MATCH(R$2,'EPA to IEA Scaling'!$F$1:$AO$1,0)))</f>
        <v>0</v>
      </c>
      <c r="S20" cm="1">
        <f t="array" ref="S20">((VLOOKUP($B$1,'Multipliers and Adjustments'!$A$70:$I$86,TRUNC(COLUMN(S$2)/5)+2,FALSE)*SUMIFS('IEA-MethaneAbatement'!$N:$N,'IEA-MethaneAbatement'!$O:$O,"&lt;"&amp;$B20,'IEA-MethaneAbatement'!$O:$O,"&gt;="&amp;$A20,'IEA-MethaneAbatement'!$M:$M,$B$1,'IEA-MethaneAbatement'!$B:$B,'Country Selector'!$A$2)+VLOOKUP($C$1,'Multipliers and Adjustments'!$A$70:$I$86,TRUNC(COLUMN(S$2)/5)+2,FALSE)*SUMIFS('IEA-MethaneAbatement'!$N:$N,'IEA-MethaneAbatement'!$O:$O,"&lt;"&amp;$B20,'IEA-MethaneAbatement'!$O:$O,"&gt;="&amp;$A20,'IEA-MethaneAbatement'!$M:$M,$C$1,'IEA-MethaneAbatement'!$B:$B,'Country Selector'!$A$2)+VLOOKUP($D$1,'Multipliers and Adjustments'!$A$70:$I$86,TRUNC(COLUMN(S$2)/5)+2,FALSE)*SUMIFS('IEA-MethaneAbatement'!$N:$N,'IEA-MethaneAbatement'!$O:$O,"&lt;"&amp;$B20,'IEA-MethaneAbatement'!$O:$O,"&gt;="&amp;$A20,'IEA-MethaneAbatement'!$M:$M,$D$1,'IEA-MethaneAbatement'!$B:$B,'Country Selector'!$A$2)))*(1+INDEX('EPA to IEA Scaling'!$F$8:$AO$8,,MATCH(S$2,'EPA to IEA Scaling'!$F$1:$AO$1,0)))</f>
        <v>0</v>
      </c>
      <c r="T20" cm="1">
        <f t="array" ref="T20">((VLOOKUP($B$1,'Multipliers and Adjustments'!$A$70:$I$86,TRUNC(COLUMN(T$2)/5)+2,FALSE)*SUMIFS('IEA-MethaneAbatement'!$N:$N,'IEA-MethaneAbatement'!$O:$O,"&lt;"&amp;$B20,'IEA-MethaneAbatement'!$O:$O,"&gt;="&amp;$A20,'IEA-MethaneAbatement'!$M:$M,$B$1,'IEA-MethaneAbatement'!$B:$B,'Country Selector'!$A$2)+VLOOKUP($C$1,'Multipliers and Adjustments'!$A$70:$I$86,TRUNC(COLUMN(T$2)/5)+2,FALSE)*SUMIFS('IEA-MethaneAbatement'!$N:$N,'IEA-MethaneAbatement'!$O:$O,"&lt;"&amp;$B20,'IEA-MethaneAbatement'!$O:$O,"&gt;="&amp;$A20,'IEA-MethaneAbatement'!$M:$M,$C$1,'IEA-MethaneAbatement'!$B:$B,'Country Selector'!$A$2)+VLOOKUP($D$1,'Multipliers and Adjustments'!$A$70:$I$86,TRUNC(COLUMN(T$2)/5)+2,FALSE)*SUMIFS('IEA-MethaneAbatement'!$N:$N,'IEA-MethaneAbatement'!$O:$O,"&lt;"&amp;$B20,'IEA-MethaneAbatement'!$O:$O,"&gt;="&amp;$A20,'IEA-MethaneAbatement'!$M:$M,$D$1,'IEA-MethaneAbatement'!$B:$B,'Country Selector'!$A$2)))*(1+INDEX('EPA to IEA Scaling'!$F$8:$AO$8,,MATCH(T$2,'EPA to IEA Scaling'!$F$1:$AO$1,0)))</f>
        <v>0</v>
      </c>
      <c r="U20" cm="1">
        <f t="array" ref="U20">((VLOOKUP($B$1,'Multipliers and Adjustments'!$A$70:$I$86,TRUNC(COLUMN(U$2)/5)+2,FALSE)*SUMIFS('IEA-MethaneAbatement'!$N:$N,'IEA-MethaneAbatement'!$O:$O,"&lt;"&amp;$B20,'IEA-MethaneAbatement'!$O:$O,"&gt;="&amp;$A20,'IEA-MethaneAbatement'!$M:$M,$B$1,'IEA-MethaneAbatement'!$B:$B,'Country Selector'!$A$2)+VLOOKUP($C$1,'Multipliers and Adjustments'!$A$70:$I$86,TRUNC(COLUMN(U$2)/5)+2,FALSE)*SUMIFS('IEA-MethaneAbatement'!$N:$N,'IEA-MethaneAbatement'!$O:$O,"&lt;"&amp;$B20,'IEA-MethaneAbatement'!$O:$O,"&gt;="&amp;$A20,'IEA-MethaneAbatement'!$M:$M,$C$1,'IEA-MethaneAbatement'!$B:$B,'Country Selector'!$A$2)+VLOOKUP($D$1,'Multipliers and Adjustments'!$A$70:$I$86,TRUNC(COLUMN(U$2)/5)+2,FALSE)*SUMIFS('IEA-MethaneAbatement'!$N:$N,'IEA-MethaneAbatement'!$O:$O,"&lt;"&amp;$B20,'IEA-MethaneAbatement'!$O:$O,"&gt;="&amp;$A20,'IEA-MethaneAbatement'!$M:$M,$D$1,'IEA-MethaneAbatement'!$B:$B,'Country Selector'!$A$2)))*(1+INDEX('EPA to IEA Scaling'!$F$8:$AO$8,,MATCH(U$2,'EPA to IEA Scaling'!$F$1:$AO$1,0)))</f>
        <v>0</v>
      </c>
      <c r="V20" cm="1">
        <f t="array" ref="V20">((VLOOKUP($B$1,'Multipliers and Adjustments'!$A$70:$I$86,TRUNC(COLUMN(V$2)/5)+2,FALSE)*SUMIFS('IEA-MethaneAbatement'!$N:$N,'IEA-MethaneAbatement'!$O:$O,"&lt;"&amp;$B20,'IEA-MethaneAbatement'!$O:$O,"&gt;="&amp;$A20,'IEA-MethaneAbatement'!$M:$M,$B$1,'IEA-MethaneAbatement'!$B:$B,'Country Selector'!$A$2)+VLOOKUP($C$1,'Multipliers and Adjustments'!$A$70:$I$86,TRUNC(COLUMN(V$2)/5)+2,FALSE)*SUMIFS('IEA-MethaneAbatement'!$N:$N,'IEA-MethaneAbatement'!$O:$O,"&lt;"&amp;$B20,'IEA-MethaneAbatement'!$O:$O,"&gt;="&amp;$A20,'IEA-MethaneAbatement'!$M:$M,$C$1,'IEA-MethaneAbatement'!$B:$B,'Country Selector'!$A$2)+VLOOKUP($D$1,'Multipliers and Adjustments'!$A$70:$I$86,TRUNC(COLUMN(V$2)/5)+2,FALSE)*SUMIFS('IEA-MethaneAbatement'!$N:$N,'IEA-MethaneAbatement'!$O:$O,"&lt;"&amp;$B20,'IEA-MethaneAbatement'!$O:$O,"&gt;="&amp;$A20,'IEA-MethaneAbatement'!$M:$M,$D$1,'IEA-MethaneAbatement'!$B:$B,'Country Selector'!$A$2)))*(1+INDEX('EPA to IEA Scaling'!$F$8:$AO$8,,MATCH(V$2,'EPA to IEA Scaling'!$F$1:$AO$1,0)))</f>
        <v>0</v>
      </c>
      <c r="W20" s="31" cm="1">
        <f t="array" ref="W20">((VLOOKUP($B$1,'Multipliers and Adjustments'!$A$70:$I$86,TRUNC(COLUMN(W$2)/5)+2,FALSE)*SUMIFS('IEA-MethaneAbatement'!$N:$N,'IEA-MethaneAbatement'!$O:$O,"&lt;"&amp;$B20,'IEA-MethaneAbatement'!$O:$O,"&gt;="&amp;$A20,'IEA-MethaneAbatement'!$M:$M,$B$1,'IEA-MethaneAbatement'!$B:$B,'Country Selector'!$A$2)+VLOOKUP($C$1,'Multipliers and Adjustments'!$A$70:$I$86,TRUNC(COLUMN(W$2)/5)+2,FALSE)*SUMIFS('IEA-MethaneAbatement'!$N:$N,'IEA-MethaneAbatement'!$O:$O,"&lt;"&amp;$B20,'IEA-MethaneAbatement'!$O:$O,"&gt;="&amp;$A20,'IEA-MethaneAbatement'!$M:$M,$C$1,'IEA-MethaneAbatement'!$B:$B,'Country Selector'!$A$2)+VLOOKUP($D$1,'Multipliers and Adjustments'!$A$70:$I$86,TRUNC(COLUMN(W$2)/5)+2,FALSE)*SUMIFS('IEA-MethaneAbatement'!$N:$N,'IEA-MethaneAbatement'!$O:$O,"&lt;"&amp;$B20,'IEA-MethaneAbatement'!$O:$O,"&gt;="&amp;$A20,'IEA-MethaneAbatement'!$M:$M,$D$1,'IEA-MethaneAbatement'!$B:$B,'Country Selector'!$A$2)))*(1+INDEX('EPA to IEA Scaling'!$F$8:$AO$8,,MATCH(W$2,'EPA to IEA Scaling'!$F$1:$AO$1,0)))</f>
        <v>0</v>
      </c>
      <c r="X20" cm="1">
        <f t="array" ref="X20">((VLOOKUP($B$1,'Multipliers and Adjustments'!$A$70:$I$86,TRUNC(COLUMN(X$2)/5)+2,FALSE)*SUMIFS('IEA-MethaneAbatement'!$N:$N,'IEA-MethaneAbatement'!$O:$O,"&lt;"&amp;$B20,'IEA-MethaneAbatement'!$O:$O,"&gt;="&amp;$A20,'IEA-MethaneAbatement'!$M:$M,$B$1,'IEA-MethaneAbatement'!$B:$B,'Country Selector'!$A$2)+VLOOKUP($C$1,'Multipliers and Adjustments'!$A$70:$I$86,TRUNC(COLUMN(X$2)/5)+2,FALSE)*SUMIFS('IEA-MethaneAbatement'!$N:$N,'IEA-MethaneAbatement'!$O:$O,"&lt;"&amp;$B20,'IEA-MethaneAbatement'!$O:$O,"&gt;="&amp;$A20,'IEA-MethaneAbatement'!$M:$M,$C$1,'IEA-MethaneAbatement'!$B:$B,'Country Selector'!$A$2)+VLOOKUP($D$1,'Multipliers and Adjustments'!$A$70:$I$86,TRUNC(COLUMN(X$2)/5)+2,FALSE)*SUMIFS('IEA-MethaneAbatement'!$N:$N,'IEA-MethaneAbatement'!$O:$O,"&lt;"&amp;$B20,'IEA-MethaneAbatement'!$O:$O,"&gt;="&amp;$A20,'IEA-MethaneAbatement'!$M:$M,$D$1,'IEA-MethaneAbatement'!$B:$B,'Country Selector'!$A$2)))*(1+INDEX('EPA to IEA Scaling'!$F$8:$AO$8,,MATCH(X$2,'EPA to IEA Scaling'!$F$1:$AO$1,0)))</f>
        <v>0</v>
      </c>
      <c r="Y20" cm="1">
        <f t="array" ref="Y20">((VLOOKUP($B$1,'Multipliers and Adjustments'!$A$70:$I$86,TRUNC(COLUMN(Y$2)/5)+2,FALSE)*SUMIFS('IEA-MethaneAbatement'!$N:$N,'IEA-MethaneAbatement'!$O:$O,"&lt;"&amp;$B20,'IEA-MethaneAbatement'!$O:$O,"&gt;="&amp;$A20,'IEA-MethaneAbatement'!$M:$M,$B$1,'IEA-MethaneAbatement'!$B:$B,'Country Selector'!$A$2)+VLOOKUP($C$1,'Multipliers and Adjustments'!$A$70:$I$86,TRUNC(COLUMN(Y$2)/5)+2,FALSE)*SUMIFS('IEA-MethaneAbatement'!$N:$N,'IEA-MethaneAbatement'!$O:$O,"&lt;"&amp;$B20,'IEA-MethaneAbatement'!$O:$O,"&gt;="&amp;$A20,'IEA-MethaneAbatement'!$M:$M,$C$1,'IEA-MethaneAbatement'!$B:$B,'Country Selector'!$A$2)+VLOOKUP($D$1,'Multipliers and Adjustments'!$A$70:$I$86,TRUNC(COLUMN(Y$2)/5)+2,FALSE)*SUMIFS('IEA-MethaneAbatement'!$N:$N,'IEA-MethaneAbatement'!$O:$O,"&lt;"&amp;$B20,'IEA-MethaneAbatement'!$O:$O,"&gt;="&amp;$A20,'IEA-MethaneAbatement'!$M:$M,$D$1,'IEA-MethaneAbatement'!$B:$B,'Country Selector'!$A$2)))*(1+INDEX('EPA to IEA Scaling'!$F$8:$AO$8,,MATCH(Y$2,'EPA to IEA Scaling'!$F$1:$AO$1,0)))</f>
        <v>0</v>
      </c>
      <c r="Z20" cm="1">
        <f t="array" ref="Z20">((VLOOKUP($B$1,'Multipliers and Adjustments'!$A$70:$I$86,TRUNC(COLUMN(Z$2)/5)+2,FALSE)*SUMIFS('IEA-MethaneAbatement'!$N:$N,'IEA-MethaneAbatement'!$O:$O,"&lt;"&amp;$B20,'IEA-MethaneAbatement'!$O:$O,"&gt;="&amp;$A20,'IEA-MethaneAbatement'!$M:$M,$B$1,'IEA-MethaneAbatement'!$B:$B,'Country Selector'!$A$2)+VLOOKUP($C$1,'Multipliers and Adjustments'!$A$70:$I$86,TRUNC(COLUMN(Z$2)/5)+2,FALSE)*SUMIFS('IEA-MethaneAbatement'!$N:$N,'IEA-MethaneAbatement'!$O:$O,"&lt;"&amp;$B20,'IEA-MethaneAbatement'!$O:$O,"&gt;="&amp;$A20,'IEA-MethaneAbatement'!$M:$M,$C$1,'IEA-MethaneAbatement'!$B:$B,'Country Selector'!$A$2)+VLOOKUP($D$1,'Multipliers and Adjustments'!$A$70:$I$86,TRUNC(COLUMN(Z$2)/5)+2,FALSE)*SUMIFS('IEA-MethaneAbatement'!$N:$N,'IEA-MethaneAbatement'!$O:$O,"&lt;"&amp;$B20,'IEA-MethaneAbatement'!$O:$O,"&gt;="&amp;$A20,'IEA-MethaneAbatement'!$M:$M,$D$1,'IEA-MethaneAbatement'!$B:$B,'Country Selector'!$A$2)))*(1+INDEX('EPA to IEA Scaling'!$F$8:$AO$8,,MATCH(Z$2,'EPA to IEA Scaling'!$F$1:$AO$1,0)))</f>
        <v>0</v>
      </c>
      <c r="AA20" cm="1">
        <f t="array" ref="AA20">((VLOOKUP($B$1,'Multipliers and Adjustments'!$A$70:$I$86,TRUNC(COLUMN(AA$2)/5)+2,FALSE)*SUMIFS('IEA-MethaneAbatement'!$N:$N,'IEA-MethaneAbatement'!$O:$O,"&lt;"&amp;$B20,'IEA-MethaneAbatement'!$O:$O,"&gt;="&amp;$A20,'IEA-MethaneAbatement'!$M:$M,$B$1,'IEA-MethaneAbatement'!$B:$B,'Country Selector'!$A$2)+VLOOKUP($C$1,'Multipliers and Adjustments'!$A$70:$I$86,TRUNC(COLUMN(AA$2)/5)+2,FALSE)*SUMIFS('IEA-MethaneAbatement'!$N:$N,'IEA-MethaneAbatement'!$O:$O,"&lt;"&amp;$B20,'IEA-MethaneAbatement'!$O:$O,"&gt;="&amp;$A20,'IEA-MethaneAbatement'!$M:$M,$C$1,'IEA-MethaneAbatement'!$B:$B,'Country Selector'!$A$2)+VLOOKUP($D$1,'Multipliers and Adjustments'!$A$70:$I$86,TRUNC(COLUMN(AA$2)/5)+2,FALSE)*SUMIFS('IEA-MethaneAbatement'!$N:$N,'IEA-MethaneAbatement'!$O:$O,"&lt;"&amp;$B20,'IEA-MethaneAbatement'!$O:$O,"&gt;="&amp;$A20,'IEA-MethaneAbatement'!$M:$M,$D$1,'IEA-MethaneAbatement'!$B:$B,'Country Selector'!$A$2)))*(1+INDEX('EPA to IEA Scaling'!$F$8:$AO$8,,MATCH(AA$2,'EPA to IEA Scaling'!$F$1:$AO$1,0)))</f>
        <v>0</v>
      </c>
      <c r="AB20" s="31" cm="1">
        <f t="array" ref="AB20">((VLOOKUP($B$1,'Multipliers and Adjustments'!$A$70:$I$86,TRUNC(COLUMN(AB$2)/5)+2,FALSE)*SUMIFS('IEA-MethaneAbatement'!$N:$N,'IEA-MethaneAbatement'!$O:$O,"&lt;"&amp;$B20,'IEA-MethaneAbatement'!$O:$O,"&gt;="&amp;$A20,'IEA-MethaneAbatement'!$M:$M,$B$1,'IEA-MethaneAbatement'!$B:$B,'Country Selector'!$A$2)+VLOOKUP($C$1,'Multipliers and Adjustments'!$A$70:$I$86,TRUNC(COLUMN(AB$2)/5)+2,FALSE)*SUMIFS('IEA-MethaneAbatement'!$N:$N,'IEA-MethaneAbatement'!$O:$O,"&lt;"&amp;$B20,'IEA-MethaneAbatement'!$O:$O,"&gt;="&amp;$A20,'IEA-MethaneAbatement'!$M:$M,$C$1,'IEA-MethaneAbatement'!$B:$B,'Country Selector'!$A$2)+VLOOKUP($D$1,'Multipliers and Adjustments'!$A$70:$I$86,TRUNC(COLUMN(AB$2)/5)+2,FALSE)*SUMIFS('IEA-MethaneAbatement'!$N:$N,'IEA-MethaneAbatement'!$O:$O,"&lt;"&amp;$B20,'IEA-MethaneAbatement'!$O:$O,"&gt;="&amp;$A20,'IEA-MethaneAbatement'!$M:$M,$D$1,'IEA-MethaneAbatement'!$B:$B,'Country Selector'!$A$2)))*(1+INDEX('EPA to IEA Scaling'!$F$8:$AO$8,,MATCH(AB$2,'EPA to IEA Scaling'!$F$1:$AO$1,0)))</f>
        <v>0</v>
      </c>
      <c r="AC20" cm="1">
        <f t="array" ref="AC20">((VLOOKUP($B$1,'Multipliers and Adjustments'!$A$70:$I$86,TRUNC(COLUMN(AC$2)/5)+2,FALSE)*SUMIFS('IEA-MethaneAbatement'!$N:$N,'IEA-MethaneAbatement'!$O:$O,"&lt;"&amp;$B20,'IEA-MethaneAbatement'!$O:$O,"&gt;="&amp;$A20,'IEA-MethaneAbatement'!$M:$M,$B$1,'IEA-MethaneAbatement'!$B:$B,'Country Selector'!$A$2)+VLOOKUP($C$1,'Multipliers and Adjustments'!$A$70:$I$86,TRUNC(COLUMN(AC$2)/5)+2,FALSE)*SUMIFS('IEA-MethaneAbatement'!$N:$N,'IEA-MethaneAbatement'!$O:$O,"&lt;"&amp;$B20,'IEA-MethaneAbatement'!$O:$O,"&gt;="&amp;$A20,'IEA-MethaneAbatement'!$M:$M,$C$1,'IEA-MethaneAbatement'!$B:$B,'Country Selector'!$A$2)+VLOOKUP($D$1,'Multipliers and Adjustments'!$A$70:$I$86,TRUNC(COLUMN(AC$2)/5)+2,FALSE)*SUMIFS('IEA-MethaneAbatement'!$N:$N,'IEA-MethaneAbatement'!$O:$O,"&lt;"&amp;$B20,'IEA-MethaneAbatement'!$O:$O,"&gt;="&amp;$A20,'IEA-MethaneAbatement'!$M:$M,$D$1,'IEA-MethaneAbatement'!$B:$B,'Country Selector'!$A$2)))*(1+INDEX('EPA to IEA Scaling'!$F$8:$AO$8,,MATCH(AC$2,'EPA to IEA Scaling'!$F$1:$AO$1,0)))</f>
        <v>0</v>
      </c>
      <c r="AD20" cm="1">
        <f t="array" ref="AD20">((VLOOKUP($B$1,'Multipliers and Adjustments'!$A$70:$I$86,TRUNC(COLUMN(AD$2)/5)+2,FALSE)*SUMIFS('IEA-MethaneAbatement'!$N:$N,'IEA-MethaneAbatement'!$O:$O,"&lt;"&amp;$B20,'IEA-MethaneAbatement'!$O:$O,"&gt;="&amp;$A20,'IEA-MethaneAbatement'!$M:$M,$B$1,'IEA-MethaneAbatement'!$B:$B,'Country Selector'!$A$2)+VLOOKUP($C$1,'Multipliers and Adjustments'!$A$70:$I$86,TRUNC(COLUMN(AD$2)/5)+2,FALSE)*SUMIFS('IEA-MethaneAbatement'!$N:$N,'IEA-MethaneAbatement'!$O:$O,"&lt;"&amp;$B20,'IEA-MethaneAbatement'!$O:$O,"&gt;="&amp;$A20,'IEA-MethaneAbatement'!$M:$M,$C$1,'IEA-MethaneAbatement'!$B:$B,'Country Selector'!$A$2)+VLOOKUP($D$1,'Multipliers and Adjustments'!$A$70:$I$86,TRUNC(COLUMN(AD$2)/5)+2,FALSE)*SUMIFS('IEA-MethaneAbatement'!$N:$N,'IEA-MethaneAbatement'!$O:$O,"&lt;"&amp;$B20,'IEA-MethaneAbatement'!$O:$O,"&gt;="&amp;$A20,'IEA-MethaneAbatement'!$M:$M,$D$1,'IEA-MethaneAbatement'!$B:$B,'Country Selector'!$A$2)))*(1+INDEX('EPA to IEA Scaling'!$F$8:$AO$8,,MATCH(AD$2,'EPA to IEA Scaling'!$F$1:$AO$1,0)))</f>
        <v>0</v>
      </c>
      <c r="AE20" cm="1">
        <f t="array" ref="AE20">((VLOOKUP($B$1,'Multipliers and Adjustments'!$A$70:$I$86,TRUNC(COLUMN(AE$2)/5)+2,FALSE)*SUMIFS('IEA-MethaneAbatement'!$N:$N,'IEA-MethaneAbatement'!$O:$O,"&lt;"&amp;$B20,'IEA-MethaneAbatement'!$O:$O,"&gt;="&amp;$A20,'IEA-MethaneAbatement'!$M:$M,$B$1,'IEA-MethaneAbatement'!$B:$B,'Country Selector'!$A$2)+VLOOKUP($C$1,'Multipliers and Adjustments'!$A$70:$I$86,TRUNC(COLUMN(AE$2)/5)+2,FALSE)*SUMIFS('IEA-MethaneAbatement'!$N:$N,'IEA-MethaneAbatement'!$O:$O,"&lt;"&amp;$B20,'IEA-MethaneAbatement'!$O:$O,"&gt;="&amp;$A20,'IEA-MethaneAbatement'!$M:$M,$C$1,'IEA-MethaneAbatement'!$B:$B,'Country Selector'!$A$2)+VLOOKUP($D$1,'Multipliers and Adjustments'!$A$70:$I$86,TRUNC(COLUMN(AE$2)/5)+2,FALSE)*SUMIFS('IEA-MethaneAbatement'!$N:$N,'IEA-MethaneAbatement'!$O:$O,"&lt;"&amp;$B20,'IEA-MethaneAbatement'!$O:$O,"&gt;="&amp;$A20,'IEA-MethaneAbatement'!$M:$M,$D$1,'IEA-MethaneAbatement'!$B:$B,'Country Selector'!$A$2)))*(1+INDEX('EPA to IEA Scaling'!$F$8:$AO$8,,MATCH(AE$2,'EPA to IEA Scaling'!$F$1:$AO$1,0)))</f>
        <v>0</v>
      </c>
      <c r="AF20" cm="1">
        <f t="array" ref="AF20">((VLOOKUP($B$1,'Multipliers and Adjustments'!$A$70:$I$86,TRUNC(COLUMN(AF$2)/5)+2,FALSE)*SUMIFS('IEA-MethaneAbatement'!$N:$N,'IEA-MethaneAbatement'!$O:$O,"&lt;"&amp;$B20,'IEA-MethaneAbatement'!$O:$O,"&gt;="&amp;$A20,'IEA-MethaneAbatement'!$M:$M,$B$1,'IEA-MethaneAbatement'!$B:$B,'Country Selector'!$A$2)+VLOOKUP($C$1,'Multipliers and Adjustments'!$A$70:$I$86,TRUNC(COLUMN(AF$2)/5)+2,FALSE)*SUMIFS('IEA-MethaneAbatement'!$N:$N,'IEA-MethaneAbatement'!$O:$O,"&lt;"&amp;$B20,'IEA-MethaneAbatement'!$O:$O,"&gt;="&amp;$A20,'IEA-MethaneAbatement'!$M:$M,$C$1,'IEA-MethaneAbatement'!$B:$B,'Country Selector'!$A$2)+VLOOKUP($D$1,'Multipliers and Adjustments'!$A$70:$I$86,TRUNC(COLUMN(AF$2)/5)+2,FALSE)*SUMIFS('IEA-MethaneAbatement'!$N:$N,'IEA-MethaneAbatement'!$O:$O,"&lt;"&amp;$B20,'IEA-MethaneAbatement'!$O:$O,"&gt;="&amp;$A20,'IEA-MethaneAbatement'!$M:$M,$D$1,'IEA-MethaneAbatement'!$B:$B,'Country Selector'!$A$2)))*(1+INDEX('EPA to IEA Scaling'!$F$8:$AO$8,,MATCH(AF$2,'EPA to IEA Scaling'!$F$1:$AO$1,0)))</f>
        <v>0</v>
      </c>
      <c r="AG20" s="31" cm="1">
        <f t="array" ref="AG20">((VLOOKUP($B$1,'Multipliers and Adjustments'!$A$70:$I$86,TRUNC(COLUMN(AG$2)/5)+2,FALSE)*SUMIFS('IEA-MethaneAbatement'!$N:$N,'IEA-MethaneAbatement'!$O:$O,"&lt;"&amp;$B20,'IEA-MethaneAbatement'!$O:$O,"&gt;="&amp;$A20,'IEA-MethaneAbatement'!$M:$M,$B$1,'IEA-MethaneAbatement'!$B:$B,'Country Selector'!$A$2)+VLOOKUP($C$1,'Multipliers and Adjustments'!$A$70:$I$86,TRUNC(COLUMN(AG$2)/5)+2,FALSE)*SUMIFS('IEA-MethaneAbatement'!$N:$N,'IEA-MethaneAbatement'!$O:$O,"&lt;"&amp;$B20,'IEA-MethaneAbatement'!$O:$O,"&gt;="&amp;$A20,'IEA-MethaneAbatement'!$M:$M,$C$1,'IEA-MethaneAbatement'!$B:$B,'Country Selector'!$A$2)+VLOOKUP($D$1,'Multipliers and Adjustments'!$A$70:$I$86,TRUNC(COLUMN(AG$2)/5)+2,FALSE)*SUMIFS('IEA-MethaneAbatement'!$N:$N,'IEA-MethaneAbatement'!$O:$O,"&lt;"&amp;$B20,'IEA-MethaneAbatement'!$O:$O,"&gt;="&amp;$A20,'IEA-MethaneAbatement'!$M:$M,$D$1,'IEA-MethaneAbatement'!$B:$B,'Country Selector'!$A$2)))*(1+INDEX('EPA to IEA Scaling'!$F$8:$AO$8,,MATCH(AG$2,'EPA to IEA Scaling'!$F$1:$AO$1,0)))</f>
        <v>0</v>
      </c>
      <c r="AH20" cm="1">
        <f t="array" ref="AH20">((VLOOKUP($B$1,'Multipliers and Adjustments'!$A$70:$I$86,TRUNC(COLUMN(AH$2)/5)+2,FALSE)*SUMIFS('IEA-MethaneAbatement'!$N:$N,'IEA-MethaneAbatement'!$O:$O,"&lt;"&amp;$B20,'IEA-MethaneAbatement'!$O:$O,"&gt;="&amp;$A20,'IEA-MethaneAbatement'!$M:$M,$B$1,'IEA-MethaneAbatement'!$B:$B,'Country Selector'!$A$2)+VLOOKUP($C$1,'Multipliers and Adjustments'!$A$70:$I$86,TRUNC(COLUMN(AH$2)/5)+2,FALSE)*SUMIFS('IEA-MethaneAbatement'!$N:$N,'IEA-MethaneAbatement'!$O:$O,"&lt;"&amp;$B20,'IEA-MethaneAbatement'!$O:$O,"&gt;="&amp;$A20,'IEA-MethaneAbatement'!$M:$M,$C$1,'IEA-MethaneAbatement'!$B:$B,'Country Selector'!$A$2)+VLOOKUP($D$1,'Multipliers and Adjustments'!$A$70:$I$86,TRUNC(COLUMN(AH$2)/5)+2,FALSE)*SUMIFS('IEA-MethaneAbatement'!$N:$N,'IEA-MethaneAbatement'!$O:$O,"&lt;"&amp;$B20,'IEA-MethaneAbatement'!$O:$O,"&gt;="&amp;$A20,'IEA-MethaneAbatement'!$M:$M,$D$1,'IEA-MethaneAbatement'!$B:$B,'Country Selector'!$A$2)))*(1+INDEX('EPA to IEA Scaling'!$F$8:$AO$8,,MATCH(AH$2,'EPA to IEA Scaling'!$F$1:$AO$1,0)))</f>
        <v>0</v>
      </c>
      <c r="AI20" cm="1">
        <f t="array" ref="AI20">((VLOOKUP($B$1,'Multipliers and Adjustments'!$A$70:$I$86,TRUNC(COLUMN(AI$2)/5)+2,FALSE)*SUMIFS('IEA-MethaneAbatement'!$N:$N,'IEA-MethaneAbatement'!$O:$O,"&lt;"&amp;$B20,'IEA-MethaneAbatement'!$O:$O,"&gt;="&amp;$A20,'IEA-MethaneAbatement'!$M:$M,$B$1,'IEA-MethaneAbatement'!$B:$B,'Country Selector'!$A$2)+VLOOKUP($C$1,'Multipliers and Adjustments'!$A$70:$I$86,TRUNC(COLUMN(AI$2)/5)+2,FALSE)*SUMIFS('IEA-MethaneAbatement'!$N:$N,'IEA-MethaneAbatement'!$O:$O,"&lt;"&amp;$B20,'IEA-MethaneAbatement'!$O:$O,"&gt;="&amp;$A20,'IEA-MethaneAbatement'!$M:$M,$C$1,'IEA-MethaneAbatement'!$B:$B,'Country Selector'!$A$2)+VLOOKUP($D$1,'Multipliers and Adjustments'!$A$70:$I$86,TRUNC(COLUMN(AI$2)/5)+2,FALSE)*SUMIFS('IEA-MethaneAbatement'!$N:$N,'IEA-MethaneAbatement'!$O:$O,"&lt;"&amp;$B20,'IEA-MethaneAbatement'!$O:$O,"&gt;="&amp;$A20,'IEA-MethaneAbatement'!$M:$M,$D$1,'IEA-MethaneAbatement'!$B:$B,'Country Selector'!$A$2)))*(1+INDEX('EPA to IEA Scaling'!$F$8:$AO$8,,MATCH(AI$2,'EPA to IEA Scaling'!$F$1:$AO$1,0)))</f>
        <v>0</v>
      </c>
      <c r="AJ20" cm="1">
        <f t="array" ref="AJ20">((VLOOKUP($B$1,'Multipliers and Adjustments'!$A$70:$I$86,TRUNC(COLUMN(AJ$2)/5)+2,FALSE)*SUMIFS('IEA-MethaneAbatement'!$N:$N,'IEA-MethaneAbatement'!$O:$O,"&lt;"&amp;$B20,'IEA-MethaneAbatement'!$O:$O,"&gt;="&amp;$A20,'IEA-MethaneAbatement'!$M:$M,$B$1,'IEA-MethaneAbatement'!$B:$B,'Country Selector'!$A$2)+VLOOKUP($C$1,'Multipliers and Adjustments'!$A$70:$I$86,TRUNC(COLUMN(AJ$2)/5)+2,FALSE)*SUMIFS('IEA-MethaneAbatement'!$N:$N,'IEA-MethaneAbatement'!$O:$O,"&lt;"&amp;$B20,'IEA-MethaneAbatement'!$O:$O,"&gt;="&amp;$A20,'IEA-MethaneAbatement'!$M:$M,$C$1,'IEA-MethaneAbatement'!$B:$B,'Country Selector'!$A$2)+VLOOKUP($D$1,'Multipliers and Adjustments'!$A$70:$I$86,TRUNC(COLUMN(AJ$2)/5)+2,FALSE)*SUMIFS('IEA-MethaneAbatement'!$N:$N,'IEA-MethaneAbatement'!$O:$O,"&lt;"&amp;$B20,'IEA-MethaneAbatement'!$O:$O,"&gt;="&amp;$A20,'IEA-MethaneAbatement'!$M:$M,$D$1,'IEA-MethaneAbatement'!$B:$B,'Country Selector'!$A$2)))*(1+INDEX('EPA to IEA Scaling'!$F$8:$AO$8,,MATCH(AJ$2,'EPA to IEA Scaling'!$F$1:$AO$1,0)))</f>
        <v>0</v>
      </c>
      <c r="AK20" cm="1">
        <f t="array" ref="AK20">((VLOOKUP($B$1,'Multipliers and Adjustments'!$A$70:$I$86,TRUNC(COLUMN(AK$2)/5)+2,FALSE)*SUMIFS('IEA-MethaneAbatement'!$N:$N,'IEA-MethaneAbatement'!$O:$O,"&lt;"&amp;$B20,'IEA-MethaneAbatement'!$O:$O,"&gt;="&amp;$A20,'IEA-MethaneAbatement'!$M:$M,$B$1,'IEA-MethaneAbatement'!$B:$B,'Country Selector'!$A$2)+VLOOKUP($C$1,'Multipliers and Adjustments'!$A$70:$I$86,TRUNC(COLUMN(AK$2)/5)+2,FALSE)*SUMIFS('IEA-MethaneAbatement'!$N:$N,'IEA-MethaneAbatement'!$O:$O,"&lt;"&amp;$B20,'IEA-MethaneAbatement'!$O:$O,"&gt;="&amp;$A20,'IEA-MethaneAbatement'!$M:$M,$C$1,'IEA-MethaneAbatement'!$B:$B,'Country Selector'!$A$2)+VLOOKUP($D$1,'Multipliers and Adjustments'!$A$70:$I$86,TRUNC(COLUMN(AK$2)/5)+2,FALSE)*SUMIFS('IEA-MethaneAbatement'!$N:$N,'IEA-MethaneAbatement'!$O:$O,"&lt;"&amp;$B20,'IEA-MethaneAbatement'!$O:$O,"&gt;="&amp;$A20,'IEA-MethaneAbatement'!$M:$M,$D$1,'IEA-MethaneAbatement'!$B:$B,'Country Selector'!$A$2)))*(1+INDEX('EPA to IEA Scaling'!$F$8:$AO$8,,MATCH(AK$2,'EPA to IEA Scaling'!$F$1:$AO$1,0)))</f>
        <v>0</v>
      </c>
      <c r="AL20" s="31" cm="1">
        <f t="array" ref="AL20">((VLOOKUP($B$1,'Multipliers and Adjustments'!$A$70:$I$86,TRUNC(COLUMN(AL$2)/5)+2,FALSE)*SUMIFS('IEA-MethaneAbatement'!$N:$N,'IEA-MethaneAbatement'!$O:$O,"&lt;"&amp;$B20,'IEA-MethaneAbatement'!$O:$O,"&gt;="&amp;$A20,'IEA-MethaneAbatement'!$M:$M,$B$1,'IEA-MethaneAbatement'!$B:$B,'Country Selector'!$A$2)+VLOOKUP($C$1,'Multipliers and Adjustments'!$A$70:$I$86,TRUNC(COLUMN(AL$2)/5)+2,FALSE)*SUMIFS('IEA-MethaneAbatement'!$N:$N,'IEA-MethaneAbatement'!$O:$O,"&lt;"&amp;$B20,'IEA-MethaneAbatement'!$O:$O,"&gt;="&amp;$A20,'IEA-MethaneAbatement'!$M:$M,$C$1,'IEA-MethaneAbatement'!$B:$B,'Country Selector'!$A$2)+VLOOKUP($D$1,'Multipliers and Adjustments'!$A$70:$I$86,TRUNC(COLUMN(AL$2)/5)+2,FALSE)*SUMIFS('IEA-MethaneAbatement'!$N:$N,'IEA-MethaneAbatement'!$O:$O,"&lt;"&amp;$B20,'IEA-MethaneAbatement'!$O:$O,"&gt;="&amp;$A20,'IEA-MethaneAbatement'!$M:$M,$D$1,'IEA-MethaneAbatement'!$B:$B,'Country Selector'!$A$2)))*(1+INDEX('EPA to IEA Scaling'!$F$8:$AO$8,,MATCH(AL$2,'EPA to IEA Scaling'!$F$1:$AO$1,0)))</f>
        <v>0</v>
      </c>
    </row>
    <row r="21" spans="1:38" x14ac:dyDescent="0.45">
      <c r="A21" s="12">
        <f t="shared" si="1"/>
        <v>-250</v>
      </c>
      <c r="B21" s="11">
        <f t="shared" si="0"/>
        <v>-200</v>
      </c>
      <c r="C21" s="47" cm="1">
        <f t="array" ref="C21">((VLOOKUP($B$1,'Multipliers and Adjustments'!$A$70:$I$86,TRUNC(COLUMN(C$2)/5)+2,FALSE)*SUMIFS('IEA-MethaneAbatement'!$N:$N,'IEA-MethaneAbatement'!$O:$O,"&lt;"&amp;$B21,'IEA-MethaneAbatement'!$O:$O,"&gt;="&amp;$A21,'IEA-MethaneAbatement'!$M:$M,$B$1,'IEA-MethaneAbatement'!$B:$B,'Country Selector'!$A$2)+VLOOKUP($C$1,'Multipliers and Adjustments'!$A$70:$I$86,TRUNC(COLUMN(C$2)/5)+2,FALSE)*SUMIFS('IEA-MethaneAbatement'!$N:$N,'IEA-MethaneAbatement'!$O:$O,"&lt;"&amp;$B21,'IEA-MethaneAbatement'!$O:$O,"&gt;="&amp;$A21,'IEA-MethaneAbatement'!$M:$M,$C$1,'IEA-MethaneAbatement'!$B:$B,'Country Selector'!$A$2)+VLOOKUP($D$1,'Multipliers and Adjustments'!$A$70:$I$86,TRUNC(COLUMN(C$2)/5)+2,FALSE)*SUMIFS('IEA-MethaneAbatement'!$N:$N,'IEA-MethaneAbatement'!$O:$O,"&lt;"&amp;$B21,'IEA-MethaneAbatement'!$O:$O,"&gt;="&amp;$A21,'IEA-MethaneAbatement'!$M:$M,$D$1,'IEA-MethaneAbatement'!$B:$B,'Country Selector'!$A$2)))*(1+INDEX('EPA to IEA Scaling'!$F$8:$AO$8,,MATCH(C$2,'EPA to IEA Scaling'!$F$1:$AO$1,0)))</f>
        <v>0</v>
      </c>
      <c r="D21" cm="1">
        <f t="array" ref="D21">((VLOOKUP($B$1,'Multipliers and Adjustments'!$A$70:$I$86,TRUNC(COLUMN(D$2)/5)+2,FALSE)*SUMIFS('IEA-MethaneAbatement'!$N:$N,'IEA-MethaneAbatement'!$O:$O,"&lt;"&amp;$B21,'IEA-MethaneAbatement'!$O:$O,"&gt;="&amp;$A21,'IEA-MethaneAbatement'!$M:$M,$B$1,'IEA-MethaneAbatement'!$B:$B,'Country Selector'!$A$2)+VLOOKUP($C$1,'Multipliers and Adjustments'!$A$70:$I$86,TRUNC(COLUMN(D$2)/5)+2,FALSE)*SUMIFS('IEA-MethaneAbatement'!$N:$N,'IEA-MethaneAbatement'!$O:$O,"&lt;"&amp;$B21,'IEA-MethaneAbatement'!$O:$O,"&gt;="&amp;$A21,'IEA-MethaneAbatement'!$M:$M,$C$1,'IEA-MethaneAbatement'!$B:$B,'Country Selector'!$A$2)+VLOOKUP($D$1,'Multipliers and Adjustments'!$A$70:$I$86,TRUNC(COLUMN(D$2)/5)+2,FALSE)*SUMIFS('IEA-MethaneAbatement'!$N:$N,'IEA-MethaneAbatement'!$O:$O,"&lt;"&amp;$B21,'IEA-MethaneAbatement'!$O:$O,"&gt;="&amp;$A21,'IEA-MethaneAbatement'!$M:$M,$D$1,'IEA-MethaneAbatement'!$B:$B,'Country Selector'!$A$2)))*(1+INDEX('EPA to IEA Scaling'!$F$8:$AO$8,,MATCH(D$2,'EPA to IEA Scaling'!$F$1:$AO$1,0)))</f>
        <v>0</v>
      </c>
      <c r="E21" cm="1">
        <f t="array" ref="E21">((VLOOKUP($B$1,'Multipliers and Adjustments'!$A$70:$I$86,TRUNC(COLUMN(E$2)/5)+2,FALSE)*SUMIFS('IEA-MethaneAbatement'!$N:$N,'IEA-MethaneAbatement'!$O:$O,"&lt;"&amp;$B21,'IEA-MethaneAbatement'!$O:$O,"&gt;="&amp;$A21,'IEA-MethaneAbatement'!$M:$M,$B$1,'IEA-MethaneAbatement'!$B:$B,'Country Selector'!$A$2)+VLOOKUP($C$1,'Multipliers and Adjustments'!$A$70:$I$86,TRUNC(COLUMN(E$2)/5)+2,FALSE)*SUMIFS('IEA-MethaneAbatement'!$N:$N,'IEA-MethaneAbatement'!$O:$O,"&lt;"&amp;$B21,'IEA-MethaneAbatement'!$O:$O,"&gt;="&amp;$A21,'IEA-MethaneAbatement'!$M:$M,$C$1,'IEA-MethaneAbatement'!$B:$B,'Country Selector'!$A$2)+VLOOKUP($D$1,'Multipliers and Adjustments'!$A$70:$I$86,TRUNC(COLUMN(E$2)/5)+2,FALSE)*SUMIFS('IEA-MethaneAbatement'!$N:$N,'IEA-MethaneAbatement'!$O:$O,"&lt;"&amp;$B21,'IEA-MethaneAbatement'!$O:$O,"&gt;="&amp;$A21,'IEA-MethaneAbatement'!$M:$M,$D$1,'IEA-MethaneAbatement'!$B:$B,'Country Selector'!$A$2)))*(1+INDEX('EPA to IEA Scaling'!$F$8:$AO$8,,MATCH(E$2,'EPA to IEA Scaling'!$F$1:$AO$1,0)))</f>
        <v>0</v>
      </c>
      <c r="F21" cm="1">
        <f t="array" ref="F21">((VLOOKUP($B$1,'Multipliers and Adjustments'!$A$70:$I$86,TRUNC(COLUMN(F$2)/5)+2,FALSE)*SUMIFS('IEA-MethaneAbatement'!$N:$N,'IEA-MethaneAbatement'!$O:$O,"&lt;"&amp;$B21,'IEA-MethaneAbatement'!$O:$O,"&gt;="&amp;$A21,'IEA-MethaneAbatement'!$M:$M,$B$1,'IEA-MethaneAbatement'!$B:$B,'Country Selector'!$A$2)+VLOOKUP($C$1,'Multipliers and Adjustments'!$A$70:$I$86,TRUNC(COLUMN(F$2)/5)+2,FALSE)*SUMIFS('IEA-MethaneAbatement'!$N:$N,'IEA-MethaneAbatement'!$O:$O,"&lt;"&amp;$B21,'IEA-MethaneAbatement'!$O:$O,"&gt;="&amp;$A21,'IEA-MethaneAbatement'!$M:$M,$C$1,'IEA-MethaneAbatement'!$B:$B,'Country Selector'!$A$2)+VLOOKUP($D$1,'Multipliers and Adjustments'!$A$70:$I$86,TRUNC(COLUMN(F$2)/5)+2,FALSE)*SUMIFS('IEA-MethaneAbatement'!$N:$N,'IEA-MethaneAbatement'!$O:$O,"&lt;"&amp;$B21,'IEA-MethaneAbatement'!$O:$O,"&gt;="&amp;$A21,'IEA-MethaneAbatement'!$M:$M,$D$1,'IEA-MethaneAbatement'!$B:$B,'Country Selector'!$A$2)))*(1+INDEX('EPA to IEA Scaling'!$F$8:$AO$8,,MATCH(F$2,'EPA to IEA Scaling'!$F$1:$AO$1,0)))</f>
        <v>0</v>
      </c>
      <c r="G21" cm="1">
        <f t="array" ref="G21">((VLOOKUP($B$1,'Multipliers and Adjustments'!$A$70:$I$86,TRUNC(COLUMN(G$2)/5)+2,FALSE)*SUMIFS('IEA-MethaneAbatement'!$N:$N,'IEA-MethaneAbatement'!$O:$O,"&lt;"&amp;$B21,'IEA-MethaneAbatement'!$O:$O,"&gt;="&amp;$A21,'IEA-MethaneAbatement'!$M:$M,$B$1,'IEA-MethaneAbatement'!$B:$B,'Country Selector'!$A$2)+VLOOKUP($C$1,'Multipliers and Adjustments'!$A$70:$I$86,TRUNC(COLUMN(G$2)/5)+2,FALSE)*SUMIFS('IEA-MethaneAbatement'!$N:$N,'IEA-MethaneAbatement'!$O:$O,"&lt;"&amp;$B21,'IEA-MethaneAbatement'!$O:$O,"&gt;="&amp;$A21,'IEA-MethaneAbatement'!$M:$M,$C$1,'IEA-MethaneAbatement'!$B:$B,'Country Selector'!$A$2)+VLOOKUP($D$1,'Multipliers and Adjustments'!$A$70:$I$86,TRUNC(COLUMN(G$2)/5)+2,FALSE)*SUMIFS('IEA-MethaneAbatement'!$N:$N,'IEA-MethaneAbatement'!$O:$O,"&lt;"&amp;$B21,'IEA-MethaneAbatement'!$O:$O,"&gt;="&amp;$A21,'IEA-MethaneAbatement'!$M:$M,$D$1,'IEA-MethaneAbatement'!$B:$B,'Country Selector'!$A$2)))*(1+INDEX('EPA to IEA Scaling'!$F$8:$AO$8,,MATCH(G$2,'EPA to IEA Scaling'!$F$1:$AO$1,0)))</f>
        <v>0</v>
      </c>
      <c r="H21" s="31" cm="1">
        <f t="array" ref="H21">((VLOOKUP($B$1,'Multipliers and Adjustments'!$A$70:$I$86,TRUNC(COLUMN(H$2)/5)+2,FALSE)*SUMIFS('IEA-MethaneAbatement'!$N:$N,'IEA-MethaneAbatement'!$O:$O,"&lt;"&amp;$B21,'IEA-MethaneAbatement'!$O:$O,"&gt;="&amp;$A21,'IEA-MethaneAbatement'!$M:$M,$B$1,'IEA-MethaneAbatement'!$B:$B,'Country Selector'!$A$2)+VLOOKUP($C$1,'Multipliers and Adjustments'!$A$70:$I$86,TRUNC(COLUMN(H$2)/5)+2,FALSE)*SUMIFS('IEA-MethaneAbatement'!$N:$N,'IEA-MethaneAbatement'!$O:$O,"&lt;"&amp;$B21,'IEA-MethaneAbatement'!$O:$O,"&gt;="&amp;$A21,'IEA-MethaneAbatement'!$M:$M,$C$1,'IEA-MethaneAbatement'!$B:$B,'Country Selector'!$A$2)+VLOOKUP($D$1,'Multipliers and Adjustments'!$A$70:$I$86,TRUNC(COLUMN(H$2)/5)+2,FALSE)*SUMIFS('IEA-MethaneAbatement'!$N:$N,'IEA-MethaneAbatement'!$O:$O,"&lt;"&amp;$B21,'IEA-MethaneAbatement'!$O:$O,"&gt;="&amp;$A21,'IEA-MethaneAbatement'!$M:$M,$D$1,'IEA-MethaneAbatement'!$B:$B,'Country Selector'!$A$2)))*(1+INDEX('EPA to IEA Scaling'!$F$8:$AO$8,,MATCH(H$2,'EPA to IEA Scaling'!$F$1:$AO$1,0)))</f>
        <v>0</v>
      </c>
      <c r="I21" cm="1">
        <f t="array" ref="I21">((VLOOKUP($B$1,'Multipliers and Adjustments'!$A$70:$I$86,TRUNC(COLUMN(I$2)/5)+2,FALSE)*SUMIFS('IEA-MethaneAbatement'!$N:$N,'IEA-MethaneAbatement'!$O:$O,"&lt;"&amp;$B21,'IEA-MethaneAbatement'!$O:$O,"&gt;="&amp;$A21,'IEA-MethaneAbatement'!$M:$M,$B$1,'IEA-MethaneAbatement'!$B:$B,'Country Selector'!$A$2)+VLOOKUP($C$1,'Multipliers and Adjustments'!$A$70:$I$86,TRUNC(COLUMN(I$2)/5)+2,FALSE)*SUMIFS('IEA-MethaneAbatement'!$N:$N,'IEA-MethaneAbatement'!$O:$O,"&lt;"&amp;$B21,'IEA-MethaneAbatement'!$O:$O,"&gt;="&amp;$A21,'IEA-MethaneAbatement'!$M:$M,$C$1,'IEA-MethaneAbatement'!$B:$B,'Country Selector'!$A$2)+VLOOKUP($D$1,'Multipliers and Adjustments'!$A$70:$I$86,TRUNC(COLUMN(I$2)/5)+2,FALSE)*SUMIFS('IEA-MethaneAbatement'!$N:$N,'IEA-MethaneAbatement'!$O:$O,"&lt;"&amp;$B21,'IEA-MethaneAbatement'!$O:$O,"&gt;="&amp;$A21,'IEA-MethaneAbatement'!$M:$M,$D$1,'IEA-MethaneAbatement'!$B:$B,'Country Selector'!$A$2)))*(1+INDEX('EPA to IEA Scaling'!$F$8:$AO$8,,MATCH(I$2,'EPA to IEA Scaling'!$F$1:$AO$1,0)))</f>
        <v>0</v>
      </c>
      <c r="J21" cm="1">
        <f t="array" ref="J21">((VLOOKUP($B$1,'Multipliers and Adjustments'!$A$70:$I$86,TRUNC(COLUMN(J$2)/5)+2,FALSE)*SUMIFS('IEA-MethaneAbatement'!$N:$N,'IEA-MethaneAbatement'!$O:$O,"&lt;"&amp;$B21,'IEA-MethaneAbatement'!$O:$O,"&gt;="&amp;$A21,'IEA-MethaneAbatement'!$M:$M,$B$1,'IEA-MethaneAbatement'!$B:$B,'Country Selector'!$A$2)+VLOOKUP($C$1,'Multipliers and Adjustments'!$A$70:$I$86,TRUNC(COLUMN(J$2)/5)+2,FALSE)*SUMIFS('IEA-MethaneAbatement'!$N:$N,'IEA-MethaneAbatement'!$O:$O,"&lt;"&amp;$B21,'IEA-MethaneAbatement'!$O:$O,"&gt;="&amp;$A21,'IEA-MethaneAbatement'!$M:$M,$C$1,'IEA-MethaneAbatement'!$B:$B,'Country Selector'!$A$2)+VLOOKUP($D$1,'Multipliers and Adjustments'!$A$70:$I$86,TRUNC(COLUMN(J$2)/5)+2,FALSE)*SUMIFS('IEA-MethaneAbatement'!$N:$N,'IEA-MethaneAbatement'!$O:$O,"&lt;"&amp;$B21,'IEA-MethaneAbatement'!$O:$O,"&gt;="&amp;$A21,'IEA-MethaneAbatement'!$M:$M,$D$1,'IEA-MethaneAbatement'!$B:$B,'Country Selector'!$A$2)))*(1+INDEX('EPA to IEA Scaling'!$F$8:$AO$8,,MATCH(J$2,'EPA to IEA Scaling'!$F$1:$AO$1,0)))</f>
        <v>0</v>
      </c>
      <c r="K21" cm="1">
        <f t="array" ref="K21">((VLOOKUP($B$1,'Multipliers and Adjustments'!$A$70:$I$86,TRUNC(COLUMN(K$2)/5)+2,FALSE)*SUMIFS('IEA-MethaneAbatement'!$N:$N,'IEA-MethaneAbatement'!$O:$O,"&lt;"&amp;$B21,'IEA-MethaneAbatement'!$O:$O,"&gt;="&amp;$A21,'IEA-MethaneAbatement'!$M:$M,$B$1,'IEA-MethaneAbatement'!$B:$B,'Country Selector'!$A$2)+VLOOKUP($C$1,'Multipliers and Adjustments'!$A$70:$I$86,TRUNC(COLUMN(K$2)/5)+2,FALSE)*SUMIFS('IEA-MethaneAbatement'!$N:$N,'IEA-MethaneAbatement'!$O:$O,"&lt;"&amp;$B21,'IEA-MethaneAbatement'!$O:$O,"&gt;="&amp;$A21,'IEA-MethaneAbatement'!$M:$M,$C$1,'IEA-MethaneAbatement'!$B:$B,'Country Selector'!$A$2)+VLOOKUP($D$1,'Multipliers and Adjustments'!$A$70:$I$86,TRUNC(COLUMN(K$2)/5)+2,FALSE)*SUMIFS('IEA-MethaneAbatement'!$N:$N,'IEA-MethaneAbatement'!$O:$O,"&lt;"&amp;$B21,'IEA-MethaneAbatement'!$O:$O,"&gt;="&amp;$A21,'IEA-MethaneAbatement'!$M:$M,$D$1,'IEA-MethaneAbatement'!$B:$B,'Country Selector'!$A$2)))*(1+INDEX('EPA to IEA Scaling'!$F$8:$AO$8,,MATCH(K$2,'EPA to IEA Scaling'!$F$1:$AO$1,0)))</f>
        <v>0</v>
      </c>
      <c r="L21" cm="1">
        <f t="array" ref="L21">((VLOOKUP($B$1,'Multipliers and Adjustments'!$A$70:$I$86,TRUNC(COLUMN(L$2)/5)+2,FALSE)*SUMIFS('IEA-MethaneAbatement'!$N:$N,'IEA-MethaneAbatement'!$O:$O,"&lt;"&amp;$B21,'IEA-MethaneAbatement'!$O:$O,"&gt;="&amp;$A21,'IEA-MethaneAbatement'!$M:$M,$B$1,'IEA-MethaneAbatement'!$B:$B,'Country Selector'!$A$2)+VLOOKUP($C$1,'Multipliers and Adjustments'!$A$70:$I$86,TRUNC(COLUMN(L$2)/5)+2,FALSE)*SUMIFS('IEA-MethaneAbatement'!$N:$N,'IEA-MethaneAbatement'!$O:$O,"&lt;"&amp;$B21,'IEA-MethaneAbatement'!$O:$O,"&gt;="&amp;$A21,'IEA-MethaneAbatement'!$M:$M,$C$1,'IEA-MethaneAbatement'!$B:$B,'Country Selector'!$A$2)+VLOOKUP($D$1,'Multipliers and Adjustments'!$A$70:$I$86,TRUNC(COLUMN(L$2)/5)+2,FALSE)*SUMIFS('IEA-MethaneAbatement'!$N:$N,'IEA-MethaneAbatement'!$O:$O,"&lt;"&amp;$B21,'IEA-MethaneAbatement'!$O:$O,"&gt;="&amp;$A21,'IEA-MethaneAbatement'!$M:$M,$D$1,'IEA-MethaneAbatement'!$B:$B,'Country Selector'!$A$2)))*(1+INDEX('EPA to IEA Scaling'!$F$8:$AO$8,,MATCH(L$2,'EPA to IEA Scaling'!$F$1:$AO$1,0)))</f>
        <v>0</v>
      </c>
      <c r="M21" s="31" cm="1">
        <f t="array" ref="M21">((VLOOKUP($B$1,'Multipliers and Adjustments'!$A$70:$I$86,TRUNC(COLUMN(M$2)/5)+2,FALSE)*SUMIFS('IEA-MethaneAbatement'!$N:$N,'IEA-MethaneAbatement'!$O:$O,"&lt;"&amp;$B21,'IEA-MethaneAbatement'!$O:$O,"&gt;="&amp;$A21,'IEA-MethaneAbatement'!$M:$M,$B$1,'IEA-MethaneAbatement'!$B:$B,'Country Selector'!$A$2)+VLOOKUP($C$1,'Multipliers and Adjustments'!$A$70:$I$86,TRUNC(COLUMN(M$2)/5)+2,FALSE)*SUMIFS('IEA-MethaneAbatement'!$N:$N,'IEA-MethaneAbatement'!$O:$O,"&lt;"&amp;$B21,'IEA-MethaneAbatement'!$O:$O,"&gt;="&amp;$A21,'IEA-MethaneAbatement'!$M:$M,$C$1,'IEA-MethaneAbatement'!$B:$B,'Country Selector'!$A$2)+VLOOKUP($D$1,'Multipliers and Adjustments'!$A$70:$I$86,TRUNC(COLUMN(M$2)/5)+2,FALSE)*SUMIFS('IEA-MethaneAbatement'!$N:$N,'IEA-MethaneAbatement'!$O:$O,"&lt;"&amp;$B21,'IEA-MethaneAbatement'!$O:$O,"&gt;="&amp;$A21,'IEA-MethaneAbatement'!$M:$M,$D$1,'IEA-MethaneAbatement'!$B:$B,'Country Selector'!$A$2)))*(1+INDEX('EPA to IEA Scaling'!$F$8:$AO$8,,MATCH(M$2,'EPA to IEA Scaling'!$F$1:$AO$1,0)))</f>
        <v>0</v>
      </c>
      <c r="N21" cm="1">
        <f t="array" ref="N21">((VLOOKUP($B$1,'Multipliers and Adjustments'!$A$70:$I$86,TRUNC(COLUMN(N$2)/5)+2,FALSE)*SUMIFS('IEA-MethaneAbatement'!$N:$N,'IEA-MethaneAbatement'!$O:$O,"&lt;"&amp;$B21,'IEA-MethaneAbatement'!$O:$O,"&gt;="&amp;$A21,'IEA-MethaneAbatement'!$M:$M,$B$1,'IEA-MethaneAbatement'!$B:$B,'Country Selector'!$A$2)+VLOOKUP($C$1,'Multipliers and Adjustments'!$A$70:$I$86,TRUNC(COLUMN(N$2)/5)+2,FALSE)*SUMIFS('IEA-MethaneAbatement'!$N:$N,'IEA-MethaneAbatement'!$O:$O,"&lt;"&amp;$B21,'IEA-MethaneAbatement'!$O:$O,"&gt;="&amp;$A21,'IEA-MethaneAbatement'!$M:$M,$C$1,'IEA-MethaneAbatement'!$B:$B,'Country Selector'!$A$2)+VLOOKUP($D$1,'Multipliers and Adjustments'!$A$70:$I$86,TRUNC(COLUMN(N$2)/5)+2,FALSE)*SUMIFS('IEA-MethaneAbatement'!$N:$N,'IEA-MethaneAbatement'!$O:$O,"&lt;"&amp;$B21,'IEA-MethaneAbatement'!$O:$O,"&gt;="&amp;$A21,'IEA-MethaneAbatement'!$M:$M,$D$1,'IEA-MethaneAbatement'!$B:$B,'Country Selector'!$A$2)))*(1+INDEX('EPA to IEA Scaling'!$F$8:$AO$8,,MATCH(N$2,'EPA to IEA Scaling'!$F$1:$AO$1,0)))</f>
        <v>0</v>
      </c>
      <c r="O21" cm="1">
        <f t="array" ref="O21">((VLOOKUP($B$1,'Multipliers and Adjustments'!$A$70:$I$86,TRUNC(COLUMN(O$2)/5)+2,FALSE)*SUMIFS('IEA-MethaneAbatement'!$N:$N,'IEA-MethaneAbatement'!$O:$O,"&lt;"&amp;$B21,'IEA-MethaneAbatement'!$O:$O,"&gt;="&amp;$A21,'IEA-MethaneAbatement'!$M:$M,$B$1,'IEA-MethaneAbatement'!$B:$B,'Country Selector'!$A$2)+VLOOKUP($C$1,'Multipliers and Adjustments'!$A$70:$I$86,TRUNC(COLUMN(O$2)/5)+2,FALSE)*SUMIFS('IEA-MethaneAbatement'!$N:$N,'IEA-MethaneAbatement'!$O:$O,"&lt;"&amp;$B21,'IEA-MethaneAbatement'!$O:$O,"&gt;="&amp;$A21,'IEA-MethaneAbatement'!$M:$M,$C$1,'IEA-MethaneAbatement'!$B:$B,'Country Selector'!$A$2)+VLOOKUP($D$1,'Multipliers and Adjustments'!$A$70:$I$86,TRUNC(COLUMN(O$2)/5)+2,FALSE)*SUMIFS('IEA-MethaneAbatement'!$N:$N,'IEA-MethaneAbatement'!$O:$O,"&lt;"&amp;$B21,'IEA-MethaneAbatement'!$O:$O,"&gt;="&amp;$A21,'IEA-MethaneAbatement'!$M:$M,$D$1,'IEA-MethaneAbatement'!$B:$B,'Country Selector'!$A$2)))*(1+INDEX('EPA to IEA Scaling'!$F$8:$AO$8,,MATCH(O$2,'EPA to IEA Scaling'!$F$1:$AO$1,0)))</f>
        <v>0</v>
      </c>
      <c r="P21" cm="1">
        <f t="array" ref="P21">((VLOOKUP($B$1,'Multipliers and Adjustments'!$A$70:$I$86,TRUNC(COLUMN(P$2)/5)+2,FALSE)*SUMIFS('IEA-MethaneAbatement'!$N:$N,'IEA-MethaneAbatement'!$O:$O,"&lt;"&amp;$B21,'IEA-MethaneAbatement'!$O:$O,"&gt;="&amp;$A21,'IEA-MethaneAbatement'!$M:$M,$B$1,'IEA-MethaneAbatement'!$B:$B,'Country Selector'!$A$2)+VLOOKUP($C$1,'Multipliers and Adjustments'!$A$70:$I$86,TRUNC(COLUMN(P$2)/5)+2,FALSE)*SUMIFS('IEA-MethaneAbatement'!$N:$N,'IEA-MethaneAbatement'!$O:$O,"&lt;"&amp;$B21,'IEA-MethaneAbatement'!$O:$O,"&gt;="&amp;$A21,'IEA-MethaneAbatement'!$M:$M,$C$1,'IEA-MethaneAbatement'!$B:$B,'Country Selector'!$A$2)+VLOOKUP($D$1,'Multipliers and Adjustments'!$A$70:$I$86,TRUNC(COLUMN(P$2)/5)+2,FALSE)*SUMIFS('IEA-MethaneAbatement'!$N:$N,'IEA-MethaneAbatement'!$O:$O,"&lt;"&amp;$B21,'IEA-MethaneAbatement'!$O:$O,"&gt;="&amp;$A21,'IEA-MethaneAbatement'!$M:$M,$D$1,'IEA-MethaneAbatement'!$B:$B,'Country Selector'!$A$2)))*(1+INDEX('EPA to IEA Scaling'!$F$8:$AO$8,,MATCH(P$2,'EPA to IEA Scaling'!$F$1:$AO$1,0)))</f>
        <v>0</v>
      </c>
      <c r="Q21" cm="1">
        <f t="array" ref="Q21">((VLOOKUP($B$1,'Multipliers and Adjustments'!$A$70:$I$86,TRUNC(COLUMN(Q$2)/5)+2,FALSE)*SUMIFS('IEA-MethaneAbatement'!$N:$N,'IEA-MethaneAbatement'!$O:$O,"&lt;"&amp;$B21,'IEA-MethaneAbatement'!$O:$O,"&gt;="&amp;$A21,'IEA-MethaneAbatement'!$M:$M,$B$1,'IEA-MethaneAbatement'!$B:$B,'Country Selector'!$A$2)+VLOOKUP($C$1,'Multipliers and Adjustments'!$A$70:$I$86,TRUNC(COLUMN(Q$2)/5)+2,FALSE)*SUMIFS('IEA-MethaneAbatement'!$N:$N,'IEA-MethaneAbatement'!$O:$O,"&lt;"&amp;$B21,'IEA-MethaneAbatement'!$O:$O,"&gt;="&amp;$A21,'IEA-MethaneAbatement'!$M:$M,$C$1,'IEA-MethaneAbatement'!$B:$B,'Country Selector'!$A$2)+VLOOKUP($D$1,'Multipliers and Adjustments'!$A$70:$I$86,TRUNC(COLUMN(Q$2)/5)+2,FALSE)*SUMIFS('IEA-MethaneAbatement'!$N:$N,'IEA-MethaneAbatement'!$O:$O,"&lt;"&amp;$B21,'IEA-MethaneAbatement'!$O:$O,"&gt;="&amp;$A21,'IEA-MethaneAbatement'!$M:$M,$D$1,'IEA-MethaneAbatement'!$B:$B,'Country Selector'!$A$2)))*(1+INDEX('EPA to IEA Scaling'!$F$8:$AO$8,,MATCH(Q$2,'EPA to IEA Scaling'!$F$1:$AO$1,0)))</f>
        <v>0</v>
      </c>
      <c r="R21" s="31" cm="1">
        <f t="array" ref="R21">((VLOOKUP($B$1,'Multipliers and Adjustments'!$A$70:$I$86,TRUNC(COLUMN(R$2)/5)+2,FALSE)*SUMIFS('IEA-MethaneAbatement'!$N:$N,'IEA-MethaneAbatement'!$O:$O,"&lt;"&amp;$B21,'IEA-MethaneAbatement'!$O:$O,"&gt;="&amp;$A21,'IEA-MethaneAbatement'!$M:$M,$B$1,'IEA-MethaneAbatement'!$B:$B,'Country Selector'!$A$2)+VLOOKUP($C$1,'Multipliers and Adjustments'!$A$70:$I$86,TRUNC(COLUMN(R$2)/5)+2,FALSE)*SUMIFS('IEA-MethaneAbatement'!$N:$N,'IEA-MethaneAbatement'!$O:$O,"&lt;"&amp;$B21,'IEA-MethaneAbatement'!$O:$O,"&gt;="&amp;$A21,'IEA-MethaneAbatement'!$M:$M,$C$1,'IEA-MethaneAbatement'!$B:$B,'Country Selector'!$A$2)+VLOOKUP($D$1,'Multipliers and Adjustments'!$A$70:$I$86,TRUNC(COLUMN(R$2)/5)+2,FALSE)*SUMIFS('IEA-MethaneAbatement'!$N:$N,'IEA-MethaneAbatement'!$O:$O,"&lt;"&amp;$B21,'IEA-MethaneAbatement'!$O:$O,"&gt;="&amp;$A21,'IEA-MethaneAbatement'!$M:$M,$D$1,'IEA-MethaneAbatement'!$B:$B,'Country Selector'!$A$2)))*(1+INDEX('EPA to IEA Scaling'!$F$8:$AO$8,,MATCH(R$2,'EPA to IEA Scaling'!$F$1:$AO$1,0)))</f>
        <v>0</v>
      </c>
      <c r="S21" cm="1">
        <f t="array" ref="S21">((VLOOKUP($B$1,'Multipliers and Adjustments'!$A$70:$I$86,TRUNC(COLUMN(S$2)/5)+2,FALSE)*SUMIFS('IEA-MethaneAbatement'!$N:$N,'IEA-MethaneAbatement'!$O:$O,"&lt;"&amp;$B21,'IEA-MethaneAbatement'!$O:$O,"&gt;="&amp;$A21,'IEA-MethaneAbatement'!$M:$M,$B$1,'IEA-MethaneAbatement'!$B:$B,'Country Selector'!$A$2)+VLOOKUP($C$1,'Multipliers and Adjustments'!$A$70:$I$86,TRUNC(COLUMN(S$2)/5)+2,FALSE)*SUMIFS('IEA-MethaneAbatement'!$N:$N,'IEA-MethaneAbatement'!$O:$O,"&lt;"&amp;$B21,'IEA-MethaneAbatement'!$O:$O,"&gt;="&amp;$A21,'IEA-MethaneAbatement'!$M:$M,$C$1,'IEA-MethaneAbatement'!$B:$B,'Country Selector'!$A$2)+VLOOKUP($D$1,'Multipliers and Adjustments'!$A$70:$I$86,TRUNC(COLUMN(S$2)/5)+2,FALSE)*SUMIFS('IEA-MethaneAbatement'!$N:$N,'IEA-MethaneAbatement'!$O:$O,"&lt;"&amp;$B21,'IEA-MethaneAbatement'!$O:$O,"&gt;="&amp;$A21,'IEA-MethaneAbatement'!$M:$M,$D$1,'IEA-MethaneAbatement'!$B:$B,'Country Selector'!$A$2)))*(1+INDEX('EPA to IEA Scaling'!$F$8:$AO$8,,MATCH(S$2,'EPA to IEA Scaling'!$F$1:$AO$1,0)))</f>
        <v>0</v>
      </c>
      <c r="T21" cm="1">
        <f t="array" ref="T21">((VLOOKUP($B$1,'Multipliers and Adjustments'!$A$70:$I$86,TRUNC(COLUMN(T$2)/5)+2,FALSE)*SUMIFS('IEA-MethaneAbatement'!$N:$N,'IEA-MethaneAbatement'!$O:$O,"&lt;"&amp;$B21,'IEA-MethaneAbatement'!$O:$O,"&gt;="&amp;$A21,'IEA-MethaneAbatement'!$M:$M,$B$1,'IEA-MethaneAbatement'!$B:$B,'Country Selector'!$A$2)+VLOOKUP($C$1,'Multipliers and Adjustments'!$A$70:$I$86,TRUNC(COLUMN(T$2)/5)+2,FALSE)*SUMIFS('IEA-MethaneAbatement'!$N:$N,'IEA-MethaneAbatement'!$O:$O,"&lt;"&amp;$B21,'IEA-MethaneAbatement'!$O:$O,"&gt;="&amp;$A21,'IEA-MethaneAbatement'!$M:$M,$C$1,'IEA-MethaneAbatement'!$B:$B,'Country Selector'!$A$2)+VLOOKUP($D$1,'Multipliers and Adjustments'!$A$70:$I$86,TRUNC(COLUMN(T$2)/5)+2,FALSE)*SUMIFS('IEA-MethaneAbatement'!$N:$N,'IEA-MethaneAbatement'!$O:$O,"&lt;"&amp;$B21,'IEA-MethaneAbatement'!$O:$O,"&gt;="&amp;$A21,'IEA-MethaneAbatement'!$M:$M,$D$1,'IEA-MethaneAbatement'!$B:$B,'Country Selector'!$A$2)))*(1+INDEX('EPA to IEA Scaling'!$F$8:$AO$8,,MATCH(T$2,'EPA to IEA Scaling'!$F$1:$AO$1,0)))</f>
        <v>0</v>
      </c>
      <c r="U21" cm="1">
        <f t="array" ref="U21">((VLOOKUP($B$1,'Multipliers and Adjustments'!$A$70:$I$86,TRUNC(COLUMN(U$2)/5)+2,FALSE)*SUMIFS('IEA-MethaneAbatement'!$N:$N,'IEA-MethaneAbatement'!$O:$O,"&lt;"&amp;$B21,'IEA-MethaneAbatement'!$O:$O,"&gt;="&amp;$A21,'IEA-MethaneAbatement'!$M:$M,$B$1,'IEA-MethaneAbatement'!$B:$B,'Country Selector'!$A$2)+VLOOKUP($C$1,'Multipliers and Adjustments'!$A$70:$I$86,TRUNC(COLUMN(U$2)/5)+2,FALSE)*SUMIFS('IEA-MethaneAbatement'!$N:$N,'IEA-MethaneAbatement'!$O:$O,"&lt;"&amp;$B21,'IEA-MethaneAbatement'!$O:$O,"&gt;="&amp;$A21,'IEA-MethaneAbatement'!$M:$M,$C$1,'IEA-MethaneAbatement'!$B:$B,'Country Selector'!$A$2)+VLOOKUP($D$1,'Multipliers and Adjustments'!$A$70:$I$86,TRUNC(COLUMN(U$2)/5)+2,FALSE)*SUMIFS('IEA-MethaneAbatement'!$N:$N,'IEA-MethaneAbatement'!$O:$O,"&lt;"&amp;$B21,'IEA-MethaneAbatement'!$O:$O,"&gt;="&amp;$A21,'IEA-MethaneAbatement'!$M:$M,$D$1,'IEA-MethaneAbatement'!$B:$B,'Country Selector'!$A$2)))*(1+INDEX('EPA to IEA Scaling'!$F$8:$AO$8,,MATCH(U$2,'EPA to IEA Scaling'!$F$1:$AO$1,0)))</f>
        <v>0</v>
      </c>
      <c r="V21" cm="1">
        <f t="array" ref="V21">((VLOOKUP($B$1,'Multipliers and Adjustments'!$A$70:$I$86,TRUNC(COLUMN(V$2)/5)+2,FALSE)*SUMIFS('IEA-MethaneAbatement'!$N:$N,'IEA-MethaneAbatement'!$O:$O,"&lt;"&amp;$B21,'IEA-MethaneAbatement'!$O:$O,"&gt;="&amp;$A21,'IEA-MethaneAbatement'!$M:$M,$B$1,'IEA-MethaneAbatement'!$B:$B,'Country Selector'!$A$2)+VLOOKUP($C$1,'Multipliers and Adjustments'!$A$70:$I$86,TRUNC(COLUMN(V$2)/5)+2,FALSE)*SUMIFS('IEA-MethaneAbatement'!$N:$N,'IEA-MethaneAbatement'!$O:$O,"&lt;"&amp;$B21,'IEA-MethaneAbatement'!$O:$O,"&gt;="&amp;$A21,'IEA-MethaneAbatement'!$M:$M,$C$1,'IEA-MethaneAbatement'!$B:$B,'Country Selector'!$A$2)+VLOOKUP($D$1,'Multipliers and Adjustments'!$A$70:$I$86,TRUNC(COLUMN(V$2)/5)+2,FALSE)*SUMIFS('IEA-MethaneAbatement'!$N:$N,'IEA-MethaneAbatement'!$O:$O,"&lt;"&amp;$B21,'IEA-MethaneAbatement'!$O:$O,"&gt;="&amp;$A21,'IEA-MethaneAbatement'!$M:$M,$D$1,'IEA-MethaneAbatement'!$B:$B,'Country Selector'!$A$2)))*(1+INDEX('EPA to IEA Scaling'!$F$8:$AO$8,,MATCH(V$2,'EPA to IEA Scaling'!$F$1:$AO$1,0)))</f>
        <v>0</v>
      </c>
      <c r="W21" s="31" cm="1">
        <f t="array" ref="W21">((VLOOKUP($B$1,'Multipliers and Adjustments'!$A$70:$I$86,TRUNC(COLUMN(W$2)/5)+2,FALSE)*SUMIFS('IEA-MethaneAbatement'!$N:$N,'IEA-MethaneAbatement'!$O:$O,"&lt;"&amp;$B21,'IEA-MethaneAbatement'!$O:$O,"&gt;="&amp;$A21,'IEA-MethaneAbatement'!$M:$M,$B$1,'IEA-MethaneAbatement'!$B:$B,'Country Selector'!$A$2)+VLOOKUP($C$1,'Multipliers and Adjustments'!$A$70:$I$86,TRUNC(COLUMN(W$2)/5)+2,FALSE)*SUMIFS('IEA-MethaneAbatement'!$N:$N,'IEA-MethaneAbatement'!$O:$O,"&lt;"&amp;$B21,'IEA-MethaneAbatement'!$O:$O,"&gt;="&amp;$A21,'IEA-MethaneAbatement'!$M:$M,$C$1,'IEA-MethaneAbatement'!$B:$B,'Country Selector'!$A$2)+VLOOKUP($D$1,'Multipliers and Adjustments'!$A$70:$I$86,TRUNC(COLUMN(W$2)/5)+2,FALSE)*SUMIFS('IEA-MethaneAbatement'!$N:$N,'IEA-MethaneAbatement'!$O:$O,"&lt;"&amp;$B21,'IEA-MethaneAbatement'!$O:$O,"&gt;="&amp;$A21,'IEA-MethaneAbatement'!$M:$M,$D$1,'IEA-MethaneAbatement'!$B:$B,'Country Selector'!$A$2)))*(1+INDEX('EPA to IEA Scaling'!$F$8:$AO$8,,MATCH(W$2,'EPA to IEA Scaling'!$F$1:$AO$1,0)))</f>
        <v>0</v>
      </c>
      <c r="X21" cm="1">
        <f t="array" ref="X21">((VLOOKUP($B$1,'Multipliers and Adjustments'!$A$70:$I$86,TRUNC(COLUMN(X$2)/5)+2,FALSE)*SUMIFS('IEA-MethaneAbatement'!$N:$N,'IEA-MethaneAbatement'!$O:$O,"&lt;"&amp;$B21,'IEA-MethaneAbatement'!$O:$O,"&gt;="&amp;$A21,'IEA-MethaneAbatement'!$M:$M,$B$1,'IEA-MethaneAbatement'!$B:$B,'Country Selector'!$A$2)+VLOOKUP($C$1,'Multipliers and Adjustments'!$A$70:$I$86,TRUNC(COLUMN(X$2)/5)+2,FALSE)*SUMIFS('IEA-MethaneAbatement'!$N:$N,'IEA-MethaneAbatement'!$O:$O,"&lt;"&amp;$B21,'IEA-MethaneAbatement'!$O:$O,"&gt;="&amp;$A21,'IEA-MethaneAbatement'!$M:$M,$C$1,'IEA-MethaneAbatement'!$B:$B,'Country Selector'!$A$2)+VLOOKUP($D$1,'Multipliers and Adjustments'!$A$70:$I$86,TRUNC(COLUMN(X$2)/5)+2,FALSE)*SUMIFS('IEA-MethaneAbatement'!$N:$N,'IEA-MethaneAbatement'!$O:$O,"&lt;"&amp;$B21,'IEA-MethaneAbatement'!$O:$O,"&gt;="&amp;$A21,'IEA-MethaneAbatement'!$M:$M,$D$1,'IEA-MethaneAbatement'!$B:$B,'Country Selector'!$A$2)))*(1+INDEX('EPA to IEA Scaling'!$F$8:$AO$8,,MATCH(X$2,'EPA to IEA Scaling'!$F$1:$AO$1,0)))</f>
        <v>0</v>
      </c>
      <c r="Y21" cm="1">
        <f t="array" ref="Y21">((VLOOKUP($B$1,'Multipliers and Adjustments'!$A$70:$I$86,TRUNC(COLUMN(Y$2)/5)+2,FALSE)*SUMIFS('IEA-MethaneAbatement'!$N:$N,'IEA-MethaneAbatement'!$O:$O,"&lt;"&amp;$B21,'IEA-MethaneAbatement'!$O:$O,"&gt;="&amp;$A21,'IEA-MethaneAbatement'!$M:$M,$B$1,'IEA-MethaneAbatement'!$B:$B,'Country Selector'!$A$2)+VLOOKUP($C$1,'Multipliers and Adjustments'!$A$70:$I$86,TRUNC(COLUMN(Y$2)/5)+2,FALSE)*SUMIFS('IEA-MethaneAbatement'!$N:$N,'IEA-MethaneAbatement'!$O:$O,"&lt;"&amp;$B21,'IEA-MethaneAbatement'!$O:$O,"&gt;="&amp;$A21,'IEA-MethaneAbatement'!$M:$M,$C$1,'IEA-MethaneAbatement'!$B:$B,'Country Selector'!$A$2)+VLOOKUP($D$1,'Multipliers and Adjustments'!$A$70:$I$86,TRUNC(COLUMN(Y$2)/5)+2,FALSE)*SUMIFS('IEA-MethaneAbatement'!$N:$N,'IEA-MethaneAbatement'!$O:$O,"&lt;"&amp;$B21,'IEA-MethaneAbatement'!$O:$O,"&gt;="&amp;$A21,'IEA-MethaneAbatement'!$M:$M,$D$1,'IEA-MethaneAbatement'!$B:$B,'Country Selector'!$A$2)))*(1+INDEX('EPA to IEA Scaling'!$F$8:$AO$8,,MATCH(Y$2,'EPA to IEA Scaling'!$F$1:$AO$1,0)))</f>
        <v>0</v>
      </c>
      <c r="Z21" cm="1">
        <f t="array" ref="Z21">((VLOOKUP($B$1,'Multipliers and Adjustments'!$A$70:$I$86,TRUNC(COLUMN(Z$2)/5)+2,FALSE)*SUMIFS('IEA-MethaneAbatement'!$N:$N,'IEA-MethaneAbatement'!$O:$O,"&lt;"&amp;$B21,'IEA-MethaneAbatement'!$O:$O,"&gt;="&amp;$A21,'IEA-MethaneAbatement'!$M:$M,$B$1,'IEA-MethaneAbatement'!$B:$B,'Country Selector'!$A$2)+VLOOKUP($C$1,'Multipliers and Adjustments'!$A$70:$I$86,TRUNC(COLUMN(Z$2)/5)+2,FALSE)*SUMIFS('IEA-MethaneAbatement'!$N:$N,'IEA-MethaneAbatement'!$O:$O,"&lt;"&amp;$B21,'IEA-MethaneAbatement'!$O:$O,"&gt;="&amp;$A21,'IEA-MethaneAbatement'!$M:$M,$C$1,'IEA-MethaneAbatement'!$B:$B,'Country Selector'!$A$2)+VLOOKUP($D$1,'Multipliers and Adjustments'!$A$70:$I$86,TRUNC(COLUMN(Z$2)/5)+2,FALSE)*SUMIFS('IEA-MethaneAbatement'!$N:$N,'IEA-MethaneAbatement'!$O:$O,"&lt;"&amp;$B21,'IEA-MethaneAbatement'!$O:$O,"&gt;="&amp;$A21,'IEA-MethaneAbatement'!$M:$M,$D$1,'IEA-MethaneAbatement'!$B:$B,'Country Selector'!$A$2)))*(1+INDEX('EPA to IEA Scaling'!$F$8:$AO$8,,MATCH(Z$2,'EPA to IEA Scaling'!$F$1:$AO$1,0)))</f>
        <v>0</v>
      </c>
      <c r="AA21" cm="1">
        <f t="array" ref="AA21">((VLOOKUP($B$1,'Multipliers and Adjustments'!$A$70:$I$86,TRUNC(COLUMN(AA$2)/5)+2,FALSE)*SUMIFS('IEA-MethaneAbatement'!$N:$N,'IEA-MethaneAbatement'!$O:$O,"&lt;"&amp;$B21,'IEA-MethaneAbatement'!$O:$O,"&gt;="&amp;$A21,'IEA-MethaneAbatement'!$M:$M,$B$1,'IEA-MethaneAbatement'!$B:$B,'Country Selector'!$A$2)+VLOOKUP($C$1,'Multipliers and Adjustments'!$A$70:$I$86,TRUNC(COLUMN(AA$2)/5)+2,FALSE)*SUMIFS('IEA-MethaneAbatement'!$N:$N,'IEA-MethaneAbatement'!$O:$O,"&lt;"&amp;$B21,'IEA-MethaneAbatement'!$O:$O,"&gt;="&amp;$A21,'IEA-MethaneAbatement'!$M:$M,$C$1,'IEA-MethaneAbatement'!$B:$B,'Country Selector'!$A$2)+VLOOKUP($D$1,'Multipliers and Adjustments'!$A$70:$I$86,TRUNC(COLUMN(AA$2)/5)+2,FALSE)*SUMIFS('IEA-MethaneAbatement'!$N:$N,'IEA-MethaneAbatement'!$O:$O,"&lt;"&amp;$B21,'IEA-MethaneAbatement'!$O:$O,"&gt;="&amp;$A21,'IEA-MethaneAbatement'!$M:$M,$D$1,'IEA-MethaneAbatement'!$B:$B,'Country Selector'!$A$2)))*(1+INDEX('EPA to IEA Scaling'!$F$8:$AO$8,,MATCH(AA$2,'EPA to IEA Scaling'!$F$1:$AO$1,0)))</f>
        <v>0</v>
      </c>
      <c r="AB21" s="31" cm="1">
        <f t="array" ref="AB21">((VLOOKUP($B$1,'Multipliers and Adjustments'!$A$70:$I$86,TRUNC(COLUMN(AB$2)/5)+2,FALSE)*SUMIFS('IEA-MethaneAbatement'!$N:$N,'IEA-MethaneAbatement'!$O:$O,"&lt;"&amp;$B21,'IEA-MethaneAbatement'!$O:$O,"&gt;="&amp;$A21,'IEA-MethaneAbatement'!$M:$M,$B$1,'IEA-MethaneAbatement'!$B:$B,'Country Selector'!$A$2)+VLOOKUP($C$1,'Multipliers and Adjustments'!$A$70:$I$86,TRUNC(COLUMN(AB$2)/5)+2,FALSE)*SUMIFS('IEA-MethaneAbatement'!$N:$N,'IEA-MethaneAbatement'!$O:$O,"&lt;"&amp;$B21,'IEA-MethaneAbatement'!$O:$O,"&gt;="&amp;$A21,'IEA-MethaneAbatement'!$M:$M,$C$1,'IEA-MethaneAbatement'!$B:$B,'Country Selector'!$A$2)+VLOOKUP($D$1,'Multipliers and Adjustments'!$A$70:$I$86,TRUNC(COLUMN(AB$2)/5)+2,FALSE)*SUMIFS('IEA-MethaneAbatement'!$N:$N,'IEA-MethaneAbatement'!$O:$O,"&lt;"&amp;$B21,'IEA-MethaneAbatement'!$O:$O,"&gt;="&amp;$A21,'IEA-MethaneAbatement'!$M:$M,$D$1,'IEA-MethaneAbatement'!$B:$B,'Country Selector'!$A$2)))*(1+INDEX('EPA to IEA Scaling'!$F$8:$AO$8,,MATCH(AB$2,'EPA to IEA Scaling'!$F$1:$AO$1,0)))</f>
        <v>0</v>
      </c>
      <c r="AC21" cm="1">
        <f t="array" ref="AC21">((VLOOKUP($B$1,'Multipliers and Adjustments'!$A$70:$I$86,TRUNC(COLUMN(AC$2)/5)+2,FALSE)*SUMIFS('IEA-MethaneAbatement'!$N:$N,'IEA-MethaneAbatement'!$O:$O,"&lt;"&amp;$B21,'IEA-MethaneAbatement'!$O:$O,"&gt;="&amp;$A21,'IEA-MethaneAbatement'!$M:$M,$B$1,'IEA-MethaneAbatement'!$B:$B,'Country Selector'!$A$2)+VLOOKUP($C$1,'Multipliers and Adjustments'!$A$70:$I$86,TRUNC(COLUMN(AC$2)/5)+2,FALSE)*SUMIFS('IEA-MethaneAbatement'!$N:$N,'IEA-MethaneAbatement'!$O:$O,"&lt;"&amp;$B21,'IEA-MethaneAbatement'!$O:$O,"&gt;="&amp;$A21,'IEA-MethaneAbatement'!$M:$M,$C$1,'IEA-MethaneAbatement'!$B:$B,'Country Selector'!$A$2)+VLOOKUP($D$1,'Multipliers and Adjustments'!$A$70:$I$86,TRUNC(COLUMN(AC$2)/5)+2,FALSE)*SUMIFS('IEA-MethaneAbatement'!$N:$N,'IEA-MethaneAbatement'!$O:$O,"&lt;"&amp;$B21,'IEA-MethaneAbatement'!$O:$O,"&gt;="&amp;$A21,'IEA-MethaneAbatement'!$M:$M,$D$1,'IEA-MethaneAbatement'!$B:$B,'Country Selector'!$A$2)))*(1+INDEX('EPA to IEA Scaling'!$F$8:$AO$8,,MATCH(AC$2,'EPA to IEA Scaling'!$F$1:$AO$1,0)))</f>
        <v>0</v>
      </c>
      <c r="AD21" cm="1">
        <f t="array" ref="AD21">((VLOOKUP($B$1,'Multipliers and Adjustments'!$A$70:$I$86,TRUNC(COLUMN(AD$2)/5)+2,FALSE)*SUMIFS('IEA-MethaneAbatement'!$N:$N,'IEA-MethaneAbatement'!$O:$O,"&lt;"&amp;$B21,'IEA-MethaneAbatement'!$O:$O,"&gt;="&amp;$A21,'IEA-MethaneAbatement'!$M:$M,$B$1,'IEA-MethaneAbatement'!$B:$B,'Country Selector'!$A$2)+VLOOKUP($C$1,'Multipliers and Adjustments'!$A$70:$I$86,TRUNC(COLUMN(AD$2)/5)+2,FALSE)*SUMIFS('IEA-MethaneAbatement'!$N:$N,'IEA-MethaneAbatement'!$O:$O,"&lt;"&amp;$B21,'IEA-MethaneAbatement'!$O:$O,"&gt;="&amp;$A21,'IEA-MethaneAbatement'!$M:$M,$C$1,'IEA-MethaneAbatement'!$B:$B,'Country Selector'!$A$2)+VLOOKUP($D$1,'Multipliers and Adjustments'!$A$70:$I$86,TRUNC(COLUMN(AD$2)/5)+2,FALSE)*SUMIFS('IEA-MethaneAbatement'!$N:$N,'IEA-MethaneAbatement'!$O:$O,"&lt;"&amp;$B21,'IEA-MethaneAbatement'!$O:$O,"&gt;="&amp;$A21,'IEA-MethaneAbatement'!$M:$M,$D$1,'IEA-MethaneAbatement'!$B:$B,'Country Selector'!$A$2)))*(1+INDEX('EPA to IEA Scaling'!$F$8:$AO$8,,MATCH(AD$2,'EPA to IEA Scaling'!$F$1:$AO$1,0)))</f>
        <v>0</v>
      </c>
      <c r="AE21" cm="1">
        <f t="array" ref="AE21">((VLOOKUP($B$1,'Multipliers and Adjustments'!$A$70:$I$86,TRUNC(COLUMN(AE$2)/5)+2,FALSE)*SUMIFS('IEA-MethaneAbatement'!$N:$N,'IEA-MethaneAbatement'!$O:$O,"&lt;"&amp;$B21,'IEA-MethaneAbatement'!$O:$O,"&gt;="&amp;$A21,'IEA-MethaneAbatement'!$M:$M,$B$1,'IEA-MethaneAbatement'!$B:$B,'Country Selector'!$A$2)+VLOOKUP($C$1,'Multipliers and Adjustments'!$A$70:$I$86,TRUNC(COLUMN(AE$2)/5)+2,FALSE)*SUMIFS('IEA-MethaneAbatement'!$N:$N,'IEA-MethaneAbatement'!$O:$O,"&lt;"&amp;$B21,'IEA-MethaneAbatement'!$O:$O,"&gt;="&amp;$A21,'IEA-MethaneAbatement'!$M:$M,$C$1,'IEA-MethaneAbatement'!$B:$B,'Country Selector'!$A$2)+VLOOKUP($D$1,'Multipliers and Adjustments'!$A$70:$I$86,TRUNC(COLUMN(AE$2)/5)+2,FALSE)*SUMIFS('IEA-MethaneAbatement'!$N:$N,'IEA-MethaneAbatement'!$O:$O,"&lt;"&amp;$B21,'IEA-MethaneAbatement'!$O:$O,"&gt;="&amp;$A21,'IEA-MethaneAbatement'!$M:$M,$D$1,'IEA-MethaneAbatement'!$B:$B,'Country Selector'!$A$2)))*(1+INDEX('EPA to IEA Scaling'!$F$8:$AO$8,,MATCH(AE$2,'EPA to IEA Scaling'!$F$1:$AO$1,0)))</f>
        <v>0</v>
      </c>
      <c r="AF21" cm="1">
        <f t="array" ref="AF21">((VLOOKUP($B$1,'Multipliers and Adjustments'!$A$70:$I$86,TRUNC(COLUMN(AF$2)/5)+2,FALSE)*SUMIFS('IEA-MethaneAbatement'!$N:$N,'IEA-MethaneAbatement'!$O:$O,"&lt;"&amp;$B21,'IEA-MethaneAbatement'!$O:$O,"&gt;="&amp;$A21,'IEA-MethaneAbatement'!$M:$M,$B$1,'IEA-MethaneAbatement'!$B:$B,'Country Selector'!$A$2)+VLOOKUP($C$1,'Multipliers and Adjustments'!$A$70:$I$86,TRUNC(COLUMN(AF$2)/5)+2,FALSE)*SUMIFS('IEA-MethaneAbatement'!$N:$N,'IEA-MethaneAbatement'!$O:$O,"&lt;"&amp;$B21,'IEA-MethaneAbatement'!$O:$O,"&gt;="&amp;$A21,'IEA-MethaneAbatement'!$M:$M,$C$1,'IEA-MethaneAbatement'!$B:$B,'Country Selector'!$A$2)+VLOOKUP($D$1,'Multipliers and Adjustments'!$A$70:$I$86,TRUNC(COLUMN(AF$2)/5)+2,FALSE)*SUMIFS('IEA-MethaneAbatement'!$N:$N,'IEA-MethaneAbatement'!$O:$O,"&lt;"&amp;$B21,'IEA-MethaneAbatement'!$O:$O,"&gt;="&amp;$A21,'IEA-MethaneAbatement'!$M:$M,$D$1,'IEA-MethaneAbatement'!$B:$B,'Country Selector'!$A$2)))*(1+INDEX('EPA to IEA Scaling'!$F$8:$AO$8,,MATCH(AF$2,'EPA to IEA Scaling'!$F$1:$AO$1,0)))</f>
        <v>0</v>
      </c>
      <c r="AG21" s="31" cm="1">
        <f t="array" ref="AG21">((VLOOKUP($B$1,'Multipliers and Adjustments'!$A$70:$I$86,TRUNC(COLUMN(AG$2)/5)+2,FALSE)*SUMIFS('IEA-MethaneAbatement'!$N:$N,'IEA-MethaneAbatement'!$O:$O,"&lt;"&amp;$B21,'IEA-MethaneAbatement'!$O:$O,"&gt;="&amp;$A21,'IEA-MethaneAbatement'!$M:$M,$B$1,'IEA-MethaneAbatement'!$B:$B,'Country Selector'!$A$2)+VLOOKUP($C$1,'Multipliers and Adjustments'!$A$70:$I$86,TRUNC(COLUMN(AG$2)/5)+2,FALSE)*SUMIFS('IEA-MethaneAbatement'!$N:$N,'IEA-MethaneAbatement'!$O:$O,"&lt;"&amp;$B21,'IEA-MethaneAbatement'!$O:$O,"&gt;="&amp;$A21,'IEA-MethaneAbatement'!$M:$M,$C$1,'IEA-MethaneAbatement'!$B:$B,'Country Selector'!$A$2)+VLOOKUP($D$1,'Multipliers and Adjustments'!$A$70:$I$86,TRUNC(COLUMN(AG$2)/5)+2,FALSE)*SUMIFS('IEA-MethaneAbatement'!$N:$N,'IEA-MethaneAbatement'!$O:$O,"&lt;"&amp;$B21,'IEA-MethaneAbatement'!$O:$O,"&gt;="&amp;$A21,'IEA-MethaneAbatement'!$M:$M,$D$1,'IEA-MethaneAbatement'!$B:$B,'Country Selector'!$A$2)))*(1+INDEX('EPA to IEA Scaling'!$F$8:$AO$8,,MATCH(AG$2,'EPA to IEA Scaling'!$F$1:$AO$1,0)))</f>
        <v>0</v>
      </c>
      <c r="AH21" cm="1">
        <f t="array" ref="AH21">((VLOOKUP($B$1,'Multipliers and Adjustments'!$A$70:$I$86,TRUNC(COLUMN(AH$2)/5)+2,FALSE)*SUMIFS('IEA-MethaneAbatement'!$N:$N,'IEA-MethaneAbatement'!$O:$O,"&lt;"&amp;$B21,'IEA-MethaneAbatement'!$O:$O,"&gt;="&amp;$A21,'IEA-MethaneAbatement'!$M:$M,$B$1,'IEA-MethaneAbatement'!$B:$B,'Country Selector'!$A$2)+VLOOKUP($C$1,'Multipliers and Adjustments'!$A$70:$I$86,TRUNC(COLUMN(AH$2)/5)+2,FALSE)*SUMIFS('IEA-MethaneAbatement'!$N:$N,'IEA-MethaneAbatement'!$O:$O,"&lt;"&amp;$B21,'IEA-MethaneAbatement'!$O:$O,"&gt;="&amp;$A21,'IEA-MethaneAbatement'!$M:$M,$C$1,'IEA-MethaneAbatement'!$B:$B,'Country Selector'!$A$2)+VLOOKUP($D$1,'Multipliers and Adjustments'!$A$70:$I$86,TRUNC(COLUMN(AH$2)/5)+2,FALSE)*SUMIFS('IEA-MethaneAbatement'!$N:$N,'IEA-MethaneAbatement'!$O:$O,"&lt;"&amp;$B21,'IEA-MethaneAbatement'!$O:$O,"&gt;="&amp;$A21,'IEA-MethaneAbatement'!$M:$M,$D$1,'IEA-MethaneAbatement'!$B:$B,'Country Selector'!$A$2)))*(1+INDEX('EPA to IEA Scaling'!$F$8:$AO$8,,MATCH(AH$2,'EPA to IEA Scaling'!$F$1:$AO$1,0)))</f>
        <v>0</v>
      </c>
      <c r="AI21" cm="1">
        <f t="array" ref="AI21">((VLOOKUP($B$1,'Multipliers and Adjustments'!$A$70:$I$86,TRUNC(COLUMN(AI$2)/5)+2,FALSE)*SUMIFS('IEA-MethaneAbatement'!$N:$N,'IEA-MethaneAbatement'!$O:$O,"&lt;"&amp;$B21,'IEA-MethaneAbatement'!$O:$O,"&gt;="&amp;$A21,'IEA-MethaneAbatement'!$M:$M,$B$1,'IEA-MethaneAbatement'!$B:$B,'Country Selector'!$A$2)+VLOOKUP($C$1,'Multipliers and Adjustments'!$A$70:$I$86,TRUNC(COLUMN(AI$2)/5)+2,FALSE)*SUMIFS('IEA-MethaneAbatement'!$N:$N,'IEA-MethaneAbatement'!$O:$O,"&lt;"&amp;$B21,'IEA-MethaneAbatement'!$O:$O,"&gt;="&amp;$A21,'IEA-MethaneAbatement'!$M:$M,$C$1,'IEA-MethaneAbatement'!$B:$B,'Country Selector'!$A$2)+VLOOKUP($D$1,'Multipliers and Adjustments'!$A$70:$I$86,TRUNC(COLUMN(AI$2)/5)+2,FALSE)*SUMIFS('IEA-MethaneAbatement'!$N:$N,'IEA-MethaneAbatement'!$O:$O,"&lt;"&amp;$B21,'IEA-MethaneAbatement'!$O:$O,"&gt;="&amp;$A21,'IEA-MethaneAbatement'!$M:$M,$D$1,'IEA-MethaneAbatement'!$B:$B,'Country Selector'!$A$2)))*(1+INDEX('EPA to IEA Scaling'!$F$8:$AO$8,,MATCH(AI$2,'EPA to IEA Scaling'!$F$1:$AO$1,0)))</f>
        <v>0</v>
      </c>
      <c r="AJ21" cm="1">
        <f t="array" ref="AJ21">((VLOOKUP($B$1,'Multipliers and Adjustments'!$A$70:$I$86,TRUNC(COLUMN(AJ$2)/5)+2,FALSE)*SUMIFS('IEA-MethaneAbatement'!$N:$N,'IEA-MethaneAbatement'!$O:$O,"&lt;"&amp;$B21,'IEA-MethaneAbatement'!$O:$O,"&gt;="&amp;$A21,'IEA-MethaneAbatement'!$M:$M,$B$1,'IEA-MethaneAbatement'!$B:$B,'Country Selector'!$A$2)+VLOOKUP($C$1,'Multipliers and Adjustments'!$A$70:$I$86,TRUNC(COLUMN(AJ$2)/5)+2,FALSE)*SUMIFS('IEA-MethaneAbatement'!$N:$N,'IEA-MethaneAbatement'!$O:$O,"&lt;"&amp;$B21,'IEA-MethaneAbatement'!$O:$O,"&gt;="&amp;$A21,'IEA-MethaneAbatement'!$M:$M,$C$1,'IEA-MethaneAbatement'!$B:$B,'Country Selector'!$A$2)+VLOOKUP($D$1,'Multipliers and Adjustments'!$A$70:$I$86,TRUNC(COLUMN(AJ$2)/5)+2,FALSE)*SUMIFS('IEA-MethaneAbatement'!$N:$N,'IEA-MethaneAbatement'!$O:$O,"&lt;"&amp;$B21,'IEA-MethaneAbatement'!$O:$O,"&gt;="&amp;$A21,'IEA-MethaneAbatement'!$M:$M,$D$1,'IEA-MethaneAbatement'!$B:$B,'Country Selector'!$A$2)))*(1+INDEX('EPA to IEA Scaling'!$F$8:$AO$8,,MATCH(AJ$2,'EPA to IEA Scaling'!$F$1:$AO$1,0)))</f>
        <v>0</v>
      </c>
      <c r="AK21" cm="1">
        <f t="array" ref="AK21">((VLOOKUP($B$1,'Multipliers and Adjustments'!$A$70:$I$86,TRUNC(COLUMN(AK$2)/5)+2,FALSE)*SUMIFS('IEA-MethaneAbatement'!$N:$N,'IEA-MethaneAbatement'!$O:$O,"&lt;"&amp;$B21,'IEA-MethaneAbatement'!$O:$O,"&gt;="&amp;$A21,'IEA-MethaneAbatement'!$M:$M,$B$1,'IEA-MethaneAbatement'!$B:$B,'Country Selector'!$A$2)+VLOOKUP($C$1,'Multipliers and Adjustments'!$A$70:$I$86,TRUNC(COLUMN(AK$2)/5)+2,FALSE)*SUMIFS('IEA-MethaneAbatement'!$N:$N,'IEA-MethaneAbatement'!$O:$O,"&lt;"&amp;$B21,'IEA-MethaneAbatement'!$O:$O,"&gt;="&amp;$A21,'IEA-MethaneAbatement'!$M:$M,$C$1,'IEA-MethaneAbatement'!$B:$B,'Country Selector'!$A$2)+VLOOKUP($D$1,'Multipliers and Adjustments'!$A$70:$I$86,TRUNC(COLUMN(AK$2)/5)+2,FALSE)*SUMIFS('IEA-MethaneAbatement'!$N:$N,'IEA-MethaneAbatement'!$O:$O,"&lt;"&amp;$B21,'IEA-MethaneAbatement'!$O:$O,"&gt;="&amp;$A21,'IEA-MethaneAbatement'!$M:$M,$D$1,'IEA-MethaneAbatement'!$B:$B,'Country Selector'!$A$2)))*(1+INDEX('EPA to IEA Scaling'!$F$8:$AO$8,,MATCH(AK$2,'EPA to IEA Scaling'!$F$1:$AO$1,0)))</f>
        <v>0</v>
      </c>
      <c r="AL21" s="31" cm="1">
        <f t="array" ref="AL21">((VLOOKUP($B$1,'Multipliers and Adjustments'!$A$70:$I$86,TRUNC(COLUMN(AL$2)/5)+2,FALSE)*SUMIFS('IEA-MethaneAbatement'!$N:$N,'IEA-MethaneAbatement'!$O:$O,"&lt;"&amp;$B21,'IEA-MethaneAbatement'!$O:$O,"&gt;="&amp;$A21,'IEA-MethaneAbatement'!$M:$M,$B$1,'IEA-MethaneAbatement'!$B:$B,'Country Selector'!$A$2)+VLOOKUP($C$1,'Multipliers and Adjustments'!$A$70:$I$86,TRUNC(COLUMN(AL$2)/5)+2,FALSE)*SUMIFS('IEA-MethaneAbatement'!$N:$N,'IEA-MethaneAbatement'!$O:$O,"&lt;"&amp;$B21,'IEA-MethaneAbatement'!$O:$O,"&gt;="&amp;$A21,'IEA-MethaneAbatement'!$M:$M,$C$1,'IEA-MethaneAbatement'!$B:$B,'Country Selector'!$A$2)+VLOOKUP($D$1,'Multipliers and Adjustments'!$A$70:$I$86,TRUNC(COLUMN(AL$2)/5)+2,FALSE)*SUMIFS('IEA-MethaneAbatement'!$N:$N,'IEA-MethaneAbatement'!$O:$O,"&lt;"&amp;$B21,'IEA-MethaneAbatement'!$O:$O,"&gt;="&amp;$A21,'IEA-MethaneAbatement'!$M:$M,$D$1,'IEA-MethaneAbatement'!$B:$B,'Country Selector'!$A$2)))*(1+INDEX('EPA to IEA Scaling'!$F$8:$AO$8,,MATCH(AL$2,'EPA to IEA Scaling'!$F$1:$AO$1,0)))</f>
        <v>0</v>
      </c>
    </row>
    <row r="22" spans="1:38" x14ac:dyDescent="0.45">
      <c r="A22" s="12">
        <f t="shared" si="1"/>
        <v>-200</v>
      </c>
      <c r="B22" s="11">
        <f t="shared" si="0"/>
        <v>-150</v>
      </c>
      <c r="C22" s="47" cm="1">
        <f t="array" ref="C22">((VLOOKUP($B$1,'Multipliers and Adjustments'!$A$70:$I$86,TRUNC(COLUMN(C$2)/5)+2,FALSE)*SUMIFS('IEA-MethaneAbatement'!$N:$N,'IEA-MethaneAbatement'!$O:$O,"&lt;"&amp;$B22,'IEA-MethaneAbatement'!$O:$O,"&gt;="&amp;$A22,'IEA-MethaneAbatement'!$M:$M,$B$1,'IEA-MethaneAbatement'!$B:$B,'Country Selector'!$A$2)+VLOOKUP($C$1,'Multipliers and Adjustments'!$A$70:$I$86,TRUNC(COLUMN(C$2)/5)+2,FALSE)*SUMIFS('IEA-MethaneAbatement'!$N:$N,'IEA-MethaneAbatement'!$O:$O,"&lt;"&amp;$B22,'IEA-MethaneAbatement'!$O:$O,"&gt;="&amp;$A22,'IEA-MethaneAbatement'!$M:$M,$C$1,'IEA-MethaneAbatement'!$B:$B,'Country Selector'!$A$2)+VLOOKUP($D$1,'Multipliers and Adjustments'!$A$70:$I$86,TRUNC(COLUMN(C$2)/5)+2,FALSE)*SUMIFS('IEA-MethaneAbatement'!$N:$N,'IEA-MethaneAbatement'!$O:$O,"&lt;"&amp;$B22,'IEA-MethaneAbatement'!$O:$O,"&gt;="&amp;$A22,'IEA-MethaneAbatement'!$M:$M,$D$1,'IEA-MethaneAbatement'!$B:$B,'Country Selector'!$A$2)))*(1+INDEX('EPA to IEA Scaling'!$F$8:$AO$8,,MATCH(C$2,'EPA to IEA Scaling'!$F$1:$AO$1,0)))</f>
        <v>0</v>
      </c>
      <c r="D22" cm="1">
        <f t="array" ref="D22">((VLOOKUP($B$1,'Multipliers and Adjustments'!$A$70:$I$86,TRUNC(COLUMN(D$2)/5)+2,FALSE)*SUMIFS('IEA-MethaneAbatement'!$N:$N,'IEA-MethaneAbatement'!$O:$O,"&lt;"&amp;$B22,'IEA-MethaneAbatement'!$O:$O,"&gt;="&amp;$A22,'IEA-MethaneAbatement'!$M:$M,$B$1,'IEA-MethaneAbatement'!$B:$B,'Country Selector'!$A$2)+VLOOKUP($C$1,'Multipliers and Adjustments'!$A$70:$I$86,TRUNC(COLUMN(D$2)/5)+2,FALSE)*SUMIFS('IEA-MethaneAbatement'!$N:$N,'IEA-MethaneAbatement'!$O:$O,"&lt;"&amp;$B22,'IEA-MethaneAbatement'!$O:$O,"&gt;="&amp;$A22,'IEA-MethaneAbatement'!$M:$M,$C$1,'IEA-MethaneAbatement'!$B:$B,'Country Selector'!$A$2)+VLOOKUP($D$1,'Multipliers and Adjustments'!$A$70:$I$86,TRUNC(COLUMN(D$2)/5)+2,FALSE)*SUMIFS('IEA-MethaneAbatement'!$N:$N,'IEA-MethaneAbatement'!$O:$O,"&lt;"&amp;$B22,'IEA-MethaneAbatement'!$O:$O,"&gt;="&amp;$A22,'IEA-MethaneAbatement'!$M:$M,$D$1,'IEA-MethaneAbatement'!$B:$B,'Country Selector'!$A$2)))*(1+INDEX('EPA to IEA Scaling'!$F$8:$AO$8,,MATCH(D$2,'EPA to IEA Scaling'!$F$1:$AO$1,0)))</f>
        <v>0</v>
      </c>
      <c r="E22" cm="1">
        <f t="array" ref="E22">((VLOOKUP($B$1,'Multipliers and Adjustments'!$A$70:$I$86,TRUNC(COLUMN(E$2)/5)+2,FALSE)*SUMIFS('IEA-MethaneAbatement'!$N:$N,'IEA-MethaneAbatement'!$O:$O,"&lt;"&amp;$B22,'IEA-MethaneAbatement'!$O:$O,"&gt;="&amp;$A22,'IEA-MethaneAbatement'!$M:$M,$B$1,'IEA-MethaneAbatement'!$B:$B,'Country Selector'!$A$2)+VLOOKUP($C$1,'Multipliers and Adjustments'!$A$70:$I$86,TRUNC(COLUMN(E$2)/5)+2,FALSE)*SUMIFS('IEA-MethaneAbatement'!$N:$N,'IEA-MethaneAbatement'!$O:$O,"&lt;"&amp;$B22,'IEA-MethaneAbatement'!$O:$O,"&gt;="&amp;$A22,'IEA-MethaneAbatement'!$M:$M,$C$1,'IEA-MethaneAbatement'!$B:$B,'Country Selector'!$A$2)+VLOOKUP($D$1,'Multipliers and Adjustments'!$A$70:$I$86,TRUNC(COLUMN(E$2)/5)+2,FALSE)*SUMIFS('IEA-MethaneAbatement'!$N:$N,'IEA-MethaneAbatement'!$O:$O,"&lt;"&amp;$B22,'IEA-MethaneAbatement'!$O:$O,"&gt;="&amp;$A22,'IEA-MethaneAbatement'!$M:$M,$D$1,'IEA-MethaneAbatement'!$B:$B,'Country Selector'!$A$2)))*(1+INDEX('EPA to IEA Scaling'!$F$8:$AO$8,,MATCH(E$2,'EPA to IEA Scaling'!$F$1:$AO$1,0)))</f>
        <v>0</v>
      </c>
      <c r="F22" cm="1">
        <f t="array" ref="F22">((VLOOKUP($B$1,'Multipliers and Adjustments'!$A$70:$I$86,TRUNC(COLUMN(F$2)/5)+2,FALSE)*SUMIFS('IEA-MethaneAbatement'!$N:$N,'IEA-MethaneAbatement'!$O:$O,"&lt;"&amp;$B22,'IEA-MethaneAbatement'!$O:$O,"&gt;="&amp;$A22,'IEA-MethaneAbatement'!$M:$M,$B$1,'IEA-MethaneAbatement'!$B:$B,'Country Selector'!$A$2)+VLOOKUP($C$1,'Multipliers and Adjustments'!$A$70:$I$86,TRUNC(COLUMN(F$2)/5)+2,FALSE)*SUMIFS('IEA-MethaneAbatement'!$N:$N,'IEA-MethaneAbatement'!$O:$O,"&lt;"&amp;$B22,'IEA-MethaneAbatement'!$O:$O,"&gt;="&amp;$A22,'IEA-MethaneAbatement'!$M:$M,$C$1,'IEA-MethaneAbatement'!$B:$B,'Country Selector'!$A$2)+VLOOKUP($D$1,'Multipliers and Adjustments'!$A$70:$I$86,TRUNC(COLUMN(F$2)/5)+2,FALSE)*SUMIFS('IEA-MethaneAbatement'!$N:$N,'IEA-MethaneAbatement'!$O:$O,"&lt;"&amp;$B22,'IEA-MethaneAbatement'!$O:$O,"&gt;="&amp;$A22,'IEA-MethaneAbatement'!$M:$M,$D$1,'IEA-MethaneAbatement'!$B:$B,'Country Selector'!$A$2)))*(1+INDEX('EPA to IEA Scaling'!$F$8:$AO$8,,MATCH(F$2,'EPA to IEA Scaling'!$F$1:$AO$1,0)))</f>
        <v>0</v>
      </c>
      <c r="G22" cm="1">
        <f t="array" ref="G22">((VLOOKUP($B$1,'Multipliers and Adjustments'!$A$70:$I$86,TRUNC(COLUMN(G$2)/5)+2,FALSE)*SUMIFS('IEA-MethaneAbatement'!$N:$N,'IEA-MethaneAbatement'!$O:$O,"&lt;"&amp;$B22,'IEA-MethaneAbatement'!$O:$O,"&gt;="&amp;$A22,'IEA-MethaneAbatement'!$M:$M,$B$1,'IEA-MethaneAbatement'!$B:$B,'Country Selector'!$A$2)+VLOOKUP($C$1,'Multipliers and Adjustments'!$A$70:$I$86,TRUNC(COLUMN(G$2)/5)+2,FALSE)*SUMIFS('IEA-MethaneAbatement'!$N:$N,'IEA-MethaneAbatement'!$O:$O,"&lt;"&amp;$B22,'IEA-MethaneAbatement'!$O:$O,"&gt;="&amp;$A22,'IEA-MethaneAbatement'!$M:$M,$C$1,'IEA-MethaneAbatement'!$B:$B,'Country Selector'!$A$2)+VLOOKUP($D$1,'Multipliers and Adjustments'!$A$70:$I$86,TRUNC(COLUMN(G$2)/5)+2,FALSE)*SUMIFS('IEA-MethaneAbatement'!$N:$N,'IEA-MethaneAbatement'!$O:$O,"&lt;"&amp;$B22,'IEA-MethaneAbatement'!$O:$O,"&gt;="&amp;$A22,'IEA-MethaneAbatement'!$M:$M,$D$1,'IEA-MethaneAbatement'!$B:$B,'Country Selector'!$A$2)))*(1+INDEX('EPA to IEA Scaling'!$F$8:$AO$8,,MATCH(G$2,'EPA to IEA Scaling'!$F$1:$AO$1,0)))</f>
        <v>0</v>
      </c>
      <c r="H22" s="31" cm="1">
        <f t="array" ref="H22">((VLOOKUP($B$1,'Multipliers and Adjustments'!$A$70:$I$86,TRUNC(COLUMN(H$2)/5)+2,FALSE)*SUMIFS('IEA-MethaneAbatement'!$N:$N,'IEA-MethaneAbatement'!$O:$O,"&lt;"&amp;$B22,'IEA-MethaneAbatement'!$O:$O,"&gt;="&amp;$A22,'IEA-MethaneAbatement'!$M:$M,$B$1,'IEA-MethaneAbatement'!$B:$B,'Country Selector'!$A$2)+VLOOKUP($C$1,'Multipliers and Adjustments'!$A$70:$I$86,TRUNC(COLUMN(H$2)/5)+2,FALSE)*SUMIFS('IEA-MethaneAbatement'!$N:$N,'IEA-MethaneAbatement'!$O:$O,"&lt;"&amp;$B22,'IEA-MethaneAbatement'!$O:$O,"&gt;="&amp;$A22,'IEA-MethaneAbatement'!$M:$M,$C$1,'IEA-MethaneAbatement'!$B:$B,'Country Selector'!$A$2)+VLOOKUP($D$1,'Multipliers and Adjustments'!$A$70:$I$86,TRUNC(COLUMN(H$2)/5)+2,FALSE)*SUMIFS('IEA-MethaneAbatement'!$N:$N,'IEA-MethaneAbatement'!$O:$O,"&lt;"&amp;$B22,'IEA-MethaneAbatement'!$O:$O,"&gt;="&amp;$A22,'IEA-MethaneAbatement'!$M:$M,$D$1,'IEA-MethaneAbatement'!$B:$B,'Country Selector'!$A$2)))*(1+INDEX('EPA to IEA Scaling'!$F$8:$AO$8,,MATCH(H$2,'EPA to IEA Scaling'!$F$1:$AO$1,0)))</f>
        <v>0</v>
      </c>
      <c r="I22" cm="1">
        <f t="array" ref="I22">((VLOOKUP($B$1,'Multipliers and Adjustments'!$A$70:$I$86,TRUNC(COLUMN(I$2)/5)+2,FALSE)*SUMIFS('IEA-MethaneAbatement'!$N:$N,'IEA-MethaneAbatement'!$O:$O,"&lt;"&amp;$B22,'IEA-MethaneAbatement'!$O:$O,"&gt;="&amp;$A22,'IEA-MethaneAbatement'!$M:$M,$B$1,'IEA-MethaneAbatement'!$B:$B,'Country Selector'!$A$2)+VLOOKUP($C$1,'Multipliers and Adjustments'!$A$70:$I$86,TRUNC(COLUMN(I$2)/5)+2,FALSE)*SUMIFS('IEA-MethaneAbatement'!$N:$N,'IEA-MethaneAbatement'!$O:$O,"&lt;"&amp;$B22,'IEA-MethaneAbatement'!$O:$O,"&gt;="&amp;$A22,'IEA-MethaneAbatement'!$M:$M,$C$1,'IEA-MethaneAbatement'!$B:$B,'Country Selector'!$A$2)+VLOOKUP($D$1,'Multipliers and Adjustments'!$A$70:$I$86,TRUNC(COLUMN(I$2)/5)+2,FALSE)*SUMIFS('IEA-MethaneAbatement'!$N:$N,'IEA-MethaneAbatement'!$O:$O,"&lt;"&amp;$B22,'IEA-MethaneAbatement'!$O:$O,"&gt;="&amp;$A22,'IEA-MethaneAbatement'!$M:$M,$D$1,'IEA-MethaneAbatement'!$B:$B,'Country Selector'!$A$2)))*(1+INDEX('EPA to IEA Scaling'!$F$8:$AO$8,,MATCH(I$2,'EPA to IEA Scaling'!$F$1:$AO$1,0)))</f>
        <v>0</v>
      </c>
      <c r="J22" cm="1">
        <f t="array" ref="J22">((VLOOKUP($B$1,'Multipliers and Adjustments'!$A$70:$I$86,TRUNC(COLUMN(J$2)/5)+2,FALSE)*SUMIFS('IEA-MethaneAbatement'!$N:$N,'IEA-MethaneAbatement'!$O:$O,"&lt;"&amp;$B22,'IEA-MethaneAbatement'!$O:$O,"&gt;="&amp;$A22,'IEA-MethaneAbatement'!$M:$M,$B$1,'IEA-MethaneAbatement'!$B:$B,'Country Selector'!$A$2)+VLOOKUP($C$1,'Multipliers and Adjustments'!$A$70:$I$86,TRUNC(COLUMN(J$2)/5)+2,FALSE)*SUMIFS('IEA-MethaneAbatement'!$N:$N,'IEA-MethaneAbatement'!$O:$O,"&lt;"&amp;$B22,'IEA-MethaneAbatement'!$O:$O,"&gt;="&amp;$A22,'IEA-MethaneAbatement'!$M:$M,$C$1,'IEA-MethaneAbatement'!$B:$B,'Country Selector'!$A$2)+VLOOKUP($D$1,'Multipliers and Adjustments'!$A$70:$I$86,TRUNC(COLUMN(J$2)/5)+2,FALSE)*SUMIFS('IEA-MethaneAbatement'!$N:$N,'IEA-MethaneAbatement'!$O:$O,"&lt;"&amp;$B22,'IEA-MethaneAbatement'!$O:$O,"&gt;="&amp;$A22,'IEA-MethaneAbatement'!$M:$M,$D$1,'IEA-MethaneAbatement'!$B:$B,'Country Selector'!$A$2)))*(1+INDEX('EPA to IEA Scaling'!$F$8:$AO$8,,MATCH(J$2,'EPA to IEA Scaling'!$F$1:$AO$1,0)))</f>
        <v>0</v>
      </c>
      <c r="K22" cm="1">
        <f t="array" ref="K22">((VLOOKUP($B$1,'Multipliers and Adjustments'!$A$70:$I$86,TRUNC(COLUMN(K$2)/5)+2,FALSE)*SUMIFS('IEA-MethaneAbatement'!$N:$N,'IEA-MethaneAbatement'!$O:$O,"&lt;"&amp;$B22,'IEA-MethaneAbatement'!$O:$O,"&gt;="&amp;$A22,'IEA-MethaneAbatement'!$M:$M,$B$1,'IEA-MethaneAbatement'!$B:$B,'Country Selector'!$A$2)+VLOOKUP($C$1,'Multipliers and Adjustments'!$A$70:$I$86,TRUNC(COLUMN(K$2)/5)+2,FALSE)*SUMIFS('IEA-MethaneAbatement'!$N:$N,'IEA-MethaneAbatement'!$O:$O,"&lt;"&amp;$B22,'IEA-MethaneAbatement'!$O:$O,"&gt;="&amp;$A22,'IEA-MethaneAbatement'!$M:$M,$C$1,'IEA-MethaneAbatement'!$B:$B,'Country Selector'!$A$2)+VLOOKUP($D$1,'Multipliers and Adjustments'!$A$70:$I$86,TRUNC(COLUMN(K$2)/5)+2,FALSE)*SUMIFS('IEA-MethaneAbatement'!$N:$N,'IEA-MethaneAbatement'!$O:$O,"&lt;"&amp;$B22,'IEA-MethaneAbatement'!$O:$O,"&gt;="&amp;$A22,'IEA-MethaneAbatement'!$M:$M,$D$1,'IEA-MethaneAbatement'!$B:$B,'Country Selector'!$A$2)))*(1+INDEX('EPA to IEA Scaling'!$F$8:$AO$8,,MATCH(K$2,'EPA to IEA Scaling'!$F$1:$AO$1,0)))</f>
        <v>0</v>
      </c>
      <c r="L22" cm="1">
        <f t="array" ref="L22">((VLOOKUP($B$1,'Multipliers and Adjustments'!$A$70:$I$86,TRUNC(COLUMN(L$2)/5)+2,FALSE)*SUMIFS('IEA-MethaneAbatement'!$N:$N,'IEA-MethaneAbatement'!$O:$O,"&lt;"&amp;$B22,'IEA-MethaneAbatement'!$O:$O,"&gt;="&amp;$A22,'IEA-MethaneAbatement'!$M:$M,$B$1,'IEA-MethaneAbatement'!$B:$B,'Country Selector'!$A$2)+VLOOKUP($C$1,'Multipliers and Adjustments'!$A$70:$I$86,TRUNC(COLUMN(L$2)/5)+2,FALSE)*SUMIFS('IEA-MethaneAbatement'!$N:$N,'IEA-MethaneAbatement'!$O:$O,"&lt;"&amp;$B22,'IEA-MethaneAbatement'!$O:$O,"&gt;="&amp;$A22,'IEA-MethaneAbatement'!$M:$M,$C$1,'IEA-MethaneAbatement'!$B:$B,'Country Selector'!$A$2)+VLOOKUP($D$1,'Multipliers and Adjustments'!$A$70:$I$86,TRUNC(COLUMN(L$2)/5)+2,FALSE)*SUMIFS('IEA-MethaneAbatement'!$N:$N,'IEA-MethaneAbatement'!$O:$O,"&lt;"&amp;$B22,'IEA-MethaneAbatement'!$O:$O,"&gt;="&amp;$A22,'IEA-MethaneAbatement'!$M:$M,$D$1,'IEA-MethaneAbatement'!$B:$B,'Country Selector'!$A$2)))*(1+INDEX('EPA to IEA Scaling'!$F$8:$AO$8,,MATCH(L$2,'EPA to IEA Scaling'!$F$1:$AO$1,0)))</f>
        <v>0</v>
      </c>
      <c r="M22" s="31" cm="1">
        <f t="array" ref="M22">((VLOOKUP($B$1,'Multipliers and Adjustments'!$A$70:$I$86,TRUNC(COLUMN(M$2)/5)+2,FALSE)*SUMIFS('IEA-MethaneAbatement'!$N:$N,'IEA-MethaneAbatement'!$O:$O,"&lt;"&amp;$B22,'IEA-MethaneAbatement'!$O:$O,"&gt;="&amp;$A22,'IEA-MethaneAbatement'!$M:$M,$B$1,'IEA-MethaneAbatement'!$B:$B,'Country Selector'!$A$2)+VLOOKUP($C$1,'Multipliers and Adjustments'!$A$70:$I$86,TRUNC(COLUMN(M$2)/5)+2,FALSE)*SUMIFS('IEA-MethaneAbatement'!$N:$N,'IEA-MethaneAbatement'!$O:$O,"&lt;"&amp;$B22,'IEA-MethaneAbatement'!$O:$O,"&gt;="&amp;$A22,'IEA-MethaneAbatement'!$M:$M,$C$1,'IEA-MethaneAbatement'!$B:$B,'Country Selector'!$A$2)+VLOOKUP($D$1,'Multipliers and Adjustments'!$A$70:$I$86,TRUNC(COLUMN(M$2)/5)+2,FALSE)*SUMIFS('IEA-MethaneAbatement'!$N:$N,'IEA-MethaneAbatement'!$O:$O,"&lt;"&amp;$B22,'IEA-MethaneAbatement'!$O:$O,"&gt;="&amp;$A22,'IEA-MethaneAbatement'!$M:$M,$D$1,'IEA-MethaneAbatement'!$B:$B,'Country Selector'!$A$2)))*(1+INDEX('EPA to IEA Scaling'!$F$8:$AO$8,,MATCH(M$2,'EPA to IEA Scaling'!$F$1:$AO$1,0)))</f>
        <v>0</v>
      </c>
      <c r="N22" cm="1">
        <f t="array" ref="N22">((VLOOKUP($B$1,'Multipliers and Adjustments'!$A$70:$I$86,TRUNC(COLUMN(N$2)/5)+2,FALSE)*SUMIFS('IEA-MethaneAbatement'!$N:$N,'IEA-MethaneAbatement'!$O:$O,"&lt;"&amp;$B22,'IEA-MethaneAbatement'!$O:$O,"&gt;="&amp;$A22,'IEA-MethaneAbatement'!$M:$M,$B$1,'IEA-MethaneAbatement'!$B:$B,'Country Selector'!$A$2)+VLOOKUP($C$1,'Multipliers and Adjustments'!$A$70:$I$86,TRUNC(COLUMN(N$2)/5)+2,FALSE)*SUMIFS('IEA-MethaneAbatement'!$N:$N,'IEA-MethaneAbatement'!$O:$O,"&lt;"&amp;$B22,'IEA-MethaneAbatement'!$O:$O,"&gt;="&amp;$A22,'IEA-MethaneAbatement'!$M:$M,$C$1,'IEA-MethaneAbatement'!$B:$B,'Country Selector'!$A$2)+VLOOKUP($D$1,'Multipliers and Adjustments'!$A$70:$I$86,TRUNC(COLUMN(N$2)/5)+2,FALSE)*SUMIFS('IEA-MethaneAbatement'!$N:$N,'IEA-MethaneAbatement'!$O:$O,"&lt;"&amp;$B22,'IEA-MethaneAbatement'!$O:$O,"&gt;="&amp;$A22,'IEA-MethaneAbatement'!$M:$M,$D$1,'IEA-MethaneAbatement'!$B:$B,'Country Selector'!$A$2)))*(1+INDEX('EPA to IEA Scaling'!$F$8:$AO$8,,MATCH(N$2,'EPA to IEA Scaling'!$F$1:$AO$1,0)))</f>
        <v>0</v>
      </c>
      <c r="O22" cm="1">
        <f t="array" ref="O22">((VLOOKUP($B$1,'Multipliers and Adjustments'!$A$70:$I$86,TRUNC(COLUMN(O$2)/5)+2,FALSE)*SUMIFS('IEA-MethaneAbatement'!$N:$N,'IEA-MethaneAbatement'!$O:$O,"&lt;"&amp;$B22,'IEA-MethaneAbatement'!$O:$O,"&gt;="&amp;$A22,'IEA-MethaneAbatement'!$M:$M,$B$1,'IEA-MethaneAbatement'!$B:$B,'Country Selector'!$A$2)+VLOOKUP($C$1,'Multipliers and Adjustments'!$A$70:$I$86,TRUNC(COLUMN(O$2)/5)+2,FALSE)*SUMIFS('IEA-MethaneAbatement'!$N:$N,'IEA-MethaneAbatement'!$O:$O,"&lt;"&amp;$B22,'IEA-MethaneAbatement'!$O:$O,"&gt;="&amp;$A22,'IEA-MethaneAbatement'!$M:$M,$C$1,'IEA-MethaneAbatement'!$B:$B,'Country Selector'!$A$2)+VLOOKUP($D$1,'Multipliers and Adjustments'!$A$70:$I$86,TRUNC(COLUMN(O$2)/5)+2,FALSE)*SUMIFS('IEA-MethaneAbatement'!$N:$N,'IEA-MethaneAbatement'!$O:$O,"&lt;"&amp;$B22,'IEA-MethaneAbatement'!$O:$O,"&gt;="&amp;$A22,'IEA-MethaneAbatement'!$M:$M,$D$1,'IEA-MethaneAbatement'!$B:$B,'Country Selector'!$A$2)))*(1+INDEX('EPA to IEA Scaling'!$F$8:$AO$8,,MATCH(O$2,'EPA to IEA Scaling'!$F$1:$AO$1,0)))</f>
        <v>0</v>
      </c>
      <c r="P22" cm="1">
        <f t="array" ref="P22">((VLOOKUP($B$1,'Multipliers and Adjustments'!$A$70:$I$86,TRUNC(COLUMN(P$2)/5)+2,FALSE)*SUMIFS('IEA-MethaneAbatement'!$N:$N,'IEA-MethaneAbatement'!$O:$O,"&lt;"&amp;$B22,'IEA-MethaneAbatement'!$O:$O,"&gt;="&amp;$A22,'IEA-MethaneAbatement'!$M:$M,$B$1,'IEA-MethaneAbatement'!$B:$B,'Country Selector'!$A$2)+VLOOKUP($C$1,'Multipliers and Adjustments'!$A$70:$I$86,TRUNC(COLUMN(P$2)/5)+2,FALSE)*SUMIFS('IEA-MethaneAbatement'!$N:$N,'IEA-MethaneAbatement'!$O:$O,"&lt;"&amp;$B22,'IEA-MethaneAbatement'!$O:$O,"&gt;="&amp;$A22,'IEA-MethaneAbatement'!$M:$M,$C$1,'IEA-MethaneAbatement'!$B:$B,'Country Selector'!$A$2)+VLOOKUP($D$1,'Multipliers and Adjustments'!$A$70:$I$86,TRUNC(COLUMN(P$2)/5)+2,FALSE)*SUMIFS('IEA-MethaneAbatement'!$N:$N,'IEA-MethaneAbatement'!$O:$O,"&lt;"&amp;$B22,'IEA-MethaneAbatement'!$O:$O,"&gt;="&amp;$A22,'IEA-MethaneAbatement'!$M:$M,$D$1,'IEA-MethaneAbatement'!$B:$B,'Country Selector'!$A$2)))*(1+INDEX('EPA to IEA Scaling'!$F$8:$AO$8,,MATCH(P$2,'EPA to IEA Scaling'!$F$1:$AO$1,0)))</f>
        <v>0</v>
      </c>
      <c r="Q22" cm="1">
        <f t="array" ref="Q22">((VLOOKUP($B$1,'Multipliers and Adjustments'!$A$70:$I$86,TRUNC(COLUMN(Q$2)/5)+2,FALSE)*SUMIFS('IEA-MethaneAbatement'!$N:$N,'IEA-MethaneAbatement'!$O:$O,"&lt;"&amp;$B22,'IEA-MethaneAbatement'!$O:$O,"&gt;="&amp;$A22,'IEA-MethaneAbatement'!$M:$M,$B$1,'IEA-MethaneAbatement'!$B:$B,'Country Selector'!$A$2)+VLOOKUP($C$1,'Multipliers and Adjustments'!$A$70:$I$86,TRUNC(COLUMN(Q$2)/5)+2,FALSE)*SUMIFS('IEA-MethaneAbatement'!$N:$N,'IEA-MethaneAbatement'!$O:$O,"&lt;"&amp;$B22,'IEA-MethaneAbatement'!$O:$O,"&gt;="&amp;$A22,'IEA-MethaneAbatement'!$M:$M,$C$1,'IEA-MethaneAbatement'!$B:$B,'Country Selector'!$A$2)+VLOOKUP($D$1,'Multipliers and Adjustments'!$A$70:$I$86,TRUNC(COLUMN(Q$2)/5)+2,FALSE)*SUMIFS('IEA-MethaneAbatement'!$N:$N,'IEA-MethaneAbatement'!$O:$O,"&lt;"&amp;$B22,'IEA-MethaneAbatement'!$O:$O,"&gt;="&amp;$A22,'IEA-MethaneAbatement'!$M:$M,$D$1,'IEA-MethaneAbatement'!$B:$B,'Country Selector'!$A$2)))*(1+INDEX('EPA to IEA Scaling'!$F$8:$AO$8,,MATCH(Q$2,'EPA to IEA Scaling'!$F$1:$AO$1,0)))</f>
        <v>0</v>
      </c>
      <c r="R22" s="31" cm="1">
        <f t="array" ref="R22">((VLOOKUP($B$1,'Multipliers and Adjustments'!$A$70:$I$86,TRUNC(COLUMN(R$2)/5)+2,FALSE)*SUMIFS('IEA-MethaneAbatement'!$N:$N,'IEA-MethaneAbatement'!$O:$O,"&lt;"&amp;$B22,'IEA-MethaneAbatement'!$O:$O,"&gt;="&amp;$A22,'IEA-MethaneAbatement'!$M:$M,$B$1,'IEA-MethaneAbatement'!$B:$B,'Country Selector'!$A$2)+VLOOKUP($C$1,'Multipliers and Adjustments'!$A$70:$I$86,TRUNC(COLUMN(R$2)/5)+2,FALSE)*SUMIFS('IEA-MethaneAbatement'!$N:$N,'IEA-MethaneAbatement'!$O:$O,"&lt;"&amp;$B22,'IEA-MethaneAbatement'!$O:$O,"&gt;="&amp;$A22,'IEA-MethaneAbatement'!$M:$M,$C$1,'IEA-MethaneAbatement'!$B:$B,'Country Selector'!$A$2)+VLOOKUP($D$1,'Multipliers and Adjustments'!$A$70:$I$86,TRUNC(COLUMN(R$2)/5)+2,FALSE)*SUMIFS('IEA-MethaneAbatement'!$N:$N,'IEA-MethaneAbatement'!$O:$O,"&lt;"&amp;$B22,'IEA-MethaneAbatement'!$O:$O,"&gt;="&amp;$A22,'IEA-MethaneAbatement'!$M:$M,$D$1,'IEA-MethaneAbatement'!$B:$B,'Country Selector'!$A$2)))*(1+INDEX('EPA to IEA Scaling'!$F$8:$AO$8,,MATCH(R$2,'EPA to IEA Scaling'!$F$1:$AO$1,0)))</f>
        <v>0</v>
      </c>
      <c r="S22" cm="1">
        <f t="array" ref="S22">((VLOOKUP($B$1,'Multipliers and Adjustments'!$A$70:$I$86,TRUNC(COLUMN(S$2)/5)+2,FALSE)*SUMIFS('IEA-MethaneAbatement'!$N:$N,'IEA-MethaneAbatement'!$O:$O,"&lt;"&amp;$B22,'IEA-MethaneAbatement'!$O:$O,"&gt;="&amp;$A22,'IEA-MethaneAbatement'!$M:$M,$B$1,'IEA-MethaneAbatement'!$B:$B,'Country Selector'!$A$2)+VLOOKUP($C$1,'Multipliers and Adjustments'!$A$70:$I$86,TRUNC(COLUMN(S$2)/5)+2,FALSE)*SUMIFS('IEA-MethaneAbatement'!$N:$N,'IEA-MethaneAbatement'!$O:$O,"&lt;"&amp;$B22,'IEA-MethaneAbatement'!$O:$O,"&gt;="&amp;$A22,'IEA-MethaneAbatement'!$M:$M,$C$1,'IEA-MethaneAbatement'!$B:$B,'Country Selector'!$A$2)+VLOOKUP($D$1,'Multipliers and Adjustments'!$A$70:$I$86,TRUNC(COLUMN(S$2)/5)+2,FALSE)*SUMIFS('IEA-MethaneAbatement'!$N:$N,'IEA-MethaneAbatement'!$O:$O,"&lt;"&amp;$B22,'IEA-MethaneAbatement'!$O:$O,"&gt;="&amp;$A22,'IEA-MethaneAbatement'!$M:$M,$D$1,'IEA-MethaneAbatement'!$B:$B,'Country Selector'!$A$2)))*(1+INDEX('EPA to IEA Scaling'!$F$8:$AO$8,,MATCH(S$2,'EPA to IEA Scaling'!$F$1:$AO$1,0)))</f>
        <v>0</v>
      </c>
      <c r="T22" cm="1">
        <f t="array" ref="T22">((VLOOKUP($B$1,'Multipliers and Adjustments'!$A$70:$I$86,TRUNC(COLUMN(T$2)/5)+2,FALSE)*SUMIFS('IEA-MethaneAbatement'!$N:$N,'IEA-MethaneAbatement'!$O:$O,"&lt;"&amp;$B22,'IEA-MethaneAbatement'!$O:$O,"&gt;="&amp;$A22,'IEA-MethaneAbatement'!$M:$M,$B$1,'IEA-MethaneAbatement'!$B:$B,'Country Selector'!$A$2)+VLOOKUP($C$1,'Multipliers and Adjustments'!$A$70:$I$86,TRUNC(COLUMN(T$2)/5)+2,FALSE)*SUMIFS('IEA-MethaneAbatement'!$N:$N,'IEA-MethaneAbatement'!$O:$O,"&lt;"&amp;$B22,'IEA-MethaneAbatement'!$O:$O,"&gt;="&amp;$A22,'IEA-MethaneAbatement'!$M:$M,$C$1,'IEA-MethaneAbatement'!$B:$B,'Country Selector'!$A$2)+VLOOKUP($D$1,'Multipliers and Adjustments'!$A$70:$I$86,TRUNC(COLUMN(T$2)/5)+2,FALSE)*SUMIFS('IEA-MethaneAbatement'!$N:$N,'IEA-MethaneAbatement'!$O:$O,"&lt;"&amp;$B22,'IEA-MethaneAbatement'!$O:$O,"&gt;="&amp;$A22,'IEA-MethaneAbatement'!$M:$M,$D$1,'IEA-MethaneAbatement'!$B:$B,'Country Selector'!$A$2)))*(1+INDEX('EPA to IEA Scaling'!$F$8:$AO$8,,MATCH(T$2,'EPA to IEA Scaling'!$F$1:$AO$1,0)))</f>
        <v>0</v>
      </c>
      <c r="U22" cm="1">
        <f t="array" ref="U22">((VLOOKUP($B$1,'Multipliers and Adjustments'!$A$70:$I$86,TRUNC(COLUMN(U$2)/5)+2,FALSE)*SUMIFS('IEA-MethaneAbatement'!$N:$N,'IEA-MethaneAbatement'!$O:$O,"&lt;"&amp;$B22,'IEA-MethaneAbatement'!$O:$O,"&gt;="&amp;$A22,'IEA-MethaneAbatement'!$M:$M,$B$1,'IEA-MethaneAbatement'!$B:$B,'Country Selector'!$A$2)+VLOOKUP($C$1,'Multipliers and Adjustments'!$A$70:$I$86,TRUNC(COLUMN(U$2)/5)+2,FALSE)*SUMIFS('IEA-MethaneAbatement'!$N:$N,'IEA-MethaneAbatement'!$O:$O,"&lt;"&amp;$B22,'IEA-MethaneAbatement'!$O:$O,"&gt;="&amp;$A22,'IEA-MethaneAbatement'!$M:$M,$C$1,'IEA-MethaneAbatement'!$B:$B,'Country Selector'!$A$2)+VLOOKUP($D$1,'Multipliers and Adjustments'!$A$70:$I$86,TRUNC(COLUMN(U$2)/5)+2,FALSE)*SUMIFS('IEA-MethaneAbatement'!$N:$N,'IEA-MethaneAbatement'!$O:$O,"&lt;"&amp;$B22,'IEA-MethaneAbatement'!$O:$O,"&gt;="&amp;$A22,'IEA-MethaneAbatement'!$M:$M,$D$1,'IEA-MethaneAbatement'!$B:$B,'Country Selector'!$A$2)))*(1+INDEX('EPA to IEA Scaling'!$F$8:$AO$8,,MATCH(U$2,'EPA to IEA Scaling'!$F$1:$AO$1,0)))</f>
        <v>0</v>
      </c>
      <c r="V22" cm="1">
        <f t="array" ref="V22">((VLOOKUP($B$1,'Multipliers and Adjustments'!$A$70:$I$86,TRUNC(COLUMN(V$2)/5)+2,FALSE)*SUMIFS('IEA-MethaneAbatement'!$N:$N,'IEA-MethaneAbatement'!$O:$O,"&lt;"&amp;$B22,'IEA-MethaneAbatement'!$O:$O,"&gt;="&amp;$A22,'IEA-MethaneAbatement'!$M:$M,$B$1,'IEA-MethaneAbatement'!$B:$B,'Country Selector'!$A$2)+VLOOKUP($C$1,'Multipliers and Adjustments'!$A$70:$I$86,TRUNC(COLUMN(V$2)/5)+2,FALSE)*SUMIFS('IEA-MethaneAbatement'!$N:$N,'IEA-MethaneAbatement'!$O:$O,"&lt;"&amp;$B22,'IEA-MethaneAbatement'!$O:$O,"&gt;="&amp;$A22,'IEA-MethaneAbatement'!$M:$M,$C$1,'IEA-MethaneAbatement'!$B:$B,'Country Selector'!$A$2)+VLOOKUP($D$1,'Multipliers and Adjustments'!$A$70:$I$86,TRUNC(COLUMN(V$2)/5)+2,FALSE)*SUMIFS('IEA-MethaneAbatement'!$N:$N,'IEA-MethaneAbatement'!$O:$O,"&lt;"&amp;$B22,'IEA-MethaneAbatement'!$O:$O,"&gt;="&amp;$A22,'IEA-MethaneAbatement'!$M:$M,$D$1,'IEA-MethaneAbatement'!$B:$B,'Country Selector'!$A$2)))*(1+INDEX('EPA to IEA Scaling'!$F$8:$AO$8,,MATCH(V$2,'EPA to IEA Scaling'!$F$1:$AO$1,0)))</f>
        <v>0</v>
      </c>
      <c r="W22" s="31" cm="1">
        <f t="array" ref="W22">((VLOOKUP($B$1,'Multipliers and Adjustments'!$A$70:$I$86,TRUNC(COLUMN(W$2)/5)+2,FALSE)*SUMIFS('IEA-MethaneAbatement'!$N:$N,'IEA-MethaneAbatement'!$O:$O,"&lt;"&amp;$B22,'IEA-MethaneAbatement'!$O:$O,"&gt;="&amp;$A22,'IEA-MethaneAbatement'!$M:$M,$B$1,'IEA-MethaneAbatement'!$B:$B,'Country Selector'!$A$2)+VLOOKUP($C$1,'Multipliers and Adjustments'!$A$70:$I$86,TRUNC(COLUMN(W$2)/5)+2,FALSE)*SUMIFS('IEA-MethaneAbatement'!$N:$N,'IEA-MethaneAbatement'!$O:$O,"&lt;"&amp;$B22,'IEA-MethaneAbatement'!$O:$O,"&gt;="&amp;$A22,'IEA-MethaneAbatement'!$M:$M,$C$1,'IEA-MethaneAbatement'!$B:$B,'Country Selector'!$A$2)+VLOOKUP($D$1,'Multipliers and Adjustments'!$A$70:$I$86,TRUNC(COLUMN(W$2)/5)+2,FALSE)*SUMIFS('IEA-MethaneAbatement'!$N:$N,'IEA-MethaneAbatement'!$O:$O,"&lt;"&amp;$B22,'IEA-MethaneAbatement'!$O:$O,"&gt;="&amp;$A22,'IEA-MethaneAbatement'!$M:$M,$D$1,'IEA-MethaneAbatement'!$B:$B,'Country Selector'!$A$2)))*(1+INDEX('EPA to IEA Scaling'!$F$8:$AO$8,,MATCH(W$2,'EPA to IEA Scaling'!$F$1:$AO$1,0)))</f>
        <v>0</v>
      </c>
      <c r="X22" cm="1">
        <f t="array" ref="X22">((VLOOKUP($B$1,'Multipliers and Adjustments'!$A$70:$I$86,TRUNC(COLUMN(X$2)/5)+2,FALSE)*SUMIFS('IEA-MethaneAbatement'!$N:$N,'IEA-MethaneAbatement'!$O:$O,"&lt;"&amp;$B22,'IEA-MethaneAbatement'!$O:$O,"&gt;="&amp;$A22,'IEA-MethaneAbatement'!$M:$M,$B$1,'IEA-MethaneAbatement'!$B:$B,'Country Selector'!$A$2)+VLOOKUP($C$1,'Multipliers and Adjustments'!$A$70:$I$86,TRUNC(COLUMN(X$2)/5)+2,FALSE)*SUMIFS('IEA-MethaneAbatement'!$N:$N,'IEA-MethaneAbatement'!$O:$O,"&lt;"&amp;$B22,'IEA-MethaneAbatement'!$O:$O,"&gt;="&amp;$A22,'IEA-MethaneAbatement'!$M:$M,$C$1,'IEA-MethaneAbatement'!$B:$B,'Country Selector'!$A$2)+VLOOKUP($D$1,'Multipliers and Adjustments'!$A$70:$I$86,TRUNC(COLUMN(X$2)/5)+2,FALSE)*SUMIFS('IEA-MethaneAbatement'!$N:$N,'IEA-MethaneAbatement'!$O:$O,"&lt;"&amp;$B22,'IEA-MethaneAbatement'!$O:$O,"&gt;="&amp;$A22,'IEA-MethaneAbatement'!$M:$M,$D$1,'IEA-MethaneAbatement'!$B:$B,'Country Selector'!$A$2)))*(1+INDEX('EPA to IEA Scaling'!$F$8:$AO$8,,MATCH(X$2,'EPA to IEA Scaling'!$F$1:$AO$1,0)))</f>
        <v>0</v>
      </c>
      <c r="Y22" cm="1">
        <f t="array" ref="Y22">((VLOOKUP($B$1,'Multipliers and Adjustments'!$A$70:$I$86,TRUNC(COLUMN(Y$2)/5)+2,FALSE)*SUMIFS('IEA-MethaneAbatement'!$N:$N,'IEA-MethaneAbatement'!$O:$O,"&lt;"&amp;$B22,'IEA-MethaneAbatement'!$O:$O,"&gt;="&amp;$A22,'IEA-MethaneAbatement'!$M:$M,$B$1,'IEA-MethaneAbatement'!$B:$B,'Country Selector'!$A$2)+VLOOKUP($C$1,'Multipliers and Adjustments'!$A$70:$I$86,TRUNC(COLUMN(Y$2)/5)+2,FALSE)*SUMIFS('IEA-MethaneAbatement'!$N:$N,'IEA-MethaneAbatement'!$O:$O,"&lt;"&amp;$B22,'IEA-MethaneAbatement'!$O:$O,"&gt;="&amp;$A22,'IEA-MethaneAbatement'!$M:$M,$C$1,'IEA-MethaneAbatement'!$B:$B,'Country Selector'!$A$2)+VLOOKUP($D$1,'Multipliers and Adjustments'!$A$70:$I$86,TRUNC(COLUMN(Y$2)/5)+2,FALSE)*SUMIFS('IEA-MethaneAbatement'!$N:$N,'IEA-MethaneAbatement'!$O:$O,"&lt;"&amp;$B22,'IEA-MethaneAbatement'!$O:$O,"&gt;="&amp;$A22,'IEA-MethaneAbatement'!$M:$M,$D$1,'IEA-MethaneAbatement'!$B:$B,'Country Selector'!$A$2)))*(1+INDEX('EPA to IEA Scaling'!$F$8:$AO$8,,MATCH(Y$2,'EPA to IEA Scaling'!$F$1:$AO$1,0)))</f>
        <v>0</v>
      </c>
      <c r="Z22" cm="1">
        <f t="array" ref="Z22">((VLOOKUP($B$1,'Multipliers and Adjustments'!$A$70:$I$86,TRUNC(COLUMN(Z$2)/5)+2,FALSE)*SUMIFS('IEA-MethaneAbatement'!$N:$N,'IEA-MethaneAbatement'!$O:$O,"&lt;"&amp;$B22,'IEA-MethaneAbatement'!$O:$O,"&gt;="&amp;$A22,'IEA-MethaneAbatement'!$M:$M,$B$1,'IEA-MethaneAbatement'!$B:$B,'Country Selector'!$A$2)+VLOOKUP($C$1,'Multipliers and Adjustments'!$A$70:$I$86,TRUNC(COLUMN(Z$2)/5)+2,FALSE)*SUMIFS('IEA-MethaneAbatement'!$N:$N,'IEA-MethaneAbatement'!$O:$O,"&lt;"&amp;$B22,'IEA-MethaneAbatement'!$O:$O,"&gt;="&amp;$A22,'IEA-MethaneAbatement'!$M:$M,$C$1,'IEA-MethaneAbatement'!$B:$B,'Country Selector'!$A$2)+VLOOKUP($D$1,'Multipliers and Adjustments'!$A$70:$I$86,TRUNC(COLUMN(Z$2)/5)+2,FALSE)*SUMIFS('IEA-MethaneAbatement'!$N:$N,'IEA-MethaneAbatement'!$O:$O,"&lt;"&amp;$B22,'IEA-MethaneAbatement'!$O:$O,"&gt;="&amp;$A22,'IEA-MethaneAbatement'!$M:$M,$D$1,'IEA-MethaneAbatement'!$B:$B,'Country Selector'!$A$2)))*(1+INDEX('EPA to IEA Scaling'!$F$8:$AO$8,,MATCH(Z$2,'EPA to IEA Scaling'!$F$1:$AO$1,0)))</f>
        <v>0</v>
      </c>
      <c r="AA22" cm="1">
        <f t="array" ref="AA22">((VLOOKUP($B$1,'Multipliers and Adjustments'!$A$70:$I$86,TRUNC(COLUMN(AA$2)/5)+2,FALSE)*SUMIFS('IEA-MethaneAbatement'!$N:$N,'IEA-MethaneAbatement'!$O:$O,"&lt;"&amp;$B22,'IEA-MethaneAbatement'!$O:$O,"&gt;="&amp;$A22,'IEA-MethaneAbatement'!$M:$M,$B$1,'IEA-MethaneAbatement'!$B:$B,'Country Selector'!$A$2)+VLOOKUP($C$1,'Multipliers and Adjustments'!$A$70:$I$86,TRUNC(COLUMN(AA$2)/5)+2,FALSE)*SUMIFS('IEA-MethaneAbatement'!$N:$N,'IEA-MethaneAbatement'!$O:$O,"&lt;"&amp;$B22,'IEA-MethaneAbatement'!$O:$O,"&gt;="&amp;$A22,'IEA-MethaneAbatement'!$M:$M,$C$1,'IEA-MethaneAbatement'!$B:$B,'Country Selector'!$A$2)+VLOOKUP($D$1,'Multipliers and Adjustments'!$A$70:$I$86,TRUNC(COLUMN(AA$2)/5)+2,FALSE)*SUMIFS('IEA-MethaneAbatement'!$N:$N,'IEA-MethaneAbatement'!$O:$O,"&lt;"&amp;$B22,'IEA-MethaneAbatement'!$O:$O,"&gt;="&amp;$A22,'IEA-MethaneAbatement'!$M:$M,$D$1,'IEA-MethaneAbatement'!$B:$B,'Country Selector'!$A$2)))*(1+INDEX('EPA to IEA Scaling'!$F$8:$AO$8,,MATCH(AA$2,'EPA to IEA Scaling'!$F$1:$AO$1,0)))</f>
        <v>0</v>
      </c>
      <c r="AB22" s="31" cm="1">
        <f t="array" ref="AB22">((VLOOKUP($B$1,'Multipliers and Adjustments'!$A$70:$I$86,TRUNC(COLUMN(AB$2)/5)+2,FALSE)*SUMIFS('IEA-MethaneAbatement'!$N:$N,'IEA-MethaneAbatement'!$O:$O,"&lt;"&amp;$B22,'IEA-MethaneAbatement'!$O:$O,"&gt;="&amp;$A22,'IEA-MethaneAbatement'!$M:$M,$B$1,'IEA-MethaneAbatement'!$B:$B,'Country Selector'!$A$2)+VLOOKUP($C$1,'Multipliers and Adjustments'!$A$70:$I$86,TRUNC(COLUMN(AB$2)/5)+2,FALSE)*SUMIFS('IEA-MethaneAbatement'!$N:$N,'IEA-MethaneAbatement'!$O:$O,"&lt;"&amp;$B22,'IEA-MethaneAbatement'!$O:$O,"&gt;="&amp;$A22,'IEA-MethaneAbatement'!$M:$M,$C$1,'IEA-MethaneAbatement'!$B:$B,'Country Selector'!$A$2)+VLOOKUP($D$1,'Multipliers and Adjustments'!$A$70:$I$86,TRUNC(COLUMN(AB$2)/5)+2,FALSE)*SUMIFS('IEA-MethaneAbatement'!$N:$N,'IEA-MethaneAbatement'!$O:$O,"&lt;"&amp;$B22,'IEA-MethaneAbatement'!$O:$O,"&gt;="&amp;$A22,'IEA-MethaneAbatement'!$M:$M,$D$1,'IEA-MethaneAbatement'!$B:$B,'Country Selector'!$A$2)))*(1+INDEX('EPA to IEA Scaling'!$F$8:$AO$8,,MATCH(AB$2,'EPA to IEA Scaling'!$F$1:$AO$1,0)))</f>
        <v>0</v>
      </c>
      <c r="AC22" cm="1">
        <f t="array" ref="AC22">((VLOOKUP($B$1,'Multipliers and Adjustments'!$A$70:$I$86,TRUNC(COLUMN(AC$2)/5)+2,FALSE)*SUMIFS('IEA-MethaneAbatement'!$N:$N,'IEA-MethaneAbatement'!$O:$O,"&lt;"&amp;$B22,'IEA-MethaneAbatement'!$O:$O,"&gt;="&amp;$A22,'IEA-MethaneAbatement'!$M:$M,$B$1,'IEA-MethaneAbatement'!$B:$B,'Country Selector'!$A$2)+VLOOKUP($C$1,'Multipliers and Adjustments'!$A$70:$I$86,TRUNC(COLUMN(AC$2)/5)+2,FALSE)*SUMIFS('IEA-MethaneAbatement'!$N:$N,'IEA-MethaneAbatement'!$O:$O,"&lt;"&amp;$B22,'IEA-MethaneAbatement'!$O:$O,"&gt;="&amp;$A22,'IEA-MethaneAbatement'!$M:$M,$C$1,'IEA-MethaneAbatement'!$B:$B,'Country Selector'!$A$2)+VLOOKUP($D$1,'Multipliers and Adjustments'!$A$70:$I$86,TRUNC(COLUMN(AC$2)/5)+2,FALSE)*SUMIFS('IEA-MethaneAbatement'!$N:$N,'IEA-MethaneAbatement'!$O:$O,"&lt;"&amp;$B22,'IEA-MethaneAbatement'!$O:$O,"&gt;="&amp;$A22,'IEA-MethaneAbatement'!$M:$M,$D$1,'IEA-MethaneAbatement'!$B:$B,'Country Selector'!$A$2)))*(1+INDEX('EPA to IEA Scaling'!$F$8:$AO$8,,MATCH(AC$2,'EPA to IEA Scaling'!$F$1:$AO$1,0)))</f>
        <v>0</v>
      </c>
      <c r="AD22" cm="1">
        <f t="array" ref="AD22">((VLOOKUP($B$1,'Multipliers and Adjustments'!$A$70:$I$86,TRUNC(COLUMN(AD$2)/5)+2,FALSE)*SUMIFS('IEA-MethaneAbatement'!$N:$N,'IEA-MethaneAbatement'!$O:$O,"&lt;"&amp;$B22,'IEA-MethaneAbatement'!$O:$O,"&gt;="&amp;$A22,'IEA-MethaneAbatement'!$M:$M,$B$1,'IEA-MethaneAbatement'!$B:$B,'Country Selector'!$A$2)+VLOOKUP($C$1,'Multipliers and Adjustments'!$A$70:$I$86,TRUNC(COLUMN(AD$2)/5)+2,FALSE)*SUMIFS('IEA-MethaneAbatement'!$N:$N,'IEA-MethaneAbatement'!$O:$O,"&lt;"&amp;$B22,'IEA-MethaneAbatement'!$O:$O,"&gt;="&amp;$A22,'IEA-MethaneAbatement'!$M:$M,$C$1,'IEA-MethaneAbatement'!$B:$B,'Country Selector'!$A$2)+VLOOKUP($D$1,'Multipliers and Adjustments'!$A$70:$I$86,TRUNC(COLUMN(AD$2)/5)+2,FALSE)*SUMIFS('IEA-MethaneAbatement'!$N:$N,'IEA-MethaneAbatement'!$O:$O,"&lt;"&amp;$B22,'IEA-MethaneAbatement'!$O:$O,"&gt;="&amp;$A22,'IEA-MethaneAbatement'!$M:$M,$D$1,'IEA-MethaneAbatement'!$B:$B,'Country Selector'!$A$2)))*(1+INDEX('EPA to IEA Scaling'!$F$8:$AO$8,,MATCH(AD$2,'EPA to IEA Scaling'!$F$1:$AO$1,0)))</f>
        <v>0</v>
      </c>
      <c r="AE22" cm="1">
        <f t="array" ref="AE22">((VLOOKUP($B$1,'Multipliers and Adjustments'!$A$70:$I$86,TRUNC(COLUMN(AE$2)/5)+2,FALSE)*SUMIFS('IEA-MethaneAbatement'!$N:$N,'IEA-MethaneAbatement'!$O:$O,"&lt;"&amp;$B22,'IEA-MethaneAbatement'!$O:$O,"&gt;="&amp;$A22,'IEA-MethaneAbatement'!$M:$M,$B$1,'IEA-MethaneAbatement'!$B:$B,'Country Selector'!$A$2)+VLOOKUP($C$1,'Multipliers and Adjustments'!$A$70:$I$86,TRUNC(COLUMN(AE$2)/5)+2,FALSE)*SUMIFS('IEA-MethaneAbatement'!$N:$N,'IEA-MethaneAbatement'!$O:$O,"&lt;"&amp;$B22,'IEA-MethaneAbatement'!$O:$O,"&gt;="&amp;$A22,'IEA-MethaneAbatement'!$M:$M,$C$1,'IEA-MethaneAbatement'!$B:$B,'Country Selector'!$A$2)+VLOOKUP($D$1,'Multipliers and Adjustments'!$A$70:$I$86,TRUNC(COLUMN(AE$2)/5)+2,FALSE)*SUMIFS('IEA-MethaneAbatement'!$N:$N,'IEA-MethaneAbatement'!$O:$O,"&lt;"&amp;$B22,'IEA-MethaneAbatement'!$O:$O,"&gt;="&amp;$A22,'IEA-MethaneAbatement'!$M:$M,$D$1,'IEA-MethaneAbatement'!$B:$B,'Country Selector'!$A$2)))*(1+INDEX('EPA to IEA Scaling'!$F$8:$AO$8,,MATCH(AE$2,'EPA to IEA Scaling'!$F$1:$AO$1,0)))</f>
        <v>0</v>
      </c>
      <c r="AF22" cm="1">
        <f t="array" ref="AF22">((VLOOKUP($B$1,'Multipliers and Adjustments'!$A$70:$I$86,TRUNC(COLUMN(AF$2)/5)+2,FALSE)*SUMIFS('IEA-MethaneAbatement'!$N:$N,'IEA-MethaneAbatement'!$O:$O,"&lt;"&amp;$B22,'IEA-MethaneAbatement'!$O:$O,"&gt;="&amp;$A22,'IEA-MethaneAbatement'!$M:$M,$B$1,'IEA-MethaneAbatement'!$B:$B,'Country Selector'!$A$2)+VLOOKUP($C$1,'Multipliers and Adjustments'!$A$70:$I$86,TRUNC(COLUMN(AF$2)/5)+2,FALSE)*SUMIFS('IEA-MethaneAbatement'!$N:$N,'IEA-MethaneAbatement'!$O:$O,"&lt;"&amp;$B22,'IEA-MethaneAbatement'!$O:$O,"&gt;="&amp;$A22,'IEA-MethaneAbatement'!$M:$M,$C$1,'IEA-MethaneAbatement'!$B:$B,'Country Selector'!$A$2)+VLOOKUP($D$1,'Multipliers and Adjustments'!$A$70:$I$86,TRUNC(COLUMN(AF$2)/5)+2,FALSE)*SUMIFS('IEA-MethaneAbatement'!$N:$N,'IEA-MethaneAbatement'!$O:$O,"&lt;"&amp;$B22,'IEA-MethaneAbatement'!$O:$O,"&gt;="&amp;$A22,'IEA-MethaneAbatement'!$M:$M,$D$1,'IEA-MethaneAbatement'!$B:$B,'Country Selector'!$A$2)))*(1+INDEX('EPA to IEA Scaling'!$F$8:$AO$8,,MATCH(AF$2,'EPA to IEA Scaling'!$F$1:$AO$1,0)))</f>
        <v>0</v>
      </c>
      <c r="AG22" s="31" cm="1">
        <f t="array" ref="AG22">((VLOOKUP($B$1,'Multipliers and Adjustments'!$A$70:$I$86,TRUNC(COLUMN(AG$2)/5)+2,FALSE)*SUMIFS('IEA-MethaneAbatement'!$N:$N,'IEA-MethaneAbatement'!$O:$O,"&lt;"&amp;$B22,'IEA-MethaneAbatement'!$O:$O,"&gt;="&amp;$A22,'IEA-MethaneAbatement'!$M:$M,$B$1,'IEA-MethaneAbatement'!$B:$B,'Country Selector'!$A$2)+VLOOKUP($C$1,'Multipliers and Adjustments'!$A$70:$I$86,TRUNC(COLUMN(AG$2)/5)+2,FALSE)*SUMIFS('IEA-MethaneAbatement'!$N:$N,'IEA-MethaneAbatement'!$O:$O,"&lt;"&amp;$B22,'IEA-MethaneAbatement'!$O:$O,"&gt;="&amp;$A22,'IEA-MethaneAbatement'!$M:$M,$C$1,'IEA-MethaneAbatement'!$B:$B,'Country Selector'!$A$2)+VLOOKUP($D$1,'Multipliers and Adjustments'!$A$70:$I$86,TRUNC(COLUMN(AG$2)/5)+2,FALSE)*SUMIFS('IEA-MethaneAbatement'!$N:$N,'IEA-MethaneAbatement'!$O:$O,"&lt;"&amp;$B22,'IEA-MethaneAbatement'!$O:$O,"&gt;="&amp;$A22,'IEA-MethaneAbatement'!$M:$M,$D$1,'IEA-MethaneAbatement'!$B:$B,'Country Selector'!$A$2)))*(1+INDEX('EPA to IEA Scaling'!$F$8:$AO$8,,MATCH(AG$2,'EPA to IEA Scaling'!$F$1:$AO$1,0)))</f>
        <v>0</v>
      </c>
      <c r="AH22" cm="1">
        <f t="array" ref="AH22">((VLOOKUP($B$1,'Multipliers and Adjustments'!$A$70:$I$86,TRUNC(COLUMN(AH$2)/5)+2,FALSE)*SUMIFS('IEA-MethaneAbatement'!$N:$N,'IEA-MethaneAbatement'!$O:$O,"&lt;"&amp;$B22,'IEA-MethaneAbatement'!$O:$O,"&gt;="&amp;$A22,'IEA-MethaneAbatement'!$M:$M,$B$1,'IEA-MethaneAbatement'!$B:$B,'Country Selector'!$A$2)+VLOOKUP($C$1,'Multipliers and Adjustments'!$A$70:$I$86,TRUNC(COLUMN(AH$2)/5)+2,FALSE)*SUMIFS('IEA-MethaneAbatement'!$N:$N,'IEA-MethaneAbatement'!$O:$O,"&lt;"&amp;$B22,'IEA-MethaneAbatement'!$O:$O,"&gt;="&amp;$A22,'IEA-MethaneAbatement'!$M:$M,$C$1,'IEA-MethaneAbatement'!$B:$B,'Country Selector'!$A$2)+VLOOKUP($D$1,'Multipliers and Adjustments'!$A$70:$I$86,TRUNC(COLUMN(AH$2)/5)+2,FALSE)*SUMIFS('IEA-MethaneAbatement'!$N:$N,'IEA-MethaneAbatement'!$O:$O,"&lt;"&amp;$B22,'IEA-MethaneAbatement'!$O:$O,"&gt;="&amp;$A22,'IEA-MethaneAbatement'!$M:$M,$D$1,'IEA-MethaneAbatement'!$B:$B,'Country Selector'!$A$2)))*(1+INDEX('EPA to IEA Scaling'!$F$8:$AO$8,,MATCH(AH$2,'EPA to IEA Scaling'!$F$1:$AO$1,0)))</f>
        <v>0</v>
      </c>
      <c r="AI22" cm="1">
        <f t="array" ref="AI22">((VLOOKUP($B$1,'Multipliers and Adjustments'!$A$70:$I$86,TRUNC(COLUMN(AI$2)/5)+2,FALSE)*SUMIFS('IEA-MethaneAbatement'!$N:$N,'IEA-MethaneAbatement'!$O:$O,"&lt;"&amp;$B22,'IEA-MethaneAbatement'!$O:$O,"&gt;="&amp;$A22,'IEA-MethaneAbatement'!$M:$M,$B$1,'IEA-MethaneAbatement'!$B:$B,'Country Selector'!$A$2)+VLOOKUP($C$1,'Multipliers and Adjustments'!$A$70:$I$86,TRUNC(COLUMN(AI$2)/5)+2,FALSE)*SUMIFS('IEA-MethaneAbatement'!$N:$N,'IEA-MethaneAbatement'!$O:$O,"&lt;"&amp;$B22,'IEA-MethaneAbatement'!$O:$O,"&gt;="&amp;$A22,'IEA-MethaneAbatement'!$M:$M,$C$1,'IEA-MethaneAbatement'!$B:$B,'Country Selector'!$A$2)+VLOOKUP($D$1,'Multipliers and Adjustments'!$A$70:$I$86,TRUNC(COLUMN(AI$2)/5)+2,FALSE)*SUMIFS('IEA-MethaneAbatement'!$N:$N,'IEA-MethaneAbatement'!$O:$O,"&lt;"&amp;$B22,'IEA-MethaneAbatement'!$O:$O,"&gt;="&amp;$A22,'IEA-MethaneAbatement'!$M:$M,$D$1,'IEA-MethaneAbatement'!$B:$B,'Country Selector'!$A$2)))*(1+INDEX('EPA to IEA Scaling'!$F$8:$AO$8,,MATCH(AI$2,'EPA to IEA Scaling'!$F$1:$AO$1,0)))</f>
        <v>0</v>
      </c>
      <c r="AJ22" cm="1">
        <f t="array" ref="AJ22">((VLOOKUP($B$1,'Multipliers and Adjustments'!$A$70:$I$86,TRUNC(COLUMN(AJ$2)/5)+2,FALSE)*SUMIFS('IEA-MethaneAbatement'!$N:$N,'IEA-MethaneAbatement'!$O:$O,"&lt;"&amp;$B22,'IEA-MethaneAbatement'!$O:$O,"&gt;="&amp;$A22,'IEA-MethaneAbatement'!$M:$M,$B$1,'IEA-MethaneAbatement'!$B:$B,'Country Selector'!$A$2)+VLOOKUP($C$1,'Multipliers and Adjustments'!$A$70:$I$86,TRUNC(COLUMN(AJ$2)/5)+2,FALSE)*SUMIFS('IEA-MethaneAbatement'!$N:$N,'IEA-MethaneAbatement'!$O:$O,"&lt;"&amp;$B22,'IEA-MethaneAbatement'!$O:$O,"&gt;="&amp;$A22,'IEA-MethaneAbatement'!$M:$M,$C$1,'IEA-MethaneAbatement'!$B:$B,'Country Selector'!$A$2)+VLOOKUP($D$1,'Multipliers and Adjustments'!$A$70:$I$86,TRUNC(COLUMN(AJ$2)/5)+2,FALSE)*SUMIFS('IEA-MethaneAbatement'!$N:$N,'IEA-MethaneAbatement'!$O:$O,"&lt;"&amp;$B22,'IEA-MethaneAbatement'!$O:$O,"&gt;="&amp;$A22,'IEA-MethaneAbatement'!$M:$M,$D$1,'IEA-MethaneAbatement'!$B:$B,'Country Selector'!$A$2)))*(1+INDEX('EPA to IEA Scaling'!$F$8:$AO$8,,MATCH(AJ$2,'EPA to IEA Scaling'!$F$1:$AO$1,0)))</f>
        <v>0</v>
      </c>
      <c r="AK22" cm="1">
        <f t="array" ref="AK22">((VLOOKUP($B$1,'Multipliers and Adjustments'!$A$70:$I$86,TRUNC(COLUMN(AK$2)/5)+2,FALSE)*SUMIFS('IEA-MethaneAbatement'!$N:$N,'IEA-MethaneAbatement'!$O:$O,"&lt;"&amp;$B22,'IEA-MethaneAbatement'!$O:$O,"&gt;="&amp;$A22,'IEA-MethaneAbatement'!$M:$M,$B$1,'IEA-MethaneAbatement'!$B:$B,'Country Selector'!$A$2)+VLOOKUP($C$1,'Multipliers and Adjustments'!$A$70:$I$86,TRUNC(COLUMN(AK$2)/5)+2,FALSE)*SUMIFS('IEA-MethaneAbatement'!$N:$N,'IEA-MethaneAbatement'!$O:$O,"&lt;"&amp;$B22,'IEA-MethaneAbatement'!$O:$O,"&gt;="&amp;$A22,'IEA-MethaneAbatement'!$M:$M,$C$1,'IEA-MethaneAbatement'!$B:$B,'Country Selector'!$A$2)+VLOOKUP($D$1,'Multipliers and Adjustments'!$A$70:$I$86,TRUNC(COLUMN(AK$2)/5)+2,FALSE)*SUMIFS('IEA-MethaneAbatement'!$N:$N,'IEA-MethaneAbatement'!$O:$O,"&lt;"&amp;$B22,'IEA-MethaneAbatement'!$O:$O,"&gt;="&amp;$A22,'IEA-MethaneAbatement'!$M:$M,$D$1,'IEA-MethaneAbatement'!$B:$B,'Country Selector'!$A$2)))*(1+INDEX('EPA to IEA Scaling'!$F$8:$AO$8,,MATCH(AK$2,'EPA to IEA Scaling'!$F$1:$AO$1,0)))</f>
        <v>0</v>
      </c>
      <c r="AL22" s="31" cm="1">
        <f t="array" ref="AL22">((VLOOKUP($B$1,'Multipliers and Adjustments'!$A$70:$I$86,TRUNC(COLUMN(AL$2)/5)+2,FALSE)*SUMIFS('IEA-MethaneAbatement'!$N:$N,'IEA-MethaneAbatement'!$O:$O,"&lt;"&amp;$B22,'IEA-MethaneAbatement'!$O:$O,"&gt;="&amp;$A22,'IEA-MethaneAbatement'!$M:$M,$B$1,'IEA-MethaneAbatement'!$B:$B,'Country Selector'!$A$2)+VLOOKUP($C$1,'Multipliers and Adjustments'!$A$70:$I$86,TRUNC(COLUMN(AL$2)/5)+2,FALSE)*SUMIFS('IEA-MethaneAbatement'!$N:$N,'IEA-MethaneAbatement'!$O:$O,"&lt;"&amp;$B22,'IEA-MethaneAbatement'!$O:$O,"&gt;="&amp;$A22,'IEA-MethaneAbatement'!$M:$M,$C$1,'IEA-MethaneAbatement'!$B:$B,'Country Selector'!$A$2)+VLOOKUP($D$1,'Multipliers and Adjustments'!$A$70:$I$86,TRUNC(COLUMN(AL$2)/5)+2,FALSE)*SUMIFS('IEA-MethaneAbatement'!$N:$N,'IEA-MethaneAbatement'!$O:$O,"&lt;"&amp;$B22,'IEA-MethaneAbatement'!$O:$O,"&gt;="&amp;$A22,'IEA-MethaneAbatement'!$M:$M,$D$1,'IEA-MethaneAbatement'!$B:$B,'Country Selector'!$A$2)))*(1+INDEX('EPA to IEA Scaling'!$F$8:$AO$8,,MATCH(AL$2,'EPA to IEA Scaling'!$F$1:$AO$1,0)))</f>
        <v>0</v>
      </c>
    </row>
    <row r="23" spans="1:38" x14ac:dyDescent="0.45">
      <c r="A23" s="12">
        <f t="shared" si="1"/>
        <v>-150</v>
      </c>
      <c r="B23" s="11">
        <f t="shared" si="0"/>
        <v>-100</v>
      </c>
      <c r="C23" s="47" cm="1">
        <f t="array" ref="C23">((VLOOKUP($B$1,'Multipliers and Adjustments'!$A$70:$I$86,TRUNC(COLUMN(C$2)/5)+2,FALSE)*SUMIFS('IEA-MethaneAbatement'!$N:$N,'IEA-MethaneAbatement'!$O:$O,"&lt;"&amp;$B23,'IEA-MethaneAbatement'!$O:$O,"&gt;="&amp;$A23,'IEA-MethaneAbatement'!$M:$M,$B$1,'IEA-MethaneAbatement'!$B:$B,'Country Selector'!$A$2)+VLOOKUP($C$1,'Multipliers and Adjustments'!$A$70:$I$86,TRUNC(COLUMN(C$2)/5)+2,FALSE)*SUMIFS('IEA-MethaneAbatement'!$N:$N,'IEA-MethaneAbatement'!$O:$O,"&lt;"&amp;$B23,'IEA-MethaneAbatement'!$O:$O,"&gt;="&amp;$A23,'IEA-MethaneAbatement'!$M:$M,$C$1,'IEA-MethaneAbatement'!$B:$B,'Country Selector'!$A$2)+VLOOKUP($D$1,'Multipliers and Adjustments'!$A$70:$I$86,TRUNC(COLUMN(C$2)/5)+2,FALSE)*SUMIFS('IEA-MethaneAbatement'!$N:$N,'IEA-MethaneAbatement'!$O:$O,"&lt;"&amp;$B23,'IEA-MethaneAbatement'!$O:$O,"&gt;="&amp;$A23,'IEA-MethaneAbatement'!$M:$M,$D$1,'IEA-MethaneAbatement'!$B:$B,'Country Selector'!$A$2)))*(1+INDEX('EPA to IEA Scaling'!$F$8:$AO$8,,MATCH(C$2,'EPA to IEA Scaling'!$F$1:$AO$1,0)))</f>
        <v>0</v>
      </c>
      <c r="D23" cm="1">
        <f t="array" ref="D23">((VLOOKUP($B$1,'Multipliers and Adjustments'!$A$70:$I$86,TRUNC(COLUMN(D$2)/5)+2,FALSE)*SUMIFS('IEA-MethaneAbatement'!$N:$N,'IEA-MethaneAbatement'!$O:$O,"&lt;"&amp;$B23,'IEA-MethaneAbatement'!$O:$O,"&gt;="&amp;$A23,'IEA-MethaneAbatement'!$M:$M,$B$1,'IEA-MethaneAbatement'!$B:$B,'Country Selector'!$A$2)+VLOOKUP($C$1,'Multipliers and Adjustments'!$A$70:$I$86,TRUNC(COLUMN(D$2)/5)+2,FALSE)*SUMIFS('IEA-MethaneAbatement'!$N:$N,'IEA-MethaneAbatement'!$O:$O,"&lt;"&amp;$B23,'IEA-MethaneAbatement'!$O:$O,"&gt;="&amp;$A23,'IEA-MethaneAbatement'!$M:$M,$C$1,'IEA-MethaneAbatement'!$B:$B,'Country Selector'!$A$2)+VLOOKUP($D$1,'Multipliers and Adjustments'!$A$70:$I$86,TRUNC(COLUMN(D$2)/5)+2,FALSE)*SUMIFS('IEA-MethaneAbatement'!$N:$N,'IEA-MethaneAbatement'!$O:$O,"&lt;"&amp;$B23,'IEA-MethaneAbatement'!$O:$O,"&gt;="&amp;$A23,'IEA-MethaneAbatement'!$M:$M,$D$1,'IEA-MethaneAbatement'!$B:$B,'Country Selector'!$A$2)))*(1+INDEX('EPA to IEA Scaling'!$F$8:$AO$8,,MATCH(D$2,'EPA to IEA Scaling'!$F$1:$AO$1,0)))</f>
        <v>0</v>
      </c>
      <c r="E23" cm="1">
        <f t="array" ref="E23">((VLOOKUP($B$1,'Multipliers and Adjustments'!$A$70:$I$86,TRUNC(COLUMN(E$2)/5)+2,FALSE)*SUMIFS('IEA-MethaneAbatement'!$N:$N,'IEA-MethaneAbatement'!$O:$O,"&lt;"&amp;$B23,'IEA-MethaneAbatement'!$O:$O,"&gt;="&amp;$A23,'IEA-MethaneAbatement'!$M:$M,$B$1,'IEA-MethaneAbatement'!$B:$B,'Country Selector'!$A$2)+VLOOKUP($C$1,'Multipliers and Adjustments'!$A$70:$I$86,TRUNC(COLUMN(E$2)/5)+2,FALSE)*SUMIFS('IEA-MethaneAbatement'!$N:$N,'IEA-MethaneAbatement'!$O:$O,"&lt;"&amp;$B23,'IEA-MethaneAbatement'!$O:$O,"&gt;="&amp;$A23,'IEA-MethaneAbatement'!$M:$M,$C$1,'IEA-MethaneAbatement'!$B:$B,'Country Selector'!$A$2)+VLOOKUP($D$1,'Multipliers and Adjustments'!$A$70:$I$86,TRUNC(COLUMN(E$2)/5)+2,FALSE)*SUMIFS('IEA-MethaneAbatement'!$N:$N,'IEA-MethaneAbatement'!$O:$O,"&lt;"&amp;$B23,'IEA-MethaneAbatement'!$O:$O,"&gt;="&amp;$A23,'IEA-MethaneAbatement'!$M:$M,$D$1,'IEA-MethaneAbatement'!$B:$B,'Country Selector'!$A$2)))*(1+INDEX('EPA to IEA Scaling'!$F$8:$AO$8,,MATCH(E$2,'EPA to IEA Scaling'!$F$1:$AO$1,0)))</f>
        <v>0</v>
      </c>
      <c r="F23" cm="1">
        <f t="array" ref="F23">((VLOOKUP($B$1,'Multipliers and Adjustments'!$A$70:$I$86,TRUNC(COLUMN(F$2)/5)+2,FALSE)*SUMIFS('IEA-MethaneAbatement'!$N:$N,'IEA-MethaneAbatement'!$O:$O,"&lt;"&amp;$B23,'IEA-MethaneAbatement'!$O:$O,"&gt;="&amp;$A23,'IEA-MethaneAbatement'!$M:$M,$B$1,'IEA-MethaneAbatement'!$B:$B,'Country Selector'!$A$2)+VLOOKUP($C$1,'Multipliers and Adjustments'!$A$70:$I$86,TRUNC(COLUMN(F$2)/5)+2,FALSE)*SUMIFS('IEA-MethaneAbatement'!$N:$N,'IEA-MethaneAbatement'!$O:$O,"&lt;"&amp;$B23,'IEA-MethaneAbatement'!$O:$O,"&gt;="&amp;$A23,'IEA-MethaneAbatement'!$M:$M,$C$1,'IEA-MethaneAbatement'!$B:$B,'Country Selector'!$A$2)+VLOOKUP($D$1,'Multipliers and Adjustments'!$A$70:$I$86,TRUNC(COLUMN(F$2)/5)+2,FALSE)*SUMIFS('IEA-MethaneAbatement'!$N:$N,'IEA-MethaneAbatement'!$O:$O,"&lt;"&amp;$B23,'IEA-MethaneAbatement'!$O:$O,"&gt;="&amp;$A23,'IEA-MethaneAbatement'!$M:$M,$D$1,'IEA-MethaneAbatement'!$B:$B,'Country Selector'!$A$2)))*(1+INDEX('EPA to IEA Scaling'!$F$8:$AO$8,,MATCH(F$2,'EPA to IEA Scaling'!$F$1:$AO$1,0)))</f>
        <v>0</v>
      </c>
      <c r="G23" cm="1">
        <f t="array" ref="G23">((VLOOKUP($B$1,'Multipliers and Adjustments'!$A$70:$I$86,TRUNC(COLUMN(G$2)/5)+2,FALSE)*SUMIFS('IEA-MethaneAbatement'!$N:$N,'IEA-MethaneAbatement'!$O:$O,"&lt;"&amp;$B23,'IEA-MethaneAbatement'!$O:$O,"&gt;="&amp;$A23,'IEA-MethaneAbatement'!$M:$M,$B$1,'IEA-MethaneAbatement'!$B:$B,'Country Selector'!$A$2)+VLOOKUP($C$1,'Multipliers and Adjustments'!$A$70:$I$86,TRUNC(COLUMN(G$2)/5)+2,FALSE)*SUMIFS('IEA-MethaneAbatement'!$N:$N,'IEA-MethaneAbatement'!$O:$O,"&lt;"&amp;$B23,'IEA-MethaneAbatement'!$O:$O,"&gt;="&amp;$A23,'IEA-MethaneAbatement'!$M:$M,$C$1,'IEA-MethaneAbatement'!$B:$B,'Country Selector'!$A$2)+VLOOKUP($D$1,'Multipliers and Adjustments'!$A$70:$I$86,TRUNC(COLUMN(G$2)/5)+2,FALSE)*SUMIFS('IEA-MethaneAbatement'!$N:$N,'IEA-MethaneAbatement'!$O:$O,"&lt;"&amp;$B23,'IEA-MethaneAbatement'!$O:$O,"&gt;="&amp;$A23,'IEA-MethaneAbatement'!$M:$M,$D$1,'IEA-MethaneAbatement'!$B:$B,'Country Selector'!$A$2)))*(1+INDEX('EPA to IEA Scaling'!$F$8:$AO$8,,MATCH(G$2,'EPA to IEA Scaling'!$F$1:$AO$1,0)))</f>
        <v>0</v>
      </c>
      <c r="H23" s="31" cm="1">
        <f t="array" ref="H23">((VLOOKUP($B$1,'Multipliers and Adjustments'!$A$70:$I$86,TRUNC(COLUMN(H$2)/5)+2,FALSE)*SUMIFS('IEA-MethaneAbatement'!$N:$N,'IEA-MethaneAbatement'!$O:$O,"&lt;"&amp;$B23,'IEA-MethaneAbatement'!$O:$O,"&gt;="&amp;$A23,'IEA-MethaneAbatement'!$M:$M,$B$1,'IEA-MethaneAbatement'!$B:$B,'Country Selector'!$A$2)+VLOOKUP($C$1,'Multipliers and Adjustments'!$A$70:$I$86,TRUNC(COLUMN(H$2)/5)+2,FALSE)*SUMIFS('IEA-MethaneAbatement'!$N:$N,'IEA-MethaneAbatement'!$O:$O,"&lt;"&amp;$B23,'IEA-MethaneAbatement'!$O:$O,"&gt;="&amp;$A23,'IEA-MethaneAbatement'!$M:$M,$C$1,'IEA-MethaneAbatement'!$B:$B,'Country Selector'!$A$2)+VLOOKUP($D$1,'Multipliers and Adjustments'!$A$70:$I$86,TRUNC(COLUMN(H$2)/5)+2,FALSE)*SUMIFS('IEA-MethaneAbatement'!$N:$N,'IEA-MethaneAbatement'!$O:$O,"&lt;"&amp;$B23,'IEA-MethaneAbatement'!$O:$O,"&gt;="&amp;$A23,'IEA-MethaneAbatement'!$M:$M,$D$1,'IEA-MethaneAbatement'!$B:$B,'Country Selector'!$A$2)))*(1+INDEX('EPA to IEA Scaling'!$F$8:$AO$8,,MATCH(H$2,'EPA to IEA Scaling'!$F$1:$AO$1,0)))</f>
        <v>0</v>
      </c>
      <c r="I23" cm="1">
        <f t="array" ref="I23">((VLOOKUP($B$1,'Multipliers and Adjustments'!$A$70:$I$86,TRUNC(COLUMN(I$2)/5)+2,FALSE)*SUMIFS('IEA-MethaneAbatement'!$N:$N,'IEA-MethaneAbatement'!$O:$O,"&lt;"&amp;$B23,'IEA-MethaneAbatement'!$O:$O,"&gt;="&amp;$A23,'IEA-MethaneAbatement'!$M:$M,$B$1,'IEA-MethaneAbatement'!$B:$B,'Country Selector'!$A$2)+VLOOKUP($C$1,'Multipliers and Adjustments'!$A$70:$I$86,TRUNC(COLUMN(I$2)/5)+2,FALSE)*SUMIFS('IEA-MethaneAbatement'!$N:$N,'IEA-MethaneAbatement'!$O:$O,"&lt;"&amp;$B23,'IEA-MethaneAbatement'!$O:$O,"&gt;="&amp;$A23,'IEA-MethaneAbatement'!$M:$M,$C$1,'IEA-MethaneAbatement'!$B:$B,'Country Selector'!$A$2)+VLOOKUP($D$1,'Multipliers and Adjustments'!$A$70:$I$86,TRUNC(COLUMN(I$2)/5)+2,FALSE)*SUMIFS('IEA-MethaneAbatement'!$N:$N,'IEA-MethaneAbatement'!$O:$O,"&lt;"&amp;$B23,'IEA-MethaneAbatement'!$O:$O,"&gt;="&amp;$A23,'IEA-MethaneAbatement'!$M:$M,$D$1,'IEA-MethaneAbatement'!$B:$B,'Country Selector'!$A$2)))*(1+INDEX('EPA to IEA Scaling'!$F$8:$AO$8,,MATCH(I$2,'EPA to IEA Scaling'!$F$1:$AO$1,0)))</f>
        <v>0</v>
      </c>
      <c r="J23" cm="1">
        <f t="array" ref="J23">((VLOOKUP($B$1,'Multipliers and Adjustments'!$A$70:$I$86,TRUNC(COLUMN(J$2)/5)+2,FALSE)*SUMIFS('IEA-MethaneAbatement'!$N:$N,'IEA-MethaneAbatement'!$O:$O,"&lt;"&amp;$B23,'IEA-MethaneAbatement'!$O:$O,"&gt;="&amp;$A23,'IEA-MethaneAbatement'!$M:$M,$B$1,'IEA-MethaneAbatement'!$B:$B,'Country Selector'!$A$2)+VLOOKUP($C$1,'Multipliers and Adjustments'!$A$70:$I$86,TRUNC(COLUMN(J$2)/5)+2,FALSE)*SUMIFS('IEA-MethaneAbatement'!$N:$N,'IEA-MethaneAbatement'!$O:$O,"&lt;"&amp;$B23,'IEA-MethaneAbatement'!$O:$O,"&gt;="&amp;$A23,'IEA-MethaneAbatement'!$M:$M,$C$1,'IEA-MethaneAbatement'!$B:$B,'Country Selector'!$A$2)+VLOOKUP($D$1,'Multipliers and Adjustments'!$A$70:$I$86,TRUNC(COLUMN(J$2)/5)+2,FALSE)*SUMIFS('IEA-MethaneAbatement'!$N:$N,'IEA-MethaneAbatement'!$O:$O,"&lt;"&amp;$B23,'IEA-MethaneAbatement'!$O:$O,"&gt;="&amp;$A23,'IEA-MethaneAbatement'!$M:$M,$D$1,'IEA-MethaneAbatement'!$B:$B,'Country Selector'!$A$2)))*(1+INDEX('EPA to IEA Scaling'!$F$8:$AO$8,,MATCH(J$2,'EPA to IEA Scaling'!$F$1:$AO$1,0)))</f>
        <v>0</v>
      </c>
      <c r="K23" cm="1">
        <f t="array" ref="K23">((VLOOKUP($B$1,'Multipliers and Adjustments'!$A$70:$I$86,TRUNC(COLUMN(K$2)/5)+2,FALSE)*SUMIFS('IEA-MethaneAbatement'!$N:$N,'IEA-MethaneAbatement'!$O:$O,"&lt;"&amp;$B23,'IEA-MethaneAbatement'!$O:$O,"&gt;="&amp;$A23,'IEA-MethaneAbatement'!$M:$M,$B$1,'IEA-MethaneAbatement'!$B:$B,'Country Selector'!$A$2)+VLOOKUP($C$1,'Multipliers and Adjustments'!$A$70:$I$86,TRUNC(COLUMN(K$2)/5)+2,FALSE)*SUMIFS('IEA-MethaneAbatement'!$N:$N,'IEA-MethaneAbatement'!$O:$O,"&lt;"&amp;$B23,'IEA-MethaneAbatement'!$O:$O,"&gt;="&amp;$A23,'IEA-MethaneAbatement'!$M:$M,$C$1,'IEA-MethaneAbatement'!$B:$B,'Country Selector'!$A$2)+VLOOKUP($D$1,'Multipliers and Adjustments'!$A$70:$I$86,TRUNC(COLUMN(K$2)/5)+2,FALSE)*SUMIFS('IEA-MethaneAbatement'!$N:$N,'IEA-MethaneAbatement'!$O:$O,"&lt;"&amp;$B23,'IEA-MethaneAbatement'!$O:$O,"&gt;="&amp;$A23,'IEA-MethaneAbatement'!$M:$M,$D$1,'IEA-MethaneAbatement'!$B:$B,'Country Selector'!$A$2)))*(1+INDEX('EPA to IEA Scaling'!$F$8:$AO$8,,MATCH(K$2,'EPA to IEA Scaling'!$F$1:$AO$1,0)))</f>
        <v>0</v>
      </c>
      <c r="L23" cm="1">
        <f t="array" ref="L23">((VLOOKUP($B$1,'Multipliers and Adjustments'!$A$70:$I$86,TRUNC(COLUMN(L$2)/5)+2,FALSE)*SUMIFS('IEA-MethaneAbatement'!$N:$N,'IEA-MethaneAbatement'!$O:$O,"&lt;"&amp;$B23,'IEA-MethaneAbatement'!$O:$O,"&gt;="&amp;$A23,'IEA-MethaneAbatement'!$M:$M,$B$1,'IEA-MethaneAbatement'!$B:$B,'Country Selector'!$A$2)+VLOOKUP($C$1,'Multipliers and Adjustments'!$A$70:$I$86,TRUNC(COLUMN(L$2)/5)+2,FALSE)*SUMIFS('IEA-MethaneAbatement'!$N:$N,'IEA-MethaneAbatement'!$O:$O,"&lt;"&amp;$B23,'IEA-MethaneAbatement'!$O:$O,"&gt;="&amp;$A23,'IEA-MethaneAbatement'!$M:$M,$C$1,'IEA-MethaneAbatement'!$B:$B,'Country Selector'!$A$2)+VLOOKUP($D$1,'Multipliers and Adjustments'!$A$70:$I$86,TRUNC(COLUMN(L$2)/5)+2,FALSE)*SUMIFS('IEA-MethaneAbatement'!$N:$N,'IEA-MethaneAbatement'!$O:$O,"&lt;"&amp;$B23,'IEA-MethaneAbatement'!$O:$O,"&gt;="&amp;$A23,'IEA-MethaneAbatement'!$M:$M,$D$1,'IEA-MethaneAbatement'!$B:$B,'Country Selector'!$A$2)))*(1+INDEX('EPA to IEA Scaling'!$F$8:$AO$8,,MATCH(L$2,'EPA to IEA Scaling'!$F$1:$AO$1,0)))</f>
        <v>0</v>
      </c>
      <c r="M23" s="31" cm="1">
        <f t="array" ref="M23">((VLOOKUP($B$1,'Multipliers and Adjustments'!$A$70:$I$86,TRUNC(COLUMN(M$2)/5)+2,FALSE)*SUMIFS('IEA-MethaneAbatement'!$N:$N,'IEA-MethaneAbatement'!$O:$O,"&lt;"&amp;$B23,'IEA-MethaneAbatement'!$O:$O,"&gt;="&amp;$A23,'IEA-MethaneAbatement'!$M:$M,$B$1,'IEA-MethaneAbatement'!$B:$B,'Country Selector'!$A$2)+VLOOKUP($C$1,'Multipliers and Adjustments'!$A$70:$I$86,TRUNC(COLUMN(M$2)/5)+2,FALSE)*SUMIFS('IEA-MethaneAbatement'!$N:$N,'IEA-MethaneAbatement'!$O:$O,"&lt;"&amp;$B23,'IEA-MethaneAbatement'!$O:$O,"&gt;="&amp;$A23,'IEA-MethaneAbatement'!$M:$M,$C$1,'IEA-MethaneAbatement'!$B:$B,'Country Selector'!$A$2)+VLOOKUP($D$1,'Multipliers and Adjustments'!$A$70:$I$86,TRUNC(COLUMN(M$2)/5)+2,FALSE)*SUMIFS('IEA-MethaneAbatement'!$N:$N,'IEA-MethaneAbatement'!$O:$O,"&lt;"&amp;$B23,'IEA-MethaneAbatement'!$O:$O,"&gt;="&amp;$A23,'IEA-MethaneAbatement'!$M:$M,$D$1,'IEA-MethaneAbatement'!$B:$B,'Country Selector'!$A$2)))*(1+INDEX('EPA to IEA Scaling'!$F$8:$AO$8,,MATCH(M$2,'EPA to IEA Scaling'!$F$1:$AO$1,0)))</f>
        <v>0</v>
      </c>
      <c r="N23" cm="1">
        <f t="array" ref="N23">((VLOOKUP($B$1,'Multipliers and Adjustments'!$A$70:$I$86,TRUNC(COLUMN(N$2)/5)+2,FALSE)*SUMIFS('IEA-MethaneAbatement'!$N:$N,'IEA-MethaneAbatement'!$O:$O,"&lt;"&amp;$B23,'IEA-MethaneAbatement'!$O:$O,"&gt;="&amp;$A23,'IEA-MethaneAbatement'!$M:$M,$B$1,'IEA-MethaneAbatement'!$B:$B,'Country Selector'!$A$2)+VLOOKUP($C$1,'Multipliers and Adjustments'!$A$70:$I$86,TRUNC(COLUMN(N$2)/5)+2,FALSE)*SUMIFS('IEA-MethaneAbatement'!$N:$N,'IEA-MethaneAbatement'!$O:$O,"&lt;"&amp;$B23,'IEA-MethaneAbatement'!$O:$O,"&gt;="&amp;$A23,'IEA-MethaneAbatement'!$M:$M,$C$1,'IEA-MethaneAbatement'!$B:$B,'Country Selector'!$A$2)+VLOOKUP($D$1,'Multipliers and Adjustments'!$A$70:$I$86,TRUNC(COLUMN(N$2)/5)+2,FALSE)*SUMIFS('IEA-MethaneAbatement'!$N:$N,'IEA-MethaneAbatement'!$O:$O,"&lt;"&amp;$B23,'IEA-MethaneAbatement'!$O:$O,"&gt;="&amp;$A23,'IEA-MethaneAbatement'!$M:$M,$D$1,'IEA-MethaneAbatement'!$B:$B,'Country Selector'!$A$2)))*(1+INDEX('EPA to IEA Scaling'!$F$8:$AO$8,,MATCH(N$2,'EPA to IEA Scaling'!$F$1:$AO$1,0)))</f>
        <v>0</v>
      </c>
      <c r="O23" cm="1">
        <f t="array" ref="O23">((VLOOKUP($B$1,'Multipliers and Adjustments'!$A$70:$I$86,TRUNC(COLUMN(O$2)/5)+2,FALSE)*SUMIFS('IEA-MethaneAbatement'!$N:$N,'IEA-MethaneAbatement'!$O:$O,"&lt;"&amp;$B23,'IEA-MethaneAbatement'!$O:$O,"&gt;="&amp;$A23,'IEA-MethaneAbatement'!$M:$M,$B$1,'IEA-MethaneAbatement'!$B:$B,'Country Selector'!$A$2)+VLOOKUP($C$1,'Multipliers and Adjustments'!$A$70:$I$86,TRUNC(COLUMN(O$2)/5)+2,FALSE)*SUMIFS('IEA-MethaneAbatement'!$N:$N,'IEA-MethaneAbatement'!$O:$O,"&lt;"&amp;$B23,'IEA-MethaneAbatement'!$O:$O,"&gt;="&amp;$A23,'IEA-MethaneAbatement'!$M:$M,$C$1,'IEA-MethaneAbatement'!$B:$B,'Country Selector'!$A$2)+VLOOKUP($D$1,'Multipliers and Adjustments'!$A$70:$I$86,TRUNC(COLUMN(O$2)/5)+2,FALSE)*SUMIFS('IEA-MethaneAbatement'!$N:$N,'IEA-MethaneAbatement'!$O:$O,"&lt;"&amp;$B23,'IEA-MethaneAbatement'!$O:$O,"&gt;="&amp;$A23,'IEA-MethaneAbatement'!$M:$M,$D$1,'IEA-MethaneAbatement'!$B:$B,'Country Selector'!$A$2)))*(1+INDEX('EPA to IEA Scaling'!$F$8:$AO$8,,MATCH(O$2,'EPA to IEA Scaling'!$F$1:$AO$1,0)))</f>
        <v>0</v>
      </c>
      <c r="P23" cm="1">
        <f t="array" ref="P23">((VLOOKUP($B$1,'Multipliers and Adjustments'!$A$70:$I$86,TRUNC(COLUMN(P$2)/5)+2,FALSE)*SUMIFS('IEA-MethaneAbatement'!$N:$N,'IEA-MethaneAbatement'!$O:$O,"&lt;"&amp;$B23,'IEA-MethaneAbatement'!$O:$O,"&gt;="&amp;$A23,'IEA-MethaneAbatement'!$M:$M,$B$1,'IEA-MethaneAbatement'!$B:$B,'Country Selector'!$A$2)+VLOOKUP($C$1,'Multipliers and Adjustments'!$A$70:$I$86,TRUNC(COLUMN(P$2)/5)+2,FALSE)*SUMIFS('IEA-MethaneAbatement'!$N:$N,'IEA-MethaneAbatement'!$O:$O,"&lt;"&amp;$B23,'IEA-MethaneAbatement'!$O:$O,"&gt;="&amp;$A23,'IEA-MethaneAbatement'!$M:$M,$C$1,'IEA-MethaneAbatement'!$B:$B,'Country Selector'!$A$2)+VLOOKUP($D$1,'Multipliers and Adjustments'!$A$70:$I$86,TRUNC(COLUMN(P$2)/5)+2,FALSE)*SUMIFS('IEA-MethaneAbatement'!$N:$N,'IEA-MethaneAbatement'!$O:$O,"&lt;"&amp;$B23,'IEA-MethaneAbatement'!$O:$O,"&gt;="&amp;$A23,'IEA-MethaneAbatement'!$M:$M,$D$1,'IEA-MethaneAbatement'!$B:$B,'Country Selector'!$A$2)))*(1+INDEX('EPA to IEA Scaling'!$F$8:$AO$8,,MATCH(P$2,'EPA to IEA Scaling'!$F$1:$AO$1,0)))</f>
        <v>0</v>
      </c>
      <c r="Q23" cm="1">
        <f t="array" ref="Q23">((VLOOKUP($B$1,'Multipliers and Adjustments'!$A$70:$I$86,TRUNC(COLUMN(Q$2)/5)+2,FALSE)*SUMIFS('IEA-MethaneAbatement'!$N:$N,'IEA-MethaneAbatement'!$O:$O,"&lt;"&amp;$B23,'IEA-MethaneAbatement'!$O:$O,"&gt;="&amp;$A23,'IEA-MethaneAbatement'!$M:$M,$B$1,'IEA-MethaneAbatement'!$B:$B,'Country Selector'!$A$2)+VLOOKUP($C$1,'Multipliers and Adjustments'!$A$70:$I$86,TRUNC(COLUMN(Q$2)/5)+2,FALSE)*SUMIFS('IEA-MethaneAbatement'!$N:$N,'IEA-MethaneAbatement'!$O:$O,"&lt;"&amp;$B23,'IEA-MethaneAbatement'!$O:$O,"&gt;="&amp;$A23,'IEA-MethaneAbatement'!$M:$M,$C$1,'IEA-MethaneAbatement'!$B:$B,'Country Selector'!$A$2)+VLOOKUP($D$1,'Multipliers and Adjustments'!$A$70:$I$86,TRUNC(COLUMN(Q$2)/5)+2,FALSE)*SUMIFS('IEA-MethaneAbatement'!$N:$N,'IEA-MethaneAbatement'!$O:$O,"&lt;"&amp;$B23,'IEA-MethaneAbatement'!$O:$O,"&gt;="&amp;$A23,'IEA-MethaneAbatement'!$M:$M,$D$1,'IEA-MethaneAbatement'!$B:$B,'Country Selector'!$A$2)))*(1+INDEX('EPA to IEA Scaling'!$F$8:$AO$8,,MATCH(Q$2,'EPA to IEA Scaling'!$F$1:$AO$1,0)))</f>
        <v>0</v>
      </c>
      <c r="R23" s="31" cm="1">
        <f t="array" ref="R23">((VLOOKUP($B$1,'Multipliers and Adjustments'!$A$70:$I$86,TRUNC(COLUMN(R$2)/5)+2,FALSE)*SUMIFS('IEA-MethaneAbatement'!$N:$N,'IEA-MethaneAbatement'!$O:$O,"&lt;"&amp;$B23,'IEA-MethaneAbatement'!$O:$O,"&gt;="&amp;$A23,'IEA-MethaneAbatement'!$M:$M,$B$1,'IEA-MethaneAbatement'!$B:$B,'Country Selector'!$A$2)+VLOOKUP($C$1,'Multipliers and Adjustments'!$A$70:$I$86,TRUNC(COLUMN(R$2)/5)+2,FALSE)*SUMIFS('IEA-MethaneAbatement'!$N:$N,'IEA-MethaneAbatement'!$O:$O,"&lt;"&amp;$B23,'IEA-MethaneAbatement'!$O:$O,"&gt;="&amp;$A23,'IEA-MethaneAbatement'!$M:$M,$C$1,'IEA-MethaneAbatement'!$B:$B,'Country Selector'!$A$2)+VLOOKUP($D$1,'Multipliers and Adjustments'!$A$70:$I$86,TRUNC(COLUMN(R$2)/5)+2,FALSE)*SUMIFS('IEA-MethaneAbatement'!$N:$N,'IEA-MethaneAbatement'!$O:$O,"&lt;"&amp;$B23,'IEA-MethaneAbatement'!$O:$O,"&gt;="&amp;$A23,'IEA-MethaneAbatement'!$M:$M,$D$1,'IEA-MethaneAbatement'!$B:$B,'Country Selector'!$A$2)))*(1+INDEX('EPA to IEA Scaling'!$F$8:$AO$8,,MATCH(R$2,'EPA to IEA Scaling'!$F$1:$AO$1,0)))</f>
        <v>0</v>
      </c>
      <c r="S23" cm="1">
        <f t="array" ref="S23">((VLOOKUP($B$1,'Multipliers and Adjustments'!$A$70:$I$86,TRUNC(COLUMN(S$2)/5)+2,FALSE)*SUMIFS('IEA-MethaneAbatement'!$N:$N,'IEA-MethaneAbatement'!$O:$O,"&lt;"&amp;$B23,'IEA-MethaneAbatement'!$O:$O,"&gt;="&amp;$A23,'IEA-MethaneAbatement'!$M:$M,$B$1,'IEA-MethaneAbatement'!$B:$B,'Country Selector'!$A$2)+VLOOKUP($C$1,'Multipliers and Adjustments'!$A$70:$I$86,TRUNC(COLUMN(S$2)/5)+2,FALSE)*SUMIFS('IEA-MethaneAbatement'!$N:$N,'IEA-MethaneAbatement'!$O:$O,"&lt;"&amp;$B23,'IEA-MethaneAbatement'!$O:$O,"&gt;="&amp;$A23,'IEA-MethaneAbatement'!$M:$M,$C$1,'IEA-MethaneAbatement'!$B:$B,'Country Selector'!$A$2)+VLOOKUP($D$1,'Multipliers and Adjustments'!$A$70:$I$86,TRUNC(COLUMN(S$2)/5)+2,FALSE)*SUMIFS('IEA-MethaneAbatement'!$N:$N,'IEA-MethaneAbatement'!$O:$O,"&lt;"&amp;$B23,'IEA-MethaneAbatement'!$O:$O,"&gt;="&amp;$A23,'IEA-MethaneAbatement'!$M:$M,$D$1,'IEA-MethaneAbatement'!$B:$B,'Country Selector'!$A$2)))*(1+INDEX('EPA to IEA Scaling'!$F$8:$AO$8,,MATCH(S$2,'EPA to IEA Scaling'!$F$1:$AO$1,0)))</f>
        <v>0</v>
      </c>
      <c r="T23" cm="1">
        <f t="array" ref="T23">((VLOOKUP($B$1,'Multipliers and Adjustments'!$A$70:$I$86,TRUNC(COLUMN(T$2)/5)+2,FALSE)*SUMIFS('IEA-MethaneAbatement'!$N:$N,'IEA-MethaneAbatement'!$O:$O,"&lt;"&amp;$B23,'IEA-MethaneAbatement'!$O:$O,"&gt;="&amp;$A23,'IEA-MethaneAbatement'!$M:$M,$B$1,'IEA-MethaneAbatement'!$B:$B,'Country Selector'!$A$2)+VLOOKUP($C$1,'Multipliers and Adjustments'!$A$70:$I$86,TRUNC(COLUMN(T$2)/5)+2,FALSE)*SUMIFS('IEA-MethaneAbatement'!$N:$N,'IEA-MethaneAbatement'!$O:$O,"&lt;"&amp;$B23,'IEA-MethaneAbatement'!$O:$O,"&gt;="&amp;$A23,'IEA-MethaneAbatement'!$M:$M,$C$1,'IEA-MethaneAbatement'!$B:$B,'Country Selector'!$A$2)+VLOOKUP($D$1,'Multipliers and Adjustments'!$A$70:$I$86,TRUNC(COLUMN(T$2)/5)+2,FALSE)*SUMIFS('IEA-MethaneAbatement'!$N:$N,'IEA-MethaneAbatement'!$O:$O,"&lt;"&amp;$B23,'IEA-MethaneAbatement'!$O:$O,"&gt;="&amp;$A23,'IEA-MethaneAbatement'!$M:$M,$D$1,'IEA-MethaneAbatement'!$B:$B,'Country Selector'!$A$2)))*(1+INDEX('EPA to IEA Scaling'!$F$8:$AO$8,,MATCH(T$2,'EPA to IEA Scaling'!$F$1:$AO$1,0)))</f>
        <v>0</v>
      </c>
      <c r="U23" cm="1">
        <f t="array" ref="U23">((VLOOKUP($B$1,'Multipliers and Adjustments'!$A$70:$I$86,TRUNC(COLUMN(U$2)/5)+2,FALSE)*SUMIFS('IEA-MethaneAbatement'!$N:$N,'IEA-MethaneAbatement'!$O:$O,"&lt;"&amp;$B23,'IEA-MethaneAbatement'!$O:$O,"&gt;="&amp;$A23,'IEA-MethaneAbatement'!$M:$M,$B$1,'IEA-MethaneAbatement'!$B:$B,'Country Selector'!$A$2)+VLOOKUP($C$1,'Multipliers and Adjustments'!$A$70:$I$86,TRUNC(COLUMN(U$2)/5)+2,FALSE)*SUMIFS('IEA-MethaneAbatement'!$N:$N,'IEA-MethaneAbatement'!$O:$O,"&lt;"&amp;$B23,'IEA-MethaneAbatement'!$O:$O,"&gt;="&amp;$A23,'IEA-MethaneAbatement'!$M:$M,$C$1,'IEA-MethaneAbatement'!$B:$B,'Country Selector'!$A$2)+VLOOKUP($D$1,'Multipliers and Adjustments'!$A$70:$I$86,TRUNC(COLUMN(U$2)/5)+2,FALSE)*SUMIFS('IEA-MethaneAbatement'!$N:$N,'IEA-MethaneAbatement'!$O:$O,"&lt;"&amp;$B23,'IEA-MethaneAbatement'!$O:$O,"&gt;="&amp;$A23,'IEA-MethaneAbatement'!$M:$M,$D$1,'IEA-MethaneAbatement'!$B:$B,'Country Selector'!$A$2)))*(1+INDEX('EPA to IEA Scaling'!$F$8:$AO$8,,MATCH(U$2,'EPA to IEA Scaling'!$F$1:$AO$1,0)))</f>
        <v>0</v>
      </c>
      <c r="V23" cm="1">
        <f t="array" ref="V23">((VLOOKUP($B$1,'Multipliers and Adjustments'!$A$70:$I$86,TRUNC(COLUMN(V$2)/5)+2,FALSE)*SUMIFS('IEA-MethaneAbatement'!$N:$N,'IEA-MethaneAbatement'!$O:$O,"&lt;"&amp;$B23,'IEA-MethaneAbatement'!$O:$O,"&gt;="&amp;$A23,'IEA-MethaneAbatement'!$M:$M,$B$1,'IEA-MethaneAbatement'!$B:$B,'Country Selector'!$A$2)+VLOOKUP($C$1,'Multipliers and Adjustments'!$A$70:$I$86,TRUNC(COLUMN(V$2)/5)+2,FALSE)*SUMIFS('IEA-MethaneAbatement'!$N:$N,'IEA-MethaneAbatement'!$O:$O,"&lt;"&amp;$B23,'IEA-MethaneAbatement'!$O:$O,"&gt;="&amp;$A23,'IEA-MethaneAbatement'!$M:$M,$C$1,'IEA-MethaneAbatement'!$B:$B,'Country Selector'!$A$2)+VLOOKUP($D$1,'Multipliers and Adjustments'!$A$70:$I$86,TRUNC(COLUMN(V$2)/5)+2,FALSE)*SUMIFS('IEA-MethaneAbatement'!$N:$N,'IEA-MethaneAbatement'!$O:$O,"&lt;"&amp;$B23,'IEA-MethaneAbatement'!$O:$O,"&gt;="&amp;$A23,'IEA-MethaneAbatement'!$M:$M,$D$1,'IEA-MethaneAbatement'!$B:$B,'Country Selector'!$A$2)))*(1+INDEX('EPA to IEA Scaling'!$F$8:$AO$8,,MATCH(V$2,'EPA to IEA Scaling'!$F$1:$AO$1,0)))</f>
        <v>0</v>
      </c>
      <c r="W23" s="31" cm="1">
        <f t="array" ref="W23">((VLOOKUP($B$1,'Multipliers and Adjustments'!$A$70:$I$86,TRUNC(COLUMN(W$2)/5)+2,FALSE)*SUMIFS('IEA-MethaneAbatement'!$N:$N,'IEA-MethaneAbatement'!$O:$O,"&lt;"&amp;$B23,'IEA-MethaneAbatement'!$O:$O,"&gt;="&amp;$A23,'IEA-MethaneAbatement'!$M:$M,$B$1,'IEA-MethaneAbatement'!$B:$B,'Country Selector'!$A$2)+VLOOKUP($C$1,'Multipliers and Adjustments'!$A$70:$I$86,TRUNC(COLUMN(W$2)/5)+2,FALSE)*SUMIFS('IEA-MethaneAbatement'!$N:$N,'IEA-MethaneAbatement'!$O:$O,"&lt;"&amp;$B23,'IEA-MethaneAbatement'!$O:$O,"&gt;="&amp;$A23,'IEA-MethaneAbatement'!$M:$M,$C$1,'IEA-MethaneAbatement'!$B:$B,'Country Selector'!$A$2)+VLOOKUP($D$1,'Multipliers and Adjustments'!$A$70:$I$86,TRUNC(COLUMN(W$2)/5)+2,FALSE)*SUMIFS('IEA-MethaneAbatement'!$N:$N,'IEA-MethaneAbatement'!$O:$O,"&lt;"&amp;$B23,'IEA-MethaneAbatement'!$O:$O,"&gt;="&amp;$A23,'IEA-MethaneAbatement'!$M:$M,$D$1,'IEA-MethaneAbatement'!$B:$B,'Country Selector'!$A$2)))*(1+INDEX('EPA to IEA Scaling'!$F$8:$AO$8,,MATCH(W$2,'EPA to IEA Scaling'!$F$1:$AO$1,0)))</f>
        <v>0</v>
      </c>
      <c r="X23" cm="1">
        <f t="array" ref="X23">((VLOOKUP($B$1,'Multipliers and Adjustments'!$A$70:$I$86,TRUNC(COLUMN(X$2)/5)+2,FALSE)*SUMIFS('IEA-MethaneAbatement'!$N:$N,'IEA-MethaneAbatement'!$O:$O,"&lt;"&amp;$B23,'IEA-MethaneAbatement'!$O:$O,"&gt;="&amp;$A23,'IEA-MethaneAbatement'!$M:$M,$B$1,'IEA-MethaneAbatement'!$B:$B,'Country Selector'!$A$2)+VLOOKUP($C$1,'Multipliers and Adjustments'!$A$70:$I$86,TRUNC(COLUMN(X$2)/5)+2,FALSE)*SUMIFS('IEA-MethaneAbatement'!$N:$N,'IEA-MethaneAbatement'!$O:$O,"&lt;"&amp;$B23,'IEA-MethaneAbatement'!$O:$O,"&gt;="&amp;$A23,'IEA-MethaneAbatement'!$M:$M,$C$1,'IEA-MethaneAbatement'!$B:$B,'Country Selector'!$A$2)+VLOOKUP($D$1,'Multipliers and Adjustments'!$A$70:$I$86,TRUNC(COLUMN(X$2)/5)+2,FALSE)*SUMIFS('IEA-MethaneAbatement'!$N:$N,'IEA-MethaneAbatement'!$O:$O,"&lt;"&amp;$B23,'IEA-MethaneAbatement'!$O:$O,"&gt;="&amp;$A23,'IEA-MethaneAbatement'!$M:$M,$D$1,'IEA-MethaneAbatement'!$B:$B,'Country Selector'!$A$2)))*(1+INDEX('EPA to IEA Scaling'!$F$8:$AO$8,,MATCH(X$2,'EPA to IEA Scaling'!$F$1:$AO$1,0)))</f>
        <v>0</v>
      </c>
      <c r="Y23" cm="1">
        <f t="array" ref="Y23">((VLOOKUP($B$1,'Multipliers and Adjustments'!$A$70:$I$86,TRUNC(COLUMN(Y$2)/5)+2,FALSE)*SUMIFS('IEA-MethaneAbatement'!$N:$N,'IEA-MethaneAbatement'!$O:$O,"&lt;"&amp;$B23,'IEA-MethaneAbatement'!$O:$O,"&gt;="&amp;$A23,'IEA-MethaneAbatement'!$M:$M,$B$1,'IEA-MethaneAbatement'!$B:$B,'Country Selector'!$A$2)+VLOOKUP($C$1,'Multipliers and Adjustments'!$A$70:$I$86,TRUNC(COLUMN(Y$2)/5)+2,FALSE)*SUMIFS('IEA-MethaneAbatement'!$N:$N,'IEA-MethaneAbatement'!$O:$O,"&lt;"&amp;$B23,'IEA-MethaneAbatement'!$O:$O,"&gt;="&amp;$A23,'IEA-MethaneAbatement'!$M:$M,$C$1,'IEA-MethaneAbatement'!$B:$B,'Country Selector'!$A$2)+VLOOKUP($D$1,'Multipliers and Adjustments'!$A$70:$I$86,TRUNC(COLUMN(Y$2)/5)+2,FALSE)*SUMIFS('IEA-MethaneAbatement'!$N:$N,'IEA-MethaneAbatement'!$O:$O,"&lt;"&amp;$B23,'IEA-MethaneAbatement'!$O:$O,"&gt;="&amp;$A23,'IEA-MethaneAbatement'!$M:$M,$D$1,'IEA-MethaneAbatement'!$B:$B,'Country Selector'!$A$2)))*(1+INDEX('EPA to IEA Scaling'!$F$8:$AO$8,,MATCH(Y$2,'EPA to IEA Scaling'!$F$1:$AO$1,0)))</f>
        <v>0</v>
      </c>
      <c r="Z23" cm="1">
        <f t="array" ref="Z23">((VLOOKUP($B$1,'Multipliers and Adjustments'!$A$70:$I$86,TRUNC(COLUMN(Z$2)/5)+2,FALSE)*SUMIFS('IEA-MethaneAbatement'!$N:$N,'IEA-MethaneAbatement'!$O:$O,"&lt;"&amp;$B23,'IEA-MethaneAbatement'!$O:$O,"&gt;="&amp;$A23,'IEA-MethaneAbatement'!$M:$M,$B$1,'IEA-MethaneAbatement'!$B:$B,'Country Selector'!$A$2)+VLOOKUP($C$1,'Multipliers and Adjustments'!$A$70:$I$86,TRUNC(COLUMN(Z$2)/5)+2,FALSE)*SUMIFS('IEA-MethaneAbatement'!$N:$N,'IEA-MethaneAbatement'!$O:$O,"&lt;"&amp;$B23,'IEA-MethaneAbatement'!$O:$O,"&gt;="&amp;$A23,'IEA-MethaneAbatement'!$M:$M,$C$1,'IEA-MethaneAbatement'!$B:$B,'Country Selector'!$A$2)+VLOOKUP($D$1,'Multipliers and Adjustments'!$A$70:$I$86,TRUNC(COLUMN(Z$2)/5)+2,FALSE)*SUMIFS('IEA-MethaneAbatement'!$N:$N,'IEA-MethaneAbatement'!$O:$O,"&lt;"&amp;$B23,'IEA-MethaneAbatement'!$O:$O,"&gt;="&amp;$A23,'IEA-MethaneAbatement'!$M:$M,$D$1,'IEA-MethaneAbatement'!$B:$B,'Country Selector'!$A$2)))*(1+INDEX('EPA to IEA Scaling'!$F$8:$AO$8,,MATCH(Z$2,'EPA to IEA Scaling'!$F$1:$AO$1,0)))</f>
        <v>0</v>
      </c>
      <c r="AA23" cm="1">
        <f t="array" ref="AA23">((VLOOKUP($B$1,'Multipliers and Adjustments'!$A$70:$I$86,TRUNC(COLUMN(AA$2)/5)+2,FALSE)*SUMIFS('IEA-MethaneAbatement'!$N:$N,'IEA-MethaneAbatement'!$O:$O,"&lt;"&amp;$B23,'IEA-MethaneAbatement'!$O:$O,"&gt;="&amp;$A23,'IEA-MethaneAbatement'!$M:$M,$B$1,'IEA-MethaneAbatement'!$B:$B,'Country Selector'!$A$2)+VLOOKUP($C$1,'Multipliers and Adjustments'!$A$70:$I$86,TRUNC(COLUMN(AA$2)/5)+2,FALSE)*SUMIFS('IEA-MethaneAbatement'!$N:$N,'IEA-MethaneAbatement'!$O:$O,"&lt;"&amp;$B23,'IEA-MethaneAbatement'!$O:$O,"&gt;="&amp;$A23,'IEA-MethaneAbatement'!$M:$M,$C$1,'IEA-MethaneAbatement'!$B:$B,'Country Selector'!$A$2)+VLOOKUP($D$1,'Multipliers and Adjustments'!$A$70:$I$86,TRUNC(COLUMN(AA$2)/5)+2,FALSE)*SUMIFS('IEA-MethaneAbatement'!$N:$N,'IEA-MethaneAbatement'!$O:$O,"&lt;"&amp;$B23,'IEA-MethaneAbatement'!$O:$O,"&gt;="&amp;$A23,'IEA-MethaneAbatement'!$M:$M,$D$1,'IEA-MethaneAbatement'!$B:$B,'Country Selector'!$A$2)))*(1+INDEX('EPA to IEA Scaling'!$F$8:$AO$8,,MATCH(AA$2,'EPA to IEA Scaling'!$F$1:$AO$1,0)))</f>
        <v>0</v>
      </c>
      <c r="AB23" s="31" cm="1">
        <f t="array" ref="AB23">((VLOOKUP($B$1,'Multipliers and Adjustments'!$A$70:$I$86,TRUNC(COLUMN(AB$2)/5)+2,FALSE)*SUMIFS('IEA-MethaneAbatement'!$N:$N,'IEA-MethaneAbatement'!$O:$O,"&lt;"&amp;$B23,'IEA-MethaneAbatement'!$O:$O,"&gt;="&amp;$A23,'IEA-MethaneAbatement'!$M:$M,$B$1,'IEA-MethaneAbatement'!$B:$B,'Country Selector'!$A$2)+VLOOKUP($C$1,'Multipliers and Adjustments'!$A$70:$I$86,TRUNC(COLUMN(AB$2)/5)+2,FALSE)*SUMIFS('IEA-MethaneAbatement'!$N:$N,'IEA-MethaneAbatement'!$O:$O,"&lt;"&amp;$B23,'IEA-MethaneAbatement'!$O:$O,"&gt;="&amp;$A23,'IEA-MethaneAbatement'!$M:$M,$C$1,'IEA-MethaneAbatement'!$B:$B,'Country Selector'!$A$2)+VLOOKUP($D$1,'Multipliers and Adjustments'!$A$70:$I$86,TRUNC(COLUMN(AB$2)/5)+2,FALSE)*SUMIFS('IEA-MethaneAbatement'!$N:$N,'IEA-MethaneAbatement'!$O:$O,"&lt;"&amp;$B23,'IEA-MethaneAbatement'!$O:$O,"&gt;="&amp;$A23,'IEA-MethaneAbatement'!$M:$M,$D$1,'IEA-MethaneAbatement'!$B:$B,'Country Selector'!$A$2)))*(1+INDEX('EPA to IEA Scaling'!$F$8:$AO$8,,MATCH(AB$2,'EPA to IEA Scaling'!$F$1:$AO$1,0)))</f>
        <v>0</v>
      </c>
      <c r="AC23" cm="1">
        <f t="array" ref="AC23">((VLOOKUP($B$1,'Multipliers and Adjustments'!$A$70:$I$86,TRUNC(COLUMN(AC$2)/5)+2,FALSE)*SUMIFS('IEA-MethaneAbatement'!$N:$N,'IEA-MethaneAbatement'!$O:$O,"&lt;"&amp;$B23,'IEA-MethaneAbatement'!$O:$O,"&gt;="&amp;$A23,'IEA-MethaneAbatement'!$M:$M,$B$1,'IEA-MethaneAbatement'!$B:$B,'Country Selector'!$A$2)+VLOOKUP($C$1,'Multipliers and Adjustments'!$A$70:$I$86,TRUNC(COLUMN(AC$2)/5)+2,FALSE)*SUMIFS('IEA-MethaneAbatement'!$N:$N,'IEA-MethaneAbatement'!$O:$O,"&lt;"&amp;$B23,'IEA-MethaneAbatement'!$O:$O,"&gt;="&amp;$A23,'IEA-MethaneAbatement'!$M:$M,$C$1,'IEA-MethaneAbatement'!$B:$B,'Country Selector'!$A$2)+VLOOKUP($D$1,'Multipliers and Adjustments'!$A$70:$I$86,TRUNC(COLUMN(AC$2)/5)+2,FALSE)*SUMIFS('IEA-MethaneAbatement'!$N:$N,'IEA-MethaneAbatement'!$O:$O,"&lt;"&amp;$B23,'IEA-MethaneAbatement'!$O:$O,"&gt;="&amp;$A23,'IEA-MethaneAbatement'!$M:$M,$D$1,'IEA-MethaneAbatement'!$B:$B,'Country Selector'!$A$2)))*(1+INDEX('EPA to IEA Scaling'!$F$8:$AO$8,,MATCH(AC$2,'EPA to IEA Scaling'!$F$1:$AO$1,0)))</f>
        <v>0</v>
      </c>
      <c r="AD23" cm="1">
        <f t="array" ref="AD23">((VLOOKUP($B$1,'Multipliers and Adjustments'!$A$70:$I$86,TRUNC(COLUMN(AD$2)/5)+2,FALSE)*SUMIFS('IEA-MethaneAbatement'!$N:$N,'IEA-MethaneAbatement'!$O:$O,"&lt;"&amp;$B23,'IEA-MethaneAbatement'!$O:$O,"&gt;="&amp;$A23,'IEA-MethaneAbatement'!$M:$M,$B$1,'IEA-MethaneAbatement'!$B:$B,'Country Selector'!$A$2)+VLOOKUP($C$1,'Multipliers and Adjustments'!$A$70:$I$86,TRUNC(COLUMN(AD$2)/5)+2,FALSE)*SUMIFS('IEA-MethaneAbatement'!$N:$N,'IEA-MethaneAbatement'!$O:$O,"&lt;"&amp;$B23,'IEA-MethaneAbatement'!$O:$O,"&gt;="&amp;$A23,'IEA-MethaneAbatement'!$M:$M,$C$1,'IEA-MethaneAbatement'!$B:$B,'Country Selector'!$A$2)+VLOOKUP($D$1,'Multipliers and Adjustments'!$A$70:$I$86,TRUNC(COLUMN(AD$2)/5)+2,FALSE)*SUMIFS('IEA-MethaneAbatement'!$N:$N,'IEA-MethaneAbatement'!$O:$O,"&lt;"&amp;$B23,'IEA-MethaneAbatement'!$O:$O,"&gt;="&amp;$A23,'IEA-MethaneAbatement'!$M:$M,$D$1,'IEA-MethaneAbatement'!$B:$B,'Country Selector'!$A$2)))*(1+INDEX('EPA to IEA Scaling'!$F$8:$AO$8,,MATCH(AD$2,'EPA to IEA Scaling'!$F$1:$AO$1,0)))</f>
        <v>0</v>
      </c>
      <c r="AE23" cm="1">
        <f t="array" ref="AE23">((VLOOKUP($B$1,'Multipliers and Adjustments'!$A$70:$I$86,TRUNC(COLUMN(AE$2)/5)+2,FALSE)*SUMIFS('IEA-MethaneAbatement'!$N:$N,'IEA-MethaneAbatement'!$O:$O,"&lt;"&amp;$B23,'IEA-MethaneAbatement'!$O:$O,"&gt;="&amp;$A23,'IEA-MethaneAbatement'!$M:$M,$B$1,'IEA-MethaneAbatement'!$B:$B,'Country Selector'!$A$2)+VLOOKUP($C$1,'Multipliers and Adjustments'!$A$70:$I$86,TRUNC(COLUMN(AE$2)/5)+2,FALSE)*SUMIFS('IEA-MethaneAbatement'!$N:$N,'IEA-MethaneAbatement'!$O:$O,"&lt;"&amp;$B23,'IEA-MethaneAbatement'!$O:$O,"&gt;="&amp;$A23,'IEA-MethaneAbatement'!$M:$M,$C$1,'IEA-MethaneAbatement'!$B:$B,'Country Selector'!$A$2)+VLOOKUP($D$1,'Multipliers and Adjustments'!$A$70:$I$86,TRUNC(COLUMN(AE$2)/5)+2,FALSE)*SUMIFS('IEA-MethaneAbatement'!$N:$N,'IEA-MethaneAbatement'!$O:$O,"&lt;"&amp;$B23,'IEA-MethaneAbatement'!$O:$O,"&gt;="&amp;$A23,'IEA-MethaneAbatement'!$M:$M,$D$1,'IEA-MethaneAbatement'!$B:$B,'Country Selector'!$A$2)))*(1+INDEX('EPA to IEA Scaling'!$F$8:$AO$8,,MATCH(AE$2,'EPA to IEA Scaling'!$F$1:$AO$1,0)))</f>
        <v>0</v>
      </c>
      <c r="AF23" cm="1">
        <f t="array" ref="AF23">((VLOOKUP($B$1,'Multipliers and Adjustments'!$A$70:$I$86,TRUNC(COLUMN(AF$2)/5)+2,FALSE)*SUMIFS('IEA-MethaneAbatement'!$N:$N,'IEA-MethaneAbatement'!$O:$O,"&lt;"&amp;$B23,'IEA-MethaneAbatement'!$O:$O,"&gt;="&amp;$A23,'IEA-MethaneAbatement'!$M:$M,$B$1,'IEA-MethaneAbatement'!$B:$B,'Country Selector'!$A$2)+VLOOKUP($C$1,'Multipliers and Adjustments'!$A$70:$I$86,TRUNC(COLUMN(AF$2)/5)+2,FALSE)*SUMIFS('IEA-MethaneAbatement'!$N:$N,'IEA-MethaneAbatement'!$O:$O,"&lt;"&amp;$B23,'IEA-MethaneAbatement'!$O:$O,"&gt;="&amp;$A23,'IEA-MethaneAbatement'!$M:$M,$C$1,'IEA-MethaneAbatement'!$B:$B,'Country Selector'!$A$2)+VLOOKUP($D$1,'Multipliers and Adjustments'!$A$70:$I$86,TRUNC(COLUMN(AF$2)/5)+2,FALSE)*SUMIFS('IEA-MethaneAbatement'!$N:$N,'IEA-MethaneAbatement'!$O:$O,"&lt;"&amp;$B23,'IEA-MethaneAbatement'!$O:$O,"&gt;="&amp;$A23,'IEA-MethaneAbatement'!$M:$M,$D$1,'IEA-MethaneAbatement'!$B:$B,'Country Selector'!$A$2)))*(1+INDEX('EPA to IEA Scaling'!$F$8:$AO$8,,MATCH(AF$2,'EPA to IEA Scaling'!$F$1:$AO$1,0)))</f>
        <v>0</v>
      </c>
      <c r="AG23" s="31" cm="1">
        <f t="array" ref="AG23">((VLOOKUP($B$1,'Multipliers and Adjustments'!$A$70:$I$86,TRUNC(COLUMN(AG$2)/5)+2,FALSE)*SUMIFS('IEA-MethaneAbatement'!$N:$N,'IEA-MethaneAbatement'!$O:$O,"&lt;"&amp;$B23,'IEA-MethaneAbatement'!$O:$O,"&gt;="&amp;$A23,'IEA-MethaneAbatement'!$M:$M,$B$1,'IEA-MethaneAbatement'!$B:$B,'Country Selector'!$A$2)+VLOOKUP($C$1,'Multipliers and Adjustments'!$A$70:$I$86,TRUNC(COLUMN(AG$2)/5)+2,FALSE)*SUMIFS('IEA-MethaneAbatement'!$N:$N,'IEA-MethaneAbatement'!$O:$O,"&lt;"&amp;$B23,'IEA-MethaneAbatement'!$O:$O,"&gt;="&amp;$A23,'IEA-MethaneAbatement'!$M:$M,$C$1,'IEA-MethaneAbatement'!$B:$B,'Country Selector'!$A$2)+VLOOKUP($D$1,'Multipliers and Adjustments'!$A$70:$I$86,TRUNC(COLUMN(AG$2)/5)+2,FALSE)*SUMIFS('IEA-MethaneAbatement'!$N:$N,'IEA-MethaneAbatement'!$O:$O,"&lt;"&amp;$B23,'IEA-MethaneAbatement'!$O:$O,"&gt;="&amp;$A23,'IEA-MethaneAbatement'!$M:$M,$D$1,'IEA-MethaneAbatement'!$B:$B,'Country Selector'!$A$2)))*(1+INDEX('EPA to IEA Scaling'!$F$8:$AO$8,,MATCH(AG$2,'EPA to IEA Scaling'!$F$1:$AO$1,0)))</f>
        <v>0</v>
      </c>
      <c r="AH23" cm="1">
        <f t="array" ref="AH23">((VLOOKUP($B$1,'Multipliers and Adjustments'!$A$70:$I$86,TRUNC(COLUMN(AH$2)/5)+2,FALSE)*SUMIFS('IEA-MethaneAbatement'!$N:$N,'IEA-MethaneAbatement'!$O:$O,"&lt;"&amp;$B23,'IEA-MethaneAbatement'!$O:$O,"&gt;="&amp;$A23,'IEA-MethaneAbatement'!$M:$M,$B$1,'IEA-MethaneAbatement'!$B:$B,'Country Selector'!$A$2)+VLOOKUP($C$1,'Multipliers and Adjustments'!$A$70:$I$86,TRUNC(COLUMN(AH$2)/5)+2,FALSE)*SUMIFS('IEA-MethaneAbatement'!$N:$N,'IEA-MethaneAbatement'!$O:$O,"&lt;"&amp;$B23,'IEA-MethaneAbatement'!$O:$O,"&gt;="&amp;$A23,'IEA-MethaneAbatement'!$M:$M,$C$1,'IEA-MethaneAbatement'!$B:$B,'Country Selector'!$A$2)+VLOOKUP($D$1,'Multipliers and Adjustments'!$A$70:$I$86,TRUNC(COLUMN(AH$2)/5)+2,FALSE)*SUMIFS('IEA-MethaneAbatement'!$N:$N,'IEA-MethaneAbatement'!$O:$O,"&lt;"&amp;$B23,'IEA-MethaneAbatement'!$O:$O,"&gt;="&amp;$A23,'IEA-MethaneAbatement'!$M:$M,$D$1,'IEA-MethaneAbatement'!$B:$B,'Country Selector'!$A$2)))*(1+INDEX('EPA to IEA Scaling'!$F$8:$AO$8,,MATCH(AH$2,'EPA to IEA Scaling'!$F$1:$AO$1,0)))</f>
        <v>0</v>
      </c>
      <c r="AI23" cm="1">
        <f t="array" ref="AI23">((VLOOKUP($B$1,'Multipliers and Adjustments'!$A$70:$I$86,TRUNC(COLUMN(AI$2)/5)+2,FALSE)*SUMIFS('IEA-MethaneAbatement'!$N:$N,'IEA-MethaneAbatement'!$O:$O,"&lt;"&amp;$B23,'IEA-MethaneAbatement'!$O:$O,"&gt;="&amp;$A23,'IEA-MethaneAbatement'!$M:$M,$B$1,'IEA-MethaneAbatement'!$B:$B,'Country Selector'!$A$2)+VLOOKUP($C$1,'Multipliers and Adjustments'!$A$70:$I$86,TRUNC(COLUMN(AI$2)/5)+2,FALSE)*SUMIFS('IEA-MethaneAbatement'!$N:$N,'IEA-MethaneAbatement'!$O:$O,"&lt;"&amp;$B23,'IEA-MethaneAbatement'!$O:$O,"&gt;="&amp;$A23,'IEA-MethaneAbatement'!$M:$M,$C$1,'IEA-MethaneAbatement'!$B:$B,'Country Selector'!$A$2)+VLOOKUP($D$1,'Multipliers and Adjustments'!$A$70:$I$86,TRUNC(COLUMN(AI$2)/5)+2,FALSE)*SUMIFS('IEA-MethaneAbatement'!$N:$N,'IEA-MethaneAbatement'!$O:$O,"&lt;"&amp;$B23,'IEA-MethaneAbatement'!$O:$O,"&gt;="&amp;$A23,'IEA-MethaneAbatement'!$M:$M,$D$1,'IEA-MethaneAbatement'!$B:$B,'Country Selector'!$A$2)))*(1+INDEX('EPA to IEA Scaling'!$F$8:$AO$8,,MATCH(AI$2,'EPA to IEA Scaling'!$F$1:$AO$1,0)))</f>
        <v>0</v>
      </c>
      <c r="AJ23" cm="1">
        <f t="array" ref="AJ23">((VLOOKUP($B$1,'Multipliers and Adjustments'!$A$70:$I$86,TRUNC(COLUMN(AJ$2)/5)+2,FALSE)*SUMIFS('IEA-MethaneAbatement'!$N:$N,'IEA-MethaneAbatement'!$O:$O,"&lt;"&amp;$B23,'IEA-MethaneAbatement'!$O:$O,"&gt;="&amp;$A23,'IEA-MethaneAbatement'!$M:$M,$B$1,'IEA-MethaneAbatement'!$B:$B,'Country Selector'!$A$2)+VLOOKUP($C$1,'Multipliers and Adjustments'!$A$70:$I$86,TRUNC(COLUMN(AJ$2)/5)+2,FALSE)*SUMIFS('IEA-MethaneAbatement'!$N:$N,'IEA-MethaneAbatement'!$O:$O,"&lt;"&amp;$B23,'IEA-MethaneAbatement'!$O:$O,"&gt;="&amp;$A23,'IEA-MethaneAbatement'!$M:$M,$C$1,'IEA-MethaneAbatement'!$B:$B,'Country Selector'!$A$2)+VLOOKUP($D$1,'Multipliers and Adjustments'!$A$70:$I$86,TRUNC(COLUMN(AJ$2)/5)+2,FALSE)*SUMIFS('IEA-MethaneAbatement'!$N:$N,'IEA-MethaneAbatement'!$O:$O,"&lt;"&amp;$B23,'IEA-MethaneAbatement'!$O:$O,"&gt;="&amp;$A23,'IEA-MethaneAbatement'!$M:$M,$D$1,'IEA-MethaneAbatement'!$B:$B,'Country Selector'!$A$2)))*(1+INDEX('EPA to IEA Scaling'!$F$8:$AO$8,,MATCH(AJ$2,'EPA to IEA Scaling'!$F$1:$AO$1,0)))</f>
        <v>0</v>
      </c>
      <c r="AK23" cm="1">
        <f t="array" ref="AK23">((VLOOKUP($B$1,'Multipliers and Adjustments'!$A$70:$I$86,TRUNC(COLUMN(AK$2)/5)+2,FALSE)*SUMIFS('IEA-MethaneAbatement'!$N:$N,'IEA-MethaneAbatement'!$O:$O,"&lt;"&amp;$B23,'IEA-MethaneAbatement'!$O:$O,"&gt;="&amp;$A23,'IEA-MethaneAbatement'!$M:$M,$B$1,'IEA-MethaneAbatement'!$B:$B,'Country Selector'!$A$2)+VLOOKUP($C$1,'Multipliers and Adjustments'!$A$70:$I$86,TRUNC(COLUMN(AK$2)/5)+2,FALSE)*SUMIFS('IEA-MethaneAbatement'!$N:$N,'IEA-MethaneAbatement'!$O:$O,"&lt;"&amp;$B23,'IEA-MethaneAbatement'!$O:$O,"&gt;="&amp;$A23,'IEA-MethaneAbatement'!$M:$M,$C$1,'IEA-MethaneAbatement'!$B:$B,'Country Selector'!$A$2)+VLOOKUP($D$1,'Multipliers and Adjustments'!$A$70:$I$86,TRUNC(COLUMN(AK$2)/5)+2,FALSE)*SUMIFS('IEA-MethaneAbatement'!$N:$N,'IEA-MethaneAbatement'!$O:$O,"&lt;"&amp;$B23,'IEA-MethaneAbatement'!$O:$O,"&gt;="&amp;$A23,'IEA-MethaneAbatement'!$M:$M,$D$1,'IEA-MethaneAbatement'!$B:$B,'Country Selector'!$A$2)))*(1+INDEX('EPA to IEA Scaling'!$F$8:$AO$8,,MATCH(AK$2,'EPA to IEA Scaling'!$F$1:$AO$1,0)))</f>
        <v>0</v>
      </c>
      <c r="AL23" s="31" cm="1">
        <f t="array" ref="AL23">((VLOOKUP($B$1,'Multipliers and Adjustments'!$A$70:$I$86,TRUNC(COLUMN(AL$2)/5)+2,FALSE)*SUMIFS('IEA-MethaneAbatement'!$N:$N,'IEA-MethaneAbatement'!$O:$O,"&lt;"&amp;$B23,'IEA-MethaneAbatement'!$O:$O,"&gt;="&amp;$A23,'IEA-MethaneAbatement'!$M:$M,$B$1,'IEA-MethaneAbatement'!$B:$B,'Country Selector'!$A$2)+VLOOKUP($C$1,'Multipliers and Adjustments'!$A$70:$I$86,TRUNC(COLUMN(AL$2)/5)+2,FALSE)*SUMIFS('IEA-MethaneAbatement'!$N:$N,'IEA-MethaneAbatement'!$O:$O,"&lt;"&amp;$B23,'IEA-MethaneAbatement'!$O:$O,"&gt;="&amp;$A23,'IEA-MethaneAbatement'!$M:$M,$C$1,'IEA-MethaneAbatement'!$B:$B,'Country Selector'!$A$2)+VLOOKUP($D$1,'Multipliers and Adjustments'!$A$70:$I$86,TRUNC(COLUMN(AL$2)/5)+2,FALSE)*SUMIFS('IEA-MethaneAbatement'!$N:$N,'IEA-MethaneAbatement'!$O:$O,"&lt;"&amp;$B23,'IEA-MethaneAbatement'!$O:$O,"&gt;="&amp;$A23,'IEA-MethaneAbatement'!$M:$M,$D$1,'IEA-MethaneAbatement'!$B:$B,'Country Selector'!$A$2)))*(1+INDEX('EPA to IEA Scaling'!$F$8:$AO$8,,MATCH(AL$2,'EPA to IEA Scaling'!$F$1:$AO$1,0)))</f>
        <v>0</v>
      </c>
    </row>
    <row r="24" spans="1:38" x14ac:dyDescent="0.45">
      <c r="A24" s="15">
        <f t="shared" si="1"/>
        <v>-100</v>
      </c>
      <c r="B24" s="16">
        <f>A24+10</f>
        <v>-90</v>
      </c>
      <c r="C24" s="47" cm="1">
        <f t="array" ref="C24">((VLOOKUP($B$1,'Multipliers and Adjustments'!$A$70:$I$86,TRUNC(COLUMN(C$2)/5)+2,FALSE)*SUMIFS('IEA-MethaneAbatement'!$N:$N,'IEA-MethaneAbatement'!$O:$O,"&lt;"&amp;$B24,'IEA-MethaneAbatement'!$O:$O,"&gt;="&amp;$A24,'IEA-MethaneAbatement'!$M:$M,$B$1,'IEA-MethaneAbatement'!$B:$B,'Country Selector'!$A$2)+VLOOKUP($C$1,'Multipliers and Adjustments'!$A$70:$I$86,TRUNC(COLUMN(C$2)/5)+2,FALSE)*SUMIFS('IEA-MethaneAbatement'!$N:$N,'IEA-MethaneAbatement'!$O:$O,"&lt;"&amp;$B24,'IEA-MethaneAbatement'!$O:$O,"&gt;="&amp;$A24,'IEA-MethaneAbatement'!$M:$M,$C$1,'IEA-MethaneAbatement'!$B:$B,'Country Selector'!$A$2)+VLOOKUP($D$1,'Multipliers and Adjustments'!$A$70:$I$86,TRUNC(COLUMN(C$2)/5)+2,FALSE)*SUMIFS('IEA-MethaneAbatement'!$N:$N,'IEA-MethaneAbatement'!$O:$O,"&lt;"&amp;$B24,'IEA-MethaneAbatement'!$O:$O,"&gt;="&amp;$A24,'IEA-MethaneAbatement'!$M:$M,$D$1,'IEA-MethaneAbatement'!$B:$B,'Country Selector'!$A$2)))*(1+INDEX('EPA to IEA Scaling'!$F$8:$AO$8,,MATCH(C$2,'EPA to IEA Scaling'!$F$1:$AO$1,0)))</f>
        <v>0</v>
      </c>
      <c r="D24" cm="1">
        <f t="array" ref="D24">((VLOOKUP($B$1,'Multipliers and Adjustments'!$A$70:$I$86,TRUNC(COLUMN(D$2)/5)+2,FALSE)*SUMIFS('IEA-MethaneAbatement'!$N:$N,'IEA-MethaneAbatement'!$O:$O,"&lt;"&amp;$B24,'IEA-MethaneAbatement'!$O:$O,"&gt;="&amp;$A24,'IEA-MethaneAbatement'!$M:$M,$B$1,'IEA-MethaneAbatement'!$B:$B,'Country Selector'!$A$2)+VLOOKUP($C$1,'Multipliers and Adjustments'!$A$70:$I$86,TRUNC(COLUMN(D$2)/5)+2,FALSE)*SUMIFS('IEA-MethaneAbatement'!$N:$N,'IEA-MethaneAbatement'!$O:$O,"&lt;"&amp;$B24,'IEA-MethaneAbatement'!$O:$O,"&gt;="&amp;$A24,'IEA-MethaneAbatement'!$M:$M,$C$1,'IEA-MethaneAbatement'!$B:$B,'Country Selector'!$A$2)+VLOOKUP($D$1,'Multipliers and Adjustments'!$A$70:$I$86,TRUNC(COLUMN(D$2)/5)+2,FALSE)*SUMIFS('IEA-MethaneAbatement'!$N:$N,'IEA-MethaneAbatement'!$O:$O,"&lt;"&amp;$B24,'IEA-MethaneAbatement'!$O:$O,"&gt;="&amp;$A24,'IEA-MethaneAbatement'!$M:$M,$D$1,'IEA-MethaneAbatement'!$B:$B,'Country Selector'!$A$2)))*(1+INDEX('EPA to IEA Scaling'!$F$8:$AO$8,,MATCH(D$2,'EPA to IEA Scaling'!$F$1:$AO$1,0)))</f>
        <v>0</v>
      </c>
      <c r="E24" cm="1">
        <f t="array" ref="E24">((VLOOKUP($B$1,'Multipliers and Adjustments'!$A$70:$I$86,TRUNC(COLUMN(E$2)/5)+2,FALSE)*SUMIFS('IEA-MethaneAbatement'!$N:$N,'IEA-MethaneAbatement'!$O:$O,"&lt;"&amp;$B24,'IEA-MethaneAbatement'!$O:$O,"&gt;="&amp;$A24,'IEA-MethaneAbatement'!$M:$M,$B$1,'IEA-MethaneAbatement'!$B:$B,'Country Selector'!$A$2)+VLOOKUP($C$1,'Multipliers and Adjustments'!$A$70:$I$86,TRUNC(COLUMN(E$2)/5)+2,FALSE)*SUMIFS('IEA-MethaneAbatement'!$N:$N,'IEA-MethaneAbatement'!$O:$O,"&lt;"&amp;$B24,'IEA-MethaneAbatement'!$O:$O,"&gt;="&amp;$A24,'IEA-MethaneAbatement'!$M:$M,$C$1,'IEA-MethaneAbatement'!$B:$B,'Country Selector'!$A$2)+VLOOKUP($D$1,'Multipliers and Adjustments'!$A$70:$I$86,TRUNC(COLUMN(E$2)/5)+2,FALSE)*SUMIFS('IEA-MethaneAbatement'!$N:$N,'IEA-MethaneAbatement'!$O:$O,"&lt;"&amp;$B24,'IEA-MethaneAbatement'!$O:$O,"&gt;="&amp;$A24,'IEA-MethaneAbatement'!$M:$M,$D$1,'IEA-MethaneAbatement'!$B:$B,'Country Selector'!$A$2)))*(1+INDEX('EPA to IEA Scaling'!$F$8:$AO$8,,MATCH(E$2,'EPA to IEA Scaling'!$F$1:$AO$1,0)))</f>
        <v>0</v>
      </c>
      <c r="F24" cm="1">
        <f t="array" ref="F24">((VLOOKUP($B$1,'Multipliers and Adjustments'!$A$70:$I$86,TRUNC(COLUMN(F$2)/5)+2,FALSE)*SUMIFS('IEA-MethaneAbatement'!$N:$N,'IEA-MethaneAbatement'!$O:$O,"&lt;"&amp;$B24,'IEA-MethaneAbatement'!$O:$O,"&gt;="&amp;$A24,'IEA-MethaneAbatement'!$M:$M,$B$1,'IEA-MethaneAbatement'!$B:$B,'Country Selector'!$A$2)+VLOOKUP($C$1,'Multipliers and Adjustments'!$A$70:$I$86,TRUNC(COLUMN(F$2)/5)+2,FALSE)*SUMIFS('IEA-MethaneAbatement'!$N:$N,'IEA-MethaneAbatement'!$O:$O,"&lt;"&amp;$B24,'IEA-MethaneAbatement'!$O:$O,"&gt;="&amp;$A24,'IEA-MethaneAbatement'!$M:$M,$C$1,'IEA-MethaneAbatement'!$B:$B,'Country Selector'!$A$2)+VLOOKUP($D$1,'Multipliers and Adjustments'!$A$70:$I$86,TRUNC(COLUMN(F$2)/5)+2,FALSE)*SUMIFS('IEA-MethaneAbatement'!$N:$N,'IEA-MethaneAbatement'!$O:$O,"&lt;"&amp;$B24,'IEA-MethaneAbatement'!$O:$O,"&gt;="&amp;$A24,'IEA-MethaneAbatement'!$M:$M,$D$1,'IEA-MethaneAbatement'!$B:$B,'Country Selector'!$A$2)))*(1+INDEX('EPA to IEA Scaling'!$F$8:$AO$8,,MATCH(F$2,'EPA to IEA Scaling'!$F$1:$AO$1,0)))</f>
        <v>0</v>
      </c>
      <c r="G24" cm="1">
        <f t="array" ref="G24">((VLOOKUP($B$1,'Multipliers and Adjustments'!$A$70:$I$86,TRUNC(COLUMN(G$2)/5)+2,FALSE)*SUMIFS('IEA-MethaneAbatement'!$N:$N,'IEA-MethaneAbatement'!$O:$O,"&lt;"&amp;$B24,'IEA-MethaneAbatement'!$O:$O,"&gt;="&amp;$A24,'IEA-MethaneAbatement'!$M:$M,$B$1,'IEA-MethaneAbatement'!$B:$B,'Country Selector'!$A$2)+VLOOKUP($C$1,'Multipliers and Adjustments'!$A$70:$I$86,TRUNC(COLUMN(G$2)/5)+2,FALSE)*SUMIFS('IEA-MethaneAbatement'!$N:$N,'IEA-MethaneAbatement'!$O:$O,"&lt;"&amp;$B24,'IEA-MethaneAbatement'!$O:$O,"&gt;="&amp;$A24,'IEA-MethaneAbatement'!$M:$M,$C$1,'IEA-MethaneAbatement'!$B:$B,'Country Selector'!$A$2)+VLOOKUP($D$1,'Multipliers and Adjustments'!$A$70:$I$86,TRUNC(COLUMN(G$2)/5)+2,FALSE)*SUMIFS('IEA-MethaneAbatement'!$N:$N,'IEA-MethaneAbatement'!$O:$O,"&lt;"&amp;$B24,'IEA-MethaneAbatement'!$O:$O,"&gt;="&amp;$A24,'IEA-MethaneAbatement'!$M:$M,$D$1,'IEA-MethaneAbatement'!$B:$B,'Country Selector'!$A$2)))*(1+INDEX('EPA to IEA Scaling'!$F$8:$AO$8,,MATCH(G$2,'EPA to IEA Scaling'!$F$1:$AO$1,0)))</f>
        <v>0</v>
      </c>
      <c r="H24" s="31" cm="1">
        <f t="array" ref="H24">((VLOOKUP($B$1,'Multipliers and Adjustments'!$A$70:$I$86,TRUNC(COLUMN(H$2)/5)+2,FALSE)*SUMIFS('IEA-MethaneAbatement'!$N:$N,'IEA-MethaneAbatement'!$O:$O,"&lt;"&amp;$B24,'IEA-MethaneAbatement'!$O:$O,"&gt;="&amp;$A24,'IEA-MethaneAbatement'!$M:$M,$B$1,'IEA-MethaneAbatement'!$B:$B,'Country Selector'!$A$2)+VLOOKUP($C$1,'Multipliers and Adjustments'!$A$70:$I$86,TRUNC(COLUMN(H$2)/5)+2,FALSE)*SUMIFS('IEA-MethaneAbatement'!$N:$N,'IEA-MethaneAbatement'!$O:$O,"&lt;"&amp;$B24,'IEA-MethaneAbatement'!$O:$O,"&gt;="&amp;$A24,'IEA-MethaneAbatement'!$M:$M,$C$1,'IEA-MethaneAbatement'!$B:$B,'Country Selector'!$A$2)+VLOOKUP($D$1,'Multipliers and Adjustments'!$A$70:$I$86,TRUNC(COLUMN(H$2)/5)+2,FALSE)*SUMIFS('IEA-MethaneAbatement'!$N:$N,'IEA-MethaneAbatement'!$O:$O,"&lt;"&amp;$B24,'IEA-MethaneAbatement'!$O:$O,"&gt;="&amp;$A24,'IEA-MethaneAbatement'!$M:$M,$D$1,'IEA-MethaneAbatement'!$B:$B,'Country Selector'!$A$2)))*(1+INDEX('EPA to IEA Scaling'!$F$8:$AO$8,,MATCH(H$2,'EPA to IEA Scaling'!$F$1:$AO$1,0)))</f>
        <v>0</v>
      </c>
      <c r="I24" cm="1">
        <f t="array" ref="I24">((VLOOKUP($B$1,'Multipliers and Adjustments'!$A$70:$I$86,TRUNC(COLUMN(I$2)/5)+2,FALSE)*SUMIFS('IEA-MethaneAbatement'!$N:$N,'IEA-MethaneAbatement'!$O:$O,"&lt;"&amp;$B24,'IEA-MethaneAbatement'!$O:$O,"&gt;="&amp;$A24,'IEA-MethaneAbatement'!$M:$M,$B$1,'IEA-MethaneAbatement'!$B:$B,'Country Selector'!$A$2)+VLOOKUP($C$1,'Multipliers and Adjustments'!$A$70:$I$86,TRUNC(COLUMN(I$2)/5)+2,FALSE)*SUMIFS('IEA-MethaneAbatement'!$N:$N,'IEA-MethaneAbatement'!$O:$O,"&lt;"&amp;$B24,'IEA-MethaneAbatement'!$O:$O,"&gt;="&amp;$A24,'IEA-MethaneAbatement'!$M:$M,$C$1,'IEA-MethaneAbatement'!$B:$B,'Country Selector'!$A$2)+VLOOKUP($D$1,'Multipliers and Adjustments'!$A$70:$I$86,TRUNC(COLUMN(I$2)/5)+2,FALSE)*SUMIFS('IEA-MethaneAbatement'!$N:$N,'IEA-MethaneAbatement'!$O:$O,"&lt;"&amp;$B24,'IEA-MethaneAbatement'!$O:$O,"&gt;="&amp;$A24,'IEA-MethaneAbatement'!$M:$M,$D$1,'IEA-MethaneAbatement'!$B:$B,'Country Selector'!$A$2)))*(1+INDEX('EPA to IEA Scaling'!$F$8:$AO$8,,MATCH(I$2,'EPA to IEA Scaling'!$F$1:$AO$1,0)))</f>
        <v>0</v>
      </c>
      <c r="J24" cm="1">
        <f t="array" ref="J24">((VLOOKUP($B$1,'Multipliers and Adjustments'!$A$70:$I$86,TRUNC(COLUMN(J$2)/5)+2,FALSE)*SUMIFS('IEA-MethaneAbatement'!$N:$N,'IEA-MethaneAbatement'!$O:$O,"&lt;"&amp;$B24,'IEA-MethaneAbatement'!$O:$O,"&gt;="&amp;$A24,'IEA-MethaneAbatement'!$M:$M,$B$1,'IEA-MethaneAbatement'!$B:$B,'Country Selector'!$A$2)+VLOOKUP($C$1,'Multipliers and Adjustments'!$A$70:$I$86,TRUNC(COLUMN(J$2)/5)+2,FALSE)*SUMIFS('IEA-MethaneAbatement'!$N:$N,'IEA-MethaneAbatement'!$O:$O,"&lt;"&amp;$B24,'IEA-MethaneAbatement'!$O:$O,"&gt;="&amp;$A24,'IEA-MethaneAbatement'!$M:$M,$C$1,'IEA-MethaneAbatement'!$B:$B,'Country Selector'!$A$2)+VLOOKUP($D$1,'Multipliers and Adjustments'!$A$70:$I$86,TRUNC(COLUMN(J$2)/5)+2,FALSE)*SUMIFS('IEA-MethaneAbatement'!$N:$N,'IEA-MethaneAbatement'!$O:$O,"&lt;"&amp;$B24,'IEA-MethaneAbatement'!$O:$O,"&gt;="&amp;$A24,'IEA-MethaneAbatement'!$M:$M,$D$1,'IEA-MethaneAbatement'!$B:$B,'Country Selector'!$A$2)))*(1+INDEX('EPA to IEA Scaling'!$F$8:$AO$8,,MATCH(J$2,'EPA to IEA Scaling'!$F$1:$AO$1,0)))</f>
        <v>0</v>
      </c>
      <c r="K24" cm="1">
        <f t="array" ref="K24">((VLOOKUP($B$1,'Multipliers and Adjustments'!$A$70:$I$86,TRUNC(COLUMN(K$2)/5)+2,FALSE)*SUMIFS('IEA-MethaneAbatement'!$N:$N,'IEA-MethaneAbatement'!$O:$O,"&lt;"&amp;$B24,'IEA-MethaneAbatement'!$O:$O,"&gt;="&amp;$A24,'IEA-MethaneAbatement'!$M:$M,$B$1,'IEA-MethaneAbatement'!$B:$B,'Country Selector'!$A$2)+VLOOKUP($C$1,'Multipliers and Adjustments'!$A$70:$I$86,TRUNC(COLUMN(K$2)/5)+2,FALSE)*SUMIFS('IEA-MethaneAbatement'!$N:$N,'IEA-MethaneAbatement'!$O:$O,"&lt;"&amp;$B24,'IEA-MethaneAbatement'!$O:$O,"&gt;="&amp;$A24,'IEA-MethaneAbatement'!$M:$M,$C$1,'IEA-MethaneAbatement'!$B:$B,'Country Selector'!$A$2)+VLOOKUP($D$1,'Multipliers and Adjustments'!$A$70:$I$86,TRUNC(COLUMN(K$2)/5)+2,FALSE)*SUMIFS('IEA-MethaneAbatement'!$N:$N,'IEA-MethaneAbatement'!$O:$O,"&lt;"&amp;$B24,'IEA-MethaneAbatement'!$O:$O,"&gt;="&amp;$A24,'IEA-MethaneAbatement'!$M:$M,$D$1,'IEA-MethaneAbatement'!$B:$B,'Country Selector'!$A$2)))*(1+INDEX('EPA to IEA Scaling'!$F$8:$AO$8,,MATCH(K$2,'EPA to IEA Scaling'!$F$1:$AO$1,0)))</f>
        <v>0</v>
      </c>
      <c r="L24" cm="1">
        <f t="array" ref="L24">((VLOOKUP($B$1,'Multipliers and Adjustments'!$A$70:$I$86,TRUNC(COLUMN(L$2)/5)+2,FALSE)*SUMIFS('IEA-MethaneAbatement'!$N:$N,'IEA-MethaneAbatement'!$O:$O,"&lt;"&amp;$B24,'IEA-MethaneAbatement'!$O:$O,"&gt;="&amp;$A24,'IEA-MethaneAbatement'!$M:$M,$B$1,'IEA-MethaneAbatement'!$B:$B,'Country Selector'!$A$2)+VLOOKUP($C$1,'Multipliers and Adjustments'!$A$70:$I$86,TRUNC(COLUMN(L$2)/5)+2,FALSE)*SUMIFS('IEA-MethaneAbatement'!$N:$N,'IEA-MethaneAbatement'!$O:$O,"&lt;"&amp;$B24,'IEA-MethaneAbatement'!$O:$O,"&gt;="&amp;$A24,'IEA-MethaneAbatement'!$M:$M,$C$1,'IEA-MethaneAbatement'!$B:$B,'Country Selector'!$A$2)+VLOOKUP($D$1,'Multipliers and Adjustments'!$A$70:$I$86,TRUNC(COLUMN(L$2)/5)+2,FALSE)*SUMIFS('IEA-MethaneAbatement'!$N:$N,'IEA-MethaneAbatement'!$O:$O,"&lt;"&amp;$B24,'IEA-MethaneAbatement'!$O:$O,"&gt;="&amp;$A24,'IEA-MethaneAbatement'!$M:$M,$D$1,'IEA-MethaneAbatement'!$B:$B,'Country Selector'!$A$2)))*(1+INDEX('EPA to IEA Scaling'!$F$8:$AO$8,,MATCH(L$2,'EPA to IEA Scaling'!$F$1:$AO$1,0)))</f>
        <v>0</v>
      </c>
      <c r="M24" s="31" cm="1">
        <f t="array" ref="M24">((VLOOKUP($B$1,'Multipliers and Adjustments'!$A$70:$I$86,TRUNC(COLUMN(M$2)/5)+2,FALSE)*SUMIFS('IEA-MethaneAbatement'!$N:$N,'IEA-MethaneAbatement'!$O:$O,"&lt;"&amp;$B24,'IEA-MethaneAbatement'!$O:$O,"&gt;="&amp;$A24,'IEA-MethaneAbatement'!$M:$M,$B$1,'IEA-MethaneAbatement'!$B:$B,'Country Selector'!$A$2)+VLOOKUP($C$1,'Multipliers and Adjustments'!$A$70:$I$86,TRUNC(COLUMN(M$2)/5)+2,FALSE)*SUMIFS('IEA-MethaneAbatement'!$N:$N,'IEA-MethaneAbatement'!$O:$O,"&lt;"&amp;$B24,'IEA-MethaneAbatement'!$O:$O,"&gt;="&amp;$A24,'IEA-MethaneAbatement'!$M:$M,$C$1,'IEA-MethaneAbatement'!$B:$B,'Country Selector'!$A$2)+VLOOKUP($D$1,'Multipliers and Adjustments'!$A$70:$I$86,TRUNC(COLUMN(M$2)/5)+2,FALSE)*SUMIFS('IEA-MethaneAbatement'!$N:$N,'IEA-MethaneAbatement'!$O:$O,"&lt;"&amp;$B24,'IEA-MethaneAbatement'!$O:$O,"&gt;="&amp;$A24,'IEA-MethaneAbatement'!$M:$M,$D$1,'IEA-MethaneAbatement'!$B:$B,'Country Selector'!$A$2)))*(1+INDEX('EPA to IEA Scaling'!$F$8:$AO$8,,MATCH(M$2,'EPA to IEA Scaling'!$F$1:$AO$1,0)))</f>
        <v>0</v>
      </c>
      <c r="N24" cm="1">
        <f t="array" ref="N24">((VLOOKUP($B$1,'Multipliers and Adjustments'!$A$70:$I$86,TRUNC(COLUMN(N$2)/5)+2,FALSE)*SUMIFS('IEA-MethaneAbatement'!$N:$N,'IEA-MethaneAbatement'!$O:$O,"&lt;"&amp;$B24,'IEA-MethaneAbatement'!$O:$O,"&gt;="&amp;$A24,'IEA-MethaneAbatement'!$M:$M,$B$1,'IEA-MethaneAbatement'!$B:$B,'Country Selector'!$A$2)+VLOOKUP($C$1,'Multipliers and Adjustments'!$A$70:$I$86,TRUNC(COLUMN(N$2)/5)+2,FALSE)*SUMIFS('IEA-MethaneAbatement'!$N:$N,'IEA-MethaneAbatement'!$O:$O,"&lt;"&amp;$B24,'IEA-MethaneAbatement'!$O:$O,"&gt;="&amp;$A24,'IEA-MethaneAbatement'!$M:$M,$C$1,'IEA-MethaneAbatement'!$B:$B,'Country Selector'!$A$2)+VLOOKUP($D$1,'Multipliers and Adjustments'!$A$70:$I$86,TRUNC(COLUMN(N$2)/5)+2,FALSE)*SUMIFS('IEA-MethaneAbatement'!$N:$N,'IEA-MethaneAbatement'!$O:$O,"&lt;"&amp;$B24,'IEA-MethaneAbatement'!$O:$O,"&gt;="&amp;$A24,'IEA-MethaneAbatement'!$M:$M,$D$1,'IEA-MethaneAbatement'!$B:$B,'Country Selector'!$A$2)))*(1+INDEX('EPA to IEA Scaling'!$F$8:$AO$8,,MATCH(N$2,'EPA to IEA Scaling'!$F$1:$AO$1,0)))</f>
        <v>0</v>
      </c>
      <c r="O24" cm="1">
        <f t="array" ref="O24">((VLOOKUP($B$1,'Multipliers and Adjustments'!$A$70:$I$86,TRUNC(COLUMN(O$2)/5)+2,FALSE)*SUMIFS('IEA-MethaneAbatement'!$N:$N,'IEA-MethaneAbatement'!$O:$O,"&lt;"&amp;$B24,'IEA-MethaneAbatement'!$O:$O,"&gt;="&amp;$A24,'IEA-MethaneAbatement'!$M:$M,$B$1,'IEA-MethaneAbatement'!$B:$B,'Country Selector'!$A$2)+VLOOKUP($C$1,'Multipliers and Adjustments'!$A$70:$I$86,TRUNC(COLUMN(O$2)/5)+2,FALSE)*SUMIFS('IEA-MethaneAbatement'!$N:$N,'IEA-MethaneAbatement'!$O:$O,"&lt;"&amp;$B24,'IEA-MethaneAbatement'!$O:$O,"&gt;="&amp;$A24,'IEA-MethaneAbatement'!$M:$M,$C$1,'IEA-MethaneAbatement'!$B:$B,'Country Selector'!$A$2)+VLOOKUP($D$1,'Multipliers and Adjustments'!$A$70:$I$86,TRUNC(COLUMN(O$2)/5)+2,FALSE)*SUMIFS('IEA-MethaneAbatement'!$N:$N,'IEA-MethaneAbatement'!$O:$O,"&lt;"&amp;$B24,'IEA-MethaneAbatement'!$O:$O,"&gt;="&amp;$A24,'IEA-MethaneAbatement'!$M:$M,$D$1,'IEA-MethaneAbatement'!$B:$B,'Country Selector'!$A$2)))*(1+INDEX('EPA to IEA Scaling'!$F$8:$AO$8,,MATCH(O$2,'EPA to IEA Scaling'!$F$1:$AO$1,0)))</f>
        <v>0</v>
      </c>
      <c r="P24" cm="1">
        <f t="array" ref="P24">((VLOOKUP($B$1,'Multipliers and Adjustments'!$A$70:$I$86,TRUNC(COLUMN(P$2)/5)+2,FALSE)*SUMIFS('IEA-MethaneAbatement'!$N:$N,'IEA-MethaneAbatement'!$O:$O,"&lt;"&amp;$B24,'IEA-MethaneAbatement'!$O:$O,"&gt;="&amp;$A24,'IEA-MethaneAbatement'!$M:$M,$B$1,'IEA-MethaneAbatement'!$B:$B,'Country Selector'!$A$2)+VLOOKUP($C$1,'Multipliers and Adjustments'!$A$70:$I$86,TRUNC(COLUMN(P$2)/5)+2,FALSE)*SUMIFS('IEA-MethaneAbatement'!$N:$N,'IEA-MethaneAbatement'!$O:$O,"&lt;"&amp;$B24,'IEA-MethaneAbatement'!$O:$O,"&gt;="&amp;$A24,'IEA-MethaneAbatement'!$M:$M,$C$1,'IEA-MethaneAbatement'!$B:$B,'Country Selector'!$A$2)+VLOOKUP($D$1,'Multipliers and Adjustments'!$A$70:$I$86,TRUNC(COLUMN(P$2)/5)+2,FALSE)*SUMIFS('IEA-MethaneAbatement'!$N:$N,'IEA-MethaneAbatement'!$O:$O,"&lt;"&amp;$B24,'IEA-MethaneAbatement'!$O:$O,"&gt;="&amp;$A24,'IEA-MethaneAbatement'!$M:$M,$D$1,'IEA-MethaneAbatement'!$B:$B,'Country Selector'!$A$2)))*(1+INDEX('EPA to IEA Scaling'!$F$8:$AO$8,,MATCH(P$2,'EPA to IEA Scaling'!$F$1:$AO$1,0)))</f>
        <v>0</v>
      </c>
      <c r="Q24" cm="1">
        <f t="array" ref="Q24">((VLOOKUP($B$1,'Multipliers and Adjustments'!$A$70:$I$86,TRUNC(COLUMN(Q$2)/5)+2,FALSE)*SUMIFS('IEA-MethaneAbatement'!$N:$N,'IEA-MethaneAbatement'!$O:$O,"&lt;"&amp;$B24,'IEA-MethaneAbatement'!$O:$O,"&gt;="&amp;$A24,'IEA-MethaneAbatement'!$M:$M,$B$1,'IEA-MethaneAbatement'!$B:$B,'Country Selector'!$A$2)+VLOOKUP($C$1,'Multipliers and Adjustments'!$A$70:$I$86,TRUNC(COLUMN(Q$2)/5)+2,FALSE)*SUMIFS('IEA-MethaneAbatement'!$N:$N,'IEA-MethaneAbatement'!$O:$O,"&lt;"&amp;$B24,'IEA-MethaneAbatement'!$O:$O,"&gt;="&amp;$A24,'IEA-MethaneAbatement'!$M:$M,$C$1,'IEA-MethaneAbatement'!$B:$B,'Country Selector'!$A$2)+VLOOKUP($D$1,'Multipliers and Adjustments'!$A$70:$I$86,TRUNC(COLUMN(Q$2)/5)+2,FALSE)*SUMIFS('IEA-MethaneAbatement'!$N:$N,'IEA-MethaneAbatement'!$O:$O,"&lt;"&amp;$B24,'IEA-MethaneAbatement'!$O:$O,"&gt;="&amp;$A24,'IEA-MethaneAbatement'!$M:$M,$D$1,'IEA-MethaneAbatement'!$B:$B,'Country Selector'!$A$2)))*(1+INDEX('EPA to IEA Scaling'!$F$8:$AO$8,,MATCH(Q$2,'EPA to IEA Scaling'!$F$1:$AO$1,0)))</f>
        <v>0</v>
      </c>
      <c r="R24" s="31" cm="1">
        <f t="array" ref="R24">((VLOOKUP($B$1,'Multipliers and Adjustments'!$A$70:$I$86,TRUNC(COLUMN(R$2)/5)+2,FALSE)*SUMIFS('IEA-MethaneAbatement'!$N:$N,'IEA-MethaneAbatement'!$O:$O,"&lt;"&amp;$B24,'IEA-MethaneAbatement'!$O:$O,"&gt;="&amp;$A24,'IEA-MethaneAbatement'!$M:$M,$B$1,'IEA-MethaneAbatement'!$B:$B,'Country Selector'!$A$2)+VLOOKUP($C$1,'Multipliers and Adjustments'!$A$70:$I$86,TRUNC(COLUMN(R$2)/5)+2,FALSE)*SUMIFS('IEA-MethaneAbatement'!$N:$N,'IEA-MethaneAbatement'!$O:$O,"&lt;"&amp;$B24,'IEA-MethaneAbatement'!$O:$O,"&gt;="&amp;$A24,'IEA-MethaneAbatement'!$M:$M,$C$1,'IEA-MethaneAbatement'!$B:$B,'Country Selector'!$A$2)+VLOOKUP($D$1,'Multipliers and Adjustments'!$A$70:$I$86,TRUNC(COLUMN(R$2)/5)+2,FALSE)*SUMIFS('IEA-MethaneAbatement'!$N:$N,'IEA-MethaneAbatement'!$O:$O,"&lt;"&amp;$B24,'IEA-MethaneAbatement'!$O:$O,"&gt;="&amp;$A24,'IEA-MethaneAbatement'!$M:$M,$D$1,'IEA-MethaneAbatement'!$B:$B,'Country Selector'!$A$2)))*(1+INDEX('EPA to IEA Scaling'!$F$8:$AO$8,,MATCH(R$2,'EPA to IEA Scaling'!$F$1:$AO$1,0)))</f>
        <v>0</v>
      </c>
      <c r="S24" cm="1">
        <f t="array" ref="S24">((VLOOKUP($B$1,'Multipliers and Adjustments'!$A$70:$I$86,TRUNC(COLUMN(S$2)/5)+2,FALSE)*SUMIFS('IEA-MethaneAbatement'!$N:$N,'IEA-MethaneAbatement'!$O:$O,"&lt;"&amp;$B24,'IEA-MethaneAbatement'!$O:$O,"&gt;="&amp;$A24,'IEA-MethaneAbatement'!$M:$M,$B$1,'IEA-MethaneAbatement'!$B:$B,'Country Selector'!$A$2)+VLOOKUP($C$1,'Multipliers and Adjustments'!$A$70:$I$86,TRUNC(COLUMN(S$2)/5)+2,FALSE)*SUMIFS('IEA-MethaneAbatement'!$N:$N,'IEA-MethaneAbatement'!$O:$O,"&lt;"&amp;$B24,'IEA-MethaneAbatement'!$O:$O,"&gt;="&amp;$A24,'IEA-MethaneAbatement'!$M:$M,$C$1,'IEA-MethaneAbatement'!$B:$B,'Country Selector'!$A$2)+VLOOKUP($D$1,'Multipliers and Adjustments'!$A$70:$I$86,TRUNC(COLUMN(S$2)/5)+2,FALSE)*SUMIFS('IEA-MethaneAbatement'!$N:$N,'IEA-MethaneAbatement'!$O:$O,"&lt;"&amp;$B24,'IEA-MethaneAbatement'!$O:$O,"&gt;="&amp;$A24,'IEA-MethaneAbatement'!$M:$M,$D$1,'IEA-MethaneAbatement'!$B:$B,'Country Selector'!$A$2)))*(1+INDEX('EPA to IEA Scaling'!$F$8:$AO$8,,MATCH(S$2,'EPA to IEA Scaling'!$F$1:$AO$1,0)))</f>
        <v>0</v>
      </c>
      <c r="T24" cm="1">
        <f t="array" ref="T24">((VLOOKUP($B$1,'Multipliers and Adjustments'!$A$70:$I$86,TRUNC(COLUMN(T$2)/5)+2,FALSE)*SUMIFS('IEA-MethaneAbatement'!$N:$N,'IEA-MethaneAbatement'!$O:$O,"&lt;"&amp;$B24,'IEA-MethaneAbatement'!$O:$O,"&gt;="&amp;$A24,'IEA-MethaneAbatement'!$M:$M,$B$1,'IEA-MethaneAbatement'!$B:$B,'Country Selector'!$A$2)+VLOOKUP($C$1,'Multipliers and Adjustments'!$A$70:$I$86,TRUNC(COLUMN(T$2)/5)+2,FALSE)*SUMIFS('IEA-MethaneAbatement'!$N:$N,'IEA-MethaneAbatement'!$O:$O,"&lt;"&amp;$B24,'IEA-MethaneAbatement'!$O:$O,"&gt;="&amp;$A24,'IEA-MethaneAbatement'!$M:$M,$C$1,'IEA-MethaneAbatement'!$B:$B,'Country Selector'!$A$2)+VLOOKUP($D$1,'Multipliers and Adjustments'!$A$70:$I$86,TRUNC(COLUMN(T$2)/5)+2,FALSE)*SUMIFS('IEA-MethaneAbatement'!$N:$N,'IEA-MethaneAbatement'!$O:$O,"&lt;"&amp;$B24,'IEA-MethaneAbatement'!$O:$O,"&gt;="&amp;$A24,'IEA-MethaneAbatement'!$M:$M,$D$1,'IEA-MethaneAbatement'!$B:$B,'Country Selector'!$A$2)))*(1+INDEX('EPA to IEA Scaling'!$F$8:$AO$8,,MATCH(T$2,'EPA to IEA Scaling'!$F$1:$AO$1,0)))</f>
        <v>0</v>
      </c>
      <c r="U24" cm="1">
        <f t="array" ref="U24">((VLOOKUP($B$1,'Multipliers and Adjustments'!$A$70:$I$86,TRUNC(COLUMN(U$2)/5)+2,FALSE)*SUMIFS('IEA-MethaneAbatement'!$N:$N,'IEA-MethaneAbatement'!$O:$O,"&lt;"&amp;$B24,'IEA-MethaneAbatement'!$O:$O,"&gt;="&amp;$A24,'IEA-MethaneAbatement'!$M:$M,$B$1,'IEA-MethaneAbatement'!$B:$B,'Country Selector'!$A$2)+VLOOKUP($C$1,'Multipliers and Adjustments'!$A$70:$I$86,TRUNC(COLUMN(U$2)/5)+2,FALSE)*SUMIFS('IEA-MethaneAbatement'!$N:$N,'IEA-MethaneAbatement'!$O:$O,"&lt;"&amp;$B24,'IEA-MethaneAbatement'!$O:$O,"&gt;="&amp;$A24,'IEA-MethaneAbatement'!$M:$M,$C$1,'IEA-MethaneAbatement'!$B:$B,'Country Selector'!$A$2)+VLOOKUP($D$1,'Multipliers and Adjustments'!$A$70:$I$86,TRUNC(COLUMN(U$2)/5)+2,FALSE)*SUMIFS('IEA-MethaneAbatement'!$N:$N,'IEA-MethaneAbatement'!$O:$O,"&lt;"&amp;$B24,'IEA-MethaneAbatement'!$O:$O,"&gt;="&amp;$A24,'IEA-MethaneAbatement'!$M:$M,$D$1,'IEA-MethaneAbatement'!$B:$B,'Country Selector'!$A$2)))*(1+INDEX('EPA to IEA Scaling'!$F$8:$AO$8,,MATCH(U$2,'EPA to IEA Scaling'!$F$1:$AO$1,0)))</f>
        <v>0</v>
      </c>
      <c r="V24" cm="1">
        <f t="array" ref="V24">((VLOOKUP($B$1,'Multipliers and Adjustments'!$A$70:$I$86,TRUNC(COLUMN(V$2)/5)+2,FALSE)*SUMIFS('IEA-MethaneAbatement'!$N:$N,'IEA-MethaneAbatement'!$O:$O,"&lt;"&amp;$B24,'IEA-MethaneAbatement'!$O:$O,"&gt;="&amp;$A24,'IEA-MethaneAbatement'!$M:$M,$B$1,'IEA-MethaneAbatement'!$B:$B,'Country Selector'!$A$2)+VLOOKUP($C$1,'Multipliers and Adjustments'!$A$70:$I$86,TRUNC(COLUMN(V$2)/5)+2,FALSE)*SUMIFS('IEA-MethaneAbatement'!$N:$N,'IEA-MethaneAbatement'!$O:$O,"&lt;"&amp;$B24,'IEA-MethaneAbatement'!$O:$O,"&gt;="&amp;$A24,'IEA-MethaneAbatement'!$M:$M,$C$1,'IEA-MethaneAbatement'!$B:$B,'Country Selector'!$A$2)+VLOOKUP($D$1,'Multipliers and Adjustments'!$A$70:$I$86,TRUNC(COLUMN(V$2)/5)+2,FALSE)*SUMIFS('IEA-MethaneAbatement'!$N:$N,'IEA-MethaneAbatement'!$O:$O,"&lt;"&amp;$B24,'IEA-MethaneAbatement'!$O:$O,"&gt;="&amp;$A24,'IEA-MethaneAbatement'!$M:$M,$D$1,'IEA-MethaneAbatement'!$B:$B,'Country Selector'!$A$2)))*(1+INDEX('EPA to IEA Scaling'!$F$8:$AO$8,,MATCH(V$2,'EPA to IEA Scaling'!$F$1:$AO$1,0)))</f>
        <v>0</v>
      </c>
      <c r="W24" s="31" cm="1">
        <f t="array" ref="W24">((VLOOKUP($B$1,'Multipliers and Adjustments'!$A$70:$I$86,TRUNC(COLUMN(W$2)/5)+2,FALSE)*SUMIFS('IEA-MethaneAbatement'!$N:$N,'IEA-MethaneAbatement'!$O:$O,"&lt;"&amp;$B24,'IEA-MethaneAbatement'!$O:$O,"&gt;="&amp;$A24,'IEA-MethaneAbatement'!$M:$M,$B$1,'IEA-MethaneAbatement'!$B:$B,'Country Selector'!$A$2)+VLOOKUP($C$1,'Multipliers and Adjustments'!$A$70:$I$86,TRUNC(COLUMN(W$2)/5)+2,FALSE)*SUMIFS('IEA-MethaneAbatement'!$N:$N,'IEA-MethaneAbatement'!$O:$O,"&lt;"&amp;$B24,'IEA-MethaneAbatement'!$O:$O,"&gt;="&amp;$A24,'IEA-MethaneAbatement'!$M:$M,$C$1,'IEA-MethaneAbatement'!$B:$B,'Country Selector'!$A$2)+VLOOKUP($D$1,'Multipliers and Adjustments'!$A$70:$I$86,TRUNC(COLUMN(W$2)/5)+2,FALSE)*SUMIFS('IEA-MethaneAbatement'!$N:$N,'IEA-MethaneAbatement'!$O:$O,"&lt;"&amp;$B24,'IEA-MethaneAbatement'!$O:$O,"&gt;="&amp;$A24,'IEA-MethaneAbatement'!$M:$M,$D$1,'IEA-MethaneAbatement'!$B:$B,'Country Selector'!$A$2)))*(1+INDEX('EPA to IEA Scaling'!$F$8:$AO$8,,MATCH(W$2,'EPA to IEA Scaling'!$F$1:$AO$1,0)))</f>
        <v>0</v>
      </c>
      <c r="X24" cm="1">
        <f t="array" ref="X24">((VLOOKUP($B$1,'Multipliers and Adjustments'!$A$70:$I$86,TRUNC(COLUMN(X$2)/5)+2,FALSE)*SUMIFS('IEA-MethaneAbatement'!$N:$N,'IEA-MethaneAbatement'!$O:$O,"&lt;"&amp;$B24,'IEA-MethaneAbatement'!$O:$O,"&gt;="&amp;$A24,'IEA-MethaneAbatement'!$M:$M,$B$1,'IEA-MethaneAbatement'!$B:$B,'Country Selector'!$A$2)+VLOOKUP($C$1,'Multipliers and Adjustments'!$A$70:$I$86,TRUNC(COLUMN(X$2)/5)+2,FALSE)*SUMIFS('IEA-MethaneAbatement'!$N:$N,'IEA-MethaneAbatement'!$O:$O,"&lt;"&amp;$B24,'IEA-MethaneAbatement'!$O:$O,"&gt;="&amp;$A24,'IEA-MethaneAbatement'!$M:$M,$C$1,'IEA-MethaneAbatement'!$B:$B,'Country Selector'!$A$2)+VLOOKUP($D$1,'Multipliers and Adjustments'!$A$70:$I$86,TRUNC(COLUMN(X$2)/5)+2,FALSE)*SUMIFS('IEA-MethaneAbatement'!$N:$N,'IEA-MethaneAbatement'!$O:$O,"&lt;"&amp;$B24,'IEA-MethaneAbatement'!$O:$O,"&gt;="&amp;$A24,'IEA-MethaneAbatement'!$M:$M,$D$1,'IEA-MethaneAbatement'!$B:$B,'Country Selector'!$A$2)))*(1+INDEX('EPA to IEA Scaling'!$F$8:$AO$8,,MATCH(X$2,'EPA to IEA Scaling'!$F$1:$AO$1,0)))</f>
        <v>0</v>
      </c>
      <c r="Y24" cm="1">
        <f t="array" ref="Y24">((VLOOKUP($B$1,'Multipliers and Adjustments'!$A$70:$I$86,TRUNC(COLUMN(Y$2)/5)+2,FALSE)*SUMIFS('IEA-MethaneAbatement'!$N:$N,'IEA-MethaneAbatement'!$O:$O,"&lt;"&amp;$B24,'IEA-MethaneAbatement'!$O:$O,"&gt;="&amp;$A24,'IEA-MethaneAbatement'!$M:$M,$B$1,'IEA-MethaneAbatement'!$B:$B,'Country Selector'!$A$2)+VLOOKUP($C$1,'Multipliers and Adjustments'!$A$70:$I$86,TRUNC(COLUMN(Y$2)/5)+2,FALSE)*SUMIFS('IEA-MethaneAbatement'!$N:$N,'IEA-MethaneAbatement'!$O:$O,"&lt;"&amp;$B24,'IEA-MethaneAbatement'!$O:$O,"&gt;="&amp;$A24,'IEA-MethaneAbatement'!$M:$M,$C$1,'IEA-MethaneAbatement'!$B:$B,'Country Selector'!$A$2)+VLOOKUP($D$1,'Multipliers and Adjustments'!$A$70:$I$86,TRUNC(COLUMN(Y$2)/5)+2,FALSE)*SUMIFS('IEA-MethaneAbatement'!$N:$N,'IEA-MethaneAbatement'!$O:$O,"&lt;"&amp;$B24,'IEA-MethaneAbatement'!$O:$O,"&gt;="&amp;$A24,'IEA-MethaneAbatement'!$M:$M,$D$1,'IEA-MethaneAbatement'!$B:$B,'Country Selector'!$A$2)))*(1+INDEX('EPA to IEA Scaling'!$F$8:$AO$8,,MATCH(Y$2,'EPA to IEA Scaling'!$F$1:$AO$1,0)))</f>
        <v>0</v>
      </c>
      <c r="Z24" cm="1">
        <f t="array" ref="Z24">((VLOOKUP($B$1,'Multipliers and Adjustments'!$A$70:$I$86,TRUNC(COLUMN(Z$2)/5)+2,FALSE)*SUMIFS('IEA-MethaneAbatement'!$N:$N,'IEA-MethaneAbatement'!$O:$O,"&lt;"&amp;$B24,'IEA-MethaneAbatement'!$O:$O,"&gt;="&amp;$A24,'IEA-MethaneAbatement'!$M:$M,$B$1,'IEA-MethaneAbatement'!$B:$B,'Country Selector'!$A$2)+VLOOKUP($C$1,'Multipliers and Adjustments'!$A$70:$I$86,TRUNC(COLUMN(Z$2)/5)+2,FALSE)*SUMIFS('IEA-MethaneAbatement'!$N:$N,'IEA-MethaneAbatement'!$O:$O,"&lt;"&amp;$B24,'IEA-MethaneAbatement'!$O:$O,"&gt;="&amp;$A24,'IEA-MethaneAbatement'!$M:$M,$C$1,'IEA-MethaneAbatement'!$B:$B,'Country Selector'!$A$2)+VLOOKUP($D$1,'Multipliers and Adjustments'!$A$70:$I$86,TRUNC(COLUMN(Z$2)/5)+2,FALSE)*SUMIFS('IEA-MethaneAbatement'!$N:$N,'IEA-MethaneAbatement'!$O:$O,"&lt;"&amp;$B24,'IEA-MethaneAbatement'!$O:$O,"&gt;="&amp;$A24,'IEA-MethaneAbatement'!$M:$M,$D$1,'IEA-MethaneAbatement'!$B:$B,'Country Selector'!$A$2)))*(1+INDEX('EPA to IEA Scaling'!$F$8:$AO$8,,MATCH(Z$2,'EPA to IEA Scaling'!$F$1:$AO$1,0)))</f>
        <v>0</v>
      </c>
      <c r="AA24" cm="1">
        <f t="array" ref="AA24">((VLOOKUP($B$1,'Multipliers and Adjustments'!$A$70:$I$86,TRUNC(COLUMN(AA$2)/5)+2,FALSE)*SUMIFS('IEA-MethaneAbatement'!$N:$N,'IEA-MethaneAbatement'!$O:$O,"&lt;"&amp;$B24,'IEA-MethaneAbatement'!$O:$O,"&gt;="&amp;$A24,'IEA-MethaneAbatement'!$M:$M,$B$1,'IEA-MethaneAbatement'!$B:$B,'Country Selector'!$A$2)+VLOOKUP($C$1,'Multipliers and Adjustments'!$A$70:$I$86,TRUNC(COLUMN(AA$2)/5)+2,FALSE)*SUMIFS('IEA-MethaneAbatement'!$N:$N,'IEA-MethaneAbatement'!$O:$O,"&lt;"&amp;$B24,'IEA-MethaneAbatement'!$O:$O,"&gt;="&amp;$A24,'IEA-MethaneAbatement'!$M:$M,$C$1,'IEA-MethaneAbatement'!$B:$B,'Country Selector'!$A$2)+VLOOKUP($D$1,'Multipliers and Adjustments'!$A$70:$I$86,TRUNC(COLUMN(AA$2)/5)+2,FALSE)*SUMIFS('IEA-MethaneAbatement'!$N:$N,'IEA-MethaneAbatement'!$O:$O,"&lt;"&amp;$B24,'IEA-MethaneAbatement'!$O:$O,"&gt;="&amp;$A24,'IEA-MethaneAbatement'!$M:$M,$D$1,'IEA-MethaneAbatement'!$B:$B,'Country Selector'!$A$2)))*(1+INDEX('EPA to IEA Scaling'!$F$8:$AO$8,,MATCH(AA$2,'EPA to IEA Scaling'!$F$1:$AO$1,0)))</f>
        <v>0</v>
      </c>
      <c r="AB24" s="31" cm="1">
        <f t="array" ref="AB24">((VLOOKUP($B$1,'Multipliers and Adjustments'!$A$70:$I$86,TRUNC(COLUMN(AB$2)/5)+2,FALSE)*SUMIFS('IEA-MethaneAbatement'!$N:$N,'IEA-MethaneAbatement'!$O:$O,"&lt;"&amp;$B24,'IEA-MethaneAbatement'!$O:$O,"&gt;="&amp;$A24,'IEA-MethaneAbatement'!$M:$M,$B$1,'IEA-MethaneAbatement'!$B:$B,'Country Selector'!$A$2)+VLOOKUP($C$1,'Multipliers and Adjustments'!$A$70:$I$86,TRUNC(COLUMN(AB$2)/5)+2,FALSE)*SUMIFS('IEA-MethaneAbatement'!$N:$N,'IEA-MethaneAbatement'!$O:$O,"&lt;"&amp;$B24,'IEA-MethaneAbatement'!$O:$O,"&gt;="&amp;$A24,'IEA-MethaneAbatement'!$M:$M,$C$1,'IEA-MethaneAbatement'!$B:$B,'Country Selector'!$A$2)+VLOOKUP($D$1,'Multipliers and Adjustments'!$A$70:$I$86,TRUNC(COLUMN(AB$2)/5)+2,FALSE)*SUMIFS('IEA-MethaneAbatement'!$N:$N,'IEA-MethaneAbatement'!$O:$O,"&lt;"&amp;$B24,'IEA-MethaneAbatement'!$O:$O,"&gt;="&amp;$A24,'IEA-MethaneAbatement'!$M:$M,$D$1,'IEA-MethaneAbatement'!$B:$B,'Country Selector'!$A$2)))*(1+INDEX('EPA to IEA Scaling'!$F$8:$AO$8,,MATCH(AB$2,'EPA to IEA Scaling'!$F$1:$AO$1,0)))</f>
        <v>0</v>
      </c>
      <c r="AC24" cm="1">
        <f t="array" ref="AC24">((VLOOKUP($B$1,'Multipliers and Adjustments'!$A$70:$I$86,TRUNC(COLUMN(AC$2)/5)+2,FALSE)*SUMIFS('IEA-MethaneAbatement'!$N:$N,'IEA-MethaneAbatement'!$O:$O,"&lt;"&amp;$B24,'IEA-MethaneAbatement'!$O:$O,"&gt;="&amp;$A24,'IEA-MethaneAbatement'!$M:$M,$B$1,'IEA-MethaneAbatement'!$B:$B,'Country Selector'!$A$2)+VLOOKUP($C$1,'Multipliers and Adjustments'!$A$70:$I$86,TRUNC(COLUMN(AC$2)/5)+2,FALSE)*SUMIFS('IEA-MethaneAbatement'!$N:$N,'IEA-MethaneAbatement'!$O:$O,"&lt;"&amp;$B24,'IEA-MethaneAbatement'!$O:$O,"&gt;="&amp;$A24,'IEA-MethaneAbatement'!$M:$M,$C$1,'IEA-MethaneAbatement'!$B:$B,'Country Selector'!$A$2)+VLOOKUP($D$1,'Multipliers and Adjustments'!$A$70:$I$86,TRUNC(COLUMN(AC$2)/5)+2,FALSE)*SUMIFS('IEA-MethaneAbatement'!$N:$N,'IEA-MethaneAbatement'!$O:$O,"&lt;"&amp;$B24,'IEA-MethaneAbatement'!$O:$O,"&gt;="&amp;$A24,'IEA-MethaneAbatement'!$M:$M,$D$1,'IEA-MethaneAbatement'!$B:$B,'Country Selector'!$A$2)))*(1+INDEX('EPA to IEA Scaling'!$F$8:$AO$8,,MATCH(AC$2,'EPA to IEA Scaling'!$F$1:$AO$1,0)))</f>
        <v>0</v>
      </c>
      <c r="AD24" cm="1">
        <f t="array" ref="AD24">((VLOOKUP($B$1,'Multipliers and Adjustments'!$A$70:$I$86,TRUNC(COLUMN(AD$2)/5)+2,FALSE)*SUMIFS('IEA-MethaneAbatement'!$N:$N,'IEA-MethaneAbatement'!$O:$O,"&lt;"&amp;$B24,'IEA-MethaneAbatement'!$O:$O,"&gt;="&amp;$A24,'IEA-MethaneAbatement'!$M:$M,$B$1,'IEA-MethaneAbatement'!$B:$B,'Country Selector'!$A$2)+VLOOKUP($C$1,'Multipliers and Adjustments'!$A$70:$I$86,TRUNC(COLUMN(AD$2)/5)+2,FALSE)*SUMIFS('IEA-MethaneAbatement'!$N:$N,'IEA-MethaneAbatement'!$O:$O,"&lt;"&amp;$B24,'IEA-MethaneAbatement'!$O:$O,"&gt;="&amp;$A24,'IEA-MethaneAbatement'!$M:$M,$C$1,'IEA-MethaneAbatement'!$B:$B,'Country Selector'!$A$2)+VLOOKUP($D$1,'Multipliers and Adjustments'!$A$70:$I$86,TRUNC(COLUMN(AD$2)/5)+2,FALSE)*SUMIFS('IEA-MethaneAbatement'!$N:$N,'IEA-MethaneAbatement'!$O:$O,"&lt;"&amp;$B24,'IEA-MethaneAbatement'!$O:$O,"&gt;="&amp;$A24,'IEA-MethaneAbatement'!$M:$M,$D$1,'IEA-MethaneAbatement'!$B:$B,'Country Selector'!$A$2)))*(1+INDEX('EPA to IEA Scaling'!$F$8:$AO$8,,MATCH(AD$2,'EPA to IEA Scaling'!$F$1:$AO$1,0)))</f>
        <v>0</v>
      </c>
      <c r="AE24" cm="1">
        <f t="array" ref="AE24">((VLOOKUP($B$1,'Multipliers and Adjustments'!$A$70:$I$86,TRUNC(COLUMN(AE$2)/5)+2,FALSE)*SUMIFS('IEA-MethaneAbatement'!$N:$N,'IEA-MethaneAbatement'!$O:$O,"&lt;"&amp;$B24,'IEA-MethaneAbatement'!$O:$O,"&gt;="&amp;$A24,'IEA-MethaneAbatement'!$M:$M,$B$1,'IEA-MethaneAbatement'!$B:$B,'Country Selector'!$A$2)+VLOOKUP($C$1,'Multipliers and Adjustments'!$A$70:$I$86,TRUNC(COLUMN(AE$2)/5)+2,FALSE)*SUMIFS('IEA-MethaneAbatement'!$N:$N,'IEA-MethaneAbatement'!$O:$O,"&lt;"&amp;$B24,'IEA-MethaneAbatement'!$O:$O,"&gt;="&amp;$A24,'IEA-MethaneAbatement'!$M:$M,$C$1,'IEA-MethaneAbatement'!$B:$B,'Country Selector'!$A$2)+VLOOKUP($D$1,'Multipliers and Adjustments'!$A$70:$I$86,TRUNC(COLUMN(AE$2)/5)+2,FALSE)*SUMIFS('IEA-MethaneAbatement'!$N:$N,'IEA-MethaneAbatement'!$O:$O,"&lt;"&amp;$B24,'IEA-MethaneAbatement'!$O:$O,"&gt;="&amp;$A24,'IEA-MethaneAbatement'!$M:$M,$D$1,'IEA-MethaneAbatement'!$B:$B,'Country Selector'!$A$2)))*(1+INDEX('EPA to IEA Scaling'!$F$8:$AO$8,,MATCH(AE$2,'EPA to IEA Scaling'!$F$1:$AO$1,0)))</f>
        <v>0</v>
      </c>
      <c r="AF24" cm="1">
        <f t="array" ref="AF24">((VLOOKUP($B$1,'Multipliers and Adjustments'!$A$70:$I$86,TRUNC(COLUMN(AF$2)/5)+2,FALSE)*SUMIFS('IEA-MethaneAbatement'!$N:$N,'IEA-MethaneAbatement'!$O:$O,"&lt;"&amp;$B24,'IEA-MethaneAbatement'!$O:$O,"&gt;="&amp;$A24,'IEA-MethaneAbatement'!$M:$M,$B$1,'IEA-MethaneAbatement'!$B:$B,'Country Selector'!$A$2)+VLOOKUP($C$1,'Multipliers and Adjustments'!$A$70:$I$86,TRUNC(COLUMN(AF$2)/5)+2,FALSE)*SUMIFS('IEA-MethaneAbatement'!$N:$N,'IEA-MethaneAbatement'!$O:$O,"&lt;"&amp;$B24,'IEA-MethaneAbatement'!$O:$O,"&gt;="&amp;$A24,'IEA-MethaneAbatement'!$M:$M,$C$1,'IEA-MethaneAbatement'!$B:$B,'Country Selector'!$A$2)+VLOOKUP($D$1,'Multipliers and Adjustments'!$A$70:$I$86,TRUNC(COLUMN(AF$2)/5)+2,FALSE)*SUMIFS('IEA-MethaneAbatement'!$N:$N,'IEA-MethaneAbatement'!$O:$O,"&lt;"&amp;$B24,'IEA-MethaneAbatement'!$O:$O,"&gt;="&amp;$A24,'IEA-MethaneAbatement'!$M:$M,$D$1,'IEA-MethaneAbatement'!$B:$B,'Country Selector'!$A$2)))*(1+INDEX('EPA to IEA Scaling'!$F$8:$AO$8,,MATCH(AF$2,'EPA to IEA Scaling'!$F$1:$AO$1,0)))</f>
        <v>0</v>
      </c>
      <c r="AG24" s="31" cm="1">
        <f t="array" ref="AG24">((VLOOKUP($B$1,'Multipliers and Adjustments'!$A$70:$I$86,TRUNC(COLUMN(AG$2)/5)+2,FALSE)*SUMIFS('IEA-MethaneAbatement'!$N:$N,'IEA-MethaneAbatement'!$O:$O,"&lt;"&amp;$B24,'IEA-MethaneAbatement'!$O:$O,"&gt;="&amp;$A24,'IEA-MethaneAbatement'!$M:$M,$B$1,'IEA-MethaneAbatement'!$B:$B,'Country Selector'!$A$2)+VLOOKUP($C$1,'Multipliers and Adjustments'!$A$70:$I$86,TRUNC(COLUMN(AG$2)/5)+2,FALSE)*SUMIFS('IEA-MethaneAbatement'!$N:$N,'IEA-MethaneAbatement'!$O:$O,"&lt;"&amp;$B24,'IEA-MethaneAbatement'!$O:$O,"&gt;="&amp;$A24,'IEA-MethaneAbatement'!$M:$M,$C$1,'IEA-MethaneAbatement'!$B:$B,'Country Selector'!$A$2)+VLOOKUP($D$1,'Multipliers and Adjustments'!$A$70:$I$86,TRUNC(COLUMN(AG$2)/5)+2,FALSE)*SUMIFS('IEA-MethaneAbatement'!$N:$N,'IEA-MethaneAbatement'!$O:$O,"&lt;"&amp;$B24,'IEA-MethaneAbatement'!$O:$O,"&gt;="&amp;$A24,'IEA-MethaneAbatement'!$M:$M,$D$1,'IEA-MethaneAbatement'!$B:$B,'Country Selector'!$A$2)))*(1+INDEX('EPA to IEA Scaling'!$F$8:$AO$8,,MATCH(AG$2,'EPA to IEA Scaling'!$F$1:$AO$1,0)))</f>
        <v>0</v>
      </c>
      <c r="AH24" cm="1">
        <f t="array" ref="AH24">((VLOOKUP($B$1,'Multipliers and Adjustments'!$A$70:$I$86,TRUNC(COLUMN(AH$2)/5)+2,FALSE)*SUMIFS('IEA-MethaneAbatement'!$N:$N,'IEA-MethaneAbatement'!$O:$O,"&lt;"&amp;$B24,'IEA-MethaneAbatement'!$O:$O,"&gt;="&amp;$A24,'IEA-MethaneAbatement'!$M:$M,$B$1,'IEA-MethaneAbatement'!$B:$B,'Country Selector'!$A$2)+VLOOKUP($C$1,'Multipliers and Adjustments'!$A$70:$I$86,TRUNC(COLUMN(AH$2)/5)+2,FALSE)*SUMIFS('IEA-MethaneAbatement'!$N:$N,'IEA-MethaneAbatement'!$O:$O,"&lt;"&amp;$B24,'IEA-MethaneAbatement'!$O:$O,"&gt;="&amp;$A24,'IEA-MethaneAbatement'!$M:$M,$C$1,'IEA-MethaneAbatement'!$B:$B,'Country Selector'!$A$2)+VLOOKUP($D$1,'Multipliers and Adjustments'!$A$70:$I$86,TRUNC(COLUMN(AH$2)/5)+2,FALSE)*SUMIFS('IEA-MethaneAbatement'!$N:$N,'IEA-MethaneAbatement'!$O:$O,"&lt;"&amp;$B24,'IEA-MethaneAbatement'!$O:$O,"&gt;="&amp;$A24,'IEA-MethaneAbatement'!$M:$M,$D$1,'IEA-MethaneAbatement'!$B:$B,'Country Selector'!$A$2)))*(1+INDEX('EPA to IEA Scaling'!$F$8:$AO$8,,MATCH(AH$2,'EPA to IEA Scaling'!$F$1:$AO$1,0)))</f>
        <v>0</v>
      </c>
      <c r="AI24" cm="1">
        <f t="array" ref="AI24">((VLOOKUP($B$1,'Multipliers and Adjustments'!$A$70:$I$86,TRUNC(COLUMN(AI$2)/5)+2,FALSE)*SUMIFS('IEA-MethaneAbatement'!$N:$N,'IEA-MethaneAbatement'!$O:$O,"&lt;"&amp;$B24,'IEA-MethaneAbatement'!$O:$O,"&gt;="&amp;$A24,'IEA-MethaneAbatement'!$M:$M,$B$1,'IEA-MethaneAbatement'!$B:$B,'Country Selector'!$A$2)+VLOOKUP($C$1,'Multipliers and Adjustments'!$A$70:$I$86,TRUNC(COLUMN(AI$2)/5)+2,FALSE)*SUMIFS('IEA-MethaneAbatement'!$N:$N,'IEA-MethaneAbatement'!$O:$O,"&lt;"&amp;$B24,'IEA-MethaneAbatement'!$O:$O,"&gt;="&amp;$A24,'IEA-MethaneAbatement'!$M:$M,$C$1,'IEA-MethaneAbatement'!$B:$B,'Country Selector'!$A$2)+VLOOKUP($D$1,'Multipliers and Adjustments'!$A$70:$I$86,TRUNC(COLUMN(AI$2)/5)+2,FALSE)*SUMIFS('IEA-MethaneAbatement'!$N:$N,'IEA-MethaneAbatement'!$O:$O,"&lt;"&amp;$B24,'IEA-MethaneAbatement'!$O:$O,"&gt;="&amp;$A24,'IEA-MethaneAbatement'!$M:$M,$D$1,'IEA-MethaneAbatement'!$B:$B,'Country Selector'!$A$2)))*(1+INDEX('EPA to IEA Scaling'!$F$8:$AO$8,,MATCH(AI$2,'EPA to IEA Scaling'!$F$1:$AO$1,0)))</f>
        <v>0</v>
      </c>
      <c r="AJ24" cm="1">
        <f t="array" ref="AJ24">((VLOOKUP($B$1,'Multipliers and Adjustments'!$A$70:$I$86,TRUNC(COLUMN(AJ$2)/5)+2,FALSE)*SUMIFS('IEA-MethaneAbatement'!$N:$N,'IEA-MethaneAbatement'!$O:$O,"&lt;"&amp;$B24,'IEA-MethaneAbatement'!$O:$O,"&gt;="&amp;$A24,'IEA-MethaneAbatement'!$M:$M,$B$1,'IEA-MethaneAbatement'!$B:$B,'Country Selector'!$A$2)+VLOOKUP($C$1,'Multipliers and Adjustments'!$A$70:$I$86,TRUNC(COLUMN(AJ$2)/5)+2,FALSE)*SUMIFS('IEA-MethaneAbatement'!$N:$N,'IEA-MethaneAbatement'!$O:$O,"&lt;"&amp;$B24,'IEA-MethaneAbatement'!$O:$O,"&gt;="&amp;$A24,'IEA-MethaneAbatement'!$M:$M,$C$1,'IEA-MethaneAbatement'!$B:$B,'Country Selector'!$A$2)+VLOOKUP($D$1,'Multipliers and Adjustments'!$A$70:$I$86,TRUNC(COLUMN(AJ$2)/5)+2,FALSE)*SUMIFS('IEA-MethaneAbatement'!$N:$N,'IEA-MethaneAbatement'!$O:$O,"&lt;"&amp;$B24,'IEA-MethaneAbatement'!$O:$O,"&gt;="&amp;$A24,'IEA-MethaneAbatement'!$M:$M,$D$1,'IEA-MethaneAbatement'!$B:$B,'Country Selector'!$A$2)))*(1+INDEX('EPA to IEA Scaling'!$F$8:$AO$8,,MATCH(AJ$2,'EPA to IEA Scaling'!$F$1:$AO$1,0)))</f>
        <v>0</v>
      </c>
      <c r="AK24" cm="1">
        <f t="array" ref="AK24">((VLOOKUP($B$1,'Multipliers and Adjustments'!$A$70:$I$86,TRUNC(COLUMN(AK$2)/5)+2,FALSE)*SUMIFS('IEA-MethaneAbatement'!$N:$N,'IEA-MethaneAbatement'!$O:$O,"&lt;"&amp;$B24,'IEA-MethaneAbatement'!$O:$O,"&gt;="&amp;$A24,'IEA-MethaneAbatement'!$M:$M,$B$1,'IEA-MethaneAbatement'!$B:$B,'Country Selector'!$A$2)+VLOOKUP($C$1,'Multipliers and Adjustments'!$A$70:$I$86,TRUNC(COLUMN(AK$2)/5)+2,FALSE)*SUMIFS('IEA-MethaneAbatement'!$N:$N,'IEA-MethaneAbatement'!$O:$O,"&lt;"&amp;$B24,'IEA-MethaneAbatement'!$O:$O,"&gt;="&amp;$A24,'IEA-MethaneAbatement'!$M:$M,$C$1,'IEA-MethaneAbatement'!$B:$B,'Country Selector'!$A$2)+VLOOKUP($D$1,'Multipliers and Adjustments'!$A$70:$I$86,TRUNC(COLUMN(AK$2)/5)+2,FALSE)*SUMIFS('IEA-MethaneAbatement'!$N:$N,'IEA-MethaneAbatement'!$O:$O,"&lt;"&amp;$B24,'IEA-MethaneAbatement'!$O:$O,"&gt;="&amp;$A24,'IEA-MethaneAbatement'!$M:$M,$D$1,'IEA-MethaneAbatement'!$B:$B,'Country Selector'!$A$2)))*(1+INDEX('EPA to IEA Scaling'!$F$8:$AO$8,,MATCH(AK$2,'EPA to IEA Scaling'!$F$1:$AO$1,0)))</f>
        <v>0</v>
      </c>
      <c r="AL24" s="31" cm="1">
        <f t="array" ref="AL24">((VLOOKUP($B$1,'Multipliers and Adjustments'!$A$70:$I$86,TRUNC(COLUMN(AL$2)/5)+2,FALSE)*SUMIFS('IEA-MethaneAbatement'!$N:$N,'IEA-MethaneAbatement'!$O:$O,"&lt;"&amp;$B24,'IEA-MethaneAbatement'!$O:$O,"&gt;="&amp;$A24,'IEA-MethaneAbatement'!$M:$M,$B$1,'IEA-MethaneAbatement'!$B:$B,'Country Selector'!$A$2)+VLOOKUP($C$1,'Multipliers and Adjustments'!$A$70:$I$86,TRUNC(COLUMN(AL$2)/5)+2,FALSE)*SUMIFS('IEA-MethaneAbatement'!$N:$N,'IEA-MethaneAbatement'!$O:$O,"&lt;"&amp;$B24,'IEA-MethaneAbatement'!$O:$O,"&gt;="&amp;$A24,'IEA-MethaneAbatement'!$M:$M,$C$1,'IEA-MethaneAbatement'!$B:$B,'Country Selector'!$A$2)+VLOOKUP($D$1,'Multipliers and Adjustments'!$A$70:$I$86,TRUNC(COLUMN(AL$2)/5)+2,FALSE)*SUMIFS('IEA-MethaneAbatement'!$N:$N,'IEA-MethaneAbatement'!$O:$O,"&lt;"&amp;$B24,'IEA-MethaneAbatement'!$O:$O,"&gt;="&amp;$A24,'IEA-MethaneAbatement'!$M:$M,$D$1,'IEA-MethaneAbatement'!$B:$B,'Country Selector'!$A$2)))*(1+INDEX('EPA to IEA Scaling'!$F$8:$AO$8,,MATCH(AL$2,'EPA to IEA Scaling'!$F$1:$AO$1,0)))</f>
        <v>0</v>
      </c>
    </row>
    <row r="25" spans="1:38" x14ac:dyDescent="0.45">
      <c r="A25" s="15">
        <f t="shared" si="1"/>
        <v>-90</v>
      </c>
      <c r="B25" s="16">
        <f t="shared" ref="B25:B44" si="2">A25+10</f>
        <v>-80</v>
      </c>
      <c r="C25" s="47" cm="1">
        <f t="array" ref="C25">((VLOOKUP($B$1,'Multipliers and Adjustments'!$A$70:$I$86,TRUNC(COLUMN(C$2)/5)+2,FALSE)*SUMIFS('IEA-MethaneAbatement'!$N:$N,'IEA-MethaneAbatement'!$O:$O,"&lt;"&amp;$B25,'IEA-MethaneAbatement'!$O:$O,"&gt;="&amp;$A25,'IEA-MethaneAbatement'!$M:$M,$B$1,'IEA-MethaneAbatement'!$B:$B,'Country Selector'!$A$2)+VLOOKUP($C$1,'Multipliers and Adjustments'!$A$70:$I$86,TRUNC(COLUMN(C$2)/5)+2,FALSE)*SUMIFS('IEA-MethaneAbatement'!$N:$N,'IEA-MethaneAbatement'!$O:$O,"&lt;"&amp;$B25,'IEA-MethaneAbatement'!$O:$O,"&gt;="&amp;$A25,'IEA-MethaneAbatement'!$M:$M,$C$1,'IEA-MethaneAbatement'!$B:$B,'Country Selector'!$A$2)+VLOOKUP($D$1,'Multipliers and Adjustments'!$A$70:$I$86,TRUNC(COLUMN(C$2)/5)+2,FALSE)*SUMIFS('IEA-MethaneAbatement'!$N:$N,'IEA-MethaneAbatement'!$O:$O,"&lt;"&amp;$B25,'IEA-MethaneAbatement'!$O:$O,"&gt;="&amp;$A25,'IEA-MethaneAbatement'!$M:$M,$D$1,'IEA-MethaneAbatement'!$B:$B,'Country Selector'!$A$2)))*(1+INDEX('EPA to IEA Scaling'!$F$8:$AO$8,,MATCH(C$2,'EPA to IEA Scaling'!$F$1:$AO$1,0)))</f>
        <v>0</v>
      </c>
      <c r="D25" cm="1">
        <f t="array" ref="D25">((VLOOKUP($B$1,'Multipliers and Adjustments'!$A$70:$I$86,TRUNC(COLUMN(D$2)/5)+2,FALSE)*SUMIFS('IEA-MethaneAbatement'!$N:$N,'IEA-MethaneAbatement'!$O:$O,"&lt;"&amp;$B25,'IEA-MethaneAbatement'!$O:$O,"&gt;="&amp;$A25,'IEA-MethaneAbatement'!$M:$M,$B$1,'IEA-MethaneAbatement'!$B:$B,'Country Selector'!$A$2)+VLOOKUP($C$1,'Multipliers and Adjustments'!$A$70:$I$86,TRUNC(COLUMN(D$2)/5)+2,FALSE)*SUMIFS('IEA-MethaneAbatement'!$N:$N,'IEA-MethaneAbatement'!$O:$O,"&lt;"&amp;$B25,'IEA-MethaneAbatement'!$O:$O,"&gt;="&amp;$A25,'IEA-MethaneAbatement'!$M:$M,$C$1,'IEA-MethaneAbatement'!$B:$B,'Country Selector'!$A$2)+VLOOKUP($D$1,'Multipliers and Adjustments'!$A$70:$I$86,TRUNC(COLUMN(D$2)/5)+2,FALSE)*SUMIFS('IEA-MethaneAbatement'!$N:$N,'IEA-MethaneAbatement'!$O:$O,"&lt;"&amp;$B25,'IEA-MethaneAbatement'!$O:$O,"&gt;="&amp;$A25,'IEA-MethaneAbatement'!$M:$M,$D$1,'IEA-MethaneAbatement'!$B:$B,'Country Selector'!$A$2)))*(1+INDEX('EPA to IEA Scaling'!$F$8:$AO$8,,MATCH(D$2,'EPA to IEA Scaling'!$F$1:$AO$1,0)))</f>
        <v>0</v>
      </c>
      <c r="E25" cm="1">
        <f t="array" ref="E25">((VLOOKUP($B$1,'Multipliers and Adjustments'!$A$70:$I$86,TRUNC(COLUMN(E$2)/5)+2,FALSE)*SUMIFS('IEA-MethaneAbatement'!$N:$N,'IEA-MethaneAbatement'!$O:$O,"&lt;"&amp;$B25,'IEA-MethaneAbatement'!$O:$O,"&gt;="&amp;$A25,'IEA-MethaneAbatement'!$M:$M,$B$1,'IEA-MethaneAbatement'!$B:$B,'Country Selector'!$A$2)+VLOOKUP($C$1,'Multipliers and Adjustments'!$A$70:$I$86,TRUNC(COLUMN(E$2)/5)+2,FALSE)*SUMIFS('IEA-MethaneAbatement'!$N:$N,'IEA-MethaneAbatement'!$O:$O,"&lt;"&amp;$B25,'IEA-MethaneAbatement'!$O:$O,"&gt;="&amp;$A25,'IEA-MethaneAbatement'!$M:$M,$C$1,'IEA-MethaneAbatement'!$B:$B,'Country Selector'!$A$2)+VLOOKUP($D$1,'Multipliers and Adjustments'!$A$70:$I$86,TRUNC(COLUMN(E$2)/5)+2,FALSE)*SUMIFS('IEA-MethaneAbatement'!$N:$N,'IEA-MethaneAbatement'!$O:$O,"&lt;"&amp;$B25,'IEA-MethaneAbatement'!$O:$O,"&gt;="&amp;$A25,'IEA-MethaneAbatement'!$M:$M,$D$1,'IEA-MethaneAbatement'!$B:$B,'Country Selector'!$A$2)))*(1+INDEX('EPA to IEA Scaling'!$F$8:$AO$8,,MATCH(E$2,'EPA to IEA Scaling'!$F$1:$AO$1,0)))</f>
        <v>0</v>
      </c>
      <c r="F25" cm="1">
        <f t="array" ref="F25">((VLOOKUP($B$1,'Multipliers and Adjustments'!$A$70:$I$86,TRUNC(COLUMN(F$2)/5)+2,FALSE)*SUMIFS('IEA-MethaneAbatement'!$N:$N,'IEA-MethaneAbatement'!$O:$O,"&lt;"&amp;$B25,'IEA-MethaneAbatement'!$O:$O,"&gt;="&amp;$A25,'IEA-MethaneAbatement'!$M:$M,$B$1,'IEA-MethaneAbatement'!$B:$B,'Country Selector'!$A$2)+VLOOKUP($C$1,'Multipliers and Adjustments'!$A$70:$I$86,TRUNC(COLUMN(F$2)/5)+2,FALSE)*SUMIFS('IEA-MethaneAbatement'!$N:$N,'IEA-MethaneAbatement'!$O:$O,"&lt;"&amp;$B25,'IEA-MethaneAbatement'!$O:$O,"&gt;="&amp;$A25,'IEA-MethaneAbatement'!$M:$M,$C$1,'IEA-MethaneAbatement'!$B:$B,'Country Selector'!$A$2)+VLOOKUP($D$1,'Multipliers and Adjustments'!$A$70:$I$86,TRUNC(COLUMN(F$2)/5)+2,FALSE)*SUMIFS('IEA-MethaneAbatement'!$N:$N,'IEA-MethaneAbatement'!$O:$O,"&lt;"&amp;$B25,'IEA-MethaneAbatement'!$O:$O,"&gt;="&amp;$A25,'IEA-MethaneAbatement'!$M:$M,$D$1,'IEA-MethaneAbatement'!$B:$B,'Country Selector'!$A$2)))*(1+INDEX('EPA to IEA Scaling'!$F$8:$AO$8,,MATCH(F$2,'EPA to IEA Scaling'!$F$1:$AO$1,0)))</f>
        <v>0</v>
      </c>
      <c r="G25" cm="1">
        <f t="array" ref="G25">((VLOOKUP($B$1,'Multipliers and Adjustments'!$A$70:$I$86,TRUNC(COLUMN(G$2)/5)+2,FALSE)*SUMIFS('IEA-MethaneAbatement'!$N:$N,'IEA-MethaneAbatement'!$O:$O,"&lt;"&amp;$B25,'IEA-MethaneAbatement'!$O:$O,"&gt;="&amp;$A25,'IEA-MethaneAbatement'!$M:$M,$B$1,'IEA-MethaneAbatement'!$B:$B,'Country Selector'!$A$2)+VLOOKUP($C$1,'Multipliers and Adjustments'!$A$70:$I$86,TRUNC(COLUMN(G$2)/5)+2,FALSE)*SUMIFS('IEA-MethaneAbatement'!$N:$N,'IEA-MethaneAbatement'!$O:$O,"&lt;"&amp;$B25,'IEA-MethaneAbatement'!$O:$O,"&gt;="&amp;$A25,'IEA-MethaneAbatement'!$M:$M,$C$1,'IEA-MethaneAbatement'!$B:$B,'Country Selector'!$A$2)+VLOOKUP($D$1,'Multipliers and Adjustments'!$A$70:$I$86,TRUNC(COLUMN(G$2)/5)+2,FALSE)*SUMIFS('IEA-MethaneAbatement'!$N:$N,'IEA-MethaneAbatement'!$O:$O,"&lt;"&amp;$B25,'IEA-MethaneAbatement'!$O:$O,"&gt;="&amp;$A25,'IEA-MethaneAbatement'!$M:$M,$D$1,'IEA-MethaneAbatement'!$B:$B,'Country Selector'!$A$2)))*(1+INDEX('EPA to IEA Scaling'!$F$8:$AO$8,,MATCH(G$2,'EPA to IEA Scaling'!$F$1:$AO$1,0)))</f>
        <v>0</v>
      </c>
      <c r="H25" s="31" cm="1">
        <f t="array" ref="H25">((VLOOKUP($B$1,'Multipliers and Adjustments'!$A$70:$I$86,TRUNC(COLUMN(H$2)/5)+2,FALSE)*SUMIFS('IEA-MethaneAbatement'!$N:$N,'IEA-MethaneAbatement'!$O:$O,"&lt;"&amp;$B25,'IEA-MethaneAbatement'!$O:$O,"&gt;="&amp;$A25,'IEA-MethaneAbatement'!$M:$M,$B$1,'IEA-MethaneAbatement'!$B:$B,'Country Selector'!$A$2)+VLOOKUP($C$1,'Multipliers and Adjustments'!$A$70:$I$86,TRUNC(COLUMN(H$2)/5)+2,FALSE)*SUMIFS('IEA-MethaneAbatement'!$N:$N,'IEA-MethaneAbatement'!$O:$O,"&lt;"&amp;$B25,'IEA-MethaneAbatement'!$O:$O,"&gt;="&amp;$A25,'IEA-MethaneAbatement'!$M:$M,$C$1,'IEA-MethaneAbatement'!$B:$B,'Country Selector'!$A$2)+VLOOKUP($D$1,'Multipliers and Adjustments'!$A$70:$I$86,TRUNC(COLUMN(H$2)/5)+2,FALSE)*SUMIFS('IEA-MethaneAbatement'!$N:$N,'IEA-MethaneAbatement'!$O:$O,"&lt;"&amp;$B25,'IEA-MethaneAbatement'!$O:$O,"&gt;="&amp;$A25,'IEA-MethaneAbatement'!$M:$M,$D$1,'IEA-MethaneAbatement'!$B:$B,'Country Selector'!$A$2)))*(1+INDEX('EPA to IEA Scaling'!$F$8:$AO$8,,MATCH(H$2,'EPA to IEA Scaling'!$F$1:$AO$1,0)))</f>
        <v>0</v>
      </c>
      <c r="I25" cm="1">
        <f t="array" ref="I25">((VLOOKUP($B$1,'Multipliers and Adjustments'!$A$70:$I$86,TRUNC(COLUMN(I$2)/5)+2,FALSE)*SUMIFS('IEA-MethaneAbatement'!$N:$N,'IEA-MethaneAbatement'!$O:$O,"&lt;"&amp;$B25,'IEA-MethaneAbatement'!$O:$O,"&gt;="&amp;$A25,'IEA-MethaneAbatement'!$M:$M,$B$1,'IEA-MethaneAbatement'!$B:$B,'Country Selector'!$A$2)+VLOOKUP($C$1,'Multipliers and Adjustments'!$A$70:$I$86,TRUNC(COLUMN(I$2)/5)+2,FALSE)*SUMIFS('IEA-MethaneAbatement'!$N:$N,'IEA-MethaneAbatement'!$O:$O,"&lt;"&amp;$B25,'IEA-MethaneAbatement'!$O:$O,"&gt;="&amp;$A25,'IEA-MethaneAbatement'!$M:$M,$C$1,'IEA-MethaneAbatement'!$B:$B,'Country Selector'!$A$2)+VLOOKUP($D$1,'Multipliers and Adjustments'!$A$70:$I$86,TRUNC(COLUMN(I$2)/5)+2,FALSE)*SUMIFS('IEA-MethaneAbatement'!$N:$N,'IEA-MethaneAbatement'!$O:$O,"&lt;"&amp;$B25,'IEA-MethaneAbatement'!$O:$O,"&gt;="&amp;$A25,'IEA-MethaneAbatement'!$M:$M,$D$1,'IEA-MethaneAbatement'!$B:$B,'Country Selector'!$A$2)))*(1+INDEX('EPA to IEA Scaling'!$F$8:$AO$8,,MATCH(I$2,'EPA to IEA Scaling'!$F$1:$AO$1,0)))</f>
        <v>0</v>
      </c>
      <c r="J25" cm="1">
        <f t="array" ref="J25">((VLOOKUP($B$1,'Multipliers and Adjustments'!$A$70:$I$86,TRUNC(COLUMN(J$2)/5)+2,FALSE)*SUMIFS('IEA-MethaneAbatement'!$N:$N,'IEA-MethaneAbatement'!$O:$O,"&lt;"&amp;$B25,'IEA-MethaneAbatement'!$O:$O,"&gt;="&amp;$A25,'IEA-MethaneAbatement'!$M:$M,$B$1,'IEA-MethaneAbatement'!$B:$B,'Country Selector'!$A$2)+VLOOKUP($C$1,'Multipliers and Adjustments'!$A$70:$I$86,TRUNC(COLUMN(J$2)/5)+2,FALSE)*SUMIFS('IEA-MethaneAbatement'!$N:$N,'IEA-MethaneAbatement'!$O:$O,"&lt;"&amp;$B25,'IEA-MethaneAbatement'!$O:$O,"&gt;="&amp;$A25,'IEA-MethaneAbatement'!$M:$M,$C$1,'IEA-MethaneAbatement'!$B:$B,'Country Selector'!$A$2)+VLOOKUP($D$1,'Multipliers and Adjustments'!$A$70:$I$86,TRUNC(COLUMN(J$2)/5)+2,FALSE)*SUMIFS('IEA-MethaneAbatement'!$N:$N,'IEA-MethaneAbatement'!$O:$O,"&lt;"&amp;$B25,'IEA-MethaneAbatement'!$O:$O,"&gt;="&amp;$A25,'IEA-MethaneAbatement'!$M:$M,$D$1,'IEA-MethaneAbatement'!$B:$B,'Country Selector'!$A$2)))*(1+INDEX('EPA to IEA Scaling'!$F$8:$AO$8,,MATCH(J$2,'EPA to IEA Scaling'!$F$1:$AO$1,0)))</f>
        <v>0</v>
      </c>
      <c r="K25" cm="1">
        <f t="array" ref="K25">((VLOOKUP($B$1,'Multipliers and Adjustments'!$A$70:$I$86,TRUNC(COLUMN(K$2)/5)+2,FALSE)*SUMIFS('IEA-MethaneAbatement'!$N:$N,'IEA-MethaneAbatement'!$O:$O,"&lt;"&amp;$B25,'IEA-MethaneAbatement'!$O:$O,"&gt;="&amp;$A25,'IEA-MethaneAbatement'!$M:$M,$B$1,'IEA-MethaneAbatement'!$B:$B,'Country Selector'!$A$2)+VLOOKUP($C$1,'Multipliers and Adjustments'!$A$70:$I$86,TRUNC(COLUMN(K$2)/5)+2,FALSE)*SUMIFS('IEA-MethaneAbatement'!$N:$N,'IEA-MethaneAbatement'!$O:$O,"&lt;"&amp;$B25,'IEA-MethaneAbatement'!$O:$O,"&gt;="&amp;$A25,'IEA-MethaneAbatement'!$M:$M,$C$1,'IEA-MethaneAbatement'!$B:$B,'Country Selector'!$A$2)+VLOOKUP($D$1,'Multipliers and Adjustments'!$A$70:$I$86,TRUNC(COLUMN(K$2)/5)+2,FALSE)*SUMIFS('IEA-MethaneAbatement'!$N:$N,'IEA-MethaneAbatement'!$O:$O,"&lt;"&amp;$B25,'IEA-MethaneAbatement'!$O:$O,"&gt;="&amp;$A25,'IEA-MethaneAbatement'!$M:$M,$D$1,'IEA-MethaneAbatement'!$B:$B,'Country Selector'!$A$2)))*(1+INDEX('EPA to IEA Scaling'!$F$8:$AO$8,,MATCH(K$2,'EPA to IEA Scaling'!$F$1:$AO$1,0)))</f>
        <v>0</v>
      </c>
      <c r="L25" cm="1">
        <f t="array" ref="L25">((VLOOKUP($B$1,'Multipliers and Adjustments'!$A$70:$I$86,TRUNC(COLUMN(L$2)/5)+2,FALSE)*SUMIFS('IEA-MethaneAbatement'!$N:$N,'IEA-MethaneAbatement'!$O:$O,"&lt;"&amp;$B25,'IEA-MethaneAbatement'!$O:$O,"&gt;="&amp;$A25,'IEA-MethaneAbatement'!$M:$M,$B$1,'IEA-MethaneAbatement'!$B:$B,'Country Selector'!$A$2)+VLOOKUP($C$1,'Multipliers and Adjustments'!$A$70:$I$86,TRUNC(COLUMN(L$2)/5)+2,FALSE)*SUMIFS('IEA-MethaneAbatement'!$N:$N,'IEA-MethaneAbatement'!$O:$O,"&lt;"&amp;$B25,'IEA-MethaneAbatement'!$O:$O,"&gt;="&amp;$A25,'IEA-MethaneAbatement'!$M:$M,$C$1,'IEA-MethaneAbatement'!$B:$B,'Country Selector'!$A$2)+VLOOKUP($D$1,'Multipliers and Adjustments'!$A$70:$I$86,TRUNC(COLUMN(L$2)/5)+2,FALSE)*SUMIFS('IEA-MethaneAbatement'!$N:$N,'IEA-MethaneAbatement'!$O:$O,"&lt;"&amp;$B25,'IEA-MethaneAbatement'!$O:$O,"&gt;="&amp;$A25,'IEA-MethaneAbatement'!$M:$M,$D$1,'IEA-MethaneAbatement'!$B:$B,'Country Selector'!$A$2)))*(1+INDEX('EPA to IEA Scaling'!$F$8:$AO$8,,MATCH(L$2,'EPA to IEA Scaling'!$F$1:$AO$1,0)))</f>
        <v>0</v>
      </c>
      <c r="M25" s="31" cm="1">
        <f t="array" ref="M25">((VLOOKUP($B$1,'Multipliers and Adjustments'!$A$70:$I$86,TRUNC(COLUMN(M$2)/5)+2,FALSE)*SUMIFS('IEA-MethaneAbatement'!$N:$N,'IEA-MethaneAbatement'!$O:$O,"&lt;"&amp;$B25,'IEA-MethaneAbatement'!$O:$O,"&gt;="&amp;$A25,'IEA-MethaneAbatement'!$M:$M,$B$1,'IEA-MethaneAbatement'!$B:$B,'Country Selector'!$A$2)+VLOOKUP($C$1,'Multipliers and Adjustments'!$A$70:$I$86,TRUNC(COLUMN(M$2)/5)+2,FALSE)*SUMIFS('IEA-MethaneAbatement'!$N:$N,'IEA-MethaneAbatement'!$O:$O,"&lt;"&amp;$B25,'IEA-MethaneAbatement'!$O:$O,"&gt;="&amp;$A25,'IEA-MethaneAbatement'!$M:$M,$C$1,'IEA-MethaneAbatement'!$B:$B,'Country Selector'!$A$2)+VLOOKUP($D$1,'Multipliers and Adjustments'!$A$70:$I$86,TRUNC(COLUMN(M$2)/5)+2,FALSE)*SUMIFS('IEA-MethaneAbatement'!$N:$N,'IEA-MethaneAbatement'!$O:$O,"&lt;"&amp;$B25,'IEA-MethaneAbatement'!$O:$O,"&gt;="&amp;$A25,'IEA-MethaneAbatement'!$M:$M,$D$1,'IEA-MethaneAbatement'!$B:$B,'Country Selector'!$A$2)))*(1+INDEX('EPA to IEA Scaling'!$F$8:$AO$8,,MATCH(M$2,'EPA to IEA Scaling'!$F$1:$AO$1,0)))</f>
        <v>0</v>
      </c>
      <c r="N25" cm="1">
        <f t="array" ref="N25">((VLOOKUP($B$1,'Multipliers and Adjustments'!$A$70:$I$86,TRUNC(COLUMN(N$2)/5)+2,FALSE)*SUMIFS('IEA-MethaneAbatement'!$N:$N,'IEA-MethaneAbatement'!$O:$O,"&lt;"&amp;$B25,'IEA-MethaneAbatement'!$O:$O,"&gt;="&amp;$A25,'IEA-MethaneAbatement'!$M:$M,$B$1,'IEA-MethaneAbatement'!$B:$B,'Country Selector'!$A$2)+VLOOKUP($C$1,'Multipliers and Adjustments'!$A$70:$I$86,TRUNC(COLUMN(N$2)/5)+2,FALSE)*SUMIFS('IEA-MethaneAbatement'!$N:$N,'IEA-MethaneAbatement'!$O:$O,"&lt;"&amp;$B25,'IEA-MethaneAbatement'!$O:$O,"&gt;="&amp;$A25,'IEA-MethaneAbatement'!$M:$M,$C$1,'IEA-MethaneAbatement'!$B:$B,'Country Selector'!$A$2)+VLOOKUP($D$1,'Multipliers and Adjustments'!$A$70:$I$86,TRUNC(COLUMN(N$2)/5)+2,FALSE)*SUMIFS('IEA-MethaneAbatement'!$N:$N,'IEA-MethaneAbatement'!$O:$O,"&lt;"&amp;$B25,'IEA-MethaneAbatement'!$O:$O,"&gt;="&amp;$A25,'IEA-MethaneAbatement'!$M:$M,$D$1,'IEA-MethaneAbatement'!$B:$B,'Country Selector'!$A$2)))*(1+INDEX('EPA to IEA Scaling'!$F$8:$AO$8,,MATCH(N$2,'EPA to IEA Scaling'!$F$1:$AO$1,0)))</f>
        <v>0</v>
      </c>
      <c r="O25" cm="1">
        <f t="array" ref="O25">((VLOOKUP($B$1,'Multipliers and Adjustments'!$A$70:$I$86,TRUNC(COLUMN(O$2)/5)+2,FALSE)*SUMIFS('IEA-MethaneAbatement'!$N:$N,'IEA-MethaneAbatement'!$O:$O,"&lt;"&amp;$B25,'IEA-MethaneAbatement'!$O:$O,"&gt;="&amp;$A25,'IEA-MethaneAbatement'!$M:$M,$B$1,'IEA-MethaneAbatement'!$B:$B,'Country Selector'!$A$2)+VLOOKUP($C$1,'Multipliers and Adjustments'!$A$70:$I$86,TRUNC(COLUMN(O$2)/5)+2,FALSE)*SUMIFS('IEA-MethaneAbatement'!$N:$N,'IEA-MethaneAbatement'!$O:$O,"&lt;"&amp;$B25,'IEA-MethaneAbatement'!$O:$O,"&gt;="&amp;$A25,'IEA-MethaneAbatement'!$M:$M,$C$1,'IEA-MethaneAbatement'!$B:$B,'Country Selector'!$A$2)+VLOOKUP($D$1,'Multipliers and Adjustments'!$A$70:$I$86,TRUNC(COLUMN(O$2)/5)+2,FALSE)*SUMIFS('IEA-MethaneAbatement'!$N:$N,'IEA-MethaneAbatement'!$O:$O,"&lt;"&amp;$B25,'IEA-MethaneAbatement'!$O:$O,"&gt;="&amp;$A25,'IEA-MethaneAbatement'!$M:$M,$D$1,'IEA-MethaneAbatement'!$B:$B,'Country Selector'!$A$2)))*(1+INDEX('EPA to IEA Scaling'!$F$8:$AO$8,,MATCH(O$2,'EPA to IEA Scaling'!$F$1:$AO$1,0)))</f>
        <v>0</v>
      </c>
      <c r="P25" cm="1">
        <f t="array" ref="P25">((VLOOKUP($B$1,'Multipliers and Adjustments'!$A$70:$I$86,TRUNC(COLUMN(P$2)/5)+2,FALSE)*SUMIFS('IEA-MethaneAbatement'!$N:$N,'IEA-MethaneAbatement'!$O:$O,"&lt;"&amp;$B25,'IEA-MethaneAbatement'!$O:$O,"&gt;="&amp;$A25,'IEA-MethaneAbatement'!$M:$M,$B$1,'IEA-MethaneAbatement'!$B:$B,'Country Selector'!$A$2)+VLOOKUP($C$1,'Multipliers and Adjustments'!$A$70:$I$86,TRUNC(COLUMN(P$2)/5)+2,FALSE)*SUMIFS('IEA-MethaneAbatement'!$N:$N,'IEA-MethaneAbatement'!$O:$O,"&lt;"&amp;$B25,'IEA-MethaneAbatement'!$O:$O,"&gt;="&amp;$A25,'IEA-MethaneAbatement'!$M:$M,$C$1,'IEA-MethaneAbatement'!$B:$B,'Country Selector'!$A$2)+VLOOKUP($D$1,'Multipliers and Adjustments'!$A$70:$I$86,TRUNC(COLUMN(P$2)/5)+2,FALSE)*SUMIFS('IEA-MethaneAbatement'!$N:$N,'IEA-MethaneAbatement'!$O:$O,"&lt;"&amp;$B25,'IEA-MethaneAbatement'!$O:$O,"&gt;="&amp;$A25,'IEA-MethaneAbatement'!$M:$M,$D$1,'IEA-MethaneAbatement'!$B:$B,'Country Selector'!$A$2)))*(1+INDEX('EPA to IEA Scaling'!$F$8:$AO$8,,MATCH(P$2,'EPA to IEA Scaling'!$F$1:$AO$1,0)))</f>
        <v>0</v>
      </c>
      <c r="Q25" cm="1">
        <f t="array" ref="Q25">((VLOOKUP($B$1,'Multipliers and Adjustments'!$A$70:$I$86,TRUNC(COLUMN(Q$2)/5)+2,FALSE)*SUMIFS('IEA-MethaneAbatement'!$N:$N,'IEA-MethaneAbatement'!$O:$O,"&lt;"&amp;$B25,'IEA-MethaneAbatement'!$O:$O,"&gt;="&amp;$A25,'IEA-MethaneAbatement'!$M:$M,$B$1,'IEA-MethaneAbatement'!$B:$B,'Country Selector'!$A$2)+VLOOKUP($C$1,'Multipliers and Adjustments'!$A$70:$I$86,TRUNC(COLUMN(Q$2)/5)+2,FALSE)*SUMIFS('IEA-MethaneAbatement'!$N:$N,'IEA-MethaneAbatement'!$O:$O,"&lt;"&amp;$B25,'IEA-MethaneAbatement'!$O:$O,"&gt;="&amp;$A25,'IEA-MethaneAbatement'!$M:$M,$C$1,'IEA-MethaneAbatement'!$B:$B,'Country Selector'!$A$2)+VLOOKUP($D$1,'Multipliers and Adjustments'!$A$70:$I$86,TRUNC(COLUMN(Q$2)/5)+2,FALSE)*SUMIFS('IEA-MethaneAbatement'!$N:$N,'IEA-MethaneAbatement'!$O:$O,"&lt;"&amp;$B25,'IEA-MethaneAbatement'!$O:$O,"&gt;="&amp;$A25,'IEA-MethaneAbatement'!$M:$M,$D$1,'IEA-MethaneAbatement'!$B:$B,'Country Selector'!$A$2)))*(1+INDEX('EPA to IEA Scaling'!$F$8:$AO$8,,MATCH(Q$2,'EPA to IEA Scaling'!$F$1:$AO$1,0)))</f>
        <v>0</v>
      </c>
      <c r="R25" s="31" cm="1">
        <f t="array" ref="R25">((VLOOKUP($B$1,'Multipliers and Adjustments'!$A$70:$I$86,TRUNC(COLUMN(R$2)/5)+2,FALSE)*SUMIFS('IEA-MethaneAbatement'!$N:$N,'IEA-MethaneAbatement'!$O:$O,"&lt;"&amp;$B25,'IEA-MethaneAbatement'!$O:$O,"&gt;="&amp;$A25,'IEA-MethaneAbatement'!$M:$M,$B$1,'IEA-MethaneAbatement'!$B:$B,'Country Selector'!$A$2)+VLOOKUP($C$1,'Multipliers and Adjustments'!$A$70:$I$86,TRUNC(COLUMN(R$2)/5)+2,FALSE)*SUMIFS('IEA-MethaneAbatement'!$N:$N,'IEA-MethaneAbatement'!$O:$O,"&lt;"&amp;$B25,'IEA-MethaneAbatement'!$O:$O,"&gt;="&amp;$A25,'IEA-MethaneAbatement'!$M:$M,$C$1,'IEA-MethaneAbatement'!$B:$B,'Country Selector'!$A$2)+VLOOKUP($D$1,'Multipliers and Adjustments'!$A$70:$I$86,TRUNC(COLUMN(R$2)/5)+2,FALSE)*SUMIFS('IEA-MethaneAbatement'!$N:$N,'IEA-MethaneAbatement'!$O:$O,"&lt;"&amp;$B25,'IEA-MethaneAbatement'!$O:$O,"&gt;="&amp;$A25,'IEA-MethaneAbatement'!$M:$M,$D$1,'IEA-MethaneAbatement'!$B:$B,'Country Selector'!$A$2)))*(1+INDEX('EPA to IEA Scaling'!$F$8:$AO$8,,MATCH(R$2,'EPA to IEA Scaling'!$F$1:$AO$1,0)))</f>
        <v>0</v>
      </c>
      <c r="S25" cm="1">
        <f t="array" ref="S25">((VLOOKUP($B$1,'Multipliers and Adjustments'!$A$70:$I$86,TRUNC(COLUMN(S$2)/5)+2,FALSE)*SUMIFS('IEA-MethaneAbatement'!$N:$N,'IEA-MethaneAbatement'!$O:$O,"&lt;"&amp;$B25,'IEA-MethaneAbatement'!$O:$O,"&gt;="&amp;$A25,'IEA-MethaneAbatement'!$M:$M,$B$1,'IEA-MethaneAbatement'!$B:$B,'Country Selector'!$A$2)+VLOOKUP($C$1,'Multipliers and Adjustments'!$A$70:$I$86,TRUNC(COLUMN(S$2)/5)+2,FALSE)*SUMIFS('IEA-MethaneAbatement'!$N:$N,'IEA-MethaneAbatement'!$O:$O,"&lt;"&amp;$B25,'IEA-MethaneAbatement'!$O:$O,"&gt;="&amp;$A25,'IEA-MethaneAbatement'!$M:$M,$C$1,'IEA-MethaneAbatement'!$B:$B,'Country Selector'!$A$2)+VLOOKUP($D$1,'Multipliers and Adjustments'!$A$70:$I$86,TRUNC(COLUMN(S$2)/5)+2,FALSE)*SUMIFS('IEA-MethaneAbatement'!$N:$N,'IEA-MethaneAbatement'!$O:$O,"&lt;"&amp;$B25,'IEA-MethaneAbatement'!$O:$O,"&gt;="&amp;$A25,'IEA-MethaneAbatement'!$M:$M,$D$1,'IEA-MethaneAbatement'!$B:$B,'Country Selector'!$A$2)))*(1+INDEX('EPA to IEA Scaling'!$F$8:$AO$8,,MATCH(S$2,'EPA to IEA Scaling'!$F$1:$AO$1,0)))</f>
        <v>0</v>
      </c>
      <c r="T25" cm="1">
        <f t="array" ref="T25">((VLOOKUP($B$1,'Multipliers and Adjustments'!$A$70:$I$86,TRUNC(COLUMN(T$2)/5)+2,FALSE)*SUMIFS('IEA-MethaneAbatement'!$N:$N,'IEA-MethaneAbatement'!$O:$O,"&lt;"&amp;$B25,'IEA-MethaneAbatement'!$O:$O,"&gt;="&amp;$A25,'IEA-MethaneAbatement'!$M:$M,$B$1,'IEA-MethaneAbatement'!$B:$B,'Country Selector'!$A$2)+VLOOKUP($C$1,'Multipliers and Adjustments'!$A$70:$I$86,TRUNC(COLUMN(T$2)/5)+2,FALSE)*SUMIFS('IEA-MethaneAbatement'!$N:$N,'IEA-MethaneAbatement'!$O:$O,"&lt;"&amp;$B25,'IEA-MethaneAbatement'!$O:$O,"&gt;="&amp;$A25,'IEA-MethaneAbatement'!$M:$M,$C$1,'IEA-MethaneAbatement'!$B:$B,'Country Selector'!$A$2)+VLOOKUP($D$1,'Multipliers and Adjustments'!$A$70:$I$86,TRUNC(COLUMN(T$2)/5)+2,FALSE)*SUMIFS('IEA-MethaneAbatement'!$N:$N,'IEA-MethaneAbatement'!$O:$O,"&lt;"&amp;$B25,'IEA-MethaneAbatement'!$O:$O,"&gt;="&amp;$A25,'IEA-MethaneAbatement'!$M:$M,$D$1,'IEA-MethaneAbatement'!$B:$B,'Country Selector'!$A$2)))*(1+INDEX('EPA to IEA Scaling'!$F$8:$AO$8,,MATCH(T$2,'EPA to IEA Scaling'!$F$1:$AO$1,0)))</f>
        <v>0</v>
      </c>
      <c r="U25" cm="1">
        <f t="array" ref="U25">((VLOOKUP($B$1,'Multipliers and Adjustments'!$A$70:$I$86,TRUNC(COLUMN(U$2)/5)+2,FALSE)*SUMIFS('IEA-MethaneAbatement'!$N:$N,'IEA-MethaneAbatement'!$O:$O,"&lt;"&amp;$B25,'IEA-MethaneAbatement'!$O:$O,"&gt;="&amp;$A25,'IEA-MethaneAbatement'!$M:$M,$B$1,'IEA-MethaneAbatement'!$B:$B,'Country Selector'!$A$2)+VLOOKUP($C$1,'Multipliers and Adjustments'!$A$70:$I$86,TRUNC(COLUMN(U$2)/5)+2,FALSE)*SUMIFS('IEA-MethaneAbatement'!$N:$N,'IEA-MethaneAbatement'!$O:$O,"&lt;"&amp;$B25,'IEA-MethaneAbatement'!$O:$O,"&gt;="&amp;$A25,'IEA-MethaneAbatement'!$M:$M,$C$1,'IEA-MethaneAbatement'!$B:$B,'Country Selector'!$A$2)+VLOOKUP($D$1,'Multipliers and Adjustments'!$A$70:$I$86,TRUNC(COLUMN(U$2)/5)+2,FALSE)*SUMIFS('IEA-MethaneAbatement'!$N:$N,'IEA-MethaneAbatement'!$O:$O,"&lt;"&amp;$B25,'IEA-MethaneAbatement'!$O:$O,"&gt;="&amp;$A25,'IEA-MethaneAbatement'!$M:$M,$D$1,'IEA-MethaneAbatement'!$B:$B,'Country Selector'!$A$2)))*(1+INDEX('EPA to IEA Scaling'!$F$8:$AO$8,,MATCH(U$2,'EPA to IEA Scaling'!$F$1:$AO$1,0)))</f>
        <v>0</v>
      </c>
      <c r="V25" cm="1">
        <f t="array" ref="V25">((VLOOKUP($B$1,'Multipliers and Adjustments'!$A$70:$I$86,TRUNC(COLUMN(V$2)/5)+2,FALSE)*SUMIFS('IEA-MethaneAbatement'!$N:$N,'IEA-MethaneAbatement'!$O:$O,"&lt;"&amp;$B25,'IEA-MethaneAbatement'!$O:$O,"&gt;="&amp;$A25,'IEA-MethaneAbatement'!$M:$M,$B$1,'IEA-MethaneAbatement'!$B:$B,'Country Selector'!$A$2)+VLOOKUP($C$1,'Multipliers and Adjustments'!$A$70:$I$86,TRUNC(COLUMN(V$2)/5)+2,FALSE)*SUMIFS('IEA-MethaneAbatement'!$N:$N,'IEA-MethaneAbatement'!$O:$O,"&lt;"&amp;$B25,'IEA-MethaneAbatement'!$O:$O,"&gt;="&amp;$A25,'IEA-MethaneAbatement'!$M:$M,$C$1,'IEA-MethaneAbatement'!$B:$B,'Country Selector'!$A$2)+VLOOKUP($D$1,'Multipliers and Adjustments'!$A$70:$I$86,TRUNC(COLUMN(V$2)/5)+2,FALSE)*SUMIFS('IEA-MethaneAbatement'!$N:$N,'IEA-MethaneAbatement'!$O:$O,"&lt;"&amp;$B25,'IEA-MethaneAbatement'!$O:$O,"&gt;="&amp;$A25,'IEA-MethaneAbatement'!$M:$M,$D$1,'IEA-MethaneAbatement'!$B:$B,'Country Selector'!$A$2)))*(1+INDEX('EPA to IEA Scaling'!$F$8:$AO$8,,MATCH(V$2,'EPA to IEA Scaling'!$F$1:$AO$1,0)))</f>
        <v>0</v>
      </c>
      <c r="W25" s="31" cm="1">
        <f t="array" ref="W25">((VLOOKUP($B$1,'Multipliers and Adjustments'!$A$70:$I$86,TRUNC(COLUMN(W$2)/5)+2,FALSE)*SUMIFS('IEA-MethaneAbatement'!$N:$N,'IEA-MethaneAbatement'!$O:$O,"&lt;"&amp;$B25,'IEA-MethaneAbatement'!$O:$O,"&gt;="&amp;$A25,'IEA-MethaneAbatement'!$M:$M,$B$1,'IEA-MethaneAbatement'!$B:$B,'Country Selector'!$A$2)+VLOOKUP($C$1,'Multipliers and Adjustments'!$A$70:$I$86,TRUNC(COLUMN(W$2)/5)+2,FALSE)*SUMIFS('IEA-MethaneAbatement'!$N:$N,'IEA-MethaneAbatement'!$O:$O,"&lt;"&amp;$B25,'IEA-MethaneAbatement'!$O:$O,"&gt;="&amp;$A25,'IEA-MethaneAbatement'!$M:$M,$C$1,'IEA-MethaneAbatement'!$B:$B,'Country Selector'!$A$2)+VLOOKUP($D$1,'Multipliers and Adjustments'!$A$70:$I$86,TRUNC(COLUMN(W$2)/5)+2,FALSE)*SUMIFS('IEA-MethaneAbatement'!$N:$N,'IEA-MethaneAbatement'!$O:$O,"&lt;"&amp;$B25,'IEA-MethaneAbatement'!$O:$O,"&gt;="&amp;$A25,'IEA-MethaneAbatement'!$M:$M,$D$1,'IEA-MethaneAbatement'!$B:$B,'Country Selector'!$A$2)))*(1+INDEX('EPA to IEA Scaling'!$F$8:$AO$8,,MATCH(W$2,'EPA to IEA Scaling'!$F$1:$AO$1,0)))</f>
        <v>0</v>
      </c>
      <c r="X25" cm="1">
        <f t="array" ref="X25">((VLOOKUP($B$1,'Multipliers and Adjustments'!$A$70:$I$86,TRUNC(COLUMN(X$2)/5)+2,FALSE)*SUMIFS('IEA-MethaneAbatement'!$N:$N,'IEA-MethaneAbatement'!$O:$O,"&lt;"&amp;$B25,'IEA-MethaneAbatement'!$O:$O,"&gt;="&amp;$A25,'IEA-MethaneAbatement'!$M:$M,$B$1,'IEA-MethaneAbatement'!$B:$B,'Country Selector'!$A$2)+VLOOKUP($C$1,'Multipliers and Adjustments'!$A$70:$I$86,TRUNC(COLUMN(X$2)/5)+2,FALSE)*SUMIFS('IEA-MethaneAbatement'!$N:$N,'IEA-MethaneAbatement'!$O:$O,"&lt;"&amp;$B25,'IEA-MethaneAbatement'!$O:$O,"&gt;="&amp;$A25,'IEA-MethaneAbatement'!$M:$M,$C$1,'IEA-MethaneAbatement'!$B:$B,'Country Selector'!$A$2)+VLOOKUP($D$1,'Multipliers and Adjustments'!$A$70:$I$86,TRUNC(COLUMN(X$2)/5)+2,FALSE)*SUMIFS('IEA-MethaneAbatement'!$N:$N,'IEA-MethaneAbatement'!$O:$O,"&lt;"&amp;$B25,'IEA-MethaneAbatement'!$O:$O,"&gt;="&amp;$A25,'IEA-MethaneAbatement'!$M:$M,$D$1,'IEA-MethaneAbatement'!$B:$B,'Country Selector'!$A$2)))*(1+INDEX('EPA to IEA Scaling'!$F$8:$AO$8,,MATCH(X$2,'EPA to IEA Scaling'!$F$1:$AO$1,0)))</f>
        <v>0</v>
      </c>
      <c r="Y25" cm="1">
        <f t="array" ref="Y25">((VLOOKUP($B$1,'Multipliers and Adjustments'!$A$70:$I$86,TRUNC(COLUMN(Y$2)/5)+2,FALSE)*SUMIFS('IEA-MethaneAbatement'!$N:$N,'IEA-MethaneAbatement'!$O:$O,"&lt;"&amp;$B25,'IEA-MethaneAbatement'!$O:$O,"&gt;="&amp;$A25,'IEA-MethaneAbatement'!$M:$M,$B$1,'IEA-MethaneAbatement'!$B:$B,'Country Selector'!$A$2)+VLOOKUP($C$1,'Multipliers and Adjustments'!$A$70:$I$86,TRUNC(COLUMN(Y$2)/5)+2,FALSE)*SUMIFS('IEA-MethaneAbatement'!$N:$N,'IEA-MethaneAbatement'!$O:$O,"&lt;"&amp;$B25,'IEA-MethaneAbatement'!$O:$O,"&gt;="&amp;$A25,'IEA-MethaneAbatement'!$M:$M,$C$1,'IEA-MethaneAbatement'!$B:$B,'Country Selector'!$A$2)+VLOOKUP($D$1,'Multipliers and Adjustments'!$A$70:$I$86,TRUNC(COLUMN(Y$2)/5)+2,FALSE)*SUMIFS('IEA-MethaneAbatement'!$N:$N,'IEA-MethaneAbatement'!$O:$O,"&lt;"&amp;$B25,'IEA-MethaneAbatement'!$O:$O,"&gt;="&amp;$A25,'IEA-MethaneAbatement'!$M:$M,$D$1,'IEA-MethaneAbatement'!$B:$B,'Country Selector'!$A$2)))*(1+INDEX('EPA to IEA Scaling'!$F$8:$AO$8,,MATCH(Y$2,'EPA to IEA Scaling'!$F$1:$AO$1,0)))</f>
        <v>0</v>
      </c>
      <c r="Z25" cm="1">
        <f t="array" ref="Z25">((VLOOKUP($B$1,'Multipliers and Adjustments'!$A$70:$I$86,TRUNC(COLUMN(Z$2)/5)+2,FALSE)*SUMIFS('IEA-MethaneAbatement'!$N:$N,'IEA-MethaneAbatement'!$O:$O,"&lt;"&amp;$B25,'IEA-MethaneAbatement'!$O:$O,"&gt;="&amp;$A25,'IEA-MethaneAbatement'!$M:$M,$B$1,'IEA-MethaneAbatement'!$B:$B,'Country Selector'!$A$2)+VLOOKUP($C$1,'Multipliers and Adjustments'!$A$70:$I$86,TRUNC(COLUMN(Z$2)/5)+2,FALSE)*SUMIFS('IEA-MethaneAbatement'!$N:$N,'IEA-MethaneAbatement'!$O:$O,"&lt;"&amp;$B25,'IEA-MethaneAbatement'!$O:$O,"&gt;="&amp;$A25,'IEA-MethaneAbatement'!$M:$M,$C$1,'IEA-MethaneAbatement'!$B:$B,'Country Selector'!$A$2)+VLOOKUP($D$1,'Multipliers and Adjustments'!$A$70:$I$86,TRUNC(COLUMN(Z$2)/5)+2,FALSE)*SUMIFS('IEA-MethaneAbatement'!$N:$N,'IEA-MethaneAbatement'!$O:$O,"&lt;"&amp;$B25,'IEA-MethaneAbatement'!$O:$O,"&gt;="&amp;$A25,'IEA-MethaneAbatement'!$M:$M,$D$1,'IEA-MethaneAbatement'!$B:$B,'Country Selector'!$A$2)))*(1+INDEX('EPA to IEA Scaling'!$F$8:$AO$8,,MATCH(Z$2,'EPA to IEA Scaling'!$F$1:$AO$1,0)))</f>
        <v>0</v>
      </c>
      <c r="AA25" cm="1">
        <f t="array" ref="AA25">((VLOOKUP($B$1,'Multipliers and Adjustments'!$A$70:$I$86,TRUNC(COLUMN(AA$2)/5)+2,FALSE)*SUMIFS('IEA-MethaneAbatement'!$N:$N,'IEA-MethaneAbatement'!$O:$O,"&lt;"&amp;$B25,'IEA-MethaneAbatement'!$O:$O,"&gt;="&amp;$A25,'IEA-MethaneAbatement'!$M:$M,$B$1,'IEA-MethaneAbatement'!$B:$B,'Country Selector'!$A$2)+VLOOKUP($C$1,'Multipliers and Adjustments'!$A$70:$I$86,TRUNC(COLUMN(AA$2)/5)+2,FALSE)*SUMIFS('IEA-MethaneAbatement'!$N:$N,'IEA-MethaneAbatement'!$O:$O,"&lt;"&amp;$B25,'IEA-MethaneAbatement'!$O:$O,"&gt;="&amp;$A25,'IEA-MethaneAbatement'!$M:$M,$C$1,'IEA-MethaneAbatement'!$B:$B,'Country Selector'!$A$2)+VLOOKUP($D$1,'Multipliers and Adjustments'!$A$70:$I$86,TRUNC(COLUMN(AA$2)/5)+2,FALSE)*SUMIFS('IEA-MethaneAbatement'!$N:$N,'IEA-MethaneAbatement'!$O:$O,"&lt;"&amp;$B25,'IEA-MethaneAbatement'!$O:$O,"&gt;="&amp;$A25,'IEA-MethaneAbatement'!$M:$M,$D$1,'IEA-MethaneAbatement'!$B:$B,'Country Selector'!$A$2)))*(1+INDEX('EPA to IEA Scaling'!$F$8:$AO$8,,MATCH(AA$2,'EPA to IEA Scaling'!$F$1:$AO$1,0)))</f>
        <v>0</v>
      </c>
      <c r="AB25" s="31" cm="1">
        <f t="array" ref="AB25">((VLOOKUP($B$1,'Multipliers and Adjustments'!$A$70:$I$86,TRUNC(COLUMN(AB$2)/5)+2,FALSE)*SUMIFS('IEA-MethaneAbatement'!$N:$N,'IEA-MethaneAbatement'!$O:$O,"&lt;"&amp;$B25,'IEA-MethaneAbatement'!$O:$O,"&gt;="&amp;$A25,'IEA-MethaneAbatement'!$M:$M,$B$1,'IEA-MethaneAbatement'!$B:$B,'Country Selector'!$A$2)+VLOOKUP($C$1,'Multipliers and Adjustments'!$A$70:$I$86,TRUNC(COLUMN(AB$2)/5)+2,FALSE)*SUMIFS('IEA-MethaneAbatement'!$N:$N,'IEA-MethaneAbatement'!$O:$O,"&lt;"&amp;$B25,'IEA-MethaneAbatement'!$O:$O,"&gt;="&amp;$A25,'IEA-MethaneAbatement'!$M:$M,$C$1,'IEA-MethaneAbatement'!$B:$B,'Country Selector'!$A$2)+VLOOKUP($D$1,'Multipliers and Adjustments'!$A$70:$I$86,TRUNC(COLUMN(AB$2)/5)+2,FALSE)*SUMIFS('IEA-MethaneAbatement'!$N:$N,'IEA-MethaneAbatement'!$O:$O,"&lt;"&amp;$B25,'IEA-MethaneAbatement'!$O:$O,"&gt;="&amp;$A25,'IEA-MethaneAbatement'!$M:$M,$D$1,'IEA-MethaneAbatement'!$B:$B,'Country Selector'!$A$2)))*(1+INDEX('EPA to IEA Scaling'!$F$8:$AO$8,,MATCH(AB$2,'EPA to IEA Scaling'!$F$1:$AO$1,0)))</f>
        <v>0</v>
      </c>
      <c r="AC25" cm="1">
        <f t="array" ref="AC25">((VLOOKUP($B$1,'Multipliers and Adjustments'!$A$70:$I$86,TRUNC(COLUMN(AC$2)/5)+2,FALSE)*SUMIFS('IEA-MethaneAbatement'!$N:$N,'IEA-MethaneAbatement'!$O:$O,"&lt;"&amp;$B25,'IEA-MethaneAbatement'!$O:$O,"&gt;="&amp;$A25,'IEA-MethaneAbatement'!$M:$M,$B$1,'IEA-MethaneAbatement'!$B:$B,'Country Selector'!$A$2)+VLOOKUP($C$1,'Multipliers and Adjustments'!$A$70:$I$86,TRUNC(COLUMN(AC$2)/5)+2,FALSE)*SUMIFS('IEA-MethaneAbatement'!$N:$N,'IEA-MethaneAbatement'!$O:$O,"&lt;"&amp;$B25,'IEA-MethaneAbatement'!$O:$O,"&gt;="&amp;$A25,'IEA-MethaneAbatement'!$M:$M,$C$1,'IEA-MethaneAbatement'!$B:$B,'Country Selector'!$A$2)+VLOOKUP($D$1,'Multipliers and Adjustments'!$A$70:$I$86,TRUNC(COLUMN(AC$2)/5)+2,FALSE)*SUMIFS('IEA-MethaneAbatement'!$N:$N,'IEA-MethaneAbatement'!$O:$O,"&lt;"&amp;$B25,'IEA-MethaneAbatement'!$O:$O,"&gt;="&amp;$A25,'IEA-MethaneAbatement'!$M:$M,$D$1,'IEA-MethaneAbatement'!$B:$B,'Country Selector'!$A$2)))*(1+INDEX('EPA to IEA Scaling'!$F$8:$AO$8,,MATCH(AC$2,'EPA to IEA Scaling'!$F$1:$AO$1,0)))</f>
        <v>0</v>
      </c>
      <c r="AD25" cm="1">
        <f t="array" ref="AD25">((VLOOKUP($B$1,'Multipliers and Adjustments'!$A$70:$I$86,TRUNC(COLUMN(AD$2)/5)+2,FALSE)*SUMIFS('IEA-MethaneAbatement'!$N:$N,'IEA-MethaneAbatement'!$O:$O,"&lt;"&amp;$B25,'IEA-MethaneAbatement'!$O:$O,"&gt;="&amp;$A25,'IEA-MethaneAbatement'!$M:$M,$B$1,'IEA-MethaneAbatement'!$B:$B,'Country Selector'!$A$2)+VLOOKUP($C$1,'Multipliers and Adjustments'!$A$70:$I$86,TRUNC(COLUMN(AD$2)/5)+2,FALSE)*SUMIFS('IEA-MethaneAbatement'!$N:$N,'IEA-MethaneAbatement'!$O:$O,"&lt;"&amp;$B25,'IEA-MethaneAbatement'!$O:$O,"&gt;="&amp;$A25,'IEA-MethaneAbatement'!$M:$M,$C$1,'IEA-MethaneAbatement'!$B:$B,'Country Selector'!$A$2)+VLOOKUP($D$1,'Multipliers and Adjustments'!$A$70:$I$86,TRUNC(COLUMN(AD$2)/5)+2,FALSE)*SUMIFS('IEA-MethaneAbatement'!$N:$N,'IEA-MethaneAbatement'!$O:$O,"&lt;"&amp;$B25,'IEA-MethaneAbatement'!$O:$O,"&gt;="&amp;$A25,'IEA-MethaneAbatement'!$M:$M,$D$1,'IEA-MethaneAbatement'!$B:$B,'Country Selector'!$A$2)))*(1+INDEX('EPA to IEA Scaling'!$F$8:$AO$8,,MATCH(AD$2,'EPA to IEA Scaling'!$F$1:$AO$1,0)))</f>
        <v>0</v>
      </c>
      <c r="AE25" cm="1">
        <f t="array" ref="AE25">((VLOOKUP($B$1,'Multipliers and Adjustments'!$A$70:$I$86,TRUNC(COLUMN(AE$2)/5)+2,FALSE)*SUMIFS('IEA-MethaneAbatement'!$N:$N,'IEA-MethaneAbatement'!$O:$O,"&lt;"&amp;$B25,'IEA-MethaneAbatement'!$O:$O,"&gt;="&amp;$A25,'IEA-MethaneAbatement'!$M:$M,$B$1,'IEA-MethaneAbatement'!$B:$B,'Country Selector'!$A$2)+VLOOKUP($C$1,'Multipliers and Adjustments'!$A$70:$I$86,TRUNC(COLUMN(AE$2)/5)+2,FALSE)*SUMIFS('IEA-MethaneAbatement'!$N:$N,'IEA-MethaneAbatement'!$O:$O,"&lt;"&amp;$B25,'IEA-MethaneAbatement'!$O:$O,"&gt;="&amp;$A25,'IEA-MethaneAbatement'!$M:$M,$C$1,'IEA-MethaneAbatement'!$B:$B,'Country Selector'!$A$2)+VLOOKUP($D$1,'Multipliers and Adjustments'!$A$70:$I$86,TRUNC(COLUMN(AE$2)/5)+2,FALSE)*SUMIFS('IEA-MethaneAbatement'!$N:$N,'IEA-MethaneAbatement'!$O:$O,"&lt;"&amp;$B25,'IEA-MethaneAbatement'!$O:$O,"&gt;="&amp;$A25,'IEA-MethaneAbatement'!$M:$M,$D$1,'IEA-MethaneAbatement'!$B:$B,'Country Selector'!$A$2)))*(1+INDEX('EPA to IEA Scaling'!$F$8:$AO$8,,MATCH(AE$2,'EPA to IEA Scaling'!$F$1:$AO$1,0)))</f>
        <v>0</v>
      </c>
      <c r="AF25" cm="1">
        <f t="array" ref="AF25">((VLOOKUP($B$1,'Multipliers and Adjustments'!$A$70:$I$86,TRUNC(COLUMN(AF$2)/5)+2,FALSE)*SUMIFS('IEA-MethaneAbatement'!$N:$N,'IEA-MethaneAbatement'!$O:$O,"&lt;"&amp;$B25,'IEA-MethaneAbatement'!$O:$O,"&gt;="&amp;$A25,'IEA-MethaneAbatement'!$M:$M,$B$1,'IEA-MethaneAbatement'!$B:$B,'Country Selector'!$A$2)+VLOOKUP($C$1,'Multipliers and Adjustments'!$A$70:$I$86,TRUNC(COLUMN(AF$2)/5)+2,FALSE)*SUMIFS('IEA-MethaneAbatement'!$N:$N,'IEA-MethaneAbatement'!$O:$O,"&lt;"&amp;$B25,'IEA-MethaneAbatement'!$O:$O,"&gt;="&amp;$A25,'IEA-MethaneAbatement'!$M:$M,$C$1,'IEA-MethaneAbatement'!$B:$B,'Country Selector'!$A$2)+VLOOKUP($D$1,'Multipliers and Adjustments'!$A$70:$I$86,TRUNC(COLUMN(AF$2)/5)+2,FALSE)*SUMIFS('IEA-MethaneAbatement'!$N:$N,'IEA-MethaneAbatement'!$O:$O,"&lt;"&amp;$B25,'IEA-MethaneAbatement'!$O:$O,"&gt;="&amp;$A25,'IEA-MethaneAbatement'!$M:$M,$D$1,'IEA-MethaneAbatement'!$B:$B,'Country Selector'!$A$2)))*(1+INDEX('EPA to IEA Scaling'!$F$8:$AO$8,,MATCH(AF$2,'EPA to IEA Scaling'!$F$1:$AO$1,0)))</f>
        <v>0</v>
      </c>
      <c r="AG25" s="31" cm="1">
        <f t="array" ref="AG25">((VLOOKUP($B$1,'Multipliers and Adjustments'!$A$70:$I$86,TRUNC(COLUMN(AG$2)/5)+2,FALSE)*SUMIFS('IEA-MethaneAbatement'!$N:$N,'IEA-MethaneAbatement'!$O:$O,"&lt;"&amp;$B25,'IEA-MethaneAbatement'!$O:$O,"&gt;="&amp;$A25,'IEA-MethaneAbatement'!$M:$M,$B$1,'IEA-MethaneAbatement'!$B:$B,'Country Selector'!$A$2)+VLOOKUP($C$1,'Multipliers and Adjustments'!$A$70:$I$86,TRUNC(COLUMN(AG$2)/5)+2,FALSE)*SUMIFS('IEA-MethaneAbatement'!$N:$N,'IEA-MethaneAbatement'!$O:$O,"&lt;"&amp;$B25,'IEA-MethaneAbatement'!$O:$O,"&gt;="&amp;$A25,'IEA-MethaneAbatement'!$M:$M,$C$1,'IEA-MethaneAbatement'!$B:$B,'Country Selector'!$A$2)+VLOOKUP($D$1,'Multipliers and Adjustments'!$A$70:$I$86,TRUNC(COLUMN(AG$2)/5)+2,FALSE)*SUMIFS('IEA-MethaneAbatement'!$N:$N,'IEA-MethaneAbatement'!$O:$O,"&lt;"&amp;$B25,'IEA-MethaneAbatement'!$O:$O,"&gt;="&amp;$A25,'IEA-MethaneAbatement'!$M:$M,$D$1,'IEA-MethaneAbatement'!$B:$B,'Country Selector'!$A$2)))*(1+INDEX('EPA to IEA Scaling'!$F$8:$AO$8,,MATCH(AG$2,'EPA to IEA Scaling'!$F$1:$AO$1,0)))</f>
        <v>0</v>
      </c>
      <c r="AH25" cm="1">
        <f t="array" ref="AH25">((VLOOKUP($B$1,'Multipliers and Adjustments'!$A$70:$I$86,TRUNC(COLUMN(AH$2)/5)+2,FALSE)*SUMIFS('IEA-MethaneAbatement'!$N:$N,'IEA-MethaneAbatement'!$O:$O,"&lt;"&amp;$B25,'IEA-MethaneAbatement'!$O:$O,"&gt;="&amp;$A25,'IEA-MethaneAbatement'!$M:$M,$B$1,'IEA-MethaneAbatement'!$B:$B,'Country Selector'!$A$2)+VLOOKUP($C$1,'Multipliers and Adjustments'!$A$70:$I$86,TRUNC(COLUMN(AH$2)/5)+2,FALSE)*SUMIFS('IEA-MethaneAbatement'!$N:$N,'IEA-MethaneAbatement'!$O:$O,"&lt;"&amp;$B25,'IEA-MethaneAbatement'!$O:$O,"&gt;="&amp;$A25,'IEA-MethaneAbatement'!$M:$M,$C$1,'IEA-MethaneAbatement'!$B:$B,'Country Selector'!$A$2)+VLOOKUP($D$1,'Multipliers and Adjustments'!$A$70:$I$86,TRUNC(COLUMN(AH$2)/5)+2,FALSE)*SUMIFS('IEA-MethaneAbatement'!$N:$N,'IEA-MethaneAbatement'!$O:$O,"&lt;"&amp;$B25,'IEA-MethaneAbatement'!$O:$O,"&gt;="&amp;$A25,'IEA-MethaneAbatement'!$M:$M,$D$1,'IEA-MethaneAbatement'!$B:$B,'Country Selector'!$A$2)))*(1+INDEX('EPA to IEA Scaling'!$F$8:$AO$8,,MATCH(AH$2,'EPA to IEA Scaling'!$F$1:$AO$1,0)))</f>
        <v>0</v>
      </c>
      <c r="AI25" cm="1">
        <f t="array" ref="AI25">((VLOOKUP($B$1,'Multipliers and Adjustments'!$A$70:$I$86,TRUNC(COLUMN(AI$2)/5)+2,FALSE)*SUMIFS('IEA-MethaneAbatement'!$N:$N,'IEA-MethaneAbatement'!$O:$O,"&lt;"&amp;$B25,'IEA-MethaneAbatement'!$O:$O,"&gt;="&amp;$A25,'IEA-MethaneAbatement'!$M:$M,$B$1,'IEA-MethaneAbatement'!$B:$B,'Country Selector'!$A$2)+VLOOKUP($C$1,'Multipliers and Adjustments'!$A$70:$I$86,TRUNC(COLUMN(AI$2)/5)+2,FALSE)*SUMIFS('IEA-MethaneAbatement'!$N:$N,'IEA-MethaneAbatement'!$O:$O,"&lt;"&amp;$B25,'IEA-MethaneAbatement'!$O:$O,"&gt;="&amp;$A25,'IEA-MethaneAbatement'!$M:$M,$C$1,'IEA-MethaneAbatement'!$B:$B,'Country Selector'!$A$2)+VLOOKUP($D$1,'Multipliers and Adjustments'!$A$70:$I$86,TRUNC(COLUMN(AI$2)/5)+2,FALSE)*SUMIFS('IEA-MethaneAbatement'!$N:$N,'IEA-MethaneAbatement'!$O:$O,"&lt;"&amp;$B25,'IEA-MethaneAbatement'!$O:$O,"&gt;="&amp;$A25,'IEA-MethaneAbatement'!$M:$M,$D$1,'IEA-MethaneAbatement'!$B:$B,'Country Selector'!$A$2)))*(1+INDEX('EPA to IEA Scaling'!$F$8:$AO$8,,MATCH(AI$2,'EPA to IEA Scaling'!$F$1:$AO$1,0)))</f>
        <v>0</v>
      </c>
      <c r="AJ25" cm="1">
        <f t="array" ref="AJ25">((VLOOKUP($B$1,'Multipliers and Adjustments'!$A$70:$I$86,TRUNC(COLUMN(AJ$2)/5)+2,FALSE)*SUMIFS('IEA-MethaneAbatement'!$N:$N,'IEA-MethaneAbatement'!$O:$O,"&lt;"&amp;$B25,'IEA-MethaneAbatement'!$O:$O,"&gt;="&amp;$A25,'IEA-MethaneAbatement'!$M:$M,$B$1,'IEA-MethaneAbatement'!$B:$B,'Country Selector'!$A$2)+VLOOKUP($C$1,'Multipliers and Adjustments'!$A$70:$I$86,TRUNC(COLUMN(AJ$2)/5)+2,FALSE)*SUMIFS('IEA-MethaneAbatement'!$N:$N,'IEA-MethaneAbatement'!$O:$O,"&lt;"&amp;$B25,'IEA-MethaneAbatement'!$O:$O,"&gt;="&amp;$A25,'IEA-MethaneAbatement'!$M:$M,$C$1,'IEA-MethaneAbatement'!$B:$B,'Country Selector'!$A$2)+VLOOKUP($D$1,'Multipliers and Adjustments'!$A$70:$I$86,TRUNC(COLUMN(AJ$2)/5)+2,FALSE)*SUMIFS('IEA-MethaneAbatement'!$N:$N,'IEA-MethaneAbatement'!$O:$O,"&lt;"&amp;$B25,'IEA-MethaneAbatement'!$O:$O,"&gt;="&amp;$A25,'IEA-MethaneAbatement'!$M:$M,$D$1,'IEA-MethaneAbatement'!$B:$B,'Country Selector'!$A$2)))*(1+INDEX('EPA to IEA Scaling'!$F$8:$AO$8,,MATCH(AJ$2,'EPA to IEA Scaling'!$F$1:$AO$1,0)))</f>
        <v>0</v>
      </c>
      <c r="AK25" cm="1">
        <f t="array" ref="AK25">((VLOOKUP($B$1,'Multipliers and Adjustments'!$A$70:$I$86,TRUNC(COLUMN(AK$2)/5)+2,FALSE)*SUMIFS('IEA-MethaneAbatement'!$N:$N,'IEA-MethaneAbatement'!$O:$O,"&lt;"&amp;$B25,'IEA-MethaneAbatement'!$O:$O,"&gt;="&amp;$A25,'IEA-MethaneAbatement'!$M:$M,$B$1,'IEA-MethaneAbatement'!$B:$B,'Country Selector'!$A$2)+VLOOKUP($C$1,'Multipliers and Adjustments'!$A$70:$I$86,TRUNC(COLUMN(AK$2)/5)+2,FALSE)*SUMIFS('IEA-MethaneAbatement'!$N:$N,'IEA-MethaneAbatement'!$O:$O,"&lt;"&amp;$B25,'IEA-MethaneAbatement'!$O:$O,"&gt;="&amp;$A25,'IEA-MethaneAbatement'!$M:$M,$C$1,'IEA-MethaneAbatement'!$B:$B,'Country Selector'!$A$2)+VLOOKUP($D$1,'Multipliers and Adjustments'!$A$70:$I$86,TRUNC(COLUMN(AK$2)/5)+2,FALSE)*SUMIFS('IEA-MethaneAbatement'!$N:$N,'IEA-MethaneAbatement'!$O:$O,"&lt;"&amp;$B25,'IEA-MethaneAbatement'!$O:$O,"&gt;="&amp;$A25,'IEA-MethaneAbatement'!$M:$M,$D$1,'IEA-MethaneAbatement'!$B:$B,'Country Selector'!$A$2)))*(1+INDEX('EPA to IEA Scaling'!$F$8:$AO$8,,MATCH(AK$2,'EPA to IEA Scaling'!$F$1:$AO$1,0)))</f>
        <v>0</v>
      </c>
      <c r="AL25" s="31" cm="1">
        <f t="array" ref="AL25">((VLOOKUP($B$1,'Multipliers and Adjustments'!$A$70:$I$86,TRUNC(COLUMN(AL$2)/5)+2,FALSE)*SUMIFS('IEA-MethaneAbatement'!$N:$N,'IEA-MethaneAbatement'!$O:$O,"&lt;"&amp;$B25,'IEA-MethaneAbatement'!$O:$O,"&gt;="&amp;$A25,'IEA-MethaneAbatement'!$M:$M,$B$1,'IEA-MethaneAbatement'!$B:$B,'Country Selector'!$A$2)+VLOOKUP($C$1,'Multipliers and Adjustments'!$A$70:$I$86,TRUNC(COLUMN(AL$2)/5)+2,FALSE)*SUMIFS('IEA-MethaneAbatement'!$N:$N,'IEA-MethaneAbatement'!$O:$O,"&lt;"&amp;$B25,'IEA-MethaneAbatement'!$O:$O,"&gt;="&amp;$A25,'IEA-MethaneAbatement'!$M:$M,$C$1,'IEA-MethaneAbatement'!$B:$B,'Country Selector'!$A$2)+VLOOKUP($D$1,'Multipliers and Adjustments'!$A$70:$I$86,TRUNC(COLUMN(AL$2)/5)+2,FALSE)*SUMIFS('IEA-MethaneAbatement'!$N:$N,'IEA-MethaneAbatement'!$O:$O,"&lt;"&amp;$B25,'IEA-MethaneAbatement'!$O:$O,"&gt;="&amp;$A25,'IEA-MethaneAbatement'!$M:$M,$D$1,'IEA-MethaneAbatement'!$B:$B,'Country Selector'!$A$2)))*(1+INDEX('EPA to IEA Scaling'!$F$8:$AO$8,,MATCH(AL$2,'EPA to IEA Scaling'!$F$1:$AO$1,0)))</f>
        <v>0</v>
      </c>
    </row>
    <row r="26" spans="1:38" x14ac:dyDescent="0.45">
      <c r="A26" s="15">
        <f t="shared" si="1"/>
        <v>-80</v>
      </c>
      <c r="B26" s="16">
        <f t="shared" si="2"/>
        <v>-70</v>
      </c>
      <c r="C26" s="47" cm="1">
        <f t="array" ref="C26">((VLOOKUP($B$1,'Multipliers and Adjustments'!$A$70:$I$86,TRUNC(COLUMN(C$2)/5)+2,FALSE)*SUMIFS('IEA-MethaneAbatement'!$N:$N,'IEA-MethaneAbatement'!$O:$O,"&lt;"&amp;$B26,'IEA-MethaneAbatement'!$O:$O,"&gt;="&amp;$A26,'IEA-MethaneAbatement'!$M:$M,$B$1,'IEA-MethaneAbatement'!$B:$B,'Country Selector'!$A$2)+VLOOKUP($C$1,'Multipliers and Adjustments'!$A$70:$I$86,TRUNC(COLUMN(C$2)/5)+2,FALSE)*SUMIFS('IEA-MethaneAbatement'!$N:$N,'IEA-MethaneAbatement'!$O:$O,"&lt;"&amp;$B26,'IEA-MethaneAbatement'!$O:$O,"&gt;="&amp;$A26,'IEA-MethaneAbatement'!$M:$M,$C$1,'IEA-MethaneAbatement'!$B:$B,'Country Selector'!$A$2)+VLOOKUP($D$1,'Multipliers and Adjustments'!$A$70:$I$86,TRUNC(COLUMN(C$2)/5)+2,FALSE)*SUMIFS('IEA-MethaneAbatement'!$N:$N,'IEA-MethaneAbatement'!$O:$O,"&lt;"&amp;$B26,'IEA-MethaneAbatement'!$O:$O,"&gt;="&amp;$A26,'IEA-MethaneAbatement'!$M:$M,$D$1,'IEA-MethaneAbatement'!$B:$B,'Country Selector'!$A$2)))*(1+INDEX('EPA to IEA Scaling'!$F$8:$AO$8,,MATCH(C$2,'EPA to IEA Scaling'!$F$1:$AO$1,0)))</f>
        <v>0</v>
      </c>
      <c r="D26" cm="1">
        <f t="array" ref="D26">((VLOOKUP($B$1,'Multipliers and Adjustments'!$A$70:$I$86,TRUNC(COLUMN(D$2)/5)+2,FALSE)*SUMIFS('IEA-MethaneAbatement'!$N:$N,'IEA-MethaneAbatement'!$O:$O,"&lt;"&amp;$B26,'IEA-MethaneAbatement'!$O:$O,"&gt;="&amp;$A26,'IEA-MethaneAbatement'!$M:$M,$B$1,'IEA-MethaneAbatement'!$B:$B,'Country Selector'!$A$2)+VLOOKUP($C$1,'Multipliers and Adjustments'!$A$70:$I$86,TRUNC(COLUMN(D$2)/5)+2,FALSE)*SUMIFS('IEA-MethaneAbatement'!$N:$N,'IEA-MethaneAbatement'!$O:$O,"&lt;"&amp;$B26,'IEA-MethaneAbatement'!$O:$O,"&gt;="&amp;$A26,'IEA-MethaneAbatement'!$M:$M,$C$1,'IEA-MethaneAbatement'!$B:$B,'Country Selector'!$A$2)+VLOOKUP($D$1,'Multipliers and Adjustments'!$A$70:$I$86,TRUNC(COLUMN(D$2)/5)+2,FALSE)*SUMIFS('IEA-MethaneAbatement'!$N:$N,'IEA-MethaneAbatement'!$O:$O,"&lt;"&amp;$B26,'IEA-MethaneAbatement'!$O:$O,"&gt;="&amp;$A26,'IEA-MethaneAbatement'!$M:$M,$D$1,'IEA-MethaneAbatement'!$B:$B,'Country Selector'!$A$2)))*(1+INDEX('EPA to IEA Scaling'!$F$8:$AO$8,,MATCH(D$2,'EPA to IEA Scaling'!$F$1:$AO$1,0)))</f>
        <v>0</v>
      </c>
      <c r="E26" cm="1">
        <f t="array" ref="E26">((VLOOKUP($B$1,'Multipliers and Adjustments'!$A$70:$I$86,TRUNC(COLUMN(E$2)/5)+2,FALSE)*SUMIFS('IEA-MethaneAbatement'!$N:$N,'IEA-MethaneAbatement'!$O:$O,"&lt;"&amp;$B26,'IEA-MethaneAbatement'!$O:$O,"&gt;="&amp;$A26,'IEA-MethaneAbatement'!$M:$M,$B$1,'IEA-MethaneAbatement'!$B:$B,'Country Selector'!$A$2)+VLOOKUP($C$1,'Multipliers and Adjustments'!$A$70:$I$86,TRUNC(COLUMN(E$2)/5)+2,FALSE)*SUMIFS('IEA-MethaneAbatement'!$N:$N,'IEA-MethaneAbatement'!$O:$O,"&lt;"&amp;$B26,'IEA-MethaneAbatement'!$O:$O,"&gt;="&amp;$A26,'IEA-MethaneAbatement'!$M:$M,$C$1,'IEA-MethaneAbatement'!$B:$B,'Country Selector'!$A$2)+VLOOKUP($D$1,'Multipliers and Adjustments'!$A$70:$I$86,TRUNC(COLUMN(E$2)/5)+2,FALSE)*SUMIFS('IEA-MethaneAbatement'!$N:$N,'IEA-MethaneAbatement'!$O:$O,"&lt;"&amp;$B26,'IEA-MethaneAbatement'!$O:$O,"&gt;="&amp;$A26,'IEA-MethaneAbatement'!$M:$M,$D$1,'IEA-MethaneAbatement'!$B:$B,'Country Selector'!$A$2)))*(1+INDEX('EPA to IEA Scaling'!$F$8:$AO$8,,MATCH(E$2,'EPA to IEA Scaling'!$F$1:$AO$1,0)))</f>
        <v>0</v>
      </c>
      <c r="F26" cm="1">
        <f t="array" ref="F26">((VLOOKUP($B$1,'Multipliers and Adjustments'!$A$70:$I$86,TRUNC(COLUMN(F$2)/5)+2,FALSE)*SUMIFS('IEA-MethaneAbatement'!$N:$N,'IEA-MethaneAbatement'!$O:$O,"&lt;"&amp;$B26,'IEA-MethaneAbatement'!$O:$O,"&gt;="&amp;$A26,'IEA-MethaneAbatement'!$M:$M,$B$1,'IEA-MethaneAbatement'!$B:$B,'Country Selector'!$A$2)+VLOOKUP($C$1,'Multipliers and Adjustments'!$A$70:$I$86,TRUNC(COLUMN(F$2)/5)+2,FALSE)*SUMIFS('IEA-MethaneAbatement'!$N:$N,'IEA-MethaneAbatement'!$O:$O,"&lt;"&amp;$B26,'IEA-MethaneAbatement'!$O:$O,"&gt;="&amp;$A26,'IEA-MethaneAbatement'!$M:$M,$C$1,'IEA-MethaneAbatement'!$B:$B,'Country Selector'!$A$2)+VLOOKUP($D$1,'Multipliers and Adjustments'!$A$70:$I$86,TRUNC(COLUMN(F$2)/5)+2,FALSE)*SUMIFS('IEA-MethaneAbatement'!$N:$N,'IEA-MethaneAbatement'!$O:$O,"&lt;"&amp;$B26,'IEA-MethaneAbatement'!$O:$O,"&gt;="&amp;$A26,'IEA-MethaneAbatement'!$M:$M,$D$1,'IEA-MethaneAbatement'!$B:$B,'Country Selector'!$A$2)))*(1+INDEX('EPA to IEA Scaling'!$F$8:$AO$8,,MATCH(F$2,'EPA to IEA Scaling'!$F$1:$AO$1,0)))</f>
        <v>0</v>
      </c>
      <c r="G26" cm="1">
        <f t="array" ref="G26">((VLOOKUP($B$1,'Multipliers and Adjustments'!$A$70:$I$86,TRUNC(COLUMN(G$2)/5)+2,FALSE)*SUMIFS('IEA-MethaneAbatement'!$N:$N,'IEA-MethaneAbatement'!$O:$O,"&lt;"&amp;$B26,'IEA-MethaneAbatement'!$O:$O,"&gt;="&amp;$A26,'IEA-MethaneAbatement'!$M:$M,$B$1,'IEA-MethaneAbatement'!$B:$B,'Country Selector'!$A$2)+VLOOKUP($C$1,'Multipliers and Adjustments'!$A$70:$I$86,TRUNC(COLUMN(G$2)/5)+2,FALSE)*SUMIFS('IEA-MethaneAbatement'!$N:$N,'IEA-MethaneAbatement'!$O:$O,"&lt;"&amp;$B26,'IEA-MethaneAbatement'!$O:$O,"&gt;="&amp;$A26,'IEA-MethaneAbatement'!$M:$M,$C$1,'IEA-MethaneAbatement'!$B:$B,'Country Selector'!$A$2)+VLOOKUP($D$1,'Multipliers and Adjustments'!$A$70:$I$86,TRUNC(COLUMN(G$2)/5)+2,FALSE)*SUMIFS('IEA-MethaneAbatement'!$N:$N,'IEA-MethaneAbatement'!$O:$O,"&lt;"&amp;$B26,'IEA-MethaneAbatement'!$O:$O,"&gt;="&amp;$A26,'IEA-MethaneAbatement'!$M:$M,$D$1,'IEA-MethaneAbatement'!$B:$B,'Country Selector'!$A$2)))*(1+INDEX('EPA to IEA Scaling'!$F$8:$AO$8,,MATCH(G$2,'EPA to IEA Scaling'!$F$1:$AO$1,0)))</f>
        <v>0</v>
      </c>
      <c r="H26" s="31" cm="1">
        <f t="array" ref="H26">((VLOOKUP($B$1,'Multipliers and Adjustments'!$A$70:$I$86,TRUNC(COLUMN(H$2)/5)+2,FALSE)*SUMIFS('IEA-MethaneAbatement'!$N:$N,'IEA-MethaneAbatement'!$O:$O,"&lt;"&amp;$B26,'IEA-MethaneAbatement'!$O:$O,"&gt;="&amp;$A26,'IEA-MethaneAbatement'!$M:$M,$B$1,'IEA-MethaneAbatement'!$B:$B,'Country Selector'!$A$2)+VLOOKUP($C$1,'Multipliers and Adjustments'!$A$70:$I$86,TRUNC(COLUMN(H$2)/5)+2,FALSE)*SUMIFS('IEA-MethaneAbatement'!$N:$N,'IEA-MethaneAbatement'!$O:$O,"&lt;"&amp;$B26,'IEA-MethaneAbatement'!$O:$O,"&gt;="&amp;$A26,'IEA-MethaneAbatement'!$M:$M,$C$1,'IEA-MethaneAbatement'!$B:$B,'Country Selector'!$A$2)+VLOOKUP($D$1,'Multipliers and Adjustments'!$A$70:$I$86,TRUNC(COLUMN(H$2)/5)+2,FALSE)*SUMIFS('IEA-MethaneAbatement'!$N:$N,'IEA-MethaneAbatement'!$O:$O,"&lt;"&amp;$B26,'IEA-MethaneAbatement'!$O:$O,"&gt;="&amp;$A26,'IEA-MethaneAbatement'!$M:$M,$D$1,'IEA-MethaneAbatement'!$B:$B,'Country Selector'!$A$2)))*(1+INDEX('EPA to IEA Scaling'!$F$8:$AO$8,,MATCH(H$2,'EPA to IEA Scaling'!$F$1:$AO$1,0)))</f>
        <v>0</v>
      </c>
      <c r="I26" cm="1">
        <f t="array" ref="I26">((VLOOKUP($B$1,'Multipliers and Adjustments'!$A$70:$I$86,TRUNC(COLUMN(I$2)/5)+2,FALSE)*SUMIFS('IEA-MethaneAbatement'!$N:$N,'IEA-MethaneAbatement'!$O:$O,"&lt;"&amp;$B26,'IEA-MethaneAbatement'!$O:$O,"&gt;="&amp;$A26,'IEA-MethaneAbatement'!$M:$M,$B$1,'IEA-MethaneAbatement'!$B:$B,'Country Selector'!$A$2)+VLOOKUP($C$1,'Multipliers and Adjustments'!$A$70:$I$86,TRUNC(COLUMN(I$2)/5)+2,FALSE)*SUMIFS('IEA-MethaneAbatement'!$N:$N,'IEA-MethaneAbatement'!$O:$O,"&lt;"&amp;$B26,'IEA-MethaneAbatement'!$O:$O,"&gt;="&amp;$A26,'IEA-MethaneAbatement'!$M:$M,$C$1,'IEA-MethaneAbatement'!$B:$B,'Country Selector'!$A$2)+VLOOKUP($D$1,'Multipliers and Adjustments'!$A$70:$I$86,TRUNC(COLUMN(I$2)/5)+2,FALSE)*SUMIFS('IEA-MethaneAbatement'!$N:$N,'IEA-MethaneAbatement'!$O:$O,"&lt;"&amp;$B26,'IEA-MethaneAbatement'!$O:$O,"&gt;="&amp;$A26,'IEA-MethaneAbatement'!$M:$M,$D$1,'IEA-MethaneAbatement'!$B:$B,'Country Selector'!$A$2)))*(1+INDEX('EPA to IEA Scaling'!$F$8:$AO$8,,MATCH(I$2,'EPA to IEA Scaling'!$F$1:$AO$1,0)))</f>
        <v>0</v>
      </c>
      <c r="J26" cm="1">
        <f t="array" ref="J26">((VLOOKUP($B$1,'Multipliers and Adjustments'!$A$70:$I$86,TRUNC(COLUMN(J$2)/5)+2,FALSE)*SUMIFS('IEA-MethaneAbatement'!$N:$N,'IEA-MethaneAbatement'!$O:$O,"&lt;"&amp;$B26,'IEA-MethaneAbatement'!$O:$O,"&gt;="&amp;$A26,'IEA-MethaneAbatement'!$M:$M,$B$1,'IEA-MethaneAbatement'!$B:$B,'Country Selector'!$A$2)+VLOOKUP($C$1,'Multipliers and Adjustments'!$A$70:$I$86,TRUNC(COLUMN(J$2)/5)+2,FALSE)*SUMIFS('IEA-MethaneAbatement'!$N:$N,'IEA-MethaneAbatement'!$O:$O,"&lt;"&amp;$B26,'IEA-MethaneAbatement'!$O:$O,"&gt;="&amp;$A26,'IEA-MethaneAbatement'!$M:$M,$C$1,'IEA-MethaneAbatement'!$B:$B,'Country Selector'!$A$2)+VLOOKUP($D$1,'Multipliers and Adjustments'!$A$70:$I$86,TRUNC(COLUMN(J$2)/5)+2,FALSE)*SUMIFS('IEA-MethaneAbatement'!$N:$N,'IEA-MethaneAbatement'!$O:$O,"&lt;"&amp;$B26,'IEA-MethaneAbatement'!$O:$O,"&gt;="&amp;$A26,'IEA-MethaneAbatement'!$M:$M,$D$1,'IEA-MethaneAbatement'!$B:$B,'Country Selector'!$A$2)))*(1+INDEX('EPA to IEA Scaling'!$F$8:$AO$8,,MATCH(J$2,'EPA to IEA Scaling'!$F$1:$AO$1,0)))</f>
        <v>0</v>
      </c>
      <c r="K26" cm="1">
        <f t="array" ref="K26">((VLOOKUP($B$1,'Multipliers and Adjustments'!$A$70:$I$86,TRUNC(COLUMN(K$2)/5)+2,FALSE)*SUMIFS('IEA-MethaneAbatement'!$N:$N,'IEA-MethaneAbatement'!$O:$O,"&lt;"&amp;$B26,'IEA-MethaneAbatement'!$O:$O,"&gt;="&amp;$A26,'IEA-MethaneAbatement'!$M:$M,$B$1,'IEA-MethaneAbatement'!$B:$B,'Country Selector'!$A$2)+VLOOKUP($C$1,'Multipliers and Adjustments'!$A$70:$I$86,TRUNC(COLUMN(K$2)/5)+2,FALSE)*SUMIFS('IEA-MethaneAbatement'!$N:$N,'IEA-MethaneAbatement'!$O:$O,"&lt;"&amp;$B26,'IEA-MethaneAbatement'!$O:$O,"&gt;="&amp;$A26,'IEA-MethaneAbatement'!$M:$M,$C$1,'IEA-MethaneAbatement'!$B:$B,'Country Selector'!$A$2)+VLOOKUP($D$1,'Multipliers and Adjustments'!$A$70:$I$86,TRUNC(COLUMN(K$2)/5)+2,FALSE)*SUMIFS('IEA-MethaneAbatement'!$N:$N,'IEA-MethaneAbatement'!$O:$O,"&lt;"&amp;$B26,'IEA-MethaneAbatement'!$O:$O,"&gt;="&amp;$A26,'IEA-MethaneAbatement'!$M:$M,$D$1,'IEA-MethaneAbatement'!$B:$B,'Country Selector'!$A$2)))*(1+INDEX('EPA to IEA Scaling'!$F$8:$AO$8,,MATCH(K$2,'EPA to IEA Scaling'!$F$1:$AO$1,0)))</f>
        <v>0</v>
      </c>
      <c r="L26" cm="1">
        <f t="array" ref="L26">((VLOOKUP($B$1,'Multipliers and Adjustments'!$A$70:$I$86,TRUNC(COLUMN(L$2)/5)+2,FALSE)*SUMIFS('IEA-MethaneAbatement'!$N:$N,'IEA-MethaneAbatement'!$O:$O,"&lt;"&amp;$B26,'IEA-MethaneAbatement'!$O:$O,"&gt;="&amp;$A26,'IEA-MethaneAbatement'!$M:$M,$B$1,'IEA-MethaneAbatement'!$B:$B,'Country Selector'!$A$2)+VLOOKUP($C$1,'Multipliers and Adjustments'!$A$70:$I$86,TRUNC(COLUMN(L$2)/5)+2,FALSE)*SUMIFS('IEA-MethaneAbatement'!$N:$N,'IEA-MethaneAbatement'!$O:$O,"&lt;"&amp;$B26,'IEA-MethaneAbatement'!$O:$O,"&gt;="&amp;$A26,'IEA-MethaneAbatement'!$M:$M,$C$1,'IEA-MethaneAbatement'!$B:$B,'Country Selector'!$A$2)+VLOOKUP($D$1,'Multipliers and Adjustments'!$A$70:$I$86,TRUNC(COLUMN(L$2)/5)+2,FALSE)*SUMIFS('IEA-MethaneAbatement'!$N:$N,'IEA-MethaneAbatement'!$O:$O,"&lt;"&amp;$B26,'IEA-MethaneAbatement'!$O:$O,"&gt;="&amp;$A26,'IEA-MethaneAbatement'!$M:$M,$D$1,'IEA-MethaneAbatement'!$B:$B,'Country Selector'!$A$2)))*(1+INDEX('EPA to IEA Scaling'!$F$8:$AO$8,,MATCH(L$2,'EPA to IEA Scaling'!$F$1:$AO$1,0)))</f>
        <v>0</v>
      </c>
      <c r="M26" s="31" cm="1">
        <f t="array" ref="M26">((VLOOKUP($B$1,'Multipliers and Adjustments'!$A$70:$I$86,TRUNC(COLUMN(M$2)/5)+2,FALSE)*SUMIFS('IEA-MethaneAbatement'!$N:$N,'IEA-MethaneAbatement'!$O:$O,"&lt;"&amp;$B26,'IEA-MethaneAbatement'!$O:$O,"&gt;="&amp;$A26,'IEA-MethaneAbatement'!$M:$M,$B$1,'IEA-MethaneAbatement'!$B:$B,'Country Selector'!$A$2)+VLOOKUP($C$1,'Multipliers and Adjustments'!$A$70:$I$86,TRUNC(COLUMN(M$2)/5)+2,FALSE)*SUMIFS('IEA-MethaneAbatement'!$N:$N,'IEA-MethaneAbatement'!$O:$O,"&lt;"&amp;$B26,'IEA-MethaneAbatement'!$O:$O,"&gt;="&amp;$A26,'IEA-MethaneAbatement'!$M:$M,$C$1,'IEA-MethaneAbatement'!$B:$B,'Country Selector'!$A$2)+VLOOKUP($D$1,'Multipliers and Adjustments'!$A$70:$I$86,TRUNC(COLUMN(M$2)/5)+2,FALSE)*SUMIFS('IEA-MethaneAbatement'!$N:$N,'IEA-MethaneAbatement'!$O:$O,"&lt;"&amp;$B26,'IEA-MethaneAbatement'!$O:$O,"&gt;="&amp;$A26,'IEA-MethaneAbatement'!$M:$M,$D$1,'IEA-MethaneAbatement'!$B:$B,'Country Selector'!$A$2)))*(1+INDEX('EPA to IEA Scaling'!$F$8:$AO$8,,MATCH(M$2,'EPA to IEA Scaling'!$F$1:$AO$1,0)))</f>
        <v>0</v>
      </c>
      <c r="N26" cm="1">
        <f t="array" ref="N26">((VLOOKUP($B$1,'Multipliers and Adjustments'!$A$70:$I$86,TRUNC(COLUMN(N$2)/5)+2,FALSE)*SUMIFS('IEA-MethaneAbatement'!$N:$N,'IEA-MethaneAbatement'!$O:$O,"&lt;"&amp;$B26,'IEA-MethaneAbatement'!$O:$O,"&gt;="&amp;$A26,'IEA-MethaneAbatement'!$M:$M,$B$1,'IEA-MethaneAbatement'!$B:$B,'Country Selector'!$A$2)+VLOOKUP($C$1,'Multipliers and Adjustments'!$A$70:$I$86,TRUNC(COLUMN(N$2)/5)+2,FALSE)*SUMIFS('IEA-MethaneAbatement'!$N:$N,'IEA-MethaneAbatement'!$O:$O,"&lt;"&amp;$B26,'IEA-MethaneAbatement'!$O:$O,"&gt;="&amp;$A26,'IEA-MethaneAbatement'!$M:$M,$C$1,'IEA-MethaneAbatement'!$B:$B,'Country Selector'!$A$2)+VLOOKUP($D$1,'Multipliers and Adjustments'!$A$70:$I$86,TRUNC(COLUMN(N$2)/5)+2,FALSE)*SUMIFS('IEA-MethaneAbatement'!$N:$N,'IEA-MethaneAbatement'!$O:$O,"&lt;"&amp;$B26,'IEA-MethaneAbatement'!$O:$O,"&gt;="&amp;$A26,'IEA-MethaneAbatement'!$M:$M,$D$1,'IEA-MethaneAbatement'!$B:$B,'Country Selector'!$A$2)))*(1+INDEX('EPA to IEA Scaling'!$F$8:$AO$8,,MATCH(N$2,'EPA to IEA Scaling'!$F$1:$AO$1,0)))</f>
        <v>0</v>
      </c>
      <c r="O26" cm="1">
        <f t="array" ref="O26">((VLOOKUP($B$1,'Multipliers and Adjustments'!$A$70:$I$86,TRUNC(COLUMN(O$2)/5)+2,FALSE)*SUMIFS('IEA-MethaneAbatement'!$N:$N,'IEA-MethaneAbatement'!$O:$O,"&lt;"&amp;$B26,'IEA-MethaneAbatement'!$O:$O,"&gt;="&amp;$A26,'IEA-MethaneAbatement'!$M:$M,$B$1,'IEA-MethaneAbatement'!$B:$B,'Country Selector'!$A$2)+VLOOKUP($C$1,'Multipliers and Adjustments'!$A$70:$I$86,TRUNC(COLUMN(O$2)/5)+2,FALSE)*SUMIFS('IEA-MethaneAbatement'!$N:$N,'IEA-MethaneAbatement'!$O:$O,"&lt;"&amp;$B26,'IEA-MethaneAbatement'!$O:$O,"&gt;="&amp;$A26,'IEA-MethaneAbatement'!$M:$M,$C$1,'IEA-MethaneAbatement'!$B:$B,'Country Selector'!$A$2)+VLOOKUP($D$1,'Multipliers and Adjustments'!$A$70:$I$86,TRUNC(COLUMN(O$2)/5)+2,FALSE)*SUMIFS('IEA-MethaneAbatement'!$N:$N,'IEA-MethaneAbatement'!$O:$O,"&lt;"&amp;$B26,'IEA-MethaneAbatement'!$O:$O,"&gt;="&amp;$A26,'IEA-MethaneAbatement'!$M:$M,$D$1,'IEA-MethaneAbatement'!$B:$B,'Country Selector'!$A$2)))*(1+INDEX('EPA to IEA Scaling'!$F$8:$AO$8,,MATCH(O$2,'EPA to IEA Scaling'!$F$1:$AO$1,0)))</f>
        <v>0</v>
      </c>
      <c r="P26" cm="1">
        <f t="array" ref="P26">((VLOOKUP($B$1,'Multipliers and Adjustments'!$A$70:$I$86,TRUNC(COLUMN(P$2)/5)+2,FALSE)*SUMIFS('IEA-MethaneAbatement'!$N:$N,'IEA-MethaneAbatement'!$O:$O,"&lt;"&amp;$B26,'IEA-MethaneAbatement'!$O:$O,"&gt;="&amp;$A26,'IEA-MethaneAbatement'!$M:$M,$B$1,'IEA-MethaneAbatement'!$B:$B,'Country Selector'!$A$2)+VLOOKUP($C$1,'Multipliers and Adjustments'!$A$70:$I$86,TRUNC(COLUMN(P$2)/5)+2,FALSE)*SUMIFS('IEA-MethaneAbatement'!$N:$N,'IEA-MethaneAbatement'!$O:$O,"&lt;"&amp;$B26,'IEA-MethaneAbatement'!$O:$O,"&gt;="&amp;$A26,'IEA-MethaneAbatement'!$M:$M,$C$1,'IEA-MethaneAbatement'!$B:$B,'Country Selector'!$A$2)+VLOOKUP($D$1,'Multipliers and Adjustments'!$A$70:$I$86,TRUNC(COLUMN(P$2)/5)+2,FALSE)*SUMIFS('IEA-MethaneAbatement'!$N:$N,'IEA-MethaneAbatement'!$O:$O,"&lt;"&amp;$B26,'IEA-MethaneAbatement'!$O:$O,"&gt;="&amp;$A26,'IEA-MethaneAbatement'!$M:$M,$D$1,'IEA-MethaneAbatement'!$B:$B,'Country Selector'!$A$2)))*(1+INDEX('EPA to IEA Scaling'!$F$8:$AO$8,,MATCH(P$2,'EPA to IEA Scaling'!$F$1:$AO$1,0)))</f>
        <v>0</v>
      </c>
      <c r="Q26" cm="1">
        <f t="array" ref="Q26">((VLOOKUP($B$1,'Multipliers and Adjustments'!$A$70:$I$86,TRUNC(COLUMN(Q$2)/5)+2,FALSE)*SUMIFS('IEA-MethaneAbatement'!$N:$N,'IEA-MethaneAbatement'!$O:$O,"&lt;"&amp;$B26,'IEA-MethaneAbatement'!$O:$O,"&gt;="&amp;$A26,'IEA-MethaneAbatement'!$M:$M,$B$1,'IEA-MethaneAbatement'!$B:$B,'Country Selector'!$A$2)+VLOOKUP($C$1,'Multipliers and Adjustments'!$A$70:$I$86,TRUNC(COLUMN(Q$2)/5)+2,FALSE)*SUMIFS('IEA-MethaneAbatement'!$N:$N,'IEA-MethaneAbatement'!$O:$O,"&lt;"&amp;$B26,'IEA-MethaneAbatement'!$O:$O,"&gt;="&amp;$A26,'IEA-MethaneAbatement'!$M:$M,$C$1,'IEA-MethaneAbatement'!$B:$B,'Country Selector'!$A$2)+VLOOKUP($D$1,'Multipliers and Adjustments'!$A$70:$I$86,TRUNC(COLUMN(Q$2)/5)+2,FALSE)*SUMIFS('IEA-MethaneAbatement'!$N:$N,'IEA-MethaneAbatement'!$O:$O,"&lt;"&amp;$B26,'IEA-MethaneAbatement'!$O:$O,"&gt;="&amp;$A26,'IEA-MethaneAbatement'!$M:$M,$D$1,'IEA-MethaneAbatement'!$B:$B,'Country Selector'!$A$2)))*(1+INDEX('EPA to IEA Scaling'!$F$8:$AO$8,,MATCH(Q$2,'EPA to IEA Scaling'!$F$1:$AO$1,0)))</f>
        <v>0</v>
      </c>
      <c r="R26" s="31" cm="1">
        <f t="array" ref="R26">((VLOOKUP($B$1,'Multipliers and Adjustments'!$A$70:$I$86,TRUNC(COLUMN(R$2)/5)+2,FALSE)*SUMIFS('IEA-MethaneAbatement'!$N:$N,'IEA-MethaneAbatement'!$O:$O,"&lt;"&amp;$B26,'IEA-MethaneAbatement'!$O:$O,"&gt;="&amp;$A26,'IEA-MethaneAbatement'!$M:$M,$B$1,'IEA-MethaneAbatement'!$B:$B,'Country Selector'!$A$2)+VLOOKUP($C$1,'Multipliers and Adjustments'!$A$70:$I$86,TRUNC(COLUMN(R$2)/5)+2,FALSE)*SUMIFS('IEA-MethaneAbatement'!$N:$N,'IEA-MethaneAbatement'!$O:$O,"&lt;"&amp;$B26,'IEA-MethaneAbatement'!$O:$O,"&gt;="&amp;$A26,'IEA-MethaneAbatement'!$M:$M,$C$1,'IEA-MethaneAbatement'!$B:$B,'Country Selector'!$A$2)+VLOOKUP($D$1,'Multipliers and Adjustments'!$A$70:$I$86,TRUNC(COLUMN(R$2)/5)+2,FALSE)*SUMIFS('IEA-MethaneAbatement'!$N:$N,'IEA-MethaneAbatement'!$O:$O,"&lt;"&amp;$B26,'IEA-MethaneAbatement'!$O:$O,"&gt;="&amp;$A26,'IEA-MethaneAbatement'!$M:$M,$D$1,'IEA-MethaneAbatement'!$B:$B,'Country Selector'!$A$2)))*(1+INDEX('EPA to IEA Scaling'!$F$8:$AO$8,,MATCH(R$2,'EPA to IEA Scaling'!$F$1:$AO$1,0)))</f>
        <v>0</v>
      </c>
      <c r="S26" cm="1">
        <f t="array" ref="S26">((VLOOKUP($B$1,'Multipliers and Adjustments'!$A$70:$I$86,TRUNC(COLUMN(S$2)/5)+2,FALSE)*SUMIFS('IEA-MethaneAbatement'!$N:$N,'IEA-MethaneAbatement'!$O:$O,"&lt;"&amp;$B26,'IEA-MethaneAbatement'!$O:$O,"&gt;="&amp;$A26,'IEA-MethaneAbatement'!$M:$M,$B$1,'IEA-MethaneAbatement'!$B:$B,'Country Selector'!$A$2)+VLOOKUP($C$1,'Multipliers and Adjustments'!$A$70:$I$86,TRUNC(COLUMN(S$2)/5)+2,FALSE)*SUMIFS('IEA-MethaneAbatement'!$N:$N,'IEA-MethaneAbatement'!$O:$O,"&lt;"&amp;$B26,'IEA-MethaneAbatement'!$O:$O,"&gt;="&amp;$A26,'IEA-MethaneAbatement'!$M:$M,$C$1,'IEA-MethaneAbatement'!$B:$B,'Country Selector'!$A$2)+VLOOKUP($D$1,'Multipliers and Adjustments'!$A$70:$I$86,TRUNC(COLUMN(S$2)/5)+2,FALSE)*SUMIFS('IEA-MethaneAbatement'!$N:$N,'IEA-MethaneAbatement'!$O:$O,"&lt;"&amp;$B26,'IEA-MethaneAbatement'!$O:$O,"&gt;="&amp;$A26,'IEA-MethaneAbatement'!$M:$M,$D$1,'IEA-MethaneAbatement'!$B:$B,'Country Selector'!$A$2)))*(1+INDEX('EPA to IEA Scaling'!$F$8:$AO$8,,MATCH(S$2,'EPA to IEA Scaling'!$F$1:$AO$1,0)))</f>
        <v>0</v>
      </c>
      <c r="T26" cm="1">
        <f t="array" ref="T26">((VLOOKUP($B$1,'Multipliers and Adjustments'!$A$70:$I$86,TRUNC(COLUMN(T$2)/5)+2,FALSE)*SUMIFS('IEA-MethaneAbatement'!$N:$N,'IEA-MethaneAbatement'!$O:$O,"&lt;"&amp;$B26,'IEA-MethaneAbatement'!$O:$O,"&gt;="&amp;$A26,'IEA-MethaneAbatement'!$M:$M,$B$1,'IEA-MethaneAbatement'!$B:$B,'Country Selector'!$A$2)+VLOOKUP($C$1,'Multipliers and Adjustments'!$A$70:$I$86,TRUNC(COLUMN(T$2)/5)+2,FALSE)*SUMIFS('IEA-MethaneAbatement'!$N:$N,'IEA-MethaneAbatement'!$O:$O,"&lt;"&amp;$B26,'IEA-MethaneAbatement'!$O:$O,"&gt;="&amp;$A26,'IEA-MethaneAbatement'!$M:$M,$C$1,'IEA-MethaneAbatement'!$B:$B,'Country Selector'!$A$2)+VLOOKUP($D$1,'Multipliers and Adjustments'!$A$70:$I$86,TRUNC(COLUMN(T$2)/5)+2,FALSE)*SUMIFS('IEA-MethaneAbatement'!$N:$N,'IEA-MethaneAbatement'!$O:$O,"&lt;"&amp;$B26,'IEA-MethaneAbatement'!$O:$O,"&gt;="&amp;$A26,'IEA-MethaneAbatement'!$M:$M,$D$1,'IEA-MethaneAbatement'!$B:$B,'Country Selector'!$A$2)))*(1+INDEX('EPA to IEA Scaling'!$F$8:$AO$8,,MATCH(T$2,'EPA to IEA Scaling'!$F$1:$AO$1,0)))</f>
        <v>0</v>
      </c>
      <c r="U26" cm="1">
        <f t="array" ref="U26">((VLOOKUP($B$1,'Multipliers and Adjustments'!$A$70:$I$86,TRUNC(COLUMN(U$2)/5)+2,FALSE)*SUMIFS('IEA-MethaneAbatement'!$N:$N,'IEA-MethaneAbatement'!$O:$O,"&lt;"&amp;$B26,'IEA-MethaneAbatement'!$O:$O,"&gt;="&amp;$A26,'IEA-MethaneAbatement'!$M:$M,$B$1,'IEA-MethaneAbatement'!$B:$B,'Country Selector'!$A$2)+VLOOKUP($C$1,'Multipliers and Adjustments'!$A$70:$I$86,TRUNC(COLUMN(U$2)/5)+2,FALSE)*SUMIFS('IEA-MethaneAbatement'!$N:$N,'IEA-MethaneAbatement'!$O:$O,"&lt;"&amp;$B26,'IEA-MethaneAbatement'!$O:$O,"&gt;="&amp;$A26,'IEA-MethaneAbatement'!$M:$M,$C$1,'IEA-MethaneAbatement'!$B:$B,'Country Selector'!$A$2)+VLOOKUP($D$1,'Multipliers and Adjustments'!$A$70:$I$86,TRUNC(COLUMN(U$2)/5)+2,FALSE)*SUMIFS('IEA-MethaneAbatement'!$N:$N,'IEA-MethaneAbatement'!$O:$O,"&lt;"&amp;$B26,'IEA-MethaneAbatement'!$O:$O,"&gt;="&amp;$A26,'IEA-MethaneAbatement'!$M:$M,$D$1,'IEA-MethaneAbatement'!$B:$B,'Country Selector'!$A$2)))*(1+INDEX('EPA to IEA Scaling'!$F$8:$AO$8,,MATCH(U$2,'EPA to IEA Scaling'!$F$1:$AO$1,0)))</f>
        <v>0</v>
      </c>
      <c r="V26" cm="1">
        <f t="array" ref="V26">((VLOOKUP($B$1,'Multipliers and Adjustments'!$A$70:$I$86,TRUNC(COLUMN(V$2)/5)+2,FALSE)*SUMIFS('IEA-MethaneAbatement'!$N:$N,'IEA-MethaneAbatement'!$O:$O,"&lt;"&amp;$B26,'IEA-MethaneAbatement'!$O:$O,"&gt;="&amp;$A26,'IEA-MethaneAbatement'!$M:$M,$B$1,'IEA-MethaneAbatement'!$B:$B,'Country Selector'!$A$2)+VLOOKUP($C$1,'Multipliers and Adjustments'!$A$70:$I$86,TRUNC(COLUMN(V$2)/5)+2,FALSE)*SUMIFS('IEA-MethaneAbatement'!$N:$N,'IEA-MethaneAbatement'!$O:$O,"&lt;"&amp;$B26,'IEA-MethaneAbatement'!$O:$O,"&gt;="&amp;$A26,'IEA-MethaneAbatement'!$M:$M,$C$1,'IEA-MethaneAbatement'!$B:$B,'Country Selector'!$A$2)+VLOOKUP($D$1,'Multipliers and Adjustments'!$A$70:$I$86,TRUNC(COLUMN(V$2)/5)+2,FALSE)*SUMIFS('IEA-MethaneAbatement'!$N:$N,'IEA-MethaneAbatement'!$O:$O,"&lt;"&amp;$B26,'IEA-MethaneAbatement'!$O:$O,"&gt;="&amp;$A26,'IEA-MethaneAbatement'!$M:$M,$D$1,'IEA-MethaneAbatement'!$B:$B,'Country Selector'!$A$2)))*(1+INDEX('EPA to IEA Scaling'!$F$8:$AO$8,,MATCH(V$2,'EPA to IEA Scaling'!$F$1:$AO$1,0)))</f>
        <v>0</v>
      </c>
      <c r="W26" s="31" cm="1">
        <f t="array" ref="W26">((VLOOKUP($B$1,'Multipliers and Adjustments'!$A$70:$I$86,TRUNC(COLUMN(W$2)/5)+2,FALSE)*SUMIFS('IEA-MethaneAbatement'!$N:$N,'IEA-MethaneAbatement'!$O:$O,"&lt;"&amp;$B26,'IEA-MethaneAbatement'!$O:$O,"&gt;="&amp;$A26,'IEA-MethaneAbatement'!$M:$M,$B$1,'IEA-MethaneAbatement'!$B:$B,'Country Selector'!$A$2)+VLOOKUP($C$1,'Multipliers and Adjustments'!$A$70:$I$86,TRUNC(COLUMN(W$2)/5)+2,FALSE)*SUMIFS('IEA-MethaneAbatement'!$N:$N,'IEA-MethaneAbatement'!$O:$O,"&lt;"&amp;$B26,'IEA-MethaneAbatement'!$O:$O,"&gt;="&amp;$A26,'IEA-MethaneAbatement'!$M:$M,$C$1,'IEA-MethaneAbatement'!$B:$B,'Country Selector'!$A$2)+VLOOKUP($D$1,'Multipliers and Adjustments'!$A$70:$I$86,TRUNC(COLUMN(W$2)/5)+2,FALSE)*SUMIFS('IEA-MethaneAbatement'!$N:$N,'IEA-MethaneAbatement'!$O:$O,"&lt;"&amp;$B26,'IEA-MethaneAbatement'!$O:$O,"&gt;="&amp;$A26,'IEA-MethaneAbatement'!$M:$M,$D$1,'IEA-MethaneAbatement'!$B:$B,'Country Selector'!$A$2)))*(1+INDEX('EPA to IEA Scaling'!$F$8:$AO$8,,MATCH(W$2,'EPA to IEA Scaling'!$F$1:$AO$1,0)))</f>
        <v>0</v>
      </c>
      <c r="X26" cm="1">
        <f t="array" ref="X26">((VLOOKUP($B$1,'Multipliers and Adjustments'!$A$70:$I$86,TRUNC(COLUMN(X$2)/5)+2,FALSE)*SUMIFS('IEA-MethaneAbatement'!$N:$N,'IEA-MethaneAbatement'!$O:$O,"&lt;"&amp;$B26,'IEA-MethaneAbatement'!$O:$O,"&gt;="&amp;$A26,'IEA-MethaneAbatement'!$M:$M,$B$1,'IEA-MethaneAbatement'!$B:$B,'Country Selector'!$A$2)+VLOOKUP($C$1,'Multipliers and Adjustments'!$A$70:$I$86,TRUNC(COLUMN(X$2)/5)+2,FALSE)*SUMIFS('IEA-MethaneAbatement'!$N:$N,'IEA-MethaneAbatement'!$O:$O,"&lt;"&amp;$B26,'IEA-MethaneAbatement'!$O:$O,"&gt;="&amp;$A26,'IEA-MethaneAbatement'!$M:$M,$C$1,'IEA-MethaneAbatement'!$B:$B,'Country Selector'!$A$2)+VLOOKUP($D$1,'Multipliers and Adjustments'!$A$70:$I$86,TRUNC(COLUMN(X$2)/5)+2,FALSE)*SUMIFS('IEA-MethaneAbatement'!$N:$N,'IEA-MethaneAbatement'!$O:$O,"&lt;"&amp;$B26,'IEA-MethaneAbatement'!$O:$O,"&gt;="&amp;$A26,'IEA-MethaneAbatement'!$M:$M,$D$1,'IEA-MethaneAbatement'!$B:$B,'Country Selector'!$A$2)))*(1+INDEX('EPA to IEA Scaling'!$F$8:$AO$8,,MATCH(X$2,'EPA to IEA Scaling'!$F$1:$AO$1,0)))</f>
        <v>0</v>
      </c>
      <c r="Y26" cm="1">
        <f t="array" ref="Y26">((VLOOKUP($B$1,'Multipliers and Adjustments'!$A$70:$I$86,TRUNC(COLUMN(Y$2)/5)+2,FALSE)*SUMIFS('IEA-MethaneAbatement'!$N:$N,'IEA-MethaneAbatement'!$O:$O,"&lt;"&amp;$B26,'IEA-MethaneAbatement'!$O:$O,"&gt;="&amp;$A26,'IEA-MethaneAbatement'!$M:$M,$B$1,'IEA-MethaneAbatement'!$B:$B,'Country Selector'!$A$2)+VLOOKUP($C$1,'Multipliers and Adjustments'!$A$70:$I$86,TRUNC(COLUMN(Y$2)/5)+2,FALSE)*SUMIFS('IEA-MethaneAbatement'!$N:$N,'IEA-MethaneAbatement'!$O:$O,"&lt;"&amp;$B26,'IEA-MethaneAbatement'!$O:$O,"&gt;="&amp;$A26,'IEA-MethaneAbatement'!$M:$M,$C$1,'IEA-MethaneAbatement'!$B:$B,'Country Selector'!$A$2)+VLOOKUP($D$1,'Multipliers and Adjustments'!$A$70:$I$86,TRUNC(COLUMN(Y$2)/5)+2,FALSE)*SUMIFS('IEA-MethaneAbatement'!$N:$N,'IEA-MethaneAbatement'!$O:$O,"&lt;"&amp;$B26,'IEA-MethaneAbatement'!$O:$O,"&gt;="&amp;$A26,'IEA-MethaneAbatement'!$M:$M,$D$1,'IEA-MethaneAbatement'!$B:$B,'Country Selector'!$A$2)))*(1+INDEX('EPA to IEA Scaling'!$F$8:$AO$8,,MATCH(Y$2,'EPA to IEA Scaling'!$F$1:$AO$1,0)))</f>
        <v>0</v>
      </c>
      <c r="Z26" cm="1">
        <f t="array" ref="Z26">((VLOOKUP($B$1,'Multipliers and Adjustments'!$A$70:$I$86,TRUNC(COLUMN(Z$2)/5)+2,FALSE)*SUMIFS('IEA-MethaneAbatement'!$N:$N,'IEA-MethaneAbatement'!$O:$O,"&lt;"&amp;$B26,'IEA-MethaneAbatement'!$O:$O,"&gt;="&amp;$A26,'IEA-MethaneAbatement'!$M:$M,$B$1,'IEA-MethaneAbatement'!$B:$B,'Country Selector'!$A$2)+VLOOKUP($C$1,'Multipliers and Adjustments'!$A$70:$I$86,TRUNC(COLUMN(Z$2)/5)+2,FALSE)*SUMIFS('IEA-MethaneAbatement'!$N:$N,'IEA-MethaneAbatement'!$O:$O,"&lt;"&amp;$B26,'IEA-MethaneAbatement'!$O:$O,"&gt;="&amp;$A26,'IEA-MethaneAbatement'!$M:$M,$C$1,'IEA-MethaneAbatement'!$B:$B,'Country Selector'!$A$2)+VLOOKUP($D$1,'Multipliers and Adjustments'!$A$70:$I$86,TRUNC(COLUMN(Z$2)/5)+2,FALSE)*SUMIFS('IEA-MethaneAbatement'!$N:$N,'IEA-MethaneAbatement'!$O:$O,"&lt;"&amp;$B26,'IEA-MethaneAbatement'!$O:$O,"&gt;="&amp;$A26,'IEA-MethaneAbatement'!$M:$M,$D$1,'IEA-MethaneAbatement'!$B:$B,'Country Selector'!$A$2)))*(1+INDEX('EPA to IEA Scaling'!$F$8:$AO$8,,MATCH(Z$2,'EPA to IEA Scaling'!$F$1:$AO$1,0)))</f>
        <v>0</v>
      </c>
      <c r="AA26" cm="1">
        <f t="array" ref="AA26">((VLOOKUP($B$1,'Multipliers and Adjustments'!$A$70:$I$86,TRUNC(COLUMN(AA$2)/5)+2,FALSE)*SUMIFS('IEA-MethaneAbatement'!$N:$N,'IEA-MethaneAbatement'!$O:$O,"&lt;"&amp;$B26,'IEA-MethaneAbatement'!$O:$O,"&gt;="&amp;$A26,'IEA-MethaneAbatement'!$M:$M,$B$1,'IEA-MethaneAbatement'!$B:$B,'Country Selector'!$A$2)+VLOOKUP($C$1,'Multipliers and Adjustments'!$A$70:$I$86,TRUNC(COLUMN(AA$2)/5)+2,FALSE)*SUMIFS('IEA-MethaneAbatement'!$N:$N,'IEA-MethaneAbatement'!$O:$O,"&lt;"&amp;$B26,'IEA-MethaneAbatement'!$O:$O,"&gt;="&amp;$A26,'IEA-MethaneAbatement'!$M:$M,$C$1,'IEA-MethaneAbatement'!$B:$B,'Country Selector'!$A$2)+VLOOKUP($D$1,'Multipliers and Adjustments'!$A$70:$I$86,TRUNC(COLUMN(AA$2)/5)+2,FALSE)*SUMIFS('IEA-MethaneAbatement'!$N:$N,'IEA-MethaneAbatement'!$O:$O,"&lt;"&amp;$B26,'IEA-MethaneAbatement'!$O:$O,"&gt;="&amp;$A26,'IEA-MethaneAbatement'!$M:$M,$D$1,'IEA-MethaneAbatement'!$B:$B,'Country Selector'!$A$2)))*(1+INDEX('EPA to IEA Scaling'!$F$8:$AO$8,,MATCH(AA$2,'EPA to IEA Scaling'!$F$1:$AO$1,0)))</f>
        <v>0</v>
      </c>
      <c r="AB26" s="31" cm="1">
        <f t="array" ref="AB26">((VLOOKUP($B$1,'Multipliers and Adjustments'!$A$70:$I$86,TRUNC(COLUMN(AB$2)/5)+2,FALSE)*SUMIFS('IEA-MethaneAbatement'!$N:$N,'IEA-MethaneAbatement'!$O:$O,"&lt;"&amp;$B26,'IEA-MethaneAbatement'!$O:$O,"&gt;="&amp;$A26,'IEA-MethaneAbatement'!$M:$M,$B$1,'IEA-MethaneAbatement'!$B:$B,'Country Selector'!$A$2)+VLOOKUP($C$1,'Multipliers and Adjustments'!$A$70:$I$86,TRUNC(COLUMN(AB$2)/5)+2,FALSE)*SUMIFS('IEA-MethaneAbatement'!$N:$N,'IEA-MethaneAbatement'!$O:$O,"&lt;"&amp;$B26,'IEA-MethaneAbatement'!$O:$O,"&gt;="&amp;$A26,'IEA-MethaneAbatement'!$M:$M,$C$1,'IEA-MethaneAbatement'!$B:$B,'Country Selector'!$A$2)+VLOOKUP($D$1,'Multipliers and Adjustments'!$A$70:$I$86,TRUNC(COLUMN(AB$2)/5)+2,FALSE)*SUMIFS('IEA-MethaneAbatement'!$N:$N,'IEA-MethaneAbatement'!$O:$O,"&lt;"&amp;$B26,'IEA-MethaneAbatement'!$O:$O,"&gt;="&amp;$A26,'IEA-MethaneAbatement'!$M:$M,$D$1,'IEA-MethaneAbatement'!$B:$B,'Country Selector'!$A$2)))*(1+INDEX('EPA to IEA Scaling'!$F$8:$AO$8,,MATCH(AB$2,'EPA to IEA Scaling'!$F$1:$AO$1,0)))</f>
        <v>0</v>
      </c>
      <c r="AC26" cm="1">
        <f t="array" ref="AC26">((VLOOKUP($B$1,'Multipliers and Adjustments'!$A$70:$I$86,TRUNC(COLUMN(AC$2)/5)+2,FALSE)*SUMIFS('IEA-MethaneAbatement'!$N:$N,'IEA-MethaneAbatement'!$O:$O,"&lt;"&amp;$B26,'IEA-MethaneAbatement'!$O:$O,"&gt;="&amp;$A26,'IEA-MethaneAbatement'!$M:$M,$B$1,'IEA-MethaneAbatement'!$B:$B,'Country Selector'!$A$2)+VLOOKUP($C$1,'Multipliers and Adjustments'!$A$70:$I$86,TRUNC(COLUMN(AC$2)/5)+2,FALSE)*SUMIFS('IEA-MethaneAbatement'!$N:$N,'IEA-MethaneAbatement'!$O:$O,"&lt;"&amp;$B26,'IEA-MethaneAbatement'!$O:$O,"&gt;="&amp;$A26,'IEA-MethaneAbatement'!$M:$M,$C$1,'IEA-MethaneAbatement'!$B:$B,'Country Selector'!$A$2)+VLOOKUP($D$1,'Multipliers and Adjustments'!$A$70:$I$86,TRUNC(COLUMN(AC$2)/5)+2,FALSE)*SUMIFS('IEA-MethaneAbatement'!$N:$N,'IEA-MethaneAbatement'!$O:$O,"&lt;"&amp;$B26,'IEA-MethaneAbatement'!$O:$O,"&gt;="&amp;$A26,'IEA-MethaneAbatement'!$M:$M,$D$1,'IEA-MethaneAbatement'!$B:$B,'Country Selector'!$A$2)))*(1+INDEX('EPA to IEA Scaling'!$F$8:$AO$8,,MATCH(AC$2,'EPA to IEA Scaling'!$F$1:$AO$1,0)))</f>
        <v>0</v>
      </c>
      <c r="AD26" cm="1">
        <f t="array" ref="AD26">((VLOOKUP($B$1,'Multipliers and Adjustments'!$A$70:$I$86,TRUNC(COLUMN(AD$2)/5)+2,FALSE)*SUMIFS('IEA-MethaneAbatement'!$N:$N,'IEA-MethaneAbatement'!$O:$O,"&lt;"&amp;$B26,'IEA-MethaneAbatement'!$O:$O,"&gt;="&amp;$A26,'IEA-MethaneAbatement'!$M:$M,$B$1,'IEA-MethaneAbatement'!$B:$B,'Country Selector'!$A$2)+VLOOKUP($C$1,'Multipliers and Adjustments'!$A$70:$I$86,TRUNC(COLUMN(AD$2)/5)+2,FALSE)*SUMIFS('IEA-MethaneAbatement'!$N:$N,'IEA-MethaneAbatement'!$O:$O,"&lt;"&amp;$B26,'IEA-MethaneAbatement'!$O:$O,"&gt;="&amp;$A26,'IEA-MethaneAbatement'!$M:$M,$C$1,'IEA-MethaneAbatement'!$B:$B,'Country Selector'!$A$2)+VLOOKUP($D$1,'Multipliers and Adjustments'!$A$70:$I$86,TRUNC(COLUMN(AD$2)/5)+2,FALSE)*SUMIFS('IEA-MethaneAbatement'!$N:$N,'IEA-MethaneAbatement'!$O:$O,"&lt;"&amp;$B26,'IEA-MethaneAbatement'!$O:$O,"&gt;="&amp;$A26,'IEA-MethaneAbatement'!$M:$M,$D$1,'IEA-MethaneAbatement'!$B:$B,'Country Selector'!$A$2)))*(1+INDEX('EPA to IEA Scaling'!$F$8:$AO$8,,MATCH(AD$2,'EPA to IEA Scaling'!$F$1:$AO$1,0)))</f>
        <v>0</v>
      </c>
      <c r="AE26" cm="1">
        <f t="array" ref="AE26">((VLOOKUP($B$1,'Multipliers and Adjustments'!$A$70:$I$86,TRUNC(COLUMN(AE$2)/5)+2,FALSE)*SUMIFS('IEA-MethaneAbatement'!$N:$N,'IEA-MethaneAbatement'!$O:$O,"&lt;"&amp;$B26,'IEA-MethaneAbatement'!$O:$O,"&gt;="&amp;$A26,'IEA-MethaneAbatement'!$M:$M,$B$1,'IEA-MethaneAbatement'!$B:$B,'Country Selector'!$A$2)+VLOOKUP($C$1,'Multipliers and Adjustments'!$A$70:$I$86,TRUNC(COLUMN(AE$2)/5)+2,FALSE)*SUMIFS('IEA-MethaneAbatement'!$N:$N,'IEA-MethaneAbatement'!$O:$O,"&lt;"&amp;$B26,'IEA-MethaneAbatement'!$O:$O,"&gt;="&amp;$A26,'IEA-MethaneAbatement'!$M:$M,$C$1,'IEA-MethaneAbatement'!$B:$B,'Country Selector'!$A$2)+VLOOKUP($D$1,'Multipliers and Adjustments'!$A$70:$I$86,TRUNC(COLUMN(AE$2)/5)+2,FALSE)*SUMIFS('IEA-MethaneAbatement'!$N:$N,'IEA-MethaneAbatement'!$O:$O,"&lt;"&amp;$B26,'IEA-MethaneAbatement'!$O:$O,"&gt;="&amp;$A26,'IEA-MethaneAbatement'!$M:$M,$D$1,'IEA-MethaneAbatement'!$B:$B,'Country Selector'!$A$2)))*(1+INDEX('EPA to IEA Scaling'!$F$8:$AO$8,,MATCH(AE$2,'EPA to IEA Scaling'!$F$1:$AO$1,0)))</f>
        <v>0</v>
      </c>
      <c r="AF26" cm="1">
        <f t="array" ref="AF26">((VLOOKUP($B$1,'Multipliers and Adjustments'!$A$70:$I$86,TRUNC(COLUMN(AF$2)/5)+2,FALSE)*SUMIFS('IEA-MethaneAbatement'!$N:$N,'IEA-MethaneAbatement'!$O:$O,"&lt;"&amp;$B26,'IEA-MethaneAbatement'!$O:$O,"&gt;="&amp;$A26,'IEA-MethaneAbatement'!$M:$M,$B$1,'IEA-MethaneAbatement'!$B:$B,'Country Selector'!$A$2)+VLOOKUP($C$1,'Multipliers and Adjustments'!$A$70:$I$86,TRUNC(COLUMN(AF$2)/5)+2,FALSE)*SUMIFS('IEA-MethaneAbatement'!$N:$N,'IEA-MethaneAbatement'!$O:$O,"&lt;"&amp;$B26,'IEA-MethaneAbatement'!$O:$O,"&gt;="&amp;$A26,'IEA-MethaneAbatement'!$M:$M,$C$1,'IEA-MethaneAbatement'!$B:$B,'Country Selector'!$A$2)+VLOOKUP($D$1,'Multipliers and Adjustments'!$A$70:$I$86,TRUNC(COLUMN(AF$2)/5)+2,FALSE)*SUMIFS('IEA-MethaneAbatement'!$N:$N,'IEA-MethaneAbatement'!$O:$O,"&lt;"&amp;$B26,'IEA-MethaneAbatement'!$O:$O,"&gt;="&amp;$A26,'IEA-MethaneAbatement'!$M:$M,$D$1,'IEA-MethaneAbatement'!$B:$B,'Country Selector'!$A$2)))*(1+INDEX('EPA to IEA Scaling'!$F$8:$AO$8,,MATCH(AF$2,'EPA to IEA Scaling'!$F$1:$AO$1,0)))</f>
        <v>0</v>
      </c>
      <c r="AG26" s="31" cm="1">
        <f t="array" ref="AG26">((VLOOKUP($B$1,'Multipliers and Adjustments'!$A$70:$I$86,TRUNC(COLUMN(AG$2)/5)+2,FALSE)*SUMIFS('IEA-MethaneAbatement'!$N:$N,'IEA-MethaneAbatement'!$O:$O,"&lt;"&amp;$B26,'IEA-MethaneAbatement'!$O:$O,"&gt;="&amp;$A26,'IEA-MethaneAbatement'!$M:$M,$B$1,'IEA-MethaneAbatement'!$B:$B,'Country Selector'!$A$2)+VLOOKUP($C$1,'Multipliers and Adjustments'!$A$70:$I$86,TRUNC(COLUMN(AG$2)/5)+2,FALSE)*SUMIFS('IEA-MethaneAbatement'!$N:$N,'IEA-MethaneAbatement'!$O:$O,"&lt;"&amp;$B26,'IEA-MethaneAbatement'!$O:$O,"&gt;="&amp;$A26,'IEA-MethaneAbatement'!$M:$M,$C$1,'IEA-MethaneAbatement'!$B:$B,'Country Selector'!$A$2)+VLOOKUP($D$1,'Multipliers and Adjustments'!$A$70:$I$86,TRUNC(COLUMN(AG$2)/5)+2,FALSE)*SUMIFS('IEA-MethaneAbatement'!$N:$N,'IEA-MethaneAbatement'!$O:$O,"&lt;"&amp;$B26,'IEA-MethaneAbatement'!$O:$O,"&gt;="&amp;$A26,'IEA-MethaneAbatement'!$M:$M,$D$1,'IEA-MethaneAbatement'!$B:$B,'Country Selector'!$A$2)))*(1+INDEX('EPA to IEA Scaling'!$F$8:$AO$8,,MATCH(AG$2,'EPA to IEA Scaling'!$F$1:$AO$1,0)))</f>
        <v>0</v>
      </c>
      <c r="AH26" cm="1">
        <f t="array" ref="AH26">((VLOOKUP($B$1,'Multipliers and Adjustments'!$A$70:$I$86,TRUNC(COLUMN(AH$2)/5)+2,FALSE)*SUMIFS('IEA-MethaneAbatement'!$N:$N,'IEA-MethaneAbatement'!$O:$O,"&lt;"&amp;$B26,'IEA-MethaneAbatement'!$O:$O,"&gt;="&amp;$A26,'IEA-MethaneAbatement'!$M:$M,$B$1,'IEA-MethaneAbatement'!$B:$B,'Country Selector'!$A$2)+VLOOKUP($C$1,'Multipliers and Adjustments'!$A$70:$I$86,TRUNC(COLUMN(AH$2)/5)+2,FALSE)*SUMIFS('IEA-MethaneAbatement'!$N:$N,'IEA-MethaneAbatement'!$O:$O,"&lt;"&amp;$B26,'IEA-MethaneAbatement'!$O:$O,"&gt;="&amp;$A26,'IEA-MethaneAbatement'!$M:$M,$C$1,'IEA-MethaneAbatement'!$B:$B,'Country Selector'!$A$2)+VLOOKUP($D$1,'Multipliers and Adjustments'!$A$70:$I$86,TRUNC(COLUMN(AH$2)/5)+2,FALSE)*SUMIFS('IEA-MethaneAbatement'!$N:$N,'IEA-MethaneAbatement'!$O:$O,"&lt;"&amp;$B26,'IEA-MethaneAbatement'!$O:$O,"&gt;="&amp;$A26,'IEA-MethaneAbatement'!$M:$M,$D$1,'IEA-MethaneAbatement'!$B:$B,'Country Selector'!$A$2)))*(1+INDEX('EPA to IEA Scaling'!$F$8:$AO$8,,MATCH(AH$2,'EPA to IEA Scaling'!$F$1:$AO$1,0)))</f>
        <v>0</v>
      </c>
      <c r="AI26" cm="1">
        <f t="array" ref="AI26">((VLOOKUP($B$1,'Multipliers and Adjustments'!$A$70:$I$86,TRUNC(COLUMN(AI$2)/5)+2,FALSE)*SUMIFS('IEA-MethaneAbatement'!$N:$N,'IEA-MethaneAbatement'!$O:$O,"&lt;"&amp;$B26,'IEA-MethaneAbatement'!$O:$O,"&gt;="&amp;$A26,'IEA-MethaneAbatement'!$M:$M,$B$1,'IEA-MethaneAbatement'!$B:$B,'Country Selector'!$A$2)+VLOOKUP($C$1,'Multipliers and Adjustments'!$A$70:$I$86,TRUNC(COLUMN(AI$2)/5)+2,FALSE)*SUMIFS('IEA-MethaneAbatement'!$N:$N,'IEA-MethaneAbatement'!$O:$O,"&lt;"&amp;$B26,'IEA-MethaneAbatement'!$O:$O,"&gt;="&amp;$A26,'IEA-MethaneAbatement'!$M:$M,$C$1,'IEA-MethaneAbatement'!$B:$B,'Country Selector'!$A$2)+VLOOKUP($D$1,'Multipliers and Adjustments'!$A$70:$I$86,TRUNC(COLUMN(AI$2)/5)+2,FALSE)*SUMIFS('IEA-MethaneAbatement'!$N:$N,'IEA-MethaneAbatement'!$O:$O,"&lt;"&amp;$B26,'IEA-MethaneAbatement'!$O:$O,"&gt;="&amp;$A26,'IEA-MethaneAbatement'!$M:$M,$D$1,'IEA-MethaneAbatement'!$B:$B,'Country Selector'!$A$2)))*(1+INDEX('EPA to IEA Scaling'!$F$8:$AO$8,,MATCH(AI$2,'EPA to IEA Scaling'!$F$1:$AO$1,0)))</f>
        <v>0</v>
      </c>
      <c r="AJ26" cm="1">
        <f t="array" ref="AJ26">((VLOOKUP($B$1,'Multipliers and Adjustments'!$A$70:$I$86,TRUNC(COLUMN(AJ$2)/5)+2,FALSE)*SUMIFS('IEA-MethaneAbatement'!$N:$N,'IEA-MethaneAbatement'!$O:$O,"&lt;"&amp;$B26,'IEA-MethaneAbatement'!$O:$O,"&gt;="&amp;$A26,'IEA-MethaneAbatement'!$M:$M,$B$1,'IEA-MethaneAbatement'!$B:$B,'Country Selector'!$A$2)+VLOOKUP($C$1,'Multipliers and Adjustments'!$A$70:$I$86,TRUNC(COLUMN(AJ$2)/5)+2,FALSE)*SUMIFS('IEA-MethaneAbatement'!$N:$N,'IEA-MethaneAbatement'!$O:$O,"&lt;"&amp;$B26,'IEA-MethaneAbatement'!$O:$O,"&gt;="&amp;$A26,'IEA-MethaneAbatement'!$M:$M,$C$1,'IEA-MethaneAbatement'!$B:$B,'Country Selector'!$A$2)+VLOOKUP($D$1,'Multipliers and Adjustments'!$A$70:$I$86,TRUNC(COLUMN(AJ$2)/5)+2,FALSE)*SUMIFS('IEA-MethaneAbatement'!$N:$N,'IEA-MethaneAbatement'!$O:$O,"&lt;"&amp;$B26,'IEA-MethaneAbatement'!$O:$O,"&gt;="&amp;$A26,'IEA-MethaneAbatement'!$M:$M,$D$1,'IEA-MethaneAbatement'!$B:$B,'Country Selector'!$A$2)))*(1+INDEX('EPA to IEA Scaling'!$F$8:$AO$8,,MATCH(AJ$2,'EPA to IEA Scaling'!$F$1:$AO$1,0)))</f>
        <v>0</v>
      </c>
      <c r="AK26" cm="1">
        <f t="array" ref="AK26">((VLOOKUP($B$1,'Multipliers and Adjustments'!$A$70:$I$86,TRUNC(COLUMN(AK$2)/5)+2,FALSE)*SUMIFS('IEA-MethaneAbatement'!$N:$N,'IEA-MethaneAbatement'!$O:$O,"&lt;"&amp;$B26,'IEA-MethaneAbatement'!$O:$O,"&gt;="&amp;$A26,'IEA-MethaneAbatement'!$M:$M,$B$1,'IEA-MethaneAbatement'!$B:$B,'Country Selector'!$A$2)+VLOOKUP($C$1,'Multipliers and Adjustments'!$A$70:$I$86,TRUNC(COLUMN(AK$2)/5)+2,FALSE)*SUMIFS('IEA-MethaneAbatement'!$N:$N,'IEA-MethaneAbatement'!$O:$O,"&lt;"&amp;$B26,'IEA-MethaneAbatement'!$O:$O,"&gt;="&amp;$A26,'IEA-MethaneAbatement'!$M:$M,$C$1,'IEA-MethaneAbatement'!$B:$B,'Country Selector'!$A$2)+VLOOKUP($D$1,'Multipliers and Adjustments'!$A$70:$I$86,TRUNC(COLUMN(AK$2)/5)+2,FALSE)*SUMIFS('IEA-MethaneAbatement'!$N:$N,'IEA-MethaneAbatement'!$O:$O,"&lt;"&amp;$B26,'IEA-MethaneAbatement'!$O:$O,"&gt;="&amp;$A26,'IEA-MethaneAbatement'!$M:$M,$D$1,'IEA-MethaneAbatement'!$B:$B,'Country Selector'!$A$2)))*(1+INDEX('EPA to IEA Scaling'!$F$8:$AO$8,,MATCH(AK$2,'EPA to IEA Scaling'!$F$1:$AO$1,0)))</f>
        <v>0</v>
      </c>
      <c r="AL26" s="31" cm="1">
        <f t="array" ref="AL26">((VLOOKUP($B$1,'Multipliers and Adjustments'!$A$70:$I$86,TRUNC(COLUMN(AL$2)/5)+2,FALSE)*SUMIFS('IEA-MethaneAbatement'!$N:$N,'IEA-MethaneAbatement'!$O:$O,"&lt;"&amp;$B26,'IEA-MethaneAbatement'!$O:$O,"&gt;="&amp;$A26,'IEA-MethaneAbatement'!$M:$M,$B$1,'IEA-MethaneAbatement'!$B:$B,'Country Selector'!$A$2)+VLOOKUP($C$1,'Multipliers and Adjustments'!$A$70:$I$86,TRUNC(COLUMN(AL$2)/5)+2,FALSE)*SUMIFS('IEA-MethaneAbatement'!$N:$N,'IEA-MethaneAbatement'!$O:$O,"&lt;"&amp;$B26,'IEA-MethaneAbatement'!$O:$O,"&gt;="&amp;$A26,'IEA-MethaneAbatement'!$M:$M,$C$1,'IEA-MethaneAbatement'!$B:$B,'Country Selector'!$A$2)+VLOOKUP($D$1,'Multipliers and Adjustments'!$A$70:$I$86,TRUNC(COLUMN(AL$2)/5)+2,FALSE)*SUMIFS('IEA-MethaneAbatement'!$N:$N,'IEA-MethaneAbatement'!$O:$O,"&lt;"&amp;$B26,'IEA-MethaneAbatement'!$O:$O,"&gt;="&amp;$A26,'IEA-MethaneAbatement'!$M:$M,$D$1,'IEA-MethaneAbatement'!$B:$B,'Country Selector'!$A$2)))*(1+INDEX('EPA to IEA Scaling'!$F$8:$AO$8,,MATCH(AL$2,'EPA to IEA Scaling'!$F$1:$AO$1,0)))</f>
        <v>0</v>
      </c>
    </row>
    <row r="27" spans="1:38" x14ac:dyDescent="0.45">
      <c r="A27" s="15">
        <f t="shared" si="1"/>
        <v>-70</v>
      </c>
      <c r="B27" s="16">
        <f t="shared" si="2"/>
        <v>-60</v>
      </c>
      <c r="C27" s="47" cm="1">
        <f t="array" ref="C27">((VLOOKUP($B$1,'Multipliers and Adjustments'!$A$70:$I$86,TRUNC(COLUMN(C$2)/5)+2,FALSE)*SUMIFS('IEA-MethaneAbatement'!$N:$N,'IEA-MethaneAbatement'!$O:$O,"&lt;"&amp;$B27,'IEA-MethaneAbatement'!$O:$O,"&gt;="&amp;$A27,'IEA-MethaneAbatement'!$M:$M,$B$1,'IEA-MethaneAbatement'!$B:$B,'Country Selector'!$A$2)+VLOOKUP($C$1,'Multipliers and Adjustments'!$A$70:$I$86,TRUNC(COLUMN(C$2)/5)+2,FALSE)*SUMIFS('IEA-MethaneAbatement'!$N:$N,'IEA-MethaneAbatement'!$O:$O,"&lt;"&amp;$B27,'IEA-MethaneAbatement'!$O:$O,"&gt;="&amp;$A27,'IEA-MethaneAbatement'!$M:$M,$C$1,'IEA-MethaneAbatement'!$B:$B,'Country Selector'!$A$2)+VLOOKUP($D$1,'Multipliers and Adjustments'!$A$70:$I$86,TRUNC(COLUMN(C$2)/5)+2,FALSE)*SUMIFS('IEA-MethaneAbatement'!$N:$N,'IEA-MethaneAbatement'!$O:$O,"&lt;"&amp;$B27,'IEA-MethaneAbatement'!$O:$O,"&gt;="&amp;$A27,'IEA-MethaneAbatement'!$M:$M,$D$1,'IEA-MethaneAbatement'!$B:$B,'Country Selector'!$A$2)))*(1+INDEX('EPA to IEA Scaling'!$F$8:$AO$8,,MATCH(C$2,'EPA to IEA Scaling'!$F$1:$AO$1,0)))</f>
        <v>0</v>
      </c>
      <c r="D27" cm="1">
        <f t="array" ref="D27">((VLOOKUP($B$1,'Multipliers and Adjustments'!$A$70:$I$86,TRUNC(COLUMN(D$2)/5)+2,FALSE)*SUMIFS('IEA-MethaneAbatement'!$N:$N,'IEA-MethaneAbatement'!$O:$O,"&lt;"&amp;$B27,'IEA-MethaneAbatement'!$O:$O,"&gt;="&amp;$A27,'IEA-MethaneAbatement'!$M:$M,$B$1,'IEA-MethaneAbatement'!$B:$B,'Country Selector'!$A$2)+VLOOKUP($C$1,'Multipliers and Adjustments'!$A$70:$I$86,TRUNC(COLUMN(D$2)/5)+2,FALSE)*SUMIFS('IEA-MethaneAbatement'!$N:$N,'IEA-MethaneAbatement'!$O:$O,"&lt;"&amp;$B27,'IEA-MethaneAbatement'!$O:$O,"&gt;="&amp;$A27,'IEA-MethaneAbatement'!$M:$M,$C$1,'IEA-MethaneAbatement'!$B:$B,'Country Selector'!$A$2)+VLOOKUP($D$1,'Multipliers and Adjustments'!$A$70:$I$86,TRUNC(COLUMN(D$2)/5)+2,FALSE)*SUMIFS('IEA-MethaneAbatement'!$N:$N,'IEA-MethaneAbatement'!$O:$O,"&lt;"&amp;$B27,'IEA-MethaneAbatement'!$O:$O,"&gt;="&amp;$A27,'IEA-MethaneAbatement'!$M:$M,$D$1,'IEA-MethaneAbatement'!$B:$B,'Country Selector'!$A$2)))*(1+INDEX('EPA to IEA Scaling'!$F$8:$AO$8,,MATCH(D$2,'EPA to IEA Scaling'!$F$1:$AO$1,0)))</f>
        <v>0</v>
      </c>
      <c r="E27" cm="1">
        <f t="array" ref="E27">((VLOOKUP($B$1,'Multipliers and Adjustments'!$A$70:$I$86,TRUNC(COLUMN(E$2)/5)+2,FALSE)*SUMIFS('IEA-MethaneAbatement'!$N:$N,'IEA-MethaneAbatement'!$O:$O,"&lt;"&amp;$B27,'IEA-MethaneAbatement'!$O:$O,"&gt;="&amp;$A27,'IEA-MethaneAbatement'!$M:$M,$B$1,'IEA-MethaneAbatement'!$B:$B,'Country Selector'!$A$2)+VLOOKUP($C$1,'Multipliers and Adjustments'!$A$70:$I$86,TRUNC(COLUMN(E$2)/5)+2,FALSE)*SUMIFS('IEA-MethaneAbatement'!$N:$N,'IEA-MethaneAbatement'!$O:$O,"&lt;"&amp;$B27,'IEA-MethaneAbatement'!$O:$O,"&gt;="&amp;$A27,'IEA-MethaneAbatement'!$M:$M,$C$1,'IEA-MethaneAbatement'!$B:$B,'Country Selector'!$A$2)+VLOOKUP($D$1,'Multipliers and Adjustments'!$A$70:$I$86,TRUNC(COLUMN(E$2)/5)+2,FALSE)*SUMIFS('IEA-MethaneAbatement'!$N:$N,'IEA-MethaneAbatement'!$O:$O,"&lt;"&amp;$B27,'IEA-MethaneAbatement'!$O:$O,"&gt;="&amp;$A27,'IEA-MethaneAbatement'!$M:$M,$D$1,'IEA-MethaneAbatement'!$B:$B,'Country Selector'!$A$2)))*(1+INDEX('EPA to IEA Scaling'!$F$8:$AO$8,,MATCH(E$2,'EPA to IEA Scaling'!$F$1:$AO$1,0)))</f>
        <v>0</v>
      </c>
      <c r="F27" cm="1">
        <f t="array" ref="F27">((VLOOKUP($B$1,'Multipliers and Adjustments'!$A$70:$I$86,TRUNC(COLUMN(F$2)/5)+2,FALSE)*SUMIFS('IEA-MethaneAbatement'!$N:$N,'IEA-MethaneAbatement'!$O:$O,"&lt;"&amp;$B27,'IEA-MethaneAbatement'!$O:$O,"&gt;="&amp;$A27,'IEA-MethaneAbatement'!$M:$M,$B$1,'IEA-MethaneAbatement'!$B:$B,'Country Selector'!$A$2)+VLOOKUP($C$1,'Multipliers and Adjustments'!$A$70:$I$86,TRUNC(COLUMN(F$2)/5)+2,FALSE)*SUMIFS('IEA-MethaneAbatement'!$N:$N,'IEA-MethaneAbatement'!$O:$O,"&lt;"&amp;$B27,'IEA-MethaneAbatement'!$O:$O,"&gt;="&amp;$A27,'IEA-MethaneAbatement'!$M:$M,$C$1,'IEA-MethaneAbatement'!$B:$B,'Country Selector'!$A$2)+VLOOKUP($D$1,'Multipliers and Adjustments'!$A$70:$I$86,TRUNC(COLUMN(F$2)/5)+2,FALSE)*SUMIFS('IEA-MethaneAbatement'!$N:$N,'IEA-MethaneAbatement'!$O:$O,"&lt;"&amp;$B27,'IEA-MethaneAbatement'!$O:$O,"&gt;="&amp;$A27,'IEA-MethaneAbatement'!$M:$M,$D$1,'IEA-MethaneAbatement'!$B:$B,'Country Selector'!$A$2)))*(1+INDEX('EPA to IEA Scaling'!$F$8:$AO$8,,MATCH(F$2,'EPA to IEA Scaling'!$F$1:$AO$1,0)))</f>
        <v>0</v>
      </c>
      <c r="G27" cm="1">
        <f t="array" ref="G27">((VLOOKUP($B$1,'Multipliers and Adjustments'!$A$70:$I$86,TRUNC(COLUMN(G$2)/5)+2,FALSE)*SUMIFS('IEA-MethaneAbatement'!$N:$N,'IEA-MethaneAbatement'!$O:$O,"&lt;"&amp;$B27,'IEA-MethaneAbatement'!$O:$O,"&gt;="&amp;$A27,'IEA-MethaneAbatement'!$M:$M,$B$1,'IEA-MethaneAbatement'!$B:$B,'Country Selector'!$A$2)+VLOOKUP($C$1,'Multipliers and Adjustments'!$A$70:$I$86,TRUNC(COLUMN(G$2)/5)+2,FALSE)*SUMIFS('IEA-MethaneAbatement'!$N:$N,'IEA-MethaneAbatement'!$O:$O,"&lt;"&amp;$B27,'IEA-MethaneAbatement'!$O:$O,"&gt;="&amp;$A27,'IEA-MethaneAbatement'!$M:$M,$C$1,'IEA-MethaneAbatement'!$B:$B,'Country Selector'!$A$2)+VLOOKUP($D$1,'Multipliers and Adjustments'!$A$70:$I$86,TRUNC(COLUMN(G$2)/5)+2,FALSE)*SUMIFS('IEA-MethaneAbatement'!$N:$N,'IEA-MethaneAbatement'!$O:$O,"&lt;"&amp;$B27,'IEA-MethaneAbatement'!$O:$O,"&gt;="&amp;$A27,'IEA-MethaneAbatement'!$M:$M,$D$1,'IEA-MethaneAbatement'!$B:$B,'Country Selector'!$A$2)))*(1+INDEX('EPA to IEA Scaling'!$F$8:$AO$8,,MATCH(G$2,'EPA to IEA Scaling'!$F$1:$AO$1,0)))</f>
        <v>0</v>
      </c>
      <c r="H27" s="31" cm="1">
        <f t="array" ref="H27">((VLOOKUP($B$1,'Multipliers and Adjustments'!$A$70:$I$86,TRUNC(COLUMN(H$2)/5)+2,FALSE)*SUMIFS('IEA-MethaneAbatement'!$N:$N,'IEA-MethaneAbatement'!$O:$O,"&lt;"&amp;$B27,'IEA-MethaneAbatement'!$O:$O,"&gt;="&amp;$A27,'IEA-MethaneAbatement'!$M:$M,$B$1,'IEA-MethaneAbatement'!$B:$B,'Country Selector'!$A$2)+VLOOKUP($C$1,'Multipliers and Adjustments'!$A$70:$I$86,TRUNC(COLUMN(H$2)/5)+2,FALSE)*SUMIFS('IEA-MethaneAbatement'!$N:$N,'IEA-MethaneAbatement'!$O:$O,"&lt;"&amp;$B27,'IEA-MethaneAbatement'!$O:$O,"&gt;="&amp;$A27,'IEA-MethaneAbatement'!$M:$M,$C$1,'IEA-MethaneAbatement'!$B:$B,'Country Selector'!$A$2)+VLOOKUP($D$1,'Multipliers and Adjustments'!$A$70:$I$86,TRUNC(COLUMN(H$2)/5)+2,FALSE)*SUMIFS('IEA-MethaneAbatement'!$N:$N,'IEA-MethaneAbatement'!$O:$O,"&lt;"&amp;$B27,'IEA-MethaneAbatement'!$O:$O,"&gt;="&amp;$A27,'IEA-MethaneAbatement'!$M:$M,$D$1,'IEA-MethaneAbatement'!$B:$B,'Country Selector'!$A$2)))*(1+INDEX('EPA to IEA Scaling'!$F$8:$AO$8,,MATCH(H$2,'EPA to IEA Scaling'!$F$1:$AO$1,0)))</f>
        <v>0</v>
      </c>
      <c r="I27" cm="1">
        <f t="array" ref="I27">((VLOOKUP($B$1,'Multipliers and Adjustments'!$A$70:$I$86,TRUNC(COLUMN(I$2)/5)+2,FALSE)*SUMIFS('IEA-MethaneAbatement'!$N:$N,'IEA-MethaneAbatement'!$O:$O,"&lt;"&amp;$B27,'IEA-MethaneAbatement'!$O:$O,"&gt;="&amp;$A27,'IEA-MethaneAbatement'!$M:$M,$B$1,'IEA-MethaneAbatement'!$B:$B,'Country Selector'!$A$2)+VLOOKUP($C$1,'Multipliers and Adjustments'!$A$70:$I$86,TRUNC(COLUMN(I$2)/5)+2,FALSE)*SUMIFS('IEA-MethaneAbatement'!$N:$N,'IEA-MethaneAbatement'!$O:$O,"&lt;"&amp;$B27,'IEA-MethaneAbatement'!$O:$O,"&gt;="&amp;$A27,'IEA-MethaneAbatement'!$M:$M,$C$1,'IEA-MethaneAbatement'!$B:$B,'Country Selector'!$A$2)+VLOOKUP($D$1,'Multipliers and Adjustments'!$A$70:$I$86,TRUNC(COLUMN(I$2)/5)+2,FALSE)*SUMIFS('IEA-MethaneAbatement'!$N:$N,'IEA-MethaneAbatement'!$O:$O,"&lt;"&amp;$B27,'IEA-MethaneAbatement'!$O:$O,"&gt;="&amp;$A27,'IEA-MethaneAbatement'!$M:$M,$D$1,'IEA-MethaneAbatement'!$B:$B,'Country Selector'!$A$2)))*(1+INDEX('EPA to IEA Scaling'!$F$8:$AO$8,,MATCH(I$2,'EPA to IEA Scaling'!$F$1:$AO$1,0)))</f>
        <v>0</v>
      </c>
      <c r="J27" cm="1">
        <f t="array" ref="J27">((VLOOKUP($B$1,'Multipliers and Adjustments'!$A$70:$I$86,TRUNC(COLUMN(J$2)/5)+2,FALSE)*SUMIFS('IEA-MethaneAbatement'!$N:$N,'IEA-MethaneAbatement'!$O:$O,"&lt;"&amp;$B27,'IEA-MethaneAbatement'!$O:$O,"&gt;="&amp;$A27,'IEA-MethaneAbatement'!$M:$M,$B$1,'IEA-MethaneAbatement'!$B:$B,'Country Selector'!$A$2)+VLOOKUP($C$1,'Multipliers and Adjustments'!$A$70:$I$86,TRUNC(COLUMN(J$2)/5)+2,FALSE)*SUMIFS('IEA-MethaneAbatement'!$N:$N,'IEA-MethaneAbatement'!$O:$O,"&lt;"&amp;$B27,'IEA-MethaneAbatement'!$O:$O,"&gt;="&amp;$A27,'IEA-MethaneAbatement'!$M:$M,$C$1,'IEA-MethaneAbatement'!$B:$B,'Country Selector'!$A$2)+VLOOKUP($D$1,'Multipliers and Adjustments'!$A$70:$I$86,TRUNC(COLUMN(J$2)/5)+2,FALSE)*SUMIFS('IEA-MethaneAbatement'!$N:$N,'IEA-MethaneAbatement'!$O:$O,"&lt;"&amp;$B27,'IEA-MethaneAbatement'!$O:$O,"&gt;="&amp;$A27,'IEA-MethaneAbatement'!$M:$M,$D$1,'IEA-MethaneAbatement'!$B:$B,'Country Selector'!$A$2)))*(1+INDEX('EPA to IEA Scaling'!$F$8:$AO$8,,MATCH(J$2,'EPA to IEA Scaling'!$F$1:$AO$1,0)))</f>
        <v>0</v>
      </c>
      <c r="K27" cm="1">
        <f t="array" ref="K27">((VLOOKUP($B$1,'Multipliers and Adjustments'!$A$70:$I$86,TRUNC(COLUMN(K$2)/5)+2,FALSE)*SUMIFS('IEA-MethaneAbatement'!$N:$N,'IEA-MethaneAbatement'!$O:$O,"&lt;"&amp;$B27,'IEA-MethaneAbatement'!$O:$O,"&gt;="&amp;$A27,'IEA-MethaneAbatement'!$M:$M,$B$1,'IEA-MethaneAbatement'!$B:$B,'Country Selector'!$A$2)+VLOOKUP($C$1,'Multipliers and Adjustments'!$A$70:$I$86,TRUNC(COLUMN(K$2)/5)+2,FALSE)*SUMIFS('IEA-MethaneAbatement'!$N:$N,'IEA-MethaneAbatement'!$O:$O,"&lt;"&amp;$B27,'IEA-MethaneAbatement'!$O:$O,"&gt;="&amp;$A27,'IEA-MethaneAbatement'!$M:$M,$C$1,'IEA-MethaneAbatement'!$B:$B,'Country Selector'!$A$2)+VLOOKUP($D$1,'Multipliers and Adjustments'!$A$70:$I$86,TRUNC(COLUMN(K$2)/5)+2,FALSE)*SUMIFS('IEA-MethaneAbatement'!$N:$N,'IEA-MethaneAbatement'!$O:$O,"&lt;"&amp;$B27,'IEA-MethaneAbatement'!$O:$O,"&gt;="&amp;$A27,'IEA-MethaneAbatement'!$M:$M,$D$1,'IEA-MethaneAbatement'!$B:$B,'Country Selector'!$A$2)))*(1+INDEX('EPA to IEA Scaling'!$F$8:$AO$8,,MATCH(K$2,'EPA to IEA Scaling'!$F$1:$AO$1,0)))</f>
        <v>0</v>
      </c>
      <c r="L27" cm="1">
        <f t="array" ref="L27">((VLOOKUP($B$1,'Multipliers and Adjustments'!$A$70:$I$86,TRUNC(COLUMN(L$2)/5)+2,FALSE)*SUMIFS('IEA-MethaneAbatement'!$N:$N,'IEA-MethaneAbatement'!$O:$O,"&lt;"&amp;$B27,'IEA-MethaneAbatement'!$O:$O,"&gt;="&amp;$A27,'IEA-MethaneAbatement'!$M:$M,$B$1,'IEA-MethaneAbatement'!$B:$B,'Country Selector'!$A$2)+VLOOKUP($C$1,'Multipliers and Adjustments'!$A$70:$I$86,TRUNC(COLUMN(L$2)/5)+2,FALSE)*SUMIFS('IEA-MethaneAbatement'!$N:$N,'IEA-MethaneAbatement'!$O:$O,"&lt;"&amp;$B27,'IEA-MethaneAbatement'!$O:$O,"&gt;="&amp;$A27,'IEA-MethaneAbatement'!$M:$M,$C$1,'IEA-MethaneAbatement'!$B:$B,'Country Selector'!$A$2)+VLOOKUP($D$1,'Multipliers and Adjustments'!$A$70:$I$86,TRUNC(COLUMN(L$2)/5)+2,FALSE)*SUMIFS('IEA-MethaneAbatement'!$N:$N,'IEA-MethaneAbatement'!$O:$O,"&lt;"&amp;$B27,'IEA-MethaneAbatement'!$O:$O,"&gt;="&amp;$A27,'IEA-MethaneAbatement'!$M:$M,$D$1,'IEA-MethaneAbatement'!$B:$B,'Country Selector'!$A$2)))*(1+INDEX('EPA to IEA Scaling'!$F$8:$AO$8,,MATCH(L$2,'EPA to IEA Scaling'!$F$1:$AO$1,0)))</f>
        <v>0</v>
      </c>
      <c r="M27" s="31" cm="1">
        <f t="array" ref="M27">((VLOOKUP($B$1,'Multipliers and Adjustments'!$A$70:$I$86,TRUNC(COLUMN(M$2)/5)+2,FALSE)*SUMIFS('IEA-MethaneAbatement'!$N:$N,'IEA-MethaneAbatement'!$O:$O,"&lt;"&amp;$B27,'IEA-MethaneAbatement'!$O:$O,"&gt;="&amp;$A27,'IEA-MethaneAbatement'!$M:$M,$B$1,'IEA-MethaneAbatement'!$B:$B,'Country Selector'!$A$2)+VLOOKUP($C$1,'Multipliers and Adjustments'!$A$70:$I$86,TRUNC(COLUMN(M$2)/5)+2,FALSE)*SUMIFS('IEA-MethaneAbatement'!$N:$N,'IEA-MethaneAbatement'!$O:$O,"&lt;"&amp;$B27,'IEA-MethaneAbatement'!$O:$O,"&gt;="&amp;$A27,'IEA-MethaneAbatement'!$M:$M,$C$1,'IEA-MethaneAbatement'!$B:$B,'Country Selector'!$A$2)+VLOOKUP($D$1,'Multipliers and Adjustments'!$A$70:$I$86,TRUNC(COLUMN(M$2)/5)+2,FALSE)*SUMIFS('IEA-MethaneAbatement'!$N:$N,'IEA-MethaneAbatement'!$O:$O,"&lt;"&amp;$B27,'IEA-MethaneAbatement'!$O:$O,"&gt;="&amp;$A27,'IEA-MethaneAbatement'!$M:$M,$D$1,'IEA-MethaneAbatement'!$B:$B,'Country Selector'!$A$2)))*(1+INDEX('EPA to IEA Scaling'!$F$8:$AO$8,,MATCH(M$2,'EPA to IEA Scaling'!$F$1:$AO$1,0)))</f>
        <v>0</v>
      </c>
      <c r="N27" cm="1">
        <f t="array" ref="N27">((VLOOKUP($B$1,'Multipliers and Adjustments'!$A$70:$I$86,TRUNC(COLUMN(N$2)/5)+2,FALSE)*SUMIFS('IEA-MethaneAbatement'!$N:$N,'IEA-MethaneAbatement'!$O:$O,"&lt;"&amp;$B27,'IEA-MethaneAbatement'!$O:$O,"&gt;="&amp;$A27,'IEA-MethaneAbatement'!$M:$M,$B$1,'IEA-MethaneAbatement'!$B:$B,'Country Selector'!$A$2)+VLOOKUP($C$1,'Multipliers and Adjustments'!$A$70:$I$86,TRUNC(COLUMN(N$2)/5)+2,FALSE)*SUMIFS('IEA-MethaneAbatement'!$N:$N,'IEA-MethaneAbatement'!$O:$O,"&lt;"&amp;$B27,'IEA-MethaneAbatement'!$O:$O,"&gt;="&amp;$A27,'IEA-MethaneAbatement'!$M:$M,$C$1,'IEA-MethaneAbatement'!$B:$B,'Country Selector'!$A$2)+VLOOKUP($D$1,'Multipliers and Adjustments'!$A$70:$I$86,TRUNC(COLUMN(N$2)/5)+2,FALSE)*SUMIFS('IEA-MethaneAbatement'!$N:$N,'IEA-MethaneAbatement'!$O:$O,"&lt;"&amp;$B27,'IEA-MethaneAbatement'!$O:$O,"&gt;="&amp;$A27,'IEA-MethaneAbatement'!$M:$M,$D$1,'IEA-MethaneAbatement'!$B:$B,'Country Selector'!$A$2)))*(1+INDEX('EPA to IEA Scaling'!$F$8:$AO$8,,MATCH(N$2,'EPA to IEA Scaling'!$F$1:$AO$1,0)))</f>
        <v>0</v>
      </c>
      <c r="O27" cm="1">
        <f t="array" ref="O27">((VLOOKUP($B$1,'Multipliers and Adjustments'!$A$70:$I$86,TRUNC(COLUMN(O$2)/5)+2,FALSE)*SUMIFS('IEA-MethaneAbatement'!$N:$N,'IEA-MethaneAbatement'!$O:$O,"&lt;"&amp;$B27,'IEA-MethaneAbatement'!$O:$O,"&gt;="&amp;$A27,'IEA-MethaneAbatement'!$M:$M,$B$1,'IEA-MethaneAbatement'!$B:$B,'Country Selector'!$A$2)+VLOOKUP($C$1,'Multipliers and Adjustments'!$A$70:$I$86,TRUNC(COLUMN(O$2)/5)+2,FALSE)*SUMIFS('IEA-MethaneAbatement'!$N:$N,'IEA-MethaneAbatement'!$O:$O,"&lt;"&amp;$B27,'IEA-MethaneAbatement'!$O:$O,"&gt;="&amp;$A27,'IEA-MethaneAbatement'!$M:$M,$C$1,'IEA-MethaneAbatement'!$B:$B,'Country Selector'!$A$2)+VLOOKUP($D$1,'Multipliers and Adjustments'!$A$70:$I$86,TRUNC(COLUMN(O$2)/5)+2,FALSE)*SUMIFS('IEA-MethaneAbatement'!$N:$N,'IEA-MethaneAbatement'!$O:$O,"&lt;"&amp;$B27,'IEA-MethaneAbatement'!$O:$O,"&gt;="&amp;$A27,'IEA-MethaneAbatement'!$M:$M,$D$1,'IEA-MethaneAbatement'!$B:$B,'Country Selector'!$A$2)))*(1+INDEX('EPA to IEA Scaling'!$F$8:$AO$8,,MATCH(O$2,'EPA to IEA Scaling'!$F$1:$AO$1,0)))</f>
        <v>0</v>
      </c>
      <c r="P27" cm="1">
        <f t="array" ref="P27">((VLOOKUP($B$1,'Multipliers and Adjustments'!$A$70:$I$86,TRUNC(COLUMN(P$2)/5)+2,FALSE)*SUMIFS('IEA-MethaneAbatement'!$N:$N,'IEA-MethaneAbatement'!$O:$O,"&lt;"&amp;$B27,'IEA-MethaneAbatement'!$O:$O,"&gt;="&amp;$A27,'IEA-MethaneAbatement'!$M:$M,$B$1,'IEA-MethaneAbatement'!$B:$B,'Country Selector'!$A$2)+VLOOKUP($C$1,'Multipliers and Adjustments'!$A$70:$I$86,TRUNC(COLUMN(P$2)/5)+2,FALSE)*SUMIFS('IEA-MethaneAbatement'!$N:$N,'IEA-MethaneAbatement'!$O:$O,"&lt;"&amp;$B27,'IEA-MethaneAbatement'!$O:$O,"&gt;="&amp;$A27,'IEA-MethaneAbatement'!$M:$M,$C$1,'IEA-MethaneAbatement'!$B:$B,'Country Selector'!$A$2)+VLOOKUP($D$1,'Multipliers and Adjustments'!$A$70:$I$86,TRUNC(COLUMN(P$2)/5)+2,FALSE)*SUMIFS('IEA-MethaneAbatement'!$N:$N,'IEA-MethaneAbatement'!$O:$O,"&lt;"&amp;$B27,'IEA-MethaneAbatement'!$O:$O,"&gt;="&amp;$A27,'IEA-MethaneAbatement'!$M:$M,$D$1,'IEA-MethaneAbatement'!$B:$B,'Country Selector'!$A$2)))*(1+INDEX('EPA to IEA Scaling'!$F$8:$AO$8,,MATCH(P$2,'EPA to IEA Scaling'!$F$1:$AO$1,0)))</f>
        <v>0</v>
      </c>
      <c r="Q27" cm="1">
        <f t="array" ref="Q27">((VLOOKUP($B$1,'Multipliers and Adjustments'!$A$70:$I$86,TRUNC(COLUMN(Q$2)/5)+2,FALSE)*SUMIFS('IEA-MethaneAbatement'!$N:$N,'IEA-MethaneAbatement'!$O:$O,"&lt;"&amp;$B27,'IEA-MethaneAbatement'!$O:$O,"&gt;="&amp;$A27,'IEA-MethaneAbatement'!$M:$M,$B$1,'IEA-MethaneAbatement'!$B:$B,'Country Selector'!$A$2)+VLOOKUP($C$1,'Multipliers and Adjustments'!$A$70:$I$86,TRUNC(COLUMN(Q$2)/5)+2,FALSE)*SUMIFS('IEA-MethaneAbatement'!$N:$N,'IEA-MethaneAbatement'!$O:$O,"&lt;"&amp;$B27,'IEA-MethaneAbatement'!$O:$O,"&gt;="&amp;$A27,'IEA-MethaneAbatement'!$M:$M,$C$1,'IEA-MethaneAbatement'!$B:$B,'Country Selector'!$A$2)+VLOOKUP($D$1,'Multipliers and Adjustments'!$A$70:$I$86,TRUNC(COLUMN(Q$2)/5)+2,FALSE)*SUMIFS('IEA-MethaneAbatement'!$N:$N,'IEA-MethaneAbatement'!$O:$O,"&lt;"&amp;$B27,'IEA-MethaneAbatement'!$O:$O,"&gt;="&amp;$A27,'IEA-MethaneAbatement'!$M:$M,$D$1,'IEA-MethaneAbatement'!$B:$B,'Country Selector'!$A$2)))*(1+INDEX('EPA to IEA Scaling'!$F$8:$AO$8,,MATCH(Q$2,'EPA to IEA Scaling'!$F$1:$AO$1,0)))</f>
        <v>0</v>
      </c>
      <c r="R27" s="31" cm="1">
        <f t="array" ref="R27">((VLOOKUP($B$1,'Multipliers and Adjustments'!$A$70:$I$86,TRUNC(COLUMN(R$2)/5)+2,FALSE)*SUMIFS('IEA-MethaneAbatement'!$N:$N,'IEA-MethaneAbatement'!$O:$O,"&lt;"&amp;$B27,'IEA-MethaneAbatement'!$O:$O,"&gt;="&amp;$A27,'IEA-MethaneAbatement'!$M:$M,$B$1,'IEA-MethaneAbatement'!$B:$B,'Country Selector'!$A$2)+VLOOKUP($C$1,'Multipliers and Adjustments'!$A$70:$I$86,TRUNC(COLUMN(R$2)/5)+2,FALSE)*SUMIFS('IEA-MethaneAbatement'!$N:$N,'IEA-MethaneAbatement'!$O:$O,"&lt;"&amp;$B27,'IEA-MethaneAbatement'!$O:$O,"&gt;="&amp;$A27,'IEA-MethaneAbatement'!$M:$M,$C$1,'IEA-MethaneAbatement'!$B:$B,'Country Selector'!$A$2)+VLOOKUP($D$1,'Multipliers and Adjustments'!$A$70:$I$86,TRUNC(COLUMN(R$2)/5)+2,FALSE)*SUMIFS('IEA-MethaneAbatement'!$N:$N,'IEA-MethaneAbatement'!$O:$O,"&lt;"&amp;$B27,'IEA-MethaneAbatement'!$O:$O,"&gt;="&amp;$A27,'IEA-MethaneAbatement'!$M:$M,$D$1,'IEA-MethaneAbatement'!$B:$B,'Country Selector'!$A$2)))*(1+INDEX('EPA to IEA Scaling'!$F$8:$AO$8,,MATCH(R$2,'EPA to IEA Scaling'!$F$1:$AO$1,0)))</f>
        <v>0</v>
      </c>
      <c r="S27" cm="1">
        <f t="array" ref="S27">((VLOOKUP($B$1,'Multipliers and Adjustments'!$A$70:$I$86,TRUNC(COLUMN(S$2)/5)+2,FALSE)*SUMIFS('IEA-MethaneAbatement'!$N:$N,'IEA-MethaneAbatement'!$O:$O,"&lt;"&amp;$B27,'IEA-MethaneAbatement'!$O:$O,"&gt;="&amp;$A27,'IEA-MethaneAbatement'!$M:$M,$B$1,'IEA-MethaneAbatement'!$B:$B,'Country Selector'!$A$2)+VLOOKUP($C$1,'Multipliers and Adjustments'!$A$70:$I$86,TRUNC(COLUMN(S$2)/5)+2,FALSE)*SUMIFS('IEA-MethaneAbatement'!$N:$N,'IEA-MethaneAbatement'!$O:$O,"&lt;"&amp;$B27,'IEA-MethaneAbatement'!$O:$O,"&gt;="&amp;$A27,'IEA-MethaneAbatement'!$M:$M,$C$1,'IEA-MethaneAbatement'!$B:$B,'Country Selector'!$A$2)+VLOOKUP($D$1,'Multipliers and Adjustments'!$A$70:$I$86,TRUNC(COLUMN(S$2)/5)+2,FALSE)*SUMIFS('IEA-MethaneAbatement'!$N:$N,'IEA-MethaneAbatement'!$O:$O,"&lt;"&amp;$B27,'IEA-MethaneAbatement'!$O:$O,"&gt;="&amp;$A27,'IEA-MethaneAbatement'!$M:$M,$D$1,'IEA-MethaneAbatement'!$B:$B,'Country Selector'!$A$2)))*(1+INDEX('EPA to IEA Scaling'!$F$8:$AO$8,,MATCH(S$2,'EPA to IEA Scaling'!$F$1:$AO$1,0)))</f>
        <v>0</v>
      </c>
      <c r="T27" cm="1">
        <f t="array" ref="T27">((VLOOKUP($B$1,'Multipliers and Adjustments'!$A$70:$I$86,TRUNC(COLUMN(T$2)/5)+2,FALSE)*SUMIFS('IEA-MethaneAbatement'!$N:$N,'IEA-MethaneAbatement'!$O:$O,"&lt;"&amp;$B27,'IEA-MethaneAbatement'!$O:$O,"&gt;="&amp;$A27,'IEA-MethaneAbatement'!$M:$M,$B$1,'IEA-MethaneAbatement'!$B:$B,'Country Selector'!$A$2)+VLOOKUP($C$1,'Multipliers and Adjustments'!$A$70:$I$86,TRUNC(COLUMN(T$2)/5)+2,FALSE)*SUMIFS('IEA-MethaneAbatement'!$N:$N,'IEA-MethaneAbatement'!$O:$O,"&lt;"&amp;$B27,'IEA-MethaneAbatement'!$O:$O,"&gt;="&amp;$A27,'IEA-MethaneAbatement'!$M:$M,$C$1,'IEA-MethaneAbatement'!$B:$B,'Country Selector'!$A$2)+VLOOKUP($D$1,'Multipliers and Adjustments'!$A$70:$I$86,TRUNC(COLUMN(T$2)/5)+2,FALSE)*SUMIFS('IEA-MethaneAbatement'!$N:$N,'IEA-MethaneAbatement'!$O:$O,"&lt;"&amp;$B27,'IEA-MethaneAbatement'!$O:$O,"&gt;="&amp;$A27,'IEA-MethaneAbatement'!$M:$M,$D$1,'IEA-MethaneAbatement'!$B:$B,'Country Selector'!$A$2)))*(1+INDEX('EPA to IEA Scaling'!$F$8:$AO$8,,MATCH(T$2,'EPA to IEA Scaling'!$F$1:$AO$1,0)))</f>
        <v>0</v>
      </c>
      <c r="U27" cm="1">
        <f t="array" ref="U27">((VLOOKUP($B$1,'Multipliers and Adjustments'!$A$70:$I$86,TRUNC(COLUMN(U$2)/5)+2,FALSE)*SUMIFS('IEA-MethaneAbatement'!$N:$N,'IEA-MethaneAbatement'!$O:$O,"&lt;"&amp;$B27,'IEA-MethaneAbatement'!$O:$O,"&gt;="&amp;$A27,'IEA-MethaneAbatement'!$M:$M,$B$1,'IEA-MethaneAbatement'!$B:$B,'Country Selector'!$A$2)+VLOOKUP($C$1,'Multipliers and Adjustments'!$A$70:$I$86,TRUNC(COLUMN(U$2)/5)+2,FALSE)*SUMIFS('IEA-MethaneAbatement'!$N:$N,'IEA-MethaneAbatement'!$O:$O,"&lt;"&amp;$B27,'IEA-MethaneAbatement'!$O:$O,"&gt;="&amp;$A27,'IEA-MethaneAbatement'!$M:$M,$C$1,'IEA-MethaneAbatement'!$B:$B,'Country Selector'!$A$2)+VLOOKUP($D$1,'Multipliers and Adjustments'!$A$70:$I$86,TRUNC(COLUMN(U$2)/5)+2,FALSE)*SUMIFS('IEA-MethaneAbatement'!$N:$N,'IEA-MethaneAbatement'!$O:$O,"&lt;"&amp;$B27,'IEA-MethaneAbatement'!$O:$O,"&gt;="&amp;$A27,'IEA-MethaneAbatement'!$M:$M,$D$1,'IEA-MethaneAbatement'!$B:$B,'Country Selector'!$A$2)))*(1+INDEX('EPA to IEA Scaling'!$F$8:$AO$8,,MATCH(U$2,'EPA to IEA Scaling'!$F$1:$AO$1,0)))</f>
        <v>0</v>
      </c>
      <c r="V27" cm="1">
        <f t="array" ref="V27">((VLOOKUP($B$1,'Multipliers and Adjustments'!$A$70:$I$86,TRUNC(COLUMN(V$2)/5)+2,FALSE)*SUMIFS('IEA-MethaneAbatement'!$N:$N,'IEA-MethaneAbatement'!$O:$O,"&lt;"&amp;$B27,'IEA-MethaneAbatement'!$O:$O,"&gt;="&amp;$A27,'IEA-MethaneAbatement'!$M:$M,$B$1,'IEA-MethaneAbatement'!$B:$B,'Country Selector'!$A$2)+VLOOKUP($C$1,'Multipliers and Adjustments'!$A$70:$I$86,TRUNC(COLUMN(V$2)/5)+2,FALSE)*SUMIFS('IEA-MethaneAbatement'!$N:$N,'IEA-MethaneAbatement'!$O:$O,"&lt;"&amp;$B27,'IEA-MethaneAbatement'!$O:$O,"&gt;="&amp;$A27,'IEA-MethaneAbatement'!$M:$M,$C$1,'IEA-MethaneAbatement'!$B:$B,'Country Selector'!$A$2)+VLOOKUP($D$1,'Multipliers and Adjustments'!$A$70:$I$86,TRUNC(COLUMN(V$2)/5)+2,FALSE)*SUMIFS('IEA-MethaneAbatement'!$N:$N,'IEA-MethaneAbatement'!$O:$O,"&lt;"&amp;$B27,'IEA-MethaneAbatement'!$O:$O,"&gt;="&amp;$A27,'IEA-MethaneAbatement'!$M:$M,$D$1,'IEA-MethaneAbatement'!$B:$B,'Country Selector'!$A$2)))*(1+INDEX('EPA to IEA Scaling'!$F$8:$AO$8,,MATCH(V$2,'EPA to IEA Scaling'!$F$1:$AO$1,0)))</f>
        <v>0</v>
      </c>
      <c r="W27" s="31" cm="1">
        <f t="array" ref="W27">((VLOOKUP($B$1,'Multipliers and Adjustments'!$A$70:$I$86,TRUNC(COLUMN(W$2)/5)+2,FALSE)*SUMIFS('IEA-MethaneAbatement'!$N:$N,'IEA-MethaneAbatement'!$O:$O,"&lt;"&amp;$B27,'IEA-MethaneAbatement'!$O:$O,"&gt;="&amp;$A27,'IEA-MethaneAbatement'!$M:$M,$B$1,'IEA-MethaneAbatement'!$B:$B,'Country Selector'!$A$2)+VLOOKUP($C$1,'Multipliers and Adjustments'!$A$70:$I$86,TRUNC(COLUMN(W$2)/5)+2,FALSE)*SUMIFS('IEA-MethaneAbatement'!$N:$N,'IEA-MethaneAbatement'!$O:$O,"&lt;"&amp;$B27,'IEA-MethaneAbatement'!$O:$O,"&gt;="&amp;$A27,'IEA-MethaneAbatement'!$M:$M,$C$1,'IEA-MethaneAbatement'!$B:$B,'Country Selector'!$A$2)+VLOOKUP($D$1,'Multipliers and Adjustments'!$A$70:$I$86,TRUNC(COLUMN(W$2)/5)+2,FALSE)*SUMIFS('IEA-MethaneAbatement'!$N:$N,'IEA-MethaneAbatement'!$O:$O,"&lt;"&amp;$B27,'IEA-MethaneAbatement'!$O:$O,"&gt;="&amp;$A27,'IEA-MethaneAbatement'!$M:$M,$D$1,'IEA-MethaneAbatement'!$B:$B,'Country Selector'!$A$2)))*(1+INDEX('EPA to IEA Scaling'!$F$8:$AO$8,,MATCH(W$2,'EPA to IEA Scaling'!$F$1:$AO$1,0)))</f>
        <v>0</v>
      </c>
      <c r="X27" cm="1">
        <f t="array" ref="X27">((VLOOKUP($B$1,'Multipliers and Adjustments'!$A$70:$I$86,TRUNC(COLUMN(X$2)/5)+2,FALSE)*SUMIFS('IEA-MethaneAbatement'!$N:$N,'IEA-MethaneAbatement'!$O:$O,"&lt;"&amp;$B27,'IEA-MethaneAbatement'!$O:$O,"&gt;="&amp;$A27,'IEA-MethaneAbatement'!$M:$M,$B$1,'IEA-MethaneAbatement'!$B:$B,'Country Selector'!$A$2)+VLOOKUP($C$1,'Multipliers and Adjustments'!$A$70:$I$86,TRUNC(COLUMN(X$2)/5)+2,FALSE)*SUMIFS('IEA-MethaneAbatement'!$N:$N,'IEA-MethaneAbatement'!$O:$O,"&lt;"&amp;$B27,'IEA-MethaneAbatement'!$O:$O,"&gt;="&amp;$A27,'IEA-MethaneAbatement'!$M:$M,$C$1,'IEA-MethaneAbatement'!$B:$B,'Country Selector'!$A$2)+VLOOKUP($D$1,'Multipliers and Adjustments'!$A$70:$I$86,TRUNC(COLUMN(X$2)/5)+2,FALSE)*SUMIFS('IEA-MethaneAbatement'!$N:$N,'IEA-MethaneAbatement'!$O:$O,"&lt;"&amp;$B27,'IEA-MethaneAbatement'!$O:$O,"&gt;="&amp;$A27,'IEA-MethaneAbatement'!$M:$M,$D$1,'IEA-MethaneAbatement'!$B:$B,'Country Selector'!$A$2)))*(1+INDEX('EPA to IEA Scaling'!$F$8:$AO$8,,MATCH(X$2,'EPA to IEA Scaling'!$F$1:$AO$1,0)))</f>
        <v>0</v>
      </c>
      <c r="Y27" cm="1">
        <f t="array" ref="Y27">((VLOOKUP($B$1,'Multipliers and Adjustments'!$A$70:$I$86,TRUNC(COLUMN(Y$2)/5)+2,FALSE)*SUMIFS('IEA-MethaneAbatement'!$N:$N,'IEA-MethaneAbatement'!$O:$O,"&lt;"&amp;$B27,'IEA-MethaneAbatement'!$O:$O,"&gt;="&amp;$A27,'IEA-MethaneAbatement'!$M:$M,$B$1,'IEA-MethaneAbatement'!$B:$B,'Country Selector'!$A$2)+VLOOKUP($C$1,'Multipliers and Adjustments'!$A$70:$I$86,TRUNC(COLUMN(Y$2)/5)+2,FALSE)*SUMIFS('IEA-MethaneAbatement'!$N:$N,'IEA-MethaneAbatement'!$O:$O,"&lt;"&amp;$B27,'IEA-MethaneAbatement'!$O:$O,"&gt;="&amp;$A27,'IEA-MethaneAbatement'!$M:$M,$C$1,'IEA-MethaneAbatement'!$B:$B,'Country Selector'!$A$2)+VLOOKUP($D$1,'Multipliers and Adjustments'!$A$70:$I$86,TRUNC(COLUMN(Y$2)/5)+2,FALSE)*SUMIFS('IEA-MethaneAbatement'!$N:$N,'IEA-MethaneAbatement'!$O:$O,"&lt;"&amp;$B27,'IEA-MethaneAbatement'!$O:$O,"&gt;="&amp;$A27,'IEA-MethaneAbatement'!$M:$M,$D$1,'IEA-MethaneAbatement'!$B:$B,'Country Selector'!$A$2)))*(1+INDEX('EPA to IEA Scaling'!$F$8:$AO$8,,MATCH(Y$2,'EPA to IEA Scaling'!$F$1:$AO$1,0)))</f>
        <v>0</v>
      </c>
      <c r="Z27" cm="1">
        <f t="array" ref="Z27">((VLOOKUP($B$1,'Multipliers and Adjustments'!$A$70:$I$86,TRUNC(COLUMN(Z$2)/5)+2,FALSE)*SUMIFS('IEA-MethaneAbatement'!$N:$N,'IEA-MethaneAbatement'!$O:$O,"&lt;"&amp;$B27,'IEA-MethaneAbatement'!$O:$O,"&gt;="&amp;$A27,'IEA-MethaneAbatement'!$M:$M,$B$1,'IEA-MethaneAbatement'!$B:$B,'Country Selector'!$A$2)+VLOOKUP($C$1,'Multipliers and Adjustments'!$A$70:$I$86,TRUNC(COLUMN(Z$2)/5)+2,FALSE)*SUMIFS('IEA-MethaneAbatement'!$N:$N,'IEA-MethaneAbatement'!$O:$O,"&lt;"&amp;$B27,'IEA-MethaneAbatement'!$O:$O,"&gt;="&amp;$A27,'IEA-MethaneAbatement'!$M:$M,$C$1,'IEA-MethaneAbatement'!$B:$B,'Country Selector'!$A$2)+VLOOKUP($D$1,'Multipliers and Adjustments'!$A$70:$I$86,TRUNC(COLUMN(Z$2)/5)+2,FALSE)*SUMIFS('IEA-MethaneAbatement'!$N:$N,'IEA-MethaneAbatement'!$O:$O,"&lt;"&amp;$B27,'IEA-MethaneAbatement'!$O:$O,"&gt;="&amp;$A27,'IEA-MethaneAbatement'!$M:$M,$D$1,'IEA-MethaneAbatement'!$B:$B,'Country Selector'!$A$2)))*(1+INDEX('EPA to IEA Scaling'!$F$8:$AO$8,,MATCH(Z$2,'EPA to IEA Scaling'!$F$1:$AO$1,0)))</f>
        <v>0</v>
      </c>
      <c r="AA27" cm="1">
        <f t="array" ref="AA27">((VLOOKUP($B$1,'Multipliers and Adjustments'!$A$70:$I$86,TRUNC(COLUMN(AA$2)/5)+2,FALSE)*SUMIFS('IEA-MethaneAbatement'!$N:$N,'IEA-MethaneAbatement'!$O:$O,"&lt;"&amp;$B27,'IEA-MethaneAbatement'!$O:$O,"&gt;="&amp;$A27,'IEA-MethaneAbatement'!$M:$M,$B$1,'IEA-MethaneAbatement'!$B:$B,'Country Selector'!$A$2)+VLOOKUP($C$1,'Multipliers and Adjustments'!$A$70:$I$86,TRUNC(COLUMN(AA$2)/5)+2,FALSE)*SUMIFS('IEA-MethaneAbatement'!$N:$N,'IEA-MethaneAbatement'!$O:$O,"&lt;"&amp;$B27,'IEA-MethaneAbatement'!$O:$O,"&gt;="&amp;$A27,'IEA-MethaneAbatement'!$M:$M,$C$1,'IEA-MethaneAbatement'!$B:$B,'Country Selector'!$A$2)+VLOOKUP($D$1,'Multipliers and Adjustments'!$A$70:$I$86,TRUNC(COLUMN(AA$2)/5)+2,FALSE)*SUMIFS('IEA-MethaneAbatement'!$N:$N,'IEA-MethaneAbatement'!$O:$O,"&lt;"&amp;$B27,'IEA-MethaneAbatement'!$O:$O,"&gt;="&amp;$A27,'IEA-MethaneAbatement'!$M:$M,$D$1,'IEA-MethaneAbatement'!$B:$B,'Country Selector'!$A$2)))*(1+INDEX('EPA to IEA Scaling'!$F$8:$AO$8,,MATCH(AA$2,'EPA to IEA Scaling'!$F$1:$AO$1,0)))</f>
        <v>0</v>
      </c>
      <c r="AB27" s="31" cm="1">
        <f t="array" ref="AB27">((VLOOKUP($B$1,'Multipliers and Adjustments'!$A$70:$I$86,TRUNC(COLUMN(AB$2)/5)+2,FALSE)*SUMIFS('IEA-MethaneAbatement'!$N:$N,'IEA-MethaneAbatement'!$O:$O,"&lt;"&amp;$B27,'IEA-MethaneAbatement'!$O:$O,"&gt;="&amp;$A27,'IEA-MethaneAbatement'!$M:$M,$B$1,'IEA-MethaneAbatement'!$B:$B,'Country Selector'!$A$2)+VLOOKUP($C$1,'Multipliers and Adjustments'!$A$70:$I$86,TRUNC(COLUMN(AB$2)/5)+2,FALSE)*SUMIFS('IEA-MethaneAbatement'!$N:$N,'IEA-MethaneAbatement'!$O:$O,"&lt;"&amp;$B27,'IEA-MethaneAbatement'!$O:$O,"&gt;="&amp;$A27,'IEA-MethaneAbatement'!$M:$M,$C$1,'IEA-MethaneAbatement'!$B:$B,'Country Selector'!$A$2)+VLOOKUP($D$1,'Multipliers and Adjustments'!$A$70:$I$86,TRUNC(COLUMN(AB$2)/5)+2,FALSE)*SUMIFS('IEA-MethaneAbatement'!$N:$N,'IEA-MethaneAbatement'!$O:$O,"&lt;"&amp;$B27,'IEA-MethaneAbatement'!$O:$O,"&gt;="&amp;$A27,'IEA-MethaneAbatement'!$M:$M,$D$1,'IEA-MethaneAbatement'!$B:$B,'Country Selector'!$A$2)))*(1+INDEX('EPA to IEA Scaling'!$F$8:$AO$8,,MATCH(AB$2,'EPA to IEA Scaling'!$F$1:$AO$1,0)))</f>
        <v>0</v>
      </c>
      <c r="AC27" cm="1">
        <f t="array" ref="AC27">((VLOOKUP($B$1,'Multipliers and Adjustments'!$A$70:$I$86,TRUNC(COLUMN(AC$2)/5)+2,FALSE)*SUMIFS('IEA-MethaneAbatement'!$N:$N,'IEA-MethaneAbatement'!$O:$O,"&lt;"&amp;$B27,'IEA-MethaneAbatement'!$O:$O,"&gt;="&amp;$A27,'IEA-MethaneAbatement'!$M:$M,$B$1,'IEA-MethaneAbatement'!$B:$B,'Country Selector'!$A$2)+VLOOKUP($C$1,'Multipliers and Adjustments'!$A$70:$I$86,TRUNC(COLUMN(AC$2)/5)+2,FALSE)*SUMIFS('IEA-MethaneAbatement'!$N:$N,'IEA-MethaneAbatement'!$O:$O,"&lt;"&amp;$B27,'IEA-MethaneAbatement'!$O:$O,"&gt;="&amp;$A27,'IEA-MethaneAbatement'!$M:$M,$C$1,'IEA-MethaneAbatement'!$B:$B,'Country Selector'!$A$2)+VLOOKUP($D$1,'Multipliers and Adjustments'!$A$70:$I$86,TRUNC(COLUMN(AC$2)/5)+2,FALSE)*SUMIFS('IEA-MethaneAbatement'!$N:$N,'IEA-MethaneAbatement'!$O:$O,"&lt;"&amp;$B27,'IEA-MethaneAbatement'!$O:$O,"&gt;="&amp;$A27,'IEA-MethaneAbatement'!$M:$M,$D$1,'IEA-MethaneAbatement'!$B:$B,'Country Selector'!$A$2)))*(1+INDEX('EPA to IEA Scaling'!$F$8:$AO$8,,MATCH(AC$2,'EPA to IEA Scaling'!$F$1:$AO$1,0)))</f>
        <v>0</v>
      </c>
      <c r="AD27" cm="1">
        <f t="array" ref="AD27">((VLOOKUP($B$1,'Multipliers and Adjustments'!$A$70:$I$86,TRUNC(COLUMN(AD$2)/5)+2,FALSE)*SUMIFS('IEA-MethaneAbatement'!$N:$N,'IEA-MethaneAbatement'!$O:$O,"&lt;"&amp;$B27,'IEA-MethaneAbatement'!$O:$O,"&gt;="&amp;$A27,'IEA-MethaneAbatement'!$M:$M,$B$1,'IEA-MethaneAbatement'!$B:$B,'Country Selector'!$A$2)+VLOOKUP($C$1,'Multipliers and Adjustments'!$A$70:$I$86,TRUNC(COLUMN(AD$2)/5)+2,FALSE)*SUMIFS('IEA-MethaneAbatement'!$N:$N,'IEA-MethaneAbatement'!$O:$O,"&lt;"&amp;$B27,'IEA-MethaneAbatement'!$O:$O,"&gt;="&amp;$A27,'IEA-MethaneAbatement'!$M:$M,$C$1,'IEA-MethaneAbatement'!$B:$B,'Country Selector'!$A$2)+VLOOKUP($D$1,'Multipliers and Adjustments'!$A$70:$I$86,TRUNC(COLUMN(AD$2)/5)+2,FALSE)*SUMIFS('IEA-MethaneAbatement'!$N:$N,'IEA-MethaneAbatement'!$O:$O,"&lt;"&amp;$B27,'IEA-MethaneAbatement'!$O:$O,"&gt;="&amp;$A27,'IEA-MethaneAbatement'!$M:$M,$D$1,'IEA-MethaneAbatement'!$B:$B,'Country Selector'!$A$2)))*(1+INDEX('EPA to IEA Scaling'!$F$8:$AO$8,,MATCH(AD$2,'EPA to IEA Scaling'!$F$1:$AO$1,0)))</f>
        <v>0</v>
      </c>
      <c r="AE27" cm="1">
        <f t="array" ref="AE27">((VLOOKUP($B$1,'Multipliers and Adjustments'!$A$70:$I$86,TRUNC(COLUMN(AE$2)/5)+2,FALSE)*SUMIFS('IEA-MethaneAbatement'!$N:$N,'IEA-MethaneAbatement'!$O:$O,"&lt;"&amp;$B27,'IEA-MethaneAbatement'!$O:$O,"&gt;="&amp;$A27,'IEA-MethaneAbatement'!$M:$M,$B$1,'IEA-MethaneAbatement'!$B:$B,'Country Selector'!$A$2)+VLOOKUP($C$1,'Multipliers and Adjustments'!$A$70:$I$86,TRUNC(COLUMN(AE$2)/5)+2,FALSE)*SUMIFS('IEA-MethaneAbatement'!$N:$N,'IEA-MethaneAbatement'!$O:$O,"&lt;"&amp;$B27,'IEA-MethaneAbatement'!$O:$O,"&gt;="&amp;$A27,'IEA-MethaneAbatement'!$M:$M,$C$1,'IEA-MethaneAbatement'!$B:$B,'Country Selector'!$A$2)+VLOOKUP($D$1,'Multipliers and Adjustments'!$A$70:$I$86,TRUNC(COLUMN(AE$2)/5)+2,FALSE)*SUMIFS('IEA-MethaneAbatement'!$N:$N,'IEA-MethaneAbatement'!$O:$O,"&lt;"&amp;$B27,'IEA-MethaneAbatement'!$O:$O,"&gt;="&amp;$A27,'IEA-MethaneAbatement'!$M:$M,$D$1,'IEA-MethaneAbatement'!$B:$B,'Country Selector'!$A$2)))*(1+INDEX('EPA to IEA Scaling'!$F$8:$AO$8,,MATCH(AE$2,'EPA to IEA Scaling'!$F$1:$AO$1,0)))</f>
        <v>0</v>
      </c>
      <c r="AF27" cm="1">
        <f t="array" ref="AF27">((VLOOKUP($B$1,'Multipliers and Adjustments'!$A$70:$I$86,TRUNC(COLUMN(AF$2)/5)+2,FALSE)*SUMIFS('IEA-MethaneAbatement'!$N:$N,'IEA-MethaneAbatement'!$O:$O,"&lt;"&amp;$B27,'IEA-MethaneAbatement'!$O:$O,"&gt;="&amp;$A27,'IEA-MethaneAbatement'!$M:$M,$B$1,'IEA-MethaneAbatement'!$B:$B,'Country Selector'!$A$2)+VLOOKUP($C$1,'Multipliers and Adjustments'!$A$70:$I$86,TRUNC(COLUMN(AF$2)/5)+2,FALSE)*SUMIFS('IEA-MethaneAbatement'!$N:$N,'IEA-MethaneAbatement'!$O:$O,"&lt;"&amp;$B27,'IEA-MethaneAbatement'!$O:$O,"&gt;="&amp;$A27,'IEA-MethaneAbatement'!$M:$M,$C$1,'IEA-MethaneAbatement'!$B:$B,'Country Selector'!$A$2)+VLOOKUP($D$1,'Multipliers and Adjustments'!$A$70:$I$86,TRUNC(COLUMN(AF$2)/5)+2,FALSE)*SUMIFS('IEA-MethaneAbatement'!$N:$N,'IEA-MethaneAbatement'!$O:$O,"&lt;"&amp;$B27,'IEA-MethaneAbatement'!$O:$O,"&gt;="&amp;$A27,'IEA-MethaneAbatement'!$M:$M,$D$1,'IEA-MethaneAbatement'!$B:$B,'Country Selector'!$A$2)))*(1+INDEX('EPA to IEA Scaling'!$F$8:$AO$8,,MATCH(AF$2,'EPA to IEA Scaling'!$F$1:$AO$1,0)))</f>
        <v>0</v>
      </c>
      <c r="AG27" s="31" cm="1">
        <f t="array" ref="AG27">((VLOOKUP($B$1,'Multipliers and Adjustments'!$A$70:$I$86,TRUNC(COLUMN(AG$2)/5)+2,FALSE)*SUMIFS('IEA-MethaneAbatement'!$N:$N,'IEA-MethaneAbatement'!$O:$O,"&lt;"&amp;$B27,'IEA-MethaneAbatement'!$O:$O,"&gt;="&amp;$A27,'IEA-MethaneAbatement'!$M:$M,$B$1,'IEA-MethaneAbatement'!$B:$B,'Country Selector'!$A$2)+VLOOKUP($C$1,'Multipliers and Adjustments'!$A$70:$I$86,TRUNC(COLUMN(AG$2)/5)+2,FALSE)*SUMIFS('IEA-MethaneAbatement'!$N:$N,'IEA-MethaneAbatement'!$O:$O,"&lt;"&amp;$B27,'IEA-MethaneAbatement'!$O:$O,"&gt;="&amp;$A27,'IEA-MethaneAbatement'!$M:$M,$C$1,'IEA-MethaneAbatement'!$B:$B,'Country Selector'!$A$2)+VLOOKUP($D$1,'Multipliers and Adjustments'!$A$70:$I$86,TRUNC(COLUMN(AG$2)/5)+2,FALSE)*SUMIFS('IEA-MethaneAbatement'!$N:$N,'IEA-MethaneAbatement'!$O:$O,"&lt;"&amp;$B27,'IEA-MethaneAbatement'!$O:$O,"&gt;="&amp;$A27,'IEA-MethaneAbatement'!$M:$M,$D$1,'IEA-MethaneAbatement'!$B:$B,'Country Selector'!$A$2)))*(1+INDEX('EPA to IEA Scaling'!$F$8:$AO$8,,MATCH(AG$2,'EPA to IEA Scaling'!$F$1:$AO$1,0)))</f>
        <v>0</v>
      </c>
      <c r="AH27" cm="1">
        <f t="array" ref="AH27">((VLOOKUP($B$1,'Multipliers and Adjustments'!$A$70:$I$86,TRUNC(COLUMN(AH$2)/5)+2,FALSE)*SUMIFS('IEA-MethaneAbatement'!$N:$N,'IEA-MethaneAbatement'!$O:$O,"&lt;"&amp;$B27,'IEA-MethaneAbatement'!$O:$O,"&gt;="&amp;$A27,'IEA-MethaneAbatement'!$M:$M,$B$1,'IEA-MethaneAbatement'!$B:$B,'Country Selector'!$A$2)+VLOOKUP($C$1,'Multipliers and Adjustments'!$A$70:$I$86,TRUNC(COLUMN(AH$2)/5)+2,FALSE)*SUMIFS('IEA-MethaneAbatement'!$N:$N,'IEA-MethaneAbatement'!$O:$O,"&lt;"&amp;$B27,'IEA-MethaneAbatement'!$O:$O,"&gt;="&amp;$A27,'IEA-MethaneAbatement'!$M:$M,$C$1,'IEA-MethaneAbatement'!$B:$B,'Country Selector'!$A$2)+VLOOKUP($D$1,'Multipliers and Adjustments'!$A$70:$I$86,TRUNC(COLUMN(AH$2)/5)+2,FALSE)*SUMIFS('IEA-MethaneAbatement'!$N:$N,'IEA-MethaneAbatement'!$O:$O,"&lt;"&amp;$B27,'IEA-MethaneAbatement'!$O:$O,"&gt;="&amp;$A27,'IEA-MethaneAbatement'!$M:$M,$D$1,'IEA-MethaneAbatement'!$B:$B,'Country Selector'!$A$2)))*(1+INDEX('EPA to IEA Scaling'!$F$8:$AO$8,,MATCH(AH$2,'EPA to IEA Scaling'!$F$1:$AO$1,0)))</f>
        <v>0</v>
      </c>
      <c r="AI27" cm="1">
        <f t="array" ref="AI27">((VLOOKUP($B$1,'Multipliers and Adjustments'!$A$70:$I$86,TRUNC(COLUMN(AI$2)/5)+2,FALSE)*SUMIFS('IEA-MethaneAbatement'!$N:$N,'IEA-MethaneAbatement'!$O:$O,"&lt;"&amp;$B27,'IEA-MethaneAbatement'!$O:$O,"&gt;="&amp;$A27,'IEA-MethaneAbatement'!$M:$M,$B$1,'IEA-MethaneAbatement'!$B:$B,'Country Selector'!$A$2)+VLOOKUP($C$1,'Multipliers and Adjustments'!$A$70:$I$86,TRUNC(COLUMN(AI$2)/5)+2,FALSE)*SUMIFS('IEA-MethaneAbatement'!$N:$N,'IEA-MethaneAbatement'!$O:$O,"&lt;"&amp;$B27,'IEA-MethaneAbatement'!$O:$O,"&gt;="&amp;$A27,'IEA-MethaneAbatement'!$M:$M,$C$1,'IEA-MethaneAbatement'!$B:$B,'Country Selector'!$A$2)+VLOOKUP($D$1,'Multipliers and Adjustments'!$A$70:$I$86,TRUNC(COLUMN(AI$2)/5)+2,FALSE)*SUMIFS('IEA-MethaneAbatement'!$N:$N,'IEA-MethaneAbatement'!$O:$O,"&lt;"&amp;$B27,'IEA-MethaneAbatement'!$O:$O,"&gt;="&amp;$A27,'IEA-MethaneAbatement'!$M:$M,$D$1,'IEA-MethaneAbatement'!$B:$B,'Country Selector'!$A$2)))*(1+INDEX('EPA to IEA Scaling'!$F$8:$AO$8,,MATCH(AI$2,'EPA to IEA Scaling'!$F$1:$AO$1,0)))</f>
        <v>0</v>
      </c>
      <c r="AJ27" cm="1">
        <f t="array" ref="AJ27">((VLOOKUP($B$1,'Multipliers and Adjustments'!$A$70:$I$86,TRUNC(COLUMN(AJ$2)/5)+2,FALSE)*SUMIFS('IEA-MethaneAbatement'!$N:$N,'IEA-MethaneAbatement'!$O:$O,"&lt;"&amp;$B27,'IEA-MethaneAbatement'!$O:$O,"&gt;="&amp;$A27,'IEA-MethaneAbatement'!$M:$M,$B$1,'IEA-MethaneAbatement'!$B:$B,'Country Selector'!$A$2)+VLOOKUP($C$1,'Multipliers and Adjustments'!$A$70:$I$86,TRUNC(COLUMN(AJ$2)/5)+2,FALSE)*SUMIFS('IEA-MethaneAbatement'!$N:$N,'IEA-MethaneAbatement'!$O:$O,"&lt;"&amp;$B27,'IEA-MethaneAbatement'!$O:$O,"&gt;="&amp;$A27,'IEA-MethaneAbatement'!$M:$M,$C$1,'IEA-MethaneAbatement'!$B:$B,'Country Selector'!$A$2)+VLOOKUP($D$1,'Multipliers and Adjustments'!$A$70:$I$86,TRUNC(COLUMN(AJ$2)/5)+2,FALSE)*SUMIFS('IEA-MethaneAbatement'!$N:$N,'IEA-MethaneAbatement'!$O:$O,"&lt;"&amp;$B27,'IEA-MethaneAbatement'!$O:$O,"&gt;="&amp;$A27,'IEA-MethaneAbatement'!$M:$M,$D$1,'IEA-MethaneAbatement'!$B:$B,'Country Selector'!$A$2)))*(1+INDEX('EPA to IEA Scaling'!$F$8:$AO$8,,MATCH(AJ$2,'EPA to IEA Scaling'!$F$1:$AO$1,0)))</f>
        <v>0</v>
      </c>
      <c r="AK27" cm="1">
        <f t="array" ref="AK27">((VLOOKUP($B$1,'Multipliers and Adjustments'!$A$70:$I$86,TRUNC(COLUMN(AK$2)/5)+2,FALSE)*SUMIFS('IEA-MethaneAbatement'!$N:$N,'IEA-MethaneAbatement'!$O:$O,"&lt;"&amp;$B27,'IEA-MethaneAbatement'!$O:$O,"&gt;="&amp;$A27,'IEA-MethaneAbatement'!$M:$M,$B$1,'IEA-MethaneAbatement'!$B:$B,'Country Selector'!$A$2)+VLOOKUP($C$1,'Multipliers and Adjustments'!$A$70:$I$86,TRUNC(COLUMN(AK$2)/5)+2,FALSE)*SUMIFS('IEA-MethaneAbatement'!$N:$N,'IEA-MethaneAbatement'!$O:$O,"&lt;"&amp;$B27,'IEA-MethaneAbatement'!$O:$O,"&gt;="&amp;$A27,'IEA-MethaneAbatement'!$M:$M,$C$1,'IEA-MethaneAbatement'!$B:$B,'Country Selector'!$A$2)+VLOOKUP($D$1,'Multipliers and Adjustments'!$A$70:$I$86,TRUNC(COLUMN(AK$2)/5)+2,FALSE)*SUMIFS('IEA-MethaneAbatement'!$N:$N,'IEA-MethaneAbatement'!$O:$O,"&lt;"&amp;$B27,'IEA-MethaneAbatement'!$O:$O,"&gt;="&amp;$A27,'IEA-MethaneAbatement'!$M:$M,$D$1,'IEA-MethaneAbatement'!$B:$B,'Country Selector'!$A$2)))*(1+INDEX('EPA to IEA Scaling'!$F$8:$AO$8,,MATCH(AK$2,'EPA to IEA Scaling'!$F$1:$AO$1,0)))</f>
        <v>0</v>
      </c>
      <c r="AL27" s="31" cm="1">
        <f t="array" ref="AL27">((VLOOKUP($B$1,'Multipliers and Adjustments'!$A$70:$I$86,TRUNC(COLUMN(AL$2)/5)+2,FALSE)*SUMIFS('IEA-MethaneAbatement'!$N:$N,'IEA-MethaneAbatement'!$O:$O,"&lt;"&amp;$B27,'IEA-MethaneAbatement'!$O:$O,"&gt;="&amp;$A27,'IEA-MethaneAbatement'!$M:$M,$B$1,'IEA-MethaneAbatement'!$B:$B,'Country Selector'!$A$2)+VLOOKUP($C$1,'Multipliers and Adjustments'!$A$70:$I$86,TRUNC(COLUMN(AL$2)/5)+2,FALSE)*SUMIFS('IEA-MethaneAbatement'!$N:$N,'IEA-MethaneAbatement'!$O:$O,"&lt;"&amp;$B27,'IEA-MethaneAbatement'!$O:$O,"&gt;="&amp;$A27,'IEA-MethaneAbatement'!$M:$M,$C$1,'IEA-MethaneAbatement'!$B:$B,'Country Selector'!$A$2)+VLOOKUP($D$1,'Multipliers and Adjustments'!$A$70:$I$86,TRUNC(COLUMN(AL$2)/5)+2,FALSE)*SUMIFS('IEA-MethaneAbatement'!$N:$N,'IEA-MethaneAbatement'!$O:$O,"&lt;"&amp;$B27,'IEA-MethaneAbatement'!$O:$O,"&gt;="&amp;$A27,'IEA-MethaneAbatement'!$M:$M,$D$1,'IEA-MethaneAbatement'!$B:$B,'Country Selector'!$A$2)))*(1+INDEX('EPA to IEA Scaling'!$F$8:$AO$8,,MATCH(AL$2,'EPA to IEA Scaling'!$F$1:$AO$1,0)))</f>
        <v>0</v>
      </c>
    </row>
    <row r="28" spans="1:38" x14ac:dyDescent="0.45">
      <c r="A28" s="15">
        <f t="shared" si="1"/>
        <v>-60</v>
      </c>
      <c r="B28" s="16">
        <f t="shared" si="2"/>
        <v>-50</v>
      </c>
      <c r="C28" s="47" cm="1">
        <f t="array" ref="C28">((VLOOKUP($B$1,'Multipliers and Adjustments'!$A$70:$I$86,TRUNC(COLUMN(C$2)/5)+2,FALSE)*SUMIFS('IEA-MethaneAbatement'!$N:$N,'IEA-MethaneAbatement'!$O:$O,"&lt;"&amp;$B28,'IEA-MethaneAbatement'!$O:$O,"&gt;="&amp;$A28,'IEA-MethaneAbatement'!$M:$M,$B$1,'IEA-MethaneAbatement'!$B:$B,'Country Selector'!$A$2)+VLOOKUP($C$1,'Multipliers and Adjustments'!$A$70:$I$86,TRUNC(COLUMN(C$2)/5)+2,FALSE)*SUMIFS('IEA-MethaneAbatement'!$N:$N,'IEA-MethaneAbatement'!$O:$O,"&lt;"&amp;$B28,'IEA-MethaneAbatement'!$O:$O,"&gt;="&amp;$A28,'IEA-MethaneAbatement'!$M:$M,$C$1,'IEA-MethaneAbatement'!$B:$B,'Country Selector'!$A$2)+VLOOKUP($D$1,'Multipliers and Adjustments'!$A$70:$I$86,TRUNC(COLUMN(C$2)/5)+2,FALSE)*SUMIFS('IEA-MethaneAbatement'!$N:$N,'IEA-MethaneAbatement'!$O:$O,"&lt;"&amp;$B28,'IEA-MethaneAbatement'!$O:$O,"&gt;="&amp;$A28,'IEA-MethaneAbatement'!$M:$M,$D$1,'IEA-MethaneAbatement'!$B:$B,'Country Selector'!$A$2)))*(1+INDEX('EPA to IEA Scaling'!$F$8:$AO$8,,MATCH(C$2,'EPA to IEA Scaling'!$F$1:$AO$1,0)))</f>
        <v>0</v>
      </c>
      <c r="D28" cm="1">
        <f t="array" ref="D28">((VLOOKUP($B$1,'Multipliers and Adjustments'!$A$70:$I$86,TRUNC(COLUMN(D$2)/5)+2,FALSE)*SUMIFS('IEA-MethaneAbatement'!$N:$N,'IEA-MethaneAbatement'!$O:$O,"&lt;"&amp;$B28,'IEA-MethaneAbatement'!$O:$O,"&gt;="&amp;$A28,'IEA-MethaneAbatement'!$M:$M,$B$1,'IEA-MethaneAbatement'!$B:$B,'Country Selector'!$A$2)+VLOOKUP($C$1,'Multipliers and Adjustments'!$A$70:$I$86,TRUNC(COLUMN(D$2)/5)+2,FALSE)*SUMIFS('IEA-MethaneAbatement'!$N:$N,'IEA-MethaneAbatement'!$O:$O,"&lt;"&amp;$B28,'IEA-MethaneAbatement'!$O:$O,"&gt;="&amp;$A28,'IEA-MethaneAbatement'!$M:$M,$C$1,'IEA-MethaneAbatement'!$B:$B,'Country Selector'!$A$2)+VLOOKUP($D$1,'Multipliers and Adjustments'!$A$70:$I$86,TRUNC(COLUMN(D$2)/5)+2,FALSE)*SUMIFS('IEA-MethaneAbatement'!$N:$N,'IEA-MethaneAbatement'!$O:$O,"&lt;"&amp;$B28,'IEA-MethaneAbatement'!$O:$O,"&gt;="&amp;$A28,'IEA-MethaneAbatement'!$M:$M,$D$1,'IEA-MethaneAbatement'!$B:$B,'Country Selector'!$A$2)))*(1+INDEX('EPA to IEA Scaling'!$F$8:$AO$8,,MATCH(D$2,'EPA to IEA Scaling'!$F$1:$AO$1,0)))</f>
        <v>0</v>
      </c>
      <c r="E28" cm="1">
        <f t="array" ref="E28">((VLOOKUP($B$1,'Multipliers and Adjustments'!$A$70:$I$86,TRUNC(COLUMN(E$2)/5)+2,FALSE)*SUMIFS('IEA-MethaneAbatement'!$N:$N,'IEA-MethaneAbatement'!$O:$O,"&lt;"&amp;$B28,'IEA-MethaneAbatement'!$O:$O,"&gt;="&amp;$A28,'IEA-MethaneAbatement'!$M:$M,$B$1,'IEA-MethaneAbatement'!$B:$B,'Country Selector'!$A$2)+VLOOKUP($C$1,'Multipliers and Adjustments'!$A$70:$I$86,TRUNC(COLUMN(E$2)/5)+2,FALSE)*SUMIFS('IEA-MethaneAbatement'!$N:$N,'IEA-MethaneAbatement'!$O:$O,"&lt;"&amp;$B28,'IEA-MethaneAbatement'!$O:$O,"&gt;="&amp;$A28,'IEA-MethaneAbatement'!$M:$M,$C$1,'IEA-MethaneAbatement'!$B:$B,'Country Selector'!$A$2)+VLOOKUP($D$1,'Multipliers and Adjustments'!$A$70:$I$86,TRUNC(COLUMN(E$2)/5)+2,FALSE)*SUMIFS('IEA-MethaneAbatement'!$N:$N,'IEA-MethaneAbatement'!$O:$O,"&lt;"&amp;$B28,'IEA-MethaneAbatement'!$O:$O,"&gt;="&amp;$A28,'IEA-MethaneAbatement'!$M:$M,$D$1,'IEA-MethaneAbatement'!$B:$B,'Country Selector'!$A$2)))*(1+INDEX('EPA to IEA Scaling'!$F$8:$AO$8,,MATCH(E$2,'EPA to IEA Scaling'!$F$1:$AO$1,0)))</f>
        <v>0</v>
      </c>
      <c r="F28" cm="1">
        <f t="array" ref="F28">((VLOOKUP($B$1,'Multipliers and Adjustments'!$A$70:$I$86,TRUNC(COLUMN(F$2)/5)+2,FALSE)*SUMIFS('IEA-MethaneAbatement'!$N:$N,'IEA-MethaneAbatement'!$O:$O,"&lt;"&amp;$B28,'IEA-MethaneAbatement'!$O:$O,"&gt;="&amp;$A28,'IEA-MethaneAbatement'!$M:$M,$B$1,'IEA-MethaneAbatement'!$B:$B,'Country Selector'!$A$2)+VLOOKUP($C$1,'Multipliers and Adjustments'!$A$70:$I$86,TRUNC(COLUMN(F$2)/5)+2,FALSE)*SUMIFS('IEA-MethaneAbatement'!$N:$N,'IEA-MethaneAbatement'!$O:$O,"&lt;"&amp;$B28,'IEA-MethaneAbatement'!$O:$O,"&gt;="&amp;$A28,'IEA-MethaneAbatement'!$M:$M,$C$1,'IEA-MethaneAbatement'!$B:$B,'Country Selector'!$A$2)+VLOOKUP($D$1,'Multipliers and Adjustments'!$A$70:$I$86,TRUNC(COLUMN(F$2)/5)+2,FALSE)*SUMIFS('IEA-MethaneAbatement'!$N:$N,'IEA-MethaneAbatement'!$O:$O,"&lt;"&amp;$B28,'IEA-MethaneAbatement'!$O:$O,"&gt;="&amp;$A28,'IEA-MethaneAbatement'!$M:$M,$D$1,'IEA-MethaneAbatement'!$B:$B,'Country Selector'!$A$2)))*(1+INDEX('EPA to IEA Scaling'!$F$8:$AO$8,,MATCH(F$2,'EPA to IEA Scaling'!$F$1:$AO$1,0)))</f>
        <v>0</v>
      </c>
      <c r="G28" cm="1">
        <f t="array" ref="G28">((VLOOKUP($B$1,'Multipliers and Adjustments'!$A$70:$I$86,TRUNC(COLUMN(G$2)/5)+2,FALSE)*SUMIFS('IEA-MethaneAbatement'!$N:$N,'IEA-MethaneAbatement'!$O:$O,"&lt;"&amp;$B28,'IEA-MethaneAbatement'!$O:$O,"&gt;="&amp;$A28,'IEA-MethaneAbatement'!$M:$M,$B$1,'IEA-MethaneAbatement'!$B:$B,'Country Selector'!$A$2)+VLOOKUP($C$1,'Multipliers and Adjustments'!$A$70:$I$86,TRUNC(COLUMN(G$2)/5)+2,FALSE)*SUMIFS('IEA-MethaneAbatement'!$N:$N,'IEA-MethaneAbatement'!$O:$O,"&lt;"&amp;$B28,'IEA-MethaneAbatement'!$O:$O,"&gt;="&amp;$A28,'IEA-MethaneAbatement'!$M:$M,$C$1,'IEA-MethaneAbatement'!$B:$B,'Country Selector'!$A$2)+VLOOKUP($D$1,'Multipliers and Adjustments'!$A$70:$I$86,TRUNC(COLUMN(G$2)/5)+2,FALSE)*SUMIFS('IEA-MethaneAbatement'!$N:$N,'IEA-MethaneAbatement'!$O:$O,"&lt;"&amp;$B28,'IEA-MethaneAbatement'!$O:$O,"&gt;="&amp;$A28,'IEA-MethaneAbatement'!$M:$M,$D$1,'IEA-MethaneAbatement'!$B:$B,'Country Selector'!$A$2)))*(1+INDEX('EPA to IEA Scaling'!$F$8:$AO$8,,MATCH(G$2,'EPA to IEA Scaling'!$F$1:$AO$1,0)))</f>
        <v>0</v>
      </c>
      <c r="H28" s="31" cm="1">
        <f t="array" ref="H28">((VLOOKUP($B$1,'Multipliers and Adjustments'!$A$70:$I$86,TRUNC(COLUMN(H$2)/5)+2,FALSE)*SUMIFS('IEA-MethaneAbatement'!$N:$N,'IEA-MethaneAbatement'!$O:$O,"&lt;"&amp;$B28,'IEA-MethaneAbatement'!$O:$O,"&gt;="&amp;$A28,'IEA-MethaneAbatement'!$M:$M,$B$1,'IEA-MethaneAbatement'!$B:$B,'Country Selector'!$A$2)+VLOOKUP($C$1,'Multipliers and Adjustments'!$A$70:$I$86,TRUNC(COLUMN(H$2)/5)+2,FALSE)*SUMIFS('IEA-MethaneAbatement'!$N:$N,'IEA-MethaneAbatement'!$O:$O,"&lt;"&amp;$B28,'IEA-MethaneAbatement'!$O:$O,"&gt;="&amp;$A28,'IEA-MethaneAbatement'!$M:$M,$C$1,'IEA-MethaneAbatement'!$B:$B,'Country Selector'!$A$2)+VLOOKUP($D$1,'Multipliers and Adjustments'!$A$70:$I$86,TRUNC(COLUMN(H$2)/5)+2,FALSE)*SUMIFS('IEA-MethaneAbatement'!$N:$N,'IEA-MethaneAbatement'!$O:$O,"&lt;"&amp;$B28,'IEA-MethaneAbatement'!$O:$O,"&gt;="&amp;$A28,'IEA-MethaneAbatement'!$M:$M,$D$1,'IEA-MethaneAbatement'!$B:$B,'Country Selector'!$A$2)))*(1+INDEX('EPA to IEA Scaling'!$F$8:$AO$8,,MATCH(H$2,'EPA to IEA Scaling'!$F$1:$AO$1,0)))</f>
        <v>0</v>
      </c>
      <c r="I28" cm="1">
        <f t="array" ref="I28">((VLOOKUP($B$1,'Multipliers and Adjustments'!$A$70:$I$86,TRUNC(COLUMN(I$2)/5)+2,FALSE)*SUMIFS('IEA-MethaneAbatement'!$N:$N,'IEA-MethaneAbatement'!$O:$O,"&lt;"&amp;$B28,'IEA-MethaneAbatement'!$O:$O,"&gt;="&amp;$A28,'IEA-MethaneAbatement'!$M:$M,$B$1,'IEA-MethaneAbatement'!$B:$B,'Country Selector'!$A$2)+VLOOKUP($C$1,'Multipliers and Adjustments'!$A$70:$I$86,TRUNC(COLUMN(I$2)/5)+2,FALSE)*SUMIFS('IEA-MethaneAbatement'!$N:$N,'IEA-MethaneAbatement'!$O:$O,"&lt;"&amp;$B28,'IEA-MethaneAbatement'!$O:$O,"&gt;="&amp;$A28,'IEA-MethaneAbatement'!$M:$M,$C$1,'IEA-MethaneAbatement'!$B:$B,'Country Selector'!$A$2)+VLOOKUP($D$1,'Multipliers and Adjustments'!$A$70:$I$86,TRUNC(COLUMN(I$2)/5)+2,FALSE)*SUMIFS('IEA-MethaneAbatement'!$N:$N,'IEA-MethaneAbatement'!$O:$O,"&lt;"&amp;$B28,'IEA-MethaneAbatement'!$O:$O,"&gt;="&amp;$A28,'IEA-MethaneAbatement'!$M:$M,$D$1,'IEA-MethaneAbatement'!$B:$B,'Country Selector'!$A$2)))*(1+INDEX('EPA to IEA Scaling'!$F$8:$AO$8,,MATCH(I$2,'EPA to IEA Scaling'!$F$1:$AO$1,0)))</f>
        <v>0</v>
      </c>
      <c r="J28" cm="1">
        <f t="array" ref="J28">((VLOOKUP($B$1,'Multipliers and Adjustments'!$A$70:$I$86,TRUNC(COLUMN(J$2)/5)+2,FALSE)*SUMIFS('IEA-MethaneAbatement'!$N:$N,'IEA-MethaneAbatement'!$O:$O,"&lt;"&amp;$B28,'IEA-MethaneAbatement'!$O:$O,"&gt;="&amp;$A28,'IEA-MethaneAbatement'!$M:$M,$B$1,'IEA-MethaneAbatement'!$B:$B,'Country Selector'!$A$2)+VLOOKUP($C$1,'Multipliers and Adjustments'!$A$70:$I$86,TRUNC(COLUMN(J$2)/5)+2,FALSE)*SUMIFS('IEA-MethaneAbatement'!$N:$N,'IEA-MethaneAbatement'!$O:$O,"&lt;"&amp;$B28,'IEA-MethaneAbatement'!$O:$O,"&gt;="&amp;$A28,'IEA-MethaneAbatement'!$M:$M,$C$1,'IEA-MethaneAbatement'!$B:$B,'Country Selector'!$A$2)+VLOOKUP($D$1,'Multipliers and Adjustments'!$A$70:$I$86,TRUNC(COLUMN(J$2)/5)+2,FALSE)*SUMIFS('IEA-MethaneAbatement'!$N:$N,'IEA-MethaneAbatement'!$O:$O,"&lt;"&amp;$B28,'IEA-MethaneAbatement'!$O:$O,"&gt;="&amp;$A28,'IEA-MethaneAbatement'!$M:$M,$D$1,'IEA-MethaneAbatement'!$B:$B,'Country Selector'!$A$2)))*(1+INDEX('EPA to IEA Scaling'!$F$8:$AO$8,,MATCH(J$2,'EPA to IEA Scaling'!$F$1:$AO$1,0)))</f>
        <v>0</v>
      </c>
      <c r="K28" cm="1">
        <f t="array" ref="K28">((VLOOKUP($B$1,'Multipliers and Adjustments'!$A$70:$I$86,TRUNC(COLUMN(K$2)/5)+2,FALSE)*SUMIFS('IEA-MethaneAbatement'!$N:$N,'IEA-MethaneAbatement'!$O:$O,"&lt;"&amp;$B28,'IEA-MethaneAbatement'!$O:$O,"&gt;="&amp;$A28,'IEA-MethaneAbatement'!$M:$M,$B$1,'IEA-MethaneAbatement'!$B:$B,'Country Selector'!$A$2)+VLOOKUP($C$1,'Multipliers and Adjustments'!$A$70:$I$86,TRUNC(COLUMN(K$2)/5)+2,FALSE)*SUMIFS('IEA-MethaneAbatement'!$N:$N,'IEA-MethaneAbatement'!$O:$O,"&lt;"&amp;$B28,'IEA-MethaneAbatement'!$O:$O,"&gt;="&amp;$A28,'IEA-MethaneAbatement'!$M:$M,$C$1,'IEA-MethaneAbatement'!$B:$B,'Country Selector'!$A$2)+VLOOKUP($D$1,'Multipliers and Adjustments'!$A$70:$I$86,TRUNC(COLUMN(K$2)/5)+2,FALSE)*SUMIFS('IEA-MethaneAbatement'!$N:$N,'IEA-MethaneAbatement'!$O:$O,"&lt;"&amp;$B28,'IEA-MethaneAbatement'!$O:$O,"&gt;="&amp;$A28,'IEA-MethaneAbatement'!$M:$M,$D$1,'IEA-MethaneAbatement'!$B:$B,'Country Selector'!$A$2)))*(1+INDEX('EPA to IEA Scaling'!$F$8:$AO$8,,MATCH(K$2,'EPA to IEA Scaling'!$F$1:$AO$1,0)))</f>
        <v>0</v>
      </c>
      <c r="L28" cm="1">
        <f t="array" ref="L28">((VLOOKUP($B$1,'Multipliers and Adjustments'!$A$70:$I$86,TRUNC(COLUMN(L$2)/5)+2,FALSE)*SUMIFS('IEA-MethaneAbatement'!$N:$N,'IEA-MethaneAbatement'!$O:$O,"&lt;"&amp;$B28,'IEA-MethaneAbatement'!$O:$O,"&gt;="&amp;$A28,'IEA-MethaneAbatement'!$M:$M,$B$1,'IEA-MethaneAbatement'!$B:$B,'Country Selector'!$A$2)+VLOOKUP($C$1,'Multipliers and Adjustments'!$A$70:$I$86,TRUNC(COLUMN(L$2)/5)+2,FALSE)*SUMIFS('IEA-MethaneAbatement'!$N:$N,'IEA-MethaneAbatement'!$O:$O,"&lt;"&amp;$B28,'IEA-MethaneAbatement'!$O:$O,"&gt;="&amp;$A28,'IEA-MethaneAbatement'!$M:$M,$C$1,'IEA-MethaneAbatement'!$B:$B,'Country Selector'!$A$2)+VLOOKUP($D$1,'Multipliers and Adjustments'!$A$70:$I$86,TRUNC(COLUMN(L$2)/5)+2,FALSE)*SUMIFS('IEA-MethaneAbatement'!$N:$N,'IEA-MethaneAbatement'!$O:$O,"&lt;"&amp;$B28,'IEA-MethaneAbatement'!$O:$O,"&gt;="&amp;$A28,'IEA-MethaneAbatement'!$M:$M,$D$1,'IEA-MethaneAbatement'!$B:$B,'Country Selector'!$A$2)))*(1+INDEX('EPA to IEA Scaling'!$F$8:$AO$8,,MATCH(L$2,'EPA to IEA Scaling'!$F$1:$AO$1,0)))</f>
        <v>0</v>
      </c>
      <c r="M28" s="31" cm="1">
        <f t="array" ref="M28">((VLOOKUP($B$1,'Multipliers and Adjustments'!$A$70:$I$86,TRUNC(COLUMN(M$2)/5)+2,FALSE)*SUMIFS('IEA-MethaneAbatement'!$N:$N,'IEA-MethaneAbatement'!$O:$O,"&lt;"&amp;$B28,'IEA-MethaneAbatement'!$O:$O,"&gt;="&amp;$A28,'IEA-MethaneAbatement'!$M:$M,$B$1,'IEA-MethaneAbatement'!$B:$B,'Country Selector'!$A$2)+VLOOKUP($C$1,'Multipliers and Adjustments'!$A$70:$I$86,TRUNC(COLUMN(M$2)/5)+2,FALSE)*SUMIFS('IEA-MethaneAbatement'!$N:$N,'IEA-MethaneAbatement'!$O:$O,"&lt;"&amp;$B28,'IEA-MethaneAbatement'!$O:$O,"&gt;="&amp;$A28,'IEA-MethaneAbatement'!$M:$M,$C$1,'IEA-MethaneAbatement'!$B:$B,'Country Selector'!$A$2)+VLOOKUP($D$1,'Multipliers and Adjustments'!$A$70:$I$86,TRUNC(COLUMN(M$2)/5)+2,FALSE)*SUMIFS('IEA-MethaneAbatement'!$N:$N,'IEA-MethaneAbatement'!$O:$O,"&lt;"&amp;$B28,'IEA-MethaneAbatement'!$O:$O,"&gt;="&amp;$A28,'IEA-MethaneAbatement'!$M:$M,$D$1,'IEA-MethaneAbatement'!$B:$B,'Country Selector'!$A$2)))*(1+INDEX('EPA to IEA Scaling'!$F$8:$AO$8,,MATCH(M$2,'EPA to IEA Scaling'!$F$1:$AO$1,0)))</f>
        <v>0</v>
      </c>
      <c r="N28" cm="1">
        <f t="array" ref="N28">((VLOOKUP($B$1,'Multipliers and Adjustments'!$A$70:$I$86,TRUNC(COLUMN(N$2)/5)+2,FALSE)*SUMIFS('IEA-MethaneAbatement'!$N:$N,'IEA-MethaneAbatement'!$O:$O,"&lt;"&amp;$B28,'IEA-MethaneAbatement'!$O:$O,"&gt;="&amp;$A28,'IEA-MethaneAbatement'!$M:$M,$B$1,'IEA-MethaneAbatement'!$B:$B,'Country Selector'!$A$2)+VLOOKUP($C$1,'Multipliers and Adjustments'!$A$70:$I$86,TRUNC(COLUMN(N$2)/5)+2,FALSE)*SUMIFS('IEA-MethaneAbatement'!$N:$N,'IEA-MethaneAbatement'!$O:$O,"&lt;"&amp;$B28,'IEA-MethaneAbatement'!$O:$O,"&gt;="&amp;$A28,'IEA-MethaneAbatement'!$M:$M,$C$1,'IEA-MethaneAbatement'!$B:$B,'Country Selector'!$A$2)+VLOOKUP($D$1,'Multipliers and Adjustments'!$A$70:$I$86,TRUNC(COLUMN(N$2)/5)+2,FALSE)*SUMIFS('IEA-MethaneAbatement'!$N:$N,'IEA-MethaneAbatement'!$O:$O,"&lt;"&amp;$B28,'IEA-MethaneAbatement'!$O:$O,"&gt;="&amp;$A28,'IEA-MethaneAbatement'!$M:$M,$D$1,'IEA-MethaneAbatement'!$B:$B,'Country Selector'!$A$2)))*(1+INDEX('EPA to IEA Scaling'!$F$8:$AO$8,,MATCH(N$2,'EPA to IEA Scaling'!$F$1:$AO$1,0)))</f>
        <v>0</v>
      </c>
      <c r="O28" cm="1">
        <f t="array" ref="O28">((VLOOKUP($B$1,'Multipliers and Adjustments'!$A$70:$I$86,TRUNC(COLUMN(O$2)/5)+2,FALSE)*SUMIFS('IEA-MethaneAbatement'!$N:$N,'IEA-MethaneAbatement'!$O:$O,"&lt;"&amp;$B28,'IEA-MethaneAbatement'!$O:$O,"&gt;="&amp;$A28,'IEA-MethaneAbatement'!$M:$M,$B$1,'IEA-MethaneAbatement'!$B:$B,'Country Selector'!$A$2)+VLOOKUP($C$1,'Multipliers and Adjustments'!$A$70:$I$86,TRUNC(COLUMN(O$2)/5)+2,FALSE)*SUMIFS('IEA-MethaneAbatement'!$N:$N,'IEA-MethaneAbatement'!$O:$O,"&lt;"&amp;$B28,'IEA-MethaneAbatement'!$O:$O,"&gt;="&amp;$A28,'IEA-MethaneAbatement'!$M:$M,$C$1,'IEA-MethaneAbatement'!$B:$B,'Country Selector'!$A$2)+VLOOKUP($D$1,'Multipliers and Adjustments'!$A$70:$I$86,TRUNC(COLUMN(O$2)/5)+2,FALSE)*SUMIFS('IEA-MethaneAbatement'!$N:$N,'IEA-MethaneAbatement'!$O:$O,"&lt;"&amp;$B28,'IEA-MethaneAbatement'!$O:$O,"&gt;="&amp;$A28,'IEA-MethaneAbatement'!$M:$M,$D$1,'IEA-MethaneAbatement'!$B:$B,'Country Selector'!$A$2)))*(1+INDEX('EPA to IEA Scaling'!$F$8:$AO$8,,MATCH(O$2,'EPA to IEA Scaling'!$F$1:$AO$1,0)))</f>
        <v>0</v>
      </c>
      <c r="P28" cm="1">
        <f t="array" ref="P28">((VLOOKUP($B$1,'Multipliers and Adjustments'!$A$70:$I$86,TRUNC(COLUMN(P$2)/5)+2,FALSE)*SUMIFS('IEA-MethaneAbatement'!$N:$N,'IEA-MethaneAbatement'!$O:$O,"&lt;"&amp;$B28,'IEA-MethaneAbatement'!$O:$O,"&gt;="&amp;$A28,'IEA-MethaneAbatement'!$M:$M,$B$1,'IEA-MethaneAbatement'!$B:$B,'Country Selector'!$A$2)+VLOOKUP($C$1,'Multipliers and Adjustments'!$A$70:$I$86,TRUNC(COLUMN(P$2)/5)+2,FALSE)*SUMIFS('IEA-MethaneAbatement'!$N:$N,'IEA-MethaneAbatement'!$O:$O,"&lt;"&amp;$B28,'IEA-MethaneAbatement'!$O:$O,"&gt;="&amp;$A28,'IEA-MethaneAbatement'!$M:$M,$C$1,'IEA-MethaneAbatement'!$B:$B,'Country Selector'!$A$2)+VLOOKUP($D$1,'Multipliers and Adjustments'!$A$70:$I$86,TRUNC(COLUMN(P$2)/5)+2,FALSE)*SUMIFS('IEA-MethaneAbatement'!$N:$N,'IEA-MethaneAbatement'!$O:$O,"&lt;"&amp;$B28,'IEA-MethaneAbatement'!$O:$O,"&gt;="&amp;$A28,'IEA-MethaneAbatement'!$M:$M,$D$1,'IEA-MethaneAbatement'!$B:$B,'Country Selector'!$A$2)))*(1+INDEX('EPA to IEA Scaling'!$F$8:$AO$8,,MATCH(P$2,'EPA to IEA Scaling'!$F$1:$AO$1,0)))</f>
        <v>0</v>
      </c>
      <c r="Q28" cm="1">
        <f t="array" ref="Q28">((VLOOKUP($B$1,'Multipliers and Adjustments'!$A$70:$I$86,TRUNC(COLUMN(Q$2)/5)+2,FALSE)*SUMIFS('IEA-MethaneAbatement'!$N:$N,'IEA-MethaneAbatement'!$O:$O,"&lt;"&amp;$B28,'IEA-MethaneAbatement'!$O:$O,"&gt;="&amp;$A28,'IEA-MethaneAbatement'!$M:$M,$B$1,'IEA-MethaneAbatement'!$B:$B,'Country Selector'!$A$2)+VLOOKUP($C$1,'Multipliers and Adjustments'!$A$70:$I$86,TRUNC(COLUMN(Q$2)/5)+2,FALSE)*SUMIFS('IEA-MethaneAbatement'!$N:$N,'IEA-MethaneAbatement'!$O:$O,"&lt;"&amp;$B28,'IEA-MethaneAbatement'!$O:$O,"&gt;="&amp;$A28,'IEA-MethaneAbatement'!$M:$M,$C$1,'IEA-MethaneAbatement'!$B:$B,'Country Selector'!$A$2)+VLOOKUP($D$1,'Multipliers and Adjustments'!$A$70:$I$86,TRUNC(COLUMN(Q$2)/5)+2,FALSE)*SUMIFS('IEA-MethaneAbatement'!$N:$N,'IEA-MethaneAbatement'!$O:$O,"&lt;"&amp;$B28,'IEA-MethaneAbatement'!$O:$O,"&gt;="&amp;$A28,'IEA-MethaneAbatement'!$M:$M,$D$1,'IEA-MethaneAbatement'!$B:$B,'Country Selector'!$A$2)))*(1+INDEX('EPA to IEA Scaling'!$F$8:$AO$8,,MATCH(Q$2,'EPA to IEA Scaling'!$F$1:$AO$1,0)))</f>
        <v>0</v>
      </c>
      <c r="R28" s="31" cm="1">
        <f t="array" ref="R28">((VLOOKUP($B$1,'Multipliers and Adjustments'!$A$70:$I$86,TRUNC(COLUMN(R$2)/5)+2,FALSE)*SUMIFS('IEA-MethaneAbatement'!$N:$N,'IEA-MethaneAbatement'!$O:$O,"&lt;"&amp;$B28,'IEA-MethaneAbatement'!$O:$O,"&gt;="&amp;$A28,'IEA-MethaneAbatement'!$M:$M,$B$1,'IEA-MethaneAbatement'!$B:$B,'Country Selector'!$A$2)+VLOOKUP($C$1,'Multipliers and Adjustments'!$A$70:$I$86,TRUNC(COLUMN(R$2)/5)+2,FALSE)*SUMIFS('IEA-MethaneAbatement'!$N:$N,'IEA-MethaneAbatement'!$O:$O,"&lt;"&amp;$B28,'IEA-MethaneAbatement'!$O:$O,"&gt;="&amp;$A28,'IEA-MethaneAbatement'!$M:$M,$C$1,'IEA-MethaneAbatement'!$B:$B,'Country Selector'!$A$2)+VLOOKUP($D$1,'Multipliers and Adjustments'!$A$70:$I$86,TRUNC(COLUMN(R$2)/5)+2,FALSE)*SUMIFS('IEA-MethaneAbatement'!$N:$N,'IEA-MethaneAbatement'!$O:$O,"&lt;"&amp;$B28,'IEA-MethaneAbatement'!$O:$O,"&gt;="&amp;$A28,'IEA-MethaneAbatement'!$M:$M,$D$1,'IEA-MethaneAbatement'!$B:$B,'Country Selector'!$A$2)))*(1+INDEX('EPA to IEA Scaling'!$F$8:$AO$8,,MATCH(R$2,'EPA to IEA Scaling'!$F$1:$AO$1,0)))</f>
        <v>0</v>
      </c>
      <c r="S28" cm="1">
        <f t="array" ref="S28">((VLOOKUP($B$1,'Multipliers and Adjustments'!$A$70:$I$86,TRUNC(COLUMN(S$2)/5)+2,FALSE)*SUMIFS('IEA-MethaneAbatement'!$N:$N,'IEA-MethaneAbatement'!$O:$O,"&lt;"&amp;$B28,'IEA-MethaneAbatement'!$O:$O,"&gt;="&amp;$A28,'IEA-MethaneAbatement'!$M:$M,$B$1,'IEA-MethaneAbatement'!$B:$B,'Country Selector'!$A$2)+VLOOKUP($C$1,'Multipliers and Adjustments'!$A$70:$I$86,TRUNC(COLUMN(S$2)/5)+2,FALSE)*SUMIFS('IEA-MethaneAbatement'!$N:$N,'IEA-MethaneAbatement'!$O:$O,"&lt;"&amp;$B28,'IEA-MethaneAbatement'!$O:$O,"&gt;="&amp;$A28,'IEA-MethaneAbatement'!$M:$M,$C$1,'IEA-MethaneAbatement'!$B:$B,'Country Selector'!$A$2)+VLOOKUP($D$1,'Multipliers and Adjustments'!$A$70:$I$86,TRUNC(COLUMN(S$2)/5)+2,FALSE)*SUMIFS('IEA-MethaneAbatement'!$N:$N,'IEA-MethaneAbatement'!$O:$O,"&lt;"&amp;$B28,'IEA-MethaneAbatement'!$O:$O,"&gt;="&amp;$A28,'IEA-MethaneAbatement'!$M:$M,$D$1,'IEA-MethaneAbatement'!$B:$B,'Country Selector'!$A$2)))*(1+INDEX('EPA to IEA Scaling'!$F$8:$AO$8,,MATCH(S$2,'EPA to IEA Scaling'!$F$1:$AO$1,0)))</f>
        <v>0</v>
      </c>
      <c r="T28" cm="1">
        <f t="array" ref="T28">((VLOOKUP($B$1,'Multipliers and Adjustments'!$A$70:$I$86,TRUNC(COLUMN(T$2)/5)+2,FALSE)*SUMIFS('IEA-MethaneAbatement'!$N:$N,'IEA-MethaneAbatement'!$O:$O,"&lt;"&amp;$B28,'IEA-MethaneAbatement'!$O:$O,"&gt;="&amp;$A28,'IEA-MethaneAbatement'!$M:$M,$B$1,'IEA-MethaneAbatement'!$B:$B,'Country Selector'!$A$2)+VLOOKUP($C$1,'Multipliers and Adjustments'!$A$70:$I$86,TRUNC(COLUMN(T$2)/5)+2,FALSE)*SUMIFS('IEA-MethaneAbatement'!$N:$N,'IEA-MethaneAbatement'!$O:$O,"&lt;"&amp;$B28,'IEA-MethaneAbatement'!$O:$O,"&gt;="&amp;$A28,'IEA-MethaneAbatement'!$M:$M,$C$1,'IEA-MethaneAbatement'!$B:$B,'Country Selector'!$A$2)+VLOOKUP($D$1,'Multipliers and Adjustments'!$A$70:$I$86,TRUNC(COLUMN(T$2)/5)+2,FALSE)*SUMIFS('IEA-MethaneAbatement'!$N:$N,'IEA-MethaneAbatement'!$O:$O,"&lt;"&amp;$B28,'IEA-MethaneAbatement'!$O:$O,"&gt;="&amp;$A28,'IEA-MethaneAbatement'!$M:$M,$D$1,'IEA-MethaneAbatement'!$B:$B,'Country Selector'!$A$2)))*(1+INDEX('EPA to IEA Scaling'!$F$8:$AO$8,,MATCH(T$2,'EPA to IEA Scaling'!$F$1:$AO$1,0)))</f>
        <v>0</v>
      </c>
      <c r="U28" cm="1">
        <f t="array" ref="U28">((VLOOKUP($B$1,'Multipliers and Adjustments'!$A$70:$I$86,TRUNC(COLUMN(U$2)/5)+2,FALSE)*SUMIFS('IEA-MethaneAbatement'!$N:$N,'IEA-MethaneAbatement'!$O:$O,"&lt;"&amp;$B28,'IEA-MethaneAbatement'!$O:$O,"&gt;="&amp;$A28,'IEA-MethaneAbatement'!$M:$M,$B$1,'IEA-MethaneAbatement'!$B:$B,'Country Selector'!$A$2)+VLOOKUP($C$1,'Multipliers and Adjustments'!$A$70:$I$86,TRUNC(COLUMN(U$2)/5)+2,FALSE)*SUMIFS('IEA-MethaneAbatement'!$N:$N,'IEA-MethaneAbatement'!$O:$O,"&lt;"&amp;$B28,'IEA-MethaneAbatement'!$O:$O,"&gt;="&amp;$A28,'IEA-MethaneAbatement'!$M:$M,$C$1,'IEA-MethaneAbatement'!$B:$B,'Country Selector'!$A$2)+VLOOKUP($D$1,'Multipliers and Adjustments'!$A$70:$I$86,TRUNC(COLUMN(U$2)/5)+2,FALSE)*SUMIFS('IEA-MethaneAbatement'!$N:$N,'IEA-MethaneAbatement'!$O:$O,"&lt;"&amp;$B28,'IEA-MethaneAbatement'!$O:$O,"&gt;="&amp;$A28,'IEA-MethaneAbatement'!$M:$M,$D$1,'IEA-MethaneAbatement'!$B:$B,'Country Selector'!$A$2)))*(1+INDEX('EPA to IEA Scaling'!$F$8:$AO$8,,MATCH(U$2,'EPA to IEA Scaling'!$F$1:$AO$1,0)))</f>
        <v>0</v>
      </c>
      <c r="V28" cm="1">
        <f t="array" ref="V28">((VLOOKUP($B$1,'Multipliers and Adjustments'!$A$70:$I$86,TRUNC(COLUMN(V$2)/5)+2,FALSE)*SUMIFS('IEA-MethaneAbatement'!$N:$N,'IEA-MethaneAbatement'!$O:$O,"&lt;"&amp;$B28,'IEA-MethaneAbatement'!$O:$O,"&gt;="&amp;$A28,'IEA-MethaneAbatement'!$M:$M,$B$1,'IEA-MethaneAbatement'!$B:$B,'Country Selector'!$A$2)+VLOOKUP($C$1,'Multipliers and Adjustments'!$A$70:$I$86,TRUNC(COLUMN(V$2)/5)+2,FALSE)*SUMIFS('IEA-MethaneAbatement'!$N:$N,'IEA-MethaneAbatement'!$O:$O,"&lt;"&amp;$B28,'IEA-MethaneAbatement'!$O:$O,"&gt;="&amp;$A28,'IEA-MethaneAbatement'!$M:$M,$C$1,'IEA-MethaneAbatement'!$B:$B,'Country Selector'!$A$2)+VLOOKUP($D$1,'Multipliers and Adjustments'!$A$70:$I$86,TRUNC(COLUMN(V$2)/5)+2,FALSE)*SUMIFS('IEA-MethaneAbatement'!$N:$N,'IEA-MethaneAbatement'!$O:$O,"&lt;"&amp;$B28,'IEA-MethaneAbatement'!$O:$O,"&gt;="&amp;$A28,'IEA-MethaneAbatement'!$M:$M,$D$1,'IEA-MethaneAbatement'!$B:$B,'Country Selector'!$A$2)))*(1+INDEX('EPA to IEA Scaling'!$F$8:$AO$8,,MATCH(V$2,'EPA to IEA Scaling'!$F$1:$AO$1,0)))</f>
        <v>0</v>
      </c>
      <c r="W28" s="31" cm="1">
        <f t="array" ref="W28">((VLOOKUP($B$1,'Multipliers and Adjustments'!$A$70:$I$86,TRUNC(COLUMN(W$2)/5)+2,FALSE)*SUMIFS('IEA-MethaneAbatement'!$N:$N,'IEA-MethaneAbatement'!$O:$O,"&lt;"&amp;$B28,'IEA-MethaneAbatement'!$O:$O,"&gt;="&amp;$A28,'IEA-MethaneAbatement'!$M:$M,$B$1,'IEA-MethaneAbatement'!$B:$B,'Country Selector'!$A$2)+VLOOKUP($C$1,'Multipliers and Adjustments'!$A$70:$I$86,TRUNC(COLUMN(W$2)/5)+2,FALSE)*SUMIFS('IEA-MethaneAbatement'!$N:$N,'IEA-MethaneAbatement'!$O:$O,"&lt;"&amp;$B28,'IEA-MethaneAbatement'!$O:$O,"&gt;="&amp;$A28,'IEA-MethaneAbatement'!$M:$M,$C$1,'IEA-MethaneAbatement'!$B:$B,'Country Selector'!$A$2)+VLOOKUP($D$1,'Multipliers and Adjustments'!$A$70:$I$86,TRUNC(COLUMN(W$2)/5)+2,FALSE)*SUMIFS('IEA-MethaneAbatement'!$N:$N,'IEA-MethaneAbatement'!$O:$O,"&lt;"&amp;$B28,'IEA-MethaneAbatement'!$O:$O,"&gt;="&amp;$A28,'IEA-MethaneAbatement'!$M:$M,$D$1,'IEA-MethaneAbatement'!$B:$B,'Country Selector'!$A$2)))*(1+INDEX('EPA to IEA Scaling'!$F$8:$AO$8,,MATCH(W$2,'EPA to IEA Scaling'!$F$1:$AO$1,0)))</f>
        <v>0</v>
      </c>
      <c r="X28" cm="1">
        <f t="array" ref="X28">((VLOOKUP($B$1,'Multipliers and Adjustments'!$A$70:$I$86,TRUNC(COLUMN(X$2)/5)+2,FALSE)*SUMIFS('IEA-MethaneAbatement'!$N:$N,'IEA-MethaneAbatement'!$O:$O,"&lt;"&amp;$B28,'IEA-MethaneAbatement'!$O:$O,"&gt;="&amp;$A28,'IEA-MethaneAbatement'!$M:$M,$B$1,'IEA-MethaneAbatement'!$B:$B,'Country Selector'!$A$2)+VLOOKUP($C$1,'Multipliers and Adjustments'!$A$70:$I$86,TRUNC(COLUMN(X$2)/5)+2,FALSE)*SUMIFS('IEA-MethaneAbatement'!$N:$N,'IEA-MethaneAbatement'!$O:$O,"&lt;"&amp;$B28,'IEA-MethaneAbatement'!$O:$O,"&gt;="&amp;$A28,'IEA-MethaneAbatement'!$M:$M,$C$1,'IEA-MethaneAbatement'!$B:$B,'Country Selector'!$A$2)+VLOOKUP($D$1,'Multipliers and Adjustments'!$A$70:$I$86,TRUNC(COLUMN(X$2)/5)+2,FALSE)*SUMIFS('IEA-MethaneAbatement'!$N:$N,'IEA-MethaneAbatement'!$O:$O,"&lt;"&amp;$B28,'IEA-MethaneAbatement'!$O:$O,"&gt;="&amp;$A28,'IEA-MethaneAbatement'!$M:$M,$D$1,'IEA-MethaneAbatement'!$B:$B,'Country Selector'!$A$2)))*(1+INDEX('EPA to IEA Scaling'!$F$8:$AO$8,,MATCH(X$2,'EPA to IEA Scaling'!$F$1:$AO$1,0)))</f>
        <v>0</v>
      </c>
      <c r="Y28" cm="1">
        <f t="array" ref="Y28">((VLOOKUP($B$1,'Multipliers and Adjustments'!$A$70:$I$86,TRUNC(COLUMN(Y$2)/5)+2,FALSE)*SUMIFS('IEA-MethaneAbatement'!$N:$N,'IEA-MethaneAbatement'!$O:$O,"&lt;"&amp;$B28,'IEA-MethaneAbatement'!$O:$O,"&gt;="&amp;$A28,'IEA-MethaneAbatement'!$M:$M,$B$1,'IEA-MethaneAbatement'!$B:$B,'Country Selector'!$A$2)+VLOOKUP($C$1,'Multipliers and Adjustments'!$A$70:$I$86,TRUNC(COLUMN(Y$2)/5)+2,FALSE)*SUMIFS('IEA-MethaneAbatement'!$N:$N,'IEA-MethaneAbatement'!$O:$O,"&lt;"&amp;$B28,'IEA-MethaneAbatement'!$O:$O,"&gt;="&amp;$A28,'IEA-MethaneAbatement'!$M:$M,$C$1,'IEA-MethaneAbatement'!$B:$B,'Country Selector'!$A$2)+VLOOKUP($D$1,'Multipliers and Adjustments'!$A$70:$I$86,TRUNC(COLUMN(Y$2)/5)+2,FALSE)*SUMIFS('IEA-MethaneAbatement'!$N:$N,'IEA-MethaneAbatement'!$O:$O,"&lt;"&amp;$B28,'IEA-MethaneAbatement'!$O:$O,"&gt;="&amp;$A28,'IEA-MethaneAbatement'!$M:$M,$D$1,'IEA-MethaneAbatement'!$B:$B,'Country Selector'!$A$2)))*(1+INDEX('EPA to IEA Scaling'!$F$8:$AO$8,,MATCH(Y$2,'EPA to IEA Scaling'!$F$1:$AO$1,0)))</f>
        <v>0</v>
      </c>
      <c r="Z28" cm="1">
        <f t="array" ref="Z28">((VLOOKUP($B$1,'Multipliers and Adjustments'!$A$70:$I$86,TRUNC(COLUMN(Z$2)/5)+2,FALSE)*SUMIFS('IEA-MethaneAbatement'!$N:$N,'IEA-MethaneAbatement'!$O:$O,"&lt;"&amp;$B28,'IEA-MethaneAbatement'!$O:$O,"&gt;="&amp;$A28,'IEA-MethaneAbatement'!$M:$M,$B$1,'IEA-MethaneAbatement'!$B:$B,'Country Selector'!$A$2)+VLOOKUP($C$1,'Multipliers and Adjustments'!$A$70:$I$86,TRUNC(COLUMN(Z$2)/5)+2,FALSE)*SUMIFS('IEA-MethaneAbatement'!$N:$N,'IEA-MethaneAbatement'!$O:$O,"&lt;"&amp;$B28,'IEA-MethaneAbatement'!$O:$O,"&gt;="&amp;$A28,'IEA-MethaneAbatement'!$M:$M,$C$1,'IEA-MethaneAbatement'!$B:$B,'Country Selector'!$A$2)+VLOOKUP($D$1,'Multipliers and Adjustments'!$A$70:$I$86,TRUNC(COLUMN(Z$2)/5)+2,FALSE)*SUMIFS('IEA-MethaneAbatement'!$N:$N,'IEA-MethaneAbatement'!$O:$O,"&lt;"&amp;$B28,'IEA-MethaneAbatement'!$O:$O,"&gt;="&amp;$A28,'IEA-MethaneAbatement'!$M:$M,$D$1,'IEA-MethaneAbatement'!$B:$B,'Country Selector'!$A$2)))*(1+INDEX('EPA to IEA Scaling'!$F$8:$AO$8,,MATCH(Z$2,'EPA to IEA Scaling'!$F$1:$AO$1,0)))</f>
        <v>0</v>
      </c>
      <c r="AA28" cm="1">
        <f t="array" ref="AA28">((VLOOKUP($B$1,'Multipliers and Adjustments'!$A$70:$I$86,TRUNC(COLUMN(AA$2)/5)+2,FALSE)*SUMIFS('IEA-MethaneAbatement'!$N:$N,'IEA-MethaneAbatement'!$O:$O,"&lt;"&amp;$B28,'IEA-MethaneAbatement'!$O:$O,"&gt;="&amp;$A28,'IEA-MethaneAbatement'!$M:$M,$B$1,'IEA-MethaneAbatement'!$B:$B,'Country Selector'!$A$2)+VLOOKUP($C$1,'Multipliers and Adjustments'!$A$70:$I$86,TRUNC(COLUMN(AA$2)/5)+2,FALSE)*SUMIFS('IEA-MethaneAbatement'!$N:$N,'IEA-MethaneAbatement'!$O:$O,"&lt;"&amp;$B28,'IEA-MethaneAbatement'!$O:$O,"&gt;="&amp;$A28,'IEA-MethaneAbatement'!$M:$M,$C$1,'IEA-MethaneAbatement'!$B:$B,'Country Selector'!$A$2)+VLOOKUP($D$1,'Multipliers and Adjustments'!$A$70:$I$86,TRUNC(COLUMN(AA$2)/5)+2,FALSE)*SUMIFS('IEA-MethaneAbatement'!$N:$N,'IEA-MethaneAbatement'!$O:$O,"&lt;"&amp;$B28,'IEA-MethaneAbatement'!$O:$O,"&gt;="&amp;$A28,'IEA-MethaneAbatement'!$M:$M,$D$1,'IEA-MethaneAbatement'!$B:$B,'Country Selector'!$A$2)))*(1+INDEX('EPA to IEA Scaling'!$F$8:$AO$8,,MATCH(AA$2,'EPA to IEA Scaling'!$F$1:$AO$1,0)))</f>
        <v>0</v>
      </c>
      <c r="AB28" s="31" cm="1">
        <f t="array" ref="AB28">((VLOOKUP($B$1,'Multipliers and Adjustments'!$A$70:$I$86,TRUNC(COLUMN(AB$2)/5)+2,FALSE)*SUMIFS('IEA-MethaneAbatement'!$N:$N,'IEA-MethaneAbatement'!$O:$O,"&lt;"&amp;$B28,'IEA-MethaneAbatement'!$O:$O,"&gt;="&amp;$A28,'IEA-MethaneAbatement'!$M:$M,$B$1,'IEA-MethaneAbatement'!$B:$B,'Country Selector'!$A$2)+VLOOKUP($C$1,'Multipliers and Adjustments'!$A$70:$I$86,TRUNC(COLUMN(AB$2)/5)+2,FALSE)*SUMIFS('IEA-MethaneAbatement'!$N:$N,'IEA-MethaneAbatement'!$O:$O,"&lt;"&amp;$B28,'IEA-MethaneAbatement'!$O:$O,"&gt;="&amp;$A28,'IEA-MethaneAbatement'!$M:$M,$C$1,'IEA-MethaneAbatement'!$B:$B,'Country Selector'!$A$2)+VLOOKUP($D$1,'Multipliers and Adjustments'!$A$70:$I$86,TRUNC(COLUMN(AB$2)/5)+2,FALSE)*SUMIFS('IEA-MethaneAbatement'!$N:$N,'IEA-MethaneAbatement'!$O:$O,"&lt;"&amp;$B28,'IEA-MethaneAbatement'!$O:$O,"&gt;="&amp;$A28,'IEA-MethaneAbatement'!$M:$M,$D$1,'IEA-MethaneAbatement'!$B:$B,'Country Selector'!$A$2)))*(1+INDEX('EPA to IEA Scaling'!$F$8:$AO$8,,MATCH(AB$2,'EPA to IEA Scaling'!$F$1:$AO$1,0)))</f>
        <v>0</v>
      </c>
      <c r="AC28" cm="1">
        <f t="array" ref="AC28">((VLOOKUP($B$1,'Multipliers and Adjustments'!$A$70:$I$86,TRUNC(COLUMN(AC$2)/5)+2,FALSE)*SUMIFS('IEA-MethaneAbatement'!$N:$N,'IEA-MethaneAbatement'!$O:$O,"&lt;"&amp;$B28,'IEA-MethaneAbatement'!$O:$O,"&gt;="&amp;$A28,'IEA-MethaneAbatement'!$M:$M,$B$1,'IEA-MethaneAbatement'!$B:$B,'Country Selector'!$A$2)+VLOOKUP($C$1,'Multipliers and Adjustments'!$A$70:$I$86,TRUNC(COLUMN(AC$2)/5)+2,FALSE)*SUMIFS('IEA-MethaneAbatement'!$N:$N,'IEA-MethaneAbatement'!$O:$O,"&lt;"&amp;$B28,'IEA-MethaneAbatement'!$O:$O,"&gt;="&amp;$A28,'IEA-MethaneAbatement'!$M:$M,$C$1,'IEA-MethaneAbatement'!$B:$B,'Country Selector'!$A$2)+VLOOKUP($D$1,'Multipliers and Adjustments'!$A$70:$I$86,TRUNC(COLUMN(AC$2)/5)+2,FALSE)*SUMIFS('IEA-MethaneAbatement'!$N:$N,'IEA-MethaneAbatement'!$O:$O,"&lt;"&amp;$B28,'IEA-MethaneAbatement'!$O:$O,"&gt;="&amp;$A28,'IEA-MethaneAbatement'!$M:$M,$D$1,'IEA-MethaneAbatement'!$B:$B,'Country Selector'!$A$2)))*(1+INDEX('EPA to IEA Scaling'!$F$8:$AO$8,,MATCH(AC$2,'EPA to IEA Scaling'!$F$1:$AO$1,0)))</f>
        <v>0</v>
      </c>
      <c r="AD28" cm="1">
        <f t="array" ref="AD28">((VLOOKUP($B$1,'Multipliers and Adjustments'!$A$70:$I$86,TRUNC(COLUMN(AD$2)/5)+2,FALSE)*SUMIFS('IEA-MethaneAbatement'!$N:$N,'IEA-MethaneAbatement'!$O:$O,"&lt;"&amp;$B28,'IEA-MethaneAbatement'!$O:$O,"&gt;="&amp;$A28,'IEA-MethaneAbatement'!$M:$M,$B$1,'IEA-MethaneAbatement'!$B:$B,'Country Selector'!$A$2)+VLOOKUP($C$1,'Multipliers and Adjustments'!$A$70:$I$86,TRUNC(COLUMN(AD$2)/5)+2,FALSE)*SUMIFS('IEA-MethaneAbatement'!$N:$N,'IEA-MethaneAbatement'!$O:$O,"&lt;"&amp;$B28,'IEA-MethaneAbatement'!$O:$O,"&gt;="&amp;$A28,'IEA-MethaneAbatement'!$M:$M,$C$1,'IEA-MethaneAbatement'!$B:$B,'Country Selector'!$A$2)+VLOOKUP($D$1,'Multipliers and Adjustments'!$A$70:$I$86,TRUNC(COLUMN(AD$2)/5)+2,FALSE)*SUMIFS('IEA-MethaneAbatement'!$N:$N,'IEA-MethaneAbatement'!$O:$O,"&lt;"&amp;$B28,'IEA-MethaneAbatement'!$O:$O,"&gt;="&amp;$A28,'IEA-MethaneAbatement'!$M:$M,$D$1,'IEA-MethaneAbatement'!$B:$B,'Country Selector'!$A$2)))*(1+INDEX('EPA to IEA Scaling'!$F$8:$AO$8,,MATCH(AD$2,'EPA to IEA Scaling'!$F$1:$AO$1,0)))</f>
        <v>0</v>
      </c>
      <c r="AE28" cm="1">
        <f t="array" ref="AE28">((VLOOKUP($B$1,'Multipliers and Adjustments'!$A$70:$I$86,TRUNC(COLUMN(AE$2)/5)+2,FALSE)*SUMIFS('IEA-MethaneAbatement'!$N:$N,'IEA-MethaneAbatement'!$O:$O,"&lt;"&amp;$B28,'IEA-MethaneAbatement'!$O:$O,"&gt;="&amp;$A28,'IEA-MethaneAbatement'!$M:$M,$B$1,'IEA-MethaneAbatement'!$B:$B,'Country Selector'!$A$2)+VLOOKUP($C$1,'Multipliers and Adjustments'!$A$70:$I$86,TRUNC(COLUMN(AE$2)/5)+2,FALSE)*SUMIFS('IEA-MethaneAbatement'!$N:$N,'IEA-MethaneAbatement'!$O:$O,"&lt;"&amp;$B28,'IEA-MethaneAbatement'!$O:$O,"&gt;="&amp;$A28,'IEA-MethaneAbatement'!$M:$M,$C$1,'IEA-MethaneAbatement'!$B:$B,'Country Selector'!$A$2)+VLOOKUP($D$1,'Multipliers and Adjustments'!$A$70:$I$86,TRUNC(COLUMN(AE$2)/5)+2,FALSE)*SUMIFS('IEA-MethaneAbatement'!$N:$N,'IEA-MethaneAbatement'!$O:$O,"&lt;"&amp;$B28,'IEA-MethaneAbatement'!$O:$O,"&gt;="&amp;$A28,'IEA-MethaneAbatement'!$M:$M,$D$1,'IEA-MethaneAbatement'!$B:$B,'Country Selector'!$A$2)))*(1+INDEX('EPA to IEA Scaling'!$F$8:$AO$8,,MATCH(AE$2,'EPA to IEA Scaling'!$F$1:$AO$1,0)))</f>
        <v>0</v>
      </c>
      <c r="AF28" cm="1">
        <f t="array" ref="AF28">((VLOOKUP($B$1,'Multipliers and Adjustments'!$A$70:$I$86,TRUNC(COLUMN(AF$2)/5)+2,FALSE)*SUMIFS('IEA-MethaneAbatement'!$N:$N,'IEA-MethaneAbatement'!$O:$O,"&lt;"&amp;$B28,'IEA-MethaneAbatement'!$O:$O,"&gt;="&amp;$A28,'IEA-MethaneAbatement'!$M:$M,$B$1,'IEA-MethaneAbatement'!$B:$B,'Country Selector'!$A$2)+VLOOKUP($C$1,'Multipliers and Adjustments'!$A$70:$I$86,TRUNC(COLUMN(AF$2)/5)+2,FALSE)*SUMIFS('IEA-MethaneAbatement'!$N:$N,'IEA-MethaneAbatement'!$O:$O,"&lt;"&amp;$B28,'IEA-MethaneAbatement'!$O:$O,"&gt;="&amp;$A28,'IEA-MethaneAbatement'!$M:$M,$C$1,'IEA-MethaneAbatement'!$B:$B,'Country Selector'!$A$2)+VLOOKUP($D$1,'Multipliers and Adjustments'!$A$70:$I$86,TRUNC(COLUMN(AF$2)/5)+2,FALSE)*SUMIFS('IEA-MethaneAbatement'!$N:$N,'IEA-MethaneAbatement'!$O:$O,"&lt;"&amp;$B28,'IEA-MethaneAbatement'!$O:$O,"&gt;="&amp;$A28,'IEA-MethaneAbatement'!$M:$M,$D$1,'IEA-MethaneAbatement'!$B:$B,'Country Selector'!$A$2)))*(1+INDEX('EPA to IEA Scaling'!$F$8:$AO$8,,MATCH(AF$2,'EPA to IEA Scaling'!$F$1:$AO$1,0)))</f>
        <v>0</v>
      </c>
      <c r="AG28" s="31" cm="1">
        <f t="array" ref="AG28">((VLOOKUP($B$1,'Multipliers and Adjustments'!$A$70:$I$86,TRUNC(COLUMN(AG$2)/5)+2,FALSE)*SUMIFS('IEA-MethaneAbatement'!$N:$N,'IEA-MethaneAbatement'!$O:$O,"&lt;"&amp;$B28,'IEA-MethaneAbatement'!$O:$O,"&gt;="&amp;$A28,'IEA-MethaneAbatement'!$M:$M,$B$1,'IEA-MethaneAbatement'!$B:$B,'Country Selector'!$A$2)+VLOOKUP($C$1,'Multipliers and Adjustments'!$A$70:$I$86,TRUNC(COLUMN(AG$2)/5)+2,FALSE)*SUMIFS('IEA-MethaneAbatement'!$N:$N,'IEA-MethaneAbatement'!$O:$O,"&lt;"&amp;$B28,'IEA-MethaneAbatement'!$O:$O,"&gt;="&amp;$A28,'IEA-MethaneAbatement'!$M:$M,$C$1,'IEA-MethaneAbatement'!$B:$B,'Country Selector'!$A$2)+VLOOKUP($D$1,'Multipliers and Adjustments'!$A$70:$I$86,TRUNC(COLUMN(AG$2)/5)+2,FALSE)*SUMIFS('IEA-MethaneAbatement'!$N:$N,'IEA-MethaneAbatement'!$O:$O,"&lt;"&amp;$B28,'IEA-MethaneAbatement'!$O:$O,"&gt;="&amp;$A28,'IEA-MethaneAbatement'!$M:$M,$D$1,'IEA-MethaneAbatement'!$B:$B,'Country Selector'!$A$2)))*(1+INDEX('EPA to IEA Scaling'!$F$8:$AO$8,,MATCH(AG$2,'EPA to IEA Scaling'!$F$1:$AO$1,0)))</f>
        <v>0</v>
      </c>
      <c r="AH28" cm="1">
        <f t="array" ref="AH28">((VLOOKUP($B$1,'Multipliers and Adjustments'!$A$70:$I$86,TRUNC(COLUMN(AH$2)/5)+2,FALSE)*SUMIFS('IEA-MethaneAbatement'!$N:$N,'IEA-MethaneAbatement'!$O:$O,"&lt;"&amp;$B28,'IEA-MethaneAbatement'!$O:$O,"&gt;="&amp;$A28,'IEA-MethaneAbatement'!$M:$M,$B$1,'IEA-MethaneAbatement'!$B:$B,'Country Selector'!$A$2)+VLOOKUP($C$1,'Multipliers and Adjustments'!$A$70:$I$86,TRUNC(COLUMN(AH$2)/5)+2,FALSE)*SUMIFS('IEA-MethaneAbatement'!$N:$N,'IEA-MethaneAbatement'!$O:$O,"&lt;"&amp;$B28,'IEA-MethaneAbatement'!$O:$O,"&gt;="&amp;$A28,'IEA-MethaneAbatement'!$M:$M,$C$1,'IEA-MethaneAbatement'!$B:$B,'Country Selector'!$A$2)+VLOOKUP($D$1,'Multipliers and Adjustments'!$A$70:$I$86,TRUNC(COLUMN(AH$2)/5)+2,FALSE)*SUMIFS('IEA-MethaneAbatement'!$N:$N,'IEA-MethaneAbatement'!$O:$O,"&lt;"&amp;$B28,'IEA-MethaneAbatement'!$O:$O,"&gt;="&amp;$A28,'IEA-MethaneAbatement'!$M:$M,$D$1,'IEA-MethaneAbatement'!$B:$B,'Country Selector'!$A$2)))*(1+INDEX('EPA to IEA Scaling'!$F$8:$AO$8,,MATCH(AH$2,'EPA to IEA Scaling'!$F$1:$AO$1,0)))</f>
        <v>0</v>
      </c>
      <c r="AI28" cm="1">
        <f t="array" ref="AI28">((VLOOKUP($B$1,'Multipliers and Adjustments'!$A$70:$I$86,TRUNC(COLUMN(AI$2)/5)+2,FALSE)*SUMIFS('IEA-MethaneAbatement'!$N:$N,'IEA-MethaneAbatement'!$O:$O,"&lt;"&amp;$B28,'IEA-MethaneAbatement'!$O:$O,"&gt;="&amp;$A28,'IEA-MethaneAbatement'!$M:$M,$B$1,'IEA-MethaneAbatement'!$B:$B,'Country Selector'!$A$2)+VLOOKUP($C$1,'Multipliers and Adjustments'!$A$70:$I$86,TRUNC(COLUMN(AI$2)/5)+2,FALSE)*SUMIFS('IEA-MethaneAbatement'!$N:$N,'IEA-MethaneAbatement'!$O:$O,"&lt;"&amp;$B28,'IEA-MethaneAbatement'!$O:$O,"&gt;="&amp;$A28,'IEA-MethaneAbatement'!$M:$M,$C$1,'IEA-MethaneAbatement'!$B:$B,'Country Selector'!$A$2)+VLOOKUP($D$1,'Multipliers and Adjustments'!$A$70:$I$86,TRUNC(COLUMN(AI$2)/5)+2,FALSE)*SUMIFS('IEA-MethaneAbatement'!$N:$N,'IEA-MethaneAbatement'!$O:$O,"&lt;"&amp;$B28,'IEA-MethaneAbatement'!$O:$O,"&gt;="&amp;$A28,'IEA-MethaneAbatement'!$M:$M,$D$1,'IEA-MethaneAbatement'!$B:$B,'Country Selector'!$A$2)))*(1+INDEX('EPA to IEA Scaling'!$F$8:$AO$8,,MATCH(AI$2,'EPA to IEA Scaling'!$F$1:$AO$1,0)))</f>
        <v>0</v>
      </c>
      <c r="AJ28" cm="1">
        <f t="array" ref="AJ28">((VLOOKUP($B$1,'Multipliers and Adjustments'!$A$70:$I$86,TRUNC(COLUMN(AJ$2)/5)+2,FALSE)*SUMIFS('IEA-MethaneAbatement'!$N:$N,'IEA-MethaneAbatement'!$O:$O,"&lt;"&amp;$B28,'IEA-MethaneAbatement'!$O:$O,"&gt;="&amp;$A28,'IEA-MethaneAbatement'!$M:$M,$B$1,'IEA-MethaneAbatement'!$B:$B,'Country Selector'!$A$2)+VLOOKUP($C$1,'Multipliers and Adjustments'!$A$70:$I$86,TRUNC(COLUMN(AJ$2)/5)+2,FALSE)*SUMIFS('IEA-MethaneAbatement'!$N:$N,'IEA-MethaneAbatement'!$O:$O,"&lt;"&amp;$B28,'IEA-MethaneAbatement'!$O:$O,"&gt;="&amp;$A28,'IEA-MethaneAbatement'!$M:$M,$C$1,'IEA-MethaneAbatement'!$B:$B,'Country Selector'!$A$2)+VLOOKUP($D$1,'Multipliers and Adjustments'!$A$70:$I$86,TRUNC(COLUMN(AJ$2)/5)+2,FALSE)*SUMIFS('IEA-MethaneAbatement'!$N:$N,'IEA-MethaneAbatement'!$O:$O,"&lt;"&amp;$B28,'IEA-MethaneAbatement'!$O:$O,"&gt;="&amp;$A28,'IEA-MethaneAbatement'!$M:$M,$D$1,'IEA-MethaneAbatement'!$B:$B,'Country Selector'!$A$2)))*(1+INDEX('EPA to IEA Scaling'!$F$8:$AO$8,,MATCH(AJ$2,'EPA to IEA Scaling'!$F$1:$AO$1,0)))</f>
        <v>0</v>
      </c>
      <c r="AK28" cm="1">
        <f t="array" ref="AK28">((VLOOKUP($B$1,'Multipliers and Adjustments'!$A$70:$I$86,TRUNC(COLUMN(AK$2)/5)+2,FALSE)*SUMIFS('IEA-MethaneAbatement'!$N:$N,'IEA-MethaneAbatement'!$O:$O,"&lt;"&amp;$B28,'IEA-MethaneAbatement'!$O:$O,"&gt;="&amp;$A28,'IEA-MethaneAbatement'!$M:$M,$B$1,'IEA-MethaneAbatement'!$B:$B,'Country Selector'!$A$2)+VLOOKUP($C$1,'Multipliers and Adjustments'!$A$70:$I$86,TRUNC(COLUMN(AK$2)/5)+2,FALSE)*SUMIFS('IEA-MethaneAbatement'!$N:$N,'IEA-MethaneAbatement'!$O:$O,"&lt;"&amp;$B28,'IEA-MethaneAbatement'!$O:$O,"&gt;="&amp;$A28,'IEA-MethaneAbatement'!$M:$M,$C$1,'IEA-MethaneAbatement'!$B:$B,'Country Selector'!$A$2)+VLOOKUP($D$1,'Multipliers and Adjustments'!$A$70:$I$86,TRUNC(COLUMN(AK$2)/5)+2,FALSE)*SUMIFS('IEA-MethaneAbatement'!$N:$N,'IEA-MethaneAbatement'!$O:$O,"&lt;"&amp;$B28,'IEA-MethaneAbatement'!$O:$O,"&gt;="&amp;$A28,'IEA-MethaneAbatement'!$M:$M,$D$1,'IEA-MethaneAbatement'!$B:$B,'Country Selector'!$A$2)))*(1+INDEX('EPA to IEA Scaling'!$F$8:$AO$8,,MATCH(AK$2,'EPA to IEA Scaling'!$F$1:$AO$1,0)))</f>
        <v>0</v>
      </c>
      <c r="AL28" s="31" cm="1">
        <f t="array" ref="AL28">((VLOOKUP($B$1,'Multipliers and Adjustments'!$A$70:$I$86,TRUNC(COLUMN(AL$2)/5)+2,FALSE)*SUMIFS('IEA-MethaneAbatement'!$N:$N,'IEA-MethaneAbatement'!$O:$O,"&lt;"&amp;$B28,'IEA-MethaneAbatement'!$O:$O,"&gt;="&amp;$A28,'IEA-MethaneAbatement'!$M:$M,$B$1,'IEA-MethaneAbatement'!$B:$B,'Country Selector'!$A$2)+VLOOKUP($C$1,'Multipliers and Adjustments'!$A$70:$I$86,TRUNC(COLUMN(AL$2)/5)+2,FALSE)*SUMIFS('IEA-MethaneAbatement'!$N:$N,'IEA-MethaneAbatement'!$O:$O,"&lt;"&amp;$B28,'IEA-MethaneAbatement'!$O:$O,"&gt;="&amp;$A28,'IEA-MethaneAbatement'!$M:$M,$C$1,'IEA-MethaneAbatement'!$B:$B,'Country Selector'!$A$2)+VLOOKUP($D$1,'Multipliers and Adjustments'!$A$70:$I$86,TRUNC(COLUMN(AL$2)/5)+2,FALSE)*SUMIFS('IEA-MethaneAbatement'!$N:$N,'IEA-MethaneAbatement'!$O:$O,"&lt;"&amp;$B28,'IEA-MethaneAbatement'!$O:$O,"&gt;="&amp;$A28,'IEA-MethaneAbatement'!$M:$M,$D$1,'IEA-MethaneAbatement'!$B:$B,'Country Selector'!$A$2)))*(1+INDEX('EPA to IEA Scaling'!$F$8:$AO$8,,MATCH(AL$2,'EPA to IEA Scaling'!$F$1:$AO$1,0)))</f>
        <v>0</v>
      </c>
    </row>
    <row r="29" spans="1:38" x14ac:dyDescent="0.45">
      <c r="A29" s="15">
        <f t="shared" si="1"/>
        <v>-50</v>
      </c>
      <c r="B29" s="16">
        <f t="shared" si="2"/>
        <v>-40</v>
      </c>
      <c r="C29" s="47" cm="1">
        <f t="array" ref="C29">((VLOOKUP($B$1,'Multipliers and Adjustments'!$A$70:$I$86,TRUNC(COLUMN(C$2)/5)+2,FALSE)*SUMIFS('IEA-MethaneAbatement'!$N:$N,'IEA-MethaneAbatement'!$O:$O,"&lt;"&amp;$B29,'IEA-MethaneAbatement'!$O:$O,"&gt;="&amp;$A29,'IEA-MethaneAbatement'!$M:$M,$B$1,'IEA-MethaneAbatement'!$B:$B,'Country Selector'!$A$2)+VLOOKUP($C$1,'Multipliers and Adjustments'!$A$70:$I$86,TRUNC(COLUMN(C$2)/5)+2,FALSE)*SUMIFS('IEA-MethaneAbatement'!$N:$N,'IEA-MethaneAbatement'!$O:$O,"&lt;"&amp;$B29,'IEA-MethaneAbatement'!$O:$O,"&gt;="&amp;$A29,'IEA-MethaneAbatement'!$M:$M,$C$1,'IEA-MethaneAbatement'!$B:$B,'Country Selector'!$A$2)+VLOOKUP($D$1,'Multipliers and Adjustments'!$A$70:$I$86,TRUNC(COLUMN(C$2)/5)+2,FALSE)*SUMIFS('IEA-MethaneAbatement'!$N:$N,'IEA-MethaneAbatement'!$O:$O,"&lt;"&amp;$B29,'IEA-MethaneAbatement'!$O:$O,"&gt;="&amp;$A29,'IEA-MethaneAbatement'!$M:$M,$D$1,'IEA-MethaneAbatement'!$B:$B,'Country Selector'!$A$2)))*(1+INDEX('EPA to IEA Scaling'!$F$8:$AO$8,,MATCH(C$2,'EPA to IEA Scaling'!$F$1:$AO$1,0)))</f>
        <v>0</v>
      </c>
      <c r="D29" cm="1">
        <f t="array" ref="D29">((VLOOKUP($B$1,'Multipliers and Adjustments'!$A$70:$I$86,TRUNC(COLUMN(D$2)/5)+2,FALSE)*SUMIFS('IEA-MethaneAbatement'!$N:$N,'IEA-MethaneAbatement'!$O:$O,"&lt;"&amp;$B29,'IEA-MethaneAbatement'!$O:$O,"&gt;="&amp;$A29,'IEA-MethaneAbatement'!$M:$M,$B$1,'IEA-MethaneAbatement'!$B:$B,'Country Selector'!$A$2)+VLOOKUP($C$1,'Multipliers and Adjustments'!$A$70:$I$86,TRUNC(COLUMN(D$2)/5)+2,FALSE)*SUMIFS('IEA-MethaneAbatement'!$N:$N,'IEA-MethaneAbatement'!$O:$O,"&lt;"&amp;$B29,'IEA-MethaneAbatement'!$O:$O,"&gt;="&amp;$A29,'IEA-MethaneAbatement'!$M:$M,$C$1,'IEA-MethaneAbatement'!$B:$B,'Country Selector'!$A$2)+VLOOKUP($D$1,'Multipliers and Adjustments'!$A$70:$I$86,TRUNC(COLUMN(D$2)/5)+2,FALSE)*SUMIFS('IEA-MethaneAbatement'!$N:$N,'IEA-MethaneAbatement'!$O:$O,"&lt;"&amp;$B29,'IEA-MethaneAbatement'!$O:$O,"&gt;="&amp;$A29,'IEA-MethaneAbatement'!$M:$M,$D$1,'IEA-MethaneAbatement'!$B:$B,'Country Selector'!$A$2)))*(1+INDEX('EPA to IEA Scaling'!$F$8:$AO$8,,MATCH(D$2,'EPA to IEA Scaling'!$F$1:$AO$1,0)))</f>
        <v>0</v>
      </c>
      <c r="E29" cm="1">
        <f t="array" ref="E29">((VLOOKUP($B$1,'Multipliers and Adjustments'!$A$70:$I$86,TRUNC(COLUMN(E$2)/5)+2,FALSE)*SUMIFS('IEA-MethaneAbatement'!$N:$N,'IEA-MethaneAbatement'!$O:$O,"&lt;"&amp;$B29,'IEA-MethaneAbatement'!$O:$O,"&gt;="&amp;$A29,'IEA-MethaneAbatement'!$M:$M,$B$1,'IEA-MethaneAbatement'!$B:$B,'Country Selector'!$A$2)+VLOOKUP($C$1,'Multipliers and Adjustments'!$A$70:$I$86,TRUNC(COLUMN(E$2)/5)+2,FALSE)*SUMIFS('IEA-MethaneAbatement'!$N:$N,'IEA-MethaneAbatement'!$O:$O,"&lt;"&amp;$B29,'IEA-MethaneAbatement'!$O:$O,"&gt;="&amp;$A29,'IEA-MethaneAbatement'!$M:$M,$C$1,'IEA-MethaneAbatement'!$B:$B,'Country Selector'!$A$2)+VLOOKUP($D$1,'Multipliers and Adjustments'!$A$70:$I$86,TRUNC(COLUMN(E$2)/5)+2,FALSE)*SUMIFS('IEA-MethaneAbatement'!$N:$N,'IEA-MethaneAbatement'!$O:$O,"&lt;"&amp;$B29,'IEA-MethaneAbatement'!$O:$O,"&gt;="&amp;$A29,'IEA-MethaneAbatement'!$M:$M,$D$1,'IEA-MethaneAbatement'!$B:$B,'Country Selector'!$A$2)))*(1+INDEX('EPA to IEA Scaling'!$F$8:$AO$8,,MATCH(E$2,'EPA to IEA Scaling'!$F$1:$AO$1,0)))</f>
        <v>0</v>
      </c>
      <c r="F29" cm="1">
        <f t="array" ref="F29">((VLOOKUP($B$1,'Multipliers and Adjustments'!$A$70:$I$86,TRUNC(COLUMN(F$2)/5)+2,FALSE)*SUMIFS('IEA-MethaneAbatement'!$N:$N,'IEA-MethaneAbatement'!$O:$O,"&lt;"&amp;$B29,'IEA-MethaneAbatement'!$O:$O,"&gt;="&amp;$A29,'IEA-MethaneAbatement'!$M:$M,$B$1,'IEA-MethaneAbatement'!$B:$B,'Country Selector'!$A$2)+VLOOKUP($C$1,'Multipliers and Adjustments'!$A$70:$I$86,TRUNC(COLUMN(F$2)/5)+2,FALSE)*SUMIFS('IEA-MethaneAbatement'!$N:$N,'IEA-MethaneAbatement'!$O:$O,"&lt;"&amp;$B29,'IEA-MethaneAbatement'!$O:$O,"&gt;="&amp;$A29,'IEA-MethaneAbatement'!$M:$M,$C$1,'IEA-MethaneAbatement'!$B:$B,'Country Selector'!$A$2)+VLOOKUP($D$1,'Multipliers and Adjustments'!$A$70:$I$86,TRUNC(COLUMN(F$2)/5)+2,FALSE)*SUMIFS('IEA-MethaneAbatement'!$N:$N,'IEA-MethaneAbatement'!$O:$O,"&lt;"&amp;$B29,'IEA-MethaneAbatement'!$O:$O,"&gt;="&amp;$A29,'IEA-MethaneAbatement'!$M:$M,$D$1,'IEA-MethaneAbatement'!$B:$B,'Country Selector'!$A$2)))*(1+INDEX('EPA to IEA Scaling'!$F$8:$AO$8,,MATCH(F$2,'EPA to IEA Scaling'!$F$1:$AO$1,0)))</f>
        <v>0</v>
      </c>
      <c r="G29" cm="1">
        <f t="array" ref="G29">((VLOOKUP($B$1,'Multipliers and Adjustments'!$A$70:$I$86,TRUNC(COLUMN(G$2)/5)+2,FALSE)*SUMIFS('IEA-MethaneAbatement'!$N:$N,'IEA-MethaneAbatement'!$O:$O,"&lt;"&amp;$B29,'IEA-MethaneAbatement'!$O:$O,"&gt;="&amp;$A29,'IEA-MethaneAbatement'!$M:$M,$B$1,'IEA-MethaneAbatement'!$B:$B,'Country Selector'!$A$2)+VLOOKUP($C$1,'Multipliers and Adjustments'!$A$70:$I$86,TRUNC(COLUMN(G$2)/5)+2,FALSE)*SUMIFS('IEA-MethaneAbatement'!$N:$N,'IEA-MethaneAbatement'!$O:$O,"&lt;"&amp;$B29,'IEA-MethaneAbatement'!$O:$O,"&gt;="&amp;$A29,'IEA-MethaneAbatement'!$M:$M,$C$1,'IEA-MethaneAbatement'!$B:$B,'Country Selector'!$A$2)+VLOOKUP($D$1,'Multipliers and Adjustments'!$A$70:$I$86,TRUNC(COLUMN(G$2)/5)+2,FALSE)*SUMIFS('IEA-MethaneAbatement'!$N:$N,'IEA-MethaneAbatement'!$O:$O,"&lt;"&amp;$B29,'IEA-MethaneAbatement'!$O:$O,"&gt;="&amp;$A29,'IEA-MethaneAbatement'!$M:$M,$D$1,'IEA-MethaneAbatement'!$B:$B,'Country Selector'!$A$2)))*(1+INDEX('EPA to IEA Scaling'!$F$8:$AO$8,,MATCH(G$2,'EPA to IEA Scaling'!$F$1:$AO$1,0)))</f>
        <v>0</v>
      </c>
      <c r="H29" s="31" cm="1">
        <f t="array" ref="H29">((VLOOKUP($B$1,'Multipliers and Adjustments'!$A$70:$I$86,TRUNC(COLUMN(H$2)/5)+2,FALSE)*SUMIFS('IEA-MethaneAbatement'!$N:$N,'IEA-MethaneAbatement'!$O:$O,"&lt;"&amp;$B29,'IEA-MethaneAbatement'!$O:$O,"&gt;="&amp;$A29,'IEA-MethaneAbatement'!$M:$M,$B$1,'IEA-MethaneAbatement'!$B:$B,'Country Selector'!$A$2)+VLOOKUP($C$1,'Multipliers and Adjustments'!$A$70:$I$86,TRUNC(COLUMN(H$2)/5)+2,FALSE)*SUMIFS('IEA-MethaneAbatement'!$N:$N,'IEA-MethaneAbatement'!$O:$O,"&lt;"&amp;$B29,'IEA-MethaneAbatement'!$O:$O,"&gt;="&amp;$A29,'IEA-MethaneAbatement'!$M:$M,$C$1,'IEA-MethaneAbatement'!$B:$B,'Country Selector'!$A$2)+VLOOKUP($D$1,'Multipliers and Adjustments'!$A$70:$I$86,TRUNC(COLUMN(H$2)/5)+2,FALSE)*SUMIFS('IEA-MethaneAbatement'!$N:$N,'IEA-MethaneAbatement'!$O:$O,"&lt;"&amp;$B29,'IEA-MethaneAbatement'!$O:$O,"&gt;="&amp;$A29,'IEA-MethaneAbatement'!$M:$M,$D$1,'IEA-MethaneAbatement'!$B:$B,'Country Selector'!$A$2)))*(1+INDEX('EPA to IEA Scaling'!$F$8:$AO$8,,MATCH(H$2,'EPA to IEA Scaling'!$F$1:$AO$1,0)))</f>
        <v>0</v>
      </c>
      <c r="I29" cm="1">
        <f t="array" ref="I29">((VLOOKUP($B$1,'Multipliers and Adjustments'!$A$70:$I$86,TRUNC(COLUMN(I$2)/5)+2,FALSE)*SUMIFS('IEA-MethaneAbatement'!$N:$N,'IEA-MethaneAbatement'!$O:$O,"&lt;"&amp;$B29,'IEA-MethaneAbatement'!$O:$O,"&gt;="&amp;$A29,'IEA-MethaneAbatement'!$M:$M,$B$1,'IEA-MethaneAbatement'!$B:$B,'Country Selector'!$A$2)+VLOOKUP($C$1,'Multipliers and Adjustments'!$A$70:$I$86,TRUNC(COLUMN(I$2)/5)+2,FALSE)*SUMIFS('IEA-MethaneAbatement'!$N:$N,'IEA-MethaneAbatement'!$O:$O,"&lt;"&amp;$B29,'IEA-MethaneAbatement'!$O:$O,"&gt;="&amp;$A29,'IEA-MethaneAbatement'!$M:$M,$C$1,'IEA-MethaneAbatement'!$B:$B,'Country Selector'!$A$2)+VLOOKUP($D$1,'Multipliers and Adjustments'!$A$70:$I$86,TRUNC(COLUMN(I$2)/5)+2,FALSE)*SUMIFS('IEA-MethaneAbatement'!$N:$N,'IEA-MethaneAbatement'!$O:$O,"&lt;"&amp;$B29,'IEA-MethaneAbatement'!$O:$O,"&gt;="&amp;$A29,'IEA-MethaneAbatement'!$M:$M,$D$1,'IEA-MethaneAbatement'!$B:$B,'Country Selector'!$A$2)))*(1+INDEX('EPA to IEA Scaling'!$F$8:$AO$8,,MATCH(I$2,'EPA to IEA Scaling'!$F$1:$AO$1,0)))</f>
        <v>0</v>
      </c>
      <c r="J29" cm="1">
        <f t="array" ref="J29">((VLOOKUP($B$1,'Multipliers and Adjustments'!$A$70:$I$86,TRUNC(COLUMN(J$2)/5)+2,FALSE)*SUMIFS('IEA-MethaneAbatement'!$N:$N,'IEA-MethaneAbatement'!$O:$O,"&lt;"&amp;$B29,'IEA-MethaneAbatement'!$O:$O,"&gt;="&amp;$A29,'IEA-MethaneAbatement'!$M:$M,$B$1,'IEA-MethaneAbatement'!$B:$B,'Country Selector'!$A$2)+VLOOKUP($C$1,'Multipliers and Adjustments'!$A$70:$I$86,TRUNC(COLUMN(J$2)/5)+2,FALSE)*SUMIFS('IEA-MethaneAbatement'!$N:$N,'IEA-MethaneAbatement'!$O:$O,"&lt;"&amp;$B29,'IEA-MethaneAbatement'!$O:$O,"&gt;="&amp;$A29,'IEA-MethaneAbatement'!$M:$M,$C$1,'IEA-MethaneAbatement'!$B:$B,'Country Selector'!$A$2)+VLOOKUP($D$1,'Multipliers and Adjustments'!$A$70:$I$86,TRUNC(COLUMN(J$2)/5)+2,FALSE)*SUMIFS('IEA-MethaneAbatement'!$N:$N,'IEA-MethaneAbatement'!$O:$O,"&lt;"&amp;$B29,'IEA-MethaneAbatement'!$O:$O,"&gt;="&amp;$A29,'IEA-MethaneAbatement'!$M:$M,$D$1,'IEA-MethaneAbatement'!$B:$B,'Country Selector'!$A$2)))*(1+INDEX('EPA to IEA Scaling'!$F$8:$AO$8,,MATCH(J$2,'EPA to IEA Scaling'!$F$1:$AO$1,0)))</f>
        <v>0</v>
      </c>
      <c r="K29" cm="1">
        <f t="array" ref="K29">((VLOOKUP($B$1,'Multipliers and Adjustments'!$A$70:$I$86,TRUNC(COLUMN(K$2)/5)+2,FALSE)*SUMIFS('IEA-MethaneAbatement'!$N:$N,'IEA-MethaneAbatement'!$O:$O,"&lt;"&amp;$B29,'IEA-MethaneAbatement'!$O:$O,"&gt;="&amp;$A29,'IEA-MethaneAbatement'!$M:$M,$B$1,'IEA-MethaneAbatement'!$B:$B,'Country Selector'!$A$2)+VLOOKUP($C$1,'Multipliers and Adjustments'!$A$70:$I$86,TRUNC(COLUMN(K$2)/5)+2,FALSE)*SUMIFS('IEA-MethaneAbatement'!$N:$N,'IEA-MethaneAbatement'!$O:$O,"&lt;"&amp;$B29,'IEA-MethaneAbatement'!$O:$O,"&gt;="&amp;$A29,'IEA-MethaneAbatement'!$M:$M,$C$1,'IEA-MethaneAbatement'!$B:$B,'Country Selector'!$A$2)+VLOOKUP($D$1,'Multipliers and Adjustments'!$A$70:$I$86,TRUNC(COLUMN(K$2)/5)+2,FALSE)*SUMIFS('IEA-MethaneAbatement'!$N:$N,'IEA-MethaneAbatement'!$O:$O,"&lt;"&amp;$B29,'IEA-MethaneAbatement'!$O:$O,"&gt;="&amp;$A29,'IEA-MethaneAbatement'!$M:$M,$D$1,'IEA-MethaneAbatement'!$B:$B,'Country Selector'!$A$2)))*(1+INDEX('EPA to IEA Scaling'!$F$8:$AO$8,,MATCH(K$2,'EPA to IEA Scaling'!$F$1:$AO$1,0)))</f>
        <v>0</v>
      </c>
      <c r="L29" cm="1">
        <f t="array" ref="L29">((VLOOKUP($B$1,'Multipliers and Adjustments'!$A$70:$I$86,TRUNC(COLUMN(L$2)/5)+2,FALSE)*SUMIFS('IEA-MethaneAbatement'!$N:$N,'IEA-MethaneAbatement'!$O:$O,"&lt;"&amp;$B29,'IEA-MethaneAbatement'!$O:$O,"&gt;="&amp;$A29,'IEA-MethaneAbatement'!$M:$M,$B$1,'IEA-MethaneAbatement'!$B:$B,'Country Selector'!$A$2)+VLOOKUP($C$1,'Multipliers and Adjustments'!$A$70:$I$86,TRUNC(COLUMN(L$2)/5)+2,FALSE)*SUMIFS('IEA-MethaneAbatement'!$N:$N,'IEA-MethaneAbatement'!$O:$O,"&lt;"&amp;$B29,'IEA-MethaneAbatement'!$O:$O,"&gt;="&amp;$A29,'IEA-MethaneAbatement'!$M:$M,$C$1,'IEA-MethaneAbatement'!$B:$B,'Country Selector'!$A$2)+VLOOKUP($D$1,'Multipliers and Adjustments'!$A$70:$I$86,TRUNC(COLUMN(L$2)/5)+2,FALSE)*SUMIFS('IEA-MethaneAbatement'!$N:$N,'IEA-MethaneAbatement'!$O:$O,"&lt;"&amp;$B29,'IEA-MethaneAbatement'!$O:$O,"&gt;="&amp;$A29,'IEA-MethaneAbatement'!$M:$M,$D$1,'IEA-MethaneAbatement'!$B:$B,'Country Selector'!$A$2)))*(1+INDEX('EPA to IEA Scaling'!$F$8:$AO$8,,MATCH(L$2,'EPA to IEA Scaling'!$F$1:$AO$1,0)))</f>
        <v>0</v>
      </c>
      <c r="M29" s="31" cm="1">
        <f t="array" ref="M29">((VLOOKUP($B$1,'Multipliers and Adjustments'!$A$70:$I$86,TRUNC(COLUMN(M$2)/5)+2,FALSE)*SUMIFS('IEA-MethaneAbatement'!$N:$N,'IEA-MethaneAbatement'!$O:$O,"&lt;"&amp;$B29,'IEA-MethaneAbatement'!$O:$O,"&gt;="&amp;$A29,'IEA-MethaneAbatement'!$M:$M,$B$1,'IEA-MethaneAbatement'!$B:$B,'Country Selector'!$A$2)+VLOOKUP($C$1,'Multipliers and Adjustments'!$A$70:$I$86,TRUNC(COLUMN(M$2)/5)+2,FALSE)*SUMIFS('IEA-MethaneAbatement'!$N:$N,'IEA-MethaneAbatement'!$O:$O,"&lt;"&amp;$B29,'IEA-MethaneAbatement'!$O:$O,"&gt;="&amp;$A29,'IEA-MethaneAbatement'!$M:$M,$C$1,'IEA-MethaneAbatement'!$B:$B,'Country Selector'!$A$2)+VLOOKUP($D$1,'Multipliers and Adjustments'!$A$70:$I$86,TRUNC(COLUMN(M$2)/5)+2,FALSE)*SUMIFS('IEA-MethaneAbatement'!$N:$N,'IEA-MethaneAbatement'!$O:$O,"&lt;"&amp;$B29,'IEA-MethaneAbatement'!$O:$O,"&gt;="&amp;$A29,'IEA-MethaneAbatement'!$M:$M,$D$1,'IEA-MethaneAbatement'!$B:$B,'Country Selector'!$A$2)))*(1+INDEX('EPA to IEA Scaling'!$F$8:$AO$8,,MATCH(M$2,'EPA to IEA Scaling'!$F$1:$AO$1,0)))</f>
        <v>0</v>
      </c>
      <c r="N29" cm="1">
        <f t="array" ref="N29">((VLOOKUP($B$1,'Multipliers and Adjustments'!$A$70:$I$86,TRUNC(COLUMN(N$2)/5)+2,FALSE)*SUMIFS('IEA-MethaneAbatement'!$N:$N,'IEA-MethaneAbatement'!$O:$O,"&lt;"&amp;$B29,'IEA-MethaneAbatement'!$O:$O,"&gt;="&amp;$A29,'IEA-MethaneAbatement'!$M:$M,$B$1,'IEA-MethaneAbatement'!$B:$B,'Country Selector'!$A$2)+VLOOKUP($C$1,'Multipliers and Adjustments'!$A$70:$I$86,TRUNC(COLUMN(N$2)/5)+2,FALSE)*SUMIFS('IEA-MethaneAbatement'!$N:$N,'IEA-MethaneAbatement'!$O:$O,"&lt;"&amp;$B29,'IEA-MethaneAbatement'!$O:$O,"&gt;="&amp;$A29,'IEA-MethaneAbatement'!$M:$M,$C$1,'IEA-MethaneAbatement'!$B:$B,'Country Selector'!$A$2)+VLOOKUP($D$1,'Multipliers and Adjustments'!$A$70:$I$86,TRUNC(COLUMN(N$2)/5)+2,FALSE)*SUMIFS('IEA-MethaneAbatement'!$N:$N,'IEA-MethaneAbatement'!$O:$O,"&lt;"&amp;$B29,'IEA-MethaneAbatement'!$O:$O,"&gt;="&amp;$A29,'IEA-MethaneAbatement'!$M:$M,$D$1,'IEA-MethaneAbatement'!$B:$B,'Country Selector'!$A$2)))*(1+INDEX('EPA to IEA Scaling'!$F$8:$AO$8,,MATCH(N$2,'EPA to IEA Scaling'!$F$1:$AO$1,0)))</f>
        <v>0</v>
      </c>
      <c r="O29" cm="1">
        <f t="array" ref="O29">((VLOOKUP($B$1,'Multipliers and Adjustments'!$A$70:$I$86,TRUNC(COLUMN(O$2)/5)+2,FALSE)*SUMIFS('IEA-MethaneAbatement'!$N:$N,'IEA-MethaneAbatement'!$O:$O,"&lt;"&amp;$B29,'IEA-MethaneAbatement'!$O:$O,"&gt;="&amp;$A29,'IEA-MethaneAbatement'!$M:$M,$B$1,'IEA-MethaneAbatement'!$B:$B,'Country Selector'!$A$2)+VLOOKUP($C$1,'Multipliers and Adjustments'!$A$70:$I$86,TRUNC(COLUMN(O$2)/5)+2,FALSE)*SUMIFS('IEA-MethaneAbatement'!$N:$N,'IEA-MethaneAbatement'!$O:$O,"&lt;"&amp;$B29,'IEA-MethaneAbatement'!$O:$O,"&gt;="&amp;$A29,'IEA-MethaneAbatement'!$M:$M,$C$1,'IEA-MethaneAbatement'!$B:$B,'Country Selector'!$A$2)+VLOOKUP($D$1,'Multipliers and Adjustments'!$A$70:$I$86,TRUNC(COLUMN(O$2)/5)+2,FALSE)*SUMIFS('IEA-MethaneAbatement'!$N:$N,'IEA-MethaneAbatement'!$O:$O,"&lt;"&amp;$B29,'IEA-MethaneAbatement'!$O:$O,"&gt;="&amp;$A29,'IEA-MethaneAbatement'!$M:$M,$D$1,'IEA-MethaneAbatement'!$B:$B,'Country Selector'!$A$2)))*(1+INDEX('EPA to IEA Scaling'!$F$8:$AO$8,,MATCH(O$2,'EPA to IEA Scaling'!$F$1:$AO$1,0)))</f>
        <v>0</v>
      </c>
      <c r="P29" cm="1">
        <f t="array" ref="P29">((VLOOKUP($B$1,'Multipliers and Adjustments'!$A$70:$I$86,TRUNC(COLUMN(P$2)/5)+2,FALSE)*SUMIFS('IEA-MethaneAbatement'!$N:$N,'IEA-MethaneAbatement'!$O:$O,"&lt;"&amp;$B29,'IEA-MethaneAbatement'!$O:$O,"&gt;="&amp;$A29,'IEA-MethaneAbatement'!$M:$M,$B$1,'IEA-MethaneAbatement'!$B:$B,'Country Selector'!$A$2)+VLOOKUP($C$1,'Multipliers and Adjustments'!$A$70:$I$86,TRUNC(COLUMN(P$2)/5)+2,FALSE)*SUMIFS('IEA-MethaneAbatement'!$N:$N,'IEA-MethaneAbatement'!$O:$O,"&lt;"&amp;$B29,'IEA-MethaneAbatement'!$O:$O,"&gt;="&amp;$A29,'IEA-MethaneAbatement'!$M:$M,$C$1,'IEA-MethaneAbatement'!$B:$B,'Country Selector'!$A$2)+VLOOKUP($D$1,'Multipliers and Adjustments'!$A$70:$I$86,TRUNC(COLUMN(P$2)/5)+2,FALSE)*SUMIFS('IEA-MethaneAbatement'!$N:$N,'IEA-MethaneAbatement'!$O:$O,"&lt;"&amp;$B29,'IEA-MethaneAbatement'!$O:$O,"&gt;="&amp;$A29,'IEA-MethaneAbatement'!$M:$M,$D$1,'IEA-MethaneAbatement'!$B:$B,'Country Selector'!$A$2)))*(1+INDEX('EPA to IEA Scaling'!$F$8:$AO$8,,MATCH(P$2,'EPA to IEA Scaling'!$F$1:$AO$1,0)))</f>
        <v>0</v>
      </c>
      <c r="Q29" cm="1">
        <f t="array" ref="Q29">((VLOOKUP($B$1,'Multipliers and Adjustments'!$A$70:$I$86,TRUNC(COLUMN(Q$2)/5)+2,FALSE)*SUMIFS('IEA-MethaneAbatement'!$N:$N,'IEA-MethaneAbatement'!$O:$O,"&lt;"&amp;$B29,'IEA-MethaneAbatement'!$O:$O,"&gt;="&amp;$A29,'IEA-MethaneAbatement'!$M:$M,$B$1,'IEA-MethaneAbatement'!$B:$B,'Country Selector'!$A$2)+VLOOKUP($C$1,'Multipliers and Adjustments'!$A$70:$I$86,TRUNC(COLUMN(Q$2)/5)+2,FALSE)*SUMIFS('IEA-MethaneAbatement'!$N:$N,'IEA-MethaneAbatement'!$O:$O,"&lt;"&amp;$B29,'IEA-MethaneAbatement'!$O:$O,"&gt;="&amp;$A29,'IEA-MethaneAbatement'!$M:$M,$C$1,'IEA-MethaneAbatement'!$B:$B,'Country Selector'!$A$2)+VLOOKUP($D$1,'Multipliers and Adjustments'!$A$70:$I$86,TRUNC(COLUMN(Q$2)/5)+2,FALSE)*SUMIFS('IEA-MethaneAbatement'!$N:$N,'IEA-MethaneAbatement'!$O:$O,"&lt;"&amp;$B29,'IEA-MethaneAbatement'!$O:$O,"&gt;="&amp;$A29,'IEA-MethaneAbatement'!$M:$M,$D$1,'IEA-MethaneAbatement'!$B:$B,'Country Selector'!$A$2)))*(1+INDEX('EPA to IEA Scaling'!$F$8:$AO$8,,MATCH(Q$2,'EPA to IEA Scaling'!$F$1:$AO$1,0)))</f>
        <v>0</v>
      </c>
      <c r="R29" s="31" cm="1">
        <f t="array" ref="R29">((VLOOKUP($B$1,'Multipliers and Adjustments'!$A$70:$I$86,TRUNC(COLUMN(R$2)/5)+2,FALSE)*SUMIFS('IEA-MethaneAbatement'!$N:$N,'IEA-MethaneAbatement'!$O:$O,"&lt;"&amp;$B29,'IEA-MethaneAbatement'!$O:$O,"&gt;="&amp;$A29,'IEA-MethaneAbatement'!$M:$M,$B$1,'IEA-MethaneAbatement'!$B:$B,'Country Selector'!$A$2)+VLOOKUP($C$1,'Multipliers and Adjustments'!$A$70:$I$86,TRUNC(COLUMN(R$2)/5)+2,FALSE)*SUMIFS('IEA-MethaneAbatement'!$N:$N,'IEA-MethaneAbatement'!$O:$O,"&lt;"&amp;$B29,'IEA-MethaneAbatement'!$O:$O,"&gt;="&amp;$A29,'IEA-MethaneAbatement'!$M:$M,$C$1,'IEA-MethaneAbatement'!$B:$B,'Country Selector'!$A$2)+VLOOKUP($D$1,'Multipliers and Adjustments'!$A$70:$I$86,TRUNC(COLUMN(R$2)/5)+2,FALSE)*SUMIFS('IEA-MethaneAbatement'!$N:$N,'IEA-MethaneAbatement'!$O:$O,"&lt;"&amp;$B29,'IEA-MethaneAbatement'!$O:$O,"&gt;="&amp;$A29,'IEA-MethaneAbatement'!$M:$M,$D$1,'IEA-MethaneAbatement'!$B:$B,'Country Selector'!$A$2)))*(1+INDEX('EPA to IEA Scaling'!$F$8:$AO$8,,MATCH(R$2,'EPA to IEA Scaling'!$F$1:$AO$1,0)))</f>
        <v>0</v>
      </c>
      <c r="S29" cm="1">
        <f t="array" ref="S29">((VLOOKUP($B$1,'Multipliers and Adjustments'!$A$70:$I$86,TRUNC(COLUMN(S$2)/5)+2,FALSE)*SUMIFS('IEA-MethaneAbatement'!$N:$N,'IEA-MethaneAbatement'!$O:$O,"&lt;"&amp;$B29,'IEA-MethaneAbatement'!$O:$O,"&gt;="&amp;$A29,'IEA-MethaneAbatement'!$M:$M,$B$1,'IEA-MethaneAbatement'!$B:$B,'Country Selector'!$A$2)+VLOOKUP($C$1,'Multipliers and Adjustments'!$A$70:$I$86,TRUNC(COLUMN(S$2)/5)+2,FALSE)*SUMIFS('IEA-MethaneAbatement'!$N:$N,'IEA-MethaneAbatement'!$O:$O,"&lt;"&amp;$B29,'IEA-MethaneAbatement'!$O:$O,"&gt;="&amp;$A29,'IEA-MethaneAbatement'!$M:$M,$C$1,'IEA-MethaneAbatement'!$B:$B,'Country Selector'!$A$2)+VLOOKUP($D$1,'Multipliers and Adjustments'!$A$70:$I$86,TRUNC(COLUMN(S$2)/5)+2,FALSE)*SUMIFS('IEA-MethaneAbatement'!$N:$N,'IEA-MethaneAbatement'!$O:$O,"&lt;"&amp;$B29,'IEA-MethaneAbatement'!$O:$O,"&gt;="&amp;$A29,'IEA-MethaneAbatement'!$M:$M,$D$1,'IEA-MethaneAbatement'!$B:$B,'Country Selector'!$A$2)))*(1+INDEX('EPA to IEA Scaling'!$F$8:$AO$8,,MATCH(S$2,'EPA to IEA Scaling'!$F$1:$AO$1,0)))</f>
        <v>0</v>
      </c>
      <c r="T29" cm="1">
        <f t="array" ref="T29">((VLOOKUP($B$1,'Multipliers and Adjustments'!$A$70:$I$86,TRUNC(COLUMN(T$2)/5)+2,FALSE)*SUMIFS('IEA-MethaneAbatement'!$N:$N,'IEA-MethaneAbatement'!$O:$O,"&lt;"&amp;$B29,'IEA-MethaneAbatement'!$O:$O,"&gt;="&amp;$A29,'IEA-MethaneAbatement'!$M:$M,$B$1,'IEA-MethaneAbatement'!$B:$B,'Country Selector'!$A$2)+VLOOKUP($C$1,'Multipliers and Adjustments'!$A$70:$I$86,TRUNC(COLUMN(T$2)/5)+2,FALSE)*SUMIFS('IEA-MethaneAbatement'!$N:$N,'IEA-MethaneAbatement'!$O:$O,"&lt;"&amp;$B29,'IEA-MethaneAbatement'!$O:$O,"&gt;="&amp;$A29,'IEA-MethaneAbatement'!$M:$M,$C$1,'IEA-MethaneAbatement'!$B:$B,'Country Selector'!$A$2)+VLOOKUP($D$1,'Multipliers and Adjustments'!$A$70:$I$86,TRUNC(COLUMN(T$2)/5)+2,FALSE)*SUMIFS('IEA-MethaneAbatement'!$N:$N,'IEA-MethaneAbatement'!$O:$O,"&lt;"&amp;$B29,'IEA-MethaneAbatement'!$O:$O,"&gt;="&amp;$A29,'IEA-MethaneAbatement'!$M:$M,$D$1,'IEA-MethaneAbatement'!$B:$B,'Country Selector'!$A$2)))*(1+INDEX('EPA to IEA Scaling'!$F$8:$AO$8,,MATCH(T$2,'EPA to IEA Scaling'!$F$1:$AO$1,0)))</f>
        <v>0</v>
      </c>
      <c r="U29" cm="1">
        <f t="array" ref="U29">((VLOOKUP($B$1,'Multipliers and Adjustments'!$A$70:$I$86,TRUNC(COLUMN(U$2)/5)+2,FALSE)*SUMIFS('IEA-MethaneAbatement'!$N:$N,'IEA-MethaneAbatement'!$O:$O,"&lt;"&amp;$B29,'IEA-MethaneAbatement'!$O:$O,"&gt;="&amp;$A29,'IEA-MethaneAbatement'!$M:$M,$B$1,'IEA-MethaneAbatement'!$B:$B,'Country Selector'!$A$2)+VLOOKUP($C$1,'Multipliers and Adjustments'!$A$70:$I$86,TRUNC(COLUMN(U$2)/5)+2,FALSE)*SUMIFS('IEA-MethaneAbatement'!$N:$N,'IEA-MethaneAbatement'!$O:$O,"&lt;"&amp;$B29,'IEA-MethaneAbatement'!$O:$O,"&gt;="&amp;$A29,'IEA-MethaneAbatement'!$M:$M,$C$1,'IEA-MethaneAbatement'!$B:$B,'Country Selector'!$A$2)+VLOOKUP($D$1,'Multipliers and Adjustments'!$A$70:$I$86,TRUNC(COLUMN(U$2)/5)+2,FALSE)*SUMIFS('IEA-MethaneAbatement'!$N:$N,'IEA-MethaneAbatement'!$O:$O,"&lt;"&amp;$B29,'IEA-MethaneAbatement'!$O:$O,"&gt;="&amp;$A29,'IEA-MethaneAbatement'!$M:$M,$D$1,'IEA-MethaneAbatement'!$B:$B,'Country Selector'!$A$2)))*(1+INDEX('EPA to IEA Scaling'!$F$8:$AO$8,,MATCH(U$2,'EPA to IEA Scaling'!$F$1:$AO$1,0)))</f>
        <v>0</v>
      </c>
      <c r="V29" cm="1">
        <f t="array" ref="V29">((VLOOKUP($B$1,'Multipliers and Adjustments'!$A$70:$I$86,TRUNC(COLUMN(V$2)/5)+2,FALSE)*SUMIFS('IEA-MethaneAbatement'!$N:$N,'IEA-MethaneAbatement'!$O:$O,"&lt;"&amp;$B29,'IEA-MethaneAbatement'!$O:$O,"&gt;="&amp;$A29,'IEA-MethaneAbatement'!$M:$M,$B$1,'IEA-MethaneAbatement'!$B:$B,'Country Selector'!$A$2)+VLOOKUP($C$1,'Multipliers and Adjustments'!$A$70:$I$86,TRUNC(COLUMN(V$2)/5)+2,FALSE)*SUMIFS('IEA-MethaneAbatement'!$N:$N,'IEA-MethaneAbatement'!$O:$O,"&lt;"&amp;$B29,'IEA-MethaneAbatement'!$O:$O,"&gt;="&amp;$A29,'IEA-MethaneAbatement'!$M:$M,$C$1,'IEA-MethaneAbatement'!$B:$B,'Country Selector'!$A$2)+VLOOKUP($D$1,'Multipliers and Adjustments'!$A$70:$I$86,TRUNC(COLUMN(V$2)/5)+2,FALSE)*SUMIFS('IEA-MethaneAbatement'!$N:$N,'IEA-MethaneAbatement'!$O:$O,"&lt;"&amp;$B29,'IEA-MethaneAbatement'!$O:$O,"&gt;="&amp;$A29,'IEA-MethaneAbatement'!$M:$M,$D$1,'IEA-MethaneAbatement'!$B:$B,'Country Selector'!$A$2)))*(1+INDEX('EPA to IEA Scaling'!$F$8:$AO$8,,MATCH(V$2,'EPA to IEA Scaling'!$F$1:$AO$1,0)))</f>
        <v>0</v>
      </c>
      <c r="W29" s="31" cm="1">
        <f t="array" ref="W29">((VLOOKUP($B$1,'Multipliers and Adjustments'!$A$70:$I$86,TRUNC(COLUMN(W$2)/5)+2,FALSE)*SUMIFS('IEA-MethaneAbatement'!$N:$N,'IEA-MethaneAbatement'!$O:$O,"&lt;"&amp;$B29,'IEA-MethaneAbatement'!$O:$O,"&gt;="&amp;$A29,'IEA-MethaneAbatement'!$M:$M,$B$1,'IEA-MethaneAbatement'!$B:$B,'Country Selector'!$A$2)+VLOOKUP($C$1,'Multipliers and Adjustments'!$A$70:$I$86,TRUNC(COLUMN(W$2)/5)+2,FALSE)*SUMIFS('IEA-MethaneAbatement'!$N:$N,'IEA-MethaneAbatement'!$O:$O,"&lt;"&amp;$B29,'IEA-MethaneAbatement'!$O:$O,"&gt;="&amp;$A29,'IEA-MethaneAbatement'!$M:$M,$C$1,'IEA-MethaneAbatement'!$B:$B,'Country Selector'!$A$2)+VLOOKUP($D$1,'Multipliers and Adjustments'!$A$70:$I$86,TRUNC(COLUMN(W$2)/5)+2,FALSE)*SUMIFS('IEA-MethaneAbatement'!$N:$N,'IEA-MethaneAbatement'!$O:$O,"&lt;"&amp;$B29,'IEA-MethaneAbatement'!$O:$O,"&gt;="&amp;$A29,'IEA-MethaneAbatement'!$M:$M,$D$1,'IEA-MethaneAbatement'!$B:$B,'Country Selector'!$A$2)))*(1+INDEX('EPA to IEA Scaling'!$F$8:$AO$8,,MATCH(W$2,'EPA to IEA Scaling'!$F$1:$AO$1,0)))</f>
        <v>0</v>
      </c>
      <c r="X29" cm="1">
        <f t="array" ref="X29">((VLOOKUP($B$1,'Multipliers and Adjustments'!$A$70:$I$86,TRUNC(COLUMN(X$2)/5)+2,FALSE)*SUMIFS('IEA-MethaneAbatement'!$N:$N,'IEA-MethaneAbatement'!$O:$O,"&lt;"&amp;$B29,'IEA-MethaneAbatement'!$O:$O,"&gt;="&amp;$A29,'IEA-MethaneAbatement'!$M:$M,$B$1,'IEA-MethaneAbatement'!$B:$B,'Country Selector'!$A$2)+VLOOKUP($C$1,'Multipliers and Adjustments'!$A$70:$I$86,TRUNC(COLUMN(X$2)/5)+2,FALSE)*SUMIFS('IEA-MethaneAbatement'!$N:$N,'IEA-MethaneAbatement'!$O:$O,"&lt;"&amp;$B29,'IEA-MethaneAbatement'!$O:$O,"&gt;="&amp;$A29,'IEA-MethaneAbatement'!$M:$M,$C$1,'IEA-MethaneAbatement'!$B:$B,'Country Selector'!$A$2)+VLOOKUP($D$1,'Multipliers and Adjustments'!$A$70:$I$86,TRUNC(COLUMN(X$2)/5)+2,FALSE)*SUMIFS('IEA-MethaneAbatement'!$N:$N,'IEA-MethaneAbatement'!$O:$O,"&lt;"&amp;$B29,'IEA-MethaneAbatement'!$O:$O,"&gt;="&amp;$A29,'IEA-MethaneAbatement'!$M:$M,$D$1,'IEA-MethaneAbatement'!$B:$B,'Country Selector'!$A$2)))*(1+INDEX('EPA to IEA Scaling'!$F$8:$AO$8,,MATCH(X$2,'EPA to IEA Scaling'!$F$1:$AO$1,0)))</f>
        <v>0</v>
      </c>
      <c r="Y29" cm="1">
        <f t="array" ref="Y29">((VLOOKUP($B$1,'Multipliers and Adjustments'!$A$70:$I$86,TRUNC(COLUMN(Y$2)/5)+2,FALSE)*SUMIFS('IEA-MethaneAbatement'!$N:$N,'IEA-MethaneAbatement'!$O:$O,"&lt;"&amp;$B29,'IEA-MethaneAbatement'!$O:$O,"&gt;="&amp;$A29,'IEA-MethaneAbatement'!$M:$M,$B$1,'IEA-MethaneAbatement'!$B:$B,'Country Selector'!$A$2)+VLOOKUP($C$1,'Multipliers and Adjustments'!$A$70:$I$86,TRUNC(COLUMN(Y$2)/5)+2,FALSE)*SUMIFS('IEA-MethaneAbatement'!$N:$N,'IEA-MethaneAbatement'!$O:$O,"&lt;"&amp;$B29,'IEA-MethaneAbatement'!$O:$O,"&gt;="&amp;$A29,'IEA-MethaneAbatement'!$M:$M,$C$1,'IEA-MethaneAbatement'!$B:$B,'Country Selector'!$A$2)+VLOOKUP($D$1,'Multipliers and Adjustments'!$A$70:$I$86,TRUNC(COLUMN(Y$2)/5)+2,FALSE)*SUMIFS('IEA-MethaneAbatement'!$N:$N,'IEA-MethaneAbatement'!$O:$O,"&lt;"&amp;$B29,'IEA-MethaneAbatement'!$O:$O,"&gt;="&amp;$A29,'IEA-MethaneAbatement'!$M:$M,$D$1,'IEA-MethaneAbatement'!$B:$B,'Country Selector'!$A$2)))*(1+INDEX('EPA to IEA Scaling'!$F$8:$AO$8,,MATCH(Y$2,'EPA to IEA Scaling'!$F$1:$AO$1,0)))</f>
        <v>0</v>
      </c>
      <c r="Z29" cm="1">
        <f t="array" ref="Z29">((VLOOKUP($B$1,'Multipliers and Adjustments'!$A$70:$I$86,TRUNC(COLUMN(Z$2)/5)+2,FALSE)*SUMIFS('IEA-MethaneAbatement'!$N:$N,'IEA-MethaneAbatement'!$O:$O,"&lt;"&amp;$B29,'IEA-MethaneAbatement'!$O:$O,"&gt;="&amp;$A29,'IEA-MethaneAbatement'!$M:$M,$B$1,'IEA-MethaneAbatement'!$B:$B,'Country Selector'!$A$2)+VLOOKUP($C$1,'Multipliers and Adjustments'!$A$70:$I$86,TRUNC(COLUMN(Z$2)/5)+2,FALSE)*SUMIFS('IEA-MethaneAbatement'!$N:$N,'IEA-MethaneAbatement'!$O:$O,"&lt;"&amp;$B29,'IEA-MethaneAbatement'!$O:$O,"&gt;="&amp;$A29,'IEA-MethaneAbatement'!$M:$M,$C$1,'IEA-MethaneAbatement'!$B:$B,'Country Selector'!$A$2)+VLOOKUP($D$1,'Multipliers and Adjustments'!$A$70:$I$86,TRUNC(COLUMN(Z$2)/5)+2,FALSE)*SUMIFS('IEA-MethaneAbatement'!$N:$N,'IEA-MethaneAbatement'!$O:$O,"&lt;"&amp;$B29,'IEA-MethaneAbatement'!$O:$O,"&gt;="&amp;$A29,'IEA-MethaneAbatement'!$M:$M,$D$1,'IEA-MethaneAbatement'!$B:$B,'Country Selector'!$A$2)))*(1+INDEX('EPA to IEA Scaling'!$F$8:$AO$8,,MATCH(Z$2,'EPA to IEA Scaling'!$F$1:$AO$1,0)))</f>
        <v>0</v>
      </c>
      <c r="AA29" cm="1">
        <f t="array" ref="AA29">((VLOOKUP($B$1,'Multipliers and Adjustments'!$A$70:$I$86,TRUNC(COLUMN(AA$2)/5)+2,FALSE)*SUMIFS('IEA-MethaneAbatement'!$N:$N,'IEA-MethaneAbatement'!$O:$O,"&lt;"&amp;$B29,'IEA-MethaneAbatement'!$O:$O,"&gt;="&amp;$A29,'IEA-MethaneAbatement'!$M:$M,$B$1,'IEA-MethaneAbatement'!$B:$B,'Country Selector'!$A$2)+VLOOKUP($C$1,'Multipliers and Adjustments'!$A$70:$I$86,TRUNC(COLUMN(AA$2)/5)+2,FALSE)*SUMIFS('IEA-MethaneAbatement'!$N:$N,'IEA-MethaneAbatement'!$O:$O,"&lt;"&amp;$B29,'IEA-MethaneAbatement'!$O:$O,"&gt;="&amp;$A29,'IEA-MethaneAbatement'!$M:$M,$C$1,'IEA-MethaneAbatement'!$B:$B,'Country Selector'!$A$2)+VLOOKUP($D$1,'Multipliers and Adjustments'!$A$70:$I$86,TRUNC(COLUMN(AA$2)/5)+2,FALSE)*SUMIFS('IEA-MethaneAbatement'!$N:$N,'IEA-MethaneAbatement'!$O:$O,"&lt;"&amp;$B29,'IEA-MethaneAbatement'!$O:$O,"&gt;="&amp;$A29,'IEA-MethaneAbatement'!$M:$M,$D$1,'IEA-MethaneAbatement'!$B:$B,'Country Selector'!$A$2)))*(1+INDEX('EPA to IEA Scaling'!$F$8:$AO$8,,MATCH(AA$2,'EPA to IEA Scaling'!$F$1:$AO$1,0)))</f>
        <v>0</v>
      </c>
      <c r="AB29" s="31" cm="1">
        <f t="array" ref="AB29">((VLOOKUP($B$1,'Multipliers and Adjustments'!$A$70:$I$86,TRUNC(COLUMN(AB$2)/5)+2,FALSE)*SUMIFS('IEA-MethaneAbatement'!$N:$N,'IEA-MethaneAbatement'!$O:$O,"&lt;"&amp;$B29,'IEA-MethaneAbatement'!$O:$O,"&gt;="&amp;$A29,'IEA-MethaneAbatement'!$M:$M,$B$1,'IEA-MethaneAbatement'!$B:$B,'Country Selector'!$A$2)+VLOOKUP($C$1,'Multipliers and Adjustments'!$A$70:$I$86,TRUNC(COLUMN(AB$2)/5)+2,FALSE)*SUMIFS('IEA-MethaneAbatement'!$N:$N,'IEA-MethaneAbatement'!$O:$O,"&lt;"&amp;$B29,'IEA-MethaneAbatement'!$O:$O,"&gt;="&amp;$A29,'IEA-MethaneAbatement'!$M:$M,$C$1,'IEA-MethaneAbatement'!$B:$B,'Country Selector'!$A$2)+VLOOKUP($D$1,'Multipliers and Adjustments'!$A$70:$I$86,TRUNC(COLUMN(AB$2)/5)+2,FALSE)*SUMIFS('IEA-MethaneAbatement'!$N:$N,'IEA-MethaneAbatement'!$O:$O,"&lt;"&amp;$B29,'IEA-MethaneAbatement'!$O:$O,"&gt;="&amp;$A29,'IEA-MethaneAbatement'!$M:$M,$D$1,'IEA-MethaneAbatement'!$B:$B,'Country Selector'!$A$2)))*(1+INDEX('EPA to IEA Scaling'!$F$8:$AO$8,,MATCH(AB$2,'EPA to IEA Scaling'!$F$1:$AO$1,0)))</f>
        <v>0</v>
      </c>
      <c r="AC29" cm="1">
        <f t="array" ref="AC29">((VLOOKUP($B$1,'Multipliers and Adjustments'!$A$70:$I$86,TRUNC(COLUMN(AC$2)/5)+2,FALSE)*SUMIFS('IEA-MethaneAbatement'!$N:$N,'IEA-MethaneAbatement'!$O:$O,"&lt;"&amp;$B29,'IEA-MethaneAbatement'!$O:$O,"&gt;="&amp;$A29,'IEA-MethaneAbatement'!$M:$M,$B$1,'IEA-MethaneAbatement'!$B:$B,'Country Selector'!$A$2)+VLOOKUP($C$1,'Multipliers and Adjustments'!$A$70:$I$86,TRUNC(COLUMN(AC$2)/5)+2,FALSE)*SUMIFS('IEA-MethaneAbatement'!$N:$N,'IEA-MethaneAbatement'!$O:$O,"&lt;"&amp;$B29,'IEA-MethaneAbatement'!$O:$O,"&gt;="&amp;$A29,'IEA-MethaneAbatement'!$M:$M,$C$1,'IEA-MethaneAbatement'!$B:$B,'Country Selector'!$A$2)+VLOOKUP($D$1,'Multipliers and Adjustments'!$A$70:$I$86,TRUNC(COLUMN(AC$2)/5)+2,FALSE)*SUMIFS('IEA-MethaneAbatement'!$N:$N,'IEA-MethaneAbatement'!$O:$O,"&lt;"&amp;$B29,'IEA-MethaneAbatement'!$O:$O,"&gt;="&amp;$A29,'IEA-MethaneAbatement'!$M:$M,$D$1,'IEA-MethaneAbatement'!$B:$B,'Country Selector'!$A$2)))*(1+INDEX('EPA to IEA Scaling'!$F$8:$AO$8,,MATCH(AC$2,'EPA to IEA Scaling'!$F$1:$AO$1,0)))</f>
        <v>0</v>
      </c>
      <c r="AD29" cm="1">
        <f t="array" ref="AD29">((VLOOKUP($B$1,'Multipliers and Adjustments'!$A$70:$I$86,TRUNC(COLUMN(AD$2)/5)+2,FALSE)*SUMIFS('IEA-MethaneAbatement'!$N:$N,'IEA-MethaneAbatement'!$O:$O,"&lt;"&amp;$B29,'IEA-MethaneAbatement'!$O:$O,"&gt;="&amp;$A29,'IEA-MethaneAbatement'!$M:$M,$B$1,'IEA-MethaneAbatement'!$B:$B,'Country Selector'!$A$2)+VLOOKUP($C$1,'Multipliers and Adjustments'!$A$70:$I$86,TRUNC(COLUMN(AD$2)/5)+2,FALSE)*SUMIFS('IEA-MethaneAbatement'!$N:$N,'IEA-MethaneAbatement'!$O:$O,"&lt;"&amp;$B29,'IEA-MethaneAbatement'!$O:$O,"&gt;="&amp;$A29,'IEA-MethaneAbatement'!$M:$M,$C$1,'IEA-MethaneAbatement'!$B:$B,'Country Selector'!$A$2)+VLOOKUP($D$1,'Multipliers and Adjustments'!$A$70:$I$86,TRUNC(COLUMN(AD$2)/5)+2,FALSE)*SUMIFS('IEA-MethaneAbatement'!$N:$N,'IEA-MethaneAbatement'!$O:$O,"&lt;"&amp;$B29,'IEA-MethaneAbatement'!$O:$O,"&gt;="&amp;$A29,'IEA-MethaneAbatement'!$M:$M,$D$1,'IEA-MethaneAbatement'!$B:$B,'Country Selector'!$A$2)))*(1+INDEX('EPA to IEA Scaling'!$F$8:$AO$8,,MATCH(AD$2,'EPA to IEA Scaling'!$F$1:$AO$1,0)))</f>
        <v>0</v>
      </c>
      <c r="AE29" cm="1">
        <f t="array" ref="AE29">((VLOOKUP($B$1,'Multipliers and Adjustments'!$A$70:$I$86,TRUNC(COLUMN(AE$2)/5)+2,FALSE)*SUMIFS('IEA-MethaneAbatement'!$N:$N,'IEA-MethaneAbatement'!$O:$O,"&lt;"&amp;$B29,'IEA-MethaneAbatement'!$O:$O,"&gt;="&amp;$A29,'IEA-MethaneAbatement'!$M:$M,$B$1,'IEA-MethaneAbatement'!$B:$B,'Country Selector'!$A$2)+VLOOKUP($C$1,'Multipliers and Adjustments'!$A$70:$I$86,TRUNC(COLUMN(AE$2)/5)+2,FALSE)*SUMIFS('IEA-MethaneAbatement'!$N:$N,'IEA-MethaneAbatement'!$O:$O,"&lt;"&amp;$B29,'IEA-MethaneAbatement'!$O:$O,"&gt;="&amp;$A29,'IEA-MethaneAbatement'!$M:$M,$C$1,'IEA-MethaneAbatement'!$B:$B,'Country Selector'!$A$2)+VLOOKUP($D$1,'Multipliers and Adjustments'!$A$70:$I$86,TRUNC(COLUMN(AE$2)/5)+2,FALSE)*SUMIFS('IEA-MethaneAbatement'!$N:$N,'IEA-MethaneAbatement'!$O:$O,"&lt;"&amp;$B29,'IEA-MethaneAbatement'!$O:$O,"&gt;="&amp;$A29,'IEA-MethaneAbatement'!$M:$M,$D$1,'IEA-MethaneAbatement'!$B:$B,'Country Selector'!$A$2)))*(1+INDEX('EPA to IEA Scaling'!$F$8:$AO$8,,MATCH(AE$2,'EPA to IEA Scaling'!$F$1:$AO$1,0)))</f>
        <v>0</v>
      </c>
      <c r="AF29" cm="1">
        <f t="array" ref="AF29">((VLOOKUP($B$1,'Multipliers and Adjustments'!$A$70:$I$86,TRUNC(COLUMN(AF$2)/5)+2,FALSE)*SUMIFS('IEA-MethaneAbatement'!$N:$N,'IEA-MethaneAbatement'!$O:$O,"&lt;"&amp;$B29,'IEA-MethaneAbatement'!$O:$O,"&gt;="&amp;$A29,'IEA-MethaneAbatement'!$M:$M,$B$1,'IEA-MethaneAbatement'!$B:$B,'Country Selector'!$A$2)+VLOOKUP($C$1,'Multipliers and Adjustments'!$A$70:$I$86,TRUNC(COLUMN(AF$2)/5)+2,FALSE)*SUMIFS('IEA-MethaneAbatement'!$N:$N,'IEA-MethaneAbatement'!$O:$O,"&lt;"&amp;$B29,'IEA-MethaneAbatement'!$O:$O,"&gt;="&amp;$A29,'IEA-MethaneAbatement'!$M:$M,$C$1,'IEA-MethaneAbatement'!$B:$B,'Country Selector'!$A$2)+VLOOKUP($D$1,'Multipliers and Adjustments'!$A$70:$I$86,TRUNC(COLUMN(AF$2)/5)+2,FALSE)*SUMIFS('IEA-MethaneAbatement'!$N:$N,'IEA-MethaneAbatement'!$O:$O,"&lt;"&amp;$B29,'IEA-MethaneAbatement'!$O:$O,"&gt;="&amp;$A29,'IEA-MethaneAbatement'!$M:$M,$D$1,'IEA-MethaneAbatement'!$B:$B,'Country Selector'!$A$2)))*(1+INDEX('EPA to IEA Scaling'!$F$8:$AO$8,,MATCH(AF$2,'EPA to IEA Scaling'!$F$1:$AO$1,0)))</f>
        <v>0</v>
      </c>
      <c r="AG29" s="31" cm="1">
        <f t="array" ref="AG29">((VLOOKUP($B$1,'Multipliers and Adjustments'!$A$70:$I$86,TRUNC(COLUMN(AG$2)/5)+2,FALSE)*SUMIFS('IEA-MethaneAbatement'!$N:$N,'IEA-MethaneAbatement'!$O:$O,"&lt;"&amp;$B29,'IEA-MethaneAbatement'!$O:$O,"&gt;="&amp;$A29,'IEA-MethaneAbatement'!$M:$M,$B$1,'IEA-MethaneAbatement'!$B:$B,'Country Selector'!$A$2)+VLOOKUP($C$1,'Multipliers and Adjustments'!$A$70:$I$86,TRUNC(COLUMN(AG$2)/5)+2,FALSE)*SUMIFS('IEA-MethaneAbatement'!$N:$N,'IEA-MethaneAbatement'!$O:$O,"&lt;"&amp;$B29,'IEA-MethaneAbatement'!$O:$O,"&gt;="&amp;$A29,'IEA-MethaneAbatement'!$M:$M,$C$1,'IEA-MethaneAbatement'!$B:$B,'Country Selector'!$A$2)+VLOOKUP($D$1,'Multipliers and Adjustments'!$A$70:$I$86,TRUNC(COLUMN(AG$2)/5)+2,FALSE)*SUMIFS('IEA-MethaneAbatement'!$N:$N,'IEA-MethaneAbatement'!$O:$O,"&lt;"&amp;$B29,'IEA-MethaneAbatement'!$O:$O,"&gt;="&amp;$A29,'IEA-MethaneAbatement'!$M:$M,$D$1,'IEA-MethaneAbatement'!$B:$B,'Country Selector'!$A$2)))*(1+INDEX('EPA to IEA Scaling'!$F$8:$AO$8,,MATCH(AG$2,'EPA to IEA Scaling'!$F$1:$AO$1,0)))</f>
        <v>0</v>
      </c>
      <c r="AH29" cm="1">
        <f t="array" ref="AH29">((VLOOKUP($B$1,'Multipliers and Adjustments'!$A$70:$I$86,TRUNC(COLUMN(AH$2)/5)+2,FALSE)*SUMIFS('IEA-MethaneAbatement'!$N:$N,'IEA-MethaneAbatement'!$O:$O,"&lt;"&amp;$B29,'IEA-MethaneAbatement'!$O:$O,"&gt;="&amp;$A29,'IEA-MethaneAbatement'!$M:$M,$B$1,'IEA-MethaneAbatement'!$B:$B,'Country Selector'!$A$2)+VLOOKUP($C$1,'Multipliers and Adjustments'!$A$70:$I$86,TRUNC(COLUMN(AH$2)/5)+2,FALSE)*SUMIFS('IEA-MethaneAbatement'!$N:$N,'IEA-MethaneAbatement'!$O:$O,"&lt;"&amp;$B29,'IEA-MethaneAbatement'!$O:$O,"&gt;="&amp;$A29,'IEA-MethaneAbatement'!$M:$M,$C$1,'IEA-MethaneAbatement'!$B:$B,'Country Selector'!$A$2)+VLOOKUP($D$1,'Multipliers and Adjustments'!$A$70:$I$86,TRUNC(COLUMN(AH$2)/5)+2,FALSE)*SUMIFS('IEA-MethaneAbatement'!$N:$N,'IEA-MethaneAbatement'!$O:$O,"&lt;"&amp;$B29,'IEA-MethaneAbatement'!$O:$O,"&gt;="&amp;$A29,'IEA-MethaneAbatement'!$M:$M,$D$1,'IEA-MethaneAbatement'!$B:$B,'Country Selector'!$A$2)))*(1+INDEX('EPA to IEA Scaling'!$F$8:$AO$8,,MATCH(AH$2,'EPA to IEA Scaling'!$F$1:$AO$1,0)))</f>
        <v>0</v>
      </c>
      <c r="AI29" cm="1">
        <f t="array" ref="AI29">((VLOOKUP($B$1,'Multipliers and Adjustments'!$A$70:$I$86,TRUNC(COLUMN(AI$2)/5)+2,FALSE)*SUMIFS('IEA-MethaneAbatement'!$N:$N,'IEA-MethaneAbatement'!$O:$O,"&lt;"&amp;$B29,'IEA-MethaneAbatement'!$O:$O,"&gt;="&amp;$A29,'IEA-MethaneAbatement'!$M:$M,$B$1,'IEA-MethaneAbatement'!$B:$B,'Country Selector'!$A$2)+VLOOKUP($C$1,'Multipliers and Adjustments'!$A$70:$I$86,TRUNC(COLUMN(AI$2)/5)+2,FALSE)*SUMIFS('IEA-MethaneAbatement'!$N:$N,'IEA-MethaneAbatement'!$O:$O,"&lt;"&amp;$B29,'IEA-MethaneAbatement'!$O:$O,"&gt;="&amp;$A29,'IEA-MethaneAbatement'!$M:$M,$C$1,'IEA-MethaneAbatement'!$B:$B,'Country Selector'!$A$2)+VLOOKUP($D$1,'Multipliers and Adjustments'!$A$70:$I$86,TRUNC(COLUMN(AI$2)/5)+2,FALSE)*SUMIFS('IEA-MethaneAbatement'!$N:$N,'IEA-MethaneAbatement'!$O:$O,"&lt;"&amp;$B29,'IEA-MethaneAbatement'!$O:$O,"&gt;="&amp;$A29,'IEA-MethaneAbatement'!$M:$M,$D$1,'IEA-MethaneAbatement'!$B:$B,'Country Selector'!$A$2)))*(1+INDEX('EPA to IEA Scaling'!$F$8:$AO$8,,MATCH(AI$2,'EPA to IEA Scaling'!$F$1:$AO$1,0)))</f>
        <v>0</v>
      </c>
      <c r="AJ29" cm="1">
        <f t="array" ref="AJ29">((VLOOKUP($B$1,'Multipliers and Adjustments'!$A$70:$I$86,TRUNC(COLUMN(AJ$2)/5)+2,FALSE)*SUMIFS('IEA-MethaneAbatement'!$N:$N,'IEA-MethaneAbatement'!$O:$O,"&lt;"&amp;$B29,'IEA-MethaneAbatement'!$O:$O,"&gt;="&amp;$A29,'IEA-MethaneAbatement'!$M:$M,$B$1,'IEA-MethaneAbatement'!$B:$B,'Country Selector'!$A$2)+VLOOKUP($C$1,'Multipliers and Adjustments'!$A$70:$I$86,TRUNC(COLUMN(AJ$2)/5)+2,FALSE)*SUMIFS('IEA-MethaneAbatement'!$N:$N,'IEA-MethaneAbatement'!$O:$O,"&lt;"&amp;$B29,'IEA-MethaneAbatement'!$O:$O,"&gt;="&amp;$A29,'IEA-MethaneAbatement'!$M:$M,$C$1,'IEA-MethaneAbatement'!$B:$B,'Country Selector'!$A$2)+VLOOKUP($D$1,'Multipliers and Adjustments'!$A$70:$I$86,TRUNC(COLUMN(AJ$2)/5)+2,FALSE)*SUMIFS('IEA-MethaneAbatement'!$N:$N,'IEA-MethaneAbatement'!$O:$O,"&lt;"&amp;$B29,'IEA-MethaneAbatement'!$O:$O,"&gt;="&amp;$A29,'IEA-MethaneAbatement'!$M:$M,$D$1,'IEA-MethaneAbatement'!$B:$B,'Country Selector'!$A$2)))*(1+INDEX('EPA to IEA Scaling'!$F$8:$AO$8,,MATCH(AJ$2,'EPA to IEA Scaling'!$F$1:$AO$1,0)))</f>
        <v>0</v>
      </c>
      <c r="AK29" cm="1">
        <f t="array" ref="AK29">((VLOOKUP($B$1,'Multipliers and Adjustments'!$A$70:$I$86,TRUNC(COLUMN(AK$2)/5)+2,FALSE)*SUMIFS('IEA-MethaneAbatement'!$N:$N,'IEA-MethaneAbatement'!$O:$O,"&lt;"&amp;$B29,'IEA-MethaneAbatement'!$O:$O,"&gt;="&amp;$A29,'IEA-MethaneAbatement'!$M:$M,$B$1,'IEA-MethaneAbatement'!$B:$B,'Country Selector'!$A$2)+VLOOKUP($C$1,'Multipliers and Adjustments'!$A$70:$I$86,TRUNC(COLUMN(AK$2)/5)+2,FALSE)*SUMIFS('IEA-MethaneAbatement'!$N:$N,'IEA-MethaneAbatement'!$O:$O,"&lt;"&amp;$B29,'IEA-MethaneAbatement'!$O:$O,"&gt;="&amp;$A29,'IEA-MethaneAbatement'!$M:$M,$C$1,'IEA-MethaneAbatement'!$B:$B,'Country Selector'!$A$2)+VLOOKUP($D$1,'Multipliers and Adjustments'!$A$70:$I$86,TRUNC(COLUMN(AK$2)/5)+2,FALSE)*SUMIFS('IEA-MethaneAbatement'!$N:$N,'IEA-MethaneAbatement'!$O:$O,"&lt;"&amp;$B29,'IEA-MethaneAbatement'!$O:$O,"&gt;="&amp;$A29,'IEA-MethaneAbatement'!$M:$M,$D$1,'IEA-MethaneAbatement'!$B:$B,'Country Selector'!$A$2)))*(1+INDEX('EPA to IEA Scaling'!$F$8:$AO$8,,MATCH(AK$2,'EPA to IEA Scaling'!$F$1:$AO$1,0)))</f>
        <v>0</v>
      </c>
      <c r="AL29" s="31" cm="1">
        <f t="array" ref="AL29">((VLOOKUP($B$1,'Multipliers and Adjustments'!$A$70:$I$86,TRUNC(COLUMN(AL$2)/5)+2,FALSE)*SUMIFS('IEA-MethaneAbatement'!$N:$N,'IEA-MethaneAbatement'!$O:$O,"&lt;"&amp;$B29,'IEA-MethaneAbatement'!$O:$O,"&gt;="&amp;$A29,'IEA-MethaneAbatement'!$M:$M,$B$1,'IEA-MethaneAbatement'!$B:$B,'Country Selector'!$A$2)+VLOOKUP($C$1,'Multipliers and Adjustments'!$A$70:$I$86,TRUNC(COLUMN(AL$2)/5)+2,FALSE)*SUMIFS('IEA-MethaneAbatement'!$N:$N,'IEA-MethaneAbatement'!$O:$O,"&lt;"&amp;$B29,'IEA-MethaneAbatement'!$O:$O,"&gt;="&amp;$A29,'IEA-MethaneAbatement'!$M:$M,$C$1,'IEA-MethaneAbatement'!$B:$B,'Country Selector'!$A$2)+VLOOKUP($D$1,'Multipliers and Adjustments'!$A$70:$I$86,TRUNC(COLUMN(AL$2)/5)+2,FALSE)*SUMIFS('IEA-MethaneAbatement'!$N:$N,'IEA-MethaneAbatement'!$O:$O,"&lt;"&amp;$B29,'IEA-MethaneAbatement'!$O:$O,"&gt;="&amp;$A29,'IEA-MethaneAbatement'!$M:$M,$D$1,'IEA-MethaneAbatement'!$B:$B,'Country Selector'!$A$2)))*(1+INDEX('EPA to IEA Scaling'!$F$8:$AO$8,,MATCH(AL$2,'EPA to IEA Scaling'!$F$1:$AO$1,0)))</f>
        <v>0</v>
      </c>
    </row>
    <row r="30" spans="1:38" x14ac:dyDescent="0.45">
      <c r="A30" s="15">
        <f t="shared" si="1"/>
        <v>-40</v>
      </c>
      <c r="B30" s="16">
        <f t="shared" si="2"/>
        <v>-30</v>
      </c>
      <c r="C30" s="47" cm="1">
        <f t="array" ref="C30">((VLOOKUP($B$1,'Multipliers and Adjustments'!$A$70:$I$86,TRUNC(COLUMN(C$2)/5)+2,FALSE)*SUMIFS('IEA-MethaneAbatement'!$N:$N,'IEA-MethaneAbatement'!$O:$O,"&lt;"&amp;$B30,'IEA-MethaneAbatement'!$O:$O,"&gt;="&amp;$A30,'IEA-MethaneAbatement'!$M:$M,$B$1,'IEA-MethaneAbatement'!$B:$B,'Country Selector'!$A$2)+VLOOKUP($C$1,'Multipliers and Adjustments'!$A$70:$I$86,TRUNC(COLUMN(C$2)/5)+2,FALSE)*SUMIFS('IEA-MethaneAbatement'!$N:$N,'IEA-MethaneAbatement'!$O:$O,"&lt;"&amp;$B30,'IEA-MethaneAbatement'!$O:$O,"&gt;="&amp;$A30,'IEA-MethaneAbatement'!$M:$M,$C$1,'IEA-MethaneAbatement'!$B:$B,'Country Selector'!$A$2)+VLOOKUP($D$1,'Multipliers and Adjustments'!$A$70:$I$86,TRUNC(COLUMN(C$2)/5)+2,FALSE)*SUMIFS('IEA-MethaneAbatement'!$N:$N,'IEA-MethaneAbatement'!$O:$O,"&lt;"&amp;$B30,'IEA-MethaneAbatement'!$O:$O,"&gt;="&amp;$A30,'IEA-MethaneAbatement'!$M:$M,$D$1,'IEA-MethaneAbatement'!$B:$B,'Country Selector'!$A$2)))*(1+INDEX('EPA to IEA Scaling'!$F$8:$AO$8,,MATCH(C$2,'EPA to IEA Scaling'!$F$1:$AO$1,0)))</f>
        <v>0</v>
      </c>
      <c r="D30" cm="1">
        <f t="array" ref="D30">((VLOOKUP($B$1,'Multipliers and Adjustments'!$A$70:$I$86,TRUNC(COLUMN(D$2)/5)+2,FALSE)*SUMIFS('IEA-MethaneAbatement'!$N:$N,'IEA-MethaneAbatement'!$O:$O,"&lt;"&amp;$B30,'IEA-MethaneAbatement'!$O:$O,"&gt;="&amp;$A30,'IEA-MethaneAbatement'!$M:$M,$B$1,'IEA-MethaneAbatement'!$B:$B,'Country Selector'!$A$2)+VLOOKUP($C$1,'Multipliers and Adjustments'!$A$70:$I$86,TRUNC(COLUMN(D$2)/5)+2,FALSE)*SUMIFS('IEA-MethaneAbatement'!$N:$N,'IEA-MethaneAbatement'!$O:$O,"&lt;"&amp;$B30,'IEA-MethaneAbatement'!$O:$O,"&gt;="&amp;$A30,'IEA-MethaneAbatement'!$M:$M,$C$1,'IEA-MethaneAbatement'!$B:$B,'Country Selector'!$A$2)+VLOOKUP($D$1,'Multipliers and Adjustments'!$A$70:$I$86,TRUNC(COLUMN(D$2)/5)+2,FALSE)*SUMIFS('IEA-MethaneAbatement'!$N:$N,'IEA-MethaneAbatement'!$O:$O,"&lt;"&amp;$B30,'IEA-MethaneAbatement'!$O:$O,"&gt;="&amp;$A30,'IEA-MethaneAbatement'!$M:$M,$D$1,'IEA-MethaneAbatement'!$B:$B,'Country Selector'!$A$2)))*(1+INDEX('EPA to IEA Scaling'!$F$8:$AO$8,,MATCH(D$2,'EPA to IEA Scaling'!$F$1:$AO$1,0)))</f>
        <v>0</v>
      </c>
      <c r="E30" cm="1">
        <f t="array" ref="E30">((VLOOKUP($B$1,'Multipliers and Adjustments'!$A$70:$I$86,TRUNC(COLUMN(E$2)/5)+2,FALSE)*SUMIFS('IEA-MethaneAbatement'!$N:$N,'IEA-MethaneAbatement'!$O:$O,"&lt;"&amp;$B30,'IEA-MethaneAbatement'!$O:$O,"&gt;="&amp;$A30,'IEA-MethaneAbatement'!$M:$M,$B$1,'IEA-MethaneAbatement'!$B:$B,'Country Selector'!$A$2)+VLOOKUP($C$1,'Multipliers and Adjustments'!$A$70:$I$86,TRUNC(COLUMN(E$2)/5)+2,FALSE)*SUMIFS('IEA-MethaneAbatement'!$N:$N,'IEA-MethaneAbatement'!$O:$O,"&lt;"&amp;$B30,'IEA-MethaneAbatement'!$O:$O,"&gt;="&amp;$A30,'IEA-MethaneAbatement'!$M:$M,$C$1,'IEA-MethaneAbatement'!$B:$B,'Country Selector'!$A$2)+VLOOKUP($D$1,'Multipliers and Adjustments'!$A$70:$I$86,TRUNC(COLUMN(E$2)/5)+2,FALSE)*SUMIFS('IEA-MethaneAbatement'!$N:$N,'IEA-MethaneAbatement'!$O:$O,"&lt;"&amp;$B30,'IEA-MethaneAbatement'!$O:$O,"&gt;="&amp;$A30,'IEA-MethaneAbatement'!$M:$M,$D$1,'IEA-MethaneAbatement'!$B:$B,'Country Selector'!$A$2)))*(1+INDEX('EPA to IEA Scaling'!$F$8:$AO$8,,MATCH(E$2,'EPA to IEA Scaling'!$F$1:$AO$1,0)))</f>
        <v>0</v>
      </c>
      <c r="F30" cm="1">
        <f t="array" ref="F30">((VLOOKUP($B$1,'Multipliers and Adjustments'!$A$70:$I$86,TRUNC(COLUMN(F$2)/5)+2,FALSE)*SUMIFS('IEA-MethaneAbatement'!$N:$N,'IEA-MethaneAbatement'!$O:$O,"&lt;"&amp;$B30,'IEA-MethaneAbatement'!$O:$O,"&gt;="&amp;$A30,'IEA-MethaneAbatement'!$M:$M,$B$1,'IEA-MethaneAbatement'!$B:$B,'Country Selector'!$A$2)+VLOOKUP($C$1,'Multipliers and Adjustments'!$A$70:$I$86,TRUNC(COLUMN(F$2)/5)+2,FALSE)*SUMIFS('IEA-MethaneAbatement'!$N:$N,'IEA-MethaneAbatement'!$O:$O,"&lt;"&amp;$B30,'IEA-MethaneAbatement'!$O:$O,"&gt;="&amp;$A30,'IEA-MethaneAbatement'!$M:$M,$C$1,'IEA-MethaneAbatement'!$B:$B,'Country Selector'!$A$2)+VLOOKUP($D$1,'Multipliers and Adjustments'!$A$70:$I$86,TRUNC(COLUMN(F$2)/5)+2,FALSE)*SUMIFS('IEA-MethaneAbatement'!$N:$N,'IEA-MethaneAbatement'!$O:$O,"&lt;"&amp;$B30,'IEA-MethaneAbatement'!$O:$O,"&gt;="&amp;$A30,'IEA-MethaneAbatement'!$M:$M,$D$1,'IEA-MethaneAbatement'!$B:$B,'Country Selector'!$A$2)))*(1+INDEX('EPA to IEA Scaling'!$F$8:$AO$8,,MATCH(F$2,'EPA to IEA Scaling'!$F$1:$AO$1,0)))</f>
        <v>0</v>
      </c>
      <c r="G30" cm="1">
        <f t="array" ref="G30">((VLOOKUP($B$1,'Multipliers and Adjustments'!$A$70:$I$86,TRUNC(COLUMN(G$2)/5)+2,FALSE)*SUMIFS('IEA-MethaneAbatement'!$N:$N,'IEA-MethaneAbatement'!$O:$O,"&lt;"&amp;$B30,'IEA-MethaneAbatement'!$O:$O,"&gt;="&amp;$A30,'IEA-MethaneAbatement'!$M:$M,$B$1,'IEA-MethaneAbatement'!$B:$B,'Country Selector'!$A$2)+VLOOKUP($C$1,'Multipliers and Adjustments'!$A$70:$I$86,TRUNC(COLUMN(G$2)/5)+2,FALSE)*SUMIFS('IEA-MethaneAbatement'!$N:$N,'IEA-MethaneAbatement'!$O:$O,"&lt;"&amp;$B30,'IEA-MethaneAbatement'!$O:$O,"&gt;="&amp;$A30,'IEA-MethaneAbatement'!$M:$M,$C$1,'IEA-MethaneAbatement'!$B:$B,'Country Selector'!$A$2)+VLOOKUP($D$1,'Multipliers and Adjustments'!$A$70:$I$86,TRUNC(COLUMN(G$2)/5)+2,FALSE)*SUMIFS('IEA-MethaneAbatement'!$N:$N,'IEA-MethaneAbatement'!$O:$O,"&lt;"&amp;$B30,'IEA-MethaneAbatement'!$O:$O,"&gt;="&amp;$A30,'IEA-MethaneAbatement'!$M:$M,$D$1,'IEA-MethaneAbatement'!$B:$B,'Country Selector'!$A$2)))*(1+INDEX('EPA to IEA Scaling'!$F$8:$AO$8,,MATCH(G$2,'EPA to IEA Scaling'!$F$1:$AO$1,0)))</f>
        <v>0</v>
      </c>
      <c r="H30" s="31" cm="1">
        <f t="array" ref="H30">((VLOOKUP($B$1,'Multipliers and Adjustments'!$A$70:$I$86,TRUNC(COLUMN(H$2)/5)+2,FALSE)*SUMIFS('IEA-MethaneAbatement'!$N:$N,'IEA-MethaneAbatement'!$O:$O,"&lt;"&amp;$B30,'IEA-MethaneAbatement'!$O:$O,"&gt;="&amp;$A30,'IEA-MethaneAbatement'!$M:$M,$B$1,'IEA-MethaneAbatement'!$B:$B,'Country Selector'!$A$2)+VLOOKUP($C$1,'Multipliers and Adjustments'!$A$70:$I$86,TRUNC(COLUMN(H$2)/5)+2,FALSE)*SUMIFS('IEA-MethaneAbatement'!$N:$N,'IEA-MethaneAbatement'!$O:$O,"&lt;"&amp;$B30,'IEA-MethaneAbatement'!$O:$O,"&gt;="&amp;$A30,'IEA-MethaneAbatement'!$M:$M,$C$1,'IEA-MethaneAbatement'!$B:$B,'Country Selector'!$A$2)+VLOOKUP($D$1,'Multipliers and Adjustments'!$A$70:$I$86,TRUNC(COLUMN(H$2)/5)+2,FALSE)*SUMIFS('IEA-MethaneAbatement'!$N:$N,'IEA-MethaneAbatement'!$O:$O,"&lt;"&amp;$B30,'IEA-MethaneAbatement'!$O:$O,"&gt;="&amp;$A30,'IEA-MethaneAbatement'!$M:$M,$D$1,'IEA-MethaneAbatement'!$B:$B,'Country Selector'!$A$2)))*(1+INDEX('EPA to IEA Scaling'!$F$8:$AO$8,,MATCH(H$2,'EPA to IEA Scaling'!$F$1:$AO$1,0)))</f>
        <v>0</v>
      </c>
      <c r="I30" cm="1">
        <f t="array" ref="I30">((VLOOKUP($B$1,'Multipliers and Adjustments'!$A$70:$I$86,TRUNC(COLUMN(I$2)/5)+2,FALSE)*SUMIFS('IEA-MethaneAbatement'!$N:$N,'IEA-MethaneAbatement'!$O:$O,"&lt;"&amp;$B30,'IEA-MethaneAbatement'!$O:$O,"&gt;="&amp;$A30,'IEA-MethaneAbatement'!$M:$M,$B$1,'IEA-MethaneAbatement'!$B:$B,'Country Selector'!$A$2)+VLOOKUP($C$1,'Multipliers and Adjustments'!$A$70:$I$86,TRUNC(COLUMN(I$2)/5)+2,FALSE)*SUMIFS('IEA-MethaneAbatement'!$N:$N,'IEA-MethaneAbatement'!$O:$O,"&lt;"&amp;$B30,'IEA-MethaneAbatement'!$O:$O,"&gt;="&amp;$A30,'IEA-MethaneAbatement'!$M:$M,$C$1,'IEA-MethaneAbatement'!$B:$B,'Country Selector'!$A$2)+VLOOKUP($D$1,'Multipliers and Adjustments'!$A$70:$I$86,TRUNC(COLUMN(I$2)/5)+2,FALSE)*SUMIFS('IEA-MethaneAbatement'!$N:$N,'IEA-MethaneAbatement'!$O:$O,"&lt;"&amp;$B30,'IEA-MethaneAbatement'!$O:$O,"&gt;="&amp;$A30,'IEA-MethaneAbatement'!$M:$M,$D$1,'IEA-MethaneAbatement'!$B:$B,'Country Selector'!$A$2)))*(1+INDEX('EPA to IEA Scaling'!$F$8:$AO$8,,MATCH(I$2,'EPA to IEA Scaling'!$F$1:$AO$1,0)))</f>
        <v>0</v>
      </c>
      <c r="J30" cm="1">
        <f t="array" ref="J30">((VLOOKUP($B$1,'Multipliers and Adjustments'!$A$70:$I$86,TRUNC(COLUMN(J$2)/5)+2,FALSE)*SUMIFS('IEA-MethaneAbatement'!$N:$N,'IEA-MethaneAbatement'!$O:$O,"&lt;"&amp;$B30,'IEA-MethaneAbatement'!$O:$O,"&gt;="&amp;$A30,'IEA-MethaneAbatement'!$M:$M,$B$1,'IEA-MethaneAbatement'!$B:$B,'Country Selector'!$A$2)+VLOOKUP($C$1,'Multipliers and Adjustments'!$A$70:$I$86,TRUNC(COLUMN(J$2)/5)+2,FALSE)*SUMIFS('IEA-MethaneAbatement'!$N:$N,'IEA-MethaneAbatement'!$O:$O,"&lt;"&amp;$B30,'IEA-MethaneAbatement'!$O:$O,"&gt;="&amp;$A30,'IEA-MethaneAbatement'!$M:$M,$C$1,'IEA-MethaneAbatement'!$B:$B,'Country Selector'!$A$2)+VLOOKUP($D$1,'Multipliers and Adjustments'!$A$70:$I$86,TRUNC(COLUMN(J$2)/5)+2,FALSE)*SUMIFS('IEA-MethaneAbatement'!$N:$N,'IEA-MethaneAbatement'!$O:$O,"&lt;"&amp;$B30,'IEA-MethaneAbatement'!$O:$O,"&gt;="&amp;$A30,'IEA-MethaneAbatement'!$M:$M,$D$1,'IEA-MethaneAbatement'!$B:$B,'Country Selector'!$A$2)))*(1+INDEX('EPA to IEA Scaling'!$F$8:$AO$8,,MATCH(J$2,'EPA to IEA Scaling'!$F$1:$AO$1,0)))</f>
        <v>0</v>
      </c>
      <c r="K30" cm="1">
        <f t="array" ref="K30">((VLOOKUP($B$1,'Multipliers and Adjustments'!$A$70:$I$86,TRUNC(COLUMN(K$2)/5)+2,FALSE)*SUMIFS('IEA-MethaneAbatement'!$N:$N,'IEA-MethaneAbatement'!$O:$O,"&lt;"&amp;$B30,'IEA-MethaneAbatement'!$O:$O,"&gt;="&amp;$A30,'IEA-MethaneAbatement'!$M:$M,$B$1,'IEA-MethaneAbatement'!$B:$B,'Country Selector'!$A$2)+VLOOKUP($C$1,'Multipliers and Adjustments'!$A$70:$I$86,TRUNC(COLUMN(K$2)/5)+2,FALSE)*SUMIFS('IEA-MethaneAbatement'!$N:$N,'IEA-MethaneAbatement'!$O:$O,"&lt;"&amp;$B30,'IEA-MethaneAbatement'!$O:$O,"&gt;="&amp;$A30,'IEA-MethaneAbatement'!$M:$M,$C$1,'IEA-MethaneAbatement'!$B:$B,'Country Selector'!$A$2)+VLOOKUP($D$1,'Multipliers and Adjustments'!$A$70:$I$86,TRUNC(COLUMN(K$2)/5)+2,FALSE)*SUMIFS('IEA-MethaneAbatement'!$N:$N,'IEA-MethaneAbatement'!$O:$O,"&lt;"&amp;$B30,'IEA-MethaneAbatement'!$O:$O,"&gt;="&amp;$A30,'IEA-MethaneAbatement'!$M:$M,$D$1,'IEA-MethaneAbatement'!$B:$B,'Country Selector'!$A$2)))*(1+INDEX('EPA to IEA Scaling'!$F$8:$AO$8,,MATCH(K$2,'EPA to IEA Scaling'!$F$1:$AO$1,0)))</f>
        <v>0</v>
      </c>
      <c r="L30" cm="1">
        <f t="array" ref="L30">((VLOOKUP($B$1,'Multipliers and Adjustments'!$A$70:$I$86,TRUNC(COLUMN(L$2)/5)+2,FALSE)*SUMIFS('IEA-MethaneAbatement'!$N:$N,'IEA-MethaneAbatement'!$O:$O,"&lt;"&amp;$B30,'IEA-MethaneAbatement'!$O:$O,"&gt;="&amp;$A30,'IEA-MethaneAbatement'!$M:$M,$B$1,'IEA-MethaneAbatement'!$B:$B,'Country Selector'!$A$2)+VLOOKUP($C$1,'Multipliers and Adjustments'!$A$70:$I$86,TRUNC(COLUMN(L$2)/5)+2,FALSE)*SUMIFS('IEA-MethaneAbatement'!$N:$N,'IEA-MethaneAbatement'!$O:$O,"&lt;"&amp;$B30,'IEA-MethaneAbatement'!$O:$O,"&gt;="&amp;$A30,'IEA-MethaneAbatement'!$M:$M,$C$1,'IEA-MethaneAbatement'!$B:$B,'Country Selector'!$A$2)+VLOOKUP($D$1,'Multipliers and Adjustments'!$A$70:$I$86,TRUNC(COLUMN(L$2)/5)+2,FALSE)*SUMIFS('IEA-MethaneAbatement'!$N:$N,'IEA-MethaneAbatement'!$O:$O,"&lt;"&amp;$B30,'IEA-MethaneAbatement'!$O:$O,"&gt;="&amp;$A30,'IEA-MethaneAbatement'!$M:$M,$D$1,'IEA-MethaneAbatement'!$B:$B,'Country Selector'!$A$2)))*(1+INDEX('EPA to IEA Scaling'!$F$8:$AO$8,,MATCH(L$2,'EPA to IEA Scaling'!$F$1:$AO$1,0)))</f>
        <v>0</v>
      </c>
      <c r="M30" s="31" cm="1">
        <f t="array" ref="M30">((VLOOKUP($B$1,'Multipliers and Adjustments'!$A$70:$I$86,TRUNC(COLUMN(M$2)/5)+2,FALSE)*SUMIFS('IEA-MethaneAbatement'!$N:$N,'IEA-MethaneAbatement'!$O:$O,"&lt;"&amp;$B30,'IEA-MethaneAbatement'!$O:$O,"&gt;="&amp;$A30,'IEA-MethaneAbatement'!$M:$M,$B$1,'IEA-MethaneAbatement'!$B:$B,'Country Selector'!$A$2)+VLOOKUP($C$1,'Multipliers and Adjustments'!$A$70:$I$86,TRUNC(COLUMN(M$2)/5)+2,FALSE)*SUMIFS('IEA-MethaneAbatement'!$N:$N,'IEA-MethaneAbatement'!$O:$O,"&lt;"&amp;$B30,'IEA-MethaneAbatement'!$O:$O,"&gt;="&amp;$A30,'IEA-MethaneAbatement'!$M:$M,$C$1,'IEA-MethaneAbatement'!$B:$B,'Country Selector'!$A$2)+VLOOKUP($D$1,'Multipliers and Adjustments'!$A$70:$I$86,TRUNC(COLUMN(M$2)/5)+2,FALSE)*SUMIFS('IEA-MethaneAbatement'!$N:$N,'IEA-MethaneAbatement'!$O:$O,"&lt;"&amp;$B30,'IEA-MethaneAbatement'!$O:$O,"&gt;="&amp;$A30,'IEA-MethaneAbatement'!$M:$M,$D$1,'IEA-MethaneAbatement'!$B:$B,'Country Selector'!$A$2)))*(1+INDEX('EPA to IEA Scaling'!$F$8:$AO$8,,MATCH(M$2,'EPA to IEA Scaling'!$F$1:$AO$1,0)))</f>
        <v>0</v>
      </c>
      <c r="N30" cm="1">
        <f t="array" ref="N30">((VLOOKUP($B$1,'Multipliers and Adjustments'!$A$70:$I$86,TRUNC(COLUMN(N$2)/5)+2,FALSE)*SUMIFS('IEA-MethaneAbatement'!$N:$N,'IEA-MethaneAbatement'!$O:$O,"&lt;"&amp;$B30,'IEA-MethaneAbatement'!$O:$O,"&gt;="&amp;$A30,'IEA-MethaneAbatement'!$M:$M,$B$1,'IEA-MethaneAbatement'!$B:$B,'Country Selector'!$A$2)+VLOOKUP($C$1,'Multipliers and Adjustments'!$A$70:$I$86,TRUNC(COLUMN(N$2)/5)+2,FALSE)*SUMIFS('IEA-MethaneAbatement'!$N:$N,'IEA-MethaneAbatement'!$O:$O,"&lt;"&amp;$B30,'IEA-MethaneAbatement'!$O:$O,"&gt;="&amp;$A30,'IEA-MethaneAbatement'!$M:$M,$C$1,'IEA-MethaneAbatement'!$B:$B,'Country Selector'!$A$2)+VLOOKUP($D$1,'Multipliers and Adjustments'!$A$70:$I$86,TRUNC(COLUMN(N$2)/5)+2,FALSE)*SUMIFS('IEA-MethaneAbatement'!$N:$N,'IEA-MethaneAbatement'!$O:$O,"&lt;"&amp;$B30,'IEA-MethaneAbatement'!$O:$O,"&gt;="&amp;$A30,'IEA-MethaneAbatement'!$M:$M,$D$1,'IEA-MethaneAbatement'!$B:$B,'Country Selector'!$A$2)))*(1+INDEX('EPA to IEA Scaling'!$F$8:$AO$8,,MATCH(N$2,'EPA to IEA Scaling'!$F$1:$AO$1,0)))</f>
        <v>0</v>
      </c>
      <c r="O30" cm="1">
        <f t="array" ref="O30">((VLOOKUP($B$1,'Multipliers and Adjustments'!$A$70:$I$86,TRUNC(COLUMN(O$2)/5)+2,FALSE)*SUMIFS('IEA-MethaneAbatement'!$N:$N,'IEA-MethaneAbatement'!$O:$O,"&lt;"&amp;$B30,'IEA-MethaneAbatement'!$O:$O,"&gt;="&amp;$A30,'IEA-MethaneAbatement'!$M:$M,$B$1,'IEA-MethaneAbatement'!$B:$B,'Country Selector'!$A$2)+VLOOKUP($C$1,'Multipliers and Adjustments'!$A$70:$I$86,TRUNC(COLUMN(O$2)/5)+2,FALSE)*SUMIFS('IEA-MethaneAbatement'!$N:$N,'IEA-MethaneAbatement'!$O:$O,"&lt;"&amp;$B30,'IEA-MethaneAbatement'!$O:$O,"&gt;="&amp;$A30,'IEA-MethaneAbatement'!$M:$M,$C$1,'IEA-MethaneAbatement'!$B:$B,'Country Selector'!$A$2)+VLOOKUP($D$1,'Multipliers and Adjustments'!$A$70:$I$86,TRUNC(COLUMN(O$2)/5)+2,FALSE)*SUMIFS('IEA-MethaneAbatement'!$N:$N,'IEA-MethaneAbatement'!$O:$O,"&lt;"&amp;$B30,'IEA-MethaneAbatement'!$O:$O,"&gt;="&amp;$A30,'IEA-MethaneAbatement'!$M:$M,$D$1,'IEA-MethaneAbatement'!$B:$B,'Country Selector'!$A$2)))*(1+INDEX('EPA to IEA Scaling'!$F$8:$AO$8,,MATCH(O$2,'EPA to IEA Scaling'!$F$1:$AO$1,0)))</f>
        <v>0</v>
      </c>
      <c r="P30" cm="1">
        <f t="array" ref="P30">((VLOOKUP($B$1,'Multipliers and Adjustments'!$A$70:$I$86,TRUNC(COLUMN(P$2)/5)+2,FALSE)*SUMIFS('IEA-MethaneAbatement'!$N:$N,'IEA-MethaneAbatement'!$O:$O,"&lt;"&amp;$B30,'IEA-MethaneAbatement'!$O:$O,"&gt;="&amp;$A30,'IEA-MethaneAbatement'!$M:$M,$B$1,'IEA-MethaneAbatement'!$B:$B,'Country Selector'!$A$2)+VLOOKUP($C$1,'Multipliers and Adjustments'!$A$70:$I$86,TRUNC(COLUMN(P$2)/5)+2,FALSE)*SUMIFS('IEA-MethaneAbatement'!$N:$N,'IEA-MethaneAbatement'!$O:$O,"&lt;"&amp;$B30,'IEA-MethaneAbatement'!$O:$O,"&gt;="&amp;$A30,'IEA-MethaneAbatement'!$M:$M,$C$1,'IEA-MethaneAbatement'!$B:$B,'Country Selector'!$A$2)+VLOOKUP($D$1,'Multipliers and Adjustments'!$A$70:$I$86,TRUNC(COLUMN(P$2)/5)+2,FALSE)*SUMIFS('IEA-MethaneAbatement'!$N:$N,'IEA-MethaneAbatement'!$O:$O,"&lt;"&amp;$B30,'IEA-MethaneAbatement'!$O:$O,"&gt;="&amp;$A30,'IEA-MethaneAbatement'!$M:$M,$D$1,'IEA-MethaneAbatement'!$B:$B,'Country Selector'!$A$2)))*(1+INDEX('EPA to IEA Scaling'!$F$8:$AO$8,,MATCH(P$2,'EPA to IEA Scaling'!$F$1:$AO$1,0)))</f>
        <v>0</v>
      </c>
      <c r="Q30" cm="1">
        <f t="array" ref="Q30">((VLOOKUP($B$1,'Multipliers and Adjustments'!$A$70:$I$86,TRUNC(COLUMN(Q$2)/5)+2,FALSE)*SUMIFS('IEA-MethaneAbatement'!$N:$N,'IEA-MethaneAbatement'!$O:$O,"&lt;"&amp;$B30,'IEA-MethaneAbatement'!$O:$O,"&gt;="&amp;$A30,'IEA-MethaneAbatement'!$M:$M,$B$1,'IEA-MethaneAbatement'!$B:$B,'Country Selector'!$A$2)+VLOOKUP($C$1,'Multipliers and Adjustments'!$A$70:$I$86,TRUNC(COLUMN(Q$2)/5)+2,FALSE)*SUMIFS('IEA-MethaneAbatement'!$N:$N,'IEA-MethaneAbatement'!$O:$O,"&lt;"&amp;$B30,'IEA-MethaneAbatement'!$O:$O,"&gt;="&amp;$A30,'IEA-MethaneAbatement'!$M:$M,$C$1,'IEA-MethaneAbatement'!$B:$B,'Country Selector'!$A$2)+VLOOKUP($D$1,'Multipliers and Adjustments'!$A$70:$I$86,TRUNC(COLUMN(Q$2)/5)+2,FALSE)*SUMIFS('IEA-MethaneAbatement'!$N:$N,'IEA-MethaneAbatement'!$O:$O,"&lt;"&amp;$B30,'IEA-MethaneAbatement'!$O:$O,"&gt;="&amp;$A30,'IEA-MethaneAbatement'!$M:$M,$D$1,'IEA-MethaneAbatement'!$B:$B,'Country Selector'!$A$2)))*(1+INDEX('EPA to IEA Scaling'!$F$8:$AO$8,,MATCH(Q$2,'EPA to IEA Scaling'!$F$1:$AO$1,0)))</f>
        <v>0</v>
      </c>
      <c r="R30" s="31" cm="1">
        <f t="array" ref="R30">((VLOOKUP($B$1,'Multipliers and Adjustments'!$A$70:$I$86,TRUNC(COLUMN(R$2)/5)+2,FALSE)*SUMIFS('IEA-MethaneAbatement'!$N:$N,'IEA-MethaneAbatement'!$O:$O,"&lt;"&amp;$B30,'IEA-MethaneAbatement'!$O:$O,"&gt;="&amp;$A30,'IEA-MethaneAbatement'!$M:$M,$B$1,'IEA-MethaneAbatement'!$B:$B,'Country Selector'!$A$2)+VLOOKUP($C$1,'Multipliers and Adjustments'!$A$70:$I$86,TRUNC(COLUMN(R$2)/5)+2,FALSE)*SUMIFS('IEA-MethaneAbatement'!$N:$N,'IEA-MethaneAbatement'!$O:$O,"&lt;"&amp;$B30,'IEA-MethaneAbatement'!$O:$O,"&gt;="&amp;$A30,'IEA-MethaneAbatement'!$M:$M,$C$1,'IEA-MethaneAbatement'!$B:$B,'Country Selector'!$A$2)+VLOOKUP($D$1,'Multipliers and Adjustments'!$A$70:$I$86,TRUNC(COLUMN(R$2)/5)+2,FALSE)*SUMIFS('IEA-MethaneAbatement'!$N:$N,'IEA-MethaneAbatement'!$O:$O,"&lt;"&amp;$B30,'IEA-MethaneAbatement'!$O:$O,"&gt;="&amp;$A30,'IEA-MethaneAbatement'!$M:$M,$D$1,'IEA-MethaneAbatement'!$B:$B,'Country Selector'!$A$2)))*(1+INDEX('EPA to IEA Scaling'!$F$8:$AO$8,,MATCH(R$2,'EPA to IEA Scaling'!$F$1:$AO$1,0)))</f>
        <v>0</v>
      </c>
      <c r="S30" cm="1">
        <f t="array" ref="S30">((VLOOKUP($B$1,'Multipliers and Adjustments'!$A$70:$I$86,TRUNC(COLUMN(S$2)/5)+2,FALSE)*SUMIFS('IEA-MethaneAbatement'!$N:$N,'IEA-MethaneAbatement'!$O:$O,"&lt;"&amp;$B30,'IEA-MethaneAbatement'!$O:$O,"&gt;="&amp;$A30,'IEA-MethaneAbatement'!$M:$M,$B$1,'IEA-MethaneAbatement'!$B:$B,'Country Selector'!$A$2)+VLOOKUP($C$1,'Multipliers and Adjustments'!$A$70:$I$86,TRUNC(COLUMN(S$2)/5)+2,FALSE)*SUMIFS('IEA-MethaneAbatement'!$N:$N,'IEA-MethaneAbatement'!$O:$O,"&lt;"&amp;$B30,'IEA-MethaneAbatement'!$O:$O,"&gt;="&amp;$A30,'IEA-MethaneAbatement'!$M:$M,$C$1,'IEA-MethaneAbatement'!$B:$B,'Country Selector'!$A$2)+VLOOKUP($D$1,'Multipliers and Adjustments'!$A$70:$I$86,TRUNC(COLUMN(S$2)/5)+2,FALSE)*SUMIFS('IEA-MethaneAbatement'!$N:$N,'IEA-MethaneAbatement'!$O:$O,"&lt;"&amp;$B30,'IEA-MethaneAbatement'!$O:$O,"&gt;="&amp;$A30,'IEA-MethaneAbatement'!$M:$M,$D$1,'IEA-MethaneAbatement'!$B:$B,'Country Selector'!$A$2)))*(1+INDEX('EPA to IEA Scaling'!$F$8:$AO$8,,MATCH(S$2,'EPA to IEA Scaling'!$F$1:$AO$1,0)))</f>
        <v>0</v>
      </c>
      <c r="T30" cm="1">
        <f t="array" ref="T30">((VLOOKUP($B$1,'Multipliers and Adjustments'!$A$70:$I$86,TRUNC(COLUMN(T$2)/5)+2,FALSE)*SUMIFS('IEA-MethaneAbatement'!$N:$N,'IEA-MethaneAbatement'!$O:$O,"&lt;"&amp;$B30,'IEA-MethaneAbatement'!$O:$O,"&gt;="&amp;$A30,'IEA-MethaneAbatement'!$M:$M,$B$1,'IEA-MethaneAbatement'!$B:$B,'Country Selector'!$A$2)+VLOOKUP($C$1,'Multipliers and Adjustments'!$A$70:$I$86,TRUNC(COLUMN(T$2)/5)+2,FALSE)*SUMIFS('IEA-MethaneAbatement'!$N:$N,'IEA-MethaneAbatement'!$O:$O,"&lt;"&amp;$B30,'IEA-MethaneAbatement'!$O:$O,"&gt;="&amp;$A30,'IEA-MethaneAbatement'!$M:$M,$C$1,'IEA-MethaneAbatement'!$B:$B,'Country Selector'!$A$2)+VLOOKUP($D$1,'Multipliers and Adjustments'!$A$70:$I$86,TRUNC(COLUMN(T$2)/5)+2,FALSE)*SUMIFS('IEA-MethaneAbatement'!$N:$N,'IEA-MethaneAbatement'!$O:$O,"&lt;"&amp;$B30,'IEA-MethaneAbatement'!$O:$O,"&gt;="&amp;$A30,'IEA-MethaneAbatement'!$M:$M,$D$1,'IEA-MethaneAbatement'!$B:$B,'Country Selector'!$A$2)))*(1+INDEX('EPA to IEA Scaling'!$F$8:$AO$8,,MATCH(T$2,'EPA to IEA Scaling'!$F$1:$AO$1,0)))</f>
        <v>0</v>
      </c>
      <c r="U30" cm="1">
        <f t="array" ref="U30">((VLOOKUP($B$1,'Multipliers and Adjustments'!$A$70:$I$86,TRUNC(COLUMN(U$2)/5)+2,FALSE)*SUMIFS('IEA-MethaneAbatement'!$N:$N,'IEA-MethaneAbatement'!$O:$O,"&lt;"&amp;$B30,'IEA-MethaneAbatement'!$O:$O,"&gt;="&amp;$A30,'IEA-MethaneAbatement'!$M:$M,$B$1,'IEA-MethaneAbatement'!$B:$B,'Country Selector'!$A$2)+VLOOKUP($C$1,'Multipliers and Adjustments'!$A$70:$I$86,TRUNC(COLUMN(U$2)/5)+2,FALSE)*SUMIFS('IEA-MethaneAbatement'!$N:$N,'IEA-MethaneAbatement'!$O:$O,"&lt;"&amp;$B30,'IEA-MethaneAbatement'!$O:$O,"&gt;="&amp;$A30,'IEA-MethaneAbatement'!$M:$M,$C$1,'IEA-MethaneAbatement'!$B:$B,'Country Selector'!$A$2)+VLOOKUP($D$1,'Multipliers and Adjustments'!$A$70:$I$86,TRUNC(COLUMN(U$2)/5)+2,FALSE)*SUMIFS('IEA-MethaneAbatement'!$N:$N,'IEA-MethaneAbatement'!$O:$O,"&lt;"&amp;$B30,'IEA-MethaneAbatement'!$O:$O,"&gt;="&amp;$A30,'IEA-MethaneAbatement'!$M:$M,$D$1,'IEA-MethaneAbatement'!$B:$B,'Country Selector'!$A$2)))*(1+INDEX('EPA to IEA Scaling'!$F$8:$AO$8,,MATCH(U$2,'EPA to IEA Scaling'!$F$1:$AO$1,0)))</f>
        <v>0</v>
      </c>
      <c r="V30" cm="1">
        <f t="array" ref="V30">((VLOOKUP($B$1,'Multipliers and Adjustments'!$A$70:$I$86,TRUNC(COLUMN(V$2)/5)+2,FALSE)*SUMIFS('IEA-MethaneAbatement'!$N:$N,'IEA-MethaneAbatement'!$O:$O,"&lt;"&amp;$B30,'IEA-MethaneAbatement'!$O:$O,"&gt;="&amp;$A30,'IEA-MethaneAbatement'!$M:$M,$B$1,'IEA-MethaneAbatement'!$B:$B,'Country Selector'!$A$2)+VLOOKUP($C$1,'Multipliers and Adjustments'!$A$70:$I$86,TRUNC(COLUMN(V$2)/5)+2,FALSE)*SUMIFS('IEA-MethaneAbatement'!$N:$N,'IEA-MethaneAbatement'!$O:$O,"&lt;"&amp;$B30,'IEA-MethaneAbatement'!$O:$O,"&gt;="&amp;$A30,'IEA-MethaneAbatement'!$M:$M,$C$1,'IEA-MethaneAbatement'!$B:$B,'Country Selector'!$A$2)+VLOOKUP($D$1,'Multipliers and Adjustments'!$A$70:$I$86,TRUNC(COLUMN(V$2)/5)+2,FALSE)*SUMIFS('IEA-MethaneAbatement'!$N:$N,'IEA-MethaneAbatement'!$O:$O,"&lt;"&amp;$B30,'IEA-MethaneAbatement'!$O:$O,"&gt;="&amp;$A30,'IEA-MethaneAbatement'!$M:$M,$D$1,'IEA-MethaneAbatement'!$B:$B,'Country Selector'!$A$2)))*(1+INDEX('EPA to IEA Scaling'!$F$8:$AO$8,,MATCH(V$2,'EPA to IEA Scaling'!$F$1:$AO$1,0)))</f>
        <v>0</v>
      </c>
      <c r="W30" s="31" cm="1">
        <f t="array" ref="W30">((VLOOKUP($B$1,'Multipliers and Adjustments'!$A$70:$I$86,TRUNC(COLUMN(W$2)/5)+2,FALSE)*SUMIFS('IEA-MethaneAbatement'!$N:$N,'IEA-MethaneAbatement'!$O:$O,"&lt;"&amp;$B30,'IEA-MethaneAbatement'!$O:$O,"&gt;="&amp;$A30,'IEA-MethaneAbatement'!$M:$M,$B$1,'IEA-MethaneAbatement'!$B:$B,'Country Selector'!$A$2)+VLOOKUP($C$1,'Multipliers and Adjustments'!$A$70:$I$86,TRUNC(COLUMN(W$2)/5)+2,FALSE)*SUMIFS('IEA-MethaneAbatement'!$N:$N,'IEA-MethaneAbatement'!$O:$O,"&lt;"&amp;$B30,'IEA-MethaneAbatement'!$O:$O,"&gt;="&amp;$A30,'IEA-MethaneAbatement'!$M:$M,$C$1,'IEA-MethaneAbatement'!$B:$B,'Country Selector'!$A$2)+VLOOKUP($D$1,'Multipliers and Adjustments'!$A$70:$I$86,TRUNC(COLUMN(W$2)/5)+2,FALSE)*SUMIFS('IEA-MethaneAbatement'!$N:$N,'IEA-MethaneAbatement'!$O:$O,"&lt;"&amp;$B30,'IEA-MethaneAbatement'!$O:$O,"&gt;="&amp;$A30,'IEA-MethaneAbatement'!$M:$M,$D$1,'IEA-MethaneAbatement'!$B:$B,'Country Selector'!$A$2)))*(1+INDEX('EPA to IEA Scaling'!$F$8:$AO$8,,MATCH(W$2,'EPA to IEA Scaling'!$F$1:$AO$1,0)))</f>
        <v>0</v>
      </c>
      <c r="X30" cm="1">
        <f t="array" ref="X30">((VLOOKUP($B$1,'Multipliers and Adjustments'!$A$70:$I$86,TRUNC(COLUMN(X$2)/5)+2,FALSE)*SUMIFS('IEA-MethaneAbatement'!$N:$N,'IEA-MethaneAbatement'!$O:$O,"&lt;"&amp;$B30,'IEA-MethaneAbatement'!$O:$O,"&gt;="&amp;$A30,'IEA-MethaneAbatement'!$M:$M,$B$1,'IEA-MethaneAbatement'!$B:$B,'Country Selector'!$A$2)+VLOOKUP($C$1,'Multipliers and Adjustments'!$A$70:$I$86,TRUNC(COLUMN(X$2)/5)+2,FALSE)*SUMIFS('IEA-MethaneAbatement'!$N:$N,'IEA-MethaneAbatement'!$O:$O,"&lt;"&amp;$B30,'IEA-MethaneAbatement'!$O:$O,"&gt;="&amp;$A30,'IEA-MethaneAbatement'!$M:$M,$C$1,'IEA-MethaneAbatement'!$B:$B,'Country Selector'!$A$2)+VLOOKUP($D$1,'Multipliers and Adjustments'!$A$70:$I$86,TRUNC(COLUMN(X$2)/5)+2,FALSE)*SUMIFS('IEA-MethaneAbatement'!$N:$N,'IEA-MethaneAbatement'!$O:$O,"&lt;"&amp;$B30,'IEA-MethaneAbatement'!$O:$O,"&gt;="&amp;$A30,'IEA-MethaneAbatement'!$M:$M,$D$1,'IEA-MethaneAbatement'!$B:$B,'Country Selector'!$A$2)))*(1+INDEX('EPA to IEA Scaling'!$F$8:$AO$8,,MATCH(X$2,'EPA to IEA Scaling'!$F$1:$AO$1,0)))</f>
        <v>0</v>
      </c>
      <c r="Y30" cm="1">
        <f t="array" ref="Y30">((VLOOKUP($B$1,'Multipliers and Adjustments'!$A$70:$I$86,TRUNC(COLUMN(Y$2)/5)+2,FALSE)*SUMIFS('IEA-MethaneAbatement'!$N:$N,'IEA-MethaneAbatement'!$O:$O,"&lt;"&amp;$B30,'IEA-MethaneAbatement'!$O:$O,"&gt;="&amp;$A30,'IEA-MethaneAbatement'!$M:$M,$B$1,'IEA-MethaneAbatement'!$B:$B,'Country Selector'!$A$2)+VLOOKUP($C$1,'Multipliers and Adjustments'!$A$70:$I$86,TRUNC(COLUMN(Y$2)/5)+2,FALSE)*SUMIFS('IEA-MethaneAbatement'!$N:$N,'IEA-MethaneAbatement'!$O:$O,"&lt;"&amp;$B30,'IEA-MethaneAbatement'!$O:$O,"&gt;="&amp;$A30,'IEA-MethaneAbatement'!$M:$M,$C$1,'IEA-MethaneAbatement'!$B:$B,'Country Selector'!$A$2)+VLOOKUP($D$1,'Multipliers and Adjustments'!$A$70:$I$86,TRUNC(COLUMN(Y$2)/5)+2,FALSE)*SUMIFS('IEA-MethaneAbatement'!$N:$N,'IEA-MethaneAbatement'!$O:$O,"&lt;"&amp;$B30,'IEA-MethaneAbatement'!$O:$O,"&gt;="&amp;$A30,'IEA-MethaneAbatement'!$M:$M,$D$1,'IEA-MethaneAbatement'!$B:$B,'Country Selector'!$A$2)))*(1+INDEX('EPA to IEA Scaling'!$F$8:$AO$8,,MATCH(Y$2,'EPA to IEA Scaling'!$F$1:$AO$1,0)))</f>
        <v>0</v>
      </c>
      <c r="Z30" cm="1">
        <f t="array" ref="Z30">((VLOOKUP($B$1,'Multipliers and Adjustments'!$A$70:$I$86,TRUNC(COLUMN(Z$2)/5)+2,FALSE)*SUMIFS('IEA-MethaneAbatement'!$N:$N,'IEA-MethaneAbatement'!$O:$O,"&lt;"&amp;$B30,'IEA-MethaneAbatement'!$O:$O,"&gt;="&amp;$A30,'IEA-MethaneAbatement'!$M:$M,$B$1,'IEA-MethaneAbatement'!$B:$B,'Country Selector'!$A$2)+VLOOKUP($C$1,'Multipliers and Adjustments'!$A$70:$I$86,TRUNC(COLUMN(Z$2)/5)+2,FALSE)*SUMIFS('IEA-MethaneAbatement'!$N:$N,'IEA-MethaneAbatement'!$O:$O,"&lt;"&amp;$B30,'IEA-MethaneAbatement'!$O:$O,"&gt;="&amp;$A30,'IEA-MethaneAbatement'!$M:$M,$C$1,'IEA-MethaneAbatement'!$B:$B,'Country Selector'!$A$2)+VLOOKUP($D$1,'Multipliers and Adjustments'!$A$70:$I$86,TRUNC(COLUMN(Z$2)/5)+2,FALSE)*SUMIFS('IEA-MethaneAbatement'!$N:$N,'IEA-MethaneAbatement'!$O:$O,"&lt;"&amp;$B30,'IEA-MethaneAbatement'!$O:$O,"&gt;="&amp;$A30,'IEA-MethaneAbatement'!$M:$M,$D$1,'IEA-MethaneAbatement'!$B:$B,'Country Selector'!$A$2)))*(1+INDEX('EPA to IEA Scaling'!$F$8:$AO$8,,MATCH(Z$2,'EPA to IEA Scaling'!$F$1:$AO$1,0)))</f>
        <v>0</v>
      </c>
      <c r="AA30" cm="1">
        <f t="array" ref="AA30">((VLOOKUP($B$1,'Multipliers and Adjustments'!$A$70:$I$86,TRUNC(COLUMN(AA$2)/5)+2,FALSE)*SUMIFS('IEA-MethaneAbatement'!$N:$N,'IEA-MethaneAbatement'!$O:$O,"&lt;"&amp;$B30,'IEA-MethaneAbatement'!$O:$O,"&gt;="&amp;$A30,'IEA-MethaneAbatement'!$M:$M,$B$1,'IEA-MethaneAbatement'!$B:$B,'Country Selector'!$A$2)+VLOOKUP($C$1,'Multipliers and Adjustments'!$A$70:$I$86,TRUNC(COLUMN(AA$2)/5)+2,FALSE)*SUMIFS('IEA-MethaneAbatement'!$N:$N,'IEA-MethaneAbatement'!$O:$O,"&lt;"&amp;$B30,'IEA-MethaneAbatement'!$O:$O,"&gt;="&amp;$A30,'IEA-MethaneAbatement'!$M:$M,$C$1,'IEA-MethaneAbatement'!$B:$B,'Country Selector'!$A$2)+VLOOKUP($D$1,'Multipliers and Adjustments'!$A$70:$I$86,TRUNC(COLUMN(AA$2)/5)+2,FALSE)*SUMIFS('IEA-MethaneAbatement'!$N:$N,'IEA-MethaneAbatement'!$O:$O,"&lt;"&amp;$B30,'IEA-MethaneAbatement'!$O:$O,"&gt;="&amp;$A30,'IEA-MethaneAbatement'!$M:$M,$D$1,'IEA-MethaneAbatement'!$B:$B,'Country Selector'!$A$2)))*(1+INDEX('EPA to IEA Scaling'!$F$8:$AO$8,,MATCH(AA$2,'EPA to IEA Scaling'!$F$1:$AO$1,0)))</f>
        <v>0</v>
      </c>
      <c r="AB30" s="31" cm="1">
        <f t="array" ref="AB30">((VLOOKUP($B$1,'Multipliers and Adjustments'!$A$70:$I$86,TRUNC(COLUMN(AB$2)/5)+2,FALSE)*SUMIFS('IEA-MethaneAbatement'!$N:$N,'IEA-MethaneAbatement'!$O:$O,"&lt;"&amp;$B30,'IEA-MethaneAbatement'!$O:$O,"&gt;="&amp;$A30,'IEA-MethaneAbatement'!$M:$M,$B$1,'IEA-MethaneAbatement'!$B:$B,'Country Selector'!$A$2)+VLOOKUP($C$1,'Multipliers and Adjustments'!$A$70:$I$86,TRUNC(COLUMN(AB$2)/5)+2,FALSE)*SUMIFS('IEA-MethaneAbatement'!$N:$N,'IEA-MethaneAbatement'!$O:$O,"&lt;"&amp;$B30,'IEA-MethaneAbatement'!$O:$O,"&gt;="&amp;$A30,'IEA-MethaneAbatement'!$M:$M,$C$1,'IEA-MethaneAbatement'!$B:$B,'Country Selector'!$A$2)+VLOOKUP($D$1,'Multipliers and Adjustments'!$A$70:$I$86,TRUNC(COLUMN(AB$2)/5)+2,FALSE)*SUMIFS('IEA-MethaneAbatement'!$N:$N,'IEA-MethaneAbatement'!$O:$O,"&lt;"&amp;$B30,'IEA-MethaneAbatement'!$O:$O,"&gt;="&amp;$A30,'IEA-MethaneAbatement'!$M:$M,$D$1,'IEA-MethaneAbatement'!$B:$B,'Country Selector'!$A$2)))*(1+INDEX('EPA to IEA Scaling'!$F$8:$AO$8,,MATCH(AB$2,'EPA to IEA Scaling'!$F$1:$AO$1,0)))</f>
        <v>0</v>
      </c>
      <c r="AC30" cm="1">
        <f t="array" ref="AC30">((VLOOKUP($B$1,'Multipliers and Adjustments'!$A$70:$I$86,TRUNC(COLUMN(AC$2)/5)+2,FALSE)*SUMIFS('IEA-MethaneAbatement'!$N:$N,'IEA-MethaneAbatement'!$O:$O,"&lt;"&amp;$B30,'IEA-MethaneAbatement'!$O:$O,"&gt;="&amp;$A30,'IEA-MethaneAbatement'!$M:$M,$B$1,'IEA-MethaneAbatement'!$B:$B,'Country Selector'!$A$2)+VLOOKUP($C$1,'Multipliers and Adjustments'!$A$70:$I$86,TRUNC(COLUMN(AC$2)/5)+2,FALSE)*SUMIFS('IEA-MethaneAbatement'!$N:$N,'IEA-MethaneAbatement'!$O:$O,"&lt;"&amp;$B30,'IEA-MethaneAbatement'!$O:$O,"&gt;="&amp;$A30,'IEA-MethaneAbatement'!$M:$M,$C$1,'IEA-MethaneAbatement'!$B:$B,'Country Selector'!$A$2)+VLOOKUP($D$1,'Multipliers and Adjustments'!$A$70:$I$86,TRUNC(COLUMN(AC$2)/5)+2,FALSE)*SUMIFS('IEA-MethaneAbatement'!$N:$N,'IEA-MethaneAbatement'!$O:$O,"&lt;"&amp;$B30,'IEA-MethaneAbatement'!$O:$O,"&gt;="&amp;$A30,'IEA-MethaneAbatement'!$M:$M,$D$1,'IEA-MethaneAbatement'!$B:$B,'Country Selector'!$A$2)))*(1+INDEX('EPA to IEA Scaling'!$F$8:$AO$8,,MATCH(AC$2,'EPA to IEA Scaling'!$F$1:$AO$1,0)))</f>
        <v>0</v>
      </c>
      <c r="AD30" cm="1">
        <f t="array" ref="AD30">((VLOOKUP($B$1,'Multipliers and Adjustments'!$A$70:$I$86,TRUNC(COLUMN(AD$2)/5)+2,FALSE)*SUMIFS('IEA-MethaneAbatement'!$N:$N,'IEA-MethaneAbatement'!$O:$O,"&lt;"&amp;$B30,'IEA-MethaneAbatement'!$O:$O,"&gt;="&amp;$A30,'IEA-MethaneAbatement'!$M:$M,$B$1,'IEA-MethaneAbatement'!$B:$B,'Country Selector'!$A$2)+VLOOKUP($C$1,'Multipliers and Adjustments'!$A$70:$I$86,TRUNC(COLUMN(AD$2)/5)+2,FALSE)*SUMIFS('IEA-MethaneAbatement'!$N:$N,'IEA-MethaneAbatement'!$O:$O,"&lt;"&amp;$B30,'IEA-MethaneAbatement'!$O:$O,"&gt;="&amp;$A30,'IEA-MethaneAbatement'!$M:$M,$C$1,'IEA-MethaneAbatement'!$B:$B,'Country Selector'!$A$2)+VLOOKUP($D$1,'Multipliers and Adjustments'!$A$70:$I$86,TRUNC(COLUMN(AD$2)/5)+2,FALSE)*SUMIFS('IEA-MethaneAbatement'!$N:$N,'IEA-MethaneAbatement'!$O:$O,"&lt;"&amp;$B30,'IEA-MethaneAbatement'!$O:$O,"&gt;="&amp;$A30,'IEA-MethaneAbatement'!$M:$M,$D$1,'IEA-MethaneAbatement'!$B:$B,'Country Selector'!$A$2)))*(1+INDEX('EPA to IEA Scaling'!$F$8:$AO$8,,MATCH(AD$2,'EPA to IEA Scaling'!$F$1:$AO$1,0)))</f>
        <v>0</v>
      </c>
      <c r="AE30" cm="1">
        <f t="array" ref="AE30">((VLOOKUP($B$1,'Multipliers and Adjustments'!$A$70:$I$86,TRUNC(COLUMN(AE$2)/5)+2,FALSE)*SUMIFS('IEA-MethaneAbatement'!$N:$N,'IEA-MethaneAbatement'!$O:$O,"&lt;"&amp;$B30,'IEA-MethaneAbatement'!$O:$O,"&gt;="&amp;$A30,'IEA-MethaneAbatement'!$M:$M,$B$1,'IEA-MethaneAbatement'!$B:$B,'Country Selector'!$A$2)+VLOOKUP($C$1,'Multipliers and Adjustments'!$A$70:$I$86,TRUNC(COLUMN(AE$2)/5)+2,FALSE)*SUMIFS('IEA-MethaneAbatement'!$N:$N,'IEA-MethaneAbatement'!$O:$O,"&lt;"&amp;$B30,'IEA-MethaneAbatement'!$O:$O,"&gt;="&amp;$A30,'IEA-MethaneAbatement'!$M:$M,$C$1,'IEA-MethaneAbatement'!$B:$B,'Country Selector'!$A$2)+VLOOKUP($D$1,'Multipliers and Adjustments'!$A$70:$I$86,TRUNC(COLUMN(AE$2)/5)+2,FALSE)*SUMIFS('IEA-MethaneAbatement'!$N:$N,'IEA-MethaneAbatement'!$O:$O,"&lt;"&amp;$B30,'IEA-MethaneAbatement'!$O:$O,"&gt;="&amp;$A30,'IEA-MethaneAbatement'!$M:$M,$D$1,'IEA-MethaneAbatement'!$B:$B,'Country Selector'!$A$2)))*(1+INDEX('EPA to IEA Scaling'!$F$8:$AO$8,,MATCH(AE$2,'EPA to IEA Scaling'!$F$1:$AO$1,0)))</f>
        <v>0</v>
      </c>
      <c r="AF30" cm="1">
        <f t="array" ref="AF30">((VLOOKUP($B$1,'Multipliers and Adjustments'!$A$70:$I$86,TRUNC(COLUMN(AF$2)/5)+2,FALSE)*SUMIFS('IEA-MethaneAbatement'!$N:$N,'IEA-MethaneAbatement'!$O:$O,"&lt;"&amp;$B30,'IEA-MethaneAbatement'!$O:$O,"&gt;="&amp;$A30,'IEA-MethaneAbatement'!$M:$M,$B$1,'IEA-MethaneAbatement'!$B:$B,'Country Selector'!$A$2)+VLOOKUP($C$1,'Multipliers and Adjustments'!$A$70:$I$86,TRUNC(COLUMN(AF$2)/5)+2,FALSE)*SUMIFS('IEA-MethaneAbatement'!$N:$N,'IEA-MethaneAbatement'!$O:$O,"&lt;"&amp;$B30,'IEA-MethaneAbatement'!$O:$O,"&gt;="&amp;$A30,'IEA-MethaneAbatement'!$M:$M,$C$1,'IEA-MethaneAbatement'!$B:$B,'Country Selector'!$A$2)+VLOOKUP($D$1,'Multipliers and Adjustments'!$A$70:$I$86,TRUNC(COLUMN(AF$2)/5)+2,FALSE)*SUMIFS('IEA-MethaneAbatement'!$N:$N,'IEA-MethaneAbatement'!$O:$O,"&lt;"&amp;$B30,'IEA-MethaneAbatement'!$O:$O,"&gt;="&amp;$A30,'IEA-MethaneAbatement'!$M:$M,$D$1,'IEA-MethaneAbatement'!$B:$B,'Country Selector'!$A$2)))*(1+INDEX('EPA to IEA Scaling'!$F$8:$AO$8,,MATCH(AF$2,'EPA to IEA Scaling'!$F$1:$AO$1,0)))</f>
        <v>0</v>
      </c>
      <c r="AG30" s="31" cm="1">
        <f t="array" ref="AG30">((VLOOKUP($B$1,'Multipliers and Adjustments'!$A$70:$I$86,TRUNC(COLUMN(AG$2)/5)+2,FALSE)*SUMIFS('IEA-MethaneAbatement'!$N:$N,'IEA-MethaneAbatement'!$O:$O,"&lt;"&amp;$B30,'IEA-MethaneAbatement'!$O:$O,"&gt;="&amp;$A30,'IEA-MethaneAbatement'!$M:$M,$B$1,'IEA-MethaneAbatement'!$B:$B,'Country Selector'!$A$2)+VLOOKUP($C$1,'Multipliers and Adjustments'!$A$70:$I$86,TRUNC(COLUMN(AG$2)/5)+2,FALSE)*SUMIFS('IEA-MethaneAbatement'!$N:$N,'IEA-MethaneAbatement'!$O:$O,"&lt;"&amp;$B30,'IEA-MethaneAbatement'!$O:$O,"&gt;="&amp;$A30,'IEA-MethaneAbatement'!$M:$M,$C$1,'IEA-MethaneAbatement'!$B:$B,'Country Selector'!$A$2)+VLOOKUP($D$1,'Multipliers and Adjustments'!$A$70:$I$86,TRUNC(COLUMN(AG$2)/5)+2,FALSE)*SUMIFS('IEA-MethaneAbatement'!$N:$N,'IEA-MethaneAbatement'!$O:$O,"&lt;"&amp;$B30,'IEA-MethaneAbatement'!$O:$O,"&gt;="&amp;$A30,'IEA-MethaneAbatement'!$M:$M,$D$1,'IEA-MethaneAbatement'!$B:$B,'Country Selector'!$A$2)))*(1+INDEX('EPA to IEA Scaling'!$F$8:$AO$8,,MATCH(AG$2,'EPA to IEA Scaling'!$F$1:$AO$1,0)))</f>
        <v>0</v>
      </c>
      <c r="AH30" cm="1">
        <f t="array" ref="AH30">((VLOOKUP($B$1,'Multipliers and Adjustments'!$A$70:$I$86,TRUNC(COLUMN(AH$2)/5)+2,FALSE)*SUMIFS('IEA-MethaneAbatement'!$N:$N,'IEA-MethaneAbatement'!$O:$O,"&lt;"&amp;$B30,'IEA-MethaneAbatement'!$O:$O,"&gt;="&amp;$A30,'IEA-MethaneAbatement'!$M:$M,$B$1,'IEA-MethaneAbatement'!$B:$B,'Country Selector'!$A$2)+VLOOKUP($C$1,'Multipliers and Adjustments'!$A$70:$I$86,TRUNC(COLUMN(AH$2)/5)+2,FALSE)*SUMIFS('IEA-MethaneAbatement'!$N:$N,'IEA-MethaneAbatement'!$O:$O,"&lt;"&amp;$B30,'IEA-MethaneAbatement'!$O:$O,"&gt;="&amp;$A30,'IEA-MethaneAbatement'!$M:$M,$C$1,'IEA-MethaneAbatement'!$B:$B,'Country Selector'!$A$2)+VLOOKUP($D$1,'Multipliers and Adjustments'!$A$70:$I$86,TRUNC(COLUMN(AH$2)/5)+2,FALSE)*SUMIFS('IEA-MethaneAbatement'!$N:$N,'IEA-MethaneAbatement'!$O:$O,"&lt;"&amp;$B30,'IEA-MethaneAbatement'!$O:$O,"&gt;="&amp;$A30,'IEA-MethaneAbatement'!$M:$M,$D$1,'IEA-MethaneAbatement'!$B:$B,'Country Selector'!$A$2)))*(1+INDEX('EPA to IEA Scaling'!$F$8:$AO$8,,MATCH(AH$2,'EPA to IEA Scaling'!$F$1:$AO$1,0)))</f>
        <v>0</v>
      </c>
      <c r="AI30" cm="1">
        <f t="array" ref="AI30">((VLOOKUP($B$1,'Multipliers and Adjustments'!$A$70:$I$86,TRUNC(COLUMN(AI$2)/5)+2,FALSE)*SUMIFS('IEA-MethaneAbatement'!$N:$N,'IEA-MethaneAbatement'!$O:$O,"&lt;"&amp;$B30,'IEA-MethaneAbatement'!$O:$O,"&gt;="&amp;$A30,'IEA-MethaneAbatement'!$M:$M,$B$1,'IEA-MethaneAbatement'!$B:$B,'Country Selector'!$A$2)+VLOOKUP($C$1,'Multipliers and Adjustments'!$A$70:$I$86,TRUNC(COLUMN(AI$2)/5)+2,FALSE)*SUMIFS('IEA-MethaneAbatement'!$N:$N,'IEA-MethaneAbatement'!$O:$O,"&lt;"&amp;$B30,'IEA-MethaneAbatement'!$O:$O,"&gt;="&amp;$A30,'IEA-MethaneAbatement'!$M:$M,$C$1,'IEA-MethaneAbatement'!$B:$B,'Country Selector'!$A$2)+VLOOKUP($D$1,'Multipliers and Adjustments'!$A$70:$I$86,TRUNC(COLUMN(AI$2)/5)+2,FALSE)*SUMIFS('IEA-MethaneAbatement'!$N:$N,'IEA-MethaneAbatement'!$O:$O,"&lt;"&amp;$B30,'IEA-MethaneAbatement'!$O:$O,"&gt;="&amp;$A30,'IEA-MethaneAbatement'!$M:$M,$D$1,'IEA-MethaneAbatement'!$B:$B,'Country Selector'!$A$2)))*(1+INDEX('EPA to IEA Scaling'!$F$8:$AO$8,,MATCH(AI$2,'EPA to IEA Scaling'!$F$1:$AO$1,0)))</f>
        <v>0</v>
      </c>
      <c r="AJ30" cm="1">
        <f t="array" ref="AJ30">((VLOOKUP($B$1,'Multipliers and Adjustments'!$A$70:$I$86,TRUNC(COLUMN(AJ$2)/5)+2,FALSE)*SUMIFS('IEA-MethaneAbatement'!$N:$N,'IEA-MethaneAbatement'!$O:$O,"&lt;"&amp;$B30,'IEA-MethaneAbatement'!$O:$O,"&gt;="&amp;$A30,'IEA-MethaneAbatement'!$M:$M,$B$1,'IEA-MethaneAbatement'!$B:$B,'Country Selector'!$A$2)+VLOOKUP($C$1,'Multipliers and Adjustments'!$A$70:$I$86,TRUNC(COLUMN(AJ$2)/5)+2,FALSE)*SUMIFS('IEA-MethaneAbatement'!$N:$N,'IEA-MethaneAbatement'!$O:$O,"&lt;"&amp;$B30,'IEA-MethaneAbatement'!$O:$O,"&gt;="&amp;$A30,'IEA-MethaneAbatement'!$M:$M,$C$1,'IEA-MethaneAbatement'!$B:$B,'Country Selector'!$A$2)+VLOOKUP($D$1,'Multipliers and Adjustments'!$A$70:$I$86,TRUNC(COLUMN(AJ$2)/5)+2,FALSE)*SUMIFS('IEA-MethaneAbatement'!$N:$N,'IEA-MethaneAbatement'!$O:$O,"&lt;"&amp;$B30,'IEA-MethaneAbatement'!$O:$O,"&gt;="&amp;$A30,'IEA-MethaneAbatement'!$M:$M,$D$1,'IEA-MethaneAbatement'!$B:$B,'Country Selector'!$A$2)))*(1+INDEX('EPA to IEA Scaling'!$F$8:$AO$8,,MATCH(AJ$2,'EPA to IEA Scaling'!$F$1:$AO$1,0)))</f>
        <v>0</v>
      </c>
      <c r="AK30" cm="1">
        <f t="array" ref="AK30">((VLOOKUP($B$1,'Multipliers and Adjustments'!$A$70:$I$86,TRUNC(COLUMN(AK$2)/5)+2,FALSE)*SUMIFS('IEA-MethaneAbatement'!$N:$N,'IEA-MethaneAbatement'!$O:$O,"&lt;"&amp;$B30,'IEA-MethaneAbatement'!$O:$O,"&gt;="&amp;$A30,'IEA-MethaneAbatement'!$M:$M,$B$1,'IEA-MethaneAbatement'!$B:$B,'Country Selector'!$A$2)+VLOOKUP($C$1,'Multipliers and Adjustments'!$A$70:$I$86,TRUNC(COLUMN(AK$2)/5)+2,FALSE)*SUMIFS('IEA-MethaneAbatement'!$N:$N,'IEA-MethaneAbatement'!$O:$O,"&lt;"&amp;$B30,'IEA-MethaneAbatement'!$O:$O,"&gt;="&amp;$A30,'IEA-MethaneAbatement'!$M:$M,$C$1,'IEA-MethaneAbatement'!$B:$B,'Country Selector'!$A$2)+VLOOKUP($D$1,'Multipliers and Adjustments'!$A$70:$I$86,TRUNC(COLUMN(AK$2)/5)+2,FALSE)*SUMIFS('IEA-MethaneAbatement'!$N:$N,'IEA-MethaneAbatement'!$O:$O,"&lt;"&amp;$B30,'IEA-MethaneAbatement'!$O:$O,"&gt;="&amp;$A30,'IEA-MethaneAbatement'!$M:$M,$D$1,'IEA-MethaneAbatement'!$B:$B,'Country Selector'!$A$2)))*(1+INDEX('EPA to IEA Scaling'!$F$8:$AO$8,,MATCH(AK$2,'EPA to IEA Scaling'!$F$1:$AO$1,0)))</f>
        <v>0</v>
      </c>
      <c r="AL30" s="31" cm="1">
        <f t="array" ref="AL30">((VLOOKUP($B$1,'Multipliers and Adjustments'!$A$70:$I$86,TRUNC(COLUMN(AL$2)/5)+2,FALSE)*SUMIFS('IEA-MethaneAbatement'!$N:$N,'IEA-MethaneAbatement'!$O:$O,"&lt;"&amp;$B30,'IEA-MethaneAbatement'!$O:$O,"&gt;="&amp;$A30,'IEA-MethaneAbatement'!$M:$M,$B$1,'IEA-MethaneAbatement'!$B:$B,'Country Selector'!$A$2)+VLOOKUP($C$1,'Multipliers and Adjustments'!$A$70:$I$86,TRUNC(COLUMN(AL$2)/5)+2,FALSE)*SUMIFS('IEA-MethaneAbatement'!$N:$N,'IEA-MethaneAbatement'!$O:$O,"&lt;"&amp;$B30,'IEA-MethaneAbatement'!$O:$O,"&gt;="&amp;$A30,'IEA-MethaneAbatement'!$M:$M,$C$1,'IEA-MethaneAbatement'!$B:$B,'Country Selector'!$A$2)+VLOOKUP($D$1,'Multipliers and Adjustments'!$A$70:$I$86,TRUNC(COLUMN(AL$2)/5)+2,FALSE)*SUMIFS('IEA-MethaneAbatement'!$N:$N,'IEA-MethaneAbatement'!$O:$O,"&lt;"&amp;$B30,'IEA-MethaneAbatement'!$O:$O,"&gt;="&amp;$A30,'IEA-MethaneAbatement'!$M:$M,$D$1,'IEA-MethaneAbatement'!$B:$B,'Country Selector'!$A$2)))*(1+INDEX('EPA to IEA Scaling'!$F$8:$AO$8,,MATCH(AL$2,'EPA to IEA Scaling'!$F$1:$AO$1,0)))</f>
        <v>0</v>
      </c>
    </row>
    <row r="31" spans="1:38" x14ac:dyDescent="0.45">
      <c r="A31" s="15">
        <f t="shared" si="1"/>
        <v>-30</v>
      </c>
      <c r="B31" s="16">
        <f t="shared" si="2"/>
        <v>-20</v>
      </c>
      <c r="C31" s="47" cm="1">
        <f t="array" ref="C31">((VLOOKUP($B$1,'Multipliers and Adjustments'!$A$70:$I$86,TRUNC(COLUMN(C$2)/5)+2,FALSE)*SUMIFS('IEA-MethaneAbatement'!$N:$N,'IEA-MethaneAbatement'!$O:$O,"&lt;"&amp;$B31,'IEA-MethaneAbatement'!$O:$O,"&gt;="&amp;$A31,'IEA-MethaneAbatement'!$M:$M,$B$1,'IEA-MethaneAbatement'!$B:$B,'Country Selector'!$A$2)+VLOOKUP($C$1,'Multipliers and Adjustments'!$A$70:$I$86,TRUNC(COLUMN(C$2)/5)+2,FALSE)*SUMIFS('IEA-MethaneAbatement'!$N:$N,'IEA-MethaneAbatement'!$O:$O,"&lt;"&amp;$B31,'IEA-MethaneAbatement'!$O:$O,"&gt;="&amp;$A31,'IEA-MethaneAbatement'!$M:$M,$C$1,'IEA-MethaneAbatement'!$B:$B,'Country Selector'!$A$2)+VLOOKUP($D$1,'Multipliers and Adjustments'!$A$70:$I$86,TRUNC(COLUMN(C$2)/5)+2,FALSE)*SUMIFS('IEA-MethaneAbatement'!$N:$N,'IEA-MethaneAbatement'!$O:$O,"&lt;"&amp;$B31,'IEA-MethaneAbatement'!$O:$O,"&gt;="&amp;$A31,'IEA-MethaneAbatement'!$M:$M,$D$1,'IEA-MethaneAbatement'!$B:$B,'Country Selector'!$A$2)))*(1+INDEX('EPA to IEA Scaling'!$F$8:$AO$8,,MATCH(C$2,'EPA to IEA Scaling'!$F$1:$AO$1,0)))</f>
        <v>0</v>
      </c>
      <c r="D31" cm="1">
        <f t="array" ref="D31">((VLOOKUP($B$1,'Multipliers and Adjustments'!$A$70:$I$86,TRUNC(COLUMN(D$2)/5)+2,FALSE)*SUMIFS('IEA-MethaneAbatement'!$N:$N,'IEA-MethaneAbatement'!$O:$O,"&lt;"&amp;$B31,'IEA-MethaneAbatement'!$O:$O,"&gt;="&amp;$A31,'IEA-MethaneAbatement'!$M:$M,$B$1,'IEA-MethaneAbatement'!$B:$B,'Country Selector'!$A$2)+VLOOKUP($C$1,'Multipliers and Adjustments'!$A$70:$I$86,TRUNC(COLUMN(D$2)/5)+2,FALSE)*SUMIFS('IEA-MethaneAbatement'!$N:$N,'IEA-MethaneAbatement'!$O:$O,"&lt;"&amp;$B31,'IEA-MethaneAbatement'!$O:$O,"&gt;="&amp;$A31,'IEA-MethaneAbatement'!$M:$M,$C$1,'IEA-MethaneAbatement'!$B:$B,'Country Selector'!$A$2)+VLOOKUP($D$1,'Multipliers and Adjustments'!$A$70:$I$86,TRUNC(COLUMN(D$2)/5)+2,FALSE)*SUMIFS('IEA-MethaneAbatement'!$N:$N,'IEA-MethaneAbatement'!$O:$O,"&lt;"&amp;$B31,'IEA-MethaneAbatement'!$O:$O,"&gt;="&amp;$A31,'IEA-MethaneAbatement'!$M:$M,$D$1,'IEA-MethaneAbatement'!$B:$B,'Country Selector'!$A$2)))*(1+INDEX('EPA to IEA Scaling'!$F$8:$AO$8,,MATCH(D$2,'EPA to IEA Scaling'!$F$1:$AO$1,0)))</f>
        <v>0</v>
      </c>
      <c r="E31" cm="1">
        <f t="array" ref="E31">((VLOOKUP($B$1,'Multipliers and Adjustments'!$A$70:$I$86,TRUNC(COLUMN(E$2)/5)+2,FALSE)*SUMIFS('IEA-MethaneAbatement'!$N:$N,'IEA-MethaneAbatement'!$O:$O,"&lt;"&amp;$B31,'IEA-MethaneAbatement'!$O:$O,"&gt;="&amp;$A31,'IEA-MethaneAbatement'!$M:$M,$B$1,'IEA-MethaneAbatement'!$B:$B,'Country Selector'!$A$2)+VLOOKUP($C$1,'Multipliers and Adjustments'!$A$70:$I$86,TRUNC(COLUMN(E$2)/5)+2,FALSE)*SUMIFS('IEA-MethaneAbatement'!$N:$N,'IEA-MethaneAbatement'!$O:$O,"&lt;"&amp;$B31,'IEA-MethaneAbatement'!$O:$O,"&gt;="&amp;$A31,'IEA-MethaneAbatement'!$M:$M,$C$1,'IEA-MethaneAbatement'!$B:$B,'Country Selector'!$A$2)+VLOOKUP($D$1,'Multipliers and Adjustments'!$A$70:$I$86,TRUNC(COLUMN(E$2)/5)+2,FALSE)*SUMIFS('IEA-MethaneAbatement'!$N:$N,'IEA-MethaneAbatement'!$O:$O,"&lt;"&amp;$B31,'IEA-MethaneAbatement'!$O:$O,"&gt;="&amp;$A31,'IEA-MethaneAbatement'!$M:$M,$D$1,'IEA-MethaneAbatement'!$B:$B,'Country Selector'!$A$2)))*(1+INDEX('EPA to IEA Scaling'!$F$8:$AO$8,,MATCH(E$2,'EPA to IEA Scaling'!$F$1:$AO$1,0)))</f>
        <v>0</v>
      </c>
      <c r="F31" cm="1">
        <f t="array" ref="F31">((VLOOKUP($B$1,'Multipliers and Adjustments'!$A$70:$I$86,TRUNC(COLUMN(F$2)/5)+2,FALSE)*SUMIFS('IEA-MethaneAbatement'!$N:$N,'IEA-MethaneAbatement'!$O:$O,"&lt;"&amp;$B31,'IEA-MethaneAbatement'!$O:$O,"&gt;="&amp;$A31,'IEA-MethaneAbatement'!$M:$M,$B$1,'IEA-MethaneAbatement'!$B:$B,'Country Selector'!$A$2)+VLOOKUP($C$1,'Multipliers and Adjustments'!$A$70:$I$86,TRUNC(COLUMN(F$2)/5)+2,FALSE)*SUMIFS('IEA-MethaneAbatement'!$N:$N,'IEA-MethaneAbatement'!$O:$O,"&lt;"&amp;$B31,'IEA-MethaneAbatement'!$O:$O,"&gt;="&amp;$A31,'IEA-MethaneAbatement'!$M:$M,$C$1,'IEA-MethaneAbatement'!$B:$B,'Country Selector'!$A$2)+VLOOKUP($D$1,'Multipliers and Adjustments'!$A$70:$I$86,TRUNC(COLUMN(F$2)/5)+2,FALSE)*SUMIFS('IEA-MethaneAbatement'!$N:$N,'IEA-MethaneAbatement'!$O:$O,"&lt;"&amp;$B31,'IEA-MethaneAbatement'!$O:$O,"&gt;="&amp;$A31,'IEA-MethaneAbatement'!$M:$M,$D$1,'IEA-MethaneAbatement'!$B:$B,'Country Selector'!$A$2)))*(1+INDEX('EPA to IEA Scaling'!$F$8:$AO$8,,MATCH(F$2,'EPA to IEA Scaling'!$F$1:$AO$1,0)))</f>
        <v>0</v>
      </c>
      <c r="G31" cm="1">
        <f t="array" ref="G31">((VLOOKUP($B$1,'Multipliers and Adjustments'!$A$70:$I$86,TRUNC(COLUMN(G$2)/5)+2,FALSE)*SUMIFS('IEA-MethaneAbatement'!$N:$N,'IEA-MethaneAbatement'!$O:$O,"&lt;"&amp;$B31,'IEA-MethaneAbatement'!$O:$O,"&gt;="&amp;$A31,'IEA-MethaneAbatement'!$M:$M,$B$1,'IEA-MethaneAbatement'!$B:$B,'Country Selector'!$A$2)+VLOOKUP($C$1,'Multipliers and Adjustments'!$A$70:$I$86,TRUNC(COLUMN(G$2)/5)+2,FALSE)*SUMIFS('IEA-MethaneAbatement'!$N:$N,'IEA-MethaneAbatement'!$O:$O,"&lt;"&amp;$B31,'IEA-MethaneAbatement'!$O:$O,"&gt;="&amp;$A31,'IEA-MethaneAbatement'!$M:$M,$C$1,'IEA-MethaneAbatement'!$B:$B,'Country Selector'!$A$2)+VLOOKUP($D$1,'Multipliers and Adjustments'!$A$70:$I$86,TRUNC(COLUMN(G$2)/5)+2,FALSE)*SUMIFS('IEA-MethaneAbatement'!$N:$N,'IEA-MethaneAbatement'!$O:$O,"&lt;"&amp;$B31,'IEA-MethaneAbatement'!$O:$O,"&gt;="&amp;$A31,'IEA-MethaneAbatement'!$M:$M,$D$1,'IEA-MethaneAbatement'!$B:$B,'Country Selector'!$A$2)))*(1+INDEX('EPA to IEA Scaling'!$F$8:$AO$8,,MATCH(G$2,'EPA to IEA Scaling'!$F$1:$AO$1,0)))</f>
        <v>0</v>
      </c>
      <c r="H31" s="31" cm="1">
        <f t="array" ref="H31">((VLOOKUP($B$1,'Multipliers and Adjustments'!$A$70:$I$86,TRUNC(COLUMN(H$2)/5)+2,FALSE)*SUMIFS('IEA-MethaneAbatement'!$N:$N,'IEA-MethaneAbatement'!$O:$O,"&lt;"&amp;$B31,'IEA-MethaneAbatement'!$O:$O,"&gt;="&amp;$A31,'IEA-MethaneAbatement'!$M:$M,$B$1,'IEA-MethaneAbatement'!$B:$B,'Country Selector'!$A$2)+VLOOKUP($C$1,'Multipliers and Adjustments'!$A$70:$I$86,TRUNC(COLUMN(H$2)/5)+2,FALSE)*SUMIFS('IEA-MethaneAbatement'!$N:$N,'IEA-MethaneAbatement'!$O:$O,"&lt;"&amp;$B31,'IEA-MethaneAbatement'!$O:$O,"&gt;="&amp;$A31,'IEA-MethaneAbatement'!$M:$M,$C$1,'IEA-MethaneAbatement'!$B:$B,'Country Selector'!$A$2)+VLOOKUP($D$1,'Multipliers and Adjustments'!$A$70:$I$86,TRUNC(COLUMN(H$2)/5)+2,FALSE)*SUMIFS('IEA-MethaneAbatement'!$N:$N,'IEA-MethaneAbatement'!$O:$O,"&lt;"&amp;$B31,'IEA-MethaneAbatement'!$O:$O,"&gt;="&amp;$A31,'IEA-MethaneAbatement'!$M:$M,$D$1,'IEA-MethaneAbatement'!$B:$B,'Country Selector'!$A$2)))*(1+INDEX('EPA to IEA Scaling'!$F$8:$AO$8,,MATCH(H$2,'EPA to IEA Scaling'!$F$1:$AO$1,0)))</f>
        <v>0</v>
      </c>
      <c r="I31" cm="1">
        <f t="array" ref="I31">((VLOOKUP($B$1,'Multipliers and Adjustments'!$A$70:$I$86,TRUNC(COLUMN(I$2)/5)+2,FALSE)*SUMIFS('IEA-MethaneAbatement'!$N:$N,'IEA-MethaneAbatement'!$O:$O,"&lt;"&amp;$B31,'IEA-MethaneAbatement'!$O:$O,"&gt;="&amp;$A31,'IEA-MethaneAbatement'!$M:$M,$B$1,'IEA-MethaneAbatement'!$B:$B,'Country Selector'!$A$2)+VLOOKUP($C$1,'Multipliers and Adjustments'!$A$70:$I$86,TRUNC(COLUMN(I$2)/5)+2,FALSE)*SUMIFS('IEA-MethaneAbatement'!$N:$N,'IEA-MethaneAbatement'!$O:$O,"&lt;"&amp;$B31,'IEA-MethaneAbatement'!$O:$O,"&gt;="&amp;$A31,'IEA-MethaneAbatement'!$M:$M,$C$1,'IEA-MethaneAbatement'!$B:$B,'Country Selector'!$A$2)+VLOOKUP($D$1,'Multipliers and Adjustments'!$A$70:$I$86,TRUNC(COLUMN(I$2)/5)+2,FALSE)*SUMIFS('IEA-MethaneAbatement'!$N:$N,'IEA-MethaneAbatement'!$O:$O,"&lt;"&amp;$B31,'IEA-MethaneAbatement'!$O:$O,"&gt;="&amp;$A31,'IEA-MethaneAbatement'!$M:$M,$D$1,'IEA-MethaneAbatement'!$B:$B,'Country Selector'!$A$2)))*(1+INDEX('EPA to IEA Scaling'!$F$8:$AO$8,,MATCH(I$2,'EPA to IEA Scaling'!$F$1:$AO$1,0)))</f>
        <v>0</v>
      </c>
      <c r="J31" cm="1">
        <f t="array" ref="J31">((VLOOKUP($B$1,'Multipliers and Adjustments'!$A$70:$I$86,TRUNC(COLUMN(J$2)/5)+2,FALSE)*SUMIFS('IEA-MethaneAbatement'!$N:$N,'IEA-MethaneAbatement'!$O:$O,"&lt;"&amp;$B31,'IEA-MethaneAbatement'!$O:$O,"&gt;="&amp;$A31,'IEA-MethaneAbatement'!$M:$M,$B$1,'IEA-MethaneAbatement'!$B:$B,'Country Selector'!$A$2)+VLOOKUP($C$1,'Multipliers and Adjustments'!$A$70:$I$86,TRUNC(COLUMN(J$2)/5)+2,FALSE)*SUMIFS('IEA-MethaneAbatement'!$N:$N,'IEA-MethaneAbatement'!$O:$O,"&lt;"&amp;$B31,'IEA-MethaneAbatement'!$O:$O,"&gt;="&amp;$A31,'IEA-MethaneAbatement'!$M:$M,$C$1,'IEA-MethaneAbatement'!$B:$B,'Country Selector'!$A$2)+VLOOKUP($D$1,'Multipliers and Adjustments'!$A$70:$I$86,TRUNC(COLUMN(J$2)/5)+2,FALSE)*SUMIFS('IEA-MethaneAbatement'!$N:$N,'IEA-MethaneAbatement'!$O:$O,"&lt;"&amp;$B31,'IEA-MethaneAbatement'!$O:$O,"&gt;="&amp;$A31,'IEA-MethaneAbatement'!$M:$M,$D$1,'IEA-MethaneAbatement'!$B:$B,'Country Selector'!$A$2)))*(1+INDEX('EPA to IEA Scaling'!$F$8:$AO$8,,MATCH(J$2,'EPA to IEA Scaling'!$F$1:$AO$1,0)))</f>
        <v>0</v>
      </c>
      <c r="K31" cm="1">
        <f t="array" ref="K31">((VLOOKUP($B$1,'Multipliers and Adjustments'!$A$70:$I$86,TRUNC(COLUMN(K$2)/5)+2,FALSE)*SUMIFS('IEA-MethaneAbatement'!$N:$N,'IEA-MethaneAbatement'!$O:$O,"&lt;"&amp;$B31,'IEA-MethaneAbatement'!$O:$O,"&gt;="&amp;$A31,'IEA-MethaneAbatement'!$M:$M,$B$1,'IEA-MethaneAbatement'!$B:$B,'Country Selector'!$A$2)+VLOOKUP($C$1,'Multipliers and Adjustments'!$A$70:$I$86,TRUNC(COLUMN(K$2)/5)+2,FALSE)*SUMIFS('IEA-MethaneAbatement'!$N:$N,'IEA-MethaneAbatement'!$O:$O,"&lt;"&amp;$B31,'IEA-MethaneAbatement'!$O:$O,"&gt;="&amp;$A31,'IEA-MethaneAbatement'!$M:$M,$C$1,'IEA-MethaneAbatement'!$B:$B,'Country Selector'!$A$2)+VLOOKUP($D$1,'Multipliers and Adjustments'!$A$70:$I$86,TRUNC(COLUMN(K$2)/5)+2,FALSE)*SUMIFS('IEA-MethaneAbatement'!$N:$N,'IEA-MethaneAbatement'!$O:$O,"&lt;"&amp;$B31,'IEA-MethaneAbatement'!$O:$O,"&gt;="&amp;$A31,'IEA-MethaneAbatement'!$M:$M,$D$1,'IEA-MethaneAbatement'!$B:$B,'Country Selector'!$A$2)))*(1+INDEX('EPA to IEA Scaling'!$F$8:$AO$8,,MATCH(K$2,'EPA to IEA Scaling'!$F$1:$AO$1,0)))</f>
        <v>0</v>
      </c>
      <c r="L31" cm="1">
        <f t="array" ref="L31">((VLOOKUP($B$1,'Multipliers and Adjustments'!$A$70:$I$86,TRUNC(COLUMN(L$2)/5)+2,FALSE)*SUMIFS('IEA-MethaneAbatement'!$N:$N,'IEA-MethaneAbatement'!$O:$O,"&lt;"&amp;$B31,'IEA-MethaneAbatement'!$O:$O,"&gt;="&amp;$A31,'IEA-MethaneAbatement'!$M:$M,$B$1,'IEA-MethaneAbatement'!$B:$B,'Country Selector'!$A$2)+VLOOKUP($C$1,'Multipliers and Adjustments'!$A$70:$I$86,TRUNC(COLUMN(L$2)/5)+2,FALSE)*SUMIFS('IEA-MethaneAbatement'!$N:$N,'IEA-MethaneAbatement'!$O:$O,"&lt;"&amp;$B31,'IEA-MethaneAbatement'!$O:$O,"&gt;="&amp;$A31,'IEA-MethaneAbatement'!$M:$M,$C$1,'IEA-MethaneAbatement'!$B:$B,'Country Selector'!$A$2)+VLOOKUP($D$1,'Multipliers and Adjustments'!$A$70:$I$86,TRUNC(COLUMN(L$2)/5)+2,FALSE)*SUMIFS('IEA-MethaneAbatement'!$N:$N,'IEA-MethaneAbatement'!$O:$O,"&lt;"&amp;$B31,'IEA-MethaneAbatement'!$O:$O,"&gt;="&amp;$A31,'IEA-MethaneAbatement'!$M:$M,$D$1,'IEA-MethaneAbatement'!$B:$B,'Country Selector'!$A$2)))*(1+INDEX('EPA to IEA Scaling'!$F$8:$AO$8,,MATCH(L$2,'EPA to IEA Scaling'!$F$1:$AO$1,0)))</f>
        <v>0</v>
      </c>
      <c r="M31" s="31" cm="1">
        <f t="array" ref="M31">((VLOOKUP($B$1,'Multipliers and Adjustments'!$A$70:$I$86,TRUNC(COLUMN(M$2)/5)+2,FALSE)*SUMIFS('IEA-MethaneAbatement'!$N:$N,'IEA-MethaneAbatement'!$O:$O,"&lt;"&amp;$B31,'IEA-MethaneAbatement'!$O:$O,"&gt;="&amp;$A31,'IEA-MethaneAbatement'!$M:$M,$B$1,'IEA-MethaneAbatement'!$B:$B,'Country Selector'!$A$2)+VLOOKUP($C$1,'Multipliers and Adjustments'!$A$70:$I$86,TRUNC(COLUMN(M$2)/5)+2,FALSE)*SUMIFS('IEA-MethaneAbatement'!$N:$N,'IEA-MethaneAbatement'!$O:$O,"&lt;"&amp;$B31,'IEA-MethaneAbatement'!$O:$O,"&gt;="&amp;$A31,'IEA-MethaneAbatement'!$M:$M,$C$1,'IEA-MethaneAbatement'!$B:$B,'Country Selector'!$A$2)+VLOOKUP($D$1,'Multipliers and Adjustments'!$A$70:$I$86,TRUNC(COLUMN(M$2)/5)+2,FALSE)*SUMIFS('IEA-MethaneAbatement'!$N:$N,'IEA-MethaneAbatement'!$O:$O,"&lt;"&amp;$B31,'IEA-MethaneAbatement'!$O:$O,"&gt;="&amp;$A31,'IEA-MethaneAbatement'!$M:$M,$D$1,'IEA-MethaneAbatement'!$B:$B,'Country Selector'!$A$2)))*(1+INDEX('EPA to IEA Scaling'!$F$8:$AO$8,,MATCH(M$2,'EPA to IEA Scaling'!$F$1:$AO$1,0)))</f>
        <v>0</v>
      </c>
      <c r="N31" cm="1">
        <f t="array" ref="N31">((VLOOKUP($B$1,'Multipliers and Adjustments'!$A$70:$I$86,TRUNC(COLUMN(N$2)/5)+2,FALSE)*SUMIFS('IEA-MethaneAbatement'!$N:$N,'IEA-MethaneAbatement'!$O:$O,"&lt;"&amp;$B31,'IEA-MethaneAbatement'!$O:$O,"&gt;="&amp;$A31,'IEA-MethaneAbatement'!$M:$M,$B$1,'IEA-MethaneAbatement'!$B:$B,'Country Selector'!$A$2)+VLOOKUP($C$1,'Multipliers and Adjustments'!$A$70:$I$86,TRUNC(COLUMN(N$2)/5)+2,FALSE)*SUMIFS('IEA-MethaneAbatement'!$N:$N,'IEA-MethaneAbatement'!$O:$O,"&lt;"&amp;$B31,'IEA-MethaneAbatement'!$O:$O,"&gt;="&amp;$A31,'IEA-MethaneAbatement'!$M:$M,$C$1,'IEA-MethaneAbatement'!$B:$B,'Country Selector'!$A$2)+VLOOKUP($D$1,'Multipliers and Adjustments'!$A$70:$I$86,TRUNC(COLUMN(N$2)/5)+2,FALSE)*SUMIFS('IEA-MethaneAbatement'!$N:$N,'IEA-MethaneAbatement'!$O:$O,"&lt;"&amp;$B31,'IEA-MethaneAbatement'!$O:$O,"&gt;="&amp;$A31,'IEA-MethaneAbatement'!$M:$M,$D$1,'IEA-MethaneAbatement'!$B:$B,'Country Selector'!$A$2)))*(1+INDEX('EPA to IEA Scaling'!$F$8:$AO$8,,MATCH(N$2,'EPA to IEA Scaling'!$F$1:$AO$1,0)))</f>
        <v>0</v>
      </c>
      <c r="O31" cm="1">
        <f t="array" ref="O31">((VLOOKUP($B$1,'Multipliers and Adjustments'!$A$70:$I$86,TRUNC(COLUMN(O$2)/5)+2,FALSE)*SUMIFS('IEA-MethaneAbatement'!$N:$N,'IEA-MethaneAbatement'!$O:$O,"&lt;"&amp;$B31,'IEA-MethaneAbatement'!$O:$O,"&gt;="&amp;$A31,'IEA-MethaneAbatement'!$M:$M,$B$1,'IEA-MethaneAbatement'!$B:$B,'Country Selector'!$A$2)+VLOOKUP($C$1,'Multipliers and Adjustments'!$A$70:$I$86,TRUNC(COLUMN(O$2)/5)+2,FALSE)*SUMIFS('IEA-MethaneAbatement'!$N:$N,'IEA-MethaneAbatement'!$O:$O,"&lt;"&amp;$B31,'IEA-MethaneAbatement'!$O:$O,"&gt;="&amp;$A31,'IEA-MethaneAbatement'!$M:$M,$C$1,'IEA-MethaneAbatement'!$B:$B,'Country Selector'!$A$2)+VLOOKUP($D$1,'Multipliers and Adjustments'!$A$70:$I$86,TRUNC(COLUMN(O$2)/5)+2,FALSE)*SUMIFS('IEA-MethaneAbatement'!$N:$N,'IEA-MethaneAbatement'!$O:$O,"&lt;"&amp;$B31,'IEA-MethaneAbatement'!$O:$O,"&gt;="&amp;$A31,'IEA-MethaneAbatement'!$M:$M,$D$1,'IEA-MethaneAbatement'!$B:$B,'Country Selector'!$A$2)))*(1+INDEX('EPA to IEA Scaling'!$F$8:$AO$8,,MATCH(O$2,'EPA to IEA Scaling'!$F$1:$AO$1,0)))</f>
        <v>0</v>
      </c>
      <c r="P31" cm="1">
        <f t="array" ref="P31">((VLOOKUP($B$1,'Multipliers and Adjustments'!$A$70:$I$86,TRUNC(COLUMN(P$2)/5)+2,FALSE)*SUMIFS('IEA-MethaneAbatement'!$N:$N,'IEA-MethaneAbatement'!$O:$O,"&lt;"&amp;$B31,'IEA-MethaneAbatement'!$O:$O,"&gt;="&amp;$A31,'IEA-MethaneAbatement'!$M:$M,$B$1,'IEA-MethaneAbatement'!$B:$B,'Country Selector'!$A$2)+VLOOKUP($C$1,'Multipliers and Adjustments'!$A$70:$I$86,TRUNC(COLUMN(P$2)/5)+2,FALSE)*SUMIFS('IEA-MethaneAbatement'!$N:$N,'IEA-MethaneAbatement'!$O:$O,"&lt;"&amp;$B31,'IEA-MethaneAbatement'!$O:$O,"&gt;="&amp;$A31,'IEA-MethaneAbatement'!$M:$M,$C$1,'IEA-MethaneAbatement'!$B:$B,'Country Selector'!$A$2)+VLOOKUP($D$1,'Multipliers and Adjustments'!$A$70:$I$86,TRUNC(COLUMN(P$2)/5)+2,FALSE)*SUMIFS('IEA-MethaneAbatement'!$N:$N,'IEA-MethaneAbatement'!$O:$O,"&lt;"&amp;$B31,'IEA-MethaneAbatement'!$O:$O,"&gt;="&amp;$A31,'IEA-MethaneAbatement'!$M:$M,$D$1,'IEA-MethaneAbatement'!$B:$B,'Country Selector'!$A$2)))*(1+INDEX('EPA to IEA Scaling'!$F$8:$AO$8,,MATCH(P$2,'EPA to IEA Scaling'!$F$1:$AO$1,0)))</f>
        <v>0</v>
      </c>
      <c r="Q31" cm="1">
        <f t="array" ref="Q31">((VLOOKUP($B$1,'Multipliers and Adjustments'!$A$70:$I$86,TRUNC(COLUMN(Q$2)/5)+2,FALSE)*SUMIFS('IEA-MethaneAbatement'!$N:$N,'IEA-MethaneAbatement'!$O:$O,"&lt;"&amp;$B31,'IEA-MethaneAbatement'!$O:$O,"&gt;="&amp;$A31,'IEA-MethaneAbatement'!$M:$M,$B$1,'IEA-MethaneAbatement'!$B:$B,'Country Selector'!$A$2)+VLOOKUP($C$1,'Multipliers and Adjustments'!$A$70:$I$86,TRUNC(COLUMN(Q$2)/5)+2,FALSE)*SUMIFS('IEA-MethaneAbatement'!$N:$N,'IEA-MethaneAbatement'!$O:$O,"&lt;"&amp;$B31,'IEA-MethaneAbatement'!$O:$O,"&gt;="&amp;$A31,'IEA-MethaneAbatement'!$M:$M,$C$1,'IEA-MethaneAbatement'!$B:$B,'Country Selector'!$A$2)+VLOOKUP($D$1,'Multipliers and Adjustments'!$A$70:$I$86,TRUNC(COLUMN(Q$2)/5)+2,FALSE)*SUMIFS('IEA-MethaneAbatement'!$N:$N,'IEA-MethaneAbatement'!$O:$O,"&lt;"&amp;$B31,'IEA-MethaneAbatement'!$O:$O,"&gt;="&amp;$A31,'IEA-MethaneAbatement'!$M:$M,$D$1,'IEA-MethaneAbatement'!$B:$B,'Country Selector'!$A$2)))*(1+INDEX('EPA to IEA Scaling'!$F$8:$AO$8,,MATCH(Q$2,'EPA to IEA Scaling'!$F$1:$AO$1,0)))</f>
        <v>0</v>
      </c>
      <c r="R31" s="31" cm="1">
        <f t="array" ref="R31">((VLOOKUP($B$1,'Multipliers and Adjustments'!$A$70:$I$86,TRUNC(COLUMN(R$2)/5)+2,FALSE)*SUMIFS('IEA-MethaneAbatement'!$N:$N,'IEA-MethaneAbatement'!$O:$O,"&lt;"&amp;$B31,'IEA-MethaneAbatement'!$O:$O,"&gt;="&amp;$A31,'IEA-MethaneAbatement'!$M:$M,$B$1,'IEA-MethaneAbatement'!$B:$B,'Country Selector'!$A$2)+VLOOKUP($C$1,'Multipliers and Adjustments'!$A$70:$I$86,TRUNC(COLUMN(R$2)/5)+2,FALSE)*SUMIFS('IEA-MethaneAbatement'!$N:$N,'IEA-MethaneAbatement'!$O:$O,"&lt;"&amp;$B31,'IEA-MethaneAbatement'!$O:$O,"&gt;="&amp;$A31,'IEA-MethaneAbatement'!$M:$M,$C$1,'IEA-MethaneAbatement'!$B:$B,'Country Selector'!$A$2)+VLOOKUP($D$1,'Multipliers and Adjustments'!$A$70:$I$86,TRUNC(COLUMN(R$2)/5)+2,FALSE)*SUMIFS('IEA-MethaneAbatement'!$N:$N,'IEA-MethaneAbatement'!$O:$O,"&lt;"&amp;$B31,'IEA-MethaneAbatement'!$O:$O,"&gt;="&amp;$A31,'IEA-MethaneAbatement'!$M:$M,$D$1,'IEA-MethaneAbatement'!$B:$B,'Country Selector'!$A$2)))*(1+INDEX('EPA to IEA Scaling'!$F$8:$AO$8,,MATCH(R$2,'EPA to IEA Scaling'!$F$1:$AO$1,0)))</f>
        <v>0</v>
      </c>
      <c r="S31" cm="1">
        <f t="array" ref="S31">((VLOOKUP($B$1,'Multipliers and Adjustments'!$A$70:$I$86,TRUNC(COLUMN(S$2)/5)+2,FALSE)*SUMIFS('IEA-MethaneAbatement'!$N:$N,'IEA-MethaneAbatement'!$O:$O,"&lt;"&amp;$B31,'IEA-MethaneAbatement'!$O:$O,"&gt;="&amp;$A31,'IEA-MethaneAbatement'!$M:$M,$B$1,'IEA-MethaneAbatement'!$B:$B,'Country Selector'!$A$2)+VLOOKUP($C$1,'Multipliers and Adjustments'!$A$70:$I$86,TRUNC(COLUMN(S$2)/5)+2,FALSE)*SUMIFS('IEA-MethaneAbatement'!$N:$N,'IEA-MethaneAbatement'!$O:$O,"&lt;"&amp;$B31,'IEA-MethaneAbatement'!$O:$O,"&gt;="&amp;$A31,'IEA-MethaneAbatement'!$M:$M,$C$1,'IEA-MethaneAbatement'!$B:$B,'Country Selector'!$A$2)+VLOOKUP($D$1,'Multipliers and Adjustments'!$A$70:$I$86,TRUNC(COLUMN(S$2)/5)+2,FALSE)*SUMIFS('IEA-MethaneAbatement'!$N:$N,'IEA-MethaneAbatement'!$O:$O,"&lt;"&amp;$B31,'IEA-MethaneAbatement'!$O:$O,"&gt;="&amp;$A31,'IEA-MethaneAbatement'!$M:$M,$D$1,'IEA-MethaneAbatement'!$B:$B,'Country Selector'!$A$2)))*(1+INDEX('EPA to IEA Scaling'!$F$8:$AO$8,,MATCH(S$2,'EPA to IEA Scaling'!$F$1:$AO$1,0)))</f>
        <v>0</v>
      </c>
      <c r="T31" cm="1">
        <f t="array" ref="T31">((VLOOKUP($B$1,'Multipliers and Adjustments'!$A$70:$I$86,TRUNC(COLUMN(T$2)/5)+2,FALSE)*SUMIFS('IEA-MethaneAbatement'!$N:$N,'IEA-MethaneAbatement'!$O:$O,"&lt;"&amp;$B31,'IEA-MethaneAbatement'!$O:$O,"&gt;="&amp;$A31,'IEA-MethaneAbatement'!$M:$M,$B$1,'IEA-MethaneAbatement'!$B:$B,'Country Selector'!$A$2)+VLOOKUP($C$1,'Multipliers and Adjustments'!$A$70:$I$86,TRUNC(COLUMN(T$2)/5)+2,FALSE)*SUMIFS('IEA-MethaneAbatement'!$N:$N,'IEA-MethaneAbatement'!$O:$O,"&lt;"&amp;$B31,'IEA-MethaneAbatement'!$O:$O,"&gt;="&amp;$A31,'IEA-MethaneAbatement'!$M:$M,$C$1,'IEA-MethaneAbatement'!$B:$B,'Country Selector'!$A$2)+VLOOKUP($D$1,'Multipliers and Adjustments'!$A$70:$I$86,TRUNC(COLUMN(T$2)/5)+2,FALSE)*SUMIFS('IEA-MethaneAbatement'!$N:$N,'IEA-MethaneAbatement'!$O:$O,"&lt;"&amp;$B31,'IEA-MethaneAbatement'!$O:$O,"&gt;="&amp;$A31,'IEA-MethaneAbatement'!$M:$M,$D$1,'IEA-MethaneAbatement'!$B:$B,'Country Selector'!$A$2)))*(1+INDEX('EPA to IEA Scaling'!$F$8:$AO$8,,MATCH(T$2,'EPA to IEA Scaling'!$F$1:$AO$1,0)))</f>
        <v>0</v>
      </c>
      <c r="U31" cm="1">
        <f t="array" ref="U31">((VLOOKUP($B$1,'Multipliers and Adjustments'!$A$70:$I$86,TRUNC(COLUMN(U$2)/5)+2,FALSE)*SUMIFS('IEA-MethaneAbatement'!$N:$N,'IEA-MethaneAbatement'!$O:$O,"&lt;"&amp;$B31,'IEA-MethaneAbatement'!$O:$O,"&gt;="&amp;$A31,'IEA-MethaneAbatement'!$M:$M,$B$1,'IEA-MethaneAbatement'!$B:$B,'Country Selector'!$A$2)+VLOOKUP($C$1,'Multipliers and Adjustments'!$A$70:$I$86,TRUNC(COLUMN(U$2)/5)+2,FALSE)*SUMIFS('IEA-MethaneAbatement'!$N:$N,'IEA-MethaneAbatement'!$O:$O,"&lt;"&amp;$B31,'IEA-MethaneAbatement'!$O:$O,"&gt;="&amp;$A31,'IEA-MethaneAbatement'!$M:$M,$C$1,'IEA-MethaneAbatement'!$B:$B,'Country Selector'!$A$2)+VLOOKUP($D$1,'Multipliers and Adjustments'!$A$70:$I$86,TRUNC(COLUMN(U$2)/5)+2,FALSE)*SUMIFS('IEA-MethaneAbatement'!$N:$N,'IEA-MethaneAbatement'!$O:$O,"&lt;"&amp;$B31,'IEA-MethaneAbatement'!$O:$O,"&gt;="&amp;$A31,'IEA-MethaneAbatement'!$M:$M,$D$1,'IEA-MethaneAbatement'!$B:$B,'Country Selector'!$A$2)))*(1+INDEX('EPA to IEA Scaling'!$F$8:$AO$8,,MATCH(U$2,'EPA to IEA Scaling'!$F$1:$AO$1,0)))</f>
        <v>0</v>
      </c>
      <c r="V31" cm="1">
        <f t="array" ref="V31">((VLOOKUP($B$1,'Multipliers and Adjustments'!$A$70:$I$86,TRUNC(COLUMN(V$2)/5)+2,FALSE)*SUMIFS('IEA-MethaneAbatement'!$N:$N,'IEA-MethaneAbatement'!$O:$O,"&lt;"&amp;$B31,'IEA-MethaneAbatement'!$O:$O,"&gt;="&amp;$A31,'IEA-MethaneAbatement'!$M:$M,$B$1,'IEA-MethaneAbatement'!$B:$B,'Country Selector'!$A$2)+VLOOKUP($C$1,'Multipliers and Adjustments'!$A$70:$I$86,TRUNC(COLUMN(V$2)/5)+2,FALSE)*SUMIFS('IEA-MethaneAbatement'!$N:$N,'IEA-MethaneAbatement'!$O:$O,"&lt;"&amp;$B31,'IEA-MethaneAbatement'!$O:$O,"&gt;="&amp;$A31,'IEA-MethaneAbatement'!$M:$M,$C$1,'IEA-MethaneAbatement'!$B:$B,'Country Selector'!$A$2)+VLOOKUP($D$1,'Multipliers and Adjustments'!$A$70:$I$86,TRUNC(COLUMN(V$2)/5)+2,FALSE)*SUMIFS('IEA-MethaneAbatement'!$N:$N,'IEA-MethaneAbatement'!$O:$O,"&lt;"&amp;$B31,'IEA-MethaneAbatement'!$O:$O,"&gt;="&amp;$A31,'IEA-MethaneAbatement'!$M:$M,$D$1,'IEA-MethaneAbatement'!$B:$B,'Country Selector'!$A$2)))*(1+INDEX('EPA to IEA Scaling'!$F$8:$AO$8,,MATCH(V$2,'EPA to IEA Scaling'!$F$1:$AO$1,0)))</f>
        <v>0</v>
      </c>
      <c r="W31" s="31" cm="1">
        <f t="array" ref="W31">((VLOOKUP($B$1,'Multipliers and Adjustments'!$A$70:$I$86,TRUNC(COLUMN(W$2)/5)+2,FALSE)*SUMIFS('IEA-MethaneAbatement'!$N:$N,'IEA-MethaneAbatement'!$O:$O,"&lt;"&amp;$B31,'IEA-MethaneAbatement'!$O:$O,"&gt;="&amp;$A31,'IEA-MethaneAbatement'!$M:$M,$B$1,'IEA-MethaneAbatement'!$B:$B,'Country Selector'!$A$2)+VLOOKUP($C$1,'Multipliers and Adjustments'!$A$70:$I$86,TRUNC(COLUMN(W$2)/5)+2,FALSE)*SUMIFS('IEA-MethaneAbatement'!$N:$N,'IEA-MethaneAbatement'!$O:$O,"&lt;"&amp;$B31,'IEA-MethaneAbatement'!$O:$O,"&gt;="&amp;$A31,'IEA-MethaneAbatement'!$M:$M,$C$1,'IEA-MethaneAbatement'!$B:$B,'Country Selector'!$A$2)+VLOOKUP($D$1,'Multipliers and Adjustments'!$A$70:$I$86,TRUNC(COLUMN(W$2)/5)+2,FALSE)*SUMIFS('IEA-MethaneAbatement'!$N:$N,'IEA-MethaneAbatement'!$O:$O,"&lt;"&amp;$B31,'IEA-MethaneAbatement'!$O:$O,"&gt;="&amp;$A31,'IEA-MethaneAbatement'!$M:$M,$D$1,'IEA-MethaneAbatement'!$B:$B,'Country Selector'!$A$2)))*(1+INDEX('EPA to IEA Scaling'!$F$8:$AO$8,,MATCH(W$2,'EPA to IEA Scaling'!$F$1:$AO$1,0)))</f>
        <v>0</v>
      </c>
      <c r="X31" cm="1">
        <f t="array" ref="X31">((VLOOKUP($B$1,'Multipliers and Adjustments'!$A$70:$I$86,TRUNC(COLUMN(X$2)/5)+2,FALSE)*SUMIFS('IEA-MethaneAbatement'!$N:$N,'IEA-MethaneAbatement'!$O:$O,"&lt;"&amp;$B31,'IEA-MethaneAbatement'!$O:$O,"&gt;="&amp;$A31,'IEA-MethaneAbatement'!$M:$M,$B$1,'IEA-MethaneAbatement'!$B:$B,'Country Selector'!$A$2)+VLOOKUP($C$1,'Multipliers and Adjustments'!$A$70:$I$86,TRUNC(COLUMN(X$2)/5)+2,FALSE)*SUMIFS('IEA-MethaneAbatement'!$N:$N,'IEA-MethaneAbatement'!$O:$O,"&lt;"&amp;$B31,'IEA-MethaneAbatement'!$O:$O,"&gt;="&amp;$A31,'IEA-MethaneAbatement'!$M:$M,$C$1,'IEA-MethaneAbatement'!$B:$B,'Country Selector'!$A$2)+VLOOKUP($D$1,'Multipliers and Adjustments'!$A$70:$I$86,TRUNC(COLUMN(X$2)/5)+2,FALSE)*SUMIFS('IEA-MethaneAbatement'!$N:$N,'IEA-MethaneAbatement'!$O:$O,"&lt;"&amp;$B31,'IEA-MethaneAbatement'!$O:$O,"&gt;="&amp;$A31,'IEA-MethaneAbatement'!$M:$M,$D$1,'IEA-MethaneAbatement'!$B:$B,'Country Selector'!$A$2)))*(1+INDEX('EPA to IEA Scaling'!$F$8:$AO$8,,MATCH(X$2,'EPA to IEA Scaling'!$F$1:$AO$1,0)))</f>
        <v>0</v>
      </c>
      <c r="Y31" cm="1">
        <f t="array" ref="Y31">((VLOOKUP($B$1,'Multipliers and Adjustments'!$A$70:$I$86,TRUNC(COLUMN(Y$2)/5)+2,FALSE)*SUMIFS('IEA-MethaneAbatement'!$N:$N,'IEA-MethaneAbatement'!$O:$O,"&lt;"&amp;$B31,'IEA-MethaneAbatement'!$O:$O,"&gt;="&amp;$A31,'IEA-MethaneAbatement'!$M:$M,$B$1,'IEA-MethaneAbatement'!$B:$B,'Country Selector'!$A$2)+VLOOKUP($C$1,'Multipliers and Adjustments'!$A$70:$I$86,TRUNC(COLUMN(Y$2)/5)+2,FALSE)*SUMIFS('IEA-MethaneAbatement'!$N:$N,'IEA-MethaneAbatement'!$O:$O,"&lt;"&amp;$B31,'IEA-MethaneAbatement'!$O:$O,"&gt;="&amp;$A31,'IEA-MethaneAbatement'!$M:$M,$C$1,'IEA-MethaneAbatement'!$B:$B,'Country Selector'!$A$2)+VLOOKUP($D$1,'Multipliers and Adjustments'!$A$70:$I$86,TRUNC(COLUMN(Y$2)/5)+2,FALSE)*SUMIFS('IEA-MethaneAbatement'!$N:$N,'IEA-MethaneAbatement'!$O:$O,"&lt;"&amp;$B31,'IEA-MethaneAbatement'!$O:$O,"&gt;="&amp;$A31,'IEA-MethaneAbatement'!$M:$M,$D$1,'IEA-MethaneAbatement'!$B:$B,'Country Selector'!$A$2)))*(1+INDEX('EPA to IEA Scaling'!$F$8:$AO$8,,MATCH(Y$2,'EPA to IEA Scaling'!$F$1:$AO$1,0)))</f>
        <v>0</v>
      </c>
      <c r="Z31" cm="1">
        <f t="array" ref="Z31">((VLOOKUP($B$1,'Multipliers and Adjustments'!$A$70:$I$86,TRUNC(COLUMN(Z$2)/5)+2,FALSE)*SUMIFS('IEA-MethaneAbatement'!$N:$N,'IEA-MethaneAbatement'!$O:$O,"&lt;"&amp;$B31,'IEA-MethaneAbatement'!$O:$O,"&gt;="&amp;$A31,'IEA-MethaneAbatement'!$M:$M,$B$1,'IEA-MethaneAbatement'!$B:$B,'Country Selector'!$A$2)+VLOOKUP($C$1,'Multipliers and Adjustments'!$A$70:$I$86,TRUNC(COLUMN(Z$2)/5)+2,FALSE)*SUMIFS('IEA-MethaneAbatement'!$N:$N,'IEA-MethaneAbatement'!$O:$O,"&lt;"&amp;$B31,'IEA-MethaneAbatement'!$O:$O,"&gt;="&amp;$A31,'IEA-MethaneAbatement'!$M:$M,$C$1,'IEA-MethaneAbatement'!$B:$B,'Country Selector'!$A$2)+VLOOKUP($D$1,'Multipliers and Adjustments'!$A$70:$I$86,TRUNC(COLUMN(Z$2)/5)+2,FALSE)*SUMIFS('IEA-MethaneAbatement'!$N:$N,'IEA-MethaneAbatement'!$O:$O,"&lt;"&amp;$B31,'IEA-MethaneAbatement'!$O:$O,"&gt;="&amp;$A31,'IEA-MethaneAbatement'!$M:$M,$D$1,'IEA-MethaneAbatement'!$B:$B,'Country Selector'!$A$2)))*(1+INDEX('EPA to IEA Scaling'!$F$8:$AO$8,,MATCH(Z$2,'EPA to IEA Scaling'!$F$1:$AO$1,0)))</f>
        <v>0</v>
      </c>
      <c r="AA31" cm="1">
        <f t="array" ref="AA31">((VLOOKUP($B$1,'Multipliers and Adjustments'!$A$70:$I$86,TRUNC(COLUMN(AA$2)/5)+2,FALSE)*SUMIFS('IEA-MethaneAbatement'!$N:$N,'IEA-MethaneAbatement'!$O:$O,"&lt;"&amp;$B31,'IEA-MethaneAbatement'!$O:$O,"&gt;="&amp;$A31,'IEA-MethaneAbatement'!$M:$M,$B$1,'IEA-MethaneAbatement'!$B:$B,'Country Selector'!$A$2)+VLOOKUP($C$1,'Multipliers and Adjustments'!$A$70:$I$86,TRUNC(COLUMN(AA$2)/5)+2,FALSE)*SUMIFS('IEA-MethaneAbatement'!$N:$N,'IEA-MethaneAbatement'!$O:$O,"&lt;"&amp;$B31,'IEA-MethaneAbatement'!$O:$O,"&gt;="&amp;$A31,'IEA-MethaneAbatement'!$M:$M,$C$1,'IEA-MethaneAbatement'!$B:$B,'Country Selector'!$A$2)+VLOOKUP($D$1,'Multipliers and Adjustments'!$A$70:$I$86,TRUNC(COLUMN(AA$2)/5)+2,FALSE)*SUMIFS('IEA-MethaneAbatement'!$N:$N,'IEA-MethaneAbatement'!$O:$O,"&lt;"&amp;$B31,'IEA-MethaneAbatement'!$O:$O,"&gt;="&amp;$A31,'IEA-MethaneAbatement'!$M:$M,$D$1,'IEA-MethaneAbatement'!$B:$B,'Country Selector'!$A$2)))*(1+INDEX('EPA to IEA Scaling'!$F$8:$AO$8,,MATCH(AA$2,'EPA to IEA Scaling'!$F$1:$AO$1,0)))</f>
        <v>0</v>
      </c>
      <c r="AB31" s="31" cm="1">
        <f t="array" ref="AB31">((VLOOKUP($B$1,'Multipliers and Adjustments'!$A$70:$I$86,TRUNC(COLUMN(AB$2)/5)+2,FALSE)*SUMIFS('IEA-MethaneAbatement'!$N:$N,'IEA-MethaneAbatement'!$O:$O,"&lt;"&amp;$B31,'IEA-MethaneAbatement'!$O:$O,"&gt;="&amp;$A31,'IEA-MethaneAbatement'!$M:$M,$B$1,'IEA-MethaneAbatement'!$B:$B,'Country Selector'!$A$2)+VLOOKUP($C$1,'Multipliers and Adjustments'!$A$70:$I$86,TRUNC(COLUMN(AB$2)/5)+2,FALSE)*SUMIFS('IEA-MethaneAbatement'!$N:$N,'IEA-MethaneAbatement'!$O:$O,"&lt;"&amp;$B31,'IEA-MethaneAbatement'!$O:$O,"&gt;="&amp;$A31,'IEA-MethaneAbatement'!$M:$M,$C$1,'IEA-MethaneAbatement'!$B:$B,'Country Selector'!$A$2)+VLOOKUP($D$1,'Multipliers and Adjustments'!$A$70:$I$86,TRUNC(COLUMN(AB$2)/5)+2,FALSE)*SUMIFS('IEA-MethaneAbatement'!$N:$N,'IEA-MethaneAbatement'!$O:$O,"&lt;"&amp;$B31,'IEA-MethaneAbatement'!$O:$O,"&gt;="&amp;$A31,'IEA-MethaneAbatement'!$M:$M,$D$1,'IEA-MethaneAbatement'!$B:$B,'Country Selector'!$A$2)))*(1+INDEX('EPA to IEA Scaling'!$F$8:$AO$8,,MATCH(AB$2,'EPA to IEA Scaling'!$F$1:$AO$1,0)))</f>
        <v>0</v>
      </c>
      <c r="AC31" cm="1">
        <f t="array" ref="AC31">((VLOOKUP($B$1,'Multipliers and Adjustments'!$A$70:$I$86,TRUNC(COLUMN(AC$2)/5)+2,FALSE)*SUMIFS('IEA-MethaneAbatement'!$N:$N,'IEA-MethaneAbatement'!$O:$O,"&lt;"&amp;$B31,'IEA-MethaneAbatement'!$O:$O,"&gt;="&amp;$A31,'IEA-MethaneAbatement'!$M:$M,$B$1,'IEA-MethaneAbatement'!$B:$B,'Country Selector'!$A$2)+VLOOKUP($C$1,'Multipliers and Adjustments'!$A$70:$I$86,TRUNC(COLUMN(AC$2)/5)+2,FALSE)*SUMIFS('IEA-MethaneAbatement'!$N:$N,'IEA-MethaneAbatement'!$O:$O,"&lt;"&amp;$B31,'IEA-MethaneAbatement'!$O:$O,"&gt;="&amp;$A31,'IEA-MethaneAbatement'!$M:$M,$C$1,'IEA-MethaneAbatement'!$B:$B,'Country Selector'!$A$2)+VLOOKUP($D$1,'Multipliers and Adjustments'!$A$70:$I$86,TRUNC(COLUMN(AC$2)/5)+2,FALSE)*SUMIFS('IEA-MethaneAbatement'!$N:$N,'IEA-MethaneAbatement'!$O:$O,"&lt;"&amp;$B31,'IEA-MethaneAbatement'!$O:$O,"&gt;="&amp;$A31,'IEA-MethaneAbatement'!$M:$M,$D$1,'IEA-MethaneAbatement'!$B:$B,'Country Selector'!$A$2)))*(1+INDEX('EPA to IEA Scaling'!$F$8:$AO$8,,MATCH(AC$2,'EPA to IEA Scaling'!$F$1:$AO$1,0)))</f>
        <v>0</v>
      </c>
      <c r="AD31" cm="1">
        <f t="array" ref="AD31">((VLOOKUP($B$1,'Multipliers and Adjustments'!$A$70:$I$86,TRUNC(COLUMN(AD$2)/5)+2,FALSE)*SUMIFS('IEA-MethaneAbatement'!$N:$N,'IEA-MethaneAbatement'!$O:$O,"&lt;"&amp;$B31,'IEA-MethaneAbatement'!$O:$O,"&gt;="&amp;$A31,'IEA-MethaneAbatement'!$M:$M,$B$1,'IEA-MethaneAbatement'!$B:$B,'Country Selector'!$A$2)+VLOOKUP($C$1,'Multipliers and Adjustments'!$A$70:$I$86,TRUNC(COLUMN(AD$2)/5)+2,FALSE)*SUMIFS('IEA-MethaneAbatement'!$N:$N,'IEA-MethaneAbatement'!$O:$O,"&lt;"&amp;$B31,'IEA-MethaneAbatement'!$O:$O,"&gt;="&amp;$A31,'IEA-MethaneAbatement'!$M:$M,$C$1,'IEA-MethaneAbatement'!$B:$B,'Country Selector'!$A$2)+VLOOKUP($D$1,'Multipliers and Adjustments'!$A$70:$I$86,TRUNC(COLUMN(AD$2)/5)+2,FALSE)*SUMIFS('IEA-MethaneAbatement'!$N:$N,'IEA-MethaneAbatement'!$O:$O,"&lt;"&amp;$B31,'IEA-MethaneAbatement'!$O:$O,"&gt;="&amp;$A31,'IEA-MethaneAbatement'!$M:$M,$D$1,'IEA-MethaneAbatement'!$B:$B,'Country Selector'!$A$2)))*(1+INDEX('EPA to IEA Scaling'!$F$8:$AO$8,,MATCH(AD$2,'EPA to IEA Scaling'!$F$1:$AO$1,0)))</f>
        <v>0</v>
      </c>
      <c r="AE31" cm="1">
        <f t="array" ref="AE31">((VLOOKUP($B$1,'Multipliers and Adjustments'!$A$70:$I$86,TRUNC(COLUMN(AE$2)/5)+2,FALSE)*SUMIFS('IEA-MethaneAbatement'!$N:$N,'IEA-MethaneAbatement'!$O:$O,"&lt;"&amp;$B31,'IEA-MethaneAbatement'!$O:$O,"&gt;="&amp;$A31,'IEA-MethaneAbatement'!$M:$M,$B$1,'IEA-MethaneAbatement'!$B:$B,'Country Selector'!$A$2)+VLOOKUP($C$1,'Multipliers and Adjustments'!$A$70:$I$86,TRUNC(COLUMN(AE$2)/5)+2,FALSE)*SUMIFS('IEA-MethaneAbatement'!$N:$N,'IEA-MethaneAbatement'!$O:$O,"&lt;"&amp;$B31,'IEA-MethaneAbatement'!$O:$O,"&gt;="&amp;$A31,'IEA-MethaneAbatement'!$M:$M,$C$1,'IEA-MethaneAbatement'!$B:$B,'Country Selector'!$A$2)+VLOOKUP($D$1,'Multipliers and Adjustments'!$A$70:$I$86,TRUNC(COLUMN(AE$2)/5)+2,FALSE)*SUMIFS('IEA-MethaneAbatement'!$N:$N,'IEA-MethaneAbatement'!$O:$O,"&lt;"&amp;$B31,'IEA-MethaneAbatement'!$O:$O,"&gt;="&amp;$A31,'IEA-MethaneAbatement'!$M:$M,$D$1,'IEA-MethaneAbatement'!$B:$B,'Country Selector'!$A$2)))*(1+INDEX('EPA to IEA Scaling'!$F$8:$AO$8,,MATCH(AE$2,'EPA to IEA Scaling'!$F$1:$AO$1,0)))</f>
        <v>0</v>
      </c>
      <c r="AF31" cm="1">
        <f t="array" ref="AF31">((VLOOKUP($B$1,'Multipliers and Adjustments'!$A$70:$I$86,TRUNC(COLUMN(AF$2)/5)+2,FALSE)*SUMIFS('IEA-MethaneAbatement'!$N:$N,'IEA-MethaneAbatement'!$O:$O,"&lt;"&amp;$B31,'IEA-MethaneAbatement'!$O:$O,"&gt;="&amp;$A31,'IEA-MethaneAbatement'!$M:$M,$B$1,'IEA-MethaneAbatement'!$B:$B,'Country Selector'!$A$2)+VLOOKUP($C$1,'Multipliers and Adjustments'!$A$70:$I$86,TRUNC(COLUMN(AF$2)/5)+2,FALSE)*SUMIFS('IEA-MethaneAbatement'!$N:$N,'IEA-MethaneAbatement'!$O:$O,"&lt;"&amp;$B31,'IEA-MethaneAbatement'!$O:$O,"&gt;="&amp;$A31,'IEA-MethaneAbatement'!$M:$M,$C$1,'IEA-MethaneAbatement'!$B:$B,'Country Selector'!$A$2)+VLOOKUP($D$1,'Multipliers and Adjustments'!$A$70:$I$86,TRUNC(COLUMN(AF$2)/5)+2,FALSE)*SUMIFS('IEA-MethaneAbatement'!$N:$N,'IEA-MethaneAbatement'!$O:$O,"&lt;"&amp;$B31,'IEA-MethaneAbatement'!$O:$O,"&gt;="&amp;$A31,'IEA-MethaneAbatement'!$M:$M,$D$1,'IEA-MethaneAbatement'!$B:$B,'Country Selector'!$A$2)))*(1+INDEX('EPA to IEA Scaling'!$F$8:$AO$8,,MATCH(AF$2,'EPA to IEA Scaling'!$F$1:$AO$1,0)))</f>
        <v>0</v>
      </c>
      <c r="AG31" s="31" cm="1">
        <f t="array" ref="AG31">((VLOOKUP($B$1,'Multipliers and Adjustments'!$A$70:$I$86,TRUNC(COLUMN(AG$2)/5)+2,FALSE)*SUMIFS('IEA-MethaneAbatement'!$N:$N,'IEA-MethaneAbatement'!$O:$O,"&lt;"&amp;$B31,'IEA-MethaneAbatement'!$O:$O,"&gt;="&amp;$A31,'IEA-MethaneAbatement'!$M:$M,$B$1,'IEA-MethaneAbatement'!$B:$B,'Country Selector'!$A$2)+VLOOKUP($C$1,'Multipliers and Adjustments'!$A$70:$I$86,TRUNC(COLUMN(AG$2)/5)+2,FALSE)*SUMIFS('IEA-MethaneAbatement'!$N:$N,'IEA-MethaneAbatement'!$O:$O,"&lt;"&amp;$B31,'IEA-MethaneAbatement'!$O:$O,"&gt;="&amp;$A31,'IEA-MethaneAbatement'!$M:$M,$C$1,'IEA-MethaneAbatement'!$B:$B,'Country Selector'!$A$2)+VLOOKUP($D$1,'Multipliers and Adjustments'!$A$70:$I$86,TRUNC(COLUMN(AG$2)/5)+2,FALSE)*SUMIFS('IEA-MethaneAbatement'!$N:$N,'IEA-MethaneAbatement'!$O:$O,"&lt;"&amp;$B31,'IEA-MethaneAbatement'!$O:$O,"&gt;="&amp;$A31,'IEA-MethaneAbatement'!$M:$M,$D$1,'IEA-MethaneAbatement'!$B:$B,'Country Selector'!$A$2)))*(1+INDEX('EPA to IEA Scaling'!$F$8:$AO$8,,MATCH(AG$2,'EPA to IEA Scaling'!$F$1:$AO$1,0)))</f>
        <v>0</v>
      </c>
      <c r="AH31" cm="1">
        <f t="array" ref="AH31">((VLOOKUP($B$1,'Multipliers and Adjustments'!$A$70:$I$86,TRUNC(COLUMN(AH$2)/5)+2,FALSE)*SUMIFS('IEA-MethaneAbatement'!$N:$N,'IEA-MethaneAbatement'!$O:$O,"&lt;"&amp;$B31,'IEA-MethaneAbatement'!$O:$O,"&gt;="&amp;$A31,'IEA-MethaneAbatement'!$M:$M,$B$1,'IEA-MethaneAbatement'!$B:$B,'Country Selector'!$A$2)+VLOOKUP($C$1,'Multipliers and Adjustments'!$A$70:$I$86,TRUNC(COLUMN(AH$2)/5)+2,FALSE)*SUMIFS('IEA-MethaneAbatement'!$N:$N,'IEA-MethaneAbatement'!$O:$O,"&lt;"&amp;$B31,'IEA-MethaneAbatement'!$O:$O,"&gt;="&amp;$A31,'IEA-MethaneAbatement'!$M:$M,$C$1,'IEA-MethaneAbatement'!$B:$B,'Country Selector'!$A$2)+VLOOKUP($D$1,'Multipliers and Adjustments'!$A$70:$I$86,TRUNC(COLUMN(AH$2)/5)+2,FALSE)*SUMIFS('IEA-MethaneAbatement'!$N:$N,'IEA-MethaneAbatement'!$O:$O,"&lt;"&amp;$B31,'IEA-MethaneAbatement'!$O:$O,"&gt;="&amp;$A31,'IEA-MethaneAbatement'!$M:$M,$D$1,'IEA-MethaneAbatement'!$B:$B,'Country Selector'!$A$2)))*(1+INDEX('EPA to IEA Scaling'!$F$8:$AO$8,,MATCH(AH$2,'EPA to IEA Scaling'!$F$1:$AO$1,0)))</f>
        <v>0</v>
      </c>
      <c r="AI31" cm="1">
        <f t="array" ref="AI31">((VLOOKUP($B$1,'Multipliers and Adjustments'!$A$70:$I$86,TRUNC(COLUMN(AI$2)/5)+2,FALSE)*SUMIFS('IEA-MethaneAbatement'!$N:$N,'IEA-MethaneAbatement'!$O:$O,"&lt;"&amp;$B31,'IEA-MethaneAbatement'!$O:$O,"&gt;="&amp;$A31,'IEA-MethaneAbatement'!$M:$M,$B$1,'IEA-MethaneAbatement'!$B:$B,'Country Selector'!$A$2)+VLOOKUP($C$1,'Multipliers and Adjustments'!$A$70:$I$86,TRUNC(COLUMN(AI$2)/5)+2,FALSE)*SUMIFS('IEA-MethaneAbatement'!$N:$N,'IEA-MethaneAbatement'!$O:$O,"&lt;"&amp;$B31,'IEA-MethaneAbatement'!$O:$O,"&gt;="&amp;$A31,'IEA-MethaneAbatement'!$M:$M,$C$1,'IEA-MethaneAbatement'!$B:$B,'Country Selector'!$A$2)+VLOOKUP($D$1,'Multipliers and Adjustments'!$A$70:$I$86,TRUNC(COLUMN(AI$2)/5)+2,FALSE)*SUMIFS('IEA-MethaneAbatement'!$N:$N,'IEA-MethaneAbatement'!$O:$O,"&lt;"&amp;$B31,'IEA-MethaneAbatement'!$O:$O,"&gt;="&amp;$A31,'IEA-MethaneAbatement'!$M:$M,$D$1,'IEA-MethaneAbatement'!$B:$B,'Country Selector'!$A$2)))*(1+INDEX('EPA to IEA Scaling'!$F$8:$AO$8,,MATCH(AI$2,'EPA to IEA Scaling'!$F$1:$AO$1,0)))</f>
        <v>0</v>
      </c>
      <c r="AJ31" cm="1">
        <f t="array" ref="AJ31">((VLOOKUP($B$1,'Multipliers and Adjustments'!$A$70:$I$86,TRUNC(COLUMN(AJ$2)/5)+2,FALSE)*SUMIFS('IEA-MethaneAbatement'!$N:$N,'IEA-MethaneAbatement'!$O:$O,"&lt;"&amp;$B31,'IEA-MethaneAbatement'!$O:$O,"&gt;="&amp;$A31,'IEA-MethaneAbatement'!$M:$M,$B$1,'IEA-MethaneAbatement'!$B:$B,'Country Selector'!$A$2)+VLOOKUP($C$1,'Multipliers and Adjustments'!$A$70:$I$86,TRUNC(COLUMN(AJ$2)/5)+2,FALSE)*SUMIFS('IEA-MethaneAbatement'!$N:$N,'IEA-MethaneAbatement'!$O:$O,"&lt;"&amp;$B31,'IEA-MethaneAbatement'!$O:$O,"&gt;="&amp;$A31,'IEA-MethaneAbatement'!$M:$M,$C$1,'IEA-MethaneAbatement'!$B:$B,'Country Selector'!$A$2)+VLOOKUP($D$1,'Multipliers and Adjustments'!$A$70:$I$86,TRUNC(COLUMN(AJ$2)/5)+2,FALSE)*SUMIFS('IEA-MethaneAbatement'!$N:$N,'IEA-MethaneAbatement'!$O:$O,"&lt;"&amp;$B31,'IEA-MethaneAbatement'!$O:$O,"&gt;="&amp;$A31,'IEA-MethaneAbatement'!$M:$M,$D$1,'IEA-MethaneAbatement'!$B:$B,'Country Selector'!$A$2)))*(1+INDEX('EPA to IEA Scaling'!$F$8:$AO$8,,MATCH(AJ$2,'EPA to IEA Scaling'!$F$1:$AO$1,0)))</f>
        <v>0</v>
      </c>
      <c r="AK31" cm="1">
        <f t="array" ref="AK31">((VLOOKUP($B$1,'Multipliers and Adjustments'!$A$70:$I$86,TRUNC(COLUMN(AK$2)/5)+2,FALSE)*SUMIFS('IEA-MethaneAbatement'!$N:$N,'IEA-MethaneAbatement'!$O:$O,"&lt;"&amp;$B31,'IEA-MethaneAbatement'!$O:$O,"&gt;="&amp;$A31,'IEA-MethaneAbatement'!$M:$M,$B$1,'IEA-MethaneAbatement'!$B:$B,'Country Selector'!$A$2)+VLOOKUP($C$1,'Multipliers and Adjustments'!$A$70:$I$86,TRUNC(COLUMN(AK$2)/5)+2,FALSE)*SUMIFS('IEA-MethaneAbatement'!$N:$N,'IEA-MethaneAbatement'!$O:$O,"&lt;"&amp;$B31,'IEA-MethaneAbatement'!$O:$O,"&gt;="&amp;$A31,'IEA-MethaneAbatement'!$M:$M,$C$1,'IEA-MethaneAbatement'!$B:$B,'Country Selector'!$A$2)+VLOOKUP($D$1,'Multipliers and Adjustments'!$A$70:$I$86,TRUNC(COLUMN(AK$2)/5)+2,FALSE)*SUMIFS('IEA-MethaneAbatement'!$N:$N,'IEA-MethaneAbatement'!$O:$O,"&lt;"&amp;$B31,'IEA-MethaneAbatement'!$O:$O,"&gt;="&amp;$A31,'IEA-MethaneAbatement'!$M:$M,$D$1,'IEA-MethaneAbatement'!$B:$B,'Country Selector'!$A$2)))*(1+INDEX('EPA to IEA Scaling'!$F$8:$AO$8,,MATCH(AK$2,'EPA to IEA Scaling'!$F$1:$AO$1,0)))</f>
        <v>0</v>
      </c>
      <c r="AL31" s="31" cm="1">
        <f t="array" ref="AL31">((VLOOKUP($B$1,'Multipliers and Adjustments'!$A$70:$I$86,TRUNC(COLUMN(AL$2)/5)+2,FALSE)*SUMIFS('IEA-MethaneAbatement'!$N:$N,'IEA-MethaneAbatement'!$O:$O,"&lt;"&amp;$B31,'IEA-MethaneAbatement'!$O:$O,"&gt;="&amp;$A31,'IEA-MethaneAbatement'!$M:$M,$B$1,'IEA-MethaneAbatement'!$B:$B,'Country Selector'!$A$2)+VLOOKUP($C$1,'Multipliers and Adjustments'!$A$70:$I$86,TRUNC(COLUMN(AL$2)/5)+2,FALSE)*SUMIFS('IEA-MethaneAbatement'!$N:$N,'IEA-MethaneAbatement'!$O:$O,"&lt;"&amp;$B31,'IEA-MethaneAbatement'!$O:$O,"&gt;="&amp;$A31,'IEA-MethaneAbatement'!$M:$M,$C$1,'IEA-MethaneAbatement'!$B:$B,'Country Selector'!$A$2)+VLOOKUP($D$1,'Multipliers and Adjustments'!$A$70:$I$86,TRUNC(COLUMN(AL$2)/5)+2,FALSE)*SUMIFS('IEA-MethaneAbatement'!$N:$N,'IEA-MethaneAbatement'!$O:$O,"&lt;"&amp;$B31,'IEA-MethaneAbatement'!$O:$O,"&gt;="&amp;$A31,'IEA-MethaneAbatement'!$M:$M,$D$1,'IEA-MethaneAbatement'!$B:$B,'Country Selector'!$A$2)))*(1+INDEX('EPA to IEA Scaling'!$F$8:$AO$8,,MATCH(AL$2,'EPA to IEA Scaling'!$F$1:$AO$1,0)))</f>
        <v>0</v>
      </c>
    </row>
    <row r="32" spans="1:38" x14ac:dyDescent="0.45">
      <c r="A32" s="15">
        <f t="shared" si="1"/>
        <v>-20</v>
      </c>
      <c r="B32" s="16">
        <f t="shared" si="2"/>
        <v>-10</v>
      </c>
      <c r="C32" s="47" cm="1">
        <f t="array" ref="C32">((VLOOKUP($B$1,'Multipliers and Adjustments'!$A$70:$I$86,TRUNC(COLUMN(C$2)/5)+2,FALSE)*SUMIFS('IEA-MethaneAbatement'!$N:$N,'IEA-MethaneAbatement'!$O:$O,"&lt;"&amp;$B32,'IEA-MethaneAbatement'!$O:$O,"&gt;="&amp;$A32,'IEA-MethaneAbatement'!$M:$M,$B$1,'IEA-MethaneAbatement'!$B:$B,'Country Selector'!$A$2)+VLOOKUP($C$1,'Multipliers and Adjustments'!$A$70:$I$86,TRUNC(COLUMN(C$2)/5)+2,FALSE)*SUMIFS('IEA-MethaneAbatement'!$N:$N,'IEA-MethaneAbatement'!$O:$O,"&lt;"&amp;$B32,'IEA-MethaneAbatement'!$O:$O,"&gt;="&amp;$A32,'IEA-MethaneAbatement'!$M:$M,$C$1,'IEA-MethaneAbatement'!$B:$B,'Country Selector'!$A$2)+VLOOKUP($D$1,'Multipliers and Adjustments'!$A$70:$I$86,TRUNC(COLUMN(C$2)/5)+2,FALSE)*SUMIFS('IEA-MethaneAbatement'!$N:$N,'IEA-MethaneAbatement'!$O:$O,"&lt;"&amp;$B32,'IEA-MethaneAbatement'!$O:$O,"&gt;="&amp;$A32,'IEA-MethaneAbatement'!$M:$M,$D$1,'IEA-MethaneAbatement'!$B:$B,'Country Selector'!$A$2)))*(1+INDEX('EPA to IEA Scaling'!$F$8:$AO$8,,MATCH(C$2,'EPA to IEA Scaling'!$F$1:$AO$1,0)))</f>
        <v>0</v>
      </c>
      <c r="D32" cm="1">
        <f t="array" ref="D32">((VLOOKUP($B$1,'Multipliers and Adjustments'!$A$70:$I$86,TRUNC(COLUMN(D$2)/5)+2,FALSE)*SUMIFS('IEA-MethaneAbatement'!$N:$N,'IEA-MethaneAbatement'!$O:$O,"&lt;"&amp;$B32,'IEA-MethaneAbatement'!$O:$O,"&gt;="&amp;$A32,'IEA-MethaneAbatement'!$M:$M,$B$1,'IEA-MethaneAbatement'!$B:$B,'Country Selector'!$A$2)+VLOOKUP($C$1,'Multipliers and Adjustments'!$A$70:$I$86,TRUNC(COLUMN(D$2)/5)+2,FALSE)*SUMIFS('IEA-MethaneAbatement'!$N:$N,'IEA-MethaneAbatement'!$O:$O,"&lt;"&amp;$B32,'IEA-MethaneAbatement'!$O:$O,"&gt;="&amp;$A32,'IEA-MethaneAbatement'!$M:$M,$C$1,'IEA-MethaneAbatement'!$B:$B,'Country Selector'!$A$2)+VLOOKUP($D$1,'Multipliers and Adjustments'!$A$70:$I$86,TRUNC(COLUMN(D$2)/5)+2,FALSE)*SUMIFS('IEA-MethaneAbatement'!$N:$N,'IEA-MethaneAbatement'!$O:$O,"&lt;"&amp;$B32,'IEA-MethaneAbatement'!$O:$O,"&gt;="&amp;$A32,'IEA-MethaneAbatement'!$M:$M,$D$1,'IEA-MethaneAbatement'!$B:$B,'Country Selector'!$A$2)))*(1+INDEX('EPA to IEA Scaling'!$F$8:$AO$8,,MATCH(D$2,'EPA to IEA Scaling'!$F$1:$AO$1,0)))</f>
        <v>0</v>
      </c>
      <c r="E32" cm="1">
        <f t="array" ref="E32">((VLOOKUP($B$1,'Multipliers and Adjustments'!$A$70:$I$86,TRUNC(COLUMN(E$2)/5)+2,FALSE)*SUMIFS('IEA-MethaneAbatement'!$N:$N,'IEA-MethaneAbatement'!$O:$O,"&lt;"&amp;$B32,'IEA-MethaneAbatement'!$O:$O,"&gt;="&amp;$A32,'IEA-MethaneAbatement'!$M:$M,$B$1,'IEA-MethaneAbatement'!$B:$B,'Country Selector'!$A$2)+VLOOKUP($C$1,'Multipliers and Adjustments'!$A$70:$I$86,TRUNC(COLUMN(E$2)/5)+2,FALSE)*SUMIFS('IEA-MethaneAbatement'!$N:$N,'IEA-MethaneAbatement'!$O:$O,"&lt;"&amp;$B32,'IEA-MethaneAbatement'!$O:$O,"&gt;="&amp;$A32,'IEA-MethaneAbatement'!$M:$M,$C$1,'IEA-MethaneAbatement'!$B:$B,'Country Selector'!$A$2)+VLOOKUP($D$1,'Multipliers and Adjustments'!$A$70:$I$86,TRUNC(COLUMN(E$2)/5)+2,FALSE)*SUMIFS('IEA-MethaneAbatement'!$N:$N,'IEA-MethaneAbatement'!$O:$O,"&lt;"&amp;$B32,'IEA-MethaneAbatement'!$O:$O,"&gt;="&amp;$A32,'IEA-MethaneAbatement'!$M:$M,$D$1,'IEA-MethaneAbatement'!$B:$B,'Country Selector'!$A$2)))*(1+INDEX('EPA to IEA Scaling'!$F$8:$AO$8,,MATCH(E$2,'EPA to IEA Scaling'!$F$1:$AO$1,0)))</f>
        <v>0</v>
      </c>
      <c r="F32" cm="1">
        <f t="array" ref="F32">((VLOOKUP($B$1,'Multipliers and Adjustments'!$A$70:$I$86,TRUNC(COLUMN(F$2)/5)+2,FALSE)*SUMIFS('IEA-MethaneAbatement'!$N:$N,'IEA-MethaneAbatement'!$O:$O,"&lt;"&amp;$B32,'IEA-MethaneAbatement'!$O:$O,"&gt;="&amp;$A32,'IEA-MethaneAbatement'!$M:$M,$B$1,'IEA-MethaneAbatement'!$B:$B,'Country Selector'!$A$2)+VLOOKUP($C$1,'Multipliers and Adjustments'!$A$70:$I$86,TRUNC(COLUMN(F$2)/5)+2,FALSE)*SUMIFS('IEA-MethaneAbatement'!$N:$N,'IEA-MethaneAbatement'!$O:$O,"&lt;"&amp;$B32,'IEA-MethaneAbatement'!$O:$O,"&gt;="&amp;$A32,'IEA-MethaneAbatement'!$M:$M,$C$1,'IEA-MethaneAbatement'!$B:$B,'Country Selector'!$A$2)+VLOOKUP($D$1,'Multipliers and Adjustments'!$A$70:$I$86,TRUNC(COLUMN(F$2)/5)+2,FALSE)*SUMIFS('IEA-MethaneAbatement'!$N:$N,'IEA-MethaneAbatement'!$O:$O,"&lt;"&amp;$B32,'IEA-MethaneAbatement'!$O:$O,"&gt;="&amp;$A32,'IEA-MethaneAbatement'!$M:$M,$D$1,'IEA-MethaneAbatement'!$B:$B,'Country Selector'!$A$2)))*(1+INDEX('EPA to IEA Scaling'!$F$8:$AO$8,,MATCH(F$2,'EPA to IEA Scaling'!$F$1:$AO$1,0)))</f>
        <v>0</v>
      </c>
      <c r="G32" cm="1">
        <f t="array" ref="G32">((VLOOKUP($B$1,'Multipliers and Adjustments'!$A$70:$I$86,TRUNC(COLUMN(G$2)/5)+2,FALSE)*SUMIFS('IEA-MethaneAbatement'!$N:$N,'IEA-MethaneAbatement'!$O:$O,"&lt;"&amp;$B32,'IEA-MethaneAbatement'!$O:$O,"&gt;="&amp;$A32,'IEA-MethaneAbatement'!$M:$M,$B$1,'IEA-MethaneAbatement'!$B:$B,'Country Selector'!$A$2)+VLOOKUP($C$1,'Multipliers and Adjustments'!$A$70:$I$86,TRUNC(COLUMN(G$2)/5)+2,FALSE)*SUMIFS('IEA-MethaneAbatement'!$N:$N,'IEA-MethaneAbatement'!$O:$O,"&lt;"&amp;$B32,'IEA-MethaneAbatement'!$O:$O,"&gt;="&amp;$A32,'IEA-MethaneAbatement'!$M:$M,$C$1,'IEA-MethaneAbatement'!$B:$B,'Country Selector'!$A$2)+VLOOKUP($D$1,'Multipliers and Adjustments'!$A$70:$I$86,TRUNC(COLUMN(G$2)/5)+2,FALSE)*SUMIFS('IEA-MethaneAbatement'!$N:$N,'IEA-MethaneAbatement'!$O:$O,"&lt;"&amp;$B32,'IEA-MethaneAbatement'!$O:$O,"&gt;="&amp;$A32,'IEA-MethaneAbatement'!$M:$M,$D$1,'IEA-MethaneAbatement'!$B:$B,'Country Selector'!$A$2)))*(1+INDEX('EPA to IEA Scaling'!$F$8:$AO$8,,MATCH(G$2,'EPA to IEA Scaling'!$F$1:$AO$1,0)))</f>
        <v>0</v>
      </c>
      <c r="H32" s="31" cm="1">
        <f t="array" ref="H32">((VLOOKUP($B$1,'Multipliers and Adjustments'!$A$70:$I$86,TRUNC(COLUMN(H$2)/5)+2,FALSE)*SUMIFS('IEA-MethaneAbatement'!$N:$N,'IEA-MethaneAbatement'!$O:$O,"&lt;"&amp;$B32,'IEA-MethaneAbatement'!$O:$O,"&gt;="&amp;$A32,'IEA-MethaneAbatement'!$M:$M,$B$1,'IEA-MethaneAbatement'!$B:$B,'Country Selector'!$A$2)+VLOOKUP($C$1,'Multipliers and Adjustments'!$A$70:$I$86,TRUNC(COLUMN(H$2)/5)+2,FALSE)*SUMIFS('IEA-MethaneAbatement'!$N:$N,'IEA-MethaneAbatement'!$O:$O,"&lt;"&amp;$B32,'IEA-MethaneAbatement'!$O:$O,"&gt;="&amp;$A32,'IEA-MethaneAbatement'!$M:$M,$C$1,'IEA-MethaneAbatement'!$B:$B,'Country Selector'!$A$2)+VLOOKUP($D$1,'Multipliers and Adjustments'!$A$70:$I$86,TRUNC(COLUMN(H$2)/5)+2,FALSE)*SUMIFS('IEA-MethaneAbatement'!$N:$N,'IEA-MethaneAbatement'!$O:$O,"&lt;"&amp;$B32,'IEA-MethaneAbatement'!$O:$O,"&gt;="&amp;$A32,'IEA-MethaneAbatement'!$M:$M,$D$1,'IEA-MethaneAbatement'!$B:$B,'Country Selector'!$A$2)))*(1+INDEX('EPA to IEA Scaling'!$F$8:$AO$8,,MATCH(H$2,'EPA to IEA Scaling'!$F$1:$AO$1,0)))</f>
        <v>0</v>
      </c>
      <c r="I32" cm="1">
        <f t="array" ref="I32">((VLOOKUP($B$1,'Multipliers and Adjustments'!$A$70:$I$86,TRUNC(COLUMN(I$2)/5)+2,FALSE)*SUMIFS('IEA-MethaneAbatement'!$N:$N,'IEA-MethaneAbatement'!$O:$O,"&lt;"&amp;$B32,'IEA-MethaneAbatement'!$O:$O,"&gt;="&amp;$A32,'IEA-MethaneAbatement'!$M:$M,$B$1,'IEA-MethaneAbatement'!$B:$B,'Country Selector'!$A$2)+VLOOKUP($C$1,'Multipliers and Adjustments'!$A$70:$I$86,TRUNC(COLUMN(I$2)/5)+2,FALSE)*SUMIFS('IEA-MethaneAbatement'!$N:$N,'IEA-MethaneAbatement'!$O:$O,"&lt;"&amp;$B32,'IEA-MethaneAbatement'!$O:$O,"&gt;="&amp;$A32,'IEA-MethaneAbatement'!$M:$M,$C$1,'IEA-MethaneAbatement'!$B:$B,'Country Selector'!$A$2)+VLOOKUP($D$1,'Multipliers and Adjustments'!$A$70:$I$86,TRUNC(COLUMN(I$2)/5)+2,FALSE)*SUMIFS('IEA-MethaneAbatement'!$N:$N,'IEA-MethaneAbatement'!$O:$O,"&lt;"&amp;$B32,'IEA-MethaneAbatement'!$O:$O,"&gt;="&amp;$A32,'IEA-MethaneAbatement'!$M:$M,$D$1,'IEA-MethaneAbatement'!$B:$B,'Country Selector'!$A$2)))*(1+INDEX('EPA to IEA Scaling'!$F$8:$AO$8,,MATCH(I$2,'EPA to IEA Scaling'!$F$1:$AO$1,0)))</f>
        <v>0</v>
      </c>
      <c r="J32" cm="1">
        <f t="array" ref="J32">((VLOOKUP($B$1,'Multipliers and Adjustments'!$A$70:$I$86,TRUNC(COLUMN(J$2)/5)+2,FALSE)*SUMIFS('IEA-MethaneAbatement'!$N:$N,'IEA-MethaneAbatement'!$O:$O,"&lt;"&amp;$B32,'IEA-MethaneAbatement'!$O:$O,"&gt;="&amp;$A32,'IEA-MethaneAbatement'!$M:$M,$B$1,'IEA-MethaneAbatement'!$B:$B,'Country Selector'!$A$2)+VLOOKUP($C$1,'Multipliers and Adjustments'!$A$70:$I$86,TRUNC(COLUMN(J$2)/5)+2,FALSE)*SUMIFS('IEA-MethaneAbatement'!$N:$N,'IEA-MethaneAbatement'!$O:$O,"&lt;"&amp;$B32,'IEA-MethaneAbatement'!$O:$O,"&gt;="&amp;$A32,'IEA-MethaneAbatement'!$M:$M,$C$1,'IEA-MethaneAbatement'!$B:$B,'Country Selector'!$A$2)+VLOOKUP($D$1,'Multipliers and Adjustments'!$A$70:$I$86,TRUNC(COLUMN(J$2)/5)+2,FALSE)*SUMIFS('IEA-MethaneAbatement'!$N:$N,'IEA-MethaneAbatement'!$O:$O,"&lt;"&amp;$B32,'IEA-MethaneAbatement'!$O:$O,"&gt;="&amp;$A32,'IEA-MethaneAbatement'!$M:$M,$D$1,'IEA-MethaneAbatement'!$B:$B,'Country Selector'!$A$2)))*(1+INDEX('EPA to IEA Scaling'!$F$8:$AO$8,,MATCH(J$2,'EPA to IEA Scaling'!$F$1:$AO$1,0)))</f>
        <v>0</v>
      </c>
      <c r="K32" cm="1">
        <f t="array" ref="K32">((VLOOKUP($B$1,'Multipliers and Adjustments'!$A$70:$I$86,TRUNC(COLUMN(K$2)/5)+2,FALSE)*SUMIFS('IEA-MethaneAbatement'!$N:$N,'IEA-MethaneAbatement'!$O:$O,"&lt;"&amp;$B32,'IEA-MethaneAbatement'!$O:$O,"&gt;="&amp;$A32,'IEA-MethaneAbatement'!$M:$M,$B$1,'IEA-MethaneAbatement'!$B:$B,'Country Selector'!$A$2)+VLOOKUP($C$1,'Multipliers and Adjustments'!$A$70:$I$86,TRUNC(COLUMN(K$2)/5)+2,FALSE)*SUMIFS('IEA-MethaneAbatement'!$N:$N,'IEA-MethaneAbatement'!$O:$O,"&lt;"&amp;$B32,'IEA-MethaneAbatement'!$O:$O,"&gt;="&amp;$A32,'IEA-MethaneAbatement'!$M:$M,$C$1,'IEA-MethaneAbatement'!$B:$B,'Country Selector'!$A$2)+VLOOKUP($D$1,'Multipliers and Adjustments'!$A$70:$I$86,TRUNC(COLUMN(K$2)/5)+2,FALSE)*SUMIFS('IEA-MethaneAbatement'!$N:$N,'IEA-MethaneAbatement'!$O:$O,"&lt;"&amp;$B32,'IEA-MethaneAbatement'!$O:$O,"&gt;="&amp;$A32,'IEA-MethaneAbatement'!$M:$M,$D$1,'IEA-MethaneAbatement'!$B:$B,'Country Selector'!$A$2)))*(1+INDEX('EPA to IEA Scaling'!$F$8:$AO$8,,MATCH(K$2,'EPA to IEA Scaling'!$F$1:$AO$1,0)))</f>
        <v>0</v>
      </c>
      <c r="L32" cm="1">
        <f t="array" ref="L32">((VLOOKUP($B$1,'Multipliers and Adjustments'!$A$70:$I$86,TRUNC(COLUMN(L$2)/5)+2,FALSE)*SUMIFS('IEA-MethaneAbatement'!$N:$N,'IEA-MethaneAbatement'!$O:$O,"&lt;"&amp;$B32,'IEA-MethaneAbatement'!$O:$O,"&gt;="&amp;$A32,'IEA-MethaneAbatement'!$M:$M,$B$1,'IEA-MethaneAbatement'!$B:$B,'Country Selector'!$A$2)+VLOOKUP($C$1,'Multipliers and Adjustments'!$A$70:$I$86,TRUNC(COLUMN(L$2)/5)+2,FALSE)*SUMIFS('IEA-MethaneAbatement'!$N:$N,'IEA-MethaneAbatement'!$O:$O,"&lt;"&amp;$B32,'IEA-MethaneAbatement'!$O:$O,"&gt;="&amp;$A32,'IEA-MethaneAbatement'!$M:$M,$C$1,'IEA-MethaneAbatement'!$B:$B,'Country Selector'!$A$2)+VLOOKUP($D$1,'Multipliers and Adjustments'!$A$70:$I$86,TRUNC(COLUMN(L$2)/5)+2,FALSE)*SUMIFS('IEA-MethaneAbatement'!$N:$N,'IEA-MethaneAbatement'!$O:$O,"&lt;"&amp;$B32,'IEA-MethaneAbatement'!$O:$O,"&gt;="&amp;$A32,'IEA-MethaneAbatement'!$M:$M,$D$1,'IEA-MethaneAbatement'!$B:$B,'Country Selector'!$A$2)))*(1+INDEX('EPA to IEA Scaling'!$F$8:$AO$8,,MATCH(L$2,'EPA to IEA Scaling'!$F$1:$AO$1,0)))</f>
        <v>0</v>
      </c>
      <c r="M32" s="31" cm="1">
        <f t="array" ref="M32">((VLOOKUP($B$1,'Multipliers and Adjustments'!$A$70:$I$86,TRUNC(COLUMN(M$2)/5)+2,FALSE)*SUMIFS('IEA-MethaneAbatement'!$N:$N,'IEA-MethaneAbatement'!$O:$O,"&lt;"&amp;$B32,'IEA-MethaneAbatement'!$O:$O,"&gt;="&amp;$A32,'IEA-MethaneAbatement'!$M:$M,$B$1,'IEA-MethaneAbatement'!$B:$B,'Country Selector'!$A$2)+VLOOKUP($C$1,'Multipliers and Adjustments'!$A$70:$I$86,TRUNC(COLUMN(M$2)/5)+2,FALSE)*SUMIFS('IEA-MethaneAbatement'!$N:$N,'IEA-MethaneAbatement'!$O:$O,"&lt;"&amp;$B32,'IEA-MethaneAbatement'!$O:$O,"&gt;="&amp;$A32,'IEA-MethaneAbatement'!$M:$M,$C$1,'IEA-MethaneAbatement'!$B:$B,'Country Selector'!$A$2)+VLOOKUP($D$1,'Multipliers and Adjustments'!$A$70:$I$86,TRUNC(COLUMN(M$2)/5)+2,FALSE)*SUMIFS('IEA-MethaneAbatement'!$N:$N,'IEA-MethaneAbatement'!$O:$O,"&lt;"&amp;$B32,'IEA-MethaneAbatement'!$O:$O,"&gt;="&amp;$A32,'IEA-MethaneAbatement'!$M:$M,$D$1,'IEA-MethaneAbatement'!$B:$B,'Country Selector'!$A$2)))*(1+INDEX('EPA to IEA Scaling'!$F$8:$AO$8,,MATCH(M$2,'EPA to IEA Scaling'!$F$1:$AO$1,0)))</f>
        <v>0</v>
      </c>
      <c r="N32" cm="1">
        <f t="array" ref="N32">((VLOOKUP($B$1,'Multipliers and Adjustments'!$A$70:$I$86,TRUNC(COLUMN(N$2)/5)+2,FALSE)*SUMIFS('IEA-MethaneAbatement'!$N:$N,'IEA-MethaneAbatement'!$O:$O,"&lt;"&amp;$B32,'IEA-MethaneAbatement'!$O:$O,"&gt;="&amp;$A32,'IEA-MethaneAbatement'!$M:$M,$B$1,'IEA-MethaneAbatement'!$B:$B,'Country Selector'!$A$2)+VLOOKUP($C$1,'Multipliers and Adjustments'!$A$70:$I$86,TRUNC(COLUMN(N$2)/5)+2,FALSE)*SUMIFS('IEA-MethaneAbatement'!$N:$N,'IEA-MethaneAbatement'!$O:$O,"&lt;"&amp;$B32,'IEA-MethaneAbatement'!$O:$O,"&gt;="&amp;$A32,'IEA-MethaneAbatement'!$M:$M,$C$1,'IEA-MethaneAbatement'!$B:$B,'Country Selector'!$A$2)+VLOOKUP($D$1,'Multipliers and Adjustments'!$A$70:$I$86,TRUNC(COLUMN(N$2)/5)+2,FALSE)*SUMIFS('IEA-MethaneAbatement'!$N:$N,'IEA-MethaneAbatement'!$O:$O,"&lt;"&amp;$B32,'IEA-MethaneAbatement'!$O:$O,"&gt;="&amp;$A32,'IEA-MethaneAbatement'!$M:$M,$D$1,'IEA-MethaneAbatement'!$B:$B,'Country Selector'!$A$2)))*(1+INDEX('EPA to IEA Scaling'!$F$8:$AO$8,,MATCH(N$2,'EPA to IEA Scaling'!$F$1:$AO$1,0)))</f>
        <v>0</v>
      </c>
      <c r="O32" cm="1">
        <f t="array" ref="O32">((VLOOKUP($B$1,'Multipliers and Adjustments'!$A$70:$I$86,TRUNC(COLUMN(O$2)/5)+2,FALSE)*SUMIFS('IEA-MethaneAbatement'!$N:$N,'IEA-MethaneAbatement'!$O:$O,"&lt;"&amp;$B32,'IEA-MethaneAbatement'!$O:$O,"&gt;="&amp;$A32,'IEA-MethaneAbatement'!$M:$M,$B$1,'IEA-MethaneAbatement'!$B:$B,'Country Selector'!$A$2)+VLOOKUP($C$1,'Multipliers and Adjustments'!$A$70:$I$86,TRUNC(COLUMN(O$2)/5)+2,FALSE)*SUMIFS('IEA-MethaneAbatement'!$N:$N,'IEA-MethaneAbatement'!$O:$O,"&lt;"&amp;$B32,'IEA-MethaneAbatement'!$O:$O,"&gt;="&amp;$A32,'IEA-MethaneAbatement'!$M:$M,$C$1,'IEA-MethaneAbatement'!$B:$B,'Country Selector'!$A$2)+VLOOKUP($D$1,'Multipliers and Adjustments'!$A$70:$I$86,TRUNC(COLUMN(O$2)/5)+2,FALSE)*SUMIFS('IEA-MethaneAbatement'!$N:$N,'IEA-MethaneAbatement'!$O:$O,"&lt;"&amp;$B32,'IEA-MethaneAbatement'!$O:$O,"&gt;="&amp;$A32,'IEA-MethaneAbatement'!$M:$M,$D$1,'IEA-MethaneAbatement'!$B:$B,'Country Selector'!$A$2)))*(1+INDEX('EPA to IEA Scaling'!$F$8:$AO$8,,MATCH(O$2,'EPA to IEA Scaling'!$F$1:$AO$1,0)))</f>
        <v>0</v>
      </c>
      <c r="P32" cm="1">
        <f t="array" ref="P32">((VLOOKUP($B$1,'Multipliers and Adjustments'!$A$70:$I$86,TRUNC(COLUMN(P$2)/5)+2,FALSE)*SUMIFS('IEA-MethaneAbatement'!$N:$N,'IEA-MethaneAbatement'!$O:$O,"&lt;"&amp;$B32,'IEA-MethaneAbatement'!$O:$O,"&gt;="&amp;$A32,'IEA-MethaneAbatement'!$M:$M,$B$1,'IEA-MethaneAbatement'!$B:$B,'Country Selector'!$A$2)+VLOOKUP($C$1,'Multipliers and Adjustments'!$A$70:$I$86,TRUNC(COLUMN(P$2)/5)+2,FALSE)*SUMIFS('IEA-MethaneAbatement'!$N:$N,'IEA-MethaneAbatement'!$O:$O,"&lt;"&amp;$B32,'IEA-MethaneAbatement'!$O:$O,"&gt;="&amp;$A32,'IEA-MethaneAbatement'!$M:$M,$C$1,'IEA-MethaneAbatement'!$B:$B,'Country Selector'!$A$2)+VLOOKUP($D$1,'Multipliers and Adjustments'!$A$70:$I$86,TRUNC(COLUMN(P$2)/5)+2,FALSE)*SUMIFS('IEA-MethaneAbatement'!$N:$N,'IEA-MethaneAbatement'!$O:$O,"&lt;"&amp;$B32,'IEA-MethaneAbatement'!$O:$O,"&gt;="&amp;$A32,'IEA-MethaneAbatement'!$M:$M,$D$1,'IEA-MethaneAbatement'!$B:$B,'Country Selector'!$A$2)))*(1+INDEX('EPA to IEA Scaling'!$F$8:$AO$8,,MATCH(P$2,'EPA to IEA Scaling'!$F$1:$AO$1,0)))</f>
        <v>0</v>
      </c>
      <c r="Q32" cm="1">
        <f t="array" ref="Q32">((VLOOKUP($B$1,'Multipliers and Adjustments'!$A$70:$I$86,TRUNC(COLUMN(Q$2)/5)+2,FALSE)*SUMIFS('IEA-MethaneAbatement'!$N:$N,'IEA-MethaneAbatement'!$O:$O,"&lt;"&amp;$B32,'IEA-MethaneAbatement'!$O:$O,"&gt;="&amp;$A32,'IEA-MethaneAbatement'!$M:$M,$B$1,'IEA-MethaneAbatement'!$B:$B,'Country Selector'!$A$2)+VLOOKUP($C$1,'Multipliers and Adjustments'!$A$70:$I$86,TRUNC(COLUMN(Q$2)/5)+2,FALSE)*SUMIFS('IEA-MethaneAbatement'!$N:$N,'IEA-MethaneAbatement'!$O:$O,"&lt;"&amp;$B32,'IEA-MethaneAbatement'!$O:$O,"&gt;="&amp;$A32,'IEA-MethaneAbatement'!$M:$M,$C$1,'IEA-MethaneAbatement'!$B:$B,'Country Selector'!$A$2)+VLOOKUP($D$1,'Multipliers and Adjustments'!$A$70:$I$86,TRUNC(COLUMN(Q$2)/5)+2,FALSE)*SUMIFS('IEA-MethaneAbatement'!$N:$N,'IEA-MethaneAbatement'!$O:$O,"&lt;"&amp;$B32,'IEA-MethaneAbatement'!$O:$O,"&gt;="&amp;$A32,'IEA-MethaneAbatement'!$M:$M,$D$1,'IEA-MethaneAbatement'!$B:$B,'Country Selector'!$A$2)))*(1+INDEX('EPA to IEA Scaling'!$F$8:$AO$8,,MATCH(Q$2,'EPA to IEA Scaling'!$F$1:$AO$1,0)))</f>
        <v>0</v>
      </c>
      <c r="R32" s="31" cm="1">
        <f t="array" ref="R32">((VLOOKUP($B$1,'Multipliers and Adjustments'!$A$70:$I$86,TRUNC(COLUMN(R$2)/5)+2,FALSE)*SUMIFS('IEA-MethaneAbatement'!$N:$N,'IEA-MethaneAbatement'!$O:$O,"&lt;"&amp;$B32,'IEA-MethaneAbatement'!$O:$O,"&gt;="&amp;$A32,'IEA-MethaneAbatement'!$M:$M,$B$1,'IEA-MethaneAbatement'!$B:$B,'Country Selector'!$A$2)+VLOOKUP($C$1,'Multipliers and Adjustments'!$A$70:$I$86,TRUNC(COLUMN(R$2)/5)+2,FALSE)*SUMIFS('IEA-MethaneAbatement'!$N:$N,'IEA-MethaneAbatement'!$O:$O,"&lt;"&amp;$B32,'IEA-MethaneAbatement'!$O:$O,"&gt;="&amp;$A32,'IEA-MethaneAbatement'!$M:$M,$C$1,'IEA-MethaneAbatement'!$B:$B,'Country Selector'!$A$2)+VLOOKUP($D$1,'Multipliers and Adjustments'!$A$70:$I$86,TRUNC(COLUMN(R$2)/5)+2,FALSE)*SUMIFS('IEA-MethaneAbatement'!$N:$N,'IEA-MethaneAbatement'!$O:$O,"&lt;"&amp;$B32,'IEA-MethaneAbatement'!$O:$O,"&gt;="&amp;$A32,'IEA-MethaneAbatement'!$M:$M,$D$1,'IEA-MethaneAbatement'!$B:$B,'Country Selector'!$A$2)))*(1+INDEX('EPA to IEA Scaling'!$F$8:$AO$8,,MATCH(R$2,'EPA to IEA Scaling'!$F$1:$AO$1,0)))</f>
        <v>0</v>
      </c>
      <c r="S32" cm="1">
        <f t="array" ref="S32">((VLOOKUP($B$1,'Multipliers and Adjustments'!$A$70:$I$86,TRUNC(COLUMN(S$2)/5)+2,FALSE)*SUMIFS('IEA-MethaneAbatement'!$N:$N,'IEA-MethaneAbatement'!$O:$O,"&lt;"&amp;$B32,'IEA-MethaneAbatement'!$O:$O,"&gt;="&amp;$A32,'IEA-MethaneAbatement'!$M:$M,$B$1,'IEA-MethaneAbatement'!$B:$B,'Country Selector'!$A$2)+VLOOKUP($C$1,'Multipliers and Adjustments'!$A$70:$I$86,TRUNC(COLUMN(S$2)/5)+2,FALSE)*SUMIFS('IEA-MethaneAbatement'!$N:$N,'IEA-MethaneAbatement'!$O:$O,"&lt;"&amp;$B32,'IEA-MethaneAbatement'!$O:$O,"&gt;="&amp;$A32,'IEA-MethaneAbatement'!$M:$M,$C$1,'IEA-MethaneAbatement'!$B:$B,'Country Selector'!$A$2)+VLOOKUP($D$1,'Multipliers and Adjustments'!$A$70:$I$86,TRUNC(COLUMN(S$2)/5)+2,FALSE)*SUMIFS('IEA-MethaneAbatement'!$N:$N,'IEA-MethaneAbatement'!$O:$O,"&lt;"&amp;$B32,'IEA-MethaneAbatement'!$O:$O,"&gt;="&amp;$A32,'IEA-MethaneAbatement'!$M:$M,$D$1,'IEA-MethaneAbatement'!$B:$B,'Country Selector'!$A$2)))*(1+INDEX('EPA to IEA Scaling'!$F$8:$AO$8,,MATCH(S$2,'EPA to IEA Scaling'!$F$1:$AO$1,0)))</f>
        <v>0</v>
      </c>
      <c r="T32" cm="1">
        <f t="array" ref="T32">((VLOOKUP($B$1,'Multipliers and Adjustments'!$A$70:$I$86,TRUNC(COLUMN(T$2)/5)+2,FALSE)*SUMIFS('IEA-MethaneAbatement'!$N:$N,'IEA-MethaneAbatement'!$O:$O,"&lt;"&amp;$B32,'IEA-MethaneAbatement'!$O:$O,"&gt;="&amp;$A32,'IEA-MethaneAbatement'!$M:$M,$B$1,'IEA-MethaneAbatement'!$B:$B,'Country Selector'!$A$2)+VLOOKUP($C$1,'Multipliers and Adjustments'!$A$70:$I$86,TRUNC(COLUMN(T$2)/5)+2,FALSE)*SUMIFS('IEA-MethaneAbatement'!$N:$N,'IEA-MethaneAbatement'!$O:$O,"&lt;"&amp;$B32,'IEA-MethaneAbatement'!$O:$O,"&gt;="&amp;$A32,'IEA-MethaneAbatement'!$M:$M,$C$1,'IEA-MethaneAbatement'!$B:$B,'Country Selector'!$A$2)+VLOOKUP($D$1,'Multipliers and Adjustments'!$A$70:$I$86,TRUNC(COLUMN(T$2)/5)+2,FALSE)*SUMIFS('IEA-MethaneAbatement'!$N:$N,'IEA-MethaneAbatement'!$O:$O,"&lt;"&amp;$B32,'IEA-MethaneAbatement'!$O:$O,"&gt;="&amp;$A32,'IEA-MethaneAbatement'!$M:$M,$D$1,'IEA-MethaneAbatement'!$B:$B,'Country Selector'!$A$2)))*(1+INDEX('EPA to IEA Scaling'!$F$8:$AO$8,,MATCH(T$2,'EPA to IEA Scaling'!$F$1:$AO$1,0)))</f>
        <v>0</v>
      </c>
      <c r="U32" cm="1">
        <f t="array" ref="U32">((VLOOKUP($B$1,'Multipliers and Adjustments'!$A$70:$I$86,TRUNC(COLUMN(U$2)/5)+2,FALSE)*SUMIFS('IEA-MethaneAbatement'!$N:$N,'IEA-MethaneAbatement'!$O:$O,"&lt;"&amp;$B32,'IEA-MethaneAbatement'!$O:$O,"&gt;="&amp;$A32,'IEA-MethaneAbatement'!$M:$M,$B$1,'IEA-MethaneAbatement'!$B:$B,'Country Selector'!$A$2)+VLOOKUP($C$1,'Multipliers and Adjustments'!$A$70:$I$86,TRUNC(COLUMN(U$2)/5)+2,FALSE)*SUMIFS('IEA-MethaneAbatement'!$N:$N,'IEA-MethaneAbatement'!$O:$O,"&lt;"&amp;$B32,'IEA-MethaneAbatement'!$O:$O,"&gt;="&amp;$A32,'IEA-MethaneAbatement'!$M:$M,$C$1,'IEA-MethaneAbatement'!$B:$B,'Country Selector'!$A$2)+VLOOKUP($D$1,'Multipliers and Adjustments'!$A$70:$I$86,TRUNC(COLUMN(U$2)/5)+2,FALSE)*SUMIFS('IEA-MethaneAbatement'!$N:$N,'IEA-MethaneAbatement'!$O:$O,"&lt;"&amp;$B32,'IEA-MethaneAbatement'!$O:$O,"&gt;="&amp;$A32,'IEA-MethaneAbatement'!$M:$M,$D$1,'IEA-MethaneAbatement'!$B:$B,'Country Selector'!$A$2)))*(1+INDEX('EPA to IEA Scaling'!$F$8:$AO$8,,MATCH(U$2,'EPA to IEA Scaling'!$F$1:$AO$1,0)))</f>
        <v>0</v>
      </c>
      <c r="V32" cm="1">
        <f t="array" ref="V32">((VLOOKUP($B$1,'Multipliers and Adjustments'!$A$70:$I$86,TRUNC(COLUMN(V$2)/5)+2,FALSE)*SUMIFS('IEA-MethaneAbatement'!$N:$N,'IEA-MethaneAbatement'!$O:$O,"&lt;"&amp;$B32,'IEA-MethaneAbatement'!$O:$O,"&gt;="&amp;$A32,'IEA-MethaneAbatement'!$M:$M,$B$1,'IEA-MethaneAbatement'!$B:$B,'Country Selector'!$A$2)+VLOOKUP($C$1,'Multipliers and Adjustments'!$A$70:$I$86,TRUNC(COLUMN(V$2)/5)+2,FALSE)*SUMIFS('IEA-MethaneAbatement'!$N:$N,'IEA-MethaneAbatement'!$O:$O,"&lt;"&amp;$B32,'IEA-MethaneAbatement'!$O:$O,"&gt;="&amp;$A32,'IEA-MethaneAbatement'!$M:$M,$C$1,'IEA-MethaneAbatement'!$B:$B,'Country Selector'!$A$2)+VLOOKUP($D$1,'Multipliers and Adjustments'!$A$70:$I$86,TRUNC(COLUMN(V$2)/5)+2,FALSE)*SUMIFS('IEA-MethaneAbatement'!$N:$N,'IEA-MethaneAbatement'!$O:$O,"&lt;"&amp;$B32,'IEA-MethaneAbatement'!$O:$O,"&gt;="&amp;$A32,'IEA-MethaneAbatement'!$M:$M,$D$1,'IEA-MethaneAbatement'!$B:$B,'Country Selector'!$A$2)))*(1+INDEX('EPA to IEA Scaling'!$F$8:$AO$8,,MATCH(V$2,'EPA to IEA Scaling'!$F$1:$AO$1,0)))</f>
        <v>0</v>
      </c>
      <c r="W32" s="31" cm="1">
        <f t="array" ref="W32">((VLOOKUP($B$1,'Multipliers and Adjustments'!$A$70:$I$86,TRUNC(COLUMN(W$2)/5)+2,FALSE)*SUMIFS('IEA-MethaneAbatement'!$N:$N,'IEA-MethaneAbatement'!$O:$O,"&lt;"&amp;$B32,'IEA-MethaneAbatement'!$O:$O,"&gt;="&amp;$A32,'IEA-MethaneAbatement'!$M:$M,$B$1,'IEA-MethaneAbatement'!$B:$B,'Country Selector'!$A$2)+VLOOKUP($C$1,'Multipliers and Adjustments'!$A$70:$I$86,TRUNC(COLUMN(W$2)/5)+2,FALSE)*SUMIFS('IEA-MethaneAbatement'!$N:$N,'IEA-MethaneAbatement'!$O:$O,"&lt;"&amp;$B32,'IEA-MethaneAbatement'!$O:$O,"&gt;="&amp;$A32,'IEA-MethaneAbatement'!$M:$M,$C$1,'IEA-MethaneAbatement'!$B:$B,'Country Selector'!$A$2)+VLOOKUP($D$1,'Multipliers and Adjustments'!$A$70:$I$86,TRUNC(COLUMN(W$2)/5)+2,FALSE)*SUMIFS('IEA-MethaneAbatement'!$N:$N,'IEA-MethaneAbatement'!$O:$O,"&lt;"&amp;$B32,'IEA-MethaneAbatement'!$O:$O,"&gt;="&amp;$A32,'IEA-MethaneAbatement'!$M:$M,$D$1,'IEA-MethaneAbatement'!$B:$B,'Country Selector'!$A$2)))*(1+INDEX('EPA to IEA Scaling'!$F$8:$AO$8,,MATCH(W$2,'EPA to IEA Scaling'!$F$1:$AO$1,0)))</f>
        <v>0</v>
      </c>
      <c r="X32" cm="1">
        <f t="array" ref="X32">((VLOOKUP($B$1,'Multipliers and Adjustments'!$A$70:$I$86,TRUNC(COLUMN(X$2)/5)+2,FALSE)*SUMIFS('IEA-MethaneAbatement'!$N:$N,'IEA-MethaneAbatement'!$O:$O,"&lt;"&amp;$B32,'IEA-MethaneAbatement'!$O:$O,"&gt;="&amp;$A32,'IEA-MethaneAbatement'!$M:$M,$B$1,'IEA-MethaneAbatement'!$B:$B,'Country Selector'!$A$2)+VLOOKUP($C$1,'Multipliers and Adjustments'!$A$70:$I$86,TRUNC(COLUMN(X$2)/5)+2,FALSE)*SUMIFS('IEA-MethaneAbatement'!$N:$N,'IEA-MethaneAbatement'!$O:$O,"&lt;"&amp;$B32,'IEA-MethaneAbatement'!$O:$O,"&gt;="&amp;$A32,'IEA-MethaneAbatement'!$M:$M,$C$1,'IEA-MethaneAbatement'!$B:$B,'Country Selector'!$A$2)+VLOOKUP($D$1,'Multipliers and Adjustments'!$A$70:$I$86,TRUNC(COLUMN(X$2)/5)+2,FALSE)*SUMIFS('IEA-MethaneAbatement'!$N:$N,'IEA-MethaneAbatement'!$O:$O,"&lt;"&amp;$B32,'IEA-MethaneAbatement'!$O:$O,"&gt;="&amp;$A32,'IEA-MethaneAbatement'!$M:$M,$D$1,'IEA-MethaneAbatement'!$B:$B,'Country Selector'!$A$2)))*(1+INDEX('EPA to IEA Scaling'!$F$8:$AO$8,,MATCH(X$2,'EPA to IEA Scaling'!$F$1:$AO$1,0)))</f>
        <v>0</v>
      </c>
      <c r="Y32" cm="1">
        <f t="array" ref="Y32">((VLOOKUP($B$1,'Multipliers and Adjustments'!$A$70:$I$86,TRUNC(COLUMN(Y$2)/5)+2,FALSE)*SUMIFS('IEA-MethaneAbatement'!$N:$N,'IEA-MethaneAbatement'!$O:$O,"&lt;"&amp;$B32,'IEA-MethaneAbatement'!$O:$O,"&gt;="&amp;$A32,'IEA-MethaneAbatement'!$M:$M,$B$1,'IEA-MethaneAbatement'!$B:$B,'Country Selector'!$A$2)+VLOOKUP($C$1,'Multipliers and Adjustments'!$A$70:$I$86,TRUNC(COLUMN(Y$2)/5)+2,FALSE)*SUMIFS('IEA-MethaneAbatement'!$N:$N,'IEA-MethaneAbatement'!$O:$O,"&lt;"&amp;$B32,'IEA-MethaneAbatement'!$O:$O,"&gt;="&amp;$A32,'IEA-MethaneAbatement'!$M:$M,$C$1,'IEA-MethaneAbatement'!$B:$B,'Country Selector'!$A$2)+VLOOKUP($D$1,'Multipliers and Adjustments'!$A$70:$I$86,TRUNC(COLUMN(Y$2)/5)+2,FALSE)*SUMIFS('IEA-MethaneAbatement'!$N:$N,'IEA-MethaneAbatement'!$O:$O,"&lt;"&amp;$B32,'IEA-MethaneAbatement'!$O:$O,"&gt;="&amp;$A32,'IEA-MethaneAbatement'!$M:$M,$D$1,'IEA-MethaneAbatement'!$B:$B,'Country Selector'!$A$2)))*(1+INDEX('EPA to IEA Scaling'!$F$8:$AO$8,,MATCH(Y$2,'EPA to IEA Scaling'!$F$1:$AO$1,0)))</f>
        <v>0</v>
      </c>
      <c r="Z32" cm="1">
        <f t="array" ref="Z32">((VLOOKUP($B$1,'Multipliers and Adjustments'!$A$70:$I$86,TRUNC(COLUMN(Z$2)/5)+2,FALSE)*SUMIFS('IEA-MethaneAbatement'!$N:$N,'IEA-MethaneAbatement'!$O:$O,"&lt;"&amp;$B32,'IEA-MethaneAbatement'!$O:$O,"&gt;="&amp;$A32,'IEA-MethaneAbatement'!$M:$M,$B$1,'IEA-MethaneAbatement'!$B:$B,'Country Selector'!$A$2)+VLOOKUP($C$1,'Multipliers and Adjustments'!$A$70:$I$86,TRUNC(COLUMN(Z$2)/5)+2,FALSE)*SUMIFS('IEA-MethaneAbatement'!$N:$N,'IEA-MethaneAbatement'!$O:$O,"&lt;"&amp;$B32,'IEA-MethaneAbatement'!$O:$O,"&gt;="&amp;$A32,'IEA-MethaneAbatement'!$M:$M,$C$1,'IEA-MethaneAbatement'!$B:$B,'Country Selector'!$A$2)+VLOOKUP($D$1,'Multipliers and Adjustments'!$A$70:$I$86,TRUNC(COLUMN(Z$2)/5)+2,FALSE)*SUMIFS('IEA-MethaneAbatement'!$N:$N,'IEA-MethaneAbatement'!$O:$O,"&lt;"&amp;$B32,'IEA-MethaneAbatement'!$O:$O,"&gt;="&amp;$A32,'IEA-MethaneAbatement'!$M:$M,$D$1,'IEA-MethaneAbatement'!$B:$B,'Country Selector'!$A$2)))*(1+INDEX('EPA to IEA Scaling'!$F$8:$AO$8,,MATCH(Z$2,'EPA to IEA Scaling'!$F$1:$AO$1,0)))</f>
        <v>0</v>
      </c>
      <c r="AA32" cm="1">
        <f t="array" ref="AA32">((VLOOKUP($B$1,'Multipliers and Adjustments'!$A$70:$I$86,TRUNC(COLUMN(AA$2)/5)+2,FALSE)*SUMIFS('IEA-MethaneAbatement'!$N:$N,'IEA-MethaneAbatement'!$O:$O,"&lt;"&amp;$B32,'IEA-MethaneAbatement'!$O:$O,"&gt;="&amp;$A32,'IEA-MethaneAbatement'!$M:$M,$B$1,'IEA-MethaneAbatement'!$B:$B,'Country Selector'!$A$2)+VLOOKUP($C$1,'Multipliers and Adjustments'!$A$70:$I$86,TRUNC(COLUMN(AA$2)/5)+2,FALSE)*SUMIFS('IEA-MethaneAbatement'!$N:$N,'IEA-MethaneAbatement'!$O:$O,"&lt;"&amp;$B32,'IEA-MethaneAbatement'!$O:$O,"&gt;="&amp;$A32,'IEA-MethaneAbatement'!$M:$M,$C$1,'IEA-MethaneAbatement'!$B:$B,'Country Selector'!$A$2)+VLOOKUP($D$1,'Multipliers and Adjustments'!$A$70:$I$86,TRUNC(COLUMN(AA$2)/5)+2,FALSE)*SUMIFS('IEA-MethaneAbatement'!$N:$N,'IEA-MethaneAbatement'!$O:$O,"&lt;"&amp;$B32,'IEA-MethaneAbatement'!$O:$O,"&gt;="&amp;$A32,'IEA-MethaneAbatement'!$M:$M,$D$1,'IEA-MethaneAbatement'!$B:$B,'Country Selector'!$A$2)))*(1+INDEX('EPA to IEA Scaling'!$F$8:$AO$8,,MATCH(AA$2,'EPA to IEA Scaling'!$F$1:$AO$1,0)))</f>
        <v>0</v>
      </c>
      <c r="AB32" s="31" cm="1">
        <f t="array" ref="AB32">((VLOOKUP($B$1,'Multipliers and Adjustments'!$A$70:$I$86,TRUNC(COLUMN(AB$2)/5)+2,FALSE)*SUMIFS('IEA-MethaneAbatement'!$N:$N,'IEA-MethaneAbatement'!$O:$O,"&lt;"&amp;$B32,'IEA-MethaneAbatement'!$O:$O,"&gt;="&amp;$A32,'IEA-MethaneAbatement'!$M:$M,$B$1,'IEA-MethaneAbatement'!$B:$B,'Country Selector'!$A$2)+VLOOKUP($C$1,'Multipliers and Adjustments'!$A$70:$I$86,TRUNC(COLUMN(AB$2)/5)+2,FALSE)*SUMIFS('IEA-MethaneAbatement'!$N:$N,'IEA-MethaneAbatement'!$O:$O,"&lt;"&amp;$B32,'IEA-MethaneAbatement'!$O:$O,"&gt;="&amp;$A32,'IEA-MethaneAbatement'!$M:$M,$C$1,'IEA-MethaneAbatement'!$B:$B,'Country Selector'!$A$2)+VLOOKUP($D$1,'Multipliers and Adjustments'!$A$70:$I$86,TRUNC(COLUMN(AB$2)/5)+2,FALSE)*SUMIFS('IEA-MethaneAbatement'!$N:$N,'IEA-MethaneAbatement'!$O:$O,"&lt;"&amp;$B32,'IEA-MethaneAbatement'!$O:$O,"&gt;="&amp;$A32,'IEA-MethaneAbatement'!$M:$M,$D$1,'IEA-MethaneAbatement'!$B:$B,'Country Selector'!$A$2)))*(1+INDEX('EPA to IEA Scaling'!$F$8:$AO$8,,MATCH(AB$2,'EPA to IEA Scaling'!$F$1:$AO$1,0)))</f>
        <v>0</v>
      </c>
      <c r="AC32" cm="1">
        <f t="array" ref="AC32">((VLOOKUP($B$1,'Multipliers and Adjustments'!$A$70:$I$86,TRUNC(COLUMN(AC$2)/5)+2,FALSE)*SUMIFS('IEA-MethaneAbatement'!$N:$N,'IEA-MethaneAbatement'!$O:$O,"&lt;"&amp;$B32,'IEA-MethaneAbatement'!$O:$O,"&gt;="&amp;$A32,'IEA-MethaneAbatement'!$M:$M,$B$1,'IEA-MethaneAbatement'!$B:$B,'Country Selector'!$A$2)+VLOOKUP($C$1,'Multipliers and Adjustments'!$A$70:$I$86,TRUNC(COLUMN(AC$2)/5)+2,FALSE)*SUMIFS('IEA-MethaneAbatement'!$N:$N,'IEA-MethaneAbatement'!$O:$O,"&lt;"&amp;$B32,'IEA-MethaneAbatement'!$O:$O,"&gt;="&amp;$A32,'IEA-MethaneAbatement'!$M:$M,$C$1,'IEA-MethaneAbatement'!$B:$B,'Country Selector'!$A$2)+VLOOKUP($D$1,'Multipliers and Adjustments'!$A$70:$I$86,TRUNC(COLUMN(AC$2)/5)+2,FALSE)*SUMIFS('IEA-MethaneAbatement'!$N:$N,'IEA-MethaneAbatement'!$O:$O,"&lt;"&amp;$B32,'IEA-MethaneAbatement'!$O:$O,"&gt;="&amp;$A32,'IEA-MethaneAbatement'!$M:$M,$D$1,'IEA-MethaneAbatement'!$B:$B,'Country Selector'!$A$2)))*(1+INDEX('EPA to IEA Scaling'!$F$8:$AO$8,,MATCH(AC$2,'EPA to IEA Scaling'!$F$1:$AO$1,0)))</f>
        <v>0</v>
      </c>
      <c r="AD32" cm="1">
        <f t="array" ref="AD32">((VLOOKUP($B$1,'Multipliers and Adjustments'!$A$70:$I$86,TRUNC(COLUMN(AD$2)/5)+2,FALSE)*SUMIFS('IEA-MethaneAbatement'!$N:$N,'IEA-MethaneAbatement'!$O:$O,"&lt;"&amp;$B32,'IEA-MethaneAbatement'!$O:$O,"&gt;="&amp;$A32,'IEA-MethaneAbatement'!$M:$M,$B$1,'IEA-MethaneAbatement'!$B:$B,'Country Selector'!$A$2)+VLOOKUP($C$1,'Multipliers and Adjustments'!$A$70:$I$86,TRUNC(COLUMN(AD$2)/5)+2,FALSE)*SUMIFS('IEA-MethaneAbatement'!$N:$N,'IEA-MethaneAbatement'!$O:$O,"&lt;"&amp;$B32,'IEA-MethaneAbatement'!$O:$O,"&gt;="&amp;$A32,'IEA-MethaneAbatement'!$M:$M,$C$1,'IEA-MethaneAbatement'!$B:$B,'Country Selector'!$A$2)+VLOOKUP($D$1,'Multipliers and Adjustments'!$A$70:$I$86,TRUNC(COLUMN(AD$2)/5)+2,FALSE)*SUMIFS('IEA-MethaneAbatement'!$N:$N,'IEA-MethaneAbatement'!$O:$O,"&lt;"&amp;$B32,'IEA-MethaneAbatement'!$O:$O,"&gt;="&amp;$A32,'IEA-MethaneAbatement'!$M:$M,$D$1,'IEA-MethaneAbatement'!$B:$B,'Country Selector'!$A$2)))*(1+INDEX('EPA to IEA Scaling'!$F$8:$AO$8,,MATCH(AD$2,'EPA to IEA Scaling'!$F$1:$AO$1,0)))</f>
        <v>0</v>
      </c>
      <c r="AE32" cm="1">
        <f t="array" ref="AE32">((VLOOKUP($B$1,'Multipliers and Adjustments'!$A$70:$I$86,TRUNC(COLUMN(AE$2)/5)+2,FALSE)*SUMIFS('IEA-MethaneAbatement'!$N:$N,'IEA-MethaneAbatement'!$O:$O,"&lt;"&amp;$B32,'IEA-MethaneAbatement'!$O:$O,"&gt;="&amp;$A32,'IEA-MethaneAbatement'!$M:$M,$B$1,'IEA-MethaneAbatement'!$B:$B,'Country Selector'!$A$2)+VLOOKUP($C$1,'Multipliers and Adjustments'!$A$70:$I$86,TRUNC(COLUMN(AE$2)/5)+2,FALSE)*SUMIFS('IEA-MethaneAbatement'!$N:$N,'IEA-MethaneAbatement'!$O:$O,"&lt;"&amp;$B32,'IEA-MethaneAbatement'!$O:$O,"&gt;="&amp;$A32,'IEA-MethaneAbatement'!$M:$M,$C$1,'IEA-MethaneAbatement'!$B:$B,'Country Selector'!$A$2)+VLOOKUP($D$1,'Multipliers and Adjustments'!$A$70:$I$86,TRUNC(COLUMN(AE$2)/5)+2,FALSE)*SUMIFS('IEA-MethaneAbatement'!$N:$N,'IEA-MethaneAbatement'!$O:$O,"&lt;"&amp;$B32,'IEA-MethaneAbatement'!$O:$O,"&gt;="&amp;$A32,'IEA-MethaneAbatement'!$M:$M,$D$1,'IEA-MethaneAbatement'!$B:$B,'Country Selector'!$A$2)))*(1+INDEX('EPA to IEA Scaling'!$F$8:$AO$8,,MATCH(AE$2,'EPA to IEA Scaling'!$F$1:$AO$1,0)))</f>
        <v>0</v>
      </c>
      <c r="AF32" cm="1">
        <f t="array" ref="AF32">((VLOOKUP($B$1,'Multipliers and Adjustments'!$A$70:$I$86,TRUNC(COLUMN(AF$2)/5)+2,FALSE)*SUMIFS('IEA-MethaneAbatement'!$N:$N,'IEA-MethaneAbatement'!$O:$O,"&lt;"&amp;$B32,'IEA-MethaneAbatement'!$O:$O,"&gt;="&amp;$A32,'IEA-MethaneAbatement'!$M:$M,$B$1,'IEA-MethaneAbatement'!$B:$B,'Country Selector'!$A$2)+VLOOKUP($C$1,'Multipliers and Adjustments'!$A$70:$I$86,TRUNC(COLUMN(AF$2)/5)+2,FALSE)*SUMIFS('IEA-MethaneAbatement'!$N:$N,'IEA-MethaneAbatement'!$O:$O,"&lt;"&amp;$B32,'IEA-MethaneAbatement'!$O:$O,"&gt;="&amp;$A32,'IEA-MethaneAbatement'!$M:$M,$C$1,'IEA-MethaneAbatement'!$B:$B,'Country Selector'!$A$2)+VLOOKUP($D$1,'Multipliers and Adjustments'!$A$70:$I$86,TRUNC(COLUMN(AF$2)/5)+2,FALSE)*SUMIFS('IEA-MethaneAbatement'!$N:$N,'IEA-MethaneAbatement'!$O:$O,"&lt;"&amp;$B32,'IEA-MethaneAbatement'!$O:$O,"&gt;="&amp;$A32,'IEA-MethaneAbatement'!$M:$M,$D$1,'IEA-MethaneAbatement'!$B:$B,'Country Selector'!$A$2)))*(1+INDEX('EPA to IEA Scaling'!$F$8:$AO$8,,MATCH(AF$2,'EPA to IEA Scaling'!$F$1:$AO$1,0)))</f>
        <v>0</v>
      </c>
      <c r="AG32" s="31" cm="1">
        <f t="array" ref="AG32">((VLOOKUP($B$1,'Multipliers and Adjustments'!$A$70:$I$86,TRUNC(COLUMN(AG$2)/5)+2,FALSE)*SUMIFS('IEA-MethaneAbatement'!$N:$N,'IEA-MethaneAbatement'!$O:$O,"&lt;"&amp;$B32,'IEA-MethaneAbatement'!$O:$O,"&gt;="&amp;$A32,'IEA-MethaneAbatement'!$M:$M,$B$1,'IEA-MethaneAbatement'!$B:$B,'Country Selector'!$A$2)+VLOOKUP($C$1,'Multipliers and Adjustments'!$A$70:$I$86,TRUNC(COLUMN(AG$2)/5)+2,FALSE)*SUMIFS('IEA-MethaneAbatement'!$N:$N,'IEA-MethaneAbatement'!$O:$O,"&lt;"&amp;$B32,'IEA-MethaneAbatement'!$O:$O,"&gt;="&amp;$A32,'IEA-MethaneAbatement'!$M:$M,$C$1,'IEA-MethaneAbatement'!$B:$B,'Country Selector'!$A$2)+VLOOKUP($D$1,'Multipliers and Adjustments'!$A$70:$I$86,TRUNC(COLUMN(AG$2)/5)+2,FALSE)*SUMIFS('IEA-MethaneAbatement'!$N:$N,'IEA-MethaneAbatement'!$O:$O,"&lt;"&amp;$B32,'IEA-MethaneAbatement'!$O:$O,"&gt;="&amp;$A32,'IEA-MethaneAbatement'!$M:$M,$D$1,'IEA-MethaneAbatement'!$B:$B,'Country Selector'!$A$2)))*(1+INDEX('EPA to IEA Scaling'!$F$8:$AO$8,,MATCH(AG$2,'EPA to IEA Scaling'!$F$1:$AO$1,0)))</f>
        <v>0</v>
      </c>
      <c r="AH32" cm="1">
        <f t="array" ref="AH32">((VLOOKUP($B$1,'Multipliers and Adjustments'!$A$70:$I$86,TRUNC(COLUMN(AH$2)/5)+2,FALSE)*SUMIFS('IEA-MethaneAbatement'!$N:$N,'IEA-MethaneAbatement'!$O:$O,"&lt;"&amp;$B32,'IEA-MethaneAbatement'!$O:$O,"&gt;="&amp;$A32,'IEA-MethaneAbatement'!$M:$M,$B$1,'IEA-MethaneAbatement'!$B:$B,'Country Selector'!$A$2)+VLOOKUP($C$1,'Multipliers and Adjustments'!$A$70:$I$86,TRUNC(COLUMN(AH$2)/5)+2,FALSE)*SUMIFS('IEA-MethaneAbatement'!$N:$N,'IEA-MethaneAbatement'!$O:$O,"&lt;"&amp;$B32,'IEA-MethaneAbatement'!$O:$O,"&gt;="&amp;$A32,'IEA-MethaneAbatement'!$M:$M,$C$1,'IEA-MethaneAbatement'!$B:$B,'Country Selector'!$A$2)+VLOOKUP($D$1,'Multipliers and Adjustments'!$A$70:$I$86,TRUNC(COLUMN(AH$2)/5)+2,FALSE)*SUMIFS('IEA-MethaneAbatement'!$N:$N,'IEA-MethaneAbatement'!$O:$O,"&lt;"&amp;$B32,'IEA-MethaneAbatement'!$O:$O,"&gt;="&amp;$A32,'IEA-MethaneAbatement'!$M:$M,$D$1,'IEA-MethaneAbatement'!$B:$B,'Country Selector'!$A$2)))*(1+INDEX('EPA to IEA Scaling'!$F$8:$AO$8,,MATCH(AH$2,'EPA to IEA Scaling'!$F$1:$AO$1,0)))</f>
        <v>0</v>
      </c>
      <c r="AI32" cm="1">
        <f t="array" ref="AI32">((VLOOKUP($B$1,'Multipliers and Adjustments'!$A$70:$I$86,TRUNC(COLUMN(AI$2)/5)+2,FALSE)*SUMIFS('IEA-MethaneAbatement'!$N:$N,'IEA-MethaneAbatement'!$O:$O,"&lt;"&amp;$B32,'IEA-MethaneAbatement'!$O:$O,"&gt;="&amp;$A32,'IEA-MethaneAbatement'!$M:$M,$B$1,'IEA-MethaneAbatement'!$B:$B,'Country Selector'!$A$2)+VLOOKUP($C$1,'Multipliers and Adjustments'!$A$70:$I$86,TRUNC(COLUMN(AI$2)/5)+2,FALSE)*SUMIFS('IEA-MethaneAbatement'!$N:$N,'IEA-MethaneAbatement'!$O:$O,"&lt;"&amp;$B32,'IEA-MethaneAbatement'!$O:$O,"&gt;="&amp;$A32,'IEA-MethaneAbatement'!$M:$M,$C$1,'IEA-MethaneAbatement'!$B:$B,'Country Selector'!$A$2)+VLOOKUP($D$1,'Multipliers and Adjustments'!$A$70:$I$86,TRUNC(COLUMN(AI$2)/5)+2,FALSE)*SUMIFS('IEA-MethaneAbatement'!$N:$N,'IEA-MethaneAbatement'!$O:$O,"&lt;"&amp;$B32,'IEA-MethaneAbatement'!$O:$O,"&gt;="&amp;$A32,'IEA-MethaneAbatement'!$M:$M,$D$1,'IEA-MethaneAbatement'!$B:$B,'Country Selector'!$A$2)))*(1+INDEX('EPA to IEA Scaling'!$F$8:$AO$8,,MATCH(AI$2,'EPA to IEA Scaling'!$F$1:$AO$1,0)))</f>
        <v>0</v>
      </c>
      <c r="AJ32" cm="1">
        <f t="array" ref="AJ32">((VLOOKUP($B$1,'Multipliers and Adjustments'!$A$70:$I$86,TRUNC(COLUMN(AJ$2)/5)+2,FALSE)*SUMIFS('IEA-MethaneAbatement'!$N:$N,'IEA-MethaneAbatement'!$O:$O,"&lt;"&amp;$B32,'IEA-MethaneAbatement'!$O:$O,"&gt;="&amp;$A32,'IEA-MethaneAbatement'!$M:$M,$B$1,'IEA-MethaneAbatement'!$B:$B,'Country Selector'!$A$2)+VLOOKUP($C$1,'Multipliers and Adjustments'!$A$70:$I$86,TRUNC(COLUMN(AJ$2)/5)+2,FALSE)*SUMIFS('IEA-MethaneAbatement'!$N:$N,'IEA-MethaneAbatement'!$O:$O,"&lt;"&amp;$B32,'IEA-MethaneAbatement'!$O:$O,"&gt;="&amp;$A32,'IEA-MethaneAbatement'!$M:$M,$C$1,'IEA-MethaneAbatement'!$B:$B,'Country Selector'!$A$2)+VLOOKUP($D$1,'Multipliers and Adjustments'!$A$70:$I$86,TRUNC(COLUMN(AJ$2)/5)+2,FALSE)*SUMIFS('IEA-MethaneAbatement'!$N:$N,'IEA-MethaneAbatement'!$O:$O,"&lt;"&amp;$B32,'IEA-MethaneAbatement'!$O:$O,"&gt;="&amp;$A32,'IEA-MethaneAbatement'!$M:$M,$D$1,'IEA-MethaneAbatement'!$B:$B,'Country Selector'!$A$2)))*(1+INDEX('EPA to IEA Scaling'!$F$8:$AO$8,,MATCH(AJ$2,'EPA to IEA Scaling'!$F$1:$AO$1,0)))</f>
        <v>0</v>
      </c>
      <c r="AK32" cm="1">
        <f t="array" ref="AK32">((VLOOKUP($B$1,'Multipliers and Adjustments'!$A$70:$I$86,TRUNC(COLUMN(AK$2)/5)+2,FALSE)*SUMIFS('IEA-MethaneAbatement'!$N:$N,'IEA-MethaneAbatement'!$O:$O,"&lt;"&amp;$B32,'IEA-MethaneAbatement'!$O:$O,"&gt;="&amp;$A32,'IEA-MethaneAbatement'!$M:$M,$B$1,'IEA-MethaneAbatement'!$B:$B,'Country Selector'!$A$2)+VLOOKUP($C$1,'Multipliers and Adjustments'!$A$70:$I$86,TRUNC(COLUMN(AK$2)/5)+2,FALSE)*SUMIFS('IEA-MethaneAbatement'!$N:$N,'IEA-MethaneAbatement'!$O:$O,"&lt;"&amp;$B32,'IEA-MethaneAbatement'!$O:$O,"&gt;="&amp;$A32,'IEA-MethaneAbatement'!$M:$M,$C$1,'IEA-MethaneAbatement'!$B:$B,'Country Selector'!$A$2)+VLOOKUP($D$1,'Multipliers and Adjustments'!$A$70:$I$86,TRUNC(COLUMN(AK$2)/5)+2,FALSE)*SUMIFS('IEA-MethaneAbatement'!$N:$N,'IEA-MethaneAbatement'!$O:$O,"&lt;"&amp;$B32,'IEA-MethaneAbatement'!$O:$O,"&gt;="&amp;$A32,'IEA-MethaneAbatement'!$M:$M,$D$1,'IEA-MethaneAbatement'!$B:$B,'Country Selector'!$A$2)))*(1+INDEX('EPA to IEA Scaling'!$F$8:$AO$8,,MATCH(AK$2,'EPA to IEA Scaling'!$F$1:$AO$1,0)))</f>
        <v>0</v>
      </c>
      <c r="AL32" s="31" cm="1">
        <f t="array" ref="AL32">((VLOOKUP($B$1,'Multipliers and Adjustments'!$A$70:$I$86,TRUNC(COLUMN(AL$2)/5)+2,FALSE)*SUMIFS('IEA-MethaneAbatement'!$N:$N,'IEA-MethaneAbatement'!$O:$O,"&lt;"&amp;$B32,'IEA-MethaneAbatement'!$O:$O,"&gt;="&amp;$A32,'IEA-MethaneAbatement'!$M:$M,$B$1,'IEA-MethaneAbatement'!$B:$B,'Country Selector'!$A$2)+VLOOKUP($C$1,'Multipliers and Adjustments'!$A$70:$I$86,TRUNC(COLUMN(AL$2)/5)+2,FALSE)*SUMIFS('IEA-MethaneAbatement'!$N:$N,'IEA-MethaneAbatement'!$O:$O,"&lt;"&amp;$B32,'IEA-MethaneAbatement'!$O:$O,"&gt;="&amp;$A32,'IEA-MethaneAbatement'!$M:$M,$C$1,'IEA-MethaneAbatement'!$B:$B,'Country Selector'!$A$2)+VLOOKUP($D$1,'Multipliers and Adjustments'!$A$70:$I$86,TRUNC(COLUMN(AL$2)/5)+2,FALSE)*SUMIFS('IEA-MethaneAbatement'!$N:$N,'IEA-MethaneAbatement'!$O:$O,"&lt;"&amp;$B32,'IEA-MethaneAbatement'!$O:$O,"&gt;="&amp;$A32,'IEA-MethaneAbatement'!$M:$M,$D$1,'IEA-MethaneAbatement'!$B:$B,'Country Selector'!$A$2)))*(1+INDEX('EPA to IEA Scaling'!$F$8:$AO$8,,MATCH(AL$2,'EPA to IEA Scaling'!$F$1:$AO$1,0)))</f>
        <v>0</v>
      </c>
    </row>
    <row r="33" spans="1:38" x14ac:dyDescent="0.45">
      <c r="A33" s="15">
        <f t="shared" si="1"/>
        <v>-10</v>
      </c>
      <c r="B33" s="16">
        <f t="shared" si="2"/>
        <v>0</v>
      </c>
      <c r="C33" s="47" cm="1">
        <f t="array" ref="C33">((VLOOKUP($B$1,'Multipliers and Adjustments'!$A$70:$I$86,TRUNC(COLUMN(C$2)/5)+2,FALSE)*SUMIFS('IEA-MethaneAbatement'!$N:$N,'IEA-MethaneAbatement'!$O:$O,"&lt;"&amp;$B33,'IEA-MethaneAbatement'!$O:$O,"&gt;="&amp;$A33,'IEA-MethaneAbatement'!$M:$M,$B$1,'IEA-MethaneAbatement'!$B:$B,'Country Selector'!$A$2)+VLOOKUP($C$1,'Multipliers and Adjustments'!$A$70:$I$86,TRUNC(COLUMN(C$2)/5)+2,FALSE)*SUMIFS('IEA-MethaneAbatement'!$N:$N,'IEA-MethaneAbatement'!$O:$O,"&lt;"&amp;$B33,'IEA-MethaneAbatement'!$O:$O,"&gt;="&amp;$A33,'IEA-MethaneAbatement'!$M:$M,$C$1,'IEA-MethaneAbatement'!$B:$B,'Country Selector'!$A$2)+VLOOKUP($D$1,'Multipliers and Adjustments'!$A$70:$I$86,TRUNC(COLUMN(C$2)/5)+2,FALSE)*SUMIFS('IEA-MethaneAbatement'!$N:$N,'IEA-MethaneAbatement'!$O:$O,"&lt;"&amp;$B33,'IEA-MethaneAbatement'!$O:$O,"&gt;="&amp;$A33,'IEA-MethaneAbatement'!$M:$M,$D$1,'IEA-MethaneAbatement'!$B:$B,'Country Selector'!$A$2)))*(1+INDEX('EPA to IEA Scaling'!$F$8:$AO$8,,MATCH(C$2,'EPA to IEA Scaling'!$F$1:$AO$1,0)))</f>
        <v>0</v>
      </c>
      <c r="D33" cm="1">
        <f t="array" ref="D33">((VLOOKUP($B$1,'Multipliers and Adjustments'!$A$70:$I$86,TRUNC(COLUMN(D$2)/5)+2,FALSE)*SUMIFS('IEA-MethaneAbatement'!$N:$N,'IEA-MethaneAbatement'!$O:$O,"&lt;"&amp;$B33,'IEA-MethaneAbatement'!$O:$O,"&gt;="&amp;$A33,'IEA-MethaneAbatement'!$M:$M,$B$1,'IEA-MethaneAbatement'!$B:$B,'Country Selector'!$A$2)+VLOOKUP($C$1,'Multipliers and Adjustments'!$A$70:$I$86,TRUNC(COLUMN(D$2)/5)+2,FALSE)*SUMIFS('IEA-MethaneAbatement'!$N:$N,'IEA-MethaneAbatement'!$O:$O,"&lt;"&amp;$B33,'IEA-MethaneAbatement'!$O:$O,"&gt;="&amp;$A33,'IEA-MethaneAbatement'!$M:$M,$C$1,'IEA-MethaneAbatement'!$B:$B,'Country Selector'!$A$2)+VLOOKUP($D$1,'Multipliers and Adjustments'!$A$70:$I$86,TRUNC(COLUMN(D$2)/5)+2,FALSE)*SUMIFS('IEA-MethaneAbatement'!$N:$N,'IEA-MethaneAbatement'!$O:$O,"&lt;"&amp;$B33,'IEA-MethaneAbatement'!$O:$O,"&gt;="&amp;$A33,'IEA-MethaneAbatement'!$M:$M,$D$1,'IEA-MethaneAbatement'!$B:$B,'Country Selector'!$A$2)))*(1+INDEX('EPA to IEA Scaling'!$F$8:$AO$8,,MATCH(D$2,'EPA to IEA Scaling'!$F$1:$AO$1,0)))</f>
        <v>0</v>
      </c>
      <c r="E33" cm="1">
        <f t="array" ref="E33">((VLOOKUP($B$1,'Multipliers and Adjustments'!$A$70:$I$86,TRUNC(COLUMN(E$2)/5)+2,FALSE)*SUMIFS('IEA-MethaneAbatement'!$N:$N,'IEA-MethaneAbatement'!$O:$O,"&lt;"&amp;$B33,'IEA-MethaneAbatement'!$O:$O,"&gt;="&amp;$A33,'IEA-MethaneAbatement'!$M:$M,$B$1,'IEA-MethaneAbatement'!$B:$B,'Country Selector'!$A$2)+VLOOKUP($C$1,'Multipliers and Adjustments'!$A$70:$I$86,TRUNC(COLUMN(E$2)/5)+2,FALSE)*SUMIFS('IEA-MethaneAbatement'!$N:$N,'IEA-MethaneAbatement'!$O:$O,"&lt;"&amp;$B33,'IEA-MethaneAbatement'!$O:$O,"&gt;="&amp;$A33,'IEA-MethaneAbatement'!$M:$M,$C$1,'IEA-MethaneAbatement'!$B:$B,'Country Selector'!$A$2)+VLOOKUP($D$1,'Multipliers and Adjustments'!$A$70:$I$86,TRUNC(COLUMN(E$2)/5)+2,FALSE)*SUMIFS('IEA-MethaneAbatement'!$N:$N,'IEA-MethaneAbatement'!$O:$O,"&lt;"&amp;$B33,'IEA-MethaneAbatement'!$O:$O,"&gt;="&amp;$A33,'IEA-MethaneAbatement'!$M:$M,$D$1,'IEA-MethaneAbatement'!$B:$B,'Country Selector'!$A$2)))*(1+INDEX('EPA to IEA Scaling'!$F$8:$AO$8,,MATCH(E$2,'EPA to IEA Scaling'!$F$1:$AO$1,0)))</f>
        <v>0</v>
      </c>
      <c r="F33" cm="1">
        <f t="array" ref="F33">((VLOOKUP($B$1,'Multipliers and Adjustments'!$A$70:$I$86,TRUNC(COLUMN(F$2)/5)+2,FALSE)*SUMIFS('IEA-MethaneAbatement'!$N:$N,'IEA-MethaneAbatement'!$O:$O,"&lt;"&amp;$B33,'IEA-MethaneAbatement'!$O:$O,"&gt;="&amp;$A33,'IEA-MethaneAbatement'!$M:$M,$B$1,'IEA-MethaneAbatement'!$B:$B,'Country Selector'!$A$2)+VLOOKUP($C$1,'Multipliers and Adjustments'!$A$70:$I$86,TRUNC(COLUMN(F$2)/5)+2,FALSE)*SUMIFS('IEA-MethaneAbatement'!$N:$N,'IEA-MethaneAbatement'!$O:$O,"&lt;"&amp;$B33,'IEA-MethaneAbatement'!$O:$O,"&gt;="&amp;$A33,'IEA-MethaneAbatement'!$M:$M,$C$1,'IEA-MethaneAbatement'!$B:$B,'Country Selector'!$A$2)+VLOOKUP($D$1,'Multipliers and Adjustments'!$A$70:$I$86,TRUNC(COLUMN(F$2)/5)+2,FALSE)*SUMIFS('IEA-MethaneAbatement'!$N:$N,'IEA-MethaneAbatement'!$O:$O,"&lt;"&amp;$B33,'IEA-MethaneAbatement'!$O:$O,"&gt;="&amp;$A33,'IEA-MethaneAbatement'!$M:$M,$D$1,'IEA-MethaneAbatement'!$B:$B,'Country Selector'!$A$2)))*(1+INDEX('EPA to IEA Scaling'!$F$8:$AO$8,,MATCH(F$2,'EPA to IEA Scaling'!$F$1:$AO$1,0)))</f>
        <v>0</v>
      </c>
      <c r="G33" cm="1">
        <f t="array" ref="G33">((VLOOKUP($B$1,'Multipliers and Adjustments'!$A$70:$I$86,TRUNC(COLUMN(G$2)/5)+2,FALSE)*SUMIFS('IEA-MethaneAbatement'!$N:$N,'IEA-MethaneAbatement'!$O:$O,"&lt;"&amp;$B33,'IEA-MethaneAbatement'!$O:$O,"&gt;="&amp;$A33,'IEA-MethaneAbatement'!$M:$M,$B$1,'IEA-MethaneAbatement'!$B:$B,'Country Selector'!$A$2)+VLOOKUP($C$1,'Multipliers and Adjustments'!$A$70:$I$86,TRUNC(COLUMN(G$2)/5)+2,FALSE)*SUMIFS('IEA-MethaneAbatement'!$N:$N,'IEA-MethaneAbatement'!$O:$O,"&lt;"&amp;$B33,'IEA-MethaneAbatement'!$O:$O,"&gt;="&amp;$A33,'IEA-MethaneAbatement'!$M:$M,$C$1,'IEA-MethaneAbatement'!$B:$B,'Country Selector'!$A$2)+VLOOKUP($D$1,'Multipliers and Adjustments'!$A$70:$I$86,TRUNC(COLUMN(G$2)/5)+2,FALSE)*SUMIFS('IEA-MethaneAbatement'!$N:$N,'IEA-MethaneAbatement'!$O:$O,"&lt;"&amp;$B33,'IEA-MethaneAbatement'!$O:$O,"&gt;="&amp;$A33,'IEA-MethaneAbatement'!$M:$M,$D$1,'IEA-MethaneAbatement'!$B:$B,'Country Selector'!$A$2)))*(1+INDEX('EPA to IEA Scaling'!$F$8:$AO$8,,MATCH(G$2,'EPA to IEA Scaling'!$F$1:$AO$1,0)))</f>
        <v>0</v>
      </c>
      <c r="H33" s="31" cm="1">
        <f t="array" ref="H33">((VLOOKUP($B$1,'Multipliers and Adjustments'!$A$70:$I$86,TRUNC(COLUMN(H$2)/5)+2,FALSE)*SUMIFS('IEA-MethaneAbatement'!$N:$N,'IEA-MethaneAbatement'!$O:$O,"&lt;"&amp;$B33,'IEA-MethaneAbatement'!$O:$O,"&gt;="&amp;$A33,'IEA-MethaneAbatement'!$M:$M,$B$1,'IEA-MethaneAbatement'!$B:$B,'Country Selector'!$A$2)+VLOOKUP($C$1,'Multipliers and Adjustments'!$A$70:$I$86,TRUNC(COLUMN(H$2)/5)+2,FALSE)*SUMIFS('IEA-MethaneAbatement'!$N:$N,'IEA-MethaneAbatement'!$O:$O,"&lt;"&amp;$B33,'IEA-MethaneAbatement'!$O:$O,"&gt;="&amp;$A33,'IEA-MethaneAbatement'!$M:$M,$C$1,'IEA-MethaneAbatement'!$B:$B,'Country Selector'!$A$2)+VLOOKUP($D$1,'Multipliers and Adjustments'!$A$70:$I$86,TRUNC(COLUMN(H$2)/5)+2,FALSE)*SUMIFS('IEA-MethaneAbatement'!$N:$N,'IEA-MethaneAbatement'!$O:$O,"&lt;"&amp;$B33,'IEA-MethaneAbatement'!$O:$O,"&gt;="&amp;$A33,'IEA-MethaneAbatement'!$M:$M,$D$1,'IEA-MethaneAbatement'!$B:$B,'Country Selector'!$A$2)))*(1+INDEX('EPA to IEA Scaling'!$F$8:$AO$8,,MATCH(H$2,'EPA to IEA Scaling'!$F$1:$AO$1,0)))</f>
        <v>0</v>
      </c>
      <c r="I33" cm="1">
        <f t="array" ref="I33">((VLOOKUP($B$1,'Multipliers and Adjustments'!$A$70:$I$86,TRUNC(COLUMN(I$2)/5)+2,FALSE)*SUMIFS('IEA-MethaneAbatement'!$N:$N,'IEA-MethaneAbatement'!$O:$O,"&lt;"&amp;$B33,'IEA-MethaneAbatement'!$O:$O,"&gt;="&amp;$A33,'IEA-MethaneAbatement'!$M:$M,$B$1,'IEA-MethaneAbatement'!$B:$B,'Country Selector'!$A$2)+VLOOKUP($C$1,'Multipliers and Adjustments'!$A$70:$I$86,TRUNC(COLUMN(I$2)/5)+2,FALSE)*SUMIFS('IEA-MethaneAbatement'!$N:$N,'IEA-MethaneAbatement'!$O:$O,"&lt;"&amp;$B33,'IEA-MethaneAbatement'!$O:$O,"&gt;="&amp;$A33,'IEA-MethaneAbatement'!$M:$M,$C$1,'IEA-MethaneAbatement'!$B:$B,'Country Selector'!$A$2)+VLOOKUP($D$1,'Multipliers and Adjustments'!$A$70:$I$86,TRUNC(COLUMN(I$2)/5)+2,FALSE)*SUMIFS('IEA-MethaneAbatement'!$N:$N,'IEA-MethaneAbatement'!$O:$O,"&lt;"&amp;$B33,'IEA-MethaneAbatement'!$O:$O,"&gt;="&amp;$A33,'IEA-MethaneAbatement'!$M:$M,$D$1,'IEA-MethaneAbatement'!$B:$B,'Country Selector'!$A$2)))*(1+INDEX('EPA to IEA Scaling'!$F$8:$AO$8,,MATCH(I$2,'EPA to IEA Scaling'!$F$1:$AO$1,0)))</f>
        <v>0</v>
      </c>
      <c r="J33" cm="1">
        <f t="array" ref="J33">((VLOOKUP($B$1,'Multipliers and Adjustments'!$A$70:$I$86,TRUNC(COLUMN(J$2)/5)+2,FALSE)*SUMIFS('IEA-MethaneAbatement'!$N:$N,'IEA-MethaneAbatement'!$O:$O,"&lt;"&amp;$B33,'IEA-MethaneAbatement'!$O:$O,"&gt;="&amp;$A33,'IEA-MethaneAbatement'!$M:$M,$B$1,'IEA-MethaneAbatement'!$B:$B,'Country Selector'!$A$2)+VLOOKUP($C$1,'Multipliers and Adjustments'!$A$70:$I$86,TRUNC(COLUMN(J$2)/5)+2,FALSE)*SUMIFS('IEA-MethaneAbatement'!$N:$N,'IEA-MethaneAbatement'!$O:$O,"&lt;"&amp;$B33,'IEA-MethaneAbatement'!$O:$O,"&gt;="&amp;$A33,'IEA-MethaneAbatement'!$M:$M,$C$1,'IEA-MethaneAbatement'!$B:$B,'Country Selector'!$A$2)+VLOOKUP($D$1,'Multipliers and Adjustments'!$A$70:$I$86,TRUNC(COLUMN(J$2)/5)+2,FALSE)*SUMIFS('IEA-MethaneAbatement'!$N:$N,'IEA-MethaneAbatement'!$O:$O,"&lt;"&amp;$B33,'IEA-MethaneAbatement'!$O:$O,"&gt;="&amp;$A33,'IEA-MethaneAbatement'!$M:$M,$D$1,'IEA-MethaneAbatement'!$B:$B,'Country Selector'!$A$2)))*(1+INDEX('EPA to IEA Scaling'!$F$8:$AO$8,,MATCH(J$2,'EPA to IEA Scaling'!$F$1:$AO$1,0)))</f>
        <v>0</v>
      </c>
      <c r="K33" cm="1">
        <f t="array" ref="K33">((VLOOKUP($B$1,'Multipliers and Adjustments'!$A$70:$I$86,TRUNC(COLUMN(K$2)/5)+2,FALSE)*SUMIFS('IEA-MethaneAbatement'!$N:$N,'IEA-MethaneAbatement'!$O:$O,"&lt;"&amp;$B33,'IEA-MethaneAbatement'!$O:$O,"&gt;="&amp;$A33,'IEA-MethaneAbatement'!$M:$M,$B$1,'IEA-MethaneAbatement'!$B:$B,'Country Selector'!$A$2)+VLOOKUP($C$1,'Multipliers and Adjustments'!$A$70:$I$86,TRUNC(COLUMN(K$2)/5)+2,FALSE)*SUMIFS('IEA-MethaneAbatement'!$N:$N,'IEA-MethaneAbatement'!$O:$O,"&lt;"&amp;$B33,'IEA-MethaneAbatement'!$O:$O,"&gt;="&amp;$A33,'IEA-MethaneAbatement'!$M:$M,$C$1,'IEA-MethaneAbatement'!$B:$B,'Country Selector'!$A$2)+VLOOKUP($D$1,'Multipliers and Adjustments'!$A$70:$I$86,TRUNC(COLUMN(K$2)/5)+2,FALSE)*SUMIFS('IEA-MethaneAbatement'!$N:$N,'IEA-MethaneAbatement'!$O:$O,"&lt;"&amp;$B33,'IEA-MethaneAbatement'!$O:$O,"&gt;="&amp;$A33,'IEA-MethaneAbatement'!$M:$M,$D$1,'IEA-MethaneAbatement'!$B:$B,'Country Selector'!$A$2)))*(1+INDEX('EPA to IEA Scaling'!$F$8:$AO$8,,MATCH(K$2,'EPA to IEA Scaling'!$F$1:$AO$1,0)))</f>
        <v>0</v>
      </c>
      <c r="L33" cm="1">
        <f t="array" ref="L33">((VLOOKUP($B$1,'Multipliers and Adjustments'!$A$70:$I$86,TRUNC(COLUMN(L$2)/5)+2,FALSE)*SUMIFS('IEA-MethaneAbatement'!$N:$N,'IEA-MethaneAbatement'!$O:$O,"&lt;"&amp;$B33,'IEA-MethaneAbatement'!$O:$O,"&gt;="&amp;$A33,'IEA-MethaneAbatement'!$M:$M,$B$1,'IEA-MethaneAbatement'!$B:$B,'Country Selector'!$A$2)+VLOOKUP($C$1,'Multipliers and Adjustments'!$A$70:$I$86,TRUNC(COLUMN(L$2)/5)+2,FALSE)*SUMIFS('IEA-MethaneAbatement'!$N:$N,'IEA-MethaneAbatement'!$O:$O,"&lt;"&amp;$B33,'IEA-MethaneAbatement'!$O:$O,"&gt;="&amp;$A33,'IEA-MethaneAbatement'!$M:$M,$C$1,'IEA-MethaneAbatement'!$B:$B,'Country Selector'!$A$2)+VLOOKUP($D$1,'Multipliers and Adjustments'!$A$70:$I$86,TRUNC(COLUMN(L$2)/5)+2,FALSE)*SUMIFS('IEA-MethaneAbatement'!$N:$N,'IEA-MethaneAbatement'!$O:$O,"&lt;"&amp;$B33,'IEA-MethaneAbatement'!$O:$O,"&gt;="&amp;$A33,'IEA-MethaneAbatement'!$M:$M,$D$1,'IEA-MethaneAbatement'!$B:$B,'Country Selector'!$A$2)))*(1+INDEX('EPA to IEA Scaling'!$F$8:$AO$8,,MATCH(L$2,'EPA to IEA Scaling'!$F$1:$AO$1,0)))</f>
        <v>0</v>
      </c>
      <c r="M33" s="31" cm="1">
        <f t="array" ref="M33">((VLOOKUP($B$1,'Multipliers and Adjustments'!$A$70:$I$86,TRUNC(COLUMN(M$2)/5)+2,FALSE)*SUMIFS('IEA-MethaneAbatement'!$N:$N,'IEA-MethaneAbatement'!$O:$O,"&lt;"&amp;$B33,'IEA-MethaneAbatement'!$O:$O,"&gt;="&amp;$A33,'IEA-MethaneAbatement'!$M:$M,$B$1,'IEA-MethaneAbatement'!$B:$B,'Country Selector'!$A$2)+VLOOKUP($C$1,'Multipliers and Adjustments'!$A$70:$I$86,TRUNC(COLUMN(M$2)/5)+2,FALSE)*SUMIFS('IEA-MethaneAbatement'!$N:$N,'IEA-MethaneAbatement'!$O:$O,"&lt;"&amp;$B33,'IEA-MethaneAbatement'!$O:$O,"&gt;="&amp;$A33,'IEA-MethaneAbatement'!$M:$M,$C$1,'IEA-MethaneAbatement'!$B:$B,'Country Selector'!$A$2)+VLOOKUP($D$1,'Multipliers and Adjustments'!$A$70:$I$86,TRUNC(COLUMN(M$2)/5)+2,FALSE)*SUMIFS('IEA-MethaneAbatement'!$N:$N,'IEA-MethaneAbatement'!$O:$O,"&lt;"&amp;$B33,'IEA-MethaneAbatement'!$O:$O,"&gt;="&amp;$A33,'IEA-MethaneAbatement'!$M:$M,$D$1,'IEA-MethaneAbatement'!$B:$B,'Country Selector'!$A$2)))*(1+INDEX('EPA to IEA Scaling'!$F$8:$AO$8,,MATCH(M$2,'EPA to IEA Scaling'!$F$1:$AO$1,0)))</f>
        <v>0</v>
      </c>
      <c r="N33" cm="1">
        <f t="array" ref="N33">((VLOOKUP($B$1,'Multipliers and Adjustments'!$A$70:$I$86,TRUNC(COLUMN(N$2)/5)+2,FALSE)*SUMIFS('IEA-MethaneAbatement'!$N:$N,'IEA-MethaneAbatement'!$O:$O,"&lt;"&amp;$B33,'IEA-MethaneAbatement'!$O:$O,"&gt;="&amp;$A33,'IEA-MethaneAbatement'!$M:$M,$B$1,'IEA-MethaneAbatement'!$B:$B,'Country Selector'!$A$2)+VLOOKUP($C$1,'Multipliers and Adjustments'!$A$70:$I$86,TRUNC(COLUMN(N$2)/5)+2,FALSE)*SUMIFS('IEA-MethaneAbatement'!$N:$N,'IEA-MethaneAbatement'!$O:$O,"&lt;"&amp;$B33,'IEA-MethaneAbatement'!$O:$O,"&gt;="&amp;$A33,'IEA-MethaneAbatement'!$M:$M,$C$1,'IEA-MethaneAbatement'!$B:$B,'Country Selector'!$A$2)+VLOOKUP($D$1,'Multipliers and Adjustments'!$A$70:$I$86,TRUNC(COLUMN(N$2)/5)+2,FALSE)*SUMIFS('IEA-MethaneAbatement'!$N:$N,'IEA-MethaneAbatement'!$O:$O,"&lt;"&amp;$B33,'IEA-MethaneAbatement'!$O:$O,"&gt;="&amp;$A33,'IEA-MethaneAbatement'!$M:$M,$D$1,'IEA-MethaneAbatement'!$B:$B,'Country Selector'!$A$2)))*(1+INDEX('EPA to IEA Scaling'!$F$8:$AO$8,,MATCH(N$2,'EPA to IEA Scaling'!$F$1:$AO$1,0)))</f>
        <v>0</v>
      </c>
      <c r="O33" cm="1">
        <f t="array" ref="O33">((VLOOKUP($B$1,'Multipliers and Adjustments'!$A$70:$I$86,TRUNC(COLUMN(O$2)/5)+2,FALSE)*SUMIFS('IEA-MethaneAbatement'!$N:$N,'IEA-MethaneAbatement'!$O:$O,"&lt;"&amp;$B33,'IEA-MethaneAbatement'!$O:$O,"&gt;="&amp;$A33,'IEA-MethaneAbatement'!$M:$M,$B$1,'IEA-MethaneAbatement'!$B:$B,'Country Selector'!$A$2)+VLOOKUP($C$1,'Multipliers and Adjustments'!$A$70:$I$86,TRUNC(COLUMN(O$2)/5)+2,FALSE)*SUMIFS('IEA-MethaneAbatement'!$N:$N,'IEA-MethaneAbatement'!$O:$O,"&lt;"&amp;$B33,'IEA-MethaneAbatement'!$O:$O,"&gt;="&amp;$A33,'IEA-MethaneAbatement'!$M:$M,$C$1,'IEA-MethaneAbatement'!$B:$B,'Country Selector'!$A$2)+VLOOKUP($D$1,'Multipliers and Adjustments'!$A$70:$I$86,TRUNC(COLUMN(O$2)/5)+2,FALSE)*SUMIFS('IEA-MethaneAbatement'!$N:$N,'IEA-MethaneAbatement'!$O:$O,"&lt;"&amp;$B33,'IEA-MethaneAbatement'!$O:$O,"&gt;="&amp;$A33,'IEA-MethaneAbatement'!$M:$M,$D$1,'IEA-MethaneAbatement'!$B:$B,'Country Selector'!$A$2)))*(1+INDEX('EPA to IEA Scaling'!$F$8:$AO$8,,MATCH(O$2,'EPA to IEA Scaling'!$F$1:$AO$1,0)))</f>
        <v>0</v>
      </c>
      <c r="P33" cm="1">
        <f t="array" ref="P33">((VLOOKUP($B$1,'Multipliers and Adjustments'!$A$70:$I$86,TRUNC(COLUMN(P$2)/5)+2,FALSE)*SUMIFS('IEA-MethaneAbatement'!$N:$N,'IEA-MethaneAbatement'!$O:$O,"&lt;"&amp;$B33,'IEA-MethaneAbatement'!$O:$O,"&gt;="&amp;$A33,'IEA-MethaneAbatement'!$M:$M,$B$1,'IEA-MethaneAbatement'!$B:$B,'Country Selector'!$A$2)+VLOOKUP($C$1,'Multipliers and Adjustments'!$A$70:$I$86,TRUNC(COLUMN(P$2)/5)+2,FALSE)*SUMIFS('IEA-MethaneAbatement'!$N:$N,'IEA-MethaneAbatement'!$O:$O,"&lt;"&amp;$B33,'IEA-MethaneAbatement'!$O:$O,"&gt;="&amp;$A33,'IEA-MethaneAbatement'!$M:$M,$C$1,'IEA-MethaneAbatement'!$B:$B,'Country Selector'!$A$2)+VLOOKUP($D$1,'Multipliers and Adjustments'!$A$70:$I$86,TRUNC(COLUMN(P$2)/5)+2,FALSE)*SUMIFS('IEA-MethaneAbatement'!$N:$N,'IEA-MethaneAbatement'!$O:$O,"&lt;"&amp;$B33,'IEA-MethaneAbatement'!$O:$O,"&gt;="&amp;$A33,'IEA-MethaneAbatement'!$M:$M,$D$1,'IEA-MethaneAbatement'!$B:$B,'Country Selector'!$A$2)))*(1+INDEX('EPA to IEA Scaling'!$F$8:$AO$8,,MATCH(P$2,'EPA to IEA Scaling'!$F$1:$AO$1,0)))</f>
        <v>0</v>
      </c>
      <c r="Q33" cm="1">
        <f t="array" ref="Q33">((VLOOKUP($B$1,'Multipliers and Adjustments'!$A$70:$I$86,TRUNC(COLUMN(Q$2)/5)+2,FALSE)*SUMIFS('IEA-MethaneAbatement'!$N:$N,'IEA-MethaneAbatement'!$O:$O,"&lt;"&amp;$B33,'IEA-MethaneAbatement'!$O:$O,"&gt;="&amp;$A33,'IEA-MethaneAbatement'!$M:$M,$B$1,'IEA-MethaneAbatement'!$B:$B,'Country Selector'!$A$2)+VLOOKUP($C$1,'Multipliers and Adjustments'!$A$70:$I$86,TRUNC(COLUMN(Q$2)/5)+2,FALSE)*SUMIFS('IEA-MethaneAbatement'!$N:$N,'IEA-MethaneAbatement'!$O:$O,"&lt;"&amp;$B33,'IEA-MethaneAbatement'!$O:$O,"&gt;="&amp;$A33,'IEA-MethaneAbatement'!$M:$M,$C$1,'IEA-MethaneAbatement'!$B:$B,'Country Selector'!$A$2)+VLOOKUP($D$1,'Multipliers and Adjustments'!$A$70:$I$86,TRUNC(COLUMN(Q$2)/5)+2,FALSE)*SUMIFS('IEA-MethaneAbatement'!$N:$N,'IEA-MethaneAbatement'!$O:$O,"&lt;"&amp;$B33,'IEA-MethaneAbatement'!$O:$O,"&gt;="&amp;$A33,'IEA-MethaneAbatement'!$M:$M,$D$1,'IEA-MethaneAbatement'!$B:$B,'Country Selector'!$A$2)))*(1+INDEX('EPA to IEA Scaling'!$F$8:$AO$8,,MATCH(Q$2,'EPA to IEA Scaling'!$F$1:$AO$1,0)))</f>
        <v>0</v>
      </c>
      <c r="R33" s="31" cm="1">
        <f t="array" ref="R33">((VLOOKUP($B$1,'Multipliers and Adjustments'!$A$70:$I$86,TRUNC(COLUMN(R$2)/5)+2,FALSE)*SUMIFS('IEA-MethaneAbatement'!$N:$N,'IEA-MethaneAbatement'!$O:$O,"&lt;"&amp;$B33,'IEA-MethaneAbatement'!$O:$O,"&gt;="&amp;$A33,'IEA-MethaneAbatement'!$M:$M,$B$1,'IEA-MethaneAbatement'!$B:$B,'Country Selector'!$A$2)+VLOOKUP($C$1,'Multipliers and Adjustments'!$A$70:$I$86,TRUNC(COLUMN(R$2)/5)+2,FALSE)*SUMIFS('IEA-MethaneAbatement'!$N:$N,'IEA-MethaneAbatement'!$O:$O,"&lt;"&amp;$B33,'IEA-MethaneAbatement'!$O:$O,"&gt;="&amp;$A33,'IEA-MethaneAbatement'!$M:$M,$C$1,'IEA-MethaneAbatement'!$B:$B,'Country Selector'!$A$2)+VLOOKUP($D$1,'Multipliers and Adjustments'!$A$70:$I$86,TRUNC(COLUMN(R$2)/5)+2,FALSE)*SUMIFS('IEA-MethaneAbatement'!$N:$N,'IEA-MethaneAbatement'!$O:$O,"&lt;"&amp;$B33,'IEA-MethaneAbatement'!$O:$O,"&gt;="&amp;$A33,'IEA-MethaneAbatement'!$M:$M,$D$1,'IEA-MethaneAbatement'!$B:$B,'Country Selector'!$A$2)))*(1+INDEX('EPA to IEA Scaling'!$F$8:$AO$8,,MATCH(R$2,'EPA to IEA Scaling'!$F$1:$AO$1,0)))</f>
        <v>0</v>
      </c>
      <c r="S33" cm="1">
        <f t="array" ref="S33">((VLOOKUP($B$1,'Multipliers and Adjustments'!$A$70:$I$86,TRUNC(COLUMN(S$2)/5)+2,FALSE)*SUMIFS('IEA-MethaneAbatement'!$N:$N,'IEA-MethaneAbatement'!$O:$O,"&lt;"&amp;$B33,'IEA-MethaneAbatement'!$O:$O,"&gt;="&amp;$A33,'IEA-MethaneAbatement'!$M:$M,$B$1,'IEA-MethaneAbatement'!$B:$B,'Country Selector'!$A$2)+VLOOKUP($C$1,'Multipliers and Adjustments'!$A$70:$I$86,TRUNC(COLUMN(S$2)/5)+2,FALSE)*SUMIFS('IEA-MethaneAbatement'!$N:$N,'IEA-MethaneAbatement'!$O:$O,"&lt;"&amp;$B33,'IEA-MethaneAbatement'!$O:$O,"&gt;="&amp;$A33,'IEA-MethaneAbatement'!$M:$M,$C$1,'IEA-MethaneAbatement'!$B:$B,'Country Selector'!$A$2)+VLOOKUP($D$1,'Multipliers and Adjustments'!$A$70:$I$86,TRUNC(COLUMN(S$2)/5)+2,FALSE)*SUMIFS('IEA-MethaneAbatement'!$N:$N,'IEA-MethaneAbatement'!$O:$O,"&lt;"&amp;$B33,'IEA-MethaneAbatement'!$O:$O,"&gt;="&amp;$A33,'IEA-MethaneAbatement'!$M:$M,$D$1,'IEA-MethaneAbatement'!$B:$B,'Country Selector'!$A$2)))*(1+INDEX('EPA to IEA Scaling'!$F$8:$AO$8,,MATCH(S$2,'EPA to IEA Scaling'!$F$1:$AO$1,0)))</f>
        <v>0</v>
      </c>
      <c r="T33" cm="1">
        <f t="array" ref="T33">((VLOOKUP($B$1,'Multipliers and Adjustments'!$A$70:$I$86,TRUNC(COLUMN(T$2)/5)+2,FALSE)*SUMIFS('IEA-MethaneAbatement'!$N:$N,'IEA-MethaneAbatement'!$O:$O,"&lt;"&amp;$B33,'IEA-MethaneAbatement'!$O:$O,"&gt;="&amp;$A33,'IEA-MethaneAbatement'!$M:$M,$B$1,'IEA-MethaneAbatement'!$B:$B,'Country Selector'!$A$2)+VLOOKUP($C$1,'Multipliers and Adjustments'!$A$70:$I$86,TRUNC(COLUMN(T$2)/5)+2,FALSE)*SUMIFS('IEA-MethaneAbatement'!$N:$N,'IEA-MethaneAbatement'!$O:$O,"&lt;"&amp;$B33,'IEA-MethaneAbatement'!$O:$O,"&gt;="&amp;$A33,'IEA-MethaneAbatement'!$M:$M,$C$1,'IEA-MethaneAbatement'!$B:$B,'Country Selector'!$A$2)+VLOOKUP($D$1,'Multipliers and Adjustments'!$A$70:$I$86,TRUNC(COLUMN(T$2)/5)+2,FALSE)*SUMIFS('IEA-MethaneAbatement'!$N:$N,'IEA-MethaneAbatement'!$O:$O,"&lt;"&amp;$B33,'IEA-MethaneAbatement'!$O:$O,"&gt;="&amp;$A33,'IEA-MethaneAbatement'!$M:$M,$D$1,'IEA-MethaneAbatement'!$B:$B,'Country Selector'!$A$2)))*(1+INDEX('EPA to IEA Scaling'!$F$8:$AO$8,,MATCH(T$2,'EPA to IEA Scaling'!$F$1:$AO$1,0)))</f>
        <v>0</v>
      </c>
      <c r="U33" cm="1">
        <f t="array" ref="U33">((VLOOKUP($B$1,'Multipliers and Adjustments'!$A$70:$I$86,TRUNC(COLUMN(U$2)/5)+2,FALSE)*SUMIFS('IEA-MethaneAbatement'!$N:$N,'IEA-MethaneAbatement'!$O:$O,"&lt;"&amp;$B33,'IEA-MethaneAbatement'!$O:$O,"&gt;="&amp;$A33,'IEA-MethaneAbatement'!$M:$M,$B$1,'IEA-MethaneAbatement'!$B:$B,'Country Selector'!$A$2)+VLOOKUP($C$1,'Multipliers and Adjustments'!$A$70:$I$86,TRUNC(COLUMN(U$2)/5)+2,FALSE)*SUMIFS('IEA-MethaneAbatement'!$N:$N,'IEA-MethaneAbatement'!$O:$O,"&lt;"&amp;$B33,'IEA-MethaneAbatement'!$O:$O,"&gt;="&amp;$A33,'IEA-MethaneAbatement'!$M:$M,$C$1,'IEA-MethaneAbatement'!$B:$B,'Country Selector'!$A$2)+VLOOKUP($D$1,'Multipliers and Adjustments'!$A$70:$I$86,TRUNC(COLUMN(U$2)/5)+2,FALSE)*SUMIFS('IEA-MethaneAbatement'!$N:$N,'IEA-MethaneAbatement'!$O:$O,"&lt;"&amp;$B33,'IEA-MethaneAbatement'!$O:$O,"&gt;="&amp;$A33,'IEA-MethaneAbatement'!$M:$M,$D$1,'IEA-MethaneAbatement'!$B:$B,'Country Selector'!$A$2)))*(1+INDEX('EPA to IEA Scaling'!$F$8:$AO$8,,MATCH(U$2,'EPA to IEA Scaling'!$F$1:$AO$1,0)))</f>
        <v>0</v>
      </c>
      <c r="V33" cm="1">
        <f t="array" ref="V33">((VLOOKUP($B$1,'Multipliers and Adjustments'!$A$70:$I$86,TRUNC(COLUMN(V$2)/5)+2,FALSE)*SUMIFS('IEA-MethaneAbatement'!$N:$N,'IEA-MethaneAbatement'!$O:$O,"&lt;"&amp;$B33,'IEA-MethaneAbatement'!$O:$O,"&gt;="&amp;$A33,'IEA-MethaneAbatement'!$M:$M,$B$1,'IEA-MethaneAbatement'!$B:$B,'Country Selector'!$A$2)+VLOOKUP($C$1,'Multipliers and Adjustments'!$A$70:$I$86,TRUNC(COLUMN(V$2)/5)+2,FALSE)*SUMIFS('IEA-MethaneAbatement'!$N:$N,'IEA-MethaneAbatement'!$O:$O,"&lt;"&amp;$B33,'IEA-MethaneAbatement'!$O:$O,"&gt;="&amp;$A33,'IEA-MethaneAbatement'!$M:$M,$C$1,'IEA-MethaneAbatement'!$B:$B,'Country Selector'!$A$2)+VLOOKUP($D$1,'Multipliers and Adjustments'!$A$70:$I$86,TRUNC(COLUMN(V$2)/5)+2,FALSE)*SUMIFS('IEA-MethaneAbatement'!$N:$N,'IEA-MethaneAbatement'!$O:$O,"&lt;"&amp;$B33,'IEA-MethaneAbatement'!$O:$O,"&gt;="&amp;$A33,'IEA-MethaneAbatement'!$M:$M,$D$1,'IEA-MethaneAbatement'!$B:$B,'Country Selector'!$A$2)))*(1+INDEX('EPA to IEA Scaling'!$F$8:$AO$8,,MATCH(V$2,'EPA to IEA Scaling'!$F$1:$AO$1,0)))</f>
        <v>0</v>
      </c>
      <c r="W33" s="31" cm="1">
        <f t="array" ref="W33">((VLOOKUP($B$1,'Multipliers and Adjustments'!$A$70:$I$86,TRUNC(COLUMN(W$2)/5)+2,FALSE)*SUMIFS('IEA-MethaneAbatement'!$N:$N,'IEA-MethaneAbatement'!$O:$O,"&lt;"&amp;$B33,'IEA-MethaneAbatement'!$O:$O,"&gt;="&amp;$A33,'IEA-MethaneAbatement'!$M:$M,$B$1,'IEA-MethaneAbatement'!$B:$B,'Country Selector'!$A$2)+VLOOKUP($C$1,'Multipliers and Adjustments'!$A$70:$I$86,TRUNC(COLUMN(W$2)/5)+2,FALSE)*SUMIFS('IEA-MethaneAbatement'!$N:$N,'IEA-MethaneAbatement'!$O:$O,"&lt;"&amp;$B33,'IEA-MethaneAbatement'!$O:$O,"&gt;="&amp;$A33,'IEA-MethaneAbatement'!$M:$M,$C$1,'IEA-MethaneAbatement'!$B:$B,'Country Selector'!$A$2)+VLOOKUP($D$1,'Multipliers and Adjustments'!$A$70:$I$86,TRUNC(COLUMN(W$2)/5)+2,FALSE)*SUMIFS('IEA-MethaneAbatement'!$N:$N,'IEA-MethaneAbatement'!$O:$O,"&lt;"&amp;$B33,'IEA-MethaneAbatement'!$O:$O,"&gt;="&amp;$A33,'IEA-MethaneAbatement'!$M:$M,$D$1,'IEA-MethaneAbatement'!$B:$B,'Country Selector'!$A$2)))*(1+INDEX('EPA to IEA Scaling'!$F$8:$AO$8,,MATCH(W$2,'EPA to IEA Scaling'!$F$1:$AO$1,0)))</f>
        <v>0</v>
      </c>
      <c r="X33" cm="1">
        <f t="array" ref="X33">((VLOOKUP($B$1,'Multipliers and Adjustments'!$A$70:$I$86,TRUNC(COLUMN(X$2)/5)+2,FALSE)*SUMIFS('IEA-MethaneAbatement'!$N:$N,'IEA-MethaneAbatement'!$O:$O,"&lt;"&amp;$B33,'IEA-MethaneAbatement'!$O:$O,"&gt;="&amp;$A33,'IEA-MethaneAbatement'!$M:$M,$B$1,'IEA-MethaneAbatement'!$B:$B,'Country Selector'!$A$2)+VLOOKUP($C$1,'Multipliers and Adjustments'!$A$70:$I$86,TRUNC(COLUMN(X$2)/5)+2,FALSE)*SUMIFS('IEA-MethaneAbatement'!$N:$N,'IEA-MethaneAbatement'!$O:$O,"&lt;"&amp;$B33,'IEA-MethaneAbatement'!$O:$O,"&gt;="&amp;$A33,'IEA-MethaneAbatement'!$M:$M,$C$1,'IEA-MethaneAbatement'!$B:$B,'Country Selector'!$A$2)+VLOOKUP($D$1,'Multipliers and Adjustments'!$A$70:$I$86,TRUNC(COLUMN(X$2)/5)+2,FALSE)*SUMIFS('IEA-MethaneAbatement'!$N:$N,'IEA-MethaneAbatement'!$O:$O,"&lt;"&amp;$B33,'IEA-MethaneAbatement'!$O:$O,"&gt;="&amp;$A33,'IEA-MethaneAbatement'!$M:$M,$D$1,'IEA-MethaneAbatement'!$B:$B,'Country Selector'!$A$2)))*(1+INDEX('EPA to IEA Scaling'!$F$8:$AO$8,,MATCH(X$2,'EPA to IEA Scaling'!$F$1:$AO$1,0)))</f>
        <v>0</v>
      </c>
      <c r="Y33" cm="1">
        <f t="array" ref="Y33">((VLOOKUP($B$1,'Multipliers and Adjustments'!$A$70:$I$86,TRUNC(COLUMN(Y$2)/5)+2,FALSE)*SUMIFS('IEA-MethaneAbatement'!$N:$N,'IEA-MethaneAbatement'!$O:$O,"&lt;"&amp;$B33,'IEA-MethaneAbatement'!$O:$O,"&gt;="&amp;$A33,'IEA-MethaneAbatement'!$M:$M,$B$1,'IEA-MethaneAbatement'!$B:$B,'Country Selector'!$A$2)+VLOOKUP($C$1,'Multipliers and Adjustments'!$A$70:$I$86,TRUNC(COLUMN(Y$2)/5)+2,FALSE)*SUMIFS('IEA-MethaneAbatement'!$N:$N,'IEA-MethaneAbatement'!$O:$O,"&lt;"&amp;$B33,'IEA-MethaneAbatement'!$O:$O,"&gt;="&amp;$A33,'IEA-MethaneAbatement'!$M:$M,$C$1,'IEA-MethaneAbatement'!$B:$B,'Country Selector'!$A$2)+VLOOKUP($D$1,'Multipliers and Adjustments'!$A$70:$I$86,TRUNC(COLUMN(Y$2)/5)+2,FALSE)*SUMIFS('IEA-MethaneAbatement'!$N:$N,'IEA-MethaneAbatement'!$O:$O,"&lt;"&amp;$B33,'IEA-MethaneAbatement'!$O:$O,"&gt;="&amp;$A33,'IEA-MethaneAbatement'!$M:$M,$D$1,'IEA-MethaneAbatement'!$B:$B,'Country Selector'!$A$2)))*(1+INDEX('EPA to IEA Scaling'!$F$8:$AO$8,,MATCH(Y$2,'EPA to IEA Scaling'!$F$1:$AO$1,0)))</f>
        <v>0</v>
      </c>
      <c r="Z33" cm="1">
        <f t="array" ref="Z33">((VLOOKUP($B$1,'Multipliers and Adjustments'!$A$70:$I$86,TRUNC(COLUMN(Z$2)/5)+2,FALSE)*SUMIFS('IEA-MethaneAbatement'!$N:$N,'IEA-MethaneAbatement'!$O:$O,"&lt;"&amp;$B33,'IEA-MethaneAbatement'!$O:$O,"&gt;="&amp;$A33,'IEA-MethaneAbatement'!$M:$M,$B$1,'IEA-MethaneAbatement'!$B:$B,'Country Selector'!$A$2)+VLOOKUP($C$1,'Multipliers and Adjustments'!$A$70:$I$86,TRUNC(COLUMN(Z$2)/5)+2,FALSE)*SUMIFS('IEA-MethaneAbatement'!$N:$N,'IEA-MethaneAbatement'!$O:$O,"&lt;"&amp;$B33,'IEA-MethaneAbatement'!$O:$O,"&gt;="&amp;$A33,'IEA-MethaneAbatement'!$M:$M,$C$1,'IEA-MethaneAbatement'!$B:$B,'Country Selector'!$A$2)+VLOOKUP($D$1,'Multipliers and Adjustments'!$A$70:$I$86,TRUNC(COLUMN(Z$2)/5)+2,FALSE)*SUMIFS('IEA-MethaneAbatement'!$N:$N,'IEA-MethaneAbatement'!$O:$O,"&lt;"&amp;$B33,'IEA-MethaneAbatement'!$O:$O,"&gt;="&amp;$A33,'IEA-MethaneAbatement'!$M:$M,$D$1,'IEA-MethaneAbatement'!$B:$B,'Country Selector'!$A$2)))*(1+INDEX('EPA to IEA Scaling'!$F$8:$AO$8,,MATCH(Z$2,'EPA to IEA Scaling'!$F$1:$AO$1,0)))</f>
        <v>0</v>
      </c>
      <c r="AA33" cm="1">
        <f t="array" ref="AA33">((VLOOKUP($B$1,'Multipliers and Adjustments'!$A$70:$I$86,TRUNC(COLUMN(AA$2)/5)+2,FALSE)*SUMIFS('IEA-MethaneAbatement'!$N:$N,'IEA-MethaneAbatement'!$O:$O,"&lt;"&amp;$B33,'IEA-MethaneAbatement'!$O:$O,"&gt;="&amp;$A33,'IEA-MethaneAbatement'!$M:$M,$B$1,'IEA-MethaneAbatement'!$B:$B,'Country Selector'!$A$2)+VLOOKUP($C$1,'Multipliers and Adjustments'!$A$70:$I$86,TRUNC(COLUMN(AA$2)/5)+2,FALSE)*SUMIFS('IEA-MethaneAbatement'!$N:$N,'IEA-MethaneAbatement'!$O:$O,"&lt;"&amp;$B33,'IEA-MethaneAbatement'!$O:$O,"&gt;="&amp;$A33,'IEA-MethaneAbatement'!$M:$M,$C$1,'IEA-MethaneAbatement'!$B:$B,'Country Selector'!$A$2)+VLOOKUP($D$1,'Multipliers and Adjustments'!$A$70:$I$86,TRUNC(COLUMN(AA$2)/5)+2,FALSE)*SUMIFS('IEA-MethaneAbatement'!$N:$N,'IEA-MethaneAbatement'!$O:$O,"&lt;"&amp;$B33,'IEA-MethaneAbatement'!$O:$O,"&gt;="&amp;$A33,'IEA-MethaneAbatement'!$M:$M,$D$1,'IEA-MethaneAbatement'!$B:$B,'Country Selector'!$A$2)))*(1+INDEX('EPA to IEA Scaling'!$F$8:$AO$8,,MATCH(AA$2,'EPA to IEA Scaling'!$F$1:$AO$1,0)))</f>
        <v>0</v>
      </c>
      <c r="AB33" s="31" cm="1">
        <f t="array" ref="AB33">((VLOOKUP($B$1,'Multipliers and Adjustments'!$A$70:$I$86,TRUNC(COLUMN(AB$2)/5)+2,FALSE)*SUMIFS('IEA-MethaneAbatement'!$N:$N,'IEA-MethaneAbatement'!$O:$O,"&lt;"&amp;$B33,'IEA-MethaneAbatement'!$O:$O,"&gt;="&amp;$A33,'IEA-MethaneAbatement'!$M:$M,$B$1,'IEA-MethaneAbatement'!$B:$B,'Country Selector'!$A$2)+VLOOKUP($C$1,'Multipliers and Adjustments'!$A$70:$I$86,TRUNC(COLUMN(AB$2)/5)+2,FALSE)*SUMIFS('IEA-MethaneAbatement'!$N:$N,'IEA-MethaneAbatement'!$O:$O,"&lt;"&amp;$B33,'IEA-MethaneAbatement'!$O:$O,"&gt;="&amp;$A33,'IEA-MethaneAbatement'!$M:$M,$C$1,'IEA-MethaneAbatement'!$B:$B,'Country Selector'!$A$2)+VLOOKUP($D$1,'Multipliers and Adjustments'!$A$70:$I$86,TRUNC(COLUMN(AB$2)/5)+2,FALSE)*SUMIFS('IEA-MethaneAbatement'!$N:$N,'IEA-MethaneAbatement'!$O:$O,"&lt;"&amp;$B33,'IEA-MethaneAbatement'!$O:$O,"&gt;="&amp;$A33,'IEA-MethaneAbatement'!$M:$M,$D$1,'IEA-MethaneAbatement'!$B:$B,'Country Selector'!$A$2)))*(1+INDEX('EPA to IEA Scaling'!$F$8:$AO$8,,MATCH(AB$2,'EPA to IEA Scaling'!$F$1:$AO$1,0)))</f>
        <v>0</v>
      </c>
      <c r="AC33" cm="1">
        <f t="array" ref="AC33">((VLOOKUP($B$1,'Multipliers and Adjustments'!$A$70:$I$86,TRUNC(COLUMN(AC$2)/5)+2,FALSE)*SUMIFS('IEA-MethaneAbatement'!$N:$N,'IEA-MethaneAbatement'!$O:$O,"&lt;"&amp;$B33,'IEA-MethaneAbatement'!$O:$O,"&gt;="&amp;$A33,'IEA-MethaneAbatement'!$M:$M,$B$1,'IEA-MethaneAbatement'!$B:$B,'Country Selector'!$A$2)+VLOOKUP($C$1,'Multipliers and Adjustments'!$A$70:$I$86,TRUNC(COLUMN(AC$2)/5)+2,FALSE)*SUMIFS('IEA-MethaneAbatement'!$N:$N,'IEA-MethaneAbatement'!$O:$O,"&lt;"&amp;$B33,'IEA-MethaneAbatement'!$O:$O,"&gt;="&amp;$A33,'IEA-MethaneAbatement'!$M:$M,$C$1,'IEA-MethaneAbatement'!$B:$B,'Country Selector'!$A$2)+VLOOKUP($D$1,'Multipliers and Adjustments'!$A$70:$I$86,TRUNC(COLUMN(AC$2)/5)+2,FALSE)*SUMIFS('IEA-MethaneAbatement'!$N:$N,'IEA-MethaneAbatement'!$O:$O,"&lt;"&amp;$B33,'IEA-MethaneAbatement'!$O:$O,"&gt;="&amp;$A33,'IEA-MethaneAbatement'!$M:$M,$D$1,'IEA-MethaneAbatement'!$B:$B,'Country Selector'!$A$2)))*(1+INDEX('EPA to IEA Scaling'!$F$8:$AO$8,,MATCH(AC$2,'EPA to IEA Scaling'!$F$1:$AO$1,0)))</f>
        <v>0</v>
      </c>
      <c r="AD33" cm="1">
        <f t="array" ref="AD33">((VLOOKUP($B$1,'Multipliers and Adjustments'!$A$70:$I$86,TRUNC(COLUMN(AD$2)/5)+2,FALSE)*SUMIFS('IEA-MethaneAbatement'!$N:$N,'IEA-MethaneAbatement'!$O:$O,"&lt;"&amp;$B33,'IEA-MethaneAbatement'!$O:$O,"&gt;="&amp;$A33,'IEA-MethaneAbatement'!$M:$M,$B$1,'IEA-MethaneAbatement'!$B:$B,'Country Selector'!$A$2)+VLOOKUP($C$1,'Multipliers and Adjustments'!$A$70:$I$86,TRUNC(COLUMN(AD$2)/5)+2,FALSE)*SUMIFS('IEA-MethaneAbatement'!$N:$N,'IEA-MethaneAbatement'!$O:$O,"&lt;"&amp;$B33,'IEA-MethaneAbatement'!$O:$O,"&gt;="&amp;$A33,'IEA-MethaneAbatement'!$M:$M,$C$1,'IEA-MethaneAbatement'!$B:$B,'Country Selector'!$A$2)+VLOOKUP($D$1,'Multipliers and Adjustments'!$A$70:$I$86,TRUNC(COLUMN(AD$2)/5)+2,FALSE)*SUMIFS('IEA-MethaneAbatement'!$N:$N,'IEA-MethaneAbatement'!$O:$O,"&lt;"&amp;$B33,'IEA-MethaneAbatement'!$O:$O,"&gt;="&amp;$A33,'IEA-MethaneAbatement'!$M:$M,$D$1,'IEA-MethaneAbatement'!$B:$B,'Country Selector'!$A$2)))*(1+INDEX('EPA to IEA Scaling'!$F$8:$AO$8,,MATCH(AD$2,'EPA to IEA Scaling'!$F$1:$AO$1,0)))</f>
        <v>0</v>
      </c>
      <c r="AE33" cm="1">
        <f t="array" ref="AE33">((VLOOKUP($B$1,'Multipliers and Adjustments'!$A$70:$I$86,TRUNC(COLUMN(AE$2)/5)+2,FALSE)*SUMIFS('IEA-MethaneAbatement'!$N:$N,'IEA-MethaneAbatement'!$O:$O,"&lt;"&amp;$B33,'IEA-MethaneAbatement'!$O:$O,"&gt;="&amp;$A33,'IEA-MethaneAbatement'!$M:$M,$B$1,'IEA-MethaneAbatement'!$B:$B,'Country Selector'!$A$2)+VLOOKUP($C$1,'Multipliers and Adjustments'!$A$70:$I$86,TRUNC(COLUMN(AE$2)/5)+2,FALSE)*SUMIFS('IEA-MethaneAbatement'!$N:$N,'IEA-MethaneAbatement'!$O:$O,"&lt;"&amp;$B33,'IEA-MethaneAbatement'!$O:$O,"&gt;="&amp;$A33,'IEA-MethaneAbatement'!$M:$M,$C$1,'IEA-MethaneAbatement'!$B:$B,'Country Selector'!$A$2)+VLOOKUP($D$1,'Multipliers and Adjustments'!$A$70:$I$86,TRUNC(COLUMN(AE$2)/5)+2,FALSE)*SUMIFS('IEA-MethaneAbatement'!$N:$N,'IEA-MethaneAbatement'!$O:$O,"&lt;"&amp;$B33,'IEA-MethaneAbatement'!$O:$O,"&gt;="&amp;$A33,'IEA-MethaneAbatement'!$M:$M,$D$1,'IEA-MethaneAbatement'!$B:$B,'Country Selector'!$A$2)))*(1+INDEX('EPA to IEA Scaling'!$F$8:$AO$8,,MATCH(AE$2,'EPA to IEA Scaling'!$F$1:$AO$1,0)))</f>
        <v>0</v>
      </c>
      <c r="AF33" cm="1">
        <f t="array" ref="AF33">((VLOOKUP($B$1,'Multipliers and Adjustments'!$A$70:$I$86,TRUNC(COLUMN(AF$2)/5)+2,FALSE)*SUMIFS('IEA-MethaneAbatement'!$N:$N,'IEA-MethaneAbatement'!$O:$O,"&lt;"&amp;$B33,'IEA-MethaneAbatement'!$O:$O,"&gt;="&amp;$A33,'IEA-MethaneAbatement'!$M:$M,$B$1,'IEA-MethaneAbatement'!$B:$B,'Country Selector'!$A$2)+VLOOKUP($C$1,'Multipliers and Adjustments'!$A$70:$I$86,TRUNC(COLUMN(AF$2)/5)+2,FALSE)*SUMIFS('IEA-MethaneAbatement'!$N:$N,'IEA-MethaneAbatement'!$O:$O,"&lt;"&amp;$B33,'IEA-MethaneAbatement'!$O:$O,"&gt;="&amp;$A33,'IEA-MethaneAbatement'!$M:$M,$C$1,'IEA-MethaneAbatement'!$B:$B,'Country Selector'!$A$2)+VLOOKUP($D$1,'Multipliers and Adjustments'!$A$70:$I$86,TRUNC(COLUMN(AF$2)/5)+2,FALSE)*SUMIFS('IEA-MethaneAbatement'!$N:$N,'IEA-MethaneAbatement'!$O:$O,"&lt;"&amp;$B33,'IEA-MethaneAbatement'!$O:$O,"&gt;="&amp;$A33,'IEA-MethaneAbatement'!$M:$M,$D$1,'IEA-MethaneAbatement'!$B:$B,'Country Selector'!$A$2)))*(1+INDEX('EPA to IEA Scaling'!$F$8:$AO$8,,MATCH(AF$2,'EPA to IEA Scaling'!$F$1:$AO$1,0)))</f>
        <v>0</v>
      </c>
      <c r="AG33" s="31" cm="1">
        <f t="array" ref="AG33">((VLOOKUP($B$1,'Multipliers and Adjustments'!$A$70:$I$86,TRUNC(COLUMN(AG$2)/5)+2,FALSE)*SUMIFS('IEA-MethaneAbatement'!$N:$N,'IEA-MethaneAbatement'!$O:$O,"&lt;"&amp;$B33,'IEA-MethaneAbatement'!$O:$O,"&gt;="&amp;$A33,'IEA-MethaneAbatement'!$M:$M,$B$1,'IEA-MethaneAbatement'!$B:$B,'Country Selector'!$A$2)+VLOOKUP($C$1,'Multipliers and Adjustments'!$A$70:$I$86,TRUNC(COLUMN(AG$2)/5)+2,FALSE)*SUMIFS('IEA-MethaneAbatement'!$N:$N,'IEA-MethaneAbatement'!$O:$O,"&lt;"&amp;$B33,'IEA-MethaneAbatement'!$O:$O,"&gt;="&amp;$A33,'IEA-MethaneAbatement'!$M:$M,$C$1,'IEA-MethaneAbatement'!$B:$B,'Country Selector'!$A$2)+VLOOKUP($D$1,'Multipliers and Adjustments'!$A$70:$I$86,TRUNC(COLUMN(AG$2)/5)+2,FALSE)*SUMIFS('IEA-MethaneAbatement'!$N:$N,'IEA-MethaneAbatement'!$O:$O,"&lt;"&amp;$B33,'IEA-MethaneAbatement'!$O:$O,"&gt;="&amp;$A33,'IEA-MethaneAbatement'!$M:$M,$D$1,'IEA-MethaneAbatement'!$B:$B,'Country Selector'!$A$2)))*(1+INDEX('EPA to IEA Scaling'!$F$8:$AO$8,,MATCH(AG$2,'EPA to IEA Scaling'!$F$1:$AO$1,0)))</f>
        <v>0</v>
      </c>
      <c r="AH33" cm="1">
        <f t="array" ref="AH33">((VLOOKUP($B$1,'Multipliers and Adjustments'!$A$70:$I$86,TRUNC(COLUMN(AH$2)/5)+2,FALSE)*SUMIFS('IEA-MethaneAbatement'!$N:$N,'IEA-MethaneAbatement'!$O:$O,"&lt;"&amp;$B33,'IEA-MethaneAbatement'!$O:$O,"&gt;="&amp;$A33,'IEA-MethaneAbatement'!$M:$M,$B$1,'IEA-MethaneAbatement'!$B:$B,'Country Selector'!$A$2)+VLOOKUP($C$1,'Multipliers and Adjustments'!$A$70:$I$86,TRUNC(COLUMN(AH$2)/5)+2,FALSE)*SUMIFS('IEA-MethaneAbatement'!$N:$N,'IEA-MethaneAbatement'!$O:$O,"&lt;"&amp;$B33,'IEA-MethaneAbatement'!$O:$O,"&gt;="&amp;$A33,'IEA-MethaneAbatement'!$M:$M,$C$1,'IEA-MethaneAbatement'!$B:$B,'Country Selector'!$A$2)+VLOOKUP($D$1,'Multipliers and Adjustments'!$A$70:$I$86,TRUNC(COLUMN(AH$2)/5)+2,FALSE)*SUMIFS('IEA-MethaneAbatement'!$N:$N,'IEA-MethaneAbatement'!$O:$O,"&lt;"&amp;$B33,'IEA-MethaneAbatement'!$O:$O,"&gt;="&amp;$A33,'IEA-MethaneAbatement'!$M:$M,$D$1,'IEA-MethaneAbatement'!$B:$B,'Country Selector'!$A$2)))*(1+INDEX('EPA to IEA Scaling'!$F$8:$AO$8,,MATCH(AH$2,'EPA to IEA Scaling'!$F$1:$AO$1,0)))</f>
        <v>0</v>
      </c>
      <c r="AI33" cm="1">
        <f t="array" ref="AI33">((VLOOKUP($B$1,'Multipliers and Adjustments'!$A$70:$I$86,TRUNC(COLUMN(AI$2)/5)+2,FALSE)*SUMIFS('IEA-MethaneAbatement'!$N:$N,'IEA-MethaneAbatement'!$O:$O,"&lt;"&amp;$B33,'IEA-MethaneAbatement'!$O:$O,"&gt;="&amp;$A33,'IEA-MethaneAbatement'!$M:$M,$B$1,'IEA-MethaneAbatement'!$B:$B,'Country Selector'!$A$2)+VLOOKUP($C$1,'Multipliers and Adjustments'!$A$70:$I$86,TRUNC(COLUMN(AI$2)/5)+2,FALSE)*SUMIFS('IEA-MethaneAbatement'!$N:$N,'IEA-MethaneAbatement'!$O:$O,"&lt;"&amp;$B33,'IEA-MethaneAbatement'!$O:$O,"&gt;="&amp;$A33,'IEA-MethaneAbatement'!$M:$M,$C$1,'IEA-MethaneAbatement'!$B:$B,'Country Selector'!$A$2)+VLOOKUP($D$1,'Multipliers and Adjustments'!$A$70:$I$86,TRUNC(COLUMN(AI$2)/5)+2,FALSE)*SUMIFS('IEA-MethaneAbatement'!$N:$N,'IEA-MethaneAbatement'!$O:$O,"&lt;"&amp;$B33,'IEA-MethaneAbatement'!$O:$O,"&gt;="&amp;$A33,'IEA-MethaneAbatement'!$M:$M,$D$1,'IEA-MethaneAbatement'!$B:$B,'Country Selector'!$A$2)))*(1+INDEX('EPA to IEA Scaling'!$F$8:$AO$8,,MATCH(AI$2,'EPA to IEA Scaling'!$F$1:$AO$1,0)))</f>
        <v>0</v>
      </c>
      <c r="AJ33" cm="1">
        <f t="array" ref="AJ33">((VLOOKUP($B$1,'Multipliers and Adjustments'!$A$70:$I$86,TRUNC(COLUMN(AJ$2)/5)+2,FALSE)*SUMIFS('IEA-MethaneAbatement'!$N:$N,'IEA-MethaneAbatement'!$O:$O,"&lt;"&amp;$B33,'IEA-MethaneAbatement'!$O:$O,"&gt;="&amp;$A33,'IEA-MethaneAbatement'!$M:$M,$B$1,'IEA-MethaneAbatement'!$B:$B,'Country Selector'!$A$2)+VLOOKUP($C$1,'Multipliers and Adjustments'!$A$70:$I$86,TRUNC(COLUMN(AJ$2)/5)+2,FALSE)*SUMIFS('IEA-MethaneAbatement'!$N:$N,'IEA-MethaneAbatement'!$O:$O,"&lt;"&amp;$B33,'IEA-MethaneAbatement'!$O:$O,"&gt;="&amp;$A33,'IEA-MethaneAbatement'!$M:$M,$C$1,'IEA-MethaneAbatement'!$B:$B,'Country Selector'!$A$2)+VLOOKUP($D$1,'Multipliers and Adjustments'!$A$70:$I$86,TRUNC(COLUMN(AJ$2)/5)+2,FALSE)*SUMIFS('IEA-MethaneAbatement'!$N:$N,'IEA-MethaneAbatement'!$O:$O,"&lt;"&amp;$B33,'IEA-MethaneAbatement'!$O:$O,"&gt;="&amp;$A33,'IEA-MethaneAbatement'!$M:$M,$D$1,'IEA-MethaneAbatement'!$B:$B,'Country Selector'!$A$2)))*(1+INDEX('EPA to IEA Scaling'!$F$8:$AO$8,,MATCH(AJ$2,'EPA to IEA Scaling'!$F$1:$AO$1,0)))</f>
        <v>0</v>
      </c>
      <c r="AK33" cm="1">
        <f t="array" ref="AK33">((VLOOKUP($B$1,'Multipliers and Adjustments'!$A$70:$I$86,TRUNC(COLUMN(AK$2)/5)+2,FALSE)*SUMIFS('IEA-MethaneAbatement'!$N:$N,'IEA-MethaneAbatement'!$O:$O,"&lt;"&amp;$B33,'IEA-MethaneAbatement'!$O:$O,"&gt;="&amp;$A33,'IEA-MethaneAbatement'!$M:$M,$B$1,'IEA-MethaneAbatement'!$B:$B,'Country Selector'!$A$2)+VLOOKUP($C$1,'Multipliers and Adjustments'!$A$70:$I$86,TRUNC(COLUMN(AK$2)/5)+2,FALSE)*SUMIFS('IEA-MethaneAbatement'!$N:$N,'IEA-MethaneAbatement'!$O:$O,"&lt;"&amp;$B33,'IEA-MethaneAbatement'!$O:$O,"&gt;="&amp;$A33,'IEA-MethaneAbatement'!$M:$M,$C$1,'IEA-MethaneAbatement'!$B:$B,'Country Selector'!$A$2)+VLOOKUP($D$1,'Multipliers and Adjustments'!$A$70:$I$86,TRUNC(COLUMN(AK$2)/5)+2,FALSE)*SUMIFS('IEA-MethaneAbatement'!$N:$N,'IEA-MethaneAbatement'!$O:$O,"&lt;"&amp;$B33,'IEA-MethaneAbatement'!$O:$O,"&gt;="&amp;$A33,'IEA-MethaneAbatement'!$M:$M,$D$1,'IEA-MethaneAbatement'!$B:$B,'Country Selector'!$A$2)))*(1+INDEX('EPA to IEA Scaling'!$F$8:$AO$8,,MATCH(AK$2,'EPA to IEA Scaling'!$F$1:$AO$1,0)))</f>
        <v>0</v>
      </c>
      <c r="AL33" s="31" cm="1">
        <f t="array" ref="AL33">((VLOOKUP($B$1,'Multipliers and Adjustments'!$A$70:$I$86,TRUNC(COLUMN(AL$2)/5)+2,FALSE)*SUMIFS('IEA-MethaneAbatement'!$N:$N,'IEA-MethaneAbatement'!$O:$O,"&lt;"&amp;$B33,'IEA-MethaneAbatement'!$O:$O,"&gt;="&amp;$A33,'IEA-MethaneAbatement'!$M:$M,$B$1,'IEA-MethaneAbatement'!$B:$B,'Country Selector'!$A$2)+VLOOKUP($C$1,'Multipliers and Adjustments'!$A$70:$I$86,TRUNC(COLUMN(AL$2)/5)+2,FALSE)*SUMIFS('IEA-MethaneAbatement'!$N:$N,'IEA-MethaneAbatement'!$O:$O,"&lt;"&amp;$B33,'IEA-MethaneAbatement'!$O:$O,"&gt;="&amp;$A33,'IEA-MethaneAbatement'!$M:$M,$C$1,'IEA-MethaneAbatement'!$B:$B,'Country Selector'!$A$2)+VLOOKUP($D$1,'Multipliers and Adjustments'!$A$70:$I$86,TRUNC(COLUMN(AL$2)/5)+2,FALSE)*SUMIFS('IEA-MethaneAbatement'!$N:$N,'IEA-MethaneAbatement'!$O:$O,"&lt;"&amp;$B33,'IEA-MethaneAbatement'!$O:$O,"&gt;="&amp;$A33,'IEA-MethaneAbatement'!$M:$M,$D$1,'IEA-MethaneAbatement'!$B:$B,'Country Selector'!$A$2)))*(1+INDEX('EPA to IEA Scaling'!$F$8:$AO$8,,MATCH(AL$2,'EPA to IEA Scaling'!$F$1:$AO$1,0)))</f>
        <v>0</v>
      </c>
    </row>
    <row r="34" spans="1:38" x14ac:dyDescent="0.45">
      <c r="A34" s="17">
        <f t="shared" si="1"/>
        <v>0</v>
      </c>
      <c r="B34" s="18">
        <f>A34</f>
        <v>0</v>
      </c>
      <c r="C34" s="47" cm="1">
        <f t="array" ref="C34">((VLOOKUP($B$1,'Multipliers and Adjustments'!$A$70:$I$86,TRUNC(COLUMN(C$2)/5)+2,FALSE)*SUMIFS('IEA-MethaneAbatement'!$N:$N,'IEA-MethaneAbatement'!$O:$O,"&lt;"&amp;$B34,'IEA-MethaneAbatement'!$O:$O,"&gt;="&amp;$A34,'IEA-MethaneAbatement'!$M:$M,$B$1,'IEA-MethaneAbatement'!$B:$B,'Country Selector'!$A$2)+VLOOKUP($C$1,'Multipliers and Adjustments'!$A$70:$I$86,TRUNC(COLUMN(C$2)/5)+2,FALSE)*SUMIFS('IEA-MethaneAbatement'!$N:$N,'IEA-MethaneAbatement'!$O:$O,"&lt;"&amp;$B34,'IEA-MethaneAbatement'!$O:$O,"&gt;="&amp;$A34,'IEA-MethaneAbatement'!$M:$M,$C$1,'IEA-MethaneAbatement'!$B:$B,'Country Selector'!$A$2)+VLOOKUP($D$1,'Multipliers and Adjustments'!$A$70:$I$86,TRUNC(COLUMN(C$2)/5)+2,FALSE)*SUMIFS('IEA-MethaneAbatement'!$N:$N,'IEA-MethaneAbatement'!$O:$O,"&lt;"&amp;$B34,'IEA-MethaneAbatement'!$O:$O,"&gt;="&amp;$A34,'IEA-MethaneAbatement'!$M:$M,$D$1,'IEA-MethaneAbatement'!$B:$B,'Country Selector'!$A$2)))*(1+INDEX('EPA to IEA Scaling'!$F$8:$AO$8,,MATCH(C$2,'EPA to IEA Scaling'!$F$1:$AO$1,0)))</f>
        <v>0</v>
      </c>
      <c r="D34" cm="1">
        <f t="array" ref="D34">((VLOOKUP($B$1,'Multipliers and Adjustments'!$A$70:$I$86,TRUNC(COLUMN(D$2)/5)+2,FALSE)*SUMIFS('IEA-MethaneAbatement'!$N:$N,'IEA-MethaneAbatement'!$O:$O,"&lt;"&amp;$B34,'IEA-MethaneAbatement'!$O:$O,"&gt;="&amp;$A34,'IEA-MethaneAbatement'!$M:$M,$B$1,'IEA-MethaneAbatement'!$B:$B,'Country Selector'!$A$2)+VLOOKUP($C$1,'Multipliers and Adjustments'!$A$70:$I$86,TRUNC(COLUMN(D$2)/5)+2,FALSE)*SUMIFS('IEA-MethaneAbatement'!$N:$N,'IEA-MethaneAbatement'!$O:$O,"&lt;"&amp;$B34,'IEA-MethaneAbatement'!$O:$O,"&gt;="&amp;$A34,'IEA-MethaneAbatement'!$M:$M,$C$1,'IEA-MethaneAbatement'!$B:$B,'Country Selector'!$A$2)+VLOOKUP($D$1,'Multipliers and Adjustments'!$A$70:$I$86,TRUNC(COLUMN(D$2)/5)+2,FALSE)*SUMIFS('IEA-MethaneAbatement'!$N:$N,'IEA-MethaneAbatement'!$O:$O,"&lt;"&amp;$B34,'IEA-MethaneAbatement'!$O:$O,"&gt;="&amp;$A34,'IEA-MethaneAbatement'!$M:$M,$D$1,'IEA-MethaneAbatement'!$B:$B,'Country Selector'!$A$2)))*(1+INDEX('EPA to IEA Scaling'!$F$8:$AO$8,,MATCH(D$2,'EPA to IEA Scaling'!$F$1:$AO$1,0)))</f>
        <v>0</v>
      </c>
      <c r="E34" cm="1">
        <f t="array" ref="E34">((VLOOKUP($B$1,'Multipliers and Adjustments'!$A$70:$I$86,TRUNC(COLUMN(E$2)/5)+2,FALSE)*SUMIFS('IEA-MethaneAbatement'!$N:$N,'IEA-MethaneAbatement'!$O:$O,"&lt;"&amp;$B34,'IEA-MethaneAbatement'!$O:$O,"&gt;="&amp;$A34,'IEA-MethaneAbatement'!$M:$M,$B$1,'IEA-MethaneAbatement'!$B:$B,'Country Selector'!$A$2)+VLOOKUP($C$1,'Multipliers and Adjustments'!$A$70:$I$86,TRUNC(COLUMN(E$2)/5)+2,FALSE)*SUMIFS('IEA-MethaneAbatement'!$N:$N,'IEA-MethaneAbatement'!$O:$O,"&lt;"&amp;$B34,'IEA-MethaneAbatement'!$O:$O,"&gt;="&amp;$A34,'IEA-MethaneAbatement'!$M:$M,$C$1,'IEA-MethaneAbatement'!$B:$B,'Country Selector'!$A$2)+VLOOKUP($D$1,'Multipliers and Adjustments'!$A$70:$I$86,TRUNC(COLUMN(E$2)/5)+2,FALSE)*SUMIFS('IEA-MethaneAbatement'!$N:$N,'IEA-MethaneAbatement'!$O:$O,"&lt;"&amp;$B34,'IEA-MethaneAbatement'!$O:$O,"&gt;="&amp;$A34,'IEA-MethaneAbatement'!$M:$M,$D$1,'IEA-MethaneAbatement'!$B:$B,'Country Selector'!$A$2)))*(1+INDEX('EPA to IEA Scaling'!$F$8:$AO$8,,MATCH(E$2,'EPA to IEA Scaling'!$F$1:$AO$1,0)))</f>
        <v>0</v>
      </c>
      <c r="F34" cm="1">
        <f t="array" ref="F34">((VLOOKUP($B$1,'Multipliers and Adjustments'!$A$70:$I$86,TRUNC(COLUMN(F$2)/5)+2,FALSE)*SUMIFS('IEA-MethaneAbatement'!$N:$N,'IEA-MethaneAbatement'!$O:$O,"&lt;"&amp;$B34,'IEA-MethaneAbatement'!$O:$O,"&gt;="&amp;$A34,'IEA-MethaneAbatement'!$M:$M,$B$1,'IEA-MethaneAbatement'!$B:$B,'Country Selector'!$A$2)+VLOOKUP($C$1,'Multipliers and Adjustments'!$A$70:$I$86,TRUNC(COLUMN(F$2)/5)+2,FALSE)*SUMIFS('IEA-MethaneAbatement'!$N:$N,'IEA-MethaneAbatement'!$O:$O,"&lt;"&amp;$B34,'IEA-MethaneAbatement'!$O:$O,"&gt;="&amp;$A34,'IEA-MethaneAbatement'!$M:$M,$C$1,'IEA-MethaneAbatement'!$B:$B,'Country Selector'!$A$2)+VLOOKUP($D$1,'Multipliers and Adjustments'!$A$70:$I$86,TRUNC(COLUMN(F$2)/5)+2,FALSE)*SUMIFS('IEA-MethaneAbatement'!$N:$N,'IEA-MethaneAbatement'!$O:$O,"&lt;"&amp;$B34,'IEA-MethaneAbatement'!$O:$O,"&gt;="&amp;$A34,'IEA-MethaneAbatement'!$M:$M,$D$1,'IEA-MethaneAbatement'!$B:$B,'Country Selector'!$A$2)))*(1+INDEX('EPA to IEA Scaling'!$F$8:$AO$8,,MATCH(F$2,'EPA to IEA Scaling'!$F$1:$AO$1,0)))</f>
        <v>0</v>
      </c>
      <c r="G34" cm="1">
        <f t="array" ref="G34">((VLOOKUP($B$1,'Multipliers and Adjustments'!$A$70:$I$86,TRUNC(COLUMN(G$2)/5)+2,FALSE)*SUMIFS('IEA-MethaneAbatement'!$N:$N,'IEA-MethaneAbatement'!$O:$O,"&lt;"&amp;$B34,'IEA-MethaneAbatement'!$O:$O,"&gt;="&amp;$A34,'IEA-MethaneAbatement'!$M:$M,$B$1,'IEA-MethaneAbatement'!$B:$B,'Country Selector'!$A$2)+VLOOKUP($C$1,'Multipliers and Adjustments'!$A$70:$I$86,TRUNC(COLUMN(G$2)/5)+2,FALSE)*SUMIFS('IEA-MethaneAbatement'!$N:$N,'IEA-MethaneAbatement'!$O:$O,"&lt;"&amp;$B34,'IEA-MethaneAbatement'!$O:$O,"&gt;="&amp;$A34,'IEA-MethaneAbatement'!$M:$M,$C$1,'IEA-MethaneAbatement'!$B:$B,'Country Selector'!$A$2)+VLOOKUP($D$1,'Multipliers and Adjustments'!$A$70:$I$86,TRUNC(COLUMN(G$2)/5)+2,FALSE)*SUMIFS('IEA-MethaneAbatement'!$N:$N,'IEA-MethaneAbatement'!$O:$O,"&lt;"&amp;$B34,'IEA-MethaneAbatement'!$O:$O,"&gt;="&amp;$A34,'IEA-MethaneAbatement'!$M:$M,$D$1,'IEA-MethaneAbatement'!$B:$B,'Country Selector'!$A$2)))*(1+INDEX('EPA to IEA Scaling'!$F$8:$AO$8,,MATCH(G$2,'EPA to IEA Scaling'!$F$1:$AO$1,0)))</f>
        <v>0</v>
      </c>
      <c r="H34" s="37" cm="1">
        <f t="array" ref="H34">((VLOOKUP($B$1,'Multipliers and Adjustments'!$A$70:$I$86,TRUNC(COLUMN(H$2)/5)+2,FALSE)*SUMIFS('IEA-MethaneAbatement'!$N:$N,'IEA-MethaneAbatement'!$O:$O,"&lt;"&amp;$B34,'IEA-MethaneAbatement'!$O:$O,"&gt;="&amp;$A34,'IEA-MethaneAbatement'!$M:$M,$B$1,'IEA-MethaneAbatement'!$B:$B,'Country Selector'!$A$2)+VLOOKUP($C$1,'Multipliers and Adjustments'!$A$70:$I$86,TRUNC(COLUMN(H$2)/5)+2,FALSE)*SUMIFS('IEA-MethaneAbatement'!$N:$N,'IEA-MethaneAbatement'!$O:$O,"&lt;"&amp;$B34,'IEA-MethaneAbatement'!$O:$O,"&gt;="&amp;$A34,'IEA-MethaneAbatement'!$M:$M,$C$1,'IEA-MethaneAbatement'!$B:$B,'Country Selector'!$A$2)+VLOOKUP($D$1,'Multipliers and Adjustments'!$A$70:$I$86,TRUNC(COLUMN(H$2)/5)+2,FALSE)*SUMIFS('IEA-MethaneAbatement'!$N:$N,'IEA-MethaneAbatement'!$O:$O,"&lt;"&amp;$B34,'IEA-MethaneAbatement'!$O:$O,"&gt;="&amp;$A34,'IEA-MethaneAbatement'!$M:$M,$D$1,'IEA-MethaneAbatement'!$B:$B,'Country Selector'!$A$2)))*(1+INDEX('EPA to IEA Scaling'!$F$8:$AO$8,,MATCH(H$2,'EPA to IEA Scaling'!$F$1:$AO$1,0)))</f>
        <v>0</v>
      </c>
      <c r="I34" cm="1">
        <f t="array" ref="I34">((VLOOKUP($B$1,'Multipliers and Adjustments'!$A$70:$I$86,TRUNC(COLUMN(I$2)/5)+2,FALSE)*SUMIFS('IEA-MethaneAbatement'!$N:$N,'IEA-MethaneAbatement'!$O:$O,"&lt;"&amp;$B34,'IEA-MethaneAbatement'!$O:$O,"&gt;="&amp;$A34,'IEA-MethaneAbatement'!$M:$M,$B$1,'IEA-MethaneAbatement'!$B:$B,'Country Selector'!$A$2)+VLOOKUP($C$1,'Multipliers and Adjustments'!$A$70:$I$86,TRUNC(COLUMN(I$2)/5)+2,FALSE)*SUMIFS('IEA-MethaneAbatement'!$N:$N,'IEA-MethaneAbatement'!$O:$O,"&lt;"&amp;$B34,'IEA-MethaneAbatement'!$O:$O,"&gt;="&amp;$A34,'IEA-MethaneAbatement'!$M:$M,$C$1,'IEA-MethaneAbatement'!$B:$B,'Country Selector'!$A$2)+VLOOKUP($D$1,'Multipliers and Adjustments'!$A$70:$I$86,TRUNC(COLUMN(I$2)/5)+2,FALSE)*SUMIFS('IEA-MethaneAbatement'!$N:$N,'IEA-MethaneAbatement'!$O:$O,"&lt;"&amp;$B34,'IEA-MethaneAbatement'!$O:$O,"&gt;="&amp;$A34,'IEA-MethaneAbatement'!$M:$M,$D$1,'IEA-MethaneAbatement'!$B:$B,'Country Selector'!$A$2)))*(1+INDEX('EPA to IEA Scaling'!$F$8:$AO$8,,MATCH(I$2,'EPA to IEA Scaling'!$F$1:$AO$1,0)))</f>
        <v>0</v>
      </c>
      <c r="J34" cm="1">
        <f t="array" ref="J34">((VLOOKUP($B$1,'Multipliers and Adjustments'!$A$70:$I$86,TRUNC(COLUMN(J$2)/5)+2,FALSE)*SUMIFS('IEA-MethaneAbatement'!$N:$N,'IEA-MethaneAbatement'!$O:$O,"&lt;"&amp;$B34,'IEA-MethaneAbatement'!$O:$O,"&gt;="&amp;$A34,'IEA-MethaneAbatement'!$M:$M,$B$1,'IEA-MethaneAbatement'!$B:$B,'Country Selector'!$A$2)+VLOOKUP($C$1,'Multipliers and Adjustments'!$A$70:$I$86,TRUNC(COLUMN(J$2)/5)+2,FALSE)*SUMIFS('IEA-MethaneAbatement'!$N:$N,'IEA-MethaneAbatement'!$O:$O,"&lt;"&amp;$B34,'IEA-MethaneAbatement'!$O:$O,"&gt;="&amp;$A34,'IEA-MethaneAbatement'!$M:$M,$C$1,'IEA-MethaneAbatement'!$B:$B,'Country Selector'!$A$2)+VLOOKUP($D$1,'Multipliers and Adjustments'!$A$70:$I$86,TRUNC(COLUMN(J$2)/5)+2,FALSE)*SUMIFS('IEA-MethaneAbatement'!$N:$N,'IEA-MethaneAbatement'!$O:$O,"&lt;"&amp;$B34,'IEA-MethaneAbatement'!$O:$O,"&gt;="&amp;$A34,'IEA-MethaneAbatement'!$M:$M,$D$1,'IEA-MethaneAbatement'!$B:$B,'Country Selector'!$A$2)))*(1+INDEX('EPA to IEA Scaling'!$F$8:$AO$8,,MATCH(J$2,'EPA to IEA Scaling'!$F$1:$AO$1,0)))</f>
        <v>0</v>
      </c>
      <c r="K34" cm="1">
        <f t="array" ref="K34">((VLOOKUP($B$1,'Multipliers and Adjustments'!$A$70:$I$86,TRUNC(COLUMN(K$2)/5)+2,FALSE)*SUMIFS('IEA-MethaneAbatement'!$N:$N,'IEA-MethaneAbatement'!$O:$O,"&lt;"&amp;$B34,'IEA-MethaneAbatement'!$O:$O,"&gt;="&amp;$A34,'IEA-MethaneAbatement'!$M:$M,$B$1,'IEA-MethaneAbatement'!$B:$B,'Country Selector'!$A$2)+VLOOKUP($C$1,'Multipliers and Adjustments'!$A$70:$I$86,TRUNC(COLUMN(K$2)/5)+2,FALSE)*SUMIFS('IEA-MethaneAbatement'!$N:$N,'IEA-MethaneAbatement'!$O:$O,"&lt;"&amp;$B34,'IEA-MethaneAbatement'!$O:$O,"&gt;="&amp;$A34,'IEA-MethaneAbatement'!$M:$M,$C$1,'IEA-MethaneAbatement'!$B:$B,'Country Selector'!$A$2)+VLOOKUP($D$1,'Multipliers and Adjustments'!$A$70:$I$86,TRUNC(COLUMN(K$2)/5)+2,FALSE)*SUMIFS('IEA-MethaneAbatement'!$N:$N,'IEA-MethaneAbatement'!$O:$O,"&lt;"&amp;$B34,'IEA-MethaneAbatement'!$O:$O,"&gt;="&amp;$A34,'IEA-MethaneAbatement'!$M:$M,$D$1,'IEA-MethaneAbatement'!$B:$B,'Country Selector'!$A$2)))*(1+INDEX('EPA to IEA Scaling'!$F$8:$AO$8,,MATCH(K$2,'EPA to IEA Scaling'!$F$1:$AO$1,0)))</f>
        <v>0</v>
      </c>
      <c r="L34" cm="1">
        <f t="array" ref="L34">((VLOOKUP($B$1,'Multipliers and Adjustments'!$A$70:$I$86,TRUNC(COLUMN(L$2)/5)+2,FALSE)*SUMIFS('IEA-MethaneAbatement'!$N:$N,'IEA-MethaneAbatement'!$O:$O,"&lt;"&amp;$B34,'IEA-MethaneAbatement'!$O:$O,"&gt;="&amp;$A34,'IEA-MethaneAbatement'!$M:$M,$B$1,'IEA-MethaneAbatement'!$B:$B,'Country Selector'!$A$2)+VLOOKUP($C$1,'Multipliers and Adjustments'!$A$70:$I$86,TRUNC(COLUMN(L$2)/5)+2,FALSE)*SUMIFS('IEA-MethaneAbatement'!$N:$N,'IEA-MethaneAbatement'!$O:$O,"&lt;"&amp;$B34,'IEA-MethaneAbatement'!$O:$O,"&gt;="&amp;$A34,'IEA-MethaneAbatement'!$M:$M,$C$1,'IEA-MethaneAbatement'!$B:$B,'Country Selector'!$A$2)+VLOOKUP($D$1,'Multipliers and Adjustments'!$A$70:$I$86,TRUNC(COLUMN(L$2)/5)+2,FALSE)*SUMIFS('IEA-MethaneAbatement'!$N:$N,'IEA-MethaneAbatement'!$O:$O,"&lt;"&amp;$B34,'IEA-MethaneAbatement'!$O:$O,"&gt;="&amp;$A34,'IEA-MethaneAbatement'!$M:$M,$D$1,'IEA-MethaneAbatement'!$B:$B,'Country Selector'!$A$2)))*(1+INDEX('EPA to IEA Scaling'!$F$8:$AO$8,,MATCH(L$2,'EPA to IEA Scaling'!$F$1:$AO$1,0)))</f>
        <v>0</v>
      </c>
      <c r="M34" s="37" cm="1">
        <f t="array" ref="M34">((VLOOKUP($B$1,'Multipliers and Adjustments'!$A$70:$I$86,TRUNC(COLUMN(M$2)/5)+2,FALSE)*SUMIFS('IEA-MethaneAbatement'!$N:$N,'IEA-MethaneAbatement'!$O:$O,"&lt;"&amp;$B34,'IEA-MethaneAbatement'!$O:$O,"&gt;="&amp;$A34,'IEA-MethaneAbatement'!$M:$M,$B$1,'IEA-MethaneAbatement'!$B:$B,'Country Selector'!$A$2)+VLOOKUP($C$1,'Multipliers and Adjustments'!$A$70:$I$86,TRUNC(COLUMN(M$2)/5)+2,FALSE)*SUMIFS('IEA-MethaneAbatement'!$N:$N,'IEA-MethaneAbatement'!$O:$O,"&lt;"&amp;$B34,'IEA-MethaneAbatement'!$O:$O,"&gt;="&amp;$A34,'IEA-MethaneAbatement'!$M:$M,$C$1,'IEA-MethaneAbatement'!$B:$B,'Country Selector'!$A$2)+VLOOKUP($D$1,'Multipliers and Adjustments'!$A$70:$I$86,TRUNC(COLUMN(M$2)/5)+2,FALSE)*SUMIFS('IEA-MethaneAbatement'!$N:$N,'IEA-MethaneAbatement'!$O:$O,"&lt;"&amp;$B34,'IEA-MethaneAbatement'!$O:$O,"&gt;="&amp;$A34,'IEA-MethaneAbatement'!$M:$M,$D$1,'IEA-MethaneAbatement'!$B:$B,'Country Selector'!$A$2)))*(1+INDEX('EPA to IEA Scaling'!$F$8:$AO$8,,MATCH(M$2,'EPA to IEA Scaling'!$F$1:$AO$1,0)))</f>
        <v>0</v>
      </c>
      <c r="N34" cm="1">
        <f t="array" ref="N34">((VLOOKUP($B$1,'Multipliers and Adjustments'!$A$70:$I$86,TRUNC(COLUMN(N$2)/5)+2,FALSE)*SUMIFS('IEA-MethaneAbatement'!$N:$N,'IEA-MethaneAbatement'!$O:$O,"&lt;"&amp;$B34,'IEA-MethaneAbatement'!$O:$O,"&gt;="&amp;$A34,'IEA-MethaneAbatement'!$M:$M,$B$1,'IEA-MethaneAbatement'!$B:$B,'Country Selector'!$A$2)+VLOOKUP($C$1,'Multipliers and Adjustments'!$A$70:$I$86,TRUNC(COLUMN(N$2)/5)+2,FALSE)*SUMIFS('IEA-MethaneAbatement'!$N:$N,'IEA-MethaneAbatement'!$O:$O,"&lt;"&amp;$B34,'IEA-MethaneAbatement'!$O:$O,"&gt;="&amp;$A34,'IEA-MethaneAbatement'!$M:$M,$C$1,'IEA-MethaneAbatement'!$B:$B,'Country Selector'!$A$2)+VLOOKUP($D$1,'Multipliers and Adjustments'!$A$70:$I$86,TRUNC(COLUMN(N$2)/5)+2,FALSE)*SUMIFS('IEA-MethaneAbatement'!$N:$N,'IEA-MethaneAbatement'!$O:$O,"&lt;"&amp;$B34,'IEA-MethaneAbatement'!$O:$O,"&gt;="&amp;$A34,'IEA-MethaneAbatement'!$M:$M,$D$1,'IEA-MethaneAbatement'!$B:$B,'Country Selector'!$A$2)))*(1+INDEX('EPA to IEA Scaling'!$F$8:$AO$8,,MATCH(N$2,'EPA to IEA Scaling'!$F$1:$AO$1,0)))</f>
        <v>0</v>
      </c>
      <c r="O34" cm="1">
        <f t="array" ref="O34">((VLOOKUP($B$1,'Multipliers and Adjustments'!$A$70:$I$86,TRUNC(COLUMN(O$2)/5)+2,FALSE)*SUMIFS('IEA-MethaneAbatement'!$N:$N,'IEA-MethaneAbatement'!$O:$O,"&lt;"&amp;$B34,'IEA-MethaneAbatement'!$O:$O,"&gt;="&amp;$A34,'IEA-MethaneAbatement'!$M:$M,$B$1,'IEA-MethaneAbatement'!$B:$B,'Country Selector'!$A$2)+VLOOKUP($C$1,'Multipliers and Adjustments'!$A$70:$I$86,TRUNC(COLUMN(O$2)/5)+2,FALSE)*SUMIFS('IEA-MethaneAbatement'!$N:$N,'IEA-MethaneAbatement'!$O:$O,"&lt;"&amp;$B34,'IEA-MethaneAbatement'!$O:$O,"&gt;="&amp;$A34,'IEA-MethaneAbatement'!$M:$M,$C$1,'IEA-MethaneAbatement'!$B:$B,'Country Selector'!$A$2)+VLOOKUP($D$1,'Multipliers and Adjustments'!$A$70:$I$86,TRUNC(COLUMN(O$2)/5)+2,FALSE)*SUMIFS('IEA-MethaneAbatement'!$N:$N,'IEA-MethaneAbatement'!$O:$O,"&lt;"&amp;$B34,'IEA-MethaneAbatement'!$O:$O,"&gt;="&amp;$A34,'IEA-MethaneAbatement'!$M:$M,$D$1,'IEA-MethaneAbatement'!$B:$B,'Country Selector'!$A$2)))*(1+INDEX('EPA to IEA Scaling'!$F$8:$AO$8,,MATCH(O$2,'EPA to IEA Scaling'!$F$1:$AO$1,0)))</f>
        <v>0</v>
      </c>
      <c r="P34" cm="1">
        <f t="array" ref="P34">((VLOOKUP($B$1,'Multipliers and Adjustments'!$A$70:$I$86,TRUNC(COLUMN(P$2)/5)+2,FALSE)*SUMIFS('IEA-MethaneAbatement'!$N:$N,'IEA-MethaneAbatement'!$O:$O,"&lt;"&amp;$B34,'IEA-MethaneAbatement'!$O:$O,"&gt;="&amp;$A34,'IEA-MethaneAbatement'!$M:$M,$B$1,'IEA-MethaneAbatement'!$B:$B,'Country Selector'!$A$2)+VLOOKUP($C$1,'Multipliers and Adjustments'!$A$70:$I$86,TRUNC(COLUMN(P$2)/5)+2,FALSE)*SUMIFS('IEA-MethaneAbatement'!$N:$N,'IEA-MethaneAbatement'!$O:$O,"&lt;"&amp;$B34,'IEA-MethaneAbatement'!$O:$O,"&gt;="&amp;$A34,'IEA-MethaneAbatement'!$M:$M,$C$1,'IEA-MethaneAbatement'!$B:$B,'Country Selector'!$A$2)+VLOOKUP($D$1,'Multipliers and Adjustments'!$A$70:$I$86,TRUNC(COLUMN(P$2)/5)+2,FALSE)*SUMIFS('IEA-MethaneAbatement'!$N:$N,'IEA-MethaneAbatement'!$O:$O,"&lt;"&amp;$B34,'IEA-MethaneAbatement'!$O:$O,"&gt;="&amp;$A34,'IEA-MethaneAbatement'!$M:$M,$D$1,'IEA-MethaneAbatement'!$B:$B,'Country Selector'!$A$2)))*(1+INDEX('EPA to IEA Scaling'!$F$8:$AO$8,,MATCH(P$2,'EPA to IEA Scaling'!$F$1:$AO$1,0)))</f>
        <v>0</v>
      </c>
      <c r="Q34" cm="1">
        <f t="array" ref="Q34">((VLOOKUP($B$1,'Multipliers and Adjustments'!$A$70:$I$86,TRUNC(COLUMN(Q$2)/5)+2,FALSE)*SUMIFS('IEA-MethaneAbatement'!$N:$N,'IEA-MethaneAbatement'!$O:$O,"&lt;"&amp;$B34,'IEA-MethaneAbatement'!$O:$O,"&gt;="&amp;$A34,'IEA-MethaneAbatement'!$M:$M,$B$1,'IEA-MethaneAbatement'!$B:$B,'Country Selector'!$A$2)+VLOOKUP($C$1,'Multipliers and Adjustments'!$A$70:$I$86,TRUNC(COLUMN(Q$2)/5)+2,FALSE)*SUMIFS('IEA-MethaneAbatement'!$N:$N,'IEA-MethaneAbatement'!$O:$O,"&lt;"&amp;$B34,'IEA-MethaneAbatement'!$O:$O,"&gt;="&amp;$A34,'IEA-MethaneAbatement'!$M:$M,$C$1,'IEA-MethaneAbatement'!$B:$B,'Country Selector'!$A$2)+VLOOKUP($D$1,'Multipliers and Adjustments'!$A$70:$I$86,TRUNC(COLUMN(Q$2)/5)+2,FALSE)*SUMIFS('IEA-MethaneAbatement'!$N:$N,'IEA-MethaneAbatement'!$O:$O,"&lt;"&amp;$B34,'IEA-MethaneAbatement'!$O:$O,"&gt;="&amp;$A34,'IEA-MethaneAbatement'!$M:$M,$D$1,'IEA-MethaneAbatement'!$B:$B,'Country Selector'!$A$2)))*(1+INDEX('EPA to IEA Scaling'!$F$8:$AO$8,,MATCH(Q$2,'EPA to IEA Scaling'!$F$1:$AO$1,0)))</f>
        <v>0</v>
      </c>
      <c r="R34" s="37" cm="1">
        <f t="array" ref="R34">((VLOOKUP($B$1,'Multipliers and Adjustments'!$A$70:$I$86,TRUNC(COLUMN(R$2)/5)+2,FALSE)*SUMIFS('IEA-MethaneAbatement'!$N:$N,'IEA-MethaneAbatement'!$O:$O,"&lt;"&amp;$B34,'IEA-MethaneAbatement'!$O:$O,"&gt;="&amp;$A34,'IEA-MethaneAbatement'!$M:$M,$B$1,'IEA-MethaneAbatement'!$B:$B,'Country Selector'!$A$2)+VLOOKUP($C$1,'Multipliers and Adjustments'!$A$70:$I$86,TRUNC(COLUMN(R$2)/5)+2,FALSE)*SUMIFS('IEA-MethaneAbatement'!$N:$N,'IEA-MethaneAbatement'!$O:$O,"&lt;"&amp;$B34,'IEA-MethaneAbatement'!$O:$O,"&gt;="&amp;$A34,'IEA-MethaneAbatement'!$M:$M,$C$1,'IEA-MethaneAbatement'!$B:$B,'Country Selector'!$A$2)+VLOOKUP($D$1,'Multipliers and Adjustments'!$A$70:$I$86,TRUNC(COLUMN(R$2)/5)+2,FALSE)*SUMIFS('IEA-MethaneAbatement'!$N:$N,'IEA-MethaneAbatement'!$O:$O,"&lt;"&amp;$B34,'IEA-MethaneAbatement'!$O:$O,"&gt;="&amp;$A34,'IEA-MethaneAbatement'!$M:$M,$D$1,'IEA-MethaneAbatement'!$B:$B,'Country Selector'!$A$2)))*(1+INDEX('EPA to IEA Scaling'!$F$8:$AO$8,,MATCH(R$2,'EPA to IEA Scaling'!$F$1:$AO$1,0)))</f>
        <v>0</v>
      </c>
      <c r="S34" cm="1">
        <f t="array" ref="S34">((VLOOKUP($B$1,'Multipliers and Adjustments'!$A$70:$I$86,TRUNC(COLUMN(S$2)/5)+2,FALSE)*SUMIFS('IEA-MethaneAbatement'!$N:$N,'IEA-MethaneAbatement'!$O:$O,"&lt;"&amp;$B34,'IEA-MethaneAbatement'!$O:$O,"&gt;="&amp;$A34,'IEA-MethaneAbatement'!$M:$M,$B$1,'IEA-MethaneAbatement'!$B:$B,'Country Selector'!$A$2)+VLOOKUP($C$1,'Multipliers and Adjustments'!$A$70:$I$86,TRUNC(COLUMN(S$2)/5)+2,FALSE)*SUMIFS('IEA-MethaneAbatement'!$N:$N,'IEA-MethaneAbatement'!$O:$O,"&lt;"&amp;$B34,'IEA-MethaneAbatement'!$O:$O,"&gt;="&amp;$A34,'IEA-MethaneAbatement'!$M:$M,$C$1,'IEA-MethaneAbatement'!$B:$B,'Country Selector'!$A$2)+VLOOKUP($D$1,'Multipliers and Adjustments'!$A$70:$I$86,TRUNC(COLUMN(S$2)/5)+2,FALSE)*SUMIFS('IEA-MethaneAbatement'!$N:$N,'IEA-MethaneAbatement'!$O:$O,"&lt;"&amp;$B34,'IEA-MethaneAbatement'!$O:$O,"&gt;="&amp;$A34,'IEA-MethaneAbatement'!$M:$M,$D$1,'IEA-MethaneAbatement'!$B:$B,'Country Selector'!$A$2)))*(1+INDEX('EPA to IEA Scaling'!$F$8:$AO$8,,MATCH(S$2,'EPA to IEA Scaling'!$F$1:$AO$1,0)))</f>
        <v>0</v>
      </c>
      <c r="T34" cm="1">
        <f t="array" ref="T34">((VLOOKUP($B$1,'Multipliers and Adjustments'!$A$70:$I$86,TRUNC(COLUMN(T$2)/5)+2,FALSE)*SUMIFS('IEA-MethaneAbatement'!$N:$N,'IEA-MethaneAbatement'!$O:$O,"&lt;"&amp;$B34,'IEA-MethaneAbatement'!$O:$O,"&gt;="&amp;$A34,'IEA-MethaneAbatement'!$M:$M,$B$1,'IEA-MethaneAbatement'!$B:$B,'Country Selector'!$A$2)+VLOOKUP($C$1,'Multipliers and Adjustments'!$A$70:$I$86,TRUNC(COLUMN(T$2)/5)+2,FALSE)*SUMIFS('IEA-MethaneAbatement'!$N:$N,'IEA-MethaneAbatement'!$O:$O,"&lt;"&amp;$B34,'IEA-MethaneAbatement'!$O:$O,"&gt;="&amp;$A34,'IEA-MethaneAbatement'!$M:$M,$C$1,'IEA-MethaneAbatement'!$B:$B,'Country Selector'!$A$2)+VLOOKUP($D$1,'Multipliers and Adjustments'!$A$70:$I$86,TRUNC(COLUMN(T$2)/5)+2,FALSE)*SUMIFS('IEA-MethaneAbatement'!$N:$N,'IEA-MethaneAbatement'!$O:$O,"&lt;"&amp;$B34,'IEA-MethaneAbatement'!$O:$O,"&gt;="&amp;$A34,'IEA-MethaneAbatement'!$M:$M,$D$1,'IEA-MethaneAbatement'!$B:$B,'Country Selector'!$A$2)))*(1+INDEX('EPA to IEA Scaling'!$F$8:$AO$8,,MATCH(T$2,'EPA to IEA Scaling'!$F$1:$AO$1,0)))</f>
        <v>0</v>
      </c>
      <c r="U34" cm="1">
        <f t="array" ref="U34">((VLOOKUP($B$1,'Multipliers and Adjustments'!$A$70:$I$86,TRUNC(COLUMN(U$2)/5)+2,FALSE)*SUMIFS('IEA-MethaneAbatement'!$N:$N,'IEA-MethaneAbatement'!$O:$O,"&lt;"&amp;$B34,'IEA-MethaneAbatement'!$O:$O,"&gt;="&amp;$A34,'IEA-MethaneAbatement'!$M:$M,$B$1,'IEA-MethaneAbatement'!$B:$B,'Country Selector'!$A$2)+VLOOKUP($C$1,'Multipliers and Adjustments'!$A$70:$I$86,TRUNC(COLUMN(U$2)/5)+2,FALSE)*SUMIFS('IEA-MethaneAbatement'!$N:$N,'IEA-MethaneAbatement'!$O:$O,"&lt;"&amp;$B34,'IEA-MethaneAbatement'!$O:$O,"&gt;="&amp;$A34,'IEA-MethaneAbatement'!$M:$M,$C$1,'IEA-MethaneAbatement'!$B:$B,'Country Selector'!$A$2)+VLOOKUP($D$1,'Multipliers and Adjustments'!$A$70:$I$86,TRUNC(COLUMN(U$2)/5)+2,FALSE)*SUMIFS('IEA-MethaneAbatement'!$N:$N,'IEA-MethaneAbatement'!$O:$O,"&lt;"&amp;$B34,'IEA-MethaneAbatement'!$O:$O,"&gt;="&amp;$A34,'IEA-MethaneAbatement'!$M:$M,$D$1,'IEA-MethaneAbatement'!$B:$B,'Country Selector'!$A$2)))*(1+INDEX('EPA to IEA Scaling'!$F$8:$AO$8,,MATCH(U$2,'EPA to IEA Scaling'!$F$1:$AO$1,0)))</f>
        <v>0</v>
      </c>
      <c r="V34" cm="1">
        <f t="array" ref="V34">((VLOOKUP($B$1,'Multipliers and Adjustments'!$A$70:$I$86,TRUNC(COLUMN(V$2)/5)+2,FALSE)*SUMIFS('IEA-MethaneAbatement'!$N:$N,'IEA-MethaneAbatement'!$O:$O,"&lt;"&amp;$B34,'IEA-MethaneAbatement'!$O:$O,"&gt;="&amp;$A34,'IEA-MethaneAbatement'!$M:$M,$B$1,'IEA-MethaneAbatement'!$B:$B,'Country Selector'!$A$2)+VLOOKUP($C$1,'Multipliers and Adjustments'!$A$70:$I$86,TRUNC(COLUMN(V$2)/5)+2,FALSE)*SUMIFS('IEA-MethaneAbatement'!$N:$N,'IEA-MethaneAbatement'!$O:$O,"&lt;"&amp;$B34,'IEA-MethaneAbatement'!$O:$O,"&gt;="&amp;$A34,'IEA-MethaneAbatement'!$M:$M,$C$1,'IEA-MethaneAbatement'!$B:$B,'Country Selector'!$A$2)+VLOOKUP($D$1,'Multipliers and Adjustments'!$A$70:$I$86,TRUNC(COLUMN(V$2)/5)+2,FALSE)*SUMIFS('IEA-MethaneAbatement'!$N:$N,'IEA-MethaneAbatement'!$O:$O,"&lt;"&amp;$B34,'IEA-MethaneAbatement'!$O:$O,"&gt;="&amp;$A34,'IEA-MethaneAbatement'!$M:$M,$D$1,'IEA-MethaneAbatement'!$B:$B,'Country Selector'!$A$2)))*(1+INDEX('EPA to IEA Scaling'!$F$8:$AO$8,,MATCH(V$2,'EPA to IEA Scaling'!$F$1:$AO$1,0)))</f>
        <v>0</v>
      </c>
      <c r="W34" s="37" cm="1">
        <f t="array" ref="W34">((VLOOKUP($B$1,'Multipliers and Adjustments'!$A$70:$I$86,TRUNC(COLUMN(W$2)/5)+2,FALSE)*SUMIFS('IEA-MethaneAbatement'!$N:$N,'IEA-MethaneAbatement'!$O:$O,"&lt;"&amp;$B34,'IEA-MethaneAbatement'!$O:$O,"&gt;="&amp;$A34,'IEA-MethaneAbatement'!$M:$M,$B$1,'IEA-MethaneAbatement'!$B:$B,'Country Selector'!$A$2)+VLOOKUP($C$1,'Multipliers and Adjustments'!$A$70:$I$86,TRUNC(COLUMN(W$2)/5)+2,FALSE)*SUMIFS('IEA-MethaneAbatement'!$N:$N,'IEA-MethaneAbatement'!$O:$O,"&lt;"&amp;$B34,'IEA-MethaneAbatement'!$O:$O,"&gt;="&amp;$A34,'IEA-MethaneAbatement'!$M:$M,$C$1,'IEA-MethaneAbatement'!$B:$B,'Country Selector'!$A$2)+VLOOKUP($D$1,'Multipliers and Adjustments'!$A$70:$I$86,TRUNC(COLUMN(W$2)/5)+2,FALSE)*SUMIFS('IEA-MethaneAbatement'!$N:$N,'IEA-MethaneAbatement'!$O:$O,"&lt;"&amp;$B34,'IEA-MethaneAbatement'!$O:$O,"&gt;="&amp;$A34,'IEA-MethaneAbatement'!$M:$M,$D$1,'IEA-MethaneAbatement'!$B:$B,'Country Selector'!$A$2)))*(1+INDEX('EPA to IEA Scaling'!$F$8:$AO$8,,MATCH(W$2,'EPA to IEA Scaling'!$F$1:$AO$1,0)))</f>
        <v>0</v>
      </c>
      <c r="X34" cm="1">
        <f t="array" ref="X34">((VLOOKUP($B$1,'Multipliers and Adjustments'!$A$70:$I$86,TRUNC(COLUMN(X$2)/5)+2,FALSE)*SUMIFS('IEA-MethaneAbatement'!$N:$N,'IEA-MethaneAbatement'!$O:$O,"&lt;"&amp;$B34,'IEA-MethaneAbatement'!$O:$O,"&gt;="&amp;$A34,'IEA-MethaneAbatement'!$M:$M,$B$1,'IEA-MethaneAbatement'!$B:$B,'Country Selector'!$A$2)+VLOOKUP($C$1,'Multipliers and Adjustments'!$A$70:$I$86,TRUNC(COLUMN(X$2)/5)+2,FALSE)*SUMIFS('IEA-MethaneAbatement'!$N:$N,'IEA-MethaneAbatement'!$O:$O,"&lt;"&amp;$B34,'IEA-MethaneAbatement'!$O:$O,"&gt;="&amp;$A34,'IEA-MethaneAbatement'!$M:$M,$C$1,'IEA-MethaneAbatement'!$B:$B,'Country Selector'!$A$2)+VLOOKUP($D$1,'Multipliers and Adjustments'!$A$70:$I$86,TRUNC(COLUMN(X$2)/5)+2,FALSE)*SUMIFS('IEA-MethaneAbatement'!$N:$N,'IEA-MethaneAbatement'!$O:$O,"&lt;"&amp;$B34,'IEA-MethaneAbatement'!$O:$O,"&gt;="&amp;$A34,'IEA-MethaneAbatement'!$M:$M,$D$1,'IEA-MethaneAbatement'!$B:$B,'Country Selector'!$A$2)))*(1+INDEX('EPA to IEA Scaling'!$F$8:$AO$8,,MATCH(X$2,'EPA to IEA Scaling'!$F$1:$AO$1,0)))</f>
        <v>0</v>
      </c>
      <c r="Y34" cm="1">
        <f t="array" ref="Y34">((VLOOKUP($B$1,'Multipliers and Adjustments'!$A$70:$I$86,TRUNC(COLUMN(Y$2)/5)+2,FALSE)*SUMIFS('IEA-MethaneAbatement'!$N:$N,'IEA-MethaneAbatement'!$O:$O,"&lt;"&amp;$B34,'IEA-MethaneAbatement'!$O:$O,"&gt;="&amp;$A34,'IEA-MethaneAbatement'!$M:$M,$B$1,'IEA-MethaneAbatement'!$B:$B,'Country Selector'!$A$2)+VLOOKUP($C$1,'Multipliers and Adjustments'!$A$70:$I$86,TRUNC(COLUMN(Y$2)/5)+2,FALSE)*SUMIFS('IEA-MethaneAbatement'!$N:$N,'IEA-MethaneAbatement'!$O:$O,"&lt;"&amp;$B34,'IEA-MethaneAbatement'!$O:$O,"&gt;="&amp;$A34,'IEA-MethaneAbatement'!$M:$M,$C$1,'IEA-MethaneAbatement'!$B:$B,'Country Selector'!$A$2)+VLOOKUP($D$1,'Multipliers and Adjustments'!$A$70:$I$86,TRUNC(COLUMN(Y$2)/5)+2,FALSE)*SUMIFS('IEA-MethaneAbatement'!$N:$N,'IEA-MethaneAbatement'!$O:$O,"&lt;"&amp;$B34,'IEA-MethaneAbatement'!$O:$O,"&gt;="&amp;$A34,'IEA-MethaneAbatement'!$M:$M,$D$1,'IEA-MethaneAbatement'!$B:$B,'Country Selector'!$A$2)))*(1+INDEX('EPA to IEA Scaling'!$F$8:$AO$8,,MATCH(Y$2,'EPA to IEA Scaling'!$F$1:$AO$1,0)))</f>
        <v>0</v>
      </c>
      <c r="Z34" cm="1">
        <f t="array" ref="Z34">((VLOOKUP($B$1,'Multipliers and Adjustments'!$A$70:$I$86,TRUNC(COLUMN(Z$2)/5)+2,FALSE)*SUMIFS('IEA-MethaneAbatement'!$N:$N,'IEA-MethaneAbatement'!$O:$O,"&lt;"&amp;$B34,'IEA-MethaneAbatement'!$O:$O,"&gt;="&amp;$A34,'IEA-MethaneAbatement'!$M:$M,$B$1,'IEA-MethaneAbatement'!$B:$B,'Country Selector'!$A$2)+VLOOKUP($C$1,'Multipliers and Adjustments'!$A$70:$I$86,TRUNC(COLUMN(Z$2)/5)+2,FALSE)*SUMIFS('IEA-MethaneAbatement'!$N:$N,'IEA-MethaneAbatement'!$O:$O,"&lt;"&amp;$B34,'IEA-MethaneAbatement'!$O:$O,"&gt;="&amp;$A34,'IEA-MethaneAbatement'!$M:$M,$C$1,'IEA-MethaneAbatement'!$B:$B,'Country Selector'!$A$2)+VLOOKUP($D$1,'Multipliers and Adjustments'!$A$70:$I$86,TRUNC(COLUMN(Z$2)/5)+2,FALSE)*SUMIFS('IEA-MethaneAbatement'!$N:$N,'IEA-MethaneAbatement'!$O:$O,"&lt;"&amp;$B34,'IEA-MethaneAbatement'!$O:$O,"&gt;="&amp;$A34,'IEA-MethaneAbatement'!$M:$M,$D$1,'IEA-MethaneAbatement'!$B:$B,'Country Selector'!$A$2)))*(1+INDEX('EPA to IEA Scaling'!$F$8:$AO$8,,MATCH(Z$2,'EPA to IEA Scaling'!$F$1:$AO$1,0)))</f>
        <v>0</v>
      </c>
      <c r="AA34" cm="1">
        <f t="array" ref="AA34">((VLOOKUP($B$1,'Multipliers and Adjustments'!$A$70:$I$86,TRUNC(COLUMN(AA$2)/5)+2,FALSE)*SUMIFS('IEA-MethaneAbatement'!$N:$N,'IEA-MethaneAbatement'!$O:$O,"&lt;"&amp;$B34,'IEA-MethaneAbatement'!$O:$O,"&gt;="&amp;$A34,'IEA-MethaneAbatement'!$M:$M,$B$1,'IEA-MethaneAbatement'!$B:$B,'Country Selector'!$A$2)+VLOOKUP($C$1,'Multipliers and Adjustments'!$A$70:$I$86,TRUNC(COLUMN(AA$2)/5)+2,FALSE)*SUMIFS('IEA-MethaneAbatement'!$N:$N,'IEA-MethaneAbatement'!$O:$O,"&lt;"&amp;$B34,'IEA-MethaneAbatement'!$O:$O,"&gt;="&amp;$A34,'IEA-MethaneAbatement'!$M:$M,$C$1,'IEA-MethaneAbatement'!$B:$B,'Country Selector'!$A$2)+VLOOKUP($D$1,'Multipliers and Adjustments'!$A$70:$I$86,TRUNC(COLUMN(AA$2)/5)+2,FALSE)*SUMIFS('IEA-MethaneAbatement'!$N:$N,'IEA-MethaneAbatement'!$O:$O,"&lt;"&amp;$B34,'IEA-MethaneAbatement'!$O:$O,"&gt;="&amp;$A34,'IEA-MethaneAbatement'!$M:$M,$D$1,'IEA-MethaneAbatement'!$B:$B,'Country Selector'!$A$2)))*(1+INDEX('EPA to IEA Scaling'!$F$8:$AO$8,,MATCH(AA$2,'EPA to IEA Scaling'!$F$1:$AO$1,0)))</f>
        <v>0</v>
      </c>
      <c r="AB34" s="37" cm="1">
        <f t="array" ref="AB34">((VLOOKUP($B$1,'Multipliers and Adjustments'!$A$70:$I$86,TRUNC(COLUMN(AB$2)/5)+2,FALSE)*SUMIFS('IEA-MethaneAbatement'!$N:$N,'IEA-MethaneAbatement'!$O:$O,"&lt;"&amp;$B34,'IEA-MethaneAbatement'!$O:$O,"&gt;="&amp;$A34,'IEA-MethaneAbatement'!$M:$M,$B$1,'IEA-MethaneAbatement'!$B:$B,'Country Selector'!$A$2)+VLOOKUP($C$1,'Multipliers and Adjustments'!$A$70:$I$86,TRUNC(COLUMN(AB$2)/5)+2,FALSE)*SUMIFS('IEA-MethaneAbatement'!$N:$N,'IEA-MethaneAbatement'!$O:$O,"&lt;"&amp;$B34,'IEA-MethaneAbatement'!$O:$O,"&gt;="&amp;$A34,'IEA-MethaneAbatement'!$M:$M,$C$1,'IEA-MethaneAbatement'!$B:$B,'Country Selector'!$A$2)+VLOOKUP($D$1,'Multipliers and Adjustments'!$A$70:$I$86,TRUNC(COLUMN(AB$2)/5)+2,FALSE)*SUMIFS('IEA-MethaneAbatement'!$N:$N,'IEA-MethaneAbatement'!$O:$O,"&lt;"&amp;$B34,'IEA-MethaneAbatement'!$O:$O,"&gt;="&amp;$A34,'IEA-MethaneAbatement'!$M:$M,$D$1,'IEA-MethaneAbatement'!$B:$B,'Country Selector'!$A$2)))*(1+INDEX('EPA to IEA Scaling'!$F$8:$AO$8,,MATCH(AB$2,'EPA to IEA Scaling'!$F$1:$AO$1,0)))</f>
        <v>0</v>
      </c>
      <c r="AC34" cm="1">
        <f t="array" ref="AC34">((VLOOKUP($B$1,'Multipliers and Adjustments'!$A$70:$I$86,TRUNC(COLUMN(AC$2)/5)+2,FALSE)*SUMIFS('IEA-MethaneAbatement'!$N:$N,'IEA-MethaneAbatement'!$O:$O,"&lt;"&amp;$B34,'IEA-MethaneAbatement'!$O:$O,"&gt;="&amp;$A34,'IEA-MethaneAbatement'!$M:$M,$B$1,'IEA-MethaneAbatement'!$B:$B,'Country Selector'!$A$2)+VLOOKUP($C$1,'Multipliers and Adjustments'!$A$70:$I$86,TRUNC(COLUMN(AC$2)/5)+2,FALSE)*SUMIFS('IEA-MethaneAbatement'!$N:$N,'IEA-MethaneAbatement'!$O:$O,"&lt;"&amp;$B34,'IEA-MethaneAbatement'!$O:$O,"&gt;="&amp;$A34,'IEA-MethaneAbatement'!$M:$M,$C$1,'IEA-MethaneAbatement'!$B:$B,'Country Selector'!$A$2)+VLOOKUP($D$1,'Multipliers and Adjustments'!$A$70:$I$86,TRUNC(COLUMN(AC$2)/5)+2,FALSE)*SUMIFS('IEA-MethaneAbatement'!$N:$N,'IEA-MethaneAbatement'!$O:$O,"&lt;"&amp;$B34,'IEA-MethaneAbatement'!$O:$O,"&gt;="&amp;$A34,'IEA-MethaneAbatement'!$M:$M,$D$1,'IEA-MethaneAbatement'!$B:$B,'Country Selector'!$A$2)))*(1+INDEX('EPA to IEA Scaling'!$F$8:$AO$8,,MATCH(AC$2,'EPA to IEA Scaling'!$F$1:$AO$1,0)))</f>
        <v>0</v>
      </c>
      <c r="AD34" cm="1">
        <f t="array" ref="AD34">((VLOOKUP($B$1,'Multipliers and Adjustments'!$A$70:$I$86,TRUNC(COLUMN(AD$2)/5)+2,FALSE)*SUMIFS('IEA-MethaneAbatement'!$N:$N,'IEA-MethaneAbatement'!$O:$O,"&lt;"&amp;$B34,'IEA-MethaneAbatement'!$O:$O,"&gt;="&amp;$A34,'IEA-MethaneAbatement'!$M:$M,$B$1,'IEA-MethaneAbatement'!$B:$B,'Country Selector'!$A$2)+VLOOKUP($C$1,'Multipliers and Adjustments'!$A$70:$I$86,TRUNC(COLUMN(AD$2)/5)+2,FALSE)*SUMIFS('IEA-MethaneAbatement'!$N:$N,'IEA-MethaneAbatement'!$O:$O,"&lt;"&amp;$B34,'IEA-MethaneAbatement'!$O:$O,"&gt;="&amp;$A34,'IEA-MethaneAbatement'!$M:$M,$C$1,'IEA-MethaneAbatement'!$B:$B,'Country Selector'!$A$2)+VLOOKUP($D$1,'Multipliers and Adjustments'!$A$70:$I$86,TRUNC(COLUMN(AD$2)/5)+2,FALSE)*SUMIFS('IEA-MethaneAbatement'!$N:$N,'IEA-MethaneAbatement'!$O:$O,"&lt;"&amp;$B34,'IEA-MethaneAbatement'!$O:$O,"&gt;="&amp;$A34,'IEA-MethaneAbatement'!$M:$M,$D$1,'IEA-MethaneAbatement'!$B:$B,'Country Selector'!$A$2)))*(1+INDEX('EPA to IEA Scaling'!$F$8:$AO$8,,MATCH(AD$2,'EPA to IEA Scaling'!$F$1:$AO$1,0)))</f>
        <v>0</v>
      </c>
      <c r="AE34" cm="1">
        <f t="array" ref="AE34">((VLOOKUP($B$1,'Multipliers and Adjustments'!$A$70:$I$86,TRUNC(COLUMN(AE$2)/5)+2,FALSE)*SUMIFS('IEA-MethaneAbatement'!$N:$N,'IEA-MethaneAbatement'!$O:$O,"&lt;"&amp;$B34,'IEA-MethaneAbatement'!$O:$O,"&gt;="&amp;$A34,'IEA-MethaneAbatement'!$M:$M,$B$1,'IEA-MethaneAbatement'!$B:$B,'Country Selector'!$A$2)+VLOOKUP($C$1,'Multipliers and Adjustments'!$A$70:$I$86,TRUNC(COLUMN(AE$2)/5)+2,FALSE)*SUMIFS('IEA-MethaneAbatement'!$N:$N,'IEA-MethaneAbatement'!$O:$O,"&lt;"&amp;$B34,'IEA-MethaneAbatement'!$O:$O,"&gt;="&amp;$A34,'IEA-MethaneAbatement'!$M:$M,$C$1,'IEA-MethaneAbatement'!$B:$B,'Country Selector'!$A$2)+VLOOKUP($D$1,'Multipliers and Adjustments'!$A$70:$I$86,TRUNC(COLUMN(AE$2)/5)+2,FALSE)*SUMIFS('IEA-MethaneAbatement'!$N:$N,'IEA-MethaneAbatement'!$O:$O,"&lt;"&amp;$B34,'IEA-MethaneAbatement'!$O:$O,"&gt;="&amp;$A34,'IEA-MethaneAbatement'!$M:$M,$D$1,'IEA-MethaneAbatement'!$B:$B,'Country Selector'!$A$2)))*(1+INDEX('EPA to IEA Scaling'!$F$8:$AO$8,,MATCH(AE$2,'EPA to IEA Scaling'!$F$1:$AO$1,0)))</f>
        <v>0</v>
      </c>
      <c r="AF34" cm="1">
        <f t="array" ref="AF34">((VLOOKUP($B$1,'Multipliers and Adjustments'!$A$70:$I$86,TRUNC(COLUMN(AF$2)/5)+2,FALSE)*SUMIFS('IEA-MethaneAbatement'!$N:$N,'IEA-MethaneAbatement'!$O:$O,"&lt;"&amp;$B34,'IEA-MethaneAbatement'!$O:$O,"&gt;="&amp;$A34,'IEA-MethaneAbatement'!$M:$M,$B$1,'IEA-MethaneAbatement'!$B:$B,'Country Selector'!$A$2)+VLOOKUP($C$1,'Multipliers and Adjustments'!$A$70:$I$86,TRUNC(COLUMN(AF$2)/5)+2,FALSE)*SUMIFS('IEA-MethaneAbatement'!$N:$N,'IEA-MethaneAbatement'!$O:$O,"&lt;"&amp;$B34,'IEA-MethaneAbatement'!$O:$O,"&gt;="&amp;$A34,'IEA-MethaneAbatement'!$M:$M,$C$1,'IEA-MethaneAbatement'!$B:$B,'Country Selector'!$A$2)+VLOOKUP($D$1,'Multipliers and Adjustments'!$A$70:$I$86,TRUNC(COLUMN(AF$2)/5)+2,FALSE)*SUMIFS('IEA-MethaneAbatement'!$N:$N,'IEA-MethaneAbatement'!$O:$O,"&lt;"&amp;$B34,'IEA-MethaneAbatement'!$O:$O,"&gt;="&amp;$A34,'IEA-MethaneAbatement'!$M:$M,$D$1,'IEA-MethaneAbatement'!$B:$B,'Country Selector'!$A$2)))*(1+INDEX('EPA to IEA Scaling'!$F$8:$AO$8,,MATCH(AF$2,'EPA to IEA Scaling'!$F$1:$AO$1,0)))</f>
        <v>0</v>
      </c>
      <c r="AG34" s="37" cm="1">
        <f t="array" ref="AG34">((VLOOKUP($B$1,'Multipliers and Adjustments'!$A$70:$I$86,TRUNC(COLUMN(AG$2)/5)+2,FALSE)*SUMIFS('IEA-MethaneAbatement'!$N:$N,'IEA-MethaneAbatement'!$O:$O,"&lt;"&amp;$B34,'IEA-MethaneAbatement'!$O:$O,"&gt;="&amp;$A34,'IEA-MethaneAbatement'!$M:$M,$B$1,'IEA-MethaneAbatement'!$B:$B,'Country Selector'!$A$2)+VLOOKUP($C$1,'Multipliers and Adjustments'!$A$70:$I$86,TRUNC(COLUMN(AG$2)/5)+2,FALSE)*SUMIFS('IEA-MethaneAbatement'!$N:$N,'IEA-MethaneAbatement'!$O:$O,"&lt;"&amp;$B34,'IEA-MethaneAbatement'!$O:$O,"&gt;="&amp;$A34,'IEA-MethaneAbatement'!$M:$M,$C$1,'IEA-MethaneAbatement'!$B:$B,'Country Selector'!$A$2)+VLOOKUP($D$1,'Multipliers and Adjustments'!$A$70:$I$86,TRUNC(COLUMN(AG$2)/5)+2,FALSE)*SUMIFS('IEA-MethaneAbatement'!$N:$N,'IEA-MethaneAbatement'!$O:$O,"&lt;"&amp;$B34,'IEA-MethaneAbatement'!$O:$O,"&gt;="&amp;$A34,'IEA-MethaneAbatement'!$M:$M,$D$1,'IEA-MethaneAbatement'!$B:$B,'Country Selector'!$A$2)))*(1+INDEX('EPA to IEA Scaling'!$F$8:$AO$8,,MATCH(AG$2,'EPA to IEA Scaling'!$F$1:$AO$1,0)))</f>
        <v>0</v>
      </c>
      <c r="AH34" cm="1">
        <f t="array" ref="AH34">((VLOOKUP($B$1,'Multipliers and Adjustments'!$A$70:$I$86,TRUNC(COLUMN(AH$2)/5)+2,FALSE)*SUMIFS('IEA-MethaneAbatement'!$N:$N,'IEA-MethaneAbatement'!$O:$O,"&lt;"&amp;$B34,'IEA-MethaneAbatement'!$O:$O,"&gt;="&amp;$A34,'IEA-MethaneAbatement'!$M:$M,$B$1,'IEA-MethaneAbatement'!$B:$B,'Country Selector'!$A$2)+VLOOKUP($C$1,'Multipliers and Adjustments'!$A$70:$I$86,TRUNC(COLUMN(AH$2)/5)+2,FALSE)*SUMIFS('IEA-MethaneAbatement'!$N:$N,'IEA-MethaneAbatement'!$O:$O,"&lt;"&amp;$B34,'IEA-MethaneAbatement'!$O:$O,"&gt;="&amp;$A34,'IEA-MethaneAbatement'!$M:$M,$C$1,'IEA-MethaneAbatement'!$B:$B,'Country Selector'!$A$2)+VLOOKUP($D$1,'Multipliers and Adjustments'!$A$70:$I$86,TRUNC(COLUMN(AH$2)/5)+2,FALSE)*SUMIFS('IEA-MethaneAbatement'!$N:$N,'IEA-MethaneAbatement'!$O:$O,"&lt;"&amp;$B34,'IEA-MethaneAbatement'!$O:$O,"&gt;="&amp;$A34,'IEA-MethaneAbatement'!$M:$M,$D$1,'IEA-MethaneAbatement'!$B:$B,'Country Selector'!$A$2)))*(1+INDEX('EPA to IEA Scaling'!$F$8:$AO$8,,MATCH(AH$2,'EPA to IEA Scaling'!$F$1:$AO$1,0)))</f>
        <v>0</v>
      </c>
      <c r="AI34" cm="1">
        <f t="array" ref="AI34">((VLOOKUP($B$1,'Multipliers and Adjustments'!$A$70:$I$86,TRUNC(COLUMN(AI$2)/5)+2,FALSE)*SUMIFS('IEA-MethaneAbatement'!$N:$N,'IEA-MethaneAbatement'!$O:$O,"&lt;"&amp;$B34,'IEA-MethaneAbatement'!$O:$O,"&gt;="&amp;$A34,'IEA-MethaneAbatement'!$M:$M,$B$1,'IEA-MethaneAbatement'!$B:$B,'Country Selector'!$A$2)+VLOOKUP($C$1,'Multipliers and Adjustments'!$A$70:$I$86,TRUNC(COLUMN(AI$2)/5)+2,FALSE)*SUMIFS('IEA-MethaneAbatement'!$N:$N,'IEA-MethaneAbatement'!$O:$O,"&lt;"&amp;$B34,'IEA-MethaneAbatement'!$O:$O,"&gt;="&amp;$A34,'IEA-MethaneAbatement'!$M:$M,$C$1,'IEA-MethaneAbatement'!$B:$B,'Country Selector'!$A$2)+VLOOKUP($D$1,'Multipliers and Adjustments'!$A$70:$I$86,TRUNC(COLUMN(AI$2)/5)+2,FALSE)*SUMIFS('IEA-MethaneAbatement'!$N:$N,'IEA-MethaneAbatement'!$O:$O,"&lt;"&amp;$B34,'IEA-MethaneAbatement'!$O:$O,"&gt;="&amp;$A34,'IEA-MethaneAbatement'!$M:$M,$D$1,'IEA-MethaneAbatement'!$B:$B,'Country Selector'!$A$2)))*(1+INDEX('EPA to IEA Scaling'!$F$8:$AO$8,,MATCH(AI$2,'EPA to IEA Scaling'!$F$1:$AO$1,0)))</f>
        <v>0</v>
      </c>
      <c r="AJ34" cm="1">
        <f t="array" ref="AJ34">((VLOOKUP($B$1,'Multipliers and Adjustments'!$A$70:$I$86,TRUNC(COLUMN(AJ$2)/5)+2,FALSE)*SUMIFS('IEA-MethaneAbatement'!$N:$N,'IEA-MethaneAbatement'!$O:$O,"&lt;"&amp;$B34,'IEA-MethaneAbatement'!$O:$O,"&gt;="&amp;$A34,'IEA-MethaneAbatement'!$M:$M,$B$1,'IEA-MethaneAbatement'!$B:$B,'Country Selector'!$A$2)+VLOOKUP($C$1,'Multipliers and Adjustments'!$A$70:$I$86,TRUNC(COLUMN(AJ$2)/5)+2,FALSE)*SUMIFS('IEA-MethaneAbatement'!$N:$N,'IEA-MethaneAbatement'!$O:$O,"&lt;"&amp;$B34,'IEA-MethaneAbatement'!$O:$O,"&gt;="&amp;$A34,'IEA-MethaneAbatement'!$M:$M,$C$1,'IEA-MethaneAbatement'!$B:$B,'Country Selector'!$A$2)+VLOOKUP($D$1,'Multipliers and Adjustments'!$A$70:$I$86,TRUNC(COLUMN(AJ$2)/5)+2,FALSE)*SUMIFS('IEA-MethaneAbatement'!$N:$N,'IEA-MethaneAbatement'!$O:$O,"&lt;"&amp;$B34,'IEA-MethaneAbatement'!$O:$O,"&gt;="&amp;$A34,'IEA-MethaneAbatement'!$M:$M,$D$1,'IEA-MethaneAbatement'!$B:$B,'Country Selector'!$A$2)))*(1+INDEX('EPA to IEA Scaling'!$F$8:$AO$8,,MATCH(AJ$2,'EPA to IEA Scaling'!$F$1:$AO$1,0)))</f>
        <v>0</v>
      </c>
      <c r="AK34" cm="1">
        <f t="array" ref="AK34">((VLOOKUP($B$1,'Multipliers and Adjustments'!$A$70:$I$86,TRUNC(COLUMN(AK$2)/5)+2,FALSE)*SUMIFS('IEA-MethaneAbatement'!$N:$N,'IEA-MethaneAbatement'!$O:$O,"&lt;"&amp;$B34,'IEA-MethaneAbatement'!$O:$O,"&gt;="&amp;$A34,'IEA-MethaneAbatement'!$M:$M,$B$1,'IEA-MethaneAbatement'!$B:$B,'Country Selector'!$A$2)+VLOOKUP($C$1,'Multipliers and Adjustments'!$A$70:$I$86,TRUNC(COLUMN(AK$2)/5)+2,FALSE)*SUMIFS('IEA-MethaneAbatement'!$N:$N,'IEA-MethaneAbatement'!$O:$O,"&lt;"&amp;$B34,'IEA-MethaneAbatement'!$O:$O,"&gt;="&amp;$A34,'IEA-MethaneAbatement'!$M:$M,$C$1,'IEA-MethaneAbatement'!$B:$B,'Country Selector'!$A$2)+VLOOKUP($D$1,'Multipliers and Adjustments'!$A$70:$I$86,TRUNC(COLUMN(AK$2)/5)+2,FALSE)*SUMIFS('IEA-MethaneAbatement'!$N:$N,'IEA-MethaneAbatement'!$O:$O,"&lt;"&amp;$B34,'IEA-MethaneAbatement'!$O:$O,"&gt;="&amp;$A34,'IEA-MethaneAbatement'!$M:$M,$D$1,'IEA-MethaneAbatement'!$B:$B,'Country Selector'!$A$2)))*(1+INDEX('EPA to IEA Scaling'!$F$8:$AO$8,,MATCH(AK$2,'EPA to IEA Scaling'!$F$1:$AO$1,0)))</f>
        <v>0</v>
      </c>
      <c r="AL34" s="37" cm="1">
        <f t="array" ref="AL34">((VLOOKUP($B$1,'Multipliers and Adjustments'!$A$70:$I$86,TRUNC(COLUMN(AL$2)/5)+2,FALSE)*SUMIFS('IEA-MethaneAbatement'!$N:$N,'IEA-MethaneAbatement'!$O:$O,"&lt;"&amp;$B34,'IEA-MethaneAbatement'!$O:$O,"&gt;="&amp;$A34,'IEA-MethaneAbatement'!$M:$M,$B$1,'IEA-MethaneAbatement'!$B:$B,'Country Selector'!$A$2)+VLOOKUP($C$1,'Multipliers and Adjustments'!$A$70:$I$86,TRUNC(COLUMN(AL$2)/5)+2,FALSE)*SUMIFS('IEA-MethaneAbatement'!$N:$N,'IEA-MethaneAbatement'!$O:$O,"&lt;"&amp;$B34,'IEA-MethaneAbatement'!$O:$O,"&gt;="&amp;$A34,'IEA-MethaneAbatement'!$M:$M,$C$1,'IEA-MethaneAbatement'!$B:$B,'Country Selector'!$A$2)+VLOOKUP($D$1,'Multipliers and Adjustments'!$A$70:$I$86,TRUNC(COLUMN(AL$2)/5)+2,FALSE)*SUMIFS('IEA-MethaneAbatement'!$N:$N,'IEA-MethaneAbatement'!$O:$O,"&lt;"&amp;$B34,'IEA-MethaneAbatement'!$O:$O,"&gt;="&amp;$A34,'IEA-MethaneAbatement'!$M:$M,$D$1,'IEA-MethaneAbatement'!$B:$B,'Country Selector'!$A$2)))*(1+INDEX('EPA to IEA Scaling'!$F$8:$AO$8,,MATCH(AL$2,'EPA to IEA Scaling'!$F$1:$AO$1,0)))</f>
        <v>0</v>
      </c>
    </row>
    <row r="35" spans="1:38" x14ac:dyDescent="0.45">
      <c r="A35" s="19">
        <v>0.1</v>
      </c>
      <c r="B35" s="20">
        <f>A35+9.9</f>
        <v>10</v>
      </c>
      <c r="C35" s="47" cm="1">
        <f t="array" ref="C35">((VLOOKUP($B$1,'Multipliers and Adjustments'!$A$70:$I$86,TRUNC(COLUMN(C$2)/5)+2,FALSE)*SUMIFS('IEA-MethaneAbatement'!$N:$N,'IEA-MethaneAbatement'!$O:$O,"&lt;"&amp;$B35,'IEA-MethaneAbatement'!$O:$O,"&gt;="&amp;$A35,'IEA-MethaneAbatement'!$M:$M,$B$1,'IEA-MethaneAbatement'!$B:$B,'Country Selector'!$A$2)+VLOOKUP($C$1,'Multipliers and Adjustments'!$A$70:$I$86,TRUNC(COLUMN(C$2)/5)+2,FALSE)*SUMIFS('IEA-MethaneAbatement'!$N:$N,'IEA-MethaneAbatement'!$O:$O,"&lt;"&amp;$B35,'IEA-MethaneAbatement'!$O:$O,"&gt;="&amp;$A35,'IEA-MethaneAbatement'!$M:$M,$C$1,'IEA-MethaneAbatement'!$B:$B,'Country Selector'!$A$2)+VLOOKUP($D$1,'Multipliers and Adjustments'!$A$70:$I$86,TRUNC(COLUMN(C$2)/5)+2,FALSE)*SUMIFS('IEA-MethaneAbatement'!$N:$N,'IEA-MethaneAbatement'!$O:$O,"&lt;"&amp;$B35,'IEA-MethaneAbatement'!$O:$O,"&gt;="&amp;$A35,'IEA-MethaneAbatement'!$M:$M,$D$1,'IEA-MethaneAbatement'!$B:$B,'Country Selector'!$A$2)))*(1+INDEX('EPA to IEA Scaling'!$F$8:$AO$8,,MATCH(C$2,'EPA to IEA Scaling'!$F$1:$AO$1,0)))</f>
        <v>5647774543666.6924</v>
      </c>
      <c r="D35" cm="1">
        <f t="array" ref="D35">((VLOOKUP($B$1,'Multipliers and Adjustments'!$A$70:$I$86,TRUNC(COLUMN(D$2)/5)+2,FALSE)*SUMIFS('IEA-MethaneAbatement'!$N:$N,'IEA-MethaneAbatement'!$O:$O,"&lt;"&amp;$B35,'IEA-MethaneAbatement'!$O:$O,"&gt;="&amp;$A35,'IEA-MethaneAbatement'!$M:$M,$B$1,'IEA-MethaneAbatement'!$B:$B,'Country Selector'!$A$2)+VLOOKUP($C$1,'Multipliers and Adjustments'!$A$70:$I$86,TRUNC(COLUMN(D$2)/5)+2,FALSE)*SUMIFS('IEA-MethaneAbatement'!$N:$N,'IEA-MethaneAbatement'!$O:$O,"&lt;"&amp;$B35,'IEA-MethaneAbatement'!$O:$O,"&gt;="&amp;$A35,'IEA-MethaneAbatement'!$M:$M,$C$1,'IEA-MethaneAbatement'!$B:$B,'Country Selector'!$A$2)+VLOOKUP($D$1,'Multipliers and Adjustments'!$A$70:$I$86,TRUNC(COLUMN(D$2)/5)+2,FALSE)*SUMIFS('IEA-MethaneAbatement'!$N:$N,'IEA-MethaneAbatement'!$O:$O,"&lt;"&amp;$B35,'IEA-MethaneAbatement'!$O:$O,"&gt;="&amp;$A35,'IEA-MethaneAbatement'!$M:$M,$D$1,'IEA-MethaneAbatement'!$B:$B,'Country Selector'!$A$2)))*(1+INDEX('EPA to IEA Scaling'!$F$8:$AO$8,,MATCH(D$2,'EPA to IEA Scaling'!$F$1:$AO$1,0)))</f>
        <v>5586694585686.4326</v>
      </c>
      <c r="E35" cm="1">
        <f t="array" ref="E35">((VLOOKUP($B$1,'Multipliers and Adjustments'!$A$70:$I$86,TRUNC(COLUMN(E$2)/5)+2,FALSE)*SUMIFS('IEA-MethaneAbatement'!$N:$N,'IEA-MethaneAbatement'!$O:$O,"&lt;"&amp;$B35,'IEA-MethaneAbatement'!$O:$O,"&gt;="&amp;$A35,'IEA-MethaneAbatement'!$M:$M,$B$1,'IEA-MethaneAbatement'!$B:$B,'Country Selector'!$A$2)+VLOOKUP($C$1,'Multipliers and Adjustments'!$A$70:$I$86,TRUNC(COLUMN(E$2)/5)+2,FALSE)*SUMIFS('IEA-MethaneAbatement'!$N:$N,'IEA-MethaneAbatement'!$O:$O,"&lt;"&amp;$B35,'IEA-MethaneAbatement'!$O:$O,"&gt;="&amp;$A35,'IEA-MethaneAbatement'!$M:$M,$C$1,'IEA-MethaneAbatement'!$B:$B,'Country Selector'!$A$2)+VLOOKUP($D$1,'Multipliers and Adjustments'!$A$70:$I$86,TRUNC(COLUMN(E$2)/5)+2,FALSE)*SUMIFS('IEA-MethaneAbatement'!$N:$N,'IEA-MethaneAbatement'!$O:$O,"&lt;"&amp;$B35,'IEA-MethaneAbatement'!$O:$O,"&gt;="&amp;$A35,'IEA-MethaneAbatement'!$M:$M,$D$1,'IEA-MethaneAbatement'!$B:$B,'Country Selector'!$A$2)))*(1+INDEX('EPA to IEA Scaling'!$F$8:$AO$8,,MATCH(E$2,'EPA to IEA Scaling'!$F$1:$AO$1,0)))</f>
        <v>5691276451551.5918</v>
      </c>
      <c r="F35" cm="1">
        <f t="array" ref="F35">((VLOOKUP($B$1,'Multipliers and Adjustments'!$A$70:$I$86,TRUNC(COLUMN(F$2)/5)+2,FALSE)*SUMIFS('IEA-MethaneAbatement'!$N:$N,'IEA-MethaneAbatement'!$O:$O,"&lt;"&amp;$B35,'IEA-MethaneAbatement'!$O:$O,"&gt;="&amp;$A35,'IEA-MethaneAbatement'!$M:$M,$B$1,'IEA-MethaneAbatement'!$B:$B,'Country Selector'!$A$2)+VLOOKUP($C$1,'Multipliers and Adjustments'!$A$70:$I$86,TRUNC(COLUMN(F$2)/5)+2,FALSE)*SUMIFS('IEA-MethaneAbatement'!$N:$N,'IEA-MethaneAbatement'!$O:$O,"&lt;"&amp;$B35,'IEA-MethaneAbatement'!$O:$O,"&gt;="&amp;$A35,'IEA-MethaneAbatement'!$M:$M,$C$1,'IEA-MethaneAbatement'!$B:$B,'Country Selector'!$A$2)+VLOOKUP($D$1,'Multipliers and Adjustments'!$A$70:$I$86,TRUNC(COLUMN(F$2)/5)+2,FALSE)*SUMIFS('IEA-MethaneAbatement'!$N:$N,'IEA-MethaneAbatement'!$O:$O,"&lt;"&amp;$B35,'IEA-MethaneAbatement'!$O:$O,"&gt;="&amp;$A35,'IEA-MethaneAbatement'!$M:$M,$D$1,'IEA-MethaneAbatement'!$B:$B,'Country Selector'!$A$2)))*(1+INDEX('EPA to IEA Scaling'!$F$8:$AO$8,,MATCH(F$2,'EPA to IEA Scaling'!$F$1:$AO$1,0)))</f>
        <v>5795858317416.7236</v>
      </c>
      <c r="G35" cm="1">
        <f t="array" ref="G35">((VLOOKUP($B$1,'Multipliers and Adjustments'!$A$70:$I$86,TRUNC(COLUMN(G$2)/5)+2,FALSE)*SUMIFS('IEA-MethaneAbatement'!$N:$N,'IEA-MethaneAbatement'!$O:$O,"&lt;"&amp;$B35,'IEA-MethaneAbatement'!$O:$O,"&gt;="&amp;$A35,'IEA-MethaneAbatement'!$M:$M,$B$1,'IEA-MethaneAbatement'!$B:$B,'Country Selector'!$A$2)+VLOOKUP($C$1,'Multipliers and Adjustments'!$A$70:$I$86,TRUNC(COLUMN(G$2)/5)+2,FALSE)*SUMIFS('IEA-MethaneAbatement'!$N:$N,'IEA-MethaneAbatement'!$O:$O,"&lt;"&amp;$B35,'IEA-MethaneAbatement'!$O:$O,"&gt;="&amp;$A35,'IEA-MethaneAbatement'!$M:$M,$C$1,'IEA-MethaneAbatement'!$B:$B,'Country Selector'!$A$2)+VLOOKUP($D$1,'Multipliers and Adjustments'!$A$70:$I$86,TRUNC(COLUMN(G$2)/5)+2,FALSE)*SUMIFS('IEA-MethaneAbatement'!$N:$N,'IEA-MethaneAbatement'!$O:$O,"&lt;"&amp;$B35,'IEA-MethaneAbatement'!$O:$O,"&gt;="&amp;$A35,'IEA-MethaneAbatement'!$M:$M,$D$1,'IEA-MethaneAbatement'!$B:$B,'Country Selector'!$A$2)))*(1+INDEX('EPA to IEA Scaling'!$F$8:$AO$8,,MATCH(G$2,'EPA to IEA Scaling'!$F$1:$AO$1,0)))</f>
        <v>5900440183281.8809</v>
      </c>
      <c r="H35" s="31" cm="1">
        <f t="array" ref="H35">((VLOOKUP($B$1,'Multipliers and Adjustments'!$A$70:$I$86,TRUNC(COLUMN(H$2)/5)+2,FALSE)*SUMIFS('IEA-MethaneAbatement'!$N:$N,'IEA-MethaneAbatement'!$O:$O,"&lt;"&amp;$B35,'IEA-MethaneAbatement'!$O:$O,"&gt;="&amp;$A35,'IEA-MethaneAbatement'!$M:$M,$B$1,'IEA-MethaneAbatement'!$B:$B,'Country Selector'!$A$2)+VLOOKUP($C$1,'Multipliers and Adjustments'!$A$70:$I$86,TRUNC(COLUMN(H$2)/5)+2,FALSE)*SUMIFS('IEA-MethaneAbatement'!$N:$N,'IEA-MethaneAbatement'!$O:$O,"&lt;"&amp;$B35,'IEA-MethaneAbatement'!$O:$O,"&gt;="&amp;$A35,'IEA-MethaneAbatement'!$M:$M,$C$1,'IEA-MethaneAbatement'!$B:$B,'Country Selector'!$A$2)+VLOOKUP($D$1,'Multipliers and Adjustments'!$A$70:$I$86,TRUNC(COLUMN(H$2)/5)+2,FALSE)*SUMIFS('IEA-MethaneAbatement'!$N:$N,'IEA-MethaneAbatement'!$O:$O,"&lt;"&amp;$B35,'IEA-MethaneAbatement'!$O:$O,"&gt;="&amp;$A35,'IEA-MethaneAbatement'!$M:$M,$D$1,'IEA-MethaneAbatement'!$B:$B,'Country Selector'!$A$2)))*(1+INDEX('EPA to IEA Scaling'!$F$8:$AO$8,,MATCH(H$2,'EPA to IEA Scaling'!$F$1:$AO$1,0)))</f>
        <v>6005022049147.0381</v>
      </c>
      <c r="I35" cm="1">
        <f t="array" ref="I35">((VLOOKUP($B$1,'Multipliers and Adjustments'!$A$70:$I$86,TRUNC(COLUMN(I$2)/5)+2,FALSE)*SUMIFS('IEA-MethaneAbatement'!$N:$N,'IEA-MethaneAbatement'!$O:$O,"&lt;"&amp;$B35,'IEA-MethaneAbatement'!$O:$O,"&gt;="&amp;$A35,'IEA-MethaneAbatement'!$M:$M,$B$1,'IEA-MethaneAbatement'!$B:$B,'Country Selector'!$A$2)+VLOOKUP($C$1,'Multipliers and Adjustments'!$A$70:$I$86,TRUNC(COLUMN(I$2)/5)+2,FALSE)*SUMIFS('IEA-MethaneAbatement'!$N:$N,'IEA-MethaneAbatement'!$O:$O,"&lt;"&amp;$B35,'IEA-MethaneAbatement'!$O:$O,"&gt;="&amp;$A35,'IEA-MethaneAbatement'!$M:$M,$C$1,'IEA-MethaneAbatement'!$B:$B,'Country Selector'!$A$2)+VLOOKUP($D$1,'Multipliers and Adjustments'!$A$70:$I$86,TRUNC(COLUMN(I$2)/5)+2,FALSE)*SUMIFS('IEA-MethaneAbatement'!$N:$N,'IEA-MethaneAbatement'!$O:$O,"&lt;"&amp;$B35,'IEA-MethaneAbatement'!$O:$O,"&gt;="&amp;$A35,'IEA-MethaneAbatement'!$M:$M,$D$1,'IEA-MethaneAbatement'!$B:$B,'Country Selector'!$A$2)))*(1+INDEX('EPA to IEA Scaling'!$F$8:$AO$8,,MATCH(I$2,'EPA to IEA Scaling'!$F$1:$AO$1,0)))</f>
        <v>6054834359879.75</v>
      </c>
      <c r="J35" cm="1">
        <f t="array" ref="J35">((VLOOKUP($B$1,'Multipliers and Adjustments'!$A$70:$I$86,TRUNC(COLUMN(J$2)/5)+2,FALSE)*SUMIFS('IEA-MethaneAbatement'!$N:$N,'IEA-MethaneAbatement'!$O:$O,"&lt;"&amp;$B35,'IEA-MethaneAbatement'!$O:$O,"&gt;="&amp;$A35,'IEA-MethaneAbatement'!$M:$M,$B$1,'IEA-MethaneAbatement'!$B:$B,'Country Selector'!$A$2)+VLOOKUP($C$1,'Multipliers and Adjustments'!$A$70:$I$86,TRUNC(COLUMN(J$2)/5)+2,FALSE)*SUMIFS('IEA-MethaneAbatement'!$N:$N,'IEA-MethaneAbatement'!$O:$O,"&lt;"&amp;$B35,'IEA-MethaneAbatement'!$O:$O,"&gt;="&amp;$A35,'IEA-MethaneAbatement'!$M:$M,$C$1,'IEA-MethaneAbatement'!$B:$B,'Country Selector'!$A$2)+VLOOKUP($D$1,'Multipliers and Adjustments'!$A$70:$I$86,TRUNC(COLUMN(J$2)/5)+2,FALSE)*SUMIFS('IEA-MethaneAbatement'!$N:$N,'IEA-MethaneAbatement'!$O:$O,"&lt;"&amp;$B35,'IEA-MethaneAbatement'!$O:$O,"&gt;="&amp;$A35,'IEA-MethaneAbatement'!$M:$M,$D$1,'IEA-MethaneAbatement'!$B:$B,'Country Selector'!$A$2)))*(1+INDEX('EPA to IEA Scaling'!$F$8:$AO$8,,MATCH(J$2,'EPA to IEA Scaling'!$F$1:$AO$1,0)))</f>
        <v>6104646670612.4932</v>
      </c>
      <c r="K35" cm="1">
        <f t="array" ref="K35">((VLOOKUP($B$1,'Multipliers and Adjustments'!$A$70:$I$86,TRUNC(COLUMN(K$2)/5)+2,FALSE)*SUMIFS('IEA-MethaneAbatement'!$N:$N,'IEA-MethaneAbatement'!$O:$O,"&lt;"&amp;$B35,'IEA-MethaneAbatement'!$O:$O,"&gt;="&amp;$A35,'IEA-MethaneAbatement'!$M:$M,$B$1,'IEA-MethaneAbatement'!$B:$B,'Country Selector'!$A$2)+VLOOKUP($C$1,'Multipliers and Adjustments'!$A$70:$I$86,TRUNC(COLUMN(K$2)/5)+2,FALSE)*SUMIFS('IEA-MethaneAbatement'!$N:$N,'IEA-MethaneAbatement'!$O:$O,"&lt;"&amp;$B35,'IEA-MethaneAbatement'!$O:$O,"&gt;="&amp;$A35,'IEA-MethaneAbatement'!$M:$M,$C$1,'IEA-MethaneAbatement'!$B:$B,'Country Selector'!$A$2)+VLOOKUP($D$1,'Multipliers and Adjustments'!$A$70:$I$86,TRUNC(COLUMN(K$2)/5)+2,FALSE)*SUMIFS('IEA-MethaneAbatement'!$N:$N,'IEA-MethaneAbatement'!$O:$O,"&lt;"&amp;$B35,'IEA-MethaneAbatement'!$O:$O,"&gt;="&amp;$A35,'IEA-MethaneAbatement'!$M:$M,$D$1,'IEA-MethaneAbatement'!$B:$B,'Country Selector'!$A$2)))*(1+INDEX('EPA to IEA Scaling'!$F$8:$AO$8,,MATCH(K$2,'EPA to IEA Scaling'!$F$1:$AO$1,0)))</f>
        <v>6154458981345.207</v>
      </c>
      <c r="L35" cm="1">
        <f t="array" ref="L35">((VLOOKUP($B$1,'Multipliers and Adjustments'!$A$70:$I$86,TRUNC(COLUMN(L$2)/5)+2,FALSE)*SUMIFS('IEA-MethaneAbatement'!$N:$N,'IEA-MethaneAbatement'!$O:$O,"&lt;"&amp;$B35,'IEA-MethaneAbatement'!$O:$O,"&gt;="&amp;$A35,'IEA-MethaneAbatement'!$M:$M,$B$1,'IEA-MethaneAbatement'!$B:$B,'Country Selector'!$A$2)+VLOOKUP($C$1,'Multipliers and Adjustments'!$A$70:$I$86,TRUNC(COLUMN(L$2)/5)+2,FALSE)*SUMIFS('IEA-MethaneAbatement'!$N:$N,'IEA-MethaneAbatement'!$O:$O,"&lt;"&amp;$B35,'IEA-MethaneAbatement'!$O:$O,"&gt;="&amp;$A35,'IEA-MethaneAbatement'!$M:$M,$C$1,'IEA-MethaneAbatement'!$B:$B,'Country Selector'!$A$2)+VLOOKUP($D$1,'Multipliers and Adjustments'!$A$70:$I$86,TRUNC(COLUMN(L$2)/5)+2,FALSE)*SUMIFS('IEA-MethaneAbatement'!$N:$N,'IEA-MethaneAbatement'!$O:$O,"&lt;"&amp;$B35,'IEA-MethaneAbatement'!$O:$O,"&gt;="&amp;$A35,'IEA-MethaneAbatement'!$M:$M,$D$1,'IEA-MethaneAbatement'!$B:$B,'Country Selector'!$A$2)))*(1+INDEX('EPA to IEA Scaling'!$F$8:$AO$8,,MATCH(L$2,'EPA to IEA Scaling'!$F$1:$AO$1,0)))</f>
        <v>6204271292077.9512</v>
      </c>
      <c r="M35" s="31" cm="1">
        <f t="array" ref="M35">((VLOOKUP($B$1,'Multipliers and Adjustments'!$A$70:$I$86,TRUNC(COLUMN(M$2)/5)+2,FALSE)*SUMIFS('IEA-MethaneAbatement'!$N:$N,'IEA-MethaneAbatement'!$O:$O,"&lt;"&amp;$B35,'IEA-MethaneAbatement'!$O:$O,"&gt;="&amp;$A35,'IEA-MethaneAbatement'!$M:$M,$B$1,'IEA-MethaneAbatement'!$B:$B,'Country Selector'!$A$2)+VLOOKUP($C$1,'Multipliers and Adjustments'!$A$70:$I$86,TRUNC(COLUMN(M$2)/5)+2,FALSE)*SUMIFS('IEA-MethaneAbatement'!$N:$N,'IEA-MethaneAbatement'!$O:$O,"&lt;"&amp;$B35,'IEA-MethaneAbatement'!$O:$O,"&gt;="&amp;$A35,'IEA-MethaneAbatement'!$M:$M,$C$1,'IEA-MethaneAbatement'!$B:$B,'Country Selector'!$A$2)+VLOOKUP($D$1,'Multipliers and Adjustments'!$A$70:$I$86,TRUNC(COLUMN(M$2)/5)+2,FALSE)*SUMIFS('IEA-MethaneAbatement'!$N:$N,'IEA-MethaneAbatement'!$O:$O,"&lt;"&amp;$B35,'IEA-MethaneAbatement'!$O:$O,"&gt;="&amp;$A35,'IEA-MethaneAbatement'!$M:$M,$D$1,'IEA-MethaneAbatement'!$B:$B,'Country Selector'!$A$2)))*(1+INDEX('EPA to IEA Scaling'!$F$8:$AO$8,,MATCH(M$2,'EPA to IEA Scaling'!$F$1:$AO$1,0)))</f>
        <v>6254083602810.665</v>
      </c>
      <c r="N35" cm="1">
        <f t="array" ref="N35">((VLOOKUP($B$1,'Multipliers and Adjustments'!$A$70:$I$86,TRUNC(COLUMN(N$2)/5)+2,FALSE)*SUMIFS('IEA-MethaneAbatement'!$N:$N,'IEA-MethaneAbatement'!$O:$O,"&lt;"&amp;$B35,'IEA-MethaneAbatement'!$O:$O,"&gt;="&amp;$A35,'IEA-MethaneAbatement'!$M:$M,$B$1,'IEA-MethaneAbatement'!$B:$B,'Country Selector'!$A$2)+VLOOKUP($C$1,'Multipliers and Adjustments'!$A$70:$I$86,TRUNC(COLUMN(N$2)/5)+2,FALSE)*SUMIFS('IEA-MethaneAbatement'!$N:$N,'IEA-MethaneAbatement'!$O:$O,"&lt;"&amp;$B35,'IEA-MethaneAbatement'!$O:$O,"&gt;="&amp;$A35,'IEA-MethaneAbatement'!$M:$M,$C$1,'IEA-MethaneAbatement'!$B:$B,'Country Selector'!$A$2)+VLOOKUP($D$1,'Multipliers and Adjustments'!$A$70:$I$86,TRUNC(COLUMN(N$2)/5)+2,FALSE)*SUMIFS('IEA-MethaneAbatement'!$N:$N,'IEA-MethaneAbatement'!$O:$O,"&lt;"&amp;$B35,'IEA-MethaneAbatement'!$O:$O,"&gt;="&amp;$A35,'IEA-MethaneAbatement'!$M:$M,$D$1,'IEA-MethaneAbatement'!$B:$B,'Country Selector'!$A$2)))*(1+INDEX('EPA to IEA Scaling'!$F$8:$AO$8,,MATCH(N$2,'EPA to IEA Scaling'!$F$1:$AO$1,0)))</f>
        <v>6277859312536.1904</v>
      </c>
      <c r="O35" cm="1">
        <f t="array" ref="O35">((VLOOKUP($B$1,'Multipliers and Adjustments'!$A$70:$I$86,TRUNC(COLUMN(O$2)/5)+2,FALSE)*SUMIFS('IEA-MethaneAbatement'!$N:$N,'IEA-MethaneAbatement'!$O:$O,"&lt;"&amp;$B35,'IEA-MethaneAbatement'!$O:$O,"&gt;="&amp;$A35,'IEA-MethaneAbatement'!$M:$M,$B$1,'IEA-MethaneAbatement'!$B:$B,'Country Selector'!$A$2)+VLOOKUP($C$1,'Multipliers and Adjustments'!$A$70:$I$86,TRUNC(COLUMN(O$2)/5)+2,FALSE)*SUMIFS('IEA-MethaneAbatement'!$N:$N,'IEA-MethaneAbatement'!$O:$O,"&lt;"&amp;$B35,'IEA-MethaneAbatement'!$O:$O,"&gt;="&amp;$A35,'IEA-MethaneAbatement'!$M:$M,$C$1,'IEA-MethaneAbatement'!$B:$B,'Country Selector'!$A$2)+VLOOKUP($D$1,'Multipliers and Adjustments'!$A$70:$I$86,TRUNC(COLUMN(O$2)/5)+2,FALSE)*SUMIFS('IEA-MethaneAbatement'!$N:$N,'IEA-MethaneAbatement'!$O:$O,"&lt;"&amp;$B35,'IEA-MethaneAbatement'!$O:$O,"&gt;="&amp;$A35,'IEA-MethaneAbatement'!$M:$M,$D$1,'IEA-MethaneAbatement'!$B:$B,'Country Selector'!$A$2)))*(1+INDEX('EPA to IEA Scaling'!$F$8:$AO$8,,MATCH(O$2,'EPA to IEA Scaling'!$F$1:$AO$1,0)))</f>
        <v>6301635022261.7139</v>
      </c>
      <c r="P35" cm="1">
        <f t="array" ref="P35">((VLOOKUP($B$1,'Multipliers and Adjustments'!$A$70:$I$86,TRUNC(COLUMN(P$2)/5)+2,FALSE)*SUMIFS('IEA-MethaneAbatement'!$N:$N,'IEA-MethaneAbatement'!$O:$O,"&lt;"&amp;$B35,'IEA-MethaneAbatement'!$O:$O,"&gt;="&amp;$A35,'IEA-MethaneAbatement'!$M:$M,$B$1,'IEA-MethaneAbatement'!$B:$B,'Country Selector'!$A$2)+VLOOKUP($C$1,'Multipliers and Adjustments'!$A$70:$I$86,TRUNC(COLUMN(P$2)/5)+2,FALSE)*SUMIFS('IEA-MethaneAbatement'!$N:$N,'IEA-MethaneAbatement'!$O:$O,"&lt;"&amp;$B35,'IEA-MethaneAbatement'!$O:$O,"&gt;="&amp;$A35,'IEA-MethaneAbatement'!$M:$M,$C$1,'IEA-MethaneAbatement'!$B:$B,'Country Selector'!$A$2)+VLOOKUP($D$1,'Multipliers and Adjustments'!$A$70:$I$86,TRUNC(COLUMN(P$2)/5)+2,FALSE)*SUMIFS('IEA-MethaneAbatement'!$N:$N,'IEA-MethaneAbatement'!$O:$O,"&lt;"&amp;$B35,'IEA-MethaneAbatement'!$O:$O,"&gt;="&amp;$A35,'IEA-MethaneAbatement'!$M:$M,$D$1,'IEA-MethaneAbatement'!$B:$B,'Country Selector'!$A$2)))*(1+INDEX('EPA to IEA Scaling'!$F$8:$AO$8,,MATCH(P$2,'EPA to IEA Scaling'!$F$1:$AO$1,0)))</f>
        <v>6325410731987.2363</v>
      </c>
      <c r="Q35" cm="1">
        <f t="array" ref="Q35">((VLOOKUP($B$1,'Multipliers and Adjustments'!$A$70:$I$86,TRUNC(COLUMN(Q$2)/5)+2,FALSE)*SUMIFS('IEA-MethaneAbatement'!$N:$N,'IEA-MethaneAbatement'!$O:$O,"&lt;"&amp;$B35,'IEA-MethaneAbatement'!$O:$O,"&gt;="&amp;$A35,'IEA-MethaneAbatement'!$M:$M,$B$1,'IEA-MethaneAbatement'!$B:$B,'Country Selector'!$A$2)+VLOOKUP($C$1,'Multipliers and Adjustments'!$A$70:$I$86,TRUNC(COLUMN(Q$2)/5)+2,FALSE)*SUMIFS('IEA-MethaneAbatement'!$N:$N,'IEA-MethaneAbatement'!$O:$O,"&lt;"&amp;$B35,'IEA-MethaneAbatement'!$O:$O,"&gt;="&amp;$A35,'IEA-MethaneAbatement'!$M:$M,$C$1,'IEA-MethaneAbatement'!$B:$B,'Country Selector'!$A$2)+VLOOKUP($D$1,'Multipliers and Adjustments'!$A$70:$I$86,TRUNC(COLUMN(Q$2)/5)+2,FALSE)*SUMIFS('IEA-MethaneAbatement'!$N:$N,'IEA-MethaneAbatement'!$O:$O,"&lt;"&amp;$B35,'IEA-MethaneAbatement'!$O:$O,"&gt;="&amp;$A35,'IEA-MethaneAbatement'!$M:$M,$D$1,'IEA-MethaneAbatement'!$B:$B,'Country Selector'!$A$2)))*(1+INDEX('EPA to IEA Scaling'!$F$8:$AO$8,,MATCH(Q$2,'EPA to IEA Scaling'!$F$1:$AO$1,0)))</f>
        <v>6349186441712.7588</v>
      </c>
      <c r="R35" s="31" cm="1">
        <f t="array" ref="R35">((VLOOKUP($B$1,'Multipliers and Adjustments'!$A$70:$I$86,TRUNC(COLUMN(R$2)/5)+2,FALSE)*SUMIFS('IEA-MethaneAbatement'!$N:$N,'IEA-MethaneAbatement'!$O:$O,"&lt;"&amp;$B35,'IEA-MethaneAbatement'!$O:$O,"&gt;="&amp;$A35,'IEA-MethaneAbatement'!$M:$M,$B$1,'IEA-MethaneAbatement'!$B:$B,'Country Selector'!$A$2)+VLOOKUP($C$1,'Multipliers and Adjustments'!$A$70:$I$86,TRUNC(COLUMN(R$2)/5)+2,FALSE)*SUMIFS('IEA-MethaneAbatement'!$N:$N,'IEA-MethaneAbatement'!$O:$O,"&lt;"&amp;$B35,'IEA-MethaneAbatement'!$O:$O,"&gt;="&amp;$A35,'IEA-MethaneAbatement'!$M:$M,$C$1,'IEA-MethaneAbatement'!$B:$B,'Country Selector'!$A$2)+VLOOKUP($D$1,'Multipliers and Adjustments'!$A$70:$I$86,TRUNC(COLUMN(R$2)/5)+2,FALSE)*SUMIFS('IEA-MethaneAbatement'!$N:$N,'IEA-MethaneAbatement'!$O:$O,"&lt;"&amp;$B35,'IEA-MethaneAbatement'!$O:$O,"&gt;="&amp;$A35,'IEA-MethaneAbatement'!$M:$M,$D$1,'IEA-MethaneAbatement'!$B:$B,'Country Selector'!$A$2)))*(1+INDEX('EPA to IEA Scaling'!$F$8:$AO$8,,MATCH(R$2,'EPA to IEA Scaling'!$F$1:$AO$1,0)))</f>
        <v>6372962151438.3096</v>
      </c>
      <c r="S35" cm="1">
        <f t="array" ref="S35">((VLOOKUP($B$1,'Multipliers and Adjustments'!$A$70:$I$86,TRUNC(COLUMN(S$2)/5)+2,FALSE)*SUMIFS('IEA-MethaneAbatement'!$N:$N,'IEA-MethaneAbatement'!$O:$O,"&lt;"&amp;$B35,'IEA-MethaneAbatement'!$O:$O,"&gt;="&amp;$A35,'IEA-MethaneAbatement'!$M:$M,$B$1,'IEA-MethaneAbatement'!$B:$B,'Country Selector'!$A$2)+VLOOKUP($C$1,'Multipliers and Adjustments'!$A$70:$I$86,TRUNC(COLUMN(S$2)/5)+2,FALSE)*SUMIFS('IEA-MethaneAbatement'!$N:$N,'IEA-MethaneAbatement'!$O:$O,"&lt;"&amp;$B35,'IEA-MethaneAbatement'!$O:$O,"&gt;="&amp;$A35,'IEA-MethaneAbatement'!$M:$M,$C$1,'IEA-MethaneAbatement'!$B:$B,'Country Selector'!$A$2)+VLOOKUP($D$1,'Multipliers and Adjustments'!$A$70:$I$86,TRUNC(COLUMN(S$2)/5)+2,FALSE)*SUMIFS('IEA-MethaneAbatement'!$N:$N,'IEA-MethaneAbatement'!$O:$O,"&lt;"&amp;$B35,'IEA-MethaneAbatement'!$O:$O,"&gt;="&amp;$A35,'IEA-MethaneAbatement'!$M:$M,$D$1,'IEA-MethaneAbatement'!$B:$B,'Country Selector'!$A$2)))*(1+INDEX('EPA to IEA Scaling'!$F$8:$AO$8,,MATCH(S$2,'EPA to IEA Scaling'!$F$1:$AO$1,0)))</f>
        <v>6370062393143.1973</v>
      </c>
      <c r="T35" cm="1">
        <f t="array" ref="T35">((VLOOKUP($B$1,'Multipliers and Adjustments'!$A$70:$I$86,TRUNC(COLUMN(T$2)/5)+2,FALSE)*SUMIFS('IEA-MethaneAbatement'!$N:$N,'IEA-MethaneAbatement'!$O:$O,"&lt;"&amp;$B35,'IEA-MethaneAbatement'!$O:$O,"&gt;="&amp;$A35,'IEA-MethaneAbatement'!$M:$M,$B$1,'IEA-MethaneAbatement'!$B:$B,'Country Selector'!$A$2)+VLOOKUP($C$1,'Multipliers and Adjustments'!$A$70:$I$86,TRUNC(COLUMN(T$2)/5)+2,FALSE)*SUMIFS('IEA-MethaneAbatement'!$N:$N,'IEA-MethaneAbatement'!$O:$O,"&lt;"&amp;$B35,'IEA-MethaneAbatement'!$O:$O,"&gt;="&amp;$A35,'IEA-MethaneAbatement'!$M:$M,$C$1,'IEA-MethaneAbatement'!$B:$B,'Country Selector'!$A$2)+VLOOKUP($D$1,'Multipliers and Adjustments'!$A$70:$I$86,TRUNC(COLUMN(T$2)/5)+2,FALSE)*SUMIFS('IEA-MethaneAbatement'!$N:$N,'IEA-MethaneAbatement'!$O:$O,"&lt;"&amp;$B35,'IEA-MethaneAbatement'!$O:$O,"&gt;="&amp;$A35,'IEA-MethaneAbatement'!$M:$M,$D$1,'IEA-MethaneAbatement'!$B:$B,'Country Selector'!$A$2)))*(1+INDEX('EPA to IEA Scaling'!$F$8:$AO$8,,MATCH(T$2,'EPA to IEA Scaling'!$F$1:$AO$1,0)))</f>
        <v>6367162634848.1094</v>
      </c>
      <c r="U35" cm="1">
        <f t="array" ref="U35">((VLOOKUP($B$1,'Multipliers and Adjustments'!$A$70:$I$86,TRUNC(COLUMN(U$2)/5)+2,FALSE)*SUMIFS('IEA-MethaneAbatement'!$N:$N,'IEA-MethaneAbatement'!$O:$O,"&lt;"&amp;$B35,'IEA-MethaneAbatement'!$O:$O,"&gt;="&amp;$A35,'IEA-MethaneAbatement'!$M:$M,$B$1,'IEA-MethaneAbatement'!$B:$B,'Country Selector'!$A$2)+VLOOKUP($C$1,'Multipliers and Adjustments'!$A$70:$I$86,TRUNC(COLUMN(U$2)/5)+2,FALSE)*SUMIFS('IEA-MethaneAbatement'!$N:$N,'IEA-MethaneAbatement'!$O:$O,"&lt;"&amp;$B35,'IEA-MethaneAbatement'!$O:$O,"&gt;="&amp;$A35,'IEA-MethaneAbatement'!$M:$M,$C$1,'IEA-MethaneAbatement'!$B:$B,'Country Selector'!$A$2)+VLOOKUP($D$1,'Multipliers and Adjustments'!$A$70:$I$86,TRUNC(COLUMN(U$2)/5)+2,FALSE)*SUMIFS('IEA-MethaneAbatement'!$N:$N,'IEA-MethaneAbatement'!$O:$O,"&lt;"&amp;$B35,'IEA-MethaneAbatement'!$O:$O,"&gt;="&amp;$A35,'IEA-MethaneAbatement'!$M:$M,$D$1,'IEA-MethaneAbatement'!$B:$B,'Country Selector'!$A$2)))*(1+INDEX('EPA to IEA Scaling'!$F$8:$AO$8,,MATCH(U$2,'EPA to IEA Scaling'!$F$1:$AO$1,0)))</f>
        <v>6364262876553.0254</v>
      </c>
      <c r="V35" cm="1">
        <f t="array" ref="V35">((VLOOKUP($B$1,'Multipliers and Adjustments'!$A$70:$I$86,TRUNC(COLUMN(V$2)/5)+2,FALSE)*SUMIFS('IEA-MethaneAbatement'!$N:$N,'IEA-MethaneAbatement'!$O:$O,"&lt;"&amp;$B35,'IEA-MethaneAbatement'!$O:$O,"&gt;="&amp;$A35,'IEA-MethaneAbatement'!$M:$M,$B$1,'IEA-MethaneAbatement'!$B:$B,'Country Selector'!$A$2)+VLOOKUP($C$1,'Multipliers and Adjustments'!$A$70:$I$86,TRUNC(COLUMN(V$2)/5)+2,FALSE)*SUMIFS('IEA-MethaneAbatement'!$N:$N,'IEA-MethaneAbatement'!$O:$O,"&lt;"&amp;$B35,'IEA-MethaneAbatement'!$O:$O,"&gt;="&amp;$A35,'IEA-MethaneAbatement'!$M:$M,$C$1,'IEA-MethaneAbatement'!$B:$B,'Country Selector'!$A$2)+VLOOKUP($D$1,'Multipliers and Adjustments'!$A$70:$I$86,TRUNC(COLUMN(V$2)/5)+2,FALSE)*SUMIFS('IEA-MethaneAbatement'!$N:$N,'IEA-MethaneAbatement'!$O:$O,"&lt;"&amp;$B35,'IEA-MethaneAbatement'!$O:$O,"&gt;="&amp;$A35,'IEA-MethaneAbatement'!$M:$M,$D$1,'IEA-MethaneAbatement'!$B:$B,'Country Selector'!$A$2)))*(1+INDEX('EPA to IEA Scaling'!$F$8:$AO$8,,MATCH(V$2,'EPA to IEA Scaling'!$F$1:$AO$1,0)))</f>
        <v>6361363118257.9082</v>
      </c>
      <c r="W35" s="31" cm="1">
        <f t="array" ref="W35">((VLOOKUP($B$1,'Multipliers and Adjustments'!$A$70:$I$86,TRUNC(COLUMN(W$2)/5)+2,FALSE)*SUMIFS('IEA-MethaneAbatement'!$N:$N,'IEA-MethaneAbatement'!$O:$O,"&lt;"&amp;$B35,'IEA-MethaneAbatement'!$O:$O,"&gt;="&amp;$A35,'IEA-MethaneAbatement'!$M:$M,$B$1,'IEA-MethaneAbatement'!$B:$B,'Country Selector'!$A$2)+VLOOKUP($C$1,'Multipliers and Adjustments'!$A$70:$I$86,TRUNC(COLUMN(W$2)/5)+2,FALSE)*SUMIFS('IEA-MethaneAbatement'!$N:$N,'IEA-MethaneAbatement'!$O:$O,"&lt;"&amp;$B35,'IEA-MethaneAbatement'!$O:$O,"&gt;="&amp;$A35,'IEA-MethaneAbatement'!$M:$M,$C$1,'IEA-MethaneAbatement'!$B:$B,'Country Selector'!$A$2)+VLOOKUP($D$1,'Multipliers and Adjustments'!$A$70:$I$86,TRUNC(COLUMN(W$2)/5)+2,FALSE)*SUMIFS('IEA-MethaneAbatement'!$N:$N,'IEA-MethaneAbatement'!$O:$O,"&lt;"&amp;$B35,'IEA-MethaneAbatement'!$O:$O,"&gt;="&amp;$A35,'IEA-MethaneAbatement'!$M:$M,$D$1,'IEA-MethaneAbatement'!$B:$B,'Country Selector'!$A$2)))*(1+INDEX('EPA to IEA Scaling'!$F$8:$AO$8,,MATCH(W$2,'EPA to IEA Scaling'!$F$1:$AO$1,0)))</f>
        <v>6358463359962.8232</v>
      </c>
      <c r="X35" cm="1">
        <f t="array" ref="X35">((VLOOKUP($B$1,'Multipliers and Adjustments'!$A$70:$I$86,TRUNC(COLUMN(X$2)/5)+2,FALSE)*SUMIFS('IEA-MethaneAbatement'!$N:$N,'IEA-MethaneAbatement'!$O:$O,"&lt;"&amp;$B35,'IEA-MethaneAbatement'!$O:$O,"&gt;="&amp;$A35,'IEA-MethaneAbatement'!$M:$M,$B$1,'IEA-MethaneAbatement'!$B:$B,'Country Selector'!$A$2)+VLOOKUP($C$1,'Multipliers and Adjustments'!$A$70:$I$86,TRUNC(COLUMN(X$2)/5)+2,FALSE)*SUMIFS('IEA-MethaneAbatement'!$N:$N,'IEA-MethaneAbatement'!$O:$O,"&lt;"&amp;$B35,'IEA-MethaneAbatement'!$O:$O,"&gt;="&amp;$A35,'IEA-MethaneAbatement'!$M:$M,$C$1,'IEA-MethaneAbatement'!$B:$B,'Country Selector'!$A$2)+VLOOKUP($D$1,'Multipliers and Adjustments'!$A$70:$I$86,TRUNC(COLUMN(X$2)/5)+2,FALSE)*SUMIFS('IEA-MethaneAbatement'!$N:$N,'IEA-MethaneAbatement'!$O:$O,"&lt;"&amp;$B35,'IEA-MethaneAbatement'!$O:$O,"&gt;="&amp;$A35,'IEA-MethaneAbatement'!$M:$M,$D$1,'IEA-MethaneAbatement'!$B:$B,'Country Selector'!$A$2)))*(1+INDEX('EPA to IEA Scaling'!$F$8:$AO$8,,MATCH(X$2,'EPA to IEA Scaling'!$F$1:$AO$1,0)))</f>
        <v>6382846588544.2217</v>
      </c>
      <c r="Y35" cm="1">
        <f t="array" ref="Y35">((VLOOKUP($B$1,'Multipliers and Adjustments'!$A$70:$I$86,TRUNC(COLUMN(Y$2)/5)+2,FALSE)*SUMIFS('IEA-MethaneAbatement'!$N:$N,'IEA-MethaneAbatement'!$O:$O,"&lt;"&amp;$B35,'IEA-MethaneAbatement'!$O:$O,"&gt;="&amp;$A35,'IEA-MethaneAbatement'!$M:$M,$B$1,'IEA-MethaneAbatement'!$B:$B,'Country Selector'!$A$2)+VLOOKUP($C$1,'Multipliers and Adjustments'!$A$70:$I$86,TRUNC(COLUMN(Y$2)/5)+2,FALSE)*SUMIFS('IEA-MethaneAbatement'!$N:$N,'IEA-MethaneAbatement'!$O:$O,"&lt;"&amp;$B35,'IEA-MethaneAbatement'!$O:$O,"&gt;="&amp;$A35,'IEA-MethaneAbatement'!$M:$M,$C$1,'IEA-MethaneAbatement'!$B:$B,'Country Selector'!$A$2)+VLOOKUP($D$1,'Multipliers and Adjustments'!$A$70:$I$86,TRUNC(COLUMN(Y$2)/5)+2,FALSE)*SUMIFS('IEA-MethaneAbatement'!$N:$N,'IEA-MethaneAbatement'!$O:$O,"&lt;"&amp;$B35,'IEA-MethaneAbatement'!$O:$O,"&gt;="&amp;$A35,'IEA-MethaneAbatement'!$M:$M,$D$1,'IEA-MethaneAbatement'!$B:$B,'Country Selector'!$A$2)))*(1+INDEX('EPA to IEA Scaling'!$F$8:$AO$8,,MATCH(Y$2,'EPA to IEA Scaling'!$F$1:$AO$1,0)))</f>
        <v>6407229817125.6152</v>
      </c>
      <c r="Z35" cm="1">
        <f t="array" ref="Z35">((VLOOKUP($B$1,'Multipliers and Adjustments'!$A$70:$I$86,TRUNC(COLUMN(Z$2)/5)+2,FALSE)*SUMIFS('IEA-MethaneAbatement'!$N:$N,'IEA-MethaneAbatement'!$O:$O,"&lt;"&amp;$B35,'IEA-MethaneAbatement'!$O:$O,"&gt;="&amp;$A35,'IEA-MethaneAbatement'!$M:$M,$B$1,'IEA-MethaneAbatement'!$B:$B,'Country Selector'!$A$2)+VLOOKUP($C$1,'Multipliers and Adjustments'!$A$70:$I$86,TRUNC(COLUMN(Z$2)/5)+2,FALSE)*SUMIFS('IEA-MethaneAbatement'!$N:$N,'IEA-MethaneAbatement'!$O:$O,"&lt;"&amp;$B35,'IEA-MethaneAbatement'!$O:$O,"&gt;="&amp;$A35,'IEA-MethaneAbatement'!$M:$M,$C$1,'IEA-MethaneAbatement'!$B:$B,'Country Selector'!$A$2)+VLOOKUP($D$1,'Multipliers and Adjustments'!$A$70:$I$86,TRUNC(COLUMN(Z$2)/5)+2,FALSE)*SUMIFS('IEA-MethaneAbatement'!$N:$N,'IEA-MethaneAbatement'!$O:$O,"&lt;"&amp;$B35,'IEA-MethaneAbatement'!$O:$O,"&gt;="&amp;$A35,'IEA-MethaneAbatement'!$M:$M,$D$1,'IEA-MethaneAbatement'!$B:$B,'Country Selector'!$A$2)))*(1+INDEX('EPA to IEA Scaling'!$F$8:$AO$8,,MATCH(Z$2,'EPA to IEA Scaling'!$F$1:$AO$1,0)))</f>
        <v>6431613045707.0156</v>
      </c>
      <c r="AA35" cm="1">
        <f t="array" ref="AA35">((VLOOKUP($B$1,'Multipliers and Adjustments'!$A$70:$I$86,TRUNC(COLUMN(AA$2)/5)+2,FALSE)*SUMIFS('IEA-MethaneAbatement'!$N:$N,'IEA-MethaneAbatement'!$O:$O,"&lt;"&amp;$B35,'IEA-MethaneAbatement'!$O:$O,"&gt;="&amp;$A35,'IEA-MethaneAbatement'!$M:$M,$B$1,'IEA-MethaneAbatement'!$B:$B,'Country Selector'!$A$2)+VLOOKUP($C$1,'Multipliers and Adjustments'!$A$70:$I$86,TRUNC(COLUMN(AA$2)/5)+2,FALSE)*SUMIFS('IEA-MethaneAbatement'!$N:$N,'IEA-MethaneAbatement'!$O:$O,"&lt;"&amp;$B35,'IEA-MethaneAbatement'!$O:$O,"&gt;="&amp;$A35,'IEA-MethaneAbatement'!$M:$M,$C$1,'IEA-MethaneAbatement'!$B:$B,'Country Selector'!$A$2)+VLOOKUP($D$1,'Multipliers and Adjustments'!$A$70:$I$86,TRUNC(COLUMN(AA$2)/5)+2,FALSE)*SUMIFS('IEA-MethaneAbatement'!$N:$N,'IEA-MethaneAbatement'!$O:$O,"&lt;"&amp;$B35,'IEA-MethaneAbatement'!$O:$O,"&gt;="&amp;$A35,'IEA-MethaneAbatement'!$M:$M,$D$1,'IEA-MethaneAbatement'!$B:$B,'Country Selector'!$A$2)))*(1+INDEX('EPA to IEA Scaling'!$F$8:$AO$8,,MATCH(AA$2,'EPA to IEA Scaling'!$F$1:$AO$1,0)))</f>
        <v>6455996274288.4385</v>
      </c>
      <c r="AB35" s="31" cm="1">
        <f t="array" ref="AB35">((VLOOKUP($B$1,'Multipliers and Adjustments'!$A$70:$I$86,TRUNC(COLUMN(AB$2)/5)+2,FALSE)*SUMIFS('IEA-MethaneAbatement'!$N:$N,'IEA-MethaneAbatement'!$O:$O,"&lt;"&amp;$B35,'IEA-MethaneAbatement'!$O:$O,"&gt;="&amp;$A35,'IEA-MethaneAbatement'!$M:$M,$B$1,'IEA-MethaneAbatement'!$B:$B,'Country Selector'!$A$2)+VLOOKUP($C$1,'Multipliers and Adjustments'!$A$70:$I$86,TRUNC(COLUMN(AB$2)/5)+2,FALSE)*SUMIFS('IEA-MethaneAbatement'!$N:$N,'IEA-MethaneAbatement'!$O:$O,"&lt;"&amp;$B35,'IEA-MethaneAbatement'!$O:$O,"&gt;="&amp;$A35,'IEA-MethaneAbatement'!$M:$M,$C$1,'IEA-MethaneAbatement'!$B:$B,'Country Selector'!$A$2)+VLOOKUP($D$1,'Multipliers and Adjustments'!$A$70:$I$86,TRUNC(COLUMN(AB$2)/5)+2,FALSE)*SUMIFS('IEA-MethaneAbatement'!$N:$N,'IEA-MethaneAbatement'!$O:$O,"&lt;"&amp;$B35,'IEA-MethaneAbatement'!$O:$O,"&gt;="&amp;$A35,'IEA-MethaneAbatement'!$M:$M,$D$1,'IEA-MethaneAbatement'!$B:$B,'Country Selector'!$A$2)))*(1+INDEX('EPA to IEA Scaling'!$F$8:$AO$8,,MATCH(AB$2,'EPA to IEA Scaling'!$F$1:$AO$1,0)))</f>
        <v>6480379502869.8369</v>
      </c>
      <c r="AC35" cm="1">
        <f t="array" ref="AC35">((VLOOKUP($B$1,'Multipliers and Adjustments'!$A$70:$I$86,TRUNC(COLUMN(AC$2)/5)+2,FALSE)*SUMIFS('IEA-MethaneAbatement'!$N:$N,'IEA-MethaneAbatement'!$O:$O,"&lt;"&amp;$B35,'IEA-MethaneAbatement'!$O:$O,"&gt;="&amp;$A35,'IEA-MethaneAbatement'!$M:$M,$B$1,'IEA-MethaneAbatement'!$B:$B,'Country Selector'!$A$2)+VLOOKUP($C$1,'Multipliers and Adjustments'!$A$70:$I$86,TRUNC(COLUMN(AC$2)/5)+2,FALSE)*SUMIFS('IEA-MethaneAbatement'!$N:$N,'IEA-MethaneAbatement'!$O:$O,"&lt;"&amp;$B35,'IEA-MethaneAbatement'!$O:$O,"&gt;="&amp;$A35,'IEA-MethaneAbatement'!$M:$M,$C$1,'IEA-MethaneAbatement'!$B:$B,'Country Selector'!$A$2)+VLOOKUP($D$1,'Multipliers and Adjustments'!$A$70:$I$86,TRUNC(COLUMN(AC$2)/5)+2,FALSE)*SUMIFS('IEA-MethaneAbatement'!$N:$N,'IEA-MethaneAbatement'!$O:$O,"&lt;"&amp;$B35,'IEA-MethaneAbatement'!$O:$O,"&gt;="&amp;$A35,'IEA-MethaneAbatement'!$M:$M,$D$1,'IEA-MethaneAbatement'!$B:$B,'Country Selector'!$A$2)))*(1+INDEX('EPA to IEA Scaling'!$F$8:$AO$8,,MATCH(AC$2,'EPA to IEA Scaling'!$F$1:$AO$1,0)))</f>
        <v>6485474650142.2373</v>
      </c>
      <c r="AD35" cm="1">
        <f t="array" ref="AD35">((VLOOKUP($B$1,'Multipliers and Adjustments'!$A$70:$I$86,TRUNC(COLUMN(AD$2)/5)+2,FALSE)*SUMIFS('IEA-MethaneAbatement'!$N:$N,'IEA-MethaneAbatement'!$O:$O,"&lt;"&amp;$B35,'IEA-MethaneAbatement'!$O:$O,"&gt;="&amp;$A35,'IEA-MethaneAbatement'!$M:$M,$B$1,'IEA-MethaneAbatement'!$B:$B,'Country Selector'!$A$2)+VLOOKUP($C$1,'Multipliers and Adjustments'!$A$70:$I$86,TRUNC(COLUMN(AD$2)/5)+2,FALSE)*SUMIFS('IEA-MethaneAbatement'!$N:$N,'IEA-MethaneAbatement'!$O:$O,"&lt;"&amp;$B35,'IEA-MethaneAbatement'!$O:$O,"&gt;="&amp;$A35,'IEA-MethaneAbatement'!$M:$M,$C$1,'IEA-MethaneAbatement'!$B:$B,'Country Selector'!$A$2)+VLOOKUP($D$1,'Multipliers and Adjustments'!$A$70:$I$86,TRUNC(COLUMN(AD$2)/5)+2,FALSE)*SUMIFS('IEA-MethaneAbatement'!$N:$N,'IEA-MethaneAbatement'!$O:$O,"&lt;"&amp;$B35,'IEA-MethaneAbatement'!$O:$O,"&gt;="&amp;$A35,'IEA-MethaneAbatement'!$M:$M,$D$1,'IEA-MethaneAbatement'!$B:$B,'Country Selector'!$A$2)))*(1+INDEX('EPA to IEA Scaling'!$F$8:$AO$8,,MATCH(AD$2,'EPA to IEA Scaling'!$F$1:$AO$1,0)))</f>
        <v>6490569797414.6133</v>
      </c>
      <c r="AE35" cm="1">
        <f t="array" ref="AE35">((VLOOKUP($B$1,'Multipliers and Adjustments'!$A$70:$I$86,TRUNC(COLUMN(AE$2)/5)+2,FALSE)*SUMIFS('IEA-MethaneAbatement'!$N:$N,'IEA-MethaneAbatement'!$O:$O,"&lt;"&amp;$B35,'IEA-MethaneAbatement'!$O:$O,"&gt;="&amp;$A35,'IEA-MethaneAbatement'!$M:$M,$B$1,'IEA-MethaneAbatement'!$B:$B,'Country Selector'!$A$2)+VLOOKUP($C$1,'Multipliers and Adjustments'!$A$70:$I$86,TRUNC(COLUMN(AE$2)/5)+2,FALSE)*SUMIFS('IEA-MethaneAbatement'!$N:$N,'IEA-MethaneAbatement'!$O:$O,"&lt;"&amp;$B35,'IEA-MethaneAbatement'!$O:$O,"&gt;="&amp;$A35,'IEA-MethaneAbatement'!$M:$M,$C$1,'IEA-MethaneAbatement'!$B:$B,'Country Selector'!$A$2)+VLOOKUP($D$1,'Multipliers and Adjustments'!$A$70:$I$86,TRUNC(COLUMN(AE$2)/5)+2,FALSE)*SUMIFS('IEA-MethaneAbatement'!$N:$N,'IEA-MethaneAbatement'!$O:$O,"&lt;"&amp;$B35,'IEA-MethaneAbatement'!$O:$O,"&gt;="&amp;$A35,'IEA-MethaneAbatement'!$M:$M,$D$1,'IEA-MethaneAbatement'!$B:$B,'Country Selector'!$A$2)))*(1+INDEX('EPA to IEA Scaling'!$F$8:$AO$8,,MATCH(AE$2,'EPA to IEA Scaling'!$F$1:$AO$1,0)))</f>
        <v>6495664944687.0146</v>
      </c>
      <c r="AF35" cm="1">
        <f t="array" ref="AF35">((VLOOKUP($B$1,'Multipliers and Adjustments'!$A$70:$I$86,TRUNC(COLUMN(AF$2)/5)+2,FALSE)*SUMIFS('IEA-MethaneAbatement'!$N:$N,'IEA-MethaneAbatement'!$O:$O,"&lt;"&amp;$B35,'IEA-MethaneAbatement'!$O:$O,"&gt;="&amp;$A35,'IEA-MethaneAbatement'!$M:$M,$B$1,'IEA-MethaneAbatement'!$B:$B,'Country Selector'!$A$2)+VLOOKUP($C$1,'Multipliers and Adjustments'!$A$70:$I$86,TRUNC(COLUMN(AF$2)/5)+2,FALSE)*SUMIFS('IEA-MethaneAbatement'!$N:$N,'IEA-MethaneAbatement'!$O:$O,"&lt;"&amp;$B35,'IEA-MethaneAbatement'!$O:$O,"&gt;="&amp;$A35,'IEA-MethaneAbatement'!$M:$M,$C$1,'IEA-MethaneAbatement'!$B:$B,'Country Selector'!$A$2)+VLOOKUP($D$1,'Multipliers and Adjustments'!$A$70:$I$86,TRUNC(COLUMN(AF$2)/5)+2,FALSE)*SUMIFS('IEA-MethaneAbatement'!$N:$N,'IEA-MethaneAbatement'!$O:$O,"&lt;"&amp;$B35,'IEA-MethaneAbatement'!$O:$O,"&gt;="&amp;$A35,'IEA-MethaneAbatement'!$M:$M,$D$1,'IEA-MethaneAbatement'!$B:$B,'Country Selector'!$A$2)))*(1+INDEX('EPA to IEA Scaling'!$F$8:$AO$8,,MATCH(AF$2,'EPA to IEA Scaling'!$F$1:$AO$1,0)))</f>
        <v>6500760091959.4141</v>
      </c>
      <c r="AG35" s="31" cm="1">
        <f t="array" ref="AG35">((VLOOKUP($B$1,'Multipliers and Adjustments'!$A$70:$I$86,TRUNC(COLUMN(AG$2)/5)+2,FALSE)*SUMIFS('IEA-MethaneAbatement'!$N:$N,'IEA-MethaneAbatement'!$O:$O,"&lt;"&amp;$B35,'IEA-MethaneAbatement'!$O:$O,"&gt;="&amp;$A35,'IEA-MethaneAbatement'!$M:$M,$B$1,'IEA-MethaneAbatement'!$B:$B,'Country Selector'!$A$2)+VLOOKUP($C$1,'Multipliers and Adjustments'!$A$70:$I$86,TRUNC(COLUMN(AG$2)/5)+2,FALSE)*SUMIFS('IEA-MethaneAbatement'!$N:$N,'IEA-MethaneAbatement'!$O:$O,"&lt;"&amp;$B35,'IEA-MethaneAbatement'!$O:$O,"&gt;="&amp;$A35,'IEA-MethaneAbatement'!$M:$M,$C$1,'IEA-MethaneAbatement'!$B:$B,'Country Selector'!$A$2)+VLOOKUP($D$1,'Multipliers and Adjustments'!$A$70:$I$86,TRUNC(COLUMN(AG$2)/5)+2,FALSE)*SUMIFS('IEA-MethaneAbatement'!$N:$N,'IEA-MethaneAbatement'!$O:$O,"&lt;"&amp;$B35,'IEA-MethaneAbatement'!$O:$O,"&gt;="&amp;$A35,'IEA-MethaneAbatement'!$M:$M,$D$1,'IEA-MethaneAbatement'!$B:$B,'Country Selector'!$A$2)))*(1+INDEX('EPA to IEA Scaling'!$F$8:$AO$8,,MATCH(AG$2,'EPA to IEA Scaling'!$F$1:$AO$1,0)))</f>
        <v>6505855239231.8193</v>
      </c>
      <c r="AH35" cm="1">
        <f t="array" ref="AH35">((VLOOKUP($B$1,'Multipliers and Adjustments'!$A$70:$I$86,TRUNC(COLUMN(AH$2)/5)+2,FALSE)*SUMIFS('IEA-MethaneAbatement'!$N:$N,'IEA-MethaneAbatement'!$O:$O,"&lt;"&amp;$B35,'IEA-MethaneAbatement'!$O:$O,"&gt;="&amp;$A35,'IEA-MethaneAbatement'!$M:$M,$B$1,'IEA-MethaneAbatement'!$B:$B,'Country Selector'!$A$2)+VLOOKUP($C$1,'Multipliers and Adjustments'!$A$70:$I$86,TRUNC(COLUMN(AH$2)/5)+2,FALSE)*SUMIFS('IEA-MethaneAbatement'!$N:$N,'IEA-MethaneAbatement'!$O:$O,"&lt;"&amp;$B35,'IEA-MethaneAbatement'!$O:$O,"&gt;="&amp;$A35,'IEA-MethaneAbatement'!$M:$M,$C$1,'IEA-MethaneAbatement'!$B:$B,'Country Selector'!$A$2)+VLOOKUP($D$1,'Multipliers and Adjustments'!$A$70:$I$86,TRUNC(COLUMN(AH$2)/5)+2,FALSE)*SUMIFS('IEA-MethaneAbatement'!$N:$N,'IEA-MethaneAbatement'!$O:$O,"&lt;"&amp;$B35,'IEA-MethaneAbatement'!$O:$O,"&gt;="&amp;$A35,'IEA-MethaneAbatement'!$M:$M,$D$1,'IEA-MethaneAbatement'!$B:$B,'Country Selector'!$A$2)))*(1+INDEX('EPA to IEA Scaling'!$F$8:$AO$8,,MATCH(AH$2,'EPA to IEA Scaling'!$F$1:$AO$1,0)))</f>
        <v>6502728944070.3154</v>
      </c>
      <c r="AI35" cm="1">
        <f t="array" ref="AI35">((VLOOKUP($B$1,'Multipliers and Adjustments'!$A$70:$I$86,TRUNC(COLUMN(AI$2)/5)+2,FALSE)*SUMIFS('IEA-MethaneAbatement'!$N:$N,'IEA-MethaneAbatement'!$O:$O,"&lt;"&amp;$B35,'IEA-MethaneAbatement'!$O:$O,"&gt;="&amp;$A35,'IEA-MethaneAbatement'!$M:$M,$B$1,'IEA-MethaneAbatement'!$B:$B,'Country Selector'!$A$2)+VLOOKUP($C$1,'Multipliers and Adjustments'!$A$70:$I$86,TRUNC(COLUMN(AI$2)/5)+2,FALSE)*SUMIFS('IEA-MethaneAbatement'!$N:$N,'IEA-MethaneAbatement'!$O:$O,"&lt;"&amp;$B35,'IEA-MethaneAbatement'!$O:$O,"&gt;="&amp;$A35,'IEA-MethaneAbatement'!$M:$M,$C$1,'IEA-MethaneAbatement'!$B:$B,'Country Selector'!$A$2)+VLOOKUP($D$1,'Multipliers and Adjustments'!$A$70:$I$86,TRUNC(COLUMN(AI$2)/5)+2,FALSE)*SUMIFS('IEA-MethaneAbatement'!$N:$N,'IEA-MethaneAbatement'!$O:$O,"&lt;"&amp;$B35,'IEA-MethaneAbatement'!$O:$O,"&gt;="&amp;$A35,'IEA-MethaneAbatement'!$M:$M,$D$1,'IEA-MethaneAbatement'!$B:$B,'Country Selector'!$A$2)))*(1+INDEX('EPA to IEA Scaling'!$F$8:$AO$8,,MATCH(AI$2,'EPA to IEA Scaling'!$F$1:$AO$1,0)))</f>
        <v>6499602648908.7871</v>
      </c>
      <c r="AJ35" cm="1">
        <f t="array" ref="AJ35">((VLOOKUP($B$1,'Multipliers and Adjustments'!$A$70:$I$86,TRUNC(COLUMN(AJ$2)/5)+2,FALSE)*SUMIFS('IEA-MethaneAbatement'!$N:$N,'IEA-MethaneAbatement'!$O:$O,"&lt;"&amp;$B35,'IEA-MethaneAbatement'!$O:$O,"&gt;="&amp;$A35,'IEA-MethaneAbatement'!$M:$M,$B$1,'IEA-MethaneAbatement'!$B:$B,'Country Selector'!$A$2)+VLOOKUP($C$1,'Multipliers and Adjustments'!$A$70:$I$86,TRUNC(COLUMN(AJ$2)/5)+2,FALSE)*SUMIFS('IEA-MethaneAbatement'!$N:$N,'IEA-MethaneAbatement'!$O:$O,"&lt;"&amp;$B35,'IEA-MethaneAbatement'!$O:$O,"&gt;="&amp;$A35,'IEA-MethaneAbatement'!$M:$M,$C$1,'IEA-MethaneAbatement'!$B:$B,'Country Selector'!$A$2)+VLOOKUP($D$1,'Multipliers and Adjustments'!$A$70:$I$86,TRUNC(COLUMN(AJ$2)/5)+2,FALSE)*SUMIFS('IEA-MethaneAbatement'!$N:$N,'IEA-MethaneAbatement'!$O:$O,"&lt;"&amp;$B35,'IEA-MethaneAbatement'!$O:$O,"&gt;="&amp;$A35,'IEA-MethaneAbatement'!$M:$M,$D$1,'IEA-MethaneAbatement'!$B:$B,'Country Selector'!$A$2)))*(1+INDEX('EPA to IEA Scaling'!$F$8:$AO$8,,MATCH(AJ$2,'EPA to IEA Scaling'!$F$1:$AO$1,0)))</f>
        <v>6496476353747.2813</v>
      </c>
      <c r="AK35" cm="1">
        <f t="array" ref="AK35">((VLOOKUP($B$1,'Multipliers and Adjustments'!$A$70:$I$86,TRUNC(COLUMN(AK$2)/5)+2,FALSE)*SUMIFS('IEA-MethaneAbatement'!$N:$N,'IEA-MethaneAbatement'!$O:$O,"&lt;"&amp;$B35,'IEA-MethaneAbatement'!$O:$O,"&gt;="&amp;$A35,'IEA-MethaneAbatement'!$M:$M,$B$1,'IEA-MethaneAbatement'!$B:$B,'Country Selector'!$A$2)+VLOOKUP($C$1,'Multipliers and Adjustments'!$A$70:$I$86,TRUNC(COLUMN(AK$2)/5)+2,FALSE)*SUMIFS('IEA-MethaneAbatement'!$N:$N,'IEA-MethaneAbatement'!$O:$O,"&lt;"&amp;$B35,'IEA-MethaneAbatement'!$O:$O,"&gt;="&amp;$A35,'IEA-MethaneAbatement'!$M:$M,$C$1,'IEA-MethaneAbatement'!$B:$B,'Country Selector'!$A$2)+VLOOKUP($D$1,'Multipliers and Adjustments'!$A$70:$I$86,TRUNC(COLUMN(AK$2)/5)+2,FALSE)*SUMIFS('IEA-MethaneAbatement'!$N:$N,'IEA-MethaneAbatement'!$O:$O,"&lt;"&amp;$B35,'IEA-MethaneAbatement'!$O:$O,"&gt;="&amp;$A35,'IEA-MethaneAbatement'!$M:$M,$D$1,'IEA-MethaneAbatement'!$B:$B,'Country Selector'!$A$2)))*(1+INDEX('EPA to IEA Scaling'!$F$8:$AO$8,,MATCH(AK$2,'EPA to IEA Scaling'!$F$1:$AO$1,0)))</f>
        <v>6493350058585.7764</v>
      </c>
      <c r="AL35" s="31" cm="1">
        <f t="array" ref="AL35">((VLOOKUP($B$1,'Multipliers and Adjustments'!$A$70:$I$86,TRUNC(COLUMN(AL$2)/5)+2,FALSE)*SUMIFS('IEA-MethaneAbatement'!$N:$N,'IEA-MethaneAbatement'!$O:$O,"&lt;"&amp;$B35,'IEA-MethaneAbatement'!$O:$O,"&gt;="&amp;$A35,'IEA-MethaneAbatement'!$M:$M,$B$1,'IEA-MethaneAbatement'!$B:$B,'Country Selector'!$A$2)+VLOOKUP($C$1,'Multipliers and Adjustments'!$A$70:$I$86,TRUNC(COLUMN(AL$2)/5)+2,FALSE)*SUMIFS('IEA-MethaneAbatement'!$N:$N,'IEA-MethaneAbatement'!$O:$O,"&lt;"&amp;$B35,'IEA-MethaneAbatement'!$O:$O,"&gt;="&amp;$A35,'IEA-MethaneAbatement'!$M:$M,$C$1,'IEA-MethaneAbatement'!$B:$B,'Country Selector'!$A$2)+VLOOKUP($D$1,'Multipliers and Adjustments'!$A$70:$I$86,TRUNC(COLUMN(AL$2)/5)+2,FALSE)*SUMIFS('IEA-MethaneAbatement'!$N:$N,'IEA-MethaneAbatement'!$O:$O,"&lt;"&amp;$B35,'IEA-MethaneAbatement'!$O:$O,"&gt;="&amp;$A35,'IEA-MethaneAbatement'!$M:$M,$D$1,'IEA-MethaneAbatement'!$B:$B,'Country Selector'!$A$2)))*(1+INDEX('EPA to IEA Scaling'!$F$8:$AO$8,,MATCH(AL$2,'EPA to IEA Scaling'!$F$1:$AO$1,0)))</f>
        <v>6490223763424.2461</v>
      </c>
    </row>
    <row r="36" spans="1:38" x14ac:dyDescent="0.45">
      <c r="A36" s="15">
        <f t="shared" si="1"/>
        <v>10</v>
      </c>
      <c r="B36" s="16">
        <f t="shared" si="2"/>
        <v>20</v>
      </c>
      <c r="C36" s="47" cm="1">
        <f t="array" ref="C36">((VLOOKUP($B$1,'Multipliers and Adjustments'!$A$70:$I$86,TRUNC(COLUMN(C$2)/5)+2,FALSE)*SUMIFS('IEA-MethaneAbatement'!$N:$N,'IEA-MethaneAbatement'!$O:$O,"&lt;"&amp;$B36,'IEA-MethaneAbatement'!$O:$O,"&gt;="&amp;$A36,'IEA-MethaneAbatement'!$M:$M,$B$1,'IEA-MethaneAbatement'!$B:$B,'Country Selector'!$A$2)+VLOOKUP($C$1,'Multipliers and Adjustments'!$A$70:$I$86,TRUNC(COLUMN(C$2)/5)+2,FALSE)*SUMIFS('IEA-MethaneAbatement'!$N:$N,'IEA-MethaneAbatement'!$O:$O,"&lt;"&amp;$B36,'IEA-MethaneAbatement'!$O:$O,"&gt;="&amp;$A36,'IEA-MethaneAbatement'!$M:$M,$C$1,'IEA-MethaneAbatement'!$B:$B,'Country Selector'!$A$2)+VLOOKUP($D$1,'Multipliers and Adjustments'!$A$70:$I$86,TRUNC(COLUMN(C$2)/5)+2,FALSE)*SUMIFS('IEA-MethaneAbatement'!$N:$N,'IEA-MethaneAbatement'!$O:$O,"&lt;"&amp;$B36,'IEA-MethaneAbatement'!$O:$O,"&gt;="&amp;$A36,'IEA-MethaneAbatement'!$M:$M,$D$1,'IEA-MethaneAbatement'!$B:$B,'Country Selector'!$A$2)))*(1+INDEX('EPA to IEA Scaling'!$F$8:$AO$8,,MATCH(C$2,'EPA to IEA Scaling'!$F$1:$AO$1,0)))</f>
        <v>114448571412251.25</v>
      </c>
      <c r="D36" cm="1">
        <f t="array" ref="D36">((VLOOKUP($B$1,'Multipliers and Adjustments'!$A$70:$I$86,TRUNC(COLUMN(D$2)/5)+2,FALSE)*SUMIFS('IEA-MethaneAbatement'!$N:$N,'IEA-MethaneAbatement'!$O:$O,"&lt;"&amp;$B36,'IEA-MethaneAbatement'!$O:$O,"&gt;="&amp;$A36,'IEA-MethaneAbatement'!$M:$M,$B$1,'IEA-MethaneAbatement'!$B:$B,'Country Selector'!$A$2)+VLOOKUP($C$1,'Multipliers and Adjustments'!$A$70:$I$86,TRUNC(COLUMN(D$2)/5)+2,FALSE)*SUMIFS('IEA-MethaneAbatement'!$N:$N,'IEA-MethaneAbatement'!$O:$O,"&lt;"&amp;$B36,'IEA-MethaneAbatement'!$O:$O,"&gt;="&amp;$A36,'IEA-MethaneAbatement'!$M:$M,$C$1,'IEA-MethaneAbatement'!$B:$B,'Country Selector'!$A$2)+VLOOKUP($D$1,'Multipliers and Adjustments'!$A$70:$I$86,TRUNC(COLUMN(D$2)/5)+2,FALSE)*SUMIFS('IEA-MethaneAbatement'!$N:$N,'IEA-MethaneAbatement'!$O:$O,"&lt;"&amp;$B36,'IEA-MethaneAbatement'!$O:$O,"&gt;="&amp;$A36,'IEA-MethaneAbatement'!$M:$M,$D$1,'IEA-MethaneAbatement'!$B:$B,'Country Selector'!$A$2)))*(1+INDEX('EPA to IEA Scaling'!$F$8:$AO$8,,MATCH(D$2,'EPA to IEA Scaling'!$F$1:$AO$1,0)))</f>
        <v>113210824777941.98</v>
      </c>
      <c r="E36" cm="1">
        <f t="array" ref="E36">((VLOOKUP($B$1,'Multipliers and Adjustments'!$A$70:$I$86,TRUNC(COLUMN(E$2)/5)+2,FALSE)*SUMIFS('IEA-MethaneAbatement'!$N:$N,'IEA-MethaneAbatement'!$O:$O,"&lt;"&amp;$B36,'IEA-MethaneAbatement'!$O:$O,"&gt;="&amp;$A36,'IEA-MethaneAbatement'!$M:$M,$B$1,'IEA-MethaneAbatement'!$B:$B,'Country Selector'!$A$2)+VLOOKUP($C$1,'Multipliers and Adjustments'!$A$70:$I$86,TRUNC(COLUMN(E$2)/5)+2,FALSE)*SUMIFS('IEA-MethaneAbatement'!$N:$N,'IEA-MethaneAbatement'!$O:$O,"&lt;"&amp;$B36,'IEA-MethaneAbatement'!$O:$O,"&gt;="&amp;$A36,'IEA-MethaneAbatement'!$M:$M,$C$1,'IEA-MethaneAbatement'!$B:$B,'Country Selector'!$A$2)+VLOOKUP($D$1,'Multipliers and Adjustments'!$A$70:$I$86,TRUNC(COLUMN(E$2)/5)+2,FALSE)*SUMIFS('IEA-MethaneAbatement'!$N:$N,'IEA-MethaneAbatement'!$O:$O,"&lt;"&amp;$B36,'IEA-MethaneAbatement'!$O:$O,"&gt;="&amp;$A36,'IEA-MethaneAbatement'!$M:$M,$D$1,'IEA-MethaneAbatement'!$B:$B,'Country Selector'!$A$2)))*(1+INDEX('EPA to IEA Scaling'!$F$8:$AO$8,,MATCH(E$2,'EPA to IEA Scaling'!$F$1:$AO$1,0)))</f>
        <v>115330110002830.64</v>
      </c>
      <c r="F36" cm="1">
        <f t="array" ref="F36">((VLOOKUP($B$1,'Multipliers and Adjustments'!$A$70:$I$86,TRUNC(COLUMN(F$2)/5)+2,FALSE)*SUMIFS('IEA-MethaneAbatement'!$N:$N,'IEA-MethaneAbatement'!$O:$O,"&lt;"&amp;$B36,'IEA-MethaneAbatement'!$O:$O,"&gt;="&amp;$A36,'IEA-MethaneAbatement'!$M:$M,$B$1,'IEA-MethaneAbatement'!$B:$B,'Country Selector'!$A$2)+VLOOKUP($C$1,'Multipliers and Adjustments'!$A$70:$I$86,TRUNC(COLUMN(F$2)/5)+2,FALSE)*SUMIFS('IEA-MethaneAbatement'!$N:$N,'IEA-MethaneAbatement'!$O:$O,"&lt;"&amp;$B36,'IEA-MethaneAbatement'!$O:$O,"&gt;="&amp;$A36,'IEA-MethaneAbatement'!$M:$M,$C$1,'IEA-MethaneAbatement'!$B:$B,'Country Selector'!$A$2)+VLOOKUP($D$1,'Multipliers and Adjustments'!$A$70:$I$86,TRUNC(COLUMN(F$2)/5)+2,FALSE)*SUMIFS('IEA-MethaneAbatement'!$N:$N,'IEA-MethaneAbatement'!$O:$O,"&lt;"&amp;$B36,'IEA-MethaneAbatement'!$O:$O,"&gt;="&amp;$A36,'IEA-MethaneAbatement'!$M:$M,$D$1,'IEA-MethaneAbatement'!$B:$B,'Country Selector'!$A$2)))*(1+INDEX('EPA to IEA Scaling'!$F$8:$AO$8,,MATCH(F$2,'EPA to IEA Scaling'!$F$1:$AO$1,0)))</f>
        <v>117449395227718.75</v>
      </c>
      <c r="G36" cm="1">
        <f t="array" ref="G36">((VLOOKUP($B$1,'Multipliers and Adjustments'!$A$70:$I$86,TRUNC(COLUMN(G$2)/5)+2,FALSE)*SUMIFS('IEA-MethaneAbatement'!$N:$N,'IEA-MethaneAbatement'!$O:$O,"&lt;"&amp;$B36,'IEA-MethaneAbatement'!$O:$O,"&gt;="&amp;$A36,'IEA-MethaneAbatement'!$M:$M,$B$1,'IEA-MethaneAbatement'!$B:$B,'Country Selector'!$A$2)+VLOOKUP($C$1,'Multipliers and Adjustments'!$A$70:$I$86,TRUNC(COLUMN(G$2)/5)+2,FALSE)*SUMIFS('IEA-MethaneAbatement'!$N:$N,'IEA-MethaneAbatement'!$O:$O,"&lt;"&amp;$B36,'IEA-MethaneAbatement'!$O:$O,"&gt;="&amp;$A36,'IEA-MethaneAbatement'!$M:$M,$C$1,'IEA-MethaneAbatement'!$B:$B,'Country Selector'!$A$2)+VLOOKUP($D$1,'Multipliers and Adjustments'!$A$70:$I$86,TRUNC(COLUMN(G$2)/5)+2,FALSE)*SUMIFS('IEA-MethaneAbatement'!$N:$N,'IEA-MethaneAbatement'!$O:$O,"&lt;"&amp;$B36,'IEA-MethaneAbatement'!$O:$O,"&gt;="&amp;$A36,'IEA-MethaneAbatement'!$M:$M,$D$1,'IEA-MethaneAbatement'!$B:$B,'Country Selector'!$A$2)))*(1+INDEX('EPA to IEA Scaling'!$F$8:$AO$8,,MATCH(G$2,'EPA to IEA Scaling'!$F$1:$AO$1,0)))</f>
        <v>119568680452607.39</v>
      </c>
      <c r="H36" s="31" cm="1">
        <f t="array" ref="H36">((VLOOKUP($B$1,'Multipliers and Adjustments'!$A$70:$I$86,TRUNC(COLUMN(H$2)/5)+2,FALSE)*SUMIFS('IEA-MethaneAbatement'!$N:$N,'IEA-MethaneAbatement'!$O:$O,"&lt;"&amp;$B36,'IEA-MethaneAbatement'!$O:$O,"&gt;="&amp;$A36,'IEA-MethaneAbatement'!$M:$M,$B$1,'IEA-MethaneAbatement'!$B:$B,'Country Selector'!$A$2)+VLOOKUP($C$1,'Multipliers and Adjustments'!$A$70:$I$86,TRUNC(COLUMN(H$2)/5)+2,FALSE)*SUMIFS('IEA-MethaneAbatement'!$N:$N,'IEA-MethaneAbatement'!$O:$O,"&lt;"&amp;$B36,'IEA-MethaneAbatement'!$O:$O,"&gt;="&amp;$A36,'IEA-MethaneAbatement'!$M:$M,$C$1,'IEA-MethaneAbatement'!$B:$B,'Country Selector'!$A$2)+VLOOKUP($D$1,'Multipliers and Adjustments'!$A$70:$I$86,TRUNC(COLUMN(H$2)/5)+2,FALSE)*SUMIFS('IEA-MethaneAbatement'!$N:$N,'IEA-MethaneAbatement'!$O:$O,"&lt;"&amp;$B36,'IEA-MethaneAbatement'!$O:$O,"&gt;="&amp;$A36,'IEA-MethaneAbatement'!$M:$M,$D$1,'IEA-MethaneAbatement'!$B:$B,'Country Selector'!$A$2)))*(1+INDEX('EPA to IEA Scaling'!$F$8:$AO$8,,MATCH(H$2,'EPA to IEA Scaling'!$F$1:$AO$1,0)))</f>
        <v>121687965677496.02</v>
      </c>
      <c r="I36" cm="1">
        <f t="array" ref="I36">((VLOOKUP($B$1,'Multipliers and Adjustments'!$A$70:$I$86,TRUNC(COLUMN(I$2)/5)+2,FALSE)*SUMIFS('IEA-MethaneAbatement'!$N:$N,'IEA-MethaneAbatement'!$O:$O,"&lt;"&amp;$B36,'IEA-MethaneAbatement'!$O:$O,"&gt;="&amp;$A36,'IEA-MethaneAbatement'!$M:$M,$B$1,'IEA-MethaneAbatement'!$B:$B,'Country Selector'!$A$2)+VLOOKUP($C$1,'Multipliers and Adjustments'!$A$70:$I$86,TRUNC(COLUMN(I$2)/5)+2,FALSE)*SUMIFS('IEA-MethaneAbatement'!$N:$N,'IEA-MethaneAbatement'!$O:$O,"&lt;"&amp;$B36,'IEA-MethaneAbatement'!$O:$O,"&gt;="&amp;$A36,'IEA-MethaneAbatement'!$M:$M,$C$1,'IEA-MethaneAbatement'!$B:$B,'Country Selector'!$A$2)+VLOOKUP($D$1,'Multipliers and Adjustments'!$A$70:$I$86,TRUNC(COLUMN(I$2)/5)+2,FALSE)*SUMIFS('IEA-MethaneAbatement'!$N:$N,'IEA-MethaneAbatement'!$O:$O,"&lt;"&amp;$B36,'IEA-MethaneAbatement'!$O:$O,"&gt;="&amp;$A36,'IEA-MethaneAbatement'!$M:$M,$D$1,'IEA-MethaneAbatement'!$B:$B,'Country Selector'!$A$2)))*(1+INDEX('EPA to IEA Scaling'!$F$8:$AO$8,,MATCH(I$2,'EPA to IEA Scaling'!$F$1:$AO$1,0)))</f>
        <v>122697380582079.09</v>
      </c>
      <c r="J36" cm="1">
        <f t="array" ref="J36">((VLOOKUP($B$1,'Multipliers and Adjustments'!$A$70:$I$86,TRUNC(COLUMN(J$2)/5)+2,FALSE)*SUMIFS('IEA-MethaneAbatement'!$N:$N,'IEA-MethaneAbatement'!$O:$O,"&lt;"&amp;$B36,'IEA-MethaneAbatement'!$O:$O,"&gt;="&amp;$A36,'IEA-MethaneAbatement'!$M:$M,$B$1,'IEA-MethaneAbatement'!$B:$B,'Country Selector'!$A$2)+VLOOKUP($C$1,'Multipliers and Adjustments'!$A$70:$I$86,TRUNC(COLUMN(J$2)/5)+2,FALSE)*SUMIFS('IEA-MethaneAbatement'!$N:$N,'IEA-MethaneAbatement'!$O:$O,"&lt;"&amp;$B36,'IEA-MethaneAbatement'!$O:$O,"&gt;="&amp;$A36,'IEA-MethaneAbatement'!$M:$M,$C$1,'IEA-MethaneAbatement'!$B:$B,'Country Selector'!$A$2)+VLOOKUP($D$1,'Multipliers and Adjustments'!$A$70:$I$86,TRUNC(COLUMN(J$2)/5)+2,FALSE)*SUMIFS('IEA-MethaneAbatement'!$N:$N,'IEA-MethaneAbatement'!$O:$O,"&lt;"&amp;$B36,'IEA-MethaneAbatement'!$O:$O,"&gt;="&amp;$A36,'IEA-MethaneAbatement'!$M:$M,$D$1,'IEA-MethaneAbatement'!$B:$B,'Country Selector'!$A$2)))*(1+INDEX('EPA to IEA Scaling'!$F$8:$AO$8,,MATCH(J$2,'EPA to IEA Scaling'!$F$1:$AO$1,0)))</f>
        <v>123706795486662.8</v>
      </c>
      <c r="K36" cm="1">
        <f t="array" ref="K36">((VLOOKUP($B$1,'Multipliers and Adjustments'!$A$70:$I$86,TRUNC(COLUMN(K$2)/5)+2,FALSE)*SUMIFS('IEA-MethaneAbatement'!$N:$N,'IEA-MethaneAbatement'!$O:$O,"&lt;"&amp;$B36,'IEA-MethaneAbatement'!$O:$O,"&gt;="&amp;$A36,'IEA-MethaneAbatement'!$M:$M,$B$1,'IEA-MethaneAbatement'!$B:$B,'Country Selector'!$A$2)+VLOOKUP($C$1,'Multipliers and Adjustments'!$A$70:$I$86,TRUNC(COLUMN(K$2)/5)+2,FALSE)*SUMIFS('IEA-MethaneAbatement'!$N:$N,'IEA-MethaneAbatement'!$O:$O,"&lt;"&amp;$B36,'IEA-MethaneAbatement'!$O:$O,"&gt;="&amp;$A36,'IEA-MethaneAbatement'!$M:$M,$C$1,'IEA-MethaneAbatement'!$B:$B,'Country Selector'!$A$2)+VLOOKUP($D$1,'Multipliers and Adjustments'!$A$70:$I$86,TRUNC(COLUMN(K$2)/5)+2,FALSE)*SUMIFS('IEA-MethaneAbatement'!$N:$N,'IEA-MethaneAbatement'!$O:$O,"&lt;"&amp;$B36,'IEA-MethaneAbatement'!$O:$O,"&gt;="&amp;$A36,'IEA-MethaneAbatement'!$M:$M,$D$1,'IEA-MethaneAbatement'!$B:$B,'Country Selector'!$A$2)))*(1+INDEX('EPA to IEA Scaling'!$F$8:$AO$8,,MATCH(K$2,'EPA to IEA Scaling'!$F$1:$AO$1,0)))</f>
        <v>124716210391245.91</v>
      </c>
      <c r="L36" cm="1">
        <f t="array" ref="L36">((VLOOKUP($B$1,'Multipliers and Adjustments'!$A$70:$I$86,TRUNC(COLUMN(L$2)/5)+2,FALSE)*SUMIFS('IEA-MethaneAbatement'!$N:$N,'IEA-MethaneAbatement'!$O:$O,"&lt;"&amp;$B36,'IEA-MethaneAbatement'!$O:$O,"&gt;="&amp;$A36,'IEA-MethaneAbatement'!$M:$M,$B$1,'IEA-MethaneAbatement'!$B:$B,'Country Selector'!$A$2)+VLOOKUP($C$1,'Multipliers and Adjustments'!$A$70:$I$86,TRUNC(COLUMN(L$2)/5)+2,FALSE)*SUMIFS('IEA-MethaneAbatement'!$N:$N,'IEA-MethaneAbatement'!$O:$O,"&lt;"&amp;$B36,'IEA-MethaneAbatement'!$O:$O,"&gt;="&amp;$A36,'IEA-MethaneAbatement'!$M:$M,$C$1,'IEA-MethaneAbatement'!$B:$B,'Country Selector'!$A$2)+VLOOKUP($D$1,'Multipliers and Adjustments'!$A$70:$I$86,TRUNC(COLUMN(L$2)/5)+2,FALSE)*SUMIFS('IEA-MethaneAbatement'!$N:$N,'IEA-MethaneAbatement'!$O:$O,"&lt;"&amp;$B36,'IEA-MethaneAbatement'!$O:$O,"&gt;="&amp;$A36,'IEA-MethaneAbatement'!$M:$M,$D$1,'IEA-MethaneAbatement'!$B:$B,'Country Selector'!$A$2)))*(1+INDEX('EPA to IEA Scaling'!$F$8:$AO$8,,MATCH(L$2,'EPA to IEA Scaling'!$F$1:$AO$1,0)))</f>
        <v>125725625295829.64</v>
      </c>
      <c r="M36" s="31" cm="1">
        <f t="array" ref="M36">((VLOOKUP($B$1,'Multipliers and Adjustments'!$A$70:$I$86,TRUNC(COLUMN(M$2)/5)+2,FALSE)*SUMIFS('IEA-MethaneAbatement'!$N:$N,'IEA-MethaneAbatement'!$O:$O,"&lt;"&amp;$B36,'IEA-MethaneAbatement'!$O:$O,"&gt;="&amp;$A36,'IEA-MethaneAbatement'!$M:$M,$B$1,'IEA-MethaneAbatement'!$B:$B,'Country Selector'!$A$2)+VLOOKUP($C$1,'Multipliers and Adjustments'!$A$70:$I$86,TRUNC(COLUMN(M$2)/5)+2,FALSE)*SUMIFS('IEA-MethaneAbatement'!$N:$N,'IEA-MethaneAbatement'!$O:$O,"&lt;"&amp;$B36,'IEA-MethaneAbatement'!$O:$O,"&gt;="&amp;$A36,'IEA-MethaneAbatement'!$M:$M,$C$1,'IEA-MethaneAbatement'!$B:$B,'Country Selector'!$A$2)+VLOOKUP($D$1,'Multipliers and Adjustments'!$A$70:$I$86,TRUNC(COLUMN(M$2)/5)+2,FALSE)*SUMIFS('IEA-MethaneAbatement'!$N:$N,'IEA-MethaneAbatement'!$O:$O,"&lt;"&amp;$B36,'IEA-MethaneAbatement'!$O:$O,"&gt;="&amp;$A36,'IEA-MethaneAbatement'!$M:$M,$D$1,'IEA-MethaneAbatement'!$B:$B,'Country Selector'!$A$2)))*(1+INDEX('EPA to IEA Scaling'!$F$8:$AO$8,,MATCH(M$2,'EPA to IEA Scaling'!$F$1:$AO$1,0)))</f>
        <v>126735040200412.75</v>
      </c>
      <c r="N36" cm="1">
        <f t="array" ref="N36">((VLOOKUP($B$1,'Multipliers and Adjustments'!$A$70:$I$86,TRUNC(COLUMN(N$2)/5)+2,FALSE)*SUMIFS('IEA-MethaneAbatement'!$N:$N,'IEA-MethaneAbatement'!$O:$O,"&lt;"&amp;$B36,'IEA-MethaneAbatement'!$O:$O,"&gt;="&amp;$A36,'IEA-MethaneAbatement'!$M:$M,$B$1,'IEA-MethaneAbatement'!$B:$B,'Country Selector'!$A$2)+VLOOKUP($C$1,'Multipliers and Adjustments'!$A$70:$I$86,TRUNC(COLUMN(N$2)/5)+2,FALSE)*SUMIFS('IEA-MethaneAbatement'!$N:$N,'IEA-MethaneAbatement'!$O:$O,"&lt;"&amp;$B36,'IEA-MethaneAbatement'!$O:$O,"&gt;="&amp;$A36,'IEA-MethaneAbatement'!$M:$M,$C$1,'IEA-MethaneAbatement'!$B:$B,'Country Selector'!$A$2)+VLOOKUP($D$1,'Multipliers and Adjustments'!$A$70:$I$86,TRUNC(COLUMN(N$2)/5)+2,FALSE)*SUMIFS('IEA-MethaneAbatement'!$N:$N,'IEA-MethaneAbatement'!$O:$O,"&lt;"&amp;$B36,'IEA-MethaneAbatement'!$O:$O,"&gt;="&amp;$A36,'IEA-MethaneAbatement'!$M:$M,$D$1,'IEA-MethaneAbatement'!$B:$B,'Country Selector'!$A$2)))*(1+INDEX('EPA to IEA Scaling'!$F$8:$AO$8,,MATCH(N$2,'EPA to IEA Scaling'!$F$1:$AO$1,0)))</f>
        <v>127216839888300.47</v>
      </c>
      <c r="O36" cm="1">
        <f t="array" ref="O36">((VLOOKUP($B$1,'Multipliers and Adjustments'!$A$70:$I$86,TRUNC(COLUMN(O$2)/5)+2,FALSE)*SUMIFS('IEA-MethaneAbatement'!$N:$N,'IEA-MethaneAbatement'!$O:$O,"&lt;"&amp;$B36,'IEA-MethaneAbatement'!$O:$O,"&gt;="&amp;$A36,'IEA-MethaneAbatement'!$M:$M,$B$1,'IEA-MethaneAbatement'!$B:$B,'Country Selector'!$A$2)+VLOOKUP($C$1,'Multipliers and Adjustments'!$A$70:$I$86,TRUNC(COLUMN(O$2)/5)+2,FALSE)*SUMIFS('IEA-MethaneAbatement'!$N:$N,'IEA-MethaneAbatement'!$O:$O,"&lt;"&amp;$B36,'IEA-MethaneAbatement'!$O:$O,"&gt;="&amp;$A36,'IEA-MethaneAbatement'!$M:$M,$C$1,'IEA-MethaneAbatement'!$B:$B,'Country Selector'!$A$2)+VLOOKUP($D$1,'Multipliers and Adjustments'!$A$70:$I$86,TRUNC(COLUMN(O$2)/5)+2,FALSE)*SUMIFS('IEA-MethaneAbatement'!$N:$N,'IEA-MethaneAbatement'!$O:$O,"&lt;"&amp;$B36,'IEA-MethaneAbatement'!$O:$O,"&gt;="&amp;$A36,'IEA-MethaneAbatement'!$M:$M,$D$1,'IEA-MethaneAbatement'!$B:$B,'Country Selector'!$A$2)))*(1+INDEX('EPA to IEA Scaling'!$F$8:$AO$8,,MATCH(O$2,'EPA to IEA Scaling'!$F$1:$AO$1,0)))</f>
        <v>127698639576188.14</v>
      </c>
      <c r="P36" cm="1">
        <f t="array" ref="P36">((VLOOKUP($B$1,'Multipliers and Adjustments'!$A$70:$I$86,TRUNC(COLUMN(P$2)/5)+2,FALSE)*SUMIFS('IEA-MethaneAbatement'!$N:$N,'IEA-MethaneAbatement'!$O:$O,"&lt;"&amp;$B36,'IEA-MethaneAbatement'!$O:$O,"&gt;="&amp;$A36,'IEA-MethaneAbatement'!$M:$M,$B$1,'IEA-MethaneAbatement'!$B:$B,'Country Selector'!$A$2)+VLOOKUP($C$1,'Multipliers and Adjustments'!$A$70:$I$86,TRUNC(COLUMN(P$2)/5)+2,FALSE)*SUMIFS('IEA-MethaneAbatement'!$N:$N,'IEA-MethaneAbatement'!$O:$O,"&lt;"&amp;$B36,'IEA-MethaneAbatement'!$O:$O,"&gt;="&amp;$A36,'IEA-MethaneAbatement'!$M:$M,$C$1,'IEA-MethaneAbatement'!$B:$B,'Country Selector'!$A$2)+VLOOKUP($D$1,'Multipliers and Adjustments'!$A$70:$I$86,TRUNC(COLUMN(P$2)/5)+2,FALSE)*SUMIFS('IEA-MethaneAbatement'!$N:$N,'IEA-MethaneAbatement'!$O:$O,"&lt;"&amp;$B36,'IEA-MethaneAbatement'!$O:$O,"&gt;="&amp;$A36,'IEA-MethaneAbatement'!$M:$M,$D$1,'IEA-MethaneAbatement'!$B:$B,'Country Selector'!$A$2)))*(1+INDEX('EPA to IEA Scaling'!$F$8:$AO$8,,MATCH(P$2,'EPA to IEA Scaling'!$F$1:$AO$1,0)))</f>
        <v>128180439264075.78</v>
      </c>
      <c r="Q36" cm="1">
        <f t="array" ref="Q36">((VLOOKUP($B$1,'Multipliers and Adjustments'!$A$70:$I$86,TRUNC(COLUMN(Q$2)/5)+2,FALSE)*SUMIFS('IEA-MethaneAbatement'!$N:$N,'IEA-MethaneAbatement'!$O:$O,"&lt;"&amp;$B36,'IEA-MethaneAbatement'!$O:$O,"&gt;="&amp;$A36,'IEA-MethaneAbatement'!$M:$M,$B$1,'IEA-MethaneAbatement'!$B:$B,'Country Selector'!$A$2)+VLOOKUP($C$1,'Multipliers and Adjustments'!$A$70:$I$86,TRUNC(COLUMN(Q$2)/5)+2,FALSE)*SUMIFS('IEA-MethaneAbatement'!$N:$N,'IEA-MethaneAbatement'!$O:$O,"&lt;"&amp;$B36,'IEA-MethaneAbatement'!$O:$O,"&gt;="&amp;$A36,'IEA-MethaneAbatement'!$M:$M,$C$1,'IEA-MethaneAbatement'!$B:$B,'Country Selector'!$A$2)+VLOOKUP($D$1,'Multipliers and Adjustments'!$A$70:$I$86,TRUNC(COLUMN(Q$2)/5)+2,FALSE)*SUMIFS('IEA-MethaneAbatement'!$N:$N,'IEA-MethaneAbatement'!$O:$O,"&lt;"&amp;$B36,'IEA-MethaneAbatement'!$O:$O,"&gt;="&amp;$A36,'IEA-MethaneAbatement'!$M:$M,$D$1,'IEA-MethaneAbatement'!$B:$B,'Country Selector'!$A$2)))*(1+INDEX('EPA to IEA Scaling'!$F$8:$AO$8,,MATCH(Q$2,'EPA to IEA Scaling'!$F$1:$AO$1,0)))</f>
        <v>128662238951963.42</v>
      </c>
      <c r="R36" s="31" cm="1">
        <f t="array" ref="R36">((VLOOKUP($B$1,'Multipliers and Adjustments'!$A$70:$I$86,TRUNC(COLUMN(R$2)/5)+2,FALSE)*SUMIFS('IEA-MethaneAbatement'!$N:$N,'IEA-MethaneAbatement'!$O:$O,"&lt;"&amp;$B36,'IEA-MethaneAbatement'!$O:$O,"&gt;="&amp;$A36,'IEA-MethaneAbatement'!$M:$M,$B$1,'IEA-MethaneAbatement'!$B:$B,'Country Selector'!$A$2)+VLOOKUP($C$1,'Multipliers and Adjustments'!$A$70:$I$86,TRUNC(COLUMN(R$2)/5)+2,FALSE)*SUMIFS('IEA-MethaneAbatement'!$N:$N,'IEA-MethaneAbatement'!$O:$O,"&lt;"&amp;$B36,'IEA-MethaneAbatement'!$O:$O,"&gt;="&amp;$A36,'IEA-MethaneAbatement'!$M:$M,$C$1,'IEA-MethaneAbatement'!$B:$B,'Country Selector'!$A$2)+VLOOKUP($D$1,'Multipliers and Adjustments'!$A$70:$I$86,TRUNC(COLUMN(R$2)/5)+2,FALSE)*SUMIFS('IEA-MethaneAbatement'!$N:$N,'IEA-MethaneAbatement'!$O:$O,"&lt;"&amp;$B36,'IEA-MethaneAbatement'!$O:$O,"&gt;="&amp;$A36,'IEA-MethaneAbatement'!$M:$M,$D$1,'IEA-MethaneAbatement'!$B:$B,'Country Selector'!$A$2)))*(1+INDEX('EPA to IEA Scaling'!$F$8:$AO$8,,MATCH(R$2,'EPA to IEA Scaling'!$F$1:$AO$1,0)))</f>
        <v>129144038639851.64</v>
      </c>
      <c r="S36" cm="1">
        <f t="array" ref="S36">((VLOOKUP($B$1,'Multipliers and Adjustments'!$A$70:$I$86,TRUNC(COLUMN(S$2)/5)+2,FALSE)*SUMIFS('IEA-MethaneAbatement'!$N:$N,'IEA-MethaneAbatement'!$O:$O,"&lt;"&amp;$B36,'IEA-MethaneAbatement'!$O:$O,"&gt;="&amp;$A36,'IEA-MethaneAbatement'!$M:$M,$B$1,'IEA-MethaneAbatement'!$B:$B,'Country Selector'!$A$2)+VLOOKUP($C$1,'Multipliers and Adjustments'!$A$70:$I$86,TRUNC(COLUMN(S$2)/5)+2,FALSE)*SUMIFS('IEA-MethaneAbatement'!$N:$N,'IEA-MethaneAbatement'!$O:$O,"&lt;"&amp;$B36,'IEA-MethaneAbatement'!$O:$O,"&gt;="&amp;$A36,'IEA-MethaneAbatement'!$M:$M,$C$1,'IEA-MethaneAbatement'!$B:$B,'Country Selector'!$A$2)+VLOOKUP($D$1,'Multipliers and Adjustments'!$A$70:$I$86,TRUNC(COLUMN(S$2)/5)+2,FALSE)*SUMIFS('IEA-MethaneAbatement'!$N:$N,'IEA-MethaneAbatement'!$O:$O,"&lt;"&amp;$B36,'IEA-MethaneAbatement'!$O:$O,"&gt;="&amp;$A36,'IEA-MethaneAbatement'!$M:$M,$D$1,'IEA-MethaneAbatement'!$B:$B,'Country Selector'!$A$2)))*(1+INDEX('EPA to IEA Scaling'!$F$8:$AO$8,,MATCH(S$2,'EPA to IEA Scaling'!$F$1:$AO$1,0)))</f>
        <v>129085276875947.92</v>
      </c>
      <c r="T36" cm="1">
        <f t="array" ref="T36">((VLOOKUP($B$1,'Multipliers and Adjustments'!$A$70:$I$86,TRUNC(COLUMN(T$2)/5)+2,FALSE)*SUMIFS('IEA-MethaneAbatement'!$N:$N,'IEA-MethaneAbatement'!$O:$O,"&lt;"&amp;$B36,'IEA-MethaneAbatement'!$O:$O,"&gt;="&amp;$A36,'IEA-MethaneAbatement'!$M:$M,$B$1,'IEA-MethaneAbatement'!$B:$B,'Country Selector'!$A$2)+VLOOKUP($C$1,'Multipliers and Adjustments'!$A$70:$I$86,TRUNC(COLUMN(T$2)/5)+2,FALSE)*SUMIFS('IEA-MethaneAbatement'!$N:$N,'IEA-MethaneAbatement'!$O:$O,"&lt;"&amp;$B36,'IEA-MethaneAbatement'!$O:$O,"&gt;="&amp;$A36,'IEA-MethaneAbatement'!$M:$M,$C$1,'IEA-MethaneAbatement'!$B:$B,'Country Selector'!$A$2)+VLOOKUP($D$1,'Multipliers and Adjustments'!$A$70:$I$86,TRUNC(COLUMN(T$2)/5)+2,FALSE)*SUMIFS('IEA-MethaneAbatement'!$N:$N,'IEA-MethaneAbatement'!$O:$O,"&lt;"&amp;$B36,'IEA-MethaneAbatement'!$O:$O,"&gt;="&amp;$A36,'IEA-MethaneAbatement'!$M:$M,$D$1,'IEA-MethaneAbatement'!$B:$B,'Country Selector'!$A$2)))*(1+INDEX('EPA to IEA Scaling'!$F$8:$AO$8,,MATCH(T$2,'EPA to IEA Scaling'!$F$1:$AO$1,0)))</f>
        <v>129026515112044.69</v>
      </c>
      <c r="U36" cm="1">
        <f t="array" ref="U36">((VLOOKUP($B$1,'Multipliers and Adjustments'!$A$70:$I$86,TRUNC(COLUMN(U$2)/5)+2,FALSE)*SUMIFS('IEA-MethaneAbatement'!$N:$N,'IEA-MethaneAbatement'!$O:$O,"&lt;"&amp;$B36,'IEA-MethaneAbatement'!$O:$O,"&gt;="&amp;$A36,'IEA-MethaneAbatement'!$M:$M,$B$1,'IEA-MethaneAbatement'!$B:$B,'Country Selector'!$A$2)+VLOOKUP($C$1,'Multipliers and Adjustments'!$A$70:$I$86,TRUNC(COLUMN(U$2)/5)+2,FALSE)*SUMIFS('IEA-MethaneAbatement'!$N:$N,'IEA-MethaneAbatement'!$O:$O,"&lt;"&amp;$B36,'IEA-MethaneAbatement'!$O:$O,"&gt;="&amp;$A36,'IEA-MethaneAbatement'!$M:$M,$C$1,'IEA-MethaneAbatement'!$B:$B,'Country Selector'!$A$2)+VLOOKUP($D$1,'Multipliers and Adjustments'!$A$70:$I$86,TRUNC(COLUMN(U$2)/5)+2,FALSE)*SUMIFS('IEA-MethaneAbatement'!$N:$N,'IEA-MethaneAbatement'!$O:$O,"&lt;"&amp;$B36,'IEA-MethaneAbatement'!$O:$O,"&gt;="&amp;$A36,'IEA-MethaneAbatement'!$M:$M,$D$1,'IEA-MethaneAbatement'!$B:$B,'Country Selector'!$A$2)))*(1+INDEX('EPA to IEA Scaling'!$F$8:$AO$8,,MATCH(U$2,'EPA to IEA Scaling'!$F$1:$AO$1,0)))</f>
        <v>128967753348141.53</v>
      </c>
      <c r="V36" cm="1">
        <f t="array" ref="V36">((VLOOKUP($B$1,'Multipliers and Adjustments'!$A$70:$I$86,TRUNC(COLUMN(V$2)/5)+2,FALSE)*SUMIFS('IEA-MethaneAbatement'!$N:$N,'IEA-MethaneAbatement'!$O:$O,"&lt;"&amp;$B36,'IEA-MethaneAbatement'!$O:$O,"&gt;="&amp;$A36,'IEA-MethaneAbatement'!$M:$M,$B$1,'IEA-MethaneAbatement'!$B:$B,'Country Selector'!$A$2)+VLOOKUP($C$1,'Multipliers and Adjustments'!$A$70:$I$86,TRUNC(COLUMN(V$2)/5)+2,FALSE)*SUMIFS('IEA-MethaneAbatement'!$N:$N,'IEA-MethaneAbatement'!$O:$O,"&lt;"&amp;$B36,'IEA-MethaneAbatement'!$O:$O,"&gt;="&amp;$A36,'IEA-MethaneAbatement'!$M:$M,$C$1,'IEA-MethaneAbatement'!$B:$B,'Country Selector'!$A$2)+VLOOKUP($D$1,'Multipliers and Adjustments'!$A$70:$I$86,TRUNC(COLUMN(V$2)/5)+2,FALSE)*SUMIFS('IEA-MethaneAbatement'!$N:$N,'IEA-MethaneAbatement'!$O:$O,"&lt;"&amp;$B36,'IEA-MethaneAbatement'!$O:$O,"&gt;="&amp;$A36,'IEA-MethaneAbatement'!$M:$M,$D$1,'IEA-MethaneAbatement'!$B:$B,'Country Selector'!$A$2)))*(1+INDEX('EPA to IEA Scaling'!$F$8:$AO$8,,MATCH(V$2,'EPA to IEA Scaling'!$F$1:$AO$1,0)))</f>
        <v>128908991584237.7</v>
      </c>
      <c r="W36" s="31" cm="1">
        <f t="array" ref="W36">((VLOOKUP($B$1,'Multipliers and Adjustments'!$A$70:$I$86,TRUNC(COLUMN(W$2)/5)+2,FALSE)*SUMIFS('IEA-MethaneAbatement'!$N:$N,'IEA-MethaneAbatement'!$O:$O,"&lt;"&amp;$B36,'IEA-MethaneAbatement'!$O:$O,"&gt;="&amp;$A36,'IEA-MethaneAbatement'!$M:$M,$B$1,'IEA-MethaneAbatement'!$B:$B,'Country Selector'!$A$2)+VLOOKUP($C$1,'Multipliers and Adjustments'!$A$70:$I$86,TRUNC(COLUMN(W$2)/5)+2,FALSE)*SUMIFS('IEA-MethaneAbatement'!$N:$N,'IEA-MethaneAbatement'!$O:$O,"&lt;"&amp;$B36,'IEA-MethaneAbatement'!$O:$O,"&gt;="&amp;$A36,'IEA-MethaneAbatement'!$M:$M,$C$1,'IEA-MethaneAbatement'!$B:$B,'Country Selector'!$A$2)+VLOOKUP($D$1,'Multipliers and Adjustments'!$A$70:$I$86,TRUNC(COLUMN(W$2)/5)+2,FALSE)*SUMIFS('IEA-MethaneAbatement'!$N:$N,'IEA-MethaneAbatement'!$O:$O,"&lt;"&amp;$B36,'IEA-MethaneAbatement'!$O:$O,"&gt;="&amp;$A36,'IEA-MethaneAbatement'!$M:$M,$D$1,'IEA-MethaneAbatement'!$B:$B,'Country Selector'!$A$2)))*(1+INDEX('EPA to IEA Scaling'!$F$8:$AO$8,,MATCH(W$2,'EPA to IEA Scaling'!$F$1:$AO$1,0)))</f>
        <v>128850229820334.52</v>
      </c>
      <c r="X36" cm="1">
        <f t="array" ref="X36">((VLOOKUP($B$1,'Multipliers and Adjustments'!$A$70:$I$86,TRUNC(COLUMN(X$2)/5)+2,FALSE)*SUMIFS('IEA-MethaneAbatement'!$N:$N,'IEA-MethaneAbatement'!$O:$O,"&lt;"&amp;$B36,'IEA-MethaneAbatement'!$O:$O,"&gt;="&amp;$A36,'IEA-MethaneAbatement'!$M:$M,$B$1,'IEA-MethaneAbatement'!$B:$B,'Country Selector'!$A$2)+VLOOKUP($C$1,'Multipliers and Adjustments'!$A$70:$I$86,TRUNC(COLUMN(X$2)/5)+2,FALSE)*SUMIFS('IEA-MethaneAbatement'!$N:$N,'IEA-MethaneAbatement'!$O:$O,"&lt;"&amp;$B36,'IEA-MethaneAbatement'!$O:$O,"&gt;="&amp;$A36,'IEA-MethaneAbatement'!$M:$M,$C$1,'IEA-MethaneAbatement'!$B:$B,'Country Selector'!$A$2)+VLOOKUP($D$1,'Multipliers and Adjustments'!$A$70:$I$86,TRUNC(COLUMN(X$2)/5)+2,FALSE)*SUMIFS('IEA-MethaneAbatement'!$N:$N,'IEA-MethaneAbatement'!$O:$O,"&lt;"&amp;$B36,'IEA-MethaneAbatement'!$O:$O,"&gt;="&amp;$A36,'IEA-MethaneAbatement'!$M:$M,$D$1,'IEA-MethaneAbatement'!$B:$B,'Country Selector'!$A$2)))*(1+INDEX('EPA to IEA Scaling'!$F$8:$AO$8,,MATCH(X$2,'EPA to IEA Scaling'!$F$1:$AO$1,0)))</f>
        <v>129344340492774.3</v>
      </c>
      <c r="Y36" cm="1">
        <f t="array" ref="Y36">((VLOOKUP($B$1,'Multipliers and Adjustments'!$A$70:$I$86,TRUNC(COLUMN(Y$2)/5)+2,FALSE)*SUMIFS('IEA-MethaneAbatement'!$N:$N,'IEA-MethaneAbatement'!$O:$O,"&lt;"&amp;$B36,'IEA-MethaneAbatement'!$O:$O,"&gt;="&amp;$A36,'IEA-MethaneAbatement'!$M:$M,$B$1,'IEA-MethaneAbatement'!$B:$B,'Country Selector'!$A$2)+VLOOKUP($C$1,'Multipliers and Adjustments'!$A$70:$I$86,TRUNC(COLUMN(Y$2)/5)+2,FALSE)*SUMIFS('IEA-MethaneAbatement'!$N:$N,'IEA-MethaneAbatement'!$O:$O,"&lt;"&amp;$B36,'IEA-MethaneAbatement'!$O:$O,"&gt;="&amp;$A36,'IEA-MethaneAbatement'!$M:$M,$C$1,'IEA-MethaneAbatement'!$B:$B,'Country Selector'!$A$2)+VLOOKUP($D$1,'Multipliers and Adjustments'!$A$70:$I$86,TRUNC(COLUMN(Y$2)/5)+2,FALSE)*SUMIFS('IEA-MethaneAbatement'!$N:$N,'IEA-MethaneAbatement'!$O:$O,"&lt;"&amp;$B36,'IEA-MethaneAbatement'!$O:$O,"&gt;="&amp;$A36,'IEA-MethaneAbatement'!$M:$M,$D$1,'IEA-MethaneAbatement'!$B:$B,'Country Selector'!$A$2)))*(1+INDEX('EPA to IEA Scaling'!$F$8:$AO$8,,MATCH(Y$2,'EPA to IEA Scaling'!$F$1:$AO$1,0)))</f>
        <v>129838451165214</v>
      </c>
      <c r="Z36" cm="1">
        <f t="array" ref="Z36">((VLOOKUP($B$1,'Multipliers and Adjustments'!$A$70:$I$86,TRUNC(COLUMN(Z$2)/5)+2,FALSE)*SUMIFS('IEA-MethaneAbatement'!$N:$N,'IEA-MethaneAbatement'!$O:$O,"&lt;"&amp;$B36,'IEA-MethaneAbatement'!$O:$O,"&gt;="&amp;$A36,'IEA-MethaneAbatement'!$M:$M,$B$1,'IEA-MethaneAbatement'!$B:$B,'Country Selector'!$A$2)+VLOOKUP($C$1,'Multipliers and Adjustments'!$A$70:$I$86,TRUNC(COLUMN(Z$2)/5)+2,FALSE)*SUMIFS('IEA-MethaneAbatement'!$N:$N,'IEA-MethaneAbatement'!$O:$O,"&lt;"&amp;$B36,'IEA-MethaneAbatement'!$O:$O,"&gt;="&amp;$A36,'IEA-MethaneAbatement'!$M:$M,$C$1,'IEA-MethaneAbatement'!$B:$B,'Country Selector'!$A$2)+VLOOKUP($D$1,'Multipliers and Adjustments'!$A$70:$I$86,TRUNC(COLUMN(Z$2)/5)+2,FALSE)*SUMIFS('IEA-MethaneAbatement'!$N:$N,'IEA-MethaneAbatement'!$O:$O,"&lt;"&amp;$B36,'IEA-MethaneAbatement'!$O:$O,"&gt;="&amp;$A36,'IEA-MethaneAbatement'!$M:$M,$D$1,'IEA-MethaneAbatement'!$B:$B,'Country Selector'!$A$2)))*(1+INDEX('EPA to IEA Scaling'!$F$8:$AO$8,,MATCH(Z$2,'EPA to IEA Scaling'!$F$1:$AO$1,0)))</f>
        <v>130332561837653.8</v>
      </c>
      <c r="AA36" cm="1">
        <f t="array" ref="AA36">((VLOOKUP($B$1,'Multipliers and Adjustments'!$A$70:$I$86,TRUNC(COLUMN(AA$2)/5)+2,FALSE)*SUMIFS('IEA-MethaneAbatement'!$N:$N,'IEA-MethaneAbatement'!$O:$O,"&lt;"&amp;$B36,'IEA-MethaneAbatement'!$O:$O,"&gt;="&amp;$A36,'IEA-MethaneAbatement'!$M:$M,$B$1,'IEA-MethaneAbatement'!$B:$B,'Country Selector'!$A$2)+VLOOKUP($C$1,'Multipliers and Adjustments'!$A$70:$I$86,TRUNC(COLUMN(AA$2)/5)+2,FALSE)*SUMIFS('IEA-MethaneAbatement'!$N:$N,'IEA-MethaneAbatement'!$O:$O,"&lt;"&amp;$B36,'IEA-MethaneAbatement'!$O:$O,"&gt;="&amp;$A36,'IEA-MethaneAbatement'!$M:$M,$C$1,'IEA-MethaneAbatement'!$B:$B,'Country Selector'!$A$2)+VLOOKUP($D$1,'Multipliers and Adjustments'!$A$70:$I$86,TRUNC(COLUMN(AA$2)/5)+2,FALSE)*SUMIFS('IEA-MethaneAbatement'!$N:$N,'IEA-MethaneAbatement'!$O:$O,"&lt;"&amp;$B36,'IEA-MethaneAbatement'!$O:$O,"&gt;="&amp;$A36,'IEA-MethaneAbatement'!$M:$M,$D$1,'IEA-MethaneAbatement'!$B:$B,'Country Selector'!$A$2)))*(1+INDEX('EPA to IEA Scaling'!$F$8:$AO$8,,MATCH(AA$2,'EPA to IEA Scaling'!$F$1:$AO$1,0)))</f>
        <v>130826672510094.09</v>
      </c>
      <c r="AB36" s="31" cm="1">
        <f t="array" ref="AB36">((VLOOKUP($B$1,'Multipliers and Adjustments'!$A$70:$I$86,TRUNC(COLUMN(AB$2)/5)+2,FALSE)*SUMIFS('IEA-MethaneAbatement'!$N:$N,'IEA-MethaneAbatement'!$O:$O,"&lt;"&amp;$B36,'IEA-MethaneAbatement'!$O:$O,"&gt;="&amp;$A36,'IEA-MethaneAbatement'!$M:$M,$B$1,'IEA-MethaneAbatement'!$B:$B,'Country Selector'!$A$2)+VLOOKUP($C$1,'Multipliers and Adjustments'!$A$70:$I$86,TRUNC(COLUMN(AB$2)/5)+2,FALSE)*SUMIFS('IEA-MethaneAbatement'!$N:$N,'IEA-MethaneAbatement'!$O:$O,"&lt;"&amp;$B36,'IEA-MethaneAbatement'!$O:$O,"&gt;="&amp;$A36,'IEA-MethaneAbatement'!$M:$M,$C$1,'IEA-MethaneAbatement'!$B:$B,'Country Selector'!$A$2)+VLOOKUP($D$1,'Multipliers and Adjustments'!$A$70:$I$86,TRUNC(COLUMN(AB$2)/5)+2,FALSE)*SUMIFS('IEA-MethaneAbatement'!$N:$N,'IEA-MethaneAbatement'!$O:$O,"&lt;"&amp;$B36,'IEA-MethaneAbatement'!$O:$O,"&gt;="&amp;$A36,'IEA-MethaneAbatement'!$M:$M,$D$1,'IEA-MethaneAbatement'!$B:$B,'Country Selector'!$A$2)))*(1+INDEX('EPA to IEA Scaling'!$F$8:$AO$8,,MATCH(AB$2,'EPA to IEA Scaling'!$F$1:$AO$1,0)))</f>
        <v>131320783182533.86</v>
      </c>
      <c r="AC36" cm="1">
        <f t="array" ref="AC36">((VLOOKUP($B$1,'Multipliers and Adjustments'!$A$70:$I$86,TRUNC(COLUMN(AC$2)/5)+2,FALSE)*SUMIFS('IEA-MethaneAbatement'!$N:$N,'IEA-MethaneAbatement'!$O:$O,"&lt;"&amp;$B36,'IEA-MethaneAbatement'!$O:$O,"&gt;="&amp;$A36,'IEA-MethaneAbatement'!$M:$M,$B$1,'IEA-MethaneAbatement'!$B:$B,'Country Selector'!$A$2)+VLOOKUP($C$1,'Multipliers and Adjustments'!$A$70:$I$86,TRUNC(COLUMN(AC$2)/5)+2,FALSE)*SUMIFS('IEA-MethaneAbatement'!$N:$N,'IEA-MethaneAbatement'!$O:$O,"&lt;"&amp;$B36,'IEA-MethaneAbatement'!$O:$O,"&gt;="&amp;$A36,'IEA-MethaneAbatement'!$M:$M,$C$1,'IEA-MethaneAbatement'!$B:$B,'Country Selector'!$A$2)+VLOOKUP($D$1,'Multipliers and Adjustments'!$A$70:$I$86,TRUNC(COLUMN(AC$2)/5)+2,FALSE)*SUMIFS('IEA-MethaneAbatement'!$N:$N,'IEA-MethaneAbatement'!$O:$O,"&lt;"&amp;$B36,'IEA-MethaneAbatement'!$O:$O,"&gt;="&amp;$A36,'IEA-MethaneAbatement'!$M:$M,$D$1,'IEA-MethaneAbatement'!$B:$B,'Country Selector'!$A$2)))*(1+INDEX('EPA to IEA Scaling'!$F$8:$AO$8,,MATCH(AC$2,'EPA to IEA Scaling'!$F$1:$AO$1,0)))</f>
        <v>131424033112564.31</v>
      </c>
      <c r="AD36" cm="1">
        <f t="array" ref="AD36">((VLOOKUP($B$1,'Multipliers and Adjustments'!$A$70:$I$86,TRUNC(COLUMN(AD$2)/5)+2,FALSE)*SUMIFS('IEA-MethaneAbatement'!$N:$N,'IEA-MethaneAbatement'!$O:$O,"&lt;"&amp;$B36,'IEA-MethaneAbatement'!$O:$O,"&gt;="&amp;$A36,'IEA-MethaneAbatement'!$M:$M,$B$1,'IEA-MethaneAbatement'!$B:$B,'Country Selector'!$A$2)+VLOOKUP($C$1,'Multipliers and Adjustments'!$A$70:$I$86,TRUNC(COLUMN(AD$2)/5)+2,FALSE)*SUMIFS('IEA-MethaneAbatement'!$N:$N,'IEA-MethaneAbatement'!$O:$O,"&lt;"&amp;$B36,'IEA-MethaneAbatement'!$O:$O,"&gt;="&amp;$A36,'IEA-MethaneAbatement'!$M:$M,$C$1,'IEA-MethaneAbatement'!$B:$B,'Country Selector'!$A$2)+VLOOKUP($D$1,'Multipliers and Adjustments'!$A$70:$I$86,TRUNC(COLUMN(AD$2)/5)+2,FALSE)*SUMIFS('IEA-MethaneAbatement'!$N:$N,'IEA-MethaneAbatement'!$O:$O,"&lt;"&amp;$B36,'IEA-MethaneAbatement'!$O:$O,"&gt;="&amp;$A36,'IEA-MethaneAbatement'!$M:$M,$D$1,'IEA-MethaneAbatement'!$B:$B,'Country Selector'!$A$2)))*(1+INDEX('EPA to IEA Scaling'!$F$8:$AO$8,,MATCH(AD$2,'EPA to IEA Scaling'!$F$1:$AO$1,0)))</f>
        <v>131527283042594.25</v>
      </c>
      <c r="AE36" cm="1">
        <f t="array" ref="AE36">((VLOOKUP($B$1,'Multipliers and Adjustments'!$A$70:$I$86,TRUNC(COLUMN(AE$2)/5)+2,FALSE)*SUMIFS('IEA-MethaneAbatement'!$N:$N,'IEA-MethaneAbatement'!$O:$O,"&lt;"&amp;$B36,'IEA-MethaneAbatement'!$O:$O,"&gt;="&amp;$A36,'IEA-MethaneAbatement'!$M:$M,$B$1,'IEA-MethaneAbatement'!$B:$B,'Country Selector'!$A$2)+VLOOKUP($C$1,'Multipliers and Adjustments'!$A$70:$I$86,TRUNC(COLUMN(AE$2)/5)+2,FALSE)*SUMIFS('IEA-MethaneAbatement'!$N:$N,'IEA-MethaneAbatement'!$O:$O,"&lt;"&amp;$B36,'IEA-MethaneAbatement'!$O:$O,"&gt;="&amp;$A36,'IEA-MethaneAbatement'!$M:$M,$C$1,'IEA-MethaneAbatement'!$B:$B,'Country Selector'!$A$2)+VLOOKUP($D$1,'Multipliers and Adjustments'!$A$70:$I$86,TRUNC(COLUMN(AE$2)/5)+2,FALSE)*SUMIFS('IEA-MethaneAbatement'!$N:$N,'IEA-MethaneAbatement'!$O:$O,"&lt;"&amp;$B36,'IEA-MethaneAbatement'!$O:$O,"&gt;="&amp;$A36,'IEA-MethaneAbatement'!$M:$M,$D$1,'IEA-MethaneAbatement'!$B:$B,'Country Selector'!$A$2)))*(1+INDEX('EPA to IEA Scaling'!$F$8:$AO$8,,MATCH(AE$2,'EPA to IEA Scaling'!$F$1:$AO$1,0)))</f>
        <v>131630532972624.69</v>
      </c>
      <c r="AF36" cm="1">
        <f t="array" ref="AF36">((VLOOKUP($B$1,'Multipliers and Adjustments'!$A$70:$I$86,TRUNC(COLUMN(AF$2)/5)+2,FALSE)*SUMIFS('IEA-MethaneAbatement'!$N:$N,'IEA-MethaneAbatement'!$O:$O,"&lt;"&amp;$B36,'IEA-MethaneAbatement'!$O:$O,"&gt;="&amp;$A36,'IEA-MethaneAbatement'!$M:$M,$B$1,'IEA-MethaneAbatement'!$B:$B,'Country Selector'!$A$2)+VLOOKUP($C$1,'Multipliers and Adjustments'!$A$70:$I$86,TRUNC(COLUMN(AF$2)/5)+2,FALSE)*SUMIFS('IEA-MethaneAbatement'!$N:$N,'IEA-MethaneAbatement'!$O:$O,"&lt;"&amp;$B36,'IEA-MethaneAbatement'!$O:$O,"&gt;="&amp;$A36,'IEA-MethaneAbatement'!$M:$M,$C$1,'IEA-MethaneAbatement'!$B:$B,'Country Selector'!$A$2)+VLOOKUP($D$1,'Multipliers and Adjustments'!$A$70:$I$86,TRUNC(COLUMN(AF$2)/5)+2,FALSE)*SUMIFS('IEA-MethaneAbatement'!$N:$N,'IEA-MethaneAbatement'!$O:$O,"&lt;"&amp;$B36,'IEA-MethaneAbatement'!$O:$O,"&gt;="&amp;$A36,'IEA-MethaneAbatement'!$M:$M,$D$1,'IEA-MethaneAbatement'!$B:$B,'Country Selector'!$A$2)))*(1+INDEX('EPA to IEA Scaling'!$F$8:$AO$8,,MATCH(AF$2,'EPA to IEA Scaling'!$F$1:$AO$1,0)))</f>
        <v>131733782902655.11</v>
      </c>
      <c r="AG36" s="31" cm="1">
        <f t="array" ref="AG36">((VLOOKUP($B$1,'Multipliers and Adjustments'!$A$70:$I$86,TRUNC(COLUMN(AG$2)/5)+2,FALSE)*SUMIFS('IEA-MethaneAbatement'!$N:$N,'IEA-MethaneAbatement'!$O:$O,"&lt;"&amp;$B36,'IEA-MethaneAbatement'!$O:$O,"&gt;="&amp;$A36,'IEA-MethaneAbatement'!$M:$M,$B$1,'IEA-MethaneAbatement'!$B:$B,'Country Selector'!$A$2)+VLOOKUP($C$1,'Multipliers and Adjustments'!$A$70:$I$86,TRUNC(COLUMN(AG$2)/5)+2,FALSE)*SUMIFS('IEA-MethaneAbatement'!$N:$N,'IEA-MethaneAbatement'!$O:$O,"&lt;"&amp;$B36,'IEA-MethaneAbatement'!$O:$O,"&gt;="&amp;$A36,'IEA-MethaneAbatement'!$M:$M,$C$1,'IEA-MethaneAbatement'!$B:$B,'Country Selector'!$A$2)+VLOOKUP($D$1,'Multipliers and Adjustments'!$A$70:$I$86,TRUNC(COLUMN(AG$2)/5)+2,FALSE)*SUMIFS('IEA-MethaneAbatement'!$N:$N,'IEA-MethaneAbatement'!$O:$O,"&lt;"&amp;$B36,'IEA-MethaneAbatement'!$O:$O,"&gt;="&amp;$A36,'IEA-MethaneAbatement'!$M:$M,$D$1,'IEA-MethaneAbatement'!$B:$B,'Country Selector'!$A$2)))*(1+INDEX('EPA to IEA Scaling'!$F$8:$AO$8,,MATCH(AG$2,'EPA to IEA Scaling'!$F$1:$AO$1,0)))</f>
        <v>131837032832685.66</v>
      </c>
      <c r="AH36" cm="1">
        <f t="array" ref="AH36">((VLOOKUP($B$1,'Multipliers and Adjustments'!$A$70:$I$86,TRUNC(COLUMN(AH$2)/5)+2,FALSE)*SUMIFS('IEA-MethaneAbatement'!$N:$N,'IEA-MethaneAbatement'!$O:$O,"&lt;"&amp;$B36,'IEA-MethaneAbatement'!$O:$O,"&gt;="&amp;$A36,'IEA-MethaneAbatement'!$M:$M,$B$1,'IEA-MethaneAbatement'!$B:$B,'Country Selector'!$A$2)+VLOOKUP($C$1,'Multipliers and Adjustments'!$A$70:$I$86,TRUNC(COLUMN(AH$2)/5)+2,FALSE)*SUMIFS('IEA-MethaneAbatement'!$N:$N,'IEA-MethaneAbatement'!$O:$O,"&lt;"&amp;$B36,'IEA-MethaneAbatement'!$O:$O,"&gt;="&amp;$A36,'IEA-MethaneAbatement'!$M:$M,$C$1,'IEA-MethaneAbatement'!$B:$B,'Country Selector'!$A$2)+VLOOKUP($D$1,'Multipliers and Adjustments'!$A$70:$I$86,TRUNC(COLUMN(AH$2)/5)+2,FALSE)*SUMIFS('IEA-MethaneAbatement'!$N:$N,'IEA-MethaneAbatement'!$O:$O,"&lt;"&amp;$B36,'IEA-MethaneAbatement'!$O:$O,"&gt;="&amp;$A36,'IEA-MethaneAbatement'!$M:$M,$D$1,'IEA-MethaneAbatement'!$B:$B,'Country Selector'!$A$2)))*(1+INDEX('EPA to IEA Scaling'!$F$8:$AO$8,,MATCH(AH$2,'EPA to IEA Scaling'!$F$1:$AO$1,0)))</f>
        <v>131773680442769.8</v>
      </c>
      <c r="AI36" cm="1">
        <f t="array" ref="AI36">((VLOOKUP($B$1,'Multipliers and Adjustments'!$A$70:$I$86,TRUNC(COLUMN(AI$2)/5)+2,FALSE)*SUMIFS('IEA-MethaneAbatement'!$N:$N,'IEA-MethaneAbatement'!$O:$O,"&lt;"&amp;$B36,'IEA-MethaneAbatement'!$O:$O,"&gt;="&amp;$A36,'IEA-MethaneAbatement'!$M:$M,$B$1,'IEA-MethaneAbatement'!$B:$B,'Country Selector'!$A$2)+VLOOKUP($C$1,'Multipliers and Adjustments'!$A$70:$I$86,TRUNC(COLUMN(AI$2)/5)+2,FALSE)*SUMIFS('IEA-MethaneAbatement'!$N:$N,'IEA-MethaneAbatement'!$O:$O,"&lt;"&amp;$B36,'IEA-MethaneAbatement'!$O:$O,"&gt;="&amp;$A36,'IEA-MethaneAbatement'!$M:$M,$C$1,'IEA-MethaneAbatement'!$B:$B,'Country Selector'!$A$2)+VLOOKUP($D$1,'Multipliers and Adjustments'!$A$70:$I$86,TRUNC(COLUMN(AI$2)/5)+2,FALSE)*SUMIFS('IEA-MethaneAbatement'!$N:$N,'IEA-MethaneAbatement'!$O:$O,"&lt;"&amp;$B36,'IEA-MethaneAbatement'!$O:$O,"&gt;="&amp;$A36,'IEA-MethaneAbatement'!$M:$M,$D$1,'IEA-MethaneAbatement'!$B:$B,'Country Selector'!$A$2)))*(1+INDEX('EPA to IEA Scaling'!$F$8:$AO$8,,MATCH(AI$2,'EPA to IEA Scaling'!$F$1:$AO$1,0)))</f>
        <v>131710328052853.45</v>
      </c>
      <c r="AJ36" cm="1">
        <f t="array" ref="AJ36">((VLOOKUP($B$1,'Multipliers and Adjustments'!$A$70:$I$86,TRUNC(COLUMN(AJ$2)/5)+2,FALSE)*SUMIFS('IEA-MethaneAbatement'!$N:$N,'IEA-MethaneAbatement'!$O:$O,"&lt;"&amp;$B36,'IEA-MethaneAbatement'!$O:$O,"&gt;="&amp;$A36,'IEA-MethaneAbatement'!$M:$M,$B$1,'IEA-MethaneAbatement'!$B:$B,'Country Selector'!$A$2)+VLOOKUP($C$1,'Multipliers and Adjustments'!$A$70:$I$86,TRUNC(COLUMN(AJ$2)/5)+2,FALSE)*SUMIFS('IEA-MethaneAbatement'!$N:$N,'IEA-MethaneAbatement'!$O:$O,"&lt;"&amp;$B36,'IEA-MethaneAbatement'!$O:$O,"&gt;="&amp;$A36,'IEA-MethaneAbatement'!$M:$M,$C$1,'IEA-MethaneAbatement'!$B:$B,'Country Selector'!$A$2)+VLOOKUP($D$1,'Multipliers and Adjustments'!$A$70:$I$86,TRUNC(COLUMN(AJ$2)/5)+2,FALSE)*SUMIFS('IEA-MethaneAbatement'!$N:$N,'IEA-MethaneAbatement'!$O:$O,"&lt;"&amp;$B36,'IEA-MethaneAbatement'!$O:$O,"&gt;="&amp;$A36,'IEA-MethaneAbatement'!$M:$M,$D$1,'IEA-MethaneAbatement'!$B:$B,'Country Selector'!$A$2)))*(1+INDEX('EPA to IEA Scaling'!$F$8:$AO$8,,MATCH(AJ$2,'EPA to IEA Scaling'!$F$1:$AO$1,0)))</f>
        <v>131646975662937.58</v>
      </c>
      <c r="AK36" cm="1">
        <f t="array" ref="AK36">((VLOOKUP($B$1,'Multipliers and Adjustments'!$A$70:$I$86,TRUNC(COLUMN(AK$2)/5)+2,FALSE)*SUMIFS('IEA-MethaneAbatement'!$N:$N,'IEA-MethaneAbatement'!$O:$O,"&lt;"&amp;$B36,'IEA-MethaneAbatement'!$O:$O,"&gt;="&amp;$A36,'IEA-MethaneAbatement'!$M:$M,$B$1,'IEA-MethaneAbatement'!$B:$B,'Country Selector'!$A$2)+VLOOKUP($C$1,'Multipliers and Adjustments'!$A$70:$I$86,TRUNC(COLUMN(AK$2)/5)+2,FALSE)*SUMIFS('IEA-MethaneAbatement'!$N:$N,'IEA-MethaneAbatement'!$O:$O,"&lt;"&amp;$B36,'IEA-MethaneAbatement'!$O:$O,"&gt;="&amp;$A36,'IEA-MethaneAbatement'!$M:$M,$C$1,'IEA-MethaneAbatement'!$B:$B,'Country Selector'!$A$2)+VLOOKUP($D$1,'Multipliers and Adjustments'!$A$70:$I$86,TRUNC(COLUMN(AK$2)/5)+2,FALSE)*SUMIFS('IEA-MethaneAbatement'!$N:$N,'IEA-MethaneAbatement'!$O:$O,"&lt;"&amp;$B36,'IEA-MethaneAbatement'!$O:$O,"&gt;="&amp;$A36,'IEA-MethaneAbatement'!$M:$M,$D$1,'IEA-MethaneAbatement'!$B:$B,'Country Selector'!$A$2)))*(1+INDEX('EPA to IEA Scaling'!$F$8:$AO$8,,MATCH(AK$2,'EPA to IEA Scaling'!$F$1:$AO$1,0)))</f>
        <v>131583623273021.72</v>
      </c>
      <c r="AL36" s="31" cm="1">
        <f t="array" ref="AL36">((VLOOKUP($B$1,'Multipliers and Adjustments'!$A$70:$I$86,TRUNC(COLUMN(AL$2)/5)+2,FALSE)*SUMIFS('IEA-MethaneAbatement'!$N:$N,'IEA-MethaneAbatement'!$O:$O,"&lt;"&amp;$B36,'IEA-MethaneAbatement'!$O:$O,"&gt;="&amp;$A36,'IEA-MethaneAbatement'!$M:$M,$B$1,'IEA-MethaneAbatement'!$B:$B,'Country Selector'!$A$2)+VLOOKUP($C$1,'Multipliers and Adjustments'!$A$70:$I$86,TRUNC(COLUMN(AL$2)/5)+2,FALSE)*SUMIFS('IEA-MethaneAbatement'!$N:$N,'IEA-MethaneAbatement'!$O:$O,"&lt;"&amp;$B36,'IEA-MethaneAbatement'!$O:$O,"&gt;="&amp;$A36,'IEA-MethaneAbatement'!$M:$M,$C$1,'IEA-MethaneAbatement'!$B:$B,'Country Selector'!$A$2)+VLOOKUP($D$1,'Multipliers and Adjustments'!$A$70:$I$86,TRUNC(COLUMN(AL$2)/5)+2,FALSE)*SUMIFS('IEA-MethaneAbatement'!$N:$N,'IEA-MethaneAbatement'!$O:$O,"&lt;"&amp;$B36,'IEA-MethaneAbatement'!$O:$O,"&gt;="&amp;$A36,'IEA-MethaneAbatement'!$M:$M,$D$1,'IEA-MethaneAbatement'!$B:$B,'Country Selector'!$A$2)))*(1+INDEX('EPA to IEA Scaling'!$F$8:$AO$8,,MATCH(AL$2,'EPA to IEA Scaling'!$F$1:$AO$1,0)))</f>
        <v>131520270883105.33</v>
      </c>
    </row>
    <row r="37" spans="1:38" x14ac:dyDescent="0.45">
      <c r="A37" s="15">
        <f t="shared" si="1"/>
        <v>20</v>
      </c>
      <c r="B37" s="16">
        <f t="shared" si="2"/>
        <v>30</v>
      </c>
      <c r="C37" s="47" cm="1">
        <f t="array" ref="C37">((VLOOKUP($B$1,'Multipliers and Adjustments'!$A$70:$I$86,TRUNC(COLUMN(C$2)/5)+2,FALSE)*SUMIFS('IEA-MethaneAbatement'!$N:$N,'IEA-MethaneAbatement'!$O:$O,"&lt;"&amp;$B37,'IEA-MethaneAbatement'!$O:$O,"&gt;="&amp;$A37,'IEA-MethaneAbatement'!$M:$M,$B$1,'IEA-MethaneAbatement'!$B:$B,'Country Selector'!$A$2)+VLOOKUP($C$1,'Multipliers and Adjustments'!$A$70:$I$86,TRUNC(COLUMN(C$2)/5)+2,FALSE)*SUMIFS('IEA-MethaneAbatement'!$N:$N,'IEA-MethaneAbatement'!$O:$O,"&lt;"&amp;$B37,'IEA-MethaneAbatement'!$O:$O,"&gt;="&amp;$A37,'IEA-MethaneAbatement'!$M:$M,$C$1,'IEA-MethaneAbatement'!$B:$B,'Country Selector'!$A$2)+VLOOKUP($D$1,'Multipliers and Adjustments'!$A$70:$I$86,TRUNC(COLUMN(C$2)/5)+2,FALSE)*SUMIFS('IEA-MethaneAbatement'!$N:$N,'IEA-MethaneAbatement'!$O:$O,"&lt;"&amp;$B37,'IEA-MethaneAbatement'!$O:$O,"&gt;="&amp;$A37,'IEA-MethaneAbatement'!$M:$M,$D$1,'IEA-MethaneAbatement'!$B:$B,'Country Selector'!$A$2)))*(1+INDEX('EPA to IEA Scaling'!$F$8:$AO$8,,MATCH(C$2,'EPA to IEA Scaling'!$F$1:$AO$1,0)))</f>
        <v>80987792712028.453</v>
      </c>
      <c r="D37" cm="1">
        <f t="array" ref="D37">((VLOOKUP($B$1,'Multipliers and Adjustments'!$A$70:$I$86,TRUNC(COLUMN(D$2)/5)+2,FALSE)*SUMIFS('IEA-MethaneAbatement'!$N:$N,'IEA-MethaneAbatement'!$O:$O,"&lt;"&amp;$B37,'IEA-MethaneAbatement'!$O:$O,"&gt;="&amp;$A37,'IEA-MethaneAbatement'!$M:$M,$B$1,'IEA-MethaneAbatement'!$B:$B,'Country Selector'!$A$2)+VLOOKUP($C$1,'Multipliers and Adjustments'!$A$70:$I$86,TRUNC(COLUMN(D$2)/5)+2,FALSE)*SUMIFS('IEA-MethaneAbatement'!$N:$N,'IEA-MethaneAbatement'!$O:$O,"&lt;"&amp;$B37,'IEA-MethaneAbatement'!$O:$O,"&gt;="&amp;$A37,'IEA-MethaneAbatement'!$M:$M,$C$1,'IEA-MethaneAbatement'!$B:$B,'Country Selector'!$A$2)+VLOOKUP($D$1,'Multipliers and Adjustments'!$A$70:$I$86,TRUNC(COLUMN(D$2)/5)+2,FALSE)*SUMIFS('IEA-MethaneAbatement'!$N:$N,'IEA-MethaneAbatement'!$O:$O,"&lt;"&amp;$B37,'IEA-MethaneAbatement'!$O:$O,"&gt;="&amp;$A37,'IEA-MethaneAbatement'!$M:$M,$D$1,'IEA-MethaneAbatement'!$B:$B,'Country Selector'!$A$2)))*(1+INDEX('EPA to IEA Scaling'!$F$8:$AO$8,,MATCH(D$2,'EPA to IEA Scaling'!$F$1:$AO$1,0)))</f>
        <v>80111920111676.188</v>
      </c>
      <c r="E37" cm="1">
        <f t="array" ref="E37">((VLOOKUP($B$1,'Multipliers and Adjustments'!$A$70:$I$86,TRUNC(COLUMN(E$2)/5)+2,FALSE)*SUMIFS('IEA-MethaneAbatement'!$N:$N,'IEA-MethaneAbatement'!$O:$O,"&lt;"&amp;$B37,'IEA-MethaneAbatement'!$O:$O,"&gt;="&amp;$A37,'IEA-MethaneAbatement'!$M:$M,$B$1,'IEA-MethaneAbatement'!$B:$B,'Country Selector'!$A$2)+VLOOKUP($C$1,'Multipliers and Adjustments'!$A$70:$I$86,TRUNC(COLUMN(E$2)/5)+2,FALSE)*SUMIFS('IEA-MethaneAbatement'!$N:$N,'IEA-MethaneAbatement'!$O:$O,"&lt;"&amp;$B37,'IEA-MethaneAbatement'!$O:$O,"&gt;="&amp;$A37,'IEA-MethaneAbatement'!$M:$M,$C$1,'IEA-MethaneAbatement'!$B:$B,'Country Selector'!$A$2)+VLOOKUP($D$1,'Multipliers and Adjustments'!$A$70:$I$86,TRUNC(COLUMN(E$2)/5)+2,FALSE)*SUMIFS('IEA-MethaneAbatement'!$N:$N,'IEA-MethaneAbatement'!$O:$O,"&lt;"&amp;$B37,'IEA-MethaneAbatement'!$O:$O,"&gt;="&amp;$A37,'IEA-MethaneAbatement'!$M:$M,$D$1,'IEA-MethaneAbatement'!$B:$B,'Country Selector'!$A$2)))*(1+INDEX('EPA to IEA Scaling'!$F$8:$AO$8,,MATCH(E$2,'EPA to IEA Scaling'!$F$1:$AO$1,0)))</f>
        <v>81611600102199.641</v>
      </c>
      <c r="F37" cm="1">
        <f t="array" ref="F37">((VLOOKUP($B$1,'Multipliers and Adjustments'!$A$70:$I$86,TRUNC(COLUMN(F$2)/5)+2,FALSE)*SUMIFS('IEA-MethaneAbatement'!$N:$N,'IEA-MethaneAbatement'!$O:$O,"&lt;"&amp;$B37,'IEA-MethaneAbatement'!$O:$O,"&gt;="&amp;$A37,'IEA-MethaneAbatement'!$M:$M,$B$1,'IEA-MethaneAbatement'!$B:$B,'Country Selector'!$A$2)+VLOOKUP($C$1,'Multipliers and Adjustments'!$A$70:$I$86,TRUNC(COLUMN(F$2)/5)+2,FALSE)*SUMIFS('IEA-MethaneAbatement'!$N:$N,'IEA-MethaneAbatement'!$O:$O,"&lt;"&amp;$B37,'IEA-MethaneAbatement'!$O:$O,"&gt;="&amp;$A37,'IEA-MethaneAbatement'!$M:$M,$C$1,'IEA-MethaneAbatement'!$B:$B,'Country Selector'!$A$2)+VLOOKUP($D$1,'Multipliers and Adjustments'!$A$70:$I$86,TRUNC(COLUMN(F$2)/5)+2,FALSE)*SUMIFS('IEA-MethaneAbatement'!$N:$N,'IEA-MethaneAbatement'!$O:$O,"&lt;"&amp;$B37,'IEA-MethaneAbatement'!$O:$O,"&gt;="&amp;$A37,'IEA-MethaneAbatement'!$M:$M,$D$1,'IEA-MethaneAbatement'!$B:$B,'Country Selector'!$A$2)))*(1+INDEX('EPA to IEA Scaling'!$F$8:$AO$8,,MATCH(F$2,'EPA to IEA Scaling'!$F$1:$AO$1,0)))</f>
        <v>83111280092722.703</v>
      </c>
      <c r="G37" cm="1">
        <f t="array" ref="G37">((VLOOKUP($B$1,'Multipliers and Adjustments'!$A$70:$I$86,TRUNC(COLUMN(G$2)/5)+2,FALSE)*SUMIFS('IEA-MethaneAbatement'!$N:$N,'IEA-MethaneAbatement'!$O:$O,"&lt;"&amp;$B37,'IEA-MethaneAbatement'!$O:$O,"&gt;="&amp;$A37,'IEA-MethaneAbatement'!$M:$M,$B$1,'IEA-MethaneAbatement'!$B:$B,'Country Selector'!$A$2)+VLOOKUP($C$1,'Multipliers and Adjustments'!$A$70:$I$86,TRUNC(COLUMN(G$2)/5)+2,FALSE)*SUMIFS('IEA-MethaneAbatement'!$N:$N,'IEA-MethaneAbatement'!$O:$O,"&lt;"&amp;$B37,'IEA-MethaneAbatement'!$O:$O,"&gt;="&amp;$A37,'IEA-MethaneAbatement'!$M:$M,$C$1,'IEA-MethaneAbatement'!$B:$B,'Country Selector'!$A$2)+VLOOKUP($D$1,'Multipliers and Adjustments'!$A$70:$I$86,TRUNC(COLUMN(G$2)/5)+2,FALSE)*SUMIFS('IEA-MethaneAbatement'!$N:$N,'IEA-MethaneAbatement'!$O:$O,"&lt;"&amp;$B37,'IEA-MethaneAbatement'!$O:$O,"&gt;="&amp;$A37,'IEA-MethaneAbatement'!$M:$M,$D$1,'IEA-MethaneAbatement'!$B:$B,'Country Selector'!$A$2)))*(1+INDEX('EPA to IEA Scaling'!$F$8:$AO$8,,MATCH(G$2,'EPA to IEA Scaling'!$F$1:$AO$1,0)))</f>
        <v>84610960083246.141</v>
      </c>
      <c r="H37" s="31" cm="1">
        <f t="array" ref="H37">((VLOOKUP($B$1,'Multipliers and Adjustments'!$A$70:$I$86,TRUNC(COLUMN(H$2)/5)+2,FALSE)*SUMIFS('IEA-MethaneAbatement'!$N:$N,'IEA-MethaneAbatement'!$O:$O,"&lt;"&amp;$B37,'IEA-MethaneAbatement'!$O:$O,"&gt;="&amp;$A37,'IEA-MethaneAbatement'!$M:$M,$B$1,'IEA-MethaneAbatement'!$B:$B,'Country Selector'!$A$2)+VLOOKUP($C$1,'Multipliers and Adjustments'!$A$70:$I$86,TRUNC(COLUMN(H$2)/5)+2,FALSE)*SUMIFS('IEA-MethaneAbatement'!$N:$N,'IEA-MethaneAbatement'!$O:$O,"&lt;"&amp;$B37,'IEA-MethaneAbatement'!$O:$O,"&gt;="&amp;$A37,'IEA-MethaneAbatement'!$M:$M,$C$1,'IEA-MethaneAbatement'!$B:$B,'Country Selector'!$A$2)+VLOOKUP($D$1,'Multipliers and Adjustments'!$A$70:$I$86,TRUNC(COLUMN(H$2)/5)+2,FALSE)*SUMIFS('IEA-MethaneAbatement'!$N:$N,'IEA-MethaneAbatement'!$O:$O,"&lt;"&amp;$B37,'IEA-MethaneAbatement'!$O:$O,"&gt;="&amp;$A37,'IEA-MethaneAbatement'!$M:$M,$D$1,'IEA-MethaneAbatement'!$B:$B,'Country Selector'!$A$2)))*(1+INDEX('EPA to IEA Scaling'!$F$8:$AO$8,,MATCH(H$2,'EPA to IEA Scaling'!$F$1:$AO$1,0)))</f>
        <v>86110640073769.563</v>
      </c>
      <c r="I37" cm="1">
        <f t="array" ref="I37">((VLOOKUP($B$1,'Multipliers and Adjustments'!$A$70:$I$86,TRUNC(COLUMN(I$2)/5)+2,FALSE)*SUMIFS('IEA-MethaneAbatement'!$N:$N,'IEA-MethaneAbatement'!$O:$O,"&lt;"&amp;$B37,'IEA-MethaneAbatement'!$O:$O,"&gt;="&amp;$A37,'IEA-MethaneAbatement'!$M:$M,$B$1,'IEA-MethaneAbatement'!$B:$B,'Country Selector'!$A$2)+VLOOKUP($C$1,'Multipliers and Adjustments'!$A$70:$I$86,TRUNC(COLUMN(I$2)/5)+2,FALSE)*SUMIFS('IEA-MethaneAbatement'!$N:$N,'IEA-MethaneAbatement'!$O:$O,"&lt;"&amp;$B37,'IEA-MethaneAbatement'!$O:$O,"&gt;="&amp;$A37,'IEA-MethaneAbatement'!$M:$M,$C$1,'IEA-MethaneAbatement'!$B:$B,'Country Selector'!$A$2)+VLOOKUP($D$1,'Multipliers and Adjustments'!$A$70:$I$86,TRUNC(COLUMN(I$2)/5)+2,FALSE)*SUMIFS('IEA-MethaneAbatement'!$N:$N,'IEA-MethaneAbatement'!$O:$O,"&lt;"&amp;$B37,'IEA-MethaneAbatement'!$O:$O,"&gt;="&amp;$A37,'IEA-MethaneAbatement'!$M:$M,$D$1,'IEA-MethaneAbatement'!$B:$B,'Country Selector'!$A$2)))*(1+INDEX('EPA to IEA Scaling'!$F$8:$AO$8,,MATCH(I$2,'EPA to IEA Scaling'!$F$1:$AO$1,0)))</f>
        <v>86824937194686.328</v>
      </c>
      <c r="J37" cm="1">
        <f t="array" ref="J37">((VLOOKUP($B$1,'Multipliers and Adjustments'!$A$70:$I$86,TRUNC(COLUMN(J$2)/5)+2,FALSE)*SUMIFS('IEA-MethaneAbatement'!$N:$N,'IEA-MethaneAbatement'!$O:$O,"&lt;"&amp;$B37,'IEA-MethaneAbatement'!$O:$O,"&gt;="&amp;$A37,'IEA-MethaneAbatement'!$M:$M,$B$1,'IEA-MethaneAbatement'!$B:$B,'Country Selector'!$A$2)+VLOOKUP($C$1,'Multipliers and Adjustments'!$A$70:$I$86,TRUNC(COLUMN(J$2)/5)+2,FALSE)*SUMIFS('IEA-MethaneAbatement'!$N:$N,'IEA-MethaneAbatement'!$O:$O,"&lt;"&amp;$B37,'IEA-MethaneAbatement'!$O:$O,"&gt;="&amp;$A37,'IEA-MethaneAbatement'!$M:$M,$C$1,'IEA-MethaneAbatement'!$B:$B,'Country Selector'!$A$2)+VLOOKUP($D$1,'Multipliers and Adjustments'!$A$70:$I$86,TRUNC(COLUMN(J$2)/5)+2,FALSE)*SUMIFS('IEA-MethaneAbatement'!$N:$N,'IEA-MethaneAbatement'!$O:$O,"&lt;"&amp;$B37,'IEA-MethaneAbatement'!$O:$O,"&gt;="&amp;$A37,'IEA-MethaneAbatement'!$M:$M,$D$1,'IEA-MethaneAbatement'!$B:$B,'Country Selector'!$A$2)))*(1+INDEX('EPA to IEA Scaling'!$F$8:$AO$8,,MATCH(J$2,'EPA to IEA Scaling'!$F$1:$AO$1,0)))</f>
        <v>87539234315603.516</v>
      </c>
      <c r="K37" cm="1">
        <f t="array" ref="K37">((VLOOKUP($B$1,'Multipliers and Adjustments'!$A$70:$I$86,TRUNC(COLUMN(K$2)/5)+2,FALSE)*SUMIFS('IEA-MethaneAbatement'!$N:$N,'IEA-MethaneAbatement'!$O:$O,"&lt;"&amp;$B37,'IEA-MethaneAbatement'!$O:$O,"&gt;="&amp;$A37,'IEA-MethaneAbatement'!$M:$M,$B$1,'IEA-MethaneAbatement'!$B:$B,'Country Selector'!$A$2)+VLOOKUP($C$1,'Multipliers and Adjustments'!$A$70:$I$86,TRUNC(COLUMN(K$2)/5)+2,FALSE)*SUMIFS('IEA-MethaneAbatement'!$N:$N,'IEA-MethaneAbatement'!$O:$O,"&lt;"&amp;$B37,'IEA-MethaneAbatement'!$O:$O,"&gt;="&amp;$A37,'IEA-MethaneAbatement'!$M:$M,$C$1,'IEA-MethaneAbatement'!$B:$B,'Country Selector'!$A$2)+VLOOKUP($D$1,'Multipliers and Adjustments'!$A$70:$I$86,TRUNC(COLUMN(K$2)/5)+2,FALSE)*SUMIFS('IEA-MethaneAbatement'!$N:$N,'IEA-MethaneAbatement'!$O:$O,"&lt;"&amp;$B37,'IEA-MethaneAbatement'!$O:$O,"&gt;="&amp;$A37,'IEA-MethaneAbatement'!$M:$M,$D$1,'IEA-MethaneAbatement'!$B:$B,'Country Selector'!$A$2)))*(1+INDEX('EPA to IEA Scaling'!$F$8:$AO$8,,MATCH(K$2,'EPA to IEA Scaling'!$F$1:$AO$1,0)))</f>
        <v>88253531436520.281</v>
      </c>
      <c r="L37" cm="1">
        <f t="array" ref="L37">((VLOOKUP($B$1,'Multipliers and Adjustments'!$A$70:$I$86,TRUNC(COLUMN(L$2)/5)+2,FALSE)*SUMIFS('IEA-MethaneAbatement'!$N:$N,'IEA-MethaneAbatement'!$O:$O,"&lt;"&amp;$B37,'IEA-MethaneAbatement'!$O:$O,"&gt;="&amp;$A37,'IEA-MethaneAbatement'!$M:$M,$B$1,'IEA-MethaneAbatement'!$B:$B,'Country Selector'!$A$2)+VLOOKUP($C$1,'Multipliers and Adjustments'!$A$70:$I$86,TRUNC(COLUMN(L$2)/5)+2,FALSE)*SUMIFS('IEA-MethaneAbatement'!$N:$N,'IEA-MethaneAbatement'!$O:$O,"&lt;"&amp;$B37,'IEA-MethaneAbatement'!$O:$O,"&gt;="&amp;$A37,'IEA-MethaneAbatement'!$M:$M,$C$1,'IEA-MethaneAbatement'!$B:$B,'Country Selector'!$A$2)+VLOOKUP($D$1,'Multipliers and Adjustments'!$A$70:$I$86,TRUNC(COLUMN(L$2)/5)+2,FALSE)*SUMIFS('IEA-MethaneAbatement'!$N:$N,'IEA-MethaneAbatement'!$O:$O,"&lt;"&amp;$B37,'IEA-MethaneAbatement'!$O:$O,"&gt;="&amp;$A37,'IEA-MethaneAbatement'!$M:$M,$D$1,'IEA-MethaneAbatement'!$B:$B,'Country Selector'!$A$2)))*(1+INDEX('EPA to IEA Scaling'!$F$8:$AO$8,,MATCH(L$2,'EPA to IEA Scaling'!$F$1:$AO$1,0)))</f>
        <v>88967828557437.5</v>
      </c>
      <c r="M37" s="31" cm="1">
        <f t="array" ref="M37">((VLOOKUP($B$1,'Multipliers and Adjustments'!$A$70:$I$86,TRUNC(COLUMN(M$2)/5)+2,FALSE)*SUMIFS('IEA-MethaneAbatement'!$N:$N,'IEA-MethaneAbatement'!$O:$O,"&lt;"&amp;$B37,'IEA-MethaneAbatement'!$O:$O,"&gt;="&amp;$A37,'IEA-MethaneAbatement'!$M:$M,$B$1,'IEA-MethaneAbatement'!$B:$B,'Country Selector'!$A$2)+VLOOKUP($C$1,'Multipliers and Adjustments'!$A$70:$I$86,TRUNC(COLUMN(M$2)/5)+2,FALSE)*SUMIFS('IEA-MethaneAbatement'!$N:$N,'IEA-MethaneAbatement'!$O:$O,"&lt;"&amp;$B37,'IEA-MethaneAbatement'!$O:$O,"&gt;="&amp;$A37,'IEA-MethaneAbatement'!$M:$M,$C$1,'IEA-MethaneAbatement'!$B:$B,'Country Selector'!$A$2)+VLOOKUP($D$1,'Multipliers and Adjustments'!$A$70:$I$86,TRUNC(COLUMN(M$2)/5)+2,FALSE)*SUMIFS('IEA-MethaneAbatement'!$N:$N,'IEA-MethaneAbatement'!$O:$O,"&lt;"&amp;$B37,'IEA-MethaneAbatement'!$O:$O,"&gt;="&amp;$A37,'IEA-MethaneAbatement'!$M:$M,$D$1,'IEA-MethaneAbatement'!$B:$B,'Country Selector'!$A$2)))*(1+INDEX('EPA to IEA Scaling'!$F$8:$AO$8,,MATCH(M$2,'EPA to IEA Scaling'!$F$1:$AO$1,0)))</f>
        <v>89682125678354.281</v>
      </c>
      <c r="N37" cm="1">
        <f t="array" ref="N37">((VLOOKUP($B$1,'Multipliers and Adjustments'!$A$70:$I$86,TRUNC(COLUMN(N$2)/5)+2,FALSE)*SUMIFS('IEA-MethaneAbatement'!$N:$N,'IEA-MethaneAbatement'!$O:$O,"&lt;"&amp;$B37,'IEA-MethaneAbatement'!$O:$O,"&gt;="&amp;$A37,'IEA-MethaneAbatement'!$M:$M,$B$1,'IEA-MethaneAbatement'!$B:$B,'Country Selector'!$A$2)+VLOOKUP($C$1,'Multipliers and Adjustments'!$A$70:$I$86,TRUNC(COLUMN(N$2)/5)+2,FALSE)*SUMIFS('IEA-MethaneAbatement'!$N:$N,'IEA-MethaneAbatement'!$O:$O,"&lt;"&amp;$B37,'IEA-MethaneAbatement'!$O:$O,"&gt;="&amp;$A37,'IEA-MethaneAbatement'!$M:$M,$C$1,'IEA-MethaneAbatement'!$B:$B,'Country Selector'!$A$2)+VLOOKUP($D$1,'Multipliers and Adjustments'!$A$70:$I$86,TRUNC(COLUMN(N$2)/5)+2,FALSE)*SUMIFS('IEA-MethaneAbatement'!$N:$N,'IEA-MethaneAbatement'!$O:$O,"&lt;"&amp;$B37,'IEA-MethaneAbatement'!$O:$O,"&gt;="&amp;$A37,'IEA-MethaneAbatement'!$M:$M,$D$1,'IEA-MethaneAbatement'!$B:$B,'Country Selector'!$A$2)))*(1+INDEX('EPA to IEA Scaling'!$F$8:$AO$8,,MATCH(N$2,'EPA to IEA Scaling'!$F$1:$AO$1,0)))</f>
        <v>90023063907376.094</v>
      </c>
      <c r="O37" cm="1">
        <f t="array" ref="O37">((VLOOKUP($B$1,'Multipliers and Adjustments'!$A$70:$I$86,TRUNC(COLUMN(O$2)/5)+2,FALSE)*SUMIFS('IEA-MethaneAbatement'!$N:$N,'IEA-MethaneAbatement'!$O:$O,"&lt;"&amp;$B37,'IEA-MethaneAbatement'!$O:$O,"&gt;="&amp;$A37,'IEA-MethaneAbatement'!$M:$M,$B$1,'IEA-MethaneAbatement'!$B:$B,'Country Selector'!$A$2)+VLOOKUP($C$1,'Multipliers and Adjustments'!$A$70:$I$86,TRUNC(COLUMN(O$2)/5)+2,FALSE)*SUMIFS('IEA-MethaneAbatement'!$N:$N,'IEA-MethaneAbatement'!$O:$O,"&lt;"&amp;$B37,'IEA-MethaneAbatement'!$O:$O,"&gt;="&amp;$A37,'IEA-MethaneAbatement'!$M:$M,$C$1,'IEA-MethaneAbatement'!$B:$B,'Country Selector'!$A$2)+VLOOKUP($D$1,'Multipliers and Adjustments'!$A$70:$I$86,TRUNC(COLUMN(O$2)/5)+2,FALSE)*SUMIFS('IEA-MethaneAbatement'!$N:$N,'IEA-MethaneAbatement'!$O:$O,"&lt;"&amp;$B37,'IEA-MethaneAbatement'!$O:$O,"&gt;="&amp;$A37,'IEA-MethaneAbatement'!$M:$M,$D$1,'IEA-MethaneAbatement'!$B:$B,'Country Selector'!$A$2)))*(1+INDEX('EPA to IEA Scaling'!$F$8:$AO$8,,MATCH(O$2,'EPA to IEA Scaling'!$F$1:$AO$1,0)))</f>
        <v>90364002136397.891</v>
      </c>
      <c r="P37" cm="1">
        <f t="array" ref="P37">((VLOOKUP($B$1,'Multipliers and Adjustments'!$A$70:$I$86,TRUNC(COLUMN(P$2)/5)+2,FALSE)*SUMIFS('IEA-MethaneAbatement'!$N:$N,'IEA-MethaneAbatement'!$O:$O,"&lt;"&amp;$B37,'IEA-MethaneAbatement'!$O:$O,"&gt;="&amp;$A37,'IEA-MethaneAbatement'!$M:$M,$B$1,'IEA-MethaneAbatement'!$B:$B,'Country Selector'!$A$2)+VLOOKUP($C$1,'Multipliers and Adjustments'!$A$70:$I$86,TRUNC(COLUMN(P$2)/5)+2,FALSE)*SUMIFS('IEA-MethaneAbatement'!$N:$N,'IEA-MethaneAbatement'!$O:$O,"&lt;"&amp;$B37,'IEA-MethaneAbatement'!$O:$O,"&gt;="&amp;$A37,'IEA-MethaneAbatement'!$M:$M,$C$1,'IEA-MethaneAbatement'!$B:$B,'Country Selector'!$A$2)+VLOOKUP($D$1,'Multipliers and Adjustments'!$A$70:$I$86,TRUNC(COLUMN(P$2)/5)+2,FALSE)*SUMIFS('IEA-MethaneAbatement'!$N:$N,'IEA-MethaneAbatement'!$O:$O,"&lt;"&amp;$B37,'IEA-MethaneAbatement'!$O:$O,"&gt;="&amp;$A37,'IEA-MethaneAbatement'!$M:$M,$D$1,'IEA-MethaneAbatement'!$B:$B,'Country Selector'!$A$2)))*(1+INDEX('EPA to IEA Scaling'!$F$8:$AO$8,,MATCH(P$2,'EPA to IEA Scaling'!$F$1:$AO$1,0)))</f>
        <v>90704940365419.656</v>
      </c>
      <c r="Q37" cm="1">
        <f t="array" ref="Q37">((VLOOKUP($B$1,'Multipliers and Adjustments'!$A$70:$I$86,TRUNC(COLUMN(Q$2)/5)+2,FALSE)*SUMIFS('IEA-MethaneAbatement'!$N:$N,'IEA-MethaneAbatement'!$O:$O,"&lt;"&amp;$B37,'IEA-MethaneAbatement'!$O:$O,"&gt;="&amp;$A37,'IEA-MethaneAbatement'!$M:$M,$B$1,'IEA-MethaneAbatement'!$B:$B,'Country Selector'!$A$2)+VLOOKUP($C$1,'Multipliers and Adjustments'!$A$70:$I$86,TRUNC(COLUMN(Q$2)/5)+2,FALSE)*SUMIFS('IEA-MethaneAbatement'!$N:$N,'IEA-MethaneAbatement'!$O:$O,"&lt;"&amp;$B37,'IEA-MethaneAbatement'!$O:$O,"&gt;="&amp;$A37,'IEA-MethaneAbatement'!$M:$M,$C$1,'IEA-MethaneAbatement'!$B:$B,'Country Selector'!$A$2)+VLOOKUP($D$1,'Multipliers and Adjustments'!$A$70:$I$86,TRUNC(COLUMN(Q$2)/5)+2,FALSE)*SUMIFS('IEA-MethaneAbatement'!$N:$N,'IEA-MethaneAbatement'!$O:$O,"&lt;"&amp;$B37,'IEA-MethaneAbatement'!$O:$O,"&gt;="&amp;$A37,'IEA-MethaneAbatement'!$M:$M,$D$1,'IEA-MethaneAbatement'!$B:$B,'Country Selector'!$A$2)))*(1+INDEX('EPA to IEA Scaling'!$F$8:$AO$8,,MATCH(Q$2,'EPA to IEA Scaling'!$F$1:$AO$1,0)))</f>
        <v>91045878594441.422</v>
      </c>
      <c r="R37" s="31" cm="1">
        <f t="array" ref="R37">((VLOOKUP($B$1,'Multipliers and Adjustments'!$A$70:$I$86,TRUNC(COLUMN(R$2)/5)+2,FALSE)*SUMIFS('IEA-MethaneAbatement'!$N:$N,'IEA-MethaneAbatement'!$O:$O,"&lt;"&amp;$B37,'IEA-MethaneAbatement'!$O:$O,"&gt;="&amp;$A37,'IEA-MethaneAbatement'!$M:$M,$B$1,'IEA-MethaneAbatement'!$B:$B,'Country Selector'!$A$2)+VLOOKUP($C$1,'Multipliers and Adjustments'!$A$70:$I$86,TRUNC(COLUMN(R$2)/5)+2,FALSE)*SUMIFS('IEA-MethaneAbatement'!$N:$N,'IEA-MethaneAbatement'!$O:$O,"&lt;"&amp;$B37,'IEA-MethaneAbatement'!$O:$O,"&gt;="&amp;$A37,'IEA-MethaneAbatement'!$M:$M,$C$1,'IEA-MethaneAbatement'!$B:$B,'Country Selector'!$A$2)+VLOOKUP($D$1,'Multipliers and Adjustments'!$A$70:$I$86,TRUNC(COLUMN(R$2)/5)+2,FALSE)*SUMIFS('IEA-MethaneAbatement'!$N:$N,'IEA-MethaneAbatement'!$O:$O,"&lt;"&amp;$B37,'IEA-MethaneAbatement'!$O:$O,"&gt;="&amp;$A37,'IEA-MethaneAbatement'!$M:$M,$D$1,'IEA-MethaneAbatement'!$B:$B,'Country Selector'!$A$2)))*(1+INDEX('EPA to IEA Scaling'!$F$8:$AO$8,,MATCH(R$2,'EPA to IEA Scaling'!$F$1:$AO$1,0)))</f>
        <v>91386816823463.594</v>
      </c>
      <c r="S37" cm="1">
        <f t="array" ref="S37">((VLOOKUP($B$1,'Multipliers and Adjustments'!$A$70:$I$86,TRUNC(COLUMN(S$2)/5)+2,FALSE)*SUMIFS('IEA-MethaneAbatement'!$N:$N,'IEA-MethaneAbatement'!$O:$O,"&lt;"&amp;$B37,'IEA-MethaneAbatement'!$O:$O,"&gt;="&amp;$A37,'IEA-MethaneAbatement'!$M:$M,$B$1,'IEA-MethaneAbatement'!$B:$B,'Country Selector'!$A$2)+VLOOKUP($C$1,'Multipliers and Adjustments'!$A$70:$I$86,TRUNC(COLUMN(S$2)/5)+2,FALSE)*SUMIFS('IEA-MethaneAbatement'!$N:$N,'IEA-MethaneAbatement'!$O:$O,"&lt;"&amp;$B37,'IEA-MethaneAbatement'!$O:$O,"&gt;="&amp;$A37,'IEA-MethaneAbatement'!$M:$M,$C$1,'IEA-MethaneAbatement'!$B:$B,'Country Selector'!$A$2)+VLOOKUP($D$1,'Multipliers and Adjustments'!$A$70:$I$86,TRUNC(COLUMN(S$2)/5)+2,FALSE)*SUMIFS('IEA-MethaneAbatement'!$N:$N,'IEA-MethaneAbatement'!$O:$O,"&lt;"&amp;$B37,'IEA-MethaneAbatement'!$O:$O,"&gt;="&amp;$A37,'IEA-MethaneAbatement'!$M:$M,$D$1,'IEA-MethaneAbatement'!$B:$B,'Country Selector'!$A$2)))*(1+INDEX('EPA to IEA Scaling'!$F$8:$AO$8,,MATCH(S$2,'EPA to IEA Scaling'!$F$1:$AO$1,0)))</f>
        <v>91345234954020.375</v>
      </c>
      <c r="T37" cm="1">
        <f t="array" ref="T37">((VLOOKUP($B$1,'Multipliers and Adjustments'!$A$70:$I$86,TRUNC(COLUMN(T$2)/5)+2,FALSE)*SUMIFS('IEA-MethaneAbatement'!$N:$N,'IEA-MethaneAbatement'!$O:$O,"&lt;"&amp;$B37,'IEA-MethaneAbatement'!$O:$O,"&gt;="&amp;$A37,'IEA-MethaneAbatement'!$M:$M,$B$1,'IEA-MethaneAbatement'!$B:$B,'Country Selector'!$A$2)+VLOOKUP($C$1,'Multipliers and Adjustments'!$A$70:$I$86,TRUNC(COLUMN(T$2)/5)+2,FALSE)*SUMIFS('IEA-MethaneAbatement'!$N:$N,'IEA-MethaneAbatement'!$O:$O,"&lt;"&amp;$B37,'IEA-MethaneAbatement'!$O:$O,"&gt;="&amp;$A37,'IEA-MethaneAbatement'!$M:$M,$C$1,'IEA-MethaneAbatement'!$B:$B,'Country Selector'!$A$2)+VLOOKUP($D$1,'Multipliers and Adjustments'!$A$70:$I$86,TRUNC(COLUMN(T$2)/5)+2,FALSE)*SUMIFS('IEA-MethaneAbatement'!$N:$N,'IEA-MethaneAbatement'!$O:$O,"&lt;"&amp;$B37,'IEA-MethaneAbatement'!$O:$O,"&gt;="&amp;$A37,'IEA-MethaneAbatement'!$M:$M,$D$1,'IEA-MethaneAbatement'!$B:$B,'Country Selector'!$A$2)))*(1+INDEX('EPA to IEA Scaling'!$F$8:$AO$8,,MATCH(T$2,'EPA to IEA Scaling'!$F$1:$AO$1,0)))</f>
        <v>91303653084577.5</v>
      </c>
      <c r="U37" cm="1">
        <f t="array" ref="U37">((VLOOKUP($B$1,'Multipliers and Adjustments'!$A$70:$I$86,TRUNC(COLUMN(U$2)/5)+2,FALSE)*SUMIFS('IEA-MethaneAbatement'!$N:$N,'IEA-MethaneAbatement'!$O:$O,"&lt;"&amp;$B37,'IEA-MethaneAbatement'!$O:$O,"&gt;="&amp;$A37,'IEA-MethaneAbatement'!$M:$M,$B$1,'IEA-MethaneAbatement'!$B:$B,'Country Selector'!$A$2)+VLOOKUP($C$1,'Multipliers and Adjustments'!$A$70:$I$86,TRUNC(COLUMN(U$2)/5)+2,FALSE)*SUMIFS('IEA-MethaneAbatement'!$N:$N,'IEA-MethaneAbatement'!$O:$O,"&lt;"&amp;$B37,'IEA-MethaneAbatement'!$O:$O,"&gt;="&amp;$A37,'IEA-MethaneAbatement'!$M:$M,$C$1,'IEA-MethaneAbatement'!$B:$B,'Country Selector'!$A$2)+VLOOKUP($D$1,'Multipliers and Adjustments'!$A$70:$I$86,TRUNC(COLUMN(U$2)/5)+2,FALSE)*SUMIFS('IEA-MethaneAbatement'!$N:$N,'IEA-MethaneAbatement'!$O:$O,"&lt;"&amp;$B37,'IEA-MethaneAbatement'!$O:$O,"&gt;="&amp;$A37,'IEA-MethaneAbatement'!$M:$M,$D$1,'IEA-MethaneAbatement'!$B:$B,'Country Selector'!$A$2)))*(1+INDEX('EPA to IEA Scaling'!$F$8:$AO$8,,MATCH(U$2,'EPA to IEA Scaling'!$F$1:$AO$1,0)))</f>
        <v>91262071215134.672</v>
      </c>
      <c r="V37" cm="1">
        <f t="array" ref="V37">((VLOOKUP($B$1,'Multipliers and Adjustments'!$A$70:$I$86,TRUNC(COLUMN(V$2)/5)+2,FALSE)*SUMIFS('IEA-MethaneAbatement'!$N:$N,'IEA-MethaneAbatement'!$O:$O,"&lt;"&amp;$B37,'IEA-MethaneAbatement'!$O:$O,"&gt;="&amp;$A37,'IEA-MethaneAbatement'!$M:$M,$B$1,'IEA-MethaneAbatement'!$B:$B,'Country Selector'!$A$2)+VLOOKUP($C$1,'Multipliers and Adjustments'!$A$70:$I$86,TRUNC(COLUMN(V$2)/5)+2,FALSE)*SUMIFS('IEA-MethaneAbatement'!$N:$N,'IEA-MethaneAbatement'!$O:$O,"&lt;"&amp;$B37,'IEA-MethaneAbatement'!$O:$O,"&gt;="&amp;$A37,'IEA-MethaneAbatement'!$M:$M,$C$1,'IEA-MethaneAbatement'!$B:$B,'Country Selector'!$A$2)+VLOOKUP($D$1,'Multipliers and Adjustments'!$A$70:$I$86,TRUNC(COLUMN(V$2)/5)+2,FALSE)*SUMIFS('IEA-MethaneAbatement'!$N:$N,'IEA-MethaneAbatement'!$O:$O,"&lt;"&amp;$B37,'IEA-MethaneAbatement'!$O:$O,"&gt;="&amp;$A37,'IEA-MethaneAbatement'!$M:$M,$D$1,'IEA-MethaneAbatement'!$B:$B,'Country Selector'!$A$2)))*(1+INDEX('EPA to IEA Scaling'!$F$8:$AO$8,,MATCH(V$2,'EPA to IEA Scaling'!$F$1:$AO$1,0)))</f>
        <v>91220489345691.375</v>
      </c>
      <c r="W37" s="31" cm="1">
        <f t="array" ref="W37">((VLOOKUP($B$1,'Multipliers and Adjustments'!$A$70:$I$86,TRUNC(COLUMN(W$2)/5)+2,FALSE)*SUMIFS('IEA-MethaneAbatement'!$N:$N,'IEA-MethaneAbatement'!$O:$O,"&lt;"&amp;$B37,'IEA-MethaneAbatement'!$O:$O,"&gt;="&amp;$A37,'IEA-MethaneAbatement'!$M:$M,$B$1,'IEA-MethaneAbatement'!$B:$B,'Country Selector'!$A$2)+VLOOKUP($C$1,'Multipliers and Adjustments'!$A$70:$I$86,TRUNC(COLUMN(W$2)/5)+2,FALSE)*SUMIFS('IEA-MethaneAbatement'!$N:$N,'IEA-MethaneAbatement'!$O:$O,"&lt;"&amp;$B37,'IEA-MethaneAbatement'!$O:$O,"&gt;="&amp;$A37,'IEA-MethaneAbatement'!$M:$M,$C$1,'IEA-MethaneAbatement'!$B:$B,'Country Selector'!$A$2)+VLOOKUP($D$1,'Multipliers and Adjustments'!$A$70:$I$86,TRUNC(COLUMN(W$2)/5)+2,FALSE)*SUMIFS('IEA-MethaneAbatement'!$N:$N,'IEA-MethaneAbatement'!$O:$O,"&lt;"&amp;$B37,'IEA-MethaneAbatement'!$O:$O,"&gt;="&amp;$A37,'IEA-MethaneAbatement'!$M:$M,$D$1,'IEA-MethaneAbatement'!$B:$B,'Country Selector'!$A$2)))*(1+INDEX('EPA to IEA Scaling'!$F$8:$AO$8,,MATCH(W$2,'EPA to IEA Scaling'!$F$1:$AO$1,0)))</f>
        <v>91178907476248.531</v>
      </c>
      <c r="X37" cm="1">
        <f t="array" ref="X37">((VLOOKUP($B$1,'Multipliers and Adjustments'!$A$70:$I$86,TRUNC(COLUMN(X$2)/5)+2,FALSE)*SUMIFS('IEA-MethaneAbatement'!$N:$N,'IEA-MethaneAbatement'!$O:$O,"&lt;"&amp;$B37,'IEA-MethaneAbatement'!$O:$O,"&gt;="&amp;$A37,'IEA-MethaneAbatement'!$M:$M,$B$1,'IEA-MethaneAbatement'!$B:$B,'Country Selector'!$A$2)+VLOOKUP($C$1,'Multipliers and Adjustments'!$A$70:$I$86,TRUNC(COLUMN(X$2)/5)+2,FALSE)*SUMIFS('IEA-MethaneAbatement'!$N:$N,'IEA-MethaneAbatement'!$O:$O,"&lt;"&amp;$B37,'IEA-MethaneAbatement'!$O:$O,"&gt;="&amp;$A37,'IEA-MethaneAbatement'!$M:$M,$C$1,'IEA-MethaneAbatement'!$B:$B,'Country Selector'!$A$2)+VLOOKUP($D$1,'Multipliers and Adjustments'!$A$70:$I$86,TRUNC(COLUMN(X$2)/5)+2,FALSE)*SUMIFS('IEA-MethaneAbatement'!$N:$N,'IEA-MethaneAbatement'!$O:$O,"&lt;"&amp;$B37,'IEA-MethaneAbatement'!$O:$O,"&gt;="&amp;$A37,'IEA-MethaneAbatement'!$M:$M,$D$1,'IEA-MethaneAbatement'!$B:$B,'Country Selector'!$A$2)))*(1+INDEX('EPA to IEA Scaling'!$F$8:$AO$8,,MATCH(X$2,'EPA to IEA Scaling'!$F$1:$AO$1,0)))</f>
        <v>91528557386444.531</v>
      </c>
      <c r="Y37" cm="1">
        <f t="array" ref="Y37">((VLOOKUP($B$1,'Multipliers and Adjustments'!$A$70:$I$86,TRUNC(COLUMN(Y$2)/5)+2,FALSE)*SUMIFS('IEA-MethaneAbatement'!$N:$N,'IEA-MethaneAbatement'!$O:$O,"&lt;"&amp;$B37,'IEA-MethaneAbatement'!$O:$O,"&gt;="&amp;$A37,'IEA-MethaneAbatement'!$M:$M,$B$1,'IEA-MethaneAbatement'!$B:$B,'Country Selector'!$A$2)+VLOOKUP($C$1,'Multipliers and Adjustments'!$A$70:$I$86,TRUNC(COLUMN(Y$2)/5)+2,FALSE)*SUMIFS('IEA-MethaneAbatement'!$N:$N,'IEA-MethaneAbatement'!$O:$O,"&lt;"&amp;$B37,'IEA-MethaneAbatement'!$O:$O,"&gt;="&amp;$A37,'IEA-MethaneAbatement'!$M:$M,$C$1,'IEA-MethaneAbatement'!$B:$B,'Country Selector'!$A$2)+VLOOKUP($D$1,'Multipliers and Adjustments'!$A$70:$I$86,TRUNC(COLUMN(Y$2)/5)+2,FALSE)*SUMIFS('IEA-MethaneAbatement'!$N:$N,'IEA-MethaneAbatement'!$O:$O,"&lt;"&amp;$B37,'IEA-MethaneAbatement'!$O:$O,"&gt;="&amp;$A37,'IEA-MethaneAbatement'!$M:$M,$D$1,'IEA-MethaneAbatement'!$B:$B,'Country Selector'!$A$2)))*(1+INDEX('EPA to IEA Scaling'!$F$8:$AO$8,,MATCH(Y$2,'EPA to IEA Scaling'!$F$1:$AO$1,0)))</f>
        <v>91878207296640.469</v>
      </c>
      <c r="Z37" cm="1">
        <f t="array" ref="Z37">((VLOOKUP($B$1,'Multipliers and Adjustments'!$A$70:$I$86,TRUNC(COLUMN(Z$2)/5)+2,FALSE)*SUMIFS('IEA-MethaneAbatement'!$N:$N,'IEA-MethaneAbatement'!$O:$O,"&lt;"&amp;$B37,'IEA-MethaneAbatement'!$O:$O,"&gt;="&amp;$A37,'IEA-MethaneAbatement'!$M:$M,$B$1,'IEA-MethaneAbatement'!$B:$B,'Country Selector'!$A$2)+VLOOKUP($C$1,'Multipliers and Adjustments'!$A$70:$I$86,TRUNC(COLUMN(Z$2)/5)+2,FALSE)*SUMIFS('IEA-MethaneAbatement'!$N:$N,'IEA-MethaneAbatement'!$O:$O,"&lt;"&amp;$B37,'IEA-MethaneAbatement'!$O:$O,"&gt;="&amp;$A37,'IEA-MethaneAbatement'!$M:$M,$C$1,'IEA-MethaneAbatement'!$B:$B,'Country Selector'!$A$2)+VLOOKUP($D$1,'Multipliers and Adjustments'!$A$70:$I$86,TRUNC(COLUMN(Z$2)/5)+2,FALSE)*SUMIFS('IEA-MethaneAbatement'!$N:$N,'IEA-MethaneAbatement'!$O:$O,"&lt;"&amp;$B37,'IEA-MethaneAbatement'!$O:$O,"&gt;="&amp;$A37,'IEA-MethaneAbatement'!$M:$M,$D$1,'IEA-MethaneAbatement'!$B:$B,'Country Selector'!$A$2)))*(1+INDEX('EPA to IEA Scaling'!$F$8:$AO$8,,MATCH(Z$2,'EPA to IEA Scaling'!$F$1:$AO$1,0)))</f>
        <v>92227857206836.484</v>
      </c>
      <c r="AA37" cm="1">
        <f t="array" ref="AA37">((VLOOKUP($B$1,'Multipliers and Adjustments'!$A$70:$I$86,TRUNC(COLUMN(AA$2)/5)+2,FALSE)*SUMIFS('IEA-MethaneAbatement'!$N:$N,'IEA-MethaneAbatement'!$O:$O,"&lt;"&amp;$B37,'IEA-MethaneAbatement'!$O:$O,"&gt;="&amp;$A37,'IEA-MethaneAbatement'!$M:$M,$B$1,'IEA-MethaneAbatement'!$B:$B,'Country Selector'!$A$2)+VLOOKUP($C$1,'Multipliers and Adjustments'!$A$70:$I$86,TRUNC(COLUMN(AA$2)/5)+2,FALSE)*SUMIFS('IEA-MethaneAbatement'!$N:$N,'IEA-MethaneAbatement'!$O:$O,"&lt;"&amp;$B37,'IEA-MethaneAbatement'!$O:$O,"&gt;="&amp;$A37,'IEA-MethaneAbatement'!$M:$M,$C$1,'IEA-MethaneAbatement'!$B:$B,'Country Selector'!$A$2)+VLOOKUP($D$1,'Multipliers and Adjustments'!$A$70:$I$86,TRUNC(COLUMN(AA$2)/5)+2,FALSE)*SUMIFS('IEA-MethaneAbatement'!$N:$N,'IEA-MethaneAbatement'!$O:$O,"&lt;"&amp;$B37,'IEA-MethaneAbatement'!$O:$O,"&gt;="&amp;$A37,'IEA-MethaneAbatement'!$M:$M,$D$1,'IEA-MethaneAbatement'!$B:$B,'Country Selector'!$A$2)))*(1+INDEX('EPA to IEA Scaling'!$F$8:$AO$8,,MATCH(AA$2,'EPA to IEA Scaling'!$F$1:$AO$1,0)))</f>
        <v>92577507117032.844</v>
      </c>
      <c r="AB37" s="31" cm="1">
        <f t="array" ref="AB37">((VLOOKUP($B$1,'Multipliers and Adjustments'!$A$70:$I$86,TRUNC(COLUMN(AB$2)/5)+2,FALSE)*SUMIFS('IEA-MethaneAbatement'!$N:$N,'IEA-MethaneAbatement'!$O:$O,"&lt;"&amp;$B37,'IEA-MethaneAbatement'!$O:$O,"&gt;="&amp;$A37,'IEA-MethaneAbatement'!$M:$M,$B$1,'IEA-MethaneAbatement'!$B:$B,'Country Selector'!$A$2)+VLOOKUP($C$1,'Multipliers and Adjustments'!$A$70:$I$86,TRUNC(COLUMN(AB$2)/5)+2,FALSE)*SUMIFS('IEA-MethaneAbatement'!$N:$N,'IEA-MethaneAbatement'!$O:$O,"&lt;"&amp;$B37,'IEA-MethaneAbatement'!$O:$O,"&gt;="&amp;$A37,'IEA-MethaneAbatement'!$M:$M,$C$1,'IEA-MethaneAbatement'!$B:$B,'Country Selector'!$A$2)+VLOOKUP($D$1,'Multipliers and Adjustments'!$A$70:$I$86,TRUNC(COLUMN(AB$2)/5)+2,FALSE)*SUMIFS('IEA-MethaneAbatement'!$N:$N,'IEA-MethaneAbatement'!$O:$O,"&lt;"&amp;$B37,'IEA-MethaneAbatement'!$O:$O,"&gt;="&amp;$A37,'IEA-MethaneAbatement'!$M:$M,$D$1,'IEA-MethaneAbatement'!$B:$B,'Country Selector'!$A$2)))*(1+INDEX('EPA to IEA Scaling'!$F$8:$AO$8,,MATCH(AB$2,'EPA to IEA Scaling'!$F$1:$AO$1,0)))</f>
        <v>92927157027228.828</v>
      </c>
      <c r="AC37" cm="1">
        <f t="array" ref="AC37">((VLOOKUP($B$1,'Multipliers and Adjustments'!$A$70:$I$86,TRUNC(COLUMN(AC$2)/5)+2,FALSE)*SUMIFS('IEA-MethaneAbatement'!$N:$N,'IEA-MethaneAbatement'!$O:$O,"&lt;"&amp;$B37,'IEA-MethaneAbatement'!$O:$O,"&gt;="&amp;$A37,'IEA-MethaneAbatement'!$M:$M,$B$1,'IEA-MethaneAbatement'!$B:$B,'Country Selector'!$A$2)+VLOOKUP($C$1,'Multipliers and Adjustments'!$A$70:$I$86,TRUNC(COLUMN(AC$2)/5)+2,FALSE)*SUMIFS('IEA-MethaneAbatement'!$N:$N,'IEA-MethaneAbatement'!$O:$O,"&lt;"&amp;$B37,'IEA-MethaneAbatement'!$O:$O,"&gt;="&amp;$A37,'IEA-MethaneAbatement'!$M:$M,$C$1,'IEA-MethaneAbatement'!$B:$B,'Country Selector'!$A$2)+VLOOKUP($D$1,'Multipliers and Adjustments'!$A$70:$I$86,TRUNC(COLUMN(AC$2)/5)+2,FALSE)*SUMIFS('IEA-MethaneAbatement'!$N:$N,'IEA-MethaneAbatement'!$O:$O,"&lt;"&amp;$B37,'IEA-MethaneAbatement'!$O:$O,"&gt;="&amp;$A37,'IEA-MethaneAbatement'!$M:$M,$D$1,'IEA-MethaneAbatement'!$B:$B,'Country Selector'!$A$2)))*(1+INDEX('EPA to IEA Scaling'!$F$8:$AO$8,,MATCH(AC$2,'EPA to IEA Scaling'!$F$1:$AO$1,0)))</f>
        <v>93000220271510.984</v>
      </c>
      <c r="AD37" cm="1">
        <f t="array" ref="AD37">((VLOOKUP($B$1,'Multipliers and Adjustments'!$A$70:$I$86,TRUNC(COLUMN(AD$2)/5)+2,FALSE)*SUMIFS('IEA-MethaneAbatement'!$N:$N,'IEA-MethaneAbatement'!$O:$O,"&lt;"&amp;$B37,'IEA-MethaneAbatement'!$O:$O,"&gt;="&amp;$A37,'IEA-MethaneAbatement'!$M:$M,$B$1,'IEA-MethaneAbatement'!$B:$B,'Country Selector'!$A$2)+VLOOKUP($C$1,'Multipliers and Adjustments'!$A$70:$I$86,TRUNC(COLUMN(AD$2)/5)+2,FALSE)*SUMIFS('IEA-MethaneAbatement'!$N:$N,'IEA-MethaneAbatement'!$O:$O,"&lt;"&amp;$B37,'IEA-MethaneAbatement'!$O:$O,"&gt;="&amp;$A37,'IEA-MethaneAbatement'!$M:$M,$C$1,'IEA-MethaneAbatement'!$B:$B,'Country Selector'!$A$2)+VLOOKUP($D$1,'Multipliers and Adjustments'!$A$70:$I$86,TRUNC(COLUMN(AD$2)/5)+2,FALSE)*SUMIFS('IEA-MethaneAbatement'!$N:$N,'IEA-MethaneAbatement'!$O:$O,"&lt;"&amp;$B37,'IEA-MethaneAbatement'!$O:$O,"&gt;="&amp;$A37,'IEA-MethaneAbatement'!$M:$M,$D$1,'IEA-MethaneAbatement'!$B:$B,'Country Selector'!$A$2)))*(1+INDEX('EPA to IEA Scaling'!$F$8:$AO$8,,MATCH(AD$2,'EPA to IEA Scaling'!$F$1:$AO$1,0)))</f>
        <v>93073283515792.781</v>
      </c>
      <c r="AE37" cm="1">
        <f t="array" ref="AE37">((VLOOKUP($B$1,'Multipliers and Adjustments'!$A$70:$I$86,TRUNC(COLUMN(AE$2)/5)+2,FALSE)*SUMIFS('IEA-MethaneAbatement'!$N:$N,'IEA-MethaneAbatement'!$O:$O,"&lt;"&amp;$B37,'IEA-MethaneAbatement'!$O:$O,"&gt;="&amp;$A37,'IEA-MethaneAbatement'!$M:$M,$B$1,'IEA-MethaneAbatement'!$B:$B,'Country Selector'!$A$2)+VLOOKUP($C$1,'Multipliers and Adjustments'!$A$70:$I$86,TRUNC(COLUMN(AE$2)/5)+2,FALSE)*SUMIFS('IEA-MethaneAbatement'!$N:$N,'IEA-MethaneAbatement'!$O:$O,"&lt;"&amp;$B37,'IEA-MethaneAbatement'!$O:$O,"&gt;="&amp;$A37,'IEA-MethaneAbatement'!$M:$M,$C$1,'IEA-MethaneAbatement'!$B:$B,'Country Selector'!$A$2)+VLOOKUP($D$1,'Multipliers and Adjustments'!$A$70:$I$86,TRUNC(COLUMN(AE$2)/5)+2,FALSE)*SUMIFS('IEA-MethaneAbatement'!$N:$N,'IEA-MethaneAbatement'!$O:$O,"&lt;"&amp;$B37,'IEA-MethaneAbatement'!$O:$O,"&gt;="&amp;$A37,'IEA-MethaneAbatement'!$M:$M,$D$1,'IEA-MethaneAbatement'!$B:$B,'Country Selector'!$A$2)))*(1+INDEX('EPA to IEA Scaling'!$F$8:$AO$8,,MATCH(AE$2,'EPA to IEA Scaling'!$F$1:$AO$1,0)))</f>
        <v>93146346760074.938</v>
      </c>
      <c r="AF37" cm="1">
        <f t="array" ref="AF37">((VLOOKUP($B$1,'Multipliers and Adjustments'!$A$70:$I$86,TRUNC(COLUMN(AF$2)/5)+2,FALSE)*SUMIFS('IEA-MethaneAbatement'!$N:$N,'IEA-MethaneAbatement'!$O:$O,"&lt;"&amp;$B37,'IEA-MethaneAbatement'!$O:$O,"&gt;="&amp;$A37,'IEA-MethaneAbatement'!$M:$M,$B$1,'IEA-MethaneAbatement'!$B:$B,'Country Selector'!$A$2)+VLOOKUP($C$1,'Multipliers and Adjustments'!$A$70:$I$86,TRUNC(COLUMN(AF$2)/5)+2,FALSE)*SUMIFS('IEA-MethaneAbatement'!$N:$N,'IEA-MethaneAbatement'!$O:$O,"&lt;"&amp;$B37,'IEA-MethaneAbatement'!$O:$O,"&gt;="&amp;$A37,'IEA-MethaneAbatement'!$M:$M,$C$1,'IEA-MethaneAbatement'!$B:$B,'Country Selector'!$A$2)+VLOOKUP($D$1,'Multipliers and Adjustments'!$A$70:$I$86,TRUNC(COLUMN(AF$2)/5)+2,FALSE)*SUMIFS('IEA-MethaneAbatement'!$N:$N,'IEA-MethaneAbatement'!$O:$O,"&lt;"&amp;$B37,'IEA-MethaneAbatement'!$O:$O,"&gt;="&amp;$A37,'IEA-MethaneAbatement'!$M:$M,$D$1,'IEA-MethaneAbatement'!$B:$B,'Country Selector'!$A$2)))*(1+INDEX('EPA to IEA Scaling'!$F$8:$AO$8,,MATCH(AF$2,'EPA to IEA Scaling'!$F$1:$AO$1,0)))</f>
        <v>93219410004357.078</v>
      </c>
      <c r="AG37" s="31" cm="1">
        <f t="array" ref="AG37">((VLOOKUP($B$1,'Multipliers and Adjustments'!$A$70:$I$86,TRUNC(COLUMN(AG$2)/5)+2,FALSE)*SUMIFS('IEA-MethaneAbatement'!$N:$N,'IEA-MethaneAbatement'!$O:$O,"&lt;"&amp;$B37,'IEA-MethaneAbatement'!$O:$O,"&gt;="&amp;$A37,'IEA-MethaneAbatement'!$M:$M,$B$1,'IEA-MethaneAbatement'!$B:$B,'Country Selector'!$A$2)+VLOOKUP($C$1,'Multipliers and Adjustments'!$A$70:$I$86,TRUNC(COLUMN(AG$2)/5)+2,FALSE)*SUMIFS('IEA-MethaneAbatement'!$N:$N,'IEA-MethaneAbatement'!$O:$O,"&lt;"&amp;$B37,'IEA-MethaneAbatement'!$O:$O,"&gt;="&amp;$A37,'IEA-MethaneAbatement'!$M:$M,$C$1,'IEA-MethaneAbatement'!$B:$B,'Country Selector'!$A$2)+VLOOKUP($D$1,'Multipliers and Adjustments'!$A$70:$I$86,TRUNC(COLUMN(AG$2)/5)+2,FALSE)*SUMIFS('IEA-MethaneAbatement'!$N:$N,'IEA-MethaneAbatement'!$O:$O,"&lt;"&amp;$B37,'IEA-MethaneAbatement'!$O:$O,"&gt;="&amp;$A37,'IEA-MethaneAbatement'!$M:$M,$D$1,'IEA-MethaneAbatement'!$B:$B,'Country Selector'!$A$2)))*(1+INDEX('EPA to IEA Scaling'!$F$8:$AO$8,,MATCH(AG$2,'EPA to IEA Scaling'!$F$1:$AO$1,0)))</f>
        <v>93292473248639.313</v>
      </c>
      <c r="AH37" cm="1">
        <f t="array" ref="AH37">((VLOOKUP($B$1,'Multipliers and Adjustments'!$A$70:$I$86,TRUNC(COLUMN(AH$2)/5)+2,FALSE)*SUMIFS('IEA-MethaneAbatement'!$N:$N,'IEA-MethaneAbatement'!$O:$O,"&lt;"&amp;$B37,'IEA-MethaneAbatement'!$O:$O,"&gt;="&amp;$A37,'IEA-MethaneAbatement'!$M:$M,$B$1,'IEA-MethaneAbatement'!$B:$B,'Country Selector'!$A$2)+VLOOKUP($C$1,'Multipliers and Adjustments'!$A$70:$I$86,TRUNC(COLUMN(AH$2)/5)+2,FALSE)*SUMIFS('IEA-MethaneAbatement'!$N:$N,'IEA-MethaneAbatement'!$O:$O,"&lt;"&amp;$B37,'IEA-MethaneAbatement'!$O:$O,"&gt;="&amp;$A37,'IEA-MethaneAbatement'!$M:$M,$C$1,'IEA-MethaneAbatement'!$B:$B,'Country Selector'!$A$2)+VLOOKUP($D$1,'Multipliers and Adjustments'!$A$70:$I$86,TRUNC(COLUMN(AH$2)/5)+2,FALSE)*SUMIFS('IEA-MethaneAbatement'!$N:$N,'IEA-MethaneAbatement'!$O:$O,"&lt;"&amp;$B37,'IEA-MethaneAbatement'!$O:$O,"&gt;="&amp;$A37,'IEA-MethaneAbatement'!$M:$M,$D$1,'IEA-MethaneAbatement'!$B:$B,'Country Selector'!$A$2)))*(1+INDEX('EPA to IEA Scaling'!$F$8:$AO$8,,MATCH(AH$2,'EPA to IEA Scaling'!$F$1:$AO$1,0)))</f>
        <v>93247642892445.203</v>
      </c>
      <c r="AI37" cm="1">
        <f t="array" ref="AI37">((VLOOKUP($B$1,'Multipliers and Adjustments'!$A$70:$I$86,TRUNC(COLUMN(AI$2)/5)+2,FALSE)*SUMIFS('IEA-MethaneAbatement'!$N:$N,'IEA-MethaneAbatement'!$O:$O,"&lt;"&amp;$B37,'IEA-MethaneAbatement'!$O:$O,"&gt;="&amp;$A37,'IEA-MethaneAbatement'!$M:$M,$B$1,'IEA-MethaneAbatement'!$B:$B,'Country Selector'!$A$2)+VLOOKUP($C$1,'Multipliers and Adjustments'!$A$70:$I$86,TRUNC(COLUMN(AI$2)/5)+2,FALSE)*SUMIFS('IEA-MethaneAbatement'!$N:$N,'IEA-MethaneAbatement'!$O:$O,"&lt;"&amp;$B37,'IEA-MethaneAbatement'!$O:$O,"&gt;="&amp;$A37,'IEA-MethaneAbatement'!$M:$M,$C$1,'IEA-MethaneAbatement'!$B:$B,'Country Selector'!$A$2)+VLOOKUP($D$1,'Multipliers and Adjustments'!$A$70:$I$86,TRUNC(COLUMN(AI$2)/5)+2,FALSE)*SUMIFS('IEA-MethaneAbatement'!$N:$N,'IEA-MethaneAbatement'!$O:$O,"&lt;"&amp;$B37,'IEA-MethaneAbatement'!$O:$O,"&gt;="&amp;$A37,'IEA-MethaneAbatement'!$M:$M,$D$1,'IEA-MethaneAbatement'!$B:$B,'Country Selector'!$A$2)))*(1+INDEX('EPA to IEA Scaling'!$F$8:$AO$8,,MATCH(AI$2,'EPA to IEA Scaling'!$F$1:$AO$1,0)))</f>
        <v>93202812536250.766</v>
      </c>
      <c r="AJ37" cm="1">
        <f t="array" ref="AJ37">((VLOOKUP($B$1,'Multipliers and Adjustments'!$A$70:$I$86,TRUNC(COLUMN(AJ$2)/5)+2,FALSE)*SUMIFS('IEA-MethaneAbatement'!$N:$N,'IEA-MethaneAbatement'!$O:$O,"&lt;"&amp;$B37,'IEA-MethaneAbatement'!$O:$O,"&gt;="&amp;$A37,'IEA-MethaneAbatement'!$M:$M,$B$1,'IEA-MethaneAbatement'!$B:$B,'Country Selector'!$A$2)+VLOOKUP($C$1,'Multipliers and Adjustments'!$A$70:$I$86,TRUNC(COLUMN(AJ$2)/5)+2,FALSE)*SUMIFS('IEA-MethaneAbatement'!$N:$N,'IEA-MethaneAbatement'!$O:$O,"&lt;"&amp;$B37,'IEA-MethaneAbatement'!$O:$O,"&gt;="&amp;$A37,'IEA-MethaneAbatement'!$M:$M,$C$1,'IEA-MethaneAbatement'!$B:$B,'Country Selector'!$A$2)+VLOOKUP($D$1,'Multipliers and Adjustments'!$A$70:$I$86,TRUNC(COLUMN(AJ$2)/5)+2,FALSE)*SUMIFS('IEA-MethaneAbatement'!$N:$N,'IEA-MethaneAbatement'!$O:$O,"&lt;"&amp;$B37,'IEA-MethaneAbatement'!$O:$O,"&gt;="&amp;$A37,'IEA-MethaneAbatement'!$M:$M,$D$1,'IEA-MethaneAbatement'!$B:$B,'Country Selector'!$A$2)))*(1+INDEX('EPA to IEA Scaling'!$F$8:$AO$8,,MATCH(AJ$2,'EPA to IEA Scaling'!$F$1:$AO$1,0)))</f>
        <v>93157982180056.656</v>
      </c>
      <c r="AK37" cm="1">
        <f t="array" ref="AK37">((VLOOKUP($B$1,'Multipliers and Adjustments'!$A$70:$I$86,TRUNC(COLUMN(AK$2)/5)+2,FALSE)*SUMIFS('IEA-MethaneAbatement'!$N:$N,'IEA-MethaneAbatement'!$O:$O,"&lt;"&amp;$B37,'IEA-MethaneAbatement'!$O:$O,"&gt;="&amp;$A37,'IEA-MethaneAbatement'!$M:$M,$B$1,'IEA-MethaneAbatement'!$B:$B,'Country Selector'!$A$2)+VLOOKUP($C$1,'Multipliers and Adjustments'!$A$70:$I$86,TRUNC(COLUMN(AK$2)/5)+2,FALSE)*SUMIFS('IEA-MethaneAbatement'!$N:$N,'IEA-MethaneAbatement'!$O:$O,"&lt;"&amp;$B37,'IEA-MethaneAbatement'!$O:$O,"&gt;="&amp;$A37,'IEA-MethaneAbatement'!$M:$M,$C$1,'IEA-MethaneAbatement'!$B:$B,'Country Selector'!$A$2)+VLOOKUP($D$1,'Multipliers and Adjustments'!$A$70:$I$86,TRUNC(COLUMN(AK$2)/5)+2,FALSE)*SUMIFS('IEA-MethaneAbatement'!$N:$N,'IEA-MethaneAbatement'!$O:$O,"&lt;"&amp;$B37,'IEA-MethaneAbatement'!$O:$O,"&gt;="&amp;$A37,'IEA-MethaneAbatement'!$M:$M,$D$1,'IEA-MethaneAbatement'!$B:$B,'Country Selector'!$A$2)))*(1+INDEX('EPA to IEA Scaling'!$F$8:$AO$8,,MATCH(AK$2,'EPA to IEA Scaling'!$F$1:$AO$1,0)))</f>
        <v>93113151823862.547</v>
      </c>
      <c r="AL37" s="31" cm="1">
        <f t="array" ref="AL37">((VLOOKUP($B$1,'Multipliers and Adjustments'!$A$70:$I$86,TRUNC(COLUMN(AL$2)/5)+2,FALSE)*SUMIFS('IEA-MethaneAbatement'!$N:$N,'IEA-MethaneAbatement'!$O:$O,"&lt;"&amp;$B37,'IEA-MethaneAbatement'!$O:$O,"&gt;="&amp;$A37,'IEA-MethaneAbatement'!$M:$M,$B$1,'IEA-MethaneAbatement'!$B:$B,'Country Selector'!$A$2)+VLOOKUP($C$1,'Multipliers and Adjustments'!$A$70:$I$86,TRUNC(COLUMN(AL$2)/5)+2,FALSE)*SUMIFS('IEA-MethaneAbatement'!$N:$N,'IEA-MethaneAbatement'!$O:$O,"&lt;"&amp;$B37,'IEA-MethaneAbatement'!$O:$O,"&gt;="&amp;$A37,'IEA-MethaneAbatement'!$M:$M,$C$1,'IEA-MethaneAbatement'!$B:$B,'Country Selector'!$A$2)+VLOOKUP($D$1,'Multipliers and Adjustments'!$A$70:$I$86,TRUNC(COLUMN(AL$2)/5)+2,FALSE)*SUMIFS('IEA-MethaneAbatement'!$N:$N,'IEA-MethaneAbatement'!$O:$O,"&lt;"&amp;$B37,'IEA-MethaneAbatement'!$O:$O,"&gt;="&amp;$A37,'IEA-MethaneAbatement'!$M:$M,$D$1,'IEA-MethaneAbatement'!$B:$B,'Country Selector'!$A$2)))*(1+INDEX('EPA to IEA Scaling'!$F$8:$AO$8,,MATCH(AL$2,'EPA to IEA Scaling'!$F$1:$AO$1,0)))</f>
        <v>93068321467668.078</v>
      </c>
    </row>
    <row r="38" spans="1:38" x14ac:dyDescent="0.45">
      <c r="A38" s="15">
        <f t="shared" si="1"/>
        <v>30</v>
      </c>
      <c r="B38" s="16">
        <f t="shared" si="2"/>
        <v>40</v>
      </c>
      <c r="C38" s="47" cm="1">
        <f t="array" ref="C38">((VLOOKUP($B$1,'Multipliers and Adjustments'!$A$70:$I$86,TRUNC(COLUMN(C$2)/5)+2,FALSE)*SUMIFS('IEA-MethaneAbatement'!$N:$N,'IEA-MethaneAbatement'!$O:$O,"&lt;"&amp;$B38,'IEA-MethaneAbatement'!$O:$O,"&gt;="&amp;$A38,'IEA-MethaneAbatement'!$M:$M,$B$1,'IEA-MethaneAbatement'!$B:$B,'Country Selector'!$A$2)+VLOOKUP($C$1,'Multipliers and Adjustments'!$A$70:$I$86,TRUNC(COLUMN(C$2)/5)+2,FALSE)*SUMIFS('IEA-MethaneAbatement'!$N:$N,'IEA-MethaneAbatement'!$O:$O,"&lt;"&amp;$B38,'IEA-MethaneAbatement'!$O:$O,"&gt;="&amp;$A38,'IEA-MethaneAbatement'!$M:$M,$C$1,'IEA-MethaneAbatement'!$B:$B,'Country Selector'!$A$2)+VLOOKUP($D$1,'Multipliers and Adjustments'!$A$70:$I$86,TRUNC(COLUMN(C$2)/5)+2,FALSE)*SUMIFS('IEA-MethaneAbatement'!$N:$N,'IEA-MethaneAbatement'!$O:$O,"&lt;"&amp;$B38,'IEA-MethaneAbatement'!$O:$O,"&gt;="&amp;$A38,'IEA-MethaneAbatement'!$M:$M,$D$1,'IEA-MethaneAbatement'!$B:$B,'Country Selector'!$A$2)))*(1+INDEX('EPA to IEA Scaling'!$F$8:$AO$8,,MATCH(C$2,'EPA to IEA Scaling'!$F$1:$AO$1,0)))</f>
        <v>3824502405181.5596</v>
      </c>
      <c r="D38" cm="1">
        <f t="array" ref="D38">((VLOOKUP($B$1,'Multipliers and Adjustments'!$A$70:$I$86,TRUNC(COLUMN(D$2)/5)+2,FALSE)*SUMIFS('IEA-MethaneAbatement'!$N:$N,'IEA-MethaneAbatement'!$O:$O,"&lt;"&amp;$B38,'IEA-MethaneAbatement'!$O:$O,"&gt;="&amp;$A38,'IEA-MethaneAbatement'!$M:$M,$B$1,'IEA-MethaneAbatement'!$B:$B,'Country Selector'!$A$2)+VLOOKUP($C$1,'Multipliers and Adjustments'!$A$70:$I$86,TRUNC(COLUMN(D$2)/5)+2,FALSE)*SUMIFS('IEA-MethaneAbatement'!$N:$N,'IEA-MethaneAbatement'!$O:$O,"&lt;"&amp;$B38,'IEA-MethaneAbatement'!$O:$O,"&gt;="&amp;$A38,'IEA-MethaneAbatement'!$M:$M,$C$1,'IEA-MethaneAbatement'!$B:$B,'Country Selector'!$A$2)+VLOOKUP($D$1,'Multipliers and Adjustments'!$A$70:$I$86,TRUNC(COLUMN(D$2)/5)+2,FALSE)*SUMIFS('IEA-MethaneAbatement'!$N:$N,'IEA-MethaneAbatement'!$O:$O,"&lt;"&amp;$B38,'IEA-MethaneAbatement'!$O:$O,"&gt;="&amp;$A38,'IEA-MethaneAbatement'!$M:$M,$D$1,'IEA-MethaneAbatement'!$B:$B,'Country Selector'!$A$2)))*(1+INDEX('EPA to IEA Scaling'!$F$8:$AO$8,,MATCH(D$2,'EPA to IEA Scaling'!$F$1:$AO$1,0)))</f>
        <v>3783140901743.7417</v>
      </c>
      <c r="E38" cm="1">
        <f t="array" ref="E38">((VLOOKUP($B$1,'Multipliers and Adjustments'!$A$70:$I$86,TRUNC(COLUMN(E$2)/5)+2,FALSE)*SUMIFS('IEA-MethaneAbatement'!$N:$N,'IEA-MethaneAbatement'!$O:$O,"&lt;"&amp;$B38,'IEA-MethaneAbatement'!$O:$O,"&gt;="&amp;$A38,'IEA-MethaneAbatement'!$M:$M,$B$1,'IEA-MethaneAbatement'!$B:$B,'Country Selector'!$A$2)+VLOOKUP($C$1,'Multipliers and Adjustments'!$A$70:$I$86,TRUNC(COLUMN(E$2)/5)+2,FALSE)*SUMIFS('IEA-MethaneAbatement'!$N:$N,'IEA-MethaneAbatement'!$O:$O,"&lt;"&amp;$B38,'IEA-MethaneAbatement'!$O:$O,"&gt;="&amp;$A38,'IEA-MethaneAbatement'!$M:$M,$C$1,'IEA-MethaneAbatement'!$B:$B,'Country Selector'!$A$2)+VLOOKUP($D$1,'Multipliers and Adjustments'!$A$70:$I$86,TRUNC(COLUMN(E$2)/5)+2,FALSE)*SUMIFS('IEA-MethaneAbatement'!$N:$N,'IEA-MethaneAbatement'!$O:$O,"&lt;"&amp;$B38,'IEA-MethaneAbatement'!$O:$O,"&gt;="&amp;$A38,'IEA-MethaneAbatement'!$M:$M,$D$1,'IEA-MethaneAbatement'!$B:$B,'Country Selector'!$A$2)))*(1+INDEX('EPA to IEA Scaling'!$F$8:$AO$8,,MATCH(E$2,'EPA to IEA Scaling'!$F$1:$AO$1,0)))</f>
        <v>3853960583805.6255</v>
      </c>
      <c r="F38" cm="1">
        <f t="array" ref="F38">((VLOOKUP($B$1,'Multipliers and Adjustments'!$A$70:$I$86,TRUNC(COLUMN(F$2)/5)+2,FALSE)*SUMIFS('IEA-MethaneAbatement'!$N:$N,'IEA-MethaneAbatement'!$O:$O,"&lt;"&amp;$B38,'IEA-MethaneAbatement'!$O:$O,"&gt;="&amp;$A38,'IEA-MethaneAbatement'!$M:$M,$B$1,'IEA-MethaneAbatement'!$B:$B,'Country Selector'!$A$2)+VLOOKUP($C$1,'Multipliers and Adjustments'!$A$70:$I$86,TRUNC(COLUMN(F$2)/5)+2,FALSE)*SUMIFS('IEA-MethaneAbatement'!$N:$N,'IEA-MethaneAbatement'!$O:$O,"&lt;"&amp;$B38,'IEA-MethaneAbatement'!$O:$O,"&gt;="&amp;$A38,'IEA-MethaneAbatement'!$M:$M,$C$1,'IEA-MethaneAbatement'!$B:$B,'Country Selector'!$A$2)+VLOOKUP($D$1,'Multipliers and Adjustments'!$A$70:$I$86,TRUNC(COLUMN(F$2)/5)+2,FALSE)*SUMIFS('IEA-MethaneAbatement'!$N:$N,'IEA-MethaneAbatement'!$O:$O,"&lt;"&amp;$B38,'IEA-MethaneAbatement'!$O:$O,"&gt;="&amp;$A38,'IEA-MethaneAbatement'!$M:$M,$D$1,'IEA-MethaneAbatement'!$B:$B,'Country Selector'!$A$2)))*(1+INDEX('EPA to IEA Scaling'!$F$8:$AO$8,,MATCH(F$2,'EPA to IEA Scaling'!$F$1:$AO$1,0)))</f>
        <v>3924780265867.4907</v>
      </c>
      <c r="G38" cm="1">
        <f t="array" ref="G38">((VLOOKUP($B$1,'Multipliers and Adjustments'!$A$70:$I$86,TRUNC(COLUMN(G$2)/5)+2,FALSE)*SUMIFS('IEA-MethaneAbatement'!$N:$N,'IEA-MethaneAbatement'!$O:$O,"&lt;"&amp;$B38,'IEA-MethaneAbatement'!$O:$O,"&gt;="&amp;$A38,'IEA-MethaneAbatement'!$M:$M,$B$1,'IEA-MethaneAbatement'!$B:$B,'Country Selector'!$A$2)+VLOOKUP($C$1,'Multipliers and Adjustments'!$A$70:$I$86,TRUNC(COLUMN(G$2)/5)+2,FALSE)*SUMIFS('IEA-MethaneAbatement'!$N:$N,'IEA-MethaneAbatement'!$O:$O,"&lt;"&amp;$B38,'IEA-MethaneAbatement'!$O:$O,"&gt;="&amp;$A38,'IEA-MethaneAbatement'!$M:$M,$C$1,'IEA-MethaneAbatement'!$B:$B,'Country Selector'!$A$2)+VLOOKUP($D$1,'Multipliers and Adjustments'!$A$70:$I$86,TRUNC(COLUMN(G$2)/5)+2,FALSE)*SUMIFS('IEA-MethaneAbatement'!$N:$N,'IEA-MethaneAbatement'!$O:$O,"&lt;"&amp;$B38,'IEA-MethaneAbatement'!$O:$O,"&gt;="&amp;$A38,'IEA-MethaneAbatement'!$M:$M,$D$1,'IEA-MethaneAbatement'!$B:$B,'Country Selector'!$A$2)))*(1+INDEX('EPA to IEA Scaling'!$F$8:$AO$8,,MATCH(G$2,'EPA to IEA Scaling'!$F$1:$AO$1,0)))</f>
        <v>3995599947929.3735</v>
      </c>
      <c r="H38" s="31" cm="1">
        <f t="array" ref="H38">((VLOOKUP($B$1,'Multipliers and Adjustments'!$A$70:$I$86,TRUNC(COLUMN(H$2)/5)+2,FALSE)*SUMIFS('IEA-MethaneAbatement'!$N:$N,'IEA-MethaneAbatement'!$O:$O,"&lt;"&amp;$B38,'IEA-MethaneAbatement'!$O:$O,"&gt;="&amp;$A38,'IEA-MethaneAbatement'!$M:$M,$B$1,'IEA-MethaneAbatement'!$B:$B,'Country Selector'!$A$2)+VLOOKUP($C$1,'Multipliers and Adjustments'!$A$70:$I$86,TRUNC(COLUMN(H$2)/5)+2,FALSE)*SUMIFS('IEA-MethaneAbatement'!$N:$N,'IEA-MethaneAbatement'!$O:$O,"&lt;"&amp;$B38,'IEA-MethaneAbatement'!$O:$O,"&gt;="&amp;$A38,'IEA-MethaneAbatement'!$M:$M,$C$1,'IEA-MethaneAbatement'!$B:$B,'Country Selector'!$A$2)+VLOOKUP($D$1,'Multipliers and Adjustments'!$A$70:$I$86,TRUNC(COLUMN(H$2)/5)+2,FALSE)*SUMIFS('IEA-MethaneAbatement'!$N:$N,'IEA-MethaneAbatement'!$O:$O,"&lt;"&amp;$B38,'IEA-MethaneAbatement'!$O:$O,"&gt;="&amp;$A38,'IEA-MethaneAbatement'!$M:$M,$D$1,'IEA-MethaneAbatement'!$B:$B,'Country Selector'!$A$2)))*(1+INDEX('EPA to IEA Scaling'!$F$8:$AO$8,,MATCH(H$2,'EPA to IEA Scaling'!$F$1:$AO$1,0)))</f>
        <v>4066419629991.2559</v>
      </c>
      <c r="I38" cm="1">
        <f t="array" ref="I38">((VLOOKUP($B$1,'Multipliers and Adjustments'!$A$70:$I$86,TRUNC(COLUMN(I$2)/5)+2,FALSE)*SUMIFS('IEA-MethaneAbatement'!$N:$N,'IEA-MethaneAbatement'!$O:$O,"&lt;"&amp;$B38,'IEA-MethaneAbatement'!$O:$O,"&gt;="&amp;$A38,'IEA-MethaneAbatement'!$M:$M,$B$1,'IEA-MethaneAbatement'!$B:$B,'Country Selector'!$A$2)+VLOOKUP($C$1,'Multipliers and Adjustments'!$A$70:$I$86,TRUNC(COLUMN(I$2)/5)+2,FALSE)*SUMIFS('IEA-MethaneAbatement'!$N:$N,'IEA-MethaneAbatement'!$O:$O,"&lt;"&amp;$B38,'IEA-MethaneAbatement'!$O:$O,"&gt;="&amp;$A38,'IEA-MethaneAbatement'!$M:$M,$C$1,'IEA-MethaneAbatement'!$B:$B,'Country Selector'!$A$2)+VLOOKUP($D$1,'Multipliers and Adjustments'!$A$70:$I$86,TRUNC(COLUMN(I$2)/5)+2,FALSE)*SUMIFS('IEA-MethaneAbatement'!$N:$N,'IEA-MethaneAbatement'!$O:$O,"&lt;"&amp;$B38,'IEA-MethaneAbatement'!$O:$O,"&gt;="&amp;$A38,'IEA-MethaneAbatement'!$M:$M,$D$1,'IEA-MethaneAbatement'!$B:$B,'Country Selector'!$A$2)))*(1+INDEX('EPA to IEA Scaling'!$F$8:$AO$8,,MATCH(I$2,'EPA to IEA Scaling'!$F$1:$AO$1,0)))</f>
        <v>4100151022902.2109</v>
      </c>
      <c r="J38" cm="1">
        <f t="array" ref="J38">((VLOOKUP($B$1,'Multipliers and Adjustments'!$A$70:$I$86,TRUNC(COLUMN(J$2)/5)+2,FALSE)*SUMIFS('IEA-MethaneAbatement'!$N:$N,'IEA-MethaneAbatement'!$O:$O,"&lt;"&amp;$B38,'IEA-MethaneAbatement'!$O:$O,"&gt;="&amp;$A38,'IEA-MethaneAbatement'!$M:$M,$B$1,'IEA-MethaneAbatement'!$B:$B,'Country Selector'!$A$2)+VLOOKUP($C$1,'Multipliers and Adjustments'!$A$70:$I$86,TRUNC(COLUMN(J$2)/5)+2,FALSE)*SUMIFS('IEA-MethaneAbatement'!$N:$N,'IEA-MethaneAbatement'!$O:$O,"&lt;"&amp;$B38,'IEA-MethaneAbatement'!$O:$O,"&gt;="&amp;$A38,'IEA-MethaneAbatement'!$M:$M,$C$1,'IEA-MethaneAbatement'!$B:$B,'Country Selector'!$A$2)+VLOOKUP($D$1,'Multipliers and Adjustments'!$A$70:$I$86,TRUNC(COLUMN(J$2)/5)+2,FALSE)*SUMIFS('IEA-MethaneAbatement'!$N:$N,'IEA-MethaneAbatement'!$O:$O,"&lt;"&amp;$B38,'IEA-MethaneAbatement'!$O:$O,"&gt;="&amp;$A38,'IEA-MethaneAbatement'!$M:$M,$D$1,'IEA-MethaneAbatement'!$B:$B,'Country Selector'!$A$2)))*(1+INDEX('EPA to IEA Scaling'!$F$8:$AO$8,,MATCH(J$2,'EPA to IEA Scaling'!$F$1:$AO$1,0)))</f>
        <v>4133882415813.186</v>
      </c>
      <c r="K38" cm="1">
        <f t="array" ref="K38">((VLOOKUP($B$1,'Multipliers and Adjustments'!$A$70:$I$86,TRUNC(COLUMN(K$2)/5)+2,FALSE)*SUMIFS('IEA-MethaneAbatement'!$N:$N,'IEA-MethaneAbatement'!$O:$O,"&lt;"&amp;$B38,'IEA-MethaneAbatement'!$O:$O,"&gt;="&amp;$A38,'IEA-MethaneAbatement'!$M:$M,$B$1,'IEA-MethaneAbatement'!$B:$B,'Country Selector'!$A$2)+VLOOKUP($C$1,'Multipliers and Adjustments'!$A$70:$I$86,TRUNC(COLUMN(K$2)/5)+2,FALSE)*SUMIFS('IEA-MethaneAbatement'!$N:$N,'IEA-MethaneAbatement'!$O:$O,"&lt;"&amp;$B38,'IEA-MethaneAbatement'!$O:$O,"&gt;="&amp;$A38,'IEA-MethaneAbatement'!$M:$M,$C$1,'IEA-MethaneAbatement'!$B:$B,'Country Selector'!$A$2)+VLOOKUP($D$1,'Multipliers and Adjustments'!$A$70:$I$86,TRUNC(COLUMN(K$2)/5)+2,FALSE)*SUMIFS('IEA-MethaneAbatement'!$N:$N,'IEA-MethaneAbatement'!$O:$O,"&lt;"&amp;$B38,'IEA-MethaneAbatement'!$O:$O,"&gt;="&amp;$A38,'IEA-MethaneAbatement'!$M:$M,$D$1,'IEA-MethaneAbatement'!$B:$B,'Country Selector'!$A$2)))*(1+INDEX('EPA to IEA Scaling'!$F$8:$AO$8,,MATCH(K$2,'EPA to IEA Scaling'!$F$1:$AO$1,0)))</f>
        <v>4167613808724.1421</v>
      </c>
      <c r="L38" cm="1">
        <f t="array" ref="L38">((VLOOKUP($B$1,'Multipliers and Adjustments'!$A$70:$I$86,TRUNC(COLUMN(L$2)/5)+2,FALSE)*SUMIFS('IEA-MethaneAbatement'!$N:$N,'IEA-MethaneAbatement'!$O:$O,"&lt;"&amp;$B38,'IEA-MethaneAbatement'!$O:$O,"&gt;="&amp;$A38,'IEA-MethaneAbatement'!$M:$M,$B$1,'IEA-MethaneAbatement'!$B:$B,'Country Selector'!$A$2)+VLOOKUP($C$1,'Multipliers and Adjustments'!$A$70:$I$86,TRUNC(COLUMN(L$2)/5)+2,FALSE)*SUMIFS('IEA-MethaneAbatement'!$N:$N,'IEA-MethaneAbatement'!$O:$O,"&lt;"&amp;$B38,'IEA-MethaneAbatement'!$O:$O,"&gt;="&amp;$A38,'IEA-MethaneAbatement'!$M:$M,$C$1,'IEA-MethaneAbatement'!$B:$B,'Country Selector'!$A$2)+VLOOKUP($D$1,'Multipliers and Adjustments'!$A$70:$I$86,TRUNC(COLUMN(L$2)/5)+2,FALSE)*SUMIFS('IEA-MethaneAbatement'!$N:$N,'IEA-MethaneAbatement'!$O:$O,"&lt;"&amp;$B38,'IEA-MethaneAbatement'!$O:$O,"&gt;="&amp;$A38,'IEA-MethaneAbatement'!$M:$M,$D$1,'IEA-MethaneAbatement'!$B:$B,'Country Selector'!$A$2)))*(1+INDEX('EPA to IEA Scaling'!$F$8:$AO$8,,MATCH(L$2,'EPA to IEA Scaling'!$F$1:$AO$1,0)))</f>
        <v>4201345201635.1182</v>
      </c>
      <c r="M38" s="31" cm="1">
        <f t="array" ref="M38">((VLOOKUP($B$1,'Multipliers and Adjustments'!$A$70:$I$86,TRUNC(COLUMN(M$2)/5)+2,FALSE)*SUMIFS('IEA-MethaneAbatement'!$N:$N,'IEA-MethaneAbatement'!$O:$O,"&lt;"&amp;$B38,'IEA-MethaneAbatement'!$O:$O,"&gt;="&amp;$A38,'IEA-MethaneAbatement'!$M:$M,$B$1,'IEA-MethaneAbatement'!$B:$B,'Country Selector'!$A$2)+VLOOKUP($C$1,'Multipliers and Adjustments'!$A$70:$I$86,TRUNC(COLUMN(M$2)/5)+2,FALSE)*SUMIFS('IEA-MethaneAbatement'!$N:$N,'IEA-MethaneAbatement'!$O:$O,"&lt;"&amp;$B38,'IEA-MethaneAbatement'!$O:$O,"&gt;="&amp;$A38,'IEA-MethaneAbatement'!$M:$M,$C$1,'IEA-MethaneAbatement'!$B:$B,'Country Selector'!$A$2)+VLOOKUP($D$1,'Multipliers and Adjustments'!$A$70:$I$86,TRUNC(COLUMN(M$2)/5)+2,FALSE)*SUMIFS('IEA-MethaneAbatement'!$N:$N,'IEA-MethaneAbatement'!$O:$O,"&lt;"&amp;$B38,'IEA-MethaneAbatement'!$O:$O,"&gt;="&amp;$A38,'IEA-MethaneAbatement'!$M:$M,$D$1,'IEA-MethaneAbatement'!$B:$B,'Country Selector'!$A$2)))*(1+INDEX('EPA to IEA Scaling'!$F$8:$AO$8,,MATCH(M$2,'EPA to IEA Scaling'!$F$1:$AO$1,0)))</f>
        <v>4235076594546.0742</v>
      </c>
      <c r="N38" cm="1">
        <f t="array" ref="N38">((VLOOKUP($B$1,'Multipliers and Adjustments'!$A$70:$I$86,TRUNC(COLUMN(N$2)/5)+2,FALSE)*SUMIFS('IEA-MethaneAbatement'!$N:$N,'IEA-MethaneAbatement'!$O:$O,"&lt;"&amp;$B38,'IEA-MethaneAbatement'!$O:$O,"&gt;="&amp;$A38,'IEA-MethaneAbatement'!$M:$M,$B$1,'IEA-MethaneAbatement'!$B:$B,'Country Selector'!$A$2)+VLOOKUP($C$1,'Multipliers and Adjustments'!$A$70:$I$86,TRUNC(COLUMN(N$2)/5)+2,FALSE)*SUMIFS('IEA-MethaneAbatement'!$N:$N,'IEA-MethaneAbatement'!$O:$O,"&lt;"&amp;$B38,'IEA-MethaneAbatement'!$O:$O,"&gt;="&amp;$A38,'IEA-MethaneAbatement'!$M:$M,$C$1,'IEA-MethaneAbatement'!$B:$B,'Country Selector'!$A$2)+VLOOKUP($D$1,'Multipliers and Adjustments'!$A$70:$I$86,TRUNC(COLUMN(N$2)/5)+2,FALSE)*SUMIFS('IEA-MethaneAbatement'!$N:$N,'IEA-MethaneAbatement'!$O:$O,"&lt;"&amp;$B38,'IEA-MethaneAbatement'!$O:$O,"&gt;="&amp;$A38,'IEA-MethaneAbatement'!$M:$M,$D$1,'IEA-MethaneAbatement'!$B:$B,'Country Selector'!$A$2)))*(1+INDEX('EPA to IEA Scaling'!$F$8:$AO$8,,MATCH(N$2,'EPA to IEA Scaling'!$F$1:$AO$1,0)))</f>
        <v>4251176787343.6318</v>
      </c>
      <c r="O38" cm="1">
        <f t="array" ref="O38">((VLOOKUP($B$1,'Multipliers and Adjustments'!$A$70:$I$86,TRUNC(COLUMN(O$2)/5)+2,FALSE)*SUMIFS('IEA-MethaneAbatement'!$N:$N,'IEA-MethaneAbatement'!$O:$O,"&lt;"&amp;$B38,'IEA-MethaneAbatement'!$O:$O,"&gt;="&amp;$A38,'IEA-MethaneAbatement'!$M:$M,$B$1,'IEA-MethaneAbatement'!$B:$B,'Country Selector'!$A$2)+VLOOKUP($C$1,'Multipliers and Adjustments'!$A$70:$I$86,TRUNC(COLUMN(O$2)/5)+2,FALSE)*SUMIFS('IEA-MethaneAbatement'!$N:$N,'IEA-MethaneAbatement'!$O:$O,"&lt;"&amp;$B38,'IEA-MethaneAbatement'!$O:$O,"&gt;="&amp;$A38,'IEA-MethaneAbatement'!$M:$M,$C$1,'IEA-MethaneAbatement'!$B:$B,'Country Selector'!$A$2)+VLOOKUP($D$1,'Multipliers and Adjustments'!$A$70:$I$86,TRUNC(COLUMN(O$2)/5)+2,FALSE)*SUMIFS('IEA-MethaneAbatement'!$N:$N,'IEA-MethaneAbatement'!$O:$O,"&lt;"&amp;$B38,'IEA-MethaneAbatement'!$O:$O,"&gt;="&amp;$A38,'IEA-MethaneAbatement'!$M:$M,$D$1,'IEA-MethaneAbatement'!$B:$B,'Country Selector'!$A$2)))*(1+INDEX('EPA to IEA Scaling'!$F$8:$AO$8,,MATCH(O$2,'EPA to IEA Scaling'!$F$1:$AO$1,0)))</f>
        <v>4267276980141.188</v>
      </c>
      <c r="P38" cm="1">
        <f t="array" ref="P38">((VLOOKUP($B$1,'Multipliers and Adjustments'!$A$70:$I$86,TRUNC(COLUMN(P$2)/5)+2,FALSE)*SUMIFS('IEA-MethaneAbatement'!$N:$N,'IEA-MethaneAbatement'!$O:$O,"&lt;"&amp;$B38,'IEA-MethaneAbatement'!$O:$O,"&gt;="&amp;$A38,'IEA-MethaneAbatement'!$M:$M,$B$1,'IEA-MethaneAbatement'!$B:$B,'Country Selector'!$A$2)+VLOOKUP($C$1,'Multipliers and Adjustments'!$A$70:$I$86,TRUNC(COLUMN(P$2)/5)+2,FALSE)*SUMIFS('IEA-MethaneAbatement'!$N:$N,'IEA-MethaneAbatement'!$O:$O,"&lt;"&amp;$B38,'IEA-MethaneAbatement'!$O:$O,"&gt;="&amp;$A38,'IEA-MethaneAbatement'!$M:$M,$C$1,'IEA-MethaneAbatement'!$B:$B,'Country Selector'!$A$2)+VLOOKUP($D$1,'Multipliers and Adjustments'!$A$70:$I$86,TRUNC(COLUMN(P$2)/5)+2,FALSE)*SUMIFS('IEA-MethaneAbatement'!$N:$N,'IEA-MethaneAbatement'!$O:$O,"&lt;"&amp;$B38,'IEA-MethaneAbatement'!$O:$O,"&gt;="&amp;$A38,'IEA-MethaneAbatement'!$M:$M,$D$1,'IEA-MethaneAbatement'!$B:$B,'Country Selector'!$A$2)))*(1+INDEX('EPA to IEA Scaling'!$F$8:$AO$8,,MATCH(P$2,'EPA to IEA Scaling'!$F$1:$AO$1,0)))</f>
        <v>4283377172938.7432</v>
      </c>
      <c r="Q38" cm="1">
        <f t="array" ref="Q38">((VLOOKUP($B$1,'Multipliers and Adjustments'!$A$70:$I$86,TRUNC(COLUMN(Q$2)/5)+2,FALSE)*SUMIFS('IEA-MethaneAbatement'!$N:$N,'IEA-MethaneAbatement'!$O:$O,"&lt;"&amp;$B38,'IEA-MethaneAbatement'!$O:$O,"&gt;="&amp;$A38,'IEA-MethaneAbatement'!$M:$M,$B$1,'IEA-MethaneAbatement'!$B:$B,'Country Selector'!$A$2)+VLOOKUP($C$1,'Multipliers and Adjustments'!$A$70:$I$86,TRUNC(COLUMN(Q$2)/5)+2,FALSE)*SUMIFS('IEA-MethaneAbatement'!$N:$N,'IEA-MethaneAbatement'!$O:$O,"&lt;"&amp;$B38,'IEA-MethaneAbatement'!$O:$O,"&gt;="&amp;$A38,'IEA-MethaneAbatement'!$M:$M,$C$1,'IEA-MethaneAbatement'!$B:$B,'Country Selector'!$A$2)+VLOOKUP($D$1,'Multipliers and Adjustments'!$A$70:$I$86,TRUNC(COLUMN(Q$2)/5)+2,FALSE)*SUMIFS('IEA-MethaneAbatement'!$N:$N,'IEA-MethaneAbatement'!$O:$O,"&lt;"&amp;$B38,'IEA-MethaneAbatement'!$O:$O,"&gt;="&amp;$A38,'IEA-MethaneAbatement'!$M:$M,$D$1,'IEA-MethaneAbatement'!$B:$B,'Country Selector'!$A$2)))*(1+INDEX('EPA to IEA Scaling'!$F$8:$AO$8,,MATCH(Q$2,'EPA to IEA Scaling'!$F$1:$AO$1,0)))</f>
        <v>4299477365736.2983</v>
      </c>
      <c r="R38" s="31" cm="1">
        <f t="array" ref="R38">((VLOOKUP($B$1,'Multipliers and Adjustments'!$A$70:$I$86,TRUNC(COLUMN(R$2)/5)+2,FALSE)*SUMIFS('IEA-MethaneAbatement'!$N:$N,'IEA-MethaneAbatement'!$O:$O,"&lt;"&amp;$B38,'IEA-MethaneAbatement'!$O:$O,"&gt;="&amp;$A38,'IEA-MethaneAbatement'!$M:$M,$B$1,'IEA-MethaneAbatement'!$B:$B,'Country Selector'!$A$2)+VLOOKUP($C$1,'Multipliers and Adjustments'!$A$70:$I$86,TRUNC(COLUMN(R$2)/5)+2,FALSE)*SUMIFS('IEA-MethaneAbatement'!$N:$N,'IEA-MethaneAbatement'!$O:$O,"&lt;"&amp;$B38,'IEA-MethaneAbatement'!$O:$O,"&gt;="&amp;$A38,'IEA-MethaneAbatement'!$M:$M,$C$1,'IEA-MethaneAbatement'!$B:$B,'Country Selector'!$A$2)+VLOOKUP($D$1,'Multipliers and Adjustments'!$A$70:$I$86,TRUNC(COLUMN(R$2)/5)+2,FALSE)*SUMIFS('IEA-MethaneAbatement'!$N:$N,'IEA-MethaneAbatement'!$O:$O,"&lt;"&amp;$B38,'IEA-MethaneAbatement'!$O:$O,"&gt;="&amp;$A38,'IEA-MethaneAbatement'!$M:$M,$D$1,'IEA-MethaneAbatement'!$B:$B,'Country Selector'!$A$2)))*(1+INDEX('EPA to IEA Scaling'!$F$8:$AO$8,,MATCH(R$2,'EPA to IEA Scaling'!$F$1:$AO$1,0)))</f>
        <v>4315577558533.873</v>
      </c>
      <c r="S38" cm="1">
        <f t="array" ref="S38">((VLOOKUP($B$1,'Multipliers and Adjustments'!$A$70:$I$86,TRUNC(COLUMN(S$2)/5)+2,FALSE)*SUMIFS('IEA-MethaneAbatement'!$N:$N,'IEA-MethaneAbatement'!$O:$O,"&lt;"&amp;$B38,'IEA-MethaneAbatement'!$O:$O,"&gt;="&amp;$A38,'IEA-MethaneAbatement'!$M:$M,$B$1,'IEA-MethaneAbatement'!$B:$B,'Country Selector'!$A$2)+VLOOKUP($C$1,'Multipliers and Adjustments'!$A$70:$I$86,TRUNC(COLUMN(S$2)/5)+2,FALSE)*SUMIFS('IEA-MethaneAbatement'!$N:$N,'IEA-MethaneAbatement'!$O:$O,"&lt;"&amp;$B38,'IEA-MethaneAbatement'!$O:$O,"&gt;="&amp;$A38,'IEA-MethaneAbatement'!$M:$M,$C$1,'IEA-MethaneAbatement'!$B:$B,'Country Selector'!$A$2)+VLOOKUP($D$1,'Multipliers and Adjustments'!$A$70:$I$86,TRUNC(COLUMN(S$2)/5)+2,FALSE)*SUMIFS('IEA-MethaneAbatement'!$N:$N,'IEA-MethaneAbatement'!$O:$O,"&lt;"&amp;$B38,'IEA-MethaneAbatement'!$O:$O,"&gt;="&amp;$A38,'IEA-MethaneAbatement'!$M:$M,$D$1,'IEA-MethaneAbatement'!$B:$B,'Country Selector'!$A$2)))*(1+INDEX('EPA to IEA Scaling'!$F$8:$AO$8,,MATCH(S$2,'EPA to IEA Scaling'!$F$1:$AO$1,0)))</f>
        <v>4313613929764.9917</v>
      </c>
      <c r="T38" cm="1">
        <f t="array" ref="T38">((VLOOKUP($B$1,'Multipliers and Adjustments'!$A$70:$I$86,TRUNC(COLUMN(T$2)/5)+2,FALSE)*SUMIFS('IEA-MethaneAbatement'!$N:$N,'IEA-MethaneAbatement'!$O:$O,"&lt;"&amp;$B38,'IEA-MethaneAbatement'!$O:$O,"&gt;="&amp;$A38,'IEA-MethaneAbatement'!$M:$M,$B$1,'IEA-MethaneAbatement'!$B:$B,'Country Selector'!$A$2)+VLOOKUP($C$1,'Multipliers and Adjustments'!$A$70:$I$86,TRUNC(COLUMN(T$2)/5)+2,FALSE)*SUMIFS('IEA-MethaneAbatement'!$N:$N,'IEA-MethaneAbatement'!$O:$O,"&lt;"&amp;$B38,'IEA-MethaneAbatement'!$O:$O,"&gt;="&amp;$A38,'IEA-MethaneAbatement'!$M:$M,$C$1,'IEA-MethaneAbatement'!$B:$B,'Country Selector'!$A$2)+VLOOKUP($D$1,'Multipliers and Adjustments'!$A$70:$I$86,TRUNC(COLUMN(T$2)/5)+2,FALSE)*SUMIFS('IEA-MethaneAbatement'!$N:$N,'IEA-MethaneAbatement'!$O:$O,"&lt;"&amp;$B38,'IEA-MethaneAbatement'!$O:$O,"&gt;="&amp;$A38,'IEA-MethaneAbatement'!$M:$M,$D$1,'IEA-MethaneAbatement'!$B:$B,'Country Selector'!$A$2)))*(1+INDEX('EPA to IEA Scaling'!$F$8:$AO$8,,MATCH(T$2,'EPA to IEA Scaling'!$F$1:$AO$1,0)))</f>
        <v>4311650300996.126</v>
      </c>
      <c r="U38" cm="1">
        <f t="array" ref="U38">((VLOOKUP($B$1,'Multipliers and Adjustments'!$A$70:$I$86,TRUNC(COLUMN(U$2)/5)+2,FALSE)*SUMIFS('IEA-MethaneAbatement'!$N:$N,'IEA-MethaneAbatement'!$O:$O,"&lt;"&amp;$B38,'IEA-MethaneAbatement'!$O:$O,"&gt;="&amp;$A38,'IEA-MethaneAbatement'!$M:$M,$B$1,'IEA-MethaneAbatement'!$B:$B,'Country Selector'!$A$2)+VLOOKUP($C$1,'Multipliers and Adjustments'!$A$70:$I$86,TRUNC(COLUMN(U$2)/5)+2,FALSE)*SUMIFS('IEA-MethaneAbatement'!$N:$N,'IEA-MethaneAbatement'!$O:$O,"&lt;"&amp;$B38,'IEA-MethaneAbatement'!$O:$O,"&gt;="&amp;$A38,'IEA-MethaneAbatement'!$M:$M,$C$1,'IEA-MethaneAbatement'!$B:$B,'Country Selector'!$A$2)+VLOOKUP($D$1,'Multipliers and Adjustments'!$A$70:$I$86,TRUNC(COLUMN(U$2)/5)+2,FALSE)*SUMIFS('IEA-MethaneAbatement'!$N:$N,'IEA-MethaneAbatement'!$O:$O,"&lt;"&amp;$B38,'IEA-MethaneAbatement'!$O:$O,"&gt;="&amp;$A38,'IEA-MethaneAbatement'!$M:$M,$D$1,'IEA-MethaneAbatement'!$B:$B,'Country Selector'!$A$2)))*(1+INDEX('EPA to IEA Scaling'!$F$8:$AO$8,,MATCH(U$2,'EPA to IEA Scaling'!$F$1:$AO$1,0)))</f>
        <v>4309686672227.2632</v>
      </c>
      <c r="V38" cm="1">
        <f t="array" ref="V38">((VLOOKUP($B$1,'Multipliers and Adjustments'!$A$70:$I$86,TRUNC(COLUMN(V$2)/5)+2,FALSE)*SUMIFS('IEA-MethaneAbatement'!$N:$N,'IEA-MethaneAbatement'!$O:$O,"&lt;"&amp;$B38,'IEA-MethaneAbatement'!$O:$O,"&gt;="&amp;$A38,'IEA-MethaneAbatement'!$M:$M,$B$1,'IEA-MethaneAbatement'!$B:$B,'Country Selector'!$A$2)+VLOOKUP($C$1,'Multipliers and Adjustments'!$A$70:$I$86,TRUNC(COLUMN(V$2)/5)+2,FALSE)*SUMIFS('IEA-MethaneAbatement'!$N:$N,'IEA-MethaneAbatement'!$O:$O,"&lt;"&amp;$B38,'IEA-MethaneAbatement'!$O:$O,"&gt;="&amp;$A38,'IEA-MethaneAbatement'!$M:$M,$C$1,'IEA-MethaneAbatement'!$B:$B,'Country Selector'!$A$2)+VLOOKUP($D$1,'Multipliers and Adjustments'!$A$70:$I$86,TRUNC(COLUMN(V$2)/5)+2,FALSE)*SUMIFS('IEA-MethaneAbatement'!$N:$N,'IEA-MethaneAbatement'!$O:$O,"&lt;"&amp;$B38,'IEA-MethaneAbatement'!$O:$O,"&gt;="&amp;$A38,'IEA-MethaneAbatement'!$M:$M,$D$1,'IEA-MethaneAbatement'!$B:$B,'Country Selector'!$A$2)))*(1+INDEX('EPA to IEA Scaling'!$F$8:$AO$8,,MATCH(V$2,'EPA to IEA Scaling'!$F$1:$AO$1,0)))</f>
        <v>4307723043458.3784</v>
      </c>
      <c r="W38" s="31" cm="1">
        <f t="array" ref="W38">((VLOOKUP($B$1,'Multipliers and Adjustments'!$A$70:$I$86,TRUNC(COLUMN(W$2)/5)+2,FALSE)*SUMIFS('IEA-MethaneAbatement'!$N:$N,'IEA-MethaneAbatement'!$O:$O,"&lt;"&amp;$B38,'IEA-MethaneAbatement'!$O:$O,"&gt;="&amp;$A38,'IEA-MethaneAbatement'!$M:$M,$B$1,'IEA-MethaneAbatement'!$B:$B,'Country Selector'!$A$2)+VLOOKUP($C$1,'Multipliers and Adjustments'!$A$70:$I$86,TRUNC(COLUMN(W$2)/5)+2,FALSE)*SUMIFS('IEA-MethaneAbatement'!$N:$N,'IEA-MethaneAbatement'!$O:$O,"&lt;"&amp;$B38,'IEA-MethaneAbatement'!$O:$O,"&gt;="&amp;$A38,'IEA-MethaneAbatement'!$M:$M,$C$1,'IEA-MethaneAbatement'!$B:$B,'Country Selector'!$A$2)+VLOOKUP($D$1,'Multipliers and Adjustments'!$A$70:$I$86,TRUNC(COLUMN(W$2)/5)+2,FALSE)*SUMIFS('IEA-MethaneAbatement'!$N:$N,'IEA-MethaneAbatement'!$O:$O,"&lt;"&amp;$B38,'IEA-MethaneAbatement'!$O:$O,"&gt;="&amp;$A38,'IEA-MethaneAbatement'!$M:$M,$D$1,'IEA-MethaneAbatement'!$B:$B,'Country Selector'!$A$2)))*(1+INDEX('EPA to IEA Scaling'!$F$8:$AO$8,,MATCH(W$2,'EPA to IEA Scaling'!$F$1:$AO$1,0)))</f>
        <v>4305759414689.5146</v>
      </c>
      <c r="X38" cm="1">
        <f t="array" ref="X38">((VLOOKUP($B$1,'Multipliers and Adjustments'!$A$70:$I$86,TRUNC(COLUMN(X$2)/5)+2,FALSE)*SUMIFS('IEA-MethaneAbatement'!$N:$N,'IEA-MethaneAbatement'!$O:$O,"&lt;"&amp;$B38,'IEA-MethaneAbatement'!$O:$O,"&gt;="&amp;$A38,'IEA-MethaneAbatement'!$M:$M,$B$1,'IEA-MethaneAbatement'!$B:$B,'Country Selector'!$A$2)+VLOOKUP($C$1,'Multipliers and Adjustments'!$A$70:$I$86,TRUNC(COLUMN(X$2)/5)+2,FALSE)*SUMIFS('IEA-MethaneAbatement'!$N:$N,'IEA-MethaneAbatement'!$O:$O,"&lt;"&amp;$B38,'IEA-MethaneAbatement'!$O:$O,"&gt;="&amp;$A38,'IEA-MethaneAbatement'!$M:$M,$C$1,'IEA-MethaneAbatement'!$B:$B,'Country Selector'!$A$2)+VLOOKUP($D$1,'Multipliers and Adjustments'!$A$70:$I$86,TRUNC(COLUMN(X$2)/5)+2,FALSE)*SUMIFS('IEA-MethaneAbatement'!$N:$N,'IEA-MethaneAbatement'!$O:$O,"&lt;"&amp;$B38,'IEA-MethaneAbatement'!$O:$O,"&gt;="&amp;$A38,'IEA-MethaneAbatement'!$M:$M,$D$1,'IEA-MethaneAbatement'!$B:$B,'Country Selector'!$A$2)))*(1+INDEX('EPA to IEA Scaling'!$F$8:$AO$8,,MATCH(X$2,'EPA to IEA Scaling'!$F$1:$AO$1,0)))</f>
        <v>4322271000914.2559</v>
      </c>
      <c r="Y38" cm="1">
        <f t="array" ref="Y38">((VLOOKUP($B$1,'Multipliers and Adjustments'!$A$70:$I$86,TRUNC(COLUMN(Y$2)/5)+2,FALSE)*SUMIFS('IEA-MethaneAbatement'!$N:$N,'IEA-MethaneAbatement'!$O:$O,"&lt;"&amp;$B38,'IEA-MethaneAbatement'!$O:$O,"&gt;="&amp;$A38,'IEA-MethaneAbatement'!$M:$M,$B$1,'IEA-MethaneAbatement'!$B:$B,'Country Selector'!$A$2)+VLOOKUP($C$1,'Multipliers and Adjustments'!$A$70:$I$86,TRUNC(COLUMN(Y$2)/5)+2,FALSE)*SUMIFS('IEA-MethaneAbatement'!$N:$N,'IEA-MethaneAbatement'!$O:$O,"&lt;"&amp;$B38,'IEA-MethaneAbatement'!$O:$O,"&gt;="&amp;$A38,'IEA-MethaneAbatement'!$M:$M,$C$1,'IEA-MethaneAbatement'!$B:$B,'Country Selector'!$A$2)+VLOOKUP($D$1,'Multipliers and Adjustments'!$A$70:$I$86,TRUNC(COLUMN(Y$2)/5)+2,FALSE)*SUMIFS('IEA-MethaneAbatement'!$N:$N,'IEA-MethaneAbatement'!$O:$O,"&lt;"&amp;$B38,'IEA-MethaneAbatement'!$O:$O,"&gt;="&amp;$A38,'IEA-MethaneAbatement'!$M:$M,$D$1,'IEA-MethaneAbatement'!$B:$B,'Country Selector'!$A$2)))*(1+INDEX('EPA to IEA Scaling'!$F$8:$AO$8,,MATCH(Y$2,'EPA to IEA Scaling'!$F$1:$AO$1,0)))</f>
        <v>4338782587138.9941</v>
      </c>
      <c r="Z38" cm="1">
        <f t="array" ref="Z38">((VLOOKUP($B$1,'Multipliers and Adjustments'!$A$70:$I$86,TRUNC(COLUMN(Z$2)/5)+2,FALSE)*SUMIFS('IEA-MethaneAbatement'!$N:$N,'IEA-MethaneAbatement'!$O:$O,"&lt;"&amp;$B38,'IEA-MethaneAbatement'!$O:$O,"&gt;="&amp;$A38,'IEA-MethaneAbatement'!$M:$M,$B$1,'IEA-MethaneAbatement'!$B:$B,'Country Selector'!$A$2)+VLOOKUP($C$1,'Multipliers and Adjustments'!$A$70:$I$86,TRUNC(COLUMN(Z$2)/5)+2,FALSE)*SUMIFS('IEA-MethaneAbatement'!$N:$N,'IEA-MethaneAbatement'!$O:$O,"&lt;"&amp;$B38,'IEA-MethaneAbatement'!$O:$O,"&gt;="&amp;$A38,'IEA-MethaneAbatement'!$M:$M,$C$1,'IEA-MethaneAbatement'!$B:$B,'Country Selector'!$A$2)+VLOOKUP($D$1,'Multipliers and Adjustments'!$A$70:$I$86,TRUNC(COLUMN(Z$2)/5)+2,FALSE)*SUMIFS('IEA-MethaneAbatement'!$N:$N,'IEA-MethaneAbatement'!$O:$O,"&lt;"&amp;$B38,'IEA-MethaneAbatement'!$O:$O,"&gt;="&amp;$A38,'IEA-MethaneAbatement'!$M:$M,$D$1,'IEA-MethaneAbatement'!$B:$B,'Country Selector'!$A$2)))*(1+INDEX('EPA to IEA Scaling'!$F$8:$AO$8,,MATCH(Z$2,'EPA to IEA Scaling'!$F$1:$AO$1,0)))</f>
        <v>4355294173363.7358</v>
      </c>
      <c r="AA38" cm="1">
        <f t="array" ref="AA38">((VLOOKUP($B$1,'Multipliers and Adjustments'!$A$70:$I$86,TRUNC(COLUMN(AA$2)/5)+2,FALSE)*SUMIFS('IEA-MethaneAbatement'!$N:$N,'IEA-MethaneAbatement'!$O:$O,"&lt;"&amp;$B38,'IEA-MethaneAbatement'!$O:$O,"&gt;="&amp;$A38,'IEA-MethaneAbatement'!$M:$M,$B$1,'IEA-MethaneAbatement'!$B:$B,'Country Selector'!$A$2)+VLOOKUP($C$1,'Multipliers and Adjustments'!$A$70:$I$86,TRUNC(COLUMN(AA$2)/5)+2,FALSE)*SUMIFS('IEA-MethaneAbatement'!$N:$N,'IEA-MethaneAbatement'!$O:$O,"&lt;"&amp;$B38,'IEA-MethaneAbatement'!$O:$O,"&gt;="&amp;$A38,'IEA-MethaneAbatement'!$M:$M,$C$1,'IEA-MethaneAbatement'!$B:$B,'Country Selector'!$A$2)+VLOOKUP($D$1,'Multipliers and Adjustments'!$A$70:$I$86,TRUNC(COLUMN(AA$2)/5)+2,FALSE)*SUMIFS('IEA-MethaneAbatement'!$N:$N,'IEA-MethaneAbatement'!$O:$O,"&lt;"&amp;$B38,'IEA-MethaneAbatement'!$O:$O,"&gt;="&amp;$A38,'IEA-MethaneAbatement'!$M:$M,$D$1,'IEA-MethaneAbatement'!$B:$B,'Country Selector'!$A$2)))*(1+INDEX('EPA to IEA Scaling'!$F$8:$AO$8,,MATCH(AA$2,'EPA to IEA Scaling'!$F$1:$AO$1,0)))</f>
        <v>4371805759588.4937</v>
      </c>
      <c r="AB38" s="31" cm="1">
        <f t="array" ref="AB38">((VLOOKUP($B$1,'Multipliers and Adjustments'!$A$70:$I$86,TRUNC(COLUMN(AB$2)/5)+2,FALSE)*SUMIFS('IEA-MethaneAbatement'!$N:$N,'IEA-MethaneAbatement'!$O:$O,"&lt;"&amp;$B38,'IEA-MethaneAbatement'!$O:$O,"&gt;="&amp;$A38,'IEA-MethaneAbatement'!$M:$M,$B$1,'IEA-MethaneAbatement'!$B:$B,'Country Selector'!$A$2)+VLOOKUP($C$1,'Multipliers and Adjustments'!$A$70:$I$86,TRUNC(COLUMN(AB$2)/5)+2,FALSE)*SUMIFS('IEA-MethaneAbatement'!$N:$N,'IEA-MethaneAbatement'!$O:$O,"&lt;"&amp;$B38,'IEA-MethaneAbatement'!$O:$O,"&gt;="&amp;$A38,'IEA-MethaneAbatement'!$M:$M,$C$1,'IEA-MethaneAbatement'!$B:$B,'Country Selector'!$A$2)+VLOOKUP($D$1,'Multipliers and Adjustments'!$A$70:$I$86,TRUNC(COLUMN(AB$2)/5)+2,FALSE)*SUMIFS('IEA-MethaneAbatement'!$N:$N,'IEA-MethaneAbatement'!$O:$O,"&lt;"&amp;$B38,'IEA-MethaneAbatement'!$O:$O,"&gt;="&amp;$A38,'IEA-MethaneAbatement'!$M:$M,$D$1,'IEA-MethaneAbatement'!$B:$B,'Country Selector'!$A$2)))*(1+INDEX('EPA to IEA Scaling'!$F$8:$AO$8,,MATCH(AB$2,'EPA to IEA Scaling'!$F$1:$AO$1,0)))</f>
        <v>4388317345813.2349</v>
      </c>
      <c r="AC38" cm="1">
        <f t="array" ref="AC38">((VLOOKUP($B$1,'Multipliers and Adjustments'!$A$70:$I$86,TRUNC(COLUMN(AC$2)/5)+2,FALSE)*SUMIFS('IEA-MethaneAbatement'!$N:$N,'IEA-MethaneAbatement'!$O:$O,"&lt;"&amp;$B38,'IEA-MethaneAbatement'!$O:$O,"&gt;="&amp;$A38,'IEA-MethaneAbatement'!$M:$M,$B$1,'IEA-MethaneAbatement'!$B:$B,'Country Selector'!$A$2)+VLOOKUP($C$1,'Multipliers and Adjustments'!$A$70:$I$86,TRUNC(COLUMN(AC$2)/5)+2,FALSE)*SUMIFS('IEA-MethaneAbatement'!$N:$N,'IEA-MethaneAbatement'!$O:$O,"&lt;"&amp;$B38,'IEA-MethaneAbatement'!$O:$O,"&gt;="&amp;$A38,'IEA-MethaneAbatement'!$M:$M,$C$1,'IEA-MethaneAbatement'!$B:$B,'Country Selector'!$A$2)+VLOOKUP($D$1,'Multipliers and Adjustments'!$A$70:$I$86,TRUNC(COLUMN(AC$2)/5)+2,FALSE)*SUMIFS('IEA-MethaneAbatement'!$N:$N,'IEA-MethaneAbatement'!$O:$O,"&lt;"&amp;$B38,'IEA-MethaneAbatement'!$O:$O,"&gt;="&amp;$A38,'IEA-MethaneAbatement'!$M:$M,$D$1,'IEA-MethaneAbatement'!$B:$B,'Country Selector'!$A$2)))*(1+INDEX('EPA to IEA Scaling'!$F$8:$AO$8,,MATCH(AC$2,'EPA to IEA Scaling'!$F$1:$AO$1,0)))</f>
        <v>4391767625715.0596</v>
      </c>
      <c r="AD38" cm="1">
        <f t="array" ref="AD38">((VLOOKUP($B$1,'Multipliers and Adjustments'!$A$70:$I$86,TRUNC(COLUMN(AD$2)/5)+2,FALSE)*SUMIFS('IEA-MethaneAbatement'!$N:$N,'IEA-MethaneAbatement'!$O:$O,"&lt;"&amp;$B38,'IEA-MethaneAbatement'!$O:$O,"&gt;="&amp;$A38,'IEA-MethaneAbatement'!$M:$M,$B$1,'IEA-MethaneAbatement'!$B:$B,'Country Selector'!$A$2)+VLOOKUP($C$1,'Multipliers and Adjustments'!$A$70:$I$86,TRUNC(COLUMN(AD$2)/5)+2,FALSE)*SUMIFS('IEA-MethaneAbatement'!$N:$N,'IEA-MethaneAbatement'!$O:$O,"&lt;"&amp;$B38,'IEA-MethaneAbatement'!$O:$O,"&gt;="&amp;$A38,'IEA-MethaneAbatement'!$M:$M,$C$1,'IEA-MethaneAbatement'!$B:$B,'Country Selector'!$A$2)+VLOOKUP($D$1,'Multipliers and Adjustments'!$A$70:$I$86,TRUNC(COLUMN(AD$2)/5)+2,FALSE)*SUMIFS('IEA-MethaneAbatement'!$N:$N,'IEA-MethaneAbatement'!$O:$O,"&lt;"&amp;$B38,'IEA-MethaneAbatement'!$O:$O,"&gt;="&amp;$A38,'IEA-MethaneAbatement'!$M:$M,$D$1,'IEA-MethaneAbatement'!$B:$B,'Country Selector'!$A$2)))*(1+INDEX('EPA to IEA Scaling'!$F$8:$AO$8,,MATCH(AD$2,'EPA to IEA Scaling'!$F$1:$AO$1,0)))</f>
        <v>4395217905616.8677</v>
      </c>
      <c r="AE38" cm="1">
        <f t="array" ref="AE38">((VLOOKUP($B$1,'Multipliers and Adjustments'!$A$70:$I$86,TRUNC(COLUMN(AE$2)/5)+2,FALSE)*SUMIFS('IEA-MethaneAbatement'!$N:$N,'IEA-MethaneAbatement'!$O:$O,"&lt;"&amp;$B38,'IEA-MethaneAbatement'!$O:$O,"&gt;="&amp;$A38,'IEA-MethaneAbatement'!$M:$M,$B$1,'IEA-MethaneAbatement'!$B:$B,'Country Selector'!$A$2)+VLOOKUP($C$1,'Multipliers and Adjustments'!$A$70:$I$86,TRUNC(COLUMN(AE$2)/5)+2,FALSE)*SUMIFS('IEA-MethaneAbatement'!$N:$N,'IEA-MethaneAbatement'!$O:$O,"&lt;"&amp;$B38,'IEA-MethaneAbatement'!$O:$O,"&gt;="&amp;$A38,'IEA-MethaneAbatement'!$M:$M,$C$1,'IEA-MethaneAbatement'!$B:$B,'Country Selector'!$A$2)+VLOOKUP($D$1,'Multipliers and Adjustments'!$A$70:$I$86,TRUNC(COLUMN(AE$2)/5)+2,FALSE)*SUMIFS('IEA-MethaneAbatement'!$N:$N,'IEA-MethaneAbatement'!$O:$O,"&lt;"&amp;$B38,'IEA-MethaneAbatement'!$O:$O,"&gt;="&amp;$A38,'IEA-MethaneAbatement'!$M:$M,$D$1,'IEA-MethaneAbatement'!$B:$B,'Country Selector'!$A$2)))*(1+INDEX('EPA to IEA Scaling'!$F$8:$AO$8,,MATCH(AE$2,'EPA to IEA Scaling'!$F$1:$AO$1,0)))</f>
        <v>4398668185518.6924</v>
      </c>
      <c r="AF38" cm="1">
        <f t="array" ref="AF38">((VLOOKUP($B$1,'Multipliers and Adjustments'!$A$70:$I$86,TRUNC(COLUMN(AF$2)/5)+2,FALSE)*SUMIFS('IEA-MethaneAbatement'!$N:$N,'IEA-MethaneAbatement'!$O:$O,"&lt;"&amp;$B38,'IEA-MethaneAbatement'!$O:$O,"&gt;="&amp;$A38,'IEA-MethaneAbatement'!$M:$M,$B$1,'IEA-MethaneAbatement'!$B:$B,'Country Selector'!$A$2)+VLOOKUP($C$1,'Multipliers and Adjustments'!$A$70:$I$86,TRUNC(COLUMN(AF$2)/5)+2,FALSE)*SUMIFS('IEA-MethaneAbatement'!$N:$N,'IEA-MethaneAbatement'!$O:$O,"&lt;"&amp;$B38,'IEA-MethaneAbatement'!$O:$O,"&gt;="&amp;$A38,'IEA-MethaneAbatement'!$M:$M,$C$1,'IEA-MethaneAbatement'!$B:$B,'Country Selector'!$A$2)+VLOOKUP($D$1,'Multipliers and Adjustments'!$A$70:$I$86,TRUNC(COLUMN(AF$2)/5)+2,FALSE)*SUMIFS('IEA-MethaneAbatement'!$N:$N,'IEA-MethaneAbatement'!$O:$O,"&lt;"&amp;$B38,'IEA-MethaneAbatement'!$O:$O,"&gt;="&amp;$A38,'IEA-MethaneAbatement'!$M:$M,$D$1,'IEA-MethaneAbatement'!$B:$B,'Country Selector'!$A$2)))*(1+INDEX('EPA to IEA Scaling'!$F$8:$AO$8,,MATCH(AF$2,'EPA to IEA Scaling'!$F$1:$AO$1,0)))</f>
        <v>4402118465420.5166</v>
      </c>
      <c r="AG38" s="31" cm="1">
        <f t="array" ref="AG38">((VLOOKUP($B$1,'Multipliers and Adjustments'!$A$70:$I$86,TRUNC(COLUMN(AG$2)/5)+2,FALSE)*SUMIFS('IEA-MethaneAbatement'!$N:$N,'IEA-MethaneAbatement'!$O:$O,"&lt;"&amp;$B38,'IEA-MethaneAbatement'!$O:$O,"&gt;="&amp;$A38,'IEA-MethaneAbatement'!$M:$M,$B$1,'IEA-MethaneAbatement'!$B:$B,'Country Selector'!$A$2)+VLOOKUP($C$1,'Multipliers and Adjustments'!$A$70:$I$86,TRUNC(COLUMN(AG$2)/5)+2,FALSE)*SUMIFS('IEA-MethaneAbatement'!$N:$N,'IEA-MethaneAbatement'!$O:$O,"&lt;"&amp;$B38,'IEA-MethaneAbatement'!$O:$O,"&gt;="&amp;$A38,'IEA-MethaneAbatement'!$M:$M,$C$1,'IEA-MethaneAbatement'!$B:$B,'Country Selector'!$A$2)+VLOOKUP($D$1,'Multipliers and Adjustments'!$A$70:$I$86,TRUNC(COLUMN(AG$2)/5)+2,FALSE)*SUMIFS('IEA-MethaneAbatement'!$N:$N,'IEA-MethaneAbatement'!$O:$O,"&lt;"&amp;$B38,'IEA-MethaneAbatement'!$O:$O,"&gt;="&amp;$A38,'IEA-MethaneAbatement'!$M:$M,$D$1,'IEA-MethaneAbatement'!$B:$B,'Country Selector'!$A$2)))*(1+INDEX('EPA to IEA Scaling'!$F$8:$AO$8,,MATCH(AG$2,'EPA to IEA Scaling'!$F$1:$AO$1,0)))</f>
        <v>4405568745322.3447</v>
      </c>
      <c r="AH38" cm="1">
        <f t="array" ref="AH38">((VLOOKUP($B$1,'Multipliers and Adjustments'!$A$70:$I$86,TRUNC(COLUMN(AH$2)/5)+2,FALSE)*SUMIFS('IEA-MethaneAbatement'!$N:$N,'IEA-MethaneAbatement'!$O:$O,"&lt;"&amp;$B38,'IEA-MethaneAbatement'!$O:$O,"&gt;="&amp;$A38,'IEA-MethaneAbatement'!$M:$M,$B$1,'IEA-MethaneAbatement'!$B:$B,'Country Selector'!$A$2)+VLOOKUP($C$1,'Multipliers and Adjustments'!$A$70:$I$86,TRUNC(COLUMN(AH$2)/5)+2,FALSE)*SUMIFS('IEA-MethaneAbatement'!$N:$N,'IEA-MethaneAbatement'!$O:$O,"&lt;"&amp;$B38,'IEA-MethaneAbatement'!$O:$O,"&gt;="&amp;$A38,'IEA-MethaneAbatement'!$M:$M,$C$1,'IEA-MethaneAbatement'!$B:$B,'Country Selector'!$A$2)+VLOOKUP($D$1,'Multipliers and Adjustments'!$A$70:$I$86,TRUNC(COLUMN(AH$2)/5)+2,FALSE)*SUMIFS('IEA-MethaneAbatement'!$N:$N,'IEA-MethaneAbatement'!$O:$O,"&lt;"&amp;$B38,'IEA-MethaneAbatement'!$O:$O,"&gt;="&amp;$A38,'IEA-MethaneAbatement'!$M:$M,$D$1,'IEA-MethaneAbatement'!$B:$B,'Country Selector'!$A$2)))*(1+INDEX('EPA to IEA Scaling'!$F$8:$AO$8,,MATCH(AH$2,'EPA to IEA Scaling'!$F$1:$AO$1,0)))</f>
        <v>4403451712627.0703</v>
      </c>
      <c r="AI38" cm="1">
        <f t="array" ref="AI38">((VLOOKUP($B$1,'Multipliers and Adjustments'!$A$70:$I$86,TRUNC(COLUMN(AI$2)/5)+2,FALSE)*SUMIFS('IEA-MethaneAbatement'!$N:$N,'IEA-MethaneAbatement'!$O:$O,"&lt;"&amp;$B38,'IEA-MethaneAbatement'!$O:$O,"&gt;="&amp;$A38,'IEA-MethaneAbatement'!$M:$M,$B$1,'IEA-MethaneAbatement'!$B:$B,'Country Selector'!$A$2)+VLOOKUP($C$1,'Multipliers and Adjustments'!$A$70:$I$86,TRUNC(COLUMN(AI$2)/5)+2,FALSE)*SUMIFS('IEA-MethaneAbatement'!$N:$N,'IEA-MethaneAbatement'!$O:$O,"&lt;"&amp;$B38,'IEA-MethaneAbatement'!$O:$O,"&gt;="&amp;$A38,'IEA-MethaneAbatement'!$M:$M,$C$1,'IEA-MethaneAbatement'!$B:$B,'Country Selector'!$A$2)+VLOOKUP($D$1,'Multipliers and Adjustments'!$A$70:$I$86,TRUNC(COLUMN(AI$2)/5)+2,FALSE)*SUMIFS('IEA-MethaneAbatement'!$N:$N,'IEA-MethaneAbatement'!$O:$O,"&lt;"&amp;$B38,'IEA-MethaneAbatement'!$O:$O,"&gt;="&amp;$A38,'IEA-MethaneAbatement'!$M:$M,$D$1,'IEA-MethaneAbatement'!$B:$B,'Country Selector'!$A$2)))*(1+INDEX('EPA to IEA Scaling'!$F$8:$AO$8,,MATCH(AI$2,'EPA to IEA Scaling'!$F$1:$AO$1,0)))</f>
        <v>4401334679931.7793</v>
      </c>
      <c r="AJ38" cm="1">
        <f t="array" ref="AJ38">((VLOOKUP($B$1,'Multipliers and Adjustments'!$A$70:$I$86,TRUNC(COLUMN(AJ$2)/5)+2,FALSE)*SUMIFS('IEA-MethaneAbatement'!$N:$N,'IEA-MethaneAbatement'!$O:$O,"&lt;"&amp;$B38,'IEA-MethaneAbatement'!$O:$O,"&gt;="&amp;$A38,'IEA-MethaneAbatement'!$M:$M,$B$1,'IEA-MethaneAbatement'!$B:$B,'Country Selector'!$A$2)+VLOOKUP($C$1,'Multipliers and Adjustments'!$A$70:$I$86,TRUNC(COLUMN(AJ$2)/5)+2,FALSE)*SUMIFS('IEA-MethaneAbatement'!$N:$N,'IEA-MethaneAbatement'!$O:$O,"&lt;"&amp;$B38,'IEA-MethaneAbatement'!$O:$O,"&gt;="&amp;$A38,'IEA-MethaneAbatement'!$M:$M,$C$1,'IEA-MethaneAbatement'!$B:$B,'Country Selector'!$A$2)+VLOOKUP($D$1,'Multipliers and Adjustments'!$A$70:$I$86,TRUNC(COLUMN(AJ$2)/5)+2,FALSE)*SUMIFS('IEA-MethaneAbatement'!$N:$N,'IEA-MethaneAbatement'!$O:$O,"&lt;"&amp;$B38,'IEA-MethaneAbatement'!$O:$O,"&gt;="&amp;$A38,'IEA-MethaneAbatement'!$M:$M,$D$1,'IEA-MethaneAbatement'!$B:$B,'Country Selector'!$A$2)))*(1+INDEX('EPA to IEA Scaling'!$F$8:$AO$8,,MATCH(AJ$2,'EPA to IEA Scaling'!$F$1:$AO$1,0)))</f>
        <v>4399217647236.5039</v>
      </c>
      <c r="AK38" cm="1">
        <f t="array" ref="AK38">((VLOOKUP($B$1,'Multipliers and Adjustments'!$A$70:$I$86,TRUNC(COLUMN(AK$2)/5)+2,FALSE)*SUMIFS('IEA-MethaneAbatement'!$N:$N,'IEA-MethaneAbatement'!$O:$O,"&lt;"&amp;$B38,'IEA-MethaneAbatement'!$O:$O,"&gt;="&amp;$A38,'IEA-MethaneAbatement'!$M:$M,$B$1,'IEA-MethaneAbatement'!$B:$B,'Country Selector'!$A$2)+VLOOKUP($C$1,'Multipliers and Adjustments'!$A$70:$I$86,TRUNC(COLUMN(AK$2)/5)+2,FALSE)*SUMIFS('IEA-MethaneAbatement'!$N:$N,'IEA-MethaneAbatement'!$O:$O,"&lt;"&amp;$B38,'IEA-MethaneAbatement'!$O:$O,"&gt;="&amp;$A38,'IEA-MethaneAbatement'!$M:$M,$C$1,'IEA-MethaneAbatement'!$B:$B,'Country Selector'!$A$2)+VLOOKUP($D$1,'Multipliers and Adjustments'!$A$70:$I$86,TRUNC(COLUMN(AK$2)/5)+2,FALSE)*SUMIFS('IEA-MethaneAbatement'!$N:$N,'IEA-MethaneAbatement'!$O:$O,"&lt;"&amp;$B38,'IEA-MethaneAbatement'!$O:$O,"&gt;="&amp;$A38,'IEA-MethaneAbatement'!$M:$M,$D$1,'IEA-MethaneAbatement'!$B:$B,'Country Selector'!$A$2)))*(1+INDEX('EPA to IEA Scaling'!$F$8:$AO$8,,MATCH(AK$2,'EPA to IEA Scaling'!$F$1:$AO$1,0)))</f>
        <v>4397100614541.23</v>
      </c>
      <c r="AL38" s="31" cm="1">
        <f t="array" ref="AL38">((VLOOKUP($B$1,'Multipliers and Adjustments'!$A$70:$I$86,TRUNC(COLUMN(AL$2)/5)+2,FALSE)*SUMIFS('IEA-MethaneAbatement'!$N:$N,'IEA-MethaneAbatement'!$O:$O,"&lt;"&amp;$B38,'IEA-MethaneAbatement'!$O:$O,"&gt;="&amp;$A38,'IEA-MethaneAbatement'!$M:$M,$B$1,'IEA-MethaneAbatement'!$B:$B,'Country Selector'!$A$2)+VLOOKUP($C$1,'Multipliers and Adjustments'!$A$70:$I$86,TRUNC(COLUMN(AL$2)/5)+2,FALSE)*SUMIFS('IEA-MethaneAbatement'!$N:$N,'IEA-MethaneAbatement'!$O:$O,"&lt;"&amp;$B38,'IEA-MethaneAbatement'!$O:$O,"&gt;="&amp;$A38,'IEA-MethaneAbatement'!$M:$M,$C$1,'IEA-MethaneAbatement'!$B:$B,'Country Selector'!$A$2)+VLOOKUP($D$1,'Multipliers and Adjustments'!$A$70:$I$86,TRUNC(COLUMN(AL$2)/5)+2,FALSE)*SUMIFS('IEA-MethaneAbatement'!$N:$N,'IEA-MethaneAbatement'!$O:$O,"&lt;"&amp;$B38,'IEA-MethaneAbatement'!$O:$O,"&gt;="&amp;$A38,'IEA-MethaneAbatement'!$M:$M,$D$1,'IEA-MethaneAbatement'!$B:$B,'Country Selector'!$A$2)))*(1+INDEX('EPA to IEA Scaling'!$F$8:$AO$8,,MATCH(AL$2,'EPA to IEA Scaling'!$F$1:$AO$1,0)))</f>
        <v>4394983581845.9375</v>
      </c>
    </row>
    <row r="39" spans="1:38" x14ac:dyDescent="0.45">
      <c r="A39" s="15">
        <f t="shared" si="1"/>
        <v>40</v>
      </c>
      <c r="B39" s="16">
        <f t="shared" si="2"/>
        <v>50</v>
      </c>
      <c r="C39" s="47" cm="1">
        <f t="array" ref="C39">((VLOOKUP($B$1,'Multipliers and Adjustments'!$A$70:$I$86,TRUNC(COLUMN(C$2)/5)+2,FALSE)*SUMIFS('IEA-MethaneAbatement'!$N:$N,'IEA-MethaneAbatement'!$O:$O,"&lt;"&amp;$B39,'IEA-MethaneAbatement'!$O:$O,"&gt;="&amp;$A39,'IEA-MethaneAbatement'!$M:$M,$B$1,'IEA-MethaneAbatement'!$B:$B,'Country Selector'!$A$2)+VLOOKUP($C$1,'Multipliers and Adjustments'!$A$70:$I$86,TRUNC(COLUMN(C$2)/5)+2,FALSE)*SUMIFS('IEA-MethaneAbatement'!$N:$N,'IEA-MethaneAbatement'!$O:$O,"&lt;"&amp;$B39,'IEA-MethaneAbatement'!$O:$O,"&gt;="&amp;$A39,'IEA-MethaneAbatement'!$M:$M,$C$1,'IEA-MethaneAbatement'!$B:$B,'Country Selector'!$A$2)+VLOOKUP($D$1,'Multipliers and Adjustments'!$A$70:$I$86,TRUNC(COLUMN(C$2)/5)+2,FALSE)*SUMIFS('IEA-MethaneAbatement'!$N:$N,'IEA-MethaneAbatement'!$O:$O,"&lt;"&amp;$B39,'IEA-MethaneAbatement'!$O:$O,"&gt;="&amp;$A39,'IEA-MethaneAbatement'!$M:$M,$D$1,'IEA-MethaneAbatement'!$B:$B,'Country Selector'!$A$2)))*(1+INDEX('EPA to IEA Scaling'!$F$8:$AO$8,,MATCH(C$2,'EPA to IEA Scaling'!$F$1:$AO$1,0)))</f>
        <v>0</v>
      </c>
      <c r="D39" cm="1">
        <f t="array" ref="D39">((VLOOKUP($B$1,'Multipliers and Adjustments'!$A$70:$I$86,TRUNC(COLUMN(D$2)/5)+2,FALSE)*SUMIFS('IEA-MethaneAbatement'!$N:$N,'IEA-MethaneAbatement'!$O:$O,"&lt;"&amp;$B39,'IEA-MethaneAbatement'!$O:$O,"&gt;="&amp;$A39,'IEA-MethaneAbatement'!$M:$M,$B$1,'IEA-MethaneAbatement'!$B:$B,'Country Selector'!$A$2)+VLOOKUP($C$1,'Multipliers and Adjustments'!$A$70:$I$86,TRUNC(COLUMN(D$2)/5)+2,FALSE)*SUMIFS('IEA-MethaneAbatement'!$N:$N,'IEA-MethaneAbatement'!$O:$O,"&lt;"&amp;$B39,'IEA-MethaneAbatement'!$O:$O,"&gt;="&amp;$A39,'IEA-MethaneAbatement'!$M:$M,$C$1,'IEA-MethaneAbatement'!$B:$B,'Country Selector'!$A$2)+VLOOKUP($D$1,'Multipliers and Adjustments'!$A$70:$I$86,TRUNC(COLUMN(D$2)/5)+2,FALSE)*SUMIFS('IEA-MethaneAbatement'!$N:$N,'IEA-MethaneAbatement'!$O:$O,"&lt;"&amp;$B39,'IEA-MethaneAbatement'!$O:$O,"&gt;="&amp;$A39,'IEA-MethaneAbatement'!$M:$M,$D$1,'IEA-MethaneAbatement'!$B:$B,'Country Selector'!$A$2)))*(1+INDEX('EPA to IEA Scaling'!$F$8:$AO$8,,MATCH(D$2,'EPA to IEA Scaling'!$F$1:$AO$1,0)))</f>
        <v>0</v>
      </c>
      <c r="E39" cm="1">
        <f t="array" ref="E39">((VLOOKUP($B$1,'Multipliers and Adjustments'!$A$70:$I$86,TRUNC(COLUMN(E$2)/5)+2,FALSE)*SUMIFS('IEA-MethaneAbatement'!$N:$N,'IEA-MethaneAbatement'!$O:$O,"&lt;"&amp;$B39,'IEA-MethaneAbatement'!$O:$O,"&gt;="&amp;$A39,'IEA-MethaneAbatement'!$M:$M,$B$1,'IEA-MethaneAbatement'!$B:$B,'Country Selector'!$A$2)+VLOOKUP($C$1,'Multipliers and Adjustments'!$A$70:$I$86,TRUNC(COLUMN(E$2)/5)+2,FALSE)*SUMIFS('IEA-MethaneAbatement'!$N:$N,'IEA-MethaneAbatement'!$O:$O,"&lt;"&amp;$B39,'IEA-MethaneAbatement'!$O:$O,"&gt;="&amp;$A39,'IEA-MethaneAbatement'!$M:$M,$C$1,'IEA-MethaneAbatement'!$B:$B,'Country Selector'!$A$2)+VLOOKUP($D$1,'Multipliers and Adjustments'!$A$70:$I$86,TRUNC(COLUMN(E$2)/5)+2,FALSE)*SUMIFS('IEA-MethaneAbatement'!$N:$N,'IEA-MethaneAbatement'!$O:$O,"&lt;"&amp;$B39,'IEA-MethaneAbatement'!$O:$O,"&gt;="&amp;$A39,'IEA-MethaneAbatement'!$M:$M,$D$1,'IEA-MethaneAbatement'!$B:$B,'Country Selector'!$A$2)))*(1+INDEX('EPA to IEA Scaling'!$F$8:$AO$8,,MATCH(E$2,'EPA to IEA Scaling'!$F$1:$AO$1,0)))</f>
        <v>0</v>
      </c>
      <c r="F39" cm="1">
        <f t="array" ref="F39">((VLOOKUP($B$1,'Multipliers and Adjustments'!$A$70:$I$86,TRUNC(COLUMN(F$2)/5)+2,FALSE)*SUMIFS('IEA-MethaneAbatement'!$N:$N,'IEA-MethaneAbatement'!$O:$O,"&lt;"&amp;$B39,'IEA-MethaneAbatement'!$O:$O,"&gt;="&amp;$A39,'IEA-MethaneAbatement'!$M:$M,$B$1,'IEA-MethaneAbatement'!$B:$B,'Country Selector'!$A$2)+VLOOKUP($C$1,'Multipliers and Adjustments'!$A$70:$I$86,TRUNC(COLUMN(F$2)/5)+2,FALSE)*SUMIFS('IEA-MethaneAbatement'!$N:$N,'IEA-MethaneAbatement'!$O:$O,"&lt;"&amp;$B39,'IEA-MethaneAbatement'!$O:$O,"&gt;="&amp;$A39,'IEA-MethaneAbatement'!$M:$M,$C$1,'IEA-MethaneAbatement'!$B:$B,'Country Selector'!$A$2)+VLOOKUP($D$1,'Multipliers and Adjustments'!$A$70:$I$86,TRUNC(COLUMN(F$2)/5)+2,FALSE)*SUMIFS('IEA-MethaneAbatement'!$N:$N,'IEA-MethaneAbatement'!$O:$O,"&lt;"&amp;$B39,'IEA-MethaneAbatement'!$O:$O,"&gt;="&amp;$A39,'IEA-MethaneAbatement'!$M:$M,$D$1,'IEA-MethaneAbatement'!$B:$B,'Country Selector'!$A$2)))*(1+INDEX('EPA to IEA Scaling'!$F$8:$AO$8,,MATCH(F$2,'EPA to IEA Scaling'!$F$1:$AO$1,0)))</f>
        <v>0</v>
      </c>
      <c r="G39" cm="1">
        <f t="array" ref="G39">((VLOOKUP($B$1,'Multipliers and Adjustments'!$A$70:$I$86,TRUNC(COLUMN(G$2)/5)+2,FALSE)*SUMIFS('IEA-MethaneAbatement'!$N:$N,'IEA-MethaneAbatement'!$O:$O,"&lt;"&amp;$B39,'IEA-MethaneAbatement'!$O:$O,"&gt;="&amp;$A39,'IEA-MethaneAbatement'!$M:$M,$B$1,'IEA-MethaneAbatement'!$B:$B,'Country Selector'!$A$2)+VLOOKUP($C$1,'Multipliers and Adjustments'!$A$70:$I$86,TRUNC(COLUMN(G$2)/5)+2,FALSE)*SUMIFS('IEA-MethaneAbatement'!$N:$N,'IEA-MethaneAbatement'!$O:$O,"&lt;"&amp;$B39,'IEA-MethaneAbatement'!$O:$O,"&gt;="&amp;$A39,'IEA-MethaneAbatement'!$M:$M,$C$1,'IEA-MethaneAbatement'!$B:$B,'Country Selector'!$A$2)+VLOOKUP($D$1,'Multipliers and Adjustments'!$A$70:$I$86,TRUNC(COLUMN(G$2)/5)+2,FALSE)*SUMIFS('IEA-MethaneAbatement'!$N:$N,'IEA-MethaneAbatement'!$O:$O,"&lt;"&amp;$B39,'IEA-MethaneAbatement'!$O:$O,"&gt;="&amp;$A39,'IEA-MethaneAbatement'!$M:$M,$D$1,'IEA-MethaneAbatement'!$B:$B,'Country Selector'!$A$2)))*(1+INDEX('EPA to IEA Scaling'!$F$8:$AO$8,,MATCH(G$2,'EPA to IEA Scaling'!$F$1:$AO$1,0)))</f>
        <v>0</v>
      </c>
      <c r="H39" s="31" cm="1">
        <f t="array" ref="H39">((VLOOKUP($B$1,'Multipliers and Adjustments'!$A$70:$I$86,TRUNC(COLUMN(H$2)/5)+2,FALSE)*SUMIFS('IEA-MethaneAbatement'!$N:$N,'IEA-MethaneAbatement'!$O:$O,"&lt;"&amp;$B39,'IEA-MethaneAbatement'!$O:$O,"&gt;="&amp;$A39,'IEA-MethaneAbatement'!$M:$M,$B$1,'IEA-MethaneAbatement'!$B:$B,'Country Selector'!$A$2)+VLOOKUP($C$1,'Multipliers and Adjustments'!$A$70:$I$86,TRUNC(COLUMN(H$2)/5)+2,FALSE)*SUMIFS('IEA-MethaneAbatement'!$N:$N,'IEA-MethaneAbatement'!$O:$O,"&lt;"&amp;$B39,'IEA-MethaneAbatement'!$O:$O,"&gt;="&amp;$A39,'IEA-MethaneAbatement'!$M:$M,$C$1,'IEA-MethaneAbatement'!$B:$B,'Country Selector'!$A$2)+VLOOKUP($D$1,'Multipliers and Adjustments'!$A$70:$I$86,TRUNC(COLUMN(H$2)/5)+2,FALSE)*SUMIFS('IEA-MethaneAbatement'!$N:$N,'IEA-MethaneAbatement'!$O:$O,"&lt;"&amp;$B39,'IEA-MethaneAbatement'!$O:$O,"&gt;="&amp;$A39,'IEA-MethaneAbatement'!$M:$M,$D$1,'IEA-MethaneAbatement'!$B:$B,'Country Selector'!$A$2)))*(1+INDEX('EPA to IEA Scaling'!$F$8:$AO$8,,MATCH(H$2,'EPA to IEA Scaling'!$F$1:$AO$1,0)))</f>
        <v>0</v>
      </c>
      <c r="I39" cm="1">
        <f t="array" ref="I39">((VLOOKUP($B$1,'Multipliers and Adjustments'!$A$70:$I$86,TRUNC(COLUMN(I$2)/5)+2,FALSE)*SUMIFS('IEA-MethaneAbatement'!$N:$N,'IEA-MethaneAbatement'!$O:$O,"&lt;"&amp;$B39,'IEA-MethaneAbatement'!$O:$O,"&gt;="&amp;$A39,'IEA-MethaneAbatement'!$M:$M,$B$1,'IEA-MethaneAbatement'!$B:$B,'Country Selector'!$A$2)+VLOOKUP($C$1,'Multipliers and Adjustments'!$A$70:$I$86,TRUNC(COLUMN(I$2)/5)+2,FALSE)*SUMIFS('IEA-MethaneAbatement'!$N:$N,'IEA-MethaneAbatement'!$O:$O,"&lt;"&amp;$B39,'IEA-MethaneAbatement'!$O:$O,"&gt;="&amp;$A39,'IEA-MethaneAbatement'!$M:$M,$C$1,'IEA-MethaneAbatement'!$B:$B,'Country Selector'!$A$2)+VLOOKUP($D$1,'Multipliers and Adjustments'!$A$70:$I$86,TRUNC(COLUMN(I$2)/5)+2,FALSE)*SUMIFS('IEA-MethaneAbatement'!$N:$N,'IEA-MethaneAbatement'!$O:$O,"&lt;"&amp;$B39,'IEA-MethaneAbatement'!$O:$O,"&gt;="&amp;$A39,'IEA-MethaneAbatement'!$M:$M,$D$1,'IEA-MethaneAbatement'!$B:$B,'Country Selector'!$A$2)))*(1+INDEX('EPA to IEA Scaling'!$F$8:$AO$8,,MATCH(I$2,'EPA to IEA Scaling'!$F$1:$AO$1,0)))</f>
        <v>0</v>
      </c>
      <c r="J39" cm="1">
        <f t="array" ref="J39">((VLOOKUP($B$1,'Multipliers and Adjustments'!$A$70:$I$86,TRUNC(COLUMN(J$2)/5)+2,FALSE)*SUMIFS('IEA-MethaneAbatement'!$N:$N,'IEA-MethaneAbatement'!$O:$O,"&lt;"&amp;$B39,'IEA-MethaneAbatement'!$O:$O,"&gt;="&amp;$A39,'IEA-MethaneAbatement'!$M:$M,$B$1,'IEA-MethaneAbatement'!$B:$B,'Country Selector'!$A$2)+VLOOKUP($C$1,'Multipliers and Adjustments'!$A$70:$I$86,TRUNC(COLUMN(J$2)/5)+2,FALSE)*SUMIFS('IEA-MethaneAbatement'!$N:$N,'IEA-MethaneAbatement'!$O:$O,"&lt;"&amp;$B39,'IEA-MethaneAbatement'!$O:$O,"&gt;="&amp;$A39,'IEA-MethaneAbatement'!$M:$M,$C$1,'IEA-MethaneAbatement'!$B:$B,'Country Selector'!$A$2)+VLOOKUP($D$1,'Multipliers and Adjustments'!$A$70:$I$86,TRUNC(COLUMN(J$2)/5)+2,FALSE)*SUMIFS('IEA-MethaneAbatement'!$N:$N,'IEA-MethaneAbatement'!$O:$O,"&lt;"&amp;$B39,'IEA-MethaneAbatement'!$O:$O,"&gt;="&amp;$A39,'IEA-MethaneAbatement'!$M:$M,$D$1,'IEA-MethaneAbatement'!$B:$B,'Country Selector'!$A$2)))*(1+INDEX('EPA to IEA Scaling'!$F$8:$AO$8,,MATCH(J$2,'EPA to IEA Scaling'!$F$1:$AO$1,0)))</f>
        <v>0</v>
      </c>
      <c r="K39" cm="1">
        <f t="array" ref="K39">((VLOOKUP($B$1,'Multipliers and Adjustments'!$A$70:$I$86,TRUNC(COLUMN(K$2)/5)+2,FALSE)*SUMIFS('IEA-MethaneAbatement'!$N:$N,'IEA-MethaneAbatement'!$O:$O,"&lt;"&amp;$B39,'IEA-MethaneAbatement'!$O:$O,"&gt;="&amp;$A39,'IEA-MethaneAbatement'!$M:$M,$B$1,'IEA-MethaneAbatement'!$B:$B,'Country Selector'!$A$2)+VLOOKUP($C$1,'Multipliers and Adjustments'!$A$70:$I$86,TRUNC(COLUMN(K$2)/5)+2,FALSE)*SUMIFS('IEA-MethaneAbatement'!$N:$N,'IEA-MethaneAbatement'!$O:$O,"&lt;"&amp;$B39,'IEA-MethaneAbatement'!$O:$O,"&gt;="&amp;$A39,'IEA-MethaneAbatement'!$M:$M,$C$1,'IEA-MethaneAbatement'!$B:$B,'Country Selector'!$A$2)+VLOOKUP($D$1,'Multipliers and Adjustments'!$A$70:$I$86,TRUNC(COLUMN(K$2)/5)+2,FALSE)*SUMIFS('IEA-MethaneAbatement'!$N:$N,'IEA-MethaneAbatement'!$O:$O,"&lt;"&amp;$B39,'IEA-MethaneAbatement'!$O:$O,"&gt;="&amp;$A39,'IEA-MethaneAbatement'!$M:$M,$D$1,'IEA-MethaneAbatement'!$B:$B,'Country Selector'!$A$2)))*(1+INDEX('EPA to IEA Scaling'!$F$8:$AO$8,,MATCH(K$2,'EPA to IEA Scaling'!$F$1:$AO$1,0)))</f>
        <v>0</v>
      </c>
      <c r="L39" cm="1">
        <f t="array" ref="L39">((VLOOKUP($B$1,'Multipliers and Adjustments'!$A$70:$I$86,TRUNC(COLUMN(L$2)/5)+2,FALSE)*SUMIFS('IEA-MethaneAbatement'!$N:$N,'IEA-MethaneAbatement'!$O:$O,"&lt;"&amp;$B39,'IEA-MethaneAbatement'!$O:$O,"&gt;="&amp;$A39,'IEA-MethaneAbatement'!$M:$M,$B$1,'IEA-MethaneAbatement'!$B:$B,'Country Selector'!$A$2)+VLOOKUP($C$1,'Multipliers and Adjustments'!$A$70:$I$86,TRUNC(COLUMN(L$2)/5)+2,FALSE)*SUMIFS('IEA-MethaneAbatement'!$N:$N,'IEA-MethaneAbatement'!$O:$O,"&lt;"&amp;$B39,'IEA-MethaneAbatement'!$O:$O,"&gt;="&amp;$A39,'IEA-MethaneAbatement'!$M:$M,$C$1,'IEA-MethaneAbatement'!$B:$B,'Country Selector'!$A$2)+VLOOKUP($D$1,'Multipliers and Adjustments'!$A$70:$I$86,TRUNC(COLUMN(L$2)/5)+2,FALSE)*SUMIFS('IEA-MethaneAbatement'!$N:$N,'IEA-MethaneAbatement'!$O:$O,"&lt;"&amp;$B39,'IEA-MethaneAbatement'!$O:$O,"&gt;="&amp;$A39,'IEA-MethaneAbatement'!$M:$M,$D$1,'IEA-MethaneAbatement'!$B:$B,'Country Selector'!$A$2)))*(1+INDEX('EPA to IEA Scaling'!$F$8:$AO$8,,MATCH(L$2,'EPA to IEA Scaling'!$F$1:$AO$1,0)))</f>
        <v>0</v>
      </c>
      <c r="M39" s="31" cm="1">
        <f t="array" ref="M39">((VLOOKUP($B$1,'Multipliers and Adjustments'!$A$70:$I$86,TRUNC(COLUMN(M$2)/5)+2,FALSE)*SUMIFS('IEA-MethaneAbatement'!$N:$N,'IEA-MethaneAbatement'!$O:$O,"&lt;"&amp;$B39,'IEA-MethaneAbatement'!$O:$O,"&gt;="&amp;$A39,'IEA-MethaneAbatement'!$M:$M,$B$1,'IEA-MethaneAbatement'!$B:$B,'Country Selector'!$A$2)+VLOOKUP($C$1,'Multipliers and Adjustments'!$A$70:$I$86,TRUNC(COLUMN(M$2)/5)+2,FALSE)*SUMIFS('IEA-MethaneAbatement'!$N:$N,'IEA-MethaneAbatement'!$O:$O,"&lt;"&amp;$B39,'IEA-MethaneAbatement'!$O:$O,"&gt;="&amp;$A39,'IEA-MethaneAbatement'!$M:$M,$C$1,'IEA-MethaneAbatement'!$B:$B,'Country Selector'!$A$2)+VLOOKUP($D$1,'Multipliers and Adjustments'!$A$70:$I$86,TRUNC(COLUMN(M$2)/5)+2,FALSE)*SUMIFS('IEA-MethaneAbatement'!$N:$N,'IEA-MethaneAbatement'!$O:$O,"&lt;"&amp;$B39,'IEA-MethaneAbatement'!$O:$O,"&gt;="&amp;$A39,'IEA-MethaneAbatement'!$M:$M,$D$1,'IEA-MethaneAbatement'!$B:$B,'Country Selector'!$A$2)))*(1+INDEX('EPA to IEA Scaling'!$F$8:$AO$8,,MATCH(M$2,'EPA to IEA Scaling'!$F$1:$AO$1,0)))</f>
        <v>0</v>
      </c>
      <c r="N39" cm="1">
        <f t="array" ref="N39">((VLOOKUP($B$1,'Multipliers and Adjustments'!$A$70:$I$86,TRUNC(COLUMN(N$2)/5)+2,FALSE)*SUMIFS('IEA-MethaneAbatement'!$N:$N,'IEA-MethaneAbatement'!$O:$O,"&lt;"&amp;$B39,'IEA-MethaneAbatement'!$O:$O,"&gt;="&amp;$A39,'IEA-MethaneAbatement'!$M:$M,$B$1,'IEA-MethaneAbatement'!$B:$B,'Country Selector'!$A$2)+VLOOKUP($C$1,'Multipliers and Adjustments'!$A$70:$I$86,TRUNC(COLUMN(N$2)/5)+2,FALSE)*SUMIFS('IEA-MethaneAbatement'!$N:$N,'IEA-MethaneAbatement'!$O:$O,"&lt;"&amp;$B39,'IEA-MethaneAbatement'!$O:$O,"&gt;="&amp;$A39,'IEA-MethaneAbatement'!$M:$M,$C$1,'IEA-MethaneAbatement'!$B:$B,'Country Selector'!$A$2)+VLOOKUP($D$1,'Multipliers and Adjustments'!$A$70:$I$86,TRUNC(COLUMN(N$2)/5)+2,FALSE)*SUMIFS('IEA-MethaneAbatement'!$N:$N,'IEA-MethaneAbatement'!$O:$O,"&lt;"&amp;$B39,'IEA-MethaneAbatement'!$O:$O,"&gt;="&amp;$A39,'IEA-MethaneAbatement'!$M:$M,$D$1,'IEA-MethaneAbatement'!$B:$B,'Country Selector'!$A$2)))*(1+INDEX('EPA to IEA Scaling'!$F$8:$AO$8,,MATCH(N$2,'EPA to IEA Scaling'!$F$1:$AO$1,0)))</f>
        <v>0</v>
      </c>
      <c r="O39" cm="1">
        <f t="array" ref="O39">((VLOOKUP($B$1,'Multipliers and Adjustments'!$A$70:$I$86,TRUNC(COLUMN(O$2)/5)+2,FALSE)*SUMIFS('IEA-MethaneAbatement'!$N:$N,'IEA-MethaneAbatement'!$O:$O,"&lt;"&amp;$B39,'IEA-MethaneAbatement'!$O:$O,"&gt;="&amp;$A39,'IEA-MethaneAbatement'!$M:$M,$B$1,'IEA-MethaneAbatement'!$B:$B,'Country Selector'!$A$2)+VLOOKUP($C$1,'Multipliers and Adjustments'!$A$70:$I$86,TRUNC(COLUMN(O$2)/5)+2,FALSE)*SUMIFS('IEA-MethaneAbatement'!$N:$N,'IEA-MethaneAbatement'!$O:$O,"&lt;"&amp;$B39,'IEA-MethaneAbatement'!$O:$O,"&gt;="&amp;$A39,'IEA-MethaneAbatement'!$M:$M,$C$1,'IEA-MethaneAbatement'!$B:$B,'Country Selector'!$A$2)+VLOOKUP($D$1,'Multipliers and Adjustments'!$A$70:$I$86,TRUNC(COLUMN(O$2)/5)+2,FALSE)*SUMIFS('IEA-MethaneAbatement'!$N:$N,'IEA-MethaneAbatement'!$O:$O,"&lt;"&amp;$B39,'IEA-MethaneAbatement'!$O:$O,"&gt;="&amp;$A39,'IEA-MethaneAbatement'!$M:$M,$D$1,'IEA-MethaneAbatement'!$B:$B,'Country Selector'!$A$2)))*(1+INDEX('EPA to IEA Scaling'!$F$8:$AO$8,,MATCH(O$2,'EPA to IEA Scaling'!$F$1:$AO$1,0)))</f>
        <v>0</v>
      </c>
      <c r="P39" cm="1">
        <f t="array" ref="P39">((VLOOKUP($B$1,'Multipliers and Adjustments'!$A$70:$I$86,TRUNC(COLUMN(P$2)/5)+2,FALSE)*SUMIFS('IEA-MethaneAbatement'!$N:$N,'IEA-MethaneAbatement'!$O:$O,"&lt;"&amp;$B39,'IEA-MethaneAbatement'!$O:$O,"&gt;="&amp;$A39,'IEA-MethaneAbatement'!$M:$M,$B$1,'IEA-MethaneAbatement'!$B:$B,'Country Selector'!$A$2)+VLOOKUP($C$1,'Multipliers and Adjustments'!$A$70:$I$86,TRUNC(COLUMN(P$2)/5)+2,FALSE)*SUMIFS('IEA-MethaneAbatement'!$N:$N,'IEA-MethaneAbatement'!$O:$O,"&lt;"&amp;$B39,'IEA-MethaneAbatement'!$O:$O,"&gt;="&amp;$A39,'IEA-MethaneAbatement'!$M:$M,$C$1,'IEA-MethaneAbatement'!$B:$B,'Country Selector'!$A$2)+VLOOKUP($D$1,'Multipliers and Adjustments'!$A$70:$I$86,TRUNC(COLUMN(P$2)/5)+2,FALSE)*SUMIFS('IEA-MethaneAbatement'!$N:$N,'IEA-MethaneAbatement'!$O:$O,"&lt;"&amp;$B39,'IEA-MethaneAbatement'!$O:$O,"&gt;="&amp;$A39,'IEA-MethaneAbatement'!$M:$M,$D$1,'IEA-MethaneAbatement'!$B:$B,'Country Selector'!$A$2)))*(1+INDEX('EPA to IEA Scaling'!$F$8:$AO$8,,MATCH(P$2,'EPA to IEA Scaling'!$F$1:$AO$1,0)))</f>
        <v>0</v>
      </c>
      <c r="Q39" cm="1">
        <f t="array" ref="Q39">((VLOOKUP($B$1,'Multipliers and Adjustments'!$A$70:$I$86,TRUNC(COLUMN(Q$2)/5)+2,FALSE)*SUMIFS('IEA-MethaneAbatement'!$N:$N,'IEA-MethaneAbatement'!$O:$O,"&lt;"&amp;$B39,'IEA-MethaneAbatement'!$O:$O,"&gt;="&amp;$A39,'IEA-MethaneAbatement'!$M:$M,$B$1,'IEA-MethaneAbatement'!$B:$B,'Country Selector'!$A$2)+VLOOKUP($C$1,'Multipliers and Adjustments'!$A$70:$I$86,TRUNC(COLUMN(Q$2)/5)+2,FALSE)*SUMIFS('IEA-MethaneAbatement'!$N:$N,'IEA-MethaneAbatement'!$O:$O,"&lt;"&amp;$B39,'IEA-MethaneAbatement'!$O:$O,"&gt;="&amp;$A39,'IEA-MethaneAbatement'!$M:$M,$C$1,'IEA-MethaneAbatement'!$B:$B,'Country Selector'!$A$2)+VLOOKUP($D$1,'Multipliers and Adjustments'!$A$70:$I$86,TRUNC(COLUMN(Q$2)/5)+2,FALSE)*SUMIFS('IEA-MethaneAbatement'!$N:$N,'IEA-MethaneAbatement'!$O:$O,"&lt;"&amp;$B39,'IEA-MethaneAbatement'!$O:$O,"&gt;="&amp;$A39,'IEA-MethaneAbatement'!$M:$M,$D$1,'IEA-MethaneAbatement'!$B:$B,'Country Selector'!$A$2)))*(1+INDEX('EPA to IEA Scaling'!$F$8:$AO$8,,MATCH(Q$2,'EPA to IEA Scaling'!$F$1:$AO$1,0)))</f>
        <v>0</v>
      </c>
      <c r="R39" s="31" cm="1">
        <f t="array" ref="R39">((VLOOKUP($B$1,'Multipliers and Adjustments'!$A$70:$I$86,TRUNC(COLUMN(R$2)/5)+2,FALSE)*SUMIFS('IEA-MethaneAbatement'!$N:$N,'IEA-MethaneAbatement'!$O:$O,"&lt;"&amp;$B39,'IEA-MethaneAbatement'!$O:$O,"&gt;="&amp;$A39,'IEA-MethaneAbatement'!$M:$M,$B$1,'IEA-MethaneAbatement'!$B:$B,'Country Selector'!$A$2)+VLOOKUP($C$1,'Multipliers and Adjustments'!$A$70:$I$86,TRUNC(COLUMN(R$2)/5)+2,FALSE)*SUMIFS('IEA-MethaneAbatement'!$N:$N,'IEA-MethaneAbatement'!$O:$O,"&lt;"&amp;$B39,'IEA-MethaneAbatement'!$O:$O,"&gt;="&amp;$A39,'IEA-MethaneAbatement'!$M:$M,$C$1,'IEA-MethaneAbatement'!$B:$B,'Country Selector'!$A$2)+VLOOKUP($D$1,'Multipliers and Adjustments'!$A$70:$I$86,TRUNC(COLUMN(R$2)/5)+2,FALSE)*SUMIFS('IEA-MethaneAbatement'!$N:$N,'IEA-MethaneAbatement'!$O:$O,"&lt;"&amp;$B39,'IEA-MethaneAbatement'!$O:$O,"&gt;="&amp;$A39,'IEA-MethaneAbatement'!$M:$M,$D$1,'IEA-MethaneAbatement'!$B:$B,'Country Selector'!$A$2)))*(1+INDEX('EPA to IEA Scaling'!$F$8:$AO$8,,MATCH(R$2,'EPA to IEA Scaling'!$F$1:$AO$1,0)))</f>
        <v>0</v>
      </c>
      <c r="S39" cm="1">
        <f t="array" ref="S39">((VLOOKUP($B$1,'Multipliers and Adjustments'!$A$70:$I$86,TRUNC(COLUMN(S$2)/5)+2,FALSE)*SUMIFS('IEA-MethaneAbatement'!$N:$N,'IEA-MethaneAbatement'!$O:$O,"&lt;"&amp;$B39,'IEA-MethaneAbatement'!$O:$O,"&gt;="&amp;$A39,'IEA-MethaneAbatement'!$M:$M,$B$1,'IEA-MethaneAbatement'!$B:$B,'Country Selector'!$A$2)+VLOOKUP($C$1,'Multipliers and Adjustments'!$A$70:$I$86,TRUNC(COLUMN(S$2)/5)+2,FALSE)*SUMIFS('IEA-MethaneAbatement'!$N:$N,'IEA-MethaneAbatement'!$O:$O,"&lt;"&amp;$B39,'IEA-MethaneAbatement'!$O:$O,"&gt;="&amp;$A39,'IEA-MethaneAbatement'!$M:$M,$C$1,'IEA-MethaneAbatement'!$B:$B,'Country Selector'!$A$2)+VLOOKUP($D$1,'Multipliers and Adjustments'!$A$70:$I$86,TRUNC(COLUMN(S$2)/5)+2,FALSE)*SUMIFS('IEA-MethaneAbatement'!$N:$N,'IEA-MethaneAbatement'!$O:$O,"&lt;"&amp;$B39,'IEA-MethaneAbatement'!$O:$O,"&gt;="&amp;$A39,'IEA-MethaneAbatement'!$M:$M,$D$1,'IEA-MethaneAbatement'!$B:$B,'Country Selector'!$A$2)))*(1+INDEX('EPA to IEA Scaling'!$F$8:$AO$8,,MATCH(S$2,'EPA to IEA Scaling'!$F$1:$AO$1,0)))</f>
        <v>0</v>
      </c>
      <c r="T39" cm="1">
        <f t="array" ref="T39">((VLOOKUP($B$1,'Multipliers and Adjustments'!$A$70:$I$86,TRUNC(COLUMN(T$2)/5)+2,FALSE)*SUMIFS('IEA-MethaneAbatement'!$N:$N,'IEA-MethaneAbatement'!$O:$O,"&lt;"&amp;$B39,'IEA-MethaneAbatement'!$O:$O,"&gt;="&amp;$A39,'IEA-MethaneAbatement'!$M:$M,$B$1,'IEA-MethaneAbatement'!$B:$B,'Country Selector'!$A$2)+VLOOKUP($C$1,'Multipliers and Adjustments'!$A$70:$I$86,TRUNC(COLUMN(T$2)/5)+2,FALSE)*SUMIFS('IEA-MethaneAbatement'!$N:$N,'IEA-MethaneAbatement'!$O:$O,"&lt;"&amp;$B39,'IEA-MethaneAbatement'!$O:$O,"&gt;="&amp;$A39,'IEA-MethaneAbatement'!$M:$M,$C$1,'IEA-MethaneAbatement'!$B:$B,'Country Selector'!$A$2)+VLOOKUP($D$1,'Multipliers and Adjustments'!$A$70:$I$86,TRUNC(COLUMN(T$2)/5)+2,FALSE)*SUMIFS('IEA-MethaneAbatement'!$N:$N,'IEA-MethaneAbatement'!$O:$O,"&lt;"&amp;$B39,'IEA-MethaneAbatement'!$O:$O,"&gt;="&amp;$A39,'IEA-MethaneAbatement'!$M:$M,$D$1,'IEA-MethaneAbatement'!$B:$B,'Country Selector'!$A$2)))*(1+INDEX('EPA to IEA Scaling'!$F$8:$AO$8,,MATCH(T$2,'EPA to IEA Scaling'!$F$1:$AO$1,0)))</f>
        <v>0</v>
      </c>
      <c r="U39" cm="1">
        <f t="array" ref="U39">((VLOOKUP($B$1,'Multipliers and Adjustments'!$A$70:$I$86,TRUNC(COLUMN(U$2)/5)+2,FALSE)*SUMIFS('IEA-MethaneAbatement'!$N:$N,'IEA-MethaneAbatement'!$O:$O,"&lt;"&amp;$B39,'IEA-MethaneAbatement'!$O:$O,"&gt;="&amp;$A39,'IEA-MethaneAbatement'!$M:$M,$B$1,'IEA-MethaneAbatement'!$B:$B,'Country Selector'!$A$2)+VLOOKUP($C$1,'Multipliers and Adjustments'!$A$70:$I$86,TRUNC(COLUMN(U$2)/5)+2,FALSE)*SUMIFS('IEA-MethaneAbatement'!$N:$N,'IEA-MethaneAbatement'!$O:$O,"&lt;"&amp;$B39,'IEA-MethaneAbatement'!$O:$O,"&gt;="&amp;$A39,'IEA-MethaneAbatement'!$M:$M,$C$1,'IEA-MethaneAbatement'!$B:$B,'Country Selector'!$A$2)+VLOOKUP($D$1,'Multipliers and Adjustments'!$A$70:$I$86,TRUNC(COLUMN(U$2)/5)+2,FALSE)*SUMIFS('IEA-MethaneAbatement'!$N:$N,'IEA-MethaneAbatement'!$O:$O,"&lt;"&amp;$B39,'IEA-MethaneAbatement'!$O:$O,"&gt;="&amp;$A39,'IEA-MethaneAbatement'!$M:$M,$D$1,'IEA-MethaneAbatement'!$B:$B,'Country Selector'!$A$2)))*(1+INDEX('EPA to IEA Scaling'!$F$8:$AO$8,,MATCH(U$2,'EPA to IEA Scaling'!$F$1:$AO$1,0)))</f>
        <v>0</v>
      </c>
      <c r="V39" cm="1">
        <f t="array" ref="V39">((VLOOKUP($B$1,'Multipliers and Adjustments'!$A$70:$I$86,TRUNC(COLUMN(V$2)/5)+2,FALSE)*SUMIFS('IEA-MethaneAbatement'!$N:$N,'IEA-MethaneAbatement'!$O:$O,"&lt;"&amp;$B39,'IEA-MethaneAbatement'!$O:$O,"&gt;="&amp;$A39,'IEA-MethaneAbatement'!$M:$M,$B$1,'IEA-MethaneAbatement'!$B:$B,'Country Selector'!$A$2)+VLOOKUP($C$1,'Multipliers and Adjustments'!$A$70:$I$86,TRUNC(COLUMN(V$2)/5)+2,FALSE)*SUMIFS('IEA-MethaneAbatement'!$N:$N,'IEA-MethaneAbatement'!$O:$O,"&lt;"&amp;$B39,'IEA-MethaneAbatement'!$O:$O,"&gt;="&amp;$A39,'IEA-MethaneAbatement'!$M:$M,$C$1,'IEA-MethaneAbatement'!$B:$B,'Country Selector'!$A$2)+VLOOKUP($D$1,'Multipliers and Adjustments'!$A$70:$I$86,TRUNC(COLUMN(V$2)/5)+2,FALSE)*SUMIFS('IEA-MethaneAbatement'!$N:$N,'IEA-MethaneAbatement'!$O:$O,"&lt;"&amp;$B39,'IEA-MethaneAbatement'!$O:$O,"&gt;="&amp;$A39,'IEA-MethaneAbatement'!$M:$M,$D$1,'IEA-MethaneAbatement'!$B:$B,'Country Selector'!$A$2)))*(1+INDEX('EPA to IEA Scaling'!$F$8:$AO$8,,MATCH(V$2,'EPA to IEA Scaling'!$F$1:$AO$1,0)))</f>
        <v>0</v>
      </c>
      <c r="W39" s="31" cm="1">
        <f t="array" ref="W39">((VLOOKUP($B$1,'Multipliers and Adjustments'!$A$70:$I$86,TRUNC(COLUMN(W$2)/5)+2,FALSE)*SUMIFS('IEA-MethaneAbatement'!$N:$N,'IEA-MethaneAbatement'!$O:$O,"&lt;"&amp;$B39,'IEA-MethaneAbatement'!$O:$O,"&gt;="&amp;$A39,'IEA-MethaneAbatement'!$M:$M,$B$1,'IEA-MethaneAbatement'!$B:$B,'Country Selector'!$A$2)+VLOOKUP($C$1,'Multipliers and Adjustments'!$A$70:$I$86,TRUNC(COLUMN(W$2)/5)+2,FALSE)*SUMIFS('IEA-MethaneAbatement'!$N:$N,'IEA-MethaneAbatement'!$O:$O,"&lt;"&amp;$B39,'IEA-MethaneAbatement'!$O:$O,"&gt;="&amp;$A39,'IEA-MethaneAbatement'!$M:$M,$C$1,'IEA-MethaneAbatement'!$B:$B,'Country Selector'!$A$2)+VLOOKUP($D$1,'Multipliers and Adjustments'!$A$70:$I$86,TRUNC(COLUMN(W$2)/5)+2,FALSE)*SUMIFS('IEA-MethaneAbatement'!$N:$N,'IEA-MethaneAbatement'!$O:$O,"&lt;"&amp;$B39,'IEA-MethaneAbatement'!$O:$O,"&gt;="&amp;$A39,'IEA-MethaneAbatement'!$M:$M,$D$1,'IEA-MethaneAbatement'!$B:$B,'Country Selector'!$A$2)))*(1+INDEX('EPA to IEA Scaling'!$F$8:$AO$8,,MATCH(W$2,'EPA to IEA Scaling'!$F$1:$AO$1,0)))</f>
        <v>0</v>
      </c>
      <c r="X39" cm="1">
        <f t="array" ref="X39">((VLOOKUP($B$1,'Multipliers and Adjustments'!$A$70:$I$86,TRUNC(COLUMN(X$2)/5)+2,FALSE)*SUMIFS('IEA-MethaneAbatement'!$N:$N,'IEA-MethaneAbatement'!$O:$O,"&lt;"&amp;$B39,'IEA-MethaneAbatement'!$O:$O,"&gt;="&amp;$A39,'IEA-MethaneAbatement'!$M:$M,$B$1,'IEA-MethaneAbatement'!$B:$B,'Country Selector'!$A$2)+VLOOKUP($C$1,'Multipliers and Adjustments'!$A$70:$I$86,TRUNC(COLUMN(X$2)/5)+2,FALSE)*SUMIFS('IEA-MethaneAbatement'!$N:$N,'IEA-MethaneAbatement'!$O:$O,"&lt;"&amp;$B39,'IEA-MethaneAbatement'!$O:$O,"&gt;="&amp;$A39,'IEA-MethaneAbatement'!$M:$M,$C$1,'IEA-MethaneAbatement'!$B:$B,'Country Selector'!$A$2)+VLOOKUP($D$1,'Multipliers and Adjustments'!$A$70:$I$86,TRUNC(COLUMN(X$2)/5)+2,FALSE)*SUMIFS('IEA-MethaneAbatement'!$N:$N,'IEA-MethaneAbatement'!$O:$O,"&lt;"&amp;$B39,'IEA-MethaneAbatement'!$O:$O,"&gt;="&amp;$A39,'IEA-MethaneAbatement'!$M:$M,$D$1,'IEA-MethaneAbatement'!$B:$B,'Country Selector'!$A$2)))*(1+INDEX('EPA to IEA Scaling'!$F$8:$AO$8,,MATCH(X$2,'EPA to IEA Scaling'!$F$1:$AO$1,0)))</f>
        <v>0</v>
      </c>
      <c r="Y39" cm="1">
        <f t="array" ref="Y39">((VLOOKUP($B$1,'Multipliers and Adjustments'!$A$70:$I$86,TRUNC(COLUMN(Y$2)/5)+2,FALSE)*SUMIFS('IEA-MethaneAbatement'!$N:$N,'IEA-MethaneAbatement'!$O:$O,"&lt;"&amp;$B39,'IEA-MethaneAbatement'!$O:$O,"&gt;="&amp;$A39,'IEA-MethaneAbatement'!$M:$M,$B$1,'IEA-MethaneAbatement'!$B:$B,'Country Selector'!$A$2)+VLOOKUP($C$1,'Multipliers and Adjustments'!$A$70:$I$86,TRUNC(COLUMN(Y$2)/5)+2,FALSE)*SUMIFS('IEA-MethaneAbatement'!$N:$N,'IEA-MethaneAbatement'!$O:$O,"&lt;"&amp;$B39,'IEA-MethaneAbatement'!$O:$O,"&gt;="&amp;$A39,'IEA-MethaneAbatement'!$M:$M,$C$1,'IEA-MethaneAbatement'!$B:$B,'Country Selector'!$A$2)+VLOOKUP($D$1,'Multipliers and Adjustments'!$A$70:$I$86,TRUNC(COLUMN(Y$2)/5)+2,FALSE)*SUMIFS('IEA-MethaneAbatement'!$N:$N,'IEA-MethaneAbatement'!$O:$O,"&lt;"&amp;$B39,'IEA-MethaneAbatement'!$O:$O,"&gt;="&amp;$A39,'IEA-MethaneAbatement'!$M:$M,$D$1,'IEA-MethaneAbatement'!$B:$B,'Country Selector'!$A$2)))*(1+INDEX('EPA to IEA Scaling'!$F$8:$AO$8,,MATCH(Y$2,'EPA to IEA Scaling'!$F$1:$AO$1,0)))</f>
        <v>0</v>
      </c>
      <c r="Z39" cm="1">
        <f t="array" ref="Z39">((VLOOKUP($B$1,'Multipliers and Adjustments'!$A$70:$I$86,TRUNC(COLUMN(Z$2)/5)+2,FALSE)*SUMIFS('IEA-MethaneAbatement'!$N:$N,'IEA-MethaneAbatement'!$O:$O,"&lt;"&amp;$B39,'IEA-MethaneAbatement'!$O:$O,"&gt;="&amp;$A39,'IEA-MethaneAbatement'!$M:$M,$B$1,'IEA-MethaneAbatement'!$B:$B,'Country Selector'!$A$2)+VLOOKUP($C$1,'Multipliers and Adjustments'!$A$70:$I$86,TRUNC(COLUMN(Z$2)/5)+2,FALSE)*SUMIFS('IEA-MethaneAbatement'!$N:$N,'IEA-MethaneAbatement'!$O:$O,"&lt;"&amp;$B39,'IEA-MethaneAbatement'!$O:$O,"&gt;="&amp;$A39,'IEA-MethaneAbatement'!$M:$M,$C$1,'IEA-MethaneAbatement'!$B:$B,'Country Selector'!$A$2)+VLOOKUP($D$1,'Multipliers and Adjustments'!$A$70:$I$86,TRUNC(COLUMN(Z$2)/5)+2,FALSE)*SUMIFS('IEA-MethaneAbatement'!$N:$N,'IEA-MethaneAbatement'!$O:$O,"&lt;"&amp;$B39,'IEA-MethaneAbatement'!$O:$O,"&gt;="&amp;$A39,'IEA-MethaneAbatement'!$M:$M,$D$1,'IEA-MethaneAbatement'!$B:$B,'Country Selector'!$A$2)))*(1+INDEX('EPA to IEA Scaling'!$F$8:$AO$8,,MATCH(Z$2,'EPA to IEA Scaling'!$F$1:$AO$1,0)))</f>
        <v>0</v>
      </c>
      <c r="AA39" cm="1">
        <f t="array" ref="AA39">((VLOOKUP($B$1,'Multipliers and Adjustments'!$A$70:$I$86,TRUNC(COLUMN(AA$2)/5)+2,FALSE)*SUMIFS('IEA-MethaneAbatement'!$N:$N,'IEA-MethaneAbatement'!$O:$O,"&lt;"&amp;$B39,'IEA-MethaneAbatement'!$O:$O,"&gt;="&amp;$A39,'IEA-MethaneAbatement'!$M:$M,$B$1,'IEA-MethaneAbatement'!$B:$B,'Country Selector'!$A$2)+VLOOKUP($C$1,'Multipliers and Adjustments'!$A$70:$I$86,TRUNC(COLUMN(AA$2)/5)+2,FALSE)*SUMIFS('IEA-MethaneAbatement'!$N:$N,'IEA-MethaneAbatement'!$O:$O,"&lt;"&amp;$B39,'IEA-MethaneAbatement'!$O:$O,"&gt;="&amp;$A39,'IEA-MethaneAbatement'!$M:$M,$C$1,'IEA-MethaneAbatement'!$B:$B,'Country Selector'!$A$2)+VLOOKUP($D$1,'Multipliers and Adjustments'!$A$70:$I$86,TRUNC(COLUMN(AA$2)/5)+2,FALSE)*SUMIFS('IEA-MethaneAbatement'!$N:$N,'IEA-MethaneAbatement'!$O:$O,"&lt;"&amp;$B39,'IEA-MethaneAbatement'!$O:$O,"&gt;="&amp;$A39,'IEA-MethaneAbatement'!$M:$M,$D$1,'IEA-MethaneAbatement'!$B:$B,'Country Selector'!$A$2)))*(1+INDEX('EPA to IEA Scaling'!$F$8:$AO$8,,MATCH(AA$2,'EPA to IEA Scaling'!$F$1:$AO$1,0)))</f>
        <v>0</v>
      </c>
      <c r="AB39" s="31" cm="1">
        <f t="array" ref="AB39">((VLOOKUP($B$1,'Multipliers and Adjustments'!$A$70:$I$86,TRUNC(COLUMN(AB$2)/5)+2,FALSE)*SUMIFS('IEA-MethaneAbatement'!$N:$N,'IEA-MethaneAbatement'!$O:$O,"&lt;"&amp;$B39,'IEA-MethaneAbatement'!$O:$O,"&gt;="&amp;$A39,'IEA-MethaneAbatement'!$M:$M,$B$1,'IEA-MethaneAbatement'!$B:$B,'Country Selector'!$A$2)+VLOOKUP($C$1,'Multipliers and Adjustments'!$A$70:$I$86,TRUNC(COLUMN(AB$2)/5)+2,FALSE)*SUMIFS('IEA-MethaneAbatement'!$N:$N,'IEA-MethaneAbatement'!$O:$O,"&lt;"&amp;$B39,'IEA-MethaneAbatement'!$O:$O,"&gt;="&amp;$A39,'IEA-MethaneAbatement'!$M:$M,$C$1,'IEA-MethaneAbatement'!$B:$B,'Country Selector'!$A$2)+VLOOKUP($D$1,'Multipliers and Adjustments'!$A$70:$I$86,TRUNC(COLUMN(AB$2)/5)+2,FALSE)*SUMIFS('IEA-MethaneAbatement'!$N:$N,'IEA-MethaneAbatement'!$O:$O,"&lt;"&amp;$B39,'IEA-MethaneAbatement'!$O:$O,"&gt;="&amp;$A39,'IEA-MethaneAbatement'!$M:$M,$D$1,'IEA-MethaneAbatement'!$B:$B,'Country Selector'!$A$2)))*(1+INDEX('EPA to IEA Scaling'!$F$8:$AO$8,,MATCH(AB$2,'EPA to IEA Scaling'!$F$1:$AO$1,0)))</f>
        <v>0</v>
      </c>
      <c r="AC39" cm="1">
        <f t="array" ref="AC39">((VLOOKUP($B$1,'Multipliers and Adjustments'!$A$70:$I$86,TRUNC(COLUMN(AC$2)/5)+2,FALSE)*SUMIFS('IEA-MethaneAbatement'!$N:$N,'IEA-MethaneAbatement'!$O:$O,"&lt;"&amp;$B39,'IEA-MethaneAbatement'!$O:$O,"&gt;="&amp;$A39,'IEA-MethaneAbatement'!$M:$M,$B$1,'IEA-MethaneAbatement'!$B:$B,'Country Selector'!$A$2)+VLOOKUP($C$1,'Multipliers and Adjustments'!$A$70:$I$86,TRUNC(COLUMN(AC$2)/5)+2,FALSE)*SUMIFS('IEA-MethaneAbatement'!$N:$N,'IEA-MethaneAbatement'!$O:$O,"&lt;"&amp;$B39,'IEA-MethaneAbatement'!$O:$O,"&gt;="&amp;$A39,'IEA-MethaneAbatement'!$M:$M,$C$1,'IEA-MethaneAbatement'!$B:$B,'Country Selector'!$A$2)+VLOOKUP($D$1,'Multipliers and Adjustments'!$A$70:$I$86,TRUNC(COLUMN(AC$2)/5)+2,FALSE)*SUMIFS('IEA-MethaneAbatement'!$N:$N,'IEA-MethaneAbatement'!$O:$O,"&lt;"&amp;$B39,'IEA-MethaneAbatement'!$O:$O,"&gt;="&amp;$A39,'IEA-MethaneAbatement'!$M:$M,$D$1,'IEA-MethaneAbatement'!$B:$B,'Country Selector'!$A$2)))*(1+INDEX('EPA to IEA Scaling'!$F$8:$AO$8,,MATCH(AC$2,'EPA to IEA Scaling'!$F$1:$AO$1,0)))</f>
        <v>0</v>
      </c>
      <c r="AD39" cm="1">
        <f t="array" ref="AD39">((VLOOKUP($B$1,'Multipliers and Adjustments'!$A$70:$I$86,TRUNC(COLUMN(AD$2)/5)+2,FALSE)*SUMIFS('IEA-MethaneAbatement'!$N:$N,'IEA-MethaneAbatement'!$O:$O,"&lt;"&amp;$B39,'IEA-MethaneAbatement'!$O:$O,"&gt;="&amp;$A39,'IEA-MethaneAbatement'!$M:$M,$B$1,'IEA-MethaneAbatement'!$B:$B,'Country Selector'!$A$2)+VLOOKUP($C$1,'Multipliers and Adjustments'!$A$70:$I$86,TRUNC(COLUMN(AD$2)/5)+2,FALSE)*SUMIFS('IEA-MethaneAbatement'!$N:$N,'IEA-MethaneAbatement'!$O:$O,"&lt;"&amp;$B39,'IEA-MethaneAbatement'!$O:$O,"&gt;="&amp;$A39,'IEA-MethaneAbatement'!$M:$M,$C$1,'IEA-MethaneAbatement'!$B:$B,'Country Selector'!$A$2)+VLOOKUP($D$1,'Multipliers and Adjustments'!$A$70:$I$86,TRUNC(COLUMN(AD$2)/5)+2,FALSE)*SUMIFS('IEA-MethaneAbatement'!$N:$N,'IEA-MethaneAbatement'!$O:$O,"&lt;"&amp;$B39,'IEA-MethaneAbatement'!$O:$O,"&gt;="&amp;$A39,'IEA-MethaneAbatement'!$M:$M,$D$1,'IEA-MethaneAbatement'!$B:$B,'Country Selector'!$A$2)))*(1+INDEX('EPA to IEA Scaling'!$F$8:$AO$8,,MATCH(AD$2,'EPA to IEA Scaling'!$F$1:$AO$1,0)))</f>
        <v>0</v>
      </c>
      <c r="AE39" cm="1">
        <f t="array" ref="AE39">((VLOOKUP($B$1,'Multipliers and Adjustments'!$A$70:$I$86,TRUNC(COLUMN(AE$2)/5)+2,FALSE)*SUMIFS('IEA-MethaneAbatement'!$N:$N,'IEA-MethaneAbatement'!$O:$O,"&lt;"&amp;$B39,'IEA-MethaneAbatement'!$O:$O,"&gt;="&amp;$A39,'IEA-MethaneAbatement'!$M:$M,$B$1,'IEA-MethaneAbatement'!$B:$B,'Country Selector'!$A$2)+VLOOKUP($C$1,'Multipliers and Adjustments'!$A$70:$I$86,TRUNC(COLUMN(AE$2)/5)+2,FALSE)*SUMIFS('IEA-MethaneAbatement'!$N:$N,'IEA-MethaneAbatement'!$O:$O,"&lt;"&amp;$B39,'IEA-MethaneAbatement'!$O:$O,"&gt;="&amp;$A39,'IEA-MethaneAbatement'!$M:$M,$C$1,'IEA-MethaneAbatement'!$B:$B,'Country Selector'!$A$2)+VLOOKUP($D$1,'Multipliers and Adjustments'!$A$70:$I$86,TRUNC(COLUMN(AE$2)/5)+2,FALSE)*SUMIFS('IEA-MethaneAbatement'!$N:$N,'IEA-MethaneAbatement'!$O:$O,"&lt;"&amp;$B39,'IEA-MethaneAbatement'!$O:$O,"&gt;="&amp;$A39,'IEA-MethaneAbatement'!$M:$M,$D$1,'IEA-MethaneAbatement'!$B:$B,'Country Selector'!$A$2)))*(1+INDEX('EPA to IEA Scaling'!$F$8:$AO$8,,MATCH(AE$2,'EPA to IEA Scaling'!$F$1:$AO$1,0)))</f>
        <v>0</v>
      </c>
      <c r="AF39" cm="1">
        <f t="array" ref="AF39">((VLOOKUP($B$1,'Multipliers and Adjustments'!$A$70:$I$86,TRUNC(COLUMN(AF$2)/5)+2,FALSE)*SUMIFS('IEA-MethaneAbatement'!$N:$N,'IEA-MethaneAbatement'!$O:$O,"&lt;"&amp;$B39,'IEA-MethaneAbatement'!$O:$O,"&gt;="&amp;$A39,'IEA-MethaneAbatement'!$M:$M,$B$1,'IEA-MethaneAbatement'!$B:$B,'Country Selector'!$A$2)+VLOOKUP($C$1,'Multipliers and Adjustments'!$A$70:$I$86,TRUNC(COLUMN(AF$2)/5)+2,FALSE)*SUMIFS('IEA-MethaneAbatement'!$N:$N,'IEA-MethaneAbatement'!$O:$O,"&lt;"&amp;$B39,'IEA-MethaneAbatement'!$O:$O,"&gt;="&amp;$A39,'IEA-MethaneAbatement'!$M:$M,$C$1,'IEA-MethaneAbatement'!$B:$B,'Country Selector'!$A$2)+VLOOKUP($D$1,'Multipliers and Adjustments'!$A$70:$I$86,TRUNC(COLUMN(AF$2)/5)+2,FALSE)*SUMIFS('IEA-MethaneAbatement'!$N:$N,'IEA-MethaneAbatement'!$O:$O,"&lt;"&amp;$B39,'IEA-MethaneAbatement'!$O:$O,"&gt;="&amp;$A39,'IEA-MethaneAbatement'!$M:$M,$D$1,'IEA-MethaneAbatement'!$B:$B,'Country Selector'!$A$2)))*(1+INDEX('EPA to IEA Scaling'!$F$8:$AO$8,,MATCH(AF$2,'EPA to IEA Scaling'!$F$1:$AO$1,0)))</f>
        <v>0</v>
      </c>
      <c r="AG39" s="31" cm="1">
        <f t="array" ref="AG39">((VLOOKUP($B$1,'Multipliers and Adjustments'!$A$70:$I$86,TRUNC(COLUMN(AG$2)/5)+2,FALSE)*SUMIFS('IEA-MethaneAbatement'!$N:$N,'IEA-MethaneAbatement'!$O:$O,"&lt;"&amp;$B39,'IEA-MethaneAbatement'!$O:$O,"&gt;="&amp;$A39,'IEA-MethaneAbatement'!$M:$M,$B$1,'IEA-MethaneAbatement'!$B:$B,'Country Selector'!$A$2)+VLOOKUP($C$1,'Multipliers and Adjustments'!$A$70:$I$86,TRUNC(COLUMN(AG$2)/5)+2,FALSE)*SUMIFS('IEA-MethaneAbatement'!$N:$N,'IEA-MethaneAbatement'!$O:$O,"&lt;"&amp;$B39,'IEA-MethaneAbatement'!$O:$O,"&gt;="&amp;$A39,'IEA-MethaneAbatement'!$M:$M,$C$1,'IEA-MethaneAbatement'!$B:$B,'Country Selector'!$A$2)+VLOOKUP($D$1,'Multipliers and Adjustments'!$A$70:$I$86,TRUNC(COLUMN(AG$2)/5)+2,FALSE)*SUMIFS('IEA-MethaneAbatement'!$N:$N,'IEA-MethaneAbatement'!$O:$O,"&lt;"&amp;$B39,'IEA-MethaneAbatement'!$O:$O,"&gt;="&amp;$A39,'IEA-MethaneAbatement'!$M:$M,$D$1,'IEA-MethaneAbatement'!$B:$B,'Country Selector'!$A$2)))*(1+INDEX('EPA to IEA Scaling'!$F$8:$AO$8,,MATCH(AG$2,'EPA to IEA Scaling'!$F$1:$AO$1,0)))</f>
        <v>0</v>
      </c>
      <c r="AH39" cm="1">
        <f t="array" ref="AH39">((VLOOKUP($B$1,'Multipliers and Adjustments'!$A$70:$I$86,TRUNC(COLUMN(AH$2)/5)+2,FALSE)*SUMIFS('IEA-MethaneAbatement'!$N:$N,'IEA-MethaneAbatement'!$O:$O,"&lt;"&amp;$B39,'IEA-MethaneAbatement'!$O:$O,"&gt;="&amp;$A39,'IEA-MethaneAbatement'!$M:$M,$B$1,'IEA-MethaneAbatement'!$B:$B,'Country Selector'!$A$2)+VLOOKUP($C$1,'Multipliers and Adjustments'!$A$70:$I$86,TRUNC(COLUMN(AH$2)/5)+2,FALSE)*SUMIFS('IEA-MethaneAbatement'!$N:$N,'IEA-MethaneAbatement'!$O:$O,"&lt;"&amp;$B39,'IEA-MethaneAbatement'!$O:$O,"&gt;="&amp;$A39,'IEA-MethaneAbatement'!$M:$M,$C$1,'IEA-MethaneAbatement'!$B:$B,'Country Selector'!$A$2)+VLOOKUP($D$1,'Multipliers and Adjustments'!$A$70:$I$86,TRUNC(COLUMN(AH$2)/5)+2,FALSE)*SUMIFS('IEA-MethaneAbatement'!$N:$N,'IEA-MethaneAbatement'!$O:$O,"&lt;"&amp;$B39,'IEA-MethaneAbatement'!$O:$O,"&gt;="&amp;$A39,'IEA-MethaneAbatement'!$M:$M,$D$1,'IEA-MethaneAbatement'!$B:$B,'Country Selector'!$A$2)))*(1+INDEX('EPA to IEA Scaling'!$F$8:$AO$8,,MATCH(AH$2,'EPA to IEA Scaling'!$F$1:$AO$1,0)))</f>
        <v>0</v>
      </c>
      <c r="AI39" cm="1">
        <f t="array" ref="AI39">((VLOOKUP($B$1,'Multipliers and Adjustments'!$A$70:$I$86,TRUNC(COLUMN(AI$2)/5)+2,FALSE)*SUMIFS('IEA-MethaneAbatement'!$N:$N,'IEA-MethaneAbatement'!$O:$O,"&lt;"&amp;$B39,'IEA-MethaneAbatement'!$O:$O,"&gt;="&amp;$A39,'IEA-MethaneAbatement'!$M:$M,$B$1,'IEA-MethaneAbatement'!$B:$B,'Country Selector'!$A$2)+VLOOKUP($C$1,'Multipliers and Adjustments'!$A$70:$I$86,TRUNC(COLUMN(AI$2)/5)+2,FALSE)*SUMIFS('IEA-MethaneAbatement'!$N:$N,'IEA-MethaneAbatement'!$O:$O,"&lt;"&amp;$B39,'IEA-MethaneAbatement'!$O:$O,"&gt;="&amp;$A39,'IEA-MethaneAbatement'!$M:$M,$C$1,'IEA-MethaneAbatement'!$B:$B,'Country Selector'!$A$2)+VLOOKUP($D$1,'Multipliers and Adjustments'!$A$70:$I$86,TRUNC(COLUMN(AI$2)/5)+2,FALSE)*SUMIFS('IEA-MethaneAbatement'!$N:$N,'IEA-MethaneAbatement'!$O:$O,"&lt;"&amp;$B39,'IEA-MethaneAbatement'!$O:$O,"&gt;="&amp;$A39,'IEA-MethaneAbatement'!$M:$M,$D$1,'IEA-MethaneAbatement'!$B:$B,'Country Selector'!$A$2)))*(1+INDEX('EPA to IEA Scaling'!$F$8:$AO$8,,MATCH(AI$2,'EPA to IEA Scaling'!$F$1:$AO$1,0)))</f>
        <v>0</v>
      </c>
      <c r="AJ39" cm="1">
        <f t="array" ref="AJ39">((VLOOKUP($B$1,'Multipliers and Adjustments'!$A$70:$I$86,TRUNC(COLUMN(AJ$2)/5)+2,FALSE)*SUMIFS('IEA-MethaneAbatement'!$N:$N,'IEA-MethaneAbatement'!$O:$O,"&lt;"&amp;$B39,'IEA-MethaneAbatement'!$O:$O,"&gt;="&amp;$A39,'IEA-MethaneAbatement'!$M:$M,$B$1,'IEA-MethaneAbatement'!$B:$B,'Country Selector'!$A$2)+VLOOKUP($C$1,'Multipliers and Adjustments'!$A$70:$I$86,TRUNC(COLUMN(AJ$2)/5)+2,FALSE)*SUMIFS('IEA-MethaneAbatement'!$N:$N,'IEA-MethaneAbatement'!$O:$O,"&lt;"&amp;$B39,'IEA-MethaneAbatement'!$O:$O,"&gt;="&amp;$A39,'IEA-MethaneAbatement'!$M:$M,$C$1,'IEA-MethaneAbatement'!$B:$B,'Country Selector'!$A$2)+VLOOKUP($D$1,'Multipliers and Adjustments'!$A$70:$I$86,TRUNC(COLUMN(AJ$2)/5)+2,FALSE)*SUMIFS('IEA-MethaneAbatement'!$N:$N,'IEA-MethaneAbatement'!$O:$O,"&lt;"&amp;$B39,'IEA-MethaneAbatement'!$O:$O,"&gt;="&amp;$A39,'IEA-MethaneAbatement'!$M:$M,$D$1,'IEA-MethaneAbatement'!$B:$B,'Country Selector'!$A$2)))*(1+INDEX('EPA to IEA Scaling'!$F$8:$AO$8,,MATCH(AJ$2,'EPA to IEA Scaling'!$F$1:$AO$1,0)))</f>
        <v>0</v>
      </c>
      <c r="AK39" cm="1">
        <f t="array" ref="AK39">((VLOOKUP($B$1,'Multipliers and Adjustments'!$A$70:$I$86,TRUNC(COLUMN(AK$2)/5)+2,FALSE)*SUMIFS('IEA-MethaneAbatement'!$N:$N,'IEA-MethaneAbatement'!$O:$O,"&lt;"&amp;$B39,'IEA-MethaneAbatement'!$O:$O,"&gt;="&amp;$A39,'IEA-MethaneAbatement'!$M:$M,$B$1,'IEA-MethaneAbatement'!$B:$B,'Country Selector'!$A$2)+VLOOKUP($C$1,'Multipliers and Adjustments'!$A$70:$I$86,TRUNC(COLUMN(AK$2)/5)+2,FALSE)*SUMIFS('IEA-MethaneAbatement'!$N:$N,'IEA-MethaneAbatement'!$O:$O,"&lt;"&amp;$B39,'IEA-MethaneAbatement'!$O:$O,"&gt;="&amp;$A39,'IEA-MethaneAbatement'!$M:$M,$C$1,'IEA-MethaneAbatement'!$B:$B,'Country Selector'!$A$2)+VLOOKUP($D$1,'Multipliers and Adjustments'!$A$70:$I$86,TRUNC(COLUMN(AK$2)/5)+2,FALSE)*SUMIFS('IEA-MethaneAbatement'!$N:$N,'IEA-MethaneAbatement'!$O:$O,"&lt;"&amp;$B39,'IEA-MethaneAbatement'!$O:$O,"&gt;="&amp;$A39,'IEA-MethaneAbatement'!$M:$M,$D$1,'IEA-MethaneAbatement'!$B:$B,'Country Selector'!$A$2)))*(1+INDEX('EPA to IEA Scaling'!$F$8:$AO$8,,MATCH(AK$2,'EPA to IEA Scaling'!$F$1:$AO$1,0)))</f>
        <v>0</v>
      </c>
      <c r="AL39" s="31" cm="1">
        <f t="array" ref="AL39">((VLOOKUP($B$1,'Multipliers and Adjustments'!$A$70:$I$86,TRUNC(COLUMN(AL$2)/5)+2,FALSE)*SUMIFS('IEA-MethaneAbatement'!$N:$N,'IEA-MethaneAbatement'!$O:$O,"&lt;"&amp;$B39,'IEA-MethaneAbatement'!$O:$O,"&gt;="&amp;$A39,'IEA-MethaneAbatement'!$M:$M,$B$1,'IEA-MethaneAbatement'!$B:$B,'Country Selector'!$A$2)+VLOOKUP($C$1,'Multipliers and Adjustments'!$A$70:$I$86,TRUNC(COLUMN(AL$2)/5)+2,FALSE)*SUMIFS('IEA-MethaneAbatement'!$N:$N,'IEA-MethaneAbatement'!$O:$O,"&lt;"&amp;$B39,'IEA-MethaneAbatement'!$O:$O,"&gt;="&amp;$A39,'IEA-MethaneAbatement'!$M:$M,$C$1,'IEA-MethaneAbatement'!$B:$B,'Country Selector'!$A$2)+VLOOKUP($D$1,'Multipliers and Adjustments'!$A$70:$I$86,TRUNC(COLUMN(AL$2)/5)+2,FALSE)*SUMIFS('IEA-MethaneAbatement'!$N:$N,'IEA-MethaneAbatement'!$O:$O,"&lt;"&amp;$B39,'IEA-MethaneAbatement'!$O:$O,"&gt;="&amp;$A39,'IEA-MethaneAbatement'!$M:$M,$D$1,'IEA-MethaneAbatement'!$B:$B,'Country Selector'!$A$2)))*(1+INDEX('EPA to IEA Scaling'!$F$8:$AO$8,,MATCH(AL$2,'EPA to IEA Scaling'!$F$1:$AO$1,0)))</f>
        <v>0</v>
      </c>
    </row>
    <row r="40" spans="1:38" x14ac:dyDescent="0.45">
      <c r="A40" s="15">
        <f t="shared" si="1"/>
        <v>50</v>
      </c>
      <c r="B40" s="16">
        <f t="shared" si="2"/>
        <v>60</v>
      </c>
      <c r="C40" s="47" cm="1">
        <f t="array" ref="C40">((VLOOKUP($B$1,'Multipliers and Adjustments'!$A$70:$I$86,TRUNC(COLUMN(C$2)/5)+2,FALSE)*SUMIFS('IEA-MethaneAbatement'!$N:$N,'IEA-MethaneAbatement'!$O:$O,"&lt;"&amp;$B40,'IEA-MethaneAbatement'!$O:$O,"&gt;="&amp;$A40,'IEA-MethaneAbatement'!$M:$M,$B$1,'IEA-MethaneAbatement'!$B:$B,'Country Selector'!$A$2)+VLOOKUP($C$1,'Multipliers and Adjustments'!$A$70:$I$86,TRUNC(COLUMN(C$2)/5)+2,FALSE)*SUMIFS('IEA-MethaneAbatement'!$N:$N,'IEA-MethaneAbatement'!$O:$O,"&lt;"&amp;$B40,'IEA-MethaneAbatement'!$O:$O,"&gt;="&amp;$A40,'IEA-MethaneAbatement'!$M:$M,$C$1,'IEA-MethaneAbatement'!$B:$B,'Country Selector'!$A$2)+VLOOKUP($D$1,'Multipliers and Adjustments'!$A$70:$I$86,TRUNC(COLUMN(C$2)/5)+2,FALSE)*SUMIFS('IEA-MethaneAbatement'!$N:$N,'IEA-MethaneAbatement'!$O:$O,"&lt;"&amp;$B40,'IEA-MethaneAbatement'!$O:$O,"&gt;="&amp;$A40,'IEA-MethaneAbatement'!$M:$M,$D$1,'IEA-MethaneAbatement'!$B:$B,'Country Selector'!$A$2)))*(1+INDEX('EPA to IEA Scaling'!$F$8:$AO$8,,MATCH(C$2,'EPA to IEA Scaling'!$F$1:$AO$1,0)))</f>
        <v>5038319814493.9619</v>
      </c>
      <c r="D40" cm="1">
        <f t="array" ref="D40">((VLOOKUP($B$1,'Multipliers and Adjustments'!$A$70:$I$86,TRUNC(COLUMN(D$2)/5)+2,FALSE)*SUMIFS('IEA-MethaneAbatement'!$N:$N,'IEA-MethaneAbatement'!$O:$O,"&lt;"&amp;$B40,'IEA-MethaneAbatement'!$O:$O,"&gt;="&amp;$A40,'IEA-MethaneAbatement'!$M:$M,$B$1,'IEA-MethaneAbatement'!$B:$B,'Country Selector'!$A$2)+VLOOKUP($C$1,'Multipliers and Adjustments'!$A$70:$I$86,TRUNC(COLUMN(D$2)/5)+2,FALSE)*SUMIFS('IEA-MethaneAbatement'!$N:$N,'IEA-MethaneAbatement'!$O:$O,"&lt;"&amp;$B40,'IEA-MethaneAbatement'!$O:$O,"&gt;="&amp;$A40,'IEA-MethaneAbatement'!$M:$M,$C$1,'IEA-MethaneAbatement'!$B:$B,'Country Selector'!$A$2)+VLOOKUP($D$1,'Multipliers and Adjustments'!$A$70:$I$86,TRUNC(COLUMN(D$2)/5)+2,FALSE)*SUMIFS('IEA-MethaneAbatement'!$N:$N,'IEA-MethaneAbatement'!$O:$O,"&lt;"&amp;$B40,'IEA-MethaneAbatement'!$O:$O,"&gt;="&amp;$A40,'IEA-MethaneAbatement'!$M:$M,$D$1,'IEA-MethaneAbatement'!$B:$B,'Country Selector'!$A$2)))*(1+INDEX('EPA to IEA Scaling'!$F$8:$AO$8,,MATCH(D$2,'EPA to IEA Scaling'!$F$1:$AO$1,0)))</f>
        <v>4983831031313.7813</v>
      </c>
      <c r="E40" cm="1">
        <f t="array" ref="E40">((VLOOKUP($B$1,'Multipliers and Adjustments'!$A$70:$I$86,TRUNC(COLUMN(E$2)/5)+2,FALSE)*SUMIFS('IEA-MethaneAbatement'!$N:$N,'IEA-MethaneAbatement'!$O:$O,"&lt;"&amp;$B40,'IEA-MethaneAbatement'!$O:$O,"&gt;="&amp;$A40,'IEA-MethaneAbatement'!$M:$M,$B$1,'IEA-MethaneAbatement'!$B:$B,'Country Selector'!$A$2)+VLOOKUP($C$1,'Multipliers and Adjustments'!$A$70:$I$86,TRUNC(COLUMN(E$2)/5)+2,FALSE)*SUMIFS('IEA-MethaneAbatement'!$N:$N,'IEA-MethaneAbatement'!$O:$O,"&lt;"&amp;$B40,'IEA-MethaneAbatement'!$O:$O,"&gt;="&amp;$A40,'IEA-MethaneAbatement'!$M:$M,$C$1,'IEA-MethaneAbatement'!$B:$B,'Country Selector'!$A$2)+VLOOKUP($D$1,'Multipliers and Adjustments'!$A$70:$I$86,TRUNC(COLUMN(E$2)/5)+2,FALSE)*SUMIFS('IEA-MethaneAbatement'!$N:$N,'IEA-MethaneAbatement'!$O:$O,"&lt;"&amp;$B40,'IEA-MethaneAbatement'!$O:$O,"&gt;="&amp;$A40,'IEA-MethaneAbatement'!$M:$M,$D$1,'IEA-MethaneAbatement'!$B:$B,'Country Selector'!$A$2)))*(1+INDEX('EPA to IEA Scaling'!$F$8:$AO$8,,MATCH(E$2,'EPA to IEA Scaling'!$F$1:$AO$1,0)))</f>
        <v>5077127405478.7256</v>
      </c>
      <c r="F40" cm="1">
        <f t="array" ref="F40">((VLOOKUP($B$1,'Multipliers and Adjustments'!$A$70:$I$86,TRUNC(COLUMN(F$2)/5)+2,FALSE)*SUMIFS('IEA-MethaneAbatement'!$N:$N,'IEA-MethaneAbatement'!$O:$O,"&lt;"&amp;$B40,'IEA-MethaneAbatement'!$O:$O,"&gt;="&amp;$A40,'IEA-MethaneAbatement'!$M:$M,$B$1,'IEA-MethaneAbatement'!$B:$B,'Country Selector'!$A$2)+VLOOKUP($C$1,'Multipliers and Adjustments'!$A$70:$I$86,TRUNC(COLUMN(F$2)/5)+2,FALSE)*SUMIFS('IEA-MethaneAbatement'!$N:$N,'IEA-MethaneAbatement'!$O:$O,"&lt;"&amp;$B40,'IEA-MethaneAbatement'!$O:$O,"&gt;="&amp;$A40,'IEA-MethaneAbatement'!$M:$M,$C$1,'IEA-MethaneAbatement'!$B:$B,'Country Selector'!$A$2)+VLOOKUP($D$1,'Multipliers and Adjustments'!$A$70:$I$86,TRUNC(COLUMN(F$2)/5)+2,FALSE)*SUMIFS('IEA-MethaneAbatement'!$N:$N,'IEA-MethaneAbatement'!$O:$O,"&lt;"&amp;$B40,'IEA-MethaneAbatement'!$O:$O,"&gt;="&amp;$A40,'IEA-MethaneAbatement'!$M:$M,$D$1,'IEA-MethaneAbatement'!$B:$B,'Country Selector'!$A$2)))*(1+INDEX('EPA to IEA Scaling'!$F$8:$AO$8,,MATCH(F$2,'EPA to IEA Scaling'!$F$1:$AO$1,0)))</f>
        <v>5170423779643.6465</v>
      </c>
      <c r="G40" cm="1">
        <f t="array" ref="G40">((VLOOKUP($B$1,'Multipliers and Adjustments'!$A$70:$I$86,TRUNC(COLUMN(G$2)/5)+2,FALSE)*SUMIFS('IEA-MethaneAbatement'!$N:$N,'IEA-MethaneAbatement'!$O:$O,"&lt;"&amp;$B40,'IEA-MethaneAbatement'!$O:$O,"&gt;="&amp;$A40,'IEA-MethaneAbatement'!$M:$M,$B$1,'IEA-MethaneAbatement'!$B:$B,'Country Selector'!$A$2)+VLOOKUP($C$1,'Multipliers and Adjustments'!$A$70:$I$86,TRUNC(COLUMN(G$2)/5)+2,FALSE)*SUMIFS('IEA-MethaneAbatement'!$N:$N,'IEA-MethaneAbatement'!$O:$O,"&lt;"&amp;$B40,'IEA-MethaneAbatement'!$O:$O,"&gt;="&amp;$A40,'IEA-MethaneAbatement'!$M:$M,$C$1,'IEA-MethaneAbatement'!$B:$B,'Country Selector'!$A$2)+VLOOKUP($D$1,'Multipliers and Adjustments'!$A$70:$I$86,TRUNC(COLUMN(G$2)/5)+2,FALSE)*SUMIFS('IEA-MethaneAbatement'!$N:$N,'IEA-MethaneAbatement'!$O:$O,"&lt;"&amp;$B40,'IEA-MethaneAbatement'!$O:$O,"&gt;="&amp;$A40,'IEA-MethaneAbatement'!$M:$M,$D$1,'IEA-MethaneAbatement'!$B:$B,'Country Selector'!$A$2)))*(1+INDEX('EPA to IEA Scaling'!$F$8:$AO$8,,MATCH(G$2,'EPA to IEA Scaling'!$F$1:$AO$1,0)))</f>
        <v>5263720153808.5908</v>
      </c>
      <c r="H40" s="31" cm="1">
        <f t="array" ref="H40">((VLOOKUP($B$1,'Multipliers and Adjustments'!$A$70:$I$86,TRUNC(COLUMN(H$2)/5)+2,FALSE)*SUMIFS('IEA-MethaneAbatement'!$N:$N,'IEA-MethaneAbatement'!$O:$O,"&lt;"&amp;$B40,'IEA-MethaneAbatement'!$O:$O,"&gt;="&amp;$A40,'IEA-MethaneAbatement'!$M:$M,$B$1,'IEA-MethaneAbatement'!$B:$B,'Country Selector'!$A$2)+VLOOKUP($C$1,'Multipliers and Adjustments'!$A$70:$I$86,TRUNC(COLUMN(H$2)/5)+2,FALSE)*SUMIFS('IEA-MethaneAbatement'!$N:$N,'IEA-MethaneAbatement'!$O:$O,"&lt;"&amp;$B40,'IEA-MethaneAbatement'!$O:$O,"&gt;="&amp;$A40,'IEA-MethaneAbatement'!$M:$M,$C$1,'IEA-MethaneAbatement'!$B:$B,'Country Selector'!$A$2)+VLOOKUP($D$1,'Multipliers and Adjustments'!$A$70:$I$86,TRUNC(COLUMN(H$2)/5)+2,FALSE)*SUMIFS('IEA-MethaneAbatement'!$N:$N,'IEA-MethaneAbatement'!$O:$O,"&lt;"&amp;$B40,'IEA-MethaneAbatement'!$O:$O,"&gt;="&amp;$A40,'IEA-MethaneAbatement'!$M:$M,$D$1,'IEA-MethaneAbatement'!$B:$B,'Country Selector'!$A$2)))*(1+INDEX('EPA to IEA Scaling'!$F$8:$AO$8,,MATCH(H$2,'EPA to IEA Scaling'!$F$1:$AO$1,0)))</f>
        <v>5357016527973.5342</v>
      </c>
      <c r="I40" cm="1">
        <f t="array" ref="I40">((VLOOKUP($B$1,'Multipliers and Adjustments'!$A$70:$I$86,TRUNC(COLUMN(I$2)/5)+2,FALSE)*SUMIFS('IEA-MethaneAbatement'!$N:$N,'IEA-MethaneAbatement'!$O:$O,"&lt;"&amp;$B40,'IEA-MethaneAbatement'!$O:$O,"&gt;="&amp;$A40,'IEA-MethaneAbatement'!$M:$M,$B$1,'IEA-MethaneAbatement'!$B:$B,'Country Selector'!$A$2)+VLOOKUP($C$1,'Multipliers and Adjustments'!$A$70:$I$86,TRUNC(COLUMN(I$2)/5)+2,FALSE)*SUMIFS('IEA-MethaneAbatement'!$N:$N,'IEA-MethaneAbatement'!$O:$O,"&lt;"&amp;$B40,'IEA-MethaneAbatement'!$O:$O,"&gt;="&amp;$A40,'IEA-MethaneAbatement'!$M:$M,$C$1,'IEA-MethaneAbatement'!$B:$B,'Country Selector'!$A$2)+VLOOKUP($D$1,'Multipliers and Adjustments'!$A$70:$I$86,TRUNC(COLUMN(I$2)/5)+2,FALSE)*SUMIFS('IEA-MethaneAbatement'!$N:$N,'IEA-MethaneAbatement'!$O:$O,"&lt;"&amp;$B40,'IEA-MethaneAbatement'!$O:$O,"&gt;="&amp;$A40,'IEA-MethaneAbatement'!$M:$M,$D$1,'IEA-MethaneAbatement'!$B:$B,'Country Selector'!$A$2)))*(1+INDEX('EPA to IEA Scaling'!$F$8:$AO$8,,MATCH(I$2,'EPA to IEA Scaling'!$F$1:$AO$1,0)))</f>
        <v>5401453562460.293</v>
      </c>
      <c r="J40" cm="1">
        <f t="array" ref="J40">((VLOOKUP($B$1,'Multipliers and Adjustments'!$A$70:$I$86,TRUNC(COLUMN(J$2)/5)+2,FALSE)*SUMIFS('IEA-MethaneAbatement'!$N:$N,'IEA-MethaneAbatement'!$O:$O,"&lt;"&amp;$B40,'IEA-MethaneAbatement'!$O:$O,"&gt;="&amp;$A40,'IEA-MethaneAbatement'!$M:$M,$B$1,'IEA-MethaneAbatement'!$B:$B,'Country Selector'!$A$2)+VLOOKUP($C$1,'Multipliers and Adjustments'!$A$70:$I$86,TRUNC(COLUMN(J$2)/5)+2,FALSE)*SUMIFS('IEA-MethaneAbatement'!$N:$N,'IEA-MethaneAbatement'!$O:$O,"&lt;"&amp;$B40,'IEA-MethaneAbatement'!$O:$O,"&gt;="&amp;$A40,'IEA-MethaneAbatement'!$M:$M,$C$1,'IEA-MethaneAbatement'!$B:$B,'Country Selector'!$A$2)+VLOOKUP($D$1,'Multipliers and Adjustments'!$A$70:$I$86,TRUNC(COLUMN(J$2)/5)+2,FALSE)*SUMIFS('IEA-MethaneAbatement'!$N:$N,'IEA-MethaneAbatement'!$O:$O,"&lt;"&amp;$B40,'IEA-MethaneAbatement'!$O:$O,"&gt;="&amp;$A40,'IEA-MethaneAbatement'!$M:$M,$D$1,'IEA-MethaneAbatement'!$B:$B,'Country Selector'!$A$2)))*(1+INDEX('EPA to IEA Scaling'!$F$8:$AO$8,,MATCH(J$2,'EPA to IEA Scaling'!$F$1:$AO$1,0)))</f>
        <v>5445890596947.0791</v>
      </c>
      <c r="K40" cm="1">
        <f t="array" ref="K40">((VLOOKUP($B$1,'Multipliers and Adjustments'!$A$70:$I$86,TRUNC(COLUMN(K$2)/5)+2,FALSE)*SUMIFS('IEA-MethaneAbatement'!$N:$N,'IEA-MethaneAbatement'!$O:$O,"&lt;"&amp;$B40,'IEA-MethaneAbatement'!$O:$O,"&gt;="&amp;$A40,'IEA-MethaneAbatement'!$M:$M,$B$1,'IEA-MethaneAbatement'!$B:$B,'Country Selector'!$A$2)+VLOOKUP($C$1,'Multipliers and Adjustments'!$A$70:$I$86,TRUNC(COLUMN(K$2)/5)+2,FALSE)*SUMIFS('IEA-MethaneAbatement'!$N:$N,'IEA-MethaneAbatement'!$O:$O,"&lt;"&amp;$B40,'IEA-MethaneAbatement'!$O:$O,"&gt;="&amp;$A40,'IEA-MethaneAbatement'!$M:$M,$C$1,'IEA-MethaneAbatement'!$B:$B,'Country Selector'!$A$2)+VLOOKUP($D$1,'Multipliers and Adjustments'!$A$70:$I$86,TRUNC(COLUMN(K$2)/5)+2,FALSE)*SUMIFS('IEA-MethaneAbatement'!$N:$N,'IEA-MethaneAbatement'!$O:$O,"&lt;"&amp;$B40,'IEA-MethaneAbatement'!$O:$O,"&gt;="&amp;$A40,'IEA-MethaneAbatement'!$M:$M,$D$1,'IEA-MethaneAbatement'!$B:$B,'Country Selector'!$A$2)))*(1+INDEX('EPA to IEA Scaling'!$F$8:$AO$8,,MATCH(K$2,'EPA to IEA Scaling'!$F$1:$AO$1,0)))</f>
        <v>5490327631433.8389</v>
      </c>
      <c r="L40" cm="1">
        <f t="array" ref="L40">((VLOOKUP($B$1,'Multipliers and Adjustments'!$A$70:$I$86,TRUNC(COLUMN(L$2)/5)+2,FALSE)*SUMIFS('IEA-MethaneAbatement'!$N:$N,'IEA-MethaneAbatement'!$O:$O,"&lt;"&amp;$B40,'IEA-MethaneAbatement'!$O:$O,"&gt;="&amp;$A40,'IEA-MethaneAbatement'!$M:$M,$B$1,'IEA-MethaneAbatement'!$B:$B,'Country Selector'!$A$2)+VLOOKUP($C$1,'Multipliers and Adjustments'!$A$70:$I$86,TRUNC(COLUMN(L$2)/5)+2,FALSE)*SUMIFS('IEA-MethaneAbatement'!$N:$N,'IEA-MethaneAbatement'!$O:$O,"&lt;"&amp;$B40,'IEA-MethaneAbatement'!$O:$O,"&gt;="&amp;$A40,'IEA-MethaneAbatement'!$M:$M,$C$1,'IEA-MethaneAbatement'!$B:$B,'Country Selector'!$A$2)+VLOOKUP($D$1,'Multipliers and Adjustments'!$A$70:$I$86,TRUNC(COLUMN(L$2)/5)+2,FALSE)*SUMIFS('IEA-MethaneAbatement'!$N:$N,'IEA-MethaneAbatement'!$O:$O,"&lt;"&amp;$B40,'IEA-MethaneAbatement'!$O:$O,"&gt;="&amp;$A40,'IEA-MethaneAbatement'!$M:$M,$D$1,'IEA-MethaneAbatement'!$B:$B,'Country Selector'!$A$2)))*(1+INDEX('EPA to IEA Scaling'!$F$8:$AO$8,,MATCH(L$2,'EPA to IEA Scaling'!$F$1:$AO$1,0)))</f>
        <v>5534764665920.626</v>
      </c>
      <c r="M40" s="31" cm="1">
        <f t="array" ref="M40">((VLOOKUP($B$1,'Multipliers and Adjustments'!$A$70:$I$86,TRUNC(COLUMN(M$2)/5)+2,FALSE)*SUMIFS('IEA-MethaneAbatement'!$N:$N,'IEA-MethaneAbatement'!$O:$O,"&lt;"&amp;$B40,'IEA-MethaneAbatement'!$O:$O,"&gt;="&amp;$A40,'IEA-MethaneAbatement'!$M:$M,$B$1,'IEA-MethaneAbatement'!$B:$B,'Country Selector'!$A$2)+VLOOKUP($C$1,'Multipliers and Adjustments'!$A$70:$I$86,TRUNC(COLUMN(M$2)/5)+2,FALSE)*SUMIFS('IEA-MethaneAbatement'!$N:$N,'IEA-MethaneAbatement'!$O:$O,"&lt;"&amp;$B40,'IEA-MethaneAbatement'!$O:$O,"&gt;="&amp;$A40,'IEA-MethaneAbatement'!$M:$M,$C$1,'IEA-MethaneAbatement'!$B:$B,'Country Selector'!$A$2)+VLOOKUP($D$1,'Multipliers and Adjustments'!$A$70:$I$86,TRUNC(COLUMN(M$2)/5)+2,FALSE)*SUMIFS('IEA-MethaneAbatement'!$N:$N,'IEA-MethaneAbatement'!$O:$O,"&lt;"&amp;$B40,'IEA-MethaneAbatement'!$O:$O,"&gt;="&amp;$A40,'IEA-MethaneAbatement'!$M:$M,$D$1,'IEA-MethaneAbatement'!$B:$B,'Country Selector'!$A$2)))*(1+INDEX('EPA to IEA Scaling'!$F$8:$AO$8,,MATCH(M$2,'EPA to IEA Scaling'!$F$1:$AO$1,0)))</f>
        <v>5579201700407.3857</v>
      </c>
      <c r="N40" cm="1">
        <f t="array" ref="N40">((VLOOKUP($B$1,'Multipliers and Adjustments'!$A$70:$I$86,TRUNC(COLUMN(N$2)/5)+2,FALSE)*SUMIFS('IEA-MethaneAbatement'!$N:$N,'IEA-MethaneAbatement'!$O:$O,"&lt;"&amp;$B40,'IEA-MethaneAbatement'!$O:$O,"&gt;="&amp;$A40,'IEA-MethaneAbatement'!$M:$M,$B$1,'IEA-MethaneAbatement'!$B:$B,'Country Selector'!$A$2)+VLOOKUP($C$1,'Multipliers and Adjustments'!$A$70:$I$86,TRUNC(COLUMN(N$2)/5)+2,FALSE)*SUMIFS('IEA-MethaneAbatement'!$N:$N,'IEA-MethaneAbatement'!$O:$O,"&lt;"&amp;$B40,'IEA-MethaneAbatement'!$O:$O,"&gt;="&amp;$A40,'IEA-MethaneAbatement'!$M:$M,$C$1,'IEA-MethaneAbatement'!$B:$B,'Country Selector'!$A$2)+VLOOKUP($D$1,'Multipliers and Adjustments'!$A$70:$I$86,TRUNC(COLUMN(N$2)/5)+2,FALSE)*SUMIFS('IEA-MethaneAbatement'!$N:$N,'IEA-MethaneAbatement'!$O:$O,"&lt;"&amp;$B40,'IEA-MethaneAbatement'!$O:$O,"&gt;="&amp;$A40,'IEA-MethaneAbatement'!$M:$M,$D$1,'IEA-MethaneAbatement'!$B:$B,'Country Selector'!$A$2)))*(1+INDEX('EPA to IEA Scaling'!$F$8:$AO$8,,MATCH(N$2,'EPA to IEA Scaling'!$F$1:$AO$1,0)))</f>
        <v>5600411759075.2031</v>
      </c>
      <c r="O40" cm="1">
        <f t="array" ref="O40">((VLOOKUP($B$1,'Multipliers and Adjustments'!$A$70:$I$86,TRUNC(COLUMN(O$2)/5)+2,FALSE)*SUMIFS('IEA-MethaneAbatement'!$N:$N,'IEA-MethaneAbatement'!$O:$O,"&lt;"&amp;$B40,'IEA-MethaneAbatement'!$O:$O,"&gt;="&amp;$A40,'IEA-MethaneAbatement'!$M:$M,$B$1,'IEA-MethaneAbatement'!$B:$B,'Country Selector'!$A$2)+VLOOKUP($C$1,'Multipliers and Adjustments'!$A$70:$I$86,TRUNC(COLUMN(O$2)/5)+2,FALSE)*SUMIFS('IEA-MethaneAbatement'!$N:$N,'IEA-MethaneAbatement'!$O:$O,"&lt;"&amp;$B40,'IEA-MethaneAbatement'!$O:$O,"&gt;="&amp;$A40,'IEA-MethaneAbatement'!$M:$M,$C$1,'IEA-MethaneAbatement'!$B:$B,'Country Selector'!$A$2)+VLOOKUP($D$1,'Multipliers and Adjustments'!$A$70:$I$86,TRUNC(COLUMN(O$2)/5)+2,FALSE)*SUMIFS('IEA-MethaneAbatement'!$N:$N,'IEA-MethaneAbatement'!$O:$O,"&lt;"&amp;$B40,'IEA-MethaneAbatement'!$O:$O,"&gt;="&amp;$A40,'IEA-MethaneAbatement'!$M:$M,$D$1,'IEA-MethaneAbatement'!$B:$B,'Country Selector'!$A$2)))*(1+INDEX('EPA to IEA Scaling'!$F$8:$AO$8,,MATCH(O$2,'EPA to IEA Scaling'!$F$1:$AO$1,0)))</f>
        <v>5621621817743.0176</v>
      </c>
      <c r="P40" cm="1">
        <f t="array" ref="P40">((VLOOKUP($B$1,'Multipliers and Adjustments'!$A$70:$I$86,TRUNC(COLUMN(P$2)/5)+2,FALSE)*SUMIFS('IEA-MethaneAbatement'!$N:$N,'IEA-MethaneAbatement'!$O:$O,"&lt;"&amp;$B40,'IEA-MethaneAbatement'!$O:$O,"&gt;="&amp;$A40,'IEA-MethaneAbatement'!$M:$M,$B$1,'IEA-MethaneAbatement'!$B:$B,'Country Selector'!$A$2)+VLOOKUP($C$1,'Multipliers and Adjustments'!$A$70:$I$86,TRUNC(COLUMN(P$2)/5)+2,FALSE)*SUMIFS('IEA-MethaneAbatement'!$N:$N,'IEA-MethaneAbatement'!$O:$O,"&lt;"&amp;$B40,'IEA-MethaneAbatement'!$O:$O,"&gt;="&amp;$A40,'IEA-MethaneAbatement'!$M:$M,$C$1,'IEA-MethaneAbatement'!$B:$B,'Country Selector'!$A$2)+VLOOKUP($D$1,'Multipliers and Adjustments'!$A$70:$I$86,TRUNC(COLUMN(P$2)/5)+2,FALSE)*SUMIFS('IEA-MethaneAbatement'!$N:$N,'IEA-MethaneAbatement'!$O:$O,"&lt;"&amp;$B40,'IEA-MethaneAbatement'!$O:$O,"&gt;="&amp;$A40,'IEA-MethaneAbatement'!$M:$M,$D$1,'IEA-MethaneAbatement'!$B:$B,'Country Selector'!$A$2)))*(1+INDEX('EPA to IEA Scaling'!$F$8:$AO$8,,MATCH(P$2,'EPA to IEA Scaling'!$F$1:$AO$1,0)))</f>
        <v>5642831876410.8311</v>
      </c>
      <c r="Q40" cm="1">
        <f t="array" ref="Q40">((VLOOKUP($B$1,'Multipliers and Adjustments'!$A$70:$I$86,TRUNC(COLUMN(Q$2)/5)+2,FALSE)*SUMIFS('IEA-MethaneAbatement'!$N:$N,'IEA-MethaneAbatement'!$O:$O,"&lt;"&amp;$B40,'IEA-MethaneAbatement'!$O:$O,"&gt;="&amp;$A40,'IEA-MethaneAbatement'!$M:$M,$B$1,'IEA-MethaneAbatement'!$B:$B,'Country Selector'!$A$2)+VLOOKUP($C$1,'Multipliers and Adjustments'!$A$70:$I$86,TRUNC(COLUMN(Q$2)/5)+2,FALSE)*SUMIFS('IEA-MethaneAbatement'!$N:$N,'IEA-MethaneAbatement'!$O:$O,"&lt;"&amp;$B40,'IEA-MethaneAbatement'!$O:$O,"&gt;="&amp;$A40,'IEA-MethaneAbatement'!$M:$M,$C$1,'IEA-MethaneAbatement'!$B:$B,'Country Selector'!$A$2)+VLOOKUP($D$1,'Multipliers and Adjustments'!$A$70:$I$86,TRUNC(COLUMN(Q$2)/5)+2,FALSE)*SUMIFS('IEA-MethaneAbatement'!$N:$N,'IEA-MethaneAbatement'!$O:$O,"&lt;"&amp;$B40,'IEA-MethaneAbatement'!$O:$O,"&gt;="&amp;$A40,'IEA-MethaneAbatement'!$M:$M,$D$1,'IEA-MethaneAbatement'!$B:$B,'Country Selector'!$A$2)))*(1+INDEX('EPA to IEA Scaling'!$F$8:$AO$8,,MATCH(Q$2,'EPA to IEA Scaling'!$F$1:$AO$1,0)))</f>
        <v>5664041935078.6455</v>
      </c>
      <c r="R40" s="31" cm="1">
        <f t="array" ref="R40">((VLOOKUP($B$1,'Multipliers and Adjustments'!$A$70:$I$86,TRUNC(COLUMN(R$2)/5)+2,FALSE)*SUMIFS('IEA-MethaneAbatement'!$N:$N,'IEA-MethaneAbatement'!$O:$O,"&lt;"&amp;$B40,'IEA-MethaneAbatement'!$O:$O,"&gt;="&amp;$A40,'IEA-MethaneAbatement'!$M:$M,$B$1,'IEA-MethaneAbatement'!$B:$B,'Country Selector'!$A$2)+VLOOKUP($C$1,'Multipliers and Adjustments'!$A$70:$I$86,TRUNC(COLUMN(R$2)/5)+2,FALSE)*SUMIFS('IEA-MethaneAbatement'!$N:$N,'IEA-MethaneAbatement'!$O:$O,"&lt;"&amp;$B40,'IEA-MethaneAbatement'!$O:$O,"&gt;="&amp;$A40,'IEA-MethaneAbatement'!$M:$M,$C$1,'IEA-MethaneAbatement'!$B:$B,'Country Selector'!$A$2)+VLOOKUP($D$1,'Multipliers and Adjustments'!$A$70:$I$86,TRUNC(COLUMN(R$2)/5)+2,FALSE)*SUMIFS('IEA-MethaneAbatement'!$N:$N,'IEA-MethaneAbatement'!$O:$O,"&lt;"&amp;$B40,'IEA-MethaneAbatement'!$O:$O,"&gt;="&amp;$A40,'IEA-MethaneAbatement'!$M:$M,$D$1,'IEA-MethaneAbatement'!$B:$B,'Country Selector'!$A$2)))*(1+INDEX('EPA to IEA Scaling'!$F$8:$AO$8,,MATCH(R$2,'EPA to IEA Scaling'!$F$1:$AO$1,0)))</f>
        <v>5685251993746.4844</v>
      </c>
      <c r="S40" cm="1">
        <f t="array" ref="S40">((VLOOKUP($B$1,'Multipliers and Adjustments'!$A$70:$I$86,TRUNC(COLUMN(S$2)/5)+2,FALSE)*SUMIFS('IEA-MethaneAbatement'!$N:$N,'IEA-MethaneAbatement'!$O:$O,"&lt;"&amp;$B40,'IEA-MethaneAbatement'!$O:$O,"&gt;="&amp;$A40,'IEA-MethaneAbatement'!$M:$M,$B$1,'IEA-MethaneAbatement'!$B:$B,'Country Selector'!$A$2)+VLOOKUP($C$1,'Multipliers and Adjustments'!$A$70:$I$86,TRUNC(COLUMN(S$2)/5)+2,FALSE)*SUMIFS('IEA-MethaneAbatement'!$N:$N,'IEA-MethaneAbatement'!$O:$O,"&lt;"&amp;$B40,'IEA-MethaneAbatement'!$O:$O,"&gt;="&amp;$A40,'IEA-MethaneAbatement'!$M:$M,$C$1,'IEA-MethaneAbatement'!$B:$B,'Country Selector'!$A$2)+VLOOKUP($D$1,'Multipliers and Adjustments'!$A$70:$I$86,TRUNC(COLUMN(S$2)/5)+2,FALSE)*SUMIFS('IEA-MethaneAbatement'!$N:$N,'IEA-MethaneAbatement'!$O:$O,"&lt;"&amp;$B40,'IEA-MethaneAbatement'!$O:$O,"&gt;="&amp;$A40,'IEA-MethaneAbatement'!$M:$M,$D$1,'IEA-MethaneAbatement'!$B:$B,'Country Selector'!$A$2)))*(1+INDEX('EPA to IEA Scaling'!$F$8:$AO$8,,MATCH(S$2,'EPA to IEA Scaling'!$F$1:$AO$1,0)))</f>
        <v>5682665150103.4629</v>
      </c>
      <c r="T40" cm="1">
        <f t="array" ref="T40">((VLOOKUP($B$1,'Multipliers and Adjustments'!$A$70:$I$86,TRUNC(COLUMN(T$2)/5)+2,FALSE)*SUMIFS('IEA-MethaneAbatement'!$N:$N,'IEA-MethaneAbatement'!$O:$O,"&lt;"&amp;$B40,'IEA-MethaneAbatement'!$O:$O,"&gt;="&amp;$A40,'IEA-MethaneAbatement'!$M:$M,$B$1,'IEA-MethaneAbatement'!$B:$B,'Country Selector'!$A$2)+VLOOKUP($C$1,'Multipliers and Adjustments'!$A$70:$I$86,TRUNC(COLUMN(T$2)/5)+2,FALSE)*SUMIFS('IEA-MethaneAbatement'!$N:$N,'IEA-MethaneAbatement'!$O:$O,"&lt;"&amp;$B40,'IEA-MethaneAbatement'!$O:$O,"&gt;="&amp;$A40,'IEA-MethaneAbatement'!$M:$M,$C$1,'IEA-MethaneAbatement'!$B:$B,'Country Selector'!$A$2)+VLOOKUP($D$1,'Multipliers and Adjustments'!$A$70:$I$86,TRUNC(COLUMN(T$2)/5)+2,FALSE)*SUMIFS('IEA-MethaneAbatement'!$N:$N,'IEA-MethaneAbatement'!$O:$O,"&lt;"&amp;$B40,'IEA-MethaneAbatement'!$O:$O,"&gt;="&amp;$A40,'IEA-MethaneAbatement'!$M:$M,$D$1,'IEA-MethaneAbatement'!$B:$B,'Country Selector'!$A$2)))*(1+INDEX('EPA to IEA Scaling'!$F$8:$AO$8,,MATCH(T$2,'EPA to IEA Scaling'!$F$1:$AO$1,0)))</f>
        <v>5680078306460.4619</v>
      </c>
      <c r="U40" cm="1">
        <f t="array" ref="U40">((VLOOKUP($B$1,'Multipliers and Adjustments'!$A$70:$I$86,TRUNC(COLUMN(U$2)/5)+2,FALSE)*SUMIFS('IEA-MethaneAbatement'!$N:$N,'IEA-MethaneAbatement'!$O:$O,"&lt;"&amp;$B40,'IEA-MethaneAbatement'!$O:$O,"&gt;="&amp;$A40,'IEA-MethaneAbatement'!$M:$M,$B$1,'IEA-MethaneAbatement'!$B:$B,'Country Selector'!$A$2)+VLOOKUP($C$1,'Multipliers and Adjustments'!$A$70:$I$86,TRUNC(COLUMN(U$2)/5)+2,FALSE)*SUMIFS('IEA-MethaneAbatement'!$N:$N,'IEA-MethaneAbatement'!$O:$O,"&lt;"&amp;$B40,'IEA-MethaneAbatement'!$O:$O,"&gt;="&amp;$A40,'IEA-MethaneAbatement'!$M:$M,$C$1,'IEA-MethaneAbatement'!$B:$B,'Country Selector'!$A$2)+VLOOKUP($D$1,'Multipliers and Adjustments'!$A$70:$I$86,TRUNC(COLUMN(U$2)/5)+2,FALSE)*SUMIFS('IEA-MethaneAbatement'!$N:$N,'IEA-MethaneAbatement'!$O:$O,"&lt;"&amp;$B40,'IEA-MethaneAbatement'!$O:$O,"&gt;="&amp;$A40,'IEA-MethaneAbatement'!$M:$M,$D$1,'IEA-MethaneAbatement'!$B:$B,'Country Selector'!$A$2)))*(1+INDEX('EPA to IEA Scaling'!$F$8:$AO$8,,MATCH(U$2,'EPA to IEA Scaling'!$F$1:$AO$1,0)))</f>
        <v>5677491462817.4648</v>
      </c>
      <c r="V40" cm="1">
        <f t="array" ref="V40">((VLOOKUP($B$1,'Multipliers and Adjustments'!$A$70:$I$86,TRUNC(COLUMN(V$2)/5)+2,FALSE)*SUMIFS('IEA-MethaneAbatement'!$N:$N,'IEA-MethaneAbatement'!$O:$O,"&lt;"&amp;$B40,'IEA-MethaneAbatement'!$O:$O,"&gt;="&amp;$A40,'IEA-MethaneAbatement'!$M:$M,$B$1,'IEA-MethaneAbatement'!$B:$B,'Country Selector'!$A$2)+VLOOKUP($C$1,'Multipliers and Adjustments'!$A$70:$I$86,TRUNC(COLUMN(V$2)/5)+2,FALSE)*SUMIFS('IEA-MethaneAbatement'!$N:$N,'IEA-MethaneAbatement'!$O:$O,"&lt;"&amp;$B40,'IEA-MethaneAbatement'!$O:$O,"&gt;="&amp;$A40,'IEA-MethaneAbatement'!$M:$M,$C$1,'IEA-MethaneAbatement'!$B:$B,'Country Selector'!$A$2)+VLOOKUP($D$1,'Multipliers and Adjustments'!$A$70:$I$86,TRUNC(COLUMN(V$2)/5)+2,FALSE)*SUMIFS('IEA-MethaneAbatement'!$N:$N,'IEA-MethaneAbatement'!$O:$O,"&lt;"&amp;$B40,'IEA-MethaneAbatement'!$O:$O,"&gt;="&amp;$A40,'IEA-MethaneAbatement'!$M:$M,$D$1,'IEA-MethaneAbatement'!$B:$B,'Country Selector'!$A$2)))*(1+INDEX('EPA to IEA Scaling'!$F$8:$AO$8,,MATCH(V$2,'EPA to IEA Scaling'!$F$1:$AO$1,0)))</f>
        <v>5674904619174.4385</v>
      </c>
      <c r="W40" s="31" cm="1">
        <f t="array" ref="W40">((VLOOKUP($B$1,'Multipliers and Adjustments'!$A$70:$I$86,TRUNC(COLUMN(W$2)/5)+2,FALSE)*SUMIFS('IEA-MethaneAbatement'!$N:$N,'IEA-MethaneAbatement'!$O:$O,"&lt;"&amp;$B40,'IEA-MethaneAbatement'!$O:$O,"&gt;="&amp;$A40,'IEA-MethaneAbatement'!$M:$M,$B$1,'IEA-MethaneAbatement'!$B:$B,'Country Selector'!$A$2)+VLOOKUP($C$1,'Multipliers and Adjustments'!$A$70:$I$86,TRUNC(COLUMN(W$2)/5)+2,FALSE)*SUMIFS('IEA-MethaneAbatement'!$N:$N,'IEA-MethaneAbatement'!$O:$O,"&lt;"&amp;$B40,'IEA-MethaneAbatement'!$O:$O,"&gt;="&amp;$A40,'IEA-MethaneAbatement'!$M:$M,$C$1,'IEA-MethaneAbatement'!$B:$B,'Country Selector'!$A$2)+VLOOKUP($D$1,'Multipliers and Adjustments'!$A$70:$I$86,TRUNC(COLUMN(W$2)/5)+2,FALSE)*SUMIFS('IEA-MethaneAbatement'!$N:$N,'IEA-MethaneAbatement'!$O:$O,"&lt;"&amp;$B40,'IEA-MethaneAbatement'!$O:$O,"&gt;="&amp;$A40,'IEA-MethaneAbatement'!$M:$M,$D$1,'IEA-MethaneAbatement'!$B:$B,'Country Selector'!$A$2)))*(1+INDEX('EPA to IEA Scaling'!$F$8:$AO$8,,MATCH(W$2,'EPA to IEA Scaling'!$F$1:$AO$1,0)))</f>
        <v>5672317775531.4395</v>
      </c>
      <c r="X40" cm="1">
        <f t="array" ref="X40">((VLOOKUP($B$1,'Multipliers and Adjustments'!$A$70:$I$86,TRUNC(COLUMN(X$2)/5)+2,FALSE)*SUMIFS('IEA-MethaneAbatement'!$N:$N,'IEA-MethaneAbatement'!$O:$O,"&lt;"&amp;$B40,'IEA-MethaneAbatement'!$O:$O,"&gt;="&amp;$A40,'IEA-MethaneAbatement'!$M:$M,$B$1,'IEA-MethaneAbatement'!$B:$B,'Country Selector'!$A$2)+VLOOKUP($C$1,'Multipliers and Adjustments'!$A$70:$I$86,TRUNC(COLUMN(X$2)/5)+2,FALSE)*SUMIFS('IEA-MethaneAbatement'!$N:$N,'IEA-MethaneAbatement'!$O:$O,"&lt;"&amp;$B40,'IEA-MethaneAbatement'!$O:$O,"&gt;="&amp;$A40,'IEA-MethaneAbatement'!$M:$M,$C$1,'IEA-MethaneAbatement'!$B:$B,'Country Selector'!$A$2)+VLOOKUP($D$1,'Multipliers and Adjustments'!$A$70:$I$86,TRUNC(COLUMN(X$2)/5)+2,FALSE)*SUMIFS('IEA-MethaneAbatement'!$N:$N,'IEA-MethaneAbatement'!$O:$O,"&lt;"&amp;$B40,'IEA-MethaneAbatement'!$O:$O,"&gt;="&amp;$A40,'IEA-MethaneAbatement'!$M:$M,$D$1,'IEA-MethaneAbatement'!$B:$B,'Country Selector'!$A$2)))*(1+INDEX('EPA to IEA Scaling'!$F$8:$AO$8,,MATCH(X$2,'EPA to IEA Scaling'!$F$1:$AO$1,0)))</f>
        <v>5694069795332.0098</v>
      </c>
      <c r="Y40" cm="1">
        <f t="array" ref="Y40">((VLOOKUP($B$1,'Multipliers and Adjustments'!$A$70:$I$86,TRUNC(COLUMN(Y$2)/5)+2,FALSE)*SUMIFS('IEA-MethaneAbatement'!$N:$N,'IEA-MethaneAbatement'!$O:$O,"&lt;"&amp;$B40,'IEA-MethaneAbatement'!$O:$O,"&gt;="&amp;$A40,'IEA-MethaneAbatement'!$M:$M,$B$1,'IEA-MethaneAbatement'!$B:$B,'Country Selector'!$A$2)+VLOOKUP($C$1,'Multipliers and Adjustments'!$A$70:$I$86,TRUNC(COLUMN(Y$2)/5)+2,FALSE)*SUMIFS('IEA-MethaneAbatement'!$N:$N,'IEA-MethaneAbatement'!$O:$O,"&lt;"&amp;$B40,'IEA-MethaneAbatement'!$O:$O,"&gt;="&amp;$A40,'IEA-MethaneAbatement'!$M:$M,$C$1,'IEA-MethaneAbatement'!$B:$B,'Country Selector'!$A$2)+VLOOKUP($D$1,'Multipliers and Adjustments'!$A$70:$I$86,TRUNC(COLUMN(Y$2)/5)+2,FALSE)*SUMIFS('IEA-MethaneAbatement'!$N:$N,'IEA-MethaneAbatement'!$O:$O,"&lt;"&amp;$B40,'IEA-MethaneAbatement'!$O:$O,"&gt;="&amp;$A40,'IEA-MethaneAbatement'!$M:$M,$D$1,'IEA-MethaneAbatement'!$B:$B,'Country Selector'!$A$2)))*(1+INDEX('EPA to IEA Scaling'!$F$8:$AO$8,,MATCH(Y$2,'EPA to IEA Scaling'!$F$1:$AO$1,0)))</f>
        <v>5715821815132.5771</v>
      </c>
      <c r="Z40" cm="1">
        <f t="array" ref="Z40">((VLOOKUP($B$1,'Multipliers and Adjustments'!$A$70:$I$86,TRUNC(COLUMN(Z$2)/5)+2,FALSE)*SUMIFS('IEA-MethaneAbatement'!$N:$N,'IEA-MethaneAbatement'!$O:$O,"&lt;"&amp;$B40,'IEA-MethaneAbatement'!$O:$O,"&gt;="&amp;$A40,'IEA-MethaneAbatement'!$M:$M,$B$1,'IEA-MethaneAbatement'!$B:$B,'Country Selector'!$A$2)+VLOOKUP($C$1,'Multipliers and Adjustments'!$A$70:$I$86,TRUNC(COLUMN(Z$2)/5)+2,FALSE)*SUMIFS('IEA-MethaneAbatement'!$N:$N,'IEA-MethaneAbatement'!$O:$O,"&lt;"&amp;$B40,'IEA-MethaneAbatement'!$O:$O,"&gt;="&amp;$A40,'IEA-MethaneAbatement'!$M:$M,$C$1,'IEA-MethaneAbatement'!$B:$B,'Country Selector'!$A$2)+VLOOKUP($D$1,'Multipliers and Adjustments'!$A$70:$I$86,TRUNC(COLUMN(Z$2)/5)+2,FALSE)*SUMIFS('IEA-MethaneAbatement'!$N:$N,'IEA-MethaneAbatement'!$O:$O,"&lt;"&amp;$B40,'IEA-MethaneAbatement'!$O:$O,"&gt;="&amp;$A40,'IEA-MethaneAbatement'!$M:$M,$D$1,'IEA-MethaneAbatement'!$B:$B,'Country Selector'!$A$2)))*(1+INDEX('EPA to IEA Scaling'!$F$8:$AO$8,,MATCH(Z$2,'EPA to IEA Scaling'!$F$1:$AO$1,0)))</f>
        <v>5737573834933.1484</v>
      </c>
      <c r="AA40" cm="1">
        <f t="array" ref="AA40">((VLOOKUP($B$1,'Multipliers and Adjustments'!$A$70:$I$86,TRUNC(COLUMN(AA$2)/5)+2,FALSE)*SUMIFS('IEA-MethaneAbatement'!$N:$N,'IEA-MethaneAbatement'!$O:$O,"&lt;"&amp;$B40,'IEA-MethaneAbatement'!$O:$O,"&gt;="&amp;$A40,'IEA-MethaneAbatement'!$M:$M,$B$1,'IEA-MethaneAbatement'!$B:$B,'Country Selector'!$A$2)+VLOOKUP($C$1,'Multipliers and Adjustments'!$A$70:$I$86,TRUNC(COLUMN(AA$2)/5)+2,FALSE)*SUMIFS('IEA-MethaneAbatement'!$N:$N,'IEA-MethaneAbatement'!$O:$O,"&lt;"&amp;$B40,'IEA-MethaneAbatement'!$O:$O,"&gt;="&amp;$A40,'IEA-MethaneAbatement'!$M:$M,$C$1,'IEA-MethaneAbatement'!$B:$B,'Country Selector'!$A$2)+VLOOKUP($D$1,'Multipliers and Adjustments'!$A$70:$I$86,TRUNC(COLUMN(AA$2)/5)+2,FALSE)*SUMIFS('IEA-MethaneAbatement'!$N:$N,'IEA-MethaneAbatement'!$O:$O,"&lt;"&amp;$B40,'IEA-MethaneAbatement'!$O:$O,"&gt;="&amp;$A40,'IEA-MethaneAbatement'!$M:$M,$D$1,'IEA-MethaneAbatement'!$B:$B,'Country Selector'!$A$2)))*(1+INDEX('EPA to IEA Scaling'!$F$8:$AO$8,,MATCH(AA$2,'EPA to IEA Scaling'!$F$1:$AO$1,0)))</f>
        <v>5759325854733.7412</v>
      </c>
      <c r="AB40" s="31" cm="1">
        <f t="array" ref="AB40">((VLOOKUP($B$1,'Multipliers and Adjustments'!$A$70:$I$86,TRUNC(COLUMN(AB$2)/5)+2,FALSE)*SUMIFS('IEA-MethaneAbatement'!$N:$N,'IEA-MethaneAbatement'!$O:$O,"&lt;"&amp;$B40,'IEA-MethaneAbatement'!$O:$O,"&gt;="&amp;$A40,'IEA-MethaneAbatement'!$M:$M,$B$1,'IEA-MethaneAbatement'!$B:$B,'Country Selector'!$A$2)+VLOOKUP($C$1,'Multipliers and Adjustments'!$A$70:$I$86,TRUNC(COLUMN(AB$2)/5)+2,FALSE)*SUMIFS('IEA-MethaneAbatement'!$N:$N,'IEA-MethaneAbatement'!$O:$O,"&lt;"&amp;$B40,'IEA-MethaneAbatement'!$O:$O,"&gt;="&amp;$A40,'IEA-MethaneAbatement'!$M:$M,$C$1,'IEA-MethaneAbatement'!$B:$B,'Country Selector'!$A$2)+VLOOKUP($D$1,'Multipliers and Adjustments'!$A$70:$I$86,TRUNC(COLUMN(AB$2)/5)+2,FALSE)*SUMIFS('IEA-MethaneAbatement'!$N:$N,'IEA-MethaneAbatement'!$O:$O,"&lt;"&amp;$B40,'IEA-MethaneAbatement'!$O:$O,"&gt;="&amp;$A40,'IEA-MethaneAbatement'!$M:$M,$D$1,'IEA-MethaneAbatement'!$B:$B,'Country Selector'!$A$2)))*(1+INDEX('EPA to IEA Scaling'!$F$8:$AO$8,,MATCH(AB$2,'EPA to IEA Scaling'!$F$1:$AO$1,0)))</f>
        <v>5781077874534.3115</v>
      </c>
      <c r="AC40" cm="1">
        <f t="array" ref="AC40">((VLOOKUP($B$1,'Multipliers and Adjustments'!$A$70:$I$86,TRUNC(COLUMN(AC$2)/5)+2,FALSE)*SUMIFS('IEA-MethaneAbatement'!$N:$N,'IEA-MethaneAbatement'!$O:$O,"&lt;"&amp;$B40,'IEA-MethaneAbatement'!$O:$O,"&gt;="&amp;$A40,'IEA-MethaneAbatement'!$M:$M,$B$1,'IEA-MethaneAbatement'!$B:$B,'Country Selector'!$A$2)+VLOOKUP($C$1,'Multipliers and Adjustments'!$A$70:$I$86,TRUNC(COLUMN(AC$2)/5)+2,FALSE)*SUMIFS('IEA-MethaneAbatement'!$N:$N,'IEA-MethaneAbatement'!$O:$O,"&lt;"&amp;$B40,'IEA-MethaneAbatement'!$O:$O,"&gt;="&amp;$A40,'IEA-MethaneAbatement'!$M:$M,$C$1,'IEA-MethaneAbatement'!$B:$B,'Country Selector'!$A$2)+VLOOKUP($D$1,'Multipliers and Adjustments'!$A$70:$I$86,TRUNC(COLUMN(AC$2)/5)+2,FALSE)*SUMIFS('IEA-MethaneAbatement'!$N:$N,'IEA-MethaneAbatement'!$O:$O,"&lt;"&amp;$B40,'IEA-MethaneAbatement'!$O:$O,"&gt;="&amp;$A40,'IEA-MethaneAbatement'!$M:$M,$D$1,'IEA-MethaneAbatement'!$B:$B,'Country Selector'!$A$2)))*(1+INDEX('EPA to IEA Scaling'!$F$8:$AO$8,,MATCH(AC$2,'EPA to IEA Scaling'!$F$1:$AO$1,0)))</f>
        <v>5785623201416.9307</v>
      </c>
      <c r="AD40" cm="1">
        <f t="array" ref="AD40">((VLOOKUP($B$1,'Multipliers and Adjustments'!$A$70:$I$86,TRUNC(COLUMN(AD$2)/5)+2,FALSE)*SUMIFS('IEA-MethaneAbatement'!$N:$N,'IEA-MethaneAbatement'!$O:$O,"&lt;"&amp;$B40,'IEA-MethaneAbatement'!$O:$O,"&gt;="&amp;$A40,'IEA-MethaneAbatement'!$M:$M,$B$1,'IEA-MethaneAbatement'!$B:$B,'Country Selector'!$A$2)+VLOOKUP($C$1,'Multipliers and Adjustments'!$A$70:$I$86,TRUNC(COLUMN(AD$2)/5)+2,FALSE)*SUMIFS('IEA-MethaneAbatement'!$N:$N,'IEA-MethaneAbatement'!$O:$O,"&lt;"&amp;$B40,'IEA-MethaneAbatement'!$O:$O,"&gt;="&amp;$A40,'IEA-MethaneAbatement'!$M:$M,$C$1,'IEA-MethaneAbatement'!$B:$B,'Country Selector'!$A$2)+VLOOKUP($D$1,'Multipliers and Adjustments'!$A$70:$I$86,TRUNC(COLUMN(AD$2)/5)+2,FALSE)*SUMIFS('IEA-MethaneAbatement'!$N:$N,'IEA-MethaneAbatement'!$O:$O,"&lt;"&amp;$B40,'IEA-MethaneAbatement'!$O:$O,"&gt;="&amp;$A40,'IEA-MethaneAbatement'!$M:$M,$D$1,'IEA-MethaneAbatement'!$B:$B,'Country Selector'!$A$2)))*(1+INDEX('EPA to IEA Scaling'!$F$8:$AO$8,,MATCH(AD$2,'EPA to IEA Scaling'!$F$1:$AO$1,0)))</f>
        <v>5790168528299.5273</v>
      </c>
      <c r="AE40" cm="1">
        <f t="array" ref="AE40">((VLOOKUP($B$1,'Multipliers and Adjustments'!$A$70:$I$86,TRUNC(COLUMN(AE$2)/5)+2,FALSE)*SUMIFS('IEA-MethaneAbatement'!$N:$N,'IEA-MethaneAbatement'!$O:$O,"&lt;"&amp;$B40,'IEA-MethaneAbatement'!$O:$O,"&gt;="&amp;$A40,'IEA-MethaneAbatement'!$M:$M,$B$1,'IEA-MethaneAbatement'!$B:$B,'Country Selector'!$A$2)+VLOOKUP($C$1,'Multipliers and Adjustments'!$A$70:$I$86,TRUNC(COLUMN(AE$2)/5)+2,FALSE)*SUMIFS('IEA-MethaneAbatement'!$N:$N,'IEA-MethaneAbatement'!$O:$O,"&lt;"&amp;$B40,'IEA-MethaneAbatement'!$O:$O,"&gt;="&amp;$A40,'IEA-MethaneAbatement'!$M:$M,$C$1,'IEA-MethaneAbatement'!$B:$B,'Country Selector'!$A$2)+VLOOKUP($D$1,'Multipliers and Adjustments'!$A$70:$I$86,TRUNC(COLUMN(AE$2)/5)+2,FALSE)*SUMIFS('IEA-MethaneAbatement'!$N:$N,'IEA-MethaneAbatement'!$O:$O,"&lt;"&amp;$B40,'IEA-MethaneAbatement'!$O:$O,"&gt;="&amp;$A40,'IEA-MethaneAbatement'!$M:$M,$D$1,'IEA-MethaneAbatement'!$B:$B,'Country Selector'!$A$2)))*(1+INDEX('EPA to IEA Scaling'!$F$8:$AO$8,,MATCH(AE$2,'EPA to IEA Scaling'!$F$1:$AO$1,0)))</f>
        <v>5794713855182.1475</v>
      </c>
      <c r="AF40" cm="1">
        <f t="array" ref="AF40">((VLOOKUP($B$1,'Multipliers and Adjustments'!$A$70:$I$86,TRUNC(COLUMN(AF$2)/5)+2,FALSE)*SUMIFS('IEA-MethaneAbatement'!$N:$N,'IEA-MethaneAbatement'!$O:$O,"&lt;"&amp;$B40,'IEA-MethaneAbatement'!$O:$O,"&gt;="&amp;$A40,'IEA-MethaneAbatement'!$M:$M,$B$1,'IEA-MethaneAbatement'!$B:$B,'Country Selector'!$A$2)+VLOOKUP($C$1,'Multipliers and Adjustments'!$A$70:$I$86,TRUNC(COLUMN(AF$2)/5)+2,FALSE)*SUMIFS('IEA-MethaneAbatement'!$N:$N,'IEA-MethaneAbatement'!$O:$O,"&lt;"&amp;$B40,'IEA-MethaneAbatement'!$O:$O,"&gt;="&amp;$A40,'IEA-MethaneAbatement'!$M:$M,$C$1,'IEA-MethaneAbatement'!$B:$B,'Country Selector'!$A$2)+VLOOKUP($D$1,'Multipliers and Adjustments'!$A$70:$I$86,TRUNC(COLUMN(AF$2)/5)+2,FALSE)*SUMIFS('IEA-MethaneAbatement'!$N:$N,'IEA-MethaneAbatement'!$O:$O,"&lt;"&amp;$B40,'IEA-MethaneAbatement'!$O:$O,"&gt;="&amp;$A40,'IEA-MethaneAbatement'!$M:$M,$D$1,'IEA-MethaneAbatement'!$B:$B,'Country Selector'!$A$2)))*(1+INDEX('EPA to IEA Scaling'!$F$8:$AO$8,,MATCH(AF$2,'EPA to IEA Scaling'!$F$1:$AO$1,0)))</f>
        <v>5799259182064.7656</v>
      </c>
      <c r="AG40" s="31" cm="1">
        <f t="array" ref="AG40">((VLOOKUP($B$1,'Multipliers and Adjustments'!$A$70:$I$86,TRUNC(COLUMN(AG$2)/5)+2,FALSE)*SUMIFS('IEA-MethaneAbatement'!$N:$N,'IEA-MethaneAbatement'!$O:$O,"&lt;"&amp;$B40,'IEA-MethaneAbatement'!$O:$O,"&gt;="&amp;$A40,'IEA-MethaneAbatement'!$M:$M,$B$1,'IEA-MethaneAbatement'!$B:$B,'Country Selector'!$A$2)+VLOOKUP($C$1,'Multipliers and Adjustments'!$A$70:$I$86,TRUNC(COLUMN(AG$2)/5)+2,FALSE)*SUMIFS('IEA-MethaneAbatement'!$N:$N,'IEA-MethaneAbatement'!$O:$O,"&lt;"&amp;$B40,'IEA-MethaneAbatement'!$O:$O,"&gt;="&amp;$A40,'IEA-MethaneAbatement'!$M:$M,$C$1,'IEA-MethaneAbatement'!$B:$B,'Country Selector'!$A$2)+VLOOKUP($D$1,'Multipliers and Adjustments'!$A$70:$I$86,TRUNC(COLUMN(AG$2)/5)+2,FALSE)*SUMIFS('IEA-MethaneAbatement'!$N:$N,'IEA-MethaneAbatement'!$O:$O,"&lt;"&amp;$B40,'IEA-MethaneAbatement'!$O:$O,"&gt;="&amp;$A40,'IEA-MethaneAbatement'!$M:$M,$D$1,'IEA-MethaneAbatement'!$B:$B,'Country Selector'!$A$2)))*(1+INDEX('EPA to IEA Scaling'!$F$8:$AO$8,,MATCH(AG$2,'EPA to IEA Scaling'!$F$1:$AO$1,0)))</f>
        <v>5803804508947.3896</v>
      </c>
      <c r="AH40" cm="1">
        <f t="array" ref="AH40">((VLOOKUP($B$1,'Multipliers and Adjustments'!$A$70:$I$86,TRUNC(COLUMN(AH$2)/5)+2,FALSE)*SUMIFS('IEA-MethaneAbatement'!$N:$N,'IEA-MethaneAbatement'!$O:$O,"&lt;"&amp;$B40,'IEA-MethaneAbatement'!$O:$O,"&gt;="&amp;$A40,'IEA-MethaneAbatement'!$M:$M,$B$1,'IEA-MethaneAbatement'!$B:$B,'Country Selector'!$A$2)+VLOOKUP($C$1,'Multipliers and Adjustments'!$A$70:$I$86,TRUNC(COLUMN(AH$2)/5)+2,FALSE)*SUMIFS('IEA-MethaneAbatement'!$N:$N,'IEA-MethaneAbatement'!$O:$O,"&lt;"&amp;$B40,'IEA-MethaneAbatement'!$O:$O,"&gt;="&amp;$A40,'IEA-MethaneAbatement'!$M:$M,$C$1,'IEA-MethaneAbatement'!$B:$B,'Country Selector'!$A$2)+VLOOKUP($D$1,'Multipliers and Adjustments'!$A$70:$I$86,TRUNC(COLUMN(AH$2)/5)+2,FALSE)*SUMIFS('IEA-MethaneAbatement'!$N:$N,'IEA-MethaneAbatement'!$O:$O,"&lt;"&amp;$B40,'IEA-MethaneAbatement'!$O:$O,"&gt;="&amp;$A40,'IEA-MethaneAbatement'!$M:$M,$D$1,'IEA-MethaneAbatement'!$B:$B,'Country Selector'!$A$2)))*(1+INDEX('EPA to IEA Scaling'!$F$8:$AO$8,,MATCH(AH$2,'EPA to IEA Scaling'!$F$1:$AO$1,0)))</f>
        <v>5801015574166.7285</v>
      </c>
      <c r="AI40" cm="1">
        <f t="array" ref="AI40">((VLOOKUP($B$1,'Multipliers and Adjustments'!$A$70:$I$86,TRUNC(COLUMN(AI$2)/5)+2,FALSE)*SUMIFS('IEA-MethaneAbatement'!$N:$N,'IEA-MethaneAbatement'!$O:$O,"&lt;"&amp;$B40,'IEA-MethaneAbatement'!$O:$O,"&gt;="&amp;$A40,'IEA-MethaneAbatement'!$M:$M,$B$1,'IEA-MethaneAbatement'!$B:$B,'Country Selector'!$A$2)+VLOOKUP($C$1,'Multipliers and Adjustments'!$A$70:$I$86,TRUNC(COLUMN(AI$2)/5)+2,FALSE)*SUMIFS('IEA-MethaneAbatement'!$N:$N,'IEA-MethaneAbatement'!$O:$O,"&lt;"&amp;$B40,'IEA-MethaneAbatement'!$O:$O,"&gt;="&amp;$A40,'IEA-MethaneAbatement'!$M:$M,$C$1,'IEA-MethaneAbatement'!$B:$B,'Country Selector'!$A$2)+VLOOKUP($D$1,'Multipliers and Adjustments'!$A$70:$I$86,TRUNC(COLUMN(AI$2)/5)+2,FALSE)*SUMIFS('IEA-MethaneAbatement'!$N:$N,'IEA-MethaneAbatement'!$O:$O,"&lt;"&amp;$B40,'IEA-MethaneAbatement'!$O:$O,"&gt;="&amp;$A40,'IEA-MethaneAbatement'!$M:$M,$D$1,'IEA-MethaneAbatement'!$B:$B,'Country Selector'!$A$2)))*(1+INDEX('EPA to IEA Scaling'!$F$8:$AO$8,,MATCH(AI$2,'EPA to IEA Scaling'!$F$1:$AO$1,0)))</f>
        <v>5798226639386.0459</v>
      </c>
      <c r="AJ40" cm="1">
        <f t="array" ref="AJ40">((VLOOKUP($B$1,'Multipliers and Adjustments'!$A$70:$I$86,TRUNC(COLUMN(AJ$2)/5)+2,FALSE)*SUMIFS('IEA-MethaneAbatement'!$N:$N,'IEA-MethaneAbatement'!$O:$O,"&lt;"&amp;$B40,'IEA-MethaneAbatement'!$O:$O,"&gt;="&amp;$A40,'IEA-MethaneAbatement'!$M:$M,$B$1,'IEA-MethaneAbatement'!$B:$B,'Country Selector'!$A$2)+VLOOKUP($C$1,'Multipliers and Adjustments'!$A$70:$I$86,TRUNC(COLUMN(AJ$2)/5)+2,FALSE)*SUMIFS('IEA-MethaneAbatement'!$N:$N,'IEA-MethaneAbatement'!$O:$O,"&lt;"&amp;$B40,'IEA-MethaneAbatement'!$O:$O,"&gt;="&amp;$A40,'IEA-MethaneAbatement'!$M:$M,$C$1,'IEA-MethaneAbatement'!$B:$B,'Country Selector'!$A$2)+VLOOKUP($D$1,'Multipliers and Adjustments'!$A$70:$I$86,TRUNC(COLUMN(AJ$2)/5)+2,FALSE)*SUMIFS('IEA-MethaneAbatement'!$N:$N,'IEA-MethaneAbatement'!$O:$O,"&lt;"&amp;$B40,'IEA-MethaneAbatement'!$O:$O,"&gt;="&amp;$A40,'IEA-MethaneAbatement'!$M:$M,$D$1,'IEA-MethaneAbatement'!$B:$B,'Country Selector'!$A$2)))*(1+INDEX('EPA to IEA Scaling'!$F$8:$AO$8,,MATCH(AJ$2,'EPA to IEA Scaling'!$F$1:$AO$1,0)))</f>
        <v>5795437704605.3838</v>
      </c>
      <c r="AK40" cm="1">
        <f t="array" ref="AK40">((VLOOKUP($B$1,'Multipliers and Adjustments'!$A$70:$I$86,TRUNC(COLUMN(AK$2)/5)+2,FALSE)*SUMIFS('IEA-MethaneAbatement'!$N:$N,'IEA-MethaneAbatement'!$O:$O,"&lt;"&amp;$B40,'IEA-MethaneAbatement'!$O:$O,"&gt;="&amp;$A40,'IEA-MethaneAbatement'!$M:$M,$B$1,'IEA-MethaneAbatement'!$B:$B,'Country Selector'!$A$2)+VLOOKUP($C$1,'Multipliers and Adjustments'!$A$70:$I$86,TRUNC(COLUMN(AK$2)/5)+2,FALSE)*SUMIFS('IEA-MethaneAbatement'!$N:$N,'IEA-MethaneAbatement'!$O:$O,"&lt;"&amp;$B40,'IEA-MethaneAbatement'!$O:$O,"&gt;="&amp;$A40,'IEA-MethaneAbatement'!$M:$M,$C$1,'IEA-MethaneAbatement'!$B:$B,'Country Selector'!$A$2)+VLOOKUP($D$1,'Multipliers and Adjustments'!$A$70:$I$86,TRUNC(COLUMN(AK$2)/5)+2,FALSE)*SUMIFS('IEA-MethaneAbatement'!$N:$N,'IEA-MethaneAbatement'!$O:$O,"&lt;"&amp;$B40,'IEA-MethaneAbatement'!$O:$O,"&gt;="&amp;$A40,'IEA-MethaneAbatement'!$M:$M,$D$1,'IEA-MethaneAbatement'!$B:$B,'Country Selector'!$A$2)))*(1+INDEX('EPA to IEA Scaling'!$F$8:$AO$8,,MATCH(AK$2,'EPA to IEA Scaling'!$F$1:$AO$1,0)))</f>
        <v>5792648769824.7227</v>
      </c>
      <c r="AL40" s="31" cm="1">
        <f t="array" ref="AL40">((VLOOKUP($B$1,'Multipliers and Adjustments'!$A$70:$I$86,TRUNC(COLUMN(AL$2)/5)+2,FALSE)*SUMIFS('IEA-MethaneAbatement'!$N:$N,'IEA-MethaneAbatement'!$O:$O,"&lt;"&amp;$B40,'IEA-MethaneAbatement'!$O:$O,"&gt;="&amp;$A40,'IEA-MethaneAbatement'!$M:$M,$B$1,'IEA-MethaneAbatement'!$B:$B,'Country Selector'!$A$2)+VLOOKUP($C$1,'Multipliers and Adjustments'!$A$70:$I$86,TRUNC(COLUMN(AL$2)/5)+2,FALSE)*SUMIFS('IEA-MethaneAbatement'!$N:$N,'IEA-MethaneAbatement'!$O:$O,"&lt;"&amp;$B40,'IEA-MethaneAbatement'!$O:$O,"&gt;="&amp;$A40,'IEA-MethaneAbatement'!$M:$M,$C$1,'IEA-MethaneAbatement'!$B:$B,'Country Selector'!$A$2)+VLOOKUP($D$1,'Multipliers and Adjustments'!$A$70:$I$86,TRUNC(COLUMN(AL$2)/5)+2,FALSE)*SUMIFS('IEA-MethaneAbatement'!$N:$N,'IEA-MethaneAbatement'!$O:$O,"&lt;"&amp;$B40,'IEA-MethaneAbatement'!$O:$O,"&gt;="&amp;$A40,'IEA-MethaneAbatement'!$M:$M,$D$1,'IEA-MethaneAbatement'!$B:$B,'Country Selector'!$A$2)))*(1+INDEX('EPA to IEA Scaling'!$F$8:$AO$8,,MATCH(AL$2,'EPA to IEA Scaling'!$F$1:$AO$1,0)))</f>
        <v>5789859835044.0381</v>
      </c>
    </row>
    <row r="41" spans="1:38" x14ac:dyDescent="0.45">
      <c r="A41" s="15">
        <f t="shared" si="1"/>
        <v>60</v>
      </c>
      <c r="B41" s="16">
        <f t="shared" si="2"/>
        <v>70</v>
      </c>
      <c r="C41" s="47" cm="1">
        <f t="array" ref="C41">((VLOOKUP($B$1,'Multipliers and Adjustments'!$A$70:$I$86,TRUNC(COLUMN(C$2)/5)+2,FALSE)*SUMIFS('IEA-MethaneAbatement'!$N:$N,'IEA-MethaneAbatement'!$O:$O,"&lt;"&amp;$B41,'IEA-MethaneAbatement'!$O:$O,"&gt;="&amp;$A41,'IEA-MethaneAbatement'!$M:$M,$B$1,'IEA-MethaneAbatement'!$B:$B,'Country Selector'!$A$2)+VLOOKUP($C$1,'Multipliers and Adjustments'!$A$70:$I$86,TRUNC(COLUMN(C$2)/5)+2,FALSE)*SUMIFS('IEA-MethaneAbatement'!$N:$N,'IEA-MethaneAbatement'!$O:$O,"&lt;"&amp;$B41,'IEA-MethaneAbatement'!$O:$O,"&gt;="&amp;$A41,'IEA-MethaneAbatement'!$M:$M,$C$1,'IEA-MethaneAbatement'!$B:$B,'Country Selector'!$A$2)+VLOOKUP($D$1,'Multipliers and Adjustments'!$A$70:$I$86,TRUNC(COLUMN(C$2)/5)+2,FALSE)*SUMIFS('IEA-MethaneAbatement'!$N:$N,'IEA-MethaneAbatement'!$O:$O,"&lt;"&amp;$B41,'IEA-MethaneAbatement'!$O:$O,"&gt;="&amp;$A41,'IEA-MethaneAbatement'!$M:$M,$D$1,'IEA-MethaneAbatement'!$B:$B,'Country Selector'!$A$2)))*(1+INDEX('EPA to IEA Scaling'!$F$8:$AO$8,,MATCH(C$2,'EPA to IEA Scaling'!$F$1:$AO$1,0)))</f>
        <v>0</v>
      </c>
      <c r="D41" cm="1">
        <f t="array" ref="D41">((VLOOKUP($B$1,'Multipliers and Adjustments'!$A$70:$I$86,TRUNC(COLUMN(D$2)/5)+2,FALSE)*SUMIFS('IEA-MethaneAbatement'!$N:$N,'IEA-MethaneAbatement'!$O:$O,"&lt;"&amp;$B41,'IEA-MethaneAbatement'!$O:$O,"&gt;="&amp;$A41,'IEA-MethaneAbatement'!$M:$M,$B$1,'IEA-MethaneAbatement'!$B:$B,'Country Selector'!$A$2)+VLOOKUP($C$1,'Multipliers and Adjustments'!$A$70:$I$86,TRUNC(COLUMN(D$2)/5)+2,FALSE)*SUMIFS('IEA-MethaneAbatement'!$N:$N,'IEA-MethaneAbatement'!$O:$O,"&lt;"&amp;$B41,'IEA-MethaneAbatement'!$O:$O,"&gt;="&amp;$A41,'IEA-MethaneAbatement'!$M:$M,$C$1,'IEA-MethaneAbatement'!$B:$B,'Country Selector'!$A$2)+VLOOKUP($D$1,'Multipliers and Adjustments'!$A$70:$I$86,TRUNC(COLUMN(D$2)/5)+2,FALSE)*SUMIFS('IEA-MethaneAbatement'!$N:$N,'IEA-MethaneAbatement'!$O:$O,"&lt;"&amp;$B41,'IEA-MethaneAbatement'!$O:$O,"&gt;="&amp;$A41,'IEA-MethaneAbatement'!$M:$M,$D$1,'IEA-MethaneAbatement'!$B:$B,'Country Selector'!$A$2)))*(1+INDEX('EPA to IEA Scaling'!$F$8:$AO$8,,MATCH(D$2,'EPA to IEA Scaling'!$F$1:$AO$1,0)))</f>
        <v>0</v>
      </c>
      <c r="E41" cm="1">
        <f t="array" ref="E41">((VLOOKUP($B$1,'Multipliers and Adjustments'!$A$70:$I$86,TRUNC(COLUMN(E$2)/5)+2,FALSE)*SUMIFS('IEA-MethaneAbatement'!$N:$N,'IEA-MethaneAbatement'!$O:$O,"&lt;"&amp;$B41,'IEA-MethaneAbatement'!$O:$O,"&gt;="&amp;$A41,'IEA-MethaneAbatement'!$M:$M,$B$1,'IEA-MethaneAbatement'!$B:$B,'Country Selector'!$A$2)+VLOOKUP($C$1,'Multipliers and Adjustments'!$A$70:$I$86,TRUNC(COLUMN(E$2)/5)+2,FALSE)*SUMIFS('IEA-MethaneAbatement'!$N:$N,'IEA-MethaneAbatement'!$O:$O,"&lt;"&amp;$B41,'IEA-MethaneAbatement'!$O:$O,"&gt;="&amp;$A41,'IEA-MethaneAbatement'!$M:$M,$C$1,'IEA-MethaneAbatement'!$B:$B,'Country Selector'!$A$2)+VLOOKUP($D$1,'Multipliers and Adjustments'!$A$70:$I$86,TRUNC(COLUMN(E$2)/5)+2,FALSE)*SUMIFS('IEA-MethaneAbatement'!$N:$N,'IEA-MethaneAbatement'!$O:$O,"&lt;"&amp;$B41,'IEA-MethaneAbatement'!$O:$O,"&gt;="&amp;$A41,'IEA-MethaneAbatement'!$M:$M,$D$1,'IEA-MethaneAbatement'!$B:$B,'Country Selector'!$A$2)))*(1+INDEX('EPA to IEA Scaling'!$F$8:$AO$8,,MATCH(E$2,'EPA to IEA Scaling'!$F$1:$AO$1,0)))</f>
        <v>0</v>
      </c>
      <c r="F41" cm="1">
        <f t="array" ref="F41">((VLOOKUP($B$1,'Multipliers and Adjustments'!$A$70:$I$86,TRUNC(COLUMN(F$2)/5)+2,FALSE)*SUMIFS('IEA-MethaneAbatement'!$N:$N,'IEA-MethaneAbatement'!$O:$O,"&lt;"&amp;$B41,'IEA-MethaneAbatement'!$O:$O,"&gt;="&amp;$A41,'IEA-MethaneAbatement'!$M:$M,$B$1,'IEA-MethaneAbatement'!$B:$B,'Country Selector'!$A$2)+VLOOKUP($C$1,'Multipliers and Adjustments'!$A$70:$I$86,TRUNC(COLUMN(F$2)/5)+2,FALSE)*SUMIFS('IEA-MethaneAbatement'!$N:$N,'IEA-MethaneAbatement'!$O:$O,"&lt;"&amp;$B41,'IEA-MethaneAbatement'!$O:$O,"&gt;="&amp;$A41,'IEA-MethaneAbatement'!$M:$M,$C$1,'IEA-MethaneAbatement'!$B:$B,'Country Selector'!$A$2)+VLOOKUP($D$1,'Multipliers and Adjustments'!$A$70:$I$86,TRUNC(COLUMN(F$2)/5)+2,FALSE)*SUMIFS('IEA-MethaneAbatement'!$N:$N,'IEA-MethaneAbatement'!$O:$O,"&lt;"&amp;$B41,'IEA-MethaneAbatement'!$O:$O,"&gt;="&amp;$A41,'IEA-MethaneAbatement'!$M:$M,$D$1,'IEA-MethaneAbatement'!$B:$B,'Country Selector'!$A$2)))*(1+INDEX('EPA to IEA Scaling'!$F$8:$AO$8,,MATCH(F$2,'EPA to IEA Scaling'!$F$1:$AO$1,0)))</f>
        <v>0</v>
      </c>
      <c r="G41" cm="1">
        <f t="array" ref="G41">((VLOOKUP($B$1,'Multipliers and Adjustments'!$A$70:$I$86,TRUNC(COLUMN(G$2)/5)+2,FALSE)*SUMIFS('IEA-MethaneAbatement'!$N:$N,'IEA-MethaneAbatement'!$O:$O,"&lt;"&amp;$B41,'IEA-MethaneAbatement'!$O:$O,"&gt;="&amp;$A41,'IEA-MethaneAbatement'!$M:$M,$B$1,'IEA-MethaneAbatement'!$B:$B,'Country Selector'!$A$2)+VLOOKUP($C$1,'Multipliers and Adjustments'!$A$70:$I$86,TRUNC(COLUMN(G$2)/5)+2,FALSE)*SUMIFS('IEA-MethaneAbatement'!$N:$N,'IEA-MethaneAbatement'!$O:$O,"&lt;"&amp;$B41,'IEA-MethaneAbatement'!$O:$O,"&gt;="&amp;$A41,'IEA-MethaneAbatement'!$M:$M,$C$1,'IEA-MethaneAbatement'!$B:$B,'Country Selector'!$A$2)+VLOOKUP($D$1,'Multipliers and Adjustments'!$A$70:$I$86,TRUNC(COLUMN(G$2)/5)+2,FALSE)*SUMIFS('IEA-MethaneAbatement'!$N:$N,'IEA-MethaneAbatement'!$O:$O,"&lt;"&amp;$B41,'IEA-MethaneAbatement'!$O:$O,"&gt;="&amp;$A41,'IEA-MethaneAbatement'!$M:$M,$D$1,'IEA-MethaneAbatement'!$B:$B,'Country Selector'!$A$2)))*(1+INDEX('EPA to IEA Scaling'!$F$8:$AO$8,,MATCH(G$2,'EPA to IEA Scaling'!$F$1:$AO$1,0)))</f>
        <v>0</v>
      </c>
      <c r="H41" s="31" cm="1">
        <f t="array" ref="H41">((VLOOKUP($B$1,'Multipliers and Adjustments'!$A$70:$I$86,TRUNC(COLUMN(H$2)/5)+2,FALSE)*SUMIFS('IEA-MethaneAbatement'!$N:$N,'IEA-MethaneAbatement'!$O:$O,"&lt;"&amp;$B41,'IEA-MethaneAbatement'!$O:$O,"&gt;="&amp;$A41,'IEA-MethaneAbatement'!$M:$M,$B$1,'IEA-MethaneAbatement'!$B:$B,'Country Selector'!$A$2)+VLOOKUP($C$1,'Multipliers and Adjustments'!$A$70:$I$86,TRUNC(COLUMN(H$2)/5)+2,FALSE)*SUMIFS('IEA-MethaneAbatement'!$N:$N,'IEA-MethaneAbatement'!$O:$O,"&lt;"&amp;$B41,'IEA-MethaneAbatement'!$O:$O,"&gt;="&amp;$A41,'IEA-MethaneAbatement'!$M:$M,$C$1,'IEA-MethaneAbatement'!$B:$B,'Country Selector'!$A$2)+VLOOKUP($D$1,'Multipliers and Adjustments'!$A$70:$I$86,TRUNC(COLUMN(H$2)/5)+2,FALSE)*SUMIFS('IEA-MethaneAbatement'!$N:$N,'IEA-MethaneAbatement'!$O:$O,"&lt;"&amp;$B41,'IEA-MethaneAbatement'!$O:$O,"&gt;="&amp;$A41,'IEA-MethaneAbatement'!$M:$M,$D$1,'IEA-MethaneAbatement'!$B:$B,'Country Selector'!$A$2)))*(1+INDEX('EPA to IEA Scaling'!$F$8:$AO$8,,MATCH(H$2,'EPA to IEA Scaling'!$F$1:$AO$1,0)))</f>
        <v>0</v>
      </c>
      <c r="I41" cm="1">
        <f t="array" ref="I41">((VLOOKUP($B$1,'Multipliers and Adjustments'!$A$70:$I$86,TRUNC(COLUMN(I$2)/5)+2,FALSE)*SUMIFS('IEA-MethaneAbatement'!$N:$N,'IEA-MethaneAbatement'!$O:$O,"&lt;"&amp;$B41,'IEA-MethaneAbatement'!$O:$O,"&gt;="&amp;$A41,'IEA-MethaneAbatement'!$M:$M,$B$1,'IEA-MethaneAbatement'!$B:$B,'Country Selector'!$A$2)+VLOOKUP($C$1,'Multipliers and Adjustments'!$A$70:$I$86,TRUNC(COLUMN(I$2)/5)+2,FALSE)*SUMIFS('IEA-MethaneAbatement'!$N:$N,'IEA-MethaneAbatement'!$O:$O,"&lt;"&amp;$B41,'IEA-MethaneAbatement'!$O:$O,"&gt;="&amp;$A41,'IEA-MethaneAbatement'!$M:$M,$C$1,'IEA-MethaneAbatement'!$B:$B,'Country Selector'!$A$2)+VLOOKUP($D$1,'Multipliers and Adjustments'!$A$70:$I$86,TRUNC(COLUMN(I$2)/5)+2,FALSE)*SUMIFS('IEA-MethaneAbatement'!$N:$N,'IEA-MethaneAbatement'!$O:$O,"&lt;"&amp;$B41,'IEA-MethaneAbatement'!$O:$O,"&gt;="&amp;$A41,'IEA-MethaneAbatement'!$M:$M,$D$1,'IEA-MethaneAbatement'!$B:$B,'Country Selector'!$A$2)))*(1+INDEX('EPA to IEA Scaling'!$F$8:$AO$8,,MATCH(I$2,'EPA to IEA Scaling'!$F$1:$AO$1,0)))</f>
        <v>0</v>
      </c>
      <c r="J41" cm="1">
        <f t="array" ref="J41">((VLOOKUP($B$1,'Multipliers and Adjustments'!$A$70:$I$86,TRUNC(COLUMN(J$2)/5)+2,FALSE)*SUMIFS('IEA-MethaneAbatement'!$N:$N,'IEA-MethaneAbatement'!$O:$O,"&lt;"&amp;$B41,'IEA-MethaneAbatement'!$O:$O,"&gt;="&amp;$A41,'IEA-MethaneAbatement'!$M:$M,$B$1,'IEA-MethaneAbatement'!$B:$B,'Country Selector'!$A$2)+VLOOKUP($C$1,'Multipliers and Adjustments'!$A$70:$I$86,TRUNC(COLUMN(J$2)/5)+2,FALSE)*SUMIFS('IEA-MethaneAbatement'!$N:$N,'IEA-MethaneAbatement'!$O:$O,"&lt;"&amp;$B41,'IEA-MethaneAbatement'!$O:$O,"&gt;="&amp;$A41,'IEA-MethaneAbatement'!$M:$M,$C$1,'IEA-MethaneAbatement'!$B:$B,'Country Selector'!$A$2)+VLOOKUP($D$1,'Multipliers and Adjustments'!$A$70:$I$86,TRUNC(COLUMN(J$2)/5)+2,FALSE)*SUMIFS('IEA-MethaneAbatement'!$N:$N,'IEA-MethaneAbatement'!$O:$O,"&lt;"&amp;$B41,'IEA-MethaneAbatement'!$O:$O,"&gt;="&amp;$A41,'IEA-MethaneAbatement'!$M:$M,$D$1,'IEA-MethaneAbatement'!$B:$B,'Country Selector'!$A$2)))*(1+INDEX('EPA to IEA Scaling'!$F$8:$AO$8,,MATCH(J$2,'EPA to IEA Scaling'!$F$1:$AO$1,0)))</f>
        <v>0</v>
      </c>
      <c r="K41" cm="1">
        <f t="array" ref="K41">((VLOOKUP($B$1,'Multipliers and Adjustments'!$A$70:$I$86,TRUNC(COLUMN(K$2)/5)+2,FALSE)*SUMIFS('IEA-MethaneAbatement'!$N:$N,'IEA-MethaneAbatement'!$O:$O,"&lt;"&amp;$B41,'IEA-MethaneAbatement'!$O:$O,"&gt;="&amp;$A41,'IEA-MethaneAbatement'!$M:$M,$B$1,'IEA-MethaneAbatement'!$B:$B,'Country Selector'!$A$2)+VLOOKUP($C$1,'Multipliers and Adjustments'!$A$70:$I$86,TRUNC(COLUMN(K$2)/5)+2,FALSE)*SUMIFS('IEA-MethaneAbatement'!$N:$N,'IEA-MethaneAbatement'!$O:$O,"&lt;"&amp;$B41,'IEA-MethaneAbatement'!$O:$O,"&gt;="&amp;$A41,'IEA-MethaneAbatement'!$M:$M,$C$1,'IEA-MethaneAbatement'!$B:$B,'Country Selector'!$A$2)+VLOOKUP($D$1,'Multipliers and Adjustments'!$A$70:$I$86,TRUNC(COLUMN(K$2)/5)+2,FALSE)*SUMIFS('IEA-MethaneAbatement'!$N:$N,'IEA-MethaneAbatement'!$O:$O,"&lt;"&amp;$B41,'IEA-MethaneAbatement'!$O:$O,"&gt;="&amp;$A41,'IEA-MethaneAbatement'!$M:$M,$D$1,'IEA-MethaneAbatement'!$B:$B,'Country Selector'!$A$2)))*(1+INDEX('EPA to IEA Scaling'!$F$8:$AO$8,,MATCH(K$2,'EPA to IEA Scaling'!$F$1:$AO$1,0)))</f>
        <v>0</v>
      </c>
      <c r="L41" cm="1">
        <f t="array" ref="L41">((VLOOKUP($B$1,'Multipliers and Adjustments'!$A$70:$I$86,TRUNC(COLUMN(L$2)/5)+2,FALSE)*SUMIFS('IEA-MethaneAbatement'!$N:$N,'IEA-MethaneAbatement'!$O:$O,"&lt;"&amp;$B41,'IEA-MethaneAbatement'!$O:$O,"&gt;="&amp;$A41,'IEA-MethaneAbatement'!$M:$M,$B$1,'IEA-MethaneAbatement'!$B:$B,'Country Selector'!$A$2)+VLOOKUP($C$1,'Multipliers and Adjustments'!$A$70:$I$86,TRUNC(COLUMN(L$2)/5)+2,FALSE)*SUMIFS('IEA-MethaneAbatement'!$N:$N,'IEA-MethaneAbatement'!$O:$O,"&lt;"&amp;$B41,'IEA-MethaneAbatement'!$O:$O,"&gt;="&amp;$A41,'IEA-MethaneAbatement'!$M:$M,$C$1,'IEA-MethaneAbatement'!$B:$B,'Country Selector'!$A$2)+VLOOKUP($D$1,'Multipliers and Adjustments'!$A$70:$I$86,TRUNC(COLUMN(L$2)/5)+2,FALSE)*SUMIFS('IEA-MethaneAbatement'!$N:$N,'IEA-MethaneAbatement'!$O:$O,"&lt;"&amp;$B41,'IEA-MethaneAbatement'!$O:$O,"&gt;="&amp;$A41,'IEA-MethaneAbatement'!$M:$M,$D$1,'IEA-MethaneAbatement'!$B:$B,'Country Selector'!$A$2)))*(1+INDEX('EPA to IEA Scaling'!$F$8:$AO$8,,MATCH(L$2,'EPA to IEA Scaling'!$F$1:$AO$1,0)))</f>
        <v>0</v>
      </c>
      <c r="M41" s="31" cm="1">
        <f t="array" ref="M41">((VLOOKUP($B$1,'Multipliers and Adjustments'!$A$70:$I$86,TRUNC(COLUMN(M$2)/5)+2,FALSE)*SUMIFS('IEA-MethaneAbatement'!$N:$N,'IEA-MethaneAbatement'!$O:$O,"&lt;"&amp;$B41,'IEA-MethaneAbatement'!$O:$O,"&gt;="&amp;$A41,'IEA-MethaneAbatement'!$M:$M,$B$1,'IEA-MethaneAbatement'!$B:$B,'Country Selector'!$A$2)+VLOOKUP($C$1,'Multipliers and Adjustments'!$A$70:$I$86,TRUNC(COLUMN(M$2)/5)+2,FALSE)*SUMIFS('IEA-MethaneAbatement'!$N:$N,'IEA-MethaneAbatement'!$O:$O,"&lt;"&amp;$B41,'IEA-MethaneAbatement'!$O:$O,"&gt;="&amp;$A41,'IEA-MethaneAbatement'!$M:$M,$C$1,'IEA-MethaneAbatement'!$B:$B,'Country Selector'!$A$2)+VLOOKUP($D$1,'Multipliers and Adjustments'!$A$70:$I$86,TRUNC(COLUMN(M$2)/5)+2,FALSE)*SUMIFS('IEA-MethaneAbatement'!$N:$N,'IEA-MethaneAbatement'!$O:$O,"&lt;"&amp;$B41,'IEA-MethaneAbatement'!$O:$O,"&gt;="&amp;$A41,'IEA-MethaneAbatement'!$M:$M,$D$1,'IEA-MethaneAbatement'!$B:$B,'Country Selector'!$A$2)))*(1+INDEX('EPA to IEA Scaling'!$F$8:$AO$8,,MATCH(M$2,'EPA to IEA Scaling'!$F$1:$AO$1,0)))</f>
        <v>0</v>
      </c>
      <c r="N41" cm="1">
        <f t="array" ref="N41">((VLOOKUP($B$1,'Multipliers and Adjustments'!$A$70:$I$86,TRUNC(COLUMN(N$2)/5)+2,FALSE)*SUMIFS('IEA-MethaneAbatement'!$N:$N,'IEA-MethaneAbatement'!$O:$O,"&lt;"&amp;$B41,'IEA-MethaneAbatement'!$O:$O,"&gt;="&amp;$A41,'IEA-MethaneAbatement'!$M:$M,$B$1,'IEA-MethaneAbatement'!$B:$B,'Country Selector'!$A$2)+VLOOKUP($C$1,'Multipliers and Adjustments'!$A$70:$I$86,TRUNC(COLUMN(N$2)/5)+2,FALSE)*SUMIFS('IEA-MethaneAbatement'!$N:$N,'IEA-MethaneAbatement'!$O:$O,"&lt;"&amp;$B41,'IEA-MethaneAbatement'!$O:$O,"&gt;="&amp;$A41,'IEA-MethaneAbatement'!$M:$M,$C$1,'IEA-MethaneAbatement'!$B:$B,'Country Selector'!$A$2)+VLOOKUP($D$1,'Multipliers and Adjustments'!$A$70:$I$86,TRUNC(COLUMN(N$2)/5)+2,FALSE)*SUMIFS('IEA-MethaneAbatement'!$N:$N,'IEA-MethaneAbatement'!$O:$O,"&lt;"&amp;$B41,'IEA-MethaneAbatement'!$O:$O,"&gt;="&amp;$A41,'IEA-MethaneAbatement'!$M:$M,$D$1,'IEA-MethaneAbatement'!$B:$B,'Country Selector'!$A$2)))*(1+INDEX('EPA to IEA Scaling'!$F$8:$AO$8,,MATCH(N$2,'EPA to IEA Scaling'!$F$1:$AO$1,0)))</f>
        <v>0</v>
      </c>
      <c r="O41" cm="1">
        <f t="array" ref="O41">((VLOOKUP($B$1,'Multipliers and Adjustments'!$A$70:$I$86,TRUNC(COLUMN(O$2)/5)+2,FALSE)*SUMIFS('IEA-MethaneAbatement'!$N:$N,'IEA-MethaneAbatement'!$O:$O,"&lt;"&amp;$B41,'IEA-MethaneAbatement'!$O:$O,"&gt;="&amp;$A41,'IEA-MethaneAbatement'!$M:$M,$B$1,'IEA-MethaneAbatement'!$B:$B,'Country Selector'!$A$2)+VLOOKUP($C$1,'Multipliers and Adjustments'!$A$70:$I$86,TRUNC(COLUMN(O$2)/5)+2,FALSE)*SUMIFS('IEA-MethaneAbatement'!$N:$N,'IEA-MethaneAbatement'!$O:$O,"&lt;"&amp;$B41,'IEA-MethaneAbatement'!$O:$O,"&gt;="&amp;$A41,'IEA-MethaneAbatement'!$M:$M,$C$1,'IEA-MethaneAbatement'!$B:$B,'Country Selector'!$A$2)+VLOOKUP($D$1,'Multipliers and Adjustments'!$A$70:$I$86,TRUNC(COLUMN(O$2)/5)+2,FALSE)*SUMIFS('IEA-MethaneAbatement'!$N:$N,'IEA-MethaneAbatement'!$O:$O,"&lt;"&amp;$B41,'IEA-MethaneAbatement'!$O:$O,"&gt;="&amp;$A41,'IEA-MethaneAbatement'!$M:$M,$D$1,'IEA-MethaneAbatement'!$B:$B,'Country Selector'!$A$2)))*(1+INDEX('EPA to IEA Scaling'!$F$8:$AO$8,,MATCH(O$2,'EPA to IEA Scaling'!$F$1:$AO$1,0)))</f>
        <v>0</v>
      </c>
      <c r="P41" cm="1">
        <f t="array" ref="P41">((VLOOKUP($B$1,'Multipliers and Adjustments'!$A$70:$I$86,TRUNC(COLUMN(P$2)/5)+2,FALSE)*SUMIFS('IEA-MethaneAbatement'!$N:$N,'IEA-MethaneAbatement'!$O:$O,"&lt;"&amp;$B41,'IEA-MethaneAbatement'!$O:$O,"&gt;="&amp;$A41,'IEA-MethaneAbatement'!$M:$M,$B$1,'IEA-MethaneAbatement'!$B:$B,'Country Selector'!$A$2)+VLOOKUP($C$1,'Multipliers and Adjustments'!$A$70:$I$86,TRUNC(COLUMN(P$2)/5)+2,FALSE)*SUMIFS('IEA-MethaneAbatement'!$N:$N,'IEA-MethaneAbatement'!$O:$O,"&lt;"&amp;$B41,'IEA-MethaneAbatement'!$O:$O,"&gt;="&amp;$A41,'IEA-MethaneAbatement'!$M:$M,$C$1,'IEA-MethaneAbatement'!$B:$B,'Country Selector'!$A$2)+VLOOKUP($D$1,'Multipliers and Adjustments'!$A$70:$I$86,TRUNC(COLUMN(P$2)/5)+2,FALSE)*SUMIFS('IEA-MethaneAbatement'!$N:$N,'IEA-MethaneAbatement'!$O:$O,"&lt;"&amp;$B41,'IEA-MethaneAbatement'!$O:$O,"&gt;="&amp;$A41,'IEA-MethaneAbatement'!$M:$M,$D$1,'IEA-MethaneAbatement'!$B:$B,'Country Selector'!$A$2)))*(1+INDEX('EPA to IEA Scaling'!$F$8:$AO$8,,MATCH(P$2,'EPA to IEA Scaling'!$F$1:$AO$1,0)))</f>
        <v>0</v>
      </c>
      <c r="Q41" cm="1">
        <f t="array" ref="Q41">((VLOOKUP($B$1,'Multipliers and Adjustments'!$A$70:$I$86,TRUNC(COLUMN(Q$2)/5)+2,FALSE)*SUMIFS('IEA-MethaneAbatement'!$N:$N,'IEA-MethaneAbatement'!$O:$O,"&lt;"&amp;$B41,'IEA-MethaneAbatement'!$O:$O,"&gt;="&amp;$A41,'IEA-MethaneAbatement'!$M:$M,$B$1,'IEA-MethaneAbatement'!$B:$B,'Country Selector'!$A$2)+VLOOKUP($C$1,'Multipliers and Adjustments'!$A$70:$I$86,TRUNC(COLUMN(Q$2)/5)+2,FALSE)*SUMIFS('IEA-MethaneAbatement'!$N:$N,'IEA-MethaneAbatement'!$O:$O,"&lt;"&amp;$B41,'IEA-MethaneAbatement'!$O:$O,"&gt;="&amp;$A41,'IEA-MethaneAbatement'!$M:$M,$C$1,'IEA-MethaneAbatement'!$B:$B,'Country Selector'!$A$2)+VLOOKUP($D$1,'Multipliers and Adjustments'!$A$70:$I$86,TRUNC(COLUMN(Q$2)/5)+2,FALSE)*SUMIFS('IEA-MethaneAbatement'!$N:$N,'IEA-MethaneAbatement'!$O:$O,"&lt;"&amp;$B41,'IEA-MethaneAbatement'!$O:$O,"&gt;="&amp;$A41,'IEA-MethaneAbatement'!$M:$M,$D$1,'IEA-MethaneAbatement'!$B:$B,'Country Selector'!$A$2)))*(1+INDEX('EPA to IEA Scaling'!$F$8:$AO$8,,MATCH(Q$2,'EPA to IEA Scaling'!$F$1:$AO$1,0)))</f>
        <v>0</v>
      </c>
      <c r="R41" s="31" cm="1">
        <f t="array" ref="R41">((VLOOKUP($B$1,'Multipliers and Adjustments'!$A$70:$I$86,TRUNC(COLUMN(R$2)/5)+2,FALSE)*SUMIFS('IEA-MethaneAbatement'!$N:$N,'IEA-MethaneAbatement'!$O:$O,"&lt;"&amp;$B41,'IEA-MethaneAbatement'!$O:$O,"&gt;="&amp;$A41,'IEA-MethaneAbatement'!$M:$M,$B$1,'IEA-MethaneAbatement'!$B:$B,'Country Selector'!$A$2)+VLOOKUP($C$1,'Multipliers and Adjustments'!$A$70:$I$86,TRUNC(COLUMN(R$2)/5)+2,FALSE)*SUMIFS('IEA-MethaneAbatement'!$N:$N,'IEA-MethaneAbatement'!$O:$O,"&lt;"&amp;$B41,'IEA-MethaneAbatement'!$O:$O,"&gt;="&amp;$A41,'IEA-MethaneAbatement'!$M:$M,$C$1,'IEA-MethaneAbatement'!$B:$B,'Country Selector'!$A$2)+VLOOKUP($D$1,'Multipliers and Adjustments'!$A$70:$I$86,TRUNC(COLUMN(R$2)/5)+2,FALSE)*SUMIFS('IEA-MethaneAbatement'!$N:$N,'IEA-MethaneAbatement'!$O:$O,"&lt;"&amp;$B41,'IEA-MethaneAbatement'!$O:$O,"&gt;="&amp;$A41,'IEA-MethaneAbatement'!$M:$M,$D$1,'IEA-MethaneAbatement'!$B:$B,'Country Selector'!$A$2)))*(1+INDEX('EPA to IEA Scaling'!$F$8:$AO$8,,MATCH(R$2,'EPA to IEA Scaling'!$F$1:$AO$1,0)))</f>
        <v>0</v>
      </c>
      <c r="S41" cm="1">
        <f t="array" ref="S41">((VLOOKUP($B$1,'Multipliers and Adjustments'!$A$70:$I$86,TRUNC(COLUMN(S$2)/5)+2,FALSE)*SUMIFS('IEA-MethaneAbatement'!$N:$N,'IEA-MethaneAbatement'!$O:$O,"&lt;"&amp;$B41,'IEA-MethaneAbatement'!$O:$O,"&gt;="&amp;$A41,'IEA-MethaneAbatement'!$M:$M,$B$1,'IEA-MethaneAbatement'!$B:$B,'Country Selector'!$A$2)+VLOOKUP($C$1,'Multipliers and Adjustments'!$A$70:$I$86,TRUNC(COLUMN(S$2)/5)+2,FALSE)*SUMIFS('IEA-MethaneAbatement'!$N:$N,'IEA-MethaneAbatement'!$O:$O,"&lt;"&amp;$B41,'IEA-MethaneAbatement'!$O:$O,"&gt;="&amp;$A41,'IEA-MethaneAbatement'!$M:$M,$C$1,'IEA-MethaneAbatement'!$B:$B,'Country Selector'!$A$2)+VLOOKUP($D$1,'Multipliers and Adjustments'!$A$70:$I$86,TRUNC(COLUMN(S$2)/5)+2,FALSE)*SUMIFS('IEA-MethaneAbatement'!$N:$N,'IEA-MethaneAbatement'!$O:$O,"&lt;"&amp;$B41,'IEA-MethaneAbatement'!$O:$O,"&gt;="&amp;$A41,'IEA-MethaneAbatement'!$M:$M,$D$1,'IEA-MethaneAbatement'!$B:$B,'Country Selector'!$A$2)))*(1+INDEX('EPA to IEA Scaling'!$F$8:$AO$8,,MATCH(S$2,'EPA to IEA Scaling'!$F$1:$AO$1,0)))</f>
        <v>0</v>
      </c>
      <c r="T41" cm="1">
        <f t="array" ref="T41">((VLOOKUP($B$1,'Multipliers and Adjustments'!$A$70:$I$86,TRUNC(COLUMN(T$2)/5)+2,FALSE)*SUMIFS('IEA-MethaneAbatement'!$N:$N,'IEA-MethaneAbatement'!$O:$O,"&lt;"&amp;$B41,'IEA-MethaneAbatement'!$O:$O,"&gt;="&amp;$A41,'IEA-MethaneAbatement'!$M:$M,$B$1,'IEA-MethaneAbatement'!$B:$B,'Country Selector'!$A$2)+VLOOKUP($C$1,'Multipliers and Adjustments'!$A$70:$I$86,TRUNC(COLUMN(T$2)/5)+2,FALSE)*SUMIFS('IEA-MethaneAbatement'!$N:$N,'IEA-MethaneAbatement'!$O:$O,"&lt;"&amp;$B41,'IEA-MethaneAbatement'!$O:$O,"&gt;="&amp;$A41,'IEA-MethaneAbatement'!$M:$M,$C$1,'IEA-MethaneAbatement'!$B:$B,'Country Selector'!$A$2)+VLOOKUP($D$1,'Multipliers and Adjustments'!$A$70:$I$86,TRUNC(COLUMN(T$2)/5)+2,FALSE)*SUMIFS('IEA-MethaneAbatement'!$N:$N,'IEA-MethaneAbatement'!$O:$O,"&lt;"&amp;$B41,'IEA-MethaneAbatement'!$O:$O,"&gt;="&amp;$A41,'IEA-MethaneAbatement'!$M:$M,$D$1,'IEA-MethaneAbatement'!$B:$B,'Country Selector'!$A$2)))*(1+INDEX('EPA to IEA Scaling'!$F$8:$AO$8,,MATCH(T$2,'EPA to IEA Scaling'!$F$1:$AO$1,0)))</f>
        <v>0</v>
      </c>
      <c r="U41" cm="1">
        <f t="array" ref="U41">((VLOOKUP($B$1,'Multipliers and Adjustments'!$A$70:$I$86,TRUNC(COLUMN(U$2)/5)+2,FALSE)*SUMIFS('IEA-MethaneAbatement'!$N:$N,'IEA-MethaneAbatement'!$O:$O,"&lt;"&amp;$B41,'IEA-MethaneAbatement'!$O:$O,"&gt;="&amp;$A41,'IEA-MethaneAbatement'!$M:$M,$B$1,'IEA-MethaneAbatement'!$B:$B,'Country Selector'!$A$2)+VLOOKUP($C$1,'Multipliers and Adjustments'!$A$70:$I$86,TRUNC(COLUMN(U$2)/5)+2,FALSE)*SUMIFS('IEA-MethaneAbatement'!$N:$N,'IEA-MethaneAbatement'!$O:$O,"&lt;"&amp;$B41,'IEA-MethaneAbatement'!$O:$O,"&gt;="&amp;$A41,'IEA-MethaneAbatement'!$M:$M,$C$1,'IEA-MethaneAbatement'!$B:$B,'Country Selector'!$A$2)+VLOOKUP($D$1,'Multipliers and Adjustments'!$A$70:$I$86,TRUNC(COLUMN(U$2)/5)+2,FALSE)*SUMIFS('IEA-MethaneAbatement'!$N:$N,'IEA-MethaneAbatement'!$O:$O,"&lt;"&amp;$B41,'IEA-MethaneAbatement'!$O:$O,"&gt;="&amp;$A41,'IEA-MethaneAbatement'!$M:$M,$D$1,'IEA-MethaneAbatement'!$B:$B,'Country Selector'!$A$2)))*(1+INDEX('EPA to IEA Scaling'!$F$8:$AO$8,,MATCH(U$2,'EPA to IEA Scaling'!$F$1:$AO$1,0)))</f>
        <v>0</v>
      </c>
      <c r="V41" cm="1">
        <f t="array" ref="V41">((VLOOKUP($B$1,'Multipliers and Adjustments'!$A$70:$I$86,TRUNC(COLUMN(V$2)/5)+2,FALSE)*SUMIFS('IEA-MethaneAbatement'!$N:$N,'IEA-MethaneAbatement'!$O:$O,"&lt;"&amp;$B41,'IEA-MethaneAbatement'!$O:$O,"&gt;="&amp;$A41,'IEA-MethaneAbatement'!$M:$M,$B$1,'IEA-MethaneAbatement'!$B:$B,'Country Selector'!$A$2)+VLOOKUP($C$1,'Multipliers and Adjustments'!$A$70:$I$86,TRUNC(COLUMN(V$2)/5)+2,FALSE)*SUMIFS('IEA-MethaneAbatement'!$N:$N,'IEA-MethaneAbatement'!$O:$O,"&lt;"&amp;$B41,'IEA-MethaneAbatement'!$O:$O,"&gt;="&amp;$A41,'IEA-MethaneAbatement'!$M:$M,$C$1,'IEA-MethaneAbatement'!$B:$B,'Country Selector'!$A$2)+VLOOKUP($D$1,'Multipliers and Adjustments'!$A$70:$I$86,TRUNC(COLUMN(V$2)/5)+2,FALSE)*SUMIFS('IEA-MethaneAbatement'!$N:$N,'IEA-MethaneAbatement'!$O:$O,"&lt;"&amp;$B41,'IEA-MethaneAbatement'!$O:$O,"&gt;="&amp;$A41,'IEA-MethaneAbatement'!$M:$M,$D$1,'IEA-MethaneAbatement'!$B:$B,'Country Selector'!$A$2)))*(1+INDEX('EPA to IEA Scaling'!$F$8:$AO$8,,MATCH(V$2,'EPA to IEA Scaling'!$F$1:$AO$1,0)))</f>
        <v>0</v>
      </c>
      <c r="W41" s="31" cm="1">
        <f t="array" ref="W41">((VLOOKUP($B$1,'Multipliers and Adjustments'!$A$70:$I$86,TRUNC(COLUMN(W$2)/5)+2,FALSE)*SUMIFS('IEA-MethaneAbatement'!$N:$N,'IEA-MethaneAbatement'!$O:$O,"&lt;"&amp;$B41,'IEA-MethaneAbatement'!$O:$O,"&gt;="&amp;$A41,'IEA-MethaneAbatement'!$M:$M,$B$1,'IEA-MethaneAbatement'!$B:$B,'Country Selector'!$A$2)+VLOOKUP($C$1,'Multipliers and Adjustments'!$A$70:$I$86,TRUNC(COLUMN(W$2)/5)+2,FALSE)*SUMIFS('IEA-MethaneAbatement'!$N:$N,'IEA-MethaneAbatement'!$O:$O,"&lt;"&amp;$B41,'IEA-MethaneAbatement'!$O:$O,"&gt;="&amp;$A41,'IEA-MethaneAbatement'!$M:$M,$C$1,'IEA-MethaneAbatement'!$B:$B,'Country Selector'!$A$2)+VLOOKUP($D$1,'Multipliers and Adjustments'!$A$70:$I$86,TRUNC(COLUMN(W$2)/5)+2,FALSE)*SUMIFS('IEA-MethaneAbatement'!$N:$N,'IEA-MethaneAbatement'!$O:$O,"&lt;"&amp;$B41,'IEA-MethaneAbatement'!$O:$O,"&gt;="&amp;$A41,'IEA-MethaneAbatement'!$M:$M,$D$1,'IEA-MethaneAbatement'!$B:$B,'Country Selector'!$A$2)))*(1+INDEX('EPA to IEA Scaling'!$F$8:$AO$8,,MATCH(W$2,'EPA to IEA Scaling'!$F$1:$AO$1,0)))</f>
        <v>0</v>
      </c>
      <c r="X41" cm="1">
        <f t="array" ref="X41">((VLOOKUP($B$1,'Multipliers and Adjustments'!$A$70:$I$86,TRUNC(COLUMN(X$2)/5)+2,FALSE)*SUMIFS('IEA-MethaneAbatement'!$N:$N,'IEA-MethaneAbatement'!$O:$O,"&lt;"&amp;$B41,'IEA-MethaneAbatement'!$O:$O,"&gt;="&amp;$A41,'IEA-MethaneAbatement'!$M:$M,$B$1,'IEA-MethaneAbatement'!$B:$B,'Country Selector'!$A$2)+VLOOKUP($C$1,'Multipliers and Adjustments'!$A$70:$I$86,TRUNC(COLUMN(X$2)/5)+2,FALSE)*SUMIFS('IEA-MethaneAbatement'!$N:$N,'IEA-MethaneAbatement'!$O:$O,"&lt;"&amp;$B41,'IEA-MethaneAbatement'!$O:$O,"&gt;="&amp;$A41,'IEA-MethaneAbatement'!$M:$M,$C$1,'IEA-MethaneAbatement'!$B:$B,'Country Selector'!$A$2)+VLOOKUP($D$1,'Multipliers and Adjustments'!$A$70:$I$86,TRUNC(COLUMN(X$2)/5)+2,FALSE)*SUMIFS('IEA-MethaneAbatement'!$N:$N,'IEA-MethaneAbatement'!$O:$O,"&lt;"&amp;$B41,'IEA-MethaneAbatement'!$O:$O,"&gt;="&amp;$A41,'IEA-MethaneAbatement'!$M:$M,$D$1,'IEA-MethaneAbatement'!$B:$B,'Country Selector'!$A$2)))*(1+INDEX('EPA to IEA Scaling'!$F$8:$AO$8,,MATCH(X$2,'EPA to IEA Scaling'!$F$1:$AO$1,0)))</f>
        <v>0</v>
      </c>
      <c r="Y41" cm="1">
        <f t="array" ref="Y41">((VLOOKUP($B$1,'Multipliers and Adjustments'!$A$70:$I$86,TRUNC(COLUMN(Y$2)/5)+2,FALSE)*SUMIFS('IEA-MethaneAbatement'!$N:$N,'IEA-MethaneAbatement'!$O:$O,"&lt;"&amp;$B41,'IEA-MethaneAbatement'!$O:$O,"&gt;="&amp;$A41,'IEA-MethaneAbatement'!$M:$M,$B$1,'IEA-MethaneAbatement'!$B:$B,'Country Selector'!$A$2)+VLOOKUP($C$1,'Multipliers and Adjustments'!$A$70:$I$86,TRUNC(COLUMN(Y$2)/5)+2,FALSE)*SUMIFS('IEA-MethaneAbatement'!$N:$N,'IEA-MethaneAbatement'!$O:$O,"&lt;"&amp;$B41,'IEA-MethaneAbatement'!$O:$O,"&gt;="&amp;$A41,'IEA-MethaneAbatement'!$M:$M,$C$1,'IEA-MethaneAbatement'!$B:$B,'Country Selector'!$A$2)+VLOOKUP($D$1,'Multipliers and Adjustments'!$A$70:$I$86,TRUNC(COLUMN(Y$2)/5)+2,FALSE)*SUMIFS('IEA-MethaneAbatement'!$N:$N,'IEA-MethaneAbatement'!$O:$O,"&lt;"&amp;$B41,'IEA-MethaneAbatement'!$O:$O,"&gt;="&amp;$A41,'IEA-MethaneAbatement'!$M:$M,$D$1,'IEA-MethaneAbatement'!$B:$B,'Country Selector'!$A$2)))*(1+INDEX('EPA to IEA Scaling'!$F$8:$AO$8,,MATCH(Y$2,'EPA to IEA Scaling'!$F$1:$AO$1,0)))</f>
        <v>0</v>
      </c>
      <c r="Z41" cm="1">
        <f t="array" ref="Z41">((VLOOKUP($B$1,'Multipliers and Adjustments'!$A$70:$I$86,TRUNC(COLUMN(Z$2)/5)+2,FALSE)*SUMIFS('IEA-MethaneAbatement'!$N:$N,'IEA-MethaneAbatement'!$O:$O,"&lt;"&amp;$B41,'IEA-MethaneAbatement'!$O:$O,"&gt;="&amp;$A41,'IEA-MethaneAbatement'!$M:$M,$B$1,'IEA-MethaneAbatement'!$B:$B,'Country Selector'!$A$2)+VLOOKUP($C$1,'Multipliers and Adjustments'!$A$70:$I$86,TRUNC(COLUMN(Z$2)/5)+2,FALSE)*SUMIFS('IEA-MethaneAbatement'!$N:$N,'IEA-MethaneAbatement'!$O:$O,"&lt;"&amp;$B41,'IEA-MethaneAbatement'!$O:$O,"&gt;="&amp;$A41,'IEA-MethaneAbatement'!$M:$M,$C$1,'IEA-MethaneAbatement'!$B:$B,'Country Selector'!$A$2)+VLOOKUP($D$1,'Multipliers and Adjustments'!$A$70:$I$86,TRUNC(COLUMN(Z$2)/5)+2,FALSE)*SUMIFS('IEA-MethaneAbatement'!$N:$N,'IEA-MethaneAbatement'!$O:$O,"&lt;"&amp;$B41,'IEA-MethaneAbatement'!$O:$O,"&gt;="&amp;$A41,'IEA-MethaneAbatement'!$M:$M,$D$1,'IEA-MethaneAbatement'!$B:$B,'Country Selector'!$A$2)))*(1+INDEX('EPA to IEA Scaling'!$F$8:$AO$8,,MATCH(Z$2,'EPA to IEA Scaling'!$F$1:$AO$1,0)))</f>
        <v>0</v>
      </c>
      <c r="AA41" cm="1">
        <f t="array" ref="AA41">((VLOOKUP($B$1,'Multipliers and Adjustments'!$A$70:$I$86,TRUNC(COLUMN(AA$2)/5)+2,FALSE)*SUMIFS('IEA-MethaneAbatement'!$N:$N,'IEA-MethaneAbatement'!$O:$O,"&lt;"&amp;$B41,'IEA-MethaneAbatement'!$O:$O,"&gt;="&amp;$A41,'IEA-MethaneAbatement'!$M:$M,$B$1,'IEA-MethaneAbatement'!$B:$B,'Country Selector'!$A$2)+VLOOKUP($C$1,'Multipliers and Adjustments'!$A$70:$I$86,TRUNC(COLUMN(AA$2)/5)+2,FALSE)*SUMIFS('IEA-MethaneAbatement'!$N:$N,'IEA-MethaneAbatement'!$O:$O,"&lt;"&amp;$B41,'IEA-MethaneAbatement'!$O:$O,"&gt;="&amp;$A41,'IEA-MethaneAbatement'!$M:$M,$C$1,'IEA-MethaneAbatement'!$B:$B,'Country Selector'!$A$2)+VLOOKUP($D$1,'Multipliers and Adjustments'!$A$70:$I$86,TRUNC(COLUMN(AA$2)/5)+2,FALSE)*SUMIFS('IEA-MethaneAbatement'!$N:$N,'IEA-MethaneAbatement'!$O:$O,"&lt;"&amp;$B41,'IEA-MethaneAbatement'!$O:$O,"&gt;="&amp;$A41,'IEA-MethaneAbatement'!$M:$M,$D$1,'IEA-MethaneAbatement'!$B:$B,'Country Selector'!$A$2)))*(1+INDEX('EPA to IEA Scaling'!$F$8:$AO$8,,MATCH(AA$2,'EPA to IEA Scaling'!$F$1:$AO$1,0)))</f>
        <v>0</v>
      </c>
      <c r="AB41" s="31" cm="1">
        <f t="array" ref="AB41">((VLOOKUP($B$1,'Multipliers and Adjustments'!$A$70:$I$86,TRUNC(COLUMN(AB$2)/5)+2,FALSE)*SUMIFS('IEA-MethaneAbatement'!$N:$N,'IEA-MethaneAbatement'!$O:$O,"&lt;"&amp;$B41,'IEA-MethaneAbatement'!$O:$O,"&gt;="&amp;$A41,'IEA-MethaneAbatement'!$M:$M,$B$1,'IEA-MethaneAbatement'!$B:$B,'Country Selector'!$A$2)+VLOOKUP($C$1,'Multipliers and Adjustments'!$A$70:$I$86,TRUNC(COLUMN(AB$2)/5)+2,FALSE)*SUMIFS('IEA-MethaneAbatement'!$N:$N,'IEA-MethaneAbatement'!$O:$O,"&lt;"&amp;$B41,'IEA-MethaneAbatement'!$O:$O,"&gt;="&amp;$A41,'IEA-MethaneAbatement'!$M:$M,$C$1,'IEA-MethaneAbatement'!$B:$B,'Country Selector'!$A$2)+VLOOKUP($D$1,'Multipliers and Adjustments'!$A$70:$I$86,TRUNC(COLUMN(AB$2)/5)+2,FALSE)*SUMIFS('IEA-MethaneAbatement'!$N:$N,'IEA-MethaneAbatement'!$O:$O,"&lt;"&amp;$B41,'IEA-MethaneAbatement'!$O:$O,"&gt;="&amp;$A41,'IEA-MethaneAbatement'!$M:$M,$D$1,'IEA-MethaneAbatement'!$B:$B,'Country Selector'!$A$2)))*(1+INDEX('EPA to IEA Scaling'!$F$8:$AO$8,,MATCH(AB$2,'EPA to IEA Scaling'!$F$1:$AO$1,0)))</f>
        <v>0</v>
      </c>
      <c r="AC41" cm="1">
        <f t="array" ref="AC41">((VLOOKUP($B$1,'Multipliers and Adjustments'!$A$70:$I$86,TRUNC(COLUMN(AC$2)/5)+2,FALSE)*SUMIFS('IEA-MethaneAbatement'!$N:$N,'IEA-MethaneAbatement'!$O:$O,"&lt;"&amp;$B41,'IEA-MethaneAbatement'!$O:$O,"&gt;="&amp;$A41,'IEA-MethaneAbatement'!$M:$M,$B$1,'IEA-MethaneAbatement'!$B:$B,'Country Selector'!$A$2)+VLOOKUP($C$1,'Multipliers and Adjustments'!$A$70:$I$86,TRUNC(COLUMN(AC$2)/5)+2,FALSE)*SUMIFS('IEA-MethaneAbatement'!$N:$N,'IEA-MethaneAbatement'!$O:$O,"&lt;"&amp;$B41,'IEA-MethaneAbatement'!$O:$O,"&gt;="&amp;$A41,'IEA-MethaneAbatement'!$M:$M,$C$1,'IEA-MethaneAbatement'!$B:$B,'Country Selector'!$A$2)+VLOOKUP($D$1,'Multipliers and Adjustments'!$A$70:$I$86,TRUNC(COLUMN(AC$2)/5)+2,FALSE)*SUMIFS('IEA-MethaneAbatement'!$N:$N,'IEA-MethaneAbatement'!$O:$O,"&lt;"&amp;$B41,'IEA-MethaneAbatement'!$O:$O,"&gt;="&amp;$A41,'IEA-MethaneAbatement'!$M:$M,$D$1,'IEA-MethaneAbatement'!$B:$B,'Country Selector'!$A$2)))*(1+INDEX('EPA to IEA Scaling'!$F$8:$AO$8,,MATCH(AC$2,'EPA to IEA Scaling'!$F$1:$AO$1,0)))</f>
        <v>0</v>
      </c>
      <c r="AD41" cm="1">
        <f t="array" ref="AD41">((VLOOKUP($B$1,'Multipliers and Adjustments'!$A$70:$I$86,TRUNC(COLUMN(AD$2)/5)+2,FALSE)*SUMIFS('IEA-MethaneAbatement'!$N:$N,'IEA-MethaneAbatement'!$O:$O,"&lt;"&amp;$B41,'IEA-MethaneAbatement'!$O:$O,"&gt;="&amp;$A41,'IEA-MethaneAbatement'!$M:$M,$B$1,'IEA-MethaneAbatement'!$B:$B,'Country Selector'!$A$2)+VLOOKUP($C$1,'Multipliers and Adjustments'!$A$70:$I$86,TRUNC(COLUMN(AD$2)/5)+2,FALSE)*SUMIFS('IEA-MethaneAbatement'!$N:$N,'IEA-MethaneAbatement'!$O:$O,"&lt;"&amp;$B41,'IEA-MethaneAbatement'!$O:$O,"&gt;="&amp;$A41,'IEA-MethaneAbatement'!$M:$M,$C$1,'IEA-MethaneAbatement'!$B:$B,'Country Selector'!$A$2)+VLOOKUP($D$1,'Multipliers and Adjustments'!$A$70:$I$86,TRUNC(COLUMN(AD$2)/5)+2,FALSE)*SUMIFS('IEA-MethaneAbatement'!$N:$N,'IEA-MethaneAbatement'!$O:$O,"&lt;"&amp;$B41,'IEA-MethaneAbatement'!$O:$O,"&gt;="&amp;$A41,'IEA-MethaneAbatement'!$M:$M,$D$1,'IEA-MethaneAbatement'!$B:$B,'Country Selector'!$A$2)))*(1+INDEX('EPA to IEA Scaling'!$F$8:$AO$8,,MATCH(AD$2,'EPA to IEA Scaling'!$F$1:$AO$1,0)))</f>
        <v>0</v>
      </c>
      <c r="AE41" cm="1">
        <f t="array" ref="AE41">((VLOOKUP($B$1,'Multipliers and Adjustments'!$A$70:$I$86,TRUNC(COLUMN(AE$2)/5)+2,FALSE)*SUMIFS('IEA-MethaneAbatement'!$N:$N,'IEA-MethaneAbatement'!$O:$O,"&lt;"&amp;$B41,'IEA-MethaneAbatement'!$O:$O,"&gt;="&amp;$A41,'IEA-MethaneAbatement'!$M:$M,$B$1,'IEA-MethaneAbatement'!$B:$B,'Country Selector'!$A$2)+VLOOKUP($C$1,'Multipliers and Adjustments'!$A$70:$I$86,TRUNC(COLUMN(AE$2)/5)+2,FALSE)*SUMIFS('IEA-MethaneAbatement'!$N:$N,'IEA-MethaneAbatement'!$O:$O,"&lt;"&amp;$B41,'IEA-MethaneAbatement'!$O:$O,"&gt;="&amp;$A41,'IEA-MethaneAbatement'!$M:$M,$C$1,'IEA-MethaneAbatement'!$B:$B,'Country Selector'!$A$2)+VLOOKUP($D$1,'Multipliers and Adjustments'!$A$70:$I$86,TRUNC(COLUMN(AE$2)/5)+2,FALSE)*SUMIFS('IEA-MethaneAbatement'!$N:$N,'IEA-MethaneAbatement'!$O:$O,"&lt;"&amp;$B41,'IEA-MethaneAbatement'!$O:$O,"&gt;="&amp;$A41,'IEA-MethaneAbatement'!$M:$M,$D$1,'IEA-MethaneAbatement'!$B:$B,'Country Selector'!$A$2)))*(1+INDEX('EPA to IEA Scaling'!$F$8:$AO$8,,MATCH(AE$2,'EPA to IEA Scaling'!$F$1:$AO$1,0)))</f>
        <v>0</v>
      </c>
      <c r="AF41" cm="1">
        <f t="array" ref="AF41">((VLOOKUP($B$1,'Multipliers and Adjustments'!$A$70:$I$86,TRUNC(COLUMN(AF$2)/5)+2,FALSE)*SUMIFS('IEA-MethaneAbatement'!$N:$N,'IEA-MethaneAbatement'!$O:$O,"&lt;"&amp;$B41,'IEA-MethaneAbatement'!$O:$O,"&gt;="&amp;$A41,'IEA-MethaneAbatement'!$M:$M,$B$1,'IEA-MethaneAbatement'!$B:$B,'Country Selector'!$A$2)+VLOOKUP($C$1,'Multipliers and Adjustments'!$A$70:$I$86,TRUNC(COLUMN(AF$2)/5)+2,FALSE)*SUMIFS('IEA-MethaneAbatement'!$N:$N,'IEA-MethaneAbatement'!$O:$O,"&lt;"&amp;$B41,'IEA-MethaneAbatement'!$O:$O,"&gt;="&amp;$A41,'IEA-MethaneAbatement'!$M:$M,$C$1,'IEA-MethaneAbatement'!$B:$B,'Country Selector'!$A$2)+VLOOKUP($D$1,'Multipliers and Adjustments'!$A$70:$I$86,TRUNC(COLUMN(AF$2)/5)+2,FALSE)*SUMIFS('IEA-MethaneAbatement'!$N:$N,'IEA-MethaneAbatement'!$O:$O,"&lt;"&amp;$B41,'IEA-MethaneAbatement'!$O:$O,"&gt;="&amp;$A41,'IEA-MethaneAbatement'!$M:$M,$D$1,'IEA-MethaneAbatement'!$B:$B,'Country Selector'!$A$2)))*(1+INDEX('EPA to IEA Scaling'!$F$8:$AO$8,,MATCH(AF$2,'EPA to IEA Scaling'!$F$1:$AO$1,0)))</f>
        <v>0</v>
      </c>
      <c r="AG41" s="31" cm="1">
        <f t="array" ref="AG41">((VLOOKUP($B$1,'Multipliers and Adjustments'!$A$70:$I$86,TRUNC(COLUMN(AG$2)/5)+2,FALSE)*SUMIFS('IEA-MethaneAbatement'!$N:$N,'IEA-MethaneAbatement'!$O:$O,"&lt;"&amp;$B41,'IEA-MethaneAbatement'!$O:$O,"&gt;="&amp;$A41,'IEA-MethaneAbatement'!$M:$M,$B$1,'IEA-MethaneAbatement'!$B:$B,'Country Selector'!$A$2)+VLOOKUP($C$1,'Multipliers and Adjustments'!$A$70:$I$86,TRUNC(COLUMN(AG$2)/5)+2,FALSE)*SUMIFS('IEA-MethaneAbatement'!$N:$N,'IEA-MethaneAbatement'!$O:$O,"&lt;"&amp;$B41,'IEA-MethaneAbatement'!$O:$O,"&gt;="&amp;$A41,'IEA-MethaneAbatement'!$M:$M,$C$1,'IEA-MethaneAbatement'!$B:$B,'Country Selector'!$A$2)+VLOOKUP($D$1,'Multipliers and Adjustments'!$A$70:$I$86,TRUNC(COLUMN(AG$2)/5)+2,FALSE)*SUMIFS('IEA-MethaneAbatement'!$N:$N,'IEA-MethaneAbatement'!$O:$O,"&lt;"&amp;$B41,'IEA-MethaneAbatement'!$O:$O,"&gt;="&amp;$A41,'IEA-MethaneAbatement'!$M:$M,$D$1,'IEA-MethaneAbatement'!$B:$B,'Country Selector'!$A$2)))*(1+INDEX('EPA to IEA Scaling'!$F$8:$AO$8,,MATCH(AG$2,'EPA to IEA Scaling'!$F$1:$AO$1,0)))</f>
        <v>0</v>
      </c>
      <c r="AH41" cm="1">
        <f t="array" ref="AH41">((VLOOKUP($B$1,'Multipliers and Adjustments'!$A$70:$I$86,TRUNC(COLUMN(AH$2)/5)+2,FALSE)*SUMIFS('IEA-MethaneAbatement'!$N:$N,'IEA-MethaneAbatement'!$O:$O,"&lt;"&amp;$B41,'IEA-MethaneAbatement'!$O:$O,"&gt;="&amp;$A41,'IEA-MethaneAbatement'!$M:$M,$B$1,'IEA-MethaneAbatement'!$B:$B,'Country Selector'!$A$2)+VLOOKUP($C$1,'Multipliers and Adjustments'!$A$70:$I$86,TRUNC(COLUMN(AH$2)/5)+2,FALSE)*SUMIFS('IEA-MethaneAbatement'!$N:$N,'IEA-MethaneAbatement'!$O:$O,"&lt;"&amp;$B41,'IEA-MethaneAbatement'!$O:$O,"&gt;="&amp;$A41,'IEA-MethaneAbatement'!$M:$M,$C$1,'IEA-MethaneAbatement'!$B:$B,'Country Selector'!$A$2)+VLOOKUP($D$1,'Multipliers and Adjustments'!$A$70:$I$86,TRUNC(COLUMN(AH$2)/5)+2,FALSE)*SUMIFS('IEA-MethaneAbatement'!$N:$N,'IEA-MethaneAbatement'!$O:$O,"&lt;"&amp;$B41,'IEA-MethaneAbatement'!$O:$O,"&gt;="&amp;$A41,'IEA-MethaneAbatement'!$M:$M,$D$1,'IEA-MethaneAbatement'!$B:$B,'Country Selector'!$A$2)))*(1+INDEX('EPA to IEA Scaling'!$F$8:$AO$8,,MATCH(AH$2,'EPA to IEA Scaling'!$F$1:$AO$1,0)))</f>
        <v>0</v>
      </c>
      <c r="AI41" cm="1">
        <f t="array" ref="AI41">((VLOOKUP($B$1,'Multipliers and Adjustments'!$A$70:$I$86,TRUNC(COLUMN(AI$2)/5)+2,FALSE)*SUMIFS('IEA-MethaneAbatement'!$N:$N,'IEA-MethaneAbatement'!$O:$O,"&lt;"&amp;$B41,'IEA-MethaneAbatement'!$O:$O,"&gt;="&amp;$A41,'IEA-MethaneAbatement'!$M:$M,$B$1,'IEA-MethaneAbatement'!$B:$B,'Country Selector'!$A$2)+VLOOKUP($C$1,'Multipliers and Adjustments'!$A$70:$I$86,TRUNC(COLUMN(AI$2)/5)+2,FALSE)*SUMIFS('IEA-MethaneAbatement'!$N:$N,'IEA-MethaneAbatement'!$O:$O,"&lt;"&amp;$B41,'IEA-MethaneAbatement'!$O:$O,"&gt;="&amp;$A41,'IEA-MethaneAbatement'!$M:$M,$C$1,'IEA-MethaneAbatement'!$B:$B,'Country Selector'!$A$2)+VLOOKUP($D$1,'Multipliers and Adjustments'!$A$70:$I$86,TRUNC(COLUMN(AI$2)/5)+2,FALSE)*SUMIFS('IEA-MethaneAbatement'!$N:$N,'IEA-MethaneAbatement'!$O:$O,"&lt;"&amp;$B41,'IEA-MethaneAbatement'!$O:$O,"&gt;="&amp;$A41,'IEA-MethaneAbatement'!$M:$M,$D$1,'IEA-MethaneAbatement'!$B:$B,'Country Selector'!$A$2)))*(1+INDEX('EPA to IEA Scaling'!$F$8:$AO$8,,MATCH(AI$2,'EPA to IEA Scaling'!$F$1:$AO$1,0)))</f>
        <v>0</v>
      </c>
      <c r="AJ41" cm="1">
        <f t="array" ref="AJ41">((VLOOKUP($B$1,'Multipliers and Adjustments'!$A$70:$I$86,TRUNC(COLUMN(AJ$2)/5)+2,FALSE)*SUMIFS('IEA-MethaneAbatement'!$N:$N,'IEA-MethaneAbatement'!$O:$O,"&lt;"&amp;$B41,'IEA-MethaneAbatement'!$O:$O,"&gt;="&amp;$A41,'IEA-MethaneAbatement'!$M:$M,$B$1,'IEA-MethaneAbatement'!$B:$B,'Country Selector'!$A$2)+VLOOKUP($C$1,'Multipliers and Adjustments'!$A$70:$I$86,TRUNC(COLUMN(AJ$2)/5)+2,FALSE)*SUMIFS('IEA-MethaneAbatement'!$N:$N,'IEA-MethaneAbatement'!$O:$O,"&lt;"&amp;$B41,'IEA-MethaneAbatement'!$O:$O,"&gt;="&amp;$A41,'IEA-MethaneAbatement'!$M:$M,$C$1,'IEA-MethaneAbatement'!$B:$B,'Country Selector'!$A$2)+VLOOKUP($D$1,'Multipliers and Adjustments'!$A$70:$I$86,TRUNC(COLUMN(AJ$2)/5)+2,FALSE)*SUMIFS('IEA-MethaneAbatement'!$N:$N,'IEA-MethaneAbatement'!$O:$O,"&lt;"&amp;$B41,'IEA-MethaneAbatement'!$O:$O,"&gt;="&amp;$A41,'IEA-MethaneAbatement'!$M:$M,$D$1,'IEA-MethaneAbatement'!$B:$B,'Country Selector'!$A$2)))*(1+INDEX('EPA to IEA Scaling'!$F$8:$AO$8,,MATCH(AJ$2,'EPA to IEA Scaling'!$F$1:$AO$1,0)))</f>
        <v>0</v>
      </c>
      <c r="AK41" cm="1">
        <f t="array" ref="AK41">((VLOOKUP($B$1,'Multipliers and Adjustments'!$A$70:$I$86,TRUNC(COLUMN(AK$2)/5)+2,FALSE)*SUMIFS('IEA-MethaneAbatement'!$N:$N,'IEA-MethaneAbatement'!$O:$O,"&lt;"&amp;$B41,'IEA-MethaneAbatement'!$O:$O,"&gt;="&amp;$A41,'IEA-MethaneAbatement'!$M:$M,$B$1,'IEA-MethaneAbatement'!$B:$B,'Country Selector'!$A$2)+VLOOKUP($C$1,'Multipliers and Adjustments'!$A$70:$I$86,TRUNC(COLUMN(AK$2)/5)+2,FALSE)*SUMIFS('IEA-MethaneAbatement'!$N:$N,'IEA-MethaneAbatement'!$O:$O,"&lt;"&amp;$B41,'IEA-MethaneAbatement'!$O:$O,"&gt;="&amp;$A41,'IEA-MethaneAbatement'!$M:$M,$C$1,'IEA-MethaneAbatement'!$B:$B,'Country Selector'!$A$2)+VLOOKUP($D$1,'Multipliers and Adjustments'!$A$70:$I$86,TRUNC(COLUMN(AK$2)/5)+2,FALSE)*SUMIFS('IEA-MethaneAbatement'!$N:$N,'IEA-MethaneAbatement'!$O:$O,"&lt;"&amp;$B41,'IEA-MethaneAbatement'!$O:$O,"&gt;="&amp;$A41,'IEA-MethaneAbatement'!$M:$M,$D$1,'IEA-MethaneAbatement'!$B:$B,'Country Selector'!$A$2)))*(1+INDEX('EPA to IEA Scaling'!$F$8:$AO$8,,MATCH(AK$2,'EPA to IEA Scaling'!$F$1:$AO$1,0)))</f>
        <v>0</v>
      </c>
      <c r="AL41" s="31" cm="1">
        <f t="array" ref="AL41">((VLOOKUP($B$1,'Multipliers and Adjustments'!$A$70:$I$86,TRUNC(COLUMN(AL$2)/5)+2,FALSE)*SUMIFS('IEA-MethaneAbatement'!$N:$N,'IEA-MethaneAbatement'!$O:$O,"&lt;"&amp;$B41,'IEA-MethaneAbatement'!$O:$O,"&gt;="&amp;$A41,'IEA-MethaneAbatement'!$M:$M,$B$1,'IEA-MethaneAbatement'!$B:$B,'Country Selector'!$A$2)+VLOOKUP($C$1,'Multipliers and Adjustments'!$A$70:$I$86,TRUNC(COLUMN(AL$2)/5)+2,FALSE)*SUMIFS('IEA-MethaneAbatement'!$N:$N,'IEA-MethaneAbatement'!$O:$O,"&lt;"&amp;$B41,'IEA-MethaneAbatement'!$O:$O,"&gt;="&amp;$A41,'IEA-MethaneAbatement'!$M:$M,$C$1,'IEA-MethaneAbatement'!$B:$B,'Country Selector'!$A$2)+VLOOKUP($D$1,'Multipliers and Adjustments'!$A$70:$I$86,TRUNC(COLUMN(AL$2)/5)+2,FALSE)*SUMIFS('IEA-MethaneAbatement'!$N:$N,'IEA-MethaneAbatement'!$O:$O,"&lt;"&amp;$B41,'IEA-MethaneAbatement'!$O:$O,"&gt;="&amp;$A41,'IEA-MethaneAbatement'!$M:$M,$D$1,'IEA-MethaneAbatement'!$B:$B,'Country Selector'!$A$2)))*(1+INDEX('EPA to IEA Scaling'!$F$8:$AO$8,,MATCH(AL$2,'EPA to IEA Scaling'!$F$1:$AO$1,0)))</f>
        <v>0</v>
      </c>
    </row>
    <row r="42" spans="1:38" x14ac:dyDescent="0.45">
      <c r="A42" s="15">
        <f t="shared" si="1"/>
        <v>70</v>
      </c>
      <c r="B42" s="16">
        <f t="shared" si="2"/>
        <v>80</v>
      </c>
      <c r="C42" s="47" cm="1">
        <f t="array" ref="C42">((VLOOKUP($B$1,'Multipliers and Adjustments'!$A$70:$I$86,TRUNC(COLUMN(C$2)/5)+2,FALSE)*SUMIFS('IEA-MethaneAbatement'!$N:$N,'IEA-MethaneAbatement'!$O:$O,"&lt;"&amp;$B42,'IEA-MethaneAbatement'!$O:$O,"&gt;="&amp;$A42,'IEA-MethaneAbatement'!$M:$M,$B$1,'IEA-MethaneAbatement'!$B:$B,'Country Selector'!$A$2)+VLOOKUP($C$1,'Multipliers and Adjustments'!$A$70:$I$86,TRUNC(COLUMN(C$2)/5)+2,FALSE)*SUMIFS('IEA-MethaneAbatement'!$N:$N,'IEA-MethaneAbatement'!$O:$O,"&lt;"&amp;$B42,'IEA-MethaneAbatement'!$O:$O,"&gt;="&amp;$A42,'IEA-MethaneAbatement'!$M:$M,$C$1,'IEA-MethaneAbatement'!$B:$B,'Country Selector'!$A$2)+VLOOKUP($D$1,'Multipliers and Adjustments'!$A$70:$I$86,TRUNC(COLUMN(C$2)/5)+2,FALSE)*SUMIFS('IEA-MethaneAbatement'!$N:$N,'IEA-MethaneAbatement'!$O:$O,"&lt;"&amp;$B42,'IEA-MethaneAbatement'!$O:$O,"&gt;="&amp;$A42,'IEA-MethaneAbatement'!$M:$M,$D$1,'IEA-MethaneAbatement'!$B:$B,'Country Selector'!$A$2)))*(1+INDEX('EPA to IEA Scaling'!$F$8:$AO$8,,MATCH(C$2,'EPA to IEA Scaling'!$F$1:$AO$1,0)))</f>
        <v>0</v>
      </c>
      <c r="D42" cm="1">
        <f t="array" ref="D42">((VLOOKUP($B$1,'Multipliers and Adjustments'!$A$70:$I$86,TRUNC(COLUMN(D$2)/5)+2,FALSE)*SUMIFS('IEA-MethaneAbatement'!$N:$N,'IEA-MethaneAbatement'!$O:$O,"&lt;"&amp;$B42,'IEA-MethaneAbatement'!$O:$O,"&gt;="&amp;$A42,'IEA-MethaneAbatement'!$M:$M,$B$1,'IEA-MethaneAbatement'!$B:$B,'Country Selector'!$A$2)+VLOOKUP($C$1,'Multipliers and Adjustments'!$A$70:$I$86,TRUNC(COLUMN(D$2)/5)+2,FALSE)*SUMIFS('IEA-MethaneAbatement'!$N:$N,'IEA-MethaneAbatement'!$O:$O,"&lt;"&amp;$B42,'IEA-MethaneAbatement'!$O:$O,"&gt;="&amp;$A42,'IEA-MethaneAbatement'!$M:$M,$C$1,'IEA-MethaneAbatement'!$B:$B,'Country Selector'!$A$2)+VLOOKUP($D$1,'Multipliers and Adjustments'!$A$70:$I$86,TRUNC(COLUMN(D$2)/5)+2,FALSE)*SUMIFS('IEA-MethaneAbatement'!$N:$N,'IEA-MethaneAbatement'!$O:$O,"&lt;"&amp;$B42,'IEA-MethaneAbatement'!$O:$O,"&gt;="&amp;$A42,'IEA-MethaneAbatement'!$M:$M,$D$1,'IEA-MethaneAbatement'!$B:$B,'Country Selector'!$A$2)))*(1+INDEX('EPA to IEA Scaling'!$F$8:$AO$8,,MATCH(D$2,'EPA to IEA Scaling'!$F$1:$AO$1,0)))</f>
        <v>0</v>
      </c>
      <c r="E42" cm="1">
        <f t="array" ref="E42">((VLOOKUP($B$1,'Multipliers and Adjustments'!$A$70:$I$86,TRUNC(COLUMN(E$2)/5)+2,FALSE)*SUMIFS('IEA-MethaneAbatement'!$N:$N,'IEA-MethaneAbatement'!$O:$O,"&lt;"&amp;$B42,'IEA-MethaneAbatement'!$O:$O,"&gt;="&amp;$A42,'IEA-MethaneAbatement'!$M:$M,$B$1,'IEA-MethaneAbatement'!$B:$B,'Country Selector'!$A$2)+VLOOKUP($C$1,'Multipliers and Adjustments'!$A$70:$I$86,TRUNC(COLUMN(E$2)/5)+2,FALSE)*SUMIFS('IEA-MethaneAbatement'!$N:$N,'IEA-MethaneAbatement'!$O:$O,"&lt;"&amp;$B42,'IEA-MethaneAbatement'!$O:$O,"&gt;="&amp;$A42,'IEA-MethaneAbatement'!$M:$M,$C$1,'IEA-MethaneAbatement'!$B:$B,'Country Selector'!$A$2)+VLOOKUP($D$1,'Multipliers and Adjustments'!$A$70:$I$86,TRUNC(COLUMN(E$2)/5)+2,FALSE)*SUMIFS('IEA-MethaneAbatement'!$N:$N,'IEA-MethaneAbatement'!$O:$O,"&lt;"&amp;$B42,'IEA-MethaneAbatement'!$O:$O,"&gt;="&amp;$A42,'IEA-MethaneAbatement'!$M:$M,$D$1,'IEA-MethaneAbatement'!$B:$B,'Country Selector'!$A$2)))*(1+INDEX('EPA to IEA Scaling'!$F$8:$AO$8,,MATCH(E$2,'EPA to IEA Scaling'!$F$1:$AO$1,0)))</f>
        <v>0</v>
      </c>
      <c r="F42" cm="1">
        <f t="array" ref="F42">((VLOOKUP($B$1,'Multipliers and Adjustments'!$A$70:$I$86,TRUNC(COLUMN(F$2)/5)+2,FALSE)*SUMIFS('IEA-MethaneAbatement'!$N:$N,'IEA-MethaneAbatement'!$O:$O,"&lt;"&amp;$B42,'IEA-MethaneAbatement'!$O:$O,"&gt;="&amp;$A42,'IEA-MethaneAbatement'!$M:$M,$B$1,'IEA-MethaneAbatement'!$B:$B,'Country Selector'!$A$2)+VLOOKUP($C$1,'Multipliers and Adjustments'!$A$70:$I$86,TRUNC(COLUMN(F$2)/5)+2,FALSE)*SUMIFS('IEA-MethaneAbatement'!$N:$N,'IEA-MethaneAbatement'!$O:$O,"&lt;"&amp;$B42,'IEA-MethaneAbatement'!$O:$O,"&gt;="&amp;$A42,'IEA-MethaneAbatement'!$M:$M,$C$1,'IEA-MethaneAbatement'!$B:$B,'Country Selector'!$A$2)+VLOOKUP($D$1,'Multipliers and Adjustments'!$A$70:$I$86,TRUNC(COLUMN(F$2)/5)+2,FALSE)*SUMIFS('IEA-MethaneAbatement'!$N:$N,'IEA-MethaneAbatement'!$O:$O,"&lt;"&amp;$B42,'IEA-MethaneAbatement'!$O:$O,"&gt;="&amp;$A42,'IEA-MethaneAbatement'!$M:$M,$D$1,'IEA-MethaneAbatement'!$B:$B,'Country Selector'!$A$2)))*(1+INDEX('EPA to IEA Scaling'!$F$8:$AO$8,,MATCH(F$2,'EPA to IEA Scaling'!$F$1:$AO$1,0)))</f>
        <v>0</v>
      </c>
      <c r="G42" cm="1">
        <f t="array" ref="G42">((VLOOKUP($B$1,'Multipliers and Adjustments'!$A$70:$I$86,TRUNC(COLUMN(G$2)/5)+2,FALSE)*SUMIFS('IEA-MethaneAbatement'!$N:$N,'IEA-MethaneAbatement'!$O:$O,"&lt;"&amp;$B42,'IEA-MethaneAbatement'!$O:$O,"&gt;="&amp;$A42,'IEA-MethaneAbatement'!$M:$M,$B$1,'IEA-MethaneAbatement'!$B:$B,'Country Selector'!$A$2)+VLOOKUP($C$1,'Multipliers and Adjustments'!$A$70:$I$86,TRUNC(COLUMN(G$2)/5)+2,FALSE)*SUMIFS('IEA-MethaneAbatement'!$N:$N,'IEA-MethaneAbatement'!$O:$O,"&lt;"&amp;$B42,'IEA-MethaneAbatement'!$O:$O,"&gt;="&amp;$A42,'IEA-MethaneAbatement'!$M:$M,$C$1,'IEA-MethaneAbatement'!$B:$B,'Country Selector'!$A$2)+VLOOKUP($D$1,'Multipliers and Adjustments'!$A$70:$I$86,TRUNC(COLUMN(G$2)/5)+2,FALSE)*SUMIFS('IEA-MethaneAbatement'!$N:$N,'IEA-MethaneAbatement'!$O:$O,"&lt;"&amp;$B42,'IEA-MethaneAbatement'!$O:$O,"&gt;="&amp;$A42,'IEA-MethaneAbatement'!$M:$M,$D$1,'IEA-MethaneAbatement'!$B:$B,'Country Selector'!$A$2)))*(1+INDEX('EPA to IEA Scaling'!$F$8:$AO$8,,MATCH(G$2,'EPA to IEA Scaling'!$F$1:$AO$1,0)))</f>
        <v>0</v>
      </c>
      <c r="H42" s="31" cm="1">
        <f t="array" ref="H42">((VLOOKUP($B$1,'Multipliers and Adjustments'!$A$70:$I$86,TRUNC(COLUMN(H$2)/5)+2,FALSE)*SUMIFS('IEA-MethaneAbatement'!$N:$N,'IEA-MethaneAbatement'!$O:$O,"&lt;"&amp;$B42,'IEA-MethaneAbatement'!$O:$O,"&gt;="&amp;$A42,'IEA-MethaneAbatement'!$M:$M,$B$1,'IEA-MethaneAbatement'!$B:$B,'Country Selector'!$A$2)+VLOOKUP($C$1,'Multipliers and Adjustments'!$A$70:$I$86,TRUNC(COLUMN(H$2)/5)+2,FALSE)*SUMIFS('IEA-MethaneAbatement'!$N:$N,'IEA-MethaneAbatement'!$O:$O,"&lt;"&amp;$B42,'IEA-MethaneAbatement'!$O:$O,"&gt;="&amp;$A42,'IEA-MethaneAbatement'!$M:$M,$C$1,'IEA-MethaneAbatement'!$B:$B,'Country Selector'!$A$2)+VLOOKUP($D$1,'Multipliers and Adjustments'!$A$70:$I$86,TRUNC(COLUMN(H$2)/5)+2,FALSE)*SUMIFS('IEA-MethaneAbatement'!$N:$N,'IEA-MethaneAbatement'!$O:$O,"&lt;"&amp;$B42,'IEA-MethaneAbatement'!$O:$O,"&gt;="&amp;$A42,'IEA-MethaneAbatement'!$M:$M,$D$1,'IEA-MethaneAbatement'!$B:$B,'Country Selector'!$A$2)))*(1+INDEX('EPA to IEA Scaling'!$F$8:$AO$8,,MATCH(H$2,'EPA to IEA Scaling'!$F$1:$AO$1,0)))</f>
        <v>0</v>
      </c>
      <c r="I42" cm="1">
        <f t="array" ref="I42">((VLOOKUP($B$1,'Multipliers and Adjustments'!$A$70:$I$86,TRUNC(COLUMN(I$2)/5)+2,FALSE)*SUMIFS('IEA-MethaneAbatement'!$N:$N,'IEA-MethaneAbatement'!$O:$O,"&lt;"&amp;$B42,'IEA-MethaneAbatement'!$O:$O,"&gt;="&amp;$A42,'IEA-MethaneAbatement'!$M:$M,$B$1,'IEA-MethaneAbatement'!$B:$B,'Country Selector'!$A$2)+VLOOKUP($C$1,'Multipliers and Adjustments'!$A$70:$I$86,TRUNC(COLUMN(I$2)/5)+2,FALSE)*SUMIFS('IEA-MethaneAbatement'!$N:$N,'IEA-MethaneAbatement'!$O:$O,"&lt;"&amp;$B42,'IEA-MethaneAbatement'!$O:$O,"&gt;="&amp;$A42,'IEA-MethaneAbatement'!$M:$M,$C$1,'IEA-MethaneAbatement'!$B:$B,'Country Selector'!$A$2)+VLOOKUP($D$1,'Multipliers and Adjustments'!$A$70:$I$86,TRUNC(COLUMN(I$2)/5)+2,FALSE)*SUMIFS('IEA-MethaneAbatement'!$N:$N,'IEA-MethaneAbatement'!$O:$O,"&lt;"&amp;$B42,'IEA-MethaneAbatement'!$O:$O,"&gt;="&amp;$A42,'IEA-MethaneAbatement'!$M:$M,$D$1,'IEA-MethaneAbatement'!$B:$B,'Country Selector'!$A$2)))*(1+INDEX('EPA to IEA Scaling'!$F$8:$AO$8,,MATCH(I$2,'EPA to IEA Scaling'!$F$1:$AO$1,0)))</f>
        <v>0</v>
      </c>
      <c r="J42" cm="1">
        <f t="array" ref="J42">((VLOOKUP($B$1,'Multipliers and Adjustments'!$A$70:$I$86,TRUNC(COLUMN(J$2)/5)+2,FALSE)*SUMIFS('IEA-MethaneAbatement'!$N:$N,'IEA-MethaneAbatement'!$O:$O,"&lt;"&amp;$B42,'IEA-MethaneAbatement'!$O:$O,"&gt;="&amp;$A42,'IEA-MethaneAbatement'!$M:$M,$B$1,'IEA-MethaneAbatement'!$B:$B,'Country Selector'!$A$2)+VLOOKUP($C$1,'Multipliers and Adjustments'!$A$70:$I$86,TRUNC(COLUMN(J$2)/5)+2,FALSE)*SUMIFS('IEA-MethaneAbatement'!$N:$N,'IEA-MethaneAbatement'!$O:$O,"&lt;"&amp;$B42,'IEA-MethaneAbatement'!$O:$O,"&gt;="&amp;$A42,'IEA-MethaneAbatement'!$M:$M,$C$1,'IEA-MethaneAbatement'!$B:$B,'Country Selector'!$A$2)+VLOOKUP($D$1,'Multipliers and Adjustments'!$A$70:$I$86,TRUNC(COLUMN(J$2)/5)+2,FALSE)*SUMIFS('IEA-MethaneAbatement'!$N:$N,'IEA-MethaneAbatement'!$O:$O,"&lt;"&amp;$B42,'IEA-MethaneAbatement'!$O:$O,"&gt;="&amp;$A42,'IEA-MethaneAbatement'!$M:$M,$D$1,'IEA-MethaneAbatement'!$B:$B,'Country Selector'!$A$2)))*(1+INDEX('EPA to IEA Scaling'!$F$8:$AO$8,,MATCH(J$2,'EPA to IEA Scaling'!$F$1:$AO$1,0)))</f>
        <v>0</v>
      </c>
      <c r="K42" cm="1">
        <f t="array" ref="K42">((VLOOKUP($B$1,'Multipliers and Adjustments'!$A$70:$I$86,TRUNC(COLUMN(K$2)/5)+2,FALSE)*SUMIFS('IEA-MethaneAbatement'!$N:$N,'IEA-MethaneAbatement'!$O:$O,"&lt;"&amp;$B42,'IEA-MethaneAbatement'!$O:$O,"&gt;="&amp;$A42,'IEA-MethaneAbatement'!$M:$M,$B$1,'IEA-MethaneAbatement'!$B:$B,'Country Selector'!$A$2)+VLOOKUP($C$1,'Multipliers and Adjustments'!$A$70:$I$86,TRUNC(COLUMN(K$2)/5)+2,FALSE)*SUMIFS('IEA-MethaneAbatement'!$N:$N,'IEA-MethaneAbatement'!$O:$O,"&lt;"&amp;$B42,'IEA-MethaneAbatement'!$O:$O,"&gt;="&amp;$A42,'IEA-MethaneAbatement'!$M:$M,$C$1,'IEA-MethaneAbatement'!$B:$B,'Country Selector'!$A$2)+VLOOKUP($D$1,'Multipliers and Adjustments'!$A$70:$I$86,TRUNC(COLUMN(K$2)/5)+2,FALSE)*SUMIFS('IEA-MethaneAbatement'!$N:$N,'IEA-MethaneAbatement'!$O:$O,"&lt;"&amp;$B42,'IEA-MethaneAbatement'!$O:$O,"&gt;="&amp;$A42,'IEA-MethaneAbatement'!$M:$M,$D$1,'IEA-MethaneAbatement'!$B:$B,'Country Selector'!$A$2)))*(1+INDEX('EPA to IEA Scaling'!$F$8:$AO$8,,MATCH(K$2,'EPA to IEA Scaling'!$F$1:$AO$1,0)))</f>
        <v>0</v>
      </c>
      <c r="L42" cm="1">
        <f t="array" ref="L42">((VLOOKUP($B$1,'Multipliers and Adjustments'!$A$70:$I$86,TRUNC(COLUMN(L$2)/5)+2,FALSE)*SUMIFS('IEA-MethaneAbatement'!$N:$N,'IEA-MethaneAbatement'!$O:$O,"&lt;"&amp;$B42,'IEA-MethaneAbatement'!$O:$O,"&gt;="&amp;$A42,'IEA-MethaneAbatement'!$M:$M,$B$1,'IEA-MethaneAbatement'!$B:$B,'Country Selector'!$A$2)+VLOOKUP($C$1,'Multipliers and Adjustments'!$A$70:$I$86,TRUNC(COLUMN(L$2)/5)+2,FALSE)*SUMIFS('IEA-MethaneAbatement'!$N:$N,'IEA-MethaneAbatement'!$O:$O,"&lt;"&amp;$B42,'IEA-MethaneAbatement'!$O:$O,"&gt;="&amp;$A42,'IEA-MethaneAbatement'!$M:$M,$C$1,'IEA-MethaneAbatement'!$B:$B,'Country Selector'!$A$2)+VLOOKUP($D$1,'Multipliers and Adjustments'!$A$70:$I$86,TRUNC(COLUMN(L$2)/5)+2,FALSE)*SUMIFS('IEA-MethaneAbatement'!$N:$N,'IEA-MethaneAbatement'!$O:$O,"&lt;"&amp;$B42,'IEA-MethaneAbatement'!$O:$O,"&gt;="&amp;$A42,'IEA-MethaneAbatement'!$M:$M,$D$1,'IEA-MethaneAbatement'!$B:$B,'Country Selector'!$A$2)))*(1+INDEX('EPA to IEA Scaling'!$F$8:$AO$8,,MATCH(L$2,'EPA to IEA Scaling'!$F$1:$AO$1,0)))</f>
        <v>0</v>
      </c>
      <c r="M42" s="31" cm="1">
        <f t="array" ref="M42">((VLOOKUP($B$1,'Multipliers and Adjustments'!$A$70:$I$86,TRUNC(COLUMN(M$2)/5)+2,FALSE)*SUMIFS('IEA-MethaneAbatement'!$N:$N,'IEA-MethaneAbatement'!$O:$O,"&lt;"&amp;$B42,'IEA-MethaneAbatement'!$O:$O,"&gt;="&amp;$A42,'IEA-MethaneAbatement'!$M:$M,$B$1,'IEA-MethaneAbatement'!$B:$B,'Country Selector'!$A$2)+VLOOKUP($C$1,'Multipliers and Adjustments'!$A$70:$I$86,TRUNC(COLUMN(M$2)/5)+2,FALSE)*SUMIFS('IEA-MethaneAbatement'!$N:$N,'IEA-MethaneAbatement'!$O:$O,"&lt;"&amp;$B42,'IEA-MethaneAbatement'!$O:$O,"&gt;="&amp;$A42,'IEA-MethaneAbatement'!$M:$M,$C$1,'IEA-MethaneAbatement'!$B:$B,'Country Selector'!$A$2)+VLOOKUP($D$1,'Multipliers and Adjustments'!$A$70:$I$86,TRUNC(COLUMN(M$2)/5)+2,FALSE)*SUMIFS('IEA-MethaneAbatement'!$N:$N,'IEA-MethaneAbatement'!$O:$O,"&lt;"&amp;$B42,'IEA-MethaneAbatement'!$O:$O,"&gt;="&amp;$A42,'IEA-MethaneAbatement'!$M:$M,$D$1,'IEA-MethaneAbatement'!$B:$B,'Country Selector'!$A$2)))*(1+INDEX('EPA to IEA Scaling'!$F$8:$AO$8,,MATCH(M$2,'EPA to IEA Scaling'!$F$1:$AO$1,0)))</f>
        <v>0</v>
      </c>
      <c r="N42" cm="1">
        <f t="array" ref="N42">((VLOOKUP($B$1,'Multipliers and Adjustments'!$A$70:$I$86,TRUNC(COLUMN(N$2)/5)+2,FALSE)*SUMIFS('IEA-MethaneAbatement'!$N:$N,'IEA-MethaneAbatement'!$O:$O,"&lt;"&amp;$B42,'IEA-MethaneAbatement'!$O:$O,"&gt;="&amp;$A42,'IEA-MethaneAbatement'!$M:$M,$B$1,'IEA-MethaneAbatement'!$B:$B,'Country Selector'!$A$2)+VLOOKUP($C$1,'Multipliers and Adjustments'!$A$70:$I$86,TRUNC(COLUMN(N$2)/5)+2,FALSE)*SUMIFS('IEA-MethaneAbatement'!$N:$N,'IEA-MethaneAbatement'!$O:$O,"&lt;"&amp;$B42,'IEA-MethaneAbatement'!$O:$O,"&gt;="&amp;$A42,'IEA-MethaneAbatement'!$M:$M,$C$1,'IEA-MethaneAbatement'!$B:$B,'Country Selector'!$A$2)+VLOOKUP($D$1,'Multipliers and Adjustments'!$A$70:$I$86,TRUNC(COLUMN(N$2)/5)+2,FALSE)*SUMIFS('IEA-MethaneAbatement'!$N:$N,'IEA-MethaneAbatement'!$O:$O,"&lt;"&amp;$B42,'IEA-MethaneAbatement'!$O:$O,"&gt;="&amp;$A42,'IEA-MethaneAbatement'!$M:$M,$D$1,'IEA-MethaneAbatement'!$B:$B,'Country Selector'!$A$2)))*(1+INDEX('EPA to IEA Scaling'!$F$8:$AO$8,,MATCH(N$2,'EPA to IEA Scaling'!$F$1:$AO$1,0)))</f>
        <v>0</v>
      </c>
      <c r="O42" cm="1">
        <f t="array" ref="O42">((VLOOKUP($B$1,'Multipliers and Adjustments'!$A$70:$I$86,TRUNC(COLUMN(O$2)/5)+2,FALSE)*SUMIFS('IEA-MethaneAbatement'!$N:$N,'IEA-MethaneAbatement'!$O:$O,"&lt;"&amp;$B42,'IEA-MethaneAbatement'!$O:$O,"&gt;="&amp;$A42,'IEA-MethaneAbatement'!$M:$M,$B$1,'IEA-MethaneAbatement'!$B:$B,'Country Selector'!$A$2)+VLOOKUP($C$1,'Multipliers and Adjustments'!$A$70:$I$86,TRUNC(COLUMN(O$2)/5)+2,FALSE)*SUMIFS('IEA-MethaneAbatement'!$N:$N,'IEA-MethaneAbatement'!$O:$O,"&lt;"&amp;$B42,'IEA-MethaneAbatement'!$O:$O,"&gt;="&amp;$A42,'IEA-MethaneAbatement'!$M:$M,$C$1,'IEA-MethaneAbatement'!$B:$B,'Country Selector'!$A$2)+VLOOKUP($D$1,'Multipliers and Adjustments'!$A$70:$I$86,TRUNC(COLUMN(O$2)/5)+2,FALSE)*SUMIFS('IEA-MethaneAbatement'!$N:$N,'IEA-MethaneAbatement'!$O:$O,"&lt;"&amp;$B42,'IEA-MethaneAbatement'!$O:$O,"&gt;="&amp;$A42,'IEA-MethaneAbatement'!$M:$M,$D$1,'IEA-MethaneAbatement'!$B:$B,'Country Selector'!$A$2)))*(1+INDEX('EPA to IEA Scaling'!$F$8:$AO$8,,MATCH(O$2,'EPA to IEA Scaling'!$F$1:$AO$1,0)))</f>
        <v>0</v>
      </c>
      <c r="P42" cm="1">
        <f t="array" ref="P42">((VLOOKUP($B$1,'Multipliers and Adjustments'!$A$70:$I$86,TRUNC(COLUMN(P$2)/5)+2,FALSE)*SUMIFS('IEA-MethaneAbatement'!$N:$N,'IEA-MethaneAbatement'!$O:$O,"&lt;"&amp;$B42,'IEA-MethaneAbatement'!$O:$O,"&gt;="&amp;$A42,'IEA-MethaneAbatement'!$M:$M,$B$1,'IEA-MethaneAbatement'!$B:$B,'Country Selector'!$A$2)+VLOOKUP($C$1,'Multipliers and Adjustments'!$A$70:$I$86,TRUNC(COLUMN(P$2)/5)+2,FALSE)*SUMIFS('IEA-MethaneAbatement'!$N:$N,'IEA-MethaneAbatement'!$O:$O,"&lt;"&amp;$B42,'IEA-MethaneAbatement'!$O:$O,"&gt;="&amp;$A42,'IEA-MethaneAbatement'!$M:$M,$C$1,'IEA-MethaneAbatement'!$B:$B,'Country Selector'!$A$2)+VLOOKUP($D$1,'Multipliers and Adjustments'!$A$70:$I$86,TRUNC(COLUMN(P$2)/5)+2,FALSE)*SUMIFS('IEA-MethaneAbatement'!$N:$N,'IEA-MethaneAbatement'!$O:$O,"&lt;"&amp;$B42,'IEA-MethaneAbatement'!$O:$O,"&gt;="&amp;$A42,'IEA-MethaneAbatement'!$M:$M,$D$1,'IEA-MethaneAbatement'!$B:$B,'Country Selector'!$A$2)))*(1+INDEX('EPA to IEA Scaling'!$F$8:$AO$8,,MATCH(P$2,'EPA to IEA Scaling'!$F$1:$AO$1,0)))</f>
        <v>0</v>
      </c>
      <c r="Q42" cm="1">
        <f t="array" ref="Q42">((VLOOKUP($B$1,'Multipliers and Adjustments'!$A$70:$I$86,TRUNC(COLUMN(Q$2)/5)+2,FALSE)*SUMIFS('IEA-MethaneAbatement'!$N:$N,'IEA-MethaneAbatement'!$O:$O,"&lt;"&amp;$B42,'IEA-MethaneAbatement'!$O:$O,"&gt;="&amp;$A42,'IEA-MethaneAbatement'!$M:$M,$B$1,'IEA-MethaneAbatement'!$B:$B,'Country Selector'!$A$2)+VLOOKUP($C$1,'Multipliers and Adjustments'!$A$70:$I$86,TRUNC(COLUMN(Q$2)/5)+2,FALSE)*SUMIFS('IEA-MethaneAbatement'!$N:$N,'IEA-MethaneAbatement'!$O:$O,"&lt;"&amp;$B42,'IEA-MethaneAbatement'!$O:$O,"&gt;="&amp;$A42,'IEA-MethaneAbatement'!$M:$M,$C$1,'IEA-MethaneAbatement'!$B:$B,'Country Selector'!$A$2)+VLOOKUP($D$1,'Multipliers and Adjustments'!$A$70:$I$86,TRUNC(COLUMN(Q$2)/5)+2,FALSE)*SUMIFS('IEA-MethaneAbatement'!$N:$N,'IEA-MethaneAbatement'!$O:$O,"&lt;"&amp;$B42,'IEA-MethaneAbatement'!$O:$O,"&gt;="&amp;$A42,'IEA-MethaneAbatement'!$M:$M,$D$1,'IEA-MethaneAbatement'!$B:$B,'Country Selector'!$A$2)))*(1+INDEX('EPA to IEA Scaling'!$F$8:$AO$8,,MATCH(Q$2,'EPA to IEA Scaling'!$F$1:$AO$1,0)))</f>
        <v>0</v>
      </c>
      <c r="R42" s="31" cm="1">
        <f t="array" ref="R42">((VLOOKUP($B$1,'Multipliers and Adjustments'!$A$70:$I$86,TRUNC(COLUMN(R$2)/5)+2,FALSE)*SUMIFS('IEA-MethaneAbatement'!$N:$N,'IEA-MethaneAbatement'!$O:$O,"&lt;"&amp;$B42,'IEA-MethaneAbatement'!$O:$O,"&gt;="&amp;$A42,'IEA-MethaneAbatement'!$M:$M,$B$1,'IEA-MethaneAbatement'!$B:$B,'Country Selector'!$A$2)+VLOOKUP($C$1,'Multipliers and Adjustments'!$A$70:$I$86,TRUNC(COLUMN(R$2)/5)+2,FALSE)*SUMIFS('IEA-MethaneAbatement'!$N:$N,'IEA-MethaneAbatement'!$O:$O,"&lt;"&amp;$B42,'IEA-MethaneAbatement'!$O:$O,"&gt;="&amp;$A42,'IEA-MethaneAbatement'!$M:$M,$C$1,'IEA-MethaneAbatement'!$B:$B,'Country Selector'!$A$2)+VLOOKUP($D$1,'Multipliers and Adjustments'!$A$70:$I$86,TRUNC(COLUMN(R$2)/5)+2,FALSE)*SUMIFS('IEA-MethaneAbatement'!$N:$N,'IEA-MethaneAbatement'!$O:$O,"&lt;"&amp;$B42,'IEA-MethaneAbatement'!$O:$O,"&gt;="&amp;$A42,'IEA-MethaneAbatement'!$M:$M,$D$1,'IEA-MethaneAbatement'!$B:$B,'Country Selector'!$A$2)))*(1+INDEX('EPA to IEA Scaling'!$F$8:$AO$8,,MATCH(R$2,'EPA to IEA Scaling'!$F$1:$AO$1,0)))</f>
        <v>0</v>
      </c>
      <c r="S42" cm="1">
        <f t="array" ref="S42">((VLOOKUP($B$1,'Multipliers and Adjustments'!$A$70:$I$86,TRUNC(COLUMN(S$2)/5)+2,FALSE)*SUMIFS('IEA-MethaneAbatement'!$N:$N,'IEA-MethaneAbatement'!$O:$O,"&lt;"&amp;$B42,'IEA-MethaneAbatement'!$O:$O,"&gt;="&amp;$A42,'IEA-MethaneAbatement'!$M:$M,$B$1,'IEA-MethaneAbatement'!$B:$B,'Country Selector'!$A$2)+VLOOKUP($C$1,'Multipliers and Adjustments'!$A$70:$I$86,TRUNC(COLUMN(S$2)/5)+2,FALSE)*SUMIFS('IEA-MethaneAbatement'!$N:$N,'IEA-MethaneAbatement'!$O:$O,"&lt;"&amp;$B42,'IEA-MethaneAbatement'!$O:$O,"&gt;="&amp;$A42,'IEA-MethaneAbatement'!$M:$M,$C$1,'IEA-MethaneAbatement'!$B:$B,'Country Selector'!$A$2)+VLOOKUP($D$1,'Multipliers and Adjustments'!$A$70:$I$86,TRUNC(COLUMN(S$2)/5)+2,FALSE)*SUMIFS('IEA-MethaneAbatement'!$N:$N,'IEA-MethaneAbatement'!$O:$O,"&lt;"&amp;$B42,'IEA-MethaneAbatement'!$O:$O,"&gt;="&amp;$A42,'IEA-MethaneAbatement'!$M:$M,$D$1,'IEA-MethaneAbatement'!$B:$B,'Country Selector'!$A$2)))*(1+INDEX('EPA to IEA Scaling'!$F$8:$AO$8,,MATCH(S$2,'EPA to IEA Scaling'!$F$1:$AO$1,0)))</f>
        <v>0</v>
      </c>
      <c r="T42" cm="1">
        <f t="array" ref="T42">((VLOOKUP($B$1,'Multipliers and Adjustments'!$A$70:$I$86,TRUNC(COLUMN(T$2)/5)+2,FALSE)*SUMIFS('IEA-MethaneAbatement'!$N:$N,'IEA-MethaneAbatement'!$O:$O,"&lt;"&amp;$B42,'IEA-MethaneAbatement'!$O:$O,"&gt;="&amp;$A42,'IEA-MethaneAbatement'!$M:$M,$B$1,'IEA-MethaneAbatement'!$B:$B,'Country Selector'!$A$2)+VLOOKUP($C$1,'Multipliers and Adjustments'!$A$70:$I$86,TRUNC(COLUMN(T$2)/5)+2,FALSE)*SUMIFS('IEA-MethaneAbatement'!$N:$N,'IEA-MethaneAbatement'!$O:$O,"&lt;"&amp;$B42,'IEA-MethaneAbatement'!$O:$O,"&gt;="&amp;$A42,'IEA-MethaneAbatement'!$M:$M,$C$1,'IEA-MethaneAbatement'!$B:$B,'Country Selector'!$A$2)+VLOOKUP($D$1,'Multipliers and Adjustments'!$A$70:$I$86,TRUNC(COLUMN(T$2)/5)+2,FALSE)*SUMIFS('IEA-MethaneAbatement'!$N:$N,'IEA-MethaneAbatement'!$O:$O,"&lt;"&amp;$B42,'IEA-MethaneAbatement'!$O:$O,"&gt;="&amp;$A42,'IEA-MethaneAbatement'!$M:$M,$D$1,'IEA-MethaneAbatement'!$B:$B,'Country Selector'!$A$2)))*(1+INDEX('EPA to IEA Scaling'!$F$8:$AO$8,,MATCH(T$2,'EPA to IEA Scaling'!$F$1:$AO$1,0)))</f>
        <v>0</v>
      </c>
      <c r="U42" cm="1">
        <f t="array" ref="U42">((VLOOKUP($B$1,'Multipliers and Adjustments'!$A$70:$I$86,TRUNC(COLUMN(U$2)/5)+2,FALSE)*SUMIFS('IEA-MethaneAbatement'!$N:$N,'IEA-MethaneAbatement'!$O:$O,"&lt;"&amp;$B42,'IEA-MethaneAbatement'!$O:$O,"&gt;="&amp;$A42,'IEA-MethaneAbatement'!$M:$M,$B$1,'IEA-MethaneAbatement'!$B:$B,'Country Selector'!$A$2)+VLOOKUP($C$1,'Multipliers and Adjustments'!$A$70:$I$86,TRUNC(COLUMN(U$2)/5)+2,FALSE)*SUMIFS('IEA-MethaneAbatement'!$N:$N,'IEA-MethaneAbatement'!$O:$O,"&lt;"&amp;$B42,'IEA-MethaneAbatement'!$O:$O,"&gt;="&amp;$A42,'IEA-MethaneAbatement'!$M:$M,$C$1,'IEA-MethaneAbatement'!$B:$B,'Country Selector'!$A$2)+VLOOKUP($D$1,'Multipliers and Adjustments'!$A$70:$I$86,TRUNC(COLUMN(U$2)/5)+2,FALSE)*SUMIFS('IEA-MethaneAbatement'!$N:$N,'IEA-MethaneAbatement'!$O:$O,"&lt;"&amp;$B42,'IEA-MethaneAbatement'!$O:$O,"&gt;="&amp;$A42,'IEA-MethaneAbatement'!$M:$M,$D$1,'IEA-MethaneAbatement'!$B:$B,'Country Selector'!$A$2)))*(1+INDEX('EPA to IEA Scaling'!$F$8:$AO$8,,MATCH(U$2,'EPA to IEA Scaling'!$F$1:$AO$1,0)))</f>
        <v>0</v>
      </c>
      <c r="V42" cm="1">
        <f t="array" ref="V42">((VLOOKUP($B$1,'Multipliers and Adjustments'!$A$70:$I$86,TRUNC(COLUMN(V$2)/5)+2,FALSE)*SUMIFS('IEA-MethaneAbatement'!$N:$N,'IEA-MethaneAbatement'!$O:$O,"&lt;"&amp;$B42,'IEA-MethaneAbatement'!$O:$O,"&gt;="&amp;$A42,'IEA-MethaneAbatement'!$M:$M,$B$1,'IEA-MethaneAbatement'!$B:$B,'Country Selector'!$A$2)+VLOOKUP($C$1,'Multipliers and Adjustments'!$A$70:$I$86,TRUNC(COLUMN(V$2)/5)+2,FALSE)*SUMIFS('IEA-MethaneAbatement'!$N:$N,'IEA-MethaneAbatement'!$O:$O,"&lt;"&amp;$B42,'IEA-MethaneAbatement'!$O:$O,"&gt;="&amp;$A42,'IEA-MethaneAbatement'!$M:$M,$C$1,'IEA-MethaneAbatement'!$B:$B,'Country Selector'!$A$2)+VLOOKUP($D$1,'Multipliers and Adjustments'!$A$70:$I$86,TRUNC(COLUMN(V$2)/5)+2,FALSE)*SUMIFS('IEA-MethaneAbatement'!$N:$N,'IEA-MethaneAbatement'!$O:$O,"&lt;"&amp;$B42,'IEA-MethaneAbatement'!$O:$O,"&gt;="&amp;$A42,'IEA-MethaneAbatement'!$M:$M,$D$1,'IEA-MethaneAbatement'!$B:$B,'Country Selector'!$A$2)))*(1+INDEX('EPA to IEA Scaling'!$F$8:$AO$8,,MATCH(V$2,'EPA to IEA Scaling'!$F$1:$AO$1,0)))</f>
        <v>0</v>
      </c>
      <c r="W42" s="31" cm="1">
        <f t="array" ref="W42">((VLOOKUP($B$1,'Multipliers and Adjustments'!$A$70:$I$86,TRUNC(COLUMN(W$2)/5)+2,FALSE)*SUMIFS('IEA-MethaneAbatement'!$N:$N,'IEA-MethaneAbatement'!$O:$O,"&lt;"&amp;$B42,'IEA-MethaneAbatement'!$O:$O,"&gt;="&amp;$A42,'IEA-MethaneAbatement'!$M:$M,$B$1,'IEA-MethaneAbatement'!$B:$B,'Country Selector'!$A$2)+VLOOKUP($C$1,'Multipliers and Adjustments'!$A$70:$I$86,TRUNC(COLUMN(W$2)/5)+2,FALSE)*SUMIFS('IEA-MethaneAbatement'!$N:$N,'IEA-MethaneAbatement'!$O:$O,"&lt;"&amp;$B42,'IEA-MethaneAbatement'!$O:$O,"&gt;="&amp;$A42,'IEA-MethaneAbatement'!$M:$M,$C$1,'IEA-MethaneAbatement'!$B:$B,'Country Selector'!$A$2)+VLOOKUP($D$1,'Multipliers and Adjustments'!$A$70:$I$86,TRUNC(COLUMN(W$2)/5)+2,FALSE)*SUMIFS('IEA-MethaneAbatement'!$N:$N,'IEA-MethaneAbatement'!$O:$O,"&lt;"&amp;$B42,'IEA-MethaneAbatement'!$O:$O,"&gt;="&amp;$A42,'IEA-MethaneAbatement'!$M:$M,$D$1,'IEA-MethaneAbatement'!$B:$B,'Country Selector'!$A$2)))*(1+INDEX('EPA to IEA Scaling'!$F$8:$AO$8,,MATCH(W$2,'EPA to IEA Scaling'!$F$1:$AO$1,0)))</f>
        <v>0</v>
      </c>
      <c r="X42" cm="1">
        <f t="array" ref="X42">((VLOOKUP($B$1,'Multipliers and Adjustments'!$A$70:$I$86,TRUNC(COLUMN(X$2)/5)+2,FALSE)*SUMIFS('IEA-MethaneAbatement'!$N:$N,'IEA-MethaneAbatement'!$O:$O,"&lt;"&amp;$B42,'IEA-MethaneAbatement'!$O:$O,"&gt;="&amp;$A42,'IEA-MethaneAbatement'!$M:$M,$B$1,'IEA-MethaneAbatement'!$B:$B,'Country Selector'!$A$2)+VLOOKUP($C$1,'Multipliers and Adjustments'!$A$70:$I$86,TRUNC(COLUMN(X$2)/5)+2,FALSE)*SUMIFS('IEA-MethaneAbatement'!$N:$N,'IEA-MethaneAbatement'!$O:$O,"&lt;"&amp;$B42,'IEA-MethaneAbatement'!$O:$O,"&gt;="&amp;$A42,'IEA-MethaneAbatement'!$M:$M,$C$1,'IEA-MethaneAbatement'!$B:$B,'Country Selector'!$A$2)+VLOOKUP($D$1,'Multipliers and Adjustments'!$A$70:$I$86,TRUNC(COLUMN(X$2)/5)+2,FALSE)*SUMIFS('IEA-MethaneAbatement'!$N:$N,'IEA-MethaneAbatement'!$O:$O,"&lt;"&amp;$B42,'IEA-MethaneAbatement'!$O:$O,"&gt;="&amp;$A42,'IEA-MethaneAbatement'!$M:$M,$D$1,'IEA-MethaneAbatement'!$B:$B,'Country Selector'!$A$2)))*(1+INDEX('EPA to IEA Scaling'!$F$8:$AO$8,,MATCH(X$2,'EPA to IEA Scaling'!$F$1:$AO$1,0)))</f>
        <v>0</v>
      </c>
      <c r="Y42" cm="1">
        <f t="array" ref="Y42">((VLOOKUP($B$1,'Multipliers and Adjustments'!$A$70:$I$86,TRUNC(COLUMN(Y$2)/5)+2,FALSE)*SUMIFS('IEA-MethaneAbatement'!$N:$N,'IEA-MethaneAbatement'!$O:$O,"&lt;"&amp;$B42,'IEA-MethaneAbatement'!$O:$O,"&gt;="&amp;$A42,'IEA-MethaneAbatement'!$M:$M,$B$1,'IEA-MethaneAbatement'!$B:$B,'Country Selector'!$A$2)+VLOOKUP($C$1,'Multipliers and Adjustments'!$A$70:$I$86,TRUNC(COLUMN(Y$2)/5)+2,FALSE)*SUMIFS('IEA-MethaneAbatement'!$N:$N,'IEA-MethaneAbatement'!$O:$O,"&lt;"&amp;$B42,'IEA-MethaneAbatement'!$O:$O,"&gt;="&amp;$A42,'IEA-MethaneAbatement'!$M:$M,$C$1,'IEA-MethaneAbatement'!$B:$B,'Country Selector'!$A$2)+VLOOKUP($D$1,'Multipliers and Adjustments'!$A$70:$I$86,TRUNC(COLUMN(Y$2)/5)+2,FALSE)*SUMIFS('IEA-MethaneAbatement'!$N:$N,'IEA-MethaneAbatement'!$O:$O,"&lt;"&amp;$B42,'IEA-MethaneAbatement'!$O:$O,"&gt;="&amp;$A42,'IEA-MethaneAbatement'!$M:$M,$D$1,'IEA-MethaneAbatement'!$B:$B,'Country Selector'!$A$2)))*(1+INDEX('EPA to IEA Scaling'!$F$8:$AO$8,,MATCH(Y$2,'EPA to IEA Scaling'!$F$1:$AO$1,0)))</f>
        <v>0</v>
      </c>
      <c r="Z42" cm="1">
        <f t="array" ref="Z42">((VLOOKUP($B$1,'Multipliers and Adjustments'!$A$70:$I$86,TRUNC(COLUMN(Z$2)/5)+2,FALSE)*SUMIFS('IEA-MethaneAbatement'!$N:$N,'IEA-MethaneAbatement'!$O:$O,"&lt;"&amp;$B42,'IEA-MethaneAbatement'!$O:$O,"&gt;="&amp;$A42,'IEA-MethaneAbatement'!$M:$M,$B$1,'IEA-MethaneAbatement'!$B:$B,'Country Selector'!$A$2)+VLOOKUP($C$1,'Multipliers and Adjustments'!$A$70:$I$86,TRUNC(COLUMN(Z$2)/5)+2,FALSE)*SUMIFS('IEA-MethaneAbatement'!$N:$N,'IEA-MethaneAbatement'!$O:$O,"&lt;"&amp;$B42,'IEA-MethaneAbatement'!$O:$O,"&gt;="&amp;$A42,'IEA-MethaneAbatement'!$M:$M,$C$1,'IEA-MethaneAbatement'!$B:$B,'Country Selector'!$A$2)+VLOOKUP($D$1,'Multipliers and Adjustments'!$A$70:$I$86,TRUNC(COLUMN(Z$2)/5)+2,FALSE)*SUMIFS('IEA-MethaneAbatement'!$N:$N,'IEA-MethaneAbatement'!$O:$O,"&lt;"&amp;$B42,'IEA-MethaneAbatement'!$O:$O,"&gt;="&amp;$A42,'IEA-MethaneAbatement'!$M:$M,$D$1,'IEA-MethaneAbatement'!$B:$B,'Country Selector'!$A$2)))*(1+INDEX('EPA to IEA Scaling'!$F$8:$AO$8,,MATCH(Z$2,'EPA to IEA Scaling'!$F$1:$AO$1,0)))</f>
        <v>0</v>
      </c>
      <c r="AA42" cm="1">
        <f t="array" ref="AA42">((VLOOKUP($B$1,'Multipliers and Adjustments'!$A$70:$I$86,TRUNC(COLUMN(AA$2)/5)+2,FALSE)*SUMIFS('IEA-MethaneAbatement'!$N:$N,'IEA-MethaneAbatement'!$O:$O,"&lt;"&amp;$B42,'IEA-MethaneAbatement'!$O:$O,"&gt;="&amp;$A42,'IEA-MethaneAbatement'!$M:$M,$B$1,'IEA-MethaneAbatement'!$B:$B,'Country Selector'!$A$2)+VLOOKUP($C$1,'Multipliers and Adjustments'!$A$70:$I$86,TRUNC(COLUMN(AA$2)/5)+2,FALSE)*SUMIFS('IEA-MethaneAbatement'!$N:$N,'IEA-MethaneAbatement'!$O:$O,"&lt;"&amp;$B42,'IEA-MethaneAbatement'!$O:$O,"&gt;="&amp;$A42,'IEA-MethaneAbatement'!$M:$M,$C$1,'IEA-MethaneAbatement'!$B:$B,'Country Selector'!$A$2)+VLOOKUP($D$1,'Multipliers and Adjustments'!$A$70:$I$86,TRUNC(COLUMN(AA$2)/5)+2,FALSE)*SUMIFS('IEA-MethaneAbatement'!$N:$N,'IEA-MethaneAbatement'!$O:$O,"&lt;"&amp;$B42,'IEA-MethaneAbatement'!$O:$O,"&gt;="&amp;$A42,'IEA-MethaneAbatement'!$M:$M,$D$1,'IEA-MethaneAbatement'!$B:$B,'Country Selector'!$A$2)))*(1+INDEX('EPA to IEA Scaling'!$F$8:$AO$8,,MATCH(AA$2,'EPA to IEA Scaling'!$F$1:$AO$1,0)))</f>
        <v>0</v>
      </c>
      <c r="AB42" s="31" cm="1">
        <f t="array" ref="AB42">((VLOOKUP($B$1,'Multipliers and Adjustments'!$A$70:$I$86,TRUNC(COLUMN(AB$2)/5)+2,FALSE)*SUMIFS('IEA-MethaneAbatement'!$N:$N,'IEA-MethaneAbatement'!$O:$O,"&lt;"&amp;$B42,'IEA-MethaneAbatement'!$O:$O,"&gt;="&amp;$A42,'IEA-MethaneAbatement'!$M:$M,$B$1,'IEA-MethaneAbatement'!$B:$B,'Country Selector'!$A$2)+VLOOKUP($C$1,'Multipliers and Adjustments'!$A$70:$I$86,TRUNC(COLUMN(AB$2)/5)+2,FALSE)*SUMIFS('IEA-MethaneAbatement'!$N:$N,'IEA-MethaneAbatement'!$O:$O,"&lt;"&amp;$B42,'IEA-MethaneAbatement'!$O:$O,"&gt;="&amp;$A42,'IEA-MethaneAbatement'!$M:$M,$C$1,'IEA-MethaneAbatement'!$B:$B,'Country Selector'!$A$2)+VLOOKUP($D$1,'Multipliers and Adjustments'!$A$70:$I$86,TRUNC(COLUMN(AB$2)/5)+2,FALSE)*SUMIFS('IEA-MethaneAbatement'!$N:$N,'IEA-MethaneAbatement'!$O:$O,"&lt;"&amp;$B42,'IEA-MethaneAbatement'!$O:$O,"&gt;="&amp;$A42,'IEA-MethaneAbatement'!$M:$M,$D$1,'IEA-MethaneAbatement'!$B:$B,'Country Selector'!$A$2)))*(1+INDEX('EPA to IEA Scaling'!$F$8:$AO$8,,MATCH(AB$2,'EPA to IEA Scaling'!$F$1:$AO$1,0)))</f>
        <v>0</v>
      </c>
      <c r="AC42" cm="1">
        <f t="array" ref="AC42">((VLOOKUP($B$1,'Multipliers and Adjustments'!$A$70:$I$86,TRUNC(COLUMN(AC$2)/5)+2,FALSE)*SUMIFS('IEA-MethaneAbatement'!$N:$N,'IEA-MethaneAbatement'!$O:$O,"&lt;"&amp;$B42,'IEA-MethaneAbatement'!$O:$O,"&gt;="&amp;$A42,'IEA-MethaneAbatement'!$M:$M,$B$1,'IEA-MethaneAbatement'!$B:$B,'Country Selector'!$A$2)+VLOOKUP($C$1,'Multipliers and Adjustments'!$A$70:$I$86,TRUNC(COLUMN(AC$2)/5)+2,FALSE)*SUMIFS('IEA-MethaneAbatement'!$N:$N,'IEA-MethaneAbatement'!$O:$O,"&lt;"&amp;$B42,'IEA-MethaneAbatement'!$O:$O,"&gt;="&amp;$A42,'IEA-MethaneAbatement'!$M:$M,$C$1,'IEA-MethaneAbatement'!$B:$B,'Country Selector'!$A$2)+VLOOKUP($D$1,'Multipliers and Adjustments'!$A$70:$I$86,TRUNC(COLUMN(AC$2)/5)+2,FALSE)*SUMIFS('IEA-MethaneAbatement'!$N:$N,'IEA-MethaneAbatement'!$O:$O,"&lt;"&amp;$B42,'IEA-MethaneAbatement'!$O:$O,"&gt;="&amp;$A42,'IEA-MethaneAbatement'!$M:$M,$D$1,'IEA-MethaneAbatement'!$B:$B,'Country Selector'!$A$2)))*(1+INDEX('EPA to IEA Scaling'!$F$8:$AO$8,,MATCH(AC$2,'EPA to IEA Scaling'!$F$1:$AO$1,0)))</f>
        <v>0</v>
      </c>
      <c r="AD42" cm="1">
        <f t="array" ref="AD42">((VLOOKUP($B$1,'Multipliers and Adjustments'!$A$70:$I$86,TRUNC(COLUMN(AD$2)/5)+2,FALSE)*SUMIFS('IEA-MethaneAbatement'!$N:$N,'IEA-MethaneAbatement'!$O:$O,"&lt;"&amp;$B42,'IEA-MethaneAbatement'!$O:$O,"&gt;="&amp;$A42,'IEA-MethaneAbatement'!$M:$M,$B$1,'IEA-MethaneAbatement'!$B:$B,'Country Selector'!$A$2)+VLOOKUP($C$1,'Multipliers and Adjustments'!$A$70:$I$86,TRUNC(COLUMN(AD$2)/5)+2,FALSE)*SUMIFS('IEA-MethaneAbatement'!$N:$N,'IEA-MethaneAbatement'!$O:$O,"&lt;"&amp;$B42,'IEA-MethaneAbatement'!$O:$O,"&gt;="&amp;$A42,'IEA-MethaneAbatement'!$M:$M,$C$1,'IEA-MethaneAbatement'!$B:$B,'Country Selector'!$A$2)+VLOOKUP($D$1,'Multipliers and Adjustments'!$A$70:$I$86,TRUNC(COLUMN(AD$2)/5)+2,FALSE)*SUMIFS('IEA-MethaneAbatement'!$N:$N,'IEA-MethaneAbatement'!$O:$O,"&lt;"&amp;$B42,'IEA-MethaneAbatement'!$O:$O,"&gt;="&amp;$A42,'IEA-MethaneAbatement'!$M:$M,$D$1,'IEA-MethaneAbatement'!$B:$B,'Country Selector'!$A$2)))*(1+INDEX('EPA to IEA Scaling'!$F$8:$AO$8,,MATCH(AD$2,'EPA to IEA Scaling'!$F$1:$AO$1,0)))</f>
        <v>0</v>
      </c>
      <c r="AE42" cm="1">
        <f t="array" ref="AE42">((VLOOKUP($B$1,'Multipliers and Adjustments'!$A$70:$I$86,TRUNC(COLUMN(AE$2)/5)+2,FALSE)*SUMIFS('IEA-MethaneAbatement'!$N:$N,'IEA-MethaneAbatement'!$O:$O,"&lt;"&amp;$B42,'IEA-MethaneAbatement'!$O:$O,"&gt;="&amp;$A42,'IEA-MethaneAbatement'!$M:$M,$B$1,'IEA-MethaneAbatement'!$B:$B,'Country Selector'!$A$2)+VLOOKUP($C$1,'Multipliers and Adjustments'!$A$70:$I$86,TRUNC(COLUMN(AE$2)/5)+2,FALSE)*SUMIFS('IEA-MethaneAbatement'!$N:$N,'IEA-MethaneAbatement'!$O:$O,"&lt;"&amp;$B42,'IEA-MethaneAbatement'!$O:$O,"&gt;="&amp;$A42,'IEA-MethaneAbatement'!$M:$M,$C$1,'IEA-MethaneAbatement'!$B:$B,'Country Selector'!$A$2)+VLOOKUP($D$1,'Multipliers and Adjustments'!$A$70:$I$86,TRUNC(COLUMN(AE$2)/5)+2,FALSE)*SUMIFS('IEA-MethaneAbatement'!$N:$N,'IEA-MethaneAbatement'!$O:$O,"&lt;"&amp;$B42,'IEA-MethaneAbatement'!$O:$O,"&gt;="&amp;$A42,'IEA-MethaneAbatement'!$M:$M,$D$1,'IEA-MethaneAbatement'!$B:$B,'Country Selector'!$A$2)))*(1+INDEX('EPA to IEA Scaling'!$F$8:$AO$8,,MATCH(AE$2,'EPA to IEA Scaling'!$F$1:$AO$1,0)))</f>
        <v>0</v>
      </c>
      <c r="AF42" cm="1">
        <f t="array" ref="AF42">((VLOOKUP($B$1,'Multipliers and Adjustments'!$A$70:$I$86,TRUNC(COLUMN(AF$2)/5)+2,FALSE)*SUMIFS('IEA-MethaneAbatement'!$N:$N,'IEA-MethaneAbatement'!$O:$O,"&lt;"&amp;$B42,'IEA-MethaneAbatement'!$O:$O,"&gt;="&amp;$A42,'IEA-MethaneAbatement'!$M:$M,$B$1,'IEA-MethaneAbatement'!$B:$B,'Country Selector'!$A$2)+VLOOKUP($C$1,'Multipliers and Adjustments'!$A$70:$I$86,TRUNC(COLUMN(AF$2)/5)+2,FALSE)*SUMIFS('IEA-MethaneAbatement'!$N:$N,'IEA-MethaneAbatement'!$O:$O,"&lt;"&amp;$B42,'IEA-MethaneAbatement'!$O:$O,"&gt;="&amp;$A42,'IEA-MethaneAbatement'!$M:$M,$C$1,'IEA-MethaneAbatement'!$B:$B,'Country Selector'!$A$2)+VLOOKUP($D$1,'Multipliers and Adjustments'!$A$70:$I$86,TRUNC(COLUMN(AF$2)/5)+2,FALSE)*SUMIFS('IEA-MethaneAbatement'!$N:$N,'IEA-MethaneAbatement'!$O:$O,"&lt;"&amp;$B42,'IEA-MethaneAbatement'!$O:$O,"&gt;="&amp;$A42,'IEA-MethaneAbatement'!$M:$M,$D$1,'IEA-MethaneAbatement'!$B:$B,'Country Selector'!$A$2)))*(1+INDEX('EPA to IEA Scaling'!$F$8:$AO$8,,MATCH(AF$2,'EPA to IEA Scaling'!$F$1:$AO$1,0)))</f>
        <v>0</v>
      </c>
      <c r="AG42" s="31" cm="1">
        <f t="array" ref="AG42">((VLOOKUP($B$1,'Multipliers and Adjustments'!$A$70:$I$86,TRUNC(COLUMN(AG$2)/5)+2,FALSE)*SUMIFS('IEA-MethaneAbatement'!$N:$N,'IEA-MethaneAbatement'!$O:$O,"&lt;"&amp;$B42,'IEA-MethaneAbatement'!$O:$O,"&gt;="&amp;$A42,'IEA-MethaneAbatement'!$M:$M,$B$1,'IEA-MethaneAbatement'!$B:$B,'Country Selector'!$A$2)+VLOOKUP($C$1,'Multipliers and Adjustments'!$A$70:$I$86,TRUNC(COLUMN(AG$2)/5)+2,FALSE)*SUMIFS('IEA-MethaneAbatement'!$N:$N,'IEA-MethaneAbatement'!$O:$O,"&lt;"&amp;$B42,'IEA-MethaneAbatement'!$O:$O,"&gt;="&amp;$A42,'IEA-MethaneAbatement'!$M:$M,$C$1,'IEA-MethaneAbatement'!$B:$B,'Country Selector'!$A$2)+VLOOKUP($D$1,'Multipliers and Adjustments'!$A$70:$I$86,TRUNC(COLUMN(AG$2)/5)+2,FALSE)*SUMIFS('IEA-MethaneAbatement'!$N:$N,'IEA-MethaneAbatement'!$O:$O,"&lt;"&amp;$B42,'IEA-MethaneAbatement'!$O:$O,"&gt;="&amp;$A42,'IEA-MethaneAbatement'!$M:$M,$D$1,'IEA-MethaneAbatement'!$B:$B,'Country Selector'!$A$2)))*(1+INDEX('EPA to IEA Scaling'!$F$8:$AO$8,,MATCH(AG$2,'EPA to IEA Scaling'!$F$1:$AO$1,0)))</f>
        <v>0</v>
      </c>
      <c r="AH42" cm="1">
        <f t="array" ref="AH42">((VLOOKUP($B$1,'Multipliers and Adjustments'!$A$70:$I$86,TRUNC(COLUMN(AH$2)/5)+2,FALSE)*SUMIFS('IEA-MethaneAbatement'!$N:$N,'IEA-MethaneAbatement'!$O:$O,"&lt;"&amp;$B42,'IEA-MethaneAbatement'!$O:$O,"&gt;="&amp;$A42,'IEA-MethaneAbatement'!$M:$M,$B$1,'IEA-MethaneAbatement'!$B:$B,'Country Selector'!$A$2)+VLOOKUP($C$1,'Multipliers and Adjustments'!$A$70:$I$86,TRUNC(COLUMN(AH$2)/5)+2,FALSE)*SUMIFS('IEA-MethaneAbatement'!$N:$N,'IEA-MethaneAbatement'!$O:$O,"&lt;"&amp;$B42,'IEA-MethaneAbatement'!$O:$O,"&gt;="&amp;$A42,'IEA-MethaneAbatement'!$M:$M,$C$1,'IEA-MethaneAbatement'!$B:$B,'Country Selector'!$A$2)+VLOOKUP($D$1,'Multipliers and Adjustments'!$A$70:$I$86,TRUNC(COLUMN(AH$2)/5)+2,FALSE)*SUMIFS('IEA-MethaneAbatement'!$N:$N,'IEA-MethaneAbatement'!$O:$O,"&lt;"&amp;$B42,'IEA-MethaneAbatement'!$O:$O,"&gt;="&amp;$A42,'IEA-MethaneAbatement'!$M:$M,$D$1,'IEA-MethaneAbatement'!$B:$B,'Country Selector'!$A$2)))*(1+INDEX('EPA to IEA Scaling'!$F$8:$AO$8,,MATCH(AH$2,'EPA to IEA Scaling'!$F$1:$AO$1,0)))</f>
        <v>0</v>
      </c>
      <c r="AI42" cm="1">
        <f t="array" ref="AI42">((VLOOKUP($B$1,'Multipliers and Adjustments'!$A$70:$I$86,TRUNC(COLUMN(AI$2)/5)+2,FALSE)*SUMIFS('IEA-MethaneAbatement'!$N:$N,'IEA-MethaneAbatement'!$O:$O,"&lt;"&amp;$B42,'IEA-MethaneAbatement'!$O:$O,"&gt;="&amp;$A42,'IEA-MethaneAbatement'!$M:$M,$B$1,'IEA-MethaneAbatement'!$B:$B,'Country Selector'!$A$2)+VLOOKUP($C$1,'Multipliers and Adjustments'!$A$70:$I$86,TRUNC(COLUMN(AI$2)/5)+2,FALSE)*SUMIFS('IEA-MethaneAbatement'!$N:$N,'IEA-MethaneAbatement'!$O:$O,"&lt;"&amp;$B42,'IEA-MethaneAbatement'!$O:$O,"&gt;="&amp;$A42,'IEA-MethaneAbatement'!$M:$M,$C$1,'IEA-MethaneAbatement'!$B:$B,'Country Selector'!$A$2)+VLOOKUP($D$1,'Multipliers and Adjustments'!$A$70:$I$86,TRUNC(COLUMN(AI$2)/5)+2,FALSE)*SUMIFS('IEA-MethaneAbatement'!$N:$N,'IEA-MethaneAbatement'!$O:$O,"&lt;"&amp;$B42,'IEA-MethaneAbatement'!$O:$O,"&gt;="&amp;$A42,'IEA-MethaneAbatement'!$M:$M,$D$1,'IEA-MethaneAbatement'!$B:$B,'Country Selector'!$A$2)))*(1+INDEX('EPA to IEA Scaling'!$F$8:$AO$8,,MATCH(AI$2,'EPA to IEA Scaling'!$F$1:$AO$1,0)))</f>
        <v>0</v>
      </c>
      <c r="AJ42" cm="1">
        <f t="array" ref="AJ42">((VLOOKUP($B$1,'Multipliers and Adjustments'!$A$70:$I$86,TRUNC(COLUMN(AJ$2)/5)+2,FALSE)*SUMIFS('IEA-MethaneAbatement'!$N:$N,'IEA-MethaneAbatement'!$O:$O,"&lt;"&amp;$B42,'IEA-MethaneAbatement'!$O:$O,"&gt;="&amp;$A42,'IEA-MethaneAbatement'!$M:$M,$B$1,'IEA-MethaneAbatement'!$B:$B,'Country Selector'!$A$2)+VLOOKUP($C$1,'Multipliers and Adjustments'!$A$70:$I$86,TRUNC(COLUMN(AJ$2)/5)+2,FALSE)*SUMIFS('IEA-MethaneAbatement'!$N:$N,'IEA-MethaneAbatement'!$O:$O,"&lt;"&amp;$B42,'IEA-MethaneAbatement'!$O:$O,"&gt;="&amp;$A42,'IEA-MethaneAbatement'!$M:$M,$C$1,'IEA-MethaneAbatement'!$B:$B,'Country Selector'!$A$2)+VLOOKUP($D$1,'Multipliers and Adjustments'!$A$70:$I$86,TRUNC(COLUMN(AJ$2)/5)+2,FALSE)*SUMIFS('IEA-MethaneAbatement'!$N:$N,'IEA-MethaneAbatement'!$O:$O,"&lt;"&amp;$B42,'IEA-MethaneAbatement'!$O:$O,"&gt;="&amp;$A42,'IEA-MethaneAbatement'!$M:$M,$D$1,'IEA-MethaneAbatement'!$B:$B,'Country Selector'!$A$2)))*(1+INDEX('EPA to IEA Scaling'!$F$8:$AO$8,,MATCH(AJ$2,'EPA to IEA Scaling'!$F$1:$AO$1,0)))</f>
        <v>0</v>
      </c>
      <c r="AK42" cm="1">
        <f t="array" ref="AK42">((VLOOKUP($B$1,'Multipliers and Adjustments'!$A$70:$I$86,TRUNC(COLUMN(AK$2)/5)+2,FALSE)*SUMIFS('IEA-MethaneAbatement'!$N:$N,'IEA-MethaneAbatement'!$O:$O,"&lt;"&amp;$B42,'IEA-MethaneAbatement'!$O:$O,"&gt;="&amp;$A42,'IEA-MethaneAbatement'!$M:$M,$B$1,'IEA-MethaneAbatement'!$B:$B,'Country Selector'!$A$2)+VLOOKUP($C$1,'Multipliers and Adjustments'!$A$70:$I$86,TRUNC(COLUMN(AK$2)/5)+2,FALSE)*SUMIFS('IEA-MethaneAbatement'!$N:$N,'IEA-MethaneAbatement'!$O:$O,"&lt;"&amp;$B42,'IEA-MethaneAbatement'!$O:$O,"&gt;="&amp;$A42,'IEA-MethaneAbatement'!$M:$M,$C$1,'IEA-MethaneAbatement'!$B:$B,'Country Selector'!$A$2)+VLOOKUP($D$1,'Multipliers and Adjustments'!$A$70:$I$86,TRUNC(COLUMN(AK$2)/5)+2,FALSE)*SUMIFS('IEA-MethaneAbatement'!$N:$N,'IEA-MethaneAbatement'!$O:$O,"&lt;"&amp;$B42,'IEA-MethaneAbatement'!$O:$O,"&gt;="&amp;$A42,'IEA-MethaneAbatement'!$M:$M,$D$1,'IEA-MethaneAbatement'!$B:$B,'Country Selector'!$A$2)))*(1+INDEX('EPA to IEA Scaling'!$F$8:$AO$8,,MATCH(AK$2,'EPA to IEA Scaling'!$F$1:$AO$1,0)))</f>
        <v>0</v>
      </c>
      <c r="AL42" s="31" cm="1">
        <f t="array" ref="AL42">((VLOOKUP($B$1,'Multipliers and Adjustments'!$A$70:$I$86,TRUNC(COLUMN(AL$2)/5)+2,FALSE)*SUMIFS('IEA-MethaneAbatement'!$N:$N,'IEA-MethaneAbatement'!$O:$O,"&lt;"&amp;$B42,'IEA-MethaneAbatement'!$O:$O,"&gt;="&amp;$A42,'IEA-MethaneAbatement'!$M:$M,$B$1,'IEA-MethaneAbatement'!$B:$B,'Country Selector'!$A$2)+VLOOKUP($C$1,'Multipliers and Adjustments'!$A$70:$I$86,TRUNC(COLUMN(AL$2)/5)+2,FALSE)*SUMIFS('IEA-MethaneAbatement'!$N:$N,'IEA-MethaneAbatement'!$O:$O,"&lt;"&amp;$B42,'IEA-MethaneAbatement'!$O:$O,"&gt;="&amp;$A42,'IEA-MethaneAbatement'!$M:$M,$C$1,'IEA-MethaneAbatement'!$B:$B,'Country Selector'!$A$2)+VLOOKUP($D$1,'Multipliers and Adjustments'!$A$70:$I$86,TRUNC(COLUMN(AL$2)/5)+2,FALSE)*SUMIFS('IEA-MethaneAbatement'!$N:$N,'IEA-MethaneAbatement'!$O:$O,"&lt;"&amp;$B42,'IEA-MethaneAbatement'!$O:$O,"&gt;="&amp;$A42,'IEA-MethaneAbatement'!$M:$M,$D$1,'IEA-MethaneAbatement'!$B:$B,'Country Selector'!$A$2)))*(1+INDEX('EPA to IEA Scaling'!$F$8:$AO$8,,MATCH(AL$2,'EPA to IEA Scaling'!$F$1:$AO$1,0)))</f>
        <v>0</v>
      </c>
    </row>
    <row r="43" spans="1:38" x14ac:dyDescent="0.45">
      <c r="A43" s="15">
        <f t="shared" si="1"/>
        <v>80</v>
      </c>
      <c r="B43" s="16">
        <f t="shared" si="2"/>
        <v>90</v>
      </c>
      <c r="C43" s="47" cm="1">
        <f t="array" ref="C43">((VLOOKUP($B$1,'Multipliers and Adjustments'!$A$70:$I$86,TRUNC(COLUMN(C$2)/5)+2,FALSE)*SUMIFS('IEA-MethaneAbatement'!$N:$N,'IEA-MethaneAbatement'!$O:$O,"&lt;"&amp;$B43,'IEA-MethaneAbatement'!$O:$O,"&gt;="&amp;$A43,'IEA-MethaneAbatement'!$M:$M,$B$1,'IEA-MethaneAbatement'!$B:$B,'Country Selector'!$A$2)+VLOOKUP($C$1,'Multipliers and Adjustments'!$A$70:$I$86,TRUNC(COLUMN(C$2)/5)+2,FALSE)*SUMIFS('IEA-MethaneAbatement'!$N:$N,'IEA-MethaneAbatement'!$O:$O,"&lt;"&amp;$B43,'IEA-MethaneAbatement'!$O:$O,"&gt;="&amp;$A43,'IEA-MethaneAbatement'!$M:$M,$C$1,'IEA-MethaneAbatement'!$B:$B,'Country Selector'!$A$2)+VLOOKUP($D$1,'Multipliers and Adjustments'!$A$70:$I$86,TRUNC(COLUMN(C$2)/5)+2,FALSE)*SUMIFS('IEA-MethaneAbatement'!$N:$N,'IEA-MethaneAbatement'!$O:$O,"&lt;"&amp;$B43,'IEA-MethaneAbatement'!$O:$O,"&gt;="&amp;$A43,'IEA-MethaneAbatement'!$M:$M,$D$1,'IEA-MethaneAbatement'!$B:$B,'Country Selector'!$A$2)))*(1+INDEX('EPA to IEA Scaling'!$F$8:$AO$8,,MATCH(C$2,'EPA to IEA Scaling'!$F$1:$AO$1,0)))</f>
        <v>0</v>
      </c>
      <c r="D43" cm="1">
        <f t="array" ref="D43">((VLOOKUP($B$1,'Multipliers and Adjustments'!$A$70:$I$86,TRUNC(COLUMN(D$2)/5)+2,FALSE)*SUMIFS('IEA-MethaneAbatement'!$N:$N,'IEA-MethaneAbatement'!$O:$O,"&lt;"&amp;$B43,'IEA-MethaneAbatement'!$O:$O,"&gt;="&amp;$A43,'IEA-MethaneAbatement'!$M:$M,$B$1,'IEA-MethaneAbatement'!$B:$B,'Country Selector'!$A$2)+VLOOKUP($C$1,'Multipliers and Adjustments'!$A$70:$I$86,TRUNC(COLUMN(D$2)/5)+2,FALSE)*SUMIFS('IEA-MethaneAbatement'!$N:$N,'IEA-MethaneAbatement'!$O:$O,"&lt;"&amp;$B43,'IEA-MethaneAbatement'!$O:$O,"&gt;="&amp;$A43,'IEA-MethaneAbatement'!$M:$M,$C$1,'IEA-MethaneAbatement'!$B:$B,'Country Selector'!$A$2)+VLOOKUP($D$1,'Multipliers and Adjustments'!$A$70:$I$86,TRUNC(COLUMN(D$2)/5)+2,FALSE)*SUMIFS('IEA-MethaneAbatement'!$N:$N,'IEA-MethaneAbatement'!$O:$O,"&lt;"&amp;$B43,'IEA-MethaneAbatement'!$O:$O,"&gt;="&amp;$A43,'IEA-MethaneAbatement'!$M:$M,$D$1,'IEA-MethaneAbatement'!$B:$B,'Country Selector'!$A$2)))*(1+INDEX('EPA to IEA Scaling'!$F$8:$AO$8,,MATCH(D$2,'EPA to IEA Scaling'!$F$1:$AO$1,0)))</f>
        <v>0</v>
      </c>
      <c r="E43" cm="1">
        <f t="array" ref="E43">((VLOOKUP($B$1,'Multipliers and Adjustments'!$A$70:$I$86,TRUNC(COLUMN(E$2)/5)+2,FALSE)*SUMIFS('IEA-MethaneAbatement'!$N:$N,'IEA-MethaneAbatement'!$O:$O,"&lt;"&amp;$B43,'IEA-MethaneAbatement'!$O:$O,"&gt;="&amp;$A43,'IEA-MethaneAbatement'!$M:$M,$B$1,'IEA-MethaneAbatement'!$B:$B,'Country Selector'!$A$2)+VLOOKUP($C$1,'Multipliers and Adjustments'!$A$70:$I$86,TRUNC(COLUMN(E$2)/5)+2,FALSE)*SUMIFS('IEA-MethaneAbatement'!$N:$N,'IEA-MethaneAbatement'!$O:$O,"&lt;"&amp;$B43,'IEA-MethaneAbatement'!$O:$O,"&gt;="&amp;$A43,'IEA-MethaneAbatement'!$M:$M,$C$1,'IEA-MethaneAbatement'!$B:$B,'Country Selector'!$A$2)+VLOOKUP($D$1,'Multipliers and Adjustments'!$A$70:$I$86,TRUNC(COLUMN(E$2)/5)+2,FALSE)*SUMIFS('IEA-MethaneAbatement'!$N:$N,'IEA-MethaneAbatement'!$O:$O,"&lt;"&amp;$B43,'IEA-MethaneAbatement'!$O:$O,"&gt;="&amp;$A43,'IEA-MethaneAbatement'!$M:$M,$D$1,'IEA-MethaneAbatement'!$B:$B,'Country Selector'!$A$2)))*(1+INDEX('EPA to IEA Scaling'!$F$8:$AO$8,,MATCH(E$2,'EPA to IEA Scaling'!$F$1:$AO$1,0)))</f>
        <v>0</v>
      </c>
      <c r="F43" cm="1">
        <f t="array" ref="F43">((VLOOKUP($B$1,'Multipliers and Adjustments'!$A$70:$I$86,TRUNC(COLUMN(F$2)/5)+2,FALSE)*SUMIFS('IEA-MethaneAbatement'!$N:$N,'IEA-MethaneAbatement'!$O:$O,"&lt;"&amp;$B43,'IEA-MethaneAbatement'!$O:$O,"&gt;="&amp;$A43,'IEA-MethaneAbatement'!$M:$M,$B$1,'IEA-MethaneAbatement'!$B:$B,'Country Selector'!$A$2)+VLOOKUP($C$1,'Multipliers and Adjustments'!$A$70:$I$86,TRUNC(COLUMN(F$2)/5)+2,FALSE)*SUMIFS('IEA-MethaneAbatement'!$N:$N,'IEA-MethaneAbatement'!$O:$O,"&lt;"&amp;$B43,'IEA-MethaneAbatement'!$O:$O,"&gt;="&amp;$A43,'IEA-MethaneAbatement'!$M:$M,$C$1,'IEA-MethaneAbatement'!$B:$B,'Country Selector'!$A$2)+VLOOKUP($D$1,'Multipliers and Adjustments'!$A$70:$I$86,TRUNC(COLUMN(F$2)/5)+2,FALSE)*SUMIFS('IEA-MethaneAbatement'!$N:$N,'IEA-MethaneAbatement'!$O:$O,"&lt;"&amp;$B43,'IEA-MethaneAbatement'!$O:$O,"&gt;="&amp;$A43,'IEA-MethaneAbatement'!$M:$M,$D$1,'IEA-MethaneAbatement'!$B:$B,'Country Selector'!$A$2)))*(1+INDEX('EPA to IEA Scaling'!$F$8:$AO$8,,MATCH(F$2,'EPA to IEA Scaling'!$F$1:$AO$1,0)))</f>
        <v>0</v>
      </c>
      <c r="G43" cm="1">
        <f t="array" ref="G43">((VLOOKUP($B$1,'Multipliers and Adjustments'!$A$70:$I$86,TRUNC(COLUMN(G$2)/5)+2,FALSE)*SUMIFS('IEA-MethaneAbatement'!$N:$N,'IEA-MethaneAbatement'!$O:$O,"&lt;"&amp;$B43,'IEA-MethaneAbatement'!$O:$O,"&gt;="&amp;$A43,'IEA-MethaneAbatement'!$M:$M,$B$1,'IEA-MethaneAbatement'!$B:$B,'Country Selector'!$A$2)+VLOOKUP($C$1,'Multipliers and Adjustments'!$A$70:$I$86,TRUNC(COLUMN(G$2)/5)+2,FALSE)*SUMIFS('IEA-MethaneAbatement'!$N:$N,'IEA-MethaneAbatement'!$O:$O,"&lt;"&amp;$B43,'IEA-MethaneAbatement'!$O:$O,"&gt;="&amp;$A43,'IEA-MethaneAbatement'!$M:$M,$C$1,'IEA-MethaneAbatement'!$B:$B,'Country Selector'!$A$2)+VLOOKUP($D$1,'Multipliers and Adjustments'!$A$70:$I$86,TRUNC(COLUMN(G$2)/5)+2,FALSE)*SUMIFS('IEA-MethaneAbatement'!$N:$N,'IEA-MethaneAbatement'!$O:$O,"&lt;"&amp;$B43,'IEA-MethaneAbatement'!$O:$O,"&gt;="&amp;$A43,'IEA-MethaneAbatement'!$M:$M,$D$1,'IEA-MethaneAbatement'!$B:$B,'Country Selector'!$A$2)))*(1+INDEX('EPA to IEA Scaling'!$F$8:$AO$8,,MATCH(G$2,'EPA to IEA Scaling'!$F$1:$AO$1,0)))</f>
        <v>0</v>
      </c>
      <c r="H43" s="31" cm="1">
        <f t="array" ref="H43">((VLOOKUP($B$1,'Multipliers and Adjustments'!$A$70:$I$86,TRUNC(COLUMN(H$2)/5)+2,FALSE)*SUMIFS('IEA-MethaneAbatement'!$N:$N,'IEA-MethaneAbatement'!$O:$O,"&lt;"&amp;$B43,'IEA-MethaneAbatement'!$O:$O,"&gt;="&amp;$A43,'IEA-MethaneAbatement'!$M:$M,$B$1,'IEA-MethaneAbatement'!$B:$B,'Country Selector'!$A$2)+VLOOKUP($C$1,'Multipliers and Adjustments'!$A$70:$I$86,TRUNC(COLUMN(H$2)/5)+2,FALSE)*SUMIFS('IEA-MethaneAbatement'!$N:$N,'IEA-MethaneAbatement'!$O:$O,"&lt;"&amp;$B43,'IEA-MethaneAbatement'!$O:$O,"&gt;="&amp;$A43,'IEA-MethaneAbatement'!$M:$M,$C$1,'IEA-MethaneAbatement'!$B:$B,'Country Selector'!$A$2)+VLOOKUP($D$1,'Multipliers and Adjustments'!$A$70:$I$86,TRUNC(COLUMN(H$2)/5)+2,FALSE)*SUMIFS('IEA-MethaneAbatement'!$N:$N,'IEA-MethaneAbatement'!$O:$O,"&lt;"&amp;$B43,'IEA-MethaneAbatement'!$O:$O,"&gt;="&amp;$A43,'IEA-MethaneAbatement'!$M:$M,$D$1,'IEA-MethaneAbatement'!$B:$B,'Country Selector'!$A$2)))*(1+INDEX('EPA to IEA Scaling'!$F$8:$AO$8,,MATCH(H$2,'EPA to IEA Scaling'!$F$1:$AO$1,0)))</f>
        <v>0</v>
      </c>
      <c r="I43" cm="1">
        <f t="array" ref="I43">((VLOOKUP($B$1,'Multipliers and Adjustments'!$A$70:$I$86,TRUNC(COLUMN(I$2)/5)+2,FALSE)*SUMIFS('IEA-MethaneAbatement'!$N:$N,'IEA-MethaneAbatement'!$O:$O,"&lt;"&amp;$B43,'IEA-MethaneAbatement'!$O:$O,"&gt;="&amp;$A43,'IEA-MethaneAbatement'!$M:$M,$B$1,'IEA-MethaneAbatement'!$B:$B,'Country Selector'!$A$2)+VLOOKUP($C$1,'Multipliers and Adjustments'!$A$70:$I$86,TRUNC(COLUMN(I$2)/5)+2,FALSE)*SUMIFS('IEA-MethaneAbatement'!$N:$N,'IEA-MethaneAbatement'!$O:$O,"&lt;"&amp;$B43,'IEA-MethaneAbatement'!$O:$O,"&gt;="&amp;$A43,'IEA-MethaneAbatement'!$M:$M,$C$1,'IEA-MethaneAbatement'!$B:$B,'Country Selector'!$A$2)+VLOOKUP($D$1,'Multipliers and Adjustments'!$A$70:$I$86,TRUNC(COLUMN(I$2)/5)+2,FALSE)*SUMIFS('IEA-MethaneAbatement'!$N:$N,'IEA-MethaneAbatement'!$O:$O,"&lt;"&amp;$B43,'IEA-MethaneAbatement'!$O:$O,"&gt;="&amp;$A43,'IEA-MethaneAbatement'!$M:$M,$D$1,'IEA-MethaneAbatement'!$B:$B,'Country Selector'!$A$2)))*(1+INDEX('EPA to IEA Scaling'!$F$8:$AO$8,,MATCH(I$2,'EPA to IEA Scaling'!$F$1:$AO$1,0)))</f>
        <v>0</v>
      </c>
      <c r="J43" cm="1">
        <f t="array" ref="J43">((VLOOKUP($B$1,'Multipliers and Adjustments'!$A$70:$I$86,TRUNC(COLUMN(J$2)/5)+2,FALSE)*SUMIFS('IEA-MethaneAbatement'!$N:$N,'IEA-MethaneAbatement'!$O:$O,"&lt;"&amp;$B43,'IEA-MethaneAbatement'!$O:$O,"&gt;="&amp;$A43,'IEA-MethaneAbatement'!$M:$M,$B$1,'IEA-MethaneAbatement'!$B:$B,'Country Selector'!$A$2)+VLOOKUP($C$1,'Multipliers and Adjustments'!$A$70:$I$86,TRUNC(COLUMN(J$2)/5)+2,FALSE)*SUMIFS('IEA-MethaneAbatement'!$N:$N,'IEA-MethaneAbatement'!$O:$O,"&lt;"&amp;$B43,'IEA-MethaneAbatement'!$O:$O,"&gt;="&amp;$A43,'IEA-MethaneAbatement'!$M:$M,$C$1,'IEA-MethaneAbatement'!$B:$B,'Country Selector'!$A$2)+VLOOKUP($D$1,'Multipliers and Adjustments'!$A$70:$I$86,TRUNC(COLUMN(J$2)/5)+2,FALSE)*SUMIFS('IEA-MethaneAbatement'!$N:$N,'IEA-MethaneAbatement'!$O:$O,"&lt;"&amp;$B43,'IEA-MethaneAbatement'!$O:$O,"&gt;="&amp;$A43,'IEA-MethaneAbatement'!$M:$M,$D$1,'IEA-MethaneAbatement'!$B:$B,'Country Selector'!$A$2)))*(1+INDEX('EPA to IEA Scaling'!$F$8:$AO$8,,MATCH(J$2,'EPA to IEA Scaling'!$F$1:$AO$1,0)))</f>
        <v>0</v>
      </c>
      <c r="K43" cm="1">
        <f t="array" ref="K43">((VLOOKUP($B$1,'Multipliers and Adjustments'!$A$70:$I$86,TRUNC(COLUMN(K$2)/5)+2,FALSE)*SUMIFS('IEA-MethaneAbatement'!$N:$N,'IEA-MethaneAbatement'!$O:$O,"&lt;"&amp;$B43,'IEA-MethaneAbatement'!$O:$O,"&gt;="&amp;$A43,'IEA-MethaneAbatement'!$M:$M,$B$1,'IEA-MethaneAbatement'!$B:$B,'Country Selector'!$A$2)+VLOOKUP($C$1,'Multipliers and Adjustments'!$A$70:$I$86,TRUNC(COLUMN(K$2)/5)+2,FALSE)*SUMIFS('IEA-MethaneAbatement'!$N:$N,'IEA-MethaneAbatement'!$O:$O,"&lt;"&amp;$B43,'IEA-MethaneAbatement'!$O:$O,"&gt;="&amp;$A43,'IEA-MethaneAbatement'!$M:$M,$C$1,'IEA-MethaneAbatement'!$B:$B,'Country Selector'!$A$2)+VLOOKUP($D$1,'Multipliers and Adjustments'!$A$70:$I$86,TRUNC(COLUMN(K$2)/5)+2,FALSE)*SUMIFS('IEA-MethaneAbatement'!$N:$N,'IEA-MethaneAbatement'!$O:$O,"&lt;"&amp;$B43,'IEA-MethaneAbatement'!$O:$O,"&gt;="&amp;$A43,'IEA-MethaneAbatement'!$M:$M,$D$1,'IEA-MethaneAbatement'!$B:$B,'Country Selector'!$A$2)))*(1+INDEX('EPA to IEA Scaling'!$F$8:$AO$8,,MATCH(K$2,'EPA to IEA Scaling'!$F$1:$AO$1,0)))</f>
        <v>0</v>
      </c>
      <c r="L43" cm="1">
        <f t="array" ref="L43">((VLOOKUP($B$1,'Multipliers and Adjustments'!$A$70:$I$86,TRUNC(COLUMN(L$2)/5)+2,FALSE)*SUMIFS('IEA-MethaneAbatement'!$N:$N,'IEA-MethaneAbatement'!$O:$O,"&lt;"&amp;$B43,'IEA-MethaneAbatement'!$O:$O,"&gt;="&amp;$A43,'IEA-MethaneAbatement'!$M:$M,$B$1,'IEA-MethaneAbatement'!$B:$B,'Country Selector'!$A$2)+VLOOKUP($C$1,'Multipliers and Adjustments'!$A$70:$I$86,TRUNC(COLUMN(L$2)/5)+2,FALSE)*SUMIFS('IEA-MethaneAbatement'!$N:$N,'IEA-MethaneAbatement'!$O:$O,"&lt;"&amp;$B43,'IEA-MethaneAbatement'!$O:$O,"&gt;="&amp;$A43,'IEA-MethaneAbatement'!$M:$M,$C$1,'IEA-MethaneAbatement'!$B:$B,'Country Selector'!$A$2)+VLOOKUP($D$1,'Multipliers and Adjustments'!$A$70:$I$86,TRUNC(COLUMN(L$2)/5)+2,FALSE)*SUMIFS('IEA-MethaneAbatement'!$N:$N,'IEA-MethaneAbatement'!$O:$O,"&lt;"&amp;$B43,'IEA-MethaneAbatement'!$O:$O,"&gt;="&amp;$A43,'IEA-MethaneAbatement'!$M:$M,$D$1,'IEA-MethaneAbatement'!$B:$B,'Country Selector'!$A$2)))*(1+INDEX('EPA to IEA Scaling'!$F$8:$AO$8,,MATCH(L$2,'EPA to IEA Scaling'!$F$1:$AO$1,0)))</f>
        <v>0</v>
      </c>
      <c r="M43" s="31" cm="1">
        <f t="array" ref="M43">((VLOOKUP($B$1,'Multipliers and Adjustments'!$A$70:$I$86,TRUNC(COLUMN(M$2)/5)+2,FALSE)*SUMIFS('IEA-MethaneAbatement'!$N:$N,'IEA-MethaneAbatement'!$O:$O,"&lt;"&amp;$B43,'IEA-MethaneAbatement'!$O:$O,"&gt;="&amp;$A43,'IEA-MethaneAbatement'!$M:$M,$B$1,'IEA-MethaneAbatement'!$B:$B,'Country Selector'!$A$2)+VLOOKUP($C$1,'Multipliers and Adjustments'!$A$70:$I$86,TRUNC(COLUMN(M$2)/5)+2,FALSE)*SUMIFS('IEA-MethaneAbatement'!$N:$N,'IEA-MethaneAbatement'!$O:$O,"&lt;"&amp;$B43,'IEA-MethaneAbatement'!$O:$O,"&gt;="&amp;$A43,'IEA-MethaneAbatement'!$M:$M,$C$1,'IEA-MethaneAbatement'!$B:$B,'Country Selector'!$A$2)+VLOOKUP($D$1,'Multipliers and Adjustments'!$A$70:$I$86,TRUNC(COLUMN(M$2)/5)+2,FALSE)*SUMIFS('IEA-MethaneAbatement'!$N:$N,'IEA-MethaneAbatement'!$O:$O,"&lt;"&amp;$B43,'IEA-MethaneAbatement'!$O:$O,"&gt;="&amp;$A43,'IEA-MethaneAbatement'!$M:$M,$D$1,'IEA-MethaneAbatement'!$B:$B,'Country Selector'!$A$2)))*(1+INDEX('EPA to IEA Scaling'!$F$8:$AO$8,,MATCH(M$2,'EPA to IEA Scaling'!$F$1:$AO$1,0)))</f>
        <v>0</v>
      </c>
      <c r="N43" cm="1">
        <f t="array" ref="N43">((VLOOKUP($B$1,'Multipliers and Adjustments'!$A$70:$I$86,TRUNC(COLUMN(N$2)/5)+2,FALSE)*SUMIFS('IEA-MethaneAbatement'!$N:$N,'IEA-MethaneAbatement'!$O:$O,"&lt;"&amp;$B43,'IEA-MethaneAbatement'!$O:$O,"&gt;="&amp;$A43,'IEA-MethaneAbatement'!$M:$M,$B$1,'IEA-MethaneAbatement'!$B:$B,'Country Selector'!$A$2)+VLOOKUP($C$1,'Multipliers and Adjustments'!$A$70:$I$86,TRUNC(COLUMN(N$2)/5)+2,FALSE)*SUMIFS('IEA-MethaneAbatement'!$N:$N,'IEA-MethaneAbatement'!$O:$O,"&lt;"&amp;$B43,'IEA-MethaneAbatement'!$O:$O,"&gt;="&amp;$A43,'IEA-MethaneAbatement'!$M:$M,$C$1,'IEA-MethaneAbatement'!$B:$B,'Country Selector'!$A$2)+VLOOKUP($D$1,'Multipliers and Adjustments'!$A$70:$I$86,TRUNC(COLUMN(N$2)/5)+2,FALSE)*SUMIFS('IEA-MethaneAbatement'!$N:$N,'IEA-MethaneAbatement'!$O:$O,"&lt;"&amp;$B43,'IEA-MethaneAbatement'!$O:$O,"&gt;="&amp;$A43,'IEA-MethaneAbatement'!$M:$M,$D$1,'IEA-MethaneAbatement'!$B:$B,'Country Selector'!$A$2)))*(1+INDEX('EPA to IEA Scaling'!$F$8:$AO$8,,MATCH(N$2,'EPA to IEA Scaling'!$F$1:$AO$1,0)))</f>
        <v>0</v>
      </c>
      <c r="O43" cm="1">
        <f t="array" ref="O43">((VLOOKUP($B$1,'Multipliers and Adjustments'!$A$70:$I$86,TRUNC(COLUMN(O$2)/5)+2,FALSE)*SUMIFS('IEA-MethaneAbatement'!$N:$N,'IEA-MethaneAbatement'!$O:$O,"&lt;"&amp;$B43,'IEA-MethaneAbatement'!$O:$O,"&gt;="&amp;$A43,'IEA-MethaneAbatement'!$M:$M,$B$1,'IEA-MethaneAbatement'!$B:$B,'Country Selector'!$A$2)+VLOOKUP($C$1,'Multipliers and Adjustments'!$A$70:$I$86,TRUNC(COLUMN(O$2)/5)+2,FALSE)*SUMIFS('IEA-MethaneAbatement'!$N:$N,'IEA-MethaneAbatement'!$O:$O,"&lt;"&amp;$B43,'IEA-MethaneAbatement'!$O:$O,"&gt;="&amp;$A43,'IEA-MethaneAbatement'!$M:$M,$C$1,'IEA-MethaneAbatement'!$B:$B,'Country Selector'!$A$2)+VLOOKUP($D$1,'Multipliers and Adjustments'!$A$70:$I$86,TRUNC(COLUMN(O$2)/5)+2,FALSE)*SUMIFS('IEA-MethaneAbatement'!$N:$N,'IEA-MethaneAbatement'!$O:$O,"&lt;"&amp;$B43,'IEA-MethaneAbatement'!$O:$O,"&gt;="&amp;$A43,'IEA-MethaneAbatement'!$M:$M,$D$1,'IEA-MethaneAbatement'!$B:$B,'Country Selector'!$A$2)))*(1+INDEX('EPA to IEA Scaling'!$F$8:$AO$8,,MATCH(O$2,'EPA to IEA Scaling'!$F$1:$AO$1,0)))</f>
        <v>0</v>
      </c>
      <c r="P43" cm="1">
        <f t="array" ref="P43">((VLOOKUP($B$1,'Multipliers and Adjustments'!$A$70:$I$86,TRUNC(COLUMN(P$2)/5)+2,FALSE)*SUMIFS('IEA-MethaneAbatement'!$N:$N,'IEA-MethaneAbatement'!$O:$O,"&lt;"&amp;$B43,'IEA-MethaneAbatement'!$O:$O,"&gt;="&amp;$A43,'IEA-MethaneAbatement'!$M:$M,$B$1,'IEA-MethaneAbatement'!$B:$B,'Country Selector'!$A$2)+VLOOKUP($C$1,'Multipliers and Adjustments'!$A$70:$I$86,TRUNC(COLUMN(P$2)/5)+2,FALSE)*SUMIFS('IEA-MethaneAbatement'!$N:$N,'IEA-MethaneAbatement'!$O:$O,"&lt;"&amp;$B43,'IEA-MethaneAbatement'!$O:$O,"&gt;="&amp;$A43,'IEA-MethaneAbatement'!$M:$M,$C$1,'IEA-MethaneAbatement'!$B:$B,'Country Selector'!$A$2)+VLOOKUP($D$1,'Multipliers and Adjustments'!$A$70:$I$86,TRUNC(COLUMN(P$2)/5)+2,FALSE)*SUMIFS('IEA-MethaneAbatement'!$N:$N,'IEA-MethaneAbatement'!$O:$O,"&lt;"&amp;$B43,'IEA-MethaneAbatement'!$O:$O,"&gt;="&amp;$A43,'IEA-MethaneAbatement'!$M:$M,$D$1,'IEA-MethaneAbatement'!$B:$B,'Country Selector'!$A$2)))*(1+INDEX('EPA to IEA Scaling'!$F$8:$AO$8,,MATCH(P$2,'EPA to IEA Scaling'!$F$1:$AO$1,0)))</f>
        <v>0</v>
      </c>
      <c r="Q43" cm="1">
        <f t="array" ref="Q43">((VLOOKUP($B$1,'Multipliers and Adjustments'!$A$70:$I$86,TRUNC(COLUMN(Q$2)/5)+2,FALSE)*SUMIFS('IEA-MethaneAbatement'!$N:$N,'IEA-MethaneAbatement'!$O:$O,"&lt;"&amp;$B43,'IEA-MethaneAbatement'!$O:$O,"&gt;="&amp;$A43,'IEA-MethaneAbatement'!$M:$M,$B$1,'IEA-MethaneAbatement'!$B:$B,'Country Selector'!$A$2)+VLOOKUP($C$1,'Multipliers and Adjustments'!$A$70:$I$86,TRUNC(COLUMN(Q$2)/5)+2,FALSE)*SUMIFS('IEA-MethaneAbatement'!$N:$N,'IEA-MethaneAbatement'!$O:$O,"&lt;"&amp;$B43,'IEA-MethaneAbatement'!$O:$O,"&gt;="&amp;$A43,'IEA-MethaneAbatement'!$M:$M,$C$1,'IEA-MethaneAbatement'!$B:$B,'Country Selector'!$A$2)+VLOOKUP($D$1,'Multipliers and Adjustments'!$A$70:$I$86,TRUNC(COLUMN(Q$2)/5)+2,FALSE)*SUMIFS('IEA-MethaneAbatement'!$N:$N,'IEA-MethaneAbatement'!$O:$O,"&lt;"&amp;$B43,'IEA-MethaneAbatement'!$O:$O,"&gt;="&amp;$A43,'IEA-MethaneAbatement'!$M:$M,$D$1,'IEA-MethaneAbatement'!$B:$B,'Country Selector'!$A$2)))*(1+INDEX('EPA to IEA Scaling'!$F$8:$AO$8,,MATCH(Q$2,'EPA to IEA Scaling'!$F$1:$AO$1,0)))</f>
        <v>0</v>
      </c>
      <c r="R43" s="31" cm="1">
        <f t="array" ref="R43">((VLOOKUP($B$1,'Multipliers and Adjustments'!$A$70:$I$86,TRUNC(COLUMN(R$2)/5)+2,FALSE)*SUMIFS('IEA-MethaneAbatement'!$N:$N,'IEA-MethaneAbatement'!$O:$O,"&lt;"&amp;$B43,'IEA-MethaneAbatement'!$O:$O,"&gt;="&amp;$A43,'IEA-MethaneAbatement'!$M:$M,$B$1,'IEA-MethaneAbatement'!$B:$B,'Country Selector'!$A$2)+VLOOKUP($C$1,'Multipliers and Adjustments'!$A$70:$I$86,TRUNC(COLUMN(R$2)/5)+2,FALSE)*SUMIFS('IEA-MethaneAbatement'!$N:$N,'IEA-MethaneAbatement'!$O:$O,"&lt;"&amp;$B43,'IEA-MethaneAbatement'!$O:$O,"&gt;="&amp;$A43,'IEA-MethaneAbatement'!$M:$M,$C$1,'IEA-MethaneAbatement'!$B:$B,'Country Selector'!$A$2)+VLOOKUP($D$1,'Multipliers and Adjustments'!$A$70:$I$86,TRUNC(COLUMN(R$2)/5)+2,FALSE)*SUMIFS('IEA-MethaneAbatement'!$N:$N,'IEA-MethaneAbatement'!$O:$O,"&lt;"&amp;$B43,'IEA-MethaneAbatement'!$O:$O,"&gt;="&amp;$A43,'IEA-MethaneAbatement'!$M:$M,$D$1,'IEA-MethaneAbatement'!$B:$B,'Country Selector'!$A$2)))*(1+INDEX('EPA to IEA Scaling'!$F$8:$AO$8,,MATCH(R$2,'EPA to IEA Scaling'!$F$1:$AO$1,0)))</f>
        <v>0</v>
      </c>
      <c r="S43" cm="1">
        <f t="array" ref="S43">((VLOOKUP($B$1,'Multipliers and Adjustments'!$A$70:$I$86,TRUNC(COLUMN(S$2)/5)+2,FALSE)*SUMIFS('IEA-MethaneAbatement'!$N:$N,'IEA-MethaneAbatement'!$O:$O,"&lt;"&amp;$B43,'IEA-MethaneAbatement'!$O:$O,"&gt;="&amp;$A43,'IEA-MethaneAbatement'!$M:$M,$B$1,'IEA-MethaneAbatement'!$B:$B,'Country Selector'!$A$2)+VLOOKUP($C$1,'Multipliers and Adjustments'!$A$70:$I$86,TRUNC(COLUMN(S$2)/5)+2,FALSE)*SUMIFS('IEA-MethaneAbatement'!$N:$N,'IEA-MethaneAbatement'!$O:$O,"&lt;"&amp;$B43,'IEA-MethaneAbatement'!$O:$O,"&gt;="&amp;$A43,'IEA-MethaneAbatement'!$M:$M,$C$1,'IEA-MethaneAbatement'!$B:$B,'Country Selector'!$A$2)+VLOOKUP($D$1,'Multipliers and Adjustments'!$A$70:$I$86,TRUNC(COLUMN(S$2)/5)+2,FALSE)*SUMIFS('IEA-MethaneAbatement'!$N:$N,'IEA-MethaneAbatement'!$O:$O,"&lt;"&amp;$B43,'IEA-MethaneAbatement'!$O:$O,"&gt;="&amp;$A43,'IEA-MethaneAbatement'!$M:$M,$D$1,'IEA-MethaneAbatement'!$B:$B,'Country Selector'!$A$2)))*(1+INDEX('EPA to IEA Scaling'!$F$8:$AO$8,,MATCH(S$2,'EPA to IEA Scaling'!$F$1:$AO$1,0)))</f>
        <v>0</v>
      </c>
      <c r="T43" cm="1">
        <f t="array" ref="T43">((VLOOKUP($B$1,'Multipliers and Adjustments'!$A$70:$I$86,TRUNC(COLUMN(T$2)/5)+2,FALSE)*SUMIFS('IEA-MethaneAbatement'!$N:$N,'IEA-MethaneAbatement'!$O:$O,"&lt;"&amp;$B43,'IEA-MethaneAbatement'!$O:$O,"&gt;="&amp;$A43,'IEA-MethaneAbatement'!$M:$M,$B$1,'IEA-MethaneAbatement'!$B:$B,'Country Selector'!$A$2)+VLOOKUP($C$1,'Multipliers and Adjustments'!$A$70:$I$86,TRUNC(COLUMN(T$2)/5)+2,FALSE)*SUMIFS('IEA-MethaneAbatement'!$N:$N,'IEA-MethaneAbatement'!$O:$O,"&lt;"&amp;$B43,'IEA-MethaneAbatement'!$O:$O,"&gt;="&amp;$A43,'IEA-MethaneAbatement'!$M:$M,$C$1,'IEA-MethaneAbatement'!$B:$B,'Country Selector'!$A$2)+VLOOKUP($D$1,'Multipliers and Adjustments'!$A$70:$I$86,TRUNC(COLUMN(T$2)/5)+2,FALSE)*SUMIFS('IEA-MethaneAbatement'!$N:$N,'IEA-MethaneAbatement'!$O:$O,"&lt;"&amp;$B43,'IEA-MethaneAbatement'!$O:$O,"&gt;="&amp;$A43,'IEA-MethaneAbatement'!$M:$M,$D$1,'IEA-MethaneAbatement'!$B:$B,'Country Selector'!$A$2)))*(1+INDEX('EPA to IEA Scaling'!$F$8:$AO$8,,MATCH(T$2,'EPA to IEA Scaling'!$F$1:$AO$1,0)))</f>
        <v>0</v>
      </c>
      <c r="U43" cm="1">
        <f t="array" ref="U43">((VLOOKUP($B$1,'Multipliers and Adjustments'!$A$70:$I$86,TRUNC(COLUMN(U$2)/5)+2,FALSE)*SUMIFS('IEA-MethaneAbatement'!$N:$N,'IEA-MethaneAbatement'!$O:$O,"&lt;"&amp;$B43,'IEA-MethaneAbatement'!$O:$O,"&gt;="&amp;$A43,'IEA-MethaneAbatement'!$M:$M,$B$1,'IEA-MethaneAbatement'!$B:$B,'Country Selector'!$A$2)+VLOOKUP($C$1,'Multipliers and Adjustments'!$A$70:$I$86,TRUNC(COLUMN(U$2)/5)+2,FALSE)*SUMIFS('IEA-MethaneAbatement'!$N:$N,'IEA-MethaneAbatement'!$O:$O,"&lt;"&amp;$B43,'IEA-MethaneAbatement'!$O:$O,"&gt;="&amp;$A43,'IEA-MethaneAbatement'!$M:$M,$C$1,'IEA-MethaneAbatement'!$B:$B,'Country Selector'!$A$2)+VLOOKUP($D$1,'Multipliers and Adjustments'!$A$70:$I$86,TRUNC(COLUMN(U$2)/5)+2,FALSE)*SUMIFS('IEA-MethaneAbatement'!$N:$N,'IEA-MethaneAbatement'!$O:$O,"&lt;"&amp;$B43,'IEA-MethaneAbatement'!$O:$O,"&gt;="&amp;$A43,'IEA-MethaneAbatement'!$M:$M,$D$1,'IEA-MethaneAbatement'!$B:$B,'Country Selector'!$A$2)))*(1+INDEX('EPA to IEA Scaling'!$F$8:$AO$8,,MATCH(U$2,'EPA to IEA Scaling'!$F$1:$AO$1,0)))</f>
        <v>0</v>
      </c>
      <c r="V43" cm="1">
        <f t="array" ref="V43">((VLOOKUP($B$1,'Multipliers and Adjustments'!$A$70:$I$86,TRUNC(COLUMN(V$2)/5)+2,FALSE)*SUMIFS('IEA-MethaneAbatement'!$N:$N,'IEA-MethaneAbatement'!$O:$O,"&lt;"&amp;$B43,'IEA-MethaneAbatement'!$O:$O,"&gt;="&amp;$A43,'IEA-MethaneAbatement'!$M:$M,$B$1,'IEA-MethaneAbatement'!$B:$B,'Country Selector'!$A$2)+VLOOKUP($C$1,'Multipliers and Adjustments'!$A$70:$I$86,TRUNC(COLUMN(V$2)/5)+2,FALSE)*SUMIFS('IEA-MethaneAbatement'!$N:$N,'IEA-MethaneAbatement'!$O:$O,"&lt;"&amp;$B43,'IEA-MethaneAbatement'!$O:$O,"&gt;="&amp;$A43,'IEA-MethaneAbatement'!$M:$M,$C$1,'IEA-MethaneAbatement'!$B:$B,'Country Selector'!$A$2)+VLOOKUP($D$1,'Multipliers and Adjustments'!$A$70:$I$86,TRUNC(COLUMN(V$2)/5)+2,FALSE)*SUMIFS('IEA-MethaneAbatement'!$N:$N,'IEA-MethaneAbatement'!$O:$O,"&lt;"&amp;$B43,'IEA-MethaneAbatement'!$O:$O,"&gt;="&amp;$A43,'IEA-MethaneAbatement'!$M:$M,$D$1,'IEA-MethaneAbatement'!$B:$B,'Country Selector'!$A$2)))*(1+INDEX('EPA to IEA Scaling'!$F$8:$AO$8,,MATCH(V$2,'EPA to IEA Scaling'!$F$1:$AO$1,0)))</f>
        <v>0</v>
      </c>
      <c r="W43" s="31" cm="1">
        <f t="array" ref="W43">((VLOOKUP($B$1,'Multipliers and Adjustments'!$A$70:$I$86,TRUNC(COLUMN(W$2)/5)+2,FALSE)*SUMIFS('IEA-MethaneAbatement'!$N:$N,'IEA-MethaneAbatement'!$O:$O,"&lt;"&amp;$B43,'IEA-MethaneAbatement'!$O:$O,"&gt;="&amp;$A43,'IEA-MethaneAbatement'!$M:$M,$B$1,'IEA-MethaneAbatement'!$B:$B,'Country Selector'!$A$2)+VLOOKUP($C$1,'Multipliers and Adjustments'!$A$70:$I$86,TRUNC(COLUMN(W$2)/5)+2,FALSE)*SUMIFS('IEA-MethaneAbatement'!$N:$N,'IEA-MethaneAbatement'!$O:$O,"&lt;"&amp;$B43,'IEA-MethaneAbatement'!$O:$O,"&gt;="&amp;$A43,'IEA-MethaneAbatement'!$M:$M,$C$1,'IEA-MethaneAbatement'!$B:$B,'Country Selector'!$A$2)+VLOOKUP($D$1,'Multipliers and Adjustments'!$A$70:$I$86,TRUNC(COLUMN(W$2)/5)+2,FALSE)*SUMIFS('IEA-MethaneAbatement'!$N:$N,'IEA-MethaneAbatement'!$O:$O,"&lt;"&amp;$B43,'IEA-MethaneAbatement'!$O:$O,"&gt;="&amp;$A43,'IEA-MethaneAbatement'!$M:$M,$D$1,'IEA-MethaneAbatement'!$B:$B,'Country Selector'!$A$2)))*(1+INDEX('EPA to IEA Scaling'!$F$8:$AO$8,,MATCH(W$2,'EPA to IEA Scaling'!$F$1:$AO$1,0)))</f>
        <v>0</v>
      </c>
      <c r="X43" cm="1">
        <f t="array" ref="X43">((VLOOKUP($B$1,'Multipliers and Adjustments'!$A$70:$I$86,TRUNC(COLUMN(X$2)/5)+2,FALSE)*SUMIFS('IEA-MethaneAbatement'!$N:$N,'IEA-MethaneAbatement'!$O:$O,"&lt;"&amp;$B43,'IEA-MethaneAbatement'!$O:$O,"&gt;="&amp;$A43,'IEA-MethaneAbatement'!$M:$M,$B$1,'IEA-MethaneAbatement'!$B:$B,'Country Selector'!$A$2)+VLOOKUP($C$1,'Multipliers and Adjustments'!$A$70:$I$86,TRUNC(COLUMN(X$2)/5)+2,FALSE)*SUMIFS('IEA-MethaneAbatement'!$N:$N,'IEA-MethaneAbatement'!$O:$O,"&lt;"&amp;$B43,'IEA-MethaneAbatement'!$O:$O,"&gt;="&amp;$A43,'IEA-MethaneAbatement'!$M:$M,$C$1,'IEA-MethaneAbatement'!$B:$B,'Country Selector'!$A$2)+VLOOKUP($D$1,'Multipliers and Adjustments'!$A$70:$I$86,TRUNC(COLUMN(X$2)/5)+2,FALSE)*SUMIFS('IEA-MethaneAbatement'!$N:$N,'IEA-MethaneAbatement'!$O:$O,"&lt;"&amp;$B43,'IEA-MethaneAbatement'!$O:$O,"&gt;="&amp;$A43,'IEA-MethaneAbatement'!$M:$M,$D$1,'IEA-MethaneAbatement'!$B:$B,'Country Selector'!$A$2)))*(1+INDEX('EPA to IEA Scaling'!$F$8:$AO$8,,MATCH(X$2,'EPA to IEA Scaling'!$F$1:$AO$1,0)))</f>
        <v>0</v>
      </c>
      <c r="Y43" cm="1">
        <f t="array" ref="Y43">((VLOOKUP($B$1,'Multipliers and Adjustments'!$A$70:$I$86,TRUNC(COLUMN(Y$2)/5)+2,FALSE)*SUMIFS('IEA-MethaneAbatement'!$N:$N,'IEA-MethaneAbatement'!$O:$O,"&lt;"&amp;$B43,'IEA-MethaneAbatement'!$O:$O,"&gt;="&amp;$A43,'IEA-MethaneAbatement'!$M:$M,$B$1,'IEA-MethaneAbatement'!$B:$B,'Country Selector'!$A$2)+VLOOKUP($C$1,'Multipliers and Adjustments'!$A$70:$I$86,TRUNC(COLUMN(Y$2)/5)+2,FALSE)*SUMIFS('IEA-MethaneAbatement'!$N:$N,'IEA-MethaneAbatement'!$O:$O,"&lt;"&amp;$B43,'IEA-MethaneAbatement'!$O:$O,"&gt;="&amp;$A43,'IEA-MethaneAbatement'!$M:$M,$C$1,'IEA-MethaneAbatement'!$B:$B,'Country Selector'!$A$2)+VLOOKUP($D$1,'Multipliers and Adjustments'!$A$70:$I$86,TRUNC(COLUMN(Y$2)/5)+2,FALSE)*SUMIFS('IEA-MethaneAbatement'!$N:$N,'IEA-MethaneAbatement'!$O:$O,"&lt;"&amp;$B43,'IEA-MethaneAbatement'!$O:$O,"&gt;="&amp;$A43,'IEA-MethaneAbatement'!$M:$M,$D$1,'IEA-MethaneAbatement'!$B:$B,'Country Selector'!$A$2)))*(1+INDEX('EPA to IEA Scaling'!$F$8:$AO$8,,MATCH(Y$2,'EPA to IEA Scaling'!$F$1:$AO$1,0)))</f>
        <v>0</v>
      </c>
      <c r="Z43" cm="1">
        <f t="array" ref="Z43">((VLOOKUP($B$1,'Multipliers and Adjustments'!$A$70:$I$86,TRUNC(COLUMN(Z$2)/5)+2,FALSE)*SUMIFS('IEA-MethaneAbatement'!$N:$N,'IEA-MethaneAbatement'!$O:$O,"&lt;"&amp;$B43,'IEA-MethaneAbatement'!$O:$O,"&gt;="&amp;$A43,'IEA-MethaneAbatement'!$M:$M,$B$1,'IEA-MethaneAbatement'!$B:$B,'Country Selector'!$A$2)+VLOOKUP($C$1,'Multipliers and Adjustments'!$A$70:$I$86,TRUNC(COLUMN(Z$2)/5)+2,FALSE)*SUMIFS('IEA-MethaneAbatement'!$N:$N,'IEA-MethaneAbatement'!$O:$O,"&lt;"&amp;$B43,'IEA-MethaneAbatement'!$O:$O,"&gt;="&amp;$A43,'IEA-MethaneAbatement'!$M:$M,$C$1,'IEA-MethaneAbatement'!$B:$B,'Country Selector'!$A$2)+VLOOKUP($D$1,'Multipliers and Adjustments'!$A$70:$I$86,TRUNC(COLUMN(Z$2)/5)+2,FALSE)*SUMIFS('IEA-MethaneAbatement'!$N:$N,'IEA-MethaneAbatement'!$O:$O,"&lt;"&amp;$B43,'IEA-MethaneAbatement'!$O:$O,"&gt;="&amp;$A43,'IEA-MethaneAbatement'!$M:$M,$D$1,'IEA-MethaneAbatement'!$B:$B,'Country Selector'!$A$2)))*(1+INDEX('EPA to IEA Scaling'!$F$8:$AO$8,,MATCH(Z$2,'EPA to IEA Scaling'!$F$1:$AO$1,0)))</f>
        <v>0</v>
      </c>
      <c r="AA43" cm="1">
        <f t="array" ref="AA43">((VLOOKUP($B$1,'Multipliers and Adjustments'!$A$70:$I$86,TRUNC(COLUMN(AA$2)/5)+2,FALSE)*SUMIFS('IEA-MethaneAbatement'!$N:$N,'IEA-MethaneAbatement'!$O:$O,"&lt;"&amp;$B43,'IEA-MethaneAbatement'!$O:$O,"&gt;="&amp;$A43,'IEA-MethaneAbatement'!$M:$M,$B$1,'IEA-MethaneAbatement'!$B:$B,'Country Selector'!$A$2)+VLOOKUP($C$1,'Multipliers and Adjustments'!$A$70:$I$86,TRUNC(COLUMN(AA$2)/5)+2,FALSE)*SUMIFS('IEA-MethaneAbatement'!$N:$N,'IEA-MethaneAbatement'!$O:$O,"&lt;"&amp;$B43,'IEA-MethaneAbatement'!$O:$O,"&gt;="&amp;$A43,'IEA-MethaneAbatement'!$M:$M,$C$1,'IEA-MethaneAbatement'!$B:$B,'Country Selector'!$A$2)+VLOOKUP($D$1,'Multipliers and Adjustments'!$A$70:$I$86,TRUNC(COLUMN(AA$2)/5)+2,FALSE)*SUMIFS('IEA-MethaneAbatement'!$N:$N,'IEA-MethaneAbatement'!$O:$O,"&lt;"&amp;$B43,'IEA-MethaneAbatement'!$O:$O,"&gt;="&amp;$A43,'IEA-MethaneAbatement'!$M:$M,$D$1,'IEA-MethaneAbatement'!$B:$B,'Country Selector'!$A$2)))*(1+INDEX('EPA to IEA Scaling'!$F$8:$AO$8,,MATCH(AA$2,'EPA to IEA Scaling'!$F$1:$AO$1,0)))</f>
        <v>0</v>
      </c>
      <c r="AB43" s="31" cm="1">
        <f t="array" ref="AB43">((VLOOKUP($B$1,'Multipliers and Adjustments'!$A$70:$I$86,TRUNC(COLUMN(AB$2)/5)+2,FALSE)*SUMIFS('IEA-MethaneAbatement'!$N:$N,'IEA-MethaneAbatement'!$O:$O,"&lt;"&amp;$B43,'IEA-MethaneAbatement'!$O:$O,"&gt;="&amp;$A43,'IEA-MethaneAbatement'!$M:$M,$B$1,'IEA-MethaneAbatement'!$B:$B,'Country Selector'!$A$2)+VLOOKUP($C$1,'Multipliers and Adjustments'!$A$70:$I$86,TRUNC(COLUMN(AB$2)/5)+2,FALSE)*SUMIFS('IEA-MethaneAbatement'!$N:$N,'IEA-MethaneAbatement'!$O:$O,"&lt;"&amp;$B43,'IEA-MethaneAbatement'!$O:$O,"&gt;="&amp;$A43,'IEA-MethaneAbatement'!$M:$M,$C$1,'IEA-MethaneAbatement'!$B:$B,'Country Selector'!$A$2)+VLOOKUP($D$1,'Multipliers and Adjustments'!$A$70:$I$86,TRUNC(COLUMN(AB$2)/5)+2,FALSE)*SUMIFS('IEA-MethaneAbatement'!$N:$N,'IEA-MethaneAbatement'!$O:$O,"&lt;"&amp;$B43,'IEA-MethaneAbatement'!$O:$O,"&gt;="&amp;$A43,'IEA-MethaneAbatement'!$M:$M,$D$1,'IEA-MethaneAbatement'!$B:$B,'Country Selector'!$A$2)))*(1+INDEX('EPA to IEA Scaling'!$F$8:$AO$8,,MATCH(AB$2,'EPA to IEA Scaling'!$F$1:$AO$1,0)))</f>
        <v>0</v>
      </c>
      <c r="AC43" cm="1">
        <f t="array" ref="AC43">((VLOOKUP($B$1,'Multipliers and Adjustments'!$A$70:$I$86,TRUNC(COLUMN(AC$2)/5)+2,FALSE)*SUMIFS('IEA-MethaneAbatement'!$N:$N,'IEA-MethaneAbatement'!$O:$O,"&lt;"&amp;$B43,'IEA-MethaneAbatement'!$O:$O,"&gt;="&amp;$A43,'IEA-MethaneAbatement'!$M:$M,$B$1,'IEA-MethaneAbatement'!$B:$B,'Country Selector'!$A$2)+VLOOKUP($C$1,'Multipliers and Adjustments'!$A$70:$I$86,TRUNC(COLUMN(AC$2)/5)+2,FALSE)*SUMIFS('IEA-MethaneAbatement'!$N:$N,'IEA-MethaneAbatement'!$O:$O,"&lt;"&amp;$B43,'IEA-MethaneAbatement'!$O:$O,"&gt;="&amp;$A43,'IEA-MethaneAbatement'!$M:$M,$C$1,'IEA-MethaneAbatement'!$B:$B,'Country Selector'!$A$2)+VLOOKUP($D$1,'Multipliers and Adjustments'!$A$70:$I$86,TRUNC(COLUMN(AC$2)/5)+2,FALSE)*SUMIFS('IEA-MethaneAbatement'!$N:$N,'IEA-MethaneAbatement'!$O:$O,"&lt;"&amp;$B43,'IEA-MethaneAbatement'!$O:$O,"&gt;="&amp;$A43,'IEA-MethaneAbatement'!$M:$M,$D$1,'IEA-MethaneAbatement'!$B:$B,'Country Selector'!$A$2)))*(1+INDEX('EPA to IEA Scaling'!$F$8:$AO$8,,MATCH(AC$2,'EPA to IEA Scaling'!$F$1:$AO$1,0)))</f>
        <v>0</v>
      </c>
      <c r="AD43" cm="1">
        <f t="array" ref="AD43">((VLOOKUP($B$1,'Multipliers and Adjustments'!$A$70:$I$86,TRUNC(COLUMN(AD$2)/5)+2,FALSE)*SUMIFS('IEA-MethaneAbatement'!$N:$N,'IEA-MethaneAbatement'!$O:$O,"&lt;"&amp;$B43,'IEA-MethaneAbatement'!$O:$O,"&gt;="&amp;$A43,'IEA-MethaneAbatement'!$M:$M,$B$1,'IEA-MethaneAbatement'!$B:$B,'Country Selector'!$A$2)+VLOOKUP($C$1,'Multipliers and Adjustments'!$A$70:$I$86,TRUNC(COLUMN(AD$2)/5)+2,FALSE)*SUMIFS('IEA-MethaneAbatement'!$N:$N,'IEA-MethaneAbatement'!$O:$O,"&lt;"&amp;$B43,'IEA-MethaneAbatement'!$O:$O,"&gt;="&amp;$A43,'IEA-MethaneAbatement'!$M:$M,$C$1,'IEA-MethaneAbatement'!$B:$B,'Country Selector'!$A$2)+VLOOKUP($D$1,'Multipliers and Adjustments'!$A$70:$I$86,TRUNC(COLUMN(AD$2)/5)+2,FALSE)*SUMIFS('IEA-MethaneAbatement'!$N:$N,'IEA-MethaneAbatement'!$O:$O,"&lt;"&amp;$B43,'IEA-MethaneAbatement'!$O:$O,"&gt;="&amp;$A43,'IEA-MethaneAbatement'!$M:$M,$D$1,'IEA-MethaneAbatement'!$B:$B,'Country Selector'!$A$2)))*(1+INDEX('EPA to IEA Scaling'!$F$8:$AO$8,,MATCH(AD$2,'EPA to IEA Scaling'!$F$1:$AO$1,0)))</f>
        <v>0</v>
      </c>
      <c r="AE43" cm="1">
        <f t="array" ref="AE43">((VLOOKUP($B$1,'Multipliers and Adjustments'!$A$70:$I$86,TRUNC(COLUMN(AE$2)/5)+2,FALSE)*SUMIFS('IEA-MethaneAbatement'!$N:$N,'IEA-MethaneAbatement'!$O:$O,"&lt;"&amp;$B43,'IEA-MethaneAbatement'!$O:$O,"&gt;="&amp;$A43,'IEA-MethaneAbatement'!$M:$M,$B$1,'IEA-MethaneAbatement'!$B:$B,'Country Selector'!$A$2)+VLOOKUP($C$1,'Multipliers and Adjustments'!$A$70:$I$86,TRUNC(COLUMN(AE$2)/5)+2,FALSE)*SUMIFS('IEA-MethaneAbatement'!$N:$N,'IEA-MethaneAbatement'!$O:$O,"&lt;"&amp;$B43,'IEA-MethaneAbatement'!$O:$O,"&gt;="&amp;$A43,'IEA-MethaneAbatement'!$M:$M,$C$1,'IEA-MethaneAbatement'!$B:$B,'Country Selector'!$A$2)+VLOOKUP($D$1,'Multipliers and Adjustments'!$A$70:$I$86,TRUNC(COLUMN(AE$2)/5)+2,FALSE)*SUMIFS('IEA-MethaneAbatement'!$N:$N,'IEA-MethaneAbatement'!$O:$O,"&lt;"&amp;$B43,'IEA-MethaneAbatement'!$O:$O,"&gt;="&amp;$A43,'IEA-MethaneAbatement'!$M:$M,$D$1,'IEA-MethaneAbatement'!$B:$B,'Country Selector'!$A$2)))*(1+INDEX('EPA to IEA Scaling'!$F$8:$AO$8,,MATCH(AE$2,'EPA to IEA Scaling'!$F$1:$AO$1,0)))</f>
        <v>0</v>
      </c>
      <c r="AF43" cm="1">
        <f t="array" ref="AF43">((VLOOKUP($B$1,'Multipliers and Adjustments'!$A$70:$I$86,TRUNC(COLUMN(AF$2)/5)+2,FALSE)*SUMIFS('IEA-MethaneAbatement'!$N:$N,'IEA-MethaneAbatement'!$O:$O,"&lt;"&amp;$B43,'IEA-MethaneAbatement'!$O:$O,"&gt;="&amp;$A43,'IEA-MethaneAbatement'!$M:$M,$B$1,'IEA-MethaneAbatement'!$B:$B,'Country Selector'!$A$2)+VLOOKUP($C$1,'Multipliers and Adjustments'!$A$70:$I$86,TRUNC(COLUMN(AF$2)/5)+2,FALSE)*SUMIFS('IEA-MethaneAbatement'!$N:$N,'IEA-MethaneAbatement'!$O:$O,"&lt;"&amp;$B43,'IEA-MethaneAbatement'!$O:$O,"&gt;="&amp;$A43,'IEA-MethaneAbatement'!$M:$M,$C$1,'IEA-MethaneAbatement'!$B:$B,'Country Selector'!$A$2)+VLOOKUP($D$1,'Multipliers and Adjustments'!$A$70:$I$86,TRUNC(COLUMN(AF$2)/5)+2,FALSE)*SUMIFS('IEA-MethaneAbatement'!$N:$N,'IEA-MethaneAbatement'!$O:$O,"&lt;"&amp;$B43,'IEA-MethaneAbatement'!$O:$O,"&gt;="&amp;$A43,'IEA-MethaneAbatement'!$M:$M,$D$1,'IEA-MethaneAbatement'!$B:$B,'Country Selector'!$A$2)))*(1+INDEX('EPA to IEA Scaling'!$F$8:$AO$8,,MATCH(AF$2,'EPA to IEA Scaling'!$F$1:$AO$1,0)))</f>
        <v>0</v>
      </c>
      <c r="AG43" s="31" cm="1">
        <f t="array" ref="AG43">((VLOOKUP($B$1,'Multipliers and Adjustments'!$A$70:$I$86,TRUNC(COLUMN(AG$2)/5)+2,FALSE)*SUMIFS('IEA-MethaneAbatement'!$N:$N,'IEA-MethaneAbatement'!$O:$O,"&lt;"&amp;$B43,'IEA-MethaneAbatement'!$O:$O,"&gt;="&amp;$A43,'IEA-MethaneAbatement'!$M:$M,$B$1,'IEA-MethaneAbatement'!$B:$B,'Country Selector'!$A$2)+VLOOKUP($C$1,'Multipliers and Adjustments'!$A$70:$I$86,TRUNC(COLUMN(AG$2)/5)+2,FALSE)*SUMIFS('IEA-MethaneAbatement'!$N:$N,'IEA-MethaneAbatement'!$O:$O,"&lt;"&amp;$B43,'IEA-MethaneAbatement'!$O:$O,"&gt;="&amp;$A43,'IEA-MethaneAbatement'!$M:$M,$C$1,'IEA-MethaneAbatement'!$B:$B,'Country Selector'!$A$2)+VLOOKUP($D$1,'Multipliers and Adjustments'!$A$70:$I$86,TRUNC(COLUMN(AG$2)/5)+2,FALSE)*SUMIFS('IEA-MethaneAbatement'!$N:$N,'IEA-MethaneAbatement'!$O:$O,"&lt;"&amp;$B43,'IEA-MethaneAbatement'!$O:$O,"&gt;="&amp;$A43,'IEA-MethaneAbatement'!$M:$M,$D$1,'IEA-MethaneAbatement'!$B:$B,'Country Selector'!$A$2)))*(1+INDEX('EPA to IEA Scaling'!$F$8:$AO$8,,MATCH(AG$2,'EPA to IEA Scaling'!$F$1:$AO$1,0)))</f>
        <v>0</v>
      </c>
      <c r="AH43" cm="1">
        <f t="array" ref="AH43">((VLOOKUP($B$1,'Multipliers and Adjustments'!$A$70:$I$86,TRUNC(COLUMN(AH$2)/5)+2,FALSE)*SUMIFS('IEA-MethaneAbatement'!$N:$N,'IEA-MethaneAbatement'!$O:$O,"&lt;"&amp;$B43,'IEA-MethaneAbatement'!$O:$O,"&gt;="&amp;$A43,'IEA-MethaneAbatement'!$M:$M,$B$1,'IEA-MethaneAbatement'!$B:$B,'Country Selector'!$A$2)+VLOOKUP($C$1,'Multipliers and Adjustments'!$A$70:$I$86,TRUNC(COLUMN(AH$2)/5)+2,FALSE)*SUMIFS('IEA-MethaneAbatement'!$N:$N,'IEA-MethaneAbatement'!$O:$O,"&lt;"&amp;$B43,'IEA-MethaneAbatement'!$O:$O,"&gt;="&amp;$A43,'IEA-MethaneAbatement'!$M:$M,$C$1,'IEA-MethaneAbatement'!$B:$B,'Country Selector'!$A$2)+VLOOKUP($D$1,'Multipliers and Adjustments'!$A$70:$I$86,TRUNC(COLUMN(AH$2)/5)+2,FALSE)*SUMIFS('IEA-MethaneAbatement'!$N:$N,'IEA-MethaneAbatement'!$O:$O,"&lt;"&amp;$B43,'IEA-MethaneAbatement'!$O:$O,"&gt;="&amp;$A43,'IEA-MethaneAbatement'!$M:$M,$D$1,'IEA-MethaneAbatement'!$B:$B,'Country Selector'!$A$2)))*(1+INDEX('EPA to IEA Scaling'!$F$8:$AO$8,,MATCH(AH$2,'EPA to IEA Scaling'!$F$1:$AO$1,0)))</f>
        <v>0</v>
      </c>
      <c r="AI43" cm="1">
        <f t="array" ref="AI43">((VLOOKUP($B$1,'Multipliers and Adjustments'!$A$70:$I$86,TRUNC(COLUMN(AI$2)/5)+2,FALSE)*SUMIFS('IEA-MethaneAbatement'!$N:$N,'IEA-MethaneAbatement'!$O:$O,"&lt;"&amp;$B43,'IEA-MethaneAbatement'!$O:$O,"&gt;="&amp;$A43,'IEA-MethaneAbatement'!$M:$M,$B$1,'IEA-MethaneAbatement'!$B:$B,'Country Selector'!$A$2)+VLOOKUP($C$1,'Multipliers and Adjustments'!$A$70:$I$86,TRUNC(COLUMN(AI$2)/5)+2,FALSE)*SUMIFS('IEA-MethaneAbatement'!$N:$N,'IEA-MethaneAbatement'!$O:$O,"&lt;"&amp;$B43,'IEA-MethaneAbatement'!$O:$O,"&gt;="&amp;$A43,'IEA-MethaneAbatement'!$M:$M,$C$1,'IEA-MethaneAbatement'!$B:$B,'Country Selector'!$A$2)+VLOOKUP($D$1,'Multipliers and Adjustments'!$A$70:$I$86,TRUNC(COLUMN(AI$2)/5)+2,FALSE)*SUMIFS('IEA-MethaneAbatement'!$N:$N,'IEA-MethaneAbatement'!$O:$O,"&lt;"&amp;$B43,'IEA-MethaneAbatement'!$O:$O,"&gt;="&amp;$A43,'IEA-MethaneAbatement'!$M:$M,$D$1,'IEA-MethaneAbatement'!$B:$B,'Country Selector'!$A$2)))*(1+INDEX('EPA to IEA Scaling'!$F$8:$AO$8,,MATCH(AI$2,'EPA to IEA Scaling'!$F$1:$AO$1,0)))</f>
        <v>0</v>
      </c>
      <c r="AJ43" cm="1">
        <f t="array" ref="AJ43">((VLOOKUP($B$1,'Multipliers and Adjustments'!$A$70:$I$86,TRUNC(COLUMN(AJ$2)/5)+2,FALSE)*SUMIFS('IEA-MethaneAbatement'!$N:$N,'IEA-MethaneAbatement'!$O:$O,"&lt;"&amp;$B43,'IEA-MethaneAbatement'!$O:$O,"&gt;="&amp;$A43,'IEA-MethaneAbatement'!$M:$M,$B$1,'IEA-MethaneAbatement'!$B:$B,'Country Selector'!$A$2)+VLOOKUP($C$1,'Multipliers and Adjustments'!$A$70:$I$86,TRUNC(COLUMN(AJ$2)/5)+2,FALSE)*SUMIFS('IEA-MethaneAbatement'!$N:$N,'IEA-MethaneAbatement'!$O:$O,"&lt;"&amp;$B43,'IEA-MethaneAbatement'!$O:$O,"&gt;="&amp;$A43,'IEA-MethaneAbatement'!$M:$M,$C$1,'IEA-MethaneAbatement'!$B:$B,'Country Selector'!$A$2)+VLOOKUP($D$1,'Multipliers and Adjustments'!$A$70:$I$86,TRUNC(COLUMN(AJ$2)/5)+2,FALSE)*SUMIFS('IEA-MethaneAbatement'!$N:$N,'IEA-MethaneAbatement'!$O:$O,"&lt;"&amp;$B43,'IEA-MethaneAbatement'!$O:$O,"&gt;="&amp;$A43,'IEA-MethaneAbatement'!$M:$M,$D$1,'IEA-MethaneAbatement'!$B:$B,'Country Selector'!$A$2)))*(1+INDEX('EPA to IEA Scaling'!$F$8:$AO$8,,MATCH(AJ$2,'EPA to IEA Scaling'!$F$1:$AO$1,0)))</f>
        <v>0</v>
      </c>
      <c r="AK43" cm="1">
        <f t="array" ref="AK43">((VLOOKUP($B$1,'Multipliers and Adjustments'!$A$70:$I$86,TRUNC(COLUMN(AK$2)/5)+2,FALSE)*SUMIFS('IEA-MethaneAbatement'!$N:$N,'IEA-MethaneAbatement'!$O:$O,"&lt;"&amp;$B43,'IEA-MethaneAbatement'!$O:$O,"&gt;="&amp;$A43,'IEA-MethaneAbatement'!$M:$M,$B$1,'IEA-MethaneAbatement'!$B:$B,'Country Selector'!$A$2)+VLOOKUP($C$1,'Multipliers and Adjustments'!$A$70:$I$86,TRUNC(COLUMN(AK$2)/5)+2,FALSE)*SUMIFS('IEA-MethaneAbatement'!$N:$N,'IEA-MethaneAbatement'!$O:$O,"&lt;"&amp;$B43,'IEA-MethaneAbatement'!$O:$O,"&gt;="&amp;$A43,'IEA-MethaneAbatement'!$M:$M,$C$1,'IEA-MethaneAbatement'!$B:$B,'Country Selector'!$A$2)+VLOOKUP($D$1,'Multipliers and Adjustments'!$A$70:$I$86,TRUNC(COLUMN(AK$2)/5)+2,FALSE)*SUMIFS('IEA-MethaneAbatement'!$N:$N,'IEA-MethaneAbatement'!$O:$O,"&lt;"&amp;$B43,'IEA-MethaneAbatement'!$O:$O,"&gt;="&amp;$A43,'IEA-MethaneAbatement'!$M:$M,$D$1,'IEA-MethaneAbatement'!$B:$B,'Country Selector'!$A$2)))*(1+INDEX('EPA to IEA Scaling'!$F$8:$AO$8,,MATCH(AK$2,'EPA to IEA Scaling'!$F$1:$AO$1,0)))</f>
        <v>0</v>
      </c>
      <c r="AL43" s="31" cm="1">
        <f t="array" ref="AL43">((VLOOKUP($B$1,'Multipliers and Adjustments'!$A$70:$I$86,TRUNC(COLUMN(AL$2)/5)+2,FALSE)*SUMIFS('IEA-MethaneAbatement'!$N:$N,'IEA-MethaneAbatement'!$O:$O,"&lt;"&amp;$B43,'IEA-MethaneAbatement'!$O:$O,"&gt;="&amp;$A43,'IEA-MethaneAbatement'!$M:$M,$B$1,'IEA-MethaneAbatement'!$B:$B,'Country Selector'!$A$2)+VLOOKUP($C$1,'Multipliers and Adjustments'!$A$70:$I$86,TRUNC(COLUMN(AL$2)/5)+2,FALSE)*SUMIFS('IEA-MethaneAbatement'!$N:$N,'IEA-MethaneAbatement'!$O:$O,"&lt;"&amp;$B43,'IEA-MethaneAbatement'!$O:$O,"&gt;="&amp;$A43,'IEA-MethaneAbatement'!$M:$M,$C$1,'IEA-MethaneAbatement'!$B:$B,'Country Selector'!$A$2)+VLOOKUP($D$1,'Multipliers and Adjustments'!$A$70:$I$86,TRUNC(COLUMN(AL$2)/5)+2,FALSE)*SUMIFS('IEA-MethaneAbatement'!$N:$N,'IEA-MethaneAbatement'!$O:$O,"&lt;"&amp;$B43,'IEA-MethaneAbatement'!$O:$O,"&gt;="&amp;$A43,'IEA-MethaneAbatement'!$M:$M,$D$1,'IEA-MethaneAbatement'!$B:$B,'Country Selector'!$A$2)))*(1+INDEX('EPA to IEA Scaling'!$F$8:$AO$8,,MATCH(AL$2,'EPA to IEA Scaling'!$F$1:$AO$1,0)))</f>
        <v>0</v>
      </c>
    </row>
    <row r="44" spans="1:38" x14ac:dyDescent="0.45">
      <c r="A44" s="15">
        <f t="shared" si="1"/>
        <v>90</v>
      </c>
      <c r="B44" s="16">
        <f t="shared" si="2"/>
        <v>100</v>
      </c>
      <c r="C44" s="47" cm="1">
        <f t="array" ref="C44">((VLOOKUP($B$1,'Multipliers and Adjustments'!$A$70:$I$86,TRUNC(COLUMN(C$2)/5)+2,FALSE)*SUMIFS('IEA-MethaneAbatement'!$N:$N,'IEA-MethaneAbatement'!$O:$O,"&lt;"&amp;$B44,'IEA-MethaneAbatement'!$O:$O,"&gt;="&amp;$A44,'IEA-MethaneAbatement'!$M:$M,$B$1,'IEA-MethaneAbatement'!$B:$B,'Country Selector'!$A$2)+VLOOKUP($C$1,'Multipliers and Adjustments'!$A$70:$I$86,TRUNC(COLUMN(C$2)/5)+2,FALSE)*SUMIFS('IEA-MethaneAbatement'!$N:$N,'IEA-MethaneAbatement'!$O:$O,"&lt;"&amp;$B44,'IEA-MethaneAbatement'!$O:$O,"&gt;="&amp;$A44,'IEA-MethaneAbatement'!$M:$M,$C$1,'IEA-MethaneAbatement'!$B:$B,'Country Selector'!$A$2)+VLOOKUP($D$1,'Multipliers and Adjustments'!$A$70:$I$86,TRUNC(COLUMN(C$2)/5)+2,FALSE)*SUMIFS('IEA-MethaneAbatement'!$N:$N,'IEA-MethaneAbatement'!$O:$O,"&lt;"&amp;$B44,'IEA-MethaneAbatement'!$O:$O,"&gt;="&amp;$A44,'IEA-MethaneAbatement'!$M:$M,$D$1,'IEA-MethaneAbatement'!$B:$B,'Country Selector'!$A$2)))*(1+INDEX('EPA to IEA Scaling'!$F$8:$AO$8,,MATCH(C$2,'EPA to IEA Scaling'!$F$1:$AO$1,0)))</f>
        <v>0</v>
      </c>
      <c r="D44" cm="1">
        <f t="array" ref="D44">((VLOOKUP($B$1,'Multipliers and Adjustments'!$A$70:$I$86,TRUNC(COLUMN(D$2)/5)+2,FALSE)*SUMIFS('IEA-MethaneAbatement'!$N:$N,'IEA-MethaneAbatement'!$O:$O,"&lt;"&amp;$B44,'IEA-MethaneAbatement'!$O:$O,"&gt;="&amp;$A44,'IEA-MethaneAbatement'!$M:$M,$B$1,'IEA-MethaneAbatement'!$B:$B,'Country Selector'!$A$2)+VLOOKUP($C$1,'Multipliers and Adjustments'!$A$70:$I$86,TRUNC(COLUMN(D$2)/5)+2,FALSE)*SUMIFS('IEA-MethaneAbatement'!$N:$N,'IEA-MethaneAbatement'!$O:$O,"&lt;"&amp;$B44,'IEA-MethaneAbatement'!$O:$O,"&gt;="&amp;$A44,'IEA-MethaneAbatement'!$M:$M,$C$1,'IEA-MethaneAbatement'!$B:$B,'Country Selector'!$A$2)+VLOOKUP($D$1,'Multipliers and Adjustments'!$A$70:$I$86,TRUNC(COLUMN(D$2)/5)+2,FALSE)*SUMIFS('IEA-MethaneAbatement'!$N:$N,'IEA-MethaneAbatement'!$O:$O,"&lt;"&amp;$B44,'IEA-MethaneAbatement'!$O:$O,"&gt;="&amp;$A44,'IEA-MethaneAbatement'!$M:$M,$D$1,'IEA-MethaneAbatement'!$B:$B,'Country Selector'!$A$2)))*(1+INDEX('EPA to IEA Scaling'!$F$8:$AO$8,,MATCH(D$2,'EPA to IEA Scaling'!$F$1:$AO$1,0)))</f>
        <v>0</v>
      </c>
      <c r="E44" cm="1">
        <f t="array" ref="E44">((VLOOKUP($B$1,'Multipliers and Adjustments'!$A$70:$I$86,TRUNC(COLUMN(E$2)/5)+2,FALSE)*SUMIFS('IEA-MethaneAbatement'!$N:$N,'IEA-MethaneAbatement'!$O:$O,"&lt;"&amp;$B44,'IEA-MethaneAbatement'!$O:$O,"&gt;="&amp;$A44,'IEA-MethaneAbatement'!$M:$M,$B$1,'IEA-MethaneAbatement'!$B:$B,'Country Selector'!$A$2)+VLOOKUP($C$1,'Multipliers and Adjustments'!$A$70:$I$86,TRUNC(COLUMN(E$2)/5)+2,FALSE)*SUMIFS('IEA-MethaneAbatement'!$N:$N,'IEA-MethaneAbatement'!$O:$O,"&lt;"&amp;$B44,'IEA-MethaneAbatement'!$O:$O,"&gt;="&amp;$A44,'IEA-MethaneAbatement'!$M:$M,$C$1,'IEA-MethaneAbatement'!$B:$B,'Country Selector'!$A$2)+VLOOKUP($D$1,'Multipliers and Adjustments'!$A$70:$I$86,TRUNC(COLUMN(E$2)/5)+2,FALSE)*SUMIFS('IEA-MethaneAbatement'!$N:$N,'IEA-MethaneAbatement'!$O:$O,"&lt;"&amp;$B44,'IEA-MethaneAbatement'!$O:$O,"&gt;="&amp;$A44,'IEA-MethaneAbatement'!$M:$M,$D$1,'IEA-MethaneAbatement'!$B:$B,'Country Selector'!$A$2)))*(1+INDEX('EPA to IEA Scaling'!$F$8:$AO$8,,MATCH(E$2,'EPA to IEA Scaling'!$F$1:$AO$1,0)))</f>
        <v>0</v>
      </c>
      <c r="F44" cm="1">
        <f t="array" ref="F44">((VLOOKUP($B$1,'Multipliers and Adjustments'!$A$70:$I$86,TRUNC(COLUMN(F$2)/5)+2,FALSE)*SUMIFS('IEA-MethaneAbatement'!$N:$N,'IEA-MethaneAbatement'!$O:$O,"&lt;"&amp;$B44,'IEA-MethaneAbatement'!$O:$O,"&gt;="&amp;$A44,'IEA-MethaneAbatement'!$M:$M,$B$1,'IEA-MethaneAbatement'!$B:$B,'Country Selector'!$A$2)+VLOOKUP($C$1,'Multipliers and Adjustments'!$A$70:$I$86,TRUNC(COLUMN(F$2)/5)+2,FALSE)*SUMIFS('IEA-MethaneAbatement'!$N:$N,'IEA-MethaneAbatement'!$O:$O,"&lt;"&amp;$B44,'IEA-MethaneAbatement'!$O:$O,"&gt;="&amp;$A44,'IEA-MethaneAbatement'!$M:$M,$C$1,'IEA-MethaneAbatement'!$B:$B,'Country Selector'!$A$2)+VLOOKUP($D$1,'Multipliers and Adjustments'!$A$70:$I$86,TRUNC(COLUMN(F$2)/5)+2,FALSE)*SUMIFS('IEA-MethaneAbatement'!$N:$N,'IEA-MethaneAbatement'!$O:$O,"&lt;"&amp;$B44,'IEA-MethaneAbatement'!$O:$O,"&gt;="&amp;$A44,'IEA-MethaneAbatement'!$M:$M,$D$1,'IEA-MethaneAbatement'!$B:$B,'Country Selector'!$A$2)))*(1+INDEX('EPA to IEA Scaling'!$F$8:$AO$8,,MATCH(F$2,'EPA to IEA Scaling'!$F$1:$AO$1,0)))</f>
        <v>0</v>
      </c>
      <c r="G44" cm="1">
        <f t="array" ref="G44">((VLOOKUP($B$1,'Multipliers and Adjustments'!$A$70:$I$86,TRUNC(COLUMN(G$2)/5)+2,FALSE)*SUMIFS('IEA-MethaneAbatement'!$N:$N,'IEA-MethaneAbatement'!$O:$O,"&lt;"&amp;$B44,'IEA-MethaneAbatement'!$O:$O,"&gt;="&amp;$A44,'IEA-MethaneAbatement'!$M:$M,$B$1,'IEA-MethaneAbatement'!$B:$B,'Country Selector'!$A$2)+VLOOKUP($C$1,'Multipliers and Adjustments'!$A$70:$I$86,TRUNC(COLUMN(G$2)/5)+2,FALSE)*SUMIFS('IEA-MethaneAbatement'!$N:$N,'IEA-MethaneAbatement'!$O:$O,"&lt;"&amp;$B44,'IEA-MethaneAbatement'!$O:$O,"&gt;="&amp;$A44,'IEA-MethaneAbatement'!$M:$M,$C$1,'IEA-MethaneAbatement'!$B:$B,'Country Selector'!$A$2)+VLOOKUP($D$1,'Multipliers and Adjustments'!$A$70:$I$86,TRUNC(COLUMN(G$2)/5)+2,FALSE)*SUMIFS('IEA-MethaneAbatement'!$N:$N,'IEA-MethaneAbatement'!$O:$O,"&lt;"&amp;$B44,'IEA-MethaneAbatement'!$O:$O,"&gt;="&amp;$A44,'IEA-MethaneAbatement'!$M:$M,$D$1,'IEA-MethaneAbatement'!$B:$B,'Country Selector'!$A$2)))*(1+INDEX('EPA to IEA Scaling'!$F$8:$AO$8,,MATCH(G$2,'EPA to IEA Scaling'!$F$1:$AO$1,0)))</f>
        <v>0</v>
      </c>
      <c r="H44" s="31" cm="1">
        <f t="array" ref="H44">((VLOOKUP($B$1,'Multipliers and Adjustments'!$A$70:$I$86,TRUNC(COLUMN(H$2)/5)+2,FALSE)*SUMIFS('IEA-MethaneAbatement'!$N:$N,'IEA-MethaneAbatement'!$O:$O,"&lt;"&amp;$B44,'IEA-MethaneAbatement'!$O:$O,"&gt;="&amp;$A44,'IEA-MethaneAbatement'!$M:$M,$B$1,'IEA-MethaneAbatement'!$B:$B,'Country Selector'!$A$2)+VLOOKUP($C$1,'Multipliers and Adjustments'!$A$70:$I$86,TRUNC(COLUMN(H$2)/5)+2,FALSE)*SUMIFS('IEA-MethaneAbatement'!$N:$N,'IEA-MethaneAbatement'!$O:$O,"&lt;"&amp;$B44,'IEA-MethaneAbatement'!$O:$O,"&gt;="&amp;$A44,'IEA-MethaneAbatement'!$M:$M,$C$1,'IEA-MethaneAbatement'!$B:$B,'Country Selector'!$A$2)+VLOOKUP($D$1,'Multipliers and Adjustments'!$A$70:$I$86,TRUNC(COLUMN(H$2)/5)+2,FALSE)*SUMIFS('IEA-MethaneAbatement'!$N:$N,'IEA-MethaneAbatement'!$O:$O,"&lt;"&amp;$B44,'IEA-MethaneAbatement'!$O:$O,"&gt;="&amp;$A44,'IEA-MethaneAbatement'!$M:$M,$D$1,'IEA-MethaneAbatement'!$B:$B,'Country Selector'!$A$2)))*(1+INDEX('EPA to IEA Scaling'!$F$8:$AO$8,,MATCH(H$2,'EPA to IEA Scaling'!$F$1:$AO$1,0)))</f>
        <v>0</v>
      </c>
      <c r="I44" cm="1">
        <f t="array" ref="I44">((VLOOKUP($B$1,'Multipliers and Adjustments'!$A$70:$I$86,TRUNC(COLUMN(I$2)/5)+2,FALSE)*SUMIFS('IEA-MethaneAbatement'!$N:$N,'IEA-MethaneAbatement'!$O:$O,"&lt;"&amp;$B44,'IEA-MethaneAbatement'!$O:$O,"&gt;="&amp;$A44,'IEA-MethaneAbatement'!$M:$M,$B$1,'IEA-MethaneAbatement'!$B:$B,'Country Selector'!$A$2)+VLOOKUP($C$1,'Multipliers and Adjustments'!$A$70:$I$86,TRUNC(COLUMN(I$2)/5)+2,FALSE)*SUMIFS('IEA-MethaneAbatement'!$N:$N,'IEA-MethaneAbatement'!$O:$O,"&lt;"&amp;$B44,'IEA-MethaneAbatement'!$O:$O,"&gt;="&amp;$A44,'IEA-MethaneAbatement'!$M:$M,$C$1,'IEA-MethaneAbatement'!$B:$B,'Country Selector'!$A$2)+VLOOKUP($D$1,'Multipliers and Adjustments'!$A$70:$I$86,TRUNC(COLUMN(I$2)/5)+2,FALSE)*SUMIFS('IEA-MethaneAbatement'!$N:$N,'IEA-MethaneAbatement'!$O:$O,"&lt;"&amp;$B44,'IEA-MethaneAbatement'!$O:$O,"&gt;="&amp;$A44,'IEA-MethaneAbatement'!$M:$M,$D$1,'IEA-MethaneAbatement'!$B:$B,'Country Selector'!$A$2)))*(1+INDEX('EPA to IEA Scaling'!$F$8:$AO$8,,MATCH(I$2,'EPA to IEA Scaling'!$F$1:$AO$1,0)))</f>
        <v>0</v>
      </c>
      <c r="J44" cm="1">
        <f t="array" ref="J44">((VLOOKUP($B$1,'Multipliers and Adjustments'!$A$70:$I$86,TRUNC(COLUMN(J$2)/5)+2,FALSE)*SUMIFS('IEA-MethaneAbatement'!$N:$N,'IEA-MethaneAbatement'!$O:$O,"&lt;"&amp;$B44,'IEA-MethaneAbatement'!$O:$O,"&gt;="&amp;$A44,'IEA-MethaneAbatement'!$M:$M,$B$1,'IEA-MethaneAbatement'!$B:$B,'Country Selector'!$A$2)+VLOOKUP($C$1,'Multipliers and Adjustments'!$A$70:$I$86,TRUNC(COLUMN(J$2)/5)+2,FALSE)*SUMIFS('IEA-MethaneAbatement'!$N:$N,'IEA-MethaneAbatement'!$O:$O,"&lt;"&amp;$B44,'IEA-MethaneAbatement'!$O:$O,"&gt;="&amp;$A44,'IEA-MethaneAbatement'!$M:$M,$C$1,'IEA-MethaneAbatement'!$B:$B,'Country Selector'!$A$2)+VLOOKUP($D$1,'Multipliers and Adjustments'!$A$70:$I$86,TRUNC(COLUMN(J$2)/5)+2,FALSE)*SUMIFS('IEA-MethaneAbatement'!$N:$N,'IEA-MethaneAbatement'!$O:$O,"&lt;"&amp;$B44,'IEA-MethaneAbatement'!$O:$O,"&gt;="&amp;$A44,'IEA-MethaneAbatement'!$M:$M,$D$1,'IEA-MethaneAbatement'!$B:$B,'Country Selector'!$A$2)))*(1+INDEX('EPA to IEA Scaling'!$F$8:$AO$8,,MATCH(J$2,'EPA to IEA Scaling'!$F$1:$AO$1,0)))</f>
        <v>0</v>
      </c>
      <c r="K44" cm="1">
        <f t="array" ref="K44">((VLOOKUP($B$1,'Multipliers and Adjustments'!$A$70:$I$86,TRUNC(COLUMN(K$2)/5)+2,FALSE)*SUMIFS('IEA-MethaneAbatement'!$N:$N,'IEA-MethaneAbatement'!$O:$O,"&lt;"&amp;$B44,'IEA-MethaneAbatement'!$O:$O,"&gt;="&amp;$A44,'IEA-MethaneAbatement'!$M:$M,$B$1,'IEA-MethaneAbatement'!$B:$B,'Country Selector'!$A$2)+VLOOKUP($C$1,'Multipliers and Adjustments'!$A$70:$I$86,TRUNC(COLUMN(K$2)/5)+2,FALSE)*SUMIFS('IEA-MethaneAbatement'!$N:$N,'IEA-MethaneAbatement'!$O:$O,"&lt;"&amp;$B44,'IEA-MethaneAbatement'!$O:$O,"&gt;="&amp;$A44,'IEA-MethaneAbatement'!$M:$M,$C$1,'IEA-MethaneAbatement'!$B:$B,'Country Selector'!$A$2)+VLOOKUP($D$1,'Multipliers and Adjustments'!$A$70:$I$86,TRUNC(COLUMN(K$2)/5)+2,FALSE)*SUMIFS('IEA-MethaneAbatement'!$N:$N,'IEA-MethaneAbatement'!$O:$O,"&lt;"&amp;$B44,'IEA-MethaneAbatement'!$O:$O,"&gt;="&amp;$A44,'IEA-MethaneAbatement'!$M:$M,$D$1,'IEA-MethaneAbatement'!$B:$B,'Country Selector'!$A$2)))*(1+INDEX('EPA to IEA Scaling'!$F$8:$AO$8,,MATCH(K$2,'EPA to IEA Scaling'!$F$1:$AO$1,0)))</f>
        <v>0</v>
      </c>
      <c r="L44" cm="1">
        <f t="array" ref="L44">((VLOOKUP($B$1,'Multipliers and Adjustments'!$A$70:$I$86,TRUNC(COLUMN(L$2)/5)+2,FALSE)*SUMIFS('IEA-MethaneAbatement'!$N:$N,'IEA-MethaneAbatement'!$O:$O,"&lt;"&amp;$B44,'IEA-MethaneAbatement'!$O:$O,"&gt;="&amp;$A44,'IEA-MethaneAbatement'!$M:$M,$B$1,'IEA-MethaneAbatement'!$B:$B,'Country Selector'!$A$2)+VLOOKUP($C$1,'Multipliers and Adjustments'!$A$70:$I$86,TRUNC(COLUMN(L$2)/5)+2,FALSE)*SUMIFS('IEA-MethaneAbatement'!$N:$N,'IEA-MethaneAbatement'!$O:$O,"&lt;"&amp;$B44,'IEA-MethaneAbatement'!$O:$O,"&gt;="&amp;$A44,'IEA-MethaneAbatement'!$M:$M,$C$1,'IEA-MethaneAbatement'!$B:$B,'Country Selector'!$A$2)+VLOOKUP($D$1,'Multipliers and Adjustments'!$A$70:$I$86,TRUNC(COLUMN(L$2)/5)+2,FALSE)*SUMIFS('IEA-MethaneAbatement'!$N:$N,'IEA-MethaneAbatement'!$O:$O,"&lt;"&amp;$B44,'IEA-MethaneAbatement'!$O:$O,"&gt;="&amp;$A44,'IEA-MethaneAbatement'!$M:$M,$D$1,'IEA-MethaneAbatement'!$B:$B,'Country Selector'!$A$2)))*(1+INDEX('EPA to IEA Scaling'!$F$8:$AO$8,,MATCH(L$2,'EPA to IEA Scaling'!$F$1:$AO$1,0)))</f>
        <v>0</v>
      </c>
      <c r="M44" s="31" cm="1">
        <f t="array" ref="M44">((VLOOKUP($B$1,'Multipliers and Adjustments'!$A$70:$I$86,TRUNC(COLUMN(M$2)/5)+2,FALSE)*SUMIFS('IEA-MethaneAbatement'!$N:$N,'IEA-MethaneAbatement'!$O:$O,"&lt;"&amp;$B44,'IEA-MethaneAbatement'!$O:$O,"&gt;="&amp;$A44,'IEA-MethaneAbatement'!$M:$M,$B$1,'IEA-MethaneAbatement'!$B:$B,'Country Selector'!$A$2)+VLOOKUP($C$1,'Multipliers and Adjustments'!$A$70:$I$86,TRUNC(COLUMN(M$2)/5)+2,FALSE)*SUMIFS('IEA-MethaneAbatement'!$N:$N,'IEA-MethaneAbatement'!$O:$O,"&lt;"&amp;$B44,'IEA-MethaneAbatement'!$O:$O,"&gt;="&amp;$A44,'IEA-MethaneAbatement'!$M:$M,$C$1,'IEA-MethaneAbatement'!$B:$B,'Country Selector'!$A$2)+VLOOKUP($D$1,'Multipliers and Adjustments'!$A$70:$I$86,TRUNC(COLUMN(M$2)/5)+2,FALSE)*SUMIFS('IEA-MethaneAbatement'!$N:$N,'IEA-MethaneAbatement'!$O:$O,"&lt;"&amp;$B44,'IEA-MethaneAbatement'!$O:$O,"&gt;="&amp;$A44,'IEA-MethaneAbatement'!$M:$M,$D$1,'IEA-MethaneAbatement'!$B:$B,'Country Selector'!$A$2)))*(1+INDEX('EPA to IEA Scaling'!$F$8:$AO$8,,MATCH(M$2,'EPA to IEA Scaling'!$F$1:$AO$1,0)))</f>
        <v>0</v>
      </c>
      <c r="N44" cm="1">
        <f t="array" ref="N44">((VLOOKUP($B$1,'Multipliers and Adjustments'!$A$70:$I$86,TRUNC(COLUMN(N$2)/5)+2,FALSE)*SUMIFS('IEA-MethaneAbatement'!$N:$N,'IEA-MethaneAbatement'!$O:$O,"&lt;"&amp;$B44,'IEA-MethaneAbatement'!$O:$O,"&gt;="&amp;$A44,'IEA-MethaneAbatement'!$M:$M,$B$1,'IEA-MethaneAbatement'!$B:$B,'Country Selector'!$A$2)+VLOOKUP($C$1,'Multipliers and Adjustments'!$A$70:$I$86,TRUNC(COLUMN(N$2)/5)+2,FALSE)*SUMIFS('IEA-MethaneAbatement'!$N:$N,'IEA-MethaneAbatement'!$O:$O,"&lt;"&amp;$B44,'IEA-MethaneAbatement'!$O:$O,"&gt;="&amp;$A44,'IEA-MethaneAbatement'!$M:$M,$C$1,'IEA-MethaneAbatement'!$B:$B,'Country Selector'!$A$2)+VLOOKUP($D$1,'Multipliers and Adjustments'!$A$70:$I$86,TRUNC(COLUMN(N$2)/5)+2,FALSE)*SUMIFS('IEA-MethaneAbatement'!$N:$N,'IEA-MethaneAbatement'!$O:$O,"&lt;"&amp;$B44,'IEA-MethaneAbatement'!$O:$O,"&gt;="&amp;$A44,'IEA-MethaneAbatement'!$M:$M,$D$1,'IEA-MethaneAbatement'!$B:$B,'Country Selector'!$A$2)))*(1+INDEX('EPA to IEA Scaling'!$F$8:$AO$8,,MATCH(N$2,'EPA to IEA Scaling'!$F$1:$AO$1,0)))</f>
        <v>0</v>
      </c>
      <c r="O44" cm="1">
        <f t="array" ref="O44">((VLOOKUP($B$1,'Multipliers and Adjustments'!$A$70:$I$86,TRUNC(COLUMN(O$2)/5)+2,FALSE)*SUMIFS('IEA-MethaneAbatement'!$N:$N,'IEA-MethaneAbatement'!$O:$O,"&lt;"&amp;$B44,'IEA-MethaneAbatement'!$O:$O,"&gt;="&amp;$A44,'IEA-MethaneAbatement'!$M:$M,$B$1,'IEA-MethaneAbatement'!$B:$B,'Country Selector'!$A$2)+VLOOKUP($C$1,'Multipliers and Adjustments'!$A$70:$I$86,TRUNC(COLUMN(O$2)/5)+2,FALSE)*SUMIFS('IEA-MethaneAbatement'!$N:$N,'IEA-MethaneAbatement'!$O:$O,"&lt;"&amp;$B44,'IEA-MethaneAbatement'!$O:$O,"&gt;="&amp;$A44,'IEA-MethaneAbatement'!$M:$M,$C$1,'IEA-MethaneAbatement'!$B:$B,'Country Selector'!$A$2)+VLOOKUP($D$1,'Multipliers and Adjustments'!$A$70:$I$86,TRUNC(COLUMN(O$2)/5)+2,FALSE)*SUMIFS('IEA-MethaneAbatement'!$N:$N,'IEA-MethaneAbatement'!$O:$O,"&lt;"&amp;$B44,'IEA-MethaneAbatement'!$O:$O,"&gt;="&amp;$A44,'IEA-MethaneAbatement'!$M:$M,$D$1,'IEA-MethaneAbatement'!$B:$B,'Country Selector'!$A$2)))*(1+INDEX('EPA to IEA Scaling'!$F$8:$AO$8,,MATCH(O$2,'EPA to IEA Scaling'!$F$1:$AO$1,0)))</f>
        <v>0</v>
      </c>
      <c r="P44" cm="1">
        <f t="array" ref="P44">((VLOOKUP($B$1,'Multipliers and Adjustments'!$A$70:$I$86,TRUNC(COLUMN(P$2)/5)+2,FALSE)*SUMIFS('IEA-MethaneAbatement'!$N:$N,'IEA-MethaneAbatement'!$O:$O,"&lt;"&amp;$B44,'IEA-MethaneAbatement'!$O:$O,"&gt;="&amp;$A44,'IEA-MethaneAbatement'!$M:$M,$B$1,'IEA-MethaneAbatement'!$B:$B,'Country Selector'!$A$2)+VLOOKUP($C$1,'Multipliers and Adjustments'!$A$70:$I$86,TRUNC(COLUMN(P$2)/5)+2,FALSE)*SUMIFS('IEA-MethaneAbatement'!$N:$N,'IEA-MethaneAbatement'!$O:$O,"&lt;"&amp;$B44,'IEA-MethaneAbatement'!$O:$O,"&gt;="&amp;$A44,'IEA-MethaneAbatement'!$M:$M,$C$1,'IEA-MethaneAbatement'!$B:$B,'Country Selector'!$A$2)+VLOOKUP($D$1,'Multipliers and Adjustments'!$A$70:$I$86,TRUNC(COLUMN(P$2)/5)+2,FALSE)*SUMIFS('IEA-MethaneAbatement'!$N:$N,'IEA-MethaneAbatement'!$O:$O,"&lt;"&amp;$B44,'IEA-MethaneAbatement'!$O:$O,"&gt;="&amp;$A44,'IEA-MethaneAbatement'!$M:$M,$D$1,'IEA-MethaneAbatement'!$B:$B,'Country Selector'!$A$2)))*(1+INDEX('EPA to IEA Scaling'!$F$8:$AO$8,,MATCH(P$2,'EPA to IEA Scaling'!$F$1:$AO$1,0)))</f>
        <v>0</v>
      </c>
      <c r="Q44" cm="1">
        <f t="array" ref="Q44">((VLOOKUP($B$1,'Multipliers and Adjustments'!$A$70:$I$86,TRUNC(COLUMN(Q$2)/5)+2,FALSE)*SUMIFS('IEA-MethaneAbatement'!$N:$N,'IEA-MethaneAbatement'!$O:$O,"&lt;"&amp;$B44,'IEA-MethaneAbatement'!$O:$O,"&gt;="&amp;$A44,'IEA-MethaneAbatement'!$M:$M,$B$1,'IEA-MethaneAbatement'!$B:$B,'Country Selector'!$A$2)+VLOOKUP($C$1,'Multipliers and Adjustments'!$A$70:$I$86,TRUNC(COLUMN(Q$2)/5)+2,FALSE)*SUMIFS('IEA-MethaneAbatement'!$N:$N,'IEA-MethaneAbatement'!$O:$O,"&lt;"&amp;$B44,'IEA-MethaneAbatement'!$O:$O,"&gt;="&amp;$A44,'IEA-MethaneAbatement'!$M:$M,$C$1,'IEA-MethaneAbatement'!$B:$B,'Country Selector'!$A$2)+VLOOKUP($D$1,'Multipliers and Adjustments'!$A$70:$I$86,TRUNC(COLUMN(Q$2)/5)+2,FALSE)*SUMIFS('IEA-MethaneAbatement'!$N:$N,'IEA-MethaneAbatement'!$O:$O,"&lt;"&amp;$B44,'IEA-MethaneAbatement'!$O:$O,"&gt;="&amp;$A44,'IEA-MethaneAbatement'!$M:$M,$D$1,'IEA-MethaneAbatement'!$B:$B,'Country Selector'!$A$2)))*(1+INDEX('EPA to IEA Scaling'!$F$8:$AO$8,,MATCH(Q$2,'EPA to IEA Scaling'!$F$1:$AO$1,0)))</f>
        <v>0</v>
      </c>
      <c r="R44" s="31" cm="1">
        <f t="array" ref="R44">((VLOOKUP($B$1,'Multipliers and Adjustments'!$A$70:$I$86,TRUNC(COLUMN(R$2)/5)+2,FALSE)*SUMIFS('IEA-MethaneAbatement'!$N:$N,'IEA-MethaneAbatement'!$O:$O,"&lt;"&amp;$B44,'IEA-MethaneAbatement'!$O:$O,"&gt;="&amp;$A44,'IEA-MethaneAbatement'!$M:$M,$B$1,'IEA-MethaneAbatement'!$B:$B,'Country Selector'!$A$2)+VLOOKUP($C$1,'Multipliers and Adjustments'!$A$70:$I$86,TRUNC(COLUMN(R$2)/5)+2,FALSE)*SUMIFS('IEA-MethaneAbatement'!$N:$N,'IEA-MethaneAbatement'!$O:$O,"&lt;"&amp;$B44,'IEA-MethaneAbatement'!$O:$O,"&gt;="&amp;$A44,'IEA-MethaneAbatement'!$M:$M,$C$1,'IEA-MethaneAbatement'!$B:$B,'Country Selector'!$A$2)+VLOOKUP($D$1,'Multipliers and Adjustments'!$A$70:$I$86,TRUNC(COLUMN(R$2)/5)+2,FALSE)*SUMIFS('IEA-MethaneAbatement'!$N:$N,'IEA-MethaneAbatement'!$O:$O,"&lt;"&amp;$B44,'IEA-MethaneAbatement'!$O:$O,"&gt;="&amp;$A44,'IEA-MethaneAbatement'!$M:$M,$D$1,'IEA-MethaneAbatement'!$B:$B,'Country Selector'!$A$2)))*(1+INDEX('EPA to IEA Scaling'!$F$8:$AO$8,,MATCH(R$2,'EPA to IEA Scaling'!$F$1:$AO$1,0)))</f>
        <v>0</v>
      </c>
      <c r="S44" cm="1">
        <f t="array" ref="S44">((VLOOKUP($B$1,'Multipliers and Adjustments'!$A$70:$I$86,TRUNC(COLUMN(S$2)/5)+2,FALSE)*SUMIFS('IEA-MethaneAbatement'!$N:$N,'IEA-MethaneAbatement'!$O:$O,"&lt;"&amp;$B44,'IEA-MethaneAbatement'!$O:$O,"&gt;="&amp;$A44,'IEA-MethaneAbatement'!$M:$M,$B$1,'IEA-MethaneAbatement'!$B:$B,'Country Selector'!$A$2)+VLOOKUP($C$1,'Multipliers and Adjustments'!$A$70:$I$86,TRUNC(COLUMN(S$2)/5)+2,FALSE)*SUMIFS('IEA-MethaneAbatement'!$N:$N,'IEA-MethaneAbatement'!$O:$O,"&lt;"&amp;$B44,'IEA-MethaneAbatement'!$O:$O,"&gt;="&amp;$A44,'IEA-MethaneAbatement'!$M:$M,$C$1,'IEA-MethaneAbatement'!$B:$B,'Country Selector'!$A$2)+VLOOKUP($D$1,'Multipliers and Adjustments'!$A$70:$I$86,TRUNC(COLUMN(S$2)/5)+2,FALSE)*SUMIFS('IEA-MethaneAbatement'!$N:$N,'IEA-MethaneAbatement'!$O:$O,"&lt;"&amp;$B44,'IEA-MethaneAbatement'!$O:$O,"&gt;="&amp;$A44,'IEA-MethaneAbatement'!$M:$M,$D$1,'IEA-MethaneAbatement'!$B:$B,'Country Selector'!$A$2)))*(1+INDEX('EPA to IEA Scaling'!$F$8:$AO$8,,MATCH(S$2,'EPA to IEA Scaling'!$F$1:$AO$1,0)))</f>
        <v>0</v>
      </c>
      <c r="T44" cm="1">
        <f t="array" ref="T44">((VLOOKUP($B$1,'Multipliers and Adjustments'!$A$70:$I$86,TRUNC(COLUMN(T$2)/5)+2,FALSE)*SUMIFS('IEA-MethaneAbatement'!$N:$N,'IEA-MethaneAbatement'!$O:$O,"&lt;"&amp;$B44,'IEA-MethaneAbatement'!$O:$O,"&gt;="&amp;$A44,'IEA-MethaneAbatement'!$M:$M,$B$1,'IEA-MethaneAbatement'!$B:$B,'Country Selector'!$A$2)+VLOOKUP($C$1,'Multipliers and Adjustments'!$A$70:$I$86,TRUNC(COLUMN(T$2)/5)+2,FALSE)*SUMIFS('IEA-MethaneAbatement'!$N:$N,'IEA-MethaneAbatement'!$O:$O,"&lt;"&amp;$B44,'IEA-MethaneAbatement'!$O:$O,"&gt;="&amp;$A44,'IEA-MethaneAbatement'!$M:$M,$C$1,'IEA-MethaneAbatement'!$B:$B,'Country Selector'!$A$2)+VLOOKUP($D$1,'Multipliers and Adjustments'!$A$70:$I$86,TRUNC(COLUMN(T$2)/5)+2,FALSE)*SUMIFS('IEA-MethaneAbatement'!$N:$N,'IEA-MethaneAbatement'!$O:$O,"&lt;"&amp;$B44,'IEA-MethaneAbatement'!$O:$O,"&gt;="&amp;$A44,'IEA-MethaneAbatement'!$M:$M,$D$1,'IEA-MethaneAbatement'!$B:$B,'Country Selector'!$A$2)))*(1+INDEX('EPA to IEA Scaling'!$F$8:$AO$8,,MATCH(T$2,'EPA to IEA Scaling'!$F$1:$AO$1,0)))</f>
        <v>0</v>
      </c>
      <c r="U44" cm="1">
        <f t="array" ref="U44">((VLOOKUP($B$1,'Multipliers and Adjustments'!$A$70:$I$86,TRUNC(COLUMN(U$2)/5)+2,FALSE)*SUMIFS('IEA-MethaneAbatement'!$N:$N,'IEA-MethaneAbatement'!$O:$O,"&lt;"&amp;$B44,'IEA-MethaneAbatement'!$O:$O,"&gt;="&amp;$A44,'IEA-MethaneAbatement'!$M:$M,$B$1,'IEA-MethaneAbatement'!$B:$B,'Country Selector'!$A$2)+VLOOKUP($C$1,'Multipliers and Adjustments'!$A$70:$I$86,TRUNC(COLUMN(U$2)/5)+2,FALSE)*SUMIFS('IEA-MethaneAbatement'!$N:$N,'IEA-MethaneAbatement'!$O:$O,"&lt;"&amp;$B44,'IEA-MethaneAbatement'!$O:$O,"&gt;="&amp;$A44,'IEA-MethaneAbatement'!$M:$M,$C$1,'IEA-MethaneAbatement'!$B:$B,'Country Selector'!$A$2)+VLOOKUP($D$1,'Multipliers and Adjustments'!$A$70:$I$86,TRUNC(COLUMN(U$2)/5)+2,FALSE)*SUMIFS('IEA-MethaneAbatement'!$N:$N,'IEA-MethaneAbatement'!$O:$O,"&lt;"&amp;$B44,'IEA-MethaneAbatement'!$O:$O,"&gt;="&amp;$A44,'IEA-MethaneAbatement'!$M:$M,$D$1,'IEA-MethaneAbatement'!$B:$B,'Country Selector'!$A$2)))*(1+INDEX('EPA to IEA Scaling'!$F$8:$AO$8,,MATCH(U$2,'EPA to IEA Scaling'!$F$1:$AO$1,0)))</f>
        <v>0</v>
      </c>
      <c r="V44" cm="1">
        <f t="array" ref="V44">((VLOOKUP($B$1,'Multipliers and Adjustments'!$A$70:$I$86,TRUNC(COLUMN(V$2)/5)+2,FALSE)*SUMIFS('IEA-MethaneAbatement'!$N:$N,'IEA-MethaneAbatement'!$O:$O,"&lt;"&amp;$B44,'IEA-MethaneAbatement'!$O:$O,"&gt;="&amp;$A44,'IEA-MethaneAbatement'!$M:$M,$B$1,'IEA-MethaneAbatement'!$B:$B,'Country Selector'!$A$2)+VLOOKUP($C$1,'Multipliers and Adjustments'!$A$70:$I$86,TRUNC(COLUMN(V$2)/5)+2,FALSE)*SUMIFS('IEA-MethaneAbatement'!$N:$N,'IEA-MethaneAbatement'!$O:$O,"&lt;"&amp;$B44,'IEA-MethaneAbatement'!$O:$O,"&gt;="&amp;$A44,'IEA-MethaneAbatement'!$M:$M,$C$1,'IEA-MethaneAbatement'!$B:$B,'Country Selector'!$A$2)+VLOOKUP($D$1,'Multipliers and Adjustments'!$A$70:$I$86,TRUNC(COLUMN(V$2)/5)+2,FALSE)*SUMIFS('IEA-MethaneAbatement'!$N:$N,'IEA-MethaneAbatement'!$O:$O,"&lt;"&amp;$B44,'IEA-MethaneAbatement'!$O:$O,"&gt;="&amp;$A44,'IEA-MethaneAbatement'!$M:$M,$D$1,'IEA-MethaneAbatement'!$B:$B,'Country Selector'!$A$2)))*(1+INDEX('EPA to IEA Scaling'!$F$8:$AO$8,,MATCH(V$2,'EPA to IEA Scaling'!$F$1:$AO$1,0)))</f>
        <v>0</v>
      </c>
      <c r="W44" s="31" cm="1">
        <f t="array" ref="W44">((VLOOKUP($B$1,'Multipliers and Adjustments'!$A$70:$I$86,TRUNC(COLUMN(W$2)/5)+2,FALSE)*SUMIFS('IEA-MethaneAbatement'!$N:$N,'IEA-MethaneAbatement'!$O:$O,"&lt;"&amp;$B44,'IEA-MethaneAbatement'!$O:$O,"&gt;="&amp;$A44,'IEA-MethaneAbatement'!$M:$M,$B$1,'IEA-MethaneAbatement'!$B:$B,'Country Selector'!$A$2)+VLOOKUP($C$1,'Multipliers and Adjustments'!$A$70:$I$86,TRUNC(COLUMN(W$2)/5)+2,FALSE)*SUMIFS('IEA-MethaneAbatement'!$N:$N,'IEA-MethaneAbatement'!$O:$O,"&lt;"&amp;$B44,'IEA-MethaneAbatement'!$O:$O,"&gt;="&amp;$A44,'IEA-MethaneAbatement'!$M:$M,$C$1,'IEA-MethaneAbatement'!$B:$B,'Country Selector'!$A$2)+VLOOKUP($D$1,'Multipliers and Adjustments'!$A$70:$I$86,TRUNC(COLUMN(W$2)/5)+2,FALSE)*SUMIFS('IEA-MethaneAbatement'!$N:$N,'IEA-MethaneAbatement'!$O:$O,"&lt;"&amp;$B44,'IEA-MethaneAbatement'!$O:$O,"&gt;="&amp;$A44,'IEA-MethaneAbatement'!$M:$M,$D$1,'IEA-MethaneAbatement'!$B:$B,'Country Selector'!$A$2)))*(1+INDEX('EPA to IEA Scaling'!$F$8:$AO$8,,MATCH(W$2,'EPA to IEA Scaling'!$F$1:$AO$1,0)))</f>
        <v>0</v>
      </c>
      <c r="X44" cm="1">
        <f t="array" ref="X44">((VLOOKUP($B$1,'Multipliers and Adjustments'!$A$70:$I$86,TRUNC(COLUMN(X$2)/5)+2,FALSE)*SUMIFS('IEA-MethaneAbatement'!$N:$N,'IEA-MethaneAbatement'!$O:$O,"&lt;"&amp;$B44,'IEA-MethaneAbatement'!$O:$O,"&gt;="&amp;$A44,'IEA-MethaneAbatement'!$M:$M,$B$1,'IEA-MethaneAbatement'!$B:$B,'Country Selector'!$A$2)+VLOOKUP($C$1,'Multipliers and Adjustments'!$A$70:$I$86,TRUNC(COLUMN(X$2)/5)+2,FALSE)*SUMIFS('IEA-MethaneAbatement'!$N:$N,'IEA-MethaneAbatement'!$O:$O,"&lt;"&amp;$B44,'IEA-MethaneAbatement'!$O:$O,"&gt;="&amp;$A44,'IEA-MethaneAbatement'!$M:$M,$C$1,'IEA-MethaneAbatement'!$B:$B,'Country Selector'!$A$2)+VLOOKUP($D$1,'Multipliers and Adjustments'!$A$70:$I$86,TRUNC(COLUMN(X$2)/5)+2,FALSE)*SUMIFS('IEA-MethaneAbatement'!$N:$N,'IEA-MethaneAbatement'!$O:$O,"&lt;"&amp;$B44,'IEA-MethaneAbatement'!$O:$O,"&gt;="&amp;$A44,'IEA-MethaneAbatement'!$M:$M,$D$1,'IEA-MethaneAbatement'!$B:$B,'Country Selector'!$A$2)))*(1+INDEX('EPA to IEA Scaling'!$F$8:$AO$8,,MATCH(X$2,'EPA to IEA Scaling'!$F$1:$AO$1,0)))</f>
        <v>0</v>
      </c>
      <c r="Y44" cm="1">
        <f t="array" ref="Y44">((VLOOKUP($B$1,'Multipliers and Adjustments'!$A$70:$I$86,TRUNC(COLUMN(Y$2)/5)+2,FALSE)*SUMIFS('IEA-MethaneAbatement'!$N:$N,'IEA-MethaneAbatement'!$O:$O,"&lt;"&amp;$B44,'IEA-MethaneAbatement'!$O:$O,"&gt;="&amp;$A44,'IEA-MethaneAbatement'!$M:$M,$B$1,'IEA-MethaneAbatement'!$B:$B,'Country Selector'!$A$2)+VLOOKUP($C$1,'Multipliers and Adjustments'!$A$70:$I$86,TRUNC(COLUMN(Y$2)/5)+2,FALSE)*SUMIFS('IEA-MethaneAbatement'!$N:$N,'IEA-MethaneAbatement'!$O:$O,"&lt;"&amp;$B44,'IEA-MethaneAbatement'!$O:$O,"&gt;="&amp;$A44,'IEA-MethaneAbatement'!$M:$M,$C$1,'IEA-MethaneAbatement'!$B:$B,'Country Selector'!$A$2)+VLOOKUP($D$1,'Multipliers and Adjustments'!$A$70:$I$86,TRUNC(COLUMN(Y$2)/5)+2,FALSE)*SUMIFS('IEA-MethaneAbatement'!$N:$N,'IEA-MethaneAbatement'!$O:$O,"&lt;"&amp;$B44,'IEA-MethaneAbatement'!$O:$O,"&gt;="&amp;$A44,'IEA-MethaneAbatement'!$M:$M,$D$1,'IEA-MethaneAbatement'!$B:$B,'Country Selector'!$A$2)))*(1+INDEX('EPA to IEA Scaling'!$F$8:$AO$8,,MATCH(Y$2,'EPA to IEA Scaling'!$F$1:$AO$1,0)))</f>
        <v>0</v>
      </c>
      <c r="Z44" cm="1">
        <f t="array" ref="Z44">((VLOOKUP($B$1,'Multipliers and Adjustments'!$A$70:$I$86,TRUNC(COLUMN(Z$2)/5)+2,FALSE)*SUMIFS('IEA-MethaneAbatement'!$N:$N,'IEA-MethaneAbatement'!$O:$O,"&lt;"&amp;$B44,'IEA-MethaneAbatement'!$O:$O,"&gt;="&amp;$A44,'IEA-MethaneAbatement'!$M:$M,$B$1,'IEA-MethaneAbatement'!$B:$B,'Country Selector'!$A$2)+VLOOKUP($C$1,'Multipliers and Adjustments'!$A$70:$I$86,TRUNC(COLUMN(Z$2)/5)+2,FALSE)*SUMIFS('IEA-MethaneAbatement'!$N:$N,'IEA-MethaneAbatement'!$O:$O,"&lt;"&amp;$B44,'IEA-MethaneAbatement'!$O:$O,"&gt;="&amp;$A44,'IEA-MethaneAbatement'!$M:$M,$C$1,'IEA-MethaneAbatement'!$B:$B,'Country Selector'!$A$2)+VLOOKUP($D$1,'Multipliers and Adjustments'!$A$70:$I$86,TRUNC(COLUMN(Z$2)/5)+2,FALSE)*SUMIFS('IEA-MethaneAbatement'!$N:$N,'IEA-MethaneAbatement'!$O:$O,"&lt;"&amp;$B44,'IEA-MethaneAbatement'!$O:$O,"&gt;="&amp;$A44,'IEA-MethaneAbatement'!$M:$M,$D$1,'IEA-MethaneAbatement'!$B:$B,'Country Selector'!$A$2)))*(1+INDEX('EPA to IEA Scaling'!$F$8:$AO$8,,MATCH(Z$2,'EPA to IEA Scaling'!$F$1:$AO$1,0)))</f>
        <v>0</v>
      </c>
      <c r="AA44" cm="1">
        <f t="array" ref="AA44">((VLOOKUP($B$1,'Multipliers and Adjustments'!$A$70:$I$86,TRUNC(COLUMN(AA$2)/5)+2,FALSE)*SUMIFS('IEA-MethaneAbatement'!$N:$N,'IEA-MethaneAbatement'!$O:$O,"&lt;"&amp;$B44,'IEA-MethaneAbatement'!$O:$O,"&gt;="&amp;$A44,'IEA-MethaneAbatement'!$M:$M,$B$1,'IEA-MethaneAbatement'!$B:$B,'Country Selector'!$A$2)+VLOOKUP($C$1,'Multipliers and Adjustments'!$A$70:$I$86,TRUNC(COLUMN(AA$2)/5)+2,FALSE)*SUMIFS('IEA-MethaneAbatement'!$N:$N,'IEA-MethaneAbatement'!$O:$O,"&lt;"&amp;$B44,'IEA-MethaneAbatement'!$O:$O,"&gt;="&amp;$A44,'IEA-MethaneAbatement'!$M:$M,$C$1,'IEA-MethaneAbatement'!$B:$B,'Country Selector'!$A$2)+VLOOKUP($D$1,'Multipliers and Adjustments'!$A$70:$I$86,TRUNC(COLUMN(AA$2)/5)+2,FALSE)*SUMIFS('IEA-MethaneAbatement'!$N:$N,'IEA-MethaneAbatement'!$O:$O,"&lt;"&amp;$B44,'IEA-MethaneAbatement'!$O:$O,"&gt;="&amp;$A44,'IEA-MethaneAbatement'!$M:$M,$D$1,'IEA-MethaneAbatement'!$B:$B,'Country Selector'!$A$2)))*(1+INDEX('EPA to IEA Scaling'!$F$8:$AO$8,,MATCH(AA$2,'EPA to IEA Scaling'!$F$1:$AO$1,0)))</f>
        <v>0</v>
      </c>
      <c r="AB44" s="31" cm="1">
        <f t="array" ref="AB44">((VLOOKUP($B$1,'Multipliers and Adjustments'!$A$70:$I$86,TRUNC(COLUMN(AB$2)/5)+2,FALSE)*SUMIFS('IEA-MethaneAbatement'!$N:$N,'IEA-MethaneAbatement'!$O:$O,"&lt;"&amp;$B44,'IEA-MethaneAbatement'!$O:$O,"&gt;="&amp;$A44,'IEA-MethaneAbatement'!$M:$M,$B$1,'IEA-MethaneAbatement'!$B:$B,'Country Selector'!$A$2)+VLOOKUP($C$1,'Multipliers and Adjustments'!$A$70:$I$86,TRUNC(COLUMN(AB$2)/5)+2,FALSE)*SUMIFS('IEA-MethaneAbatement'!$N:$N,'IEA-MethaneAbatement'!$O:$O,"&lt;"&amp;$B44,'IEA-MethaneAbatement'!$O:$O,"&gt;="&amp;$A44,'IEA-MethaneAbatement'!$M:$M,$C$1,'IEA-MethaneAbatement'!$B:$B,'Country Selector'!$A$2)+VLOOKUP($D$1,'Multipliers and Adjustments'!$A$70:$I$86,TRUNC(COLUMN(AB$2)/5)+2,FALSE)*SUMIFS('IEA-MethaneAbatement'!$N:$N,'IEA-MethaneAbatement'!$O:$O,"&lt;"&amp;$B44,'IEA-MethaneAbatement'!$O:$O,"&gt;="&amp;$A44,'IEA-MethaneAbatement'!$M:$M,$D$1,'IEA-MethaneAbatement'!$B:$B,'Country Selector'!$A$2)))*(1+INDEX('EPA to IEA Scaling'!$F$8:$AO$8,,MATCH(AB$2,'EPA to IEA Scaling'!$F$1:$AO$1,0)))</f>
        <v>0</v>
      </c>
      <c r="AC44" cm="1">
        <f t="array" ref="AC44">((VLOOKUP($B$1,'Multipliers and Adjustments'!$A$70:$I$86,TRUNC(COLUMN(AC$2)/5)+2,FALSE)*SUMIFS('IEA-MethaneAbatement'!$N:$N,'IEA-MethaneAbatement'!$O:$O,"&lt;"&amp;$B44,'IEA-MethaneAbatement'!$O:$O,"&gt;="&amp;$A44,'IEA-MethaneAbatement'!$M:$M,$B$1,'IEA-MethaneAbatement'!$B:$B,'Country Selector'!$A$2)+VLOOKUP($C$1,'Multipliers and Adjustments'!$A$70:$I$86,TRUNC(COLUMN(AC$2)/5)+2,FALSE)*SUMIFS('IEA-MethaneAbatement'!$N:$N,'IEA-MethaneAbatement'!$O:$O,"&lt;"&amp;$B44,'IEA-MethaneAbatement'!$O:$O,"&gt;="&amp;$A44,'IEA-MethaneAbatement'!$M:$M,$C$1,'IEA-MethaneAbatement'!$B:$B,'Country Selector'!$A$2)+VLOOKUP($D$1,'Multipliers and Adjustments'!$A$70:$I$86,TRUNC(COLUMN(AC$2)/5)+2,FALSE)*SUMIFS('IEA-MethaneAbatement'!$N:$N,'IEA-MethaneAbatement'!$O:$O,"&lt;"&amp;$B44,'IEA-MethaneAbatement'!$O:$O,"&gt;="&amp;$A44,'IEA-MethaneAbatement'!$M:$M,$D$1,'IEA-MethaneAbatement'!$B:$B,'Country Selector'!$A$2)))*(1+INDEX('EPA to IEA Scaling'!$F$8:$AO$8,,MATCH(AC$2,'EPA to IEA Scaling'!$F$1:$AO$1,0)))</f>
        <v>0</v>
      </c>
      <c r="AD44" cm="1">
        <f t="array" ref="AD44">((VLOOKUP($B$1,'Multipliers and Adjustments'!$A$70:$I$86,TRUNC(COLUMN(AD$2)/5)+2,FALSE)*SUMIFS('IEA-MethaneAbatement'!$N:$N,'IEA-MethaneAbatement'!$O:$O,"&lt;"&amp;$B44,'IEA-MethaneAbatement'!$O:$O,"&gt;="&amp;$A44,'IEA-MethaneAbatement'!$M:$M,$B$1,'IEA-MethaneAbatement'!$B:$B,'Country Selector'!$A$2)+VLOOKUP($C$1,'Multipliers and Adjustments'!$A$70:$I$86,TRUNC(COLUMN(AD$2)/5)+2,FALSE)*SUMIFS('IEA-MethaneAbatement'!$N:$N,'IEA-MethaneAbatement'!$O:$O,"&lt;"&amp;$B44,'IEA-MethaneAbatement'!$O:$O,"&gt;="&amp;$A44,'IEA-MethaneAbatement'!$M:$M,$C$1,'IEA-MethaneAbatement'!$B:$B,'Country Selector'!$A$2)+VLOOKUP($D$1,'Multipliers and Adjustments'!$A$70:$I$86,TRUNC(COLUMN(AD$2)/5)+2,FALSE)*SUMIFS('IEA-MethaneAbatement'!$N:$N,'IEA-MethaneAbatement'!$O:$O,"&lt;"&amp;$B44,'IEA-MethaneAbatement'!$O:$O,"&gt;="&amp;$A44,'IEA-MethaneAbatement'!$M:$M,$D$1,'IEA-MethaneAbatement'!$B:$B,'Country Selector'!$A$2)))*(1+INDEX('EPA to IEA Scaling'!$F$8:$AO$8,,MATCH(AD$2,'EPA to IEA Scaling'!$F$1:$AO$1,0)))</f>
        <v>0</v>
      </c>
      <c r="AE44" cm="1">
        <f t="array" ref="AE44">((VLOOKUP($B$1,'Multipliers and Adjustments'!$A$70:$I$86,TRUNC(COLUMN(AE$2)/5)+2,FALSE)*SUMIFS('IEA-MethaneAbatement'!$N:$N,'IEA-MethaneAbatement'!$O:$O,"&lt;"&amp;$B44,'IEA-MethaneAbatement'!$O:$O,"&gt;="&amp;$A44,'IEA-MethaneAbatement'!$M:$M,$B$1,'IEA-MethaneAbatement'!$B:$B,'Country Selector'!$A$2)+VLOOKUP($C$1,'Multipliers and Adjustments'!$A$70:$I$86,TRUNC(COLUMN(AE$2)/5)+2,FALSE)*SUMIFS('IEA-MethaneAbatement'!$N:$N,'IEA-MethaneAbatement'!$O:$O,"&lt;"&amp;$B44,'IEA-MethaneAbatement'!$O:$O,"&gt;="&amp;$A44,'IEA-MethaneAbatement'!$M:$M,$C$1,'IEA-MethaneAbatement'!$B:$B,'Country Selector'!$A$2)+VLOOKUP($D$1,'Multipliers and Adjustments'!$A$70:$I$86,TRUNC(COLUMN(AE$2)/5)+2,FALSE)*SUMIFS('IEA-MethaneAbatement'!$N:$N,'IEA-MethaneAbatement'!$O:$O,"&lt;"&amp;$B44,'IEA-MethaneAbatement'!$O:$O,"&gt;="&amp;$A44,'IEA-MethaneAbatement'!$M:$M,$D$1,'IEA-MethaneAbatement'!$B:$B,'Country Selector'!$A$2)))*(1+INDEX('EPA to IEA Scaling'!$F$8:$AO$8,,MATCH(AE$2,'EPA to IEA Scaling'!$F$1:$AO$1,0)))</f>
        <v>0</v>
      </c>
      <c r="AF44" cm="1">
        <f t="array" ref="AF44">((VLOOKUP($B$1,'Multipliers and Adjustments'!$A$70:$I$86,TRUNC(COLUMN(AF$2)/5)+2,FALSE)*SUMIFS('IEA-MethaneAbatement'!$N:$N,'IEA-MethaneAbatement'!$O:$O,"&lt;"&amp;$B44,'IEA-MethaneAbatement'!$O:$O,"&gt;="&amp;$A44,'IEA-MethaneAbatement'!$M:$M,$B$1,'IEA-MethaneAbatement'!$B:$B,'Country Selector'!$A$2)+VLOOKUP($C$1,'Multipliers and Adjustments'!$A$70:$I$86,TRUNC(COLUMN(AF$2)/5)+2,FALSE)*SUMIFS('IEA-MethaneAbatement'!$N:$N,'IEA-MethaneAbatement'!$O:$O,"&lt;"&amp;$B44,'IEA-MethaneAbatement'!$O:$O,"&gt;="&amp;$A44,'IEA-MethaneAbatement'!$M:$M,$C$1,'IEA-MethaneAbatement'!$B:$B,'Country Selector'!$A$2)+VLOOKUP($D$1,'Multipliers and Adjustments'!$A$70:$I$86,TRUNC(COLUMN(AF$2)/5)+2,FALSE)*SUMIFS('IEA-MethaneAbatement'!$N:$N,'IEA-MethaneAbatement'!$O:$O,"&lt;"&amp;$B44,'IEA-MethaneAbatement'!$O:$O,"&gt;="&amp;$A44,'IEA-MethaneAbatement'!$M:$M,$D$1,'IEA-MethaneAbatement'!$B:$B,'Country Selector'!$A$2)))*(1+INDEX('EPA to IEA Scaling'!$F$8:$AO$8,,MATCH(AF$2,'EPA to IEA Scaling'!$F$1:$AO$1,0)))</f>
        <v>0</v>
      </c>
      <c r="AG44" s="31" cm="1">
        <f t="array" ref="AG44">((VLOOKUP($B$1,'Multipliers and Adjustments'!$A$70:$I$86,TRUNC(COLUMN(AG$2)/5)+2,FALSE)*SUMIFS('IEA-MethaneAbatement'!$N:$N,'IEA-MethaneAbatement'!$O:$O,"&lt;"&amp;$B44,'IEA-MethaneAbatement'!$O:$O,"&gt;="&amp;$A44,'IEA-MethaneAbatement'!$M:$M,$B$1,'IEA-MethaneAbatement'!$B:$B,'Country Selector'!$A$2)+VLOOKUP($C$1,'Multipliers and Adjustments'!$A$70:$I$86,TRUNC(COLUMN(AG$2)/5)+2,FALSE)*SUMIFS('IEA-MethaneAbatement'!$N:$N,'IEA-MethaneAbatement'!$O:$O,"&lt;"&amp;$B44,'IEA-MethaneAbatement'!$O:$O,"&gt;="&amp;$A44,'IEA-MethaneAbatement'!$M:$M,$C$1,'IEA-MethaneAbatement'!$B:$B,'Country Selector'!$A$2)+VLOOKUP($D$1,'Multipliers and Adjustments'!$A$70:$I$86,TRUNC(COLUMN(AG$2)/5)+2,FALSE)*SUMIFS('IEA-MethaneAbatement'!$N:$N,'IEA-MethaneAbatement'!$O:$O,"&lt;"&amp;$B44,'IEA-MethaneAbatement'!$O:$O,"&gt;="&amp;$A44,'IEA-MethaneAbatement'!$M:$M,$D$1,'IEA-MethaneAbatement'!$B:$B,'Country Selector'!$A$2)))*(1+INDEX('EPA to IEA Scaling'!$F$8:$AO$8,,MATCH(AG$2,'EPA to IEA Scaling'!$F$1:$AO$1,0)))</f>
        <v>0</v>
      </c>
      <c r="AH44" cm="1">
        <f t="array" ref="AH44">((VLOOKUP($B$1,'Multipliers and Adjustments'!$A$70:$I$86,TRUNC(COLUMN(AH$2)/5)+2,FALSE)*SUMIFS('IEA-MethaneAbatement'!$N:$N,'IEA-MethaneAbatement'!$O:$O,"&lt;"&amp;$B44,'IEA-MethaneAbatement'!$O:$O,"&gt;="&amp;$A44,'IEA-MethaneAbatement'!$M:$M,$B$1,'IEA-MethaneAbatement'!$B:$B,'Country Selector'!$A$2)+VLOOKUP($C$1,'Multipliers and Adjustments'!$A$70:$I$86,TRUNC(COLUMN(AH$2)/5)+2,FALSE)*SUMIFS('IEA-MethaneAbatement'!$N:$N,'IEA-MethaneAbatement'!$O:$O,"&lt;"&amp;$B44,'IEA-MethaneAbatement'!$O:$O,"&gt;="&amp;$A44,'IEA-MethaneAbatement'!$M:$M,$C$1,'IEA-MethaneAbatement'!$B:$B,'Country Selector'!$A$2)+VLOOKUP($D$1,'Multipliers and Adjustments'!$A$70:$I$86,TRUNC(COLUMN(AH$2)/5)+2,FALSE)*SUMIFS('IEA-MethaneAbatement'!$N:$N,'IEA-MethaneAbatement'!$O:$O,"&lt;"&amp;$B44,'IEA-MethaneAbatement'!$O:$O,"&gt;="&amp;$A44,'IEA-MethaneAbatement'!$M:$M,$D$1,'IEA-MethaneAbatement'!$B:$B,'Country Selector'!$A$2)))*(1+INDEX('EPA to IEA Scaling'!$F$8:$AO$8,,MATCH(AH$2,'EPA to IEA Scaling'!$F$1:$AO$1,0)))</f>
        <v>0</v>
      </c>
      <c r="AI44" cm="1">
        <f t="array" ref="AI44">((VLOOKUP($B$1,'Multipliers and Adjustments'!$A$70:$I$86,TRUNC(COLUMN(AI$2)/5)+2,FALSE)*SUMIFS('IEA-MethaneAbatement'!$N:$N,'IEA-MethaneAbatement'!$O:$O,"&lt;"&amp;$B44,'IEA-MethaneAbatement'!$O:$O,"&gt;="&amp;$A44,'IEA-MethaneAbatement'!$M:$M,$B$1,'IEA-MethaneAbatement'!$B:$B,'Country Selector'!$A$2)+VLOOKUP($C$1,'Multipliers and Adjustments'!$A$70:$I$86,TRUNC(COLUMN(AI$2)/5)+2,FALSE)*SUMIFS('IEA-MethaneAbatement'!$N:$N,'IEA-MethaneAbatement'!$O:$O,"&lt;"&amp;$B44,'IEA-MethaneAbatement'!$O:$O,"&gt;="&amp;$A44,'IEA-MethaneAbatement'!$M:$M,$C$1,'IEA-MethaneAbatement'!$B:$B,'Country Selector'!$A$2)+VLOOKUP($D$1,'Multipliers and Adjustments'!$A$70:$I$86,TRUNC(COLUMN(AI$2)/5)+2,FALSE)*SUMIFS('IEA-MethaneAbatement'!$N:$N,'IEA-MethaneAbatement'!$O:$O,"&lt;"&amp;$B44,'IEA-MethaneAbatement'!$O:$O,"&gt;="&amp;$A44,'IEA-MethaneAbatement'!$M:$M,$D$1,'IEA-MethaneAbatement'!$B:$B,'Country Selector'!$A$2)))*(1+INDEX('EPA to IEA Scaling'!$F$8:$AO$8,,MATCH(AI$2,'EPA to IEA Scaling'!$F$1:$AO$1,0)))</f>
        <v>0</v>
      </c>
      <c r="AJ44" cm="1">
        <f t="array" ref="AJ44">((VLOOKUP($B$1,'Multipliers and Adjustments'!$A$70:$I$86,TRUNC(COLUMN(AJ$2)/5)+2,FALSE)*SUMIFS('IEA-MethaneAbatement'!$N:$N,'IEA-MethaneAbatement'!$O:$O,"&lt;"&amp;$B44,'IEA-MethaneAbatement'!$O:$O,"&gt;="&amp;$A44,'IEA-MethaneAbatement'!$M:$M,$B$1,'IEA-MethaneAbatement'!$B:$B,'Country Selector'!$A$2)+VLOOKUP($C$1,'Multipliers and Adjustments'!$A$70:$I$86,TRUNC(COLUMN(AJ$2)/5)+2,FALSE)*SUMIFS('IEA-MethaneAbatement'!$N:$N,'IEA-MethaneAbatement'!$O:$O,"&lt;"&amp;$B44,'IEA-MethaneAbatement'!$O:$O,"&gt;="&amp;$A44,'IEA-MethaneAbatement'!$M:$M,$C$1,'IEA-MethaneAbatement'!$B:$B,'Country Selector'!$A$2)+VLOOKUP($D$1,'Multipliers and Adjustments'!$A$70:$I$86,TRUNC(COLUMN(AJ$2)/5)+2,FALSE)*SUMIFS('IEA-MethaneAbatement'!$N:$N,'IEA-MethaneAbatement'!$O:$O,"&lt;"&amp;$B44,'IEA-MethaneAbatement'!$O:$O,"&gt;="&amp;$A44,'IEA-MethaneAbatement'!$M:$M,$D$1,'IEA-MethaneAbatement'!$B:$B,'Country Selector'!$A$2)))*(1+INDEX('EPA to IEA Scaling'!$F$8:$AO$8,,MATCH(AJ$2,'EPA to IEA Scaling'!$F$1:$AO$1,0)))</f>
        <v>0</v>
      </c>
      <c r="AK44" cm="1">
        <f t="array" ref="AK44">((VLOOKUP($B$1,'Multipliers and Adjustments'!$A$70:$I$86,TRUNC(COLUMN(AK$2)/5)+2,FALSE)*SUMIFS('IEA-MethaneAbatement'!$N:$N,'IEA-MethaneAbatement'!$O:$O,"&lt;"&amp;$B44,'IEA-MethaneAbatement'!$O:$O,"&gt;="&amp;$A44,'IEA-MethaneAbatement'!$M:$M,$B$1,'IEA-MethaneAbatement'!$B:$B,'Country Selector'!$A$2)+VLOOKUP($C$1,'Multipliers and Adjustments'!$A$70:$I$86,TRUNC(COLUMN(AK$2)/5)+2,FALSE)*SUMIFS('IEA-MethaneAbatement'!$N:$N,'IEA-MethaneAbatement'!$O:$O,"&lt;"&amp;$B44,'IEA-MethaneAbatement'!$O:$O,"&gt;="&amp;$A44,'IEA-MethaneAbatement'!$M:$M,$C$1,'IEA-MethaneAbatement'!$B:$B,'Country Selector'!$A$2)+VLOOKUP($D$1,'Multipliers and Adjustments'!$A$70:$I$86,TRUNC(COLUMN(AK$2)/5)+2,FALSE)*SUMIFS('IEA-MethaneAbatement'!$N:$N,'IEA-MethaneAbatement'!$O:$O,"&lt;"&amp;$B44,'IEA-MethaneAbatement'!$O:$O,"&gt;="&amp;$A44,'IEA-MethaneAbatement'!$M:$M,$D$1,'IEA-MethaneAbatement'!$B:$B,'Country Selector'!$A$2)))*(1+INDEX('EPA to IEA Scaling'!$F$8:$AO$8,,MATCH(AK$2,'EPA to IEA Scaling'!$F$1:$AO$1,0)))</f>
        <v>0</v>
      </c>
      <c r="AL44" s="31" cm="1">
        <f t="array" ref="AL44">((VLOOKUP($B$1,'Multipliers and Adjustments'!$A$70:$I$86,TRUNC(COLUMN(AL$2)/5)+2,FALSE)*SUMIFS('IEA-MethaneAbatement'!$N:$N,'IEA-MethaneAbatement'!$O:$O,"&lt;"&amp;$B44,'IEA-MethaneAbatement'!$O:$O,"&gt;="&amp;$A44,'IEA-MethaneAbatement'!$M:$M,$B$1,'IEA-MethaneAbatement'!$B:$B,'Country Selector'!$A$2)+VLOOKUP($C$1,'Multipliers and Adjustments'!$A$70:$I$86,TRUNC(COLUMN(AL$2)/5)+2,FALSE)*SUMIFS('IEA-MethaneAbatement'!$N:$N,'IEA-MethaneAbatement'!$O:$O,"&lt;"&amp;$B44,'IEA-MethaneAbatement'!$O:$O,"&gt;="&amp;$A44,'IEA-MethaneAbatement'!$M:$M,$C$1,'IEA-MethaneAbatement'!$B:$B,'Country Selector'!$A$2)+VLOOKUP($D$1,'Multipliers and Adjustments'!$A$70:$I$86,TRUNC(COLUMN(AL$2)/5)+2,FALSE)*SUMIFS('IEA-MethaneAbatement'!$N:$N,'IEA-MethaneAbatement'!$O:$O,"&lt;"&amp;$B44,'IEA-MethaneAbatement'!$O:$O,"&gt;="&amp;$A44,'IEA-MethaneAbatement'!$M:$M,$D$1,'IEA-MethaneAbatement'!$B:$B,'Country Selector'!$A$2)))*(1+INDEX('EPA to IEA Scaling'!$F$8:$AO$8,,MATCH(AL$2,'EPA to IEA Scaling'!$F$1:$AO$1,0)))</f>
        <v>0</v>
      </c>
    </row>
    <row r="45" spans="1:38" x14ac:dyDescent="0.45">
      <c r="A45" s="12">
        <f>B44</f>
        <v>100</v>
      </c>
      <c r="B45" s="11">
        <f t="shared" si="0"/>
        <v>150</v>
      </c>
      <c r="C45" s="47" cm="1">
        <f t="array" ref="C45">((VLOOKUP($B$1,'Multipliers and Adjustments'!$A$70:$I$86,TRUNC(COLUMN(C$2)/5)+2,FALSE)*SUMIFS('IEA-MethaneAbatement'!$N:$N,'IEA-MethaneAbatement'!$O:$O,"&lt;"&amp;$B45,'IEA-MethaneAbatement'!$O:$O,"&gt;="&amp;$A45,'IEA-MethaneAbatement'!$M:$M,$B$1,'IEA-MethaneAbatement'!$B:$B,'Country Selector'!$A$2)+VLOOKUP($C$1,'Multipliers and Adjustments'!$A$70:$I$86,TRUNC(COLUMN(C$2)/5)+2,FALSE)*SUMIFS('IEA-MethaneAbatement'!$N:$N,'IEA-MethaneAbatement'!$O:$O,"&lt;"&amp;$B45,'IEA-MethaneAbatement'!$O:$O,"&gt;="&amp;$A45,'IEA-MethaneAbatement'!$M:$M,$C$1,'IEA-MethaneAbatement'!$B:$B,'Country Selector'!$A$2)+VLOOKUP($D$1,'Multipliers and Adjustments'!$A$70:$I$86,TRUNC(COLUMN(C$2)/5)+2,FALSE)*SUMIFS('IEA-MethaneAbatement'!$N:$N,'IEA-MethaneAbatement'!$O:$O,"&lt;"&amp;$B45,'IEA-MethaneAbatement'!$O:$O,"&gt;="&amp;$A45,'IEA-MethaneAbatement'!$M:$M,$D$1,'IEA-MethaneAbatement'!$B:$B,'Country Selector'!$A$2)))*(1+INDEX('EPA to IEA Scaling'!$F$8:$AO$8,,MATCH(C$2,'EPA to IEA Scaling'!$F$1:$AO$1,0)))</f>
        <v>0</v>
      </c>
      <c r="D45" cm="1">
        <f t="array" ref="D45">((VLOOKUP($B$1,'Multipliers and Adjustments'!$A$70:$I$86,TRUNC(COLUMN(D$2)/5)+2,FALSE)*SUMIFS('IEA-MethaneAbatement'!$N:$N,'IEA-MethaneAbatement'!$O:$O,"&lt;"&amp;$B45,'IEA-MethaneAbatement'!$O:$O,"&gt;="&amp;$A45,'IEA-MethaneAbatement'!$M:$M,$B$1,'IEA-MethaneAbatement'!$B:$B,'Country Selector'!$A$2)+VLOOKUP($C$1,'Multipliers and Adjustments'!$A$70:$I$86,TRUNC(COLUMN(D$2)/5)+2,FALSE)*SUMIFS('IEA-MethaneAbatement'!$N:$N,'IEA-MethaneAbatement'!$O:$O,"&lt;"&amp;$B45,'IEA-MethaneAbatement'!$O:$O,"&gt;="&amp;$A45,'IEA-MethaneAbatement'!$M:$M,$C$1,'IEA-MethaneAbatement'!$B:$B,'Country Selector'!$A$2)+VLOOKUP($D$1,'Multipliers and Adjustments'!$A$70:$I$86,TRUNC(COLUMN(D$2)/5)+2,FALSE)*SUMIFS('IEA-MethaneAbatement'!$N:$N,'IEA-MethaneAbatement'!$O:$O,"&lt;"&amp;$B45,'IEA-MethaneAbatement'!$O:$O,"&gt;="&amp;$A45,'IEA-MethaneAbatement'!$M:$M,$D$1,'IEA-MethaneAbatement'!$B:$B,'Country Selector'!$A$2)))*(1+INDEX('EPA to IEA Scaling'!$F$8:$AO$8,,MATCH(D$2,'EPA to IEA Scaling'!$F$1:$AO$1,0)))</f>
        <v>0</v>
      </c>
      <c r="E45" cm="1">
        <f t="array" ref="E45">((VLOOKUP($B$1,'Multipliers and Adjustments'!$A$70:$I$86,TRUNC(COLUMN(E$2)/5)+2,FALSE)*SUMIFS('IEA-MethaneAbatement'!$N:$N,'IEA-MethaneAbatement'!$O:$O,"&lt;"&amp;$B45,'IEA-MethaneAbatement'!$O:$O,"&gt;="&amp;$A45,'IEA-MethaneAbatement'!$M:$M,$B$1,'IEA-MethaneAbatement'!$B:$B,'Country Selector'!$A$2)+VLOOKUP($C$1,'Multipliers and Adjustments'!$A$70:$I$86,TRUNC(COLUMN(E$2)/5)+2,FALSE)*SUMIFS('IEA-MethaneAbatement'!$N:$N,'IEA-MethaneAbatement'!$O:$O,"&lt;"&amp;$B45,'IEA-MethaneAbatement'!$O:$O,"&gt;="&amp;$A45,'IEA-MethaneAbatement'!$M:$M,$C$1,'IEA-MethaneAbatement'!$B:$B,'Country Selector'!$A$2)+VLOOKUP($D$1,'Multipliers and Adjustments'!$A$70:$I$86,TRUNC(COLUMN(E$2)/5)+2,FALSE)*SUMIFS('IEA-MethaneAbatement'!$N:$N,'IEA-MethaneAbatement'!$O:$O,"&lt;"&amp;$B45,'IEA-MethaneAbatement'!$O:$O,"&gt;="&amp;$A45,'IEA-MethaneAbatement'!$M:$M,$D$1,'IEA-MethaneAbatement'!$B:$B,'Country Selector'!$A$2)))*(1+INDEX('EPA to IEA Scaling'!$F$8:$AO$8,,MATCH(E$2,'EPA to IEA Scaling'!$F$1:$AO$1,0)))</f>
        <v>0</v>
      </c>
      <c r="F45" cm="1">
        <f t="array" ref="F45">((VLOOKUP($B$1,'Multipliers and Adjustments'!$A$70:$I$86,TRUNC(COLUMN(F$2)/5)+2,FALSE)*SUMIFS('IEA-MethaneAbatement'!$N:$N,'IEA-MethaneAbatement'!$O:$O,"&lt;"&amp;$B45,'IEA-MethaneAbatement'!$O:$O,"&gt;="&amp;$A45,'IEA-MethaneAbatement'!$M:$M,$B$1,'IEA-MethaneAbatement'!$B:$B,'Country Selector'!$A$2)+VLOOKUP($C$1,'Multipliers and Adjustments'!$A$70:$I$86,TRUNC(COLUMN(F$2)/5)+2,FALSE)*SUMIFS('IEA-MethaneAbatement'!$N:$N,'IEA-MethaneAbatement'!$O:$O,"&lt;"&amp;$B45,'IEA-MethaneAbatement'!$O:$O,"&gt;="&amp;$A45,'IEA-MethaneAbatement'!$M:$M,$C$1,'IEA-MethaneAbatement'!$B:$B,'Country Selector'!$A$2)+VLOOKUP($D$1,'Multipliers and Adjustments'!$A$70:$I$86,TRUNC(COLUMN(F$2)/5)+2,FALSE)*SUMIFS('IEA-MethaneAbatement'!$N:$N,'IEA-MethaneAbatement'!$O:$O,"&lt;"&amp;$B45,'IEA-MethaneAbatement'!$O:$O,"&gt;="&amp;$A45,'IEA-MethaneAbatement'!$M:$M,$D$1,'IEA-MethaneAbatement'!$B:$B,'Country Selector'!$A$2)))*(1+INDEX('EPA to IEA Scaling'!$F$8:$AO$8,,MATCH(F$2,'EPA to IEA Scaling'!$F$1:$AO$1,0)))</f>
        <v>0</v>
      </c>
      <c r="G45" cm="1">
        <f t="array" ref="G45">((VLOOKUP($B$1,'Multipliers and Adjustments'!$A$70:$I$86,TRUNC(COLUMN(G$2)/5)+2,FALSE)*SUMIFS('IEA-MethaneAbatement'!$N:$N,'IEA-MethaneAbatement'!$O:$O,"&lt;"&amp;$B45,'IEA-MethaneAbatement'!$O:$O,"&gt;="&amp;$A45,'IEA-MethaneAbatement'!$M:$M,$B$1,'IEA-MethaneAbatement'!$B:$B,'Country Selector'!$A$2)+VLOOKUP($C$1,'Multipliers and Adjustments'!$A$70:$I$86,TRUNC(COLUMN(G$2)/5)+2,FALSE)*SUMIFS('IEA-MethaneAbatement'!$N:$N,'IEA-MethaneAbatement'!$O:$O,"&lt;"&amp;$B45,'IEA-MethaneAbatement'!$O:$O,"&gt;="&amp;$A45,'IEA-MethaneAbatement'!$M:$M,$C$1,'IEA-MethaneAbatement'!$B:$B,'Country Selector'!$A$2)+VLOOKUP($D$1,'Multipliers and Adjustments'!$A$70:$I$86,TRUNC(COLUMN(G$2)/5)+2,FALSE)*SUMIFS('IEA-MethaneAbatement'!$N:$N,'IEA-MethaneAbatement'!$O:$O,"&lt;"&amp;$B45,'IEA-MethaneAbatement'!$O:$O,"&gt;="&amp;$A45,'IEA-MethaneAbatement'!$M:$M,$D$1,'IEA-MethaneAbatement'!$B:$B,'Country Selector'!$A$2)))*(1+INDEX('EPA to IEA Scaling'!$F$8:$AO$8,,MATCH(G$2,'EPA to IEA Scaling'!$F$1:$AO$1,0)))</f>
        <v>0</v>
      </c>
      <c r="H45" s="31" cm="1">
        <f t="array" ref="H45">((VLOOKUP($B$1,'Multipliers and Adjustments'!$A$70:$I$86,TRUNC(COLUMN(H$2)/5)+2,FALSE)*SUMIFS('IEA-MethaneAbatement'!$N:$N,'IEA-MethaneAbatement'!$O:$O,"&lt;"&amp;$B45,'IEA-MethaneAbatement'!$O:$O,"&gt;="&amp;$A45,'IEA-MethaneAbatement'!$M:$M,$B$1,'IEA-MethaneAbatement'!$B:$B,'Country Selector'!$A$2)+VLOOKUP($C$1,'Multipliers and Adjustments'!$A$70:$I$86,TRUNC(COLUMN(H$2)/5)+2,FALSE)*SUMIFS('IEA-MethaneAbatement'!$N:$N,'IEA-MethaneAbatement'!$O:$O,"&lt;"&amp;$B45,'IEA-MethaneAbatement'!$O:$O,"&gt;="&amp;$A45,'IEA-MethaneAbatement'!$M:$M,$C$1,'IEA-MethaneAbatement'!$B:$B,'Country Selector'!$A$2)+VLOOKUP($D$1,'Multipliers and Adjustments'!$A$70:$I$86,TRUNC(COLUMN(H$2)/5)+2,FALSE)*SUMIFS('IEA-MethaneAbatement'!$N:$N,'IEA-MethaneAbatement'!$O:$O,"&lt;"&amp;$B45,'IEA-MethaneAbatement'!$O:$O,"&gt;="&amp;$A45,'IEA-MethaneAbatement'!$M:$M,$D$1,'IEA-MethaneAbatement'!$B:$B,'Country Selector'!$A$2)))*(1+INDEX('EPA to IEA Scaling'!$F$8:$AO$8,,MATCH(H$2,'EPA to IEA Scaling'!$F$1:$AO$1,0)))</f>
        <v>0</v>
      </c>
      <c r="I45" cm="1">
        <f t="array" ref="I45">((VLOOKUP($B$1,'Multipliers and Adjustments'!$A$70:$I$86,TRUNC(COLUMN(I$2)/5)+2,FALSE)*SUMIFS('IEA-MethaneAbatement'!$N:$N,'IEA-MethaneAbatement'!$O:$O,"&lt;"&amp;$B45,'IEA-MethaneAbatement'!$O:$O,"&gt;="&amp;$A45,'IEA-MethaneAbatement'!$M:$M,$B$1,'IEA-MethaneAbatement'!$B:$B,'Country Selector'!$A$2)+VLOOKUP($C$1,'Multipliers and Adjustments'!$A$70:$I$86,TRUNC(COLUMN(I$2)/5)+2,FALSE)*SUMIFS('IEA-MethaneAbatement'!$N:$N,'IEA-MethaneAbatement'!$O:$O,"&lt;"&amp;$B45,'IEA-MethaneAbatement'!$O:$O,"&gt;="&amp;$A45,'IEA-MethaneAbatement'!$M:$M,$C$1,'IEA-MethaneAbatement'!$B:$B,'Country Selector'!$A$2)+VLOOKUP($D$1,'Multipliers and Adjustments'!$A$70:$I$86,TRUNC(COLUMN(I$2)/5)+2,FALSE)*SUMIFS('IEA-MethaneAbatement'!$N:$N,'IEA-MethaneAbatement'!$O:$O,"&lt;"&amp;$B45,'IEA-MethaneAbatement'!$O:$O,"&gt;="&amp;$A45,'IEA-MethaneAbatement'!$M:$M,$D$1,'IEA-MethaneAbatement'!$B:$B,'Country Selector'!$A$2)))*(1+INDEX('EPA to IEA Scaling'!$F$8:$AO$8,,MATCH(I$2,'EPA to IEA Scaling'!$F$1:$AO$1,0)))</f>
        <v>0</v>
      </c>
      <c r="J45" cm="1">
        <f t="array" ref="J45">((VLOOKUP($B$1,'Multipliers and Adjustments'!$A$70:$I$86,TRUNC(COLUMN(J$2)/5)+2,FALSE)*SUMIFS('IEA-MethaneAbatement'!$N:$N,'IEA-MethaneAbatement'!$O:$O,"&lt;"&amp;$B45,'IEA-MethaneAbatement'!$O:$O,"&gt;="&amp;$A45,'IEA-MethaneAbatement'!$M:$M,$B$1,'IEA-MethaneAbatement'!$B:$B,'Country Selector'!$A$2)+VLOOKUP($C$1,'Multipliers and Adjustments'!$A$70:$I$86,TRUNC(COLUMN(J$2)/5)+2,FALSE)*SUMIFS('IEA-MethaneAbatement'!$N:$N,'IEA-MethaneAbatement'!$O:$O,"&lt;"&amp;$B45,'IEA-MethaneAbatement'!$O:$O,"&gt;="&amp;$A45,'IEA-MethaneAbatement'!$M:$M,$C$1,'IEA-MethaneAbatement'!$B:$B,'Country Selector'!$A$2)+VLOOKUP($D$1,'Multipliers and Adjustments'!$A$70:$I$86,TRUNC(COLUMN(J$2)/5)+2,FALSE)*SUMIFS('IEA-MethaneAbatement'!$N:$N,'IEA-MethaneAbatement'!$O:$O,"&lt;"&amp;$B45,'IEA-MethaneAbatement'!$O:$O,"&gt;="&amp;$A45,'IEA-MethaneAbatement'!$M:$M,$D$1,'IEA-MethaneAbatement'!$B:$B,'Country Selector'!$A$2)))*(1+INDEX('EPA to IEA Scaling'!$F$8:$AO$8,,MATCH(J$2,'EPA to IEA Scaling'!$F$1:$AO$1,0)))</f>
        <v>0</v>
      </c>
      <c r="K45" cm="1">
        <f t="array" ref="K45">((VLOOKUP($B$1,'Multipliers and Adjustments'!$A$70:$I$86,TRUNC(COLUMN(K$2)/5)+2,FALSE)*SUMIFS('IEA-MethaneAbatement'!$N:$N,'IEA-MethaneAbatement'!$O:$O,"&lt;"&amp;$B45,'IEA-MethaneAbatement'!$O:$O,"&gt;="&amp;$A45,'IEA-MethaneAbatement'!$M:$M,$B$1,'IEA-MethaneAbatement'!$B:$B,'Country Selector'!$A$2)+VLOOKUP($C$1,'Multipliers and Adjustments'!$A$70:$I$86,TRUNC(COLUMN(K$2)/5)+2,FALSE)*SUMIFS('IEA-MethaneAbatement'!$N:$N,'IEA-MethaneAbatement'!$O:$O,"&lt;"&amp;$B45,'IEA-MethaneAbatement'!$O:$O,"&gt;="&amp;$A45,'IEA-MethaneAbatement'!$M:$M,$C$1,'IEA-MethaneAbatement'!$B:$B,'Country Selector'!$A$2)+VLOOKUP($D$1,'Multipliers and Adjustments'!$A$70:$I$86,TRUNC(COLUMN(K$2)/5)+2,FALSE)*SUMIFS('IEA-MethaneAbatement'!$N:$N,'IEA-MethaneAbatement'!$O:$O,"&lt;"&amp;$B45,'IEA-MethaneAbatement'!$O:$O,"&gt;="&amp;$A45,'IEA-MethaneAbatement'!$M:$M,$D$1,'IEA-MethaneAbatement'!$B:$B,'Country Selector'!$A$2)))*(1+INDEX('EPA to IEA Scaling'!$F$8:$AO$8,,MATCH(K$2,'EPA to IEA Scaling'!$F$1:$AO$1,0)))</f>
        <v>0</v>
      </c>
      <c r="L45" cm="1">
        <f t="array" ref="L45">((VLOOKUP($B$1,'Multipliers and Adjustments'!$A$70:$I$86,TRUNC(COLUMN(L$2)/5)+2,FALSE)*SUMIFS('IEA-MethaneAbatement'!$N:$N,'IEA-MethaneAbatement'!$O:$O,"&lt;"&amp;$B45,'IEA-MethaneAbatement'!$O:$O,"&gt;="&amp;$A45,'IEA-MethaneAbatement'!$M:$M,$B$1,'IEA-MethaneAbatement'!$B:$B,'Country Selector'!$A$2)+VLOOKUP($C$1,'Multipliers and Adjustments'!$A$70:$I$86,TRUNC(COLUMN(L$2)/5)+2,FALSE)*SUMIFS('IEA-MethaneAbatement'!$N:$N,'IEA-MethaneAbatement'!$O:$O,"&lt;"&amp;$B45,'IEA-MethaneAbatement'!$O:$O,"&gt;="&amp;$A45,'IEA-MethaneAbatement'!$M:$M,$C$1,'IEA-MethaneAbatement'!$B:$B,'Country Selector'!$A$2)+VLOOKUP($D$1,'Multipliers and Adjustments'!$A$70:$I$86,TRUNC(COLUMN(L$2)/5)+2,FALSE)*SUMIFS('IEA-MethaneAbatement'!$N:$N,'IEA-MethaneAbatement'!$O:$O,"&lt;"&amp;$B45,'IEA-MethaneAbatement'!$O:$O,"&gt;="&amp;$A45,'IEA-MethaneAbatement'!$M:$M,$D$1,'IEA-MethaneAbatement'!$B:$B,'Country Selector'!$A$2)))*(1+INDEX('EPA to IEA Scaling'!$F$8:$AO$8,,MATCH(L$2,'EPA to IEA Scaling'!$F$1:$AO$1,0)))</f>
        <v>0</v>
      </c>
      <c r="M45" s="31" cm="1">
        <f t="array" ref="M45">((VLOOKUP($B$1,'Multipliers and Adjustments'!$A$70:$I$86,TRUNC(COLUMN(M$2)/5)+2,FALSE)*SUMIFS('IEA-MethaneAbatement'!$N:$N,'IEA-MethaneAbatement'!$O:$O,"&lt;"&amp;$B45,'IEA-MethaneAbatement'!$O:$O,"&gt;="&amp;$A45,'IEA-MethaneAbatement'!$M:$M,$B$1,'IEA-MethaneAbatement'!$B:$B,'Country Selector'!$A$2)+VLOOKUP($C$1,'Multipliers and Adjustments'!$A$70:$I$86,TRUNC(COLUMN(M$2)/5)+2,FALSE)*SUMIFS('IEA-MethaneAbatement'!$N:$N,'IEA-MethaneAbatement'!$O:$O,"&lt;"&amp;$B45,'IEA-MethaneAbatement'!$O:$O,"&gt;="&amp;$A45,'IEA-MethaneAbatement'!$M:$M,$C$1,'IEA-MethaneAbatement'!$B:$B,'Country Selector'!$A$2)+VLOOKUP($D$1,'Multipliers and Adjustments'!$A$70:$I$86,TRUNC(COLUMN(M$2)/5)+2,FALSE)*SUMIFS('IEA-MethaneAbatement'!$N:$N,'IEA-MethaneAbatement'!$O:$O,"&lt;"&amp;$B45,'IEA-MethaneAbatement'!$O:$O,"&gt;="&amp;$A45,'IEA-MethaneAbatement'!$M:$M,$D$1,'IEA-MethaneAbatement'!$B:$B,'Country Selector'!$A$2)))*(1+INDEX('EPA to IEA Scaling'!$F$8:$AO$8,,MATCH(M$2,'EPA to IEA Scaling'!$F$1:$AO$1,0)))</f>
        <v>0</v>
      </c>
      <c r="N45" cm="1">
        <f t="array" ref="N45">((VLOOKUP($B$1,'Multipliers and Adjustments'!$A$70:$I$86,TRUNC(COLUMN(N$2)/5)+2,FALSE)*SUMIFS('IEA-MethaneAbatement'!$N:$N,'IEA-MethaneAbatement'!$O:$O,"&lt;"&amp;$B45,'IEA-MethaneAbatement'!$O:$O,"&gt;="&amp;$A45,'IEA-MethaneAbatement'!$M:$M,$B$1,'IEA-MethaneAbatement'!$B:$B,'Country Selector'!$A$2)+VLOOKUP($C$1,'Multipliers and Adjustments'!$A$70:$I$86,TRUNC(COLUMN(N$2)/5)+2,FALSE)*SUMIFS('IEA-MethaneAbatement'!$N:$N,'IEA-MethaneAbatement'!$O:$O,"&lt;"&amp;$B45,'IEA-MethaneAbatement'!$O:$O,"&gt;="&amp;$A45,'IEA-MethaneAbatement'!$M:$M,$C$1,'IEA-MethaneAbatement'!$B:$B,'Country Selector'!$A$2)+VLOOKUP($D$1,'Multipliers and Adjustments'!$A$70:$I$86,TRUNC(COLUMN(N$2)/5)+2,FALSE)*SUMIFS('IEA-MethaneAbatement'!$N:$N,'IEA-MethaneAbatement'!$O:$O,"&lt;"&amp;$B45,'IEA-MethaneAbatement'!$O:$O,"&gt;="&amp;$A45,'IEA-MethaneAbatement'!$M:$M,$D$1,'IEA-MethaneAbatement'!$B:$B,'Country Selector'!$A$2)))*(1+INDEX('EPA to IEA Scaling'!$F$8:$AO$8,,MATCH(N$2,'EPA to IEA Scaling'!$F$1:$AO$1,0)))</f>
        <v>0</v>
      </c>
      <c r="O45" cm="1">
        <f t="array" ref="O45">((VLOOKUP($B$1,'Multipliers and Adjustments'!$A$70:$I$86,TRUNC(COLUMN(O$2)/5)+2,FALSE)*SUMIFS('IEA-MethaneAbatement'!$N:$N,'IEA-MethaneAbatement'!$O:$O,"&lt;"&amp;$B45,'IEA-MethaneAbatement'!$O:$O,"&gt;="&amp;$A45,'IEA-MethaneAbatement'!$M:$M,$B$1,'IEA-MethaneAbatement'!$B:$B,'Country Selector'!$A$2)+VLOOKUP($C$1,'Multipliers and Adjustments'!$A$70:$I$86,TRUNC(COLUMN(O$2)/5)+2,FALSE)*SUMIFS('IEA-MethaneAbatement'!$N:$N,'IEA-MethaneAbatement'!$O:$O,"&lt;"&amp;$B45,'IEA-MethaneAbatement'!$O:$O,"&gt;="&amp;$A45,'IEA-MethaneAbatement'!$M:$M,$C$1,'IEA-MethaneAbatement'!$B:$B,'Country Selector'!$A$2)+VLOOKUP($D$1,'Multipliers and Adjustments'!$A$70:$I$86,TRUNC(COLUMN(O$2)/5)+2,FALSE)*SUMIFS('IEA-MethaneAbatement'!$N:$N,'IEA-MethaneAbatement'!$O:$O,"&lt;"&amp;$B45,'IEA-MethaneAbatement'!$O:$O,"&gt;="&amp;$A45,'IEA-MethaneAbatement'!$M:$M,$D$1,'IEA-MethaneAbatement'!$B:$B,'Country Selector'!$A$2)))*(1+INDEX('EPA to IEA Scaling'!$F$8:$AO$8,,MATCH(O$2,'EPA to IEA Scaling'!$F$1:$AO$1,0)))</f>
        <v>0</v>
      </c>
      <c r="P45" cm="1">
        <f t="array" ref="P45">((VLOOKUP($B$1,'Multipliers and Adjustments'!$A$70:$I$86,TRUNC(COLUMN(P$2)/5)+2,FALSE)*SUMIFS('IEA-MethaneAbatement'!$N:$N,'IEA-MethaneAbatement'!$O:$O,"&lt;"&amp;$B45,'IEA-MethaneAbatement'!$O:$O,"&gt;="&amp;$A45,'IEA-MethaneAbatement'!$M:$M,$B$1,'IEA-MethaneAbatement'!$B:$B,'Country Selector'!$A$2)+VLOOKUP($C$1,'Multipliers and Adjustments'!$A$70:$I$86,TRUNC(COLUMN(P$2)/5)+2,FALSE)*SUMIFS('IEA-MethaneAbatement'!$N:$N,'IEA-MethaneAbatement'!$O:$O,"&lt;"&amp;$B45,'IEA-MethaneAbatement'!$O:$O,"&gt;="&amp;$A45,'IEA-MethaneAbatement'!$M:$M,$C$1,'IEA-MethaneAbatement'!$B:$B,'Country Selector'!$A$2)+VLOOKUP($D$1,'Multipliers and Adjustments'!$A$70:$I$86,TRUNC(COLUMN(P$2)/5)+2,FALSE)*SUMIFS('IEA-MethaneAbatement'!$N:$N,'IEA-MethaneAbatement'!$O:$O,"&lt;"&amp;$B45,'IEA-MethaneAbatement'!$O:$O,"&gt;="&amp;$A45,'IEA-MethaneAbatement'!$M:$M,$D$1,'IEA-MethaneAbatement'!$B:$B,'Country Selector'!$A$2)))*(1+INDEX('EPA to IEA Scaling'!$F$8:$AO$8,,MATCH(P$2,'EPA to IEA Scaling'!$F$1:$AO$1,0)))</f>
        <v>0</v>
      </c>
      <c r="Q45" cm="1">
        <f t="array" ref="Q45">((VLOOKUP($B$1,'Multipliers and Adjustments'!$A$70:$I$86,TRUNC(COLUMN(Q$2)/5)+2,FALSE)*SUMIFS('IEA-MethaneAbatement'!$N:$N,'IEA-MethaneAbatement'!$O:$O,"&lt;"&amp;$B45,'IEA-MethaneAbatement'!$O:$O,"&gt;="&amp;$A45,'IEA-MethaneAbatement'!$M:$M,$B$1,'IEA-MethaneAbatement'!$B:$B,'Country Selector'!$A$2)+VLOOKUP($C$1,'Multipliers and Adjustments'!$A$70:$I$86,TRUNC(COLUMN(Q$2)/5)+2,FALSE)*SUMIFS('IEA-MethaneAbatement'!$N:$N,'IEA-MethaneAbatement'!$O:$O,"&lt;"&amp;$B45,'IEA-MethaneAbatement'!$O:$O,"&gt;="&amp;$A45,'IEA-MethaneAbatement'!$M:$M,$C$1,'IEA-MethaneAbatement'!$B:$B,'Country Selector'!$A$2)+VLOOKUP($D$1,'Multipliers and Adjustments'!$A$70:$I$86,TRUNC(COLUMN(Q$2)/5)+2,FALSE)*SUMIFS('IEA-MethaneAbatement'!$N:$N,'IEA-MethaneAbatement'!$O:$O,"&lt;"&amp;$B45,'IEA-MethaneAbatement'!$O:$O,"&gt;="&amp;$A45,'IEA-MethaneAbatement'!$M:$M,$D$1,'IEA-MethaneAbatement'!$B:$B,'Country Selector'!$A$2)))*(1+INDEX('EPA to IEA Scaling'!$F$8:$AO$8,,MATCH(Q$2,'EPA to IEA Scaling'!$F$1:$AO$1,0)))</f>
        <v>0</v>
      </c>
      <c r="R45" s="31" cm="1">
        <f t="array" ref="R45">((VLOOKUP($B$1,'Multipliers and Adjustments'!$A$70:$I$86,TRUNC(COLUMN(R$2)/5)+2,FALSE)*SUMIFS('IEA-MethaneAbatement'!$N:$N,'IEA-MethaneAbatement'!$O:$O,"&lt;"&amp;$B45,'IEA-MethaneAbatement'!$O:$O,"&gt;="&amp;$A45,'IEA-MethaneAbatement'!$M:$M,$B$1,'IEA-MethaneAbatement'!$B:$B,'Country Selector'!$A$2)+VLOOKUP($C$1,'Multipliers and Adjustments'!$A$70:$I$86,TRUNC(COLUMN(R$2)/5)+2,FALSE)*SUMIFS('IEA-MethaneAbatement'!$N:$N,'IEA-MethaneAbatement'!$O:$O,"&lt;"&amp;$B45,'IEA-MethaneAbatement'!$O:$O,"&gt;="&amp;$A45,'IEA-MethaneAbatement'!$M:$M,$C$1,'IEA-MethaneAbatement'!$B:$B,'Country Selector'!$A$2)+VLOOKUP($D$1,'Multipliers and Adjustments'!$A$70:$I$86,TRUNC(COLUMN(R$2)/5)+2,FALSE)*SUMIFS('IEA-MethaneAbatement'!$N:$N,'IEA-MethaneAbatement'!$O:$O,"&lt;"&amp;$B45,'IEA-MethaneAbatement'!$O:$O,"&gt;="&amp;$A45,'IEA-MethaneAbatement'!$M:$M,$D$1,'IEA-MethaneAbatement'!$B:$B,'Country Selector'!$A$2)))*(1+INDEX('EPA to IEA Scaling'!$F$8:$AO$8,,MATCH(R$2,'EPA to IEA Scaling'!$F$1:$AO$1,0)))</f>
        <v>0</v>
      </c>
      <c r="S45" cm="1">
        <f t="array" ref="S45">((VLOOKUP($B$1,'Multipliers and Adjustments'!$A$70:$I$86,TRUNC(COLUMN(S$2)/5)+2,FALSE)*SUMIFS('IEA-MethaneAbatement'!$N:$N,'IEA-MethaneAbatement'!$O:$O,"&lt;"&amp;$B45,'IEA-MethaneAbatement'!$O:$O,"&gt;="&amp;$A45,'IEA-MethaneAbatement'!$M:$M,$B$1,'IEA-MethaneAbatement'!$B:$B,'Country Selector'!$A$2)+VLOOKUP($C$1,'Multipliers and Adjustments'!$A$70:$I$86,TRUNC(COLUMN(S$2)/5)+2,FALSE)*SUMIFS('IEA-MethaneAbatement'!$N:$N,'IEA-MethaneAbatement'!$O:$O,"&lt;"&amp;$B45,'IEA-MethaneAbatement'!$O:$O,"&gt;="&amp;$A45,'IEA-MethaneAbatement'!$M:$M,$C$1,'IEA-MethaneAbatement'!$B:$B,'Country Selector'!$A$2)+VLOOKUP($D$1,'Multipliers and Adjustments'!$A$70:$I$86,TRUNC(COLUMN(S$2)/5)+2,FALSE)*SUMIFS('IEA-MethaneAbatement'!$N:$N,'IEA-MethaneAbatement'!$O:$O,"&lt;"&amp;$B45,'IEA-MethaneAbatement'!$O:$O,"&gt;="&amp;$A45,'IEA-MethaneAbatement'!$M:$M,$D$1,'IEA-MethaneAbatement'!$B:$B,'Country Selector'!$A$2)))*(1+INDEX('EPA to IEA Scaling'!$F$8:$AO$8,,MATCH(S$2,'EPA to IEA Scaling'!$F$1:$AO$1,0)))</f>
        <v>0</v>
      </c>
      <c r="T45" cm="1">
        <f t="array" ref="T45">((VLOOKUP($B$1,'Multipliers and Adjustments'!$A$70:$I$86,TRUNC(COLUMN(T$2)/5)+2,FALSE)*SUMIFS('IEA-MethaneAbatement'!$N:$N,'IEA-MethaneAbatement'!$O:$O,"&lt;"&amp;$B45,'IEA-MethaneAbatement'!$O:$O,"&gt;="&amp;$A45,'IEA-MethaneAbatement'!$M:$M,$B$1,'IEA-MethaneAbatement'!$B:$B,'Country Selector'!$A$2)+VLOOKUP($C$1,'Multipliers and Adjustments'!$A$70:$I$86,TRUNC(COLUMN(T$2)/5)+2,FALSE)*SUMIFS('IEA-MethaneAbatement'!$N:$N,'IEA-MethaneAbatement'!$O:$O,"&lt;"&amp;$B45,'IEA-MethaneAbatement'!$O:$O,"&gt;="&amp;$A45,'IEA-MethaneAbatement'!$M:$M,$C$1,'IEA-MethaneAbatement'!$B:$B,'Country Selector'!$A$2)+VLOOKUP($D$1,'Multipliers and Adjustments'!$A$70:$I$86,TRUNC(COLUMN(T$2)/5)+2,FALSE)*SUMIFS('IEA-MethaneAbatement'!$N:$N,'IEA-MethaneAbatement'!$O:$O,"&lt;"&amp;$B45,'IEA-MethaneAbatement'!$O:$O,"&gt;="&amp;$A45,'IEA-MethaneAbatement'!$M:$M,$D$1,'IEA-MethaneAbatement'!$B:$B,'Country Selector'!$A$2)))*(1+INDEX('EPA to IEA Scaling'!$F$8:$AO$8,,MATCH(T$2,'EPA to IEA Scaling'!$F$1:$AO$1,0)))</f>
        <v>0</v>
      </c>
      <c r="U45" cm="1">
        <f t="array" ref="U45">((VLOOKUP($B$1,'Multipliers and Adjustments'!$A$70:$I$86,TRUNC(COLUMN(U$2)/5)+2,FALSE)*SUMIFS('IEA-MethaneAbatement'!$N:$N,'IEA-MethaneAbatement'!$O:$O,"&lt;"&amp;$B45,'IEA-MethaneAbatement'!$O:$O,"&gt;="&amp;$A45,'IEA-MethaneAbatement'!$M:$M,$B$1,'IEA-MethaneAbatement'!$B:$B,'Country Selector'!$A$2)+VLOOKUP($C$1,'Multipliers and Adjustments'!$A$70:$I$86,TRUNC(COLUMN(U$2)/5)+2,FALSE)*SUMIFS('IEA-MethaneAbatement'!$N:$N,'IEA-MethaneAbatement'!$O:$O,"&lt;"&amp;$B45,'IEA-MethaneAbatement'!$O:$O,"&gt;="&amp;$A45,'IEA-MethaneAbatement'!$M:$M,$C$1,'IEA-MethaneAbatement'!$B:$B,'Country Selector'!$A$2)+VLOOKUP($D$1,'Multipliers and Adjustments'!$A$70:$I$86,TRUNC(COLUMN(U$2)/5)+2,FALSE)*SUMIFS('IEA-MethaneAbatement'!$N:$N,'IEA-MethaneAbatement'!$O:$O,"&lt;"&amp;$B45,'IEA-MethaneAbatement'!$O:$O,"&gt;="&amp;$A45,'IEA-MethaneAbatement'!$M:$M,$D$1,'IEA-MethaneAbatement'!$B:$B,'Country Selector'!$A$2)))*(1+INDEX('EPA to IEA Scaling'!$F$8:$AO$8,,MATCH(U$2,'EPA to IEA Scaling'!$F$1:$AO$1,0)))</f>
        <v>0</v>
      </c>
      <c r="V45" cm="1">
        <f t="array" ref="V45">((VLOOKUP($B$1,'Multipliers and Adjustments'!$A$70:$I$86,TRUNC(COLUMN(V$2)/5)+2,FALSE)*SUMIFS('IEA-MethaneAbatement'!$N:$N,'IEA-MethaneAbatement'!$O:$O,"&lt;"&amp;$B45,'IEA-MethaneAbatement'!$O:$O,"&gt;="&amp;$A45,'IEA-MethaneAbatement'!$M:$M,$B$1,'IEA-MethaneAbatement'!$B:$B,'Country Selector'!$A$2)+VLOOKUP($C$1,'Multipliers and Adjustments'!$A$70:$I$86,TRUNC(COLUMN(V$2)/5)+2,FALSE)*SUMIFS('IEA-MethaneAbatement'!$N:$N,'IEA-MethaneAbatement'!$O:$O,"&lt;"&amp;$B45,'IEA-MethaneAbatement'!$O:$O,"&gt;="&amp;$A45,'IEA-MethaneAbatement'!$M:$M,$C$1,'IEA-MethaneAbatement'!$B:$B,'Country Selector'!$A$2)+VLOOKUP($D$1,'Multipliers and Adjustments'!$A$70:$I$86,TRUNC(COLUMN(V$2)/5)+2,FALSE)*SUMIFS('IEA-MethaneAbatement'!$N:$N,'IEA-MethaneAbatement'!$O:$O,"&lt;"&amp;$B45,'IEA-MethaneAbatement'!$O:$O,"&gt;="&amp;$A45,'IEA-MethaneAbatement'!$M:$M,$D$1,'IEA-MethaneAbatement'!$B:$B,'Country Selector'!$A$2)))*(1+INDEX('EPA to IEA Scaling'!$F$8:$AO$8,,MATCH(V$2,'EPA to IEA Scaling'!$F$1:$AO$1,0)))</f>
        <v>0</v>
      </c>
      <c r="W45" s="31" cm="1">
        <f t="array" ref="W45">((VLOOKUP($B$1,'Multipliers and Adjustments'!$A$70:$I$86,TRUNC(COLUMN(W$2)/5)+2,FALSE)*SUMIFS('IEA-MethaneAbatement'!$N:$N,'IEA-MethaneAbatement'!$O:$O,"&lt;"&amp;$B45,'IEA-MethaneAbatement'!$O:$O,"&gt;="&amp;$A45,'IEA-MethaneAbatement'!$M:$M,$B$1,'IEA-MethaneAbatement'!$B:$B,'Country Selector'!$A$2)+VLOOKUP($C$1,'Multipliers and Adjustments'!$A$70:$I$86,TRUNC(COLUMN(W$2)/5)+2,FALSE)*SUMIFS('IEA-MethaneAbatement'!$N:$N,'IEA-MethaneAbatement'!$O:$O,"&lt;"&amp;$B45,'IEA-MethaneAbatement'!$O:$O,"&gt;="&amp;$A45,'IEA-MethaneAbatement'!$M:$M,$C$1,'IEA-MethaneAbatement'!$B:$B,'Country Selector'!$A$2)+VLOOKUP($D$1,'Multipliers and Adjustments'!$A$70:$I$86,TRUNC(COLUMN(W$2)/5)+2,FALSE)*SUMIFS('IEA-MethaneAbatement'!$N:$N,'IEA-MethaneAbatement'!$O:$O,"&lt;"&amp;$B45,'IEA-MethaneAbatement'!$O:$O,"&gt;="&amp;$A45,'IEA-MethaneAbatement'!$M:$M,$D$1,'IEA-MethaneAbatement'!$B:$B,'Country Selector'!$A$2)))*(1+INDEX('EPA to IEA Scaling'!$F$8:$AO$8,,MATCH(W$2,'EPA to IEA Scaling'!$F$1:$AO$1,0)))</f>
        <v>0</v>
      </c>
      <c r="X45" cm="1">
        <f t="array" ref="X45">((VLOOKUP($B$1,'Multipliers and Adjustments'!$A$70:$I$86,TRUNC(COLUMN(X$2)/5)+2,FALSE)*SUMIFS('IEA-MethaneAbatement'!$N:$N,'IEA-MethaneAbatement'!$O:$O,"&lt;"&amp;$B45,'IEA-MethaneAbatement'!$O:$O,"&gt;="&amp;$A45,'IEA-MethaneAbatement'!$M:$M,$B$1,'IEA-MethaneAbatement'!$B:$B,'Country Selector'!$A$2)+VLOOKUP($C$1,'Multipliers and Adjustments'!$A$70:$I$86,TRUNC(COLUMN(X$2)/5)+2,FALSE)*SUMIFS('IEA-MethaneAbatement'!$N:$N,'IEA-MethaneAbatement'!$O:$O,"&lt;"&amp;$B45,'IEA-MethaneAbatement'!$O:$O,"&gt;="&amp;$A45,'IEA-MethaneAbatement'!$M:$M,$C$1,'IEA-MethaneAbatement'!$B:$B,'Country Selector'!$A$2)+VLOOKUP($D$1,'Multipliers and Adjustments'!$A$70:$I$86,TRUNC(COLUMN(X$2)/5)+2,FALSE)*SUMIFS('IEA-MethaneAbatement'!$N:$N,'IEA-MethaneAbatement'!$O:$O,"&lt;"&amp;$B45,'IEA-MethaneAbatement'!$O:$O,"&gt;="&amp;$A45,'IEA-MethaneAbatement'!$M:$M,$D$1,'IEA-MethaneAbatement'!$B:$B,'Country Selector'!$A$2)))*(1+INDEX('EPA to IEA Scaling'!$F$8:$AO$8,,MATCH(X$2,'EPA to IEA Scaling'!$F$1:$AO$1,0)))</f>
        <v>0</v>
      </c>
      <c r="Y45" cm="1">
        <f t="array" ref="Y45">((VLOOKUP($B$1,'Multipliers and Adjustments'!$A$70:$I$86,TRUNC(COLUMN(Y$2)/5)+2,FALSE)*SUMIFS('IEA-MethaneAbatement'!$N:$N,'IEA-MethaneAbatement'!$O:$O,"&lt;"&amp;$B45,'IEA-MethaneAbatement'!$O:$O,"&gt;="&amp;$A45,'IEA-MethaneAbatement'!$M:$M,$B$1,'IEA-MethaneAbatement'!$B:$B,'Country Selector'!$A$2)+VLOOKUP($C$1,'Multipliers and Adjustments'!$A$70:$I$86,TRUNC(COLUMN(Y$2)/5)+2,FALSE)*SUMIFS('IEA-MethaneAbatement'!$N:$N,'IEA-MethaneAbatement'!$O:$O,"&lt;"&amp;$B45,'IEA-MethaneAbatement'!$O:$O,"&gt;="&amp;$A45,'IEA-MethaneAbatement'!$M:$M,$C$1,'IEA-MethaneAbatement'!$B:$B,'Country Selector'!$A$2)+VLOOKUP($D$1,'Multipliers and Adjustments'!$A$70:$I$86,TRUNC(COLUMN(Y$2)/5)+2,FALSE)*SUMIFS('IEA-MethaneAbatement'!$N:$N,'IEA-MethaneAbatement'!$O:$O,"&lt;"&amp;$B45,'IEA-MethaneAbatement'!$O:$O,"&gt;="&amp;$A45,'IEA-MethaneAbatement'!$M:$M,$D$1,'IEA-MethaneAbatement'!$B:$B,'Country Selector'!$A$2)))*(1+INDEX('EPA to IEA Scaling'!$F$8:$AO$8,,MATCH(Y$2,'EPA to IEA Scaling'!$F$1:$AO$1,0)))</f>
        <v>0</v>
      </c>
      <c r="Z45" cm="1">
        <f t="array" ref="Z45">((VLOOKUP($B$1,'Multipliers and Adjustments'!$A$70:$I$86,TRUNC(COLUMN(Z$2)/5)+2,FALSE)*SUMIFS('IEA-MethaneAbatement'!$N:$N,'IEA-MethaneAbatement'!$O:$O,"&lt;"&amp;$B45,'IEA-MethaneAbatement'!$O:$O,"&gt;="&amp;$A45,'IEA-MethaneAbatement'!$M:$M,$B$1,'IEA-MethaneAbatement'!$B:$B,'Country Selector'!$A$2)+VLOOKUP($C$1,'Multipliers and Adjustments'!$A$70:$I$86,TRUNC(COLUMN(Z$2)/5)+2,FALSE)*SUMIFS('IEA-MethaneAbatement'!$N:$N,'IEA-MethaneAbatement'!$O:$O,"&lt;"&amp;$B45,'IEA-MethaneAbatement'!$O:$O,"&gt;="&amp;$A45,'IEA-MethaneAbatement'!$M:$M,$C$1,'IEA-MethaneAbatement'!$B:$B,'Country Selector'!$A$2)+VLOOKUP($D$1,'Multipliers and Adjustments'!$A$70:$I$86,TRUNC(COLUMN(Z$2)/5)+2,FALSE)*SUMIFS('IEA-MethaneAbatement'!$N:$N,'IEA-MethaneAbatement'!$O:$O,"&lt;"&amp;$B45,'IEA-MethaneAbatement'!$O:$O,"&gt;="&amp;$A45,'IEA-MethaneAbatement'!$M:$M,$D$1,'IEA-MethaneAbatement'!$B:$B,'Country Selector'!$A$2)))*(1+INDEX('EPA to IEA Scaling'!$F$8:$AO$8,,MATCH(Z$2,'EPA to IEA Scaling'!$F$1:$AO$1,0)))</f>
        <v>0</v>
      </c>
      <c r="AA45" cm="1">
        <f t="array" ref="AA45">((VLOOKUP($B$1,'Multipliers and Adjustments'!$A$70:$I$86,TRUNC(COLUMN(AA$2)/5)+2,FALSE)*SUMIFS('IEA-MethaneAbatement'!$N:$N,'IEA-MethaneAbatement'!$O:$O,"&lt;"&amp;$B45,'IEA-MethaneAbatement'!$O:$O,"&gt;="&amp;$A45,'IEA-MethaneAbatement'!$M:$M,$B$1,'IEA-MethaneAbatement'!$B:$B,'Country Selector'!$A$2)+VLOOKUP($C$1,'Multipliers and Adjustments'!$A$70:$I$86,TRUNC(COLUMN(AA$2)/5)+2,FALSE)*SUMIFS('IEA-MethaneAbatement'!$N:$N,'IEA-MethaneAbatement'!$O:$O,"&lt;"&amp;$B45,'IEA-MethaneAbatement'!$O:$O,"&gt;="&amp;$A45,'IEA-MethaneAbatement'!$M:$M,$C$1,'IEA-MethaneAbatement'!$B:$B,'Country Selector'!$A$2)+VLOOKUP($D$1,'Multipliers and Adjustments'!$A$70:$I$86,TRUNC(COLUMN(AA$2)/5)+2,FALSE)*SUMIFS('IEA-MethaneAbatement'!$N:$N,'IEA-MethaneAbatement'!$O:$O,"&lt;"&amp;$B45,'IEA-MethaneAbatement'!$O:$O,"&gt;="&amp;$A45,'IEA-MethaneAbatement'!$M:$M,$D$1,'IEA-MethaneAbatement'!$B:$B,'Country Selector'!$A$2)))*(1+INDEX('EPA to IEA Scaling'!$F$8:$AO$8,,MATCH(AA$2,'EPA to IEA Scaling'!$F$1:$AO$1,0)))</f>
        <v>0</v>
      </c>
      <c r="AB45" s="31" cm="1">
        <f t="array" ref="AB45">((VLOOKUP($B$1,'Multipliers and Adjustments'!$A$70:$I$86,TRUNC(COLUMN(AB$2)/5)+2,FALSE)*SUMIFS('IEA-MethaneAbatement'!$N:$N,'IEA-MethaneAbatement'!$O:$O,"&lt;"&amp;$B45,'IEA-MethaneAbatement'!$O:$O,"&gt;="&amp;$A45,'IEA-MethaneAbatement'!$M:$M,$B$1,'IEA-MethaneAbatement'!$B:$B,'Country Selector'!$A$2)+VLOOKUP($C$1,'Multipliers and Adjustments'!$A$70:$I$86,TRUNC(COLUMN(AB$2)/5)+2,FALSE)*SUMIFS('IEA-MethaneAbatement'!$N:$N,'IEA-MethaneAbatement'!$O:$O,"&lt;"&amp;$B45,'IEA-MethaneAbatement'!$O:$O,"&gt;="&amp;$A45,'IEA-MethaneAbatement'!$M:$M,$C$1,'IEA-MethaneAbatement'!$B:$B,'Country Selector'!$A$2)+VLOOKUP($D$1,'Multipliers and Adjustments'!$A$70:$I$86,TRUNC(COLUMN(AB$2)/5)+2,FALSE)*SUMIFS('IEA-MethaneAbatement'!$N:$N,'IEA-MethaneAbatement'!$O:$O,"&lt;"&amp;$B45,'IEA-MethaneAbatement'!$O:$O,"&gt;="&amp;$A45,'IEA-MethaneAbatement'!$M:$M,$D$1,'IEA-MethaneAbatement'!$B:$B,'Country Selector'!$A$2)))*(1+INDEX('EPA to IEA Scaling'!$F$8:$AO$8,,MATCH(AB$2,'EPA to IEA Scaling'!$F$1:$AO$1,0)))</f>
        <v>0</v>
      </c>
      <c r="AC45" cm="1">
        <f t="array" ref="AC45">((VLOOKUP($B$1,'Multipliers and Adjustments'!$A$70:$I$86,TRUNC(COLUMN(AC$2)/5)+2,FALSE)*SUMIFS('IEA-MethaneAbatement'!$N:$N,'IEA-MethaneAbatement'!$O:$O,"&lt;"&amp;$B45,'IEA-MethaneAbatement'!$O:$O,"&gt;="&amp;$A45,'IEA-MethaneAbatement'!$M:$M,$B$1,'IEA-MethaneAbatement'!$B:$B,'Country Selector'!$A$2)+VLOOKUP($C$1,'Multipliers and Adjustments'!$A$70:$I$86,TRUNC(COLUMN(AC$2)/5)+2,FALSE)*SUMIFS('IEA-MethaneAbatement'!$N:$N,'IEA-MethaneAbatement'!$O:$O,"&lt;"&amp;$B45,'IEA-MethaneAbatement'!$O:$O,"&gt;="&amp;$A45,'IEA-MethaneAbatement'!$M:$M,$C$1,'IEA-MethaneAbatement'!$B:$B,'Country Selector'!$A$2)+VLOOKUP($D$1,'Multipliers and Adjustments'!$A$70:$I$86,TRUNC(COLUMN(AC$2)/5)+2,FALSE)*SUMIFS('IEA-MethaneAbatement'!$N:$N,'IEA-MethaneAbatement'!$O:$O,"&lt;"&amp;$B45,'IEA-MethaneAbatement'!$O:$O,"&gt;="&amp;$A45,'IEA-MethaneAbatement'!$M:$M,$D$1,'IEA-MethaneAbatement'!$B:$B,'Country Selector'!$A$2)))*(1+INDEX('EPA to IEA Scaling'!$F$8:$AO$8,,MATCH(AC$2,'EPA to IEA Scaling'!$F$1:$AO$1,0)))</f>
        <v>0</v>
      </c>
      <c r="AD45" cm="1">
        <f t="array" ref="AD45">((VLOOKUP($B$1,'Multipliers and Adjustments'!$A$70:$I$86,TRUNC(COLUMN(AD$2)/5)+2,FALSE)*SUMIFS('IEA-MethaneAbatement'!$N:$N,'IEA-MethaneAbatement'!$O:$O,"&lt;"&amp;$B45,'IEA-MethaneAbatement'!$O:$O,"&gt;="&amp;$A45,'IEA-MethaneAbatement'!$M:$M,$B$1,'IEA-MethaneAbatement'!$B:$B,'Country Selector'!$A$2)+VLOOKUP($C$1,'Multipliers and Adjustments'!$A$70:$I$86,TRUNC(COLUMN(AD$2)/5)+2,FALSE)*SUMIFS('IEA-MethaneAbatement'!$N:$N,'IEA-MethaneAbatement'!$O:$O,"&lt;"&amp;$B45,'IEA-MethaneAbatement'!$O:$O,"&gt;="&amp;$A45,'IEA-MethaneAbatement'!$M:$M,$C$1,'IEA-MethaneAbatement'!$B:$B,'Country Selector'!$A$2)+VLOOKUP($D$1,'Multipliers and Adjustments'!$A$70:$I$86,TRUNC(COLUMN(AD$2)/5)+2,FALSE)*SUMIFS('IEA-MethaneAbatement'!$N:$N,'IEA-MethaneAbatement'!$O:$O,"&lt;"&amp;$B45,'IEA-MethaneAbatement'!$O:$O,"&gt;="&amp;$A45,'IEA-MethaneAbatement'!$M:$M,$D$1,'IEA-MethaneAbatement'!$B:$B,'Country Selector'!$A$2)))*(1+INDEX('EPA to IEA Scaling'!$F$8:$AO$8,,MATCH(AD$2,'EPA to IEA Scaling'!$F$1:$AO$1,0)))</f>
        <v>0</v>
      </c>
      <c r="AE45" cm="1">
        <f t="array" ref="AE45">((VLOOKUP($B$1,'Multipliers and Adjustments'!$A$70:$I$86,TRUNC(COLUMN(AE$2)/5)+2,FALSE)*SUMIFS('IEA-MethaneAbatement'!$N:$N,'IEA-MethaneAbatement'!$O:$O,"&lt;"&amp;$B45,'IEA-MethaneAbatement'!$O:$O,"&gt;="&amp;$A45,'IEA-MethaneAbatement'!$M:$M,$B$1,'IEA-MethaneAbatement'!$B:$B,'Country Selector'!$A$2)+VLOOKUP($C$1,'Multipliers and Adjustments'!$A$70:$I$86,TRUNC(COLUMN(AE$2)/5)+2,FALSE)*SUMIFS('IEA-MethaneAbatement'!$N:$N,'IEA-MethaneAbatement'!$O:$O,"&lt;"&amp;$B45,'IEA-MethaneAbatement'!$O:$O,"&gt;="&amp;$A45,'IEA-MethaneAbatement'!$M:$M,$C$1,'IEA-MethaneAbatement'!$B:$B,'Country Selector'!$A$2)+VLOOKUP($D$1,'Multipliers and Adjustments'!$A$70:$I$86,TRUNC(COLUMN(AE$2)/5)+2,FALSE)*SUMIFS('IEA-MethaneAbatement'!$N:$N,'IEA-MethaneAbatement'!$O:$O,"&lt;"&amp;$B45,'IEA-MethaneAbatement'!$O:$O,"&gt;="&amp;$A45,'IEA-MethaneAbatement'!$M:$M,$D$1,'IEA-MethaneAbatement'!$B:$B,'Country Selector'!$A$2)))*(1+INDEX('EPA to IEA Scaling'!$F$8:$AO$8,,MATCH(AE$2,'EPA to IEA Scaling'!$F$1:$AO$1,0)))</f>
        <v>0</v>
      </c>
      <c r="AF45" cm="1">
        <f t="array" ref="AF45">((VLOOKUP($B$1,'Multipliers and Adjustments'!$A$70:$I$86,TRUNC(COLUMN(AF$2)/5)+2,FALSE)*SUMIFS('IEA-MethaneAbatement'!$N:$N,'IEA-MethaneAbatement'!$O:$O,"&lt;"&amp;$B45,'IEA-MethaneAbatement'!$O:$O,"&gt;="&amp;$A45,'IEA-MethaneAbatement'!$M:$M,$B$1,'IEA-MethaneAbatement'!$B:$B,'Country Selector'!$A$2)+VLOOKUP($C$1,'Multipliers and Adjustments'!$A$70:$I$86,TRUNC(COLUMN(AF$2)/5)+2,FALSE)*SUMIFS('IEA-MethaneAbatement'!$N:$N,'IEA-MethaneAbatement'!$O:$O,"&lt;"&amp;$B45,'IEA-MethaneAbatement'!$O:$O,"&gt;="&amp;$A45,'IEA-MethaneAbatement'!$M:$M,$C$1,'IEA-MethaneAbatement'!$B:$B,'Country Selector'!$A$2)+VLOOKUP($D$1,'Multipliers and Adjustments'!$A$70:$I$86,TRUNC(COLUMN(AF$2)/5)+2,FALSE)*SUMIFS('IEA-MethaneAbatement'!$N:$N,'IEA-MethaneAbatement'!$O:$O,"&lt;"&amp;$B45,'IEA-MethaneAbatement'!$O:$O,"&gt;="&amp;$A45,'IEA-MethaneAbatement'!$M:$M,$D$1,'IEA-MethaneAbatement'!$B:$B,'Country Selector'!$A$2)))*(1+INDEX('EPA to IEA Scaling'!$F$8:$AO$8,,MATCH(AF$2,'EPA to IEA Scaling'!$F$1:$AO$1,0)))</f>
        <v>0</v>
      </c>
      <c r="AG45" s="31" cm="1">
        <f t="array" ref="AG45">((VLOOKUP($B$1,'Multipliers and Adjustments'!$A$70:$I$86,TRUNC(COLUMN(AG$2)/5)+2,FALSE)*SUMIFS('IEA-MethaneAbatement'!$N:$N,'IEA-MethaneAbatement'!$O:$O,"&lt;"&amp;$B45,'IEA-MethaneAbatement'!$O:$O,"&gt;="&amp;$A45,'IEA-MethaneAbatement'!$M:$M,$B$1,'IEA-MethaneAbatement'!$B:$B,'Country Selector'!$A$2)+VLOOKUP($C$1,'Multipliers and Adjustments'!$A$70:$I$86,TRUNC(COLUMN(AG$2)/5)+2,FALSE)*SUMIFS('IEA-MethaneAbatement'!$N:$N,'IEA-MethaneAbatement'!$O:$O,"&lt;"&amp;$B45,'IEA-MethaneAbatement'!$O:$O,"&gt;="&amp;$A45,'IEA-MethaneAbatement'!$M:$M,$C$1,'IEA-MethaneAbatement'!$B:$B,'Country Selector'!$A$2)+VLOOKUP($D$1,'Multipliers and Adjustments'!$A$70:$I$86,TRUNC(COLUMN(AG$2)/5)+2,FALSE)*SUMIFS('IEA-MethaneAbatement'!$N:$N,'IEA-MethaneAbatement'!$O:$O,"&lt;"&amp;$B45,'IEA-MethaneAbatement'!$O:$O,"&gt;="&amp;$A45,'IEA-MethaneAbatement'!$M:$M,$D$1,'IEA-MethaneAbatement'!$B:$B,'Country Selector'!$A$2)))*(1+INDEX('EPA to IEA Scaling'!$F$8:$AO$8,,MATCH(AG$2,'EPA to IEA Scaling'!$F$1:$AO$1,0)))</f>
        <v>0</v>
      </c>
      <c r="AH45" cm="1">
        <f t="array" ref="AH45">((VLOOKUP($B$1,'Multipliers and Adjustments'!$A$70:$I$86,TRUNC(COLUMN(AH$2)/5)+2,FALSE)*SUMIFS('IEA-MethaneAbatement'!$N:$N,'IEA-MethaneAbatement'!$O:$O,"&lt;"&amp;$B45,'IEA-MethaneAbatement'!$O:$O,"&gt;="&amp;$A45,'IEA-MethaneAbatement'!$M:$M,$B$1,'IEA-MethaneAbatement'!$B:$B,'Country Selector'!$A$2)+VLOOKUP($C$1,'Multipliers and Adjustments'!$A$70:$I$86,TRUNC(COLUMN(AH$2)/5)+2,FALSE)*SUMIFS('IEA-MethaneAbatement'!$N:$N,'IEA-MethaneAbatement'!$O:$O,"&lt;"&amp;$B45,'IEA-MethaneAbatement'!$O:$O,"&gt;="&amp;$A45,'IEA-MethaneAbatement'!$M:$M,$C$1,'IEA-MethaneAbatement'!$B:$B,'Country Selector'!$A$2)+VLOOKUP($D$1,'Multipliers and Adjustments'!$A$70:$I$86,TRUNC(COLUMN(AH$2)/5)+2,FALSE)*SUMIFS('IEA-MethaneAbatement'!$N:$N,'IEA-MethaneAbatement'!$O:$O,"&lt;"&amp;$B45,'IEA-MethaneAbatement'!$O:$O,"&gt;="&amp;$A45,'IEA-MethaneAbatement'!$M:$M,$D$1,'IEA-MethaneAbatement'!$B:$B,'Country Selector'!$A$2)))*(1+INDEX('EPA to IEA Scaling'!$F$8:$AO$8,,MATCH(AH$2,'EPA to IEA Scaling'!$F$1:$AO$1,0)))</f>
        <v>0</v>
      </c>
      <c r="AI45" cm="1">
        <f t="array" ref="AI45">((VLOOKUP($B$1,'Multipliers and Adjustments'!$A$70:$I$86,TRUNC(COLUMN(AI$2)/5)+2,FALSE)*SUMIFS('IEA-MethaneAbatement'!$N:$N,'IEA-MethaneAbatement'!$O:$O,"&lt;"&amp;$B45,'IEA-MethaneAbatement'!$O:$O,"&gt;="&amp;$A45,'IEA-MethaneAbatement'!$M:$M,$B$1,'IEA-MethaneAbatement'!$B:$B,'Country Selector'!$A$2)+VLOOKUP($C$1,'Multipliers and Adjustments'!$A$70:$I$86,TRUNC(COLUMN(AI$2)/5)+2,FALSE)*SUMIFS('IEA-MethaneAbatement'!$N:$N,'IEA-MethaneAbatement'!$O:$O,"&lt;"&amp;$B45,'IEA-MethaneAbatement'!$O:$O,"&gt;="&amp;$A45,'IEA-MethaneAbatement'!$M:$M,$C$1,'IEA-MethaneAbatement'!$B:$B,'Country Selector'!$A$2)+VLOOKUP($D$1,'Multipliers and Adjustments'!$A$70:$I$86,TRUNC(COLUMN(AI$2)/5)+2,FALSE)*SUMIFS('IEA-MethaneAbatement'!$N:$N,'IEA-MethaneAbatement'!$O:$O,"&lt;"&amp;$B45,'IEA-MethaneAbatement'!$O:$O,"&gt;="&amp;$A45,'IEA-MethaneAbatement'!$M:$M,$D$1,'IEA-MethaneAbatement'!$B:$B,'Country Selector'!$A$2)))*(1+INDEX('EPA to IEA Scaling'!$F$8:$AO$8,,MATCH(AI$2,'EPA to IEA Scaling'!$F$1:$AO$1,0)))</f>
        <v>0</v>
      </c>
      <c r="AJ45" cm="1">
        <f t="array" ref="AJ45">((VLOOKUP($B$1,'Multipliers and Adjustments'!$A$70:$I$86,TRUNC(COLUMN(AJ$2)/5)+2,FALSE)*SUMIFS('IEA-MethaneAbatement'!$N:$N,'IEA-MethaneAbatement'!$O:$O,"&lt;"&amp;$B45,'IEA-MethaneAbatement'!$O:$O,"&gt;="&amp;$A45,'IEA-MethaneAbatement'!$M:$M,$B$1,'IEA-MethaneAbatement'!$B:$B,'Country Selector'!$A$2)+VLOOKUP($C$1,'Multipliers and Adjustments'!$A$70:$I$86,TRUNC(COLUMN(AJ$2)/5)+2,FALSE)*SUMIFS('IEA-MethaneAbatement'!$N:$N,'IEA-MethaneAbatement'!$O:$O,"&lt;"&amp;$B45,'IEA-MethaneAbatement'!$O:$O,"&gt;="&amp;$A45,'IEA-MethaneAbatement'!$M:$M,$C$1,'IEA-MethaneAbatement'!$B:$B,'Country Selector'!$A$2)+VLOOKUP($D$1,'Multipliers and Adjustments'!$A$70:$I$86,TRUNC(COLUMN(AJ$2)/5)+2,FALSE)*SUMIFS('IEA-MethaneAbatement'!$N:$N,'IEA-MethaneAbatement'!$O:$O,"&lt;"&amp;$B45,'IEA-MethaneAbatement'!$O:$O,"&gt;="&amp;$A45,'IEA-MethaneAbatement'!$M:$M,$D$1,'IEA-MethaneAbatement'!$B:$B,'Country Selector'!$A$2)))*(1+INDEX('EPA to IEA Scaling'!$F$8:$AO$8,,MATCH(AJ$2,'EPA to IEA Scaling'!$F$1:$AO$1,0)))</f>
        <v>0</v>
      </c>
      <c r="AK45" cm="1">
        <f t="array" ref="AK45">((VLOOKUP($B$1,'Multipliers and Adjustments'!$A$70:$I$86,TRUNC(COLUMN(AK$2)/5)+2,FALSE)*SUMIFS('IEA-MethaneAbatement'!$N:$N,'IEA-MethaneAbatement'!$O:$O,"&lt;"&amp;$B45,'IEA-MethaneAbatement'!$O:$O,"&gt;="&amp;$A45,'IEA-MethaneAbatement'!$M:$M,$B$1,'IEA-MethaneAbatement'!$B:$B,'Country Selector'!$A$2)+VLOOKUP($C$1,'Multipliers and Adjustments'!$A$70:$I$86,TRUNC(COLUMN(AK$2)/5)+2,FALSE)*SUMIFS('IEA-MethaneAbatement'!$N:$N,'IEA-MethaneAbatement'!$O:$O,"&lt;"&amp;$B45,'IEA-MethaneAbatement'!$O:$O,"&gt;="&amp;$A45,'IEA-MethaneAbatement'!$M:$M,$C$1,'IEA-MethaneAbatement'!$B:$B,'Country Selector'!$A$2)+VLOOKUP($D$1,'Multipliers and Adjustments'!$A$70:$I$86,TRUNC(COLUMN(AK$2)/5)+2,FALSE)*SUMIFS('IEA-MethaneAbatement'!$N:$N,'IEA-MethaneAbatement'!$O:$O,"&lt;"&amp;$B45,'IEA-MethaneAbatement'!$O:$O,"&gt;="&amp;$A45,'IEA-MethaneAbatement'!$M:$M,$D$1,'IEA-MethaneAbatement'!$B:$B,'Country Selector'!$A$2)))*(1+INDEX('EPA to IEA Scaling'!$F$8:$AO$8,,MATCH(AK$2,'EPA to IEA Scaling'!$F$1:$AO$1,0)))</f>
        <v>0</v>
      </c>
      <c r="AL45" s="31" cm="1">
        <f t="array" ref="AL45">((VLOOKUP($B$1,'Multipliers and Adjustments'!$A$70:$I$86,TRUNC(COLUMN(AL$2)/5)+2,FALSE)*SUMIFS('IEA-MethaneAbatement'!$N:$N,'IEA-MethaneAbatement'!$O:$O,"&lt;"&amp;$B45,'IEA-MethaneAbatement'!$O:$O,"&gt;="&amp;$A45,'IEA-MethaneAbatement'!$M:$M,$B$1,'IEA-MethaneAbatement'!$B:$B,'Country Selector'!$A$2)+VLOOKUP($C$1,'Multipliers and Adjustments'!$A$70:$I$86,TRUNC(COLUMN(AL$2)/5)+2,FALSE)*SUMIFS('IEA-MethaneAbatement'!$N:$N,'IEA-MethaneAbatement'!$O:$O,"&lt;"&amp;$B45,'IEA-MethaneAbatement'!$O:$O,"&gt;="&amp;$A45,'IEA-MethaneAbatement'!$M:$M,$C$1,'IEA-MethaneAbatement'!$B:$B,'Country Selector'!$A$2)+VLOOKUP($D$1,'Multipliers and Adjustments'!$A$70:$I$86,TRUNC(COLUMN(AL$2)/5)+2,FALSE)*SUMIFS('IEA-MethaneAbatement'!$N:$N,'IEA-MethaneAbatement'!$O:$O,"&lt;"&amp;$B45,'IEA-MethaneAbatement'!$O:$O,"&gt;="&amp;$A45,'IEA-MethaneAbatement'!$M:$M,$D$1,'IEA-MethaneAbatement'!$B:$B,'Country Selector'!$A$2)))*(1+INDEX('EPA to IEA Scaling'!$F$8:$AO$8,,MATCH(AL$2,'EPA to IEA Scaling'!$F$1:$AO$1,0)))</f>
        <v>0</v>
      </c>
    </row>
    <row r="46" spans="1:38" x14ac:dyDescent="0.45">
      <c r="A46" s="12">
        <f t="shared" si="1"/>
        <v>150</v>
      </c>
      <c r="B46" s="11">
        <f t="shared" si="0"/>
        <v>200</v>
      </c>
      <c r="C46" s="47" cm="1">
        <f t="array" ref="C46">((VLOOKUP($B$1,'Multipliers and Adjustments'!$A$70:$I$86,TRUNC(COLUMN(C$2)/5)+2,FALSE)*SUMIFS('IEA-MethaneAbatement'!$N:$N,'IEA-MethaneAbatement'!$O:$O,"&lt;"&amp;$B46,'IEA-MethaneAbatement'!$O:$O,"&gt;="&amp;$A46,'IEA-MethaneAbatement'!$M:$M,$B$1,'IEA-MethaneAbatement'!$B:$B,'Country Selector'!$A$2)+VLOOKUP($C$1,'Multipliers and Adjustments'!$A$70:$I$86,TRUNC(COLUMN(C$2)/5)+2,FALSE)*SUMIFS('IEA-MethaneAbatement'!$N:$N,'IEA-MethaneAbatement'!$O:$O,"&lt;"&amp;$B46,'IEA-MethaneAbatement'!$O:$O,"&gt;="&amp;$A46,'IEA-MethaneAbatement'!$M:$M,$C$1,'IEA-MethaneAbatement'!$B:$B,'Country Selector'!$A$2)+VLOOKUP($D$1,'Multipliers and Adjustments'!$A$70:$I$86,TRUNC(COLUMN(C$2)/5)+2,FALSE)*SUMIFS('IEA-MethaneAbatement'!$N:$N,'IEA-MethaneAbatement'!$O:$O,"&lt;"&amp;$B46,'IEA-MethaneAbatement'!$O:$O,"&gt;="&amp;$A46,'IEA-MethaneAbatement'!$M:$M,$D$1,'IEA-MethaneAbatement'!$B:$B,'Country Selector'!$A$2)))*(1+INDEX('EPA to IEA Scaling'!$F$8:$AO$8,,MATCH(C$2,'EPA to IEA Scaling'!$F$1:$AO$1,0)))</f>
        <v>4615400094300.041</v>
      </c>
      <c r="D46" cm="1">
        <f t="array" ref="D46">((VLOOKUP($B$1,'Multipliers and Adjustments'!$A$70:$I$86,TRUNC(COLUMN(D$2)/5)+2,FALSE)*SUMIFS('IEA-MethaneAbatement'!$N:$N,'IEA-MethaneAbatement'!$O:$O,"&lt;"&amp;$B46,'IEA-MethaneAbatement'!$O:$O,"&gt;="&amp;$A46,'IEA-MethaneAbatement'!$M:$M,$B$1,'IEA-MethaneAbatement'!$B:$B,'Country Selector'!$A$2)+VLOOKUP($C$1,'Multipliers and Adjustments'!$A$70:$I$86,TRUNC(COLUMN(D$2)/5)+2,FALSE)*SUMIFS('IEA-MethaneAbatement'!$N:$N,'IEA-MethaneAbatement'!$O:$O,"&lt;"&amp;$B46,'IEA-MethaneAbatement'!$O:$O,"&gt;="&amp;$A46,'IEA-MethaneAbatement'!$M:$M,$C$1,'IEA-MethaneAbatement'!$B:$B,'Country Selector'!$A$2)+VLOOKUP($D$1,'Multipliers and Adjustments'!$A$70:$I$86,TRUNC(COLUMN(D$2)/5)+2,FALSE)*SUMIFS('IEA-MethaneAbatement'!$N:$N,'IEA-MethaneAbatement'!$O:$O,"&lt;"&amp;$B46,'IEA-MethaneAbatement'!$O:$O,"&gt;="&amp;$A46,'IEA-MethaneAbatement'!$M:$M,$D$1,'IEA-MethaneAbatement'!$B:$B,'Country Selector'!$A$2)))*(1+INDEX('EPA to IEA Scaling'!$F$8:$AO$8,,MATCH(D$2,'EPA to IEA Scaling'!$F$1:$AO$1,0)))</f>
        <v>4565485133700.5498</v>
      </c>
      <c r="E46" cm="1">
        <f t="array" ref="E46">((VLOOKUP($B$1,'Multipliers and Adjustments'!$A$70:$I$86,TRUNC(COLUMN(E$2)/5)+2,FALSE)*SUMIFS('IEA-MethaneAbatement'!$N:$N,'IEA-MethaneAbatement'!$O:$O,"&lt;"&amp;$B46,'IEA-MethaneAbatement'!$O:$O,"&gt;="&amp;$A46,'IEA-MethaneAbatement'!$M:$M,$B$1,'IEA-MethaneAbatement'!$B:$B,'Country Selector'!$A$2)+VLOOKUP($C$1,'Multipliers and Adjustments'!$A$70:$I$86,TRUNC(COLUMN(E$2)/5)+2,FALSE)*SUMIFS('IEA-MethaneAbatement'!$N:$N,'IEA-MethaneAbatement'!$O:$O,"&lt;"&amp;$B46,'IEA-MethaneAbatement'!$O:$O,"&gt;="&amp;$A46,'IEA-MethaneAbatement'!$M:$M,$C$1,'IEA-MethaneAbatement'!$B:$B,'Country Selector'!$A$2)+VLOOKUP($D$1,'Multipliers and Adjustments'!$A$70:$I$86,TRUNC(COLUMN(E$2)/5)+2,FALSE)*SUMIFS('IEA-MethaneAbatement'!$N:$N,'IEA-MethaneAbatement'!$O:$O,"&lt;"&amp;$B46,'IEA-MethaneAbatement'!$O:$O,"&gt;="&amp;$A46,'IEA-MethaneAbatement'!$M:$M,$D$1,'IEA-MethaneAbatement'!$B:$B,'Country Selector'!$A$2)))*(1+INDEX('EPA to IEA Scaling'!$F$8:$AO$8,,MATCH(E$2,'EPA to IEA Scaling'!$F$1:$AO$1,0)))</f>
        <v>4650950151796.4658</v>
      </c>
      <c r="F46" cm="1">
        <f t="array" ref="F46">((VLOOKUP($B$1,'Multipliers and Adjustments'!$A$70:$I$86,TRUNC(COLUMN(F$2)/5)+2,FALSE)*SUMIFS('IEA-MethaneAbatement'!$N:$N,'IEA-MethaneAbatement'!$O:$O,"&lt;"&amp;$B46,'IEA-MethaneAbatement'!$O:$O,"&gt;="&amp;$A46,'IEA-MethaneAbatement'!$M:$M,$B$1,'IEA-MethaneAbatement'!$B:$B,'Country Selector'!$A$2)+VLOOKUP($C$1,'Multipliers and Adjustments'!$A$70:$I$86,TRUNC(COLUMN(F$2)/5)+2,FALSE)*SUMIFS('IEA-MethaneAbatement'!$N:$N,'IEA-MethaneAbatement'!$O:$O,"&lt;"&amp;$B46,'IEA-MethaneAbatement'!$O:$O,"&gt;="&amp;$A46,'IEA-MethaneAbatement'!$M:$M,$C$1,'IEA-MethaneAbatement'!$B:$B,'Country Selector'!$A$2)+VLOOKUP($D$1,'Multipliers and Adjustments'!$A$70:$I$86,TRUNC(COLUMN(F$2)/5)+2,FALSE)*SUMIFS('IEA-MethaneAbatement'!$N:$N,'IEA-MethaneAbatement'!$O:$O,"&lt;"&amp;$B46,'IEA-MethaneAbatement'!$O:$O,"&gt;="&amp;$A46,'IEA-MethaneAbatement'!$M:$M,$D$1,'IEA-MethaneAbatement'!$B:$B,'Country Selector'!$A$2)))*(1+INDEX('EPA to IEA Scaling'!$F$8:$AO$8,,MATCH(F$2,'EPA to IEA Scaling'!$F$1:$AO$1,0)))</f>
        <v>4736415169892.3604</v>
      </c>
      <c r="G46" cm="1">
        <f t="array" ref="G46">((VLOOKUP($B$1,'Multipliers and Adjustments'!$A$70:$I$86,TRUNC(COLUMN(G$2)/5)+2,FALSE)*SUMIFS('IEA-MethaneAbatement'!$N:$N,'IEA-MethaneAbatement'!$O:$O,"&lt;"&amp;$B46,'IEA-MethaneAbatement'!$O:$O,"&gt;="&amp;$A46,'IEA-MethaneAbatement'!$M:$M,$B$1,'IEA-MethaneAbatement'!$B:$B,'Country Selector'!$A$2)+VLOOKUP($C$1,'Multipliers and Adjustments'!$A$70:$I$86,TRUNC(COLUMN(G$2)/5)+2,FALSE)*SUMIFS('IEA-MethaneAbatement'!$N:$N,'IEA-MethaneAbatement'!$O:$O,"&lt;"&amp;$B46,'IEA-MethaneAbatement'!$O:$O,"&gt;="&amp;$A46,'IEA-MethaneAbatement'!$M:$M,$C$1,'IEA-MethaneAbatement'!$B:$B,'Country Selector'!$A$2)+VLOOKUP($D$1,'Multipliers and Adjustments'!$A$70:$I$86,TRUNC(COLUMN(G$2)/5)+2,FALSE)*SUMIFS('IEA-MethaneAbatement'!$N:$N,'IEA-MethaneAbatement'!$O:$O,"&lt;"&amp;$B46,'IEA-MethaneAbatement'!$O:$O,"&gt;="&amp;$A46,'IEA-MethaneAbatement'!$M:$M,$D$1,'IEA-MethaneAbatement'!$B:$B,'Country Selector'!$A$2)))*(1+INDEX('EPA to IEA Scaling'!$F$8:$AO$8,,MATCH(G$2,'EPA to IEA Scaling'!$F$1:$AO$1,0)))</f>
        <v>4821880187988.2754</v>
      </c>
      <c r="H46" s="31" cm="1">
        <f t="array" ref="H46">((VLOOKUP($B$1,'Multipliers and Adjustments'!$A$70:$I$86,TRUNC(COLUMN(H$2)/5)+2,FALSE)*SUMIFS('IEA-MethaneAbatement'!$N:$N,'IEA-MethaneAbatement'!$O:$O,"&lt;"&amp;$B46,'IEA-MethaneAbatement'!$O:$O,"&gt;="&amp;$A46,'IEA-MethaneAbatement'!$M:$M,$B$1,'IEA-MethaneAbatement'!$B:$B,'Country Selector'!$A$2)+VLOOKUP($C$1,'Multipliers and Adjustments'!$A$70:$I$86,TRUNC(COLUMN(H$2)/5)+2,FALSE)*SUMIFS('IEA-MethaneAbatement'!$N:$N,'IEA-MethaneAbatement'!$O:$O,"&lt;"&amp;$B46,'IEA-MethaneAbatement'!$O:$O,"&gt;="&amp;$A46,'IEA-MethaneAbatement'!$M:$M,$C$1,'IEA-MethaneAbatement'!$B:$B,'Country Selector'!$A$2)+VLOOKUP($D$1,'Multipliers and Adjustments'!$A$70:$I$86,TRUNC(COLUMN(H$2)/5)+2,FALSE)*SUMIFS('IEA-MethaneAbatement'!$N:$N,'IEA-MethaneAbatement'!$O:$O,"&lt;"&amp;$B46,'IEA-MethaneAbatement'!$O:$O,"&gt;="&amp;$A46,'IEA-MethaneAbatement'!$M:$M,$D$1,'IEA-MethaneAbatement'!$B:$B,'Country Selector'!$A$2)))*(1+INDEX('EPA to IEA Scaling'!$F$8:$AO$8,,MATCH(H$2,'EPA to IEA Scaling'!$F$1:$AO$1,0)))</f>
        <v>4907345206084.1895</v>
      </c>
      <c r="I46" cm="1">
        <f t="array" ref="I46">((VLOOKUP($B$1,'Multipliers and Adjustments'!$A$70:$I$86,TRUNC(COLUMN(I$2)/5)+2,FALSE)*SUMIFS('IEA-MethaneAbatement'!$N:$N,'IEA-MethaneAbatement'!$O:$O,"&lt;"&amp;$B46,'IEA-MethaneAbatement'!$O:$O,"&gt;="&amp;$A46,'IEA-MethaneAbatement'!$M:$M,$B$1,'IEA-MethaneAbatement'!$B:$B,'Country Selector'!$A$2)+VLOOKUP($C$1,'Multipliers and Adjustments'!$A$70:$I$86,TRUNC(COLUMN(I$2)/5)+2,FALSE)*SUMIFS('IEA-MethaneAbatement'!$N:$N,'IEA-MethaneAbatement'!$O:$O,"&lt;"&amp;$B46,'IEA-MethaneAbatement'!$O:$O,"&gt;="&amp;$A46,'IEA-MethaneAbatement'!$M:$M,$C$1,'IEA-MethaneAbatement'!$B:$B,'Country Selector'!$A$2)+VLOOKUP($D$1,'Multipliers and Adjustments'!$A$70:$I$86,TRUNC(COLUMN(I$2)/5)+2,FALSE)*SUMIFS('IEA-MethaneAbatement'!$N:$N,'IEA-MethaneAbatement'!$O:$O,"&lt;"&amp;$B46,'IEA-MethaneAbatement'!$O:$O,"&gt;="&amp;$A46,'IEA-MethaneAbatement'!$M:$M,$D$1,'IEA-MethaneAbatement'!$B:$B,'Country Selector'!$A$2)))*(1+INDEX('EPA to IEA Scaling'!$F$8:$AO$8,,MATCH(I$2,'EPA to IEA Scaling'!$F$1:$AO$1,0)))</f>
        <v>4948052168069.9287</v>
      </c>
      <c r="J46" cm="1">
        <f t="array" ref="J46">((VLOOKUP($B$1,'Multipliers and Adjustments'!$A$70:$I$86,TRUNC(COLUMN(J$2)/5)+2,FALSE)*SUMIFS('IEA-MethaneAbatement'!$N:$N,'IEA-MethaneAbatement'!$O:$O,"&lt;"&amp;$B46,'IEA-MethaneAbatement'!$O:$O,"&gt;="&amp;$A46,'IEA-MethaneAbatement'!$M:$M,$B$1,'IEA-MethaneAbatement'!$B:$B,'Country Selector'!$A$2)+VLOOKUP($C$1,'Multipliers and Adjustments'!$A$70:$I$86,TRUNC(COLUMN(J$2)/5)+2,FALSE)*SUMIFS('IEA-MethaneAbatement'!$N:$N,'IEA-MethaneAbatement'!$O:$O,"&lt;"&amp;$B46,'IEA-MethaneAbatement'!$O:$O,"&gt;="&amp;$A46,'IEA-MethaneAbatement'!$M:$M,$C$1,'IEA-MethaneAbatement'!$B:$B,'Country Selector'!$A$2)+VLOOKUP($D$1,'Multipliers and Adjustments'!$A$70:$I$86,TRUNC(COLUMN(J$2)/5)+2,FALSE)*SUMIFS('IEA-MethaneAbatement'!$N:$N,'IEA-MethaneAbatement'!$O:$O,"&lt;"&amp;$B46,'IEA-MethaneAbatement'!$O:$O,"&gt;="&amp;$A46,'IEA-MethaneAbatement'!$M:$M,$D$1,'IEA-MethaneAbatement'!$B:$B,'Country Selector'!$A$2)))*(1+INDEX('EPA to IEA Scaling'!$F$8:$AO$8,,MATCH(J$2,'EPA to IEA Scaling'!$F$1:$AO$1,0)))</f>
        <v>4988759130055.6924</v>
      </c>
      <c r="K46" cm="1">
        <f t="array" ref="K46">((VLOOKUP($B$1,'Multipliers and Adjustments'!$A$70:$I$86,TRUNC(COLUMN(K$2)/5)+2,FALSE)*SUMIFS('IEA-MethaneAbatement'!$N:$N,'IEA-MethaneAbatement'!$O:$O,"&lt;"&amp;$B46,'IEA-MethaneAbatement'!$O:$O,"&gt;="&amp;$A46,'IEA-MethaneAbatement'!$M:$M,$B$1,'IEA-MethaneAbatement'!$B:$B,'Country Selector'!$A$2)+VLOOKUP($C$1,'Multipliers and Adjustments'!$A$70:$I$86,TRUNC(COLUMN(K$2)/5)+2,FALSE)*SUMIFS('IEA-MethaneAbatement'!$N:$N,'IEA-MethaneAbatement'!$O:$O,"&lt;"&amp;$B46,'IEA-MethaneAbatement'!$O:$O,"&gt;="&amp;$A46,'IEA-MethaneAbatement'!$M:$M,$C$1,'IEA-MethaneAbatement'!$B:$B,'Country Selector'!$A$2)+VLOOKUP($D$1,'Multipliers and Adjustments'!$A$70:$I$86,TRUNC(COLUMN(K$2)/5)+2,FALSE)*SUMIFS('IEA-MethaneAbatement'!$N:$N,'IEA-MethaneAbatement'!$O:$O,"&lt;"&amp;$B46,'IEA-MethaneAbatement'!$O:$O,"&gt;="&amp;$A46,'IEA-MethaneAbatement'!$M:$M,$D$1,'IEA-MethaneAbatement'!$B:$B,'Country Selector'!$A$2)))*(1+INDEX('EPA to IEA Scaling'!$F$8:$AO$8,,MATCH(K$2,'EPA to IEA Scaling'!$F$1:$AO$1,0)))</f>
        <v>5029466092041.4326</v>
      </c>
      <c r="L46" cm="1">
        <f t="array" ref="L46">((VLOOKUP($B$1,'Multipliers and Adjustments'!$A$70:$I$86,TRUNC(COLUMN(L$2)/5)+2,FALSE)*SUMIFS('IEA-MethaneAbatement'!$N:$N,'IEA-MethaneAbatement'!$O:$O,"&lt;"&amp;$B46,'IEA-MethaneAbatement'!$O:$O,"&gt;="&amp;$A46,'IEA-MethaneAbatement'!$M:$M,$B$1,'IEA-MethaneAbatement'!$B:$B,'Country Selector'!$A$2)+VLOOKUP($C$1,'Multipliers and Adjustments'!$A$70:$I$86,TRUNC(COLUMN(L$2)/5)+2,FALSE)*SUMIFS('IEA-MethaneAbatement'!$N:$N,'IEA-MethaneAbatement'!$O:$O,"&lt;"&amp;$B46,'IEA-MethaneAbatement'!$O:$O,"&gt;="&amp;$A46,'IEA-MethaneAbatement'!$M:$M,$C$1,'IEA-MethaneAbatement'!$B:$B,'Country Selector'!$A$2)+VLOOKUP($D$1,'Multipliers and Adjustments'!$A$70:$I$86,TRUNC(COLUMN(L$2)/5)+2,FALSE)*SUMIFS('IEA-MethaneAbatement'!$N:$N,'IEA-MethaneAbatement'!$O:$O,"&lt;"&amp;$B46,'IEA-MethaneAbatement'!$O:$O,"&gt;="&amp;$A46,'IEA-MethaneAbatement'!$M:$M,$D$1,'IEA-MethaneAbatement'!$B:$B,'Country Selector'!$A$2)))*(1+INDEX('EPA to IEA Scaling'!$F$8:$AO$8,,MATCH(L$2,'EPA to IEA Scaling'!$F$1:$AO$1,0)))</f>
        <v>5070173054027.1973</v>
      </c>
      <c r="M46" s="31" cm="1">
        <f t="array" ref="M46">((VLOOKUP($B$1,'Multipliers and Adjustments'!$A$70:$I$86,TRUNC(COLUMN(M$2)/5)+2,FALSE)*SUMIFS('IEA-MethaneAbatement'!$N:$N,'IEA-MethaneAbatement'!$O:$O,"&lt;"&amp;$B46,'IEA-MethaneAbatement'!$O:$O,"&gt;="&amp;$A46,'IEA-MethaneAbatement'!$M:$M,$B$1,'IEA-MethaneAbatement'!$B:$B,'Country Selector'!$A$2)+VLOOKUP($C$1,'Multipliers and Adjustments'!$A$70:$I$86,TRUNC(COLUMN(M$2)/5)+2,FALSE)*SUMIFS('IEA-MethaneAbatement'!$N:$N,'IEA-MethaneAbatement'!$O:$O,"&lt;"&amp;$B46,'IEA-MethaneAbatement'!$O:$O,"&gt;="&amp;$A46,'IEA-MethaneAbatement'!$M:$M,$C$1,'IEA-MethaneAbatement'!$B:$B,'Country Selector'!$A$2)+VLOOKUP($D$1,'Multipliers and Adjustments'!$A$70:$I$86,TRUNC(COLUMN(M$2)/5)+2,FALSE)*SUMIFS('IEA-MethaneAbatement'!$N:$N,'IEA-MethaneAbatement'!$O:$O,"&lt;"&amp;$B46,'IEA-MethaneAbatement'!$O:$O,"&gt;="&amp;$A46,'IEA-MethaneAbatement'!$M:$M,$D$1,'IEA-MethaneAbatement'!$B:$B,'Country Selector'!$A$2)))*(1+INDEX('EPA to IEA Scaling'!$F$8:$AO$8,,MATCH(M$2,'EPA to IEA Scaling'!$F$1:$AO$1,0)))</f>
        <v>5110880016012.9375</v>
      </c>
      <c r="N46" cm="1">
        <f t="array" ref="N46">((VLOOKUP($B$1,'Multipliers and Adjustments'!$A$70:$I$86,TRUNC(COLUMN(N$2)/5)+2,FALSE)*SUMIFS('IEA-MethaneAbatement'!$N:$N,'IEA-MethaneAbatement'!$O:$O,"&lt;"&amp;$B46,'IEA-MethaneAbatement'!$O:$O,"&gt;="&amp;$A46,'IEA-MethaneAbatement'!$M:$M,$B$1,'IEA-MethaneAbatement'!$B:$B,'Country Selector'!$A$2)+VLOOKUP($C$1,'Multipliers and Adjustments'!$A$70:$I$86,TRUNC(COLUMN(N$2)/5)+2,FALSE)*SUMIFS('IEA-MethaneAbatement'!$N:$N,'IEA-MethaneAbatement'!$O:$O,"&lt;"&amp;$B46,'IEA-MethaneAbatement'!$O:$O,"&gt;="&amp;$A46,'IEA-MethaneAbatement'!$M:$M,$C$1,'IEA-MethaneAbatement'!$B:$B,'Country Selector'!$A$2)+VLOOKUP($D$1,'Multipliers and Adjustments'!$A$70:$I$86,TRUNC(COLUMN(N$2)/5)+2,FALSE)*SUMIFS('IEA-MethaneAbatement'!$N:$N,'IEA-MethaneAbatement'!$O:$O,"&lt;"&amp;$B46,'IEA-MethaneAbatement'!$O:$O,"&gt;="&amp;$A46,'IEA-MethaneAbatement'!$M:$M,$D$1,'IEA-MethaneAbatement'!$B:$B,'Country Selector'!$A$2)))*(1+INDEX('EPA to IEA Scaling'!$F$8:$AO$8,,MATCH(N$2,'EPA to IEA Scaling'!$F$1:$AO$1,0)))</f>
        <v>5130309689074.5684</v>
      </c>
      <c r="O46" cm="1">
        <f t="array" ref="O46">((VLOOKUP($B$1,'Multipliers and Adjustments'!$A$70:$I$86,TRUNC(COLUMN(O$2)/5)+2,FALSE)*SUMIFS('IEA-MethaneAbatement'!$N:$N,'IEA-MethaneAbatement'!$O:$O,"&lt;"&amp;$B46,'IEA-MethaneAbatement'!$O:$O,"&gt;="&amp;$A46,'IEA-MethaneAbatement'!$M:$M,$B$1,'IEA-MethaneAbatement'!$B:$B,'Country Selector'!$A$2)+VLOOKUP($C$1,'Multipliers and Adjustments'!$A$70:$I$86,TRUNC(COLUMN(O$2)/5)+2,FALSE)*SUMIFS('IEA-MethaneAbatement'!$N:$N,'IEA-MethaneAbatement'!$O:$O,"&lt;"&amp;$B46,'IEA-MethaneAbatement'!$O:$O,"&gt;="&amp;$A46,'IEA-MethaneAbatement'!$M:$M,$C$1,'IEA-MethaneAbatement'!$B:$B,'Country Selector'!$A$2)+VLOOKUP($D$1,'Multipliers and Adjustments'!$A$70:$I$86,TRUNC(COLUMN(O$2)/5)+2,FALSE)*SUMIFS('IEA-MethaneAbatement'!$N:$N,'IEA-MethaneAbatement'!$O:$O,"&lt;"&amp;$B46,'IEA-MethaneAbatement'!$O:$O,"&gt;="&amp;$A46,'IEA-MethaneAbatement'!$M:$M,$D$1,'IEA-MethaneAbatement'!$B:$B,'Country Selector'!$A$2)))*(1+INDEX('EPA to IEA Scaling'!$F$8:$AO$8,,MATCH(O$2,'EPA to IEA Scaling'!$F$1:$AO$1,0)))</f>
        <v>5149739362136.1963</v>
      </c>
      <c r="P46" cm="1">
        <f t="array" ref="P46">((VLOOKUP($B$1,'Multipliers and Adjustments'!$A$70:$I$86,TRUNC(COLUMN(P$2)/5)+2,FALSE)*SUMIFS('IEA-MethaneAbatement'!$N:$N,'IEA-MethaneAbatement'!$O:$O,"&lt;"&amp;$B46,'IEA-MethaneAbatement'!$O:$O,"&gt;="&amp;$A46,'IEA-MethaneAbatement'!$M:$M,$B$1,'IEA-MethaneAbatement'!$B:$B,'Country Selector'!$A$2)+VLOOKUP($C$1,'Multipliers and Adjustments'!$A$70:$I$86,TRUNC(COLUMN(P$2)/5)+2,FALSE)*SUMIFS('IEA-MethaneAbatement'!$N:$N,'IEA-MethaneAbatement'!$O:$O,"&lt;"&amp;$B46,'IEA-MethaneAbatement'!$O:$O,"&gt;="&amp;$A46,'IEA-MethaneAbatement'!$M:$M,$C$1,'IEA-MethaneAbatement'!$B:$B,'Country Selector'!$A$2)+VLOOKUP($D$1,'Multipliers and Adjustments'!$A$70:$I$86,TRUNC(COLUMN(P$2)/5)+2,FALSE)*SUMIFS('IEA-MethaneAbatement'!$N:$N,'IEA-MethaneAbatement'!$O:$O,"&lt;"&amp;$B46,'IEA-MethaneAbatement'!$O:$O,"&gt;="&amp;$A46,'IEA-MethaneAbatement'!$M:$M,$D$1,'IEA-MethaneAbatement'!$B:$B,'Country Selector'!$A$2)))*(1+INDEX('EPA to IEA Scaling'!$F$8:$AO$8,,MATCH(P$2,'EPA to IEA Scaling'!$F$1:$AO$1,0)))</f>
        <v>5169169035197.8232</v>
      </c>
      <c r="Q46" cm="1">
        <f t="array" ref="Q46">((VLOOKUP($B$1,'Multipliers and Adjustments'!$A$70:$I$86,TRUNC(COLUMN(Q$2)/5)+2,FALSE)*SUMIFS('IEA-MethaneAbatement'!$N:$N,'IEA-MethaneAbatement'!$O:$O,"&lt;"&amp;$B46,'IEA-MethaneAbatement'!$O:$O,"&gt;="&amp;$A46,'IEA-MethaneAbatement'!$M:$M,$B$1,'IEA-MethaneAbatement'!$B:$B,'Country Selector'!$A$2)+VLOOKUP($C$1,'Multipliers and Adjustments'!$A$70:$I$86,TRUNC(COLUMN(Q$2)/5)+2,FALSE)*SUMIFS('IEA-MethaneAbatement'!$N:$N,'IEA-MethaneAbatement'!$O:$O,"&lt;"&amp;$B46,'IEA-MethaneAbatement'!$O:$O,"&gt;="&amp;$A46,'IEA-MethaneAbatement'!$M:$M,$C$1,'IEA-MethaneAbatement'!$B:$B,'Country Selector'!$A$2)+VLOOKUP($D$1,'Multipliers and Adjustments'!$A$70:$I$86,TRUNC(COLUMN(Q$2)/5)+2,FALSE)*SUMIFS('IEA-MethaneAbatement'!$N:$N,'IEA-MethaneAbatement'!$O:$O,"&lt;"&amp;$B46,'IEA-MethaneAbatement'!$O:$O,"&gt;="&amp;$A46,'IEA-MethaneAbatement'!$M:$M,$D$1,'IEA-MethaneAbatement'!$B:$B,'Country Selector'!$A$2)))*(1+INDEX('EPA to IEA Scaling'!$F$8:$AO$8,,MATCH(Q$2,'EPA to IEA Scaling'!$F$1:$AO$1,0)))</f>
        <v>5188598708259.4512</v>
      </c>
      <c r="R46" s="31" cm="1">
        <f t="array" ref="R46">((VLOOKUP($B$1,'Multipliers and Adjustments'!$A$70:$I$86,TRUNC(COLUMN(R$2)/5)+2,FALSE)*SUMIFS('IEA-MethaneAbatement'!$N:$N,'IEA-MethaneAbatement'!$O:$O,"&lt;"&amp;$B46,'IEA-MethaneAbatement'!$O:$O,"&gt;="&amp;$A46,'IEA-MethaneAbatement'!$M:$M,$B$1,'IEA-MethaneAbatement'!$B:$B,'Country Selector'!$A$2)+VLOOKUP($C$1,'Multipliers and Adjustments'!$A$70:$I$86,TRUNC(COLUMN(R$2)/5)+2,FALSE)*SUMIFS('IEA-MethaneAbatement'!$N:$N,'IEA-MethaneAbatement'!$O:$O,"&lt;"&amp;$B46,'IEA-MethaneAbatement'!$O:$O,"&gt;="&amp;$A46,'IEA-MethaneAbatement'!$M:$M,$C$1,'IEA-MethaneAbatement'!$B:$B,'Country Selector'!$A$2)+VLOOKUP($D$1,'Multipliers and Adjustments'!$A$70:$I$86,TRUNC(COLUMN(R$2)/5)+2,FALSE)*SUMIFS('IEA-MethaneAbatement'!$N:$N,'IEA-MethaneAbatement'!$O:$O,"&lt;"&amp;$B46,'IEA-MethaneAbatement'!$O:$O,"&gt;="&amp;$A46,'IEA-MethaneAbatement'!$M:$M,$D$1,'IEA-MethaneAbatement'!$B:$B,'Country Selector'!$A$2)))*(1+INDEX('EPA to IEA Scaling'!$F$8:$AO$8,,MATCH(R$2,'EPA to IEA Scaling'!$F$1:$AO$1,0)))</f>
        <v>5208028381321.1016</v>
      </c>
      <c r="S46" cm="1">
        <f t="array" ref="S46">((VLOOKUP($B$1,'Multipliers and Adjustments'!$A$70:$I$86,TRUNC(COLUMN(S$2)/5)+2,FALSE)*SUMIFS('IEA-MethaneAbatement'!$N:$N,'IEA-MethaneAbatement'!$O:$O,"&lt;"&amp;$B46,'IEA-MethaneAbatement'!$O:$O,"&gt;="&amp;$A46,'IEA-MethaneAbatement'!$M:$M,$B$1,'IEA-MethaneAbatement'!$B:$B,'Country Selector'!$A$2)+VLOOKUP($C$1,'Multipliers and Adjustments'!$A$70:$I$86,TRUNC(COLUMN(S$2)/5)+2,FALSE)*SUMIFS('IEA-MethaneAbatement'!$N:$N,'IEA-MethaneAbatement'!$O:$O,"&lt;"&amp;$B46,'IEA-MethaneAbatement'!$O:$O,"&gt;="&amp;$A46,'IEA-MethaneAbatement'!$M:$M,$C$1,'IEA-MethaneAbatement'!$B:$B,'Country Selector'!$A$2)+VLOOKUP($D$1,'Multipliers and Adjustments'!$A$70:$I$86,TRUNC(COLUMN(S$2)/5)+2,FALSE)*SUMIFS('IEA-MethaneAbatement'!$N:$N,'IEA-MethaneAbatement'!$O:$O,"&lt;"&amp;$B46,'IEA-MethaneAbatement'!$O:$O,"&gt;="&amp;$A46,'IEA-MethaneAbatement'!$M:$M,$D$1,'IEA-MethaneAbatement'!$B:$B,'Country Selector'!$A$2)))*(1+INDEX('EPA to IEA Scaling'!$F$8:$AO$8,,MATCH(S$2,'EPA to IEA Scaling'!$F$1:$AO$1,0)))</f>
        <v>5205658678953.3408</v>
      </c>
      <c r="T46" cm="1">
        <f t="array" ref="T46">((VLOOKUP($B$1,'Multipliers and Adjustments'!$A$70:$I$86,TRUNC(COLUMN(T$2)/5)+2,FALSE)*SUMIFS('IEA-MethaneAbatement'!$N:$N,'IEA-MethaneAbatement'!$O:$O,"&lt;"&amp;$B46,'IEA-MethaneAbatement'!$O:$O,"&gt;="&amp;$A46,'IEA-MethaneAbatement'!$M:$M,$B$1,'IEA-MethaneAbatement'!$B:$B,'Country Selector'!$A$2)+VLOOKUP($C$1,'Multipliers and Adjustments'!$A$70:$I$86,TRUNC(COLUMN(T$2)/5)+2,FALSE)*SUMIFS('IEA-MethaneAbatement'!$N:$N,'IEA-MethaneAbatement'!$O:$O,"&lt;"&amp;$B46,'IEA-MethaneAbatement'!$O:$O,"&gt;="&amp;$A46,'IEA-MethaneAbatement'!$M:$M,$C$1,'IEA-MethaneAbatement'!$B:$B,'Country Selector'!$A$2)+VLOOKUP($D$1,'Multipliers and Adjustments'!$A$70:$I$86,TRUNC(COLUMN(T$2)/5)+2,FALSE)*SUMIFS('IEA-MethaneAbatement'!$N:$N,'IEA-MethaneAbatement'!$O:$O,"&lt;"&amp;$B46,'IEA-MethaneAbatement'!$O:$O,"&gt;="&amp;$A46,'IEA-MethaneAbatement'!$M:$M,$D$1,'IEA-MethaneAbatement'!$B:$B,'Country Selector'!$A$2)))*(1+INDEX('EPA to IEA Scaling'!$F$8:$AO$8,,MATCH(T$2,'EPA to IEA Scaling'!$F$1:$AO$1,0)))</f>
        <v>5203288976585.5996</v>
      </c>
      <c r="U46" cm="1">
        <f t="array" ref="U46">((VLOOKUP($B$1,'Multipliers and Adjustments'!$A$70:$I$86,TRUNC(COLUMN(U$2)/5)+2,FALSE)*SUMIFS('IEA-MethaneAbatement'!$N:$N,'IEA-MethaneAbatement'!$O:$O,"&lt;"&amp;$B46,'IEA-MethaneAbatement'!$O:$O,"&gt;="&amp;$A46,'IEA-MethaneAbatement'!$M:$M,$B$1,'IEA-MethaneAbatement'!$B:$B,'Country Selector'!$A$2)+VLOOKUP($C$1,'Multipliers and Adjustments'!$A$70:$I$86,TRUNC(COLUMN(U$2)/5)+2,FALSE)*SUMIFS('IEA-MethaneAbatement'!$N:$N,'IEA-MethaneAbatement'!$O:$O,"&lt;"&amp;$B46,'IEA-MethaneAbatement'!$O:$O,"&gt;="&amp;$A46,'IEA-MethaneAbatement'!$M:$M,$C$1,'IEA-MethaneAbatement'!$B:$B,'Country Selector'!$A$2)+VLOOKUP($D$1,'Multipliers and Adjustments'!$A$70:$I$86,TRUNC(COLUMN(U$2)/5)+2,FALSE)*SUMIFS('IEA-MethaneAbatement'!$N:$N,'IEA-MethaneAbatement'!$O:$O,"&lt;"&amp;$B46,'IEA-MethaneAbatement'!$O:$O,"&gt;="&amp;$A46,'IEA-MethaneAbatement'!$M:$M,$D$1,'IEA-MethaneAbatement'!$B:$B,'Country Selector'!$A$2)))*(1+INDEX('EPA to IEA Scaling'!$F$8:$AO$8,,MATCH(U$2,'EPA to IEA Scaling'!$F$1:$AO$1,0)))</f>
        <v>5200919274217.8613</v>
      </c>
      <c r="V46" cm="1">
        <f t="array" ref="V46">((VLOOKUP($B$1,'Multipliers and Adjustments'!$A$70:$I$86,TRUNC(COLUMN(V$2)/5)+2,FALSE)*SUMIFS('IEA-MethaneAbatement'!$N:$N,'IEA-MethaneAbatement'!$O:$O,"&lt;"&amp;$B46,'IEA-MethaneAbatement'!$O:$O,"&gt;="&amp;$A46,'IEA-MethaneAbatement'!$M:$M,$B$1,'IEA-MethaneAbatement'!$B:$B,'Country Selector'!$A$2)+VLOOKUP($C$1,'Multipliers and Adjustments'!$A$70:$I$86,TRUNC(COLUMN(V$2)/5)+2,FALSE)*SUMIFS('IEA-MethaneAbatement'!$N:$N,'IEA-MethaneAbatement'!$O:$O,"&lt;"&amp;$B46,'IEA-MethaneAbatement'!$O:$O,"&gt;="&amp;$A46,'IEA-MethaneAbatement'!$M:$M,$C$1,'IEA-MethaneAbatement'!$B:$B,'Country Selector'!$A$2)+VLOOKUP($D$1,'Multipliers and Adjustments'!$A$70:$I$86,TRUNC(COLUMN(V$2)/5)+2,FALSE)*SUMIFS('IEA-MethaneAbatement'!$N:$N,'IEA-MethaneAbatement'!$O:$O,"&lt;"&amp;$B46,'IEA-MethaneAbatement'!$O:$O,"&gt;="&amp;$A46,'IEA-MethaneAbatement'!$M:$M,$D$1,'IEA-MethaneAbatement'!$B:$B,'Country Selector'!$A$2)))*(1+INDEX('EPA to IEA Scaling'!$F$8:$AO$8,,MATCH(V$2,'EPA to IEA Scaling'!$F$1:$AO$1,0)))</f>
        <v>5198549571850.0967</v>
      </c>
      <c r="W46" s="31" cm="1">
        <f t="array" ref="W46">((VLOOKUP($B$1,'Multipliers and Adjustments'!$A$70:$I$86,TRUNC(COLUMN(W$2)/5)+2,FALSE)*SUMIFS('IEA-MethaneAbatement'!$N:$N,'IEA-MethaneAbatement'!$O:$O,"&lt;"&amp;$B46,'IEA-MethaneAbatement'!$O:$O,"&gt;="&amp;$A46,'IEA-MethaneAbatement'!$M:$M,$B$1,'IEA-MethaneAbatement'!$B:$B,'Country Selector'!$A$2)+VLOOKUP($C$1,'Multipliers and Adjustments'!$A$70:$I$86,TRUNC(COLUMN(W$2)/5)+2,FALSE)*SUMIFS('IEA-MethaneAbatement'!$N:$N,'IEA-MethaneAbatement'!$O:$O,"&lt;"&amp;$B46,'IEA-MethaneAbatement'!$O:$O,"&gt;="&amp;$A46,'IEA-MethaneAbatement'!$M:$M,$C$1,'IEA-MethaneAbatement'!$B:$B,'Country Selector'!$A$2)+VLOOKUP($D$1,'Multipliers and Adjustments'!$A$70:$I$86,TRUNC(COLUMN(W$2)/5)+2,FALSE)*SUMIFS('IEA-MethaneAbatement'!$N:$N,'IEA-MethaneAbatement'!$O:$O,"&lt;"&amp;$B46,'IEA-MethaneAbatement'!$O:$O,"&gt;="&amp;$A46,'IEA-MethaneAbatement'!$M:$M,$D$1,'IEA-MethaneAbatement'!$B:$B,'Country Selector'!$A$2)))*(1+INDEX('EPA to IEA Scaling'!$F$8:$AO$8,,MATCH(W$2,'EPA to IEA Scaling'!$F$1:$AO$1,0)))</f>
        <v>5196179869482.3564</v>
      </c>
      <c r="X46" cm="1">
        <f t="array" ref="X46">((VLOOKUP($B$1,'Multipliers and Adjustments'!$A$70:$I$86,TRUNC(COLUMN(X$2)/5)+2,FALSE)*SUMIFS('IEA-MethaneAbatement'!$N:$N,'IEA-MethaneAbatement'!$O:$O,"&lt;"&amp;$B46,'IEA-MethaneAbatement'!$O:$O,"&gt;="&amp;$A46,'IEA-MethaneAbatement'!$M:$M,$B$1,'IEA-MethaneAbatement'!$B:$B,'Country Selector'!$A$2)+VLOOKUP($C$1,'Multipliers and Adjustments'!$A$70:$I$86,TRUNC(COLUMN(X$2)/5)+2,FALSE)*SUMIFS('IEA-MethaneAbatement'!$N:$N,'IEA-MethaneAbatement'!$O:$O,"&lt;"&amp;$B46,'IEA-MethaneAbatement'!$O:$O,"&gt;="&amp;$A46,'IEA-MethaneAbatement'!$M:$M,$C$1,'IEA-MethaneAbatement'!$B:$B,'Country Selector'!$A$2)+VLOOKUP($D$1,'Multipliers and Adjustments'!$A$70:$I$86,TRUNC(COLUMN(X$2)/5)+2,FALSE)*SUMIFS('IEA-MethaneAbatement'!$N:$N,'IEA-MethaneAbatement'!$O:$O,"&lt;"&amp;$B46,'IEA-MethaneAbatement'!$O:$O,"&gt;="&amp;$A46,'IEA-MethaneAbatement'!$M:$M,$D$1,'IEA-MethaneAbatement'!$B:$B,'Country Selector'!$A$2)))*(1+INDEX('EPA to IEA Scaling'!$F$8:$AO$8,,MATCH(X$2,'EPA to IEA Scaling'!$F$1:$AO$1,0)))</f>
        <v>5216106011119.8848</v>
      </c>
      <c r="Y46" cm="1">
        <f t="array" ref="Y46">((VLOOKUP($B$1,'Multipliers and Adjustments'!$A$70:$I$86,TRUNC(COLUMN(Y$2)/5)+2,FALSE)*SUMIFS('IEA-MethaneAbatement'!$N:$N,'IEA-MethaneAbatement'!$O:$O,"&lt;"&amp;$B46,'IEA-MethaneAbatement'!$O:$O,"&gt;="&amp;$A46,'IEA-MethaneAbatement'!$M:$M,$B$1,'IEA-MethaneAbatement'!$B:$B,'Country Selector'!$A$2)+VLOOKUP($C$1,'Multipliers and Adjustments'!$A$70:$I$86,TRUNC(COLUMN(Y$2)/5)+2,FALSE)*SUMIFS('IEA-MethaneAbatement'!$N:$N,'IEA-MethaneAbatement'!$O:$O,"&lt;"&amp;$B46,'IEA-MethaneAbatement'!$O:$O,"&gt;="&amp;$A46,'IEA-MethaneAbatement'!$M:$M,$C$1,'IEA-MethaneAbatement'!$B:$B,'Country Selector'!$A$2)+VLOOKUP($D$1,'Multipliers and Adjustments'!$A$70:$I$86,TRUNC(COLUMN(Y$2)/5)+2,FALSE)*SUMIFS('IEA-MethaneAbatement'!$N:$N,'IEA-MethaneAbatement'!$O:$O,"&lt;"&amp;$B46,'IEA-MethaneAbatement'!$O:$O,"&gt;="&amp;$A46,'IEA-MethaneAbatement'!$M:$M,$D$1,'IEA-MethaneAbatement'!$B:$B,'Country Selector'!$A$2)))*(1+INDEX('EPA to IEA Scaling'!$F$8:$AO$8,,MATCH(Y$2,'EPA to IEA Scaling'!$F$1:$AO$1,0)))</f>
        <v>5236032152757.4092</v>
      </c>
      <c r="Z46" cm="1">
        <f t="array" ref="Z46">((VLOOKUP($B$1,'Multipliers and Adjustments'!$A$70:$I$86,TRUNC(COLUMN(Z$2)/5)+2,FALSE)*SUMIFS('IEA-MethaneAbatement'!$N:$N,'IEA-MethaneAbatement'!$O:$O,"&lt;"&amp;$B46,'IEA-MethaneAbatement'!$O:$O,"&gt;="&amp;$A46,'IEA-MethaneAbatement'!$M:$M,$B$1,'IEA-MethaneAbatement'!$B:$B,'Country Selector'!$A$2)+VLOOKUP($C$1,'Multipliers and Adjustments'!$A$70:$I$86,TRUNC(COLUMN(Z$2)/5)+2,FALSE)*SUMIFS('IEA-MethaneAbatement'!$N:$N,'IEA-MethaneAbatement'!$O:$O,"&lt;"&amp;$B46,'IEA-MethaneAbatement'!$O:$O,"&gt;="&amp;$A46,'IEA-MethaneAbatement'!$M:$M,$C$1,'IEA-MethaneAbatement'!$B:$B,'Country Selector'!$A$2)+VLOOKUP($D$1,'Multipliers and Adjustments'!$A$70:$I$86,TRUNC(COLUMN(Z$2)/5)+2,FALSE)*SUMIFS('IEA-MethaneAbatement'!$N:$N,'IEA-MethaneAbatement'!$O:$O,"&lt;"&amp;$B46,'IEA-MethaneAbatement'!$O:$O,"&gt;="&amp;$A46,'IEA-MethaneAbatement'!$M:$M,$D$1,'IEA-MethaneAbatement'!$B:$B,'Country Selector'!$A$2)))*(1+INDEX('EPA to IEA Scaling'!$F$8:$AO$8,,MATCH(Z$2,'EPA to IEA Scaling'!$F$1:$AO$1,0)))</f>
        <v>5255958294394.9375</v>
      </c>
      <c r="AA46" cm="1">
        <f t="array" ref="AA46">((VLOOKUP($B$1,'Multipliers and Adjustments'!$A$70:$I$86,TRUNC(COLUMN(AA$2)/5)+2,FALSE)*SUMIFS('IEA-MethaneAbatement'!$N:$N,'IEA-MethaneAbatement'!$O:$O,"&lt;"&amp;$B46,'IEA-MethaneAbatement'!$O:$O,"&gt;="&amp;$A46,'IEA-MethaneAbatement'!$M:$M,$B$1,'IEA-MethaneAbatement'!$B:$B,'Country Selector'!$A$2)+VLOOKUP($C$1,'Multipliers and Adjustments'!$A$70:$I$86,TRUNC(COLUMN(AA$2)/5)+2,FALSE)*SUMIFS('IEA-MethaneAbatement'!$N:$N,'IEA-MethaneAbatement'!$O:$O,"&lt;"&amp;$B46,'IEA-MethaneAbatement'!$O:$O,"&gt;="&amp;$A46,'IEA-MethaneAbatement'!$M:$M,$C$1,'IEA-MethaneAbatement'!$B:$B,'Country Selector'!$A$2)+VLOOKUP($D$1,'Multipliers and Adjustments'!$A$70:$I$86,TRUNC(COLUMN(AA$2)/5)+2,FALSE)*SUMIFS('IEA-MethaneAbatement'!$N:$N,'IEA-MethaneAbatement'!$O:$O,"&lt;"&amp;$B46,'IEA-MethaneAbatement'!$O:$O,"&gt;="&amp;$A46,'IEA-MethaneAbatement'!$M:$M,$D$1,'IEA-MethaneAbatement'!$B:$B,'Country Selector'!$A$2)))*(1+INDEX('EPA to IEA Scaling'!$F$8:$AO$8,,MATCH(AA$2,'EPA to IEA Scaling'!$F$1:$AO$1,0)))</f>
        <v>5275884436032.4854</v>
      </c>
      <c r="AB46" s="31" cm="1">
        <f t="array" ref="AB46">((VLOOKUP($B$1,'Multipliers and Adjustments'!$A$70:$I$86,TRUNC(COLUMN(AB$2)/5)+2,FALSE)*SUMIFS('IEA-MethaneAbatement'!$N:$N,'IEA-MethaneAbatement'!$O:$O,"&lt;"&amp;$B46,'IEA-MethaneAbatement'!$O:$O,"&gt;="&amp;$A46,'IEA-MethaneAbatement'!$M:$M,$B$1,'IEA-MethaneAbatement'!$B:$B,'Country Selector'!$A$2)+VLOOKUP($C$1,'Multipliers and Adjustments'!$A$70:$I$86,TRUNC(COLUMN(AB$2)/5)+2,FALSE)*SUMIFS('IEA-MethaneAbatement'!$N:$N,'IEA-MethaneAbatement'!$O:$O,"&lt;"&amp;$B46,'IEA-MethaneAbatement'!$O:$O,"&gt;="&amp;$A46,'IEA-MethaneAbatement'!$M:$M,$C$1,'IEA-MethaneAbatement'!$B:$B,'Country Selector'!$A$2)+VLOOKUP($D$1,'Multipliers and Adjustments'!$A$70:$I$86,TRUNC(COLUMN(AB$2)/5)+2,FALSE)*SUMIFS('IEA-MethaneAbatement'!$N:$N,'IEA-MethaneAbatement'!$O:$O,"&lt;"&amp;$B46,'IEA-MethaneAbatement'!$O:$O,"&gt;="&amp;$A46,'IEA-MethaneAbatement'!$M:$M,$D$1,'IEA-MethaneAbatement'!$B:$B,'Country Selector'!$A$2)))*(1+INDEX('EPA to IEA Scaling'!$F$8:$AO$8,,MATCH(AB$2,'EPA to IEA Scaling'!$F$1:$AO$1,0)))</f>
        <v>5295810577670.0127</v>
      </c>
      <c r="AC46" cm="1">
        <f t="array" ref="AC46">((VLOOKUP($B$1,'Multipliers and Adjustments'!$A$70:$I$86,TRUNC(COLUMN(AC$2)/5)+2,FALSE)*SUMIFS('IEA-MethaneAbatement'!$N:$N,'IEA-MethaneAbatement'!$O:$O,"&lt;"&amp;$B46,'IEA-MethaneAbatement'!$O:$O,"&gt;="&amp;$A46,'IEA-MethaneAbatement'!$M:$M,$B$1,'IEA-MethaneAbatement'!$B:$B,'Country Selector'!$A$2)+VLOOKUP($C$1,'Multipliers and Adjustments'!$A$70:$I$86,TRUNC(COLUMN(AC$2)/5)+2,FALSE)*SUMIFS('IEA-MethaneAbatement'!$N:$N,'IEA-MethaneAbatement'!$O:$O,"&lt;"&amp;$B46,'IEA-MethaneAbatement'!$O:$O,"&gt;="&amp;$A46,'IEA-MethaneAbatement'!$M:$M,$C$1,'IEA-MethaneAbatement'!$B:$B,'Country Selector'!$A$2)+VLOOKUP($D$1,'Multipliers and Adjustments'!$A$70:$I$86,TRUNC(COLUMN(AC$2)/5)+2,FALSE)*SUMIFS('IEA-MethaneAbatement'!$N:$N,'IEA-MethaneAbatement'!$O:$O,"&lt;"&amp;$B46,'IEA-MethaneAbatement'!$O:$O,"&gt;="&amp;$A46,'IEA-MethaneAbatement'!$M:$M,$D$1,'IEA-MethaneAbatement'!$B:$B,'Country Selector'!$A$2)))*(1+INDEX('EPA to IEA Scaling'!$F$8:$AO$8,,MATCH(AC$2,'EPA to IEA Scaling'!$F$1:$AO$1,0)))</f>
        <v>5299974366967.8496</v>
      </c>
      <c r="AD46" cm="1">
        <f t="array" ref="AD46">((VLOOKUP($B$1,'Multipliers and Adjustments'!$A$70:$I$86,TRUNC(COLUMN(AD$2)/5)+2,FALSE)*SUMIFS('IEA-MethaneAbatement'!$N:$N,'IEA-MethaneAbatement'!$O:$O,"&lt;"&amp;$B46,'IEA-MethaneAbatement'!$O:$O,"&gt;="&amp;$A46,'IEA-MethaneAbatement'!$M:$M,$B$1,'IEA-MethaneAbatement'!$B:$B,'Country Selector'!$A$2)+VLOOKUP($C$1,'Multipliers and Adjustments'!$A$70:$I$86,TRUNC(COLUMN(AD$2)/5)+2,FALSE)*SUMIFS('IEA-MethaneAbatement'!$N:$N,'IEA-MethaneAbatement'!$O:$O,"&lt;"&amp;$B46,'IEA-MethaneAbatement'!$O:$O,"&gt;="&amp;$A46,'IEA-MethaneAbatement'!$M:$M,$C$1,'IEA-MethaneAbatement'!$B:$B,'Country Selector'!$A$2)+VLOOKUP($D$1,'Multipliers and Adjustments'!$A$70:$I$86,TRUNC(COLUMN(AD$2)/5)+2,FALSE)*SUMIFS('IEA-MethaneAbatement'!$N:$N,'IEA-MethaneAbatement'!$O:$O,"&lt;"&amp;$B46,'IEA-MethaneAbatement'!$O:$O,"&gt;="&amp;$A46,'IEA-MethaneAbatement'!$M:$M,$D$1,'IEA-MethaneAbatement'!$B:$B,'Country Selector'!$A$2)))*(1+INDEX('EPA to IEA Scaling'!$F$8:$AO$8,,MATCH(AD$2,'EPA to IEA Scaling'!$F$1:$AO$1,0)))</f>
        <v>5304138156265.665</v>
      </c>
      <c r="AE46" cm="1">
        <f t="array" ref="AE46">((VLOOKUP($B$1,'Multipliers and Adjustments'!$A$70:$I$86,TRUNC(COLUMN(AE$2)/5)+2,FALSE)*SUMIFS('IEA-MethaneAbatement'!$N:$N,'IEA-MethaneAbatement'!$O:$O,"&lt;"&amp;$B46,'IEA-MethaneAbatement'!$O:$O,"&gt;="&amp;$A46,'IEA-MethaneAbatement'!$M:$M,$B$1,'IEA-MethaneAbatement'!$B:$B,'Country Selector'!$A$2)+VLOOKUP($C$1,'Multipliers and Adjustments'!$A$70:$I$86,TRUNC(COLUMN(AE$2)/5)+2,FALSE)*SUMIFS('IEA-MethaneAbatement'!$N:$N,'IEA-MethaneAbatement'!$O:$O,"&lt;"&amp;$B46,'IEA-MethaneAbatement'!$O:$O,"&gt;="&amp;$A46,'IEA-MethaneAbatement'!$M:$M,$C$1,'IEA-MethaneAbatement'!$B:$B,'Country Selector'!$A$2)+VLOOKUP($D$1,'Multipliers and Adjustments'!$A$70:$I$86,TRUNC(COLUMN(AE$2)/5)+2,FALSE)*SUMIFS('IEA-MethaneAbatement'!$N:$N,'IEA-MethaneAbatement'!$O:$O,"&lt;"&amp;$B46,'IEA-MethaneAbatement'!$O:$O,"&gt;="&amp;$A46,'IEA-MethaneAbatement'!$M:$M,$D$1,'IEA-MethaneAbatement'!$B:$B,'Country Selector'!$A$2)))*(1+INDEX('EPA to IEA Scaling'!$F$8:$AO$8,,MATCH(AE$2,'EPA to IEA Scaling'!$F$1:$AO$1,0)))</f>
        <v>5308301945563.501</v>
      </c>
      <c r="AF46" cm="1">
        <f t="array" ref="AF46">((VLOOKUP($B$1,'Multipliers and Adjustments'!$A$70:$I$86,TRUNC(COLUMN(AF$2)/5)+2,FALSE)*SUMIFS('IEA-MethaneAbatement'!$N:$N,'IEA-MethaneAbatement'!$O:$O,"&lt;"&amp;$B46,'IEA-MethaneAbatement'!$O:$O,"&gt;="&amp;$A46,'IEA-MethaneAbatement'!$M:$M,$B$1,'IEA-MethaneAbatement'!$B:$B,'Country Selector'!$A$2)+VLOOKUP($C$1,'Multipliers and Adjustments'!$A$70:$I$86,TRUNC(COLUMN(AF$2)/5)+2,FALSE)*SUMIFS('IEA-MethaneAbatement'!$N:$N,'IEA-MethaneAbatement'!$O:$O,"&lt;"&amp;$B46,'IEA-MethaneAbatement'!$O:$O,"&gt;="&amp;$A46,'IEA-MethaneAbatement'!$M:$M,$C$1,'IEA-MethaneAbatement'!$B:$B,'Country Selector'!$A$2)+VLOOKUP($D$1,'Multipliers and Adjustments'!$A$70:$I$86,TRUNC(COLUMN(AF$2)/5)+2,FALSE)*SUMIFS('IEA-MethaneAbatement'!$N:$N,'IEA-MethaneAbatement'!$O:$O,"&lt;"&amp;$B46,'IEA-MethaneAbatement'!$O:$O,"&gt;="&amp;$A46,'IEA-MethaneAbatement'!$M:$M,$D$1,'IEA-MethaneAbatement'!$B:$B,'Country Selector'!$A$2)))*(1+INDEX('EPA to IEA Scaling'!$F$8:$AO$8,,MATCH(AF$2,'EPA to IEA Scaling'!$F$1:$AO$1,0)))</f>
        <v>5312465734861.3369</v>
      </c>
      <c r="AG46" s="31" cm="1">
        <f t="array" ref="AG46">((VLOOKUP($B$1,'Multipliers and Adjustments'!$A$70:$I$86,TRUNC(COLUMN(AG$2)/5)+2,FALSE)*SUMIFS('IEA-MethaneAbatement'!$N:$N,'IEA-MethaneAbatement'!$O:$O,"&lt;"&amp;$B46,'IEA-MethaneAbatement'!$O:$O,"&gt;="&amp;$A46,'IEA-MethaneAbatement'!$M:$M,$B$1,'IEA-MethaneAbatement'!$B:$B,'Country Selector'!$A$2)+VLOOKUP($C$1,'Multipliers and Adjustments'!$A$70:$I$86,TRUNC(COLUMN(AG$2)/5)+2,FALSE)*SUMIFS('IEA-MethaneAbatement'!$N:$N,'IEA-MethaneAbatement'!$O:$O,"&lt;"&amp;$B46,'IEA-MethaneAbatement'!$O:$O,"&gt;="&amp;$A46,'IEA-MethaneAbatement'!$M:$M,$C$1,'IEA-MethaneAbatement'!$B:$B,'Country Selector'!$A$2)+VLOOKUP($D$1,'Multipliers and Adjustments'!$A$70:$I$86,TRUNC(COLUMN(AG$2)/5)+2,FALSE)*SUMIFS('IEA-MethaneAbatement'!$N:$N,'IEA-MethaneAbatement'!$O:$O,"&lt;"&amp;$B46,'IEA-MethaneAbatement'!$O:$O,"&gt;="&amp;$A46,'IEA-MethaneAbatement'!$M:$M,$D$1,'IEA-MethaneAbatement'!$B:$B,'Country Selector'!$A$2)))*(1+INDEX('EPA to IEA Scaling'!$F$8:$AO$8,,MATCH(AG$2,'EPA to IEA Scaling'!$F$1:$AO$1,0)))</f>
        <v>5316629524159.1768</v>
      </c>
      <c r="AH46" cm="1">
        <f t="array" ref="AH46">((VLOOKUP($B$1,'Multipliers and Adjustments'!$A$70:$I$86,TRUNC(COLUMN(AH$2)/5)+2,FALSE)*SUMIFS('IEA-MethaneAbatement'!$N:$N,'IEA-MethaneAbatement'!$O:$O,"&lt;"&amp;$B46,'IEA-MethaneAbatement'!$O:$O,"&gt;="&amp;$A46,'IEA-MethaneAbatement'!$M:$M,$B$1,'IEA-MethaneAbatement'!$B:$B,'Country Selector'!$A$2)+VLOOKUP($C$1,'Multipliers and Adjustments'!$A$70:$I$86,TRUNC(COLUMN(AH$2)/5)+2,FALSE)*SUMIFS('IEA-MethaneAbatement'!$N:$N,'IEA-MethaneAbatement'!$O:$O,"&lt;"&amp;$B46,'IEA-MethaneAbatement'!$O:$O,"&gt;="&amp;$A46,'IEA-MethaneAbatement'!$M:$M,$C$1,'IEA-MethaneAbatement'!$B:$B,'Country Selector'!$A$2)+VLOOKUP($D$1,'Multipliers and Adjustments'!$A$70:$I$86,TRUNC(COLUMN(AH$2)/5)+2,FALSE)*SUMIFS('IEA-MethaneAbatement'!$N:$N,'IEA-MethaneAbatement'!$O:$O,"&lt;"&amp;$B46,'IEA-MethaneAbatement'!$O:$O,"&gt;="&amp;$A46,'IEA-MethaneAbatement'!$M:$M,$D$1,'IEA-MethaneAbatement'!$B:$B,'Country Selector'!$A$2)))*(1+INDEX('EPA to IEA Scaling'!$F$8:$AO$8,,MATCH(AH$2,'EPA to IEA Scaling'!$F$1:$AO$1,0)))</f>
        <v>5314074694310.4189</v>
      </c>
      <c r="AI46" cm="1">
        <f t="array" ref="AI46">((VLOOKUP($B$1,'Multipliers and Adjustments'!$A$70:$I$86,TRUNC(COLUMN(AI$2)/5)+2,FALSE)*SUMIFS('IEA-MethaneAbatement'!$N:$N,'IEA-MethaneAbatement'!$O:$O,"&lt;"&amp;$B46,'IEA-MethaneAbatement'!$O:$O,"&gt;="&amp;$A46,'IEA-MethaneAbatement'!$M:$M,$B$1,'IEA-MethaneAbatement'!$B:$B,'Country Selector'!$A$2)+VLOOKUP($C$1,'Multipliers and Adjustments'!$A$70:$I$86,TRUNC(COLUMN(AI$2)/5)+2,FALSE)*SUMIFS('IEA-MethaneAbatement'!$N:$N,'IEA-MethaneAbatement'!$O:$O,"&lt;"&amp;$B46,'IEA-MethaneAbatement'!$O:$O,"&gt;="&amp;$A46,'IEA-MethaneAbatement'!$M:$M,$C$1,'IEA-MethaneAbatement'!$B:$B,'Country Selector'!$A$2)+VLOOKUP($D$1,'Multipliers and Adjustments'!$A$70:$I$86,TRUNC(COLUMN(AI$2)/5)+2,FALSE)*SUMIFS('IEA-MethaneAbatement'!$N:$N,'IEA-MethaneAbatement'!$O:$O,"&lt;"&amp;$B46,'IEA-MethaneAbatement'!$O:$O,"&gt;="&amp;$A46,'IEA-MethaneAbatement'!$M:$M,$D$1,'IEA-MethaneAbatement'!$B:$B,'Country Selector'!$A$2)))*(1+INDEX('EPA to IEA Scaling'!$F$8:$AO$8,,MATCH(AI$2,'EPA to IEA Scaling'!$F$1:$AO$1,0)))</f>
        <v>5311519864461.6406</v>
      </c>
      <c r="AJ46" cm="1">
        <f t="array" ref="AJ46">((VLOOKUP($B$1,'Multipliers and Adjustments'!$A$70:$I$86,TRUNC(COLUMN(AJ$2)/5)+2,FALSE)*SUMIFS('IEA-MethaneAbatement'!$N:$N,'IEA-MethaneAbatement'!$O:$O,"&lt;"&amp;$B46,'IEA-MethaneAbatement'!$O:$O,"&gt;="&amp;$A46,'IEA-MethaneAbatement'!$M:$M,$B$1,'IEA-MethaneAbatement'!$B:$B,'Country Selector'!$A$2)+VLOOKUP($C$1,'Multipliers and Adjustments'!$A$70:$I$86,TRUNC(COLUMN(AJ$2)/5)+2,FALSE)*SUMIFS('IEA-MethaneAbatement'!$N:$N,'IEA-MethaneAbatement'!$O:$O,"&lt;"&amp;$B46,'IEA-MethaneAbatement'!$O:$O,"&gt;="&amp;$A46,'IEA-MethaneAbatement'!$M:$M,$C$1,'IEA-MethaneAbatement'!$B:$B,'Country Selector'!$A$2)+VLOOKUP($D$1,'Multipliers and Adjustments'!$A$70:$I$86,TRUNC(COLUMN(AJ$2)/5)+2,FALSE)*SUMIFS('IEA-MethaneAbatement'!$N:$N,'IEA-MethaneAbatement'!$O:$O,"&lt;"&amp;$B46,'IEA-MethaneAbatement'!$O:$O,"&gt;="&amp;$A46,'IEA-MethaneAbatement'!$M:$M,$D$1,'IEA-MethaneAbatement'!$B:$B,'Country Selector'!$A$2)))*(1+INDEX('EPA to IEA Scaling'!$F$8:$AO$8,,MATCH(AJ$2,'EPA to IEA Scaling'!$F$1:$AO$1,0)))</f>
        <v>5308965034612.8818</v>
      </c>
      <c r="AK46" cm="1">
        <f t="array" ref="AK46">((VLOOKUP($B$1,'Multipliers and Adjustments'!$A$70:$I$86,TRUNC(COLUMN(AK$2)/5)+2,FALSE)*SUMIFS('IEA-MethaneAbatement'!$N:$N,'IEA-MethaneAbatement'!$O:$O,"&lt;"&amp;$B46,'IEA-MethaneAbatement'!$O:$O,"&gt;="&amp;$A46,'IEA-MethaneAbatement'!$M:$M,$B$1,'IEA-MethaneAbatement'!$B:$B,'Country Selector'!$A$2)+VLOOKUP($C$1,'Multipliers and Adjustments'!$A$70:$I$86,TRUNC(COLUMN(AK$2)/5)+2,FALSE)*SUMIFS('IEA-MethaneAbatement'!$N:$N,'IEA-MethaneAbatement'!$O:$O,"&lt;"&amp;$B46,'IEA-MethaneAbatement'!$O:$O,"&gt;="&amp;$A46,'IEA-MethaneAbatement'!$M:$M,$C$1,'IEA-MethaneAbatement'!$B:$B,'Country Selector'!$A$2)+VLOOKUP($D$1,'Multipliers and Adjustments'!$A$70:$I$86,TRUNC(COLUMN(AK$2)/5)+2,FALSE)*SUMIFS('IEA-MethaneAbatement'!$N:$N,'IEA-MethaneAbatement'!$O:$O,"&lt;"&amp;$B46,'IEA-MethaneAbatement'!$O:$O,"&gt;="&amp;$A46,'IEA-MethaneAbatement'!$M:$M,$D$1,'IEA-MethaneAbatement'!$B:$B,'Country Selector'!$A$2)))*(1+INDEX('EPA to IEA Scaling'!$F$8:$AO$8,,MATCH(AK$2,'EPA to IEA Scaling'!$F$1:$AO$1,0)))</f>
        <v>5306410204764.123</v>
      </c>
      <c r="AL46" s="31" cm="1">
        <f t="array" ref="AL46">((VLOOKUP($B$1,'Multipliers and Adjustments'!$A$70:$I$86,TRUNC(COLUMN(AL$2)/5)+2,FALSE)*SUMIFS('IEA-MethaneAbatement'!$N:$N,'IEA-MethaneAbatement'!$O:$O,"&lt;"&amp;$B46,'IEA-MethaneAbatement'!$O:$O,"&gt;="&amp;$A46,'IEA-MethaneAbatement'!$M:$M,$B$1,'IEA-MethaneAbatement'!$B:$B,'Country Selector'!$A$2)+VLOOKUP($C$1,'Multipliers and Adjustments'!$A$70:$I$86,TRUNC(COLUMN(AL$2)/5)+2,FALSE)*SUMIFS('IEA-MethaneAbatement'!$N:$N,'IEA-MethaneAbatement'!$O:$O,"&lt;"&amp;$B46,'IEA-MethaneAbatement'!$O:$O,"&gt;="&amp;$A46,'IEA-MethaneAbatement'!$M:$M,$C$1,'IEA-MethaneAbatement'!$B:$B,'Country Selector'!$A$2)+VLOOKUP($D$1,'Multipliers and Adjustments'!$A$70:$I$86,TRUNC(COLUMN(AL$2)/5)+2,FALSE)*SUMIFS('IEA-MethaneAbatement'!$N:$N,'IEA-MethaneAbatement'!$O:$O,"&lt;"&amp;$B46,'IEA-MethaneAbatement'!$O:$O,"&gt;="&amp;$A46,'IEA-MethaneAbatement'!$M:$M,$D$1,'IEA-MethaneAbatement'!$B:$B,'Country Selector'!$A$2)))*(1+INDEX('EPA to IEA Scaling'!$F$8:$AO$8,,MATCH(AL$2,'EPA to IEA Scaling'!$F$1:$AO$1,0)))</f>
        <v>5303855374915.3428</v>
      </c>
    </row>
    <row r="47" spans="1:38" x14ac:dyDescent="0.45">
      <c r="A47" s="12">
        <f t="shared" si="1"/>
        <v>200</v>
      </c>
      <c r="B47" s="11">
        <f t="shared" si="0"/>
        <v>250</v>
      </c>
      <c r="C47" s="47" cm="1">
        <f t="array" ref="C47">((VLOOKUP($B$1,'Multipliers and Adjustments'!$A$70:$I$86,TRUNC(COLUMN(C$2)/5)+2,FALSE)*SUMIFS('IEA-MethaneAbatement'!$N:$N,'IEA-MethaneAbatement'!$O:$O,"&lt;"&amp;$B47,'IEA-MethaneAbatement'!$O:$O,"&gt;="&amp;$A47,'IEA-MethaneAbatement'!$M:$M,$B$1,'IEA-MethaneAbatement'!$B:$B,'Country Selector'!$A$2)+VLOOKUP($C$1,'Multipliers and Adjustments'!$A$70:$I$86,TRUNC(COLUMN(C$2)/5)+2,FALSE)*SUMIFS('IEA-MethaneAbatement'!$N:$N,'IEA-MethaneAbatement'!$O:$O,"&lt;"&amp;$B47,'IEA-MethaneAbatement'!$O:$O,"&gt;="&amp;$A47,'IEA-MethaneAbatement'!$M:$M,$C$1,'IEA-MethaneAbatement'!$B:$B,'Country Selector'!$A$2)+VLOOKUP($D$1,'Multipliers and Adjustments'!$A$70:$I$86,TRUNC(COLUMN(C$2)/5)+2,FALSE)*SUMIFS('IEA-MethaneAbatement'!$N:$N,'IEA-MethaneAbatement'!$O:$O,"&lt;"&amp;$B47,'IEA-MethaneAbatement'!$O:$O,"&gt;="&amp;$A47,'IEA-MethaneAbatement'!$M:$M,$D$1,'IEA-MethaneAbatement'!$B:$B,'Country Selector'!$A$2)))*(1+INDEX('EPA to IEA Scaling'!$F$8:$AO$8,,MATCH(C$2,'EPA to IEA Scaling'!$F$1:$AO$1,0)))</f>
        <v>0</v>
      </c>
      <c r="D47" cm="1">
        <f t="array" ref="D47">((VLOOKUP($B$1,'Multipliers and Adjustments'!$A$70:$I$86,TRUNC(COLUMN(D$2)/5)+2,FALSE)*SUMIFS('IEA-MethaneAbatement'!$N:$N,'IEA-MethaneAbatement'!$O:$O,"&lt;"&amp;$B47,'IEA-MethaneAbatement'!$O:$O,"&gt;="&amp;$A47,'IEA-MethaneAbatement'!$M:$M,$B$1,'IEA-MethaneAbatement'!$B:$B,'Country Selector'!$A$2)+VLOOKUP($C$1,'Multipliers and Adjustments'!$A$70:$I$86,TRUNC(COLUMN(D$2)/5)+2,FALSE)*SUMIFS('IEA-MethaneAbatement'!$N:$N,'IEA-MethaneAbatement'!$O:$O,"&lt;"&amp;$B47,'IEA-MethaneAbatement'!$O:$O,"&gt;="&amp;$A47,'IEA-MethaneAbatement'!$M:$M,$C$1,'IEA-MethaneAbatement'!$B:$B,'Country Selector'!$A$2)+VLOOKUP($D$1,'Multipliers and Adjustments'!$A$70:$I$86,TRUNC(COLUMN(D$2)/5)+2,FALSE)*SUMIFS('IEA-MethaneAbatement'!$N:$N,'IEA-MethaneAbatement'!$O:$O,"&lt;"&amp;$B47,'IEA-MethaneAbatement'!$O:$O,"&gt;="&amp;$A47,'IEA-MethaneAbatement'!$M:$M,$D$1,'IEA-MethaneAbatement'!$B:$B,'Country Selector'!$A$2)))*(1+INDEX('EPA to IEA Scaling'!$F$8:$AO$8,,MATCH(D$2,'EPA to IEA Scaling'!$F$1:$AO$1,0)))</f>
        <v>0</v>
      </c>
      <c r="E47" cm="1">
        <f t="array" ref="E47">((VLOOKUP($B$1,'Multipliers and Adjustments'!$A$70:$I$86,TRUNC(COLUMN(E$2)/5)+2,FALSE)*SUMIFS('IEA-MethaneAbatement'!$N:$N,'IEA-MethaneAbatement'!$O:$O,"&lt;"&amp;$B47,'IEA-MethaneAbatement'!$O:$O,"&gt;="&amp;$A47,'IEA-MethaneAbatement'!$M:$M,$B$1,'IEA-MethaneAbatement'!$B:$B,'Country Selector'!$A$2)+VLOOKUP($C$1,'Multipliers and Adjustments'!$A$70:$I$86,TRUNC(COLUMN(E$2)/5)+2,FALSE)*SUMIFS('IEA-MethaneAbatement'!$N:$N,'IEA-MethaneAbatement'!$O:$O,"&lt;"&amp;$B47,'IEA-MethaneAbatement'!$O:$O,"&gt;="&amp;$A47,'IEA-MethaneAbatement'!$M:$M,$C$1,'IEA-MethaneAbatement'!$B:$B,'Country Selector'!$A$2)+VLOOKUP($D$1,'Multipliers and Adjustments'!$A$70:$I$86,TRUNC(COLUMN(E$2)/5)+2,FALSE)*SUMIFS('IEA-MethaneAbatement'!$N:$N,'IEA-MethaneAbatement'!$O:$O,"&lt;"&amp;$B47,'IEA-MethaneAbatement'!$O:$O,"&gt;="&amp;$A47,'IEA-MethaneAbatement'!$M:$M,$D$1,'IEA-MethaneAbatement'!$B:$B,'Country Selector'!$A$2)))*(1+INDEX('EPA to IEA Scaling'!$F$8:$AO$8,,MATCH(E$2,'EPA to IEA Scaling'!$F$1:$AO$1,0)))</f>
        <v>0</v>
      </c>
      <c r="F47" cm="1">
        <f t="array" ref="F47">((VLOOKUP($B$1,'Multipliers and Adjustments'!$A$70:$I$86,TRUNC(COLUMN(F$2)/5)+2,FALSE)*SUMIFS('IEA-MethaneAbatement'!$N:$N,'IEA-MethaneAbatement'!$O:$O,"&lt;"&amp;$B47,'IEA-MethaneAbatement'!$O:$O,"&gt;="&amp;$A47,'IEA-MethaneAbatement'!$M:$M,$B$1,'IEA-MethaneAbatement'!$B:$B,'Country Selector'!$A$2)+VLOOKUP($C$1,'Multipliers and Adjustments'!$A$70:$I$86,TRUNC(COLUMN(F$2)/5)+2,FALSE)*SUMIFS('IEA-MethaneAbatement'!$N:$N,'IEA-MethaneAbatement'!$O:$O,"&lt;"&amp;$B47,'IEA-MethaneAbatement'!$O:$O,"&gt;="&amp;$A47,'IEA-MethaneAbatement'!$M:$M,$C$1,'IEA-MethaneAbatement'!$B:$B,'Country Selector'!$A$2)+VLOOKUP($D$1,'Multipliers and Adjustments'!$A$70:$I$86,TRUNC(COLUMN(F$2)/5)+2,FALSE)*SUMIFS('IEA-MethaneAbatement'!$N:$N,'IEA-MethaneAbatement'!$O:$O,"&lt;"&amp;$B47,'IEA-MethaneAbatement'!$O:$O,"&gt;="&amp;$A47,'IEA-MethaneAbatement'!$M:$M,$D$1,'IEA-MethaneAbatement'!$B:$B,'Country Selector'!$A$2)))*(1+INDEX('EPA to IEA Scaling'!$F$8:$AO$8,,MATCH(F$2,'EPA to IEA Scaling'!$F$1:$AO$1,0)))</f>
        <v>0</v>
      </c>
      <c r="G47" cm="1">
        <f t="array" ref="G47">((VLOOKUP($B$1,'Multipliers and Adjustments'!$A$70:$I$86,TRUNC(COLUMN(G$2)/5)+2,FALSE)*SUMIFS('IEA-MethaneAbatement'!$N:$N,'IEA-MethaneAbatement'!$O:$O,"&lt;"&amp;$B47,'IEA-MethaneAbatement'!$O:$O,"&gt;="&amp;$A47,'IEA-MethaneAbatement'!$M:$M,$B$1,'IEA-MethaneAbatement'!$B:$B,'Country Selector'!$A$2)+VLOOKUP($C$1,'Multipliers and Adjustments'!$A$70:$I$86,TRUNC(COLUMN(G$2)/5)+2,FALSE)*SUMIFS('IEA-MethaneAbatement'!$N:$N,'IEA-MethaneAbatement'!$O:$O,"&lt;"&amp;$B47,'IEA-MethaneAbatement'!$O:$O,"&gt;="&amp;$A47,'IEA-MethaneAbatement'!$M:$M,$C$1,'IEA-MethaneAbatement'!$B:$B,'Country Selector'!$A$2)+VLOOKUP($D$1,'Multipliers and Adjustments'!$A$70:$I$86,TRUNC(COLUMN(G$2)/5)+2,FALSE)*SUMIFS('IEA-MethaneAbatement'!$N:$N,'IEA-MethaneAbatement'!$O:$O,"&lt;"&amp;$B47,'IEA-MethaneAbatement'!$O:$O,"&gt;="&amp;$A47,'IEA-MethaneAbatement'!$M:$M,$D$1,'IEA-MethaneAbatement'!$B:$B,'Country Selector'!$A$2)))*(1+INDEX('EPA to IEA Scaling'!$F$8:$AO$8,,MATCH(G$2,'EPA to IEA Scaling'!$F$1:$AO$1,0)))</f>
        <v>0</v>
      </c>
      <c r="H47" s="31" cm="1">
        <f t="array" ref="H47">((VLOOKUP($B$1,'Multipliers and Adjustments'!$A$70:$I$86,TRUNC(COLUMN(H$2)/5)+2,FALSE)*SUMIFS('IEA-MethaneAbatement'!$N:$N,'IEA-MethaneAbatement'!$O:$O,"&lt;"&amp;$B47,'IEA-MethaneAbatement'!$O:$O,"&gt;="&amp;$A47,'IEA-MethaneAbatement'!$M:$M,$B$1,'IEA-MethaneAbatement'!$B:$B,'Country Selector'!$A$2)+VLOOKUP($C$1,'Multipliers and Adjustments'!$A$70:$I$86,TRUNC(COLUMN(H$2)/5)+2,FALSE)*SUMIFS('IEA-MethaneAbatement'!$N:$N,'IEA-MethaneAbatement'!$O:$O,"&lt;"&amp;$B47,'IEA-MethaneAbatement'!$O:$O,"&gt;="&amp;$A47,'IEA-MethaneAbatement'!$M:$M,$C$1,'IEA-MethaneAbatement'!$B:$B,'Country Selector'!$A$2)+VLOOKUP($D$1,'Multipliers and Adjustments'!$A$70:$I$86,TRUNC(COLUMN(H$2)/5)+2,FALSE)*SUMIFS('IEA-MethaneAbatement'!$N:$N,'IEA-MethaneAbatement'!$O:$O,"&lt;"&amp;$B47,'IEA-MethaneAbatement'!$O:$O,"&gt;="&amp;$A47,'IEA-MethaneAbatement'!$M:$M,$D$1,'IEA-MethaneAbatement'!$B:$B,'Country Selector'!$A$2)))*(1+INDEX('EPA to IEA Scaling'!$F$8:$AO$8,,MATCH(H$2,'EPA to IEA Scaling'!$F$1:$AO$1,0)))</f>
        <v>0</v>
      </c>
      <c r="I47" cm="1">
        <f t="array" ref="I47">((VLOOKUP($B$1,'Multipliers and Adjustments'!$A$70:$I$86,TRUNC(COLUMN(I$2)/5)+2,FALSE)*SUMIFS('IEA-MethaneAbatement'!$N:$N,'IEA-MethaneAbatement'!$O:$O,"&lt;"&amp;$B47,'IEA-MethaneAbatement'!$O:$O,"&gt;="&amp;$A47,'IEA-MethaneAbatement'!$M:$M,$B$1,'IEA-MethaneAbatement'!$B:$B,'Country Selector'!$A$2)+VLOOKUP($C$1,'Multipliers and Adjustments'!$A$70:$I$86,TRUNC(COLUMN(I$2)/5)+2,FALSE)*SUMIFS('IEA-MethaneAbatement'!$N:$N,'IEA-MethaneAbatement'!$O:$O,"&lt;"&amp;$B47,'IEA-MethaneAbatement'!$O:$O,"&gt;="&amp;$A47,'IEA-MethaneAbatement'!$M:$M,$C$1,'IEA-MethaneAbatement'!$B:$B,'Country Selector'!$A$2)+VLOOKUP($D$1,'Multipliers and Adjustments'!$A$70:$I$86,TRUNC(COLUMN(I$2)/5)+2,FALSE)*SUMIFS('IEA-MethaneAbatement'!$N:$N,'IEA-MethaneAbatement'!$O:$O,"&lt;"&amp;$B47,'IEA-MethaneAbatement'!$O:$O,"&gt;="&amp;$A47,'IEA-MethaneAbatement'!$M:$M,$D$1,'IEA-MethaneAbatement'!$B:$B,'Country Selector'!$A$2)))*(1+INDEX('EPA to IEA Scaling'!$F$8:$AO$8,,MATCH(I$2,'EPA to IEA Scaling'!$F$1:$AO$1,0)))</f>
        <v>0</v>
      </c>
      <c r="J47" cm="1">
        <f t="array" ref="J47">((VLOOKUP($B$1,'Multipliers and Adjustments'!$A$70:$I$86,TRUNC(COLUMN(J$2)/5)+2,FALSE)*SUMIFS('IEA-MethaneAbatement'!$N:$N,'IEA-MethaneAbatement'!$O:$O,"&lt;"&amp;$B47,'IEA-MethaneAbatement'!$O:$O,"&gt;="&amp;$A47,'IEA-MethaneAbatement'!$M:$M,$B$1,'IEA-MethaneAbatement'!$B:$B,'Country Selector'!$A$2)+VLOOKUP($C$1,'Multipliers and Adjustments'!$A$70:$I$86,TRUNC(COLUMN(J$2)/5)+2,FALSE)*SUMIFS('IEA-MethaneAbatement'!$N:$N,'IEA-MethaneAbatement'!$O:$O,"&lt;"&amp;$B47,'IEA-MethaneAbatement'!$O:$O,"&gt;="&amp;$A47,'IEA-MethaneAbatement'!$M:$M,$C$1,'IEA-MethaneAbatement'!$B:$B,'Country Selector'!$A$2)+VLOOKUP($D$1,'Multipliers and Adjustments'!$A$70:$I$86,TRUNC(COLUMN(J$2)/5)+2,FALSE)*SUMIFS('IEA-MethaneAbatement'!$N:$N,'IEA-MethaneAbatement'!$O:$O,"&lt;"&amp;$B47,'IEA-MethaneAbatement'!$O:$O,"&gt;="&amp;$A47,'IEA-MethaneAbatement'!$M:$M,$D$1,'IEA-MethaneAbatement'!$B:$B,'Country Selector'!$A$2)))*(1+INDEX('EPA to IEA Scaling'!$F$8:$AO$8,,MATCH(J$2,'EPA to IEA Scaling'!$F$1:$AO$1,0)))</f>
        <v>0</v>
      </c>
      <c r="K47" cm="1">
        <f t="array" ref="K47">((VLOOKUP($B$1,'Multipliers and Adjustments'!$A$70:$I$86,TRUNC(COLUMN(K$2)/5)+2,FALSE)*SUMIFS('IEA-MethaneAbatement'!$N:$N,'IEA-MethaneAbatement'!$O:$O,"&lt;"&amp;$B47,'IEA-MethaneAbatement'!$O:$O,"&gt;="&amp;$A47,'IEA-MethaneAbatement'!$M:$M,$B$1,'IEA-MethaneAbatement'!$B:$B,'Country Selector'!$A$2)+VLOOKUP($C$1,'Multipliers and Adjustments'!$A$70:$I$86,TRUNC(COLUMN(K$2)/5)+2,FALSE)*SUMIFS('IEA-MethaneAbatement'!$N:$N,'IEA-MethaneAbatement'!$O:$O,"&lt;"&amp;$B47,'IEA-MethaneAbatement'!$O:$O,"&gt;="&amp;$A47,'IEA-MethaneAbatement'!$M:$M,$C$1,'IEA-MethaneAbatement'!$B:$B,'Country Selector'!$A$2)+VLOOKUP($D$1,'Multipliers and Adjustments'!$A$70:$I$86,TRUNC(COLUMN(K$2)/5)+2,FALSE)*SUMIFS('IEA-MethaneAbatement'!$N:$N,'IEA-MethaneAbatement'!$O:$O,"&lt;"&amp;$B47,'IEA-MethaneAbatement'!$O:$O,"&gt;="&amp;$A47,'IEA-MethaneAbatement'!$M:$M,$D$1,'IEA-MethaneAbatement'!$B:$B,'Country Selector'!$A$2)))*(1+INDEX('EPA to IEA Scaling'!$F$8:$AO$8,,MATCH(K$2,'EPA to IEA Scaling'!$F$1:$AO$1,0)))</f>
        <v>0</v>
      </c>
      <c r="L47" cm="1">
        <f t="array" ref="L47">((VLOOKUP($B$1,'Multipliers and Adjustments'!$A$70:$I$86,TRUNC(COLUMN(L$2)/5)+2,FALSE)*SUMIFS('IEA-MethaneAbatement'!$N:$N,'IEA-MethaneAbatement'!$O:$O,"&lt;"&amp;$B47,'IEA-MethaneAbatement'!$O:$O,"&gt;="&amp;$A47,'IEA-MethaneAbatement'!$M:$M,$B$1,'IEA-MethaneAbatement'!$B:$B,'Country Selector'!$A$2)+VLOOKUP($C$1,'Multipliers and Adjustments'!$A$70:$I$86,TRUNC(COLUMN(L$2)/5)+2,FALSE)*SUMIFS('IEA-MethaneAbatement'!$N:$N,'IEA-MethaneAbatement'!$O:$O,"&lt;"&amp;$B47,'IEA-MethaneAbatement'!$O:$O,"&gt;="&amp;$A47,'IEA-MethaneAbatement'!$M:$M,$C$1,'IEA-MethaneAbatement'!$B:$B,'Country Selector'!$A$2)+VLOOKUP($D$1,'Multipliers and Adjustments'!$A$70:$I$86,TRUNC(COLUMN(L$2)/5)+2,FALSE)*SUMIFS('IEA-MethaneAbatement'!$N:$N,'IEA-MethaneAbatement'!$O:$O,"&lt;"&amp;$B47,'IEA-MethaneAbatement'!$O:$O,"&gt;="&amp;$A47,'IEA-MethaneAbatement'!$M:$M,$D$1,'IEA-MethaneAbatement'!$B:$B,'Country Selector'!$A$2)))*(1+INDEX('EPA to IEA Scaling'!$F$8:$AO$8,,MATCH(L$2,'EPA to IEA Scaling'!$F$1:$AO$1,0)))</f>
        <v>0</v>
      </c>
      <c r="M47" s="31" cm="1">
        <f t="array" ref="M47">((VLOOKUP($B$1,'Multipliers and Adjustments'!$A$70:$I$86,TRUNC(COLUMN(M$2)/5)+2,FALSE)*SUMIFS('IEA-MethaneAbatement'!$N:$N,'IEA-MethaneAbatement'!$O:$O,"&lt;"&amp;$B47,'IEA-MethaneAbatement'!$O:$O,"&gt;="&amp;$A47,'IEA-MethaneAbatement'!$M:$M,$B$1,'IEA-MethaneAbatement'!$B:$B,'Country Selector'!$A$2)+VLOOKUP($C$1,'Multipliers and Adjustments'!$A$70:$I$86,TRUNC(COLUMN(M$2)/5)+2,FALSE)*SUMIFS('IEA-MethaneAbatement'!$N:$N,'IEA-MethaneAbatement'!$O:$O,"&lt;"&amp;$B47,'IEA-MethaneAbatement'!$O:$O,"&gt;="&amp;$A47,'IEA-MethaneAbatement'!$M:$M,$C$1,'IEA-MethaneAbatement'!$B:$B,'Country Selector'!$A$2)+VLOOKUP($D$1,'Multipliers and Adjustments'!$A$70:$I$86,TRUNC(COLUMN(M$2)/5)+2,FALSE)*SUMIFS('IEA-MethaneAbatement'!$N:$N,'IEA-MethaneAbatement'!$O:$O,"&lt;"&amp;$B47,'IEA-MethaneAbatement'!$O:$O,"&gt;="&amp;$A47,'IEA-MethaneAbatement'!$M:$M,$D$1,'IEA-MethaneAbatement'!$B:$B,'Country Selector'!$A$2)))*(1+INDEX('EPA to IEA Scaling'!$F$8:$AO$8,,MATCH(M$2,'EPA to IEA Scaling'!$F$1:$AO$1,0)))</f>
        <v>0</v>
      </c>
      <c r="N47" cm="1">
        <f t="array" ref="N47">((VLOOKUP($B$1,'Multipliers and Adjustments'!$A$70:$I$86,TRUNC(COLUMN(N$2)/5)+2,FALSE)*SUMIFS('IEA-MethaneAbatement'!$N:$N,'IEA-MethaneAbatement'!$O:$O,"&lt;"&amp;$B47,'IEA-MethaneAbatement'!$O:$O,"&gt;="&amp;$A47,'IEA-MethaneAbatement'!$M:$M,$B$1,'IEA-MethaneAbatement'!$B:$B,'Country Selector'!$A$2)+VLOOKUP($C$1,'Multipliers and Adjustments'!$A$70:$I$86,TRUNC(COLUMN(N$2)/5)+2,FALSE)*SUMIFS('IEA-MethaneAbatement'!$N:$N,'IEA-MethaneAbatement'!$O:$O,"&lt;"&amp;$B47,'IEA-MethaneAbatement'!$O:$O,"&gt;="&amp;$A47,'IEA-MethaneAbatement'!$M:$M,$C$1,'IEA-MethaneAbatement'!$B:$B,'Country Selector'!$A$2)+VLOOKUP($D$1,'Multipliers and Adjustments'!$A$70:$I$86,TRUNC(COLUMN(N$2)/5)+2,FALSE)*SUMIFS('IEA-MethaneAbatement'!$N:$N,'IEA-MethaneAbatement'!$O:$O,"&lt;"&amp;$B47,'IEA-MethaneAbatement'!$O:$O,"&gt;="&amp;$A47,'IEA-MethaneAbatement'!$M:$M,$D$1,'IEA-MethaneAbatement'!$B:$B,'Country Selector'!$A$2)))*(1+INDEX('EPA to IEA Scaling'!$F$8:$AO$8,,MATCH(N$2,'EPA to IEA Scaling'!$F$1:$AO$1,0)))</f>
        <v>0</v>
      </c>
      <c r="O47" cm="1">
        <f t="array" ref="O47">((VLOOKUP($B$1,'Multipliers and Adjustments'!$A$70:$I$86,TRUNC(COLUMN(O$2)/5)+2,FALSE)*SUMIFS('IEA-MethaneAbatement'!$N:$N,'IEA-MethaneAbatement'!$O:$O,"&lt;"&amp;$B47,'IEA-MethaneAbatement'!$O:$O,"&gt;="&amp;$A47,'IEA-MethaneAbatement'!$M:$M,$B$1,'IEA-MethaneAbatement'!$B:$B,'Country Selector'!$A$2)+VLOOKUP($C$1,'Multipliers and Adjustments'!$A$70:$I$86,TRUNC(COLUMN(O$2)/5)+2,FALSE)*SUMIFS('IEA-MethaneAbatement'!$N:$N,'IEA-MethaneAbatement'!$O:$O,"&lt;"&amp;$B47,'IEA-MethaneAbatement'!$O:$O,"&gt;="&amp;$A47,'IEA-MethaneAbatement'!$M:$M,$C$1,'IEA-MethaneAbatement'!$B:$B,'Country Selector'!$A$2)+VLOOKUP($D$1,'Multipliers and Adjustments'!$A$70:$I$86,TRUNC(COLUMN(O$2)/5)+2,FALSE)*SUMIFS('IEA-MethaneAbatement'!$N:$N,'IEA-MethaneAbatement'!$O:$O,"&lt;"&amp;$B47,'IEA-MethaneAbatement'!$O:$O,"&gt;="&amp;$A47,'IEA-MethaneAbatement'!$M:$M,$D$1,'IEA-MethaneAbatement'!$B:$B,'Country Selector'!$A$2)))*(1+INDEX('EPA to IEA Scaling'!$F$8:$AO$8,,MATCH(O$2,'EPA to IEA Scaling'!$F$1:$AO$1,0)))</f>
        <v>0</v>
      </c>
      <c r="P47" cm="1">
        <f t="array" ref="P47">((VLOOKUP($B$1,'Multipliers and Adjustments'!$A$70:$I$86,TRUNC(COLUMN(P$2)/5)+2,FALSE)*SUMIFS('IEA-MethaneAbatement'!$N:$N,'IEA-MethaneAbatement'!$O:$O,"&lt;"&amp;$B47,'IEA-MethaneAbatement'!$O:$O,"&gt;="&amp;$A47,'IEA-MethaneAbatement'!$M:$M,$B$1,'IEA-MethaneAbatement'!$B:$B,'Country Selector'!$A$2)+VLOOKUP($C$1,'Multipliers and Adjustments'!$A$70:$I$86,TRUNC(COLUMN(P$2)/5)+2,FALSE)*SUMIFS('IEA-MethaneAbatement'!$N:$N,'IEA-MethaneAbatement'!$O:$O,"&lt;"&amp;$B47,'IEA-MethaneAbatement'!$O:$O,"&gt;="&amp;$A47,'IEA-MethaneAbatement'!$M:$M,$C$1,'IEA-MethaneAbatement'!$B:$B,'Country Selector'!$A$2)+VLOOKUP($D$1,'Multipliers and Adjustments'!$A$70:$I$86,TRUNC(COLUMN(P$2)/5)+2,FALSE)*SUMIFS('IEA-MethaneAbatement'!$N:$N,'IEA-MethaneAbatement'!$O:$O,"&lt;"&amp;$B47,'IEA-MethaneAbatement'!$O:$O,"&gt;="&amp;$A47,'IEA-MethaneAbatement'!$M:$M,$D$1,'IEA-MethaneAbatement'!$B:$B,'Country Selector'!$A$2)))*(1+INDEX('EPA to IEA Scaling'!$F$8:$AO$8,,MATCH(P$2,'EPA to IEA Scaling'!$F$1:$AO$1,0)))</f>
        <v>0</v>
      </c>
      <c r="Q47" cm="1">
        <f t="array" ref="Q47">((VLOOKUP($B$1,'Multipliers and Adjustments'!$A$70:$I$86,TRUNC(COLUMN(Q$2)/5)+2,FALSE)*SUMIFS('IEA-MethaneAbatement'!$N:$N,'IEA-MethaneAbatement'!$O:$O,"&lt;"&amp;$B47,'IEA-MethaneAbatement'!$O:$O,"&gt;="&amp;$A47,'IEA-MethaneAbatement'!$M:$M,$B$1,'IEA-MethaneAbatement'!$B:$B,'Country Selector'!$A$2)+VLOOKUP($C$1,'Multipliers and Adjustments'!$A$70:$I$86,TRUNC(COLUMN(Q$2)/5)+2,FALSE)*SUMIFS('IEA-MethaneAbatement'!$N:$N,'IEA-MethaneAbatement'!$O:$O,"&lt;"&amp;$B47,'IEA-MethaneAbatement'!$O:$O,"&gt;="&amp;$A47,'IEA-MethaneAbatement'!$M:$M,$C$1,'IEA-MethaneAbatement'!$B:$B,'Country Selector'!$A$2)+VLOOKUP($D$1,'Multipliers and Adjustments'!$A$70:$I$86,TRUNC(COLUMN(Q$2)/5)+2,FALSE)*SUMIFS('IEA-MethaneAbatement'!$N:$N,'IEA-MethaneAbatement'!$O:$O,"&lt;"&amp;$B47,'IEA-MethaneAbatement'!$O:$O,"&gt;="&amp;$A47,'IEA-MethaneAbatement'!$M:$M,$D$1,'IEA-MethaneAbatement'!$B:$B,'Country Selector'!$A$2)))*(1+INDEX('EPA to IEA Scaling'!$F$8:$AO$8,,MATCH(Q$2,'EPA to IEA Scaling'!$F$1:$AO$1,0)))</f>
        <v>0</v>
      </c>
      <c r="R47" s="31" cm="1">
        <f t="array" ref="R47">((VLOOKUP($B$1,'Multipliers and Adjustments'!$A$70:$I$86,TRUNC(COLUMN(R$2)/5)+2,FALSE)*SUMIFS('IEA-MethaneAbatement'!$N:$N,'IEA-MethaneAbatement'!$O:$O,"&lt;"&amp;$B47,'IEA-MethaneAbatement'!$O:$O,"&gt;="&amp;$A47,'IEA-MethaneAbatement'!$M:$M,$B$1,'IEA-MethaneAbatement'!$B:$B,'Country Selector'!$A$2)+VLOOKUP($C$1,'Multipliers and Adjustments'!$A$70:$I$86,TRUNC(COLUMN(R$2)/5)+2,FALSE)*SUMIFS('IEA-MethaneAbatement'!$N:$N,'IEA-MethaneAbatement'!$O:$O,"&lt;"&amp;$B47,'IEA-MethaneAbatement'!$O:$O,"&gt;="&amp;$A47,'IEA-MethaneAbatement'!$M:$M,$C$1,'IEA-MethaneAbatement'!$B:$B,'Country Selector'!$A$2)+VLOOKUP($D$1,'Multipliers and Adjustments'!$A$70:$I$86,TRUNC(COLUMN(R$2)/5)+2,FALSE)*SUMIFS('IEA-MethaneAbatement'!$N:$N,'IEA-MethaneAbatement'!$O:$O,"&lt;"&amp;$B47,'IEA-MethaneAbatement'!$O:$O,"&gt;="&amp;$A47,'IEA-MethaneAbatement'!$M:$M,$D$1,'IEA-MethaneAbatement'!$B:$B,'Country Selector'!$A$2)))*(1+INDEX('EPA to IEA Scaling'!$F$8:$AO$8,,MATCH(R$2,'EPA to IEA Scaling'!$F$1:$AO$1,0)))</f>
        <v>0</v>
      </c>
      <c r="S47" cm="1">
        <f t="array" ref="S47">((VLOOKUP($B$1,'Multipliers and Adjustments'!$A$70:$I$86,TRUNC(COLUMN(S$2)/5)+2,FALSE)*SUMIFS('IEA-MethaneAbatement'!$N:$N,'IEA-MethaneAbatement'!$O:$O,"&lt;"&amp;$B47,'IEA-MethaneAbatement'!$O:$O,"&gt;="&amp;$A47,'IEA-MethaneAbatement'!$M:$M,$B$1,'IEA-MethaneAbatement'!$B:$B,'Country Selector'!$A$2)+VLOOKUP($C$1,'Multipliers and Adjustments'!$A$70:$I$86,TRUNC(COLUMN(S$2)/5)+2,FALSE)*SUMIFS('IEA-MethaneAbatement'!$N:$N,'IEA-MethaneAbatement'!$O:$O,"&lt;"&amp;$B47,'IEA-MethaneAbatement'!$O:$O,"&gt;="&amp;$A47,'IEA-MethaneAbatement'!$M:$M,$C$1,'IEA-MethaneAbatement'!$B:$B,'Country Selector'!$A$2)+VLOOKUP($D$1,'Multipliers and Adjustments'!$A$70:$I$86,TRUNC(COLUMN(S$2)/5)+2,FALSE)*SUMIFS('IEA-MethaneAbatement'!$N:$N,'IEA-MethaneAbatement'!$O:$O,"&lt;"&amp;$B47,'IEA-MethaneAbatement'!$O:$O,"&gt;="&amp;$A47,'IEA-MethaneAbatement'!$M:$M,$D$1,'IEA-MethaneAbatement'!$B:$B,'Country Selector'!$A$2)))*(1+INDEX('EPA to IEA Scaling'!$F$8:$AO$8,,MATCH(S$2,'EPA to IEA Scaling'!$F$1:$AO$1,0)))</f>
        <v>0</v>
      </c>
      <c r="T47" cm="1">
        <f t="array" ref="T47">((VLOOKUP($B$1,'Multipliers and Adjustments'!$A$70:$I$86,TRUNC(COLUMN(T$2)/5)+2,FALSE)*SUMIFS('IEA-MethaneAbatement'!$N:$N,'IEA-MethaneAbatement'!$O:$O,"&lt;"&amp;$B47,'IEA-MethaneAbatement'!$O:$O,"&gt;="&amp;$A47,'IEA-MethaneAbatement'!$M:$M,$B$1,'IEA-MethaneAbatement'!$B:$B,'Country Selector'!$A$2)+VLOOKUP($C$1,'Multipliers and Adjustments'!$A$70:$I$86,TRUNC(COLUMN(T$2)/5)+2,FALSE)*SUMIFS('IEA-MethaneAbatement'!$N:$N,'IEA-MethaneAbatement'!$O:$O,"&lt;"&amp;$B47,'IEA-MethaneAbatement'!$O:$O,"&gt;="&amp;$A47,'IEA-MethaneAbatement'!$M:$M,$C$1,'IEA-MethaneAbatement'!$B:$B,'Country Selector'!$A$2)+VLOOKUP($D$1,'Multipliers and Adjustments'!$A$70:$I$86,TRUNC(COLUMN(T$2)/5)+2,FALSE)*SUMIFS('IEA-MethaneAbatement'!$N:$N,'IEA-MethaneAbatement'!$O:$O,"&lt;"&amp;$B47,'IEA-MethaneAbatement'!$O:$O,"&gt;="&amp;$A47,'IEA-MethaneAbatement'!$M:$M,$D$1,'IEA-MethaneAbatement'!$B:$B,'Country Selector'!$A$2)))*(1+INDEX('EPA to IEA Scaling'!$F$8:$AO$8,,MATCH(T$2,'EPA to IEA Scaling'!$F$1:$AO$1,0)))</f>
        <v>0</v>
      </c>
      <c r="U47" cm="1">
        <f t="array" ref="U47">((VLOOKUP($B$1,'Multipliers and Adjustments'!$A$70:$I$86,TRUNC(COLUMN(U$2)/5)+2,FALSE)*SUMIFS('IEA-MethaneAbatement'!$N:$N,'IEA-MethaneAbatement'!$O:$O,"&lt;"&amp;$B47,'IEA-MethaneAbatement'!$O:$O,"&gt;="&amp;$A47,'IEA-MethaneAbatement'!$M:$M,$B$1,'IEA-MethaneAbatement'!$B:$B,'Country Selector'!$A$2)+VLOOKUP($C$1,'Multipliers and Adjustments'!$A$70:$I$86,TRUNC(COLUMN(U$2)/5)+2,FALSE)*SUMIFS('IEA-MethaneAbatement'!$N:$N,'IEA-MethaneAbatement'!$O:$O,"&lt;"&amp;$B47,'IEA-MethaneAbatement'!$O:$O,"&gt;="&amp;$A47,'IEA-MethaneAbatement'!$M:$M,$C$1,'IEA-MethaneAbatement'!$B:$B,'Country Selector'!$A$2)+VLOOKUP($D$1,'Multipliers and Adjustments'!$A$70:$I$86,TRUNC(COLUMN(U$2)/5)+2,FALSE)*SUMIFS('IEA-MethaneAbatement'!$N:$N,'IEA-MethaneAbatement'!$O:$O,"&lt;"&amp;$B47,'IEA-MethaneAbatement'!$O:$O,"&gt;="&amp;$A47,'IEA-MethaneAbatement'!$M:$M,$D$1,'IEA-MethaneAbatement'!$B:$B,'Country Selector'!$A$2)))*(1+INDEX('EPA to IEA Scaling'!$F$8:$AO$8,,MATCH(U$2,'EPA to IEA Scaling'!$F$1:$AO$1,0)))</f>
        <v>0</v>
      </c>
      <c r="V47" cm="1">
        <f t="array" ref="V47">((VLOOKUP($B$1,'Multipliers and Adjustments'!$A$70:$I$86,TRUNC(COLUMN(V$2)/5)+2,FALSE)*SUMIFS('IEA-MethaneAbatement'!$N:$N,'IEA-MethaneAbatement'!$O:$O,"&lt;"&amp;$B47,'IEA-MethaneAbatement'!$O:$O,"&gt;="&amp;$A47,'IEA-MethaneAbatement'!$M:$M,$B$1,'IEA-MethaneAbatement'!$B:$B,'Country Selector'!$A$2)+VLOOKUP($C$1,'Multipliers and Adjustments'!$A$70:$I$86,TRUNC(COLUMN(V$2)/5)+2,FALSE)*SUMIFS('IEA-MethaneAbatement'!$N:$N,'IEA-MethaneAbatement'!$O:$O,"&lt;"&amp;$B47,'IEA-MethaneAbatement'!$O:$O,"&gt;="&amp;$A47,'IEA-MethaneAbatement'!$M:$M,$C$1,'IEA-MethaneAbatement'!$B:$B,'Country Selector'!$A$2)+VLOOKUP($D$1,'Multipliers and Adjustments'!$A$70:$I$86,TRUNC(COLUMN(V$2)/5)+2,FALSE)*SUMIFS('IEA-MethaneAbatement'!$N:$N,'IEA-MethaneAbatement'!$O:$O,"&lt;"&amp;$B47,'IEA-MethaneAbatement'!$O:$O,"&gt;="&amp;$A47,'IEA-MethaneAbatement'!$M:$M,$D$1,'IEA-MethaneAbatement'!$B:$B,'Country Selector'!$A$2)))*(1+INDEX('EPA to IEA Scaling'!$F$8:$AO$8,,MATCH(V$2,'EPA to IEA Scaling'!$F$1:$AO$1,0)))</f>
        <v>0</v>
      </c>
      <c r="W47" s="31" cm="1">
        <f t="array" ref="W47">((VLOOKUP($B$1,'Multipliers and Adjustments'!$A$70:$I$86,TRUNC(COLUMN(W$2)/5)+2,FALSE)*SUMIFS('IEA-MethaneAbatement'!$N:$N,'IEA-MethaneAbatement'!$O:$O,"&lt;"&amp;$B47,'IEA-MethaneAbatement'!$O:$O,"&gt;="&amp;$A47,'IEA-MethaneAbatement'!$M:$M,$B$1,'IEA-MethaneAbatement'!$B:$B,'Country Selector'!$A$2)+VLOOKUP($C$1,'Multipliers and Adjustments'!$A$70:$I$86,TRUNC(COLUMN(W$2)/5)+2,FALSE)*SUMIFS('IEA-MethaneAbatement'!$N:$N,'IEA-MethaneAbatement'!$O:$O,"&lt;"&amp;$B47,'IEA-MethaneAbatement'!$O:$O,"&gt;="&amp;$A47,'IEA-MethaneAbatement'!$M:$M,$C$1,'IEA-MethaneAbatement'!$B:$B,'Country Selector'!$A$2)+VLOOKUP($D$1,'Multipliers and Adjustments'!$A$70:$I$86,TRUNC(COLUMN(W$2)/5)+2,FALSE)*SUMIFS('IEA-MethaneAbatement'!$N:$N,'IEA-MethaneAbatement'!$O:$O,"&lt;"&amp;$B47,'IEA-MethaneAbatement'!$O:$O,"&gt;="&amp;$A47,'IEA-MethaneAbatement'!$M:$M,$D$1,'IEA-MethaneAbatement'!$B:$B,'Country Selector'!$A$2)))*(1+INDEX('EPA to IEA Scaling'!$F$8:$AO$8,,MATCH(W$2,'EPA to IEA Scaling'!$F$1:$AO$1,0)))</f>
        <v>0</v>
      </c>
      <c r="X47" cm="1">
        <f t="array" ref="X47">((VLOOKUP($B$1,'Multipliers and Adjustments'!$A$70:$I$86,TRUNC(COLUMN(X$2)/5)+2,FALSE)*SUMIFS('IEA-MethaneAbatement'!$N:$N,'IEA-MethaneAbatement'!$O:$O,"&lt;"&amp;$B47,'IEA-MethaneAbatement'!$O:$O,"&gt;="&amp;$A47,'IEA-MethaneAbatement'!$M:$M,$B$1,'IEA-MethaneAbatement'!$B:$B,'Country Selector'!$A$2)+VLOOKUP($C$1,'Multipliers and Adjustments'!$A$70:$I$86,TRUNC(COLUMN(X$2)/5)+2,FALSE)*SUMIFS('IEA-MethaneAbatement'!$N:$N,'IEA-MethaneAbatement'!$O:$O,"&lt;"&amp;$B47,'IEA-MethaneAbatement'!$O:$O,"&gt;="&amp;$A47,'IEA-MethaneAbatement'!$M:$M,$C$1,'IEA-MethaneAbatement'!$B:$B,'Country Selector'!$A$2)+VLOOKUP($D$1,'Multipliers and Adjustments'!$A$70:$I$86,TRUNC(COLUMN(X$2)/5)+2,FALSE)*SUMIFS('IEA-MethaneAbatement'!$N:$N,'IEA-MethaneAbatement'!$O:$O,"&lt;"&amp;$B47,'IEA-MethaneAbatement'!$O:$O,"&gt;="&amp;$A47,'IEA-MethaneAbatement'!$M:$M,$D$1,'IEA-MethaneAbatement'!$B:$B,'Country Selector'!$A$2)))*(1+INDEX('EPA to IEA Scaling'!$F$8:$AO$8,,MATCH(X$2,'EPA to IEA Scaling'!$F$1:$AO$1,0)))</f>
        <v>0</v>
      </c>
      <c r="Y47" cm="1">
        <f t="array" ref="Y47">((VLOOKUP($B$1,'Multipliers and Adjustments'!$A$70:$I$86,TRUNC(COLUMN(Y$2)/5)+2,FALSE)*SUMIFS('IEA-MethaneAbatement'!$N:$N,'IEA-MethaneAbatement'!$O:$O,"&lt;"&amp;$B47,'IEA-MethaneAbatement'!$O:$O,"&gt;="&amp;$A47,'IEA-MethaneAbatement'!$M:$M,$B$1,'IEA-MethaneAbatement'!$B:$B,'Country Selector'!$A$2)+VLOOKUP($C$1,'Multipliers and Adjustments'!$A$70:$I$86,TRUNC(COLUMN(Y$2)/5)+2,FALSE)*SUMIFS('IEA-MethaneAbatement'!$N:$N,'IEA-MethaneAbatement'!$O:$O,"&lt;"&amp;$B47,'IEA-MethaneAbatement'!$O:$O,"&gt;="&amp;$A47,'IEA-MethaneAbatement'!$M:$M,$C$1,'IEA-MethaneAbatement'!$B:$B,'Country Selector'!$A$2)+VLOOKUP($D$1,'Multipliers and Adjustments'!$A$70:$I$86,TRUNC(COLUMN(Y$2)/5)+2,FALSE)*SUMIFS('IEA-MethaneAbatement'!$N:$N,'IEA-MethaneAbatement'!$O:$O,"&lt;"&amp;$B47,'IEA-MethaneAbatement'!$O:$O,"&gt;="&amp;$A47,'IEA-MethaneAbatement'!$M:$M,$D$1,'IEA-MethaneAbatement'!$B:$B,'Country Selector'!$A$2)))*(1+INDEX('EPA to IEA Scaling'!$F$8:$AO$8,,MATCH(Y$2,'EPA to IEA Scaling'!$F$1:$AO$1,0)))</f>
        <v>0</v>
      </c>
      <c r="Z47" cm="1">
        <f t="array" ref="Z47">((VLOOKUP($B$1,'Multipliers and Adjustments'!$A$70:$I$86,TRUNC(COLUMN(Z$2)/5)+2,FALSE)*SUMIFS('IEA-MethaneAbatement'!$N:$N,'IEA-MethaneAbatement'!$O:$O,"&lt;"&amp;$B47,'IEA-MethaneAbatement'!$O:$O,"&gt;="&amp;$A47,'IEA-MethaneAbatement'!$M:$M,$B$1,'IEA-MethaneAbatement'!$B:$B,'Country Selector'!$A$2)+VLOOKUP($C$1,'Multipliers and Adjustments'!$A$70:$I$86,TRUNC(COLUMN(Z$2)/5)+2,FALSE)*SUMIFS('IEA-MethaneAbatement'!$N:$N,'IEA-MethaneAbatement'!$O:$O,"&lt;"&amp;$B47,'IEA-MethaneAbatement'!$O:$O,"&gt;="&amp;$A47,'IEA-MethaneAbatement'!$M:$M,$C$1,'IEA-MethaneAbatement'!$B:$B,'Country Selector'!$A$2)+VLOOKUP($D$1,'Multipliers and Adjustments'!$A$70:$I$86,TRUNC(COLUMN(Z$2)/5)+2,FALSE)*SUMIFS('IEA-MethaneAbatement'!$N:$N,'IEA-MethaneAbatement'!$O:$O,"&lt;"&amp;$B47,'IEA-MethaneAbatement'!$O:$O,"&gt;="&amp;$A47,'IEA-MethaneAbatement'!$M:$M,$D$1,'IEA-MethaneAbatement'!$B:$B,'Country Selector'!$A$2)))*(1+INDEX('EPA to IEA Scaling'!$F$8:$AO$8,,MATCH(Z$2,'EPA to IEA Scaling'!$F$1:$AO$1,0)))</f>
        <v>0</v>
      </c>
      <c r="AA47" cm="1">
        <f t="array" ref="AA47">((VLOOKUP($B$1,'Multipliers and Adjustments'!$A$70:$I$86,TRUNC(COLUMN(AA$2)/5)+2,FALSE)*SUMIFS('IEA-MethaneAbatement'!$N:$N,'IEA-MethaneAbatement'!$O:$O,"&lt;"&amp;$B47,'IEA-MethaneAbatement'!$O:$O,"&gt;="&amp;$A47,'IEA-MethaneAbatement'!$M:$M,$B$1,'IEA-MethaneAbatement'!$B:$B,'Country Selector'!$A$2)+VLOOKUP($C$1,'Multipliers and Adjustments'!$A$70:$I$86,TRUNC(COLUMN(AA$2)/5)+2,FALSE)*SUMIFS('IEA-MethaneAbatement'!$N:$N,'IEA-MethaneAbatement'!$O:$O,"&lt;"&amp;$B47,'IEA-MethaneAbatement'!$O:$O,"&gt;="&amp;$A47,'IEA-MethaneAbatement'!$M:$M,$C$1,'IEA-MethaneAbatement'!$B:$B,'Country Selector'!$A$2)+VLOOKUP($D$1,'Multipliers and Adjustments'!$A$70:$I$86,TRUNC(COLUMN(AA$2)/5)+2,FALSE)*SUMIFS('IEA-MethaneAbatement'!$N:$N,'IEA-MethaneAbatement'!$O:$O,"&lt;"&amp;$B47,'IEA-MethaneAbatement'!$O:$O,"&gt;="&amp;$A47,'IEA-MethaneAbatement'!$M:$M,$D$1,'IEA-MethaneAbatement'!$B:$B,'Country Selector'!$A$2)))*(1+INDEX('EPA to IEA Scaling'!$F$8:$AO$8,,MATCH(AA$2,'EPA to IEA Scaling'!$F$1:$AO$1,0)))</f>
        <v>0</v>
      </c>
      <c r="AB47" s="31" cm="1">
        <f t="array" ref="AB47">((VLOOKUP($B$1,'Multipliers and Adjustments'!$A$70:$I$86,TRUNC(COLUMN(AB$2)/5)+2,FALSE)*SUMIFS('IEA-MethaneAbatement'!$N:$N,'IEA-MethaneAbatement'!$O:$O,"&lt;"&amp;$B47,'IEA-MethaneAbatement'!$O:$O,"&gt;="&amp;$A47,'IEA-MethaneAbatement'!$M:$M,$B$1,'IEA-MethaneAbatement'!$B:$B,'Country Selector'!$A$2)+VLOOKUP($C$1,'Multipliers and Adjustments'!$A$70:$I$86,TRUNC(COLUMN(AB$2)/5)+2,FALSE)*SUMIFS('IEA-MethaneAbatement'!$N:$N,'IEA-MethaneAbatement'!$O:$O,"&lt;"&amp;$B47,'IEA-MethaneAbatement'!$O:$O,"&gt;="&amp;$A47,'IEA-MethaneAbatement'!$M:$M,$C$1,'IEA-MethaneAbatement'!$B:$B,'Country Selector'!$A$2)+VLOOKUP($D$1,'Multipliers and Adjustments'!$A$70:$I$86,TRUNC(COLUMN(AB$2)/5)+2,FALSE)*SUMIFS('IEA-MethaneAbatement'!$N:$N,'IEA-MethaneAbatement'!$O:$O,"&lt;"&amp;$B47,'IEA-MethaneAbatement'!$O:$O,"&gt;="&amp;$A47,'IEA-MethaneAbatement'!$M:$M,$D$1,'IEA-MethaneAbatement'!$B:$B,'Country Selector'!$A$2)))*(1+INDEX('EPA to IEA Scaling'!$F$8:$AO$8,,MATCH(AB$2,'EPA to IEA Scaling'!$F$1:$AO$1,0)))</f>
        <v>0</v>
      </c>
      <c r="AC47" cm="1">
        <f t="array" ref="AC47">((VLOOKUP($B$1,'Multipliers and Adjustments'!$A$70:$I$86,TRUNC(COLUMN(AC$2)/5)+2,FALSE)*SUMIFS('IEA-MethaneAbatement'!$N:$N,'IEA-MethaneAbatement'!$O:$O,"&lt;"&amp;$B47,'IEA-MethaneAbatement'!$O:$O,"&gt;="&amp;$A47,'IEA-MethaneAbatement'!$M:$M,$B$1,'IEA-MethaneAbatement'!$B:$B,'Country Selector'!$A$2)+VLOOKUP($C$1,'Multipliers and Adjustments'!$A$70:$I$86,TRUNC(COLUMN(AC$2)/5)+2,FALSE)*SUMIFS('IEA-MethaneAbatement'!$N:$N,'IEA-MethaneAbatement'!$O:$O,"&lt;"&amp;$B47,'IEA-MethaneAbatement'!$O:$O,"&gt;="&amp;$A47,'IEA-MethaneAbatement'!$M:$M,$C$1,'IEA-MethaneAbatement'!$B:$B,'Country Selector'!$A$2)+VLOOKUP($D$1,'Multipliers and Adjustments'!$A$70:$I$86,TRUNC(COLUMN(AC$2)/5)+2,FALSE)*SUMIFS('IEA-MethaneAbatement'!$N:$N,'IEA-MethaneAbatement'!$O:$O,"&lt;"&amp;$B47,'IEA-MethaneAbatement'!$O:$O,"&gt;="&amp;$A47,'IEA-MethaneAbatement'!$M:$M,$D$1,'IEA-MethaneAbatement'!$B:$B,'Country Selector'!$A$2)))*(1+INDEX('EPA to IEA Scaling'!$F$8:$AO$8,,MATCH(AC$2,'EPA to IEA Scaling'!$F$1:$AO$1,0)))</f>
        <v>0</v>
      </c>
      <c r="AD47" cm="1">
        <f t="array" ref="AD47">((VLOOKUP($B$1,'Multipliers and Adjustments'!$A$70:$I$86,TRUNC(COLUMN(AD$2)/5)+2,FALSE)*SUMIFS('IEA-MethaneAbatement'!$N:$N,'IEA-MethaneAbatement'!$O:$O,"&lt;"&amp;$B47,'IEA-MethaneAbatement'!$O:$O,"&gt;="&amp;$A47,'IEA-MethaneAbatement'!$M:$M,$B$1,'IEA-MethaneAbatement'!$B:$B,'Country Selector'!$A$2)+VLOOKUP($C$1,'Multipliers and Adjustments'!$A$70:$I$86,TRUNC(COLUMN(AD$2)/5)+2,FALSE)*SUMIFS('IEA-MethaneAbatement'!$N:$N,'IEA-MethaneAbatement'!$O:$O,"&lt;"&amp;$B47,'IEA-MethaneAbatement'!$O:$O,"&gt;="&amp;$A47,'IEA-MethaneAbatement'!$M:$M,$C$1,'IEA-MethaneAbatement'!$B:$B,'Country Selector'!$A$2)+VLOOKUP($D$1,'Multipliers and Adjustments'!$A$70:$I$86,TRUNC(COLUMN(AD$2)/5)+2,FALSE)*SUMIFS('IEA-MethaneAbatement'!$N:$N,'IEA-MethaneAbatement'!$O:$O,"&lt;"&amp;$B47,'IEA-MethaneAbatement'!$O:$O,"&gt;="&amp;$A47,'IEA-MethaneAbatement'!$M:$M,$D$1,'IEA-MethaneAbatement'!$B:$B,'Country Selector'!$A$2)))*(1+INDEX('EPA to IEA Scaling'!$F$8:$AO$8,,MATCH(AD$2,'EPA to IEA Scaling'!$F$1:$AO$1,0)))</f>
        <v>0</v>
      </c>
      <c r="AE47" cm="1">
        <f t="array" ref="AE47">((VLOOKUP($B$1,'Multipliers and Adjustments'!$A$70:$I$86,TRUNC(COLUMN(AE$2)/5)+2,FALSE)*SUMIFS('IEA-MethaneAbatement'!$N:$N,'IEA-MethaneAbatement'!$O:$O,"&lt;"&amp;$B47,'IEA-MethaneAbatement'!$O:$O,"&gt;="&amp;$A47,'IEA-MethaneAbatement'!$M:$M,$B$1,'IEA-MethaneAbatement'!$B:$B,'Country Selector'!$A$2)+VLOOKUP($C$1,'Multipliers and Adjustments'!$A$70:$I$86,TRUNC(COLUMN(AE$2)/5)+2,FALSE)*SUMIFS('IEA-MethaneAbatement'!$N:$N,'IEA-MethaneAbatement'!$O:$O,"&lt;"&amp;$B47,'IEA-MethaneAbatement'!$O:$O,"&gt;="&amp;$A47,'IEA-MethaneAbatement'!$M:$M,$C$1,'IEA-MethaneAbatement'!$B:$B,'Country Selector'!$A$2)+VLOOKUP($D$1,'Multipliers and Adjustments'!$A$70:$I$86,TRUNC(COLUMN(AE$2)/5)+2,FALSE)*SUMIFS('IEA-MethaneAbatement'!$N:$N,'IEA-MethaneAbatement'!$O:$O,"&lt;"&amp;$B47,'IEA-MethaneAbatement'!$O:$O,"&gt;="&amp;$A47,'IEA-MethaneAbatement'!$M:$M,$D$1,'IEA-MethaneAbatement'!$B:$B,'Country Selector'!$A$2)))*(1+INDEX('EPA to IEA Scaling'!$F$8:$AO$8,,MATCH(AE$2,'EPA to IEA Scaling'!$F$1:$AO$1,0)))</f>
        <v>0</v>
      </c>
      <c r="AF47" cm="1">
        <f t="array" ref="AF47">((VLOOKUP($B$1,'Multipliers and Adjustments'!$A$70:$I$86,TRUNC(COLUMN(AF$2)/5)+2,FALSE)*SUMIFS('IEA-MethaneAbatement'!$N:$N,'IEA-MethaneAbatement'!$O:$O,"&lt;"&amp;$B47,'IEA-MethaneAbatement'!$O:$O,"&gt;="&amp;$A47,'IEA-MethaneAbatement'!$M:$M,$B$1,'IEA-MethaneAbatement'!$B:$B,'Country Selector'!$A$2)+VLOOKUP($C$1,'Multipliers and Adjustments'!$A$70:$I$86,TRUNC(COLUMN(AF$2)/5)+2,FALSE)*SUMIFS('IEA-MethaneAbatement'!$N:$N,'IEA-MethaneAbatement'!$O:$O,"&lt;"&amp;$B47,'IEA-MethaneAbatement'!$O:$O,"&gt;="&amp;$A47,'IEA-MethaneAbatement'!$M:$M,$C$1,'IEA-MethaneAbatement'!$B:$B,'Country Selector'!$A$2)+VLOOKUP($D$1,'Multipliers and Adjustments'!$A$70:$I$86,TRUNC(COLUMN(AF$2)/5)+2,FALSE)*SUMIFS('IEA-MethaneAbatement'!$N:$N,'IEA-MethaneAbatement'!$O:$O,"&lt;"&amp;$B47,'IEA-MethaneAbatement'!$O:$O,"&gt;="&amp;$A47,'IEA-MethaneAbatement'!$M:$M,$D$1,'IEA-MethaneAbatement'!$B:$B,'Country Selector'!$A$2)))*(1+INDEX('EPA to IEA Scaling'!$F$8:$AO$8,,MATCH(AF$2,'EPA to IEA Scaling'!$F$1:$AO$1,0)))</f>
        <v>0</v>
      </c>
      <c r="AG47" s="31" cm="1">
        <f t="array" ref="AG47">((VLOOKUP($B$1,'Multipliers and Adjustments'!$A$70:$I$86,TRUNC(COLUMN(AG$2)/5)+2,FALSE)*SUMIFS('IEA-MethaneAbatement'!$N:$N,'IEA-MethaneAbatement'!$O:$O,"&lt;"&amp;$B47,'IEA-MethaneAbatement'!$O:$O,"&gt;="&amp;$A47,'IEA-MethaneAbatement'!$M:$M,$B$1,'IEA-MethaneAbatement'!$B:$B,'Country Selector'!$A$2)+VLOOKUP($C$1,'Multipliers and Adjustments'!$A$70:$I$86,TRUNC(COLUMN(AG$2)/5)+2,FALSE)*SUMIFS('IEA-MethaneAbatement'!$N:$N,'IEA-MethaneAbatement'!$O:$O,"&lt;"&amp;$B47,'IEA-MethaneAbatement'!$O:$O,"&gt;="&amp;$A47,'IEA-MethaneAbatement'!$M:$M,$C$1,'IEA-MethaneAbatement'!$B:$B,'Country Selector'!$A$2)+VLOOKUP($D$1,'Multipliers and Adjustments'!$A$70:$I$86,TRUNC(COLUMN(AG$2)/5)+2,FALSE)*SUMIFS('IEA-MethaneAbatement'!$N:$N,'IEA-MethaneAbatement'!$O:$O,"&lt;"&amp;$B47,'IEA-MethaneAbatement'!$O:$O,"&gt;="&amp;$A47,'IEA-MethaneAbatement'!$M:$M,$D$1,'IEA-MethaneAbatement'!$B:$B,'Country Selector'!$A$2)))*(1+INDEX('EPA to IEA Scaling'!$F$8:$AO$8,,MATCH(AG$2,'EPA to IEA Scaling'!$F$1:$AO$1,0)))</f>
        <v>0</v>
      </c>
      <c r="AH47" cm="1">
        <f t="array" ref="AH47">((VLOOKUP($B$1,'Multipliers and Adjustments'!$A$70:$I$86,TRUNC(COLUMN(AH$2)/5)+2,FALSE)*SUMIFS('IEA-MethaneAbatement'!$N:$N,'IEA-MethaneAbatement'!$O:$O,"&lt;"&amp;$B47,'IEA-MethaneAbatement'!$O:$O,"&gt;="&amp;$A47,'IEA-MethaneAbatement'!$M:$M,$B$1,'IEA-MethaneAbatement'!$B:$B,'Country Selector'!$A$2)+VLOOKUP($C$1,'Multipliers and Adjustments'!$A$70:$I$86,TRUNC(COLUMN(AH$2)/5)+2,FALSE)*SUMIFS('IEA-MethaneAbatement'!$N:$N,'IEA-MethaneAbatement'!$O:$O,"&lt;"&amp;$B47,'IEA-MethaneAbatement'!$O:$O,"&gt;="&amp;$A47,'IEA-MethaneAbatement'!$M:$M,$C$1,'IEA-MethaneAbatement'!$B:$B,'Country Selector'!$A$2)+VLOOKUP($D$1,'Multipliers and Adjustments'!$A$70:$I$86,TRUNC(COLUMN(AH$2)/5)+2,FALSE)*SUMIFS('IEA-MethaneAbatement'!$N:$N,'IEA-MethaneAbatement'!$O:$O,"&lt;"&amp;$B47,'IEA-MethaneAbatement'!$O:$O,"&gt;="&amp;$A47,'IEA-MethaneAbatement'!$M:$M,$D$1,'IEA-MethaneAbatement'!$B:$B,'Country Selector'!$A$2)))*(1+INDEX('EPA to IEA Scaling'!$F$8:$AO$8,,MATCH(AH$2,'EPA to IEA Scaling'!$F$1:$AO$1,0)))</f>
        <v>0</v>
      </c>
      <c r="AI47" cm="1">
        <f t="array" ref="AI47">((VLOOKUP($B$1,'Multipliers and Adjustments'!$A$70:$I$86,TRUNC(COLUMN(AI$2)/5)+2,FALSE)*SUMIFS('IEA-MethaneAbatement'!$N:$N,'IEA-MethaneAbatement'!$O:$O,"&lt;"&amp;$B47,'IEA-MethaneAbatement'!$O:$O,"&gt;="&amp;$A47,'IEA-MethaneAbatement'!$M:$M,$B$1,'IEA-MethaneAbatement'!$B:$B,'Country Selector'!$A$2)+VLOOKUP($C$1,'Multipliers and Adjustments'!$A$70:$I$86,TRUNC(COLUMN(AI$2)/5)+2,FALSE)*SUMIFS('IEA-MethaneAbatement'!$N:$N,'IEA-MethaneAbatement'!$O:$O,"&lt;"&amp;$B47,'IEA-MethaneAbatement'!$O:$O,"&gt;="&amp;$A47,'IEA-MethaneAbatement'!$M:$M,$C$1,'IEA-MethaneAbatement'!$B:$B,'Country Selector'!$A$2)+VLOOKUP($D$1,'Multipliers and Adjustments'!$A$70:$I$86,TRUNC(COLUMN(AI$2)/5)+2,FALSE)*SUMIFS('IEA-MethaneAbatement'!$N:$N,'IEA-MethaneAbatement'!$O:$O,"&lt;"&amp;$B47,'IEA-MethaneAbatement'!$O:$O,"&gt;="&amp;$A47,'IEA-MethaneAbatement'!$M:$M,$D$1,'IEA-MethaneAbatement'!$B:$B,'Country Selector'!$A$2)))*(1+INDEX('EPA to IEA Scaling'!$F$8:$AO$8,,MATCH(AI$2,'EPA to IEA Scaling'!$F$1:$AO$1,0)))</f>
        <v>0</v>
      </c>
      <c r="AJ47" cm="1">
        <f t="array" ref="AJ47">((VLOOKUP($B$1,'Multipliers and Adjustments'!$A$70:$I$86,TRUNC(COLUMN(AJ$2)/5)+2,FALSE)*SUMIFS('IEA-MethaneAbatement'!$N:$N,'IEA-MethaneAbatement'!$O:$O,"&lt;"&amp;$B47,'IEA-MethaneAbatement'!$O:$O,"&gt;="&amp;$A47,'IEA-MethaneAbatement'!$M:$M,$B$1,'IEA-MethaneAbatement'!$B:$B,'Country Selector'!$A$2)+VLOOKUP($C$1,'Multipliers and Adjustments'!$A$70:$I$86,TRUNC(COLUMN(AJ$2)/5)+2,FALSE)*SUMIFS('IEA-MethaneAbatement'!$N:$N,'IEA-MethaneAbatement'!$O:$O,"&lt;"&amp;$B47,'IEA-MethaneAbatement'!$O:$O,"&gt;="&amp;$A47,'IEA-MethaneAbatement'!$M:$M,$C$1,'IEA-MethaneAbatement'!$B:$B,'Country Selector'!$A$2)+VLOOKUP($D$1,'Multipliers and Adjustments'!$A$70:$I$86,TRUNC(COLUMN(AJ$2)/5)+2,FALSE)*SUMIFS('IEA-MethaneAbatement'!$N:$N,'IEA-MethaneAbatement'!$O:$O,"&lt;"&amp;$B47,'IEA-MethaneAbatement'!$O:$O,"&gt;="&amp;$A47,'IEA-MethaneAbatement'!$M:$M,$D$1,'IEA-MethaneAbatement'!$B:$B,'Country Selector'!$A$2)))*(1+INDEX('EPA to IEA Scaling'!$F$8:$AO$8,,MATCH(AJ$2,'EPA to IEA Scaling'!$F$1:$AO$1,0)))</f>
        <v>0</v>
      </c>
      <c r="AK47" cm="1">
        <f t="array" ref="AK47">((VLOOKUP($B$1,'Multipliers and Adjustments'!$A$70:$I$86,TRUNC(COLUMN(AK$2)/5)+2,FALSE)*SUMIFS('IEA-MethaneAbatement'!$N:$N,'IEA-MethaneAbatement'!$O:$O,"&lt;"&amp;$B47,'IEA-MethaneAbatement'!$O:$O,"&gt;="&amp;$A47,'IEA-MethaneAbatement'!$M:$M,$B$1,'IEA-MethaneAbatement'!$B:$B,'Country Selector'!$A$2)+VLOOKUP($C$1,'Multipliers and Adjustments'!$A$70:$I$86,TRUNC(COLUMN(AK$2)/5)+2,FALSE)*SUMIFS('IEA-MethaneAbatement'!$N:$N,'IEA-MethaneAbatement'!$O:$O,"&lt;"&amp;$B47,'IEA-MethaneAbatement'!$O:$O,"&gt;="&amp;$A47,'IEA-MethaneAbatement'!$M:$M,$C$1,'IEA-MethaneAbatement'!$B:$B,'Country Selector'!$A$2)+VLOOKUP($D$1,'Multipliers and Adjustments'!$A$70:$I$86,TRUNC(COLUMN(AK$2)/5)+2,FALSE)*SUMIFS('IEA-MethaneAbatement'!$N:$N,'IEA-MethaneAbatement'!$O:$O,"&lt;"&amp;$B47,'IEA-MethaneAbatement'!$O:$O,"&gt;="&amp;$A47,'IEA-MethaneAbatement'!$M:$M,$D$1,'IEA-MethaneAbatement'!$B:$B,'Country Selector'!$A$2)))*(1+INDEX('EPA to IEA Scaling'!$F$8:$AO$8,,MATCH(AK$2,'EPA to IEA Scaling'!$F$1:$AO$1,0)))</f>
        <v>0</v>
      </c>
      <c r="AL47" s="31" cm="1">
        <f t="array" ref="AL47">((VLOOKUP($B$1,'Multipliers and Adjustments'!$A$70:$I$86,TRUNC(COLUMN(AL$2)/5)+2,FALSE)*SUMIFS('IEA-MethaneAbatement'!$N:$N,'IEA-MethaneAbatement'!$O:$O,"&lt;"&amp;$B47,'IEA-MethaneAbatement'!$O:$O,"&gt;="&amp;$A47,'IEA-MethaneAbatement'!$M:$M,$B$1,'IEA-MethaneAbatement'!$B:$B,'Country Selector'!$A$2)+VLOOKUP($C$1,'Multipliers and Adjustments'!$A$70:$I$86,TRUNC(COLUMN(AL$2)/5)+2,FALSE)*SUMIFS('IEA-MethaneAbatement'!$N:$N,'IEA-MethaneAbatement'!$O:$O,"&lt;"&amp;$B47,'IEA-MethaneAbatement'!$O:$O,"&gt;="&amp;$A47,'IEA-MethaneAbatement'!$M:$M,$C$1,'IEA-MethaneAbatement'!$B:$B,'Country Selector'!$A$2)+VLOOKUP($D$1,'Multipliers and Adjustments'!$A$70:$I$86,TRUNC(COLUMN(AL$2)/5)+2,FALSE)*SUMIFS('IEA-MethaneAbatement'!$N:$N,'IEA-MethaneAbatement'!$O:$O,"&lt;"&amp;$B47,'IEA-MethaneAbatement'!$O:$O,"&gt;="&amp;$A47,'IEA-MethaneAbatement'!$M:$M,$D$1,'IEA-MethaneAbatement'!$B:$B,'Country Selector'!$A$2)))*(1+INDEX('EPA to IEA Scaling'!$F$8:$AO$8,,MATCH(AL$2,'EPA to IEA Scaling'!$F$1:$AO$1,0)))</f>
        <v>0</v>
      </c>
    </row>
    <row r="48" spans="1:38" x14ac:dyDescent="0.45">
      <c r="A48" s="12">
        <f t="shared" si="1"/>
        <v>250</v>
      </c>
      <c r="B48" s="11">
        <f t="shared" si="0"/>
        <v>300</v>
      </c>
      <c r="C48" s="47" cm="1">
        <f t="array" ref="C48">((VLOOKUP($B$1,'Multipliers and Adjustments'!$A$70:$I$86,TRUNC(COLUMN(C$2)/5)+2,FALSE)*SUMIFS('IEA-MethaneAbatement'!$N:$N,'IEA-MethaneAbatement'!$O:$O,"&lt;"&amp;$B48,'IEA-MethaneAbatement'!$O:$O,"&gt;="&amp;$A48,'IEA-MethaneAbatement'!$M:$M,$B$1,'IEA-MethaneAbatement'!$B:$B,'Country Selector'!$A$2)+VLOOKUP($C$1,'Multipliers and Adjustments'!$A$70:$I$86,TRUNC(COLUMN(C$2)/5)+2,FALSE)*SUMIFS('IEA-MethaneAbatement'!$N:$N,'IEA-MethaneAbatement'!$O:$O,"&lt;"&amp;$B48,'IEA-MethaneAbatement'!$O:$O,"&gt;="&amp;$A48,'IEA-MethaneAbatement'!$M:$M,$C$1,'IEA-MethaneAbatement'!$B:$B,'Country Selector'!$A$2)+VLOOKUP($D$1,'Multipliers and Adjustments'!$A$70:$I$86,TRUNC(COLUMN(C$2)/5)+2,FALSE)*SUMIFS('IEA-MethaneAbatement'!$N:$N,'IEA-MethaneAbatement'!$O:$O,"&lt;"&amp;$B48,'IEA-MethaneAbatement'!$O:$O,"&gt;="&amp;$A48,'IEA-MethaneAbatement'!$M:$M,$D$1,'IEA-MethaneAbatement'!$B:$B,'Country Selector'!$A$2)))*(1+INDEX('EPA to IEA Scaling'!$F$8:$AO$8,,MATCH(C$2,'EPA to IEA Scaling'!$F$1:$AO$1,0)))</f>
        <v>198595393189.51303</v>
      </c>
      <c r="D48" cm="1">
        <f t="array" ref="D48">((VLOOKUP($B$1,'Multipliers and Adjustments'!$A$70:$I$86,TRUNC(COLUMN(D$2)/5)+2,FALSE)*SUMIFS('IEA-MethaneAbatement'!$N:$N,'IEA-MethaneAbatement'!$O:$O,"&lt;"&amp;$B48,'IEA-MethaneAbatement'!$O:$O,"&gt;="&amp;$A48,'IEA-MethaneAbatement'!$M:$M,$B$1,'IEA-MethaneAbatement'!$B:$B,'Country Selector'!$A$2)+VLOOKUP($C$1,'Multipliers and Adjustments'!$A$70:$I$86,TRUNC(COLUMN(D$2)/5)+2,FALSE)*SUMIFS('IEA-MethaneAbatement'!$N:$N,'IEA-MethaneAbatement'!$O:$O,"&lt;"&amp;$B48,'IEA-MethaneAbatement'!$O:$O,"&gt;="&amp;$A48,'IEA-MethaneAbatement'!$M:$M,$C$1,'IEA-MethaneAbatement'!$B:$B,'Country Selector'!$A$2)+VLOOKUP($D$1,'Multipliers and Adjustments'!$A$70:$I$86,TRUNC(COLUMN(D$2)/5)+2,FALSE)*SUMIFS('IEA-MethaneAbatement'!$N:$N,'IEA-MethaneAbatement'!$O:$O,"&lt;"&amp;$B48,'IEA-MethaneAbatement'!$O:$O,"&gt;="&amp;$A48,'IEA-MethaneAbatement'!$M:$M,$D$1,'IEA-MethaneAbatement'!$B:$B,'Country Selector'!$A$2)))*(1+INDEX('EPA to IEA Scaling'!$F$8:$AO$8,,MATCH(D$2,'EPA to IEA Scaling'!$F$1:$AO$1,0)))</f>
        <v>196447609460.31104</v>
      </c>
      <c r="E48" cm="1">
        <f t="array" ref="E48">((VLOOKUP($B$1,'Multipliers and Adjustments'!$A$70:$I$86,TRUNC(COLUMN(E$2)/5)+2,FALSE)*SUMIFS('IEA-MethaneAbatement'!$N:$N,'IEA-MethaneAbatement'!$O:$O,"&lt;"&amp;$B48,'IEA-MethaneAbatement'!$O:$O,"&gt;="&amp;$A48,'IEA-MethaneAbatement'!$M:$M,$B$1,'IEA-MethaneAbatement'!$B:$B,'Country Selector'!$A$2)+VLOOKUP($C$1,'Multipliers and Adjustments'!$A$70:$I$86,TRUNC(COLUMN(E$2)/5)+2,FALSE)*SUMIFS('IEA-MethaneAbatement'!$N:$N,'IEA-MethaneAbatement'!$O:$O,"&lt;"&amp;$B48,'IEA-MethaneAbatement'!$O:$O,"&gt;="&amp;$A48,'IEA-MethaneAbatement'!$M:$M,$C$1,'IEA-MethaneAbatement'!$B:$B,'Country Selector'!$A$2)+VLOOKUP($D$1,'Multipliers and Adjustments'!$A$70:$I$86,TRUNC(COLUMN(E$2)/5)+2,FALSE)*SUMIFS('IEA-MethaneAbatement'!$N:$N,'IEA-MethaneAbatement'!$O:$O,"&lt;"&amp;$B48,'IEA-MethaneAbatement'!$O:$O,"&gt;="&amp;$A48,'IEA-MethaneAbatement'!$M:$M,$D$1,'IEA-MethaneAbatement'!$B:$B,'Country Selector'!$A$2)))*(1+INDEX('EPA to IEA Scaling'!$F$8:$AO$8,,MATCH(E$2,'EPA to IEA Scaling'!$F$1:$AO$1,0)))</f>
        <v>200125071549.38727</v>
      </c>
      <c r="F48" cm="1">
        <f t="array" ref="F48">((VLOOKUP($B$1,'Multipliers and Adjustments'!$A$70:$I$86,TRUNC(COLUMN(F$2)/5)+2,FALSE)*SUMIFS('IEA-MethaneAbatement'!$N:$N,'IEA-MethaneAbatement'!$O:$O,"&lt;"&amp;$B48,'IEA-MethaneAbatement'!$O:$O,"&gt;="&amp;$A48,'IEA-MethaneAbatement'!$M:$M,$B$1,'IEA-MethaneAbatement'!$B:$B,'Country Selector'!$A$2)+VLOOKUP($C$1,'Multipliers and Adjustments'!$A$70:$I$86,TRUNC(COLUMN(F$2)/5)+2,FALSE)*SUMIFS('IEA-MethaneAbatement'!$N:$N,'IEA-MethaneAbatement'!$O:$O,"&lt;"&amp;$B48,'IEA-MethaneAbatement'!$O:$O,"&gt;="&amp;$A48,'IEA-MethaneAbatement'!$M:$M,$C$1,'IEA-MethaneAbatement'!$B:$B,'Country Selector'!$A$2)+VLOOKUP($D$1,'Multipliers and Adjustments'!$A$70:$I$86,TRUNC(COLUMN(F$2)/5)+2,FALSE)*SUMIFS('IEA-MethaneAbatement'!$N:$N,'IEA-MethaneAbatement'!$O:$O,"&lt;"&amp;$B48,'IEA-MethaneAbatement'!$O:$O,"&gt;="&amp;$A48,'IEA-MethaneAbatement'!$M:$M,$D$1,'IEA-MethaneAbatement'!$B:$B,'Country Selector'!$A$2)))*(1+INDEX('EPA to IEA Scaling'!$F$8:$AO$8,,MATCH(F$2,'EPA to IEA Scaling'!$F$1:$AO$1,0)))</f>
        <v>203802533638.46255</v>
      </c>
      <c r="G48" cm="1">
        <f t="array" ref="G48">((VLOOKUP($B$1,'Multipliers and Adjustments'!$A$70:$I$86,TRUNC(COLUMN(G$2)/5)+2,FALSE)*SUMIFS('IEA-MethaneAbatement'!$N:$N,'IEA-MethaneAbatement'!$O:$O,"&lt;"&amp;$B48,'IEA-MethaneAbatement'!$O:$O,"&gt;="&amp;$A48,'IEA-MethaneAbatement'!$M:$M,$B$1,'IEA-MethaneAbatement'!$B:$B,'Country Selector'!$A$2)+VLOOKUP($C$1,'Multipliers and Adjustments'!$A$70:$I$86,TRUNC(COLUMN(G$2)/5)+2,FALSE)*SUMIFS('IEA-MethaneAbatement'!$N:$N,'IEA-MethaneAbatement'!$O:$O,"&lt;"&amp;$B48,'IEA-MethaneAbatement'!$O:$O,"&gt;="&amp;$A48,'IEA-MethaneAbatement'!$M:$M,$C$1,'IEA-MethaneAbatement'!$B:$B,'Country Selector'!$A$2)+VLOOKUP($D$1,'Multipliers and Adjustments'!$A$70:$I$86,TRUNC(COLUMN(G$2)/5)+2,FALSE)*SUMIFS('IEA-MethaneAbatement'!$N:$N,'IEA-MethaneAbatement'!$O:$O,"&lt;"&amp;$B48,'IEA-MethaneAbatement'!$O:$O,"&gt;="&amp;$A48,'IEA-MethaneAbatement'!$M:$M,$D$1,'IEA-MethaneAbatement'!$B:$B,'Country Selector'!$A$2)))*(1+INDEX('EPA to IEA Scaling'!$F$8:$AO$8,,MATCH(G$2,'EPA to IEA Scaling'!$F$1:$AO$1,0)))</f>
        <v>207479995727.53876</v>
      </c>
      <c r="H48" s="31" cm="1">
        <f t="array" ref="H48">((VLOOKUP($B$1,'Multipliers and Adjustments'!$A$70:$I$86,TRUNC(COLUMN(H$2)/5)+2,FALSE)*SUMIFS('IEA-MethaneAbatement'!$N:$N,'IEA-MethaneAbatement'!$O:$O,"&lt;"&amp;$B48,'IEA-MethaneAbatement'!$O:$O,"&gt;="&amp;$A48,'IEA-MethaneAbatement'!$M:$M,$B$1,'IEA-MethaneAbatement'!$B:$B,'Country Selector'!$A$2)+VLOOKUP($C$1,'Multipliers and Adjustments'!$A$70:$I$86,TRUNC(COLUMN(H$2)/5)+2,FALSE)*SUMIFS('IEA-MethaneAbatement'!$N:$N,'IEA-MethaneAbatement'!$O:$O,"&lt;"&amp;$B48,'IEA-MethaneAbatement'!$O:$O,"&gt;="&amp;$A48,'IEA-MethaneAbatement'!$M:$M,$C$1,'IEA-MethaneAbatement'!$B:$B,'Country Selector'!$A$2)+VLOOKUP($D$1,'Multipliers and Adjustments'!$A$70:$I$86,TRUNC(COLUMN(H$2)/5)+2,FALSE)*SUMIFS('IEA-MethaneAbatement'!$N:$N,'IEA-MethaneAbatement'!$O:$O,"&lt;"&amp;$B48,'IEA-MethaneAbatement'!$O:$O,"&gt;="&amp;$A48,'IEA-MethaneAbatement'!$M:$M,$D$1,'IEA-MethaneAbatement'!$B:$B,'Country Selector'!$A$2)))*(1+INDEX('EPA to IEA Scaling'!$F$8:$AO$8,,MATCH(H$2,'EPA to IEA Scaling'!$F$1:$AO$1,0)))</f>
        <v>211157457816.61493</v>
      </c>
      <c r="I48" cm="1">
        <f t="array" ref="I48">((VLOOKUP($B$1,'Multipliers and Adjustments'!$A$70:$I$86,TRUNC(COLUMN(I$2)/5)+2,FALSE)*SUMIFS('IEA-MethaneAbatement'!$N:$N,'IEA-MethaneAbatement'!$O:$O,"&lt;"&amp;$B48,'IEA-MethaneAbatement'!$O:$O,"&gt;="&amp;$A48,'IEA-MethaneAbatement'!$M:$M,$B$1,'IEA-MethaneAbatement'!$B:$B,'Country Selector'!$A$2)+VLOOKUP($C$1,'Multipliers and Adjustments'!$A$70:$I$86,TRUNC(COLUMN(I$2)/5)+2,FALSE)*SUMIFS('IEA-MethaneAbatement'!$N:$N,'IEA-MethaneAbatement'!$O:$O,"&lt;"&amp;$B48,'IEA-MethaneAbatement'!$O:$O,"&gt;="&amp;$A48,'IEA-MethaneAbatement'!$M:$M,$C$1,'IEA-MethaneAbatement'!$B:$B,'Country Selector'!$A$2)+VLOOKUP($D$1,'Multipliers and Adjustments'!$A$70:$I$86,TRUNC(COLUMN(I$2)/5)+2,FALSE)*SUMIFS('IEA-MethaneAbatement'!$N:$N,'IEA-MethaneAbatement'!$O:$O,"&lt;"&amp;$B48,'IEA-MethaneAbatement'!$O:$O,"&gt;="&amp;$A48,'IEA-MethaneAbatement'!$M:$M,$D$1,'IEA-MethaneAbatement'!$B:$B,'Country Selector'!$A$2)))*(1+INDEX('EPA to IEA Scaling'!$F$8:$AO$8,,MATCH(I$2,'EPA to IEA Scaling'!$F$1:$AO$1,0)))</f>
        <v>212909031885.15393</v>
      </c>
      <c r="J48" cm="1">
        <f t="array" ref="J48">((VLOOKUP($B$1,'Multipliers and Adjustments'!$A$70:$I$86,TRUNC(COLUMN(J$2)/5)+2,FALSE)*SUMIFS('IEA-MethaneAbatement'!$N:$N,'IEA-MethaneAbatement'!$O:$O,"&lt;"&amp;$B48,'IEA-MethaneAbatement'!$O:$O,"&gt;="&amp;$A48,'IEA-MethaneAbatement'!$M:$M,$B$1,'IEA-MethaneAbatement'!$B:$B,'Country Selector'!$A$2)+VLOOKUP($C$1,'Multipliers and Adjustments'!$A$70:$I$86,TRUNC(COLUMN(J$2)/5)+2,FALSE)*SUMIFS('IEA-MethaneAbatement'!$N:$N,'IEA-MethaneAbatement'!$O:$O,"&lt;"&amp;$B48,'IEA-MethaneAbatement'!$O:$O,"&gt;="&amp;$A48,'IEA-MethaneAbatement'!$M:$M,$C$1,'IEA-MethaneAbatement'!$B:$B,'Country Selector'!$A$2)+VLOOKUP($D$1,'Multipliers and Adjustments'!$A$70:$I$86,TRUNC(COLUMN(J$2)/5)+2,FALSE)*SUMIFS('IEA-MethaneAbatement'!$N:$N,'IEA-MethaneAbatement'!$O:$O,"&lt;"&amp;$B48,'IEA-MethaneAbatement'!$O:$O,"&gt;="&amp;$A48,'IEA-MethaneAbatement'!$M:$M,$D$1,'IEA-MethaneAbatement'!$B:$B,'Country Selector'!$A$2)))*(1+INDEX('EPA to IEA Scaling'!$F$8:$AO$8,,MATCH(J$2,'EPA to IEA Scaling'!$F$1:$AO$1,0)))</f>
        <v>214660605953.694</v>
      </c>
      <c r="K48" cm="1">
        <f t="array" ref="K48">((VLOOKUP($B$1,'Multipliers and Adjustments'!$A$70:$I$86,TRUNC(COLUMN(K$2)/5)+2,FALSE)*SUMIFS('IEA-MethaneAbatement'!$N:$N,'IEA-MethaneAbatement'!$O:$O,"&lt;"&amp;$B48,'IEA-MethaneAbatement'!$O:$O,"&gt;="&amp;$A48,'IEA-MethaneAbatement'!$M:$M,$B$1,'IEA-MethaneAbatement'!$B:$B,'Country Selector'!$A$2)+VLOOKUP($C$1,'Multipliers and Adjustments'!$A$70:$I$86,TRUNC(COLUMN(K$2)/5)+2,FALSE)*SUMIFS('IEA-MethaneAbatement'!$N:$N,'IEA-MethaneAbatement'!$O:$O,"&lt;"&amp;$B48,'IEA-MethaneAbatement'!$O:$O,"&gt;="&amp;$A48,'IEA-MethaneAbatement'!$M:$M,$C$1,'IEA-MethaneAbatement'!$B:$B,'Country Selector'!$A$2)+VLOOKUP($D$1,'Multipliers and Adjustments'!$A$70:$I$86,TRUNC(COLUMN(K$2)/5)+2,FALSE)*SUMIFS('IEA-MethaneAbatement'!$N:$N,'IEA-MethaneAbatement'!$O:$O,"&lt;"&amp;$B48,'IEA-MethaneAbatement'!$O:$O,"&gt;="&amp;$A48,'IEA-MethaneAbatement'!$M:$M,$D$1,'IEA-MethaneAbatement'!$B:$B,'Country Selector'!$A$2)))*(1+INDEX('EPA to IEA Scaling'!$F$8:$AO$8,,MATCH(K$2,'EPA to IEA Scaling'!$F$1:$AO$1,0)))</f>
        <v>216412180022.23303</v>
      </c>
      <c r="L48" cm="1">
        <f t="array" ref="L48">((VLOOKUP($B$1,'Multipliers and Adjustments'!$A$70:$I$86,TRUNC(COLUMN(L$2)/5)+2,FALSE)*SUMIFS('IEA-MethaneAbatement'!$N:$N,'IEA-MethaneAbatement'!$O:$O,"&lt;"&amp;$B48,'IEA-MethaneAbatement'!$O:$O,"&gt;="&amp;$A48,'IEA-MethaneAbatement'!$M:$M,$B$1,'IEA-MethaneAbatement'!$B:$B,'Country Selector'!$A$2)+VLOOKUP($C$1,'Multipliers and Adjustments'!$A$70:$I$86,TRUNC(COLUMN(L$2)/5)+2,FALSE)*SUMIFS('IEA-MethaneAbatement'!$N:$N,'IEA-MethaneAbatement'!$O:$O,"&lt;"&amp;$B48,'IEA-MethaneAbatement'!$O:$O,"&gt;="&amp;$A48,'IEA-MethaneAbatement'!$M:$M,$C$1,'IEA-MethaneAbatement'!$B:$B,'Country Selector'!$A$2)+VLOOKUP($D$1,'Multipliers and Adjustments'!$A$70:$I$86,TRUNC(COLUMN(L$2)/5)+2,FALSE)*SUMIFS('IEA-MethaneAbatement'!$N:$N,'IEA-MethaneAbatement'!$O:$O,"&lt;"&amp;$B48,'IEA-MethaneAbatement'!$O:$O,"&gt;="&amp;$A48,'IEA-MethaneAbatement'!$M:$M,$D$1,'IEA-MethaneAbatement'!$B:$B,'Country Selector'!$A$2)))*(1+INDEX('EPA to IEA Scaling'!$F$8:$AO$8,,MATCH(L$2,'EPA to IEA Scaling'!$F$1:$AO$1,0)))</f>
        <v>218163754090.77313</v>
      </c>
      <c r="M48" s="31" cm="1">
        <f t="array" ref="M48">((VLOOKUP($B$1,'Multipliers and Adjustments'!$A$70:$I$86,TRUNC(COLUMN(M$2)/5)+2,FALSE)*SUMIFS('IEA-MethaneAbatement'!$N:$N,'IEA-MethaneAbatement'!$O:$O,"&lt;"&amp;$B48,'IEA-MethaneAbatement'!$O:$O,"&gt;="&amp;$A48,'IEA-MethaneAbatement'!$M:$M,$B$1,'IEA-MethaneAbatement'!$B:$B,'Country Selector'!$A$2)+VLOOKUP($C$1,'Multipliers and Adjustments'!$A$70:$I$86,TRUNC(COLUMN(M$2)/5)+2,FALSE)*SUMIFS('IEA-MethaneAbatement'!$N:$N,'IEA-MethaneAbatement'!$O:$O,"&lt;"&amp;$B48,'IEA-MethaneAbatement'!$O:$O,"&gt;="&amp;$A48,'IEA-MethaneAbatement'!$M:$M,$C$1,'IEA-MethaneAbatement'!$B:$B,'Country Selector'!$A$2)+VLOOKUP($D$1,'Multipliers and Adjustments'!$A$70:$I$86,TRUNC(COLUMN(M$2)/5)+2,FALSE)*SUMIFS('IEA-MethaneAbatement'!$N:$N,'IEA-MethaneAbatement'!$O:$O,"&lt;"&amp;$B48,'IEA-MethaneAbatement'!$O:$O,"&gt;="&amp;$A48,'IEA-MethaneAbatement'!$M:$M,$D$1,'IEA-MethaneAbatement'!$B:$B,'Country Selector'!$A$2)))*(1+INDEX('EPA to IEA Scaling'!$F$8:$AO$8,,MATCH(M$2,'EPA to IEA Scaling'!$F$1:$AO$1,0)))</f>
        <v>219915328159.31216</v>
      </c>
      <c r="N48" cm="1">
        <f t="array" ref="N48">((VLOOKUP($B$1,'Multipliers and Adjustments'!$A$70:$I$86,TRUNC(COLUMN(N$2)/5)+2,FALSE)*SUMIFS('IEA-MethaneAbatement'!$N:$N,'IEA-MethaneAbatement'!$O:$O,"&lt;"&amp;$B48,'IEA-MethaneAbatement'!$O:$O,"&gt;="&amp;$A48,'IEA-MethaneAbatement'!$M:$M,$B$1,'IEA-MethaneAbatement'!$B:$B,'Country Selector'!$A$2)+VLOOKUP($C$1,'Multipliers and Adjustments'!$A$70:$I$86,TRUNC(COLUMN(N$2)/5)+2,FALSE)*SUMIFS('IEA-MethaneAbatement'!$N:$N,'IEA-MethaneAbatement'!$O:$O,"&lt;"&amp;$B48,'IEA-MethaneAbatement'!$O:$O,"&gt;="&amp;$A48,'IEA-MethaneAbatement'!$M:$M,$C$1,'IEA-MethaneAbatement'!$B:$B,'Country Selector'!$A$2)+VLOOKUP($D$1,'Multipliers and Adjustments'!$A$70:$I$86,TRUNC(COLUMN(N$2)/5)+2,FALSE)*SUMIFS('IEA-MethaneAbatement'!$N:$N,'IEA-MethaneAbatement'!$O:$O,"&lt;"&amp;$B48,'IEA-MethaneAbatement'!$O:$O,"&gt;="&amp;$A48,'IEA-MethaneAbatement'!$M:$M,$D$1,'IEA-MethaneAbatement'!$B:$B,'Country Selector'!$A$2)))*(1+INDEX('EPA to IEA Scaling'!$F$8:$AO$8,,MATCH(N$2,'EPA to IEA Scaling'!$F$1:$AO$1,0)))</f>
        <v>220751364793.70572</v>
      </c>
      <c r="O48" cm="1">
        <f t="array" ref="O48">((VLOOKUP($B$1,'Multipliers and Adjustments'!$A$70:$I$86,TRUNC(COLUMN(O$2)/5)+2,FALSE)*SUMIFS('IEA-MethaneAbatement'!$N:$N,'IEA-MethaneAbatement'!$O:$O,"&lt;"&amp;$B48,'IEA-MethaneAbatement'!$O:$O,"&gt;="&amp;$A48,'IEA-MethaneAbatement'!$M:$M,$B$1,'IEA-MethaneAbatement'!$B:$B,'Country Selector'!$A$2)+VLOOKUP($C$1,'Multipliers and Adjustments'!$A$70:$I$86,TRUNC(COLUMN(O$2)/5)+2,FALSE)*SUMIFS('IEA-MethaneAbatement'!$N:$N,'IEA-MethaneAbatement'!$O:$O,"&lt;"&amp;$B48,'IEA-MethaneAbatement'!$O:$O,"&gt;="&amp;$A48,'IEA-MethaneAbatement'!$M:$M,$C$1,'IEA-MethaneAbatement'!$B:$B,'Country Selector'!$A$2)+VLOOKUP($D$1,'Multipliers and Adjustments'!$A$70:$I$86,TRUNC(COLUMN(O$2)/5)+2,FALSE)*SUMIFS('IEA-MethaneAbatement'!$N:$N,'IEA-MethaneAbatement'!$O:$O,"&lt;"&amp;$B48,'IEA-MethaneAbatement'!$O:$O,"&gt;="&amp;$A48,'IEA-MethaneAbatement'!$M:$M,$D$1,'IEA-MethaneAbatement'!$B:$B,'Country Selector'!$A$2)))*(1+INDEX('EPA to IEA Scaling'!$F$8:$AO$8,,MATCH(O$2,'EPA to IEA Scaling'!$F$1:$AO$1,0)))</f>
        <v>221587401428.09915</v>
      </c>
      <c r="P48" cm="1">
        <f t="array" ref="P48">((VLOOKUP($B$1,'Multipliers and Adjustments'!$A$70:$I$86,TRUNC(COLUMN(P$2)/5)+2,FALSE)*SUMIFS('IEA-MethaneAbatement'!$N:$N,'IEA-MethaneAbatement'!$O:$O,"&lt;"&amp;$B48,'IEA-MethaneAbatement'!$O:$O,"&gt;="&amp;$A48,'IEA-MethaneAbatement'!$M:$M,$B$1,'IEA-MethaneAbatement'!$B:$B,'Country Selector'!$A$2)+VLOOKUP($C$1,'Multipliers and Adjustments'!$A$70:$I$86,TRUNC(COLUMN(P$2)/5)+2,FALSE)*SUMIFS('IEA-MethaneAbatement'!$N:$N,'IEA-MethaneAbatement'!$O:$O,"&lt;"&amp;$B48,'IEA-MethaneAbatement'!$O:$O,"&gt;="&amp;$A48,'IEA-MethaneAbatement'!$M:$M,$C$1,'IEA-MethaneAbatement'!$B:$B,'Country Selector'!$A$2)+VLOOKUP($D$1,'Multipliers and Adjustments'!$A$70:$I$86,TRUNC(COLUMN(P$2)/5)+2,FALSE)*SUMIFS('IEA-MethaneAbatement'!$N:$N,'IEA-MethaneAbatement'!$O:$O,"&lt;"&amp;$B48,'IEA-MethaneAbatement'!$O:$O,"&gt;="&amp;$A48,'IEA-MethaneAbatement'!$M:$M,$D$1,'IEA-MethaneAbatement'!$B:$B,'Country Selector'!$A$2)))*(1+INDEX('EPA to IEA Scaling'!$F$8:$AO$8,,MATCH(P$2,'EPA to IEA Scaling'!$F$1:$AO$1,0)))</f>
        <v>222423438062.49255</v>
      </c>
      <c r="Q48" cm="1">
        <f t="array" ref="Q48">((VLOOKUP($B$1,'Multipliers and Adjustments'!$A$70:$I$86,TRUNC(COLUMN(Q$2)/5)+2,FALSE)*SUMIFS('IEA-MethaneAbatement'!$N:$N,'IEA-MethaneAbatement'!$O:$O,"&lt;"&amp;$B48,'IEA-MethaneAbatement'!$O:$O,"&gt;="&amp;$A48,'IEA-MethaneAbatement'!$M:$M,$B$1,'IEA-MethaneAbatement'!$B:$B,'Country Selector'!$A$2)+VLOOKUP($C$1,'Multipliers and Adjustments'!$A$70:$I$86,TRUNC(COLUMN(Q$2)/5)+2,FALSE)*SUMIFS('IEA-MethaneAbatement'!$N:$N,'IEA-MethaneAbatement'!$O:$O,"&lt;"&amp;$B48,'IEA-MethaneAbatement'!$O:$O,"&gt;="&amp;$A48,'IEA-MethaneAbatement'!$M:$M,$C$1,'IEA-MethaneAbatement'!$B:$B,'Country Selector'!$A$2)+VLOOKUP($D$1,'Multipliers and Adjustments'!$A$70:$I$86,TRUNC(COLUMN(Q$2)/5)+2,FALSE)*SUMIFS('IEA-MethaneAbatement'!$N:$N,'IEA-MethaneAbatement'!$O:$O,"&lt;"&amp;$B48,'IEA-MethaneAbatement'!$O:$O,"&gt;="&amp;$A48,'IEA-MethaneAbatement'!$M:$M,$D$1,'IEA-MethaneAbatement'!$B:$B,'Country Selector'!$A$2)))*(1+INDEX('EPA to IEA Scaling'!$F$8:$AO$8,,MATCH(Q$2,'EPA to IEA Scaling'!$F$1:$AO$1,0)))</f>
        <v>223259474696.88593</v>
      </c>
      <c r="R48" s="31" cm="1">
        <f t="array" ref="R48">((VLOOKUP($B$1,'Multipliers and Adjustments'!$A$70:$I$86,TRUNC(COLUMN(R$2)/5)+2,FALSE)*SUMIFS('IEA-MethaneAbatement'!$N:$N,'IEA-MethaneAbatement'!$O:$O,"&lt;"&amp;$B48,'IEA-MethaneAbatement'!$O:$O,"&gt;="&amp;$A48,'IEA-MethaneAbatement'!$M:$M,$B$1,'IEA-MethaneAbatement'!$B:$B,'Country Selector'!$A$2)+VLOOKUP($C$1,'Multipliers and Adjustments'!$A$70:$I$86,TRUNC(COLUMN(R$2)/5)+2,FALSE)*SUMIFS('IEA-MethaneAbatement'!$N:$N,'IEA-MethaneAbatement'!$O:$O,"&lt;"&amp;$B48,'IEA-MethaneAbatement'!$O:$O,"&gt;="&amp;$A48,'IEA-MethaneAbatement'!$M:$M,$C$1,'IEA-MethaneAbatement'!$B:$B,'Country Selector'!$A$2)+VLOOKUP($D$1,'Multipliers and Adjustments'!$A$70:$I$86,TRUNC(COLUMN(R$2)/5)+2,FALSE)*SUMIFS('IEA-MethaneAbatement'!$N:$N,'IEA-MethaneAbatement'!$O:$O,"&lt;"&amp;$B48,'IEA-MethaneAbatement'!$O:$O,"&gt;="&amp;$A48,'IEA-MethaneAbatement'!$M:$M,$D$1,'IEA-MethaneAbatement'!$B:$B,'Country Selector'!$A$2)))*(1+INDEX('EPA to IEA Scaling'!$F$8:$AO$8,,MATCH(R$2,'EPA to IEA Scaling'!$F$1:$AO$1,0)))</f>
        <v>224095511331.28033</v>
      </c>
      <c r="S48" cm="1">
        <f t="array" ref="S48">((VLOOKUP($B$1,'Multipliers and Adjustments'!$A$70:$I$86,TRUNC(COLUMN(S$2)/5)+2,FALSE)*SUMIFS('IEA-MethaneAbatement'!$N:$N,'IEA-MethaneAbatement'!$O:$O,"&lt;"&amp;$B48,'IEA-MethaneAbatement'!$O:$O,"&gt;="&amp;$A48,'IEA-MethaneAbatement'!$M:$M,$B$1,'IEA-MethaneAbatement'!$B:$B,'Country Selector'!$A$2)+VLOOKUP($C$1,'Multipliers and Adjustments'!$A$70:$I$86,TRUNC(COLUMN(S$2)/5)+2,FALSE)*SUMIFS('IEA-MethaneAbatement'!$N:$N,'IEA-MethaneAbatement'!$O:$O,"&lt;"&amp;$B48,'IEA-MethaneAbatement'!$O:$O,"&gt;="&amp;$A48,'IEA-MethaneAbatement'!$M:$M,$C$1,'IEA-MethaneAbatement'!$B:$B,'Country Selector'!$A$2)+VLOOKUP($D$1,'Multipliers and Adjustments'!$A$70:$I$86,TRUNC(COLUMN(S$2)/5)+2,FALSE)*SUMIFS('IEA-MethaneAbatement'!$N:$N,'IEA-MethaneAbatement'!$O:$O,"&lt;"&amp;$B48,'IEA-MethaneAbatement'!$O:$O,"&gt;="&amp;$A48,'IEA-MethaneAbatement'!$M:$M,$D$1,'IEA-MethaneAbatement'!$B:$B,'Country Selector'!$A$2)))*(1+INDEX('EPA to IEA Scaling'!$F$8:$AO$8,,MATCH(S$2,'EPA to IEA Scaling'!$F$1:$AO$1,0)))</f>
        <v>223993545745.66431</v>
      </c>
      <c r="T48" cm="1">
        <f t="array" ref="T48">((VLOOKUP($B$1,'Multipliers and Adjustments'!$A$70:$I$86,TRUNC(COLUMN(T$2)/5)+2,FALSE)*SUMIFS('IEA-MethaneAbatement'!$N:$N,'IEA-MethaneAbatement'!$O:$O,"&lt;"&amp;$B48,'IEA-MethaneAbatement'!$O:$O,"&gt;="&amp;$A48,'IEA-MethaneAbatement'!$M:$M,$B$1,'IEA-MethaneAbatement'!$B:$B,'Country Selector'!$A$2)+VLOOKUP($C$1,'Multipliers and Adjustments'!$A$70:$I$86,TRUNC(COLUMN(T$2)/5)+2,FALSE)*SUMIFS('IEA-MethaneAbatement'!$N:$N,'IEA-MethaneAbatement'!$O:$O,"&lt;"&amp;$B48,'IEA-MethaneAbatement'!$O:$O,"&gt;="&amp;$A48,'IEA-MethaneAbatement'!$M:$M,$C$1,'IEA-MethaneAbatement'!$B:$B,'Country Selector'!$A$2)+VLOOKUP($D$1,'Multipliers and Adjustments'!$A$70:$I$86,TRUNC(COLUMN(T$2)/5)+2,FALSE)*SUMIFS('IEA-MethaneAbatement'!$N:$N,'IEA-MethaneAbatement'!$O:$O,"&lt;"&amp;$B48,'IEA-MethaneAbatement'!$O:$O,"&gt;="&amp;$A48,'IEA-MethaneAbatement'!$M:$M,$D$1,'IEA-MethaneAbatement'!$B:$B,'Country Selector'!$A$2)))*(1+INDEX('EPA to IEA Scaling'!$F$8:$AO$8,,MATCH(T$2,'EPA to IEA Scaling'!$F$1:$AO$1,0)))</f>
        <v>223891580160.04913</v>
      </c>
      <c r="U48" cm="1">
        <f t="array" ref="U48">((VLOOKUP($B$1,'Multipliers and Adjustments'!$A$70:$I$86,TRUNC(COLUMN(U$2)/5)+2,FALSE)*SUMIFS('IEA-MethaneAbatement'!$N:$N,'IEA-MethaneAbatement'!$O:$O,"&lt;"&amp;$B48,'IEA-MethaneAbatement'!$O:$O,"&gt;="&amp;$A48,'IEA-MethaneAbatement'!$M:$M,$B$1,'IEA-MethaneAbatement'!$B:$B,'Country Selector'!$A$2)+VLOOKUP($C$1,'Multipliers and Adjustments'!$A$70:$I$86,TRUNC(COLUMN(U$2)/5)+2,FALSE)*SUMIFS('IEA-MethaneAbatement'!$N:$N,'IEA-MethaneAbatement'!$O:$O,"&lt;"&amp;$B48,'IEA-MethaneAbatement'!$O:$O,"&gt;="&amp;$A48,'IEA-MethaneAbatement'!$M:$M,$C$1,'IEA-MethaneAbatement'!$B:$B,'Country Selector'!$A$2)+VLOOKUP($D$1,'Multipliers and Adjustments'!$A$70:$I$86,TRUNC(COLUMN(U$2)/5)+2,FALSE)*SUMIFS('IEA-MethaneAbatement'!$N:$N,'IEA-MethaneAbatement'!$O:$O,"&lt;"&amp;$B48,'IEA-MethaneAbatement'!$O:$O,"&gt;="&amp;$A48,'IEA-MethaneAbatement'!$M:$M,$D$1,'IEA-MethaneAbatement'!$B:$B,'Country Selector'!$A$2)))*(1+INDEX('EPA to IEA Scaling'!$F$8:$AO$8,,MATCH(U$2,'EPA to IEA Scaling'!$F$1:$AO$1,0)))</f>
        <v>223789614574.43405</v>
      </c>
      <c r="V48" cm="1">
        <f t="array" ref="V48">((VLOOKUP($B$1,'Multipliers and Adjustments'!$A$70:$I$86,TRUNC(COLUMN(V$2)/5)+2,FALSE)*SUMIFS('IEA-MethaneAbatement'!$N:$N,'IEA-MethaneAbatement'!$O:$O,"&lt;"&amp;$B48,'IEA-MethaneAbatement'!$O:$O,"&gt;="&amp;$A48,'IEA-MethaneAbatement'!$M:$M,$B$1,'IEA-MethaneAbatement'!$B:$B,'Country Selector'!$A$2)+VLOOKUP($C$1,'Multipliers and Adjustments'!$A$70:$I$86,TRUNC(COLUMN(V$2)/5)+2,FALSE)*SUMIFS('IEA-MethaneAbatement'!$N:$N,'IEA-MethaneAbatement'!$O:$O,"&lt;"&amp;$B48,'IEA-MethaneAbatement'!$O:$O,"&gt;="&amp;$A48,'IEA-MethaneAbatement'!$M:$M,$C$1,'IEA-MethaneAbatement'!$B:$B,'Country Selector'!$A$2)+VLOOKUP($D$1,'Multipliers and Adjustments'!$A$70:$I$86,TRUNC(COLUMN(V$2)/5)+2,FALSE)*SUMIFS('IEA-MethaneAbatement'!$N:$N,'IEA-MethaneAbatement'!$O:$O,"&lt;"&amp;$B48,'IEA-MethaneAbatement'!$O:$O,"&gt;="&amp;$A48,'IEA-MethaneAbatement'!$M:$M,$D$1,'IEA-MethaneAbatement'!$B:$B,'Country Selector'!$A$2)))*(1+INDEX('EPA to IEA Scaling'!$F$8:$AO$8,,MATCH(V$2,'EPA to IEA Scaling'!$F$1:$AO$1,0)))</f>
        <v>223687648988.81787</v>
      </c>
      <c r="W48" s="31" cm="1">
        <f t="array" ref="W48">((VLOOKUP($B$1,'Multipliers and Adjustments'!$A$70:$I$86,TRUNC(COLUMN(W$2)/5)+2,FALSE)*SUMIFS('IEA-MethaneAbatement'!$N:$N,'IEA-MethaneAbatement'!$O:$O,"&lt;"&amp;$B48,'IEA-MethaneAbatement'!$O:$O,"&gt;="&amp;$A48,'IEA-MethaneAbatement'!$M:$M,$B$1,'IEA-MethaneAbatement'!$B:$B,'Country Selector'!$A$2)+VLOOKUP($C$1,'Multipliers and Adjustments'!$A$70:$I$86,TRUNC(COLUMN(W$2)/5)+2,FALSE)*SUMIFS('IEA-MethaneAbatement'!$N:$N,'IEA-MethaneAbatement'!$O:$O,"&lt;"&amp;$B48,'IEA-MethaneAbatement'!$O:$O,"&gt;="&amp;$A48,'IEA-MethaneAbatement'!$M:$M,$C$1,'IEA-MethaneAbatement'!$B:$B,'Country Selector'!$A$2)+VLOOKUP($D$1,'Multipliers and Adjustments'!$A$70:$I$86,TRUNC(COLUMN(W$2)/5)+2,FALSE)*SUMIFS('IEA-MethaneAbatement'!$N:$N,'IEA-MethaneAbatement'!$O:$O,"&lt;"&amp;$B48,'IEA-MethaneAbatement'!$O:$O,"&gt;="&amp;$A48,'IEA-MethaneAbatement'!$M:$M,$D$1,'IEA-MethaneAbatement'!$B:$B,'Country Selector'!$A$2)))*(1+INDEX('EPA to IEA Scaling'!$F$8:$AO$8,,MATCH(W$2,'EPA to IEA Scaling'!$F$1:$AO$1,0)))</f>
        <v>223585683403.20276</v>
      </c>
      <c r="X48" cm="1">
        <f t="array" ref="X48">((VLOOKUP($B$1,'Multipliers and Adjustments'!$A$70:$I$86,TRUNC(COLUMN(X$2)/5)+2,FALSE)*SUMIFS('IEA-MethaneAbatement'!$N:$N,'IEA-MethaneAbatement'!$O:$O,"&lt;"&amp;$B48,'IEA-MethaneAbatement'!$O:$O,"&gt;="&amp;$A48,'IEA-MethaneAbatement'!$M:$M,$B$1,'IEA-MethaneAbatement'!$B:$B,'Country Selector'!$A$2)+VLOOKUP($C$1,'Multipliers and Adjustments'!$A$70:$I$86,TRUNC(COLUMN(X$2)/5)+2,FALSE)*SUMIFS('IEA-MethaneAbatement'!$N:$N,'IEA-MethaneAbatement'!$O:$O,"&lt;"&amp;$B48,'IEA-MethaneAbatement'!$O:$O,"&gt;="&amp;$A48,'IEA-MethaneAbatement'!$M:$M,$C$1,'IEA-MethaneAbatement'!$B:$B,'Country Selector'!$A$2)+VLOOKUP($D$1,'Multipliers and Adjustments'!$A$70:$I$86,TRUNC(COLUMN(X$2)/5)+2,FALSE)*SUMIFS('IEA-MethaneAbatement'!$N:$N,'IEA-MethaneAbatement'!$O:$O,"&lt;"&amp;$B48,'IEA-MethaneAbatement'!$O:$O,"&gt;="&amp;$A48,'IEA-MethaneAbatement'!$M:$M,$D$1,'IEA-MethaneAbatement'!$B:$B,'Country Selector'!$A$2)))*(1+INDEX('EPA to IEA Scaling'!$F$8:$AO$8,,MATCH(X$2,'EPA to IEA Scaling'!$F$1:$AO$1,0)))</f>
        <v>224443082513.22614</v>
      </c>
      <c r="Y48" cm="1">
        <f t="array" ref="Y48">((VLOOKUP($B$1,'Multipliers and Adjustments'!$A$70:$I$86,TRUNC(COLUMN(Y$2)/5)+2,FALSE)*SUMIFS('IEA-MethaneAbatement'!$N:$N,'IEA-MethaneAbatement'!$O:$O,"&lt;"&amp;$B48,'IEA-MethaneAbatement'!$O:$O,"&gt;="&amp;$A48,'IEA-MethaneAbatement'!$M:$M,$B$1,'IEA-MethaneAbatement'!$B:$B,'Country Selector'!$A$2)+VLOOKUP($C$1,'Multipliers and Adjustments'!$A$70:$I$86,TRUNC(COLUMN(Y$2)/5)+2,FALSE)*SUMIFS('IEA-MethaneAbatement'!$N:$N,'IEA-MethaneAbatement'!$O:$O,"&lt;"&amp;$B48,'IEA-MethaneAbatement'!$O:$O,"&gt;="&amp;$A48,'IEA-MethaneAbatement'!$M:$M,$C$1,'IEA-MethaneAbatement'!$B:$B,'Country Selector'!$A$2)+VLOOKUP($D$1,'Multipliers and Adjustments'!$A$70:$I$86,TRUNC(COLUMN(Y$2)/5)+2,FALSE)*SUMIFS('IEA-MethaneAbatement'!$N:$N,'IEA-MethaneAbatement'!$O:$O,"&lt;"&amp;$B48,'IEA-MethaneAbatement'!$O:$O,"&gt;="&amp;$A48,'IEA-MethaneAbatement'!$M:$M,$D$1,'IEA-MethaneAbatement'!$B:$B,'Country Selector'!$A$2)))*(1+INDEX('EPA to IEA Scaling'!$F$8:$AO$8,,MATCH(Y$2,'EPA to IEA Scaling'!$F$1:$AO$1,0)))</f>
        <v>225300481623.24939</v>
      </c>
      <c r="Z48" cm="1">
        <f t="array" ref="Z48">((VLOOKUP($B$1,'Multipliers and Adjustments'!$A$70:$I$86,TRUNC(COLUMN(Z$2)/5)+2,FALSE)*SUMIFS('IEA-MethaneAbatement'!$N:$N,'IEA-MethaneAbatement'!$O:$O,"&lt;"&amp;$B48,'IEA-MethaneAbatement'!$O:$O,"&gt;="&amp;$A48,'IEA-MethaneAbatement'!$M:$M,$B$1,'IEA-MethaneAbatement'!$B:$B,'Country Selector'!$A$2)+VLOOKUP($C$1,'Multipliers and Adjustments'!$A$70:$I$86,TRUNC(COLUMN(Z$2)/5)+2,FALSE)*SUMIFS('IEA-MethaneAbatement'!$N:$N,'IEA-MethaneAbatement'!$O:$O,"&lt;"&amp;$B48,'IEA-MethaneAbatement'!$O:$O,"&gt;="&amp;$A48,'IEA-MethaneAbatement'!$M:$M,$C$1,'IEA-MethaneAbatement'!$B:$B,'Country Selector'!$A$2)+VLOOKUP($D$1,'Multipliers and Adjustments'!$A$70:$I$86,TRUNC(COLUMN(Z$2)/5)+2,FALSE)*SUMIFS('IEA-MethaneAbatement'!$N:$N,'IEA-MethaneAbatement'!$O:$O,"&lt;"&amp;$B48,'IEA-MethaneAbatement'!$O:$O,"&gt;="&amp;$A48,'IEA-MethaneAbatement'!$M:$M,$D$1,'IEA-MethaneAbatement'!$B:$B,'Country Selector'!$A$2)))*(1+INDEX('EPA to IEA Scaling'!$F$8:$AO$8,,MATCH(Z$2,'EPA to IEA Scaling'!$F$1:$AO$1,0)))</f>
        <v>226157880733.27283</v>
      </c>
      <c r="AA48" cm="1">
        <f t="array" ref="AA48">((VLOOKUP($B$1,'Multipliers and Adjustments'!$A$70:$I$86,TRUNC(COLUMN(AA$2)/5)+2,FALSE)*SUMIFS('IEA-MethaneAbatement'!$N:$N,'IEA-MethaneAbatement'!$O:$O,"&lt;"&amp;$B48,'IEA-MethaneAbatement'!$O:$O,"&gt;="&amp;$A48,'IEA-MethaneAbatement'!$M:$M,$B$1,'IEA-MethaneAbatement'!$B:$B,'Country Selector'!$A$2)+VLOOKUP($C$1,'Multipliers and Adjustments'!$A$70:$I$86,TRUNC(COLUMN(AA$2)/5)+2,FALSE)*SUMIFS('IEA-MethaneAbatement'!$N:$N,'IEA-MethaneAbatement'!$O:$O,"&lt;"&amp;$B48,'IEA-MethaneAbatement'!$O:$O,"&gt;="&amp;$A48,'IEA-MethaneAbatement'!$M:$M,$C$1,'IEA-MethaneAbatement'!$B:$B,'Country Selector'!$A$2)+VLOOKUP($D$1,'Multipliers and Adjustments'!$A$70:$I$86,TRUNC(COLUMN(AA$2)/5)+2,FALSE)*SUMIFS('IEA-MethaneAbatement'!$N:$N,'IEA-MethaneAbatement'!$O:$O,"&lt;"&amp;$B48,'IEA-MethaneAbatement'!$O:$O,"&gt;="&amp;$A48,'IEA-MethaneAbatement'!$M:$M,$D$1,'IEA-MethaneAbatement'!$B:$B,'Country Selector'!$A$2)))*(1+INDEX('EPA to IEA Scaling'!$F$8:$AO$8,,MATCH(AA$2,'EPA to IEA Scaling'!$F$1:$AO$1,0)))</f>
        <v>227015279843.29709</v>
      </c>
      <c r="AB48" s="31" cm="1">
        <f t="array" ref="AB48">((VLOOKUP($B$1,'Multipliers and Adjustments'!$A$70:$I$86,TRUNC(COLUMN(AB$2)/5)+2,FALSE)*SUMIFS('IEA-MethaneAbatement'!$N:$N,'IEA-MethaneAbatement'!$O:$O,"&lt;"&amp;$B48,'IEA-MethaneAbatement'!$O:$O,"&gt;="&amp;$A48,'IEA-MethaneAbatement'!$M:$M,$B$1,'IEA-MethaneAbatement'!$B:$B,'Country Selector'!$A$2)+VLOOKUP($C$1,'Multipliers and Adjustments'!$A$70:$I$86,TRUNC(COLUMN(AB$2)/5)+2,FALSE)*SUMIFS('IEA-MethaneAbatement'!$N:$N,'IEA-MethaneAbatement'!$O:$O,"&lt;"&amp;$B48,'IEA-MethaneAbatement'!$O:$O,"&gt;="&amp;$A48,'IEA-MethaneAbatement'!$M:$M,$C$1,'IEA-MethaneAbatement'!$B:$B,'Country Selector'!$A$2)+VLOOKUP($D$1,'Multipliers and Adjustments'!$A$70:$I$86,TRUNC(COLUMN(AB$2)/5)+2,FALSE)*SUMIFS('IEA-MethaneAbatement'!$N:$N,'IEA-MethaneAbatement'!$O:$O,"&lt;"&amp;$B48,'IEA-MethaneAbatement'!$O:$O,"&gt;="&amp;$A48,'IEA-MethaneAbatement'!$M:$M,$D$1,'IEA-MethaneAbatement'!$B:$B,'Country Selector'!$A$2)))*(1+INDEX('EPA to IEA Scaling'!$F$8:$AO$8,,MATCH(AB$2,'EPA to IEA Scaling'!$F$1:$AO$1,0)))</f>
        <v>227872678953.32047</v>
      </c>
      <c r="AC48" cm="1">
        <f t="array" ref="AC48">((VLOOKUP($B$1,'Multipliers and Adjustments'!$A$70:$I$86,TRUNC(COLUMN(AC$2)/5)+2,FALSE)*SUMIFS('IEA-MethaneAbatement'!$N:$N,'IEA-MethaneAbatement'!$O:$O,"&lt;"&amp;$B48,'IEA-MethaneAbatement'!$O:$O,"&gt;="&amp;$A48,'IEA-MethaneAbatement'!$M:$M,$B$1,'IEA-MethaneAbatement'!$B:$B,'Country Selector'!$A$2)+VLOOKUP($C$1,'Multipliers and Adjustments'!$A$70:$I$86,TRUNC(COLUMN(AC$2)/5)+2,FALSE)*SUMIFS('IEA-MethaneAbatement'!$N:$N,'IEA-MethaneAbatement'!$O:$O,"&lt;"&amp;$B48,'IEA-MethaneAbatement'!$O:$O,"&gt;="&amp;$A48,'IEA-MethaneAbatement'!$M:$M,$C$1,'IEA-MethaneAbatement'!$B:$B,'Country Selector'!$A$2)+VLOOKUP($D$1,'Multipliers and Adjustments'!$A$70:$I$86,TRUNC(COLUMN(AC$2)/5)+2,FALSE)*SUMIFS('IEA-MethaneAbatement'!$N:$N,'IEA-MethaneAbatement'!$O:$O,"&lt;"&amp;$B48,'IEA-MethaneAbatement'!$O:$O,"&gt;="&amp;$A48,'IEA-MethaneAbatement'!$M:$M,$D$1,'IEA-MethaneAbatement'!$B:$B,'Country Selector'!$A$2)))*(1+INDEX('EPA to IEA Scaling'!$F$8:$AO$8,,MATCH(AC$2,'EPA to IEA Scaling'!$F$1:$AO$1,0)))</f>
        <v>228051842049.88135</v>
      </c>
      <c r="AD48" cm="1">
        <f t="array" ref="AD48">((VLOOKUP($B$1,'Multipliers and Adjustments'!$A$70:$I$86,TRUNC(COLUMN(AD$2)/5)+2,FALSE)*SUMIFS('IEA-MethaneAbatement'!$N:$N,'IEA-MethaneAbatement'!$O:$O,"&lt;"&amp;$B48,'IEA-MethaneAbatement'!$O:$O,"&gt;="&amp;$A48,'IEA-MethaneAbatement'!$M:$M,$B$1,'IEA-MethaneAbatement'!$B:$B,'Country Selector'!$A$2)+VLOOKUP($C$1,'Multipliers and Adjustments'!$A$70:$I$86,TRUNC(COLUMN(AD$2)/5)+2,FALSE)*SUMIFS('IEA-MethaneAbatement'!$N:$N,'IEA-MethaneAbatement'!$O:$O,"&lt;"&amp;$B48,'IEA-MethaneAbatement'!$O:$O,"&gt;="&amp;$A48,'IEA-MethaneAbatement'!$M:$M,$C$1,'IEA-MethaneAbatement'!$B:$B,'Country Selector'!$A$2)+VLOOKUP($D$1,'Multipliers and Adjustments'!$A$70:$I$86,TRUNC(COLUMN(AD$2)/5)+2,FALSE)*SUMIFS('IEA-MethaneAbatement'!$N:$N,'IEA-MethaneAbatement'!$O:$O,"&lt;"&amp;$B48,'IEA-MethaneAbatement'!$O:$O,"&gt;="&amp;$A48,'IEA-MethaneAbatement'!$M:$M,$D$1,'IEA-MethaneAbatement'!$B:$B,'Country Selector'!$A$2)))*(1+INDEX('EPA to IEA Scaling'!$F$8:$AO$8,,MATCH(AD$2,'EPA to IEA Scaling'!$F$1:$AO$1,0)))</f>
        <v>228231005146.44131</v>
      </c>
      <c r="AE48" cm="1">
        <f t="array" ref="AE48">((VLOOKUP($B$1,'Multipliers and Adjustments'!$A$70:$I$86,TRUNC(COLUMN(AE$2)/5)+2,FALSE)*SUMIFS('IEA-MethaneAbatement'!$N:$N,'IEA-MethaneAbatement'!$O:$O,"&lt;"&amp;$B48,'IEA-MethaneAbatement'!$O:$O,"&gt;="&amp;$A48,'IEA-MethaneAbatement'!$M:$M,$B$1,'IEA-MethaneAbatement'!$B:$B,'Country Selector'!$A$2)+VLOOKUP($C$1,'Multipliers and Adjustments'!$A$70:$I$86,TRUNC(COLUMN(AE$2)/5)+2,FALSE)*SUMIFS('IEA-MethaneAbatement'!$N:$N,'IEA-MethaneAbatement'!$O:$O,"&lt;"&amp;$B48,'IEA-MethaneAbatement'!$O:$O,"&gt;="&amp;$A48,'IEA-MethaneAbatement'!$M:$M,$C$1,'IEA-MethaneAbatement'!$B:$B,'Country Selector'!$A$2)+VLOOKUP($D$1,'Multipliers and Adjustments'!$A$70:$I$86,TRUNC(COLUMN(AE$2)/5)+2,FALSE)*SUMIFS('IEA-MethaneAbatement'!$N:$N,'IEA-MethaneAbatement'!$O:$O,"&lt;"&amp;$B48,'IEA-MethaneAbatement'!$O:$O,"&gt;="&amp;$A48,'IEA-MethaneAbatement'!$M:$M,$D$1,'IEA-MethaneAbatement'!$B:$B,'Country Selector'!$A$2)))*(1+INDEX('EPA to IEA Scaling'!$F$8:$AO$8,,MATCH(AE$2,'EPA to IEA Scaling'!$F$1:$AO$1,0)))</f>
        <v>228410168243.00217</v>
      </c>
      <c r="AF48" cm="1">
        <f t="array" ref="AF48">((VLOOKUP($B$1,'Multipliers and Adjustments'!$A$70:$I$86,TRUNC(COLUMN(AF$2)/5)+2,FALSE)*SUMIFS('IEA-MethaneAbatement'!$N:$N,'IEA-MethaneAbatement'!$O:$O,"&lt;"&amp;$B48,'IEA-MethaneAbatement'!$O:$O,"&gt;="&amp;$A48,'IEA-MethaneAbatement'!$M:$M,$B$1,'IEA-MethaneAbatement'!$B:$B,'Country Selector'!$A$2)+VLOOKUP($C$1,'Multipliers and Adjustments'!$A$70:$I$86,TRUNC(COLUMN(AF$2)/5)+2,FALSE)*SUMIFS('IEA-MethaneAbatement'!$N:$N,'IEA-MethaneAbatement'!$O:$O,"&lt;"&amp;$B48,'IEA-MethaneAbatement'!$O:$O,"&gt;="&amp;$A48,'IEA-MethaneAbatement'!$M:$M,$C$1,'IEA-MethaneAbatement'!$B:$B,'Country Selector'!$A$2)+VLOOKUP($D$1,'Multipliers and Adjustments'!$A$70:$I$86,TRUNC(COLUMN(AF$2)/5)+2,FALSE)*SUMIFS('IEA-MethaneAbatement'!$N:$N,'IEA-MethaneAbatement'!$O:$O,"&lt;"&amp;$B48,'IEA-MethaneAbatement'!$O:$O,"&gt;="&amp;$A48,'IEA-MethaneAbatement'!$M:$M,$D$1,'IEA-MethaneAbatement'!$B:$B,'Country Selector'!$A$2)))*(1+INDEX('EPA to IEA Scaling'!$F$8:$AO$8,,MATCH(AF$2,'EPA to IEA Scaling'!$F$1:$AO$1,0)))</f>
        <v>228589331339.56299</v>
      </c>
      <c r="AG48" s="31" cm="1">
        <f t="array" ref="AG48">((VLOOKUP($B$1,'Multipliers and Adjustments'!$A$70:$I$86,TRUNC(COLUMN(AG$2)/5)+2,FALSE)*SUMIFS('IEA-MethaneAbatement'!$N:$N,'IEA-MethaneAbatement'!$O:$O,"&lt;"&amp;$B48,'IEA-MethaneAbatement'!$O:$O,"&gt;="&amp;$A48,'IEA-MethaneAbatement'!$M:$M,$B$1,'IEA-MethaneAbatement'!$B:$B,'Country Selector'!$A$2)+VLOOKUP($C$1,'Multipliers and Adjustments'!$A$70:$I$86,TRUNC(COLUMN(AG$2)/5)+2,FALSE)*SUMIFS('IEA-MethaneAbatement'!$N:$N,'IEA-MethaneAbatement'!$O:$O,"&lt;"&amp;$B48,'IEA-MethaneAbatement'!$O:$O,"&gt;="&amp;$A48,'IEA-MethaneAbatement'!$M:$M,$C$1,'IEA-MethaneAbatement'!$B:$B,'Country Selector'!$A$2)+VLOOKUP($D$1,'Multipliers and Adjustments'!$A$70:$I$86,TRUNC(COLUMN(AG$2)/5)+2,FALSE)*SUMIFS('IEA-MethaneAbatement'!$N:$N,'IEA-MethaneAbatement'!$O:$O,"&lt;"&amp;$B48,'IEA-MethaneAbatement'!$O:$O,"&gt;="&amp;$A48,'IEA-MethaneAbatement'!$M:$M,$D$1,'IEA-MethaneAbatement'!$B:$B,'Country Selector'!$A$2)))*(1+INDEX('EPA to IEA Scaling'!$F$8:$AO$8,,MATCH(AG$2,'EPA to IEA Scaling'!$F$1:$AO$1,0)))</f>
        <v>228768494436.12402</v>
      </c>
      <c r="AH48" cm="1">
        <f t="array" ref="AH48">((VLOOKUP($B$1,'Multipliers and Adjustments'!$A$70:$I$86,TRUNC(COLUMN(AH$2)/5)+2,FALSE)*SUMIFS('IEA-MethaneAbatement'!$N:$N,'IEA-MethaneAbatement'!$O:$O,"&lt;"&amp;$B48,'IEA-MethaneAbatement'!$O:$O,"&gt;="&amp;$A48,'IEA-MethaneAbatement'!$M:$M,$B$1,'IEA-MethaneAbatement'!$B:$B,'Country Selector'!$A$2)+VLOOKUP($C$1,'Multipliers and Adjustments'!$A$70:$I$86,TRUNC(COLUMN(AH$2)/5)+2,FALSE)*SUMIFS('IEA-MethaneAbatement'!$N:$N,'IEA-MethaneAbatement'!$O:$O,"&lt;"&amp;$B48,'IEA-MethaneAbatement'!$O:$O,"&gt;="&amp;$A48,'IEA-MethaneAbatement'!$M:$M,$C$1,'IEA-MethaneAbatement'!$B:$B,'Country Selector'!$A$2)+VLOOKUP($D$1,'Multipliers and Adjustments'!$A$70:$I$86,TRUNC(COLUMN(AH$2)/5)+2,FALSE)*SUMIFS('IEA-MethaneAbatement'!$N:$N,'IEA-MethaneAbatement'!$O:$O,"&lt;"&amp;$B48,'IEA-MethaneAbatement'!$O:$O,"&gt;="&amp;$A48,'IEA-MethaneAbatement'!$M:$M,$D$1,'IEA-MethaneAbatement'!$B:$B,'Country Selector'!$A$2)))*(1+INDEX('EPA to IEA Scaling'!$F$8:$AO$8,,MATCH(AH$2,'EPA to IEA Scaling'!$F$1:$AO$1,0)))</f>
        <v>228658563026.49973</v>
      </c>
      <c r="AI48" cm="1">
        <f t="array" ref="AI48">((VLOOKUP($B$1,'Multipliers and Adjustments'!$A$70:$I$86,TRUNC(COLUMN(AI$2)/5)+2,FALSE)*SUMIFS('IEA-MethaneAbatement'!$N:$N,'IEA-MethaneAbatement'!$O:$O,"&lt;"&amp;$B48,'IEA-MethaneAbatement'!$O:$O,"&gt;="&amp;$A48,'IEA-MethaneAbatement'!$M:$M,$B$1,'IEA-MethaneAbatement'!$B:$B,'Country Selector'!$A$2)+VLOOKUP($C$1,'Multipliers and Adjustments'!$A$70:$I$86,TRUNC(COLUMN(AI$2)/5)+2,FALSE)*SUMIFS('IEA-MethaneAbatement'!$N:$N,'IEA-MethaneAbatement'!$O:$O,"&lt;"&amp;$B48,'IEA-MethaneAbatement'!$O:$O,"&gt;="&amp;$A48,'IEA-MethaneAbatement'!$M:$M,$C$1,'IEA-MethaneAbatement'!$B:$B,'Country Selector'!$A$2)+VLOOKUP($D$1,'Multipliers and Adjustments'!$A$70:$I$86,TRUNC(COLUMN(AI$2)/5)+2,FALSE)*SUMIFS('IEA-MethaneAbatement'!$N:$N,'IEA-MethaneAbatement'!$O:$O,"&lt;"&amp;$B48,'IEA-MethaneAbatement'!$O:$O,"&gt;="&amp;$A48,'IEA-MethaneAbatement'!$M:$M,$D$1,'IEA-MethaneAbatement'!$B:$B,'Country Selector'!$A$2)))*(1+INDEX('EPA to IEA Scaling'!$F$8:$AO$8,,MATCH(AI$2,'EPA to IEA Scaling'!$F$1:$AO$1,0)))</f>
        <v>228548631616.87463</v>
      </c>
      <c r="AJ48" cm="1">
        <f t="array" ref="AJ48">((VLOOKUP($B$1,'Multipliers and Adjustments'!$A$70:$I$86,TRUNC(COLUMN(AJ$2)/5)+2,FALSE)*SUMIFS('IEA-MethaneAbatement'!$N:$N,'IEA-MethaneAbatement'!$O:$O,"&lt;"&amp;$B48,'IEA-MethaneAbatement'!$O:$O,"&gt;="&amp;$A48,'IEA-MethaneAbatement'!$M:$M,$B$1,'IEA-MethaneAbatement'!$B:$B,'Country Selector'!$A$2)+VLOOKUP($C$1,'Multipliers and Adjustments'!$A$70:$I$86,TRUNC(COLUMN(AJ$2)/5)+2,FALSE)*SUMIFS('IEA-MethaneAbatement'!$N:$N,'IEA-MethaneAbatement'!$O:$O,"&lt;"&amp;$B48,'IEA-MethaneAbatement'!$O:$O,"&gt;="&amp;$A48,'IEA-MethaneAbatement'!$M:$M,$C$1,'IEA-MethaneAbatement'!$B:$B,'Country Selector'!$A$2)+VLOOKUP($D$1,'Multipliers and Adjustments'!$A$70:$I$86,TRUNC(COLUMN(AJ$2)/5)+2,FALSE)*SUMIFS('IEA-MethaneAbatement'!$N:$N,'IEA-MethaneAbatement'!$O:$O,"&lt;"&amp;$B48,'IEA-MethaneAbatement'!$O:$O,"&gt;="&amp;$A48,'IEA-MethaneAbatement'!$M:$M,$D$1,'IEA-MethaneAbatement'!$B:$B,'Country Selector'!$A$2)))*(1+INDEX('EPA to IEA Scaling'!$F$8:$AO$8,,MATCH(AJ$2,'EPA to IEA Scaling'!$F$1:$AO$1,0)))</f>
        <v>228438700207.25027</v>
      </c>
      <c r="AK48" cm="1">
        <f t="array" ref="AK48">((VLOOKUP($B$1,'Multipliers and Adjustments'!$A$70:$I$86,TRUNC(COLUMN(AK$2)/5)+2,FALSE)*SUMIFS('IEA-MethaneAbatement'!$N:$N,'IEA-MethaneAbatement'!$O:$O,"&lt;"&amp;$B48,'IEA-MethaneAbatement'!$O:$O,"&gt;="&amp;$A48,'IEA-MethaneAbatement'!$M:$M,$B$1,'IEA-MethaneAbatement'!$B:$B,'Country Selector'!$A$2)+VLOOKUP($C$1,'Multipliers and Adjustments'!$A$70:$I$86,TRUNC(COLUMN(AK$2)/5)+2,FALSE)*SUMIFS('IEA-MethaneAbatement'!$N:$N,'IEA-MethaneAbatement'!$O:$O,"&lt;"&amp;$B48,'IEA-MethaneAbatement'!$O:$O,"&gt;="&amp;$A48,'IEA-MethaneAbatement'!$M:$M,$C$1,'IEA-MethaneAbatement'!$B:$B,'Country Selector'!$A$2)+VLOOKUP($D$1,'Multipliers and Adjustments'!$A$70:$I$86,TRUNC(COLUMN(AK$2)/5)+2,FALSE)*SUMIFS('IEA-MethaneAbatement'!$N:$N,'IEA-MethaneAbatement'!$O:$O,"&lt;"&amp;$B48,'IEA-MethaneAbatement'!$O:$O,"&gt;="&amp;$A48,'IEA-MethaneAbatement'!$M:$M,$D$1,'IEA-MethaneAbatement'!$B:$B,'Country Selector'!$A$2)))*(1+INDEX('EPA to IEA Scaling'!$F$8:$AO$8,,MATCH(AK$2,'EPA to IEA Scaling'!$F$1:$AO$1,0)))</f>
        <v>228328768797.62601</v>
      </c>
      <c r="AL48" s="31" cm="1">
        <f t="array" ref="AL48">((VLOOKUP($B$1,'Multipliers and Adjustments'!$A$70:$I$86,TRUNC(COLUMN(AL$2)/5)+2,FALSE)*SUMIFS('IEA-MethaneAbatement'!$N:$N,'IEA-MethaneAbatement'!$O:$O,"&lt;"&amp;$B48,'IEA-MethaneAbatement'!$O:$O,"&gt;="&amp;$A48,'IEA-MethaneAbatement'!$M:$M,$B$1,'IEA-MethaneAbatement'!$B:$B,'Country Selector'!$A$2)+VLOOKUP($C$1,'Multipliers and Adjustments'!$A$70:$I$86,TRUNC(COLUMN(AL$2)/5)+2,FALSE)*SUMIFS('IEA-MethaneAbatement'!$N:$N,'IEA-MethaneAbatement'!$O:$O,"&lt;"&amp;$B48,'IEA-MethaneAbatement'!$O:$O,"&gt;="&amp;$A48,'IEA-MethaneAbatement'!$M:$M,$C$1,'IEA-MethaneAbatement'!$B:$B,'Country Selector'!$A$2)+VLOOKUP($D$1,'Multipliers and Adjustments'!$A$70:$I$86,TRUNC(COLUMN(AL$2)/5)+2,FALSE)*SUMIFS('IEA-MethaneAbatement'!$N:$N,'IEA-MethaneAbatement'!$O:$O,"&lt;"&amp;$B48,'IEA-MethaneAbatement'!$O:$O,"&gt;="&amp;$A48,'IEA-MethaneAbatement'!$M:$M,$D$1,'IEA-MethaneAbatement'!$B:$B,'Country Selector'!$A$2)))*(1+INDEX('EPA to IEA Scaling'!$F$8:$AO$8,,MATCH(AL$2,'EPA to IEA Scaling'!$F$1:$AO$1,0)))</f>
        <v>228218837388.00079</v>
      </c>
    </row>
    <row r="49" spans="1:38" x14ac:dyDescent="0.45">
      <c r="A49" s="12">
        <f t="shared" si="1"/>
        <v>300</v>
      </c>
      <c r="B49" s="11">
        <f t="shared" si="0"/>
        <v>350</v>
      </c>
      <c r="C49" s="47" cm="1">
        <f t="array" ref="C49">((VLOOKUP($B$1,'Multipliers and Adjustments'!$A$70:$I$86,TRUNC(COLUMN(C$2)/5)+2,FALSE)*SUMIFS('IEA-MethaneAbatement'!$N:$N,'IEA-MethaneAbatement'!$O:$O,"&lt;"&amp;$B49,'IEA-MethaneAbatement'!$O:$O,"&gt;="&amp;$A49,'IEA-MethaneAbatement'!$M:$M,$B$1,'IEA-MethaneAbatement'!$B:$B,'Country Selector'!$A$2)+VLOOKUP($C$1,'Multipliers and Adjustments'!$A$70:$I$86,TRUNC(COLUMN(C$2)/5)+2,FALSE)*SUMIFS('IEA-MethaneAbatement'!$N:$N,'IEA-MethaneAbatement'!$O:$O,"&lt;"&amp;$B49,'IEA-MethaneAbatement'!$O:$O,"&gt;="&amp;$A49,'IEA-MethaneAbatement'!$M:$M,$C$1,'IEA-MethaneAbatement'!$B:$B,'Country Selector'!$A$2)+VLOOKUP($D$1,'Multipliers and Adjustments'!$A$70:$I$86,TRUNC(COLUMN(C$2)/5)+2,FALSE)*SUMIFS('IEA-MethaneAbatement'!$N:$N,'IEA-MethaneAbatement'!$O:$O,"&lt;"&amp;$B49,'IEA-MethaneAbatement'!$O:$O,"&gt;="&amp;$A49,'IEA-MethaneAbatement'!$M:$M,$D$1,'IEA-MethaneAbatement'!$B:$B,'Country Selector'!$A$2)))*(1+INDEX('EPA to IEA Scaling'!$F$8:$AO$8,,MATCH(C$2,'EPA to IEA Scaling'!$F$1:$AO$1,0)))</f>
        <v>0</v>
      </c>
      <c r="D49" cm="1">
        <f t="array" ref="D49">((VLOOKUP($B$1,'Multipliers and Adjustments'!$A$70:$I$86,TRUNC(COLUMN(D$2)/5)+2,FALSE)*SUMIFS('IEA-MethaneAbatement'!$N:$N,'IEA-MethaneAbatement'!$O:$O,"&lt;"&amp;$B49,'IEA-MethaneAbatement'!$O:$O,"&gt;="&amp;$A49,'IEA-MethaneAbatement'!$M:$M,$B$1,'IEA-MethaneAbatement'!$B:$B,'Country Selector'!$A$2)+VLOOKUP($C$1,'Multipliers and Adjustments'!$A$70:$I$86,TRUNC(COLUMN(D$2)/5)+2,FALSE)*SUMIFS('IEA-MethaneAbatement'!$N:$N,'IEA-MethaneAbatement'!$O:$O,"&lt;"&amp;$B49,'IEA-MethaneAbatement'!$O:$O,"&gt;="&amp;$A49,'IEA-MethaneAbatement'!$M:$M,$C$1,'IEA-MethaneAbatement'!$B:$B,'Country Selector'!$A$2)+VLOOKUP($D$1,'Multipliers and Adjustments'!$A$70:$I$86,TRUNC(COLUMN(D$2)/5)+2,FALSE)*SUMIFS('IEA-MethaneAbatement'!$N:$N,'IEA-MethaneAbatement'!$O:$O,"&lt;"&amp;$B49,'IEA-MethaneAbatement'!$O:$O,"&gt;="&amp;$A49,'IEA-MethaneAbatement'!$M:$M,$D$1,'IEA-MethaneAbatement'!$B:$B,'Country Selector'!$A$2)))*(1+INDEX('EPA to IEA Scaling'!$F$8:$AO$8,,MATCH(D$2,'EPA to IEA Scaling'!$F$1:$AO$1,0)))</f>
        <v>0</v>
      </c>
      <c r="E49" cm="1">
        <f t="array" ref="E49">((VLOOKUP($B$1,'Multipliers and Adjustments'!$A$70:$I$86,TRUNC(COLUMN(E$2)/5)+2,FALSE)*SUMIFS('IEA-MethaneAbatement'!$N:$N,'IEA-MethaneAbatement'!$O:$O,"&lt;"&amp;$B49,'IEA-MethaneAbatement'!$O:$O,"&gt;="&amp;$A49,'IEA-MethaneAbatement'!$M:$M,$B$1,'IEA-MethaneAbatement'!$B:$B,'Country Selector'!$A$2)+VLOOKUP($C$1,'Multipliers and Adjustments'!$A$70:$I$86,TRUNC(COLUMN(E$2)/5)+2,FALSE)*SUMIFS('IEA-MethaneAbatement'!$N:$N,'IEA-MethaneAbatement'!$O:$O,"&lt;"&amp;$B49,'IEA-MethaneAbatement'!$O:$O,"&gt;="&amp;$A49,'IEA-MethaneAbatement'!$M:$M,$C$1,'IEA-MethaneAbatement'!$B:$B,'Country Selector'!$A$2)+VLOOKUP($D$1,'Multipliers and Adjustments'!$A$70:$I$86,TRUNC(COLUMN(E$2)/5)+2,FALSE)*SUMIFS('IEA-MethaneAbatement'!$N:$N,'IEA-MethaneAbatement'!$O:$O,"&lt;"&amp;$B49,'IEA-MethaneAbatement'!$O:$O,"&gt;="&amp;$A49,'IEA-MethaneAbatement'!$M:$M,$D$1,'IEA-MethaneAbatement'!$B:$B,'Country Selector'!$A$2)))*(1+INDEX('EPA to IEA Scaling'!$F$8:$AO$8,,MATCH(E$2,'EPA to IEA Scaling'!$F$1:$AO$1,0)))</f>
        <v>0</v>
      </c>
      <c r="F49" cm="1">
        <f t="array" ref="F49">((VLOOKUP($B$1,'Multipliers and Adjustments'!$A$70:$I$86,TRUNC(COLUMN(F$2)/5)+2,FALSE)*SUMIFS('IEA-MethaneAbatement'!$N:$N,'IEA-MethaneAbatement'!$O:$O,"&lt;"&amp;$B49,'IEA-MethaneAbatement'!$O:$O,"&gt;="&amp;$A49,'IEA-MethaneAbatement'!$M:$M,$B$1,'IEA-MethaneAbatement'!$B:$B,'Country Selector'!$A$2)+VLOOKUP($C$1,'Multipliers and Adjustments'!$A$70:$I$86,TRUNC(COLUMN(F$2)/5)+2,FALSE)*SUMIFS('IEA-MethaneAbatement'!$N:$N,'IEA-MethaneAbatement'!$O:$O,"&lt;"&amp;$B49,'IEA-MethaneAbatement'!$O:$O,"&gt;="&amp;$A49,'IEA-MethaneAbatement'!$M:$M,$C$1,'IEA-MethaneAbatement'!$B:$B,'Country Selector'!$A$2)+VLOOKUP($D$1,'Multipliers and Adjustments'!$A$70:$I$86,TRUNC(COLUMN(F$2)/5)+2,FALSE)*SUMIFS('IEA-MethaneAbatement'!$N:$N,'IEA-MethaneAbatement'!$O:$O,"&lt;"&amp;$B49,'IEA-MethaneAbatement'!$O:$O,"&gt;="&amp;$A49,'IEA-MethaneAbatement'!$M:$M,$D$1,'IEA-MethaneAbatement'!$B:$B,'Country Selector'!$A$2)))*(1+INDEX('EPA to IEA Scaling'!$F$8:$AO$8,,MATCH(F$2,'EPA to IEA Scaling'!$F$1:$AO$1,0)))</f>
        <v>0</v>
      </c>
      <c r="G49" cm="1">
        <f t="array" ref="G49">((VLOOKUP($B$1,'Multipliers and Adjustments'!$A$70:$I$86,TRUNC(COLUMN(G$2)/5)+2,FALSE)*SUMIFS('IEA-MethaneAbatement'!$N:$N,'IEA-MethaneAbatement'!$O:$O,"&lt;"&amp;$B49,'IEA-MethaneAbatement'!$O:$O,"&gt;="&amp;$A49,'IEA-MethaneAbatement'!$M:$M,$B$1,'IEA-MethaneAbatement'!$B:$B,'Country Selector'!$A$2)+VLOOKUP($C$1,'Multipliers and Adjustments'!$A$70:$I$86,TRUNC(COLUMN(G$2)/5)+2,FALSE)*SUMIFS('IEA-MethaneAbatement'!$N:$N,'IEA-MethaneAbatement'!$O:$O,"&lt;"&amp;$B49,'IEA-MethaneAbatement'!$O:$O,"&gt;="&amp;$A49,'IEA-MethaneAbatement'!$M:$M,$C$1,'IEA-MethaneAbatement'!$B:$B,'Country Selector'!$A$2)+VLOOKUP($D$1,'Multipliers and Adjustments'!$A$70:$I$86,TRUNC(COLUMN(G$2)/5)+2,FALSE)*SUMIFS('IEA-MethaneAbatement'!$N:$N,'IEA-MethaneAbatement'!$O:$O,"&lt;"&amp;$B49,'IEA-MethaneAbatement'!$O:$O,"&gt;="&amp;$A49,'IEA-MethaneAbatement'!$M:$M,$D$1,'IEA-MethaneAbatement'!$B:$B,'Country Selector'!$A$2)))*(1+INDEX('EPA to IEA Scaling'!$F$8:$AO$8,,MATCH(G$2,'EPA to IEA Scaling'!$F$1:$AO$1,0)))</f>
        <v>0</v>
      </c>
      <c r="H49" s="31" cm="1">
        <f t="array" ref="H49">((VLOOKUP($B$1,'Multipliers and Adjustments'!$A$70:$I$86,TRUNC(COLUMN(H$2)/5)+2,FALSE)*SUMIFS('IEA-MethaneAbatement'!$N:$N,'IEA-MethaneAbatement'!$O:$O,"&lt;"&amp;$B49,'IEA-MethaneAbatement'!$O:$O,"&gt;="&amp;$A49,'IEA-MethaneAbatement'!$M:$M,$B$1,'IEA-MethaneAbatement'!$B:$B,'Country Selector'!$A$2)+VLOOKUP($C$1,'Multipliers and Adjustments'!$A$70:$I$86,TRUNC(COLUMN(H$2)/5)+2,FALSE)*SUMIFS('IEA-MethaneAbatement'!$N:$N,'IEA-MethaneAbatement'!$O:$O,"&lt;"&amp;$B49,'IEA-MethaneAbatement'!$O:$O,"&gt;="&amp;$A49,'IEA-MethaneAbatement'!$M:$M,$C$1,'IEA-MethaneAbatement'!$B:$B,'Country Selector'!$A$2)+VLOOKUP($D$1,'Multipliers and Adjustments'!$A$70:$I$86,TRUNC(COLUMN(H$2)/5)+2,FALSE)*SUMIFS('IEA-MethaneAbatement'!$N:$N,'IEA-MethaneAbatement'!$O:$O,"&lt;"&amp;$B49,'IEA-MethaneAbatement'!$O:$O,"&gt;="&amp;$A49,'IEA-MethaneAbatement'!$M:$M,$D$1,'IEA-MethaneAbatement'!$B:$B,'Country Selector'!$A$2)))*(1+INDEX('EPA to IEA Scaling'!$F$8:$AO$8,,MATCH(H$2,'EPA to IEA Scaling'!$F$1:$AO$1,0)))</f>
        <v>0</v>
      </c>
      <c r="I49" cm="1">
        <f t="array" ref="I49">((VLOOKUP($B$1,'Multipliers and Adjustments'!$A$70:$I$86,TRUNC(COLUMN(I$2)/5)+2,FALSE)*SUMIFS('IEA-MethaneAbatement'!$N:$N,'IEA-MethaneAbatement'!$O:$O,"&lt;"&amp;$B49,'IEA-MethaneAbatement'!$O:$O,"&gt;="&amp;$A49,'IEA-MethaneAbatement'!$M:$M,$B$1,'IEA-MethaneAbatement'!$B:$B,'Country Selector'!$A$2)+VLOOKUP($C$1,'Multipliers and Adjustments'!$A$70:$I$86,TRUNC(COLUMN(I$2)/5)+2,FALSE)*SUMIFS('IEA-MethaneAbatement'!$N:$N,'IEA-MethaneAbatement'!$O:$O,"&lt;"&amp;$B49,'IEA-MethaneAbatement'!$O:$O,"&gt;="&amp;$A49,'IEA-MethaneAbatement'!$M:$M,$C$1,'IEA-MethaneAbatement'!$B:$B,'Country Selector'!$A$2)+VLOOKUP($D$1,'Multipliers and Adjustments'!$A$70:$I$86,TRUNC(COLUMN(I$2)/5)+2,FALSE)*SUMIFS('IEA-MethaneAbatement'!$N:$N,'IEA-MethaneAbatement'!$O:$O,"&lt;"&amp;$B49,'IEA-MethaneAbatement'!$O:$O,"&gt;="&amp;$A49,'IEA-MethaneAbatement'!$M:$M,$D$1,'IEA-MethaneAbatement'!$B:$B,'Country Selector'!$A$2)))*(1+INDEX('EPA to IEA Scaling'!$F$8:$AO$8,,MATCH(I$2,'EPA to IEA Scaling'!$F$1:$AO$1,0)))</f>
        <v>0</v>
      </c>
      <c r="J49" cm="1">
        <f t="array" ref="J49">((VLOOKUP($B$1,'Multipliers and Adjustments'!$A$70:$I$86,TRUNC(COLUMN(J$2)/5)+2,FALSE)*SUMIFS('IEA-MethaneAbatement'!$N:$N,'IEA-MethaneAbatement'!$O:$O,"&lt;"&amp;$B49,'IEA-MethaneAbatement'!$O:$O,"&gt;="&amp;$A49,'IEA-MethaneAbatement'!$M:$M,$B$1,'IEA-MethaneAbatement'!$B:$B,'Country Selector'!$A$2)+VLOOKUP($C$1,'Multipliers and Adjustments'!$A$70:$I$86,TRUNC(COLUMN(J$2)/5)+2,FALSE)*SUMIFS('IEA-MethaneAbatement'!$N:$N,'IEA-MethaneAbatement'!$O:$O,"&lt;"&amp;$B49,'IEA-MethaneAbatement'!$O:$O,"&gt;="&amp;$A49,'IEA-MethaneAbatement'!$M:$M,$C$1,'IEA-MethaneAbatement'!$B:$B,'Country Selector'!$A$2)+VLOOKUP($D$1,'Multipliers and Adjustments'!$A$70:$I$86,TRUNC(COLUMN(J$2)/5)+2,FALSE)*SUMIFS('IEA-MethaneAbatement'!$N:$N,'IEA-MethaneAbatement'!$O:$O,"&lt;"&amp;$B49,'IEA-MethaneAbatement'!$O:$O,"&gt;="&amp;$A49,'IEA-MethaneAbatement'!$M:$M,$D$1,'IEA-MethaneAbatement'!$B:$B,'Country Selector'!$A$2)))*(1+INDEX('EPA to IEA Scaling'!$F$8:$AO$8,,MATCH(J$2,'EPA to IEA Scaling'!$F$1:$AO$1,0)))</f>
        <v>0</v>
      </c>
      <c r="K49" cm="1">
        <f t="array" ref="K49">((VLOOKUP($B$1,'Multipliers and Adjustments'!$A$70:$I$86,TRUNC(COLUMN(K$2)/5)+2,FALSE)*SUMIFS('IEA-MethaneAbatement'!$N:$N,'IEA-MethaneAbatement'!$O:$O,"&lt;"&amp;$B49,'IEA-MethaneAbatement'!$O:$O,"&gt;="&amp;$A49,'IEA-MethaneAbatement'!$M:$M,$B$1,'IEA-MethaneAbatement'!$B:$B,'Country Selector'!$A$2)+VLOOKUP($C$1,'Multipliers and Adjustments'!$A$70:$I$86,TRUNC(COLUMN(K$2)/5)+2,FALSE)*SUMIFS('IEA-MethaneAbatement'!$N:$N,'IEA-MethaneAbatement'!$O:$O,"&lt;"&amp;$B49,'IEA-MethaneAbatement'!$O:$O,"&gt;="&amp;$A49,'IEA-MethaneAbatement'!$M:$M,$C$1,'IEA-MethaneAbatement'!$B:$B,'Country Selector'!$A$2)+VLOOKUP($D$1,'Multipliers and Adjustments'!$A$70:$I$86,TRUNC(COLUMN(K$2)/5)+2,FALSE)*SUMIFS('IEA-MethaneAbatement'!$N:$N,'IEA-MethaneAbatement'!$O:$O,"&lt;"&amp;$B49,'IEA-MethaneAbatement'!$O:$O,"&gt;="&amp;$A49,'IEA-MethaneAbatement'!$M:$M,$D$1,'IEA-MethaneAbatement'!$B:$B,'Country Selector'!$A$2)))*(1+INDEX('EPA to IEA Scaling'!$F$8:$AO$8,,MATCH(K$2,'EPA to IEA Scaling'!$F$1:$AO$1,0)))</f>
        <v>0</v>
      </c>
      <c r="L49" cm="1">
        <f t="array" ref="L49">((VLOOKUP($B$1,'Multipliers and Adjustments'!$A$70:$I$86,TRUNC(COLUMN(L$2)/5)+2,FALSE)*SUMIFS('IEA-MethaneAbatement'!$N:$N,'IEA-MethaneAbatement'!$O:$O,"&lt;"&amp;$B49,'IEA-MethaneAbatement'!$O:$O,"&gt;="&amp;$A49,'IEA-MethaneAbatement'!$M:$M,$B$1,'IEA-MethaneAbatement'!$B:$B,'Country Selector'!$A$2)+VLOOKUP($C$1,'Multipliers and Adjustments'!$A$70:$I$86,TRUNC(COLUMN(L$2)/5)+2,FALSE)*SUMIFS('IEA-MethaneAbatement'!$N:$N,'IEA-MethaneAbatement'!$O:$O,"&lt;"&amp;$B49,'IEA-MethaneAbatement'!$O:$O,"&gt;="&amp;$A49,'IEA-MethaneAbatement'!$M:$M,$C$1,'IEA-MethaneAbatement'!$B:$B,'Country Selector'!$A$2)+VLOOKUP($D$1,'Multipliers and Adjustments'!$A$70:$I$86,TRUNC(COLUMN(L$2)/5)+2,FALSE)*SUMIFS('IEA-MethaneAbatement'!$N:$N,'IEA-MethaneAbatement'!$O:$O,"&lt;"&amp;$B49,'IEA-MethaneAbatement'!$O:$O,"&gt;="&amp;$A49,'IEA-MethaneAbatement'!$M:$M,$D$1,'IEA-MethaneAbatement'!$B:$B,'Country Selector'!$A$2)))*(1+INDEX('EPA to IEA Scaling'!$F$8:$AO$8,,MATCH(L$2,'EPA to IEA Scaling'!$F$1:$AO$1,0)))</f>
        <v>0</v>
      </c>
      <c r="M49" s="31" cm="1">
        <f t="array" ref="M49">((VLOOKUP($B$1,'Multipliers and Adjustments'!$A$70:$I$86,TRUNC(COLUMN(M$2)/5)+2,FALSE)*SUMIFS('IEA-MethaneAbatement'!$N:$N,'IEA-MethaneAbatement'!$O:$O,"&lt;"&amp;$B49,'IEA-MethaneAbatement'!$O:$O,"&gt;="&amp;$A49,'IEA-MethaneAbatement'!$M:$M,$B$1,'IEA-MethaneAbatement'!$B:$B,'Country Selector'!$A$2)+VLOOKUP($C$1,'Multipliers and Adjustments'!$A$70:$I$86,TRUNC(COLUMN(M$2)/5)+2,FALSE)*SUMIFS('IEA-MethaneAbatement'!$N:$N,'IEA-MethaneAbatement'!$O:$O,"&lt;"&amp;$B49,'IEA-MethaneAbatement'!$O:$O,"&gt;="&amp;$A49,'IEA-MethaneAbatement'!$M:$M,$C$1,'IEA-MethaneAbatement'!$B:$B,'Country Selector'!$A$2)+VLOOKUP($D$1,'Multipliers and Adjustments'!$A$70:$I$86,TRUNC(COLUMN(M$2)/5)+2,FALSE)*SUMIFS('IEA-MethaneAbatement'!$N:$N,'IEA-MethaneAbatement'!$O:$O,"&lt;"&amp;$B49,'IEA-MethaneAbatement'!$O:$O,"&gt;="&amp;$A49,'IEA-MethaneAbatement'!$M:$M,$D$1,'IEA-MethaneAbatement'!$B:$B,'Country Selector'!$A$2)))*(1+INDEX('EPA to IEA Scaling'!$F$8:$AO$8,,MATCH(M$2,'EPA to IEA Scaling'!$F$1:$AO$1,0)))</f>
        <v>0</v>
      </c>
      <c r="N49" cm="1">
        <f t="array" ref="N49">((VLOOKUP($B$1,'Multipliers and Adjustments'!$A$70:$I$86,TRUNC(COLUMN(N$2)/5)+2,FALSE)*SUMIFS('IEA-MethaneAbatement'!$N:$N,'IEA-MethaneAbatement'!$O:$O,"&lt;"&amp;$B49,'IEA-MethaneAbatement'!$O:$O,"&gt;="&amp;$A49,'IEA-MethaneAbatement'!$M:$M,$B$1,'IEA-MethaneAbatement'!$B:$B,'Country Selector'!$A$2)+VLOOKUP($C$1,'Multipliers and Adjustments'!$A$70:$I$86,TRUNC(COLUMN(N$2)/5)+2,FALSE)*SUMIFS('IEA-MethaneAbatement'!$N:$N,'IEA-MethaneAbatement'!$O:$O,"&lt;"&amp;$B49,'IEA-MethaneAbatement'!$O:$O,"&gt;="&amp;$A49,'IEA-MethaneAbatement'!$M:$M,$C$1,'IEA-MethaneAbatement'!$B:$B,'Country Selector'!$A$2)+VLOOKUP($D$1,'Multipliers and Adjustments'!$A$70:$I$86,TRUNC(COLUMN(N$2)/5)+2,FALSE)*SUMIFS('IEA-MethaneAbatement'!$N:$N,'IEA-MethaneAbatement'!$O:$O,"&lt;"&amp;$B49,'IEA-MethaneAbatement'!$O:$O,"&gt;="&amp;$A49,'IEA-MethaneAbatement'!$M:$M,$D$1,'IEA-MethaneAbatement'!$B:$B,'Country Selector'!$A$2)))*(1+INDEX('EPA to IEA Scaling'!$F$8:$AO$8,,MATCH(N$2,'EPA to IEA Scaling'!$F$1:$AO$1,0)))</f>
        <v>0</v>
      </c>
      <c r="O49" cm="1">
        <f t="array" ref="O49">((VLOOKUP($B$1,'Multipliers and Adjustments'!$A$70:$I$86,TRUNC(COLUMN(O$2)/5)+2,FALSE)*SUMIFS('IEA-MethaneAbatement'!$N:$N,'IEA-MethaneAbatement'!$O:$O,"&lt;"&amp;$B49,'IEA-MethaneAbatement'!$O:$O,"&gt;="&amp;$A49,'IEA-MethaneAbatement'!$M:$M,$B$1,'IEA-MethaneAbatement'!$B:$B,'Country Selector'!$A$2)+VLOOKUP($C$1,'Multipliers and Adjustments'!$A$70:$I$86,TRUNC(COLUMN(O$2)/5)+2,FALSE)*SUMIFS('IEA-MethaneAbatement'!$N:$N,'IEA-MethaneAbatement'!$O:$O,"&lt;"&amp;$B49,'IEA-MethaneAbatement'!$O:$O,"&gt;="&amp;$A49,'IEA-MethaneAbatement'!$M:$M,$C$1,'IEA-MethaneAbatement'!$B:$B,'Country Selector'!$A$2)+VLOOKUP($D$1,'Multipliers and Adjustments'!$A$70:$I$86,TRUNC(COLUMN(O$2)/5)+2,FALSE)*SUMIFS('IEA-MethaneAbatement'!$N:$N,'IEA-MethaneAbatement'!$O:$O,"&lt;"&amp;$B49,'IEA-MethaneAbatement'!$O:$O,"&gt;="&amp;$A49,'IEA-MethaneAbatement'!$M:$M,$D$1,'IEA-MethaneAbatement'!$B:$B,'Country Selector'!$A$2)))*(1+INDEX('EPA to IEA Scaling'!$F$8:$AO$8,,MATCH(O$2,'EPA to IEA Scaling'!$F$1:$AO$1,0)))</f>
        <v>0</v>
      </c>
      <c r="P49" cm="1">
        <f t="array" ref="P49">((VLOOKUP($B$1,'Multipliers and Adjustments'!$A$70:$I$86,TRUNC(COLUMN(P$2)/5)+2,FALSE)*SUMIFS('IEA-MethaneAbatement'!$N:$N,'IEA-MethaneAbatement'!$O:$O,"&lt;"&amp;$B49,'IEA-MethaneAbatement'!$O:$O,"&gt;="&amp;$A49,'IEA-MethaneAbatement'!$M:$M,$B$1,'IEA-MethaneAbatement'!$B:$B,'Country Selector'!$A$2)+VLOOKUP($C$1,'Multipliers and Adjustments'!$A$70:$I$86,TRUNC(COLUMN(P$2)/5)+2,FALSE)*SUMIFS('IEA-MethaneAbatement'!$N:$N,'IEA-MethaneAbatement'!$O:$O,"&lt;"&amp;$B49,'IEA-MethaneAbatement'!$O:$O,"&gt;="&amp;$A49,'IEA-MethaneAbatement'!$M:$M,$C$1,'IEA-MethaneAbatement'!$B:$B,'Country Selector'!$A$2)+VLOOKUP($D$1,'Multipliers and Adjustments'!$A$70:$I$86,TRUNC(COLUMN(P$2)/5)+2,FALSE)*SUMIFS('IEA-MethaneAbatement'!$N:$N,'IEA-MethaneAbatement'!$O:$O,"&lt;"&amp;$B49,'IEA-MethaneAbatement'!$O:$O,"&gt;="&amp;$A49,'IEA-MethaneAbatement'!$M:$M,$D$1,'IEA-MethaneAbatement'!$B:$B,'Country Selector'!$A$2)))*(1+INDEX('EPA to IEA Scaling'!$F$8:$AO$8,,MATCH(P$2,'EPA to IEA Scaling'!$F$1:$AO$1,0)))</f>
        <v>0</v>
      </c>
      <c r="Q49" cm="1">
        <f t="array" ref="Q49">((VLOOKUP($B$1,'Multipliers and Adjustments'!$A$70:$I$86,TRUNC(COLUMN(Q$2)/5)+2,FALSE)*SUMIFS('IEA-MethaneAbatement'!$N:$N,'IEA-MethaneAbatement'!$O:$O,"&lt;"&amp;$B49,'IEA-MethaneAbatement'!$O:$O,"&gt;="&amp;$A49,'IEA-MethaneAbatement'!$M:$M,$B$1,'IEA-MethaneAbatement'!$B:$B,'Country Selector'!$A$2)+VLOOKUP($C$1,'Multipliers and Adjustments'!$A$70:$I$86,TRUNC(COLUMN(Q$2)/5)+2,FALSE)*SUMIFS('IEA-MethaneAbatement'!$N:$N,'IEA-MethaneAbatement'!$O:$O,"&lt;"&amp;$B49,'IEA-MethaneAbatement'!$O:$O,"&gt;="&amp;$A49,'IEA-MethaneAbatement'!$M:$M,$C$1,'IEA-MethaneAbatement'!$B:$B,'Country Selector'!$A$2)+VLOOKUP($D$1,'Multipliers and Adjustments'!$A$70:$I$86,TRUNC(COLUMN(Q$2)/5)+2,FALSE)*SUMIFS('IEA-MethaneAbatement'!$N:$N,'IEA-MethaneAbatement'!$O:$O,"&lt;"&amp;$B49,'IEA-MethaneAbatement'!$O:$O,"&gt;="&amp;$A49,'IEA-MethaneAbatement'!$M:$M,$D$1,'IEA-MethaneAbatement'!$B:$B,'Country Selector'!$A$2)))*(1+INDEX('EPA to IEA Scaling'!$F$8:$AO$8,,MATCH(Q$2,'EPA to IEA Scaling'!$F$1:$AO$1,0)))</f>
        <v>0</v>
      </c>
      <c r="R49" s="31" cm="1">
        <f t="array" ref="R49">((VLOOKUP($B$1,'Multipliers and Adjustments'!$A$70:$I$86,TRUNC(COLUMN(R$2)/5)+2,FALSE)*SUMIFS('IEA-MethaneAbatement'!$N:$N,'IEA-MethaneAbatement'!$O:$O,"&lt;"&amp;$B49,'IEA-MethaneAbatement'!$O:$O,"&gt;="&amp;$A49,'IEA-MethaneAbatement'!$M:$M,$B$1,'IEA-MethaneAbatement'!$B:$B,'Country Selector'!$A$2)+VLOOKUP($C$1,'Multipliers and Adjustments'!$A$70:$I$86,TRUNC(COLUMN(R$2)/5)+2,FALSE)*SUMIFS('IEA-MethaneAbatement'!$N:$N,'IEA-MethaneAbatement'!$O:$O,"&lt;"&amp;$B49,'IEA-MethaneAbatement'!$O:$O,"&gt;="&amp;$A49,'IEA-MethaneAbatement'!$M:$M,$C$1,'IEA-MethaneAbatement'!$B:$B,'Country Selector'!$A$2)+VLOOKUP($D$1,'Multipliers and Adjustments'!$A$70:$I$86,TRUNC(COLUMN(R$2)/5)+2,FALSE)*SUMIFS('IEA-MethaneAbatement'!$N:$N,'IEA-MethaneAbatement'!$O:$O,"&lt;"&amp;$B49,'IEA-MethaneAbatement'!$O:$O,"&gt;="&amp;$A49,'IEA-MethaneAbatement'!$M:$M,$D$1,'IEA-MethaneAbatement'!$B:$B,'Country Selector'!$A$2)))*(1+INDEX('EPA to IEA Scaling'!$F$8:$AO$8,,MATCH(R$2,'EPA to IEA Scaling'!$F$1:$AO$1,0)))</f>
        <v>0</v>
      </c>
      <c r="S49" cm="1">
        <f t="array" ref="S49">((VLOOKUP($B$1,'Multipliers and Adjustments'!$A$70:$I$86,TRUNC(COLUMN(S$2)/5)+2,FALSE)*SUMIFS('IEA-MethaneAbatement'!$N:$N,'IEA-MethaneAbatement'!$O:$O,"&lt;"&amp;$B49,'IEA-MethaneAbatement'!$O:$O,"&gt;="&amp;$A49,'IEA-MethaneAbatement'!$M:$M,$B$1,'IEA-MethaneAbatement'!$B:$B,'Country Selector'!$A$2)+VLOOKUP($C$1,'Multipliers and Adjustments'!$A$70:$I$86,TRUNC(COLUMN(S$2)/5)+2,FALSE)*SUMIFS('IEA-MethaneAbatement'!$N:$N,'IEA-MethaneAbatement'!$O:$O,"&lt;"&amp;$B49,'IEA-MethaneAbatement'!$O:$O,"&gt;="&amp;$A49,'IEA-MethaneAbatement'!$M:$M,$C$1,'IEA-MethaneAbatement'!$B:$B,'Country Selector'!$A$2)+VLOOKUP($D$1,'Multipliers and Adjustments'!$A$70:$I$86,TRUNC(COLUMN(S$2)/5)+2,FALSE)*SUMIFS('IEA-MethaneAbatement'!$N:$N,'IEA-MethaneAbatement'!$O:$O,"&lt;"&amp;$B49,'IEA-MethaneAbatement'!$O:$O,"&gt;="&amp;$A49,'IEA-MethaneAbatement'!$M:$M,$D$1,'IEA-MethaneAbatement'!$B:$B,'Country Selector'!$A$2)))*(1+INDEX('EPA to IEA Scaling'!$F$8:$AO$8,,MATCH(S$2,'EPA to IEA Scaling'!$F$1:$AO$1,0)))</f>
        <v>0</v>
      </c>
      <c r="T49" cm="1">
        <f t="array" ref="T49">((VLOOKUP($B$1,'Multipliers and Adjustments'!$A$70:$I$86,TRUNC(COLUMN(T$2)/5)+2,FALSE)*SUMIFS('IEA-MethaneAbatement'!$N:$N,'IEA-MethaneAbatement'!$O:$O,"&lt;"&amp;$B49,'IEA-MethaneAbatement'!$O:$O,"&gt;="&amp;$A49,'IEA-MethaneAbatement'!$M:$M,$B$1,'IEA-MethaneAbatement'!$B:$B,'Country Selector'!$A$2)+VLOOKUP($C$1,'Multipliers and Adjustments'!$A$70:$I$86,TRUNC(COLUMN(T$2)/5)+2,FALSE)*SUMIFS('IEA-MethaneAbatement'!$N:$N,'IEA-MethaneAbatement'!$O:$O,"&lt;"&amp;$B49,'IEA-MethaneAbatement'!$O:$O,"&gt;="&amp;$A49,'IEA-MethaneAbatement'!$M:$M,$C$1,'IEA-MethaneAbatement'!$B:$B,'Country Selector'!$A$2)+VLOOKUP($D$1,'Multipliers and Adjustments'!$A$70:$I$86,TRUNC(COLUMN(T$2)/5)+2,FALSE)*SUMIFS('IEA-MethaneAbatement'!$N:$N,'IEA-MethaneAbatement'!$O:$O,"&lt;"&amp;$B49,'IEA-MethaneAbatement'!$O:$O,"&gt;="&amp;$A49,'IEA-MethaneAbatement'!$M:$M,$D$1,'IEA-MethaneAbatement'!$B:$B,'Country Selector'!$A$2)))*(1+INDEX('EPA to IEA Scaling'!$F$8:$AO$8,,MATCH(T$2,'EPA to IEA Scaling'!$F$1:$AO$1,0)))</f>
        <v>0</v>
      </c>
      <c r="U49" cm="1">
        <f t="array" ref="U49">((VLOOKUP($B$1,'Multipliers and Adjustments'!$A$70:$I$86,TRUNC(COLUMN(U$2)/5)+2,FALSE)*SUMIFS('IEA-MethaneAbatement'!$N:$N,'IEA-MethaneAbatement'!$O:$O,"&lt;"&amp;$B49,'IEA-MethaneAbatement'!$O:$O,"&gt;="&amp;$A49,'IEA-MethaneAbatement'!$M:$M,$B$1,'IEA-MethaneAbatement'!$B:$B,'Country Selector'!$A$2)+VLOOKUP($C$1,'Multipliers and Adjustments'!$A$70:$I$86,TRUNC(COLUMN(U$2)/5)+2,FALSE)*SUMIFS('IEA-MethaneAbatement'!$N:$N,'IEA-MethaneAbatement'!$O:$O,"&lt;"&amp;$B49,'IEA-MethaneAbatement'!$O:$O,"&gt;="&amp;$A49,'IEA-MethaneAbatement'!$M:$M,$C$1,'IEA-MethaneAbatement'!$B:$B,'Country Selector'!$A$2)+VLOOKUP($D$1,'Multipliers and Adjustments'!$A$70:$I$86,TRUNC(COLUMN(U$2)/5)+2,FALSE)*SUMIFS('IEA-MethaneAbatement'!$N:$N,'IEA-MethaneAbatement'!$O:$O,"&lt;"&amp;$B49,'IEA-MethaneAbatement'!$O:$O,"&gt;="&amp;$A49,'IEA-MethaneAbatement'!$M:$M,$D$1,'IEA-MethaneAbatement'!$B:$B,'Country Selector'!$A$2)))*(1+INDEX('EPA to IEA Scaling'!$F$8:$AO$8,,MATCH(U$2,'EPA to IEA Scaling'!$F$1:$AO$1,0)))</f>
        <v>0</v>
      </c>
      <c r="V49" cm="1">
        <f t="array" ref="V49">((VLOOKUP($B$1,'Multipliers and Adjustments'!$A$70:$I$86,TRUNC(COLUMN(V$2)/5)+2,FALSE)*SUMIFS('IEA-MethaneAbatement'!$N:$N,'IEA-MethaneAbatement'!$O:$O,"&lt;"&amp;$B49,'IEA-MethaneAbatement'!$O:$O,"&gt;="&amp;$A49,'IEA-MethaneAbatement'!$M:$M,$B$1,'IEA-MethaneAbatement'!$B:$B,'Country Selector'!$A$2)+VLOOKUP($C$1,'Multipliers and Adjustments'!$A$70:$I$86,TRUNC(COLUMN(V$2)/5)+2,FALSE)*SUMIFS('IEA-MethaneAbatement'!$N:$N,'IEA-MethaneAbatement'!$O:$O,"&lt;"&amp;$B49,'IEA-MethaneAbatement'!$O:$O,"&gt;="&amp;$A49,'IEA-MethaneAbatement'!$M:$M,$C$1,'IEA-MethaneAbatement'!$B:$B,'Country Selector'!$A$2)+VLOOKUP($D$1,'Multipliers and Adjustments'!$A$70:$I$86,TRUNC(COLUMN(V$2)/5)+2,FALSE)*SUMIFS('IEA-MethaneAbatement'!$N:$N,'IEA-MethaneAbatement'!$O:$O,"&lt;"&amp;$B49,'IEA-MethaneAbatement'!$O:$O,"&gt;="&amp;$A49,'IEA-MethaneAbatement'!$M:$M,$D$1,'IEA-MethaneAbatement'!$B:$B,'Country Selector'!$A$2)))*(1+INDEX('EPA to IEA Scaling'!$F$8:$AO$8,,MATCH(V$2,'EPA to IEA Scaling'!$F$1:$AO$1,0)))</f>
        <v>0</v>
      </c>
      <c r="W49" s="31" cm="1">
        <f t="array" ref="W49">((VLOOKUP($B$1,'Multipliers and Adjustments'!$A$70:$I$86,TRUNC(COLUMN(W$2)/5)+2,FALSE)*SUMIFS('IEA-MethaneAbatement'!$N:$N,'IEA-MethaneAbatement'!$O:$O,"&lt;"&amp;$B49,'IEA-MethaneAbatement'!$O:$O,"&gt;="&amp;$A49,'IEA-MethaneAbatement'!$M:$M,$B$1,'IEA-MethaneAbatement'!$B:$B,'Country Selector'!$A$2)+VLOOKUP($C$1,'Multipliers and Adjustments'!$A$70:$I$86,TRUNC(COLUMN(W$2)/5)+2,FALSE)*SUMIFS('IEA-MethaneAbatement'!$N:$N,'IEA-MethaneAbatement'!$O:$O,"&lt;"&amp;$B49,'IEA-MethaneAbatement'!$O:$O,"&gt;="&amp;$A49,'IEA-MethaneAbatement'!$M:$M,$C$1,'IEA-MethaneAbatement'!$B:$B,'Country Selector'!$A$2)+VLOOKUP($D$1,'Multipliers and Adjustments'!$A$70:$I$86,TRUNC(COLUMN(W$2)/5)+2,FALSE)*SUMIFS('IEA-MethaneAbatement'!$N:$N,'IEA-MethaneAbatement'!$O:$O,"&lt;"&amp;$B49,'IEA-MethaneAbatement'!$O:$O,"&gt;="&amp;$A49,'IEA-MethaneAbatement'!$M:$M,$D$1,'IEA-MethaneAbatement'!$B:$B,'Country Selector'!$A$2)))*(1+INDEX('EPA to IEA Scaling'!$F$8:$AO$8,,MATCH(W$2,'EPA to IEA Scaling'!$F$1:$AO$1,0)))</f>
        <v>0</v>
      </c>
      <c r="X49" cm="1">
        <f t="array" ref="X49">((VLOOKUP($B$1,'Multipliers and Adjustments'!$A$70:$I$86,TRUNC(COLUMN(X$2)/5)+2,FALSE)*SUMIFS('IEA-MethaneAbatement'!$N:$N,'IEA-MethaneAbatement'!$O:$O,"&lt;"&amp;$B49,'IEA-MethaneAbatement'!$O:$O,"&gt;="&amp;$A49,'IEA-MethaneAbatement'!$M:$M,$B$1,'IEA-MethaneAbatement'!$B:$B,'Country Selector'!$A$2)+VLOOKUP($C$1,'Multipliers and Adjustments'!$A$70:$I$86,TRUNC(COLUMN(X$2)/5)+2,FALSE)*SUMIFS('IEA-MethaneAbatement'!$N:$N,'IEA-MethaneAbatement'!$O:$O,"&lt;"&amp;$B49,'IEA-MethaneAbatement'!$O:$O,"&gt;="&amp;$A49,'IEA-MethaneAbatement'!$M:$M,$C$1,'IEA-MethaneAbatement'!$B:$B,'Country Selector'!$A$2)+VLOOKUP($D$1,'Multipliers and Adjustments'!$A$70:$I$86,TRUNC(COLUMN(X$2)/5)+2,FALSE)*SUMIFS('IEA-MethaneAbatement'!$N:$N,'IEA-MethaneAbatement'!$O:$O,"&lt;"&amp;$B49,'IEA-MethaneAbatement'!$O:$O,"&gt;="&amp;$A49,'IEA-MethaneAbatement'!$M:$M,$D$1,'IEA-MethaneAbatement'!$B:$B,'Country Selector'!$A$2)))*(1+INDEX('EPA to IEA Scaling'!$F$8:$AO$8,,MATCH(X$2,'EPA to IEA Scaling'!$F$1:$AO$1,0)))</f>
        <v>0</v>
      </c>
      <c r="Y49" cm="1">
        <f t="array" ref="Y49">((VLOOKUP($B$1,'Multipliers and Adjustments'!$A$70:$I$86,TRUNC(COLUMN(Y$2)/5)+2,FALSE)*SUMIFS('IEA-MethaneAbatement'!$N:$N,'IEA-MethaneAbatement'!$O:$O,"&lt;"&amp;$B49,'IEA-MethaneAbatement'!$O:$O,"&gt;="&amp;$A49,'IEA-MethaneAbatement'!$M:$M,$B$1,'IEA-MethaneAbatement'!$B:$B,'Country Selector'!$A$2)+VLOOKUP($C$1,'Multipliers and Adjustments'!$A$70:$I$86,TRUNC(COLUMN(Y$2)/5)+2,FALSE)*SUMIFS('IEA-MethaneAbatement'!$N:$N,'IEA-MethaneAbatement'!$O:$O,"&lt;"&amp;$B49,'IEA-MethaneAbatement'!$O:$O,"&gt;="&amp;$A49,'IEA-MethaneAbatement'!$M:$M,$C$1,'IEA-MethaneAbatement'!$B:$B,'Country Selector'!$A$2)+VLOOKUP($D$1,'Multipliers and Adjustments'!$A$70:$I$86,TRUNC(COLUMN(Y$2)/5)+2,FALSE)*SUMIFS('IEA-MethaneAbatement'!$N:$N,'IEA-MethaneAbatement'!$O:$O,"&lt;"&amp;$B49,'IEA-MethaneAbatement'!$O:$O,"&gt;="&amp;$A49,'IEA-MethaneAbatement'!$M:$M,$D$1,'IEA-MethaneAbatement'!$B:$B,'Country Selector'!$A$2)))*(1+INDEX('EPA to IEA Scaling'!$F$8:$AO$8,,MATCH(Y$2,'EPA to IEA Scaling'!$F$1:$AO$1,0)))</f>
        <v>0</v>
      </c>
      <c r="Z49" cm="1">
        <f t="array" ref="Z49">((VLOOKUP($B$1,'Multipliers and Adjustments'!$A$70:$I$86,TRUNC(COLUMN(Z$2)/5)+2,FALSE)*SUMIFS('IEA-MethaneAbatement'!$N:$N,'IEA-MethaneAbatement'!$O:$O,"&lt;"&amp;$B49,'IEA-MethaneAbatement'!$O:$O,"&gt;="&amp;$A49,'IEA-MethaneAbatement'!$M:$M,$B$1,'IEA-MethaneAbatement'!$B:$B,'Country Selector'!$A$2)+VLOOKUP($C$1,'Multipliers and Adjustments'!$A$70:$I$86,TRUNC(COLUMN(Z$2)/5)+2,FALSE)*SUMIFS('IEA-MethaneAbatement'!$N:$N,'IEA-MethaneAbatement'!$O:$O,"&lt;"&amp;$B49,'IEA-MethaneAbatement'!$O:$O,"&gt;="&amp;$A49,'IEA-MethaneAbatement'!$M:$M,$C$1,'IEA-MethaneAbatement'!$B:$B,'Country Selector'!$A$2)+VLOOKUP($D$1,'Multipliers and Adjustments'!$A$70:$I$86,TRUNC(COLUMN(Z$2)/5)+2,FALSE)*SUMIFS('IEA-MethaneAbatement'!$N:$N,'IEA-MethaneAbatement'!$O:$O,"&lt;"&amp;$B49,'IEA-MethaneAbatement'!$O:$O,"&gt;="&amp;$A49,'IEA-MethaneAbatement'!$M:$M,$D$1,'IEA-MethaneAbatement'!$B:$B,'Country Selector'!$A$2)))*(1+INDEX('EPA to IEA Scaling'!$F$8:$AO$8,,MATCH(Z$2,'EPA to IEA Scaling'!$F$1:$AO$1,0)))</f>
        <v>0</v>
      </c>
      <c r="AA49" cm="1">
        <f t="array" ref="AA49">((VLOOKUP($B$1,'Multipliers and Adjustments'!$A$70:$I$86,TRUNC(COLUMN(AA$2)/5)+2,FALSE)*SUMIFS('IEA-MethaneAbatement'!$N:$N,'IEA-MethaneAbatement'!$O:$O,"&lt;"&amp;$B49,'IEA-MethaneAbatement'!$O:$O,"&gt;="&amp;$A49,'IEA-MethaneAbatement'!$M:$M,$B$1,'IEA-MethaneAbatement'!$B:$B,'Country Selector'!$A$2)+VLOOKUP($C$1,'Multipliers and Adjustments'!$A$70:$I$86,TRUNC(COLUMN(AA$2)/5)+2,FALSE)*SUMIFS('IEA-MethaneAbatement'!$N:$N,'IEA-MethaneAbatement'!$O:$O,"&lt;"&amp;$B49,'IEA-MethaneAbatement'!$O:$O,"&gt;="&amp;$A49,'IEA-MethaneAbatement'!$M:$M,$C$1,'IEA-MethaneAbatement'!$B:$B,'Country Selector'!$A$2)+VLOOKUP($D$1,'Multipliers and Adjustments'!$A$70:$I$86,TRUNC(COLUMN(AA$2)/5)+2,FALSE)*SUMIFS('IEA-MethaneAbatement'!$N:$N,'IEA-MethaneAbatement'!$O:$O,"&lt;"&amp;$B49,'IEA-MethaneAbatement'!$O:$O,"&gt;="&amp;$A49,'IEA-MethaneAbatement'!$M:$M,$D$1,'IEA-MethaneAbatement'!$B:$B,'Country Selector'!$A$2)))*(1+INDEX('EPA to IEA Scaling'!$F$8:$AO$8,,MATCH(AA$2,'EPA to IEA Scaling'!$F$1:$AO$1,0)))</f>
        <v>0</v>
      </c>
      <c r="AB49" s="31" cm="1">
        <f t="array" ref="AB49">((VLOOKUP($B$1,'Multipliers and Adjustments'!$A$70:$I$86,TRUNC(COLUMN(AB$2)/5)+2,FALSE)*SUMIFS('IEA-MethaneAbatement'!$N:$N,'IEA-MethaneAbatement'!$O:$O,"&lt;"&amp;$B49,'IEA-MethaneAbatement'!$O:$O,"&gt;="&amp;$A49,'IEA-MethaneAbatement'!$M:$M,$B$1,'IEA-MethaneAbatement'!$B:$B,'Country Selector'!$A$2)+VLOOKUP($C$1,'Multipliers and Adjustments'!$A$70:$I$86,TRUNC(COLUMN(AB$2)/5)+2,FALSE)*SUMIFS('IEA-MethaneAbatement'!$N:$N,'IEA-MethaneAbatement'!$O:$O,"&lt;"&amp;$B49,'IEA-MethaneAbatement'!$O:$O,"&gt;="&amp;$A49,'IEA-MethaneAbatement'!$M:$M,$C$1,'IEA-MethaneAbatement'!$B:$B,'Country Selector'!$A$2)+VLOOKUP($D$1,'Multipliers and Adjustments'!$A$70:$I$86,TRUNC(COLUMN(AB$2)/5)+2,FALSE)*SUMIFS('IEA-MethaneAbatement'!$N:$N,'IEA-MethaneAbatement'!$O:$O,"&lt;"&amp;$B49,'IEA-MethaneAbatement'!$O:$O,"&gt;="&amp;$A49,'IEA-MethaneAbatement'!$M:$M,$D$1,'IEA-MethaneAbatement'!$B:$B,'Country Selector'!$A$2)))*(1+INDEX('EPA to IEA Scaling'!$F$8:$AO$8,,MATCH(AB$2,'EPA to IEA Scaling'!$F$1:$AO$1,0)))</f>
        <v>0</v>
      </c>
      <c r="AC49" cm="1">
        <f t="array" ref="AC49">((VLOOKUP($B$1,'Multipliers and Adjustments'!$A$70:$I$86,TRUNC(COLUMN(AC$2)/5)+2,FALSE)*SUMIFS('IEA-MethaneAbatement'!$N:$N,'IEA-MethaneAbatement'!$O:$O,"&lt;"&amp;$B49,'IEA-MethaneAbatement'!$O:$O,"&gt;="&amp;$A49,'IEA-MethaneAbatement'!$M:$M,$B$1,'IEA-MethaneAbatement'!$B:$B,'Country Selector'!$A$2)+VLOOKUP($C$1,'Multipliers and Adjustments'!$A$70:$I$86,TRUNC(COLUMN(AC$2)/5)+2,FALSE)*SUMIFS('IEA-MethaneAbatement'!$N:$N,'IEA-MethaneAbatement'!$O:$O,"&lt;"&amp;$B49,'IEA-MethaneAbatement'!$O:$O,"&gt;="&amp;$A49,'IEA-MethaneAbatement'!$M:$M,$C$1,'IEA-MethaneAbatement'!$B:$B,'Country Selector'!$A$2)+VLOOKUP($D$1,'Multipliers and Adjustments'!$A$70:$I$86,TRUNC(COLUMN(AC$2)/5)+2,FALSE)*SUMIFS('IEA-MethaneAbatement'!$N:$N,'IEA-MethaneAbatement'!$O:$O,"&lt;"&amp;$B49,'IEA-MethaneAbatement'!$O:$O,"&gt;="&amp;$A49,'IEA-MethaneAbatement'!$M:$M,$D$1,'IEA-MethaneAbatement'!$B:$B,'Country Selector'!$A$2)))*(1+INDEX('EPA to IEA Scaling'!$F$8:$AO$8,,MATCH(AC$2,'EPA to IEA Scaling'!$F$1:$AO$1,0)))</f>
        <v>0</v>
      </c>
      <c r="AD49" cm="1">
        <f t="array" ref="AD49">((VLOOKUP($B$1,'Multipliers and Adjustments'!$A$70:$I$86,TRUNC(COLUMN(AD$2)/5)+2,FALSE)*SUMIFS('IEA-MethaneAbatement'!$N:$N,'IEA-MethaneAbatement'!$O:$O,"&lt;"&amp;$B49,'IEA-MethaneAbatement'!$O:$O,"&gt;="&amp;$A49,'IEA-MethaneAbatement'!$M:$M,$B$1,'IEA-MethaneAbatement'!$B:$B,'Country Selector'!$A$2)+VLOOKUP($C$1,'Multipliers and Adjustments'!$A$70:$I$86,TRUNC(COLUMN(AD$2)/5)+2,FALSE)*SUMIFS('IEA-MethaneAbatement'!$N:$N,'IEA-MethaneAbatement'!$O:$O,"&lt;"&amp;$B49,'IEA-MethaneAbatement'!$O:$O,"&gt;="&amp;$A49,'IEA-MethaneAbatement'!$M:$M,$C$1,'IEA-MethaneAbatement'!$B:$B,'Country Selector'!$A$2)+VLOOKUP($D$1,'Multipliers and Adjustments'!$A$70:$I$86,TRUNC(COLUMN(AD$2)/5)+2,FALSE)*SUMIFS('IEA-MethaneAbatement'!$N:$N,'IEA-MethaneAbatement'!$O:$O,"&lt;"&amp;$B49,'IEA-MethaneAbatement'!$O:$O,"&gt;="&amp;$A49,'IEA-MethaneAbatement'!$M:$M,$D$1,'IEA-MethaneAbatement'!$B:$B,'Country Selector'!$A$2)))*(1+INDEX('EPA to IEA Scaling'!$F$8:$AO$8,,MATCH(AD$2,'EPA to IEA Scaling'!$F$1:$AO$1,0)))</f>
        <v>0</v>
      </c>
      <c r="AE49" cm="1">
        <f t="array" ref="AE49">((VLOOKUP($B$1,'Multipliers and Adjustments'!$A$70:$I$86,TRUNC(COLUMN(AE$2)/5)+2,FALSE)*SUMIFS('IEA-MethaneAbatement'!$N:$N,'IEA-MethaneAbatement'!$O:$O,"&lt;"&amp;$B49,'IEA-MethaneAbatement'!$O:$O,"&gt;="&amp;$A49,'IEA-MethaneAbatement'!$M:$M,$B$1,'IEA-MethaneAbatement'!$B:$B,'Country Selector'!$A$2)+VLOOKUP($C$1,'Multipliers and Adjustments'!$A$70:$I$86,TRUNC(COLUMN(AE$2)/5)+2,FALSE)*SUMIFS('IEA-MethaneAbatement'!$N:$N,'IEA-MethaneAbatement'!$O:$O,"&lt;"&amp;$B49,'IEA-MethaneAbatement'!$O:$O,"&gt;="&amp;$A49,'IEA-MethaneAbatement'!$M:$M,$C$1,'IEA-MethaneAbatement'!$B:$B,'Country Selector'!$A$2)+VLOOKUP($D$1,'Multipliers and Adjustments'!$A$70:$I$86,TRUNC(COLUMN(AE$2)/5)+2,FALSE)*SUMIFS('IEA-MethaneAbatement'!$N:$N,'IEA-MethaneAbatement'!$O:$O,"&lt;"&amp;$B49,'IEA-MethaneAbatement'!$O:$O,"&gt;="&amp;$A49,'IEA-MethaneAbatement'!$M:$M,$D$1,'IEA-MethaneAbatement'!$B:$B,'Country Selector'!$A$2)))*(1+INDEX('EPA to IEA Scaling'!$F$8:$AO$8,,MATCH(AE$2,'EPA to IEA Scaling'!$F$1:$AO$1,0)))</f>
        <v>0</v>
      </c>
      <c r="AF49" cm="1">
        <f t="array" ref="AF49">((VLOOKUP($B$1,'Multipliers and Adjustments'!$A$70:$I$86,TRUNC(COLUMN(AF$2)/5)+2,FALSE)*SUMIFS('IEA-MethaneAbatement'!$N:$N,'IEA-MethaneAbatement'!$O:$O,"&lt;"&amp;$B49,'IEA-MethaneAbatement'!$O:$O,"&gt;="&amp;$A49,'IEA-MethaneAbatement'!$M:$M,$B$1,'IEA-MethaneAbatement'!$B:$B,'Country Selector'!$A$2)+VLOOKUP($C$1,'Multipliers and Adjustments'!$A$70:$I$86,TRUNC(COLUMN(AF$2)/5)+2,FALSE)*SUMIFS('IEA-MethaneAbatement'!$N:$N,'IEA-MethaneAbatement'!$O:$O,"&lt;"&amp;$B49,'IEA-MethaneAbatement'!$O:$O,"&gt;="&amp;$A49,'IEA-MethaneAbatement'!$M:$M,$C$1,'IEA-MethaneAbatement'!$B:$B,'Country Selector'!$A$2)+VLOOKUP($D$1,'Multipliers and Adjustments'!$A$70:$I$86,TRUNC(COLUMN(AF$2)/5)+2,FALSE)*SUMIFS('IEA-MethaneAbatement'!$N:$N,'IEA-MethaneAbatement'!$O:$O,"&lt;"&amp;$B49,'IEA-MethaneAbatement'!$O:$O,"&gt;="&amp;$A49,'IEA-MethaneAbatement'!$M:$M,$D$1,'IEA-MethaneAbatement'!$B:$B,'Country Selector'!$A$2)))*(1+INDEX('EPA to IEA Scaling'!$F$8:$AO$8,,MATCH(AF$2,'EPA to IEA Scaling'!$F$1:$AO$1,0)))</f>
        <v>0</v>
      </c>
      <c r="AG49" s="31" cm="1">
        <f t="array" ref="AG49">((VLOOKUP($B$1,'Multipliers and Adjustments'!$A$70:$I$86,TRUNC(COLUMN(AG$2)/5)+2,FALSE)*SUMIFS('IEA-MethaneAbatement'!$N:$N,'IEA-MethaneAbatement'!$O:$O,"&lt;"&amp;$B49,'IEA-MethaneAbatement'!$O:$O,"&gt;="&amp;$A49,'IEA-MethaneAbatement'!$M:$M,$B$1,'IEA-MethaneAbatement'!$B:$B,'Country Selector'!$A$2)+VLOOKUP($C$1,'Multipliers and Adjustments'!$A$70:$I$86,TRUNC(COLUMN(AG$2)/5)+2,FALSE)*SUMIFS('IEA-MethaneAbatement'!$N:$N,'IEA-MethaneAbatement'!$O:$O,"&lt;"&amp;$B49,'IEA-MethaneAbatement'!$O:$O,"&gt;="&amp;$A49,'IEA-MethaneAbatement'!$M:$M,$C$1,'IEA-MethaneAbatement'!$B:$B,'Country Selector'!$A$2)+VLOOKUP($D$1,'Multipliers and Adjustments'!$A$70:$I$86,TRUNC(COLUMN(AG$2)/5)+2,FALSE)*SUMIFS('IEA-MethaneAbatement'!$N:$N,'IEA-MethaneAbatement'!$O:$O,"&lt;"&amp;$B49,'IEA-MethaneAbatement'!$O:$O,"&gt;="&amp;$A49,'IEA-MethaneAbatement'!$M:$M,$D$1,'IEA-MethaneAbatement'!$B:$B,'Country Selector'!$A$2)))*(1+INDEX('EPA to IEA Scaling'!$F$8:$AO$8,,MATCH(AG$2,'EPA to IEA Scaling'!$F$1:$AO$1,0)))</f>
        <v>0</v>
      </c>
      <c r="AH49" cm="1">
        <f t="array" ref="AH49">((VLOOKUP($B$1,'Multipliers and Adjustments'!$A$70:$I$86,TRUNC(COLUMN(AH$2)/5)+2,FALSE)*SUMIFS('IEA-MethaneAbatement'!$N:$N,'IEA-MethaneAbatement'!$O:$O,"&lt;"&amp;$B49,'IEA-MethaneAbatement'!$O:$O,"&gt;="&amp;$A49,'IEA-MethaneAbatement'!$M:$M,$B$1,'IEA-MethaneAbatement'!$B:$B,'Country Selector'!$A$2)+VLOOKUP($C$1,'Multipliers and Adjustments'!$A$70:$I$86,TRUNC(COLUMN(AH$2)/5)+2,FALSE)*SUMIFS('IEA-MethaneAbatement'!$N:$N,'IEA-MethaneAbatement'!$O:$O,"&lt;"&amp;$B49,'IEA-MethaneAbatement'!$O:$O,"&gt;="&amp;$A49,'IEA-MethaneAbatement'!$M:$M,$C$1,'IEA-MethaneAbatement'!$B:$B,'Country Selector'!$A$2)+VLOOKUP($D$1,'Multipliers and Adjustments'!$A$70:$I$86,TRUNC(COLUMN(AH$2)/5)+2,FALSE)*SUMIFS('IEA-MethaneAbatement'!$N:$N,'IEA-MethaneAbatement'!$O:$O,"&lt;"&amp;$B49,'IEA-MethaneAbatement'!$O:$O,"&gt;="&amp;$A49,'IEA-MethaneAbatement'!$M:$M,$D$1,'IEA-MethaneAbatement'!$B:$B,'Country Selector'!$A$2)))*(1+INDEX('EPA to IEA Scaling'!$F$8:$AO$8,,MATCH(AH$2,'EPA to IEA Scaling'!$F$1:$AO$1,0)))</f>
        <v>0</v>
      </c>
      <c r="AI49" cm="1">
        <f t="array" ref="AI49">((VLOOKUP($B$1,'Multipliers and Adjustments'!$A$70:$I$86,TRUNC(COLUMN(AI$2)/5)+2,FALSE)*SUMIFS('IEA-MethaneAbatement'!$N:$N,'IEA-MethaneAbatement'!$O:$O,"&lt;"&amp;$B49,'IEA-MethaneAbatement'!$O:$O,"&gt;="&amp;$A49,'IEA-MethaneAbatement'!$M:$M,$B$1,'IEA-MethaneAbatement'!$B:$B,'Country Selector'!$A$2)+VLOOKUP($C$1,'Multipliers and Adjustments'!$A$70:$I$86,TRUNC(COLUMN(AI$2)/5)+2,FALSE)*SUMIFS('IEA-MethaneAbatement'!$N:$N,'IEA-MethaneAbatement'!$O:$O,"&lt;"&amp;$B49,'IEA-MethaneAbatement'!$O:$O,"&gt;="&amp;$A49,'IEA-MethaneAbatement'!$M:$M,$C$1,'IEA-MethaneAbatement'!$B:$B,'Country Selector'!$A$2)+VLOOKUP($D$1,'Multipliers and Adjustments'!$A$70:$I$86,TRUNC(COLUMN(AI$2)/5)+2,FALSE)*SUMIFS('IEA-MethaneAbatement'!$N:$N,'IEA-MethaneAbatement'!$O:$O,"&lt;"&amp;$B49,'IEA-MethaneAbatement'!$O:$O,"&gt;="&amp;$A49,'IEA-MethaneAbatement'!$M:$M,$D$1,'IEA-MethaneAbatement'!$B:$B,'Country Selector'!$A$2)))*(1+INDEX('EPA to IEA Scaling'!$F$8:$AO$8,,MATCH(AI$2,'EPA to IEA Scaling'!$F$1:$AO$1,0)))</f>
        <v>0</v>
      </c>
      <c r="AJ49" cm="1">
        <f t="array" ref="AJ49">((VLOOKUP($B$1,'Multipliers and Adjustments'!$A$70:$I$86,TRUNC(COLUMN(AJ$2)/5)+2,FALSE)*SUMIFS('IEA-MethaneAbatement'!$N:$N,'IEA-MethaneAbatement'!$O:$O,"&lt;"&amp;$B49,'IEA-MethaneAbatement'!$O:$O,"&gt;="&amp;$A49,'IEA-MethaneAbatement'!$M:$M,$B$1,'IEA-MethaneAbatement'!$B:$B,'Country Selector'!$A$2)+VLOOKUP($C$1,'Multipliers and Adjustments'!$A$70:$I$86,TRUNC(COLUMN(AJ$2)/5)+2,FALSE)*SUMIFS('IEA-MethaneAbatement'!$N:$N,'IEA-MethaneAbatement'!$O:$O,"&lt;"&amp;$B49,'IEA-MethaneAbatement'!$O:$O,"&gt;="&amp;$A49,'IEA-MethaneAbatement'!$M:$M,$C$1,'IEA-MethaneAbatement'!$B:$B,'Country Selector'!$A$2)+VLOOKUP($D$1,'Multipliers and Adjustments'!$A$70:$I$86,TRUNC(COLUMN(AJ$2)/5)+2,FALSE)*SUMIFS('IEA-MethaneAbatement'!$N:$N,'IEA-MethaneAbatement'!$O:$O,"&lt;"&amp;$B49,'IEA-MethaneAbatement'!$O:$O,"&gt;="&amp;$A49,'IEA-MethaneAbatement'!$M:$M,$D$1,'IEA-MethaneAbatement'!$B:$B,'Country Selector'!$A$2)))*(1+INDEX('EPA to IEA Scaling'!$F$8:$AO$8,,MATCH(AJ$2,'EPA to IEA Scaling'!$F$1:$AO$1,0)))</f>
        <v>0</v>
      </c>
      <c r="AK49" cm="1">
        <f t="array" ref="AK49">((VLOOKUP($B$1,'Multipliers and Adjustments'!$A$70:$I$86,TRUNC(COLUMN(AK$2)/5)+2,FALSE)*SUMIFS('IEA-MethaneAbatement'!$N:$N,'IEA-MethaneAbatement'!$O:$O,"&lt;"&amp;$B49,'IEA-MethaneAbatement'!$O:$O,"&gt;="&amp;$A49,'IEA-MethaneAbatement'!$M:$M,$B$1,'IEA-MethaneAbatement'!$B:$B,'Country Selector'!$A$2)+VLOOKUP($C$1,'Multipliers and Adjustments'!$A$70:$I$86,TRUNC(COLUMN(AK$2)/5)+2,FALSE)*SUMIFS('IEA-MethaneAbatement'!$N:$N,'IEA-MethaneAbatement'!$O:$O,"&lt;"&amp;$B49,'IEA-MethaneAbatement'!$O:$O,"&gt;="&amp;$A49,'IEA-MethaneAbatement'!$M:$M,$C$1,'IEA-MethaneAbatement'!$B:$B,'Country Selector'!$A$2)+VLOOKUP($D$1,'Multipliers and Adjustments'!$A$70:$I$86,TRUNC(COLUMN(AK$2)/5)+2,FALSE)*SUMIFS('IEA-MethaneAbatement'!$N:$N,'IEA-MethaneAbatement'!$O:$O,"&lt;"&amp;$B49,'IEA-MethaneAbatement'!$O:$O,"&gt;="&amp;$A49,'IEA-MethaneAbatement'!$M:$M,$D$1,'IEA-MethaneAbatement'!$B:$B,'Country Selector'!$A$2)))*(1+INDEX('EPA to IEA Scaling'!$F$8:$AO$8,,MATCH(AK$2,'EPA to IEA Scaling'!$F$1:$AO$1,0)))</f>
        <v>0</v>
      </c>
      <c r="AL49" s="31" cm="1">
        <f t="array" ref="AL49">((VLOOKUP($B$1,'Multipliers and Adjustments'!$A$70:$I$86,TRUNC(COLUMN(AL$2)/5)+2,FALSE)*SUMIFS('IEA-MethaneAbatement'!$N:$N,'IEA-MethaneAbatement'!$O:$O,"&lt;"&amp;$B49,'IEA-MethaneAbatement'!$O:$O,"&gt;="&amp;$A49,'IEA-MethaneAbatement'!$M:$M,$B$1,'IEA-MethaneAbatement'!$B:$B,'Country Selector'!$A$2)+VLOOKUP($C$1,'Multipliers and Adjustments'!$A$70:$I$86,TRUNC(COLUMN(AL$2)/5)+2,FALSE)*SUMIFS('IEA-MethaneAbatement'!$N:$N,'IEA-MethaneAbatement'!$O:$O,"&lt;"&amp;$B49,'IEA-MethaneAbatement'!$O:$O,"&gt;="&amp;$A49,'IEA-MethaneAbatement'!$M:$M,$C$1,'IEA-MethaneAbatement'!$B:$B,'Country Selector'!$A$2)+VLOOKUP($D$1,'Multipliers and Adjustments'!$A$70:$I$86,TRUNC(COLUMN(AL$2)/5)+2,FALSE)*SUMIFS('IEA-MethaneAbatement'!$N:$N,'IEA-MethaneAbatement'!$O:$O,"&lt;"&amp;$B49,'IEA-MethaneAbatement'!$O:$O,"&gt;="&amp;$A49,'IEA-MethaneAbatement'!$M:$M,$D$1,'IEA-MethaneAbatement'!$B:$B,'Country Selector'!$A$2)))*(1+INDEX('EPA to IEA Scaling'!$F$8:$AO$8,,MATCH(AL$2,'EPA to IEA Scaling'!$F$1:$AO$1,0)))</f>
        <v>0</v>
      </c>
    </row>
    <row r="50" spans="1:38" x14ac:dyDescent="0.45">
      <c r="A50" s="12">
        <f t="shared" si="1"/>
        <v>350</v>
      </c>
      <c r="B50" s="11">
        <f t="shared" si="0"/>
        <v>400</v>
      </c>
      <c r="C50" s="47" cm="1">
        <f t="array" ref="C50">((VLOOKUP($B$1,'Multipliers and Adjustments'!$A$70:$I$86,TRUNC(COLUMN(C$2)/5)+2,FALSE)*SUMIFS('IEA-MethaneAbatement'!$N:$N,'IEA-MethaneAbatement'!$O:$O,"&lt;"&amp;$B50,'IEA-MethaneAbatement'!$O:$O,"&gt;="&amp;$A50,'IEA-MethaneAbatement'!$M:$M,$B$1,'IEA-MethaneAbatement'!$B:$B,'Country Selector'!$A$2)+VLOOKUP($C$1,'Multipliers and Adjustments'!$A$70:$I$86,TRUNC(COLUMN(C$2)/5)+2,FALSE)*SUMIFS('IEA-MethaneAbatement'!$N:$N,'IEA-MethaneAbatement'!$O:$O,"&lt;"&amp;$B50,'IEA-MethaneAbatement'!$O:$O,"&gt;="&amp;$A50,'IEA-MethaneAbatement'!$M:$M,$C$1,'IEA-MethaneAbatement'!$B:$B,'Country Selector'!$A$2)+VLOOKUP($D$1,'Multipliers and Adjustments'!$A$70:$I$86,TRUNC(COLUMN(C$2)/5)+2,FALSE)*SUMIFS('IEA-MethaneAbatement'!$N:$N,'IEA-MethaneAbatement'!$O:$O,"&lt;"&amp;$B50,'IEA-MethaneAbatement'!$O:$O,"&gt;="&amp;$A50,'IEA-MethaneAbatement'!$M:$M,$D$1,'IEA-MethaneAbatement'!$B:$B,'Country Selector'!$A$2)))*(1+INDEX('EPA to IEA Scaling'!$F$8:$AO$8,,MATCH(C$2,'EPA to IEA Scaling'!$F$1:$AO$1,0)))</f>
        <v>0</v>
      </c>
      <c r="D50" cm="1">
        <f t="array" ref="D50">((VLOOKUP($B$1,'Multipliers and Adjustments'!$A$70:$I$86,TRUNC(COLUMN(D$2)/5)+2,FALSE)*SUMIFS('IEA-MethaneAbatement'!$N:$N,'IEA-MethaneAbatement'!$O:$O,"&lt;"&amp;$B50,'IEA-MethaneAbatement'!$O:$O,"&gt;="&amp;$A50,'IEA-MethaneAbatement'!$M:$M,$B$1,'IEA-MethaneAbatement'!$B:$B,'Country Selector'!$A$2)+VLOOKUP($C$1,'Multipliers and Adjustments'!$A$70:$I$86,TRUNC(COLUMN(D$2)/5)+2,FALSE)*SUMIFS('IEA-MethaneAbatement'!$N:$N,'IEA-MethaneAbatement'!$O:$O,"&lt;"&amp;$B50,'IEA-MethaneAbatement'!$O:$O,"&gt;="&amp;$A50,'IEA-MethaneAbatement'!$M:$M,$C$1,'IEA-MethaneAbatement'!$B:$B,'Country Selector'!$A$2)+VLOOKUP($D$1,'Multipliers and Adjustments'!$A$70:$I$86,TRUNC(COLUMN(D$2)/5)+2,FALSE)*SUMIFS('IEA-MethaneAbatement'!$N:$N,'IEA-MethaneAbatement'!$O:$O,"&lt;"&amp;$B50,'IEA-MethaneAbatement'!$O:$O,"&gt;="&amp;$A50,'IEA-MethaneAbatement'!$M:$M,$D$1,'IEA-MethaneAbatement'!$B:$B,'Country Selector'!$A$2)))*(1+INDEX('EPA to IEA Scaling'!$F$8:$AO$8,,MATCH(D$2,'EPA to IEA Scaling'!$F$1:$AO$1,0)))</f>
        <v>0</v>
      </c>
      <c r="E50" cm="1">
        <f t="array" ref="E50">((VLOOKUP($B$1,'Multipliers and Adjustments'!$A$70:$I$86,TRUNC(COLUMN(E$2)/5)+2,FALSE)*SUMIFS('IEA-MethaneAbatement'!$N:$N,'IEA-MethaneAbatement'!$O:$O,"&lt;"&amp;$B50,'IEA-MethaneAbatement'!$O:$O,"&gt;="&amp;$A50,'IEA-MethaneAbatement'!$M:$M,$B$1,'IEA-MethaneAbatement'!$B:$B,'Country Selector'!$A$2)+VLOOKUP($C$1,'Multipliers and Adjustments'!$A$70:$I$86,TRUNC(COLUMN(E$2)/5)+2,FALSE)*SUMIFS('IEA-MethaneAbatement'!$N:$N,'IEA-MethaneAbatement'!$O:$O,"&lt;"&amp;$B50,'IEA-MethaneAbatement'!$O:$O,"&gt;="&amp;$A50,'IEA-MethaneAbatement'!$M:$M,$C$1,'IEA-MethaneAbatement'!$B:$B,'Country Selector'!$A$2)+VLOOKUP($D$1,'Multipliers and Adjustments'!$A$70:$I$86,TRUNC(COLUMN(E$2)/5)+2,FALSE)*SUMIFS('IEA-MethaneAbatement'!$N:$N,'IEA-MethaneAbatement'!$O:$O,"&lt;"&amp;$B50,'IEA-MethaneAbatement'!$O:$O,"&gt;="&amp;$A50,'IEA-MethaneAbatement'!$M:$M,$D$1,'IEA-MethaneAbatement'!$B:$B,'Country Selector'!$A$2)))*(1+INDEX('EPA to IEA Scaling'!$F$8:$AO$8,,MATCH(E$2,'EPA to IEA Scaling'!$F$1:$AO$1,0)))</f>
        <v>0</v>
      </c>
      <c r="F50" cm="1">
        <f t="array" ref="F50">((VLOOKUP($B$1,'Multipliers and Adjustments'!$A$70:$I$86,TRUNC(COLUMN(F$2)/5)+2,FALSE)*SUMIFS('IEA-MethaneAbatement'!$N:$N,'IEA-MethaneAbatement'!$O:$O,"&lt;"&amp;$B50,'IEA-MethaneAbatement'!$O:$O,"&gt;="&amp;$A50,'IEA-MethaneAbatement'!$M:$M,$B$1,'IEA-MethaneAbatement'!$B:$B,'Country Selector'!$A$2)+VLOOKUP($C$1,'Multipliers and Adjustments'!$A$70:$I$86,TRUNC(COLUMN(F$2)/5)+2,FALSE)*SUMIFS('IEA-MethaneAbatement'!$N:$N,'IEA-MethaneAbatement'!$O:$O,"&lt;"&amp;$B50,'IEA-MethaneAbatement'!$O:$O,"&gt;="&amp;$A50,'IEA-MethaneAbatement'!$M:$M,$C$1,'IEA-MethaneAbatement'!$B:$B,'Country Selector'!$A$2)+VLOOKUP($D$1,'Multipliers and Adjustments'!$A$70:$I$86,TRUNC(COLUMN(F$2)/5)+2,FALSE)*SUMIFS('IEA-MethaneAbatement'!$N:$N,'IEA-MethaneAbatement'!$O:$O,"&lt;"&amp;$B50,'IEA-MethaneAbatement'!$O:$O,"&gt;="&amp;$A50,'IEA-MethaneAbatement'!$M:$M,$D$1,'IEA-MethaneAbatement'!$B:$B,'Country Selector'!$A$2)))*(1+INDEX('EPA to IEA Scaling'!$F$8:$AO$8,,MATCH(F$2,'EPA to IEA Scaling'!$F$1:$AO$1,0)))</f>
        <v>0</v>
      </c>
      <c r="G50" cm="1">
        <f t="array" ref="G50">((VLOOKUP($B$1,'Multipliers and Adjustments'!$A$70:$I$86,TRUNC(COLUMN(G$2)/5)+2,FALSE)*SUMIFS('IEA-MethaneAbatement'!$N:$N,'IEA-MethaneAbatement'!$O:$O,"&lt;"&amp;$B50,'IEA-MethaneAbatement'!$O:$O,"&gt;="&amp;$A50,'IEA-MethaneAbatement'!$M:$M,$B$1,'IEA-MethaneAbatement'!$B:$B,'Country Selector'!$A$2)+VLOOKUP($C$1,'Multipliers and Adjustments'!$A$70:$I$86,TRUNC(COLUMN(G$2)/5)+2,FALSE)*SUMIFS('IEA-MethaneAbatement'!$N:$N,'IEA-MethaneAbatement'!$O:$O,"&lt;"&amp;$B50,'IEA-MethaneAbatement'!$O:$O,"&gt;="&amp;$A50,'IEA-MethaneAbatement'!$M:$M,$C$1,'IEA-MethaneAbatement'!$B:$B,'Country Selector'!$A$2)+VLOOKUP($D$1,'Multipliers and Adjustments'!$A$70:$I$86,TRUNC(COLUMN(G$2)/5)+2,FALSE)*SUMIFS('IEA-MethaneAbatement'!$N:$N,'IEA-MethaneAbatement'!$O:$O,"&lt;"&amp;$B50,'IEA-MethaneAbatement'!$O:$O,"&gt;="&amp;$A50,'IEA-MethaneAbatement'!$M:$M,$D$1,'IEA-MethaneAbatement'!$B:$B,'Country Selector'!$A$2)))*(1+INDEX('EPA to IEA Scaling'!$F$8:$AO$8,,MATCH(G$2,'EPA to IEA Scaling'!$F$1:$AO$1,0)))</f>
        <v>0</v>
      </c>
      <c r="H50" s="31" cm="1">
        <f t="array" ref="H50">((VLOOKUP($B$1,'Multipliers and Adjustments'!$A$70:$I$86,TRUNC(COLUMN(H$2)/5)+2,FALSE)*SUMIFS('IEA-MethaneAbatement'!$N:$N,'IEA-MethaneAbatement'!$O:$O,"&lt;"&amp;$B50,'IEA-MethaneAbatement'!$O:$O,"&gt;="&amp;$A50,'IEA-MethaneAbatement'!$M:$M,$B$1,'IEA-MethaneAbatement'!$B:$B,'Country Selector'!$A$2)+VLOOKUP($C$1,'Multipliers and Adjustments'!$A$70:$I$86,TRUNC(COLUMN(H$2)/5)+2,FALSE)*SUMIFS('IEA-MethaneAbatement'!$N:$N,'IEA-MethaneAbatement'!$O:$O,"&lt;"&amp;$B50,'IEA-MethaneAbatement'!$O:$O,"&gt;="&amp;$A50,'IEA-MethaneAbatement'!$M:$M,$C$1,'IEA-MethaneAbatement'!$B:$B,'Country Selector'!$A$2)+VLOOKUP($D$1,'Multipliers and Adjustments'!$A$70:$I$86,TRUNC(COLUMN(H$2)/5)+2,FALSE)*SUMIFS('IEA-MethaneAbatement'!$N:$N,'IEA-MethaneAbatement'!$O:$O,"&lt;"&amp;$B50,'IEA-MethaneAbatement'!$O:$O,"&gt;="&amp;$A50,'IEA-MethaneAbatement'!$M:$M,$D$1,'IEA-MethaneAbatement'!$B:$B,'Country Selector'!$A$2)))*(1+INDEX('EPA to IEA Scaling'!$F$8:$AO$8,,MATCH(H$2,'EPA to IEA Scaling'!$F$1:$AO$1,0)))</f>
        <v>0</v>
      </c>
      <c r="I50" cm="1">
        <f t="array" ref="I50">((VLOOKUP($B$1,'Multipliers and Adjustments'!$A$70:$I$86,TRUNC(COLUMN(I$2)/5)+2,FALSE)*SUMIFS('IEA-MethaneAbatement'!$N:$N,'IEA-MethaneAbatement'!$O:$O,"&lt;"&amp;$B50,'IEA-MethaneAbatement'!$O:$O,"&gt;="&amp;$A50,'IEA-MethaneAbatement'!$M:$M,$B$1,'IEA-MethaneAbatement'!$B:$B,'Country Selector'!$A$2)+VLOOKUP($C$1,'Multipliers and Adjustments'!$A$70:$I$86,TRUNC(COLUMN(I$2)/5)+2,FALSE)*SUMIFS('IEA-MethaneAbatement'!$N:$N,'IEA-MethaneAbatement'!$O:$O,"&lt;"&amp;$B50,'IEA-MethaneAbatement'!$O:$O,"&gt;="&amp;$A50,'IEA-MethaneAbatement'!$M:$M,$C$1,'IEA-MethaneAbatement'!$B:$B,'Country Selector'!$A$2)+VLOOKUP($D$1,'Multipliers and Adjustments'!$A$70:$I$86,TRUNC(COLUMN(I$2)/5)+2,FALSE)*SUMIFS('IEA-MethaneAbatement'!$N:$N,'IEA-MethaneAbatement'!$O:$O,"&lt;"&amp;$B50,'IEA-MethaneAbatement'!$O:$O,"&gt;="&amp;$A50,'IEA-MethaneAbatement'!$M:$M,$D$1,'IEA-MethaneAbatement'!$B:$B,'Country Selector'!$A$2)))*(1+INDEX('EPA to IEA Scaling'!$F$8:$AO$8,,MATCH(I$2,'EPA to IEA Scaling'!$F$1:$AO$1,0)))</f>
        <v>0</v>
      </c>
      <c r="J50" cm="1">
        <f t="array" ref="J50">((VLOOKUP($B$1,'Multipliers and Adjustments'!$A$70:$I$86,TRUNC(COLUMN(J$2)/5)+2,FALSE)*SUMIFS('IEA-MethaneAbatement'!$N:$N,'IEA-MethaneAbatement'!$O:$O,"&lt;"&amp;$B50,'IEA-MethaneAbatement'!$O:$O,"&gt;="&amp;$A50,'IEA-MethaneAbatement'!$M:$M,$B$1,'IEA-MethaneAbatement'!$B:$B,'Country Selector'!$A$2)+VLOOKUP($C$1,'Multipliers and Adjustments'!$A$70:$I$86,TRUNC(COLUMN(J$2)/5)+2,FALSE)*SUMIFS('IEA-MethaneAbatement'!$N:$N,'IEA-MethaneAbatement'!$O:$O,"&lt;"&amp;$B50,'IEA-MethaneAbatement'!$O:$O,"&gt;="&amp;$A50,'IEA-MethaneAbatement'!$M:$M,$C$1,'IEA-MethaneAbatement'!$B:$B,'Country Selector'!$A$2)+VLOOKUP($D$1,'Multipliers and Adjustments'!$A$70:$I$86,TRUNC(COLUMN(J$2)/5)+2,FALSE)*SUMIFS('IEA-MethaneAbatement'!$N:$N,'IEA-MethaneAbatement'!$O:$O,"&lt;"&amp;$B50,'IEA-MethaneAbatement'!$O:$O,"&gt;="&amp;$A50,'IEA-MethaneAbatement'!$M:$M,$D$1,'IEA-MethaneAbatement'!$B:$B,'Country Selector'!$A$2)))*(1+INDEX('EPA to IEA Scaling'!$F$8:$AO$8,,MATCH(J$2,'EPA to IEA Scaling'!$F$1:$AO$1,0)))</f>
        <v>0</v>
      </c>
      <c r="K50" cm="1">
        <f t="array" ref="K50">((VLOOKUP($B$1,'Multipliers and Adjustments'!$A$70:$I$86,TRUNC(COLUMN(K$2)/5)+2,FALSE)*SUMIFS('IEA-MethaneAbatement'!$N:$N,'IEA-MethaneAbatement'!$O:$O,"&lt;"&amp;$B50,'IEA-MethaneAbatement'!$O:$O,"&gt;="&amp;$A50,'IEA-MethaneAbatement'!$M:$M,$B$1,'IEA-MethaneAbatement'!$B:$B,'Country Selector'!$A$2)+VLOOKUP($C$1,'Multipliers and Adjustments'!$A$70:$I$86,TRUNC(COLUMN(K$2)/5)+2,FALSE)*SUMIFS('IEA-MethaneAbatement'!$N:$N,'IEA-MethaneAbatement'!$O:$O,"&lt;"&amp;$B50,'IEA-MethaneAbatement'!$O:$O,"&gt;="&amp;$A50,'IEA-MethaneAbatement'!$M:$M,$C$1,'IEA-MethaneAbatement'!$B:$B,'Country Selector'!$A$2)+VLOOKUP($D$1,'Multipliers and Adjustments'!$A$70:$I$86,TRUNC(COLUMN(K$2)/5)+2,FALSE)*SUMIFS('IEA-MethaneAbatement'!$N:$N,'IEA-MethaneAbatement'!$O:$O,"&lt;"&amp;$B50,'IEA-MethaneAbatement'!$O:$O,"&gt;="&amp;$A50,'IEA-MethaneAbatement'!$M:$M,$D$1,'IEA-MethaneAbatement'!$B:$B,'Country Selector'!$A$2)))*(1+INDEX('EPA to IEA Scaling'!$F$8:$AO$8,,MATCH(K$2,'EPA to IEA Scaling'!$F$1:$AO$1,0)))</f>
        <v>0</v>
      </c>
      <c r="L50" cm="1">
        <f t="array" ref="L50">((VLOOKUP($B$1,'Multipliers and Adjustments'!$A$70:$I$86,TRUNC(COLUMN(L$2)/5)+2,FALSE)*SUMIFS('IEA-MethaneAbatement'!$N:$N,'IEA-MethaneAbatement'!$O:$O,"&lt;"&amp;$B50,'IEA-MethaneAbatement'!$O:$O,"&gt;="&amp;$A50,'IEA-MethaneAbatement'!$M:$M,$B$1,'IEA-MethaneAbatement'!$B:$B,'Country Selector'!$A$2)+VLOOKUP($C$1,'Multipliers and Adjustments'!$A$70:$I$86,TRUNC(COLUMN(L$2)/5)+2,FALSE)*SUMIFS('IEA-MethaneAbatement'!$N:$N,'IEA-MethaneAbatement'!$O:$O,"&lt;"&amp;$B50,'IEA-MethaneAbatement'!$O:$O,"&gt;="&amp;$A50,'IEA-MethaneAbatement'!$M:$M,$C$1,'IEA-MethaneAbatement'!$B:$B,'Country Selector'!$A$2)+VLOOKUP($D$1,'Multipliers and Adjustments'!$A$70:$I$86,TRUNC(COLUMN(L$2)/5)+2,FALSE)*SUMIFS('IEA-MethaneAbatement'!$N:$N,'IEA-MethaneAbatement'!$O:$O,"&lt;"&amp;$B50,'IEA-MethaneAbatement'!$O:$O,"&gt;="&amp;$A50,'IEA-MethaneAbatement'!$M:$M,$D$1,'IEA-MethaneAbatement'!$B:$B,'Country Selector'!$A$2)))*(1+INDEX('EPA to IEA Scaling'!$F$8:$AO$8,,MATCH(L$2,'EPA to IEA Scaling'!$F$1:$AO$1,0)))</f>
        <v>0</v>
      </c>
      <c r="M50" s="31" cm="1">
        <f t="array" ref="M50">((VLOOKUP($B$1,'Multipliers and Adjustments'!$A$70:$I$86,TRUNC(COLUMN(M$2)/5)+2,FALSE)*SUMIFS('IEA-MethaneAbatement'!$N:$N,'IEA-MethaneAbatement'!$O:$O,"&lt;"&amp;$B50,'IEA-MethaneAbatement'!$O:$O,"&gt;="&amp;$A50,'IEA-MethaneAbatement'!$M:$M,$B$1,'IEA-MethaneAbatement'!$B:$B,'Country Selector'!$A$2)+VLOOKUP($C$1,'Multipliers and Adjustments'!$A$70:$I$86,TRUNC(COLUMN(M$2)/5)+2,FALSE)*SUMIFS('IEA-MethaneAbatement'!$N:$N,'IEA-MethaneAbatement'!$O:$O,"&lt;"&amp;$B50,'IEA-MethaneAbatement'!$O:$O,"&gt;="&amp;$A50,'IEA-MethaneAbatement'!$M:$M,$C$1,'IEA-MethaneAbatement'!$B:$B,'Country Selector'!$A$2)+VLOOKUP($D$1,'Multipliers and Adjustments'!$A$70:$I$86,TRUNC(COLUMN(M$2)/5)+2,FALSE)*SUMIFS('IEA-MethaneAbatement'!$N:$N,'IEA-MethaneAbatement'!$O:$O,"&lt;"&amp;$B50,'IEA-MethaneAbatement'!$O:$O,"&gt;="&amp;$A50,'IEA-MethaneAbatement'!$M:$M,$D$1,'IEA-MethaneAbatement'!$B:$B,'Country Selector'!$A$2)))*(1+INDEX('EPA to IEA Scaling'!$F$8:$AO$8,,MATCH(M$2,'EPA to IEA Scaling'!$F$1:$AO$1,0)))</f>
        <v>0</v>
      </c>
      <c r="N50" cm="1">
        <f t="array" ref="N50">((VLOOKUP($B$1,'Multipliers and Adjustments'!$A$70:$I$86,TRUNC(COLUMN(N$2)/5)+2,FALSE)*SUMIFS('IEA-MethaneAbatement'!$N:$N,'IEA-MethaneAbatement'!$O:$O,"&lt;"&amp;$B50,'IEA-MethaneAbatement'!$O:$O,"&gt;="&amp;$A50,'IEA-MethaneAbatement'!$M:$M,$B$1,'IEA-MethaneAbatement'!$B:$B,'Country Selector'!$A$2)+VLOOKUP($C$1,'Multipliers and Adjustments'!$A$70:$I$86,TRUNC(COLUMN(N$2)/5)+2,FALSE)*SUMIFS('IEA-MethaneAbatement'!$N:$N,'IEA-MethaneAbatement'!$O:$O,"&lt;"&amp;$B50,'IEA-MethaneAbatement'!$O:$O,"&gt;="&amp;$A50,'IEA-MethaneAbatement'!$M:$M,$C$1,'IEA-MethaneAbatement'!$B:$B,'Country Selector'!$A$2)+VLOOKUP($D$1,'Multipliers and Adjustments'!$A$70:$I$86,TRUNC(COLUMN(N$2)/5)+2,FALSE)*SUMIFS('IEA-MethaneAbatement'!$N:$N,'IEA-MethaneAbatement'!$O:$O,"&lt;"&amp;$B50,'IEA-MethaneAbatement'!$O:$O,"&gt;="&amp;$A50,'IEA-MethaneAbatement'!$M:$M,$D$1,'IEA-MethaneAbatement'!$B:$B,'Country Selector'!$A$2)))*(1+INDEX('EPA to IEA Scaling'!$F$8:$AO$8,,MATCH(N$2,'EPA to IEA Scaling'!$F$1:$AO$1,0)))</f>
        <v>0</v>
      </c>
      <c r="O50" cm="1">
        <f t="array" ref="O50">((VLOOKUP($B$1,'Multipliers and Adjustments'!$A$70:$I$86,TRUNC(COLUMN(O$2)/5)+2,FALSE)*SUMIFS('IEA-MethaneAbatement'!$N:$N,'IEA-MethaneAbatement'!$O:$O,"&lt;"&amp;$B50,'IEA-MethaneAbatement'!$O:$O,"&gt;="&amp;$A50,'IEA-MethaneAbatement'!$M:$M,$B$1,'IEA-MethaneAbatement'!$B:$B,'Country Selector'!$A$2)+VLOOKUP($C$1,'Multipliers and Adjustments'!$A$70:$I$86,TRUNC(COLUMN(O$2)/5)+2,FALSE)*SUMIFS('IEA-MethaneAbatement'!$N:$N,'IEA-MethaneAbatement'!$O:$O,"&lt;"&amp;$B50,'IEA-MethaneAbatement'!$O:$O,"&gt;="&amp;$A50,'IEA-MethaneAbatement'!$M:$M,$C$1,'IEA-MethaneAbatement'!$B:$B,'Country Selector'!$A$2)+VLOOKUP($D$1,'Multipliers and Adjustments'!$A$70:$I$86,TRUNC(COLUMN(O$2)/5)+2,FALSE)*SUMIFS('IEA-MethaneAbatement'!$N:$N,'IEA-MethaneAbatement'!$O:$O,"&lt;"&amp;$B50,'IEA-MethaneAbatement'!$O:$O,"&gt;="&amp;$A50,'IEA-MethaneAbatement'!$M:$M,$D$1,'IEA-MethaneAbatement'!$B:$B,'Country Selector'!$A$2)))*(1+INDEX('EPA to IEA Scaling'!$F$8:$AO$8,,MATCH(O$2,'EPA to IEA Scaling'!$F$1:$AO$1,0)))</f>
        <v>0</v>
      </c>
      <c r="P50" cm="1">
        <f t="array" ref="P50">((VLOOKUP($B$1,'Multipliers and Adjustments'!$A$70:$I$86,TRUNC(COLUMN(P$2)/5)+2,FALSE)*SUMIFS('IEA-MethaneAbatement'!$N:$N,'IEA-MethaneAbatement'!$O:$O,"&lt;"&amp;$B50,'IEA-MethaneAbatement'!$O:$O,"&gt;="&amp;$A50,'IEA-MethaneAbatement'!$M:$M,$B$1,'IEA-MethaneAbatement'!$B:$B,'Country Selector'!$A$2)+VLOOKUP($C$1,'Multipliers and Adjustments'!$A$70:$I$86,TRUNC(COLUMN(P$2)/5)+2,FALSE)*SUMIFS('IEA-MethaneAbatement'!$N:$N,'IEA-MethaneAbatement'!$O:$O,"&lt;"&amp;$B50,'IEA-MethaneAbatement'!$O:$O,"&gt;="&amp;$A50,'IEA-MethaneAbatement'!$M:$M,$C$1,'IEA-MethaneAbatement'!$B:$B,'Country Selector'!$A$2)+VLOOKUP($D$1,'Multipliers and Adjustments'!$A$70:$I$86,TRUNC(COLUMN(P$2)/5)+2,FALSE)*SUMIFS('IEA-MethaneAbatement'!$N:$N,'IEA-MethaneAbatement'!$O:$O,"&lt;"&amp;$B50,'IEA-MethaneAbatement'!$O:$O,"&gt;="&amp;$A50,'IEA-MethaneAbatement'!$M:$M,$D$1,'IEA-MethaneAbatement'!$B:$B,'Country Selector'!$A$2)))*(1+INDEX('EPA to IEA Scaling'!$F$8:$AO$8,,MATCH(P$2,'EPA to IEA Scaling'!$F$1:$AO$1,0)))</f>
        <v>0</v>
      </c>
      <c r="Q50" cm="1">
        <f t="array" ref="Q50">((VLOOKUP($B$1,'Multipliers and Adjustments'!$A$70:$I$86,TRUNC(COLUMN(Q$2)/5)+2,FALSE)*SUMIFS('IEA-MethaneAbatement'!$N:$N,'IEA-MethaneAbatement'!$O:$O,"&lt;"&amp;$B50,'IEA-MethaneAbatement'!$O:$O,"&gt;="&amp;$A50,'IEA-MethaneAbatement'!$M:$M,$B$1,'IEA-MethaneAbatement'!$B:$B,'Country Selector'!$A$2)+VLOOKUP($C$1,'Multipliers and Adjustments'!$A$70:$I$86,TRUNC(COLUMN(Q$2)/5)+2,FALSE)*SUMIFS('IEA-MethaneAbatement'!$N:$N,'IEA-MethaneAbatement'!$O:$O,"&lt;"&amp;$B50,'IEA-MethaneAbatement'!$O:$O,"&gt;="&amp;$A50,'IEA-MethaneAbatement'!$M:$M,$C$1,'IEA-MethaneAbatement'!$B:$B,'Country Selector'!$A$2)+VLOOKUP($D$1,'Multipliers and Adjustments'!$A$70:$I$86,TRUNC(COLUMN(Q$2)/5)+2,FALSE)*SUMIFS('IEA-MethaneAbatement'!$N:$N,'IEA-MethaneAbatement'!$O:$O,"&lt;"&amp;$B50,'IEA-MethaneAbatement'!$O:$O,"&gt;="&amp;$A50,'IEA-MethaneAbatement'!$M:$M,$D$1,'IEA-MethaneAbatement'!$B:$B,'Country Selector'!$A$2)))*(1+INDEX('EPA to IEA Scaling'!$F$8:$AO$8,,MATCH(Q$2,'EPA to IEA Scaling'!$F$1:$AO$1,0)))</f>
        <v>0</v>
      </c>
      <c r="R50" s="31" cm="1">
        <f t="array" ref="R50">((VLOOKUP($B$1,'Multipliers and Adjustments'!$A$70:$I$86,TRUNC(COLUMN(R$2)/5)+2,FALSE)*SUMIFS('IEA-MethaneAbatement'!$N:$N,'IEA-MethaneAbatement'!$O:$O,"&lt;"&amp;$B50,'IEA-MethaneAbatement'!$O:$O,"&gt;="&amp;$A50,'IEA-MethaneAbatement'!$M:$M,$B$1,'IEA-MethaneAbatement'!$B:$B,'Country Selector'!$A$2)+VLOOKUP($C$1,'Multipliers and Adjustments'!$A$70:$I$86,TRUNC(COLUMN(R$2)/5)+2,FALSE)*SUMIFS('IEA-MethaneAbatement'!$N:$N,'IEA-MethaneAbatement'!$O:$O,"&lt;"&amp;$B50,'IEA-MethaneAbatement'!$O:$O,"&gt;="&amp;$A50,'IEA-MethaneAbatement'!$M:$M,$C$1,'IEA-MethaneAbatement'!$B:$B,'Country Selector'!$A$2)+VLOOKUP($D$1,'Multipliers and Adjustments'!$A$70:$I$86,TRUNC(COLUMN(R$2)/5)+2,FALSE)*SUMIFS('IEA-MethaneAbatement'!$N:$N,'IEA-MethaneAbatement'!$O:$O,"&lt;"&amp;$B50,'IEA-MethaneAbatement'!$O:$O,"&gt;="&amp;$A50,'IEA-MethaneAbatement'!$M:$M,$D$1,'IEA-MethaneAbatement'!$B:$B,'Country Selector'!$A$2)))*(1+INDEX('EPA to IEA Scaling'!$F$8:$AO$8,,MATCH(R$2,'EPA to IEA Scaling'!$F$1:$AO$1,0)))</f>
        <v>0</v>
      </c>
      <c r="S50" cm="1">
        <f t="array" ref="S50">((VLOOKUP($B$1,'Multipliers and Adjustments'!$A$70:$I$86,TRUNC(COLUMN(S$2)/5)+2,FALSE)*SUMIFS('IEA-MethaneAbatement'!$N:$N,'IEA-MethaneAbatement'!$O:$O,"&lt;"&amp;$B50,'IEA-MethaneAbatement'!$O:$O,"&gt;="&amp;$A50,'IEA-MethaneAbatement'!$M:$M,$B$1,'IEA-MethaneAbatement'!$B:$B,'Country Selector'!$A$2)+VLOOKUP($C$1,'Multipliers and Adjustments'!$A$70:$I$86,TRUNC(COLUMN(S$2)/5)+2,FALSE)*SUMIFS('IEA-MethaneAbatement'!$N:$N,'IEA-MethaneAbatement'!$O:$O,"&lt;"&amp;$B50,'IEA-MethaneAbatement'!$O:$O,"&gt;="&amp;$A50,'IEA-MethaneAbatement'!$M:$M,$C$1,'IEA-MethaneAbatement'!$B:$B,'Country Selector'!$A$2)+VLOOKUP($D$1,'Multipliers and Adjustments'!$A$70:$I$86,TRUNC(COLUMN(S$2)/5)+2,FALSE)*SUMIFS('IEA-MethaneAbatement'!$N:$N,'IEA-MethaneAbatement'!$O:$O,"&lt;"&amp;$B50,'IEA-MethaneAbatement'!$O:$O,"&gt;="&amp;$A50,'IEA-MethaneAbatement'!$M:$M,$D$1,'IEA-MethaneAbatement'!$B:$B,'Country Selector'!$A$2)))*(1+INDEX('EPA to IEA Scaling'!$F$8:$AO$8,,MATCH(S$2,'EPA to IEA Scaling'!$F$1:$AO$1,0)))</f>
        <v>0</v>
      </c>
      <c r="T50" cm="1">
        <f t="array" ref="T50">((VLOOKUP($B$1,'Multipliers and Adjustments'!$A$70:$I$86,TRUNC(COLUMN(T$2)/5)+2,FALSE)*SUMIFS('IEA-MethaneAbatement'!$N:$N,'IEA-MethaneAbatement'!$O:$O,"&lt;"&amp;$B50,'IEA-MethaneAbatement'!$O:$O,"&gt;="&amp;$A50,'IEA-MethaneAbatement'!$M:$M,$B$1,'IEA-MethaneAbatement'!$B:$B,'Country Selector'!$A$2)+VLOOKUP($C$1,'Multipliers and Adjustments'!$A$70:$I$86,TRUNC(COLUMN(T$2)/5)+2,FALSE)*SUMIFS('IEA-MethaneAbatement'!$N:$N,'IEA-MethaneAbatement'!$O:$O,"&lt;"&amp;$B50,'IEA-MethaneAbatement'!$O:$O,"&gt;="&amp;$A50,'IEA-MethaneAbatement'!$M:$M,$C$1,'IEA-MethaneAbatement'!$B:$B,'Country Selector'!$A$2)+VLOOKUP($D$1,'Multipliers and Adjustments'!$A$70:$I$86,TRUNC(COLUMN(T$2)/5)+2,FALSE)*SUMIFS('IEA-MethaneAbatement'!$N:$N,'IEA-MethaneAbatement'!$O:$O,"&lt;"&amp;$B50,'IEA-MethaneAbatement'!$O:$O,"&gt;="&amp;$A50,'IEA-MethaneAbatement'!$M:$M,$D$1,'IEA-MethaneAbatement'!$B:$B,'Country Selector'!$A$2)))*(1+INDEX('EPA to IEA Scaling'!$F$8:$AO$8,,MATCH(T$2,'EPA to IEA Scaling'!$F$1:$AO$1,0)))</f>
        <v>0</v>
      </c>
      <c r="U50" cm="1">
        <f t="array" ref="U50">((VLOOKUP($B$1,'Multipliers and Adjustments'!$A$70:$I$86,TRUNC(COLUMN(U$2)/5)+2,FALSE)*SUMIFS('IEA-MethaneAbatement'!$N:$N,'IEA-MethaneAbatement'!$O:$O,"&lt;"&amp;$B50,'IEA-MethaneAbatement'!$O:$O,"&gt;="&amp;$A50,'IEA-MethaneAbatement'!$M:$M,$B$1,'IEA-MethaneAbatement'!$B:$B,'Country Selector'!$A$2)+VLOOKUP($C$1,'Multipliers and Adjustments'!$A$70:$I$86,TRUNC(COLUMN(U$2)/5)+2,FALSE)*SUMIFS('IEA-MethaneAbatement'!$N:$N,'IEA-MethaneAbatement'!$O:$O,"&lt;"&amp;$B50,'IEA-MethaneAbatement'!$O:$O,"&gt;="&amp;$A50,'IEA-MethaneAbatement'!$M:$M,$C$1,'IEA-MethaneAbatement'!$B:$B,'Country Selector'!$A$2)+VLOOKUP($D$1,'Multipliers and Adjustments'!$A$70:$I$86,TRUNC(COLUMN(U$2)/5)+2,FALSE)*SUMIFS('IEA-MethaneAbatement'!$N:$N,'IEA-MethaneAbatement'!$O:$O,"&lt;"&amp;$B50,'IEA-MethaneAbatement'!$O:$O,"&gt;="&amp;$A50,'IEA-MethaneAbatement'!$M:$M,$D$1,'IEA-MethaneAbatement'!$B:$B,'Country Selector'!$A$2)))*(1+INDEX('EPA to IEA Scaling'!$F$8:$AO$8,,MATCH(U$2,'EPA to IEA Scaling'!$F$1:$AO$1,0)))</f>
        <v>0</v>
      </c>
      <c r="V50" cm="1">
        <f t="array" ref="V50">((VLOOKUP($B$1,'Multipliers and Adjustments'!$A$70:$I$86,TRUNC(COLUMN(V$2)/5)+2,FALSE)*SUMIFS('IEA-MethaneAbatement'!$N:$N,'IEA-MethaneAbatement'!$O:$O,"&lt;"&amp;$B50,'IEA-MethaneAbatement'!$O:$O,"&gt;="&amp;$A50,'IEA-MethaneAbatement'!$M:$M,$B$1,'IEA-MethaneAbatement'!$B:$B,'Country Selector'!$A$2)+VLOOKUP($C$1,'Multipliers and Adjustments'!$A$70:$I$86,TRUNC(COLUMN(V$2)/5)+2,FALSE)*SUMIFS('IEA-MethaneAbatement'!$N:$N,'IEA-MethaneAbatement'!$O:$O,"&lt;"&amp;$B50,'IEA-MethaneAbatement'!$O:$O,"&gt;="&amp;$A50,'IEA-MethaneAbatement'!$M:$M,$C$1,'IEA-MethaneAbatement'!$B:$B,'Country Selector'!$A$2)+VLOOKUP($D$1,'Multipliers and Adjustments'!$A$70:$I$86,TRUNC(COLUMN(V$2)/5)+2,FALSE)*SUMIFS('IEA-MethaneAbatement'!$N:$N,'IEA-MethaneAbatement'!$O:$O,"&lt;"&amp;$B50,'IEA-MethaneAbatement'!$O:$O,"&gt;="&amp;$A50,'IEA-MethaneAbatement'!$M:$M,$D$1,'IEA-MethaneAbatement'!$B:$B,'Country Selector'!$A$2)))*(1+INDEX('EPA to IEA Scaling'!$F$8:$AO$8,,MATCH(V$2,'EPA to IEA Scaling'!$F$1:$AO$1,0)))</f>
        <v>0</v>
      </c>
      <c r="W50" s="31" cm="1">
        <f t="array" ref="W50">((VLOOKUP($B$1,'Multipliers and Adjustments'!$A$70:$I$86,TRUNC(COLUMN(W$2)/5)+2,FALSE)*SUMIFS('IEA-MethaneAbatement'!$N:$N,'IEA-MethaneAbatement'!$O:$O,"&lt;"&amp;$B50,'IEA-MethaneAbatement'!$O:$O,"&gt;="&amp;$A50,'IEA-MethaneAbatement'!$M:$M,$B$1,'IEA-MethaneAbatement'!$B:$B,'Country Selector'!$A$2)+VLOOKUP($C$1,'Multipliers and Adjustments'!$A$70:$I$86,TRUNC(COLUMN(W$2)/5)+2,FALSE)*SUMIFS('IEA-MethaneAbatement'!$N:$N,'IEA-MethaneAbatement'!$O:$O,"&lt;"&amp;$B50,'IEA-MethaneAbatement'!$O:$O,"&gt;="&amp;$A50,'IEA-MethaneAbatement'!$M:$M,$C$1,'IEA-MethaneAbatement'!$B:$B,'Country Selector'!$A$2)+VLOOKUP($D$1,'Multipliers and Adjustments'!$A$70:$I$86,TRUNC(COLUMN(W$2)/5)+2,FALSE)*SUMIFS('IEA-MethaneAbatement'!$N:$N,'IEA-MethaneAbatement'!$O:$O,"&lt;"&amp;$B50,'IEA-MethaneAbatement'!$O:$O,"&gt;="&amp;$A50,'IEA-MethaneAbatement'!$M:$M,$D$1,'IEA-MethaneAbatement'!$B:$B,'Country Selector'!$A$2)))*(1+INDEX('EPA to IEA Scaling'!$F$8:$AO$8,,MATCH(W$2,'EPA to IEA Scaling'!$F$1:$AO$1,0)))</f>
        <v>0</v>
      </c>
      <c r="X50" cm="1">
        <f t="array" ref="X50">((VLOOKUP($B$1,'Multipliers and Adjustments'!$A$70:$I$86,TRUNC(COLUMN(X$2)/5)+2,FALSE)*SUMIFS('IEA-MethaneAbatement'!$N:$N,'IEA-MethaneAbatement'!$O:$O,"&lt;"&amp;$B50,'IEA-MethaneAbatement'!$O:$O,"&gt;="&amp;$A50,'IEA-MethaneAbatement'!$M:$M,$B$1,'IEA-MethaneAbatement'!$B:$B,'Country Selector'!$A$2)+VLOOKUP($C$1,'Multipliers and Adjustments'!$A$70:$I$86,TRUNC(COLUMN(X$2)/5)+2,FALSE)*SUMIFS('IEA-MethaneAbatement'!$N:$N,'IEA-MethaneAbatement'!$O:$O,"&lt;"&amp;$B50,'IEA-MethaneAbatement'!$O:$O,"&gt;="&amp;$A50,'IEA-MethaneAbatement'!$M:$M,$C$1,'IEA-MethaneAbatement'!$B:$B,'Country Selector'!$A$2)+VLOOKUP($D$1,'Multipliers and Adjustments'!$A$70:$I$86,TRUNC(COLUMN(X$2)/5)+2,FALSE)*SUMIFS('IEA-MethaneAbatement'!$N:$N,'IEA-MethaneAbatement'!$O:$O,"&lt;"&amp;$B50,'IEA-MethaneAbatement'!$O:$O,"&gt;="&amp;$A50,'IEA-MethaneAbatement'!$M:$M,$D$1,'IEA-MethaneAbatement'!$B:$B,'Country Selector'!$A$2)))*(1+INDEX('EPA to IEA Scaling'!$F$8:$AO$8,,MATCH(X$2,'EPA to IEA Scaling'!$F$1:$AO$1,0)))</f>
        <v>0</v>
      </c>
      <c r="Y50" cm="1">
        <f t="array" ref="Y50">((VLOOKUP($B$1,'Multipliers and Adjustments'!$A$70:$I$86,TRUNC(COLUMN(Y$2)/5)+2,FALSE)*SUMIFS('IEA-MethaneAbatement'!$N:$N,'IEA-MethaneAbatement'!$O:$O,"&lt;"&amp;$B50,'IEA-MethaneAbatement'!$O:$O,"&gt;="&amp;$A50,'IEA-MethaneAbatement'!$M:$M,$B$1,'IEA-MethaneAbatement'!$B:$B,'Country Selector'!$A$2)+VLOOKUP($C$1,'Multipliers and Adjustments'!$A$70:$I$86,TRUNC(COLUMN(Y$2)/5)+2,FALSE)*SUMIFS('IEA-MethaneAbatement'!$N:$N,'IEA-MethaneAbatement'!$O:$O,"&lt;"&amp;$B50,'IEA-MethaneAbatement'!$O:$O,"&gt;="&amp;$A50,'IEA-MethaneAbatement'!$M:$M,$C$1,'IEA-MethaneAbatement'!$B:$B,'Country Selector'!$A$2)+VLOOKUP($D$1,'Multipliers and Adjustments'!$A$70:$I$86,TRUNC(COLUMN(Y$2)/5)+2,FALSE)*SUMIFS('IEA-MethaneAbatement'!$N:$N,'IEA-MethaneAbatement'!$O:$O,"&lt;"&amp;$B50,'IEA-MethaneAbatement'!$O:$O,"&gt;="&amp;$A50,'IEA-MethaneAbatement'!$M:$M,$D$1,'IEA-MethaneAbatement'!$B:$B,'Country Selector'!$A$2)))*(1+INDEX('EPA to IEA Scaling'!$F$8:$AO$8,,MATCH(Y$2,'EPA to IEA Scaling'!$F$1:$AO$1,0)))</f>
        <v>0</v>
      </c>
      <c r="Z50" cm="1">
        <f t="array" ref="Z50">((VLOOKUP($B$1,'Multipliers and Adjustments'!$A$70:$I$86,TRUNC(COLUMN(Z$2)/5)+2,FALSE)*SUMIFS('IEA-MethaneAbatement'!$N:$N,'IEA-MethaneAbatement'!$O:$O,"&lt;"&amp;$B50,'IEA-MethaneAbatement'!$O:$O,"&gt;="&amp;$A50,'IEA-MethaneAbatement'!$M:$M,$B$1,'IEA-MethaneAbatement'!$B:$B,'Country Selector'!$A$2)+VLOOKUP($C$1,'Multipliers and Adjustments'!$A$70:$I$86,TRUNC(COLUMN(Z$2)/5)+2,FALSE)*SUMIFS('IEA-MethaneAbatement'!$N:$N,'IEA-MethaneAbatement'!$O:$O,"&lt;"&amp;$B50,'IEA-MethaneAbatement'!$O:$O,"&gt;="&amp;$A50,'IEA-MethaneAbatement'!$M:$M,$C$1,'IEA-MethaneAbatement'!$B:$B,'Country Selector'!$A$2)+VLOOKUP($D$1,'Multipliers and Adjustments'!$A$70:$I$86,TRUNC(COLUMN(Z$2)/5)+2,FALSE)*SUMIFS('IEA-MethaneAbatement'!$N:$N,'IEA-MethaneAbatement'!$O:$O,"&lt;"&amp;$B50,'IEA-MethaneAbatement'!$O:$O,"&gt;="&amp;$A50,'IEA-MethaneAbatement'!$M:$M,$D$1,'IEA-MethaneAbatement'!$B:$B,'Country Selector'!$A$2)))*(1+INDEX('EPA to IEA Scaling'!$F$8:$AO$8,,MATCH(Z$2,'EPA to IEA Scaling'!$F$1:$AO$1,0)))</f>
        <v>0</v>
      </c>
      <c r="AA50" cm="1">
        <f t="array" ref="AA50">((VLOOKUP($B$1,'Multipliers and Adjustments'!$A$70:$I$86,TRUNC(COLUMN(AA$2)/5)+2,FALSE)*SUMIFS('IEA-MethaneAbatement'!$N:$N,'IEA-MethaneAbatement'!$O:$O,"&lt;"&amp;$B50,'IEA-MethaneAbatement'!$O:$O,"&gt;="&amp;$A50,'IEA-MethaneAbatement'!$M:$M,$B$1,'IEA-MethaneAbatement'!$B:$B,'Country Selector'!$A$2)+VLOOKUP($C$1,'Multipliers and Adjustments'!$A$70:$I$86,TRUNC(COLUMN(AA$2)/5)+2,FALSE)*SUMIFS('IEA-MethaneAbatement'!$N:$N,'IEA-MethaneAbatement'!$O:$O,"&lt;"&amp;$B50,'IEA-MethaneAbatement'!$O:$O,"&gt;="&amp;$A50,'IEA-MethaneAbatement'!$M:$M,$C$1,'IEA-MethaneAbatement'!$B:$B,'Country Selector'!$A$2)+VLOOKUP($D$1,'Multipliers and Adjustments'!$A$70:$I$86,TRUNC(COLUMN(AA$2)/5)+2,FALSE)*SUMIFS('IEA-MethaneAbatement'!$N:$N,'IEA-MethaneAbatement'!$O:$O,"&lt;"&amp;$B50,'IEA-MethaneAbatement'!$O:$O,"&gt;="&amp;$A50,'IEA-MethaneAbatement'!$M:$M,$D$1,'IEA-MethaneAbatement'!$B:$B,'Country Selector'!$A$2)))*(1+INDEX('EPA to IEA Scaling'!$F$8:$AO$8,,MATCH(AA$2,'EPA to IEA Scaling'!$F$1:$AO$1,0)))</f>
        <v>0</v>
      </c>
      <c r="AB50" s="31" cm="1">
        <f t="array" ref="AB50">((VLOOKUP($B$1,'Multipliers and Adjustments'!$A$70:$I$86,TRUNC(COLUMN(AB$2)/5)+2,FALSE)*SUMIFS('IEA-MethaneAbatement'!$N:$N,'IEA-MethaneAbatement'!$O:$O,"&lt;"&amp;$B50,'IEA-MethaneAbatement'!$O:$O,"&gt;="&amp;$A50,'IEA-MethaneAbatement'!$M:$M,$B$1,'IEA-MethaneAbatement'!$B:$B,'Country Selector'!$A$2)+VLOOKUP($C$1,'Multipliers and Adjustments'!$A$70:$I$86,TRUNC(COLUMN(AB$2)/5)+2,FALSE)*SUMIFS('IEA-MethaneAbatement'!$N:$N,'IEA-MethaneAbatement'!$O:$O,"&lt;"&amp;$B50,'IEA-MethaneAbatement'!$O:$O,"&gt;="&amp;$A50,'IEA-MethaneAbatement'!$M:$M,$C$1,'IEA-MethaneAbatement'!$B:$B,'Country Selector'!$A$2)+VLOOKUP($D$1,'Multipliers and Adjustments'!$A$70:$I$86,TRUNC(COLUMN(AB$2)/5)+2,FALSE)*SUMIFS('IEA-MethaneAbatement'!$N:$N,'IEA-MethaneAbatement'!$O:$O,"&lt;"&amp;$B50,'IEA-MethaneAbatement'!$O:$O,"&gt;="&amp;$A50,'IEA-MethaneAbatement'!$M:$M,$D$1,'IEA-MethaneAbatement'!$B:$B,'Country Selector'!$A$2)))*(1+INDEX('EPA to IEA Scaling'!$F$8:$AO$8,,MATCH(AB$2,'EPA to IEA Scaling'!$F$1:$AO$1,0)))</f>
        <v>0</v>
      </c>
      <c r="AC50" cm="1">
        <f t="array" ref="AC50">((VLOOKUP($B$1,'Multipliers and Adjustments'!$A$70:$I$86,TRUNC(COLUMN(AC$2)/5)+2,FALSE)*SUMIFS('IEA-MethaneAbatement'!$N:$N,'IEA-MethaneAbatement'!$O:$O,"&lt;"&amp;$B50,'IEA-MethaneAbatement'!$O:$O,"&gt;="&amp;$A50,'IEA-MethaneAbatement'!$M:$M,$B$1,'IEA-MethaneAbatement'!$B:$B,'Country Selector'!$A$2)+VLOOKUP($C$1,'Multipliers and Adjustments'!$A$70:$I$86,TRUNC(COLUMN(AC$2)/5)+2,FALSE)*SUMIFS('IEA-MethaneAbatement'!$N:$N,'IEA-MethaneAbatement'!$O:$O,"&lt;"&amp;$B50,'IEA-MethaneAbatement'!$O:$O,"&gt;="&amp;$A50,'IEA-MethaneAbatement'!$M:$M,$C$1,'IEA-MethaneAbatement'!$B:$B,'Country Selector'!$A$2)+VLOOKUP($D$1,'Multipliers and Adjustments'!$A$70:$I$86,TRUNC(COLUMN(AC$2)/5)+2,FALSE)*SUMIFS('IEA-MethaneAbatement'!$N:$N,'IEA-MethaneAbatement'!$O:$O,"&lt;"&amp;$B50,'IEA-MethaneAbatement'!$O:$O,"&gt;="&amp;$A50,'IEA-MethaneAbatement'!$M:$M,$D$1,'IEA-MethaneAbatement'!$B:$B,'Country Selector'!$A$2)))*(1+INDEX('EPA to IEA Scaling'!$F$8:$AO$8,,MATCH(AC$2,'EPA to IEA Scaling'!$F$1:$AO$1,0)))</f>
        <v>0</v>
      </c>
      <c r="AD50" cm="1">
        <f t="array" ref="AD50">((VLOOKUP($B$1,'Multipliers and Adjustments'!$A$70:$I$86,TRUNC(COLUMN(AD$2)/5)+2,FALSE)*SUMIFS('IEA-MethaneAbatement'!$N:$N,'IEA-MethaneAbatement'!$O:$O,"&lt;"&amp;$B50,'IEA-MethaneAbatement'!$O:$O,"&gt;="&amp;$A50,'IEA-MethaneAbatement'!$M:$M,$B$1,'IEA-MethaneAbatement'!$B:$B,'Country Selector'!$A$2)+VLOOKUP($C$1,'Multipliers and Adjustments'!$A$70:$I$86,TRUNC(COLUMN(AD$2)/5)+2,FALSE)*SUMIFS('IEA-MethaneAbatement'!$N:$N,'IEA-MethaneAbatement'!$O:$O,"&lt;"&amp;$B50,'IEA-MethaneAbatement'!$O:$O,"&gt;="&amp;$A50,'IEA-MethaneAbatement'!$M:$M,$C$1,'IEA-MethaneAbatement'!$B:$B,'Country Selector'!$A$2)+VLOOKUP($D$1,'Multipliers and Adjustments'!$A$70:$I$86,TRUNC(COLUMN(AD$2)/5)+2,FALSE)*SUMIFS('IEA-MethaneAbatement'!$N:$N,'IEA-MethaneAbatement'!$O:$O,"&lt;"&amp;$B50,'IEA-MethaneAbatement'!$O:$O,"&gt;="&amp;$A50,'IEA-MethaneAbatement'!$M:$M,$D$1,'IEA-MethaneAbatement'!$B:$B,'Country Selector'!$A$2)))*(1+INDEX('EPA to IEA Scaling'!$F$8:$AO$8,,MATCH(AD$2,'EPA to IEA Scaling'!$F$1:$AO$1,0)))</f>
        <v>0</v>
      </c>
      <c r="AE50" cm="1">
        <f t="array" ref="AE50">((VLOOKUP($B$1,'Multipliers and Adjustments'!$A$70:$I$86,TRUNC(COLUMN(AE$2)/5)+2,FALSE)*SUMIFS('IEA-MethaneAbatement'!$N:$N,'IEA-MethaneAbatement'!$O:$O,"&lt;"&amp;$B50,'IEA-MethaneAbatement'!$O:$O,"&gt;="&amp;$A50,'IEA-MethaneAbatement'!$M:$M,$B$1,'IEA-MethaneAbatement'!$B:$B,'Country Selector'!$A$2)+VLOOKUP($C$1,'Multipliers and Adjustments'!$A$70:$I$86,TRUNC(COLUMN(AE$2)/5)+2,FALSE)*SUMIFS('IEA-MethaneAbatement'!$N:$N,'IEA-MethaneAbatement'!$O:$O,"&lt;"&amp;$B50,'IEA-MethaneAbatement'!$O:$O,"&gt;="&amp;$A50,'IEA-MethaneAbatement'!$M:$M,$C$1,'IEA-MethaneAbatement'!$B:$B,'Country Selector'!$A$2)+VLOOKUP($D$1,'Multipliers and Adjustments'!$A$70:$I$86,TRUNC(COLUMN(AE$2)/5)+2,FALSE)*SUMIFS('IEA-MethaneAbatement'!$N:$N,'IEA-MethaneAbatement'!$O:$O,"&lt;"&amp;$B50,'IEA-MethaneAbatement'!$O:$O,"&gt;="&amp;$A50,'IEA-MethaneAbatement'!$M:$M,$D$1,'IEA-MethaneAbatement'!$B:$B,'Country Selector'!$A$2)))*(1+INDEX('EPA to IEA Scaling'!$F$8:$AO$8,,MATCH(AE$2,'EPA to IEA Scaling'!$F$1:$AO$1,0)))</f>
        <v>0</v>
      </c>
      <c r="AF50" cm="1">
        <f t="array" ref="AF50">((VLOOKUP($B$1,'Multipliers and Adjustments'!$A$70:$I$86,TRUNC(COLUMN(AF$2)/5)+2,FALSE)*SUMIFS('IEA-MethaneAbatement'!$N:$N,'IEA-MethaneAbatement'!$O:$O,"&lt;"&amp;$B50,'IEA-MethaneAbatement'!$O:$O,"&gt;="&amp;$A50,'IEA-MethaneAbatement'!$M:$M,$B$1,'IEA-MethaneAbatement'!$B:$B,'Country Selector'!$A$2)+VLOOKUP($C$1,'Multipliers and Adjustments'!$A$70:$I$86,TRUNC(COLUMN(AF$2)/5)+2,FALSE)*SUMIFS('IEA-MethaneAbatement'!$N:$N,'IEA-MethaneAbatement'!$O:$O,"&lt;"&amp;$B50,'IEA-MethaneAbatement'!$O:$O,"&gt;="&amp;$A50,'IEA-MethaneAbatement'!$M:$M,$C$1,'IEA-MethaneAbatement'!$B:$B,'Country Selector'!$A$2)+VLOOKUP($D$1,'Multipliers and Adjustments'!$A$70:$I$86,TRUNC(COLUMN(AF$2)/5)+2,FALSE)*SUMIFS('IEA-MethaneAbatement'!$N:$N,'IEA-MethaneAbatement'!$O:$O,"&lt;"&amp;$B50,'IEA-MethaneAbatement'!$O:$O,"&gt;="&amp;$A50,'IEA-MethaneAbatement'!$M:$M,$D$1,'IEA-MethaneAbatement'!$B:$B,'Country Selector'!$A$2)))*(1+INDEX('EPA to IEA Scaling'!$F$8:$AO$8,,MATCH(AF$2,'EPA to IEA Scaling'!$F$1:$AO$1,0)))</f>
        <v>0</v>
      </c>
      <c r="AG50" s="31" cm="1">
        <f t="array" ref="AG50">((VLOOKUP($B$1,'Multipliers and Adjustments'!$A$70:$I$86,TRUNC(COLUMN(AG$2)/5)+2,FALSE)*SUMIFS('IEA-MethaneAbatement'!$N:$N,'IEA-MethaneAbatement'!$O:$O,"&lt;"&amp;$B50,'IEA-MethaneAbatement'!$O:$O,"&gt;="&amp;$A50,'IEA-MethaneAbatement'!$M:$M,$B$1,'IEA-MethaneAbatement'!$B:$B,'Country Selector'!$A$2)+VLOOKUP($C$1,'Multipliers and Adjustments'!$A$70:$I$86,TRUNC(COLUMN(AG$2)/5)+2,FALSE)*SUMIFS('IEA-MethaneAbatement'!$N:$N,'IEA-MethaneAbatement'!$O:$O,"&lt;"&amp;$B50,'IEA-MethaneAbatement'!$O:$O,"&gt;="&amp;$A50,'IEA-MethaneAbatement'!$M:$M,$C$1,'IEA-MethaneAbatement'!$B:$B,'Country Selector'!$A$2)+VLOOKUP($D$1,'Multipliers and Adjustments'!$A$70:$I$86,TRUNC(COLUMN(AG$2)/5)+2,FALSE)*SUMIFS('IEA-MethaneAbatement'!$N:$N,'IEA-MethaneAbatement'!$O:$O,"&lt;"&amp;$B50,'IEA-MethaneAbatement'!$O:$O,"&gt;="&amp;$A50,'IEA-MethaneAbatement'!$M:$M,$D$1,'IEA-MethaneAbatement'!$B:$B,'Country Selector'!$A$2)))*(1+INDEX('EPA to IEA Scaling'!$F$8:$AO$8,,MATCH(AG$2,'EPA to IEA Scaling'!$F$1:$AO$1,0)))</f>
        <v>0</v>
      </c>
      <c r="AH50" cm="1">
        <f t="array" ref="AH50">((VLOOKUP($B$1,'Multipliers and Adjustments'!$A$70:$I$86,TRUNC(COLUMN(AH$2)/5)+2,FALSE)*SUMIFS('IEA-MethaneAbatement'!$N:$N,'IEA-MethaneAbatement'!$O:$O,"&lt;"&amp;$B50,'IEA-MethaneAbatement'!$O:$O,"&gt;="&amp;$A50,'IEA-MethaneAbatement'!$M:$M,$B$1,'IEA-MethaneAbatement'!$B:$B,'Country Selector'!$A$2)+VLOOKUP($C$1,'Multipliers and Adjustments'!$A$70:$I$86,TRUNC(COLUMN(AH$2)/5)+2,FALSE)*SUMIFS('IEA-MethaneAbatement'!$N:$N,'IEA-MethaneAbatement'!$O:$O,"&lt;"&amp;$B50,'IEA-MethaneAbatement'!$O:$O,"&gt;="&amp;$A50,'IEA-MethaneAbatement'!$M:$M,$C$1,'IEA-MethaneAbatement'!$B:$B,'Country Selector'!$A$2)+VLOOKUP($D$1,'Multipliers and Adjustments'!$A$70:$I$86,TRUNC(COLUMN(AH$2)/5)+2,FALSE)*SUMIFS('IEA-MethaneAbatement'!$N:$N,'IEA-MethaneAbatement'!$O:$O,"&lt;"&amp;$B50,'IEA-MethaneAbatement'!$O:$O,"&gt;="&amp;$A50,'IEA-MethaneAbatement'!$M:$M,$D$1,'IEA-MethaneAbatement'!$B:$B,'Country Selector'!$A$2)))*(1+INDEX('EPA to IEA Scaling'!$F$8:$AO$8,,MATCH(AH$2,'EPA to IEA Scaling'!$F$1:$AO$1,0)))</f>
        <v>0</v>
      </c>
      <c r="AI50" cm="1">
        <f t="array" ref="AI50">((VLOOKUP($B$1,'Multipliers and Adjustments'!$A$70:$I$86,TRUNC(COLUMN(AI$2)/5)+2,FALSE)*SUMIFS('IEA-MethaneAbatement'!$N:$N,'IEA-MethaneAbatement'!$O:$O,"&lt;"&amp;$B50,'IEA-MethaneAbatement'!$O:$O,"&gt;="&amp;$A50,'IEA-MethaneAbatement'!$M:$M,$B$1,'IEA-MethaneAbatement'!$B:$B,'Country Selector'!$A$2)+VLOOKUP($C$1,'Multipliers and Adjustments'!$A$70:$I$86,TRUNC(COLUMN(AI$2)/5)+2,FALSE)*SUMIFS('IEA-MethaneAbatement'!$N:$N,'IEA-MethaneAbatement'!$O:$O,"&lt;"&amp;$B50,'IEA-MethaneAbatement'!$O:$O,"&gt;="&amp;$A50,'IEA-MethaneAbatement'!$M:$M,$C$1,'IEA-MethaneAbatement'!$B:$B,'Country Selector'!$A$2)+VLOOKUP($D$1,'Multipliers and Adjustments'!$A$70:$I$86,TRUNC(COLUMN(AI$2)/5)+2,FALSE)*SUMIFS('IEA-MethaneAbatement'!$N:$N,'IEA-MethaneAbatement'!$O:$O,"&lt;"&amp;$B50,'IEA-MethaneAbatement'!$O:$O,"&gt;="&amp;$A50,'IEA-MethaneAbatement'!$M:$M,$D$1,'IEA-MethaneAbatement'!$B:$B,'Country Selector'!$A$2)))*(1+INDEX('EPA to IEA Scaling'!$F$8:$AO$8,,MATCH(AI$2,'EPA to IEA Scaling'!$F$1:$AO$1,0)))</f>
        <v>0</v>
      </c>
      <c r="AJ50" cm="1">
        <f t="array" ref="AJ50">((VLOOKUP($B$1,'Multipliers and Adjustments'!$A$70:$I$86,TRUNC(COLUMN(AJ$2)/5)+2,FALSE)*SUMIFS('IEA-MethaneAbatement'!$N:$N,'IEA-MethaneAbatement'!$O:$O,"&lt;"&amp;$B50,'IEA-MethaneAbatement'!$O:$O,"&gt;="&amp;$A50,'IEA-MethaneAbatement'!$M:$M,$B$1,'IEA-MethaneAbatement'!$B:$B,'Country Selector'!$A$2)+VLOOKUP($C$1,'Multipliers and Adjustments'!$A$70:$I$86,TRUNC(COLUMN(AJ$2)/5)+2,FALSE)*SUMIFS('IEA-MethaneAbatement'!$N:$N,'IEA-MethaneAbatement'!$O:$O,"&lt;"&amp;$B50,'IEA-MethaneAbatement'!$O:$O,"&gt;="&amp;$A50,'IEA-MethaneAbatement'!$M:$M,$C$1,'IEA-MethaneAbatement'!$B:$B,'Country Selector'!$A$2)+VLOOKUP($D$1,'Multipliers and Adjustments'!$A$70:$I$86,TRUNC(COLUMN(AJ$2)/5)+2,FALSE)*SUMIFS('IEA-MethaneAbatement'!$N:$N,'IEA-MethaneAbatement'!$O:$O,"&lt;"&amp;$B50,'IEA-MethaneAbatement'!$O:$O,"&gt;="&amp;$A50,'IEA-MethaneAbatement'!$M:$M,$D$1,'IEA-MethaneAbatement'!$B:$B,'Country Selector'!$A$2)))*(1+INDEX('EPA to IEA Scaling'!$F$8:$AO$8,,MATCH(AJ$2,'EPA to IEA Scaling'!$F$1:$AO$1,0)))</f>
        <v>0</v>
      </c>
      <c r="AK50" cm="1">
        <f t="array" ref="AK50">((VLOOKUP($B$1,'Multipliers and Adjustments'!$A$70:$I$86,TRUNC(COLUMN(AK$2)/5)+2,FALSE)*SUMIFS('IEA-MethaneAbatement'!$N:$N,'IEA-MethaneAbatement'!$O:$O,"&lt;"&amp;$B50,'IEA-MethaneAbatement'!$O:$O,"&gt;="&amp;$A50,'IEA-MethaneAbatement'!$M:$M,$B$1,'IEA-MethaneAbatement'!$B:$B,'Country Selector'!$A$2)+VLOOKUP($C$1,'Multipliers and Adjustments'!$A$70:$I$86,TRUNC(COLUMN(AK$2)/5)+2,FALSE)*SUMIFS('IEA-MethaneAbatement'!$N:$N,'IEA-MethaneAbatement'!$O:$O,"&lt;"&amp;$B50,'IEA-MethaneAbatement'!$O:$O,"&gt;="&amp;$A50,'IEA-MethaneAbatement'!$M:$M,$C$1,'IEA-MethaneAbatement'!$B:$B,'Country Selector'!$A$2)+VLOOKUP($D$1,'Multipliers and Adjustments'!$A$70:$I$86,TRUNC(COLUMN(AK$2)/5)+2,FALSE)*SUMIFS('IEA-MethaneAbatement'!$N:$N,'IEA-MethaneAbatement'!$O:$O,"&lt;"&amp;$B50,'IEA-MethaneAbatement'!$O:$O,"&gt;="&amp;$A50,'IEA-MethaneAbatement'!$M:$M,$D$1,'IEA-MethaneAbatement'!$B:$B,'Country Selector'!$A$2)))*(1+INDEX('EPA to IEA Scaling'!$F$8:$AO$8,,MATCH(AK$2,'EPA to IEA Scaling'!$F$1:$AO$1,0)))</f>
        <v>0</v>
      </c>
      <c r="AL50" s="31" cm="1">
        <f t="array" ref="AL50">((VLOOKUP($B$1,'Multipliers and Adjustments'!$A$70:$I$86,TRUNC(COLUMN(AL$2)/5)+2,FALSE)*SUMIFS('IEA-MethaneAbatement'!$N:$N,'IEA-MethaneAbatement'!$O:$O,"&lt;"&amp;$B50,'IEA-MethaneAbatement'!$O:$O,"&gt;="&amp;$A50,'IEA-MethaneAbatement'!$M:$M,$B$1,'IEA-MethaneAbatement'!$B:$B,'Country Selector'!$A$2)+VLOOKUP($C$1,'Multipliers and Adjustments'!$A$70:$I$86,TRUNC(COLUMN(AL$2)/5)+2,FALSE)*SUMIFS('IEA-MethaneAbatement'!$N:$N,'IEA-MethaneAbatement'!$O:$O,"&lt;"&amp;$B50,'IEA-MethaneAbatement'!$O:$O,"&gt;="&amp;$A50,'IEA-MethaneAbatement'!$M:$M,$C$1,'IEA-MethaneAbatement'!$B:$B,'Country Selector'!$A$2)+VLOOKUP($D$1,'Multipliers and Adjustments'!$A$70:$I$86,TRUNC(COLUMN(AL$2)/5)+2,FALSE)*SUMIFS('IEA-MethaneAbatement'!$N:$N,'IEA-MethaneAbatement'!$O:$O,"&lt;"&amp;$B50,'IEA-MethaneAbatement'!$O:$O,"&gt;="&amp;$A50,'IEA-MethaneAbatement'!$M:$M,$D$1,'IEA-MethaneAbatement'!$B:$B,'Country Selector'!$A$2)))*(1+INDEX('EPA to IEA Scaling'!$F$8:$AO$8,,MATCH(AL$2,'EPA to IEA Scaling'!$F$1:$AO$1,0)))</f>
        <v>0</v>
      </c>
    </row>
    <row r="51" spans="1:38" x14ac:dyDescent="0.45">
      <c r="A51" s="12">
        <f t="shared" si="1"/>
        <v>400</v>
      </c>
      <c r="B51" s="11">
        <f t="shared" si="0"/>
        <v>450</v>
      </c>
      <c r="C51" s="47" cm="1">
        <f t="array" ref="C51">((VLOOKUP($B$1,'Multipliers and Adjustments'!$A$70:$I$86,TRUNC(COLUMN(C$2)/5)+2,FALSE)*SUMIFS('IEA-MethaneAbatement'!$N:$N,'IEA-MethaneAbatement'!$O:$O,"&lt;"&amp;$B51,'IEA-MethaneAbatement'!$O:$O,"&gt;="&amp;$A51,'IEA-MethaneAbatement'!$M:$M,$B$1,'IEA-MethaneAbatement'!$B:$B,'Country Selector'!$A$2)+VLOOKUP($C$1,'Multipliers and Adjustments'!$A$70:$I$86,TRUNC(COLUMN(C$2)/5)+2,FALSE)*SUMIFS('IEA-MethaneAbatement'!$N:$N,'IEA-MethaneAbatement'!$O:$O,"&lt;"&amp;$B51,'IEA-MethaneAbatement'!$O:$O,"&gt;="&amp;$A51,'IEA-MethaneAbatement'!$M:$M,$C$1,'IEA-MethaneAbatement'!$B:$B,'Country Selector'!$A$2)+VLOOKUP($D$1,'Multipliers and Adjustments'!$A$70:$I$86,TRUNC(COLUMN(C$2)/5)+2,FALSE)*SUMIFS('IEA-MethaneAbatement'!$N:$N,'IEA-MethaneAbatement'!$O:$O,"&lt;"&amp;$B51,'IEA-MethaneAbatement'!$O:$O,"&gt;="&amp;$A51,'IEA-MethaneAbatement'!$M:$M,$D$1,'IEA-MethaneAbatement'!$B:$B,'Country Selector'!$A$2)))*(1+INDEX('EPA to IEA Scaling'!$F$8:$AO$8,,MATCH(C$2,'EPA to IEA Scaling'!$F$1:$AO$1,0)))</f>
        <v>0</v>
      </c>
      <c r="D51" cm="1">
        <f t="array" ref="D51">((VLOOKUP($B$1,'Multipliers and Adjustments'!$A$70:$I$86,TRUNC(COLUMN(D$2)/5)+2,FALSE)*SUMIFS('IEA-MethaneAbatement'!$N:$N,'IEA-MethaneAbatement'!$O:$O,"&lt;"&amp;$B51,'IEA-MethaneAbatement'!$O:$O,"&gt;="&amp;$A51,'IEA-MethaneAbatement'!$M:$M,$B$1,'IEA-MethaneAbatement'!$B:$B,'Country Selector'!$A$2)+VLOOKUP($C$1,'Multipliers and Adjustments'!$A$70:$I$86,TRUNC(COLUMN(D$2)/5)+2,FALSE)*SUMIFS('IEA-MethaneAbatement'!$N:$N,'IEA-MethaneAbatement'!$O:$O,"&lt;"&amp;$B51,'IEA-MethaneAbatement'!$O:$O,"&gt;="&amp;$A51,'IEA-MethaneAbatement'!$M:$M,$C$1,'IEA-MethaneAbatement'!$B:$B,'Country Selector'!$A$2)+VLOOKUP($D$1,'Multipliers and Adjustments'!$A$70:$I$86,TRUNC(COLUMN(D$2)/5)+2,FALSE)*SUMIFS('IEA-MethaneAbatement'!$N:$N,'IEA-MethaneAbatement'!$O:$O,"&lt;"&amp;$B51,'IEA-MethaneAbatement'!$O:$O,"&gt;="&amp;$A51,'IEA-MethaneAbatement'!$M:$M,$D$1,'IEA-MethaneAbatement'!$B:$B,'Country Selector'!$A$2)))*(1+INDEX('EPA to IEA Scaling'!$F$8:$AO$8,,MATCH(D$2,'EPA to IEA Scaling'!$F$1:$AO$1,0)))</f>
        <v>0</v>
      </c>
      <c r="E51" cm="1">
        <f t="array" ref="E51">((VLOOKUP($B$1,'Multipliers and Adjustments'!$A$70:$I$86,TRUNC(COLUMN(E$2)/5)+2,FALSE)*SUMIFS('IEA-MethaneAbatement'!$N:$N,'IEA-MethaneAbatement'!$O:$O,"&lt;"&amp;$B51,'IEA-MethaneAbatement'!$O:$O,"&gt;="&amp;$A51,'IEA-MethaneAbatement'!$M:$M,$B$1,'IEA-MethaneAbatement'!$B:$B,'Country Selector'!$A$2)+VLOOKUP($C$1,'Multipliers and Adjustments'!$A$70:$I$86,TRUNC(COLUMN(E$2)/5)+2,FALSE)*SUMIFS('IEA-MethaneAbatement'!$N:$N,'IEA-MethaneAbatement'!$O:$O,"&lt;"&amp;$B51,'IEA-MethaneAbatement'!$O:$O,"&gt;="&amp;$A51,'IEA-MethaneAbatement'!$M:$M,$C$1,'IEA-MethaneAbatement'!$B:$B,'Country Selector'!$A$2)+VLOOKUP($D$1,'Multipliers and Adjustments'!$A$70:$I$86,TRUNC(COLUMN(E$2)/5)+2,FALSE)*SUMIFS('IEA-MethaneAbatement'!$N:$N,'IEA-MethaneAbatement'!$O:$O,"&lt;"&amp;$B51,'IEA-MethaneAbatement'!$O:$O,"&gt;="&amp;$A51,'IEA-MethaneAbatement'!$M:$M,$D$1,'IEA-MethaneAbatement'!$B:$B,'Country Selector'!$A$2)))*(1+INDEX('EPA to IEA Scaling'!$F$8:$AO$8,,MATCH(E$2,'EPA to IEA Scaling'!$F$1:$AO$1,0)))</f>
        <v>0</v>
      </c>
      <c r="F51" cm="1">
        <f t="array" ref="F51">((VLOOKUP($B$1,'Multipliers and Adjustments'!$A$70:$I$86,TRUNC(COLUMN(F$2)/5)+2,FALSE)*SUMIFS('IEA-MethaneAbatement'!$N:$N,'IEA-MethaneAbatement'!$O:$O,"&lt;"&amp;$B51,'IEA-MethaneAbatement'!$O:$O,"&gt;="&amp;$A51,'IEA-MethaneAbatement'!$M:$M,$B$1,'IEA-MethaneAbatement'!$B:$B,'Country Selector'!$A$2)+VLOOKUP($C$1,'Multipliers and Adjustments'!$A$70:$I$86,TRUNC(COLUMN(F$2)/5)+2,FALSE)*SUMIFS('IEA-MethaneAbatement'!$N:$N,'IEA-MethaneAbatement'!$O:$O,"&lt;"&amp;$B51,'IEA-MethaneAbatement'!$O:$O,"&gt;="&amp;$A51,'IEA-MethaneAbatement'!$M:$M,$C$1,'IEA-MethaneAbatement'!$B:$B,'Country Selector'!$A$2)+VLOOKUP($D$1,'Multipliers and Adjustments'!$A$70:$I$86,TRUNC(COLUMN(F$2)/5)+2,FALSE)*SUMIFS('IEA-MethaneAbatement'!$N:$N,'IEA-MethaneAbatement'!$O:$O,"&lt;"&amp;$B51,'IEA-MethaneAbatement'!$O:$O,"&gt;="&amp;$A51,'IEA-MethaneAbatement'!$M:$M,$D$1,'IEA-MethaneAbatement'!$B:$B,'Country Selector'!$A$2)))*(1+INDEX('EPA to IEA Scaling'!$F$8:$AO$8,,MATCH(F$2,'EPA to IEA Scaling'!$F$1:$AO$1,0)))</f>
        <v>0</v>
      </c>
      <c r="G51" cm="1">
        <f t="array" ref="G51">((VLOOKUP($B$1,'Multipliers and Adjustments'!$A$70:$I$86,TRUNC(COLUMN(G$2)/5)+2,FALSE)*SUMIFS('IEA-MethaneAbatement'!$N:$N,'IEA-MethaneAbatement'!$O:$O,"&lt;"&amp;$B51,'IEA-MethaneAbatement'!$O:$O,"&gt;="&amp;$A51,'IEA-MethaneAbatement'!$M:$M,$B$1,'IEA-MethaneAbatement'!$B:$B,'Country Selector'!$A$2)+VLOOKUP($C$1,'Multipliers and Adjustments'!$A$70:$I$86,TRUNC(COLUMN(G$2)/5)+2,FALSE)*SUMIFS('IEA-MethaneAbatement'!$N:$N,'IEA-MethaneAbatement'!$O:$O,"&lt;"&amp;$B51,'IEA-MethaneAbatement'!$O:$O,"&gt;="&amp;$A51,'IEA-MethaneAbatement'!$M:$M,$C$1,'IEA-MethaneAbatement'!$B:$B,'Country Selector'!$A$2)+VLOOKUP($D$1,'Multipliers and Adjustments'!$A$70:$I$86,TRUNC(COLUMN(G$2)/5)+2,FALSE)*SUMIFS('IEA-MethaneAbatement'!$N:$N,'IEA-MethaneAbatement'!$O:$O,"&lt;"&amp;$B51,'IEA-MethaneAbatement'!$O:$O,"&gt;="&amp;$A51,'IEA-MethaneAbatement'!$M:$M,$D$1,'IEA-MethaneAbatement'!$B:$B,'Country Selector'!$A$2)))*(1+INDEX('EPA to IEA Scaling'!$F$8:$AO$8,,MATCH(G$2,'EPA to IEA Scaling'!$F$1:$AO$1,0)))</f>
        <v>0</v>
      </c>
      <c r="H51" s="31" cm="1">
        <f t="array" ref="H51">((VLOOKUP($B$1,'Multipliers and Adjustments'!$A$70:$I$86,TRUNC(COLUMN(H$2)/5)+2,FALSE)*SUMIFS('IEA-MethaneAbatement'!$N:$N,'IEA-MethaneAbatement'!$O:$O,"&lt;"&amp;$B51,'IEA-MethaneAbatement'!$O:$O,"&gt;="&amp;$A51,'IEA-MethaneAbatement'!$M:$M,$B$1,'IEA-MethaneAbatement'!$B:$B,'Country Selector'!$A$2)+VLOOKUP($C$1,'Multipliers and Adjustments'!$A$70:$I$86,TRUNC(COLUMN(H$2)/5)+2,FALSE)*SUMIFS('IEA-MethaneAbatement'!$N:$N,'IEA-MethaneAbatement'!$O:$O,"&lt;"&amp;$B51,'IEA-MethaneAbatement'!$O:$O,"&gt;="&amp;$A51,'IEA-MethaneAbatement'!$M:$M,$C$1,'IEA-MethaneAbatement'!$B:$B,'Country Selector'!$A$2)+VLOOKUP($D$1,'Multipliers and Adjustments'!$A$70:$I$86,TRUNC(COLUMN(H$2)/5)+2,FALSE)*SUMIFS('IEA-MethaneAbatement'!$N:$N,'IEA-MethaneAbatement'!$O:$O,"&lt;"&amp;$B51,'IEA-MethaneAbatement'!$O:$O,"&gt;="&amp;$A51,'IEA-MethaneAbatement'!$M:$M,$D$1,'IEA-MethaneAbatement'!$B:$B,'Country Selector'!$A$2)))*(1+INDEX('EPA to IEA Scaling'!$F$8:$AO$8,,MATCH(H$2,'EPA to IEA Scaling'!$F$1:$AO$1,0)))</f>
        <v>0</v>
      </c>
      <c r="I51" cm="1">
        <f t="array" ref="I51">((VLOOKUP($B$1,'Multipliers and Adjustments'!$A$70:$I$86,TRUNC(COLUMN(I$2)/5)+2,FALSE)*SUMIFS('IEA-MethaneAbatement'!$N:$N,'IEA-MethaneAbatement'!$O:$O,"&lt;"&amp;$B51,'IEA-MethaneAbatement'!$O:$O,"&gt;="&amp;$A51,'IEA-MethaneAbatement'!$M:$M,$B$1,'IEA-MethaneAbatement'!$B:$B,'Country Selector'!$A$2)+VLOOKUP($C$1,'Multipliers and Adjustments'!$A$70:$I$86,TRUNC(COLUMN(I$2)/5)+2,FALSE)*SUMIFS('IEA-MethaneAbatement'!$N:$N,'IEA-MethaneAbatement'!$O:$O,"&lt;"&amp;$B51,'IEA-MethaneAbatement'!$O:$O,"&gt;="&amp;$A51,'IEA-MethaneAbatement'!$M:$M,$C$1,'IEA-MethaneAbatement'!$B:$B,'Country Selector'!$A$2)+VLOOKUP($D$1,'Multipliers and Adjustments'!$A$70:$I$86,TRUNC(COLUMN(I$2)/5)+2,FALSE)*SUMIFS('IEA-MethaneAbatement'!$N:$N,'IEA-MethaneAbatement'!$O:$O,"&lt;"&amp;$B51,'IEA-MethaneAbatement'!$O:$O,"&gt;="&amp;$A51,'IEA-MethaneAbatement'!$M:$M,$D$1,'IEA-MethaneAbatement'!$B:$B,'Country Selector'!$A$2)))*(1+INDEX('EPA to IEA Scaling'!$F$8:$AO$8,,MATCH(I$2,'EPA to IEA Scaling'!$F$1:$AO$1,0)))</f>
        <v>0</v>
      </c>
      <c r="J51" cm="1">
        <f t="array" ref="J51">((VLOOKUP($B$1,'Multipliers and Adjustments'!$A$70:$I$86,TRUNC(COLUMN(J$2)/5)+2,FALSE)*SUMIFS('IEA-MethaneAbatement'!$N:$N,'IEA-MethaneAbatement'!$O:$O,"&lt;"&amp;$B51,'IEA-MethaneAbatement'!$O:$O,"&gt;="&amp;$A51,'IEA-MethaneAbatement'!$M:$M,$B$1,'IEA-MethaneAbatement'!$B:$B,'Country Selector'!$A$2)+VLOOKUP($C$1,'Multipliers and Adjustments'!$A$70:$I$86,TRUNC(COLUMN(J$2)/5)+2,FALSE)*SUMIFS('IEA-MethaneAbatement'!$N:$N,'IEA-MethaneAbatement'!$O:$O,"&lt;"&amp;$B51,'IEA-MethaneAbatement'!$O:$O,"&gt;="&amp;$A51,'IEA-MethaneAbatement'!$M:$M,$C$1,'IEA-MethaneAbatement'!$B:$B,'Country Selector'!$A$2)+VLOOKUP($D$1,'Multipliers and Adjustments'!$A$70:$I$86,TRUNC(COLUMN(J$2)/5)+2,FALSE)*SUMIFS('IEA-MethaneAbatement'!$N:$N,'IEA-MethaneAbatement'!$O:$O,"&lt;"&amp;$B51,'IEA-MethaneAbatement'!$O:$O,"&gt;="&amp;$A51,'IEA-MethaneAbatement'!$M:$M,$D$1,'IEA-MethaneAbatement'!$B:$B,'Country Selector'!$A$2)))*(1+INDEX('EPA to IEA Scaling'!$F$8:$AO$8,,MATCH(J$2,'EPA to IEA Scaling'!$F$1:$AO$1,0)))</f>
        <v>0</v>
      </c>
      <c r="K51" cm="1">
        <f t="array" ref="K51">((VLOOKUP($B$1,'Multipliers and Adjustments'!$A$70:$I$86,TRUNC(COLUMN(K$2)/5)+2,FALSE)*SUMIFS('IEA-MethaneAbatement'!$N:$N,'IEA-MethaneAbatement'!$O:$O,"&lt;"&amp;$B51,'IEA-MethaneAbatement'!$O:$O,"&gt;="&amp;$A51,'IEA-MethaneAbatement'!$M:$M,$B$1,'IEA-MethaneAbatement'!$B:$B,'Country Selector'!$A$2)+VLOOKUP($C$1,'Multipliers and Adjustments'!$A$70:$I$86,TRUNC(COLUMN(K$2)/5)+2,FALSE)*SUMIFS('IEA-MethaneAbatement'!$N:$N,'IEA-MethaneAbatement'!$O:$O,"&lt;"&amp;$B51,'IEA-MethaneAbatement'!$O:$O,"&gt;="&amp;$A51,'IEA-MethaneAbatement'!$M:$M,$C$1,'IEA-MethaneAbatement'!$B:$B,'Country Selector'!$A$2)+VLOOKUP($D$1,'Multipliers and Adjustments'!$A$70:$I$86,TRUNC(COLUMN(K$2)/5)+2,FALSE)*SUMIFS('IEA-MethaneAbatement'!$N:$N,'IEA-MethaneAbatement'!$O:$O,"&lt;"&amp;$B51,'IEA-MethaneAbatement'!$O:$O,"&gt;="&amp;$A51,'IEA-MethaneAbatement'!$M:$M,$D$1,'IEA-MethaneAbatement'!$B:$B,'Country Selector'!$A$2)))*(1+INDEX('EPA to IEA Scaling'!$F$8:$AO$8,,MATCH(K$2,'EPA to IEA Scaling'!$F$1:$AO$1,0)))</f>
        <v>0</v>
      </c>
      <c r="L51" cm="1">
        <f t="array" ref="L51">((VLOOKUP($B$1,'Multipliers and Adjustments'!$A$70:$I$86,TRUNC(COLUMN(L$2)/5)+2,FALSE)*SUMIFS('IEA-MethaneAbatement'!$N:$N,'IEA-MethaneAbatement'!$O:$O,"&lt;"&amp;$B51,'IEA-MethaneAbatement'!$O:$O,"&gt;="&amp;$A51,'IEA-MethaneAbatement'!$M:$M,$B$1,'IEA-MethaneAbatement'!$B:$B,'Country Selector'!$A$2)+VLOOKUP($C$1,'Multipliers and Adjustments'!$A$70:$I$86,TRUNC(COLUMN(L$2)/5)+2,FALSE)*SUMIFS('IEA-MethaneAbatement'!$N:$N,'IEA-MethaneAbatement'!$O:$O,"&lt;"&amp;$B51,'IEA-MethaneAbatement'!$O:$O,"&gt;="&amp;$A51,'IEA-MethaneAbatement'!$M:$M,$C$1,'IEA-MethaneAbatement'!$B:$B,'Country Selector'!$A$2)+VLOOKUP($D$1,'Multipliers and Adjustments'!$A$70:$I$86,TRUNC(COLUMN(L$2)/5)+2,FALSE)*SUMIFS('IEA-MethaneAbatement'!$N:$N,'IEA-MethaneAbatement'!$O:$O,"&lt;"&amp;$B51,'IEA-MethaneAbatement'!$O:$O,"&gt;="&amp;$A51,'IEA-MethaneAbatement'!$M:$M,$D$1,'IEA-MethaneAbatement'!$B:$B,'Country Selector'!$A$2)))*(1+INDEX('EPA to IEA Scaling'!$F$8:$AO$8,,MATCH(L$2,'EPA to IEA Scaling'!$F$1:$AO$1,0)))</f>
        <v>0</v>
      </c>
      <c r="M51" s="31" cm="1">
        <f t="array" ref="M51">((VLOOKUP($B$1,'Multipliers and Adjustments'!$A$70:$I$86,TRUNC(COLUMN(M$2)/5)+2,FALSE)*SUMIFS('IEA-MethaneAbatement'!$N:$N,'IEA-MethaneAbatement'!$O:$O,"&lt;"&amp;$B51,'IEA-MethaneAbatement'!$O:$O,"&gt;="&amp;$A51,'IEA-MethaneAbatement'!$M:$M,$B$1,'IEA-MethaneAbatement'!$B:$B,'Country Selector'!$A$2)+VLOOKUP($C$1,'Multipliers and Adjustments'!$A$70:$I$86,TRUNC(COLUMN(M$2)/5)+2,FALSE)*SUMIFS('IEA-MethaneAbatement'!$N:$N,'IEA-MethaneAbatement'!$O:$O,"&lt;"&amp;$B51,'IEA-MethaneAbatement'!$O:$O,"&gt;="&amp;$A51,'IEA-MethaneAbatement'!$M:$M,$C$1,'IEA-MethaneAbatement'!$B:$B,'Country Selector'!$A$2)+VLOOKUP($D$1,'Multipliers and Adjustments'!$A$70:$I$86,TRUNC(COLUMN(M$2)/5)+2,FALSE)*SUMIFS('IEA-MethaneAbatement'!$N:$N,'IEA-MethaneAbatement'!$O:$O,"&lt;"&amp;$B51,'IEA-MethaneAbatement'!$O:$O,"&gt;="&amp;$A51,'IEA-MethaneAbatement'!$M:$M,$D$1,'IEA-MethaneAbatement'!$B:$B,'Country Selector'!$A$2)))*(1+INDEX('EPA to IEA Scaling'!$F$8:$AO$8,,MATCH(M$2,'EPA to IEA Scaling'!$F$1:$AO$1,0)))</f>
        <v>0</v>
      </c>
      <c r="N51" cm="1">
        <f t="array" ref="N51">((VLOOKUP($B$1,'Multipliers and Adjustments'!$A$70:$I$86,TRUNC(COLUMN(N$2)/5)+2,FALSE)*SUMIFS('IEA-MethaneAbatement'!$N:$N,'IEA-MethaneAbatement'!$O:$O,"&lt;"&amp;$B51,'IEA-MethaneAbatement'!$O:$O,"&gt;="&amp;$A51,'IEA-MethaneAbatement'!$M:$M,$B$1,'IEA-MethaneAbatement'!$B:$B,'Country Selector'!$A$2)+VLOOKUP($C$1,'Multipliers and Adjustments'!$A$70:$I$86,TRUNC(COLUMN(N$2)/5)+2,FALSE)*SUMIFS('IEA-MethaneAbatement'!$N:$N,'IEA-MethaneAbatement'!$O:$O,"&lt;"&amp;$B51,'IEA-MethaneAbatement'!$O:$O,"&gt;="&amp;$A51,'IEA-MethaneAbatement'!$M:$M,$C$1,'IEA-MethaneAbatement'!$B:$B,'Country Selector'!$A$2)+VLOOKUP($D$1,'Multipliers and Adjustments'!$A$70:$I$86,TRUNC(COLUMN(N$2)/5)+2,FALSE)*SUMIFS('IEA-MethaneAbatement'!$N:$N,'IEA-MethaneAbatement'!$O:$O,"&lt;"&amp;$B51,'IEA-MethaneAbatement'!$O:$O,"&gt;="&amp;$A51,'IEA-MethaneAbatement'!$M:$M,$D$1,'IEA-MethaneAbatement'!$B:$B,'Country Selector'!$A$2)))*(1+INDEX('EPA to IEA Scaling'!$F$8:$AO$8,,MATCH(N$2,'EPA to IEA Scaling'!$F$1:$AO$1,0)))</f>
        <v>0</v>
      </c>
      <c r="O51" cm="1">
        <f t="array" ref="O51">((VLOOKUP($B$1,'Multipliers and Adjustments'!$A$70:$I$86,TRUNC(COLUMN(O$2)/5)+2,FALSE)*SUMIFS('IEA-MethaneAbatement'!$N:$N,'IEA-MethaneAbatement'!$O:$O,"&lt;"&amp;$B51,'IEA-MethaneAbatement'!$O:$O,"&gt;="&amp;$A51,'IEA-MethaneAbatement'!$M:$M,$B$1,'IEA-MethaneAbatement'!$B:$B,'Country Selector'!$A$2)+VLOOKUP($C$1,'Multipliers and Adjustments'!$A$70:$I$86,TRUNC(COLUMN(O$2)/5)+2,FALSE)*SUMIFS('IEA-MethaneAbatement'!$N:$N,'IEA-MethaneAbatement'!$O:$O,"&lt;"&amp;$B51,'IEA-MethaneAbatement'!$O:$O,"&gt;="&amp;$A51,'IEA-MethaneAbatement'!$M:$M,$C$1,'IEA-MethaneAbatement'!$B:$B,'Country Selector'!$A$2)+VLOOKUP($D$1,'Multipliers and Adjustments'!$A$70:$I$86,TRUNC(COLUMN(O$2)/5)+2,FALSE)*SUMIFS('IEA-MethaneAbatement'!$N:$N,'IEA-MethaneAbatement'!$O:$O,"&lt;"&amp;$B51,'IEA-MethaneAbatement'!$O:$O,"&gt;="&amp;$A51,'IEA-MethaneAbatement'!$M:$M,$D$1,'IEA-MethaneAbatement'!$B:$B,'Country Selector'!$A$2)))*(1+INDEX('EPA to IEA Scaling'!$F$8:$AO$8,,MATCH(O$2,'EPA to IEA Scaling'!$F$1:$AO$1,0)))</f>
        <v>0</v>
      </c>
      <c r="P51" cm="1">
        <f t="array" ref="P51">((VLOOKUP($B$1,'Multipliers and Adjustments'!$A$70:$I$86,TRUNC(COLUMN(P$2)/5)+2,FALSE)*SUMIFS('IEA-MethaneAbatement'!$N:$N,'IEA-MethaneAbatement'!$O:$O,"&lt;"&amp;$B51,'IEA-MethaneAbatement'!$O:$O,"&gt;="&amp;$A51,'IEA-MethaneAbatement'!$M:$M,$B$1,'IEA-MethaneAbatement'!$B:$B,'Country Selector'!$A$2)+VLOOKUP($C$1,'Multipliers and Adjustments'!$A$70:$I$86,TRUNC(COLUMN(P$2)/5)+2,FALSE)*SUMIFS('IEA-MethaneAbatement'!$N:$N,'IEA-MethaneAbatement'!$O:$O,"&lt;"&amp;$B51,'IEA-MethaneAbatement'!$O:$O,"&gt;="&amp;$A51,'IEA-MethaneAbatement'!$M:$M,$C$1,'IEA-MethaneAbatement'!$B:$B,'Country Selector'!$A$2)+VLOOKUP($D$1,'Multipliers and Adjustments'!$A$70:$I$86,TRUNC(COLUMN(P$2)/5)+2,FALSE)*SUMIFS('IEA-MethaneAbatement'!$N:$N,'IEA-MethaneAbatement'!$O:$O,"&lt;"&amp;$B51,'IEA-MethaneAbatement'!$O:$O,"&gt;="&amp;$A51,'IEA-MethaneAbatement'!$M:$M,$D$1,'IEA-MethaneAbatement'!$B:$B,'Country Selector'!$A$2)))*(1+INDEX('EPA to IEA Scaling'!$F$8:$AO$8,,MATCH(P$2,'EPA to IEA Scaling'!$F$1:$AO$1,0)))</f>
        <v>0</v>
      </c>
      <c r="Q51" cm="1">
        <f t="array" ref="Q51">((VLOOKUP($B$1,'Multipliers and Adjustments'!$A$70:$I$86,TRUNC(COLUMN(Q$2)/5)+2,FALSE)*SUMIFS('IEA-MethaneAbatement'!$N:$N,'IEA-MethaneAbatement'!$O:$O,"&lt;"&amp;$B51,'IEA-MethaneAbatement'!$O:$O,"&gt;="&amp;$A51,'IEA-MethaneAbatement'!$M:$M,$B$1,'IEA-MethaneAbatement'!$B:$B,'Country Selector'!$A$2)+VLOOKUP($C$1,'Multipliers and Adjustments'!$A$70:$I$86,TRUNC(COLUMN(Q$2)/5)+2,FALSE)*SUMIFS('IEA-MethaneAbatement'!$N:$N,'IEA-MethaneAbatement'!$O:$O,"&lt;"&amp;$B51,'IEA-MethaneAbatement'!$O:$O,"&gt;="&amp;$A51,'IEA-MethaneAbatement'!$M:$M,$C$1,'IEA-MethaneAbatement'!$B:$B,'Country Selector'!$A$2)+VLOOKUP($D$1,'Multipliers and Adjustments'!$A$70:$I$86,TRUNC(COLUMN(Q$2)/5)+2,FALSE)*SUMIFS('IEA-MethaneAbatement'!$N:$N,'IEA-MethaneAbatement'!$O:$O,"&lt;"&amp;$B51,'IEA-MethaneAbatement'!$O:$O,"&gt;="&amp;$A51,'IEA-MethaneAbatement'!$M:$M,$D$1,'IEA-MethaneAbatement'!$B:$B,'Country Selector'!$A$2)))*(1+INDEX('EPA to IEA Scaling'!$F$8:$AO$8,,MATCH(Q$2,'EPA to IEA Scaling'!$F$1:$AO$1,0)))</f>
        <v>0</v>
      </c>
      <c r="R51" s="31" cm="1">
        <f t="array" ref="R51">((VLOOKUP($B$1,'Multipliers and Adjustments'!$A$70:$I$86,TRUNC(COLUMN(R$2)/5)+2,FALSE)*SUMIFS('IEA-MethaneAbatement'!$N:$N,'IEA-MethaneAbatement'!$O:$O,"&lt;"&amp;$B51,'IEA-MethaneAbatement'!$O:$O,"&gt;="&amp;$A51,'IEA-MethaneAbatement'!$M:$M,$B$1,'IEA-MethaneAbatement'!$B:$B,'Country Selector'!$A$2)+VLOOKUP($C$1,'Multipliers and Adjustments'!$A$70:$I$86,TRUNC(COLUMN(R$2)/5)+2,FALSE)*SUMIFS('IEA-MethaneAbatement'!$N:$N,'IEA-MethaneAbatement'!$O:$O,"&lt;"&amp;$B51,'IEA-MethaneAbatement'!$O:$O,"&gt;="&amp;$A51,'IEA-MethaneAbatement'!$M:$M,$C$1,'IEA-MethaneAbatement'!$B:$B,'Country Selector'!$A$2)+VLOOKUP($D$1,'Multipliers and Adjustments'!$A$70:$I$86,TRUNC(COLUMN(R$2)/5)+2,FALSE)*SUMIFS('IEA-MethaneAbatement'!$N:$N,'IEA-MethaneAbatement'!$O:$O,"&lt;"&amp;$B51,'IEA-MethaneAbatement'!$O:$O,"&gt;="&amp;$A51,'IEA-MethaneAbatement'!$M:$M,$D$1,'IEA-MethaneAbatement'!$B:$B,'Country Selector'!$A$2)))*(1+INDEX('EPA to IEA Scaling'!$F$8:$AO$8,,MATCH(R$2,'EPA to IEA Scaling'!$F$1:$AO$1,0)))</f>
        <v>0</v>
      </c>
      <c r="S51" cm="1">
        <f t="array" ref="S51">((VLOOKUP($B$1,'Multipliers and Adjustments'!$A$70:$I$86,TRUNC(COLUMN(S$2)/5)+2,FALSE)*SUMIFS('IEA-MethaneAbatement'!$N:$N,'IEA-MethaneAbatement'!$O:$O,"&lt;"&amp;$B51,'IEA-MethaneAbatement'!$O:$O,"&gt;="&amp;$A51,'IEA-MethaneAbatement'!$M:$M,$B$1,'IEA-MethaneAbatement'!$B:$B,'Country Selector'!$A$2)+VLOOKUP($C$1,'Multipliers and Adjustments'!$A$70:$I$86,TRUNC(COLUMN(S$2)/5)+2,FALSE)*SUMIFS('IEA-MethaneAbatement'!$N:$N,'IEA-MethaneAbatement'!$O:$O,"&lt;"&amp;$B51,'IEA-MethaneAbatement'!$O:$O,"&gt;="&amp;$A51,'IEA-MethaneAbatement'!$M:$M,$C$1,'IEA-MethaneAbatement'!$B:$B,'Country Selector'!$A$2)+VLOOKUP($D$1,'Multipliers and Adjustments'!$A$70:$I$86,TRUNC(COLUMN(S$2)/5)+2,FALSE)*SUMIFS('IEA-MethaneAbatement'!$N:$N,'IEA-MethaneAbatement'!$O:$O,"&lt;"&amp;$B51,'IEA-MethaneAbatement'!$O:$O,"&gt;="&amp;$A51,'IEA-MethaneAbatement'!$M:$M,$D$1,'IEA-MethaneAbatement'!$B:$B,'Country Selector'!$A$2)))*(1+INDEX('EPA to IEA Scaling'!$F$8:$AO$8,,MATCH(S$2,'EPA to IEA Scaling'!$F$1:$AO$1,0)))</f>
        <v>0</v>
      </c>
      <c r="T51" cm="1">
        <f t="array" ref="T51">((VLOOKUP($B$1,'Multipliers and Adjustments'!$A$70:$I$86,TRUNC(COLUMN(T$2)/5)+2,FALSE)*SUMIFS('IEA-MethaneAbatement'!$N:$N,'IEA-MethaneAbatement'!$O:$O,"&lt;"&amp;$B51,'IEA-MethaneAbatement'!$O:$O,"&gt;="&amp;$A51,'IEA-MethaneAbatement'!$M:$M,$B$1,'IEA-MethaneAbatement'!$B:$B,'Country Selector'!$A$2)+VLOOKUP($C$1,'Multipliers and Adjustments'!$A$70:$I$86,TRUNC(COLUMN(T$2)/5)+2,FALSE)*SUMIFS('IEA-MethaneAbatement'!$N:$N,'IEA-MethaneAbatement'!$O:$O,"&lt;"&amp;$B51,'IEA-MethaneAbatement'!$O:$O,"&gt;="&amp;$A51,'IEA-MethaneAbatement'!$M:$M,$C$1,'IEA-MethaneAbatement'!$B:$B,'Country Selector'!$A$2)+VLOOKUP($D$1,'Multipliers and Adjustments'!$A$70:$I$86,TRUNC(COLUMN(T$2)/5)+2,FALSE)*SUMIFS('IEA-MethaneAbatement'!$N:$N,'IEA-MethaneAbatement'!$O:$O,"&lt;"&amp;$B51,'IEA-MethaneAbatement'!$O:$O,"&gt;="&amp;$A51,'IEA-MethaneAbatement'!$M:$M,$D$1,'IEA-MethaneAbatement'!$B:$B,'Country Selector'!$A$2)))*(1+INDEX('EPA to IEA Scaling'!$F$8:$AO$8,,MATCH(T$2,'EPA to IEA Scaling'!$F$1:$AO$1,0)))</f>
        <v>0</v>
      </c>
      <c r="U51" cm="1">
        <f t="array" ref="U51">((VLOOKUP($B$1,'Multipliers and Adjustments'!$A$70:$I$86,TRUNC(COLUMN(U$2)/5)+2,FALSE)*SUMIFS('IEA-MethaneAbatement'!$N:$N,'IEA-MethaneAbatement'!$O:$O,"&lt;"&amp;$B51,'IEA-MethaneAbatement'!$O:$O,"&gt;="&amp;$A51,'IEA-MethaneAbatement'!$M:$M,$B$1,'IEA-MethaneAbatement'!$B:$B,'Country Selector'!$A$2)+VLOOKUP($C$1,'Multipliers and Adjustments'!$A$70:$I$86,TRUNC(COLUMN(U$2)/5)+2,FALSE)*SUMIFS('IEA-MethaneAbatement'!$N:$N,'IEA-MethaneAbatement'!$O:$O,"&lt;"&amp;$B51,'IEA-MethaneAbatement'!$O:$O,"&gt;="&amp;$A51,'IEA-MethaneAbatement'!$M:$M,$C$1,'IEA-MethaneAbatement'!$B:$B,'Country Selector'!$A$2)+VLOOKUP($D$1,'Multipliers and Adjustments'!$A$70:$I$86,TRUNC(COLUMN(U$2)/5)+2,FALSE)*SUMIFS('IEA-MethaneAbatement'!$N:$N,'IEA-MethaneAbatement'!$O:$O,"&lt;"&amp;$B51,'IEA-MethaneAbatement'!$O:$O,"&gt;="&amp;$A51,'IEA-MethaneAbatement'!$M:$M,$D$1,'IEA-MethaneAbatement'!$B:$B,'Country Selector'!$A$2)))*(1+INDEX('EPA to IEA Scaling'!$F$8:$AO$8,,MATCH(U$2,'EPA to IEA Scaling'!$F$1:$AO$1,0)))</f>
        <v>0</v>
      </c>
      <c r="V51" cm="1">
        <f t="array" ref="V51">((VLOOKUP($B$1,'Multipliers and Adjustments'!$A$70:$I$86,TRUNC(COLUMN(V$2)/5)+2,FALSE)*SUMIFS('IEA-MethaneAbatement'!$N:$N,'IEA-MethaneAbatement'!$O:$O,"&lt;"&amp;$B51,'IEA-MethaneAbatement'!$O:$O,"&gt;="&amp;$A51,'IEA-MethaneAbatement'!$M:$M,$B$1,'IEA-MethaneAbatement'!$B:$B,'Country Selector'!$A$2)+VLOOKUP($C$1,'Multipliers and Adjustments'!$A$70:$I$86,TRUNC(COLUMN(V$2)/5)+2,FALSE)*SUMIFS('IEA-MethaneAbatement'!$N:$N,'IEA-MethaneAbatement'!$O:$O,"&lt;"&amp;$B51,'IEA-MethaneAbatement'!$O:$O,"&gt;="&amp;$A51,'IEA-MethaneAbatement'!$M:$M,$C$1,'IEA-MethaneAbatement'!$B:$B,'Country Selector'!$A$2)+VLOOKUP($D$1,'Multipliers and Adjustments'!$A$70:$I$86,TRUNC(COLUMN(V$2)/5)+2,FALSE)*SUMIFS('IEA-MethaneAbatement'!$N:$N,'IEA-MethaneAbatement'!$O:$O,"&lt;"&amp;$B51,'IEA-MethaneAbatement'!$O:$O,"&gt;="&amp;$A51,'IEA-MethaneAbatement'!$M:$M,$D$1,'IEA-MethaneAbatement'!$B:$B,'Country Selector'!$A$2)))*(1+INDEX('EPA to IEA Scaling'!$F$8:$AO$8,,MATCH(V$2,'EPA to IEA Scaling'!$F$1:$AO$1,0)))</f>
        <v>0</v>
      </c>
      <c r="W51" s="31" cm="1">
        <f t="array" ref="W51">((VLOOKUP($B$1,'Multipliers and Adjustments'!$A$70:$I$86,TRUNC(COLUMN(W$2)/5)+2,FALSE)*SUMIFS('IEA-MethaneAbatement'!$N:$N,'IEA-MethaneAbatement'!$O:$O,"&lt;"&amp;$B51,'IEA-MethaneAbatement'!$O:$O,"&gt;="&amp;$A51,'IEA-MethaneAbatement'!$M:$M,$B$1,'IEA-MethaneAbatement'!$B:$B,'Country Selector'!$A$2)+VLOOKUP($C$1,'Multipliers and Adjustments'!$A$70:$I$86,TRUNC(COLUMN(W$2)/5)+2,FALSE)*SUMIFS('IEA-MethaneAbatement'!$N:$N,'IEA-MethaneAbatement'!$O:$O,"&lt;"&amp;$B51,'IEA-MethaneAbatement'!$O:$O,"&gt;="&amp;$A51,'IEA-MethaneAbatement'!$M:$M,$C$1,'IEA-MethaneAbatement'!$B:$B,'Country Selector'!$A$2)+VLOOKUP($D$1,'Multipliers and Adjustments'!$A$70:$I$86,TRUNC(COLUMN(W$2)/5)+2,FALSE)*SUMIFS('IEA-MethaneAbatement'!$N:$N,'IEA-MethaneAbatement'!$O:$O,"&lt;"&amp;$B51,'IEA-MethaneAbatement'!$O:$O,"&gt;="&amp;$A51,'IEA-MethaneAbatement'!$M:$M,$D$1,'IEA-MethaneAbatement'!$B:$B,'Country Selector'!$A$2)))*(1+INDEX('EPA to IEA Scaling'!$F$8:$AO$8,,MATCH(W$2,'EPA to IEA Scaling'!$F$1:$AO$1,0)))</f>
        <v>0</v>
      </c>
      <c r="X51" cm="1">
        <f t="array" ref="X51">((VLOOKUP($B$1,'Multipliers and Adjustments'!$A$70:$I$86,TRUNC(COLUMN(X$2)/5)+2,FALSE)*SUMIFS('IEA-MethaneAbatement'!$N:$N,'IEA-MethaneAbatement'!$O:$O,"&lt;"&amp;$B51,'IEA-MethaneAbatement'!$O:$O,"&gt;="&amp;$A51,'IEA-MethaneAbatement'!$M:$M,$B$1,'IEA-MethaneAbatement'!$B:$B,'Country Selector'!$A$2)+VLOOKUP($C$1,'Multipliers and Adjustments'!$A$70:$I$86,TRUNC(COLUMN(X$2)/5)+2,FALSE)*SUMIFS('IEA-MethaneAbatement'!$N:$N,'IEA-MethaneAbatement'!$O:$O,"&lt;"&amp;$B51,'IEA-MethaneAbatement'!$O:$O,"&gt;="&amp;$A51,'IEA-MethaneAbatement'!$M:$M,$C$1,'IEA-MethaneAbatement'!$B:$B,'Country Selector'!$A$2)+VLOOKUP($D$1,'Multipliers and Adjustments'!$A$70:$I$86,TRUNC(COLUMN(X$2)/5)+2,FALSE)*SUMIFS('IEA-MethaneAbatement'!$N:$N,'IEA-MethaneAbatement'!$O:$O,"&lt;"&amp;$B51,'IEA-MethaneAbatement'!$O:$O,"&gt;="&amp;$A51,'IEA-MethaneAbatement'!$M:$M,$D$1,'IEA-MethaneAbatement'!$B:$B,'Country Selector'!$A$2)))*(1+INDEX('EPA to IEA Scaling'!$F$8:$AO$8,,MATCH(X$2,'EPA to IEA Scaling'!$F$1:$AO$1,0)))</f>
        <v>0</v>
      </c>
      <c r="Y51" cm="1">
        <f t="array" ref="Y51">((VLOOKUP($B$1,'Multipliers and Adjustments'!$A$70:$I$86,TRUNC(COLUMN(Y$2)/5)+2,FALSE)*SUMIFS('IEA-MethaneAbatement'!$N:$N,'IEA-MethaneAbatement'!$O:$O,"&lt;"&amp;$B51,'IEA-MethaneAbatement'!$O:$O,"&gt;="&amp;$A51,'IEA-MethaneAbatement'!$M:$M,$B$1,'IEA-MethaneAbatement'!$B:$B,'Country Selector'!$A$2)+VLOOKUP($C$1,'Multipliers and Adjustments'!$A$70:$I$86,TRUNC(COLUMN(Y$2)/5)+2,FALSE)*SUMIFS('IEA-MethaneAbatement'!$N:$N,'IEA-MethaneAbatement'!$O:$O,"&lt;"&amp;$B51,'IEA-MethaneAbatement'!$O:$O,"&gt;="&amp;$A51,'IEA-MethaneAbatement'!$M:$M,$C$1,'IEA-MethaneAbatement'!$B:$B,'Country Selector'!$A$2)+VLOOKUP($D$1,'Multipliers and Adjustments'!$A$70:$I$86,TRUNC(COLUMN(Y$2)/5)+2,FALSE)*SUMIFS('IEA-MethaneAbatement'!$N:$N,'IEA-MethaneAbatement'!$O:$O,"&lt;"&amp;$B51,'IEA-MethaneAbatement'!$O:$O,"&gt;="&amp;$A51,'IEA-MethaneAbatement'!$M:$M,$D$1,'IEA-MethaneAbatement'!$B:$B,'Country Selector'!$A$2)))*(1+INDEX('EPA to IEA Scaling'!$F$8:$AO$8,,MATCH(Y$2,'EPA to IEA Scaling'!$F$1:$AO$1,0)))</f>
        <v>0</v>
      </c>
      <c r="Z51" cm="1">
        <f t="array" ref="Z51">((VLOOKUP($B$1,'Multipliers and Adjustments'!$A$70:$I$86,TRUNC(COLUMN(Z$2)/5)+2,FALSE)*SUMIFS('IEA-MethaneAbatement'!$N:$N,'IEA-MethaneAbatement'!$O:$O,"&lt;"&amp;$B51,'IEA-MethaneAbatement'!$O:$O,"&gt;="&amp;$A51,'IEA-MethaneAbatement'!$M:$M,$B$1,'IEA-MethaneAbatement'!$B:$B,'Country Selector'!$A$2)+VLOOKUP($C$1,'Multipliers and Adjustments'!$A$70:$I$86,TRUNC(COLUMN(Z$2)/5)+2,FALSE)*SUMIFS('IEA-MethaneAbatement'!$N:$N,'IEA-MethaneAbatement'!$O:$O,"&lt;"&amp;$B51,'IEA-MethaneAbatement'!$O:$O,"&gt;="&amp;$A51,'IEA-MethaneAbatement'!$M:$M,$C$1,'IEA-MethaneAbatement'!$B:$B,'Country Selector'!$A$2)+VLOOKUP($D$1,'Multipliers and Adjustments'!$A$70:$I$86,TRUNC(COLUMN(Z$2)/5)+2,FALSE)*SUMIFS('IEA-MethaneAbatement'!$N:$N,'IEA-MethaneAbatement'!$O:$O,"&lt;"&amp;$B51,'IEA-MethaneAbatement'!$O:$O,"&gt;="&amp;$A51,'IEA-MethaneAbatement'!$M:$M,$D$1,'IEA-MethaneAbatement'!$B:$B,'Country Selector'!$A$2)))*(1+INDEX('EPA to IEA Scaling'!$F$8:$AO$8,,MATCH(Z$2,'EPA to IEA Scaling'!$F$1:$AO$1,0)))</f>
        <v>0</v>
      </c>
      <c r="AA51" cm="1">
        <f t="array" ref="AA51">((VLOOKUP($B$1,'Multipliers and Adjustments'!$A$70:$I$86,TRUNC(COLUMN(AA$2)/5)+2,FALSE)*SUMIFS('IEA-MethaneAbatement'!$N:$N,'IEA-MethaneAbatement'!$O:$O,"&lt;"&amp;$B51,'IEA-MethaneAbatement'!$O:$O,"&gt;="&amp;$A51,'IEA-MethaneAbatement'!$M:$M,$B$1,'IEA-MethaneAbatement'!$B:$B,'Country Selector'!$A$2)+VLOOKUP($C$1,'Multipliers and Adjustments'!$A$70:$I$86,TRUNC(COLUMN(AA$2)/5)+2,FALSE)*SUMIFS('IEA-MethaneAbatement'!$N:$N,'IEA-MethaneAbatement'!$O:$O,"&lt;"&amp;$B51,'IEA-MethaneAbatement'!$O:$O,"&gt;="&amp;$A51,'IEA-MethaneAbatement'!$M:$M,$C$1,'IEA-MethaneAbatement'!$B:$B,'Country Selector'!$A$2)+VLOOKUP($D$1,'Multipliers and Adjustments'!$A$70:$I$86,TRUNC(COLUMN(AA$2)/5)+2,FALSE)*SUMIFS('IEA-MethaneAbatement'!$N:$N,'IEA-MethaneAbatement'!$O:$O,"&lt;"&amp;$B51,'IEA-MethaneAbatement'!$O:$O,"&gt;="&amp;$A51,'IEA-MethaneAbatement'!$M:$M,$D$1,'IEA-MethaneAbatement'!$B:$B,'Country Selector'!$A$2)))*(1+INDEX('EPA to IEA Scaling'!$F$8:$AO$8,,MATCH(AA$2,'EPA to IEA Scaling'!$F$1:$AO$1,0)))</f>
        <v>0</v>
      </c>
      <c r="AB51" s="31" cm="1">
        <f t="array" ref="AB51">((VLOOKUP($B$1,'Multipliers and Adjustments'!$A$70:$I$86,TRUNC(COLUMN(AB$2)/5)+2,FALSE)*SUMIFS('IEA-MethaneAbatement'!$N:$N,'IEA-MethaneAbatement'!$O:$O,"&lt;"&amp;$B51,'IEA-MethaneAbatement'!$O:$O,"&gt;="&amp;$A51,'IEA-MethaneAbatement'!$M:$M,$B$1,'IEA-MethaneAbatement'!$B:$B,'Country Selector'!$A$2)+VLOOKUP($C$1,'Multipliers and Adjustments'!$A$70:$I$86,TRUNC(COLUMN(AB$2)/5)+2,FALSE)*SUMIFS('IEA-MethaneAbatement'!$N:$N,'IEA-MethaneAbatement'!$O:$O,"&lt;"&amp;$B51,'IEA-MethaneAbatement'!$O:$O,"&gt;="&amp;$A51,'IEA-MethaneAbatement'!$M:$M,$C$1,'IEA-MethaneAbatement'!$B:$B,'Country Selector'!$A$2)+VLOOKUP($D$1,'Multipliers and Adjustments'!$A$70:$I$86,TRUNC(COLUMN(AB$2)/5)+2,FALSE)*SUMIFS('IEA-MethaneAbatement'!$N:$N,'IEA-MethaneAbatement'!$O:$O,"&lt;"&amp;$B51,'IEA-MethaneAbatement'!$O:$O,"&gt;="&amp;$A51,'IEA-MethaneAbatement'!$M:$M,$D$1,'IEA-MethaneAbatement'!$B:$B,'Country Selector'!$A$2)))*(1+INDEX('EPA to IEA Scaling'!$F$8:$AO$8,,MATCH(AB$2,'EPA to IEA Scaling'!$F$1:$AO$1,0)))</f>
        <v>0</v>
      </c>
      <c r="AC51" cm="1">
        <f t="array" ref="AC51">((VLOOKUP($B$1,'Multipliers and Adjustments'!$A$70:$I$86,TRUNC(COLUMN(AC$2)/5)+2,FALSE)*SUMIFS('IEA-MethaneAbatement'!$N:$N,'IEA-MethaneAbatement'!$O:$O,"&lt;"&amp;$B51,'IEA-MethaneAbatement'!$O:$O,"&gt;="&amp;$A51,'IEA-MethaneAbatement'!$M:$M,$B$1,'IEA-MethaneAbatement'!$B:$B,'Country Selector'!$A$2)+VLOOKUP($C$1,'Multipliers and Adjustments'!$A$70:$I$86,TRUNC(COLUMN(AC$2)/5)+2,FALSE)*SUMIFS('IEA-MethaneAbatement'!$N:$N,'IEA-MethaneAbatement'!$O:$O,"&lt;"&amp;$B51,'IEA-MethaneAbatement'!$O:$O,"&gt;="&amp;$A51,'IEA-MethaneAbatement'!$M:$M,$C$1,'IEA-MethaneAbatement'!$B:$B,'Country Selector'!$A$2)+VLOOKUP($D$1,'Multipliers and Adjustments'!$A$70:$I$86,TRUNC(COLUMN(AC$2)/5)+2,FALSE)*SUMIFS('IEA-MethaneAbatement'!$N:$N,'IEA-MethaneAbatement'!$O:$O,"&lt;"&amp;$B51,'IEA-MethaneAbatement'!$O:$O,"&gt;="&amp;$A51,'IEA-MethaneAbatement'!$M:$M,$D$1,'IEA-MethaneAbatement'!$B:$B,'Country Selector'!$A$2)))*(1+INDEX('EPA to IEA Scaling'!$F$8:$AO$8,,MATCH(AC$2,'EPA to IEA Scaling'!$F$1:$AO$1,0)))</f>
        <v>0</v>
      </c>
      <c r="AD51" cm="1">
        <f t="array" ref="AD51">((VLOOKUP($B$1,'Multipliers and Adjustments'!$A$70:$I$86,TRUNC(COLUMN(AD$2)/5)+2,FALSE)*SUMIFS('IEA-MethaneAbatement'!$N:$N,'IEA-MethaneAbatement'!$O:$O,"&lt;"&amp;$B51,'IEA-MethaneAbatement'!$O:$O,"&gt;="&amp;$A51,'IEA-MethaneAbatement'!$M:$M,$B$1,'IEA-MethaneAbatement'!$B:$B,'Country Selector'!$A$2)+VLOOKUP($C$1,'Multipliers and Adjustments'!$A$70:$I$86,TRUNC(COLUMN(AD$2)/5)+2,FALSE)*SUMIFS('IEA-MethaneAbatement'!$N:$N,'IEA-MethaneAbatement'!$O:$O,"&lt;"&amp;$B51,'IEA-MethaneAbatement'!$O:$O,"&gt;="&amp;$A51,'IEA-MethaneAbatement'!$M:$M,$C$1,'IEA-MethaneAbatement'!$B:$B,'Country Selector'!$A$2)+VLOOKUP($D$1,'Multipliers and Adjustments'!$A$70:$I$86,TRUNC(COLUMN(AD$2)/5)+2,FALSE)*SUMIFS('IEA-MethaneAbatement'!$N:$N,'IEA-MethaneAbatement'!$O:$O,"&lt;"&amp;$B51,'IEA-MethaneAbatement'!$O:$O,"&gt;="&amp;$A51,'IEA-MethaneAbatement'!$M:$M,$D$1,'IEA-MethaneAbatement'!$B:$B,'Country Selector'!$A$2)))*(1+INDEX('EPA to IEA Scaling'!$F$8:$AO$8,,MATCH(AD$2,'EPA to IEA Scaling'!$F$1:$AO$1,0)))</f>
        <v>0</v>
      </c>
      <c r="AE51" cm="1">
        <f t="array" ref="AE51">((VLOOKUP($B$1,'Multipliers and Adjustments'!$A$70:$I$86,TRUNC(COLUMN(AE$2)/5)+2,FALSE)*SUMIFS('IEA-MethaneAbatement'!$N:$N,'IEA-MethaneAbatement'!$O:$O,"&lt;"&amp;$B51,'IEA-MethaneAbatement'!$O:$O,"&gt;="&amp;$A51,'IEA-MethaneAbatement'!$M:$M,$B$1,'IEA-MethaneAbatement'!$B:$B,'Country Selector'!$A$2)+VLOOKUP($C$1,'Multipliers and Adjustments'!$A$70:$I$86,TRUNC(COLUMN(AE$2)/5)+2,FALSE)*SUMIFS('IEA-MethaneAbatement'!$N:$N,'IEA-MethaneAbatement'!$O:$O,"&lt;"&amp;$B51,'IEA-MethaneAbatement'!$O:$O,"&gt;="&amp;$A51,'IEA-MethaneAbatement'!$M:$M,$C$1,'IEA-MethaneAbatement'!$B:$B,'Country Selector'!$A$2)+VLOOKUP($D$1,'Multipliers and Adjustments'!$A$70:$I$86,TRUNC(COLUMN(AE$2)/5)+2,FALSE)*SUMIFS('IEA-MethaneAbatement'!$N:$N,'IEA-MethaneAbatement'!$O:$O,"&lt;"&amp;$B51,'IEA-MethaneAbatement'!$O:$O,"&gt;="&amp;$A51,'IEA-MethaneAbatement'!$M:$M,$D$1,'IEA-MethaneAbatement'!$B:$B,'Country Selector'!$A$2)))*(1+INDEX('EPA to IEA Scaling'!$F$8:$AO$8,,MATCH(AE$2,'EPA to IEA Scaling'!$F$1:$AO$1,0)))</f>
        <v>0</v>
      </c>
      <c r="AF51" cm="1">
        <f t="array" ref="AF51">((VLOOKUP($B$1,'Multipliers and Adjustments'!$A$70:$I$86,TRUNC(COLUMN(AF$2)/5)+2,FALSE)*SUMIFS('IEA-MethaneAbatement'!$N:$N,'IEA-MethaneAbatement'!$O:$O,"&lt;"&amp;$B51,'IEA-MethaneAbatement'!$O:$O,"&gt;="&amp;$A51,'IEA-MethaneAbatement'!$M:$M,$B$1,'IEA-MethaneAbatement'!$B:$B,'Country Selector'!$A$2)+VLOOKUP($C$1,'Multipliers and Adjustments'!$A$70:$I$86,TRUNC(COLUMN(AF$2)/5)+2,FALSE)*SUMIFS('IEA-MethaneAbatement'!$N:$N,'IEA-MethaneAbatement'!$O:$O,"&lt;"&amp;$B51,'IEA-MethaneAbatement'!$O:$O,"&gt;="&amp;$A51,'IEA-MethaneAbatement'!$M:$M,$C$1,'IEA-MethaneAbatement'!$B:$B,'Country Selector'!$A$2)+VLOOKUP($D$1,'Multipliers and Adjustments'!$A$70:$I$86,TRUNC(COLUMN(AF$2)/5)+2,FALSE)*SUMIFS('IEA-MethaneAbatement'!$N:$N,'IEA-MethaneAbatement'!$O:$O,"&lt;"&amp;$B51,'IEA-MethaneAbatement'!$O:$O,"&gt;="&amp;$A51,'IEA-MethaneAbatement'!$M:$M,$D$1,'IEA-MethaneAbatement'!$B:$B,'Country Selector'!$A$2)))*(1+INDEX('EPA to IEA Scaling'!$F$8:$AO$8,,MATCH(AF$2,'EPA to IEA Scaling'!$F$1:$AO$1,0)))</f>
        <v>0</v>
      </c>
      <c r="AG51" s="31" cm="1">
        <f t="array" ref="AG51">((VLOOKUP($B$1,'Multipliers and Adjustments'!$A$70:$I$86,TRUNC(COLUMN(AG$2)/5)+2,FALSE)*SUMIFS('IEA-MethaneAbatement'!$N:$N,'IEA-MethaneAbatement'!$O:$O,"&lt;"&amp;$B51,'IEA-MethaneAbatement'!$O:$O,"&gt;="&amp;$A51,'IEA-MethaneAbatement'!$M:$M,$B$1,'IEA-MethaneAbatement'!$B:$B,'Country Selector'!$A$2)+VLOOKUP($C$1,'Multipliers and Adjustments'!$A$70:$I$86,TRUNC(COLUMN(AG$2)/5)+2,FALSE)*SUMIFS('IEA-MethaneAbatement'!$N:$N,'IEA-MethaneAbatement'!$O:$O,"&lt;"&amp;$B51,'IEA-MethaneAbatement'!$O:$O,"&gt;="&amp;$A51,'IEA-MethaneAbatement'!$M:$M,$C$1,'IEA-MethaneAbatement'!$B:$B,'Country Selector'!$A$2)+VLOOKUP($D$1,'Multipliers and Adjustments'!$A$70:$I$86,TRUNC(COLUMN(AG$2)/5)+2,FALSE)*SUMIFS('IEA-MethaneAbatement'!$N:$N,'IEA-MethaneAbatement'!$O:$O,"&lt;"&amp;$B51,'IEA-MethaneAbatement'!$O:$O,"&gt;="&amp;$A51,'IEA-MethaneAbatement'!$M:$M,$D$1,'IEA-MethaneAbatement'!$B:$B,'Country Selector'!$A$2)))*(1+INDEX('EPA to IEA Scaling'!$F$8:$AO$8,,MATCH(AG$2,'EPA to IEA Scaling'!$F$1:$AO$1,0)))</f>
        <v>0</v>
      </c>
      <c r="AH51" cm="1">
        <f t="array" ref="AH51">((VLOOKUP($B$1,'Multipliers and Adjustments'!$A$70:$I$86,TRUNC(COLUMN(AH$2)/5)+2,FALSE)*SUMIFS('IEA-MethaneAbatement'!$N:$N,'IEA-MethaneAbatement'!$O:$O,"&lt;"&amp;$B51,'IEA-MethaneAbatement'!$O:$O,"&gt;="&amp;$A51,'IEA-MethaneAbatement'!$M:$M,$B$1,'IEA-MethaneAbatement'!$B:$B,'Country Selector'!$A$2)+VLOOKUP($C$1,'Multipliers and Adjustments'!$A$70:$I$86,TRUNC(COLUMN(AH$2)/5)+2,FALSE)*SUMIFS('IEA-MethaneAbatement'!$N:$N,'IEA-MethaneAbatement'!$O:$O,"&lt;"&amp;$B51,'IEA-MethaneAbatement'!$O:$O,"&gt;="&amp;$A51,'IEA-MethaneAbatement'!$M:$M,$C$1,'IEA-MethaneAbatement'!$B:$B,'Country Selector'!$A$2)+VLOOKUP($D$1,'Multipliers and Adjustments'!$A$70:$I$86,TRUNC(COLUMN(AH$2)/5)+2,FALSE)*SUMIFS('IEA-MethaneAbatement'!$N:$N,'IEA-MethaneAbatement'!$O:$O,"&lt;"&amp;$B51,'IEA-MethaneAbatement'!$O:$O,"&gt;="&amp;$A51,'IEA-MethaneAbatement'!$M:$M,$D$1,'IEA-MethaneAbatement'!$B:$B,'Country Selector'!$A$2)))*(1+INDEX('EPA to IEA Scaling'!$F$8:$AO$8,,MATCH(AH$2,'EPA to IEA Scaling'!$F$1:$AO$1,0)))</f>
        <v>0</v>
      </c>
      <c r="AI51" cm="1">
        <f t="array" ref="AI51">((VLOOKUP($B$1,'Multipliers and Adjustments'!$A$70:$I$86,TRUNC(COLUMN(AI$2)/5)+2,FALSE)*SUMIFS('IEA-MethaneAbatement'!$N:$N,'IEA-MethaneAbatement'!$O:$O,"&lt;"&amp;$B51,'IEA-MethaneAbatement'!$O:$O,"&gt;="&amp;$A51,'IEA-MethaneAbatement'!$M:$M,$B$1,'IEA-MethaneAbatement'!$B:$B,'Country Selector'!$A$2)+VLOOKUP($C$1,'Multipliers and Adjustments'!$A$70:$I$86,TRUNC(COLUMN(AI$2)/5)+2,FALSE)*SUMIFS('IEA-MethaneAbatement'!$N:$N,'IEA-MethaneAbatement'!$O:$O,"&lt;"&amp;$B51,'IEA-MethaneAbatement'!$O:$O,"&gt;="&amp;$A51,'IEA-MethaneAbatement'!$M:$M,$C$1,'IEA-MethaneAbatement'!$B:$B,'Country Selector'!$A$2)+VLOOKUP($D$1,'Multipliers and Adjustments'!$A$70:$I$86,TRUNC(COLUMN(AI$2)/5)+2,FALSE)*SUMIFS('IEA-MethaneAbatement'!$N:$N,'IEA-MethaneAbatement'!$O:$O,"&lt;"&amp;$B51,'IEA-MethaneAbatement'!$O:$O,"&gt;="&amp;$A51,'IEA-MethaneAbatement'!$M:$M,$D$1,'IEA-MethaneAbatement'!$B:$B,'Country Selector'!$A$2)))*(1+INDEX('EPA to IEA Scaling'!$F$8:$AO$8,,MATCH(AI$2,'EPA to IEA Scaling'!$F$1:$AO$1,0)))</f>
        <v>0</v>
      </c>
      <c r="AJ51" cm="1">
        <f t="array" ref="AJ51">((VLOOKUP($B$1,'Multipliers and Adjustments'!$A$70:$I$86,TRUNC(COLUMN(AJ$2)/5)+2,FALSE)*SUMIFS('IEA-MethaneAbatement'!$N:$N,'IEA-MethaneAbatement'!$O:$O,"&lt;"&amp;$B51,'IEA-MethaneAbatement'!$O:$O,"&gt;="&amp;$A51,'IEA-MethaneAbatement'!$M:$M,$B$1,'IEA-MethaneAbatement'!$B:$B,'Country Selector'!$A$2)+VLOOKUP($C$1,'Multipliers and Adjustments'!$A$70:$I$86,TRUNC(COLUMN(AJ$2)/5)+2,FALSE)*SUMIFS('IEA-MethaneAbatement'!$N:$N,'IEA-MethaneAbatement'!$O:$O,"&lt;"&amp;$B51,'IEA-MethaneAbatement'!$O:$O,"&gt;="&amp;$A51,'IEA-MethaneAbatement'!$M:$M,$C$1,'IEA-MethaneAbatement'!$B:$B,'Country Selector'!$A$2)+VLOOKUP($D$1,'Multipliers and Adjustments'!$A$70:$I$86,TRUNC(COLUMN(AJ$2)/5)+2,FALSE)*SUMIFS('IEA-MethaneAbatement'!$N:$N,'IEA-MethaneAbatement'!$O:$O,"&lt;"&amp;$B51,'IEA-MethaneAbatement'!$O:$O,"&gt;="&amp;$A51,'IEA-MethaneAbatement'!$M:$M,$D$1,'IEA-MethaneAbatement'!$B:$B,'Country Selector'!$A$2)))*(1+INDEX('EPA to IEA Scaling'!$F$8:$AO$8,,MATCH(AJ$2,'EPA to IEA Scaling'!$F$1:$AO$1,0)))</f>
        <v>0</v>
      </c>
      <c r="AK51" cm="1">
        <f t="array" ref="AK51">((VLOOKUP($B$1,'Multipliers and Adjustments'!$A$70:$I$86,TRUNC(COLUMN(AK$2)/5)+2,FALSE)*SUMIFS('IEA-MethaneAbatement'!$N:$N,'IEA-MethaneAbatement'!$O:$O,"&lt;"&amp;$B51,'IEA-MethaneAbatement'!$O:$O,"&gt;="&amp;$A51,'IEA-MethaneAbatement'!$M:$M,$B$1,'IEA-MethaneAbatement'!$B:$B,'Country Selector'!$A$2)+VLOOKUP($C$1,'Multipliers and Adjustments'!$A$70:$I$86,TRUNC(COLUMN(AK$2)/5)+2,FALSE)*SUMIFS('IEA-MethaneAbatement'!$N:$N,'IEA-MethaneAbatement'!$O:$O,"&lt;"&amp;$B51,'IEA-MethaneAbatement'!$O:$O,"&gt;="&amp;$A51,'IEA-MethaneAbatement'!$M:$M,$C$1,'IEA-MethaneAbatement'!$B:$B,'Country Selector'!$A$2)+VLOOKUP($D$1,'Multipliers and Adjustments'!$A$70:$I$86,TRUNC(COLUMN(AK$2)/5)+2,FALSE)*SUMIFS('IEA-MethaneAbatement'!$N:$N,'IEA-MethaneAbatement'!$O:$O,"&lt;"&amp;$B51,'IEA-MethaneAbatement'!$O:$O,"&gt;="&amp;$A51,'IEA-MethaneAbatement'!$M:$M,$D$1,'IEA-MethaneAbatement'!$B:$B,'Country Selector'!$A$2)))*(1+INDEX('EPA to IEA Scaling'!$F$8:$AO$8,,MATCH(AK$2,'EPA to IEA Scaling'!$F$1:$AO$1,0)))</f>
        <v>0</v>
      </c>
      <c r="AL51" s="31" cm="1">
        <f t="array" ref="AL51">((VLOOKUP($B$1,'Multipliers and Adjustments'!$A$70:$I$86,TRUNC(COLUMN(AL$2)/5)+2,FALSE)*SUMIFS('IEA-MethaneAbatement'!$N:$N,'IEA-MethaneAbatement'!$O:$O,"&lt;"&amp;$B51,'IEA-MethaneAbatement'!$O:$O,"&gt;="&amp;$A51,'IEA-MethaneAbatement'!$M:$M,$B$1,'IEA-MethaneAbatement'!$B:$B,'Country Selector'!$A$2)+VLOOKUP($C$1,'Multipliers and Adjustments'!$A$70:$I$86,TRUNC(COLUMN(AL$2)/5)+2,FALSE)*SUMIFS('IEA-MethaneAbatement'!$N:$N,'IEA-MethaneAbatement'!$O:$O,"&lt;"&amp;$B51,'IEA-MethaneAbatement'!$O:$O,"&gt;="&amp;$A51,'IEA-MethaneAbatement'!$M:$M,$C$1,'IEA-MethaneAbatement'!$B:$B,'Country Selector'!$A$2)+VLOOKUP($D$1,'Multipliers and Adjustments'!$A$70:$I$86,TRUNC(COLUMN(AL$2)/5)+2,FALSE)*SUMIFS('IEA-MethaneAbatement'!$N:$N,'IEA-MethaneAbatement'!$O:$O,"&lt;"&amp;$B51,'IEA-MethaneAbatement'!$O:$O,"&gt;="&amp;$A51,'IEA-MethaneAbatement'!$M:$M,$D$1,'IEA-MethaneAbatement'!$B:$B,'Country Selector'!$A$2)))*(1+INDEX('EPA to IEA Scaling'!$F$8:$AO$8,,MATCH(AL$2,'EPA to IEA Scaling'!$F$1:$AO$1,0)))</f>
        <v>0</v>
      </c>
    </row>
    <row r="52" spans="1:38" x14ac:dyDescent="0.45">
      <c r="A52" s="12">
        <f t="shared" si="1"/>
        <v>450</v>
      </c>
      <c r="B52" s="11">
        <f t="shared" si="0"/>
        <v>500</v>
      </c>
      <c r="C52" s="47" cm="1">
        <f t="array" ref="C52">((VLOOKUP($B$1,'Multipliers and Adjustments'!$A$70:$I$86,TRUNC(COLUMN(C$2)/5)+2,FALSE)*SUMIFS('IEA-MethaneAbatement'!$N:$N,'IEA-MethaneAbatement'!$O:$O,"&lt;"&amp;$B52,'IEA-MethaneAbatement'!$O:$O,"&gt;="&amp;$A52,'IEA-MethaneAbatement'!$M:$M,$B$1,'IEA-MethaneAbatement'!$B:$B,'Country Selector'!$A$2)+VLOOKUP($C$1,'Multipliers and Adjustments'!$A$70:$I$86,TRUNC(COLUMN(C$2)/5)+2,FALSE)*SUMIFS('IEA-MethaneAbatement'!$N:$N,'IEA-MethaneAbatement'!$O:$O,"&lt;"&amp;$B52,'IEA-MethaneAbatement'!$O:$O,"&gt;="&amp;$A52,'IEA-MethaneAbatement'!$M:$M,$C$1,'IEA-MethaneAbatement'!$B:$B,'Country Selector'!$A$2)+VLOOKUP($D$1,'Multipliers and Adjustments'!$A$70:$I$86,TRUNC(COLUMN(C$2)/5)+2,FALSE)*SUMIFS('IEA-MethaneAbatement'!$N:$N,'IEA-MethaneAbatement'!$O:$O,"&lt;"&amp;$B52,'IEA-MethaneAbatement'!$O:$O,"&gt;="&amp;$A52,'IEA-MethaneAbatement'!$M:$M,$D$1,'IEA-MethaneAbatement'!$B:$B,'Country Selector'!$A$2)))*(1+INDEX('EPA to IEA Scaling'!$F$8:$AO$8,,MATCH(C$2,'EPA to IEA Scaling'!$F$1:$AO$1,0)))</f>
        <v>0</v>
      </c>
      <c r="D52" cm="1">
        <f t="array" ref="D52">((VLOOKUP($B$1,'Multipliers and Adjustments'!$A$70:$I$86,TRUNC(COLUMN(D$2)/5)+2,FALSE)*SUMIFS('IEA-MethaneAbatement'!$N:$N,'IEA-MethaneAbatement'!$O:$O,"&lt;"&amp;$B52,'IEA-MethaneAbatement'!$O:$O,"&gt;="&amp;$A52,'IEA-MethaneAbatement'!$M:$M,$B$1,'IEA-MethaneAbatement'!$B:$B,'Country Selector'!$A$2)+VLOOKUP($C$1,'Multipliers and Adjustments'!$A$70:$I$86,TRUNC(COLUMN(D$2)/5)+2,FALSE)*SUMIFS('IEA-MethaneAbatement'!$N:$N,'IEA-MethaneAbatement'!$O:$O,"&lt;"&amp;$B52,'IEA-MethaneAbatement'!$O:$O,"&gt;="&amp;$A52,'IEA-MethaneAbatement'!$M:$M,$C$1,'IEA-MethaneAbatement'!$B:$B,'Country Selector'!$A$2)+VLOOKUP($D$1,'Multipliers and Adjustments'!$A$70:$I$86,TRUNC(COLUMN(D$2)/5)+2,FALSE)*SUMIFS('IEA-MethaneAbatement'!$N:$N,'IEA-MethaneAbatement'!$O:$O,"&lt;"&amp;$B52,'IEA-MethaneAbatement'!$O:$O,"&gt;="&amp;$A52,'IEA-MethaneAbatement'!$M:$M,$D$1,'IEA-MethaneAbatement'!$B:$B,'Country Selector'!$A$2)))*(1+INDEX('EPA to IEA Scaling'!$F$8:$AO$8,,MATCH(D$2,'EPA to IEA Scaling'!$F$1:$AO$1,0)))</f>
        <v>0</v>
      </c>
      <c r="E52" cm="1">
        <f t="array" ref="E52">((VLOOKUP($B$1,'Multipliers and Adjustments'!$A$70:$I$86,TRUNC(COLUMN(E$2)/5)+2,FALSE)*SUMIFS('IEA-MethaneAbatement'!$N:$N,'IEA-MethaneAbatement'!$O:$O,"&lt;"&amp;$B52,'IEA-MethaneAbatement'!$O:$O,"&gt;="&amp;$A52,'IEA-MethaneAbatement'!$M:$M,$B$1,'IEA-MethaneAbatement'!$B:$B,'Country Selector'!$A$2)+VLOOKUP($C$1,'Multipliers and Adjustments'!$A$70:$I$86,TRUNC(COLUMN(E$2)/5)+2,FALSE)*SUMIFS('IEA-MethaneAbatement'!$N:$N,'IEA-MethaneAbatement'!$O:$O,"&lt;"&amp;$B52,'IEA-MethaneAbatement'!$O:$O,"&gt;="&amp;$A52,'IEA-MethaneAbatement'!$M:$M,$C$1,'IEA-MethaneAbatement'!$B:$B,'Country Selector'!$A$2)+VLOOKUP($D$1,'Multipliers and Adjustments'!$A$70:$I$86,TRUNC(COLUMN(E$2)/5)+2,FALSE)*SUMIFS('IEA-MethaneAbatement'!$N:$N,'IEA-MethaneAbatement'!$O:$O,"&lt;"&amp;$B52,'IEA-MethaneAbatement'!$O:$O,"&gt;="&amp;$A52,'IEA-MethaneAbatement'!$M:$M,$D$1,'IEA-MethaneAbatement'!$B:$B,'Country Selector'!$A$2)))*(1+INDEX('EPA to IEA Scaling'!$F$8:$AO$8,,MATCH(E$2,'EPA to IEA Scaling'!$F$1:$AO$1,0)))</f>
        <v>0</v>
      </c>
      <c r="F52" cm="1">
        <f t="array" ref="F52">((VLOOKUP($B$1,'Multipliers and Adjustments'!$A$70:$I$86,TRUNC(COLUMN(F$2)/5)+2,FALSE)*SUMIFS('IEA-MethaneAbatement'!$N:$N,'IEA-MethaneAbatement'!$O:$O,"&lt;"&amp;$B52,'IEA-MethaneAbatement'!$O:$O,"&gt;="&amp;$A52,'IEA-MethaneAbatement'!$M:$M,$B$1,'IEA-MethaneAbatement'!$B:$B,'Country Selector'!$A$2)+VLOOKUP($C$1,'Multipliers and Adjustments'!$A$70:$I$86,TRUNC(COLUMN(F$2)/5)+2,FALSE)*SUMIFS('IEA-MethaneAbatement'!$N:$N,'IEA-MethaneAbatement'!$O:$O,"&lt;"&amp;$B52,'IEA-MethaneAbatement'!$O:$O,"&gt;="&amp;$A52,'IEA-MethaneAbatement'!$M:$M,$C$1,'IEA-MethaneAbatement'!$B:$B,'Country Selector'!$A$2)+VLOOKUP($D$1,'Multipliers and Adjustments'!$A$70:$I$86,TRUNC(COLUMN(F$2)/5)+2,FALSE)*SUMIFS('IEA-MethaneAbatement'!$N:$N,'IEA-MethaneAbatement'!$O:$O,"&lt;"&amp;$B52,'IEA-MethaneAbatement'!$O:$O,"&gt;="&amp;$A52,'IEA-MethaneAbatement'!$M:$M,$D$1,'IEA-MethaneAbatement'!$B:$B,'Country Selector'!$A$2)))*(1+INDEX('EPA to IEA Scaling'!$F$8:$AO$8,,MATCH(F$2,'EPA to IEA Scaling'!$F$1:$AO$1,0)))</f>
        <v>0</v>
      </c>
      <c r="G52" cm="1">
        <f t="array" ref="G52">((VLOOKUP($B$1,'Multipliers and Adjustments'!$A$70:$I$86,TRUNC(COLUMN(G$2)/5)+2,FALSE)*SUMIFS('IEA-MethaneAbatement'!$N:$N,'IEA-MethaneAbatement'!$O:$O,"&lt;"&amp;$B52,'IEA-MethaneAbatement'!$O:$O,"&gt;="&amp;$A52,'IEA-MethaneAbatement'!$M:$M,$B$1,'IEA-MethaneAbatement'!$B:$B,'Country Selector'!$A$2)+VLOOKUP($C$1,'Multipliers and Adjustments'!$A$70:$I$86,TRUNC(COLUMN(G$2)/5)+2,FALSE)*SUMIFS('IEA-MethaneAbatement'!$N:$N,'IEA-MethaneAbatement'!$O:$O,"&lt;"&amp;$B52,'IEA-MethaneAbatement'!$O:$O,"&gt;="&amp;$A52,'IEA-MethaneAbatement'!$M:$M,$C$1,'IEA-MethaneAbatement'!$B:$B,'Country Selector'!$A$2)+VLOOKUP($D$1,'Multipliers and Adjustments'!$A$70:$I$86,TRUNC(COLUMN(G$2)/5)+2,FALSE)*SUMIFS('IEA-MethaneAbatement'!$N:$N,'IEA-MethaneAbatement'!$O:$O,"&lt;"&amp;$B52,'IEA-MethaneAbatement'!$O:$O,"&gt;="&amp;$A52,'IEA-MethaneAbatement'!$M:$M,$D$1,'IEA-MethaneAbatement'!$B:$B,'Country Selector'!$A$2)))*(1+INDEX('EPA to IEA Scaling'!$F$8:$AO$8,,MATCH(G$2,'EPA to IEA Scaling'!$F$1:$AO$1,0)))</f>
        <v>0</v>
      </c>
      <c r="H52" s="31" cm="1">
        <f t="array" ref="H52">((VLOOKUP($B$1,'Multipliers and Adjustments'!$A$70:$I$86,TRUNC(COLUMN(H$2)/5)+2,FALSE)*SUMIFS('IEA-MethaneAbatement'!$N:$N,'IEA-MethaneAbatement'!$O:$O,"&lt;"&amp;$B52,'IEA-MethaneAbatement'!$O:$O,"&gt;="&amp;$A52,'IEA-MethaneAbatement'!$M:$M,$B$1,'IEA-MethaneAbatement'!$B:$B,'Country Selector'!$A$2)+VLOOKUP($C$1,'Multipliers and Adjustments'!$A$70:$I$86,TRUNC(COLUMN(H$2)/5)+2,FALSE)*SUMIFS('IEA-MethaneAbatement'!$N:$N,'IEA-MethaneAbatement'!$O:$O,"&lt;"&amp;$B52,'IEA-MethaneAbatement'!$O:$O,"&gt;="&amp;$A52,'IEA-MethaneAbatement'!$M:$M,$C$1,'IEA-MethaneAbatement'!$B:$B,'Country Selector'!$A$2)+VLOOKUP($D$1,'Multipliers and Adjustments'!$A$70:$I$86,TRUNC(COLUMN(H$2)/5)+2,FALSE)*SUMIFS('IEA-MethaneAbatement'!$N:$N,'IEA-MethaneAbatement'!$O:$O,"&lt;"&amp;$B52,'IEA-MethaneAbatement'!$O:$O,"&gt;="&amp;$A52,'IEA-MethaneAbatement'!$M:$M,$D$1,'IEA-MethaneAbatement'!$B:$B,'Country Selector'!$A$2)))*(1+INDEX('EPA to IEA Scaling'!$F$8:$AO$8,,MATCH(H$2,'EPA to IEA Scaling'!$F$1:$AO$1,0)))</f>
        <v>0</v>
      </c>
      <c r="I52" cm="1">
        <f t="array" ref="I52">((VLOOKUP($B$1,'Multipliers and Adjustments'!$A$70:$I$86,TRUNC(COLUMN(I$2)/5)+2,FALSE)*SUMIFS('IEA-MethaneAbatement'!$N:$N,'IEA-MethaneAbatement'!$O:$O,"&lt;"&amp;$B52,'IEA-MethaneAbatement'!$O:$O,"&gt;="&amp;$A52,'IEA-MethaneAbatement'!$M:$M,$B$1,'IEA-MethaneAbatement'!$B:$B,'Country Selector'!$A$2)+VLOOKUP($C$1,'Multipliers and Adjustments'!$A$70:$I$86,TRUNC(COLUMN(I$2)/5)+2,FALSE)*SUMIFS('IEA-MethaneAbatement'!$N:$N,'IEA-MethaneAbatement'!$O:$O,"&lt;"&amp;$B52,'IEA-MethaneAbatement'!$O:$O,"&gt;="&amp;$A52,'IEA-MethaneAbatement'!$M:$M,$C$1,'IEA-MethaneAbatement'!$B:$B,'Country Selector'!$A$2)+VLOOKUP($D$1,'Multipliers and Adjustments'!$A$70:$I$86,TRUNC(COLUMN(I$2)/5)+2,FALSE)*SUMIFS('IEA-MethaneAbatement'!$N:$N,'IEA-MethaneAbatement'!$O:$O,"&lt;"&amp;$B52,'IEA-MethaneAbatement'!$O:$O,"&gt;="&amp;$A52,'IEA-MethaneAbatement'!$M:$M,$D$1,'IEA-MethaneAbatement'!$B:$B,'Country Selector'!$A$2)))*(1+INDEX('EPA to IEA Scaling'!$F$8:$AO$8,,MATCH(I$2,'EPA to IEA Scaling'!$F$1:$AO$1,0)))</f>
        <v>0</v>
      </c>
      <c r="J52" cm="1">
        <f t="array" ref="J52">((VLOOKUP($B$1,'Multipliers and Adjustments'!$A$70:$I$86,TRUNC(COLUMN(J$2)/5)+2,FALSE)*SUMIFS('IEA-MethaneAbatement'!$N:$N,'IEA-MethaneAbatement'!$O:$O,"&lt;"&amp;$B52,'IEA-MethaneAbatement'!$O:$O,"&gt;="&amp;$A52,'IEA-MethaneAbatement'!$M:$M,$B$1,'IEA-MethaneAbatement'!$B:$B,'Country Selector'!$A$2)+VLOOKUP($C$1,'Multipliers and Adjustments'!$A$70:$I$86,TRUNC(COLUMN(J$2)/5)+2,FALSE)*SUMIFS('IEA-MethaneAbatement'!$N:$N,'IEA-MethaneAbatement'!$O:$O,"&lt;"&amp;$B52,'IEA-MethaneAbatement'!$O:$O,"&gt;="&amp;$A52,'IEA-MethaneAbatement'!$M:$M,$C$1,'IEA-MethaneAbatement'!$B:$B,'Country Selector'!$A$2)+VLOOKUP($D$1,'Multipliers and Adjustments'!$A$70:$I$86,TRUNC(COLUMN(J$2)/5)+2,FALSE)*SUMIFS('IEA-MethaneAbatement'!$N:$N,'IEA-MethaneAbatement'!$O:$O,"&lt;"&amp;$B52,'IEA-MethaneAbatement'!$O:$O,"&gt;="&amp;$A52,'IEA-MethaneAbatement'!$M:$M,$D$1,'IEA-MethaneAbatement'!$B:$B,'Country Selector'!$A$2)))*(1+INDEX('EPA to IEA Scaling'!$F$8:$AO$8,,MATCH(J$2,'EPA to IEA Scaling'!$F$1:$AO$1,0)))</f>
        <v>0</v>
      </c>
      <c r="K52" cm="1">
        <f t="array" ref="K52">((VLOOKUP($B$1,'Multipliers and Adjustments'!$A$70:$I$86,TRUNC(COLUMN(K$2)/5)+2,FALSE)*SUMIFS('IEA-MethaneAbatement'!$N:$N,'IEA-MethaneAbatement'!$O:$O,"&lt;"&amp;$B52,'IEA-MethaneAbatement'!$O:$O,"&gt;="&amp;$A52,'IEA-MethaneAbatement'!$M:$M,$B$1,'IEA-MethaneAbatement'!$B:$B,'Country Selector'!$A$2)+VLOOKUP($C$1,'Multipliers and Adjustments'!$A$70:$I$86,TRUNC(COLUMN(K$2)/5)+2,FALSE)*SUMIFS('IEA-MethaneAbatement'!$N:$N,'IEA-MethaneAbatement'!$O:$O,"&lt;"&amp;$B52,'IEA-MethaneAbatement'!$O:$O,"&gt;="&amp;$A52,'IEA-MethaneAbatement'!$M:$M,$C$1,'IEA-MethaneAbatement'!$B:$B,'Country Selector'!$A$2)+VLOOKUP($D$1,'Multipliers and Adjustments'!$A$70:$I$86,TRUNC(COLUMN(K$2)/5)+2,FALSE)*SUMIFS('IEA-MethaneAbatement'!$N:$N,'IEA-MethaneAbatement'!$O:$O,"&lt;"&amp;$B52,'IEA-MethaneAbatement'!$O:$O,"&gt;="&amp;$A52,'IEA-MethaneAbatement'!$M:$M,$D$1,'IEA-MethaneAbatement'!$B:$B,'Country Selector'!$A$2)))*(1+INDEX('EPA to IEA Scaling'!$F$8:$AO$8,,MATCH(K$2,'EPA to IEA Scaling'!$F$1:$AO$1,0)))</f>
        <v>0</v>
      </c>
      <c r="L52" cm="1">
        <f t="array" ref="L52">((VLOOKUP($B$1,'Multipliers and Adjustments'!$A$70:$I$86,TRUNC(COLUMN(L$2)/5)+2,FALSE)*SUMIFS('IEA-MethaneAbatement'!$N:$N,'IEA-MethaneAbatement'!$O:$O,"&lt;"&amp;$B52,'IEA-MethaneAbatement'!$O:$O,"&gt;="&amp;$A52,'IEA-MethaneAbatement'!$M:$M,$B$1,'IEA-MethaneAbatement'!$B:$B,'Country Selector'!$A$2)+VLOOKUP($C$1,'Multipliers and Adjustments'!$A$70:$I$86,TRUNC(COLUMN(L$2)/5)+2,FALSE)*SUMIFS('IEA-MethaneAbatement'!$N:$N,'IEA-MethaneAbatement'!$O:$O,"&lt;"&amp;$B52,'IEA-MethaneAbatement'!$O:$O,"&gt;="&amp;$A52,'IEA-MethaneAbatement'!$M:$M,$C$1,'IEA-MethaneAbatement'!$B:$B,'Country Selector'!$A$2)+VLOOKUP($D$1,'Multipliers and Adjustments'!$A$70:$I$86,TRUNC(COLUMN(L$2)/5)+2,FALSE)*SUMIFS('IEA-MethaneAbatement'!$N:$N,'IEA-MethaneAbatement'!$O:$O,"&lt;"&amp;$B52,'IEA-MethaneAbatement'!$O:$O,"&gt;="&amp;$A52,'IEA-MethaneAbatement'!$M:$M,$D$1,'IEA-MethaneAbatement'!$B:$B,'Country Selector'!$A$2)))*(1+INDEX('EPA to IEA Scaling'!$F$8:$AO$8,,MATCH(L$2,'EPA to IEA Scaling'!$F$1:$AO$1,0)))</f>
        <v>0</v>
      </c>
      <c r="M52" s="31" cm="1">
        <f t="array" ref="M52">((VLOOKUP($B$1,'Multipliers and Adjustments'!$A$70:$I$86,TRUNC(COLUMN(M$2)/5)+2,FALSE)*SUMIFS('IEA-MethaneAbatement'!$N:$N,'IEA-MethaneAbatement'!$O:$O,"&lt;"&amp;$B52,'IEA-MethaneAbatement'!$O:$O,"&gt;="&amp;$A52,'IEA-MethaneAbatement'!$M:$M,$B$1,'IEA-MethaneAbatement'!$B:$B,'Country Selector'!$A$2)+VLOOKUP($C$1,'Multipliers and Adjustments'!$A$70:$I$86,TRUNC(COLUMN(M$2)/5)+2,FALSE)*SUMIFS('IEA-MethaneAbatement'!$N:$N,'IEA-MethaneAbatement'!$O:$O,"&lt;"&amp;$B52,'IEA-MethaneAbatement'!$O:$O,"&gt;="&amp;$A52,'IEA-MethaneAbatement'!$M:$M,$C$1,'IEA-MethaneAbatement'!$B:$B,'Country Selector'!$A$2)+VLOOKUP($D$1,'Multipliers and Adjustments'!$A$70:$I$86,TRUNC(COLUMN(M$2)/5)+2,FALSE)*SUMIFS('IEA-MethaneAbatement'!$N:$N,'IEA-MethaneAbatement'!$O:$O,"&lt;"&amp;$B52,'IEA-MethaneAbatement'!$O:$O,"&gt;="&amp;$A52,'IEA-MethaneAbatement'!$M:$M,$D$1,'IEA-MethaneAbatement'!$B:$B,'Country Selector'!$A$2)))*(1+INDEX('EPA to IEA Scaling'!$F$8:$AO$8,,MATCH(M$2,'EPA to IEA Scaling'!$F$1:$AO$1,0)))</f>
        <v>0</v>
      </c>
      <c r="N52" cm="1">
        <f t="array" ref="N52">((VLOOKUP($B$1,'Multipliers and Adjustments'!$A$70:$I$86,TRUNC(COLUMN(N$2)/5)+2,FALSE)*SUMIFS('IEA-MethaneAbatement'!$N:$N,'IEA-MethaneAbatement'!$O:$O,"&lt;"&amp;$B52,'IEA-MethaneAbatement'!$O:$O,"&gt;="&amp;$A52,'IEA-MethaneAbatement'!$M:$M,$B$1,'IEA-MethaneAbatement'!$B:$B,'Country Selector'!$A$2)+VLOOKUP($C$1,'Multipliers and Adjustments'!$A$70:$I$86,TRUNC(COLUMN(N$2)/5)+2,FALSE)*SUMIFS('IEA-MethaneAbatement'!$N:$N,'IEA-MethaneAbatement'!$O:$O,"&lt;"&amp;$B52,'IEA-MethaneAbatement'!$O:$O,"&gt;="&amp;$A52,'IEA-MethaneAbatement'!$M:$M,$C$1,'IEA-MethaneAbatement'!$B:$B,'Country Selector'!$A$2)+VLOOKUP($D$1,'Multipliers and Adjustments'!$A$70:$I$86,TRUNC(COLUMN(N$2)/5)+2,FALSE)*SUMIFS('IEA-MethaneAbatement'!$N:$N,'IEA-MethaneAbatement'!$O:$O,"&lt;"&amp;$B52,'IEA-MethaneAbatement'!$O:$O,"&gt;="&amp;$A52,'IEA-MethaneAbatement'!$M:$M,$D$1,'IEA-MethaneAbatement'!$B:$B,'Country Selector'!$A$2)))*(1+INDEX('EPA to IEA Scaling'!$F$8:$AO$8,,MATCH(N$2,'EPA to IEA Scaling'!$F$1:$AO$1,0)))</f>
        <v>0</v>
      </c>
      <c r="O52" cm="1">
        <f t="array" ref="O52">((VLOOKUP($B$1,'Multipliers and Adjustments'!$A$70:$I$86,TRUNC(COLUMN(O$2)/5)+2,FALSE)*SUMIFS('IEA-MethaneAbatement'!$N:$N,'IEA-MethaneAbatement'!$O:$O,"&lt;"&amp;$B52,'IEA-MethaneAbatement'!$O:$O,"&gt;="&amp;$A52,'IEA-MethaneAbatement'!$M:$M,$B$1,'IEA-MethaneAbatement'!$B:$B,'Country Selector'!$A$2)+VLOOKUP($C$1,'Multipliers and Adjustments'!$A$70:$I$86,TRUNC(COLUMN(O$2)/5)+2,FALSE)*SUMIFS('IEA-MethaneAbatement'!$N:$N,'IEA-MethaneAbatement'!$O:$O,"&lt;"&amp;$B52,'IEA-MethaneAbatement'!$O:$O,"&gt;="&amp;$A52,'IEA-MethaneAbatement'!$M:$M,$C$1,'IEA-MethaneAbatement'!$B:$B,'Country Selector'!$A$2)+VLOOKUP($D$1,'Multipliers and Adjustments'!$A$70:$I$86,TRUNC(COLUMN(O$2)/5)+2,FALSE)*SUMIFS('IEA-MethaneAbatement'!$N:$N,'IEA-MethaneAbatement'!$O:$O,"&lt;"&amp;$B52,'IEA-MethaneAbatement'!$O:$O,"&gt;="&amp;$A52,'IEA-MethaneAbatement'!$M:$M,$D$1,'IEA-MethaneAbatement'!$B:$B,'Country Selector'!$A$2)))*(1+INDEX('EPA to IEA Scaling'!$F$8:$AO$8,,MATCH(O$2,'EPA to IEA Scaling'!$F$1:$AO$1,0)))</f>
        <v>0</v>
      </c>
      <c r="P52" cm="1">
        <f t="array" ref="P52">((VLOOKUP($B$1,'Multipliers and Adjustments'!$A$70:$I$86,TRUNC(COLUMN(P$2)/5)+2,FALSE)*SUMIFS('IEA-MethaneAbatement'!$N:$N,'IEA-MethaneAbatement'!$O:$O,"&lt;"&amp;$B52,'IEA-MethaneAbatement'!$O:$O,"&gt;="&amp;$A52,'IEA-MethaneAbatement'!$M:$M,$B$1,'IEA-MethaneAbatement'!$B:$B,'Country Selector'!$A$2)+VLOOKUP($C$1,'Multipliers and Adjustments'!$A$70:$I$86,TRUNC(COLUMN(P$2)/5)+2,FALSE)*SUMIFS('IEA-MethaneAbatement'!$N:$N,'IEA-MethaneAbatement'!$O:$O,"&lt;"&amp;$B52,'IEA-MethaneAbatement'!$O:$O,"&gt;="&amp;$A52,'IEA-MethaneAbatement'!$M:$M,$C$1,'IEA-MethaneAbatement'!$B:$B,'Country Selector'!$A$2)+VLOOKUP($D$1,'Multipliers and Adjustments'!$A$70:$I$86,TRUNC(COLUMN(P$2)/5)+2,FALSE)*SUMIFS('IEA-MethaneAbatement'!$N:$N,'IEA-MethaneAbatement'!$O:$O,"&lt;"&amp;$B52,'IEA-MethaneAbatement'!$O:$O,"&gt;="&amp;$A52,'IEA-MethaneAbatement'!$M:$M,$D$1,'IEA-MethaneAbatement'!$B:$B,'Country Selector'!$A$2)))*(1+INDEX('EPA to IEA Scaling'!$F$8:$AO$8,,MATCH(P$2,'EPA to IEA Scaling'!$F$1:$AO$1,0)))</f>
        <v>0</v>
      </c>
      <c r="Q52" cm="1">
        <f t="array" ref="Q52">((VLOOKUP($B$1,'Multipliers and Adjustments'!$A$70:$I$86,TRUNC(COLUMN(Q$2)/5)+2,FALSE)*SUMIFS('IEA-MethaneAbatement'!$N:$N,'IEA-MethaneAbatement'!$O:$O,"&lt;"&amp;$B52,'IEA-MethaneAbatement'!$O:$O,"&gt;="&amp;$A52,'IEA-MethaneAbatement'!$M:$M,$B$1,'IEA-MethaneAbatement'!$B:$B,'Country Selector'!$A$2)+VLOOKUP($C$1,'Multipliers and Adjustments'!$A$70:$I$86,TRUNC(COLUMN(Q$2)/5)+2,FALSE)*SUMIFS('IEA-MethaneAbatement'!$N:$N,'IEA-MethaneAbatement'!$O:$O,"&lt;"&amp;$B52,'IEA-MethaneAbatement'!$O:$O,"&gt;="&amp;$A52,'IEA-MethaneAbatement'!$M:$M,$C$1,'IEA-MethaneAbatement'!$B:$B,'Country Selector'!$A$2)+VLOOKUP($D$1,'Multipliers and Adjustments'!$A$70:$I$86,TRUNC(COLUMN(Q$2)/5)+2,FALSE)*SUMIFS('IEA-MethaneAbatement'!$N:$N,'IEA-MethaneAbatement'!$O:$O,"&lt;"&amp;$B52,'IEA-MethaneAbatement'!$O:$O,"&gt;="&amp;$A52,'IEA-MethaneAbatement'!$M:$M,$D$1,'IEA-MethaneAbatement'!$B:$B,'Country Selector'!$A$2)))*(1+INDEX('EPA to IEA Scaling'!$F$8:$AO$8,,MATCH(Q$2,'EPA to IEA Scaling'!$F$1:$AO$1,0)))</f>
        <v>0</v>
      </c>
      <c r="R52" s="31" cm="1">
        <f t="array" ref="R52">((VLOOKUP($B$1,'Multipliers and Adjustments'!$A$70:$I$86,TRUNC(COLUMN(R$2)/5)+2,FALSE)*SUMIFS('IEA-MethaneAbatement'!$N:$N,'IEA-MethaneAbatement'!$O:$O,"&lt;"&amp;$B52,'IEA-MethaneAbatement'!$O:$O,"&gt;="&amp;$A52,'IEA-MethaneAbatement'!$M:$M,$B$1,'IEA-MethaneAbatement'!$B:$B,'Country Selector'!$A$2)+VLOOKUP($C$1,'Multipliers and Adjustments'!$A$70:$I$86,TRUNC(COLUMN(R$2)/5)+2,FALSE)*SUMIFS('IEA-MethaneAbatement'!$N:$N,'IEA-MethaneAbatement'!$O:$O,"&lt;"&amp;$B52,'IEA-MethaneAbatement'!$O:$O,"&gt;="&amp;$A52,'IEA-MethaneAbatement'!$M:$M,$C$1,'IEA-MethaneAbatement'!$B:$B,'Country Selector'!$A$2)+VLOOKUP($D$1,'Multipliers and Adjustments'!$A$70:$I$86,TRUNC(COLUMN(R$2)/5)+2,FALSE)*SUMIFS('IEA-MethaneAbatement'!$N:$N,'IEA-MethaneAbatement'!$O:$O,"&lt;"&amp;$B52,'IEA-MethaneAbatement'!$O:$O,"&gt;="&amp;$A52,'IEA-MethaneAbatement'!$M:$M,$D$1,'IEA-MethaneAbatement'!$B:$B,'Country Selector'!$A$2)))*(1+INDEX('EPA to IEA Scaling'!$F$8:$AO$8,,MATCH(R$2,'EPA to IEA Scaling'!$F$1:$AO$1,0)))</f>
        <v>0</v>
      </c>
      <c r="S52" cm="1">
        <f t="array" ref="S52">((VLOOKUP($B$1,'Multipliers and Adjustments'!$A$70:$I$86,TRUNC(COLUMN(S$2)/5)+2,FALSE)*SUMIFS('IEA-MethaneAbatement'!$N:$N,'IEA-MethaneAbatement'!$O:$O,"&lt;"&amp;$B52,'IEA-MethaneAbatement'!$O:$O,"&gt;="&amp;$A52,'IEA-MethaneAbatement'!$M:$M,$B$1,'IEA-MethaneAbatement'!$B:$B,'Country Selector'!$A$2)+VLOOKUP($C$1,'Multipliers and Adjustments'!$A$70:$I$86,TRUNC(COLUMN(S$2)/5)+2,FALSE)*SUMIFS('IEA-MethaneAbatement'!$N:$N,'IEA-MethaneAbatement'!$O:$O,"&lt;"&amp;$B52,'IEA-MethaneAbatement'!$O:$O,"&gt;="&amp;$A52,'IEA-MethaneAbatement'!$M:$M,$C$1,'IEA-MethaneAbatement'!$B:$B,'Country Selector'!$A$2)+VLOOKUP($D$1,'Multipliers and Adjustments'!$A$70:$I$86,TRUNC(COLUMN(S$2)/5)+2,FALSE)*SUMIFS('IEA-MethaneAbatement'!$N:$N,'IEA-MethaneAbatement'!$O:$O,"&lt;"&amp;$B52,'IEA-MethaneAbatement'!$O:$O,"&gt;="&amp;$A52,'IEA-MethaneAbatement'!$M:$M,$D$1,'IEA-MethaneAbatement'!$B:$B,'Country Selector'!$A$2)))*(1+INDEX('EPA to IEA Scaling'!$F$8:$AO$8,,MATCH(S$2,'EPA to IEA Scaling'!$F$1:$AO$1,0)))</f>
        <v>0</v>
      </c>
      <c r="T52" cm="1">
        <f t="array" ref="T52">((VLOOKUP($B$1,'Multipliers and Adjustments'!$A$70:$I$86,TRUNC(COLUMN(T$2)/5)+2,FALSE)*SUMIFS('IEA-MethaneAbatement'!$N:$N,'IEA-MethaneAbatement'!$O:$O,"&lt;"&amp;$B52,'IEA-MethaneAbatement'!$O:$O,"&gt;="&amp;$A52,'IEA-MethaneAbatement'!$M:$M,$B$1,'IEA-MethaneAbatement'!$B:$B,'Country Selector'!$A$2)+VLOOKUP($C$1,'Multipliers and Adjustments'!$A$70:$I$86,TRUNC(COLUMN(T$2)/5)+2,FALSE)*SUMIFS('IEA-MethaneAbatement'!$N:$N,'IEA-MethaneAbatement'!$O:$O,"&lt;"&amp;$B52,'IEA-MethaneAbatement'!$O:$O,"&gt;="&amp;$A52,'IEA-MethaneAbatement'!$M:$M,$C$1,'IEA-MethaneAbatement'!$B:$B,'Country Selector'!$A$2)+VLOOKUP($D$1,'Multipliers and Adjustments'!$A$70:$I$86,TRUNC(COLUMN(T$2)/5)+2,FALSE)*SUMIFS('IEA-MethaneAbatement'!$N:$N,'IEA-MethaneAbatement'!$O:$O,"&lt;"&amp;$B52,'IEA-MethaneAbatement'!$O:$O,"&gt;="&amp;$A52,'IEA-MethaneAbatement'!$M:$M,$D$1,'IEA-MethaneAbatement'!$B:$B,'Country Selector'!$A$2)))*(1+INDEX('EPA to IEA Scaling'!$F$8:$AO$8,,MATCH(T$2,'EPA to IEA Scaling'!$F$1:$AO$1,0)))</f>
        <v>0</v>
      </c>
      <c r="U52" cm="1">
        <f t="array" ref="U52">((VLOOKUP($B$1,'Multipliers and Adjustments'!$A$70:$I$86,TRUNC(COLUMN(U$2)/5)+2,FALSE)*SUMIFS('IEA-MethaneAbatement'!$N:$N,'IEA-MethaneAbatement'!$O:$O,"&lt;"&amp;$B52,'IEA-MethaneAbatement'!$O:$O,"&gt;="&amp;$A52,'IEA-MethaneAbatement'!$M:$M,$B$1,'IEA-MethaneAbatement'!$B:$B,'Country Selector'!$A$2)+VLOOKUP($C$1,'Multipliers and Adjustments'!$A$70:$I$86,TRUNC(COLUMN(U$2)/5)+2,FALSE)*SUMIFS('IEA-MethaneAbatement'!$N:$N,'IEA-MethaneAbatement'!$O:$O,"&lt;"&amp;$B52,'IEA-MethaneAbatement'!$O:$O,"&gt;="&amp;$A52,'IEA-MethaneAbatement'!$M:$M,$C$1,'IEA-MethaneAbatement'!$B:$B,'Country Selector'!$A$2)+VLOOKUP($D$1,'Multipliers and Adjustments'!$A$70:$I$86,TRUNC(COLUMN(U$2)/5)+2,FALSE)*SUMIFS('IEA-MethaneAbatement'!$N:$N,'IEA-MethaneAbatement'!$O:$O,"&lt;"&amp;$B52,'IEA-MethaneAbatement'!$O:$O,"&gt;="&amp;$A52,'IEA-MethaneAbatement'!$M:$M,$D$1,'IEA-MethaneAbatement'!$B:$B,'Country Selector'!$A$2)))*(1+INDEX('EPA to IEA Scaling'!$F$8:$AO$8,,MATCH(U$2,'EPA to IEA Scaling'!$F$1:$AO$1,0)))</f>
        <v>0</v>
      </c>
      <c r="V52" cm="1">
        <f t="array" ref="V52">((VLOOKUP($B$1,'Multipliers and Adjustments'!$A$70:$I$86,TRUNC(COLUMN(V$2)/5)+2,FALSE)*SUMIFS('IEA-MethaneAbatement'!$N:$N,'IEA-MethaneAbatement'!$O:$O,"&lt;"&amp;$B52,'IEA-MethaneAbatement'!$O:$O,"&gt;="&amp;$A52,'IEA-MethaneAbatement'!$M:$M,$B$1,'IEA-MethaneAbatement'!$B:$B,'Country Selector'!$A$2)+VLOOKUP($C$1,'Multipliers and Adjustments'!$A$70:$I$86,TRUNC(COLUMN(V$2)/5)+2,FALSE)*SUMIFS('IEA-MethaneAbatement'!$N:$N,'IEA-MethaneAbatement'!$O:$O,"&lt;"&amp;$B52,'IEA-MethaneAbatement'!$O:$O,"&gt;="&amp;$A52,'IEA-MethaneAbatement'!$M:$M,$C$1,'IEA-MethaneAbatement'!$B:$B,'Country Selector'!$A$2)+VLOOKUP($D$1,'Multipliers and Adjustments'!$A$70:$I$86,TRUNC(COLUMN(V$2)/5)+2,FALSE)*SUMIFS('IEA-MethaneAbatement'!$N:$N,'IEA-MethaneAbatement'!$O:$O,"&lt;"&amp;$B52,'IEA-MethaneAbatement'!$O:$O,"&gt;="&amp;$A52,'IEA-MethaneAbatement'!$M:$M,$D$1,'IEA-MethaneAbatement'!$B:$B,'Country Selector'!$A$2)))*(1+INDEX('EPA to IEA Scaling'!$F$8:$AO$8,,MATCH(V$2,'EPA to IEA Scaling'!$F$1:$AO$1,0)))</f>
        <v>0</v>
      </c>
      <c r="W52" s="31" cm="1">
        <f t="array" ref="W52">((VLOOKUP($B$1,'Multipliers and Adjustments'!$A$70:$I$86,TRUNC(COLUMN(W$2)/5)+2,FALSE)*SUMIFS('IEA-MethaneAbatement'!$N:$N,'IEA-MethaneAbatement'!$O:$O,"&lt;"&amp;$B52,'IEA-MethaneAbatement'!$O:$O,"&gt;="&amp;$A52,'IEA-MethaneAbatement'!$M:$M,$B$1,'IEA-MethaneAbatement'!$B:$B,'Country Selector'!$A$2)+VLOOKUP($C$1,'Multipliers and Adjustments'!$A$70:$I$86,TRUNC(COLUMN(W$2)/5)+2,FALSE)*SUMIFS('IEA-MethaneAbatement'!$N:$N,'IEA-MethaneAbatement'!$O:$O,"&lt;"&amp;$B52,'IEA-MethaneAbatement'!$O:$O,"&gt;="&amp;$A52,'IEA-MethaneAbatement'!$M:$M,$C$1,'IEA-MethaneAbatement'!$B:$B,'Country Selector'!$A$2)+VLOOKUP($D$1,'Multipliers and Adjustments'!$A$70:$I$86,TRUNC(COLUMN(W$2)/5)+2,FALSE)*SUMIFS('IEA-MethaneAbatement'!$N:$N,'IEA-MethaneAbatement'!$O:$O,"&lt;"&amp;$B52,'IEA-MethaneAbatement'!$O:$O,"&gt;="&amp;$A52,'IEA-MethaneAbatement'!$M:$M,$D$1,'IEA-MethaneAbatement'!$B:$B,'Country Selector'!$A$2)))*(1+INDEX('EPA to IEA Scaling'!$F$8:$AO$8,,MATCH(W$2,'EPA to IEA Scaling'!$F$1:$AO$1,0)))</f>
        <v>0</v>
      </c>
      <c r="X52" cm="1">
        <f t="array" ref="X52">((VLOOKUP($B$1,'Multipliers and Adjustments'!$A$70:$I$86,TRUNC(COLUMN(X$2)/5)+2,FALSE)*SUMIFS('IEA-MethaneAbatement'!$N:$N,'IEA-MethaneAbatement'!$O:$O,"&lt;"&amp;$B52,'IEA-MethaneAbatement'!$O:$O,"&gt;="&amp;$A52,'IEA-MethaneAbatement'!$M:$M,$B$1,'IEA-MethaneAbatement'!$B:$B,'Country Selector'!$A$2)+VLOOKUP($C$1,'Multipliers and Adjustments'!$A$70:$I$86,TRUNC(COLUMN(X$2)/5)+2,FALSE)*SUMIFS('IEA-MethaneAbatement'!$N:$N,'IEA-MethaneAbatement'!$O:$O,"&lt;"&amp;$B52,'IEA-MethaneAbatement'!$O:$O,"&gt;="&amp;$A52,'IEA-MethaneAbatement'!$M:$M,$C$1,'IEA-MethaneAbatement'!$B:$B,'Country Selector'!$A$2)+VLOOKUP($D$1,'Multipliers and Adjustments'!$A$70:$I$86,TRUNC(COLUMN(X$2)/5)+2,FALSE)*SUMIFS('IEA-MethaneAbatement'!$N:$N,'IEA-MethaneAbatement'!$O:$O,"&lt;"&amp;$B52,'IEA-MethaneAbatement'!$O:$O,"&gt;="&amp;$A52,'IEA-MethaneAbatement'!$M:$M,$D$1,'IEA-MethaneAbatement'!$B:$B,'Country Selector'!$A$2)))*(1+INDEX('EPA to IEA Scaling'!$F$8:$AO$8,,MATCH(X$2,'EPA to IEA Scaling'!$F$1:$AO$1,0)))</f>
        <v>0</v>
      </c>
      <c r="Y52" cm="1">
        <f t="array" ref="Y52">((VLOOKUP($B$1,'Multipliers and Adjustments'!$A$70:$I$86,TRUNC(COLUMN(Y$2)/5)+2,FALSE)*SUMIFS('IEA-MethaneAbatement'!$N:$N,'IEA-MethaneAbatement'!$O:$O,"&lt;"&amp;$B52,'IEA-MethaneAbatement'!$O:$O,"&gt;="&amp;$A52,'IEA-MethaneAbatement'!$M:$M,$B$1,'IEA-MethaneAbatement'!$B:$B,'Country Selector'!$A$2)+VLOOKUP($C$1,'Multipliers and Adjustments'!$A$70:$I$86,TRUNC(COLUMN(Y$2)/5)+2,FALSE)*SUMIFS('IEA-MethaneAbatement'!$N:$N,'IEA-MethaneAbatement'!$O:$O,"&lt;"&amp;$B52,'IEA-MethaneAbatement'!$O:$O,"&gt;="&amp;$A52,'IEA-MethaneAbatement'!$M:$M,$C$1,'IEA-MethaneAbatement'!$B:$B,'Country Selector'!$A$2)+VLOOKUP($D$1,'Multipliers and Adjustments'!$A$70:$I$86,TRUNC(COLUMN(Y$2)/5)+2,FALSE)*SUMIFS('IEA-MethaneAbatement'!$N:$N,'IEA-MethaneAbatement'!$O:$O,"&lt;"&amp;$B52,'IEA-MethaneAbatement'!$O:$O,"&gt;="&amp;$A52,'IEA-MethaneAbatement'!$M:$M,$D$1,'IEA-MethaneAbatement'!$B:$B,'Country Selector'!$A$2)))*(1+INDEX('EPA to IEA Scaling'!$F$8:$AO$8,,MATCH(Y$2,'EPA to IEA Scaling'!$F$1:$AO$1,0)))</f>
        <v>0</v>
      </c>
      <c r="Z52" cm="1">
        <f t="array" ref="Z52">((VLOOKUP($B$1,'Multipliers and Adjustments'!$A$70:$I$86,TRUNC(COLUMN(Z$2)/5)+2,FALSE)*SUMIFS('IEA-MethaneAbatement'!$N:$N,'IEA-MethaneAbatement'!$O:$O,"&lt;"&amp;$B52,'IEA-MethaneAbatement'!$O:$O,"&gt;="&amp;$A52,'IEA-MethaneAbatement'!$M:$M,$B$1,'IEA-MethaneAbatement'!$B:$B,'Country Selector'!$A$2)+VLOOKUP($C$1,'Multipliers and Adjustments'!$A$70:$I$86,TRUNC(COLUMN(Z$2)/5)+2,FALSE)*SUMIFS('IEA-MethaneAbatement'!$N:$N,'IEA-MethaneAbatement'!$O:$O,"&lt;"&amp;$B52,'IEA-MethaneAbatement'!$O:$O,"&gt;="&amp;$A52,'IEA-MethaneAbatement'!$M:$M,$C$1,'IEA-MethaneAbatement'!$B:$B,'Country Selector'!$A$2)+VLOOKUP($D$1,'Multipliers and Adjustments'!$A$70:$I$86,TRUNC(COLUMN(Z$2)/5)+2,FALSE)*SUMIFS('IEA-MethaneAbatement'!$N:$N,'IEA-MethaneAbatement'!$O:$O,"&lt;"&amp;$B52,'IEA-MethaneAbatement'!$O:$O,"&gt;="&amp;$A52,'IEA-MethaneAbatement'!$M:$M,$D$1,'IEA-MethaneAbatement'!$B:$B,'Country Selector'!$A$2)))*(1+INDEX('EPA to IEA Scaling'!$F$8:$AO$8,,MATCH(Z$2,'EPA to IEA Scaling'!$F$1:$AO$1,0)))</f>
        <v>0</v>
      </c>
      <c r="AA52" cm="1">
        <f t="array" ref="AA52">((VLOOKUP($B$1,'Multipliers and Adjustments'!$A$70:$I$86,TRUNC(COLUMN(AA$2)/5)+2,FALSE)*SUMIFS('IEA-MethaneAbatement'!$N:$N,'IEA-MethaneAbatement'!$O:$O,"&lt;"&amp;$B52,'IEA-MethaneAbatement'!$O:$O,"&gt;="&amp;$A52,'IEA-MethaneAbatement'!$M:$M,$B$1,'IEA-MethaneAbatement'!$B:$B,'Country Selector'!$A$2)+VLOOKUP($C$1,'Multipliers and Adjustments'!$A$70:$I$86,TRUNC(COLUMN(AA$2)/5)+2,FALSE)*SUMIFS('IEA-MethaneAbatement'!$N:$N,'IEA-MethaneAbatement'!$O:$O,"&lt;"&amp;$B52,'IEA-MethaneAbatement'!$O:$O,"&gt;="&amp;$A52,'IEA-MethaneAbatement'!$M:$M,$C$1,'IEA-MethaneAbatement'!$B:$B,'Country Selector'!$A$2)+VLOOKUP($D$1,'Multipliers and Adjustments'!$A$70:$I$86,TRUNC(COLUMN(AA$2)/5)+2,FALSE)*SUMIFS('IEA-MethaneAbatement'!$N:$N,'IEA-MethaneAbatement'!$O:$O,"&lt;"&amp;$B52,'IEA-MethaneAbatement'!$O:$O,"&gt;="&amp;$A52,'IEA-MethaneAbatement'!$M:$M,$D$1,'IEA-MethaneAbatement'!$B:$B,'Country Selector'!$A$2)))*(1+INDEX('EPA to IEA Scaling'!$F$8:$AO$8,,MATCH(AA$2,'EPA to IEA Scaling'!$F$1:$AO$1,0)))</f>
        <v>0</v>
      </c>
      <c r="AB52" s="31" cm="1">
        <f t="array" ref="AB52">((VLOOKUP($B$1,'Multipliers and Adjustments'!$A$70:$I$86,TRUNC(COLUMN(AB$2)/5)+2,FALSE)*SUMIFS('IEA-MethaneAbatement'!$N:$N,'IEA-MethaneAbatement'!$O:$O,"&lt;"&amp;$B52,'IEA-MethaneAbatement'!$O:$O,"&gt;="&amp;$A52,'IEA-MethaneAbatement'!$M:$M,$B$1,'IEA-MethaneAbatement'!$B:$B,'Country Selector'!$A$2)+VLOOKUP($C$1,'Multipliers and Adjustments'!$A$70:$I$86,TRUNC(COLUMN(AB$2)/5)+2,FALSE)*SUMIFS('IEA-MethaneAbatement'!$N:$N,'IEA-MethaneAbatement'!$O:$O,"&lt;"&amp;$B52,'IEA-MethaneAbatement'!$O:$O,"&gt;="&amp;$A52,'IEA-MethaneAbatement'!$M:$M,$C$1,'IEA-MethaneAbatement'!$B:$B,'Country Selector'!$A$2)+VLOOKUP($D$1,'Multipliers and Adjustments'!$A$70:$I$86,TRUNC(COLUMN(AB$2)/5)+2,FALSE)*SUMIFS('IEA-MethaneAbatement'!$N:$N,'IEA-MethaneAbatement'!$O:$O,"&lt;"&amp;$B52,'IEA-MethaneAbatement'!$O:$O,"&gt;="&amp;$A52,'IEA-MethaneAbatement'!$M:$M,$D$1,'IEA-MethaneAbatement'!$B:$B,'Country Selector'!$A$2)))*(1+INDEX('EPA to IEA Scaling'!$F$8:$AO$8,,MATCH(AB$2,'EPA to IEA Scaling'!$F$1:$AO$1,0)))</f>
        <v>0</v>
      </c>
      <c r="AC52" cm="1">
        <f t="array" ref="AC52">((VLOOKUP($B$1,'Multipliers and Adjustments'!$A$70:$I$86,TRUNC(COLUMN(AC$2)/5)+2,FALSE)*SUMIFS('IEA-MethaneAbatement'!$N:$N,'IEA-MethaneAbatement'!$O:$O,"&lt;"&amp;$B52,'IEA-MethaneAbatement'!$O:$O,"&gt;="&amp;$A52,'IEA-MethaneAbatement'!$M:$M,$B$1,'IEA-MethaneAbatement'!$B:$B,'Country Selector'!$A$2)+VLOOKUP($C$1,'Multipliers and Adjustments'!$A$70:$I$86,TRUNC(COLUMN(AC$2)/5)+2,FALSE)*SUMIFS('IEA-MethaneAbatement'!$N:$N,'IEA-MethaneAbatement'!$O:$O,"&lt;"&amp;$B52,'IEA-MethaneAbatement'!$O:$O,"&gt;="&amp;$A52,'IEA-MethaneAbatement'!$M:$M,$C$1,'IEA-MethaneAbatement'!$B:$B,'Country Selector'!$A$2)+VLOOKUP($D$1,'Multipliers and Adjustments'!$A$70:$I$86,TRUNC(COLUMN(AC$2)/5)+2,FALSE)*SUMIFS('IEA-MethaneAbatement'!$N:$N,'IEA-MethaneAbatement'!$O:$O,"&lt;"&amp;$B52,'IEA-MethaneAbatement'!$O:$O,"&gt;="&amp;$A52,'IEA-MethaneAbatement'!$M:$M,$D$1,'IEA-MethaneAbatement'!$B:$B,'Country Selector'!$A$2)))*(1+INDEX('EPA to IEA Scaling'!$F$8:$AO$8,,MATCH(AC$2,'EPA to IEA Scaling'!$F$1:$AO$1,0)))</f>
        <v>0</v>
      </c>
      <c r="AD52" cm="1">
        <f t="array" ref="AD52">((VLOOKUP($B$1,'Multipliers and Adjustments'!$A$70:$I$86,TRUNC(COLUMN(AD$2)/5)+2,FALSE)*SUMIFS('IEA-MethaneAbatement'!$N:$N,'IEA-MethaneAbatement'!$O:$O,"&lt;"&amp;$B52,'IEA-MethaneAbatement'!$O:$O,"&gt;="&amp;$A52,'IEA-MethaneAbatement'!$M:$M,$B$1,'IEA-MethaneAbatement'!$B:$B,'Country Selector'!$A$2)+VLOOKUP($C$1,'Multipliers and Adjustments'!$A$70:$I$86,TRUNC(COLUMN(AD$2)/5)+2,FALSE)*SUMIFS('IEA-MethaneAbatement'!$N:$N,'IEA-MethaneAbatement'!$O:$O,"&lt;"&amp;$B52,'IEA-MethaneAbatement'!$O:$O,"&gt;="&amp;$A52,'IEA-MethaneAbatement'!$M:$M,$C$1,'IEA-MethaneAbatement'!$B:$B,'Country Selector'!$A$2)+VLOOKUP($D$1,'Multipliers and Adjustments'!$A$70:$I$86,TRUNC(COLUMN(AD$2)/5)+2,FALSE)*SUMIFS('IEA-MethaneAbatement'!$N:$N,'IEA-MethaneAbatement'!$O:$O,"&lt;"&amp;$B52,'IEA-MethaneAbatement'!$O:$O,"&gt;="&amp;$A52,'IEA-MethaneAbatement'!$M:$M,$D$1,'IEA-MethaneAbatement'!$B:$B,'Country Selector'!$A$2)))*(1+INDEX('EPA to IEA Scaling'!$F$8:$AO$8,,MATCH(AD$2,'EPA to IEA Scaling'!$F$1:$AO$1,0)))</f>
        <v>0</v>
      </c>
      <c r="AE52" cm="1">
        <f t="array" ref="AE52">((VLOOKUP($B$1,'Multipliers and Adjustments'!$A$70:$I$86,TRUNC(COLUMN(AE$2)/5)+2,FALSE)*SUMIFS('IEA-MethaneAbatement'!$N:$N,'IEA-MethaneAbatement'!$O:$O,"&lt;"&amp;$B52,'IEA-MethaneAbatement'!$O:$O,"&gt;="&amp;$A52,'IEA-MethaneAbatement'!$M:$M,$B$1,'IEA-MethaneAbatement'!$B:$B,'Country Selector'!$A$2)+VLOOKUP($C$1,'Multipliers and Adjustments'!$A$70:$I$86,TRUNC(COLUMN(AE$2)/5)+2,FALSE)*SUMIFS('IEA-MethaneAbatement'!$N:$N,'IEA-MethaneAbatement'!$O:$O,"&lt;"&amp;$B52,'IEA-MethaneAbatement'!$O:$O,"&gt;="&amp;$A52,'IEA-MethaneAbatement'!$M:$M,$C$1,'IEA-MethaneAbatement'!$B:$B,'Country Selector'!$A$2)+VLOOKUP($D$1,'Multipliers and Adjustments'!$A$70:$I$86,TRUNC(COLUMN(AE$2)/5)+2,FALSE)*SUMIFS('IEA-MethaneAbatement'!$N:$N,'IEA-MethaneAbatement'!$O:$O,"&lt;"&amp;$B52,'IEA-MethaneAbatement'!$O:$O,"&gt;="&amp;$A52,'IEA-MethaneAbatement'!$M:$M,$D$1,'IEA-MethaneAbatement'!$B:$B,'Country Selector'!$A$2)))*(1+INDEX('EPA to IEA Scaling'!$F$8:$AO$8,,MATCH(AE$2,'EPA to IEA Scaling'!$F$1:$AO$1,0)))</f>
        <v>0</v>
      </c>
      <c r="AF52" cm="1">
        <f t="array" ref="AF52">((VLOOKUP($B$1,'Multipliers and Adjustments'!$A$70:$I$86,TRUNC(COLUMN(AF$2)/5)+2,FALSE)*SUMIFS('IEA-MethaneAbatement'!$N:$N,'IEA-MethaneAbatement'!$O:$O,"&lt;"&amp;$B52,'IEA-MethaneAbatement'!$O:$O,"&gt;="&amp;$A52,'IEA-MethaneAbatement'!$M:$M,$B$1,'IEA-MethaneAbatement'!$B:$B,'Country Selector'!$A$2)+VLOOKUP($C$1,'Multipliers and Adjustments'!$A$70:$I$86,TRUNC(COLUMN(AF$2)/5)+2,FALSE)*SUMIFS('IEA-MethaneAbatement'!$N:$N,'IEA-MethaneAbatement'!$O:$O,"&lt;"&amp;$B52,'IEA-MethaneAbatement'!$O:$O,"&gt;="&amp;$A52,'IEA-MethaneAbatement'!$M:$M,$C$1,'IEA-MethaneAbatement'!$B:$B,'Country Selector'!$A$2)+VLOOKUP($D$1,'Multipliers and Adjustments'!$A$70:$I$86,TRUNC(COLUMN(AF$2)/5)+2,FALSE)*SUMIFS('IEA-MethaneAbatement'!$N:$N,'IEA-MethaneAbatement'!$O:$O,"&lt;"&amp;$B52,'IEA-MethaneAbatement'!$O:$O,"&gt;="&amp;$A52,'IEA-MethaneAbatement'!$M:$M,$D$1,'IEA-MethaneAbatement'!$B:$B,'Country Selector'!$A$2)))*(1+INDEX('EPA to IEA Scaling'!$F$8:$AO$8,,MATCH(AF$2,'EPA to IEA Scaling'!$F$1:$AO$1,0)))</f>
        <v>0</v>
      </c>
      <c r="AG52" s="31" cm="1">
        <f t="array" ref="AG52">((VLOOKUP($B$1,'Multipliers and Adjustments'!$A$70:$I$86,TRUNC(COLUMN(AG$2)/5)+2,FALSE)*SUMIFS('IEA-MethaneAbatement'!$N:$N,'IEA-MethaneAbatement'!$O:$O,"&lt;"&amp;$B52,'IEA-MethaneAbatement'!$O:$O,"&gt;="&amp;$A52,'IEA-MethaneAbatement'!$M:$M,$B$1,'IEA-MethaneAbatement'!$B:$B,'Country Selector'!$A$2)+VLOOKUP($C$1,'Multipliers and Adjustments'!$A$70:$I$86,TRUNC(COLUMN(AG$2)/5)+2,FALSE)*SUMIFS('IEA-MethaneAbatement'!$N:$N,'IEA-MethaneAbatement'!$O:$O,"&lt;"&amp;$B52,'IEA-MethaneAbatement'!$O:$O,"&gt;="&amp;$A52,'IEA-MethaneAbatement'!$M:$M,$C$1,'IEA-MethaneAbatement'!$B:$B,'Country Selector'!$A$2)+VLOOKUP($D$1,'Multipliers and Adjustments'!$A$70:$I$86,TRUNC(COLUMN(AG$2)/5)+2,FALSE)*SUMIFS('IEA-MethaneAbatement'!$N:$N,'IEA-MethaneAbatement'!$O:$O,"&lt;"&amp;$B52,'IEA-MethaneAbatement'!$O:$O,"&gt;="&amp;$A52,'IEA-MethaneAbatement'!$M:$M,$D$1,'IEA-MethaneAbatement'!$B:$B,'Country Selector'!$A$2)))*(1+INDEX('EPA to IEA Scaling'!$F$8:$AO$8,,MATCH(AG$2,'EPA to IEA Scaling'!$F$1:$AO$1,0)))</f>
        <v>0</v>
      </c>
      <c r="AH52" cm="1">
        <f t="array" ref="AH52">((VLOOKUP($B$1,'Multipliers and Adjustments'!$A$70:$I$86,TRUNC(COLUMN(AH$2)/5)+2,FALSE)*SUMIFS('IEA-MethaneAbatement'!$N:$N,'IEA-MethaneAbatement'!$O:$O,"&lt;"&amp;$B52,'IEA-MethaneAbatement'!$O:$O,"&gt;="&amp;$A52,'IEA-MethaneAbatement'!$M:$M,$B$1,'IEA-MethaneAbatement'!$B:$B,'Country Selector'!$A$2)+VLOOKUP($C$1,'Multipliers and Adjustments'!$A$70:$I$86,TRUNC(COLUMN(AH$2)/5)+2,FALSE)*SUMIFS('IEA-MethaneAbatement'!$N:$N,'IEA-MethaneAbatement'!$O:$O,"&lt;"&amp;$B52,'IEA-MethaneAbatement'!$O:$O,"&gt;="&amp;$A52,'IEA-MethaneAbatement'!$M:$M,$C$1,'IEA-MethaneAbatement'!$B:$B,'Country Selector'!$A$2)+VLOOKUP($D$1,'Multipliers and Adjustments'!$A$70:$I$86,TRUNC(COLUMN(AH$2)/5)+2,FALSE)*SUMIFS('IEA-MethaneAbatement'!$N:$N,'IEA-MethaneAbatement'!$O:$O,"&lt;"&amp;$B52,'IEA-MethaneAbatement'!$O:$O,"&gt;="&amp;$A52,'IEA-MethaneAbatement'!$M:$M,$D$1,'IEA-MethaneAbatement'!$B:$B,'Country Selector'!$A$2)))*(1+INDEX('EPA to IEA Scaling'!$F$8:$AO$8,,MATCH(AH$2,'EPA to IEA Scaling'!$F$1:$AO$1,0)))</f>
        <v>0</v>
      </c>
      <c r="AI52" cm="1">
        <f t="array" ref="AI52">((VLOOKUP($B$1,'Multipliers and Adjustments'!$A$70:$I$86,TRUNC(COLUMN(AI$2)/5)+2,FALSE)*SUMIFS('IEA-MethaneAbatement'!$N:$N,'IEA-MethaneAbatement'!$O:$O,"&lt;"&amp;$B52,'IEA-MethaneAbatement'!$O:$O,"&gt;="&amp;$A52,'IEA-MethaneAbatement'!$M:$M,$B$1,'IEA-MethaneAbatement'!$B:$B,'Country Selector'!$A$2)+VLOOKUP($C$1,'Multipliers and Adjustments'!$A$70:$I$86,TRUNC(COLUMN(AI$2)/5)+2,FALSE)*SUMIFS('IEA-MethaneAbatement'!$N:$N,'IEA-MethaneAbatement'!$O:$O,"&lt;"&amp;$B52,'IEA-MethaneAbatement'!$O:$O,"&gt;="&amp;$A52,'IEA-MethaneAbatement'!$M:$M,$C$1,'IEA-MethaneAbatement'!$B:$B,'Country Selector'!$A$2)+VLOOKUP($D$1,'Multipliers and Adjustments'!$A$70:$I$86,TRUNC(COLUMN(AI$2)/5)+2,FALSE)*SUMIFS('IEA-MethaneAbatement'!$N:$N,'IEA-MethaneAbatement'!$O:$O,"&lt;"&amp;$B52,'IEA-MethaneAbatement'!$O:$O,"&gt;="&amp;$A52,'IEA-MethaneAbatement'!$M:$M,$D$1,'IEA-MethaneAbatement'!$B:$B,'Country Selector'!$A$2)))*(1+INDEX('EPA to IEA Scaling'!$F$8:$AO$8,,MATCH(AI$2,'EPA to IEA Scaling'!$F$1:$AO$1,0)))</f>
        <v>0</v>
      </c>
      <c r="AJ52" cm="1">
        <f t="array" ref="AJ52">((VLOOKUP($B$1,'Multipliers and Adjustments'!$A$70:$I$86,TRUNC(COLUMN(AJ$2)/5)+2,FALSE)*SUMIFS('IEA-MethaneAbatement'!$N:$N,'IEA-MethaneAbatement'!$O:$O,"&lt;"&amp;$B52,'IEA-MethaneAbatement'!$O:$O,"&gt;="&amp;$A52,'IEA-MethaneAbatement'!$M:$M,$B$1,'IEA-MethaneAbatement'!$B:$B,'Country Selector'!$A$2)+VLOOKUP($C$1,'Multipliers and Adjustments'!$A$70:$I$86,TRUNC(COLUMN(AJ$2)/5)+2,FALSE)*SUMIFS('IEA-MethaneAbatement'!$N:$N,'IEA-MethaneAbatement'!$O:$O,"&lt;"&amp;$B52,'IEA-MethaneAbatement'!$O:$O,"&gt;="&amp;$A52,'IEA-MethaneAbatement'!$M:$M,$C$1,'IEA-MethaneAbatement'!$B:$B,'Country Selector'!$A$2)+VLOOKUP($D$1,'Multipliers and Adjustments'!$A$70:$I$86,TRUNC(COLUMN(AJ$2)/5)+2,FALSE)*SUMIFS('IEA-MethaneAbatement'!$N:$N,'IEA-MethaneAbatement'!$O:$O,"&lt;"&amp;$B52,'IEA-MethaneAbatement'!$O:$O,"&gt;="&amp;$A52,'IEA-MethaneAbatement'!$M:$M,$D$1,'IEA-MethaneAbatement'!$B:$B,'Country Selector'!$A$2)))*(1+INDEX('EPA to IEA Scaling'!$F$8:$AO$8,,MATCH(AJ$2,'EPA to IEA Scaling'!$F$1:$AO$1,0)))</f>
        <v>0</v>
      </c>
      <c r="AK52" cm="1">
        <f t="array" ref="AK52">((VLOOKUP($B$1,'Multipliers and Adjustments'!$A$70:$I$86,TRUNC(COLUMN(AK$2)/5)+2,FALSE)*SUMIFS('IEA-MethaneAbatement'!$N:$N,'IEA-MethaneAbatement'!$O:$O,"&lt;"&amp;$B52,'IEA-MethaneAbatement'!$O:$O,"&gt;="&amp;$A52,'IEA-MethaneAbatement'!$M:$M,$B$1,'IEA-MethaneAbatement'!$B:$B,'Country Selector'!$A$2)+VLOOKUP($C$1,'Multipliers and Adjustments'!$A$70:$I$86,TRUNC(COLUMN(AK$2)/5)+2,FALSE)*SUMIFS('IEA-MethaneAbatement'!$N:$N,'IEA-MethaneAbatement'!$O:$O,"&lt;"&amp;$B52,'IEA-MethaneAbatement'!$O:$O,"&gt;="&amp;$A52,'IEA-MethaneAbatement'!$M:$M,$C$1,'IEA-MethaneAbatement'!$B:$B,'Country Selector'!$A$2)+VLOOKUP($D$1,'Multipliers and Adjustments'!$A$70:$I$86,TRUNC(COLUMN(AK$2)/5)+2,FALSE)*SUMIFS('IEA-MethaneAbatement'!$N:$N,'IEA-MethaneAbatement'!$O:$O,"&lt;"&amp;$B52,'IEA-MethaneAbatement'!$O:$O,"&gt;="&amp;$A52,'IEA-MethaneAbatement'!$M:$M,$D$1,'IEA-MethaneAbatement'!$B:$B,'Country Selector'!$A$2)))*(1+INDEX('EPA to IEA Scaling'!$F$8:$AO$8,,MATCH(AK$2,'EPA to IEA Scaling'!$F$1:$AO$1,0)))</f>
        <v>0</v>
      </c>
      <c r="AL52" s="31" cm="1">
        <f t="array" ref="AL52">((VLOOKUP($B$1,'Multipliers and Adjustments'!$A$70:$I$86,TRUNC(COLUMN(AL$2)/5)+2,FALSE)*SUMIFS('IEA-MethaneAbatement'!$N:$N,'IEA-MethaneAbatement'!$O:$O,"&lt;"&amp;$B52,'IEA-MethaneAbatement'!$O:$O,"&gt;="&amp;$A52,'IEA-MethaneAbatement'!$M:$M,$B$1,'IEA-MethaneAbatement'!$B:$B,'Country Selector'!$A$2)+VLOOKUP($C$1,'Multipliers and Adjustments'!$A$70:$I$86,TRUNC(COLUMN(AL$2)/5)+2,FALSE)*SUMIFS('IEA-MethaneAbatement'!$N:$N,'IEA-MethaneAbatement'!$O:$O,"&lt;"&amp;$B52,'IEA-MethaneAbatement'!$O:$O,"&gt;="&amp;$A52,'IEA-MethaneAbatement'!$M:$M,$C$1,'IEA-MethaneAbatement'!$B:$B,'Country Selector'!$A$2)+VLOOKUP($D$1,'Multipliers and Adjustments'!$A$70:$I$86,TRUNC(COLUMN(AL$2)/5)+2,FALSE)*SUMIFS('IEA-MethaneAbatement'!$N:$N,'IEA-MethaneAbatement'!$O:$O,"&lt;"&amp;$B52,'IEA-MethaneAbatement'!$O:$O,"&gt;="&amp;$A52,'IEA-MethaneAbatement'!$M:$M,$D$1,'IEA-MethaneAbatement'!$B:$B,'Country Selector'!$A$2)))*(1+INDEX('EPA to IEA Scaling'!$F$8:$AO$8,,MATCH(AL$2,'EPA to IEA Scaling'!$F$1:$AO$1,0)))</f>
        <v>0</v>
      </c>
    </row>
    <row r="53" spans="1:38" x14ac:dyDescent="0.45">
      <c r="A53" s="12">
        <f t="shared" si="1"/>
        <v>500</v>
      </c>
      <c r="B53" s="11">
        <f t="shared" si="0"/>
        <v>550</v>
      </c>
      <c r="C53" s="47" cm="1">
        <f t="array" ref="C53">((VLOOKUP($B$1,'Multipliers and Adjustments'!$A$70:$I$86,TRUNC(COLUMN(C$2)/5)+2,FALSE)*SUMIFS('IEA-MethaneAbatement'!$N:$N,'IEA-MethaneAbatement'!$O:$O,"&lt;"&amp;$B53,'IEA-MethaneAbatement'!$O:$O,"&gt;="&amp;$A53,'IEA-MethaneAbatement'!$M:$M,$B$1,'IEA-MethaneAbatement'!$B:$B,'Country Selector'!$A$2)+VLOOKUP($C$1,'Multipliers and Adjustments'!$A$70:$I$86,TRUNC(COLUMN(C$2)/5)+2,FALSE)*SUMIFS('IEA-MethaneAbatement'!$N:$N,'IEA-MethaneAbatement'!$O:$O,"&lt;"&amp;$B53,'IEA-MethaneAbatement'!$O:$O,"&gt;="&amp;$A53,'IEA-MethaneAbatement'!$M:$M,$C$1,'IEA-MethaneAbatement'!$B:$B,'Country Selector'!$A$2)+VLOOKUP($D$1,'Multipliers and Adjustments'!$A$70:$I$86,TRUNC(COLUMN(C$2)/5)+2,FALSE)*SUMIFS('IEA-MethaneAbatement'!$N:$N,'IEA-MethaneAbatement'!$O:$O,"&lt;"&amp;$B53,'IEA-MethaneAbatement'!$O:$O,"&gt;="&amp;$A53,'IEA-MethaneAbatement'!$M:$M,$D$1,'IEA-MethaneAbatement'!$B:$B,'Country Selector'!$A$2)))*(1+INDEX('EPA to IEA Scaling'!$F$8:$AO$8,,MATCH(C$2,'EPA to IEA Scaling'!$F$1:$AO$1,0)))</f>
        <v>0</v>
      </c>
      <c r="D53" cm="1">
        <f t="array" ref="D53">((VLOOKUP($B$1,'Multipliers and Adjustments'!$A$70:$I$86,TRUNC(COLUMN(D$2)/5)+2,FALSE)*SUMIFS('IEA-MethaneAbatement'!$N:$N,'IEA-MethaneAbatement'!$O:$O,"&lt;"&amp;$B53,'IEA-MethaneAbatement'!$O:$O,"&gt;="&amp;$A53,'IEA-MethaneAbatement'!$M:$M,$B$1,'IEA-MethaneAbatement'!$B:$B,'Country Selector'!$A$2)+VLOOKUP($C$1,'Multipliers and Adjustments'!$A$70:$I$86,TRUNC(COLUMN(D$2)/5)+2,FALSE)*SUMIFS('IEA-MethaneAbatement'!$N:$N,'IEA-MethaneAbatement'!$O:$O,"&lt;"&amp;$B53,'IEA-MethaneAbatement'!$O:$O,"&gt;="&amp;$A53,'IEA-MethaneAbatement'!$M:$M,$C$1,'IEA-MethaneAbatement'!$B:$B,'Country Selector'!$A$2)+VLOOKUP($D$1,'Multipliers and Adjustments'!$A$70:$I$86,TRUNC(COLUMN(D$2)/5)+2,FALSE)*SUMIFS('IEA-MethaneAbatement'!$N:$N,'IEA-MethaneAbatement'!$O:$O,"&lt;"&amp;$B53,'IEA-MethaneAbatement'!$O:$O,"&gt;="&amp;$A53,'IEA-MethaneAbatement'!$M:$M,$D$1,'IEA-MethaneAbatement'!$B:$B,'Country Selector'!$A$2)))*(1+INDEX('EPA to IEA Scaling'!$F$8:$AO$8,,MATCH(D$2,'EPA to IEA Scaling'!$F$1:$AO$1,0)))</f>
        <v>0</v>
      </c>
      <c r="E53" cm="1">
        <f t="array" ref="E53">((VLOOKUP($B$1,'Multipliers and Adjustments'!$A$70:$I$86,TRUNC(COLUMN(E$2)/5)+2,FALSE)*SUMIFS('IEA-MethaneAbatement'!$N:$N,'IEA-MethaneAbatement'!$O:$O,"&lt;"&amp;$B53,'IEA-MethaneAbatement'!$O:$O,"&gt;="&amp;$A53,'IEA-MethaneAbatement'!$M:$M,$B$1,'IEA-MethaneAbatement'!$B:$B,'Country Selector'!$A$2)+VLOOKUP($C$1,'Multipliers and Adjustments'!$A$70:$I$86,TRUNC(COLUMN(E$2)/5)+2,FALSE)*SUMIFS('IEA-MethaneAbatement'!$N:$N,'IEA-MethaneAbatement'!$O:$O,"&lt;"&amp;$B53,'IEA-MethaneAbatement'!$O:$O,"&gt;="&amp;$A53,'IEA-MethaneAbatement'!$M:$M,$C$1,'IEA-MethaneAbatement'!$B:$B,'Country Selector'!$A$2)+VLOOKUP($D$1,'Multipliers and Adjustments'!$A$70:$I$86,TRUNC(COLUMN(E$2)/5)+2,FALSE)*SUMIFS('IEA-MethaneAbatement'!$N:$N,'IEA-MethaneAbatement'!$O:$O,"&lt;"&amp;$B53,'IEA-MethaneAbatement'!$O:$O,"&gt;="&amp;$A53,'IEA-MethaneAbatement'!$M:$M,$D$1,'IEA-MethaneAbatement'!$B:$B,'Country Selector'!$A$2)))*(1+INDEX('EPA to IEA Scaling'!$F$8:$AO$8,,MATCH(E$2,'EPA to IEA Scaling'!$F$1:$AO$1,0)))</f>
        <v>0</v>
      </c>
      <c r="F53" cm="1">
        <f t="array" ref="F53">((VLOOKUP($B$1,'Multipliers and Adjustments'!$A$70:$I$86,TRUNC(COLUMN(F$2)/5)+2,FALSE)*SUMIFS('IEA-MethaneAbatement'!$N:$N,'IEA-MethaneAbatement'!$O:$O,"&lt;"&amp;$B53,'IEA-MethaneAbatement'!$O:$O,"&gt;="&amp;$A53,'IEA-MethaneAbatement'!$M:$M,$B$1,'IEA-MethaneAbatement'!$B:$B,'Country Selector'!$A$2)+VLOOKUP($C$1,'Multipliers and Adjustments'!$A$70:$I$86,TRUNC(COLUMN(F$2)/5)+2,FALSE)*SUMIFS('IEA-MethaneAbatement'!$N:$N,'IEA-MethaneAbatement'!$O:$O,"&lt;"&amp;$B53,'IEA-MethaneAbatement'!$O:$O,"&gt;="&amp;$A53,'IEA-MethaneAbatement'!$M:$M,$C$1,'IEA-MethaneAbatement'!$B:$B,'Country Selector'!$A$2)+VLOOKUP($D$1,'Multipliers and Adjustments'!$A$70:$I$86,TRUNC(COLUMN(F$2)/5)+2,FALSE)*SUMIFS('IEA-MethaneAbatement'!$N:$N,'IEA-MethaneAbatement'!$O:$O,"&lt;"&amp;$B53,'IEA-MethaneAbatement'!$O:$O,"&gt;="&amp;$A53,'IEA-MethaneAbatement'!$M:$M,$D$1,'IEA-MethaneAbatement'!$B:$B,'Country Selector'!$A$2)))*(1+INDEX('EPA to IEA Scaling'!$F$8:$AO$8,,MATCH(F$2,'EPA to IEA Scaling'!$F$1:$AO$1,0)))</f>
        <v>0</v>
      </c>
      <c r="G53" cm="1">
        <f t="array" ref="G53">((VLOOKUP($B$1,'Multipliers and Adjustments'!$A$70:$I$86,TRUNC(COLUMN(G$2)/5)+2,FALSE)*SUMIFS('IEA-MethaneAbatement'!$N:$N,'IEA-MethaneAbatement'!$O:$O,"&lt;"&amp;$B53,'IEA-MethaneAbatement'!$O:$O,"&gt;="&amp;$A53,'IEA-MethaneAbatement'!$M:$M,$B$1,'IEA-MethaneAbatement'!$B:$B,'Country Selector'!$A$2)+VLOOKUP($C$1,'Multipliers and Adjustments'!$A$70:$I$86,TRUNC(COLUMN(G$2)/5)+2,FALSE)*SUMIFS('IEA-MethaneAbatement'!$N:$N,'IEA-MethaneAbatement'!$O:$O,"&lt;"&amp;$B53,'IEA-MethaneAbatement'!$O:$O,"&gt;="&amp;$A53,'IEA-MethaneAbatement'!$M:$M,$C$1,'IEA-MethaneAbatement'!$B:$B,'Country Selector'!$A$2)+VLOOKUP($D$1,'Multipliers and Adjustments'!$A$70:$I$86,TRUNC(COLUMN(G$2)/5)+2,FALSE)*SUMIFS('IEA-MethaneAbatement'!$N:$N,'IEA-MethaneAbatement'!$O:$O,"&lt;"&amp;$B53,'IEA-MethaneAbatement'!$O:$O,"&gt;="&amp;$A53,'IEA-MethaneAbatement'!$M:$M,$D$1,'IEA-MethaneAbatement'!$B:$B,'Country Selector'!$A$2)))*(1+INDEX('EPA to IEA Scaling'!$F$8:$AO$8,,MATCH(G$2,'EPA to IEA Scaling'!$F$1:$AO$1,0)))</f>
        <v>0</v>
      </c>
      <c r="H53" s="31" cm="1">
        <f t="array" ref="H53">((VLOOKUP($B$1,'Multipliers and Adjustments'!$A$70:$I$86,TRUNC(COLUMN(H$2)/5)+2,FALSE)*SUMIFS('IEA-MethaneAbatement'!$N:$N,'IEA-MethaneAbatement'!$O:$O,"&lt;"&amp;$B53,'IEA-MethaneAbatement'!$O:$O,"&gt;="&amp;$A53,'IEA-MethaneAbatement'!$M:$M,$B$1,'IEA-MethaneAbatement'!$B:$B,'Country Selector'!$A$2)+VLOOKUP($C$1,'Multipliers and Adjustments'!$A$70:$I$86,TRUNC(COLUMN(H$2)/5)+2,FALSE)*SUMIFS('IEA-MethaneAbatement'!$N:$N,'IEA-MethaneAbatement'!$O:$O,"&lt;"&amp;$B53,'IEA-MethaneAbatement'!$O:$O,"&gt;="&amp;$A53,'IEA-MethaneAbatement'!$M:$M,$C$1,'IEA-MethaneAbatement'!$B:$B,'Country Selector'!$A$2)+VLOOKUP($D$1,'Multipliers and Adjustments'!$A$70:$I$86,TRUNC(COLUMN(H$2)/5)+2,FALSE)*SUMIFS('IEA-MethaneAbatement'!$N:$N,'IEA-MethaneAbatement'!$O:$O,"&lt;"&amp;$B53,'IEA-MethaneAbatement'!$O:$O,"&gt;="&amp;$A53,'IEA-MethaneAbatement'!$M:$M,$D$1,'IEA-MethaneAbatement'!$B:$B,'Country Selector'!$A$2)))*(1+INDEX('EPA to IEA Scaling'!$F$8:$AO$8,,MATCH(H$2,'EPA to IEA Scaling'!$F$1:$AO$1,0)))</f>
        <v>0</v>
      </c>
      <c r="I53" cm="1">
        <f t="array" ref="I53">((VLOOKUP($B$1,'Multipliers and Adjustments'!$A$70:$I$86,TRUNC(COLUMN(I$2)/5)+2,FALSE)*SUMIFS('IEA-MethaneAbatement'!$N:$N,'IEA-MethaneAbatement'!$O:$O,"&lt;"&amp;$B53,'IEA-MethaneAbatement'!$O:$O,"&gt;="&amp;$A53,'IEA-MethaneAbatement'!$M:$M,$B$1,'IEA-MethaneAbatement'!$B:$B,'Country Selector'!$A$2)+VLOOKUP($C$1,'Multipliers and Adjustments'!$A$70:$I$86,TRUNC(COLUMN(I$2)/5)+2,FALSE)*SUMIFS('IEA-MethaneAbatement'!$N:$N,'IEA-MethaneAbatement'!$O:$O,"&lt;"&amp;$B53,'IEA-MethaneAbatement'!$O:$O,"&gt;="&amp;$A53,'IEA-MethaneAbatement'!$M:$M,$C$1,'IEA-MethaneAbatement'!$B:$B,'Country Selector'!$A$2)+VLOOKUP($D$1,'Multipliers and Adjustments'!$A$70:$I$86,TRUNC(COLUMN(I$2)/5)+2,FALSE)*SUMIFS('IEA-MethaneAbatement'!$N:$N,'IEA-MethaneAbatement'!$O:$O,"&lt;"&amp;$B53,'IEA-MethaneAbatement'!$O:$O,"&gt;="&amp;$A53,'IEA-MethaneAbatement'!$M:$M,$D$1,'IEA-MethaneAbatement'!$B:$B,'Country Selector'!$A$2)))*(1+INDEX('EPA to IEA Scaling'!$F$8:$AO$8,,MATCH(I$2,'EPA to IEA Scaling'!$F$1:$AO$1,0)))</f>
        <v>0</v>
      </c>
      <c r="J53" cm="1">
        <f t="array" ref="J53">((VLOOKUP($B$1,'Multipliers and Adjustments'!$A$70:$I$86,TRUNC(COLUMN(J$2)/5)+2,FALSE)*SUMIFS('IEA-MethaneAbatement'!$N:$N,'IEA-MethaneAbatement'!$O:$O,"&lt;"&amp;$B53,'IEA-MethaneAbatement'!$O:$O,"&gt;="&amp;$A53,'IEA-MethaneAbatement'!$M:$M,$B$1,'IEA-MethaneAbatement'!$B:$B,'Country Selector'!$A$2)+VLOOKUP($C$1,'Multipliers and Adjustments'!$A$70:$I$86,TRUNC(COLUMN(J$2)/5)+2,FALSE)*SUMIFS('IEA-MethaneAbatement'!$N:$N,'IEA-MethaneAbatement'!$O:$O,"&lt;"&amp;$B53,'IEA-MethaneAbatement'!$O:$O,"&gt;="&amp;$A53,'IEA-MethaneAbatement'!$M:$M,$C$1,'IEA-MethaneAbatement'!$B:$B,'Country Selector'!$A$2)+VLOOKUP($D$1,'Multipliers and Adjustments'!$A$70:$I$86,TRUNC(COLUMN(J$2)/5)+2,FALSE)*SUMIFS('IEA-MethaneAbatement'!$N:$N,'IEA-MethaneAbatement'!$O:$O,"&lt;"&amp;$B53,'IEA-MethaneAbatement'!$O:$O,"&gt;="&amp;$A53,'IEA-MethaneAbatement'!$M:$M,$D$1,'IEA-MethaneAbatement'!$B:$B,'Country Selector'!$A$2)))*(1+INDEX('EPA to IEA Scaling'!$F$8:$AO$8,,MATCH(J$2,'EPA to IEA Scaling'!$F$1:$AO$1,0)))</f>
        <v>0</v>
      </c>
      <c r="K53" cm="1">
        <f t="array" ref="K53">((VLOOKUP($B$1,'Multipliers and Adjustments'!$A$70:$I$86,TRUNC(COLUMN(K$2)/5)+2,FALSE)*SUMIFS('IEA-MethaneAbatement'!$N:$N,'IEA-MethaneAbatement'!$O:$O,"&lt;"&amp;$B53,'IEA-MethaneAbatement'!$O:$O,"&gt;="&amp;$A53,'IEA-MethaneAbatement'!$M:$M,$B$1,'IEA-MethaneAbatement'!$B:$B,'Country Selector'!$A$2)+VLOOKUP($C$1,'Multipliers and Adjustments'!$A$70:$I$86,TRUNC(COLUMN(K$2)/5)+2,FALSE)*SUMIFS('IEA-MethaneAbatement'!$N:$N,'IEA-MethaneAbatement'!$O:$O,"&lt;"&amp;$B53,'IEA-MethaneAbatement'!$O:$O,"&gt;="&amp;$A53,'IEA-MethaneAbatement'!$M:$M,$C$1,'IEA-MethaneAbatement'!$B:$B,'Country Selector'!$A$2)+VLOOKUP($D$1,'Multipliers and Adjustments'!$A$70:$I$86,TRUNC(COLUMN(K$2)/5)+2,FALSE)*SUMIFS('IEA-MethaneAbatement'!$N:$N,'IEA-MethaneAbatement'!$O:$O,"&lt;"&amp;$B53,'IEA-MethaneAbatement'!$O:$O,"&gt;="&amp;$A53,'IEA-MethaneAbatement'!$M:$M,$D$1,'IEA-MethaneAbatement'!$B:$B,'Country Selector'!$A$2)))*(1+INDEX('EPA to IEA Scaling'!$F$8:$AO$8,,MATCH(K$2,'EPA to IEA Scaling'!$F$1:$AO$1,0)))</f>
        <v>0</v>
      </c>
      <c r="L53" cm="1">
        <f t="array" ref="L53">((VLOOKUP($B$1,'Multipliers and Adjustments'!$A$70:$I$86,TRUNC(COLUMN(L$2)/5)+2,FALSE)*SUMIFS('IEA-MethaneAbatement'!$N:$N,'IEA-MethaneAbatement'!$O:$O,"&lt;"&amp;$B53,'IEA-MethaneAbatement'!$O:$O,"&gt;="&amp;$A53,'IEA-MethaneAbatement'!$M:$M,$B$1,'IEA-MethaneAbatement'!$B:$B,'Country Selector'!$A$2)+VLOOKUP($C$1,'Multipliers and Adjustments'!$A$70:$I$86,TRUNC(COLUMN(L$2)/5)+2,FALSE)*SUMIFS('IEA-MethaneAbatement'!$N:$N,'IEA-MethaneAbatement'!$O:$O,"&lt;"&amp;$B53,'IEA-MethaneAbatement'!$O:$O,"&gt;="&amp;$A53,'IEA-MethaneAbatement'!$M:$M,$C$1,'IEA-MethaneAbatement'!$B:$B,'Country Selector'!$A$2)+VLOOKUP($D$1,'Multipliers and Adjustments'!$A$70:$I$86,TRUNC(COLUMN(L$2)/5)+2,FALSE)*SUMIFS('IEA-MethaneAbatement'!$N:$N,'IEA-MethaneAbatement'!$O:$O,"&lt;"&amp;$B53,'IEA-MethaneAbatement'!$O:$O,"&gt;="&amp;$A53,'IEA-MethaneAbatement'!$M:$M,$D$1,'IEA-MethaneAbatement'!$B:$B,'Country Selector'!$A$2)))*(1+INDEX('EPA to IEA Scaling'!$F$8:$AO$8,,MATCH(L$2,'EPA to IEA Scaling'!$F$1:$AO$1,0)))</f>
        <v>0</v>
      </c>
      <c r="M53" s="31" cm="1">
        <f t="array" ref="M53">((VLOOKUP($B$1,'Multipliers and Adjustments'!$A$70:$I$86,TRUNC(COLUMN(M$2)/5)+2,FALSE)*SUMIFS('IEA-MethaneAbatement'!$N:$N,'IEA-MethaneAbatement'!$O:$O,"&lt;"&amp;$B53,'IEA-MethaneAbatement'!$O:$O,"&gt;="&amp;$A53,'IEA-MethaneAbatement'!$M:$M,$B$1,'IEA-MethaneAbatement'!$B:$B,'Country Selector'!$A$2)+VLOOKUP($C$1,'Multipliers and Adjustments'!$A$70:$I$86,TRUNC(COLUMN(M$2)/5)+2,FALSE)*SUMIFS('IEA-MethaneAbatement'!$N:$N,'IEA-MethaneAbatement'!$O:$O,"&lt;"&amp;$B53,'IEA-MethaneAbatement'!$O:$O,"&gt;="&amp;$A53,'IEA-MethaneAbatement'!$M:$M,$C$1,'IEA-MethaneAbatement'!$B:$B,'Country Selector'!$A$2)+VLOOKUP($D$1,'Multipliers and Adjustments'!$A$70:$I$86,TRUNC(COLUMN(M$2)/5)+2,FALSE)*SUMIFS('IEA-MethaneAbatement'!$N:$N,'IEA-MethaneAbatement'!$O:$O,"&lt;"&amp;$B53,'IEA-MethaneAbatement'!$O:$O,"&gt;="&amp;$A53,'IEA-MethaneAbatement'!$M:$M,$D$1,'IEA-MethaneAbatement'!$B:$B,'Country Selector'!$A$2)))*(1+INDEX('EPA to IEA Scaling'!$F$8:$AO$8,,MATCH(M$2,'EPA to IEA Scaling'!$F$1:$AO$1,0)))</f>
        <v>0</v>
      </c>
      <c r="N53" cm="1">
        <f t="array" ref="N53">((VLOOKUP($B$1,'Multipliers and Adjustments'!$A$70:$I$86,TRUNC(COLUMN(N$2)/5)+2,FALSE)*SUMIFS('IEA-MethaneAbatement'!$N:$N,'IEA-MethaneAbatement'!$O:$O,"&lt;"&amp;$B53,'IEA-MethaneAbatement'!$O:$O,"&gt;="&amp;$A53,'IEA-MethaneAbatement'!$M:$M,$B$1,'IEA-MethaneAbatement'!$B:$B,'Country Selector'!$A$2)+VLOOKUP($C$1,'Multipliers and Adjustments'!$A$70:$I$86,TRUNC(COLUMN(N$2)/5)+2,FALSE)*SUMIFS('IEA-MethaneAbatement'!$N:$N,'IEA-MethaneAbatement'!$O:$O,"&lt;"&amp;$B53,'IEA-MethaneAbatement'!$O:$O,"&gt;="&amp;$A53,'IEA-MethaneAbatement'!$M:$M,$C$1,'IEA-MethaneAbatement'!$B:$B,'Country Selector'!$A$2)+VLOOKUP($D$1,'Multipliers and Adjustments'!$A$70:$I$86,TRUNC(COLUMN(N$2)/5)+2,FALSE)*SUMIFS('IEA-MethaneAbatement'!$N:$N,'IEA-MethaneAbatement'!$O:$O,"&lt;"&amp;$B53,'IEA-MethaneAbatement'!$O:$O,"&gt;="&amp;$A53,'IEA-MethaneAbatement'!$M:$M,$D$1,'IEA-MethaneAbatement'!$B:$B,'Country Selector'!$A$2)))*(1+INDEX('EPA to IEA Scaling'!$F$8:$AO$8,,MATCH(N$2,'EPA to IEA Scaling'!$F$1:$AO$1,0)))</f>
        <v>0</v>
      </c>
      <c r="O53" cm="1">
        <f t="array" ref="O53">((VLOOKUP($B$1,'Multipliers and Adjustments'!$A$70:$I$86,TRUNC(COLUMN(O$2)/5)+2,FALSE)*SUMIFS('IEA-MethaneAbatement'!$N:$N,'IEA-MethaneAbatement'!$O:$O,"&lt;"&amp;$B53,'IEA-MethaneAbatement'!$O:$O,"&gt;="&amp;$A53,'IEA-MethaneAbatement'!$M:$M,$B$1,'IEA-MethaneAbatement'!$B:$B,'Country Selector'!$A$2)+VLOOKUP($C$1,'Multipliers and Adjustments'!$A$70:$I$86,TRUNC(COLUMN(O$2)/5)+2,FALSE)*SUMIFS('IEA-MethaneAbatement'!$N:$N,'IEA-MethaneAbatement'!$O:$O,"&lt;"&amp;$B53,'IEA-MethaneAbatement'!$O:$O,"&gt;="&amp;$A53,'IEA-MethaneAbatement'!$M:$M,$C$1,'IEA-MethaneAbatement'!$B:$B,'Country Selector'!$A$2)+VLOOKUP($D$1,'Multipliers and Adjustments'!$A$70:$I$86,TRUNC(COLUMN(O$2)/5)+2,FALSE)*SUMIFS('IEA-MethaneAbatement'!$N:$N,'IEA-MethaneAbatement'!$O:$O,"&lt;"&amp;$B53,'IEA-MethaneAbatement'!$O:$O,"&gt;="&amp;$A53,'IEA-MethaneAbatement'!$M:$M,$D$1,'IEA-MethaneAbatement'!$B:$B,'Country Selector'!$A$2)))*(1+INDEX('EPA to IEA Scaling'!$F$8:$AO$8,,MATCH(O$2,'EPA to IEA Scaling'!$F$1:$AO$1,0)))</f>
        <v>0</v>
      </c>
      <c r="P53" cm="1">
        <f t="array" ref="P53">((VLOOKUP($B$1,'Multipliers and Adjustments'!$A$70:$I$86,TRUNC(COLUMN(P$2)/5)+2,FALSE)*SUMIFS('IEA-MethaneAbatement'!$N:$N,'IEA-MethaneAbatement'!$O:$O,"&lt;"&amp;$B53,'IEA-MethaneAbatement'!$O:$O,"&gt;="&amp;$A53,'IEA-MethaneAbatement'!$M:$M,$B$1,'IEA-MethaneAbatement'!$B:$B,'Country Selector'!$A$2)+VLOOKUP($C$1,'Multipliers and Adjustments'!$A$70:$I$86,TRUNC(COLUMN(P$2)/5)+2,FALSE)*SUMIFS('IEA-MethaneAbatement'!$N:$N,'IEA-MethaneAbatement'!$O:$O,"&lt;"&amp;$B53,'IEA-MethaneAbatement'!$O:$O,"&gt;="&amp;$A53,'IEA-MethaneAbatement'!$M:$M,$C$1,'IEA-MethaneAbatement'!$B:$B,'Country Selector'!$A$2)+VLOOKUP($D$1,'Multipliers and Adjustments'!$A$70:$I$86,TRUNC(COLUMN(P$2)/5)+2,FALSE)*SUMIFS('IEA-MethaneAbatement'!$N:$N,'IEA-MethaneAbatement'!$O:$O,"&lt;"&amp;$B53,'IEA-MethaneAbatement'!$O:$O,"&gt;="&amp;$A53,'IEA-MethaneAbatement'!$M:$M,$D$1,'IEA-MethaneAbatement'!$B:$B,'Country Selector'!$A$2)))*(1+INDEX('EPA to IEA Scaling'!$F$8:$AO$8,,MATCH(P$2,'EPA to IEA Scaling'!$F$1:$AO$1,0)))</f>
        <v>0</v>
      </c>
      <c r="Q53" cm="1">
        <f t="array" ref="Q53">((VLOOKUP($B$1,'Multipliers and Adjustments'!$A$70:$I$86,TRUNC(COLUMN(Q$2)/5)+2,FALSE)*SUMIFS('IEA-MethaneAbatement'!$N:$N,'IEA-MethaneAbatement'!$O:$O,"&lt;"&amp;$B53,'IEA-MethaneAbatement'!$O:$O,"&gt;="&amp;$A53,'IEA-MethaneAbatement'!$M:$M,$B$1,'IEA-MethaneAbatement'!$B:$B,'Country Selector'!$A$2)+VLOOKUP($C$1,'Multipliers and Adjustments'!$A$70:$I$86,TRUNC(COLUMN(Q$2)/5)+2,FALSE)*SUMIFS('IEA-MethaneAbatement'!$N:$N,'IEA-MethaneAbatement'!$O:$O,"&lt;"&amp;$B53,'IEA-MethaneAbatement'!$O:$O,"&gt;="&amp;$A53,'IEA-MethaneAbatement'!$M:$M,$C$1,'IEA-MethaneAbatement'!$B:$B,'Country Selector'!$A$2)+VLOOKUP($D$1,'Multipliers and Adjustments'!$A$70:$I$86,TRUNC(COLUMN(Q$2)/5)+2,FALSE)*SUMIFS('IEA-MethaneAbatement'!$N:$N,'IEA-MethaneAbatement'!$O:$O,"&lt;"&amp;$B53,'IEA-MethaneAbatement'!$O:$O,"&gt;="&amp;$A53,'IEA-MethaneAbatement'!$M:$M,$D$1,'IEA-MethaneAbatement'!$B:$B,'Country Selector'!$A$2)))*(1+INDEX('EPA to IEA Scaling'!$F$8:$AO$8,,MATCH(Q$2,'EPA to IEA Scaling'!$F$1:$AO$1,0)))</f>
        <v>0</v>
      </c>
      <c r="R53" s="31" cm="1">
        <f t="array" ref="R53">((VLOOKUP($B$1,'Multipliers and Adjustments'!$A$70:$I$86,TRUNC(COLUMN(R$2)/5)+2,FALSE)*SUMIFS('IEA-MethaneAbatement'!$N:$N,'IEA-MethaneAbatement'!$O:$O,"&lt;"&amp;$B53,'IEA-MethaneAbatement'!$O:$O,"&gt;="&amp;$A53,'IEA-MethaneAbatement'!$M:$M,$B$1,'IEA-MethaneAbatement'!$B:$B,'Country Selector'!$A$2)+VLOOKUP($C$1,'Multipliers and Adjustments'!$A$70:$I$86,TRUNC(COLUMN(R$2)/5)+2,FALSE)*SUMIFS('IEA-MethaneAbatement'!$N:$N,'IEA-MethaneAbatement'!$O:$O,"&lt;"&amp;$B53,'IEA-MethaneAbatement'!$O:$O,"&gt;="&amp;$A53,'IEA-MethaneAbatement'!$M:$M,$C$1,'IEA-MethaneAbatement'!$B:$B,'Country Selector'!$A$2)+VLOOKUP($D$1,'Multipliers and Adjustments'!$A$70:$I$86,TRUNC(COLUMN(R$2)/5)+2,FALSE)*SUMIFS('IEA-MethaneAbatement'!$N:$N,'IEA-MethaneAbatement'!$O:$O,"&lt;"&amp;$B53,'IEA-MethaneAbatement'!$O:$O,"&gt;="&amp;$A53,'IEA-MethaneAbatement'!$M:$M,$D$1,'IEA-MethaneAbatement'!$B:$B,'Country Selector'!$A$2)))*(1+INDEX('EPA to IEA Scaling'!$F$8:$AO$8,,MATCH(R$2,'EPA to IEA Scaling'!$F$1:$AO$1,0)))</f>
        <v>0</v>
      </c>
      <c r="S53" cm="1">
        <f t="array" ref="S53">((VLOOKUP($B$1,'Multipliers and Adjustments'!$A$70:$I$86,TRUNC(COLUMN(S$2)/5)+2,FALSE)*SUMIFS('IEA-MethaneAbatement'!$N:$N,'IEA-MethaneAbatement'!$O:$O,"&lt;"&amp;$B53,'IEA-MethaneAbatement'!$O:$O,"&gt;="&amp;$A53,'IEA-MethaneAbatement'!$M:$M,$B$1,'IEA-MethaneAbatement'!$B:$B,'Country Selector'!$A$2)+VLOOKUP($C$1,'Multipliers and Adjustments'!$A$70:$I$86,TRUNC(COLUMN(S$2)/5)+2,FALSE)*SUMIFS('IEA-MethaneAbatement'!$N:$N,'IEA-MethaneAbatement'!$O:$O,"&lt;"&amp;$B53,'IEA-MethaneAbatement'!$O:$O,"&gt;="&amp;$A53,'IEA-MethaneAbatement'!$M:$M,$C$1,'IEA-MethaneAbatement'!$B:$B,'Country Selector'!$A$2)+VLOOKUP($D$1,'Multipliers and Adjustments'!$A$70:$I$86,TRUNC(COLUMN(S$2)/5)+2,FALSE)*SUMIFS('IEA-MethaneAbatement'!$N:$N,'IEA-MethaneAbatement'!$O:$O,"&lt;"&amp;$B53,'IEA-MethaneAbatement'!$O:$O,"&gt;="&amp;$A53,'IEA-MethaneAbatement'!$M:$M,$D$1,'IEA-MethaneAbatement'!$B:$B,'Country Selector'!$A$2)))*(1+INDEX('EPA to IEA Scaling'!$F$8:$AO$8,,MATCH(S$2,'EPA to IEA Scaling'!$F$1:$AO$1,0)))</f>
        <v>0</v>
      </c>
      <c r="T53" cm="1">
        <f t="array" ref="T53">((VLOOKUP($B$1,'Multipliers and Adjustments'!$A$70:$I$86,TRUNC(COLUMN(T$2)/5)+2,FALSE)*SUMIFS('IEA-MethaneAbatement'!$N:$N,'IEA-MethaneAbatement'!$O:$O,"&lt;"&amp;$B53,'IEA-MethaneAbatement'!$O:$O,"&gt;="&amp;$A53,'IEA-MethaneAbatement'!$M:$M,$B$1,'IEA-MethaneAbatement'!$B:$B,'Country Selector'!$A$2)+VLOOKUP($C$1,'Multipliers and Adjustments'!$A$70:$I$86,TRUNC(COLUMN(T$2)/5)+2,FALSE)*SUMIFS('IEA-MethaneAbatement'!$N:$N,'IEA-MethaneAbatement'!$O:$O,"&lt;"&amp;$B53,'IEA-MethaneAbatement'!$O:$O,"&gt;="&amp;$A53,'IEA-MethaneAbatement'!$M:$M,$C$1,'IEA-MethaneAbatement'!$B:$B,'Country Selector'!$A$2)+VLOOKUP($D$1,'Multipliers and Adjustments'!$A$70:$I$86,TRUNC(COLUMN(T$2)/5)+2,FALSE)*SUMIFS('IEA-MethaneAbatement'!$N:$N,'IEA-MethaneAbatement'!$O:$O,"&lt;"&amp;$B53,'IEA-MethaneAbatement'!$O:$O,"&gt;="&amp;$A53,'IEA-MethaneAbatement'!$M:$M,$D$1,'IEA-MethaneAbatement'!$B:$B,'Country Selector'!$A$2)))*(1+INDEX('EPA to IEA Scaling'!$F$8:$AO$8,,MATCH(T$2,'EPA to IEA Scaling'!$F$1:$AO$1,0)))</f>
        <v>0</v>
      </c>
      <c r="U53" cm="1">
        <f t="array" ref="U53">((VLOOKUP($B$1,'Multipliers and Adjustments'!$A$70:$I$86,TRUNC(COLUMN(U$2)/5)+2,FALSE)*SUMIFS('IEA-MethaneAbatement'!$N:$N,'IEA-MethaneAbatement'!$O:$O,"&lt;"&amp;$B53,'IEA-MethaneAbatement'!$O:$O,"&gt;="&amp;$A53,'IEA-MethaneAbatement'!$M:$M,$B$1,'IEA-MethaneAbatement'!$B:$B,'Country Selector'!$A$2)+VLOOKUP($C$1,'Multipliers and Adjustments'!$A$70:$I$86,TRUNC(COLUMN(U$2)/5)+2,FALSE)*SUMIFS('IEA-MethaneAbatement'!$N:$N,'IEA-MethaneAbatement'!$O:$O,"&lt;"&amp;$B53,'IEA-MethaneAbatement'!$O:$O,"&gt;="&amp;$A53,'IEA-MethaneAbatement'!$M:$M,$C$1,'IEA-MethaneAbatement'!$B:$B,'Country Selector'!$A$2)+VLOOKUP($D$1,'Multipliers and Adjustments'!$A$70:$I$86,TRUNC(COLUMN(U$2)/5)+2,FALSE)*SUMIFS('IEA-MethaneAbatement'!$N:$N,'IEA-MethaneAbatement'!$O:$O,"&lt;"&amp;$B53,'IEA-MethaneAbatement'!$O:$O,"&gt;="&amp;$A53,'IEA-MethaneAbatement'!$M:$M,$D$1,'IEA-MethaneAbatement'!$B:$B,'Country Selector'!$A$2)))*(1+INDEX('EPA to IEA Scaling'!$F$8:$AO$8,,MATCH(U$2,'EPA to IEA Scaling'!$F$1:$AO$1,0)))</f>
        <v>0</v>
      </c>
      <c r="V53" cm="1">
        <f t="array" ref="V53">((VLOOKUP($B$1,'Multipliers and Adjustments'!$A$70:$I$86,TRUNC(COLUMN(V$2)/5)+2,FALSE)*SUMIFS('IEA-MethaneAbatement'!$N:$N,'IEA-MethaneAbatement'!$O:$O,"&lt;"&amp;$B53,'IEA-MethaneAbatement'!$O:$O,"&gt;="&amp;$A53,'IEA-MethaneAbatement'!$M:$M,$B$1,'IEA-MethaneAbatement'!$B:$B,'Country Selector'!$A$2)+VLOOKUP($C$1,'Multipliers and Adjustments'!$A$70:$I$86,TRUNC(COLUMN(V$2)/5)+2,FALSE)*SUMIFS('IEA-MethaneAbatement'!$N:$N,'IEA-MethaneAbatement'!$O:$O,"&lt;"&amp;$B53,'IEA-MethaneAbatement'!$O:$O,"&gt;="&amp;$A53,'IEA-MethaneAbatement'!$M:$M,$C$1,'IEA-MethaneAbatement'!$B:$B,'Country Selector'!$A$2)+VLOOKUP($D$1,'Multipliers and Adjustments'!$A$70:$I$86,TRUNC(COLUMN(V$2)/5)+2,FALSE)*SUMIFS('IEA-MethaneAbatement'!$N:$N,'IEA-MethaneAbatement'!$O:$O,"&lt;"&amp;$B53,'IEA-MethaneAbatement'!$O:$O,"&gt;="&amp;$A53,'IEA-MethaneAbatement'!$M:$M,$D$1,'IEA-MethaneAbatement'!$B:$B,'Country Selector'!$A$2)))*(1+INDEX('EPA to IEA Scaling'!$F$8:$AO$8,,MATCH(V$2,'EPA to IEA Scaling'!$F$1:$AO$1,0)))</f>
        <v>0</v>
      </c>
      <c r="W53" s="31" cm="1">
        <f t="array" ref="W53">((VLOOKUP($B$1,'Multipliers and Adjustments'!$A$70:$I$86,TRUNC(COLUMN(W$2)/5)+2,FALSE)*SUMIFS('IEA-MethaneAbatement'!$N:$N,'IEA-MethaneAbatement'!$O:$O,"&lt;"&amp;$B53,'IEA-MethaneAbatement'!$O:$O,"&gt;="&amp;$A53,'IEA-MethaneAbatement'!$M:$M,$B$1,'IEA-MethaneAbatement'!$B:$B,'Country Selector'!$A$2)+VLOOKUP($C$1,'Multipliers and Adjustments'!$A$70:$I$86,TRUNC(COLUMN(W$2)/5)+2,FALSE)*SUMIFS('IEA-MethaneAbatement'!$N:$N,'IEA-MethaneAbatement'!$O:$O,"&lt;"&amp;$B53,'IEA-MethaneAbatement'!$O:$O,"&gt;="&amp;$A53,'IEA-MethaneAbatement'!$M:$M,$C$1,'IEA-MethaneAbatement'!$B:$B,'Country Selector'!$A$2)+VLOOKUP($D$1,'Multipliers and Adjustments'!$A$70:$I$86,TRUNC(COLUMN(W$2)/5)+2,FALSE)*SUMIFS('IEA-MethaneAbatement'!$N:$N,'IEA-MethaneAbatement'!$O:$O,"&lt;"&amp;$B53,'IEA-MethaneAbatement'!$O:$O,"&gt;="&amp;$A53,'IEA-MethaneAbatement'!$M:$M,$D$1,'IEA-MethaneAbatement'!$B:$B,'Country Selector'!$A$2)))*(1+INDEX('EPA to IEA Scaling'!$F$8:$AO$8,,MATCH(W$2,'EPA to IEA Scaling'!$F$1:$AO$1,0)))</f>
        <v>0</v>
      </c>
      <c r="X53" cm="1">
        <f t="array" ref="X53">((VLOOKUP($B$1,'Multipliers and Adjustments'!$A$70:$I$86,TRUNC(COLUMN(X$2)/5)+2,FALSE)*SUMIFS('IEA-MethaneAbatement'!$N:$N,'IEA-MethaneAbatement'!$O:$O,"&lt;"&amp;$B53,'IEA-MethaneAbatement'!$O:$O,"&gt;="&amp;$A53,'IEA-MethaneAbatement'!$M:$M,$B$1,'IEA-MethaneAbatement'!$B:$B,'Country Selector'!$A$2)+VLOOKUP($C$1,'Multipliers and Adjustments'!$A$70:$I$86,TRUNC(COLUMN(X$2)/5)+2,FALSE)*SUMIFS('IEA-MethaneAbatement'!$N:$N,'IEA-MethaneAbatement'!$O:$O,"&lt;"&amp;$B53,'IEA-MethaneAbatement'!$O:$O,"&gt;="&amp;$A53,'IEA-MethaneAbatement'!$M:$M,$C$1,'IEA-MethaneAbatement'!$B:$B,'Country Selector'!$A$2)+VLOOKUP($D$1,'Multipliers and Adjustments'!$A$70:$I$86,TRUNC(COLUMN(X$2)/5)+2,FALSE)*SUMIFS('IEA-MethaneAbatement'!$N:$N,'IEA-MethaneAbatement'!$O:$O,"&lt;"&amp;$B53,'IEA-MethaneAbatement'!$O:$O,"&gt;="&amp;$A53,'IEA-MethaneAbatement'!$M:$M,$D$1,'IEA-MethaneAbatement'!$B:$B,'Country Selector'!$A$2)))*(1+INDEX('EPA to IEA Scaling'!$F$8:$AO$8,,MATCH(X$2,'EPA to IEA Scaling'!$F$1:$AO$1,0)))</f>
        <v>0</v>
      </c>
      <c r="Y53" cm="1">
        <f t="array" ref="Y53">((VLOOKUP($B$1,'Multipliers and Adjustments'!$A$70:$I$86,TRUNC(COLUMN(Y$2)/5)+2,FALSE)*SUMIFS('IEA-MethaneAbatement'!$N:$N,'IEA-MethaneAbatement'!$O:$O,"&lt;"&amp;$B53,'IEA-MethaneAbatement'!$O:$O,"&gt;="&amp;$A53,'IEA-MethaneAbatement'!$M:$M,$B$1,'IEA-MethaneAbatement'!$B:$B,'Country Selector'!$A$2)+VLOOKUP($C$1,'Multipliers and Adjustments'!$A$70:$I$86,TRUNC(COLUMN(Y$2)/5)+2,FALSE)*SUMIFS('IEA-MethaneAbatement'!$N:$N,'IEA-MethaneAbatement'!$O:$O,"&lt;"&amp;$B53,'IEA-MethaneAbatement'!$O:$O,"&gt;="&amp;$A53,'IEA-MethaneAbatement'!$M:$M,$C$1,'IEA-MethaneAbatement'!$B:$B,'Country Selector'!$A$2)+VLOOKUP($D$1,'Multipliers and Adjustments'!$A$70:$I$86,TRUNC(COLUMN(Y$2)/5)+2,FALSE)*SUMIFS('IEA-MethaneAbatement'!$N:$N,'IEA-MethaneAbatement'!$O:$O,"&lt;"&amp;$B53,'IEA-MethaneAbatement'!$O:$O,"&gt;="&amp;$A53,'IEA-MethaneAbatement'!$M:$M,$D$1,'IEA-MethaneAbatement'!$B:$B,'Country Selector'!$A$2)))*(1+INDEX('EPA to IEA Scaling'!$F$8:$AO$8,,MATCH(Y$2,'EPA to IEA Scaling'!$F$1:$AO$1,0)))</f>
        <v>0</v>
      </c>
      <c r="Z53" cm="1">
        <f t="array" ref="Z53">((VLOOKUP($B$1,'Multipliers and Adjustments'!$A$70:$I$86,TRUNC(COLUMN(Z$2)/5)+2,FALSE)*SUMIFS('IEA-MethaneAbatement'!$N:$N,'IEA-MethaneAbatement'!$O:$O,"&lt;"&amp;$B53,'IEA-MethaneAbatement'!$O:$O,"&gt;="&amp;$A53,'IEA-MethaneAbatement'!$M:$M,$B$1,'IEA-MethaneAbatement'!$B:$B,'Country Selector'!$A$2)+VLOOKUP($C$1,'Multipliers and Adjustments'!$A$70:$I$86,TRUNC(COLUMN(Z$2)/5)+2,FALSE)*SUMIFS('IEA-MethaneAbatement'!$N:$N,'IEA-MethaneAbatement'!$O:$O,"&lt;"&amp;$B53,'IEA-MethaneAbatement'!$O:$O,"&gt;="&amp;$A53,'IEA-MethaneAbatement'!$M:$M,$C$1,'IEA-MethaneAbatement'!$B:$B,'Country Selector'!$A$2)+VLOOKUP($D$1,'Multipliers and Adjustments'!$A$70:$I$86,TRUNC(COLUMN(Z$2)/5)+2,FALSE)*SUMIFS('IEA-MethaneAbatement'!$N:$N,'IEA-MethaneAbatement'!$O:$O,"&lt;"&amp;$B53,'IEA-MethaneAbatement'!$O:$O,"&gt;="&amp;$A53,'IEA-MethaneAbatement'!$M:$M,$D$1,'IEA-MethaneAbatement'!$B:$B,'Country Selector'!$A$2)))*(1+INDEX('EPA to IEA Scaling'!$F$8:$AO$8,,MATCH(Z$2,'EPA to IEA Scaling'!$F$1:$AO$1,0)))</f>
        <v>0</v>
      </c>
      <c r="AA53" cm="1">
        <f t="array" ref="AA53">((VLOOKUP($B$1,'Multipliers and Adjustments'!$A$70:$I$86,TRUNC(COLUMN(AA$2)/5)+2,FALSE)*SUMIFS('IEA-MethaneAbatement'!$N:$N,'IEA-MethaneAbatement'!$O:$O,"&lt;"&amp;$B53,'IEA-MethaneAbatement'!$O:$O,"&gt;="&amp;$A53,'IEA-MethaneAbatement'!$M:$M,$B$1,'IEA-MethaneAbatement'!$B:$B,'Country Selector'!$A$2)+VLOOKUP($C$1,'Multipliers and Adjustments'!$A$70:$I$86,TRUNC(COLUMN(AA$2)/5)+2,FALSE)*SUMIFS('IEA-MethaneAbatement'!$N:$N,'IEA-MethaneAbatement'!$O:$O,"&lt;"&amp;$B53,'IEA-MethaneAbatement'!$O:$O,"&gt;="&amp;$A53,'IEA-MethaneAbatement'!$M:$M,$C$1,'IEA-MethaneAbatement'!$B:$B,'Country Selector'!$A$2)+VLOOKUP($D$1,'Multipliers and Adjustments'!$A$70:$I$86,TRUNC(COLUMN(AA$2)/5)+2,FALSE)*SUMIFS('IEA-MethaneAbatement'!$N:$N,'IEA-MethaneAbatement'!$O:$O,"&lt;"&amp;$B53,'IEA-MethaneAbatement'!$O:$O,"&gt;="&amp;$A53,'IEA-MethaneAbatement'!$M:$M,$D$1,'IEA-MethaneAbatement'!$B:$B,'Country Selector'!$A$2)))*(1+INDEX('EPA to IEA Scaling'!$F$8:$AO$8,,MATCH(AA$2,'EPA to IEA Scaling'!$F$1:$AO$1,0)))</f>
        <v>0</v>
      </c>
      <c r="AB53" s="31" cm="1">
        <f t="array" ref="AB53">((VLOOKUP($B$1,'Multipliers and Adjustments'!$A$70:$I$86,TRUNC(COLUMN(AB$2)/5)+2,FALSE)*SUMIFS('IEA-MethaneAbatement'!$N:$N,'IEA-MethaneAbatement'!$O:$O,"&lt;"&amp;$B53,'IEA-MethaneAbatement'!$O:$O,"&gt;="&amp;$A53,'IEA-MethaneAbatement'!$M:$M,$B$1,'IEA-MethaneAbatement'!$B:$B,'Country Selector'!$A$2)+VLOOKUP($C$1,'Multipliers and Adjustments'!$A$70:$I$86,TRUNC(COLUMN(AB$2)/5)+2,FALSE)*SUMIFS('IEA-MethaneAbatement'!$N:$N,'IEA-MethaneAbatement'!$O:$O,"&lt;"&amp;$B53,'IEA-MethaneAbatement'!$O:$O,"&gt;="&amp;$A53,'IEA-MethaneAbatement'!$M:$M,$C$1,'IEA-MethaneAbatement'!$B:$B,'Country Selector'!$A$2)+VLOOKUP($D$1,'Multipliers and Adjustments'!$A$70:$I$86,TRUNC(COLUMN(AB$2)/5)+2,FALSE)*SUMIFS('IEA-MethaneAbatement'!$N:$N,'IEA-MethaneAbatement'!$O:$O,"&lt;"&amp;$B53,'IEA-MethaneAbatement'!$O:$O,"&gt;="&amp;$A53,'IEA-MethaneAbatement'!$M:$M,$D$1,'IEA-MethaneAbatement'!$B:$B,'Country Selector'!$A$2)))*(1+INDEX('EPA to IEA Scaling'!$F$8:$AO$8,,MATCH(AB$2,'EPA to IEA Scaling'!$F$1:$AO$1,0)))</f>
        <v>0</v>
      </c>
      <c r="AC53" cm="1">
        <f t="array" ref="AC53">((VLOOKUP($B$1,'Multipliers and Adjustments'!$A$70:$I$86,TRUNC(COLUMN(AC$2)/5)+2,FALSE)*SUMIFS('IEA-MethaneAbatement'!$N:$N,'IEA-MethaneAbatement'!$O:$O,"&lt;"&amp;$B53,'IEA-MethaneAbatement'!$O:$O,"&gt;="&amp;$A53,'IEA-MethaneAbatement'!$M:$M,$B$1,'IEA-MethaneAbatement'!$B:$B,'Country Selector'!$A$2)+VLOOKUP($C$1,'Multipliers and Adjustments'!$A$70:$I$86,TRUNC(COLUMN(AC$2)/5)+2,FALSE)*SUMIFS('IEA-MethaneAbatement'!$N:$N,'IEA-MethaneAbatement'!$O:$O,"&lt;"&amp;$B53,'IEA-MethaneAbatement'!$O:$O,"&gt;="&amp;$A53,'IEA-MethaneAbatement'!$M:$M,$C$1,'IEA-MethaneAbatement'!$B:$B,'Country Selector'!$A$2)+VLOOKUP($D$1,'Multipliers and Adjustments'!$A$70:$I$86,TRUNC(COLUMN(AC$2)/5)+2,FALSE)*SUMIFS('IEA-MethaneAbatement'!$N:$N,'IEA-MethaneAbatement'!$O:$O,"&lt;"&amp;$B53,'IEA-MethaneAbatement'!$O:$O,"&gt;="&amp;$A53,'IEA-MethaneAbatement'!$M:$M,$D$1,'IEA-MethaneAbatement'!$B:$B,'Country Selector'!$A$2)))*(1+INDEX('EPA to IEA Scaling'!$F$8:$AO$8,,MATCH(AC$2,'EPA to IEA Scaling'!$F$1:$AO$1,0)))</f>
        <v>0</v>
      </c>
      <c r="AD53" cm="1">
        <f t="array" ref="AD53">((VLOOKUP($B$1,'Multipliers and Adjustments'!$A$70:$I$86,TRUNC(COLUMN(AD$2)/5)+2,FALSE)*SUMIFS('IEA-MethaneAbatement'!$N:$N,'IEA-MethaneAbatement'!$O:$O,"&lt;"&amp;$B53,'IEA-MethaneAbatement'!$O:$O,"&gt;="&amp;$A53,'IEA-MethaneAbatement'!$M:$M,$B$1,'IEA-MethaneAbatement'!$B:$B,'Country Selector'!$A$2)+VLOOKUP($C$1,'Multipliers and Adjustments'!$A$70:$I$86,TRUNC(COLUMN(AD$2)/5)+2,FALSE)*SUMIFS('IEA-MethaneAbatement'!$N:$N,'IEA-MethaneAbatement'!$O:$O,"&lt;"&amp;$B53,'IEA-MethaneAbatement'!$O:$O,"&gt;="&amp;$A53,'IEA-MethaneAbatement'!$M:$M,$C$1,'IEA-MethaneAbatement'!$B:$B,'Country Selector'!$A$2)+VLOOKUP($D$1,'Multipliers and Adjustments'!$A$70:$I$86,TRUNC(COLUMN(AD$2)/5)+2,FALSE)*SUMIFS('IEA-MethaneAbatement'!$N:$N,'IEA-MethaneAbatement'!$O:$O,"&lt;"&amp;$B53,'IEA-MethaneAbatement'!$O:$O,"&gt;="&amp;$A53,'IEA-MethaneAbatement'!$M:$M,$D$1,'IEA-MethaneAbatement'!$B:$B,'Country Selector'!$A$2)))*(1+INDEX('EPA to IEA Scaling'!$F$8:$AO$8,,MATCH(AD$2,'EPA to IEA Scaling'!$F$1:$AO$1,0)))</f>
        <v>0</v>
      </c>
      <c r="AE53" cm="1">
        <f t="array" ref="AE53">((VLOOKUP($B$1,'Multipliers and Adjustments'!$A$70:$I$86,TRUNC(COLUMN(AE$2)/5)+2,FALSE)*SUMIFS('IEA-MethaneAbatement'!$N:$N,'IEA-MethaneAbatement'!$O:$O,"&lt;"&amp;$B53,'IEA-MethaneAbatement'!$O:$O,"&gt;="&amp;$A53,'IEA-MethaneAbatement'!$M:$M,$B$1,'IEA-MethaneAbatement'!$B:$B,'Country Selector'!$A$2)+VLOOKUP($C$1,'Multipliers and Adjustments'!$A$70:$I$86,TRUNC(COLUMN(AE$2)/5)+2,FALSE)*SUMIFS('IEA-MethaneAbatement'!$N:$N,'IEA-MethaneAbatement'!$O:$O,"&lt;"&amp;$B53,'IEA-MethaneAbatement'!$O:$O,"&gt;="&amp;$A53,'IEA-MethaneAbatement'!$M:$M,$C$1,'IEA-MethaneAbatement'!$B:$B,'Country Selector'!$A$2)+VLOOKUP($D$1,'Multipliers and Adjustments'!$A$70:$I$86,TRUNC(COLUMN(AE$2)/5)+2,FALSE)*SUMIFS('IEA-MethaneAbatement'!$N:$N,'IEA-MethaneAbatement'!$O:$O,"&lt;"&amp;$B53,'IEA-MethaneAbatement'!$O:$O,"&gt;="&amp;$A53,'IEA-MethaneAbatement'!$M:$M,$D$1,'IEA-MethaneAbatement'!$B:$B,'Country Selector'!$A$2)))*(1+INDEX('EPA to IEA Scaling'!$F$8:$AO$8,,MATCH(AE$2,'EPA to IEA Scaling'!$F$1:$AO$1,0)))</f>
        <v>0</v>
      </c>
      <c r="AF53" cm="1">
        <f t="array" ref="AF53">((VLOOKUP($B$1,'Multipliers and Adjustments'!$A$70:$I$86,TRUNC(COLUMN(AF$2)/5)+2,FALSE)*SUMIFS('IEA-MethaneAbatement'!$N:$N,'IEA-MethaneAbatement'!$O:$O,"&lt;"&amp;$B53,'IEA-MethaneAbatement'!$O:$O,"&gt;="&amp;$A53,'IEA-MethaneAbatement'!$M:$M,$B$1,'IEA-MethaneAbatement'!$B:$B,'Country Selector'!$A$2)+VLOOKUP($C$1,'Multipliers and Adjustments'!$A$70:$I$86,TRUNC(COLUMN(AF$2)/5)+2,FALSE)*SUMIFS('IEA-MethaneAbatement'!$N:$N,'IEA-MethaneAbatement'!$O:$O,"&lt;"&amp;$B53,'IEA-MethaneAbatement'!$O:$O,"&gt;="&amp;$A53,'IEA-MethaneAbatement'!$M:$M,$C$1,'IEA-MethaneAbatement'!$B:$B,'Country Selector'!$A$2)+VLOOKUP($D$1,'Multipliers and Adjustments'!$A$70:$I$86,TRUNC(COLUMN(AF$2)/5)+2,FALSE)*SUMIFS('IEA-MethaneAbatement'!$N:$N,'IEA-MethaneAbatement'!$O:$O,"&lt;"&amp;$B53,'IEA-MethaneAbatement'!$O:$O,"&gt;="&amp;$A53,'IEA-MethaneAbatement'!$M:$M,$D$1,'IEA-MethaneAbatement'!$B:$B,'Country Selector'!$A$2)))*(1+INDEX('EPA to IEA Scaling'!$F$8:$AO$8,,MATCH(AF$2,'EPA to IEA Scaling'!$F$1:$AO$1,0)))</f>
        <v>0</v>
      </c>
      <c r="AG53" s="31" cm="1">
        <f t="array" ref="AG53">((VLOOKUP($B$1,'Multipliers and Adjustments'!$A$70:$I$86,TRUNC(COLUMN(AG$2)/5)+2,FALSE)*SUMIFS('IEA-MethaneAbatement'!$N:$N,'IEA-MethaneAbatement'!$O:$O,"&lt;"&amp;$B53,'IEA-MethaneAbatement'!$O:$O,"&gt;="&amp;$A53,'IEA-MethaneAbatement'!$M:$M,$B$1,'IEA-MethaneAbatement'!$B:$B,'Country Selector'!$A$2)+VLOOKUP($C$1,'Multipliers and Adjustments'!$A$70:$I$86,TRUNC(COLUMN(AG$2)/5)+2,FALSE)*SUMIFS('IEA-MethaneAbatement'!$N:$N,'IEA-MethaneAbatement'!$O:$O,"&lt;"&amp;$B53,'IEA-MethaneAbatement'!$O:$O,"&gt;="&amp;$A53,'IEA-MethaneAbatement'!$M:$M,$C$1,'IEA-MethaneAbatement'!$B:$B,'Country Selector'!$A$2)+VLOOKUP($D$1,'Multipliers and Adjustments'!$A$70:$I$86,TRUNC(COLUMN(AG$2)/5)+2,FALSE)*SUMIFS('IEA-MethaneAbatement'!$N:$N,'IEA-MethaneAbatement'!$O:$O,"&lt;"&amp;$B53,'IEA-MethaneAbatement'!$O:$O,"&gt;="&amp;$A53,'IEA-MethaneAbatement'!$M:$M,$D$1,'IEA-MethaneAbatement'!$B:$B,'Country Selector'!$A$2)))*(1+INDEX('EPA to IEA Scaling'!$F$8:$AO$8,,MATCH(AG$2,'EPA to IEA Scaling'!$F$1:$AO$1,0)))</f>
        <v>0</v>
      </c>
      <c r="AH53" cm="1">
        <f t="array" ref="AH53">((VLOOKUP($B$1,'Multipliers and Adjustments'!$A$70:$I$86,TRUNC(COLUMN(AH$2)/5)+2,FALSE)*SUMIFS('IEA-MethaneAbatement'!$N:$N,'IEA-MethaneAbatement'!$O:$O,"&lt;"&amp;$B53,'IEA-MethaneAbatement'!$O:$O,"&gt;="&amp;$A53,'IEA-MethaneAbatement'!$M:$M,$B$1,'IEA-MethaneAbatement'!$B:$B,'Country Selector'!$A$2)+VLOOKUP($C$1,'Multipliers and Adjustments'!$A$70:$I$86,TRUNC(COLUMN(AH$2)/5)+2,FALSE)*SUMIFS('IEA-MethaneAbatement'!$N:$N,'IEA-MethaneAbatement'!$O:$O,"&lt;"&amp;$B53,'IEA-MethaneAbatement'!$O:$O,"&gt;="&amp;$A53,'IEA-MethaneAbatement'!$M:$M,$C$1,'IEA-MethaneAbatement'!$B:$B,'Country Selector'!$A$2)+VLOOKUP($D$1,'Multipliers and Adjustments'!$A$70:$I$86,TRUNC(COLUMN(AH$2)/5)+2,FALSE)*SUMIFS('IEA-MethaneAbatement'!$N:$N,'IEA-MethaneAbatement'!$O:$O,"&lt;"&amp;$B53,'IEA-MethaneAbatement'!$O:$O,"&gt;="&amp;$A53,'IEA-MethaneAbatement'!$M:$M,$D$1,'IEA-MethaneAbatement'!$B:$B,'Country Selector'!$A$2)))*(1+INDEX('EPA to IEA Scaling'!$F$8:$AO$8,,MATCH(AH$2,'EPA to IEA Scaling'!$F$1:$AO$1,0)))</f>
        <v>0</v>
      </c>
      <c r="AI53" cm="1">
        <f t="array" ref="AI53">((VLOOKUP($B$1,'Multipliers and Adjustments'!$A$70:$I$86,TRUNC(COLUMN(AI$2)/5)+2,FALSE)*SUMIFS('IEA-MethaneAbatement'!$N:$N,'IEA-MethaneAbatement'!$O:$O,"&lt;"&amp;$B53,'IEA-MethaneAbatement'!$O:$O,"&gt;="&amp;$A53,'IEA-MethaneAbatement'!$M:$M,$B$1,'IEA-MethaneAbatement'!$B:$B,'Country Selector'!$A$2)+VLOOKUP($C$1,'Multipliers and Adjustments'!$A$70:$I$86,TRUNC(COLUMN(AI$2)/5)+2,FALSE)*SUMIFS('IEA-MethaneAbatement'!$N:$N,'IEA-MethaneAbatement'!$O:$O,"&lt;"&amp;$B53,'IEA-MethaneAbatement'!$O:$O,"&gt;="&amp;$A53,'IEA-MethaneAbatement'!$M:$M,$C$1,'IEA-MethaneAbatement'!$B:$B,'Country Selector'!$A$2)+VLOOKUP($D$1,'Multipliers and Adjustments'!$A$70:$I$86,TRUNC(COLUMN(AI$2)/5)+2,FALSE)*SUMIFS('IEA-MethaneAbatement'!$N:$N,'IEA-MethaneAbatement'!$O:$O,"&lt;"&amp;$B53,'IEA-MethaneAbatement'!$O:$O,"&gt;="&amp;$A53,'IEA-MethaneAbatement'!$M:$M,$D$1,'IEA-MethaneAbatement'!$B:$B,'Country Selector'!$A$2)))*(1+INDEX('EPA to IEA Scaling'!$F$8:$AO$8,,MATCH(AI$2,'EPA to IEA Scaling'!$F$1:$AO$1,0)))</f>
        <v>0</v>
      </c>
      <c r="AJ53" cm="1">
        <f t="array" ref="AJ53">((VLOOKUP($B$1,'Multipliers and Adjustments'!$A$70:$I$86,TRUNC(COLUMN(AJ$2)/5)+2,FALSE)*SUMIFS('IEA-MethaneAbatement'!$N:$N,'IEA-MethaneAbatement'!$O:$O,"&lt;"&amp;$B53,'IEA-MethaneAbatement'!$O:$O,"&gt;="&amp;$A53,'IEA-MethaneAbatement'!$M:$M,$B$1,'IEA-MethaneAbatement'!$B:$B,'Country Selector'!$A$2)+VLOOKUP($C$1,'Multipliers and Adjustments'!$A$70:$I$86,TRUNC(COLUMN(AJ$2)/5)+2,FALSE)*SUMIFS('IEA-MethaneAbatement'!$N:$N,'IEA-MethaneAbatement'!$O:$O,"&lt;"&amp;$B53,'IEA-MethaneAbatement'!$O:$O,"&gt;="&amp;$A53,'IEA-MethaneAbatement'!$M:$M,$C$1,'IEA-MethaneAbatement'!$B:$B,'Country Selector'!$A$2)+VLOOKUP($D$1,'Multipliers and Adjustments'!$A$70:$I$86,TRUNC(COLUMN(AJ$2)/5)+2,FALSE)*SUMIFS('IEA-MethaneAbatement'!$N:$N,'IEA-MethaneAbatement'!$O:$O,"&lt;"&amp;$B53,'IEA-MethaneAbatement'!$O:$O,"&gt;="&amp;$A53,'IEA-MethaneAbatement'!$M:$M,$D$1,'IEA-MethaneAbatement'!$B:$B,'Country Selector'!$A$2)))*(1+INDEX('EPA to IEA Scaling'!$F$8:$AO$8,,MATCH(AJ$2,'EPA to IEA Scaling'!$F$1:$AO$1,0)))</f>
        <v>0</v>
      </c>
      <c r="AK53" cm="1">
        <f t="array" ref="AK53">((VLOOKUP($B$1,'Multipliers and Adjustments'!$A$70:$I$86,TRUNC(COLUMN(AK$2)/5)+2,FALSE)*SUMIFS('IEA-MethaneAbatement'!$N:$N,'IEA-MethaneAbatement'!$O:$O,"&lt;"&amp;$B53,'IEA-MethaneAbatement'!$O:$O,"&gt;="&amp;$A53,'IEA-MethaneAbatement'!$M:$M,$B$1,'IEA-MethaneAbatement'!$B:$B,'Country Selector'!$A$2)+VLOOKUP($C$1,'Multipliers and Adjustments'!$A$70:$I$86,TRUNC(COLUMN(AK$2)/5)+2,FALSE)*SUMIFS('IEA-MethaneAbatement'!$N:$N,'IEA-MethaneAbatement'!$O:$O,"&lt;"&amp;$B53,'IEA-MethaneAbatement'!$O:$O,"&gt;="&amp;$A53,'IEA-MethaneAbatement'!$M:$M,$C$1,'IEA-MethaneAbatement'!$B:$B,'Country Selector'!$A$2)+VLOOKUP($D$1,'Multipliers and Adjustments'!$A$70:$I$86,TRUNC(COLUMN(AK$2)/5)+2,FALSE)*SUMIFS('IEA-MethaneAbatement'!$N:$N,'IEA-MethaneAbatement'!$O:$O,"&lt;"&amp;$B53,'IEA-MethaneAbatement'!$O:$O,"&gt;="&amp;$A53,'IEA-MethaneAbatement'!$M:$M,$D$1,'IEA-MethaneAbatement'!$B:$B,'Country Selector'!$A$2)))*(1+INDEX('EPA to IEA Scaling'!$F$8:$AO$8,,MATCH(AK$2,'EPA to IEA Scaling'!$F$1:$AO$1,0)))</f>
        <v>0</v>
      </c>
      <c r="AL53" s="31" cm="1">
        <f t="array" ref="AL53">((VLOOKUP($B$1,'Multipliers and Adjustments'!$A$70:$I$86,TRUNC(COLUMN(AL$2)/5)+2,FALSE)*SUMIFS('IEA-MethaneAbatement'!$N:$N,'IEA-MethaneAbatement'!$O:$O,"&lt;"&amp;$B53,'IEA-MethaneAbatement'!$O:$O,"&gt;="&amp;$A53,'IEA-MethaneAbatement'!$M:$M,$B$1,'IEA-MethaneAbatement'!$B:$B,'Country Selector'!$A$2)+VLOOKUP($C$1,'Multipliers and Adjustments'!$A$70:$I$86,TRUNC(COLUMN(AL$2)/5)+2,FALSE)*SUMIFS('IEA-MethaneAbatement'!$N:$N,'IEA-MethaneAbatement'!$O:$O,"&lt;"&amp;$B53,'IEA-MethaneAbatement'!$O:$O,"&gt;="&amp;$A53,'IEA-MethaneAbatement'!$M:$M,$C$1,'IEA-MethaneAbatement'!$B:$B,'Country Selector'!$A$2)+VLOOKUP($D$1,'Multipliers and Adjustments'!$A$70:$I$86,TRUNC(COLUMN(AL$2)/5)+2,FALSE)*SUMIFS('IEA-MethaneAbatement'!$N:$N,'IEA-MethaneAbatement'!$O:$O,"&lt;"&amp;$B53,'IEA-MethaneAbatement'!$O:$O,"&gt;="&amp;$A53,'IEA-MethaneAbatement'!$M:$M,$D$1,'IEA-MethaneAbatement'!$B:$B,'Country Selector'!$A$2)))*(1+INDEX('EPA to IEA Scaling'!$F$8:$AO$8,,MATCH(AL$2,'EPA to IEA Scaling'!$F$1:$AO$1,0)))</f>
        <v>0</v>
      </c>
    </row>
    <row r="54" spans="1:38" x14ac:dyDescent="0.45">
      <c r="A54" s="12">
        <f t="shared" si="1"/>
        <v>550</v>
      </c>
      <c r="B54" s="11">
        <f t="shared" si="0"/>
        <v>600</v>
      </c>
      <c r="C54" s="47" cm="1">
        <f t="array" ref="C54">((VLOOKUP($B$1,'Multipliers and Adjustments'!$A$70:$I$86,TRUNC(COLUMN(C$2)/5)+2,FALSE)*SUMIFS('IEA-MethaneAbatement'!$N:$N,'IEA-MethaneAbatement'!$O:$O,"&lt;"&amp;$B54,'IEA-MethaneAbatement'!$O:$O,"&gt;="&amp;$A54,'IEA-MethaneAbatement'!$M:$M,$B$1,'IEA-MethaneAbatement'!$B:$B,'Country Selector'!$A$2)+VLOOKUP($C$1,'Multipliers and Adjustments'!$A$70:$I$86,TRUNC(COLUMN(C$2)/5)+2,FALSE)*SUMIFS('IEA-MethaneAbatement'!$N:$N,'IEA-MethaneAbatement'!$O:$O,"&lt;"&amp;$B54,'IEA-MethaneAbatement'!$O:$O,"&gt;="&amp;$A54,'IEA-MethaneAbatement'!$M:$M,$C$1,'IEA-MethaneAbatement'!$B:$B,'Country Selector'!$A$2)+VLOOKUP($D$1,'Multipliers and Adjustments'!$A$70:$I$86,TRUNC(COLUMN(C$2)/5)+2,FALSE)*SUMIFS('IEA-MethaneAbatement'!$N:$N,'IEA-MethaneAbatement'!$O:$O,"&lt;"&amp;$B54,'IEA-MethaneAbatement'!$O:$O,"&gt;="&amp;$A54,'IEA-MethaneAbatement'!$M:$M,$D$1,'IEA-MethaneAbatement'!$B:$B,'Country Selector'!$A$2)))*(1+INDEX('EPA to IEA Scaling'!$F$8:$AO$8,,MATCH(C$2,'EPA to IEA Scaling'!$F$1:$AO$1,0)))</f>
        <v>0</v>
      </c>
      <c r="D54" cm="1">
        <f t="array" ref="D54">((VLOOKUP($B$1,'Multipliers and Adjustments'!$A$70:$I$86,TRUNC(COLUMN(D$2)/5)+2,FALSE)*SUMIFS('IEA-MethaneAbatement'!$N:$N,'IEA-MethaneAbatement'!$O:$O,"&lt;"&amp;$B54,'IEA-MethaneAbatement'!$O:$O,"&gt;="&amp;$A54,'IEA-MethaneAbatement'!$M:$M,$B$1,'IEA-MethaneAbatement'!$B:$B,'Country Selector'!$A$2)+VLOOKUP($C$1,'Multipliers and Adjustments'!$A$70:$I$86,TRUNC(COLUMN(D$2)/5)+2,FALSE)*SUMIFS('IEA-MethaneAbatement'!$N:$N,'IEA-MethaneAbatement'!$O:$O,"&lt;"&amp;$B54,'IEA-MethaneAbatement'!$O:$O,"&gt;="&amp;$A54,'IEA-MethaneAbatement'!$M:$M,$C$1,'IEA-MethaneAbatement'!$B:$B,'Country Selector'!$A$2)+VLOOKUP($D$1,'Multipliers and Adjustments'!$A$70:$I$86,TRUNC(COLUMN(D$2)/5)+2,FALSE)*SUMIFS('IEA-MethaneAbatement'!$N:$N,'IEA-MethaneAbatement'!$O:$O,"&lt;"&amp;$B54,'IEA-MethaneAbatement'!$O:$O,"&gt;="&amp;$A54,'IEA-MethaneAbatement'!$M:$M,$D$1,'IEA-MethaneAbatement'!$B:$B,'Country Selector'!$A$2)))*(1+INDEX('EPA to IEA Scaling'!$F$8:$AO$8,,MATCH(D$2,'EPA to IEA Scaling'!$F$1:$AO$1,0)))</f>
        <v>0</v>
      </c>
      <c r="E54" cm="1">
        <f t="array" ref="E54">((VLOOKUP($B$1,'Multipliers and Adjustments'!$A$70:$I$86,TRUNC(COLUMN(E$2)/5)+2,FALSE)*SUMIFS('IEA-MethaneAbatement'!$N:$N,'IEA-MethaneAbatement'!$O:$O,"&lt;"&amp;$B54,'IEA-MethaneAbatement'!$O:$O,"&gt;="&amp;$A54,'IEA-MethaneAbatement'!$M:$M,$B$1,'IEA-MethaneAbatement'!$B:$B,'Country Selector'!$A$2)+VLOOKUP($C$1,'Multipliers and Adjustments'!$A$70:$I$86,TRUNC(COLUMN(E$2)/5)+2,FALSE)*SUMIFS('IEA-MethaneAbatement'!$N:$N,'IEA-MethaneAbatement'!$O:$O,"&lt;"&amp;$B54,'IEA-MethaneAbatement'!$O:$O,"&gt;="&amp;$A54,'IEA-MethaneAbatement'!$M:$M,$C$1,'IEA-MethaneAbatement'!$B:$B,'Country Selector'!$A$2)+VLOOKUP($D$1,'Multipliers and Adjustments'!$A$70:$I$86,TRUNC(COLUMN(E$2)/5)+2,FALSE)*SUMIFS('IEA-MethaneAbatement'!$N:$N,'IEA-MethaneAbatement'!$O:$O,"&lt;"&amp;$B54,'IEA-MethaneAbatement'!$O:$O,"&gt;="&amp;$A54,'IEA-MethaneAbatement'!$M:$M,$D$1,'IEA-MethaneAbatement'!$B:$B,'Country Selector'!$A$2)))*(1+INDEX('EPA to IEA Scaling'!$F$8:$AO$8,,MATCH(E$2,'EPA to IEA Scaling'!$F$1:$AO$1,0)))</f>
        <v>0</v>
      </c>
      <c r="F54" cm="1">
        <f t="array" ref="F54">((VLOOKUP($B$1,'Multipliers and Adjustments'!$A$70:$I$86,TRUNC(COLUMN(F$2)/5)+2,FALSE)*SUMIFS('IEA-MethaneAbatement'!$N:$N,'IEA-MethaneAbatement'!$O:$O,"&lt;"&amp;$B54,'IEA-MethaneAbatement'!$O:$O,"&gt;="&amp;$A54,'IEA-MethaneAbatement'!$M:$M,$B$1,'IEA-MethaneAbatement'!$B:$B,'Country Selector'!$A$2)+VLOOKUP($C$1,'Multipliers and Adjustments'!$A$70:$I$86,TRUNC(COLUMN(F$2)/5)+2,FALSE)*SUMIFS('IEA-MethaneAbatement'!$N:$N,'IEA-MethaneAbatement'!$O:$O,"&lt;"&amp;$B54,'IEA-MethaneAbatement'!$O:$O,"&gt;="&amp;$A54,'IEA-MethaneAbatement'!$M:$M,$C$1,'IEA-MethaneAbatement'!$B:$B,'Country Selector'!$A$2)+VLOOKUP($D$1,'Multipliers and Adjustments'!$A$70:$I$86,TRUNC(COLUMN(F$2)/5)+2,FALSE)*SUMIFS('IEA-MethaneAbatement'!$N:$N,'IEA-MethaneAbatement'!$O:$O,"&lt;"&amp;$B54,'IEA-MethaneAbatement'!$O:$O,"&gt;="&amp;$A54,'IEA-MethaneAbatement'!$M:$M,$D$1,'IEA-MethaneAbatement'!$B:$B,'Country Selector'!$A$2)))*(1+INDEX('EPA to IEA Scaling'!$F$8:$AO$8,,MATCH(F$2,'EPA to IEA Scaling'!$F$1:$AO$1,0)))</f>
        <v>0</v>
      </c>
      <c r="G54" cm="1">
        <f t="array" ref="G54">((VLOOKUP($B$1,'Multipliers and Adjustments'!$A$70:$I$86,TRUNC(COLUMN(G$2)/5)+2,FALSE)*SUMIFS('IEA-MethaneAbatement'!$N:$N,'IEA-MethaneAbatement'!$O:$O,"&lt;"&amp;$B54,'IEA-MethaneAbatement'!$O:$O,"&gt;="&amp;$A54,'IEA-MethaneAbatement'!$M:$M,$B$1,'IEA-MethaneAbatement'!$B:$B,'Country Selector'!$A$2)+VLOOKUP($C$1,'Multipliers and Adjustments'!$A$70:$I$86,TRUNC(COLUMN(G$2)/5)+2,FALSE)*SUMIFS('IEA-MethaneAbatement'!$N:$N,'IEA-MethaneAbatement'!$O:$O,"&lt;"&amp;$B54,'IEA-MethaneAbatement'!$O:$O,"&gt;="&amp;$A54,'IEA-MethaneAbatement'!$M:$M,$C$1,'IEA-MethaneAbatement'!$B:$B,'Country Selector'!$A$2)+VLOOKUP($D$1,'Multipliers and Adjustments'!$A$70:$I$86,TRUNC(COLUMN(G$2)/5)+2,FALSE)*SUMIFS('IEA-MethaneAbatement'!$N:$N,'IEA-MethaneAbatement'!$O:$O,"&lt;"&amp;$B54,'IEA-MethaneAbatement'!$O:$O,"&gt;="&amp;$A54,'IEA-MethaneAbatement'!$M:$M,$D$1,'IEA-MethaneAbatement'!$B:$B,'Country Selector'!$A$2)))*(1+INDEX('EPA to IEA Scaling'!$F$8:$AO$8,,MATCH(G$2,'EPA to IEA Scaling'!$F$1:$AO$1,0)))</f>
        <v>0</v>
      </c>
      <c r="H54" s="31" cm="1">
        <f t="array" ref="H54">((VLOOKUP($B$1,'Multipliers and Adjustments'!$A$70:$I$86,TRUNC(COLUMN(H$2)/5)+2,FALSE)*SUMIFS('IEA-MethaneAbatement'!$N:$N,'IEA-MethaneAbatement'!$O:$O,"&lt;"&amp;$B54,'IEA-MethaneAbatement'!$O:$O,"&gt;="&amp;$A54,'IEA-MethaneAbatement'!$M:$M,$B$1,'IEA-MethaneAbatement'!$B:$B,'Country Selector'!$A$2)+VLOOKUP($C$1,'Multipliers and Adjustments'!$A$70:$I$86,TRUNC(COLUMN(H$2)/5)+2,FALSE)*SUMIFS('IEA-MethaneAbatement'!$N:$N,'IEA-MethaneAbatement'!$O:$O,"&lt;"&amp;$B54,'IEA-MethaneAbatement'!$O:$O,"&gt;="&amp;$A54,'IEA-MethaneAbatement'!$M:$M,$C$1,'IEA-MethaneAbatement'!$B:$B,'Country Selector'!$A$2)+VLOOKUP($D$1,'Multipliers and Adjustments'!$A$70:$I$86,TRUNC(COLUMN(H$2)/5)+2,FALSE)*SUMIFS('IEA-MethaneAbatement'!$N:$N,'IEA-MethaneAbatement'!$O:$O,"&lt;"&amp;$B54,'IEA-MethaneAbatement'!$O:$O,"&gt;="&amp;$A54,'IEA-MethaneAbatement'!$M:$M,$D$1,'IEA-MethaneAbatement'!$B:$B,'Country Selector'!$A$2)))*(1+INDEX('EPA to IEA Scaling'!$F$8:$AO$8,,MATCH(H$2,'EPA to IEA Scaling'!$F$1:$AO$1,0)))</f>
        <v>0</v>
      </c>
      <c r="I54" cm="1">
        <f t="array" ref="I54">((VLOOKUP($B$1,'Multipliers and Adjustments'!$A$70:$I$86,TRUNC(COLUMN(I$2)/5)+2,FALSE)*SUMIFS('IEA-MethaneAbatement'!$N:$N,'IEA-MethaneAbatement'!$O:$O,"&lt;"&amp;$B54,'IEA-MethaneAbatement'!$O:$O,"&gt;="&amp;$A54,'IEA-MethaneAbatement'!$M:$M,$B$1,'IEA-MethaneAbatement'!$B:$B,'Country Selector'!$A$2)+VLOOKUP($C$1,'Multipliers and Adjustments'!$A$70:$I$86,TRUNC(COLUMN(I$2)/5)+2,FALSE)*SUMIFS('IEA-MethaneAbatement'!$N:$N,'IEA-MethaneAbatement'!$O:$O,"&lt;"&amp;$B54,'IEA-MethaneAbatement'!$O:$O,"&gt;="&amp;$A54,'IEA-MethaneAbatement'!$M:$M,$C$1,'IEA-MethaneAbatement'!$B:$B,'Country Selector'!$A$2)+VLOOKUP($D$1,'Multipliers and Adjustments'!$A$70:$I$86,TRUNC(COLUMN(I$2)/5)+2,FALSE)*SUMIFS('IEA-MethaneAbatement'!$N:$N,'IEA-MethaneAbatement'!$O:$O,"&lt;"&amp;$B54,'IEA-MethaneAbatement'!$O:$O,"&gt;="&amp;$A54,'IEA-MethaneAbatement'!$M:$M,$D$1,'IEA-MethaneAbatement'!$B:$B,'Country Selector'!$A$2)))*(1+INDEX('EPA to IEA Scaling'!$F$8:$AO$8,,MATCH(I$2,'EPA to IEA Scaling'!$F$1:$AO$1,0)))</f>
        <v>0</v>
      </c>
      <c r="J54" cm="1">
        <f t="array" ref="J54">((VLOOKUP($B$1,'Multipliers and Adjustments'!$A$70:$I$86,TRUNC(COLUMN(J$2)/5)+2,FALSE)*SUMIFS('IEA-MethaneAbatement'!$N:$N,'IEA-MethaneAbatement'!$O:$O,"&lt;"&amp;$B54,'IEA-MethaneAbatement'!$O:$O,"&gt;="&amp;$A54,'IEA-MethaneAbatement'!$M:$M,$B$1,'IEA-MethaneAbatement'!$B:$B,'Country Selector'!$A$2)+VLOOKUP($C$1,'Multipliers and Adjustments'!$A$70:$I$86,TRUNC(COLUMN(J$2)/5)+2,FALSE)*SUMIFS('IEA-MethaneAbatement'!$N:$N,'IEA-MethaneAbatement'!$O:$O,"&lt;"&amp;$B54,'IEA-MethaneAbatement'!$O:$O,"&gt;="&amp;$A54,'IEA-MethaneAbatement'!$M:$M,$C$1,'IEA-MethaneAbatement'!$B:$B,'Country Selector'!$A$2)+VLOOKUP($D$1,'Multipliers and Adjustments'!$A$70:$I$86,TRUNC(COLUMN(J$2)/5)+2,FALSE)*SUMIFS('IEA-MethaneAbatement'!$N:$N,'IEA-MethaneAbatement'!$O:$O,"&lt;"&amp;$B54,'IEA-MethaneAbatement'!$O:$O,"&gt;="&amp;$A54,'IEA-MethaneAbatement'!$M:$M,$D$1,'IEA-MethaneAbatement'!$B:$B,'Country Selector'!$A$2)))*(1+INDEX('EPA to IEA Scaling'!$F$8:$AO$8,,MATCH(J$2,'EPA to IEA Scaling'!$F$1:$AO$1,0)))</f>
        <v>0</v>
      </c>
      <c r="K54" cm="1">
        <f t="array" ref="K54">((VLOOKUP($B$1,'Multipliers and Adjustments'!$A$70:$I$86,TRUNC(COLUMN(K$2)/5)+2,FALSE)*SUMIFS('IEA-MethaneAbatement'!$N:$N,'IEA-MethaneAbatement'!$O:$O,"&lt;"&amp;$B54,'IEA-MethaneAbatement'!$O:$O,"&gt;="&amp;$A54,'IEA-MethaneAbatement'!$M:$M,$B$1,'IEA-MethaneAbatement'!$B:$B,'Country Selector'!$A$2)+VLOOKUP($C$1,'Multipliers and Adjustments'!$A$70:$I$86,TRUNC(COLUMN(K$2)/5)+2,FALSE)*SUMIFS('IEA-MethaneAbatement'!$N:$N,'IEA-MethaneAbatement'!$O:$O,"&lt;"&amp;$B54,'IEA-MethaneAbatement'!$O:$O,"&gt;="&amp;$A54,'IEA-MethaneAbatement'!$M:$M,$C$1,'IEA-MethaneAbatement'!$B:$B,'Country Selector'!$A$2)+VLOOKUP($D$1,'Multipliers and Adjustments'!$A$70:$I$86,TRUNC(COLUMN(K$2)/5)+2,FALSE)*SUMIFS('IEA-MethaneAbatement'!$N:$N,'IEA-MethaneAbatement'!$O:$O,"&lt;"&amp;$B54,'IEA-MethaneAbatement'!$O:$O,"&gt;="&amp;$A54,'IEA-MethaneAbatement'!$M:$M,$D$1,'IEA-MethaneAbatement'!$B:$B,'Country Selector'!$A$2)))*(1+INDEX('EPA to IEA Scaling'!$F$8:$AO$8,,MATCH(K$2,'EPA to IEA Scaling'!$F$1:$AO$1,0)))</f>
        <v>0</v>
      </c>
      <c r="L54" cm="1">
        <f t="array" ref="L54">((VLOOKUP($B$1,'Multipliers and Adjustments'!$A$70:$I$86,TRUNC(COLUMN(L$2)/5)+2,FALSE)*SUMIFS('IEA-MethaneAbatement'!$N:$N,'IEA-MethaneAbatement'!$O:$O,"&lt;"&amp;$B54,'IEA-MethaneAbatement'!$O:$O,"&gt;="&amp;$A54,'IEA-MethaneAbatement'!$M:$M,$B$1,'IEA-MethaneAbatement'!$B:$B,'Country Selector'!$A$2)+VLOOKUP($C$1,'Multipliers and Adjustments'!$A$70:$I$86,TRUNC(COLUMN(L$2)/5)+2,FALSE)*SUMIFS('IEA-MethaneAbatement'!$N:$N,'IEA-MethaneAbatement'!$O:$O,"&lt;"&amp;$B54,'IEA-MethaneAbatement'!$O:$O,"&gt;="&amp;$A54,'IEA-MethaneAbatement'!$M:$M,$C$1,'IEA-MethaneAbatement'!$B:$B,'Country Selector'!$A$2)+VLOOKUP($D$1,'Multipliers and Adjustments'!$A$70:$I$86,TRUNC(COLUMN(L$2)/5)+2,FALSE)*SUMIFS('IEA-MethaneAbatement'!$N:$N,'IEA-MethaneAbatement'!$O:$O,"&lt;"&amp;$B54,'IEA-MethaneAbatement'!$O:$O,"&gt;="&amp;$A54,'IEA-MethaneAbatement'!$M:$M,$D$1,'IEA-MethaneAbatement'!$B:$B,'Country Selector'!$A$2)))*(1+INDEX('EPA to IEA Scaling'!$F$8:$AO$8,,MATCH(L$2,'EPA to IEA Scaling'!$F$1:$AO$1,0)))</f>
        <v>0</v>
      </c>
      <c r="M54" s="31" cm="1">
        <f t="array" ref="M54">((VLOOKUP($B$1,'Multipliers and Adjustments'!$A$70:$I$86,TRUNC(COLUMN(M$2)/5)+2,FALSE)*SUMIFS('IEA-MethaneAbatement'!$N:$N,'IEA-MethaneAbatement'!$O:$O,"&lt;"&amp;$B54,'IEA-MethaneAbatement'!$O:$O,"&gt;="&amp;$A54,'IEA-MethaneAbatement'!$M:$M,$B$1,'IEA-MethaneAbatement'!$B:$B,'Country Selector'!$A$2)+VLOOKUP($C$1,'Multipliers and Adjustments'!$A$70:$I$86,TRUNC(COLUMN(M$2)/5)+2,FALSE)*SUMIFS('IEA-MethaneAbatement'!$N:$N,'IEA-MethaneAbatement'!$O:$O,"&lt;"&amp;$B54,'IEA-MethaneAbatement'!$O:$O,"&gt;="&amp;$A54,'IEA-MethaneAbatement'!$M:$M,$C$1,'IEA-MethaneAbatement'!$B:$B,'Country Selector'!$A$2)+VLOOKUP($D$1,'Multipliers and Adjustments'!$A$70:$I$86,TRUNC(COLUMN(M$2)/5)+2,FALSE)*SUMIFS('IEA-MethaneAbatement'!$N:$N,'IEA-MethaneAbatement'!$O:$O,"&lt;"&amp;$B54,'IEA-MethaneAbatement'!$O:$O,"&gt;="&amp;$A54,'IEA-MethaneAbatement'!$M:$M,$D$1,'IEA-MethaneAbatement'!$B:$B,'Country Selector'!$A$2)))*(1+INDEX('EPA to IEA Scaling'!$F$8:$AO$8,,MATCH(M$2,'EPA to IEA Scaling'!$F$1:$AO$1,0)))</f>
        <v>0</v>
      </c>
      <c r="N54" cm="1">
        <f t="array" ref="N54">((VLOOKUP($B$1,'Multipliers and Adjustments'!$A$70:$I$86,TRUNC(COLUMN(N$2)/5)+2,FALSE)*SUMIFS('IEA-MethaneAbatement'!$N:$N,'IEA-MethaneAbatement'!$O:$O,"&lt;"&amp;$B54,'IEA-MethaneAbatement'!$O:$O,"&gt;="&amp;$A54,'IEA-MethaneAbatement'!$M:$M,$B$1,'IEA-MethaneAbatement'!$B:$B,'Country Selector'!$A$2)+VLOOKUP($C$1,'Multipliers and Adjustments'!$A$70:$I$86,TRUNC(COLUMN(N$2)/5)+2,FALSE)*SUMIFS('IEA-MethaneAbatement'!$N:$N,'IEA-MethaneAbatement'!$O:$O,"&lt;"&amp;$B54,'IEA-MethaneAbatement'!$O:$O,"&gt;="&amp;$A54,'IEA-MethaneAbatement'!$M:$M,$C$1,'IEA-MethaneAbatement'!$B:$B,'Country Selector'!$A$2)+VLOOKUP($D$1,'Multipliers and Adjustments'!$A$70:$I$86,TRUNC(COLUMN(N$2)/5)+2,FALSE)*SUMIFS('IEA-MethaneAbatement'!$N:$N,'IEA-MethaneAbatement'!$O:$O,"&lt;"&amp;$B54,'IEA-MethaneAbatement'!$O:$O,"&gt;="&amp;$A54,'IEA-MethaneAbatement'!$M:$M,$D$1,'IEA-MethaneAbatement'!$B:$B,'Country Selector'!$A$2)))*(1+INDEX('EPA to IEA Scaling'!$F$8:$AO$8,,MATCH(N$2,'EPA to IEA Scaling'!$F$1:$AO$1,0)))</f>
        <v>0</v>
      </c>
      <c r="O54" cm="1">
        <f t="array" ref="O54">((VLOOKUP($B$1,'Multipliers and Adjustments'!$A$70:$I$86,TRUNC(COLUMN(O$2)/5)+2,FALSE)*SUMIFS('IEA-MethaneAbatement'!$N:$N,'IEA-MethaneAbatement'!$O:$O,"&lt;"&amp;$B54,'IEA-MethaneAbatement'!$O:$O,"&gt;="&amp;$A54,'IEA-MethaneAbatement'!$M:$M,$B$1,'IEA-MethaneAbatement'!$B:$B,'Country Selector'!$A$2)+VLOOKUP($C$1,'Multipliers and Adjustments'!$A$70:$I$86,TRUNC(COLUMN(O$2)/5)+2,FALSE)*SUMIFS('IEA-MethaneAbatement'!$N:$N,'IEA-MethaneAbatement'!$O:$O,"&lt;"&amp;$B54,'IEA-MethaneAbatement'!$O:$O,"&gt;="&amp;$A54,'IEA-MethaneAbatement'!$M:$M,$C$1,'IEA-MethaneAbatement'!$B:$B,'Country Selector'!$A$2)+VLOOKUP($D$1,'Multipliers and Adjustments'!$A$70:$I$86,TRUNC(COLUMN(O$2)/5)+2,FALSE)*SUMIFS('IEA-MethaneAbatement'!$N:$N,'IEA-MethaneAbatement'!$O:$O,"&lt;"&amp;$B54,'IEA-MethaneAbatement'!$O:$O,"&gt;="&amp;$A54,'IEA-MethaneAbatement'!$M:$M,$D$1,'IEA-MethaneAbatement'!$B:$B,'Country Selector'!$A$2)))*(1+INDEX('EPA to IEA Scaling'!$F$8:$AO$8,,MATCH(O$2,'EPA to IEA Scaling'!$F$1:$AO$1,0)))</f>
        <v>0</v>
      </c>
      <c r="P54" cm="1">
        <f t="array" ref="P54">((VLOOKUP($B$1,'Multipliers and Adjustments'!$A$70:$I$86,TRUNC(COLUMN(P$2)/5)+2,FALSE)*SUMIFS('IEA-MethaneAbatement'!$N:$N,'IEA-MethaneAbatement'!$O:$O,"&lt;"&amp;$B54,'IEA-MethaneAbatement'!$O:$O,"&gt;="&amp;$A54,'IEA-MethaneAbatement'!$M:$M,$B$1,'IEA-MethaneAbatement'!$B:$B,'Country Selector'!$A$2)+VLOOKUP($C$1,'Multipliers and Adjustments'!$A$70:$I$86,TRUNC(COLUMN(P$2)/5)+2,FALSE)*SUMIFS('IEA-MethaneAbatement'!$N:$N,'IEA-MethaneAbatement'!$O:$O,"&lt;"&amp;$B54,'IEA-MethaneAbatement'!$O:$O,"&gt;="&amp;$A54,'IEA-MethaneAbatement'!$M:$M,$C$1,'IEA-MethaneAbatement'!$B:$B,'Country Selector'!$A$2)+VLOOKUP($D$1,'Multipliers and Adjustments'!$A$70:$I$86,TRUNC(COLUMN(P$2)/5)+2,FALSE)*SUMIFS('IEA-MethaneAbatement'!$N:$N,'IEA-MethaneAbatement'!$O:$O,"&lt;"&amp;$B54,'IEA-MethaneAbatement'!$O:$O,"&gt;="&amp;$A54,'IEA-MethaneAbatement'!$M:$M,$D$1,'IEA-MethaneAbatement'!$B:$B,'Country Selector'!$A$2)))*(1+INDEX('EPA to IEA Scaling'!$F$8:$AO$8,,MATCH(P$2,'EPA to IEA Scaling'!$F$1:$AO$1,0)))</f>
        <v>0</v>
      </c>
      <c r="Q54" cm="1">
        <f t="array" ref="Q54">((VLOOKUP($B$1,'Multipliers and Adjustments'!$A$70:$I$86,TRUNC(COLUMN(Q$2)/5)+2,FALSE)*SUMIFS('IEA-MethaneAbatement'!$N:$N,'IEA-MethaneAbatement'!$O:$O,"&lt;"&amp;$B54,'IEA-MethaneAbatement'!$O:$O,"&gt;="&amp;$A54,'IEA-MethaneAbatement'!$M:$M,$B$1,'IEA-MethaneAbatement'!$B:$B,'Country Selector'!$A$2)+VLOOKUP($C$1,'Multipliers and Adjustments'!$A$70:$I$86,TRUNC(COLUMN(Q$2)/5)+2,FALSE)*SUMIFS('IEA-MethaneAbatement'!$N:$N,'IEA-MethaneAbatement'!$O:$O,"&lt;"&amp;$B54,'IEA-MethaneAbatement'!$O:$O,"&gt;="&amp;$A54,'IEA-MethaneAbatement'!$M:$M,$C$1,'IEA-MethaneAbatement'!$B:$B,'Country Selector'!$A$2)+VLOOKUP($D$1,'Multipliers and Adjustments'!$A$70:$I$86,TRUNC(COLUMN(Q$2)/5)+2,FALSE)*SUMIFS('IEA-MethaneAbatement'!$N:$N,'IEA-MethaneAbatement'!$O:$O,"&lt;"&amp;$B54,'IEA-MethaneAbatement'!$O:$O,"&gt;="&amp;$A54,'IEA-MethaneAbatement'!$M:$M,$D$1,'IEA-MethaneAbatement'!$B:$B,'Country Selector'!$A$2)))*(1+INDEX('EPA to IEA Scaling'!$F$8:$AO$8,,MATCH(Q$2,'EPA to IEA Scaling'!$F$1:$AO$1,0)))</f>
        <v>0</v>
      </c>
      <c r="R54" s="31" cm="1">
        <f t="array" ref="R54">((VLOOKUP($B$1,'Multipliers and Adjustments'!$A$70:$I$86,TRUNC(COLUMN(R$2)/5)+2,FALSE)*SUMIFS('IEA-MethaneAbatement'!$N:$N,'IEA-MethaneAbatement'!$O:$O,"&lt;"&amp;$B54,'IEA-MethaneAbatement'!$O:$O,"&gt;="&amp;$A54,'IEA-MethaneAbatement'!$M:$M,$B$1,'IEA-MethaneAbatement'!$B:$B,'Country Selector'!$A$2)+VLOOKUP($C$1,'Multipliers and Adjustments'!$A$70:$I$86,TRUNC(COLUMN(R$2)/5)+2,FALSE)*SUMIFS('IEA-MethaneAbatement'!$N:$N,'IEA-MethaneAbatement'!$O:$O,"&lt;"&amp;$B54,'IEA-MethaneAbatement'!$O:$O,"&gt;="&amp;$A54,'IEA-MethaneAbatement'!$M:$M,$C$1,'IEA-MethaneAbatement'!$B:$B,'Country Selector'!$A$2)+VLOOKUP($D$1,'Multipliers and Adjustments'!$A$70:$I$86,TRUNC(COLUMN(R$2)/5)+2,FALSE)*SUMIFS('IEA-MethaneAbatement'!$N:$N,'IEA-MethaneAbatement'!$O:$O,"&lt;"&amp;$B54,'IEA-MethaneAbatement'!$O:$O,"&gt;="&amp;$A54,'IEA-MethaneAbatement'!$M:$M,$D$1,'IEA-MethaneAbatement'!$B:$B,'Country Selector'!$A$2)))*(1+INDEX('EPA to IEA Scaling'!$F$8:$AO$8,,MATCH(R$2,'EPA to IEA Scaling'!$F$1:$AO$1,0)))</f>
        <v>0</v>
      </c>
      <c r="S54" cm="1">
        <f t="array" ref="S54">((VLOOKUP($B$1,'Multipliers and Adjustments'!$A$70:$I$86,TRUNC(COLUMN(S$2)/5)+2,FALSE)*SUMIFS('IEA-MethaneAbatement'!$N:$N,'IEA-MethaneAbatement'!$O:$O,"&lt;"&amp;$B54,'IEA-MethaneAbatement'!$O:$O,"&gt;="&amp;$A54,'IEA-MethaneAbatement'!$M:$M,$B$1,'IEA-MethaneAbatement'!$B:$B,'Country Selector'!$A$2)+VLOOKUP($C$1,'Multipliers and Adjustments'!$A$70:$I$86,TRUNC(COLUMN(S$2)/5)+2,FALSE)*SUMIFS('IEA-MethaneAbatement'!$N:$N,'IEA-MethaneAbatement'!$O:$O,"&lt;"&amp;$B54,'IEA-MethaneAbatement'!$O:$O,"&gt;="&amp;$A54,'IEA-MethaneAbatement'!$M:$M,$C$1,'IEA-MethaneAbatement'!$B:$B,'Country Selector'!$A$2)+VLOOKUP($D$1,'Multipliers and Adjustments'!$A$70:$I$86,TRUNC(COLUMN(S$2)/5)+2,FALSE)*SUMIFS('IEA-MethaneAbatement'!$N:$N,'IEA-MethaneAbatement'!$O:$O,"&lt;"&amp;$B54,'IEA-MethaneAbatement'!$O:$O,"&gt;="&amp;$A54,'IEA-MethaneAbatement'!$M:$M,$D$1,'IEA-MethaneAbatement'!$B:$B,'Country Selector'!$A$2)))*(1+INDEX('EPA to IEA Scaling'!$F$8:$AO$8,,MATCH(S$2,'EPA to IEA Scaling'!$F$1:$AO$1,0)))</f>
        <v>0</v>
      </c>
      <c r="T54" cm="1">
        <f t="array" ref="T54">((VLOOKUP($B$1,'Multipliers and Adjustments'!$A$70:$I$86,TRUNC(COLUMN(T$2)/5)+2,FALSE)*SUMIFS('IEA-MethaneAbatement'!$N:$N,'IEA-MethaneAbatement'!$O:$O,"&lt;"&amp;$B54,'IEA-MethaneAbatement'!$O:$O,"&gt;="&amp;$A54,'IEA-MethaneAbatement'!$M:$M,$B$1,'IEA-MethaneAbatement'!$B:$B,'Country Selector'!$A$2)+VLOOKUP($C$1,'Multipliers and Adjustments'!$A$70:$I$86,TRUNC(COLUMN(T$2)/5)+2,FALSE)*SUMIFS('IEA-MethaneAbatement'!$N:$N,'IEA-MethaneAbatement'!$O:$O,"&lt;"&amp;$B54,'IEA-MethaneAbatement'!$O:$O,"&gt;="&amp;$A54,'IEA-MethaneAbatement'!$M:$M,$C$1,'IEA-MethaneAbatement'!$B:$B,'Country Selector'!$A$2)+VLOOKUP($D$1,'Multipliers and Adjustments'!$A$70:$I$86,TRUNC(COLUMN(T$2)/5)+2,FALSE)*SUMIFS('IEA-MethaneAbatement'!$N:$N,'IEA-MethaneAbatement'!$O:$O,"&lt;"&amp;$B54,'IEA-MethaneAbatement'!$O:$O,"&gt;="&amp;$A54,'IEA-MethaneAbatement'!$M:$M,$D$1,'IEA-MethaneAbatement'!$B:$B,'Country Selector'!$A$2)))*(1+INDEX('EPA to IEA Scaling'!$F$8:$AO$8,,MATCH(T$2,'EPA to IEA Scaling'!$F$1:$AO$1,0)))</f>
        <v>0</v>
      </c>
      <c r="U54" cm="1">
        <f t="array" ref="U54">((VLOOKUP($B$1,'Multipliers and Adjustments'!$A$70:$I$86,TRUNC(COLUMN(U$2)/5)+2,FALSE)*SUMIFS('IEA-MethaneAbatement'!$N:$N,'IEA-MethaneAbatement'!$O:$O,"&lt;"&amp;$B54,'IEA-MethaneAbatement'!$O:$O,"&gt;="&amp;$A54,'IEA-MethaneAbatement'!$M:$M,$B$1,'IEA-MethaneAbatement'!$B:$B,'Country Selector'!$A$2)+VLOOKUP($C$1,'Multipliers and Adjustments'!$A$70:$I$86,TRUNC(COLUMN(U$2)/5)+2,FALSE)*SUMIFS('IEA-MethaneAbatement'!$N:$N,'IEA-MethaneAbatement'!$O:$O,"&lt;"&amp;$B54,'IEA-MethaneAbatement'!$O:$O,"&gt;="&amp;$A54,'IEA-MethaneAbatement'!$M:$M,$C$1,'IEA-MethaneAbatement'!$B:$B,'Country Selector'!$A$2)+VLOOKUP($D$1,'Multipliers and Adjustments'!$A$70:$I$86,TRUNC(COLUMN(U$2)/5)+2,FALSE)*SUMIFS('IEA-MethaneAbatement'!$N:$N,'IEA-MethaneAbatement'!$O:$O,"&lt;"&amp;$B54,'IEA-MethaneAbatement'!$O:$O,"&gt;="&amp;$A54,'IEA-MethaneAbatement'!$M:$M,$D$1,'IEA-MethaneAbatement'!$B:$B,'Country Selector'!$A$2)))*(1+INDEX('EPA to IEA Scaling'!$F$8:$AO$8,,MATCH(U$2,'EPA to IEA Scaling'!$F$1:$AO$1,0)))</f>
        <v>0</v>
      </c>
      <c r="V54" cm="1">
        <f t="array" ref="V54">((VLOOKUP($B$1,'Multipliers and Adjustments'!$A$70:$I$86,TRUNC(COLUMN(V$2)/5)+2,FALSE)*SUMIFS('IEA-MethaneAbatement'!$N:$N,'IEA-MethaneAbatement'!$O:$O,"&lt;"&amp;$B54,'IEA-MethaneAbatement'!$O:$O,"&gt;="&amp;$A54,'IEA-MethaneAbatement'!$M:$M,$B$1,'IEA-MethaneAbatement'!$B:$B,'Country Selector'!$A$2)+VLOOKUP($C$1,'Multipliers and Adjustments'!$A$70:$I$86,TRUNC(COLUMN(V$2)/5)+2,FALSE)*SUMIFS('IEA-MethaneAbatement'!$N:$N,'IEA-MethaneAbatement'!$O:$O,"&lt;"&amp;$B54,'IEA-MethaneAbatement'!$O:$O,"&gt;="&amp;$A54,'IEA-MethaneAbatement'!$M:$M,$C$1,'IEA-MethaneAbatement'!$B:$B,'Country Selector'!$A$2)+VLOOKUP($D$1,'Multipliers and Adjustments'!$A$70:$I$86,TRUNC(COLUMN(V$2)/5)+2,FALSE)*SUMIFS('IEA-MethaneAbatement'!$N:$N,'IEA-MethaneAbatement'!$O:$O,"&lt;"&amp;$B54,'IEA-MethaneAbatement'!$O:$O,"&gt;="&amp;$A54,'IEA-MethaneAbatement'!$M:$M,$D$1,'IEA-MethaneAbatement'!$B:$B,'Country Selector'!$A$2)))*(1+INDEX('EPA to IEA Scaling'!$F$8:$AO$8,,MATCH(V$2,'EPA to IEA Scaling'!$F$1:$AO$1,0)))</f>
        <v>0</v>
      </c>
      <c r="W54" s="31" cm="1">
        <f t="array" ref="W54">((VLOOKUP($B$1,'Multipliers and Adjustments'!$A$70:$I$86,TRUNC(COLUMN(W$2)/5)+2,FALSE)*SUMIFS('IEA-MethaneAbatement'!$N:$N,'IEA-MethaneAbatement'!$O:$O,"&lt;"&amp;$B54,'IEA-MethaneAbatement'!$O:$O,"&gt;="&amp;$A54,'IEA-MethaneAbatement'!$M:$M,$B$1,'IEA-MethaneAbatement'!$B:$B,'Country Selector'!$A$2)+VLOOKUP($C$1,'Multipliers and Adjustments'!$A$70:$I$86,TRUNC(COLUMN(W$2)/5)+2,FALSE)*SUMIFS('IEA-MethaneAbatement'!$N:$N,'IEA-MethaneAbatement'!$O:$O,"&lt;"&amp;$B54,'IEA-MethaneAbatement'!$O:$O,"&gt;="&amp;$A54,'IEA-MethaneAbatement'!$M:$M,$C$1,'IEA-MethaneAbatement'!$B:$B,'Country Selector'!$A$2)+VLOOKUP($D$1,'Multipliers and Adjustments'!$A$70:$I$86,TRUNC(COLUMN(W$2)/5)+2,FALSE)*SUMIFS('IEA-MethaneAbatement'!$N:$N,'IEA-MethaneAbatement'!$O:$O,"&lt;"&amp;$B54,'IEA-MethaneAbatement'!$O:$O,"&gt;="&amp;$A54,'IEA-MethaneAbatement'!$M:$M,$D$1,'IEA-MethaneAbatement'!$B:$B,'Country Selector'!$A$2)))*(1+INDEX('EPA to IEA Scaling'!$F$8:$AO$8,,MATCH(W$2,'EPA to IEA Scaling'!$F$1:$AO$1,0)))</f>
        <v>0</v>
      </c>
      <c r="X54" cm="1">
        <f t="array" ref="X54">((VLOOKUP($B$1,'Multipliers and Adjustments'!$A$70:$I$86,TRUNC(COLUMN(X$2)/5)+2,FALSE)*SUMIFS('IEA-MethaneAbatement'!$N:$N,'IEA-MethaneAbatement'!$O:$O,"&lt;"&amp;$B54,'IEA-MethaneAbatement'!$O:$O,"&gt;="&amp;$A54,'IEA-MethaneAbatement'!$M:$M,$B$1,'IEA-MethaneAbatement'!$B:$B,'Country Selector'!$A$2)+VLOOKUP($C$1,'Multipliers and Adjustments'!$A$70:$I$86,TRUNC(COLUMN(X$2)/5)+2,FALSE)*SUMIFS('IEA-MethaneAbatement'!$N:$N,'IEA-MethaneAbatement'!$O:$O,"&lt;"&amp;$B54,'IEA-MethaneAbatement'!$O:$O,"&gt;="&amp;$A54,'IEA-MethaneAbatement'!$M:$M,$C$1,'IEA-MethaneAbatement'!$B:$B,'Country Selector'!$A$2)+VLOOKUP($D$1,'Multipliers and Adjustments'!$A$70:$I$86,TRUNC(COLUMN(X$2)/5)+2,FALSE)*SUMIFS('IEA-MethaneAbatement'!$N:$N,'IEA-MethaneAbatement'!$O:$O,"&lt;"&amp;$B54,'IEA-MethaneAbatement'!$O:$O,"&gt;="&amp;$A54,'IEA-MethaneAbatement'!$M:$M,$D$1,'IEA-MethaneAbatement'!$B:$B,'Country Selector'!$A$2)))*(1+INDEX('EPA to IEA Scaling'!$F$8:$AO$8,,MATCH(X$2,'EPA to IEA Scaling'!$F$1:$AO$1,0)))</f>
        <v>0</v>
      </c>
      <c r="Y54" cm="1">
        <f t="array" ref="Y54">((VLOOKUP($B$1,'Multipliers and Adjustments'!$A$70:$I$86,TRUNC(COLUMN(Y$2)/5)+2,FALSE)*SUMIFS('IEA-MethaneAbatement'!$N:$N,'IEA-MethaneAbatement'!$O:$O,"&lt;"&amp;$B54,'IEA-MethaneAbatement'!$O:$O,"&gt;="&amp;$A54,'IEA-MethaneAbatement'!$M:$M,$B$1,'IEA-MethaneAbatement'!$B:$B,'Country Selector'!$A$2)+VLOOKUP($C$1,'Multipliers and Adjustments'!$A$70:$I$86,TRUNC(COLUMN(Y$2)/5)+2,FALSE)*SUMIFS('IEA-MethaneAbatement'!$N:$N,'IEA-MethaneAbatement'!$O:$O,"&lt;"&amp;$B54,'IEA-MethaneAbatement'!$O:$O,"&gt;="&amp;$A54,'IEA-MethaneAbatement'!$M:$M,$C$1,'IEA-MethaneAbatement'!$B:$B,'Country Selector'!$A$2)+VLOOKUP($D$1,'Multipliers and Adjustments'!$A$70:$I$86,TRUNC(COLUMN(Y$2)/5)+2,FALSE)*SUMIFS('IEA-MethaneAbatement'!$N:$N,'IEA-MethaneAbatement'!$O:$O,"&lt;"&amp;$B54,'IEA-MethaneAbatement'!$O:$O,"&gt;="&amp;$A54,'IEA-MethaneAbatement'!$M:$M,$D$1,'IEA-MethaneAbatement'!$B:$B,'Country Selector'!$A$2)))*(1+INDEX('EPA to IEA Scaling'!$F$8:$AO$8,,MATCH(Y$2,'EPA to IEA Scaling'!$F$1:$AO$1,0)))</f>
        <v>0</v>
      </c>
      <c r="Z54" cm="1">
        <f t="array" ref="Z54">((VLOOKUP($B$1,'Multipliers and Adjustments'!$A$70:$I$86,TRUNC(COLUMN(Z$2)/5)+2,FALSE)*SUMIFS('IEA-MethaneAbatement'!$N:$N,'IEA-MethaneAbatement'!$O:$O,"&lt;"&amp;$B54,'IEA-MethaneAbatement'!$O:$O,"&gt;="&amp;$A54,'IEA-MethaneAbatement'!$M:$M,$B$1,'IEA-MethaneAbatement'!$B:$B,'Country Selector'!$A$2)+VLOOKUP($C$1,'Multipliers and Adjustments'!$A$70:$I$86,TRUNC(COLUMN(Z$2)/5)+2,FALSE)*SUMIFS('IEA-MethaneAbatement'!$N:$N,'IEA-MethaneAbatement'!$O:$O,"&lt;"&amp;$B54,'IEA-MethaneAbatement'!$O:$O,"&gt;="&amp;$A54,'IEA-MethaneAbatement'!$M:$M,$C$1,'IEA-MethaneAbatement'!$B:$B,'Country Selector'!$A$2)+VLOOKUP($D$1,'Multipliers and Adjustments'!$A$70:$I$86,TRUNC(COLUMN(Z$2)/5)+2,FALSE)*SUMIFS('IEA-MethaneAbatement'!$N:$N,'IEA-MethaneAbatement'!$O:$O,"&lt;"&amp;$B54,'IEA-MethaneAbatement'!$O:$O,"&gt;="&amp;$A54,'IEA-MethaneAbatement'!$M:$M,$D$1,'IEA-MethaneAbatement'!$B:$B,'Country Selector'!$A$2)))*(1+INDEX('EPA to IEA Scaling'!$F$8:$AO$8,,MATCH(Z$2,'EPA to IEA Scaling'!$F$1:$AO$1,0)))</f>
        <v>0</v>
      </c>
      <c r="AA54" cm="1">
        <f t="array" ref="AA54">((VLOOKUP($B$1,'Multipliers and Adjustments'!$A$70:$I$86,TRUNC(COLUMN(AA$2)/5)+2,FALSE)*SUMIFS('IEA-MethaneAbatement'!$N:$N,'IEA-MethaneAbatement'!$O:$O,"&lt;"&amp;$B54,'IEA-MethaneAbatement'!$O:$O,"&gt;="&amp;$A54,'IEA-MethaneAbatement'!$M:$M,$B$1,'IEA-MethaneAbatement'!$B:$B,'Country Selector'!$A$2)+VLOOKUP($C$1,'Multipliers and Adjustments'!$A$70:$I$86,TRUNC(COLUMN(AA$2)/5)+2,FALSE)*SUMIFS('IEA-MethaneAbatement'!$N:$N,'IEA-MethaneAbatement'!$O:$O,"&lt;"&amp;$B54,'IEA-MethaneAbatement'!$O:$O,"&gt;="&amp;$A54,'IEA-MethaneAbatement'!$M:$M,$C$1,'IEA-MethaneAbatement'!$B:$B,'Country Selector'!$A$2)+VLOOKUP($D$1,'Multipliers and Adjustments'!$A$70:$I$86,TRUNC(COLUMN(AA$2)/5)+2,FALSE)*SUMIFS('IEA-MethaneAbatement'!$N:$N,'IEA-MethaneAbatement'!$O:$O,"&lt;"&amp;$B54,'IEA-MethaneAbatement'!$O:$O,"&gt;="&amp;$A54,'IEA-MethaneAbatement'!$M:$M,$D$1,'IEA-MethaneAbatement'!$B:$B,'Country Selector'!$A$2)))*(1+INDEX('EPA to IEA Scaling'!$F$8:$AO$8,,MATCH(AA$2,'EPA to IEA Scaling'!$F$1:$AO$1,0)))</f>
        <v>0</v>
      </c>
      <c r="AB54" s="31" cm="1">
        <f t="array" ref="AB54">((VLOOKUP($B$1,'Multipliers and Adjustments'!$A$70:$I$86,TRUNC(COLUMN(AB$2)/5)+2,FALSE)*SUMIFS('IEA-MethaneAbatement'!$N:$N,'IEA-MethaneAbatement'!$O:$O,"&lt;"&amp;$B54,'IEA-MethaneAbatement'!$O:$O,"&gt;="&amp;$A54,'IEA-MethaneAbatement'!$M:$M,$B$1,'IEA-MethaneAbatement'!$B:$B,'Country Selector'!$A$2)+VLOOKUP($C$1,'Multipliers and Adjustments'!$A$70:$I$86,TRUNC(COLUMN(AB$2)/5)+2,FALSE)*SUMIFS('IEA-MethaneAbatement'!$N:$N,'IEA-MethaneAbatement'!$O:$O,"&lt;"&amp;$B54,'IEA-MethaneAbatement'!$O:$O,"&gt;="&amp;$A54,'IEA-MethaneAbatement'!$M:$M,$C$1,'IEA-MethaneAbatement'!$B:$B,'Country Selector'!$A$2)+VLOOKUP($D$1,'Multipliers and Adjustments'!$A$70:$I$86,TRUNC(COLUMN(AB$2)/5)+2,FALSE)*SUMIFS('IEA-MethaneAbatement'!$N:$N,'IEA-MethaneAbatement'!$O:$O,"&lt;"&amp;$B54,'IEA-MethaneAbatement'!$O:$O,"&gt;="&amp;$A54,'IEA-MethaneAbatement'!$M:$M,$D$1,'IEA-MethaneAbatement'!$B:$B,'Country Selector'!$A$2)))*(1+INDEX('EPA to IEA Scaling'!$F$8:$AO$8,,MATCH(AB$2,'EPA to IEA Scaling'!$F$1:$AO$1,0)))</f>
        <v>0</v>
      </c>
      <c r="AC54" cm="1">
        <f t="array" ref="AC54">((VLOOKUP($B$1,'Multipliers and Adjustments'!$A$70:$I$86,TRUNC(COLUMN(AC$2)/5)+2,FALSE)*SUMIFS('IEA-MethaneAbatement'!$N:$N,'IEA-MethaneAbatement'!$O:$O,"&lt;"&amp;$B54,'IEA-MethaneAbatement'!$O:$O,"&gt;="&amp;$A54,'IEA-MethaneAbatement'!$M:$M,$B$1,'IEA-MethaneAbatement'!$B:$B,'Country Selector'!$A$2)+VLOOKUP($C$1,'Multipliers and Adjustments'!$A$70:$I$86,TRUNC(COLUMN(AC$2)/5)+2,FALSE)*SUMIFS('IEA-MethaneAbatement'!$N:$N,'IEA-MethaneAbatement'!$O:$O,"&lt;"&amp;$B54,'IEA-MethaneAbatement'!$O:$O,"&gt;="&amp;$A54,'IEA-MethaneAbatement'!$M:$M,$C$1,'IEA-MethaneAbatement'!$B:$B,'Country Selector'!$A$2)+VLOOKUP($D$1,'Multipliers and Adjustments'!$A$70:$I$86,TRUNC(COLUMN(AC$2)/5)+2,FALSE)*SUMIFS('IEA-MethaneAbatement'!$N:$N,'IEA-MethaneAbatement'!$O:$O,"&lt;"&amp;$B54,'IEA-MethaneAbatement'!$O:$O,"&gt;="&amp;$A54,'IEA-MethaneAbatement'!$M:$M,$D$1,'IEA-MethaneAbatement'!$B:$B,'Country Selector'!$A$2)))*(1+INDEX('EPA to IEA Scaling'!$F$8:$AO$8,,MATCH(AC$2,'EPA to IEA Scaling'!$F$1:$AO$1,0)))</f>
        <v>0</v>
      </c>
      <c r="AD54" cm="1">
        <f t="array" ref="AD54">((VLOOKUP($B$1,'Multipliers and Adjustments'!$A$70:$I$86,TRUNC(COLUMN(AD$2)/5)+2,FALSE)*SUMIFS('IEA-MethaneAbatement'!$N:$N,'IEA-MethaneAbatement'!$O:$O,"&lt;"&amp;$B54,'IEA-MethaneAbatement'!$O:$O,"&gt;="&amp;$A54,'IEA-MethaneAbatement'!$M:$M,$B$1,'IEA-MethaneAbatement'!$B:$B,'Country Selector'!$A$2)+VLOOKUP($C$1,'Multipliers and Adjustments'!$A$70:$I$86,TRUNC(COLUMN(AD$2)/5)+2,FALSE)*SUMIFS('IEA-MethaneAbatement'!$N:$N,'IEA-MethaneAbatement'!$O:$O,"&lt;"&amp;$B54,'IEA-MethaneAbatement'!$O:$O,"&gt;="&amp;$A54,'IEA-MethaneAbatement'!$M:$M,$C$1,'IEA-MethaneAbatement'!$B:$B,'Country Selector'!$A$2)+VLOOKUP($D$1,'Multipliers and Adjustments'!$A$70:$I$86,TRUNC(COLUMN(AD$2)/5)+2,FALSE)*SUMIFS('IEA-MethaneAbatement'!$N:$N,'IEA-MethaneAbatement'!$O:$O,"&lt;"&amp;$B54,'IEA-MethaneAbatement'!$O:$O,"&gt;="&amp;$A54,'IEA-MethaneAbatement'!$M:$M,$D$1,'IEA-MethaneAbatement'!$B:$B,'Country Selector'!$A$2)))*(1+INDEX('EPA to IEA Scaling'!$F$8:$AO$8,,MATCH(AD$2,'EPA to IEA Scaling'!$F$1:$AO$1,0)))</f>
        <v>0</v>
      </c>
      <c r="AE54" cm="1">
        <f t="array" ref="AE54">((VLOOKUP($B$1,'Multipliers and Adjustments'!$A$70:$I$86,TRUNC(COLUMN(AE$2)/5)+2,FALSE)*SUMIFS('IEA-MethaneAbatement'!$N:$N,'IEA-MethaneAbatement'!$O:$O,"&lt;"&amp;$B54,'IEA-MethaneAbatement'!$O:$O,"&gt;="&amp;$A54,'IEA-MethaneAbatement'!$M:$M,$B$1,'IEA-MethaneAbatement'!$B:$B,'Country Selector'!$A$2)+VLOOKUP($C$1,'Multipliers and Adjustments'!$A$70:$I$86,TRUNC(COLUMN(AE$2)/5)+2,FALSE)*SUMIFS('IEA-MethaneAbatement'!$N:$N,'IEA-MethaneAbatement'!$O:$O,"&lt;"&amp;$B54,'IEA-MethaneAbatement'!$O:$O,"&gt;="&amp;$A54,'IEA-MethaneAbatement'!$M:$M,$C$1,'IEA-MethaneAbatement'!$B:$B,'Country Selector'!$A$2)+VLOOKUP($D$1,'Multipliers and Adjustments'!$A$70:$I$86,TRUNC(COLUMN(AE$2)/5)+2,FALSE)*SUMIFS('IEA-MethaneAbatement'!$N:$N,'IEA-MethaneAbatement'!$O:$O,"&lt;"&amp;$B54,'IEA-MethaneAbatement'!$O:$O,"&gt;="&amp;$A54,'IEA-MethaneAbatement'!$M:$M,$D$1,'IEA-MethaneAbatement'!$B:$B,'Country Selector'!$A$2)))*(1+INDEX('EPA to IEA Scaling'!$F$8:$AO$8,,MATCH(AE$2,'EPA to IEA Scaling'!$F$1:$AO$1,0)))</f>
        <v>0</v>
      </c>
      <c r="AF54" cm="1">
        <f t="array" ref="AF54">((VLOOKUP($B$1,'Multipliers and Adjustments'!$A$70:$I$86,TRUNC(COLUMN(AF$2)/5)+2,FALSE)*SUMIFS('IEA-MethaneAbatement'!$N:$N,'IEA-MethaneAbatement'!$O:$O,"&lt;"&amp;$B54,'IEA-MethaneAbatement'!$O:$O,"&gt;="&amp;$A54,'IEA-MethaneAbatement'!$M:$M,$B$1,'IEA-MethaneAbatement'!$B:$B,'Country Selector'!$A$2)+VLOOKUP($C$1,'Multipliers and Adjustments'!$A$70:$I$86,TRUNC(COLUMN(AF$2)/5)+2,FALSE)*SUMIFS('IEA-MethaneAbatement'!$N:$N,'IEA-MethaneAbatement'!$O:$O,"&lt;"&amp;$B54,'IEA-MethaneAbatement'!$O:$O,"&gt;="&amp;$A54,'IEA-MethaneAbatement'!$M:$M,$C$1,'IEA-MethaneAbatement'!$B:$B,'Country Selector'!$A$2)+VLOOKUP($D$1,'Multipliers and Adjustments'!$A$70:$I$86,TRUNC(COLUMN(AF$2)/5)+2,FALSE)*SUMIFS('IEA-MethaneAbatement'!$N:$N,'IEA-MethaneAbatement'!$O:$O,"&lt;"&amp;$B54,'IEA-MethaneAbatement'!$O:$O,"&gt;="&amp;$A54,'IEA-MethaneAbatement'!$M:$M,$D$1,'IEA-MethaneAbatement'!$B:$B,'Country Selector'!$A$2)))*(1+INDEX('EPA to IEA Scaling'!$F$8:$AO$8,,MATCH(AF$2,'EPA to IEA Scaling'!$F$1:$AO$1,0)))</f>
        <v>0</v>
      </c>
      <c r="AG54" s="31" cm="1">
        <f t="array" ref="AG54">((VLOOKUP($B$1,'Multipliers and Adjustments'!$A$70:$I$86,TRUNC(COLUMN(AG$2)/5)+2,FALSE)*SUMIFS('IEA-MethaneAbatement'!$N:$N,'IEA-MethaneAbatement'!$O:$O,"&lt;"&amp;$B54,'IEA-MethaneAbatement'!$O:$O,"&gt;="&amp;$A54,'IEA-MethaneAbatement'!$M:$M,$B$1,'IEA-MethaneAbatement'!$B:$B,'Country Selector'!$A$2)+VLOOKUP($C$1,'Multipliers and Adjustments'!$A$70:$I$86,TRUNC(COLUMN(AG$2)/5)+2,FALSE)*SUMIFS('IEA-MethaneAbatement'!$N:$N,'IEA-MethaneAbatement'!$O:$O,"&lt;"&amp;$B54,'IEA-MethaneAbatement'!$O:$O,"&gt;="&amp;$A54,'IEA-MethaneAbatement'!$M:$M,$C$1,'IEA-MethaneAbatement'!$B:$B,'Country Selector'!$A$2)+VLOOKUP($D$1,'Multipliers and Adjustments'!$A$70:$I$86,TRUNC(COLUMN(AG$2)/5)+2,FALSE)*SUMIFS('IEA-MethaneAbatement'!$N:$N,'IEA-MethaneAbatement'!$O:$O,"&lt;"&amp;$B54,'IEA-MethaneAbatement'!$O:$O,"&gt;="&amp;$A54,'IEA-MethaneAbatement'!$M:$M,$D$1,'IEA-MethaneAbatement'!$B:$B,'Country Selector'!$A$2)))*(1+INDEX('EPA to IEA Scaling'!$F$8:$AO$8,,MATCH(AG$2,'EPA to IEA Scaling'!$F$1:$AO$1,0)))</f>
        <v>0</v>
      </c>
      <c r="AH54" cm="1">
        <f t="array" ref="AH54">((VLOOKUP($B$1,'Multipliers and Adjustments'!$A$70:$I$86,TRUNC(COLUMN(AH$2)/5)+2,FALSE)*SUMIFS('IEA-MethaneAbatement'!$N:$N,'IEA-MethaneAbatement'!$O:$O,"&lt;"&amp;$B54,'IEA-MethaneAbatement'!$O:$O,"&gt;="&amp;$A54,'IEA-MethaneAbatement'!$M:$M,$B$1,'IEA-MethaneAbatement'!$B:$B,'Country Selector'!$A$2)+VLOOKUP($C$1,'Multipliers and Adjustments'!$A$70:$I$86,TRUNC(COLUMN(AH$2)/5)+2,FALSE)*SUMIFS('IEA-MethaneAbatement'!$N:$N,'IEA-MethaneAbatement'!$O:$O,"&lt;"&amp;$B54,'IEA-MethaneAbatement'!$O:$O,"&gt;="&amp;$A54,'IEA-MethaneAbatement'!$M:$M,$C$1,'IEA-MethaneAbatement'!$B:$B,'Country Selector'!$A$2)+VLOOKUP($D$1,'Multipliers and Adjustments'!$A$70:$I$86,TRUNC(COLUMN(AH$2)/5)+2,FALSE)*SUMIFS('IEA-MethaneAbatement'!$N:$N,'IEA-MethaneAbatement'!$O:$O,"&lt;"&amp;$B54,'IEA-MethaneAbatement'!$O:$O,"&gt;="&amp;$A54,'IEA-MethaneAbatement'!$M:$M,$D$1,'IEA-MethaneAbatement'!$B:$B,'Country Selector'!$A$2)))*(1+INDEX('EPA to IEA Scaling'!$F$8:$AO$8,,MATCH(AH$2,'EPA to IEA Scaling'!$F$1:$AO$1,0)))</f>
        <v>0</v>
      </c>
      <c r="AI54" cm="1">
        <f t="array" ref="AI54">((VLOOKUP($B$1,'Multipliers and Adjustments'!$A$70:$I$86,TRUNC(COLUMN(AI$2)/5)+2,FALSE)*SUMIFS('IEA-MethaneAbatement'!$N:$N,'IEA-MethaneAbatement'!$O:$O,"&lt;"&amp;$B54,'IEA-MethaneAbatement'!$O:$O,"&gt;="&amp;$A54,'IEA-MethaneAbatement'!$M:$M,$B$1,'IEA-MethaneAbatement'!$B:$B,'Country Selector'!$A$2)+VLOOKUP($C$1,'Multipliers and Adjustments'!$A$70:$I$86,TRUNC(COLUMN(AI$2)/5)+2,FALSE)*SUMIFS('IEA-MethaneAbatement'!$N:$N,'IEA-MethaneAbatement'!$O:$O,"&lt;"&amp;$B54,'IEA-MethaneAbatement'!$O:$O,"&gt;="&amp;$A54,'IEA-MethaneAbatement'!$M:$M,$C$1,'IEA-MethaneAbatement'!$B:$B,'Country Selector'!$A$2)+VLOOKUP($D$1,'Multipliers and Adjustments'!$A$70:$I$86,TRUNC(COLUMN(AI$2)/5)+2,FALSE)*SUMIFS('IEA-MethaneAbatement'!$N:$N,'IEA-MethaneAbatement'!$O:$O,"&lt;"&amp;$B54,'IEA-MethaneAbatement'!$O:$O,"&gt;="&amp;$A54,'IEA-MethaneAbatement'!$M:$M,$D$1,'IEA-MethaneAbatement'!$B:$B,'Country Selector'!$A$2)))*(1+INDEX('EPA to IEA Scaling'!$F$8:$AO$8,,MATCH(AI$2,'EPA to IEA Scaling'!$F$1:$AO$1,0)))</f>
        <v>0</v>
      </c>
      <c r="AJ54" cm="1">
        <f t="array" ref="AJ54">((VLOOKUP($B$1,'Multipliers and Adjustments'!$A$70:$I$86,TRUNC(COLUMN(AJ$2)/5)+2,FALSE)*SUMIFS('IEA-MethaneAbatement'!$N:$N,'IEA-MethaneAbatement'!$O:$O,"&lt;"&amp;$B54,'IEA-MethaneAbatement'!$O:$O,"&gt;="&amp;$A54,'IEA-MethaneAbatement'!$M:$M,$B$1,'IEA-MethaneAbatement'!$B:$B,'Country Selector'!$A$2)+VLOOKUP($C$1,'Multipliers and Adjustments'!$A$70:$I$86,TRUNC(COLUMN(AJ$2)/5)+2,FALSE)*SUMIFS('IEA-MethaneAbatement'!$N:$N,'IEA-MethaneAbatement'!$O:$O,"&lt;"&amp;$B54,'IEA-MethaneAbatement'!$O:$O,"&gt;="&amp;$A54,'IEA-MethaneAbatement'!$M:$M,$C$1,'IEA-MethaneAbatement'!$B:$B,'Country Selector'!$A$2)+VLOOKUP($D$1,'Multipliers and Adjustments'!$A$70:$I$86,TRUNC(COLUMN(AJ$2)/5)+2,FALSE)*SUMIFS('IEA-MethaneAbatement'!$N:$N,'IEA-MethaneAbatement'!$O:$O,"&lt;"&amp;$B54,'IEA-MethaneAbatement'!$O:$O,"&gt;="&amp;$A54,'IEA-MethaneAbatement'!$M:$M,$D$1,'IEA-MethaneAbatement'!$B:$B,'Country Selector'!$A$2)))*(1+INDEX('EPA to IEA Scaling'!$F$8:$AO$8,,MATCH(AJ$2,'EPA to IEA Scaling'!$F$1:$AO$1,0)))</f>
        <v>0</v>
      </c>
      <c r="AK54" cm="1">
        <f t="array" ref="AK54">((VLOOKUP($B$1,'Multipliers and Adjustments'!$A$70:$I$86,TRUNC(COLUMN(AK$2)/5)+2,FALSE)*SUMIFS('IEA-MethaneAbatement'!$N:$N,'IEA-MethaneAbatement'!$O:$O,"&lt;"&amp;$B54,'IEA-MethaneAbatement'!$O:$O,"&gt;="&amp;$A54,'IEA-MethaneAbatement'!$M:$M,$B$1,'IEA-MethaneAbatement'!$B:$B,'Country Selector'!$A$2)+VLOOKUP($C$1,'Multipliers and Adjustments'!$A$70:$I$86,TRUNC(COLUMN(AK$2)/5)+2,FALSE)*SUMIFS('IEA-MethaneAbatement'!$N:$N,'IEA-MethaneAbatement'!$O:$O,"&lt;"&amp;$B54,'IEA-MethaneAbatement'!$O:$O,"&gt;="&amp;$A54,'IEA-MethaneAbatement'!$M:$M,$C$1,'IEA-MethaneAbatement'!$B:$B,'Country Selector'!$A$2)+VLOOKUP($D$1,'Multipliers and Adjustments'!$A$70:$I$86,TRUNC(COLUMN(AK$2)/5)+2,FALSE)*SUMIFS('IEA-MethaneAbatement'!$N:$N,'IEA-MethaneAbatement'!$O:$O,"&lt;"&amp;$B54,'IEA-MethaneAbatement'!$O:$O,"&gt;="&amp;$A54,'IEA-MethaneAbatement'!$M:$M,$D$1,'IEA-MethaneAbatement'!$B:$B,'Country Selector'!$A$2)))*(1+INDEX('EPA to IEA Scaling'!$F$8:$AO$8,,MATCH(AK$2,'EPA to IEA Scaling'!$F$1:$AO$1,0)))</f>
        <v>0</v>
      </c>
      <c r="AL54" s="31" cm="1">
        <f t="array" ref="AL54">((VLOOKUP($B$1,'Multipliers and Adjustments'!$A$70:$I$86,TRUNC(COLUMN(AL$2)/5)+2,FALSE)*SUMIFS('IEA-MethaneAbatement'!$N:$N,'IEA-MethaneAbatement'!$O:$O,"&lt;"&amp;$B54,'IEA-MethaneAbatement'!$O:$O,"&gt;="&amp;$A54,'IEA-MethaneAbatement'!$M:$M,$B$1,'IEA-MethaneAbatement'!$B:$B,'Country Selector'!$A$2)+VLOOKUP($C$1,'Multipliers and Adjustments'!$A$70:$I$86,TRUNC(COLUMN(AL$2)/5)+2,FALSE)*SUMIFS('IEA-MethaneAbatement'!$N:$N,'IEA-MethaneAbatement'!$O:$O,"&lt;"&amp;$B54,'IEA-MethaneAbatement'!$O:$O,"&gt;="&amp;$A54,'IEA-MethaneAbatement'!$M:$M,$C$1,'IEA-MethaneAbatement'!$B:$B,'Country Selector'!$A$2)+VLOOKUP($D$1,'Multipliers and Adjustments'!$A$70:$I$86,TRUNC(COLUMN(AL$2)/5)+2,FALSE)*SUMIFS('IEA-MethaneAbatement'!$N:$N,'IEA-MethaneAbatement'!$O:$O,"&lt;"&amp;$B54,'IEA-MethaneAbatement'!$O:$O,"&gt;="&amp;$A54,'IEA-MethaneAbatement'!$M:$M,$D$1,'IEA-MethaneAbatement'!$B:$B,'Country Selector'!$A$2)))*(1+INDEX('EPA to IEA Scaling'!$F$8:$AO$8,,MATCH(AL$2,'EPA to IEA Scaling'!$F$1:$AO$1,0)))</f>
        <v>0</v>
      </c>
    </row>
    <row r="55" spans="1:38" x14ac:dyDescent="0.45">
      <c r="A55" s="12">
        <f t="shared" si="1"/>
        <v>600</v>
      </c>
      <c r="B55" s="11">
        <f t="shared" si="0"/>
        <v>650</v>
      </c>
      <c r="C55" s="47" cm="1">
        <f t="array" ref="C55">((VLOOKUP($B$1,'Multipliers and Adjustments'!$A$70:$I$86,TRUNC(COLUMN(C$2)/5)+2,FALSE)*SUMIFS('IEA-MethaneAbatement'!$N:$N,'IEA-MethaneAbatement'!$O:$O,"&lt;"&amp;$B55,'IEA-MethaneAbatement'!$O:$O,"&gt;="&amp;$A55,'IEA-MethaneAbatement'!$M:$M,$B$1,'IEA-MethaneAbatement'!$B:$B,'Country Selector'!$A$2)+VLOOKUP($C$1,'Multipliers and Adjustments'!$A$70:$I$86,TRUNC(COLUMN(C$2)/5)+2,FALSE)*SUMIFS('IEA-MethaneAbatement'!$N:$N,'IEA-MethaneAbatement'!$O:$O,"&lt;"&amp;$B55,'IEA-MethaneAbatement'!$O:$O,"&gt;="&amp;$A55,'IEA-MethaneAbatement'!$M:$M,$C$1,'IEA-MethaneAbatement'!$B:$B,'Country Selector'!$A$2)+VLOOKUP($D$1,'Multipliers and Adjustments'!$A$70:$I$86,TRUNC(COLUMN(C$2)/5)+2,FALSE)*SUMIFS('IEA-MethaneAbatement'!$N:$N,'IEA-MethaneAbatement'!$O:$O,"&lt;"&amp;$B55,'IEA-MethaneAbatement'!$O:$O,"&gt;="&amp;$A55,'IEA-MethaneAbatement'!$M:$M,$D$1,'IEA-MethaneAbatement'!$B:$B,'Country Selector'!$A$2)))*(1+INDEX('EPA to IEA Scaling'!$F$8:$AO$8,,MATCH(C$2,'EPA to IEA Scaling'!$F$1:$AO$1,0)))</f>
        <v>0</v>
      </c>
      <c r="D55" cm="1">
        <f t="array" ref="D55">((VLOOKUP($B$1,'Multipliers and Adjustments'!$A$70:$I$86,TRUNC(COLUMN(D$2)/5)+2,FALSE)*SUMIFS('IEA-MethaneAbatement'!$N:$N,'IEA-MethaneAbatement'!$O:$O,"&lt;"&amp;$B55,'IEA-MethaneAbatement'!$O:$O,"&gt;="&amp;$A55,'IEA-MethaneAbatement'!$M:$M,$B$1,'IEA-MethaneAbatement'!$B:$B,'Country Selector'!$A$2)+VLOOKUP($C$1,'Multipliers and Adjustments'!$A$70:$I$86,TRUNC(COLUMN(D$2)/5)+2,FALSE)*SUMIFS('IEA-MethaneAbatement'!$N:$N,'IEA-MethaneAbatement'!$O:$O,"&lt;"&amp;$B55,'IEA-MethaneAbatement'!$O:$O,"&gt;="&amp;$A55,'IEA-MethaneAbatement'!$M:$M,$C$1,'IEA-MethaneAbatement'!$B:$B,'Country Selector'!$A$2)+VLOOKUP($D$1,'Multipliers and Adjustments'!$A$70:$I$86,TRUNC(COLUMN(D$2)/5)+2,FALSE)*SUMIFS('IEA-MethaneAbatement'!$N:$N,'IEA-MethaneAbatement'!$O:$O,"&lt;"&amp;$B55,'IEA-MethaneAbatement'!$O:$O,"&gt;="&amp;$A55,'IEA-MethaneAbatement'!$M:$M,$D$1,'IEA-MethaneAbatement'!$B:$B,'Country Selector'!$A$2)))*(1+INDEX('EPA to IEA Scaling'!$F$8:$AO$8,,MATCH(D$2,'EPA to IEA Scaling'!$F$1:$AO$1,0)))</f>
        <v>0</v>
      </c>
      <c r="E55" cm="1">
        <f t="array" ref="E55">((VLOOKUP($B$1,'Multipliers and Adjustments'!$A$70:$I$86,TRUNC(COLUMN(E$2)/5)+2,FALSE)*SUMIFS('IEA-MethaneAbatement'!$N:$N,'IEA-MethaneAbatement'!$O:$O,"&lt;"&amp;$B55,'IEA-MethaneAbatement'!$O:$O,"&gt;="&amp;$A55,'IEA-MethaneAbatement'!$M:$M,$B$1,'IEA-MethaneAbatement'!$B:$B,'Country Selector'!$A$2)+VLOOKUP($C$1,'Multipliers and Adjustments'!$A$70:$I$86,TRUNC(COLUMN(E$2)/5)+2,FALSE)*SUMIFS('IEA-MethaneAbatement'!$N:$N,'IEA-MethaneAbatement'!$O:$O,"&lt;"&amp;$B55,'IEA-MethaneAbatement'!$O:$O,"&gt;="&amp;$A55,'IEA-MethaneAbatement'!$M:$M,$C$1,'IEA-MethaneAbatement'!$B:$B,'Country Selector'!$A$2)+VLOOKUP($D$1,'Multipliers and Adjustments'!$A$70:$I$86,TRUNC(COLUMN(E$2)/5)+2,FALSE)*SUMIFS('IEA-MethaneAbatement'!$N:$N,'IEA-MethaneAbatement'!$O:$O,"&lt;"&amp;$B55,'IEA-MethaneAbatement'!$O:$O,"&gt;="&amp;$A55,'IEA-MethaneAbatement'!$M:$M,$D$1,'IEA-MethaneAbatement'!$B:$B,'Country Selector'!$A$2)))*(1+INDEX('EPA to IEA Scaling'!$F$8:$AO$8,,MATCH(E$2,'EPA to IEA Scaling'!$F$1:$AO$1,0)))</f>
        <v>0</v>
      </c>
      <c r="F55" cm="1">
        <f t="array" ref="F55">((VLOOKUP($B$1,'Multipliers and Adjustments'!$A$70:$I$86,TRUNC(COLUMN(F$2)/5)+2,FALSE)*SUMIFS('IEA-MethaneAbatement'!$N:$N,'IEA-MethaneAbatement'!$O:$O,"&lt;"&amp;$B55,'IEA-MethaneAbatement'!$O:$O,"&gt;="&amp;$A55,'IEA-MethaneAbatement'!$M:$M,$B$1,'IEA-MethaneAbatement'!$B:$B,'Country Selector'!$A$2)+VLOOKUP($C$1,'Multipliers and Adjustments'!$A$70:$I$86,TRUNC(COLUMN(F$2)/5)+2,FALSE)*SUMIFS('IEA-MethaneAbatement'!$N:$N,'IEA-MethaneAbatement'!$O:$O,"&lt;"&amp;$B55,'IEA-MethaneAbatement'!$O:$O,"&gt;="&amp;$A55,'IEA-MethaneAbatement'!$M:$M,$C$1,'IEA-MethaneAbatement'!$B:$B,'Country Selector'!$A$2)+VLOOKUP($D$1,'Multipliers and Adjustments'!$A$70:$I$86,TRUNC(COLUMN(F$2)/5)+2,FALSE)*SUMIFS('IEA-MethaneAbatement'!$N:$N,'IEA-MethaneAbatement'!$O:$O,"&lt;"&amp;$B55,'IEA-MethaneAbatement'!$O:$O,"&gt;="&amp;$A55,'IEA-MethaneAbatement'!$M:$M,$D$1,'IEA-MethaneAbatement'!$B:$B,'Country Selector'!$A$2)))*(1+INDEX('EPA to IEA Scaling'!$F$8:$AO$8,,MATCH(F$2,'EPA to IEA Scaling'!$F$1:$AO$1,0)))</f>
        <v>0</v>
      </c>
      <c r="G55" cm="1">
        <f t="array" ref="G55">((VLOOKUP($B$1,'Multipliers and Adjustments'!$A$70:$I$86,TRUNC(COLUMN(G$2)/5)+2,FALSE)*SUMIFS('IEA-MethaneAbatement'!$N:$N,'IEA-MethaneAbatement'!$O:$O,"&lt;"&amp;$B55,'IEA-MethaneAbatement'!$O:$O,"&gt;="&amp;$A55,'IEA-MethaneAbatement'!$M:$M,$B$1,'IEA-MethaneAbatement'!$B:$B,'Country Selector'!$A$2)+VLOOKUP($C$1,'Multipliers and Adjustments'!$A$70:$I$86,TRUNC(COLUMN(G$2)/5)+2,FALSE)*SUMIFS('IEA-MethaneAbatement'!$N:$N,'IEA-MethaneAbatement'!$O:$O,"&lt;"&amp;$B55,'IEA-MethaneAbatement'!$O:$O,"&gt;="&amp;$A55,'IEA-MethaneAbatement'!$M:$M,$C$1,'IEA-MethaneAbatement'!$B:$B,'Country Selector'!$A$2)+VLOOKUP($D$1,'Multipliers and Adjustments'!$A$70:$I$86,TRUNC(COLUMN(G$2)/5)+2,FALSE)*SUMIFS('IEA-MethaneAbatement'!$N:$N,'IEA-MethaneAbatement'!$O:$O,"&lt;"&amp;$B55,'IEA-MethaneAbatement'!$O:$O,"&gt;="&amp;$A55,'IEA-MethaneAbatement'!$M:$M,$D$1,'IEA-MethaneAbatement'!$B:$B,'Country Selector'!$A$2)))*(1+INDEX('EPA to IEA Scaling'!$F$8:$AO$8,,MATCH(G$2,'EPA to IEA Scaling'!$F$1:$AO$1,0)))</f>
        <v>0</v>
      </c>
      <c r="H55" s="31" cm="1">
        <f t="array" ref="H55">((VLOOKUP($B$1,'Multipliers and Adjustments'!$A$70:$I$86,TRUNC(COLUMN(H$2)/5)+2,FALSE)*SUMIFS('IEA-MethaneAbatement'!$N:$N,'IEA-MethaneAbatement'!$O:$O,"&lt;"&amp;$B55,'IEA-MethaneAbatement'!$O:$O,"&gt;="&amp;$A55,'IEA-MethaneAbatement'!$M:$M,$B$1,'IEA-MethaneAbatement'!$B:$B,'Country Selector'!$A$2)+VLOOKUP($C$1,'Multipliers and Adjustments'!$A$70:$I$86,TRUNC(COLUMN(H$2)/5)+2,FALSE)*SUMIFS('IEA-MethaneAbatement'!$N:$N,'IEA-MethaneAbatement'!$O:$O,"&lt;"&amp;$B55,'IEA-MethaneAbatement'!$O:$O,"&gt;="&amp;$A55,'IEA-MethaneAbatement'!$M:$M,$C$1,'IEA-MethaneAbatement'!$B:$B,'Country Selector'!$A$2)+VLOOKUP($D$1,'Multipliers and Adjustments'!$A$70:$I$86,TRUNC(COLUMN(H$2)/5)+2,FALSE)*SUMIFS('IEA-MethaneAbatement'!$N:$N,'IEA-MethaneAbatement'!$O:$O,"&lt;"&amp;$B55,'IEA-MethaneAbatement'!$O:$O,"&gt;="&amp;$A55,'IEA-MethaneAbatement'!$M:$M,$D$1,'IEA-MethaneAbatement'!$B:$B,'Country Selector'!$A$2)))*(1+INDEX('EPA to IEA Scaling'!$F$8:$AO$8,,MATCH(H$2,'EPA to IEA Scaling'!$F$1:$AO$1,0)))</f>
        <v>0</v>
      </c>
      <c r="I55" cm="1">
        <f t="array" ref="I55">((VLOOKUP($B$1,'Multipliers and Adjustments'!$A$70:$I$86,TRUNC(COLUMN(I$2)/5)+2,FALSE)*SUMIFS('IEA-MethaneAbatement'!$N:$N,'IEA-MethaneAbatement'!$O:$O,"&lt;"&amp;$B55,'IEA-MethaneAbatement'!$O:$O,"&gt;="&amp;$A55,'IEA-MethaneAbatement'!$M:$M,$B$1,'IEA-MethaneAbatement'!$B:$B,'Country Selector'!$A$2)+VLOOKUP($C$1,'Multipliers and Adjustments'!$A$70:$I$86,TRUNC(COLUMN(I$2)/5)+2,FALSE)*SUMIFS('IEA-MethaneAbatement'!$N:$N,'IEA-MethaneAbatement'!$O:$O,"&lt;"&amp;$B55,'IEA-MethaneAbatement'!$O:$O,"&gt;="&amp;$A55,'IEA-MethaneAbatement'!$M:$M,$C$1,'IEA-MethaneAbatement'!$B:$B,'Country Selector'!$A$2)+VLOOKUP($D$1,'Multipliers and Adjustments'!$A$70:$I$86,TRUNC(COLUMN(I$2)/5)+2,FALSE)*SUMIFS('IEA-MethaneAbatement'!$N:$N,'IEA-MethaneAbatement'!$O:$O,"&lt;"&amp;$B55,'IEA-MethaneAbatement'!$O:$O,"&gt;="&amp;$A55,'IEA-MethaneAbatement'!$M:$M,$D$1,'IEA-MethaneAbatement'!$B:$B,'Country Selector'!$A$2)))*(1+INDEX('EPA to IEA Scaling'!$F$8:$AO$8,,MATCH(I$2,'EPA to IEA Scaling'!$F$1:$AO$1,0)))</f>
        <v>0</v>
      </c>
      <c r="J55" cm="1">
        <f t="array" ref="J55">((VLOOKUP($B$1,'Multipliers and Adjustments'!$A$70:$I$86,TRUNC(COLUMN(J$2)/5)+2,FALSE)*SUMIFS('IEA-MethaneAbatement'!$N:$N,'IEA-MethaneAbatement'!$O:$O,"&lt;"&amp;$B55,'IEA-MethaneAbatement'!$O:$O,"&gt;="&amp;$A55,'IEA-MethaneAbatement'!$M:$M,$B$1,'IEA-MethaneAbatement'!$B:$B,'Country Selector'!$A$2)+VLOOKUP($C$1,'Multipliers and Adjustments'!$A$70:$I$86,TRUNC(COLUMN(J$2)/5)+2,FALSE)*SUMIFS('IEA-MethaneAbatement'!$N:$N,'IEA-MethaneAbatement'!$O:$O,"&lt;"&amp;$B55,'IEA-MethaneAbatement'!$O:$O,"&gt;="&amp;$A55,'IEA-MethaneAbatement'!$M:$M,$C$1,'IEA-MethaneAbatement'!$B:$B,'Country Selector'!$A$2)+VLOOKUP($D$1,'Multipliers and Adjustments'!$A$70:$I$86,TRUNC(COLUMN(J$2)/5)+2,FALSE)*SUMIFS('IEA-MethaneAbatement'!$N:$N,'IEA-MethaneAbatement'!$O:$O,"&lt;"&amp;$B55,'IEA-MethaneAbatement'!$O:$O,"&gt;="&amp;$A55,'IEA-MethaneAbatement'!$M:$M,$D$1,'IEA-MethaneAbatement'!$B:$B,'Country Selector'!$A$2)))*(1+INDEX('EPA to IEA Scaling'!$F$8:$AO$8,,MATCH(J$2,'EPA to IEA Scaling'!$F$1:$AO$1,0)))</f>
        <v>0</v>
      </c>
      <c r="K55" cm="1">
        <f t="array" ref="K55">((VLOOKUP($B$1,'Multipliers and Adjustments'!$A$70:$I$86,TRUNC(COLUMN(K$2)/5)+2,FALSE)*SUMIFS('IEA-MethaneAbatement'!$N:$N,'IEA-MethaneAbatement'!$O:$O,"&lt;"&amp;$B55,'IEA-MethaneAbatement'!$O:$O,"&gt;="&amp;$A55,'IEA-MethaneAbatement'!$M:$M,$B$1,'IEA-MethaneAbatement'!$B:$B,'Country Selector'!$A$2)+VLOOKUP($C$1,'Multipliers and Adjustments'!$A$70:$I$86,TRUNC(COLUMN(K$2)/5)+2,FALSE)*SUMIFS('IEA-MethaneAbatement'!$N:$N,'IEA-MethaneAbatement'!$O:$O,"&lt;"&amp;$B55,'IEA-MethaneAbatement'!$O:$O,"&gt;="&amp;$A55,'IEA-MethaneAbatement'!$M:$M,$C$1,'IEA-MethaneAbatement'!$B:$B,'Country Selector'!$A$2)+VLOOKUP($D$1,'Multipliers and Adjustments'!$A$70:$I$86,TRUNC(COLUMN(K$2)/5)+2,FALSE)*SUMIFS('IEA-MethaneAbatement'!$N:$N,'IEA-MethaneAbatement'!$O:$O,"&lt;"&amp;$B55,'IEA-MethaneAbatement'!$O:$O,"&gt;="&amp;$A55,'IEA-MethaneAbatement'!$M:$M,$D$1,'IEA-MethaneAbatement'!$B:$B,'Country Selector'!$A$2)))*(1+INDEX('EPA to IEA Scaling'!$F$8:$AO$8,,MATCH(K$2,'EPA to IEA Scaling'!$F$1:$AO$1,0)))</f>
        <v>0</v>
      </c>
      <c r="L55" cm="1">
        <f t="array" ref="L55">((VLOOKUP($B$1,'Multipliers and Adjustments'!$A$70:$I$86,TRUNC(COLUMN(L$2)/5)+2,FALSE)*SUMIFS('IEA-MethaneAbatement'!$N:$N,'IEA-MethaneAbatement'!$O:$O,"&lt;"&amp;$B55,'IEA-MethaneAbatement'!$O:$O,"&gt;="&amp;$A55,'IEA-MethaneAbatement'!$M:$M,$B$1,'IEA-MethaneAbatement'!$B:$B,'Country Selector'!$A$2)+VLOOKUP($C$1,'Multipliers and Adjustments'!$A$70:$I$86,TRUNC(COLUMN(L$2)/5)+2,FALSE)*SUMIFS('IEA-MethaneAbatement'!$N:$N,'IEA-MethaneAbatement'!$O:$O,"&lt;"&amp;$B55,'IEA-MethaneAbatement'!$O:$O,"&gt;="&amp;$A55,'IEA-MethaneAbatement'!$M:$M,$C$1,'IEA-MethaneAbatement'!$B:$B,'Country Selector'!$A$2)+VLOOKUP($D$1,'Multipliers and Adjustments'!$A$70:$I$86,TRUNC(COLUMN(L$2)/5)+2,FALSE)*SUMIFS('IEA-MethaneAbatement'!$N:$N,'IEA-MethaneAbatement'!$O:$O,"&lt;"&amp;$B55,'IEA-MethaneAbatement'!$O:$O,"&gt;="&amp;$A55,'IEA-MethaneAbatement'!$M:$M,$D$1,'IEA-MethaneAbatement'!$B:$B,'Country Selector'!$A$2)))*(1+INDEX('EPA to IEA Scaling'!$F$8:$AO$8,,MATCH(L$2,'EPA to IEA Scaling'!$F$1:$AO$1,0)))</f>
        <v>0</v>
      </c>
      <c r="M55" s="31" cm="1">
        <f t="array" ref="M55">((VLOOKUP($B$1,'Multipliers and Adjustments'!$A$70:$I$86,TRUNC(COLUMN(M$2)/5)+2,FALSE)*SUMIFS('IEA-MethaneAbatement'!$N:$N,'IEA-MethaneAbatement'!$O:$O,"&lt;"&amp;$B55,'IEA-MethaneAbatement'!$O:$O,"&gt;="&amp;$A55,'IEA-MethaneAbatement'!$M:$M,$B$1,'IEA-MethaneAbatement'!$B:$B,'Country Selector'!$A$2)+VLOOKUP($C$1,'Multipliers and Adjustments'!$A$70:$I$86,TRUNC(COLUMN(M$2)/5)+2,FALSE)*SUMIFS('IEA-MethaneAbatement'!$N:$N,'IEA-MethaneAbatement'!$O:$O,"&lt;"&amp;$B55,'IEA-MethaneAbatement'!$O:$O,"&gt;="&amp;$A55,'IEA-MethaneAbatement'!$M:$M,$C$1,'IEA-MethaneAbatement'!$B:$B,'Country Selector'!$A$2)+VLOOKUP($D$1,'Multipliers and Adjustments'!$A$70:$I$86,TRUNC(COLUMN(M$2)/5)+2,FALSE)*SUMIFS('IEA-MethaneAbatement'!$N:$N,'IEA-MethaneAbatement'!$O:$O,"&lt;"&amp;$B55,'IEA-MethaneAbatement'!$O:$O,"&gt;="&amp;$A55,'IEA-MethaneAbatement'!$M:$M,$D$1,'IEA-MethaneAbatement'!$B:$B,'Country Selector'!$A$2)))*(1+INDEX('EPA to IEA Scaling'!$F$8:$AO$8,,MATCH(M$2,'EPA to IEA Scaling'!$F$1:$AO$1,0)))</f>
        <v>0</v>
      </c>
      <c r="N55" cm="1">
        <f t="array" ref="N55">((VLOOKUP($B$1,'Multipliers and Adjustments'!$A$70:$I$86,TRUNC(COLUMN(N$2)/5)+2,FALSE)*SUMIFS('IEA-MethaneAbatement'!$N:$N,'IEA-MethaneAbatement'!$O:$O,"&lt;"&amp;$B55,'IEA-MethaneAbatement'!$O:$O,"&gt;="&amp;$A55,'IEA-MethaneAbatement'!$M:$M,$B$1,'IEA-MethaneAbatement'!$B:$B,'Country Selector'!$A$2)+VLOOKUP($C$1,'Multipliers and Adjustments'!$A$70:$I$86,TRUNC(COLUMN(N$2)/5)+2,FALSE)*SUMIFS('IEA-MethaneAbatement'!$N:$N,'IEA-MethaneAbatement'!$O:$O,"&lt;"&amp;$B55,'IEA-MethaneAbatement'!$O:$O,"&gt;="&amp;$A55,'IEA-MethaneAbatement'!$M:$M,$C$1,'IEA-MethaneAbatement'!$B:$B,'Country Selector'!$A$2)+VLOOKUP($D$1,'Multipliers and Adjustments'!$A$70:$I$86,TRUNC(COLUMN(N$2)/5)+2,FALSE)*SUMIFS('IEA-MethaneAbatement'!$N:$N,'IEA-MethaneAbatement'!$O:$O,"&lt;"&amp;$B55,'IEA-MethaneAbatement'!$O:$O,"&gt;="&amp;$A55,'IEA-MethaneAbatement'!$M:$M,$D$1,'IEA-MethaneAbatement'!$B:$B,'Country Selector'!$A$2)))*(1+INDEX('EPA to IEA Scaling'!$F$8:$AO$8,,MATCH(N$2,'EPA to IEA Scaling'!$F$1:$AO$1,0)))</f>
        <v>0</v>
      </c>
      <c r="O55" cm="1">
        <f t="array" ref="O55">((VLOOKUP($B$1,'Multipliers and Adjustments'!$A$70:$I$86,TRUNC(COLUMN(O$2)/5)+2,FALSE)*SUMIFS('IEA-MethaneAbatement'!$N:$N,'IEA-MethaneAbatement'!$O:$O,"&lt;"&amp;$B55,'IEA-MethaneAbatement'!$O:$O,"&gt;="&amp;$A55,'IEA-MethaneAbatement'!$M:$M,$B$1,'IEA-MethaneAbatement'!$B:$B,'Country Selector'!$A$2)+VLOOKUP($C$1,'Multipliers and Adjustments'!$A$70:$I$86,TRUNC(COLUMN(O$2)/5)+2,FALSE)*SUMIFS('IEA-MethaneAbatement'!$N:$N,'IEA-MethaneAbatement'!$O:$O,"&lt;"&amp;$B55,'IEA-MethaneAbatement'!$O:$O,"&gt;="&amp;$A55,'IEA-MethaneAbatement'!$M:$M,$C$1,'IEA-MethaneAbatement'!$B:$B,'Country Selector'!$A$2)+VLOOKUP($D$1,'Multipliers and Adjustments'!$A$70:$I$86,TRUNC(COLUMN(O$2)/5)+2,FALSE)*SUMIFS('IEA-MethaneAbatement'!$N:$N,'IEA-MethaneAbatement'!$O:$O,"&lt;"&amp;$B55,'IEA-MethaneAbatement'!$O:$O,"&gt;="&amp;$A55,'IEA-MethaneAbatement'!$M:$M,$D$1,'IEA-MethaneAbatement'!$B:$B,'Country Selector'!$A$2)))*(1+INDEX('EPA to IEA Scaling'!$F$8:$AO$8,,MATCH(O$2,'EPA to IEA Scaling'!$F$1:$AO$1,0)))</f>
        <v>0</v>
      </c>
      <c r="P55" cm="1">
        <f t="array" ref="P55">((VLOOKUP($B$1,'Multipliers and Adjustments'!$A$70:$I$86,TRUNC(COLUMN(P$2)/5)+2,FALSE)*SUMIFS('IEA-MethaneAbatement'!$N:$N,'IEA-MethaneAbatement'!$O:$O,"&lt;"&amp;$B55,'IEA-MethaneAbatement'!$O:$O,"&gt;="&amp;$A55,'IEA-MethaneAbatement'!$M:$M,$B$1,'IEA-MethaneAbatement'!$B:$B,'Country Selector'!$A$2)+VLOOKUP($C$1,'Multipliers and Adjustments'!$A$70:$I$86,TRUNC(COLUMN(P$2)/5)+2,FALSE)*SUMIFS('IEA-MethaneAbatement'!$N:$N,'IEA-MethaneAbatement'!$O:$O,"&lt;"&amp;$B55,'IEA-MethaneAbatement'!$O:$O,"&gt;="&amp;$A55,'IEA-MethaneAbatement'!$M:$M,$C$1,'IEA-MethaneAbatement'!$B:$B,'Country Selector'!$A$2)+VLOOKUP($D$1,'Multipliers and Adjustments'!$A$70:$I$86,TRUNC(COLUMN(P$2)/5)+2,FALSE)*SUMIFS('IEA-MethaneAbatement'!$N:$N,'IEA-MethaneAbatement'!$O:$O,"&lt;"&amp;$B55,'IEA-MethaneAbatement'!$O:$O,"&gt;="&amp;$A55,'IEA-MethaneAbatement'!$M:$M,$D$1,'IEA-MethaneAbatement'!$B:$B,'Country Selector'!$A$2)))*(1+INDEX('EPA to IEA Scaling'!$F$8:$AO$8,,MATCH(P$2,'EPA to IEA Scaling'!$F$1:$AO$1,0)))</f>
        <v>0</v>
      </c>
      <c r="Q55" cm="1">
        <f t="array" ref="Q55">((VLOOKUP($B$1,'Multipliers and Adjustments'!$A$70:$I$86,TRUNC(COLUMN(Q$2)/5)+2,FALSE)*SUMIFS('IEA-MethaneAbatement'!$N:$N,'IEA-MethaneAbatement'!$O:$O,"&lt;"&amp;$B55,'IEA-MethaneAbatement'!$O:$O,"&gt;="&amp;$A55,'IEA-MethaneAbatement'!$M:$M,$B$1,'IEA-MethaneAbatement'!$B:$B,'Country Selector'!$A$2)+VLOOKUP($C$1,'Multipliers and Adjustments'!$A$70:$I$86,TRUNC(COLUMN(Q$2)/5)+2,FALSE)*SUMIFS('IEA-MethaneAbatement'!$N:$N,'IEA-MethaneAbatement'!$O:$O,"&lt;"&amp;$B55,'IEA-MethaneAbatement'!$O:$O,"&gt;="&amp;$A55,'IEA-MethaneAbatement'!$M:$M,$C$1,'IEA-MethaneAbatement'!$B:$B,'Country Selector'!$A$2)+VLOOKUP($D$1,'Multipliers and Adjustments'!$A$70:$I$86,TRUNC(COLUMN(Q$2)/5)+2,FALSE)*SUMIFS('IEA-MethaneAbatement'!$N:$N,'IEA-MethaneAbatement'!$O:$O,"&lt;"&amp;$B55,'IEA-MethaneAbatement'!$O:$O,"&gt;="&amp;$A55,'IEA-MethaneAbatement'!$M:$M,$D$1,'IEA-MethaneAbatement'!$B:$B,'Country Selector'!$A$2)))*(1+INDEX('EPA to IEA Scaling'!$F$8:$AO$8,,MATCH(Q$2,'EPA to IEA Scaling'!$F$1:$AO$1,0)))</f>
        <v>0</v>
      </c>
      <c r="R55" s="31" cm="1">
        <f t="array" ref="R55">((VLOOKUP($B$1,'Multipliers and Adjustments'!$A$70:$I$86,TRUNC(COLUMN(R$2)/5)+2,FALSE)*SUMIFS('IEA-MethaneAbatement'!$N:$N,'IEA-MethaneAbatement'!$O:$O,"&lt;"&amp;$B55,'IEA-MethaneAbatement'!$O:$O,"&gt;="&amp;$A55,'IEA-MethaneAbatement'!$M:$M,$B$1,'IEA-MethaneAbatement'!$B:$B,'Country Selector'!$A$2)+VLOOKUP($C$1,'Multipliers and Adjustments'!$A$70:$I$86,TRUNC(COLUMN(R$2)/5)+2,FALSE)*SUMIFS('IEA-MethaneAbatement'!$N:$N,'IEA-MethaneAbatement'!$O:$O,"&lt;"&amp;$B55,'IEA-MethaneAbatement'!$O:$O,"&gt;="&amp;$A55,'IEA-MethaneAbatement'!$M:$M,$C$1,'IEA-MethaneAbatement'!$B:$B,'Country Selector'!$A$2)+VLOOKUP($D$1,'Multipliers and Adjustments'!$A$70:$I$86,TRUNC(COLUMN(R$2)/5)+2,FALSE)*SUMIFS('IEA-MethaneAbatement'!$N:$N,'IEA-MethaneAbatement'!$O:$O,"&lt;"&amp;$B55,'IEA-MethaneAbatement'!$O:$O,"&gt;="&amp;$A55,'IEA-MethaneAbatement'!$M:$M,$D$1,'IEA-MethaneAbatement'!$B:$B,'Country Selector'!$A$2)))*(1+INDEX('EPA to IEA Scaling'!$F$8:$AO$8,,MATCH(R$2,'EPA to IEA Scaling'!$F$1:$AO$1,0)))</f>
        <v>0</v>
      </c>
      <c r="S55" cm="1">
        <f t="array" ref="S55">((VLOOKUP($B$1,'Multipliers and Adjustments'!$A$70:$I$86,TRUNC(COLUMN(S$2)/5)+2,FALSE)*SUMIFS('IEA-MethaneAbatement'!$N:$N,'IEA-MethaneAbatement'!$O:$O,"&lt;"&amp;$B55,'IEA-MethaneAbatement'!$O:$O,"&gt;="&amp;$A55,'IEA-MethaneAbatement'!$M:$M,$B$1,'IEA-MethaneAbatement'!$B:$B,'Country Selector'!$A$2)+VLOOKUP($C$1,'Multipliers and Adjustments'!$A$70:$I$86,TRUNC(COLUMN(S$2)/5)+2,FALSE)*SUMIFS('IEA-MethaneAbatement'!$N:$N,'IEA-MethaneAbatement'!$O:$O,"&lt;"&amp;$B55,'IEA-MethaneAbatement'!$O:$O,"&gt;="&amp;$A55,'IEA-MethaneAbatement'!$M:$M,$C$1,'IEA-MethaneAbatement'!$B:$B,'Country Selector'!$A$2)+VLOOKUP($D$1,'Multipliers and Adjustments'!$A$70:$I$86,TRUNC(COLUMN(S$2)/5)+2,FALSE)*SUMIFS('IEA-MethaneAbatement'!$N:$N,'IEA-MethaneAbatement'!$O:$O,"&lt;"&amp;$B55,'IEA-MethaneAbatement'!$O:$O,"&gt;="&amp;$A55,'IEA-MethaneAbatement'!$M:$M,$D$1,'IEA-MethaneAbatement'!$B:$B,'Country Selector'!$A$2)))*(1+INDEX('EPA to IEA Scaling'!$F$8:$AO$8,,MATCH(S$2,'EPA to IEA Scaling'!$F$1:$AO$1,0)))</f>
        <v>0</v>
      </c>
      <c r="T55" cm="1">
        <f t="array" ref="T55">((VLOOKUP($B$1,'Multipliers and Adjustments'!$A$70:$I$86,TRUNC(COLUMN(T$2)/5)+2,FALSE)*SUMIFS('IEA-MethaneAbatement'!$N:$N,'IEA-MethaneAbatement'!$O:$O,"&lt;"&amp;$B55,'IEA-MethaneAbatement'!$O:$O,"&gt;="&amp;$A55,'IEA-MethaneAbatement'!$M:$M,$B$1,'IEA-MethaneAbatement'!$B:$B,'Country Selector'!$A$2)+VLOOKUP($C$1,'Multipliers and Adjustments'!$A$70:$I$86,TRUNC(COLUMN(T$2)/5)+2,FALSE)*SUMIFS('IEA-MethaneAbatement'!$N:$N,'IEA-MethaneAbatement'!$O:$O,"&lt;"&amp;$B55,'IEA-MethaneAbatement'!$O:$O,"&gt;="&amp;$A55,'IEA-MethaneAbatement'!$M:$M,$C$1,'IEA-MethaneAbatement'!$B:$B,'Country Selector'!$A$2)+VLOOKUP($D$1,'Multipliers and Adjustments'!$A$70:$I$86,TRUNC(COLUMN(T$2)/5)+2,FALSE)*SUMIFS('IEA-MethaneAbatement'!$N:$N,'IEA-MethaneAbatement'!$O:$O,"&lt;"&amp;$B55,'IEA-MethaneAbatement'!$O:$O,"&gt;="&amp;$A55,'IEA-MethaneAbatement'!$M:$M,$D$1,'IEA-MethaneAbatement'!$B:$B,'Country Selector'!$A$2)))*(1+INDEX('EPA to IEA Scaling'!$F$8:$AO$8,,MATCH(T$2,'EPA to IEA Scaling'!$F$1:$AO$1,0)))</f>
        <v>0</v>
      </c>
      <c r="U55" cm="1">
        <f t="array" ref="U55">((VLOOKUP($B$1,'Multipliers and Adjustments'!$A$70:$I$86,TRUNC(COLUMN(U$2)/5)+2,FALSE)*SUMIFS('IEA-MethaneAbatement'!$N:$N,'IEA-MethaneAbatement'!$O:$O,"&lt;"&amp;$B55,'IEA-MethaneAbatement'!$O:$O,"&gt;="&amp;$A55,'IEA-MethaneAbatement'!$M:$M,$B$1,'IEA-MethaneAbatement'!$B:$B,'Country Selector'!$A$2)+VLOOKUP($C$1,'Multipliers and Adjustments'!$A$70:$I$86,TRUNC(COLUMN(U$2)/5)+2,FALSE)*SUMIFS('IEA-MethaneAbatement'!$N:$N,'IEA-MethaneAbatement'!$O:$O,"&lt;"&amp;$B55,'IEA-MethaneAbatement'!$O:$O,"&gt;="&amp;$A55,'IEA-MethaneAbatement'!$M:$M,$C$1,'IEA-MethaneAbatement'!$B:$B,'Country Selector'!$A$2)+VLOOKUP($D$1,'Multipliers and Adjustments'!$A$70:$I$86,TRUNC(COLUMN(U$2)/5)+2,FALSE)*SUMIFS('IEA-MethaneAbatement'!$N:$N,'IEA-MethaneAbatement'!$O:$O,"&lt;"&amp;$B55,'IEA-MethaneAbatement'!$O:$O,"&gt;="&amp;$A55,'IEA-MethaneAbatement'!$M:$M,$D$1,'IEA-MethaneAbatement'!$B:$B,'Country Selector'!$A$2)))*(1+INDEX('EPA to IEA Scaling'!$F$8:$AO$8,,MATCH(U$2,'EPA to IEA Scaling'!$F$1:$AO$1,0)))</f>
        <v>0</v>
      </c>
      <c r="V55" cm="1">
        <f t="array" ref="V55">((VLOOKUP($B$1,'Multipliers and Adjustments'!$A$70:$I$86,TRUNC(COLUMN(V$2)/5)+2,FALSE)*SUMIFS('IEA-MethaneAbatement'!$N:$N,'IEA-MethaneAbatement'!$O:$O,"&lt;"&amp;$B55,'IEA-MethaneAbatement'!$O:$O,"&gt;="&amp;$A55,'IEA-MethaneAbatement'!$M:$M,$B$1,'IEA-MethaneAbatement'!$B:$B,'Country Selector'!$A$2)+VLOOKUP($C$1,'Multipliers and Adjustments'!$A$70:$I$86,TRUNC(COLUMN(V$2)/5)+2,FALSE)*SUMIFS('IEA-MethaneAbatement'!$N:$N,'IEA-MethaneAbatement'!$O:$O,"&lt;"&amp;$B55,'IEA-MethaneAbatement'!$O:$O,"&gt;="&amp;$A55,'IEA-MethaneAbatement'!$M:$M,$C$1,'IEA-MethaneAbatement'!$B:$B,'Country Selector'!$A$2)+VLOOKUP($D$1,'Multipliers and Adjustments'!$A$70:$I$86,TRUNC(COLUMN(V$2)/5)+2,FALSE)*SUMIFS('IEA-MethaneAbatement'!$N:$N,'IEA-MethaneAbatement'!$O:$O,"&lt;"&amp;$B55,'IEA-MethaneAbatement'!$O:$O,"&gt;="&amp;$A55,'IEA-MethaneAbatement'!$M:$M,$D$1,'IEA-MethaneAbatement'!$B:$B,'Country Selector'!$A$2)))*(1+INDEX('EPA to IEA Scaling'!$F$8:$AO$8,,MATCH(V$2,'EPA to IEA Scaling'!$F$1:$AO$1,0)))</f>
        <v>0</v>
      </c>
      <c r="W55" s="31" cm="1">
        <f t="array" ref="W55">((VLOOKUP($B$1,'Multipliers and Adjustments'!$A$70:$I$86,TRUNC(COLUMN(W$2)/5)+2,FALSE)*SUMIFS('IEA-MethaneAbatement'!$N:$N,'IEA-MethaneAbatement'!$O:$O,"&lt;"&amp;$B55,'IEA-MethaneAbatement'!$O:$O,"&gt;="&amp;$A55,'IEA-MethaneAbatement'!$M:$M,$B$1,'IEA-MethaneAbatement'!$B:$B,'Country Selector'!$A$2)+VLOOKUP($C$1,'Multipliers and Adjustments'!$A$70:$I$86,TRUNC(COLUMN(W$2)/5)+2,FALSE)*SUMIFS('IEA-MethaneAbatement'!$N:$N,'IEA-MethaneAbatement'!$O:$O,"&lt;"&amp;$B55,'IEA-MethaneAbatement'!$O:$O,"&gt;="&amp;$A55,'IEA-MethaneAbatement'!$M:$M,$C$1,'IEA-MethaneAbatement'!$B:$B,'Country Selector'!$A$2)+VLOOKUP($D$1,'Multipliers and Adjustments'!$A$70:$I$86,TRUNC(COLUMN(W$2)/5)+2,FALSE)*SUMIFS('IEA-MethaneAbatement'!$N:$N,'IEA-MethaneAbatement'!$O:$O,"&lt;"&amp;$B55,'IEA-MethaneAbatement'!$O:$O,"&gt;="&amp;$A55,'IEA-MethaneAbatement'!$M:$M,$D$1,'IEA-MethaneAbatement'!$B:$B,'Country Selector'!$A$2)))*(1+INDEX('EPA to IEA Scaling'!$F$8:$AO$8,,MATCH(W$2,'EPA to IEA Scaling'!$F$1:$AO$1,0)))</f>
        <v>0</v>
      </c>
      <c r="X55" cm="1">
        <f t="array" ref="X55">((VLOOKUP($B$1,'Multipliers and Adjustments'!$A$70:$I$86,TRUNC(COLUMN(X$2)/5)+2,FALSE)*SUMIFS('IEA-MethaneAbatement'!$N:$N,'IEA-MethaneAbatement'!$O:$O,"&lt;"&amp;$B55,'IEA-MethaneAbatement'!$O:$O,"&gt;="&amp;$A55,'IEA-MethaneAbatement'!$M:$M,$B$1,'IEA-MethaneAbatement'!$B:$B,'Country Selector'!$A$2)+VLOOKUP($C$1,'Multipliers and Adjustments'!$A$70:$I$86,TRUNC(COLUMN(X$2)/5)+2,FALSE)*SUMIFS('IEA-MethaneAbatement'!$N:$N,'IEA-MethaneAbatement'!$O:$O,"&lt;"&amp;$B55,'IEA-MethaneAbatement'!$O:$O,"&gt;="&amp;$A55,'IEA-MethaneAbatement'!$M:$M,$C$1,'IEA-MethaneAbatement'!$B:$B,'Country Selector'!$A$2)+VLOOKUP($D$1,'Multipliers and Adjustments'!$A$70:$I$86,TRUNC(COLUMN(X$2)/5)+2,FALSE)*SUMIFS('IEA-MethaneAbatement'!$N:$N,'IEA-MethaneAbatement'!$O:$O,"&lt;"&amp;$B55,'IEA-MethaneAbatement'!$O:$O,"&gt;="&amp;$A55,'IEA-MethaneAbatement'!$M:$M,$D$1,'IEA-MethaneAbatement'!$B:$B,'Country Selector'!$A$2)))*(1+INDEX('EPA to IEA Scaling'!$F$8:$AO$8,,MATCH(X$2,'EPA to IEA Scaling'!$F$1:$AO$1,0)))</f>
        <v>0</v>
      </c>
      <c r="Y55" cm="1">
        <f t="array" ref="Y55">((VLOOKUP($B$1,'Multipliers and Adjustments'!$A$70:$I$86,TRUNC(COLUMN(Y$2)/5)+2,FALSE)*SUMIFS('IEA-MethaneAbatement'!$N:$N,'IEA-MethaneAbatement'!$O:$O,"&lt;"&amp;$B55,'IEA-MethaneAbatement'!$O:$O,"&gt;="&amp;$A55,'IEA-MethaneAbatement'!$M:$M,$B$1,'IEA-MethaneAbatement'!$B:$B,'Country Selector'!$A$2)+VLOOKUP($C$1,'Multipliers and Adjustments'!$A$70:$I$86,TRUNC(COLUMN(Y$2)/5)+2,FALSE)*SUMIFS('IEA-MethaneAbatement'!$N:$N,'IEA-MethaneAbatement'!$O:$O,"&lt;"&amp;$B55,'IEA-MethaneAbatement'!$O:$O,"&gt;="&amp;$A55,'IEA-MethaneAbatement'!$M:$M,$C$1,'IEA-MethaneAbatement'!$B:$B,'Country Selector'!$A$2)+VLOOKUP($D$1,'Multipliers and Adjustments'!$A$70:$I$86,TRUNC(COLUMN(Y$2)/5)+2,FALSE)*SUMIFS('IEA-MethaneAbatement'!$N:$N,'IEA-MethaneAbatement'!$O:$O,"&lt;"&amp;$B55,'IEA-MethaneAbatement'!$O:$O,"&gt;="&amp;$A55,'IEA-MethaneAbatement'!$M:$M,$D$1,'IEA-MethaneAbatement'!$B:$B,'Country Selector'!$A$2)))*(1+INDEX('EPA to IEA Scaling'!$F$8:$AO$8,,MATCH(Y$2,'EPA to IEA Scaling'!$F$1:$AO$1,0)))</f>
        <v>0</v>
      </c>
      <c r="Z55" cm="1">
        <f t="array" ref="Z55">((VLOOKUP($B$1,'Multipliers and Adjustments'!$A$70:$I$86,TRUNC(COLUMN(Z$2)/5)+2,FALSE)*SUMIFS('IEA-MethaneAbatement'!$N:$N,'IEA-MethaneAbatement'!$O:$O,"&lt;"&amp;$B55,'IEA-MethaneAbatement'!$O:$O,"&gt;="&amp;$A55,'IEA-MethaneAbatement'!$M:$M,$B$1,'IEA-MethaneAbatement'!$B:$B,'Country Selector'!$A$2)+VLOOKUP($C$1,'Multipliers and Adjustments'!$A$70:$I$86,TRUNC(COLUMN(Z$2)/5)+2,FALSE)*SUMIFS('IEA-MethaneAbatement'!$N:$N,'IEA-MethaneAbatement'!$O:$O,"&lt;"&amp;$B55,'IEA-MethaneAbatement'!$O:$O,"&gt;="&amp;$A55,'IEA-MethaneAbatement'!$M:$M,$C$1,'IEA-MethaneAbatement'!$B:$B,'Country Selector'!$A$2)+VLOOKUP($D$1,'Multipliers and Adjustments'!$A$70:$I$86,TRUNC(COLUMN(Z$2)/5)+2,FALSE)*SUMIFS('IEA-MethaneAbatement'!$N:$N,'IEA-MethaneAbatement'!$O:$O,"&lt;"&amp;$B55,'IEA-MethaneAbatement'!$O:$O,"&gt;="&amp;$A55,'IEA-MethaneAbatement'!$M:$M,$D$1,'IEA-MethaneAbatement'!$B:$B,'Country Selector'!$A$2)))*(1+INDEX('EPA to IEA Scaling'!$F$8:$AO$8,,MATCH(Z$2,'EPA to IEA Scaling'!$F$1:$AO$1,0)))</f>
        <v>0</v>
      </c>
      <c r="AA55" cm="1">
        <f t="array" ref="AA55">((VLOOKUP($B$1,'Multipliers and Adjustments'!$A$70:$I$86,TRUNC(COLUMN(AA$2)/5)+2,FALSE)*SUMIFS('IEA-MethaneAbatement'!$N:$N,'IEA-MethaneAbatement'!$O:$O,"&lt;"&amp;$B55,'IEA-MethaneAbatement'!$O:$O,"&gt;="&amp;$A55,'IEA-MethaneAbatement'!$M:$M,$B$1,'IEA-MethaneAbatement'!$B:$B,'Country Selector'!$A$2)+VLOOKUP($C$1,'Multipliers and Adjustments'!$A$70:$I$86,TRUNC(COLUMN(AA$2)/5)+2,FALSE)*SUMIFS('IEA-MethaneAbatement'!$N:$N,'IEA-MethaneAbatement'!$O:$O,"&lt;"&amp;$B55,'IEA-MethaneAbatement'!$O:$O,"&gt;="&amp;$A55,'IEA-MethaneAbatement'!$M:$M,$C$1,'IEA-MethaneAbatement'!$B:$B,'Country Selector'!$A$2)+VLOOKUP($D$1,'Multipliers and Adjustments'!$A$70:$I$86,TRUNC(COLUMN(AA$2)/5)+2,FALSE)*SUMIFS('IEA-MethaneAbatement'!$N:$N,'IEA-MethaneAbatement'!$O:$O,"&lt;"&amp;$B55,'IEA-MethaneAbatement'!$O:$O,"&gt;="&amp;$A55,'IEA-MethaneAbatement'!$M:$M,$D$1,'IEA-MethaneAbatement'!$B:$B,'Country Selector'!$A$2)))*(1+INDEX('EPA to IEA Scaling'!$F$8:$AO$8,,MATCH(AA$2,'EPA to IEA Scaling'!$F$1:$AO$1,0)))</f>
        <v>0</v>
      </c>
      <c r="AB55" s="31" cm="1">
        <f t="array" ref="AB55">((VLOOKUP($B$1,'Multipliers and Adjustments'!$A$70:$I$86,TRUNC(COLUMN(AB$2)/5)+2,FALSE)*SUMIFS('IEA-MethaneAbatement'!$N:$N,'IEA-MethaneAbatement'!$O:$O,"&lt;"&amp;$B55,'IEA-MethaneAbatement'!$O:$O,"&gt;="&amp;$A55,'IEA-MethaneAbatement'!$M:$M,$B$1,'IEA-MethaneAbatement'!$B:$B,'Country Selector'!$A$2)+VLOOKUP($C$1,'Multipliers and Adjustments'!$A$70:$I$86,TRUNC(COLUMN(AB$2)/5)+2,FALSE)*SUMIFS('IEA-MethaneAbatement'!$N:$N,'IEA-MethaneAbatement'!$O:$O,"&lt;"&amp;$B55,'IEA-MethaneAbatement'!$O:$O,"&gt;="&amp;$A55,'IEA-MethaneAbatement'!$M:$M,$C$1,'IEA-MethaneAbatement'!$B:$B,'Country Selector'!$A$2)+VLOOKUP($D$1,'Multipliers and Adjustments'!$A$70:$I$86,TRUNC(COLUMN(AB$2)/5)+2,FALSE)*SUMIFS('IEA-MethaneAbatement'!$N:$N,'IEA-MethaneAbatement'!$O:$O,"&lt;"&amp;$B55,'IEA-MethaneAbatement'!$O:$O,"&gt;="&amp;$A55,'IEA-MethaneAbatement'!$M:$M,$D$1,'IEA-MethaneAbatement'!$B:$B,'Country Selector'!$A$2)))*(1+INDEX('EPA to IEA Scaling'!$F$8:$AO$8,,MATCH(AB$2,'EPA to IEA Scaling'!$F$1:$AO$1,0)))</f>
        <v>0</v>
      </c>
      <c r="AC55" cm="1">
        <f t="array" ref="AC55">((VLOOKUP($B$1,'Multipliers and Adjustments'!$A$70:$I$86,TRUNC(COLUMN(AC$2)/5)+2,FALSE)*SUMIFS('IEA-MethaneAbatement'!$N:$N,'IEA-MethaneAbatement'!$O:$O,"&lt;"&amp;$B55,'IEA-MethaneAbatement'!$O:$O,"&gt;="&amp;$A55,'IEA-MethaneAbatement'!$M:$M,$B$1,'IEA-MethaneAbatement'!$B:$B,'Country Selector'!$A$2)+VLOOKUP($C$1,'Multipliers and Adjustments'!$A$70:$I$86,TRUNC(COLUMN(AC$2)/5)+2,FALSE)*SUMIFS('IEA-MethaneAbatement'!$N:$N,'IEA-MethaneAbatement'!$O:$O,"&lt;"&amp;$B55,'IEA-MethaneAbatement'!$O:$O,"&gt;="&amp;$A55,'IEA-MethaneAbatement'!$M:$M,$C$1,'IEA-MethaneAbatement'!$B:$B,'Country Selector'!$A$2)+VLOOKUP($D$1,'Multipliers and Adjustments'!$A$70:$I$86,TRUNC(COLUMN(AC$2)/5)+2,FALSE)*SUMIFS('IEA-MethaneAbatement'!$N:$N,'IEA-MethaneAbatement'!$O:$O,"&lt;"&amp;$B55,'IEA-MethaneAbatement'!$O:$O,"&gt;="&amp;$A55,'IEA-MethaneAbatement'!$M:$M,$D$1,'IEA-MethaneAbatement'!$B:$B,'Country Selector'!$A$2)))*(1+INDEX('EPA to IEA Scaling'!$F$8:$AO$8,,MATCH(AC$2,'EPA to IEA Scaling'!$F$1:$AO$1,0)))</f>
        <v>0</v>
      </c>
      <c r="AD55" cm="1">
        <f t="array" ref="AD55">((VLOOKUP($B$1,'Multipliers and Adjustments'!$A$70:$I$86,TRUNC(COLUMN(AD$2)/5)+2,FALSE)*SUMIFS('IEA-MethaneAbatement'!$N:$N,'IEA-MethaneAbatement'!$O:$O,"&lt;"&amp;$B55,'IEA-MethaneAbatement'!$O:$O,"&gt;="&amp;$A55,'IEA-MethaneAbatement'!$M:$M,$B$1,'IEA-MethaneAbatement'!$B:$B,'Country Selector'!$A$2)+VLOOKUP($C$1,'Multipliers and Adjustments'!$A$70:$I$86,TRUNC(COLUMN(AD$2)/5)+2,FALSE)*SUMIFS('IEA-MethaneAbatement'!$N:$N,'IEA-MethaneAbatement'!$O:$O,"&lt;"&amp;$B55,'IEA-MethaneAbatement'!$O:$O,"&gt;="&amp;$A55,'IEA-MethaneAbatement'!$M:$M,$C$1,'IEA-MethaneAbatement'!$B:$B,'Country Selector'!$A$2)+VLOOKUP($D$1,'Multipliers and Adjustments'!$A$70:$I$86,TRUNC(COLUMN(AD$2)/5)+2,FALSE)*SUMIFS('IEA-MethaneAbatement'!$N:$N,'IEA-MethaneAbatement'!$O:$O,"&lt;"&amp;$B55,'IEA-MethaneAbatement'!$O:$O,"&gt;="&amp;$A55,'IEA-MethaneAbatement'!$M:$M,$D$1,'IEA-MethaneAbatement'!$B:$B,'Country Selector'!$A$2)))*(1+INDEX('EPA to IEA Scaling'!$F$8:$AO$8,,MATCH(AD$2,'EPA to IEA Scaling'!$F$1:$AO$1,0)))</f>
        <v>0</v>
      </c>
      <c r="AE55" cm="1">
        <f t="array" ref="AE55">((VLOOKUP($B$1,'Multipliers and Adjustments'!$A$70:$I$86,TRUNC(COLUMN(AE$2)/5)+2,FALSE)*SUMIFS('IEA-MethaneAbatement'!$N:$N,'IEA-MethaneAbatement'!$O:$O,"&lt;"&amp;$B55,'IEA-MethaneAbatement'!$O:$O,"&gt;="&amp;$A55,'IEA-MethaneAbatement'!$M:$M,$B$1,'IEA-MethaneAbatement'!$B:$B,'Country Selector'!$A$2)+VLOOKUP($C$1,'Multipliers and Adjustments'!$A$70:$I$86,TRUNC(COLUMN(AE$2)/5)+2,FALSE)*SUMIFS('IEA-MethaneAbatement'!$N:$N,'IEA-MethaneAbatement'!$O:$O,"&lt;"&amp;$B55,'IEA-MethaneAbatement'!$O:$O,"&gt;="&amp;$A55,'IEA-MethaneAbatement'!$M:$M,$C$1,'IEA-MethaneAbatement'!$B:$B,'Country Selector'!$A$2)+VLOOKUP($D$1,'Multipliers and Adjustments'!$A$70:$I$86,TRUNC(COLUMN(AE$2)/5)+2,FALSE)*SUMIFS('IEA-MethaneAbatement'!$N:$N,'IEA-MethaneAbatement'!$O:$O,"&lt;"&amp;$B55,'IEA-MethaneAbatement'!$O:$O,"&gt;="&amp;$A55,'IEA-MethaneAbatement'!$M:$M,$D$1,'IEA-MethaneAbatement'!$B:$B,'Country Selector'!$A$2)))*(1+INDEX('EPA to IEA Scaling'!$F$8:$AO$8,,MATCH(AE$2,'EPA to IEA Scaling'!$F$1:$AO$1,0)))</f>
        <v>0</v>
      </c>
      <c r="AF55" cm="1">
        <f t="array" ref="AF55">((VLOOKUP($B$1,'Multipliers and Adjustments'!$A$70:$I$86,TRUNC(COLUMN(AF$2)/5)+2,FALSE)*SUMIFS('IEA-MethaneAbatement'!$N:$N,'IEA-MethaneAbatement'!$O:$O,"&lt;"&amp;$B55,'IEA-MethaneAbatement'!$O:$O,"&gt;="&amp;$A55,'IEA-MethaneAbatement'!$M:$M,$B$1,'IEA-MethaneAbatement'!$B:$B,'Country Selector'!$A$2)+VLOOKUP($C$1,'Multipliers and Adjustments'!$A$70:$I$86,TRUNC(COLUMN(AF$2)/5)+2,FALSE)*SUMIFS('IEA-MethaneAbatement'!$N:$N,'IEA-MethaneAbatement'!$O:$O,"&lt;"&amp;$B55,'IEA-MethaneAbatement'!$O:$O,"&gt;="&amp;$A55,'IEA-MethaneAbatement'!$M:$M,$C$1,'IEA-MethaneAbatement'!$B:$B,'Country Selector'!$A$2)+VLOOKUP($D$1,'Multipliers and Adjustments'!$A$70:$I$86,TRUNC(COLUMN(AF$2)/5)+2,FALSE)*SUMIFS('IEA-MethaneAbatement'!$N:$N,'IEA-MethaneAbatement'!$O:$O,"&lt;"&amp;$B55,'IEA-MethaneAbatement'!$O:$O,"&gt;="&amp;$A55,'IEA-MethaneAbatement'!$M:$M,$D$1,'IEA-MethaneAbatement'!$B:$B,'Country Selector'!$A$2)))*(1+INDEX('EPA to IEA Scaling'!$F$8:$AO$8,,MATCH(AF$2,'EPA to IEA Scaling'!$F$1:$AO$1,0)))</f>
        <v>0</v>
      </c>
      <c r="AG55" s="31" cm="1">
        <f t="array" ref="AG55">((VLOOKUP($B$1,'Multipliers and Adjustments'!$A$70:$I$86,TRUNC(COLUMN(AG$2)/5)+2,FALSE)*SUMIFS('IEA-MethaneAbatement'!$N:$N,'IEA-MethaneAbatement'!$O:$O,"&lt;"&amp;$B55,'IEA-MethaneAbatement'!$O:$O,"&gt;="&amp;$A55,'IEA-MethaneAbatement'!$M:$M,$B$1,'IEA-MethaneAbatement'!$B:$B,'Country Selector'!$A$2)+VLOOKUP($C$1,'Multipliers and Adjustments'!$A$70:$I$86,TRUNC(COLUMN(AG$2)/5)+2,FALSE)*SUMIFS('IEA-MethaneAbatement'!$N:$N,'IEA-MethaneAbatement'!$O:$O,"&lt;"&amp;$B55,'IEA-MethaneAbatement'!$O:$O,"&gt;="&amp;$A55,'IEA-MethaneAbatement'!$M:$M,$C$1,'IEA-MethaneAbatement'!$B:$B,'Country Selector'!$A$2)+VLOOKUP($D$1,'Multipliers and Adjustments'!$A$70:$I$86,TRUNC(COLUMN(AG$2)/5)+2,FALSE)*SUMIFS('IEA-MethaneAbatement'!$N:$N,'IEA-MethaneAbatement'!$O:$O,"&lt;"&amp;$B55,'IEA-MethaneAbatement'!$O:$O,"&gt;="&amp;$A55,'IEA-MethaneAbatement'!$M:$M,$D$1,'IEA-MethaneAbatement'!$B:$B,'Country Selector'!$A$2)))*(1+INDEX('EPA to IEA Scaling'!$F$8:$AO$8,,MATCH(AG$2,'EPA to IEA Scaling'!$F$1:$AO$1,0)))</f>
        <v>0</v>
      </c>
      <c r="AH55" cm="1">
        <f t="array" ref="AH55">((VLOOKUP($B$1,'Multipliers and Adjustments'!$A$70:$I$86,TRUNC(COLUMN(AH$2)/5)+2,FALSE)*SUMIFS('IEA-MethaneAbatement'!$N:$N,'IEA-MethaneAbatement'!$O:$O,"&lt;"&amp;$B55,'IEA-MethaneAbatement'!$O:$O,"&gt;="&amp;$A55,'IEA-MethaneAbatement'!$M:$M,$B$1,'IEA-MethaneAbatement'!$B:$B,'Country Selector'!$A$2)+VLOOKUP($C$1,'Multipliers and Adjustments'!$A$70:$I$86,TRUNC(COLUMN(AH$2)/5)+2,FALSE)*SUMIFS('IEA-MethaneAbatement'!$N:$N,'IEA-MethaneAbatement'!$O:$O,"&lt;"&amp;$B55,'IEA-MethaneAbatement'!$O:$O,"&gt;="&amp;$A55,'IEA-MethaneAbatement'!$M:$M,$C$1,'IEA-MethaneAbatement'!$B:$B,'Country Selector'!$A$2)+VLOOKUP($D$1,'Multipliers and Adjustments'!$A$70:$I$86,TRUNC(COLUMN(AH$2)/5)+2,FALSE)*SUMIFS('IEA-MethaneAbatement'!$N:$N,'IEA-MethaneAbatement'!$O:$O,"&lt;"&amp;$B55,'IEA-MethaneAbatement'!$O:$O,"&gt;="&amp;$A55,'IEA-MethaneAbatement'!$M:$M,$D$1,'IEA-MethaneAbatement'!$B:$B,'Country Selector'!$A$2)))*(1+INDEX('EPA to IEA Scaling'!$F$8:$AO$8,,MATCH(AH$2,'EPA to IEA Scaling'!$F$1:$AO$1,0)))</f>
        <v>0</v>
      </c>
      <c r="AI55" cm="1">
        <f t="array" ref="AI55">((VLOOKUP($B$1,'Multipliers and Adjustments'!$A$70:$I$86,TRUNC(COLUMN(AI$2)/5)+2,FALSE)*SUMIFS('IEA-MethaneAbatement'!$N:$N,'IEA-MethaneAbatement'!$O:$O,"&lt;"&amp;$B55,'IEA-MethaneAbatement'!$O:$O,"&gt;="&amp;$A55,'IEA-MethaneAbatement'!$M:$M,$B$1,'IEA-MethaneAbatement'!$B:$B,'Country Selector'!$A$2)+VLOOKUP($C$1,'Multipliers and Adjustments'!$A$70:$I$86,TRUNC(COLUMN(AI$2)/5)+2,FALSE)*SUMIFS('IEA-MethaneAbatement'!$N:$N,'IEA-MethaneAbatement'!$O:$O,"&lt;"&amp;$B55,'IEA-MethaneAbatement'!$O:$O,"&gt;="&amp;$A55,'IEA-MethaneAbatement'!$M:$M,$C$1,'IEA-MethaneAbatement'!$B:$B,'Country Selector'!$A$2)+VLOOKUP($D$1,'Multipliers and Adjustments'!$A$70:$I$86,TRUNC(COLUMN(AI$2)/5)+2,FALSE)*SUMIFS('IEA-MethaneAbatement'!$N:$N,'IEA-MethaneAbatement'!$O:$O,"&lt;"&amp;$B55,'IEA-MethaneAbatement'!$O:$O,"&gt;="&amp;$A55,'IEA-MethaneAbatement'!$M:$M,$D$1,'IEA-MethaneAbatement'!$B:$B,'Country Selector'!$A$2)))*(1+INDEX('EPA to IEA Scaling'!$F$8:$AO$8,,MATCH(AI$2,'EPA to IEA Scaling'!$F$1:$AO$1,0)))</f>
        <v>0</v>
      </c>
      <c r="AJ55" cm="1">
        <f t="array" ref="AJ55">((VLOOKUP($B$1,'Multipliers and Adjustments'!$A$70:$I$86,TRUNC(COLUMN(AJ$2)/5)+2,FALSE)*SUMIFS('IEA-MethaneAbatement'!$N:$N,'IEA-MethaneAbatement'!$O:$O,"&lt;"&amp;$B55,'IEA-MethaneAbatement'!$O:$O,"&gt;="&amp;$A55,'IEA-MethaneAbatement'!$M:$M,$B$1,'IEA-MethaneAbatement'!$B:$B,'Country Selector'!$A$2)+VLOOKUP($C$1,'Multipliers and Adjustments'!$A$70:$I$86,TRUNC(COLUMN(AJ$2)/5)+2,FALSE)*SUMIFS('IEA-MethaneAbatement'!$N:$N,'IEA-MethaneAbatement'!$O:$O,"&lt;"&amp;$B55,'IEA-MethaneAbatement'!$O:$O,"&gt;="&amp;$A55,'IEA-MethaneAbatement'!$M:$M,$C$1,'IEA-MethaneAbatement'!$B:$B,'Country Selector'!$A$2)+VLOOKUP($D$1,'Multipliers and Adjustments'!$A$70:$I$86,TRUNC(COLUMN(AJ$2)/5)+2,FALSE)*SUMIFS('IEA-MethaneAbatement'!$N:$N,'IEA-MethaneAbatement'!$O:$O,"&lt;"&amp;$B55,'IEA-MethaneAbatement'!$O:$O,"&gt;="&amp;$A55,'IEA-MethaneAbatement'!$M:$M,$D$1,'IEA-MethaneAbatement'!$B:$B,'Country Selector'!$A$2)))*(1+INDEX('EPA to IEA Scaling'!$F$8:$AO$8,,MATCH(AJ$2,'EPA to IEA Scaling'!$F$1:$AO$1,0)))</f>
        <v>0</v>
      </c>
      <c r="AK55" cm="1">
        <f t="array" ref="AK55">((VLOOKUP($B$1,'Multipliers and Adjustments'!$A$70:$I$86,TRUNC(COLUMN(AK$2)/5)+2,FALSE)*SUMIFS('IEA-MethaneAbatement'!$N:$N,'IEA-MethaneAbatement'!$O:$O,"&lt;"&amp;$B55,'IEA-MethaneAbatement'!$O:$O,"&gt;="&amp;$A55,'IEA-MethaneAbatement'!$M:$M,$B$1,'IEA-MethaneAbatement'!$B:$B,'Country Selector'!$A$2)+VLOOKUP($C$1,'Multipliers and Adjustments'!$A$70:$I$86,TRUNC(COLUMN(AK$2)/5)+2,FALSE)*SUMIFS('IEA-MethaneAbatement'!$N:$N,'IEA-MethaneAbatement'!$O:$O,"&lt;"&amp;$B55,'IEA-MethaneAbatement'!$O:$O,"&gt;="&amp;$A55,'IEA-MethaneAbatement'!$M:$M,$C$1,'IEA-MethaneAbatement'!$B:$B,'Country Selector'!$A$2)+VLOOKUP($D$1,'Multipliers and Adjustments'!$A$70:$I$86,TRUNC(COLUMN(AK$2)/5)+2,FALSE)*SUMIFS('IEA-MethaneAbatement'!$N:$N,'IEA-MethaneAbatement'!$O:$O,"&lt;"&amp;$B55,'IEA-MethaneAbatement'!$O:$O,"&gt;="&amp;$A55,'IEA-MethaneAbatement'!$M:$M,$D$1,'IEA-MethaneAbatement'!$B:$B,'Country Selector'!$A$2)))*(1+INDEX('EPA to IEA Scaling'!$F$8:$AO$8,,MATCH(AK$2,'EPA to IEA Scaling'!$F$1:$AO$1,0)))</f>
        <v>0</v>
      </c>
      <c r="AL55" s="31" cm="1">
        <f t="array" ref="AL55">((VLOOKUP($B$1,'Multipliers and Adjustments'!$A$70:$I$86,TRUNC(COLUMN(AL$2)/5)+2,FALSE)*SUMIFS('IEA-MethaneAbatement'!$N:$N,'IEA-MethaneAbatement'!$O:$O,"&lt;"&amp;$B55,'IEA-MethaneAbatement'!$O:$O,"&gt;="&amp;$A55,'IEA-MethaneAbatement'!$M:$M,$B$1,'IEA-MethaneAbatement'!$B:$B,'Country Selector'!$A$2)+VLOOKUP($C$1,'Multipliers and Adjustments'!$A$70:$I$86,TRUNC(COLUMN(AL$2)/5)+2,FALSE)*SUMIFS('IEA-MethaneAbatement'!$N:$N,'IEA-MethaneAbatement'!$O:$O,"&lt;"&amp;$B55,'IEA-MethaneAbatement'!$O:$O,"&gt;="&amp;$A55,'IEA-MethaneAbatement'!$M:$M,$C$1,'IEA-MethaneAbatement'!$B:$B,'Country Selector'!$A$2)+VLOOKUP($D$1,'Multipliers and Adjustments'!$A$70:$I$86,TRUNC(COLUMN(AL$2)/5)+2,FALSE)*SUMIFS('IEA-MethaneAbatement'!$N:$N,'IEA-MethaneAbatement'!$O:$O,"&lt;"&amp;$B55,'IEA-MethaneAbatement'!$O:$O,"&gt;="&amp;$A55,'IEA-MethaneAbatement'!$M:$M,$D$1,'IEA-MethaneAbatement'!$B:$B,'Country Selector'!$A$2)))*(1+INDEX('EPA to IEA Scaling'!$F$8:$AO$8,,MATCH(AL$2,'EPA to IEA Scaling'!$F$1:$AO$1,0)))</f>
        <v>0</v>
      </c>
    </row>
    <row r="56" spans="1:38" x14ac:dyDescent="0.45">
      <c r="A56" s="12">
        <f t="shared" si="1"/>
        <v>650</v>
      </c>
      <c r="B56" s="11">
        <f t="shared" si="0"/>
        <v>700</v>
      </c>
      <c r="C56" s="47" cm="1">
        <f t="array" ref="C56">((VLOOKUP($B$1,'Multipliers and Adjustments'!$A$70:$I$86,TRUNC(COLUMN(C$2)/5)+2,FALSE)*SUMIFS('IEA-MethaneAbatement'!$N:$N,'IEA-MethaneAbatement'!$O:$O,"&lt;"&amp;$B56,'IEA-MethaneAbatement'!$O:$O,"&gt;="&amp;$A56,'IEA-MethaneAbatement'!$M:$M,$B$1,'IEA-MethaneAbatement'!$B:$B,'Country Selector'!$A$2)+VLOOKUP($C$1,'Multipliers and Adjustments'!$A$70:$I$86,TRUNC(COLUMN(C$2)/5)+2,FALSE)*SUMIFS('IEA-MethaneAbatement'!$N:$N,'IEA-MethaneAbatement'!$O:$O,"&lt;"&amp;$B56,'IEA-MethaneAbatement'!$O:$O,"&gt;="&amp;$A56,'IEA-MethaneAbatement'!$M:$M,$C$1,'IEA-MethaneAbatement'!$B:$B,'Country Selector'!$A$2)+VLOOKUP($D$1,'Multipliers and Adjustments'!$A$70:$I$86,TRUNC(COLUMN(C$2)/5)+2,FALSE)*SUMIFS('IEA-MethaneAbatement'!$N:$N,'IEA-MethaneAbatement'!$O:$O,"&lt;"&amp;$B56,'IEA-MethaneAbatement'!$O:$O,"&gt;="&amp;$A56,'IEA-MethaneAbatement'!$M:$M,$D$1,'IEA-MethaneAbatement'!$B:$B,'Country Selector'!$A$2)))*(1+INDEX('EPA to IEA Scaling'!$F$8:$AO$8,,MATCH(C$2,'EPA to IEA Scaling'!$F$1:$AO$1,0)))</f>
        <v>0</v>
      </c>
      <c r="D56" cm="1">
        <f t="array" ref="D56">((VLOOKUP($B$1,'Multipliers and Adjustments'!$A$70:$I$86,TRUNC(COLUMN(D$2)/5)+2,FALSE)*SUMIFS('IEA-MethaneAbatement'!$N:$N,'IEA-MethaneAbatement'!$O:$O,"&lt;"&amp;$B56,'IEA-MethaneAbatement'!$O:$O,"&gt;="&amp;$A56,'IEA-MethaneAbatement'!$M:$M,$B$1,'IEA-MethaneAbatement'!$B:$B,'Country Selector'!$A$2)+VLOOKUP($C$1,'Multipliers and Adjustments'!$A$70:$I$86,TRUNC(COLUMN(D$2)/5)+2,FALSE)*SUMIFS('IEA-MethaneAbatement'!$N:$N,'IEA-MethaneAbatement'!$O:$O,"&lt;"&amp;$B56,'IEA-MethaneAbatement'!$O:$O,"&gt;="&amp;$A56,'IEA-MethaneAbatement'!$M:$M,$C$1,'IEA-MethaneAbatement'!$B:$B,'Country Selector'!$A$2)+VLOOKUP($D$1,'Multipliers and Adjustments'!$A$70:$I$86,TRUNC(COLUMN(D$2)/5)+2,FALSE)*SUMIFS('IEA-MethaneAbatement'!$N:$N,'IEA-MethaneAbatement'!$O:$O,"&lt;"&amp;$B56,'IEA-MethaneAbatement'!$O:$O,"&gt;="&amp;$A56,'IEA-MethaneAbatement'!$M:$M,$D$1,'IEA-MethaneAbatement'!$B:$B,'Country Selector'!$A$2)))*(1+INDEX('EPA to IEA Scaling'!$F$8:$AO$8,,MATCH(D$2,'EPA to IEA Scaling'!$F$1:$AO$1,0)))</f>
        <v>0</v>
      </c>
      <c r="E56" cm="1">
        <f t="array" ref="E56">((VLOOKUP($B$1,'Multipliers and Adjustments'!$A$70:$I$86,TRUNC(COLUMN(E$2)/5)+2,FALSE)*SUMIFS('IEA-MethaneAbatement'!$N:$N,'IEA-MethaneAbatement'!$O:$O,"&lt;"&amp;$B56,'IEA-MethaneAbatement'!$O:$O,"&gt;="&amp;$A56,'IEA-MethaneAbatement'!$M:$M,$B$1,'IEA-MethaneAbatement'!$B:$B,'Country Selector'!$A$2)+VLOOKUP($C$1,'Multipliers and Adjustments'!$A$70:$I$86,TRUNC(COLUMN(E$2)/5)+2,FALSE)*SUMIFS('IEA-MethaneAbatement'!$N:$N,'IEA-MethaneAbatement'!$O:$O,"&lt;"&amp;$B56,'IEA-MethaneAbatement'!$O:$O,"&gt;="&amp;$A56,'IEA-MethaneAbatement'!$M:$M,$C$1,'IEA-MethaneAbatement'!$B:$B,'Country Selector'!$A$2)+VLOOKUP($D$1,'Multipliers and Adjustments'!$A$70:$I$86,TRUNC(COLUMN(E$2)/5)+2,FALSE)*SUMIFS('IEA-MethaneAbatement'!$N:$N,'IEA-MethaneAbatement'!$O:$O,"&lt;"&amp;$B56,'IEA-MethaneAbatement'!$O:$O,"&gt;="&amp;$A56,'IEA-MethaneAbatement'!$M:$M,$D$1,'IEA-MethaneAbatement'!$B:$B,'Country Selector'!$A$2)))*(1+INDEX('EPA to IEA Scaling'!$F$8:$AO$8,,MATCH(E$2,'EPA to IEA Scaling'!$F$1:$AO$1,0)))</f>
        <v>0</v>
      </c>
      <c r="F56" cm="1">
        <f t="array" ref="F56">((VLOOKUP($B$1,'Multipliers and Adjustments'!$A$70:$I$86,TRUNC(COLUMN(F$2)/5)+2,FALSE)*SUMIFS('IEA-MethaneAbatement'!$N:$N,'IEA-MethaneAbatement'!$O:$O,"&lt;"&amp;$B56,'IEA-MethaneAbatement'!$O:$O,"&gt;="&amp;$A56,'IEA-MethaneAbatement'!$M:$M,$B$1,'IEA-MethaneAbatement'!$B:$B,'Country Selector'!$A$2)+VLOOKUP($C$1,'Multipliers and Adjustments'!$A$70:$I$86,TRUNC(COLUMN(F$2)/5)+2,FALSE)*SUMIFS('IEA-MethaneAbatement'!$N:$N,'IEA-MethaneAbatement'!$O:$O,"&lt;"&amp;$B56,'IEA-MethaneAbatement'!$O:$O,"&gt;="&amp;$A56,'IEA-MethaneAbatement'!$M:$M,$C$1,'IEA-MethaneAbatement'!$B:$B,'Country Selector'!$A$2)+VLOOKUP($D$1,'Multipliers and Adjustments'!$A$70:$I$86,TRUNC(COLUMN(F$2)/5)+2,FALSE)*SUMIFS('IEA-MethaneAbatement'!$N:$N,'IEA-MethaneAbatement'!$O:$O,"&lt;"&amp;$B56,'IEA-MethaneAbatement'!$O:$O,"&gt;="&amp;$A56,'IEA-MethaneAbatement'!$M:$M,$D$1,'IEA-MethaneAbatement'!$B:$B,'Country Selector'!$A$2)))*(1+INDEX('EPA to IEA Scaling'!$F$8:$AO$8,,MATCH(F$2,'EPA to IEA Scaling'!$F$1:$AO$1,0)))</f>
        <v>0</v>
      </c>
      <c r="G56" cm="1">
        <f t="array" ref="G56">((VLOOKUP($B$1,'Multipliers and Adjustments'!$A$70:$I$86,TRUNC(COLUMN(G$2)/5)+2,FALSE)*SUMIFS('IEA-MethaneAbatement'!$N:$N,'IEA-MethaneAbatement'!$O:$O,"&lt;"&amp;$B56,'IEA-MethaneAbatement'!$O:$O,"&gt;="&amp;$A56,'IEA-MethaneAbatement'!$M:$M,$B$1,'IEA-MethaneAbatement'!$B:$B,'Country Selector'!$A$2)+VLOOKUP($C$1,'Multipliers and Adjustments'!$A$70:$I$86,TRUNC(COLUMN(G$2)/5)+2,FALSE)*SUMIFS('IEA-MethaneAbatement'!$N:$N,'IEA-MethaneAbatement'!$O:$O,"&lt;"&amp;$B56,'IEA-MethaneAbatement'!$O:$O,"&gt;="&amp;$A56,'IEA-MethaneAbatement'!$M:$M,$C$1,'IEA-MethaneAbatement'!$B:$B,'Country Selector'!$A$2)+VLOOKUP($D$1,'Multipliers and Adjustments'!$A$70:$I$86,TRUNC(COLUMN(G$2)/5)+2,FALSE)*SUMIFS('IEA-MethaneAbatement'!$N:$N,'IEA-MethaneAbatement'!$O:$O,"&lt;"&amp;$B56,'IEA-MethaneAbatement'!$O:$O,"&gt;="&amp;$A56,'IEA-MethaneAbatement'!$M:$M,$D$1,'IEA-MethaneAbatement'!$B:$B,'Country Selector'!$A$2)))*(1+INDEX('EPA to IEA Scaling'!$F$8:$AO$8,,MATCH(G$2,'EPA to IEA Scaling'!$F$1:$AO$1,0)))</f>
        <v>0</v>
      </c>
      <c r="H56" s="31" cm="1">
        <f t="array" ref="H56">((VLOOKUP($B$1,'Multipliers and Adjustments'!$A$70:$I$86,TRUNC(COLUMN(H$2)/5)+2,FALSE)*SUMIFS('IEA-MethaneAbatement'!$N:$N,'IEA-MethaneAbatement'!$O:$O,"&lt;"&amp;$B56,'IEA-MethaneAbatement'!$O:$O,"&gt;="&amp;$A56,'IEA-MethaneAbatement'!$M:$M,$B$1,'IEA-MethaneAbatement'!$B:$B,'Country Selector'!$A$2)+VLOOKUP($C$1,'Multipliers and Adjustments'!$A$70:$I$86,TRUNC(COLUMN(H$2)/5)+2,FALSE)*SUMIFS('IEA-MethaneAbatement'!$N:$N,'IEA-MethaneAbatement'!$O:$O,"&lt;"&amp;$B56,'IEA-MethaneAbatement'!$O:$O,"&gt;="&amp;$A56,'IEA-MethaneAbatement'!$M:$M,$C$1,'IEA-MethaneAbatement'!$B:$B,'Country Selector'!$A$2)+VLOOKUP($D$1,'Multipliers and Adjustments'!$A$70:$I$86,TRUNC(COLUMN(H$2)/5)+2,FALSE)*SUMIFS('IEA-MethaneAbatement'!$N:$N,'IEA-MethaneAbatement'!$O:$O,"&lt;"&amp;$B56,'IEA-MethaneAbatement'!$O:$O,"&gt;="&amp;$A56,'IEA-MethaneAbatement'!$M:$M,$D$1,'IEA-MethaneAbatement'!$B:$B,'Country Selector'!$A$2)))*(1+INDEX('EPA to IEA Scaling'!$F$8:$AO$8,,MATCH(H$2,'EPA to IEA Scaling'!$F$1:$AO$1,0)))</f>
        <v>0</v>
      </c>
      <c r="I56" cm="1">
        <f t="array" ref="I56">((VLOOKUP($B$1,'Multipliers and Adjustments'!$A$70:$I$86,TRUNC(COLUMN(I$2)/5)+2,FALSE)*SUMIFS('IEA-MethaneAbatement'!$N:$N,'IEA-MethaneAbatement'!$O:$O,"&lt;"&amp;$B56,'IEA-MethaneAbatement'!$O:$O,"&gt;="&amp;$A56,'IEA-MethaneAbatement'!$M:$M,$B$1,'IEA-MethaneAbatement'!$B:$B,'Country Selector'!$A$2)+VLOOKUP($C$1,'Multipliers and Adjustments'!$A$70:$I$86,TRUNC(COLUMN(I$2)/5)+2,FALSE)*SUMIFS('IEA-MethaneAbatement'!$N:$N,'IEA-MethaneAbatement'!$O:$O,"&lt;"&amp;$B56,'IEA-MethaneAbatement'!$O:$O,"&gt;="&amp;$A56,'IEA-MethaneAbatement'!$M:$M,$C$1,'IEA-MethaneAbatement'!$B:$B,'Country Selector'!$A$2)+VLOOKUP($D$1,'Multipliers and Adjustments'!$A$70:$I$86,TRUNC(COLUMN(I$2)/5)+2,FALSE)*SUMIFS('IEA-MethaneAbatement'!$N:$N,'IEA-MethaneAbatement'!$O:$O,"&lt;"&amp;$B56,'IEA-MethaneAbatement'!$O:$O,"&gt;="&amp;$A56,'IEA-MethaneAbatement'!$M:$M,$D$1,'IEA-MethaneAbatement'!$B:$B,'Country Selector'!$A$2)))*(1+INDEX('EPA to IEA Scaling'!$F$8:$AO$8,,MATCH(I$2,'EPA to IEA Scaling'!$F$1:$AO$1,0)))</f>
        <v>0</v>
      </c>
      <c r="J56" cm="1">
        <f t="array" ref="J56">((VLOOKUP($B$1,'Multipliers and Adjustments'!$A$70:$I$86,TRUNC(COLUMN(J$2)/5)+2,FALSE)*SUMIFS('IEA-MethaneAbatement'!$N:$N,'IEA-MethaneAbatement'!$O:$O,"&lt;"&amp;$B56,'IEA-MethaneAbatement'!$O:$O,"&gt;="&amp;$A56,'IEA-MethaneAbatement'!$M:$M,$B$1,'IEA-MethaneAbatement'!$B:$B,'Country Selector'!$A$2)+VLOOKUP($C$1,'Multipliers and Adjustments'!$A$70:$I$86,TRUNC(COLUMN(J$2)/5)+2,FALSE)*SUMIFS('IEA-MethaneAbatement'!$N:$N,'IEA-MethaneAbatement'!$O:$O,"&lt;"&amp;$B56,'IEA-MethaneAbatement'!$O:$O,"&gt;="&amp;$A56,'IEA-MethaneAbatement'!$M:$M,$C$1,'IEA-MethaneAbatement'!$B:$B,'Country Selector'!$A$2)+VLOOKUP($D$1,'Multipliers and Adjustments'!$A$70:$I$86,TRUNC(COLUMN(J$2)/5)+2,FALSE)*SUMIFS('IEA-MethaneAbatement'!$N:$N,'IEA-MethaneAbatement'!$O:$O,"&lt;"&amp;$B56,'IEA-MethaneAbatement'!$O:$O,"&gt;="&amp;$A56,'IEA-MethaneAbatement'!$M:$M,$D$1,'IEA-MethaneAbatement'!$B:$B,'Country Selector'!$A$2)))*(1+INDEX('EPA to IEA Scaling'!$F$8:$AO$8,,MATCH(J$2,'EPA to IEA Scaling'!$F$1:$AO$1,0)))</f>
        <v>0</v>
      </c>
      <c r="K56" cm="1">
        <f t="array" ref="K56">((VLOOKUP($B$1,'Multipliers and Adjustments'!$A$70:$I$86,TRUNC(COLUMN(K$2)/5)+2,FALSE)*SUMIFS('IEA-MethaneAbatement'!$N:$N,'IEA-MethaneAbatement'!$O:$O,"&lt;"&amp;$B56,'IEA-MethaneAbatement'!$O:$O,"&gt;="&amp;$A56,'IEA-MethaneAbatement'!$M:$M,$B$1,'IEA-MethaneAbatement'!$B:$B,'Country Selector'!$A$2)+VLOOKUP($C$1,'Multipliers and Adjustments'!$A$70:$I$86,TRUNC(COLUMN(K$2)/5)+2,FALSE)*SUMIFS('IEA-MethaneAbatement'!$N:$N,'IEA-MethaneAbatement'!$O:$O,"&lt;"&amp;$B56,'IEA-MethaneAbatement'!$O:$O,"&gt;="&amp;$A56,'IEA-MethaneAbatement'!$M:$M,$C$1,'IEA-MethaneAbatement'!$B:$B,'Country Selector'!$A$2)+VLOOKUP($D$1,'Multipliers and Adjustments'!$A$70:$I$86,TRUNC(COLUMN(K$2)/5)+2,FALSE)*SUMIFS('IEA-MethaneAbatement'!$N:$N,'IEA-MethaneAbatement'!$O:$O,"&lt;"&amp;$B56,'IEA-MethaneAbatement'!$O:$O,"&gt;="&amp;$A56,'IEA-MethaneAbatement'!$M:$M,$D$1,'IEA-MethaneAbatement'!$B:$B,'Country Selector'!$A$2)))*(1+INDEX('EPA to IEA Scaling'!$F$8:$AO$8,,MATCH(K$2,'EPA to IEA Scaling'!$F$1:$AO$1,0)))</f>
        <v>0</v>
      </c>
      <c r="L56" cm="1">
        <f t="array" ref="L56">((VLOOKUP($B$1,'Multipliers and Adjustments'!$A$70:$I$86,TRUNC(COLUMN(L$2)/5)+2,FALSE)*SUMIFS('IEA-MethaneAbatement'!$N:$N,'IEA-MethaneAbatement'!$O:$O,"&lt;"&amp;$B56,'IEA-MethaneAbatement'!$O:$O,"&gt;="&amp;$A56,'IEA-MethaneAbatement'!$M:$M,$B$1,'IEA-MethaneAbatement'!$B:$B,'Country Selector'!$A$2)+VLOOKUP($C$1,'Multipliers and Adjustments'!$A$70:$I$86,TRUNC(COLUMN(L$2)/5)+2,FALSE)*SUMIFS('IEA-MethaneAbatement'!$N:$N,'IEA-MethaneAbatement'!$O:$O,"&lt;"&amp;$B56,'IEA-MethaneAbatement'!$O:$O,"&gt;="&amp;$A56,'IEA-MethaneAbatement'!$M:$M,$C$1,'IEA-MethaneAbatement'!$B:$B,'Country Selector'!$A$2)+VLOOKUP($D$1,'Multipliers and Adjustments'!$A$70:$I$86,TRUNC(COLUMN(L$2)/5)+2,FALSE)*SUMIFS('IEA-MethaneAbatement'!$N:$N,'IEA-MethaneAbatement'!$O:$O,"&lt;"&amp;$B56,'IEA-MethaneAbatement'!$O:$O,"&gt;="&amp;$A56,'IEA-MethaneAbatement'!$M:$M,$D$1,'IEA-MethaneAbatement'!$B:$B,'Country Selector'!$A$2)))*(1+INDEX('EPA to IEA Scaling'!$F$8:$AO$8,,MATCH(L$2,'EPA to IEA Scaling'!$F$1:$AO$1,0)))</f>
        <v>0</v>
      </c>
      <c r="M56" s="31" cm="1">
        <f t="array" ref="M56">((VLOOKUP($B$1,'Multipliers and Adjustments'!$A$70:$I$86,TRUNC(COLUMN(M$2)/5)+2,FALSE)*SUMIFS('IEA-MethaneAbatement'!$N:$N,'IEA-MethaneAbatement'!$O:$O,"&lt;"&amp;$B56,'IEA-MethaneAbatement'!$O:$O,"&gt;="&amp;$A56,'IEA-MethaneAbatement'!$M:$M,$B$1,'IEA-MethaneAbatement'!$B:$B,'Country Selector'!$A$2)+VLOOKUP($C$1,'Multipliers and Adjustments'!$A$70:$I$86,TRUNC(COLUMN(M$2)/5)+2,FALSE)*SUMIFS('IEA-MethaneAbatement'!$N:$N,'IEA-MethaneAbatement'!$O:$O,"&lt;"&amp;$B56,'IEA-MethaneAbatement'!$O:$O,"&gt;="&amp;$A56,'IEA-MethaneAbatement'!$M:$M,$C$1,'IEA-MethaneAbatement'!$B:$B,'Country Selector'!$A$2)+VLOOKUP($D$1,'Multipliers and Adjustments'!$A$70:$I$86,TRUNC(COLUMN(M$2)/5)+2,FALSE)*SUMIFS('IEA-MethaneAbatement'!$N:$N,'IEA-MethaneAbatement'!$O:$O,"&lt;"&amp;$B56,'IEA-MethaneAbatement'!$O:$O,"&gt;="&amp;$A56,'IEA-MethaneAbatement'!$M:$M,$D$1,'IEA-MethaneAbatement'!$B:$B,'Country Selector'!$A$2)))*(1+INDEX('EPA to IEA Scaling'!$F$8:$AO$8,,MATCH(M$2,'EPA to IEA Scaling'!$F$1:$AO$1,0)))</f>
        <v>0</v>
      </c>
      <c r="N56" cm="1">
        <f t="array" ref="N56">((VLOOKUP($B$1,'Multipliers and Adjustments'!$A$70:$I$86,TRUNC(COLUMN(N$2)/5)+2,FALSE)*SUMIFS('IEA-MethaneAbatement'!$N:$N,'IEA-MethaneAbatement'!$O:$O,"&lt;"&amp;$B56,'IEA-MethaneAbatement'!$O:$O,"&gt;="&amp;$A56,'IEA-MethaneAbatement'!$M:$M,$B$1,'IEA-MethaneAbatement'!$B:$B,'Country Selector'!$A$2)+VLOOKUP($C$1,'Multipliers and Adjustments'!$A$70:$I$86,TRUNC(COLUMN(N$2)/5)+2,FALSE)*SUMIFS('IEA-MethaneAbatement'!$N:$N,'IEA-MethaneAbatement'!$O:$O,"&lt;"&amp;$B56,'IEA-MethaneAbatement'!$O:$O,"&gt;="&amp;$A56,'IEA-MethaneAbatement'!$M:$M,$C$1,'IEA-MethaneAbatement'!$B:$B,'Country Selector'!$A$2)+VLOOKUP($D$1,'Multipliers and Adjustments'!$A$70:$I$86,TRUNC(COLUMN(N$2)/5)+2,FALSE)*SUMIFS('IEA-MethaneAbatement'!$N:$N,'IEA-MethaneAbatement'!$O:$O,"&lt;"&amp;$B56,'IEA-MethaneAbatement'!$O:$O,"&gt;="&amp;$A56,'IEA-MethaneAbatement'!$M:$M,$D$1,'IEA-MethaneAbatement'!$B:$B,'Country Selector'!$A$2)))*(1+INDEX('EPA to IEA Scaling'!$F$8:$AO$8,,MATCH(N$2,'EPA to IEA Scaling'!$F$1:$AO$1,0)))</f>
        <v>0</v>
      </c>
      <c r="O56" cm="1">
        <f t="array" ref="O56">((VLOOKUP($B$1,'Multipliers and Adjustments'!$A$70:$I$86,TRUNC(COLUMN(O$2)/5)+2,FALSE)*SUMIFS('IEA-MethaneAbatement'!$N:$N,'IEA-MethaneAbatement'!$O:$O,"&lt;"&amp;$B56,'IEA-MethaneAbatement'!$O:$O,"&gt;="&amp;$A56,'IEA-MethaneAbatement'!$M:$M,$B$1,'IEA-MethaneAbatement'!$B:$B,'Country Selector'!$A$2)+VLOOKUP($C$1,'Multipliers and Adjustments'!$A$70:$I$86,TRUNC(COLUMN(O$2)/5)+2,FALSE)*SUMIFS('IEA-MethaneAbatement'!$N:$N,'IEA-MethaneAbatement'!$O:$O,"&lt;"&amp;$B56,'IEA-MethaneAbatement'!$O:$O,"&gt;="&amp;$A56,'IEA-MethaneAbatement'!$M:$M,$C$1,'IEA-MethaneAbatement'!$B:$B,'Country Selector'!$A$2)+VLOOKUP($D$1,'Multipliers and Adjustments'!$A$70:$I$86,TRUNC(COLUMN(O$2)/5)+2,FALSE)*SUMIFS('IEA-MethaneAbatement'!$N:$N,'IEA-MethaneAbatement'!$O:$O,"&lt;"&amp;$B56,'IEA-MethaneAbatement'!$O:$O,"&gt;="&amp;$A56,'IEA-MethaneAbatement'!$M:$M,$D$1,'IEA-MethaneAbatement'!$B:$B,'Country Selector'!$A$2)))*(1+INDEX('EPA to IEA Scaling'!$F$8:$AO$8,,MATCH(O$2,'EPA to IEA Scaling'!$F$1:$AO$1,0)))</f>
        <v>0</v>
      </c>
      <c r="P56" cm="1">
        <f t="array" ref="P56">((VLOOKUP($B$1,'Multipliers and Adjustments'!$A$70:$I$86,TRUNC(COLUMN(P$2)/5)+2,FALSE)*SUMIFS('IEA-MethaneAbatement'!$N:$N,'IEA-MethaneAbatement'!$O:$O,"&lt;"&amp;$B56,'IEA-MethaneAbatement'!$O:$O,"&gt;="&amp;$A56,'IEA-MethaneAbatement'!$M:$M,$B$1,'IEA-MethaneAbatement'!$B:$B,'Country Selector'!$A$2)+VLOOKUP($C$1,'Multipliers and Adjustments'!$A$70:$I$86,TRUNC(COLUMN(P$2)/5)+2,FALSE)*SUMIFS('IEA-MethaneAbatement'!$N:$N,'IEA-MethaneAbatement'!$O:$O,"&lt;"&amp;$B56,'IEA-MethaneAbatement'!$O:$O,"&gt;="&amp;$A56,'IEA-MethaneAbatement'!$M:$M,$C$1,'IEA-MethaneAbatement'!$B:$B,'Country Selector'!$A$2)+VLOOKUP($D$1,'Multipliers and Adjustments'!$A$70:$I$86,TRUNC(COLUMN(P$2)/5)+2,FALSE)*SUMIFS('IEA-MethaneAbatement'!$N:$N,'IEA-MethaneAbatement'!$O:$O,"&lt;"&amp;$B56,'IEA-MethaneAbatement'!$O:$O,"&gt;="&amp;$A56,'IEA-MethaneAbatement'!$M:$M,$D$1,'IEA-MethaneAbatement'!$B:$B,'Country Selector'!$A$2)))*(1+INDEX('EPA to IEA Scaling'!$F$8:$AO$8,,MATCH(P$2,'EPA to IEA Scaling'!$F$1:$AO$1,0)))</f>
        <v>0</v>
      </c>
      <c r="Q56" cm="1">
        <f t="array" ref="Q56">((VLOOKUP($B$1,'Multipliers and Adjustments'!$A$70:$I$86,TRUNC(COLUMN(Q$2)/5)+2,FALSE)*SUMIFS('IEA-MethaneAbatement'!$N:$N,'IEA-MethaneAbatement'!$O:$O,"&lt;"&amp;$B56,'IEA-MethaneAbatement'!$O:$O,"&gt;="&amp;$A56,'IEA-MethaneAbatement'!$M:$M,$B$1,'IEA-MethaneAbatement'!$B:$B,'Country Selector'!$A$2)+VLOOKUP($C$1,'Multipliers and Adjustments'!$A$70:$I$86,TRUNC(COLUMN(Q$2)/5)+2,FALSE)*SUMIFS('IEA-MethaneAbatement'!$N:$N,'IEA-MethaneAbatement'!$O:$O,"&lt;"&amp;$B56,'IEA-MethaneAbatement'!$O:$O,"&gt;="&amp;$A56,'IEA-MethaneAbatement'!$M:$M,$C$1,'IEA-MethaneAbatement'!$B:$B,'Country Selector'!$A$2)+VLOOKUP($D$1,'Multipliers and Adjustments'!$A$70:$I$86,TRUNC(COLUMN(Q$2)/5)+2,FALSE)*SUMIFS('IEA-MethaneAbatement'!$N:$N,'IEA-MethaneAbatement'!$O:$O,"&lt;"&amp;$B56,'IEA-MethaneAbatement'!$O:$O,"&gt;="&amp;$A56,'IEA-MethaneAbatement'!$M:$M,$D$1,'IEA-MethaneAbatement'!$B:$B,'Country Selector'!$A$2)))*(1+INDEX('EPA to IEA Scaling'!$F$8:$AO$8,,MATCH(Q$2,'EPA to IEA Scaling'!$F$1:$AO$1,0)))</f>
        <v>0</v>
      </c>
      <c r="R56" s="31" cm="1">
        <f t="array" ref="R56">((VLOOKUP($B$1,'Multipliers and Adjustments'!$A$70:$I$86,TRUNC(COLUMN(R$2)/5)+2,FALSE)*SUMIFS('IEA-MethaneAbatement'!$N:$N,'IEA-MethaneAbatement'!$O:$O,"&lt;"&amp;$B56,'IEA-MethaneAbatement'!$O:$O,"&gt;="&amp;$A56,'IEA-MethaneAbatement'!$M:$M,$B$1,'IEA-MethaneAbatement'!$B:$B,'Country Selector'!$A$2)+VLOOKUP($C$1,'Multipliers and Adjustments'!$A$70:$I$86,TRUNC(COLUMN(R$2)/5)+2,FALSE)*SUMIFS('IEA-MethaneAbatement'!$N:$N,'IEA-MethaneAbatement'!$O:$O,"&lt;"&amp;$B56,'IEA-MethaneAbatement'!$O:$O,"&gt;="&amp;$A56,'IEA-MethaneAbatement'!$M:$M,$C$1,'IEA-MethaneAbatement'!$B:$B,'Country Selector'!$A$2)+VLOOKUP($D$1,'Multipliers and Adjustments'!$A$70:$I$86,TRUNC(COLUMN(R$2)/5)+2,FALSE)*SUMIFS('IEA-MethaneAbatement'!$N:$N,'IEA-MethaneAbatement'!$O:$O,"&lt;"&amp;$B56,'IEA-MethaneAbatement'!$O:$O,"&gt;="&amp;$A56,'IEA-MethaneAbatement'!$M:$M,$D$1,'IEA-MethaneAbatement'!$B:$B,'Country Selector'!$A$2)))*(1+INDEX('EPA to IEA Scaling'!$F$8:$AO$8,,MATCH(R$2,'EPA to IEA Scaling'!$F$1:$AO$1,0)))</f>
        <v>0</v>
      </c>
      <c r="S56" cm="1">
        <f t="array" ref="S56">((VLOOKUP($B$1,'Multipliers and Adjustments'!$A$70:$I$86,TRUNC(COLUMN(S$2)/5)+2,FALSE)*SUMIFS('IEA-MethaneAbatement'!$N:$N,'IEA-MethaneAbatement'!$O:$O,"&lt;"&amp;$B56,'IEA-MethaneAbatement'!$O:$O,"&gt;="&amp;$A56,'IEA-MethaneAbatement'!$M:$M,$B$1,'IEA-MethaneAbatement'!$B:$B,'Country Selector'!$A$2)+VLOOKUP($C$1,'Multipliers and Adjustments'!$A$70:$I$86,TRUNC(COLUMN(S$2)/5)+2,FALSE)*SUMIFS('IEA-MethaneAbatement'!$N:$N,'IEA-MethaneAbatement'!$O:$O,"&lt;"&amp;$B56,'IEA-MethaneAbatement'!$O:$O,"&gt;="&amp;$A56,'IEA-MethaneAbatement'!$M:$M,$C$1,'IEA-MethaneAbatement'!$B:$B,'Country Selector'!$A$2)+VLOOKUP($D$1,'Multipliers and Adjustments'!$A$70:$I$86,TRUNC(COLUMN(S$2)/5)+2,FALSE)*SUMIFS('IEA-MethaneAbatement'!$N:$N,'IEA-MethaneAbatement'!$O:$O,"&lt;"&amp;$B56,'IEA-MethaneAbatement'!$O:$O,"&gt;="&amp;$A56,'IEA-MethaneAbatement'!$M:$M,$D$1,'IEA-MethaneAbatement'!$B:$B,'Country Selector'!$A$2)))*(1+INDEX('EPA to IEA Scaling'!$F$8:$AO$8,,MATCH(S$2,'EPA to IEA Scaling'!$F$1:$AO$1,0)))</f>
        <v>0</v>
      </c>
      <c r="T56" cm="1">
        <f t="array" ref="T56">((VLOOKUP($B$1,'Multipliers and Adjustments'!$A$70:$I$86,TRUNC(COLUMN(T$2)/5)+2,FALSE)*SUMIFS('IEA-MethaneAbatement'!$N:$N,'IEA-MethaneAbatement'!$O:$O,"&lt;"&amp;$B56,'IEA-MethaneAbatement'!$O:$O,"&gt;="&amp;$A56,'IEA-MethaneAbatement'!$M:$M,$B$1,'IEA-MethaneAbatement'!$B:$B,'Country Selector'!$A$2)+VLOOKUP($C$1,'Multipliers and Adjustments'!$A$70:$I$86,TRUNC(COLUMN(T$2)/5)+2,FALSE)*SUMIFS('IEA-MethaneAbatement'!$N:$N,'IEA-MethaneAbatement'!$O:$O,"&lt;"&amp;$B56,'IEA-MethaneAbatement'!$O:$O,"&gt;="&amp;$A56,'IEA-MethaneAbatement'!$M:$M,$C$1,'IEA-MethaneAbatement'!$B:$B,'Country Selector'!$A$2)+VLOOKUP($D$1,'Multipliers and Adjustments'!$A$70:$I$86,TRUNC(COLUMN(T$2)/5)+2,FALSE)*SUMIFS('IEA-MethaneAbatement'!$N:$N,'IEA-MethaneAbatement'!$O:$O,"&lt;"&amp;$B56,'IEA-MethaneAbatement'!$O:$O,"&gt;="&amp;$A56,'IEA-MethaneAbatement'!$M:$M,$D$1,'IEA-MethaneAbatement'!$B:$B,'Country Selector'!$A$2)))*(1+INDEX('EPA to IEA Scaling'!$F$8:$AO$8,,MATCH(T$2,'EPA to IEA Scaling'!$F$1:$AO$1,0)))</f>
        <v>0</v>
      </c>
      <c r="U56" cm="1">
        <f t="array" ref="U56">((VLOOKUP($B$1,'Multipliers and Adjustments'!$A$70:$I$86,TRUNC(COLUMN(U$2)/5)+2,FALSE)*SUMIFS('IEA-MethaneAbatement'!$N:$N,'IEA-MethaneAbatement'!$O:$O,"&lt;"&amp;$B56,'IEA-MethaneAbatement'!$O:$O,"&gt;="&amp;$A56,'IEA-MethaneAbatement'!$M:$M,$B$1,'IEA-MethaneAbatement'!$B:$B,'Country Selector'!$A$2)+VLOOKUP($C$1,'Multipliers and Adjustments'!$A$70:$I$86,TRUNC(COLUMN(U$2)/5)+2,FALSE)*SUMIFS('IEA-MethaneAbatement'!$N:$N,'IEA-MethaneAbatement'!$O:$O,"&lt;"&amp;$B56,'IEA-MethaneAbatement'!$O:$O,"&gt;="&amp;$A56,'IEA-MethaneAbatement'!$M:$M,$C$1,'IEA-MethaneAbatement'!$B:$B,'Country Selector'!$A$2)+VLOOKUP($D$1,'Multipliers and Adjustments'!$A$70:$I$86,TRUNC(COLUMN(U$2)/5)+2,FALSE)*SUMIFS('IEA-MethaneAbatement'!$N:$N,'IEA-MethaneAbatement'!$O:$O,"&lt;"&amp;$B56,'IEA-MethaneAbatement'!$O:$O,"&gt;="&amp;$A56,'IEA-MethaneAbatement'!$M:$M,$D$1,'IEA-MethaneAbatement'!$B:$B,'Country Selector'!$A$2)))*(1+INDEX('EPA to IEA Scaling'!$F$8:$AO$8,,MATCH(U$2,'EPA to IEA Scaling'!$F$1:$AO$1,0)))</f>
        <v>0</v>
      </c>
      <c r="V56" cm="1">
        <f t="array" ref="V56">((VLOOKUP($B$1,'Multipliers and Adjustments'!$A$70:$I$86,TRUNC(COLUMN(V$2)/5)+2,FALSE)*SUMIFS('IEA-MethaneAbatement'!$N:$N,'IEA-MethaneAbatement'!$O:$O,"&lt;"&amp;$B56,'IEA-MethaneAbatement'!$O:$O,"&gt;="&amp;$A56,'IEA-MethaneAbatement'!$M:$M,$B$1,'IEA-MethaneAbatement'!$B:$B,'Country Selector'!$A$2)+VLOOKUP($C$1,'Multipliers and Adjustments'!$A$70:$I$86,TRUNC(COLUMN(V$2)/5)+2,FALSE)*SUMIFS('IEA-MethaneAbatement'!$N:$N,'IEA-MethaneAbatement'!$O:$O,"&lt;"&amp;$B56,'IEA-MethaneAbatement'!$O:$O,"&gt;="&amp;$A56,'IEA-MethaneAbatement'!$M:$M,$C$1,'IEA-MethaneAbatement'!$B:$B,'Country Selector'!$A$2)+VLOOKUP($D$1,'Multipliers and Adjustments'!$A$70:$I$86,TRUNC(COLUMN(V$2)/5)+2,FALSE)*SUMIFS('IEA-MethaneAbatement'!$N:$N,'IEA-MethaneAbatement'!$O:$O,"&lt;"&amp;$B56,'IEA-MethaneAbatement'!$O:$O,"&gt;="&amp;$A56,'IEA-MethaneAbatement'!$M:$M,$D$1,'IEA-MethaneAbatement'!$B:$B,'Country Selector'!$A$2)))*(1+INDEX('EPA to IEA Scaling'!$F$8:$AO$8,,MATCH(V$2,'EPA to IEA Scaling'!$F$1:$AO$1,0)))</f>
        <v>0</v>
      </c>
      <c r="W56" s="31" cm="1">
        <f t="array" ref="W56">((VLOOKUP($B$1,'Multipliers and Adjustments'!$A$70:$I$86,TRUNC(COLUMN(W$2)/5)+2,FALSE)*SUMIFS('IEA-MethaneAbatement'!$N:$N,'IEA-MethaneAbatement'!$O:$O,"&lt;"&amp;$B56,'IEA-MethaneAbatement'!$O:$O,"&gt;="&amp;$A56,'IEA-MethaneAbatement'!$M:$M,$B$1,'IEA-MethaneAbatement'!$B:$B,'Country Selector'!$A$2)+VLOOKUP($C$1,'Multipliers and Adjustments'!$A$70:$I$86,TRUNC(COLUMN(W$2)/5)+2,FALSE)*SUMIFS('IEA-MethaneAbatement'!$N:$N,'IEA-MethaneAbatement'!$O:$O,"&lt;"&amp;$B56,'IEA-MethaneAbatement'!$O:$O,"&gt;="&amp;$A56,'IEA-MethaneAbatement'!$M:$M,$C$1,'IEA-MethaneAbatement'!$B:$B,'Country Selector'!$A$2)+VLOOKUP($D$1,'Multipliers and Adjustments'!$A$70:$I$86,TRUNC(COLUMN(W$2)/5)+2,FALSE)*SUMIFS('IEA-MethaneAbatement'!$N:$N,'IEA-MethaneAbatement'!$O:$O,"&lt;"&amp;$B56,'IEA-MethaneAbatement'!$O:$O,"&gt;="&amp;$A56,'IEA-MethaneAbatement'!$M:$M,$D$1,'IEA-MethaneAbatement'!$B:$B,'Country Selector'!$A$2)))*(1+INDEX('EPA to IEA Scaling'!$F$8:$AO$8,,MATCH(W$2,'EPA to IEA Scaling'!$F$1:$AO$1,0)))</f>
        <v>0</v>
      </c>
      <c r="X56" cm="1">
        <f t="array" ref="X56">((VLOOKUP($B$1,'Multipliers and Adjustments'!$A$70:$I$86,TRUNC(COLUMN(X$2)/5)+2,FALSE)*SUMIFS('IEA-MethaneAbatement'!$N:$N,'IEA-MethaneAbatement'!$O:$O,"&lt;"&amp;$B56,'IEA-MethaneAbatement'!$O:$O,"&gt;="&amp;$A56,'IEA-MethaneAbatement'!$M:$M,$B$1,'IEA-MethaneAbatement'!$B:$B,'Country Selector'!$A$2)+VLOOKUP($C$1,'Multipliers and Adjustments'!$A$70:$I$86,TRUNC(COLUMN(X$2)/5)+2,FALSE)*SUMIFS('IEA-MethaneAbatement'!$N:$N,'IEA-MethaneAbatement'!$O:$O,"&lt;"&amp;$B56,'IEA-MethaneAbatement'!$O:$O,"&gt;="&amp;$A56,'IEA-MethaneAbatement'!$M:$M,$C$1,'IEA-MethaneAbatement'!$B:$B,'Country Selector'!$A$2)+VLOOKUP($D$1,'Multipliers and Adjustments'!$A$70:$I$86,TRUNC(COLUMN(X$2)/5)+2,FALSE)*SUMIFS('IEA-MethaneAbatement'!$N:$N,'IEA-MethaneAbatement'!$O:$O,"&lt;"&amp;$B56,'IEA-MethaneAbatement'!$O:$O,"&gt;="&amp;$A56,'IEA-MethaneAbatement'!$M:$M,$D$1,'IEA-MethaneAbatement'!$B:$B,'Country Selector'!$A$2)))*(1+INDEX('EPA to IEA Scaling'!$F$8:$AO$8,,MATCH(X$2,'EPA to IEA Scaling'!$F$1:$AO$1,0)))</f>
        <v>0</v>
      </c>
      <c r="Y56" cm="1">
        <f t="array" ref="Y56">((VLOOKUP($B$1,'Multipliers and Adjustments'!$A$70:$I$86,TRUNC(COLUMN(Y$2)/5)+2,FALSE)*SUMIFS('IEA-MethaneAbatement'!$N:$N,'IEA-MethaneAbatement'!$O:$O,"&lt;"&amp;$B56,'IEA-MethaneAbatement'!$O:$O,"&gt;="&amp;$A56,'IEA-MethaneAbatement'!$M:$M,$B$1,'IEA-MethaneAbatement'!$B:$B,'Country Selector'!$A$2)+VLOOKUP($C$1,'Multipliers and Adjustments'!$A$70:$I$86,TRUNC(COLUMN(Y$2)/5)+2,FALSE)*SUMIFS('IEA-MethaneAbatement'!$N:$N,'IEA-MethaneAbatement'!$O:$O,"&lt;"&amp;$B56,'IEA-MethaneAbatement'!$O:$O,"&gt;="&amp;$A56,'IEA-MethaneAbatement'!$M:$M,$C$1,'IEA-MethaneAbatement'!$B:$B,'Country Selector'!$A$2)+VLOOKUP($D$1,'Multipliers and Adjustments'!$A$70:$I$86,TRUNC(COLUMN(Y$2)/5)+2,FALSE)*SUMIFS('IEA-MethaneAbatement'!$N:$N,'IEA-MethaneAbatement'!$O:$O,"&lt;"&amp;$B56,'IEA-MethaneAbatement'!$O:$O,"&gt;="&amp;$A56,'IEA-MethaneAbatement'!$M:$M,$D$1,'IEA-MethaneAbatement'!$B:$B,'Country Selector'!$A$2)))*(1+INDEX('EPA to IEA Scaling'!$F$8:$AO$8,,MATCH(Y$2,'EPA to IEA Scaling'!$F$1:$AO$1,0)))</f>
        <v>0</v>
      </c>
      <c r="Z56" cm="1">
        <f t="array" ref="Z56">((VLOOKUP($B$1,'Multipliers and Adjustments'!$A$70:$I$86,TRUNC(COLUMN(Z$2)/5)+2,FALSE)*SUMIFS('IEA-MethaneAbatement'!$N:$N,'IEA-MethaneAbatement'!$O:$O,"&lt;"&amp;$B56,'IEA-MethaneAbatement'!$O:$O,"&gt;="&amp;$A56,'IEA-MethaneAbatement'!$M:$M,$B$1,'IEA-MethaneAbatement'!$B:$B,'Country Selector'!$A$2)+VLOOKUP($C$1,'Multipliers and Adjustments'!$A$70:$I$86,TRUNC(COLUMN(Z$2)/5)+2,FALSE)*SUMIFS('IEA-MethaneAbatement'!$N:$N,'IEA-MethaneAbatement'!$O:$O,"&lt;"&amp;$B56,'IEA-MethaneAbatement'!$O:$O,"&gt;="&amp;$A56,'IEA-MethaneAbatement'!$M:$M,$C$1,'IEA-MethaneAbatement'!$B:$B,'Country Selector'!$A$2)+VLOOKUP($D$1,'Multipliers and Adjustments'!$A$70:$I$86,TRUNC(COLUMN(Z$2)/5)+2,FALSE)*SUMIFS('IEA-MethaneAbatement'!$N:$N,'IEA-MethaneAbatement'!$O:$O,"&lt;"&amp;$B56,'IEA-MethaneAbatement'!$O:$O,"&gt;="&amp;$A56,'IEA-MethaneAbatement'!$M:$M,$D$1,'IEA-MethaneAbatement'!$B:$B,'Country Selector'!$A$2)))*(1+INDEX('EPA to IEA Scaling'!$F$8:$AO$8,,MATCH(Z$2,'EPA to IEA Scaling'!$F$1:$AO$1,0)))</f>
        <v>0</v>
      </c>
      <c r="AA56" cm="1">
        <f t="array" ref="AA56">((VLOOKUP($B$1,'Multipliers and Adjustments'!$A$70:$I$86,TRUNC(COLUMN(AA$2)/5)+2,FALSE)*SUMIFS('IEA-MethaneAbatement'!$N:$N,'IEA-MethaneAbatement'!$O:$O,"&lt;"&amp;$B56,'IEA-MethaneAbatement'!$O:$O,"&gt;="&amp;$A56,'IEA-MethaneAbatement'!$M:$M,$B$1,'IEA-MethaneAbatement'!$B:$B,'Country Selector'!$A$2)+VLOOKUP($C$1,'Multipliers and Adjustments'!$A$70:$I$86,TRUNC(COLUMN(AA$2)/5)+2,FALSE)*SUMIFS('IEA-MethaneAbatement'!$N:$N,'IEA-MethaneAbatement'!$O:$O,"&lt;"&amp;$B56,'IEA-MethaneAbatement'!$O:$O,"&gt;="&amp;$A56,'IEA-MethaneAbatement'!$M:$M,$C$1,'IEA-MethaneAbatement'!$B:$B,'Country Selector'!$A$2)+VLOOKUP($D$1,'Multipliers and Adjustments'!$A$70:$I$86,TRUNC(COLUMN(AA$2)/5)+2,FALSE)*SUMIFS('IEA-MethaneAbatement'!$N:$N,'IEA-MethaneAbatement'!$O:$O,"&lt;"&amp;$B56,'IEA-MethaneAbatement'!$O:$O,"&gt;="&amp;$A56,'IEA-MethaneAbatement'!$M:$M,$D$1,'IEA-MethaneAbatement'!$B:$B,'Country Selector'!$A$2)))*(1+INDEX('EPA to IEA Scaling'!$F$8:$AO$8,,MATCH(AA$2,'EPA to IEA Scaling'!$F$1:$AO$1,0)))</f>
        <v>0</v>
      </c>
      <c r="AB56" s="31" cm="1">
        <f t="array" ref="AB56">((VLOOKUP($B$1,'Multipliers and Adjustments'!$A$70:$I$86,TRUNC(COLUMN(AB$2)/5)+2,FALSE)*SUMIFS('IEA-MethaneAbatement'!$N:$N,'IEA-MethaneAbatement'!$O:$O,"&lt;"&amp;$B56,'IEA-MethaneAbatement'!$O:$O,"&gt;="&amp;$A56,'IEA-MethaneAbatement'!$M:$M,$B$1,'IEA-MethaneAbatement'!$B:$B,'Country Selector'!$A$2)+VLOOKUP($C$1,'Multipliers and Adjustments'!$A$70:$I$86,TRUNC(COLUMN(AB$2)/5)+2,FALSE)*SUMIFS('IEA-MethaneAbatement'!$N:$N,'IEA-MethaneAbatement'!$O:$O,"&lt;"&amp;$B56,'IEA-MethaneAbatement'!$O:$O,"&gt;="&amp;$A56,'IEA-MethaneAbatement'!$M:$M,$C$1,'IEA-MethaneAbatement'!$B:$B,'Country Selector'!$A$2)+VLOOKUP($D$1,'Multipliers and Adjustments'!$A$70:$I$86,TRUNC(COLUMN(AB$2)/5)+2,FALSE)*SUMIFS('IEA-MethaneAbatement'!$N:$N,'IEA-MethaneAbatement'!$O:$O,"&lt;"&amp;$B56,'IEA-MethaneAbatement'!$O:$O,"&gt;="&amp;$A56,'IEA-MethaneAbatement'!$M:$M,$D$1,'IEA-MethaneAbatement'!$B:$B,'Country Selector'!$A$2)))*(1+INDEX('EPA to IEA Scaling'!$F$8:$AO$8,,MATCH(AB$2,'EPA to IEA Scaling'!$F$1:$AO$1,0)))</f>
        <v>0</v>
      </c>
      <c r="AC56" cm="1">
        <f t="array" ref="AC56">((VLOOKUP($B$1,'Multipliers and Adjustments'!$A$70:$I$86,TRUNC(COLUMN(AC$2)/5)+2,FALSE)*SUMIFS('IEA-MethaneAbatement'!$N:$N,'IEA-MethaneAbatement'!$O:$O,"&lt;"&amp;$B56,'IEA-MethaneAbatement'!$O:$O,"&gt;="&amp;$A56,'IEA-MethaneAbatement'!$M:$M,$B$1,'IEA-MethaneAbatement'!$B:$B,'Country Selector'!$A$2)+VLOOKUP($C$1,'Multipliers and Adjustments'!$A$70:$I$86,TRUNC(COLUMN(AC$2)/5)+2,FALSE)*SUMIFS('IEA-MethaneAbatement'!$N:$N,'IEA-MethaneAbatement'!$O:$O,"&lt;"&amp;$B56,'IEA-MethaneAbatement'!$O:$O,"&gt;="&amp;$A56,'IEA-MethaneAbatement'!$M:$M,$C$1,'IEA-MethaneAbatement'!$B:$B,'Country Selector'!$A$2)+VLOOKUP($D$1,'Multipliers and Adjustments'!$A$70:$I$86,TRUNC(COLUMN(AC$2)/5)+2,FALSE)*SUMIFS('IEA-MethaneAbatement'!$N:$N,'IEA-MethaneAbatement'!$O:$O,"&lt;"&amp;$B56,'IEA-MethaneAbatement'!$O:$O,"&gt;="&amp;$A56,'IEA-MethaneAbatement'!$M:$M,$D$1,'IEA-MethaneAbatement'!$B:$B,'Country Selector'!$A$2)))*(1+INDEX('EPA to IEA Scaling'!$F$8:$AO$8,,MATCH(AC$2,'EPA to IEA Scaling'!$F$1:$AO$1,0)))</f>
        <v>0</v>
      </c>
      <c r="AD56" cm="1">
        <f t="array" ref="AD56">((VLOOKUP($B$1,'Multipliers and Adjustments'!$A$70:$I$86,TRUNC(COLUMN(AD$2)/5)+2,FALSE)*SUMIFS('IEA-MethaneAbatement'!$N:$N,'IEA-MethaneAbatement'!$O:$O,"&lt;"&amp;$B56,'IEA-MethaneAbatement'!$O:$O,"&gt;="&amp;$A56,'IEA-MethaneAbatement'!$M:$M,$B$1,'IEA-MethaneAbatement'!$B:$B,'Country Selector'!$A$2)+VLOOKUP($C$1,'Multipliers and Adjustments'!$A$70:$I$86,TRUNC(COLUMN(AD$2)/5)+2,FALSE)*SUMIFS('IEA-MethaneAbatement'!$N:$N,'IEA-MethaneAbatement'!$O:$O,"&lt;"&amp;$B56,'IEA-MethaneAbatement'!$O:$O,"&gt;="&amp;$A56,'IEA-MethaneAbatement'!$M:$M,$C$1,'IEA-MethaneAbatement'!$B:$B,'Country Selector'!$A$2)+VLOOKUP($D$1,'Multipliers and Adjustments'!$A$70:$I$86,TRUNC(COLUMN(AD$2)/5)+2,FALSE)*SUMIFS('IEA-MethaneAbatement'!$N:$N,'IEA-MethaneAbatement'!$O:$O,"&lt;"&amp;$B56,'IEA-MethaneAbatement'!$O:$O,"&gt;="&amp;$A56,'IEA-MethaneAbatement'!$M:$M,$D$1,'IEA-MethaneAbatement'!$B:$B,'Country Selector'!$A$2)))*(1+INDEX('EPA to IEA Scaling'!$F$8:$AO$8,,MATCH(AD$2,'EPA to IEA Scaling'!$F$1:$AO$1,0)))</f>
        <v>0</v>
      </c>
      <c r="AE56" cm="1">
        <f t="array" ref="AE56">((VLOOKUP($B$1,'Multipliers and Adjustments'!$A$70:$I$86,TRUNC(COLUMN(AE$2)/5)+2,FALSE)*SUMIFS('IEA-MethaneAbatement'!$N:$N,'IEA-MethaneAbatement'!$O:$O,"&lt;"&amp;$B56,'IEA-MethaneAbatement'!$O:$O,"&gt;="&amp;$A56,'IEA-MethaneAbatement'!$M:$M,$B$1,'IEA-MethaneAbatement'!$B:$B,'Country Selector'!$A$2)+VLOOKUP($C$1,'Multipliers and Adjustments'!$A$70:$I$86,TRUNC(COLUMN(AE$2)/5)+2,FALSE)*SUMIFS('IEA-MethaneAbatement'!$N:$N,'IEA-MethaneAbatement'!$O:$O,"&lt;"&amp;$B56,'IEA-MethaneAbatement'!$O:$O,"&gt;="&amp;$A56,'IEA-MethaneAbatement'!$M:$M,$C$1,'IEA-MethaneAbatement'!$B:$B,'Country Selector'!$A$2)+VLOOKUP($D$1,'Multipliers and Adjustments'!$A$70:$I$86,TRUNC(COLUMN(AE$2)/5)+2,FALSE)*SUMIFS('IEA-MethaneAbatement'!$N:$N,'IEA-MethaneAbatement'!$O:$O,"&lt;"&amp;$B56,'IEA-MethaneAbatement'!$O:$O,"&gt;="&amp;$A56,'IEA-MethaneAbatement'!$M:$M,$D$1,'IEA-MethaneAbatement'!$B:$B,'Country Selector'!$A$2)))*(1+INDEX('EPA to IEA Scaling'!$F$8:$AO$8,,MATCH(AE$2,'EPA to IEA Scaling'!$F$1:$AO$1,0)))</f>
        <v>0</v>
      </c>
      <c r="AF56" cm="1">
        <f t="array" ref="AF56">((VLOOKUP($B$1,'Multipliers and Adjustments'!$A$70:$I$86,TRUNC(COLUMN(AF$2)/5)+2,FALSE)*SUMIFS('IEA-MethaneAbatement'!$N:$N,'IEA-MethaneAbatement'!$O:$O,"&lt;"&amp;$B56,'IEA-MethaneAbatement'!$O:$O,"&gt;="&amp;$A56,'IEA-MethaneAbatement'!$M:$M,$B$1,'IEA-MethaneAbatement'!$B:$B,'Country Selector'!$A$2)+VLOOKUP($C$1,'Multipliers and Adjustments'!$A$70:$I$86,TRUNC(COLUMN(AF$2)/5)+2,FALSE)*SUMIFS('IEA-MethaneAbatement'!$N:$N,'IEA-MethaneAbatement'!$O:$O,"&lt;"&amp;$B56,'IEA-MethaneAbatement'!$O:$O,"&gt;="&amp;$A56,'IEA-MethaneAbatement'!$M:$M,$C$1,'IEA-MethaneAbatement'!$B:$B,'Country Selector'!$A$2)+VLOOKUP($D$1,'Multipliers and Adjustments'!$A$70:$I$86,TRUNC(COLUMN(AF$2)/5)+2,FALSE)*SUMIFS('IEA-MethaneAbatement'!$N:$N,'IEA-MethaneAbatement'!$O:$O,"&lt;"&amp;$B56,'IEA-MethaneAbatement'!$O:$O,"&gt;="&amp;$A56,'IEA-MethaneAbatement'!$M:$M,$D$1,'IEA-MethaneAbatement'!$B:$B,'Country Selector'!$A$2)))*(1+INDEX('EPA to IEA Scaling'!$F$8:$AO$8,,MATCH(AF$2,'EPA to IEA Scaling'!$F$1:$AO$1,0)))</f>
        <v>0</v>
      </c>
      <c r="AG56" s="31" cm="1">
        <f t="array" ref="AG56">((VLOOKUP($B$1,'Multipliers and Adjustments'!$A$70:$I$86,TRUNC(COLUMN(AG$2)/5)+2,FALSE)*SUMIFS('IEA-MethaneAbatement'!$N:$N,'IEA-MethaneAbatement'!$O:$O,"&lt;"&amp;$B56,'IEA-MethaneAbatement'!$O:$O,"&gt;="&amp;$A56,'IEA-MethaneAbatement'!$M:$M,$B$1,'IEA-MethaneAbatement'!$B:$B,'Country Selector'!$A$2)+VLOOKUP($C$1,'Multipliers and Adjustments'!$A$70:$I$86,TRUNC(COLUMN(AG$2)/5)+2,FALSE)*SUMIFS('IEA-MethaneAbatement'!$N:$N,'IEA-MethaneAbatement'!$O:$O,"&lt;"&amp;$B56,'IEA-MethaneAbatement'!$O:$O,"&gt;="&amp;$A56,'IEA-MethaneAbatement'!$M:$M,$C$1,'IEA-MethaneAbatement'!$B:$B,'Country Selector'!$A$2)+VLOOKUP($D$1,'Multipliers and Adjustments'!$A$70:$I$86,TRUNC(COLUMN(AG$2)/5)+2,FALSE)*SUMIFS('IEA-MethaneAbatement'!$N:$N,'IEA-MethaneAbatement'!$O:$O,"&lt;"&amp;$B56,'IEA-MethaneAbatement'!$O:$O,"&gt;="&amp;$A56,'IEA-MethaneAbatement'!$M:$M,$D$1,'IEA-MethaneAbatement'!$B:$B,'Country Selector'!$A$2)))*(1+INDEX('EPA to IEA Scaling'!$F$8:$AO$8,,MATCH(AG$2,'EPA to IEA Scaling'!$F$1:$AO$1,0)))</f>
        <v>0</v>
      </c>
      <c r="AH56" cm="1">
        <f t="array" ref="AH56">((VLOOKUP($B$1,'Multipliers and Adjustments'!$A$70:$I$86,TRUNC(COLUMN(AH$2)/5)+2,FALSE)*SUMIFS('IEA-MethaneAbatement'!$N:$N,'IEA-MethaneAbatement'!$O:$O,"&lt;"&amp;$B56,'IEA-MethaneAbatement'!$O:$O,"&gt;="&amp;$A56,'IEA-MethaneAbatement'!$M:$M,$B$1,'IEA-MethaneAbatement'!$B:$B,'Country Selector'!$A$2)+VLOOKUP($C$1,'Multipliers and Adjustments'!$A$70:$I$86,TRUNC(COLUMN(AH$2)/5)+2,FALSE)*SUMIFS('IEA-MethaneAbatement'!$N:$N,'IEA-MethaneAbatement'!$O:$O,"&lt;"&amp;$B56,'IEA-MethaneAbatement'!$O:$O,"&gt;="&amp;$A56,'IEA-MethaneAbatement'!$M:$M,$C$1,'IEA-MethaneAbatement'!$B:$B,'Country Selector'!$A$2)+VLOOKUP($D$1,'Multipliers and Adjustments'!$A$70:$I$86,TRUNC(COLUMN(AH$2)/5)+2,FALSE)*SUMIFS('IEA-MethaneAbatement'!$N:$N,'IEA-MethaneAbatement'!$O:$O,"&lt;"&amp;$B56,'IEA-MethaneAbatement'!$O:$O,"&gt;="&amp;$A56,'IEA-MethaneAbatement'!$M:$M,$D$1,'IEA-MethaneAbatement'!$B:$B,'Country Selector'!$A$2)))*(1+INDEX('EPA to IEA Scaling'!$F$8:$AO$8,,MATCH(AH$2,'EPA to IEA Scaling'!$F$1:$AO$1,0)))</f>
        <v>0</v>
      </c>
      <c r="AI56" cm="1">
        <f t="array" ref="AI56">((VLOOKUP($B$1,'Multipliers and Adjustments'!$A$70:$I$86,TRUNC(COLUMN(AI$2)/5)+2,FALSE)*SUMIFS('IEA-MethaneAbatement'!$N:$N,'IEA-MethaneAbatement'!$O:$O,"&lt;"&amp;$B56,'IEA-MethaneAbatement'!$O:$O,"&gt;="&amp;$A56,'IEA-MethaneAbatement'!$M:$M,$B$1,'IEA-MethaneAbatement'!$B:$B,'Country Selector'!$A$2)+VLOOKUP($C$1,'Multipliers and Adjustments'!$A$70:$I$86,TRUNC(COLUMN(AI$2)/5)+2,FALSE)*SUMIFS('IEA-MethaneAbatement'!$N:$N,'IEA-MethaneAbatement'!$O:$O,"&lt;"&amp;$B56,'IEA-MethaneAbatement'!$O:$O,"&gt;="&amp;$A56,'IEA-MethaneAbatement'!$M:$M,$C$1,'IEA-MethaneAbatement'!$B:$B,'Country Selector'!$A$2)+VLOOKUP($D$1,'Multipliers and Adjustments'!$A$70:$I$86,TRUNC(COLUMN(AI$2)/5)+2,FALSE)*SUMIFS('IEA-MethaneAbatement'!$N:$N,'IEA-MethaneAbatement'!$O:$O,"&lt;"&amp;$B56,'IEA-MethaneAbatement'!$O:$O,"&gt;="&amp;$A56,'IEA-MethaneAbatement'!$M:$M,$D$1,'IEA-MethaneAbatement'!$B:$B,'Country Selector'!$A$2)))*(1+INDEX('EPA to IEA Scaling'!$F$8:$AO$8,,MATCH(AI$2,'EPA to IEA Scaling'!$F$1:$AO$1,0)))</f>
        <v>0</v>
      </c>
      <c r="AJ56" cm="1">
        <f t="array" ref="AJ56">((VLOOKUP($B$1,'Multipliers and Adjustments'!$A$70:$I$86,TRUNC(COLUMN(AJ$2)/5)+2,FALSE)*SUMIFS('IEA-MethaneAbatement'!$N:$N,'IEA-MethaneAbatement'!$O:$O,"&lt;"&amp;$B56,'IEA-MethaneAbatement'!$O:$O,"&gt;="&amp;$A56,'IEA-MethaneAbatement'!$M:$M,$B$1,'IEA-MethaneAbatement'!$B:$B,'Country Selector'!$A$2)+VLOOKUP($C$1,'Multipliers and Adjustments'!$A$70:$I$86,TRUNC(COLUMN(AJ$2)/5)+2,FALSE)*SUMIFS('IEA-MethaneAbatement'!$N:$N,'IEA-MethaneAbatement'!$O:$O,"&lt;"&amp;$B56,'IEA-MethaneAbatement'!$O:$O,"&gt;="&amp;$A56,'IEA-MethaneAbatement'!$M:$M,$C$1,'IEA-MethaneAbatement'!$B:$B,'Country Selector'!$A$2)+VLOOKUP($D$1,'Multipliers and Adjustments'!$A$70:$I$86,TRUNC(COLUMN(AJ$2)/5)+2,FALSE)*SUMIFS('IEA-MethaneAbatement'!$N:$N,'IEA-MethaneAbatement'!$O:$O,"&lt;"&amp;$B56,'IEA-MethaneAbatement'!$O:$O,"&gt;="&amp;$A56,'IEA-MethaneAbatement'!$M:$M,$D$1,'IEA-MethaneAbatement'!$B:$B,'Country Selector'!$A$2)))*(1+INDEX('EPA to IEA Scaling'!$F$8:$AO$8,,MATCH(AJ$2,'EPA to IEA Scaling'!$F$1:$AO$1,0)))</f>
        <v>0</v>
      </c>
      <c r="AK56" cm="1">
        <f t="array" ref="AK56">((VLOOKUP($B$1,'Multipliers and Adjustments'!$A$70:$I$86,TRUNC(COLUMN(AK$2)/5)+2,FALSE)*SUMIFS('IEA-MethaneAbatement'!$N:$N,'IEA-MethaneAbatement'!$O:$O,"&lt;"&amp;$B56,'IEA-MethaneAbatement'!$O:$O,"&gt;="&amp;$A56,'IEA-MethaneAbatement'!$M:$M,$B$1,'IEA-MethaneAbatement'!$B:$B,'Country Selector'!$A$2)+VLOOKUP($C$1,'Multipliers and Adjustments'!$A$70:$I$86,TRUNC(COLUMN(AK$2)/5)+2,FALSE)*SUMIFS('IEA-MethaneAbatement'!$N:$N,'IEA-MethaneAbatement'!$O:$O,"&lt;"&amp;$B56,'IEA-MethaneAbatement'!$O:$O,"&gt;="&amp;$A56,'IEA-MethaneAbatement'!$M:$M,$C$1,'IEA-MethaneAbatement'!$B:$B,'Country Selector'!$A$2)+VLOOKUP($D$1,'Multipliers and Adjustments'!$A$70:$I$86,TRUNC(COLUMN(AK$2)/5)+2,FALSE)*SUMIFS('IEA-MethaneAbatement'!$N:$N,'IEA-MethaneAbatement'!$O:$O,"&lt;"&amp;$B56,'IEA-MethaneAbatement'!$O:$O,"&gt;="&amp;$A56,'IEA-MethaneAbatement'!$M:$M,$D$1,'IEA-MethaneAbatement'!$B:$B,'Country Selector'!$A$2)))*(1+INDEX('EPA to IEA Scaling'!$F$8:$AO$8,,MATCH(AK$2,'EPA to IEA Scaling'!$F$1:$AO$1,0)))</f>
        <v>0</v>
      </c>
      <c r="AL56" s="31" cm="1">
        <f t="array" ref="AL56">((VLOOKUP($B$1,'Multipliers and Adjustments'!$A$70:$I$86,TRUNC(COLUMN(AL$2)/5)+2,FALSE)*SUMIFS('IEA-MethaneAbatement'!$N:$N,'IEA-MethaneAbatement'!$O:$O,"&lt;"&amp;$B56,'IEA-MethaneAbatement'!$O:$O,"&gt;="&amp;$A56,'IEA-MethaneAbatement'!$M:$M,$B$1,'IEA-MethaneAbatement'!$B:$B,'Country Selector'!$A$2)+VLOOKUP($C$1,'Multipliers and Adjustments'!$A$70:$I$86,TRUNC(COLUMN(AL$2)/5)+2,FALSE)*SUMIFS('IEA-MethaneAbatement'!$N:$N,'IEA-MethaneAbatement'!$O:$O,"&lt;"&amp;$B56,'IEA-MethaneAbatement'!$O:$O,"&gt;="&amp;$A56,'IEA-MethaneAbatement'!$M:$M,$C$1,'IEA-MethaneAbatement'!$B:$B,'Country Selector'!$A$2)+VLOOKUP($D$1,'Multipliers and Adjustments'!$A$70:$I$86,TRUNC(COLUMN(AL$2)/5)+2,FALSE)*SUMIFS('IEA-MethaneAbatement'!$N:$N,'IEA-MethaneAbatement'!$O:$O,"&lt;"&amp;$B56,'IEA-MethaneAbatement'!$O:$O,"&gt;="&amp;$A56,'IEA-MethaneAbatement'!$M:$M,$D$1,'IEA-MethaneAbatement'!$B:$B,'Country Selector'!$A$2)))*(1+INDEX('EPA to IEA Scaling'!$F$8:$AO$8,,MATCH(AL$2,'EPA to IEA Scaling'!$F$1:$AO$1,0)))</f>
        <v>0</v>
      </c>
    </row>
    <row r="57" spans="1:38" x14ac:dyDescent="0.45">
      <c r="A57" s="12">
        <f t="shared" si="1"/>
        <v>700</v>
      </c>
      <c r="B57" s="11">
        <f t="shared" si="0"/>
        <v>750</v>
      </c>
      <c r="C57" s="47" cm="1">
        <f t="array" ref="C57">((VLOOKUP($B$1,'Multipliers and Adjustments'!$A$70:$I$86,TRUNC(COLUMN(C$2)/5)+2,FALSE)*SUMIFS('IEA-MethaneAbatement'!$N:$N,'IEA-MethaneAbatement'!$O:$O,"&lt;"&amp;$B57,'IEA-MethaneAbatement'!$O:$O,"&gt;="&amp;$A57,'IEA-MethaneAbatement'!$M:$M,$B$1,'IEA-MethaneAbatement'!$B:$B,'Country Selector'!$A$2)+VLOOKUP($C$1,'Multipliers and Adjustments'!$A$70:$I$86,TRUNC(COLUMN(C$2)/5)+2,FALSE)*SUMIFS('IEA-MethaneAbatement'!$N:$N,'IEA-MethaneAbatement'!$O:$O,"&lt;"&amp;$B57,'IEA-MethaneAbatement'!$O:$O,"&gt;="&amp;$A57,'IEA-MethaneAbatement'!$M:$M,$C$1,'IEA-MethaneAbatement'!$B:$B,'Country Selector'!$A$2)+VLOOKUP($D$1,'Multipliers and Adjustments'!$A$70:$I$86,TRUNC(COLUMN(C$2)/5)+2,FALSE)*SUMIFS('IEA-MethaneAbatement'!$N:$N,'IEA-MethaneAbatement'!$O:$O,"&lt;"&amp;$B57,'IEA-MethaneAbatement'!$O:$O,"&gt;="&amp;$A57,'IEA-MethaneAbatement'!$M:$M,$D$1,'IEA-MethaneAbatement'!$B:$B,'Country Selector'!$A$2)))*(1+INDEX('EPA to IEA Scaling'!$F$8:$AO$8,,MATCH(C$2,'EPA to IEA Scaling'!$F$1:$AO$1,0)))</f>
        <v>0</v>
      </c>
      <c r="D57" cm="1">
        <f t="array" ref="D57">((VLOOKUP($B$1,'Multipliers and Adjustments'!$A$70:$I$86,TRUNC(COLUMN(D$2)/5)+2,FALSE)*SUMIFS('IEA-MethaneAbatement'!$N:$N,'IEA-MethaneAbatement'!$O:$O,"&lt;"&amp;$B57,'IEA-MethaneAbatement'!$O:$O,"&gt;="&amp;$A57,'IEA-MethaneAbatement'!$M:$M,$B$1,'IEA-MethaneAbatement'!$B:$B,'Country Selector'!$A$2)+VLOOKUP($C$1,'Multipliers and Adjustments'!$A$70:$I$86,TRUNC(COLUMN(D$2)/5)+2,FALSE)*SUMIFS('IEA-MethaneAbatement'!$N:$N,'IEA-MethaneAbatement'!$O:$O,"&lt;"&amp;$B57,'IEA-MethaneAbatement'!$O:$O,"&gt;="&amp;$A57,'IEA-MethaneAbatement'!$M:$M,$C$1,'IEA-MethaneAbatement'!$B:$B,'Country Selector'!$A$2)+VLOOKUP($D$1,'Multipliers and Adjustments'!$A$70:$I$86,TRUNC(COLUMN(D$2)/5)+2,FALSE)*SUMIFS('IEA-MethaneAbatement'!$N:$N,'IEA-MethaneAbatement'!$O:$O,"&lt;"&amp;$B57,'IEA-MethaneAbatement'!$O:$O,"&gt;="&amp;$A57,'IEA-MethaneAbatement'!$M:$M,$D$1,'IEA-MethaneAbatement'!$B:$B,'Country Selector'!$A$2)))*(1+INDEX('EPA to IEA Scaling'!$F$8:$AO$8,,MATCH(D$2,'EPA to IEA Scaling'!$F$1:$AO$1,0)))</f>
        <v>0</v>
      </c>
      <c r="E57" cm="1">
        <f t="array" ref="E57">((VLOOKUP($B$1,'Multipliers and Adjustments'!$A$70:$I$86,TRUNC(COLUMN(E$2)/5)+2,FALSE)*SUMIFS('IEA-MethaneAbatement'!$N:$N,'IEA-MethaneAbatement'!$O:$O,"&lt;"&amp;$B57,'IEA-MethaneAbatement'!$O:$O,"&gt;="&amp;$A57,'IEA-MethaneAbatement'!$M:$M,$B$1,'IEA-MethaneAbatement'!$B:$B,'Country Selector'!$A$2)+VLOOKUP($C$1,'Multipliers and Adjustments'!$A$70:$I$86,TRUNC(COLUMN(E$2)/5)+2,FALSE)*SUMIFS('IEA-MethaneAbatement'!$N:$N,'IEA-MethaneAbatement'!$O:$O,"&lt;"&amp;$B57,'IEA-MethaneAbatement'!$O:$O,"&gt;="&amp;$A57,'IEA-MethaneAbatement'!$M:$M,$C$1,'IEA-MethaneAbatement'!$B:$B,'Country Selector'!$A$2)+VLOOKUP($D$1,'Multipliers and Adjustments'!$A$70:$I$86,TRUNC(COLUMN(E$2)/5)+2,FALSE)*SUMIFS('IEA-MethaneAbatement'!$N:$N,'IEA-MethaneAbatement'!$O:$O,"&lt;"&amp;$B57,'IEA-MethaneAbatement'!$O:$O,"&gt;="&amp;$A57,'IEA-MethaneAbatement'!$M:$M,$D$1,'IEA-MethaneAbatement'!$B:$B,'Country Selector'!$A$2)))*(1+INDEX('EPA to IEA Scaling'!$F$8:$AO$8,,MATCH(E$2,'EPA to IEA Scaling'!$F$1:$AO$1,0)))</f>
        <v>0</v>
      </c>
      <c r="F57" cm="1">
        <f t="array" ref="F57">((VLOOKUP($B$1,'Multipliers and Adjustments'!$A$70:$I$86,TRUNC(COLUMN(F$2)/5)+2,FALSE)*SUMIFS('IEA-MethaneAbatement'!$N:$N,'IEA-MethaneAbatement'!$O:$O,"&lt;"&amp;$B57,'IEA-MethaneAbatement'!$O:$O,"&gt;="&amp;$A57,'IEA-MethaneAbatement'!$M:$M,$B$1,'IEA-MethaneAbatement'!$B:$B,'Country Selector'!$A$2)+VLOOKUP($C$1,'Multipliers and Adjustments'!$A$70:$I$86,TRUNC(COLUMN(F$2)/5)+2,FALSE)*SUMIFS('IEA-MethaneAbatement'!$N:$N,'IEA-MethaneAbatement'!$O:$O,"&lt;"&amp;$B57,'IEA-MethaneAbatement'!$O:$O,"&gt;="&amp;$A57,'IEA-MethaneAbatement'!$M:$M,$C$1,'IEA-MethaneAbatement'!$B:$B,'Country Selector'!$A$2)+VLOOKUP($D$1,'Multipliers and Adjustments'!$A$70:$I$86,TRUNC(COLUMN(F$2)/5)+2,FALSE)*SUMIFS('IEA-MethaneAbatement'!$N:$N,'IEA-MethaneAbatement'!$O:$O,"&lt;"&amp;$B57,'IEA-MethaneAbatement'!$O:$O,"&gt;="&amp;$A57,'IEA-MethaneAbatement'!$M:$M,$D$1,'IEA-MethaneAbatement'!$B:$B,'Country Selector'!$A$2)))*(1+INDEX('EPA to IEA Scaling'!$F$8:$AO$8,,MATCH(F$2,'EPA to IEA Scaling'!$F$1:$AO$1,0)))</f>
        <v>0</v>
      </c>
      <c r="G57" cm="1">
        <f t="array" ref="G57">((VLOOKUP($B$1,'Multipliers and Adjustments'!$A$70:$I$86,TRUNC(COLUMN(G$2)/5)+2,FALSE)*SUMIFS('IEA-MethaneAbatement'!$N:$N,'IEA-MethaneAbatement'!$O:$O,"&lt;"&amp;$B57,'IEA-MethaneAbatement'!$O:$O,"&gt;="&amp;$A57,'IEA-MethaneAbatement'!$M:$M,$B$1,'IEA-MethaneAbatement'!$B:$B,'Country Selector'!$A$2)+VLOOKUP($C$1,'Multipliers and Adjustments'!$A$70:$I$86,TRUNC(COLUMN(G$2)/5)+2,FALSE)*SUMIFS('IEA-MethaneAbatement'!$N:$N,'IEA-MethaneAbatement'!$O:$O,"&lt;"&amp;$B57,'IEA-MethaneAbatement'!$O:$O,"&gt;="&amp;$A57,'IEA-MethaneAbatement'!$M:$M,$C$1,'IEA-MethaneAbatement'!$B:$B,'Country Selector'!$A$2)+VLOOKUP($D$1,'Multipliers and Adjustments'!$A$70:$I$86,TRUNC(COLUMN(G$2)/5)+2,FALSE)*SUMIFS('IEA-MethaneAbatement'!$N:$N,'IEA-MethaneAbatement'!$O:$O,"&lt;"&amp;$B57,'IEA-MethaneAbatement'!$O:$O,"&gt;="&amp;$A57,'IEA-MethaneAbatement'!$M:$M,$D$1,'IEA-MethaneAbatement'!$B:$B,'Country Selector'!$A$2)))*(1+INDEX('EPA to IEA Scaling'!$F$8:$AO$8,,MATCH(G$2,'EPA to IEA Scaling'!$F$1:$AO$1,0)))</f>
        <v>0</v>
      </c>
      <c r="H57" s="31" cm="1">
        <f t="array" ref="H57">((VLOOKUP($B$1,'Multipliers and Adjustments'!$A$70:$I$86,TRUNC(COLUMN(H$2)/5)+2,FALSE)*SUMIFS('IEA-MethaneAbatement'!$N:$N,'IEA-MethaneAbatement'!$O:$O,"&lt;"&amp;$B57,'IEA-MethaneAbatement'!$O:$O,"&gt;="&amp;$A57,'IEA-MethaneAbatement'!$M:$M,$B$1,'IEA-MethaneAbatement'!$B:$B,'Country Selector'!$A$2)+VLOOKUP($C$1,'Multipliers and Adjustments'!$A$70:$I$86,TRUNC(COLUMN(H$2)/5)+2,FALSE)*SUMIFS('IEA-MethaneAbatement'!$N:$N,'IEA-MethaneAbatement'!$O:$O,"&lt;"&amp;$B57,'IEA-MethaneAbatement'!$O:$O,"&gt;="&amp;$A57,'IEA-MethaneAbatement'!$M:$M,$C$1,'IEA-MethaneAbatement'!$B:$B,'Country Selector'!$A$2)+VLOOKUP($D$1,'Multipliers and Adjustments'!$A$70:$I$86,TRUNC(COLUMN(H$2)/5)+2,FALSE)*SUMIFS('IEA-MethaneAbatement'!$N:$N,'IEA-MethaneAbatement'!$O:$O,"&lt;"&amp;$B57,'IEA-MethaneAbatement'!$O:$O,"&gt;="&amp;$A57,'IEA-MethaneAbatement'!$M:$M,$D$1,'IEA-MethaneAbatement'!$B:$B,'Country Selector'!$A$2)))*(1+INDEX('EPA to IEA Scaling'!$F$8:$AO$8,,MATCH(H$2,'EPA to IEA Scaling'!$F$1:$AO$1,0)))</f>
        <v>0</v>
      </c>
      <c r="I57" cm="1">
        <f t="array" ref="I57">((VLOOKUP($B$1,'Multipliers and Adjustments'!$A$70:$I$86,TRUNC(COLUMN(I$2)/5)+2,FALSE)*SUMIFS('IEA-MethaneAbatement'!$N:$N,'IEA-MethaneAbatement'!$O:$O,"&lt;"&amp;$B57,'IEA-MethaneAbatement'!$O:$O,"&gt;="&amp;$A57,'IEA-MethaneAbatement'!$M:$M,$B$1,'IEA-MethaneAbatement'!$B:$B,'Country Selector'!$A$2)+VLOOKUP($C$1,'Multipliers and Adjustments'!$A$70:$I$86,TRUNC(COLUMN(I$2)/5)+2,FALSE)*SUMIFS('IEA-MethaneAbatement'!$N:$N,'IEA-MethaneAbatement'!$O:$O,"&lt;"&amp;$B57,'IEA-MethaneAbatement'!$O:$O,"&gt;="&amp;$A57,'IEA-MethaneAbatement'!$M:$M,$C$1,'IEA-MethaneAbatement'!$B:$B,'Country Selector'!$A$2)+VLOOKUP($D$1,'Multipliers and Adjustments'!$A$70:$I$86,TRUNC(COLUMN(I$2)/5)+2,FALSE)*SUMIFS('IEA-MethaneAbatement'!$N:$N,'IEA-MethaneAbatement'!$O:$O,"&lt;"&amp;$B57,'IEA-MethaneAbatement'!$O:$O,"&gt;="&amp;$A57,'IEA-MethaneAbatement'!$M:$M,$D$1,'IEA-MethaneAbatement'!$B:$B,'Country Selector'!$A$2)))*(1+INDEX('EPA to IEA Scaling'!$F$8:$AO$8,,MATCH(I$2,'EPA to IEA Scaling'!$F$1:$AO$1,0)))</f>
        <v>0</v>
      </c>
      <c r="J57" cm="1">
        <f t="array" ref="J57">((VLOOKUP($B$1,'Multipliers and Adjustments'!$A$70:$I$86,TRUNC(COLUMN(J$2)/5)+2,FALSE)*SUMIFS('IEA-MethaneAbatement'!$N:$N,'IEA-MethaneAbatement'!$O:$O,"&lt;"&amp;$B57,'IEA-MethaneAbatement'!$O:$O,"&gt;="&amp;$A57,'IEA-MethaneAbatement'!$M:$M,$B$1,'IEA-MethaneAbatement'!$B:$B,'Country Selector'!$A$2)+VLOOKUP($C$1,'Multipliers and Adjustments'!$A$70:$I$86,TRUNC(COLUMN(J$2)/5)+2,FALSE)*SUMIFS('IEA-MethaneAbatement'!$N:$N,'IEA-MethaneAbatement'!$O:$O,"&lt;"&amp;$B57,'IEA-MethaneAbatement'!$O:$O,"&gt;="&amp;$A57,'IEA-MethaneAbatement'!$M:$M,$C$1,'IEA-MethaneAbatement'!$B:$B,'Country Selector'!$A$2)+VLOOKUP($D$1,'Multipliers and Adjustments'!$A$70:$I$86,TRUNC(COLUMN(J$2)/5)+2,FALSE)*SUMIFS('IEA-MethaneAbatement'!$N:$N,'IEA-MethaneAbatement'!$O:$O,"&lt;"&amp;$B57,'IEA-MethaneAbatement'!$O:$O,"&gt;="&amp;$A57,'IEA-MethaneAbatement'!$M:$M,$D$1,'IEA-MethaneAbatement'!$B:$B,'Country Selector'!$A$2)))*(1+INDEX('EPA to IEA Scaling'!$F$8:$AO$8,,MATCH(J$2,'EPA to IEA Scaling'!$F$1:$AO$1,0)))</f>
        <v>0</v>
      </c>
      <c r="K57" cm="1">
        <f t="array" ref="K57">((VLOOKUP($B$1,'Multipliers and Adjustments'!$A$70:$I$86,TRUNC(COLUMN(K$2)/5)+2,FALSE)*SUMIFS('IEA-MethaneAbatement'!$N:$N,'IEA-MethaneAbatement'!$O:$O,"&lt;"&amp;$B57,'IEA-MethaneAbatement'!$O:$O,"&gt;="&amp;$A57,'IEA-MethaneAbatement'!$M:$M,$B$1,'IEA-MethaneAbatement'!$B:$B,'Country Selector'!$A$2)+VLOOKUP($C$1,'Multipliers and Adjustments'!$A$70:$I$86,TRUNC(COLUMN(K$2)/5)+2,FALSE)*SUMIFS('IEA-MethaneAbatement'!$N:$N,'IEA-MethaneAbatement'!$O:$O,"&lt;"&amp;$B57,'IEA-MethaneAbatement'!$O:$O,"&gt;="&amp;$A57,'IEA-MethaneAbatement'!$M:$M,$C$1,'IEA-MethaneAbatement'!$B:$B,'Country Selector'!$A$2)+VLOOKUP($D$1,'Multipliers and Adjustments'!$A$70:$I$86,TRUNC(COLUMN(K$2)/5)+2,FALSE)*SUMIFS('IEA-MethaneAbatement'!$N:$N,'IEA-MethaneAbatement'!$O:$O,"&lt;"&amp;$B57,'IEA-MethaneAbatement'!$O:$O,"&gt;="&amp;$A57,'IEA-MethaneAbatement'!$M:$M,$D$1,'IEA-MethaneAbatement'!$B:$B,'Country Selector'!$A$2)))*(1+INDEX('EPA to IEA Scaling'!$F$8:$AO$8,,MATCH(K$2,'EPA to IEA Scaling'!$F$1:$AO$1,0)))</f>
        <v>0</v>
      </c>
      <c r="L57" cm="1">
        <f t="array" ref="L57">((VLOOKUP($B$1,'Multipliers and Adjustments'!$A$70:$I$86,TRUNC(COLUMN(L$2)/5)+2,FALSE)*SUMIFS('IEA-MethaneAbatement'!$N:$N,'IEA-MethaneAbatement'!$O:$O,"&lt;"&amp;$B57,'IEA-MethaneAbatement'!$O:$O,"&gt;="&amp;$A57,'IEA-MethaneAbatement'!$M:$M,$B$1,'IEA-MethaneAbatement'!$B:$B,'Country Selector'!$A$2)+VLOOKUP($C$1,'Multipliers and Adjustments'!$A$70:$I$86,TRUNC(COLUMN(L$2)/5)+2,FALSE)*SUMIFS('IEA-MethaneAbatement'!$N:$N,'IEA-MethaneAbatement'!$O:$O,"&lt;"&amp;$B57,'IEA-MethaneAbatement'!$O:$O,"&gt;="&amp;$A57,'IEA-MethaneAbatement'!$M:$M,$C$1,'IEA-MethaneAbatement'!$B:$B,'Country Selector'!$A$2)+VLOOKUP($D$1,'Multipliers and Adjustments'!$A$70:$I$86,TRUNC(COLUMN(L$2)/5)+2,FALSE)*SUMIFS('IEA-MethaneAbatement'!$N:$N,'IEA-MethaneAbatement'!$O:$O,"&lt;"&amp;$B57,'IEA-MethaneAbatement'!$O:$O,"&gt;="&amp;$A57,'IEA-MethaneAbatement'!$M:$M,$D$1,'IEA-MethaneAbatement'!$B:$B,'Country Selector'!$A$2)))*(1+INDEX('EPA to IEA Scaling'!$F$8:$AO$8,,MATCH(L$2,'EPA to IEA Scaling'!$F$1:$AO$1,0)))</f>
        <v>0</v>
      </c>
      <c r="M57" s="31" cm="1">
        <f t="array" ref="M57">((VLOOKUP($B$1,'Multipliers and Adjustments'!$A$70:$I$86,TRUNC(COLUMN(M$2)/5)+2,FALSE)*SUMIFS('IEA-MethaneAbatement'!$N:$N,'IEA-MethaneAbatement'!$O:$O,"&lt;"&amp;$B57,'IEA-MethaneAbatement'!$O:$O,"&gt;="&amp;$A57,'IEA-MethaneAbatement'!$M:$M,$B$1,'IEA-MethaneAbatement'!$B:$B,'Country Selector'!$A$2)+VLOOKUP($C$1,'Multipliers and Adjustments'!$A$70:$I$86,TRUNC(COLUMN(M$2)/5)+2,FALSE)*SUMIFS('IEA-MethaneAbatement'!$N:$N,'IEA-MethaneAbatement'!$O:$O,"&lt;"&amp;$B57,'IEA-MethaneAbatement'!$O:$O,"&gt;="&amp;$A57,'IEA-MethaneAbatement'!$M:$M,$C$1,'IEA-MethaneAbatement'!$B:$B,'Country Selector'!$A$2)+VLOOKUP($D$1,'Multipliers and Adjustments'!$A$70:$I$86,TRUNC(COLUMN(M$2)/5)+2,FALSE)*SUMIFS('IEA-MethaneAbatement'!$N:$N,'IEA-MethaneAbatement'!$O:$O,"&lt;"&amp;$B57,'IEA-MethaneAbatement'!$O:$O,"&gt;="&amp;$A57,'IEA-MethaneAbatement'!$M:$M,$D$1,'IEA-MethaneAbatement'!$B:$B,'Country Selector'!$A$2)))*(1+INDEX('EPA to IEA Scaling'!$F$8:$AO$8,,MATCH(M$2,'EPA to IEA Scaling'!$F$1:$AO$1,0)))</f>
        <v>0</v>
      </c>
      <c r="N57" cm="1">
        <f t="array" ref="N57">((VLOOKUP($B$1,'Multipliers and Adjustments'!$A$70:$I$86,TRUNC(COLUMN(N$2)/5)+2,FALSE)*SUMIFS('IEA-MethaneAbatement'!$N:$N,'IEA-MethaneAbatement'!$O:$O,"&lt;"&amp;$B57,'IEA-MethaneAbatement'!$O:$O,"&gt;="&amp;$A57,'IEA-MethaneAbatement'!$M:$M,$B$1,'IEA-MethaneAbatement'!$B:$B,'Country Selector'!$A$2)+VLOOKUP($C$1,'Multipliers and Adjustments'!$A$70:$I$86,TRUNC(COLUMN(N$2)/5)+2,FALSE)*SUMIFS('IEA-MethaneAbatement'!$N:$N,'IEA-MethaneAbatement'!$O:$O,"&lt;"&amp;$B57,'IEA-MethaneAbatement'!$O:$O,"&gt;="&amp;$A57,'IEA-MethaneAbatement'!$M:$M,$C$1,'IEA-MethaneAbatement'!$B:$B,'Country Selector'!$A$2)+VLOOKUP($D$1,'Multipliers and Adjustments'!$A$70:$I$86,TRUNC(COLUMN(N$2)/5)+2,FALSE)*SUMIFS('IEA-MethaneAbatement'!$N:$N,'IEA-MethaneAbatement'!$O:$O,"&lt;"&amp;$B57,'IEA-MethaneAbatement'!$O:$O,"&gt;="&amp;$A57,'IEA-MethaneAbatement'!$M:$M,$D$1,'IEA-MethaneAbatement'!$B:$B,'Country Selector'!$A$2)))*(1+INDEX('EPA to IEA Scaling'!$F$8:$AO$8,,MATCH(N$2,'EPA to IEA Scaling'!$F$1:$AO$1,0)))</f>
        <v>0</v>
      </c>
      <c r="O57" cm="1">
        <f t="array" ref="O57">((VLOOKUP($B$1,'Multipliers and Adjustments'!$A$70:$I$86,TRUNC(COLUMN(O$2)/5)+2,FALSE)*SUMIFS('IEA-MethaneAbatement'!$N:$N,'IEA-MethaneAbatement'!$O:$O,"&lt;"&amp;$B57,'IEA-MethaneAbatement'!$O:$O,"&gt;="&amp;$A57,'IEA-MethaneAbatement'!$M:$M,$B$1,'IEA-MethaneAbatement'!$B:$B,'Country Selector'!$A$2)+VLOOKUP($C$1,'Multipliers and Adjustments'!$A$70:$I$86,TRUNC(COLUMN(O$2)/5)+2,FALSE)*SUMIFS('IEA-MethaneAbatement'!$N:$N,'IEA-MethaneAbatement'!$O:$O,"&lt;"&amp;$B57,'IEA-MethaneAbatement'!$O:$O,"&gt;="&amp;$A57,'IEA-MethaneAbatement'!$M:$M,$C$1,'IEA-MethaneAbatement'!$B:$B,'Country Selector'!$A$2)+VLOOKUP($D$1,'Multipliers and Adjustments'!$A$70:$I$86,TRUNC(COLUMN(O$2)/5)+2,FALSE)*SUMIFS('IEA-MethaneAbatement'!$N:$N,'IEA-MethaneAbatement'!$O:$O,"&lt;"&amp;$B57,'IEA-MethaneAbatement'!$O:$O,"&gt;="&amp;$A57,'IEA-MethaneAbatement'!$M:$M,$D$1,'IEA-MethaneAbatement'!$B:$B,'Country Selector'!$A$2)))*(1+INDEX('EPA to IEA Scaling'!$F$8:$AO$8,,MATCH(O$2,'EPA to IEA Scaling'!$F$1:$AO$1,0)))</f>
        <v>0</v>
      </c>
      <c r="P57" cm="1">
        <f t="array" ref="P57">((VLOOKUP($B$1,'Multipliers and Adjustments'!$A$70:$I$86,TRUNC(COLUMN(P$2)/5)+2,FALSE)*SUMIFS('IEA-MethaneAbatement'!$N:$N,'IEA-MethaneAbatement'!$O:$O,"&lt;"&amp;$B57,'IEA-MethaneAbatement'!$O:$O,"&gt;="&amp;$A57,'IEA-MethaneAbatement'!$M:$M,$B$1,'IEA-MethaneAbatement'!$B:$B,'Country Selector'!$A$2)+VLOOKUP($C$1,'Multipliers and Adjustments'!$A$70:$I$86,TRUNC(COLUMN(P$2)/5)+2,FALSE)*SUMIFS('IEA-MethaneAbatement'!$N:$N,'IEA-MethaneAbatement'!$O:$O,"&lt;"&amp;$B57,'IEA-MethaneAbatement'!$O:$O,"&gt;="&amp;$A57,'IEA-MethaneAbatement'!$M:$M,$C$1,'IEA-MethaneAbatement'!$B:$B,'Country Selector'!$A$2)+VLOOKUP($D$1,'Multipliers and Adjustments'!$A$70:$I$86,TRUNC(COLUMN(P$2)/5)+2,FALSE)*SUMIFS('IEA-MethaneAbatement'!$N:$N,'IEA-MethaneAbatement'!$O:$O,"&lt;"&amp;$B57,'IEA-MethaneAbatement'!$O:$O,"&gt;="&amp;$A57,'IEA-MethaneAbatement'!$M:$M,$D$1,'IEA-MethaneAbatement'!$B:$B,'Country Selector'!$A$2)))*(1+INDEX('EPA to IEA Scaling'!$F$8:$AO$8,,MATCH(P$2,'EPA to IEA Scaling'!$F$1:$AO$1,0)))</f>
        <v>0</v>
      </c>
      <c r="Q57" cm="1">
        <f t="array" ref="Q57">((VLOOKUP($B$1,'Multipliers and Adjustments'!$A$70:$I$86,TRUNC(COLUMN(Q$2)/5)+2,FALSE)*SUMIFS('IEA-MethaneAbatement'!$N:$N,'IEA-MethaneAbatement'!$O:$O,"&lt;"&amp;$B57,'IEA-MethaneAbatement'!$O:$O,"&gt;="&amp;$A57,'IEA-MethaneAbatement'!$M:$M,$B$1,'IEA-MethaneAbatement'!$B:$B,'Country Selector'!$A$2)+VLOOKUP($C$1,'Multipliers and Adjustments'!$A$70:$I$86,TRUNC(COLUMN(Q$2)/5)+2,FALSE)*SUMIFS('IEA-MethaneAbatement'!$N:$N,'IEA-MethaneAbatement'!$O:$O,"&lt;"&amp;$B57,'IEA-MethaneAbatement'!$O:$O,"&gt;="&amp;$A57,'IEA-MethaneAbatement'!$M:$M,$C$1,'IEA-MethaneAbatement'!$B:$B,'Country Selector'!$A$2)+VLOOKUP($D$1,'Multipliers and Adjustments'!$A$70:$I$86,TRUNC(COLUMN(Q$2)/5)+2,FALSE)*SUMIFS('IEA-MethaneAbatement'!$N:$N,'IEA-MethaneAbatement'!$O:$O,"&lt;"&amp;$B57,'IEA-MethaneAbatement'!$O:$O,"&gt;="&amp;$A57,'IEA-MethaneAbatement'!$M:$M,$D$1,'IEA-MethaneAbatement'!$B:$B,'Country Selector'!$A$2)))*(1+INDEX('EPA to IEA Scaling'!$F$8:$AO$8,,MATCH(Q$2,'EPA to IEA Scaling'!$F$1:$AO$1,0)))</f>
        <v>0</v>
      </c>
      <c r="R57" s="31" cm="1">
        <f t="array" ref="R57">((VLOOKUP($B$1,'Multipliers and Adjustments'!$A$70:$I$86,TRUNC(COLUMN(R$2)/5)+2,FALSE)*SUMIFS('IEA-MethaneAbatement'!$N:$N,'IEA-MethaneAbatement'!$O:$O,"&lt;"&amp;$B57,'IEA-MethaneAbatement'!$O:$O,"&gt;="&amp;$A57,'IEA-MethaneAbatement'!$M:$M,$B$1,'IEA-MethaneAbatement'!$B:$B,'Country Selector'!$A$2)+VLOOKUP($C$1,'Multipliers and Adjustments'!$A$70:$I$86,TRUNC(COLUMN(R$2)/5)+2,FALSE)*SUMIFS('IEA-MethaneAbatement'!$N:$N,'IEA-MethaneAbatement'!$O:$O,"&lt;"&amp;$B57,'IEA-MethaneAbatement'!$O:$O,"&gt;="&amp;$A57,'IEA-MethaneAbatement'!$M:$M,$C$1,'IEA-MethaneAbatement'!$B:$B,'Country Selector'!$A$2)+VLOOKUP($D$1,'Multipliers and Adjustments'!$A$70:$I$86,TRUNC(COLUMN(R$2)/5)+2,FALSE)*SUMIFS('IEA-MethaneAbatement'!$N:$N,'IEA-MethaneAbatement'!$O:$O,"&lt;"&amp;$B57,'IEA-MethaneAbatement'!$O:$O,"&gt;="&amp;$A57,'IEA-MethaneAbatement'!$M:$M,$D$1,'IEA-MethaneAbatement'!$B:$B,'Country Selector'!$A$2)))*(1+INDEX('EPA to IEA Scaling'!$F$8:$AO$8,,MATCH(R$2,'EPA to IEA Scaling'!$F$1:$AO$1,0)))</f>
        <v>0</v>
      </c>
      <c r="S57" cm="1">
        <f t="array" ref="S57">((VLOOKUP($B$1,'Multipliers and Adjustments'!$A$70:$I$86,TRUNC(COLUMN(S$2)/5)+2,FALSE)*SUMIFS('IEA-MethaneAbatement'!$N:$N,'IEA-MethaneAbatement'!$O:$O,"&lt;"&amp;$B57,'IEA-MethaneAbatement'!$O:$O,"&gt;="&amp;$A57,'IEA-MethaneAbatement'!$M:$M,$B$1,'IEA-MethaneAbatement'!$B:$B,'Country Selector'!$A$2)+VLOOKUP($C$1,'Multipliers and Adjustments'!$A$70:$I$86,TRUNC(COLUMN(S$2)/5)+2,FALSE)*SUMIFS('IEA-MethaneAbatement'!$N:$N,'IEA-MethaneAbatement'!$O:$O,"&lt;"&amp;$B57,'IEA-MethaneAbatement'!$O:$O,"&gt;="&amp;$A57,'IEA-MethaneAbatement'!$M:$M,$C$1,'IEA-MethaneAbatement'!$B:$B,'Country Selector'!$A$2)+VLOOKUP($D$1,'Multipliers and Adjustments'!$A$70:$I$86,TRUNC(COLUMN(S$2)/5)+2,FALSE)*SUMIFS('IEA-MethaneAbatement'!$N:$N,'IEA-MethaneAbatement'!$O:$O,"&lt;"&amp;$B57,'IEA-MethaneAbatement'!$O:$O,"&gt;="&amp;$A57,'IEA-MethaneAbatement'!$M:$M,$D$1,'IEA-MethaneAbatement'!$B:$B,'Country Selector'!$A$2)))*(1+INDEX('EPA to IEA Scaling'!$F$8:$AO$8,,MATCH(S$2,'EPA to IEA Scaling'!$F$1:$AO$1,0)))</f>
        <v>0</v>
      </c>
      <c r="T57" cm="1">
        <f t="array" ref="T57">((VLOOKUP($B$1,'Multipliers and Adjustments'!$A$70:$I$86,TRUNC(COLUMN(T$2)/5)+2,FALSE)*SUMIFS('IEA-MethaneAbatement'!$N:$N,'IEA-MethaneAbatement'!$O:$O,"&lt;"&amp;$B57,'IEA-MethaneAbatement'!$O:$O,"&gt;="&amp;$A57,'IEA-MethaneAbatement'!$M:$M,$B$1,'IEA-MethaneAbatement'!$B:$B,'Country Selector'!$A$2)+VLOOKUP($C$1,'Multipliers and Adjustments'!$A$70:$I$86,TRUNC(COLUMN(T$2)/5)+2,FALSE)*SUMIFS('IEA-MethaneAbatement'!$N:$N,'IEA-MethaneAbatement'!$O:$O,"&lt;"&amp;$B57,'IEA-MethaneAbatement'!$O:$O,"&gt;="&amp;$A57,'IEA-MethaneAbatement'!$M:$M,$C$1,'IEA-MethaneAbatement'!$B:$B,'Country Selector'!$A$2)+VLOOKUP($D$1,'Multipliers and Adjustments'!$A$70:$I$86,TRUNC(COLUMN(T$2)/5)+2,FALSE)*SUMIFS('IEA-MethaneAbatement'!$N:$N,'IEA-MethaneAbatement'!$O:$O,"&lt;"&amp;$B57,'IEA-MethaneAbatement'!$O:$O,"&gt;="&amp;$A57,'IEA-MethaneAbatement'!$M:$M,$D$1,'IEA-MethaneAbatement'!$B:$B,'Country Selector'!$A$2)))*(1+INDEX('EPA to IEA Scaling'!$F$8:$AO$8,,MATCH(T$2,'EPA to IEA Scaling'!$F$1:$AO$1,0)))</f>
        <v>0</v>
      </c>
      <c r="U57" cm="1">
        <f t="array" ref="U57">((VLOOKUP($B$1,'Multipliers and Adjustments'!$A$70:$I$86,TRUNC(COLUMN(U$2)/5)+2,FALSE)*SUMIFS('IEA-MethaneAbatement'!$N:$N,'IEA-MethaneAbatement'!$O:$O,"&lt;"&amp;$B57,'IEA-MethaneAbatement'!$O:$O,"&gt;="&amp;$A57,'IEA-MethaneAbatement'!$M:$M,$B$1,'IEA-MethaneAbatement'!$B:$B,'Country Selector'!$A$2)+VLOOKUP($C$1,'Multipliers and Adjustments'!$A$70:$I$86,TRUNC(COLUMN(U$2)/5)+2,FALSE)*SUMIFS('IEA-MethaneAbatement'!$N:$N,'IEA-MethaneAbatement'!$O:$O,"&lt;"&amp;$B57,'IEA-MethaneAbatement'!$O:$O,"&gt;="&amp;$A57,'IEA-MethaneAbatement'!$M:$M,$C$1,'IEA-MethaneAbatement'!$B:$B,'Country Selector'!$A$2)+VLOOKUP($D$1,'Multipliers and Adjustments'!$A$70:$I$86,TRUNC(COLUMN(U$2)/5)+2,FALSE)*SUMIFS('IEA-MethaneAbatement'!$N:$N,'IEA-MethaneAbatement'!$O:$O,"&lt;"&amp;$B57,'IEA-MethaneAbatement'!$O:$O,"&gt;="&amp;$A57,'IEA-MethaneAbatement'!$M:$M,$D$1,'IEA-MethaneAbatement'!$B:$B,'Country Selector'!$A$2)))*(1+INDEX('EPA to IEA Scaling'!$F$8:$AO$8,,MATCH(U$2,'EPA to IEA Scaling'!$F$1:$AO$1,0)))</f>
        <v>0</v>
      </c>
      <c r="V57" cm="1">
        <f t="array" ref="V57">((VLOOKUP($B$1,'Multipliers and Adjustments'!$A$70:$I$86,TRUNC(COLUMN(V$2)/5)+2,FALSE)*SUMIFS('IEA-MethaneAbatement'!$N:$N,'IEA-MethaneAbatement'!$O:$O,"&lt;"&amp;$B57,'IEA-MethaneAbatement'!$O:$O,"&gt;="&amp;$A57,'IEA-MethaneAbatement'!$M:$M,$B$1,'IEA-MethaneAbatement'!$B:$B,'Country Selector'!$A$2)+VLOOKUP($C$1,'Multipliers and Adjustments'!$A$70:$I$86,TRUNC(COLUMN(V$2)/5)+2,FALSE)*SUMIFS('IEA-MethaneAbatement'!$N:$N,'IEA-MethaneAbatement'!$O:$O,"&lt;"&amp;$B57,'IEA-MethaneAbatement'!$O:$O,"&gt;="&amp;$A57,'IEA-MethaneAbatement'!$M:$M,$C$1,'IEA-MethaneAbatement'!$B:$B,'Country Selector'!$A$2)+VLOOKUP($D$1,'Multipliers and Adjustments'!$A$70:$I$86,TRUNC(COLUMN(V$2)/5)+2,FALSE)*SUMIFS('IEA-MethaneAbatement'!$N:$N,'IEA-MethaneAbatement'!$O:$O,"&lt;"&amp;$B57,'IEA-MethaneAbatement'!$O:$O,"&gt;="&amp;$A57,'IEA-MethaneAbatement'!$M:$M,$D$1,'IEA-MethaneAbatement'!$B:$B,'Country Selector'!$A$2)))*(1+INDEX('EPA to IEA Scaling'!$F$8:$AO$8,,MATCH(V$2,'EPA to IEA Scaling'!$F$1:$AO$1,0)))</f>
        <v>0</v>
      </c>
      <c r="W57" s="31" cm="1">
        <f t="array" ref="W57">((VLOOKUP($B$1,'Multipliers and Adjustments'!$A$70:$I$86,TRUNC(COLUMN(W$2)/5)+2,FALSE)*SUMIFS('IEA-MethaneAbatement'!$N:$N,'IEA-MethaneAbatement'!$O:$O,"&lt;"&amp;$B57,'IEA-MethaneAbatement'!$O:$O,"&gt;="&amp;$A57,'IEA-MethaneAbatement'!$M:$M,$B$1,'IEA-MethaneAbatement'!$B:$B,'Country Selector'!$A$2)+VLOOKUP($C$1,'Multipliers and Adjustments'!$A$70:$I$86,TRUNC(COLUMN(W$2)/5)+2,FALSE)*SUMIFS('IEA-MethaneAbatement'!$N:$N,'IEA-MethaneAbatement'!$O:$O,"&lt;"&amp;$B57,'IEA-MethaneAbatement'!$O:$O,"&gt;="&amp;$A57,'IEA-MethaneAbatement'!$M:$M,$C$1,'IEA-MethaneAbatement'!$B:$B,'Country Selector'!$A$2)+VLOOKUP($D$1,'Multipliers and Adjustments'!$A$70:$I$86,TRUNC(COLUMN(W$2)/5)+2,FALSE)*SUMIFS('IEA-MethaneAbatement'!$N:$N,'IEA-MethaneAbatement'!$O:$O,"&lt;"&amp;$B57,'IEA-MethaneAbatement'!$O:$O,"&gt;="&amp;$A57,'IEA-MethaneAbatement'!$M:$M,$D$1,'IEA-MethaneAbatement'!$B:$B,'Country Selector'!$A$2)))*(1+INDEX('EPA to IEA Scaling'!$F$8:$AO$8,,MATCH(W$2,'EPA to IEA Scaling'!$F$1:$AO$1,0)))</f>
        <v>0</v>
      </c>
      <c r="X57" cm="1">
        <f t="array" ref="X57">((VLOOKUP($B$1,'Multipliers and Adjustments'!$A$70:$I$86,TRUNC(COLUMN(X$2)/5)+2,FALSE)*SUMIFS('IEA-MethaneAbatement'!$N:$N,'IEA-MethaneAbatement'!$O:$O,"&lt;"&amp;$B57,'IEA-MethaneAbatement'!$O:$O,"&gt;="&amp;$A57,'IEA-MethaneAbatement'!$M:$M,$B$1,'IEA-MethaneAbatement'!$B:$B,'Country Selector'!$A$2)+VLOOKUP($C$1,'Multipliers and Adjustments'!$A$70:$I$86,TRUNC(COLUMN(X$2)/5)+2,FALSE)*SUMIFS('IEA-MethaneAbatement'!$N:$N,'IEA-MethaneAbatement'!$O:$O,"&lt;"&amp;$B57,'IEA-MethaneAbatement'!$O:$O,"&gt;="&amp;$A57,'IEA-MethaneAbatement'!$M:$M,$C$1,'IEA-MethaneAbatement'!$B:$B,'Country Selector'!$A$2)+VLOOKUP($D$1,'Multipliers and Adjustments'!$A$70:$I$86,TRUNC(COLUMN(X$2)/5)+2,FALSE)*SUMIFS('IEA-MethaneAbatement'!$N:$N,'IEA-MethaneAbatement'!$O:$O,"&lt;"&amp;$B57,'IEA-MethaneAbatement'!$O:$O,"&gt;="&amp;$A57,'IEA-MethaneAbatement'!$M:$M,$D$1,'IEA-MethaneAbatement'!$B:$B,'Country Selector'!$A$2)))*(1+INDEX('EPA to IEA Scaling'!$F$8:$AO$8,,MATCH(X$2,'EPA to IEA Scaling'!$F$1:$AO$1,0)))</f>
        <v>0</v>
      </c>
      <c r="Y57" cm="1">
        <f t="array" ref="Y57">((VLOOKUP($B$1,'Multipliers and Adjustments'!$A$70:$I$86,TRUNC(COLUMN(Y$2)/5)+2,FALSE)*SUMIFS('IEA-MethaneAbatement'!$N:$N,'IEA-MethaneAbatement'!$O:$O,"&lt;"&amp;$B57,'IEA-MethaneAbatement'!$O:$O,"&gt;="&amp;$A57,'IEA-MethaneAbatement'!$M:$M,$B$1,'IEA-MethaneAbatement'!$B:$B,'Country Selector'!$A$2)+VLOOKUP($C$1,'Multipliers and Adjustments'!$A$70:$I$86,TRUNC(COLUMN(Y$2)/5)+2,FALSE)*SUMIFS('IEA-MethaneAbatement'!$N:$N,'IEA-MethaneAbatement'!$O:$O,"&lt;"&amp;$B57,'IEA-MethaneAbatement'!$O:$O,"&gt;="&amp;$A57,'IEA-MethaneAbatement'!$M:$M,$C$1,'IEA-MethaneAbatement'!$B:$B,'Country Selector'!$A$2)+VLOOKUP($D$1,'Multipliers and Adjustments'!$A$70:$I$86,TRUNC(COLUMN(Y$2)/5)+2,FALSE)*SUMIFS('IEA-MethaneAbatement'!$N:$N,'IEA-MethaneAbatement'!$O:$O,"&lt;"&amp;$B57,'IEA-MethaneAbatement'!$O:$O,"&gt;="&amp;$A57,'IEA-MethaneAbatement'!$M:$M,$D$1,'IEA-MethaneAbatement'!$B:$B,'Country Selector'!$A$2)))*(1+INDEX('EPA to IEA Scaling'!$F$8:$AO$8,,MATCH(Y$2,'EPA to IEA Scaling'!$F$1:$AO$1,0)))</f>
        <v>0</v>
      </c>
      <c r="Z57" cm="1">
        <f t="array" ref="Z57">((VLOOKUP($B$1,'Multipliers and Adjustments'!$A$70:$I$86,TRUNC(COLUMN(Z$2)/5)+2,FALSE)*SUMIFS('IEA-MethaneAbatement'!$N:$N,'IEA-MethaneAbatement'!$O:$O,"&lt;"&amp;$B57,'IEA-MethaneAbatement'!$O:$O,"&gt;="&amp;$A57,'IEA-MethaneAbatement'!$M:$M,$B$1,'IEA-MethaneAbatement'!$B:$B,'Country Selector'!$A$2)+VLOOKUP($C$1,'Multipliers and Adjustments'!$A$70:$I$86,TRUNC(COLUMN(Z$2)/5)+2,FALSE)*SUMIFS('IEA-MethaneAbatement'!$N:$N,'IEA-MethaneAbatement'!$O:$O,"&lt;"&amp;$B57,'IEA-MethaneAbatement'!$O:$O,"&gt;="&amp;$A57,'IEA-MethaneAbatement'!$M:$M,$C$1,'IEA-MethaneAbatement'!$B:$B,'Country Selector'!$A$2)+VLOOKUP($D$1,'Multipliers and Adjustments'!$A$70:$I$86,TRUNC(COLUMN(Z$2)/5)+2,FALSE)*SUMIFS('IEA-MethaneAbatement'!$N:$N,'IEA-MethaneAbatement'!$O:$O,"&lt;"&amp;$B57,'IEA-MethaneAbatement'!$O:$O,"&gt;="&amp;$A57,'IEA-MethaneAbatement'!$M:$M,$D$1,'IEA-MethaneAbatement'!$B:$B,'Country Selector'!$A$2)))*(1+INDEX('EPA to IEA Scaling'!$F$8:$AO$8,,MATCH(Z$2,'EPA to IEA Scaling'!$F$1:$AO$1,0)))</f>
        <v>0</v>
      </c>
      <c r="AA57" cm="1">
        <f t="array" ref="AA57">((VLOOKUP($B$1,'Multipliers and Adjustments'!$A$70:$I$86,TRUNC(COLUMN(AA$2)/5)+2,FALSE)*SUMIFS('IEA-MethaneAbatement'!$N:$N,'IEA-MethaneAbatement'!$O:$O,"&lt;"&amp;$B57,'IEA-MethaneAbatement'!$O:$O,"&gt;="&amp;$A57,'IEA-MethaneAbatement'!$M:$M,$B$1,'IEA-MethaneAbatement'!$B:$B,'Country Selector'!$A$2)+VLOOKUP($C$1,'Multipliers and Adjustments'!$A$70:$I$86,TRUNC(COLUMN(AA$2)/5)+2,FALSE)*SUMIFS('IEA-MethaneAbatement'!$N:$N,'IEA-MethaneAbatement'!$O:$O,"&lt;"&amp;$B57,'IEA-MethaneAbatement'!$O:$O,"&gt;="&amp;$A57,'IEA-MethaneAbatement'!$M:$M,$C$1,'IEA-MethaneAbatement'!$B:$B,'Country Selector'!$A$2)+VLOOKUP($D$1,'Multipliers and Adjustments'!$A$70:$I$86,TRUNC(COLUMN(AA$2)/5)+2,FALSE)*SUMIFS('IEA-MethaneAbatement'!$N:$N,'IEA-MethaneAbatement'!$O:$O,"&lt;"&amp;$B57,'IEA-MethaneAbatement'!$O:$O,"&gt;="&amp;$A57,'IEA-MethaneAbatement'!$M:$M,$D$1,'IEA-MethaneAbatement'!$B:$B,'Country Selector'!$A$2)))*(1+INDEX('EPA to IEA Scaling'!$F$8:$AO$8,,MATCH(AA$2,'EPA to IEA Scaling'!$F$1:$AO$1,0)))</f>
        <v>0</v>
      </c>
      <c r="AB57" s="31" cm="1">
        <f t="array" ref="AB57">((VLOOKUP($B$1,'Multipliers and Adjustments'!$A$70:$I$86,TRUNC(COLUMN(AB$2)/5)+2,FALSE)*SUMIFS('IEA-MethaneAbatement'!$N:$N,'IEA-MethaneAbatement'!$O:$O,"&lt;"&amp;$B57,'IEA-MethaneAbatement'!$O:$O,"&gt;="&amp;$A57,'IEA-MethaneAbatement'!$M:$M,$B$1,'IEA-MethaneAbatement'!$B:$B,'Country Selector'!$A$2)+VLOOKUP($C$1,'Multipliers and Adjustments'!$A$70:$I$86,TRUNC(COLUMN(AB$2)/5)+2,FALSE)*SUMIFS('IEA-MethaneAbatement'!$N:$N,'IEA-MethaneAbatement'!$O:$O,"&lt;"&amp;$B57,'IEA-MethaneAbatement'!$O:$O,"&gt;="&amp;$A57,'IEA-MethaneAbatement'!$M:$M,$C$1,'IEA-MethaneAbatement'!$B:$B,'Country Selector'!$A$2)+VLOOKUP($D$1,'Multipliers and Adjustments'!$A$70:$I$86,TRUNC(COLUMN(AB$2)/5)+2,FALSE)*SUMIFS('IEA-MethaneAbatement'!$N:$N,'IEA-MethaneAbatement'!$O:$O,"&lt;"&amp;$B57,'IEA-MethaneAbatement'!$O:$O,"&gt;="&amp;$A57,'IEA-MethaneAbatement'!$M:$M,$D$1,'IEA-MethaneAbatement'!$B:$B,'Country Selector'!$A$2)))*(1+INDEX('EPA to IEA Scaling'!$F$8:$AO$8,,MATCH(AB$2,'EPA to IEA Scaling'!$F$1:$AO$1,0)))</f>
        <v>0</v>
      </c>
      <c r="AC57" cm="1">
        <f t="array" ref="AC57">((VLOOKUP($B$1,'Multipliers and Adjustments'!$A$70:$I$86,TRUNC(COLUMN(AC$2)/5)+2,FALSE)*SUMIFS('IEA-MethaneAbatement'!$N:$N,'IEA-MethaneAbatement'!$O:$O,"&lt;"&amp;$B57,'IEA-MethaneAbatement'!$O:$O,"&gt;="&amp;$A57,'IEA-MethaneAbatement'!$M:$M,$B$1,'IEA-MethaneAbatement'!$B:$B,'Country Selector'!$A$2)+VLOOKUP($C$1,'Multipliers and Adjustments'!$A$70:$I$86,TRUNC(COLUMN(AC$2)/5)+2,FALSE)*SUMIFS('IEA-MethaneAbatement'!$N:$N,'IEA-MethaneAbatement'!$O:$O,"&lt;"&amp;$B57,'IEA-MethaneAbatement'!$O:$O,"&gt;="&amp;$A57,'IEA-MethaneAbatement'!$M:$M,$C$1,'IEA-MethaneAbatement'!$B:$B,'Country Selector'!$A$2)+VLOOKUP($D$1,'Multipliers and Adjustments'!$A$70:$I$86,TRUNC(COLUMN(AC$2)/5)+2,FALSE)*SUMIFS('IEA-MethaneAbatement'!$N:$N,'IEA-MethaneAbatement'!$O:$O,"&lt;"&amp;$B57,'IEA-MethaneAbatement'!$O:$O,"&gt;="&amp;$A57,'IEA-MethaneAbatement'!$M:$M,$D$1,'IEA-MethaneAbatement'!$B:$B,'Country Selector'!$A$2)))*(1+INDEX('EPA to IEA Scaling'!$F$8:$AO$8,,MATCH(AC$2,'EPA to IEA Scaling'!$F$1:$AO$1,0)))</f>
        <v>0</v>
      </c>
      <c r="AD57" cm="1">
        <f t="array" ref="AD57">((VLOOKUP($B$1,'Multipliers and Adjustments'!$A$70:$I$86,TRUNC(COLUMN(AD$2)/5)+2,FALSE)*SUMIFS('IEA-MethaneAbatement'!$N:$N,'IEA-MethaneAbatement'!$O:$O,"&lt;"&amp;$B57,'IEA-MethaneAbatement'!$O:$O,"&gt;="&amp;$A57,'IEA-MethaneAbatement'!$M:$M,$B$1,'IEA-MethaneAbatement'!$B:$B,'Country Selector'!$A$2)+VLOOKUP($C$1,'Multipliers and Adjustments'!$A$70:$I$86,TRUNC(COLUMN(AD$2)/5)+2,FALSE)*SUMIFS('IEA-MethaneAbatement'!$N:$N,'IEA-MethaneAbatement'!$O:$O,"&lt;"&amp;$B57,'IEA-MethaneAbatement'!$O:$O,"&gt;="&amp;$A57,'IEA-MethaneAbatement'!$M:$M,$C$1,'IEA-MethaneAbatement'!$B:$B,'Country Selector'!$A$2)+VLOOKUP($D$1,'Multipliers and Adjustments'!$A$70:$I$86,TRUNC(COLUMN(AD$2)/5)+2,FALSE)*SUMIFS('IEA-MethaneAbatement'!$N:$N,'IEA-MethaneAbatement'!$O:$O,"&lt;"&amp;$B57,'IEA-MethaneAbatement'!$O:$O,"&gt;="&amp;$A57,'IEA-MethaneAbatement'!$M:$M,$D$1,'IEA-MethaneAbatement'!$B:$B,'Country Selector'!$A$2)))*(1+INDEX('EPA to IEA Scaling'!$F$8:$AO$8,,MATCH(AD$2,'EPA to IEA Scaling'!$F$1:$AO$1,0)))</f>
        <v>0</v>
      </c>
      <c r="AE57" cm="1">
        <f t="array" ref="AE57">((VLOOKUP($B$1,'Multipliers and Adjustments'!$A$70:$I$86,TRUNC(COLUMN(AE$2)/5)+2,FALSE)*SUMIFS('IEA-MethaneAbatement'!$N:$N,'IEA-MethaneAbatement'!$O:$O,"&lt;"&amp;$B57,'IEA-MethaneAbatement'!$O:$O,"&gt;="&amp;$A57,'IEA-MethaneAbatement'!$M:$M,$B$1,'IEA-MethaneAbatement'!$B:$B,'Country Selector'!$A$2)+VLOOKUP($C$1,'Multipliers and Adjustments'!$A$70:$I$86,TRUNC(COLUMN(AE$2)/5)+2,FALSE)*SUMIFS('IEA-MethaneAbatement'!$N:$N,'IEA-MethaneAbatement'!$O:$O,"&lt;"&amp;$B57,'IEA-MethaneAbatement'!$O:$O,"&gt;="&amp;$A57,'IEA-MethaneAbatement'!$M:$M,$C$1,'IEA-MethaneAbatement'!$B:$B,'Country Selector'!$A$2)+VLOOKUP($D$1,'Multipliers and Adjustments'!$A$70:$I$86,TRUNC(COLUMN(AE$2)/5)+2,FALSE)*SUMIFS('IEA-MethaneAbatement'!$N:$N,'IEA-MethaneAbatement'!$O:$O,"&lt;"&amp;$B57,'IEA-MethaneAbatement'!$O:$O,"&gt;="&amp;$A57,'IEA-MethaneAbatement'!$M:$M,$D$1,'IEA-MethaneAbatement'!$B:$B,'Country Selector'!$A$2)))*(1+INDEX('EPA to IEA Scaling'!$F$8:$AO$8,,MATCH(AE$2,'EPA to IEA Scaling'!$F$1:$AO$1,0)))</f>
        <v>0</v>
      </c>
      <c r="AF57" cm="1">
        <f t="array" ref="AF57">((VLOOKUP($B$1,'Multipliers and Adjustments'!$A$70:$I$86,TRUNC(COLUMN(AF$2)/5)+2,FALSE)*SUMIFS('IEA-MethaneAbatement'!$N:$N,'IEA-MethaneAbatement'!$O:$O,"&lt;"&amp;$B57,'IEA-MethaneAbatement'!$O:$O,"&gt;="&amp;$A57,'IEA-MethaneAbatement'!$M:$M,$B$1,'IEA-MethaneAbatement'!$B:$B,'Country Selector'!$A$2)+VLOOKUP($C$1,'Multipliers and Adjustments'!$A$70:$I$86,TRUNC(COLUMN(AF$2)/5)+2,FALSE)*SUMIFS('IEA-MethaneAbatement'!$N:$N,'IEA-MethaneAbatement'!$O:$O,"&lt;"&amp;$B57,'IEA-MethaneAbatement'!$O:$O,"&gt;="&amp;$A57,'IEA-MethaneAbatement'!$M:$M,$C$1,'IEA-MethaneAbatement'!$B:$B,'Country Selector'!$A$2)+VLOOKUP($D$1,'Multipliers and Adjustments'!$A$70:$I$86,TRUNC(COLUMN(AF$2)/5)+2,FALSE)*SUMIFS('IEA-MethaneAbatement'!$N:$N,'IEA-MethaneAbatement'!$O:$O,"&lt;"&amp;$B57,'IEA-MethaneAbatement'!$O:$O,"&gt;="&amp;$A57,'IEA-MethaneAbatement'!$M:$M,$D$1,'IEA-MethaneAbatement'!$B:$B,'Country Selector'!$A$2)))*(1+INDEX('EPA to IEA Scaling'!$F$8:$AO$8,,MATCH(AF$2,'EPA to IEA Scaling'!$F$1:$AO$1,0)))</f>
        <v>0</v>
      </c>
      <c r="AG57" s="31" cm="1">
        <f t="array" ref="AG57">((VLOOKUP($B$1,'Multipliers and Adjustments'!$A$70:$I$86,TRUNC(COLUMN(AG$2)/5)+2,FALSE)*SUMIFS('IEA-MethaneAbatement'!$N:$N,'IEA-MethaneAbatement'!$O:$O,"&lt;"&amp;$B57,'IEA-MethaneAbatement'!$O:$O,"&gt;="&amp;$A57,'IEA-MethaneAbatement'!$M:$M,$B$1,'IEA-MethaneAbatement'!$B:$B,'Country Selector'!$A$2)+VLOOKUP($C$1,'Multipliers and Adjustments'!$A$70:$I$86,TRUNC(COLUMN(AG$2)/5)+2,FALSE)*SUMIFS('IEA-MethaneAbatement'!$N:$N,'IEA-MethaneAbatement'!$O:$O,"&lt;"&amp;$B57,'IEA-MethaneAbatement'!$O:$O,"&gt;="&amp;$A57,'IEA-MethaneAbatement'!$M:$M,$C$1,'IEA-MethaneAbatement'!$B:$B,'Country Selector'!$A$2)+VLOOKUP($D$1,'Multipliers and Adjustments'!$A$70:$I$86,TRUNC(COLUMN(AG$2)/5)+2,FALSE)*SUMIFS('IEA-MethaneAbatement'!$N:$N,'IEA-MethaneAbatement'!$O:$O,"&lt;"&amp;$B57,'IEA-MethaneAbatement'!$O:$O,"&gt;="&amp;$A57,'IEA-MethaneAbatement'!$M:$M,$D$1,'IEA-MethaneAbatement'!$B:$B,'Country Selector'!$A$2)))*(1+INDEX('EPA to IEA Scaling'!$F$8:$AO$8,,MATCH(AG$2,'EPA to IEA Scaling'!$F$1:$AO$1,0)))</f>
        <v>0</v>
      </c>
      <c r="AH57" cm="1">
        <f t="array" ref="AH57">((VLOOKUP($B$1,'Multipliers and Adjustments'!$A$70:$I$86,TRUNC(COLUMN(AH$2)/5)+2,FALSE)*SUMIFS('IEA-MethaneAbatement'!$N:$N,'IEA-MethaneAbatement'!$O:$O,"&lt;"&amp;$B57,'IEA-MethaneAbatement'!$O:$O,"&gt;="&amp;$A57,'IEA-MethaneAbatement'!$M:$M,$B$1,'IEA-MethaneAbatement'!$B:$B,'Country Selector'!$A$2)+VLOOKUP($C$1,'Multipliers and Adjustments'!$A$70:$I$86,TRUNC(COLUMN(AH$2)/5)+2,FALSE)*SUMIFS('IEA-MethaneAbatement'!$N:$N,'IEA-MethaneAbatement'!$O:$O,"&lt;"&amp;$B57,'IEA-MethaneAbatement'!$O:$O,"&gt;="&amp;$A57,'IEA-MethaneAbatement'!$M:$M,$C$1,'IEA-MethaneAbatement'!$B:$B,'Country Selector'!$A$2)+VLOOKUP($D$1,'Multipliers and Adjustments'!$A$70:$I$86,TRUNC(COLUMN(AH$2)/5)+2,FALSE)*SUMIFS('IEA-MethaneAbatement'!$N:$N,'IEA-MethaneAbatement'!$O:$O,"&lt;"&amp;$B57,'IEA-MethaneAbatement'!$O:$O,"&gt;="&amp;$A57,'IEA-MethaneAbatement'!$M:$M,$D$1,'IEA-MethaneAbatement'!$B:$B,'Country Selector'!$A$2)))*(1+INDEX('EPA to IEA Scaling'!$F$8:$AO$8,,MATCH(AH$2,'EPA to IEA Scaling'!$F$1:$AO$1,0)))</f>
        <v>0</v>
      </c>
      <c r="AI57" cm="1">
        <f t="array" ref="AI57">((VLOOKUP($B$1,'Multipliers and Adjustments'!$A$70:$I$86,TRUNC(COLUMN(AI$2)/5)+2,FALSE)*SUMIFS('IEA-MethaneAbatement'!$N:$N,'IEA-MethaneAbatement'!$O:$O,"&lt;"&amp;$B57,'IEA-MethaneAbatement'!$O:$O,"&gt;="&amp;$A57,'IEA-MethaneAbatement'!$M:$M,$B$1,'IEA-MethaneAbatement'!$B:$B,'Country Selector'!$A$2)+VLOOKUP($C$1,'Multipliers and Adjustments'!$A$70:$I$86,TRUNC(COLUMN(AI$2)/5)+2,FALSE)*SUMIFS('IEA-MethaneAbatement'!$N:$N,'IEA-MethaneAbatement'!$O:$O,"&lt;"&amp;$B57,'IEA-MethaneAbatement'!$O:$O,"&gt;="&amp;$A57,'IEA-MethaneAbatement'!$M:$M,$C$1,'IEA-MethaneAbatement'!$B:$B,'Country Selector'!$A$2)+VLOOKUP($D$1,'Multipliers and Adjustments'!$A$70:$I$86,TRUNC(COLUMN(AI$2)/5)+2,FALSE)*SUMIFS('IEA-MethaneAbatement'!$N:$N,'IEA-MethaneAbatement'!$O:$O,"&lt;"&amp;$B57,'IEA-MethaneAbatement'!$O:$O,"&gt;="&amp;$A57,'IEA-MethaneAbatement'!$M:$M,$D$1,'IEA-MethaneAbatement'!$B:$B,'Country Selector'!$A$2)))*(1+INDEX('EPA to IEA Scaling'!$F$8:$AO$8,,MATCH(AI$2,'EPA to IEA Scaling'!$F$1:$AO$1,0)))</f>
        <v>0</v>
      </c>
      <c r="AJ57" cm="1">
        <f t="array" ref="AJ57">((VLOOKUP($B$1,'Multipliers and Adjustments'!$A$70:$I$86,TRUNC(COLUMN(AJ$2)/5)+2,FALSE)*SUMIFS('IEA-MethaneAbatement'!$N:$N,'IEA-MethaneAbatement'!$O:$O,"&lt;"&amp;$B57,'IEA-MethaneAbatement'!$O:$O,"&gt;="&amp;$A57,'IEA-MethaneAbatement'!$M:$M,$B$1,'IEA-MethaneAbatement'!$B:$B,'Country Selector'!$A$2)+VLOOKUP($C$1,'Multipliers and Adjustments'!$A$70:$I$86,TRUNC(COLUMN(AJ$2)/5)+2,FALSE)*SUMIFS('IEA-MethaneAbatement'!$N:$N,'IEA-MethaneAbatement'!$O:$O,"&lt;"&amp;$B57,'IEA-MethaneAbatement'!$O:$O,"&gt;="&amp;$A57,'IEA-MethaneAbatement'!$M:$M,$C$1,'IEA-MethaneAbatement'!$B:$B,'Country Selector'!$A$2)+VLOOKUP($D$1,'Multipliers and Adjustments'!$A$70:$I$86,TRUNC(COLUMN(AJ$2)/5)+2,FALSE)*SUMIFS('IEA-MethaneAbatement'!$N:$N,'IEA-MethaneAbatement'!$O:$O,"&lt;"&amp;$B57,'IEA-MethaneAbatement'!$O:$O,"&gt;="&amp;$A57,'IEA-MethaneAbatement'!$M:$M,$D$1,'IEA-MethaneAbatement'!$B:$B,'Country Selector'!$A$2)))*(1+INDEX('EPA to IEA Scaling'!$F$8:$AO$8,,MATCH(AJ$2,'EPA to IEA Scaling'!$F$1:$AO$1,0)))</f>
        <v>0</v>
      </c>
      <c r="AK57" cm="1">
        <f t="array" ref="AK57">((VLOOKUP($B$1,'Multipliers and Adjustments'!$A$70:$I$86,TRUNC(COLUMN(AK$2)/5)+2,FALSE)*SUMIFS('IEA-MethaneAbatement'!$N:$N,'IEA-MethaneAbatement'!$O:$O,"&lt;"&amp;$B57,'IEA-MethaneAbatement'!$O:$O,"&gt;="&amp;$A57,'IEA-MethaneAbatement'!$M:$M,$B$1,'IEA-MethaneAbatement'!$B:$B,'Country Selector'!$A$2)+VLOOKUP($C$1,'Multipliers and Adjustments'!$A$70:$I$86,TRUNC(COLUMN(AK$2)/5)+2,FALSE)*SUMIFS('IEA-MethaneAbatement'!$N:$N,'IEA-MethaneAbatement'!$O:$O,"&lt;"&amp;$B57,'IEA-MethaneAbatement'!$O:$O,"&gt;="&amp;$A57,'IEA-MethaneAbatement'!$M:$M,$C$1,'IEA-MethaneAbatement'!$B:$B,'Country Selector'!$A$2)+VLOOKUP($D$1,'Multipliers and Adjustments'!$A$70:$I$86,TRUNC(COLUMN(AK$2)/5)+2,FALSE)*SUMIFS('IEA-MethaneAbatement'!$N:$N,'IEA-MethaneAbatement'!$O:$O,"&lt;"&amp;$B57,'IEA-MethaneAbatement'!$O:$O,"&gt;="&amp;$A57,'IEA-MethaneAbatement'!$M:$M,$D$1,'IEA-MethaneAbatement'!$B:$B,'Country Selector'!$A$2)))*(1+INDEX('EPA to IEA Scaling'!$F$8:$AO$8,,MATCH(AK$2,'EPA to IEA Scaling'!$F$1:$AO$1,0)))</f>
        <v>0</v>
      </c>
      <c r="AL57" s="31" cm="1">
        <f t="array" ref="AL57">((VLOOKUP($B$1,'Multipliers and Adjustments'!$A$70:$I$86,TRUNC(COLUMN(AL$2)/5)+2,FALSE)*SUMIFS('IEA-MethaneAbatement'!$N:$N,'IEA-MethaneAbatement'!$O:$O,"&lt;"&amp;$B57,'IEA-MethaneAbatement'!$O:$O,"&gt;="&amp;$A57,'IEA-MethaneAbatement'!$M:$M,$B$1,'IEA-MethaneAbatement'!$B:$B,'Country Selector'!$A$2)+VLOOKUP($C$1,'Multipliers and Adjustments'!$A$70:$I$86,TRUNC(COLUMN(AL$2)/5)+2,FALSE)*SUMIFS('IEA-MethaneAbatement'!$N:$N,'IEA-MethaneAbatement'!$O:$O,"&lt;"&amp;$B57,'IEA-MethaneAbatement'!$O:$O,"&gt;="&amp;$A57,'IEA-MethaneAbatement'!$M:$M,$C$1,'IEA-MethaneAbatement'!$B:$B,'Country Selector'!$A$2)+VLOOKUP($D$1,'Multipliers and Adjustments'!$A$70:$I$86,TRUNC(COLUMN(AL$2)/5)+2,FALSE)*SUMIFS('IEA-MethaneAbatement'!$N:$N,'IEA-MethaneAbatement'!$O:$O,"&lt;"&amp;$B57,'IEA-MethaneAbatement'!$O:$O,"&gt;="&amp;$A57,'IEA-MethaneAbatement'!$M:$M,$D$1,'IEA-MethaneAbatement'!$B:$B,'Country Selector'!$A$2)))*(1+INDEX('EPA to IEA Scaling'!$F$8:$AO$8,,MATCH(AL$2,'EPA to IEA Scaling'!$F$1:$AO$1,0)))</f>
        <v>0</v>
      </c>
    </row>
    <row r="58" spans="1:38" x14ac:dyDescent="0.45">
      <c r="A58" s="12">
        <f t="shared" si="1"/>
        <v>750</v>
      </c>
      <c r="B58" s="11">
        <f t="shared" si="0"/>
        <v>800</v>
      </c>
      <c r="C58" s="47" cm="1">
        <f t="array" ref="C58">((VLOOKUP($B$1,'Multipliers and Adjustments'!$A$70:$I$86,TRUNC(COLUMN(C$2)/5)+2,FALSE)*SUMIFS('IEA-MethaneAbatement'!$N:$N,'IEA-MethaneAbatement'!$O:$O,"&lt;"&amp;$B58,'IEA-MethaneAbatement'!$O:$O,"&gt;="&amp;$A58,'IEA-MethaneAbatement'!$M:$M,$B$1,'IEA-MethaneAbatement'!$B:$B,'Country Selector'!$A$2)+VLOOKUP($C$1,'Multipliers and Adjustments'!$A$70:$I$86,TRUNC(COLUMN(C$2)/5)+2,FALSE)*SUMIFS('IEA-MethaneAbatement'!$N:$N,'IEA-MethaneAbatement'!$O:$O,"&lt;"&amp;$B58,'IEA-MethaneAbatement'!$O:$O,"&gt;="&amp;$A58,'IEA-MethaneAbatement'!$M:$M,$C$1,'IEA-MethaneAbatement'!$B:$B,'Country Selector'!$A$2)+VLOOKUP($D$1,'Multipliers and Adjustments'!$A$70:$I$86,TRUNC(COLUMN(C$2)/5)+2,FALSE)*SUMIFS('IEA-MethaneAbatement'!$N:$N,'IEA-MethaneAbatement'!$O:$O,"&lt;"&amp;$B58,'IEA-MethaneAbatement'!$O:$O,"&gt;="&amp;$A58,'IEA-MethaneAbatement'!$M:$M,$D$1,'IEA-MethaneAbatement'!$B:$B,'Country Selector'!$A$2)))*(1+INDEX('EPA to IEA Scaling'!$F$8:$AO$8,,MATCH(C$2,'EPA to IEA Scaling'!$F$1:$AO$1,0)))</f>
        <v>0</v>
      </c>
      <c r="D58" cm="1">
        <f t="array" ref="D58">((VLOOKUP($B$1,'Multipliers and Adjustments'!$A$70:$I$86,TRUNC(COLUMN(D$2)/5)+2,FALSE)*SUMIFS('IEA-MethaneAbatement'!$N:$N,'IEA-MethaneAbatement'!$O:$O,"&lt;"&amp;$B58,'IEA-MethaneAbatement'!$O:$O,"&gt;="&amp;$A58,'IEA-MethaneAbatement'!$M:$M,$B$1,'IEA-MethaneAbatement'!$B:$B,'Country Selector'!$A$2)+VLOOKUP($C$1,'Multipliers and Adjustments'!$A$70:$I$86,TRUNC(COLUMN(D$2)/5)+2,FALSE)*SUMIFS('IEA-MethaneAbatement'!$N:$N,'IEA-MethaneAbatement'!$O:$O,"&lt;"&amp;$B58,'IEA-MethaneAbatement'!$O:$O,"&gt;="&amp;$A58,'IEA-MethaneAbatement'!$M:$M,$C$1,'IEA-MethaneAbatement'!$B:$B,'Country Selector'!$A$2)+VLOOKUP($D$1,'Multipliers and Adjustments'!$A$70:$I$86,TRUNC(COLUMN(D$2)/5)+2,FALSE)*SUMIFS('IEA-MethaneAbatement'!$N:$N,'IEA-MethaneAbatement'!$O:$O,"&lt;"&amp;$B58,'IEA-MethaneAbatement'!$O:$O,"&gt;="&amp;$A58,'IEA-MethaneAbatement'!$M:$M,$D$1,'IEA-MethaneAbatement'!$B:$B,'Country Selector'!$A$2)))*(1+INDEX('EPA to IEA Scaling'!$F$8:$AO$8,,MATCH(D$2,'EPA to IEA Scaling'!$F$1:$AO$1,0)))</f>
        <v>0</v>
      </c>
      <c r="E58" cm="1">
        <f t="array" ref="E58">((VLOOKUP($B$1,'Multipliers and Adjustments'!$A$70:$I$86,TRUNC(COLUMN(E$2)/5)+2,FALSE)*SUMIFS('IEA-MethaneAbatement'!$N:$N,'IEA-MethaneAbatement'!$O:$O,"&lt;"&amp;$B58,'IEA-MethaneAbatement'!$O:$O,"&gt;="&amp;$A58,'IEA-MethaneAbatement'!$M:$M,$B$1,'IEA-MethaneAbatement'!$B:$B,'Country Selector'!$A$2)+VLOOKUP($C$1,'Multipliers and Adjustments'!$A$70:$I$86,TRUNC(COLUMN(E$2)/5)+2,FALSE)*SUMIFS('IEA-MethaneAbatement'!$N:$N,'IEA-MethaneAbatement'!$O:$O,"&lt;"&amp;$B58,'IEA-MethaneAbatement'!$O:$O,"&gt;="&amp;$A58,'IEA-MethaneAbatement'!$M:$M,$C$1,'IEA-MethaneAbatement'!$B:$B,'Country Selector'!$A$2)+VLOOKUP($D$1,'Multipliers and Adjustments'!$A$70:$I$86,TRUNC(COLUMN(E$2)/5)+2,FALSE)*SUMIFS('IEA-MethaneAbatement'!$N:$N,'IEA-MethaneAbatement'!$O:$O,"&lt;"&amp;$B58,'IEA-MethaneAbatement'!$O:$O,"&gt;="&amp;$A58,'IEA-MethaneAbatement'!$M:$M,$D$1,'IEA-MethaneAbatement'!$B:$B,'Country Selector'!$A$2)))*(1+INDEX('EPA to IEA Scaling'!$F$8:$AO$8,,MATCH(E$2,'EPA to IEA Scaling'!$F$1:$AO$1,0)))</f>
        <v>0</v>
      </c>
      <c r="F58" cm="1">
        <f t="array" ref="F58">((VLOOKUP($B$1,'Multipliers and Adjustments'!$A$70:$I$86,TRUNC(COLUMN(F$2)/5)+2,FALSE)*SUMIFS('IEA-MethaneAbatement'!$N:$N,'IEA-MethaneAbatement'!$O:$O,"&lt;"&amp;$B58,'IEA-MethaneAbatement'!$O:$O,"&gt;="&amp;$A58,'IEA-MethaneAbatement'!$M:$M,$B$1,'IEA-MethaneAbatement'!$B:$B,'Country Selector'!$A$2)+VLOOKUP($C$1,'Multipliers and Adjustments'!$A$70:$I$86,TRUNC(COLUMN(F$2)/5)+2,FALSE)*SUMIFS('IEA-MethaneAbatement'!$N:$N,'IEA-MethaneAbatement'!$O:$O,"&lt;"&amp;$B58,'IEA-MethaneAbatement'!$O:$O,"&gt;="&amp;$A58,'IEA-MethaneAbatement'!$M:$M,$C$1,'IEA-MethaneAbatement'!$B:$B,'Country Selector'!$A$2)+VLOOKUP($D$1,'Multipliers and Adjustments'!$A$70:$I$86,TRUNC(COLUMN(F$2)/5)+2,FALSE)*SUMIFS('IEA-MethaneAbatement'!$N:$N,'IEA-MethaneAbatement'!$O:$O,"&lt;"&amp;$B58,'IEA-MethaneAbatement'!$O:$O,"&gt;="&amp;$A58,'IEA-MethaneAbatement'!$M:$M,$D$1,'IEA-MethaneAbatement'!$B:$B,'Country Selector'!$A$2)))*(1+INDEX('EPA to IEA Scaling'!$F$8:$AO$8,,MATCH(F$2,'EPA to IEA Scaling'!$F$1:$AO$1,0)))</f>
        <v>0</v>
      </c>
      <c r="G58" cm="1">
        <f t="array" ref="G58">((VLOOKUP($B$1,'Multipliers and Adjustments'!$A$70:$I$86,TRUNC(COLUMN(G$2)/5)+2,FALSE)*SUMIFS('IEA-MethaneAbatement'!$N:$N,'IEA-MethaneAbatement'!$O:$O,"&lt;"&amp;$B58,'IEA-MethaneAbatement'!$O:$O,"&gt;="&amp;$A58,'IEA-MethaneAbatement'!$M:$M,$B$1,'IEA-MethaneAbatement'!$B:$B,'Country Selector'!$A$2)+VLOOKUP($C$1,'Multipliers and Adjustments'!$A$70:$I$86,TRUNC(COLUMN(G$2)/5)+2,FALSE)*SUMIFS('IEA-MethaneAbatement'!$N:$N,'IEA-MethaneAbatement'!$O:$O,"&lt;"&amp;$B58,'IEA-MethaneAbatement'!$O:$O,"&gt;="&amp;$A58,'IEA-MethaneAbatement'!$M:$M,$C$1,'IEA-MethaneAbatement'!$B:$B,'Country Selector'!$A$2)+VLOOKUP($D$1,'Multipliers and Adjustments'!$A$70:$I$86,TRUNC(COLUMN(G$2)/5)+2,FALSE)*SUMIFS('IEA-MethaneAbatement'!$N:$N,'IEA-MethaneAbatement'!$O:$O,"&lt;"&amp;$B58,'IEA-MethaneAbatement'!$O:$O,"&gt;="&amp;$A58,'IEA-MethaneAbatement'!$M:$M,$D$1,'IEA-MethaneAbatement'!$B:$B,'Country Selector'!$A$2)))*(1+INDEX('EPA to IEA Scaling'!$F$8:$AO$8,,MATCH(G$2,'EPA to IEA Scaling'!$F$1:$AO$1,0)))</f>
        <v>0</v>
      </c>
      <c r="H58" s="31" cm="1">
        <f t="array" ref="H58">((VLOOKUP($B$1,'Multipliers and Adjustments'!$A$70:$I$86,TRUNC(COLUMN(H$2)/5)+2,FALSE)*SUMIFS('IEA-MethaneAbatement'!$N:$N,'IEA-MethaneAbatement'!$O:$O,"&lt;"&amp;$B58,'IEA-MethaneAbatement'!$O:$O,"&gt;="&amp;$A58,'IEA-MethaneAbatement'!$M:$M,$B$1,'IEA-MethaneAbatement'!$B:$B,'Country Selector'!$A$2)+VLOOKUP($C$1,'Multipliers and Adjustments'!$A$70:$I$86,TRUNC(COLUMN(H$2)/5)+2,FALSE)*SUMIFS('IEA-MethaneAbatement'!$N:$N,'IEA-MethaneAbatement'!$O:$O,"&lt;"&amp;$B58,'IEA-MethaneAbatement'!$O:$O,"&gt;="&amp;$A58,'IEA-MethaneAbatement'!$M:$M,$C$1,'IEA-MethaneAbatement'!$B:$B,'Country Selector'!$A$2)+VLOOKUP($D$1,'Multipliers and Adjustments'!$A$70:$I$86,TRUNC(COLUMN(H$2)/5)+2,FALSE)*SUMIFS('IEA-MethaneAbatement'!$N:$N,'IEA-MethaneAbatement'!$O:$O,"&lt;"&amp;$B58,'IEA-MethaneAbatement'!$O:$O,"&gt;="&amp;$A58,'IEA-MethaneAbatement'!$M:$M,$D$1,'IEA-MethaneAbatement'!$B:$B,'Country Selector'!$A$2)))*(1+INDEX('EPA to IEA Scaling'!$F$8:$AO$8,,MATCH(H$2,'EPA to IEA Scaling'!$F$1:$AO$1,0)))</f>
        <v>0</v>
      </c>
      <c r="I58" cm="1">
        <f t="array" ref="I58">((VLOOKUP($B$1,'Multipliers and Adjustments'!$A$70:$I$86,TRUNC(COLUMN(I$2)/5)+2,FALSE)*SUMIFS('IEA-MethaneAbatement'!$N:$N,'IEA-MethaneAbatement'!$O:$O,"&lt;"&amp;$B58,'IEA-MethaneAbatement'!$O:$O,"&gt;="&amp;$A58,'IEA-MethaneAbatement'!$M:$M,$B$1,'IEA-MethaneAbatement'!$B:$B,'Country Selector'!$A$2)+VLOOKUP($C$1,'Multipliers and Adjustments'!$A$70:$I$86,TRUNC(COLUMN(I$2)/5)+2,FALSE)*SUMIFS('IEA-MethaneAbatement'!$N:$N,'IEA-MethaneAbatement'!$O:$O,"&lt;"&amp;$B58,'IEA-MethaneAbatement'!$O:$O,"&gt;="&amp;$A58,'IEA-MethaneAbatement'!$M:$M,$C$1,'IEA-MethaneAbatement'!$B:$B,'Country Selector'!$A$2)+VLOOKUP($D$1,'Multipliers and Adjustments'!$A$70:$I$86,TRUNC(COLUMN(I$2)/5)+2,FALSE)*SUMIFS('IEA-MethaneAbatement'!$N:$N,'IEA-MethaneAbatement'!$O:$O,"&lt;"&amp;$B58,'IEA-MethaneAbatement'!$O:$O,"&gt;="&amp;$A58,'IEA-MethaneAbatement'!$M:$M,$D$1,'IEA-MethaneAbatement'!$B:$B,'Country Selector'!$A$2)))*(1+INDEX('EPA to IEA Scaling'!$F$8:$AO$8,,MATCH(I$2,'EPA to IEA Scaling'!$F$1:$AO$1,0)))</f>
        <v>0</v>
      </c>
      <c r="J58" cm="1">
        <f t="array" ref="J58">((VLOOKUP($B$1,'Multipliers and Adjustments'!$A$70:$I$86,TRUNC(COLUMN(J$2)/5)+2,FALSE)*SUMIFS('IEA-MethaneAbatement'!$N:$N,'IEA-MethaneAbatement'!$O:$O,"&lt;"&amp;$B58,'IEA-MethaneAbatement'!$O:$O,"&gt;="&amp;$A58,'IEA-MethaneAbatement'!$M:$M,$B$1,'IEA-MethaneAbatement'!$B:$B,'Country Selector'!$A$2)+VLOOKUP($C$1,'Multipliers and Adjustments'!$A$70:$I$86,TRUNC(COLUMN(J$2)/5)+2,FALSE)*SUMIFS('IEA-MethaneAbatement'!$N:$N,'IEA-MethaneAbatement'!$O:$O,"&lt;"&amp;$B58,'IEA-MethaneAbatement'!$O:$O,"&gt;="&amp;$A58,'IEA-MethaneAbatement'!$M:$M,$C$1,'IEA-MethaneAbatement'!$B:$B,'Country Selector'!$A$2)+VLOOKUP($D$1,'Multipliers and Adjustments'!$A$70:$I$86,TRUNC(COLUMN(J$2)/5)+2,FALSE)*SUMIFS('IEA-MethaneAbatement'!$N:$N,'IEA-MethaneAbatement'!$O:$O,"&lt;"&amp;$B58,'IEA-MethaneAbatement'!$O:$O,"&gt;="&amp;$A58,'IEA-MethaneAbatement'!$M:$M,$D$1,'IEA-MethaneAbatement'!$B:$B,'Country Selector'!$A$2)))*(1+INDEX('EPA to IEA Scaling'!$F$8:$AO$8,,MATCH(J$2,'EPA to IEA Scaling'!$F$1:$AO$1,0)))</f>
        <v>0</v>
      </c>
      <c r="K58" cm="1">
        <f t="array" ref="K58">((VLOOKUP($B$1,'Multipliers and Adjustments'!$A$70:$I$86,TRUNC(COLUMN(K$2)/5)+2,FALSE)*SUMIFS('IEA-MethaneAbatement'!$N:$N,'IEA-MethaneAbatement'!$O:$O,"&lt;"&amp;$B58,'IEA-MethaneAbatement'!$O:$O,"&gt;="&amp;$A58,'IEA-MethaneAbatement'!$M:$M,$B$1,'IEA-MethaneAbatement'!$B:$B,'Country Selector'!$A$2)+VLOOKUP($C$1,'Multipliers and Adjustments'!$A$70:$I$86,TRUNC(COLUMN(K$2)/5)+2,FALSE)*SUMIFS('IEA-MethaneAbatement'!$N:$N,'IEA-MethaneAbatement'!$O:$O,"&lt;"&amp;$B58,'IEA-MethaneAbatement'!$O:$O,"&gt;="&amp;$A58,'IEA-MethaneAbatement'!$M:$M,$C$1,'IEA-MethaneAbatement'!$B:$B,'Country Selector'!$A$2)+VLOOKUP($D$1,'Multipliers and Adjustments'!$A$70:$I$86,TRUNC(COLUMN(K$2)/5)+2,FALSE)*SUMIFS('IEA-MethaneAbatement'!$N:$N,'IEA-MethaneAbatement'!$O:$O,"&lt;"&amp;$B58,'IEA-MethaneAbatement'!$O:$O,"&gt;="&amp;$A58,'IEA-MethaneAbatement'!$M:$M,$D$1,'IEA-MethaneAbatement'!$B:$B,'Country Selector'!$A$2)))*(1+INDEX('EPA to IEA Scaling'!$F$8:$AO$8,,MATCH(K$2,'EPA to IEA Scaling'!$F$1:$AO$1,0)))</f>
        <v>0</v>
      </c>
      <c r="L58" cm="1">
        <f t="array" ref="L58">((VLOOKUP($B$1,'Multipliers and Adjustments'!$A$70:$I$86,TRUNC(COLUMN(L$2)/5)+2,FALSE)*SUMIFS('IEA-MethaneAbatement'!$N:$N,'IEA-MethaneAbatement'!$O:$O,"&lt;"&amp;$B58,'IEA-MethaneAbatement'!$O:$O,"&gt;="&amp;$A58,'IEA-MethaneAbatement'!$M:$M,$B$1,'IEA-MethaneAbatement'!$B:$B,'Country Selector'!$A$2)+VLOOKUP($C$1,'Multipliers and Adjustments'!$A$70:$I$86,TRUNC(COLUMN(L$2)/5)+2,FALSE)*SUMIFS('IEA-MethaneAbatement'!$N:$N,'IEA-MethaneAbatement'!$O:$O,"&lt;"&amp;$B58,'IEA-MethaneAbatement'!$O:$O,"&gt;="&amp;$A58,'IEA-MethaneAbatement'!$M:$M,$C$1,'IEA-MethaneAbatement'!$B:$B,'Country Selector'!$A$2)+VLOOKUP($D$1,'Multipliers and Adjustments'!$A$70:$I$86,TRUNC(COLUMN(L$2)/5)+2,FALSE)*SUMIFS('IEA-MethaneAbatement'!$N:$N,'IEA-MethaneAbatement'!$O:$O,"&lt;"&amp;$B58,'IEA-MethaneAbatement'!$O:$O,"&gt;="&amp;$A58,'IEA-MethaneAbatement'!$M:$M,$D$1,'IEA-MethaneAbatement'!$B:$B,'Country Selector'!$A$2)))*(1+INDEX('EPA to IEA Scaling'!$F$8:$AO$8,,MATCH(L$2,'EPA to IEA Scaling'!$F$1:$AO$1,0)))</f>
        <v>0</v>
      </c>
      <c r="M58" s="31" cm="1">
        <f t="array" ref="M58">((VLOOKUP($B$1,'Multipliers and Adjustments'!$A$70:$I$86,TRUNC(COLUMN(M$2)/5)+2,FALSE)*SUMIFS('IEA-MethaneAbatement'!$N:$N,'IEA-MethaneAbatement'!$O:$O,"&lt;"&amp;$B58,'IEA-MethaneAbatement'!$O:$O,"&gt;="&amp;$A58,'IEA-MethaneAbatement'!$M:$M,$B$1,'IEA-MethaneAbatement'!$B:$B,'Country Selector'!$A$2)+VLOOKUP($C$1,'Multipliers and Adjustments'!$A$70:$I$86,TRUNC(COLUMN(M$2)/5)+2,FALSE)*SUMIFS('IEA-MethaneAbatement'!$N:$N,'IEA-MethaneAbatement'!$O:$O,"&lt;"&amp;$B58,'IEA-MethaneAbatement'!$O:$O,"&gt;="&amp;$A58,'IEA-MethaneAbatement'!$M:$M,$C$1,'IEA-MethaneAbatement'!$B:$B,'Country Selector'!$A$2)+VLOOKUP($D$1,'Multipliers and Adjustments'!$A$70:$I$86,TRUNC(COLUMN(M$2)/5)+2,FALSE)*SUMIFS('IEA-MethaneAbatement'!$N:$N,'IEA-MethaneAbatement'!$O:$O,"&lt;"&amp;$B58,'IEA-MethaneAbatement'!$O:$O,"&gt;="&amp;$A58,'IEA-MethaneAbatement'!$M:$M,$D$1,'IEA-MethaneAbatement'!$B:$B,'Country Selector'!$A$2)))*(1+INDEX('EPA to IEA Scaling'!$F$8:$AO$8,,MATCH(M$2,'EPA to IEA Scaling'!$F$1:$AO$1,0)))</f>
        <v>0</v>
      </c>
      <c r="N58" cm="1">
        <f t="array" ref="N58">((VLOOKUP($B$1,'Multipliers and Adjustments'!$A$70:$I$86,TRUNC(COLUMN(N$2)/5)+2,FALSE)*SUMIFS('IEA-MethaneAbatement'!$N:$N,'IEA-MethaneAbatement'!$O:$O,"&lt;"&amp;$B58,'IEA-MethaneAbatement'!$O:$O,"&gt;="&amp;$A58,'IEA-MethaneAbatement'!$M:$M,$B$1,'IEA-MethaneAbatement'!$B:$B,'Country Selector'!$A$2)+VLOOKUP($C$1,'Multipliers and Adjustments'!$A$70:$I$86,TRUNC(COLUMN(N$2)/5)+2,FALSE)*SUMIFS('IEA-MethaneAbatement'!$N:$N,'IEA-MethaneAbatement'!$O:$O,"&lt;"&amp;$B58,'IEA-MethaneAbatement'!$O:$O,"&gt;="&amp;$A58,'IEA-MethaneAbatement'!$M:$M,$C$1,'IEA-MethaneAbatement'!$B:$B,'Country Selector'!$A$2)+VLOOKUP($D$1,'Multipliers and Adjustments'!$A$70:$I$86,TRUNC(COLUMN(N$2)/5)+2,FALSE)*SUMIFS('IEA-MethaneAbatement'!$N:$N,'IEA-MethaneAbatement'!$O:$O,"&lt;"&amp;$B58,'IEA-MethaneAbatement'!$O:$O,"&gt;="&amp;$A58,'IEA-MethaneAbatement'!$M:$M,$D$1,'IEA-MethaneAbatement'!$B:$B,'Country Selector'!$A$2)))*(1+INDEX('EPA to IEA Scaling'!$F$8:$AO$8,,MATCH(N$2,'EPA to IEA Scaling'!$F$1:$AO$1,0)))</f>
        <v>0</v>
      </c>
      <c r="O58" cm="1">
        <f t="array" ref="O58">((VLOOKUP($B$1,'Multipliers and Adjustments'!$A$70:$I$86,TRUNC(COLUMN(O$2)/5)+2,FALSE)*SUMIFS('IEA-MethaneAbatement'!$N:$N,'IEA-MethaneAbatement'!$O:$O,"&lt;"&amp;$B58,'IEA-MethaneAbatement'!$O:$O,"&gt;="&amp;$A58,'IEA-MethaneAbatement'!$M:$M,$B$1,'IEA-MethaneAbatement'!$B:$B,'Country Selector'!$A$2)+VLOOKUP($C$1,'Multipliers and Adjustments'!$A$70:$I$86,TRUNC(COLUMN(O$2)/5)+2,FALSE)*SUMIFS('IEA-MethaneAbatement'!$N:$N,'IEA-MethaneAbatement'!$O:$O,"&lt;"&amp;$B58,'IEA-MethaneAbatement'!$O:$O,"&gt;="&amp;$A58,'IEA-MethaneAbatement'!$M:$M,$C$1,'IEA-MethaneAbatement'!$B:$B,'Country Selector'!$A$2)+VLOOKUP($D$1,'Multipliers and Adjustments'!$A$70:$I$86,TRUNC(COLUMN(O$2)/5)+2,FALSE)*SUMIFS('IEA-MethaneAbatement'!$N:$N,'IEA-MethaneAbatement'!$O:$O,"&lt;"&amp;$B58,'IEA-MethaneAbatement'!$O:$O,"&gt;="&amp;$A58,'IEA-MethaneAbatement'!$M:$M,$D$1,'IEA-MethaneAbatement'!$B:$B,'Country Selector'!$A$2)))*(1+INDEX('EPA to IEA Scaling'!$F$8:$AO$8,,MATCH(O$2,'EPA to IEA Scaling'!$F$1:$AO$1,0)))</f>
        <v>0</v>
      </c>
      <c r="P58" cm="1">
        <f t="array" ref="P58">((VLOOKUP($B$1,'Multipliers and Adjustments'!$A$70:$I$86,TRUNC(COLUMN(P$2)/5)+2,FALSE)*SUMIFS('IEA-MethaneAbatement'!$N:$N,'IEA-MethaneAbatement'!$O:$O,"&lt;"&amp;$B58,'IEA-MethaneAbatement'!$O:$O,"&gt;="&amp;$A58,'IEA-MethaneAbatement'!$M:$M,$B$1,'IEA-MethaneAbatement'!$B:$B,'Country Selector'!$A$2)+VLOOKUP($C$1,'Multipliers and Adjustments'!$A$70:$I$86,TRUNC(COLUMN(P$2)/5)+2,FALSE)*SUMIFS('IEA-MethaneAbatement'!$N:$N,'IEA-MethaneAbatement'!$O:$O,"&lt;"&amp;$B58,'IEA-MethaneAbatement'!$O:$O,"&gt;="&amp;$A58,'IEA-MethaneAbatement'!$M:$M,$C$1,'IEA-MethaneAbatement'!$B:$B,'Country Selector'!$A$2)+VLOOKUP($D$1,'Multipliers and Adjustments'!$A$70:$I$86,TRUNC(COLUMN(P$2)/5)+2,FALSE)*SUMIFS('IEA-MethaneAbatement'!$N:$N,'IEA-MethaneAbatement'!$O:$O,"&lt;"&amp;$B58,'IEA-MethaneAbatement'!$O:$O,"&gt;="&amp;$A58,'IEA-MethaneAbatement'!$M:$M,$D$1,'IEA-MethaneAbatement'!$B:$B,'Country Selector'!$A$2)))*(1+INDEX('EPA to IEA Scaling'!$F$8:$AO$8,,MATCH(P$2,'EPA to IEA Scaling'!$F$1:$AO$1,0)))</f>
        <v>0</v>
      </c>
      <c r="Q58" cm="1">
        <f t="array" ref="Q58">((VLOOKUP($B$1,'Multipliers and Adjustments'!$A$70:$I$86,TRUNC(COLUMN(Q$2)/5)+2,FALSE)*SUMIFS('IEA-MethaneAbatement'!$N:$N,'IEA-MethaneAbatement'!$O:$O,"&lt;"&amp;$B58,'IEA-MethaneAbatement'!$O:$O,"&gt;="&amp;$A58,'IEA-MethaneAbatement'!$M:$M,$B$1,'IEA-MethaneAbatement'!$B:$B,'Country Selector'!$A$2)+VLOOKUP($C$1,'Multipliers and Adjustments'!$A$70:$I$86,TRUNC(COLUMN(Q$2)/5)+2,FALSE)*SUMIFS('IEA-MethaneAbatement'!$N:$N,'IEA-MethaneAbatement'!$O:$O,"&lt;"&amp;$B58,'IEA-MethaneAbatement'!$O:$O,"&gt;="&amp;$A58,'IEA-MethaneAbatement'!$M:$M,$C$1,'IEA-MethaneAbatement'!$B:$B,'Country Selector'!$A$2)+VLOOKUP($D$1,'Multipliers and Adjustments'!$A$70:$I$86,TRUNC(COLUMN(Q$2)/5)+2,FALSE)*SUMIFS('IEA-MethaneAbatement'!$N:$N,'IEA-MethaneAbatement'!$O:$O,"&lt;"&amp;$B58,'IEA-MethaneAbatement'!$O:$O,"&gt;="&amp;$A58,'IEA-MethaneAbatement'!$M:$M,$D$1,'IEA-MethaneAbatement'!$B:$B,'Country Selector'!$A$2)))*(1+INDEX('EPA to IEA Scaling'!$F$8:$AO$8,,MATCH(Q$2,'EPA to IEA Scaling'!$F$1:$AO$1,0)))</f>
        <v>0</v>
      </c>
      <c r="R58" s="31" cm="1">
        <f t="array" ref="R58">((VLOOKUP($B$1,'Multipliers and Adjustments'!$A$70:$I$86,TRUNC(COLUMN(R$2)/5)+2,FALSE)*SUMIFS('IEA-MethaneAbatement'!$N:$N,'IEA-MethaneAbatement'!$O:$O,"&lt;"&amp;$B58,'IEA-MethaneAbatement'!$O:$O,"&gt;="&amp;$A58,'IEA-MethaneAbatement'!$M:$M,$B$1,'IEA-MethaneAbatement'!$B:$B,'Country Selector'!$A$2)+VLOOKUP($C$1,'Multipliers and Adjustments'!$A$70:$I$86,TRUNC(COLUMN(R$2)/5)+2,FALSE)*SUMIFS('IEA-MethaneAbatement'!$N:$N,'IEA-MethaneAbatement'!$O:$O,"&lt;"&amp;$B58,'IEA-MethaneAbatement'!$O:$O,"&gt;="&amp;$A58,'IEA-MethaneAbatement'!$M:$M,$C$1,'IEA-MethaneAbatement'!$B:$B,'Country Selector'!$A$2)+VLOOKUP($D$1,'Multipliers and Adjustments'!$A$70:$I$86,TRUNC(COLUMN(R$2)/5)+2,FALSE)*SUMIFS('IEA-MethaneAbatement'!$N:$N,'IEA-MethaneAbatement'!$O:$O,"&lt;"&amp;$B58,'IEA-MethaneAbatement'!$O:$O,"&gt;="&amp;$A58,'IEA-MethaneAbatement'!$M:$M,$D$1,'IEA-MethaneAbatement'!$B:$B,'Country Selector'!$A$2)))*(1+INDEX('EPA to IEA Scaling'!$F$8:$AO$8,,MATCH(R$2,'EPA to IEA Scaling'!$F$1:$AO$1,0)))</f>
        <v>0</v>
      </c>
      <c r="S58" cm="1">
        <f t="array" ref="S58">((VLOOKUP($B$1,'Multipliers and Adjustments'!$A$70:$I$86,TRUNC(COLUMN(S$2)/5)+2,FALSE)*SUMIFS('IEA-MethaneAbatement'!$N:$N,'IEA-MethaneAbatement'!$O:$O,"&lt;"&amp;$B58,'IEA-MethaneAbatement'!$O:$O,"&gt;="&amp;$A58,'IEA-MethaneAbatement'!$M:$M,$B$1,'IEA-MethaneAbatement'!$B:$B,'Country Selector'!$A$2)+VLOOKUP($C$1,'Multipliers and Adjustments'!$A$70:$I$86,TRUNC(COLUMN(S$2)/5)+2,FALSE)*SUMIFS('IEA-MethaneAbatement'!$N:$N,'IEA-MethaneAbatement'!$O:$O,"&lt;"&amp;$B58,'IEA-MethaneAbatement'!$O:$O,"&gt;="&amp;$A58,'IEA-MethaneAbatement'!$M:$M,$C$1,'IEA-MethaneAbatement'!$B:$B,'Country Selector'!$A$2)+VLOOKUP($D$1,'Multipliers and Adjustments'!$A$70:$I$86,TRUNC(COLUMN(S$2)/5)+2,FALSE)*SUMIFS('IEA-MethaneAbatement'!$N:$N,'IEA-MethaneAbatement'!$O:$O,"&lt;"&amp;$B58,'IEA-MethaneAbatement'!$O:$O,"&gt;="&amp;$A58,'IEA-MethaneAbatement'!$M:$M,$D$1,'IEA-MethaneAbatement'!$B:$B,'Country Selector'!$A$2)))*(1+INDEX('EPA to IEA Scaling'!$F$8:$AO$8,,MATCH(S$2,'EPA to IEA Scaling'!$F$1:$AO$1,0)))</f>
        <v>0</v>
      </c>
      <c r="T58" cm="1">
        <f t="array" ref="T58">((VLOOKUP($B$1,'Multipliers and Adjustments'!$A$70:$I$86,TRUNC(COLUMN(T$2)/5)+2,FALSE)*SUMIFS('IEA-MethaneAbatement'!$N:$N,'IEA-MethaneAbatement'!$O:$O,"&lt;"&amp;$B58,'IEA-MethaneAbatement'!$O:$O,"&gt;="&amp;$A58,'IEA-MethaneAbatement'!$M:$M,$B$1,'IEA-MethaneAbatement'!$B:$B,'Country Selector'!$A$2)+VLOOKUP($C$1,'Multipliers and Adjustments'!$A$70:$I$86,TRUNC(COLUMN(T$2)/5)+2,FALSE)*SUMIFS('IEA-MethaneAbatement'!$N:$N,'IEA-MethaneAbatement'!$O:$O,"&lt;"&amp;$B58,'IEA-MethaneAbatement'!$O:$O,"&gt;="&amp;$A58,'IEA-MethaneAbatement'!$M:$M,$C$1,'IEA-MethaneAbatement'!$B:$B,'Country Selector'!$A$2)+VLOOKUP($D$1,'Multipliers and Adjustments'!$A$70:$I$86,TRUNC(COLUMN(T$2)/5)+2,FALSE)*SUMIFS('IEA-MethaneAbatement'!$N:$N,'IEA-MethaneAbatement'!$O:$O,"&lt;"&amp;$B58,'IEA-MethaneAbatement'!$O:$O,"&gt;="&amp;$A58,'IEA-MethaneAbatement'!$M:$M,$D$1,'IEA-MethaneAbatement'!$B:$B,'Country Selector'!$A$2)))*(1+INDEX('EPA to IEA Scaling'!$F$8:$AO$8,,MATCH(T$2,'EPA to IEA Scaling'!$F$1:$AO$1,0)))</f>
        <v>0</v>
      </c>
      <c r="U58" cm="1">
        <f t="array" ref="U58">((VLOOKUP($B$1,'Multipliers and Adjustments'!$A$70:$I$86,TRUNC(COLUMN(U$2)/5)+2,FALSE)*SUMIFS('IEA-MethaneAbatement'!$N:$N,'IEA-MethaneAbatement'!$O:$O,"&lt;"&amp;$B58,'IEA-MethaneAbatement'!$O:$O,"&gt;="&amp;$A58,'IEA-MethaneAbatement'!$M:$M,$B$1,'IEA-MethaneAbatement'!$B:$B,'Country Selector'!$A$2)+VLOOKUP($C$1,'Multipliers and Adjustments'!$A$70:$I$86,TRUNC(COLUMN(U$2)/5)+2,FALSE)*SUMIFS('IEA-MethaneAbatement'!$N:$N,'IEA-MethaneAbatement'!$O:$O,"&lt;"&amp;$B58,'IEA-MethaneAbatement'!$O:$O,"&gt;="&amp;$A58,'IEA-MethaneAbatement'!$M:$M,$C$1,'IEA-MethaneAbatement'!$B:$B,'Country Selector'!$A$2)+VLOOKUP($D$1,'Multipliers and Adjustments'!$A$70:$I$86,TRUNC(COLUMN(U$2)/5)+2,FALSE)*SUMIFS('IEA-MethaneAbatement'!$N:$N,'IEA-MethaneAbatement'!$O:$O,"&lt;"&amp;$B58,'IEA-MethaneAbatement'!$O:$O,"&gt;="&amp;$A58,'IEA-MethaneAbatement'!$M:$M,$D$1,'IEA-MethaneAbatement'!$B:$B,'Country Selector'!$A$2)))*(1+INDEX('EPA to IEA Scaling'!$F$8:$AO$8,,MATCH(U$2,'EPA to IEA Scaling'!$F$1:$AO$1,0)))</f>
        <v>0</v>
      </c>
      <c r="V58" cm="1">
        <f t="array" ref="V58">((VLOOKUP($B$1,'Multipliers and Adjustments'!$A$70:$I$86,TRUNC(COLUMN(V$2)/5)+2,FALSE)*SUMIFS('IEA-MethaneAbatement'!$N:$N,'IEA-MethaneAbatement'!$O:$O,"&lt;"&amp;$B58,'IEA-MethaneAbatement'!$O:$O,"&gt;="&amp;$A58,'IEA-MethaneAbatement'!$M:$M,$B$1,'IEA-MethaneAbatement'!$B:$B,'Country Selector'!$A$2)+VLOOKUP($C$1,'Multipliers and Adjustments'!$A$70:$I$86,TRUNC(COLUMN(V$2)/5)+2,FALSE)*SUMIFS('IEA-MethaneAbatement'!$N:$N,'IEA-MethaneAbatement'!$O:$O,"&lt;"&amp;$B58,'IEA-MethaneAbatement'!$O:$O,"&gt;="&amp;$A58,'IEA-MethaneAbatement'!$M:$M,$C$1,'IEA-MethaneAbatement'!$B:$B,'Country Selector'!$A$2)+VLOOKUP($D$1,'Multipliers and Adjustments'!$A$70:$I$86,TRUNC(COLUMN(V$2)/5)+2,FALSE)*SUMIFS('IEA-MethaneAbatement'!$N:$N,'IEA-MethaneAbatement'!$O:$O,"&lt;"&amp;$B58,'IEA-MethaneAbatement'!$O:$O,"&gt;="&amp;$A58,'IEA-MethaneAbatement'!$M:$M,$D$1,'IEA-MethaneAbatement'!$B:$B,'Country Selector'!$A$2)))*(1+INDEX('EPA to IEA Scaling'!$F$8:$AO$8,,MATCH(V$2,'EPA to IEA Scaling'!$F$1:$AO$1,0)))</f>
        <v>0</v>
      </c>
      <c r="W58" s="31" cm="1">
        <f t="array" ref="W58">((VLOOKUP($B$1,'Multipliers and Adjustments'!$A$70:$I$86,TRUNC(COLUMN(W$2)/5)+2,FALSE)*SUMIFS('IEA-MethaneAbatement'!$N:$N,'IEA-MethaneAbatement'!$O:$O,"&lt;"&amp;$B58,'IEA-MethaneAbatement'!$O:$O,"&gt;="&amp;$A58,'IEA-MethaneAbatement'!$M:$M,$B$1,'IEA-MethaneAbatement'!$B:$B,'Country Selector'!$A$2)+VLOOKUP($C$1,'Multipliers and Adjustments'!$A$70:$I$86,TRUNC(COLUMN(W$2)/5)+2,FALSE)*SUMIFS('IEA-MethaneAbatement'!$N:$N,'IEA-MethaneAbatement'!$O:$O,"&lt;"&amp;$B58,'IEA-MethaneAbatement'!$O:$O,"&gt;="&amp;$A58,'IEA-MethaneAbatement'!$M:$M,$C$1,'IEA-MethaneAbatement'!$B:$B,'Country Selector'!$A$2)+VLOOKUP($D$1,'Multipliers and Adjustments'!$A$70:$I$86,TRUNC(COLUMN(W$2)/5)+2,FALSE)*SUMIFS('IEA-MethaneAbatement'!$N:$N,'IEA-MethaneAbatement'!$O:$O,"&lt;"&amp;$B58,'IEA-MethaneAbatement'!$O:$O,"&gt;="&amp;$A58,'IEA-MethaneAbatement'!$M:$M,$D$1,'IEA-MethaneAbatement'!$B:$B,'Country Selector'!$A$2)))*(1+INDEX('EPA to IEA Scaling'!$F$8:$AO$8,,MATCH(W$2,'EPA to IEA Scaling'!$F$1:$AO$1,0)))</f>
        <v>0</v>
      </c>
      <c r="X58" cm="1">
        <f t="array" ref="X58">((VLOOKUP($B$1,'Multipliers and Adjustments'!$A$70:$I$86,TRUNC(COLUMN(X$2)/5)+2,FALSE)*SUMIFS('IEA-MethaneAbatement'!$N:$N,'IEA-MethaneAbatement'!$O:$O,"&lt;"&amp;$B58,'IEA-MethaneAbatement'!$O:$O,"&gt;="&amp;$A58,'IEA-MethaneAbatement'!$M:$M,$B$1,'IEA-MethaneAbatement'!$B:$B,'Country Selector'!$A$2)+VLOOKUP($C$1,'Multipliers and Adjustments'!$A$70:$I$86,TRUNC(COLUMN(X$2)/5)+2,FALSE)*SUMIFS('IEA-MethaneAbatement'!$N:$N,'IEA-MethaneAbatement'!$O:$O,"&lt;"&amp;$B58,'IEA-MethaneAbatement'!$O:$O,"&gt;="&amp;$A58,'IEA-MethaneAbatement'!$M:$M,$C$1,'IEA-MethaneAbatement'!$B:$B,'Country Selector'!$A$2)+VLOOKUP($D$1,'Multipliers and Adjustments'!$A$70:$I$86,TRUNC(COLUMN(X$2)/5)+2,FALSE)*SUMIFS('IEA-MethaneAbatement'!$N:$N,'IEA-MethaneAbatement'!$O:$O,"&lt;"&amp;$B58,'IEA-MethaneAbatement'!$O:$O,"&gt;="&amp;$A58,'IEA-MethaneAbatement'!$M:$M,$D$1,'IEA-MethaneAbatement'!$B:$B,'Country Selector'!$A$2)))*(1+INDEX('EPA to IEA Scaling'!$F$8:$AO$8,,MATCH(X$2,'EPA to IEA Scaling'!$F$1:$AO$1,0)))</f>
        <v>0</v>
      </c>
      <c r="Y58" cm="1">
        <f t="array" ref="Y58">((VLOOKUP($B$1,'Multipliers and Adjustments'!$A$70:$I$86,TRUNC(COLUMN(Y$2)/5)+2,FALSE)*SUMIFS('IEA-MethaneAbatement'!$N:$N,'IEA-MethaneAbatement'!$O:$O,"&lt;"&amp;$B58,'IEA-MethaneAbatement'!$O:$O,"&gt;="&amp;$A58,'IEA-MethaneAbatement'!$M:$M,$B$1,'IEA-MethaneAbatement'!$B:$B,'Country Selector'!$A$2)+VLOOKUP($C$1,'Multipliers and Adjustments'!$A$70:$I$86,TRUNC(COLUMN(Y$2)/5)+2,FALSE)*SUMIFS('IEA-MethaneAbatement'!$N:$N,'IEA-MethaneAbatement'!$O:$O,"&lt;"&amp;$B58,'IEA-MethaneAbatement'!$O:$O,"&gt;="&amp;$A58,'IEA-MethaneAbatement'!$M:$M,$C$1,'IEA-MethaneAbatement'!$B:$B,'Country Selector'!$A$2)+VLOOKUP($D$1,'Multipliers and Adjustments'!$A$70:$I$86,TRUNC(COLUMN(Y$2)/5)+2,FALSE)*SUMIFS('IEA-MethaneAbatement'!$N:$N,'IEA-MethaneAbatement'!$O:$O,"&lt;"&amp;$B58,'IEA-MethaneAbatement'!$O:$O,"&gt;="&amp;$A58,'IEA-MethaneAbatement'!$M:$M,$D$1,'IEA-MethaneAbatement'!$B:$B,'Country Selector'!$A$2)))*(1+INDEX('EPA to IEA Scaling'!$F$8:$AO$8,,MATCH(Y$2,'EPA to IEA Scaling'!$F$1:$AO$1,0)))</f>
        <v>0</v>
      </c>
      <c r="Z58" cm="1">
        <f t="array" ref="Z58">((VLOOKUP($B$1,'Multipliers and Adjustments'!$A$70:$I$86,TRUNC(COLUMN(Z$2)/5)+2,FALSE)*SUMIFS('IEA-MethaneAbatement'!$N:$N,'IEA-MethaneAbatement'!$O:$O,"&lt;"&amp;$B58,'IEA-MethaneAbatement'!$O:$O,"&gt;="&amp;$A58,'IEA-MethaneAbatement'!$M:$M,$B$1,'IEA-MethaneAbatement'!$B:$B,'Country Selector'!$A$2)+VLOOKUP($C$1,'Multipliers and Adjustments'!$A$70:$I$86,TRUNC(COLUMN(Z$2)/5)+2,FALSE)*SUMIFS('IEA-MethaneAbatement'!$N:$N,'IEA-MethaneAbatement'!$O:$O,"&lt;"&amp;$B58,'IEA-MethaneAbatement'!$O:$O,"&gt;="&amp;$A58,'IEA-MethaneAbatement'!$M:$M,$C$1,'IEA-MethaneAbatement'!$B:$B,'Country Selector'!$A$2)+VLOOKUP($D$1,'Multipliers and Adjustments'!$A$70:$I$86,TRUNC(COLUMN(Z$2)/5)+2,FALSE)*SUMIFS('IEA-MethaneAbatement'!$N:$N,'IEA-MethaneAbatement'!$O:$O,"&lt;"&amp;$B58,'IEA-MethaneAbatement'!$O:$O,"&gt;="&amp;$A58,'IEA-MethaneAbatement'!$M:$M,$D$1,'IEA-MethaneAbatement'!$B:$B,'Country Selector'!$A$2)))*(1+INDEX('EPA to IEA Scaling'!$F$8:$AO$8,,MATCH(Z$2,'EPA to IEA Scaling'!$F$1:$AO$1,0)))</f>
        <v>0</v>
      </c>
      <c r="AA58" cm="1">
        <f t="array" ref="AA58">((VLOOKUP($B$1,'Multipliers and Adjustments'!$A$70:$I$86,TRUNC(COLUMN(AA$2)/5)+2,FALSE)*SUMIFS('IEA-MethaneAbatement'!$N:$N,'IEA-MethaneAbatement'!$O:$O,"&lt;"&amp;$B58,'IEA-MethaneAbatement'!$O:$O,"&gt;="&amp;$A58,'IEA-MethaneAbatement'!$M:$M,$B$1,'IEA-MethaneAbatement'!$B:$B,'Country Selector'!$A$2)+VLOOKUP($C$1,'Multipliers and Adjustments'!$A$70:$I$86,TRUNC(COLUMN(AA$2)/5)+2,FALSE)*SUMIFS('IEA-MethaneAbatement'!$N:$N,'IEA-MethaneAbatement'!$O:$O,"&lt;"&amp;$B58,'IEA-MethaneAbatement'!$O:$O,"&gt;="&amp;$A58,'IEA-MethaneAbatement'!$M:$M,$C$1,'IEA-MethaneAbatement'!$B:$B,'Country Selector'!$A$2)+VLOOKUP($D$1,'Multipliers and Adjustments'!$A$70:$I$86,TRUNC(COLUMN(AA$2)/5)+2,FALSE)*SUMIFS('IEA-MethaneAbatement'!$N:$N,'IEA-MethaneAbatement'!$O:$O,"&lt;"&amp;$B58,'IEA-MethaneAbatement'!$O:$O,"&gt;="&amp;$A58,'IEA-MethaneAbatement'!$M:$M,$D$1,'IEA-MethaneAbatement'!$B:$B,'Country Selector'!$A$2)))*(1+INDEX('EPA to IEA Scaling'!$F$8:$AO$8,,MATCH(AA$2,'EPA to IEA Scaling'!$F$1:$AO$1,0)))</f>
        <v>0</v>
      </c>
      <c r="AB58" s="31" cm="1">
        <f t="array" ref="AB58">((VLOOKUP($B$1,'Multipliers and Adjustments'!$A$70:$I$86,TRUNC(COLUMN(AB$2)/5)+2,FALSE)*SUMIFS('IEA-MethaneAbatement'!$N:$N,'IEA-MethaneAbatement'!$O:$O,"&lt;"&amp;$B58,'IEA-MethaneAbatement'!$O:$O,"&gt;="&amp;$A58,'IEA-MethaneAbatement'!$M:$M,$B$1,'IEA-MethaneAbatement'!$B:$B,'Country Selector'!$A$2)+VLOOKUP($C$1,'Multipliers and Adjustments'!$A$70:$I$86,TRUNC(COLUMN(AB$2)/5)+2,FALSE)*SUMIFS('IEA-MethaneAbatement'!$N:$N,'IEA-MethaneAbatement'!$O:$O,"&lt;"&amp;$B58,'IEA-MethaneAbatement'!$O:$O,"&gt;="&amp;$A58,'IEA-MethaneAbatement'!$M:$M,$C$1,'IEA-MethaneAbatement'!$B:$B,'Country Selector'!$A$2)+VLOOKUP($D$1,'Multipliers and Adjustments'!$A$70:$I$86,TRUNC(COLUMN(AB$2)/5)+2,FALSE)*SUMIFS('IEA-MethaneAbatement'!$N:$N,'IEA-MethaneAbatement'!$O:$O,"&lt;"&amp;$B58,'IEA-MethaneAbatement'!$O:$O,"&gt;="&amp;$A58,'IEA-MethaneAbatement'!$M:$M,$D$1,'IEA-MethaneAbatement'!$B:$B,'Country Selector'!$A$2)))*(1+INDEX('EPA to IEA Scaling'!$F$8:$AO$8,,MATCH(AB$2,'EPA to IEA Scaling'!$F$1:$AO$1,0)))</f>
        <v>0</v>
      </c>
      <c r="AC58" cm="1">
        <f t="array" ref="AC58">((VLOOKUP($B$1,'Multipliers and Adjustments'!$A$70:$I$86,TRUNC(COLUMN(AC$2)/5)+2,FALSE)*SUMIFS('IEA-MethaneAbatement'!$N:$N,'IEA-MethaneAbatement'!$O:$O,"&lt;"&amp;$B58,'IEA-MethaneAbatement'!$O:$O,"&gt;="&amp;$A58,'IEA-MethaneAbatement'!$M:$M,$B$1,'IEA-MethaneAbatement'!$B:$B,'Country Selector'!$A$2)+VLOOKUP($C$1,'Multipliers and Adjustments'!$A$70:$I$86,TRUNC(COLUMN(AC$2)/5)+2,FALSE)*SUMIFS('IEA-MethaneAbatement'!$N:$N,'IEA-MethaneAbatement'!$O:$O,"&lt;"&amp;$B58,'IEA-MethaneAbatement'!$O:$O,"&gt;="&amp;$A58,'IEA-MethaneAbatement'!$M:$M,$C$1,'IEA-MethaneAbatement'!$B:$B,'Country Selector'!$A$2)+VLOOKUP($D$1,'Multipliers and Adjustments'!$A$70:$I$86,TRUNC(COLUMN(AC$2)/5)+2,FALSE)*SUMIFS('IEA-MethaneAbatement'!$N:$N,'IEA-MethaneAbatement'!$O:$O,"&lt;"&amp;$B58,'IEA-MethaneAbatement'!$O:$O,"&gt;="&amp;$A58,'IEA-MethaneAbatement'!$M:$M,$D$1,'IEA-MethaneAbatement'!$B:$B,'Country Selector'!$A$2)))*(1+INDEX('EPA to IEA Scaling'!$F$8:$AO$8,,MATCH(AC$2,'EPA to IEA Scaling'!$F$1:$AO$1,0)))</f>
        <v>0</v>
      </c>
      <c r="AD58" cm="1">
        <f t="array" ref="AD58">((VLOOKUP($B$1,'Multipliers and Adjustments'!$A$70:$I$86,TRUNC(COLUMN(AD$2)/5)+2,FALSE)*SUMIFS('IEA-MethaneAbatement'!$N:$N,'IEA-MethaneAbatement'!$O:$O,"&lt;"&amp;$B58,'IEA-MethaneAbatement'!$O:$O,"&gt;="&amp;$A58,'IEA-MethaneAbatement'!$M:$M,$B$1,'IEA-MethaneAbatement'!$B:$B,'Country Selector'!$A$2)+VLOOKUP($C$1,'Multipliers and Adjustments'!$A$70:$I$86,TRUNC(COLUMN(AD$2)/5)+2,FALSE)*SUMIFS('IEA-MethaneAbatement'!$N:$N,'IEA-MethaneAbatement'!$O:$O,"&lt;"&amp;$B58,'IEA-MethaneAbatement'!$O:$O,"&gt;="&amp;$A58,'IEA-MethaneAbatement'!$M:$M,$C$1,'IEA-MethaneAbatement'!$B:$B,'Country Selector'!$A$2)+VLOOKUP($D$1,'Multipliers and Adjustments'!$A$70:$I$86,TRUNC(COLUMN(AD$2)/5)+2,FALSE)*SUMIFS('IEA-MethaneAbatement'!$N:$N,'IEA-MethaneAbatement'!$O:$O,"&lt;"&amp;$B58,'IEA-MethaneAbatement'!$O:$O,"&gt;="&amp;$A58,'IEA-MethaneAbatement'!$M:$M,$D$1,'IEA-MethaneAbatement'!$B:$B,'Country Selector'!$A$2)))*(1+INDEX('EPA to IEA Scaling'!$F$8:$AO$8,,MATCH(AD$2,'EPA to IEA Scaling'!$F$1:$AO$1,0)))</f>
        <v>0</v>
      </c>
      <c r="AE58" cm="1">
        <f t="array" ref="AE58">((VLOOKUP($B$1,'Multipliers and Adjustments'!$A$70:$I$86,TRUNC(COLUMN(AE$2)/5)+2,FALSE)*SUMIFS('IEA-MethaneAbatement'!$N:$N,'IEA-MethaneAbatement'!$O:$O,"&lt;"&amp;$B58,'IEA-MethaneAbatement'!$O:$O,"&gt;="&amp;$A58,'IEA-MethaneAbatement'!$M:$M,$B$1,'IEA-MethaneAbatement'!$B:$B,'Country Selector'!$A$2)+VLOOKUP($C$1,'Multipliers and Adjustments'!$A$70:$I$86,TRUNC(COLUMN(AE$2)/5)+2,FALSE)*SUMIFS('IEA-MethaneAbatement'!$N:$N,'IEA-MethaneAbatement'!$O:$O,"&lt;"&amp;$B58,'IEA-MethaneAbatement'!$O:$O,"&gt;="&amp;$A58,'IEA-MethaneAbatement'!$M:$M,$C$1,'IEA-MethaneAbatement'!$B:$B,'Country Selector'!$A$2)+VLOOKUP($D$1,'Multipliers and Adjustments'!$A$70:$I$86,TRUNC(COLUMN(AE$2)/5)+2,FALSE)*SUMIFS('IEA-MethaneAbatement'!$N:$N,'IEA-MethaneAbatement'!$O:$O,"&lt;"&amp;$B58,'IEA-MethaneAbatement'!$O:$O,"&gt;="&amp;$A58,'IEA-MethaneAbatement'!$M:$M,$D$1,'IEA-MethaneAbatement'!$B:$B,'Country Selector'!$A$2)))*(1+INDEX('EPA to IEA Scaling'!$F$8:$AO$8,,MATCH(AE$2,'EPA to IEA Scaling'!$F$1:$AO$1,0)))</f>
        <v>0</v>
      </c>
      <c r="AF58" cm="1">
        <f t="array" ref="AF58">((VLOOKUP($B$1,'Multipliers and Adjustments'!$A$70:$I$86,TRUNC(COLUMN(AF$2)/5)+2,FALSE)*SUMIFS('IEA-MethaneAbatement'!$N:$N,'IEA-MethaneAbatement'!$O:$O,"&lt;"&amp;$B58,'IEA-MethaneAbatement'!$O:$O,"&gt;="&amp;$A58,'IEA-MethaneAbatement'!$M:$M,$B$1,'IEA-MethaneAbatement'!$B:$B,'Country Selector'!$A$2)+VLOOKUP($C$1,'Multipliers and Adjustments'!$A$70:$I$86,TRUNC(COLUMN(AF$2)/5)+2,FALSE)*SUMIFS('IEA-MethaneAbatement'!$N:$N,'IEA-MethaneAbatement'!$O:$O,"&lt;"&amp;$B58,'IEA-MethaneAbatement'!$O:$O,"&gt;="&amp;$A58,'IEA-MethaneAbatement'!$M:$M,$C$1,'IEA-MethaneAbatement'!$B:$B,'Country Selector'!$A$2)+VLOOKUP($D$1,'Multipliers and Adjustments'!$A$70:$I$86,TRUNC(COLUMN(AF$2)/5)+2,FALSE)*SUMIFS('IEA-MethaneAbatement'!$N:$N,'IEA-MethaneAbatement'!$O:$O,"&lt;"&amp;$B58,'IEA-MethaneAbatement'!$O:$O,"&gt;="&amp;$A58,'IEA-MethaneAbatement'!$M:$M,$D$1,'IEA-MethaneAbatement'!$B:$B,'Country Selector'!$A$2)))*(1+INDEX('EPA to IEA Scaling'!$F$8:$AO$8,,MATCH(AF$2,'EPA to IEA Scaling'!$F$1:$AO$1,0)))</f>
        <v>0</v>
      </c>
      <c r="AG58" s="31" cm="1">
        <f t="array" ref="AG58">((VLOOKUP($B$1,'Multipliers and Adjustments'!$A$70:$I$86,TRUNC(COLUMN(AG$2)/5)+2,FALSE)*SUMIFS('IEA-MethaneAbatement'!$N:$N,'IEA-MethaneAbatement'!$O:$O,"&lt;"&amp;$B58,'IEA-MethaneAbatement'!$O:$O,"&gt;="&amp;$A58,'IEA-MethaneAbatement'!$M:$M,$B$1,'IEA-MethaneAbatement'!$B:$B,'Country Selector'!$A$2)+VLOOKUP($C$1,'Multipliers and Adjustments'!$A$70:$I$86,TRUNC(COLUMN(AG$2)/5)+2,FALSE)*SUMIFS('IEA-MethaneAbatement'!$N:$N,'IEA-MethaneAbatement'!$O:$O,"&lt;"&amp;$B58,'IEA-MethaneAbatement'!$O:$O,"&gt;="&amp;$A58,'IEA-MethaneAbatement'!$M:$M,$C$1,'IEA-MethaneAbatement'!$B:$B,'Country Selector'!$A$2)+VLOOKUP($D$1,'Multipliers and Adjustments'!$A$70:$I$86,TRUNC(COLUMN(AG$2)/5)+2,FALSE)*SUMIFS('IEA-MethaneAbatement'!$N:$N,'IEA-MethaneAbatement'!$O:$O,"&lt;"&amp;$B58,'IEA-MethaneAbatement'!$O:$O,"&gt;="&amp;$A58,'IEA-MethaneAbatement'!$M:$M,$D$1,'IEA-MethaneAbatement'!$B:$B,'Country Selector'!$A$2)))*(1+INDEX('EPA to IEA Scaling'!$F$8:$AO$8,,MATCH(AG$2,'EPA to IEA Scaling'!$F$1:$AO$1,0)))</f>
        <v>0</v>
      </c>
      <c r="AH58" cm="1">
        <f t="array" ref="AH58">((VLOOKUP($B$1,'Multipliers and Adjustments'!$A$70:$I$86,TRUNC(COLUMN(AH$2)/5)+2,FALSE)*SUMIFS('IEA-MethaneAbatement'!$N:$N,'IEA-MethaneAbatement'!$O:$O,"&lt;"&amp;$B58,'IEA-MethaneAbatement'!$O:$O,"&gt;="&amp;$A58,'IEA-MethaneAbatement'!$M:$M,$B$1,'IEA-MethaneAbatement'!$B:$B,'Country Selector'!$A$2)+VLOOKUP($C$1,'Multipliers and Adjustments'!$A$70:$I$86,TRUNC(COLUMN(AH$2)/5)+2,FALSE)*SUMIFS('IEA-MethaneAbatement'!$N:$N,'IEA-MethaneAbatement'!$O:$O,"&lt;"&amp;$B58,'IEA-MethaneAbatement'!$O:$O,"&gt;="&amp;$A58,'IEA-MethaneAbatement'!$M:$M,$C$1,'IEA-MethaneAbatement'!$B:$B,'Country Selector'!$A$2)+VLOOKUP($D$1,'Multipliers and Adjustments'!$A$70:$I$86,TRUNC(COLUMN(AH$2)/5)+2,FALSE)*SUMIFS('IEA-MethaneAbatement'!$N:$N,'IEA-MethaneAbatement'!$O:$O,"&lt;"&amp;$B58,'IEA-MethaneAbatement'!$O:$O,"&gt;="&amp;$A58,'IEA-MethaneAbatement'!$M:$M,$D$1,'IEA-MethaneAbatement'!$B:$B,'Country Selector'!$A$2)))*(1+INDEX('EPA to IEA Scaling'!$F$8:$AO$8,,MATCH(AH$2,'EPA to IEA Scaling'!$F$1:$AO$1,0)))</f>
        <v>0</v>
      </c>
      <c r="AI58" cm="1">
        <f t="array" ref="AI58">((VLOOKUP($B$1,'Multipliers and Adjustments'!$A$70:$I$86,TRUNC(COLUMN(AI$2)/5)+2,FALSE)*SUMIFS('IEA-MethaneAbatement'!$N:$N,'IEA-MethaneAbatement'!$O:$O,"&lt;"&amp;$B58,'IEA-MethaneAbatement'!$O:$O,"&gt;="&amp;$A58,'IEA-MethaneAbatement'!$M:$M,$B$1,'IEA-MethaneAbatement'!$B:$B,'Country Selector'!$A$2)+VLOOKUP($C$1,'Multipliers and Adjustments'!$A$70:$I$86,TRUNC(COLUMN(AI$2)/5)+2,FALSE)*SUMIFS('IEA-MethaneAbatement'!$N:$N,'IEA-MethaneAbatement'!$O:$O,"&lt;"&amp;$B58,'IEA-MethaneAbatement'!$O:$O,"&gt;="&amp;$A58,'IEA-MethaneAbatement'!$M:$M,$C$1,'IEA-MethaneAbatement'!$B:$B,'Country Selector'!$A$2)+VLOOKUP($D$1,'Multipliers and Adjustments'!$A$70:$I$86,TRUNC(COLUMN(AI$2)/5)+2,FALSE)*SUMIFS('IEA-MethaneAbatement'!$N:$N,'IEA-MethaneAbatement'!$O:$O,"&lt;"&amp;$B58,'IEA-MethaneAbatement'!$O:$O,"&gt;="&amp;$A58,'IEA-MethaneAbatement'!$M:$M,$D$1,'IEA-MethaneAbatement'!$B:$B,'Country Selector'!$A$2)))*(1+INDEX('EPA to IEA Scaling'!$F$8:$AO$8,,MATCH(AI$2,'EPA to IEA Scaling'!$F$1:$AO$1,0)))</f>
        <v>0</v>
      </c>
      <c r="AJ58" cm="1">
        <f t="array" ref="AJ58">((VLOOKUP($B$1,'Multipliers and Adjustments'!$A$70:$I$86,TRUNC(COLUMN(AJ$2)/5)+2,FALSE)*SUMIFS('IEA-MethaneAbatement'!$N:$N,'IEA-MethaneAbatement'!$O:$O,"&lt;"&amp;$B58,'IEA-MethaneAbatement'!$O:$O,"&gt;="&amp;$A58,'IEA-MethaneAbatement'!$M:$M,$B$1,'IEA-MethaneAbatement'!$B:$B,'Country Selector'!$A$2)+VLOOKUP($C$1,'Multipliers and Adjustments'!$A$70:$I$86,TRUNC(COLUMN(AJ$2)/5)+2,FALSE)*SUMIFS('IEA-MethaneAbatement'!$N:$N,'IEA-MethaneAbatement'!$O:$O,"&lt;"&amp;$B58,'IEA-MethaneAbatement'!$O:$O,"&gt;="&amp;$A58,'IEA-MethaneAbatement'!$M:$M,$C$1,'IEA-MethaneAbatement'!$B:$B,'Country Selector'!$A$2)+VLOOKUP($D$1,'Multipliers and Adjustments'!$A$70:$I$86,TRUNC(COLUMN(AJ$2)/5)+2,FALSE)*SUMIFS('IEA-MethaneAbatement'!$N:$N,'IEA-MethaneAbatement'!$O:$O,"&lt;"&amp;$B58,'IEA-MethaneAbatement'!$O:$O,"&gt;="&amp;$A58,'IEA-MethaneAbatement'!$M:$M,$D$1,'IEA-MethaneAbatement'!$B:$B,'Country Selector'!$A$2)))*(1+INDEX('EPA to IEA Scaling'!$F$8:$AO$8,,MATCH(AJ$2,'EPA to IEA Scaling'!$F$1:$AO$1,0)))</f>
        <v>0</v>
      </c>
      <c r="AK58" cm="1">
        <f t="array" ref="AK58">((VLOOKUP($B$1,'Multipliers and Adjustments'!$A$70:$I$86,TRUNC(COLUMN(AK$2)/5)+2,FALSE)*SUMIFS('IEA-MethaneAbatement'!$N:$N,'IEA-MethaneAbatement'!$O:$O,"&lt;"&amp;$B58,'IEA-MethaneAbatement'!$O:$O,"&gt;="&amp;$A58,'IEA-MethaneAbatement'!$M:$M,$B$1,'IEA-MethaneAbatement'!$B:$B,'Country Selector'!$A$2)+VLOOKUP($C$1,'Multipliers and Adjustments'!$A$70:$I$86,TRUNC(COLUMN(AK$2)/5)+2,FALSE)*SUMIFS('IEA-MethaneAbatement'!$N:$N,'IEA-MethaneAbatement'!$O:$O,"&lt;"&amp;$B58,'IEA-MethaneAbatement'!$O:$O,"&gt;="&amp;$A58,'IEA-MethaneAbatement'!$M:$M,$C$1,'IEA-MethaneAbatement'!$B:$B,'Country Selector'!$A$2)+VLOOKUP($D$1,'Multipliers and Adjustments'!$A$70:$I$86,TRUNC(COLUMN(AK$2)/5)+2,FALSE)*SUMIFS('IEA-MethaneAbatement'!$N:$N,'IEA-MethaneAbatement'!$O:$O,"&lt;"&amp;$B58,'IEA-MethaneAbatement'!$O:$O,"&gt;="&amp;$A58,'IEA-MethaneAbatement'!$M:$M,$D$1,'IEA-MethaneAbatement'!$B:$B,'Country Selector'!$A$2)))*(1+INDEX('EPA to IEA Scaling'!$F$8:$AO$8,,MATCH(AK$2,'EPA to IEA Scaling'!$F$1:$AO$1,0)))</f>
        <v>0</v>
      </c>
      <c r="AL58" s="31" cm="1">
        <f t="array" ref="AL58">((VLOOKUP($B$1,'Multipliers and Adjustments'!$A$70:$I$86,TRUNC(COLUMN(AL$2)/5)+2,FALSE)*SUMIFS('IEA-MethaneAbatement'!$N:$N,'IEA-MethaneAbatement'!$O:$O,"&lt;"&amp;$B58,'IEA-MethaneAbatement'!$O:$O,"&gt;="&amp;$A58,'IEA-MethaneAbatement'!$M:$M,$B$1,'IEA-MethaneAbatement'!$B:$B,'Country Selector'!$A$2)+VLOOKUP($C$1,'Multipliers and Adjustments'!$A$70:$I$86,TRUNC(COLUMN(AL$2)/5)+2,FALSE)*SUMIFS('IEA-MethaneAbatement'!$N:$N,'IEA-MethaneAbatement'!$O:$O,"&lt;"&amp;$B58,'IEA-MethaneAbatement'!$O:$O,"&gt;="&amp;$A58,'IEA-MethaneAbatement'!$M:$M,$C$1,'IEA-MethaneAbatement'!$B:$B,'Country Selector'!$A$2)+VLOOKUP($D$1,'Multipliers and Adjustments'!$A$70:$I$86,TRUNC(COLUMN(AL$2)/5)+2,FALSE)*SUMIFS('IEA-MethaneAbatement'!$N:$N,'IEA-MethaneAbatement'!$O:$O,"&lt;"&amp;$B58,'IEA-MethaneAbatement'!$O:$O,"&gt;="&amp;$A58,'IEA-MethaneAbatement'!$M:$M,$D$1,'IEA-MethaneAbatement'!$B:$B,'Country Selector'!$A$2)))*(1+INDEX('EPA to IEA Scaling'!$F$8:$AO$8,,MATCH(AL$2,'EPA to IEA Scaling'!$F$1:$AO$1,0)))</f>
        <v>0</v>
      </c>
    </row>
    <row r="59" spans="1:38" x14ac:dyDescent="0.45">
      <c r="A59" s="12">
        <f t="shared" si="1"/>
        <v>800</v>
      </c>
      <c r="B59" s="11">
        <f t="shared" si="0"/>
        <v>850</v>
      </c>
      <c r="C59" s="47" cm="1">
        <f t="array" ref="C59">((VLOOKUP($B$1,'Multipliers and Adjustments'!$A$70:$I$86,TRUNC(COLUMN(C$2)/5)+2,FALSE)*SUMIFS('IEA-MethaneAbatement'!$N:$N,'IEA-MethaneAbatement'!$O:$O,"&lt;"&amp;$B59,'IEA-MethaneAbatement'!$O:$O,"&gt;="&amp;$A59,'IEA-MethaneAbatement'!$M:$M,$B$1,'IEA-MethaneAbatement'!$B:$B,'Country Selector'!$A$2)+VLOOKUP($C$1,'Multipliers and Adjustments'!$A$70:$I$86,TRUNC(COLUMN(C$2)/5)+2,FALSE)*SUMIFS('IEA-MethaneAbatement'!$N:$N,'IEA-MethaneAbatement'!$O:$O,"&lt;"&amp;$B59,'IEA-MethaneAbatement'!$O:$O,"&gt;="&amp;$A59,'IEA-MethaneAbatement'!$M:$M,$C$1,'IEA-MethaneAbatement'!$B:$B,'Country Selector'!$A$2)+VLOOKUP($D$1,'Multipliers and Adjustments'!$A$70:$I$86,TRUNC(COLUMN(C$2)/5)+2,FALSE)*SUMIFS('IEA-MethaneAbatement'!$N:$N,'IEA-MethaneAbatement'!$O:$O,"&lt;"&amp;$B59,'IEA-MethaneAbatement'!$O:$O,"&gt;="&amp;$A59,'IEA-MethaneAbatement'!$M:$M,$D$1,'IEA-MethaneAbatement'!$B:$B,'Country Selector'!$A$2)))*(1+INDEX('EPA to IEA Scaling'!$F$8:$AO$8,,MATCH(C$2,'EPA to IEA Scaling'!$F$1:$AO$1,0)))</f>
        <v>0</v>
      </c>
      <c r="D59" cm="1">
        <f t="array" ref="D59">((VLOOKUP($B$1,'Multipliers and Adjustments'!$A$70:$I$86,TRUNC(COLUMN(D$2)/5)+2,FALSE)*SUMIFS('IEA-MethaneAbatement'!$N:$N,'IEA-MethaneAbatement'!$O:$O,"&lt;"&amp;$B59,'IEA-MethaneAbatement'!$O:$O,"&gt;="&amp;$A59,'IEA-MethaneAbatement'!$M:$M,$B$1,'IEA-MethaneAbatement'!$B:$B,'Country Selector'!$A$2)+VLOOKUP($C$1,'Multipliers and Adjustments'!$A$70:$I$86,TRUNC(COLUMN(D$2)/5)+2,FALSE)*SUMIFS('IEA-MethaneAbatement'!$N:$N,'IEA-MethaneAbatement'!$O:$O,"&lt;"&amp;$B59,'IEA-MethaneAbatement'!$O:$O,"&gt;="&amp;$A59,'IEA-MethaneAbatement'!$M:$M,$C$1,'IEA-MethaneAbatement'!$B:$B,'Country Selector'!$A$2)+VLOOKUP($D$1,'Multipliers and Adjustments'!$A$70:$I$86,TRUNC(COLUMN(D$2)/5)+2,FALSE)*SUMIFS('IEA-MethaneAbatement'!$N:$N,'IEA-MethaneAbatement'!$O:$O,"&lt;"&amp;$B59,'IEA-MethaneAbatement'!$O:$O,"&gt;="&amp;$A59,'IEA-MethaneAbatement'!$M:$M,$D$1,'IEA-MethaneAbatement'!$B:$B,'Country Selector'!$A$2)))*(1+INDEX('EPA to IEA Scaling'!$F$8:$AO$8,,MATCH(D$2,'EPA to IEA Scaling'!$F$1:$AO$1,0)))</f>
        <v>0</v>
      </c>
      <c r="E59" cm="1">
        <f t="array" ref="E59">((VLOOKUP($B$1,'Multipliers and Adjustments'!$A$70:$I$86,TRUNC(COLUMN(E$2)/5)+2,FALSE)*SUMIFS('IEA-MethaneAbatement'!$N:$N,'IEA-MethaneAbatement'!$O:$O,"&lt;"&amp;$B59,'IEA-MethaneAbatement'!$O:$O,"&gt;="&amp;$A59,'IEA-MethaneAbatement'!$M:$M,$B$1,'IEA-MethaneAbatement'!$B:$B,'Country Selector'!$A$2)+VLOOKUP($C$1,'Multipliers and Adjustments'!$A$70:$I$86,TRUNC(COLUMN(E$2)/5)+2,FALSE)*SUMIFS('IEA-MethaneAbatement'!$N:$N,'IEA-MethaneAbatement'!$O:$O,"&lt;"&amp;$B59,'IEA-MethaneAbatement'!$O:$O,"&gt;="&amp;$A59,'IEA-MethaneAbatement'!$M:$M,$C$1,'IEA-MethaneAbatement'!$B:$B,'Country Selector'!$A$2)+VLOOKUP($D$1,'Multipliers and Adjustments'!$A$70:$I$86,TRUNC(COLUMN(E$2)/5)+2,FALSE)*SUMIFS('IEA-MethaneAbatement'!$N:$N,'IEA-MethaneAbatement'!$O:$O,"&lt;"&amp;$B59,'IEA-MethaneAbatement'!$O:$O,"&gt;="&amp;$A59,'IEA-MethaneAbatement'!$M:$M,$D$1,'IEA-MethaneAbatement'!$B:$B,'Country Selector'!$A$2)))*(1+INDEX('EPA to IEA Scaling'!$F$8:$AO$8,,MATCH(E$2,'EPA to IEA Scaling'!$F$1:$AO$1,0)))</f>
        <v>0</v>
      </c>
      <c r="F59" cm="1">
        <f t="array" ref="F59">((VLOOKUP($B$1,'Multipliers and Adjustments'!$A$70:$I$86,TRUNC(COLUMN(F$2)/5)+2,FALSE)*SUMIFS('IEA-MethaneAbatement'!$N:$N,'IEA-MethaneAbatement'!$O:$O,"&lt;"&amp;$B59,'IEA-MethaneAbatement'!$O:$O,"&gt;="&amp;$A59,'IEA-MethaneAbatement'!$M:$M,$B$1,'IEA-MethaneAbatement'!$B:$B,'Country Selector'!$A$2)+VLOOKUP($C$1,'Multipliers and Adjustments'!$A$70:$I$86,TRUNC(COLUMN(F$2)/5)+2,FALSE)*SUMIFS('IEA-MethaneAbatement'!$N:$N,'IEA-MethaneAbatement'!$O:$O,"&lt;"&amp;$B59,'IEA-MethaneAbatement'!$O:$O,"&gt;="&amp;$A59,'IEA-MethaneAbatement'!$M:$M,$C$1,'IEA-MethaneAbatement'!$B:$B,'Country Selector'!$A$2)+VLOOKUP($D$1,'Multipliers and Adjustments'!$A$70:$I$86,TRUNC(COLUMN(F$2)/5)+2,FALSE)*SUMIFS('IEA-MethaneAbatement'!$N:$N,'IEA-MethaneAbatement'!$O:$O,"&lt;"&amp;$B59,'IEA-MethaneAbatement'!$O:$O,"&gt;="&amp;$A59,'IEA-MethaneAbatement'!$M:$M,$D$1,'IEA-MethaneAbatement'!$B:$B,'Country Selector'!$A$2)))*(1+INDEX('EPA to IEA Scaling'!$F$8:$AO$8,,MATCH(F$2,'EPA to IEA Scaling'!$F$1:$AO$1,0)))</f>
        <v>0</v>
      </c>
      <c r="G59" cm="1">
        <f t="array" ref="G59">((VLOOKUP($B$1,'Multipliers and Adjustments'!$A$70:$I$86,TRUNC(COLUMN(G$2)/5)+2,FALSE)*SUMIFS('IEA-MethaneAbatement'!$N:$N,'IEA-MethaneAbatement'!$O:$O,"&lt;"&amp;$B59,'IEA-MethaneAbatement'!$O:$O,"&gt;="&amp;$A59,'IEA-MethaneAbatement'!$M:$M,$B$1,'IEA-MethaneAbatement'!$B:$B,'Country Selector'!$A$2)+VLOOKUP($C$1,'Multipliers and Adjustments'!$A$70:$I$86,TRUNC(COLUMN(G$2)/5)+2,FALSE)*SUMIFS('IEA-MethaneAbatement'!$N:$N,'IEA-MethaneAbatement'!$O:$O,"&lt;"&amp;$B59,'IEA-MethaneAbatement'!$O:$O,"&gt;="&amp;$A59,'IEA-MethaneAbatement'!$M:$M,$C$1,'IEA-MethaneAbatement'!$B:$B,'Country Selector'!$A$2)+VLOOKUP($D$1,'Multipliers and Adjustments'!$A$70:$I$86,TRUNC(COLUMN(G$2)/5)+2,FALSE)*SUMIFS('IEA-MethaneAbatement'!$N:$N,'IEA-MethaneAbatement'!$O:$O,"&lt;"&amp;$B59,'IEA-MethaneAbatement'!$O:$O,"&gt;="&amp;$A59,'IEA-MethaneAbatement'!$M:$M,$D$1,'IEA-MethaneAbatement'!$B:$B,'Country Selector'!$A$2)))*(1+INDEX('EPA to IEA Scaling'!$F$8:$AO$8,,MATCH(G$2,'EPA to IEA Scaling'!$F$1:$AO$1,0)))</f>
        <v>0</v>
      </c>
      <c r="H59" s="31" cm="1">
        <f t="array" ref="H59">((VLOOKUP($B$1,'Multipliers and Adjustments'!$A$70:$I$86,TRUNC(COLUMN(H$2)/5)+2,FALSE)*SUMIFS('IEA-MethaneAbatement'!$N:$N,'IEA-MethaneAbatement'!$O:$O,"&lt;"&amp;$B59,'IEA-MethaneAbatement'!$O:$O,"&gt;="&amp;$A59,'IEA-MethaneAbatement'!$M:$M,$B$1,'IEA-MethaneAbatement'!$B:$B,'Country Selector'!$A$2)+VLOOKUP($C$1,'Multipliers and Adjustments'!$A$70:$I$86,TRUNC(COLUMN(H$2)/5)+2,FALSE)*SUMIFS('IEA-MethaneAbatement'!$N:$N,'IEA-MethaneAbatement'!$O:$O,"&lt;"&amp;$B59,'IEA-MethaneAbatement'!$O:$O,"&gt;="&amp;$A59,'IEA-MethaneAbatement'!$M:$M,$C$1,'IEA-MethaneAbatement'!$B:$B,'Country Selector'!$A$2)+VLOOKUP($D$1,'Multipliers and Adjustments'!$A$70:$I$86,TRUNC(COLUMN(H$2)/5)+2,FALSE)*SUMIFS('IEA-MethaneAbatement'!$N:$N,'IEA-MethaneAbatement'!$O:$O,"&lt;"&amp;$B59,'IEA-MethaneAbatement'!$O:$O,"&gt;="&amp;$A59,'IEA-MethaneAbatement'!$M:$M,$D$1,'IEA-MethaneAbatement'!$B:$B,'Country Selector'!$A$2)))*(1+INDEX('EPA to IEA Scaling'!$F$8:$AO$8,,MATCH(H$2,'EPA to IEA Scaling'!$F$1:$AO$1,0)))</f>
        <v>0</v>
      </c>
      <c r="I59" cm="1">
        <f t="array" ref="I59">((VLOOKUP($B$1,'Multipliers and Adjustments'!$A$70:$I$86,TRUNC(COLUMN(I$2)/5)+2,FALSE)*SUMIFS('IEA-MethaneAbatement'!$N:$N,'IEA-MethaneAbatement'!$O:$O,"&lt;"&amp;$B59,'IEA-MethaneAbatement'!$O:$O,"&gt;="&amp;$A59,'IEA-MethaneAbatement'!$M:$M,$B$1,'IEA-MethaneAbatement'!$B:$B,'Country Selector'!$A$2)+VLOOKUP($C$1,'Multipliers and Adjustments'!$A$70:$I$86,TRUNC(COLUMN(I$2)/5)+2,FALSE)*SUMIFS('IEA-MethaneAbatement'!$N:$N,'IEA-MethaneAbatement'!$O:$O,"&lt;"&amp;$B59,'IEA-MethaneAbatement'!$O:$O,"&gt;="&amp;$A59,'IEA-MethaneAbatement'!$M:$M,$C$1,'IEA-MethaneAbatement'!$B:$B,'Country Selector'!$A$2)+VLOOKUP($D$1,'Multipliers and Adjustments'!$A$70:$I$86,TRUNC(COLUMN(I$2)/5)+2,FALSE)*SUMIFS('IEA-MethaneAbatement'!$N:$N,'IEA-MethaneAbatement'!$O:$O,"&lt;"&amp;$B59,'IEA-MethaneAbatement'!$O:$O,"&gt;="&amp;$A59,'IEA-MethaneAbatement'!$M:$M,$D$1,'IEA-MethaneAbatement'!$B:$B,'Country Selector'!$A$2)))*(1+INDEX('EPA to IEA Scaling'!$F$8:$AO$8,,MATCH(I$2,'EPA to IEA Scaling'!$F$1:$AO$1,0)))</f>
        <v>0</v>
      </c>
      <c r="J59" cm="1">
        <f t="array" ref="J59">((VLOOKUP($B$1,'Multipliers and Adjustments'!$A$70:$I$86,TRUNC(COLUMN(J$2)/5)+2,FALSE)*SUMIFS('IEA-MethaneAbatement'!$N:$N,'IEA-MethaneAbatement'!$O:$O,"&lt;"&amp;$B59,'IEA-MethaneAbatement'!$O:$O,"&gt;="&amp;$A59,'IEA-MethaneAbatement'!$M:$M,$B$1,'IEA-MethaneAbatement'!$B:$B,'Country Selector'!$A$2)+VLOOKUP($C$1,'Multipliers and Adjustments'!$A$70:$I$86,TRUNC(COLUMN(J$2)/5)+2,FALSE)*SUMIFS('IEA-MethaneAbatement'!$N:$N,'IEA-MethaneAbatement'!$O:$O,"&lt;"&amp;$B59,'IEA-MethaneAbatement'!$O:$O,"&gt;="&amp;$A59,'IEA-MethaneAbatement'!$M:$M,$C$1,'IEA-MethaneAbatement'!$B:$B,'Country Selector'!$A$2)+VLOOKUP($D$1,'Multipliers and Adjustments'!$A$70:$I$86,TRUNC(COLUMN(J$2)/5)+2,FALSE)*SUMIFS('IEA-MethaneAbatement'!$N:$N,'IEA-MethaneAbatement'!$O:$O,"&lt;"&amp;$B59,'IEA-MethaneAbatement'!$O:$O,"&gt;="&amp;$A59,'IEA-MethaneAbatement'!$M:$M,$D$1,'IEA-MethaneAbatement'!$B:$B,'Country Selector'!$A$2)))*(1+INDEX('EPA to IEA Scaling'!$F$8:$AO$8,,MATCH(J$2,'EPA to IEA Scaling'!$F$1:$AO$1,0)))</f>
        <v>0</v>
      </c>
      <c r="K59" cm="1">
        <f t="array" ref="K59">((VLOOKUP($B$1,'Multipliers and Adjustments'!$A$70:$I$86,TRUNC(COLUMN(K$2)/5)+2,FALSE)*SUMIFS('IEA-MethaneAbatement'!$N:$N,'IEA-MethaneAbatement'!$O:$O,"&lt;"&amp;$B59,'IEA-MethaneAbatement'!$O:$O,"&gt;="&amp;$A59,'IEA-MethaneAbatement'!$M:$M,$B$1,'IEA-MethaneAbatement'!$B:$B,'Country Selector'!$A$2)+VLOOKUP($C$1,'Multipliers and Adjustments'!$A$70:$I$86,TRUNC(COLUMN(K$2)/5)+2,FALSE)*SUMIFS('IEA-MethaneAbatement'!$N:$N,'IEA-MethaneAbatement'!$O:$O,"&lt;"&amp;$B59,'IEA-MethaneAbatement'!$O:$O,"&gt;="&amp;$A59,'IEA-MethaneAbatement'!$M:$M,$C$1,'IEA-MethaneAbatement'!$B:$B,'Country Selector'!$A$2)+VLOOKUP($D$1,'Multipliers and Adjustments'!$A$70:$I$86,TRUNC(COLUMN(K$2)/5)+2,FALSE)*SUMIFS('IEA-MethaneAbatement'!$N:$N,'IEA-MethaneAbatement'!$O:$O,"&lt;"&amp;$B59,'IEA-MethaneAbatement'!$O:$O,"&gt;="&amp;$A59,'IEA-MethaneAbatement'!$M:$M,$D$1,'IEA-MethaneAbatement'!$B:$B,'Country Selector'!$A$2)))*(1+INDEX('EPA to IEA Scaling'!$F$8:$AO$8,,MATCH(K$2,'EPA to IEA Scaling'!$F$1:$AO$1,0)))</f>
        <v>0</v>
      </c>
      <c r="L59" cm="1">
        <f t="array" ref="L59">((VLOOKUP($B$1,'Multipliers and Adjustments'!$A$70:$I$86,TRUNC(COLUMN(L$2)/5)+2,FALSE)*SUMIFS('IEA-MethaneAbatement'!$N:$N,'IEA-MethaneAbatement'!$O:$O,"&lt;"&amp;$B59,'IEA-MethaneAbatement'!$O:$O,"&gt;="&amp;$A59,'IEA-MethaneAbatement'!$M:$M,$B$1,'IEA-MethaneAbatement'!$B:$B,'Country Selector'!$A$2)+VLOOKUP($C$1,'Multipliers and Adjustments'!$A$70:$I$86,TRUNC(COLUMN(L$2)/5)+2,FALSE)*SUMIFS('IEA-MethaneAbatement'!$N:$N,'IEA-MethaneAbatement'!$O:$O,"&lt;"&amp;$B59,'IEA-MethaneAbatement'!$O:$O,"&gt;="&amp;$A59,'IEA-MethaneAbatement'!$M:$M,$C$1,'IEA-MethaneAbatement'!$B:$B,'Country Selector'!$A$2)+VLOOKUP($D$1,'Multipliers and Adjustments'!$A$70:$I$86,TRUNC(COLUMN(L$2)/5)+2,FALSE)*SUMIFS('IEA-MethaneAbatement'!$N:$N,'IEA-MethaneAbatement'!$O:$O,"&lt;"&amp;$B59,'IEA-MethaneAbatement'!$O:$O,"&gt;="&amp;$A59,'IEA-MethaneAbatement'!$M:$M,$D$1,'IEA-MethaneAbatement'!$B:$B,'Country Selector'!$A$2)))*(1+INDEX('EPA to IEA Scaling'!$F$8:$AO$8,,MATCH(L$2,'EPA to IEA Scaling'!$F$1:$AO$1,0)))</f>
        <v>0</v>
      </c>
      <c r="M59" s="31" cm="1">
        <f t="array" ref="M59">((VLOOKUP($B$1,'Multipliers and Adjustments'!$A$70:$I$86,TRUNC(COLUMN(M$2)/5)+2,FALSE)*SUMIFS('IEA-MethaneAbatement'!$N:$N,'IEA-MethaneAbatement'!$O:$O,"&lt;"&amp;$B59,'IEA-MethaneAbatement'!$O:$O,"&gt;="&amp;$A59,'IEA-MethaneAbatement'!$M:$M,$B$1,'IEA-MethaneAbatement'!$B:$B,'Country Selector'!$A$2)+VLOOKUP($C$1,'Multipliers and Adjustments'!$A$70:$I$86,TRUNC(COLUMN(M$2)/5)+2,FALSE)*SUMIFS('IEA-MethaneAbatement'!$N:$N,'IEA-MethaneAbatement'!$O:$O,"&lt;"&amp;$B59,'IEA-MethaneAbatement'!$O:$O,"&gt;="&amp;$A59,'IEA-MethaneAbatement'!$M:$M,$C$1,'IEA-MethaneAbatement'!$B:$B,'Country Selector'!$A$2)+VLOOKUP($D$1,'Multipliers and Adjustments'!$A$70:$I$86,TRUNC(COLUMN(M$2)/5)+2,FALSE)*SUMIFS('IEA-MethaneAbatement'!$N:$N,'IEA-MethaneAbatement'!$O:$O,"&lt;"&amp;$B59,'IEA-MethaneAbatement'!$O:$O,"&gt;="&amp;$A59,'IEA-MethaneAbatement'!$M:$M,$D$1,'IEA-MethaneAbatement'!$B:$B,'Country Selector'!$A$2)))*(1+INDEX('EPA to IEA Scaling'!$F$8:$AO$8,,MATCH(M$2,'EPA to IEA Scaling'!$F$1:$AO$1,0)))</f>
        <v>0</v>
      </c>
      <c r="N59" cm="1">
        <f t="array" ref="N59">((VLOOKUP($B$1,'Multipliers and Adjustments'!$A$70:$I$86,TRUNC(COLUMN(N$2)/5)+2,FALSE)*SUMIFS('IEA-MethaneAbatement'!$N:$N,'IEA-MethaneAbatement'!$O:$O,"&lt;"&amp;$B59,'IEA-MethaneAbatement'!$O:$O,"&gt;="&amp;$A59,'IEA-MethaneAbatement'!$M:$M,$B$1,'IEA-MethaneAbatement'!$B:$B,'Country Selector'!$A$2)+VLOOKUP($C$1,'Multipliers and Adjustments'!$A$70:$I$86,TRUNC(COLUMN(N$2)/5)+2,FALSE)*SUMIFS('IEA-MethaneAbatement'!$N:$N,'IEA-MethaneAbatement'!$O:$O,"&lt;"&amp;$B59,'IEA-MethaneAbatement'!$O:$O,"&gt;="&amp;$A59,'IEA-MethaneAbatement'!$M:$M,$C$1,'IEA-MethaneAbatement'!$B:$B,'Country Selector'!$A$2)+VLOOKUP($D$1,'Multipliers and Adjustments'!$A$70:$I$86,TRUNC(COLUMN(N$2)/5)+2,FALSE)*SUMIFS('IEA-MethaneAbatement'!$N:$N,'IEA-MethaneAbatement'!$O:$O,"&lt;"&amp;$B59,'IEA-MethaneAbatement'!$O:$O,"&gt;="&amp;$A59,'IEA-MethaneAbatement'!$M:$M,$D$1,'IEA-MethaneAbatement'!$B:$B,'Country Selector'!$A$2)))*(1+INDEX('EPA to IEA Scaling'!$F$8:$AO$8,,MATCH(N$2,'EPA to IEA Scaling'!$F$1:$AO$1,0)))</f>
        <v>0</v>
      </c>
      <c r="O59" cm="1">
        <f t="array" ref="O59">((VLOOKUP($B$1,'Multipliers and Adjustments'!$A$70:$I$86,TRUNC(COLUMN(O$2)/5)+2,FALSE)*SUMIFS('IEA-MethaneAbatement'!$N:$N,'IEA-MethaneAbatement'!$O:$O,"&lt;"&amp;$B59,'IEA-MethaneAbatement'!$O:$O,"&gt;="&amp;$A59,'IEA-MethaneAbatement'!$M:$M,$B$1,'IEA-MethaneAbatement'!$B:$B,'Country Selector'!$A$2)+VLOOKUP($C$1,'Multipliers and Adjustments'!$A$70:$I$86,TRUNC(COLUMN(O$2)/5)+2,FALSE)*SUMIFS('IEA-MethaneAbatement'!$N:$N,'IEA-MethaneAbatement'!$O:$O,"&lt;"&amp;$B59,'IEA-MethaneAbatement'!$O:$O,"&gt;="&amp;$A59,'IEA-MethaneAbatement'!$M:$M,$C$1,'IEA-MethaneAbatement'!$B:$B,'Country Selector'!$A$2)+VLOOKUP($D$1,'Multipliers and Adjustments'!$A$70:$I$86,TRUNC(COLUMN(O$2)/5)+2,FALSE)*SUMIFS('IEA-MethaneAbatement'!$N:$N,'IEA-MethaneAbatement'!$O:$O,"&lt;"&amp;$B59,'IEA-MethaneAbatement'!$O:$O,"&gt;="&amp;$A59,'IEA-MethaneAbatement'!$M:$M,$D$1,'IEA-MethaneAbatement'!$B:$B,'Country Selector'!$A$2)))*(1+INDEX('EPA to IEA Scaling'!$F$8:$AO$8,,MATCH(O$2,'EPA to IEA Scaling'!$F$1:$AO$1,0)))</f>
        <v>0</v>
      </c>
      <c r="P59" cm="1">
        <f t="array" ref="P59">((VLOOKUP($B$1,'Multipliers and Adjustments'!$A$70:$I$86,TRUNC(COLUMN(P$2)/5)+2,FALSE)*SUMIFS('IEA-MethaneAbatement'!$N:$N,'IEA-MethaneAbatement'!$O:$O,"&lt;"&amp;$B59,'IEA-MethaneAbatement'!$O:$O,"&gt;="&amp;$A59,'IEA-MethaneAbatement'!$M:$M,$B$1,'IEA-MethaneAbatement'!$B:$B,'Country Selector'!$A$2)+VLOOKUP($C$1,'Multipliers and Adjustments'!$A$70:$I$86,TRUNC(COLUMN(P$2)/5)+2,FALSE)*SUMIFS('IEA-MethaneAbatement'!$N:$N,'IEA-MethaneAbatement'!$O:$O,"&lt;"&amp;$B59,'IEA-MethaneAbatement'!$O:$O,"&gt;="&amp;$A59,'IEA-MethaneAbatement'!$M:$M,$C$1,'IEA-MethaneAbatement'!$B:$B,'Country Selector'!$A$2)+VLOOKUP($D$1,'Multipliers and Adjustments'!$A$70:$I$86,TRUNC(COLUMN(P$2)/5)+2,FALSE)*SUMIFS('IEA-MethaneAbatement'!$N:$N,'IEA-MethaneAbatement'!$O:$O,"&lt;"&amp;$B59,'IEA-MethaneAbatement'!$O:$O,"&gt;="&amp;$A59,'IEA-MethaneAbatement'!$M:$M,$D$1,'IEA-MethaneAbatement'!$B:$B,'Country Selector'!$A$2)))*(1+INDEX('EPA to IEA Scaling'!$F$8:$AO$8,,MATCH(P$2,'EPA to IEA Scaling'!$F$1:$AO$1,0)))</f>
        <v>0</v>
      </c>
      <c r="Q59" cm="1">
        <f t="array" ref="Q59">((VLOOKUP($B$1,'Multipliers and Adjustments'!$A$70:$I$86,TRUNC(COLUMN(Q$2)/5)+2,FALSE)*SUMIFS('IEA-MethaneAbatement'!$N:$N,'IEA-MethaneAbatement'!$O:$O,"&lt;"&amp;$B59,'IEA-MethaneAbatement'!$O:$O,"&gt;="&amp;$A59,'IEA-MethaneAbatement'!$M:$M,$B$1,'IEA-MethaneAbatement'!$B:$B,'Country Selector'!$A$2)+VLOOKUP($C$1,'Multipliers and Adjustments'!$A$70:$I$86,TRUNC(COLUMN(Q$2)/5)+2,FALSE)*SUMIFS('IEA-MethaneAbatement'!$N:$N,'IEA-MethaneAbatement'!$O:$O,"&lt;"&amp;$B59,'IEA-MethaneAbatement'!$O:$O,"&gt;="&amp;$A59,'IEA-MethaneAbatement'!$M:$M,$C$1,'IEA-MethaneAbatement'!$B:$B,'Country Selector'!$A$2)+VLOOKUP($D$1,'Multipliers and Adjustments'!$A$70:$I$86,TRUNC(COLUMN(Q$2)/5)+2,FALSE)*SUMIFS('IEA-MethaneAbatement'!$N:$N,'IEA-MethaneAbatement'!$O:$O,"&lt;"&amp;$B59,'IEA-MethaneAbatement'!$O:$O,"&gt;="&amp;$A59,'IEA-MethaneAbatement'!$M:$M,$D$1,'IEA-MethaneAbatement'!$B:$B,'Country Selector'!$A$2)))*(1+INDEX('EPA to IEA Scaling'!$F$8:$AO$8,,MATCH(Q$2,'EPA to IEA Scaling'!$F$1:$AO$1,0)))</f>
        <v>0</v>
      </c>
      <c r="R59" s="31" cm="1">
        <f t="array" ref="R59">((VLOOKUP($B$1,'Multipliers and Adjustments'!$A$70:$I$86,TRUNC(COLUMN(R$2)/5)+2,FALSE)*SUMIFS('IEA-MethaneAbatement'!$N:$N,'IEA-MethaneAbatement'!$O:$O,"&lt;"&amp;$B59,'IEA-MethaneAbatement'!$O:$O,"&gt;="&amp;$A59,'IEA-MethaneAbatement'!$M:$M,$B$1,'IEA-MethaneAbatement'!$B:$B,'Country Selector'!$A$2)+VLOOKUP($C$1,'Multipliers and Adjustments'!$A$70:$I$86,TRUNC(COLUMN(R$2)/5)+2,FALSE)*SUMIFS('IEA-MethaneAbatement'!$N:$N,'IEA-MethaneAbatement'!$O:$O,"&lt;"&amp;$B59,'IEA-MethaneAbatement'!$O:$O,"&gt;="&amp;$A59,'IEA-MethaneAbatement'!$M:$M,$C$1,'IEA-MethaneAbatement'!$B:$B,'Country Selector'!$A$2)+VLOOKUP($D$1,'Multipliers and Adjustments'!$A$70:$I$86,TRUNC(COLUMN(R$2)/5)+2,FALSE)*SUMIFS('IEA-MethaneAbatement'!$N:$N,'IEA-MethaneAbatement'!$O:$O,"&lt;"&amp;$B59,'IEA-MethaneAbatement'!$O:$O,"&gt;="&amp;$A59,'IEA-MethaneAbatement'!$M:$M,$D$1,'IEA-MethaneAbatement'!$B:$B,'Country Selector'!$A$2)))*(1+INDEX('EPA to IEA Scaling'!$F$8:$AO$8,,MATCH(R$2,'EPA to IEA Scaling'!$F$1:$AO$1,0)))</f>
        <v>0</v>
      </c>
      <c r="S59" cm="1">
        <f t="array" ref="S59">((VLOOKUP($B$1,'Multipliers and Adjustments'!$A$70:$I$86,TRUNC(COLUMN(S$2)/5)+2,FALSE)*SUMIFS('IEA-MethaneAbatement'!$N:$N,'IEA-MethaneAbatement'!$O:$O,"&lt;"&amp;$B59,'IEA-MethaneAbatement'!$O:$O,"&gt;="&amp;$A59,'IEA-MethaneAbatement'!$M:$M,$B$1,'IEA-MethaneAbatement'!$B:$B,'Country Selector'!$A$2)+VLOOKUP($C$1,'Multipliers and Adjustments'!$A$70:$I$86,TRUNC(COLUMN(S$2)/5)+2,FALSE)*SUMIFS('IEA-MethaneAbatement'!$N:$N,'IEA-MethaneAbatement'!$O:$O,"&lt;"&amp;$B59,'IEA-MethaneAbatement'!$O:$O,"&gt;="&amp;$A59,'IEA-MethaneAbatement'!$M:$M,$C$1,'IEA-MethaneAbatement'!$B:$B,'Country Selector'!$A$2)+VLOOKUP($D$1,'Multipliers and Adjustments'!$A$70:$I$86,TRUNC(COLUMN(S$2)/5)+2,FALSE)*SUMIFS('IEA-MethaneAbatement'!$N:$N,'IEA-MethaneAbatement'!$O:$O,"&lt;"&amp;$B59,'IEA-MethaneAbatement'!$O:$O,"&gt;="&amp;$A59,'IEA-MethaneAbatement'!$M:$M,$D$1,'IEA-MethaneAbatement'!$B:$B,'Country Selector'!$A$2)))*(1+INDEX('EPA to IEA Scaling'!$F$8:$AO$8,,MATCH(S$2,'EPA to IEA Scaling'!$F$1:$AO$1,0)))</f>
        <v>0</v>
      </c>
      <c r="T59" cm="1">
        <f t="array" ref="T59">((VLOOKUP($B$1,'Multipliers and Adjustments'!$A$70:$I$86,TRUNC(COLUMN(T$2)/5)+2,FALSE)*SUMIFS('IEA-MethaneAbatement'!$N:$N,'IEA-MethaneAbatement'!$O:$O,"&lt;"&amp;$B59,'IEA-MethaneAbatement'!$O:$O,"&gt;="&amp;$A59,'IEA-MethaneAbatement'!$M:$M,$B$1,'IEA-MethaneAbatement'!$B:$B,'Country Selector'!$A$2)+VLOOKUP($C$1,'Multipliers and Adjustments'!$A$70:$I$86,TRUNC(COLUMN(T$2)/5)+2,FALSE)*SUMIFS('IEA-MethaneAbatement'!$N:$N,'IEA-MethaneAbatement'!$O:$O,"&lt;"&amp;$B59,'IEA-MethaneAbatement'!$O:$O,"&gt;="&amp;$A59,'IEA-MethaneAbatement'!$M:$M,$C$1,'IEA-MethaneAbatement'!$B:$B,'Country Selector'!$A$2)+VLOOKUP($D$1,'Multipliers and Adjustments'!$A$70:$I$86,TRUNC(COLUMN(T$2)/5)+2,FALSE)*SUMIFS('IEA-MethaneAbatement'!$N:$N,'IEA-MethaneAbatement'!$O:$O,"&lt;"&amp;$B59,'IEA-MethaneAbatement'!$O:$O,"&gt;="&amp;$A59,'IEA-MethaneAbatement'!$M:$M,$D$1,'IEA-MethaneAbatement'!$B:$B,'Country Selector'!$A$2)))*(1+INDEX('EPA to IEA Scaling'!$F$8:$AO$8,,MATCH(T$2,'EPA to IEA Scaling'!$F$1:$AO$1,0)))</f>
        <v>0</v>
      </c>
      <c r="U59" cm="1">
        <f t="array" ref="U59">((VLOOKUP($B$1,'Multipliers and Adjustments'!$A$70:$I$86,TRUNC(COLUMN(U$2)/5)+2,FALSE)*SUMIFS('IEA-MethaneAbatement'!$N:$N,'IEA-MethaneAbatement'!$O:$O,"&lt;"&amp;$B59,'IEA-MethaneAbatement'!$O:$O,"&gt;="&amp;$A59,'IEA-MethaneAbatement'!$M:$M,$B$1,'IEA-MethaneAbatement'!$B:$B,'Country Selector'!$A$2)+VLOOKUP($C$1,'Multipliers and Adjustments'!$A$70:$I$86,TRUNC(COLUMN(U$2)/5)+2,FALSE)*SUMIFS('IEA-MethaneAbatement'!$N:$N,'IEA-MethaneAbatement'!$O:$O,"&lt;"&amp;$B59,'IEA-MethaneAbatement'!$O:$O,"&gt;="&amp;$A59,'IEA-MethaneAbatement'!$M:$M,$C$1,'IEA-MethaneAbatement'!$B:$B,'Country Selector'!$A$2)+VLOOKUP($D$1,'Multipliers and Adjustments'!$A$70:$I$86,TRUNC(COLUMN(U$2)/5)+2,FALSE)*SUMIFS('IEA-MethaneAbatement'!$N:$N,'IEA-MethaneAbatement'!$O:$O,"&lt;"&amp;$B59,'IEA-MethaneAbatement'!$O:$O,"&gt;="&amp;$A59,'IEA-MethaneAbatement'!$M:$M,$D$1,'IEA-MethaneAbatement'!$B:$B,'Country Selector'!$A$2)))*(1+INDEX('EPA to IEA Scaling'!$F$8:$AO$8,,MATCH(U$2,'EPA to IEA Scaling'!$F$1:$AO$1,0)))</f>
        <v>0</v>
      </c>
      <c r="V59" cm="1">
        <f t="array" ref="V59">((VLOOKUP($B$1,'Multipliers and Adjustments'!$A$70:$I$86,TRUNC(COLUMN(V$2)/5)+2,FALSE)*SUMIFS('IEA-MethaneAbatement'!$N:$N,'IEA-MethaneAbatement'!$O:$O,"&lt;"&amp;$B59,'IEA-MethaneAbatement'!$O:$O,"&gt;="&amp;$A59,'IEA-MethaneAbatement'!$M:$M,$B$1,'IEA-MethaneAbatement'!$B:$B,'Country Selector'!$A$2)+VLOOKUP($C$1,'Multipliers and Adjustments'!$A$70:$I$86,TRUNC(COLUMN(V$2)/5)+2,FALSE)*SUMIFS('IEA-MethaneAbatement'!$N:$N,'IEA-MethaneAbatement'!$O:$O,"&lt;"&amp;$B59,'IEA-MethaneAbatement'!$O:$O,"&gt;="&amp;$A59,'IEA-MethaneAbatement'!$M:$M,$C$1,'IEA-MethaneAbatement'!$B:$B,'Country Selector'!$A$2)+VLOOKUP($D$1,'Multipliers and Adjustments'!$A$70:$I$86,TRUNC(COLUMN(V$2)/5)+2,FALSE)*SUMIFS('IEA-MethaneAbatement'!$N:$N,'IEA-MethaneAbatement'!$O:$O,"&lt;"&amp;$B59,'IEA-MethaneAbatement'!$O:$O,"&gt;="&amp;$A59,'IEA-MethaneAbatement'!$M:$M,$D$1,'IEA-MethaneAbatement'!$B:$B,'Country Selector'!$A$2)))*(1+INDEX('EPA to IEA Scaling'!$F$8:$AO$8,,MATCH(V$2,'EPA to IEA Scaling'!$F$1:$AO$1,0)))</f>
        <v>0</v>
      </c>
      <c r="W59" s="31" cm="1">
        <f t="array" ref="W59">((VLOOKUP($B$1,'Multipliers and Adjustments'!$A$70:$I$86,TRUNC(COLUMN(W$2)/5)+2,FALSE)*SUMIFS('IEA-MethaneAbatement'!$N:$N,'IEA-MethaneAbatement'!$O:$O,"&lt;"&amp;$B59,'IEA-MethaneAbatement'!$O:$O,"&gt;="&amp;$A59,'IEA-MethaneAbatement'!$M:$M,$B$1,'IEA-MethaneAbatement'!$B:$B,'Country Selector'!$A$2)+VLOOKUP($C$1,'Multipliers and Adjustments'!$A$70:$I$86,TRUNC(COLUMN(W$2)/5)+2,FALSE)*SUMIFS('IEA-MethaneAbatement'!$N:$N,'IEA-MethaneAbatement'!$O:$O,"&lt;"&amp;$B59,'IEA-MethaneAbatement'!$O:$O,"&gt;="&amp;$A59,'IEA-MethaneAbatement'!$M:$M,$C$1,'IEA-MethaneAbatement'!$B:$B,'Country Selector'!$A$2)+VLOOKUP($D$1,'Multipliers and Adjustments'!$A$70:$I$86,TRUNC(COLUMN(W$2)/5)+2,FALSE)*SUMIFS('IEA-MethaneAbatement'!$N:$N,'IEA-MethaneAbatement'!$O:$O,"&lt;"&amp;$B59,'IEA-MethaneAbatement'!$O:$O,"&gt;="&amp;$A59,'IEA-MethaneAbatement'!$M:$M,$D$1,'IEA-MethaneAbatement'!$B:$B,'Country Selector'!$A$2)))*(1+INDEX('EPA to IEA Scaling'!$F$8:$AO$8,,MATCH(W$2,'EPA to IEA Scaling'!$F$1:$AO$1,0)))</f>
        <v>0</v>
      </c>
      <c r="X59" cm="1">
        <f t="array" ref="X59">((VLOOKUP($B$1,'Multipliers and Adjustments'!$A$70:$I$86,TRUNC(COLUMN(X$2)/5)+2,FALSE)*SUMIFS('IEA-MethaneAbatement'!$N:$N,'IEA-MethaneAbatement'!$O:$O,"&lt;"&amp;$B59,'IEA-MethaneAbatement'!$O:$O,"&gt;="&amp;$A59,'IEA-MethaneAbatement'!$M:$M,$B$1,'IEA-MethaneAbatement'!$B:$B,'Country Selector'!$A$2)+VLOOKUP($C$1,'Multipliers and Adjustments'!$A$70:$I$86,TRUNC(COLUMN(X$2)/5)+2,FALSE)*SUMIFS('IEA-MethaneAbatement'!$N:$N,'IEA-MethaneAbatement'!$O:$O,"&lt;"&amp;$B59,'IEA-MethaneAbatement'!$O:$O,"&gt;="&amp;$A59,'IEA-MethaneAbatement'!$M:$M,$C$1,'IEA-MethaneAbatement'!$B:$B,'Country Selector'!$A$2)+VLOOKUP($D$1,'Multipliers and Adjustments'!$A$70:$I$86,TRUNC(COLUMN(X$2)/5)+2,FALSE)*SUMIFS('IEA-MethaneAbatement'!$N:$N,'IEA-MethaneAbatement'!$O:$O,"&lt;"&amp;$B59,'IEA-MethaneAbatement'!$O:$O,"&gt;="&amp;$A59,'IEA-MethaneAbatement'!$M:$M,$D$1,'IEA-MethaneAbatement'!$B:$B,'Country Selector'!$A$2)))*(1+INDEX('EPA to IEA Scaling'!$F$8:$AO$8,,MATCH(X$2,'EPA to IEA Scaling'!$F$1:$AO$1,0)))</f>
        <v>0</v>
      </c>
      <c r="Y59" cm="1">
        <f t="array" ref="Y59">((VLOOKUP($B$1,'Multipliers and Adjustments'!$A$70:$I$86,TRUNC(COLUMN(Y$2)/5)+2,FALSE)*SUMIFS('IEA-MethaneAbatement'!$N:$N,'IEA-MethaneAbatement'!$O:$O,"&lt;"&amp;$B59,'IEA-MethaneAbatement'!$O:$O,"&gt;="&amp;$A59,'IEA-MethaneAbatement'!$M:$M,$B$1,'IEA-MethaneAbatement'!$B:$B,'Country Selector'!$A$2)+VLOOKUP($C$1,'Multipliers and Adjustments'!$A$70:$I$86,TRUNC(COLUMN(Y$2)/5)+2,FALSE)*SUMIFS('IEA-MethaneAbatement'!$N:$N,'IEA-MethaneAbatement'!$O:$O,"&lt;"&amp;$B59,'IEA-MethaneAbatement'!$O:$O,"&gt;="&amp;$A59,'IEA-MethaneAbatement'!$M:$M,$C$1,'IEA-MethaneAbatement'!$B:$B,'Country Selector'!$A$2)+VLOOKUP($D$1,'Multipliers and Adjustments'!$A$70:$I$86,TRUNC(COLUMN(Y$2)/5)+2,FALSE)*SUMIFS('IEA-MethaneAbatement'!$N:$N,'IEA-MethaneAbatement'!$O:$O,"&lt;"&amp;$B59,'IEA-MethaneAbatement'!$O:$O,"&gt;="&amp;$A59,'IEA-MethaneAbatement'!$M:$M,$D$1,'IEA-MethaneAbatement'!$B:$B,'Country Selector'!$A$2)))*(1+INDEX('EPA to IEA Scaling'!$F$8:$AO$8,,MATCH(Y$2,'EPA to IEA Scaling'!$F$1:$AO$1,0)))</f>
        <v>0</v>
      </c>
      <c r="Z59" cm="1">
        <f t="array" ref="Z59">((VLOOKUP($B$1,'Multipliers and Adjustments'!$A$70:$I$86,TRUNC(COLUMN(Z$2)/5)+2,FALSE)*SUMIFS('IEA-MethaneAbatement'!$N:$N,'IEA-MethaneAbatement'!$O:$O,"&lt;"&amp;$B59,'IEA-MethaneAbatement'!$O:$O,"&gt;="&amp;$A59,'IEA-MethaneAbatement'!$M:$M,$B$1,'IEA-MethaneAbatement'!$B:$B,'Country Selector'!$A$2)+VLOOKUP($C$1,'Multipliers and Adjustments'!$A$70:$I$86,TRUNC(COLUMN(Z$2)/5)+2,FALSE)*SUMIFS('IEA-MethaneAbatement'!$N:$N,'IEA-MethaneAbatement'!$O:$O,"&lt;"&amp;$B59,'IEA-MethaneAbatement'!$O:$O,"&gt;="&amp;$A59,'IEA-MethaneAbatement'!$M:$M,$C$1,'IEA-MethaneAbatement'!$B:$B,'Country Selector'!$A$2)+VLOOKUP($D$1,'Multipliers and Adjustments'!$A$70:$I$86,TRUNC(COLUMN(Z$2)/5)+2,FALSE)*SUMIFS('IEA-MethaneAbatement'!$N:$N,'IEA-MethaneAbatement'!$O:$O,"&lt;"&amp;$B59,'IEA-MethaneAbatement'!$O:$O,"&gt;="&amp;$A59,'IEA-MethaneAbatement'!$M:$M,$D$1,'IEA-MethaneAbatement'!$B:$B,'Country Selector'!$A$2)))*(1+INDEX('EPA to IEA Scaling'!$F$8:$AO$8,,MATCH(Z$2,'EPA to IEA Scaling'!$F$1:$AO$1,0)))</f>
        <v>0</v>
      </c>
      <c r="AA59" cm="1">
        <f t="array" ref="AA59">((VLOOKUP($B$1,'Multipliers and Adjustments'!$A$70:$I$86,TRUNC(COLUMN(AA$2)/5)+2,FALSE)*SUMIFS('IEA-MethaneAbatement'!$N:$N,'IEA-MethaneAbatement'!$O:$O,"&lt;"&amp;$B59,'IEA-MethaneAbatement'!$O:$O,"&gt;="&amp;$A59,'IEA-MethaneAbatement'!$M:$M,$B$1,'IEA-MethaneAbatement'!$B:$B,'Country Selector'!$A$2)+VLOOKUP($C$1,'Multipliers and Adjustments'!$A$70:$I$86,TRUNC(COLUMN(AA$2)/5)+2,FALSE)*SUMIFS('IEA-MethaneAbatement'!$N:$N,'IEA-MethaneAbatement'!$O:$O,"&lt;"&amp;$B59,'IEA-MethaneAbatement'!$O:$O,"&gt;="&amp;$A59,'IEA-MethaneAbatement'!$M:$M,$C$1,'IEA-MethaneAbatement'!$B:$B,'Country Selector'!$A$2)+VLOOKUP($D$1,'Multipliers and Adjustments'!$A$70:$I$86,TRUNC(COLUMN(AA$2)/5)+2,FALSE)*SUMIFS('IEA-MethaneAbatement'!$N:$N,'IEA-MethaneAbatement'!$O:$O,"&lt;"&amp;$B59,'IEA-MethaneAbatement'!$O:$O,"&gt;="&amp;$A59,'IEA-MethaneAbatement'!$M:$M,$D$1,'IEA-MethaneAbatement'!$B:$B,'Country Selector'!$A$2)))*(1+INDEX('EPA to IEA Scaling'!$F$8:$AO$8,,MATCH(AA$2,'EPA to IEA Scaling'!$F$1:$AO$1,0)))</f>
        <v>0</v>
      </c>
      <c r="AB59" s="31" cm="1">
        <f t="array" ref="AB59">((VLOOKUP($B$1,'Multipliers and Adjustments'!$A$70:$I$86,TRUNC(COLUMN(AB$2)/5)+2,FALSE)*SUMIFS('IEA-MethaneAbatement'!$N:$N,'IEA-MethaneAbatement'!$O:$O,"&lt;"&amp;$B59,'IEA-MethaneAbatement'!$O:$O,"&gt;="&amp;$A59,'IEA-MethaneAbatement'!$M:$M,$B$1,'IEA-MethaneAbatement'!$B:$B,'Country Selector'!$A$2)+VLOOKUP($C$1,'Multipliers and Adjustments'!$A$70:$I$86,TRUNC(COLUMN(AB$2)/5)+2,FALSE)*SUMIFS('IEA-MethaneAbatement'!$N:$N,'IEA-MethaneAbatement'!$O:$O,"&lt;"&amp;$B59,'IEA-MethaneAbatement'!$O:$O,"&gt;="&amp;$A59,'IEA-MethaneAbatement'!$M:$M,$C$1,'IEA-MethaneAbatement'!$B:$B,'Country Selector'!$A$2)+VLOOKUP($D$1,'Multipliers and Adjustments'!$A$70:$I$86,TRUNC(COLUMN(AB$2)/5)+2,FALSE)*SUMIFS('IEA-MethaneAbatement'!$N:$N,'IEA-MethaneAbatement'!$O:$O,"&lt;"&amp;$B59,'IEA-MethaneAbatement'!$O:$O,"&gt;="&amp;$A59,'IEA-MethaneAbatement'!$M:$M,$D$1,'IEA-MethaneAbatement'!$B:$B,'Country Selector'!$A$2)))*(1+INDEX('EPA to IEA Scaling'!$F$8:$AO$8,,MATCH(AB$2,'EPA to IEA Scaling'!$F$1:$AO$1,0)))</f>
        <v>0</v>
      </c>
      <c r="AC59" cm="1">
        <f t="array" ref="AC59">((VLOOKUP($B$1,'Multipliers and Adjustments'!$A$70:$I$86,TRUNC(COLUMN(AC$2)/5)+2,FALSE)*SUMIFS('IEA-MethaneAbatement'!$N:$N,'IEA-MethaneAbatement'!$O:$O,"&lt;"&amp;$B59,'IEA-MethaneAbatement'!$O:$O,"&gt;="&amp;$A59,'IEA-MethaneAbatement'!$M:$M,$B$1,'IEA-MethaneAbatement'!$B:$B,'Country Selector'!$A$2)+VLOOKUP($C$1,'Multipliers and Adjustments'!$A$70:$I$86,TRUNC(COLUMN(AC$2)/5)+2,FALSE)*SUMIFS('IEA-MethaneAbatement'!$N:$N,'IEA-MethaneAbatement'!$O:$O,"&lt;"&amp;$B59,'IEA-MethaneAbatement'!$O:$O,"&gt;="&amp;$A59,'IEA-MethaneAbatement'!$M:$M,$C$1,'IEA-MethaneAbatement'!$B:$B,'Country Selector'!$A$2)+VLOOKUP($D$1,'Multipliers and Adjustments'!$A$70:$I$86,TRUNC(COLUMN(AC$2)/5)+2,FALSE)*SUMIFS('IEA-MethaneAbatement'!$N:$N,'IEA-MethaneAbatement'!$O:$O,"&lt;"&amp;$B59,'IEA-MethaneAbatement'!$O:$O,"&gt;="&amp;$A59,'IEA-MethaneAbatement'!$M:$M,$D$1,'IEA-MethaneAbatement'!$B:$B,'Country Selector'!$A$2)))*(1+INDEX('EPA to IEA Scaling'!$F$8:$AO$8,,MATCH(AC$2,'EPA to IEA Scaling'!$F$1:$AO$1,0)))</f>
        <v>0</v>
      </c>
      <c r="AD59" cm="1">
        <f t="array" ref="AD59">((VLOOKUP($B$1,'Multipliers and Adjustments'!$A$70:$I$86,TRUNC(COLUMN(AD$2)/5)+2,FALSE)*SUMIFS('IEA-MethaneAbatement'!$N:$N,'IEA-MethaneAbatement'!$O:$O,"&lt;"&amp;$B59,'IEA-MethaneAbatement'!$O:$O,"&gt;="&amp;$A59,'IEA-MethaneAbatement'!$M:$M,$B$1,'IEA-MethaneAbatement'!$B:$B,'Country Selector'!$A$2)+VLOOKUP($C$1,'Multipliers and Adjustments'!$A$70:$I$86,TRUNC(COLUMN(AD$2)/5)+2,FALSE)*SUMIFS('IEA-MethaneAbatement'!$N:$N,'IEA-MethaneAbatement'!$O:$O,"&lt;"&amp;$B59,'IEA-MethaneAbatement'!$O:$O,"&gt;="&amp;$A59,'IEA-MethaneAbatement'!$M:$M,$C$1,'IEA-MethaneAbatement'!$B:$B,'Country Selector'!$A$2)+VLOOKUP($D$1,'Multipliers and Adjustments'!$A$70:$I$86,TRUNC(COLUMN(AD$2)/5)+2,FALSE)*SUMIFS('IEA-MethaneAbatement'!$N:$N,'IEA-MethaneAbatement'!$O:$O,"&lt;"&amp;$B59,'IEA-MethaneAbatement'!$O:$O,"&gt;="&amp;$A59,'IEA-MethaneAbatement'!$M:$M,$D$1,'IEA-MethaneAbatement'!$B:$B,'Country Selector'!$A$2)))*(1+INDEX('EPA to IEA Scaling'!$F$8:$AO$8,,MATCH(AD$2,'EPA to IEA Scaling'!$F$1:$AO$1,0)))</f>
        <v>0</v>
      </c>
      <c r="AE59" cm="1">
        <f t="array" ref="AE59">((VLOOKUP($B$1,'Multipliers and Adjustments'!$A$70:$I$86,TRUNC(COLUMN(AE$2)/5)+2,FALSE)*SUMIFS('IEA-MethaneAbatement'!$N:$N,'IEA-MethaneAbatement'!$O:$O,"&lt;"&amp;$B59,'IEA-MethaneAbatement'!$O:$O,"&gt;="&amp;$A59,'IEA-MethaneAbatement'!$M:$M,$B$1,'IEA-MethaneAbatement'!$B:$B,'Country Selector'!$A$2)+VLOOKUP($C$1,'Multipliers and Adjustments'!$A$70:$I$86,TRUNC(COLUMN(AE$2)/5)+2,FALSE)*SUMIFS('IEA-MethaneAbatement'!$N:$N,'IEA-MethaneAbatement'!$O:$O,"&lt;"&amp;$B59,'IEA-MethaneAbatement'!$O:$O,"&gt;="&amp;$A59,'IEA-MethaneAbatement'!$M:$M,$C$1,'IEA-MethaneAbatement'!$B:$B,'Country Selector'!$A$2)+VLOOKUP($D$1,'Multipliers and Adjustments'!$A$70:$I$86,TRUNC(COLUMN(AE$2)/5)+2,FALSE)*SUMIFS('IEA-MethaneAbatement'!$N:$N,'IEA-MethaneAbatement'!$O:$O,"&lt;"&amp;$B59,'IEA-MethaneAbatement'!$O:$O,"&gt;="&amp;$A59,'IEA-MethaneAbatement'!$M:$M,$D$1,'IEA-MethaneAbatement'!$B:$B,'Country Selector'!$A$2)))*(1+INDEX('EPA to IEA Scaling'!$F$8:$AO$8,,MATCH(AE$2,'EPA to IEA Scaling'!$F$1:$AO$1,0)))</f>
        <v>0</v>
      </c>
      <c r="AF59" cm="1">
        <f t="array" ref="AF59">((VLOOKUP($B$1,'Multipliers and Adjustments'!$A$70:$I$86,TRUNC(COLUMN(AF$2)/5)+2,FALSE)*SUMIFS('IEA-MethaneAbatement'!$N:$N,'IEA-MethaneAbatement'!$O:$O,"&lt;"&amp;$B59,'IEA-MethaneAbatement'!$O:$O,"&gt;="&amp;$A59,'IEA-MethaneAbatement'!$M:$M,$B$1,'IEA-MethaneAbatement'!$B:$B,'Country Selector'!$A$2)+VLOOKUP($C$1,'Multipliers and Adjustments'!$A$70:$I$86,TRUNC(COLUMN(AF$2)/5)+2,FALSE)*SUMIFS('IEA-MethaneAbatement'!$N:$N,'IEA-MethaneAbatement'!$O:$O,"&lt;"&amp;$B59,'IEA-MethaneAbatement'!$O:$O,"&gt;="&amp;$A59,'IEA-MethaneAbatement'!$M:$M,$C$1,'IEA-MethaneAbatement'!$B:$B,'Country Selector'!$A$2)+VLOOKUP($D$1,'Multipliers and Adjustments'!$A$70:$I$86,TRUNC(COLUMN(AF$2)/5)+2,FALSE)*SUMIFS('IEA-MethaneAbatement'!$N:$N,'IEA-MethaneAbatement'!$O:$O,"&lt;"&amp;$B59,'IEA-MethaneAbatement'!$O:$O,"&gt;="&amp;$A59,'IEA-MethaneAbatement'!$M:$M,$D$1,'IEA-MethaneAbatement'!$B:$B,'Country Selector'!$A$2)))*(1+INDEX('EPA to IEA Scaling'!$F$8:$AO$8,,MATCH(AF$2,'EPA to IEA Scaling'!$F$1:$AO$1,0)))</f>
        <v>0</v>
      </c>
      <c r="AG59" s="31" cm="1">
        <f t="array" ref="AG59">((VLOOKUP($B$1,'Multipliers and Adjustments'!$A$70:$I$86,TRUNC(COLUMN(AG$2)/5)+2,FALSE)*SUMIFS('IEA-MethaneAbatement'!$N:$N,'IEA-MethaneAbatement'!$O:$O,"&lt;"&amp;$B59,'IEA-MethaneAbatement'!$O:$O,"&gt;="&amp;$A59,'IEA-MethaneAbatement'!$M:$M,$B$1,'IEA-MethaneAbatement'!$B:$B,'Country Selector'!$A$2)+VLOOKUP($C$1,'Multipliers and Adjustments'!$A$70:$I$86,TRUNC(COLUMN(AG$2)/5)+2,FALSE)*SUMIFS('IEA-MethaneAbatement'!$N:$N,'IEA-MethaneAbatement'!$O:$O,"&lt;"&amp;$B59,'IEA-MethaneAbatement'!$O:$O,"&gt;="&amp;$A59,'IEA-MethaneAbatement'!$M:$M,$C$1,'IEA-MethaneAbatement'!$B:$B,'Country Selector'!$A$2)+VLOOKUP($D$1,'Multipliers and Adjustments'!$A$70:$I$86,TRUNC(COLUMN(AG$2)/5)+2,FALSE)*SUMIFS('IEA-MethaneAbatement'!$N:$N,'IEA-MethaneAbatement'!$O:$O,"&lt;"&amp;$B59,'IEA-MethaneAbatement'!$O:$O,"&gt;="&amp;$A59,'IEA-MethaneAbatement'!$M:$M,$D$1,'IEA-MethaneAbatement'!$B:$B,'Country Selector'!$A$2)))*(1+INDEX('EPA to IEA Scaling'!$F$8:$AO$8,,MATCH(AG$2,'EPA to IEA Scaling'!$F$1:$AO$1,0)))</f>
        <v>0</v>
      </c>
      <c r="AH59" cm="1">
        <f t="array" ref="AH59">((VLOOKUP($B$1,'Multipliers and Adjustments'!$A$70:$I$86,TRUNC(COLUMN(AH$2)/5)+2,FALSE)*SUMIFS('IEA-MethaneAbatement'!$N:$N,'IEA-MethaneAbatement'!$O:$O,"&lt;"&amp;$B59,'IEA-MethaneAbatement'!$O:$O,"&gt;="&amp;$A59,'IEA-MethaneAbatement'!$M:$M,$B$1,'IEA-MethaneAbatement'!$B:$B,'Country Selector'!$A$2)+VLOOKUP($C$1,'Multipliers and Adjustments'!$A$70:$I$86,TRUNC(COLUMN(AH$2)/5)+2,FALSE)*SUMIFS('IEA-MethaneAbatement'!$N:$N,'IEA-MethaneAbatement'!$O:$O,"&lt;"&amp;$B59,'IEA-MethaneAbatement'!$O:$O,"&gt;="&amp;$A59,'IEA-MethaneAbatement'!$M:$M,$C$1,'IEA-MethaneAbatement'!$B:$B,'Country Selector'!$A$2)+VLOOKUP($D$1,'Multipliers and Adjustments'!$A$70:$I$86,TRUNC(COLUMN(AH$2)/5)+2,FALSE)*SUMIFS('IEA-MethaneAbatement'!$N:$N,'IEA-MethaneAbatement'!$O:$O,"&lt;"&amp;$B59,'IEA-MethaneAbatement'!$O:$O,"&gt;="&amp;$A59,'IEA-MethaneAbatement'!$M:$M,$D$1,'IEA-MethaneAbatement'!$B:$B,'Country Selector'!$A$2)))*(1+INDEX('EPA to IEA Scaling'!$F$8:$AO$8,,MATCH(AH$2,'EPA to IEA Scaling'!$F$1:$AO$1,0)))</f>
        <v>0</v>
      </c>
      <c r="AI59" cm="1">
        <f t="array" ref="AI59">((VLOOKUP($B$1,'Multipliers and Adjustments'!$A$70:$I$86,TRUNC(COLUMN(AI$2)/5)+2,FALSE)*SUMIFS('IEA-MethaneAbatement'!$N:$N,'IEA-MethaneAbatement'!$O:$O,"&lt;"&amp;$B59,'IEA-MethaneAbatement'!$O:$O,"&gt;="&amp;$A59,'IEA-MethaneAbatement'!$M:$M,$B$1,'IEA-MethaneAbatement'!$B:$B,'Country Selector'!$A$2)+VLOOKUP($C$1,'Multipliers and Adjustments'!$A$70:$I$86,TRUNC(COLUMN(AI$2)/5)+2,FALSE)*SUMIFS('IEA-MethaneAbatement'!$N:$N,'IEA-MethaneAbatement'!$O:$O,"&lt;"&amp;$B59,'IEA-MethaneAbatement'!$O:$O,"&gt;="&amp;$A59,'IEA-MethaneAbatement'!$M:$M,$C$1,'IEA-MethaneAbatement'!$B:$B,'Country Selector'!$A$2)+VLOOKUP($D$1,'Multipliers and Adjustments'!$A$70:$I$86,TRUNC(COLUMN(AI$2)/5)+2,FALSE)*SUMIFS('IEA-MethaneAbatement'!$N:$N,'IEA-MethaneAbatement'!$O:$O,"&lt;"&amp;$B59,'IEA-MethaneAbatement'!$O:$O,"&gt;="&amp;$A59,'IEA-MethaneAbatement'!$M:$M,$D$1,'IEA-MethaneAbatement'!$B:$B,'Country Selector'!$A$2)))*(1+INDEX('EPA to IEA Scaling'!$F$8:$AO$8,,MATCH(AI$2,'EPA to IEA Scaling'!$F$1:$AO$1,0)))</f>
        <v>0</v>
      </c>
      <c r="AJ59" cm="1">
        <f t="array" ref="AJ59">((VLOOKUP($B$1,'Multipliers and Adjustments'!$A$70:$I$86,TRUNC(COLUMN(AJ$2)/5)+2,FALSE)*SUMIFS('IEA-MethaneAbatement'!$N:$N,'IEA-MethaneAbatement'!$O:$O,"&lt;"&amp;$B59,'IEA-MethaneAbatement'!$O:$O,"&gt;="&amp;$A59,'IEA-MethaneAbatement'!$M:$M,$B$1,'IEA-MethaneAbatement'!$B:$B,'Country Selector'!$A$2)+VLOOKUP($C$1,'Multipliers and Adjustments'!$A$70:$I$86,TRUNC(COLUMN(AJ$2)/5)+2,FALSE)*SUMIFS('IEA-MethaneAbatement'!$N:$N,'IEA-MethaneAbatement'!$O:$O,"&lt;"&amp;$B59,'IEA-MethaneAbatement'!$O:$O,"&gt;="&amp;$A59,'IEA-MethaneAbatement'!$M:$M,$C$1,'IEA-MethaneAbatement'!$B:$B,'Country Selector'!$A$2)+VLOOKUP($D$1,'Multipliers and Adjustments'!$A$70:$I$86,TRUNC(COLUMN(AJ$2)/5)+2,FALSE)*SUMIFS('IEA-MethaneAbatement'!$N:$N,'IEA-MethaneAbatement'!$O:$O,"&lt;"&amp;$B59,'IEA-MethaneAbatement'!$O:$O,"&gt;="&amp;$A59,'IEA-MethaneAbatement'!$M:$M,$D$1,'IEA-MethaneAbatement'!$B:$B,'Country Selector'!$A$2)))*(1+INDEX('EPA to IEA Scaling'!$F$8:$AO$8,,MATCH(AJ$2,'EPA to IEA Scaling'!$F$1:$AO$1,0)))</f>
        <v>0</v>
      </c>
      <c r="AK59" cm="1">
        <f t="array" ref="AK59">((VLOOKUP($B$1,'Multipliers and Adjustments'!$A$70:$I$86,TRUNC(COLUMN(AK$2)/5)+2,FALSE)*SUMIFS('IEA-MethaneAbatement'!$N:$N,'IEA-MethaneAbatement'!$O:$O,"&lt;"&amp;$B59,'IEA-MethaneAbatement'!$O:$O,"&gt;="&amp;$A59,'IEA-MethaneAbatement'!$M:$M,$B$1,'IEA-MethaneAbatement'!$B:$B,'Country Selector'!$A$2)+VLOOKUP($C$1,'Multipliers and Adjustments'!$A$70:$I$86,TRUNC(COLUMN(AK$2)/5)+2,FALSE)*SUMIFS('IEA-MethaneAbatement'!$N:$N,'IEA-MethaneAbatement'!$O:$O,"&lt;"&amp;$B59,'IEA-MethaneAbatement'!$O:$O,"&gt;="&amp;$A59,'IEA-MethaneAbatement'!$M:$M,$C$1,'IEA-MethaneAbatement'!$B:$B,'Country Selector'!$A$2)+VLOOKUP($D$1,'Multipliers and Adjustments'!$A$70:$I$86,TRUNC(COLUMN(AK$2)/5)+2,FALSE)*SUMIFS('IEA-MethaneAbatement'!$N:$N,'IEA-MethaneAbatement'!$O:$O,"&lt;"&amp;$B59,'IEA-MethaneAbatement'!$O:$O,"&gt;="&amp;$A59,'IEA-MethaneAbatement'!$M:$M,$D$1,'IEA-MethaneAbatement'!$B:$B,'Country Selector'!$A$2)))*(1+INDEX('EPA to IEA Scaling'!$F$8:$AO$8,,MATCH(AK$2,'EPA to IEA Scaling'!$F$1:$AO$1,0)))</f>
        <v>0</v>
      </c>
      <c r="AL59" s="31" cm="1">
        <f t="array" ref="AL59">((VLOOKUP($B$1,'Multipliers and Adjustments'!$A$70:$I$86,TRUNC(COLUMN(AL$2)/5)+2,FALSE)*SUMIFS('IEA-MethaneAbatement'!$N:$N,'IEA-MethaneAbatement'!$O:$O,"&lt;"&amp;$B59,'IEA-MethaneAbatement'!$O:$O,"&gt;="&amp;$A59,'IEA-MethaneAbatement'!$M:$M,$B$1,'IEA-MethaneAbatement'!$B:$B,'Country Selector'!$A$2)+VLOOKUP($C$1,'Multipliers and Adjustments'!$A$70:$I$86,TRUNC(COLUMN(AL$2)/5)+2,FALSE)*SUMIFS('IEA-MethaneAbatement'!$N:$N,'IEA-MethaneAbatement'!$O:$O,"&lt;"&amp;$B59,'IEA-MethaneAbatement'!$O:$O,"&gt;="&amp;$A59,'IEA-MethaneAbatement'!$M:$M,$C$1,'IEA-MethaneAbatement'!$B:$B,'Country Selector'!$A$2)+VLOOKUP($D$1,'Multipliers and Adjustments'!$A$70:$I$86,TRUNC(COLUMN(AL$2)/5)+2,FALSE)*SUMIFS('IEA-MethaneAbatement'!$N:$N,'IEA-MethaneAbatement'!$O:$O,"&lt;"&amp;$B59,'IEA-MethaneAbatement'!$O:$O,"&gt;="&amp;$A59,'IEA-MethaneAbatement'!$M:$M,$D$1,'IEA-MethaneAbatement'!$B:$B,'Country Selector'!$A$2)))*(1+INDEX('EPA to IEA Scaling'!$F$8:$AO$8,,MATCH(AL$2,'EPA to IEA Scaling'!$F$1:$AO$1,0)))</f>
        <v>0</v>
      </c>
    </row>
    <row r="60" spans="1:38" x14ac:dyDescent="0.45">
      <c r="A60" s="12">
        <f t="shared" si="1"/>
        <v>850</v>
      </c>
      <c r="B60" s="11">
        <f t="shared" si="0"/>
        <v>900</v>
      </c>
      <c r="C60" s="47" cm="1">
        <f t="array" ref="C60">((VLOOKUP($B$1,'Multipliers and Adjustments'!$A$70:$I$86,TRUNC(COLUMN(C$2)/5)+2,FALSE)*SUMIFS('IEA-MethaneAbatement'!$N:$N,'IEA-MethaneAbatement'!$O:$O,"&lt;"&amp;$B60,'IEA-MethaneAbatement'!$O:$O,"&gt;="&amp;$A60,'IEA-MethaneAbatement'!$M:$M,$B$1,'IEA-MethaneAbatement'!$B:$B,'Country Selector'!$A$2)+VLOOKUP($C$1,'Multipliers and Adjustments'!$A$70:$I$86,TRUNC(COLUMN(C$2)/5)+2,FALSE)*SUMIFS('IEA-MethaneAbatement'!$N:$N,'IEA-MethaneAbatement'!$O:$O,"&lt;"&amp;$B60,'IEA-MethaneAbatement'!$O:$O,"&gt;="&amp;$A60,'IEA-MethaneAbatement'!$M:$M,$C$1,'IEA-MethaneAbatement'!$B:$B,'Country Selector'!$A$2)+VLOOKUP($D$1,'Multipliers and Adjustments'!$A$70:$I$86,TRUNC(COLUMN(C$2)/5)+2,FALSE)*SUMIFS('IEA-MethaneAbatement'!$N:$N,'IEA-MethaneAbatement'!$O:$O,"&lt;"&amp;$B60,'IEA-MethaneAbatement'!$O:$O,"&gt;="&amp;$A60,'IEA-MethaneAbatement'!$M:$M,$D$1,'IEA-MethaneAbatement'!$B:$B,'Country Selector'!$A$2)))*(1+INDEX('EPA to IEA Scaling'!$F$8:$AO$8,,MATCH(C$2,'EPA to IEA Scaling'!$F$1:$AO$1,0)))</f>
        <v>0</v>
      </c>
      <c r="D60" cm="1">
        <f t="array" ref="D60">((VLOOKUP($B$1,'Multipliers and Adjustments'!$A$70:$I$86,TRUNC(COLUMN(D$2)/5)+2,FALSE)*SUMIFS('IEA-MethaneAbatement'!$N:$N,'IEA-MethaneAbatement'!$O:$O,"&lt;"&amp;$B60,'IEA-MethaneAbatement'!$O:$O,"&gt;="&amp;$A60,'IEA-MethaneAbatement'!$M:$M,$B$1,'IEA-MethaneAbatement'!$B:$B,'Country Selector'!$A$2)+VLOOKUP($C$1,'Multipliers and Adjustments'!$A$70:$I$86,TRUNC(COLUMN(D$2)/5)+2,FALSE)*SUMIFS('IEA-MethaneAbatement'!$N:$N,'IEA-MethaneAbatement'!$O:$O,"&lt;"&amp;$B60,'IEA-MethaneAbatement'!$O:$O,"&gt;="&amp;$A60,'IEA-MethaneAbatement'!$M:$M,$C$1,'IEA-MethaneAbatement'!$B:$B,'Country Selector'!$A$2)+VLOOKUP($D$1,'Multipliers and Adjustments'!$A$70:$I$86,TRUNC(COLUMN(D$2)/5)+2,FALSE)*SUMIFS('IEA-MethaneAbatement'!$N:$N,'IEA-MethaneAbatement'!$O:$O,"&lt;"&amp;$B60,'IEA-MethaneAbatement'!$O:$O,"&gt;="&amp;$A60,'IEA-MethaneAbatement'!$M:$M,$D$1,'IEA-MethaneAbatement'!$B:$B,'Country Selector'!$A$2)))*(1+INDEX('EPA to IEA Scaling'!$F$8:$AO$8,,MATCH(D$2,'EPA to IEA Scaling'!$F$1:$AO$1,0)))</f>
        <v>0</v>
      </c>
      <c r="E60" cm="1">
        <f t="array" ref="E60">((VLOOKUP($B$1,'Multipliers and Adjustments'!$A$70:$I$86,TRUNC(COLUMN(E$2)/5)+2,FALSE)*SUMIFS('IEA-MethaneAbatement'!$N:$N,'IEA-MethaneAbatement'!$O:$O,"&lt;"&amp;$B60,'IEA-MethaneAbatement'!$O:$O,"&gt;="&amp;$A60,'IEA-MethaneAbatement'!$M:$M,$B$1,'IEA-MethaneAbatement'!$B:$B,'Country Selector'!$A$2)+VLOOKUP($C$1,'Multipliers and Adjustments'!$A$70:$I$86,TRUNC(COLUMN(E$2)/5)+2,FALSE)*SUMIFS('IEA-MethaneAbatement'!$N:$N,'IEA-MethaneAbatement'!$O:$O,"&lt;"&amp;$B60,'IEA-MethaneAbatement'!$O:$O,"&gt;="&amp;$A60,'IEA-MethaneAbatement'!$M:$M,$C$1,'IEA-MethaneAbatement'!$B:$B,'Country Selector'!$A$2)+VLOOKUP($D$1,'Multipliers and Adjustments'!$A$70:$I$86,TRUNC(COLUMN(E$2)/5)+2,FALSE)*SUMIFS('IEA-MethaneAbatement'!$N:$N,'IEA-MethaneAbatement'!$O:$O,"&lt;"&amp;$B60,'IEA-MethaneAbatement'!$O:$O,"&gt;="&amp;$A60,'IEA-MethaneAbatement'!$M:$M,$D$1,'IEA-MethaneAbatement'!$B:$B,'Country Selector'!$A$2)))*(1+INDEX('EPA to IEA Scaling'!$F$8:$AO$8,,MATCH(E$2,'EPA to IEA Scaling'!$F$1:$AO$1,0)))</f>
        <v>0</v>
      </c>
      <c r="F60" cm="1">
        <f t="array" ref="F60">((VLOOKUP($B$1,'Multipliers and Adjustments'!$A$70:$I$86,TRUNC(COLUMN(F$2)/5)+2,FALSE)*SUMIFS('IEA-MethaneAbatement'!$N:$N,'IEA-MethaneAbatement'!$O:$O,"&lt;"&amp;$B60,'IEA-MethaneAbatement'!$O:$O,"&gt;="&amp;$A60,'IEA-MethaneAbatement'!$M:$M,$B$1,'IEA-MethaneAbatement'!$B:$B,'Country Selector'!$A$2)+VLOOKUP($C$1,'Multipliers and Adjustments'!$A$70:$I$86,TRUNC(COLUMN(F$2)/5)+2,FALSE)*SUMIFS('IEA-MethaneAbatement'!$N:$N,'IEA-MethaneAbatement'!$O:$O,"&lt;"&amp;$B60,'IEA-MethaneAbatement'!$O:$O,"&gt;="&amp;$A60,'IEA-MethaneAbatement'!$M:$M,$C$1,'IEA-MethaneAbatement'!$B:$B,'Country Selector'!$A$2)+VLOOKUP($D$1,'Multipliers and Adjustments'!$A$70:$I$86,TRUNC(COLUMN(F$2)/5)+2,FALSE)*SUMIFS('IEA-MethaneAbatement'!$N:$N,'IEA-MethaneAbatement'!$O:$O,"&lt;"&amp;$B60,'IEA-MethaneAbatement'!$O:$O,"&gt;="&amp;$A60,'IEA-MethaneAbatement'!$M:$M,$D$1,'IEA-MethaneAbatement'!$B:$B,'Country Selector'!$A$2)))*(1+INDEX('EPA to IEA Scaling'!$F$8:$AO$8,,MATCH(F$2,'EPA to IEA Scaling'!$F$1:$AO$1,0)))</f>
        <v>0</v>
      </c>
      <c r="G60" cm="1">
        <f t="array" ref="G60">((VLOOKUP($B$1,'Multipliers and Adjustments'!$A$70:$I$86,TRUNC(COLUMN(G$2)/5)+2,FALSE)*SUMIFS('IEA-MethaneAbatement'!$N:$N,'IEA-MethaneAbatement'!$O:$O,"&lt;"&amp;$B60,'IEA-MethaneAbatement'!$O:$O,"&gt;="&amp;$A60,'IEA-MethaneAbatement'!$M:$M,$B$1,'IEA-MethaneAbatement'!$B:$B,'Country Selector'!$A$2)+VLOOKUP($C$1,'Multipliers and Adjustments'!$A$70:$I$86,TRUNC(COLUMN(G$2)/5)+2,FALSE)*SUMIFS('IEA-MethaneAbatement'!$N:$N,'IEA-MethaneAbatement'!$O:$O,"&lt;"&amp;$B60,'IEA-MethaneAbatement'!$O:$O,"&gt;="&amp;$A60,'IEA-MethaneAbatement'!$M:$M,$C$1,'IEA-MethaneAbatement'!$B:$B,'Country Selector'!$A$2)+VLOOKUP($D$1,'Multipliers and Adjustments'!$A$70:$I$86,TRUNC(COLUMN(G$2)/5)+2,FALSE)*SUMIFS('IEA-MethaneAbatement'!$N:$N,'IEA-MethaneAbatement'!$O:$O,"&lt;"&amp;$B60,'IEA-MethaneAbatement'!$O:$O,"&gt;="&amp;$A60,'IEA-MethaneAbatement'!$M:$M,$D$1,'IEA-MethaneAbatement'!$B:$B,'Country Selector'!$A$2)))*(1+INDEX('EPA to IEA Scaling'!$F$8:$AO$8,,MATCH(G$2,'EPA to IEA Scaling'!$F$1:$AO$1,0)))</f>
        <v>0</v>
      </c>
      <c r="H60" s="31" cm="1">
        <f t="array" ref="H60">((VLOOKUP($B$1,'Multipliers and Adjustments'!$A$70:$I$86,TRUNC(COLUMN(H$2)/5)+2,FALSE)*SUMIFS('IEA-MethaneAbatement'!$N:$N,'IEA-MethaneAbatement'!$O:$O,"&lt;"&amp;$B60,'IEA-MethaneAbatement'!$O:$O,"&gt;="&amp;$A60,'IEA-MethaneAbatement'!$M:$M,$B$1,'IEA-MethaneAbatement'!$B:$B,'Country Selector'!$A$2)+VLOOKUP($C$1,'Multipliers and Adjustments'!$A$70:$I$86,TRUNC(COLUMN(H$2)/5)+2,FALSE)*SUMIFS('IEA-MethaneAbatement'!$N:$N,'IEA-MethaneAbatement'!$O:$O,"&lt;"&amp;$B60,'IEA-MethaneAbatement'!$O:$O,"&gt;="&amp;$A60,'IEA-MethaneAbatement'!$M:$M,$C$1,'IEA-MethaneAbatement'!$B:$B,'Country Selector'!$A$2)+VLOOKUP($D$1,'Multipliers and Adjustments'!$A$70:$I$86,TRUNC(COLUMN(H$2)/5)+2,FALSE)*SUMIFS('IEA-MethaneAbatement'!$N:$N,'IEA-MethaneAbatement'!$O:$O,"&lt;"&amp;$B60,'IEA-MethaneAbatement'!$O:$O,"&gt;="&amp;$A60,'IEA-MethaneAbatement'!$M:$M,$D$1,'IEA-MethaneAbatement'!$B:$B,'Country Selector'!$A$2)))*(1+INDEX('EPA to IEA Scaling'!$F$8:$AO$8,,MATCH(H$2,'EPA to IEA Scaling'!$F$1:$AO$1,0)))</f>
        <v>0</v>
      </c>
      <c r="I60" cm="1">
        <f t="array" ref="I60">((VLOOKUP($B$1,'Multipliers and Adjustments'!$A$70:$I$86,TRUNC(COLUMN(I$2)/5)+2,FALSE)*SUMIFS('IEA-MethaneAbatement'!$N:$N,'IEA-MethaneAbatement'!$O:$O,"&lt;"&amp;$B60,'IEA-MethaneAbatement'!$O:$O,"&gt;="&amp;$A60,'IEA-MethaneAbatement'!$M:$M,$B$1,'IEA-MethaneAbatement'!$B:$B,'Country Selector'!$A$2)+VLOOKUP($C$1,'Multipliers and Adjustments'!$A$70:$I$86,TRUNC(COLUMN(I$2)/5)+2,FALSE)*SUMIFS('IEA-MethaneAbatement'!$N:$N,'IEA-MethaneAbatement'!$O:$O,"&lt;"&amp;$B60,'IEA-MethaneAbatement'!$O:$O,"&gt;="&amp;$A60,'IEA-MethaneAbatement'!$M:$M,$C$1,'IEA-MethaneAbatement'!$B:$B,'Country Selector'!$A$2)+VLOOKUP($D$1,'Multipliers and Adjustments'!$A$70:$I$86,TRUNC(COLUMN(I$2)/5)+2,FALSE)*SUMIFS('IEA-MethaneAbatement'!$N:$N,'IEA-MethaneAbatement'!$O:$O,"&lt;"&amp;$B60,'IEA-MethaneAbatement'!$O:$O,"&gt;="&amp;$A60,'IEA-MethaneAbatement'!$M:$M,$D$1,'IEA-MethaneAbatement'!$B:$B,'Country Selector'!$A$2)))*(1+INDEX('EPA to IEA Scaling'!$F$8:$AO$8,,MATCH(I$2,'EPA to IEA Scaling'!$F$1:$AO$1,0)))</f>
        <v>0</v>
      </c>
      <c r="J60" cm="1">
        <f t="array" ref="J60">((VLOOKUP($B$1,'Multipliers and Adjustments'!$A$70:$I$86,TRUNC(COLUMN(J$2)/5)+2,FALSE)*SUMIFS('IEA-MethaneAbatement'!$N:$N,'IEA-MethaneAbatement'!$O:$O,"&lt;"&amp;$B60,'IEA-MethaneAbatement'!$O:$O,"&gt;="&amp;$A60,'IEA-MethaneAbatement'!$M:$M,$B$1,'IEA-MethaneAbatement'!$B:$B,'Country Selector'!$A$2)+VLOOKUP($C$1,'Multipliers and Adjustments'!$A$70:$I$86,TRUNC(COLUMN(J$2)/5)+2,FALSE)*SUMIFS('IEA-MethaneAbatement'!$N:$N,'IEA-MethaneAbatement'!$O:$O,"&lt;"&amp;$B60,'IEA-MethaneAbatement'!$O:$O,"&gt;="&amp;$A60,'IEA-MethaneAbatement'!$M:$M,$C$1,'IEA-MethaneAbatement'!$B:$B,'Country Selector'!$A$2)+VLOOKUP($D$1,'Multipliers and Adjustments'!$A$70:$I$86,TRUNC(COLUMN(J$2)/5)+2,FALSE)*SUMIFS('IEA-MethaneAbatement'!$N:$N,'IEA-MethaneAbatement'!$O:$O,"&lt;"&amp;$B60,'IEA-MethaneAbatement'!$O:$O,"&gt;="&amp;$A60,'IEA-MethaneAbatement'!$M:$M,$D$1,'IEA-MethaneAbatement'!$B:$B,'Country Selector'!$A$2)))*(1+INDEX('EPA to IEA Scaling'!$F$8:$AO$8,,MATCH(J$2,'EPA to IEA Scaling'!$F$1:$AO$1,0)))</f>
        <v>0</v>
      </c>
      <c r="K60" cm="1">
        <f t="array" ref="K60">((VLOOKUP($B$1,'Multipliers and Adjustments'!$A$70:$I$86,TRUNC(COLUMN(K$2)/5)+2,FALSE)*SUMIFS('IEA-MethaneAbatement'!$N:$N,'IEA-MethaneAbatement'!$O:$O,"&lt;"&amp;$B60,'IEA-MethaneAbatement'!$O:$O,"&gt;="&amp;$A60,'IEA-MethaneAbatement'!$M:$M,$B$1,'IEA-MethaneAbatement'!$B:$B,'Country Selector'!$A$2)+VLOOKUP($C$1,'Multipliers and Adjustments'!$A$70:$I$86,TRUNC(COLUMN(K$2)/5)+2,FALSE)*SUMIFS('IEA-MethaneAbatement'!$N:$N,'IEA-MethaneAbatement'!$O:$O,"&lt;"&amp;$B60,'IEA-MethaneAbatement'!$O:$O,"&gt;="&amp;$A60,'IEA-MethaneAbatement'!$M:$M,$C$1,'IEA-MethaneAbatement'!$B:$B,'Country Selector'!$A$2)+VLOOKUP($D$1,'Multipliers and Adjustments'!$A$70:$I$86,TRUNC(COLUMN(K$2)/5)+2,FALSE)*SUMIFS('IEA-MethaneAbatement'!$N:$N,'IEA-MethaneAbatement'!$O:$O,"&lt;"&amp;$B60,'IEA-MethaneAbatement'!$O:$O,"&gt;="&amp;$A60,'IEA-MethaneAbatement'!$M:$M,$D$1,'IEA-MethaneAbatement'!$B:$B,'Country Selector'!$A$2)))*(1+INDEX('EPA to IEA Scaling'!$F$8:$AO$8,,MATCH(K$2,'EPA to IEA Scaling'!$F$1:$AO$1,0)))</f>
        <v>0</v>
      </c>
      <c r="L60" cm="1">
        <f t="array" ref="L60">((VLOOKUP($B$1,'Multipliers and Adjustments'!$A$70:$I$86,TRUNC(COLUMN(L$2)/5)+2,FALSE)*SUMIFS('IEA-MethaneAbatement'!$N:$N,'IEA-MethaneAbatement'!$O:$O,"&lt;"&amp;$B60,'IEA-MethaneAbatement'!$O:$O,"&gt;="&amp;$A60,'IEA-MethaneAbatement'!$M:$M,$B$1,'IEA-MethaneAbatement'!$B:$B,'Country Selector'!$A$2)+VLOOKUP($C$1,'Multipliers and Adjustments'!$A$70:$I$86,TRUNC(COLUMN(L$2)/5)+2,FALSE)*SUMIFS('IEA-MethaneAbatement'!$N:$N,'IEA-MethaneAbatement'!$O:$O,"&lt;"&amp;$B60,'IEA-MethaneAbatement'!$O:$O,"&gt;="&amp;$A60,'IEA-MethaneAbatement'!$M:$M,$C$1,'IEA-MethaneAbatement'!$B:$B,'Country Selector'!$A$2)+VLOOKUP($D$1,'Multipliers and Adjustments'!$A$70:$I$86,TRUNC(COLUMN(L$2)/5)+2,FALSE)*SUMIFS('IEA-MethaneAbatement'!$N:$N,'IEA-MethaneAbatement'!$O:$O,"&lt;"&amp;$B60,'IEA-MethaneAbatement'!$O:$O,"&gt;="&amp;$A60,'IEA-MethaneAbatement'!$M:$M,$D$1,'IEA-MethaneAbatement'!$B:$B,'Country Selector'!$A$2)))*(1+INDEX('EPA to IEA Scaling'!$F$8:$AO$8,,MATCH(L$2,'EPA to IEA Scaling'!$F$1:$AO$1,0)))</f>
        <v>0</v>
      </c>
      <c r="M60" s="31" cm="1">
        <f t="array" ref="M60">((VLOOKUP($B$1,'Multipliers and Adjustments'!$A$70:$I$86,TRUNC(COLUMN(M$2)/5)+2,FALSE)*SUMIFS('IEA-MethaneAbatement'!$N:$N,'IEA-MethaneAbatement'!$O:$O,"&lt;"&amp;$B60,'IEA-MethaneAbatement'!$O:$O,"&gt;="&amp;$A60,'IEA-MethaneAbatement'!$M:$M,$B$1,'IEA-MethaneAbatement'!$B:$B,'Country Selector'!$A$2)+VLOOKUP($C$1,'Multipliers and Adjustments'!$A$70:$I$86,TRUNC(COLUMN(M$2)/5)+2,FALSE)*SUMIFS('IEA-MethaneAbatement'!$N:$N,'IEA-MethaneAbatement'!$O:$O,"&lt;"&amp;$B60,'IEA-MethaneAbatement'!$O:$O,"&gt;="&amp;$A60,'IEA-MethaneAbatement'!$M:$M,$C$1,'IEA-MethaneAbatement'!$B:$B,'Country Selector'!$A$2)+VLOOKUP($D$1,'Multipliers and Adjustments'!$A$70:$I$86,TRUNC(COLUMN(M$2)/5)+2,FALSE)*SUMIFS('IEA-MethaneAbatement'!$N:$N,'IEA-MethaneAbatement'!$O:$O,"&lt;"&amp;$B60,'IEA-MethaneAbatement'!$O:$O,"&gt;="&amp;$A60,'IEA-MethaneAbatement'!$M:$M,$D$1,'IEA-MethaneAbatement'!$B:$B,'Country Selector'!$A$2)))*(1+INDEX('EPA to IEA Scaling'!$F$8:$AO$8,,MATCH(M$2,'EPA to IEA Scaling'!$F$1:$AO$1,0)))</f>
        <v>0</v>
      </c>
      <c r="N60" cm="1">
        <f t="array" ref="N60">((VLOOKUP($B$1,'Multipliers and Adjustments'!$A$70:$I$86,TRUNC(COLUMN(N$2)/5)+2,FALSE)*SUMIFS('IEA-MethaneAbatement'!$N:$N,'IEA-MethaneAbatement'!$O:$O,"&lt;"&amp;$B60,'IEA-MethaneAbatement'!$O:$O,"&gt;="&amp;$A60,'IEA-MethaneAbatement'!$M:$M,$B$1,'IEA-MethaneAbatement'!$B:$B,'Country Selector'!$A$2)+VLOOKUP($C$1,'Multipliers and Adjustments'!$A$70:$I$86,TRUNC(COLUMN(N$2)/5)+2,FALSE)*SUMIFS('IEA-MethaneAbatement'!$N:$N,'IEA-MethaneAbatement'!$O:$O,"&lt;"&amp;$B60,'IEA-MethaneAbatement'!$O:$O,"&gt;="&amp;$A60,'IEA-MethaneAbatement'!$M:$M,$C$1,'IEA-MethaneAbatement'!$B:$B,'Country Selector'!$A$2)+VLOOKUP($D$1,'Multipliers and Adjustments'!$A$70:$I$86,TRUNC(COLUMN(N$2)/5)+2,FALSE)*SUMIFS('IEA-MethaneAbatement'!$N:$N,'IEA-MethaneAbatement'!$O:$O,"&lt;"&amp;$B60,'IEA-MethaneAbatement'!$O:$O,"&gt;="&amp;$A60,'IEA-MethaneAbatement'!$M:$M,$D$1,'IEA-MethaneAbatement'!$B:$B,'Country Selector'!$A$2)))*(1+INDEX('EPA to IEA Scaling'!$F$8:$AO$8,,MATCH(N$2,'EPA to IEA Scaling'!$F$1:$AO$1,0)))</f>
        <v>0</v>
      </c>
      <c r="O60" cm="1">
        <f t="array" ref="O60">((VLOOKUP($B$1,'Multipliers and Adjustments'!$A$70:$I$86,TRUNC(COLUMN(O$2)/5)+2,FALSE)*SUMIFS('IEA-MethaneAbatement'!$N:$N,'IEA-MethaneAbatement'!$O:$O,"&lt;"&amp;$B60,'IEA-MethaneAbatement'!$O:$O,"&gt;="&amp;$A60,'IEA-MethaneAbatement'!$M:$M,$B$1,'IEA-MethaneAbatement'!$B:$B,'Country Selector'!$A$2)+VLOOKUP($C$1,'Multipliers and Adjustments'!$A$70:$I$86,TRUNC(COLUMN(O$2)/5)+2,FALSE)*SUMIFS('IEA-MethaneAbatement'!$N:$N,'IEA-MethaneAbatement'!$O:$O,"&lt;"&amp;$B60,'IEA-MethaneAbatement'!$O:$O,"&gt;="&amp;$A60,'IEA-MethaneAbatement'!$M:$M,$C$1,'IEA-MethaneAbatement'!$B:$B,'Country Selector'!$A$2)+VLOOKUP($D$1,'Multipliers and Adjustments'!$A$70:$I$86,TRUNC(COLUMN(O$2)/5)+2,FALSE)*SUMIFS('IEA-MethaneAbatement'!$N:$N,'IEA-MethaneAbatement'!$O:$O,"&lt;"&amp;$B60,'IEA-MethaneAbatement'!$O:$O,"&gt;="&amp;$A60,'IEA-MethaneAbatement'!$M:$M,$D$1,'IEA-MethaneAbatement'!$B:$B,'Country Selector'!$A$2)))*(1+INDEX('EPA to IEA Scaling'!$F$8:$AO$8,,MATCH(O$2,'EPA to IEA Scaling'!$F$1:$AO$1,0)))</f>
        <v>0</v>
      </c>
      <c r="P60" cm="1">
        <f t="array" ref="P60">((VLOOKUP($B$1,'Multipliers and Adjustments'!$A$70:$I$86,TRUNC(COLUMN(P$2)/5)+2,FALSE)*SUMIFS('IEA-MethaneAbatement'!$N:$N,'IEA-MethaneAbatement'!$O:$O,"&lt;"&amp;$B60,'IEA-MethaneAbatement'!$O:$O,"&gt;="&amp;$A60,'IEA-MethaneAbatement'!$M:$M,$B$1,'IEA-MethaneAbatement'!$B:$B,'Country Selector'!$A$2)+VLOOKUP($C$1,'Multipliers and Adjustments'!$A$70:$I$86,TRUNC(COLUMN(P$2)/5)+2,FALSE)*SUMIFS('IEA-MethaneAbatement'!$N:$N,'IEA-MethaneAbatement'!$O:$O,"&lt;"&amp;$B60,'IEA-MethaneAbatement'!$O:$O,"&gt;="&amp;$A60,'IEA-MethaneAbatement'!$M:$M,$C$1,'IEA-MethaneAbatement'!$B:$B,'Country Selector'!$A$2)+VLOOKUP($D$1,'Multipliers and Adjustments'!$A$70:$I$86,TRUNC(COLUMN(P$2)/5)+2,FALSE)*SUMIFS('IEA-MethaneAbatement'!$N:$N,'IEA-MethaneAbatement'!$O:$O,"&lt;"&amp;$B60,'IEA-MethaneAbatement'!$O:$O,"&gt;="&amp;$A60,'IEA-MethaneAbatement'!$M:$M,$D$1,'IEA-MethaneAbatement'!$B:$B,'Country Selector'!$A$2)))*(1+INDEX('EPA to IEA Scaling'!$F$8:$AO$8,,MATCH(P$2,'EPA to IEA Scaling'!$F$1:$AO$1,0)))</f>
        <v>0</v>
      </c>
      <c r="Q60" cm="1">
        <f t="array" ref="Q60">((VLOOKUP($B$1,'Multipliers and Adjustments'!$A$70:$I$86,TRUNC(COLUMN(Q$2)/5)+2,FALSE)*SUMIFS('IEA-MethaneAbatement'!$N:$N,'IEA-MethaneAbatement'!$O:$O,"&lt;"&amp;$B60,'IEA-MethaneAbatement'!$O:$O,"&gt;="&amp;$A60,'IEA-MethaneAbatement'!$M:$M,$B$1,'IEA-MethaneAbatement'!$B:$B,'Country Selector'!$A$2)+VLOOKUP($C$1,'Multipliers and Adjustments'!$A$70:$I$86,TRUNC(COLUMN(Q$2)/5)+2,FALSE)*SUMIFS('IEA-MethaneAbatement'!$N:$N,'IEA-MethaneAbatement'!$O:$O,"&lt;"&amp;$B60,'IEA-MethaneAbatement'!$O:$O,"&gt;="&amp;$A60,'IEA-MethaneAbatement'!$M:$M,$C$1,'IEA-MethaneAbatement'!$B:$B,'Country Selector'!$A$2)+VLOOKUP($D$1,'Multipliers and Adjustments'!$A$70:$I$86,TRUNC(COLUMN(Q$2)/5)+2,FALSE)*SUMIFS('IEA-MethaneAbatement'!$N:$N,'IEA-MethaneAbatement'!$O:$O,"&lt;"&amp;$B60,'IEA-MethaneAbatement'!$O:$O,"&gt;="&amp;$A60,'IEA-MethaneAbatement'!$M:$M,$D$1,'IEA-MethaneAbatement'!$B:$B,'Country Selector'!$A$2)))*(1+INDEX('EPA to IEA Scaling'!$F$8:$AO$8,,MATCH(Q$2,'EPA to IEA Scaling'!$F$1:$AO$1,0)))</f>
        <v>0</v>
      </c>
      <c r="R60" s="31" cm="1">
        <f t="array" ref="R60">((VLOOKUP($B$1,'Multipliers and Adjustments'!$A$70:$I$86,TRUNC(COLUMN(R$2)/5)+2,FALSE)*SUMIFS('IEA-MethaneAbatement'!$N:$N,'IEA-MethaneAbatement'!$O:$O,"&lt;"&amp;$B60,'IEA-MethaneAbatement'!$O:$O,"&gt;="&amp;$A60,'IEA-MethaneAbatement'!$M:$M,$B$1,'IEA-MethaneAbatement'!$B:$B,'Country Selector'!$A$2)+VLOOKUP($C$1,'Multipliers and Adjustments'!$A$70:$I$86,TRUNC(COLUMN(R$2)/5)+2,FALSE)*SUMIFS('IEA-MethaneAbatement'!$N:$N,'IEA-MethaneAbatement'!$O:$O,"&lt;"&amp;$B60,'IEA-MethaneAbatement'!$O:$O,"&gt;="&amp;$A60,'IEA-MethaneAbatement'!$M:$M,$C$1,'IEA-MethaneAbatement'!$B:$B,'Country Selector'!$A$2)+VLOOKUP($D$1,'Multipliers and Adjustments'!$A$70:$I$86,TRUNC(COLUMN(R$2)/5)+2,FALSE)*SUMIFS('IEA-MethaneAbatement'!$N:$N,'IEA-MethaneAbatement'!$O:$O,"&lt;"&amp;$B60,'IEA-MethaneAbatement'!$O:$O,"&gt;="&amp;$A60,'IEA-MethaneAbatement'!$M:$M,$D$1,'IEA-MethaneAbatement'!$B:$B,'Country Selector'!$A$2)))*(1+INDEX('EPA to IEA Scaling'!$F$8:$AO$8,,MATCH(R$2,'EPA to IEA Scaling'!$F$1:$AO$1,0)))</f>
        <v>0</v>
      </c>
      <c r="S60" cm="1">
        <f t="array" ref="S60">((VLOOKUP($B$1,'Multipliers and Adjustments'!$A$70:$I$86,TRUNC(COLUMN(S$2)/5)+2,FALSE)*SUMIFS('IEA-MethaneAbatement'!$N:$N,'IEA-MethaneAbatement'!$O:$O,"&lt;"&amp;$B60,'IEA-MethaneAbatement'!$O:$O,"&gt;="&amp;$A60,'IEA-MethaneAbatement'!$M:$M,$B$1,'IEA-MethaneAbatement'!$B:$B,'Country Selector'!$A$2)+VLOOKUP($C$1,'Multipliers and Adjustments'!$A$70:$I$86,TRUNC(COLUMN(S$2)/5)+2,FALSE)*SUMIFS('IEA-MethaneAbatement'!$N:$N,'IEA-MethaneAbatement'!$O:$O,"&lt;"&amp;$B60,'IEA-MethaneAbatement'!$O:$O,"&gt;="&amp;$A60,'IEA-MethaneAbatement'!$M:$M,$C$1,'IEA-MethaneAbatement'!$B:$B,'Country Selector'!$A$2)+VLOOKUP($D$1,'Multipliers and Adjustments'!$A$70:$I$86,TRUNC(COLUMN(S$2)/5)+2,FALSE)*SUMIFS('IEA-MethaneAbatement'!$N:$N,'IEA-MethaneAbatement'!$O:$O,"&lt;"&amp;$B60,'IEA-MethaneAbatement'!$O:$O,"&gt;="&amp;$A60,'IEA-MethaneAbatement'!$M:$M,$D$1,'IEA-MethaneAbatement'!$B:$B,'Country Selector'!$A$2)))*(1+INDEX('EPA to IEA Scaling'!$F$8:$AO$8,,MATCH(S$2,'EPA to IEA Scaling'!$F$1:$AO$1,0)))</f>
        <v>0</v>
      </c>
      <c r="T60" cm="1">
        <f t="array" ref="T60">((VLOOKUP($B$1,'Multipliers and Adjustments'!$A$70:$I$86,TRUNC(COLUMN(T$2)/5)+2,FALSE)*SUMIFS('IEA-MethaneAbatement'!$N:$N,'IEA-MethaneAbatement'!$O:$O,"&lt;"&amp;$B60,'IEA-MethaneAbatement'!$O:$O,"&gt;="&amp;$A60,'IEA-MethaneAbatement'!$M:$M,$B$1,'IEA-MethaneAbatement'!$B:$B,'Country Selector'!$A$2)+VLOOKUP($C$1,'Multipliers and Adjustments'!$A$70:$I$86,TRUNC(COLUMN(T$2)/5)+2,FALSE)*SUMIFS('IEA-MethaneAbatement'!$N:$N,'IEA-MethaneAbatement'!$O:$O,"&lt;"&amp;$B60,'IEA-MethaneAbatement'!$O:$O,"&gt;="&amp;$A60,'IEA-MethaneAbatement'!$M:$M,$C$1,'IEA-MethaneAbatement'!$B:$B,'Country Selector'!$A$2)+VLOOKUP($D$1,'Multipliers and Adjustments'!$A$70:$I$86,TRUNC(COLUMN(T$2)/5)+2,FALSE)*SUMIFS('IEA-MethaneAbatement'!$N:$N,'IEA-MethaneAbatement'!$O:$O,"&lt;"&amp;$B60,'IEA-MethaneAbatement'!$O:$O,"&gt;="&amp;$A60,'IEA-MethaneAbatement'!$M:$M,$D$1,'IEA-MethaneAbatement'!$B:$B,'Country Selector'!$A$2)))*(1+INDEX('EPA to IEA Scaling'!$F$8:$AO$8,,MATCH(T$2,'EPA to IEA Scaling'!$F$1:$AO$1,0)))</f>
        <v>0</v>
      </c>
      <c r="U60" cm="1">
        <f t="array" ref="U60">((VLOOKUP($B$1,'Multipliers and Adjustments'!$A$70:$I$86,TRUNC(COLUMN(U$2)/5)+2,FALSE)*SUMIFS('IEA-MethaneAbatement'!$N:$N,'IEA-MethaneAbatement'!$O:$O,"&lt;"&amp;$B60,'IEA-MethaneAbatement'!$O:$O,"&gt;="&amp;$A60,'IEA-MethaneAbatement'!$M:$M,$B$1,'IEA-MethaneAbatement'!$B:$B,'Country Selector'!$A$2)+VLOOKUP($C$1,'Multipliers and Adjustments'!$A$70:$I$86,TRUNC(COLUMN(U$2)/5)+2,FALSE)*SUMIFS('IEA-MethaneAbatement'!$N:$N,'IEA-MethaneAbatement'!$O:$O,"&lt;"&amp;$B60,'IEA-MethaneAbatement'!$O:$O,"&gt;="&amp;$A60,'IEA-MethaneAbatement'!$M:$M,$C$1,'IEA-MethaneAbatement'!$B:$B,'Country Selector'!$A$2)+VLOOKUP($D$1,'Multipliers and Adjustments'!$A$70:$I$86,TRUNC(COLUMN(U$2)/5)+2,FALSE)*SUMIFS('IEA-MethaneAbatement'!$N:$N,'IEA-MethaneAbatement'!$O:$O,"&lt;"&amp;$B60,'IEA-MethaneAbatement'!$O:$O,"&gt;="&amp;$A60,'IEA-MethaneAbatement'!$M:$M,$D$1,'IEA-MethaneAbatement'!$B:$B,'Country Selector'!$A$2)))*(1+INDEX('EPA to IEA Scaling'!$F$8:$AO$8,,MATCH(U$2,'EPA to IEA Scaling'!$F$1:$AO$1,0)))</f>
        <v>0</v>
      </c>
      <c r="V60" cm="1">
        <f t="array" ref="V60">((VLOOKUP($B$1,'Multipliers and Adjustments'!$A$70:$I$86,TRUNC(COLUMN(V$2)/5)+2,FALSE)*SUMIFS('IEA-MethaneAbatement'!$N:$N,'IEA-MethaneAbatement'!$O:$O,"&lt;"&amp;$B60,'IEA-MethaneAbatement'!$O:$O,"&gt;="&amp;$A60,'IEA-MethaneAbatement'!$M:$M,$B$1,'IEA-MethaneAbatement'!$B:$B,'Country Selector'!$A$2)+VLOOKUP($C$1,'Multipliers and Adjustments'!$A$70:$I$86,TRUNC(COLUMN(V$2)/5)+2,FALSE)*SUMIFS('IEA-MethaneAbatement'!$N:$N,'IEA-MethaneAbatement'!$O:$O,"&lt;"&amp;$B60,'IEA-MethaneAbatement'!$O:$O,"&gt;="&amp;$A60,'IEA-MethaneAbatement'!$M:$M,$C$1,'IEA-MethaneAbatement'!$B:$B,'Country Selector'!$A$2)+VLOOKUP($D$1,'Multipliers and Adjustments'!$A$70:$I$86,TRUNC(COLUMN(V$2)/5)+2,FALSE)*SUMIFS('IEA-MethaneAbatement'!$N:$N,'IEA-MethaneAbatement'!$O:$O,"&lt;"&amp;$B60,'IEA-MethaneAbatement'!$O:$O,"&gt;="&amp;$A60,'IEA-MethaneAbatement'!$M:$M,$D$1,'IEA-MethaneAbatement'!$B:$B,'Country Selector'!$A$2)))*(1+INDEX('EPA to IEA Scaling'!$F$8:$AO$8,,MATCH(V$2,'EPA to IEA Scaling'!$F$1:$AO$1,0)))</f>
        <v>0</v>
      </c>
      <c r="W60" s="31" cm="1">
        <f t="array" ref="W60">((VLOOKUP($B$1,'Multipliers and Adjustments'!$A$70:$I$86,TRUNC(COLUMN(W$2)/5)+2,FALSE)*SUMIFS('IEA-MethaneAbatement'!$N:$N,'IEA-MethaneAbatement'!$O:$O,"&lt;"&amp;$B60,'IEA-MethaneAbatement'!$O:$O,"&gt;="&amp;$A60,'IEA-MethaneAbatement'!$M:$M,$B$1,'IEA-MethaneAbatement'!$B:$B,'Country Selector'!$A$2)+VLOOKUP($C$1,'Multipliers and Adjustments'!$A$70:$I$86,TRUNC(COLUMN(W$2)/5)+2,FALSE)*SUMIFS('IEA-MethaneAbatement'!$N:$N,'IEA-MethaneAbatement'!$O:$O,"&lt;"&amp;$B60,'IEA-MethaneAbatement'!$O:$O,"&gt;="&amp;$A60,'IEA-MethaneAbatement'!$M:$M,$C$1,'IEA-MethaneAbatement'!$B:$B,'Country Selector'!$A$2)+VLOOKUP($D$1,'Multipliers and Adjustments'!$A$70:$I$86,TRUNC(COLUMN(W$2)/5)+2,FALSE)*SUMIFS('IEA-MethaneAbatement'!$N:$N,'IEA-MethaneAbatement'!$O:$O,"&lt;"&amp;$B60,'IEA-MethaneAbatement'!$O:$O,"&gt;="&amp;$A60,'IEA-MethaneAbatement'!$M:$M,$D$1,'IEA-MethaneAbatement'!$B:$B,'Country Selector'!$A$2)))*(1+INDEX('EPA to IEA Scaling'!$F$8:$AO$8,,MATCH(W$2,'EPA to IEA Scaling'!$F$1:$AO$1,0)))</f>
        <v>0</v>
      </c>
      <c r="X60" cm="1">
        <f t="array" ref="X60">((VLOOKUP($B$1,'Multipliers and Adjustments'!$A$70:$I$86,TRUNC(COLUMN(X$2)/5)+2,FALSE)*SUMIFS('IEA-MethaneAbatement'!$N:$N,'IEA-MethaneAbatement'!$O:$O,"&lt;"&amp;$B60,'IEA-MethaneAbatement'!$O:$O,"&gt;="&amp;$A60,'IEA-MethaneAbatement'!$M:$M,$B$1,'IEA-MethaneAbatement'!$B:$B,'Country Selector'!$A$2)+VLOOKUP($C$1,'Multipliers and Adjustments'!$A$70:$I$86,TRUNC(COLUMN(X$2)/5)+2,FALSE)*SUMIFS('IEA-MethaneAbatement'!$N:$N,'IEA-MethaneAbatement'!$O:$O,"&lt;"&amp;$B60,'IEA-MethaneAbatement'!$O:$O,"&gt;="&amp;$A60,'IEA-MethaneAbatement'!$M:$M,$C$1,'IEA-MethaneAbatement'!$B:$B,'Country Selector'!$A$2)+VLOOKUP($D$1,'Multipliers and Adjustments'!$A$70:$I$86,TRUNC(COLUMN(X$2)/5)+2,FALSE)*SUMIFS('IEA-MethaneAbatement'!$N:$N,'IEA-MethaneAbatement'!$O:$O,"&lt;"&amp;$B60,'IEA-MethaneAbatement'!$O:$O,"&gt;="&amp;$A60,'IEA-MethaneAbatement'!$M:$M,$D$1,'IEA-MethaneAbatement'!$B:$B,'Country Selector'!$A$2)))*(1+INDEX('EPA to IEA Scaling'!$F$8:$AO$8,,MATCH(X$2,'EPA to IEA Scaling'!$F$1:$AO$1,0)))</f>
        <v>0</v>
      </c>
      <c r="Y60" cm="1">
        <f t="array" ref="Y60">((VLOOKUP($B$1,'Multipliers and Adjustments'!$A$70:$I$86,TRUNC(COLUMN(Y$2)/5)+2,FALSE)*SUMIFS('IEA-MethaneAbatement'!$N:$N,'IEA-MethaneAbatement'!$O:$O,"&lt;"&amp;$B60,'IEA-MethaneAbatement'!$O:$O,"&gt;="&amp;$A60,'IEA-MethaneAbatement'!$M:$M,$B$1,'IEA-MethaneAbatement'!$B:$B,'Country Selector'!$A$2)+VLOOKUP($C$1,'Multipliers and Adjustments'!$A$70:$I$86,TRUNC(COLUMN(Y$2)/5)+2,FALSE)*SUMIFS('IEA-MethaneAbatement'!$N:$N,'IEA-MethaneAbatement'!$O:$O,"&lt;"&amp;$B60,'IEA-MethaneAbatement'!$O:$O,"&gt;="&amp;$A60,'IEA-MethaneAbatement'!$M:$M,$C$1,'IEA-MethaneAbatement'!$B:$B,'Country Selector'!$A$2)+VLOOKUP($D$1,'Multipliers and Adjustments'!$A$70:$I$86,TRUNC(COLUMN(Y$2)/5)+2,FALSE)*SUMIFS('IEA-MethaneAbatement'!$N:$N,'IEA-MethaneAbatement'!$O:$O,"&lt;"&amp;$B60,'IEA-MethaneAbatement'!$O:$O,"&gt;="&amp;$A60,'IEA-MethaneAbatement'!$M:$M,$D$1,'IEA-MethaneAbatement'!$B:$B,'Country Selector'!$A$2)))*(1+INDEX('EPA to IEA Scaling'!$F$8:$AO$8,,MATCH(Y$2,'EPA to IEA Scaling'!$F$1:$AO$1,0)))</f>
        <v>0</v>
      </c>
      <c r="Z60" cm="1">
        <f t="array" ref="Z60">((VLOOKUP($B$1,'Multipliers and Adjustments'!$A$70:$I$86,TRUNC(COLUMN(Z$2)/5)+2,FALSE)*SUMIFS('IEA-MethaneAbatement'!$N:$N,'IEA-MethaneAbatement'!$O:$O,"&lt;"&amp;$B60,'IEA-MethaneAbatement'!$O:$O,"&gt;="&amp;$A60,'IEA-MethaneAbatement'!$M:$M,$B$1,'IEA-MethaneAbatement'!$B:$B,'Country Selector'!$A$2)+VLOOKUP($C$1,'Multipliers and Adjustments'!$A$70:$I$86,TRUNC(COLUMN(Z$2)/5)+2,FALSE)*SUMIFS('IEA-MethaneAbatement'!$N:$N,'IEA-MethaneAbatement'!$O:$O,"&lt;"&amp;$B60,'IEA-MethaneAbatement'!$O:$O,"&gt;="&amp;$A60,'IEA-MethaneAbatement'!$M:$M,$C$1,'IEA-MethaneAbatement'!$B:$B,'Country Selector'!$A$2)+VLOOKUP($D$1,'Multipliers and Adjustments'!$A$70:$I$86,TRUNC(COLUMN(Z$2)/5)+2,FALSE)*SUMIFS('IEA-MethaneAbatement'!$N:$N,'IEA-MethaneAbatement'!$O:$O,"&lt;"&amp;$B60,'IEA-MethaneAbatement'!$O:$O,"&gt;="&amp;$A60,'IEA-MethaneAbatement'!$M:$M,$D$1,'IEA-MethaneAbatement'!$B:$B,'Country Selector'!$A$2)))*(1+INDEX('EPA to IEA Scaling'!$F$8:$AO$8,,MATCH(Z$2,'EPA to IEA Scaling'!$F$1:$AO$1,0)))</f>
        <v>0</v>
      </c>
      <c r="AA60" cm="1">
        <f t="array" ref="AA60">((VLOOKUP($B$1,'Multipliers and Adjustments'!$A$70:$I$86,TRUNC(COLUMN(AA$2)/5)+2,FALSE)*SUMIFS('IEA-MethaneAbatement'!$N:$N,'IEA-MethaneAbatement'!$O:$O,"&lt;"&amp;$B60,'IEA-MethaneAbatement'!$O:$O,"&gt;="&amp;$A60,'IEA-MethaneAbatement'!$M:$M,$B$1,'IEA-MethaneAbatement'!$B:$B,'Country Selector'!$A$2)+VLOOKUP($C$1,'Multipliers and Adjustments'!$A$70:$I$86,TRUNC(COLUMN(AA$2)/5)+2,FALSE)*SUMIFS('IEA-MethaneAbatement'!$N:$N,'IEA-MethaneAbatement'!$O:$O,"&lt;"&amp;$B60,'IEA-MethaneAbatement'!$O:$O,"&gt;="&amp;$A60,'IEA-MethaneAbatement'!$M:$M,$C$1,'IEA-MethaneAbatement'!$B:$B,'Country Selector'!$A$2)+VLOOKUP($D$1,'Multipliers and Adjustments'!$A$70:$I$86,TRUNC(COLUMN(AA$2)/5)+2,FALSE)*SUMIFS('IEA-MethaneAbatement'!$N:$N,'IEA-MethaneAbatement'!$O:$O,"&lt;"&amp;$B60,'IEA-MethaneAbatement'!$O:$O,"&gt;="&amp;$A60,'IEA-MethaneAbatement'!$M:$M,$D$1,'IEA-MethaneAbatement'!$B:$B,'Country Selector'!$A$2)))*(1+INDEX('EPA to IEA Scaling'!$F$8:$AO$8,,MATCH(AA$2,'EPA to IEA Scaling'!$F$1:$AO$1,0)))</f>
        <v>0</v>
      </c>
      <c r="AB60" s="31" cm="1">
        <f t="array" ref="AB60">((VLOOKUP($B$1,'Multipliers and Adjustments'!$A$70:$I$86,TRUNC(COLUMN(AB$2)/5)+2,FALSE)*SUMIFS('IEA-MethaneAbatement'!$N:$N,'IEA-MethaneAbatement'!$O:$O,"&lt;"&amp;$B60,'IEA-MethaneAbatement'!$O:$O,"&gt;="&amp;$A60,'IEA-MethaneAbatement'!$M:$M,$B$1,'IEA-MethaneAbatement'!$B:$B,'Country Selector'!$A$2)+VLOOKUP($C$1,'Multipliers and Adjustments'!$A$70:$I$86,TRUNC(COLUMN(AB$2)/5)+2,FALSE)*SUMIFS('IEA-MethaneAbatement'!$N:$N,'IEA-MethaneAbatement'!$O:$O,"&lt;"&amp;$B60,'IEA-MethaneAbatement'!$O:$O,"&gt;="&amp;$A60,'IEA-MethaneAbatement'!$M:$M,$C$1,'IEA-MethaneAbatement'!$B:$B,'Country Selector'!$A$2)+VLOOKUP($D$1,'Multipliers and Adjustments'!$A$70:$I$86,TRUNC(COLUMN(AB$2)/5)+2,FALSE)*SUMIFS('IEA-MethaneAbatement'!$N:$N,'IEA-MethaneAbatement'!$O:$O,"&lt;"&amp;$B60,'IEA-MethaneAbatement'!$O:$O,"&gt;="&amp;$A60,'IEA-MethaneAbatement'!$M:$M,$D$1,'IEA-MethaneAbatement'!$B:$B,'Country Selector'!$A$2)))*(1+INDEX('EPA to IEA Scaling'!$F$8:$AO$8,,MATCH(AB$2,'EPA to IEA Scaling'!$F$1:$AO$1,0)))</f>
        <v>0</v>
      </c>
      <c r="AC60" cm="1">
        <f t="array" ref="AC60">((VLOOKUP($B$1,'Multipliers and Adjustments'!$A$70:$I$86,TRUNC(COLUMN(AC$2)/5)+2,FALSE)*SUMIFS('IEA-MethaneAbatement'!$N:$N,'IEA-MethaneAbatement'!$O:$O,"&lt;"&amp;$B60,'IEA-MethaneAbatement'!$O:$O,"&gt;="&amp;$A60,'IEA-MethaneAbatement'!$M:$M,$B$1,'IEA-MethaneAbatement'!$B:$B,'Country Selector'!$A$2)+VLOOKUP($C$1,'Multipliers and Adjustments'!$A$70:$I$86,TRUNC(COLUMN(AC$2)/5)+2,FALSE)*SUMIFS('IEA-MethaneAbatement'!$N:$N,'IEA-MethaneAbatement'!$O:$O,"&lt;"&amp;$B60,'IEA-MethaneAbatement'!$O:$O,"&gt;="&amp;$A60,'IEA-MethaneAbatement'!$M:$M,$C$1,'IEA-MethaneAbatement'!$B:$B,'Country Selector'!$A$2)+VLOOKUP($D$1,'Multipliers and Adjustments'!$A$70:$I$86,TRUNC(COLUMN(AC$2)/5)+2,FALSE)*SUMIFS('IEA-MethaneAbatement'!$N:$N,'IEA-MethaneAbatement'!$O:$O,"&lt;"&amp;$B60,'IEA-MethaneAbatement'!$O:$O,"&gt;="&amp;$A60,'IEA-MethaneAbatement'!$M:$M,$D$1,'IEA-MethaneAbatement'!$B:$B,'Country Selector'!$A$2)))*(1+INDEX('EPA to IEA Scaling'!$F$8:$AO$8,,MATCH(AC$2,'EPA to IEA Scaling'!$F$1:$AO$1,0)))</f>
        <v>0</v>
      </c>
      <c r="AD60" cm="1">
        <f t="array" ref="AD60">((VLOOKUP($B$1,'Multipliers and Adjustments'!$A$70:$I$86,TRUNC(COLUMN(AD$2)/5)+2,FALSE)*SUMIFS('IEA-MethaneAbatement'!$N:$N,'IEA-MethaneAbatement'!$O:$O,"&lt;"&amp;$B60,'IEA-MethaneAbatement'!$O:$O,"&gt;="&amp;$A60,'IEA-MethaneAbatement'!$M:$M,$B$1,'IEA-MethaneAbatement'!$B:$B,'Country Selector'!$A$2)+VLOOKUP($C$1,'Multipliers and Adjustments'!$A$70:$I$86,TRUNC(COLUMN(AD$2)/5)+2,FALSE)*SUMIFS('IEA-MethaneAbatement'!$N:$N,'IEA-MethaneAbatement'!$O:$O,"&lt;"&amp;$B60,'IEA-MethaneAbatement'!$O:$O,"&gt;="&amp;$A60,'IEA-MethaneAbatement'!$M:$M,$C$1,'IEA-MethaneAbatement'!$B:$B,'Country Selector'!$A$2)+VLOOKUP($D$1,'Multipliers and Adjustments'!$A$70:$I$86,TRUNC(COLUMN(AD$2)/5)+2,FALSE)*SUMIFS('IEA-MethaneAbatement'!$N:$N,'IEA-MethaneAbatement'!$O:$O,"&lt;"&amp;$B60,'IEA-MethaneAbatement'!$O:$O,"&gt;="&amp;$A60,'IEA-MethaneAbatement'!$M:$M,$D$1,'IEA-MethaneAbatement'!$B:$B,'Country Selector'!$A$2)))*(1+INDEX('EPA to IEA Scaling'!$F$8:$AO$8,,MATCH(AD$2,'EPA to IEA Scaling'!$F$1:$AO$1,0)))</f>
        <v>0</v>
      </c>
      <c r="AE60" cm="1">
        <f t="array" ref="AE60">((VLOOKUP($B$1,'Multipliers and Adjustments'!$A$70:$I$86,TRUNC(COLUMN(AE$2)/5)+2,FALSE)*SUMIFS('IEA-MethaneAbatement'!$N:$N,'IEA-MethaneAbatement'!$O:$O,"&lt;"&amp;$B60,'IEA-MethaneAbatement'!$O:$O,"&gt;="&amp;$A60,'IEA-MethaneAbatement'!$M:$M,$B$1,'IEA-MethaneAbatement'!$B:$B,'Country Selector'!$A$2)+VLOOKUP($C$1,'Multipliers and Adjustments'!$A$70:$I$86,TRUNC(COLUMN(AE$2)/5)+2,FALSE)*SUMIFS('IEA-MethaneAbatement'!$N:$N,'IEA-MethaneAbatement'!$O:$O,"&lt;"&amp;$B60,'IEA-MethaneAbatement'!$O:$O,"&gt;="&amp;$A60,'IEA-MethaneAbatement'!$M:$M,$C$1,'IEA-MethaneAbatement'!$B:$B,'Country Selector'!$A$2)+VLOOKUP($D$1,'Multipliers and Adjustments'!$A$70:$I$86,TRUNC(COLUMN(AE$2)/5)+2,FALSE)*SUMIFS('IEA-MethaneAbatement'!$N:$N,'IEA-MethaneAbatement'!$O:$O,"&lt;"&amp;$B60,'IEA-MethaneAbatement'!$O:$O,"&gt;="&amp;$A60,'IEA-MethaneAbatement'!$M:$M,$D$1,'IEA-MethaneAbatement'!$B:$B,'Country Selector'!$A$2)))*(1+INDEX('EPA to IEA Scaling'!$F$8:$AO$8,,MATCH(AE$2,'EPA to IEA Scaling'!$F$1:$AO$1,0)))</f>
        <v>0</v>
      </c>
      <c r="AF60" cm="1">
        <f t="array" ref="AF60">((VLOOKUP($B$1,'Multipliers and Adjustments'!$A$70:$I$86,TRUNC(COLUMN(AF$2)/5)+2,FALSE)*SUMIFS('IEA-MethaneAbatement'!$N:$N,'IEA-MethaneAbatement'!$O:$O,"&lt;"&amp;$B60,'IEA-MethaneAbatement'!$O:$O,"&gt;="&amp;$A60,'IEA-MethaneAbatement'!$M:$M,$B$1,'IEA-MethaneAbatement'!$B:$B,'Country Selector'!$A$2)+VLOOKUP($C$1,'Multipliers and Adjustments'!$A$70:$I$86,TRUNC(COLUMN(AF$2)/5)+2,FALSE)*SUMIFS('IEA-MethaneAbatement'!$N:$N,'IEA-MethaneAbatement'!$O:$O,"&lt;"&amp;$B60,'IEA-MethaneAbatement'!$O:$O,"&gt;="&amp;$A60,'IEA-MethaneAbatement'!$M:$M,$C$1,'IEA-MethaneAbatement'!$B:$B,'Country Selector'!$A$2)+VLOOKUP($D$1,'Multipliers and Adjustments'!$A$70:$I$86,TRUNC(COLUMN(AF$2)/5)+2,FALSE)*SUMIFS('IEA-MethaneAbatement'!$N:$N,'IEA-MethaneAbatement'!$O:$O,"&lt;"&amp;$B60,'IEA-MethaneAbatement'!$O:$O,"&gt;="&amp;$A60,'IEA-MethaneAbatement'!$M:$M,$D$1,'IEA-MethaneAbatement'!$B:$B,'Country Selector'!$A$2)))*(1+INDEX('EPA to IEA Scaling'!$F$8:$AO$8,,MATCH(AF$2,'EPA to IEA Scaling'!$F$1:$AO$1,0)))</f>
        <v>0</v>
      </c>
      <c r="AG60" s="31" cm="1">
        <f t="array" ref="AG60">((VLOOKUP($B$1,'Multipliers and Adjustments'!$A$70:$I$86,TRUNC(COLUMN(AG$2)/5)+2,FALSE)*SUMIFS('IEA-MethaneAbatement'!$N:$N,'IEA-MethaneAbatement'!$O:$O,"&lt;"&amp;$B60,'IEA-MethaneAbatement'!$O:$O,"&gt;="&amp;$A60,'IEA-MethaneAbatement'!$M:$M,$B$1,'IEA-MethaneAbatement'!$B:$B,'Country Selector'!$A$2)+VLOOKUP($C$1,'Multipliers and Adjustments'!$A$70:$I$86,TRUNC(COLUMN(AG$2)/5)+2,FALSE)*SUMIFS('IEA-MethaneAbatement'!$N:$N,'IEA-MethaneAbatement'!$O:$O,"&lt;"&amp;$B60,'IEA-MethaneAbatement'!$O:$O,"&gt;="&amp;$A60,'IEA-MethaneAbatement'!$M:$M,$C$1,'IEA-MethaneAbatement'!$B:$B,'Country Selector'!$A$2)+VLOOKUP($D$1,'Multipliers and Adjustments'!$A$70:$I$86,TRUNC(COLUMN(AG$2)/5)+2,FALSE)*SUMIFS('IEA-MethaneAbatement'!$N:$N,'IEA-MethaneAbatement'!$O:$O,"&lt;"&amp;$B60,'IEA-MethaneAbatement'!$O:$O,"&gt;="&amp;$A60,'IEA-MethaneAbatement'!$M:$M,$D$1,'IEA-MethaneAbatement'!$B:$B,'Country Selector'!$A$2)))*(1+INDEX('EPA to IEA Scaling'!$F$8:$AO$8,,MATCH(AG$2,'EPA to IEA Scaling'!$F$1:$AO$1,0)))</f>
        <v>0</v>
      </c>
      <c r="AH60" cm="1">
        <f t="array" ref="AH60">((VLOOKUP($B$1,'Multipliers and Adjustments'!$A$70:$I$86,TRUNC(COLUMN(AH$2)/5)+2,FALSE)*SUMIFS('IEA-MethaneAbatement'!$N:$N,'IEA-MethaneAbatement'!$O:$O,"&lt;"&amp;$B60,'IEA-MethaneAbatement'!$O:$O,"&gt;="&amp;$A60,'IEA-MethaneAbatement'!$M:$M,$B$1,'IEA-MethaneAbatement'!$B:$B,'Country Selector'!$A$2)+VLOOKUP($C$1,'Multipliers and Adjustments'!$A$70:$I$86,TRUNC(COLUMN(AH$2)/5)+2,FALSE)*SUMIFS('IEA-MethaneAbatement'!$N:$N,'IEA-MethaneAbatement'!$O:$O,"&lt;"&amp;$B60,'IEA-MethaneAbatement'!$O:$O,"&gt;="&amp;$A60,'IEA-MethaneAbatement'!$M:$M,$C$1,'IEA-MethaneAbatement'!$B:$B,'Country Selector'!$A$2)+VLOOKUP($D$1,'Multipliers and Adjustments'!$A$70:$I$86,TRUNC(COLUMN(AH$2)/5)+2,FALSE)*SUMIFS('IEA-MethaneAbatement'!$N:$N,'IEA-MethaneAbatement'!$O:$O,"&lt;"&amp;$B60,'IEA-MethaneAbatement'!$O:$O,"&gt;="&amp;$A60,'IEA-MethaneAbatement'!$M:$M,$D$1,'IEA-MethaneAbatement'!$B:$B,'Country Selector'!$A$2)))*(1+INDEX('EPA to IEA Scaling'!$F$8:$AO$8,,MATCH(AH$2,'EPA to IEA Scaling'!$F$1:$AO$1,0)))</f>
        <v>0</v>
      </c>
      <c r="AI60" cm="1">
        <f t="array" ref="AI60">((VLOOKUP($B$1,'Multipliers and Adjustments'!$A$70:$I$86,TRUNC(COLUMN(AI$2)/5)+2,FALSE)*SUMIFS('IEA-MethaneAbatement'!$N:$N,'IEA-MethaneAbatement'!$O:$O,"&lt;"&amp;$B60,'IEA-MethaneAbatement'!$O:$O,"&gt;="&amp;$A60,'IEA-MethaneAbatement'!$M:$M,$B$1,'IEA-MethaneAbatement'!$B:$B,'Country Selector'!$A$2)+VLOOKUP($C$1,'Multipliers and Adjustments'!$A$70:$I$86,TRUNC(COLUMN(AI$2)/5)+2,FALSE)*SUMIFS('IEA-MethaneAbatement'!$N:$N,'IEA-MethaneAbatement'!$O:$O,"&lt;"&amp;$B60,'IEA-MethaneAbatement'!$O:$O,"&gt;="&amp;$A60,'IEA-MethaneAbatement'!$M:$M,$C$1,'IEA-MethaneAbatement'!$B:$B,'Country Selector'!$A$2)+VLOOKUP($D$1,'Multipliers and Adjustments'!$A$70:$I$86,TRUNC(COLUMN(AI$2)/5)+2,FALSE)*SUMIFS('IEA-MethaneAbatement'!$N:$N,'IEA-MethaneAbatement'!$O:$O,"&lt;"&amp;$B60,'IEA-MethaneAbatement'!$O:$O,"&gt;="&amp;$A60,'IEA-MethaneAbatement'!$M:$M,$D$1,'IEA-MethaneAbatement'!$B:$B,'Country Selector'!$A$2)))*(1+INDEX('EPA to IEA Scaling'!$F$8:$AO$8,,MATCH(AI$2,'EPA to IEA Scaling'!$F$1:$AO$1,0)))</f>
        <v>0</v>
      </c>
      <c r="AJ60" cm="1">
        <f t="array" ref="AJ60">((VLOOKUP($B$1,'Multipliers and Adjustments'!$A$70:$I$86,TRUNC(COLUMN(AJ$2)/5)+2,FALSE)*SUMIFS('IEA-MethaneAbatement'!$N:$N,'IEA-MethaneAbatement'!$O:$O,"&lt;"&amp;$B60,'IEA-MethaneAbatement'!$O:$O,"&gt;="&amp;$A60,'IEA-MethaneAbatement'!$M:$M,$B$1,'IEA-MethaneAbatement'!$B:$B,'Country Selector'!$A$2)+VLOOKUP($C$1,'Multipliers and Adjustments'!$A$70:$I$86,TRUNC(COLUMN(AJ$2)/5)+2,FALSE)*SUMIFS('IEA-MethaneAbatement'!$N:$N,'IEA-MethaneAbatement'!$O:$O,"&lt;"&amp;$B60,'IEA-MethaneAbatement'!$O:$O,"&gt;="&amp;$A60,'IEA-MethaneAbatement'!$M:$M,$C$1,'IEA-MethaneAbatement'!$B:$B,'Country Selector'!$A$2)+VLOOKUP($D$1,'Multipliers and Adjustments'!$A$70:$I$86,TRUNC(COLUMN(AJ$2)/5)+2,FALSE)*SUMIFS('IEA-MethaneAbatement'!$N:$N,'IEA-MethaneAbatement'!$O:$O,"&lt;"&amp;$B60,'IEA-MethaneAbatement'!$O:$O,"&gt;="&amp;$A60,'IEA-MethaneAbatement'!$M:$M,$D$1,'IEA-MethaneAbatement'!$B:$B,'Country Selector'!$A$2)))*(1+INDEX('EPA to IEA Scaling'!$F$8:$AO$8,,MATCH(AJ$2,'EPA to IEA Scaling'!$F$1:$AO$1,0)))</f>
        <v>0</v>
      </c>
      <c r="AK60" cm="1">
        <f t="array" ref="AK60">((VLOOKUP($B$1,'Multipliers and Adjustments'!$A$70:$I$86,TRUNC(COLUMN(AK$2)/5)+2,FALSE)*SUMIFS('IEA-MethaneAbatement'!$N:$N,'IEA-MethaneAbatement'!$O:$O,"&lt;"&amp;$B60,'IEA-MethaneAbatement'!$O:$O,"&gt;="&amp;$A60,'IEA-MethaneAbatement'!$M:$M,$B$1,'IEA-MethaneAbatement'!$B:$B,'Country Selector'!$A$2)+VLOOKUP($C$1,'Multipliers and Adjustments'!$A$70:$I$86,TRUNC(COLUMN(AK$2)/5)+2,FALSE)*SUMIFS('IEA-MethaneAbatement'!$N:$N,'IEA-MethaneAbatement'!$O:$O,"&lt;"&amp;$B60,'IEA-MethaneAbatement'!$O:$O,"&gt;="&amp;$A60,'IEA-MethaneAbatement'!$M:$M,$C$1,'IEA-MethaneAbatement'!$B:$B,'Country Selector'!$A$2)+VLOOKUP($D$1,'Multipliers and Adjustments'!$A$70:$I$86,TRUNC(COLUMN(AK$2)/5)+2,FALSE)*SUMIFS('IEA-MethaneAbatement'!$N:$N,'IEA-MethaneAbatement'!$O:$O,"&lt;"&amp;$B60,'IEA-MethaneAbatement'!$O:$O,"&gt;="&amp;$A60,'IEA-MethaneAbatement'!$M:$M,$D$1,'IEA-MethaneAbatement'!$B:$B,'Country Selector'!$A$2)))*(1+INDEX('EPA to IEA Scaling'!$F$8:$AO$8,,MATCH(AK$2,'EPA to IEA Scaling'!$F$1:$AO$1,0)))</f>
        <v>0</v>
      </c>
      <c r="AL60" s="31" cm="1">
        <f t="array" ref="AL60">((VLOOKUP($B$1,'Multipliers and Adjustments'!$A$70:$I$86,TRUNC(COLUMN(AL$2)/5)+2,FALSE)*SUMIFS('IEA-MethaneAbatement'!$N:$N,'IEA-MethaneAbatement'!$O:$O,"&lt;"&amp;$B60,'IEA-MethaneAbatement'!$O:$O,"&gt;="&amp;$A60,'IEA-MethaneAbatement'!$M:$M,$B$1,'IEA-MethaneAbatement'!$B:$B,'Country Selector'!$A$2)+VLOOKUP($C$1,'Multipliers and Adjustments'!$A$70:$I$86,TRUNC(COLUMN(AL$2)/5)+2,FALSE)*SUMIFS('IEA-MethaneAbatement'!$N:$N,'IEA-MethaneAbatement'!$O:$O,"&lt;"&amp;$B60,'IEA-MethaneAbatement'!$O:$O,"&gt;="&amp;$A60,'IEA-MethaneAbatement'!$M:$M,$C$1,'IEA-MethaneAbatement'!$B:$B,'Country Selector'!$A$2)+VLOOKUP($D$1,'Multipliers and Adjustments'!$A$70:$I$86,TRUNC(COLUMN(AL$2)/5)+2,FALSE)*SUMIFS('IEA-MethaneAbatement'!$N:$N,'IEA-MethaneAbatement'!$O:$O,"&lt;"&amp;$B60,'IEA-MethaneAbatement'!$O:$O,"&gt;="&amp;$A60,'IEA-MethaneAbatement'!$M:$M,$D$1,'IEA-MethaneAbatement'!$B:$B,'Country Selector'!$A$2)))*(1+INDEX('EPA to IEA Scaling'!$F$8:$AO$8,,MATCH(AL$2,'EPA to IEA Scaling'!$F$1:$AO$1,0)))</f>
        <v>0</v>
      </c>
    </row>
    <row r="61" spans="1:38" x14ac:dyDescent="0.45">
      <c r="A61" s="12">
        <f t="shared" si="1"/>
        <v>900</v>
      </c>
      <c r="B61" s="11">
        <f t="shared" si="0"/>
        <v>950</v>
      </c>
      <c r="C61" s="47" cm="1">
        <f t="array" ref="C61">((VLOOKUP($B$1,'Multipliers and Adjustments'!$A$70:$I$86,TRUNC(COLUMN(C$2)/5)+2,FALSE)*SUMIFS('IEA-MethaneAbatement'!$N:$N,'IEA-MethaneAbatement'!$O:$O,"&lt;"&amp;$B61,'IEA-MethaneAbatement'!$O:$O,"&gt;="&amp;$A61,'IEA-MethaneAbatement'!$M:$M,$B$1,'IEA-MethaneAbatement'!$B:$B,'Country Selector'!$A$2)+VLOOKUP($C$1,'Multipliers and Adjustments'!$A$70:$I$86,TRUNC(COLUMN(C$2)/5)+2,FALSE)*SUMIFS('IEA-MethaneAbatement'!$N:$N,'IEA-MethaneAbatement'!$O:$O,"&lt;"&amp;$B61,'IEA-MethaneAbatement'!$O:$O,"&gt;="&amp;$A61,'IEA-MethaneAbatement'!$M:$M,$C$1,'IEA-MethaneAbatement'!$B:$B,'Country Selector'!$A$2)+VLOOKUP($D$1,'Multipliers and Adjustments'!$A$70:$I$86,TRUNC(COLUMN(C$2)/5)+2,FALSE)*SUMIFS('IEA-MethaneAbatement'!$N:$N,'IEA-MethaneAbatement'!$O:$O,"&lt;"&amp;$B61,'IEA-MethaneAbatement'!$O:$O,"&gt;="&amp;$A61,'IEA-MethaneAbatement'!$M:$M,$D$1,'IEA-MethaneAbatement'!$B:$B,'Country Selector'!$A$2)))*(1+INDEX('EPA to IEA Scaling'!$F$8:$AO$8,,MATCH(C$2,'EPA to IEA Scaling'!$F$1:$AO$1,0)))</f>
        <v>0</v>
      </c>
      <c r="D61" cm="1">
        <f t="array" ref="D61">((VLOOKUP($B$1,'Multipliers and Adjustments'!$A$70:$I$86,TRUNC(COLUMN(D$2)/5)+2,FALSE)*SUMIFS('IEA-MethaneAbatement'!$N:$N,'IEA-MethaneAbatement'!$O:$O,"&lt;"&amp;$B61,'IEA-MethaneAbatement'!$O:$O,"&gt;="&amp;$A61,'IEA-MethaneAbatement'!$M:$M,$B$1,'IEA-MethaneAbatement'!$B:$B,'Country Selector'!$A$2)+VLOOKUP($C$1,'Multipliers and Adjustments'!$A$70:$I$86,TRUNC(COLUMN(D$2)/5)+2,FALSE)*SUMIFS('IEA-MethaneAbatement'!$N:$N,'IEA-MethaneAbatement'!$O:$O,"&lt;"&amp;$B61,'IEA-MethaneAbatement'!$O:$O,"&gt;="&amp;$A61,'IEA-MethaneAbatement'!$M:$M,$C$1,'IEA-MethaneAbatement'!$B:$B,'Country Selector'!$A$2)+VLOOKUP($D$1,'Multipliers and Adjustments'!$A$70:$I$86,TRUNC(COLUMN(D$2)/5)+2,FALSE)*SUMIFS('IEA-MethaneAbatement'!$N:$N,'IEA-MethaneAbatement'!$O:$O,"&lt;"&amp;$B61,'IEA-MethaneAbatement'!$O:$O,"&gt;="&amp;$A61,'IEA-MethaneAbatement'!$M:$M,$D$1,'IEA-MethaneAbatement'!$B:$B,'Country Selector'!$A$2)))*(1+INDEX('EPA to IEA Scaling'!$F$8:$AO$8,,MATCH(D$2,'EPA to IEA Scaling'!$F$1:$AO$1,0)))</f>
        <v>0</v>
      </c>
      <c r="E61" cm="1">
        <f t="array" ref="E61">((VLOOKUP($B$1,'Multipliers and Adjustments'!$A$70:$I$86,TRUNC(COLUMN(E$2)/5)+2,FALSE)*SUMIFS('IEA-MethaneAbatement'!$N:$N,'IEA-MethaneAbatement'!$O:$O,"&lt;"&amp;$B61,'IEA-MethaneAbatement'!$O:$O,"&gt;="&amp;$A61,'IEA-MethaneAbatement'!$M:$M,$B$1,'IEA-MethaneAbatement'!$B:$B,'Country Selector'!$A$2)+VLOOKUP($C$1,'Multipliers and Adjustments'!$A$70:$I$86,TRUNC(COLUMN(E$2)/5)+2,FALSE)*SUMIFS('IEA-MethaneAbatement'!$N:$N,'IEA-MethaneAbatement'!$O:$O,"&lt;"&amp;$B61,'IEA-MethaneAbatement'!$O:$O,"&gt;="&amp;$A61,'IEA-MethaneAbatement'!$M:$M,$C$1,'IEA-MethaneAbatement'!$B:$B,'Country Selector'!$A$2)+VLOOKUP($D$1,'Multipliers and Adjustments'!$A$70:$I$86,TRUNC(COLUMN(E$2)/5)+2,FALSE)*SUMIFS('IEA-MethaneAbatement'!$N:$N,'IEA-MethaneAbatement'!$O:$O,"&lt;"&amp;$B61,'IEA-MethaneAbatement'!$O:$O,"&gt;="&amp;$A61,'IEA-MethaneAbatement'!$M:$M,$D$1,'IEA-MethaneAbatement'!$B:$B,'Country Selector'!$A$2)))*(1+INDEX('EPA to IEA Scaling'!$F$8:$AO$8,,MATCH(E$2,'EPA to IEA Scaling'!$F$1:$AO$1,0)))</f>
        <v>0</v>
      </c>
      <c r="F61" cm="1">
        <f t="array" ref="F61">((VLOOKUP($B$1,'Multipliers and Adjustments'!$A$70:$I$86,TRUNC(COLUMN(F$2)/5)+2,FALSE)*SUMIFS('IEA-MethaneAbatement'!$N:$N,'IEA-MethaneAbatement'!$O:$O,"&lt;"&amp;$B61,'IEA-MethaneAbatement'!$O:$O,"&gt;="&amp;$A61,'IEA-MethaneAbatement'!$M:$M,$B$1,'IEA-MethaneAbatement'!$B:$B,'Country Selector'!$A$2)+VLOOKUP($C$1,'Multipliers and Adjustments'!$A$70:$I$86,TRUNC(COLUMN(F$2)/5)+2,FALSE)*SUMIFS('IEA-MethaneAbatement'!$N:$N,'IEA-MethaneAbatement'!$O:$O,"&lt;"&amp;$B61,'IEA-MethaneAbatement'!$O:$O,"&gt;="&amp;$A61,'IEA-MethaneAbatement'!$M:$M,$C$1,'IEA-MethaneAbatement'!$B:$B,'Country Selector'!$A$2)+VLOOKUP($D$1,'Multipliers and Adjustments'!$A$70:$I$86,TRUNC(COLUMN(F$2)/5)+2,FALSE)*SUMIFS('IEA-MethaneAbatement'!$N:$N,'IEA-MethaneAbatement'!$O:$O,"&lt;"&amp;$B61,'IEA-MethaneAbatement'!$O:$O,"&gt;="&amp;$A61,'IEA-MethaneAbatement'!$M:$M,$D$1,'IEA-MethaneAbatement'!$B:$B,'Country Selector'!$A$2)))*(1+INDEX('EPA to IEA Scaling'!$F$8:$AO$8,,MATCH(F$2,'EPA to IEA Scaling'!$F$1:$AO$1,0)))</f>
        <v>0</v>
      </c>
      <c r="G61" cm="1">
        <f t="array" ref="G61">((VLOOKUP($B$1,'Multipliers and Adjustments'!$A$70:$I$86,TRUNC(COLUMN(G$2)/5)+2,FALSE)*SUMIFS('IEA-MethaneAbatement'!$N:$N,'IEA-MethaneAbatement'!$O:$O,"&lt;"&amp;$B61,'IEA-MethaneAbatement'!$O:$O,"&gt;="&amp;$A61,'IEA-MethaneAbatement'!$M:$M,$B$1,'IEA-MethaneAbatement'!$B:$B,'Country Selector'!$A$2)+VLOOKUP($C$1,'Multipliers and Adjustments'!$A$70:$I$86,TRUNC(COLUMN(G$2)/5)+2,FALSE)*SUMIFS('IEA-MethaneAbatement'!$N:$N,'IEA-MethaneAbatement'!$O:$O,"&lt;"&amp;$B61,'IEA-MethaneAbatement'!$O:$O,"&gt;="&amp;$A61,'IEA-MethaneAbatement'!$M:$M,$C$1,'IEA-MethaneAbatement'!$B:$B,'Country Selector'!$A$2)+VLOOKUP($D$1,'Multipliers and Adjustments'!$A$70:$I$86,TRUNC(COLUMN(G$2)/5)+2,FALSE)*SUMIFS('IEA-MethaneAbatement'!$N:$N,'IEA-MethaneAbatement'!$O:$O,"&lt;"&amp;$B61,'IEA-MethaneAbatement'!$O:$O,"&gt;="&amp;$A61,'IEA-MethaneAbatement'!$M:$M,$D$1,'IEA-MethaneAbatement'!$B:$B,'Country Selector'!$A$2)))*(1+INDEX('EPA to IEA Scaling'!$F$8:$AO$8,,MATCH(G$2,'EPA to IEA Scaling'!$F$1:$AO$1,0)))</f>
        <v>0</v>
      </c>
      <c r="H61" s="31" cm="1">
        <f t="array" ref="H61">((VLOOKUP($B$1,'Multipliers and Adjustments'!$A$70:$I$86,TRUNC(COLUMN(H$2)/5)+2,FALSE)*SUMIFS('IEA-MethaneAbatement'!$N:$N,'IEA-MethaneAbatement'!$O:$O,"&lt;"&amp;$B61,'IEA-MethaneAbatement'!$O:$O,"&gt;="&amp;$A61,'IEA-MethaneAbatement'!$M:$M,$B$1,'IEA-MethaneAbatement'!$B:$B,'Country Selector'!$A$2)+VLOOKUP($C$1,'Multipliers and Adjustments'!$A$70:$I$86,TRUNC(COLUMN(H$2)/5)+2,FALSE)*SUMIFS('IEA-MethaneAbatement'!$N:$N,'IEA-MethaneAbatement'!$O:$O,"&lt;"&amp;$B61,'IEA-MethaneAbatement'!$O:$O,"&gt;="&amp;$A61,'IEA-MethaneAbatement'!$M:$M,$C$1,'IEA-MethaneAbatement'!$B:$B,'Country Selector'!$A$2)+VLOOKUP($D$1,'Multipliers and Adjustments'!$A$70:$I$86,TRUNC(COLUMN(H$2)/5)+2,FALSE)*SUMIFS('IEA-MethaneAbatement'!$N:$N,'IEA-MethaneAbatement'!$O:$O,"&lt;"&amp;$B61,'IEA-MethaneAbatement'!$O:$O,"&gt;="&amp;$A61,'IEA-MethaneAbatement'!$M:$M,$D$1,'IEA-MethaneAbatement'!$B:$B,'Country Selector'!$A$2)))*(1+INDEX('EPA to IEA Scaling'!$F$8:$AO$8,,MATCH(H$2,'EPA to IEA Scaling'!$F$1:$AO$1,0)))</f>
        <v>0</v>
      </c>
      <c r="I61" cm="1">
        <f t="array" ref="I61">((VLOOKUP($B$1,'Multipliers and Adjustments'!$A$70:$I$86,TRUNC(COLUMN(I$2)/5)+2,FALSE)*SUMIFS('IEA-MethaneAbatement'!$N:$N,'IEA-MethaneAbatement'!$O:$O,"&lt;"&amp;$B61,'IEA-MethaneAbatement'!$O:$O,"&gt;="&amp;$A61,'IEA-MethaneAbatement'!$M:$M,$B$1,'IEA-MethaneAbatement'!$B:$B,'Country Selector'!$A$2)+VLOOKUP($C$1,'Multipliers and Adjustments'!$A$70:$I$86,TRUNC(COLUMN(I$2)/5)+2,FALSE)*SUMIFS('IEA-MethaneAbatement'!$N:$N,'IEA-MethaneAbatement'!$O:$O,"&lt;"&amp;$B61,'IEA-MethaneAbatement'!$O:$O,"&gt;="&amp;$A61,'IEA-MethaneAbatement'!$M:$M,$C$1,'IEA-MethaneAbatement'!$B:$B,'Country Selector'!$A$2)+VLOOKUP($D$1,'Multipliers and Adjustments'!$A$70:$I$86,TRUNC(COLUMN(I$2)/5)+2,FALSE)*SUMIFS('IEA-MethaneAbatement'!$N:$N,'IEA-MethaneAbatement'!$O:$O,"&lt;"&amp;$B61,'IEA-MethaneAbatement'!$O:$O,"&gt;="&amp;$A61,'IEA-MethaneAbatement'!$M:$M,$D$1,'IEA-MethaneAbatement'!$B:$B,'Country Selector'!$A$2)))*(1+INDEX('EPA to IEA Scaling'!$F$8:$AO$8,,MATCH(I$2,'EPA to IEA Scaling'!$F$1:$AO$1,0)))</f>
        <v>0</v>
      </c>
      <c r="J61" cm="1">
        <f t="array" ref="J61">((VLOOKUP($B$1,'Multipliers and Adjustments'!$A$70:$I$86,TRUNC(COLUMN(J$2)/5)+2,FALSE)*SUMIFS('IEA-MethaneAbatement'!$N:$N,'IEA-MethaneAbatement'!$O:$O,"&lt;"&amp;$B61,'IEA-MethaneAbatement'!$O:$O,"&gt;="&amp;$A61,'IEA-MethaneAbatement'!$M:$M,$B$1,'IEA-MethaneAbatement'!$B:$B,'Country Selector'!$A$2)+VLOOKUP($C$1,'Multipliers and Adjustments'!$A$70:$I$86,TRUNC(COLUMN(J$2)/5)+2,FALSE)*SUMIFS('IEA-MethaneAbatement'!$N:$N,'IEA-MethaneAbatement'!$O:$O,"&lt;"&amp;$B61,'IEA-MethaneAbatement'!$O:$O,"&gt;="&amp;$A61,'IEA-MethaneAbatement'!$M:$M,$C$1,'IEA-MethaneAbatement'!$B:$B,'Country Selector'!$A$2)+VLOOKUP($D$1,'Multipliers and Adjustments'!$A$70:$I$86,TRUNC(COLUMN(J$2)/5)+2,FALSE)*SUMIFS('IEA-MethaneAbatement'!$N:$N,'IEA-MethaneAbatement'!$O:$O,"&lt;"&amp;$B61,'IEA-MethaneAbatement'!$O:$O,"&gt;="&amp;$A61,'IEA-MethaneAbatement'!$M:$M,$D$1,'IEA-MethaneAbatement'!$B:$B,'Country Selector'!$A$2)))*(1+INDEX('EPA to IEA Scaling'!$F$8:$AO$8,,MATCH(J$2,'EPA to IEA Scaling'!$F$1:$AO$1,0)))</f>
        <v>0</v>
      </c>
      <c r="K61" cm="1">
        <f t="array" ref="K61">((VLOOKUP($B$1,'Multipliers and Adjustments'!$A$70:$I$86,TRUNC(COLUMN(K$2)/5)+2,FALSE)*SUMIFS('IEA-MethaneAbatement'!$N:$N,'IEA-MethaneAbatement'!$O:$O,"&lt;"&amp;$B61,'IEA-MethaneAbatement'!$O:$O,"&gt;="&amp;$A61,'IEA-MethaneAbatement'!$M:$M,$B$1,'IEA-MethaneAbatement'!$B:$B,'Country Selector'!$A$2)+VLOOKUP($C$1,'Multipliers and Adjustments'!$A$70:$I$86,TRUNC(COLUMN(K$2)/5)+2,FALSE)*SUMIFS('IEA-MethaneAbatement'!$N:$N,'IEA-MethaneAbatement'!$O:$O,"&lt;"&amp;$B61,'IEA-MethaneAbatement'!$O:$O,"&gt;="&amp;$A61,'IEA-MethaneAbatement'!$M:$M,$C$1,'IEA-MethaneAbatement'!$B:$B,'Country Selector'!$A$2)+VLOOKUP($D$1,'Multipliers and Adjustments'!$A$70:$I$86,TRUNC(COLUMN(K$2)/5)+2,FALSE)*SUMIFS('IEA-MethaneAbatement'!$N:$N,'IEA-MethaneAbatement'!$O:$O,"&lt;"&amp;$B61,'IEA-MethaneAbatement'!$O:$O,"&gt;="&amp;$A61,'IEA-MethaneAbatement'!$M:$M,$D$1,'IEA-MethaneAbatement'!$B:$B,'Country Selector'!$A$2)))*(1+INDEX('EPA to IEA Scaling'!$F$8:$AO$8,,MATCH(K$2,'EPA to IEA Scaling'!$F$1:$AO$1,0)))</f>
        <v>0</v>
      </c>
      <c r="L61" cm="1">
        <f t="array" ref="L61">((VLOOKUP($B$1,'Multipliers and Adjustments'!$A$70:$I$86,TRUNC(COLUMN(L$2)/5)+2,FALSE)*SUMIFS('IEA-MethaneAbatement'!$N:$N,'IEA-MethaneAbatement'!$O:$O,"&lt;"&amp;$B61,'IEA-MethaneAbatement'!$O:$O,"&gt;="&amp;$A61,'IEA-MethaneAbatement'!$M:$M,$B$1,'IEA-MethaneAbatement'!$B:$B,'Country Selector'!$A$2)+VLOOKUP($C$1,'Multipliers and Adjustments'!$A$70:$I$86,TRUNC(COLUMN(L$2)/5)+2,FALSE)*SUMIFS('IEA-MethaneAbatement'!$N:$N,'IEA-MethaneAbatement'!$O:$O,"&lt;"&amp;$B61,'IEA-MethaneAbatement'!$O:$O,"&gt;="&amp;$A61,'IEA-MethaneAbatement'!$M:$M,$C$1,'IEA-MethaneAbatement'!$B:$B,'Country Selector'!$A$2)+VLOOKUP($D$1,'Multipliers and Adjustments'!$A$70:$I$86,TRUNC(COLUMN(L$2)/5)+2,FALSE)*SUMIFS('IEA-MethaneAbatement'!$N:$N,'IEA-MethaneAbatement'!$O:$O,"&lt;"&amp;$B61,'IEA-MethaneAbatement'!$O:$O,"&gt;="&amp;$A61,'IEA-MethaneAbatement'!$M:$M,$D$1,'IEA-MethaneAbatement'!$B:$B,'Country Selector'!$A$2)))*(1+INDEX('EPA to IEA Scaling'!$F$8:$AO$8,,MATCH(L$2,'EPA to IEA Scaling'!$F$1:$AO$1,0)))</f>
        <v>0</v>
      </c>
      <c r="M61" s="31" cm="1">
        <f t="array" ref="M61">((VLOOKUP($B$1,'Multipliers and Adjustments'!$A$70:$I$86,TRUNC(COLUMN(M$2)/5)+2,FALSE)*SUMIFS('IEA-MethaneAbatement'!$N:$N,'IEA-MethaneAbatement'!$O:$O,"&lt;"&amp;$B61,'IEA-MethaneAbatement'!$O:$O,"&gt;="&amp;$A61,'IEA-MethaneAbatement'!$M:$M,$B$1,'IEA-MethaneAbatement'!$B:$B,'Country Selector'!$A$2)+VLOOKUP($C$1,'Multipliers and Adjustments'!$A$70:$I$86,TRUNC(COLUMN(M$2)/5)+2,FALSE)*SUMIFS('IEA-MethaneAbatement'!$N:$N,'IEA-MethaneAbatement'!$O:$O,"&lt;"&amp;$B61,'IEA-MethaneAbatement'!$O:$O,"&gt;="&amp;$A61,'IEA-MethaneAbatement'!$M:$M,$C$1,'IEA-MethaneAbatement'!$B:$B,'Country Selector'!$A$2)+VLOOKUP($D$1,'Multipliers and Adjustments'!$A$70:$I$86,TRUNC(COLUMN(M$2)/5)+2,FALSE)*SUMIFS('IEA-MethaneAbatement'!$N:$N,'IEA-MethaneAbatement'!$O:$O,"&lt;"&amp;$B61,'IEA-MethaneAbatement'!$O:$O,"&gt;="&amp;$A61,'IEA-MethaneAbatement'!$M:$M,$D$1,'IEA-MethaneAbatement'!$B:$B,'Country Selector'!$A$2)))*(1+INDEX('EPA to IEA Scaling'!$F$8:$AO$8,,MATCH(M$2,'EPA to IEA Scaling'!$F$1:$AO$1,0)))</f>
        <v>0</v>
      </c>
      <c r="N61" cm="1">
        <f t="array" ref="N61">((VLOOKUP($B$1,'Multipliers and Adjustments'!$A$70:$I$86,TRUNC(COLUMN(N$2)/5)+2,FALSE)*SUMIFS('IEA-MethaneAbatement'!$N:$N,'IEA-MethaneAbatement'!$O:$O,"&lt;"&amp;$B61,'IEA-MethaneAbatement'!$O:$O,"&gt;="&amp;$A61,'IEA-MethaneAbatement'!$M:$M,$B$1,'IEA-MethaneAbatement'!$B:$B,'Country Selector'!$A$2)+VLOOKUP($C$1,'Multipliers and Adjustments'!$A$70:$I$86,TRUNC(COLUMN(N$2)/5)+2,FALSE)*SUMIFS('IEA-MethaneAbatement'!$N:$N,'IEA-MethaneAbatement'!$O:$O,"&lt;"&amp;$B61,'IEA-MethaneAbatement'!$O:$O,"&gt;="&amp;$A61,'IEA-MethaneAbatement'!$M:$M,$C$1,'IEA-MethaneAbatement'!$B:$B,'Country Selector'!$A$2)+VLOOKUP($D$1,'Multipliers and Adjustments'!$A$70:$I$86,TRUNC(COLUMN(N$2)/5)+2,FALSE)*SUMIFS('IEA-MethaneAbatement'!$N:$N,'IEA-MethaneAbatement'!$O:$O,"&lt;"&amp;$B61,'IEA-MethaneAbatement'!$O:$O,"&gt;="&amp;$A61,'IEA-MethaneAbatement'!$M:$M,$D$1,'IEA-MethaneAbatement'!$B:$B,'Country Selector'!$A$2)))*(1+INDEX('EPA to IEA Scaling'!$F$8:$AO$8,,MATCH(N$2,'EPA to IEA Scaling'!$F$1:$AO$1,0)))</f>
        <v>0</v>
      </c>
      <c r="O61" cm="1">
        <f t="array" ref="O61">((VLOOKUP($B$1,'Multipliers and Adjustments'!$A$70:$I$86,TRUNC(COLUMN(O$2)/5)+2,FALSE)*SUMIFS('IEA-MethaneAbatement'!$N:$N,'IEA-MethaneAbatement'!$O:$O,"&lt;"&amp;$B61,'IEA-MethaneAbatement'!$O:$O,"&gt;="&amp;$A61,'IEA-MethaneAbatement'!$M:$M,$B$1,'IEA-MethaneAbatement'!$B:$B,'Country Selector'!$A$2)+VLOOKUP($C$1,'Multipliers and Adjustments'!$A$70:$I$86,TRUNC(COLUMN(O$2)/5)+2,FALSE)*SUMIFS('IEA-MethaneAbatement'!$N:$N,'IEA-MethaneAbatement'!$O:$O,"&lt;"&amp;$B61,'IEA-MethaneAbatement'!$O:$O,"&gt;="&amp;$A61,'IEA-MethaneAbatement'!$M:$M,$C$1,'IEA-MethaneAbatement'!$B:$B,'Country Selector'!$A$2)+VLOOKUP($D$1,'Multipliers and Adjustments'!$A$70:$I$86,TRUNC(COLUMN(O$2)/5)+2,FALSE)*SUMIFS('IEA-MethaneAbatement'!$N:$N,'IEA-MethaneAbatement'!$O:$O,"&lt;"&amp;$B61,'IEA-MethaneAbatement'!$O:$O,"&gt;="&amp;$A61,'IEA-MethaneAbatement'!$M:$M,$D$1,'IEA-MethaneAbatement'!$B:$B,'Country Selector'!$A$2)))*(1+INDEX('EPA to IEA Scaling'!$F$8:$AO$8,,MATCH(O$2,'EPA to IEA Scaling'!$F$1:$AO$1,0)))</f>
        <v>0</v>
      </c>
      <c r="P61" cm="1">
        <f t="array" ref="P61">((VLOOKUP($B$1,'Multipliers and Adjustments'!$A$70:$I$86,TRUNC(COLUMN(P$2)/5)+2,FALSE)*SUMIFS('IEA-MethaneAbatement'!$N:$N,'IEA-MethaneAbatement'!$O:$O,"&lt;"&amp;$B61,'IEA-MethaneAbatement'!$O:$O,"&gt;="&amp;$A61,'IEA-MethaneAbatement'!$M:$M,$B$1,'IEA-MethaneAbatement'!$B:$B,'Country Selector'!$A$2)+VLOOKUP($C$1,'Multipliers and Adjustments'!$A$70:$I$86,TRUNC(COLUMN(P$2)/5)+2,FALSE)*SUMIFS('IEA-MethaneAbatement'!$N:$N,'IEA-MethaneAbatement'!$O:$O,"&lt;"&amp;$B61,'IEA-MethaneAbatement'!$O:$O,"&gt;="&amp;$A61,'IEA-MethaneAbatement'!$M:$M,$C$1,'IEA-MethaneAbatement'!$B:$B,'Country Selector'!$A$2)+VLOOKUP($D$1,'Multipliers and Adjustments'!$A$70:$I$86,TRUNC(COLUMN(P$2)/5)+2,FALSE)*SUMIFS('IEA-MethaneAbatement'!$N:$N,'IEA-MethaneAbatement'!$O:$O,"&lt;"&amp;$B61,'IEA-MethaneAbatement'!$O:$O,"&gt;="&amp;$A61,'IEA-MethaneAbatement'!$M:$M,$D$1,'IEA-MethaneAbatement'!$B:$B,'Country Selector'!$A$2)))*(1+INDEX('EPA to IEA Scaling'!$F$8:$AO$8,,MATCH(P$2,'EPA to IEA Scaling'!$F$1:$AO$1,0)))</f>
        <v>0</v>
      </c>
      <c r="Q61" cm="1">
        <f t="array" ref="Q61">((VLOOKUP($B$1,'Multipliers and Adjustments'!$A$70:$I$86,TRUNC(COLUMN(Q$2)/5)+2,FALSE)*SUMIFS('IEA-MethaneAbatement'!$N:$N,'IEA-MethaneAbatement'!$O:$O,"&lt;"&amp;$B61,'IEA-MethaneAbatement'!$O:$O,"&gt;="&amp;$A61,'IEA-MethaneAbatement'!$M:$M,$B$1,'IEA-MethaneAbatement'!$B:$B,'Country Selector'!$A$2)+VLOOKUP($C$1,'Multipliers and Adjustments'!$A$70:$I$86,TRUNC(COLUMN(Q$2)/5)+2,FALSE)*SUMIFS('IEA-MethaneAbatement'!$N:$N,'IEA-MethaneAbatement'!$O:$O,"&lt;"&amp;$B61,'IEA-MethaneAbatement'!$O:$O,"&gt;="&amp;$A61,'IEA-MethaneAbatement'!$M:$M,$C$1,'IEA-MethaneAbatement'!$B:$B,'Country Selector'!$A$2)+VLOOKUP($D$1,'Multipliers and Adjustments'!$A$70:$I$86,TRUNC(COLUMN(Q$2)/5)+2,FALSE)*SUMIFS('IEA-MethaneAbatement'!$N:$N,'IEA-MethaneAbatement'!$O:$O,"&lt;"&amp;$B61,'IEA-MethaneAbatement'!$O:$O,"&gt;="&amp;$A61,'IEA-MethaneAbatement'!$M:$M,$D$1,'IEA-MethaneAbatement'!$B:$B,'Country Selector'!$A$2)))*(1+INDEX('EPA to IEA Scaling'!$F$8:$AO$8,,MATCH(Q$2,'EPA to IEA Scaling'!$F$1:$AO$1,0)))</f>
        <v>0</v>
      </c>
      <c r="R61" s="31" cm="1">
        <f t="array" ref="R61">((VLOOKUP($B$1,'Multipliers and Adjustments'!$A$70:$I$86,TRUNC(COLUMN(R$2)/5)+2,FALSE)*SUMIFS('IEA-MethaneAbatement'!$N:$N,'IEA-MethaneAbatement'!$O:$O,"&lt;"&amp;$B61,'IEA-MethaneAbatement'!$O:$O,"&gt;="&amp;$A61,'IEA-MethaneAbatement'!$M:$M,$B$1,'IEA-MethaneAbatement'!$B:$B,'Country Selector'!$A$2)+VLOOKUP($C$1,'Multipliers and Adjustments'!$A$70:$I$86,TRUNC(COLUMN(R$2)/5)+2,FALSE)*SUMIFS('IEA-MethaneAbatement'!$N:$N,'IEA-MethaneAbatement'!$O:$O,"&lt;"&amp;$B61,'IEA-MethaneAbatement'!$O:$O,"&gt;="&amp;$A61,'IEA-MethaneAbatement'!$M:$M,$C$1,'IEA-MethaneAbatement'!$B:$B,'Country Selector'!$A$2)+VLOOKUP($D$1,'Multipliers and Adjustments'!$A$70:$I$86,TRUNC(COLUMN(R$2)/5)+2,FALSE)*SUMIFS('IEA-MethaneAbatement'!$N:$N,'IEA-MethaneAbatement'!$O:$O,"&lt;"&amp;$B61,'IEA-MethaneAbatement'!$O:$O,"&gt;="&amp;$A61,'IEA-MethaneAbatement'!$M:$M,$D$1,'IEA-MethaneAbatement'!$B:$B,'Country Selector'!$A$2)))*(1+INDEX('EPA to IEA Scaling'!$F$8:$AO$8,,MATCH(R$2,'EPA to IEA Scaling'!$F$1:$AO$1,0)))</f>
        <v>0</v>
      </c>
      <c r="S61" cm="1">
        <f t="array" ref="S61">((VLOOKUP($B$1,'Multipliers and Adjustments'!$A$70:$I$86,TRUNC(COLUMN(S$2)/5)+2,FALSE)*SUMIFS('IEA-MethaneAbatement'!$N:$N,'IEA-MethaneAbatement'!$O:$O,"&lt;"&amp;$B61,'IEA-MethaneAbatement'!$O:$O,"&gt;="&amp;$A61,'IEA-MethaneAbatement'!$M:$M,$B$1,'IEA-MethaneAbatement'!$B:$B,'Country Selector'!$A$2)+VLOOKUP($C$1,'Multipliers and Adjustments'!$A$70:$I$86,TRUNC(COLUMN(S$2)/5)+2,FALSE)*SUMIFS('IEA-MethaneAbatement'!$N:$N,'IEA-MethaneAbatement'!$O:$O,"&lt;"&amp;$B61,'IEA-MethaneAbatement'!$O:$O,"&gt;="&amp;$A61,'IEA-MethaneAbatement'!$M:$M,$C$1,'IEA-MethaneAbatement'!$B:$B,'Country Selector'!$A$2)+VLOOKUP($D$1,'Multipliers and Adjustments'!$A$70:$I$86,TRUNC(COLUMN(S$2)/5)+2,FALSE)*SUMIFS('IEA-MethaneAbatement'!$N:$N,'IEA-MethaneAbatement'!$O:$O,"&lt;"&amp;$B61,'IEA-MethaneAbatement'!$O:$O,"&gt;="&amp;$A61,'IEA-MethaneAbatement'!$M:$M,$D$1,'IEA-MethaneAbatement'!$B:$B,'Country Selector'!$A$2)))*(1+INDEX('EPA to IEA Scaling'!$F$8:$AO$8,,MATCH(S$2,'EPA to IEA Scaling'!$F$1:$AO$1,0)))</f>
        <v>0</v>
      </c>
      <c r="T61" cm="1">
        <f t="array" ref="T61">((VLOOKUP($B$1,'Multipliers and Adjustments'!$A$70:$I$86,TRUNC(COLUMN(T$2)/5)+2,FALSE)*SUMIFS('IEA-MethaneAbatement'!$N:$N,'IEA-MethaneAbatement'!$O:$O,"&lt;"&amp;$B61,'IEA-MethaneAbatement'!$O:$O,"&gt;="&amp;$A61,'IEA-MethaneAbatement'!$M:$M,$B$1,'IEA-MethaneAbatement'!$B:$B,'Country Selector'!$A$2)+VLOOKUP($C$1,'Multipliers and Adjustments'!$A$70:$I$86,TRUNC(COLUMN(T$2)/5)+2,FALSE)*SUMIFS('IEA-MethaneAbatement'!$N:$N,'IEA-MethaneAbatement'!$O:$O,"&lt;"&amp;$B61,'IEA-MethaneAbatement'!$O:$O,"&gt;="&amp;$A61,'IEA-MethaneAbatement'!$M:$M,$C$1,'IEA-MethaneAbatement'!$B:$B,'Country Selector'!$A$2)+VLOOKUP($D$1,'Multipliers and Adjustments'!$A$70:$I$86,TRUNC(COLUMN(T$2)/5)+2,FALSE)*SUMIFS('IEA-MethaneAbatement'!$N:$N,'IEA-MethaneAbatement'!$O:$O,"&lt;"&amp;$B61,'IEA-MethaneAbatement'!$O:$O,"&gt;="&amp;$A61,'IEA-MethaneAbatement'!$M:$M,$D$1,'IEA-MethaneAbatement'!$B:$B,'Country Selector'!$A$2)))*(1+INDEX('EPA to IEA Scaling'!$F$8:$AO$8,,MATCH(T$2,'EPA to IEA Scaling'!$F$1:$AO$1,0)))</f>
        <v>0</v>
      </c>
      <c r="U61" cm="1">
        <f t="array" ref="U61">((VLOOKUP($B$1,'Multipliers and Adjustments'!$A$70:$I$86,TRUNC(COLUMN(U$2)/5)+2,FALSE)*SUMIFS('IEA-MethaneAbatement'!$N:$N,'IEA-MethaneAbatement'!$O:$O,"&lt;"&amp;$B61,'IEA-MethaneAbatement'!$O:$O,"&gt;="&amp;$A61,'IEA-MethaneAbatement'!$M:$M,$B$1,'IEA-MethaneAbatement'!$B:$B,'Country Selector'!$A$2)+VLOOKUP($C$1,'Multipliers and Adjustments'!$A$70:$I$86,TRUNC(COLUMN(U$2)/5)+2,FALSE)*SUMIFS('IEA-MethaneAbatement'!$N:$N,'IEA-MethaneAbatement'!$O:$O,"&lt;"&amp;$B61,'IEA-MethaneAbatement'!$O:$O,"&gt;="&amp;$A61,'IEA-MethaneAbatement'!$M:$M,$C$1,'IEA-MethaneAbatement'!$B:$B,'Country Selector'!$A$2)+VLOOKUP($D$1,'Multipliers and Adjustments'!$A$70:$I$86,TRUNC(COLUMN(U$2)/5)+2,FALSE)*SUMIFS('IEA-MethaneAbatement'!$N:$N,'IEA-MethaneAbatement'!$O:$O,"&lt;"&amp;$B61,'IEA-MethaneAbatement'!$O:$O,"&gt;="&amp;$A61,'IEA-MethaneAbatement'!$M:$M,$D$1,'IEA-MethaneAbatement'!$B:$B,'Country Selector'!$A$2)))*(1+INDEX('EPA to IEA Scaling'!$F$8:$AO$8,,MATCH(U$2,'EPA to IEA Scaling'!$F$1:$AO$1,0)))</f>
        <v>0</v>
      </c>
      <c r="V61" cm="1">
        <f t="array" ref="V61">((VLOOKUP($B$1,'Multipliers and Adjustments'!$A$70:$I$86,TRUNC(COLUMN(V$2)/5)+2,FALSE)*SUMIFS('IEA-MethaneAbatement'!$N:$N,'IEA-MethaneAbatement'!$O:$O,"&lt;"&amp;$B61,'IEA-MethaneAbatement'!$O:$O,"&gt;="&amp;$A61,'IEA-MethaneAbatement'!$M:$M,$B$1,'IEA-MethaneAbatement'!$B:$B,'Country Selector'!$A$2)+VLOOKUP($C$1,'Multipliers and Adjustments'!$A$70:$I$86,TRUNC(COLUMN(V$2)/5)+2,FALSE)*SUMIFS('IEA-MethaneAbatement'!$N:$N,'IEA-MethaneAbatement'!$O:$O,"&lt;"&amp;$B61,'IEA-MethaneAbatement'!$O:$O,"&gt;="&amp;$A61,'IEA-MethaneAbatement'!$M:$M,$C$1,'IEA-MethaneAbatement'!$B:$B,'Country Selector'!$A$2)+VLOOKUP($D$1,'Multipliers and Adjustments'!$A$70:$I$86,TRUNC(COLUMN(V$2)/5)+2,FALSE)*SUMIFS('IEA-MethaneAbatement'!$N:$N,'IEA-MethaneAbatement'!$O:$O,"&lt;"&amp;$B61,'IEA-MethaneAbatement'!$O:$O,"&gt;="&amp;$A61,'IEA-MethaneAbatement'!$M:$M,$D$1,'IEA-MethaneAbatement'!$B:$B,'Country Selector'!$A$2)))*(1+INDEX('EPA to IEA Scaling'!$F$8:$AO$8,,MATCH(V$2,'EPA to IEA Scaling'!$F$1:$AO$1,0)))</f>
        <v>0</v>
      </c>
      <c r="W61" s="31" cm="1">
        <f t="array" ref="W61">((VLOOKUP($B$1,'Multipliers and Adjustments'!$A$70:$I$86,TRUNC(COLUMN(W$2)/5)+2,FALSE)*SUMIFS('IEA-MethaneAbatement'!$N:$N,'IEA-MethaneAbatement'!$O:$O,"&lt;"&amp;$B61,'IEA-MethaneAbatement'!$O:$O,"&gt;="&amp;$A61,'IEA-MethaneAbatement'!$M:$M,$B$1,'IEA-MethaneAbatement'!$B:$B,'Country Selector'!$A$2)+VLOOKUP($C$1,'Multipliers and Adjustments'!$A$70:$I$86,TRUNC(COLUMN(W$2)/5)+2,FALSE)*SUMIFS('IEA-MethaneAbatement'!$N:$N,'IEA-MethaneAbatement'!$O:$O,"&lt;"&amp;$B61,'IEA-MethaneAbatement'!$O:$O,"&gt;="&amp;$A61,'IEA-MethaneAbatement'!$M:$M,$C$1,'IEA-MethaneAbatement'!$B:$B,'Country Selector'!$A$2)+VLOOKUP($D$1,'Multipliers and Adjustments'!$A$70:$I$86,TRUNC(COLUMN(W$2)/5)+2,FALSE)*SUMIFS('IEA-MethaneAbatement'!$N:$N,'IEA-MethaneAbatement'!$O:$O,"&lt;"&amp;$B61,'IEA-MethaneAbatement'!$O:$O,"&gt;="&amp;$A61,'IEA-MethaneAbatement'!$M:$M,$D$1,'IEA-MethaneAbatement'!$B:$B,'Country Selector'!$A$2)))*(1+INDEX('EPA to IEA Scaling'!$F$8:$AO$8,,MATCH(W$2,'EPA to IEA Scaling'!$F$1:$AO$1,0)))</f>
        <v>0</v>
      </c>
      <c r="X61" cm="1">
        <f t="array" ref="X61">((VLOOKUP($B$1,'Multipliers and Adjustments'!$A$70:$I$86,TRUNC(COLUMN(X$2)/5)+2,FALSE)*SUMIFS('IEA-MethaneAbatement'!$N:$N,'IEA-MethaneAbatement'!$O:$O,"&lt;"&amp;$B61,'IEA-MethaneAbatement'!$O:$O,"&gt;="&amp;$A61,'IEA-MethaneAbatement'!$M:$M,$B$1,'IEA-MethaneAbatement'!$B:$B,'Country Selector'!$A$2)+VLOOKUP($C$1,'Multipliers and Adjustments'!$A$70:$I$86,TRUNC(COLUMN(X$2)/5)+2,FALSE)*SUMIFS('IEA-MethaneAbatement'!$N:$N,'IEA-MethaneAbatement'!$O:$O,"&lt;"&amp;$B61,'IEA-MethaneAbatement'!$O:$O,"&gt;="&amp;$A61,'IEA-MethaneAbatement'!$M:$M,$C$1,'IEA-MethaneAbatement'!$B:$B,'Country Selector'!$A$2)+VLOOKUP($D$1,'Multipliers and Adjustments'!$A$70:$I$86,TRUNC(COLUMN(X$2)/5)+2,FALSE)*SUMIFS('IEA-MethaneAbatement'!$N:$N,'IEA-MethaneAbatement'!$O:$O,"&lt;"&amp;$B61,'IEA-MethaneAbatement'!$O:$O,"&gt;="&amp;$A61,'IEA-MethaneAbatement'!$M:$M,$D$1,'IEA-MethaneAbatement'!$B:$B,'Country Selector'!$A$2)))*(1+INDEX('EPA to IEA Scaling'!$F$8:$AO$8,,MATCH(X$2,'EPA to IEA Scaling'!$F$1:$AO$1,0)))</f>
        <v>0</v>
      </c>
      <c r="Y61" cm="1">
        <f t="array" ref="Y61">((VLOOKUP($B$1,'Multipliers and Adjustments'!$A$70:$I$86,TRUNC(COLUMN(Y$2)/5)+2,FALSE)*SUMIFS('IEA-MethaneAbatement'!$N:$N,'IEA-MethaneAbatement'!$O:$O,"&lt;"&amp;$B61,'IEA-MethaneAbatement'!$O:$O,"&gt;="&amp;$A61,'IEA-MethaneAbatement'!$M:$M,$B$1,'IEA-MethaneAbatement'!$B:$B,'Country Selector'!$A$2)+VLOOKUP($C$1,'Multipliers and Adjustments'!$A$70:$I$86,TRUNC(COLUMN(Y$2)/5)+2,FALSE)*SUMIFS('IEA-MethaneAbatement'!$N:$N,'IEA-MethaneAbatement'!$O:$O,"&lt;"&amp;$B61,'IEA-MethaneAbatement'!$O:$O,"&gt;="&amp;$A61,'IEA-MethaneAbatement'!$M:$M,$C$1,'IEA-MethaneAbatement'!$B:$B,'Country Selector'!$A$2)+VLOOKUP($D$1,'Multipliers and Adjustments'!$A$70:$I$86,TRUNC(COLUMN(Y$2)/5)+2,FALSE)*SUMIFS('IEA-MethaneAbatement'!$N:$N,'IEA-MethaneAbatement'!$O:$O,"&lt;"&amp;$B61,'IEA-MethaneAbatement'!$O:$O,"&gt;="&amp;$A61,'IEA-MethaneAbatement'!$M:$M,$D$1,'IEA-MethaneAbatement'!$B:$B,'Country Selector'!$A$2)))*(1+INDEX('EPA to IEA Scaling'!$F$8:$AO$8,,MATCH(Y$2,'EPA to IEA Scaling'!$F$1:$AO$1,0)))</f>
        <v>0</v>
      </c>
      <c r="Z61" cm="1">
        <f t="array" ref="Z61">((VLOOKUP($B$1,'Multipliers and Adjustments'!$A$70:$I$86,TRUNC(COLUMN(Z$2)/5)+2,FALSE)*SUMIFS('IEA-MethaneAbatement'!$N:$N,'IEA-MethaneAbatement'!$O:$O,"&lt;"&amp;$B61,'IEA-MethaneAbatement'!$O:$O,"&gt;="&amp;$A61,'IEA-MethaneAbatement'!$M:$M,$B$1,'IEA-MethaneAbatement'!$B:$B,'Country Selector'!$A$2)+VLOOKUP($C$1,'Multipliers and Adjustments'!$A$70:$I$86,TRUNC(COLUMN(Z$2)/5)+2,FALSE)*SUMIFS('IEA-MethaneAbatement'!$N:$N,'IEA-MethaneAbatement'!$O:$O,"&lt;"&amp;$B61,'IEA-MethaneAbatement'!$O:$O,"&gt;="&amp;$A61,'IEA-MethaneAbatement'!$M:$M,$C$1,'IEA-MethaneAbatement'!$B:$B,'Country Selector'!$A$2)+VLOOKUP($D$1,'Multipliers and Adjustments'!$A$70:$I$86,TRUNC(COLUMN(Z$2)/5)+2,FALSE)*SUMIFS('IEA-MethaneAbatement'!$N:$N,'IEA-MethaneAbatement'!$O:$O,"&lt;"&amp;$B61,'IEA-MethaneAbatement'!$O:$O,"&gt;="&amp;$A61,'IEA-MethaneAbatement'!$M:$M,$D$1,'IEA-MethaneAbatement'!$B:$B,'Country Selector'!$A$2)))*(1+INDEX('EPA to IEA Scaling'!$F$8:$AO$8,,MATCH(Z$2,'EPA to IEA Scaling'!$F$1:$AO$1,0)))</f>
        <v>0</v>
      </c>
      <c r="AA61" cm="1">
        <f t="array" ref="AA61">((VLOOKUP($B$1,'Multipliers and Adjustments'!$A$70:$I$86,TRUNC(COLUMN(AA$2)/5)+2,FALSE)*SUMIFS('IEA-MethaneAbatement'!$N:$N,'IEA-MethaneAbatement'!$O:$O,"&lt;"&amp;$B61,'IEA-MethaneAbatement'!$O:$O,"&gt;="&amp;$A61,'IEA-MethaneAbatement'!$M:$M,$B$1,'IEA-MethaneAbatement'!$B:$B,'Country Selector'!$A$2)+VLOOKUP($C$1,'Multipliers and Adjustments'!$A$70:$I$86,TRUNC(COLUMN(AA$2)/5)+2,FALSE)*SUMIFS('IEA-MethaneAbatement'!$N:$N,'IEA-MethaneAbatement'!$O:$O,"&lt;"&amp;$B61,'IEA-MethaneAbatement'!$O:$O,"&gt;="&amp;$A61,'IEA-MethaneAbatement'!$M:$M,$C$1,'IEA-MethaneAbatement'!$B:$B,'Country Selector'!$A$2)+VLOOKUP($D$1,'Multipliers and Adjustments'!$A$70:$I$86,TRUNC(COLUMN(AA$2)/5)+2,FALSE)*SUMIFS('IEA-MethaneAbatement'!$N:$N,'IEA-MethaneAbatement'!$O:$O,"&lt;"&amp;$B61,'IEA-MethaneAbatement'!$O:$O,"&gt;="&amp;$A61,'IEA-MethaneAbatement'!$M:$M,$D$1,'IEA-MethaneAbatement'!$B:$B,'Country Selector'!$A$2)))*(1+INDEX('EPA to IEA Scaling'!$F$8:$AO$8,,MATCH(AA$2,'EPA to IEA Scaling'!$F$1:$AO$1,0)))</f>
        <v>0</v>
      </c>
      <c r="AB61" s="31" cm="1">
        <f t="array" ref="AB61">((VLOOKUP($B$1,'Multipliers and Adjustments'!$A$70:$I$86,TRUNC(COLUMN(AB$2)/5)+2,FALSE)*SUMIFS('IEA-MethaneAbatement'!$N:$N,'IEA-MethaneAbatement'!$O:$O,"&lt;"&amp;$B61,'IEA-MethaneAbatement'!$O:$O,"&gt;="&amp;$A61,'IEA-MethaneAbatement'!$M:$M,$B$1,'IEA-MethaneAbatement'!$B:$B,'Country Selector'!$A$2)+VLOOKUP($C$1,'Multipliers and Adjustments'!$A$70:$I$86,TRUNC(COLUMN(AB$2)/5)+2,FALSE)*SUMIFS('IEA-MethaneAbatement'!$N:$N,'IEA-MethaneAbatement'!$O:$O,"&lt;"&amp;$B61,'IEA-MethaneAbatement'!$O:$O,"&gt;="&amp;$A61,'IEA-MethaneAbatement'!$M:$M,$C$1,'IEA-MethaneAbatement'!$B:$B,'Country Selector'!$A$2)+VLOOKUP($D$1,'Multipliers and Adjustments'!$A$70:$I$86,TRUNC(COLUMN(AB$2)/5)+2,FALSE)*SUMIFS('IEA-MethaneAbatement'!$N:$N,'IEA-MethaneAbatement'!$O:$O,"&lt;"&amp;$B61,'IEA-MethaneAbatement'!$O:$O,"&gt;="&amp;$A61,'IEA-MethaneAbatement'!$M:$M,$D$1,'IEA-MethaneAbatement'!$B:$B,'Country Selector'!$A$2)))*(1+INDEX('EPA to IEA Scaling'!$F$8:$AO$8,,MATCH(AB$2,'EPA to IEA Scaling'!$F$1:$AO$1,0)))</f>
        <v>0</v>
      </c>
      <c r="AC61" cm="1">
        <f t="array" ref="AC61">((VLOOKUP($B$1,'Multipliers and Adjustments'!$A$70:$I$86,TRUNC(COLUMN(AC$2)/5)+2,FALSE)*SUMIFS('IEA-MethaneAbatement'!$N:$N,'IEA-MethaneAbatement'!$O:$O,"&lt;"&amp;$B61,'IEA-MethaneAbatement'!$O:$O,"&gt;="&amp;$A61,'IEA-MethaneAbatement'!$M:$M,$B$1,'IEA-MethaneAbatement'!$B:$B,'Country Selector'!$A$2)+VLOOKUP($C$1,'Multipliers and Adjustments'!$A$70:$I$86,TRUNC(COLUMN(AC$2)/5)+2,FALSE)*SUMIFS('IEA-MethaneAbatement'!$N:$N,'IEA-MethaneAbatement'!$O:$O,"&lt;"&amp;$B61,'IEA-MethaneAbatement'!$O:$O,"&gt;="&amp;$A61,'IEA-MethaneAbatement'!$M:$M,$C$1,'IEA-MethaneAbatement'!$B:$B,'Country Selector'!$A$2)+VLOOKUP($D$1,'Multipliers and Adjustments'!$A$70:$I$86,TRUNC(COLUMN(AC$2)/5)+2,FALSE)*SUMIFS('IEA-MethaneAbatement'!$N:$N,'IEA-MethaneAbatement'!$O:$O,"&lt;"&amp;$B61,'IEA-MethaneAbatement'!$O:$O,"&gt;="&amp;$A61,'IEA-MethaneAbatement'!$M:$M,$D$1,'IEA-MethaneAbatement'!$B:$B,'Country Selector'!$A$2)))*(1+INDEX('EPA to IEA Scaling'!$F$8:$AO$8,,MATCH(AC$2,'EPA to IEA Scaling'!$F$1:$AO$1,0)))</f>
        <v>0</v>
      </c>
      <c r="AD61" cm="1">
        <f t="array" ref="AD61">((VLOOKUP($B$1,'Multipliers and Adjustments'!$A$70:$I$86,TRUNC(COLUMN(AD$2)/5)+2,FALSE)*SUMIFS('IEA-MethaneAbatement'!$N:$N,'IEA-MethaneAbatement'!$O:$O,"&lt;"&amp;$B61,'IEA-MethaneAbatement'!$O:$O,"&gt;="&amp;$A61,'IEA-MethaneAbatement'!$M:$M,$B$1,'IEA-MethaneAbatement'!$B:$B,'Country Selector'!$A$2)+VLOOKUP($C$1,'Multipliers and Adjustments'!$A$70:$I$86,TRUNC(COLUMN(AD$2)/5)+2,FALSE)*SUMIFS('IEA-MethaneAbatement'!$N:$N,'IEA-MethaneAbatement'!$O:$O,"&lt;"&amp;$B61,'IEA-MethaneAbatement'!$O:$O,"&gt;="&amp;$A61,'IEA-MethaneAbatement'!$M:$M,$C$1,'IEA-MethaneAbatement'!$B:$B,'Country Selector'!$A$2)+VLOOKUP($D$1,'Multipliers and Adjustments'!$A$70:$I$86,TRUNC(COLUMN(AD$2)/5)+2,FALSE)*SUMIFS('IEA-MethaneAbatement'!$N:$N,'IEA-MethaneAbatement'!$O:$O,"&lt;"&amp;$B61,'IEA-MethaneAbatement'!$O:$O,"&gt;="&amp;$A61,'IEA-MethaneAbatement'!$M:$M,$D$1,'IEA-MethaneAbatement'!$B:$B,'Country Selector'!$A$2)))*(1+INDEX('EPA to IEA Scaling'!$F$8:$AO$8,,MATCH(AD$2,'EPA to IEA Scaling'!$F$1:$AO$1,0)))</f>
        <v>0</v>
      </c>
      <c r="AE61" cm="1">
        <f t="array" ref="AE61">((VLOOKUP($B$1,'Multipliers and Adjustments'!$A$70:$I$86,TRUNC(COLUMN(AE$2)/5)+2,FALSE)*SUMIFS('IEA-MethaneAbatement'!$N:$N,'IEA-MethaneAbatement'!$O:$O,"&lt;"&amp;$B61,'IEA-MethaneAbatement'!$O:$O,"&gt;="&amp;$A61,'IEA-MethaneAbatement'!$M:$M,$B$1,'IEA-MethaneAbatement'!$B:$B,'Country Selector'!$A$2)+VLOOKUP($C$1,'Multipliers and Adjustments'!$A$70:$I$86,TRUNC(COLUMN(AE$2)/5)+2,FALSE)*SUMIFS('IEA-MethaneAbatement'!$N:$N,'IEA-MethaneAbatement'!$O:$O,"&lt;"&amp;$B61,'IEA-MethaneAbatement'!$O:$O,"&gt;="&amp;$A61,'IEA-MethaneAbatement'!$M:$M,$C$1,'IEA-MethaneAbatement'!$B:$B,'Country Selector'!$A$2)+VLOOKUP($D$1,'Multipliers and Adjustments'!$A$70:$I$86,TRUNC(COLUMN(AE$2)/5)+2,FALSE)*SUMIFS('IEA-MethaneAbatement'!$N:$N,'IEA-MethaneAbatement'!$O:$O,"&lt;"&amp;$B61,'IEA-MethaneAbatement'!$O:$O,"&gt;="&amp;$A61,'IEA-MethaneAbatement'!$M:$M,$D$1,'IEA-MethaneAbatement'!$B:$B,'Country Selector'!$A$2)))*(1+INDEX('EPA to IEA Scaling'!$F$8:$AO$8,,MATCH(AE$2,'EPA to IEA Scaling'!$F$1:$AO$1,0)))</f>
        <v>0</v>
      </c>
      <c r="AF61" cm="1">
        <f t="array" ref="AF61">((VLOOKUP($B$1,'Multipliers and Adjustments'!$A$70:$I$86,TRUNC(COLUMN(AF$2)/5)+2,FALSE)*SUMIFS('IEA-MethaneAbatement'!$N:$N,'IEA-MethaneAbatement'!$O:$O,"&lt;"&amp;$B61,'IEA-MethaneAbatement'!$O:$O,"&gt;="&amp;$A61,'IEA-MethaneAbatement'!$M:$M,$B$1,'IEA-MethaneAbatement'!$B:$B,'Country Selector'!$A$2)+VLOOKUP($C$1,'Multipliers and Adjustments'!$A$70:$I$86,TRUNC(COLUMN(AF$2)/5)+2,FALSE)*SUMIFS('IEA-MethaneAbatement'!$N:$N,'IEA-MethaneAbatement'!$O:$O,"&lt;"&amp;$B61,'IEA-MethaneAbatement'!$O:$O,"&gt;="&amp;$A61,'IEA-MethaneAbatement'!$M:$M,$C$1,'IEA-MethaneAbatement'!$B:$B,'Country Selector'!$A$2)+VLOOKUP($D$1,'Multipliers and Adjustments'!$A$70:$I$86,TRUNC(COLUMN(AF$2)/5)+2,FALSE)*SUMIFS('IEA-MethaneAbatement'!$N:$N,'IEA-MethaneAbatement'!$O:$O,"&lt;"&amp;$B61,'IEA-MethaneAbatement'!$O:$O,"&gt;="&amp;$A61,'IEA-MethaneAbatement'!$M:$M,$D$1,'IEA-MethaneAbatement'!$B:$B,'Country Selector'!$A$2)))*(1+INDEX('EPA to IEA Scaling'!$F$8:$AO$8,,MATCH(AF$2,'EPA to IEA Scaling'!$F$1:$AO$1,0)))</f>
        <v>0</v>
      </c>
      <c r="AG61" s="31" cm="1">
        <f t="array" ref="AG61">((VLOOKUP($B$1,'Multipliers and Adjustments'!$A$70:$I$86,TRUNC(COLUMN(AG$2)/5)+2,FALSE)*SUMIFS('IEA-MethaneAbatement'!$N:$N,'IEA-MethaneAbatement'!$O:$O,"&lt;"&amp;$B61,'IEA-MethaneAbatement'!$O:$O,"&gt;="&amp;$A61,'IEA-MethaneAbatement'!$M:$M,$B$1,'IEA-MethaneAbatement'!$B:$B,'Country Selector'!$A$2)+VLOOKUP($C$1,'Multipliers and Adjustments'!$A$70:$I$86,TRUNC(COLUMN(AG$2)/5)+2,FALSE)*SUMIFS('IEA-MethaneAbatement'!$N:$N,'IEA-MethaneAbatement'!$O:$O,"&lt;"&amp;$B61,'IEA-MethaneAbatement'!$O:$O,"&gt;="&amp;$A61,'IEA-MethaneAbatement'!$M:$M,$C$1,'IEA-MethaneAbatement'!$B:$B,'Country Selector'!$A$2)+VLOOKUP($D$1,'Multipliers and Adjustments'!$A$70:$I$86,TRUNC(COLUMN(AG$2)/5)+2,FALSE)*SUMIFS('IEA-MethaneAbatement'!$N:$N,'IEA-MethaneAbatement'!$O:$O,"&lt;"&amp;$B61,'IEA-MethaneAbatement'!$O:$O,"&gt;="&amp;$A61,'IEA-MethaneAbatement'!$M:$M,$D$1,'IEA-MethaneAbatement'!$B:$B,'Country Selector'!$A$2)))*(1+INDEX('EPA to IEA Scaling'!$F$8:$AO$8,,MATCH(AG$2,'EPA to IEA Scaling'!$F$1:$AO$1,0)))</f>
        <v>0</v>
      </c>
      <c r="AH61" cm="1">
        <f t="array" ref="AH61">((VLOOKUP($B$1,'Multipliers and Adjustments'!$A$70:$I$86,TRUNC(COLUMN(AH$2)/5)+2,FALSE)*SUMIFS('IEA-MethaneAbatement'!$N:$N,'IEA-MethaneAbatement'!$O:$O,"&lt;"&amp;$B61,'IEA-MethaneAbatement'!$O:$O,"&gt;="&amp;$A61,'IEA-MethaneAbatement'!$M:$M,$B$1,'IEA-MethaneAbatement'!$B:$B,'Country Selector'!$A$2)+VLOOKUP($C$1,'Multipliers and Adjustments'!$A$70:$I$86,TRUNC(COLUMN(AH$2)/5)+2,FALSE)*SUMIFS('IEA-MethaneAbatement'!$N:$N,'IEA-MethaneAbatement'!$O:$O,"&lt;"&amp;$B61,'IEA-MethaneAbatement'!$O:$O,"&gt;="&amp;$A61,'IEA-MethaneAbatement'!$M:$M,$C$1,'IEA-MethaneAbatement'!$B:$B,'Country Selector'!$A$2)+VLOOKUP($D$1,'Multipliers and Adjustments'!$A$70:$I$86,TRUNC(COLUMN(AH$2)/5)+2,FALSE)*SUMIFS('IEA-MethaneAbatement'!$N:$N,'IEA-MethaneAbatement'!$O:$O,"&lt;"&amp;$B61,'IEA-MethaneAbatement'!$O:$O,"&gt;="&amp;$A61,'IEA-MethaneAbatement'!$M:$M,$D$1,'IEA-MethaneAbatement'!$B:$B,'Country Selector'!$A$2)))*(1+INDEX('EPA to IEA Scaling'!$F$8:$AO$8,,MATCH(AH$2,'EPA to IEA Scaling'!$F$1:$AO$1,0)))</f>
        <v>0</v>
      </c>
      <c r="AI61" cm="1">
        <f t="array" ref="AI61">((VLOOKUP($B$1,'Multipliers and Adjustments'!$A$70:$I$86,TRUNC(COLUMN(AI$2)/5)+2,FALSE)*SUMIFS('IEA-MethaneAbatement'!$N:$N,'IEA-MethaneAbatement'!$O:$O,"&lt;"&amp;$B61,'IEA-MethaneAbatement'!$O:$O,"&gt;="&amp;$A61,'IEA-MethaneAbatement'!$M:$M,$B$1,'IEA-MethaneAbatement'!$B:$B,'Country Selector'!$A$2)+VLOOKUP($C$1,'Multipliers and Adjustments'!$A$70:$I$86,TRUNC(COLUMN(AI$2)/5)+2,FALSE)*SUMIFS('IEA-MethaneAbatement'!$N:$N,'IEA-MethaneAbatement'!$O:$O,"&lt;"&amp;$B61,'IEA-MethaneAbatement'!$O:$O,"&gt;="&amp;$A61,'IEA-MethaneAbatement'!$M:$M,$C$1,'IEA-MethaneAbatement'!$B:$B,'Country Selector'!$A$2)+VLOOKUP($D$1,'Multipliers and Adjustments'!$A$70:$I$86,TRUNC(COLUMN(AI$2)/5)+2,FALSE)*SUMIFS('IEA-MethaneAbatement'!$N:$N,'IEA-MethaneAbatement'!$O:$O,"&lt;"&amp;$B61,'IEA-MethaneAbatement'!$O:$O,"&gt;="&amp;$A61,'IEA-MethaneAbatement'!$M:$M,$D$1,'IEA-MethaneAbatement'!$B:$B,'Country Selector'!$A$2)))*(1+INDEX('EPA to IEA Scaling'!$F$8:$AO$8,,MATCH(AI$2,'EPA to IEA Scaling'!$F$1:$AO$1,0)))</f>
        <v>0</v>
      </c>
      <c r="AJ61" cm="1">
        <f t="array" ref="AJ61">((VLOOKUP($B$1,'Multipliers and Adjustments'!$A$70:$I$86,TRUNC(COLUMN(AJ$2)/5)+2,FALSE)*SUMIFS('IEA-MethaneAbatement'!$N:$N,'IEA-MethaneAbatement'!$O:$O,"&lt;"&amp;$B61,'IEA-MethaneAbatement'!$O:$O,"&gt;="&amp;$A61,'IEA-MethaneAbatement'!$M:$M,$B$1,'IEA-MethaneAbatement'!$B:$B,'Country Selector'!$A$2)+VLOOKUP($C$1,'Multipliers and Adjustments'!$A$70:$I$86,TRUNC(COLUMN(AJ$2)/5)+2,FALSE)*SUMIFS('IEA-MethaneAbatement'!$N:$N,'IEA-MethaneAbatement'!$O:$O,"&lt;"&amp;$B61,'IEA-MethaneAbatement'!$O:$O,"&gt;="&amp;$A61,'IEA-MethaneAbatement'!$M:$M,$C$1,'IEA-MethaneAbatement'!$B:$B,'Country Selector'!$A$2)+VLOOKUP($D$1,'Multipliers and Adjustments'!$A$70:$I$86,TRUNC(COLUMN(AJ$2)/5)+2,FALSE)*SUMIFS('IEA-MethaneAbatement'!$N:$N,'IEA-MethaneAbatement'!$O:$O,"&lt;"&amp;$B61,'IEA-MethaneAbatement'!$O:$O,"&gt;="&amp;$A61,'IEA-MethaneAbatement'!$M:$M,$D$1,'IEA-MethaneAbatement'!$B:$B,'Country Selector'!$A$2)))*(1+INDEX('EPA to IEA Scaling'!$F$8:$AO$8,,MATCH(AJ$2,'EPA to IEA Scaling'!$F$1:$AO$1,0)))</f>
        <v>0</v>
      </c>
      <c r="AK61" cm="1">
        <f t="array" ref="AK61">((VLOOKUP($B$1,'Multipliers and Adjustments'!$A$70:$I$86,TRUNC(COLUMN(AK$2)/5)+2,FALSE)*SUMIFS('IEA-MethaneAbatement'!$N:$N,'IEA-MethaneAbatement'!$O:$O,"&lt;"&amp;$B61,'IEA-MethaneAbatement'!$O:$O,"&gt;="&amp;$A61,'IEA-MethaneAbatement'!$M:$M,$B$1,'IEA-MethaneAbatement'!$B:$B,'Country Selector'!$A$2)+VLOOKUP($C$1,'Multipliers and Adjustments'!$A$70:$I$86,TRUNC(COLUMN(AK$2)/5)+2,FALSE)*SUMIFS('IEA-MethaneAbatement'!$N:$N,'IEA-MethaneAbatement'!$O:$O,"&lt;"&amp;$B61,'IEA-MethaneAbatement'!$O:$O,"&gt;="&amp;$A61,'IEA-MethaneAbatement'!$M:$M,$C$1,'IEA-MethaneAbatement'!$B:$B,'Country Selector'!$A$2)+VLOOKUP($D$1,'Multipliers and Adjustments'!$A$70:$I$86,TRUNC(COLUMN(AK$2)/5)+2,FALSE)*SUMIFS('IEA-MethaneAbatement'!$N:$N,'IEA-MethaneAbatement'!$O:$O,"&lt;"&amp;$B61,'IEA-MethaneAbatement'!$O:$O,"&gt;="&amp;$A61,'IEA-MethaneAbatement'!$M:$M,$D$1,'IEA-MethaneAbatement'!$B:$B,'Country Selector'!$A$2)))*(1+INDEX('EPA to IEA Scaling'!$F$8:$AO$8,,MATCH(AK$2,'EPA to IEA Scaling'!$F$1:$AO$1,0)))</f>
        <v>0</v>
      </c>
      <c r="AL61" s="31" cm="1">
        <f t="array" ref="AL61">((VLOOKUP($B$1,'Multipliers and Adjustments'!$A$70:$I$86,TRUNC(COLUMN(AL$2)/5)+2,FALSE)*SUMIFS('IEA-MethaneAbatement'!$N:$N,'IEA-MethaneAbatement'!$O:$O,"&lt;"&amp;$B61,'IEA-MethaneAbatement'!$O:$O,"&gt;="&amp;$A61,'IEA-MethaneAbatement'!$M:$M,$B$1,'IEA-MethaneAbatement'!$B:$B,'Country Selector'!$A$2)+VLOOKUP($C$1,'Multipliers and Adjustments'!$A$70:$I$86,TRUNC(COLUMN(AL$2)/5)+2,FALSE)*SUMIFS('IEA-MethaneAbatement'!$N:$N,'IEA-MethaneAbatement'!$O:$O,"&lt;"&amp;$B61,'IEA-MethaneAbatement'!$O:$O,"&gt;="&amp;$A61,'IEA-MethaneAbatement'!$M:$M,$C$1,'IEA-MethaneAbatement'!$B:$B,'Country Selector'!$A$2)+VLOOKUP($D$1,'Multipliers and Adjustments'!$A$70:$I$86,TRUNC(COLUMN(AL$2)/5)+2,FALSE)*SUMIFS('IEA-MethaneAbatement'!$N:$N,'IEA-MethaneAbatement'!$O:$O,"&lt;"&amp;$B61,'IEA-MethaneAbatement'!$O:$O,"&gt;="&amp;$A61,'IEA-MethaneAbatement'!$M:$M,$D$1,'IEA-MethaneAbatement'!$B:$B,'Country Selector'!$A$2)))*(1+INDEX('EPA to IEA Scaling'!$F$8:$AO$8,,MATCH(AL$2,'EPA to IEA Scaling'!$F$1:$AO$1,0)))</f>
        <v>0</v>
      </c>
    </row>
    <row r="62" spans="1:38" x14ac:dyDescent="0.45">
      <c r="A62" s="12">
        <f t="shared" si="1"/>
        <v>950</v>
      </c>
      <c r="B62" s="11">
        <f t="shared" si="0"/>
        <v>1000</v>
      </c>
      <c r="C62" s="47" cm="1">
        <f t="array" ref="C62">((VLOOKUP($B$1,'Multipliers and Adjustments'!$A$70:$I$86,TRUNC(COLUMN(C$2)/5)+2,FALSE)*SUMIFS('IEA-MethaneAbatement'!$N:$N,'IEA-MethaneAbatement'!$O:$O,"&lt;"&amp;$B62,'IEA-MethaneAbatement'!$O:$O,"&gt;="&amp;$A62,'IEA-MethaneAbatement'!$M:$M,$B$1,'IEA-MethaneAbatement'!$B:$B,'Country Selector'!$A$2)+VLOOKUP($C$1,'Multipliers and Adjustments'!$A$70:$I$86,TRUNC(COLUMN(C$2)/5)+2,FALSE)*SUMIFS('IEA-MethaneAbatement'!$N:$N,'IEA-MethaneAbatement'!$O:$O,"&lt;"&amp;$B62,'IEA-MethaneAbatement'!$O:$O,"&gt;="&amp;$A62,'IEA-MethaneAbatement'!$M:$M,$C$1,'IEA-MethaneAbatement'!$B:$B,'Country Selector'!$A$2)+VLOOKUP($D$1,'Multipliers and Adjustments'!$A$70:$I$86,TRUNC(COLUMN(C$2)/5)+2,FALSE)*SUMIFS('IEA-MethaneAbatement'!$N:$N,'IEA-MethaneAbatement'!$O:$O,"&lt;"&amp;$B62,'IEA-MethaneAbatement'!$O:$O,"&gt;="&amp;$A62,'IEA-MethaneAbatement'!$M:$M,$D$1,'IEA-MethaneAbatement'!$B:$B,'Country Selector'!$A$2)))*(1+INDEX('EPA to IEA Scaling'!$F$8:$AO$8,,MATCH(C$2,'EPA to IEA Scaling'!$F$1:$AO$1,0)))</f>
        <v>0</v>
      </c>
      <c r="D62" cm="1">
        <f t="array" ref="D62">((VLOOKUP($B$1,'Multipliers and Adjustments'!$A$70:$I$86,TRUNC(COLUMN(D$2)/5)+2,FALSE)*SUMIFS('IEA-MethaneAbatement'!$N:$N,'IEA-MethaneAbatement'!$O:$O,"&lt;"&amp;$B62,'IEA-MethaneAbatement'!$O:$O,"&gt;="&amp;$A62,'IEA-MethaneAbatement'!$M:$M,$B$1,'IEA-MethaneAbatement'!$B:$B,'Country Selector'!$A$2)+VLOOKUP($C$1,'Multipliers and Adjustments'!$A$70:$I$86,TRUNC(COLUMN(D$2)/5)+2,FALSE)*SUMIFS('IEA-MethaneAbatement'!$N:$N,'IEA-MethaneAbatement'!$O:$O,"&lt;"&amp;$B62,'IEA-MethaneAbatement'!$O:$O,"&gt;="&amp;$A62,'IEA-MethaneAbatement'!$M:$M,$C$1,'IEA-MethaneAbatement'!$B:$B,'Country Selector'!$A$2)+VLOOKUP($D$1,'Multipliers and Adjustments'!$A$70:$I$86,TRUNC(COLUMN(D$2)/5)+2,FALSE)*SUMIFS('IEA-MethaneAbatement'!$N:$N,'IEA-MethaneAbatement'!$O:$O,"&lt;"&amp;$B62,'IEA-MethaneAbatement'!$O:$O,"&gt;="&amp;$A62,'IEA-MethaneAbatement'!$M:$M,$D$1,'IEA-MethaneAbatement'!$B:$B,'Country Selector'!$A$2)))*(1+INDEX('EPA to IEA Scaling'!$F$8:$AO$8,,MATCH(D$2,'EPA to IEA Scaling'!$F$1:$AO$1,0)))</f>
        <v>0</v>
      </c>
      <c r="E62" cm="1">
        <f t="array" ref="E62">((VLOOKUP($B$1,'Multipliers and Adjustments'!$A$70:$I$86,TRUNC(COLUMN(E$2)/5)+2,FALSE)*SUMIFS('IEA-MethaneAbatement'!$N:$N,'IEA-MethaneAbatement'!$O:$O,"&lt;"&amp;$B62,'IEA-MethaneAbatement'!$O:$O,"&gt;="&amp;$A62,'IEA-MethaneAbatement'!$M:$M,$B$1,'IEA-MethaneAbatement'!$B:$B,'Country Selector'!$A$2)+VLOOKUP($C$1,'Multipliers and Adjustments'!$A$70:$I$86,TRUNC(COLUMN(E$2)/5)+2,FALSE)*SUMIFS('IEA-MethaneAbatement'!$N:$N,'IEA-MethaneAbatement'!$O:$O,"&lt;"&amp;$B62,'IEA-MethaneAbatement'!$O:$O,"&gt;="&amp;$A62,'IEA-MethaneAbatement'!$M:$M,$C$1,'IEA-MethaneAbatement'!$B:$B,'Country Selector'!$A$2)+VLOOKUP($D$1,'Multipliers and Adjustments'!$A$70:$I$86,TRUNC(COLUMN(E$2)/5)+2,FALSE)*SUMIFS('IEA-MethaneAbatement'!$N:$N,'IEA-MethaneAbatement'!$O:$O,"&lt;"&amp;$B62,'IEA-MethaneAbatement'!$O:$O,"&gt;="&amp;$A62,'IEA-MethaneAbatement'!$M:$M,$D$1,'IEA-MethaneAbatement'!$B:$B,'Country Selector'!$A$2)))*(1+INDEX('EPA to IEA Scaling'!$F$8:$AO$8,,MATCH(E$2,'EPA to IEA Scaling'!$F$1:$AO$1,0)))</f>
        <v>0</v>
      </c>
      <c r="F62" cm="1">
        <f t="array" ref="F62">((VLOOKUP($B$1,'Multipliers and Adjustments'!$A$70:$I$86,TRUNC(COLUMN(F$2)/5)+2,FALSE)*SUMIFS('IEA-MethaneAbatement'!$N:$N,'IEA-MethaneAbatement'!$O:$O,"&lt;"&amp;$B62,'IEA-MethaneAbatement'!$O:$O,"&gt;="&amp;$A62,'IEA-MethaneAbatement'!$M:$M,$B$1,'IEA-MethaneAbatement'!$B:$B,'Country Selector'!$A$2)+VLOOKUP($C$1,'Multipliers and Adjustments'!$A$70:$I$86,TRUNC(COLUMN(F$2)/5)+2,FALSE)*SUMIFS('IEA-MethaneAbatement'!$N:$N,'IEA-MethaneAbatement'!$O:$O,"&lt;"&amp;$B62,'IEA-MethaneAbatement'!$O:$O,"&gt;="&amp;$A62,'IEA-MethaneAbatement'!$M:$M,$C$1,'IEA-MethaneAbatement'!$B:$B,'Country Selector'!$A$2)+VLOOKUP($D$1,'Multipliers and Adjustments'!$A$70:$I$86,TRUNC(COLUMN(F$2)/5)+2,FALSE)*SUMIFS('IEA-MethaneAbatement'!$N:$N,'IEA-MethaneAbatement'!$O:$O,"&lt;"&amp;$B62,'IEA-MethaneAbatement'!$O:$O,"&gt;="&amp;$A62,'IEA-MethaneAbatement'!$M:$M,$D$1,'IEA-MethaneAbatement'!$B:$B,'Country Selector'!$A$2)))*(1+INDEX('EPA to IEA Scaling'!$F$8:$AO$8,,MATCH(F$2,'EPA to IEA Scaling'!$F$1:$AO$1,0)))</f>
        <v>0</v>
      </c>
      <c r="G62" cm="1">
        <f t="array" ref="G62">((VLOOKUP($B$1,'Multipliers and Adjustments'!$A$70:$I$86,TRUNC(COLUMN(G$2)/5)+2,FALSE)*SUMIFS('IEA-MethaneAbatement'!$N:$N,'IEA-MethaneAbatement'!$O:$O,"&lt;"&amp;$B62,'IEA-MethaneAbatement'!$O:$O,"&gt;="&amp;$A62,'IEA-MethaneAbatement'!$M:$M,$B$1,'IEA-MethaneAbatement'!$B:$B,'Country Selector'!$A$2)+VLOOKUP($C$1,'Multipliers and Adjustments'!$A$70:$I$86,TRUNC(COLUMN(G$2)/5)+2,FALSE)*SUMIFS('IEA-MethaneAbatement'!$N:$N,'IEA-MethaneAbatement'!$O:$O,"&lt;"&amp;$B62,'IEA-MethaneAbatement'!$O:$O,"&gt;="&amp;$A62,'IEA-MethaneAbatement'!$M:$M,$C$1,'IEA-MethaneAbatement'!$B:$B,'Country Selector'!$A$2)+VLOOKUP($D$1,'Multipliers and Adjustments'!$A$70:$I$86,TRUNC(COLUMN(G$2)/5)+2,FALSE)*SUMIFS('IEA-MethaneAbatement'!$N:$N,'IEA-MethaneAbatement'!$O:$O,"&lt;"&amp;$B62,'IEA-MethaneAbatement'!$O:$O,"&gt;="&amp;$A62,'IEA-MethaneAbatement'!$M:$M,$D$1,'IEA-MethaneAbatement'!$B:$B,'Country Selector'!$A$2)))*(1+INDEX('EPA to IEA Scaling'!$F$8:$AO$8,,MATCH(G$2,'EPA to IEA Scaling'!$F$1:$AO$1,0)))</f>
        <v>0</v>
      </c>
      <c r="H62" s="31" cm="1">
        <f t="array" ref="H62">((VLOOKUP($B$1,'Multipliers and Adjustments'!$A$70:$I$86,TRUNC(COLUMN(H$2)/5)+2,FALSE)*SUMIFS('IEA-MethaneAbatement'!$N:$N,'IEA-MethaneAbatement'!$O:$O,"&lt;"&amp;$B62,'IEA-MethaneAbatement'!$O:$O,"&gt;="&amp;$A62,'IEA-MethaneAbatement'!$M:$M,$B$1,'IEA-MethaneAbatement'!$B:$B,'Country Selector'!$A$2)+VLOOKUP($C$1,'Multipliers and Adjustments'!$A$70:$I$86,TRUNC(COLUMN(H$2)/5)+2,FALSE)*SUMIFS('IEA-MethaneAbatement'!$N:$N,'IEA-MethaneAbatement'!$O:$O,"&lt;"&amp;$B62,'IEA-MethaneAbatement'!$O:$O,"&gt;="&amp;$A62,'IEA-MethaneAbatement'!$M:$M,$C$1,'IEA-MethaneAbatement'!$B:$B,'Country Selector'!$A$2)+VLOOKUP($D$1,'Multipliers and Adjustments'!$A$70:$I$86,TRUNC(COLUMN(H$2)/5)+2,FALSE)*SUMIFS('IEA-MethaneAbatement'!$N:$N,'IEA-MethaneAbatement'!$O:$O,"&lt;"&amp;$B62,'IEA-MethaneAbatement'!$O:$O,"&gt;="&amp;$A62,'IEA-MethaneAbatement'!$M:$M,$D$1,'IEA-MethaneAbatement'!$B:$B,'Country Selector'!$A$2)))*(1+INDEX('EPA to IEA Scaling'!$F$8:$AO$8,,MATCH(H$2,'EPA to IEA Scaling'!$F$1:$AO$1,0)))</f>
        <v>0</v>
      </c>
      <c r="I62" cm="1">
        <f t="array" ref="I62">((VLOOKUP($B$1,'Multipliers and Adjustments'!$A$70:$I$86,TRUNC(COLUMN(I$2)/5)+2,FALSE)*SUMIFS('IEA-MethaneAbatement'!$N:$N,'IEA-MethaneAbatement'!$O:$O,"&lt;"&amp;$B62,'IEA-MethaneAbatement'!$O:$O,"&gt;="&amp;$A62,'IEA-MethaneAbatement'!$M:$M,$B$1,'IEA-MethaneAbatement'!$B:$B,'Country Selector'!$A$2)+VLOOKUP($C$1,'Multipliers and Adjustments'!$A$70:$I$86,TRUNC(COLUMN(I$2)/5)+2,FALSE)*SUMIFS('IEA-MethaneAbatement'!$N:$N,'IEA-MethaneAbatement'!$O:$O,"&lt;"&amp;$B62,'IEA-MethaneAbatement'!$O:$O,"&gt;="&amp;$A62,'IEA-MethaneAbatement'!$M:$M,$C$1,'IEA-MethaneAbatement'!$B:$B,'Country Selector'!$A$2)+VLOOKUP($D$1,'Multipliers and Adjustments'!$A$70:$I$86,TRUNC(COLUMN(I$2)/5)+2,FALSE)*SUMIFS('IEA-MethaneAbatement'!$N:$N,'IEA-MethaneAbatement'!$O:$O,"&lt;"&amp;$B62,'IEA-MethaneAbatement'!$O:$O,"&gt;="&amp;$A62,'IEA-MethaneAbatement'!$M:$M,$D$1,'IEA-MethaneAbatement'!$B:$B,'Country Selector'!$A$2)))*(1+INDEX('EPA to IEA Scaling'!$F$8:$AO$8,,MATCH(I$2,'EPA to IEA Scaling'!$F$1:$AO$1,0)))</f>
        <v>0</v>
      </c>
      <c r="J62" cm="1">
        <f t="array" ref="J62">((VLOOKUP($B$1,'Multipliers and Adjustments'!$A$70:$I$86,TRUNC(COLUMN(J$2)/5)+2,FALSE)*SUMIFS('IEA-MethaneAbatement'!$N:$N,'IEA-MethaneAbatement'!$O:$O,"&lt;"&amp;$B62,'IEA-MethaneAbatement'!$O:$O,"&gt;="&amp;$A62,'IEA-MethaneAbatement'!$M:$M,$B$1,'IEA-MethaneAbatement'!$B:$B,'Country Selector'!$A$2)+VLOOKUP($C$1,'Multipliers and Adjustments'!$A$70:$I$86,TRUNC(COLUMN(J$2)/5)+2,FALSE)*SUMIFS('IEA-MethaneAbatement'!$N:$N,'IEA-MethaneAbatement'!$O:$O,"&lt;"&amp;$B62,'IEA-MethaneAbatement'!$O:$O,"&gt;="&amp;$A62,'IEA-MethaneAbatement'!$M:$M,$C$1,'IEA-MethaneAbatement'!$B:$B,'Country Selector'!$A$2)+VLOOKUP($D$1,'Multipliers and Adjustments'!$A$70:$I$86,TRUNC(COLUMN(J$2)/5)+2,FALSE)*SUMIFS('IEA-MethaneAbatement'!$N:$N,'IEA-MethaneAbatement'!$O:$O,"&lt;"&amp;$B62,'IEA-MethaneAbatement'!$O:$O,"&gt;="&amp;$A62,'IEA-MethaneAbatement'!$M:$M,$D$1,'IEA-MethaneAbatement'!$B:$B,'Country Selector'!$A$2)))*(1+INDEX('EPA to IEA Scaling'!$F$8:$AO$8,,MATCH(J$2,'EPA to IEA Scaling'!$F$1:$AO$1,0)))</f>
        <v>0</v>
      </c>
      <c r="K62" cm="1">
        <f t="array" ref="K62">((VLOOKUP($B$1,'Multipliers and Adjustments'!$A$70:$I$86,TRUNC(COLUMN(K$2)/5)+2,FALSE)*SUMIFS('IEA-MethaneAbatement'!$N:$N,'IEA-MethaneAbatement'!$O:$O,"&lt;"&amp;$B62,'IEA-MethaneAbatement'!$O:$O,"&gt;="&amp;$A62,'IEA-MethaneAbatement'!$M:$M,$B$1,'IEA-MethaneAbatement'!$B:$B,'Country Selector'!$A$2)+VLOOKUP($C$1,'Multipliers and Adjustments'!$A$70:$I$86,TRUNC(COLUMN(K$2)/5)+2,FALSE)*SUMIFS('IEA-MethaneAbatement'!$N:$N,'IEA-MethaneAbatement'!$O:$O,"&lt;"&amp;$B62,'IEA-MethaneAbatement'!$O:$O,"&gt;="&amp;$A62,'IEA-MethaneAbatement'!$M:$M,$C$1,'IEA-MethaneAbatement'!$B:$B,'Country Selector'!$A$2)+VLOOKUP($D$1,'Multipliers and Adjustments'!$A$70:$I$86,TRUNC(COLUMN(K$2)/5)+2,FALSE)*SUMIFS('IEA-MethaneAbatement'!$N:$N,'IEA-MethaneAbatement'!$O:$O,"&lt;"&amp;$B62,'IEA-MethaneAbatement'!$O:$O,"&gt;="&amp;$A62,'IEA-MethaneAbatement'!$M:$M,$D$1,'IEA-MethaneAbatement'!$B:$B,'Country Selector'!$A$2)))*(1+INDEX('EPA to IEA Scaling'!$F$8:$AO$8,,MATCH(K$2,'EPA to IEA Scaling'!$F$1:$AO$1,0)))</f>
        <v>0</v>
      </c>
      <c r="L62" cm="1">
        <f t="array" ref="L62">((VLOOKUP($B$1,'Multipliers and Adjustments'!$A$70:$I$86,TRUNC(COLUMN(L$2)/5)+2,FALSE)*SUMIFS('IEA-MethaneAbatement'!$N:$N,'IEA-MethaneAbatement'!$O:$O,"&lt;"&amp;$B62,'IEA-MethaneAbatement'!$O:$O,"&gt;="&amp;$A62,'IEA-MethaneAbatement'!$M:$M,$B$1,'IEA-MethaneAbatement'!$B:$B,'Country Selector'!$A$2)+VLOOKUP($C$1,'Multipliers and Adjustments'!$A$70:$I$86,TRUNC(COLUMN(L$2)/5)+2,FALSE)*SUMIFS('IEA-MethaneAbatement'!$N:$N,'IEA-MethaneAbatement'!$O:$O,"&lt;"&amp;$B62,'IEA-MethaneAbatement'!$O:$O,"&gt;="&amp;$A62,'IEA-MethaneAbatement'!$M:$M,$C$1,'IEA-MethaneAbatement'!$B:$B,'Country Selector'!$A$2)+VLOOKUP($D$1,'Multipliers and Adjustments'!$A$70:$I$86,TRUNC(COLUMN(L$2)/5)+2,FALSE)*SUMIFS('IEA-MethaneAbatement'!$N:$N,'IEA-MethaneAbatement'!$O:$O,"&lt;"&amp;$B62,'IEA-MethaneAbatement'!$O:$O,"&gt;="&amp;$A62,'IEA-MethaneAbatement'!$M:$M,$D$1,'IEA-MethaneAbatement'!$B:$B,'Country Selector'!$A$2)))*(1+INDEX('EPA to IEA Scaling'!$F$8:$AO$8,,MATCH(L$2,'EPA to IEA Scaling'!$F$1:$AO$1,0)))</f>
        <v>0</v>
      </c>
      <c r="M62" s="31" cm="1">
        <f t="array" ref="M62">((VLOOKUP($B$1,'Multipliers and Adjustments'!$A$70:$I$86,TRUNC(COLUMN(M$2)/5)+2,FALSE)*SUMIFS('IEA-MethaneAbatement'!$N:$N,'IEA-MethaneAbatement'!$O:$O,"&lt;"&amp;$B62,'IEA-MethaneAbatement'!$O:$O,"&gt;="&amp;$A62,'IEA-MethaneAbatement'!$M:$M,$B$1,'IEA-MethaneAbatement'!$B:$B,'Country Selector'!$A$2)+VLOOKUP($C$1,'Multipliers and Adjustments'!$A$70:$I$86,TRUNC(COLUMN(M$2)/5)+2,FALSE)*SUMIFS('IEA-MethaneAbatement'!$N:$N,'IEA-MethaneAbatement'!$O:$O,"&lt;"&amp;$B62,'IEA-MethaneAbatement'!$O:$O,"&gt;="&amp;$A62,'IEA-MethaneAbatement'!$M:$M,$C$1,'IEA-MethaneAbatement'!$B:$B,'Country Selector'!$A$2)+VLOOKUP($D$1,'Multipliers and Adjustments'!$A$70:$I$86,TRUNC(COLUMN(M$2)/5)+2,FALSE)*SUMIFS('IEA-MethaneAbatement'!$N:$N,'IEA-MethaneAbatement'!$O:$O,"&lt;"&amp;$B62,'IEA-MethaneAbatement'!$O:$O,"&gt;="&amp;$A62,'IEA-MethaneAbatement'!$M:$M,$D$1,'IEA-MethaneAbatement'!$B:$B,'Country Selector'!$A$2)))*(1+INDEX('EPA to IEA Scaling'!$F$8:$AO$8,,MATCH(M$2,'EPA to IEA Scaling'!$F$1:$AO$1,0)))</f>
        <v>0</v>
      </c>
      <c r="N62" cm="1">
        <f t="array" ref="N62">((VLOOKUP($B$1,'Multipliers and Adjustments'!$A$70:$I$86,TRUNC(COLUMN(N$2)/5)+2,FALSE)*SUMIFS('IEA-MethaneAbatement'!$N:$N,'IEA-MethaneAbatement'!$O:$O,"&lt;"&amp;$B62,'IEA-MethaneAbatement'!$O:$O,"&gt;="&amp;$A62,'IEA-MethaneAbatement'!$M:$M,$B$1,'IEA-MethaneAbatement'!$B:$B,'Country Selector'!$A$2)+VLOOKUP($C$1,'Multipliers and Adjustments'!$A$70:$I$86,TRUNC(COLUMN(N$2)/5)+2,FALSE)*SUMIFS('IEA-MethaneAbatement'!$N:$N,'IEA-MethaneAbatement'!$O:$O,"&lt;"&amp;$B62,'IEA-MethaneAbatement'!$O:$O,"&gt;="&amp;$A62,'IEA-MethaneAbatement'!$M:$M,$C$1,'IEA-MethaneAbatement'!$B:$B,'Country Selector'!$A$2)+VLOOKUP($D$1,'Multipliers and Adjustments'!$A$70:$I$86,TRUNC(COLUMN(N$2)/5)+2,FALSE)*SUMIFS('IEA-MethaneAbatement'!$N:$N,'IEA-MethaneAbatement'!$O:$O,"&lt;"&amp;$B62,'IEA-MethaneAbatement'!$O:$O,"&gt;="&amp;$A62,'IEA-MethaneAbatement'!$M:$M,$D$1,'IEA-MethaneAbatement'!$B:$B,'Country Selector'!$A$2)))*(1+INDEX('EPA to IEA Scaling'!$F$8:$AO$8,,MATCH(N$2,'EPA to IEA Scaling'!$F$1:$AO$1,0)))</f>
        <v>0</v>
      </c>
      <c r="O62" cm="1">
        <f t="array" ref="O62">((VLOOKUP($B$1,'Multipliers and Adjustments'!$A$70:$I$86,TRUNC(COLUMN(O$2)/5)+2,FALSE)*SUMIFS('IEA-MethaneAbatement'!$N:$N,'IEA-MethaneAbatement'!$O:$O,"&lt;"&amp;$B62,'IEA-MethaneAbatement'!$O:$O,"&gt;="&amp;$A62,'IEA-MethaneAbatement'!$M:$M,$B$1,'IEA-MethaneAbatement'!$B:$B,'Country Selector'!$A$2)+VLOOKUP($C$1,'Multipliers and Adjustments'!$A$70:$I$86,TRUNC(COLUMN(O$2)/5)+2,FALSE)*SUMIFS('IEA-MethaneAbatement'!$N:$N,'IEA-MethaneAbatement'!$O:$O,"&lt;"&amp;$B62,'IEA-MethaneAbatement'!$O:$O,"&gt;="&amp;$A62,'IEA-MethaneAbatement'!$M:$M,$C$1,'IEA-MethaneAbatement'!$B:$B,'Country Selector'!$A$2)+VLOOKUP($D$1,'Multipliers and Adjustments'!$A$70:$I$86,TRUNC(COLUMN(O$2)/5)+2,FALSE)*SUMIFS('IEA-MethaneAbatement'!$N:$N,'IEA-MethaneAbatement'!$O:$O,"&lt;"&amp;$B62,'IEA-MethaneAbatement'!$O:$O,"&gt;="&amp;$A62,'IEA-MethaneAbatement'!$M:$M,$D$1,'IEA-MethaneAbatement'!$B:$B,'Country Selector'!$A$2)))*(1+INDEX('EPA to IEA Scaling'!$F$8:$AO$8,,MATCH(O$2,'EPA to IEA Scaling'!$F$1:$AO$1,0)))</f>
        <v>0</v>
      </c>
      <c r="P62" cm="1">
        <f t="array" ref="P62">((VLOOKUP($B$1,'Multipliers and Adjustments'!$A$70:$I$86,TRUNC(COLUMN(P$2)/5)+2,FALSE)*SUMIFS('IEA-MethaneAbatement'!$N:$N,'IEA-MethaneAbatement'!$O:$O,"&lt;"&amp;$B62,'IEA-MethaneAbatement'!$O:$O,"&gt;="&amp;$A62,'IEA-MethaneAbatement'!$M:$M,$B$1,'IEA-MethaneAbatement'!$B:$B,'Country Selector'!$A$2)+VLOOKUP($C$1,'Multipliers and Adjustments'!$A$70:$I$86,TRUNC(COLUMN(P$2)/5)+2,FALSE)*SUMIFS('IEA-MethaneAbatement'!$N:$N,'IEA-MethaneAbatement'!$O:$O,"&lt;"&amp;$B62,'IEA-MethaneAbatement'!$O:$O,"&gt;="&amp;$A62,'IEA-MethaneAbatement'!$M:$M,$C$1,'IEA-MethaneAbatement'!$B:$B,'Country Selector'!$A$2)+VLOOKUP($D$1,'Multipliers and Adjustments'!$A$70:$I$86,TRUNC(COLUMN(P$2)/5)+2,FALSE)*SUMIFS('IEA-MethaneAbatement'!$N:$N,'IEA-MethaneAbatement'!$O:$O,"&lt;"&amp;$B62,'IEA-MethaneAbatement'!$O:$O,"&gt;="&amp;$A62,'IEA-MethaneAbatement'!$M:$M,$D$1,'IEA-MethaneAbatement'!$B:$B,'Country Selector'!$A$2)))*(1+INDEX('EPA to IEA Scaling'!$F$8:$AO$8,,MATCH(P$2,'EPA to IEA Scaling'!$F$1:$AO$1,0)))</f>
        <v>0</v>
      </c>
      <c r="Q62" cm="1">
        <f t="array" ref="Q62">((VLOOKUP($B$1,'Multipliers and Adjustments'!$A$70:$I$86,TRUNC(COLUMN(Q$2)/5)+2,FALSE)*SUMIFS('IEA-MethaneAbatement'!$N:$N,'IEA-MethaneAbatement'!$O:$O,"&lt;"&amp;$B62,'IEA-MethaneAbatement'!$O:$O,"&gt;="&amp;$A62,'IEA-MethaneAbatement'!$M:$M,$B$1,'IEA-MethaneAbatement'!$B:$B,'Country Selector'!$A$2)+VLOOKUP($C$1,'Multipliers and Adjustments'!$A$70:$I$86,TRUNC(COLUMN(Q$2)/5)+2,FALSE)*SUMIFS('IEA-MethaneAbatement'!$N:$N,'IEA-MethaneAbatement'!$O:$O,"&lt;"&amp;$B62,'IEA-MethaneAbatement'!$O:$O,"&gt;="&amp;$A62,'IEA-MethaneAbatement'!$M:$M,$C$1,'IEA-MethaneAbatement'!$B:$B,'Country Selector'!$A$2)+VLOOKUP($D$1,'Multipliers and Adjustments'!$A$70:$I$86,TRUNC(COLUMN(Q$2)/5)+2,FALSE)*SUMIFS('IEA-MethaneAbatement'!$N:$N,'IEA-MethaneAbatement'!$O:$O,"&lt;"&amp;$B62,'IEA-MethaneAbatement'!$O:$O,"&gt;="&amp;$A62,'IEA-MethaneAbatement'!$M:$M,$D$1,'IEA-MethaneAbatement'!$B:$B,'Country Selector'!$A$2)))*(1+INDEX('EPA to IEA Scaling'!$F$8:$AO$8,,MATCH(Q$2,'EPA to IEA Scaling'!$F$1:$AO$1,0)))</f>
        <v>0</v>
      </c>
      <c r="R62" s="31" cm="1">
        <f t="array" ref="R62">((VLOOKUP($B$1,'Multipliers and Adjustments'!$A$70:$I$86,TRUNC(COLUMN(R$2)/5)+2,FALSE)*SUMIFS('IEA-MethaneAbatement'!$N:$N,'IEA-MethaneAbatement'!$O:$O,"&lt;"&amp;$B62,'IEA-MethaneAbatement'!$O:$O,"&gt;="&amp;$A62,'IEA-MethaneAbatement'!$M:$M,$B$1,'IEA-MethaneAbatement'!$B:$B,'Country Selector'!$A$2)+VLOOKUP($C$1,'Multipliers and Adjustments'!$A$70:$I$86,TRUNC(COLUMN(R$2)/5)+2,FALSE)*SUMIFS('IEA-MethaneAbatement'!$N:$N,'IEA-MethaneAbatement'!$O:$O,"&lt;"&amp;$B62,'IEA-MethaneAbatement'!$O:$O,"&gt;="&amp;$A62,'IEA-MethaneAbatement'!$M:$M,$C$1,'IEA-MethaneAbatement'!$B:$B,'Country Selector'!$A$2)+VLOOKUP($D$1,'Multipliers and Adjustments'!$A$70:$I$86,TRUNC(COLUMN(R$2)/5)+2,FALSE)*SUMIFS('IEA-MethaneAbatement'!$N:$N,'IEA-MethaneAbatement'!$O:$O,"&lt;"&amp;$B62,'IEA-MethaneAbatement'!$O:$O,"&gt;="&amp;$A62,'IEA-MethaneAbatement'!$M:$M,$D$1,'IEA-MethaneAbatement'!$B:$B,'Country Selector'!$A$2)))*(1+INDEX('EPA to IEA Scaling'!$F$8:$AO$8,,MATCH(R$2,'EPA to IEA Scaling'!$F$1:$AO$1,0)))</f>
        <v>0</v>
      </c>
      <c r="S62" cm="1">
        <f t="array" ref="S62">((VLOOKUP($B$1,'Multipliers and Adjustments'!$A$70:$I$86,TRUNC(COLUMN(S$2)/5)+2,FALSE)*SUMIFS('IEA-MethaneAbatement'!$N:$N,'IEA-MethaneAbatement'!$O:$O,"&lt;"&amp;$B62,'IEA-MethaneAbatement'!$O:$O,"&gt;="&amp;$A62,'IEA-MethaneAbatement'!$M:$M,$B$1,'IEA-MethaneAbatement'!$B:$B,'Country Selector'!$A$2)+VLOOKUP($C$1,'Multipliers and Adjustments'!$A$70:$I$86,TRUNC(COLUMN(S$2)/5)+2,FALSE)*SUMIFS('IEA-MethaneAbatement'!$N:$N,'IEA-MethaneAbatement'!$O:$O,"&lt;"&amp;$B62,'IEA-MethaneAbatement'!$O:$O,"&gt;="&amp;$A62,'IEA-MethaneAbatement'!$M:$M,$C$1,'IEA-MethaneAbatement'!$B:$B,'Country Selector'!$A$2)+VLOOKUP($D$1,'Multipliers and Adjustments'!$A$70:$I$86,TRUNC(COLUMN(S$2)/5)+2,FALSE)*SUMIFS('IEA-MethaneAbatement'!$N:$N,'IEA-MethaneAbatement'!$O:$O,"&lt;"&amp;$B62,'IEA-MethaneAbatement'!$O:$O,"&gt;="&amp;$A62,'IEA-MethaneAbatement'!$M:$M,$D$1,'IEA-MethaneAbatement'!$B:$B,'Country Selector'!$A$2)))*(1+INDEX('EPA to IEA Scaling'!$F$8:$AO$8,,MATCH(S$2,'EPA to IEA Scaling'!$F$1:$AO$1,0)))</f>
        <v>0</v>
      </c>
      <c r="T62" cm="1">
        <f t="array" ref="T62">((VLOOKUP($B$1,'Multipliers and Adjustments'!$A$70:$I$86,TRUNC(COLUMN(T$2)/5)+2,FALSE)*SUMIFS('IEA-MethaneAbatement'!$N:$N,'IEA-MethaneAbatement'!$O:$O,"&lt;"&amp;$B62,'IEA-MethaneAbatement'!$O:$O,"&gt;="&amp;$A62,'IEA-MethaneAbatement'!$M:$M,$B$1,'IEA-MethaneAbatement'!$B:$B,'Country Selector'!$A$2)+VLOOKUP($C$1,'Multipliers and Adjustments'!$A$70:$I$86,TRUNC(COLUMN(T$2)/5)+2,FALSE)*SUMIFS('IEA-MethaneAbatement'!$N:$N,'IEA-MethaneAbatement'!$O:$O,"&lt;"&amp;$B62,'IEA-MethaneAbatement'!$O:$O,"&gt;="&amp;$A62,'IEA-MethaneAbatement'!$M:$M,$C$1,'IEA-MethaneAbatement'!$B:$B,'Country Selector'!$A$2)+VLOOKUP($D$1,'Multipliers and Adjustments'!$A$70:$I$86,TRUNC(COLUMN(T$2)/5)+2,FALSE)*SUMIFS('IEA-MethaneAbatement'!$N:$N,'IEA-MethaneAbatement'!$O:$O,"&lt;"&amp;$B62,'IEA-MethaneAbatement'!$O:$O,"&gt;="&amp;$A62,'IEA-MethaneAbatement'!$M:$M,$D$1,'IEA-MethaneAbatement'!$B:$B,'Country Selector'!$A$2)))*(1+INDEX('EPA to IEA Scaling'!$F$8:$AO$8,,MATCH(T$2,'EPA to IEA Scaling'!$F$1:$AO$1,0)))</f>
        <v>0</v>
      </c>
      <c r="U62" cm="1">
        <f t="array" ref="U62">((VLOOKUP($B$1,'Multipliers and Adjustments'!$A$70:$I$86,TRUNC(COLUMN(U$2)/5)+2,FALSE)*SUMIFS('IEA-MethaneAbatement'!$N:$N,'IEA-MethaneAbatement'!$O:$O,"&lt;"&amp;$B62,'IEA-MethaneAbatement'!$O:$O,"&gt;="&amp;$A62,'IEA-MethaneAbatement'!$M:$M,$B$1,'IEA-MethaneAbatement'!$B:$B,'Country Selector'!$A$2)+VLOOKUP($C$1,'Multipliers and Adjustments'!$A$70:$I$86,TRUNC(COLUMN(U$2)/5)+2,FALSE)*SUMIFS('IEA-MethaneAbatement'!$N:$N,'IEA-MethaneAbatement'!$O:$O,"&lt;"&amp;$B62,'IEA-MethaneAbatement'!$O:$O,"&gt;="&amp;$A62,'IEA-MethaneAbatement'!$M:$M,$C$1,'IEA-MethaneAbatement'!$B:$B,'Country Selector'!$A$2)+VLOOKUP($D$1,'Multipliers and Adjustments'!$A$70:$I$86,TRUNC(COLUMN(U$2)/5)+2,FALSE)*SUMIFS('IEA-MethaneAbatement'!$N:$N,'IEA-MethaneAbatement'!$O:$O,"&lt;"&amp;$B62,'IEA-MethaneAbatement'!$O:$O,"&gt;="&amp;$A62,'IEA-MethaneAbatement'!$M:$M,$D$1,'IEA-MethaneAbatement'!$B:$B,'Country Selector'!$A$2)))*(1+INDEX('EPA to IEA Scaling'!$F$8:$AO$8,,MATCH(U$2,'EPA to IEA Scaling'!$F$1:$AO$1,0)))</f>
        <v>0</v>
      </c>
      <c r="V62" cm="1">
        <f t="array" ref="V62">((VLOOKUP($B$1,'Multipliers and Adjustments'!$A$70:$I$86,TRUNC(COLUMN(V$2)/5)+2,FALSE)*SUMIFS('IEA-MethaneAbatement'!$N:$N,'IEA-MethaneAbatement'!$O:$O,"&lt;"&amp;$B62,'IEA-MethaneAbatement'!$O:$O,"&gt;="&amp;$A62,'IEA-MethaneAbatement'!$M:$M,$B$1,'IEA-MethaneAbatement'!$B:$B,'Country Selector'!$A$2)+VLOOKUP($C$1,'Multipliers and Adjustments'!$A$70:$I$86,TRUNC(COLUMN(V$2)/5)+2,FALSE)*SUMIFS('IEA-MethaneAbatement'!$N:$N,'IEA-MethaneAbatement'!$O:$O,"&lt;"&amp;$B62,'IEA-MethaneAbatement'!$O:$O,"&gt;="&amp;$A62,'IEA-MethaneAbatement'!$M:$M,$C$1,'IEA-MethaneAbatement'!$B:$B,'Country Selector'!$A$2)+VLOOKUP($D$1,'Multipliers and Adjustments'!$A$70:$I$86,TRUNC(COLUMN(V$2)/5)+2,FALSE)*SUMIFS('IEA-MethaneAbatement'!$N:$N,'IEA-MethaneAbatement'!$O:$O,"&lt;"&amp;$B62,'IEA-MethaneAbatement'!$O:$O,"&gt;="&amp;$A62,'IEA-MethaneAbatement'!$M:$M,$D$1,'IEA-MethaneAbatement'!$B:$B,'Country Selector'!$A$2)))*(1+INDEX('EPA to IEA Scaling'!$F$8:$AO$8,,MATCH(V$2,'EPA to IEA Scaling'!$F$1:$AO$1,0)))</f>
        <v>0</v>
      </c>
      <c r="W62" s="31" cm="1">
        <f t="array" ref="W62">((VLOOKUP($B$1,'Multipliers and Adjustments'!$A$70:$I$86,TRUNC(COLUMN(W$2)/5)+2,FALSE)*SUMIFS('IEA-MethaneAbatement'!$N:$N,'IEA-MethaneAbatement'!$O:$O,"&lt;"&amp;$B62,'IEA-MethaneAbatement'!$O:$O,"&gt;="&amp;$A62,'IEA-MethaneAbatement'!$M:$M,$B$1,'IEA-MethaneAbatement'!$B:$B,'Country Selector'!$A$2)+VLOOKUP($C$1,'Multipliers and Adjustments'!$A$70:$I$86,TRUNC(COLUMN(W$2)/5)+2,FALSE)*SUMIFS('IEA-MethaneAbatement'!$N:$N,'IEA-MethaneAbatement'!$O:$O,"&lt;"&amp;$B62,'IEA-MethaneAbatement'!$O:$O,"&gt;="&amp;$A62,'IEA-MethaneAbatement'!$M:$M,$C$1,'IEA-MethaneAbatement'!$B:$B,'Country Selector'!$A$2)+VLOOKUP($D$1,'Multipliers and Adjustments'!$A$70:$I$86,TRUNC(COLUMN(W$2)/5)+2,FALSE)*SUMIFS('IEA-MethaneAbatement'!$N:$N,'IEA-MethaneAbatement'!$O:$O,"&lt;"&amp;$B62,'IEA-MethaneAbatement'!$O:$O,"&gt;="&amp;$A62,'IEA-MethaneAbatement'!$M:$M,$D$1,'IEA-MethaneAbatement'!$B:$B,'Country Selector'!$A$2)))*(1+INDEX('EPA to IEA Scaling'!$F$8:$AO$8,,MATCH(W$2,'EPA to IEA Scaling'!$F$1:$AO$1,0)))</f>
        <v>0</v>
      </c>
      <c r="X62" cm="1">
        <f t="array" ref="X62">((VLOOKUP($B$1,'Multipliers and Adjustments'!$A$70:$I$86,TRUNC(COLUMN(X$2)/5)+2,FALSE)*SUMIFS('IEA-MethaneAbatement'!$N:$N,'IEA-MethaneAbatement'!$O:$O,"&lt;"&amp;$B62,'IEA-MethaneAbatement'!$O:$O,"&gt;="&amp;$A62,'IEA-MethaneAbatement'!$M:$M,$B$1,'IEA-MethaneAbatement'!$B:$B,'Country Selector'!$A$2)+VLOOKUP($C$1,'Multipliers and Adjustments'!$A$70:$I$86,TRUNC(COLUMN(X$2)/5)+2,FALSE)*SUMIFS('IEA-MethaneAbatement'!$N:$N,'IEA-MethaneAbatement'!$O:$O,"&lt;"&amp;$B62,'IEA-MethaneAbatement'!$O:$O,"&gt;="&amp;$A62,'IEA-MethaneAbatement'!$M:$M,$C$1,'IEA-MethaneAbatement'!$B:$B,'Country Selector'!$A$2)+VLOOKUP($D$1,'Multipliers and Adjustments'!$A$70:$I$86,TRUNC(COLUMN(X$2)/5)+2,FALSE)*SUMIFS('IEA-MethaneAbatement'!$N:$N,'IEA-MethaneAbatement'!$O:$O,"&lt;"&amp;$B62,'IEA-MethaneAbatement'!$O:$O,"&gt;="&amp;$A62,'IEA-MethaneAbatement'!$M:$M,$D$1,'IEA-MethaneAbatement'!$B:$B,'Country Selector'!$A$2)))*(1+INDEX('EPA to IEA Scaling'!$F$8:$AO$8,,MATCH(X$2,'EPA to IEA Scaling'!$F$1:$AO$1,0)))</f>
        <v>0</v>
      </c>
      <c r="Y62" cm="1">
        <f t="array" ref="Y62">((VLOOKUP($B$1,'Multipliers and Adjustments'!$A$70:$I$86,TRUNC(COLUMN(Y$2)/5)+2,FALSE)*SUMIFS('IEA-MethaneAbatement'!$N:$N,'IEA-MethaneAbatement'!$O:$O,"&lt;"&amp;$B62,'IEA-MethaneAbatement'!$O:$O,"&gt;="&amp;$A62,'IEA-MethaneAbatement'!$M:$M,$B$1,'IEA-MethaneAbatement'!$B:$B,'Country Selector'!$A$2)+VLOOKUP($C$1,'Multipliers and Adjustments'!$A$70:$I$86,TRUNC(COLUMN(Y$2)/5)+2,FALSE)*SUMIFS('IEA-MethaneAbatement'!$N:$N,'IEA-MethaneAbatement'!$O:$O,"&lt;"&amp;$B62,'IEA-MethaneAbatement'!$O:$O,"&gt;="&amp;$A62,'IEA-MethaneAbatement'!$M:$M,$C$1,'IEA-MethaneAbatement'!$B:$B,'Country Selector'!$A$2)+VLOOKUP($D$1,'Multipliers and Adjustments'!$A$70:$I$86,TRUNC(COLUMN(Y$2)/5)+2,FALSE)*SUMIFS('IEA-MethaneAbatement'!$N:$N,'IEA-MethaneAbatement'!$O:$O,"&lt;"&amp;$B62,'IEA-MethaneAbatement'!$O:$O,"&gt;="&amp;$A62,'IEA-MethaneAbatement'!$M:$M,$D$1,'IEA-MethaneAbatement'!$B:$B,'Country Selector'!$A$2)))*(1+INDEX('EPA to IEA Scaling'!$F$8:$AO$8,,MATCH(Y$2,'EPA to IEA Scaling'!$F$1:$AO$1,0)))</f>
        <v>0</v>
      </c>
      <c r="Z62" cm="1">
        <f t="array" ref="Z62">((VLOOKUP($B$1,'Multipliers and Adjustments'!$A$70:$I$86,TRUNC(COLUMN(Z$2)/5)+2,FALSE)*SUMIFS('IEA-MethaneAbatement'!$N:$N,'IEA-MethaneAbatement'!$O:$O,"&lt;"&amp;$B62,'IEA-MethaneAbatement'!$O:$O,"&gt;="&amp;$A62,'IEA-MethaneAbatement'!$M:$M,$B$1,'IEA-MethaneAbatement'!$B:$B,'Country Selector'!$A$2)+VLOOKUP($C$1,'Multipliers and Adjustments'!$A$70:$I$86,TRUNC(COLUMN(Z$2)/5)+2,FALSE)*SUMIFS('IEA-MethaneAbatement'!$N:$N,'IEA-MethaneAbatement'!$O:$O,"&lt;"&amp;$B62,'IEA-MethaneAbatement'!$O:$O,"&gt;="&amp;$A62,'IEA-MethaneAbatement'!$M:$M,$C$1,'IEA-MethaneAbatement'!$B:$B,'Country Selector'!$A$2)+VLOOKUP($D$1,'Multipliers and Adjustments'!$A$70:$I$86,TRUNC(COLUMN(Z$2)/5)+2,FALSE)*SUMIFS('IEA-MethaneAbatement'!$N:$N,'IEA-MethaneAbatement'!$O:$O,"&lt;"&amp;$B62,'IEA-MethaneAbatement'!$O:$O,"&gt;="&amp;$A62,'IEA-MethaneAbatement'!$M:$M,$D$1,'IEA-MethaneAbatement'!$B:$B,'Country Selector'!$A$2)))*(1+INDEX('EPA to IEA Scaling'!$F$8:$AO$8,,MATCH(Z$2,'EPA to IEA Scaling'!$F$1:$AO$1,0)))</f>
        <v>0</v>
      </c>
      <c r="AA62" cm="1">
        <f t="array" ref="AA62">((VLOOKUP($B$1,'Multipliers and Adjustments'!$A$70:$I$86,TRUNC(COLUMN(AA$2)/5)+2,FALSE)*SUMIFS('IEA-MethaneAbatement'!$N:$N,'IEA-MethaneAbatement'!$O:$O,"&lt;"&amp;$B62,'IEA-MethaneAbatement'!$O:$O,"&gt;="&amp;$A62,'IEA-MethaneAbatement'!$M:$M,$B$1,'IEA-MethaneAbatement'!$B:$B,'Country Selector'!$A$2)+VLOOKUP($C$1,'Multipliers and Adjustments'!$A$70:$I$86,TRUNC(COLUMN(AA$2)/5)+2,FALSE)*SUMIFS('IEA-MethaneAbatement'!$N:$N,'IEA-MethaneAbatement'!$O:$O,"&lt;"&amp;$B62,'IEA-MethaneAbatement'!$O:$O,"&gt;="&amp;$A62,'IEA-MethaneAbatement'!$M:$M,$C$1,'IEA-MethaneAbatement'!$B:$B,'Country Selector'!$A$2)+VLOOKUP($D$1,'Multipliers and Adjustments'!$A$70:$I$86,TRUNC(COLUMN(AA$2)/5)+2,FALSE)*SUMIFS('IEA-MethaneAbatement'!$N:$N,'IEA-MethaneAbatement'!$O:$O,"&lt;"&amp;$B62,'IEA-MethaneAbatement'!$O:$O,"&gt;="&amp;$A62,'IEA-MethaneAbatement'!$M:$M,$D$1,'IEA-MethaneAbatement'!$B:$B,'Country Selector'!$A$2)))*(1+INDEX('EPA to IEA Scaling'!$F$8:$AO$8,,MATCH(AA$2,'EPA to IEA Scaling'!$F$1:$AO$1,0)))</f>
        <v>0</v>
      </c>
      <c r="AB62" s="31" cm="1">
        <f t="array" ref="AB62">((VLOOKUP($B$1,'Multipliers and Adjustments'!$A$70:$I$86,TRUNC(COLUMN(AB$2)/5)+2,FALSE)*SUMIFS('IEA-MethaneAbatement'!$N:$N,'IEA-MethaneAbatement'!$O:$O,"&lt;"&amp;$B62,'IEA-MethaneAbatement'!$O:$O,"&gt;="&amp;$A62,'IEA-MethaneAbatement'!$M:$M,$B$1,'IEA-MethaneAbatement'!$B:$B,'Country Selector'!$A$2)+VLOOKUP($C$1,'Multipliers and Adjustments'!$A$70:$I$86,TRUNC(COLUMN(AB$2)/5)+2,FALSE)*SUMIFS('IEA-MethaneAbatement'!$N:$N,'IEA-MethaneAbatement'!$O:$O,"&lt;"&amp;$B62,'IEA-MethaneAbatement'!$O:$O,"&gt;="&amp;$A62,'IEA-MethaneAbatement'!$M:$M,$C$1,'IEA-MethaneAbatement'!$B:$B,'Country Selector'!$A$2)+VLOOKUP($D$1,'Multipliers and Adjustments'!$A$70:$I$86,TRUNC(COLUMN(AB$2)/5)+2,FALSE)*SUMIFS('IEA-MethaneAbatement'!$N:$N,'IEA-MethaneAbatement'!$O:$O,"&lt;"&amp;$B62,'IEA-MethaneAbatement'!$O:$O,"&gt;="&amp;$A62,'IEA-MethaneAbatement'!$M:$M,$D$1,'IEA-MethaneAbatement'!$B:$B,'Country Selector'!$A$2)))*(1+INDEX('EPA to IEA Scaling'!$F$8:$AO$8,,MATCH(AB$2,'EPA to IEA Scaling'!$F$1:$AO$1,0)))</f>
        <v>0</v>
      </c>
      <c r="AC62" cm="1">
        <f t="array" ref="AC62">((VLOOKUP($B$1,'Multipliers and Adjustments'!$A$70:$I$86,TRUNC(COLUMN(AC$2)/5)+2,FALSE)*SUMIFS('IEA-MethaneAbatement'!$N:$N,'IEA-MethaneAbatement'!$O:$O,"&lt;"&amp;$B62,'IEA-MethaneAbatement'!$O:$O,"&gt;="&amp;$A62,'IEA-MethaneAbatement'!$M:$M,$B$1,'IEA-MethaneAbatement'!$B:$B,'Country Selector'!$A$2)+VLOOKUP($C$1,'Multipliers and Adjustments'!$A$70:$I$86,TRUNC(COLUMN(AC$2)/5)+2,FALSE)*SUMIFS('IEA-MethaneAbatement'!$N:$N,'IEA-MethaneAbatement'!$O:$O,"&lt;"&amp;$B62,'IEA-MethaneAbatement'!$O:$O,"&gt;="&amp;$A62,'IEA-MethaneAbatement'!$M:$M,$C$1,'IEA-MethaneAbatement'!$B:$B,'Country Selector'!$A$2)+VLOOKUP($D$1,'Multipliers and Adjustments'!$A$70:$I$86,TRUNC(COLUMN(AC$2)/5)+2,FALSE)*SUMIFS('IEA-MethaneAbatement'!$N:$N,'IEA-MethaneAbatement'!$O:$O,"&lt;"&amp;$B62,'IEA-MethaneAbatement'!$O:$O,"&gt;="&amp;$A62,'IEA-MethaneAbatement'!$M:$M,$D$1,'IEA-MethaneAbatement'!$B:$B,'Country Selector'!$A$2)))*(1+INDEX('EPA to IEA Scaling'!$F$8:$AO$8,,MATCH(AC$2,'EPA to IEA Scaling'!$F$1:$AO$1,0)))</f>
        <v>0</v>
      </c>
      <c r="AD62" cm="1">
        <f t="array" ref="AD62">((VLOOKUP($B$1,'Multipliers and Adjustments'!$A$70:$I$86,TRUNC(COLUMN(AD$2)/5)+2,FALSE)*SUMIFS('IEA-MethaneAbatement'!$N:$N,'IEA-MethaneAbatement'!$O:$O,"&lt;"&amp;$B62,'IEA-MethaneAbatement'!$O:$O,"&gt;="&amp;$A62,'IEA-MethaneAbatement'!$M:$M,$B$1,'IEA-MethaneAbatement'!$B:$B,'Country Selector'!$A$2)+VLOOKUP($C$1,'Multipliers and Adjustments'!$A$70:$I$86,TRUNC(COLUMN(AD$2)/5)+2,FALSE)*SUMIFS('IEA-MethaneAbatement'!$N:$N,'IEA-MethaneAbatement'!$O:$O,"&lt;"&amp;$B62,'IEA-MethaneAbatement'!$O:$O,"&gt;="&amp;$A62,'IEA-MethaneAbatement'!$M:$M,$C$1,'IEA-MethaneAbatement'!$B:$B,'Country Selector'!$A$2)+VLOOKUP($D$1,'Multipliers and Adjustments'!$A$70:$I$86,TRUNC(COLUMN(AD$2)/5)+2,FALSE)*SUMIFS('IEA-MethaneAbatement'!$N:$N,'IEA-MethaneAbatement'!$O:$O,"&lt;"&amp;$B62,'IEA-MethaneAbatement'!$O:$O,"&gt;="&amp;$A62,'IEA-MethaneAbatement'!$M:$M,$D$1,'IEA-MethaneAbatement'!$B:$B,'Country Selector'!$A$2)))*(1+INDEX('EPA to IEA Scaling'!$F$8:$AO$8,,MATCH(AD$2,'EPA to IEA Scaling'!$F$1:$AO$1,0)))</f>
        <v>0</v>
      </c>
      <c r="AE62" cm="1">
        <f t="array" ref="AE62">((VLOOKUP($B$1,'Multipliers and Adjustments'!$A$70:$I$86,TRUNC(COLUMN(AE$2)/5)+2,FALSE)*SUMIFS('IEA-MethaneAbatement'!$N:$N,'IEA-MethaneAbatement'!$O:$O,"&lt;"&amp;$B62,'IEA-MethaneAbatement'!$O:$O,"&gt;="&amp;$A62,'IEA-MethaneAbatement'!$M:$M,$B$1,'IEA-MethaneAbatement'!$B:$B,'Country Selector'!$A$2)+VLOOKUP($C$1,'Multipliers and Adjustments'!$A$70:$I$86,TRUNC(COLUMN(AE$2)/5)+2,FALSE)*SUMIFS('IEA-MethaneAbatement'!$N:$N,'IEA-MethaneAbatement'!$O:$O,"&lt;"&amp;$B62,'IEA-MethaneAbatement'!$O:$O,"&gt;="&amp;$A62,'IEA-MethaneAbatement'!$M:$M,$C$1,'IEA-MethaneAbatement'!$B:$B,'Country Selector'!$A$2)+VLOOKUP($D$1,'Multipliers and Adjustments'!$A$70:$I$86,TRUNC(COLUMN(AE$2)/5)+2,FALSE)*SUMIFS('IEA-MethaneAbatement'!$N:$N,'IEA-MethaneAbatement'!$O:$O,"&lt;"&amp;$B62,'IEA-MethaneAbatement'!$O:$O,"&gt;="&amp;$A62,'IEA-MethaneAbatement'!$M:$M,$D$1,'IEA-MethaneAbatement'!$B:$B,'Country Selector'!$A$2)))*(1+INDEX('EPA to IEA Scaling'!$F$8:$AO$8,,MATCH(AE$2,'EPA to IEA Scaling'!$F$1:$AO$1,0)))</f>
        <v>0</v>
      </c>
      <c r="AF62" cm="1">
        <f t="array" ref="AF62">((VLOOKUP($B$1,'Multipliers and Adjustments'!$A$70:$I$86,TRUNC(COLUMN(AF$2)/5)+2,FALSE)*SUMIFS('IEA-MethaneAbatement'!$N:$N,'IEA-MethaneAbatement'!$O:$O,"&lt;"&amp;$B62,'IEA-MethaneAbatement'!$O:$O,"&gt;="&amp;$A62,'IEA-MethaneAbatement'!$M:$M,$B$1,'IEA-MethaneAbatement'!$B:$B,'Country Selector'!$A$2)+VLOOKUP($C$1,'Multipliers and Adjustments'!$A$70:$I$86,TRUNC(COLUMN(AF$2)/5)+2,FALSE)*SUMIFS('IEA-MethaneAbatement'!$N:$N,'IEA-MethaneAbatement'!$O:$O,"&lt;"&amp;$B62,'IEA-MethaneAbatement'!$O:$O,"&gt;="&amp;$A62,'IEA-MethaneAbatement'!$M:$M,$C$1,'IEA-MethaneAbatement'!$B:$B,'Country Selector'!$A$2)+VLOOKUP($D$1,'Multipliers and Adjustments'!$A$70:$I$86,TRUNC(COLUMN(AF$2)/5)+2,FALSE)*SUMIFS('IEA-MethaneAbatement'!$N:$N,'IEA-MethaneAbatement'!$O:$O,"&lt;"&amp;$B62,'IEA-MethaneAbatement'!$O:$O,"&gt;="&amp;$A62,'IEA-MethaneAbatement'!$M:$M,$D$1,'IEA-MethaneAbatement'!$B:$B,'Country Selector'!$A$2)))*(1+INDEX('EPA to IEA Scaling'!$F$8:$AO$8,,MATCH(AF$2,'EPA to IEA Scaling'!$F$1:$AO$1,0)))</f>
        <v>0</v>
      </c>
      <c r="AG62" s="31" cm="1">
        <f t="array" ref="AG62">((VLOOKUP($B$1,'Multipliers and Adjustments'!$A$70:$I$86,TRUNC(COLUMN(AG$2)/5)+2,FALSE)*SUMIFS('IEA-MethaneAbatement'!$N:$N,'IEA-MethaneAbatement'!$O:$O,"&lt;"&amp;$B62,'IEA-MethaneAbatement'!$O:$O,"&gt;="&amp;$A62,'IEA-MethaneAbatement'!$M:$M,$B$1,'IEA-MethaneAbatement'!$B:$B,'Country Selector'!$A$2)+VLOOKUP($C$1,'Multipliers and Adjustments'!$A$70:$I$86,TRUNC(COLUMN(AG$2)/5)+2,FALSE)*SUMIFS('IEA-MethaneAbatement'!$N:$N,'IEA-MethaneAbatement'!$O:$O,"&lt;"&amp;$B62,'IEA-MethaneAbatement'!$O:$O,"&gt;="&amp;$A62,'IEA-MethaneAbatement'!$M:$M,$C$1,'IEA-MethaneAbatement'!$B:$B,'Country Selector'!$A$2)+VLOOKUP($D$1,'Multipliers and Adjustments'!$A$70:$I$86,TRUNC(COLUMN(AG$2)/5)+2,FALSE)*SUMIFS('IEA-MethaneAbatement'!$N:$N,'IEA-MethaneAbatement'!$O:$O,"&lt;"&amp;$B62,'IEA-MethaneAbatement'!$O:$O,"&gt;="&amp;$A62,'IEA-MethaneAbatement'!$M:$M,$D$1,'IEA-MethaneAbatement'!$B:$B,'Country Selector'!$A$2)))*(1+INDEX('EPA to IEA Scaling'!$F$8:$AO$8,,MATCH(AG$2,'EPA to IEA Scaling'!$F$1:$AO$1,0)))</f>
        <v>0</v>
      </c>
      <c r="AH62" cm="1">
        <f t="array" ref="AH62">((VLOOKUP($B$1,'Multipliers and Adjustments'!$A$70:$I$86,TRUNC(COLUMN(AH$2)/5)+2,FALSE)*SUMIFS('IEA-MethaneAbatement'!$N:$N,'IEA-MethaneAbatement'!$O:$O,"&lt;"&amp;$B62,'IEA-MethaneAbatement'!$O:$O,"&gt;="&amp;$A62,'IEA-MethaneAbatement'!$M:$M,$B$1,'IEA-MethaneAbatement'!$B:$B,'Country Selector'!$A$2)+VLOOKUP($C$1,'Multipliers and Adjustments'!$A$70:$I$86,TRUNC(COLUMN(AH$2)/5)+2,FALSE)*SUMIFS('IEA-MethaneAbatement'!$N:$N,'IEA-MethaneAbatement'!$O:$O,"&lt;"&amp;$B62,'IEA-MethaneAbatement'!$O:$O,"&gt;="&amp;$A62,'IEA-MethaneAbatement'!$M:$M,$C$1,'IEA-MethaneAbatement'!$B:$B,'Country Selector'!$A$2)+VLOOKUP($D$1,'Multipliers and Adjustments'!$A$70:$I$86,TRUNC(COLUMN(AH$2)/5)+2,FALSE)*SUMIFS('IEA-MethaneAbatement'!$N:$N,'IEA-MethaneAbatement'!$O:$O,"&lt;"&amp;$B62,'IEA-MethaneAbatement'!$O:$O,"&gt;="&amp;$A62,'IEA-MethaneAbatement'!$M:$M,$D$1,'IEA-MethaneAbatement'!$B:$B,'Country Selector'!$A$2)))*(1+INDEX('EPA to IEA Scaling'!$F$8:$AO$8,,MATCH(AH$2,'EPA to IEA Scaling'!$F$1:$AO$1,0)))</f>
        <v>0</v>
      </c>
      <c r="AI62" cm="1">
        <f t="array" ref="AI62">((VLOOKUP($B$1,'Multipliers and Adjustments'!$A$70:$I$86,TRUNC(COLUMN(AI$2)/5)+2,FALSE)*SUMIFS('IEA-MethaneAbatement'!$N:$N,'IEA-MethaneAbatement'!$O:$O,"&lt;"&amp;$B62,'IEA-MethaneAbatement'!$O:$O,"&gt;="&amp;$A62,'IEA-MethaneAbatement'!$M:$M,$B$1,'IEA-MethaneAbatement'!$B:$B,'Country Selector'!$A$2)+VLOOKUP($C$1,'Multipliers and Adjustments'!$A$70:$I$86,TRUNC(COLUMN(AI$2)/5)+2,FALSE)*SUMIFS('IEA-MethaneAbatement'!$N:$N,'IEA-MethaneAbatement'!$O:$O,"&lt;"&amp;$B62,'IEA-MethaneAbatement'!$O:$O,"&gt;="&amp;$A62,'IEA-MethaneAbatement'!$M:$M,$C$1,'IEA-MethaneAbatement'!$B:$B,'Country Selector'!$A$2)+VLOOKUP($D$1,'Multipliers and Adjustments'!$A$70:$I$86,TRUNC(COLUMN(AI$2)/5)+2,FALSE)*SUMIFS('IEA-MethaneAbatement'!$N:$N,'IEA-MethaneAbatement'!$O:$O,"&lt;"&amp;$B62,'IEA-MethaneAbatement'!$O:$O,"&gt;="&amp;$A62,'IEA-MethaneAbatement'!$M:$M,$D$1,'IEA-MethaneAbatement'!$B:$B,'Country Selector'!$A$2)))*(1+INDEX('EPA to IEA Scaling'!$F$8:$AO$8,,MATCH(AI$2,'EPA to IEA Scaling'!$F$1:$AO$1,0)))</f>
        <v>0</v>
      </c>
      <c r="AJ62" cm="1">
        <f t="array" ref="AJ62">((VLOOKUP($B$1,'Multipliers and Adjustments'!$A$70:$I$86,TRUNC(COLUMN(AJ$2)/5)+2,FALSE)*SUMIFS('IEA-MethaneAbatement'!$N:$N,'IEA-MethaneAbatement'!$O:$O,"&lt;"&amp;$B62,'IEA-MethaneAbatement'!$O:$O,"&gt;="&amp;$A62,'IEA-MethaneAbatement'!$M:$M,$B$1,'IEA-MethaneAbatement'!$B:$B,'Country Selector'!$A$2)+VLOOKUP($C$1,'Multipliers and Adjustments'!$A$70:$I$86,TRUNC(COLUMN(AJ$2)/5)+2,FALSE)*SUMIFS('IEA-MethaneAbatement'!$N:$N,'IEA-MethaneAbatement'!$O:$O,"&lt;"&amp;$B62,'IEA-MethaneAbatement'!$O:$O,"&gt;="&amp;$A62,'IEA-MethaneAbatement'!$M:$M,$C$1,'IEA-MethaneAbatement'!$B:$B,'Country Selector'!$A$2)+VLOOKUP($D$1,'Multipliers and Adjustments'!$A$70:$I$86,TRUNC(COLUMN(AJ$2)/5)+2,FALSE)*SUMIFS('IEA-MethaneAbatement'!$N:$N,'IEA-MethaneAbatement'!$O:$O,"&lt;"&amp;$B62,'IEA-MethaneAbatement'!$O:$O,"&gt;="&amp;$A62,'IEA-MethaneAbatement'!$M:$M,$D$1,'IEA-MethaneAbatement'!$B:$B,'Country Selector'!$A$2)))*(1+INDEX('EPA to IEA Scaling'!$F$8:$AO$8,,MATCH(AJ$2,'EPA to IEA Scaling'!$F$1:$AO$1,0)))</f>
        <v>0</v>
      </c>
      <c r="AK62" cm="1">
        <f t="array" ref="AK62">((VLOOKUP($B$1,'Multipliers and Adjustments'!$A$70:$I$86,TRUNC(COLUMN(AK$2)/5)+2,FALSE)*SUMIFS('IEA-MethaneAbatement'!$N:$N,'IEA-MethaneAbatement'!$O:$O,"&lt;"&amp;$B62,'IEA-MethaneAbatement'!$O:$O,"&gt;="&amp;$A62,'IEA-MethaneAbatement'!$M:$M,$B$1,'IEA-MethaneAbatement'!$B:$B,'Country Selector'!$A$2)+VLOOKUP($C$1,'Multipliers and Adjustments'!$A$70:$I$86,TRUNC(COLUMN(AK$2)/5)+2,FALSE)*SUMIFS('IEA-MethaneAbatement'!$N:$N,'IEA-MethaneAbatement'!$O:$O,"&lt;"&amp;$B62,'IEA-MethaneAbatement'!$O:$O,"&gt;="&amp;$A62,'IEA-MethaneAbatement'!$M:$M,$C$1,'IEA-MethaneAbatement'!$B:$B,'Country Selector'!$A$2)+VLOOKUP($D$1,'Multipliers and Adjustments'!$A$70:$I$86,TRUNC(COLUMN(AK$2)/5)+2,FALSE)*SUMIFS('IEA-MethaneAbatement'!$N:$N,'IEA-MethaneAbatement'!$O:$O,"&lt;"&amp;$B62,'IEA-MethaneAbatement'!$O:$O,"&gt;="&amp;$A62,'IEA-MethaneAbatement'!$M:$M,$D$1,'IEA-MethaneAbatement'!$B:$B,'Country Selector'!$A$2)))*(1+INDEX('EPA to IEA Scaling'!$F$8:$AO$8,,MATCH(AK$2,'EPA to IEA Scaling'!$F$1:$AO$1,0)))</f>
        <v>0</v>
      </c>
      <c r="AL62" s="31" cm="1">
        <f t="array" ref="AL62">((VLOOKUP($B$1,'Multipliers and Adjustments'!$A$70:$I$86,TRUNC(COLUMN(AL$2)/5)+2,FALSE)*SUMIFS('IEA-MethaneAbatement'!$N:$N,'IEA-MethaneAbatement'!$O:$O,"&lt;"&amp;$B62,'IEA-MethaneAbatement'!$O:$O,"&gt;="&amp;$A62,'IEA-MethaneAbatement'!$M:$M,$B$1,'IEA-MethaneAbatement'!$B:$B,'Country Selector'!$A$2)+VLOOKUP($C$1,'Multipliers and Adjustments'!$A$70:$I$86,TRUNC(COLUMN(AL$2)/5)+2,FALSE)*SUMIFS('IEA-MethaneAbatement'!$N:$N,'IEA-MethaneAbatement'!$O:$O,"&lt;"&amp;$B62,'IEA-MethaneAbatement'!$O:$O,"&gt;="&amp;$A62,'IEA-MethaneAbatement'!$M:$M,$C$1,'IEA-MethaneAbatement'!$B:$B,'Country Selector'!$A$2)+VLOOKUP($D$1,'Multipliers and Adjustments'!$A$70:$I$86,TRUNC(COLUMN(AL$2)/5)+2,FALSE)*SUMIFS('IEA-MethaneAbatement'!$N:$N,'IEA-MethaneAbatement'!$O:$O,"&lt;"&amp;$B62,'IEA-MethaneAbatement'!$O:$O,"&gt;="&amp;$A62,'IEA-MethaneAbatement'!$M:$M,$D$1,'IEA-MethaneAbatement'!$B:$B,'Country Selector'!$A$2)))*(1+INDEX('EPA to IEA Scaling'!$F$8:$AO$8,,MATCH(AL$2,'EPA to IEA Scaling'!$F$1:$AO$1,0)))</f>
        <v>0</v>
      </c>
    </row>
    <row r="63" spans="1:38" x14ac:dyDescent="0.45">
      <c r="A63" s="12">
        <f t="shared" si="1"/>
        <v>1000</v>
      </c>
      <c r="B63" s="11">
        <f t="shared" si="0"/>
        <v>1050</v>
      </c>
      <c r="C63" s="47" cm="1">
        <f t="array" ref="C63">((VLOOKUP($B$1,'Multipliers and Adjustments'!$A$70:$I$86,TRUNC(COLUMN(C$2)/5)+2,FALSE)*SUMIFS('IEA-MethaneAbatement'!$N:$N,'IEA-MethaneAbatement'!$O:$O,"&lt;"&amp;$B63,'IEA-MethaneAbatement'!$O:$O,"&gt;="&amp;$A63,'IEA-MethaneAbatement'!$M:$M,$B$1,'IEA-MethaneAbatement'!$B:$B,'Country Selector'!$A$2)+VLOOKUP($C$1,'Multipliers and Adjustments'!$A$70:$I$86,TRUNC(COLUMN(C$2)/5)+2,FALSE)*SUMIFS('IEA-MethaneAbatement'!$N:$N,'IEA-MethaneAbatement'!$O:$O,"&lt;"&amp;$B63,'IEA-MethaneAbatement'!$O:$O,"&gt;="&amp;$A63,'IEA-MethaneAbatement'!$M:$M,$C$1,'IEA-MethaneAbatement'!$B:$B,'Country Selector'!$A$2)+VLOOKUP($D$1,'Multipliers and Adjustments'!$A$70:$I$86,TRUNC(COLUMN(C$2)/5)+2,FALSE)*SUMIFS('IEA-MethaneAbatement'!$N:$N,'IEA-MethaneAbatement'!$O:$O,"&lt;"&amp;$B63,'IEA-MethaneAbatement'!$O:$O,"&gt;="&amp;$A63,'IEA-MethaneAbatement'!$M:$M,$D$1,'IEA-MethaneAbatement'!$B:$B,'Country Selector'!$A$2)))*(1+INDEX('EPA to IEA Scaling'!$F$8:$AO$8,,MATCH(C$2,'EPA to IEA Scaling'!$F$1:$AO$1,0)))</f>
        <v>0</v>
      </c>
      <c r="D63" cm="1">
        <f t="array" ref="D63">((VLOOKUP($B$1,'Multipliers and Adjustments'!$A$70:$I$86,TRUNC(COLUMN(D$2)/5)+2,FALSE)*SUMIFS('IEA-MethaneAbatement'!$N:$N,'IEA-MethaneAbatement'!$O:$O,"&lt;"&amp;$B63,'IEA-MethaneAbatement'!$O:$O,"&gt;="&amp;$A63,'IEA-MethaneAbatement'!$M:$M,$B$1,'IEA-MethaneAbatement'!$B:$B,'Country Selector'!$A$2)+VLOOKUP($C$1,'Multipliers and Adjustments'!$A$70:$I$86,TRUNC(COLUMN(D$2)/5)+2,FALSE)*SUMIFS('IEA-MethaneAbatement'!$N:$N,'IEA-MethaneAbatement'!$O:$O,"&lt;"&amp;$B63,'IEA-MethaneAbatement'!$O:$O,"&gt;="&amp;$A63,'IEA-MethaneAbatement'!$M:$M,$C$1,'IEA-MethaneAbatement'!$B:$B,'Country Selector'!$A$2)+VLOOKUP($D$1,'Multipliers and Adjustments'!$A$70:$I$86,TRUNC(COLUMN(D$2)/5)+2,FALSE)*SUMIFS('IEA-MethaneAbatement'!$N:$N,'IEA-MethaneAbatement'!$O:$O,"&lt;"&amp;$B63,'IEA-MethaneAbatement'!$O:$O,"&gt;="&amp;$A63,'IEA-MethaneAbatement'!$M:$M,$D$1,'IEA-MethaneAbatement'!$B:$B,'Country Selector'!$A$2)))*(1+INDEX('EPA to IEA Scaling'!$F$8:$AO$8,,MATCH(D$2,'EPA to IEA Scaling'!$F$1:$AO$1,0)))</f>
        <v>0</v>
      </c>
      <c r="E63" cm="1">
        <f t="array" ref="E63">((VLOOKUP($B$1,'Multipliers and Adjustments'!$A$70:$I$86,TRUNC(COLUMN(E$2)/5)+2,FALSE)*SUMIFS('IEA-MethaneAbatement'!$N:$N,'IEA-MethaneAbatement'!$O:$O,"&lt;"&amp;$B63,'IEA-MethaneAbatement'!$O:$O,"&gt;="&amp;$A63,'IEA-MethaneAbatement'!$M:$M,$B$1,'IEA-MethaneAbatement'!$B:$B,'Country Selector'!$A$2)+VLOOKUP($C$1,'Multipliers and Adjustments'!$A$70:$I$86,TRUNC(COLUMN(E$2)/5)+2,FALSE)*SUMIFS('IEA-MethaneAbatement'!$N:$N,'IEA-MethaneAbatement'!$O:$O,"&lt;"&amp;$B63,'IEA-MethaneAbatement'!$O:$O,"&gt;="&amp;$A63,'IEA-MethaneAbatement'!$M:$M,$C$1,'IEA-MethaneAbatement'!$B:$B,'Country Selector'!$A$2)+VLOOKUP($D$1,'Multipliers and Adjustments'!$A$70:$I$86,TRUNC(COLUMN(E$2)/5)+2,FALSE)*SUMIFS('IEA-MethaneAbatement'!$N:$N,'IEA-MethaneAbatement'!$O:$O,"&lt;"&amp;$B63,'IEA-MethaneAbatement'!$O:$O,"&gt;="&amp;$A63,'IEA-MethaneAbatement'!$M:$M,$D$1,'IEA-MethaneAbatement'!$B:$B,'Country Selector'!$A$2)))*(1+INDEX('EPA to IEA Scaling'!$F$8:$AO$8,,MATCH(E$2,'EPA to IEA Scaling'!$F$1:$AO$1,0)))</f>
        <v>0</v>
      </c>
      <c r="F63" cm="1">
        <f t="array" ref="F63">((VLOOKUP($B$1,'Multipliers and Adjustments'!$A$70:$I$86,TRUNC(COLUMN(F$2)/5)+2,FALSE)*SUMIFS('IEA-MethaneAbatement'!$N:$N,'IEA-MethaneAbatement'!$O:$O,"&lt;"&amp;$B63,'IEA-MethaneAbatement'!$O:$O,"&gt;="&amp;$A63,'IEA-MethaneAbatement'!$M:$M,$B$1,'IEA-MethaneAbatement'!$B:$B,'Country Selector'!$A$2)+VLOOKUP($C$1,'Multipliers and Adjustments'!$A$70:$I$86,TRUNC(COLUMN(F$2)/5)+2,FALSE)*SUMIFS('IEA-MethaneAbatement'!$N:$N,'IEA-MethaneAbatement'!$O:$O,"&lt;"&amp;$B63,'IEA-MethaneAbatement'!$O:$O,"&gt;="&amp;$A63,'IEA-MethaneAbatement'!$M:$M,$C$1,'IEA-MethaneAbatement'!$B:$B,'Country Selector'!$A$2)+VLOOKUP($D$1,'Multipliers and Adjustments'!$A$70:$I$86,TRUNC(COLUMN(F$2)/5)+2,FALSE)*SUMIFS('IEA-MethaneAbatement'!$N:$N,'IEA-MethaneAbatement'!$O:$O,"&lt;"&amp;$B63,'IEA-MethaneAbatement'!$O:$O,"&gt;="&amp;$A63,'IEA-MethaneAbatement'!$M:$M,$D$1,'IEA-MethaneAbatement'!$B:$B,'Country Selector'!$A$2)))*(1+INDEX('EPA to IEA Scaling'!$F$8:$AO$8,,MATCH(F$2,'EPA to IEA Scaling'!$F$1:$AO$1,0)))</f>
        <v>0</v>
      </c>
      <c r="G63" cm="1">
        <f t="array" ref="G63">((VLOOKUP($B$1,'Multipliers and Adjustments'!$A$70:$I$86,TRUNC(COLUMN(G$2)/5)+2,FALSE)*SUMIFS('IEA-MethaneAbatement'!$N:$N,'IEA-MethaneAbatement'!$O:$O,"&lt;"&amp;$B63,'IEA-MethaneAbatement'!$O:$O,"&gt;="&amp;$A63,'IEA-MethaneAbatement'!$M:$M,$B$1,'IEA-MethaneAbatement'!$B:$B,'Country Selector'!$A$2)+VLOOKUP($C$1,'Multipliers and Adjustments'!$A$70:$I$86,TRUNC(COLUMN(G$2)/5)+2,FALSE)*SUMIFS('IEA-MethaneAbatement'!$N:$N,'IEA-MethaneAbatement'!$O:$O,"&lt;"&amp;$B63,'IEA-MethaneAbatement'!$O:$O,"&gt;="&amp;$A63,'IEA-MethaneAbatement'!$M:$M,$C$1,'IEA-MethaneAbatement'!$B:$B,'Country Selector'!$A$2)+VLOOKUP($D$1,'Multipliers and Adjustments'!$A$70:$I$86,TRUNC(COLUMN(G$2)/5)+2,FALSE)*SUMIFS('IEA-MethaneAbatement'!$N:$N,'IEA-MethaneAbatement'!$O:$O,"&lt;"&amp;$B63,'IEA-MethaneAbatement'!$O:$O,"&gt;="&amp;$A63,'IEA-MethaneAbatement'!$M:$M,$D$1,'IEA-MethaneAbatement'!$B:$B,'Country Selector'!$A$2)))*(1+INDEX('EPA to IEA Scaling'!$F$8:$AO$8,,MATCH(G$2,'EPA to IEA Scaling'!$F$1:$AO$1,0)))</f>
        <v>0</v>
      </c>
      <c r="H63" s="31" cm="1">
        <f t="array" ref="H63">((VLOOKUP($B$1,'Multipliers and Adjustments'!$A$70:$I$86,TRUNC(COLUMN(H$2)/5)+2,FALSE)*SUMIFS('IEA-MethaneAbatement'!$N:$N,'IEA-MethaneAbatement'!$O:$O,"&lt;"&amp;$B63,'IEA-MethaneAbatement'!$O:$O,"&gt;="&amp;$A63,'IEA-MethaneAbatement'!$M:$M,$B$1,'IEA-MethaneAbatement'!$B:$B,'Country Selector'!$A$2)+VLOOKUP($C$1,'Multipliers and Adjustments'!$A$70:$I$86,TRUNC(COLUMN(H$2)/5)+2,FALSE)*SUMIFS('IEA-MethaneAbatement'!$N:$N,'IEA-MethaneAbatement'!$O:$O,"&lt;"&amp;$B63,'IEA-MethaneAbatement'!$O:$O,"&gt;="&amp;$A63,'IEA-MethaneAbatement'!$M:$M,$C$1,'IEA-MethaneAbatement'!$B:$B,'Country Selector'!$A$2)+VLOOKUP($D$1,'Multipliers and Adjustments'!$A$70:$I$86,TRUNC(COLUMN(H$2)/5)+2,FALSE)*SUMIFS('IEA-MethaneAbatement'!$N:$N,'IEA-MethaneAbatement'!$O:$O,"&lt;"&amp;$B63,'IEA-MethaneAbatement'!$O:$O,"&gt;="&amp;$A63,'IEA-MethaneAbatement'!$M:$M,$D$1,'IEA-MethaneAbatement'!$B:$B,'Country Selector'!$A$2)))*(1+INDEX('EPA to IEA Scaling'!$F$8:$AO$8,,MATCH(H$2,'EPA to IEA Scaling'!$F$1:$AO$1,0)))</f>
        <v>0</v>
      </c>
      <c r="I63" cm="1">
        <f t="array" ref="I63">((VLOOKUP($B$1,'Multipliers and Adjustments'!$A$70:$I$86,TRUNC(COLUMN(I$2)/5)+2,FALSE)*SUMIFS('IEA-MethaneAbatement'!$N:$N,'IEA-MethaneAbatement'!$O:$O,"&lt;"&amp;$B63,'IEA-MethaneAbatement'!$O:$O,"&gt;="&amp;$A63,'IEA-MethaneAbatement'!$M:$M,$B$1,'IEA-MethaneAbatement'!$B:$B,'Country Selector'!$A$2)+VLOOKUP($C$1,'Multipliers and Adjustments'!$A$70:$I$86,TRUNC(COLUMN(I$2)/5)+2,FALSE)*SUMIFS('IEA-MethaneAbatement'!$N:$N,'IEA-MethaneAbatement'!$O:$O,"&lt;"&amp;$B63,'IEA-MethaneAbatement'!$O:$O,"&gt;="&amp;$A63,'IEA-MethaneAbatement'!$M:$M,$C$1,'IEA-MethaneAbatement'!$B:$B,'Country Selector'!$A$2)+VLOOKUP($D$1,'Multipliers and Adjustments'!$A$70:$I$86,TRUNC(COLUMN(I$2)/5)+2,FALSE)*SUMIFS('IEA-MethaneAbatement'!$N:$N,'IEA-MethaneAbatement'!$O:$O,"&lt;"&amp;$B63,'IEA-MethaneAbatement'!$O:$O,"&gt;="&amp;$A63,'IEA-MethaneAbatement'!$M:$M,$D$1,'IEA-MethaneAbatement'!$B:$B,'Country Selector'!$A$2)))*(1+INDEX('EPA to IEA Scaling'!$F$8:$AO$8,,MATCH(I$2,'EPA to IEA Scaling'!$F$1:$AO$1,0)))</f>
        <v>0</v>
      </c>
      <c r="J63" cm="1">
        <f t="array" ref="J63">((VLOOKUP($B$1,'Multipliers and Adjustments'!$A$70:$I$86,TRUNC(COLUMN(J$2)/5)+2,FALSE)*SUMIFS('IEA-MethaneAbatement'!$N:$N,'IEA-MethaneAbatement'!$O:$O,"&lt;"&amp;$B63,'IEA-MethaneAbatement'!$O:$O,"&gt;="&amp;$A63,'IEA-MethaneAbatement'!$M:$M,$B$1,'IEA-MethaneAbatement'!$B:$B,'Country Selector'!$A$2)+VLOOKUP($C$1,'Multipliers and Adjustments'!$A$70:$I$86,TRUNC(COLUMN(J$2)/5)+2,FALSE)*SUMIFS('IEA-MethaneAbatement'!$N:$N,'IEA-MethaneAbatement'!$O:$O,"&lt;"&amp;$B63,'IEA-MethaneAbatement'!$O:$O,"&gt;="&amp;$A63,'IEA-MethaneAbatement'!$M:$M,$C$1,'IEA-MethaneAbatement'!$B:$B,'Country Selector'!$A$2)+VLOOKUP($D$1,'Multipliers and Adjustments'!$A$70:$I$86,TRUNC(COLUMN(J$2)/5)+2,FALSE)*SUMIFS('IEA-MethaneAbatement'!$N:$N,'IEA-MethaneAbatement'!$O:$O,"&lt;"&amp;$B63,'IEA-MethaneAbatement'!$O:$O,"&gt;="&amp;$A63,'IEA-MethaneAbatement'!$M:$M,$D$1,'IEA-MethaneAbatement'!$B:$B,'Country Selector'!$A$2)))*(1+INDEX('EPA to IEA Scaling'!$F$8:$AO$8,,MATCH(J$2,'EPA to IEA Scaling'!$F$1:$AO$1,0)))</f>
        <v>0</v>
      </c>
      <c r="K63" cm="1">
        <f t="array" ref="K63">((VLOOKUP($B$1,'Multipliers and Adjustments'!$A$70:$I$86,TRUNC(COLUMN(K$2)/5)+2,FALSE)*SUMIFS('IEA-MethaneAbatement'!$N:$N,'IEA-MethaneAbatement'!$O:$O,"&lt;"&amp;$B63,'IEA-MethaneAbatement'!$O:$O,"&gt;="&amp;$A63,'IEA-MethaneAbatement'!$M:$M,$B$1,'IEA-MethaneAbatement'!$B:$B,'Country Selector'!$A$2)+VLOOKUP($C$1,'Multipliers and Adjustments'!$A$70:$I$86,TRUNC(COLUMN(K$2)/5)+2,FALSE)*SUMIFS('IEA-MethaneAbatement'!$N:$N,'IEA-MethaneAbatement'!$O:$O,"&lt;"&amp;$B63,'IEA-MethaneAbatement'!$O:$O,"&gt;="&amp;$A63,'IEA-MethaneAbatement'!$M:$M,$C$1,'IEA-MethaneAbatement'!$B:$B,'Country Selector'!$A$2)+VLOOKUP($D$1,'Multipliers and Adjustments'!$A$70:$I$86,TRUNC(COLUMN(K$2)/5)+2,FALSE)*SUMIFS('IEA-MethaneAbatement'!$N:$N,'IEA-MethaneAbatement'!$O:$O,"&lt;"&amp;$B63,'IEA-MethaneAbatement'!$O:$O,"&gt;="&amp;$A63,'IEA-MethaneAbatement'!$M:$M,$D$1,'IEA-MethaneAbatement'!$B:$B,'Country Selector'!$A$2)))*(1+INDEX('EPA to IEA Scaling'!$F$8:$AO$8,,MATCH(K$2,'EPA to IEA Scaling'!$F$1:$AO$1,0)))</f>
        <v>0</v>
      </c>
      <c r="L63" cm="1">
        <f t="array" ref="L63">((VLOOKUP($B$1,'Multipliers and Adjustments'!$A$70:$I$86,TRUNC(COLUMN(L$2)/5)+2,FALSE)*SUMIFS('IEA-MethaneAbatement'!$N:$N,'IEA-MethaneAbatement'!$O:$O,"&lt;"&amp;$B63,'IEA-MethaneAbatement'!$O:$O,"&gt;="&amp;$A63,'IEA-MethaneAbatement'!$M:$M,$B$1,'IEA-MethaneAbatement'!$B:$B,'Country Selector'!$A$2)+VLOOKUP($C$1,'Multipliers and Adjustments'!$A$70:$I$86,TRUNC(COLUMN(L$2)/5)+2,FALSE)*SUMIFS('IEA-MethaneAbatement'!$N:$N,'IEA-MethaneAbatement'!$O:$O,"&lt;"&amp;$B63,'IEA-MethaneAbatement'!$O:$O,"&gt;="&amp;$A63,'IEA-MethaneAbatement'!$M:$M,$C$1,'IEA-MethaneAbatement'!$B:$B,'Country Selector'!$A$2)+VLOOKUP($D$1,'Multipliers and Adjustments'!$A$70:$I$86,TRUNC(COLUMN(L$2)/5)+2,FALSE)*SUMIFS('IEA-MethaneAbatement'!$N:$N,'IEA-MethaneAbatement'!$O:$O,"&lt;"&amp;$B63,'IEA-MethaneAbatement'!$O:$O,"&gt;="&amp;$A63,'IEA-MethaneAbatement'!$M:$M,$D$1,'IEA-MethaneAbatement'!$B:$B,'Country Selector'!$A$2)))*(1+INDEX('EPA to IEA Scaling'!$F$8:$AO$8,,MATCH(L$2,'EPA to IEA Scaling'!$F$1:$AO$1,0)))</f>
        <v>0</v>
      </c>
      <c r="M63" s="31" cm="1">
        <f t="array" ref="M63">((VLOOKUP($B$1,'Multipliers and Adjustments'!$A$70:$I$86,TRUNC(COLUMN(M$2)/5)+2,FALSE)*SUMIFS('IEA-MethaneAbatement'!$N:$N,'IEA-MethaneAbatement'!$O:$O,"&lt;"&amp;$B63,'IEA-MethaneAbatement'!$O:$O,"&gt;="&amp;$A63,'IEA-MethaneAbatement'!$M:$M,$B$1,'IEA-MethaneAbatement'!$B:$B,'Country Selector'!$A$2)+VLOOKUP($C$1,'Multipliers and Adjustments'!$A$70:$I$86,TRUNC(COLUMN(M$2)/5)+2,FALSE)*SUMIFS('IEA-MethaneAbatement'!$N:$N,'IEA-MethaneAbatement'!$O:$O,"&lt;"&amp;$B63,'IEA-MethaneAbatement'!$O:$O,"&gt;="&amp;$A63,'IEA-MethaneAbatement'!$M:$M,$C$1,'IEA-MethaneAbatement'!$B:$B,'Country Selector'!$A$2)+VLOOKUP($D$1,'Multipliers and Adjustments'!$A$70:$I$86,TRUNC(COLUMN(M$2)/5)+2,FALSE)*SUMIFS('IEA-MethaneAbatement'!$N:$N,'IEA-MethaneAbatement'!$O:$O,"&lt;"&amp;$B63,'IEA-MethaneAbatement'!$O:$O,"&gt;="&amp;$A63,'IEA-MethaneAbatement'!$M:$M,$D$1,'IEA-MethaneAbatement'!$B:$B,'Country Selector'!$A$2)))*(1+INDEX('EPA to IEA Scaling'!$F$8:$AO$8,,MATCH(M$2,'EPA to IEA Scaling'!$F$1:$AO$1,0)))</f>
        <v>0</v>
      </c>
      <c r="N63" cm="1">
        <f t="array" ref="N63">((VLOOKUP($B$1,'Multipliers and Adjustments'!$A$70:$I$86,TRUNC(COLUMN(N$2)/5)+2,FALSE)*SUMIFS('IEA-MethaneAbatement'!$N:$N,'IEA-MethaneAbatement'!$O:$O,"&lt;"&amp;$B63,'IEA-MethaneAbatement'!$O:$O,"&gt;="&amp;$A63,'IEA-MethaneAbatement'!$M:$M,$B$1,'IEA-MethaneAbatement'!$B:$B,'Country Selector'!$A$2)+VLOOKUP($C$1,'Multipliers and Adjustments'!$A$70:$I$86,TRUNC(COLUMN(N$2)/5)+2,FALSE)*SUMIFS('IEA-MethaneAbatement'!$N:$N,'IEA-MethaneAbatement'!$O:$O,"&lt;"&amp;$B63,'IEA-MethaneAbatement'!$O:$O,"&gt;="&amp;$A63,'IEA-MethaneAbatement'!$M:$M,$C$1,'IEA-MethaneAbatement'!$B:$B,'Country Selector'!$A$2)+VLOOKUP($D$1,'Multipliers and Adjustments'!$A$70:$I$86,TRUNC(COLUMN(N$2)/5)+2,FALSE)*SUMIFS('IEA-MethaneAbatement'!$N:$N,'IEA-MethaneAbatement'!$O:$O,"&lt;"&amp;$B63,'IEA-MethaneAbatement'!$O:$O,"&gt;="&amp;$A63,'IEA-MethaneAbatement'!$M:$M,$D$1,'IEA-MethaneAbatement'!$B:$B,'Country Selector'!$A$2)))*(1+INDEX('EPA to IEA Scaling'!$F$8:$AO$8,,MATCH(N$2,'EPA to IEA Scaling'!$F$1:$AO$1,0)))</f>
        <v>0</v>
      </c>
      <c r="O63" cm="1">
        <f t="array" ref="O63">((VLOOKUP($B$1,'Multipliers and Adjustments'!$A$70:$I$86,TRUNC(COLUMN(O$2)/5)+2,FALSE)*SUMIFS('IEA-MethaneAbatement'!$N:$N,'IEA-MethaneAbatement'!$O:$O,"&lt;"&amp;$B63,'IEA-MethaneAbatement'!$O:$O,"&gt;="&amp;$A63,'IEA-MethaneAbatement'!$M:$M,$B$1,'IEA-MethaneAbatement'!$B:$B,'Country Selector'!$A$2)+VLOOKUP($C$1,'Multipliers and Adjustments'!$A$70:$I$86,TRUNC(COLUMN(O$2)/5)+2,FALSE)*SUMIFS('IEA-MethaneAbatement'!$N:$N,'IEA-MethaneAbatement'!$O:$O,"&lt;"&amp;$B63,'IEA-MethaneAbatement'!$O:$O,"&gt;="&amp;$A63,'IEA-MethaneAbatement'!$M:$M,$C$1,'IEA-MethaneAbatement'!$B:$B,'Country Selector'!$A$2)+VLOOKUP($D$1,'Multipliers and Adjustments'!$A$70:$I$86,TRUNC(COLUMN(O$2)/5)+2,FALSE)*SUMIFS('IEA-MethaneAbatement'!$N:$N,'IEA-MethaneAbatement'!$O:$O,"&lt;"&amp;$B63,'IEA-MethaneAbatement'!$O:$O,"&gt;="&amp;$A63,'IEA-MethaneAbatement'!$M:$M,$D$1,'IEA-MethaneAbatement'!$B:$B,'Country Selector'!$A$2)))*(1+INDEX('EPA to IEA Scaling'!$F$8:$AO$8,,MATCH(O$2,'EPA to IEA Scaling'!$F$1:$AO$1,0)))</f>
        <v>0</v>
      </c>
      <c r="P63" cm="1">
        <f t="array" ref="P63">((VLOOKUP($B$1,'Multipliers and Adjustments'!$A$70:$I$86,TRUNC(COLUMN(P$2)/5)+2,FALSE)*SUMIFS('IEA-MethaneAbatement'!$N:$N,'IEA-MethaneAbatement'!$O:$O,"&lt;"&amp;$B63,'IEA-MethaneAbatement'!$O:$O,"&gt;="&amp;$A63,'IEA-MethaneAbatement'!$M:$M,$B$1,'IEA-MethaneAbatement'!$B:$B,'Country Selector'!$A$2)+VLOOKUP($C$1,'Multipliers and Adjustments'!$A$70:$I$86,TRUNC(COLUMN(P$2)/5)+2,FALSE)*SUMIFS('IEA-MethaneAbatement'!$N:$N,'IEA-MethaneAbatement'!$O:$O,"&lt;"&amp;$B63,'IEA-MethaneAbatement'!$O:$O,"&gt;="&amp;$A63,'IEA-MethaneAbatement'!$M:$M,$C$1,'IEA-MethaneAbatement'!$B:$B,'Country Selector'!$A$2)+VLOOKUP($D$1,'Multipliers and Adjustments'!$A$70:$I$86,TRUNC(COLUMN(P$2)/5)+2,FALSE)*SUMIFS('IEA-MethaneAbatement'!$N:$N,'IEA-MethaneAbatement'!$O:$O,"&lt;"&amp;$B63,'IEA-MethaneAbatement'!$O:$O,"&gt;="&amp;$A63,'IEA-MethaneAbatement'!$M:$M,$D$1,'IEA-MethaneAbatement'!$B:$B,'Country Selector'!$A$2)))*(1+INDEX('EPA to IEA Scaling'!$F$8:$AO$8,,MATCH(P$2,'EPA to IEA Scaling'!$F$1:$AO$1,0)))</f>
        <v>0</v>
      </c>
      <c r="Q63" cm="1">
        <f t="array" ref="Q63">((VLOOKUP($B$1,'Multipliers and Adjustments'!$A$70:$I$86,TRUNC(COLUMN(Q$2)/5)+2,FALSE)*SUMIFS('IEA-MethaneAbatement'!$N:$N,'IEA-MethaneAbatement'!$O:$O,"&lt;"&amp;$B63,'IEA-MethaneAbatement'!$O:$O,"&gt;="&amp;$A63,'IEA-MethaneAbatement'!$M:$M,$B$1,'IEA-MethaneAbatement'!$B:$B,'Country Selector'!$A$2)+VLOOKUP($C$1,'Multipliers and Adjustments'!$A$70:$I$86,TRUNC(COLUMN(Q$2)/5)+2,FALSE)*SUMIFS('IEA-MethaneAbatement'!$N:$N,'IEA-MethaneAbatement'!$O:$O,"&lt;"&amp;$B63,'IEA-MethaneAbatement'!$O:$O,"&gt;="&amp;$A63,'IEA-MethaneAbatement'!$M:$M,$C$1,'IEA-MethaneAbatement'!$B:$B,'Country Selector'!$A$2)+VLOOKUP($D$1,'Multipliers and Adjustments'!$A$70:$I$86,TRUNC(COLUMN(Q$2)/5)+2,FALSE)*SUMIFS('IEA-MethaneAbatement'!$N:$N,'IEA-MethaneAbatement'!$O:$O,"&lt;"&amp;$B63,'IEA-MethaneAbatement'!$O:$O,"&gt;="&amp;$A63,'IEA-MethaneAbatement'!$M:$M,$D$1,'IEA-MethaneAbatement'!$B:$B,'Country Selector'!$A$2)))*(1+INDEX('EPA to IEA Scaling'!$F$8:$AO$8,,MATCH(Q$2,'EPA to IEA Scaling'!$F$1:$AO$1,0)))</f>
        <v>0</v>
      </c>
      <c r="R63" s="31" cm="1">
        <f t="array" ref="R63">((VLOOKUP($B$1,'Multipliers and Adjustments'!$A$70:$I$86,TRUNC(COLUMN(R$2)/5)+2,FALSE)*SUMIFS('IEA-MethaneAbatement'!$N:$N,'IEA-MethaneAbatement'!$O:$O,"&lt;"&amp;$B63,'IEA-MethaneAbatement'!$O:$O,"&gt;="&amp;$A63,'IEA-MethaneAbatement'!$M:$M,$B$1,'IEA-MethaneAbatement'!$B:$B,'Country Selector'!$A$2)+VLOOKUP($C$1,'Multipliers and Adjustments'!$A$70:$I$86,TRUNC(COLUMN(R$2)/5)+2,FALSE)*SUMIFS('IEA-MethaneAbatement'!$N:$N,'IEA-MethaneAbatement'!$O:$O,"&lt;"&amp;$B63,'IEA-MethaneAbatement'!$O:$O,"&gt;="&amp;$A63,'IEA-MethaneAbatement'!$M:$M,$C$1,'IEA-MethaneAbatement'!$B:$B,'Country Selector'!$A$2)+VLOOKUP($D$1,'Multipliers and Adjustments'!$A$70:$I$86,TRUNC(COLUMN(R$2)/5)+2,FALSE)*SUMIFS('IEA-MethaneAbatement'!$N:$N,'IEA-MethaneAbatement'!$O:$O,"&lt;"&amp;$B63,'IEA-MethaneAbatement'!$O:$O,"&gt;="&amp;$A63,'IEA-MethaneAbatement'!$M:$M,$D$1,'IEA-MethaneAbatement'!$B:$B,'Country Selector'!$A$2)))*(1+INDEX('EPA to IEA Scaling'!$F$8:$AO$8,,MATCH(R$2,'EPA to IEA Scaling'!$F$1:$AO$1,0)))</f>
        <v>0</v>
      </c>
      <c r="S63" cm="1">
        <f t="array" ref="S63">((VLOOKUP($B$1,'Multipliers and Adjustments'!$A$70:$I$86,TRUNC(COLUMN(S$2)/5)+2,FALSE)*SUMIFS('IEA-MethaneAbatement'!$N:$N,'IEA-MethaneAbatement'!$O:$O,"&lt;"&amp;$B63,'IEA-MethaneAbatement'!$O:$O,"&gt;="&amp;$A63,'IEA-MethaneAbatement'!$M:$M,$B$1,'IEA-MethaneAbatement'!$B:$B,'Country Selector'!$A$2)+VLOOKUP($C$1,'Multipliers and Adjustments'!$A$70:$I$86,TRUNC(COLUMN(S$2)/5)+2,FALSE)*SUMIFS('IEA-MethaneAbatement'!$N:$N,'IEA-MethaneAbatement'!$O:$O,"&lt;"&amp;$B63,'IEA-MethaneAbatement'!$O:$O,"&gt;="&amp;$A63,'IEA-MethaneAbatement'!$M:$M,$C$1,'IEA-MethaneAbatement'!$B:$B,'Country Selector'!$A$2)+VLOOKUP($D$1,'Multipliers and Adjustments'!$A$70:$I$86,TRUNC(COLUMN(S$2)/5)+2,FALSE)*SUMIFS('IEA-MethaneAbatement'!$N:$N,'IEA-MethaneAbatement'!$O:$O,"&lt;"&amp;$B63,'IEA-MethaneAbatement'!$O:$O,"&gt;="&amp;$A63,'IEA-MethaneAbatement'!$M:$M,$D$1,'IEA-MethaneAbatement'!$B:$B,'Country Selector'!$A$2)))*(1+INDEX('EPA to IEA Scaling'!$F$8:$AO$8,,MATCH(S$2,'EPA to IEA Scaling'!$F$1:$AO$1,0)))</f>
        <v>0</v>
      </c>
      <c r="T63" cm="1">
        <f t="array" ref="T63">((VLOOKUP($B$1,'Multipliers and Adjustments'!$A$70:$I$86,TRUNC(COLUMN(T$2)/5)+2,FALSE)*SUMIFS('IEA-MethaneAbatement'!$N:$N,'IEA-MethaneAbatement'!$O:$O,"&lt;"&amp;$B63,'IEA-MethaneAbatement'!$O:$O,"&gt;="&amp;$A63,'IEA-MethaneAbatement'!$M:$M,$B$1,'IEA-MethaneAbatement'!$B:$B,'Country Selector'!$A$2)+VLOOKUP($C$1,'Multipliers and Adjustments'!$A$70:$I$86,TRUNC(COLUMN(T$2)/5)+2,FALSE)*SUMIFS('IEA-MethaneAbatement'!$N:$N,'IEA-MethaneAbatement'!$O:$O,"&lt;"&amp;$B63,'IEA-MethaneAbatement'!$O:$O,"&gt;="&amp;$A63,'IEA-MethaneAbatement'!$M:$M,$C$1,'IEA-MethaneAbatement'!$B:$B,'Country Selector'!$A$2)+VLOOKUP($D$1,'Multipliers and Adjustments'!$A$70:$I$86,TRUNC(COLUMN(T$2)/5)+2,FALSE)*SUMIFS('IEA-MethaneAbatement'!$N:$N,'IEA-MethaneAbatement'!$O:$O,"&lt;"&amp;$B63,'IEA-MethaneAbatement'!$O:$O,"&gt;="&amp;$A63,'IEA-MethaneAbatement'!$M:$M,$D$1,'IEA-MethaneAbatement'!$B:$B,'Country Selector'!$A$2)))*(1+INDEX('EPA to IEA Scaling'!$F$8:$AO$8,,MATCH(T$2,'EPA to IEA Scaling'!$F$1:$AO$1,0)))</f>
        <v>0</v>
      </c>
      <c r="U63" cm="1">
        <f t="array" ref="U63">((VLOOKUP($B$1,'Multipliers and Adjustments'!$A$70:$I$86,TRUNC(COLUMN(U$2)/5)+2,FALSE)*SUMIFS('IEA-MethaneAbatement'!$N:$N,'IEA-MethaneAbatement'!$O:$O,"&lt;"&amp;$B63,'IEA-MethaneAbatement'!$O:$O,"&gt;="&amp;$A63,'IEA-MethaneAbatement'!$M:$M,$B$1,'IEA-MethaneAbatement'!$B:$B,'Country Selector'!$A$2)+VLOOKUP($C$1,'Multipliers and Adjustments'!$A$70:$I$86,TRUNC(COLUMN(U$2)/5)+2,FALSE)*SUMIFS('IEA-MethaneAbatement'!$N:$N,'IEA-MethaneAbatement'!$O:$O,"&lt;"&amp;$B63,'IEA-MethaneAbatement'!$O:$O,"&gt;="&amp;$A63,'IEA-MethaneAbatement'!$M:$M,$C$1,'IEA-MethaneAbatement'!$B:$B,'Country Selector'!$A$2)+VLOOKUP($D$1,'Multipliers and Adjustments'!$A$70:$I$86,TRUNC(COLUMN(U$2)/5)+2,FALSE)*SUMIFS('IEA-MethaneAbatement'!$N:$N,'IEA-MethaneAbatement'!$O:$O,"&lt;"&amp;$B63,'IEA-MethaneAbatement'!$O:$O,"&gt;="&amp;$A63,'IEA-MethaneAbatement'!$M:$M,$D$1,'IEA-MethaneAbatement'!$B:$B,'Country Selector'!$A$2)))*(1+INDEX('EPA to IEA Scaling'!$F$8:$AO$8,,MATCH(U$2,'EPA to IEA Scaling'!$F$1:$AO$1,0)))</f>
        <v>0</v>
      </c>
      <c r="V63" cm="1">
        <f t="array" ref="V63">((VLOOKUP($B$1,'Multipliers and Adjustments'!$A$70:$I$86,TRUNC(COLUMN(V$2)/5)+2,FALSE)*SUMIFS('IEA-MethaneAbatement'!$N:$N,'IEA-MethaneAbatement'!$O:$O,"&lt;"&amp;$B63,'IEA-MethaneAbatement'!$O:$O,"&gt;="&amp;$A63,'IEA-MethaneAbatement'!$M:$M,$B$1,'IEA-MethaneAbatement'!$B:$B,'Country Selector'!$A$2)+VLOOKUP($C$1,'Multipliers and Adjustments'!$A$70:$I$86,TRUNC(COLUMN(V$2)/5)+2,FALSE)*SUMIFS('IEA-MethaneAbatement'!$N:$N,'IEA-MethaneAbatement'!$O:$O,"&lt;"&amp;$B63,'IEA-MethaneAbatement'!$O:$O,"&gt;="&amp;$A63,'IEA-MethaneAbatement'!$M:$M,$C$1,'IEA-MethaneAbatement'!$B:$B,'Country Selector'!$A$2)+VLOOKUP($D$1,'Multipliers and Adjustments'!$A$70:$I$86,TRUNC(COLUMN(V$2)/5)+2,FALSE)*SUMIFS('IEA-MethaneAbatement'!$N:$N,'IEA-MethaneAbatement'!$O:$O,"&lt;"&amp;$B63,'IEA-MethaneAbatement'!$O:$O,"&gt;="&amp;$A63,'IEA-MethaneAbatement'!$M:$M,$D$1,'IEA-MethaneAbatement'!$B:$B,'Country Selector'!$A$2)))*(1+INDEX('EPA to IEA Scaling'!$F$8:$AO$8,,MATCH(V$2,'EPA to IEA Scaling'!$F$1:$AO$1,0)))</f>
        <v>0</v>
      </c>
      <c r="W63" s="31" cm="1">
        <f t="array" ref="W63">((VLOOKUP($B$1,'Multipliers and Adjustments'!$A$70:$I$86,TRUNC(COLUMN(W$2)/5)+2,FALSE)*SUMIFS('IEA-MethaneAbatement'!$N:$N,'IEA-MethaneAbatement'!$O:$O,"&lt;"&amp;$B63,'IEA-MethaneAbatement'!$O:$O,"&gt;="&amp;$A63,'IEA-MethaneAbatement'!$M:$M,$B$1,'IEA-MethaneAbatement'!$B:$B,'Country Selector'!$A$2)+VLOOKUP($C$1,'Multipliers and Adjustments'!$A$70:$I$86,TRUNC(COLUMN(W$2)/5)+2,FALSE)*SUMIFS('IEA-MethaneAbatement'!$N:$N,'IEA-MethaneAbatement'!$O:$O,"&lt;"&amp;$B63,'IEA-MethaneAbatement'!$O:$O,"&gt;="&amp;$A63,'IEA-MethaneAbatement'!$M:$M,$C$1,'IEA-MethaneAbatement'!$B:$B,'Country Selector'!$A$2)+VLOOKUP($D$1,'Multipliers and Adjustments'!$A$70:$I$86,TRUNC(COLUMN(W$2)/5)+2,FALSE)*SUMIFS('IEA-MethaneAbatement'!$N:$N,'IEA-MethaneAbatement'!$O:$O,"&lt;"&amp;$B63,'IEA-MethaneAbatement'!$O:$O,"&gt;="&amp;$A63,'IEA-MethaneAbatement'!$M:$M,$D$1,'IEA-MethaneAbatement'!$B:$B,'Country Selector'!$A$2)))*(1+INDEX('EPA to IEA Scaling'!$F$8:$AO$8,,MATCH(W$2,'EPA to IEA Scaling'!$F$1:$AO$1,0)))</f>
        <v>0</v>
      </c>
      <c r="X63" cm="1">
        <f t="array" ref="X63">((VLOOKUP($B$1,'Multipliers and Adjustments'!$A$70:$I$86,TRUNC(COLUMN(X$2)/5)+2,FALSE)*SUMIFS('IEA-MethaneAbatement'!$N:$N,'IEA-MethaneAbatement'!$O:$O,"&lt;"&amp;$B63,'IEA-MethaneAbatement'!$O:$O,"&gt;="&amp;$A63,'IEA-MethaneAbatement'!$M:$M,$B$1,'IEA-MethaneAbatement'!$B:$B,'Country Selector'!$A$2)+VLOOKUP($C$1,'Multipliers and Adjustments'!$A$70:$I$86,TRUNC(COLUMN(X$2)/5)+2,FALSE)*SUMIFS('IEA-MethaneAbatement'!$N:$N,'IEA-MethaneAbatement'!$O:$O,"&lt;"&amp;$B63,'IEA-MethaneAbatement'!$O:$O,"&gt;="&amp;$A63,'IEA-MethaneAbatement'!$M:$M,$C$1,'IEA-MethaneAbatement'!$B:$B,'Country Selector'!$A$2)+VLOOKUP($D$1,'Multipliers and Adjustments'!$A$70:$I$86,TRUNC(COLUMN(X$2)/5)+2,FALSE)*SUMIFS('IEA-MethaneAbatement'!$N:$N,'IEA-MethaneAbatement'!$O:$O,"&lt;"&amp;$B63,'IEA-MethaneAbatement'!$O:$O,"&gt;="&amp;$A63,'IEA-MethaneAbatement'!$M:$M,$D$1,'IEA-MethaneAbatement'!$B:$B,'Country Selector'!$A$2)))*(1+INDEX('EPA to IEA Scaling'!$F$8:$AO$8,,MATCH(X$2,'EPA to IEA Scaling'!$F$1:$AO$1,0)))</f>
        <v>0</v>
      </c>
      <c r="Y63" cm="1">
        <f t="array" ref="Y63">((VLOOKUP($B$1,'Multipliers and Adjustments'!$A$70:$I$86,TRUNC(COLUMN(Y$2)/5)+2,FALSE)*SUMIFS('IEA-MethaneAbatement'!$N:$N,'IEA-MethaneAbatement'!$O:$O,"&lt;"&amp;$B63,'IEA-MethaneAbatement'!$O:$O,"&gt;="&amp;$A63,'IEA-MethaneAbatement'!$M:$M,$B$1,'IEA-MethaneAbatement'!$B:$B,'Country Selector'!$A$2)+VLOOKUP($C$1,'Multipliers and Adjustments'!$A$70:$I$86,TRUNC(COLUMN(Y$2)/5)+2,FALSE)*SUMIFS('IEA-MethaneAbatement'!$N:$N,'IEA-MethaneAbatement'!$O:$O,"&lt;"&amp;$B63,'IEA-MethaneAbatement'!$O:$O,"&gt;="&amp;$A63,'IEA-MethaneAbatement'!$M:$M,$C$1,'IEA-MethaneAbatement'!$B:$B,'Country Selector'!$A$2)+VLOOKUP($D$1,'Multipliers and Adjustments'!$A$70:$I$86,TRUNC(COLUMN(Y$2)/5)+2,FALSE)*SUMIFS('IEA-MethaneAbatement'!$N:$N,'IEA-MethaneAbatement'!$O:$O,"&lt;"&amp;$B63,'IEA-MethaneAbatement'!$O:$O,"&gt;="&amp;$A63,'IEA-MethaneAbatement'!$M:$M,$D$1,'IEA-MethaneAbatement'!$B:$B,'Country Selector'!$A$2)))*(1+INDEX('EPA to IEA Scaling'!$F$8:$AO$8,,MATCH(Y$2,'EPA to IEA Scaling'!$F$1:$AO$1,0)))</f>
        <v>0</v>
      </c>
      <c r="Z63" cm="1">
        <f t="array" ref="Z63">((VLOOKUP($B$1,'Multipliers and Adjustments'!$A$70:$I$86,TRUNC(COLUMN(Z$2)/5)+2,FALSE)*SUMIFS('IEA-MethaneAbatement'!$N:$N,'IEA-MethaneAbatement'!$O:$O,"&lt;"&amp;$B63,'IEA-MethaneAbatement'!$O:$O,"&gt;="&amp;$A63,'IEA-MethaneAbatement'!$M:$M,$B$1,'IEA-MethaneAbatement'!$B:$B,'Country Selector'!$A$2)+VLOOKUP($C$1,'Multipliers and Adjustments'!$A$70:$I$86,TRUNC(COLUMN(Z$2)/5)+2,FALSE)*SUMIFS('IEA-MethaneAbatement'!$N:$N,'IEA-MethaneAbatement'!$O:$O,"&lt;"&amp;$B63,'IEA-MethaneAbatement'!$O:$O,"&gt;="&amp;$A63,'IEA-MethaneAbatement'!$M:$M,$C$1,'IEA-MethaneAbatement'!$B:$B,'Country Selector'!$A$2)+VLOOKUP($D$1,'Multipliers and Adjustments'!$A$70:$I$86,TRUNC(COLUMN(Z$2)/5)+2,FALSE)*SUMIFS('IEA-MethaneAbatement'!$N:$N,'IEA-MethaneAbatement'!$O:$O,"&lt;"&amp;$B63,'IEA-MethaneAbatement'!$O:$O,"&gt;="&amp;$A63,'IEA-MethaneAbatement'!$M:$M,$D$1,'IEA-MethaneAbatement'!$B:$B,'Country Selector'!$A$2)))*(1+INDEX('EPA to IEA Scaling'!$F$8:$AO$8,,MATCH(Z$2,'EPA to IEA Scaling'!$F$1:$AO$1,0)))</f>
        <v>0</v>
      </c>
      <c r="AA63" cm="1">
        <f t="array" ref="AA63">((VLOOKUP($B$1,'Multipliers and Adjustments'!$A$70:$I$86,TRUNC(COLUMN(AA$2)/5)+2,FALSE)*SUMIFS('IEA-MethaneAbatement'!$N:$N,'IEA-MethaneAbatement'!$O:$O,"&lt;"&amp;$B63,'IEA-MethaneAbatement'!$O:$O,"&gt;="&amp;$A63,'IEA-MethaneAbatement'!$M:$M,$B$1,'IEA-MethaneAbatement'!$B:$B,'Country Selector'!$A$2)+VLOOKUP($C$1,'Multipliers and Adjustments'!$A$70:$I$86,TRUNC(COLUMN(AA$2)/5)+2,FALSE)*SUMIFS('IEA-MethaneAbatement'!$N:$N,'IEA-MethaneAbatement'!$O:$O,"&lt;"&amp;$B63,'IEA-MethaneAbatement'!$O:$O,"&gt;="&amp;$A63,'IEA-MethaneAbatement'!$M:$M,$C$1,'IEA-MethaneAbatement'!$B:$B,'Country Selector'!$A$2)+VLOOKUP($D$1,'Multipliers and Adjustments'!$A$70:$I$86,TRUNC(COLUMN(AA$2)/5)+2,FALSE)*SUMIFS('IEA-MethaneAbatement'!$N:$N,'IEA-MethaneAbatement'!$O:$O,"&lt;"&amp;$B63,'IEA-MethaneAbatement'!$O:$O,"&gt;="&amp;$A63,'IEA-MethaneAbatement'!$M:$M,$D$1,'IEA-MethaneAbatement'!$B:$B,'Country Selector'!$A$2)))*(1+INDEX('EPA to IEA Scaling'!$F$8:$AO$8,,MATCH(AA$2,'EPA to IEA Scaling'!$F$1:$AO$1,0)))</f>
        <v>0</v>
      </c>
      <c r="AB63" s="31" cm="1">
        <f t="array" ref="AB63">((VLOOKUP($B$1,'Multipliers and Adjustments'!$A$70:$I$86,TRUNC(COLUMN(AB$2)/5)+2,FALSE)*SUMIFS('IEA-MethaneAbatement'!$N:$N,'IEA-MethaneAbatement'!$O:$O,"&lt;"&amp;$B63,'IEA-MethaneAbatement'!$O:$O,"&gt;="&amp;$A63,'IEA-MethaneAbatement'!$M:$M,$B$1,'IEA-MethaneAbatement'!$B:$B,'Country Selector'!$A$2)+VLOOKUP($C$1,'Multipliers and Adjustments'!$A$70:$I$86,TRUNC(COLUMN(AB$2)/5)+2,FALSE)*SUMIFS('IEA-MethaneAbatement'!$N:$N,'IEA-MethaneAbatement'!$O:$O,"&lt;"&amp;$B63,'IEA-MethaneAbatement'!$O:$O,"&gt;="&amp;$A63,'IEA-MethaneAbatement'!$M:$M,$C$1,'IEA-MethaneAbatement'!$B:$B,'Country Selector'!$A$2)+VLOOKUP($D$1,'Multipliers and Adjustments'!$A$70:$I$86,TRUNC(COLUMN(AB$2)/5)+2,FALSE)*SUMIFS('IEA-MethaneAbatement'!$N:$N,'IEA-MethaneAbatement'!$O:$O,"&lt;"&amp;$B63,'IEA-MethaneAbatement'!$O:$O,"&gt;="&amp;$A63,'IEA-MethaneAbatement'!$M:$M,$D$1,'IEA-MethaneAbatement'!$B:$B,'Country Selector'!$A$2)))*(1+INDEX('EPA to IEA Scaling'!$F$8:$AO$8,,MATCH(AB$2,'EPA to IEA Scaling'!$F$1:$AO$1,0)))</f>
        <v>0</v>
      </c>
      <c r="AC63" cm="1">
        <f t="array" ref="AC63">((VLOOKUP($B$1,'Multipliers and Adjustments'!$A$70:$I$86,TRUNC(COLUMN(AC$2)/5)+2,FALSE)*SUMIFS('IEA-MethaneAbatement'!$N:$N,'IEA-MethaneAbatement'!$O:$O,"&lt;"&amp;$B63,'IEA-MethaneAbatement'!$O:$O,"&gt;="&amp;$A63,'IEA-MethaneAbatement'!$M:$M,$B$1,'IEA-MethaneAbatement'!$B:$B,'Country Selector'!$A$2)+VLOOKUP($C$1,'Multipliers and Adjustments'!$A$70:$I$86,TRUNC(COLUMN(AC$2)/5)+2,FALSE)*SUMIFS('IEA-MethaneAbatement'!$N:$N,'IEA-MethaneAbatement'!$O:$O,"&lt;"&amp;$B63,'IEA-MethaneAbatement'!$O:$O,"&gt;="&amp;$A63,'IEA-MethaneAbatement'!$M:$M,$C$1,'IEA-MethaneAbatement'!$B:$B,'Country Selector'!$A$2)+VLOOKUP($D$1,'Multipliers and Adjustments'!$A$70:$I$86,TRUNC(COLUMN(AC$2)/5)+2,FALSE)*SUMIFS('IEA-MethaneAbatement'!$N:$N,'IEA-MethaneAbatement'!$O:$O,"&lt;"&amp;$B63,'IEA-MethaneAbatement'!$O:$O,"&gt;="&amp;$A63,'IEA-MethaneAbatement'!$M:$M,$D$1,'IEA-MethaneAbatement'!$B:$B,'Country Selector'!$A$2)))*(1+INDEX('EPA to IEA Scaling'!$F$8:$AO$8,,MATCH(AC$2,'EPA to IEA Scaling'!$F$1:$AO$1,0)))</f>
        <v>0</v>
      </c>
      <c r="AD63" cm="1">
        <f t="array" ref="AD63">((VLOOKUP($B$1,'Multipliers and Adjustments'!$A$70:$I$86,TRUNC(COLUMN(AD$2)/5)+2,FALSE)*SUMIFS('IEA-MethaneAbatement'!$N:$N,'IEA-MethaneAbatement'!$O:$O,"&lt;"&amp;$B63,'IEA-MethaneAbatement'!$O:$O,"&gt;="&amp;$A63,'IEA-MethaneAbatement'!$M:$M,$B$1,'IEA-MethaneAbatement'!$B:$B,'Country Selector'!$A$2)+VLOOKUP($C$1,'Multipliers and Adjustments'!$A$70:$I$86,TRUNC(COLUMN(AD$2)/5)+2,FALSE)*SUMIFS('IEA-MethaneAbatement'!$N:$N,'IEA-MethaneAbatement'!$O:$O,"&lt;"&amp;$B63,'IEA-MethaneAbatement'!$O:$O,"&gt;="&amp;$A63,'IEA-MethaneAbatement'!$M:$M,$C$1,'IEA-MethaneAbatement'!$B:$B,'Country Selector'!$A$2)+VLOOKUP($D$1,'Multipliers and Adjustments'!$A$70:$I$86,TRUNC(COLUMN(AD$2)/5)+2,FALSE)*SUMIFS('IEA-MethaneAbatement'!$N:$N,'IEA-MethaneAbatement'!$O:$O,"&lt;"&amp;$B63,'IEA-MethaneAbatement'!$O:$O,"&gt;="&amp;$A63,'IEA-MethaneAbatement'!$M:$M,$D$1,'IEA-MethaneAbatement'!$B:$B,'Country Selector'!$A$2)))*(1+INDEX('EPA to IEA Scaling'!$F$8:$AO$8,,MATCH(AD$2,'EPA to IEA Scaling'!$F$1:$AO$1,0)))</f>
        <v>0</v>
      </c>
      <c r="AE63" cm="1">
        <f t="array" ref="AE63">((VLOOKUP($B$1,'Multipliers and Adjustments'!$A$70:$I$86,TRUNC(COLUMN(AE$2)/5)+2,FALSE)*SUMIFS('IEA-MethaneAbatement'!$N:$N,'IEA-MethaneAbatement'!$O:$O,"&lt;"&amp;$B63,'IEA-MethaneAbatement'!$O:$O,"&gt;="&amp;$A63,'IEA-MethaneAbatement'!$M:$M,$B$1,'IEA-MethaneAbatement'!$B:$B,'Country Selector'!$A$2)+VLOOKUP($C$1,'Multipliers and Adjustments'!$A$70:$I$86,TRUNC(COLUMN(AE$2)/5)+2,FALSE)*SUMIFS('IEA-MethaneAbatement'!$N:$N,'IEA-MethaneAbatement'!$O:$O,"&lt;"&amp;$B63,'IEA-MethaneAbatement'!$O:$O,"&gt;="&amp;$A63,'IEA-MethaneAbatement'!$M:$M,$C$1,'IEA-MethaneAbatement'!$B:$B,'Country Selector'!$A$2)+VLOOKUP($D$1,'Multipliers and Adjustments'!$A$70:$I$86,TRUNC(COLUMN(AE$2)/5)+2,FALSE)*SUMIFS('IEA-MethaneAbatement'!$N:$N,'IEA-MethaneAbatement'!$O:$O,"&lt;"&amp;$B63,'IEA-MethaneAbatement'!$O:$O,"&gt;="&amp;$A63,'IEA-MethaneAbatement'!$M:$M,$D$1,'IEA-MethaneAbatement'!$B:$B,'Country Selector'!$A$2)))*(1+INDEX('EPA to IEA Scaling'!$F$8:$AO$8,,MATCH(AE$2,'EPA to IEA Scaling'!$F$1:$AO$1,0)))</f>
        <v>0</v>
      </c>
      <c r="AF63" cm="1">
        <f t="array" ref="AF63">((VLOOKUP($B$1,'Multipliers and Adjustments'!$A$70:$I$86,TRUNC(COLUMN(AF$2)/5)+2,FALSE)*SUMIFS('IEA-MethaneAbatement'!$N:$N,'IEA-MethaneAbatement'!$O:$O,"&lt;"&amp;$B63,'IEA-MethaneAbatement'!$O:$O,"&gt;="&amp;$A63,'IEA-MethaneAbatement'!$M:$M,$B$1,'IEA-MethaneAbatement'!$B:$B,'Country Selector'!$A$2)+VLOOKUP($C$1,'Multipliers and Adjustments'!$A$70:$I$86,TRUNC(COLUMN(AF$2)/5)+2,FALSE)*SUMIFS('IEA-MethaneAbatement'!$N:$N,'IEA-MethaneAbatement'!$O:$O,"&lt;"&amp;$B63,'IEA-MethaneAbatement'!$O:$O,"&gt;="&amp;$A63,'IEA-MethaneAbatement'!$M:$M,$C$1,'IEA-MethaneAbatement'!$B:$B,'Country Selector'!$A$2)+VLOOKUP($D$1,'Multipliers and Adjustments'!$A$70:$I$86,TRUNC(COLUMN(AF$2)/5)+2,FALSE)*SUMIFS('IEA-MethaneAbatement'!$N:$N,'IEA-MethaneAbatement'!$O:$O,"&lt;"&amp;$B63,'IEA-MethaneAbatement'!$O:$O,"&gt;="&amp;$A63,'IEA-MethaneAbatement'!$M:$M,$D$1,'IEA-MethaneAbatement'!$B:$B,'Country Selector'!$A$2)))*(1+INDEX('EPA to IEA Scaling'!$F$8:$AO$8,,MATCH(AF$2,'EPA to IEA Scaling'!$F$1:$AO$1,0)))</f>
        <v>0</v>
      </c>
      <c r="AG63" s="31" cm="1">
        <f t="array" ref="AG63">((VLOOKUP($B$1,'Multipliers and Adjustments'!$A$70:$I$86,TRUNC(COLUMN(AG$2)/5)+2,FALSE)*SUMIFS('IEA-MethaneAbatement'!$N:$N,'IEA-MethaneAbatement'!$O:$O,"&lt;"&amp;$B63,'IEA-MethaneAbatement'!$O:$O,"&gt;="&amp;$A63,'IEA-MethaneAbatement'!$M:$M,$B$1,'IEA-MethaneAbatement'!$B:$B,'Country Selector'!$A$2)+VLOOKUP($C$1,'Multipliers and Adjustments'!$A$70:$I$86,TRUNC(COLUMN(AG$2)/5)+2,FALSE)*SUMIFS('IEA-MethaneAbatement'!$N:$N,'IEA-MethaneAbatement'!$O:$O,"&lt;"&amp;$B63,'IEA-MethaneAbatement'!$O:$O,"&gt;="&amp;$A63,'IEA-MethaneAbatement'!$M:$M,$C$1,'IEA-MethaneAbatement'!$B:$B,'Country Selector'!$A$2)+VLOOKUP($D$1,'Multipliers and Adjustments'!$A$70:$I$86,TRUNC(COLUMN(AG$2)/5)+2,FALSE)*SUMIFS('IEA-MethaneAbatement'!$N:$N,'IEA-MethaneAbatement'!$O:$O,"&lt;"&amp;$B63,'IEA-MethaneAbatement'!$O:$O,"&gt;="&amp;$A63,'IEA-MethaneAbatement'!$M:$M,$D$1,'IEA-MethaneAbatement'!$B:$B,'Country Selector'!$A$2)))*(1+INDEX('EPA to IEA Scaling'!$F$8:$AO$8,,MATCH(AG$2,'EPA to IEA Scaling'!$F$1:$AO$1,0)))</f>
        <v>0</v>
      </c>
      <c r="AH63" cm="1">
        <f t="array" ref="AH63">((VLOOKUP($B$1,'Multipliers and Adjustments'!$A$70:$I$86,TRUNC(COLUMN(AH$2)/5)+2,FALSE)*SUMIFS('IEA-MethaneAbatement'!$N:$N,'IEA-MethaneAbatement'!$O:$O,"&lt;"&amp;$B63,'IEA-MethaneAbatement'!$O:$O,"&gt;="&amp;$A63,'IEA-MethaneAbatement'!$M:$M,$B$1,'IEA-MethaneAbatement'!$B:$B,'Country Selector'!$A$2)+VLOOKUP($C$1,'Multipliers and Adjustments'!$A$70:$I$86,TRUNC(COLUMN(AH$2)/5)+2,FALSE)*SUMIFS('IEA-MethaneAbatement'!$N:$N,'IEA-MethaneAbatement'!$O:$O,"&lt;"&amp;$B63,'IEA-MethaneAbatement'!$O:$O,"&gt;="&amp;$A63,'IEA-MethaneAbatement'!$M:$M,$C$1,'IEA-MethaneAbatement'!$B:$B,'Country Selector'!$A$2)+VLOOKUP($D$1,'Multipliers and Adjustments'!$A$70:$I$86,TRUNC(COLUMN(AH$2)/5)+2,FALSE)*SUMIFS('IEA-MethaneAbatement'!$N:$N,'IEA-MethaneAbatement'!$O:$O,"&lt;"&amp;$B63,'IEA-MethaneAbatement'!$O:$O,"&gt;="&amp;$A63,'IEA-MethaneAbatement'!$M:$M,$D$1,'IEA-MethaneAbatement'!$B:$B,'Country Selector'!$A$2)))*(1+INDEX('EPA to IEA Scaling'!$F$8:$AO$8,,MATCH(AH$2,'EPA to IEA Scaling'!$F$1:$AO$1,0)))</f>
        <v>0</v>
      </c>
      <c r="AI63" cm="1">
        <f t="array" ref="AI63">((VLOOKUP($B$1,'Multipliers and Adjustments'!$A$70:$I$86,TRUNC(COLUMN(AI$2)/5)+2,FALSE)*SUMIFS('IEA-MethaneAbatement'!$N:$N,'IEA-MethaneAbatement'!$O:$O,"&lt;"&amp;$B63,'IEA-MethaneAbatement'!$O:$O,"&gt;="&amp;$A63,'IEA-MethaneAbatement'!$M:$M,$B$1,'IEA-MethaneAbatement'!$B:$B,'Country Selector'!$A$2)+VLOOKUP($C$1,'Multipliers and Adjustments'!$A$70:$I$86,TRUNC(COLUMN(AI$2)/5)+2,FALSE)*SUMIFS('IEA-MethaneAbatement'!$N:$N,'IEA-MethaneAbatement'!$O:$O,"&lt;"&amp;$B63,'IEA-MethaneAbatement'!$O:$O,"&gt;="&amp;$A63,'IEA-MethaneAbatement'!$M:$M,$C$1,'IEA-MethaneAbatement'!$B:$B,'Country Selector'!$A$2)+VLOOKUP($D$1,'Multipliers and Adjustments'!$A$70:$I$86,TRUNC(COLUMN(AI$2)/5)+2,FALSE)*SUMIFS('IEA-MethaneAbatement'!$N:$N,'IEA-MethaneAbatement'!$O:$O,"&lt;"&amp;$B63,'IEA-MethaneAbatement'!$O:$O,"&gt;="&amp;$A63,'IEA-MethaneAbatement'!$M:$M,$D$1,'IEA-MethaneAbatement'!$B:$B,'Country Selector'!$A$2)))*(1+INDEX('EPA to IEA Scaling'!$F$8:$AO$8,,MATCH(AI$2,'EPA to IEA Scaling'!$F$1:$AO$1,0)))</f>
        <v>0</v>
      </c>
      <c r="AJ63" cm="1">
        <f t="array" ref="AJ63">((VLOOKUP($B$1,'Multipliers and Adjustments'!$A$70:$I$86,TRUNC(COLUMN(AJ$2)/5)+2,FALSE)*SUMIFS('IEA-MethaneAbatement'!$N:$N,'IEA-MethaneAbatement'!$O:$O,"&lt;"&amp;$B63,'IEA-MethaneAbatement'!$O:$O,"&gt;="&amp;$A63,'IEA-MethaneAbatement'!$M:$M,$B$1,'IEA-MethaneAbatement'!$B:$B,'Country Selector'!$A$2)+VLOOKUP($C$1,'Multipliers and Adjustments'!$A$70:$I$86,TRUNC(COLUMN(AJ$2)/5)+2,FALSE)*SUMIFS('IEA-MethaneAbatement'!$N:$N,'IEA-MethaneAbatement'!$O:$O,"&lt;"&amp;$B63,'IEA-MethaneAbatement'!$O:$O,"&gt;="&amp;$A63,'IEA-MethaneAbatement'!$M:$M,$C$1,'IEA-MethaneAbatement'!$B:$B,'Country Selector'!$A$2)+VLOOKUP($D$1,'Multipliers and Adjustments'!$A$70:$I$86,TRUNC(COLUMN(AJ$2)/5)+2,FALSE)*SUMIFS('IEA-MethaneAbatement'!$N:$N,'IEA-MethaneAbatement'!$O:$O,"&lt;"&amp;$B63,'IEA-MethaneAbatement'!$O:$O,"&gt;="&amp;$A63,'IEA-MethaneAbatement'!$M:$M,$D$1,'IEA-MethaneAbatement'!$B:$B,'Country Selector'!$A$2)))*(1+INDEX('EPA to IEA Scaling'!$F$8:$AO$8,,MATCH(AJ$2,'EPA to IEA Scaling'!$F$1:$AO$1,0)))</f>
        <v>0</v>
      </c>
      <c r="AK63" cm="1">
        <f t="array" ref="AK63">((VLOOKUP($B$1,'Multipliers and Adjustments'!$A$70:$I$86,TRUNC(COLUMN(AK$2)/5)+2,FALSE)*SUMIFS('IEA-MethaneAbatement'!$N:$N,'IEA-MethaneAbatement'!$O:$O,"&lt;"&amp;$B63,'IEA-MethaneAbatement'!$O:$O,"&gt;="&amp;$A63,'IEA-MethaneAbatement'!$M:$M,$B$1,'IEA-MethaneAbatement'!$B:$B,'Country Selector'!$A$2)+VLOOKUP($C$1,'Multipliers and Adjustments'!$A$70:$I$86,TRUNC(COLUMN(AK$2)/5)+2,FALSE)*SUMIFS('IEA-MethaneAbatement'!$N:$N,'IEA-MethaneAbatement'!$O:$O,"&lt;"&amp;$B63,'IEA-MethaneAbatement'!$O:$O,"&gt;="&amp;$A63,'IEA-MethaneAbatement'!$M:$M,$C$1,'IEA-MethaneAbatement'!$B:$B,'Country Selector'!$A$2)+VLOOKUP($D$1,'Multipliers and Adjustments'!$A$70:$I$86,TRUNC(COLUMN(AK$2)/5)+2,FALSE)*SUMIFS('IEA-MethaneAbatement'!$N:$N,'IEA-MethaneAbatement'!$O:$O,"&lt;"&amp;$B63,'IEA-MethaneAbatement'!$O:$O,"&gt;="&amp;$A63,'IEA-MethaneAbatement'!$M:$M,$D$1,'IEA-MethaneAbatement'!$B:$B,'Country Selector'!$A$2)))*(1+INDEX('EPA to IEA Scaling'!$F$8:$AO$8,,MATCH(AK$2,'EPA to IEA Scaling'!$F$1:$AO$1,0)))</f>
        <v>0</v>
      </c>
      <c r="AL63" s="31" cm="1">
        <f t="array" ref="AL63">((VLOOKUP($B$1,'Multipliers and Adjustments'!$A$70:$I$86,TRUNC(COLUMN(AL$2)/5)+2,FALSE)*SUMIFS('IEA-MethaneAbatement'!$N:$N,'IEA-MethaneAbatement'!$O:$O,"&lt;"&amp;$B63,'IEA-MethaneAbatement'!$O:$O,"&gt;="&amp;$A63,'IEA-MethaneAbatement'!$M:$M,$B$1,'IEA-MethaneAbatement'!$B:$B,'Country Selector'!$A$2)+VLOOKUP($C$1,'Multipliers and Adjustments'!$A$70:$I$86,TRUNC(COLUMN(AL$2)/5)+2,FALSE)*SUMIFS('IEA-MethaneAbatement'!$N:$N,'IEA-MethaneAbatement'!$O:$O,"&lt;"&amp;$B63,'IEA-MethaneAbatement'!$O:$O,"&gt;="&amp;$A63,'IEA-MethaneAbatement'!$M:$M,$C$1,'IEA-MethaneAbatement'!$B:$B,'Country Selector'!$A$2)+VLOOKUP($D$1,'Multipliers and Adjustments'!$A$70:$I$86,TRUNC(COLUMN(AL$2)/5)+2,FALSE)*SUMIFS('IEA-MethaneAbatement'!$N:$N,'IEA-MethaneAbatement'!$O:$O,"&lt;"&amp;$B63,'IEA-MethaneAbatement'!$O:$O,"&gt;="&amp;$A63,'IEA-MethaneAbatement'!$M:$M,$D$1,'IEA-MethaneAbatement'!$B:$B,'Country Selector'!$A$2)))*(1+INDEX('EPA to IEA Scaling'!$F$8:$AO$8,,MATCH(AL$2,'EPA to IEA Scaling'!$F$1:$AO$1,0)))</f>
        <v>0</v>
      </c>
    </row>
    <row r="64" spans="1:38" x14ac:dyDescent="0.45">
      <c r="A64" s="12">
        <f t="shared" si="1"/>
        <v>1050</v>
      </c>
      <c r="B64" s="11">
        <f t="shared" si="0"/>
        <v>1100</v>
      </c>
      <c r="C64" s="47" cm="1">
        <f t="array" ref="C64">((VLOOKUP($B$1,'Multipliers and Adjustments'!$A$70:$I$86,TRUNC(COLUMN(C$2)/5)+2,FALSE)*SUMIFS('IEA-MethaneAbatement'!$N:$N,'IEA-MethaneAbatement'!$O:$O,"&lt;"&amp;$B64,'IEA-MethaneAbatement'!$O:$O,"&gt;="&amp;$A64,'IEA-MethaneAbatement'!$M:$M,$B$1,'IEA-MethaneAbatement'!$B:$B,'Country Selector'!$A$2)+VLOOKUP($C$1,'Multipliers and Adjustments'!$A$70:$I$86,TRUNC(COLUMN(C$2)/5)+2,FALSE)*SUMIFS('IEA-MethaneAbatement'!$N:$N,'IEA-MethaneAbatement'!$O:$O,"&lt;"&amp;$B64,'IEA-MethaneAbatement'!$O:$O,"&gt;="&amp;$A64,'IEA-MethaneAbatement'!$M:$M,$C$1,'IEA-MethaneAbatement'!$B:$B,'Country Selector'!$A$2)+VLOOKUP($D$1,'Multipliers and Adjustments'!$A$70:$I$86,TRUNC(COLUMN(C$2)/5)+2,FALSE)*SUMIFS('IEA-MethaneAbatement'!$N:$N,'IEA-MethaneAbatement'!$O:$O,"&lt;"&amp;$B64,'IEA-MethaneAbatement'!$O:$O,"&gt;="&amp;$A64,'IEA-MethaneAbatement'!$M:$M,$D$1,'IEA-MethaneAbatement'!$B:$B,'Country Selector'!$A$2)))*(1+INDEX('EPA to IEA Scaling'!$F$8:$AO$8,,MATCH(C$2,'EPA to IEA Scaling'!$F$1:$AO$1,0)))</f>
        <v>0</v>
      </c>
      <c r="D64" cm="1">
        <f t="array" ref="D64">((VLOOKUP($B$1,'Multipliers and Adjustments'!$A$70:$I$86,TRUNC(COLUMN(D$2)/5)+2,FALSE)*SUMIFS('IEA-MethaneAbatement'!$N:$N,'IEA-MethaneAbatement'!$O:$O,"&lt;"&amp;$B64,'IEA-MethaneAbatement'!$O:$O,"&gt;="&amp;$A64,'IEA-MethaneAbatement'!$M:$M,$B$1,'IEA-MethaneAbatement'!$B:$B,'Country Selector'!$A$2)+VLOOKUP($C$1,'Multipliers and Adjustments'!$A$70:$I$86,TRUNC(COLUMN(D$2)/5)+2,FALSE)*SUMIFS('IEA-MethaneAbatement'!$N:$N,'IEA-MethaneAbatement'!$O:$O,"&lt;"&amp;$B64,'IEA-MethaneAbatement'!$O:$O,"&gt;="&amp;$A64,'IEA-MethaneAbatement'!$M:$M,$C$1,'IEA-MethaneAbatement'!$B:$B,'Country Selector'!$A$2)+VLOOKUP($D$1,'Multipliers and Adjustments'!$A$70:$I$86,TRUNC(COLUMN(D$2)/5)+2,FALSE)*SUMIFS('IEA-MethaneAbatement'!$N:$N,'IEA-MethaneAbatement'!$O:$O,"&lt;"&amp;$B64,'IEA-MethaneAbatement'!$O:$O,"&gt;="&amp;$A64,'IEA-MethaneAbatement'!$M:$M,$D$1,'IEA-MethaneAbatement'!$B:$B,'Country Selector'!$A$2)))*(1+INDEX('EPA to IEA Scaling'!$F$8:$AO$8,,MATCH(D$2,'EPA to IEA Scaling'!$F$1:$AO$1,0)))</f>
        <v>0</v>
      </c>
      <c r="E64" cm="1">
        <f t="array" ref="E64">((VLOOKUP($B$1,'Multipliers and Adjustments'!$A$70:$I$86,TRUNC(COLUMN(E$2)/5)+2,FALSE)*SUMIFS('IEA-MethaneAbatement'!$N:$N,'IEA-MethaneAbatement'!$O:$O,"&lt;"&amp;$B64,'IEA-MethaneAbatement'!$O:$O,"&gt;="&amp;$A64,'IEA-MethaneAbatement'!$M:$M,$B$1,'IEA-MethaneAbatement'!$B:$B,'Country Selector'!$A$2)+VLOOKUP($C$1,'Multipliers and Adjustments'!$A$70:$I$86,TRUNC(COLUMN(E$2)/5)+2,FALSE)*SUMIFS('IEA-MethaneAbatement'!$N:$N,'IEA-MethaneAbatement'!$O:$O,"&lt;"&amp;$B64,'IEA-MethaneAbatement'!$O:$O,"&gt;="&amp;$A64,'IEA-MethaneAbatement'!$M:$M,$C$1,'IEA-MethaneAbatement'!$B:$B,'Country Selector'!$A$2)+VLOOKUP($D$1,'Multipliers and Adjustments'!$A$70:$I$86,TRUNC(COLUMN(E$2)/5)+2,FALSE)*SUMIFS('IEA-MethaneAbatement'!$N:$N,'IEA-MethaneAbatement'!$O:$O,"&lt;"&amp;$B64,'IEA-MethaneAbatement'!$O:$O,"&gt;="&amp;$A64,'IEA-MethaneAbatement'!$M:$M,$D$1,'IEA-MethaneAbatement'!$B:$B,'Country Selector'!$A$2)))*(1+INDEX('EPA to IEA Scaling'!$F$8:$AO$8,,MATCH(E$2,'EPA to IEA Scaling'!$F$1:$AO$1,0)))</f>
        <v>0</v>
      </c>
      <c r="F64" cm="1">
        <f t="array" ref="F64">((VLOOKUP($B$1,'Multipliers and Adjustments'!$A$70:$I$86,TRUNC(COLUMN(F$2)/5)+2,FALSE)*SUMIFS('IEA-MethaneAbatement'!$N:$N,'IEA-MethaneAbatement'!$O:$O,"&lt;"&amp;$B64,'IEA-MethaneAbatement'!$O:$O,"&gt;="&amp;$A64,'IEA-MethaneAbatement'!$M:$M,$B$1,'IEA-MethaneAbatement'!$B:$B,'Country Selector'!$A$2)+VLOOKUP($C$1,'Multipliers and Adjustments'!$A$70:$I$86,TRUNC(COLUMN(F$2)/5)+2,FALSE)*SUMIFS('IEA-MethaneAbatement'!$N:$N,'IEA-MethaneAbatement'!$O:$O,"&lt;"&amp;$B64,'IEA-MethaneAbatement'!$O:$O,"&gt;="&amp;$A64,'IEA-MethaneAbatement'!$M:$M,$C$1,'IEA-MethaneAbatement'!$B:$B,'Country Selector'!$A$2)+VLOOKUP($D$1,'Multipliers and Adjustments'!$A$70:$I$86,TRUNC(COLUMN(F$2)/5)+2,FALSE)*SUMIFS('IEA-MethaneAbatement'!$N:$N,'IEA-MethaneAbatement'!$O:$O,"&lt;"&amp;$B64,'IEA-MethaneAbatement'!$O:$O,"&gt;="&amp;$A64,'IEA-MethaneAbatement'!$M:$M,$D$1,'IEA-MethaneAbatement'!$B:$B,'Country Selector'!$A$2)))*(1+INDEX('EPA to IEA Scaling'!$F$8:$AO$8,,MATCH(F$2,'EPA to IEA Scaling'!$F$1:$AO$1,0)))</f>
        <v>0</v>
      </c>
      <c r="G64" cm="1">
        <f t="array" ref="G64">((VLOOKUP($B$1,'Multipliers and Adjustments'!$A$70:$I$86,TRUNC(COLUMN(G$2)/5)+2,FALSE)*SUMIFS('IEA-MethaneAbatement'!$N:$N,'IEA-MethaneAbatement'!$O:$O,"&lt;"&amp;$B64,'IEA-MethaneAbatement'!$O:$O,"&gt;="&amp;$A64,'IEA-MethaneAbatement'!$M:$M,$B$1,'IEA-MethaneAbatement'!$B:$B,'Country Selector'!$A$2)+VLOOKUP($C$1,'Multipliers and Adjustments'!$A$70:$I$86,TRUNC(COLUMN(G$2)/5)+2,FALSE)*SUMIFS('IEA-MethaneAbatement'!$N:$N,'IEA-MethaneAbatement'!$O:$O,"&lt;"&amp;$B64,'IEA-MethaneAbatement'!$O:$O,"&gt;="&amp;$A64,'IEA-MethaneAbatement'!$M:$M,$C$1,'IEA-MethaneAbatement'!$B:$B,'Country Selector'!$A$2)+VLOOKUP($D$1,'Multipliers and Adjustments'!$A$70:$I$86,TRUNC(COLUMN(G$2)/5)+2,FALSE)*SUMIFS('IEA-MethaneAbatement'!$N:$N,'IEA-MethaneAbatement'!$O:$O,"&lt;"&amp;$B64,'IEA-MethaneAbatement'!$O:$O,"&gt;="&amp;$A64,'IEA-MethaneAbatement'!$M:$M,$D$1,'IEA-MethaneAbatement'!$B:$B,'Country Selector'!$A$2)))*(1+INDEX('EPA to IEA Scaling'!$F$8:$AO$8,,MATCH(G$2,'EPA to IEA Scaling'!$F$1:$AO$1,0)))</f>
        <v>0</v>
      </c>
      <c r="H64" s="31" cm="1">
        <f t="array" ref="H64">((VLOOKUP($B$1,'Multipliers and Adjustments'!$A$70:$I$86,TRUNC(COLUMN(H$2)/5)+2,FALSE)*SUMIFS('IEA-MethaneAbatement'!$N:$N,'IEA-MethaneAbatement'!$O:$O,"&lt;"&amp;$B64,'IEA-MethaneAbatement'!$O:$O,"&gt;="&amp;$A64,'IEA-MethaneAbatement'!$M:$M,$B$1,'IEA-MethaneAbatement'!$B:$B,'Country Selector'!$A$2)+VLOOKUP($C$1,'Multipliers and Adjustments'!$A$70:$I$86,TRUNC(COLUMN(H$2)/5)+2,FALSE)*SUMIFS('IEA-MethaneAbatement'!$N:$N,'IEA-MethaneAbatement'!$O:$O,"&lt;"&amp;$B64,'IEA-MethaneAbatement'!$O:$O,"&gt;="&amp;$A64,'IEA-MethaneAbatement'!$M:$M,$C$1,'IEA-MethaneAbatement'!$B:$B,'Country Selector'!$A$2)+VLOOKUP($D$1,'Multipliers and Adjustments'!$A$70:$I$86,TRUNC(COLUMN(H$2)/5)+2,FALSE)*SUMIFS('IEA-MethaneAbatement'!$N:$N,'IEA-MethaneAbatement'!$O:$O,"&lt;"&amp;$B64,'IEA-MethaneAbatement'!$O:$O,"&gt;="&amp;$A64,'IEA-MethaneAbatement'!$M:$M,$D$1,'IEA-MethaneAbatement'!$B:$B,'Country Selector'!$A$2)))*(1+INDEX('EPA to IEA Scaling'!$F$8:$AO$8,,MATCH(H$2,'EPA to IEA Scaling'!$F$1:$AO$1,0)))</f>
        <v>0</v>
      </c>
      <c r="I64" cm="1">
        <f t="array" ref="I64">((VLOOKUP($B$1,'Multipliers and Adjustments'!$A$70:$I$86,TRUNC(COLUMN(I$2)/5)+2,FALSE)*SUMIFS('IEA-MethaneAbatement'!$N:$N,'IEA-MethaneAbatement'!$O:$O,"&lt;"&amp;$B64,'IEA-MethaneAbatement'!$O:$O,"&gt;="&amp;$A64,'IEA-MethaneAbatement'!$M:$M,$B$1,'IEA-MethaneAbatement'!$B:$B,'Country Selector'!$A$2)+VLOOKUP($C$1,'Multipliers and Adjustments'!$A$70:$I$86,TRUNC(COLUMN(I$2)/5)+2,FALSE)*SUMIFS('IEA-MethaneAbatement'!$N:$N,'IEA-MethaneAbatement'!$O:$O,"&lt;"&amp;$B64,'IEA-MethaneAbatement'!$O:$O,"&gt;="&amp;$A64,'IEA-MethaneAbatement'!$M:$M,$C$1,'IEA-MethaneAbatement'!$B:$B,'Country Selector'!$A$2)+VLOOKUP($D$1,'Multipliers and Adjustments'!$A$70:$I$86,TRUNC(COLUMN(I$2)/5)+2,FALSE)*SUMIFS('IEA-MethaneAbatement'!$N:$N,'IEA-MethaneAbatement'!$O:$O,"&lt;"&amp;$B64,'IEA-MethaneAbatement'!$O:$O,"&gt;="&amp;$A64,'IEA-MethaneAbatement'!$M:$M,$D$1,'IEA-MethaneAbatement'!$B:$B,'Country Selector'!$A$2)))*(1+INDEX('EPA to IEA Scaling'!$F$8:$AO$8,,MATCH(I$2,'EPA to IEA Scaling'!$F$1:$AO$1,0)))</f>
        <v>0</v>
      </c>
      <c r="J64" cm="1">
        <f t="array" ref="J64">((VLOOKUP($B$1,'Multipliers and Adjustments'!$A$70:$I$86,TRUNC(COLUMN(J$2)/5)+2,FALSE)*SUMIFS('IEA-MethaneAbatement'!$N:$N,'IEA-MethaneAbatement'!$O:$O,"&lt;"&amp;$B64,'IEA-MethaneAbatement'!$O:$O,"&gt;="&amp;$A64,'IEA-MethaneAbatement'!$M:$M,$B$1,'IEA-MethaneAbatement'!$B:$B,'Country Selector'!$A$2)+VLOOKUP($C$1,'Multipliers and Adjustments'!$A$70:$I$86,TRUNC(COLUMN(J$2)/5)+2,FALSE)*SUMIFS('IEA-MethaneAbatement'!$N:$N,'IEA-MethaneAbatement'!$O:$O,"&lt;"&amp;$B64,'IEA-MethaneAbatement'!$O:$O,"&gt;="&amp;$A64,'IEA-MethaneAbatement'!$M:$M,$C$1,'IEA-MethaneAbatement'!$B:$B,'Country Selector'!$A$2)+VLOOKUP($D$1,'Multipliers and Adjustments'!$A$70:$I$86,TRUNC(COLUMN(J$2)/5)+2,FALSE)*SUMIFS('IEA-MethaneAbatement'!$N:$N,'IEA-MethaneAbatement'!$O:$O,"&lt;"&amp;$B64,'IEA-MethaneAbatement'!$O:$O,"&gt;="&amp;$A64,'IEA-MethaneAbatement'!$M:$M,$D$1,'IEA-MethaneAbatement'!$B:$B,'Country Selector'!$A$2)))*(1+INDEX('EPA to IEA Scaling'!$F$8:$AO$8,,MATCH(J$2,'EPA to IEA Scaling'!$F$1:$AO$1,0)))</f>
        <v>0</v>
      </c>
      <c r="K64" cm="1">
        <f t="array" ref="K64">((VLOOKUP($B$1,'Multipliers and Adjustments'!$A$70:$I$86,TRUNC(COLUMN(K$2)/5)+2,FALSE)*SUMIFS('IEA-MethaneAbatement'!$N:$N,'IEA-MethaneAbatement'!$O:$O,"&lt;"&amp;$B64,'IEA-MethaneAbatement'!$O:$O,"&gt;="&amp;$A64,'IEA-MethaneAbatement'!$M:$M,$B$1,'IEA-MethaneAbatement'!$B:$B,'Country Selector'!$A$2)+VLOOKUP($C$1,'Multipliers and Adjustments'!$A$70:$I$86,TRUNC(COLUMN(K$2)/5)+2,FALSE)*SUMIFS('IEA-MethaneAbatement'!$N:$N,'IEA-MethaneAbatement'!$O:$O,"&lt;"&amp;$B64,'IEA-MethaneAbatement'!$O:$O,"&gt;="&amp;$A64,'IEA-MethaneAbatement'!$M:$M,$C$1,'IEA-MethaneAbatement'!$B:$B,'Country Selector'!$A$2)+VLOOKUP($D$1,'Multipliers and Adjustments'!$A$70:$I$86,TRUNC(COLUMN(K$2)/5)+2,FALSE)*SUMIFS('IEA-MethaneAbatement'!$N:$N,'IEA-MethaneAbatement'!$O:$O,"&lt;"&amp;$B64,'IEA-MethaneAbatement'!$O:$O,"&gt;="&amp;$A64,'IEA-MethaneAbatement'!$M:$M,$D$1,'IEA-MethaneAbatement'!$B:$B,'Country Selector'!$A$2)))*(1+INDEX('EPA to IEA Scaling'!$F$8:$AO$8,,MATCH(K$2,'EPA to IEA Scaling'!$F$1:$AO$1,0)))</f>
        <v>0</v>
      </c>
      <c r="L64" cm="1">
        <f t="array" ref="L64">((VLOOKUP($B$1,'Multipliers and Adjustments'!$A$70:$I$86,TRUNC(COLUMN(L$2)/5)+2,FALSE)*SUMIFS('IEA-MethaneAbatement'!$N:$N,'IEA-MethaneAbatement'!$O:$O,"&lt;"&amp;$B64,'IEA-MethaneAbatement'!$O:$O,"&gt;="&amp;$A64,'IEA-MethaneAbatement'!$M:$M,$B$1,'IEA-MethaneAbatement'!$B:$B,'Country Selector'!$A$2)+VLOOKUP($C$1,'Multipliers and Adjustments'!$A$70:$I$86,TRUNC(COLUMN(L$2)/5)+2,FALSE)*SUMIFS('IEA-MethaneAbatement'!$N:$N,'IEA-MethaneAbatement'!$O:$O,"&lt;"&amp;$B64,'IEA-MethaneAbatement'!$O:$O,"&gt;="&amp;$A64,'IEA-MethaneAbatement'!$M:$M,$C$1,'IEA-MethaneAbatement'!$B:$B,'Country Selector'!$A$2)+VLOOKUP($D$1,'Multipliers and Adjustments'!$A$70:$I$86,TRUNC(COLUMN(L$2)/5)+2,FALSE)*SUMIFS('IEA-MethaneAbatement'!$N:$N,'IEA-MethaneAbatement'!$O:$O,"&lt;"&amp;$B64,'IEA-MethaneAbatement'!$O:$O,"&gt;="&amp;$A64,'IEA-MethaneAbatement'!$M:$M,$D$1,'IEA-MethaneAbatement'!$B:$B,'Country Selector'!$A$2)))*(1+INDEX('EPA to IEA Scaling'!$F$8:$AO$8,,MATCH(L$2,'EPA to IEA Scaling'!$F$1:$AO$1,0)))</f>
        <v>0</v>
      </c>
      <c r="M64" s="31" cm="1">
        <f t="array" ref="M64">((VLOOKUP($B$1,'Multipliers and Adjustments'!$A$70:$I$86,TRUNC(COLUMN(M$2)/5)+2,FALSE)*SUMIFS('IEA-MethaneAbatement'!$N:$N,'IEA-MethaneAbatement'!$O:$O,"&lt;"&amp;$B64,'IEA-MethaneAbatement'!$O:$O,"&gt;="&amp;$A64,'IEA-MethaneAbatement'!$M:$M,$B$1,'IEA-MethaneAbatement'!$B:$B,'Country Selector'!$A$2)+VLOOKUP($C$1,'Multipliers and Adjustments'!$A$70:$I$86,TRUNC(COLUMN(M$2)/5)+2,FALSE)*SUMIFS('IEA-MethaneAbatement'!$N:$N,'IEA-MethaneAbatement'!$O:$O,"&lt;"&amp;$B64,'IEA-MethaneAbatement'!$O:$O,"&gt;="&amp;$A64,'IEA-MethaneAbatement'!$M:$M,$C$1,'IEA-MethaneAbatement'!$B:$B,'Country Selector'!$A$2)+VLOOKUP($D$1,'Multipliers and Adjustments'!$A$70:$I$86,TRUNC(COLUMN(M$2)/5)+2,FALSE)*SUMIFS('IEA-MethaneAbatement'!$N:$N,'IEA-MethaneAbatement'!$O:$O,"&lt;"&amp;$B64,'IEA-MethaneAbatement'!$O:$O,"&gt;="&amp;$A64,'IEA-MethaneAbatement'!$M:$M,$D$1,'IEA-MethaneAbatement'!$B:$B,'Country Selector'!$A$2)))*(1+INDEX('EPA to IEA Scaling'!$F$8:$AO$8,,MATCH(M$2,'EPA to IEA Scaling'!$F$1:$AO$1,0)))</f>
        <v>0</v>
      </c>
      <c r="N64" cm="1">
        <f t="array" ref="N64">((VLOOKUP($B$1,'Multipliers and Adjustments'!$A$70:$I$86,TRUNC(COLUMN(N$2)/5)+2,FALSE)*SUMIFS('IEA-MethaneAbatement'!$N:$N,'IEA-MethaneAbatement'!$O:$O,"&lt;"&amp;$B64,'IEA-MethaneAbatement'!$O:$O,"&gt;="&amp;$A64,'IEA-MethaneAbatement'!$M:$M,$B$1,'IEA-MethaneAbatement'!$B:$B,'Country Selector'!$A$2)+VLOOKUP($C$1,'Multipliers and Adjustments'!$A$70:$I$86,TRUNC(COLUMN(N$2)/5)+2,FALSE)*SUMIFS('IEA-MethaneAbatement'!$N:$N,'IEA-MethaneAbatement'!$O:$O,"&lt;"&amp;$B64,'IEA-MethaneAbatement'!$O:$O,"&gt;="&amp;$A64,'IEA-MethaneAbatement'!$M:$M,$C$1,'IEA-MethaneAbatement'!$B:$B,'Country Selector'!$A$2)+VLOOKUP($D$1,'Multipliers and Adjustments'!$A$70:$I$86,TRUNC(COLUMN(N$2)/5)+2,FALSE)*SUMIFS('IEA-MethaneAbatement'!$N:$N,'IEA-MethaneAbatement'!$O:$O,"&lt;"&amp;$B64,'IEA-MethaneAbatement'!$O:$O,"&gt;="&amp;$A64,'IEA-MethaneAbatement'!$M:$M,$D$1,'IEA-MethaneAbatement'!$B:$B,'Country Selector'!$A$2)))*(1+INDEX('EPA to IEA Scaling'!$F$8:$AO$8,,MATCH(N$2,'EPA to IEA Scaling'!$F$1:$AO$1,0)))</f>
        <v>0</v>
      </c>
      <c r="O64" cm="1">
        <f t="array" ref="O64">((VLOOKUP($B$1,'Multipliers and Adjustments'!$A$70:$I$86,TRUNC(COLUMN(O$2)/5)+2,FALSE)*SUMIFS('IEA-MethaneAbatement'!$N:$N,'IEA-MethaneAbatement'!$O:$O,"&lt;"&amp;$B64,'IEA-MethaneAbatement'!$O:$O,"&gt;="&amp;$A64,'IEA-MethaneAbatement'!$M:$M,$B$1,'IEA-MethaneAbatement'!$B:$B,'Country Selector'!$A$2)+VLOOKUP($C$1,'Multipliers and Adjustments'!$A$70:$I$86,TRUNC(COLUMN(O$2)/5)+2,FALSE)*SUMIFS('IEA-MethaneAbatement'!$N:$N,'IEA-MethaneAbatement'!$O:$O,"&lt;"&amp;$B64,'IEA-MethaneAbatement'!$O:$O,"&gt;="&amp;$A64,'IEA-MethaneAbatement'!$M:$M,$C$1,'IEA-MethaneAbatement'!$B:$B,'Country Selector'!$A$2)+VLOOKUP($D$1,'Multipliers and Adjustments'!$A$70:$I$86,TRUNC(COLUMN(O$2)/5)+2,FALSE)*SUMIFS('IEA-MethaneAbatement'!$N:$N,'IEA-MethaneAbatement'!$O:$O,"&lt;"&amp;$B64,'IEA-MethaneAbatement'!$O:$O,"&gt;="&amp;$A64,'IEA-MethaneAbatement'!$M:$M,$D$1,'IEA-MethaneAbatement'!$B:$B,'Country Selector'!$A$2)))*(1+INDEX('EPA to IEA Scaling'!$F$8:$AO$8,,MATCH(O$2,'EPA to IEA Scaling'!$F$1:$AO$1,0)))</f>
        <v>0</v>
      </c>
      <c r="P64" cm="1">
        <f t="array" ref="P64">((VLOOKUP($B$1,'Multipliers and Adjustments'!$A$70:$I$86,TRUNC(COLUMN(P$2)/5)+2,FALSE)*SUMIFS('IEA-MethaneAbatement'!$N:$N,'IEA-MethaneAbatement'!$O:$O,"&lt;"&amp;$B64,'IEA-MethaneAbatement'!$O:$O,"&gt;="&amp;$A64,'IEA-MethaneAbatement'!$M:$M,$B$1,'IEA-MethaneAbatement'!$B:$B,'Country Selector'!$A$2)+VLOOKUP($C$1,'Multipliers and Adjustments'!$A$70:$I$86,TRUNC(COLUMN(P$2)/5)+2,FALSE)*SUMIFS('IEA-MethaneAbatement'!$N:$N,'IEA-MethaneAbatement'!$O:$O,"&lt;"&amp;$B64,'IEA-MethaneAbatement'!$O:$O,"&gt;="&amp;$A64,'IEA-MethaneAbatement'!$M:$M,$C$1,'IEA-MethaneAbatement'!$B:$B,'Country Selector'!$A$2)+VLOOKUP($D$1,'Multipliers and Adjustments'!$A$70:$I$86,TRUNC(COLUMN(P$2)/5)+2,FALSE)*SUMIFS('IEA-MethaneAbatement'!$N:$N,'IEA-MethaneAbatement'!$O:$O,"&lt;"&amp;$B64,'IEA-MethaneAbatement'!$O:$O,"&gt;="&amp;$A64,'IEA-MethaneAbatement'!$M:$M,$D$1,'IEA-MethaneAbatement'!$B:$B,'Country Selector'!$A$2)))*(1+INDEX('EPA to IEA Scaling'!$F$8:$AO$8,,MATCH(P$2,'EPA to IEA Scaling'!$F$1:$AO$1,0)))</f>
        <v>0</v>
      </c>
      <c r="Q64" cm="1">
        <f t="array" ref="Q64">((VLOOKUP($B$1,'Multipliers and Adjustments'!$A$70:$I$86,TRUNC(COLUMN(Q$2)/5)+2,FALSE)*SUMIFS('IEA-MethaneAbatement'!$N:$N,'IEA-MethaneAbatement'!$O:$O,"&lt;"&amp;$B64,'IEA-MethaneAbatement'!$O:$O,"&gt;="&amp;$A64,'IEA-MethaneAbatement'!$M:$M,$B$1,'IEA-MethaneAbatement'!$B:$B,'Country Selector'!$A$2)+VLOOKUP($C$1,'Multipliers and Adjustments'!$A$70:$I$86,TRUNC(COLUMN(Q$2)/5)+2,FALSE)*SUMIFS('IEA-MethaneAbatement'!$N:$N,'IEA-MethaneAbatement'!$O:$O,"&lt;"&amp;$B64,'IEA-MethaneAbatement'!$O:$O,"&gt;="&amp;$A64,'IEA-MethaneAbatement'!$M:$M,$C$1,'IEA-MethaneAbatement'!$B:$B,'Country Selector'!$A$2)+VLOOKUP($D$1,'Multipliers and Adjustments'!$A$70:$I$86,TRUNC(COLUMN(Q$2)/5)+2,FALSE)*SUMIFS('IEA-MethaneAbatement'!$N:$N,'IEA-MethaneAbatement'!$O:$O,"&lt;"&amp;$B64,'IEA-MethaneAbatement'!$O:$O,"&gt;="&amp;$A64,'IEA-MethaneAbatement'!$M:$M,$D$1,'IEA-MethaneAbatement'!$B:$B,'Country Selector'!$A$2)))*(1+INDEX('EPA to IEA Scaling'!$F$8:$AO$8,,MATCH(Q$2,'EPA to IEA Scaling'!$F$1:$AO$1,0)))</f>
        <v>0</v>
      </c>
      <c r="R64" s="31" cm="1">
        <f t="array" ref="R64">((VLOOKUP($B$1,'Multipliers and Adjustments'!$A$70:$I$86,TRUNC(COLUMN(R$2)/5)+2,FALSE)*SUMIFS('IEA-MethaneAbatement'!$N:$N,'IEA-MethaneAbatement'!$O:$O,"&lt;"&amp;$B64,'IEA-MethaneAbatement'!$O:$O,"&gt;="&amp;$A64,'IEA-MethaneAbatement'!$M:$M,$B$1,'IEA-MethaneAbatement'!$B:$B,'Country Selector'!$A$2)+VLOOKUP($C$1,'Multipliers and Adjustments'!$A$70:$I$86,TRUNC(COLUMN(R$2)/5)+2,FALSE)*SUMIFS('IEA-MethaneAbatement'!$N:$N,'IEA-MethaneAbatement'!$O:$O,"&lt;"&amp;$B64,'IEA-MethaneAbatement'!$O:$O,"&gt;="&amp;$A64,'IEA-MethaneAbatement'!$M:$M,$C$1,'IEA-MethaneAbatement'!$B:$B,'Country Selector'!$A$2)+VLOOKUP($D$1,'Multipliers and Adjustments'!$A$70:$I$86,TRUNC(COLUMN(R$2)/5)+2,FALSE)*SUMIFS('IEA-MethaneAbatement'!$N:$N,'IEA-MethaneAbatement'!$O:$O,"&lt;"&amp;$B64,'IEA-MethaneAbatement'!$O:$O,"&gt;="&amp;$A64,'IEA-MethaneAbatement'!$M:$M,$D$1,'IEA-MethaneAbatement'!$B:$B,'Country Selector'!$A$2)))*(1+INDEX('EPA to IEA Scaling'!$F$8:$AO$8,,MATCH(R$2,'EPA to IEA Scaling'!$F$1:$AO$1,0)))</f>
        <v>0</v>
      </c>
      <c r="S64" cm="1">
        <f t="array" ref="S64">((VLOOKUP($B$1,'Multipliers and Adjustments'!$A$70:$I$86,TRUNC(COLUMN(S$2)/5)+2,FALSE)*SUMIFS('IEA-MethaneAbatement'!$N:$N,'IEA-MethaneAbatement'!$O:$O,"&lt;"&amp;$B64,'IEA-MethaneAbatement'!$O:$O,"&gt;="&amp;$A64,'IEA-MethaneAbatement'!$M:$M,$B$1,'IEA-MethaneAbatement'!$B:$B,'Country Selector'!$A$2)+VLOOKUP($C$1,'Multipliers and Adjustments'!$A$70:$I$86,TRUNC(COLUMN(S$2)/5)+2,FALSE)*SUMIFS('IEA-MethaneAbatement'!$N:$N,'IEA-MethaneAbatement'!$O:$O,"&lt;"&amp;$B64,'IEA-MethaneAbatement'!$O:$O,"&gt;="&amp;$A64,'IEA-MethaneAbatement'!$M:$M,$C$1,'IEA-MethaneAbatement'!$B:$B,'Country Selector'!$A$2)+VLOOKUP($D$1,'Multipliers and Adjustments'!$A$70:$I$86,TRUNC(COLUMN(S$2)/5)+2,FALSE)*SUMIFS('IEA-MethaneAbatement'!$N:$N,'IEA-MethaneAbatement'!$O:$O,"&lt;"&amp;$B64,'IEA-MethaneAbatement'!$O:$O,"&gt;="&amp;$A64,'IEA-MethaneAbatement'!$M:$M,$D$1,'IEA-MethaneAbatement'!$B:$B,'Country Selector'!$A$2)))*(1+INDEX('EPA to IEA Scaling'!$F$8:$AO$8,,MATCH(S$2,'EPA to IEA Scaling'!$F$1:$AO$1,0)))</f>
        <v>0</v>
      </c>
      <c r="T64" cm="1">
        <f t="array" ref="T64">((VLOOKUP($B$1,'Multipliers and Adjustments'!$A$70:$I$86,TRUNC(COLUMN(T$2)/5)+2,FALSE)*SUMIFS('IEA-MethaneAbatement'!$N:$N,'IEA-MethaneAbatement'!$O:$O,"&lt;"&amp;$B64,'IEA-MethaneAbatement'!$O:$O,"&gt;="&amp;$A64,'IEA-MethaneAbatement'!$M:$M,$B$1,'IEA-MethaneAbatement'!$B:$B,'Country Selector'!$A$2)+VLOOKUP($C$1,'Multipliers and Adjustments'!$A$70:$I$86,TRUNC(COLUMN(T$2)/5)+2,FALSE)*SUMIFS('IEA-MethaneAbatement'!$N:$N,'IEA-MethaneAbatement'!$O:$O,"&lt;"&amp;$B64,'IEA-MethaneAbatement'!$O:$O,"&gt;="&amp;$A64,'IEA-MethaneAbatement'!$M:$M,$C$1,'IEA-MethaneAbatement'!$B:$B,'Country Selector'!$A$2)+VLOOKUP($D$1,'Multipliers and Adjustments'!$A$70:$I$86,TRUNC(COLUMN(T$2)/5)+2,FALSE)*SUMIFS('IEA-MethaneAbatement'!$N:$N,'IEA-MethaneAbatement'!$O:$O,"&lt;"&amp;$B64,'IEA-MethaneAbatement'!$O:$O,"&gt;="&amp;$A64,'IEA-MethaneAbatement'!$M:$M,$D$1,'IEA-MethaneAbatement'!$B:$B,'Country Selector'!$A$2)))*(1+INDEX('EPA to IEA Scaling'!$F$8:$AO$8,,MATCH(T$2,'EPA to IEA Scaling'!$F$1:$AO$1,0)))</f>
        <v>0</v>
      </c>
      <c r="U64" cm="1">
        <f t="array" ref="U64">((VLOOKUP($B$1,'Multipliers and Adjustments'!$A$70:$I$86,TRUNC(COLUMN(U$2)/5)+2,FALSE)*SUMIFS('IEA-MethaneAbatement'!$N:$N,'IEA-MethaneAbatement'!$O:$O,"&lt;"&amp;$B64,'IEA-MethaneAbatement'!$O:$O,"&gt;="&amp;$A64,'IEA-MethaneAbatement'!$M:$M,$B$1,'IEA-MethaneAbatement'!$B:$B,'Country Selector'!$A$2)+VLOOKUP($C$1,'Multipliers and Adjustments'!$A$70:$I$86,TRUNC(COLUMN(U$2)/5)+2,FALSE)*SUMIFS('IEA-MethaneAbatement'!$N:$N,'IEA-MethaneAbatement'!$O:$O,"&lt;"&amp;$B64,'IEA-MethaneAbatement'!$O:$O,"&gt;="&amp;$A64,'IEA-MethaneAbatement'!$M:$M,$C$1,'IEA-MethaneAbatement'!$B:$B,'Country Selector'!$A$2)+VLOOKUP($D$1,'Multipliers and Adjustments'!$A$70:$I$86,TRUNC(COLUMN(U$2)/5)+2,FALSE)*SUMIFS('IEA-MethaneAbatement'!$N:$N,'IEA-MethaneAbatement'!$O:$O,"&lt;"&amp;$B64,'IEA-MethaneAbatement'!$O:$O,"&gt;="&amp;$A64,'IEA-MethaneAbatement'!$M:$M,$D$1,'IEA-MethaneAbatement'!$B:$B,'Country Selector'!$A$2)))*(1+INDEX('EPA to IEA Scaling'!$F$8:$AO$8,,MATCH(U$2,'EPA to IEA Scaling'!$F$1:$AO$1,0)))</f>
        <v>0</v>
      </c>
      <c r="V64" cm="1">
        <f t="array" ref="V64">((VLOOKUP($B$1,'Multipliers and Adjustments'!$A$70:$I$86,TRUNC(COLUMN(V$2)/5)+2,FALSE)*SUMIFS('IEA-MethaneAbatement'!$N:$N,'IEA-MethaneAbatement'!$O:$O,"&lt;"&amp;$B64,'IEA-MethaneAbatement'!$O:$O,"&gt;="&amp;$A64,'IEA-MethaneAbatement'!$M:$M,$B$1,'IEA-MethaneAbatement'!$B:$B,'Country Selector'!$A$2)+VLOOKUP($C$1,'Multipliers and Adjustments'!$A$70:$I$86,TRUNC(COLUMN(V$2)/5)+2,FALSE)*SUMIFS('IEA-MethaneAbatement'!$N:$N,'IEA-MethaneAbatement'!$O:$O,"&lt;"&amp;$B64,'IEA-MethaneAbatement'!$O:$O,"&gt;="&amp;$A64,'IEA-MethaneAbatement'!$M:$M,$C$1,'IEA-MethaneAbatement'!$B:$B,'Country Selector'!$A$2)+VLOOKUP($D$1,'Multipliers and Adjustments'!$A$70:$I$86,TRUNC(COLUMN(V$2)/5)+2,FALSE)*SUMIFS('IEA-MethaneAbatement'!$N:$N,'IEA-MethaneAbatement'!$O:$O,"&lt;"&amp;$B64,'IEA-MethaneAbatement'!$O:$O,"&gt;="&amp;$A64,'IEA-MethaneAbatement'!$M:$M,$D$1,'IEA-MethaneAbatement'!$B:$B,'Country Selector'!$A$2)))*(1+INDEX('EPA to IEA Scaling'!$F$8:$AO$8,,MATCH(V$2,'EPA to IEA Scaling'!$F$1:$AO$1,0)))</f>
        <v>0</v>
      </c>
      <c r="W64" s="31" cm="1">
        <f t="array" ref="W64">((VLOOKUP($B$1,'Multipliers and Adjustments'!$A$70:$I$86,TRUNC(COLUMN(W$2)/5)+2,FALSE)*SUMIFS('IEA-MethaneAbatement'!$N:$N,'IEA-MethaneAbatement'!$O:$O,"&lt;"&amp;$B64,'IEA-MethaneAbatement'!$O:$O,"&gt;="&amp;$A64,'IEA-MethaneAbatement'!$M:$M,$B$1,'IEA-MethaneAbatement'!$B:$B,'Country Selector'!$A$2)+VLOOKUP($C$1,'Multipliers and Adjustments'!$A$70:$I$86,TRUNC(COLUMN(W$2)/5)+2,FALSE)*SUMIFS('IEA-MethaneAbatement'!$N:$N,'IEA-MethaneAbatement'!$O:$O,"&lt;"&amp;$B64,'IEA-MethaneAbatement'!$O:$O,"&gt;="&amp;$A64,'IEA-MethaneAbatement'!$M:$M,$C$1,'IEA-MethaneAbatement'!$B:$B,'Country Selector'!$A$2)+VLOOKUP($D$1,'Multipliers and Adjustments'!$A$70:$I$86,TRUNC(COLUMN(W$2)/5)+2,FALSE)*SUMIFS('IEA-MethaneAbatement'!$N:$N,'IEA-MethaneAbatement'!$O:$O,"&lt;"&amp;$B64,'IEA-MethaneAbatement'!$O:$O,"&gt;="&amp;$A64,'IEA-MethaneAbatement'!$M:$M,$D$1,'IEA-MethaneAbatement'!$B:$B,'Country Selector'!$A$2)))*(1+INDEX('EPA to IEA Scaling'!$F$8:$AO$8,,MATCH(W$2,'EPA to IEA Scaling'!$F$1:$AO$1,0)))</f>
        <v>0</v>
      </c>
      <c r="X64" cm="1">
        <f t="array" ref="X64">((VLOOKUP($B$1,'Multipliers and Adjustments'!$A$70:$I$86,TRUNC(COLUMN(X$2)/5)+2,FALSE)*SUMIFS('IEA-MethaneAbatement'!$N:$N,'IEA-MethaneAbatement'!$O:$O,"&lt;"&amp;$B64,'IEA-MethaneAbatement'!$O:$O,"&gt;="&amp;$A64,'IEA-MethaneAbatement'!$M:$M,$B$1,'IEA-MethaneAbatement'!$B:$B,'Country Selector'!$A$2)+VLOOKUP($C$1,'Multipliers and Adjustments'!$A$70:$I$86,TRUNC(COLUMN(X$2)/5)+2,FALSE)*SUMIFS('IEA-MethaneAbatement'!$N:$N,'IEA-MethaneAbatement'!$O:$O,"&lt;"&amp;$B64,'IEA-MethaneAbatement'!$O:$O,"&gt;="&amp;$A64,'IEA-MethaneAbatement'!$M:$M,$C$1,'IEA-MethaneAbatement'!$B:$B,'Country Selector'!$A$2)+VLOOKUP($D$1,'Multipliers and Adjustments'!$A$70:$I$86,TRUNC(COLUMN(X$2)/5)+2,FALSE)*SUMIFS('IEA-MethaneAbatement'!$N:$N,'IEA-MethaneAbatement'!$O:$O,"&lt;"&amp;$B64,'IEA-MethaneAbatement'!$O:$O,"&gt;="&amp;$A64,'IEA-MethaneAbatement'!$M:$M,$D$1,'IEA-MethaneAbatement'!$B:$B,'Country Selector'!$A$2)))*(1+INDEX('EPA to IEA Scaling'!$F$8:$AO$8,,MATCH(X$2,'EPA to IEA Scaling'!$F$1:$AO$1,0)))</f>
        <v>0</v>
      </c>
      <c r="Y64" cm="1">
        <f t="array" ref="Y64">((VLOOKUP($B$1,'Multipliers and Adjustments'!$A$70:$I$86,TRUNC(COLUMN(Y$2)/5)+2,FALSE)*SUMIFS('IEA-MethaneAbatement'!$N:$N,'IEA-MethaneAbatement'!$O:$O,"&lt;"&amp;$B64,'IEA-MethaneAbatement'!$O:$O,"&gt;="&amp;$A64,'IEA-MethaneAbatement'!$M:$M,$B$1,'IEA-MethaneAbatement'!$B:$B,'Country Selector'!$A$2)+VLOOKUP($C$1,'Multipliers and Adjustments'!$A$70:$I$86,TRUNC(COLUMN(Y$2)/5)+2,FALSE)*SUMIFS('IEA-MethaneAbatement'!$N:$N,'IEA-MethaneAbatement'!$O:$O,"&lt;"&amp;$B64,'IEA-MethaneAbatement'!$O:$O,"&gt;="&amp;$A64,'IEA-MethaneAbatement'!$M:$M,$C$1,'IEA-MethaneAbatement'!$B:$B,'Country Selector'!$A$2)+VLOOKUP($D$1,'Multipliers and Adjustments'!$A$70:$I$86,TRUNC(COLUMN(Y$2)/5)+2,FALSE)*SUMIFS('IEA-MethaneAbatement'!$N:$N,'IEA-MethaneAbatement'!$O:$O,"&lt;"&amp;$B64,'IEA-MethaneAbatement'!$O:$O,"&gt;="&amp;$A64,'IEA-MethaneAbatement'!$M:$M,$D$1,'IEA-MethaneAbatement'!$B:$B,'Country Selector'!$A$2)))*(1+INDEX('EPA to IEA Scaling'!$F$8:$AO$8,,MATCH(Y$2,'EPA to IEA Scaling'!$F$1:$AO$1,0)))</f>
        <v>0</v>
      </c>
      <c r="Z64" cm="1">
        <f t="array" ref="Z64">((VLOOKUP($B$1,'Multipliers and Adjustments'!$A$70:$I$86,TRUNC(COLUMN(Z$2)/5)+2,FALSE)*SUMIFS('IEA-MethaneAbatement'!$N:$N,'IEA-MethaneAbatement'!$O:$O,"&lt;"&amp;$B64,'IEA-MethaneAbatement'!$O:$O,"&gt;="&amp;$A64,'IEA-MethaneAbatement'!$M:$M,$B$1,'IEA-MethaneAbatement'!$B:$B,'Country Selector'!$A$2)+VLOOKUP($C$1,'Multipliers and Adjustments'!$A$70:$I$86,TRUNC(COLUMN(Z$2)/5)+2,FALSE)*SUMIFS('IEA-MethaneAbatement'!$N:$N,'IEA-MethaneAbatement'!$O:$O,"&lt;"&amp;$B64,'IEA-MethaneAbatement'!$O:$O,"&gt;="&amp;$A64,'IEA-MethaneAbatement'!$M:$M,$C$1,'IEA-MethaneAbatement'!$B:$B,'Country Selector'!$A$2)+VLOOKUP($D$1,'Multipliers and Adjustments'!$A$70:$I$86,TRUNC(COLUMN(Z$2)/5)+2,FALSE)*SUMIFS('IEA-MethaneAbatement'!$N:$N,'IEA-MethaneAbatement'!$O:$O,"&lt;"&amp;$B64,'IEA-MethaneAbatement'!$O:$O,"&gt;="&amp;$A64,'IEA-MethaneAbatement'!$M:$M,$D$1,'IEA-MethaneAbatement'!$B:$B,'Country Selector'!$A$2)))*(1+INDEX('EPA to IEA Scaling'!$F$8:$AO$8,,MATCH(Z$2,'EPA to IEA Scaling'!$F$1:$AO$1,0)))</f>
        <v>0</v>
      </c>
      <c r="AA64" cm="1">
        <f t="array" ref="AA64">((VLOOKUP($B$1,'Multipliers and Adjustments'!$A$70:$I$86,TRUNC(COLUMN(AA$2)/5)+2,FALSE)*SUMIFS('IEA-MethaneAbatement'!$N:$N,'IEA-MethaneAbatement'!$O:$O,"&lt;"&amp;$B64,'IEA-MethaneAbatement'!$O:$O,"&gt;="&amp;$A64,'IEA-MethaneAbatement'!$M:$M,$B$1,'IEA-MethaneAbatement'!$B:$B,'Country Selector'!$A$2)+VLOOKUP($C$1,'Multipliers and Adjustments'!$A$70:$I$86,TRUNC(COLUMN(AA$2)/5)+2,FALSE)*SUMIFS('IEA-MethaneAbatement'!$N:$N,'IEA-MethaneAbatement'!$O:$O,"&lt;"&amp;$B64,'IEA-MethaneAbatement'!$O:$O,"&gt;="&amp;$A64,'IEA-MethaneAbatement'!$M:$M,$C$1,'IEA-MethaneAbatement'!$B:$B,'Country Selector'!$A$2)+VLOOKUP($D$1,'Multipliers and Adjustments'!$A$70:$I$86,TRUNC(COLUMN(AA$2)/5)+2,FALSE)*SUMIFS('IEA-MethaneAbatement'!$N:$N,'IEA-MethaneAbatement'!$O:$O,"&lt;"&amp;$B64,'IEA-MethaneAbatement'!$O:$O,"&gt;="&amp;$A64,'IEA-MethaneAbatement'!$M:$M,$D$1,'IEA-MethaneAbatement'!$B:$B,'Country Selector'!$A$2)))*(1+INDEX('EPA to IEA Scaling'!$F$8:$AO$8,,MATCH(AA$2,'EPA to IEA Scaling'!$F$1:$AO$1,0)))</f>
        <v>0</v>
      </c>
      <c r="AB64" s="31" cm="1">
        <f t="array" ref="AB64">((VLOOKUP($B$1,'Multipliers and Adjustments'!$A$70:$I$86,TRUNC(COLUMN(AB$2)/5)+2,FALSE)*SUMIFS('IEA-MethaneAbatement'!$N:$N,'IEA-MethaneAbatement'!$O:$O,"&lt;"&amp;$B64,'IEA-MethaneAbatement'!$O:$O,"&gt;="&amp;$A64,'IEA-MethaneAbatement'!$M:$M,$B$1,'IEA-MethaneAbatement'!$B:$B,'Country Selector'!$A$2)+VLOOKUP($C$1,'Multipliers and Adjustments'!$A$70:$I$86,TRUNC(COLUMN(AB$2)/5)+2,FALSE)*SUMIFS('IEA-MethaneAbatement'!$N:$N,'IEA-MethaneAbatement'!$O:$O,"&lt;"&amp;$B64,'IEA-MethaneAbatement'!$O:$O,"&gt;="&amp;$A64,'IEA-MethaneAbatement'!$M:$M,$C$1,'IEA-MethaneAbatement'!$B:$B,'Country Selector'!$A$2)+VLOOKUP($D$1,'Multipliers and Adjustments'!$A$70:$I$86,TRUNC(COLUMN(AB$2)/5)+2,FALSE)*SUMIFS('IEA-MethaneAbatement'!$N:$N,'IEA-MethaneAbatement'!$O:$O,"&lt;"&amp;$B64,'IEA-MethaneAbatement'!$O:$O,"&gt;="&amp;$A64,'IEA-MethaneAbatement'!$M:$M,$D$1,'IEA-MethaneAbatement'!$B:$B,'Country Selector'!$A$2)))*(1+INDEX('EPA to IEA Scaling'!$F$8:$AO$8,,MATCH(AB$2,'EPA to IEA Scaling'!$F$1:$AO$1,0)))</f>
        <v>0</v>
      </c>
      <c r="AC64" cm="1">
        <f t="array" ref="AC64">((VLOOKUP($B$1,'Multipliers and Adjustments'!$A$70:$I$86,TRUNC(COLUMN(AC$2)/5)+2,FALSE)*SUMIFS('IEA-MethaneAbatement'!$N:$N,'IEA-MethaneAbatement'!$O:$O,"&lt;"&amp;$B64,'IEA-MethaneAbatement'!$O:$O,"&gt;="&amp;$A64,'IEA-MethaneAbatement'!$M:$M,$B$1,'IEA-MethaneAbatement'!$B:$B,'Country Selector'!$A$2)+VLOOKUP($C$1,'Multipliers and Adjustments'!$A$70:$I$86,TRUNC(COLUMN(AC$2)/5)+2,FALSE)*SUMIFS('IEA-MethaneAbatement'!$N:$N,'IEA-MethaneAbatement'!$O:$O,"&lt;"&amp;$B64,'IEA-MethaneAbatement'!$O:$O,"&gt;="&amp;$A64,'IEA-MethaneAbatement'!$M:$M,$C$1,'IEA-MethaneAbatement'!$B:$B,'Country Selector'!$A$2)+VLOOKUP($D$1,'Multipliers and Adjustments'!$A$70:$I$86,TRUNC(COLUMN(AC$2)/5)+2,FALSE)*SUMIFS('IEA-MethaneAbatement'!$N:$N,'IEA-MethaneAbatement'!$O:$O,"&lt;"&amp;$B64,'IEA-MethaneAbatement'!$O:$O,"&gt;="&amp;$A64,'IEA-MethaneAbatement'!$M:$M,$D$1,'IEA-MethaneAbatement'!$B:$B,'Country Selector'!$A$2)))*(1+INDEX('EPA to IEA Scaling'!$F$8:$AO$8,,MATCH(AC$2,'EPA to IEA Scaling'!$F$1:$AO$1,0)))</f>
        <v>0</v>
      </c>
      <c r="AD64" cm="1">
        <f t="array" ref="AD64">((VLOOKUP($B$1,'Multipliers and Adjustments'!$A$70:$I$86,TRUNC(COLUMN(AD$2)/5)+2,FALSE)*SUMIFS('IEA-MethaneAbatement'!$N:$N,'IEA-MethaneAbatement'!$O:$O,"&lt;"&amp;$B64,'IEA-MethaneAbatement'!$O:$O,"&gt;="&amp;$A64,'IEA-MethaneAbatement'!$M:$M,$B$1,'IEA-MethaneAbatement'!$B:$B,'Country Selector'!$A$2)+VLOOKUP($C$1,'Multipliers and Adjustments'!$A$70:$I$86,TRUNC(COLUMN(AD$2)/5)+2,FALSE)*SUMIFS('IEA-MethaneAbatement'!$N:$N,'IEA-MethaneAbatement'!$O:$O,"&lt;"&amp;$B64,'IEA-MethaneAbatement'!$O:$O,"&gt;="&amp;$A64,'IEA-MethaneAbatement'!$M:$M,$C$1,'IEA-MethaneAbatement'!$B:$B,'Country Selector'!$A$2)+VLOOKUP($D$1,'Multipliers and Adjustments'!$A$70:$I$86,TRUNC(COLUMN(AD$2)/5)+2,FALSE)*SUMIFS('IEA-MethaneAbatement'!$N:$N,'IEA-MethaneAbatement'!$O:$O,"&lt;"&amp;$B64,'IEA-MethaneAbatement'!$O:$O,"&gt;="&amp;$A64,'IEA-MethaneAbatement'!$M:$M,$D$1,'IEA-MethaneAbatement'!$B:$B,'Country Selector'!$A$2)))*(1+INDEX('EPA to IEA Scaling'!$F$8:$AO$8,,MATCH(AD$2,'EPA to IEA Scaling'!$F$1:$AO$1,0)))</f>
        <v>0</v>
      </c>
      <c r="AE64" cm="1">
        <f t="array" ref="AE64">((VLOOKUP($B$1,'Multipliers and Adjustments'!$A$70:$I$86,TRUNC(COLUMN(AE$2)/5)+2,FALSE)*SUMIFS('IEA-MethaneAbatement'!$N:$N,'IEA-MethaneAbatement'!$O:$O,"&lt;"&amp;$B64,'IEA-MethaneAbatement'!$O:$O,"&gt;="&amp;$A64,'IEA-MethaneAbatement'!$M:$M,$B$1,'IEA-MethaneAbatement'!$B:$B,'Country Selector'!$A$2)+VLOOKUP($C$1,'Multipliers and Adjustments'!$A$70:$I$86,TRUNC(COLUMN(AE$2)/5)+2,FALSE)*SUMIFS('IEA-MethaneAbatement'!$N:$N,'IEA-MethaneAbatement'!$O:$O,"&lt;"&amp;$B64,'IEA-MethaneAbatement'!$O:$O,"&gt;="&amp;$A64,'IEA-MethaneAbatement'!$M:$M,$C$1,'IEA-MethaneAbatement'!$B:$B,'Country Selector'!$A$2)+VLOOKUP($D$1,'Multipliers and Adjustments'!$A$70:$I$86,TRUNC(COLUMN(AE$2)/5)+2,FALSE)*SUMIFS('IEA-MethaneAbatement'!$N:$N,'IEA-MethaneAbatement'!$O:$O,"&lt;"&amp;$B64,'IEA-MethaneAbatement'!$O:$O,"&gt;="&amp;$A64,'IEA-MethaneAbatement'!$M:$M,$D$1,'IEA-MethaneAbatement'!$B:$B,'Country Selector'!$A$2)))*(1+INDEX('EPA to IEA Scaling'!$F$8:$AO$8,,MATCH(AE$2,'EPA to IEA Scaling'!$F$1:$AO$1,0)))</f>
        <v>0</v>
      </c>
      <c r="AF64" cm="1">
        <f t="array" ref="AF64">((VLOOKUP($B$1,'Multipliers and Adjustments'!$A$70:$I$86,TRUNC(COLUMN(AF$2)/5)+2,FALSE)*SUMIFS('IEA-MethaneAbatement'!$N:$N,'IEA-MethaneAbatement'!$O:$O,"&lt;"&amp;$B64,'IEA-MethaneAbatement'!$O:$O,"&gt;="&amp;$A64,'IEA-MethaneAbatement'!$M:$M,$B$1,'IEA-MethaneAbatement'!$B:$B,'Country Selector'!$A$2)+VLOOKUP($C$1,'Multipliers and Adjustments'!$A$70:$I$86,TRUNC(COLUMN(AF$2)/5)+2,FALSE)*SUMIFS('IEA-MethaneAbatement'!$N:$N,'IEA-MethaneAbatement'!$O:$O,"&lt;"&amp;$B64,'IEA-MethaneAbatement'!$O:$O,"&gt;="&amp;$A64,'IEA-MethaneAbatement'!$M:$M,$C$1,'IEA-MethaneAbatement'!$B:$B,'Country Selector'!$A$2)+VLOOKUP($D$1,'Multipliers and Adjustments'!$A$70:$I$86,TRUNC(COLUMN(AF$2)/5)+2,FALSE)*SUMIFS('IEA-MethaneAbatement'!$N:$N,'IEA-MethaneAbatement'!$O:$O,"&lt;"&amp;$B64,'IEA-MethaneAbatement'!$O:$O,"&gt;="&amp;$A64,'IEA-MethaneAbatement'!$M:$M,$D$1,'IEA-MethaneAbatement'!$B:$B,'Country Selector'!$A$2)))*(1+INDEX('EPA to IEA Scaling'!$F$8:$AO$8,,MATCH(AF$2,'EPA to IEA Scaling'!$F$1:$AO$1,0)))</f>
        <v>0</v>
      </c>
      <c r="AG64" s="31" cm="1">
        <f t="array" ref="AG64">((VLOOKUP($B$1,'Multipliers and Adjustments'!$A$70:$I$86,TRUNC(COLUMN(AG$2)/5)+2,FALSE)*SUMIFS('IEA-MethaneAbatement'!$N:$N,'IEA-MethaneAbatement'!$O:$O,"&lt;"&amp;$B64,'IEA-MethaneAbatement'!$O:$O,"&gt;="&amp;$A64,'IEA-MethaneAbatement'!$M:$M,$B$1,'IEA-MethaneAbatement'!$B:$B,'Country Selector'!$A$2)+VLOOKUP($C$1,'Multipliers and Adjustments'!$A$70:$I$86,TRUNC(COLUMN(AG$2)/5)+2,FALSE)*SUMIFS('IEA-MethaneAbatement'!$N:$N,'IEA-MethaneAbatement'!$O:$O,"&lt;"&amp;$B64,'IEA-MethaneAbatement'!$O:$O,"&gt;="&amp;$A64,'IEA-MethaneAbatement'!$M:$M,$C$1,'IEA-MethaneAbatement'!$B:$B,'Country Selector'!$A$2)+VLOOKUP($D$1,'Multipliers and Adjustments'!$A$70:$I$86,TRUNC(COLUMN(AG$2)/5)+2,FALSE)*SUMIFS('IEA-MethaneAbatement'!$N:$N,'IEA-MethaneAbatement'!$O:$O,"&lt;"&amp;$B64,'IEA-MethaneAbatement'!$O:$O,"&gt;="&amp;$A64,'IEA-MethaneAbatement'!$M:$M,$D$1,'IEA-MethaneAbatement'!$B:$B,'Country Selector'!$A$2)))*(1+INDEX('EPA to IEA Scaling'!$F$8:$AO$8,,MATCH(AG$2,'EPA to IEA Scaling'!$F$1:$AO$1,0)))</f>
        <v>0</v>
      </c>
      <c r="AH64" cm="1">
        <f t="array" ref="AH64">((VLOOKUP($B$1,'Multipliers and Adjustments'!$A$70:$I$86,TRUNC(COLUMN(AH$2)/5)+2,FALSE)*SUMIFS('IEA-MethaneAbatement'!$N:$N,'IEA-MethaneAbatement'!$O:$O,"&lt;"&amp;$B64,'IEA-MethaneAbatement'!$O:$O,"&gt;="&amp;$A64,'IEA-MethaneAbatement'!$M:$M,$B$1,'IEA-MethaneAbatement'!$B:$B,'Country Selector'!$A$2)+VLOOKUP($C$1,'Multipliers and Adjustments'!$A$70:$I$86,TRUNC(COLUMN(AH$2)/5)+2,FALSE)*SUMIFS('IEA-MethaneAbatement'!$N:$N,'IEA-MethaneAbatement'!$O:$O,"&lt;"&amp;$B64,'IEA-MethaneAbatement'!$O:$O,"&gt;="&amp;$A64,'IEA-MethaneAbatement'!$M:$M,$C$1,'IEA-MethaneAbatement'!$B:$B,'Country Selector'!$A$2)+VLOOKUP($D$1,'Multipliers and Adjustments'!$A$70:$I$86,TRUNC(COLUMN(AH$2)/5)+2,FALSE)*SUMIFS('IEA-MethaneAbatement'!$N:$N,'IEA-MethaneAbatement'!$O:$O,"&lt;"&amp;$B64,'IEA-MethaneAbatement'!$O:$O,"&gt;="&amp;$A64,'IEA-MethaneAbatement'!$M:$M,$D$1,'IEA-MethaneAbatement'!$B:$B,'Country Selector'!$A$2)))*(1+INDEX('EPA to IEA Scaling'!$F$8:$AO$8,,MATCH(AH$2,'EPA to IEA Scaling'!$F$1:$AO$1,0)))</f>
        <v>0</v>
      </c>
      <c r="AI64" cm="1">
        <f t="array" ref="AI64">((VLOOKUP($B$1,'Multipliers and Adjustments'!$A$70:$I$86,TRUNC(COLUMN(AI$2)/5)+2,FALSE)*SUMIFS('IEA-MethaneAbatement'!$N:$N,'IEA-MethaneAbatement'!$O:$O,"&lt;"&amp;$B64,'IEA-MethaneAbatement'!$O:$O,"&gt;="&amp;$A64,'IEA-MethaneAbatement'!$M:$M,$B$1,'IEA-MethaneAbatement'!$B:$B,'Country Selector'!$A$2)+VLOOKUP($C$1,'Multipliers and Adjustments'!$A$70:$I$86,TRUNC(COLUMN(AI$2)/5)+2,FALSE)*SUMIFS('IEA-MethaneAbatement'!$N:$N,'IEA-MethaneAbatement'!$O:$O,"&lt;"&amp;$B64,'IEA-MethaneAbatement'!$O:$O,"&gt;="&amp;$A64,'IEA-MethaneAbatement'!$M:$M,$C$1,'IEA-MethaneAbatement'!$B:$B,'Country Selector'!$A$2)+VLOOKUP($D$1,'Multipliers and Adjustments'!$A$70:$I$86,TRUNC(COLUMN(AI$2)/5)+2,FALSE)*SUMIFS('IEA-MethaneAbatement'!$N:$N,'IEA-MethaneAbatement'!$O:$O,"&lt;"&amp;$B64,'IEA-MethaneAbatement'!$O:$O,"&gt;="&amp;$A64,'IEA-MethaneAbatement'!$M:$M,$D$1,'IEA-MethaneAbatement'!$B:$B,'Country Selector'!$A$2)))*(1+INDEX('EPA to IEA Scaling'!$F$8:$AO$8,,MATCH(AI$2,'EPA to IEA Scaling'!$F$1:$AO$1,0)))</f>
        <v>0</v>
      </c>
      <c r="AJ64" cm="1">
        <f t="array" ref="AJ64">((VLOOKUP($B$1,'Multipliers and Adjustments'!$A$70:$I$86,TRUNC(COLUMN(AJ$2)/5)+2,FALSE)*SUMIFS('IEA-MethaneAbatement'!$N:$N,'IEA-MethaneAbatement'!$O:$O,"&lt;"&amp;$B64,'IEA-MethaneAbatement'!$O:$O,"&gt;="&amp;$A64,'IEA-MethaneAbatement'!$M:$M,$B$1,'IEA-MethaneAbatement'!$B:$B,'Country Selector'!$A$2)+VLOOKUP($C$1,'Multipliers and Adjustments'!$A$70:$I$86,TRUNC(COLUMN(AJ$2)/5)+2,FALSE)*SUMIFS('IEA-MethaneAbatement'!$N:$N,'IEA-MethaneAbatement'!$O:$O,"&lt;"&amp;$B64,'IEA-MethaneAbatement'!$O:$O,"&gt;="&amp;$A64,'IEA-MethaneAbatement'!$M:$M,$C$1,'IEA-MethaneAbatement'!$B:$B,'Country Selector'!$A$2)+VLOOKUP($D$1,'Multipliers and Adjustments'!$A$70:$I$86,TRUNC(COLUMN(AJ$2)/5)+2,FALSE)*SUMIFS('IEA-MethaneAbatement'!$N:$N,'IEA-MethaneAbatement'!$O:$O,"&lt;"&amp;$B64,'IEA-MethaneAbatement'!$O:$O,"&gt;="&amp;$A64,'IEA-MethaneAbatement'!$M:$M,$D$1,'IEA-MethaneAbatement'!$B:$B,'Country Selector'!$A$2)))*(1+INDEX('EPA to IEA Scaling'!$F$8:$AO$8,,MATCH(AJ$2,'EPA to IEA Scaling'!$F$1:$AO$1,0)))</f>
        <v>0</v>
      </c>
      <c r="AK64" cm="1">
        <f t="array" ref="AK64">((VLOOKUP($B$1,'Multipliers and Adjustments'!$A$70:$I$86,TRUNC(COLUMN(AK$2)/5)+2,FALSE)*SUMIFS('IEA-MethaneAbatement'!$N:$N,'IEA-MethaneAbatement'!$O:$O,"&lt;"&amp;$B64,'IEA-MethaneAbatement'!$O:$O,"&gt;="&amp;$A64,'IEA-MethaneAbatement'!$M:$M,$B$1,'IEA-MethaneAbatement'!$B:$B,'Country Selector'!$A$2)+VLOOKUP($C$1,'Multipliers and Adjustments'!$A$70:$I$86,TRUNC(COLUMN(AK$2)/5)+2,FALSE)*SUMIFS('IEA-MethaneAbatement'!$N:$N,'IEA-MethaneAbatement'!$O:$O,"&lt;"&amp;$B64,'IEA-MethaneAbatement'!$O:$O,"&gt;="&amp;$A64,'IEA-MethaneAbatement'!$M:$M,$C$1,'IEA-MethaneAbatement'!$B:$B,'Country Selector'!$A$2)+VLOOKUP($D$1,'Multipliers and Adjustments'!$A$70:$I$86,TRUNC(COLUMN(AK$2)/5)+2,FALSE)*SUMIFS('IEA-MethaneAbatement'!$N:$N,'IEA-MethaneAbatement'!$O:$O,"&lt;"&amp;$B64,'IEA-MethaneAbatement'!$O:$O,"&gt;="&amp;$A64,'IEA-MethaneAbatement'!$M:$M,$D$1,'IEA-MethaneAbatement'!$B:$B,'Country Selector'!$A$2)))*(1+INDEX('EPA to IEA Scaling'!$F$8:$AO$8,,MATCH(AK$2,'EPA to IEA Scaling'!$F$1:$AO$1,0)))</f>
        <v>0</v>
      </c>
      <c r="AL64" s="31" cm="1">
        <f t="array" ref="AL64">((VLOOKUP($B$1,'Multipliers and Adjustments'!$A$70:$I$86,TRUNC(COLUMN(AL$2)/5)+2,FALSE)*SUMIFS('IEA-MethaneAbatement'!$N:$N,'IEA-MethaneAbatement'!$O:$O,"&lt;"&amp;$B64,'IEA-MethaneAbatement'!$O:$O,"&gt;="&amp;$A64,'IEA-MethaneAbatement'!$M:$M,$B$1,'IEA-MethaneAbatement'!$B:$B,'Country Selector'!$A$2)+VLOOKUP($C$1,'Multipliers and Adjustments'!$A$70:$I$86,TRUNC(COLUMN(AL$2)/5)+2,FALSE)*SUMIFS('IEA-MethaneAbatement'!$N:$N,'IEA-MethaneAbatement'!$O:$O,"&lt;"&amp;$B64,'IEA-MethaneAbatement'!$O:$O,"&gt;="&amp;$A64,'IEA-MethaneAbatement'!$M:$M,$C$1,'IEA-MethaneAbatement'!$B:$B,'Country Selector'!$A$2)+VLOOKUP($D$1,'Multipliers and Adjustments'!$A$70:$I$86,TRUNC(COLUMN(AL$2)/5)+2,FALSE)*SUMIFS('IEA-MethaneAbatement'!$N:$N,'IEA-MethaneAbatement'!$O:$O,"&lt;"&amp;$B64,'IEA-MethaneAbatement'!$O:$O,"&gt;="&amp;$A64,'IEA-MethaneAbatement'!$M:$M,$D$1,'IEA-MethaneAbatement'!$B:$B,'Country Selector'!$A$2)))*(1+INDEX('EPA to IEA Scaling'!$F$8:$AO$8,,MATCH(AL$2,'EPA to IEA Scaling'!$F$1:$AO$1,0)))</f>
        <v>0</v>
      </c>
    </row>
    <row r="65" spans="1:38" x14ac:dyDescent="0.45">
      <c r="A65" s="12">
        <f t="shared" si="1"/>
        <v>1100</v>
      </c>
      <c r="B65" s="11">
        <f t="shared" si="0"/>
        <v>1150</v>
      </c>
      <c r="C65" s="47" cm="1">
        <f t="array" ref="C65">((VLOOKUP($B$1,'Multipliers and Adjustments'!$A$70:$I$86,TRUNC(COLUMN(C$2)/5)+2,FALSE)*SUMIFS('IEA-MethaneAbatement'!$N:$N,'IEA-MethaneAbatement'!$O:$O,"&lt;"&amp;$B65,'IEA-MethaneAbatement'!$O:$O,"&gt;="&amp;$A65,'IEA-MethaneAbatement'!$M:$M,$B$1,'IEA-MethaneAbatement'!$B:$B,'Country Selector'!$A$2)+VLOOKUP($C$1,'Multipliers and Adjustments'!$A$70:$I$86,TRUNC(COLUMN(C$2)/5)+2,FALSE)*SUMIFS('IEA-MethaneAbatement'!$N:$N,'IEA-MethaneAbatement'!$O:$O,"&lt;"&amp;$B65,'IEA-MethaneAbatement'!$O:$O,"&gt;="&amp;$A65,'IEA-MethaneAbatement'!$M:$M,$C$1,'IEA-MethaneAbatement'!$B:$B,'Country Selector'!$A$2)+VLOOKUP($D$1,'Multipliers and Adjustments'!$A$70:$I$86,TRUNC(COLUMN(C$2)/5)+2,FALSE)*SUMIFS('IEA-MethaneAbatement'!$N:$N,'IEA-MethaneAbatement'!$O:$O,"&lt;"&amp;$B65,'IEA-MethaneAbatement'!$O:$O,"&gt;="&amp;$A65,'IEA-MethaneAbatement'!$M:$M,$D$1,'IEA-MethaneAbatement'!$B:$B,'Country Selector'!$A$2)))*(1+INDEX('EPA to IEA Scaling'!$F$8:$AO$8,,MATCH(C$2,'EPA to IEA Scaling'!$F$1:$AO$1,0)))</f>
        <v>0</v>
      </c>
      <c r="D65" cm="1">
        <f t="array" ref="D65">((VLOOKUP($B$1,'Multipliers and Adjustments'!$A$70:$I$86,TRUNC(COLUMN(D$2)/5)+2,FALSE)*SUMIFS('IEA-MethaneAbatement'!$N:$N,'IEA-MethaneAbatement'!$O:$O,"&lt;"&amp;$B65,'IEA-MethaneAbatement'!$O:$O,"&gt;="&amp;$A65,'IEA-MethaneAbatement'!$M:$M,$B$1,'IEA-MethaneAbatement'!$B:$B,'Country Selector'!$A$2)+VLOOKUP($C$1,'Multipliers and Adjustments'!$A$70:$I$86,TRUNC(COLUMN(D$2)/5)+2,FALSE)*SUMIFS('IEA-MethaneAbatement'!$N:$N,'IEA-MethaneAbatement'!$O:$O,"&lt;"&amp;$B65,'IEA-MethaneAbatement'!$O:$O,"&gt;="&amp;$A65,'IEA-MethaneAbatement'!$M:$M,$C$1,'IEA-MethaneAbatement'!$B:$B,'Country Selector'!$A$2)+VLOOKUP($D$1,'Multipliers and Adjustments'!$A$70:$I$86,TRUNC(COLUMN(D$2)/5)+2,FALSE)*SUMIFS('IEA-MethaneAbatement'!$N:$N,'IEA-MethaneAbatement'!$O:$O,"&lt;"&amp;$B65,'IEA-MethaneAbatement'!$O:$O,"&gt;="&amp;$A65,'IEA-MethaneAbatement'!$M:$M,$D$1,'IEA-MethaneAbatement'!$B:$B,'Country Selector'!$A$2)))*(1+INDEX('EPA to IEA Scaling'!$F$8:$AO$8,,MATCH(D$2,'EPA to IEA Scaling'!$F$1:$AO$1,0)))</f>
        <v>0</v>
      </c>
      <c r="E65" cm="1">
        <f t="array" ref="E65">((VLOOKUP($B$1,'Multipliers and Adjustments'!$A$70:$I$86,TRUNC(COLUMN(E$2)/5)+2,FALSE)*SUMIFS('IEA-MethaneAbatement'!$N:$N,'IEA-MethaneAbatement'!$O:$O,"&lt;"&amp;$B65,'IEA-MethaneAbatement'!$O:$O,"&gt;="&amp;$A65,'IEA-MethaneAbatement'!$M:$M,$B$1,'IEA-MethaneAbatement'!$B:$B,'Country Selector'!$A$2)+VLOOKUP($C$1,'Multipliers and Adjustments'!$A$70:$I$86,TRUNC(COLUMN(E$2)/5)+2,FALSE)*SUMIFS('IEA-MethaneAbatement'!$N:$N,'IEA-MethaneAbatement'!$O:$O,"&lt;"&amp;$B65,'IEA-MethaneAbatement'!$O:$O,"&gt;="&amp;$A65,'IEA-MethaneAbatement'!$M:$M,$C$1,'IEA-MethaneAbatement'!$B:$B,'Country Selector'!$A$2)+VLOOKUP($D$1,'Multipliers and Adjustments'!$A$70:$I$86,TRUNC(COLUMN(E$2)/5)+2,FALSE)*SUMIFS('IEA-MethaneAbatement'!$N:$N,'IEA-MethaneAbatement'!$O:$O,"&lt;"&amp;$B65,'IEA-MethaneAbatement'!$O:$O,"&gt;="&amp;$A65,'IEA-MethaneAbatement'!$M:$M,$D$1,'IEA-MethaneAbatement'!$B:$B,'Country Selector'!$A$2)))*(1+INDEX('EPA to IEA Scaling'!$F$8:$AO$8,,MATCH(E$2,'EPA to IEA Scaling'!$F$1:$AO$1,0)))</f>
        <v>0</v>
      </c>
      <c r="F65" cm="1">
        <f t="array" ref="F65">((VLOOKUP($B$1,'Multipliers and Adjustments'!$A$70:$I$86,TRUNC(COLUMN(F$2)/5)+2,FALSE)*SUMIFS('IEA-MethaneAbatement'!$N:$N,'IEA-MethaneAbatement'!$O:$O,"&lt;"&amp;$B65,'IEA-MethaneAbatement'!$O:$O,"&gt;="&amp;$A65,'IEA-MethaneAbatement'!$M:$M,$B$1,'IEA-MethaneAbatement'!$B:$B,'Country Selector'!$A$2)+VLOOKUP($C$1,'Multipliers and Adjustments'!$A$70:$I$86,TRUNC(COLUMN(F$2)/5)+2,FALSE)*SUMIFS('IEA-MethaneAbatement'!$N:$N,'IEA-MethaneAbatement'!$O:$O,"&lt;"&amp;$B65,'IEA-MethaneAbatement'!$O:$O,"&gt;="&amp;$A65,'IEA-MethaneAbatement'!$M:$M,$C$1,'IEA-MethaneAbatement'!$B:$B,'Country Selector'!$A$2)+VLOOKUP($D$1,'Multipliers and Adjustments'!$A$70:$I$86,TRUNC(COLUMN(F$2)/5)+2,FALSE)*SUMIFS('IEA-MethaneAbatement'!$N:$N,'IEA-MethaneAbatement'!$O:$O,"&lt;"&amp;$B65,'IEA-MethaneAbatement'!$O:$O,"&gt;="&amp;$A65,'IEA-MethaneAbatement'!$M:$M,$D$1,'IEA-MethaneAbatement'!$B:$B,'Country Selector'!$A$2)))*(1+INDEX('EPA to IEA Scaling'!$F$8:$AO$8,,MATCH(F$2,'EPA to IEA Scaling'!$F$1:$AO$1,0)))</f>
        <v>0</v>
      </c>
      <c r="G65" cm="1">
        <f t="array" ref="G65">((VLOOKUP($B$1,'Multipliers and Adjustments'!$A$70:$I$86,TRUNC(COLUMN(G$2)/5)+2,FALSE)*SUMIFS('IEA-MethaneAbatement'!$N:$N,'IEA-MethaneAbatement'!$O:$O,"&lt;"&amp;$B65,'IEA-MethaneAbatement'!$O:$O,"&gt;="&amp;$A65,'IEA-MethaneAbatement'!$M:$M,$B$1,'IEA-MethaneAbatement'!$B:$B,'Country Selector'!$A$2)+VLOOKUP($C$1,'Multipliers and Adjustments'!$A$70:$I$86,TRUNC(COLUMN(G$2)/5)+2,FALSE)*SUMIFS('IEA-MethaneAbatement'!$N:$N,'IEA-MethaneAbatement'!$O:$O,"&lt;"&amp;$B65,'IEA-MethaneAbatement'!$O:$O,"&gt;="&amp;$A65,'IEA-MethaneAbatement'!$M:$M,$C$1,'IEA-MethaneAbatement'!$B:$B,'Country Selector'!$A$2)+VLOOKUP($D$1,'Multipliers and Adjustments'!$A$70:$I$86,TRUNC(COLUMN(G$2)/5)+2,FALSE)*SUMIFS('IEA-MethaneAbatement'!$N:$N,'IEA-MethaneAbatement'!$O:$O,"&lt;"&amp;$B65,'IEA-MethaneAbatement'!$O:$O,"&gt;="&amp;$A65,'IEA-MethaneAbatement'!$M:$M,$D$1,'IEA-MethaneAbatement'!$B:$B,'Country Selector'!$A$2)))*(1+INDEX('EPA to IEA Scaling'!$F$8:$AO$8,,MATCH(G$2,'EPA to IEA Scaling'!$F$1:$AO$1,0)))</f>
        <v>0</v>
      </c>
      <c r="H65" s="31" cm="1">
        <f t="array" ref="H65">((VLOOKUP($B$1,'Multipliers and Adjustments'!$A$70:$I$86,TRUNC(COLUMN(H$2)/5)+2,FALSE)*SUMIFS('IEA-MethaneAbatement'!$N:$N,'IEA-MethaneAbatement'!$O:$O,"&lt;"&amp;$B65,'IEA-MethaneAbatement'!$O:$O,"&gt;="&amp;$A65,'IEA-MethaneAbatement'!$M:$M,$B$1,'IEA-MethaneAbatement'!$B:$B,'Country Selector'!$A$2)+VLOOKUP($C$1,'Multipliers and Adjustments'!$A$70:$I$86,TRUNC(COLUMN(H$2)/5)+2,FALSE)*SUMIFS('IEA-MethaneAbatement'!$N:$N,'IEA-MethaneAbatement'!$O:$O,"&lt;"&amp;$B65,'IEA-MethaneAbatement'!$O:$O,"&gt;="&amp;$A65,'IEA-MethaneAbatement'!$M:$M,$C$1,'IEA-MethaneAbatement'!$B:$B,'Country Selector'!$A$2)+VLOOKUP($D$1,'Multipliers and Adjustments'!$A$70:$I$86,TRUNC(COLUMN(H$2)/5)+2,FALSE)*SUMIFS('IEA-MethaneAbatement'!$N:$N,'IEA-MethaneAbatement'!$O:$O,"&lt;"&amp;$B65,'IEA-MethaneAbatement'!$O:$O,"&gt;="&amp;$A65,'IEA-MethaneAbatement'!$M:$M,$D$1,'IEA-MethaneAbatement'!$B:$B,'Country Selector'!$A$2)))*(1+INDEX('EPA to IEA Scaling'!$F$8:$AO$8,,MATCH(H$2,'EPA to IEA Scaling'!$F$1:$AO$1,0)))</f>
        <v>0</v>
      </c>
      <c r="I65" cm="1">
        <f t="array" ref="I65">((VLOOKUP($B$1,'Multipliers and Adjustments'!$A$70:$I$86,TRUNC(COLUMN(I$2)/5)+2,FALSE)*SUMIFS('IEA-MethaneAbatement'!$N:$N,'IEA-MethaneAbatement'!$O:$O,"&lt;"&amp;$B65,'IEA-MethaneAbatement'!$O:$O,"&gt;="&amp;$A65,'IEA-MethaneAbatement'!$M:$M,$B$1,'IEA-MethaneAbatement'!$B:$B,'Country Selector'!$A$2)+VLOOKUP($C$1,'Multipliers and Adjustments'!$A$70:$I$86,TRUNC(COLUMN(I$2)/5)+2,FALSE)*SUMIFS('IEA-MethaneAbatement'!$N:$N,'IEA-MethaneAbatement'!$O:$O,"&lt;"&amp;$B65,'IEA-MethaneAbatement'!$O:$O,"&gt;="&amp;$A65,'IEA-MethaneAbatement'!$M:$M,$C$1,'IEA-MethaneAbatement'!$B:$B,'Country Selector'!$A$2)+VLOOKUP($D$1,'Multipliers and Adjustments'!$A$70:$I$86,TRUNC(COLUMN(I$2)/5)+2,FALSE)*SUMIFS('IEA-MethaneAbatement'!$N:$N,'IEA-MethaneAbatement'!$O:$O,"&lt;"&amp;$B65,'IEA-MethaneAbatement'!$O:$O,"&gt;="&amp;$A65,'IEA-MethaneAbatement'!$M:$M,$D$1,'IEA-MethaneAbatement'!$B:$B,'Country Selector'!$A$2)))*(1+INDEX('EPA to IEA Scaling'!$F$8:$AO$8,,MATCH(I$2,'EPA to IEA Scaling'!$F$1:$AO$1,0)))</f>
        <v>0</v>
      </c>
      <c r="J65" cm="1">
        <f t="array" ref="J65">((VLOOKUP($B$1,'Multipliers and Adjustments'!$A$70:$I$86,TRUNC(COLUMN(J$2)/5)+2,FALSE)*SUMIFS('IEA-MethaneAbatement'!$N:$N,'IEA-MethaneAbatement'!$O:$O,"&lt;"&amp;$B65,'IEA-MethaneAbatement'!$O:$O,"&gt;="&amp;$A65,'IEA-MethaneAbatement'!$M:$M,$B$1,'IEA-MethaneAbatement'!$B:$B,'Country Selector'!$A$2)+VLOOKUP($C$1,'Multipliers and Adjustments'!$A$70:$I$86,TRUNC(COLUMN(J$2)/5)+2,FALSE)*SUMIFS('IEA-MethaneAbatement'!$N:$N,'IEA-MethaneAbatement'!$O:$O,"&lt;"&amp;$B65,'IEA-MethaneAbatement'!$O:$O,"&gt;="&amp;$A65,'IEA-MethaneAbatement'!$M:$M,$C$1,'IEA-MethaneAbatement'!$B:$B,'Country Selector'!$A$2)+VLOOKUP($D$1,'Multipliers and Adjustments'!$A$70:$I$86,TRUNC(COLUMN(J$2)/5)+2,FALSE)*SUMIFS('IEA-MethaneAbatement'!$N:$N,'IEA-MethaneAbatement'!$O:$O,"&lt;"&amp;$B65,'IEA-MethaneAbatement'!$O:$O,"&gt;="&amp;$A65,'IEA-MethaneAbatement'!$M:$M,$D$1,'IEA-MethaneAbatement'!$B:$B,'Country Selector'!$A$2)))*(1+INDEX('EPA to IEA Scaling'!$F$8:$AO$8,,MATCH(J$2,'EPA to IEA Scaling'!$F$1:$AO$1,0)))</f>
        <v>0</v>
      </c>
      <c r="K65" cm="1">
        <f t="array" ref="K65">((VLOOKUP($B$1,'Multipliers and Adjustments'!$A$70:$I$86,TRUNC(COLUMN(K$2)/5)+2,FALSE)*SUMIFS('IEA-MethaneAbatement'!$N:$N,'IEA-MethaneAbatement'!$O:$O,"&lt;"&amp;$B65,'IEA-MethaneAbatement'!$O:$O,"&gt;="&amp;$A65,'IEA-MethaneAbatement'!$M:$M,$B$1,'IEA-MethaneAbatement'!$B:$B,'Country Selector'!$A$2)+VLOOKUP($C$1,'Multipliers and Adjustments'!$A$70:$I$86,TRUNC(COLUMN(K$2)/5)+2,FALSE)*SUMIFS('IEA-MethaneAbatement'!$N:$N,'IEA-MethaneAbatement'!$O:$O,"&lt;"&amp;$B65,'IEA-MethaneAbatement'!$O:$O,"&gt;="&amp;$A65,'IEA-MethaneAbatement'!$M:$M,$C$1,'IEA-MethaneAbatement'!$B:$B,'Country Selector'!$A$2)+VLOOKUP($D$1,'Multipliers and Adjustments'!$A$70:$I$86,TRUNC(COLUMN(K$2)/5)+2,FALSE)*SUMIFS('IEA-MethaneAbatement'!$N:$N,'IEA-MethaneAbatement'!$O:$O,"&lt;"&amp;$B65,'IEA-MethaneAbatement'!$O:$O,"&gt;="&amp;$A65,'IEA-MethaneAbatement'!$M:$M,$D$1,'IEA-MethaneAbatement'!$B:$B,'Country Selector'!$A$2)))*(1+INDEX('EPA to IEA Scaling'!$F$8:$AO$8,,MATCH(K$2,'EPA to IEA Scaling'!$F$1:$AO$1,0)))</f>
        <v>0</v>
      </c>
      <c r="L65" cm="1">
        <f t="array" ref="L65">((VLOOKUP($B$1,'Multipliers and Adjustments'!$A$70:$I$86,TRUNC(COLUMN(L$2)/5)+2,FALSE)*SUMIFS('IEA-MethaneAbatement'!$N:$N,'IEA-MethaneAbatement'!$O:$O,"&lt;"&amp;$B65,'IEA-MethaneAbatement'!$O:$O,"&gt;="&amp;$A65,'IEA-MethaneAbatement'!$M:$M,$B$1,'IEA-MethaneAbatement'!$B:$B,'Country Selector'!$A$2)+VLOOKUP($C$1,'Multipliers and Adjustments'!$A$70:$I$86,TRUNC(COLUMN(L$2)/5)+2,FALSE)*SUMIFS('IEA-MethaneAbatement'!$N:$N,'IEA-MethaneAbatement'!$O:$O,"&lt;"&amp;$B65,'IEA-MethaneAbatement'!$O:$O,"&gt;="&amp;$A65,'IEA-MethaneAbatement'!$M:$M,$C$1,'IEA-MethaneAbatement'!$B:$B,'Country Selector'!$A$2)+VLOOKUP($D$1,'Multipliers and Adjustments'!$A$70:$I$86,TRUNC(COLUMN(L$2)/5)+2,FALSE)*SUMIFS('IEA-MethaneAbatement'!$N:$N,'IEA-MethaneAbatement'!$O:$O,"&lt;"&amp;$B65,'IEA-MethaneAbatement'!$O:$O,"&gt;="&amp;$A65,'IEA-MethaneAbatement'!$M:$M,$D$1,'IEA-MethaneAbatement'!$B:$B,'Country Selector'!$A$2)))*(1+INDEX('EPA to IEA Scaling'!$F$8:$AO$8,,MATCH(L$2,'EPA to IEA Scaling'!$F$1:$AO$1,0)))</f>
        <v>0</v>
      </c>
      <c r="M65" s="31" cm="1">
        <f t="array" ref="M65">((VLOOKUP($B$1,'Multipliers and Adjustments'!$A$70:$I$86,TRUNC(COLUMN(M$2)/5)+2,FALSE)*SUMIFS('IEA-MethaneAbatement'!$N:$N,'IEA-MethaneAbatement'!$O:$O,"&lt;"&amp;$B65,'IEA-MethaneAbatement'!$O:$O,"&gt;="&amp;$A65,'IEA-MethaneAbatement'!$M:$M,$B$1,'IEA-MethaneAbatement'!$B:$B,'Country Selector'!$A$2)+VLOOKUP($C$1,'Multipliers and Adjustments'!$A$70:$I$86,TRUNC(COLUMN(M$2)/5)+2,FALSE)*SUMIFS('IEA-MethaneAbatement'!$N:$N,'IEA-MethaneAbatement'!$O:$O,"&lt;"&amp;$B65,'IEA-MethaneAbatement'!$O:$O,"&gt;="&amp;$A65,'IEA-MethaneAbatement'!$M:$M,$C$1,'IEA-MethaneAbatement'!$B:$B,'Country Selector'!$A$2)+VLOOKUP($D$1,'Multipliers and Adjustments'!$A$70:$I$86,TRUNC(COLUMN(M$2)/5)+2,FALSE)*SUMIFS('IEA-MethaneAbatement'!$N:$N,'IEA-MethaneAbatement'!$O:$O,"&lt;"&amp;$B65,'IEA-MethaneAbatement'!$O:$O,"&gt;="&amp;$A65,'IEA-MethaneAbatement'!$M:$M,$D$1,'IEA-MethaneAbatement'!$B:$B,'Country Selector'!$A$2)))*(1+INDEX('EPA to IEA Scaling'!$F$8:$AO$8,,MATCH(M$2,'EPA to IEA Scaling'!$F$1:$AO$1,0)))</f>
        <v>0</v>
      </c>
      <c r="N65" cm="1">
        <f t="array" ref="N65">((VLOOKUP($B$1,'Multipliers and Adjustments'!$A$70:$I$86,TRUNC(COLUMN(N$2)/5)+2,FALSE)*SUMIFS('IEA-MethaneAbatement'!$N:$N,'IEA-MethaneAbatement'!$O:$O,"&lt;"&amp;$B65,'IEA-MethaneAbatement'!$O:$O,"&gt;="&amp;$A65,'IEA-MethaneAbatement'!$M:$M,$B$1,'IEA-MethaneAbatement'!$B:$B,'Country Selector'!$A$2)+VLOOKUP($C$1,'Multipliers and Adjustments'!$A$70:$I$86,TRUNC(COLUMN(N$2)/5)+2,FALSE)*SUMIFS('IEA-MethaneAbatement'!$N:$N,'IEA-MethaneAbatement'!$O:$O,"&lt;"&amp;$B65,'IEA-MethaneAbatement'!$O:$O,"&gt;="&amp;$A65,'IEA-MethaneAbatement'!$M:$M,$C$1,'IEA-MethaneAbatement'!$B:$B,'Country Selector'!$A$2)+VLOOKUP($D$1,'Multipliers and Adjustments'!$A$70:$I$86,TRUNC(COLUMN(N$2)/5)+2,FALSE)*SUMIFS('IEA-MethaneAbatement'!$N:$N,'IEA-MethaneAbatement'!$O:$O,"&lt;"&amp;$B65,'IEA-MethaneAbatement'!$O:$O,"&gt;="&amp;$A65,'IEA-MethaneAbatement'!$M:$M,$D$1,'IEA-MethaneAbatement'!$B:$B,'Country Selector'!$A$2)))*(1+INDEX('EPA to IEA Scaling'!$F$8:$AO$8,,MATCH(N$2,'EPA to IEA Scaling'!$F$1:$AO$1,0)))</f>
        <v>0</v>
      </c>
      <c r="O65" cm="1">
        <f t="array" ref="O65">((VLOOKUP($B$1,'Multipliers and Adjustments'!$A$70:$I$86,TRUNC(COLUMN(O$2)/5)+2,FALSE)*SUMIFS('IEA-MethaneAbatement'!$N:$N,'IEA-MethaneAbatement'!$O:$O,"&lt;"&amp;$B65,'IEA-MethaneAbatement'!$O:$O,"&gt;="&amp;$A65,'IEA-MethaneAbatement'!$M:$M,$B$1,'IEA-MethaneAbatement'!$B:$B,'Country Selector'!$A$2)+VLOOKUP($C$1,'Multipliers and Adjustments'!$A$70:$I$86,TRUNC(COLUMN(O$2)/5)+2,FALSE)*SUMIFS('IEA-MethaneAbatement'!$N:$N,'IEA-MethaneAbatement'!$O:$O,"&lt;"&amp;$B65,'IEA-MethaneAbatement'!$O:$O,"&gt;="&amp;$A65,'IEA-MethaneAbatement'!$M:$M,$C$1,'IEA-MethaneAbatement'!$B:$B,'Country Selector'!$A$2)+VLOOKUP($D$1,'Multipliers and Adjustments'!$A$70:$I$86,TRUNC(COLUMN(O$2)/5)+2,FALSE)*SUMIFS('IEA-MethaneAbatement'!$N:$N,'IEA-MethaneAbatement'!$O:$O,"&lt;"&amp;$B65,'IEA-MethaneAbatement'!$O:$O,"&gt;="&amp;$A65,'IEA-MethaneAbatement'!$M:$M,$D$1,'IEA-MethaneAbatement'!$B:$B,'Country Selector'!$A$2)))*(1+INDEX('EPA to IEA Scaling'!$F$8:$AO$8,,MATCH(O$2,'EPA to IEA Scaling'!$F$1:$AO$1,0)))</f>
        <v>0</v>
      </c>
      <c r="P65" cm="1">
        <f t="array" ref="P65">((VLOOKUP($B$1,'Multipliers and Adjustments'!$A$70:$I$86,TRUNC(COLUMN(P$2)/5)+2,FALSE)*SUMIFS('IEA-MethaneAbatement'!$N:$N,'IEA-MethaneAbatement'!$O:$O,"&lt;"&amp;$B65,'IEA-MethaneAbatement'!$O:$O,"&gt;="&amp;$A65,'IEA-MethaneAbatement'!$M:$M,$B$1,'IEA-MethaneAbatement'!$B:$B,'Country Selector'!$A$2)+VLOOKUP($C$1,'Multipliers and Adjustments'!$A$70:$I$86,TRUNC(COLUMN(P$2)/5)+2,FALSE)*SUMIFS('IEA-MethaneAbatement'!$N:$N,'IEA-MethaneAbatement'!$O:$O,"&lt;"&amp;$B65,'IEA-MethaneAbatement'!$O:$O,"&gt;="&amp;$A65,'IEA-MethaneAbatement'!$M:$M,$C$1,'IEA-MethaneAbatement'!$B:$B,'Country Selector'!$A$2)+VLOOKUP($D$1,'Multipliers and Adjustments'!$A$70:$I$86,TRUNC(COLUMN(P$2)/5)+2,FALSE)*SUMIFS('IEA-MethaneAbatement'!$N:$N,'IEA-MethaneAbatement'!$O:$O,"&lt;"&amp;$B65,'IEA-MethaneAbatement'!$O:$O,"&gt;="&amp;$A65,'IEA-MethaneAbatement'!$M:$M,$D$1,'IEA-MethaneAbatement'!$B:$B,'Country Selector'!$A$2)))*(1+INDEX('EPA to IEA Scaling'!$F$8:$AO$8,,MATCH(P$2,'EPA to IEA Scaling'!$F$1:$AO$1,0)))</f>
        <v>0</v>
      </c>
      <c r="Q65" cm="1">
        <f t="array" ref="Q65">((VLOOKUP($B$1,'Multipliers and Adjustments'!$A$70:$I$86,TRUNC(COLUMN(Q$2)/5)+2,FALSE)*SUMIFS('IEA-MethaneAbatement'!$N:$N,'IEA-MethaneAbatement'!$O:$O,"&lt;"&amp;$B65,'IEA-MethaneAbatement'!$O:$O,"&gt;="&amp;$A65,'IEA-MethaneAbatement'!$M:$M,$B$1,'IEA-MethaneAbatement'!$B:$B,'Country Selector'!$A$2)+VLOOKUP($C$1,'Multipliers and Adjustments'!$A$70:$I$86,TRUNC(COLUMN(Q$2)/5)+2,FALSE)*SUMIFS('IEA-MethaneAbatement'!$N:$N,'IEA-MethaneAbatement'!$O:$O,"&lt;"&amp;$B65,'IEA-MethaneAbatement'!$O:$O,"&gt;="&amp;$A65,'IEA-MethaneAbatement'!$M:$M,$C$1,'IEA-MethaneAbatement'!$B:$B,'Country Selector'!$A$2)+VLOOKUP($D$1,'Multipliers and Adjustments'!$A$70:$I$86,TRUNC(COLUMN(Q$2)/5)+2,FALSE)*SUMIFS('IEA-MethaneAbatement'!$N:$N,'IEA-MethaneAbatement'!$O:$O,"&lt;"&amp;$B65,'IEA-MethaneAbatement'!$O:$O,"&gt;="&amp;$A65,'IEA-MethaneAbatement'!$M:$M,$D$1,'IEA-MethaneAbatement'!$B:$B,'Country Selector'!$A$2)))*(1+INDEX('EPA to IEA Scaling'!$F$8:$AO$8,,MATCH(Q$2,'EPA to IEA Scaling'!$F$1:$AO$1,0)))</f>
        <v>0</v>
      </c>
      <c r="R65" s="31" cm="1">
        <f t="array" ref="R65">((VLOOKUP($B$1,'Multipliers and Adjustments'!$A$70:$I$86,TRUNC(COLUMN(R$2)/5)+2,FALSE)*SUMIFS('IEA-MethaneAbatement'!$N:$N,'IEA-MethaneAbatement'!$O:$O,"&lt;"&amp;$B65,'IEA-MethaneAbatement'!$O:$O,"&gt;="&amp;$A65,'IEA-MethaneAbatement'!$M:$M,$B$1,'IEA-MethaneAbatement'!$B:$B,'Country Selector'!$A$2)+VLOOKUP($C$1,'Multipliers and Adjustments'!$A$70:$I$86,TRUNC(COLUMN(R$2)/5)+2,FALSE)*SUMIFS('IEA-MethaneAbatement'!$N:$N,'IEA-MethaneAbatement'!$O:$O,"&lt;"&amp;$B65,'IEA-MethaneAbatement'!$O:$O,"&gt;="&amp;$A65,'IEA-MethaneAbatement'!$M:$M,$C$1,'IEA-MethaneAbatement'!$B:$B,'Country Selector'!$A$2)+VLOOKUP($D$1,'Multipliers and Adjustments'!$A$70:$I$86,TRUNC(COLUMN(R$2)/5)+2,FALSE)*SUMIFS('IEA-MethaneAbatement'!$N:$N,'IEA-MethaneAbatement'!$O:$O,"&lt;"&amp;$B65,'IEA-MethaneAbatement'!$O:$O,"&gt;="&amp;$A65,'IEA-MethaneAbatement'!$M:$M,$D$1,'IEA-MethaneAbatement'!$B:$B,'Country Selector'!$A$2)))*(1+INDEX('EPA to IEA Scaling'!$F$8:$AO$8,,MATCH(R$2,'EPA to IEA Scaling'!$F$1:$AO$1,0)))</f>
        <v>0</v>
      </c>
      <c r="S65" cm="1">
        <f t="array" ref="S65">((VLOOKUP($B$1,'Multipliers and Adjustments'!$A$70:$I$86,TRUNC(COLUMN(S$2)/5)+2,FALSE)*SUMIFS('IEA-MethaneAbatement'!$N:$N,'IEA-MethaneAbatement'!$O:$O,"&lt;"&amp;$B65,'IEA-MethaneAbatement'!$O:$O,"&gt;="&amp;$A65,'IEA-MethaneAbatement'!$M:$M,$B$1,'IEA-MethaneAbatement'!$B:$B,'Country Selector'!$A$2)+VLOOKUP($C$1,'Multipliers and Adjustments'!$A$70:$I$86,TRUNC(COLUMN(S$2)/5)+2,FALSE)*SUMIFS('IEA-MethaneAbatement'!$N:$N,'IEA-MethaneAbatement'!$O:$O,"&lt;"&amp;$B65,'IEA-MethaneAbatement'!$O:$O,"&gt;="&amp;$A65,'IEA-MethaneAbatement'!$M:$M,$C$1,'IEA-MethaneAbatement'!$B:$B,'Country Selector'!$A$2)+VLOOKUP($D$1,'Multipliers and Adjustments'!$A$70:$I$86,TRUNC(COLUMN(S$2)/5)+2,FALSE)*SUMIFS('IEA-MethaneAbatement'!$N:$N,'IEA-MethaneAbatement'!$O:$O,"&lt;"&amp;$B65,'IEA-MethaneAbatement'!$O:$O,"&gt;="&amp;$A65,'IEA-MethaneAbatement'!$M:$M,$D$1,'IEA-MethaneAbatement'!$B:$B,'Country Selector'!$A$2)))*(1+INDEX('EPA to IEA Scaling'!$F$8:$AO$8,,MATCH(S$2,'EPA to IEA Scaling'!$F$1:$AO$1,0)))</f>
        <v>0</v>
      </c>
      <c r="T65" cm="1">
        <f t="array" ref="T65">((VLOOKUP($B$1,'Multipliers and Adjustments'!$A$70:$I$86,TRUNC(COLUMN(T$2)/5)+2,FALSE)*SUMIFS('IEA-MethaneAbatement'!$N:$N,'IEA-MethaneAbatement'!$O:$O,"&lt;"&amp;$B65,'IEA-MethaneAbatement'!$O:$O,"&gt;="&amp;$A65,'IEA-MethaneAbatement'!$M:$M,$B$1,'IEA-MethaneAbatement'!$B:$B,'Country Selector'!$A$2)+VLOOKUP($C$1,'Multipliers and Adjustments'!$A$70:$I$86,TRUNC(COLUMN(T$2)/5)+2,FALSE)*SUMIFS('IEA-MethaneAbatement'!$N:$N,'IEA-MethaneAbatement'!$O:$O,"&lt;"&amp;$B65,'IEA-MethaneAbatement'!$O:$O,"&gt;="&amp;$A65,'IEA-MethaneAbatement'!$M:$M,$C$1,'IEA-MethaneAbatement'!$B:$B,'Country Selector'!$A$2)+VLOOKUP($D$1,'Multipliers and Adjustments'!$A$70:$I$86,TRUNC(COLUMN(T$2)/5)+2,FALSE)*SUMIFS('IEA-MethaneAbatement'!$N:$N,'IEA-MethaneAbatement'!$O:$O,"&lt;"&amp;$B65,'IEA-MethaneAbatement'!$O:$O,"&gt;="&amp;$A65,'IEA-MethaneAbatement'!$M:$M,$D$1,'IEA-MethaneAbatement'!$B:$B,'Country Selector'!$A$2)))*(1+INDEX('EPA to IEA Scaling'!$F$8:$AO$8,,MATCH(T$2,'EPA to IEA Scaling'!$F$1:$AO$1,0)))</f>
        <v>0</v>
      </c>
      <c r="U65" cm="1">
        <f t="array" ref="U65">((VLOOKUP($B$1,'Multipliers and Adjustments'!$A$70:$I$86,TRUNC(COLUMN(U$2)/5)+2,FALSE)*SUMIFS('IEA-MethaneAbatement'!$N:$N,'IEA-MethaneAbatement'!$O:$O,"&lt;"&amp;$B65,'IEA-MethaneAbatement'!$O:$O,"&gt;="&amp;$A65,'IEA-MethaneAbatement'!$M:$M,$B$1,'IEA-MethaneAbatement'!$B:$B,'Country Selector'!$A$2)+VLOOKUP($C$1,'Multipliers and Adjustments'!$A$70:$I$86,TRUNC(COLUMN(U$2)/5)+2,FALSE)*SUMIFS('IEA-MethaneAbatement'!$N:$N,'IEA-MethaneAbatement'!$O:$O,"&lt;"&amp;$B65,'IEA-MethaneAbatement'!$O:$O,"&gt;="&amp;$A65,'IEA-MethaneAbatement'!$M:$M,$C$1,'IEA-MethaneAbatement'!$B:$B,'Country Selector'!$A$2)+VLOOKUP($D$1,'Multipliers and Adjustments'!$A$70:$I$86,TRUNC(COLUMN(U$2)/5)+2,FALSE)*SUMIFS('IEA-MethaneAbatement'!$N:$N,'IEA-MethaneAbatement'!$O:$O,"&lt;"&amp;$B65,'IEA-MethaneAbatement'!$O:$O,"&gt;="&amp;$A65,'IEA-MethaneAbatement'!$M:$M,$D$1,'IEA-MethaneAbatement'!$B:$B,'Country Selector'!$A$2)))*(1+INDEX('EPA to IEA Scaling'!$F$8:$AO$8,,MATCH(U$2,'EPA to IEA Scaling'!$F$1:$AO$1,0)))</f>
        <v>0</v>
      </c>
      <c r="V65" cm="1">
        <f t="array" ref="V65">((VLOOKUP($B$1,'Multipliers and Adjustments'!$A$70:$I$86,TRUNC(COLUMN(V$2)/5)+2,FALSE)*SUMIFS('IEA-MethaneAbatement'!$N:$N,'IEA-MethaneAbatement'!$O:$O,"&lt;"&amp;$B65,'IEA-MethaneAbatement'!$O:$O,"&gt;="&amp;$A65,'IEA-MethaneAbatement'!$M:$M,$B$1,'IEA-MethaneAbatement'!$B:$B,'Country Selector'!$A$2)+VLOOKUP($C$1,'Multipliers and Adjustments'!$A$70:$I$86,TRUNC(COLUMN(V$2)/5)+2,FALSE)*SUMIFS('IEA-MethaneAbatement'!$N:$N,'IEA-MethaneAbatement'!$O:$O,"&lt;"&amp;$B65,'IEA-MethaneAbatement'!$O:$O,"&gt;="&amp;$A65,'IEA-MethaneAbatement'!$M:$M,$C$1,'IEA-MethaneAbatement'!$B:$B,'Country Selector'!$A$2)+VLOOKUP($D$1,'Multipliers and Adjustments'!$A$70:$I$86,TRUNC(COLUMN(V$2)/5)+2,FALSE)*SUMIFS('IEA-MethaneAbatement'!$N:$N,'IEA-MethaneAbatement'!$O:$O,"&lt;"&amp;$B65,'IEA-MethaneAbatement'!$O:$O,"&gt;="&amp;$A65,'IEA-MethaneAbatement'!$M:$M,$D$1,'IEA-MethaneAbatement'!$B:$B,'Country Selector'!$A$2)))*(1+INDEX('EPA to IEA Scaling'!$F$8:$AO$8,,MATCH(V$2,'EPA to IEA Scaling'!$F$1:$AO$1,0)))</f>
        <v>0</v>
      </c>
      <c r="W65" s="31" cm="1">
        <f t="array" ref="W65">((VLOOKUP($B$1,'Multipliers and Adjustments'!$A$70:$I$86,TRUNC(COLUMN(W$2)/5)+2,FALSE)*SUMIFS('IEA-MethaneAbatement'!$N:$N,'IEA-MethaneAbatement'!$O:$O,"&lt;"&amp;$B65,'IEA-MethaneAbatement'!$O:$O,"&gt;="&amp;$A65,'IEA-MethaneAbatement'!$M:$M,$B$1,'IEA-MethaneAbatement'!$B:$B,'Country Selector'!$A$2)+VLOOKUP($C$1,'Multipliers and Adjustments'!$A$70:$I$86,TRUNC(COLUMN(W$2)/5)+2,FALSE)*SUMIFS('IEA-MethaneAbatement'!$N:$N,'IEA-MethaneAbatement'!$O:$O,"&lt;"&amp;$B65,'IEA-MethaneAbatement'!$O:$O,"&gt;="&amp;$A65,'IEA-MethaneAbatement'!$M:$M,$C$1,'IEA-MethaneAbatement'!$B:$B,'Country Selector'!$A$2)+VLOOKUP($D$1,'Multipliers and Adjustments'!$A$70:$I$86,TRUNC(COLUMN(W$2)/5)+2,FALSE)*SUMIFS('IEA-MethaneAbatement'!$N:$N,'IEA-MethaneAbatement'!$O:$O,"&lt;"&amp;$B65,'IEA-MethaneAbatement'!$O:$O,"&gt;="&amp;$A65,'IEA-MethaneAbatement'!$M:$M,$D$1,'IEA-MethaneAbatement'!$B:$B,'Country Selector'!$A$2)))*(1+INDEX('EPA to IEA Scaling'!$F$8:$AO$8,,MATCH(W$2,'EPA to IEA Scaling'!$F$1:$AO$1,0)))</f>
        <v>0</v>
      </c>
      <c r="X65" cm="1">
        <f t="array" ref="X65">((VLOOKUP($B$1,'Multipliers and Adjustments'!$A$70:$I$86,TRUNC(COLUMN(X$2)/5)+2,FALSE)*SUMIFS('IEA-MethaneAbatement'!$N:$N,'IEA-MethaneAbatement'!$O:$O,"&lt;"&amp;$B65,'IEA-MethaneAbatement'!$O:$O,"&gt;="&amp;$A65,'IEA-MethaneAbatement'!$M:$M,$B$1,'IEA-MethaneAbatement'!$B:$B,'Country Selector'!$A$2)+VLOOKUP($C$1,'Multipliers and Adjustments'!$A$70:$I$86,TRUNC(COLUMN(X$2)/5)+2,FALSE)*SUMIFS('IEA-MethaneAbatement'!$N:$N,'IEA-MethaneAbatement'!$O:$O,"&lt;"&amp;$B65,'IEA-MethaneAbatement'!$O:$O,"&gt;="&amp;$A65,'IEA-MethaneAbatement'!$M:$M,$C$1,'IEA-MethaneAbatement'!$B:$B,'Country Selector'!$A$2)+VLOOKUP($D$1,'Multipliers and Adjustments'!$A$70:$I$86,TRUNC(COLUMN(X$2)/5)+2,FALSE)*SUMIFS('IEA-MethaneAbatement'!$N:$N,'IEA-MethaneAbatement'!$O:$O,"&lt;"&amp;$B65,'IEA-MethaneAbatement'!$O:$O,"&gt;="&amp;$A65,'IEA-MethaneAbatement'!$M:$M,$D$1,'IEA-MethaneAbatement'!$B:$B,'Country Selector'!$A$2)))*(1+INDEX('EPA to IEA Scaling'!$F$8:$AO$8,,MATCH(X$2,'EPA to IEA Scaling'!$F$1:$AO$1,0)))</f>
        <v>0</v>
      </c>
      <c r="Y65" cm="1">
        <f t="array" ref="Y65">((VLOOKUP($B$1,'Multipliers and Adjustments'!$A$70:$I$86,TRUNC(COLUMN(Y$2)/5)+2,FALSE)*SUMIFS('IEA-MethaneAbatement'!$N:$N,'IEA-MethaneAbatement'!$O:$O,"&lt;"&amp;$B65,'IEA-MethaneAbatement'!$O:$O,"&gt;="&amp;$A65,'IEA-MethaneAbatement'!$M:$M,$B$1,'IEA-MethaneAbatement'!$B:$B,'Country Selector'!$A$2)+VLOOKUP($C$1,'Multipliers and Adjustments'!$A$70:$I$86,TRUNC(COLUMN(Y$2)/5)+2,FALSE)*SUMIFS('IEA-MethaneAbatement'!$N:$N,'IEA-MethaneAbatement'!$O:$O,"&lt;"&amp;$B65,'IEA-MethaneAbatement'!$O:$O,"&gt;="&amp;$A65,'IEA-MethaneAbatement'!$M:$M,$C$1,'IEA-MethaneAbatement'!$B:$B,'Country Selector'!$A$2)+VLOOKUP($D$1,'Multipliers and Adjustments'!$A$70:$I$86,TRUNC(COLUMN(Y$2)/5)+2,FALSE)*SUMIFS('IEA-MethaneAbatement'!$N:$N,'IEA-MethaneAbatement'!$O:$O,"&lt;"&amp;$B65,'IEA-MethaneAbatement'!$O:$O,"&gt;="&amp;$A65,'IEA-MethaneAbatement'!$M:$M,$D$1,'IEA-MethaneAbatement'!$B:$B,'Country Selector'!$A$2)))*(1+INDEX('EPA to IEA Scaling'!$F$8:$AO$8,,MATCH(Y$2,'EPA to IEA Scaling'!$F$1:$AO$1,0)))</f>
        <v>0</v>
      </c>
      <c r="Z65" cm="1">
        <f t="array" ref="Z65">((VLOOKUP($B$1,'Multipliers and Adjustments'!$A$70:$I$86,TRUNC(COLUMN(Z$2)/5)+2,FALSE)*SUMIFS('IEA-MethaneAbatement'!$N:$N,'IEA-MethaneAbatement'!$O:$O,"&lt;"&amp;$B65,'IEA-MethaneAbatement'!$O:$O,"&gt;="&amp;$A65,'IEA-MethaneAbatement'!$M:$M,$B$1,'IEA-MethaneAbatement'!$B:$B,'Country Selector'!$A$2)+VLOOKUP($C$1,'Multipliers and Adjustments'!$A$70:$I$86,TRUNC(COLUMN(Z$2)/5)+2,FALSE)*SUMIFS('IEA-MethaneAbatement'!$N:$N,'IEA-MethaneAbatement'!$O:$O,"&lt;"&amp;$B65,'IEA-MethaneAbatement'!$O:$O,"&gt;="&amp;$A65,'IEA-MethaneAbatement'!$M:$M,$C$1,'IEA-MethaneAbatement'!$B:$B,'Country Selector'!$A$2)+VLOOKUP($D$1,'Multipliers and Adjustments'!$A$70:$I$86,TRUNC(COLUMN(Z$2)/5)+2,FALSE)*SUMIFS('IEA-MethaneAbatement'!$N:$N,'IEA-MethaneAbatement'!$O:$O,"&lt;"&amp;$B65,'IEA-MethaneAbatement'!$O:$O,"&gt;="&amp;$A65,'IEA-MethaneAbatement'!$M:$M,$D$1,'IEA-MethaneAbatement'!$B:$B,'Country Selector'!$A$2)))*(1+INDEX('EPA to IEA Scaling'!$F$8:$AO$8,,MATCH(Z$2,'EPA to IEA Scaling'!$F$1:$AO$1,0)))</f>
        <v>0</v>
      </c>
      <c r="AA65" cm="1">
        <f t="array" ref="AA65">((VLOOKUP($B$1,'Multipliers and Adjustments'!$A$70:$I$86,TRUNC(COLUMN(AA$2)/5)+2,FALSE)*SUMIFS('IEA-MethaneAbatement'!$N:$N,'IEA-MethaneAbatement'!$O:$O,"&lt;"&amp;$B65,'IEA-MethaneAbatement'!$O:$O,"&gt;="&amp;$A65,'IEA-MethaneAbatement'!$M:$M,$B$1,'IEA-MethaneAbatement'!$B:$B,'Country Selector'!$A$2)+VLOOKUP($C$1,'Multipliers and Adjustments'!$A$70:$I$86,TRUNC(COLUMN(AA$2)/5)+2,FALSE)*SUMIFS('IEA-MethaneAbatement'!$N:$N,'IEA-MethaneAbatement'!$O:$O,"&lt;"&amp;$B65,'IEA-MethaneAbatement'!$O:$O,"&gt;="&amp;$A65,'IEA-MethaneAbatement'!$M:$M,$C$1,'IEA-MethaneAbatement'!$B:$B,'Country Selector'!$A$2)+VLOOKUP($D$1,'Multipliers and Adjustments'!$A$70:$I$86,TRUNC(COLUMN(AA$2)/5)+2,FALSE)*SUMIFS('IEA-MethaneAbatement'!$N:$N,'IEA-MethaneAbatement'!$O:$O,"&lt;"&amp;$B65,'IEA-MethaneAbatement'!$O:$O,"&gt;="&amp;$A65,'IEA-MethaneAbatement'!$M:$M,$D$1,'IEA-MethaneAbatement'!$B:$B,'Country Selector'!$A$2)))*(1+INDEX('EPA to IEA Scaling'!$F$8:$AO$8,,MATCH(AA$2,'EPA to IEA Scaling'!$F$1:$AO$1,0)))</f>
        <v>0</v>
      </c>
      <c r="AB65" s="31" cm="1">
        <f t="array" ref="AB65">((VLOOKUP($B$1,'Multipliers and Adjustments'!$A$70:$I$86,TRUNC(COLUMN(AB$2)/5)+2,FALSE)*SUMIFS('IEA-MethaneAbatement'!$N:$N,'IEA-MethaneAbatement'!$O:$O,"&lt;"&amp;$B65,'IEA-MethaneAbatement'!$O:$O,"&gt;="&amp;$A65,'IEA-MethaneAbatement'!$M:$M,$B$1,'IEA-MethaneAbatement'!$B:$B,'Country Selector'!$A$2)+VLOOKUP($C$1,'Multipliers and Adjustments'!$A$70:$I$86,TRUNC(COLUMN(AB$2)/5)+2,FALSE)*SUMIFS('IEA-MethaneAbatement'!$N:$N,'IEA-MethaneAbatement'!$O:$O,"&lt;"&amp;$B65,'IEA-MethaneAbatement'!$O:$O,"&gt;="&amp;$A65,'IEA-MethaneAbatement'!$M:$M,$C$1,'IEA-MethaneAbatement'!$B:$B,'Country Selector'!$A$2)+VLOOKUP($D$1,'Multipliers and Adjustments'!$A$70:$I$86,TRUNC(COLUMN(AB$2)/5)+2,FALSE)*SUMIFS('IEA-MethaneAbatement'!$N:$N,'IEA-MethaneAbatement'!$O:$O,"&lt;"&amp;$B65,'IEA-MethaneAbatement'!$O:$O,"&gt;="&amp;$A65,'IEA-MethaneAbatement'!$M:$M,$D$1,'IEA-MethaneAbatement'!$B:$B,'Country Selector'!$A$2)))*(1+INDEX('EPA to IEA Scaling'!$F$8:$AO$8,,MATCH(AB$2,'EPA to IEA Scaling'!$F$1:$AO$1,0)))</f>
        <v>0</v>
      </c>
      <c r="AC65" cm="1">
        <f t="array" ref="AC65">((VLOOKUP($B$1,'Multipliers and Adjustments'!$A$70:$I$86,TRUNC(COLUMN(AC$2)/5)+2,FALSE)*SUMIFS('IEA-MethaneAbatement'!$N:$N,'IEA-MethaneAbatement'!$O:$O,"&lt;"&amp;$B65,'IEA-MethaneAbatement'!$O:$O,"&gt;="&amp;$A65,'IEA-MethaneAbatement'!$M:$M,$B$1,'IEA-MethaneAbatement'!$B:$B,'Country Selector'!$A$2)+VLOOKUP($C$1,'Multipliers and Adjustments'!$A$70:$I$86,TRUNC(COLUMN(AC$2)/5)+2,FALSE)*SUMIFS('IEA-MethaneAbatement'!$N:$N,'IEA-MethaneAbatement'!$O:$O,"&lt;"&amp;$B65,'IEA-MethaneAbatement'!$O:$O,"&gt;="&amp;$A65,'IEA-MethaneAbatement'!$M:$M,$C$1,'IEA-MethaneAbatement'!$B:$B,'Country Selector'!$A$2)+VLOOKUP($D$1,'Multipliers and Adjustments'!$A$70:$I$86,TRUNC(COLUMN(AC$2)/5)+2,FALSE)*SUMIFS('IEA-MethaneAbatement'!$N:$N,'IEA-MethaneAbatement'!$O:$O,"&lt;"&amp;$B65,'IEA-MethaneAbatement'!$O:$O,"&gt;="&amp;$A65,'IEA-MethaneAbatement'!$M:$M,$D$1,'IEA-MethaneAbatement'!$B:$B,'Country Selector'!$A$2)))*(1+INDEX('EPA to IEA Scaling'!$F$8:$AO$8,,MATCH(AC$2,'EPA to IEA Scaling'!$F$1:$AO$1,0)))</f>
        <v>0</v>
      </c>
      <c r="AD65" cm="1">
        <f t="array" ref="AD65">((VLOOKUP($B$1,'Multipliers and Adjustments'!$A$70:$I$86,TRUNC(COLUMN(AD$2)/5)+2,FALSE)*SUMIFS('IEA-MethaneAbatement'!$N:$N,'IEA-MethaneAbatement'!$O:$O,"&lt;"&amp;$B65,'IEA-MethaneAbatement'!$O:$O,"&gt;="&amp;$A65,'IEA-MethaneAbatement'!$M:$M,$B$1,'IEA-MethaneAbatement'!$B:$B,'Country Selector'!$A$2)+VLOOKUP($C$1,'Multipliers and Adjustments'!$A$70:$I$86,TRUNC(COLUMN(AD$2)/5)+2,FALSE)*SUMIFS('IEA-MethaneAbatement'!$N:$N,'IEA-MethaneAbatement'!$O:$O,"&lt;"&amp;$B65,'IEA-MethaneAbatement'!$O:$O,"&gt;="&amp;$A65,'IEA-MethaneAbatement'!$M:$M,$C$1,'IEA-MethaneAbatement'!$B:$B,'Country Selector'!$A$2)+VLOOKUP($D$1,'Multipliers and Adjustments'!$A$70:$I$86,TRUNC(COLUMN(AD$2)/5)+2,FALSE)*SUMIFS('IEA-MethaneAbatement'!$N:$N,'IEA-MethaneAbatement'!$O:$O,"&lt;"&amp;$B65,'IEA-MethaneAbatement'!$O:$O,"&gt;="&amp;$A65,'IEA-MethaneAbatement'!$M:$M,$D$1,'IEA-MethaneAbatement'!$B:$B,'Country Selector'!$A$2)))*(1+INDEX('EPA to IEA Scaling'!$F$8:$AO$8,,MATCH(AD$2,'EPA to IEA Scaling'!$F$1:$AO$1,0)))</f>
        <v>0</v>
      </c>
      <c r="AE65" cm="1">
        <f t="array" ref="AE65">((VLOOKUP($B$1,'Multipliers and Adjustments'!$A$70:$I$86,TRUNC(COLUMN(AE$2)/5)+2,FALSE)*SUMIFS('IEA-MethaneAbatement'!$N:$N,'IEA-MethaneAbatement'!$O:$O,"&lt;"&amp;$B65,'IEA-MethaneAbatement'!$O:$O,"&gt;="&amp;$A65,'IEA-MethaneAbatement'!$M:$M,$B$1,'IEA-MethaneAbatement'!$B:$B,'Country Selector'!$A$2)+VLOOKUP($C$1,'Multipliers and Adjustments'!$A$70:$I$86,TRUNC(COLUMN(AE$2)/5)+2,FALSE)*SUMIFS('IEA-MethaneAbatement'!$N:$N,'IEA-MethaneAbatement'!$O:$O,"&lt;"&amp;$B65,'IEA-MethaneAbatement'!$O:$O,"&gt;="&amp;$A65,'IEA-MethaneAbatement'!$M:$M,$C$1,'IEA-MethaneAbatement'!$B:$B,'Country Selector'!$A$2)+VLOOKUP($D$1,'Multipliers and Adjustments'!$A$70:$I$86,TRUNC(COLUMN(AE$2)/5)+2,FALSE)*SUMIFS('IEA-MethaneAbatement'!$N:$N,'IEA-MethaneAbatement'!$O:$O,"&lt;"&amp;$B65,'IEA-MethaneAbatement'!$O:$O,"&gt;="&amp;$A65,'IEA-MethaneAbatement'!$M:$M,$D$1,'IEA-MethaneAbatement'!$B:$B,'Country Selector'!$A$2)))*(1+INDEX('EPA to IEA Scaling'!$F$8:$AO$8,,MATCH(AE$2,'EPA to IEA Scaling'!$F$1:$AO$1,0)))</f>
        <v>0</v>
      </c>
      <c r="AF65" cm="1">
        <f t="array" ref="AF65">((VLOOKUP($B$1,'Multipliers and Adjustments'!$A$70:$I$86,TRUNC(COLUMN(AF$2)/5)+2,FALSE)*SUMIFS('IEA-MethaneAbatement'!$N:$N,'IEA-MethaneAbatement'!$O:$O,"&lt;"&amp;$B65,'IEA-MethaneAbatement'!$O:$O,"&gt;="&amp;$A65,'IEA-MethaneAbatement'!$M:$M,$B$1,'IEA-MethaneAbatement'!$B:$B,'Country Selector'!$A$2)+VLOOKUP($C$1,'Multipliers and Adjustments'!$A$70:$I$86,TRUNC(COLUMN(AF$2)/5)+2,FALSE)*SUMIFS('IEA-MethaneAbatement'!$N:$N,'IEA-MethaneAbatement'!$O:$O,"&lt;"&amp;$B65,'IEA-MethaneAbatement'!$O:$O,"&gt;="&amp;$A65,'IEA-MethaneAbatement'!$M:$M,$C$1,'IEA-MethaneAbatement'!$B:$B,'Country Selector'!$A$2)+VLOOKUP($D$1,'Multipliers and Adjustments'!$A$70:$I$86,TRUNC(COLUMN(AF$2)/5)+2,FALSE)*SUMIFS('IEA-MethaneAbatement'!$N:$N,'IEA-MethaneAbatement'!$O:$O,"&lt;"&amp;$B65,'IEA-MethaneAbatement'!$O:$O,"&gt;="&amp;$A65,'IEA-MethaneAbatement'!$M:$M,$D$1,'IEA-MethaneAbatement'!$B:$B,'Country Selector'!$A$2)))*(1+INDEX('EPA to IEA Scaling'!$F$8:$AO$8,,MATCH(AF$2,'EPA to IEA Scaling'!$F$1:$AO$1,0)))</f>
        <v>0</v>
      </c>
      <c r="AG65" s="31" cm="1">
        <f t="array" ref="AG65">((VLOOKUP($B$1,'Multipliers and Adjustments'!$A$70:$I$86,TRUNC(COLUMN(AG$2)/5)+2,FALSE)*SUMIFS('IEA-MethaneAbatement'!$N:$N,'IEA-MethaneAbatement'!$O:$O,"&lt;"&amp;$B65,'IEA-MethaneAbatement'!$O:$O,"&gt;="&amp;$A65,'IEA-MethaneAbatement'!$M:$M,$B$1,'IEA-MethaneAbatement'!$B:$B,'Country Selector'!$A$2)+VLOOKUP($C$1,'Multipliers and Adjustments'!$A$70:$I$86,TRUNC(COLUMN(AG$2)/5)+2,FALSE)*SUMIFS('IEA-MethaneAbatement'!$N:$N,'IEA-MethaneAbatement'!$O:$O,"&lt;"&amp;$B65,'IEA-MethaneAbatement'!$O:$O,"&gt;="&amp;$A65,'IEA-MethaneAbatement'!$M:$M,$C$1,'IEA-MethaneAbatement'!$B:$B,'Country Selector'!$A$2)+VLOOKUP($D$1,'Multipliers and Adjustments'!$A$70:$I$86,TRUNC(COLUMN(AG$2)/5)+2,FALSE)*SUMIFS('IEA-MethaneAbatement'!$N:$N,'IEA-MethaneAbatement'!$O:$O,"&lt;"&amp;$B65,'IEA-MethaneAbatement'!$O:$O,"&gt;="&amp;$A65,'IEA-MethaneAbatement'!$M:$M,$D$1,'IEA-MethaneAbatement'!$B:$B,'Country Selector'!$A$2)))*(1+INDEX('EPA to IEA Scaling'!$F$8:$AO$8,,MATCH(AG$2,'EPA to IEA Scaling'!$F$1:$AO$1,0)))</f>
        <v>0</v>
      </c>
      <c r="AH65" cm="1">
        <f t="array" ref="AH65">((VLOOKUP($B$1,'Multipliers and Adjustments'!$A$70:$I$86,TRUNC(COLUMN(AH$2)/5)+2,FALSE)*SUMIFS('IEA-MethaneAbatement'!$N:$N,'IEA-MethaneAbatement'!$O:$O,"&lt;"&amp;$B65,'IEA-MethaneAbatement'!$O:$O,"&gt;="&amp;$A65,'IEA-MethaneAbatement'!$M:$M,$B$1,'IEA-MethaneAbatement'!$B:$B,'Country Selector'!$A$2)+VLOOKUP($C$1,'Multipliers and Adjustments'!$A$70:$I$86,TRUNC(COLUMN(AH$2)/5)+2,FALSE)*SUMIFS('IEA-MethaneAbatement'!$N:$N,'IEA-MethaneAbatement'!$O:$O,"&lt;"&amp;$B65,'IEA-MethaneAbatement'!$O:$O,"&gt;="&amp;$A65,'IEA-MethaneAbatement'!$M:$M,$C$1,'IEA-MethaneAbatement'!$B:$B,'Country Selector'!$A$2)+VLOOKUP($D$1,'Multipliers and Adjustments'!$A$70:$I$86,TRUNC(COLUMN(AH$2)/5)+2,FALSE)*SUMIFS('IEA-MethaneAbatement'!$N:$N,'IEA-MethaneAbatement'!$O:$O,"&lt;"&amp;$B65,'IEA-MethaneAbatement'!$O:$O,"&gt;="&amp;$A65,'IEA-MethaneAbatement'!$M:$M,$D$1,'IEA-MethaneAbatement'!$B:$B,'Country Selector'!$A$2)))*(1+INDEX('EPA to IEA Scaling'!$F$8:$AO$8,,MATCH(AH$2,'EPA to IEA Scaling'!$F$1:$AO$1,0)))</f>
        <v>0</v>
      </c>
      <c r="AI65" cm="1">
        <f t="array" ref="AI65">((VLOOKUP($B$1,'Multipliers and Adjustments'!$A$70:$I$86,TRUNC(COLUMN(AI$2)/5)+2,FALSE)*SUMIFS('IEA-MethaneAbatement'!$N:$N,'IEA-MethaneAbatement'!$O:$O,"&lt;"&amp;$B65,'IEA-MethaneAbatement'!$O:$O,"&gt;="&amp;$A65,'IEA-MethaneAbatement'!$M:$M,$B$1,'IEA-MethaneAbatement'!$B:$B,'Country Selector'!$A$2)+VLOOKUP($C$1,'Multipliers and Adjustments'!$A$70:$I$86,TRUNC(COLUMN(AI$2)/5)+2,FALSE)*SUMIFS('IEA-MethaneAbatement'!$N:$N,'IEA-MethaneAbatement'!$O:$O,"&lt;"&amp;$B65,'IEA-MethaneAbatement'!$O:$O,"&gt;="&amp;$A65,'IEA-MethaneAbatement'!$M:$M,$C$1,'IEA-MethaneAbatement'!$B:$B,'Country Selector'!$A$2)+VLOOKUP($D$1,'Multipliers and Adjustments'!$A$70:$I$86,TRUNC(COLUMN(AI$2)/5)+2,FALSE)*SUMIFS('IEA-MethaneAbatement'!$N:$N,'IEA-MethaneAbatement'!$O:$O,"&lt;"&amp;$B65,'IEA-MethaneAbatement'!$O:$O,"&gt;="&amp;$A65,'IEA-MethaneAbatement'!$M:$M,$D$1,'IEA-MethaneAbatement'!$B:$B,'Country Selector'!$A$2)))*(1+INDEX('EPA to IEA Scaling'!$F$8:$AO$8,,MATCH(AI$2,'EPA to IEA Scaling'!$F$1:$AO$1,0)))</f>
        <v>0</v>
      </c>
      <c r="AJ65" cm="1">
        <f t="array" ref="AJ65">((VLOOKUP($B$1,'Multipliers and Adjustments'!$A$70:$I$86,TRUNC(COLUMN(AJ$2)/5)+2,FALSE)*SUMIFS('IEA-MethaneAbatement'!$N:$N,'IEA-MethaneAbatement'!$O:$O,"&lt;"&amp;$B65,'IEA-MethaneAbatement'!$O:$O,"&gt;="&amp;$A65,'IEA-MethaneAbatement'!$M:$M,$B$1,'IEA-MethaneAbatement'!$B:$B,'Country Selector'!$A$2)+VLOOKUP($C$1,'Multipliers and Adjustments'!$A$70:$I$86,TRUNC(COLUMN(AJ$2)/5)+2,FALSE)*SUMIFS('IEA-MethaneAbatement'!$N:$N,'IEA-MethaneAbatement'!$O:$O,"&lt;"&amp;$B65,'IEA-MethaneAbatement'!$O:$O,"&gt;="&amp;$A65,'IEA-MethaneAbatement'!$M:$M,$C$1,'IEA-MethaneAbatement'!$B:$B,'Country Selector'!$A$2)+VLOOKUP($D$1,'Multipliers and Adjustments'!$A$70:$I$86,TRUNC(COLUMN(AJ$2)/5)+2,FALSE)*SUMIFS('IEA-MethaneAbatement'!$N:$N,'IEA-MethaneAbatement'!$O:$O,"&lt;"&amp;$B65,'IEA-MethaneAbatement'!$O:$O,"&gt;="&amp;$A65,'IEA-MethaneAbatement'!$M:$M,$D$1,'IEA-MethaneAbatement'!$B:$B,'Country Selector'!$A$2)))*(1+INDEX('EPA to IEA Scaling'!$F$8:$AO$8,,MATCH(AJ$2,'EPA to IEA Scaling'!$F$1:$AO$1,0)))</f>
        <v>0</v>
      </c>
      <c r="AK65" cm="1">
        <f t="array" ref="AK65">((VLOOKUP($B$1,'Multipliers and Adjustments'!$A$70:$I$86,TRUNC(COLUMN(AK$2)/5)+2,FALSE)*SUMIFS('IEA-MethaneAbatement'!$N:$N,'IEA-MethaneAbatement'!$O:$O,"&lt;"&amp;$B65,'IEA-MethaneAbatement'!$O:$O,"&gt;="&amp;$A65,'IEA-MethaneAbatement'!$M:$M,$B$1,'IEA-MethaneAbatement'!$B:$B,'Country Selector'!$A$2)+VLOOKUP($C$1,'Multipliers and Adjustments'!$A$70:$I$86,TRUNC(COLUMN(AK$2)/5)+2,FALSE)*SUMIFS('IEA-MethaneAbatement'!$N:$N,'IEA-MethaneAbatement'!$O:$O,"&lt;"&amp;$B65,'IEA-MethaneAbatement'!$O:$O,"&gt;="&amp;$A65,'IEA-MethaneAbatement'!$M:$M,$C$1,'IEA-MethaneAbatement'!$B:$B,'Country Selector'!$A$2)+VLOOKUP($D$1,'Multipliers and Adjustments'!$A$70:$I$86,TRUNC(COLUMN(AK$2)/5)+2,FALSE)*SUMIFS('IEA-MethaneAbatement'!$N:$N,'IEA-MethaneAbatement'!$O:$O,"&lt;"&amp;$B65,'IEA-MethaneAbatement'!$O:$O,"&gt;="&amp;$A65,'IEA-MethaneAbatement'!$M:$M,$D$1,'IEA-MethaneAbatement'!$B:$B,'Country Selector'!$A$2)))*(1+INDEX('EPA to IEA Scaling'!$F$8:$AO$8,,MATCH(AK$2,'EPA to IEA Scaling'!$F$1:$AO$1,0)))</f>
        <v>0</v>
      </c>
      <c r="AL65" s="31" cm="1">
        <f t="array" ref="AL65">((VLOOKUP($B$1,'Multipliers and Adjustments'!$A$70:$I$86,TRUNC(COLUMN(AL$2)/5)+2,FALSE)*SUMIFS('IEA-MethaneAbatement'!$N:$N,'IEA-MethaneAbatement'!$O:$O,"&lt;"&amp;$B65,'IEA-MethaneAbatement'!$O:$O,"&gt;="&amp;$A65,'IEA-MethaneAbatement'!$M:$M,$B$1,'IEA-MethaneAbatement'!$B:$B,'Country Selector'!$A$2)+VLOOKUP($C$1,'Multipliers and Adjustments'!$A$70:$I$86,TRUNC(COLUMN(AL$2)/5)+2,FALSE)*SUMIFS('IEA-MethaneAbatement'!$N:$N,'IEA-MethaneAbatement'!$O:$O,"&lt;"&amp;$B65,'IEA-MethaneAbatement'!$O:$O,"&gt;="&amp;$A65,'IEA-MethaneAbatement'!$M:$M,$C$1,'IEA-MethaneAbatement'!$B:$B,'Country Selector'!$A$2)+VLOOKUP($D$1,'Multipliers and Adjustments'!$A$70:$I$86,TRUNC(COLUMN(AL$2)/5)+2,FALSE)*SUMIFS('IEA-MethaneAbatement'!$N:$N,'IEA-MethaneAbatement'!$O:$O,"&lt;"&amp;$B65,'IEA-MethaneAbatement'!$O:$O,"&gt;="&amp;$A65,'IEA-MethaneAbatement'!$M:$M,$D$1,'IEA-MethaneAbatement'!$B:$B,'Country Selector'!$A$2)))*(1+INDEX('EPA to IEA Scaling'!$F$8:$AO$8,,MATCH(AL$2,'EPA to IEA Scaling'!$F$1:$AO$1,0)))</f>
        <v>0</v>
      </c>
    </row>
    <row r="66" spans="1:38" x14ac:dyDescent="0.45">
      <c r="A66" s="12">
        <f t="shared" si="1"/>
        <v>1150</v>
      </c>
      <c r="B66" s="11">
        <f t="shared" si="0"/>
        <v>1200</v>
      </c>
      <c r="C66" s="47" cm="1">
        <f t="array" ref="C66">((VLOOKUP($B$1,'Multipliers and Adjustments'!$A$70:$I$86,TRUNC(COLUMN(C$2)/5)+2,FALSE)*SUMIFS('IEA-MethaneAbatement'!$N:$N,'IEA-MethaneAbatement'!$O:$O,"&lt;"&amp;$B66,'IEA-MethaneAbatement'!$O:$O,"&gt;="&amp;$A66,'IEA-MethaneAbatement'!$M:$M,$B$1,'IEA-MethaneAbatement'!$B:$B,'Country Selector'!$A$2)+VLOOKUP($C$1,'Multipliers and Adjustments'!$A$70:$I$86,TRUNC(COLUMN(C$2)/5)+2,FALSE)*SUMIFS('IEA-MethaneAbatement'!$N:$N,'IEA-MethaneAbatement'!$O:$O,"&lt;"&amp;$B66,'IEA-MethaneAbatement'!$O:$O,"&gt;="&amp;$A66,'IEA-MethaneAbatement'!$M:$M,$C$1,'IEA-MethaneAbatement'!$B:$B,'Country Selector'!$A$2)+VLOOKUP($D$1,'Multipliers and Adjustments'!$A$70:$I$86,TRUNC(COLUMN(C$2)/5)+2,FALSE)*SUMIFS('IEA-MethaneAbatement'!$N:$N,'IEA-MethaneAbatement'!$O:$O,"&lt;"&amp;$B66,'IEA-MethaneAbatement'!$O:$O,"&gt;="&amp;$A66,'IEA-MethaneAbatement'!$M:$M,$D$1,'IEA-MethaneAbatement'!$B:$B,'Country Selector'!$A$2)))*(1+INDEX('EPA to IEA Scaling'!$F$8:$AO$8,,MATCH(C$2,'EPA to IEA Scaling'!$F$1:$AO$1,0)))</f>
        <v>0</v>
      </c>
      <c r="D66" cm="1">
        <f t="array" ref="D66">((VLOOKUP($B$1,'Multipliers and Adjustments'!$A$70:$I$86,TRUNC(COLUMN(D$2)/5)+2,FALSE)*SUMIFS('IEA-MethaneAbatement'!$N:$N,'IEA-MethaneAbatement'!$O:$O,"&lt;"&amp;$B66,'IEA-MethaneAbatement'!$O:$O,"&gt;="&amp;$A66,'IEA-MethaneAbatement'!$M:$M,$B$1,'IEA-MethaneAbatement'!$B:$B,'Country Selector'!$A$2)+VLOOKUP($C$1,'Multipliers and Adjustments'!$A$70:$I$86,TRUNC(COLUMN(D$2)/5)+2,FALSE)*SUMIFS('IEA-MethaneAbatement'!$N:$N,'IEA-MethaneAbatement'!$O:$O,"&lt;"&amp;$B66,'IEA-MethaneAbatement'!$O:$O,"&gt;="&amp;$A66,'IEA-MethaneAbatement'!$M:$M,$C$1,'IEA-MethaneAbatement'!$B:$B,'Country Selector'!$A$2)+VLOOKUP($D$1,'Multipliers and Adjustments'!$A$70:$I$86,TRUNC(COLUMN(D$2)/5)+2,FALSE)*SUMIFS('IEA-MethaneAbatement'!$N:$N,'IEA-MethaneAbatement'!$O:$O,"&lt;"&amp;$B66,'IEA-MethaneAbatement'!$O:$O,"&gt;="&amp;$A66,'IEA-MethaneAbatement'!$M:$M,$D$1,'IEA-MethaneAbatement'!$B:$B,'Country Selector'!$A$2)))*(1+INDEX('EPA to IEA Scaling'!$F$8:$AO$8,,MATCH(D$2,'EPA to IEA Scaling'!$F$1:$AO$1,0)))</f>
        <v>0</v>
      </c>
      <c r="E66" cm="1">
        <f t="array" ref="E66">((VLOOKUP($B$1,'Multipliers and Adjustments'!$A$70:$I$86,TRUNC(COLUMN(E$2)/5)+2,FALSE)*SUMIFS('IEA-MethaneAbatement'!$N:$N,'IEA-MethaneAbatement'!$O:$O,"&lt;"&amp;$B66,'IEA-MethaneAbatement'!$O:$O,"&gt;="&amp;$A66,'IEA-MethaneAbatement'!$M:$M,$B$1,'IEA-MethaneAbatement'!$B:$B,'Country Selector'!$A$2)+VLOOKUP($C$1,'Multipliers and Adjustments'!$A$70:$I$86,TRUNC(COLUMN(E$2)/5)+2,FALSE)*SUMIFS('IEA-MethaneAbatement'!$N:$N,'IEA-MethaneAbatement'!$O:$O,"&lt;"&amp;$B66,'IEA-MethaneAbatement'!$O:$O,"&gt;="&amp;$A66,'IEA-MethaneAbatement'!$M:$M,$C$1,'IEA-MethaneAbatement'!$B:$B,'Country Selector'!$A$2)+VLOOKUP($D$1,'Multipliers and Adjustments'!$A$70:$I$86,TRUNC(COLUMN(E$2)/5)+2,FALSE)*SUMIFS('IEA-MethaneAbatement'!$N:$N,'IEA-MethaneAbatement'!$O:$O,"&lt;"&amp;$B66,'IEA-MethaneAbatement'!$O:$O,"&gt;="&amp;$A66,'IEA-MethaneAbatement'!$M:$M,$D$1,'IEA-MethaneAbatement'!$B:$B,'Country Selector'!$A$2)))*(1+INDEX('EPA to IEA Scaling'!$F$8:$AO$8,,MATCH(E$2,'EPA to IEA Scaling'!$F$1:$AO$1,0)))</f>
        <v>0</v>
      </c>
      <c r="F66" cm="1">
        <f t="array" ref="F66">((VLOOKUP($B$1,'Multipliers and Adjustments'!$A$70:$I$86,TRUNC(COLUMN(F$2)/5)+2,FALSE)*SUMIFS('IEA-MethaneAbatement'!$N:$N,'IEA-MethaneAbatement'!$O:$O,"&lt;"&amp;$B66,'IEA-MethaneAbatement'!$O:$O,"&gt;="&amp;$A66,'IEA-MethaneAbatement'!$M:$M,$B$1,'IEA-MethaneAbatement'!$B:$B,'Country Selector'!$A$2)+VLOOKUP($C$1,'Multipliers and Adjustments'!$A$70:$I$86,TRUNC(COLUMN(F$2)/5)+2,FALSE)*SUMIFS('IEA-MethaneAbatement'!$N:$N,'IEA-MethaneAbatement'!$O:$O,"&lt;"&amp;$B66,'IEA-MethaneAbatement'!$O:$O,"&gt;="&amp;$A66,'IEA-MethaneAbatement'!$M:$M,$C$1,'IEA-MethaneAbatement'!$B:$B,'Country Selector'!$A$2)+VLOOKUP($D$1,'Multipliers and Adjustments'!$A$70:$I$86,TRUNC(COLUMN(F$2)/5)+2,FALSE)*SUMIFS('IEA-MethaneAbatement'!$N:$N,'IEA-MethaneAbatement'!$O:$O,"&lt;"&amp;$B66,'IEA-MethaneAbatement'!$O:$O,"&gt;="&amp;$A66,'IEA-MethaneAbatement'!$M:$M,$D$1,'IEA-MethaneAbatement'!$B:$B,'Country Selector'!$A$2)))*(1+INDEX('EPA to IEA Scaling'!$F$8:$AO$8,,MATCH(F$2,'EPA to IEA Scaling'!$F$1:$AO$1,0)))</f>
        <v>0</v>
      </c>
      <c r="G66" cm="1">
        <f t="array" ref="G66">((VLOOKUP($B$1,'Multipliers and Adjustments'!$A$70:$I$86,TRUNC(COLUMN(G$2)/5)+2,FALSE)*SUMIFS('IEA-MethaneAbatement'!$N:$N,'IEA-MethaneAbatement'!$O:$O,"&lt;"&amp;$B66,'IEA-MethaneAbatement'!$O:$O,"&gt;="&amp;$A66,'IEA-MethaneAbatement'!$M:$M,$B$1,'IEA-MethaneAbatement'!$B:$B,'Country Selector'!$A$2)+VLOOKUP($C$1,'Multipliers and Adjustments'!$A$70:$I$86,TRUNC(COLUMN(G$2)/5)+2,FALSE)*SUMIFS('IEA-MethaneAbatement'!$N:$N,'IEA-MethaneAbatement'!$O:$O,"&lt;"&amp;$B66,'IEA-MethaneAbatement'!$O:$O,"&gt;="&amp;$A66,'IEA-MethaneAbatement'!$M:$M,$C$1,'IEA-MethaneAbatement'!$B:$B,'Country Selector'!$A$2)+VLOOKUP($D$1,'Multipliers and Adjustments'!$A$70:$I$86,TRUNC(COLUMN(G$2)/5)+2,FALSE)*SUMIFS('IEA-MethaneAbatement'!$N:$N,'IEA-MethaneAbatement'!$O:$O,"&lt;"&amp;$B66,'IEA-MethaneAbatement'!$O:$O,"&gt;="&amp;$A66,'IEA-MethaneAbatement'!$M:$M,$D$1,'IEA-MethaneAbatement'!$B:$B,'Country Selector'!$A$2)))*(1+INDEX('EPA to IEA Scaling'!$F$8:$AO$8,,MATCH(G$2,'EPA to IEA Scaling'!$F$1:$AO$1,0)))</f>
        <v>0</v>
      </c>
      <c r="H66" s="31" cm="1">
        <f t="array" ref="H66">((VLOOKUP($B$1,'Multipliers and Adjustments'!$A$70:$I$86,TRUNC(COLUMN(H$2)/5)+2,FALSE)*SUMIFS('IEA-MethaneAbatement'!$N:$N,'IEA-MethaneAbatement'!$O:$O,"&lt;"&amp;$B66,'IEA-MethaneAbatement'!$O:$O,"&gt;="&amp;$A66,'IEA-MethaneAbatement'!$M:$M,$B$1,'IEA-MethaneAbatement'!$B:$B,'Country Selector'!$A$2)+VLOOKUP($C$1,'Multipliers and Adjustments'!$A$70:$I$86,TRUNC(COLUMN(H$2)/5)+2,FALSE)*SUMIFS('IEA-MethaneAbatement'!$N:$N,'IEA-MethaneAbatement'!$O:$O,"&lt;"&amp;$B66,'IEA-MethaneAbatement'!$O:$O,"&gt;="&amp;$A66,'IEA-MethaneAbatement'!$M:$M,$C$1,'IEA-MethaneAbatement'!$B:$B,'Country Selector'!$A$2)+VLOOKUP($D$1,'Multipliers and Adjustments'!$A$70:$I$86,TRUNC(COLUMN(H$2)/5)+2,FALSE)*SUMIFS('IEA-MethaneAbatement'!$N:$N,'IEA-MethaneAbatement'!$O:$O,"&lt;"&amp;$B66,'IEA-MethaneAbatement'!$O:$O,"&gt;="&amp;$A66,'IEA-MethaneAbatement'!$M:$M,$D$1,'IEA-MethaneAbatement'!$B:$B,'Country Selector'!$A$2)))*(1+INDEX('EPA to IEA Scaling'!$F$8:$AO$8,,MATCH(H$2,'EPA to IEA Scaling'!$F$1:$AO$1,0)))</f>
        <v>0</v>
      </c>
      <c r="I66" cm="1">
        <f t="array" ref="I66">((VLOOKUP($B$1,'Multipliers and Adjustments'!$A$70:$I$86,TRUNC(COLUMN(I$2)/5)+2,FALSE)*SUMIFS('IEA-MethaneAbatement'!$N:$N,'IEA-MethaneAbatement'!$O:$O,"&lt;"&amp;$B66,'IEA-MethaneAbatement'!$O:$O,"&gt;="&amp;$A66,'IEA-MethaneAbatement'!$M:$M,$B$1,'IEA-MethaneAbatement'!$B:$B,'Country Selector'!$A$2)+VLOOKUP($C$1,'Multipliers and Adjustments'!$A$70:$I$86,TRUNC(COLUMN(I$2)/5)+2,FALSE)*SUMIFS('IEA-MethaneAbatement'!$N:$N,'IEA-MethaneAbatement'!$O:$O,"&lt;"&amp;$B66,'IEA-MethaneAbatement'!$O:$O,"&gt;="&amp;$A66,'IEA-MethaneAbatement'!$M:$M,$C$1,'IEA-MethaneAbatement'!$B:$B,'Country Selector'!$A$2)+VLOOKUP($D$1,'Multipliers and Adjustments'!$A$70:$I$86,TRUNC(COLUMN(I$2)/5)+2,FALSE)*SUMIFS('IEA-MethaneAbatement'!$N:$N,'IEA-MethaneAbatement'!$O:$O,"&lt;"&amp;$B66,'IEA-MethaneAbatement'!$O:$O,"&gt;="&amp;$A66,'IEA-MethaneAbatement'!$M:$M,$D$1,'IEA-MethaneAbatement'!$B:$B,'Country Selector'!$A$2)))*(1+INDEX('EPA to IEA Scaling'!$F$8:$AO$8,,MATCH(I$2,'EPA to IEA Scaling'!$F$1:$AO$1,0)))</f>
        <v>0</v>
      </c>
      <c r="J66" cm="1">
        <f t="array" ref="J66">((VLOOKUP($B$1,'Multipliers and Adjustments'!$A$70:$I$86,TRUNC(COLUMN(J$2)/5)+2,FALSE)*SUMIFS('IEA-MethaneAbatement'!$N:$N,'IEA-MethaneAbatement'!$O:$O,"&lt;"&amp;$B66,'IEA-MethaneAbatement'!$O:$O,"&gt;="&amp;$A66,'IEA-MethaneAbatement'!$M:$M,$B$1,'IEA-MethaneAbatement'!$B:$B,'Country Selector'!$A$2)+VLOOKUP($C$1,'Multipliers and Adjustments'!$A$70:$I$86,TRUNC(COLUMN(J$2)/5)+2,FALSE)*SUMIFS('IEA-MethaneAbatement'!$N:$N,'IEA-MethaneAbatement'!$O:$O,"&lt;"&amp;$B66,'IEA-MethaneAbatement'!$O:$O,"&gt;="&amp;$A66,'IEA-MethaneAbatement'!$M:$M,$C$1,'IEA-MethaneAbatement'!$B:$B,'Country Selector'!$A$2)+VLOOKUP($D$1,'Multipliers and Adjustments'!$A$70:$I$86,TRUNC(COLUMN(J$2)/5)+2,FALSE)*SUMIFS('IEA-MethaneAbatement'!$N:$N,'IEA-MethaneAbatement'!$O:$O,"&lt;"&amp;$B66,'IEA-MethaneAbatement'!$O:$O,"&gt;="&amp;$A66,'IEA-MethaneAbatement'!$M:$M,$D$1,'IEA-MethaneAbatement'!$B:$B,'Country Selector'!$A$2)))*(1+INDEX('EPA to IEA Scaling'!$F$8:$AO$8,,MATCH(J$2,'EPA to IEA Scaling'!$F$1:$AO$1,0)))</f>
        <v>0</v>
      </c>
      <c r="K66" cm="1">
        <f t="array" ref="K66">((VLOOKUP($B$1,'Multipliers and Adjustments'!$A$70:$I$86,TRUNC(COLUMN(K$2)/5)+2,FALSE)*SUMIFS('IEA-MethaneAbatement'!$N:$N,'IEA-MethaneAbatement'!$O:$O,"&lt;"&amp;$B66,'IEA-MethaneAbatement'!$O:$O,"&gt;="&amp;$A66,'IEA-MethaneAbatement'!$M:$M,$B$1,'IEA-MethaneAbatement'!$B:$B,'Country Selector'!$A$2)+VLOOKUP($C$1,'Multipliers and Adjustments'!$A$70:$I$86,TRUNC(COLUMN(K$2)/5)+2,FALSE)*SUMIFS('IEA-MethaneAbatement'!$N:$N,'IEA-MethaneAbatement'!$O:$O,"&lt;"&amp;$B66,'IEA-MethaneAbatement'!$O:$O,"&gt;="&amp;$A66,'IEA-MethaneAbatement'!$M:$M,$C$1,'IEA-MethaneAbatement'!$B:$B,'Country Selector'!$A$2)+VLOOKUP($D$1,'Multipliers and Adjustments'!$A$70:$I$86,TRUNC(COLUMN(K$2)/5)+2,FALSE)*SUMIFS('IEA-MethaneAbatement'!$N:$N,'IEA-MethaneAbatement'!$O:$O,"&lt;"&amp;$B66,'IEA-MethaneAbatement'!$O:$O,"&gt;="&amp;$A66,'IEA-MethaneAbatement'!$M:$M,$D$1,'IEA-MethaneAbatement'!$B:$B,'Country Selector'!$A$2)))*(1+INDEX('EPA to IEA Scaling'!$F$8:$AO$8,,MATCH(K$2,'EPA to IEA Scaling'!$F$1:$AO$1,0)))</f>
        <v>0</v>
      </c>
      <c r="L66" cm="1">
        <f t="array" ref="L66">((VLOOKUP($B$1,'Multipliers and Adjustments'!$A$70:$I$86,TRUNC(COLUMN(L$2)/5)+2,FALSE)*SUMIFS('IEA-MethaneAbatement'!$N:$N,'IEA-MethaneAbatement'!$O:$O,"&lt;"&amp;$B66,'IEA-MethaneAbatement'!$O:$O,"&gt;="&amp;$A66,'IEA-MethaneAbatement'!$M:$M,$B$1,'IEA-MethaneAbatement'!$B:$B,'Country Selector'!$A$2)+VLOOKUP($C$1,'Multipliers and Adjustments'!$A$70:$I$86,TRUNC(COLUMN(L$2)/5)+2,FALSE)*SUMIFS('IEA-MethaneAbatement'!$N:$N,'IEA-MethaneAbatement'!$O:$O,"&lt;"&amp;$B66,'IEA-MethaneAbatement'!$O:$O,"&gt;="&amp;$A66,'IEA-MethaneAbatement'!$M:$M,$C$1,'IEA-MethaneAbatement'!$B:$B,'Country Selector'!$A$2)+VLOOKUP($D$1,'Multipliers and Adjustments'!$A$70:$I$86,TRUNC(COLUMN(L$2)/5)+2,FALSE)*SUMIFS('IEA-MethaneAbatement'!$N:$N,'IEA-MethaneAbatement'!$O:$O,"&lt;"&amp;$B66,'IEA-MethaneAbatement'!$O:$O,"&gt;="&amp;$A66,'IEA-MethaneAbatement'!$M:$M,$D$1,'IEA-MethaneAbatement'!$B:$B,'Country Selector'!$A$2)))*(1+INDEX('EPA to IEA Scaling'!$F$8:$AO$8,,MATCH(L$2,'EPA to IEA Scaling'!$F$1:$AO$1,0)))</f>
        <v>0</v>
      </c>
      <c r="M66" s="31" cm="1">
        <f t="array" ref="M66">((VLOOKUP($B$1,'Multipliers and Adjustments'!$A$70:$I$86,TRUNC(COLUMN(M$2)/5)+2,FALSE)*SUMIFS('IEA-MethaneAbatement'!$N:$N,'IEA-MethaneAbatement'!$O:$O,"&lt;"&amp;$B66,'IEA-MethaneAbatement'!$O:$O,"&gt;="&amp;$A66,'IEA-MethaneAbatement'!$M:$M,$B$1,'IEA-MethaneAbatement'!$B:$B,'Country Selector'!$A$2)+VLOOKUP($C$1,'Multipliers and Adjustments'!$A$70:$I$86,TRUNC(COLUMN(M$2)/5)+2,FALSE)*SUMIFS('IEA-MethaneAbatement'!$N:$N,'IEA-MethaneAbatement'!$O:$O,"&lt;"&amp;$B66,'IEA-MethaneAbatement'!$O:$O,"&gt;="&amp;$A66,'IEA-MethaneAbatement'!$M:$M,$C$1,'IEA-MethaneAbatement'!$B:$B,'Country Selector'!$A$2)+VLOOKUP($D$1,'Multipliers and Adjustments'!$A$70:$I$86,TRUNC(COLUMN(M$2)/5)+2,FALSE)*SUMIFS('IEA-MethaneAbatement'!$N:$N,'IEA-MethaneAbatement'!$O:$O,"&lt;"&amp;$B66,'IEA-MethaneAbatement'!$O:$O,"&gt;="&amp;$A66,'IEA-MethaneAbatement'!$M:$M,$D$1,'IEA-MethaneAbatement'!$B:$B,'Country Selector'!$A$2)))*(1+INDEX('EPA to IEA Scaling'!$F$8:$AO$8,,MATCH(M$2,'EPA to IEA Scaling'!$F$1:$AO$1,0)))</f>
        <v>0</v>
      </c>
      <c r="N66" cm="1">
        <f t="array" ref="N66">((VLOOKUP($B$1,'Multipliers and Adjustments'!$A$70:$I$86,TRUNC(COLUMN(N$2)/5)+2,FALSE)*SUMIFS('IEA-MethaneAbatement'!$N:$N,'IEA-MethaneAbatement'!$O:$O,"&lt;"&amp;$B66,'IEA-MethaneAbatement'!$O:$O,"&gt;="&amp;$A66,'IEA-MethaneAbatement'!$M:$M,$B$1,'IEA-MethaneAbatement'!$B:$B,'Country Selector'!$A$2)+VLOOKUP($C$1,'Multipliers and Adjustments'!$A$70:$I$86,TRUNC(COLUMN(N$2)/5)+2,FALSE)*SUMIFS('IEA-MethaneAbatement'!$N:$N,'IEA-MethaneAbatement'!$O:$O,"&lt;"&amp;$B66,'IEA-MethaneAbatement'!$O:$O,"&gt;="&amp;$A66,'IEA-MethaneAbatement'!$M:$M,$C$1,'IEA-MethaneAbatement'!$B:$B,'Country Selector'!$A$2)+VLOOKUP($D$1,'Multipliers and Adjustments'!$A$70:$I$86,TRUNC(COLUMN(N$2)/5)+2,FALSE)*SUMIFS('IEA-MethaneAbatement'!$N:$N,'IEA-MethaneAbatement'!$O:$O,"&lt;"&amp;$B66,'IEA-MethaneAbatement'!$O:$O,"&gt;="&amp;$A66,'IEA-MethaneAbatement'!$M:$M,$D$1,'IEA-MethaneAbatement'!$B:$B,'Country Selector'!$A$2)))*(1+INDEX('EPA to IEA Scaling'!$F$8:$AO$8,,MATCH(N$2,'EPA to IEA Scaling'!$F$1:$AO$1,0)))</f>
        <v>0</v>
      </c>
      <c r="O66" cm="1">
        <f t="array" ref="O66">((VLOOKUP($B$1,'Multipliers and Adjustments'!$A$70:$I$86,TRUNC(COLUMN(O$2)/5)+2,FALSE)*SUMIFS('IEA-MethaneAbatement'!$N:$N,'IEA-MethaneAbatement'!$O:$O,"&lt;"&amp;$B66,'IEA-MethaneAbatement'!$O:$O,"&gt;="&amp;$A66,'IEA-MethaneAbatement'!$M:$M,$B$1,'IEA-MethaneAbatement'!$B:$B,'Country Selector'!$A$2)+VLOOKUP($C$1,'Multipliers and Adjustments'!$A$70:$I$86,TRUNC(COLUMN(O$2)/5)+2,FALSE)*SUMIFS('IEA-MethaneAbatement'!$N:$N,'IEA-MethaneAbatement'!$O:$O,"&lt;"&amp;$B66,'IEA-MethaneAbatement'!$O:$O,"&gt;="&amp;$A66,'IEA-MethaneAbatement'!$M:$M,$C$1,'IEA-MethaneAbatement'!$B:$B,'Country Selector'!$A$2)+VLOOKUP($D$1,'Multipliers and Adjustments'!$A$70:$I$86,TRUNC(COLUMN(O$2)/5)+2,FALSE)*SUMIFS('IEA-MethaneAbatement'!$N:$N,'IEA-MethaneAbatement'!$O:$O,"&lt;"&amp;$B66,'IEA-MethaneAbatement'!$O:$O,"&gt;="&amp;$A66,'IEA-MethaneAbatement'!$M:$M,$D$1,'IEA-MethaneAbatement'!$B:$B,'Country Selector'!$A$2)))*(1+INDEX('EPA to IEA Scaling'!$F$8:$AO$8,,MATCH(O$2,'EPA to IEA Scaling'!$F$1:$AO$1,0)))</f>
        <v>0</v>
      </c>
      <c r="P66" cm="1">
        <f t="array" ref="P66">((VLOOKUP($B$1,'Multipliers and Adjustments'!$A$70:$I$86,TRUNC(COLUMN(P$2)/5)+2,FALSE)*SUMIFS('IEA-MethaneAbatement'!$N:$N,'IEA-MethaneAbatement'!$O:$O,"&lt;"&amp;$B66,'IEA-MethaneAbatement'!$O:$O,"&gt;="&amp;$A66,'IEA-MethaneAbatement'!$M:$M,$B$1,'IEA-MethaneAbatement'!$B:$B,'Country Selector'!$A$2)+VLOOKUP($C$1,'Multipliers and Adjustments'!$A$70:$I$86,TRUNC(COLUMN(P$2)/5)+2,FALSE)*SUMIFS('IEA-MethaneAbatement'!$N:$N,'IEA-MethaneAbatement'!$O:$O,"&lt;"&amp;$B66,'IEA-MethaneAbatement'!$O:$O,"&gt;="&amp;$A66,'IEA-MethaneAbatement'!$M:$M,$C$1,'IEA-MethaneAbatement'!$B:$B,'Country Selector'!$A$2)+VLOOKUP($D$1,'Multipliers and Adjustments'!$A$70:$I$86,TRUNC(COLUMN(P$2)/5)+2,FALSE)*SUMIFS('IEA-MethaneAbatement'!$N:$N,'IEA-MethaneAbatement'!$O:$O,"&lt;"&amp;$B66,'IEA-MethaneAbatement'!$O:$O,"&gt;="&amp;$A66,'IEA-MethaneAbatement'!$M:$M,$D$1,'IEA-MethaneAbatement'!$B:$B,'Country Selector'!$A$2)))*(1+INDEX('EPA to IEA Scaling'!$F$8:$AO$8,,MATCH(P$2,'EPA to IEA Scaling'!$F$1:$AO$1,0)))</f>
        <v>0</v>
      </c>
      <c r="Q66" cm="1">
        <f t="array" ref="Q66">((VLOOKUP($B$1,'Multipliers and Adjustments'!$A$70:$I$86,TRUNC(COLUMN(Q$2)/5)+2,FALSE)*SUMIFS('IEA-MethaneAbatement'!$N:$N,'IEA-MethaneAbatement'!$O:$O,"&lt;"&amp;$B66,'IEA-MethaneAbatement'!$O:$O,"&gt;="&amp;$A66,'IEA-MethaneAbatement'!$M:$M,$B$1,'IEA-MethaneAbatement'!$B:$B,'Country Selector'!$A$2)+VLOOKUP($C$1,'Multipliers and Adjustments'!$A$70:$I$86,TRUNC(COLUMN(Q$2)/5)+2,FALSE)*SUMIFS('IEA-MethaneAbatement'!$N:$N,'IEA-MethaneAbatement'!$O:$O,"&lt;"&amp;$B66,'IEA-MethaneAbatement'!$O:$O,"&gt;="&amp;$A66,'IEA-MethaneAbatement'!$M:$M,$C$1,'IEA-MethaneAbatement'!$B:$B,'Country Selector'!$A$2)+VLOOKUP($D$1,'Multipliers and Adjustments'!$A$70:$I$86,TRUNC(COLUMN(Q$2)/5)+2,FALSE)*SUMIFS('IEA-MethaneAbatement'!$N:$N,'IEA-MethaneAbatement'!$O:$O,"&lt;"&amp;$B66,'IEA-MethaneAbatement'!$O:$O,"&gt;="&amp;$A66,'IEA-MethaneAbatement'!$M:$M,$D$1,'IEA-MethaneAbatement'!$B:$B,'Country Selector'!$A$2)))*(1+INDEX('EPA to IEA Scaling'!$F$8:$AO$8,,MATCH(Q$2,'EPA to IEA Scaling'!$F$1:$AO$1,0)))</f>
        <v>0</v>
      </c>
      <c r="R66" s="31" cm="1">
        <f t="array" ref="R66">((VLOOKUP($B$1,'Multipliers and Adjustments'!$A$70:$I$86,TRUNC(COLUMN(R$2)/5)+2,FALSE)*SUMIFS('IEA-MethaneAbatement'!$N:$N,'IEA-MethaneAbatement'!$O:$O,"&lt;"&amp;$B66,'IEA-MethaneAbatement'!$O:$O,"&gt;="&amp;$A66,'IEA-MethaneAbatement'!$M:$M,$B$1,'IEA-MethaneAbatement'!$B:$B,'Country Selector'!$A$2)+VLOOKUP($C$1,'Multipliers and Adjustments'!$A$70:$I$86,TRUNC(COLUMN(R$2)/5)+2,FALSE)*SUMIFS('IEA-MethaneAbatement'!$N:$N,'IEA-MethaneAbatement'!$O:$O,"&lt;"&amp;$B66,'IEA-MethaneAbatement'!$O:$O,"&gt;="&amp;$A66,'IEA-MethaneAbatement'!$M:$M,$C$1,'IEA-MethaneAbatement'!$B:$B,'Country Selector'!$A$2)+VLOOKUP($D$1,'Multipliers and Adjustments'!$A$70:$I$86,TRUNC(COLUMN(R$2)/5)+2,FALSE)*SUMIFS('IEA-MethaneAbatement'!$N:$N,'IEA-MethaneAbatement'!$O:$O,"&lt;"&amp;$B66,'IEA-MethaneAbatement'!$O:$O,"&gt;="&amp;$A66,'IEA-MethaneAbatement'!$M:$M,$D$1,'IEA-MethaneAbatement'!$B:$B,'Country Selector'!$A$2)))*(1+INDEX('EPA to IEA Scaling'!$F$8:$AO$8,,MATCH(R$2,'EPA to IEA Scaling'!$F$1:$AO$1,0)))</f>
        <v>0</v>
      </c>
      <c r="S66" cm="1">
        <f t="array" ref="S66">((VLOOKUP($B$1,'Multipliers and Adjustments'!$A$70:$I$86,TRUNC(COLUMN(S$2)/5)+2,FALSE)*SUMIFS('IEA-MethaneAbatement'!$N:$N,'IEA-MethaneAbatement'!$O:$O,"&lt;"&amp;$B66,'IEA-MethaneAbatement'!$O:$O,"&gt;="&amp;$A66,'IEA-MethaneAbatement'!$M:$M,$B$1,'IEA-MethaneAbatement'!$B:$B,'Country Selector'!$A$2)+VLOOKUP($C$1,'Multipliers and Adjustments'!$A$70:$I$86,TRUNC(COLUMN(S$2)/5)+2,FALSE)*SUMIFS('IEA-MethaneAbatement'!$N:$N,'IEA-MethaneAbatement'!$O:$O,"&lt;"&amp;$B66,'IEA-MethaneAbatement'!$O:$O,"&gt;="&amp;$A66,'IEA-MethaneAbatement'!$M:$M,$C$1,'IEA-MethaneAbatement'!$B:$B,'Country Selector'!$A$2)+VLOOKUP($D$1,'Multipliers and Adjustments'!$A$70:$I$86,TRUNC(COLUMN(S$2)/5)+2,FALSE)*SUMIFS('IEA-MethaneAbatement'!$N:$N,'IEA-MethaneAbatement'!$O:$O,"&lt;"&amp;$B66,'IEA-MethaneAbatement'!$O:$O,"&gt;="&amp;$A66,'IEA-MethaneAbatement'!$M:$M,$D$1,'IEA-MethaneAbatement'!$B:$B,'Country Selector'!$A$2)))*(1+INDEX('EPA to IEA Scaling'!$F$8:$AO$8,,MATCH(S$2,'EPA to IEA Scaling'!$F$1:$AO$1,0)))</f>
        <v>0</v>
      </c>
      <c r="T66" cm="1">
        <f t="array" ref="T66">((VLOOKUP($B$1,'Multipliers and Adjustments'!$A$70:$I$86,TRUNC(COLUMN(T$2)/5)+2,FALSE)*SUMIFS('IEA-MethaneAbatement'!$N:$N,'IEA-MethaneAbatement'!$O:$O,"&lt;"&amp;$B66,'IEA-MethaneAbatement'!$O:$O,"&gt;="&amp;$A66,'IEA-MethaneAbatement'!$M:$M,$B$1,'IEA-MethaneAbatement'!$B:$B,'Country Selector'!$A$2)+VLOOKUP($C$1,'Multipliers and Adjustments'!$A$70:$I$86,TRUNC(COLUMN(T$2)/5)+2,FALSE)*SUMIFS('IEA-MethaneAbatement'!$N:$N,'IEA-MethaneAbatement'!$O:$O,"&lt;"&amp;$B66,'IEA-MethaneAbatement'!$O:$O,"&gt;="&amp;$A66,'IEA-MethaneAbatement'!$M:$M,$C$1,'IEA-MethaneAbatement'!$B:$B,'Country Selector'!$A$2)+VLOOKUP($D$1,'Multipliers and Adjustments'!$A$70:$I$86,TRUNC(COLUMN(T$2)/5)+2,FALSE)*SUMIFS('IEA-MethaneAbatement'!$N:$N,'IEA-MethaneAbatement'!$O:$O,"&lt;"&amp;$B66,'IEA-MethaneAbatement'!$O:$O,"&gt;="&amp;$A66,'IEA-MethaneAbatement'!$M:$M,$D$1,'IEA-MethaneAbatement'!$B:$B,'Country Selector'!$A$2)))*(1+INDEX('EPA to IEA Scaling'!$F$8:$AO$8,,MATCH(T$2,'EPA to IEA Scaling'!$F$1:$AO$1,0)))</f>
        <v>0</v>
      </c>
      <c r="U66" cm="1">
        <f t="array" ref="U66">((VLOOKUP($B$1,'Multipliers and Adjustments'!$A$70:$I$86,TRUNC(COLUMN(U$2)/5)+2,FALSE)*SUMIFS('IEA-MethaneAbatement'!$N:$N,'IEA-MethaneAbatement'!$O:$O,"&lt;"&amp;$B66,'IEA-MethaneAbatement'!$O:$O,"&gt;="&amp;$A66,'IEA-MethaneAbatement'!$M:$M,$B$1,'IEA-MethaneAbatement'!$B:$B,'Country Selector'!$A$2)+VLOOKUP($C$1,'Multipliers and Adjustments'!$A$70:$I$86,TRUNC(COLUMN(U$2)/5)+2,FALSE)*SUMIFS('IEA-MethaneAbatement'!$N:$N,'IEA-MethaneAbatement'!$O:$O,"&lt;"&amp;$B66,'IEA-MethaneAbatement'!$O:$O,"&gt;="&amp;$A66,'IEA-MethaneAbatement'!$M:$M,$C$1,'IEA-MethaneAbatement'!$B:$B,'Country Selector'!$A$2)+VLOOKUP($D$1,'Multipliers and Adjustments'!$A$70:$I$86,TRUNC(COLUMN(U$2)/5)+2,FALSE)*SUMIFS('IEA-MethaneAbatement'!$N:$N,'IEA-MethaneAbatement'!$O:$O,"&lt;"&amp;$B66,'IEA-MethaneAbatement'!$O:$O,"&gt;="&amp;$A66,'IEA-MethaneAbatement'!$M:$M,$D$1,'IEA-MethaneAbatement'!$B:$B,'Country Selector'!$A$2)))*(1+INDEX('EPA to IEA Scaling'!$F$8:$AO$8,,MATCH(U$2,'EPA to IEA Scaling'!$F$1:$AO$1,0)))</f>
        <v>0</v>
      </c>
      <c r="V66" cm="1">
        <f t="array" ref="V66">((VLOOKUP($B$1,'Multipliers and Adjustments'!$A$70:$I$86,TRUNC(COLUMN(V$2)/5)+2,FALSE)*SUMIFS('IEA-MethaneAbatement'!$N:$N,'IEA-MethaneAbatement'!$O:$O,"&lt;"&amp;$B66,'IEA-MethaneAbatement'!$O:$O,"&gt;="&amp;$A66,'IEA-MethaneAbatement'!$M:$M,$B$1,'IEA-MethaneAbatement'!$B:$B,'Country Selector'!$A$2)+VLOOKUP($C$1,'Multipliers and Adjustments'!$A$70:$I$86,TRUNC(COLUMN(V$2)/5)+2,FALSE)*SUMIFS('IEA-MethaneAbatement'!$N:$N,'IEA-MethaneAbatement'!$O:$O,"&lt;"&amp;$B66,'IEA-MethaneAbatement'!$O:$O,"&gt;="&amp;$A66,'IEA-MethaneAbatement'!$M:$M,$C$1,'IEA-MethaneAbatement'!$B:$B,'Country Selector'!$A$2)+VLOOKUP($D$1,'Multipliers and Adjustments'!$A$70:$I$86,TRUNC(COLUMN(V$2)/5)+2,FALSE)*SUMIFS('IEA-MethaneAbatement'!$N:$N,'IEA-MethaneAbatement'!$O:$O,"&lt;"&amp;$B66,'IEA-MethaneAbatement'!$O:$O,"&gt;="&amp;$A66,'IEA-MethaneAbatement'!$M:$M,$D$1,'IEA-MethaneAbatement'!$B:$B,'Country Selector'!$A$2)))*(1+INDEX('EPA to IEA Scaling'!$F$8:$AO$8,,MATCH(V$2,'EPA to IEA Scaling'!$F$1:$AO$1,0)))</f>
        <v>0</v>
      </c>
      <c r="W66" s="31" cm="1">
        <f t="array" ref="W66">((VLOOKUP($B$1,'Multipliers and Adjustments'!$A$70:$I$86,TRUNC(COLUMN(W$2)/5)+2,FALSE)*SUMIFS('IEA-MethaneAbatement'!$N:$N,'IEA-MethaneAbatement'!$O:$O,"&lt;"&amp;$B66,'IEA-MethaneAbatement'!$O:$O,"&gt;="&amp;$A66,'IEA-MethaneAbatement'!$M:$M,$B$1,'IEA-MethaneAbatement'!$B:$B,'Country Selector'!$A$2)+VLOOKUP($C$1,'Multipliers and Adjustments'!$A$70:$I$86,TRUNC(COLUMN(W$2)/5)+2,FALSE)*SUMIFS('IEA-MethaneAbatement'!$N:$N,'IEA-MethaneAbatement'!$O:$O,"&lt;"&amp;$B66,'IEA-MethaneAbatement'!$O:$O,"&gt;="&amp;$A66,'IEA-MethaneAbatement'!$M:$M,$C$1,'IEA-MethaneAbatement'!$B:$B,'Country Selector'!$A$2)+VLOOKUP($D$1,'Multipliers and Adjustments'!$A$70:$I$86,TRUNC(COLUMN(W$2)/5)+2,FALSE)*SUMIFS('IEA-MethaneAbatement'!$N:$N,'IEA-MethaneAbatement'!$O:$O,"&lt;"&amp;$B66,'IEA-MethaneAbatement'!$O:$O,"&gt;="&amp;$A66,'IEA-MethaneAbatement'!$M:$M,$D$1,'IEA-MethaneAbatement'!$B:$B,'Country Selector'!$A$2)))*(1+INDEX('EPA to IEA Scaling'!$F$8:$AO$8,,MATCH(W$2,'EPA to IEA Scaling'!$F$1:$AO$1,0)))</f>
        <v>0</v>
      </c>
      <c r="X66" cm="1">
        <f t="array" ref="X66">((VLOOKUP($B$1,'Multipliers and Adjustments'!$A$70:$I$86,TRUNC(COLUMN(X$2)/5)+2,FALSE)*SUMIFS('IEA-MethaneAbatement'!$N:$N,'IEA-MethaneAbatement'!$O:$O,"&lt;"&amp;$B66,'IEA-MethaneAbatement'!$O:$O,"&gt;="&amp;$A66,'IEA-MethaneAbatement'!$M:$M,$B$1,'IEA-MethaneAbatement'!$B:$B,'Country Selector'!$A$2)+VLOOKUP($C$1,'Multipliers and Adjustments'!$A$70:$I$86,TRUNC(COLUMN(X$2)/5)+2,FALSE)*SUMIFS('IEA-MethaneAbatement'!$N:$N,'IEA-MethaneAbatement'!$O:$O,"&lt;"&amp;$B66,'IEA-MethaneAbatement'!$O:$O,"&gt;="&amp;$A66,'IEA-MethaneAbatement'!$M:$M,$C$1,'IEA-MethaneAbatement'!$B:$B,'Country Selector'!$A$2)+VLOOKUP($D$1,'Multipliers and Adjustments'!$A$70:$I$86,TRUNC(COLUMN(X$2)/5)+2,FALSE)*SUMIFS('IEA-MethaneAbatement'!$N:$N,'IEA-MethaneAbatement'!$O:$O,"&lt;"&amp;$B66,'IEA-MethaneAbatement'!$O:$O,"&gt;="&amp;$A66,'IEA-MethaneAbatement'!$M:$M,$D$1,'IEA-MethaneAbatement'!$B:$B,'Country Selector'!$A$2)))*(1+INDEX('EPA to IEA Scaling'!$F$8:$AO$8,,MATCH(X$2,'EPA to IEA Scaling'!$F$1:$AO$1,0)))</f>
        <v>0</v>
      </c>
      <c r="Y66" cm="1">
        <f t="array" ref="Y66">((VLOOKUP($B$1,'Multipliers and Adjustments'!$A$70:$I$86,TRUNC(COLUMN(Y$2)/5)+2,FALSE)*SUMIFS('IEA-MethaneAbatement'!$N:$N,'IEA-MethaneAbatement'!$O:$O,"&lt;"&amp;$B66,'IEA-MethaneAbatement'!$O:$O,"&gt;="&amp;$A66,'IEA-MethaneAbatement'!$M:$M,$B$1,'IEA-MethaneAbatement'!$B:$B,'Country Selector'!$A$2)+VLOOKUP($C$1,'Multipliers and Adjustments'!$A$70:$I$86,TRUNC(COLUMN(Y$2)/5)+2,FALSE)*SUMIFS('IEA-MethaneAbatement'!$N:$N,'IEA-MethaneAbatement'!$O:$O,"&lt;"&amp;$B66,'IEA-MethaneAbatement'!$O:$O,"&gt;="&amp;$A66,'IEA-MethaneAbatement'!$M:$M,$C$1,'IEA-MethaneAbatement'!$B:$B,'Country Selector'!$A$2)+VLOOKUP($D$1,'Multipliers and Adjustments'!$A$70:$I$86,TRUNC(COLUMN(Y$2)/5)+2,FALSE)*SUMIFS('IEA-MethaneAbatement'!$N:$N,'IEA-MethaneAbatement'!$O:$O,"&lt;"&amp;$B66,'IEA-MethaneAbatement'!$O:$O,"&gt;="&amp;$A66,'IEA-MethaneAbatement'!$M:$M,$D$1,'IEA-MethaneAbatement'!$B:$B,'Country Selector'!$A$2)))*(1+INDEX('EPA to IEA Scaling'!$F$8:$AO$8,,MATCH(Y$2,'EPA to IEA Scaling'!$F$1:$AO$1,0)))</f>
        <v>0</v>
      </c>
      <c r="Z66" cm="1">
        <f t="array" ref="Z66">((VLOOKUP($B$1,'Multipliers and Adjustments'!$A$70:$I$86,TRUNC(COLUMN(Z$2)/5)+2,FALSE)*SUMIFS('IEA-MethaneAbatement'!$N:$N,'IEA-MethaneAbatement'!$O:$O,"&lt;"&amp;$B66,'IEA-MethaneAbatement'!$O:$O,"&gt;="&amp;$A66,'IEA-MethaneAbatement'!$M:$M,$B$1,'IEA-MethaneAbatement'!$B:$B,'Country Selector'!$A$2)+VLOOKUP($C$1,'Multipliers and Adjustments'!$A$70:$I$86,TRUNC(COLUMN(Z$2)/5)+2,FALSE)*SUMIFS('IEA-MethaneAbatement'!$N:$N,'IEA-MethaneAbatement'!$O:$O,"&lt;"&amp;$B66,'IEA-MethaneAbatement'!$O:$O,"&gt;="&amp;$A66,'IEA-MethaneAbatement'!$M:$M,$C$1,'IEA-MethaneAbatement'!$B:$B,'Country Selector'!$A$2)+VLOOKUP($D$1,'Multipliers and Adjustments'!$A$70:$I$86,TRUNC(COLUMN(Z$2)/5)+2,FALSE)*SUMIFS('IEA-MethaneAbatement'!$N:$N,'IEA-MethaneAbatement'!$O:$O,"&lt;"&amp;$B66,'IEA-MethaneAbatement'!$O:$O,"&gt;="&amp;$A66,'IEA-MethaneAbatement'!$M:$M,$D$1,'IEA-MethaneAbatement'!$B:$B,'Country Selector'!$A$2)))*(1+INDEX('EPA to IEA Scaling'!$F$8:$AO$8,,MATCH(Z$2,'EPA to IEA Scaling'!$F$1:$AO$1,0)))</f>
        <v>0</v>
      </c>
      <c r="AA66" cm="1">
        <f t="array" ref="AA66">((VLOOKUP($B$1,'Multipliers and Adjustments'!$A$70:$I$86,TRUNC(COLUMN(AA$2)/5)+2,FALSE)*SUMIFS('IEA-MethaneAbatement'!$N:$N,'IEA-MethaneAbatement'!$O:$O,"&lt;"&amp;$B66,'IEA-MethaneAbatement'!$O:$O,"&gt;="&amp;$A66,'IEA-MethaneAbatement'!$M:$M,$B$1,'IEA-MethaneAbatement'!$B:$B,'Country Selector'!$A$2)+VLOOKUP($C$1,'Multipliers and Adjustments'!$A$70:$I$86,TRUNC(COLUMN(AA$2)/5)+2,FALSE)*SUMIFS('IEA-MethaneAbatement'!$N:$N,'IEA-MethaneAbatement'!$O:$O,"&lt;"&amp;$B66,'IEA-MethaneAbatement'!$O:$O,"&gt;="&amp;$A66,'IEA-MethaneAbatement'!$M:$M,$C$1,'IEA-MethaneAbatement'!$B:$B,'Country Selector'!$A$2)+VLOOKUP($D$1,'Multipliers and Adjustments'!$A$70:$I$86,TRUNC(COLUMN(AA$2)/5)+2,FALSE)*SUMIFS('IEA-MethaneAbatement'!$N:$N,'IEA-MethaneAbatement'!$O:$O,"&lt;"&amp;$B66,'IEA-MethaneAbatement'!$O:$O,"&gt;="&amp;$A66,'IEA-MethaneAbatement'!$M:$M,$D$1,'IEA-MethaneAbatement'!$B:$B,'Country Selector'!$A$2)))*(1+INDEX('EPA to IEA Scaling'!$F$8:$AO$8,,MATCH(AA$2,'EPA to IEA Scaling'!$F$1:$AO$1,0)))</f>
        <v>0</v>
      </c>
      <c r="AB66" s="31" cm="1">
        <f t="array" ref="AB66">((VLOOKUP($B$1,'Multipliers and Adjustments'!$A$70:$I$86,TRUNC(COLUMN(AB$2)/5)+2,FALSE)*SUMIFS('IEA-MethaneAbatement'!$N:$N,'IEA-MethaneAbatement'!$O:$O,"&lt;"&amp;$B66,'IEA-MethaneAbatement'!$O:$O,"&gt;="&amp;$A66,'IEA-MethaneAbatement'!$M:$M,$B$1,'IEA-MethaneAbatement'!$B:$B,'Country Selector'!$A$2)+VLOOKUP($C$1,'Multipliers and Adjustments'!$A$70:$I$86,TRUNC(COLUMN(AB$2)/5)+2,FALSE)*SUMIFS('IEA-MethaneAbatement'!$N:$N,'IEA-MethaneAbatement'!$O:$O,"&lt;"&amp;$B66,'IEA-MethaneAbatement'!$O:$O,"&gt;="&amp;$A66,'IEA-MethaneAbatement'!$M:$M,$C$1,'IEA-MethaneAbatement'!$B:$B,'Country Selector'!$A$2)+VLOOKUP($D$1,'Multipliers and Adjustments'!$A$70:$I$86,TRUNC(COLUMN(AB$2)/5)+2,FALSE)*SUMIFS('IEA-MethaneAbatement'!$N:$N,'IEA-MethaneAbatement'!$O:$O,"&lt;"&amp;$B66,'IEA-MethaneAbatement'!$O:$O,"&gt;="&amp;$A66,'IEA-MethaneAbatement'!$M:$M,$D$1,'IEA-MethaneAbatement'!$B:$B,'Country Selector'!$A$2)))*(1+INDEX('EPA to IEA Scaling'!$F$8:$AO$8,,MATCH(AB$2,'EPA to IEA Scaling'!$F$1:$AO$1,0)))</f>
        <v>0</v>
      </c>
      <c r="AC66" cm="1">
        <f t="array" ref="AC66">((VLOOKUP($B$1,'Multipliers and Adjustments'!$A$70:$I$86,TRUNC(COLUMN(AC$2)/5)+2,FALSE)*SUMIFS('IEA-MethaneAbatement'!$N:$N,'IEA-MethaneAbatement'!$O:$O,"&lt;"&amp;$B66,'IEA-MethaneAbatement'!$O:$O,"&gt;="&amp;$A66,'IEA-MethaneAbatement'!$M:$M,$B$1,'IEA-MethaneAbatement'!$B:$B,'Country Selector'!$A$2)+VLOOKUP($C$1,'Multipliers and Adjustments'!$A$70:$I$86,TRUNC(COLUMN(AC$2)/5)+2,FALSE)*SUMIFS('IEA-MethaneAbatement'!$N:$N,'IEA-MethaneAbatement'!$O:$O,"&lt;"&amp;$B66,'IEA-MethaneAbatement'!$O:$O,"&gt;="&amp;$A66,'IEA-MethaneAbatement'!$M:$M,$C$1,'IEA-MethaneAbatement'!$B:$B,'Country Selector'!$A$2)+VLOOKUP($D$1,'Multipliers and Adjustments'!$A$70:$I$86,TRUNC(COLUMN(AC$2)/5)+2,FALSE)*SUMIFS('IEA-MethaneAbatement'!$N:$N,'IEA-MethaneAbatement'!$O:$O,"&lt;"&amp;$B66,'IEA-MethaneAbatement'!$O:$O,"&gt;="&amp;$A66,'IEA-MethaneAbatement'!$M:$M,$D$1,'IEA-MethaneAbatement'!$B:$B,'Country Selector'!$A$2)))*(1+INDEX('EPA to IEA Scaling'!$F$8:$AO$8,,MATCH(AC$2,'EPA to IEA Scaling'!$F$1:$AO$1,0)))</f>
        <v>0</v>
      </c>
      <c r="AD66" cm="1">
        <f t="array" ref="AD66">((VLOOKUP($B$1,'Multipliers and Adjustments'!$A$70:$I$86,TRUNC(COLUMN(AD$2)/5)+2,FALSE)*SUMIFS('IEA-MethaneAbatement'!$N:$N,'IEA-MethaneAbatement'!$O:$O,"&lt;"&amp;$B66,'IEA-MethaneAbatement'!$O:$O,"&gt;="&amp;$A66,'IEA-MethaneAbatement'!$M:$M,$B$1,'IEA-MethaneAbatement'!$B:$B,'Country Selector'!$A$2)+VLOOKUP($C$1,'Multipliers and Adjustments'!$A$70:$I$86,TRUNC(COLUMN(AD$2)/5)+2,FALSE)*SUMIFS('IEA-MethaneAbatement'!$N:$N,'IEA-MethaneAbatement'!$O:$O,"&lt;"&amp;$B66,'IEA-MethaneAbatement'!$O:$O,"&gt;="&amp;$A66,'IEA-MethaneAbatement'!$M:$M,$C$1,'IEA-MethaneAbatement'!$B:$B,'Country Selector'!$A$2)+VLOOKUP($D$1,'Multipliers and Adjustments'!$A$70:$I$86,TRUNC(COLUMN(AD$2)/5)+2,FALSE)*SUMIFS('IEA-MethaneAbatement'!$N:$N,'IEA-MethaneAbatement'!$O:$O,"&lt;"&amp;$B66,'IEA-MethaneAbatement'!$O:$O,"&gt;="&amp;$A66,'IEA-MethaneAbatement'!$M:$M,$D$1,'IEA-MethaneAbatement'!$B:$B,'Country Selector'!$A$2)))*(1+INDEX('EPA to IEA Scaling'!$F$8:$AO$8,,MATCH(AD$2,'EPA to IEA Scaling'!$F$1:$AO$1,0)))</f>
        <v>0</v>
      </c>
      <c r="AE66" cm="1">
        <f t="array" ref="AE66">((VLOOKUP($B$1,'Multipliers and Adjustments'!$A$70:$I$86,TRUNC(COLUMN(AE$2)/5)+2,FALSE)*SUMIFS('IEA-MethaneAbatement'!$N:$N,'IEA-MethaneAbatement'!$O:$O,"&lt;"&amp;$B66,'IEA-MethaneAbatement'!$O:$O,"&gt;="&amp;$A66,'IEA-MethaneAbatement'!$M:$M,$B$1,'IEA-MethaneAbatement'!$B:$B,'Country Selector'!$A$2)+VLOOKUP($C$1,'Multipliers and Adjustments'!$A$70:$I$86,TRUNC(COLUMN(AE$2)/5)+2,FALSE)*SUMIFS('IEA-MethaneAbatement'!$N:$N,'IEA-MethaneAbatement'!$O:$O,"&lt;"&amp;$B66,'IEA-MethaneAbatement'!$O:$O,"&gt;="&amp;$A66,'IEA-MethaneAbatement'!$M:$M,$C$1,'IEA-MethaneAbatement'!$B:$B,'Country Selector'!$A$2)+VLOOKUP($D$1,'Multipliers and Adjustments'!$A$70:$I$86,TRUNC(COLUMN(AE$2)/5)+2,FALSE)*SUMIFS('IEA-MethaneAbatement'!$N:$N,'IEA-MethaneAbatement'!$O:$O,"&lt;"&amp;$B66,'IEA-MethaneAbatement'!$O:$O,"&gt;="&amp;$A66,'IEA-MethaneAbatement'!$M:$M,$D$1,'IEA-MethaneAbatement'!$B:$B,'Country Selector'!$A$2)))*(1+INDEX('EPA to IEA Scaling'!$F$8:$AO$8,,MATCH(AE$2,'EPA to IEA Scaling'!$F$1:$AO$1,0)))</f>
        <v>0</v>
      </c>
      <c r="AF66" cm="1">
        <f t="array" ref="AF66">((VLOOKUP($B$1,'Multipliers and Adjustments'!$A$70:$I$86,TRUNC(COLUMN(AF$2)/5)+2,FALSE)*SUMIFS('IEA-MethaneAbatement'!$N:$N,'IEA-MethaneAbatement'!$O:$O,"&lt;"&amp;$B66,'IEA-MethaneAbatement'!$O:$O,"&gt;="&amp;$A66,'IEA-MethaneAbatement'!$M:$M,$B$1,'IEA-MethaneAbatement'!$B:$B,'Country Selector'!$A$2)+VLOOKUP($C$1,'Multipliers and Adjustments'!$A$70:$I$86,TRUNC(COLUMN(AF$2)/5)+2,FALSE)*SUMIFS('IEA-MethaneAbatement'!$N:$N,'IEA-MethaneAbatement'!$O:$O,"&lt;"&amp;$B66,'IEA-MethaneAbatement'!$O:$O,"&gt;="&amp;$A66,'IEA-MethaneAbatement'!$M:$M,$C$1,'IEA-MethaneAbatement'!$B:$B,'Country Selector'!$A$2)+VLOOKUP($D$1,'Multipliers and Adjustments'!$A$70:$I$86,TRUNC(COLUMN(AF$2)/5)+2,FALSE)*SUMIFS('IEA-MethaneAbatement'!$N:$N,'IEA-MethaneAbatement'!$O:$O,"&lt;"&amp;$B66,'IEA-MethaneAbatement'!$O:$O,"&gt;="&amp;$A66,'IEA-MethaneAbatement'!$M:$M,$D$1,'IEA-MethaneAbatement'!$B:$B,'Country Selector'!$A$2)))*(1+INDEX('EPA to IEA Scaling'!$F$8:$AO$8,,MATCH(AF$2,'EPA to IEA Scaling'!$F$1:$AO$1,0)))</f>
        <v>0</v>
      </c>
      <c r="AG66" s="31" cm="1">
        <f t="array" ref="AG66">((VLOOKUP($B$1,'Multipliers and Adjustments'!$A$70:$I$86,TRUNC(COLUMN(AG$2)/5)+2,FALSE)*SUMIFS('IEA-MethaneAbatement'!$N:$N,'IEA-MethaneAbatement'!$O:$O,"&lt;"&amp;$B66,'IEA-MethaneAbatement'!$O:$O,"&gt;="&amp;$A66,'IEA-MethaneAbatement'!$M:$M,$B$1,'IEA-MethaneAbatement'!$B:$B,'Country Selector'!$A$2)+VLOOKUP($C$1,'Multipliers and Adjustments'!$A$70:$I$86,TRUNC(COLUMN(AG$2)/5)+2,FALSE)*SUMIFS('IEA-MethaneAbatement'!$N:$N,'IEA-MethaneAbatement'!$O:$O,"&lt;"&amp;$B66,'IEA-MethaneAbatement'!$O:$O,"&gt;="&amp;$A66,'IEA-MethaneAbatement'!$M:$M,$C$1,'IEA-MethaneAbatement'!$B:$B,'Country Selector'!$A$2)+VLOOKUP($D$1,'Multipliers and Adjustments'!$A$70:$I$86,TRUNC(COLUMN(AG$2)/5)+2,FALSE)*SUMIFS('IEA-MethaneAbatement'!$N:$N,'IEA-MethaneAbatement'!$O:$O,"&lt;"&amp;$B66,'IEA-MethaneAbatement'!$O:$O,"&gt;="&amp;$A66,'IEA-MethaneAbatement'!$M:$M,$D$1,'IEA-MethaneAbatement'!$B:$B,'Country Selector'!$A$2)))*(1+INDEX('EPA to IEA Scaling'!$F$8:$AO$8,,MATCH(AG$2,'EPA to IEA Scaling'!$F$1:$AO$1,0)))</f>
        <v>0</v>
      </c>
      <c r="AH66" cm="1">
        <f t="array" ref="AH66">((VLOOKUP($B$1,'Multipliers and Adjustments'!$A$70:$I$86,TRUNC(COLUMN(AH$2)/5)+2,FALSE)*SUMIFS('IEA-MethaneAbatement'!$N:$N,'IEA-MethaneAbatement'!$O:$O,"&lt;"&amp;$B66,'IEA-MethaneAbatement'!$O:$O,"&gt;="&amp;$A66,'IEA-MethaneAbatement'!$M:$M,$B$1,'IEA-MethaneAbatement'!$B:$B,'Country Selector'!$A$2)+VLOOKUP($C$1,'Multipliers and Adjustments'!$A$70:$I$86,TRUNC(COLUMN(AH$2)/5)+2,FALSE)*SUMIFS('IEA-MethaneAbatement'!$N:$N,'IEA-MethaneAbatement'!$O:$O,"&lt;"&amp;$B66,'IEA-MethaneAbatement'!$O:$O,"&gt;="&amp;$A66,'IEA-MethaneAbatement'!$M:$M,$C$1,'IEA-MethaneAbatement'!$B:$B,'Country Selector'!$A$2)+VLOOKUP($D$1,'Multipliers and Adjustments'!$A$70:$I$86,TRUNC(COLUMN(AH$2)/5)+2,FALSE)*SUMIFS('IEA-MethaneAbatement'!$N:$N,'IEA-MethaneAbatement'!$O:$O,"&lt;"&amp;$B66,'IEA-MethaneAbatement'!$O:$O,"&gt;="&amp;$A66,'IEA-MethaneAbatement'!$M:$M,$D$1,'IEA-MethaneAbatement'!$B:$B,'Country Selector'!$A$2)))*(1+INDEX('EPA to IEA Scaling'!$F$8:$AO$8,,MATCH(AH$2,'EPA to IEA Scaling'!$F$1:$AO$1,0)))</f>
        <v>0</v>
      </c>
      <c r="AI66" cm="1">
        <f t="array" ref="AI66">((VLOOKUP($B$1,'Multipliers and Adjustments'!$A$70:$I$86,TRUNC(COLUMN(AI$2)/5)+2,FALSE)*SUMIFS('IEA-MethaneAbatement'!$N:$N,'IEA-MethaneAbatement'!$O:$O,"&lt;"&amp;$B66,'IEA-MethaneAbatement'!$O:$O,"&gt;="&amp;$A66,'IEA-MethaneAbatement'!$M:$M,$B$1,'IEA-MethaneAbatement'!$B:$B,'Country Selector'!$A$2)+VLOOKUP($C$1,'Multipliers and Adjustments'!$A$70:$I$86,TRUNC(COLUMN(AI$2)/5)+2,FALSE)*SUMIFS('IEA-MethaneAbatement'!$N:$N,'IEA-MethaneAbatement'!$O:$O,"&lt;"&amp;$B66,'IEA-MethaneAbatement'!$O:$O,"&gt;="&amp;$A66,'IEA-MethaneAbatement'!$M:$M,$C$1,'IEA-MethaneAbatement'!$B:$B,'Country Selector'!$A$2)+VLOOKUP($D$1,'Multipliers and Adjustments'!$A$70:$I$86,TRUNC(COLUMN(AI$2)/5)+2,FALSE)*SUMIFS('IEA-MethaneAbatement'!$N:$N,'IEA-MethaneAbatement'!$O:$O,"&lt;"&amp;$B66,'IEA-MethaneAbatement'!$O:$O,"&gt;="&amp;$A66,'IEA-MethaneAbatement'!$M:$M,$D$1,'IEA-MethaneAbatement'!$B:$B,'Country Selector'!$A$2)))*(1+INDEX('EPA to IEA Scaling'!$F$8:$AO$8,,MATCH(AI$2,'EPA to IEA Scaling'!$F$1:$AO$1,0)))</f>
        <v>0</v>
      </c>
      <c r="AJ66" cm="1">
        <f t="array" ref="AJ66">((VLOOKUP($B$1,'Multipliers and Adjustments'!$A$70:$I$86,TRUNC(COLUMN(AJ$2)/5)+2,FALSE)*SUMIFS('IEA-MethaneAbatement'!$N:$N,'IEA-MethaneAbatement'!$O:$O,"&lt;"&amp;$B66,'IEA-MethaneAbatement'!$O:$O,"&gt;="&amp;$A66,'IEA-MethaneAbatement'!$M:$M,$B$1,'IEA-MethaneAbatement'!$B:$B,'Country Selector'!$A$2)+VLOOKUP($C$1,'Multipliers and Adjustments'!$A$70:$I$86,TRUNC(COLUMN(AJ$2)/5)+2,FALSE)*SUMIFS('IEA-MethaneAbatement'!$N:$N,'IEA-MethaneAbatement'!$O:$O,"&lt;"&amp;$B66,'IEA-MethaneAbatement'!$O:$O,"&gt;="&amp;$A66,'IEA-MethaneAbatement'!$M:$M,$C$1,'IEA-MethaneAbatement'!$B:$B,'Country Selector'!$A$2)+VLOOKUP($D$1,'Multipliers and Adjustments'!$A$70:$I$86,TRUNC(COLUMN(AJ$2)/5)+2,FALSE)*SUMIFS('IEA-MethaneAbatement'!$N:$N,'IEA-MethaneAbatement'!$O:$O,"&lt;"&amp;$B66,'IEA-MethaneAbatement'!$O:$O,"&gt;="&amp;$A66,'IEA-MethaneAbatement'!$M:$M,$D$1,'IEA-MethaneAbatement'!$B:$B,'Country Selector'!$A$2)))*(1+INDEX('EPA to IEA Scaling'!$F$8:$AO$8,,MATCH(AJ$2,'EPA to IEA Scaling'!$F$1:$AO$1,0)))</f>
        <v>0</v>
      </c>
      <c r="AK66" cm="1">
        <f t="array" ref="AK66">((VLOOKUP($B$1,'Multipliers and Adjustments'!$A$70:$I$86,TRUNC(COLUMN(AK$2)/5)+2,FALSE)*SUMIFS('IEA-MethaneAbatement'!$N:$N,'IEA-MethaneAbatement'!$O:$O,"&lt;"&amp;$B66,'IEA-MethaneAbatement'!$O:$O,"&gt;="&amp;$A66,'IEA-MethaneAbatement'!$M:$M,$B$1,'IEA-MethaneAbatement'!$B:$B,'Country Selector'!$A$2)+VLOOKUP($C$1,'Multipliers and Adjustments'!$A$70:$I$86,TRUNC(COLUMN(AK$2)/5)+2,FALSE)*SUMIFS('IEA-MethaneAbatement'!$N:$N,'IEA-MethaneAbatement'!$O:$O,"&lt;"&amp;$B66,'IEA-MethaneAbatement'!$O:$O,"&gt;="&amp;$A66,'IEA-MethaneAbatement'!$M:$M,$C$1,'IEA-MethaneAbatement'!$B:$B,'Country Selector'!$A$2)+VLOOKUP($D$1,'Multipliers and Adjustments'!$A$70:$I$86,TRUNC(COLUMN(AK$2)/5)+2,FALSE)*SUMIFS('IEA-MethaneAbatement'!$N:$N,'IEA-MethaneAbatement'!$O:$O,"&lt;"&amp;$B66,'IEA-MethaneAbatement'!$O:$O,"&gt;="&amp;$A66,'IEA-MethaneAbatement'!$M:$M,$D$1,'IEA-MethaneAbatement'!$B:$B,'Country Selector'!$A$2)))*(1+INDEX('EPA to IEA Scaling'!$F$8:$AO$8,,MATCH(AK$2,'EPA to IEA Scaling'!$F$1:$AO$1,0)))</f>
        <v>0</v>
      </c>
      <c r="AL66" s="31" cm="1">
        <f t="array" ref="AL66">((VLOOKUP($B$1,'Multipliers and Adjustments'!$A$70:$I$86,TRUNC(COLUMN(AL$2)/5)+2,FALSE)*SUMIFS('IEA-MethaneAbatement'!$N:$N,'IEA-MethaneAbatement'!$O:$O,"&lt;"&amp;$B66,'IEA-MethaneAbatement'!$O:$O,"&gt;="&amp;$A66,'IEA-MethaneAbatement'!$M:$M,$B$1,'IEA-MethaneAbatement'!$B:$B,'Country Selector'!$A$2)+VLOOKUP($C$1,'Multipliers and Adjustments'!$A$70:$I$86,TRUNC(COLUMN(AL$2)/5)+2,FALSE)*SUMIFS('IEA-MethaneAbatement'!$N:$N,'IEA-MethaneAbatement'!$O:$O,"&lt;"&amp;$B66,'IEA-MethaneAbatement'!$O:$O,"&gt;="&amp;$A66,'IEA-MethaneAbatement'!$M:$M,$C$1,'IEA-MethaneAbatement'!$B:$B,'Country Selector'!$A$2)+VLOOKUP($D$1,'Multipliers and Adjustments'!$A$70:$I$86,TRUNC(COLUMN(AL$2)/5)+2,FALSE)*SUMIFS('IEA-MethaneAbatement'!$N:$N,'IEA-MethaneAbatement'!$O:$O,"&lt;"&amp;$B66,'IEA-MethaneAbatement'!$O:$O,"&gt;="&amp;$A66,'IEA-MethaneAbatement'!$M:$M,$D$1,'IEA-MethaneAbatement'!$B:$B,'Country Selector'!$A$2)))*(1+INDEX('EPA to IEA Scaling'!$F$8:$AO$8,,MATCH(AL$2,'EPA to IEA Scaling'!$F$1:$AO$1,0)))</f>
        <v>0</v>
      </c>
    </row>
    <row r="67" spans="1:38" x14ac:dyDescent="0.45">
      <c r="A67" s="12">
        <f t="shared" si="1"/>
        <v>1200</v>
      </c>
      <c r="B67" s="11">
        <f t="shared" si="0"/>
        <v>1250</v>
      </c>
      <c r="C67" s="47" cm="1">
        <f t="array" ref="C67">((VLOOKUP($B$1,'Multipliers and Adjustments'!$A$70:$I$86,TRUNC(COLUMN(C$2)/5)+2,FALSE)*SUMIFS('IEA-MethaneAbatement'!$N:$N,'IEA-MethaneAbatement'!$O:$O,"&lt;"&amp;$B67,'IEA-MethaneAbatement'!$O:$O,"&gt;="&amp;$A67,'IEA-MethaneAbatement'!$M:$M,$B$1,'IEA-MethaneAbatement'!$B:$B,'Country Selector'!$A$2)+VLOOKUP($C$1,'Multipliers and Adjustments'!$A$70:$I$86,TRUNC(COLUMN(C$2)/5)+2,FALSE)*SUMIFS('IEA-MethaneAbatement'!$N:$N,'IEA-MethaneAbatement'!$O:$O,"&lt;"&amp;$B67,'IEA-MethaneAbatement'!$O:$O,"&gt;="&amp;$A67,'IEA-MethaneAbatement'!$M:$M,$C$1,'IEA-MethaneAbatement'!$B:$B,'Country Selector'!$A$2)+VLOOKUP($D$1,'Multipliers and Adjustments'!$A$70:$I$86,TRUNC(COLUMN(C$2)/5)+2,FALSE)*SUMIFS('IEA-MethaneAbatement'!$N:$N,'IEA-MethaneAbatement'!$O:$O,"&lt;"&amp;$B67,'IEA-MethaneAbatement'!$O:$O,"&gt;="&amp;$A67,'IEA-MethaneAbatement'!$M:$M,$D$1,'IEA-MethaneAbatement'!$B:$B,'Country Selector'!$A$2)))*(1+INDEX('EPA to IEA Scaling'!$F$8:$AO$8,,MATCH(C$2,'EPA to IEA Scaling'!$F$1:$AO$1,0)))</f>
        <v>0</v>
      </c>
      <c r="D67" cm="1">
        <f t="array" ref="D67">((VLOOKUP($B$1,'Multipliers and Adjustments'!$A$70:$I$86,TRUNC(COLUMN(D$2)/5)+2,FALSE)*SUMIFS('IEA-MethaneAbatement'!$N:$N,'IEA-MethaneAbatement'!$O:$O,"&lt;"&amp;$B67,'IEA-MethaneAbatement'!$O:$O,"&gt;="&amp;$A67,'IEA-MethaneAbatement'!$M:$M,$B$1,'IEA-MethaneAbatement'!$B:$B,'Country Selector'!$A$2)+VLOOKUP($C$1,'Multipliers and Adjustments'!$A$70:$I$86,TRUNC(COLUMN(D$2)/5)+2,FALSE)*SUMIFS('IEA-MethaneAbatement'!$N:$N,'IEA-MethaneAbatement'!$O:$O,"&lt;"&amp;$B67,'IEA-MethaneAbatement'!$O:$O,"&gt;="&amp;$A67,'IEA-MethaneAbatement'!$M:$M,$C$1,'IEA-MethaneAbatement'!$B:$B,'Country Selector'!$A$2)+VLOOKUP($D$1,'Multipliers and Adjustments'!$A$70:$I$86,TRUNC(COLUMN(D$2)/5)+2,FALSE)*SUMIFS('IEA-MethaneAbatement'!$N:$N,'IEA-MethaneAbatement'!$O:$O,"&lt;"&amp;$B67,'IEA-MethaneAbatement'!$O:$O,"&gt;="&amp;$A67,'IEA-MethaneAbatement'!$M:$M,$D$1,'IEA-MethaneAbatement'!$B:$B,'Country Selector'!$A$2)))*(1+INDEX('EPA to IEA Scaling'!$F$8:$AO$8,,MATCH(D$2,'EPA to IEA Scaling'!$F$1:$AO$1,0)))</f>
        <v>0</v>
      </c>
      <c r="E67" cm="1">
        <f t="array" ref="E67">((VLOOKUP($B$1,'Multipliers and Adjustments'!$A$70:$I$86,TRUNC(COLUMN(E$2)/5)+2,FALSE)*SUMIFS('IEA-MethaneAbatement'!$N:$N,'IEA-MethaneAbatement'!$O:$O,"&lt;"&amp;$B67,'IEA-MethaneAbatement'!$O:$O,"&gt;="&amp;$A67,'IEA-MethaneAbatement'!$M:$M,$B$1,'IEA-MethaneAbatement'!$B:$B,'Country Selector'!$A$2)+VLOOKUP($C$1,'Multipliers and Adjustments'!$A$70:$I$86,TRUNC(COLUMN(E$2)/5)+2,FALSE)*SUMIFS('IEA-MethaneAbatement'!$N:$N,'IEA-MethaneAbatement'!$O:$O,"&lt;"&amp;$B67,'IEA-MethaneAbatement'!$O:$O,"&gt;="&amp;$A67,'IEA-MethaneAbatement'!$M:$M,$C$1,'IEA-MethaneAbatement'!$B:$B,'Country Selector'!$A$2)+VLOOKUP($D$1,'Multipliers and Adjustments'!$A$70:$I$86,TRUNC(COLUMN(E$2)/5)+2,FALSE)*SUMIFS('IEA-MethaneAbatement'!$N:$N,'IEA-MethaneAbatement'!$O:$O,"&lt;"&amp;$B67,'IEA-MethaneAbatement'!$O:$O,"&gt;="&amp;$A67,'IEA-MethaneAbatement'!$M:$M,$D$1,'IEA-MethaneAbatement'!$B:$B,'Country Selector'!$A$2)))*(1+INDEX('EPA to IEA Scaling'!$F$8:$AO$8,,MATCH(E$2,'EPA to IEA Scaling'!$F$1:$AO$1,0)))</f>
        <v>0</v>
      </c>
      <c r="F67" cm="1">
        <f t="array" ref="F67">((VLOOKUP($B$1,'Multipliers and Adjustments'!$A$70:$I$86,TRUNC(COLUMN(F$2)/5)+2,FALSE)*SUMIFS('IEA-MethaneAbatement'!$N:$N,'IEA-MethaneAbatement'!$O:$O,"&lt;"&amp;$B67,'IEA-MethaneAbatement'!$O:$O,"&gt;="&amp;$A67,'IEA-MethaneAbatement'!$M:$M,$B$1,'IEA-MethaneAbatement'!$B:$B,'Country Selector'!$A$2)+VLOOKUP($C$1,'Multipliers and Adjustments'!$A$70:$I$86,TRUNC(COLUMN(F$2)/5)+2,FALSE)*SUMIFS('IEA-MethaneAbatement'!$N:$N,'IEA-MethaneAbatement'!$O:$O,"&lt;"&amp;$B67,'IEA-MethaneAbatement'!$O:$O,"&gt;="&amp;$A67,'IEA-MethaneAbatement'!$M:$M,$C$1,'IEA-MethaneAbatement'!$B:$B,'Country Selector'!$A$2)+VLOOKUP($D$1,'Multipliers and Adjustments'!$A$70:$I$86,TRUNC(COLUMN(F$2)/5)+2,FALSE)*SUMIFS('IEA-MethaneAbatement'!$N:$N,'IEA-MethaneAbatement'!$O:$O,"&lt;"&amp;$B67,'IEA-MethaneAbatement'!$O:$O,"&gt;="&amp;$A67,'IEA-MethaneAbatement'!$M:$M,$D$1,'IEA-MethaneAbatement'!$B:$B,'Country Selector'!$A$2)))*(1+INDEX('EPA to IEA Scaling'!$F$8:$AO$8,,MATCH(F$2,'EPA to IEA Scaling'!$F$1:$AO$1,0)))</f>
        <v>0</v>
      </c>
      <c r="G67" cm="1">
        <f t="array" ref="G67">((VLOOKUP($B$1,'Multipliers and Adjustments'!$A$70:$I$86,TRUNC(COLUMN(G$2)/5)+2,FALSE)*SUMIFS('IEA-MethaneAbatement'!$N:$N,'IEA-MethaneAbatement'!$O:$O,"&lt;"&amp;$B67,'IEA-MethaneAbatement'!$O:$O,"&gt;="&amp;$A67,'IEA-MethaneAbatement'!$M:$M,$B$1,'IEA-MethaneAbatement'!$B:$B,'Country Selector'!$A$2)+VLOOKUP($C$1,'Multipliers and Adjustments'!$A$70:$I$86,TRUNC(COLUMN(G$2)/5)+2,FALSE)*SUMIFS('IEA-MethaneAbatement'!$N:$N,'IEA-MethaneAbatement'!$O:$O,"&lt;"&amp;$B67,'IEA-MethaneAbatement'!$O:$O,"&gt;="&amp;$A67,'IEA-MethaneAbatement'!$M:$M,$C$1,'IEA-MethaneAbatement'!$B:$B,'Country Selector'!$A$2)+VLOOKUP($D$1,'Multipliers and Adjustments'!$A$70:$I$86,TRUNC(COLUMN(G$2)/5)+2,FALSE)*SUMIFS('IEA-MethaneAbatement'!$N:$N,'IEA-MethaneAbatement'!$O:$O,"&lt;"&amp;$B67,'IEA-MethaneAbatement'!$O:$O,"&gt;="&amp;$A67,'IEA-MethaneAbatement'!$M:$M,$D$1,'IEA-MethaneAbatement'!$B:$B,'Country Selector'!$A$2)))*(1+INDEX('EPA to IEA Scaling'!$F$8:$AO$8,,MATCH(G$2,'EPA to IEA Scaling'!$F$1:$AO$1,0)))</f>
        <v>0</v>
      </c>
      <c r="H67" s="31" cm="1">
        <f t="array" ref="H67">((VLOOKUP($B$1,'Multipliers and Adjustments'!$A$70:$I$86,TRUNC(COLUMN(H$2)/5)+2,FALSE)*SUMIFS('IEA-MethaneAbatement'!$N:$N,'IEA-MethaneAbatement'!$O:$O,"&lt;"&amp;$B67,'IEA-MethaneAbatement'!$O:$O,"&gt;="&amp;$A67,'IEA-MethaneAbatement'!$M:$M,$B$1,'IEA-MethaneAbatement'!$B:$B,'Country Selector'!$A$2)+VLOOKUP($C$1,'Multipliers and Adjustments'!$A$70:$I$86,TRUNC(COLUMN(H$2)/5)+2,FALSE)*SUMIFS('IEA-MethaneAbatement'!$N:$N,'IEA-MethaneAbatement'!$O:$O,"&lt;"&amp;$B67,'IEA-MethaneAbatement'!$O:$O,"&gt;="&amp;$A67,'IEA-MethaneAbatement'!$M:$M,$C$1,'IEA-MethaneAbatement'!$B:$B,'Country Selector'!$A$2)+VLOOKUP($D$1,'Multipliers and Adjustments'!$A$70:$I$86,TRUNC(COLUMN(H$2)/5)+2,FALSE)*SUMIFS('IEA-MethaneAbatement'!$N:$N,'IEA-MethaneAbatement'!$O:$O,"&lt;"&amp;$B67,'IEA-MethaneAbatement'!$O:$O,"&gt;="&amp;$A67,'IEA-MethaneAbatement'!$M:$M,$D$1,'IEA-MethaneAbatement'!$B:$B,'Country Selector'!$A$2)))*(1+INDEX('EPA to IEA Scaling'!$F$8:$AO$8,,MATCH(H$2,'EPA to IEA Scaling'!$F$1:$AO$1,0)))</f>
        <v>0</v>
      </c>
      <c r="I67" cm="1">
        <f t="array" ref="I67">((VLOOKUP($B$1,'Multipliers and Adjustments'!$A$70:$I$86,TRUNC(COLUMN(I$2)/5)+2,FALSE)*SUMIFS('IEA-MethaneAbatement'!$N:$N,'IEA-MethaneAbatement'!$O:$O,"&lt;"&amp;$B67,'IEA-MethaneAbatement'!$O:$O,"&gt;="&amp;$A67,'IEA-MethaneAbatement'!$M:$M,$B$1,'IEA-MethaneAbatement'!$B:$B,'Country Selector'!$A$2)+VLOOKUP($C$1,'Multipliers and Adjustments'!$A$70:$I$86,TRUNC(COLUMN(I$2)/5)+2,FALSE)*SUMIFS('IEA-MethaneAbatement'!$N:$N,'IEA-MethaneAbatement'!$O:$O,"&lt;"&amp;$B67,'IEA-MethaneAbatement'!$O:$O,"&gt;="&amp;$A67,'IEA-MethaneAbatement'!$M:$M,$C$1,'IEA-MethaneAbatement'!$B:$B,'Country Selector'!$A$2)+VLOOKUP($D$1,'Multipliers and Adjustments'!$A$70:$I$86,TRUNC(COLUMN(I$2)/5)+2,FALSE)*SUMIFS('IEA-MethaneAbatement'!$N:$N,'IEA-MethaneAbatement'!$O:$O,"&lt;"&amp;$B67,'IEA-MethaneAbatement'!$O:$O,"&gt;="&amp;$A67,'IEA-MethaneAbatement'!$M:$M,$D$1,'IEA-MethaneAbatement'!$B:$B,'Country Selector'!$A$2)))*(1+INDEX('EPA to IEA Scaling'!$F$8:$AO$8,,MATCH(I$2,'EPA to IEA Scaling'!$F$1:$AO$1,0)))</f>
        <v>0</v>
      </c>
      <c r="J67" cm="1">
        <f t="array" ref="J67">((VLOOKUP($B$1,'Multipliers and Adjustments'!$A$70:$I$86,TRUNC(COLUMN(J$2)/5)+2,FALSE)*SUMIFS('IEA-MethaneAbatement'!$N:$N,'IEA-MethaneAbatement'!$O:$O,"&lt;"&amp;$B67,'IEA-MethaneAbatement'!$O:$O,"&gt;="&amp;$A67,'IEA-MethaneAbatement'!$M:$M,$B$1,'IEA-MethaneAbatement'!$B:$B,'Country Selector'!$A$2)+VLOOKUP($C$1,'Multipliers and Adjustments'!$A$70:$I$86,TRUNC(COLUMN(J$2)/5)+2,FALSE)*SUMIFS('IEA-MethaneAbatement'!$N:$N,'IEA-MethaneAbatement'!$O:$O,"&lt;"&amp;$B67,'IEA-MethaneAbatement'!$O:$O,"&gt;="&amp;$A67,'IEA-MethaneAbatement'!$M:$M,$C$1,'IEA-MethaneAbatement'!$B:$B,'Country Selector'!$A$2)+VLOOKUP($D$1,'Multipliers and Adjustments'!$A$70:$I$86,TRUNC(COLUMN(J$2)/5)+2,FALSE)*SUMIFS('IEA-MethaneAbatement'!$N:$N,'IEA-MethaneAbatement'!$O:$O,"&lt;"&amp;$B67,'IEA-MethaneAbatement'!$O:$O,"&gt;="&amp;$A67,'IEA-MethaneAbatement'!$M:$M,$D$1,'IEA-MethaneAbatement'!$B:$B,'Country Selector'!$A$2)))*(1+INDEX('EPA to IEA Scaling'!$F$8:$AO$8,,MATCH(J$2,'EPA to IEA Scaling'!$F$1:$AO$1,0)))</f>
        <v>0</v>
      </c>
      <c r="K67" cm="1">
        <f t="array" ref="K67">((VLOOKUP($B$1,'Multipliers and Adjustments'!$A$70:$I$86,TRUNC(COLUMN(K$2)/5)+2,FALSE)*SUMIFS('IEA-MethaneAbatement'!$N:$N,'IEA-MethaneAbatement'!$O:$O,"&lt;"&amp;$B67,'IEA-MethaneAbatement'!$O:$O,"&gt;="&amp;$A67,'IEA-MethaneAbatement'!$M:$M,$B$1,'IEA-MethaneAbatement'!$B:$B,'Country Selector'!$A$2)+VLOOKUP($C$1,'Multipliers and Adjustments'!$A$70:$I$86,TRUNC(COLUMN(K$2)/5)+2,FALSE)*SUMIFS('IEA-MethaneAbatement'!$N:$N,'IEA-MethaneAbatement'!$O:$O,"&lt;"&amp;$B67,'IEA-MethaneAbatement'!$O:$O,"&gt;="&amp;$A67,'IEA-MethaneAbatement'!$M:$M,$C$1,'IEA-MethaneAbatement'!$B:$B,'Country Selector'!$A$2)+VLOOKUP($D$1,'Multipliers and Adjustments'!$A$70:$I$86,TRUNC(COLUMN(K$2)/5)+2,FALSE)*SUMIFS('IEA-MethaneAbatement'!$N:$N,'IEA-MethaneAbatement'!$O:$O,"&lt;"&amp;$B67,'IEA-MethaneAbatement'!$O:$O,"&gt;="&amp;$A67,'IEA-MethaneAbatement'!$M:$M,$D$1,'IEA-MethaneAbatement'!$B:$B,'Country Selector'!$A$2)))*(1+INDEX('EPA to IEA Scaling'!$F$8:$AO$8,,MATCH(K$2,'EPA to IEA Scaling'!$F$1:$AO$1,0)))</f>
        <v>0</v>
      </c>
      <c r="L67" cm="1">
        <f t="array" ref="L67">((VLOOKUP($B$1,'Multipliers and Adjustments'!$A$70:$I$86,TRUNC(COLUMN(L$2)/5)+2,FALSE)*SUMIFS('IEA-MethaneAbatement'!$N:$N,'IEA-MethaneAbatement'!$O:$O,"&lt;"&amp;$B67,'IEA-MethaneAbatement'!$O:$O,"&gt;="&amp;$A67,'IEA-MethaneAbatement'!$M:$M,$B$1,'IEA-MethaneAbatement'!$B:$B,'Country Selector'!$A$2)+VLOOKUP($C$1,'Multipliers and Adjustments'!$A$70:$I$86,TRUNC(COLUMN(L$2)/5)+2,FALSE)*SUMIFS('IEA-MethaneAbatement'!$N:$N,'IEA-MethaneAbatement'!$O:$O,"&lt;"&amp;$B67,'IEA-MethaneAbatement'!$O:$O,"&gt;="&amp;$A67,'IEA-MethaneAbatement'!$M:$M,$C$1,'IEA-MethaneAbatement'!$B:$B,'Country Selector'!$A$2)+VLOOKUP($D$1,'Multipliers and Adjustments'!$A$70:$I$86,TRUNC(COLUMN(L$2)/5)+2,FALSE)*SUMIFS('IEA-MethaneAbatement'!$N:$N,'IEA-MethaneAbatement'!$O:$O,"&lt;"&amp;$B67,'IEA-MethaneAbatement'!$O:$O,"&gt;="&amp;$A67,'IEA-MethaneAbatement'!$M:$M,$D$1,'IEA-MethaneAbatement'!$B:$B,'Country Selector'!$A$2)))*(1+INDEX('EPA to IEA Scaling'!$F$8:$AO$8,,MATCH(L$2,'EPA to IEA Scaling'!$F$1:$AO$1,0)))</f>
        <v>0</v>
      </c>
      <c r="M67" s="31" cm="1">
        <f t="array" ref="M67">((VLOOKUP($B$1,'Multipliers and Adjustments'!$A$70:$I$86,TRUNC(COLUMN(M$2)/5)+2,FALSE)*SUMIFS('IEA-MethaneAbatement'!$N:$N,'IEA-MethaneAbatement'!$O:$O,"&lt;"&amp;$B67,'IEA-MethaneAbatement'!$O:$O,"&gt;="&amp;$A67,'IEA-MethaneAbatement'!$M:$M,$B$1,'IEA-MethaneAbatement'!$B:$B,'Country Selector'!$A$2)+VLOOKUP($C$1,'Multipliers and Adjustments'!$A$70:$I$86,TRUNC(COLUMN(M$2)/5)+2,FALSE)*SUMIFS('IEA-MethaneAbatement'!$N:$N,'IEA-MethaneAbatement'!$O:$O,"&lt;"&amp;$B67,'IEA-MethaneAbatement'!$O:$O,"&gt;="&amp;$A67,'IEA-MethaneAbatement'!$M:$M,$C$1,'IEA-MethaneAbatement'!$B:$B,'Country Selector'!$A$2)+VLOOKUP($D$1,'Multipliers and Adjustments'!$A$70:$I$86,TRUNC(COLUMN(M$2)/5)+2,FALSE)*SUMIFS('IEA-MethaneAbatement'!$N:$N,'IEA-MethaneAbatement'!$O:$O,"&lt;"&amp;$B67,'IEA-MethaneAbatement'!$O:$O,"&gt;="&amp;$A67,'IEA-MethaneAbatement'!$M:$M,$D$1,'IEA-MethaneAbatement'!$B:$B,'Country Selector'!$A$2)))*(1+INDEX('EPA to IEA Scaling'!$F$8:$AO$8,,MATCH(M$2,'EPA to IEA Scaling'!$F$1:$AO$1,0)))</f>
        <v>0</v>
      </c>
      <c r="N67" cm="1">
        <f t="array" ref="N67">((VLOOKUP($B$1,'Multipliers and Adjustments'!$A$70:$I$86,TRUNC(COLUMN(N$2)/5)+2,FALSE)*SUMIFS('IEA-MethaneAbatement'!$N:$N,'IEA-MethaneAbatement'!$O:$O,"&lt;"&amp;$B67,'IEA-MethaneAbatement'!$O:$O,"&gt;="&amp;$A67,'IEA-MethaneAbatement'!$M:$M,$B$1,'IEA-MethaneAbatement'!$B:$B,'Country Selector'!$A$2)+VLOOKUP($C$1,'Multipliers and Adjustments'!$A$70:$I$86,TRUNC(COLUMN(N$2)/5)+2,FALSE)*SUMIFS('IEA-MethaneAbatement'!$N:$N,'IEA-MethaneAbatement'!$O:$O,"&lt;"&amp;$B67,'IEA-MethaneAbatement'!$O:$O,"&gt;="&amp;$A67,'IEA-MethaneAbatement'!$M:$M,$C$1,'IEA-MethaneAbatement'!$B:$B,'Country Selector'!$A$2)+VLOOKUP($D$1,'Multipliers and Adjustments'!$A$70:$I$86,TRUNC(COLUMN(N$2)/5)+2,FALSE)*SUMIFS('IEA-MethaneAbatement'!$N:$N,'IEA-MethaneAbatement'!$O:$O,"&lt;"&amp;$B67,'IEA-MethaneAbatement'!$O:$O,"&gt;="&amp;$A67,'IEA-MethaneAbatement'!$M:$M,$D$1,'IEA-MethaneAbatement'!$B:$B,'Country Selector'!$A$2)))*(1+INDEX('EPA to IEA Scaling'!$F$8:$AO$8,,MATCH(N$2,'EPA to IEA Scaling'!$F$1:$AO$1,0)))</f>
        <v>0</v>
      </c>
      <c r="O67" cm="1">
        <f t="array" ref="O67">((VLOOKUP($B$1,'Multipliers and Adjustments'!$A$70:$I$86,TRUNC(COLUMN(O$2)/5)+2,FALSE)*SUMIFS('IEA-MethaneAbatement'!$N:$N,'IEA-MethaneAbatement'!$O:$O,"&lt;"&amp;$B67,'IEA-MethaneAbatement'!$O:$O,"&gt;="&amp;$A67,'IEA-MethaneAbatement'!$M:$M,$B$1,'IEA-MethaneAbatement'!$B:$B,'Country Selector'!$A$2)+VLOOKUP($C$1,'Multipliers and Adjustments'!$A$70:$I$86,TRUNC(COLUMN(O$2)/5)+2,FALSE)*SUMIFS('IEA-MethaneAbatement'!$N:$N,'IEA-MethaneAbatement'!$O:$O,"&lt;"&amp;$B67,'IEA-MethaneAbatement'!$O:$O,"&gt;="&amp;$A67,'IEA-MethaneAbatement'!$M:$M,$C$1,'IEA-MethaneAbatement'!$B:$B,'Country Selector'!$A$2)+VLOOKUP($D$1,'Multipliers and Adjustments'!$A$70:$I$86,TRUNC(COLUMN(O$2)/5)+2,FALSE)*SUMIFS('IEA-MethaneAbatement'!$N:$N,'IEA-MethaneAbatement'!$O:$O,"&lt;"&amp;$B67,'IEA-MethaneAbatement'!$O:$O,"&gt;="&amp;$A67,'IEA-MethaneAbatement'!$M:$M,$D$1,'IEA-MethaneAbatement'!$B:$B,'Country Selector'!$A$2)))*(1+INDEX('EPA to IEA Scaling'!$F$8:$AO$8,,MATCH(O$2,'EPA to IEA Scaling'!$F$1:$AO$1,0)))</f>
        <v>0</v>
      </c>
      <c r="P67" cm="1">
        <f t="array" ref="P67">((VLOOKUP($B$1,'Multipliers and Adjustments'!$A$70:$I$86,TRUNC(COLUMN(P$2)/5)+2,FALSE)*SUMIFS('IEA-MethaneAbatement'!$N:$N,'IEA-MethaneAbatement'!$O:$O,"&lt;"&amp;$B67,'IEA-MethaneAbatement'!$O:$O,"&gt;="&amp;$A67,'IEA-MethaneAbatement'!$M:$M,$B$1,'IEA-MethaneAbatement'!$B:$B,'Country Selector'!$A$2)+VLOOKUP($C$1,'Multipliers and Adjustments'!$A$70:$I$86,TRUNC(COLUMN(P$2)/5)+2,FALSE)*SUMIFS('IEA-MethaneAbatement'!$N:$N,'IEA-MethaneAbatement'!$O:$O,"&lt;"&amp;$B67,'IEA-MethaneAbatement'!$O:$O,"&gt;="&amp;$A67,'IEA-MethaneAbatement'!$M:$M,$C$1,'IEA-MethaneAbatement'!$B:$B,'Country Selector'!$A$2)+VLOOKUP($D$1,'Multipliers and Adjustments'!$A$70:$I$86,TRUNC(COLUMN(P$2)/5)+2,FALSE)*SUMIFS('IEA-MethaneAbatement'!$N:$N,'IEA-MethaneAbatement'!$O:$O,"&lt;"&amp;$B67,'IEA-MethaneAbatement'!$O:$O,"&gt;="&amp;$A67,'IEA-MethaneAbatement'!$M:$M,$D$1,'IEA-MethaneAbatement'!$B:$B,'Country Selector'!$A$2)))*(1+INDEX('EPA to IEA Scaling'!$F$8:$AO$8,,MATCH(P$2,'EPA to IEA Scaling'!$F$1:$AO$1,0)))</f>
        <v>0</v>
      </c>
      <c r="Q67" cm="1">
        <f t="array" ref="Q67">((VLOOKUP($B$1,'Multipliers and Adjustments'!$A$70:$I$86,TRUNC(COLUMN(Q$2)/5)+2,FALSE)*SUMIFS('IEA-MethaneAbatement'!$N:$N,'IEA-MethaneAbatement'!$O:$O,"&lt;"&amp;$B67,'IEA-MethaneAbatement'!$O:$O,"&gt;="&amp;$A67,'IEA-MethaneAbatement'!$M:$M,$B$1,'IEA-MethaneAbatement'!$B:$B,'Country Selector'!$A$2)+VLOOKUP($C$1,'Multipliers and Adjustments'!$A$70:$I$86,TRUNC(COLUMN(Q$2)/5)+2,FALSE)*SUMIFS('IEA-MethaneAbatement'!$N:$N,'IEA-MethaneAbatement'!$O:$O,"&lt;"&amp;$B67,'IEA-MethaneAbatement'!$O:$O,"&gt;="&amp;$A67,'IEA-MethaneAbatement'!$M:$M,$C$1,'IEA-MethaneAbatement'!$B:$B,'Country Selector'!$A$2)+VLOOKUP($D$1,'Multipliers and Adjustments'!$A$70:$I$86,TRUNC(COLUMN(Q$2)/5)+2,FALSE)*SUMIFS('IEA-MethaneAbatement'!$N:$N,'IEA-MethaneAbatement'!$O:$O,"&lt;"&amp;$B67,'IEA-MethaneAbatement'!$O:$O,"&gt;="&amp;$A67,'IEA-MethaneAbatement'!$M:$M,$D$1,'IEA-MethaneAbatement'!$B:$B,'Country Selector'!$A$2)))*(1+INDEX('EPA to IEA Scaling'!$F$8:$AO$8,,MATCH(Q$2,'EPA to IEA Scaling'!$F$1:$AO$1,0)))</f>
        <v>0</v>
      </c>
      <c r="R67" s="31" cm="1">
        <f t="array" ref="R67">((VLOOKUP($B$1,'Multipliers and Adjustments'!$A$70:$I$86,TRUNC(COLUMN(R$2)/5)+2,FALSE)*SUMIFS('IEA-MethaneAbatement'!$N:$N,'IEA-MethaneAbatement'!$O:$O,"&lt;"&amp;$B67,'IEA-MethaneAbatement'!$O:$O,"&gt;="&amp;$A67,'IEA-MethaneAbatement'!$M:$M,$B$1,'IEA-MethaneAbatement'!$B:$B,'Country Selector'!$A$2)+VLOOKUP($C$1,'Multipliers and Adjustments'!$A$70:$I$86,TRUNC(COLUMN(R$2)/5)+2,FALSE)*SUMIFS('IEA-MethaneAbatement'!$N:$N,'IEA-MethaneAbatement'!$O:$O,"&lt;"&amp;$B67,'IEA-MethaneAbatement'!$O:$O,"&gt;="&amp;$A67,'IEA-MethaneAbatement'!$M:$M,$C$1,'IEA-MethaneAbatement'!$B:$B,'Country Selector'!$A$2)+VLOOKUP($D$1,'Multipliers and Adjustments'!$A$70:$I$86,TRUNC(COLUMN(R$2)/5)+2,FALSE)*SUMIFS('IEA-MethaneAbatement'!$N:$N,'IEA-MethaneAbatement'!$O:$O,"&lt;"&amp;$B67,'IEA-MethaneAbatement'!$O:$O,"&gt;="&amp;$A67,'IEA-MethaneAbatement'!$M:$M,$D$1,'IEA-MethaneAbatement'!$B:$B,'Country Selector'!$A$2)))*(1+INDEX('EPA to IEA Scaling'!$F$8:$AO$8,,MATCH(R$2,'EPA to IEA Scaling'!$F$1:$AO$1,0)))</f>
        <v>0</v>
      </c>
      <c r="S67" cm="1">
        <f t="array" ref="S67">((VLOOKUP($B$1,'Multipliers and Adjustments'!$A$70:$I$86,TRUNC(COLUMN(S$2)/5)+2,FALSE)*SUMIFS('IEA-MethaneAbatement'!$N:$N,'IEA-MethaneAbatement'!$O:$O,"&lt;"&amp;$B67,'IEA-MethaneAbatement'!$O:$O,"&gt;="&amp;$A67,'IEA-MethaneAbatement'!$M:$M,$B$1,'IEA-MethaneAbatement'!$B:$B,'Country Selector'!$A$2)+VLOOKUP($C$1,'Multipliers and Adjustments'!$A$70:$I$86,TRUNC(COLUMN(S$2)/5)+2,FALSE)*SUMIFS('IEA-MethaneAbatement'!$N:$N,'IEA-MethaneAbatement'!$O:$O,"&lt;"&amp;$B67,'IEA-MethaneAbatement'!$O:$O,"&gt;="&amp;$A67,'IEA-MethaneAbatement'!$M:$M,$C$1,'IEA-MethaneAbatement'!$B:$B,'Country Selector'!$A$2)+VLOOKUP($D$1,'Multipliers and Adjustments'!$A$70:$I$86,TRUNC(COLUMN(S$2)/5)+2,FALSE)*SUMIFS('IEA-MethaneAbatement'!$N:$N,'IEA-MethaneAbatement'!$O:$O,"&lt;"&amp;$B67,'IEA-MethaneAbatement'!$O:$O,"&gt;="&amp;$A67,'IEA-MethaneAbatement'!$M:$M,$D$1,'IEA-MethaneAbatement'!$B:$B,'Country Selector'!$A$2)))*(1+INDEX('EPA to IEA Scaling'!$F$8:$AO$8,,MATCH(S$2,'EPA to IEA Scaling'!$F$1:$AO$1,0)))</f>
        <v>0</v>
      </c>
      <c r="T67" cm="1">
        <f t="array" ref="T67">((VLOOKUP($B$1,'Multipliers and Adjustments'!$A$70:$I$86,TRUNC(COLUMN(T$2)/5)+2,FALSE)*SUMIFS('IEA-MethaneAbatement'!$N:$N,'IEA-MethaneAbatement'!$O:$O,"&lt;"&amp;$B67,'IEA-MethaneAbatement'!$O:$O,"&gt;="&amp;$A67,'IEA-MethaneAbatement'!$M:$M,$B$1,'IEA-MethaneAbatement'!$B:$B,'Country Selector'!$A$2)+VLOOKUP($C$1,'Multipliers and Adjustments'!$A$70:$I$86,TRUNC(COLUMN(T$2)/5)+2,FALSE)*SUMIFS('IEA-MethaneAbatement'!$N:$N,'IEA-MethaneAbatement'!$O:$O,"&lt;"&amp;$B67,'IEA-MethaneAbatement'!$O:$O,"&gt;="&amp;$A67,'IEA-MethaneAbatement'!$M:$M,$C$1,'IEA-MethaneAbatement'!$B:$B,'Country Selector'!$A$2)+VLOOKUP($D$1,'Multipliers and Adjustments'!$A$70:$I$86,TRUNC(COLUMN(T$2)/5)+2,FALSE)*SUMIFS('IEA-MethaneAbatement'!$N:$N,'IEA-MethaneAbatement'!$O:$O,"&lt;"&amp;$B67,'IEA-MethaneAbatement'!$O:$O,"&gt;="&amp;$A67,'IEA-MethaneAbatement'!$M:$M,$D$1,'IEA-MethaneAbatement'!$B:$B,'Country Selector'!$A$2)))*(1+INDEX('EPA to IEA Scaling'!$F$8:$AO$8,,MATCH(T$2,'EPA to IEA Scaling'!$F$1:$AO$1,0)))</f>
        <v>0</v>
      </c>
      <c r="U67" cm="1">
        <f t="array" ref="U67">((VLOOKUP($B$1,'Multipliers and Adjustments'!$A$70:$I$86,TRUNC(COLUMN(U$2)/5)+2,FALSE)*SUMIFS('IEA-MethaneAbatement'!$N:$N,'IEA-MethaneAbatement'!$O:$O,"&lt;"&amp;$B67,'IEA-MethaneAbatement'!$O:$O,"&gt;="&amp;$A67,'IEA-MethaneAbatement'!$M:$M,$B$1,'IEA-MethaneAbatement'!$B:$B,'Country Selector'!$A$2)+VLOOKUP($C$1,'Multipliers and Adjustments'!$A$70:$I$86,TRUNC(COLUMN(U$2)/5)+2,FALSE)*SUMIFS('IEA-MethaneAbatement'!$N:$N,'IEA-MethaneAbatement'!$O:$O,"&lt;"&amp;$B67,'IEA-MethaneAbatement'!$O:$O,"&gt;="&amp;$A67,'IEA-MethaneAbatement'!$M:$M,$C$1,'IEA-MethaneAbatement'!$B:$B,'Country Selector'!$A$2)+VLOOKUP($D$1,'Multipliers and Adjustments'!$A$70:$I$86,TRUNC(COLUMN(U$2)/5)+2,FALSE)*SUMIFS('IEA-MethaneAbatement'!$N:$N,'IEA-MethaneAbatement'!$O:$O,"&lt;"&amp;$B67,'IEA-MethaneAbatement'!$O:$O,"&gt;="&amp;$A67,'IEA-MethaneAbatement'!$M:$M,$D$1,'IEA-MethaneAbatement'!$B:$B,'Country Selector'!$A$2)))*(1+INDEX('EPA to IEA Scaling'!$F$8:$AO$8,,MATCH(U$2,'EPA to IEA Scaling'!$F$1:$AO$1,0)))</f>
        <v>0</v>
      </c>
      <c r="V67" cm="1">
        <f t="array" ref="V67">((VLOOKUP($B$1,'Multipliers and Adjustments'!$A$70:$I$86,TRUNC(COLUMN(V$2)/5)+2,FALSE)*SUMIFS('IEA-MethaneAbatement'!$N:$N,'IEA-MethaneAbatement'!$O:$O,"&lt;"&amp;$B67,'IEA-MethaneAbatement'!$O:$O,"&gt;="&amp;$A67,'IEA-MethaneAbatement'!$M:$M,$B$1,'IEA-MethaneAbatement'!$B:$B,'Country Selector'!$A$2)+VLOOKUP($C$1,'Multipliers and Adjustments'!$A$70:$I$86,TRUNC(COLUMN(V$2)/5)+2,FALSE)*SUMIFS('IEA-MethaneAbatement'!$N:$N,'IEA-MethaneAbatement'!$O:$O,"&lt;"&amp;$B67,'IEA-MethaneAbatement'!$O:$O,"&gt;="&amp;$A67,'IEA-MethaneAbatement'!$M:$M,$C$1,'IEA-MethaneAbatement'!$B:$B,'Country Selector'!$A$2)+VLOOKUP($D$1,'Multipliers and Adjustments'!$A$70:$I$86,TRUNC(COLUMN(V$2)/5)+2,FALSE)*SUMIFS('IEA-MethaneAbatement'!$N:$N,'IEA-MethaneAbatement'!$O:$O,"&lt;"&amp;$B67,'IEA-MethaneAbatement'!$O:$O,"&gt;="&amp;$A67,'IEA-MethaneAbatement'!$M:$M,$D$1,'IEA-MethaneAbatement'!$B:$B,'Country Selector'!$A$2)))*(1+INDEX('EPA to IEA Scaling'!$F$8:$AO$8,,MATCH(V$2,'EPA to IEA Scaling'!$F$1:$AO$1,0)))</f>
        <v>0</v>
      </c>
      <c r="W67" s="31" cm="1">
        <f t="array" ref="W67">((VLOOKUP($B$1,'Multipliers and Adjustments'!$A$70:$I$86,TRUNC(COLUMN(W$2)/5)+2,FALSE)*SUMIFS('IEA-MethaneAbatement'!$N:$N,'IEA-MethaneAbatement'!$O:$O,"&lt;"&amp;$B67,'IEA-MethaneAbatement'!$O:$O,"&gt;="&amp;$A67,'IEA-MethaneAbatement'!$M:$M,$B$1,'IEA-MethaneAbatement'!$B:$B,'Country Selector'!$A$2)+VLOOKUP($C$1,'Multipliers and Adjustments'!$A$70:$I$86,TRUNC(COLUMN(W$2)/5)+2,FALSE)*SUMIFS('IEA-MethaneAbatement'!$N:$N,'IEA-MethaneAbatement'!$O:$O,"&lt;"&amp;$B67,'IEA-MethaneAbatement'!$O:$O,"&gt;="&amp;$A67,'IEA-MethaneAbatement'!$M:$M,$C$1,'IEA-MethaneAbatement'!$B:$B,'Country Selector'!$A$2)+VLOOKUP($D$1,'Multipliers and Adjustments'!$A$70:$I$86,TRUNC(COLUMN(W$2)/5)+2,FALSE)*SUMIFS('IEA-MethaneAbatement'!$N:$N,'IEA-MethaneAbatement'!$O:$O,"&lt;"&amp;$B67,'IEA-MethaneAbatement'!$O:$O,"&gt;="&amp;$A67,'IEA-MethaneAbatement'!$M:$M,$D$1,'IEA-MethaneAbatement'!$B:$B,'Country Selector'!$A$2)))*(1+INDEX('EPA to IEA Scaling'!$F$8:$AO$8,,MATCH(W$2,'EPA to IEA Scaling'!$F$1:$AO$1,0)))</f>
        <v>0</v>
      </c>
      <c r="X67" cm="1">
        <f t="array" ref="X67">((VLOOKUP($B$1,'Multipliers and Adjustments'!$A$70:$I$86,TRUNC(COLUMN(X$2)/5)+2,FALSE)*SUMIFS('IEA-MethaneAbatement'!$N:$N,'IEA-MethaneAbatement'!$O:$O,"&lt;"&amp;$B67,'IEA-MethaneAbatement'!$O:$O,"&gt;="&amp;$A67,'IEA-MethaneAbatement'!$M:$M,$B$1,'IEA-MethaneAbatement'!$B:$B,'Country Selector'!$A$2)+VLOOKUP($C$1,'Multipliers and Adjustments'!$A$70:$I$86,TRUNC(COLUMN(X$2)/5)+2,FALSE)*SUMIFS('IEA-MethaneAbatement'!$N:$N,'IEA-MethaneAbatement'!$O:$O,"&lt;"&amp;$B67,'IEA-MethaneAbatement'!$O:$O,"&gt;="&amp;$A67,'IEA-MethaneAbatement'!$M:$M,$C$1,'IEA-MethaneAbatement'!$B:$B,'Country Selector'!$A$2)+VLOOKUP($D$1,'Multipliers and Adjustments'!$A$70:$I$86,TRUNC(COLUMN(X$2)/5)+2,FALSE)*SUMIFS('IEA-MethaneAbatement'!$N:$N,'IEA-MethaneAbatement'!$O:$O,"&lt;"&amp;$B67,'IEA-MethaneAbatement'!$O:$O,"&gt;="&amp;$A67,'IEA-MethaneAbatement'!$M:$M,$D$1,'IEA-MethaneAbatement'!$B:$B,'Country Selector'!$A$2)))*(1+INDEX('EPA to IEA Scaling'!$F$8:$AO$8,,MATCH(X$2,'EPA to IEA Scaling'!$F$1:$AO$1,0)))</f>
        <v>0</v>
      </c>
      <c r="Y67" cm="1">
        <f t="array" ref="Y67">((VLOOKUP($B$1,'Multipliers and Adjustments'!$A$70:$I$86,TRUNC(COLUMN(Y$2)/5)+2,FALSE)*SUMIFS('IEA-MethaneAbatement'!$N:$N,'IEA-MethaneAbatement'!$O:$O,"&lt;"&amp;$B67,'IEA-MethaneAbatement'!$O:$O,"&gt;="&amp;$A67,'IEA-MethaneAbatement'!$M:$M,$B$1,'IEA-MethaneAbatement'!$B:$B,'Country Selector'!$A$2)+VLOOKUP($C$1,'Multipliers and Adjustments'!$A$70:$I$86,TRUNC(COLUMN(Y$2)/5)+2,FALSE)*SUMIFS('IEA-MethaneAbatement'!$N:$N,'IEA-MethaneAbatement'!$O:$O,"&lt;"&amp;$B67,'IEA-MethaneAbatement'!$O:$O,"&gt;="&amp;$A67,'IEA-MethaneAbatement'!$M:$M,$C$1,'IEA-MethaneAbatement'!$B:$B,'Country Selector'!$A$2)+VLOOKUP($D$1,'Multipliers and Adjustments'!$A$70:$I$86,TRUNC(COLUMN(Y$2)/5)+2,FALSE)*SUMIFS('IEA-MethaneAbatement'!$N:$N,'IEA-MethaneAbatement'!$O:$O,"&lt;"&amp;$B67,'IEA-MethaneAbatement'!$O:$O,"&gt;="&amp;$A67,'IEA-MethaneAbatement'!$M:$M,$D$1,'IEA-MethaneAbatement'!$B:$B,'Country Selector'!$A$2)))*(1+INDEX('EPA to IEA Scaling'!$F$8:$AO$8,,MATCH(Y$2,'EPA to IEA Scaling'!$F$1:$AO$1,0)))</f>
        <v>0</v>
      </c>
      <c r="Z67" cm="1">
        <f t="array" ref="Z67">((VLOOKUP($B$1,'Multipliers and Adjustments'!$A$70:$I$86,TRUNC(COLUMN(Z$2)/5)+2,FALSE)*SUMIFS('IEA-MethaneAbatement'!$N:$N,'IEA-MethaneAbatement'!$O:$O,"&lt;"&amp;$B67,'IEA-MethaneAbatement'!$O:$O,"&gt;="&amp;$A67,'IEA-MethaneAbatement'!$M:$M,$B$1,'IEA-MethaneAbatement'!$B:$B,'Country Selector'!$A$2)+VLOOKUP($C$1,'Multipliers and Adjustments'!$A$70:$I$86,TRUNC(COLUMN(Z$2)/5)+2,FALSE)*SUMIFS('IEA-MethaneAbatement'!$N:$N,'IEA-MethaneAbatement'!$O:$O,"&lt;"&amp;$B67,'IEA-MethaneAbatement'!$O:$O,"&gt;="&amp;$A67,'IEA-MethaneAbatement'!$M:$M,$C$1,'IEA-MethaneAbatement'!$B:$B,'Country Selector'!$A$2)+VLOOKUP($D$1,'Multipliers and Adjustments'!$A$70:$I$86,TRUNC(COLUMN(Z$2)/5)+2,FALSE)*SUMIFS('IEA-MethaneAbatement'!$N:$N,'IEA-MethaneAbatement'!$O:$O,"&lt;"&amp;$B67,'IEA-MethaneAbatement'!$O:$O,"&gt;="&amp;$A67,'IEA-MethaneAbatement'!$M:$M,$D$1,'IEA-MethaneAbatement'!$B:$B,'Country Selector'!$A$2)))*(1+INDEX('EPA to IEA Scaling'!$F$8:$AO$8,,MATCH(Z$2,'EPA to IEA Scaling'!$F$1:$AO$1,0)))</f>
        <v>0</v>
      </c>
      <c r="AA67" cm="1">
        <f t="array" ref="AA67">((VLOOKUP($B$1,'Multipliers and Adjustments'!$A$70:$I$86,TRUNC(COLUMN(AA$2)/5)+2,FALSE)*SUMIFS('IEA-MethaneAbatement'!$N:$N,'IEA-MethaneAbatement'!$O:$O,"&lt;"&amp;$B67,'IEA-MethaneAbatement'!$O:$O,"&gt;="&amp;$A67,'IEA-MethaneAbatement'!$M:$M,$B$1,'IEA-MethaneAbatement'!$B:$B,'Country Selector'!$A$2)+VLOOKUP($C$1,'Multipliers and Adjustments'!$A$70:$I$86,TRUNC(COLUMN(AA$2)/5)+2,FALSE)*SUMIFS('IEA-MethaneAbatement'!$N:$N,'IEA-MethaneAbatement'!$O:$O,"&lt;"&amp;$B67,'IEA-MethaneAbatement'!$O:$O,"&gt;="&amp;$A67,'IEA-MethaneAbatement'!$M:$M,$C$1,'IEA-MethaneAbatement'!$B:$B,'Country Selector'!$A$2)+VLOOKUP($D$1,'Multipliers and Adjustments'!$A$70:$I$86,TRUNC(COLUMN(AA$2)/5)+2,FALSE)*SUMIFS('IEA-MethaneAbatement'!$N:$N,'IEA-MethaneAbatement'!$O:$O,"&lt;"&amp;$B67,'IEA-MethaneAbatement'!$O:$O,"&gt;="&amp;$A67,'IEA-MethaneAbatement'!$M:$M,$D$1,'IEA-MethaneAbatement'!$B:$B,'Country Selector'!$A$2)))*(1+INDEX('EPA to IEA Scaling'!$F$8:$AO$8,,MATCH(AA$2,'EPA to IEA Scaling'!$F$1:$AO$1,0)))</f>
        <v>0</v>
      </c>
      <c r="AB67" s="31" cm="1">
        <f t="array" ref="AB67">((VLOOKUP($B$1,'Multipliers and Adjustments'!$A$70:$I$86,TRUNC(COLUMN(AB$2)/5)+2,FALSE)*SUMIFS('IEA-MethaneAbatement'!$N:$N,'IEA-MethaneAbatement'!$O:$O,"&lt;"&amp;$B67,'IEA-MethaneAbatement'!$O:$O,"&gt;="&amp;$A67,'IEA-MethaneAbatement'!$M:$M,$B$1,'IEA-MethaneAbatement'!$B:$B,'Country Selector'!$A$2)+VLOOKUP($C$1,'Multipliers and Adjustments'!$A$70:$I$86,TRUNC(COLUMN(AB$2)/5)+2,FALSE)*SUMIFS('IEA-MethaneAbatement'!$N:$N,'IEA-MethaneAbatement'!$O:$O,"&lt;"&amp;$B67,'IEA-MethaneAbatement'!$O:$O,"&gt;="&amp;$A67,'IEA-MethaneAbatement'!$M:$M,$C$1,'IEA-MethaneAbatement'!$B:$B,'Country Selector'!$A$2)+VLOOKUP($D$1,'Multipliers and Adjustments'!$A$70:$I$86,TRUNC(COLUMN(AB$2)/5)+2,FALSE)*SUMIFS('IEA-MethaneAbatement'!$N:$N,'IEA-MethaneAbatement'!$O:$O,"&lt;"&amp;$B67,'IEA-MethaneAbatement'!$O:$O,"&gt;="&amp;$A67,'IEA-MethaneAbatement'!$M:$M,$D$1,'IEA-MethaneAbatement'!$B:$B,'Country Selector'!$A$2)))*(1+INDEX('EPA to IEA Scaling'!$F$8:$AO$8,,MATCH(AB$2,'EPA to IEA Scaling'!$F$1:$AO$1,0)))</f>
        <v>0</v>
      </c>
      <c r="AC67" cm="1">
        <f t="array" ref="AC67">((VLOOKUP($B$1,'Multipliers and Adjustments'!$A$70:$I$86,TRUNC(COLUMN(AC$2)/5)+2,FALSE)*SUMIFS('IEA-MethaneAbatement'!$N:$N,'IEA-MethaneAbatement'!$O:$O,"&lt;"&amp;$B67,'IEA-MethaneAbatement'!$O:$O,"&gt;="&amp;$A67,'IEA-MethaneAbatement'!$M:$M,$B$1,'IEA-MethaneAbatement'!$B:$B,'Country Selector'!$A$2)+VLOOKUP($C$1,'Multipliers and Adjustments'!$A$70:$I$86,TRUNC(COLUMN(AC$2)/5)+2,FALSE)*SUMIFS('IEA-MethaneAbatement'!$N:$N,'IEA-MethaneAbatement'!$O:$O,"&lt;"&amp;$B67,'IEA-MethaneAbatement'!$O:$O,"&gt;="&amp;$A67,'IEA-MethaneAbatement'!$M:$M,$C$1,'IEA-MethaneAbatement'!$B:$B,'Country Selector'!$A$2)+VLOOKUP($D$1,'Multipliers and Adjustments'!$A$70:$I$86,TRUNC(COLUMN(AC$2)/5)+2,FALSE)*SUMIFS('IEA-MethaneAbatement'!$N:$N,'IEA-MethaneAbatement'!$O:$O,"&lt;"&amp;$B67,'IEA-MethaneAbatement'!$O:$O,"&gt;="&amp;$A67,'IEA-MethaneAbatement'!$M:$M,$D$1,'IEA-MethaneAbatement'!$B:$B,'Country Selector'!$A$2)))*(1+INDEX('EPA to IEA Scaling'!$F$8:$AO$8,,MATCH(AC$2,'EPA to IEA Scaling'!$F$1:$AO$1,0)))</f>
        <v>0</v>
      </c>
      <c r="AD67" cm="1">
        <f t="array" ref="AD67">((VLOOKUP($B$1,'Multipliers and Adjustments'!$A$70:$I$86,TRUNC(COLUMN(AD$2)/5)+2,FALSE)*SUMIFS('IEA-MethaneAbatement'!$N:$N,'IEA-MethaneAbatement'!$O:$O,"&lt;"&amp;$B67,'IEA-MethaneAbatement'!$O:$O,"&gt;="&amp;$A67,'IEA-MethaneAbatement'!$M:$M,$B$1,'IEA-MethaneAbatement'!$B:$B,'Country Selector'!$A$2)+VLOOKUP($C$1,'Multipliers and Adjustments'!$A$70:$I$86,TRUNC(COLUMN(AD$2)/5)+2,FALSE)*SUMIFS('IEA-MethaneAbatement'!$N:$N,'IEA-MethaneAbatement'!$O:$O,"&lt;"&amp;$B67,'IEA-MethaneAbatement'!$O:$O,"&gt;="&amp;$A67,'IEA-MethaneAbatement'!$M:$M,$C$1,'IEA-MethaneAbatement'!$B:$B,'Country Selector'!$A$2)+VLOOKUP($D$1,'Multipliers and Adjustments'!$A$70:$I$86,TRUNC(COLUMN(AD$2)/5)+2,FALSE)*SUMIFS('IEA-MethaneAbatement'!$N:$N,'IEA-MethaneAbatement'!$O:$O,"&lt;"&amp;$B67,'IEA-MethaneAbatement'!$O:$O,"&gt;="&amp;$A67,'IEA-MethaneAbatement'!$M:$M,$D$1,'IEA-MethaneAbatement'!$B:$B,'Country Selector'!$A$2)))*(1+INDEX('EPA to IEA Scaling'!$F$8:$AO$8,,MATCH(AD$2,'EPA to IEA Scaling'!$F$1:$AO$1,0)))</f>
        <v>0</v>
      </c>
      <c r="AE67" cm="1">
        <f t="array" ref="AE67">((VLOOKUP($B$1,'Multipliers and Adjustments'!$A$70:$I$86,TRUNC(COLUMN(AE$2)/5)+2,FALSE)*SUMIFS('IEA-MethaneAbatement'!$N:$N,'IEA-MethaneAbatement'!$O:$O,"&lt;"&amp;$B67,'IEA-MethaneAbatement'!$O:$O,"&gt;="&amp;$A67,'IEA-MethaneAbatement'!$M:$M,$B$1,'IEA-MethaneAbatement'!$B:$B,'Country Selector'!$A$2)+VLOOKUP($C$1,'Multipliers and Adjustments'!$A$70:$I$86,TRUNC(COLUMN(AE$2)/5)+2,FALSE)*SUMIFS('IEA-MethaneAbatement'!$N:$N,'IEA-MethaneAbatement'!$O:$O,"&lt;"&amp;$B67,'IEA-MethaneAbatement'!$O:$O,"&gt;="&amp;$A67,'IEA-MethaneAbatement'!$M:$M,$C$1,'IEA-MethaneAbatement'!$B:$B,'Country Selector'!$A$2)+VLOOKUP($D$1,'Multipliers and Adjustments'!$A$70:$I$86,TRUNC(COLUMN(AE$2)/5)+2,FALSE)*SUMIFS('IEA-MethaneAbatement'!$N:$N,'IEA-MethaneAbatement'!$O:$O,"&lt;"&amp;$B67,'IEA-MethaneAbatement'!$O:$O,"&gt;="&amp;$A67,'IEA-MethaneAbatement'!$M:$M,$D$1,'IEA-MethaneAbatement'!$B:$B,'Country Selector'!$A$2)))*(1+INDEX('EPA to IEA Scaling'!$F$8:$AO$8,,MATCH(AE$2,'EPA to IEA Scaling'!$F$1:$AO$1,0)))</f>
        <v>0</v>
      </c>
      <c r="AF67" cm="1">
        <f t="array" ref="AF67">((VLOOKUP($B$1,'Multipliers and Adjustments'!$A$70:$I$86,TRUNC(COLUMN(AF$2)/5)+2,FALSE)*SUMIFS('IEA-MethaneAbatement'!$N:$N,'IEA-MethaneAbatement'!$O:$O,"&lt;"&amp;$B67,'IEA-MethaneAbatement'!$O:$O,"&gt;="&amp;$A67,'IEA-MethaneAbatement'!$M:$M,$B$1,'IEA-MethaneAbatement'!$B:$B,'Country Selector'!$A$2)+VLOOKUP($C$1,'Multipliers and Adjustments'!$A$70:$I$86,TRUNC(COLUMN(AF$2)/5)+2,FALSE)*SUMIFS('IEA-MethaneAbatement'!$N:$N,'IEA-MethaneAbatement'!$O:$O,"&lt;"&amp;$B67,'IEA-MethaneAbatement'!$O:$O,"&gt;="&amp;$A67,'IEA-MethaneAbatement'!$M:$M,$C$1,'IEA-MethaneAbatement'!$B:$B,'Country Selector'!$A$2)+VLOOKUP($D$1,'Multipliers and Adjustments'!$A$70:$I$86,TRUNC(COLUMN(AF$2)/5)+2,FALSE)*SUMIFS('IEA-MethaneAbatement'!$N:$N,'IEA-MethaneAbatement'!$O:$O,"&lt;"&amp;$B67,'IEA-MethaneAbatement'!$O:$O,"&gt;="&amp;$A67,'IEA-MethaneAbatement'!$M:$M,$D$1,'IEA-MethaneAbatement'!$B:$B,'Country Selector'!$A$2)))*(1+INDEX('EPA to IEA Scaling'!$F$8:$AO$8,,MATCH(AF$2,'EPA to IEA Scaling'!$F$1:$AO$1,0)))</f>
        <v>0</v>
      </c>
      <c r="AG67" s="31" cm="1">
        <f t="array" ref="AG67">((VLOOKUP($B$1,'Multipliers and Adjustments'!$A$70:$I$86,TRUNC(COLUMN(AG$2)/5)+2,FALSE)*SUMIFS('IEA-MethaneAbatement'!$N:$N,'IEA-MethaneAbatement'!$O:$O,"&lt;"&amp;$B67,'IEA-MethaneAbatement'!$O:$O,"&gt;="&amp;$A67,'IEA-MethaneAbatement'!$M:$M,$B$1,'IEA-MethaneAbatement'!$B:$B,'Country Selector'!$A$2)+VLOOKUP($C$1,'Multipliers and Adjustments'!$A$70:$I$86,TRUNC(COLUMN(AG$2)/5)+2,FALSE)*SUMIFS('IEA-MethaneAbatement'!$N:$N,'IEA-MethaneAbatement'!$O:$O,"&lt;"&amp;$B67,'IEA-MethaneAbatement'!$O:$O,"&gt;="&amp;$A67,'IEA-MethaneAbatement'!$M:$M,$C$1,'IEA-MethaneAbatement'!$B:$B,'Country Selector'!$A$2)+VLOOKUP($D$1,'Multipliers and Adjustments'!$A$70:$I$86,TRUNC(COLUMN(AG$2)/5)+2,FALSE)*SUMIFS('IEA-MethaneAbatement'!$N:$N,'IEA-MethaneAbatement'!$O:$O,"&lt;"&amp;$B67,'IEA-MethaneAbatement'!$O:$O,"&gt;="&amp;$A67,'IEA-MethaneAbatement'!$M:$M,$D$1,'IEA-MethaneAbatement'!$B:$B,'Country Selector'!$A$2)))*(1+INDEX('EPA to IEA Scaling'!$F$8:$AO$8,,MATCH(AG$2,'EPA to IEA Scaling'!$F$1:$AO$1,0)))</f>
        <v>0</v>
      </c>
      <c r="AH67" cm="1">
        <f t="array" ref="AH67">((VLOOKUP($B$1,'Multipliers and Adjustments'!$A$70:$I$86,TRUNC(COLUMN(AH$2)/5)+2,FALSE)*SUMIFS('IEA-MethaneAbatement'!$N:$N,'IEA-MethaneAbatement'!$O:$O,"&lt;"&amp;$B67,'IEA-MethaneAbatement'!$O:$O,"&gt;="&amp;$A67,'IEA-MethaneAbatement'!$M:$M,$B$1,'IEA-MethaneAbatement'!$B:$B,'Country Selector'!$A$2)+VLOOKUP($C$1,'Multipliers and Adjustments'!$A$70:$I$86,TRUNC(COLUMN(AH$2)/5)+2,FALSE)*SUMIFS('IEA-MethaneAbatement'!$N:$N,'IEA-MethaneAbatement'!$O:$O,"&lt;"&amp;$B67,'IEA-MethaneAbatement'!$O:$O,"&gt;="&amp;$A67,'IEA-MethaneAbatement'!$M:$M,$C$1,'IEA-MethaneAbatement'!$B:$B,'Country Selector'!$A$2)+VLOOKUP($D$1,'Multipliers and Adjustments'!$A$70:$I$86,TRUNC(COLUMN(AH$2)/5)+2,FALSE)*SUMIFS('IEA-MethaneAbatement'!$N:$N,'IEA-MethaneAbatement'!$O:$O,"&lt;"&amp;$B67,'IEA-MethaneAbatement'!$O:$O,"&gt;="&amp;$A67,'IEA-MethaneAbatement'!$M:$M,$D$1,'IEA-MethaneAbatement'!$B:$B,'Country Selector'!$A$2)))*(1+INDEX('EPA to IEA Scaling'!$F$8:$AO$8,,MATCH(AH$2,'EPA to IEA Scaling'!$F$1:$AO$1,0)))</f>
        <v>0</v>
      </c>
      <c r="AI67" cm="1">
        <f t="array" ref="AI67">((VLOOKUP($B$1,'Multipliers and Adjustments'!$A$70:$I$86,TRUNC(COLUMN(AI$2)/5)+2,FALSE)*SUMIFS('IEA-MethaneAbatement'!$N:$N,'IEA-MethaneAbatement'!$O:$O,"&lt;"&amp;$B67,'IEA-MethaneAbatement'!$O:$O,"&gt;="&amp;$A67,'IEA-MethaneAbatement'!$M:$M,$B$1,'IEA-MethaneAbatement'!$B:$B,'Country Selector'!$A$2)+VLOOKUP($C$1,'Multipliers and Adjustments'!$A$70:$I$86,TRUNC(COLUMN(AI$2)/5)+2,FALSE)*SUMIFS('IEA-MethaneAbatement'!$N:$N,'IEA-MethaneAbatement'!$O:$O,"&lt;"&amp;$B67,'IEA-MethaneAbatement'!$O:$O,"&gt;="&amp;$A67,'IEA-MethaneAbatement'!$M:$M,$C$1,'IEA-MethaneAbatement'!$B:$B,'Country Selector'!$A$2)+VLOOKUP($D$1,'Multipliers and Adjustments'!$A$70:$I$86,TRUNC(COLUMN(AI$2)/5)+2,FALSE)*SUMIFS('IEA-MethaneAbatement'!$N:$N,'IEA-MethaneAbatement'!$O:$O,"&lt;"&amp;$B67,'IEA-MethaneAbatement'!$O:$O,"&gt;="&amp;$A67,'IEA-MethaneAbatement'!$M:$M,$D$1,'IEA-MethaneAbatement'!$B:$B,'Country Selector'!$A$2)))*(1+INDEX('EPA to IEA Scaling'!$F$8:$AO$8,,MATCH(AI$2,'EPA to IEA Scaling'!$F$1:$AO$1,0)))</f>
        <v>0</v>
      </c>
      <c r="AJ67" cm="1">
        <f t="array" ref="AJ67">((VLOOKUP($B$1,'Multipliers and Adjustments'!$A$70:$I$86,TRUNC(COLUMN(AJ$2)/5)+2,FALSE)*SUMIFS('IEA-MethaneAbatement'!$N:$N,'IEA-MethaneAbatement'!$O:$O,"&lt;"&amp;$B67,'IEA-MethaneAbatement'!$O:$O,"&gt;="&amp;$A67,'IEA-MethaneAbatement'!$M:$M,$B$1,'IEA-MethaneAbatement'!$B:$B,'Country Selector'!$A$2)+VLOOKUP($C$1,'Multipliers and Adjustments'!$A$70:$I$86,TRUNC(COLUMN(AJ$2)/5)+2,FALSE)*SUMIFS('IEA-MethaneAbatement'!$N:$N,'IEA-MethaneAbatement'!$O:$O,"&lt;"&amp;$B67,'IEA-MethaneAbatement'!$O:$O,"&gt;="&amp;$A67,'IEA-MethaneAbatement'!$M:$M,$C$1,'IEA-MethaneAbatement'!$B:$B,'Country Selector'!$A$2)+VLOOKUP($D$1,'Multipliers and Adjustments'!$A$70:$I$86,TRUNC(COLUMN(AJ$2)/5)+2,FALSE)*SUMIFS('IEA-MethaneAbatement'!$N:$N,'IEA-MethaneAbatement'!$O:$O,"&lt;"&amp;$B67,'IEA-MethaneAbatement'!$O:$O,"&gt;="&amp;$A67,'IEA-MethaneAbatement'!$M:$M,$D$1,'IEA-MethaneAbatement'!$B:$B,'Country Selector'!$A$2)))*(1+INDEX('EPA to IEA Scaling'!$F$8:$AO$8,,MATCH(AJ$2,'EPA to IEA Scaling'!$F$1:$AO$1,0)))</f>
        <v>0</v>
      </c>
      <c r="AK67" cm="1">
        <f t="array" ref="AK67">((VLOOKUP($B$1,'Multipliers and Adjustments'!$A$70:$I$86,TRUNC(COLUMN(AK$2)/5)+2,FALSE)*SUMIFS('IEA-MethaneAbatement'!$N:$N,'IEA-MethaneAbatement'!$O:$O,"&lt;"&amp;$B67,'IEA-MethaneAbatement'!$O:$O,"&gt;="&amp;$A67,'IEA-MethaneAbatement'!$M:$M,$B$1,'IEA-MethaneAbatement'!$B:$B,'Country Selector'!$A$2)+VLOOKUP($C$1,'Multipliers and Adjustments'!$A$70:$I$86,TRUNC(COLUMN(AK$2)/5)+2,FALSE)*SUMIFS('IEA-MethaneAbatement'!$N:$N,'IEA-MethaneAbatement'!$O:$O,"&lt;"&amp;$B67,'IEA-MethaneAbatement'!$O:$O,"&gt;="&amp;$A67,'IEA-MethaneAbatement'!$M:$M,$C$1,'IEA-MethaneAbatement'!$B:$B,'Country Selector'!$A$2)+VLOOKUP($D$1,'Multipliers and Adjustments'!$A$70:$I$86,TRUNC(COLUMN(AK$2)/5)+2,FALSE)*SUMIFS('IEA-MethaneAbatement'!$N:$N,'IEA-MethaneAbatement'!$O:$O,"&lt;"&amp;$B67,'IEA-MethaneAbatement'!$O:$O,"&gt;="&amp;$A67,'IEA-MethaneAbatement'!$M:$M,$D$1,'IEA-MethaneAbatement'!$B:$B,'Country Selector'!$A$2)))*(1+INDEX('EPA to IEA Scaling'!$F$8:$AO$8,,MATCH(AK$2,'EPA to IEA Scaling'!$F$1:$AO$1,0)))</f>
        <v>0</v>
      </c>
      <c r="AL67" s="31" cm="1">
        <f t="array" ref="AL67">((VLOOKUP($B$1,'Multipliers and Adjustments'!$A$70:$I$86,TRUNC(COLUMN(AL$2)/5)+2,FALSE)*SUMIFS('IEA-MethaneAbatement'!$N:$N,'IEA-MethaneAbatement'!$O:$O,"&lt;"&amp;$B67,'IEA-MethaneAbatement'!$O:$O,"&gt;="&amp;$A67,'IEA-MethaneAbatement'!$M:$M,$B$1,'IEA-MethaneAbatement'!$B:$B,'Country Selector'!$A$2)+VLOOKUP($C$1,'Multipliers and Adjustments'!$A$70:$I$86,TRUNC(COLUMN(AL$2)/5)+2,FALSE)*SUMIFS('IEA-MethaneAbatement'!$N:$N,'IEA-MethaneAbatement'!$O:$O,"&lt;"&amp;$B67,'IEA-MethaneAbatement'!$O:$O,"&gt;="&amp;$A67,'IEA-MethaneAbatement'!$M:$M,$C$1,'IEA-MethaneAbatement'!$B:$B,'Country Selector'!$A$2)+VLOOKUP($D$1,'Multipliers and Adjustments'!$A$70:$I$86,TRUNC(COLUMN(AL$2)/5)+2,FALSE)*SUMIFS('IEA-MethaneAbatement'!$N:$N,'IEA-MethaneAbatement'!$O:$O,"&lt;"&amp;$B67,'IEA-MethaneAbatement'!$O:$O,"&gt;="&amp;$A67,'IEA-MethaneAbatement'!$M:$M,$D$1,'IEA-MethaneAbatement'!$B:$B,'Country Selector'!$A$2)))*(1+INDEX('EPA to IEA Scaling'!$F$8:$AO$8,,MATCH(AL$2,'EPA to IEA Scaling'!$F$1:$AO$1,0)))</f>
        <v>0</v>
      </c>
    </row>
    <row r="68" spans="1:38" x14ac:dyDescent="0.45">
      <c r="A68" s="12">
        <f t="shared" si="1"/>
        <v>1250</v>
      </c>
      <c r="B68" s="11">
        <f t="shared" ref="B68:B74" si="3">A68+50</f>
        <v>1300</v>
      </c>
      <c r="C68" s="47" cm="1">
        <f t="array" ref="C68">((VLOOKUP($B$1,'Multipliers and Adjustments'!$A$70:$I$86,TRUNC(COLUMN(C$2)/5)+2,FALSE)*SUMIFS('IEA-MethaneAbatement'!$N:$N,'IEA-MethaneAbatement'!$O:$O,"&lt;"&amp;$B68,'IEA-MethaneAbatement'!$O:$O,"&gt;="&amp;$A68,'IEA-MethaneAbatement'!$M:$M,$B$1,'IEA-MethaneAbatement'!$B:$B,'Country Selector'!$A$2)+VLOOKUP($C$1,'Multipliers and Adjustments'!$A$70:$I$86,TRUNC(COLUMN(C$2)/5)+2,FALSE)*SUMIFS('IEA-MethaneAbatement'!$N:$N,'IEA-MethaneAbatement'!$O:$O,"&lt;"&amp;$B68,'IEA-MethaneAbatement'!$O:$O,"&gt;="&amp;$A68,'IEA-MethaneAbatement'!$M:$M,$C$1,'IEA-MethaneAbatement'!$B:$B,'Country Selector'!$A$2)+VLOOKUP($D$1,'Multipliers and Adjustments'!$A$70:$I$86,TRUNC(COLUMN(C$2)/5)+2,FALSE)*SUMIFS('IEA-MethaneAbatement'!$N:$N,'IEA-MethaneAbatement'!$O:$O,"&lt;"&amp;$B68,'IEA-MethaneAbatement'!$O:$O,"&gt;="&amp;$A68,'IEA-MethaneAbatement'!$M:$M,$D$1,'IEA-MethaneAbatement'!$B:$B,'Country Selector'!$A$2)))*(1+INDEX('EPA to IEA Scaling'!$F$8:$AO$8,,MATCH(C$2,'EPA to IEA Scaling'!$F$1:$AO$1,0)))</f>
        <v>0</v>
      </c>
      <c r="D68" cm="1">
        <f t="array" ref="D68">((VLOOKUP($B$1,'Multipliers and Adjustments'!$A$70:$I$86,TRUNC(COLUMN(D$2)/5)+2,FALSE)*SUMIFS('IEA-MethaneAbatement'!$N:$N,'IEA-MethaneAbatement'!$O:$O,"&lt;"&amp;$B68,'IEA-MethaneAbatement'!$O:$O,"&gt;="&amp;$A68,'IEA-MethaneAbatement'!$M:$M,$B$1,'IEA-MethaneAbatement'!$B:$B,'Country Selector'!$A$2)+VLOOKUP($C$1,'Multipliers and Adjustments'!$A$70:$I$86,TRUNC(COLUMN(D$2)/5)+2,FALSE)*SUMIFS('IEA-MethaneAbatement'!$N:$N,'IEA-MethaneAbatement'!$O:$O,"&lt;"&amp;$B68,'IEA-MethaneAbatement'!$O:$O,"&gt;="&amp;$A68,'IEA-MethaneAbatement'!$M:$M,$C$1,'IEA-MethaneAbatement'!$B:$B,'Country Selector'!$A$2)+VLOOKUP($D$1,'Multipliers and Adjustments'!$A$70:$I$86,TRUNC(COLUMN(D$2)/5)+2,FALSE)*SUMIFS('IEA-MethaneAbatement'!$N:$N,'IEA-MethaneAbatement'!$O:$O,"&lt;"&amp;$B68,'IEA-MethaneAbatement'!$O:$O,"&gt;="&amp;$A68,'IEA-MethaneAbatement'!$M:$M,$D$1,'IEA-MethaneAbatement'!$B:$B,'Country Selector'!$A$2)))*(1+INDEX('EPA to IEA Scaling'!$F$8:$AO$8,,MATCH(D$2,'EPA to IEA Scaling'!$F$1:$AO$1,0)))</f>
        <v>0</v>
      </c>
      <c r="E68" cm="1">
        <f t="array" ref="E68">((VLOOKUP($B$1,'Multipliers and Adjustments'!$A$70:$I$86,TRUNC(COLUMN(E$2)/5)+2,FALSE)*SUMIFS('IEA-MethaneAbatement'!$N:$N,'IEA-MethaneAbatement'!$O:$O,"&lt;"&amp;$B68,'IEA-MethaneAbatement'!$O:$O,"&gt;="&amp;$A68,'IEA-MethaneAbatement'!$M:$M,$B$1,'IEA-MethaneAbatement'!$B:$B,'Country Selector'!$A$2)+VLOOKUP($C$1,'Multipliers and Adjustments'!$A$70:$I$86,TRUNC(COLUMN(E$2)/5)+2,FALSE)*SUMIFS('IEA-MethaneAbatement'!$N:$N,'IEA-MethaneAbatement'!$O:$O,"&lt;"&amp;$B68,'IEA-MethaneAbatement'!$O:$O,"&gt;="&amp;$A68,'IEA-MethaneAbatement'!$M:$M,$C$1,'IEA-MethaneAbatement'!$B:$B,'Country Selector'!$A$2)+VLOOKUP($D$1,'Multipliers and Adjustments'!$A$70:$I$86,TRUNC(COLUMN(E$2)/5)+2,FALSE)*SUMIFS('IEA-MethaneAbatement'!$N:$N,'IEA-MethaneAbatement'!$O:$O,"&lt;"&amp;$B68,'IEA-MethaneAbatement'!$O:$O,"&gt;="&amp;$A68,'IEA-MethaneAbatement'!$M:$M,$D$1,'IEA-MethaneAbatement'!$B:$B,'Country Selector'!$A$2)))*(1+INDEX('EPA to IEA Scaling'!$F$8:$AO$8,,MATCH(E$2,'EPA to IEA Scaling'!$F$1:$AO$1,0)))</f>
        <v>0</v>
      </c>
      <c r="F68" cm="1">
        <f t="array" ref="F68">((VLOOKUP($B$1,'Multipliers and Adjustments'!$A$70:$I$86,TRUNC(COLUMN(F$2)/5)+2,FALSE)*SUMIFS('IEA-MethaneAbatement'!$N:$N,'IEA-MethaneAbatement'!$O:$O,"&lt;"&amp;$B68,'IEA-MethaneAbatement'!$O:$O,"&gt;="&amp;$A68,'IEA-MethaneAbatement'!$M:$M,$B$1,'IEA-MethaneAbatement'!$B:$B,'Country Selector'!$A$2)+VLOOKUP($C$1,'Multipliers and Adjustments'!$A$70:$I$86,TRUNC(COLUMN(F$2)/5)+2,FALSE)*SUMIFS('IEA-MethaneAbatement'!$N:$N,'IEA-MethaneAbatement'!$O:$O,"&lt;"&amp;$B68,'IEA-MethaneAbatement'!$O:$O,"&gt;="&amp;$A68,'IEA-MethaneAbatement'!$M:$M,$C$1,'IEA-MethaneAbatement'!$B:$B,'Country Selector'!$A$2)+VLOOKUP($D$1,'Multipliers and Adjustments'!$A$70:$I$86,TRUNC(COLUMN(F$2)/5)+2,FALSE)*SUMIFS('IEA-MethaneAbatement'!$N:$N,'IEA-MethaneAbatement'!$O:$O,"&lt;"&amp;$B68,'IEA-MethaneAbatement'!$O:$O,"&gt;="&amp;$A68,'IEA-MethaneAbatement'!$M:$M,$D$1,'IEA-MethaneAbatement'!$B:$B,'Country Selector'!$A$2)))*(1+INDEX('EPA to IEA Scaling'!$F$8:$AO$8,,MATCH(F$2,'EPA to IEA Scaling'!$F$1:$AO$1,0)))</f>
        <v>0</v>
      </c>
      <c r="G68" cm="1">
        <f t="array" ref="G68">((VLOOKUP($B$1,'Multipliers and Adjustments'!$A$70:$I$86,TRUNC(COLUMN(G$2)/5)+2,FALSE)*SUMIFS('IEA-MethaneAbatement'!$N:$N,'IEA-MethaneAbatement'!$O:$O,"&lt;"&amp;$B68,'IEA-MethaneAbatement'!$O:$O,"&gt;="&amp;$A68,'IEA-MethaneAbatement'!$M:$M,$B$1,'IEA-MethaneAbatement'!$B:$B,'Country Selector'!$A$2)+VLOOKUP($C$1,'Multipliers and Adjustments'!$A$70:$I$86,TRUNC(COLUMN(G$2)/5)+2,FALSE)*SUMIFS('IEA-MethaneAbatement'!$N:$N,'IEA-MethaneAbatement'!$O:$O,"&lt;"&amp;$B68,'IEA-MethaneAbatement'!$O:$O,"&gt;="&amp;$A68,'IEA-MethaneAbatement'!$M:$M,$C$1,'IEA-MethaneAbatement'!$B:$B,'Country Selector'!$A$2)+VLOOKUP($D$1,'Multipliers and Adjustments'!$A$70:$I$86,TRUNC(COLUMN(G$2)/5)+2,FALSE)*SUMIFS('IEA-MethaneAbatement'!$N:$N,'IEA-MethaneAbatement'!$O:$O,"&lt;"&amp;$B68,'IEA-MethaneAbatement'!$O:$O,"&gt;="&amp;$A68,'IEA-MethaneAbatement'!$M:$M,$D$1,'IEA-MethaneAbatement'!$B:$B,'Country Selector'!$A$2)))*(1+INDEX('EPA to IEA Scaling'!$F$8:$AO$8,,MATCH(G$2,'EPA to IEA Scaling'!$F$1:$AO$1,0)))</f>
        <v>0</v>
      </c>
      <c r="H68" s="31" cm="1">
        <f t="array" ref="H68">((VLOOKUP($B$1,'Multipliers and Adjustments'!$A$70:$I$86,TRUNC(COLUMN(H$2)/5)+2,FALSE)*SUMIFS('IEA-MethaneAbatement'!$N:$N,'IEA-MethaneAbatement'!$O:$O,"&lt;"&amp;$B68,'IEA-MethaneAbatement'!$O:$O,"&gt;="&amp;$A68,'IEA-MethaneAbatement'!$M:$M,$B$1,'IEA-MethaneAbatement'!$B:$B,'Country Selector'!$A$2)+VLOOKUP($C$1,'Multipliers and Adjustments'!$A$70:$I$86,TRUNC(COLUMN(H$2)/5)+2,FALSE)*SUMIFS('IEA-MethaneAbatement'!$N:$N,'IEA-MethaneAbatement'!$O:$O,"&lt;"&amp;$B68,'IEA-MethaneAbatement'!$O:$O,"&gt;="&amp;$A68,'IEA-MethaneAbatement'!$M:$M,$C$1,'IEA-MethaneAbatement'!$B:$B,'Country Selector'!$A$2)+VLOOKUP($D$1,'Multipliers and Adjustments'!$A$70:$I$86,TRUNC(COLUMN(H$2)/5)+2,FALSE)*SUMIFS('IEA-MethaneAbatement'!$N:$N,'IEA-MethaneAbatement'!$O:$O,"&lt;"&amp;$B68,'IEA-MethaneAbatement'!$O:$O,"&gt;="&amp;$A68,'IEA-MethaneAbatement'!$M:$M,$D$1,'IEA-MethaneAbatement'!$B:$B,'Country Selector'!$A$2)))*(1+INDEX('EPA to IEA Scaling'!$F$8:$AO$8,,MATCH(H$2,'EPA to IEA Scaling'!$F$1:$AO$1,0)))</f>
        <v>0</v>
      </c>
      <c r="I68" cm="1">
        <f t="array" ref="I68">((VLOOKUP($B$1,'Multipliers and Adjustments'!$A$70:$I$86,TRUNC(COLUMN(I$2)/5)+2,FALSE)*SUMIFS('IEA-MethaneAbatement'!$N:$N,'IEA-MethaneAbatement'!$O:$O,"&lt;"&amp;$B68,'IEA-MethaneAbatement'!$O:$O,"&gt;="&amp;$A68,'IEA-MethaneAbatement'!$M:$M,$B$1,'IEA-MethaneAbatement'!$B:$B,'Country Selector'!$A$2)+VLOOKUP($C$1,'Multipliers and Adjustments'!$A$70:$I$86,TRUNC(COLUMN(I$2)/5)+2,FALSE)*SUMIFS('IEA-MethaneAbatement'!$N:$N,'IEA-MethaneAbatement'!$O:$O,"&lt;"&amp;$B68,'IEA-MethaneAbatement'!$O:$O,"&gt;="&amp;$A68,'IEA-MethaneAbatement'!$M:$M,$C$1,'IEA-MethaneAbatement'!$B:$B,'Country Selector'!$A$2)+VLOOKUP($D$1,'Multipliers and Adjustments'!$A$70:$I$86,TRUNC(COLUMN(I$2)/5)+2,FALSE)*SUMIFS('IEA-MethaneAbatement'!$N:$N,'IEA-MethaneAbatement'!$O:$O,"&lt;"&amp;$B68,'IEA-MethaneAbatement'!$O:$O,"&gt;="&amp;$A68,'IEA-MethaneAbatement'!$M:$M,$D$1,'IEA-MethaneAbatement'!$B:$B,'Country Selector'!$A$2)))*(1+INDEX('EPA to IEA Scaling'!$F$8:$AO$8,,MATCH(I$2,'EPA to IEA Scaling'!$F$1:$AO$1,0)))</f>
        <v>0</v>
      </c>
      <c r="J68" cm="1">
        <f t="array" ref="J68">((VLOOKUP($B$1,'Multipliers and Adjustments'!$A$70:$I$86,TRUNC(COLUMN(J$2)/5)+2,FALSE)*SUMIFS('IEA-MethaneAbatement'!$N:$N,'IEA-MethaneAbatement'!$O:$O,"&lt;"&amp;$B68,'IEA-MethaneAbatement'!$O:$O,"&gt;="&amp;$A68,'IEA-MethaneAbatement'!$M:$M,$B$1,'IEA-MethaneAbatement'!$B:$B,'Country Selector'!$A$2)+VLOOKUP($C$1,'Multipliers and Adjustments'!$A$70:$I$86,TRUNC(COLUMN(J$2)/5)+2,FALSE)*SUMIFS('IEA-MethaneAbatement'!$N:$N,'IEA-MethaneAbatement'!$O:$O,"&lt;"&amp;$B68,'IEA-MethaneAbatement'!$O:$O,"&gt;="&amp;$A68,'IEA-MethaneAbatement'!$M:$M,$C$1,'IEA-MethaneAbatement'!$B:$B,'Country Selector'!$A$2)+VLOOKUP($D$1,'Multipliers and Adjustments'!$A$70:$I$86,TRUNC(COLUMN(J$2)/5)+2,FALSE)*SUMIFS('IEA-MethaneAbatement'!$N:$N,'IEA-MethaneAbatement'!$O:$O,"&lt;"&amp;$B68,'IEA-MethaneAbatement'!$O:$O,"&gt;="&amp;$A68,'IEA-MethaneAbatement'!$M:$M,$D$1,'IEA-MethaneAbatement'!$B:$B,'Country Selector'!$A$2)))*(1+INDEX('EPA to IEA Scaling'!$F$8:$AO$8,,MATCH(J$2,'EPA to IEA Scaling'!$F$1:$AO$1,0)))</f>
        <v>0</v>
      </c>
      <c r="K68" cm="1">
        <f t="array" ref="K68">((VLOOKUP($B$1,'Multipliers and Adjustments'!$A$70:$I$86,TRUNC(COLUMN(K$2)/5)+2,FALSE)*SUMIFS('IEA-MethaneAbatement'!$N:$N,'IEA-MethaneAbatement'!$O:$O,"&lt;"&amp;$B68,'IEA-MethaneAbatement'!$O:$O,"&gt;="&amp;$A68,'IEA-MethaneAbatement'!$M:$M,$B$1,'IEA-MethaneAbatement'!$B:$B,'Country Selector'!$A$2)+VLOOKUP($C$1,'Multipliers and Adjustments'!$A$70:$I$86,TRUNC(COLUMN(K$2)/5)+2,FALSE)*SUMIFS('IEA-MethaneAbatement'!$N:$N,'IEA-MethaneAbatement'!$O:$O,"&lt;"&amp;$B68,'IEA-MethaneAbatement'!$O:$O,"&gt;="&amp;$A68,'IEA-MethaneAbatement'!$M:$M,$C$1,'IEA-MethaneAbatement'!$B:$B,'Country Selector'!$A$2)+VLOOKUP($D$1,'Multipliers and Adjustments'!$A$70:$I$86,TRUNC(COLUMN(K$2)/5)+2,FALSE)*SUMIFS('IEA-MethaneAbatement'!$N:$N,'IEA-MethaneAbatement'!$O:$O,"&lt;"&amp;$B68,'IEA-MethaneAbatement'!$O:$O,"&gt;="&amp;$A68,'IEA-MethaneAbatement'!$M:$M,$D$1,'IEA-MethaneAbatement'!$B:$B,'Country Selector'!$A$2)))*(1+INDEX('EPA to IEA Scaling'!$F$8:$AO$8,,MATCH(K$2,'EPA to IEA Scaling'!$F$1:$AO$1,0)))</f>
        <v>0</v>
      </c>
      <c r="L68" cm="1">
        <f t="array" ref="L68">((VLOOKUP($B$1,'Multipliers and Adjustments'!$A$70:$I$86,TRUNC(COLUMN(L$2)/5)+2,FALSE)*SUMIFS('IEA-MethaneAbatement'!$N:$N,'IEA-MethaneAbatement'!$O:$O,"&lt;"&amp;$B68,'IEA-MethaneAbatement'!$O:$O,"&gt;="&amp;$A68,'IEA-MethaneAbatement'!$M:$M,$B$1,'IEA-MethaneAbatement'!$B:$B,'Country Selector'!$A$2)+VLOOKUP($C$1,'Multipliers and Adjustments'!$A$70:$I$86,TRUNC(COLUMN(L$2)/5)+2,FALSE)*SUMIFS('IEA-MethaneAbatement'!$N:$N,'IEA-MethaneAbatement'!$O:$O,"&lt;"&amp;$B68,'IEA-MethaneAbatement'!$O:$O,"&gt;="&amp;$A68,'IEA-MethaneAbatement'!$M:$M,$C$1,'IEA-MethaneAbatement'!$B:$B,'Country Selector'!$A$2)+VLOOKUP($D$1,'Multipliers and Adjustments'!$A$70:$I$86,TRUNC(COLUMN(L$2)/5)+2,FALSE)*SUMIFS('IEA-MethaneAbatement'!$N:$N,'IEA-MethaneAbatement'!$O:$O,"&lt;"&amp;$B68,'IEA-MethaneAbatement'!$O:$O,"&gt;="&amp;$A68,'IEA-MethaneAbatement'!$M:$M,$D$1,'IEA-MethaneAbatement'!$B:$B,'Country Selector'!$A$2)))*(1+INDEX('EPA to IEA Scaling'!$F$8:$AO$8,,MATCH(L$2,'EPA to IEA Scaling'!$F$1:$AO$1,0)))</f>
        <v>0</v>
      </c>
      <c r="M68" s="31" cm="1">
        <f t="array" ref="M68">((VLOOKUP($B$1,'Multipliers and Adjustments'!$A$70:$I$86,TRUNC(COLUMN(M$2)/5)+2,FALSE)*SUMIFS('IEA-MethaneAbatement'!$N:$N,'IEA-MethaneAbatement'!$O:$O,"&lt;"&amp;$B68,'IEA-MethaneAbatement'!$O:$O,"&gt;="&amp;$A68,'IEA-MethaneAbatement'!$M:$M,$B$1,'IEA-MethaneAbatement'!$B:$B,'Country Selector'!$A$2)+VLOOKUP($C$1,'Multipliers and Adjustments'!$A$70:$I$86,TRUNC(COLUMN(M$2)/5)+2,FALSE)*SUMIFS('IEA-MethaneAbatement'!$N:$N,'IEA-MethaneAbatement'!$O:$O,"&lt;"&amp;$B68,'IEA-MethaneAbatement'!$O:$O,"&gt;="&amp;$A68,'IEA-MethaneAbatement'!$M:$M,$C$1,'IEA-MethaneAbatement'!$B:$B,'Country Selector'!$A$2)+VLOOKUP($D$1,'Multipliers and Adjustments'!$A$70:$I$86,TRUNC(COLUMN(M$2)/5)+2,FALSE)*SUMIFS('IEA-MethaneAbatement'!$N:$N,'IEA-MethaneAbatement'!$O:$O,"&lt;"&amp;$B68,'IEA-MethaneAbatement'!$O:$O,"&gt;="&amp;$A68,'IEA-MethaneAbatement'!$M:$M,$D$1,'IEA-MethaneAbatement'!$B:$B,'Country Selector'!$A$2)))*(1+INDEX('EPA to IEA Scaling'!$F$8:$AO$8,,MATCH(M$2,'EPA to IEA Scaling'!$F$1:$AO$1,0)))</f>
        <v>0</v>
      </c>
      <c r="N68" cm="1">
        <f t="array" ref="N68">((VLOOKUP($B$1,'Multipliers and Adjustments'!$A$70:$I$86,TRUNC(COLUMN(N$2)/5)+2,FALSE)*SUMIFS('IEA-MethaneAbatement'!$N:$N,'IEA-MethaneAbatement'!$O:$O,"&lt;"&amp;$B68,'IEA-MethaneAbatement'!$O:$O,"&gt;="&amp;$A68,'IEA-MethaneAbatement'!$M:$M,$B$1,'IEA-MethaneAbatement'!$B:$B,'Country Selector'!$A$2)+VLOOKUP($C$1,'Multipliers and Adjustments'!$A$70:$I$86,TRUNC(COLUMN(N$2)/5)+2,FALSE)*SUMIFS('IEA-MethaneAbatement'!$N:$N,'IEA-MethaneAbatement'!$O:$O,"&lt;"&amp;$B68,'IEA-MethaneAbatement'!$O:$O,"&gt;="&amp;$A68,'IEA-MethaneAbatement'!$M:$M,$C$1,'IEA-MethaneAbatement'!$B:$B,'Country Selector'!$A$2)+VLOOKUP($D$1,'Multipliers and Adjustments'!$A$70:$I$86,TRUNC(COLUMN(N$2)/5)+2,FALSE)*SUMIFS('IEA-MethaneAbatement'!$N:$N,'IEA-MethaneAbatement'!$O:$O,"&lt;"&amp;$B68,'IEA-MethaneAbatement'!$O:$O,"&gt;="&amp;$A68,'IEA-MethaneAbatement'!$M:$M,$D$1,'IEA-MethaneAbatement'!$B:$B,'Country Selector'!$A$2)))*(1+INDEX('EPA to IEA Scaling'!$F$8:$AO$8,,MATCH(N$2,'EPA to IEA Scaling'!$F$1:$AO$1,0)))</f>
        <v>0</v>
      </c>
      <c r="O68" cm="1">
        <f t="array" ref="O68">((VLOOKUP($B$1,'Multipliers and Adjustments'!$A$70:$I$86,TRUNC(COLUMN(O$2)/5)+2,FALSE)*SUMIFS('IEA-MethaneAbatement'!$N:$N,'IEA-MethaneAbatement'!$O:$O,"&lt;"&amp;$B68,'IEA-MethaneAbatement'!$O:$O,"&gt;="&amp;$A68,'IEA-MethaneAbatement'!$M:$M,$B$1,'IEA-MethaneAbatement'!$B:$B,'Country Selector'!$A$2)+VLOOKUP($C$1,'Multipliers and Adjustments'!$A$70:$I$86,TRUNC(COLUMN(O$2)/5)+2,FALSE)*SUMIFS('IEA-MethaneAbatement'!$N:$N,'IEA-MethaneAbatement'!$O:$O,"&lt;"&amp;$B68,'IEA-MethaneAbatement'!$O:$O,"&gt;="&amp;$A68,'IEA-MethaneAbatement'!$M:$M,$C$1,'IEA-MethaneAbatement'!$B:$B,'Country Selector'!$A$2)+VLOOKUP($D$1,'Multipliers and Adjustments'!$A$70:$I$86,TRUNC(COLUMN(O$2)/5)+2,FALSE)*SUMIFS('IEA-MethaneAbatement'!$N:$N,'IEA-MethaneAbatement'!$O:$O,"&lt;"&amp;$B68,'IEA-MethaneAbatement'!$O:$O,"&gt;="&amp;$A68,'IEA-MethaneAbatement'!$M:$M,$D$1,'IEA-MethaneAbatement'!$B:$B,'Country Selector'!$A$2)))*(1+INDEX('EPA to IEA Scaling'!$F$8:$AO$8,,MATCH(O$2,'EPA to IEA Scaling'!$F$1:$AO$1,0)))</f>
        <v>0</v>
      </c>
      <c r="P68" cm="1">
        <f t="array" ref="P68">((VLOOKUP($B$1,'Multipliers and Adjustments'!$A$70:$I$86,TRUNC(COLUMN(P$2)/5)+2,FALSE)*SUMIFS('IEA-MethaneAbatement'!$N:$N,'IEA-MethaneAbatement'!$O:$O,"&lt;"&amp;$B68,'IEA-MethaneAbatement'!$O:$O,"&gt;="&amp;$A68,'IEA-MethaneAbatement'!$M:$M,$B$1,'IEA-MethaneAbatement'!$B:$B,'Country Selector'!$A$2)+VLOOKUP($C$1,'Multipliers and Adjustments'!$A$70:$I$86,TRUNC(COLUMN(P$2)/5)+2,FALSE)*SUMIFS('IEA-MethaneAbatement'!$N:$N,'IEA-MethaneAbatement'!$O:$O,"&lt;"&amp;$B68,'IEA-MethaneAbatement'!$O:$O,"&gt;="&amp;$A68,'IEA-MethaneAbatement'!$M:$M,$C$1,'IEA-MethaneAbatement'!$B:$B,'Country Selector'!$A$2)+VLOOKUP($D$1,'Multipliers and Adjustments'!$A$70:$I$86,TRUNC(COLUMN(P$2)/5)+2,FALSE)*SUMIFS('IEA-MethaneAbatement'!$N:$N,'IEA-MethaneAbatement'!$O:$O,"&lt;"&amp;$B68,'IEA-MethaneAbatement'!$O:$O,"&gt;="&amp;$A68,'IEA-MethaneAbatement'!$M:$M,$D$1,'IEA-MethaneAbatement'!$B:$B,'Country Selector'!$A$2)))*(1+INDEX('EPA to IEA Scaling'!$F$8:$AO$8,,MATCH(P$2,'EPA to IEA Scaling'!$F$1:$AO$1,0)))</f>
        <v>0</v>
      </c>
      <c r="Q68" cm="1">
        <f t="array" ref="Q68">((VLOOKUP($B$1,'Multipliers and Adjustments'!$A$70:$I$86,TRUNC(COLUMN(Q$2)/5)+2,FALSE)*SUMIFS('IEA-MethaneAbatement'!$N:$N,'IEA-MethaneAbatement'!$O:$O,"&lt;"&amp;$B68,'IEA-MethaneAbatement'!$O:$O,"&gt;="&amp;$A68,'IEA-MethaneAbatement'!$M:$M,$B$1,'IEA-MethaneAbatement'!$B:$B,'Country Selector'!$A$2)+VLOOKUP($C$1,'Multipliers and Adjustments'!$A$70:$I$86,TRUNC(COLUMN(Q$2)/5)+2,FALSE)*SUMIFS('IEA-MethaneAbatement'!$N:$N,'IEA-MethaneAbatement'!$O:$O,"&lt;"&amp;$B68,'IEA-MethaneAbatement'!$O:$O,"&gt;="&amp;$A68,'IEA-MethaneAbatement'!$M:$M,$C$1,'IEA-MethaneAbatement'!$B:$B,'Country Selector'!$A$2)+VLOOKUP($D$1,'Multipliers and Adjustments'!$A$70:$I$86,TRUNC(COLUMN(Q$2)/5)+2,FALSE)*SUMIFS('IEA-MethaneAbatement'!$N:$N,'IEA-MethaneAbatement'!$O:$O,"&lt;"&amp;$B68,'IEA-MethaneAbatement'!$O:$O,"&gt;="&amp;$A68,'IEA-MethaneAbatement'!$M:$M,$D$1,'IEA-MethaneAbatement'!$B:$B,'Country Selector'!$A$2)))*(1+INDEX('EPA to IEA Scaling'!$F$8:$AO$8,,MATCH(Q$2,'EPA to IEA Scaling'!$F$1:$AO$1,0)))</f>
        <v>0</v>
      </c>
      <c r="R68" s="31" cm="1">
        <f t="array" ref="R68">((VLOOKUP($B$1,'Multipliers and Adjustments'!$A$70:$I$86,TRUNC(COLUMN(R$2)/5)+2,FALSE)*SUMIFS('IEA-MethaneAbatement'!$N:$N,'IEA-MethaneAbatement'!$O:$O,"&lt;"&amp;$B68,'IEA-MethaneAbatement'!$O:$O,"&gt;="&amp;$A68,'IEA-MethaneAbatement'!$M:$M,$B$1,'IEA-MethaneAbatement'!$B:$B,'Country Selector'!$A$2)+VLOOKUP($C$1,'Multipliers and Adjustments'!$A$70:$I$86,TRUNC(COLUMN(R$2)/5)+2,FALSE)*SUMIFS('IEA-MethaneAbatement'!$N:$N,'IEA-MethaneAbatement'!$O:$O,"&lt;"&amp;$B68,'IEA-MethaneAbatement'!$O:$O,"&gt;="&amp;$A68,'IEA-MethaneAbatement'!$M:$M,$C$1,'IEA-MethaneAbatement'!$B:$B,'Country Selector'!$A$2)+VLOOKUP($D$1,'Multipliers and Adjustments'!$A$70:$I$86,TRUNC(COLUMN(R$2)/5)+2,FALSE)*SUMIFS('IEA-MethaneAbatement'!$N:$N,'IEA-MethaneAbatement'!$O:$O,"&lt;"&amp;$B68,'IEA-MethaneAbatement'!$O:$O,"&gt;="&amp;$A68,'IEA-MethaneAbatement'!$M:$M,$D$1,'IEA-MethaneAbatement'!$B:$B,'Country Selector'!$A$2)))*(1+INDEX('EPA to IEA Scaling'!$F$8:$AO$8,,MATCH(R$2,'EPA to IEA Scaling'!$F$1:$AO$1,0)))</f>
        <v>0</v>
      </c>
      <c r="S68" cm="1">
        <f t="array" ref="S68">((VLOOKUP($B$1,'Multipliers and Adjustments'!$A$70:$I$86,TRUNC(COLUMN(S$2)/5)+2,FALSE)*SUMIFS('IEA-MethaneAbatement'!$N:$N,'IEA-MethaneAbatement'!$O:$O,"&lt;"&amp;$B68,'IEA-MethaneAbatement'!$O:$O,"&gt;="&amp;$A68,'IEA-MethaneAbatement'!$M:$M,$B$1,'IEA-MethaneAbatement'!$B:$B,'Country Selector'!$A$2)+VLOOKUP($C$1,'Multipliers and Adjustments'!$A$70:$I$86,TRUNC(COLUMN(S$2)/5)+2,FALSE)*SUMIFS('IEA-MethaneAbatement'!$N:$N,'IEA-MethaneAbatement'!$O:$O,"&lt;"&amp;$B68,'IEA-MethaneAbatement'!$O:$O,"&gt;="&amp;$A68,'IEA-MethaneAbatement'!$M:$M,$C$1,'IEA-MethaneAbatement'!$B:$B,'Country Selector'!$A$2)+VLOOKUP($D$1,'Multipliers and Adjustments'!$A$70:$I$86,TRUNC(COLUMN(S$2)/5)+2,FALSE)*SUMIFS('IEA-MethaneAbatement'!$N:$N,'IEA-MethaneAbatement'!$O:$O,"&lt;"&amp;$B68,'IEA-MethaneAbatement'!$O:$O,"&gt;="&amp;$A68,'IEA-MethaneAbatement'!$M:$M,$D$1,'IEA-MethaneAbatement'!$B:$B,'Country Selector'!$A$2)))*(1+INDEX('EPA to IEA Scaling'!$F$8:$AO$8,,MATCH(S$2,'EPA to IEA Scaling'!$F$1:$AO$1,0)))</f>
        <v>0</v>
      </c>
      <c r="T68" cm="1">
        <f t="array" ref="T68">((VLOOKUP($B$1,'Multipliers and Adjustments'!$A$70:$I$86,TRUNC(COLUMN(T$2)/5)+2,FALSE)*SUMIFS('IEA-MethaneAbatement'!$N:$N,'IEA-MethaneAbatement'!$O:$O,"&lt;"&amp;$B68,'IEA-MethaneAbatement'!$O:$O,"&gt;="&amp;$A68,'IEA-MethaneAbatement'!$M:$M,$B$1,'IEA-MethaneAbatement'!$B:$B,'Country Selector'!$A$2)+VLOOKUP($C$1,'Multipliers and Adjustments'!$A$70:$I$86,TRUNC(COLUMN(T$2)/5)+2,FALSE)*SUMIFS('IEA-MethaneAbatement'!$N:$N,'IEA-MethaneAbatement'!$O:$O,"&lt;"&amp;$B68,'IEA-MethaneAbatement'!$O:$O,"&gt;="&amp;$A68,'IEA-MethaneAbatement'!$M:$M,$C$1,'IEA-MethaneAbatement'!$B:$B,'Country Selector'!$A$2)+VLOOKUP($D$1,'Multipliers and Adjustments'!$A$70:$I$86,TRUNC(COLUMN(T$2)/5)+2,FALSE)*SUMIFS('IEA-MethaneAbatement'!$N:$N,'IEA-MethaneAbatement'!$O:$O,"&lt;"&amp;$B68,'IEA-MethaneAbatement'!$O:$O,"&gt;="&amp;$A68,'IEA-MethaneAbatement'!$M:$M,$D$1,'IEA-MethaneAbatement'!$B:$B,'Country Selector'!$A$2)))*(1+INDEX('EPA to IEA Scaling'!$F$8:$AO$8,,MATCH(T$2,'EPA to IEA Scaling'!$F$1:$AO$1,0)))</f>
        <v>0</v>
      </c>
      <c r="U68" cm="1">
        <f t="array" ref="U68">((VLOOKUP($B$1,'Multipliers and Adjustments'!$A$70:$I$86,TRUNC(COLUMN(U$2)/5)+2,FALSE)*SUMIFS('IEA-MethaneAbatement'!$N:$N,'IEA-MethaneAbatement'!$O:$O,"&lt;"&amp;$B68,'IEA-MethaneAbatement'!$O:$O,"&gt;="&amp;$A68,'IEA-MethaneAbatement'!$M:$M,$B$1,'IEA-MethaneAbatement'!$B:$B,'Country Selector'!$A$2)+VLOOKUP($C$1,'Multipliers and Adjustments'!$A$70:$I$86,TRUNC(COLUMN(U$2)/5)+2,FALSE)*SUMIFS('IEA-MethaneAbatement'!$N:$N,'IEA-MethaneAbatement'!$O:$O,"&lt;"&amp;$B68,'IEA-MethaneAbatement'!$O:$O,"&gt;="&amp;$A68,'IEA-MethaneAbatement'!$M:$M,$C$1,'IEA-MethaneAbatement'!$B:$B,'Country Selector'!$A$2)+VLOOKUP($D$1,'Multipliers and Adjustments'!$A$70:$I$86,TRUNC(COLUMN(U$2)/5)+2,FALSE)*SUMIFS('IEA-MethaneAbatement'!$N:$N,'IEA-MethaneAbatement'!$O:$O,"&lt;"&amp;$B68,'IEA-MethaneAbatement'!$O:$O,"&gt;="&amp;$A68,'IEA-MethaneAbatement'!$M:$M,$D$1,'IEA-MethaneAbatement'!$B:$B,'Country Selector'!$A$2)))*(1+INDEX('EPA to IEA Scaling'!$F$8:$AO$8,,MATCH(U$2,'EPA to IEA Scaling'!$F$1:$AO$1,0)))</f>
        <v>0</v>
      </c>
      <c r="V68" cm="1">
        <f t="array" ref="V68">((VLOOKUP($B$1,'Multipliers and Adjustments'!$A$70:$I$86,TRUNC(COLUMN(V$2)/5)+2,FALSE)*SUMIFS('IEA-MethaneAbatement'!$N:$N,'IEA-MethaneAbatement'!$O:$O,"&lt;"&amp;$B68,'IEA-MethaneAbatement'!$O:$O,"&gt;="&amp;$A68,'IEA-MethaneAbatement'!$M:$M,$B$1,'IEA-MethaneAbatement'!$B:$B,'Country Selector'!$A$2)+VLOOKUP($C$1,'Multipliers and Adjustments'!$A$70:$I$86,TRUNC(COLUMN(V$2)/5)+2,FALSE)*SUMIFS('IEA-MethaneAbatement'!$N:$N,'IEA-MethaneAbatement'!$O:$O,"&lt;"&amp;$B68,'IEA-MethaneAbatement'!$O:$O,"&gt;="&amp;$A68,'IEA-MethaneAbatement'!$M:$M,$C$1,'IEA-MethaneAbatement'!$B:$B,'Country Selector'!$A$2)+VLOOKUP($D$1,'Multipliers and Adjustments'!$A$70:$I$86,TRUNC(COLUMN(V$2)/5)+2,FALSE)*SUMIFS('IEA-MethaneAbatement'!$N:$N,'IEA-MethaneAbatement'!$O:$O,"&lt;"&amp;$B68,'IEA-MethaneAbatement'!$O:$O,"&gt;="&amp;$A68,'IEA-MethaneAbatement'!$M:$M,$D$1,'IEA-MethaneAbatement'!$B:$B,'Country Selector'!$A$2)))*(1+INDEX('EPA to IEA Scaling'!$F$8:$AO$8,,MATCH(V$2,'EPA to IEA Scaling'!$F$1:$AO$1,0)))</f>
        <v>0</v>
      </c>
      <c r="W68" s="31" cm="1">
        <f t="array" ref="W68">((VLOOKUP($B$1,'Multipliers and Adjustments'!$A$70:$I$86,TRUNC(COLUMN(W$2)/5)+2,FALSE)*SUMIFS('IEA-MethaneAbatement'!$N:$N,'IEA-MethaneAbatement'!$O:$O,"&lt;"&amp;$B68,'IEA-MethaneAbatement'!$O:$O,"&gt;="&amp;$A68,'IEA-MethaneAbatement'!$M:$M,$B$1,'IEA-MethaneAbatement'!$B:$B,'Country Selector'!$A$2)+VLOOKUP($C$1,'Multipliers and Adjustments'!$A$70:$I$86,TRUNC(COLUMN(W$2)/5)+2,FALSE)*SUMIFS('IEA-MethaneAbatement'!$N:$N,'IEA-MethaneAbatement'!$O:$O,"&lt;"&amp;$B68,'IEA-MethaneAbatement'!$O:$O,"&gt;="&amp;$A68,'IEA-MethaneAbatement'!$M:$M,$C$1,'IEA-MethaneAbatement'!$B:$B,'Country Selector'!$A$2)+VLOOKUP($D$1,'Multipliers and Adjustments'!$A$70:$I$86,TRUNC(COLUMN(W$2)/5)+2,FALSE)*SUMIFS('IEA-MethaneAbatement'!$N:$N,'IEA-MethaneAbatement'!$O:$O,"&lt;"&amp;$B68,'IEA-MethaneAbatement'!$O:$O,"&gt;="&amp;$A68,'IEA-MethaneAbatement'!$M:$M,$D$1,'IEA-MethaneAbatement'!$B:$B,'Country Selector'!$A$2)))*(1+INDEX('EPA to IEA Scaling'!$F$8:$AO$8,,MATCH(W$2,'EPA to IEA Scaling'!$F$1:$AO$1,0)))</f>
        <v>0</v>
      </c>
      <c r="X68" cm="1">
        <f t="array" ref="X68">((VLOOKUP($B$1,'Multipliers and Adjustments'!$A$70:$I$86,TRUNC(COLUMN(X$2)/5)+2,FALSE)*SUMIFS('IEA-MethaneAbatement'!$N:$N,'IEA-MethaneAbatement'!$O:$O,"&lt;"&amp;$B68,'IEA-MethaneAbatement'!$O:$O,"&gt;="&amp;$A68,'IEA-MethaneAbatement'!$M:$M,$B$1,'IEA-MethaneAbatement'!$B:$B,'Country Selector'!$A$2)+VLOOKUP($C$1,'Multipliers and Adjustments'!$A$70:$I$86,TRUNC(COLUMN(X$2)/5)+2,FALSE)*SUMIFS('IEA-MethaneAbatement'!$N:$N,'IEA-MethaneAbatement'!$O:$O,"&lt;"&amp;$B68,'IEA-MethaneAbatement'!$O:$O,"&gt;="&amp;$A68,'IEA-MethaneAbatement'!$M:$M,$C$1,'IEA-MethaneAbatement'!$B:$B,'Country Selector'!$A$2)+VLOOKUP($D$1,'Multipliers and Adjustments'!$A$70:$I$86,TRUNC(COLUMN(X$2)/5)+2,FALSE)*SUMIFS('IEA-MethaneAbatement'!$N:$N,'IEA-MethaneAbatement'!$O:$O,"&lt;"&amp;$B68,'IEA-MethaneAbatement'!$O:$O,"&gt;="&amp;$A68,'IEA-MethaneAbatement'!$M:$M,$D$1,'IEA-MethaneAbatement'!$B:$B,'Country Selector'!$A$2)))*(1+INDEX('EPA to IEA Scaling'!$F$8:$AO$8,,MATCH(X$2,'EPA to IEA Scaling'!$F$1:$AO$1,0)))</f>
        <v>0</v>
      </c>
      <c r="Y68" cm="1">
        <f t="array" ref="Y68">((VLOOKUP($B$1,'Multipliers and Adjustments'!$A$70:$I$86,TRUNC(COLUMN(Y$2)/5)+2,FALSE)*SUMIFS('IEA-MethaneAbatement'!$N:$N,'IEA-MethaneAbatement'!$O:$O,"&lt;"&amp;$B68,'IEA-MethaneAbatement'!$O:$O,"&gt;="&amp;$A68,'IEA-MethaneAbatement'!$M:$M,$B$1,'IEA-MethaneAbatement'!$B:$B,'Country Selector'!$A$2)+VLOOKUP($C$1,'Multipliers and Adjustments'!$A$70:$I$86,TRUNC(COLUMN(Y$2)/5)+2,FALSE)*SUMIFS('IEA-MethaneAbatement'!$N:$N,'IEA-MethaneAbatement'!$O:$O,"&lt;"&amp;$B68,'IEA-MethaneAbatement'!$O:$O,"&gt;="&amp;$A68,'IEA-MethaneAbatement'!$M:$M,$C$1,'IEA-MethaneAbatement'!$B:$B,'Country Selector'!$A$2)+VLOOKUP($D$1,'Multipliers and Adjustments'!$A$70:$I$86,TRUNC(COLUMN(Y$2)/5)+2,FALSE)*SUMIFS('IEA-MethaneAbatement'!$N:$N,'IEA-MethaneAbatement'!$O:$O,"&lt;"&amp;$B68,'IEA-MethaneAbatement'!$O:$O,"&gt;="&amp;$A68,'IEA-MethaneAbatement'!$M:$M,$D$1,'IEA-MethaneAbatement'!$B:$B,'Country Selector'!$A$2)))*(1+INDEX('EPA to IEA Scaling'!$F$8:$AO$8,,MATCH(Y$2,'EPA to IEA Scaling'!$F$1:$AO$1,0)))</f>
        <v>0</v>
      </c>
      <c r="Z68" cm="1">
        <f t="array" ref="Z68">((VLOOKUP($B$1,'Multipliers and Adjustments'!$A$70:$I$86,TRUNC(COLUMN(Z$2)/5)+2,FALSE)*SUMIFS('IEA-MethaneAbatement'!$N:$N,'IEA-MethaneAbatement'!$O:$O,"&lt;"&amp;$B68,'IEA-MethaneAbatement'!$O:$O,"&gt;="&amp;$A68,'IEA-MethaneAbatement'!$M:$M,$B$1,'IEA-MethaneAbatement'!$B:$B,'Country Selector'!$A$2)+VLOOKUP($C$1,'Multipliers and Adjustments'!$A$70:$I$86,TRUNC(COLUMN(Z$2)/5)+2,FALSE)*SUMIFS('IEA-MethaneAbatement'!$N:$N,'IEA-MethaneAbatement'!$O:$O,"&lt;"&amp;$B68,'IEA-MethaneAbatement'!$O:$O,"&gt;="&amp;$A68,'IEA-MethaneAbatement'!$M:$M,$C$1,'IEA-MethaneAbatement'!$B:$B,'Country Selector'!$A$2)+VLOOKUP($D$1,'Multipliers and Adjustments'!$A$70:$I$86,TRUNC(COLUMN(Z$2)/5)+2,FALSE)*SUMIFS('IEA-MethaneAbatement'!$N:$N,'IEA-MethaneAbatement'!$O:$O,"&lt;"&amp;$B68,'IEA-MethaneAbatement'!$O:$O,"&gt;="&amp;$A68,'IEA-MethaneAbatement'!$M:$M,$D$1,'IEA-MethaneAbatement'!$B:$B,'Country Selector'!$A$2)))*(1+INDEX('EPA to IEA Scaling'!$F$8:$AO$8,,MATCH(Z$2,'EPA to IEA Scaling'!$F$1:$AO$1,0)))</f>
        <v>0</v>
      </c>
      <c r="AA68" cm="1">
        <f t="array" ref="AA68">((VLOOKUP($B$1,'Multipliers and Adjustments'!$A$70:$I$86,TRUNC(COLUMN(AA$2)/5)+2,FALSE)*SUMIFS('IEA-MethaneAbatement'!$N:$N,'IEA-MethaneAbatement'!$O:$O,"&lt;"&amp;$B68,'IEA-MethaneAbatement'!$O:$O,"&gt;="&amp;$A68,'IEA-MethaneAbatement'!$M:$M,$B$1,'IEA-MethaneAbatement'!$B:$B,'Country Selector'!$A$2)+VLOOKUP($C$1,'Multipliers and Adjustments'!$A$70:$I$86,TRUNC(COLUMN(AA$2)/5)+2,FALSE)*SUMIFS('IEA-MethaneAbatement'!$N:$N,'IEA-MethaneAbatement'!$O:$O,"&lt;"&amp;$B68,'IEA-MethaneAbatement'!$O:$O,"&gt;="&amp;$A68,'IEA-MethaneAbatement'!$M:$M,$C$1,'IEA-MethaneAbatement'!$B:$B,'Country Selector'!$A$2)+VLOOKUP($D$1,'Multipliers and Adjustments'!$A$70:$I$86,TRUNC(COLUMN(AA$2)/5)+2,FALSE)*SUMIFS('IEA-MethaneAbatement'!$N:$N,'IEA-MethaneAbatement'!$O:$O,"&lt;"&amp;$B68,'IEA-MethaneAbatement'!$O:$O,"&gt;="&amp;$A68,'IEA-MethaneAbatement'!$M:$M,$D$1,'IEA-MethaneAbatement'!$B:$B,'Country Selector'!$A$2)))*(1+INDEX('EPA to IEA Scaling'!$F$8:$AO$8,,MATCH(AA$2,'EPA to IEA Scaling'!$F$1:$AO$1,0)))</f>
        <v>0</v>
      </c>
      <c r="AB68" s="31" cm="1">
        <f t="array" ref="AB68">((VLOOKUP($B$1,'Multipliers and Adjustments'!$A$70:$I$86,TRUNC(COLUMN(AB$2)/5)+2,FALSE)*SUMIFS('IEA-MethaneAbatement'!$N:$N,'IEA-MethaneAbatement'!$O:$O,"&lt;"&amp;$B68,'IEA-MethaneAbatement'!$O:$O,"&gt;="&amp;$A68,'IEA-MethaneAbatement'!$M:$M,$B$1,'IEA-MethaneAbatement'!$B:$B,'Country Selector'!$A$2)+VLOOKUP($C$1,'Multipliers and Adjustments'!$A$70:$I$86,TRUNC(COLUMN(AB$2)/5)+2,FALSE)*SUMIFS('IEA-MethaneAbatement'!$N:$N,'IEA-MethaneAbatement'!$O:$O,"&lt;"&amp;$B68,'IEA-MethaneAbatement'!$O:$O,"&gt;="&amp;$A68,'IEA-MethaneAbatement'!$M:$M,$C$1,'IEA-MethaneAbatement'!$B:$B,'Country Selector'!$A$2)+VLOOKUP($D$1,'Multipliers and Adjustments'!$A$70:$I$86,TRUNC(COLUMN(AB$2)/5)+2,FALSE)*SUMIFS('IEA-MethaneAbatement'!$N:$N,'IEA-MethaneAbatement'!$O:$O,"&lt;"&amp;$B68,'IEA-MethaneAbatement'!$O:$O,"&gt;="&amp;$A68,'IEA-MethaneAbatement'!$M:$M,$D$1,'IEA-MethaneAbatement'!$B:$B,'Country Selector'!$A$2)))*(1+INDEX('EPA to IEA Scaling'!$F$8:$AO$8,,MATCH(AB$2,'EPA to IEA Scaling'!$F$1:$AO$1,0)))</f>
        <v>0</v>
      </c>
      <c r="AC68" cm="1">
        <f t="array" ref="AC68">((VLOOKUP($B$1,'Multipliers and Adjustments'!$A$70:$I$86,TRUNC(COLUMN(AC$2)/5)+2,FALSE)*SUMIFS('IEA-MethaneAbatement'!$N:$N,'IEA-MethaneAbatement'!$O:$O,"&lt;"&amp;$B68,'IEA-MethaneAbatement'!$O:$O,"&gt;="&amp;$A68,'IEA-MethaneAbatement'!$M:$M,$B$1,'IEA-MethaneAbatement'!$B:$B,'Country Selector'!$A$2)+VLOOKUP($C$1,'Multipliers and Adjustments'!$A$70:$I$86,TRUNC(COLUMN(AC$2)/5)+2,FALSE)*SUMIFS('IEA-MethaneAbatement'!$N:$N,'IEA-MethaneAbatement'!$O:$O,"&lt;"&amp;$B68,'IEA-MethaneAbatement'!$O:$O,"&gt;="&amp;$A68,'IEA-MethaneAbatement'!$M:$M,$C$1,'IEA-MethaneAbatement'!$B:$B,'Country Selector'!$A$2)+VLOOKUP($D$1,'Multipliers and Adjustments'!$A$70:$I$86,TRUNC(COLUMN(AC$2)/5)+2,FALSE)*SUMIFS('IEA-MethaneAbatement'!$N:$N,'IEA-MethaneAbatement'!$O:$O,"&lt;"&amp;$B68,'IEA-MethaneAbatement'!$O:$O,"&gt;="&amp;$A68,'IEA-MethaneAbatement'!$M:$M,$D$1,'IEA-MethaneAbatement'!$B:$B,'Country Selector'!$A$2)))*(1+INDEX('EPA to IEA Scaling'!$F$8:$AO$8,,MATCH(AC$2,'EPA to IEA Scaling'!$F$1:$AO$1,0)))</f>
        <v>0</v>
      </c>
      <c r="AD68" cm="1">
        <f t="array" ref="AD68">((VLOOKUP($B$1,'Multipliers and Adjustments'!$A$70:$I$86,TRUNC(COLUMN(AD$2)/5)+2,FALSE)*SUMIFS('IEA-MethaneAbatement'!$N:$N,'IEA-MethaneAbatement'!$O:$O,"&lt;"&amp;$B68,'IEA-MethaneAbatement'!$O:$O,"&gt;="&amp;$A68,'IEA-MethaneAbatement'!$M:$M,$B$1,'IEA-MethaneAbatement'!$B:$B,'Country Selector'!$A$2)+VLOOKUP($C$1,'Multipliers and Adjustments'!$A$70:$I$86,TRUNC(COLUMN(AD$2)/5)+2,FALSE)*SUMIFS('IEA-MethaneAbatement'!$N:$N,'IEA-MethaneAbatement'!$O:$O,"&lt;"&amp;$B68,'IEA-MethaneAbatement'!$O:$O,"&gt;="&amp;$A68,'IEA-MethaneAbatement'!$M:$M,$C$1,'IEA-MethaneAbatement'!$B:$B,'Country Selector'!$A$2)+VLOOKUP($D$1,'Multipliers and Adjustments'!$A$70:$I$86,TRUNC(COLUMN(AD$2)/5)+2,FALSE)*SUMIFS('IEA-MethaneAbatement'!$N:$N,'IEA-MethaneAbatement'!$O:$O,"&lt;"&amp;$B68,'IEA-MethaneAbatement'!$O:$O,"&gt;="&amp;$A68,'IEA-MethaneAbatement'!$M:$M,$D$1,'IEA-MethaneAbatement'!$B:$B,'Country Selector'!$A$2)))*(1+INDEX('EPA to IEA Scaling'!$F$8:$AO$8,,MATCH(AD$2,'EPA to IEA Scaling'!$F$1:$AO$1,0)))</f>
        <v>0</v>
      </c>
      <c r="AE68" cm="1">
        <f t="array" ref="AE68">((VLOOKUP($B$1,'Multipliers and Adjustments'!$A$70:$I$86,TRUNC(COLUMN(AE$2)/5)+2,FALSE)*SUMIFS('IEA-MethaneAbatement'!$N:$N,'IEA-MethaneAbatement'!$O:$O,"&lt;"&amp;$B68,'IEA-MethaneAbatement'!$O:$O,"&gt;="&amp;$A68,'IEA-MethaneAbatement'!$M:$M,$B$1,'IEA-MethaneAbatement'!$B:$B,'Country Selector'!$A$2)+VLOOKUP($C$1,'Multipliers and Adjustments'!$A$70:$I$86,TRUNC(COLUMN(AE$2)/5)+2,FALSE)*SUMIFS('IEA-MethaneAbatement'!$N:$N,'IEA-MethaneAbatement'!$O:$O,"&lt;"&amp;$B68,'IEA-MethaneAbatement'!$O:$O,"&gt;="&amp;$A68,'IEA-MethaneAbatement'!$M:$M,$C$1,'IEA-MethaneAbatement'!$B:$B,'Country Selector'!$A$2)+VLOOKUP($D$1,'Multipliers and Adjustments'!$A$70:$I$86,TRUNC(COLUMN(AE$2)/5)+2,FALSE)*SUMIFS('IEA-MethaneAbatement'!$N:$N,'IEA-MethaneAbatement'!$O:$O,"&lt;"&amp;$B68,'IEA-MethaneAbatement'!$O:$O,"&gt;="&amp;$A68,'IEA-MethaneAbatement'!$M:$M,$D$1,'IEA-MethaneAbatement'!$B:$B,'Country Selector'!$A$2)))*(1+INDEX('EPA to IEA Scaling'!$F$8:$AO$8,,MATCH(AE$2,'EPA to IEA Scaling'!$F$1:$AO$1,0)))</f>
        <v>0</v>
      </c>
      <c r="AF68" cm="1">
        <f t="array" ref="AF68">((VLOOKUP($B$1,'Multipliers and Adjustments'!$A$70:$I$86,TRUNC(COLUMN(AF$2)/5)+2,FALSE)*SUMIFS('IEA-MethaneAbatement'!$N:$N,'IEA-MethaneAbatement'!$O:$O,"&lt;"&amp;$B68,'IEA-MethaneAbatement'!$O:$O,"&gt;="&amp;$A68,'IEA-MethaneAbatement'!$M:$M,$B$1,'IEA-MethaneAbatement'!$B:$B,'Country Selector'!$A$2)+VLOOKUP($C$1,'Multipliers and Adjustments'!$A$70:$I$86,TRUNC(COLUMN(AF$2)/5)+2,FALSE)*SUMIFS('IEA-MethaneAbatement'!$N:$N,'IEA-MethaneAbatement'!$O:$O,"&lt;"&amp;$B68,'IEA-MethaneAbatement'!$O:$O,"&gt;="&amp;$A68,'IEA-MethaneAbatement'!$M:$M,$C$1,'IEA-MethaneAbatement'!$B:$B,'Country Selector'!$A$2)+VLOOKUP($D$1,'Multipliers and Adjustments'!$A$70:$I$86,TRUNC(COLUMN(AF$2)/5)+2,FALSE)*SUMIFS('IEA-MethaneAbatement'!$N:$N,'IEA-MethaneAbatement'!$O:$O,"&lt;"&amp;$B68,'IEA-MethaneAbatement'!$O:$O,"&gt;="&amp;$A68,'IEA-MethaneAbatement'!$M:$M,$D$1,'IEA-MethaneAbatement'!$B:$B,'Country Selector'!$A$2)))*(1+INDEX('EPA to IEA Scaling'!$F$8:$AO$8,,MATCH(AF$2,'EPA to IEA Scaling'!$F$1:$AO$1,0)))</f>
        <v>0</v>
      </c>
      <c r="AG68" s="31" cm="1">
        <f t="array" ref="AG68">((VLOOKUP($B$1,'Multipliers and Adjustments'!$A$70:$I$86,TRUNC(COLUMN(AG$2)/5)+2,FALSE)*SUMIFS('IEA-MethaneAbatement'!$N:$N,'IEA-MethaneAbatement'!$O:$O,"&lt;"&amp;$B68,'IEA-MethaneAbatement'!$O:$O,"&gt;="&amp;$A68,'IEA-MethaneAbatement'!$M:$M,$B$1,'IEA-MethaneAbatement'!$B:$B,'Country Selector'!$A$2)+VLOOKUP($C$1,'Multipliers and Adjustments'!$A$70:$I$86,TRUNC(COLUMN(AG$2)/5)+2,FALSE)*SUMIFS('IEA-MethaneAbatement'!$N:$N,'IEA-MethaneAbatement'!$O:$O,"&lt;"&amp;$B68,'IEA-MethaneAbatement'!$O:$O,"&gt;="&amp;$A68,'IEA-MethaneAbatement'!$M:$M,$C$1,'IEA-MethaneAbatement'!$B:$B,'Country Selector'!$A$2)+VLOOKUP($D$1,'Multipliers and Adjustments'!$A$70:$I$86,TRUNC(COLUMN(AG$2)/5)+2,FALSE)*SUMIFS('IEA-MethaneAbatement'!$N:$N,'IEA-MethaneAbatement'!$O:$O,"&lt;"&amp;$B68,'IEA-MethaneAbatement'!$O:$O,"&gt;="&amp;$A68,'IEA-MethaneAbatement'!$M:$M,$D$1,'IEA-MethaneAbatement'!$B:$B,'Country Selector'!$A$2)))*(1+INDEX('EPA to IEA Scaling'!$F$8:$AO$8,,MATCH(AG$2,'EPA to IEA Scaling'!$F$1:$AO$1,0)))</f>
        <v>0</v>
      </c>
      <c r="AH68" cm="1">
        <f t="array" ref="AH68">((VLOOKUP($B$1,'Multipliers and Adjustments'!$A$70:$I$86,TRUNC(COLUMN(AH$2)/5)+2,FALSE)*SUMIFS('IEA-MethaneAbatement'!$N:$N,'IEA-MethaneAbatement'!$O:$O,"&lt;"&amp;$B68,'IEA-MethaneAbatement'!$O:$O,"&gt;="&amp;$A68,'IEA-MethaneAbatement'!$M:$M,$B$1,'IEA-MethaneAbatement'!$B:$B,'Country Selector'!$A$2)+VLOOKUP($C$1,'Multipliers and Adjustments'!$A$70:$I$86,TRUNC(COLUMN(AH$2)/5)+2,FALSE)*SUMIFS('IEA-MethaneAbatement'!$N:$N,'IEA-MethaneAbatement'!$O:$O,"&lt;"&amp;$B68,'IEA-MethaneAbatement'!$O:$O,"&gt;="&amp;$A68,'IEA-MethaneAbatement'!$M:$M,$C$1,'IEA-MethaneAbatement'!$B:$B,'Country Selector'!$A$2)+VLOOKUP($D$1,'Multipliers and Adjustments'!$A$70:$I$86,TRUNC(COLUMN(AH$2)/5)+2,FALSE)*SUMIFS('IEA-MethaneAbatement'!$N:$N,'IEA-MethaneAbatement'!$O:$O,"&lt;"&amp;$B68,'IEA-MethaneAbatement'!$O:$O,"&gt;="&amp;$A68,'IEA-MethaneAbatement'!$M:$M,$D$1,'IEA-MethaneAbatement'!$B:$B,'Country Selector'!$A$2)))*(1+INDEX('EPA to IEA Scaling'!$F$8:$AO$8,,MATCH(AH$2,'EPA to IEA Scaling'!$F$1:$AO$1,0)))</f>
        <v>0</v>
      </c>
      <c r="AI68" cm="1">
        <f t="array" ref="AI68">((VLOOKUP($B$1,'Multipliers and Adjustments'!$A$70:$I$86,TRUNC(COLUMN(AI$2)/5)+2,FALSE)*SUMIFS('IEA-MethaneAbatement'!$N:$N,'IEA-MethaneAbatement'!$O:$O,"&lt;"&amp;$B68,'IEA-MethaneAbatement'!$O:$O,"&gt;="&amp;$A68,'IEA-MethaneAbatement'!$M:$M,$B$1,'IEA-MethaneAbatement'!$B:$B,'Country Selector'!$A$2)+VLOOKUP($C$1,'Multipliers and Adjustments'!$A$70:$I$86,TRUNC(COLUMN(AI$2)/5)+2,FALSE)*SUMIFS('IEA-MethaneAbatement'!$N:$N,'IEA-MethaneAbatement'!$O:$O,"&lt;"&amp;$B68,'IEA-MethaneAbatement'!$O:$O,"&gt;="&amp;$A68,'IEA-MethaneAbatement'!$M:$M,$C$1,'IEA-MethaneAbatement'!$B:$B,'Country Selector'!$A$2)+VLOOKUP($D$1,'Multipliers and Adjustments'!$A$70:$I$86,TRUNC(COLUMN(AI$2)/5)+2,FALSE)*SUMIFS('IEA-MethaneAbatement'!$N:$N,'IEA-MethaneAbatement'!$O:$O,"&lt;"&amp;$B68,'IEA-MethaneAbatement'!$O:$O,"&gt;="&amp;$A68,'IEA-MethaneAbatement'!$M:$M,$D$1,'IEA-MethaneAbatement'!$B:$B,'Country Selector'!$A$2)))*(1+INDEX('EPA to IEA Scaling'!$F$8:$AO$8,,MATCH(AI$2,'EPA to IEA Scaling'!$F$1:$AO$1,0)))</f>
        <v>0</v>
      </c>
      <c r="AJ68" cm="1">
        <f t="array" ref="AJ68">((VLOOKUP($B$1,'Multipliers and Adjustments'!$A$70:$I$86,TRUNC(COLUMN(AJ$2)/5)+2,FALSE)*SUMIFS('IEA-MethaneAbatement'!$N:$N,'IEA-MethaneAbatement'!$O:$O,"&lt;"&amp;$B68,'IEA-MethaneAbatement'!$O:$O,"&gt;="&amp;$A68,'IEA-MethaneAbatement'!$M:$M,$B$1,'IEA-MethaneAbatement'!$B:$B,'Country Selector'!$A$2)+VLOOKUP($C$1,'Multipliers and Adjustments'!$A$70:$I$86,TRUNC(COLUMN(AJ$2)/5)+2,FALSE)*SUMIFS('IEA-MethaneAbatement'!$N:$N,'IEA-MethaneAbatement'!$O:$O,"&lt;"&amp;$B68,'IEA-MethaneAbatement'!$O:$O,"&gt;="&amp;$A68,'IEA-MethaneAbatement'!$M:$M,$C$1,'IEA-MethaneAbatement'!$B:$B,'Country Selector'!$A$2)+VLOOKUP($D$1,'Multipliers and Adjustments'!$A$70:$I$86,TRUNC(COLUMN(AJ$2)/5)+2,FALSE)*SUMIFS('IEA-MethaneAbatement'!$N:$N,'IEA-MethaneAbatement'!$O:$O,"&lt;"&amp;$B68,'IEA-MethaneAbatement'!$O:$O,"&gt;="&amp;$A68,'IEA-MethaneAbatement'!$M:$M,$D$1,'IEA-MethaneAbatement'!$B:$B,'Country Selector'!$A$2)))*(1+INDEX('EPA to IEA Scaling'!$F$8:$AO$8,,MATCH(AJ$2,'EPA to IEA Scaling'!$F$1:$AO$1,0)))</f>
        <v>0</v>
      </c>
      <c r="AK68" cm="1">
        <f t="array" ref="AK68">((VLOOKUP($B$1,'Multipliers and Adjustments'!$A$70:$I$86,TRUNC(COLUMN(AK$2)/5)+2,FALSE)*SUMIFS('IEA-MethaneAbatement'!$N:$N,'IEA-MethaneAbatement'!$O:$O,"&lt;"&amp;$B68,'IEA-MethaneAbatement'!$O:$O,"&gt;="&amp;$A68,'IEA-MethaneAbatement'!$M:$M,$B$1,'IEA-MethaneAbatement'!$B:$B,'Country Selector'!$A$2)+VLOOKUP($C$1,'Multipliers and Adjustments'!$A$70:$I$86,TRUNC(COLUMN(AK$2)/5)+2,FALSE)*SUMIFS('IEA-MethaneAbatement'!$N:$N,'IEA-MethaneAbatement'!$O:$O,"&lt;"&amp;$B68,'IEA-MethaneAbatement'!$O:$O,"&gt;="&amp;$A68,'IEA-MethaneAbatement'!$M:$M,$C$1,'IEA-MethaneAbatement'!$B:$B,'Country Selector'!$A$2)+VLOOKUP($D$1,'Multipliers and Adjustments'!$A$70:$I$86,TRUNC(COLUMN(AK$2)/5)+2,FALSE)*SUMIFS('IEA-MethaneAbatement'!$N:$N,'IEA-MethaneAbatement'!$O:$O,"&lt;"&amp;$B68,'IEA-MethaneAbatement'!$O:$O,"&gt;="&amp;$A68,'IEA-MethaneAbatement'!$M:$M,$D$1,'IEA-MethaneAbatement'!$B:$B,'Country Selector'!$A$2)))*(1+INDEX('EPA to IEA Scaling'!$F$8:$AO$8,,MATCH(AK$2,'EPA to IEA Scaling'!$F$1:$AO$1,0)))</f>
        <v>0</v>
      </c>
      <c r="AL68" s="31" cm="1">
        <f t="array" ref="AL68">((VLOOKUP($B$1,'Multipliers and Adjustments'!$A$70:$I$86,TRUNC(COLUMN(AL$2)/5)+2,FALSE)*SUMIFS('IEA-MethaneAbatement'!$N:$N,'IEA-MethaneAbatement'!$O:$O,"&lt;"&amp;$B68,'IEA-MethaneAbatement'!$O:$O,"&gt;="&amp;$A68,'IEA-MethaneAbatement'!$M:$M,$B$1,'IEA-MethaneAbatement'!$B:$B,'Country Selector'!$A$2)+VLOOKUP($C$1,'Multipliers and Adjustments'!$A$70:$I$86,TRUNC(COLUMN(AL$2)/5)+2,FALSE)*SUMIFS('IEA-MethaneAbatement'!$N:$N,'IEA-MethaneAbatement'!$O:$O,"&lt;"&amp;$B68,'IEA-MethaneAbatement'!$O:$O,"&gt;="&amp;$A68,'IEA-MethaneAbatement'!$M:$M,$C$1,'IEA-MethaneAbatement'!$B:$B,'Country Selector'!$A$2)+VLOOKUP($D$1,'Multipliers and Adjustments'!$A$70:$I$86,TRUNC(COLUMN(AL$2)/5)+2,FALSE)*SUMIFS('IEA-MethaneAbatement'!$N:$N,'IEA-MethaneAbatement'!$O:$O,"&lt;"&amp;$B68,'IEA-MethaneAbatement'!$O:$O,"&gt;="&amp;$A68,'IEA-MethaneAbatement'!$M:$M,$D$1,'IEA-MethaneAbatement'!$B:$B,'Country Selector'!$A$2)))*(1+INDEX('EPA to IEA Scaling'!$F$8:$AO$8,,MATCH(AL$2,'EPA to IEA Scaling'!$F$1:$AO$1,0)))</f>
        <v>0</v>
      </c>
    </row>
    <row r="69" spans="1:38" x14ac:dyDescent="0.45">
      <c r="A69" s="12">
        <f t="shared" si="1"/>
        <v>1300</v>
      </c>
      <c r="B69" s="11">
        <f t="shared" si="3"/>
        <v>1350</v>
      </c>
      <c r="C69" s="47" cm="1">
        <f t="array" ref="C69">((VLOOKUP($B$1,'Multipliers and Adjustments'!$A$70:$I$86,TRUNC(COLUMN(C$2)/5)+2,FALSE)*SUMIFS('IEA-MethaneAbatement'!$N:$N,'IEA-MethaneAbatement'!$O:$O,"&lt;"&amp;$B69,'IEA-MethaneAbatement'!$O:$O,"&gt;="&amp;$A69,'IEA-MethaneAbatement'!$M:$M,$B$1,'IEA-MethaneAbatement'!$B:$B,'Country Selector'!$A$2)+VLOOKUP($C$1,'Multipliers and Adjustments'!$A$70:$I$86,TRUNC(COLUMN(C$2)/5)+2,FALSE)*SUMIFS('IEA-MethaneAbatement'!$N:$N,'IEA-MethaneAbatement'!$O:$O,"&lt;"&amp;$B69,'IEA-MethaneAbatement'!$O:$O,"&gt;="&amp;$A69,'IEA-MethaneAbatement'!$M:$M,$C$1,'IEA-MethaneAbatement'!$B:$B,'Country Selector'!$A$2)+VLOOKUP($D$1,'Multipliers and Adjustments'!$A$70:$I$86,TRUNC(COLUMN(C$2)/5)+2,FALSE)*SUMIFS('IEA-MethaneAbatement'!$N:$N,'IEA-MethaneAbatement'!$O:$O,"&lt;"&amp;$B69,'IEA-MethaneAbatement'!$O:$O,"&gt;="&amp;$A69,'IEA-MethaneAbatement'!$M:$M,$D$1,'IEA-MethaneAbatement'!$B:$B,'Country Selector'!$A$2)))*(1+INDEX('EPA to IEA Scaling'!$F$8:$AO$8,,MATCH(C$2,'EPA to IEA Scaling'!$F$1:$AO$1,0)))</f>
        <v>0</v>
      </c>
      <c r="D69" cm="1">
        <f t="array" ref="D69">((VLOOKUP($B$1,'Multipliers and Adjustments'!$A$70:$I$86,TRUNC(COLUMN(D$2)/5)+2,FALSE)*SUMIFS('IEA-MethaneAbatement'!$N:$N,'IEA-MethaneAbatement'!$O:$O,"&lt;"&amp;$B69,'IEA-MethaneAbatement'!$O:$O,"&gt;="&amp;$A69,'IEA-MethaneAbatement'!$M:$M,$B$1,'IEA-MethaneAbatement'!$B:$B,'Country Selector'!$A$2)+VLOOKUP($C$1,'Multipliers and Adjustments'!$A$70:$I$86,TRUNC(COLUMN(D$2)/5)+2,FALSE)*SUMIFS('IEA-MethaneAbatement'!$N:$N,'IEA-MethaneAbatement'!$O:$O,"&lt;"&amp;$B69,'IEA-MethaneAbatement'!$O:$O,"&gt;="&amp;$A69,'IEA-MethaneAbatement'!$M:$M,$C$1,'IEA-MethaneAbatement'!$B:$B,'Country Selector'!$A$2)+VLOOKUP($D$1,'Multipliers and Adjustments'!$A$70:$I$86,TRUNC(COLUMN(D$2)/5)+2,FALSE)*SUMIFS('IEA-MethaneAbatement'!$N:$N,'IEA-MethaneAbatement'!$O:$O,"&lt;"&amp;$B69,'IEA-MethaneAbatement'!$O:$O,"&gt;="&amp;$A69,'IEA-MethaneAbatement'!$M:$M,$D$1,'IEA-MethaneAbatement'!$B:$B,'Country Selector'!$A$2)))*(1+INDEX('EPA to IEA Scaling'!$F$8:$AO$8,,MATCH(D$2,'EPA to IEA Scaling'!$F$1:$AO$1,0)))</f>
        <v>0</v>
      </c>
      <c r="E69" cm="1">
        <f t="array" ref="E69">((VLOOKUP($B$1,'Multipliers and Adjustments'!$A$70:$I$86,TRUNC(COLUMN(E$2)/5)+2,FALSE)*SUMIFS('IEA-MethaneAbatement'!$N:$N,'IEA-MethaneAbatement'!$O:$O,"&lt;"&amp;$B69,'IEA-MethaneAbatement'!$O:$O,"&gt;="&amp;$A69,'IEA-MethaneAbatement'!$M:$M,$B$1,'IEA-MethaneAbatement'!$B:$B,'Country Selector'!$A$2)+VLOOKUP($C$1,'Multipliers and Adjustments'!$A$70:$I$86,TRUNC(COLUMN(E$2)/5)+2,FALSE)*SUMIFS('IEA-MethaneAbatement'!$N:$N,'IEA-MethaneAbatement'!$O:$O,"&lt;"&amp;$B69,'IEA-MethaneAbatement'!$O:$O,"&gt;="&amp;$A69,'IEA-MethaneAbatement'!$M:$M,$C$1,'IEA-MethaneAbatement'!$B:$B,'Country Selector'!$A$2)+VLOOKUP($D$1,'Multipliers and Adjustments'!$A$70:$I$86,TRUNC(COLUMN(E$2)/5)+2,FALSE)*SUMIFS('IEA-MethaneAbatement'!$N:$N,'IEA-MethaneAbatement'!$O:$O,"&lt;"&amp;$B69,'IEA-MethaneAbatement'!$O:$O,"&gt;="&amp;$A69,'IEA-MethaneAbatement'!$M:$M,$D$1,'IEA-MethaneAbatement'!$B:$B,'Country Selector'!$A$2)))*(1+INDEX('EPA to IEA Scaling'!$F$8:$AO$8,,MATCH(E$2,'EPA to IEA Scaling'!$F$1:$AO$1,0)))</f>
        <v>0</v>
      </c>
      <c r="F69" cm="1">
        <f t="array" ref="F69">((VLOOKUP($B$1,'Multipliers and Adjustments'!$A$70:$I$86,TRUNC(COLUMN(F$2)/5)+2,FALSE)*SUMIFS('IEA-MethaneAbatement'!$N:$N,'IEA-MethaneAbatement'!$O:$O,"&lt;"&amp;$B69,'IEA-MethaneAbatement'!$O:$O,"&gt;="&amp;$A69,'IEA-MethaneAbatement'!$M:$M,$B$1,'IEA-MethaneAbatement'!$B:$B,'Country Selector'!$A$2)+VLOOKUP($C$1,'Multipliers and Adjustments'!$A$70:$I$86,TRUNC(COLUMN(F$2)/5)+2,FALSE)*SUMIFS('IEA-MethaneAbatement'!$N:$N,'IEA-MethaneAbatement'!$O:$O,"&lt;"&amp;$B69,'IEA-MethaneAbatement'!$O:$O,"&gt;="&amp;$A69,'IEA-MethaneAbatement'!$M:$M,$C$1,'IEA-MethaneAbatement'!$B:$B,'Country Selector'!$A$2)+VLOOKUP($D$1,'Multipliers and Adjustments'!$A$70:$I$86,TRUNC(COLUMN(F$2)/5)+2,FALSE)*SUMIFS('IEA-MethaneAbatement'!$N:$N,'IEA-MethaneAbatement'!$O:$O,"&lt;"&amp;$B69,'IEA-MethaneAbatement'!$O:$O,"&gt;="&amp;$A69,'IEA-MethaneAbatement'!$M:$M,$D$1,'IEA-MethaneAbatement'!$B:$B,'Country Selector'!$A$2)))*(1+INDEX('EPA to IEA Scaling'!$F$8:$AO$8,,MATCH(F$2,'EPA to IEA Scaling'!$F$1:$AO$1,0)))</f>
        <v>0</v>
      </c>
      <c r="G69" cm="1">
        <f t="array" ref="G69">((VLOOKUP($B$1,'Multipliers and Adjustments'!$A$70:$I$86,TRUNC(COLUMN(G$2)/5)+2,FALSE)*SUMIFS('IEA-MethaneAbatement'!$N:$N,'IEA-MethaneAbatement'!$O:$O,"&lt;"&amp;$B69,'IEA-MethaneAbatement'!$O:$O,"&gt;="&amp;$A69,'IEA-MethaneAbatement'!$M:$M,$B$1,'IEA-MethaneAbatement'!$B:$B,'Country Selector'!$A$2)+VLOOKUP($C$1,'Multipliers and Adjustments'!$A$70:$I$86,TRUNC(COLUMN(G$2)/5)+2,FALSE)*SUMIFS('IEA-MethaneAbatement'!$N:$N,'IEA-MethaneAbatement'!$O:$O,"&lt;"&amp;$B69,'IEA-MethaneAbatement'!$O:$O,"&gt;="&amp;$A69,'IEA-MethaneAbatement'!$M:$M,$C$1,'IEA-MethaneAbatement'!$B:$B,'Country Selector'!$A$2)+VLOOKUP($D$1,'Multipliers and Adjustments'!$A$70:$I$86,TRUNC(COLUMN(G$2)/5)+2,FALSE)*SUMIFS('IEA-MethaneAbatement'!$N:$N,'IEA-MethaneAbatement'!$O:$O,"&lt;"&amp;$B69,'IEA-MethaneAbatement'!$O:$O,"&gt;="&amp;$A69,'IEA-MethaneAbatement'!$M:$M,$D$1,'IEA-MethaneAbatement'!$B:$B,'Country Selector'!$A$2)))*(1+INDEX('EPA to IEA Scaling'!$F$8:$AO$8,,MATCH(G$2,'EPA to IEA Scaling'!$F$1:$AO$1,0)))</f>
        <v>0</v>
      </c>
      <c r="H69" s="31" cm="1">
        <f t="array" ref="H69">((VLOOKUP($B$1,'Multipliers and Adjustments'!$A$70:$I$86,TRUNC(COLUMN(H$2)/5)+2,FALSE)*SUMIFS('IEA-MethaneAbatement'!$N:$N,'IEA-MethaneAbatement'!$O:$O,"&lt;"&amp;$B69,'IEA-MethaneAbatement'!$O:$O,"&gt;="&amp;$A69,'IEA-MethaneAbatement'!$M:$M,$B$1,'IEA-MethaneAbatement'!$B:$B,'Country Selector'!$A$2)+VLOOKUP($C$1,'Multipliers and Adjustments'!$A$70:$I$86,TRUNC(COLUMN(H$2)/5)+2,FALSE)*SUMIFS('IEA-MethaneAbatement'!$N:$N,'IEA-MethaneAbatement'!$O:$O,"&lt;"&amp;$B69,'IEA-MethaneAbatement'!$O:$O,"&gt;="&amp;$A69,'IEA-MethaneAbatement'!$M:$M,$C$1,'IEA-MethaneAbatement'!$B:$B,'Country Selector'!$A$2)+VLOOKUP($D$1,'Multipliers and Adjustments'!$A$70:$I$86,TRUNC(COLUMN(H$2)/5)+2,FALSE)*SUMIFS('IEA-MethaneAbatement'!$N:$N,'IEA-MethaneAbatement'!$O:$O,"&lt;"&amp;$B69,'IEA-MethaneAbatement'!$O:$O,"&gt;="&amp;$A69,'IEA-MethaneAbatement'!$M:$M,$D$1,'IEA-MethaneAbatement'!$B:$B,'Country Selector'!$A$2)))*(1+INDEX('EPA to IEA Scaling'!$F$8:$AO$8,,MATCH(H$2,'EPA to IEA Scaling'!$F$1:$AO$1,0)))</f>
        <v>0</v>
      </c>
      <c r="I69" cm="1">
        <f t="array" ref="I69">((VLOOKUP($B$1,'Multipliers and Adjustments'!$A$70:$I$86,TRUNC(COLUMN(I$2)/5)+2,FALSE)*SUMIFS('IEA-MethaneAbatement'!$N:$N,'IEA-MethaneAbatement'!$O:$O,"&lt;"&amp;$B69,'IEA-MethaneAbatement'!$O:$O,"&gt;="&amp;$A69,'IEA-MethaneAbatement'!$M:$M,$B$1,'IEA-MethaneAbatement'!$B:$B,'Country Selector'!$A$2)+VLOOKUP($C$1,'Multipliers and Adjustments'!$A$70:$I$86,TRUNC(COLUMN(I$2)/5)+2,FALSE)*SUMIFS('IEA-MethaneAbatement'!$N:$N,'IEA-MethaneAbatement'!$O:$O,"&lt;"&amp;$B69,'IEA-MethaneAbatement'!$O:$O,"&gt;="&amp;$A69,'IEA-MethaneAbatement'!$M:$M,$C$1,'IEA-MethaneAbatement'!$B:$B,'Country Selector'!$A$2)+VLOOKUP($D$1,'Multipliers and Adjustments'!$A$70:$I$86,TRUNC(COLUMN(I$2)/5)+2,FALSE)*SUMIFS('IEA-MethaneAbatement'!$N:$N,'IEA-MethaneAbatement'!$O:$O,"&lt;"&amp;$B69,'IEA-MethaneAbatement'!$O:$O,"&gt;="&amp;$A69,'IEA-MethaneAbatement'!$M:$M,$D$1,'IEA-MethaneAbatement'!$B:$B,'Country Selector'!$A$2)))*(1+INDEX('EPA to IEA Scaling'!$F$8:$AO$8,,MATCH(I$2,'EPA to IEA Scaling'!$F$1:$AO$1,0)))</f>
        <v>0</v>
      </c>
      <c r="J69" cm="1">
        <f t="array" ref="J69">((VLOOKUP($B$1,'Multipliers and Adjustments'!$A$70:$I$86,TRUNC(COLUMN(J$2)/5)+2,FALSE)*SUMIFS('IEA-MethaneAbatement'!$N:$N,'IEA-MethaneAbatement'!$O:$O,"&lt;"&amp;$B69,'IEA-MethaneAbatement'!$O:$O,"&gt;="&amp;$A69,'IEA-MethaneAbatement'!$M:$M,$B$1,'IEA-MethaneAbatement'!$B:$B,'Country Selector'!$A$2)+VLOOKUP($C$1,'Multipliers and Adjustments'!$A$70:$I$86,TRUNC(COLUMN(J$2)/5)+2,FALSE)*SUMIFS('IEA-MethaneAbatement'!$N:$N,'IEA-MethaneAbatement'!$O:$O,"&lt;"&amp;$B69,'IEA-MethaneAbatement'!$O:$O,"&gt;="&amp;$A69,'IEA-MethaneAbatement'!$M:$M,$C$1,'IEA-MethaneAbatement'!$B:$B,'Country Selector'!$A$2)+VLOOKUP($D$1,'Multipliers and Adjustments'!$A$70:$I$86,TRUNC(COLUMN(J$2)/5)+2,FALSE)*SUMIFS('IEA-MethaneAbatement'!$N:$N,'IEA-MethaneAbatement'!$O:$O,"&lt;"&amp;$B69,'IEA-MethaneAbatement'!$O:$O,"&gt;="&amp;$A69,'IEA-MethaneAbatement'!$M:$M,$D$1,'IEA-MethaneAbatement'!$B:$B,'Country Selector'!$A$2)))*(1+INDEX('EPA to IEA Scaling'!$F$8:$AO$8,,MATCH(J$2,'EPA to IEA Scaling'!$F$1:$AO$1,0)))</f>
        <v>0</v>
      </c>
      <c r="K69" cm="1">
        <f t="array" ref="K69">((VLOOKUP($B$1,'Multipliers and Adjustments'!$A$70:$I$86,TRUNC(COLUMN(K$2)/5)+2,FALSE)*SUMIFS('IEA-MethaneAbatement'!$N:$N,'IEA-MethaneAbatement'!$O:$O,"&lt;"&amp;$B69,'IEA-MethaneAbatement'!$O:$O,"&gt;="&amp;$A69,'IEA-MethaneAbatement'!$M:$M,$B$1,'IEA-MethaneAbatement'!$B:$B,'Country Selector'!$A$2)+VLOOKUP($C$1,'Multipliers and Adjustments'!$A$70:$I$86,TRUNC(COLUMN(K$2)/5)+2,FALSE)*SUMIFS('IEA-MethaneAbatement'!$N:$N,'IEA-MethaneAbatement'!$O:$O,"&lt;"&amp;$B69,'IEA-MethaneAbatement'!$O:$O,"&gt;="&amp;$A69,'IEA-MethaneAbatement'!$M:$M,$C$1,'IEA-MethaneAbatement'!$B:$B,'Country Selector'!$A$2)+VLOOKUP($D$1,'Multipliers and Adjustments'!$A$70:$I$86,TRUNC(COLUMN(K$2)/5)+2,FALSE)*SUMIFS('IEA-MethaneAbatement'!$N:$N,'IEA-MethaneAbatement'!$O:$O,"&lt;"&amp;$B69,'IEA-MethaneAbatement'!$O:$O,"&gt;="&amp;$A69,'IEA-MethaneAbatement'!$M:$M,$D$1,'IEA-MethaneAbatement'!$B:$B,'Country Selector'!$A$2)))*(1+INDEX('EPA to IEA Scaling'!$F$8:$AO$8,,MATCH(K$2,'EPA to IEA Scaling'!$F$1:$AO$1,0)))</f>
        <v>0</v>
      </c>
      <c r="L69" cm="1">
        <f t="array" ref="L69">((VLOOKUP($B$1,'Multipliers and Adjustments'!$A$70:$I$86,TRUNC(COLUMN(L$2)/5)+2,FALSE)*SUMIFS('IEA-MethaneAbatement'!$N:$N,'IEA-MethaneAbatement'!$O:$O,"&lt;"&amp;$B69,'IEA-MethaneAbatement'!$O:$O,"&gt;="&amp;$A69,'IEA-MethaneAbatement'!$M:$M,$B$1,'IEA-MethaneAbatement'!$B:$B,'Country Selector'!$A$2)+VLOOKUP($C$1,'Multipliers and Adjustments'!$A$70:$I$86,TRUNC(COLUMN(L$2)/5)+2,FALSE)*SUMIFS('IEA-MethaneAbatement'!$N:$N,'IEA-MethaneAbatement'!$O:$O,"&lt;"&amp;$B69,'IEA-MethaneAbatement'!$O:$O,"&gt;="&amp;$A69,'IEA-MethaneAbatement'!$M:$M,$C$1,'IEA-MethaneAbatement'!$B:$B,'Country Selector'!$A$2)+VLOOKUP($D$1,'Multipliers and Adjustments'!$A$70:$I$86,TRUNC(COLUMN(L$2)/5)+2,FALSE)*SUMIFS('IEA-MethaneAbatement'!$N:$N,'IEA-MethaneAbatement'!$O:$O,"&lt;"&amp;$B69,'IEA-MethaneAbatement'!$O:$O,"&gt;="&amp;$A69,'IEA-MethaneAbatement'!$M:$M,$D$1,'IEA-MethaneAbatement'!$B:$B,'Country Selector'!$A$2)))*(1+INDEX('EPA to IEA Scaling'!$F$8:$AO$8,,MATCH(L$2,'EPA to IEA Scaling'!$F$1:$AO$1,0)))</f>
        <v>0</v>
      </c>
      <c r="M69" s="31" cm="1">
        <f t="array" ref="M69">((VLOOKUP($B$1,'Multipliers and Adjustments'!$A$70:$I$86,TRUNC(COLUMN(M$2)/5)+2,FALSE)*SUMIFS('IEA-MethaneAbatement'!$N:$N,'IEA-MethaneAbatement'!$O:$O,"&lt;"&amp;$B69,'IEA-MethaneAbatement'!$O:$O,"&gt;="&amp;$A69,'IEA-MethaneAbatement'!$M:$M,$B$1,'IEA-MethaneAbatement'!$B:$B,'Country Selector'!$A$2)+VLOOKUP($C$1,'Multipliers and Adjustments'!$A$70:$I$86,TRUNC(COLUMN(M$2)/5)+2,FALSE)*SUMIFS('IEA-MethaneAbatement'!$N:$N,'IEA-MethaneAbatement'!$O:$O,"&lt;"&amp;$B69,'IEA-MethaneAbatement'!$O:$O,"&gt;="&amp;$A69,'IEA-MethaneAbatement'!$M:$M,$C$1,'IEA-MethaneAbatement'!$B:$B,'Country Selector'!$A$2)+VLOOKUP($D$1,'Multipliers and Adjustments'!$A$70:$I$86,TRUNC(COLUMN(M$2)/5)+2,FALSE)*SUMIFS('IEA-MethaneAbatement'!$N:$N,'IEA-MethaneAbatement'!$O:$O,"&lt;"&amp;$B69,'IEA-MethaneAbatement'!$O:$O,"&gt;="&amp;$A69,'IEA-MethaneAbatement'!$M:$M,$D$1,'IEA-MethaneAbatement'!$B:$B,'Country Selector'!$A$2)))*(1+INDEX('EPA to IEA Scaling'!$F$8:$AO$8,,MATCH(M$2,'EPA to IEA Scaling'!$F$1:$AO$1,0)))</f>
        <v>0</v>
      </c>
      <c r="N69" cm="1">
        <f t="array" ref="N69">((VLOOKUP($B$1,'Multipliers and Adjustments'!$A$70:$I$86,TRUNC(COLUMN(N$2)/5)+2,FALSE)*SUMIFS('IEA-MethaneAbatement'!$N:$N,'IEA-MethaneAbatement'!$O:$O,"&lt;"&amp;$B69,'IEA-MethaneAbatement'!$O:$O,"&gt;="&amp;$A69,'IEA-MethaneAbatement'!$M:$M,$B$1,'IEA-MethaneAbatement'!$B:$B,'Country Selector'!$A$2)+VLOOKUP($C$1,'Multipliers and Adjustments'!$A$70:$I$86,TRUNC(COLUMN(N$2)/5)+2,FALSE)*SUMIFS('IEA-MethaneAbatement'!$N:$N,'IEA-MethaneAbatement'!$O:$O,"&lt;"&amp;$B69,'IEA-MethaneAbatement'!$O:$O,"&gt;="&amp;$A69,'IEA-MethaneAbatement'!$M:$M,$C$1,'IEA-MethaneAbatement'!$B:$B,'Country Selector'!$A$2)+VLOOKUP($D$1,'Multipliers and Adjustments'!$A$70:$I$86,TRUNC(COLUMN(N$2)/5)+2,FALSE)*SUMIFS('IEA-MethaneAbatement'!$N:$N,'IEA-MethaneAbatement'!$O:$O,"&lt;"&amp;$B69,'IEA-MethaneAbatement'!$O:$O,"&gt;="&amp;$A69,'IEA-MethaneAbatement'!$M:$M,$D$1,'IEA-MethaneAbatement'!$B:$B,'Country Selector'!$A$2)))*(1+INDEX('EPA to IEA Scaling'!$F$8:$AO$8,,MATCH(N$2,'EPA to IEA Scaling'!$F$1:$AO$1,0)))</f>
        <v>0</v>
      </c>
      <c r="O69" cm="1">
        <f t="array" ref="O69">((VLOOKUP($B$1,'Multipliers and Adjustments'!$A$70:$I$86,TRUNC(COLUMN(O$2)/5)+2,FALSE)*SUMIFS('IEA-MethaneAbatement'!$N:$N,'IEA-MethaneAbatement'!$O:$O,"&lt;"&amp;$B69,'IEA-MethaneAbatement'!$O:$O,"&gt;="&amp;$A69,'IEA-MethaneAbatement'!$M:$M,$B$1,'IEA-MethaneAbatement'!$B:$B,'Country Selector'!$A$2)+VLOOKUP($C$1,'Multipliers and Adjustments'!$A$70:$I$86,TRUNC(COLUMN(O$2)/5)+2,FALSE)*SUMIFS('IEA-MethaneAbatement'!$N:$N,'IEA-MethaneAbatement'!$O:$O,"&lt;"&amp;$B69,'IEA-MethaneAbatement'!$O:$O,"&gt;="&amp;$A69,'IEA-MethaneAbatement'!$M:$M,$C$1,'IEA-MethaneAbatement'!$B:$B,'Country Selector'!$A$2)+VLOOKUP($D$1,'Multipliers and Adjustments'!$A$70:$I$86,TRUNC(COLUMN(O$2)/5)+2,FALSE)*SUMIFS('IEA-MethaneAbatement'!$N:$N,'IEA-MethaneAbatement'!$O:$O,"&lt;"&amp;$B69,'IEA-MethaneAbatement'!$O:$O,"&gt;="&amp;$A69,'IEA-MethaneAbatement'!$M:$M,$D$1,'IEA-MethaneAbatement'!$B:$B,'Country Selector'!$A$2)))*(1+INDEX('EPA to IEA Scaling'!$F$8:$AO$8,,MATCH(O$2,'EPA to IEA Scaling'!$F$1:$AO$1,0)))</f>
        <v>0</v>
      </c>
      <c r="P69" cm="1">
        <f t="array" ref="P69">((VLOOKUP($B$1,'Multipliers and Adjustments'!$A$70:$I$86,TRUNC(COLUMN(P$2)/5)+2,FALSE)*SUMIFS('IEA-MethaneAbatement'!$N:$N,'IEA-MethaneAbatement'!$O:$O,"&lt;"&amp;$B69,'IEA-MethaneAbatement'!$O:$O,"&gt;="&amp;$A69,'IEA-MethaneAbatement'!$M:$M,$B$1,'IEA-MethaneAbatement'!$B:$B,'Country Selector'!$A$2)+VLOOKUP($C$1,'Multipliers and Adjustments'!$A$70:$I$86,TRUNC(COLUMN(P$2)/5)+2,FALSE)*SUMIFS('IEA-MethaneAbatement'!$N:$N,'IEA-MethaneAbatement'!$O:$O,"&lt;"&amp;$B69,'IEA-MethaneAbatement'!$O:$O,"&gt;="&amp;$A69,'IEA-MethaneAbatement'!$M:$M,$C$1,'IEA-MethaneAbatement'!$B:$B,'Country Selector'!$A$2)+VLOOKUP($D$1,'Multipliers and Adjustments'!$A$70:$I$86,TRUNC(COLUMN(P$2)/5)+2,FALSE)*SUMIFS('IEA-MethaneAbatement'!$N:$N,'IEA-MethaneAbatement'!$O:$O,"&lt;"&amp;$B69,'IEA-MethaneAbatement'!$O:$O,"&gt;="&amp;$A69,'IEA-MethaneAbatement'!$M:$M,$D$1,'IEA-MethaneAbatement'!$B:$B,'Country Selector'!$A$2)))*(1+INDEX('EPA to IEA Scaling'!$F$8:$AO$8,,MATCH(P$2,'EPA to IEA Scaling'!$F$1:$AO$1,0)))</f>
        <v>0</v>
      </c>
      <c r="Q69" cm="1">
        <f t="array" ref="Q69">((VLOOKUP($B$1,'Multipliers and Adjustments'!$A$70:$I$86,TRUNC(COLUMN(Q$2)/5)+2,FALSE)*SUMIFS('IEA-MethaneAbatement'!$N:$N,'IEA-MethaneAbatement'!$O:$O,"&lt;"&amp;$B69,'IEA-MethaneAbatement'!$O:$O,"&gt;="&amp;$A69,'IEA-MethaneAbatement'!$M:$M,$B$1,'IEA-MethaneAbatement'!$B:$B,'Country Selector'!$A$2)+VLOOKUP($C$1,'Multipliers and Adjustments'!$A$70:$I$86,TRUNC(COLUMN(Q$2)/5)+2,FALSE)*SUMIFS('IEA-MethaneAbatement'!$N:$N,'IEA-MethaneAbatement'!$O:$O,"&lt;"&amp;$B69,'IEA-MethaneAbatement'!$O:$O,"&gt;="&amp;$A69,'IEA-MethaneAbatement'!$M:$M,$C$1,'IEA-MethaneAbatement'!$B:$B,'Country Selector'!$A$2)+VLOOKUP($D$1,'Multipliers and Adjustments'!$A$70:$I$86,TRUNC(COLUMN(Q$2)/5)+2,FALSE)*SUMIFS('IEA-MethaneAbatement'!$N:$N,'IEA-MethaneAbatement'!$O:$O,"&lt;"&amp;$B69,'IEA-MethaneAbatement'!$O:$O,"&gt;="&amp;$A69,'IEA-MethaneAbatement'!$M:$M,$D$1,'IEA-MethaneAbatement'!$B:$B,'Country Selector'!$A$2)))*(1+INDEX('EPA to IEA Scaling'!$F$8:$AO$8,,MATCH(Q$2,'EPA to IEA Scaling'!$F$1:$AO$1,0)))</f>
        <v>0</v>
      </c>
      <c r="R69" s="31" cm="1">
        <f t="array" ref="R69">((VLOOKUP($B$1,'Multipliers and Adjustments'!$A$70:$I$86,TRUNC(COLUMN(R$2)/5)+2,FALSE)*SUMIFS('IEA-MethaneAbatement'!$N:$N,'IEA-MethaneAbatement'!$O:$O,"&lt;"&amp;$B69,'IEA-MethaneAbatement'!$O:$O,"&gt;="&amp;$A69,'IEA-MethaneAbatement'!$M:$M,$B$1,'IEA-MethaneAbatement'!$B:$B,'Country Selector'!$A$2)+VLOOKUP($C$1,'Multipliers and Adjustments'!$A$70:$I$86,TRUNC(COLUMN(R$2)/5)+2,FALSE)*SUMIFS('IEA-MethaneAbatement'!$N:$N,'IEA-MethaneAbatement'!$O:$O,"&lt;"&amp;$B69,'IEA-MethaneAbatement'!$O:$O,"&gt;="&amp;$A69,'IEA-MethaneAbatement'!$M:$M,$C$1,'IEA-MethaneAbatement'!$B:$B,'Country Selector'!$A$2)+VLOOKUP($D$1,'Multipliers and Adjustments'!$A$70:$I$86,TRUNC(COLUMN(R$2)/5)+2,FALSE)*SUMIFS('IEA-MethaneAbatement'!$N:$N,'IEA-MethaneAbatement'!$O:$O,"&lt;"&amp;$B69,'IEA-MethaneAbatement'!$O:$O,"&gt;="&amp;$A69,'IEA-MethaneAbatement'!$M:$M,$D$1,'IEA-MethaneAbatement'!$B:$B,'Country Selector'!$A$2)))*(1+INDEX('EPA to IEA Scaling'!$F$8:$AO$8,,MATCH(R$2,'EPA to IEA Scaling'!$F$1:$AO$1,0)))</f>
        <v>0</v>
      </c>
      <c r="S69" cm="1">
        <f t="array" ref="S69">((VLOOKUP($B$1,'Multipliers and Adjustments'!$A$70:$I$86,TRUNC(COLUMN(S$2)/5)+2,FALSE)*SUMIFS('IEA-MethaneAbatement'!$N:$N,'IEA-MethaneAbatement'!$O:$O,"&lt;"&amp;$B69,'IEA-MethaneAbatement'!$O:$O,"&gt;="&amp;$A69,'IEA-MethaneAbatement'!$M:$M,$B$1,'IEA-MethaneAbatement'!$B:$B,'Country Selector'!$A$2)+VLOOKUP($C$1,'Multipliers and Adjustments'!$A$70:$I$86,TRUNC(COLUMN(S$2)/5)+2,FALSE)*SUMIFS('IEA-MethaneAbatement'!$N:$N,'IEA-MethaneAbatement'!$O:$O,"&lt;"&amp;$B69,'IEA-MethaneAbatement'!$O:$O,"&gt;="&amp;$A69,'IEA-MethaneAbatement'!$M:$M,$C$1,'IEA-MethaneAbatement'!$B:$B,'Country Selector'!$A$2)+VLOOKUP($D$1,'Multipliers and Adjustments'!$A$70:$I$86,TRUNC(COLUMN(S$2)/5)+2,FALSE)*SUMIFS('IEA-MethaneAbatement'!$N:$N,'IEA-MethaneAbatement'!$O:$O,"&lt;"&amp;$B69,'IEA-MethaneAbatement'!$O:$O,"&gt;="&amp;$A69,'IEA-MethaneAbatement'!$M:$M,$D$1,'IEA-MethaneAbatement'!$B:$B,'Country Selector'!$A$2)))*(1+INDEX('EPA to IEA Scaling'!$F$8:$AO$8,,MATCH(S$2,'EPA to IEA Scaling'!$F$1:$AO$1,0)))</f>
        <v>0</v>
      </c>
      <c r="T69" cm="1">
        <f t="array" ref="T69">((VLOOKUP($B$1,'Multipliers and Adjustments'!$A$70:$I$86,TRUNC(COLUMN(T$2)/5)+2,FALSE)*SUMIFS('IEA-MethaneAbatement'!$N:$N,'IEA-MethaneAbatement'!$O:$O,"&lt;"&amp;$B69,'IEA-MethaneAbatement'!$O:$O,"&gt;="&amp;$A69,'IEA-MethaneAbatement'!$M:$M,$B$1,'IEA-MethaneAbatement'!$B:$B,'Country Selector'!$A$2)+VLOOKUP($C$1,'Multipliers and Adjustments'!$A$70:$I$86,TRUNC(COLUMN(T$2)/5)+2,FALSE)*SUMIFS('IEA-MethaneAbatement'!$N:$N,'IEA-MethaneAbatement'!$O:$O,"&lt;"&amp;$B69,'IEA-MethaneAbatement'!$O:$O,"&gt;="&amp;$A69,'IEA-MethaneAbatement'!$M:$M,$C$1,'IEA-MethaneAbatement'!$B:$B,'Country Selector'!$A$2)+VLOOKUP($D$1,'Multipliers and Adjustments'!$A$70:$I$86,TRUNC(COLUMN(T$2)/5)+2,FALSE)*SUMIFS('IEA-MethaneAbatement'!$N:$N,'IEA-MethaneAbatement'!$O:$O,"&lt;"&amp;$B69,'IEA-MethaneAbatement'!$O:$O,"&gt;="&amp;$A69,'IEA-MethaneAbatement'!$M:$M,$D$1,'IEA-MethaneAbatement'!$B:$B,'Country Selector'!$A$2)))*(1+INDEX('EPA to IEA Scaling'!$F$8:$AO$8,,MATCH(T$2,'EPA to IEA Scaling'!$F$1:$AO$1,0)))</f>
        <v>0</v>
      </c>
      <c r="U69" cm="1">
        <f t="array" ref="U69">((VLOOKUP($B$1,'Multipliers and Adjustments'!$A$70:$I$86,TRUNC(COLUMN(U$2)/5)+2,FALSE)*SUMIFS('IEA-MethaneAbatement'!$N:$N,'IEA-MethaneAbatement'!$O:$O,"&lt;"&amp;$B69,'IEA-MethaneAbatement'!$O:$O,"&gt;="&amp;$A69,'IEA-MethaneAbatement'!$M:$M,$B$1,'IEA-MethaneAbatement'!$B:$B,'Country Selector'!$A$2)+VLOOKUP($C$1,'Multipliers and Adjustments'!$A$70:$I$86,TRUNC(COLUMN(U$2)/5)+2,FALSE)*SUMIFS('IEA-MethaneAbatement'!$N:$N,'IEA-MethaneAbatement'!$O:$O,"&lt;"&amp;$B69,'IEA-MethaneAbatement'!$O:$O,"&gt;="&amp;$A69,'IEA-MethaneAbatement'!$M:$M,$C$1,'IEA-MethaneAbatement'!$B:$B,'Country Selector'!$A$2)+VLOOKUP($D$1,'Multipliers and Adjustments'!$A$70:$I$86,TRUNC(COLUMN(U$2)/5)+2,FALSE)*SUMIFS('IEA-MethaneAbatement'!$N:$N,'IEA-MethaneAbatement'!$O:$O,"&lt;"&amp;$B69,'IEA-MethaneAbatement'!$O:$O,"&gt;="&amp;$A69,'IEA-MethaneAbatement'!$M:$M,$D$1,'IEA-MethaneAbatement'!$B:$B,'Country Selector'!$A$2)))*(1+INDEX('EPA to IEA Scaling'!$F$8:$AO$8,,MATCH(U$2,'EPA to IEA Scaling'!$F$1:$AO$1,0)))</f>
        <v>0</v>
      </c>
      <c r="V69" cm="1">
        <f t="array" ref="V69">((VLOOKUP($B$1,'Multipliers and Adjustments'!$A$70:$I$86,TRUNC(COLUMN(V$2)/5)+2,FALSE)*SUMIFS('IEA-MethaneAbatement'!$N:$N,'IEA-MethaneAbatement'!$O:$O,"&lt;"&amp;$B69,'IEA-MethaneAbatement'!$O:$O,"&gt;="&amp;$A69,'IEA-MethaneAbatement'!$M:$M,$B$1,'IEA-MethaneAbatement'!$B:$B,'Country Selector'!$A$2)+VLOOKUP($C$1,'Multipliers and Adjustments'!$A$70:$I$86,TRUNC(COLUMN(V$2)/5)+2,FALSE)*SUMIFS('IEA-MethaneAbatement'!$N:$N,'IEA-MethaneAbatement'!$O:$O,"&lt;"&amp;$B69,'IEA-MethaneAbatement'!$O:$O,"&gt;="&amp;$A69,'IEA-MethaneAbatement'!$M:$M,$C$1,'IEA-MethaneAbatement'!$B:$B,'Country Selector'!$A$2)+VLOOKUP($D$1,'Multipliers and Adjustments'!$A$70:$I$86,TRUNC(COLUMN(V$2)/5)+2,FALSE)*SUMIFS('IEA-MethaneAbatement'!$N:$N,'IEA-MethaneAbatement'!$O:$O,"&lt;"&amp;$B69,'IEA-MethaneAbatement'!$O:$O,"&gt;="&amp;$A69,'IEA-MethaneAbatement'!$M:$M,$D$1,'IEA-MethaneAbatement'!$B:$B,'Country Selector'!$A$2)))*(1+INDEX('EPA to IEA Scaling'!$F$8:$AO$8,,MATCH(V$2,'EPA to IEA Scaling'!$F$1:$AO$1,0)))</f>
        <v>0</v>
      </c>
      <c r="W69" s="31" cm="1">
        <f t="array" ref="W69">((VLOOKUP($B$1,'Multipliers and Adjustments'!$A$70:$I$86,TRUNC(COLUMN(W$2)/5)+2,FALSE)*SUMIFS('IEA-MethaneAbatement'!$N:$N,'IEA-MethaneAbatement'!$O:$O,"&lt;"&amp;$B69,'IEA-MethaneAbatement'!$O:$O,"&gt;="&amp;$A69,'IEA-MethaneAbatement'!$M:$M,$B$1,'IEA-MethaneAbatement'!$B:$B,'Country Selector'!$A$2)+VLOOKUP($C$1,'Multipliers and Adjustments'!$A$70:$I$86,TRUNC(COLUMN(W$2)/5)+2,FALSE)*SUMIFS('IEA-MethaneAbatement'!$N:$N,'IEA-MethaneAbatement'!$O:$O,"&lt;"&amp;$B69,'IEA-MethaneAbatement'!$O:$O,"&gt;="&amp;$A69,'IEA-MethaneAbatement'!$M:$M,$C$1,'IEA-MethaneAbatement'!$B:$B,'Country Selector'!$A$2)+VLOOKUP($D$1,'Multipliers and Adjustments'!$A$70:$I$86,TRUNC(COLUMN(W$2)/5)+2,FALSE)*SUMIFS('IEA-MethaneAbatement'!$N:$N,'IEA-MethaneAbatement'!$O:$O,"&lt;"&amp;$B69,'IEA-MethaneAbatement'!$O:$O,"&gt;="&amp;$A69,'IEA-MethaneAbatement'!$M:$M,$D$1,'IEA-MethaneAbatement'!$B:$B,'Country Selector'!$A$2)))*(1+INDEX('EPA to IEA Scaling'!$F$8:$AO$8,,MATCH(W$2,'EPA to IEA Scaling'!$F$1:$AO$1,0)))</f>
        <v>0</v>
      </c>
      <c r="X69" cm="1">
        <f t="array" ref="X69">((VLOOKUP($B$1,'Multipliers and Adjustments'!$A$70:$I$86,TRUNC(COLUMN(X$2)/5)+2,FALSE)*SUMIFS('IEA-MethaneAbatement'!$N:$N,'IEA-MethaneAbatement'!$O:$O,"&lt;"&amp;$B69,'IEA-MethaneAbatement'!$O:$O,"&gt;="&amp;$A69,'IEA-MethaneAbatement'!$M:$M,$B$1,'IEA-MethaneAbatement'!$B:$B,'Country Selector'!$A$2)+VLOOKUP($C$1,'Multipliers and Adjustments'!$A$70:$I$86,TRUNC(COLUMN(X$2)/5)+2,FALSE)*SUMIFS('IEA-MethaneAbatement'!$N:$N,'IEA-MethaneAbatement'!$O:$O,"&lt;"&amp;$B69,'IEA-MethaneAbatement'!$O:$O,"&gt;="&amp;$A69,'IEA-MethaneAbatement'!$M:$M,$C$1,'IEA-MethaneAbatement'!$B:$B,'Country Selector'!$A$2)+VLOOKUP($D$1,'Multipliers and Adjustments'!$A$70:$I$86,TRUNC(COLUMN(X$2)/5)+2,FALSE)*SUMIFS('IEA-MethaneAbatement'!$N:$N,'IEA-MethaneAbatement'!$O:$O,"&lt;"&amp;$B69,'IEA-MethaneAbatement'!$O:$O,"&gt;="&amp;$A69,'IEA-MethaneAbatement'!$M:$M,$D$1,'IEA-MethaneAbatement'!$B:$B,'Country Selector'!$A$2)))*(1+INDEX('EPA to IEA Scaling'!$F$8:$AO$8,,MATCH(X$2,'EPA to IEA Scaling'!$F$1:$AO$1,0)))</f>
        <v>0</v>
      </c>
      <c r="Y69" cm="1">
        <f t="array" ref="Y69">((VLOOKUP($B$1,'Multipliers and Adjustments'!$A$70:$I$86,TRUNC(COLUMN(Y$2)/5)+2,FALSE)*SUMIFS('IEA-MethaneAbatement'!$N:$N,'IEA-MethaneAbatement'!$O:$O,"&lt;"&amp;$B69,'IEA-MethaneAbatement'!$O:$O,"&gt;="&amp;$A69,'IEA-MethaneAbatement'!$M:$M,$B$1,'IEA-MethaneAbatement'!$B:$B,'Country Selector'!$A$2)+VLOOKUP($C$1,'Multipliers and Adjustments'!$A$70:$I$86,TRUNC(COLUMN(Y$2)/5)+2,FALSE)*SUMIFS('IEA-MethaneAbatement'!$N:$N,'IEA-MethaneAbatement'!$O:$O,"&lt;"&amp;$B69,'IEA-MethaneAbatement'!$O:$O,"&gt;="&amp;$A69,'IEA-MethaneAbatement'!$M:$M,$C$1,'IEA-MethaneAbatement'!$B:$B,'Country Selector'!$A$2)+VLOOKUP($D$1,'Multipliers and Adjustments'!$A$70:$I$86,TRUNC(COLUMN(Y$2)/5)+2,FALSE)*SUMIFS('IEA-MethaneAbatement'!$N:$N,'IEA-MethaneAbatement'!$O:$O,"&lt;"&amp;$B69,'IEA-MethaneAbatement'!$O:$O,"&gt;="&amp;$A69,'IEA-MethaneAbatement'!$M:$M,$D$1,'IEA-MethaneAbatement'!$B:$B,'Country Selector'!$A$2)))*(1+INDEX('EPA to IEA Scaling'!$F$8:$AO$8,,MATCH(Y$2,'EPA to IEA Scaling'!$F$1:$AO$1,0)))</f>
        <v>0</v>
      </c>
      <c r="Z69" cm="1">
        <f t="array" ref="Z69">((VLOOKUP($B$1,'Multipliers and Adjustments'!$A$70:$I$86,TRUNC(COLUMN(Z$2)/5)+2,FALSE)*SUMIFS('IEA-MethaneAbatement'!$N:$N,'IEA-MethaneAbatement'!$O:$O,"&lt;"&amp;$B69,'IEA-MethaneAbatement'!$O:$O,"&gt;="&amp;$A69,'IEA-MethaneAbatement'!$M:$M,$B$1,'IEA-MethaneAbatement'!$B:$B,'Country Selector'!$A$2)+VLOOKUP($C$1,'Multipliers and Adjustments'!$A$70:$I$86,TRUNC(COLUMN(Z$2)/5)+2,FALSE)*SUMIFS('IEA-MethaneAbatement'!$N:$N,'IEA-MethaneAbatement'!$O:$O,"&lt;"&amp;$B69,'IEA-MethaneAbatement'!$O:$O,"&gt;="&amp;$A69,'IEA-MethaneAbatement'!$M:$M,$C$1,'IEA-MethaneAbatement'!$B:$B,'Country Selector'!$A$2)+VLOOKUP($D$1,'Multipliers and Adjustments'!$A$70:$I$86,TRUNC(COLUMN(Z$2)/5)+2,FALSE)*SUMIFS('IEA-MethaneAbatement'!$N:$N,'IEA-MethaneAbatement'!$O:$O,"&lt;"&amp;$B69,'IEA-MethaneAbatement'!$O:$O,"&gt;="&amp;$A69,'IEA-MethaneAbatement'!$M:$M,$D$1,'IEA-MethaneAbatement'!$B:$B,'Country Selector'!$A$2)))*(1+INDEX('EPA to IEA Scaling'!$F$8:$AO$8,,MATCH(Z$2,'EPA to IEA Scaling'!$F$1:$AO$1,0)))</f>
        <v>0</v>
      </c>
      <c r="AA69" cm="1">
        <f t="array" ref="AA69">((VLOOKUP($B$1,'Multipliers and Adjustments'!$A$70:$I$86,TRUNC(COLUMN(AA$2)/5)+2,FALSE)*SUMIFS('IEA-MethaneAbatement'!$N:$N,'IEA-MethaneAbatement'!$O:$O,"&lt;"&amp;$B69,'IEA-MethaneAbatement'!$O:$O,"&gt;="&amp;$A69,'IEA-MethaneAbatement'!$M:$M,$B$1,'IEA-MethaneAbatement'!$B:$B,'Country Selector'!$A$2)+VLOOKUP($C$1,'Multipliers and Adjustments'!$A$70:$I$86,TRUNC(COLUMN(AA$2)/5)+2,FALSE)*SUMIFS('IEA-MethaneAbatement'!$N:$N,'IEA-MethaneAbatement'!$O:$O,"&lt;"&amp;$B69,'IEA-MethaneAbatement'!$O:$O,"&gt;="&amp;$A69,'IEA-MethaneAbatement'!$M:$M,$C$1,'IEA-MethaneAbatement'!$B:$B,'Country Selector'!$A$2)+VLOOKUP($D$1,'Multipliers and Adjustments'!$A$70:$I$86,TRUNC(COLUMN(AA$2)/5)+2,FALSE)*SUMIFS('IEA-MethaneAbatement'!$N:$N,'IEA-MethaneAbatement'!$O:$O,"&lt;"&amp;$B69,'IEA-MethaneAbatement'!$O:$O,"&gt;="&amp;$A69,'IEA-MethaneAbatement'!$M:$M,$D$1,'IEA-MethaneAbatement'!$B:$B,'Country Selector'!$A$2)))*(1+INDEX('EPA to IEA Scaling'!$F$8:$AO$8,,MATCH(AA$2,'EPA to IEA Scaling'!$F$1:$AO$1,0)))</f>
        <v>0</v>
      </c>
      <c r="AB69" s="31" cm="1">
        <f t="array" ref="AB69">((VLOOKUP($B$1,'Multipliers and Adjustments'!$A$70:$I$86,TRUNC(COLUMN(AB$2)/5)+2,FALSE)*SUMIFS('IEA-MethaneAbatement'!$N:$N,'IEA-MethaneAbatement'!$O:$O,"&lt;"&amp;$B69,'IEA-MethaneAbatement'!$O:$O,"&gt;="&amp;$A69,'IEA-MethaneAbatement'!$M:$M,$B$1,'IEA-MethaneAbatement'!$B:$B,'Country Selector'!$A$2)+VLOOKUP($C$1,'Multipliers and Adjustments'!$A$70:$I$86,TRUNC(COLUMN(AB$2)/5)+2,FALSE)*SUMIFS('IEA-MethaneAbatement'!$N:$N,'IEA-MethaneAbatement'!$O:$O,"&lt;"&amp;$B69,'IEA-MethaneAbatement'!$O:$O,"&gt;="&amp;$A69,'IEA-MethaneAbatement'!$M:$M,$C$1,'IEA-MethaneAbatement'!$B:$B,'Country Selector'!$A$2)+VLOOKUP($D$1,'Multipliers and Adjustments'!$A$70:$I$86,TRUNC(COLUMN(AB$2)/5)+2,FALSE)*SUMIFS('IEA-MethaneAbatement'!$N:$N,'IEA-MethaneAbatement'!$O:$O,"&lt;"&amp;$B69,'IEA-MethaneAbatement'!$O:$O,"&gt;="&amp;$A69,'IEA-MethaneAbatement'!$M:$M,$D$1,'IEA-MethaneAbatement'!$B:$B,'Country Selector'!$A$2)))*(1+INDEX('EPA to IEA Scaling'!$F$8:$AO$8,,MATCH(AB$2,'EPA to IEA Scaling'!$F$1:$AO$1,0)))</f>
        <v>0</v>
      </c>
      <c r="AC69" cm="1">
        <f t="array" ref="AC69">((VLOOKUP($B$1,'Multipliers and Adjustments'!$A$70:$I$86,TRUNC(COLUMN(AC$2)/5)+2,FALSE)*SUMIFS('IEA-MethaneAbatement'!$N:$N,'IEA-MethaneAbatement'!$O:$O,"&lt;"&amp;$B69,'IEA-MethaneAbatement'!$O:$O,"&gt;="&amp;$A69,'IEA-MethaneAbatement'!$M:$M,$B$1,'IEA-MethaneAbatement'!$B:$B,'Country Selector'!$A$2)+VLOOKUP($C$1,'Multipliers and Adjustments'!$A$70:$I$86,TRUNC(COLUMN(AC$2)/5)+2,FALSE)*SUMIFS('IEA-MethaneAbatement'!$N:$N,'IEA-MethaneAbatement'!$O:$O,"&lt;"&amp;$B69,'IEA-MethaneAbatement'!$O:$O,"&gt;="&amp;$A69,'IEA-MethaneAbatement'!$M:$M,$C$1,'IEA-MethaneAbatement'!$B:$B,'Country Selector'!$A$2)+VLOOKUP($D$1,'Multipliers and Adjustments'!$A$70:$I$86,TRUNC(COLUMN(AC$2)/5)+2,FALSE)*SUMIFS('IEA-MethaneAbatement'!$N:$N,'IEA-MethaneAbatement'!$O:$O,"&lt;"&amp;$B69,'IEA-MethaneAbatement'!$O:$O,"&gt;="&amp;$A69,'IEA-MethaneAbatement'!$M:$M,$D$1,'IEA-MethaneAbatement'!$B:$B,'Country Selector'!$A$2)))*(1+INDEX('EPA to IEA Scaling'!$F$8:$AO$8,,MATCH(AC$2,'EPA to IEA Scaling'!$F$1:$AO$1,0)))</f>
        <v>0</v>
      </c>
      <c r="AD69" cm="1">
        <f t="array" ref="AD69">((VLOOKUP($B$1,'Multipliers and Adjustments'!$A$70:$I$86,TRUNC(COLUMN(AD$2)/5)+2,FALSE)*SUMIFS('IEA-MethaneAbatement'!$N:$N,'IEA-MethaneAbatement'!$O:$O,"&lt;"&amp;$B69,'IEA-MethaneAbatement'!$O:$O,"&gt;="&amp;$A69,'IEA-MethaneAbatement'!$M:$M,$B$1,'IEA-MethaneAbatement'!$B:$B,'Country Selector'!$A$2)+VLOOKUP($C$1,'Multipliers and Adjustments'!$A$70:$I$86,TRUNC(COLUMN(AD$2)/5)+2,FALSE)*SUMIFS('IEA-MethaneAbatement'!$N:$N,'IEA-MethaneAbatement'!$O:$O,"&lt;"&amp;$B69,'IEA-MethaneAbatement'!$O:$O,"&gt;="&amp;$A69,'IEA-MethaneAbatement'!$M:$M,$C$1,'IEA-MethaneAbatement'!$B:$B,'Country Selector'!$A$2)+VLOOKUP($D$1,'Multipliers and Adjustments'!$A$70:$I$86,TRUNC(COLUMN(AD$2)/5)+2,FALSE)*SUMIFS('IEA-MethaneAbatement'!$N:$N,'IEA-MethaneAbatement'!$O:$O,"&lt;"&amp;$B69,'IEA-MethaneAbatement'!$O:$O,"&gt;="&amp;$A69,'IEA-MethaneAbatement'!$M:$M,$D$1,'IEA-MethaneAbatement'!$B:$B,'Country Selector'!$A$2)))*(1+INDEX('EPA to IEA Scaling'!$F$8:$AO$8,,MATCH(AD$2,'EPA to IEA Scaling'!$F$1:$AO$1,0)))</f>
        <v>0</v>
      </c>
      <c r="AE69" cm="1">
        <f t="array" ref="AE69">((VLOOKUP($B$1,'Multipliers and Adjustments'!$A$70:$I$86,TRUNC(COLUMN(AE$2)/5)+2,FALSE)*SUMIFS('IEA-MethaneAbatement'!$N:$N,'IEA-MethaneAbatement'!$O:$O,"&lt;"&amp;$B69,'IEA-MethaneAbatement'!$O:$O,"&gt;="&amp;$A69,'IEA-MethaneAbatement'!$M:$M,$B$1,'IEA-MethaneAbatement'!$B:$B,'Country Selector'!$A$2)+VLOOKUP($C$1,'Multipliers and Adjustments'!$A$70:$I$86,TRUNC(COLUMN(AE$2)/5)+2,FALSE)*SUMIFS('IEA-MethaneAbatement'!$N:$N,'IEA-MethaneAbatement'!$O:$O,"&lt;"&amp;$B69,'IEA-MethaneAbatement'!$O:$O,"&gt;="&amp;$A69,'IEA-MethaneAbatement'!$M:$M,$C$1,'IEA-MethaneAbatement'!$B:$B,'Country Selector'!$A$2)+VLOOKUP($D$1,'Multipliers and Adjustments'!$A$70:$I$86,TRUNC(COLUMN(AE$2)/5)+2,FALSE)*SUMIFS('IEA-MethaneAbatement'!$N:$N,'IEA-MethaneAbatement'!$O:$O,"&lt;"&amp;$B69,'IEA-MethaneAbatement'!$O:$O,"&gt;="&amp;$A69,'IEA-MethaneAbatement'!$M:$M,$D$1,'IEA-MethaneAbatement'!$B:$B,'Country Selector'!$A$2)))*(1+INDEX('EPA to IEA Scaling'!$F$8:$AO$8,,MATCH(AE$2,'EPA to IEA Scaling'!$F$1:$AO$1,0)))</f>
        <v>0</v>
      </c>
      <c r="AF69" cm="1">
        <f t="array" ref="AF69">((VLOOKUP($B$1,'Multipliers and Adjustments'!$A$70:$I$86,TRUNC(COLUMN(AF$2)/5)+2,FALSE)*SUMIFS('IEA-MethaneAbatement'!$N:$N,'IEA-MethaneAbatement'!$O:$O,"&lt;"&amp;$B69,'IEA-MethaneAbatement'!$O:$O,"&gt;="&amp;$A69,'IEA-MethaneAbatement'!$M:$M,$B$1,'IEA-MethaneAbatement'!$B:$B,'Country Selector'!$A$2)+VLOOKUP($C$1,'Multipliers and Adjustments'!$A$70:$I$86,TRUNC(COLUMN(AF$2)/5)+2,FALSE)*SUMIFS('IEA-MethaneAbatement'!$N:$N,'IEA-MethaneAbatement'!$O:$O,"&lt;"&amp;$B69,'IEA-MethaneAbatement'!$O:$O,"&gt;="&amp;$A69,'IEA-MethaneAbatement'!$M:$M,$C$1,'IEA-MethaneAbatement'!$B:$B,'Country Selector'!$A$2)+VLOOKUP($D$1,'Multipliers and Adjustments'!$A$70:$I$86,TRUNC(COLUMN(AF$2)/5)+2,FALSE)*SUMIFS('IEA-MethaneAbatement'!$N:$N,'IEA-MethaneAbatement'!$O:$O,"&lt;"&amp;$B69,'IEA-MethaneAbatement'!$O:$O,"&gt;="&amp;$A69,'IEA-MethaneAbatement'!$M:$M,$D$1,'IEA-MethaneAbatement'!$B:$B,'Country Selector'!$A$2)))*(1+INDEX('EPA to IEA Scaling'!$F$8:$AO$8,,MATCH(AF$2,'EPA to IEA Scaling'!$F$1:$AO$1,0)))</f>
        <v>0</v>
      </c>
      <c r="AG69" s="31" cm="1">
        <f t="array" ref="AG69">((VLOOKUP($B$1,'Multipliers and Adjustments'!$A$70:$I$86,TRUNC(COLUMN(AG$2)/5)+2,FALSE)*SUMIFS('IEA-MethaneAbatement'!$N:$N,'IEA-MethaneAbatement'!$O:$O,"&lt;"&amp;$B69,'IEA-MethaneAbatement'!$O:$O,"&gt;="&amp;$A69,'IEA-MethaneAbatement'!$M:$M,$B$1,'IEA-MethaneAbatement'!$B:$B,'Country Selector'!$A$2)+VLOOKUP($C$1,'Multipliers and Adjustments'!$A$70:$I$86,TRUNC(COLUMN(AG$2)/5)+2,FALSE)*SUMIFS('IEA-MethaneAbatement'!$N:$N,'IEA-MethaneAbatement'!$O:$O,"&lt;"&amp;$B69,'IEA-MethaneAbatement'!$O:$O,"&gt;="&amp;$A69,'IEA-MethaneAbatement'!$M:$M,$C$1,'IEA-MethaneAbatement'!$B:$B,'Country Selector'!$A$2)+VLOOKUP($D$1,'Multipliers and Adjustments'!$A$70:$I$86,TRUNC(COLUMN(AG$2)/5)+2,FALSE)*SUMIFS('IEA-MethaneAbatement'!$N:$N,'IEA-MethaneAbatement'!$O:$O,"&lt;"&amp;$B69,'IEA-MethaneAbatement'!$O:$O,"&gt;="&amp;$A69,'IEA-MethaneAbatement'!$M:$M,$D$1,'IEA-MethaneAbatement'!$B:$B,'Country Selector'!$A$2)))*(1+INDEX('EPA to IEA Scaling'!$F$8:$AO$8,,MATCH(AG$2,'EPA to IEA Scaling'!$F$1:$AO$1,0)))</f>
        <v>0</v>
      </c>
      <c r="AH69" cm="1">
        <f t="array" ref="AH69">((VLOOKUP($B$1,'Multipliers and Adjustments'!$A$70:$I$86,TRUNC(COLUMN(AH$2)/5)+2,FALSE)*SUMIFS('IEA-MethaneAbatement'!$N:$N,'IEA-MethaneAbatement'!$O:$O,"&lt;"&amp;$B69,'IEA-MethaneAbatement'!$O:$O,"&gt;="&amp;$A69,'IEA-MethaneAbatement'!$M:$M,$B$1,'IEA-MethaneAbatement'!$B:$B,'Country Selector'!$A$2)+VLOOKUP($C$1,'Multipliers and Adjustments'!$A$70:$I$86,TRUNC(COLUMN(AH$2)/5)+2,FALSE)*SUMIFS('IEA-MethaneAbatement'!$N:$N,'IEA-MethaneAbatement'!$O:$O,"&lt;"&amp;$B69,'IEA-MethaneAbatement'!$O:$O,"&gt;="&amp;$A69,'IEA-MethaneAbatement'!$M:$M,$C$1,'IEA-MethaneAbatement'!$B:$B,'Country Selector'!$A$2)+VLOOKUP($D$1,'Multipliers and Adjustments'!$A$70:$I$86,TRUNC(COLUMN(AH$2)/5)+2,FALSE)*SUMIFS('IEA-MethaneAbatement'!$N:$N,'IEA-MethaneAbatement'!$O:$O,"&lt;"&amp;$B69,'IEA-MethaneAbatement'!$O:$O,"&gt;="&amp;$A69,'IEA-MethaneAbatement'!$M:$M,$D$1,'IEA-MethaneAbatement'!$B:$B,'Country Selector'!$A$2)))*(1+INDEX('EPA to IEA Scaling'!$F$8:$AO$8,,MATCH(AH$2,'EPA to IEA Scaling'!$F$1:$AO$1,0)))</f>
        <v>0</v>
      </c>
      <c r="AI69" cm="1">
        <f t="array" ref="AI69">((VLOOKUP($B$1,'Multipliers and Adjustments'!$A$70:$I$86,TRUNC(COLUMN(AI$2)/5)+2,FALSE)*SUMIFS('IEA-MethaneAbatement'!$N:$N,'IEA-MethaneAbatement'!$O:$O,"&lt;"&amp;$B69,'IEA-MethaneAbatement'!$O:$O,"&gt;="&amp;$A69,'IEA-MethaneAbatement'!$M:$M,$B$1,'IEA-MethaneAbatement'!$B:$B,'Country Selector'!$A$2)+VLOOKUP($C$1,'Multipliers and Adjustments'!$A$70:$I$86,TRUNC(COLUMN(AI$2)/5)+2,FALSE)*SUMIFS('IEA-MethaneAbatement'!$N:$N,'IEA-MethaneAbatement'!$O:$O,"&lt;"&amp;$B69,'IEA-MethaneAbatement'!$O:$O,"&gt;="&amp;$A69,'IEA-MethaneAbatement'!$M:$M,$C$1,'IEA-MethaneAbatement'!$B:$B,'Country Selector'!$A$2)+VLOOKUP($D$1,'Multipliers and Adjustments'!$A$70:$I$86,TRUNC(COLUMN(AI$2)/5)+2,FALSE)*SUMIFS('IEA-MethaneAbatement'!$N:$N,'IEA-MethaneAbatement'!$O:$O,"&lt;"&amp;$B69,'IEA-MethaneAbatement'!$O:$O,"&gt;="&amp;$A69,'IEA-MethaneAbatement'!$M:$M,$D$1,'IEA-MethaneAbatement'!$B:$B,'Country Selector'!$A$2)))*(1+INDEX('EPA to IEA Scaling'!$F$8:$AO$8,,MATCH(AI$2,'EPA to IEA Scaling'!$F$1:$AO$1,0)))</f>
        <v>0</v>
      </c>
      <c r="AJ69" cm="1">
        <f t="array" ref="AJ69">((VLOOKUP($B$1,'Multipliers and Adjustments'!$A$70:$I$86,TRUNC(COLUMN(AJ$2)/5)+2,FALSE)*SUMIFS('IEA-MethaneAbatement'!$N:$N,'IEA-MethaneAbatement'!$O:$O,"&lt;"&amp;$B69,'IEA-MethaneAbatement'!$O:$O,"&gt;="&amp;$A69,'IEA-MethaneAbatement'!$M:$M,$B$1,'IEA-MethaneAbatement'!$B:$B,'Country Selector'!$A$2)+VLOOKUP($C$1,'Multipliers and Adjustments'!$A$70:$I$86,TRUNC(COLUMN(AJ$2)/5)+2,FALSE)*SUMIFS('IEA-MethaneAbatement'!$N:$N,'IEA-MethaneAbatement'!$O:$O,"&lt;"&amp;$B69,'IEA-MethaneAbatement'!$O:$O,"&gt;="&amp;$A69,'IEA-MethaneAbatement'!$M:$M,$C$1,'IEA-MethaneAbatement'!$B:$B,'Country Selector'!$A$2)+VLOOKUP($D$1,'Multipliers and Adjustments'!$A$70:$I$86,TRUNC(COLUMN(AJ$2)/5)+2,FALSE)*SUMIFS('IEA-MethaneAbatement'!$N:$N,'IEA-MethaneAbatement'!$O:$O,"&lt;"&amp;$B69,'IEA-MethaneAbatement'!$O:$O,"&gt;="&amp;$A69,'IEA-MethaneAbatement'!$M:$M,$D$1,'IEA-MethaneAbatement'!$B:$B,'Country Selector'!$A$2)))*(1+INDEX('EPA to IEA Scaling'!$F$8:$AO$8,,MATCH(AJ$2,'EPA to IEA Scaling'!$F$1:$AO$1,0)))</f>
        <v>0</v>
      </c>
      <c r="AK69" cm="1">
        <f t="array" ref="AK69">((VLOOKUP($B$1,'Multipliers and Adjustments'!$A$70:$I$86,TRUNC(COLUMN(AK$2)/5)+2,FALSE)*SUMIFS('IEA-MethaneAbatement'!$N:$N,'IEA-MethaneAbatement'!$O:$O,"&lt;"&amp;$B69,'IEA-MethaneAbatement'!$O:$O,"&gt;="&amp;$A69,'IEA-MethaneAbatement'!$M:$M,$B$1,'IEA-MethaneAbatement'!$B:$B,'Country Selector'!$A$2)+VLOOKUP($C$1,'Multipliers and Adjustments'!$A$70:$I$86,TRUNC(COLUMN(AK$2)/5)+2,FALSE)*SUMIFS('IEA-MethaneAbatement'!$N:$N,'IEA-MethaneAbatement'!$O:$O,"&lt;"&amp;$B69,'IEA-MethaneAbatement'!$O:$O,"&gt;="&amp;$A69,'IEA-MethaneAbatement'!$M:$M,$C$1,'IEA-MethaneAbatement'!$B:$B,'Country Selector'!$A$2)+VLOOKUP($D$1,'Multipliers and Adjustments'!$A$70:$I$86,TRUNC(COLUMN(AK$2)/5)+2,FALSE)*SUMIFS('IEA-MethaneAbatement'!$N:$N,'IEA-MethaneAbatement'!$O:$O,"&lt;"&amp;$B69,'IEA-MethaneAbatement'!$O:$O,"&gt;="&amp;$A69,'IEA-MethaneAbatement'!$M:$M,$D$1,'IEA-MethaneAbatement'!$B:$B,'Country Selector'!$A$2)))*(1+INDEX('EPA to IEA Scaling'!$F$8:$AO$8,,MATCH(AK$2,'EPA to IEA Scaling'!$F$1:$AO$1,0)))</f>
        <v>0</v>
      </c>
      <c r="AL69" s="31" cm="1">
        <f t="array" ref="AL69">((VLOOKUP($B$1,'Multipliers and Adjustments'!$A$70:$I$86,TRUNC(COLUMN(AL$2)/5)+2,FALSE)*SUMIFS('IEA-MethaneAbatement'!$N:$N,'IEA-MethaneAbatement'!$O:$O,"&lt;"&amp;$B69,'IEA-MethaneAbatement'!$O:$O,"&gt;="&amp;$A69,'IEA-MethaneAbatement'!$M:$M,$B$1,'IEA-MethaneAbatement'!$B:$B,'Country Selector'!$A$2)+VLOOKUP($C$1,'Multipliers and Adjustments'!$A$70:$I$86,TRUNC(COLUMN(AL$2)/5)+2,FALSE)*SUMIFS('IEA-MethaneAbatement'!$N:$N,'IEA-MethaneAbatement'!$O:$O,"&lt;"&amp;$B69,'IEA-MethaneAbatement'!$O:$O,"&gt;="&amp;$A69,'IEA-MethaneAbatement'!$M:$M,$C$1,'IEA-MethaneAbatement'!$B:$B,'Country Selector'!$A$2)+VLOOKUP($D$1,'Multipliers and Adjustments'!$A$70:$I$86,TRUNC(COLUMN(AL$2)/5)+2,FALSE)*SUMIFS('IEA-MethaneAbatement'!$N:$N,'IEA-MethaneAbatement'!$O:$O,"&lt;"&amp;$B69,'IEA-MethaneAbatement'!$O:$O,"&gt;="&amp;$A69,'IEA-MethaneAbatement'!$M:$M,$D$1,'IEA-MethaneAbatement'!$B:$B,'Country Selector'!$A$2)))*(1+INDEX('EPA to IEA Scaling'!$F$8:$AO$8,,MATCH(AL$2,'EPA to IEA Scaling'!$F$1:$AO$1,0)))</f>
        <v>0</v>
      </c>
    </row>
    <row r="70" spans="1:38" x14ac:dyDescent="0.45">
      <c r="A70" s="12">
        <f t="shared" si="1"/>
        <v>1350</v>
      </c>
      <c r="B70" s="11">
        <f t="shared" si="3"/>
        <v>1400</v>
      </c>
      <c r="C70" s="47" cm="1">
        <f t="array" ref="C70">((VLOOKUP($B$1,'Multipliers and Adjustments'!$A$70:$I$86,TRUNC(COLUMN(C$2)/5)+2,FALSE)*SUMIFS('IEA-MethaneAbatement'!$N:$N,'IEA-MethaneAbatement'!$O:$O,"&lt;"&amp;$B70,'IEA-MethaneAbatement'!$O:$O,"&gt;="&amp;$A70,'IEA-MethaneAbatement'!$M:$M,$B$1,'IEA-MethaneAbatement'!$B:$B,'Country Selector'!$A$2)+VLOOKUP($C$1,'Multipliers and Adjustments'!$A$70:$I$86,TRUNC(COLUMN(C$2)/5)+2,FALSE)*SUMIFS('IEA-MethaneAbatement'!$N:$N,'IEA-MethaneAbatement'!$O:$O,"&lt;"&amp;$B70,'IEA-MethaneAbatement'!$O:$O,"&gt;="&amp;$A70,'IEA-MethaneAbatement'!$M:$M,$C$1,'IEA-MethaneAbatement'!$B:$B,'Country Selector'!$A$2)+VLOOKUP($D$1,'Multipliers and Adjustments'!$A$70:$I$86,TRUNC(COLUMN(C$2)/5)+2,FALSE)*SUMIFS('IEA-MethaneAbatement'!$N:$N,'IEA-MethaneAbatement'!$O:$O,"&lt;"&amp;$B70,'IEA-MethaneAbatement'!$O:$O,"&gt;="&amp;$A70,'IEA-MethaneAbatement'!$M:$M,$D$1,'IEA-MethaneAbatement'!$B:$B,'Country Selector'!$A$2)))*(1+INDEX('EPA to IEA Scaling'!$F$8:$AO$8,,MATCH(C$2,'EPA to IEA Scaling'!$F$1:$AO$1,0)))</f>
        <v>0</v>
      </c>
      <c r="D70" cm="1">
        <f t="array" ref="D70">((VLOOKUP($B$1,'Multipliers and Adjustments'!$A$70:$I$86,TRUNC(COLUMN(D$2)/5)+2,FALSE)*SUMIFS('IEA-MethaneAbatement'!$N:$N,'IEA-MethaneAbatement'!$O:$O,"&lt;"&amp;$B70,'IEA-MethaneAbatement'!$O:$O,"&gt;="&amp;$A70,'IEA-MethaneAbatement'!$M:$M,$B$1,'IEA-MethaneAbatement'!$B:$B,'Country Selector'!$A$2)+VLOOKUP($C$1,'Multipliers and Adjustments'!$A$70:$I$86,TRUNC(COLUMN(D$2)/5)+2,FALSE)*SUMIFS('IEA-MethaneAbatement'!$N:$N,'IEA-MethaneAbatement'!$O:$O,"&lt;"&amp;$B70,'IEA-MethaneAbatement'!$O:$O,"&gt;="&amp;$A70,'IEA-MethaneAbatement'!$M:$M,$C$1,'IEA-MethaneAbatement'!$B:$B,'Country Selector'!$A$2)+VLOOKUP($D$1,'Multipliers and Adjustments'!$A$70:$I$86,TRUNC(COLUMN(D$2)/5)+2,FALSE)*SUMIFS('IEA-MethaneAbatement'!$N:$N,'IEA-MethaneAbatement'!$O:$O,"&lt;"&amp;$B70,'IEA-MethaneAbatement'!$O:$O,"&gt;="&amp;$A70,'IEA-MethaneAbatement'!$M:$M,$D$1,'IEA-MethaneAbatement'!$B:$B,'Country Selector'!$A$2)))*(1+INDEX('EPA to IEA Scaling'!$F$8:$AO$8,,MATCH(D$2,'EPA to IEA Scaling'!$F$1:$AO$1,0)))</f>
        <v>0</v>
      </c>
      <c r="E70" cm="1">
        <f t="array" ref="E70">((VLOOKUP($B$1,'Multipliers and Adjustments'!$A$70:$I$86,TRUNC(COLUMN(E$2)/5)+2,FALSE)*SUMIFS('IEA-MethaneAbatement'!$N:$N,'IEA-MethaneAbatement'!$O:$O,"&lt;"&amp;$B70,'IEA-MethaneAbatement'!$O:$O,"&gt;="&amp;$A70,'IEA-MethaneAbatement'!$M:$M,$B$1,'IEA-MethaneAbatement'!$B:$B,'Country Selector'!$A$2)+VLOOKUP($C$1,'Multipliers and Adjustments'!$A$70:$I$86,TRUNC(COLUMN(E$2)/5)+2,FALSE)*SUMIFS('IEA-MethaneAbatement'!$N:$N,'IEA-MethaneAbatement'!$O:$O,"&lt;"&amp;$B70,'IEA-MethaneAbatement'!$O:$O,"&gt;="&amp;$A70,'IEA-MethaneAbatement'!$M:$M,$C$1,'IEA-MethaneAbatement'!$B:$B,'Country Selector'!$A$2)+VLOOKUP($D$1,'Multipliers and Adjustments'!$A$70:$I$86,TRUNC(COLUMN(E$2)/5)+2,FALSE)*SUMIFS('IEA-MethaneAbatement'!$N:$N,'IEA-MethaneAbatement'!$O:$O,"&lt;"&amp;$B70,'IEA-MethaneAbatement'!$O:$O,"&gt;="&amp;$A70,'IEA-MethaneAbatement'!$M:$M,$D$1,'IEA-MethaneAbatement'!$B:$B,'Country Selector'!$A$2)))*(1+INDEX('EPA to IEA Scaling'!$F$8:$AO$8,,MATCH(E$2,'EPA to IEA Scaling'!$F$1:$AO$1,0)))</f>
        <v>0</v>
      </c>
      <c r="F70" cm="1">
        <f t="array" ref="F70">((VLOOKUP($B$1,'Multipliers and Adjustments'!$A$70:$I$86,TRUNC(COLUMN(F$2)/5)+2,FALSE)*SUMIFS('IEA-MethaneAbatement'!$N:$N,'IEA-MethaneAbatement'!$O:$O,"&lt;"&amp;$B70,'IEA-MethaneAbatement'!$O:$O,"&gt;="&amp;$A70,'IEA-MethaneAbatement'!$M:$M,$B$1,'IEA-MethaneAbatement'!$B:$B,'Country Selector'!$A$2)+VLOOKUP($C$1,'Multipliers and Adjustments'!$A$70:$I$86,TRUNC(COLUMN(F$2)/5)+2,FALSE)*SUMIFS('IEA-MethaneAbatement'!$N:$N,'IEA-MethaneAbatement'!$O:$O,"&lt;"&amp;$B70,'IEA-MethaneAbatement'!$O:$O,"&gt;="&amp;$A70,'IEA-MethaneAbatement'!$M:$M,$C$1,'IEA-MethaneAbatement'!$B:$B,'Country Selector'!$A$2)+VLOOKUP($D$1,'Multipliers and Adjustments'!$A$70:$I$86,TRUNC(COLUMN(F$2)/5)+2,FALSE)*SUMIFS('IEA-MethaneAbatement'!$N:$N,'IEA-MethaneAbatement'!$O:$O,"&lt;"&amp;$B70,'IEA-MethaneAbatement'!$O:$O,"&gt;="&amp;$A70,'IEA-MethaneAbatement'!$M:$M,$D$1,'IEA-MethaneAbatement'!$B:$B,'Country Selector'!$A$2)))*(1+INDEX('EPA to IEA Scaling'!$F$8:$AO$8,,MATCH(F$2,'EPA to IEA Scaling'!$F$1:$AO$1,0)))</f>
        <v>0</v>
      </c>
      <c r="G70" cm="1">
        <f t="array" ref="G70">((VLOOKUP($B$1,'Multipliers and Adjustments'!$A$70:$I$86,TRUNC(COLUMN(G$2)/5)+2,FALSE)*SUMIFS('IEA-MethaneAbatement'!$N:$N,'IEA-MethaneAbatement'!$O:$O,"&lt;"&amp;$B70,'IEA-MethaneAbatement'!$O:$O,"&gt;="&amp;$A70,'IEA-MethaneAbatement'!$M:$M,$B$1,'IEA-MethaneAbatement'!$B:$B,'Country Selector'!$A$2)+VLOOKUP($C$1,'Multipliers and Adjustments'!$A$70:$I$86,TRUNC(COLUMN(G$2)/5)+2,FALSE)*SUMIFS('IEA-MethaneAbatement'!$N:$N,'IEA-MethaneAbatement'!$O:$O,"&lt;"&amp;$B70,'IEA-MethaneAbatement'!$O:$O,"&gt;="&amp;$A70,'IEA-MethaneAbatement'!$M:$M,$C$1,'IEA-MethaneAbatement'!$B:$B,'Country Selector'!$A$2)+VLOOKUP($D$1,'Multipliers and Adjustments'!$A$70:$I$86,TRUNC(COLUMN(G$2)/5)+2,FALSE)*SUMIFS('IEA-MethaneAbatement'!$N:$N,'IEA-MethaneAbatement'!$O:$O,"&lt;"&amp;$B70,'IEA-MethaneAbatement'!$O:$O,"&gt;="&amp;$A70,'IEA-MethaneAbatement'!$M:$M,$D$1,'IEA-MethaneAbatement'!$B:$B,'Country Selector'!$A$2)))*(1+INDEX('EPA to IEA Scaling'!$F$8:$AO$8,,MATCH(G$2,'EPA to IEA Scaling'!$F$1:$AO$1,0)))</f>
        <v>0</v>
      </c>
      <c r="H70" s="31" cm="1">
        <f t="array" ref="H70">((VLOOKUP($B$1,'Multipliers and Adjustments'!$A$70:$I$86,TRUNC(COLUMN(H$2)/5)+2,FALSE)*SUMIFS('IEA-MethaneAbatement'!$N:$N,'IEA-MethaneAbatement'!$O:$O,"&lt;"&amp;$B70,'IEA-MethaneAbatement'!$O:$O,"&gt;="&amp;$A70,'IEA-MethaneAbatement'!$M:$M,$B$1,'IEA-MethaneAbatement'!$B:$B,'Country Selector'!$A$2)+VLOOKUP($C$1,'Multipliers and Adjustments'!$A$70:$I$86,TRUNC(COLUMN(H$2)/5)+2,FALSE)*SUMIFS('IEA-MethaneAbatement'!$N:$N,'IEA-MethaneAbatement'!$O:$O,"&lt;"&amp;$B70,'IEA-MethaneAbatement'!$O:$O,"&gt;="&amp;$A70,'IEA-MethaneAbatement'!$M:$M,$C$1,'IEA-MethaneAbatement'!$B:$B,'Country Selector'!$A$2)+VLOOKUP($D$1,'Multipliers and Adjustments'!$A$70:$I$86,TRUNC(COLUMN(H$2)/5)+2,FALSE)*SUMIFS('IEA-MethaneAbatement'!$N:$N,'IEA-MethaneAbatement'!$O:$O,"&lt;"&amp;$B70,'IEA-MethaneAbatement'!$O:$O,"&gt;="&amp;$A70,'IEA-MethaneAbatement'!$M:$M,$D$1,'IEA-MethaneAbatement'!$B:$B,'Country Selector'!$A$2)))*(1+INDEX('EPA to IEA Scaling'!$F$8:$AO$8,,MATCH(H$2,'EPA to IEA Scaling'!$F$1:$AO$1,0)))</f>
        <v>0</v>
      </c>
      <c r="I70" cm="1">
        <f t="array" ref="I70">((VLOOKUP($B$1,'Multipliers and Adjustments'!$A$70:$I$86,TRUNC(COLUMN(I$2)/5)+2,FALSE)*SUMIFS('IEA-MethaneAbatement'!$N:$N,'IEA-MethaneAbatement'!$O:$O,"&lt;"&amp;$B70,'IEA-MethaneAbatement'!$O:$O,"&gt;="&amp;$A70,'IEA-MethaneAbatement'!$M:$M,$B$1,'IEA-MethaneAbatement'!$B:$B,'Country Selector'!$A$2)+VLOOKUP($C$1,'Multipliers and Adjustments'!$A$70:$I$86,TRUNC(COLUMN(I$2)/5)+2,FALSE)*SUMIFS('IEA-MethaneAbatement'!$N:$N,'IEA-MethaneAbatement'!$O:$O,"&lt;"&amp;$B70,'IEA-MethaneAbatement'!$O:$O,"&gt;="&amp;$A70,'IEA-MethaneAbatement'!$M:$M,$C$1,'IEA-MethaneAbatement'!$B:$B,'Country Selector'!$A$2)+VLOOKUP($D$1,'Multipliers and Adjustments'!$A$70:$I$86,TRUNC(COLUMN(I$2)/5)+2,FALSE)*SUMIFS('IEA-MethaneAbatement'!$N:$N,'IEA-MethaneAbatement'!$O:$O,"&lt;"&amp;$B70,'IEA-MethaneAbatement'!$O:$O,"&gt;="&amp;$A70,'IEA-MethaneAbatement'!$M:$M,$D$1,'IEA-MethaneAbatement'!$B:$B,'Country Selector'!$A$2)))*(1+INDEX('EPA to IEA Scaling'!$F$8:$AO$8,,MATCH(I$2,'EPA to IEA Scaling'!$F$1:$AO$1,0)))</f>
        <v>0</v>
      </c>
      <c r="J70" cm="1">
        <f t="array" ref="J70">((VLOOKUP($B$1,'Multipliers and Adjustments'!$A$70:$I$86,TRUNC(COLUMN(J$2)/5)+2,FALSE)*SUMIFS('IEA-MethaneAbatement'!$N:$N,'IEA-MethaneAbatement'!$O:$O,"&lt;"&amp;$B70,'IEA-MethaneAbatement'!$O:$O,"&gt;="&amp;$A70,'IEA-MethaneAbatement'!$M:$M,$B$1,'IEA-MethaneAbatement'!$B:$B,'Country Selector'!$A$2)+VLOOKUP($C$1,'Multipliers and Adjustments'!$A$70:$I$86,TRUNC(COLUMN(J$2)/5)+2,FALSE)*SUMIFS('IEA-MethaneAbatement'!$N:$N,'IEA-MethaneAbatement'!$O:$O,"&lt;"&amp;$B70,'IEA-MethaneAbatement'!$O:$O,"&gt;="&amp;$A70,'IEA-MethaneAbatement'!$M:$M,$C$1,'IEA-MethaneAbatement'!$B:$B,'Country Selector'!$A$2)+VLOOKUP($D$1,'Multipliers and Adjustments'!$A$70:$I$86,TRUNC(COLUMN(J$2)/5)+2,FALSE)*SUMIFS('IEA-MethaneAbatement'!$N:$N,'IEA-MethaneAbatement'!$O:$O,"&lt;"&amp;$B70,'IEA-MethaneAbatement'!$O:$O,"&gt;="&amp;$A70,'IEA-MethaneAbatement'!$M:$M,$D$1,'IEA-MethaneAbatement'!$B:$B,'Country Selector'!$A$2)))*(1+INDEX('EPA to IEA Scaling'!$F$8:$AO$8,,MATCH(J$2,'EPA to IEA Scaling'!$F$1:$AO$1,0)))</f>
        <v>0</v>
      </c>
      <c r="K70" cm="1">
        <f t="array" ref="K70">((VLOOKUP($B$1,'Multipliers and Adjustments'!$A$70:$I$86,TRUNC(COLUMN(K$2)/5)+2,FALSE)*SUMIFS('IEA-MethaneAbatement'!$N:$N,'IEA-MethaneAbatement'!$O:$O,"&lt;"&amp;$B70,'IEA-MethaneAbatement'!$O:$O,"&gt;="&amp;$A70,'IEA-MethaneAbatement'!$M:$M,$B$1,'IEA-MethaneAbatement'!$B:$B,'Country Selector'!$A$2)+VLOOKUP($C$1,'Multipliers and Adjustments'!$A$70:$I$86,TRUNC(COLUMN(K$2)/5)+2,FALSE)*SUMIFS('IEA-MethaneAbatement'!$N:$N,'IEA-MethaneAbatement'!$O:$O,"&lt;"&amp;$B70,'IEA-MethaneAbatement'!$O:$O,"&gt;="&amp;$A70,'IEA-MethaneAbatement'!$M:$M,$C$1,'IEA-MethaneAbatement'!$B:$B,'Country Selector'!$A$2)+VLOOKUP($D$1,'Multipliers and Adjustments'!$A$70:$I$86,TRUNC(COLUMN(K$2)/5)+2,FALSE)*SUMIFS('IEA-MethaneAbatement'!$N:$N,'IEA-MethaneAbatement'!$O:$O,"&lt;"&amp;$B70,'IEA-MethaneAbatement'!$O:$O,"&gt;="&amp;$A70,'IEA-MethaneAbatement'!$M:$M,$D$1,'IEA-MethaneAbatement'!$B:$B,'Country Selector'!$A$2)))*(1+INDEX('EPA to IEA Scaling'!$F$8:$AO$8,,MATCH(K$2,'EPA to IEA Scaling'!$F$1:$AO$1,0)))</f>
        <v>0</v>
      </c>
      <c r="L70" cm="1">
        <f t="array" ref="L70">((VLOOKUP($B$1,'Multipliers and Adjustments'!$A$70:$I$86,TRUNC(COLUMN(L$2)/5)+2,FALSE)*SUMIFS('IEA-MethaneAbatement'!$N:$N,'IEA-MethaneAbatement'!$O:$O,"&lt;"&amp;$B70,'IEA-MethaneAbatement'!$O:$O,"&gt;="&amp;$A70,'IEA-MethaneAbatement'!$M:$M,$B$1,'IEA-MethaneAbatement'!$B:$B,'Country Selector'!$A$2)+VLOOKUP($C$1,'Multipliers and Adjustments'!$A$70:$I$86,TRUNC(COLUMN(L$2)/5)+2,FALSE)*SUMIFS('IEA-MethaneAbatement'!$N:$N,'IEA-MethaneAbatement'!$O:$O,"&lt;"&amp;$B70,'IEA-MethaneAbatement'!$O:$O,"&gt;="&amp;$A70,'IEA-MethaneAbatement'!$M:$M,$C$1,'IEA-MethaneAbatement'!$B:$B,'Country Selector'!$A$2)+VLOOKUP($D$1,'Multipliers and Adjustments'!$A$70:$I$86,TRUNC(COLUMN(L$2)/5)+2,FALSE)*SUMIFS('IEA-MethaneAbatement'!$N:$N,'IEA-MethaneAbatement'!$O:$O,"&lt;"&amp;$B70,'IEA-MethaneAbatement'!$O:$O,"&gt;="&amp;$A70,'IEA-MethaneAbatement'!$M:$M,$D$1,'IEA-MethaneAbatement'!$B:$B,'Country Selector'!$A$2)))*(1+INDEX('EPA to IEA Scaling'!$F$8:$AO$8,,MATCH(L$2,'EPA to IEA Scaling'!$F$1:$AO$1,0)))</f>
        <v>0</v>
      </c>
      <c r="M70" s="31" cm="1">
        <f t="array" ref="M70">((VLOOKUP($B$1,'Multipliers and Adjustments'!$A$70:$I$86,TRUNC(COLUMN(M$2)/5)+2,FALSE)*SUMIFS('IEA-MethaneAbatement'!$N:$N,'IEA-MethaneAbatement'!$O:$O,"&lt;"&amp;$B70,'IEA-MethaneAbatement'!$O:$O,"&gt;="&amp;$A70,'IEA-MethaneAbatement'!$M:$M,$B$1,'IEA-MethaneAbatement'!$B:$B,'Country Selector'!$A$2)+VLOOKUP($C$1,'Multipliers and Adjustments'!$A$70:$I$86,TRUNC(COLUMN(M$2)/5)+2,FALSE)*SUMIFS('IEA-MethaneAbatement'!$N:$N,'IEA-MethaneAbatement'!$O:$O,"&lt;"&amp;$B70,'IEA-MethaneAbatement'!$O:$O,"&gt;="&amp;$A70,'IEA-MethaneAbatement'!$M:$M,$C$1,'IEA-MethaneAbatement'!$B:$B,'Country Selector'!$A$2)+VLOOKUP($D$1,'Multipliers and Adjustments'!$A$70:$I$86,TRUNC(COLUMN(M$2)/5)+2,FALSE)*SUMIFS('IEA-MethaneAbatement'!$N:$N,'IEA-MethaneAbatement'!$O:$O,"&lt;"&amp;$B70,'IEA-MethaneAbatement'!$O:$O,"&gt;="&amp;$A70,'IEA-MethaneAbatement'!$M:$M,$D$1,'IEA-MethaneAbatement'!$B:$B,'Country Selector'!$A$2)))*(1+INDEX('EPA to IEA Scaling'!$F$8:$AO$8,,MATCH(M$2,'EPA to IEA Scaling'!$F$1:$AO$1,0)))</f>
        <v>0</v>
      </c>
      <c r="N70" cm="1">
        <f t="array" ref="N70">((VLOOKUP($B$1,'Multipliers and Adjustments'!$A$70:$I$86,TRUNC(COLUMN(N$2)/5)+2,FALSE)*SUMIFS('IEA-MethaneAbatement'!$N:$N,'IEA-MethaneAbatement'!$O:$O,"&lt;"&amp;$B70,'IEA-MethaneAbatement'!$O:$O,"&gt;="&amp;$A70,'IEA-MethaneAbatement'!$M:$M,$B$1,'IEA-MethaneAbatement'!$B:$B,'Country Selector'!$A$2)+VLOOKUP($C$1,'Multipliers and Adjustments'!$A$70:$I$86,TRUNC(COLUMN(N$2)/5)+2,FALSE)*SUMIFS('IEA-MethaneAbatement'!$N:$N,'IEA-MethaneAbatement'!$O:$O,"&lt;"&amp;$B70,'IEA-MethaneAbatement'!$O:$O,"&gt;="&amp;$A70,'IEA-MethaneAbatement'!$M:$M,$C$1,'IEA-MethaneAbatement'!$B:$B,'Country Selector'!$A$2)+VLOOKUP($D$1,'Multipliers and Adjustments'!$A$70:$I$86,TRUNC(COLUMN(N$2)/5)+2,FALSE)*SUMIFS('IEA-MethaneAbatement'!$N:$N,'IEA-MethaneAbatement'!$O:$O,"&lt;"&amp;$B70,'IEA-MethaneAbatement'!$O:$O,"&gt;="&amp;$A70,'IEA-MethaneAbatement'!$M:$M,$D$1,'IEA-MethaneAbatement'!$B:$B,'Country Selector'!$A$2)))*(1+INDEX('EPA to IEA Scaling'!$F$8:$AO$8,,MATCH(N$2,'EPA to IEA Scaling'!$F$1:$AO$1,0)))</f>
        <v>0</v>
      </c>
      <c r="O70" cm="1">
        <f t="array" ref="O70">((VLOOKUP($B$1,'Multipliers and Adjustments'!$A$70:$I$86,TRUNC(COLUMN(O$2)/5)+2,FALSE)*SUMIFS('IEA-MethaneAbatement'!$N:$N,'IEA-MethaneAbatement'!$O:$O,"&lt;"&amp;$B70,'IEA-MethaneAbatement'!$O:$O,"&gt;="&amp;$A70,'IEA-MethaneAbatement'!$M:$M,$B$1,'IEA-MethaneAbatement'!$B:$B,'Country Selector'!$A$2)+VLOOKUP($C$1,'Multipliers and Adjustments'!$A$70:$I$86,TRUNC(COLUMN(O$2)/5)+2,FALSE)*SUMIFS('IEA-MethaneAbatement'!$N:$N,'IEA-MethaneAbatement'!$O:$O,"&lt;"&amp;$B70,'IEA-MethaneAbatement'!$O:$O,"&gt;="&amp;$A70,'IEA-MethaneAbatement'!$M:$M,$C$1,'IEA-MethaneAbatement'!$B:$B,'Country Selector'!$A$2)+VLOOKUP($D$1,'Multipliers and Adjustments'!$A$70:$I$86,TRUNC(COLUMN(O$2)/5)+2,FALSE)*SUMIFS('IEA-MethaneAbatement'!$N:$N,'IEA-MethaneAbatement'!$O:$O,"&lt;"&amp;$B70,'IEA-MethaneAbatement'!$O:$O,"&gt;="&amp;$A70,'IEA-MethaneAbatement'!$M:$M,$D$1,'IEA-MethaneAbatement'!$B:$B,'Country Selector'!$A$2)))*(1+INDEX('EPA to IEA Scaling'!$F$8:$AO$8,,MATCH(O$2,'EPA to IEA Scaling'!$F$1:$AO$1,0)))</f>
        <v>0</v>
      </c>
      <c r="P70" cm="1">
        <f t="array" ref="P70">((VLOOKUP($B$1,'Multipliers and Adjustments'!$A$70:$I$86,TRUNC(COLUMN(P$2)/5)+2,FALSE)*SUMIFS('IEA-MethaneAbatement'!$N:$N,'IEA-MethaneAbatement'!$O:$O,"&lt;"&amp;$B70,'IEA-MethaneAbatement'!$O:$O,"&gt;="&amp;$A70,'IEA-MethaneAbatement'!$M:$M,$B$1,'IEA-MethaneAbatement'!$B:$B,'Country Selector'!$A$2)+VLOOKUP($C$1,'Multipliers and Adjustments'!$A$70:$I$86,TRUNC(COLUMN(P$2)/5)+2,FALSE)*SUMIFS('IEA-MethaneAbatement'!$N:$N,'IEA-MethaneAbatement'!$O:$O,"&lt;"&amp;$B70,'IEA-MethaneAbatement'!$O:$O,"&gt;="&amp;$A70,'IEA-MethaneAbatement'!$M:$M,$C$1,'IEA-MethaneAbatement'!$B:$B,'Country Selector'!$A$2)+VLOOKUP($D$1,'Multipliers and Adjustments'!$A$70:$I$86,TRUNC(COLUMN(P$2)/5)+2,FALSE)*SUMIFS('IEA-MethaneAbatement'!$N:$N,'IEA-MethaneAbatement'!$O:$O,"&lt;"&amp;$B70,'IEA-MethaneAbatement'!$O:$O,"&gt;="&amp;$A70,'IEA-MethaneAbatement'!$M:$M,$D$1,'IEA-MethaneAbatement'!$B:$B,'Country Selector'!$A$2)))*(1+INDEX('EPA to IEA Scaling'!$F$8:$AO$8,,MATCH(P$2,'EPA to IEA Scaling'!$F$1:$AO$1,0)))</f>
        <v>0</v>
      </c>
      <c r="Q70" cm="1">
        <f t="array" ref="Q70">((VLOOKUP($B$1,'Multipliers and Adjustments'!$A$70:$I$86,TRUNC(COLUMN(Q$2)/5)+2,FALSE)*SUMIFS('IEA-MethaneAbatement'!$N:$N,'IEA-MethaneAbatement'!$O:$O,"&lt;"&amp;$B70,'IEA-MethaneAbatement'!$O:$O,"&gt;="&amp;$A70,'IEA-MethaneAbatement'!$M:$M,$B$1,'IEA-MethaneAbatement'!$B:$B,'Country Selector'!$A$2)+VLOOKUP($C$1,'Multipliers and Adjustments'!$A$70:$I$86,TRUNC(COLUMN(Q$2)/5)+2,FALSE)*SUMIFS('IEA-MethaneAbatement'!$N:$N,'IEA-MethaneAbatement'!$O:$O,"&lt;"&amp;$B70,'IEA-MethaneAbatement'!$O:$O,"&gt;="&amp;$A70,'IEA-MethaneAbatement'!$M:$M,$C$1,'IEA-MethaneAbatement'!$B:$B,'Country Selector'!$A$2)+VLOOKUP($D$1,'Multipliers and Adjustments'!$A$70:$I$86,TRUNC(COLUMN(Q$2)/5)+2,FALSE)*SUMIFS('IEA-MethaneAbatement'!$N:$N,'IEA-MethaneAbatement'!$O:$O,"&lt;"&amp;$B70,'IEA-MethaneAbatement'!$O:$O,"&gt;="&amp;$A70,'IEA-MethaneAbatement'!$M:$M,$D$1,'IEA-MethaneAbatement'!$B:$B,'Country Selector'!$A$2)))*(1+INDEX('EPA to IEA Scaling'!$F$8:$AO$8,,MATCH(Q$2,'EPA to IEA Scaling'!$F$1:$AO$1,0)))</f>
        <v>0</v>
      </c>
      <c r="R70" s="31" cm="1">
        <f t="array" ref="R70">((VLOOKUP($B$1,'Multipliers and Adjustments'!$A$70:$I$86,TRUNC(COLUMN(R$2)/5)+2,FALSE)*SUMIFS('IEA-MethaneAbatement'!$N:$N,'IEA-MethaneAbatement'!$O:$O,"&lt;"&amp;$B70,'IEA-MethaneAbatement'!$O:$O,"&gt;="&amp;$A70,'IEA-MethaneAbatement'!$M:$M,$B$1,'IEA-MethaneAbatement'!$B:$B,'Country Selector'!$A$2)+VLOOKUP($C$1,'Multipliers and Adjustments'!$A$70:$I$86,TRUNC(COLUMN(R$2)/5)+2,FALSE)*SUMIFS('IEA-MethaneAbatement'!$N:$N,'IEA-MethaneAbatement'!$O:$O,"&lt;"&amp;$B70,'IEA-MethaneAbatement'!$O:$O,"&gt;="&amp;$A70,'IEA-MethaneAbatement'!$M:$M,$C$1,'IEA-MethaneAbatement'!$B:$B,'Country Selector'!$A$2)+VLOOKUP($D$1,'Multipliers and Adjustments'!$A$70:$I$86,TRUNC(COLUMN(R$2)/5)+2,FALSE)*SUMIFS('IEA-MethaneAbatement'!$N:$N,'IEA-MethaneAbatement'!$O:$O,"&lt;"&amp;$B70,'IEA-MethaneAbatement'!$O:$O,"&gt;="&amp;$A70,'IEA-MethaneAbatement'!$M:$M,$D$1,'IEA-MethaneAbatement'!$B:$B,'Country Selector'!$A$2)))*(1+INDEX('EPA to IEA Scaling'!$F$8:$AO$8,,MATCH(R$2,'EPA to IEA Scaling'!$F$1:$AO$1,0)))</f>
        <v>0</v>
      </c>
      <c r="S70" cm="1">
        <f t="array" ref="S70">((VLOOKUP($B$1,'Multipliers and Adjustments'!$A$70:$I$86,TRUNC(COLUMN(S$2)/5)+2,FALSE)*SUMIFS('IEA-MethaneAbatement'!$N:$N,'IEA-MethaneAbatement'!$O:$O,"&lt;"&amp;$B70,'IEA-MethaneAbatement'!$O:$O,"&gt;="&amp;$A70,'IEA-MethaneAbatement'!$M:$M,$B$1,'IEA-MethaneAbatement'!$B:$B,'Country Selector'!$A$2)+VLOOKUP($C$1,'Multipliers and Adjustments'!$A$70:$I$86,TRUNC(COLUMN(S$2)/5)+2,FALSE)*SUMIFS('IEA-MethaneAbatement'!$N:$N,'IEA-MethaneAbatement'!$O:$O,"&lt;"&amp;$B70,'IEA-MethaneAbatement'!$O:$O,"&gt;="&amp;$A70,'IEA-MethaneAbatement'!$M:$M,$C$1,'IEA-MethaneAbatement'!$B:$B,'Country Selector'!$A$2)+VLOOKUP($D$1,'Multipliers and Adjustments'!$A$70:$I$86,TRUNC(COLUMN(S$2)/5)+2,FALSE)*SUMIFS('IEA-MethaneAbatement'!$N:$N,'IEA-MethaneAbatement'!$O:$O,"&lt;"&amp;$B70,'IEA-MethaneAbatement'!$O:$O,"&gt;="&amp;$A70,'IEA-MethaneAbatement'!$M:$M,$D$1,'IEA-MethaneAbatement'!$B:$B,'Country Selector'!$A$2)))*(1+INDEX('EPA to IEA Scaling'!$F$8:$AO$8,,MATCH(S$2,'EPA to IEA Scaling'!$F$1:$AO$1,0)))</f>
        <v>0</v>
      </c>
      <c r="T70" cm="1">
        <f t="array" ref="T70">((VLOOKUP($B$1,'Multipliers and Adjustments'!$A$70:$I$86,TRUNC(COLUMN(T$2)/5)+2,FALSE)*SUMIFS('IEA-MethaneAbatement'!$N:$N,'IEA-MethaneAbatement'!$O:$O,"&lt;"&amp;$B70,'IEA-MethaneAbatement'!$O:$O,"&gt;="&amp;$A70,'IEA-MethaneAbatement'!$M:$M,$B$1,'IEA-MethaneAbatement'!$B:$B,'Country Selector'!$A$2)+VLOOKUP($C$1,'Multipliers and Adjustments'!$A$70:$I$86,TRUNC(COLUMN(T$2)/5)+2,FALSE)*SUMIFS('IEA-MethaneAbatement'!$N:$N,'IEA-MethaneAbatement'!$O:$O,"&lt;"&amp;$B70,'IEA-MethaneAbatement'!$O:$O,"&gt;="&amp;$A70,'IEA-MethaneAbatement'!$M:$M,$C$1,'IEA-MethaneAbatement'!$B:$B,'Country Selector'!$A$2)+VLOOKUP($D$1,'Multipliers and Adjustments'!$A$70:$I$86,TRUNC(COLUMN(T$2)/5)+2,FALSE)*SUMIFS('IEA-MethaneAbatement'!$N:$N,'IEA-MethaneAbatement'!$O:$O,"&lt;"&amp;$B70,'IEA-MethaneAbatement'!$O:$O,"&gt;="&amp;$A70,'IEA-MethaneAbatement'!$M:$M,$D$1,'IEA-MethaneAbatement'!$B:$B,'Country Selector'!$A$2)))*(1+INDEX('EPA to IEA Scaling'!$F$8:$AO$8,,MATCH(T$2,'EPA to IEA Scaling'!$F$1:$AO$1,0)))</f>
        <v>0</v>
      </c>
      <c r="U70" cm="1">
        <f t="array" ref="U70">((VLOOKUP($B$1,'Multipliers and Adjustments'!$A$70:$I$86,TRUNC(COLUMN(U$2)/5)+2,FALSE)*SUMIFS('IEA-MethaneAbatement'!$N:$N,'IEA-MethaneAbatement'!$O:$O,"&lt;"&amp;$B70,'IEA-MethaneAbatement'!$O:$O,"&gt;="&amp;$A70,'IEA-MethaneAbatement'!$M:$M,$B$1,'IEA-MethaneAbatement'!$B:$B,'Country Selector'!$A$2)+VLOOKUP($C$1,'Multipliers and Adjustments'!$A$70:$I$86,TRUNC(COLUMN(U$2)/5)+2,FALSE)*SUMIFS('IEA-MethaneAbatement'!$N:$N,'IEA-MethaneAbatement'!$O:$O,"&lt;"&amp;$B70,'IEA-MethaneAbatement'!$O:$O,"&gt;="&amp;$A70,'IEA-MethaneAbatement'!$M:$M,$C$1,'IEA-MethaneAbatement'!$B:$B,'Country Selector'!$A$2)+VLOOKUP($D$1,'Multipliers and Adjustments'!$A$70:$I$86,TRUNC(COLUMN(U$2)/5)+2,FALSE)*SUMIFS('IEA-MethaneAbatement'!$N:$N,'IEA-MethaneAbatement'!$O:$O,"&lt;"&amp;$B70,'IEA-MethaneAbatement'!$O:$O,"&gt;="&amp;$A70,'IEA-MethaneAbatement'!$M:$M,$D$1,'IEA-MethaneAbatement'!$B:$B,'Country Selector'!$A$2)))*(1+INDEX('EPA to IEA Scaling'!$F$8:$AO$8,,MATCH(U$2,'EPA to IEA Scaling'!$F$1:$AO$1,0)))</f>
        <v>0</v>
      </c>
      <c r="V70" cm="1">
        <f t="array" ref="V70">((VLOOKUP($B$1,'Multipliers and Adjustments'!$A$70:$I$86,TRUNC(COLUMN(V$2)/5)+2,FALSE)*SUMIFS('IEA-MethaneAbatement'!$N:$N,'IEA-MethaneAbatement'!$O:$O,"&lt;"&amp;$B70,'IEA-MethaneAbatement'!$O:$O,"&gt;="&amp;$A70,'IEA-MethaneAbatement'!$M:$M,$B$1,'IEA-MethaneAbatement'!$B:$B,'Country Selector'!$A$2)+VLOOKUP($C$1,'Multipliers and Adjustments'!$A$70:$I$86,TRUNC(COLUMN(V$2)/5)+2,FALSE)*SUMIFS('IEA-MethaneAbatement'!$N:$N,'IEA-MethaneAbatement'!$O:$O,"&lt;"&amp;$B70,'IEA-MethaneAbatement'!$O:$O,"&gt;="&amp;$A70,'IEA-MethaneAbatement'!$M:$M,$C$1,'IEA-MethaneAbatement'!$B:$B,'Country Selector'!$A$2)+VLOOKUP($D$1,'Multipliers and Adjustments'!$A$70:$I$86,TRUNC(COLUMN(V$2)/5)+2,FALSE)*SUMIFS('IEA-MethaneAbatement'!$N:$N,'IEA-MethaneAbatement'!$O:$O,"&lt;"&amp;$B70,'IEA-MethaneAbatement'!$O:$O,"&gt;="&amp;$A70,'IEA-MethaneAbatement'!$M:$M,$D$1,'IEA-MethaneAbatement'!$B:$B,'Country Selector'!$A$2)))*(1+INDEX('EPA to IEA Scaling'!$F$8:$AO$8,,MATCH(V$2,'EPA to IEA Scaling'!$F$1:$AO$1,0)))</f>
        <v>0</v>
      </c>
      <c r="W70" s="31" cm="1">
        <f t="array" ref="W70">((VLOOKUP($B$1,'Multipliers and Adjustments'!$A$70:$I$86,TRUNC(COLUMN(W$2)/5)+2,FALSE)*SUMIFS('IEA-MethaneAbatement'!$N:$N,'IEA-MethaneAbatement'!$O:$O,"&lt;"&amp;$B70,'IEA-MethaneAbatement'!$O:$O,"&gt;="&amp;$A70,'IEA-MethaneAbatement'!$M:$M,$B$1,'IEA-MethaneAbatement'!$B:$B,'Country Selector'!$A$2)+VLOOKUP($C$1,'Multipliers and Adjustments'!$A$70:$I$86,TRUNC(COLUMN(W$2)/5)+2,FALSE)*SUMIFS('IEA-MethaneAbatement'!$N:$N,'IEA-MethaneAbatement'!$O:$O,"&lt;"&amp;$B70,'IEA-MethaneAbatement'!$O:$O,"&gt;="&amp;$A70,'IEA-MethaneAbatement'!$M:$M,$C$1,'IEA-MethaneAbatement'!$B:$B,'Country Selector'!$A$2)+VLOOKUP($D$1,'Multipliers and Adjustments'!$A$70:$I$86,TRUNC(COLUMN(W$2)/5)+2,FALSE)*SUMIFS('IEA-MethaneAbatement'!$N:$N,'IEA-MethaneAbatement'!$O:$O,"&lt;"&amp;$B70,'IEA-MethaneAbatement'!$O:$O,"&gt;="&amp;$A70,'IEA-MethaneAbatement'!$M:$M,$D$1,'IEA-MethaneAbatement'!$B:$B,'Country Selector'!$A$2)))*(1+INDEX('EPA to IEA Scaling'!$F$8:$AO$8,,MATCH(W$2,'EPA to IEA Scaling'!$F$1:$AO$1,0)))</f>
        <v>0</v>
      </c>
      <c r="X70" cm="1">
        <f t="array" ref="X70">((VLOOKUP($B$1,'Multipliers and Adjustments'!$A$70:$I$86,TRUNC(COLUMN(X$2)/5)+2,FALSE)*SUMIFS('IEA-MethaneAbatement'!$N:$N,'IEA-MethaneAbatement'!$O:$O,"&lt;"&amp;$B70,'IEA-MethaneAbatement'!$O:$O,"&gt;="&amp;$A70,'IEA-MethaneAbatement'!$M:$M,$B$1,'IEA-MethaneAbatement'!$B:$B,'Country Selector'!$A$2)+VLOOKUP($C$1,'Multipliers and Adjustments'!$A$70:$I$86,TRUNC(COLUMN(X$2)/5)+2,FALSE)*SUMIFS('IEA-MethaneAbatement'!$N:$N,'IEA-MethaneAbatement'!$O:$O,"&lt;"&amp;$B70,'IEA-MethaneAbatement'!$O:$O,"&gt;="&amp;$A70,'IEA-MethaneAbatement'!$M:$M,$C$1,'IEA-MethaneAbatement'!$B:$B,'Country Selector'!$A$2)+VLOOKUP($D$1,'Multipliers and Adjustments'!$A$70:$I$86,TRUNC(COLUMN(X$2)/5)+2,FALSE)*SUMIFS('IEA-MethaneAbatement'!$N:$N,'IEA-MethaneAbatement'!$O:$O,"&lt;"&amp;$B70,'IEA-MethaneAbatement'!$O:$O,"&gt;="&amp;$A70,'IEA-MethaneAbatement'!$M:$M,$D$1,'IEA-MethaneAbatement'!$B:$B,'Country Selector'!$A$2)))*(1+INDEX('EPA to IEA Scaling'!$F$8:$AO$8,,MATCH(X$2,'EPA to IEA Scaling'!$F$1:$AO$1,0)))</f>
        <v>0</v>
      </c>
      <c r="Y70" cm="1">
        <f t="array" ref="Y70">((VLOOKUP($B$1,'Multipliers and Adjustments'!$A$70:$I$86,TRUNC(COLUMN(Y$2)/5)+2,FALSE)*SUMIFS('IEA-MethaneAbatement'!$N:$N,'IEA-MethaneAbatement'!$O:$O,"&lt;"&amp;$B70,'IEA-MethaneAbatement'!$O:$O,"&gt;="&amp;$A70,'IEA-MethaneAbatement'!$M:$M,$B$1,'IEA-MethaneAbatement'!$B:$B,'Country Selector'!$A$2)+VLOOKUP($C$1,'Multipliers and Adjustments'!$A$70:$I$86,TRUNC(COLUMN(Y$2)/5)+2,FALSE)*SUMIFS('IEA-MethaneAbatement'!$N:$N,'IEA-MethaneAbatement'!$O:$O,"&lt;"&amp;$B70,'IEA-MethaneAbatement'!$O:$O,"&gt;="&amp;$A70,'IEA-MethaneAbatement'!$M:$M,$C$1,'IEA-MethaneAbatement'!$B:$B,'Country Selector'!$A$2)+VLOOKUP($D$1,'Multipliers and Adjustments'!$A$70:$I$86,TRUNC(COLUMN(Y$2)/5)+2,FALSE)*SUMIFS('IEA-MethaneAbatement'!$N:$N,'IEA-MethaneAbatement'!$O:$O,"&lt;"&amp;$B70,'IEA-MethaneAbatement'!$O:$O,"&gt;="&amp;$A70,'IEA-MethaneAbatement'!$M:$M,$D$1,'IEA-MethaneAbatement'!$B:$B,'Country Selector'!$A$2)))*(1+INDEX('EPA to IEA Scaling'!$F$8:$AO$8,,MATCH(Y$2,'EPA to IEA Scaling'!$F$1:$AO$1,0)))</f>
        <v>0</v>
      </c>
      <c r="Z70" cm="1">
        <f t="array" ref="Z70">((VLOOKUP($B$1,'Multipliers and Adjustments'!$A$70:$I$86,TRUNC(COLUMN(Z$2)/5)+2,FALSE)*SUMIFS('IEA-MethaneAbatement'!$N:$N,'IEA-MethaneAbatement'!$O:$O,"&lt;"&amp;$B70,'IEA-MethaneAbatement'!$O:$O,"&gt;="&amp;$A70,'IEA-MethaneAbatement'!$M:$M,$B$1,'IEA-MethaneAbatement'!$B:$B,'Country Selector'!$A$2)+VLOOKUP($C$1,'Multipliers and Adjustments'!$A$70:$I$86,TRUNC(COLUMN(Z$2)/5)+2,FALSE)*SUMIFS('IEA-MethaneAbatement'!$N:$N,'IEA-MethaneAbatement'!$O:$O,"&lt;"&amp;$B70,'IEA-MethaneAbatement'!$O:$O,"&gt;="&amp;$A70,'IEA-MethaneAbatement'!$M:$M,$C$1,'IEA-MethaneAbatement'!$B:$B,'Country Selector'!$A$2)+VLOOKUP($D$1,'Multipliers and Adjustments'!$A$70:$I$86,TRUNC(COLUMN(Z$2)/5)+2,FALSE)*SUMIFS('IEA-MethaneAbatement'!$N:$N,'IEA-MethaneAbatement'!$O:$O,"&lt;"&amp;$B70,'IEA-MethaneAbatement'!$O:$O,"&gt;="&amp;$A70,'IEA-MethaneAbatement'!$M:$M,$D$1,'IEA-MethaneAbatement'!$B:$B,'Country Selector'!$A$2)))*(1+INDEX('EPA to IEA Scaling'!$F$8:$AO$8,,MATCH(Z$2,'EPA to IEA Scaling'!$F$1:$AO$1,0)))</f>
        <v>0</v>
      </c>
      <c r="AA70" cm="1">
        <f t="array" ref="AA70">((VLOOKUP($B$1,'Multipliers and Adjustments'!$A$70:$I$86,TRUNC(COLUMN(AA$2)/5)+2,FALSE)*SUMIFS('IEA-MethaneAbatement'!$N:$N,'IEA-MethaneAbatement'!$O:$O,"&lt;"&amp;$B70,'IEA-MethaneAbatement'!$O:$O,"&gt;="&amp;$A70,'IEA-MethaneAbatement'!$M:$M,$B$1,'IEA-MethaneAbatement'!$B:$B,'Country Selector'!$A$2)+VLOOKUP($C$1,'Multipliers and Adjustments'!$A$70:$I$86,TRUNC(COLUMN(AA$2)/5)+2,FALSE)*SUMIFS('IEA-MethaneAbatement'!$N:$N,'IEA-MethaneAbatement'!$O:$O,"&lt;"&amp;$B70,'IEA-MethaneAbatement'!$O:$O,"&gt;="&amp;$A70,'IEA-MethaneAbatement'!$M:$M,$C$1,'IEA-MethaneAbatement'!$B:$B,'Country Selector'!$A$2)+VLOOKUP($D$1,'Multipliers and Adjustments'!$A$70:$I$86,TRUNC(COLUMN(AA$2)/5)+2,FALSE)*SUMIFS('IEA-MethaneAbatement'!$N:$N,'IEA-MethaneAbatement'!$O:$O,"&lt;"&amp;$B70,'IEA-MethaneAbatement'!$O:$O,"&gt;="&amp;$A70,'IEA-MethaneAbatement'!$M:$M,$D$1,'IEA-MethaneAbatement'!$B:$B,'Country Selector'!$A$2)))*(1+INDEX('EPA to IEA Scaling'!$F$8:$AO$8,,MATCH(AA$2,'EPA to IEA Scaling'!$F$1:$AO$1,0)))</f>
        <v>0</v>
      </c>
      <c r="AB70" s="31" cm="1">
        <f t="array" ref="AB70">((VLOOKUP($B$1,'Multipliers and Adjustments'!$A$70:$I$86,TRUNC(COLUMN(AB$2)/5)+2,FALSE)*SUMIFS('IEA-MethaneAbatement'!$N:$N,'IEA-MethaneAbatement'!$O:$O,"&lt;"&amp;$B70,'IEA-MethaneAbatement'!$O:$O,"&gt;="&amp;$A70,'IEA-MethaneAbatement'!$M:$M,$B$1,'IEA-MethaneAbatement'!$B:$B,'Country Selector'!$A$2)+VLOOKUP($C$1,'Multipliers and Adjustments'!$A$70:$I$86,TRUNC(COLUMN(AB$2)/5)+2,FALSE)*SUMIFS('IEA-MethaneAbatement'!$N:$N,'IEA-MethaneAbatement'!$O:$O,"&lt;"&amp;$B70,'IEA-MethaneAbatement'!$O:$O,"&gt;="&amp;$A70,'IEA-MethaneAbatement'!$M:$M,$C$1,'IEA-MethaneAbatement'!$B:$B,'Country Selector'!$A$2)+VLOOKUP($D$1,'Multipliers and Adjustments'!$A$70:$I$86,TRUNC(COLUMN(AB$2)/5)+2,FALSE)*SUMIFS('IEA-MethaneAbatement'!$N:$N,'IEA-MethaneAbatement'!$O:$O,"&lt;"&amp;$B70,'IEA-MethaneAbatement'!$O:$O,"&gt;="&amp;$A70,'IEA-MethaneAbatement'!$M:$M,$D$1,'IEA-MethaneAbatement'!$B:$B,'Country Selector'!$A$2)))*(1+INDEX('EPA to IEA Scaling'!$F$8:$AO$8,,MATCH(AB$2,'EPA to IEA Scaling'!$F$1:$AO$1,0)))</f>
        <v>0</v>
      </c>
      <c r="AC70" cm="1">
        <f t="array" ref="AC70">((VLOOKUP($B$1,'Multipliers and Adjustments'!$A$70:$I$86,TRUNC(COLUMN(AC$2)/5)+2,FALSE)*SUMIFS('IEA-MethaneAbatement'!$N:$N,'IEA-MethaneAbatement'!$O:$O,"&lt;"&amp;$B70,'IEA-MethaneAbatement'!$O:$O,"&gt;="&amp;$A70,'IEA-MethaneAbatement'!$M:$M,$B$1,'IEA-MethaneAbatement'!$B:$B,'Country Selector'!$A$2)+VLOOKUP($C$1,'Multipliers and Adjustments'!$A$70:$I$86,TRUNC(COLUMN(AC$2)/5)+2,FALSE)*SUMIFS('IEA-MethaneAbatement'!$N:$N,'IEA-MethaneAbatement'!$O:$O,"&lt;"&amp;$B70,'IEA-MethaneAbatement'!$O:$O,"&gt;="&amp;$A70,'IEA-MethaneAbatement'!$M:$M,$C$1,'IEA-MethaneAbatement'!$B:$B,'Country Selector'!$A$2)+VLOOKUP($D$1,'Multipliers and Adjustments'!$A$70:$I$86,TRUNC(COLUMN(AC$2)/5)+2,FALSE)*SUMIFS('IEA-MethaneAbatement'!$N:$N,'IEA-MethaneAbatement'!$O:$O,"&lt;"&amp;$B70,'IEA-MethaneAbatement'!$O:$O,"&gt;="&amp;$A70,'IEA-MethaneAbatement'!$M:$M,$D$1,'IEA-MethaneAbatement'!$B:$B,'Country Selector'!$A$2)))*(1+INDEX('EPA to IEA Scaling'!$F$8:$AO$8,,MATCH(AC$2,'EPA to IEA Scaling'!$F$1:$AO$1,0)))</f>
        <v>0</v>
      </c>
      <c r="AD70" cm="1">
        <f t="array" ref="AD70">((VLOOKUP($B$1,'Multipliers and Adjustments'!$A$70:$I$86,TRUNC(COLUMN(AD$2)/5)+2,FALSE)*SUMIFS('IEA-MethaneAbatement'!$N:$N,'IEA-MethaneAbatement'!$O:$O,"&lt;"&amp;$B70,'IEA-MethaneAbatement'!$O:$O,"&gt;="&amp;$A70,'IEA-MethaneAbatement'!$M:$M,$B$1,'IEA-MethaneAbatement'!$B:$B,'Country Selector'!$A$2)+VLOOKUP($C$1,'Multipliers and Adjustments'!$A$70:$I$86,TRUNC(COLUMN(AD$2)/5)+2,FALSE)*SUMIFS('IEA-MethaneAbatement'!$N:$N,'IEA-MethaneAbatement'!$O:$O,"&lt;"&amp;$B70,'IEA-MethaneAbatement'!$O:$O,"&gt;="&amp;$A70,'IEA-MethaneAbatement'!$M:$M,$C$1,'IEA-MethaneAbatement'!$B:$B,'Country Selector'!$A$2)+VLOOKUP($D$1,'Multipliers and Adjustments'!$A$70:$I$86,TRUNC(COLUMN(AD$2)/5)+2,FALSE)*SUMIFS('IEA-MethaneAbatement'!$N:$N,'IEA-MethaneAbatement'!$O:$O,"&lt;"&amp;$B70,'IEA-MethaneAbatement'!$O:$O,"&gt;="&amp;$A70,'IEA-MethaneAbatement'!$M:$M,$D$1,'IEA-MethaneAbatement'!$B:$B,'Country Selector'!$A$2)))*(1+INDEX('EPA to IEA Scaling'!$F$8:$AO$8,,MATCH(AD$2,'EPA to IEA Scaling'!$F$1:$AO$1,0)))</f>
        <v>0</v>
      </c>
      <c r="AE70" cm="1">
        <f t="array" ref="AE70">((VLOOKUP($B$1,'Multipliers and Adjustments'!$A$70:$I$86,TRUNC(COLUMN(AE$2)/5)+2,FALSE)*SUMIFS('IEA-MethaneAbatement'!$N:$N,'IEA-MethaneAbatement'!$O:$O,"&lt;"&amp;$B70,'IEA-MethaneAbatement'!$O:$O,"&gt;="&amp;$A70,'IEA-MethaneAbatement'!$M:$M,$B$1,'IEA-MethaneAbatement'!$B:$B,'Country Selector'!$A$2)+VLOOKUP($C$1,'Multipliers and Adjustments'!$A$70:$I$86,TRUNC(COLUMN(AE$2)/5)+2,FALSE)*SUMIFS('IEA-MethaneAbatement'!$N:$N,'IEA-MethaneAbatement'!$O:$O,"&lt;"&amp;$B70,'IEA-MethaneAbatement'!$O:$O,"&gt;="&amp;$A70,'IEA-MethaneAbatement'!$M:$M,$C$1,'IEA-MethaneAbatement'!$B:$B,'Country Selector'!$A$2)+VLOOKUP($D$1,'Multipliers and Adjustments'!$A$70:$I$86,TRUNC(COLUMN(AE$2)/5)+2,FALSE)*SUMIFS('IEA-MethaneAbatement'!$N:$N,'IEA-MethaneAbatement'!$O:$O,"&lt;"&amp;$B70,'IEA-MethaneAbatement'!$O:$O,"&gt;="&amp;$A70,'IEA-MethaneAbatement'!$M:$M,$D$1,'IEA-MethaneAbatement'!$B:$B,'Country Selector'!$A$2)))*(1+INDEX('EPA to IEA Scaling'!$F$8:$AO$8,,MATCH(AE$2,'EPA to IEA Scaling'!$F$1:$AO$1,0)))</f>
        <v>0</v>
      </c>
      <c r="AF70" cm="1">
        <f t="array" ref="AF70">((VLOOKUP($B$1,'Multipliers and Adjustments'!$A$70:$I$86,TRUNC(COLUMN(AF$2)/5)+2,FALSE)*SUMIFS('IEA-MethaneAbatement'!$N:$N,'IEA-MethaneAbatement'!$O:$O,"&lt;"&amp;$B70,'IEA-MethaneAbatement'!$O:$O,"&gt;="&amp;$A70,'IEA-MethaneAbatement'!$M:$M,$B$1,'IEA-MethaneAbatement'!$B:$B,'Country Selector'!$A$2)+VLOOKUP($C$1,'Multipliers and Adjustments'!$A$70:$I$86,TRUNC(COLUMN(AF$2)/5)+2,FALSE)*SUMIFS('IEA-MethaneAbatement'!$N:$N,'IEA-MethaneAbatement'!$O:$O,"&lt;"&amp;$B70,'IEA-MethaneAbatement'!$O:$O,"&gt;="&amp;$A70,'IEA-MethaneAbatement'!$M:$M,$C$1,'IEA-MethaneAbatement'!$B:$B,'Country Selector'!$A$2)+VLOOKUP($D$1,'Multipliers and Adjustments'!$A$70:$I$86,TRUNC(COLUMN(AF$2)/5)+2,FALSE)*SUMIFS('IEA-MethaneAbatement'!$N:$N,'IEA-MethaneAbatement'!$O:$O,"&lt;"&amp;$B70,'IEA-MethaneAbatement'!$O:$O,"&gt;="&amp;$A70,'IEA-MethaneAbatement'!$M:$M,$D$1,'IEA-MethaneAbatement'!$B:$B,'Country Selector'!$A$2)))*(1+INDEX('EPA to IEA Scaling'!$F$8:$AO$8,,MATCH(AF$2,'EPA to IEA Scaling'!$F$1:$AO$1,0)))</f>
        <v>0</v>
      </c>
      <c r="AG70" s="31" cm="1">
        <f t="array" ref="AG70">((VLOOKUP($B$1,'Multipliers and Adjustments'!$A$70:$I$86,TRUNC(COLUMN(AG$2)/5)+2,FALSE)*SUMIFS('IEA-MethaneAbatement'!$N:$N,'IEA-MethaneAbatement'!$O:$O,"&lt;"&amp;$B70,'IEA-MethaneAbatement'!$O:$O,"&gt;="&amp;$A70,'IEA-MethaneAbatement'!$M:$M,$B$1,'IEA-MethaneAbatement'!$B:$B,'Country Selector'!$A$2)+VLOOKUP($C$1,'Multipliers and Adjustments'!$A$70:$I$86,TRUNC(COLUMN(AG$2)/5)+2,FALSE)*SUMIFS('IEA-MethaneAbatement'!$N:$N,'IEA-MethaneAbatement'!$O:$O,"&lt;"&amp;$B70,'IEA-MethaneAbatement'!$O:$O,"&gt;="&amp;$A70,'IEA-MethaneAbatement'!$M:$M,$C$1,'IEA-MethaneAbatement'!$B:$B,'Country Selector'!$A$2)+VLOOKUP($D$1,'Multipliers and Adjustments'!$A$70:$I$86,TRUNC(COLUMN(AG$2)/5)+2,FALSE)*SUMIFS('IEA-MethaneAbatement'!$N:$N,'IEA-MethaneAbatement'!$O:$O,"&lt;"&amp;$B70,'IEA-MethaneAbatement'!$O:$O,"&gt;="&amp;$A70,'IEA-MethaneAbatement'!$M:$M,$D$1,'IEA-MethaneAbatement'!$B:$B,'Country Selector'!$A$2)))*(1+INDEX('EPA to IEA Scaling'!$F$8:$AO$8,,MATCH(AG$2,'EPA to IEA Scaling'!$F$1:$AO$1,0)))</f>
        <v>0</v>
      </c>
      <c r="AH70" cm="1">
        <f t="array" ref="AH70">((VLOOKUP($B$1,'Multipliers and Adjustments'!$A$70:$I$86,TRUNC(COLUMN(AH$2)/5)+2,FALSE)*SUMIFS('IEA-MethaneAbatement'!$N:$N,'IEA-MethaneAbatement'!$O:$O,"&lt;"&amp;$B70,'IEA-MethaneAbatement'!$O:$O,"&gt;="&amp;$A70,'IEA-MethaneAbatement'!$M:$M,$B$1,'IEA-MethaneAbatement'!$B:$B,'Country Selector'!$A$2)+VLOOKUP($C$1,'Multipliers and Adjustments'!$A$70:$I$86,TRUNC(COLUMN(AH$2)/5)+2,FALSE)*SUMIFS('IEA-MethaneAbatement'!$N:$N,'IEA-MethaneAbatement'!$O:$O,"&lt;"&amp;$B70,'IEA-MethaneAbatement'!$O:$O,"&gt;="&amp;$A70,'IEA-MethaneAbatement'!$M:$M,$C$1,'IEA-MethaneAbatement'!$B:$B,'Country Selector'!$A$2)+VLOOKUP($D$1,'Multipliers and Adjustments'!$A$70:$I$86,TRUNC(COLUMN(AH$2)/5)+2,FALSE)*SUMIFS('IEA-MethaneAbatement'!$N:$N,'IEA-MethaneAbatement'!$O:$O,"&lt;"&amp;$B70,'IEA-MethaneAbatement'!$O:$O,"&gt;="&amp;$A70,'IEA-MethaneAbatement'!$M:$M,$D$1,'IEA-MethaneAbatement'!$B:$B,'Country Selector'!$A$2)))*(1+INDEX('EPA to IEA Scaling'!$F$8:$AO$8,,MATCH(AH$2,'EPA to IEA Scaling'!$F$1:$AO$1,0)))</f>
        <v>0</v>
      </c>
      <c r="AI70" cm="1">
        <f t="array" ref="AI70">((VLOOKUP($B$1,'Multipliers and Adjustments'!$A$70:$I$86,TRUNC(COLUMN(AI$2)/5)+2,FALSE)*SUMIFS('IEA-MethaneAbatement'!$N:$N,'IEA-MethaneAbatement'!$O:$O,"&lt;"&amp;$B70,'IEA-MethaneAbatement'!$O:$O,"&gt;="&amp;$A70,'IEA-MethaneAbatement'!$M:$M,$B$1,'IEA-MethaneAbatement'!$B:$B,'Country Selector'!$A$2)+VLOOKUP($C$1,'Multipliers and Adjustments'!$A$70:$I$86,TRUNC(COLUMN(AI$2)/5)+2,FALSE)*SUMIFS('IEA-MethaneAbatement'!$N:$N,'IEA-MethaneAbatement'!$O:$O,"&lt;"&amp;$B70,'IEA-MethaneAbatement'!$O:$O,"&gt;="&amp;$A70,'IEA-MethaneAbatement'!$M:$M,$C$1,'IEA-MethaneAbatement'!$B:$B,'Country Selector'!$A$2)+VLOOKUP($D$1,'Multipliers and Adjustments'!$A$70:$I$86,TRUNC(COLUMN(AI$2)/5)+2,FALSE)*SUMIFS('IEA-MethaneAbatement'!$N:$N,'IEA-MethaneAbatement'!$O:$O,"&lt;"&amp;$B70,'IEA-MethaneAbatement'!$O:$O,"&gt;="&amp;$A70,'IEA-MethaneAbatement'!$M:$M,$D$1,'IEA-MethaneAbatement'!$B:$B,'Country Selector'!$A$2)))*(1+INDEX('EPA to IEA Scaling'!$F$8:$AO$8,,MATCH(AI$2,'EPA to IEA Scaling'!$F$1:$AO$1,0)))</f>
        <v>0</v>
      </c>
      <c r="AJ70" cm="1">
        <f t="array" ref="AJ70">((VLOOKUP($B$1,'Multipliers and Adjustments'!$A$70:$I$86,TRUNC(COLUMN(AJ$2)/5)+2,FALSE)*SUMIFS('IEA-MethaneAbatement'!$N:$N,'IEA-MethaneAbatement'!$O:$O,"&lt;"&amp;$B70,'IEA-MethaneAbatement'!$O:$O,"&gt;="&amp;$A70,'IEA-MethaneAbatement'!$M:$M,$B$1,'IEA-MethaneAbatement'!$B:$B,'Country Selector'!$A$2)+VLOOKUP($C$1,'Multipliers and Adjustments'!$A$70:$I$86,TRUNC(COLUMN(AJ$2)/5)+2,FALSE)*SUMIFS('IEA-MethaneAbatement'!$N:$N,'IEA-MethaneAbatement'!$O:$O,"&lt;"&amp;$B70,'IEA-MethaneAbatement'!$O:$O,"&gt;="&amp;$A70,'IEA-MethaneAbatement'!$M:$M,$C$1,'IEA-MethaneAbatement'!$B:$B,'Country Selector'!$A$2)+VLOOKUP($D$1,'Multipliers and Adjustments'!$A$70:$I$86,TRUNC(COLUMN(AJ$2)/5)+2,FALSE)*SUMIFS('IEA-MethaneAbatement'!$N:$N,'IEA-MethaneAbatement'!$O:$O,"&lt;"&amp;$B70,'IEA-MethaneAbatement'!$O:$O,"&gt;="&amp;$A70,'IEA-MethaneAbatement'!$M:$M,$D$1,'IEA-MethaneAbatement'!$B:$B,'Country Selector'!$A$2)))*(1+INDEX('EPA to IEA Scaling'!$F$8:$AO$8,,MATCH(AJ$2,'EPA to IEA Scaling'!$F$1:$AO$1,0)))</f>
        <v>0</v>
      </c>
      <c r="AK70" cm="1">
        <f t="array" ref="AK70">((VLOOKUP($B$1,'Multipliers and Adjustments'!$A$70:$I$86,TRUNC(COLUMN(AK$2)/5)+2,FALSE)*SUMIFS('IEA-MethaneAbatement'!$N:$N,'IEA-MethaneAbatement'!$O:$O,"&lt;"&amp;$B70,'IEA-MethaneAbatement'!$O:$O,"&gt;="&amp;$A70,'IEA-MethaneAbatement'!$M:$M,$B$1,'IEA-MethaneAbatement'!$B:$B,'Country Selector'!$A$2)+VLOOKUP($C$1,'Multipliers and Adjustments'!$A$70:$I$86,TRUNC(COLUMN(AK$2)/5)+2,FALSE)*SUMIFS('IEA-MethaneAbatement'!$N:$N,'IEA-MethaneAbatement'!$O:$O,"&lt;"&amp;$B70,'IEA-MethaneAbatement'!$O:$O,"&gt;="&amp;$A70,'IEA-MethaneAbatement'!$M:$M,$C$1,'IEA-MethaneAbatement'!$B:$B,'Country Selector'!$A$2)+VLOOKUP($D$1,'Multipliers and Adjustments'!$A$70:$I$86,TRUNC(COLUMN(AK$2)/5)+2,FALSE)*SUMIFS('IEA-MethaneAbatement'!$N:$N,'IEA-MethaneAbatement'!$O:$O,"&lt;"&amp;$B70,'IEA-MethaneAbatement'!$O:$O,"&gt;="&amp;$A70,'IEA-MethaneAbatement'!$M:$M,$D$1,'IEA-MethaneAbatement'!$B:$B,'Country Selector'!$A$2)))*(1+INDEX('EPA to IEA Scaling'!$F$8:$AO$8,,MATCH(AK$2,'EPA to IEA Scaling'!$F$1:$AO$1,0)))</f>
        <v>0</v>
      </c>
      <c r="AL70" s="31" cm="1">
        <f t="array" ref="AL70">((VLOOKUP($B$1,'Multipliers and Adjustments'!$A$70:$I$86,TRUNC(COLUMN(AL$2)/5)+2,FALSE)*SUMIFS('IEA-MethaneAbatement'!$N:$N,'IEA-MethaneAbatement'!$O:$O,"&lt;"&amp;$B70,'IEA-MethaneAbatement'!$O:$O,"&gt;="&amp;$A70,'IEA-MethaneAbatement'!$M:$M,$B$1,'IEA-MethaneAbatement'!$B:$B,'Country Selector'!$A$2)+VLOOKUP($C$1,'Multipliers and Adjustments'!$A$70:$I$86,TRUNC(COLUMN(AL$2)/5)+2,FALSE)*SUMIFS('IEA-MethaneAbatement'!$N:$N,'IEA-MethaneAbatement'!$O:$O,"&lt;"&amp;$B70,'IEA-MethaneAbatement'!$O:$O,"&gt;="&amp;$A70,'IEA-MethaneAbatement'!$M:$M,$C$1,'IEA-MethaneAbatement'!$B:$B,'Country Selector'!$A$2)+VLOOKUP($D$1,'Multipliers and Adjustments'!$A$70:$I$86,TRUNC(COLUMN(AL$2)/5)+2,FALSE)*SUMIFS('IEA-MethaneAbatement'!$N:$N,'IEA-MethaneAbatement'!$O:$O,"&lt;"&amp;$B70,'IEA-MethaneAbatement'!$O:$O,"&gt;="&amp;$A70,'IEA-MethaneAbatement'!$M:$M,$D$1,'IEA-MethaneAbatement'!$B:$B,'Country Selector'!$A$2)))*(1+INDEX('EPA to IEA Scaling'!$F$8:$AO$8,,MATCH(AL$2,'EPA to IEA Scaling'!$F$1:$AO$1,0)))</f>
        <v>0</v>
      </c>
    </row>
    <row r="71" spans="1:38" x14ac:dyDescent="0.45">
      <c r="A71" s="12">
        <f t="shared" si="1"/>
        <v>1400</v>
      </c>
      <c r="B71" s="11">
        <f t="shared" si="3"/>
        <v>1450</v>
      </c>
      <c r="C71" s="47" cm="1">
        <f t="array" ref="C71">((VLOOKUP($B$1,'Multipliers and Adjustments'!$A$70:$I$86,TRUNC(COLUMN(C$2)/5)+2,FALSE)*SUMIFS('IEA-MethaneAbatement'!$N:$N,'IEA-MethaneAbatement'!$O:$O,"&lt;"&amp;$B71,'IEA-MethaneAbatement'!$O:$O,"&gt;="&amp;$A71,'IEA-MethaneAbatement'!$M:$M,$B$1,'IEA-MethaneAbatement'!$B:$B,'Country Selector'!$A$2)+VLOOKUP($C$1,'Multipliers and Adjustments'!$A$70:$I$86,TRUNC(COLUMN(C$2)/5)+2,FALSE)*SUMIFS('IEA-MethaneAbatement'!$N:$N,'IEA-MethaneAbatement'!$O:$O,"&lt;"&amp;$B71,'IEA-MethaneAbatement'!$O:$O,"&gt;="&amp;$A71,'IEA-MethaneAbatement'!$M:$M,$C$1,'IEA-MethaneAbatement'!$B:$B,'Country Selector'!$A$2)+VLOOKUP($D$1,'Multipliers and Adjustments'!$A$70:$I$86,TRUNC(COLUMN(C$2)/5)+2,FALSE)*SUMIFS('IEA-MethaneAbatement'!$N:$N,'IEA-MethaneAbatement'!$O:$O,"&lt;"&amp;$B71,'IEA-MethaneAbatement'!$O:$O,"&gt;="&amp;$A71,'IEA-MethaneAbatement'!$M:$M,$D$1,'IEA-MethaneAbatement'!$B:$B,'Country Selector'!$A$2)))*(1+INDEX('EPA to IEA Scaling'!$F$8:$AO$8,,MATCH(C$2,'EPA to IEA Scaling'!$F$1:$AO$1,0)))</f>
        <v>0</v>
      </c>
      <c r="D71" cm="1">
        <f t="array" ref="D71">((VLOOKUP($B$1,'Multipliers and Adjustments'!$A$70:$I$86,TRUNC(COLUMN(D$2)/5)+2,FALSE)*SUMIFS('IEA-MethaneAbatement'!$N:$N,'IEA-MethaneAbatement'!$O:$O,"&lt;"&amp;$B71,'IEA-MethaneAbatement'!$O:$O,"&gt;="&amp;$A71,'IEA-MethaneAbatement'!$M:$M,$B$1,'IEA-MethaneAbatement'!$B:$B,'Country Selector'!$A$2)+VLOOKUP($C$1,'Multipliers and Adjustments'!$A$70:$I$86,TRUNC(COLUMN(D$2)/5)+2,FALSE)*SUMIFS('IEA-MethaneAbatement'!$N:$N,'IEA-MethaneAbatement'!$O:$O,"&lt;"&amp;$B71,'IEA-MethaneAbatement'!$O:$O,"&gt;="&amp;$A71,'IEA-MethaneAbatement'!$M:$M,$C$1,'IEA-MethaneAbatement'!$B:$B,'Country Selector'!$A$2)+VLOOKUP($D$1,'Multipliers and Adjustments'!$A$70:$I$86,TRUNC(COLUMN(D$2)/5)+2,FALSE)*SUMIFS('IEA-MethaneAbatement'!$N:$N,'IEA-MethaneAbatement'!$O:$O,"&lt;"&amp;$B71,'IEA-MethaneAbatement'!$O:$O,"&gt;="&amp;$A71,'IEA-MethaneAbatement'!$M:$M,$D$1,'IEA-MethaneAbatement'!$B:$B,'Country Selector'!$A$2)))*(1+INDEX('EPA to IEA Scaling'!$F$8:$AO$8,,MATCH(D$2,'EPA to IEA Scaling'!$F$1:$AO$1,0)))</f>
        <v>0</v>
      </c>
      <c r="E71" cm="1">
        <f t="array" ref="E71">((VLOOKUP($B$1,'Multipliers and Adjustments'!$A$70:$I$86,TRUNC(COLUMN(E$2)/5)+2,FALSE)*SUMIFS('IEA-MethaneAbatement'!$N:$N,'IEA-MethaneAbatement'!$O:$O,"&lt;"&amp;$B71,'IEA-MethaneAbatement'!$O:$O,"&gt;="&amp;$A71,'IEA-MethaneAbatement'!$M:$M,$B$1,'IEA-MethaneAbatement'!$B:$B,'Country Selector'!$A$2)+VLOOKUP($C$1,'Multipliers and Adjustments'!$A$70:$I$86,TRUNC(COLUMN(E$2)/5)+2,FALSE)*SUMIFS('IEA-MethaneAbatement'!$N:$N,'IEA-MethaneAbatement'!$O:$O,"&lt;"&amp;$B71,'IEA-MethaneAbatement'!$O:$O,"&gt;="&amp;$A71,'IEA-MethaneAbatement'!$M:$M,$C$1,'IEA-MethaneAbatement'!$B:$B,'Country Selector'!$A$2)+VLOOKUP($D$1,'Multipliers and Adjustments'!$A$70:$I$86,TRUNC(COLUMN(E$2)/5)+2,FALSE)*SUMIFS('IEA-MethaneAbatement'!$N:$N,'IEA-MethaneAbatement'!$O:$O,"&lt;"&amp;$B71,'IEA-MethaneAbatement'!$O:$O,"&gt;="&amp;$A71,'IEA-MethaneAbatement'!$M:$M,$D$1,'IEA-MethaneAbatement'!$B:$B,'Country Selector'!$A$2)))*(1+INDEX('EPA to IEA Scaling'!$F$8:$AO$8,,MATCH(E$2,'EPA to IEA Scaling'!$F$1:$AO$1,0)))</f>
        <v>0</v>
      </c>
      <c r="F71" cm="1">
        <f t="array" ref="F71">((VLOOKUP($B$1,'Multipliers and Adjustments'!$A$70:$I$86,TRUNC(COLUMN(F$2)/5)+2,FALSE)*SUMIFS('IEA-MethaneAbatement'!$N:$N,'IEA-MethaneAbatement'!$O:$O,"&lt;"&amp;$B71,'IEA-MethaneAbatement'!$O:$O,"&gt;="&amp;$A71,'IEA-MethaneAbatement'!$M:$M,$B$1,'IEA-MethaneAbatement'!$B:$B,'Country Selector'!$A$2)+VLOOKUP($C$1,'Multipliers and Adjustments'!$A$70:$I$86,TRUNC(COLUMN(F$2)/5)+2,FALSE)*SUMIFS('IEA-MethaneAbatement'!$N:$N,'IEA-MethaneAbatement'!$O:$O,"&lt;"&amp;$B71,'IEA-MethaneAbatement'!$O:$O,"&gt;="&amp;$A71,'IEA-MethaneAbatement'!$M:$M,$C$1,'IEA-MethaneAbatement'!$B:$B,'Country Selector'!$A$2)+VLOOKUP($D$1,'Multipliers and Adjustments'!$A$70:$I$86,TRUNC(COLUMN(F$2)/5)+2,FALSE)*SUMIFS('IEA-MethaneAbatement'!$N:$N,'IEA-MethaneAbatement'!$O:$O,"&lt;"&amp;$B71,'IEA-MethaneAbatement'!$O:$O,"&gt;="&amp;$A71,'IEA-MethaneAbatement'!$M:$M,$D$1,'IEA-MethaneAbatement'!$B:$B,'Country Selector'!$A$2)))*(1+INDEX('EPA to IEA Scaling'!$F$8:$AO$8,,MATCH(F$2,'EPA to IEA Scaling'!$F$1:$AO$1,0)))</f>
        <v>0</v>
      </c>
      <c r="G71" cm="1">
        <f t="array" ref="G71">((VLOOKUP($B$1,'Multipliers and Adjustments'!$A$70:$I$86,TRUNC(COLUMN(G$2)/5)+2,FALSE)*SUMIFS('IEA-MethaneAbatement'!$N:$N,'IEA-MethaneAbatement'!$O:$O,"&lt;"&amp;$B71,'IEA-MethaneAbatement'!$O:$O,"&gt;="&amp;$A71,'IEA-MethaneAbatement'!$M:$M,$B$1,'IEA-MethaneAbatement'!$B:$B,'Country Selector'!$A$2)+VLOOKUP($C$1,'Multipliers and Adjustments'!$A$70:$I$86,TRUNC(COLUMN(G$2)/5)+2,FALSE)*SUMIFS('IEA-MethaneAbatement'!$N:$N,'IEA-MethaneAbatement'!$O:$O,"&lt;"&amp;$B71,'IEA-MethaneAbatement'!$O:$O,"&gt;="&amp;$A71,'IEA-MethaneAbatement'!$M:$M,$C$1,'IEA-MethaneAbatement'!$B:$B,'Country Selector'!$A$2)+VLOOKUP($D$1,'Multipliers and Adjustments'!$A$70:$I$86,TRUNC(COLUMN(G$2)/5)+2,FALSE)*SUMIFS('IEA-MethaneAbatement'!$N:$N,'IEA-MethaneAbatement'!$O:$O,"&lt;"&amp;$B71,'IEA-MethaneAbatement'!$O:$O,"&gt;="&amp;$A71,'IEA-MethaneAbatement'!$M:$M,$D$1,'IEA-MethaneAbatement'!$B:$B,'Country Selector'!$A$2)))*(1+INDEX('EPA to IEA Scaling'!$F$8:$AO$8,,MATCH(G$2,'EPA to IEA Scaling'!$F$1:$AO$1,0)))</f>
        <v>0</v>
      </c>
      <c r="H71" s="31" cm="1">
        <f t="array" ref="H71">((VLOOKUP($B$1,'Multipliers and Adjustments'!$A$70:$I$86,TRUNC(COLUMN(H$2)/5)+2,FALSE)*SUMIFS('IEA-MethaneAbatement'!$N:$N,'IEA-MethaneAbatement'!$O:$O,"&lt;"&amp;$B71,'IEA-MethaneAbatement'!$O:$O,"&gt;="&amp;$A71,'IEA-MethaneAbatement'!$M:$M,$B$1,'IEA-MethaneAbatement'!$B:$B,'Country Selector'!$A$2)+VLOOKUP($C$1,'Multipliers and Adjustments'!$A$70:$I$86,TRUNC(COLUMN(H$2)/5)+2,FALSE)*SUMIFS('IEA-MethaneAbatement'!$N:$N,'IEA-MethaneAbatement'!$O:$O,"&lt;"&amp;$B71,'IEA-MethaneAbatement'!$O:$O,"&gt;="&amp;$A71,'IEA-MethaneAbatement'!$M:$M,$C$1,'IEA-MethaneAbatement'!$B:$B,'Country Selector'!$A$2)+VLOOKUP($D$1,'Multipliers and Adjustments'!$A$70:$I$86,TRUNC(COLUMN(H$2)/5)+2,FALSE)*SUMIFS('IEA-MethaneAbatement'!$N:$N,'IEA-MethaneAbatement'!$O:$O,"&lt;"&amp;$B71,'IEA-MethaneAbatement'!$O:$O,"&gt;="&amp;$A71,'IEA-MethaneAbatement'!$M:$M,$D$1,'IEA-MethaneAbatement'!$B:$B,'Country Selector'!$A$2)))*(1+INDEX('EPA to IEA Scaling'!$F$8:$AO$8,,MATCH(H$2,'EPA to IEA Scaling'!$F$1:$AO$1,0)))</f>
        <v>0</v>
      </c>
      <c r="I71" cm="1">
        <f t="array" ref="I71">((VLOOKUP($B$1,'Multipliers and Adjustments'!$A$70:$I$86,TRUNC(COLUMN(I$2)/5)+2,FALSE)*SUMIFS('IEA-MethaneAbatement'!$N:$N,'IEA-MethaneAbatement'!$O:$O,"&lt;"&amp;$B71,'IEA-MethaneAbatement'!$O:$O,"&gt;="&amp;$A71,'IEA-MethaneAbatement'!$M:$M,$B$1,'IEA-MethaneAbatement'!$B:$B,'Country Selector'!$A$2)+VLOOKUP($C$1,'Multipliers and Adjustments'!$A$70:$I$86,TRUNC(COLUMN(I$2)/5)+2,FALSE)*SUMIFS('IEA-MethaneAbatement'!$N:$N,'IEA-MethaneAbatement'!$O:$O,"&lt;"&amp;$B71,'IEA-MethaneAbatement'!$O:$O,"&gt;="&amp;$A71,'IEA-MethaneAbatement'!$M:$M,$C$1,'IEA-MethaneAbatement'!$B:$B,'Country Selector'!$A$2)+VLOOKUP($D$1,'Multipliers and Adjustments'!$A$70:$I$86,TRUNC(COLUMN(I$2)/5)+2,FALSE)*SUMIFS('IEA-MethaneAbatement'!$N:$N,'IEA-MethaneAbatement'!$O:$O,"&lt;"&amp;$B71,'IEA-MethaneAbatement'!$O:$O,"&gt;="&amp;$A71,'IEA-MethaneAbatement'!$M:$M,$D$1,'IEA-MethaneAbatement'!$B:$B,'Country Selector'!$A$2)))*(1+INDEX('EPA to IEA Scaling'!$F$8:$AO$8,,MATCH(I$2,'EPA to IEA Scaling'!$F$1:$AO$1,0)))</f>
        <v>0</v>
      </c>
      <c r="J71" cm="1">
        <f t="array" ref="J71">((VLOOKUP($B$1,'Multipliers and Adjustments'!$A$70:$I$86,TRUNC(COLUMN(J$2)/5)+2,FALSE)*SUMIFS('IEA-MethaneAbatement'!$N:$N,'IEA-MethaneAbatement'!$O:$O,"&lt;"&amp;$B71,'IEA-MethaneAbatement'!$O:$O,"&gt;="&amp;$A71,'IEA-MethaneAbatement'!$M:$M,$B$1,'IEA-MethaneAbatement'!$B:$B,'Country Selector'!$A$2)+VLOOKUP($C$1,'Multipliers and Adjustments'!$A$70:$I$86,TRUNC(COLUMN(J$2)/5)+2,FALSE)*SUMIFS('IEA-MethaneAbatement'!$N:$N,'IEA-MethaneAbatement'!$O:$O,"&lt;"&amp;$B71,'IEA-MethaneAbatement'!$O:$O,"&gt;="&amp;$A71,'IEA-MethaneAbatement'!$M:$M,$C$1,'IEA-MethaneAbatement'!$B:$B,'Country Selector'!$A$2)+VLOOKUP($D$1,'Multipliers and Adjustments'!$A$70:$I$86,TRUNC(COLUMN(J$2)/5)+2,FALSE)*SUMIFS('IEA-MethaneAbatement'!$N:$N,'IEA-MethaneAbatement'!$O:$O,"&lt;"&amp;$B71,'IEA-MethaneAbatement'!$O:$O,"&gt;="&amp;$A71,'IEA-MethaneAbatement'!$M:$M,$D$1,'IEA-MethaneAbatement'!$B:$B,'Country Selector'!$A$2)))*(1+INDEX('EPA to IEA Scaling'!$F$8:$AO$8,,MATCH(J$2,'EPA to IEA Scaling'!$F$1:$AO$1,0)))</f>
        <v>0</v>
      </c>
      <c r="K71" cm="1">
        <f t="array" ref="K71">((VLOOKUP($B$1,'Multipliers and Adjustments'!$A$70:$I$86,TRUNC(COLUMN(K$2)/5)+2,FALSE)*SUMIFS('IEA-MethaneAbatement'!$N:$N,'IEA-MethaneAbatement'!$O:$O,"&lt;"&amp;$B71,'IEA-MethaneAbatement'!$O:$O,"&gt;="&amp;$A71,'IEA-MethaneAbatement'!$M:$M,$B$1,'IEA-MethaneAbatement'!$B:$B,'Country Selector'!$A$2)+VLOOKUP($C$1,'Multipliers and Adjustments'!$A$70:$I$86,TRUNC(COLUMN(K$2)/5)+2,FALSE)*SUMIFS('IEA-MethaneAbatement'!$N:$N,'IEA-MethaneAbatement'!$O:$O,"&lt;"&amp;$B71,'IEA-MethaneAbatement'!$O:$O,"&gt;="&amp;$A71,'IEA-MethaneAbatement'!$M:$M,$C$1,'IEA-MethaneAbatement'!$B:$B,'Country Selector'!$A$2)+VLOOKUP($D$1,'Multipliers and Adjustments'!$A$70:$I$86,TRUNC(COLUMN(K$2)/5)+2,FALSE)*SUMIFS('IEA-MethaneAbatement'!$N:$N,'IEA-MethaneAbatement'!$O:$O,"&lt;"&amp;$B71,'IEA-MethaneAbatement'!$O:$O,"&gt;="&amp;$A71,'IEA-MethaneAbatement'!$M:$M,$D$1,'IEA-MethaneAbatement'!$B:$B,'Country Selector'!$A$2)))*(1+INDEX('EPA to IEA Scaling'!$F$8:$AO$8,,MATCH(K$2,'EPA to IEA Scaling'!$F$1:$AO$1,0)))</f>
        <v>0</v>
      </c>
      <c r="L71" cm="1">
        <f t="array" ref="L71">((VLOOKUP($B$1,'Multipliers and Adjustments'!$A$70:$I$86,TRUNC(COLUMN(L$2)/5)+2,FALSE)*SUMIFS('IEA-MethaneAbatement'!$N:$N,'IEA-MethaneAbatement'!$O:$O,"&lt;"&amp;$B71,'IEA-MethaneAbatement'!$O:$O,"&gt;="&amp;$A71,'IEA-MethaneAbatement'!$M:$M,$B$1,'IEA-MethaneAbatement'!$B:$B,'Country Selector'!$A$2)+VLOOKUP($C$1,'Multipliers and Adjustments'!$A$70:$I$86,TRUNC(COLUMN(L$2)/5)+2,FALSE)*SUMIFS('IEA-MethaneAbatement'!$N:$N,'IEA-MethaneAbatement'!$O:$O,"&lt;"&amp;$B71,'IEA-MethaneAbatement'!$O:$O,"&gt;="&amp;$A71,'IEA-MethaneAbatement'!$M:$M,$C$1,'IEA-MethaneAbatement'!$B:$B,'Country Selector'!$A$2)+VLOOKUP($D$1,'Multipliers and Adjustments'!$A$70:$I$86,TRUNC(COLUMN(L$2)/5)+2,FALSE)*SUMIFS('IEA-MethaneAbatement'!$N:$N,'IEA-MethaneAbatement'!$O:$O,"&lt;"&amp;$B71,'IEA-MethaneAbatement'!$O:$O,"&gt;="&amp;$A71,'IEA-MethaneAbatement'!$M:$M,$D$1,'IEA-MethaneAbatement'!$B:$B,'Country Selector'!$A$2)))*(1+INDEX('EPA to IEA Scaling'!$F$8:$AO$8,,MATCH(L$2,'EPA to IEA Scaling'!$F$1:$AO$1,0)))</f>
        <v>0</v>
      </c>
      <c r="M71" s="31" cm="1">
        <f t="array" ref="M71">((VLOOKUP($B$1,'Multipliers and Adjustments'!$A$70:$I$86,TRUNC(COLUMN(M$2)/5)+2,FALSE)*SUMIFS('IEA-MethaneAbatement'!$N:$N,'IEA-MethaneAbatement'!$O:$O,"&lt;"&amp;$B71,'IEA-MethaneAbatement'!$O:$O,"&gt;="&amp;$A71,'IEA-MethaneAbatement'!$M:$M,$B$1,'IEA-MethaneAbatement'!$B:$B,'Country Selector'!$A$2)+VLOOKUP($C$1,'Multipliers and Adjustments'!$A$70:$I$86,TRUNC(COLUMN(M$2)/5)+2,FALSE)*SUMIFS('IEA-MethaneAbatement'!$N:$N,'IEA-MethaneAbatement'!$O:$O,"&lt;"&amp;$B71,'IEA-MethaneAbatement'!$O:$O,"&gt;="&amp;$A71,'IEA-MethaneAbatement'!$M:$M,$C$1,'IEA-MethaneAbatement'!$B:$B,'Country Selector'!$A$2)+VLOOKUP($D$1,'Multipliers and Adjustments'!$A$70:$I$86,TRUNC(COLUMN(M$2)/5)+2,FALSE)*SUMIFS('IEA-MethaneAbatement'!$N:$N,'IEA-MethaneAbatement'!$O:$O,"&lt;"&amp;$B71,'IEA-MethaneAbatement'!$O:$O,"&gt;="&amp;$A71,'IEA-MethaneAbatement'!$M:$M,$D$1,'IEA-MethaneAbatement'!$B:$B,'Country Selector'!$A$2)))*(1+INDEX('EPA to IEA Scaling'!$F$8:$AO$8,,MATCH(M$2,'EPA to IEA Scaling'!$F$1:$AO$1,0)))</f>
        <v>0</v>
      </c>
      <c r="N71" cm="1">
        <f t="array" ref="N71">((VLOOKUP($B$1,'Multipliers and Adjustments'!$A$70:$I$86,TRUNC(COLUMN(N$2)/5)+2,FALSE)*SUMIFS('IEA-MethaneAbatement'!$N:$N,'IEA-MethaneAbatement'!$O:$O,"&lt;"&amp;$B71,'IEA-MethaneAbatement'!$O:$O,"&gt;="&amp;$A71,'IEA-MethaneAbatement'!$M:$M,$B$1,'IEA-MethaneAbatement'!$B:$B,'Country Selector'!$A$2)+VLOOKUP($C$1,'Multipliers and Adjustments'!$A$70:$I$86,TRUNC(COLUMN(N$2)/5)+2,FALSE)*SUMIFS('IEA-MethaneAbatement'!$N:$N,'IEA-MethaneAbatement'!$O:$O,"&lt;"&amp;$B71,'IEA-MethaneAbatement'!$O:$O,"&gt;="&amp;$A71,'IEA-MethaneAbatement'!$M:$M,$C$1,'IEA-MethaneAbatement'!$B:$B,'Country Selector'!$A$2)+VLOOKUP($D$1,'Multipliers and Adjustments'!$A$70:$I$86,TRUNC(COLUMN(N$2)/5)+2,FALSE)*SUMIFS('IEA-MethaneAbatement'!$N:$N,'IEA-MethaneAbatement'!$O:$O,"&lt;"&amp;$B71,'IEA-MethaneAbatement'!$O:$O,"&gt;="&amp;$A71,'IEA-MethaneAbatement'!$M:$M,$D$1,'IEA-MethaneAbatement'!$B:$B,'Country Selector'!$A$2)))*(1+INDEX('EPA to IEA Scaling'!$F$8:$AO$8,,MATCH(N$2,'EPA to IEA Scaling'!$F$1:$AO$1,0)))</f>
        <v>0</v>
      </c>
      <c r="O71" cm="1">
        <f t="array" ref="O71">((VLOOKUP($B$1,'Multipliers and Adjustments'!$A$70:$I$86,TRUNC(COLUMN(O$2)/5)+2,FALSE)*SUMIFS('IEA-MethaneAbatement'!$N:$N,'IEA-MethaneAbatement'!$O:$O,"&lt;"&amp;$B71,'IEA-MethaneAbatement'!$O:$O,"&gt;="&amp;$A71,'IEA-MethaneAbatement'!$M:$M,$B$1,'IEA-MethaneAbatement'!$B:$B,'Country Selector'!$A$2)+VLOOKUP($C$1,'Multipliers and Adjustments'!$A$70:$I$86,TRUNC(COLUMN(O$2)/5)+2,FALSE)*SUMIFS('IEA-MethaneAbatement'!$N:$N,'IEA-MethaneAbatement'!$O:$O,"&lt;"&amp;$B71,'IEA-MethaneAbatement'!$O:$O,"&gt;="&amp;$A71,'IEA-MethaneAbatement'!$M:$M,$C$1,'IEA-MethaneAbatement'!$B:$B,'Country Selector'!$A$2)+VLOOKUP($D$1,'Multipliers and Adjustments'!$A$70:$I$86,TRUNC(COLUMN(O$2)/5)+2,FALSE)*SUMIFS('IEA-MethaneAbatement'!$N:$N,'IEA-MethaneAbatement'!$O:$O,"&lt;"&amp;$B71,'IEA-MethaneAbatement'!$O:$O,"&gt;="&amp;$A71,'IEA-MethaneAbatement'!$M:$M,$D$1,'IEA-MethaneAbatement'!$B:$B,'Country Selector'!$A$2)))*(1+INDEX('EPA to IEA Scaling'!$F$8:$AO$8,,MATCH(O$2,'EPA to IEA Scaling'!$F$1:$AO$1,0)))</f>
        <v>0</v>
      </c>
      <c r="P71" cm="1">
        <f t="array" ref="P71">((VLOOKUP($B$1,'Multipliers and Adjustments'!$A$70:$I$86,TRUNC(COLUMN(P$2)/5)+2,FALSE)*SUMIFS('IEA-MethaneAbatement'!$N:$N,'IEA-MethaneAbatement'!$O:$O,"&lt;"&amp;$B71,'IEA-MethaneAbatement'!$O:$O,"&gt;="&amp;$A71,'IEA-MethaneAbatement'!$M:$M,$B$1,'IEA-MethaneAbatement'!$B:$B,'Country Selector'!$A$2)+VLOOKUP($C$1,'Multipliers and Adjustments'!$A$70:$I$86,TRUNC(COLUMN(P$2)/5)+2,FALSE)*SUMIFS('IEA-MethaneAbatement'!$N:$N,'IEA-MethaneAbatement'!$O:$O,"&lt;"&amp;$B71,'IEA-MethaneAbatement'!$O:$O,"&gt;="&amp;$A71,'IEA-MethaneAbatement'!$M:$M,$C$1,'IEA-MethaneAbatement'!$B:$B,'Country Selector'!$A$2)+VLOOKUP($D$1,'Multipliers and Adjustments'!$A$70:$I$86,TRUNC(COLUMN(P$2)/5)+2,FALSE)*SUMIFS('IEA-MethaneAbatement'!$N:$N,'IEA-MethaneAbatement'!$O:$O,"&lt;"&amp;$B71,'IEA-MethaneAbatement'!$O:$O,"&gt;="&amp;$A71,'IEA-MethaneAbatement'!$M:$M,$D$1,'IEA-MethaneAbatement'!$B:$B,'Country Selector'!$A$2)))*(1+INDEX('EPA to IEA Scaling'!$F$8:$AO$8,,MATCH(P$2,'EPA to IEA Scaling'!$F$1:$AO$1,0)))</f>
        <v>0</v>
      </c>
      <c r="Q71" cm="1">
        <f t="array" ref="Q71">((VLOOKUP($B$1,'Multipliers and Adjustments'!$A$70:$I$86,TRUNC(COLUMN(Q$2)/5)+2,FALSE)*SUMIFS('IEA-MethaneAbatement'!$N:$N,'IEA-MethaneAbatement'!$O:$O,"&lt;"&amp;$B71,'IEA-MethaneAbatement'!$O:$O,"&gt;="&amp;$A71,'IEA-MethaneAbatement'!$M:$M,$B$1,'IEA-MethaneAbatement'!$B:$B,'Country Selector'!$A$2)+VLOOKUP($C$1,'Multipliers and Adjustments'!$A$70:$I$86,TRUNC(COLUMN(Q$2)/5)+2,FALSE)*SUMIFS('IEA-MethaneAbatement'!$N:$N,'IEA-MethaneAbatement'!$O:$O,"&lt;"&amp;$B71,'IEA-MethaneAbatement'!$O:$O,"&gt;="&amp;$A71,'IEA-MethaneAbatement'!$M:$M,$C$1,'IEA-MethaneAbatement'!$B:$B,'Country Selector'!$A$2)+VLOOKUP($D$1,'Multipliers and Adjustments'!$A$70:$I$86,TRUNC(COLUMN(Q$2)/5)+2,FALSE)*SUMIFS('IEA-MethaneAbatement'!$N:$N,'IEA-MethaneAbatement'!$O:$O,"&lt;"&amp;$B71,'IEA-MethaneAbatement'!$O:$O,"&gt;="&amp;$A71,'IEA-MethaneAbatement'!$M:$M,$D$1,'IEA-MethaneAbatement'!$B:$B,'Country Selector'!$A$2)))*(1+INDEX('EPA to IEA Scaling'!$F$8:$AO$8,,MATCH(Q$2,'EPA to IEA Scaling'!$F$1:$AO$1,0)))</f>
        <v>0</v>
      </c>
      <c r="R71" s="31" cm="1">
        <f t="array" ref="R71">((VLOOKUP($B$1,'Multipliers and Adjustments'!$A$70:$I$86,TRUNC(COLUMN(R$2)/5)+2,FALSE)*SUMIFS('IEA-MethaneAbatement'!$N:$N,'IEA-MethaneAbatement'!$O:$O,"&lt;"&amp;$B71,'IEA-MethaneAbatement'!$O:$O,"&gt;="&amp;$A71,'IEA-MethaneAbatement'!$M:$M,$B$1,'IEA-MethaneAbatement'!$B:$B,'Country Selector'!$A$2)+VLOOKUP($C$1,'Multipliers and Adjustments'!$A$70:$I$86,TRUNC(COLUMN(R$2)/5)+2,FALSE)*SUMIFS('IEA-MethaneAbatement'!$N:$N,'IEA-MethaneAbatement'!$O:$O,"&lt;"&amp;$B71,'IEA-MethaneAbatement'!$O:$O,"&gt;="&amp;$A71,'IEA-MethaneAbatement'!$M:$M,$C$1,'IEA-MethaneAbatement'!$B:$B,'Country Selector'!$A$2)+VLOOKUP($D$1,'Multipliers and Adjustments'!$A$70:$I$86,TRUNC(COLUMN(R$2)/5)+2,FALSE)*SUMIFS('IEA-MethaneAbatement'!$N:$N,'IEA-MethaneAbatement'!$O:$O,"&lt;"&amp;$B71,'IEA-MethaneAbatement'!$O:$O,"&gt;="&amp;$A71,'IEA-MethaneAbatement'!$M:$M,$D$1,'IEA-MethaneAbatement'!$B:$B,'Country Selector'!$A$2)))*(1+INDEX('EPA to IEA Scaling'!$F$8:$AO$8,,MATCH(R$2,'EPA to IEA Scaling'!$F$1:$AO$1,0)))</f>
        <v>0</v>
      </c>
      <c r="S71" cm="1">
        <f t="array" ref="S71">((VLOOKUP($B$1,'Multipliers and Adjustments'!$A$70:$I$86,TRUNC(COLUMN(S$2)/5)+2,FALSE)*SUMIFS('IEA-MethaneAbatement'!$N:$N,'IEA-MethaneAbatement'!$O:$O,"&lt;"&amp;$B71,'IEA-MethaneAbatement'!$O:$O,"&gt;="&amp;$A71,'IEA-MethaneAbatement'!$M:$M,$B$1,'IEA-MethaneAbatement'!$B:$B,'Country Selector'!$A$2)+VLOOKUP($C$1,'Multipliers and Adjustments'!$A$70:$I$86,TRUNC(COLUMN(S$2)/5)+2,FALSE)*SUMIFS('IEA-MethaneAbatement'!$N:$N,'IEA-MethaneAbatement'!$O:$O,"&lt;"&amp;$B71,'IEA-MethaneAbatement'!$O:$O,"&gt;="&amp;$A71,'IEA-MethaneAbatement'!$M:$M,$C$1,'IEA-MethaneAbatement'!$B:$B,'Country Selector'!$A$2)+VLOOKUP($D$1,'Multipliers and Adjustments'!$A$70:$I$86,TRUNC(COLUMN(S$2)/5)+2,FALSE)*SUMIFS('IEA-MethaneAbatement'!$N:$N,'IEA-MethaneAbatement'!$O:$O,"&lt;"&amp;$B71,'IEA-MethaneAbatement'!$O:$O,"&gt;="&amp;$A71,'IEA-MethaneAbatement'!$M:$M,$D$1,'IEA-MethaneAbatement'!$B:$B,'Country Selector'!$A$2)))*(1+INDEX('EPA to IEA Scaling'!$F$8:$AO$8,,MATCH(S$2,'EPA to IEA Scaling'!$F$1:$AO$1,0)))</f>
        <v>0</v>
      </c>
      <c r="T71" cm="1">
        <f t="array" ref="T71">((VLOOKUP($B$1,'Multipliers and Adjustments'!$A$70:$I$86,TRUNC(COLUMN(T$2)/5)+2,FALSE)*SUMIFS('IEA-MethaneAbatement'!$N:$N,'IEA-MethaneAbatement'!$O:$O,"&lt;"&amp;$B71,'IEA-MethaneAbatement'!$O:$O,"&gt;="&amp;$A71,'IEA-MethaneAbatement'!$M:$M,$B$1,'IEA-MethaneAbatement'!$B:$B,'Country Selector'!$A$2)+VLOOKUP($C$1,'Multipliers and Adjustments'!$A$70:$I$86,TRUNC(COLUMN(T$2)/5)+2,FALSE)*SUMIFS('IEA-MethaneAbatement'!$N:$N,'IEA-MethaneAbatement'!$O:$O,"&lt;"&amp;$B71,'IEA-MethaneAbatement'!$O:$O,"&gt;="&amp;$A71,'IEA-MethaneAbatement'!$M:$M,$C$1,'IEA-MethaneAbatement'!$B:$B,'Country Selector'!$A$2)+VLOOKUP($D$1,'Multipliers and Adjustments'!$A$70:$I$86,TRUNC(COLUMN(T$2)/5)+2,FALSE)*SUMIFS('IEA-MethaneAbatement'!$N:$N,'IEA-MethaneAbatement'!$O:$O,"&lt;"&amp;$B71,'IEA-MethaneAbatement'!$O:$O,"&gt;="&amp;$A71,'IEA-MethaneAbatement'!$M:$M,$D$1,'IEA-MethaneAbatement'!$B:$B,'Country Selector'!$A$2)))*(1+INDEX('EPA to IEA Scaling'!$F$8:$AO$8,,MATCH(T$2,'EPA to IEA Scaling'!$F$1:$AO$1,0)))</f>
        <v>0</v>
      </c>
      <c r="U71" cm="1">
        <f t="array" ref="U71">((VLOOKUP($B$1,'Multipliers and Adjustments'!$A$70:$I$86,TRUNC(COLUMN(U$2)/5)+2,FALSE)*SUMIFS('IEA-MethaneAbatement'!$N:$N,'IEA-MethaneAbatement'!$O:$O,"&lt;"&amp;$B71,'IEA-MethaneAbatement'!$O:$O,"&gt;="&amp;$A71,'IEA-MethaneAbatement'!$M:$M,$B$1,'IEA-MethaneAbatement'!$B:$B,'Country Selector'!$A$2)+VLOOKUP($C$1,'Multipliers and Adjustments'!$A$70:$I$86,TRUNC(COLUMN(U$2)/5)+2,FALSE)*SUMIFS('IEA-MethaneAbatement'!$N:$N,'IEA-MethaneAbatement'!$O:$O,"&lt;"&amp;$B71,'IEA-MethaneAbatement'!$O:$O,"&gt;="&amp;$A71,'IEA-MethaneAbatement'!$M:$M,$C$1,'IEA-MethaneAbatement'!$B:$B,'Country Selector'!$A$2)+VLOOKUP($D$1,'Multipliers and Adjustments'!$A$70:$I$86,TRUNC(COLUMN(U$2)/5)+2,FALSE)*SUMIFS('IEA-MethaneAbatement'!$N:$N,'IEA-MethaneAbatement'!$O:$O,"&lt;"&amp;$B71,'IEA-MethaneAbatement'!$O:$O,"&gt;="&amp;$A71,'IEA-MethaneAbatement'!$M:$M,$D$1,'IEA-MethaneAbatement'!$B:$B,'Country Selector'!$A$2)))*(1+INDEX('EPA to IEA Scaling'!$F$8:$AO$8,,MATCH(U$2,'EPA to IEA Scaling'!$F$1:$AO$1,0)))</f>
        <v>0</v>
      </c>
      <c r="V71" cm="1">
        <f t="array" ref="V71">((VLOOKUP($B$1,'Multipliers and Adjustments'!$A$70:$I$86,TRUNC(COLUMN(V$2)/5)+2,FALSE)*SUMIFS('IEA-MethaneAbatement'!$N:$N,'IEA-MethaneAbatement'!$O:$O,"&lt;"&amp;$B71,'IEA-MethaneAbatement'!$O:$O,"&gt;="&amp;$A71,'IEA-MethaneAbatement'!$M:$M,$B$1,'IEA-MethaneAbatement'!$B:$B,'Country Selector'!$A$2)+VLOOKUP($C$1,'Multipliers and Adjustments'!$A$70:$I$86,TRUNC(COLUMN(V$2)/5)+2,FALSE)*SUMIFS('IEA-MethaneAbatement'!$N:$N,'IEA-MethaneAbatement'!$O:$O,"&lt;"&amp;$B71,'IEA-MethaneAbatement'!$O:$O,"&gt;="&amp;$A71,'IEA-MethaneAbatement'!$M:$M,$C$1,'IEA-MethaneAbatement'!$B:$B,'Country Selector'!$A$2)+VLOOKUP($D$1,'Multipliers and Adjustments'!$A$70:$I$86,TRUNC(COLUMN(V$2)/5)+2,FALSE)*SUMIFS('IEA-MethaneAbatement'!$N:$N,'IEA-MethaneAbatement'!$O:$O,"&lt;"&amp;$B71,'IEA-MethaneAbatement'!$O:$O,"&gt;="&amp;$A71,'IEA-MethaneAbatement'!$M:$M,$D$1,'IEA-MethaneAbatement'!$B:$B,'Country Selector'!$A$2)))*(1+INDEX('EPA to IEA Scaling'!$F$8:$AO$8,,MATCH(V$2,'EPA to IEA Scaling'!$F$1:$AO$1,0)))</f>
        <v>0</v>
      </c>
      <c r="W71" s="31" cm="1">
        <f t="array" ref="W71">((VLOOKUP($B$1,'Multipliers and Adjustments'!$A$70:$I$86,TRUNC(COLUMN(W$2)/5)+2,FALSE)*SUMIFS('IEA-MethaneAbatement'!$N:$N,'IEA-MethaneAbatement'!$O:$O,"&lt;"&amp;$B71,'IEA-MethaneAbatement'!$O:$O,"&gt;="&amp;$A71,'IEA-MethaneAbatement'!$M:$M,$B$1,'IEA-MethaneAbatement'!$B:$B,'Country Selector'!$A$2)+VLOOKUP($C$1,'Multipliers and Adjustments'!$A$70:$I$86,TRUNC(COLUMN(W$2)/5)+2,FALSE)*SUMIFS('IEA-MethaneAbatement'!$N:$N,'IEA-MethaneAbatement'!$O:$O,"&lt;"&amp;$B71,'IEA-MethaneAbatement'!$O:$O,"&gt;="&amp;$A71,'IEA-MethaneAbatement'!$M:$M,$C$1,'IEA-MethaneAbatement'!$B:$B,'Country Selector'!$A$2)+VLOOKUP($D$1,'Multipliers and Adjustments'!$A$70:$I$86,TRUNC(COLUMN(W$2)/5)+2,FALSE)*SUMIFS('IEA-MethaneAbatement'!$N:$N,'IEA-MethaneAbatement'!$O:$O,"&lt;"&amp;$B71,'IEA-MethaneAbatement'!$O:$O,"&gt;="&amp;$A71,'IEA-MethaneAbatement'!$M:$M,$D$1,'IEA-MethaneAbatement'!$B:$B,'Country Selector'!$A$2)))*(1+INDEX('EPA to IEA Scaling'!$F$8:$AO$8,,MATCH(W$2,'EPA to IEA Scaling'!$F$1:$AO$1,0)))</f>
        <v>0</v>
      </c>
      <c r="X71" cm="1">
        <f t="array" ref="X71">((VLOOKUP($B$1,'Multipliers and Adjustments'!$A$70:$I$86,TRUNC(COLUMN(X$2)/5)+2,FALSE)*SUMIFS('IEA-MethaneAbatement'!$N:$N,'IEA-MethaneAbatement'!$O:$O,"&lt;"&amp;$B71,'IEA-MethaneAbatement'!$O:$O,"&gt;="&amp;$A71,'IEA-MethaneAbatement'!$M:$M,$B$1,'IEA-MethaneAbatement'!$B:$B,'Country Selector'!$A$2)+VLOOKUP($C$1,'Multipliers and Adjustments'!$A$70:$I$86,TRUNC(COLUMN(X$2)/5)+2,FALSE)*SUMIFS('IEA-MethaneAbatement'!$N:$N,'IEA-MethaneAbatement'!$O:$O,"&lt;"&amp;$B71,'IEA-MethaneAbatement'!$O:$O,"&gt;="&amp;$A71,'IEA-MethaneAbatement'!$M:$M,$C$1,'IEA-MethaneAbatement'!$B:$B,'Country Selector'!$A$2)+VLOOKUP($D$1,'Multipliers and Adjustments'!$A$70:$I$86,TRUNC(COLUMN(X$2)/5)+2,FALSE)*SUMIFS('IEA-MethaneAbatement'!$N:$N,'IEA-MethaneAbatement'!$O:$O,"&lt;"&amp;$B71,'IEA-MethaneAbatement'!$O:$O,"&gt;="&amp;$A71,'IEA-MethaneAbatement'!$M:$M,$D$1,'IEA-MethaneAbatement'!$B:$B,'Country Selector'!$A$2)))*(1+INDEX('EPA to IEA Scaling'!$F$8:$AO$8,,MATCH(X$2,'EPA to IEA Scaling'!$F$1:$AO$1,0)))</f>
        <v>0</v>
      </c>
      <c r="Y71" cm="1">
        <f t="array" ref="Y71">((VLOOKUP($B$1,'Multipliers and Adjustments'!$A$70:$I$86,TRUNC(COLUMN(Y$2)/5)+2,FALSE)*SUMIFS('IEA-MethaneAbatement'!$N:$N,'IEA-MethaneAbatement'!$O:$O,"&lt;"&amp;$B71,'IEA-MethaneAbatement'!$O:$O,"&gt;="&amp;$A71,'IEA-MethaneAbatement'!$M:$M,$B$1,'IEA-MethaneAbatement'!$B:$B,'Country Selector'!$A$2)+VLOOKUP($C$1,'Multipliers and Adjustments'!$A$70:$I$86,TRUNC(COLUMN(Y$2)/5)+2,FALSE)*SUMIFS('IEA-MethaneAbatement'!$N:$N,'IEA-MethaneAbatement'!$O:$O,"&lt;"&amp;$B71,'IEA-MethaneAbatement'!$O:$O,"&gt;="&amp;$A71,'IEA-MethaneAbatement'!$M:$M,$C$1,'IEA-MethaneAbatement'!$B:$B,'Country Selector'!$A$2)+VLOOKUP($D$1,'Multipliers and Adjustments'!$A$70:$I$86,TRUNC(COLUMN(Y$2)/5)+2,FALSE)*SUMIFS('IEA-MethaneAbatement'!$N:$N,'IEA-MethaneAbatement'!$O:$O,"&lt;"&amp;$B71,'IEA-MethaneAbatement'!$O:$O,"&gt;="&amp;$A71,'IEA-MethaneAbatement'!$M:$M,$D$1,'IEA-MethaneAbatement'!$B:$B,'Country Selector'!$A$2)))*(1+INDEX('EPA to IEA Scaling'!$F$8:$AO$8,,MATCH(Y$2,'EPA to IEA Scaling'!$F$1:$AO$1,0)))</f>
        <v>0</v>
      </c>
      <c r="Z71" cm="1">
        <f t="array" ref="Z71">((VLOOKUP($B$1,'Multipliers and Adjustments'!$A$70:$I$86,TRUNC(COLUMN(Z$2)/5)+2,FALSE)*SUMIFS('IEA-MethaneAbatement'!$N:$N,'IEA-MethaneAbatement'!$O:$O,"&lt;"&amp;$B71,'IEA-MethaneAbatement'!$O:$O,"&gt;="&amp;$A71,'IEA-MethaneAbatement'!$M:$M,$B$1,'IEA-MethaneAbatement'!$B:$B,'Country Selector'!$A$2)+VLOOKUP($C$1,'Multipliers and Adjustments'!$A$70:$I$86,TRUNC(COLUMN(Z$2)/5)+2,FALSE)*SUMIFS('IEA-MethaneAbatement'!$N:$N,'IEA-MethaneAbatement'!$O:$O,"&lt;"&amp;$B71,'IEA-MethaneAbatement'!$O:$O,"&gt;="&amp;$A71,'IEA-MethaneAbatement'!$M:$M,$C$1,'IEA-MethaneAbatement'!$B:$B,'Country Selector'!$A$2)+VLOOKUP($D$1,'Multipliers and Adjustments'!$A$70:$I$86,TRUNC(COLUMN(Z$2)/5)+2,FALSE)*SUMIFS('IEA-MethaneAbatement'!$N:$N,'IEA-MethaneAbatement'!$O:$O,"&lt;"&amp;$B71,'IEA-MethaneAbatement'!$O:$O,"&gt;="&amp;$A71,'IEA-MethaneAbatement'!$M:$M,$D$1,'IEA-MethaneAbatement'!$B:$B,'Country Selector'!$A$2)))*(1+INDEX('EPA to IEA Scaling'!$F$8:$AO$8,,MATCH(Z$2,'EPA to IEA Scaling'!$F$1:$AO$1,0)))</f>
        <v>0</v>
      </c>
      <c r="AA71" cm="1">
        <f t="array" ref="AA71">((VLOOKUP($B$1,'Multipliers and Adjustments'!$A$70:$I$86,TRUNC(COLUMN(AA$2)/5)+2,FALSE)*SUMIFS('IEA-MethaneAbatement'!$N:$N,'IEA-MethaneAbatement'!$O:$O,"&lt;"&amp;$B71,'IEA-MethaneAbatement'!$O:$O,"&gt;="&amp;$A71,'IEA-MethaneAbatement'!$M:$M,$B$1,'IEA-MethaneAbatement'!$B:$B,'Country Selector'!$A$2)+VLOOKUP($C$1,'Multipliers and Adjustments'!$A$70:$I$86,TRUNC(COLUMN(AA$2)/5)+2,FALSE)*SUMIFS('IEA-MethaneAbatement'!$N:$N,'IEA-MethaneAbatement'!$O:$O,"&lt;"&amp;$B71,'IEA-MethaneAbatement'!$O:$O,"&gt;="&amp;$A71,'IEA-MethaneAbatement'!$M:$M,$C$1,'IEA-MethaneAbatement'!$B:$B,'Country Selector'!$A$2)+VLOOKUP($D$1,'Multipliers and Adjustments'!$A$70:$I$86,TRUNC(COLUMN(AA$2)/5)+2,FALSE)*SUMIFS('IEA-MethaneAbatement'!$N:$N,'IEA-MethaneAbatement'!$O:$O,"&lt;"&amp;$B71,'IEA-MethaneAbatement'!$O:$O,"&gt;="&amp;$A71,'IEA-MethaneAbatement'!$M:$M,$D$1,'IEA-MethaneAbatement'!$B:$B,'Country Selector'!$A$2)))*(1+INDEX('EPA to IEA Scaling'!$F$8:$AO$8,,MATCH(AA$2,'EPA to IEA Scaling'!$F$1:$AO$1,0)))</f>
        <v>0</v>
      </c>
      <c r="AB71" s="31" cm="1">
        <f t="array" ref="AB71">((VLOOKUP($B$1,'Multipliers and Adjustments'!$A$70:$I$86,TRUNC(COLUMN(AB$2)/5)+2,FALSE)*SUMIFS('IEA-MethaneAbatement'!$N:$N,'IEA-MethaneAbatement'!$O:$O,"&lt;"&amp;$B71,'IEA-MethaneAbatement'!$O:$O,"&gt;="&amp;$A71,'IEA-MethaneAbatement'!$M:$M,$B$1,'IEA-MethaneAbatement'!$B:$B,'Country Selector'!$A$2)+VLOOKUP($C$1,'Multipliers and Adjustments'!$A$70:$I$86,TRUNC(COLUMN(AB$2)/5)+2,FALSE)*SUMIFS('IEA-MethaneAbatement'!$N:$N,'IEA-MethaneAbatement'!$O:$O,"&lt;"&amp;$B71,'IEA-MethaneAbatement'!$O:$O,"&gt;="&amp;$A71,'IEA-MethaneAbatement'!$M:$M,$C$1,'IEA-MethaneAbatement'!$B:$B,'Country Selector'!$A$2)+VLOOKUP($D$1,'Multipliers and Adjustments'!$A$70:$I$86,TRUNC(COLUMN(AB$2)/5)+2,FALSE)*SUMIFS('IEA-MethaneAbatement'!$N:$N,'IEA-MethaneAbatement'!$O:$O,"&lt;"&amp;$B71,'IEA-MethaneAbatement'!$O:$O,"&gt;="&amp;$A71,'IEA-MethaneAbatement'!$M:$M,$D$1,'IEA-MethaneAbatement'!$B:$B,'Country Selector'!$A$2)))*(1+INDEX('EPA to IEA Scaling'!$F$8:$AO$8,,MATCH(AB$2,'EPA to IEA Scaling'!$F$1:$AO$1,0)))</f>
        <v>0</v>
      </c>
      <c r="AC71" cm="1">
        <f t="array" ref="AC71">((VLOOKUP($B$1,'Multipliers and Adjustments'!$A$70:$I$86,TRUNC(COLUMN(AC$2)/5)+2,FALSE)*SUMIFS('IEA-MethaneAbatement'!$N:$N,'IEA-MethaneAbatement'!$O:$O,"&lt;"&amp;$B71,'IEA-MethaneAbatement'!$O:$O,"&gt;="&amp;$A71,'IEA-MethaneAbatement'!$M:$M,$B$1,'IEA-MethaneAbatement'!$B:$B,'Country Selector'!$A$2)+VLOOKUP($C$1,'Multipliers and Adjustments'!$A$70:$I$86,TRUNC(COLUMN(AC$2)/5)+2,FALSE)*SUMIFS('IEA-MethaneAbatement'!$N:$N,'IEA-MethaneAbatement'!$O:$O,"&lt;"&amp;$B71,'IEA-MethaneAbatement'!$O:$O,"&gt;="&amp;$A71,'IEA-MethaneAbatement'!$M:$M,$C$1,'IEA-MethaneAbatement'!$B:$B,'Country Selector'!$A$2)+VLOOKUP($D$1,'Multipliers and Adjustments'!$A$70:$I$86,TRUNC(COLUMN(AC$2)/5)+2,FALSE)*SUMIFS('IEA-MethaneAbatement'!$N:$N,'IEA-MethaneAbatement'!$O:$O,"&lt;"&amp;$B71,'IEA-MethaneAbatement'!$O:$O,"&gt;="&amp;$A71,'IEA-MethaneAbatement'!$M:$M,$D$1,'IEA-MethaneAbatement'!$B:$B,'Country Selector'!$A$2)))*(1+INDEX('EPA to IEA Scaling'!$F$8:$AO$8,,MATCH(AC$2,'EPA to IEA Scaling'!$F$1:$AO$1,0)))</f>
        <v>0</v>
      </c>
      <c r="AD71" cm="1">
        <f t="array" ref="AD71">((VLOOKUP($B$1,'Multipliers and Adjustments'!$A$70:$I$86,TRUNC(COLUMN(AD$2)/5)+2,FALSE)*SUMIFS('IEA-MethaneAbatement'!$N:$N,'IEA-MethaneAbatement'!$O:$O,"&lt;"&amp;$B71,'IEA-MethaneAbatement'!$O:$O,"&gt;="&amp;$A71,'IEA-MethaneAbatement'!$M:$M,$B$1,'IEA-MethaneAbatement'!$B:$B,'Country Selector'!$A$2)+VLOOKUP($C$1,'Multipliers and Adjustments'!$A$70:$I$86,TRUNC(COLUMN(AD$2)/5)+2,FALSE)*SUMIFS('IEA-MethaneAbatement'!$N:$N,'IEA-MethaneAbatement'!$O:$O,"&lt;"&amp;$B71,'IEA-MethaneAbatement'!$O:$O,"&gt;="&amp;$A71,'IEA-MethaneAbatement'!$M:$M,$C$1,'IEA-MethaneAbatement'!$B:$B,'Country Selector'!$A$2)+VLOOKUP($D$1,'Multipliers and Adjustments'!$A$70:$I$86,TRUNC(COLUMN(AD$2)/5)+2,FALSE)*SUMIFS('IEA-MethaneAbatement'!$N:$N,'IEA-MethaneAbatement'!$O:$O,"&lt;"&amp;$B71,'IEA-MethaneAbatement'!$O:$O,"&gt;="&amp;$A71,'IEA-MethaneAbatement'!$M:$M,$D$1,'IEA-MethaneAbatement'!$B:$B,'Country Selector'!$A$2)))*(1+INDEX('EPA to IEA Scaling'!$F$8:$AO$8,,MATCH(AD$2,'EPA to IEA Scaling'!$F$1:$AO$1,0)))</f>
        <v>0</v>
      </c>
      <c r="AE71" cm="1">
        <f t="array" ref="AE71">((VLOOKUP($B$1,'Multipliers and Adjustments'!$A$70:$I$86,TRUNC(COLUMN(AE$2)/5)+2,FALSE)*SUMIFS('IEA-MethaneAbatement'!$N:$N,'IEA-MethaneAbatement'!$O:$O,"&lt;"&amp;$B71,'IEA-MethaneAbatement'!$O:$O,"&gt;="&amp;$A71,'IEA-MethaneAbatement'!$M:$M,$B$1,'IEA-MethaneAbatement'!$B:$B,'Country Selector'!$A$2)+VLOOKUP($C$1,'Multipliers and Adjustments'!$A$70:$I$86,TRUNC(COLUMN(AE$2)/5)+2,FALSE)*SUMIFS('IEA-MethaneAbatement'!$N:$N,'IEA-MethaneAbatement'!$O:$O,"&lt;"&amp;$B71,'IEA-MethaneAbatement'!$O:$O,"&gt;="&amp;$A71,'IEA-MethaneAbatement'!$M:$M,$C$1,'IEA-MethaneAbatement'!$B:$B,'Country Selector'!$A$2)+VLOOKUP($D$1,'Multipliers and Adjustments'!$A$70:$I$86,TRUNC(COLUMN(AE$2)/5)+2,FALSE)*SUMIFS('IEA-MethaneAbatement'!$N:$N,'IEA-MethaneAbatement'!$O:$O,"&lt;"&amp;$B71,'IEA-MethaneAbatement'!$O:$O,"&gt;="&amp;$A71,'IEA-MethaneAbatement'!$M:$M,$D$1,'IEA-MethaneAbatement'!$B:$B,'Country Selector'!$A$2)))*(1+INDEX('EPA to IEA Scaling'!$F$8:$AO$8,,MATCH(AE$2,'EPA to IEA Scaling'!$F$1:$AO$1,0)))</f>
        <v>0</v>
      </c>
      <c r="AF71" cm="1">
        <f t="array" ref="AF71">((VLOOKUP($B$1,'Multipliers and Adjustments'!$A$70:$I$86,TRUNC(COLUMN(AF$2)/5)+2,FALSE)*SUMIFS('IEA-MethaneAbatement'!$N:$N,'IEA-MethaneAbatement'!$O:$O,"&lt;"&amp;$B71,'IEA-MethaneAbatement'!$O:$O,"&gt;="&amp;$A71,'IEA-MethaneAbatement'!$M:$M,$B$1,'IEA-MethaneAbatement'!$B:$B,'Country Selector'!$A$2)+VLOOKUP($C$1,'Multipliers and Adjustments'!$A$70:$I$86,TRUNC(COLUMN(AF$2)/5)+2,FALSE)*SUMIFS('IEA-MethaneAbatement'!$N:$N,'IEA-MethaneAbatement'!$O:$O,"&lt;"&amp;$B71,'IEA-MethaneAbatement'!$O:$O,"&gt;="&amp;$A71,'IEA-MethaneAbatement'!$M:$M,$C$1,'IEA-MethaneAbatement'!$B:$B,'Country Selector'!$A$2)+VLOOKUP($D$1,'Multipliers and Adjustments'!$A$70:$I$86,TRUNC(COLUMN(AF$2)/5)+2,FALSE)*SUMIFS('IEA-MethaneAbatement'!$N:$N,'IEA-MethaneAbatement'!$O:$O,"&lt;"&amp;$B71,'IEA-MethaneAbatement'!$O:$O,"&gt;="&amp;$A71,'IEA-MethaneAbatement'!$M:$M,$D$1,'IEA-MethaneAbatement'!$B:$B,'Country Selector'!$A$2)))*(1+INDEX('EPA to IEA Scaling'!$F$8:$AO$8,,MATCH(AF$2,'EPA to IEA Scaling'!$F$1:$AO$1,0)))</f>
        <v>0</v>
      </c>
      <c r="AG71" s="31" cm="1">
        <f t="array" ref="AG71">((VLOOKUP($B$1,'Multipliers and Adjustments'!$A$70:$I$86,TRUNC(COLUMN(AG$2)/5)+2,FALSE)*SUMIFS('IEA-MethaneAbatement'!$N:$N,'IEA-MethaneAbatement'!$O:$O,"&lt;"&amp;$B71,'IEA-MethaneAbatement'!$O:$O,"&gt;="&amp;$A71,'IEA-MethaneAbatement'!$M:$M,$B$1,'IEA-MethaneAbatement'!$B:$B,'Country Selector'!$A$2)+VLOOKUP($C$1,'Multipliers and Adjustments'!$A$70:$I$86,TRUNC(COLUMN(AG$2)/5)+2,FALSE)*SUMIFS('IEA-MethaneAbatement'!$N:$N,'IEA-MethaneAbatement'!$O:$O,"&lt;"&amp;$B71,'IEA-MethaneAbatement'!$O:$O,"&gt;="&amp;$A71,'IEA-MethaneAbatement'!$M:$M,$C$1,'IEA-MethaneAbatement'!$B:$B,'Country Selector'!$A$2)+VLOOKUP($D$1,'Multipliers and Adjustments'!$A$70:$I$86,TRUNC(COLUMN(AG$2)/5)+2,FALSE)*SUMIFS('IEA-MethaneAbatement'!$N:$N,'IEA-MethaneAbatement'!$O:$O,"&lt;"&amp;$B71,'IEA-MethaneAbatement'!$O:$O,"&gt;="&amp;$A71,'IEA-MethaneAbatement'!$M:$M,$D$1,'IEA-MethaneAbatement'!$B:$B,'Country Selector'!$A$2)))*(1+INDEX('EPA to IEA Scaling'!$F$8:$AO$8,,MATCH(AG$2,'EPA to IEA Scaling'!$F$1:$AO$1,0)))</f>
        <v>0</v>
      </c>
      <c r="AH71" cm="1">
        <f t="array" ref="AH71">((VLOOKUP($B$1,'Multipliers and Adjustments'!$A$70:$I$86,TRUNC(COLUMN(AH$2)/5)+2,FALSE)*SUMIFS('IEA-MethaneAbatement'!$N:$N,'IEA-MethaneAbatement'!$O:$O,"&lt;"&amp;$B71,'IEA-MethaneAbatement'!$O:$O,"&gt;="&amp;$A71,'IEA-MethaneAbatement'!$M:$M,$B$1,'IEA-MethaneAbatement'!$B:$B,'Country Selector'!$A$2)+VLOOKUP($C$1,'Multipliers and Adjustments'!$A$70:$I$86,TRUNC(COLUMN(AH$2)/5)+2,FALSE)*SUMIFS('IEA-MethaneAbatement'!$N:$N,'IEA-MethaneAbatement'!$O:$O,"&lt;"&amp;$B71,'IEA-MethaneAbatement'!$O:$O,"&gt;="&amp;$A71,'IEA-MethaneAbatement'!$M:$M,$C$1,'IEA-MethaneAbatement'!$B:$B,'Country Selector'!$A$2)+VLOOKUP($D$1,'Multipliers and Adjustments'!$A$70:$I$86,TRUNC(COLUMN(AH$2)/5)+2,FALSE)*SUMIFS('IEA-MethaneAbatement'!$N:$N,'IEA-MethaneAbatement'!$O:$O,"&lt;"&amp;$B71,'IEA-MethaneAbatement'!$O:$O,"&gt;="&amp;$A71,'IEA-MethaneAbatement'!$M:$M,$D$1,'IEA-MethaneAbatement'!$B:$B,'Country Selector'!$A$2)))*(1+INDEX('EPA to IEA Scaling'!$F$8:$AO$8,,MATCH(AH$2,'EPA to IEA Scaling'!$F$1:$AO$1,0)))</f>
        <v>0</v>
      </c>
      <c r="AI71" cm="1">
        <f t="array" ref="AI71">((VLOOKUP($B$1,'Multipliers and Adjustments'!$A$70:$I$86,TRUNC(COLUMN(AI$2)/5)+2,FALSE)*SUMIFS('IEA-MethaneAbatement'!$N:$N,'IEA-MethaneAbatement'!$O:$O,"&lt;"&amp;$B71,'IEA-MethaneAbatement'!$O:$O,"&gt;="&amp;$A71,'IEA-MethaneAbatement'!$M:$M,$B$1,'IEA-MethaneAbatement'!$B:$B,'Country Selector'!$A$2)+VLOOKUP($C$1,'Multipliers and Adjustments'!$A$70:$I$86,TRUNC(COLUMN(AI$2)/5)+2,FALSE)*SUMIFS('IEA-MethaneAbatement'!$N:$N,'IEA-MethaneAbatement'!$O:$O,"&lt;"&amp;$B71,'IEA-MethaneAbatement'!$O:$O,"&gt;="&amp;$A71,'IEA-MethaneAbatement'!$M:$M,$C$1,'IEA-MethaneAbatement'!$B:$B,'Country Selector'!$A$2)+VLOOKUP($D$1,'Multipliers and Adjustments'!$A$70:$I$86,TRUNC(COLUMN(AI$2)/5)+2,FALSE)*SUMIFS('IEA-MethaneAbatement'!$N:$N,'IEA-MethaneAbatement'!$O:$O,"&lt;"&amp;$B71,'IEA-MethaneAbatement'!$O:$O,"&gt;="&amp;$A71,'IEA-MethaneAbatement'!$M:$M,$D$1,'IEA-MethaneAbatement'!$B:$B,'Country Selector'!$A$2)))*(1+INDEX('EPA to IEA Scaling'!$F$8:$AO$8,,MATCH(AI$2,'EPA to IEA Scaling'!$F$1:$AO$1,0)))</f>
        <v>0</v>
      </c>
      <c r="AJ71" cm="1">
        <f t="array" ref="AJ71">((VLOOKUP($B$1,'Multipliers and Adjustments'!$A$70:$I$86,TRUNC(COLUMN(AJ$2)/5)+2,FALSE)*SUMIFS('IEA-MethaneAbatement'!$N:$N,'IEA-MethaneAbatement'!$O:$O,"&lt;"&amp;$B71,'IEA-MethaneAbatement'!$O:$O,"&gt;="&amp;$A71,'IEA-MethaneAbatement'!$M:$M,$B$1,'IEA-MethaneAbatement'!$B:$B,'Country Selector'!$A$2)+VLOOKUP($C$1,'Multipliers and Adjustments'!$A$70:$I$86,TRUNC(COLUMN(AJ$2)/5)+2,FALSE)*SUMIFS('IEA-MethaneAbatement'!$N:$N,'IEA-MethaneAbatement'!$O:$O,"&lt;"&amp;$B71,'IEA-MethaneAbatement'!$O:$O,"&gt;="&amp;$A71,'IEA-MethaneAbatement'!$M:$M,$C$1,'IEA-MethaneAbatement'!$B:$B,'Country Selector'!$A$2)+VLOOKUP($D$1,'Multipliers and Adjustments'!$A$70:$I$86,TRUNC(COLUMN(AJ$2)/5)+2,FALSE)*SUMIFS('IEA-MethaneAbatement'!$N:$N,'IEA-MethaneAbatement'!$O:$O,"&lt;"&amp;$B71,'IEA-MethaneAbatement'!$O:$O,"&gt;="&amp;$A71,'IEA-MethaneAbatement'!$M:$M,$D$1,'IEA-MethaneAbatement'!$B:$B,'Country Selector'!$A$2)))*(1+INDEX('EPA to IEA Scaling'!$F$8:$AO$8,,MATCH(AJ$2,'EPA to IEA Scaling'!$F$1:$AO$1,0)))</f>
        <v>0</v>
      </c>
      <c r="AK71" cm="1">
        <f t="array" ref="AK71">((VLOOKUP($B$1,'Multipliers and Adjustments'!$A$70:$I$86,TRUNC(COLUMN(AK$2)/5)+2,FALSE)*SUMIFS('IEA-MethaneAbatement'!$N:$N,'IEA-MethaneAbatement'!$O:$O,"&lt;"&amp;$B71,'IEA-MethaneAbatement'!$O:$O,"&gt;="&amp;$A71,'IEA-MethaneAbatement'!$M:$M,$B$1,'IEA-MethaneAbatement'!$B:$B,'Country Selector'!$A$2)+VLOOKUP($C$1,'Multipliers and Adjustments'!$A$70:$I$86,TRUNC(COLUMN(AK$2)/5)+2,FALSE)*SUMIFS('IEA-MethaneAbatement'!$N:$N,'IEA-MethaneAbatement'!$O:$O,"&lt;"&amp;$B71,'IEA-MethaneAbatement'!$O:$O,"&gt;="&amp;$A71,'IEA-MethaneAbatement'!$M:$M,$C$1,'IEA-MethaneAbatement'!$B:$B,'Country Selector'!$A$2)+VLOOKUP($D$1,'Multipliers and Adjustments'!$A$70:$I$86,TRUNC(COLUMN(AK$2)/5)+2,FALSE)*SUMIFS('IEA-MethaneAbatement'!$N:$N,'IEA-MethaneAbatement'!$O:$O,"&lt;"&amp;$B71,'IEA-MethaneAbatement'!$O:$O,"&gt;="&amp;$A71,'IEA-MethaneAbatement'!$M:$M,$D$1,'IEA-MethaneAbatement'!$B:$B,'Country Selector'!$A$2)))*(1+INDEX('EPA to IEA Scaling'!$F$8:$AO$8,,MATCH(AK$2,'EPA to IEA Scaling'!$F$1:$AO$1,0)))</f>
        <v>0</v>
      </c>
      <c r="AL71" s="31" cm="1">
        <f t="array" ref="AL71">((VLOOKUP($B$1,'Multipliers and Adjustments'!$A$70:$I$86,TRUNC(COLUMN(AL$2)/5)+2,FALSE)*SUMIFS('IEA-MethaneAbatement'!$N:$N,'IEA-MethaneAbatement'!$O:$O,"&lt;"&amp;$B71,'IEA-MethaneAbatement'!$O:$O,"&gt;="&amp;$A71,'IEA-MethaneAbatement'!$M:$M,$B$1,'IEA-MethaneAbatement'!$B:$B,'Country Selector'!$A$2)+VLOOKUP($C$1,'Multipliers and Adjustments'!$A$70:$I$86,TRUNC(COLUMN(AL$2)/5)+2,FALSE)*SUMIFS('IEA-MethaneAbatement'!$N:$N,'IEA-MethaneAbatement'!$O:$O,"&lt;"&amp;$B71,'IEA-MethaneAbatement'!$O:$O,"&gt;="&amp;$A71,'IEA-MethaneAbatement'!$M:$M,$C$1,'IEA-MethaneAbatement'!$B:$B,'Country Selector'!$A$2)+VLOOKUP($D$1,'Multipliers and Adjustments'!$A$70:$I$86,TRUNC(COLUMN(AL$2)/5)+2,FALSE)*SUMIFS('IEA-MethaneAbatement'!$N:$N,'IEA-MethaneAbatement'!$O:$O,"&lt;"&amp;$B71,'IEA-MethaneAbatement'!$O:$O,"&gt;="&amp;$A71,'IEA-MethaneAbatement'!$M:$M,$D$1,'IEA-MethaneAbatement'!$B:$B,'Country Selector'!$A$2)))*(1+INDEX('EPA to IEA Scaling'!$F$8:$AO$8,,MATCH(AL$2,'EPA to IEA Scaling'!$F$1:$AO$1,0)))</f>
        <v>0</v>
      </c>
    </row>
    <row r="72" spans="1:38" x14ac:dyDescent="0.45">
      <c r="A72" s="12">
        <f t="shared" si="1"/>
        <v>1450</v>
      </c>
      <c r="B72" s="11">
        <f t="shared" si="3"/>
        <v>1500</v>
      </c>
      <c r="C72" s="47" cm="1">
        <f t="array" ref="C72">((VLOOKUP($B$1,'Multipliers and Adjustments'!$A$70:$I$86,TRUNC(COLUMN(C$2)/5)+2,FALSE)*SUMIFS('IEA-MethaneAbatement'!$N:$N,'IEA-MethaneAbatement'!$O:$O,"&lt;"&amp;$B72,'IEA-MethaneAbatement'!$O:$O,"&gt;="&amp;$A72,'IEA-MethaneAbatement'!$M:$M,$B$1,'IEA-MethaneAbatement'!$B:$B,'Country Selector'!$A$2)+VLOOKUP($C$1,'Multipliers and Adjustments'!$A$70:$I$86,TRUNC(COLUMN(C$2)/5)+2,FALSE)*SUMIFS('IEA-MethaneAbatement'!$N:$N,'IEA-MethaneAbatement'!$O:$O,"&lt;"&amp;$B72,'IEA-MethaneAbatement'!$O:$O,"&gt;="&amp;$A72,'IEA-MethaneAbatement'!$M:$M,$C$1,'IEA-MethaneAbatement'!$B:$B,'Country Selector'!$A$2)+VLOOKUP($D$1,'Multipliers and Adjustments'!$A$70:$I$86,TRUNC(COLUMN(C$2)/5)+2,FALSE)*SUMIFS('IEA-MethaneAbatement'!$N:$N,'IEA-MethaneAbatement'!$O:$O,"&lt;"&amp;$B72,'IEA-MethaneAbatement'!$O:$O,"&gt;="&amp;$A72,'IEA-MethaneAbatement'!$M:$M,$D$1,'IEA-MethaneAbatement'!$B:$B,'Country Selector'!$A$2)))*(1+INDEX('EPA to IEA Scaling'!$F$8:$AO$8,,MATCH(C$2,'EPA to IEA Scaling'!$F$1:$AO$1,0)))</f>
        <v>0</v>
      </c>
      <c r="D72" cm="1">
        <f t="array" ref="D72">((VLOOKUP($B$1,'Multipliers and Adjustments'!$A$70:$I$86,TRUNC(COLUMN(D$2)/5)+2,FALSE)*SUMIFS('IEA-MethaneAbatement'!$N:$N,'IEA-MethaneAbatement'!$O:$O,"&lt;"&amp;$B72,'IEA-MethaneAbatement'!$O:$O,"&gt;="&amp;$A72,'IEA-MethaneAbatement'!$M:$M,$B$1,'IEA-MethaneAbatement'!$B:$B,'Country Selector'!$A$2)+VLOOKUP($C$1,'Multipliers and Adjustments'!$A$70:$I$86,TRUNC(COLUMN(D$2)/5)+2,FALSE)*SUMIFS('IEA-MethaneAbatement'!$N:$N,'IEA-MethaneAbatement'!$O:$O,"&lt;"&amp;$B72,'IEA-MethaneAbatement'!$O:$O,"&gt;="&amp;$A72,'IEA-MethaneAbatement'!$M:$M,$C$1,'IEA-MethaneAbatement'!$B:$B,'Country Selector'!$A$2)+VLOOKUP($D$1,'Multipliers and Adjustments'!$A$70:$I$86,TRUNC(COLUMN(D$2)/5)+2,FALSE)*SUMIFS('IEA-MethaneAbatement'!$N:$N,'IEA-MethaneAbatement'!$O:$O,"&lt;"&amp;$B72,'IEA-MethaneAbatement'!$O:$O,"&gt;="&amp;$A72,'IEA-MethaneAbatement'!$M:$M,$D$1,'IEA-MethaneAbatement'!$B:$B,'Country Selector'!$A$2)))*(1+INDEX('EPA to IEA Scaling'!$F$8:$AO$8,,MATCH(D$2,'EPA to IEA Scaling'!$F$1:$AO$1,0)))</f>
        <v>0</v>
      </c>
      <c r="E72" cm="1">
        <f t="array" ref="E72">((VLOOKUP($B$1,'Multipliers and Adjustments'!$A$70:$I$86,TRUNC(COLUMN(E$2)/5)+2,FALSE)*SUMIFS('IEA-MethaneAbatement'!$N:$N,'IEA-MethaneAbatement'!$O:$O,"&lt;"&amp;$B72,'IEA-MethaneAbatement'!$O:$O,"&gt;="&amp;$A72,'IEA-MethaneAbatement'!$M:$M,$B$1,'IEA-MethaneAbatement'!$B:$B,'Country Selector'!$A$2)+VLOOKUP($C$1,'Multipliers and Adjustments'!$A$70:$I$86,TRUNC(COLUMN(E$2)/5)+2,FALSE)*SUMIFS('IEA-MethaneAbatement'!$N:$N,'IEA-MethaneAbatement'!$O:$O,"&lt;"&amp;$B72,'IEA-MethaneAbatement'!$O:$O,"&gt;="&amp;$A72,'IEA-MethaneAbatement'!$M:$M,$C$1,'IEA-MethaneAbatement'!$B:$B,'Country Selector'!$A$2)+VLOOKUP($D$1,'Multipliers and Adjustments'!$A$70:$I$86,TRUNC(COLUMN(E$2)/5)+2,FALSE)*SUMIFS('IEA-MethaneAbatement'!$N:$N,'IEA-MethaneAbatement'!$O:$O,"&lt;"&amp;$B72,'IEA-MethaneAbatement'!$O:$O,"&gt;="&amp;$A72,'IEA-MethaneAbatement'!$M:$M,$D$1,'IEA-MethaneAbatement'!$B:$B,'Country Selector'!$A$2)))*(1+INDEX('EPA to IEA Scaling'!$F$8:$AO$8,,MATCH(E$2,'EPA to IEA Scaling'!$F$1:$AO$1,0)))</f>
        <v>0</v>
      </c>
      <c r="F72" cm="1">
        <f t="array" ref="F72">((VLOOKUP($B$1,'Multipliers and Adjustments'!$A$70:$I$86,TRUNC(COLUMN(F$2)/5)+2,FALSE)*SUMIFS('IEA-MethaneAbatement'!$N:$N,'IEA-MethaneAbatement'!$O:$O,"&lt;"&amp;$B72,'IEA-MethaneAbatement'!$O:$O,"&gt;="&amp;$A72,'IEA-MethaneAbatement'!$M:$M,$B$1,'IEA-MethaneAbatement'!$B:$B,'Country Selector'!$A$2)+VLOOKUP($C$1,'Multipliers and Adjustments'!$A$70:$I$86,TRUNC(COLUMN(F$2)/5)+2,FALSE)*SUMIFS('IEA-MethaneAbatement'!$N:$N,'IEA-MethaneAbatement'!$O:$O,"&lt;"&amp;$B72,'IEA-MethaneAbatement'!$O:$O,"&gt;="&amp;$A72,'IEA-MethaneAbatement'!$M:$M,$C$1,'IEA-MethaneAbatement'!$B:$B,'Country Selector'!$A$2)+VLOOKUP($D$1,'Multipliers and Adjustments'!$A$70:$I$86,TRUNC(COLUMN(F$2)/5)+2,FALSE)*SUMIFS('IEA-MethaneAbatement'!$N:$N,'IEA-MethaneAbatement'!$O:$O,"&lt;"&amp;$B72,'IEA-MethaneAbatement'!$O:$O,"&gt;="&amp;$A72,'IEA-MethaneAbatement'!$M:$M,$D$1,'IEA-MethaneAbatement'!$B:$B,'Country Selector'!$A$2)))*(1+INDEX('EPA to IEA Scaling'!$F$8:$AO$8,,MATCH(F$2,'EPA to IEA Scaling'!$F$1:$AO$1,0)))</f>
        <v>0</v>
      </c>
      <c r="G72" cm="1">
        <f t="array" ref="G72">((VLOOKUP($B$1,'Multipliers and Adjustments'!$A$70:$I$86,TRUNC(COLUMN(G$2)/5)+2,FALSE)*SUMIFS('IEA-MethaneAbatement'!$N:$N,'IEA-MethaneAbatement'!$O:$O,"&lt;"&amp;$B72,'IEA-MethaneAbatement'!$O:$O,"&gt;="&amp;$A72,'IEA-MethaneAbatement'!$M:$M,$B$1,'IEA-MethaneAbatement'!$B:$B,'Country Selector'!$A$2)+VLOOKUP($C$1,'Multipliers and Adjustments'!$A$70:$I$86,TRUNC(COLUMN(G$2)/5)+2,FALSE)*SUMIFS('IEA-MethaneAbatement'!$N:$N,'IEA-MethaneAbatement'!$O:$O,"&lt;"&amp;$B72,'IEA-MethaneAbatement'!$O:$O,"&gt;="&amp;$A72,'IEA-MethaneAbatement'!$M:$M,$C$1,'IEA-MethaneAbatement'!$B:$B,'Country Selector'!$A$2)+VLOOKUP($D$1,'Multipliers and Adjustments'!$A$70:$I$86,TRUNC(COLUMN(G$2)/5)+2,FALSE)*SUMIFS('IEA-MethaneAbatement'!$N:$N,'IEA-MethaneAbatement'!$O:$O,"&lt;"&amp;$B72,'IEA-MethaneAbatement'!$O:$O,"&gt;="&amp;$A72,'IEA-MethaneAbatement'!$M:$M,$D$1,'IEA-MethaneAbatement'!$B:$B,'Country Selector'!$A$2)))*(1+INDEX('EPA to IEA Scaling'!$F$8:$AO$8,,MATCH(G$2,'EPA to IEA Scaling'!$F$1:$AO$1,0)))</f>
        <v>0</v>
      </c>
      <c r="H72" s="31" cm="1">
        <f t="array" ref="H72">((VLOOKUP($B$1,'Multipliers and Adjustments'!$A$70:$I$86,TRUNC(COLUMN(H$2)/5)+2,FALSE)*SUMIFS('IEA-MethaneAbatement'!$N:$N,'IEA-MethaneAbatement'!$O:$O,"&lt;"&amp;$B72,'IEA-MethaneAbatement'!$O:$O,"&gt;="&amp;$A72,'IEA-MethaneAbatement'!$M:$M,$B$1,'IEA-MethaneAbatement'!$B:$B,'Country Selector'!$A$2)+VLOOKUP($C$1,'Multipliers and Adjustments'!$A$70:$I$86,TRUNC(COLUMN(H$2)/5)+2,FALSE)*SUMIFS('IEA-MethaneAbatement'!$N:$N,'IEA-MethaneAbatement'!$O:$O,"&lt;"&amp;$B72,'IEA-MethaneAbatement'!$O:$O,"&gt;="&amp;$A72,'IEA-MethaneAbatement'!$M:$M,$C$1,'IEA-MethaneAbatement'!$B:$B,'Country Selector'!$A$2)+VLOOKUP($D$1,'Multipliers and Adjustments'!$A$70:$I$86,TRUNC(COLUMN(H$2)/5)+2,FALSE)*SUMIFS('IEA-MethaneAbatement'!$N:$N,'IEA-MethaneAbatement'!$O:$O,"&lt;"&amp;$B72,'IEA-MethaneAbatement'!$O:$O,"&gt;="&amp;$A72,'IEA-MethaneAbatement'!$M:$M,$D$1,'IEA-MethaneAbatement'!$B:$B,'Country Selector'!$A$2)))*(1+INDEX('EPA to IEA Scaling'!$F$8:$AO$8,,MATCH(H$2,'EPA to IEA Scaling'!$F$1:$AO$1,0)))</f>
        <v>0</v>
      </c>
      <c r="I72" cm="1">
        <f t="array" ref="I72">((VLOOKUP($B$1,'Multipliers and Adjustments'!$A$70:$I$86,TRUNC(COLUMN(I$2)/5)+2,FALSE)*SUMIFS('IEA-MethaneAbatement'!$N:$N,'IEA-MethaneAbatement'!$O:$O,"&lt;"&amp;$B72,'IEA-MethaneAbatement'!$O:$O,"&gt;="&amp;$A72,'IEA-MethaneAbatement'!$M:$M,$B$1,'IEA-MethaneAbatement'!$B:$B,'Country Selector'!$A$2)+VLOOKUP($C$1,'Multipliers and Adjustments'!$A$70:$I$86,TRUNC(COLUMN(I$2)/5)+2,FALSE)*SUMIFS('IEA-MethaneAbatement'!$N:$N,'IEA-MethaneAbatement'!$O:$O,"&lt;"&amp;$B72,'IEA-MethaneAbatement'!$O:$O,"&gt;="&amp;$A72,'IEA-MethaneAbatement'!$M:$M,$C$1,'IEA-MethaneAbatement'!$B:$B,'Country Selector'!$A$2)+VLOOKUP($D$1,'Multipliers and Adjustments'!$A$70:$I$86,TRUNC(COLUMN(I$2)/5)+2,FALSE)*SUMIFS('IEA-MethaneAbatement'!$N:$N,'IEA-MethaneAbatement'!$O:$O,"&lt;"&amp;$B72,'IEA-MethaneAbatement'!$O:$O,"&gt;="&amp;$A72,'IEA-MethaneAbatement'!$M:$M,$D$1,'IEA-MethaneAbatement'!$B:$B,'Country Selector'!$A$2)))*(1+INDEX('EPA to IEA Scaling'!$F$8:$AO$8,,MATCH(I$2,'EPA to IEA Scaling'!$F$1:$AO$1,0)))</f>
        <v>0</v>
      </c>
      <c r="J72" cm="1">
        <f t="array" ref="J72">((VLOOKUP($B$1,'Multipliers and Adjustments'!$A$70:$I$86,TRUNC(COLUMN(J$2)/5)+2,FALSE)*SUMIFS('IEA-MethaneAbatement'!$N:$N,'IEA-MethaneAbatement'!$O:$O,"&lt;"&amp;$B72,'IEA-MethaneAbatement'!$O:$O,"&gt;="&amp;$A72,'IEA-MethaneAbatement'!$M:$M,$B$1,'IEA-MethaneAbatement'!$B:$B,'Country Selector'!$A$2)+VLOOKUP($C$1,'Multipliers and Adjustments'!$A$70:$I$86,TRUNC(COLUMN(J$2)/5)+2,FALSE)*SUMIFS('IEA-MethaneAbatement'!$N:$N,'IEA-MethaneAbatement'!$O:$O,"&lt;"&amp;$B72,'IEA-MethaneAbatement'!$O:$O,"&gt;="&amp;$A72,'IEA-MethaneAbatement'!$M:$M,$C$1,'IEA-MethaneAbatement'!$B:$B,'Country Selector'!$A$2)+VLOOKUP($D$1,'Multipliers and Adjustments'!$A$70:$I$86,TRUNC(COLUMN(J$2)/5)+2,FALSE)*SUMIFS('IEA-MethaneAbatement'!$N:$N,'IEA-MethaneAbatement'!$O:$O,"&lt;"&amp;$B72,'IEA-MethaneAbatement'!$O:$O,"&gt;="&amp;$A72,'IEA-MethaneAbatement'!$M:$M,$D$1,'IEA-MethaneAbatement'!$B:$B,'Country Selector'!$A$2)))*(1+INDEX('EPA to IEA Scaling'!$F$8:$AO$8,,MATCH(J$2,'EPA to IEA Scaling'!$F$1:$AO$1,0)))</f>
        <v>0</v>
      </c>
      <c r="K72" cm="1">
        <f t="array" ref="K72">((VLOOKUP($B$1,'Multipliers and Adjustments'!$A$70:$I$86,TRUNC(COLUMN(K$2)/5)+2,FALSE)*SUMIFS('IEA-MethaneAbatement'!$N:$N,'IEA-MethaneAbatement'!$O:$O,"&lt;"&amp;$B72,'IEA-MethaneAbatement'!$O:$O,"&gt;="&amp;$A72,'IEA-MethaneAbatement'!$M:$M,$B$1,'IEA-MethaneAbatement'!$B:$B,'Country Selector'!$A$2)+VLOOKUP($C$1,'Multipliers and Adjustments'!$A$70:$I$86,TRUNC(COLUMN(K$2)/5)+2,FALSE)*SUMIFS('IEA-MethaneAbatement'!$N:$N,'IEA-MethaneAbatement'!$O:$O,"&lt;"&amp;$B72,'IEA-MethaneAbatement'!$O:$O,"&gt;="&amp;$A72,'IEA-MethaneAbatement'!$M:$M,$C$1,'IEA-MethaneAbatement'!$B:$B,'Country Selector'!$A$2)+VLOOKUP($D$1,'Multipliers and Adjustments'!$A$70:$I$86,TRUNC(COLUMN(K$2)/5)+2,FALSE)*SUMIFS('IEA-MethaneAbatement'!$N:$N,'IEA-MethaneAbatement'!$O:$O,"&lt;"&amp;$B72,'IEA-MethaneAbatement'!$O:$O,"&gt;="&amp;$A72,'IEA-MethaneAbatement'!$M:$M,$D$1,'IEA-MethaneAbatement'!$B:$B,'Country Selector'!$A$2)))*(1+INDEX('EPA to IEA Scaling'!$F$8:$AO$8,,MATCH(K$2,'EPA to IEA Scaling'!$F$1:$AO$1,0)))</f>
        <v>0</v>
      </c>
      <c r="L72" cm="1">
        <f t="array" ref="L72">((VLOOKUP($B$1,'Multipliers and Adjustments'!$A$70:$I$86,TRUNC(COLUMN(L$2)/5)+2,FALSE)*SUMIFS('IEA-MethaneAbatement'!$N:$N,'IEA-MethaneAbatement'!$O:$O,"&lt;"&amp;$B72,'IEA-MethaneAbatement'!$O:$O,"&gt;="&amp;$A72,'IEA-MethaneAbatement'!$M:$M,$B$1,'IEA-MethaneAbatement'!$B:$B,'Country Selector'!$A$2)+VLOOKUP($C$1,'Multipliers and Adjustments'!$A$70:$I$86,TRUNC(COLUMN(L$2)/5)+2,FALSE)*SUMIFS('IEA-MethaneAbatement'!$N:$N,'IEA-MethaneAbatement'!$O:$O,"&lt;"&amp;$B72,'IEA-MethaneAbatement'!$O:$O,"&gt;="&amp;$A72,'IEA-MethaneAbatement'!$M:$M,$C$1,'IEA-MethaneAbatement'!$B:$B,'Country Selector'!$A$2)+VLOOKUP($D$1,'Multipliers and Adjustments'!$A$70:$I$86,TRUNC(COLUMN(L$2)/5)+2,FALSE)*SUMIFS('IEA-MethaneAbatement'!$N:$N,'IEA-MethaneAbatement'!$O:$O,"&lt;"&amp;$B72,'IEA-MethaneAbatement'!$O:$O,"&gt;="&amp;$A72,'IEA-MethaneAbatement'!$M:$M,$D$1,'IEA-MethaneAbatement'!$B:$B,'Country Selector'!$A$2)))*(1+INDEX('EPA to IEA Scaling'!$F$8:$AO$8,,MATCH(L$2,'EPA to IEA Scaling'!$F$1:$AO$1,0)))</f>
        <v>0</v>
      </c>
      <c r="M72" s="31" cm="1">
        <f t="array" ref="M72">((VLOOKUP($B$1,'Multipliers and Adjustments'!$A$70:$I$86,TRUNC(COLUMN(M$2)/5)+2,FALSE)*SUMIFS('IEA-MethaneAbatement'!$N:$N,'IEA-MethaneAbatement'!$O:$O,"&lt;"&amp;$B72,'IEA-MethaneAbatement'!$O:$O,"&gt;="&amp;$A72,'IEA-MethaneAbatement'!$M:$M,$B$1,'IEA-MethaneAbatement'!$B:$B,'Country Selector'!$A$2)+VLOOKUP($C$1,'Multipliers and Adjustments'!$A$70:$I$86,TRUNC(COLUMN(M$2)/5)+2,FALSE)*SUMIFS('IEA-MethaneAbatement'!$N:$N,'IEA-MethaneAbatement'!$O:$O,"&lt;"&amp;$B72,'IEA-MethaneAbatement'!$O:$O,"&gt;="&amp;$A72,'IEA-MethaneAbatement'!$M:$M,$C$1,'IEA-MethaneAbatement'!$B:$B,'Country Selector'!$A$2)+VLOOKUP($D$1,'Multipliers and Adjustments'!$A$70:$I$86,TRUNC(COLUMN(M$2)/5)+2,FALSE)*SUMIFS('IEA-MethaneAbatement'!$N:$N,'IEA-MethaneAbatement'!$O:$O,"&lt;"&amp;$B72,'IEA-MethaneAbatement'!$O:$O,"&gt;="&amp;$A72,'IEA-MethaneAbatement'!$M:$M,$D$1,'IEA-MethaneAbatement'!$B:$B,'Country Selector'!$A$2)))*(1+INDEX('EPA to IEA Scaling'!$F$8:$AO$8,,MATCH(M$2,'EPA to IEA Scaling'!$F$1:$AO$1,0)))</f>
        <v>0</v>
      </c>
      <c r="N72" cm="1">
        <f t="array" ref="N72">((VLOOKUP($B$1,'Multipliers and Adjustments'!$A$70:$I$86,TRUNC(COLUMN(N$2)/5)+2,FALSE)*SUMIFS('IEA-MethaneAbatement'!$N:$N,'IEA-MethaneAbatement'!$O:$O,"&lt;"&amp;$B72,'IEA-MethaneAbatement'!$O:$O,"&gt;="&amp;$A72,'IEA-MethaneAbatement'!$M:$M,$B$1,'IEA-MethaneAbatement'!$B:$B,'Country Selector'!$A$2)+VLOOKUP($C$1,'Multipliers and Adjustments'!$A$70:$I$86,TRUNC(COLUMN(N$2)/5)+2,FALSE)*SUMIFS('IEA-MethaneAbatement'!$N:$N,'IEA-MethaneAbatement'!$O:$O,"&lt;"&amp;$B72,'IEA-MethaneAbatement'!$O:$O,"&gt;="&amp;$A72,'IEA-MethaneAbatement'!$M:$M,$C$1,'IEA-MethaneAbatement'!$B:$B,'Country Selector'!$A$2)+VLOOKUP($D$1,'Multipliers and Adjustments'!$A$70:$I$86,TRUNC(COLUMN(N$2)/5)+2,FALSE)*SUMIFS('IEA-MethaneAbatement'!$N:$N,'IEA-MethaneAbatement'!$O:$O,"&lt;"&amp;$B72,'IEA-MethaneAbatement'!$O:$O,"&gt;="&amp;$A72,'IEA-MethaneAbatement'!$M:$M,$D$1,'IEA-MethaneAbatement'!$B:$B,'Country Selector'!$A$2)))*(1+INDEX('EPA to IEA Scaling'!$F$8:$AO$8,,MATCH(N$2,'EPA to IEA Scaling'!$F$1:$AO$1,0)))</f>
        <v>0</v>
      </c>
      <c r="O72" cm="1">
        <f t="array" ref="O72">((VLOOKUP($B$1,'Multipliers and Adjustments'!$A$70:$I$86,TRUNC(COLUMN(O$2)/5)+2,FALSE)*SUMIFS('IEA-MethaneAbatement'!$N:$N,'IEA-MethaneAbatement'!$O:$O,"&lt;"&amp;$B72,'IEA-MethaneAbatement'!$O:$O,"&gt;="&amp;$A72,'IEA-MethaneAbatement'!$M:$M,$B$1,'IEA-MethaneAbatement'!$B:$B,'Country Selector'!$A$2)+VLOOKUP($C$1,'Multipliers and Adjustments'!$A$70:$I$86,TRUNC(COLUMN(O$2)/5)+2,FALSE)*SUMIFS('IEA-MethaneAbatement'!$N:$N,'IEA-MethaneAbatement'!$O:$O,"&lt;"&amp;$B72,'IEA-MethaneAbatement'!$O:$O,"&gt;="&amp;$A72,'IEA-MethaneAbatement'!$M:$M,$C$1,'IEA-MethaneAbatement'!$B:$B,'Country Selector'!$A$2)+VLOOKUP($D$1,'Multipliers and Adjustments'!$A$70:$I$86,TRUNC(COLUMN(O$2)/5)+2,FALSE)*SUMIFS('IEA-MethaneAbatement'!$N:$N,'IEA-MethaneAbatement'!$O:$O,"&lt;"&amp;$B72,'IEA-MethaneAbatement'!$O:$O,"&gt;="&amp;$A72,'IEA-MethaneAbatement'!$M:$M,$D$1,'IEA-MethaneAbatement'!$B:$B,'Country Selector'!$A$2)))*(1+INDEX('EPA to IEA Scaling'!$F$8:$AO$8,,MATCH(O$2,'EPA to IEA Scaling'!$F$1:$AO$1,0)))</f>
        <v>0</v>
      </c>
      <c r="P72" cm="1">
        <f t="array" ref="P72">((VLOOKUP($B$1,'Multipliers and Adjustments'!$A$70:$I$86,TRUNC(COLUMN(P$2)/5)+2,FALSE)*SUMIFS('IEA-MethaneAbatement'!$N:$N,'IEA-MethaneAbatement'!$O:$O,"&lt;"&amp;$B72,'IEA-MethaneAbatement'!$O:$O,"&gt;="&amp;$A72,'IEA-MethaneAbatement'!$M:$M,$B$1,'IEA-MethaneAbatement'!$B:$B,'Country Selector'!$A$2)+VLOOKUP($C$1,'Multipliers and Adjustments'!$A$70:$I$86,TRUNC(COLUMN(P$2)/5)+2,FALSE)*SUMIFS('IEA-MethaneAbatement'!$N:$N,'IEA-MethaneAbatement'!$O:$O,"&lt;"&amp;$B72,'IEA-MethaneAbatement'!$O:$O,"&gt;="&amp;$A72,'IEA-MethaneAbatement'!$M:$M,$C$1,'IEA-MethaneAbatement'!$B:$B,'Country Selector'!$A$2)+VLOOKUP($D$1,'Multipliers and Adjustments'!$A$70:$I$86,TRUNC(COLUMN(P$2)/5)+2,FALSE)*SUMIFS('IEA-MethaneAbatement'!$N:$N,'IEA-MethaneAbatement'!$O:$O,"&lt;"&amp;$B72,'IEA-MethaneAbatement'!$O:$O,"&gt;="&amp;$A72,'IEA-MethaneAbatement'!$M:$M,$D$1,'IEA-MethaneAbatement'!$B:$B,'Country Selector'!$A$2)))*(1+INDEX('EPA to IEA Scaling'!$F$8:$AO$8,,MATCH(P$2,'EPA to IEA Scaling'!$F$1:$AO$1,0)))</f>
        <v>0</v>
      </c>
      <c r="Q72" cm="1">
        <f t="array" ref="Q72">((VLOOKUP($B$1,'Multipliers and Adjustments'!$A$70:$I$86,TRUNC(COLUMN(Q$2)/5)+2,FALSE)*SUMIFS('IEA-MethaneAbatement'!$N:$N,'IEA-MethaneAbatement'!$O:$O,"&lt;"&amp;$B72,'IEA-MethaneAbatement'!$O:$O,"&gt;="&amp;$A72,'IEA-MethaneAbatement'!$M:$M,$B$1,'IEA-MethaneAbatement'!$B:$B,'Country Selector'!$A$2)+VLOOKUP($C$1,'Multipliers and Adjustments'!$A$70:$I$86,TRUNC(COLUMN(Q$2)/5)+2,FALSE)*SUMIFS('IEA-MethaneAbatement'!$N:$N,'IEA-MethaneAbatement'!$O:$O,"&lt;"&amp;$B72,'IEA-MethaneAbatement'!$O:$O,"&gt;="&amp;$A72,'IEA-MethaneAbatement'!$M:$M,$C$1,'IEA-MethaneAbatement'!$B:$B,'Country Selector'!$A$2)+VLOOKUP($D$1,'Multipliers and Adjustments'!$A$70:$I$86,TRUNC(COLUMN(Q$2)/5)+2,FALSE)*SUMIFS('IEA-MethaneAbatement'!$N:$N,'IEA-MethaneAbatement'!$O:$O,"&lt;"&amp;$B72,'IEA-MethaneAbatement'!$O:$O,"&gt;="&amp;$A72,'IEA-MethaneAbatement'!$M:$M,$D$1,'IEA-MethaneAbatement'!$B:$B,'Country Selector'!$A$2)))*(1+INDEX('EPA to IEA Scaling'!$F$8:$AO$8,,MATCH(Q$2,'EPA to IEA Scaling'!$F$1:$AO$1,0)))</f>
        <v>0</v>
      </c>
      <c r="R72" s="31" cm="1">
        <f t="array" ref="R72">((VLOOKUP($B$1,'Multipliers and Adjustments'!$A$70:$I$86,TRUNC(COLUMN(R$2)/5)+2,FALSE)*SUMIFS('IEA-MethaneAbatement'!$N:$N,'IEA-MethaneAbatement'!$O:$O,"&lt;"&amp;$B72,'IEA-MethaneAbatement'!$O:$O,"&gt;="&amp;$A72,'IEA-MethaneAbatement'!$M:$M,$B$1,'IEA-MethaneAbatement'!$B:$B,'Country Selector'!$A$2)+VLOOKUP($C$1,'Multipliers and Adjustments'!$A$70:$I$86,TRUNC(COLUMN(R$2)/5)+2,FALSE)*SUMIFS('IEA-MethaneAbatement'!$N:$N,'IEA-MethaneAbatement'!$O:$O,"&lt;"&amp;$B72,'IEA-MethaneAbatement'!$O:$O,"&gt;="&amp;$A72,'IEA-MethaneAbatement'!$M:$M,$C$1,'IEA-MethaneAbatement'!$B:$B,'Country Selector'!$A$2)+VLOOKUP($D$1,'Multipliers and Adjustments'!$A$70:$I$86,TRUNC(COLUMN(R$2)/5)+2,FALSE)*SUMIFS('IEA-MethaneAbatement'!$N:$N,'IEA-MethaneAbatement'!$O:$O,"&lt;"&amp;$B72,'IEA-MethaneAbatement'!$O:$O,"&gt;="&amp;$A72,'IEA-MethaneAbatement'!$M:$M,$D$1,'IEA-MethaneAbatement'!$B:$B,'Country Selector'!$A$2)))*(1+INDEX('EPA to IEA Scaling'!$F$8:$AO$8,,MATCH(R$2,'EPA to IEA Scaling'!$F$1:$AO$1,0)))</f>
        <v>0</v>
      </c>
      <c r="S72" cm="1">
        <f t="array" ref="S72">((VLOOKUP($B$1,'Multipliers and Adjustments'!$A$70:$I$86,TRUNC(COLUMN(S$2)/5)+2,FALSE)*SUMIFS('IEA-MethaneAbatement'!$N:$N,'IEA-MethaneAbatement'!$O:$O,"&lt;"&amp;$B72,'IEA-MethaneAbatement'!$O:$O,"&gt;="&amp;$A72,'IEA-MethaneAbatement'!$M:$M,$B$1,'IEA-MethaneAbatement'!$B:$B,'Country Selector'!$A$2)+VLOOKUP($C$1,'Multipliers and Adjustments'!$A$70:$I$86,TRUNC(COLUMN(S$2)/5)+2,FALSE)*SUMIFS('IEA-MethaneAbatement'!$N:$N,'IEA-MethaneAbatement'!$O:$O,"&lt;"&amp;$B72,'IEA-MethaneAbatement'!$O:$O,"&gt;="&amp;$A72,'IEA-MethaneAbatement'!$M:$M,$C$1,'IEA-MethaneAbatement'!$B:$B,'Country Selector'!$A$2)+VLOOKUP($D$1,'Multipliers and Adjustments'!$A$70:$I$86,TRUNC(COLUMN(S$2)/5)+2,FALSE)*SUMIFS('IEA-MethaneAbatement'!$N:$N,'IEA-MethaneAbatement'!$O:$O,"&lt;"&amp;$B72,'IEA-MethaneAbatement'!$O:$O,"&gt;="&amp;$A72,'IEA-MethaneAbatement'!$M:$M,$D$1,'IEA-MethaneAbatement'!$B:$B,'Country Selector'!$A$2)))*(1+INDEX('EPA to IEA Scaling'!$F$8:$AO$8,,MATCH(S$2,'EPA to IEA Scaling'!$F$1:$AO$1,0)))</f>
        <v>0</v>
      </c>
      <c r="T72" cm="1">
        <f t="array" ref="T72">((VLOOKUP($B$1,'Multipliers and Adjustments'!$A$70:$I$86,TRUNC(COLUMN(T$2)/5)+2,FALSE)*SUMIFS('IEA-MethaneAbatement'!$N:$N,'IEA-MethaneAbatement'!$O:$O,"&lt;"&amp;$B72,'IEA-MethaneAbatement'!$O:$O,"&gt;="&amp;$A72,'IEA-MethaneAbatement'!$M:$M,$B$1,'IEA-MethaneAbatement'!$B:$B,'Country Selector'!$A$2)+VLOOKUP($C$1,'Multipliers and Adjustments'!$A$70:$I$86,TRUNC(COLUMN(T$2)/5)+2,FALSE)*SUMIFS('IEA-MethaneAbatement'!$N:$N,'IEA-MethaneAbatement'!$O:$O,"&lt;"&amp;$B72,'IEA-MethaneAbatement'!$O:$O,"&gt;="&amp;$A72,'IEA-MethaneAbatement'!$M:$M,$C$1,'IEA-MethaneAbatement'!$B:$B,'Country Selector'!$A$2)+VLOOKUP($D$1,'Multipliers and Adjustments'!$A$70:$I$86,TRUNC(COLUMN(T$2)/5)+2,FALSE)*SUMIFS('IEA-MethaneAbatement'!$N:$N,'IEA-MethaneAbatement'!$O:$O,"&lt;"&amp;$B72,'IEA-MethaneAbatement'!$O:$O,"&gt;="&amp;$A72,'IEA-MethaneAbatement'!$M:$M,$D$1,'IEA-MethaneAbatement'!$B:$B,'Country Selector'!$A$2)))*(1+INDEX('EPA to IEA Scaling'!$F$8:$AO$8,,MATCH(T$2,'EPA to IEA Scaling'!$F$1:$AO$1,0)))</f>
        <v>0</v>
      </c>
      <c r="U72" cm="1">
        <f t="array" ref="U72">((VLOOKUP($B$1,'Multipliers and Adjustments'!$A$70:$I$86,TRUNC(COLUMN(U$2)/5)+2,FALSE)*SUMIFS('IEA-MethaneAbatement'!$N:$N,'IEA-MethaneAbatement'!$O:$O,"&lt;"&amp;$B72,'IEA-MethaneAbatement'!$O:$O,"&gt;="&amp;$A72,'IEA-MethaneAbatement'!$M:$M,$B$1,'IEA-MethaneAbatement'!$B:$B,'Country Selector'!$A$2)+VLOOKUP($C$1,'Multipliers and Adjustments'!$A$70:$I$86,TRUNC(COLUMN(U$2)/5)+2,FALSE)*SUMIFS('IEA-MethaneAbatement'!$N:$N,'IEA-MethaneAbatement'!$O:$O,"&lt;"&amp;$B72,'IEA-MethaneAbatement'!$O:$O,"&gt;="&amp;$A72,'IEA-MethaneAbatement'!$M:$M,$C$1,'IEA-MethaneAbatement'!$B:$B,'Country Selector'!$A$2)+VLOOKUP($D$1,'Multipliers and Adjustments'!$A$70:$I$86,TRUNC(COLUMN(U$2)/5)+2,FALSE)*SUMIFS('IEA-MethaneAbatement'!$N:$N,'IEA-MethaneAbatement'!$O:$O,"&lt;"&amp;$B72,'IEA-MethaneAbatement'!$O:$O,"&gt;="&amp;$A72,'IEA-MethaneAbatement'!$M:$M,$D$1,'IEA-MethaneAbatement'!$B:$B,'Country Selector'!$A$2)))*(1+INDEX('EPA to IEA Scaling'!$F$8:$AO$8,,MATCH(U$2,'EPA to IEA Scaling'!$F$1:$AO$1,0)))</f>
        <v>0</v>
      </c>
      <c r="V72" cm="1">
        <f t="array" ref="V72">((VLOOKUP($B$1,'Multipliers and Adjustments'!$A$70:$I$86,TRUNC(COLUMN(V$2)/5)+2,FALSE)*SUMIFS('IEA-MethaneAbatement'!$N:$N,'IEA-MethaneAbatement'!$O:$O,"&lt;"&amp;$B72,'IEA-MethaneAbatement'!$O:$O,"&gt;="&amp;$A72,'IEA-MethaneAbatement'!$M:$M,$B$1,'IEA-MethaneAbatement'!$B:$B,'Country Selector'!$A$2)+VLOOKUP($C$1,'Multipliers and Adjustments'!$A$70:$I$86,TRUNC(COLUMN(V$2)/5)+2,FALSE)*SUMIFS('IEA-MethaneAbatement'!$N:$N,'IEA-MethaneAbatement'!$O:$O,"&lt;"&amp;$B72,'IEA-MethaneAbatement'!$O:$O,"&gt;="&amp;$A72,'IEA-MethaneAbatement'!$M:$M,$C$1,'IEA-MethaneAbatement'!$B:$B,'Country Selector'!$A$2)+VLOOKUP($D$1,'Multipliers and Adjustments'!$A$70:$I$86,TRUNC(COLUMN(V$2)/5)+2,FALSE)*SUMIFS('IEA-MethaneAbatement'!$N:$N,'IEA-MethaneAbatement'!$O:$O,"&lt;"&amp;$B72,'IEA-MethaneAbatement'!$O:$O,"&gt;="&amp;$A72,'IEA-MethaneAbatement'!$M:$M,$D$1,'IEA-MethaneAbatement'!$B:$B,'Country Selector'!$A$2)))*(1+INDEX('EPA to IEA Scaling'!$F$8:$AO$8,,MATCH(V$2,'EPA to IEA Scaling'!$F$1:$AO$1,0)))</f>
        <v>0</v>
      </c>
      <c r="W72" s="31" cm="1">
        <f t="array" ref="W72">((VLOOKUP($B$1,'Multipliers and Adjustments'!$A$70:$I$86,TRUNC(COLUMN(W$2)/5)+2,FALSE)*SUMIFS('IEA-MethaneAbatement'!$N:$N,'IEA-MethaneAbatement'!$O:$O,"&lt;"&amp;$B72,'IEA-MethaneAbatement'!$O:$O,"&gt;="&amp;$A72,'IEA-MethaneAbatement'!$M:$M,$B$1,'IEA-MethaneAbatement'!$B:$B,'Country Selector'!$A$2)+VLOOKUP($C$1,'Multipliers and Adjustments'!$A$70:$I$86,TRUNC(COLUMN(W$2)/5)+2,FALSE)*SUMIFS('IEA-MethaneAbatement'!$N:$N,'IEA-MethaneAbatement'!$O:$O,"&lt;"&amp;$B72,'IEA-MethaneAbatement'!$O:$O,"&gt;="&amp;$A72,'IEA-MethaneAbatement'!$M:$M,$C$1,'IEA-MethaneAbatement'!$B:$B,'Country Selector'!$A$2)+VLOOKUP($D$1,'Multipliers and Adjustments'!$A$70:$I$86,TRUNC(COLUMN(W$2)/5)+2,FALSE)*SUMIFS('IEA-MethaneAbatement'!$N:$N,'IEA-MethaneAbatement'!$O:$O,"&lt;"&amp;$B72,'IEA-MethaneAbatement'!$O:$O,"&gt;="&amp;$A72,'IEA-MethaneAbatement'!$M:$M,$D$1,'IEA-MethaneAbatement'!$B:$B,'Country Selector'!$A$2)))*(1+INDEX('EPA to IEA Scaling'!$F$8:$AO$8,,MATCH(W$2,'EPA to IEA Scaling'!$F$1:$AO$1,0)))</f>
        <v>0</v>
      </c>
      <c r="X72" cm="1">
        <f t="array" ref="X72">((VLOOKUP($B$1,'Multipliers and Adjustments'!$A$70:$I$86,TRUNC(COLUMN(X$2)/5)+2,FALSE)*SUMIFS('IEA-MethaneAbatement'!$N:$N,'IEA-MethaneAbatement'!$O:$O,"&lt;"&amp;$B72,'IEA-MethaneAbatement'!$O:$O,"&gt;="&amp;$A72,'IEA-MethaneAbatement'!$M:$M,$B$1,'IEA-MethaneAbatement'!$B:$B,'Country Selector'!$A$2)+VLOOKUP($C$1,'Multipliers and Adjustments'!$A$70:$I$86,TRUNC(COLUMN(X$2)/5)+2,FALSE)*SUMIFS('IEA-MethaneAbatement'!$N:$N,'IEA-MethaneAbatement'!$O:$O,"&lt;"&amp;$B72,'IEA-MethaneAbatement'!$O:$O,"&gt;="&amp;$A72,'IEA-MethaneAbatement'!$M:$M,$C$1,'IEA-MethaneAbatement'!$B:$B,'Country Selector'!$A$2)+VLOOKUP($D$1,'Multipliers and Adjustments'!$A$70:$I$86,TRUNC(COLUMN(X$2)/5)+2,FALSE)*SUMIFS('IEA-MethaneAbatement'!$N:$N,'IEA-MethaneAbatement'!$O:$O,"&lt;"&amp;$B72,'IEA-MethaneAbatement'!$O:$O,"&gt;="&amp;$A72,'IEA-MethaneAbatement'!$M:$M,$D$1,'IEA-MethaneAbatement'!$B:$B,'Country Selector'!$A$2)))*(1+INDEX('EPA to IEA Scaling'!$F$8:$AO$8,,MATCH(X$2,'EPA to IEA Scaling'!$F$1:$AO$1,0)))</f>
        <v>0</v>
      </c>
      <c r="Y72" cm="1">
        <f t="array" ref="Y72">((VLOOKUP($B$1,'Multipliers and Adjustments'!$A$70:$I$86,TRUNC(COLUMN(Y$2)/5)+2,FALSE)*SUMIFS('IEA-MethaneAbatement'!$N:$N,'IEA-MethaneAbatement'!$O:$O,"&lt;"&amp;$B72,'IEA-MethaneAbatement'!$O:$O,"&gt;="&amp;$A72,'IEA-MethaneAbatement'!$M:$M,$B$1,'IEA-MethaneAbatement'!$B:$B,'Country Selector'!$A$2)+VLOOKUP($C$1,'Multipliers and Adjustments'!$A$70:$I$86,TRUNC(COLUMN(Y$2)/5)+2,FALSE)*SUMIFS('IEA-MethaneAbatement'!$N:$N,'IEA-MethaneAbatement'!$O:$O,"&lt;"&amp;$B72,'IEA-MethaneAbatement'!$O:$O,"&gt;="&amp;$A72,'IEA-MethaneAbatement'!$M:$M,$C$1,'IEA-MethaneAbatement'!$B:$B,'Country Selector'!$A$2)+VLOOKUP($D$1,'Multipliers and Adjustments'!$A$70:$I$86,TRUNC(COLUMN(Y$2)/5)+2,FALSE)*SUMIFS('IEA-MethaneAbatement'!$N:$N,'IEA-MethaneAbatement'!$O:$O,"&lt;"&amp;$B72,'IEA-MethaneAbatement'!$O:$O,"&gt;="&amp;$A72,'IEA-MethaneAbatement'!$M:$M,$D$1,'IEA-MethaneAbatement'!$B:$B,'Country Selector'!$A$2)))*(1+INDEX('EPA to IEA Scaling'!$F$8:$AO$8,,MATCH(Y$2,'EPA to IEA Scaling'!$F$1:$AO$1,0)))</f>
        <v>0</v>
      </c>
      <c r="Z72" cm="1">
        <f t="array" ref="Z72">((VLOOKUP($B$1,'Multipliers and Adjustments'!$A$70:$I$86,TRUNC(COLUMN(Z$2)/5)+2,FALSE)*SUMIFS('IEA-MethaneAbatement'!$N:$N,'IEA-MethaneAbatement'!$O:$O,"&lt;"&amp;$B72,'IEA-MethaneAbatement'!$O:$O,"&gt;="&amp;$A72,'IEA-MethaneAbatement'!$M:$M,$B$1,'IEA-MethaneAbatement'!$B:$B,'Country Selector'!$A$2)+VLOOKUP($C$1,'Multipliers and Adjustments'!$A$70:$I$86,TRUNC(COLUMN(Z$2)/5)+2,FALSE)*SUMIFS('IEA-MethaneAbatement'!$N:$N,'IEA-MethaneAbatement'!$O:$O,"&lt;"&amp;$B72,'IEA-MethaneAbatement'!$O:$O,"&gt;="&amp;$A72,'IEA-MethaneAbatement'!$M:$M,$C$1,'IEA-MethaneAbatement'!$B:$B,'Country Selector'!$A$2)+VLOOKUP($D$1,'Multipliers and Adjustments'!$A$70:$I$86,TRUNC(COLUMN(Z$2)/5)+2,FALSE)*SUMIFS('IEA-MethaneAbatement'!$N:$N,'IEA-MethaneAbatement'!$O:$O,"&lt;"&amp;$B72,'IEA-MethaneAbatement'!$O:$O,"&gt;="&amp;$A72,'IEA-MethaneAbatement'!$M:$M,$D$1,'IEA-MethaneAbatement'!$B:$B,'Country Selector'!$A$2)))*(1+INDEX('EPA to IEA Scaling'!$F$8:$AO$8,,MATCH(Z$2,'EPA to IEA Scaling'!$F$1:$AO$1,0)))</f>
        <v>0</v>
      </c>
      <c r="AA72" cm="1">
        <f t="array" ref="AA72">((VLOOKUP($B$1,'Multipliers and Adjustments'!$A$70:$I$86,TRUNC(COLUMN(AA$2)/5)+2,FALSE)*SUMIFS('IEA-MethaneAbatement'!$N:$N,'IEA-MethaneAbatement'!$O:$O,"&lt;"&amp;$B72,'IEA-MethaneAbatement'!$O:$O,"&gt;="&amp;$A72,'IEA-MethaneAbatement'!$M:$M,$B$1,'IEA-MethaneAbatement'!$B:$B,'Country Selector'!$A$2)+VLOOKUP($C$1,'Multipliers and Adjustments'!$A$70:$I$86,TRUNC(COLUMN(AA$2)/5)+2,FALSE)*SUMIFS('IEA-MethaneAbatement'!$N:$N,'IEA-MethaneAbatement'!$O:$O,"&lt;"&amp;$B72,'IEA-MethaneAbatement'!$O:$O,"&gt;="&amp;$A72,'IEA-MethaneAbatement'!$M:$M,$C$1,'IEA-MethaneAbatement'!$B:$B,'Country Selector'!$A$2)+VLOOKUP($D$1,'Multipliers and Adjustments'!$A$70:$I$86,TRUNC(COLUMN(AA$2)/5)+2,FALSE)*SUMIFS('IEA-MethaneAbatement'!$N:$N,'IEA-MethaneAbatement'!$O:$O,"&lt;"&amp;$B72,'IEA-MethaneAbatement'!$O:$O,"&gt;="&amp;$A72,'IEA-MethaneAbatement'!$M:$M,$D$1,'IEA-MethaneAbatement'!$B:$B,'Country Selector'!$A$2)))*(1+INDEX('EPA to IEA Scaling'!$F$8:$AO$8,,MATCH(AA$2,'EPA to IEA Scaling'!$F$1:$AO$1,0)))</f>
        <v>0</v>
      </c>
      <c r="AB72" s="31" cm="1">
        <f t="array" ref="AB72">((VLOOKUP($B$1,'Multipliers and Adjustments'!$A$70:$I$86,TRUNC(COLUMN(AB$2)/5)+2,FALSE)*SUMIFS('IEA-MethaneAbatement'!$N:$N,'IEA-MethaneAbatement'!$O:$O,"&lt;"&amp;$B72,'IEA-MethaneAbatement'!$O:$O,"&gt;="&amp;$A72,'IEA-MethaneAbatement'!$M:$M,$B$1,'IEA-MethaneAbatement'!$B:$B,'Country Selector'!$A$2)+VLOOKUP($C$1,'Multipliers and Adjustments'!$A$70:$I$86,TRUNC(COLUMN(AB$2)/5)+2,FALSE)*SUMIFS('IEA-MethaneAbatement'!$N:$N,'IEA-MethaneAbatement'!$O:$O,"&lt;"&amp;$B72,'IEA-MethaneAbatement'!$O:$O,"&gt;="&amp;$A72,'IEA-MethaneAbatement'!$M:$M,$C$1,'IEA-MethaneAbatement'!$B:$B,'Country Selector'!$A$2)+VLOOKUP($D$1,'Multipliers and Adjustments'!$A$70:$I$86,TRUNC(COLUMN(AB$2)/5)+2,FALSE)*SUMIFS('IEA-MethaneAbatement'!$N:$N,'IEA-MethaneAbatement'!$O:$O,"&lt;"&amp;$B72,'IEA-MethaneAbatement'!$O:$O,"&gt;="&amp;$A72,'IEA-MethaneAbatement'!$M:$M,$D$1,'IEA-MethaneAbatement'!$B:$B,'Country Selector'!$A$2)))*(1+INDEX('EPA to IEA Scaling'!$F$8:$AO$8,,MATCH(AB$2,'EPA to IEA Scaling'!$F$1:$AO$1,0)))</f>
        <v>0</v>
      </c>
      <c r="AC72" cm="1">
        <f t="array" ref="AC72">((VLOOKUP($B$1,'Multipliers and Adjustments'!$A$70:$I$86,TRUNC(COLUMN(AC$2)/5)+2,FALSE)*SUMIFS('IEA-MethaneAbatement'!$N:$N,'IEA-MethaneAbatement'!$O:$O,"&lt;"&amp;$B72,'IEA-MethaneAbatement'!$O:$O,"&gt;="&amp;$A72,'IEA-MethaneAbatement'!$M:$M,$B$1,'IEA-MethaneAbatement'!$B:$B,'Country Selector'!$A$2)+VLOOKUP($C$1,'Multipliers and Adjustments'!$A$70:$I$86,TRUNC(COLUMN(AC$2)/5)+2,FALSE)*SUMIFS('IEA-MethaneAbatement'!$N:$N,'IEA-MethaneAbatement'!$O:$O,"&lt;"&amp;$B72,'IEA-MethaneAbatement'!$O:$O,"&gt;="&amp;$A72,'IEA-MethaneAbatement'!$M:$M,$C$1,'IEA-MethaneAbatement'!$B:$B,'Country Selector'!$A$2)+VLOOKUP($D$1,'Multipliers and Adjustments'!$A$70:$I$86,TRUNC(COLUMN(AC$2)/5)+2,FALSE)*SUMIFS('IEA-MethaneAbatement'!$N:$N,'IEA-MethaneAbatement'!$O:$O,"&lt;"&amp;$B72,'IEA-MethaneAbatement'!$O:$O,"&gt;="&amp;$A72,'IEA-MethaneAbatement'!$M:$M,$D$1,'IEA-MethaneAbatement'!$B:$B,'Country Selector'!$A$2)))*(1+INDEX('EPA to IEA Scaling'!$F$8:$AO$8,,MATCH(AC$2,'EPA to IEA Scaling'!$F$1:$AO$1,0)))</f>
        <v>0</v>
      </c>
      <c r="AD72" cm="1">
        <f t="array" ref="AD72">((VLOOKUP($B$1,'Multipliers and Adjustments'!$A$70:$I$86,TRUNC(COLUMN(AD$2)/5)+2,FALSE)*SUMIFS('IEA-MethaneAbatement'!$N:$N,'IEA-MethaneAbatement'!$O:$O,"&lt;"&amp;$B72,'IEA-MethaneAbatement'!$O:$O,"&gt;="&amp;$A72,'IEA-MethaneAbatement'!$M:$M,$B$1,'IEA-MethaneAbatement'!$B:$B,'Country Selector'!$A$2)+VLOOKUP($C$1,'Multipliers and Adjustments'!$A$70:$I$86,TRUNC(COLUMN(AD$2)/5)+2,FALSE)*SUMIFS('IEA-MethaneAbatement'!$N:$N,'IEA-MethaneAbatement'!$O:$O,"&lt;"&amp;$B72,'IEA-MethaneAbatement'!$O:$O,"&gt;="&amp;$A72,'IEA-MethaneAbatement'!$M:$M,$C$1,'IEA-MethaneAbatement'!$B:$B,'Country Selector'!$A$2)+VLOOKUP($D$1,'Multipliers and Adjustments'!$A$70:$I$86,TRUNC(COLUMN(AD$2)/5)+2,FALSE)*SUMIFS('IEA-MethaneAbatement'!$N:$N,'IEA-MethaneAbatement'!$O:$O,"&lt;"&amp;$B72,'IEA-MethaneAbatement'!$O:$O,"&gt;="&amp;$A72,'IEA-MethaneAbatement'!$M:$M,$D$1,'IEA-MethaneAbatement'!$B:$B,'Country Selector'!$A$2)))*(1+INDEX('EPA to IEA Scaling'!$F$8:$AO$8,,MATCH(AD$2,'EPA to IEA Scaling'!$F$1:$AO$1,0)))</f>
        <v>0</v>
      </c>
      <c r="AE72" cm="1">
        <f t="array" ref="AE72">((VLOOKUP($B$1,'Multipliers and Adjustments'!$A$70:$I$86,TRUNC(COLUMN(AE$2)/5)+2,FALSE)*SUMIFS('IEA-MethaneAbatement'!$N:$N,'IEA-MethaneAbatement'!$O:$O,"&lt;"&amp;$B72,'IEA-MethaneAbatement'!$O:$O,"&gt;="&amp;$A72,'IEA-MethaneAbatement'!$M:$M,$B$1,'IEA-MethaneAbatement'!$B:$B,'Country Selector'!$A$2)+VLOOKUP($C$1,'Multipliers and Adjustments'!$A$70:$I$86,TRUNC(COLUMN(AE$2)/5)+2,FALSE)*SUMIFS('IEA-MethaneAbatement'!$N:$N,'IEA-MethaneAbatement'!$O:$O,"&lt;"&amp;$B72,'IEA-MethaneAbatement'!$O:$O,"&gt;="&amp;$A72,'IEA-MethaneAbatement'!$M:$M,$C$1,'IEA-MethaneAbatement'!$B:$B,'Country Selector'!$A$2)+VLOOKUP($D$1,'Multipliers and Adjustments'!$A$70:$I$86,TRUNC(COLUMN(AE$2)/5)+2,FALSE)*SUMIFS('IEA-MethaneAbatement'!$N:$N,'IEA-MethaneAbatement'!$O:$O,"&lt;"&amp;$B72,'IEA-MethaneAbatement'!$O:$O,"&gt;="&amp;$A72,'IEA-MethaneAbatement'!$M:$M,$D$1,'IEA-MethaneAbatement'!$B:$B,'Country Selector'!$A$2)))*(1+INDEX('EPA to IEA Scaling'!$F$8:$AO$8,,MATCH(AE$2,'EPA to IEA Scaling'!$F$1:$AO$1,0)))</f>
        <v>0</v>
      </c>
      <c r="AF72" cm="1">
        <f t="array" ref="AF72">((VLOOKUP($B$1,'Multipliers and Adjustments'!$A$70:$I$86,TRUNC(COLUMN(AF$2)/5)+2,FALSE)*SUMIFS('IEA-MethaneAbatement'!$N:$N,'IEA-MethaneAbatement'!$O:$O,"&lt;"&amp;$B72,'IEA-MethaneAbatement'!$O:$O,"&gt;="&amp;$A72,'IEA-MethaneAbatement'!$M:$M,$B$1,'IEA-MethaneAbatement'!$B:$B,'Country Selector'!$A$2)+VLOOKUP($C$1,'Multipliers and Adjustments'!$A$70:$I$86,TRUNC(COLUMN(AF$2)/5)+2,FALSE)*SUMIFS('IEA-MethaneAbatement'!$N:$N,'IEA-MethaneAbatement'!$O:$O,"&lt;"&amp;$B72,'IEA-MethaneAbatement'!$O:$O,"&gt;="&amp;$A72,'IEA-MethaneAbatement'!$M:$M,$C$1,'IEA-MethaneAbatement'!$B:$B,'Country Selector'!$A$2)+VLOOKUP($D$1,'Multipliers and Adjustments'!$A$70:$I$86,TRUNC(COLUMN(AF$2)/5)+2,FALSE)*SUMIFS('IEA-MethaneAbatement'!$N:$N,'IEA-MethaneAbatement'!$O:$O,"&lt;"&amp;$B72,'IEA-MethaneAbatement'!$O:$O,"&gt;="&amp;$A72,'IEA-MethaneAbatement'!$M:$M,$D$1,'IEA-MethaneAbatement'!$B:$B,'Country Selector'!$A$2)))*(1+INDEX('EPA to IEA Scaling'!$F$8:$AO$8,,MATCH(AF$2,'EPA to IEA Scaling'!$F$1:$AO$1,0)))</f>
        <v>0</v>
      </c>
      <c r="AG72" s="31" cm="1">
        <f t="array" ref="AG72">((VLOOKUP($B$1,'Multipliers and Adjustments'!$A$70:$I$86,TRUNC(COLUMN(AG$2)/5)+2,FALSE)*SUMIFS('IEA-MethaneAbatement'!$N:$N,'IEA-MethaneAbatement'!$O:$O,"&lt;"&amp;$B72,'IEA-MethaneAbatement'!$O:$O,"&gt;="&amp;$A72,'IEA-MethaneAbatement'!$M:$M,$B$1,'IEA-MethaneAbatement'!$B:$B,'Country Selector'!$A$2)+VLOOKUP($C$1,'Multipliers and Adjustments'!$A$70:$I$86,TRUNC(COLUMN(AG$2)/5)+2,FALSE)*SUMIFS('IEA-MethaneAbatement'!$N:$N,'IEA-MethaneAbatement'!$O:$O,"&lt;"&amp;$B72,'IEA-MethaneAbatement'!$O:$O,"&gt;="&amp;$A72,'IEA-MethaneAbatement'!$M:$M,$C$1,'IEA-MethaneAbatement'!$B:$B,'Country Selector'!$A$2)+VLOOKUP($D$1,'Multipliers and Adjustments'!$A$70:$I$86,TRUNC(COLUMN(AG$2)/5)+2,FALSE)*SUMIFS('IEA-MethaneAbatement'!$N:$N,'IEA-MethaneAbatement'!$O:$O,"&lt;"&amp;$B72,'IEA-MethaneAbatement'!$O:$O,"&gt;="&amp;$A72,'IEA-MethaneAbatement'!$M:$M,$D$1,'IEA-MethaneAbatement'!$B:$B,'Country Selector'!$A$2)))*(1+INDEX('EPA to IEA Scaling'!$F$8:$AO$8,,MATCH(AG$2,'EPA to IEA Scaling'!$F$1:$AO$1,0)))</f>
        <v>0</v>
      </c>
      <c r="AH72" cm="1">
        <f t="array" ref="AH72">((VLOOKUP($B$1,'Multipliers and Adjustments'!$A$70:$I$86,TRUNC(COLUMN(AH$2)/5)+2,FALSE)*SUMIFS('IEA-MethaneAbatement'!$N:$N,'IEA-MethaneAbatement'!$O:$O,"&lt;"&amp;$B72,'IEA-MethaneAbatement'!$O:$O,"&gt;="&amp;$A72,'IEA-MethaneAbatement'!$M:$M,$B$1,'IEA-MethaneAbatement'!$B:$B,'Country Selector'!$A$2)+VLOOKUP($C$1,'Multipliers and Adjustments'!$A$70:$I$86,TRUNC(COLUMN(AH$2)/5)+2,FALSE)*SUMIFS('IEA-MethaneAbatement'!$N:$N,'IEA-MethaneAbatement'!$O:$O,"&lt;"&amp;$B72,'IEA-MethaneAbatement'!$O:$O,"&gt;="&amp;$A72,'IEA-MethaneAbatement'!$M:$M,$C$1,'IEA-MethaneAbatement'!$B:$B,'Country Selector'!$A$2)+VLOOKUP($D$1,'Multipliers and Adjustments'!$A$70:$I$86,TRUNC(COLUMN(AH$2)/5)+2,FALSE)*SUMIFS('IEA-MethaneAbatement'!$N:$N,'IEA-MethaneAbatement'!$O:$O,"&lt;"&amp;$B72,'IEA-MethaneAbatement'!$O:$O,"&gt;="&amp;$A72,'IEA-MethaneAbatement'!$M:$M,$D$1,'IEA-MethaneAbatement'!$B:$B,'Country Selector'!$A$2)))*(1+INDEX('EPA to IEA Scaling'!$F$8:$AO$8,,MATCH(AH$2,'EPA to IEA Scaling'!$F$1:$AO$1,0)))</f>
        <v>0</v>
      </c>
      <c r="AI72" cm="1">
        <f t="array" ref="AI72">((VLOOKUP($B$1,'Multipliers and Adjustments'!$A$70:$I$86,TRUNC(COLUMN(AI$2)/5)+2,FALSE)*SUMIFS('IEA-MethaneAbatement'!$N:$N,'IEA-MethaneAbatement'!$O:$O,"&lt;"&amp;$B72,'IEA-MethaneAbatement'!$O:$O,"&gt;="&amp;$A72,'IEA-MethaneAbatement'!$M:$M,$B$1,'IEA-MethaneAbatement'!$B:$B,'Country Selector'!$A$2)+VLOOKUP($C$1,'Multipliers and Adjustments'!$A$70:$I$86,TRUNC(COLUMN(AI$2)/5)+2,FALSE)*SUMIFS('IEA-MethaneAbatement'!$N:$N,'IEA-MethaneAbatement'!$O:$O,"&lt;"&amp;$B72,'IEA-MethaneAbatement'!$O:$O,"&gt;="&amp;$A72,'IEA-MethaneAbatement'!$M:$M,$C$1,'IEA-MethaneAbatement'!$B:$B,'Country Selector'!$A$2)+VLOOKUP($D$1,'Multipliers and Adjustments'!$A$70:$I$86,TRUNC(COLUMN(AI$2)/5)+2,FALSE)*SUMIFS('IEA-MethaneAbatement'!$N:$N,'IEA-MethaneAbatement'!$O:$O,"&lt;"&amp;$B72,'IEA-MethaneAbatement'!$O:$O,"&gt;="&amp;$A72,'IEA-MethaneAbatement'!$M:$M,$D$1,'IEA-MethaneAbatement'!$B:$B,'Country Selector'!$A$2)))*(1+INDEX('EPA to IEA Scaling'!$F$8:$AO$8,,MATCH(AI$2,'EPA to IEA Scaling'!$F$1:$AO$1,0)))</f>
        <v>0</v>
      </c>
      <c r="AJ72" cm="1">
        <f t="array" ref="AJ72">((VLOOKUP($B$1,'Multipliers and Adjustments'!$A$70:$I$86,TRUNC(COLUMN(AJ$2)/5)+2,FALSE)*SUMIFS('IEA-MethaneAbatement'!$N:$N,'IEA-MethaneAbatement'!$O:$O,"&lt;"&amp;$B72,'IEA-MethaneAbatement'!$O:$O,"&gt;="&amp;$A72,'IEA-MethaneAbatement'!$M:$M,$B$1,'IEA-MethaneAbatement'!$B:$B,'Country Selector'!$A$2)+VLOOKUP($C$1,'Multipliers and Adjustments'!$A$70:$I$86,TRUNC(COLUMN(AJ$2)/5)+2,FALSE)*SUMIFS('IEA-MethaneAbatement'!$N:$N,'IEA-MethaneAbatement'!$O:$O,"&lt;"&amp;$B72,'IEA-MethaneAbatement'!$O:$O,"&gt;="&amp;$A72,'IEA-MethaneAbatement'!$M:$M,$C$1,'IEA-MethaneAbatement'!$B:$B,'Country Selector'!$A$2)+VLOOKUP($D$1,'Multipliers and Adjustments'!$A$70:$I$86,TRUNC(COLUMN(AJ$2)/5)+2,FALSE)*SUMIFS('IEA-MethaneAbatement'!$N:$N,'IEA-MethaneAbatement'!$O:$O,"&lt;"&amp;$B72,'IEA-MethaneAbatement'!$O:$O,"&gt;="&amp;$A72,'IEA-MethaneAbatement'!$M:$M,$D$1,'IEA-MethaneAbatement'!$B:$B,'Country Selector'!$A$2)))*(1+INDEX('EPA to IEA Scaling'!$F$8:$AO$8,,MATCH(AJ$2,'EPA to IEA Scaling'!$F$1:$AO$1,0)))</f>
        <v>0</v>
      </c>
      <c r="AK72" cm="1">
        <f t="array" ref="AK72">((VLOOKUP($B$1,'Multipliers and Adjustments'!$A$70:$I$86,TRUNC(COLUMN(AK$2)/5)+2,FALSE)*SUMIFS('IEA-MethaneAbatement'!$N:$N,'IEA-MethaneAbatement'!$O:$O,"&lt;"&amp;$B72,'IEA-MethaneAbatement'!$O:$O,"&gt;="&amp;$A72,'IEA-MethaneAbatement'!$M:$M,$B$1,'IEA-MethaneAbatement'!$B:$B,'Country Selector'!$A$2)+VLOOKUP($C$1,'Multipliers and Adjustments'!$A$70:$I$86,TRUNC(COLUMN(AK$2)/5)+2,FALSE)*SUMIFS('IEA-MethaneAbatement'!$N:$N,'IEA-MethaneAbatement'!$O:$O,"&lt;"&amp;$B72,'IEA-MethaneAbatement'!$O:$O,"&gt;="&amp;$A72,'IEA-MethaneAbatement'!$M:$M,$C$1,'IEA-MethaneAbatement'!$B:$B,'Country Selector'!$A$2)+VLOOKUP($D$1,'Multipliers and Adjustments'!$A$70:$I$86,TRUNC(COLUMN(AK$2)/5)+2,FALSE)*SUMIFS('IEA-MethaneAbatement'!$N:$N,'IEA-MethaneAbatement'!$O:$O,"&lt;"&amp;$B72,'IEA-MethaneAbatement'!$O:$O,"&gt;="&amp;$A72,'IEA-MethaneAbatement'!$M:$M,$D$1,'IEA-MethaneAbatement'!$B:$B,'Country Selector'!$A$2)))*(1+INDEX('EPA to IEA Scaling'!$F$8:$AO$8,,MATCH(AK$2,'EPA to IEA Scaling'!$F$1:$AO$1,0)))</f>
        <v>0</v>
      </c>
      <c r="AL72" s="31" cm="1">
        <f t="array" ref="AL72">((VLOOKUP($B$1,'Multipliers and Adjustments'!$A$70:$I$86,TRUNC(COLUMN(AL$2)/5)+2,FALSE)*SUMIFS('IEA-MethaneAbatement'!$N:$N,'IEA-MethaneAbatement'!$O:$O,"&lt;"&amp;$B72,'IEA-MethaneAbatement'!$O:$O,"&gt;="&amp;$A72,'IEA-MethaneAbatement'!$M:$M,$B$1,'IEA-MethaneAbatement'!$B:$B,'Country Selector'!$A$2)+VLOOKUP($C$1,'Multipliers and Adjustments'!$A$70:$I$86,TRUNC(COLUMN(AL$2)/5)+2,FALSE)*SUMIFS('IEA-MethaneAbatement'!$N:$N,'IEA-MethaneAbatement'!$O:$O,"&lt;"&amp;$B72,'IEA-MethaneAbatement'!$O:$O,"&gt;="&amp;$A72,'IEA-MethaneAbatement'!$M:$M,$C$1,'IEA-MethaneAbatement'!$B:$B,'Country Selector'!$A$2)+VLOOKUP($D$1,'Multipliers and Adjustments'!$A$70:$I$86,TRUNC(COLUMN(AL$2)/5)+2,FALSE)*SUMIFS('IEA-MethaneAbatement'!$N:$N,'IEA-MethaneAbatement'!$O:$O,"&lt;"&amp;$B72,'IEA-MethaneAbatement'!$O:$O,"&gt;="&amp;$A72,'IEA-MethaneAbatement'!$M:$M,$D$1,'IEA-MethaneAbatement'!$B:$B,'Country Selector'!$A$2)))*(1+INDEX('EPA to IEA Scaling'!$F$8:$AO$8,,MATCH(AL$2,'EPA to IEA Scaling'!$F$1:$AO$1,0)))</f>
        <v>0</v>
      </c>
    </row>
    <row r="73" spans="1:38" x14ac:dyDescent="0.45">
      <c r="A73" s="12">
        <f t="shared" si="1"/>
        <v>1500</v>
      </c>
      <c r="B73" s="11">
        <f t="shared" si="3"/>
        <v>1550</v>
      </c>
      <c r="C73" s="47" cm="1">
        <f t="array" ref="C73">((VLOOKUP($B$1,'Multipliers and Adjustments'!$A$70:$I$86,TRUNC(COLUMN(C$2)/5)+2,FALSE)*SUMIFS('IEA-MethaneAbatement'!$N:$N,'IEA-MethaneAbatement'!$O:$O,"&lt;"&amp;$B73,'IEA-MethaneAbatement'!$O:$O,"&gt;="&amp;$A73,'IEA-MethaneAbatement'!$M:$M,$B$1,'IEA-MethaneAbatement'!$B:$B,'Country Selector'!$A$2)+VLOOKUP($C$1,'Multipliers and Adjustments'!$A$70:$I$86,TRUNC(COLUMN(C$2)/5)+2,FALSE)*SUMIFS('IEA-MethaneAbatement'!$N:$N,'IEA-MethaneAbatement'!$O:$O,"&lt;"&amp;$B73,'IEA-MethaneAbatement'!$O:$O,"&gt;="&amp;$A73,'IEA-MethaneAbatement'!$M:$M,$C$1,'IEA-MethaneAbatement'!$B:$B,'Country Selector'!$A$2)+VLOOKUP($D$1,'Multipliers and Adjustments'!$A$70:$I$86,TRUNC(COLUMN(C$2)/5)+2,FALSE)*SUMIFS('IEA-MethaneAbatement'!$N:$N,'IEA-MethaneAbatement'!$O:$O,"&lt;"&amp;$B73,'IEA-MethaneAbatement'!$O:$O,"&gt;="&amp;$A73,'IEA-MethaneAbatement'!$M:$M,$D$1,'IEA-MethaneAbatement'!$B:$B,'Country Selector'!$A$2)))*(1+INDEX('EPA to IEA Scaling'!$F$8:$AO$8,,MATCH(C$2,'EPA to IEA Scaling'!$F$1:$AO$1,0)))</f>
        <v>0</v>
      </c>
      <c r="D73" cm="1">
        <f t="array" ref="D73">((VLOOKUP($B$1,'Multipliers and Adjustments'!$A$70:$I$86,TRUNC(COLUMN(D$2)/5)+2,FALSE)*SUMIFS('IEA-MethaneAbatement'!$N:$N,'IEA-MethaneAbatement'!$O:$O,"&lt;"&amp;$B73,'IEA-MethaneAbatement'!$O:$O,"&gt;="&amp;$A73,'IEA-MethaneAbatement'!$M:$M,$B$1,'IEA-MethaneAbatement'!$B:$B,'Country Selector'!$A$2)+VLOOKUP($C$1,'Multipliers and Adjustments'!$A$70:$I$86,TRUNC(COLUMN(D$2)/5)+2,FALSE)*SUMIFS('IEA-MethaneAbatement'!$N:$N,'IEA-MethaneAbatement'!$O:$O,"&lt;"&amp;$B73,'IEA-MethaneAbatement'!$O:$O,"&gt;="&amp;$A73,'IEA-MethaneAbatement'!$M:$M,$C$1,'IEA-MethaneAbatement'!$B:$B,'Country Selector'!$A$2)+VLOOKUP($D$1,'Multipliers and Adjustments'!$A$70:$I$86,TRUNC(COLUMN(D$2)/5)+2,FALSE)*SUMIFS('IEA-MethaneAbatement'!$N:$N,'IEA-MethaneAbatement'!$O:$O,"&lt;"&amp;$B73,'IEA-MethaneAbatement'!$O:$O,"&gt;="&amp;$A73,'IEA-MethaneAbatement'!$M:$M,$D$1,'IEA-MethaneAbatement'!$B:$B,'Country Selector'!$A$2)))*(1+INDEX('EPA to IEA Scaling'!$F$8:$AO$8,,MATCH(D$2,'EPA to IEA Scaling'!$F$1:$AO$1,0)))</f>
        <v>0</v>
      </c>
      <c r="E73" cm="1">
        <f t="array" ref="E73">((VLOOKUP($B$1,'Multipliers and Adjustments'!$A$70:$I$86,TRUNC(COLUMN(E$2)/5)+2,FALSE)*SUMIFS('IEA-MethaneAbatement'!$N:$N,'IEA-MethaneAbatement'!$O:$O,"&lt;"&amp;$B73,'IEA-MethaneAbatement'!$O:$O,"&gt;="&amp;$A73,'IEA-MethaneAbatement'!$M:$M,$B$1,'IEA-MethaneAbatement'!$B:$B,'Country Selector'!$A$2)+VLOOKUP($C$1,'Multipliers and Adjustments'!$A$70:$I$86,TRUNC(COLUMN(E$2)/5)+2,FALSE)*SUMIFS('IEA-MethaneAbatement'!$N:$N,'IEA-MethaneAbatement'!$O:$O,"&lt;"&amp;$B73,'IEA-MethaneAbatement'!$O:$O,"&gt;="&amp;$A73,'IEA-MethaneAbatement'!$M:$M,$C$1,'IEA-MethaneAbatement'!$B:$B,'Country Selector'!$A$2)+VLOOKUP($D$1,'Multipliers and Adjustments'!$A$70:$I$86,TRUNC(COLUMN(E$2)/5)+2,FALSE)*SUMIFS('IEA-MethaneAbatement'!$N:$N,'IEA-MethaneAbatement'!$O:$O,"&lt;"&amp;$B73,'IEA-MethaneAbatement'!$O:$O,"&gt;="&amp;$A73,'IEA-MethaneAbatement'!$M:$M,$D$1,'IEA-MethaneAbatement'!$B:$B,'Country Selector'!$A$2)))*(1+INDEX('EPA to IEA Scaling'!$F$8:$AO$8,,MATCH(E$2,'EPA to IEA Scaling'!$F$1:$AO$1,0)))</f>
        <v>0</v>
      </c>
      <c r="F73" cm="1">
        <f t="array" ref="F73">((VLOOKUP($B$1,'Multipliers and Adjustments'!$A$70:$I$86,TRUNC(COLUMN(F$2)/5)+2,FALSE)*SUMIFS('IEA-MethaneAbatement'!$N:$N,'IEA-MethaneAbatement'!$O:$O,"&lt;"&amp;$B73,'IEA-MethaneAbatement'!$O:$O,"&gt;="&amp;$A73,'IEA-MethaneAbatement'!$M:$M,$B$1,'IEA-MethaneAbatement'!$B:$B,'Country Selector'!$A$2)+VLOOKUP($C$1,'Multipliers and Adjustments'!$A$70:$I$86,TRUNC(COLUMN(F$2)/5)+2,FALSE)*SUMIFS('IEA-MethaneAbatement'!$N:$N,'IEA-MethaneAbatement'!$O:$O,"&lt;"&amp;$B73,'IEA-MethaneAbatement'!$O:$O,"&gt;="&amp;$A73,'IEA-MethaneAbatement'!$M:$M,$C$1,'IEA-MethaneAbatement'!$B:$B,'Country Selector'!$A$2)+VLOOKUP($D$1,'Multipliers and Adjustments'!$A$70:$I$86,TRUNC(COLUMN(F$2)/5)+2,FALSE)*SUMIFS('IEA-MethaneAbatement'!$N:$N,'IEA-MethaneAbatement'!$O:$O,"&lt;"&amp;$B73,'IEA-MethaneAbatement'!$O:$O,"&gt;="&amp;$A73,'IEA-MethaneAbatement'!$M:$M,$D$1,'IEA-MethaneAbatement'!$B:$B,'Country Selector'!$A$2)))*(1+INDEX('EPA to IEA Scaling'!$F$8:$AO$8,,MATCH(F$2,'EPA to IEA Scaling'!$F$1:$AO$1,0)))</f>
        <v>0</v>
      </c>
      <c r="G73" cm="1">
        <f t="array" ref="G73">((VLOOKUP($B$1,'Multipliers and Adjustments'!$A$70:$I$86,TRUNC(COLUMN(G$2)/5)+2,FALSE)*SUMIFS('IEA-MethaneAbatement'!$N:$N,'IEA-MethaneAbatement'!$O:$O,"&lt;"&amp;$B73,'IEA-MethaneAbatement'!$O:$O,"&gt;="&amp;$A73,'IEA-MethaneAbatement'!$M:$M,$B$1,'IEA-MethaneAbatement'!$B:$B,'Country Selector'!$A$2)+VLOOKUP($C$1,'Multipliers and Adjustments'!$A$70:$I$86,TRUNC(COLUMN(G$2)/5)+2,FALSE)*SUMIFS('IEA-MethaneAbatement'!$N:$N,'IEA-MethaneAbatement'!$O:$O,"&lt;"&amp;$B73,'IEA-MethaneAbatement'!$O:$O,"&gt;="&amp;$A73,'IEA-MethaneAbatement'!$M:$M,$C$1,'IEA-MethaneAbatement'!$B:$B,'Country Selector'!$A$2)+VLOOKUP($D$1,'Multipliers and Adjustments'!$A$70:$I$86,TRUNC(COLUMN(G$2)/5)+2,FALSE)*SUMIFS('IEA-MethaneAbatement'!$N:$N,'IEA-MethaneAbatement'!$O:$O,"&lt;"&amp;$B73,'IEA-MethaneAbatement'!$O:$O,"&gt;="&amp;$A73,'IEA-MethaneAbatement'!$M:$M,$D$1,'IEA-MethaneAbatement'!$B:$B,'Country Selector'!$A$2)))*(1+INDEX('EPA to IEA Scaling'!$F$8:$AO$8,,MATCH(G$2,'EPA to IEA Scaling'!$F$1:$AO$1,0)))</f>
        <v>0</v>
      </c>
      <c r="H73" s="31" cm="1">
        <f t="array" ref="H73">((VLOOKUP($B$1,'Multipliers and Adjustments'!$A$70:$I$86,TRUNC(COLUMN(H$2)/5)+2,FALSE)*SUMIFS('IEA-MethaneAbatement'!$N:$N,'IEA-MethaneAbatement'!$O:$O,"&lt;"&amp;$B73,'IEA-MethaneAbatement'!$O:$O,"&gt;="&amp;$A73,'IEA-MethaneAbatement'!$M:$M,$B$1,'IEA-MethaneAbatement'!$B:$B,'Country Selector'!$A$2)+VLOOKUP($C$1,'Multipliers and Adjustments'!$A$70:$I$86,TRUNC(COLUMN(H$2)/5)+2,FALSE)*SUMIFS('IEA-MethaneAbatement'!$N:$N,'IEA-MethaneAbatement'!$O:$O,"&lt;"&amp;$B73,'IEA-MethaneAbatement'!$O:$O,"&gt;="&amp;$A73,'IEA-MethaneAbatement'!$M:$M,$C$1,'IEA-MethaneAbatement'!$B:$B,'Country Selector'!$A$2)+VLOOKUP($D$1,'Multipliers and Adjustments'!$A$70:$I$86,TRUNC(COLUMN(H$2)/5)+2,FALSE)*SUMIFS('IEA-MethaneAbatement'!$N:$N,'IEA-MethaneAbatement'!$O:$O,"&lt;"&amp;$B73,'IEA-MethaneAbatement'!$O:$O,"&gt;="&amp;$A73,'IEA-MethaneAbatement'!$M:$M,$D$1,'IEA-MethaneAbatement'!$B:$B,'Country Selector'!$A$2)))*(1+INDEX('EPA to IEA Scaling'!$F$8:$AO$8,,MATCH(H$2,'EPA to IEA Scaling'!$F$1:$AO$1,0)))</f>
        <v>0</v>
      </c>
      <c r="I73" cm="1">
        <f t="array" ref="I73">((VLOOKUP($B$1,'Multipliers and Adjustments'!$A$70:$I$86,TRUNC(COLUMN(I$2)/5)+2,FALSE)*SUMIFS('IEA-MethaneAbatement'!$N:$N,'IEA-MethaneAbatement'!$O:$O,"&lt;"&amp;$B73,'IEA-MethaneAbatement'!$O:$O,"&gt;="&amp;$A73,'IEA-MethaneAbatement'!$M:$M,$B$1,'IEA-MethaneAbatement'!$B:$B,'Country Selector'!$A$2)+VLOOKUP($C$1,'Multipliers and Adjustments'!$A$70:$I$86,TRUNC(COLUMN(I$2)/5)+2,FALSE)*SUMIFS('IEA-MethaneAbatement'!$N:$N,'IEA-MethaneAbatement'!$O:$O,"&lt;"&amp;$B73,'IEA-MethaneAbatement'!$O:$O,"&gt;="&amp;$A73,'IEA-MethaneAbatement'!$M:$M,$C$1,'IEA-MethaneAbatement'!$B:$B,'Country Selector'!$A$2)+VLOOKUP($D$1,'Multipliers and Adjustments'!$A$70:$I$86,TRUNC(COLUMN(I$2)/5)+2,FALSE)*SUMIFS('IEA-MethaneAbatement'!$N:$N,'IEA-MethaneAbatement'!$O:$O,"&lt;"&amp;$B73,'IEA-MethaneAbatement'!$O:$O,"&gt;="&amp;$A73,'IEA-MethaneAbatement'!$M:$M,$D$1,'IEA-MethaneAbatement'!$B:$B,'Country Selector'!$A$2)))*(1+INDEX('EPA to IEA Scaling'!$F$8:$AO$8,,MATCH(I$2,'EPA to IEA Scaling'!$F$1:$AO$1,0)))</f>
        <v>0</v>
      </c>
      <c r="J73" cm="1">
        <f t="array" ref="J73">((VLOOKUP($B$1,'Multipliers and Adjustments'!$A$70:$I$86,TRUNC(COLUMN(J$2)/5)+2,FALSE)*SUMIFS('IEA-MethaneAbatement'!$N:$N,'IEA-MethaneAbatement'!$O:$O,"&lt;"&amp;$B73,'IEA-MethaneAbatement'!$O:$O,"&gt;="&amp;$A73,'IEA-MethaneAbatement'!$M:$M,$B$1,'IEA-MethaneAbatement'!$B:$B,'Country Selector'!$A$2)+VLOOKUP($C$1,'Multipliers and Adjustments'!$A$70:$I$86,TRUNC(COLUMN(J$2)/5)+2,FALSE)*SUMIFS('IEA-MethaneAbatement'!$N:$N,'IEA-MethaneAbatement'!$O:$O,"&lt;"&amp;$B73,'IEA-MethaneAbatement'!$O:$O,"&gt;="&amp;$A73,'IEA-MethaneAbatement'!$M:$M,$C$1,'IEA-MethaneAbatement'!$B:$B,'Country Selector'!$A$2)+VLOOKUP($D$1,'Multipliers and Adjustments'!$A$70:$I$86,TRUNC(COLUMN(J$2)/5)+2,FALSE)*SUMIFS('IEA-MethaneAbatement'!$N:$N,'IEA-MethaneAbatement'!$O:$O,"&lt;"&amp;$B73,'IEA-MethaneAbatement'!$O:$O,"&gt;="&amp;$A73,'IEA-MethaneAbatement'!$M:$M,$D$1,'IEA-MethaneAbatement'!$B:$B,'Country Selector'!$A$2)))*(1+INDEX('EPA to IEA Scaling'!$F$8:$AO$8,,MATCH(J$2,'EPA to IEA Scaling'!$F$1:$AO$1,0)))</f>
        <v>0</v>
      </c>
      <c r="K73" cm="1">
        <f t="array" ref="K73">((VLOOKUP($B$1,'Multipliers and Adjustments'!$A$70:$I$86,TRUNC(COLUMN(K$2)/5)+2,FALSE)*SUMIFS('IEA-MethaneAbatement'!$N:$N,'IEA-MethaneAbatement'!$O:$O,"&lt;"&amp;$B73,'IEA-MethaneAbatement'!$O:$O,"&gt;="&amp;$A73,'IEA-MethaneAbatement'!$M:$M,$B$1,'IEA-MethaneAbatement'!$B:$B,'Country Selector'!$A$2)+VLOOKUP($C$1,'Multipliers and Adjustments'!$A$70:$I$86,TRUNC(COLUMN(K$2)/5)+2,FALSE)*SUMIFS('IEA-MethaneAbatement'!$N:$N,'IEA-MethaneAbatement'!$O:$O,"&lt;"&amp;$B73,'IEA-MethaneAbatement'!$O:$O,"&gt;="&amp;$A73,'IEA-MethaneAbatement'!$M:$M,$C$1,'IEA-MethaneAbatement'!$B:$B,'Country Selector'!$A$2)+VLOOKUP($D$1,'Multipliers and Adjustments'!$A$70:$I$86,TRUNC(COLUMN(K$2)/5)+2,FALSE)*SUMIFS('IEA-MethaneAbatement'!$N:$N,'IEA-MethaneAbatement'!$O:$O,"&lt;"&amp;$B73,'IEA-MethaneAbatement'!$O:$O,"&gt;="&amp;$A73,'IEA-MethaneAbatement'!$M:$M,$D$1,'IEA-MethaneAbatement'!$B:$B,'Country Selector'!$A$2)))*(1+INDEX('EPA to IEA Scaling'!$F$8:$AO$8,,MATCH(K$2,'EPA to IEA Scaling'!$F$1:$AO$1,0)))</f>
        <v>0</v>
      </c>
      <c r="L73" cm="1">
        <f t="array" ref="L73">((VLOOKUP($B$1,'Multipliers and Adjustments'!$A$70:$I$86,TRUNC(COLUMN(L$2)/5)+2,FALSE)*SUMIFS('IEA-MethaneAbatement'!$N:$N,'IEA-MethaneAbatement'!$O:$O,"&lt;"&amp;$B73,'IEA-MethaneAbatement'!$O:$O,"&gt;="&amp;$A73,'IEA-MethaneAbatement'!$M:$M,$B$1,'IEA-MethaneAbatement'!$B:$B,'Country Selector'!$A$2)+VLOOKUP($C$1,'Multipliers and Adjustments'!$A$70:$I$86,TRUNC(COLUMN(L$2)/5)+2,FALSE)*SUMIFS('IEA-MethaneAbatement'!$N:$N,'IEA-MethaneAbatement'!$O:$O,"&lt;"&amp;$B73,'IEA-MethaneAbatement'!$O:$O,"&gt;="&amp;$A73,'IEA-MethaneAbatement'!$M:$M,$C$1,'IEA-MethaneAbatement'!$B:$B,'Country Selector'!$A$2)+VLOOKUP($D$1,'Multipliers and Adjustments'!$A$70:$I$86,TRUNC(COLUMN(L$2)/5)+2,FALSE)*SUMIFS('IEA-MethaneAbatement'!$N:$N,'IEA-MethaneAbatement'!$O:$O,"&lt;"&amp;$B73,'IEA-MethaneAbatement'!$O:$O,"&gt;="&amp;$A73,'IEA-MethaneAbatement'!$M:$M,$D$1,'IEA-MethaneAbatement'!$B:$B,'Country Selector'!$A$2)))*(1+INDEX('EPA to IEA Scaling'!$F$8:$AO$8,,MATCH(L$2,'EPA to IEA Scaling'!$F$1:$AO$1,0)))</f>
        <v>0</v>
      </c>
      <c r="M73" s="31" cm="1">
        <f t="array" ref="M73">((VLOOKUP($B$1,'Multipliers and Adjustments'!$A$70:$I$86,TRUNC(COLUMN(M$2)/5)+2,FALSE)*SUMIFS('IEA-MethaneAbatement'!$N:$N,'IEA-MethaneAbatement'!$O:$O,"&lt;"&amp;$B73,'IEA-MethaneAbatement'!$O:$O,"&gt;="&amp;$A73,'IEA-MethaneAbatement'!$M:$M,$B$1,'IEA-MethaneAbatement'!$B:$B,'Country Selector'!$A$2)+VLOOKUP($C$1,'Multipliers and Adjustments'!$A$70:$I$86,TRUNC(COLUMN(M$2)/5)+2,FALSE)*SUMIFS('IEA-MethaneAbatement'!$N:$N,'IEA-MethaneAbatement'!$O:$O,"&lt;"&amp;$B73,'IEA-MethaneAbatement'!$O:$O,"&gt;="&amp;$A73,'IEA-MethaneAbatement'!$M:$M,$C$1,'IEA-MethaneAbatement'!$B:$B,'Country Selector'!$A$2)+VLOOKUP($D$1,'Multipliers and Adjustments'!$A$70:$I$86,TRUNC(COLUMN(M$2)/5)+2,FALSE)*SUMIFS('IEA-MethaneAbatement'!$N:$N,'IEA-MethaneAbatement'!$O:$O,"&lt;"&amp;$B73,'IEA-MethaneAbatement'!$O:$O,"&gt;="&amp;$A73,'IEA-MethaneAbatement'!$M:$M,$D$1,'IEA-MethaneAbatement'!$B:$B,'Country Selector'!$A$2)))*(1+INDEX('EPA to IEA Scaling'!$F$8:$AO$8,,MATCH(M$2,'EPA to IEA Scaling'!$F$1:$AO$1,0)))</f>
        <v>0</v>
      </c>
      <c r="N73" cm="1">
        <f t="array" ref="N73">((VLOOKUP($B$1,'Multipliers and Adjustments'!$A$70:$I$86,TRUNC(COLUMN(N$2)/5)+2,FALSE)*SUMIFS('IEA-MethaneAbatement'!$N:$N,'IEA-MethaneAbatement'!$O:$O,"&lt;"&amp;$B73,'IEA-MethaneAbatement'!$O:$O,"&gt;="&amp;$A73,'IEA-MethaneAbatement'!$M:$M,$B$1,'IEA-MethaneAbatement'!$B:$B,'Country Selector'!$A$2)+VLOOKUP($C$1,'Multipliers and Adjustments'!$A$70:$I$86,TRUNC(COLUMN(N$2)/5)+2,FALSE)*SUMIFS('IEA-MethaneAbatement'!$N:$N,'IEA-MethaneAbatement'!$O:$O,"&lt;"&amp;$B73,'IEA-MethaneAbatement'!$O:$O,"&gt;="&amp;$A73,'IEA-MethaneAbatement'!$M:$M,$C$1,'IEA-MethaneAbatement'!$B:$B,'Country Selector'!$A$2)+VLOOKUP($D$1,'Multipliers and Adjustments'!$A$70:$I$86,TRUNC(COLUMN(N$2)/5)+2,FALSE)*SUMIFS('IEA-MethaneAbatement'!$N:$N,'IEA-MethaneAbatement'!$O:$O,"&lt;"&amp;$B73,'IEA-MethaneAbatement'!$O:$O,"&gt;="&amp;$A73,'IEA-MethaneAbatement'!$M:$M,$D$1,'IEA-MethaneAbatement'!$B:$B,'Country Selector'!$A$2)))*(1+INDEX('EPA to IEA Scaling'!$F$8:$AO$8,,MATCH(N$2,'EPA to IEA Scaling'!$F$1:$AO$1,0)))</f>
        <v>0</v>
      </c>
      <c r="O73" cm="1">
        <f t="array" ref="O73">((VLOOKUP($B$1,'Multipliers and Adjustments'!$A$70:$I$86,TRUNC(COLUMN(O$2)/5)+2,FALSE)*SUMIFS('IEA-MethaneAbatement'!$N:$N,'IEA-MethaneAbatement'!$O:$O,"&lt;"&amp;$B73,'IEA-MethaneAbatement'!$O:$O,"&gt;="&amp;$A73,'IEA-MethaneAbatement'!$M:$M,$B$1,'IEA-MethaneAbatement'!$B:$B,'Country Selector'!$A$2)+VLOOKUP($C$1,'Multipliers and Adjustments'!$A$70:$I$86,TRUNC(COLUMN(O$2)/5)+2,FALSE)*SUMIFS('IEA-MethaneAbatement'!$N:$N,'IEA-MethaneAbatement'!$O:$O,"&lt;"&amp;$B73,'IEA-MethaneAbatement'!$O:$O,"&gt;="&amp;$A73,'IEA-MethaneAbatement'!$M:$M,$C$1,'IEA-MethaneAbatement'!$B:$B,'Country Selector'!$A$2)+VLOOKUP($D$1,'Multipliers and Adjustments'!$A$70:$I$86,TRUNC(COLUMN(O$2)/5)+2,FALSE)*SUMIFS('IEA-MethaneAbatement'!$N:$N,'IEA-MethaneAbatement'!$O:$O,"&lt;"&amp;$B73,'IEA-MethaneAbatement'!$O:$O,"&gt;="&amp;$A73,'IEA-MethaneAbatement'!$M:$M,$D$1,'IEA-MethaneAbatement'!$B:$B,'Country Selector'!$A$2)))*(1+INDEX('EPA to IEA Scaling'!$F$8:$AO$8,,MATCH(O$2,'EPA to IEA Scaling'!$F$1:$AO$1,0)))</f>
        <v>0</v>
      </c>
      <c r="P73" cm="1">
        <f t="array" ref="P73">((VLOOKUP($B$1,'Multipliers and Adjustments'!$A$70:$I$86,TRUNC(COLUMN(P$2)/5)+2,FALSE)*SUMIFS('IEA-MethaneAbatement'!$N:$N,'IEA-MethaneAbatement'!$O:$O,"&lt;"&amp;$B73,'IEA-MethaneAbatement'!$O:$O,"&gt;="&amp;$A73,'IEA-MethaneAbatement'!$M:$M,$B$1,'IEA-MethaneAbatement'!$B:$B,'Country Selector'!$A$2)+VLOOKUP($C$1,'Multipliers and Adjustments'!$A$70:$I$86,TRUNC(COLUMN(P$2)/5)+2,FALSE)*SUMIFS('IEA-MethaneAbatement'!$N:$N,'IEA-MethaneAbatement'!$O:$O,"&lt;"&amp;$B73,'IEA-MethaneAbatement'!$O:$O,"&gt;="&amp;$A73,'IEA-MethaneAbatement'!$M:$M,$C$1,'IEA-MethaneAbatement'!$B:$B,'Country Selector'!$A$2)+VLOOKUP($D$1,'Multipliers and Adjustments'!$A$70:$I$86,TRUNC(COLUMN(P$2)/5)+2,FALSE)*SUMIFS('IEA-MethaneAbatement'!$N:$N,'IEA-MethaneAbatement'!$O:$O,"&lt;"&amp;$B73,'IEA-MethaneAbatement'!$O:$O,"&gt;="&amp;$A73,'IEA-MethaneAbatement'!$M:$M,$D$1,'IEA-MethaneAbatement'!$B:$B,'Country Selector'!$A$2)))*(1+INDEX('EPA to IEA Scaling'!$F$8:$AO$8,,MATCH(P$2,'EPA to IEA Scaling'!$F$1:$AO$1,0)))</f>
        <v>0</v>
      </c>
      <c r="Q73" cm="1">
        <f t="array" ref="Q73">((VLOOKUP($B$1,'Multipliers and Adjustments'!$A$70:$I$86,TRUNC(COLUMN(Q$2)/5)+2,FALSE)*SUMIFS('IEA-MethaneAbatement'!$N:$N,'IEA-MethaneAbatement'!$O:$O,"&lt;"&amp;$B73,'IEA-MethaneAbatement'!$O:$O,"&gt;="&amp;$A73,'IEA-MethaneAbatement'!$M:$M,$B$1,'IEA-MethaneAbatement'!$B:$B,'Country Selector'!$A$2)+VLOOKUP($C$1,'Multipliers and Adjustments'!$A$70:$I$86,TRUNC(COLUMN(Q$2)/5)+2,FALSE)*SUMIFS('IEA-MethaneAbatement'!$N:$N,'IEA-MethaneAbatement'!$O:$O,"&lt;"&amp;$B73,'IEA-MethaneAbatement'!$O:$O,"&gt;="&amp;$A73,'IEA-MethaneAbatement'!$M:$M,$C$1,'IEA-MethaneAbatement'!$B:$B,'Country Selector'!$A$2)+VLOOKUP($D$1,'Multipliers and Adjustments'!$A$70:$I$86,TRUNC(COLUMN(Q$2)/5)+2,FALSE)*SUMIFS('IEA-MethaneAbatement'!$N:$N,'IEA-MethaneAbatement'!$O:$O,"&lt;"&amp;$B73,'IEA-MethaneAbatement'!$O:$O,"&gt;="&amp;$A73,'IEA-MethaneAbatement'!$M:$M,$D$1,'IEA-MethaneAbatement'!$B:$B,'Country Selector'!$A$2)))*(1+INDEX('EPA to IEA Scaling'!$F$8:$AO$8,,MATCH(Q$2,'EPA to IEA Scaling'!$F$1:$AO$1,0)))</f>
        <v>0</v>
      </c>
      <c r="R73" s="31" cm="1">
        <f t="array" ref="R73">((VLOOKUP($B$1,'Multipliers and Adjustments'!$A$70:$I$86,TRUNC(COLUMN(R$2)/5)+2,FALSE)*SUMIFS('IEA-MethaneAbatement'!$N:$N,'IEA-MethaneAbatement'!$O:$O,"&lt;"&amp;$B73,'IEA-MethaneAbatement'!$O:$O,"&gt;="&amp;$A73,'IEA-MethaneAbatement'!$M:$M,$B$1,'IEA-MethaneAbatement'!$B:$B,'Country Selector'!$A$2)+VLOOKUP($C$1,'Multipliers and Adjustments'!$A$70:$I$86,TRUNC(COLUMN(R$2)/5)+2,FALSE)*SUMIFS('IEA-MethaneAbatement'!$N:$N,'IEA-MethaneAbatement'!$O:$O,"&lt;"&amp;$B73,'IEA-MethaneAbatement'!$O:$O,"&gt;="&amp;$A73,'IEA-MethaneAbatement'!$M:$M,$C$1,'IEA-MethaneAbatement'!$B:$B,'Country Selector'!$A$2)+VLOOKUP($D$1,'Multipliers and Adjustments'!$A$70:$I$86,TRUNC(COLUMN(R$2)/5)+2,FALSE)*SUMIFS('IEA-MethaneAbatement'!$N:$N,'IEA-MethaneAbatement'!$O:$O,"&lt;"&amp;$B73,'IEA-MethaneAbatement'!$O:$O,"&gt;="&amp;$A73,'IEA-MethaneAbatement'!$M:$M,$D$1,'IEA-MethaneAbatement'!$B:$B,'Country Selector'!$A$2)))*(1+INDEX('EPA to IEA Scaling'!$F$8:$AO$8,,MATCH(R$2,'EPA to IEA Scaling'!$F$1:$AO$1,0)))</f>
        <v>0</v>
      </c>
      <c r="S73" cm="1">
        <f t="array" ref="S73">((VLOOKUP($B$1,'Multipliers and Adjustments'!$A$70:$I$86,TRUNC(COLUMN(S$2)/5)+2,FALSE)*SUMIFS('IEA-MethaneAbatement'!$N:$N,'IEA-MethaneAbatement'!$O:$O,"&lt;"&amp;$B73,'IEA-MethaneAbatement'!$O:$O,"&gt;="&amp;$A73,'IEA-MethaneAbatement'!$M:$M,$B$1,'IEA-MethaneAbatement'!$B:$B,'Country Selector'!$A$2)+VLOOKUP($C$1,'Multipliers and Adjustments'!$A$70:$I$86,TRUNC(COLUMN(S$2)/5)+2,FALSE)*SUMIFS('IEA-MethaneAbatement'!$N:$N,'IEA-MethaneAbatement'!$O:$O,"&lt;"&amp;$B73,'IEA-MethaneAbatement'!$O:$O,"&gt;="&amp;$A73,'IEA-MethaneAbatement'!$M:$M,$C$1,'IEA-MethaneAbatement'!$B:$B,'Country Selector'!$A$2)+VLOOKUP($D$1,'Multipliers and Adjustments'!$A$70:$I$86,TRUNC(COLUMN(S$2)/5)+2,FALSE)*SUMIFS('IEA-MethaneAbatement'!$N:$N,'IEA-MethaneAbatement'!$O:$O,"&lt;"&amp;$B73,'IEA-MethaneAbatement'!$O:$O,"&gt;="&amp;$A73,'IEA-MethaneAbatement'!$M:$M,$D$1,'IEA-MethaneAbatement'!$B:$B,'Country Selector'!$A$2)))*(1+INDEX('EPA to IEA Scaling'!$F$8:$AO$8,,MATCH(S$2,'EPA to IEA Scaling'!$F$1:$AO$1,0)))</f>
        <v>0</v>
      </c>
      <c r="T73" cm="1">
        <f t="array" ref="T73">((VLOOKUP($B$1,'Multipliers and Adjustments'!$A$70:$I$86,TRUNC(COLUMN(T$2)/5)+2,FALSE)*SUMIFS('IEA-MethaneAbatement'!$N:$N,'IEA-MethaneAbatement'!$O:$O,"&lt;"&amp;$B73,'IEA-MethaneAbatement'!$O:$O,"&gt;="&amp;$A73,'IEA-MethaneAbatement'!$M:$M,$B$1,'IEA-MethaneAbatement'!$B:$B,'Country Selector'!$A$2)+VLOOKUP($C$1,'Multipliers and Adjustments'!$A$70:$I$86,TRUNC(COLUMN(T$2)/5)+2,FALSE)*SUMIFS('IEA-MethaneAbatement'!$N:$N,'IEA-MethaneAbatement'!$O:$O,"&lt;"&amp;$B73,'IEA-MethaneAbatement'!$O:$O,"&gt;="&amp;$A73,'IEA-MethaneAbatement'!$M:$M,$C$1,'IEA-MethaneAbatement'!$B:$B,'Country Selector'!$A$2)+VLOOKUP($D$1,'Multipliers and Adjustments'!$A$70:$I$86,TRUNC(COLUMN(T$2)/5)+2,FALSE)*SUMIFS('IEA-MethaneAbatement'!$N:$N,'IEA-MethaneAbatement'!$O:$O,"&lt;"&amp;$B73,'IEA-MethaneAbatement'!$O:$O,"&gt;="&amp;$A73,'IEA-MethaneAbatement'!$M:$M,$D$1,'IEA-MethaneAbatement'!$B:$B,'Country Selector'!$A$2)))*(1+INDEX('EPA to IEA Scaling'!$F$8:$AO$8,,MATCH(T$2,'EPA to IEA Scaling'!$F$1:$AO$1,0)))</f>
        <v>0</v>
      </c>
      <c r="U73" cm="1">
        <f t="array" ref="U73">((VLOOKUP($B$1,'Multipliers and Adjustments'!$A$70:$I$86,TRUNC(COLUMN(U$2)/5)+2,FALSE)*SUMIFS('IEA-MethaneAbatement'!$N:$N,'IEA-MethaneAbatement'!$O:$O,"&lt;"&amp;$B73,'IEA-MethaneAbatement'!$O:$O,"&gt;="&amp;$A73,'IEA-MethaneAbatement'!$M:$M,$B$1,'IEA-MethaneAbatement'!$B:$B,'Country Selector'!$A$2)+VLOOKUP($C$1,'Multipliers and Adjustments'!$A$70:$I$86,TRUNC(COLUMN(U$2)/5)+2,FALSE)*SUMIFS('IEA-MethaneAbatement'!$N:$N,'IEA-MethaneAbatement'!$O:$O,"&lt;"&amp;$B73,'IEA-MethaneAbatement'!$O:$O,"&gt;="&amp;$A73,'IEA-MethaneAbatement'!$M:$M,$C$1,'IEA-MethaneAbatement'!$B:$B,'Country Selector'!$A$2)+VLOOKUP($D$1,'Multipliers and Adjustments'!$A$70:$I$86,TRUNC(COLUMN(U$2)/5)+2,FALSE)*SUMIFS('IEA-MethaneAbatement'!$N:$N,'IEA-MethaneAbatement'!$O:$O,"&lt;"&amp;$B73,'IEA-MethaneAbatement'!$O:$O,"&gt;="&amp;$A73,'IEA-MethaneAbatement'!$M:$M,$D$1,'IEA-MethaneAbatement'!$B:$B,'Country Selector'!$A$2)))*(1+INDEX('EPA to IEA Scaling'!$F$8:$AO$8,,MATCH(U$2,'EPA to IEA Scaling'!$F$1:$AO$1,0)))</f>
        <v>0</v>
      </c>
      <c r="V73" cm="1">
        <f t="array" ref="V73">((VLOOKUP($B$1,'Multipliers and Adjustments'!$A$70:$I$86,TRUNC(COLUMN(V$2)/5)+2,FALSE)*SUMIFS('IEA-MethaneAbatement'!$N:$N,'IEA-MethaneAbatement'!$O:$O,"&lt;"&amp;$B73,'IEA-MethaneAbatement'!$O:$O,"&gt;="&amp;$A73,'IEA-MethaneAbatement'!$M:$M,$B$1,'IEA-MethaneAbatement'!$B:$B,'Country Selector'!$A$2)+VLOOKUP($C$1,'Multipliers and Adjustments'!$A$70:$I$86,TRUNC(COLUMN(V$2)/5)+2,FALSE)*SUMIFS('IEA-MethaneAbatement'!$N:$N,'IEA-MethaneAbatement'!$O:$O,"&lt;"&amp;$B73,'IEA-MethaneAbatement'!$O:$O,"&gt;="&amp;$A73,'IEA-MethaneAbatement'!$M:$M,$C$1,'IEA-MethaneAbatement'!$B:$B,'Country Selector'!$A$2)+VLOOKUP($D$1,'Multipliers and Adjustments'!$A$70:$I$86,TRUNC(COLUMN(V$2)/5)+2,FALSE)*SUMIFS('IEA-MethaneAbatement'!$N:$N,'IEA-MethaneAbatement'!$O:$O,"&lt;"&amp;$B73,'IEA-MethaneAbatement'!$O:$O,"&gt;="&amp;$A73,'IEA-MethaneAbatement'!$M:$M,$D$1,'IEA-MethaneAbatement'!$B:$B,'Country Selector'!$A$2)))*(1+INDEX('EPA to IEA Scaling'!$F$8:$AO$8,,MATCH(V$2,'EPA to IEA Scaling'!$F$1:$AO$1,0)))</f>
        <v>0</v>
      </c>
      <c r="W73" s="31" cm="1">
        <f t="array" ref="W73">((VLOOKUP($B$1,'Multipliers and Adjustments'!$A$70:$I$86,TRUNC(COLUMN(W$2)/5)+2,FALSE)*SUMIFS('IEA-MethaneAbatement'!$N:$N,'IEA-MethaneAbatement'!$O:$O,"&lt;"&amp;$B73,'IEA-MethaneAbatement'!$O:$O,"&gt;="&amp;$A73,'IEA-MethaneAbatement'!$M:$M,$B$1,'IEA-MethaneAbatement'!$B:$B,'Country Selector'!$A$2)+VLOOKUP($C$1,'Multipliers and Adjustments'!$A$70:$I$86,TRUNC(COLUMN(W$2)/5)+2,FALSE)*SUMIFS('IEA-MethaneAbatement'!$N:$N,'IEA-MethaneAbatement'!$O:$O,"&lt;"&amp;$B73,'IEA-MethaneAbatement'!$O:$O,"&gt;="&amp;$A73,'IEA-MethaneAbatement'!$M:$M,$C$1,'IEA-MethaneAbatement'!$B:$B,'Country Selector'!$A$2)+VLOOKUP($D$1,'Multipliers and Adjustments'!$A$70:$I$86,TRUNC(COLUMN(W$2)/5)+2,FALSE)*SUMIFS('IEA-MethaneAbatement'!$N:$N,'IEA-MethaneAbatement'!$O:$O,"&lt;"&amp;$B73,'IEA-MethaneAbatement'!$O:$O,"&gt;="&amp;$A73,'IEA-MethaneAbatement'!$M:$M,$D$1,'IEA-MethaneAbatement'!$B:$B,'Country Selector'!$A$2)))*(1+INDEX('EPA to IEA Scaling'!$F$8:$AO$8,,MATCH(W$2,'EPA to IEA Scaling'!$F$1:$AO$1,0)))</f>
        <v>0</v>
      </c>
      <c r="X73" cm="1">
        <f t="array" ref="X73">((VLOOKUP($B$1,'Multipliers and Adjustments'!$A$70:$I$86,TRUNC(COLUMN(X$2)/5)+2,FALSE)*SUMIFS('IEA-MethaneAbatement'!$N:$N,'IEA-MethaneAbatement'!$O:$O,"&lt;"&amp;$B73,'IEA-MethaneAbatement'!$O:$O,"&gt;="&amp;$A73,'IEA-MethaneAbatement'!$M:$M,$B$1,'IEA-MethaneAbatement'!$B:$B,'Country Selector'!$A$2)+VLOOKUP($C$1,'Multipliers and Adjustments'!$A$70:$I$86,TRUNC(COLUMN(X$2)/5)+2,FALSE)*SUMIFS('IEA-MethaneAbatement'!$N:$N,'IEA-MethaneAbatement'!$O:$O,"&lt;"&amp;$B73,'IEA-MethaneAbatement'!$O:$O,"&gt;="&amp;$A73,'IEA-MethaneAbatement'!$M:$M,$C$1,'IEA-MethaneAbatement'!$B:$B,'Country Selector'!$A$2)+VLOOKUP($D$1,'Multipliers and Adjustments'!$A$70:$I$86,TRUNC(COLUMN(X$2)/5)+2,FALSE)*SUMIFS('IEA-MethaneAbatement'!$N:$N,'IEA-MethaneAbatement'!$O:$O,"&lt;"&amp;$B73,'IEA-MethaneAbatement'!$O:$O,"&gt;="&amp;$A73,'IEA-MethaneAbatement'!$M:$M,$D$1,'IEA-MethaneAbatement'!$B:$B,'Country Selector'!$A$2)))*(1+INDEX('EPA to IEA Scaling'!$F$8:$AO$8,,MATCH(X$2,'EPA to IEA Scaling'!$F$1:$AO$1,0)))</f>
        <v>0</v>
      </c>
      <c r="Y73" cm="1">
        <f t="array" ref="Y73">((VLOOKUP($B$1,'Multipliers and Adjustments'!$A$70:$I$86,TRUNC(COLUMN(Y$2)/5)+2,FALSE)*SUMIFS('IEA-MethaneAbatement'!$N:$N,'IEA-MethaneAbatement'!$O:$O,"&lt;"&amp;$B73,'IEA-MethaneAbatement'!$O:$O,"&gt;="&amp;$A73,'IEA-MethaneAbatement'!$M:$M,$B$1,'IEA-MethaneAbatement'!$B:$B,'Country Selector'!$A$2)+VLOOKUP($C$1,'Multipliers and Adjustments'!$A$70:$I$86,TRUNC(COLUMN(Y$2)/5)+2,FALSE)*SUMIFS('IEA-MethaneAbatement'!$N:$N,'IEA-MethaneAbatement'!$O:$O,"&lt;"&amp;$B73,'IEA-MethaneAbatement'!$O:$O,"&gt;="&amp;$A73,'IEA-MethaneAbatement'!$M:$M,$C$1,'IEA-MethaneAbatement'!$B:$B,'Country Selector'!$A$2)+VLOOKUP($D$1,'Multipliers and Adjustments'!$A$70:$I$86,TRUNC(COLUMN(Y$2)/5)+2,FALSE)*SUMIFS('IEA-MethaneAbatement'!$N:$N,'IEA-MethaneAbatement'!$O:$O,"&lt;"&amp;$B73,'IEA-MethaneAbatement'!$O:$O,"&gt;="&amp;$A73,'IEA-MethaneAbatement'!$M:$M,$D$1,'IEA-MethaneAbatement'!$B:$B,'Country Selector'!$A$2)))*(1+INDEX('EPA to IEA Scaling'!$F$8:$AO$8,,MATCH(Y$2,'EPA to IEA Scaling'!$F$1:$AO$1,0)))</f>
        <v>0</v>
      </c>
      <c r="Z73" cm="1">
        <f t="array" ref="Z73">((VLOOKUP($B$1,'Multipliers and Adjustments'!$A$70:$I$86,TRUNC(COLUMN(Z$2)/5)+2,FALSE)*SUMIFS('IEA-MethaneAbatement'!$N:$N,'IEA-MethaneAbatement'!$O:$O,"&lt;"&amp;$B73,'IEA-MethaneAbatement'!$O:$O,"&gt;="&amp;$A73,'IEA-MethaneAbatement'!$M:$M,$B$1,'IEA-MethaneAbatement'!$B:$B,'Country Selector'!$A$2)+VLOOKUP($C$1,'Multipliers and Adjustments'!$A$70:$I$86,TRUNC(COLUMN(Z$2)/5)+2,FALSE)*SUMIFS('IEA-MethaneAbatement'!$N:$N,'IEA-MethaneAbatement'!$O:$O,"&lt;"&amp;$B73,'IEA-MethaneAbatement'!$O:$O,"&gt;="&amp;$A73,'IEA-MethaneAbatement'!$M:$M,$C$1,'IEA-MethaneAbatement'!$B:$B,'Country Selector'!$A$2)+VLOOKUP($D$1,'Multipliers and Adjustments'!$A$70:$I$86,TRUNC(COLUMN(Z$2)/5)+2,FALSE)*SUMIFS('IEA-MethaneAbatement'!$N:$N,'IEA-MethaneAbatement'!$O:$O,"&lt;"&amp;$B73,'IEA-MethaneAbatement'!$O:$O,"&gt;="&amp;$A73,'IEA-MethaneAbatement'!$M:$M,$D$1,'IEA-MethaneAbatement'!$B:$B,'Country Selector'!$A$2)))*(1+INDEX('EPA to IEA Scaling'!$F$8:$AO$8,,MATCH(Z$2,'EPA to IEA Scaling'!$F$1:$AO$1,0)))</f>
        <v>0</v>
      </c>
      <c r="AA73" cm="1">
        <f t="array" ref="AA73">((VLOOKUP($B$1,'Multipliers and Adjustments'!$A$70:$I$86,TRUNC(COLUMN(AA$2)/5)+2,FALSE)*SUMIFS('IEA-MethaneAbatement'!$N:$N,'IEA-MethaneAbatement'!$O:$O,"&lt;"&amp;$B73,'IEA-MethaneAbatement'!$O:$O,"&gt;="&amp;$A73,'IEA-MethaneAbatement'!$M:$M,$B$1,'IEA-MethaneAbatement'!$B:$B,'Country Selector'!$A$2)+VLOOKUP($C$1,'Multipliers and Adjustments'!$A$70:$I$86,TRUNC(COLUMN(AA$2)/5)+2,FALSE)*SUMIFS('IEA-MethaneAbatement'!$N:$N,'IEA-MethaneAbatement'!$O:$O,"&lt;"&amp;$B73,'IEA-MethaneAbatement'!$O:$O,"&gt;="&amp;$A73,'IEA-MethaneAbatement'!$M:$M,$C$1,'IEA-MethaneAbatement'!$B:$B,'Country Selector'!$A$2)+VLOOKUP($D$1,'Multipliers and Adjustments'!$A$70:$I$86,TRUNC(COLUMN(AA$2)/5)+2,FALSE)*SUMIFS('IEA-MethaneAbatement'!$N:$N,'IEA-MethaneAbatement'!$O:$O,"&lt;"&amp;$B73,'IEA-MethaneAbatement'!$O:$O,"&gt;="&amp;$A73,'IEA-MethaneAbatement'!$M:$M,$D$1,'IEA-MethaneAbatement'!$B:$B,'Country Selector'!$A$2)))*(1+INDEX('EPA to IEA Scaling'!$F$8:$AO$8,,MATCH(AA$2,'EPA to IEA Scaling'!$F$1:$AO$1,0)))</f>
        <v>0</v>
      </c>
      <c r="AB73" s="31" cm="1">
        <f t="array" ref="AB73">((VLOOKUP($B$1,'Multipliers and Adjustments'!$A$70:$I$86,TRUNC(COLUMN(AB$2)/5)+2,FALSE)*SUMIFS('IEA-MethaneAbatement'!$N:$N,'IEA-MethaneAbatement'!$O:$O,"&lt;"&amp;$B73,'IEA-MethaneAbatement'!$O:$O,"&gt;="&amp;$A73,'IEA-MethaneAbatement'!$M:$M,$B$1,'IEA-MethaneAbatement'!$B:$B,'Country Selector'!$A$2)+VLOOKUP($C$1,'Multipliers and Adjustments'!$A$70:$I$86,TRUNC(COLUMN(AB$2)/5)+2,FALSE)*SUMIFS('IEA-MethaneAbatement'!$N:$N,'IEA-MethaneAbatement'!$O:$O,"&lt;"&amp;$B73,'IEA-MethaneAbatement'!$O:$O,"&gt;="&amp;$A73,'IEA-MethaneAbatement'!$M:$M,$C$1,'IEA-MethaneAbatement'!$B:$B,'Country Selector'!$A$2)+VLOOKUP($D$1,'Multipliers and Adjustments'!$A$70:$I$86,TRUNC(COLUMN(AB$2)/5)+2,FALSE)*SUMIFS('IEA-MethaneAbatement'!$N:$N,'IEA-MethaneAbatement'!$O:$O,"&lt;"&amp;$B73,'IEA-MethaneAbatement'!$O:$O,"&gt;="&amp;$A73,'IEA-MethaneAbatement'!$M:$M,$D$1,'IEA-MethaneAbatement'!$B:$B,'Country Selector'!$A$2)))*(1+INDEX('EPA to IEA Scaling'!$F$8:$AO$8,,MATCH(AB$2,'EPA to IEA Scaling'!$F$1:$AO$1,0)))</f>
        <v>0</v>
      </c>
      <c r="AC73" cm="1">
        <f t="array" ref="AC73">((VLOOKUP($B$1,'Multipliers and Adjustments'!$A$70:$I$86,TRUNC(COLUMN(AC$2)/5)+2,FALSE)*SUMIFS('IEA-MethaneAbatement'!$N:$N,'IEA-MethaneAbatement'!$O:$O,"&lt;"&amp;$B73,'IEA-MethaneAbatement'!$O:$O,"&gt;="&amp;$A73,'IEA-MethaneAbatement'!$M:$M,$B$1,'IEA-MethaneAbatement'!$B:$B,'Country Selector'!$A$2)+VLOOKUP($C$1,'Multipliers and Adjustments'!$A$70:$I$86,TRUNC(COLUMN(AC$2)/5)+2,FALSE)*SUMIFS('IEA-MethaneAbatement'!$N:$N,'IEA-MethaneAbatement'!$O:$O,"&lt;"&amp;$B73,'IEA-MethaneAbatement'!$O:$O,"&gt;="&amp;$A73,'IEA-MethaneAbatement'!$M:$M,$C$1,'IEA-MethaneAbatement'!$B:$B,'Country Selector'!$A$2)+VLOOKUP($D$1,'Multipliers and Adjustments'!$A$70:$I$86,TRUNC(COLUMN(AC$2)/5)+2,FALSE)*SUMIFS('IEA-MethaneAbatement'!$N:$N,'IEA-MethaneAbatement'!$O:$O,"&lt;"&amp;$B73,'IEA-MethaneAbatement'!$O:$O,"&gt;="&amp;$A73,'IEA-MethaneAbatement'!$M:$M,$D$1,'IEA-MethaneAbatement'!$B:$B,'Country Selector'!$A$2)))*(1+INDEX('EPA to IEA Scaling'!$F$8:$AO$8,,MATCH(AC$2,'EPA to IEA Scaling'!$F$1:$AO$1,0)))</f>
        <v>0</v>
      </c>
      <c r="AD73" cm="1">
        <f t="array" ref="AD73">((VLOOKUP($B$1,'Multipliers and Adjustments'!$A$70:$I$86,TRUNC(COLUMN(AD$2)/5)+2,FALSE)*SUMIFS('IEA-MethaneAbatement'!$N:$N,'IEA-MethaneAbatement'!$O:$O,"&lt;"&amp;$B73,'IEA-MethaneAbatement'!$O:$O,"&gt;="&amp;$A73,'IEA-MethaneAbatement'!$M:$M,$B$1,'IEA-MethaneAbatement'!$B:$B,'Country Selector'!$A$2)+VLOOKUP($C$1,'Multipliers and Adjustments'!$A$70:$I$86,TRUNC(COLUMN(AD$2)/5)+2,FALSE)*SUMIFS('IEA-MethaneAbatement'!$N:$N,'IEA-MethaneAbatement'!$O:$O,"&lt;"&amp;$B73,'IEA-MethaneAbatement'!$O:$O,"&gt;="&amp;$A73,'IEA-MethaneAbatement'!$M:$M,$C$1,'IEA-MethaneAbatement'!$B:$B,'Country Selector'!$A$2)+VLOOKUP($D$1,'Multipliers and Adjustments'!$A$70:$I$86,TRUNC(COLUMN(AD$2)/5)+2,FALSE)*SUMIFS('IEA-MethaneAbatement'!$N:$N,'IEA-MethaneAbatement'!$O:$O,"&lt;"&amp;$B73,'IEA-MethaneAbatement'!$O:$O,"&gt;="&amp;$A73,'IEA-MethaneAbatement'!$M:$M,$D$1,'IEA-MethaneAbatement'!$B:$B,'Country Selector'!$A$2)))*(1+INDEX('EPA to IEA Scaling'!$F$8:$AO$8,,MATCH(AD$2,'EPA to IEA Scaling'!$F$1:$AO$1,0)))</f>
        <v>0</v>
      </c>
      <c r="AE73" cm="1">
        <f t="array" ref="AE73">((VLOOKUP($B$1,'Multipliers and Adjustments'!$A$70:$I$86,TRUNC(COLUMN(AE$2)/5)+2,FALSE)*SUMIFS('IEA-MethaneAbatement'!$N:$N,'IEA-MethaneAbatement'!$O:$O,"&lt;"&amp;$B73,'IEA-MethaneAbatement'!$O:$O,"&gt;="&amp;$A73,'IEA-MethaneAbatement'!$M:$M,$B$1,'IEA-MethaneAbatement'!$B:$B,'Country Selector'!$A$2)+VLOOKUP($C$1,'Multipliers and Adjustments'!$A$70:$I$86,TRUNC(COLUMN(AE$2)/5)+2,FALSE)*SUMIFS('IEA-MethaneAbatement'!$N:$N,'IEA-MethaneAbatement'!$O:$O,"&lt;"&amp;$B73,'IEA-MethaneAbatement'!$O:$O,"&gt;="&amp;$A73,'IEA-MethaneAbatement'!$M:$M,$C$1,'IEA-MethaneAbatement'!$B:$B,'Country Selector'!$A$2)+VLOOKUP($D$1,'Multipliers and Adjustments'!$A$70:$I$86,TRUNC(COLUMN(AE$2)/5)+2,FALSE)*SUMIFS('IEA-MethaneAbatement'!$N:$N,'IEA-MethaneAbatement'!$O:$O,"&lt;"&amp;$B73,'IEA-MethaneAbatement'!$O:$O,"&gt;="&amp;$A73,'IEA-MethaneAbatement'!$M:$M,$D$1,'IEA-MethaneAbatement'!$B:$B,'Country Selector'!$A$2)))*(1+INDEX('EPA to IEA Scaling'!$F$8:$AO$8,,MATCH(AE$2,'EPA to IEA Scaling'!$F$1:$AO$1,0)))</f>
        <v>0</v>
      </c>
      <c r="AF73" cm="1">
        <f t="array" ref="AF73">((VLOOKUP($B$1,'Multipliers and Adjustments'!$A$70:$I$86,TRUNC(COLUMN(AF$2)/5)+2,FALSE)*SUMIFS('IEA-MethaneAbatement'!$N:$N,'IEA-MethaneAbatement'!$O:$O,"&lt;"&amp;$B73,'IEA-MethaneAbatement'!$O:$O,"&gt;="&amp;$A73,'IEA-MethaneAbatement'!$M:$M,$B$1,'IEA-MethaneAbatement'!$B:$B,'Country Selector'!$A$2)+VLOOKUP($C$1,'Multipliers and Adjustments'!$A$70:$I$86,TRUNC(COLUMN(AF$2)/5)+2,FALSE)*SUMIFS('IEA-MethaneAbatement'!$N:$N,'IEA-MethaneAbatement'!$O:$O,"&lt;"&amp;$B73,'IEA-MethaneAbatement'!$O:$O,"&gt;="&amp;$A73,'IEA-MethaneAbatement'!$M:$M,$C$1,'IEA-MethaneAbatement'!$B:$B,'Country Selector'!$A$2)+VLOOKUP($D$1,'Multipliers and Adjustments'!$A$70:$I$86,TRUNC(COLUMN(AF$2)/5)+2,FALSE)*SUMIFS('IEA-MethaneAbatement'!$N:$N,'IEA-MethaneAbatement'!$O:$O,"&lt;"&amp;$B73,'IEA-MethaneAbatement'!$O:$O,"&gt;="&amp;$A73,'IEA-MethaneAbatement'!$M:$M,$D$1,'IEA-MethaneAbatement'!$B:$B,'Country Selector'!$A$2)))*(1+INDEX('EPA to IEA Scaling'!$F$8:$AO$8,,MATCH(AF$2,'EPA to IEA Scaling'!$F$1:$AO$1,0)))</f>
        <v>0</v>
      </c>
      <c r="AG73" s="31" cm="1">
        <f t="array" ref="AG73">((VLOOKUP($B$1,'Multipliers and Adjustments'!$A$70:$I$86,TRUNC(COLUMN(AG$2)/5)+2,FALSE)*SUMIFS('IEA-MethaneAbatement'!$N:$N,'IEA-MethaneAbatement'!$O:$O,"&lt;"&amp;$B73,'IEA-MethaneAbatement'!$O:$O,"&gt;="&amp;$A73,'IEA-MethaneAbatement'!$M:$M,$B$1,'IEA-MethaneAbatement'!$B:$B,'Country Selector'!$A$2)+VLOOKUP($C$1,'Multipliers and Adjustments'!$A$70:$I$86,TRUNC(COLUMN(AG$2)/5)+2,FALSE)*SUMIFS('IEA-MethaneAbatement'!$N:$N,'IEA-MethaneAbatement'!$O:$O,"&lt;"&amp;$B73,'IEA-MethaneAbatement'!$O:$O,"&gt;="&amp;$A73,'IEA-MethaneAbatement'!$M:$M,$C$1,'IEA-MethaneAbatement'!$B:$B,'Country Selector'!$A$2)+VLOOKUP($D$1,'Multipliers and Adjustments'!$A$70:$I$86,TRUNC(COLUMN(AG$2)/5)+2,FALSE)*SUMIFS('IEA-MethaneAbatement'!$N:$N,'IEA-MethaneAbatement'!$O:$O,"&lt;"&amp;$B73,'IEA-MethaneAbatement'!$O:$O,"&gt;="&amp;$A73,'IEA-MethaneAbatement'!$M:$M,$D$1,'IEA-MethaneAbatement'!$B:$B,'Country Selector'!$A$2)))*(1+INDEX('EPA to IEA Scaling'!$F$8:$AO$8,,MATCH(AG$2,'EPA to IEA Scaling'!$F$1:$AO$1,0)))</f>
        <v>0</v>
      </c>
      <c r="AH73" cm="1">
        <f t="array" ref="AH73">((VLOOKUP($B$1,'Multipliers and Adjustments'!$A$70:$I$86,TRUNC(COLUMN(AH$2)/5)+2,FALSE)*SUMIFS('IEA-MethaneAbatement'!$N:$N,'IEA-MethaneAbatement'!$O:$O,"&lt;"&amp;$B73,'IEA-MethaneAbatement'!$O:$O,"&gt;="&amp;$A73,'IEA-MethaneAbatement'!$M:$M,$B$1,'IEA-MethaneAbatement'!$B:$B,'Country Selector'!$A$2)+VLOOKUP($C$1,'Multipliers and Adjustments'!$A$70:$I$86,TRUNC(COLUMN(AH$2)/5)+2,FALSE)*SUMIFS('IEA-MethaneAbatement'!$N:$N,'IEA-MethaneAbatement'!$O:$O,"&lt;"&amp;$B73,'IEA-MethaneAbatement'!$O:$O,"&gt;="&amp;$A73,'IEA-MethaneAbatement'!$M:$M,$C$1,'IEA-MethaneAbatement'!$B:$B,'Country Selector'!$A$2)+VLOOKUP($D$1,'Multipliers and Adjustments'!$A$70:$I$86,TRUNC(COLUMN(AH$2)/5)+2,FALSE)*SUMIFS('IEA-MethaneAbatement'!$N:$N,'IEA-MethaneAbatement'!$O:$O,"&lt;"&amp;$B73,'IEA-MethaneAbatement'!$O:$O,"&gt;="&amp;$A73,'IEA-MethaneAbatement'!$M:$M,$D$1,'IEA-MethaneAbatement'!$B:$B,'Country Selector'!$A$2)))*(1+INDEX('EPA to IEA Scaling'!$F$8:$AO$8,,MATCH(AH$2,'EPA to IEA Scaling'!$F$1:$AO$1,0)))</f>
        <v>0</v>
      </c>
      <c r="AI73" cm="1">
        <f t="array" ref="AI73">((VLOOKUP($B$1,'Multipliers and Adjustments'!$A$70:$I$86,TRUNC(COLUMN(AI$2)/5)+2,FALSE)*SUMIFS('IEA-MethaneAbatement'!$N:$N,'IEA-MethaneAbatement'!$O:$O,"&lt;"&amp;$B73,'IEA-MethaneAbatement'!$O:$O,"&gt;="&amp;$A73,'IEA-MethaneAbatement'!$M:$M,$B$1,'IEA-MethaneAbatement'!$B:$B,'Country Selector'!$A$2)+VLOOKUP($C$1,'Multipliers and Adjustments'!$A$70:$I$86,TRUNC(COLUMN(AI$2)/5)+2,FALSE)*SUMIFS('IEA-MethaneAbatement'!$N:$N,'IEA-MethaneAbatement'!$O:$O,"&lt;"&amp;$B73,'IEA-MethaneAbatement'!$O:$O,"&gt;="&amp;$A73,'IEA-MethaneAbatement'!$M:$M,$C$1,'IEA-MethaneAbatement'!$B:$B,'Country Selector'!$A$2)+VLOOKUP($D$1,'Multipliers and Adjustments'!$A$70:$I$86,TRUNC(COLUMN(AI$2)/5)+2,FALSE)*SUMIFS('IEA-MethaneAbatement'!$N:$N,'IEA-MethaneAbatement'!$O:$O,"&lt;"&amp;$B73,'IEA-MethaneAbatement'!$O:$O,"&gt;="&amp;$A73,'IEA-MethaneAbatement'!$M:$M,$D$1,'IEA-MethaneAbatement'!$B:$B,'Country Selector'!$A$2)))*(1+INDEX('EPA to IEA Scaling'!$F$8:$AO$8,,MATCH(AI$2,'EPA to IEA Scaling'!$F$1:$AO$1,0)))</f>
        <v>0</v>
      </c>
      <c r="AJ73" cm="1">
        <f t="array" ref="AJ73">((VLOOKUP($B$1,'Multipliers and Adjustments'!$A$70:$I$86,TRUNC(COLUMN(AJ$2)/5)+2,FALSE)*SUMIFS('IEA-MethaneAbatement'!$N:$N,'IEA-MethaneAbatement'!$O:$O,"&lt;"&amp;$B73,'IEA-MethaneAbatement'!$O:$O,"&gt;="&amp;$A73,'IEA-MethaneAbatement'!$M:$M,$B$1,'IEA-MethaneAbatement'!$B:$B,'Country Selector'!$A$2)+VLOOKUP($C$1,'Multipliers and Adjustments'!$A$70:$I$86,TRUNC(COLUMN(AJ$2)/5)+2,FALSE)*SUMIFS('IEA-MethaneAbatement'!$N:$N,'IEA-MethaneAbatement'!$O:$O,"&lt;"&amp;$B73,'IEA-MethaneAbatement'!$O:$O,"&gt;="&amp;$A73,'IEA-MethaneAbatement'!$M:$M,$C$1,'IEA-MethaneAbatement'!$B:$B,'Country Selector'!$A$2)+VLOOKUP($D$1,'Multipliers and Adjustments'!$A$70:$I$86,TRUNC(COLUMN(AJ$2)/5)+2,FALSE)*SUMIFS('IEA-MethaneAbatement'!$N:$N,'IEA-MethaneAbatement'!$O:$O,"&lt;"&amp;$B73,'IEA-MethaneAbatement'!$O:$O,"&gt;="&amp;$A73,'IEA-MethaneAbatement'!$M:$M,$D$1,'IEA-MethaneAbatement'!$B:$B,'Country Selector'!$A$2)))*(1+INDEX('EPA to IEA Scaling'!$F$8:$AO$8,,MATCH(AJ$2,'EPA to IEA Scaling'!$F$1:$AO$1,0)))</f>
        <v>0</v>
      </c>
      <c r="AK73" cm="1">
        <f t="array" ref="AK73">((VLOOKUP($B$1,'Multipliers and Adjustments'!$A$70:$I$86,TRUNC(COLUMN(AK$2)/5)+2,FALSE)*SUMIFS('IEA-MethaneAbatement'!$N:$N,'IEA-MethaneAbatement'!$O:$O,"&lt;"&amp;$B73,'IEA-MethaneAbatement'!$O:$O,"&gt;="&amp;$A73,'IEA-MethaneAbatement'!$M:$M,$B$1,'IEA-MethaneAbatement'!$B:$B,'Country Selector'!$A$2)+VLOOKUP($C$1,'Multipliers and Adjustments'!$A$70:$I$86,TRUNC(COLUMN(AK$2)/5)+2,FALSE)*SUMIFS('IEA-MethaneAbatement'!$N:$N,'IEA-MethaneAbatement'!$O:$O,"&lt;"&amp;$B73,'IEA-MethaneAbatement'!$O:$O,"&gt;="&amp;$A73,'IEA-MethaneAbatement'!$M:$M,$C$1,'IEA-MethaneAbatement'!$B:$B,'Country Selector'!$A$2)+VLOOKUP($D$1,'Multipliers and Adjustments'!$A$70:$I$86,TRUNC(COLUMN(AK$2)/5)+2,FALSE)*SUMIFS('IEA-MethaneAbatement'!$N:$N,'IEA-MethaneAbatement'!$O:$O,"&lt;"&amp;$B73,'IEA-MethaneAbatement'!$O:$O,"&gt;="&amp;$A73,'IEA-MethaneAbatement'!$M:$M,$D$1,'IEA-MethaneAbatement'!$B:$B,'Country Selector'!$A$2)))*(1+INDEX('EPA to IEA Scaling'!$F$8:$AO$8,,MATCH(AK$2,'EPA to IEA Scaling'!$F$1:$AO$1,0)))</f>
        <v>0</v>
      </c>
      <c r="AL73" s="31" cm="1">
        <f t="array" ref="AL73">((VLOOKUP($B$1,'Multipliers and Adjustments'!$A$70:$I$86,TRUNC(COLUMN(AL$2)/5)+2,FALSE)*SUMIFS('IEA-MethaneAbatement'!$N:$N,'IEA-MethaneAbatement'!$O:$O,"&lt;"&amp;$B73,'IEA-MethaneAbatement'!$O:$O,"&gt;="&amp;$A73,'IEA-MethaneAbatement'!$M:$M,$B$1,'IEA-MethaneAbatement'!$B:$B,'Country Selector'!$A$2)+VLOOKUP($C$1,'Multipliers and Adjustments'!$A$70:$I$86,TRUNC(COLUMN(AL$2)/5)+2,FALSE)*SUMIFS('IEA-MethaneAbatement'!$N:$N,'IEA-MethaneAbatement'!$O:$O,"&lt;"&amp;$B73,'IEA-MethaneAbatement'!$O:$O,"&gt;="&amp;$A73,'IEA-MethaneAbatement'!$M:$M,$C$1,'IEA-MethaneAbatement'!$B:$B,'Country Selector'!$A$2)+VLOOKUP($D$1,'Multipliers and Adjustments'!$A$70:$I$86,TRUNC(COLUMN(AL$2)/5)+2,FALSE)*SUMIFS('IEA-MethaneAbatement'!$N:$N,'IEA-MethaneAbatement'!$O:$O,"&lt;"&amp;$B73,'IEA-MethaneAbatement'!$O:$O,"&gt;="&amp;$A73,'IEA-MethaneAbatement'!$M:$M,$D$1,'IEA-MethaneAbatement'!$B:$B,'Country Selector'!$A$2)))*(1+INDEX('EPA to IEA Scaling'!$F$8:$AO$8,,MATCH(AL$2,'EPA to IEA Scaling'!$F$1:$AO$1,0)))</f>
        <v>0</v>
      </c>
    </row>
    <row r="74" spans="1:38" x14ac:dyDescent="0.45">
      <c r="A74" s="12">
        <f t="shared" si="1"/>
        <v>1550</v>
      </c>
      <c r="B74" s="11">
        <f t="shared" si="3"/>
        <v>1600</v>
      </c>
      <c r="C74" s="47" cm="1">
        <f t="array" ref="C74">((VLOOKUP($B$1,'Multipliers and Adjustments'!$A$70:$I$86,TRUNC(COLUMN(C$2)/5)+2,FALSE)*SUMIFS('IEA-MethaneAbatement'!$N:$N,'IEA-MethaneAbatement'!$O:$O,"&lt;"&amp;$B74,'IEA-MethaneAbatement'!$O:$O,"&gt;="&amp;$A74,'IEA-MethaneAbatement'!$M:$M,$B$1,'IEA-MethaneAbatement'!$B:$B,'Country Selector'!$A$2)+VLOOKUP($C$1,'Multipliers and Adjustments'!$A$70:$I$86,TRUNC(COLUMN(C$2)/5)+2,FALSE)*SUMIFS('IEA-MethaneAbatement'!$N:$N,'IEA-MethaneAbatement'!$O:$O,"&lt;"&amp;$B74,'IEA-MethaneAbatement'!$O:$O,"&gt;="&amp;$A74,'IEA-MethaneAbatement'!$M:$M,$C$1,'IEA-MethaneAbatement'!$B:$B,'Country Selector'!$A$2)+VLOOKUP($D$1,'Multipliers and Adjustments'!$A$70:$I$86,TRUNC(COLUMN(C$2)/5)+2,FALSE)*SUMIFS('IEA-MethaneAbatement'!$N:$N,'IEA-MethaneAbatement'!$O:$O,"&lt;"&amp;$B74,'IEA-MethaneAbatement'!$O:$O,"&gt;="&amp;$A74,'IEA-MethaneAbatement'!$M:$M,$D$1,'IEA-MethaneAbatement'!$B:$B,'Country Selector'!$A$2)))*(1+INDEX('EPA to IEA Scaling'!$F$8:$AO$8,,MATCH(C$2,'EPA to IEA Scaling'!$F$1:$AO$1,0)))</f>
        <v>0</v>
      </c>
      <c r="D74" cm="1">
        <f t="array" ref="D74">((VLOOKUP($B$1,'Multipliers and Adjustments'!$A$70:$I$86,TRUNC(COLUMN(D$2)/5)+2,FALSE)*SUMIFS('IEA-MethaneAbatement'!$N:$N,'IEA-MethaneAbatement'!$O:$O,"&lt;"&amp;$B74,'IEA-MethaneAbatement'!$O:$O,"&gt;="&amp;$A74,'IEA-MethaneAbatement'!$M:$M,$B$1,'IEA-MethaneAbatement'!$B:$B,'Country Selector'!$A$2)+VLOOKUP($C$1,'Multipliers and Adjustments'!$A$70:$I$86,TRUNC(COLUMN(D$2)/5)+2,FALSE)*SUMIFS('IEA-MethaneAbatement'!$N:$N,'IEA-MethaneAbatement'!$O:$O,"&lt;"&amp;$B74,'IEA-MethaneAbatement'!$O:$O,"&gt;="&amp;$A74,'IEA-MethaneAbatement'!$M:$M,$C$1,'IEA-MethaneAbatement'!$B:$B,'Country Selector'!$A$2)+VLOOKUP($D$1,'Multipliers and Adjustments'!$A$70:$I$86,TRUNC(COLUMN(D$2)/5)+2,FALSE)*SUMIFS('IEA-MethaneAbatement'!$N:$N,'IEA-MethaneAbatement'!$O:$O,"&lt;"&amp;$B74,'IEA-MethaneAbatement'!$O:$O,"&gt;="&amp;$A74,'IEA-MethaneAbatement'!$M:$M,$D$1,'IEA-MethaneAbatement'!$B:$B,'Country Selector'!$A$2)))*(1+INDEX('EPA to IEA Scaling'!$F$8:$AO$8,,MATCH(D$2,'EPA to IEA Scaling'!$F$1:$AO$1,0)))</f>
        <v>0</v>
      </c>
      <c r="E74" cm="1">
        <f t="array" ref="E74">((VLOOKUP($B$1,'Multipliers and Adjustments'!$A$70:$I$86,TRUNC(COLUMN(E$2)/5)+2,FALSE)*SUMIFS('IEA-MethaneAbatement'!$N:$N,'IEA-MethaneAbatement'!$O:$O,"&lt;"&amp;$B74,'IEA-MethaneAbatement'!$O:$O,"&gt;="&amp;$A74,'IEA-MethaneAbatement'!$M:$M,$B$1,'IEA-MethaneAbatement'!$B:$B,'Country Selector'!$A$2)+VLOOKUP($C$1,'Multipliers and Adjustments'!$A$70:$I$86,TRUNC(COLUMN(E$2)/5)+2,FALSE)*SUMIFS('IEA-MethaneAbatement'!$N:$N,'IEA-MethaneAbatement'!$O:$O,"&lt;"&amp;$B74,'IEA-MethaneAbatement'!$O:$O,"&gt;="&amp;$A74,'IEA-MethaneAbatement'!$M:$M,$C$1,'IEA-MethaneAbatement'!$B:$B,'Country Selector'!$A$2)+VLOOKUP($D$1,'Multipliers and Adjustments'!$A$70:$I$86,TRUNC(COLUMN(E$2)/5)+2,FALSE)*SUMIFS('IEA-MethaneAbatement'!$N:$N,'IEA-MethaneAbatement'!$O:$O,"&lt;"&amp;$B74,'IEA-MethaneAbatement'!$O:$O,"&gt;="&amp;$A74,'IEA-MethaneAbatement'!$M:$M,$D$1,'IEA-MethaneAbatement'!$B:$B,'Country Selector'!$A$2)))*(1+INDEX('EPA to IEA Scaling'!$F$8:$AO$8,,MATCH(E$2,'EPA to IEA Scaling'!$F$1:$AO$1,0)))</f>
        <v>0</v>
      </c>
      <c r="F74" cm="1">
        <f t="array" ref="F74">((VLOOKUP($B$1,'Multipliers and Adjustments'!$A$70:$I$86,TRUNC(COLUMN(F$2)/5)+2,FALSE)*SUMIFS('IEA-MethaneAbatement'!$N:$N,'IEA-MethaneAbatement'!$O:$O,"&lt;"&amp;$B74,'IEA-MethaneAbatement'!$O:$O,"&gt;="&amp;$A74,'IEA-MethaneAbatement'!$M:$M,$B$1,'IEA-MethaneAbatement'!$B:$B,'Country Selector'!$A$2)+VLOOKUP($C$1,'Multipliers and Adjustments'!$A$70:$I$86,TRUNC(COLUMN(F$2)/5)+2,FALSE)*SUMIFS('IEA-MethaneAbatement'!$N:$N,'IEA-MethaneAbatement'!$O:$O,"&lt;"&amp;$B74,'IEA-MethaneAbatement'!$O:$O,"&gt;="&amp;$A74,'IEA-MethaneAbatement'!$M:$M,$C$1,'IEA-MethaneAbatement'!$B:$B,'Country Selector'!$A$2)+VLOOKUP($D$1,'Multipliers and Adjustments'!$A$70:$I$86,TRUNC(COLUMN(F$2)/5)+2,FALSE)*SUMIFS('IEA-MethaneAbatement'!$N:$N,'IEA-MethaneAbatement'!$O:$O,"&lt;"&amp;$B74,'IEA-MethaneAbatement'!$O:$O,"&gt;="&amp;$A74,'IEA-MethaneAbatement'!$M:$M,$D$1,'IEA-MethaneAbatement'!$B:$B,'Country Selector'!$A$2)))*(1+INDEX('EPA to IEA Scaling'!$F$8:$AO$8,,MATCH(F$2,'EPA to IEA Scaling'!$F$1:$AO$1,0)))</f>
        <v>0</v>
      </c>
      <c r="G74" cm="1">
        <f t="array" ref="G74">((VLOOKUP($B$1,'Multipliers and Adjustments'!$A$70:$I$86,TRUNC(COLUMN(G$2)/5)+2,FALSE)*SUMIFS('IEA-MethaneAbatement'!$N:$N,'IEA-MethaneAbatement'!$O:$O,"&lt;"&amp;$B74,'IEA-MethaneAbatement'!$O:$O,"&gt;="&amp;$A74,'IEA-MethaneAbatement'!$M:$M,$B$1,'IEA-MethaneAbatement'!$B:$B,'Country Selector'!$A$2)+VLOOKUP($C$1,'Multipliers and Adjustments'!$A$70:$I$86,TRUNC(COLUMN(G$2)/5)+2,FALSE)*SUMIFS('IEA-MethaneAbatement'!$N:$N,'IEA-MethaneAbatement'!$O:$O,"&lt;"&amp;$B74,'IEA-MethaneAbatement'!$O:$O,"&gt;="&amp;$A74,'IEA-MethaneAbatement'!$M:$M,$C$1,'IEA-MethaneAbatement'!$B:$B,'Country Selector'!$A$2)+VLOOKUP($D$1,'Multipliers and Adjustments'!$A$70:$I$86,TRUNC(COLUMN(G$2)/5)+2,FALSE)*SUMIFS('IEA-MethaneAbatement'!$N:$N,'IEA-MethaneAbatement'!$O:$O,"&lt;"&amp;$B74,'IEA-MethaneAbatement'!$O:$O,"&gt;="&amp;$A74,'IEA-MethaneAbatement'!$M:$M,$D$1,'IEA-MethaneAbatement'!$B:$B,'Country Selector'!$A$2)))*(1+INDEX('EPA to IEA Scaling'!$F$8:$AO$8,,MATCH(G$2,'EPA to IEA Scaling'!$F$1:$AO$1,0)))</f>
        <v>0</v>
      </c>
      <c r="H74" s="31" cm="1">
        <f t="array" ref="H74">((VLOOKUP($B$1,'Multipliers and Adjustments'!$A$70:$I$86,TRUNC(COLUMN(H$2)/5)+2,FALSE)*SUMIFS('IEA-MethaneAbatement'!$N:$N,'IEA-MethaneAbatement'!$O:$O,"&lt;"&amp;$B74,'IEA-MethaneAbatement'!$O:$O,"&gt;="&amp;$A74,'IEA-MethaneAbatement'!$M:$M,$B$1,'IEA-MethaneAbatement'!$B:$B,'Country Selector'!$A$2)+VLOOKUP($C$1,'Multipliers and Adjustments'!$A$70:$I$86,TRUNC(COLUMN(H$2)/5)+2,FALSE)*SUMIFS('IEA-MethaneAbatement'!$N:$N,'IEA-MethaneAbatement'!$O:$O,"&lt;"&amp;$B74,'IEA-MethaneAbatement'!$O:$O,"&gt;="&amp;$A74,'IEA-MethaneAbatement'!$M:$M,$C$1,'IEA-MethaneAbatement'!$B:$B,'Country Selector'!$A$2)+VLOOKUP($D$1,'Multipliers and Adjustments'!$A$70:$I$86,TRUNC(COLUMN(H$2)/5)+2,FALSE)*SUMIFS('IEA-MethaneAbatement'!$N:$N,'IEA-MethaneAbatement'!$O:$O,"&lt;"&amp;$B74,'IEA-MethaneAbatement'!$O:$O,"&gt;="&amp;$A74,'IEA-MethaneAbatement'!$M:$M,$D$1,'IEA-MethaneAbatement'!$B:$B,'Country Selector'!$A$2)))*(1+INDEX('EPA to IEA Scaling'!$F$8:$AO$8,,MATCH(H$2,'EPA to IEA Scaling'!$F$1:$AO$1,0)))</f>
        <v>0</v>
      </c>
      <c r="I74" cm="1">
        <f t="array" ref="I74">((VLOOKUP($B$1,'Multipliers and Adjustments'!$A$70:$I$86,TRUNC(COLUMN(I$2)/5)+2,FALSE)*SUMIFS('IEA-MethaneAbatement'!$N:$N,'IEA-MethaneAbatement'!$O:$O,"&lt;"&amp;$B74,'IEA-MethaneAbatement'!$O:$O,"&gt;="&amp;$A74,'IEA-MethaneAbatement'!$M:$M,$B$1,'IEA-MethaneAbatement'!$B:$B,'Country Selector'!$A$2)+VLOOKUP($C$1,'Multipliers and Adjustments'!$A$70:$I$86,TRUNC(COLUMN(I$2)/5)+2,FALSE)*SUMIFS('IEA-MethaneAbatement'!$N:$N,'IEA-MethaneAbatement'!$O:$O,"&lt;"&amp;$B74,'IEA-MethaneAbatement'!$O:$O,"&gt;="&amp;$A74,'IEA-MethaneAbatement'!$M:$M,$C$1,'IEA-MethaneAbatement'!$B:$B,'Country Selector'!$A$2)+VLOOKUP($D$1,'Multipliers and Adjustments'!$A$70:$I$86,TRUNC(COLUMN(I$2)/5)+2,FALSE)*SUMIFS('IEA-MethaneAbatement'!$N:$N,'IEA-MethaneAbatement'!$O:$O,"&lt;"&amp;$B74,'IEA-MethaneAbatement'!$O:$O,"&gt;="&amp;$A74,'IEA-MethaneAbatement'!$M:$M,$D$1,'IEA-MethaneAbatement'!$B:$B,'Country Selector'!$A$2)))*(1+INDEX('EPA to IEA Scaling'!$F$8:$AO$8,,MATCH(I$2,'EPA to IEA Scaling'!$F$1:$AO$1,0)))</f>
        <v>0</v>
      </c>
      <c r="J74" cm="1">
        <f t="array" ref="J74">((VLOOKUP($B$1,'Multipliers and Adjustments'!$A$70:$I$86,TRUNC(COLUMN(J$2)/5)+2,FALSE)*SUMIFS('IEA-MethaneAbatement'!$N:$N,'IEA-MethaneAbatement'!$O:$O,"&lt;"&amp;$B74,'IEA-MethaneAbatement'!$O:$O,"&gt;="&amp;$A74,'IEA-MethaneAbatement'!$M:$M,$B$1,'IEA-MethaneAbatement'!$B:$B,'Country Selector'!$A$2)+VLOOKUP($C$1,'Multipliers and Adjustments'!$A$70:$I$86,TRUNC(COLUMN(J$2)/5)+2,FALSE)*SUMIFS('IEA-MethaneAbatement'!$N:$N,'IEA-MethaneAbatement'!$O:$O,"&lt;"&amp;$B74,'IEA-MethaneAbatement'!$O:$O,"&gt;="&amp;$A74,'IEA-MethaneAbatement'!$M:$M,$C$1,'IEA-MethaneAbatement'!$B:$B,'Country Selector'!$A$2)+VLOOKUP($D$1,'Multipliers and Adjustments'!$A$70:$I$86,TRUNC(COLUMN(J$2)/5)+2,FALSE)*SUMIFS('IEA-MethaneAbatement'!$N:$N,'IEA-MethaneAbatement'!$O:$O,"&lt;"&amp;$B74,'IEA-MethaneAbatement'!$O:$O,"&gt;="&amp;$A74,'IEA-MethaneAbatement'!$M:$M,$D$1,'IEA-MethaneAbatement'!$B:$B,'Country Selector'!$A$2)))*(1+INDEX('EPA to IEA Scaling'!$F$8:$AO$8,,MATCH(J$2,'EPA to IEA Scaling'!$F$1:$AO$1,0)))</f>
        <v>0</v>
      </c>
      <c r="K74" cm="1">
        <f t="array" ref="K74">((VLOOKUP($B$1,'Multipliers and Adjustments'!$A$70:$I$86,TRUNC(COLUMN(K$2)/5)+2,FALSE)*SUMIFS('IEA-MethaneAbatement'!$N:$N,'IEA-MethaneAbatement'!$O:$O,"&lt;"&amp;$B74,'IEA-MethaneAbatement'!$O:$O,"&gt;="&amp;$A74,'IEA-MethaneAbatement'!$M:$M,$B$1,'IEA-MethaneAbatement'!$B:$B,'Country Selector'!$A$2)+VLOOKUP($C$1,'Multipliers and Adjustments'!$A$70:$I$86,TRUNC(COLUMN(K$2)/5)+2,FALSE)*SUMIFS('IEA-MethaneAbatement'!$N:$N,'IEA-MethaneAbatement'!$O:$O,"&lt;"&amp;$B74,'IEA-MethaneAbatement'!$O:$O,"&gt;="&amp;$A74,'IEA-MethaneAbatement'!$M:$M,$C$1,'IEA-MethaneAbatement'!$B:$B,'Country Selector'!$A$2)+VLOOKUP($D$1,'Multipliers and Adjustments'!$A$70:$I$86,TRUNC(COLUMN(K$2)/5)+2,FALSE)*SUMIFS('IEA-MethaneAbatement'!$N:$N,'IEA-MethaneAbatement'!$O:$O,"&lt;"&amp;$B74,'IEA-MethaneAbatement'!$O:$O,"&gt;="&amp;$A74,'IEA-MethaneAbatement'!$M:$M,$D$1,'IEA-MethaneAbatement'!$B:$B,'Country Selector'!$A$2)))*(1+INDEX('EPA to IEA Scaling'!$F$8:$AO$8,,MATCH(K$2,'EPA to IEA Scaling'!$F$1:$AO$1,0)))</f>
        <v>0</v>
      </c>
      <c r="L74" cm="1">
        <f t="array" ref="L74">((VLOOKUP($B$1,'Multipliers and Adjustments'!$A$70:$I$86,TRUNC(COLUMN(L$2)/5)+2,FALSE)*SUMIFS('IEA-MethaneAbatement'!$N:$N,'IEA-MethaneAbatement'!$O:$O,"&lt;"&amp;$B74,'IEA-MethaneAbatement'!$O:$O,"&gt;="&amp;$A74,'IEA-MethaneAbatement'!$M:$M,$B$1,'IEA-MethaneAbatement'!$B:$B,'Country Selector'!$A$2)+VLOOKUP($C$1,'Multipliers and Adjustments'!$A$70:$I$86,TRUNC(COLUMN(L$2)/5)+2,FALSE)*SUMIFS('IEA-MethaneAbatement'!$N:$N,'IEA-MethaneAbatement'!$O:$O,"&lt;"&amp;$B74,'IEA-MethaneAbatement'!$O:$O,"&gt;="&amp;$A74,'IEA-MethaneAbatement'!$M:$M,$C$1,'IEA-MethaneAbatement'!$B:$B,'Country Selector'!$A$2)+VLOOKUP($D$1,'Multipliers and Adjustments'!$A$70:$I$86,TRUNC(COLUMN(L$2)/5)+2,FALSE)*SUMIFS('IEA-MethaneAbatement'!$N:$N,'IEA-MethaneAbatement'!$O:$O,"&lt;"&amp;$B74,'IEA-MethaneAbatement'!$O:$O,"&gt;="&amp;$A74,'IEA-MethaneAbatement'!$M:$M,$D$1,'IEA-MethaneAbatement'!$B:$B,'Country Selector'!$A$2)))*(1+INDEX('EPA to IEA Scaling'!$F$8:$AO$8,,MATCH(L$2,'EPA to IEA Scaling'!$F$1:$AO$1,0)))</f>
        <v>0</v>
      </c>
      <c r="M74" s="31" cm="1">
        <f t="array" ref="M74">((VLOOKUP($B$1,'Multipliers and Adjustments'!$A$70:$I$86,TRUNC(COLUMN(M$2)/5)+2,FALSE)*SUMIFS('IEA-MethaneAbatement'!$N:$N,'IEA-MethaneAbatement'!$O:$O,"&lt;"&amp;$B74,'IEA-MethaneAbatement'!$O:$O,"&gt;="&amp;$A74,'IEA-MethaneAbatement'!$M:$M,$B$1,'IEA-MethaneAbatement'!$B:$B,'Country Selector'!$A$2)+VLOOKUP($C$1,'Multipliers and Adjustments'!$A$70:$I$86,TRUNC(COLUMN(M$2)/5)+2,FALSE)*SUMIFS('IEA-MethaneAbatement'!$N:$N,'IEA-MethaneAbatement'!$O:$O,"&lt;"&amp;$B74,'IEA-MethaneAbatement'!$O:$O,"&gt;="&amp;$A74,'IEA-MethaneAbatement'!$M:$M,$C$1,'IEA-MethaneAbatement'!$B:$B,'Country Selector'!$A$2)+VLOOKUP($D$1,'Multipliers and Adjustments'!$A$70:$I$86,TRUNC(COLUMN(M$2)/5)+2,FALSE)*SUMIFS('IEA-MethaneAbatement'!$N:$N,'IEA-MethaneAbatement'!$O:$O,"&lt;"&amp;$B74,'IEA-MethaneAbatement'!$O:$O,"&gt;="&amp;$A74,'IEA-MethaneAbatement'!$M:$M,$D$1,'IEA-MethaneAbatement'!$B:$B,'Country Selector'!$A$2)))*(1+INDEX('EPA to IEA Scaling'!$F$8:$AO$8,,MATCH(M$2,'EPA to IEA Scaling'!$F$1:$AO$1,0)))</f>
        <v>0</v>
      </c>
      <c r="N74" cm="1">
        <f t="array" ref="N74">((VLOOKUP($B$1,'Multipliers and Adjustments'!$A$70:$I$86,TRUNC(COLUMN(N$2)/5)+2,FALSE)*SUMIFS('IEA-MethaneAbatement'!$N:$N,'IEA-MethaneAbatement'!$O:$O,"&lt;"&amp;$B74,'IEA-MethaneAbatement'!$O:$O,"&gt;="&amp;$A74,'IEA-MethaneAbatement'!$M:$M,$B$1,'IEA-MethaneAbatement'!$B:$B,'Country Selector'!$A$2)+VLOOKUP($C$1,'Multipliers and Adjustments'!$A$70:$I$86,TRUNC(COLUMN(N$2)/5)+2,FALSE)*SUMIFS('IEA-MethaneAbatement'!$N:$N,'IEA-MethaneAbatement'!$O:$O,"&lt;"&amp;$B74,'IEA-MethaneAbatement'!$O:$O,"&gt;="&amp;$A74,'IEA-MethaneAbatement'!$M:$M,$C$1,'IEA-MethaneAbatement'!$B:$B,'Country Selector'!$A$2)+VLOOKUP($D$1,'Multipliers and Adjustments'!$A$70:$I$86,TRUNC(COLUMN(N$2)/5)+2,FALSE)*SUMIFS('IEA-MethaneAbatement'!$N:$N,'IEA-MethaneAbatement'!$O:$O,"&lt;"&amp;$B74,'IEA-MethaneAbatement'!$O:$O,"&gt;="&amp;$A74,'IEA-MethaneAbatement'!$M:$M,$D$1,'IEA-MethaneAbatement'!$B:$B,'Country Selector'!$A$2)))*(1+INDEX('EPA to IEA Scaling'!$F$8:$AO$8,,MATCH(N$2,'EPA to IEA Scaling'!$F$1:$AO$1,0)))</f>
        <v>0</v>
      </c>
      <c r="O74" cm="1">
        <f t="array" ref="O74">((VLOOKUP($B$1,'Multipliers and Adjustments'!$A$70:$I$86,TRUNC(COLUMN(O$2)/5)+2,FALSE)*SUMIFS('IEA-MethaneAbatement'!$N:$N,'IEA-MethaneAbatement'!$O:$O,"&lt;"&amp;$B74,'IEA-MethaneAbatement'!$O:$O,"&gt;="&amp;$A74,'IEA-MethaneAbatement'!$M:$M,$B$1,'IEA-MethaneAbatement'!$B:$B,'Country Selector'!$A$2)+VLOOKUP($C$1,'Multipliers and Adjustments'!$A$70:$I$86,TRUNC(COLUMN(O$2)/5)+2,FALSE)*SUMIFS('IEA-MethaneAbatement'!$N:$N,'IEA-MethaneAbatement'!$O:$O,"&lt;"&amp;$B74,'IEA-MethaneAbatement'!$O:$O,"&gt;="&amp;$A74,'IEA-MethaneAbatement'!$M:$M,$C$1,'IEA-MethaneAbatement'!$B:$B,'Country Selector'!$A$2)+VLOOKUP($D$1,'Multipliers and Adjustments'!$A$70:$I$86,TRUNC(COLUMN(O$2)/5)+2,FALSE)*SUMIFS('IEA-MethaneAbatement'!$N:$N,'IEA-MethaneAbatement'!$O:$O,"&lt;"&amp;$B74,'IEA-MethaneAbatement'!$O:$O,"&gt;="&amp;$A74,'IEA-MethaneAbatement'!$M:$M,$D$1,'IEA-MethaneAbatement'!$B:$B,'Country Selector'!$A$2)))*(1+INDEX('EPA to IEA Scaling'!$F$8:$AO$8,,MATCH(O$2,'EPA to IEA Scaling'!$F$1:$AO$1,0)))</f>
        <v>0</v>
      </c>
      <c r="P74" cm="1">
        <f t="array" ref="P74">((VLOOKUP($B$1,'Multipliers and Adjustments'!$A$70:$I$86,TRUNC(COLUMN(P$2)/5)+2,FALSE)*SUMIFS('IEA-MethaneAbatement'!$N:$N,'IEA-MethaneAbatement'!$O:$O,"&lt;"&amp;$B74,'IEA-MethaneAbatement'!$O:$O,"&gt;="&amp;$A74,'IEA-MethaneAbatement'!$M:$M,$B$1,'IEA-MethaneAbatement'!$B:$B,'Country Selector'!$A$2)+VLOOKUP($C$1,'Multipliers and Adjustments'!$A$70:$I$86,TRUNC(COLUMN(P$2)/5)+2,FALSE)*SUMIFS('IEA-MethaneAbatement'!$N:$N,'IEA-MethaneAbatement'!$O:$O,"&lt;"&amp;$B74,'IEA-MethaneAbatement'!$O:$O,"&gt;="&amp;$A74,'IEA-MethaneAbatement'!$M:$M,$C$1,'IEA-MethaneAbatement'!$B:$B,'Country Selector'!$A$2)+VLOOKUP($D$1,'Multipliers and Adjustments'!$A$70:$I$86,TRUNC(COLUMN(P$2)/5)+2,FALSE)*SUMIFS('IEA-MethaneAbatement'!$N:$N,'IEA-MethaneAbatement'!$O:$O,"&lt;"&amp;$B74,'IEA-MethaneAbatement'!$O:$O,"&gt;="&amp;$A74,'IEA-MethaneAbatement'!$M:$M,$D$1,'IEA-MethaneAbatement'!$B:$B,'Country Selector'!$A$2)))*(1+INDEX('EPA to IEA Scaling'!$F$8:$AO$8,,MATCH(P$2,'EPA to IEA Scaling'!$F$1:$AO$1,0)))</f>
        <v>0</v>
      </c>
      <c r="Q74" cm="1">
        <f t="array" ref="Q74">((VLOOKUP($B$1,'Multipliers and Adjustments'!$A$70:$I$86,TRUNC(COLUMN(Q$2)/5)+2,FALSE)*SUMIFS('IEA-MethaneAbatement'!$N:$N,'IEA-MethaneAbatement'!$O:$O,"&lt;"&amp;$B74,'IEA-MethaneAbatement'!$O:$O,"&gt;="&amp;$A74,'IEA-MethaneAbatement'!$M:$M,$B$1,'IEA-MethaneAbatement'!$B:$B,'Country Selector'!$A$2)+VLOOKUP($C$1,'Multipliers and Adjustments'!$A$70:$I$86,TRUNC(COLUMN(Q$2)/5)+2,FALSE)*SUMIFS('IEA-MethaneAbatement'!$N:$N,'IEA-MethaneAbatement'!$O:$O,"&lt;"&amp;$B74,'IEA-MethaneAbatement'!$O:$O,"&gt;="&amp;$A74,'IEA-MethaneAbatement'!$M:$M,$C$1,'IEA-MethaneAbatement'!$B:$B,'Country Selector'!$A$2)+VLOOKUP($D$1,'Multipliers and Adjustments'!$A$70:$I$86,TRUNC(COLUMN(Q$2)/5)+2,FALSE)*SUMIFS('IEA-MethaneAbatement'!$N:$N,'IEA-MethaneAbatement'!$O:$O,"&lt;"&amp;$B74,'IEA-MethaneAbatement'!$O:$O,"&gt;="&amp;$A74,'IEA-MethaneAbatement'!$M:$M,$D$1,'IEA-MethaneAbatement'!$B:$B,'Country Selector'!$A$2)))*(1+INDEX('EPA to IEA Scaling'!$F$8:$AO$8,,MATCH(Q$2,'EPA to IEA Scaling'!$F$1:$AO$1,0)))</f>
        <v>0</v>
      </c>
      <c r="R74" s="31" cm="1">
        <f t="array" ref="R74">((VLOOKUP($B$1,'Multipliers and Adjustments'!$A$70:$I$86,TRUNC(COLUMN(R$2)/5)+2,FALSE)*SUMIFS('IEA-MethaneAbatement'!$N:$N,'IEA-MethaneAbatement'!$O:$O,"&lt;"&amp;$B74,'IEA-MethaneAbatement'!$O:$O,"&gt;="&amp;$A74,'IEA-MethaneAbatement'!$M:$M,$B$1,'IEA-MethaneAbatement'!$B:$B,'Country Selector'!$A$2)+VLOOKUP($C$1,'Multipliers and Adjustments'!$A$70:$I$86,TRUNC(COLUMN(R$2)/5)+2,FALSE)*SUMIFS('IEA-MethaneAbatement'!$N:$N,'IEA-MethaneAbatement'!$O:$O,"&lt;"&amp;$B74,'IEA-MethaneAbatement'!$O:$O,"&gt;="&amp;$A74,'IEA-MethaneAbatement'!$M:$M,$C$1,'IEA-MethaneAbatement'!$B:$B,'Country Selector'!$A$2)+VLOOKUP($D$1,'Multipliers and Adjustments'!$A$70:$I$86,TRUNC(COLUMN(R$2)/5)+2,FALSE)*SUMIFS('IEA-MethaneAbatement'!$N:$N,'IEA-MethaneAbatement'!$O:$O,"&lt;"&amp;$B74,'IEA-MethaneAbatement'!$O:$O,"&gt;="&amp;$A74,'IEA-MethaneAbatement'!$M:$M,$D$1,'IEA-MethaneAbatement'!$B:$B,'Country Selector'!$A$2)))*(1+INDEX('EPA to IEA Scaling'!$F$8:$AO$8,,MATCH(R$2,'EPA to IEA Scaling'!$F$1:$AO$1,0)))</f>
        <v>0</v>
      </c>
      <c r="S74" cm="1">
        <f t="array" ref="S74">((VLOOKUP($B$1,'Multipliers and Adjustments'!$A$70:$I$86,TRUNC(COLUMN(S$2)/5)+2,FALSE)*SUMIFS('IEA-MethaneAbatement'!$N:$N,'IEA-MethaneAbatement'!$O:$O,"&lt;"&amp;$B74,'IEA-MethaneAbatement'!$O:$O,"&gt;="&amp;$A74,'IEA-MethaneAbatement'!$M:$M,$B$1,'IEA-MethaneAbatement'!$B:$B,'Country Selector'!$A$2)+VLOOKUP($C$1,'Multipliers and Adjustments'!$A$70:$I$86,TRUNC(COLUMN(S$2)/5)+2,FALSE)*SUMIFS('IEA-MethaneAbatement'!$N:$N,'IEA-MethaneAbatement'!$O:$O,"&lt;"&amp;$B74,'IEA-MethaneAbatement'!$O:$O,"&gt;="&amp;$A74,'IEA-MethaneAbatement'!$M:$M,$C$1,'IEA-MethaneAbatement'!$B:$B,'Country Selector'!$A$2)+VLOOKUP($D$1,'Multipliers and Adjustments'!$A$70:$I$86,TRUNC(COLUMN(S$2)/5)+2,FALSE)*SUMIFS('IEA-MethaneAbatement'!$N:$N,'IEA-MethaneAbatement'!$O:$O,"&lt;"&amp;$B74,'IEA-MethaneAbatement'!$O:$O,"&gt;="&amp;$A74,'IEA-MethaneAbatement'!$M:$M,$D$1,'IEA-MethaneAbatement'!$B:$B,'Country Selector'!$A$2)))*(1+INDEX('EPA to IEA Scaling'!$F$8:$AO$8,,MATCH(S$2,'EPA to IEA Scaling'!$F$1:$AO$1,0)))</f>
        <v>0</v>
      </c>
      <c r="T74" cm="1">
        <f t="array" ref="T74">((VLOOKUP($B$1,'Multipliers and Adjustments'!$A$70:$I$86,TRUNC(COLUMN(T$2)/5)+2,FALSE)*SUMIFS('IEA-MethaneAbatement'!$N:$N,'IEA-MethaneAbatement'!$O:$O,"&lt;"&amp;$B74,'IEA-MethaneAbatement'!$O:$O,"&gt;="&amp;$A74,'IEA-MethaneAbatement'!$M:$M,$B$1,'IEA-MethaneAbatement'!$B:$B,'Country Selector'!$A$2)+VLOOKUP($C$1,'Multipliers and Adjustments'!$A$70:$I$86,TRUNC(COLUMN(T$2)/5)+2,FALSE)*SUMIFS('IEA-MethaneAbatement'!$N:$N,'IEA-MethaneAbatement'!$O:$O,"&lt;"&amp;$B74,'IEA-MethaneAbatement'!$O:$O,"&gt;="&amp;$A74,'IEA-MethaneAbatement'!$M:$M,$C$1,'IEA-MethaneAbatement'!$B:$B,'Country Selector'!$A$2)+VLOOKUP($D$1,'Multipliers and Adjustments'!$A$70:$I$86,TRUNC(COLUMN(T$2)/5)+2,FALSE)*SUMIFS('IEA-MethaneAbatement'!$N:$N,'IEA-MethaneAbatement'!$O:$O,"&lt;"&amp;$B74,'IEA-MethaneAbatement'!$O:$O,"&gt;="&amp;$A74,'IEA-MethaneAbatement'!$M:$M,$D$1,'IEA-MethaneAbatement'!$B:$B,'Country Selector'!$A$2)))*(1+INDEX('EPA to IEA Scaling'!$F$8:$AO$8,,MATCH(T$2,'EPA to IEA Scaling'!$F$1:$AO$1,0)))</f>
        <v>0</v>
      </c>
      <c r="U74" cm="1">
        <f t="array" ref="U74">((VLOOKUP($B$1,'Multipliers and Adjustments'!$A$70:$I$86,TRUNC(COLUMN(U$2)/5)+2,FALSE)*SUMIFS('IEA-MethaneAbatement'!$N:$N,'IEA-MethaneAbatement'!$O:$O,"&lt;"&amp;$B74,'IEA-MethaneAbatement'!$O:$O,"&gt;="&amp;$A74,'IEA-MethaneAbatement'!$M:$M,$B$1,'IEA-MethaneAbatement'!$B:$B,'Country Selector'!$A$2)+VLOOKUP($C$1,'Multipliers and Adjustments'!$A$70:$I$86,TRUNC(COLUMN(U$2)/5)+2,FALSE)*SUMIFS('IEA-MethaneAbatement'!$N:$N,'IEA-MethaneAbatement'!$O:$O,"&lt;"&amp;$B74,'IEA-MethaneAbatement'!$O:$O,"&gt;="&amp;$A74,'IEA-MethaneAbatement'!$M:$M,$C$1,'IEA-MethaneAbatement'!$B:$B,'Country Selector'!$A$2)+VLOOKUP($D$1,'Multipliers and Adjustments'!$A$70:$I$86,TRUNC(COLUMN(U$2)/5)+2,FALSE)*SUMIFS('IEA-MethaneAbatement'!$N:$N,'IEA-MethaneAbatement'!$O:$O,"&lt;"&amp;$B74,'IEA-MethaneAbatement'!$O:$O,"&gt;="&amp;$A74,'IEA-MethaneAbatement'!$M:$M,$D$1,'IEA-MethaneAbatement'!$B:$B,'Country Selector'!$A$2)))*(1+INDEX('EPA to IEA Scaling'!$F$8:$AO$8,,MATCH(U$2,'EPA to IEA Scaling'!$F$1:$AO$1,0)))</f>
        <v>0</v>
      </c>
      <c r="V74" cm="1">
        <f t="array" ref="V74">((VLOOKUP($B$1,'Multipliers and Adjustments'!$A$70:$I$86,TRUNC(COLUMN(V$2)/5)+2,FALSE)*SUMIFS('IEA-MethaneAbatement'!$N:$N,'IEA-MethaneAbatement'!$O:$O,"&lt;"&amp;$B74,'IEA-MethaneAbatement'!$O:$O,"&gt;="&amp;$A74,'IEA-MethaneAbatement'!$M:$M,$B$1,'IEA-MethaneAbatement'!$B:$B,'Country Selector'!$A$2)+VLOOKUP($C$1,'Multipliers and Adjustments'!$A$70:$I$86,TRUNC(COLUMN(V$2)/5)+2,FALSE)*SUMIFS('IEA-MethaneAbatement'!$N:$N,'IEA-MethaneAbatement'!$O:$O,"&lt;"&amp;$B74,'IEA-MethaneAbatement'!$O:$O,"&gt;="&amp;$A74,'IEA-MethaneAbatement'!$M:$M,$C$1,'IEA-MethaneAbatement'!$B:$B,'Country Selector'!$A$2)+VLOOKUP($D$1,'Multipliers and Adjustments'!$A$70:$I$86,TRUNC(COLUMN(V$2)/5)+2,FALSE)*SUMIFS('IEA-MethaneAbatement'!$N:$N,'IEA-MethaneAbatement'!$O:$O,"&lt;"&amp;$B74,'IEA-MethaneAbatement'!$O:$O,"&gt;="&amp;$A74,'IEA-MethaneAbatement'!$M:$M,$D$1,'IEA-MethaneAbatement'!$B:$B,'Country Selector'!$A$2)))*(1+INDEX('EPA to IEA Scaling'!$F$8:$AO$8,,MATCH(V$2,'EPA to IEA Scaling'!$F$1:$AO$1,0)))</f>
        <v>0</v>
      </c>
      <c r="W74" s="31" cm="1">
        <f t="array" ref="W74">((VLOOKUP($B$1,'Multipliers and Adjustments'!$A$70:$I$86,TRUNC(COLUMN(W$2)/5)+2,FALSE)*SUMIFS('IEA-MethaneAbatement'!$N:$N,'IEA-MethaneAbatement'!$O:$O,"&lt;"&amp;$B74,'IEA-MethaneAbatement'!$O:$O,"&gt;="&amp;$A74,'IEA-MethaneAbatement'!$M:$M,$B$1,'IEA-MethaneAbatement'!$B:$B,'Country Selector'!$A$2)+VLOOKUP($C$1,'Multipliers and Adjustments'!$A$70:$I$86,TRUNC(COLUMN(W$2)/5)+2,FALSE)*SUMIFS('IEA-MethaneAbatement'!$N:$N,'IEA-MethaneAbatement'!$O:$O,"&lt;"&amp;$B74,'IEA-MethaneAbatement'!$O:$O,"&gt;="&amp;$A74,'IEA-MethaneAbatement'!$M:$M,$C$1,'IEA-MethaneAbatement'!$B:$B,'Country Selector'!$A$2)+VLOOKUP($D$1,'Multipliers and Adjustments'!$A$70:$I$86,TRUNC(COLUMN(W$2)/5)+2,FALSE)*SUMIFS('IEA-MethaneAbatement'!$N:$N,'IEA-MethaneAbatement'!$O:$O,"&lt;"&amp;$B74,'IEA-MethaneAbatement'!$O:$O,"&gt;="&amp;$A74,'IEA-MethaneAbatement'!$M:$M,$D$1,'IEA-MethaneAbatement'!$B:$B,'Country Selector'!$A$2)))*(1+INDEX('EPA to IEA Scaling'!$F$8:$AO$8,,MATCH(W$2,'EPA to IEA Scaling'!$F$1:$AO$1,0)))</f>
        <v>0</v>
      </c>
      <c r="X74" cm="1">
        <f t="array" ref="X74">((VLOOKUP($B$1,'Multipliers and Adjustments'!$A$70:$I$86,TRUNC(COLUMN(X$2)/5)+2,FALSE)*SUMIFS('IEA-MethaneAbatement'!$N:$N,'IEA-MethaneAbatement'!$O:$O,"&lt;"&amp;$B74,'IEA-MethaneAbatement'!$O:$O,"&gt;="&amp;$A74,'IEA-MethaneAbatement'!$M:$M,$B$1,'IEA-MethaneAbatement'!$B:$B,'Country Selector'!$A$2)+VLOOKUP($C$1,'Multipliers and Adjustments'!$A$70:$I$86,TRUNC(COLUMN(X$2)/5)+2,FALSE)*SUMIFS('IEA-MethaneAbatement'!$N:$N,'IEA-MethaneAbatement'!$O:$O,"&lt;"&amp;$B74,'IEA-MethaneAbatement'!$O:$O,"&gt;="&amp;$A74,'IEA-MethaneAbatement'!$M:$M,$C$1,'IEA-MethaneAbatement'!$B:$B,'Country Selector'!$A$2)+VLOOKUP($D$1,'Multipliers and Adjustments'!$A$70:$I$86,TRUNC(COLUMN(X$2)/5)+2,FALSE)*SUMIFS('IEA-MethaneAbatement'!$N:$N,'IEA-MethaneAbatement'!$O:$O,"&lt;"&amp;$B74,'IEA-MethaneAbatement'!$O:$O,"&gt;="&amp;$A74,'IEA-MethaneAbatement'!$M:$M,$D$1,'IEA-MethaneAbatement'!$B:$B,'Country Selector'!$A$2)))*(1+INDEX('EPA to IEA Scaling'!$F$8:$AO$8,,MATCH(X$2,'EPA to IEA Scaling'!$F$1:$AO$1,0)))</f>
        <v>0</v>
      </c>
      <c r="Y74" cm="1">
        <f t="array" ref="Y74">((VLOOKUP($B$1,'Multipliers and Adjustments'!$A$70:$I$86,TRUNC(COLUMN(Y$2)/5)+2,FALSE)*SUMIFS('IEA-MethaneAbatement'!$N:$N,'IEA-MethaneAbatement'!$O:$O,"&lt;"&amp;$B74,'IEA-MethaneAbatement'!$O:$O,"&gt;="&amp;$A74,'IEA-MethaneAbatement'!$M:$M,$B$1,'IEA-MethaneAbatement'!$B:$B,'Country Selector'!$A$2)+VLOOKUP($C$1,'Multipliers and Adjustments'!$A$70:$I$86,TRUNC(COLUMN(Y$2)/5)+2,FALSE)*SUMIFS('IEA-MethaneAbatement'!$N:$N,'IEA-MethaneAbatement'!$O:$O,"&lt;"&amp;$B74,'IEA-MethaneAbatement'!$O:$O,"&gt;="&amp;$A74,'IEA-MethaneAbatement'!$M:$M,$C$1,'IEA-MethaneAbatement'!$B:$B,'Country Selector'!$A$2)+VLOOKUP($D$1,'Multipliers and Adjustments'!$A$70:$I$86,TRUNC(COLUMN(Y$2)/5)+2,FALSE)*SUMIFS('IEA-MethaneAbatement'!$N:$N,'IEA-MethaneAbatement'!$O:$O,"&lt;"&amp;$B74,'IEA-MethaneAbatement'!$O:$O,"&gt;="&amp;$A74,'IEA-MethaneAbatement'!$M:$M,$D$1,'IEA-MethaneAbatement'!$B:$B,'Country Selector'!$A$2)))*(1+INDEX('EPA to IEA Scaling'!$F$8:$AO$8,,MATCH(Y$2,'EPA to IEA Scaling'!$F$1:$AO$1,0)))</f>
        <v>0</v>
      </c>
      <c r="Z74" cm="1">
        <f t="array" ref="Z74">((VLOOKUP($B$1,'Multipliers and Adjustments'!$A$70:$I$86,TRUNC(COLUMN(Z$2)/5)+2,FALSE)*SUMIFS('IEA-MethaneAbatement'!$N:$N,'IEA-MethaneAbatement'!$O:$O,"&lt;"&amp;$B74,'IEA-MethaneAbatement'!$O:$O,"&gt;="&amp;$A74,'IEA-MethaneAbatement'!$M:$M,$B$1,'IEA-MethaneAbatement'!$B:$B,'Country Selector'!$A$2)+VLOOKUP($C$1,'Multipliers and Adjustments'!$A$70:$I$86,TRUNC(COLUMN(Z$2)/5)+2,FALSE)*SUMIFS('IEA-MethaneAbatement'!$N:$N,'IEA-MethaneAbatement'!$O:$O,"&lt;"&amp;$B74,'IEA-MethaneAbatement'!$O:$O,"&gt;="&amp;$A74,'IEA-MethaneAbatement'!$M:$M,$C$1,'IEA-MethaneAbatement'!$B:$B,'Country Selector'!$A$2)+VLOOKUP($D$1,'Multipliers and Adjustments'!$A$70:$I$86,TRUNC(COLUMN(Z$2)/5)+2,FALSE)*SUMIFS('IEA-MethaneAbatement'!$N:$N,'IEA-MethaneAbatement'!$O:$O,"&lt;"&amp;$B74,'IEA-MethaneAbatement'!$O:$O,"&gt;="&amp;$A74,'IEA-MethaneAbatement'!$M:$M,$D$1,'IEA-MethaneAbatement'!$B:$B,'Country Selector'!$A$2)))*(1+INDEX('EPA to IEA Scaling'!$F$8:$AO$8,,MATCH(Z$2,'EPA to IEA Scaling'!$F$1:$AO$1,0)))</f>
        <v>0</v>
      </c>
      <c r="AA74" cm="1">
        <f t="array" ref="AA74">((VLOOKUP($B$1,'Multipliers and Adjustments'!$A$70:$I$86,TRUNC(COLUMN(AA$2)/5)+2,FALSE)*SUMIFS('IEA-MethaneAbatement'!$N:$N,'IEA-MethaneAbatement'!$O:$O,"&lt;"&amp;$B74,'IEA-MethaneAbatement'!$O:$O,"&gt;="&amp;$A74,'IEA-MethaneAbatement'!$M:$M,$B$1,'IEA-MethaneAbatement'!$B:$B,'Country Selector'!$A$2)+VLOOKUP($C$1,'Multipliers and Adjustments'!$A$70:$I$86,TRUNC(COLUMN(AA$2)/5)+2,FALSE)*SUMIFS('IEA-MethaneAbatement'!$N:$N,'IEA-MethaneAbatement'!$O:$O,"&lt;"&amp;$B74,'IEA-MethaneAbatement'!$O:$O,"&gt;="&amp;$A74,'IEA-MethaneAbatement'!$M:$M,$C$1,'IEA-MethaneAbatement'!$B:$B,'Country Selector'!$A$2)+VLOOKUP($D$1,'Multipliers and Adjustments'!$A$70:$I$86,TRUNC(COLUMN(AA$2)/5)+2,FALSE)*SUMIFS('IEA-MethaneAbatement'!$N:$N,'IEA-MethaneAbatement'!$O:$O,"&lt;"&amp;$B74,'IEA-MethaneAbatement'!$O:$O,"&gt;="&amp;$A74,'IEA-MethaneAbatement'!$M:$M,$D$1,'IEA-MethaneAbatement'!$B:$B,'Country Selector'!$A$2)))*(1+INDEX('EPA to IEA Scaling'!$F$8:$AO$8,,MATCH(AA$2,'EPA to IEA Scaling'!$F$1:$AO$1,0)))</f>
        <v>0</v>
      </c>
      <c r="AB74" s="31" cm="1">
        <f t="array" ref="AB74">((VLOOKUP($B$1,'Multipliers and Adjustments'!$A$70:$I$86,TRUNC(COLUMN(AB$2)/5)+2,FALSE)*SUMIFS('IEA-MethaneAbatement'!$N:$N,'IEA-MethaneAbatement'!$O:$O,"&lt;"&amp;$B74,'IEA-MethaneAbatement'!$O:$O,"&gt;="&amp;$A74,'IEA-MethaneAbatement'!$M:$M,$B$1,'IEA-MethaneAbatement'!$B:$B,'Country Selector'!$A$2)+VLOOKUP($C$1,'Multipliers and Adjustments'!$A$70:$I$86,TRUNC(COLUMN(AB$2)/5)+2,FALSE)*SUMIFS('IEA-MethaneAbatement'!$N:$N,'IEA-MethaneAbatement'!$O:$O,"&lt;"&amp;$B74,'IEA-MethaneAbatement'!$O:$O,"&gt;="&amp;$A74,'IEA-MethaneAbatement'!$M:$M,$C$1,'IEA-MethaneAbatement'!$B:$B,'Country Selector'!$A$2)+VLOOKUP($D$1,'Multipliers and Adjustments'!$A$70:$I$86,TRUNC(COLUMN(AB$2)/5)+2,FALSE)*SUMIFS('IEA-MethaneAbatement'!$N:$N,'IEA-MethaneAbatement'!$O:$O,"&lt;"&amp;$B74,'IEA-MethaneAbatement'!$O:$O,"&gt;="&amp;$A74,'IEA-MethaneAbatement'!$M:$M,$D$1,'IEA-MethaneAbatement'!$B:$B,'Country Selector'!$A$2)))*(1+INDEX('EPA to IEA Scaling'!$F$8:$AO$8,,MATCH(AB$2,'EPA to IEA Scaling'!$F$1:$AO$1,0)))</f>
        <v>0</v>
      </c>
      <c r="AC74" cm="1">
        <f t="array" ref="AC74">((VLOOKUP($B$1,'Multipliers and Adjustments'!$A$70:$I$86,TRUNC(COLUMN(AC$2)/5)+2,FALSE)*SUMIFS('IEA-MethaneAbatement'!$N:$N,'IEA-MethaneAbatement'!$O:$O,"&lt;"&amp;$B74,'IEA-MethaneAbatement'!$O:$O,"&gt;="&amp;$A74,'IEA-MethaneAbatement'!$M:$M,$B$1,'IEA-MethaneAbatement'!$B:$B,'Country Selector'!$A$2)+VLOOKUP($C$1,'Multipliers and Adjustments'!$A$70:$I$86,TRUNC(COLUMN(AC$2)/5)+2,FALSE)*SUMIFS('IEA-MethaneAbatement'!$N:$N,'IEA-MethaneAbatement'!$O:$O,"&lt;"&amp;$B74,'IEA-MethaneAbatement'!$O:$O,"&gt;="&amp;$A74,'IEA-MethaneAbatement'!$M:$M,$C$1,'IEA-MethaneAbatement'!$B:$B,'Country Selector'!$A$2)+VLOOKUP($D$1,'Multipliers and Adjustments'!$A$70:$I$86,TRUNC(COLUMN(AC$2)/5)+2,FALSE)*SUMIFS('IEA-MethaneAbatement'!$N:$N,'IEA-MethaneAbatement'!$O:$O,"&lt;"&amp;$B74,'IEA-MethaneAbatement'!$O:$O,"&gt;="&amp;$A74,'IEA-MethaneAbatement'!$M:$M,$D$1,'IEA-MethaneAbatement'!$B:$B,'Country Selector'!$A$2)))*(1+INDEX('EPA to IEA Scaling'!$F$8:$AO$8,,MATCH(AC$2,'EPA to IEA Scaling'!$F$1:$AO$1,0)))</f>
        <v>0</v>
      </c>
      <c r="AD74" cm="1">
        <f t="array" ref="AD74">((VLOOKUP($B$1,'Multipliers and Adjustments'!$A$70:$I$86,TRUNC(COLUMN(AD$2)/5)+2,FALSE)*SUMIFS('IEA-MethaneAbatement'!$N:$N,'IEA-MethaneAbatement'!$O:$O,"&lt;"&amp;$B74,'IEA-MethaneAbatement'!$O:$O,"&gt;="&amp;$A74,'IEA-MethaneAbatement'!$M:$M,$B$1,'IEA-MethaneAbatement'!$B:$B,'Country Selector'!$A$2)+VLOOKUP($C$1,'Multipliers and Adjustments'!$A$70:$I$86,TRUNC(COLUMN(AD$2)/5)+2,FALSE)*SUMIFS('IEA-MethaneAbatement'!$N:$N,'IEA-MethaneAbatement'!$O:$O,"&lt;"&amp;$B74,'IEA-MethaneAbatement'!$O:$O,"&gt;="&amp;$A74,'IEA-MethaneAbatement'!$M:$M,$C$1,'IEA-MethaneAbatement'!$B:$B,'Country Selector'!$A$2)+VLOOKUP($D$1,'Multipliers and Adjustments'!$A$70:$I$86,TRUNC(COLUMN(AD$2)/5)+2,FALSE)*SUMIFS('IEA-MethaneAbatement'!$N:$N,'IEA-MethaneAbatement'!$O:$O,"&lt;"&amp;$B74,'IEA-MethaneAbatement'!$O:$O,"&gt;="&amp;$A74,'IEA-MethaneAbatement'!$M:$M,$D$1,'IEA-MethaneAbatement'!$B:$B,'Country Selector'!$A$2)))*(1+INDEX('EPA to IEA Scaling'!$F$8:$AO$8,,MATCH(AD$2,'EPA to IEA Scaling'!$F$1:$AO$1,0)))</f>
        <v>0</v>
      </c>
      <c r="AE74" cm="1">
        <f t="array" ref="AE74">((VLOOKUP($B$1,'Multipliers and Adjustments'!$A$70:$I$86,TRUNC(COLUMN(AE$2)/5)+2,FALSE)*SUMIFS('IEA-MethaneAbatement'!$N:$N,'IEA-MethaneAbatement'!$O:$O,"&lt;"&amp;$B74,'IEA-MethaneAbatement'!$O:$O,"&gt;="&amp;$A74,'IEA-MethaneAbatement'!$M:$M,$B$1,'IEA-MethaneAbatement'!$B:$B,'Country Selector'!$A$2)+VLOOKUP($C$1,'Multipliers and Adjustments'!$A$70:$I$86,TRUNC(COLUMN(AE$2)/5)+2,FALSE)*SUMIFS('IEA-MethaneAbatement'!$N:$N,'IEA-MethaneAbatement'!$O:$O,"&lt;"&amp;$B74,'IEA-MethaneAbatement'!$O:$O,"&gt;="&amp;$A74,'IEA-MethaneAbatement'!$M:$M,$C$1,'IEA-MethaneAbatement'!$B:$B,'Country Selector'!$A$2)+VLOOKUP($D$1,'Multipliers and Adjustments'!$A$70:$I$86,TRUNC(COLUMN(AE$2)/5)+2,FALSE)*SUMIFS('IEA-MethaneAbatement'!$N:$N,'IEA-MethaneAbatement'!$O:$O,"&lt;"&amp;$B74,'IEA-MethaneAbatement'!$O:$O,"&gt;="&amp;$A74,'IEA-MethaneAbatement'!$M:$M,$D$1,'IEA-MethaneAbatement'!$B:$B,'Country Selector'!$A$2)))*(1+INDEX('EPA to IEA Scaling'!$F$8:$AO$8,,MATCH(AE$2,'EPA to IEA Scaling'!$F$1:$AO$1,0)))</f>
        <v>0</v>
      </c>
      <c r="AF74" cm="1">
        <f t="array" ref="AF74">((VLOOKUP($B$1,'Multipliers and Adjustments'!$A$70:$I$86,TRUNC(COLUMN(AF$2)/5)+2,FALSE)*SUMIFS('IEA-MethaneAbatement'!$N:$N,'IEA-MethaneAbatement'!$O:$O,"&lt;"&amp;$B74,'IEA-MethaneAbatement'!$O:$O,"&gt;="&amp;$A74,'IEA-MethaneAbatement'!$M:$M,$B$1,'IEA-MethaneAbatement'!$B:$B,'Country Selector'!$A$2)+VLOOKUP($C$1,'Multipliers and Adjustments'!$A$70:$I$86,TRUNC(COLUMN(AF$2)/5)+2,FALSE)*SUMIFS('IEA-MethaneAbatement'!$N:$N,'IEA-MethaneAbatement'!$O:$O,"&lt;"&amp;$B74,'IEA-MethaneAbatement'!$O:$O,"&gt;="&amp;$A74,'IEA-MethaneAbatement'!$M:$M,$C$1,'IEA-MethaneAbatement'!$B:$B,'Country Selector'!$A$2)+VLOOKUP($D$1,'Multipliers and Adjustments'!$A$70:$I$86,TRUNC(COLUMN(AF$2)/5)+2,FALSE)*SUMIFS('IEA-MethaneAbatement'!$N:$N,'IEA-MethaneAbatement'!$O:$O,"&lt;"&amp;$B74,'IEA-MethaneAbatement'!$O:$O,"&gt;="&amp;$A74,'IEA-MethaneAbatement'!$M:$M,$D$1,'IEA-MethaneAbatement'!$B:$B,'Country Selector'!$A$2)))*(1+INDEX('EPA to IEA Scaling'!$F$8:$AO$8,,MATCH(AF$2,'EPA to IEA Scaling'!$F$1:$AO$1,0)))</f>
        <v>0</v>
      </c>
      <c r="AG74" s="31" cm="1">
        <f t="array" ref="AG74">((VLOOKUP($B$1,'Multipliers and Adjustments'!$A$70:$I$86,TRUNC(COLUMN(AG$2)/5)+2,FALSE)*SUMIFS('IEA-MethaneAbatement'!$N:$N,'IEA-MethaneAbatement'!$O:$O,"&lt;"&amp;$B74,'IEA-MethaneAbatement'!$O:$O,"&gt;="&amp;$A74,'IEA-MethaneAbatement'!$M:$M,$B$1,'IEA-MethaneAbatement'!$B:$B,'Country Selector'!$A$2)+VLOOKUP($C$1,'Multipliers and Adjustments'!$A$70:$I$86,TRUNC(COLUMN(AG$2)/5)+2,FALSE)*SUMIFS('IEA-MethaneAbatement'!$N:$N,'IEA-MethaneAbatement'!$O:$O,"&lt;"&amp;$B74,'IEA-MethaneAbatement'!$O:$O,"&gt;="&amp;$A74,'IEA-MethaneAbatement'!$M:$M,$C$1,'IEA-MethaneAbatement'!$B:$B,'Country Selector'!$A$2)+VLOOKUP($D$1,'Multipliers and Adjustments'!$A$70:$I$86,TRUNC(COLUMN(AG$2)/5)+2,FALSE)*SUMIFS('IEA-MethaneAbatement'!$N:$N,'IEA-MethaneAbatement'!$O:$O,"&lt;"&amp;$B74,'IEA-MethaneAbatement'!$O:$O,"&gt;="&amp;$A74,'IEA-MethaneAbatement'!$M:$M,$D$1,'IEA-MethaneAbatement'!$B:$B,'Country Selector'!$A$2)))*(1+INDEX('EPA to IEA Scaling'!$F$8:$AO$8,,MATCH(AG$2,'EPA to IEA Scaling'!$F$1:$AO$1,0)))</f>
        <v>0</v>
      </c>
      <c r="AH74" cm="1">
        <f t="array" ref="AH74">((VLOOKUP($B$1,'Multipliers and Adjustments'!$A$70:$I$86,TRUNC(COLUMN(AH$2)/5)+2,FALSE)*SUMIFS('IEA-MethaneAbatement'!$N:$N,'IEA-MethaneAbatement'!$O:$O,"&lt;"&amp;$B74,'IEA-MethaneAbatement'!$O:$O,"&gt;="&amp;$A74,'IEA-MethaneAbatement'!$M:$M,$B$1,'IEA-MethaneAbatement'!$B:$B,'Country Selector'!$A$2)+VLOOKUP($C$1,'Multipliers and Adjustments'!$A$70:$I$86,TRUNC(COLUMN(AH$2)/5)+2,FALSE)*SUMIFS('IEA-MethaneAbatement'!$N:$N,'IEA-MethaneAbatement'!$O:$O,"&lt;"&amp;$B74,'IEA-MethaneAbatement'!$O:$O,"&gt;="&amp;$A74,'IEA-MethaneAbatement'!$M:$M,$C$1,'IEA-MethaneAbatement'!$B:$B,'Country Selector'!$A$2)+VLOOKUP($D$1,'Multipliers and Adjustments'!$A$70:$I$86,TRUNC(COLUMN(AH$2)/5)+2,FALSE)*SUMIFS('IEA-MethaneAbatement'!$N:$N,'IEA-MethaneAbatement'!$O:$O,"&lt;"&amp;$B74,'IEA-MethaneAbatement'!$O:$O,"&gt;="&amp;$A74,'IEA-MethaneAbatement'!$M:$M,$D$1,'IEA-MethaneAbatement'!$B:$B,'Country Selector'!$A$2)))*(1+INDEX('EPA to IEA Scaling'!$F$8:$AO$8,,MATCH(AH$2,'EPA to IEA Scaling'!$F$1:$AO$1,0)))</f>
        <v>0</v>
      </c>
      <c r="AI74" cm="1">
        <f t="array" ref="AI74">((VLOOKUP($B$1,'Multipliers and Adjustments'!$A$70:$I$86,TRUNC(COLUMN(AI$2)/5)+2,FALSE)*SUMIFS('IEA-MethaneAbatement'!$N:$N,'IEA-MethaneAbatement'!$O:$O,"&lt;"&amp;$B74,'IEA-MethaneAbatement'!$O:$O,"&gt;="&amp;$A74,'IEA-MethaneAbatement'!$M:$M,$B$1,'IEA-MethaneAbatement'!$B:$B,'Country Selector'!$A$2)+VLOOKUP($C$1,'Multipliers and Adjustments'!$A$70:$I$86,TRUNC(COLUMN(AI$2)/5)+2,FALSE)*SUMIFS('IEA-MethaneAbatement'!$N:$N,'IEA-MethaneAbatement'!$O:$O,"&lt;"&amp;$B74,'IEA-MethaneAbatement'!$O:$O,"&gt;="&amp;$A74,'IEA-MethaneAbatement'!$M:$M,$C$1,'IEA-MethaneAbatement'!$B:$B,'Country Selector'!$A$2)+VLOOKUP($D$1,'Multipliers and Adjustments'!$A$70:$I$86,TRUNC(COLUMN(AI$2)/5)+2,FALSE)*SUMIFS('IEA-MethaneAbatement'!$N:$N,'IEA-MethaneAbatement'!$O:$O,"&lt;"&amp;$B74,'IEA-MethaneAbatement'!$O:$O,"&gt;="&amp;$A74,'IEA-MethaneAbatement'!$M:$M,$D$1,'IEA-MethaneAbatement'!$B:$B,'Country Selector'!$A$2)))*(1+INDEX('EPA to IEA Scaling'!$F$8:$AO$8,,MATCH(AI$2,'EPA to IEA Scaling'!$F$1:$AO$1,0)))</f>
        <v>0</v>
      </c>
      <c r="AJ74" cm="1">
        <f t="array" ref="AJ74">((VLOOKUP($B$1,'Multipliers and Adjustments'!$A$70:$I$86,TRUNC(COLUMN(AJ$2)/5)+2,FALSE)*SUMIFS('IEA-MethaneAbatement'!$N:$N,'IEA-MethaneAbatement'!$O:$O,"&lt;"&amp;$B74,'IEA-MethaneAbatement'!$O:$O,"&gt;="&amp;$A74,'IEA-MethaneAbatement'!$M:$M,$B$1,'IEA-MethaneAbatement'!$B:$B,'Country Selector'!$A$2)+VLOOKUP($C$1,'Multipliers and Adjustments'!$A$70:$I$86,TRUNC(COLUMN(AJ$2)/5)+2,FALSE)*SUMIFS('IEA-MethaneAbatement'!$N:$N,'IEA-MethaneAbatement'!$O:$O,"&lt;"&amp;$B74,'IEA-MethaneAbatement'!$O:$O,"&gt;="&amp;$A74,'IEA-MethaneAbatement'!$M:$M,$C$1,'IEA-MethaneAbatement'!$B:$B,'Country Selector'!$A$2)+VLOOKUP($D$1,'Multipliers and Adjustments'!$A$70:$I$86,TRUNC(COLUMN(AJ$2)/5)+2,FALSE)*SUMIFS('IEA-MethaneAbatement'!$N:$N,'IEA-MethaneAbatement'!$O:$O,"&lt;"&amp;$B74,'IEA-MethaneAbatement'!$O:$O,"&gt;="&amp;$A74,'IEA-MethaneAbatement'!$M:$M,$D$1,'IEA-MethaneAbatement'!$B:$B,'Country Selector'!$A$2)))*(1+INDEX('EPA to IEA Scaling'!$F$8:$AO$8,,MATCH(AJ$2,'EPA to IEA Scaling'!$F$1:$AO$1,0)))</f>
        <v>0</v>
      </c>
      <c r="AK74" cm="1">
        <f t="array" ref="AK74">((VLOOKUP($B$1,'Multipliers and Adjustments'!$A$70:$I$86,TRUNC(COLUMN(AK$2)/5)+2,FALSE)*SUMIFS('IEA-MethaneAbatement'!$N:$N,'IEA-MethaneAbatement'!$O:$O,"&lt;"&amp;$B74,'IEA-MethaneAbatement'!$O:$O,"&gt;="&amp;$A74,'IEA-MethaneAbatement'!$M:$M,$B$1,'IEA-MethaneAbatement'!$B:$B,'Country Selector'!$A$2)+VLOOKUP($C$1,'Multipliers and Adjustments'!$A$70:$I$86,TRUNC(COLUMN(AK$2)/5)+2,FALSE)*SUMIFS('IEA-MethaneAbatement'!$N:$N,'IEA-MethaneAbatement'!$O:$O,"&lt;"&amp;$B74,'IEA-MethaneAbatement'!$O:$O,"&gt;="&amp;$A74,'IEA-MethaneAbatement'!$M:$M,$C$1,'IEA-MethaneAbatement'!$B:$B,'Country Selector'!$A$2)+VLOOKUP($D$1,'Multipliers and Adjustments'!$A$70:$I$86,TRUNC(COLUMN(AK$2)/5)+2,FALSE)*SUMIFS('IEA-MethaneAbatement'!$N:$N,'IEA-MethaneAbatement'!$O:$O,"&lt;"&amp;$B74,'IEA-MethaneAbatement'!$O:$O,"&gt;="&amp;$A74,'IEA-MethaneAbatement'!$M:$M,$D$1,'IEA-MethaneAbatement'!$B:$B,'Country Selector'!$A$2)))*(1+INDEX('EPA to IEA Scaling'!$F$8:$AO$8,,MATCH(AK$2,'EPA to IEA Scaling'!$F$1:$AO$1,0)))</f>
        <v>0</v>
      </c>
      <c r="AL74" s="31" cm="1">
        <f t="array" ref="AL74">((VLOOKUP($B$1,'Multipliers and Adjustments'!$A$70:$I$86,TRUNC(COLUMN(AL$2)/5)+2,FALSE)*SUMIFS('IEA-MethaneAbatement'!$N:$N,'IEA-MethaneAbatement'!$O:$O,"&lt;"&amp;$B74,'IEA-MethaneAbatement'!$O:$O,"&gt;="&amp;$A74,'IEA-MethaneAbatement'!$M:$M,$B$1,'IEA-MethaneAbatement'!$B:$B,'Country Selector'!$A$2)+VLOOKUP($C$1,'Multipliers and Adjustments'!$A$70:$I$86,TRUNC(COLUMN(AL$2)/5)+2,FALSE)*SUMIFS('IEA-MethaneAbatement'!$N:$N,'IEA-MethaneAbatement'!$O:$O,"&lt;"&amp;$B74,'IEA-MethaneAbatement'!$O:$O,"&gt;="&amp;$A74,'IEA-MethaneAbatement'!$M:$M,$C$1,'IEA-MethaneAbatement'!$B:$B,'Country Selector'!$A$2)+VLOOKUP($D$1,'Multipliers and Adjustments'!$A$70:$I$86,TRUNC(COLUMN(AL$2)/5)+2,FALSE)*SUMIFS('IEA-MethaneAbatement'!$N:$N,'IEA-MethaneAbatement'!$O:$O,"&lt;"&amp;$B74,'IEA-MethaneAbatement'!$O:$O,"&gt;="&amp;$A74,'IEA-MethaneAbatement'!$M:$M,$D$1,'IEA-MethaneAbatement'!$B:$B,'Country Selector'!$A$2)))*(1+INDEX('EPA to IEA Scaling'!$F$8:$AO$8,,MATCH(AL$2,'EPA to IEA Scaling'!$F$1:$AO$1,0)))</f>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AL74"/>
  <sheetViews>
    <sheetView topLeftCell="A19" workbookViewId="0">
      <selection activeCell="C38" sqref="C38"/>
    </sheetView>
  </sheetViews>
  <sheetFormatPr defaultRowHeight="14.25" x14ac:dyDescent="0.45"/>
  <cols>
    <col min="1" max="2" width="24.265625" style="12" customWidth="1"/>
    <col min="3" max="3" width="12" bestFit="1" customWidth="1"/>
  </cols>
  <sheetData>
    <row r="1" spans="1:38" x14ac:dyDescent="0.45">
      <c r="A1" s="14" t="s">
        <v>757</v>
      </c>
      <c r="B1" s="14" t="s">
        <v>723</v>
      </c>
      <c r="C1" s="14" t="s">
        <v>724</v>
      </c>
      <c r="D1" s="14" t="s">
        <v>729</v>
      </c>
      <c r="E1" s="65" t="s">
        <v>851</v>
      </c>
    </row>
    <row r="2" spans="1:38" s="2" customFormat="1" x14ac:dyDescent="0.45">
      <c r="A2" s="10" t="s">
        <v>619</v>
      </c>
      <c r="B2" s="10" t="s">
        <v>620</v>
      </c>
      <c r="C2" s="2">
        <v>2015</v>
      </c>
      <c r="D2" s="2">
        <v>2016</v>
      </c>
      <c r="E2" s="2">
        <v>2017</v>
      </c>
      <c r="F2" s="2">
        <v>2018</v>
      </c>
      <c r="G2" s="2">
        <v>2019</v>
      </c>
      <c r="H2" s="2">
        <v>2020</v>
      </c>
      <c r="I2" s="2">
        <v>2021</v>
      </c>
      <c r="J2" s="2">
        <v>2022</v>
      </c>
      <c r="K2" s="2">
        <v>2023</v>
      </c>
      <c r="L2" s="2">
        <v>2024</v>
      </c>
      <c r="M2" s="2">
        <v>2025</v>
      </c>
      <c r="N2" s="2">
        <v>2026</v>
      </c>
      <c r="O2" s="2">
        <v>2027</v>
      </c>
      <c r="P2" s="2">
        <v>2028</v>
      </c>
      <c r="Q2" s="2">
        <v>2029</v>
      </c>
      <c r="R2" s="2">
        <v>2030</v>
      </c>
      <c r="S2" s="2">
        <v>2031</v>
      </c>
      <c r="T2" s="2">
        <v>2032</v>
      </c>
      <c r="U2" s="2">
        <v>2033</v>
      </c>
      <c r="V2" s="2">
        <v>2034</v>
      </c>
      <c r="W2" s="2">
        <v>2035</v>
      </c>
      <c r="X2" s="2">
        <v>2036</v>
      </c>
      <c r="Y2" s="2">
        <v>2037</v>
      </c>
      <c r="Z2" s="2">
        <v>2038</v>
      </c>
      <c r="AA2" s="2">
        <v>2039</v>
      </c>
      <c r="AB2" s="2">
        <v>2040</v>
      </c>
      <c r="AC2" s="2">
        <v>2041</v>
      </c>
      <c r="AD2" s="2">
        <v>2042</v>
      </c>
      <c r="AE2" s="2">
        <v>2043</v>
      </c>
      <c r="AF2" s="2">
        <v>2044</v>
      </c>
      <c r="AG2" s="2">
        <v>2045</v>
      </c>
      <c r="AH2" s="2">
        <v>2046</v>
      </c>
      <c r="AI2" s="2">
        <v>2047</v>
      </c>
      <c r="AJ2" s="2">
        <v>2048</v>
      </c>
      <c r="AK2" s="2">
        <v>2049</v>
      </c>
      <c r="AL2" s="2">
        <v>2050</v>
      </c>
    </row>
    <row r="3" spans="1:38" x14ac:dyDescent="0.45">
      <c r="A3" s="11">
        <v>-1150</v>
      </c>
      <c r="B3" s="11">
        <f>A3+50</f>
        <v>-1100</v>
      </c>
      <c r="C3" s="31" cm="1">
        <f t="array" ref="C3">((VLOOKUP($B$1,'Multipliers and Adjustments'!$A$70:$I$86,TRUNC(COLUMN(C$2)/5)+2,FALSE)*SUMIFS('IEA-MethaneAbatement'!$N:$N,'IEA-MethaneAbatement'!$O:$O,"&lt;"&amp;$B3,'IEA-MethaneAbatement'!$O:$O,"&gt;="&amp;$A3,'IEA-MethaneAbatement'!$M:$M,$B$1,'IEA-MethaneAbatement'!$B:$B,'Country Selector'!$A$2)+VLOOKUP($C$1,'Multipliers and Adjustments'!$A$70:$I$86,TRUNC(COLUMN(C$2)/5)+2,FALSE)*SUMIFS('IEA-MethaneAbatement'!$N:$N,'IEA-MethaneAbatement'!$O:$O,"&lt;"&amp;$B3,'IEA-MethaneAbatement'!$O:$O,"&gt;="&amp;$A3,'IEA-MethaneAbatement'!$M:$M,$C$1,'IEA-MethaneAbatement'!$B:$B,'Country Selector'!$A$2)+VLOOKUP($D$1,'Multipliers and Adjustments'!$A$70:$I$86,TRUNC(COLUMN(C$2)/5)+2,FALSE)*SUMIFS('IEA-MethaneAbatement'!$N:$N,'IEA-MethaneAbatement'!$O:$O,"&lt;"&amp;$B3,'IEA-MethaneAbatement'!$O:$O,"&gt;="&amp;$A3,'IEA-MethaneAbatement'!$M:$M,$D$1,'IEA-MethaneAbatement'!$B:$B,'Country Selector'!$A$2)))*(1+INDEX('EPA to IEA Scaling'!$F$8:$AO$8,,MATCH(C$2,'EPA to IEA Scaling'!$F$1:$AO$1,0)))</f>
        <v>0</v>
      </c>
      <c r="D3" cm="1">
        <f t="array" ref="D3">((VLOOKUP($B$1,'Multipliers and Adjustments'!$A$70:$I$86,TRUNC(COLUMN(D$2)/5)+2,FALSE)*SUMIFS('IEA-MethaneAbatement'!$N:$N,'IEA-MethaneAbatement'!$O:$O,"&lt;"&amp;$B3,'IEA-MethaneAbatement'!$O:$O,"&gt;="&amp;$A3,'IEA-MethaneAbatement'!$M:$M,$B$1,'IEA-MethaneAbatement'!$B:$B,'Country Selector'!$A$2)+VLOOKUP($C$1,'Multipliers and Adjustments'!$A$70:$I$86,TRUNC(COLUMN(D$2)/5)+2,FALSE)*SUMIFS('IEA-MethaneAbatement'!$N:$N,'IEA-MethaneAbatement'!$O:$O,"&lt;"&amp;$B3,'IEA-MethaneAbatement'!$O:$O,"&gt;="&amp;$A3,'IEA-MethaneAbatement'!$M:$M,$C$1,'IEA-MethaneAbatement'!$B:$B,'Country Selector'!$A$2)+VLOOKUP($D$1,'Multipliers and Adjustments'!$A$70:$I$86,TRUNC(COLUMN(D$2)/5)+2,FALSE)*SUMIFS('IEA-MethaneAbatement'!$N:$N,'IEA-MethaneAbatement'!$O:$O,"&lt;"&amp;$B3,'IEA-MethaneAbatement'!$O:$O,"&gt;="&amp;$A3,'IEA-MethaneAbatement'!$M:$M,$D$1,'IEA-MethaneAbatement'!$B:$B,'Country Selector'!$A$2)))*(1+INDEX('EPA to IEA Scaling'!$F$8:$AO$8,,MATCH(D$2,'EPA to IEA Scaling'!$F$1:$AO$1,0)))</f>
        <v>0</v>
      </c>
      <c r="E3" cm="1">
        <f t="array" ref="E3">((VLOOKUP($B$1,'Multipliers and Adjustments'!$A$70:$I$86,TRUNC(COLUMN(E$2)/5)+2,FALSE)*SUMIFS('IEA-MethaneAbatement'!$N:$N,'IEA-MethaneAbatement'!$O:$O,"&lt;"&amp;$B3,'IEA-MethaneAbatement'!$O:$O,"&gt;="&amp;$A3,'IEA-MethaneAbatement'!$M:$M,$B$1,'IEA-MethaneAbatement'!$B:$B,'Country Selector'!$A$2)+VLOOKUP($C$1,'Multipliers and Adjustments'!$A$70:$I$86,TRUNC(COLUMN(E$2)/5)+2,FALSE)*SUMIFS('IEA-MethaneAbatement'!$N:$N,'IEA-MethaneAbatement'!$O:$O,"&lt;"&amp;$B3,'IEA-MethaneAbatement'!$O:$O,"&gt;="&amp;$A3,'IEA-MethaneAbatement'!$M:$M,$C$1,'IEA-MethaneAbatement'!$B:$B,'Country Selector'!$A$2)+VLOOKUP($D$1,'Multipliers and Adjustments'!$A$70:$I$86,TRUNC(COLUMN(E$2)/5)+2,FALSE)*SUMIFS('IEA-MethaneAbatement'!$N:$N,'IEA-MethaneAbatement'!$O:$O,"&lt;"&amp;$B3,'IEA-MethaneAbatement'!$O:$O,"&gt;="&amp;$A3,'IEA-MethaneAbatement'!$M:$M,$D$1,'IEA-MethaneAbatement'!$B:$B,'Country Selector'!$A$2)))*(1+INDEX('EPA to IEA Scaling'!$F$8:$AO$8,,MATCH(E$2,'EPA to IEA Scaling'!$F$1:$AO$1,0)))</f>
        <v>0</v>
      </c>
      <c r="F3" cm="1">
        <f t="array" ref="F3">((VLOOKUP($B$1,'Multipliers and Adjustments'!$A$70:$I$86,TRUNC(COLUMN(F$2)/5)+2,FALSE)*SUMIFS('IEA-MethaneAbatement'!$N:$N,'IEA-MethaneAbatement'!$O:$O,"&lt;"&amp;$B3,'IEA-MethaneAbatement'!$O:$O,"&gt;="&amp;$A3,'IEA-MethaneAbatement'!$M:$M,$B$1,'IEA-MethaneAbatement'!$B:$B,'Country Selector'!$A$2)+VLOOKUP($C$1,'Multipliers and Adjustments'!$A$70:$I$86,TRUNC(COLUMN(F$2)/5)+2,FALSE)*SUMIFS('IEA-MethaneAbatement'!$N:$N,'IEA-MethaneAbatement'!$O:$O,"&lt;"&amp;$B3,'IEA-MethaneAbatement'!$O:$O,"&gt;="&amp;$A3,'IEA-MethaneAbatement'!$M:$M,$C$1,'IEA-MethaneAbatement'!$B:$B,'Country Selector'!$A$2)+VLOOKUP($D$1,'Multipliers and Adjustments'!$A$70:$I$86,TRUNC(COLUMN(F$2)/5)+2,FALSE)*SUMIFS('IEA-MethaneAbatement'!$N:$N,'IEA-MethaneAbatement'!$O:$O,"&lt;"&amp;$B3,'IEA-MethaneAbatement'!$O:$O,"&gt;="&amp;$A3,'IEA-MethaneAbatement'!$M:$M,$D$1,'IEA-MethaneAbatement'!$B:$B,'Country Selector'!$A$2)))*(1+INDEX('EPA to IEA Scaling'!$F$8:$AO$8,,MATCH(F$2,'EPA to IEA Scaling'!$F$1:$AO$1,0)))</f>
        <v>0</v>
      </c>
      <c r="G3" cm="1">
        <f t="array" ref="G3">((VLOOKUP($B$1,'Multipliers and Adjustments'!$A$70:$I$86,TRUNC(COLUMN(G$2)/5)+2,FALSE)*SUMIFS('IEA-MethaneAbatement'!$N:$N,'IEA-MethaneAbatement'!$O:$O,"&lt;"&amp;$B3,'IEA-MethaneAbatement'!$O:$O,"&gt;="&amp;$A3,'IEA-MethaneAbatement'!$M:$M,$B$1,'IEA-MethaneAbatement'!$B:$B,'Country Selector'!$A$2)+VLOOKUP($C$1,'Multipliers and Adjustments'!$A$70:$I$86,TRUNC(COLUMN(G$2)/5)+2,FALSE)*SUMIFS('IEA-MethaneAbatement'!$N:$N,'IEA-MethaneAbatement'!$O:$O,"&lt;"&amp;$B3,'IEA-MethaneAbatement'!$O:$O,"&gt;="&amp;$A3,'IEA-MethaneAbatement'!$M:$M,$C$1,'IEA-MethaneAbatement'!$B:$B,'Country Selector'!$A$2)+VLOOKUP($D$1,'Multipliers and Adjustments'!$A$70:$I$86,TRUNC(COLUMN(G$2)/5)+2,FALSE)*SUMIFS('IEA-MethaneAbatement'!$N:$N,'IEA-MethaneAbatement'!$O:$O,"&lt;"&amp;$B3,'IEA-MethaneAbatement'!$O:$O,"&gt;="&amp;$A3,'IEA-MethaneAbatement'!$M:$M,$D$1,'IEA-MethaneAbatement'!$B:$B,'Country Selector'!$A$2)))*(1+INDEX('EPA to IEA Scaling'!$F$8:$AO$8,,MATCH(G$2,'EPA to IEA Scaling'!$F$1:$AO$1,0)))</f>
        <v>0</v>
      </c>
      <c r="H3" s="31" cm="1">
        <f t="array" ref="H3">((VLOOKUP($B$1,'Multipliers and Adjustments'!$A$70:$I$86,TRUNC(COLUMN(H$2)/5)+2,FALSE)*SUMIFS('IEA-MethaneAbatement'!$N:$N,'IEA-MethaneAbatement'!$O:$O,"&lt;"&amp;$B3,'IEA-MethaneAbatement'!$O:$O,"&gt;="&amp;$A3,'IEA-MethaneAbatement'!$M:$M,$B$1,'IEA-MethaneAbatement'!$B:$B,'Country Selector'!$A$2)+VLOOKUP($C$1,'Multipliers and Adjustments'!$A$70:$I$86,TRUNC(COLUMN(H$2)/5)+2,FALSE)*SUMIFS('IEA-MethaneAbatement'!$N:$N,'IEA-MethaneAbatement'!$O:$O,"&lt;"&amp;$B3,'IEA-MethaneAbatement'!$O:$O,"&gt;="&amp;$A3,'IEA-MethaneAbatement'!$M:$M,$C$1,'IEA-MethaneAbatement'!$B:$B,'Country Selector'!$A$2)+VLOOKUP($D$1,'Multipliers and Adjustments'!$A$70:$I$86,TRUNC(COLUMN(H$2)/5)+2,FALSE)*SUMIFS('IEA-MethaneAbatement'!$N:$N,'IEA-MethaneAbatement'!$O:$O,"&lt;"&amp;$B3,'IEA-MethaneAbatement'!$O:$O,"&gt;="&amp;$A3,'IEA-MethaneAbatement'!$M:$M,$D$1,'IEA-MethaneAbatement'!$B:$B,'Country Selector'!$A$2)))*(1+INDEX('EPA to IEA Scaling'!$F$8:$AO$8,,MATCH(H$2,'EPA to IEA Scaling'!$F$1:$AO$1,0)))</f>
        <v>0</v>
      </c>
      <c r="I3" cm="1">
        <f t="array" ref="I3">((VLOOKUP($B$1,'Multipliers and Adjustments'!$A$70:$I$86,TRUNC(COLUMN(I$2)/5)+2,FALSE)*SUMIFS('IEA-MethaneAbatement'!$N:$N,'IEA-MethaneAbatement'!$O:$O,"&lt;"&amp;$B3,'IEA-MethaneAbatement'!$O:$O,"&gt;="&amp;$A3,'IEA-MethaneAbatement'!$M:$M,$B$1,'IEA-MethaneAbatement'!$B:$B,'Country Selector'!$A$2)+VLOOKUP($C$1,'Multipliers and Adjustments'!$A$70:$I$86,TRUNC(COLUMN(I$2)/5)+2,FALSE)*SUMIFS('IEA-MethaneAbatement'!$N:$N,'IEA-MethaneAbatement'!$O:$O,"&lt;"&amp;$B3,'IEA-MethaneAbatement'!$O:$O,"&gt;="&amp;$A3,'IEA-MethaneAbatement'!$M:$M,$C$1,'IEA-MethaneAbatement'!$B:$B,'Country Selector'!$A$2)+VLOOKUP($D$1,'Multipliers and Adjustments'!$A$70:$I$86,TRUNC(COLUMN(I$2)/5)+2,FALSE)*SUMIFS('IEA-MethaneAbatement'!$N:$N,'IEA-MethaneAbatement'!$O:$O,"&lt;"&amp;$B3,'IEA-MethaneAbatement'!$O:$O,"&gt;="&amp;$A3,'IEA-MethaneAbatement'!$M:$M,$D$1,'IEA-MethaneAbatement'!$B:$B,'Country Selector'!$A$2)))*(1+INDEX('EPA to IEA Scaling'!$F$8:$AO$8,,MATCH(I$2,'EPA to IEA Scaling'!$F$1:$AO$1,0)))</f>
        <v>0</v>
      </c>
      <c r="J3" cm="1">
        <f t="array" ref="J3">((VLOOKUP($B$1,'Multipliers and Adjustments'!$A$70:$I$86,TRUNC(COLUMN(J$2)/5)+2,FALSE)*SUMIFS('IEA-MethaneAbatement'!$N:$N,'IEA-MethaneAbatement'!$O:$O,"&lt;"&amp;$B3,'IEA-MethaneAbatement'!$O:$O,"&gt;="&amp;$A3,'IEA-MethaneAbatement'!$M:$M,$B$1,'IEA-MethaneAbatement'!$B:$B,'Country Selector'!$A$2)+VLOOKUP($C$1,'Multipliers and Adjustments'!$A$70:$I$86,TRUNC(COLUMN(J$2)/5)+2,FALSE)*SUMIFS('IEA-MethaneAbatement'!$N:$N,'IEA-MethaneAbatement'!$O:$O,"&lt;"&amp;$B3,'IEA-MethaneAbatement'!$O:$O,"&gt;="&amp;$A3,'IEA-MethaneAbatement'!$M:$M,$C$1,'IEA-MethaneAbatement'!$B:$B,'Country Selector'!$A$2)+VLOOKUP($D$1,'Multipliers and Adjustments'!$A$70:$I$86,TRUNC(COLUMN(J$2)/5)+2,FALSE)*SUMIFS('IEA-MethaneAbatement'!$N:$N,'IEA-MethaneAbatement'!$O:$O,"&lt;"&amp;$B3,'IEA-MethaneAbatement'!$O:$O,"&gt;="&amp;$A3,'IEA-MethaneAbatement'!$M:$M,$D$1,'IEA-MethaneAbatement'!$B:$B,'Country Selector'!$A$2)))*(1+INDEX('EPA to IEA Scaling'!$F$8:$AO$8,,MATCH(J$2,'EPA to IEA Scaling'!$F$1:$AO$1,0)))</f>
        <v>0</v>
      </c>
      <c r="K3" cm="1">
        <f t="array" ref="K3">((VLOOKUP($B$1,'Multipliers and Adjustments'!$A$70:$I$86,TRUNC(COLUMN(K$2)/5)+2,FALSE)*SUMIFS('IEA-MethaneAbatement'!$N:$N,'IEA-MethaneAbatement'!$O:$O,"&lt;"&amp;$B3,'IEA-MethaneAbatement'!$O:$O,"&gt;="&amp;$A3,'IEA-MethaneAbatement'!$M:$M,$B$1,'IEA-MethaneAbatement'!$B:$B,'Country Selector'!$A$2)+VLOOKUP($C$1,'Multipliers and Adjustments'!$A$70:$I$86,TRUNC(COLUMN(K$2)/5)+2,FALSE)*SUMIFS('IEA-MethaneAbatement'!$N:$N,'IEA-MethaneAbatement'!$O:$O,"&lt;"&amp;$B3,'IEA-MethaneAbatement'!$O:$O,"&gt;="&amp;$A3,'IEA-MethaneAbatement'!$M:$M,$C$1,'IEA-MethaneAbatement'!$B:$B,'Country Selector'!$A$2)+VLOOKUP($D$1,'Multipliers and Adjustments'!$A$70:$I$86,TRUNC(COLUMN(K$2)/5)+2,FALSE)*SUMIFS('IEA-MethaneAbatement'!$N:$N,'IEA-MethaneAbatement'!$O:$O,"&lt;"&amp;$B3,'IEA-MethaneAbatement'!$O:$O,"&gt;="&amp;$A3,'IEA-MethaneAbatement'!$M:$M,$D$1,'IEA-MethaneAbatement'!$B:$B,'Country Selector'!$A$2)))*(1+INDEX('EPA to IEA Scaling'!$F$8:$AO$8,,MATCH(K$2,'EPA to IEA Scaling'!$F$1:$AO$1,0)))</f>
        <v>0</v>
      </c>
      <c r="L3" cm="1">
        <f t="array" ref="L3">((VLOOKUP($B$1,'Multipliers and Adjustments'!$A$70:$I$86,TRUNC(COLUMN(L$2)/5)+2,FALSE)*SUMIFS('IEA-MethaneAbatement'!$N:$N,'IEA-MethaneAbatement'!$O:$O,"&lt;"&amp;$B3,'IEA-MethaneAbatement'!$O:$O,"&gt;="&amp;$A3,'IEA-MethaneAbatement'!$M:$M,$B$1,'IEA-MethaneAbatement'!$B:$B,'Country Selector'!$A$2)+VLOOKUP($C$1,'Multipliers and Adjustments'!$A$70:$I$86,TRUNC(COLUMN(L$2)/5)+2,FALSE)*SUMIFS('IEA-MethaneAbatement'!$N:$N,'IEA-MethaneAbatement'!$O:$O,"&lt;"&amp;$B3,'IEA-MethaneAbatement'!$O:$O,"&gt;="&amp;$A3,'IEA-MethaneAbatement'!$M:$M,$C$1,'IEA-MethaneAbatement'!$B:$B,'Country Selector'!$A$2)+VLOOKUP($D$1,'Multipliers and Adjustments'!$A$70:$I$86,TRUNC(COLUMN(L$2)/5)+2,FALSE)*SUMIFS('IEA-MethaneAbatement'!$N:$N,'IEA-MethaneAbatement'!$O:$O,"&lt;"&amp;$B3,'IEA-MethaneAbatement'!$O:$O,"&gt;="&amp;$A3,'IEA-MethaneAbatement'!$M:$M,$D$1,'IEA-MethaneAbatement'!$B:$B,'Country Selector'!$A$2)))*(1+INDEX('EPA to IEA Scaling'!$F$8:$AO$8,,MATCH(L$2,'EPA to IEA Scaling'!$F$1:$AO$1,0)))</f>
        <v>0</v>
      </c>
      <c r="M3" s="31" cm="1">
        <f t="array" ref="M3">((VLOOKUP($B$1,'Multipliers and Adjustments'!$A$70:$I$86,TRUNC(COLUMN(M$2)/5)+2,FALSE)*SUMIFS('IEA-MethaneAbatement'!$N:$N,'IEA-MethaneAbatement'!$O:$O,"&lt;"&amp;$B3,'IEA-MethaneAbatement'!$O:$O,"&gt;="&amp;$A3,'IEA-MethaneAbatement'!$M:$M,$B$1,'IEA-MethaneAbatement'!$B:$B,'Country Selector'!$A$2)+VLOOKUP($C$1,'Multipliers and Adjustments'!$A$70:$I$86,TRUNC(COLUMN(M$2)/5)+2,FALSE)*SUMIFS('IEA-MethaneAbatement'!$N:$N,'IEA-MethaneAbatement'!$O:$O,"&lt;"&amp;$B3,'IEA-MethaneAbatement'!$O:$O,"&gt;="&amp;$A3,'IEA-MethaneAbatement'!$M:$M,$C$1,'IEA-MethaneAbatement'!$B:$B,'Country Selector'!$A$2)+VLOOKUP($D$1,'Multipliers and Adjustments'!$A$70:$I$86,TRUNC(COLUMN(M$2)/5)+2,FALSE)*SUMIFS('IEA-MethaneAbatement'!$N:$N,'IEA-MethaneAbatement'!$O:$O,"&lt;"&amp;$B3,'IEA-MethaneAbatement'!$O:$O,"&gt;="&amp;$A3,'IEA-MethaneAbatement'!$M:$M,$D$1,'IEA-MethaneAbatement'!$B:$B,'Country Selector'!$A$2)))*(1+INDEX('EPA to IEA Scaling'!$F$8:$AO$8,,MATCH(M$2,'EPA to IEA Scaling'!$F$1:$AO$1,0)))</f>
        <v>0</v>
      </c>
      <c r="N3" cm="1">
        <f t="array" ref="N3">((VLOOKUP($B$1,'Multipliers and Adjustments'!$A$70:$I$86,TRUNC(COLUMN(N$2)/5)+2,FALSE)*SUMIFS('IEA-MethaneAbatement'!$N:$N,'IEA-MethaneAbatement'!$O:$O,"&lt;"&amp;$B3,'IEA-MethaneAbatement'!$O:$O,"&gt;="&amp;$A3,'IEA-MethaneAbatement'!$M:$M,$B$1,'IEA-MethaneAbatement'!$B:$B,'Country Selector'!$A$2)+VLOOKUP($C$1,'Multipliers and Adjustments'!$A$70:$I$86,TRUNC(COLUMN(N$2)/5)+2,FALSE)*SUMIFS('IEA-MethaneAbatement'!$N:$N,'IEA-MethaneAbatement'!$O:$O,"&lt;"&amp;$B3,'IEA-MethaneAbatement'!$O:$O,"&gt;="&amp;$A3,'IEA-MethaneAbatement'!$M:$M,$C$1,'IEA-MethaneAbatement'!$B:$B,'Country Selector'!$A$2)+VLOOKUP($D$1,'Multipliers and Adjustments'!$A$70:$I$86,TRUNC(COLUMN(N$2)/5)+2,FALSE)*SUMIFS('IEA-MethaneAbatement'!$N:$N,'IEA-MethaneAbatement'!$O:$O,"&lt;"&amp;$B3,'IEA-MethaneAbatement'!$O:$O,"&gt;="&amp;$A3,'IEA-MethaneAbatement'!$M:$M,$D$1,'IEA-MethaneAbatement'!$B:$B,'Country Selector'!$A$2)))*(1+INDEX('EPA to IEA Scaling'!$F$8:$AO$8,,MATCH(N$2,'EPA to IEA Scaling'!$F$1:$AO$1,0)))</f>
        <v>0</v>
      </c>
      <c r="O3" cm="1">
        <f t="array" ref="O3">((VLOOKUP($B$1,'Multipliers and Adjustments'!$A$70:$I$86,TRUNC(COLUMN(O$2)/5)+2,FALSE)*SUMIFS('IEA-MethaneAbatement'!$N:$N,'IEA-MethaneAbatement'!$O:$O,"&lt;"&amp;$B3,'IEA-MethaneAbatement'!$O:$O,"&gt;="&amp;$A3,'IEA-MethaneAbatement'!$M:$M,$B$1,'IEA-MethaneAbatement'!$B:$B,'Country Selector'!$A$2)+VLOOKUP($C$1,'Multipliers and Adjustments'!$A$70:$I$86,TRUNC(COLUMN(O$2)/5)+2,FALSE)*SUMIFS('IEA-MethaneAbatement'!$N:$N,'IEA-MethaneAbatement'!$O:$O,"&lt;"&amp;$B3,'IEA-MethaneAbatement'!$O:$O,"&gt;="&amp;$A3,'IEA-MethaneAbatement'!$M:$M,$C$1,'IEA-MethaneAbatement'!$B:$B,'Country Selector'!$A$2)+VLOOKUP($D$1,'Multipliers and Adjustments'!$A$70:$I$86,TRUNC(COLUMN(O$2)/5)+2,FALSE)*SUMIFS('IEA-MethaneAbatement'!$N:$N,'IEA-MethaneAbatement'!$O:$O,"&lt;"&amp;$B3,'IEA-MethaneAbatement'!$O:$O,"&gt;="&amp;$A3,'IEA-MethaneAbatement'!$M:$M,$D$1,'IEA-MethaneAbatement'!$B:$B,'Country Selector'!$A$2)))*(1+INDEX('EPA to IEA Scaling'!$F$8:$AO$8,,MATCH(O$2,'EPA to IEA Scaling'!$F$1:$AO$1,0)))</f>
        <v>0</v>
      </c>
      <c r="P3" cm="1">
        <f t="array" ref="P3">((VLOOKUP($B$1,'Multipliers and Adjustments'!$A$70:$I$86,TRUNC(COLUMN(P$2)/5)+2,FALSE)*SUMIFS('IEA-MethaneAbatement'!$N:$N,'IEA-MethaneAbatement'!$O:$O,"&lt;"&amp;$B3,'IEA-MethaneAbatement'!$O:$O,"&gt;="&amp;$A3,'IEA-MethaneAbatement'!$M:$M,$B$1,'IEA-MethaneAbatement'!$B:$B,'Country Selector'!$A$2)+VLOOKUP($C$1,'Multipliers and Adjustments'!$A$70:$I$86,TRUNC(COLUMN(P$2)/5)+2,FALSE)*SUMIFS('IEA-MethaneAbatement'!$N:$N,'IEA-MethaneAbatement'!$O:$O,"&lt;"&amp;$B3,'IEA-MethaneAbatement'!$O:$O,"&gt;="&amp;$A3,'IEA-MethaneAbatement'!$M:$M,$C$1,'IEA-MethaneAbatement'!$B:$B,'Country Selector'!$A$2)+VLOOKUP($D$1,'Multipliers and Adjustments'!$A$70:$I$86,TRUNC(COLUMN(P$2)/5)+2,FALSE)*SUMIFS('IEA-MethaneAbatement'!$N:$N,'IEA-MethaneAbatement'!$O:$O,"&lt;"&amp;$B3,'IEA-MethaneAbatement'!$O:$O,"&gt;="&amp;$A3,'IEA-MethaneAbatement'!$M:$M,$D$1,'IEA-MethaneAbatement'!$B:$B,'Country Selector'!$A$2)))*(1+INDEX('EPA to IEA Scaling'!$F$8:$AO$8,,MATCH(P$2,'EPA to IEA Scaling'!$F$1:$AO$1,0)))</f>
        <v>0</v>
      </c>
      <c r="Q3" cm="1">
        <f t="array" ref="Q3">((VLOOKUP($B$1,'Multipliers and Adjustments'!$A$70:$I$86,TRUNC(COLUMN(Q$2)/5)+2,FALSE)*SUMIFS('IEA-MethaneAbatement'!$N:$N,'IEA-MethaneAbatement'!$O:$O,"&lt;"&amp;$B3,'IEA-MethaneAbatement'!$O:$O,"&gt;="&amp;$A3,'IEA-MethaneAbatement'!$M:$M,$B$1,'IEA-MethaneAbatement'!$B:$B,'Country Selector'!$A$2)+VLOOKUP($C$1,'Multipliers and Adjustments'!$A$70:$I$86,TRUNC(COLUMN(Q$2)/5)+2,FALSE)*SUMIFS('IEA-MethaneAbatement'!$N:$N,'IEA-MethaneAbatement'!$O:$O,"&lt;"&amp;$B3,'IEA-MethaneAbatement'!$O:$O,"&gt;="&amp;$A3,'IEA-MethaneAbatement'!$M:$M,$C$1,'IEA-MethaneAbatement'!$B:$B,'Country Selector'!$A$2)+VLOOKUP($D$1,'Multipliers and Adjustments'!$A$70:$I$86,TRUNC(COLUMN(Q$2)/5)+2,FALSE)*SUMIFS('IEA-MethaneAbatement'!$N:$N,'IEA-MethaneAbatement'!$O:$O,"&lt;"&amp;$B3,'IEA-MethaneAbatement'!$O:$O,"&gt;="&amp;$A3,'IEA-MethaneAbatement'!$M:$M,$D$1,'IEA-MethaneAbatement'!$B:$B,'Country Selector'!$A$2)))*(1+INDEX('EPA to IEA Scaling'!$F$8:$AO$8,,MATCH(Q$2,'EPA to IEA Scaling'!$F$1:$AO$1,0)))</f>
        <v>0</v>
      </c>
      <c r="R3" s="31" cm="1">
        <f t="array" ref="R3">((VLOOKUP($B$1,'Multipliers and Adjustments'!$A$70:$I$86,TRUNC(COLUMN(R$2)/5)+2,FALSE)*SUMIFS('IEA-MethaneAbatement'!$N:$N,'IEA-MethaneAbatement'!$O:$O,"&lt;"&amp;$B3,'IEA-MethaneAbatement'!$O:$O,"&gt;="&amp;$A3,'IEA-MethaneAbatement'!$M:$M,$B$1,'IEA-MethaneAbatement'!$B:$B,'Country Selector'!$A$2)+VLOOKUP($C$1,'Multipliers and Adjustments'!$A$70:$I$86,TRUNC(COLUMN(R$2)/5)+2,FALSE)*SUMIFS('IEA-MethaneAbatement'!$N:$N,'IEA-MethaneAbatement'!$O:$O,"&lt;"&amp;$B3,'IEA-MethaneAbatement'!$O:$O,"&gt;="&amp;$A3,'IEA-MethaneAbatement'!$M:$M,$C$1,'IEA-MethaneAbatement'!$B:$B,'Country Selector'!$A$2)+VLOOKUP($D$1,'Multipliers and Adjustments'!$A$70:$I$86,TRUNC(COLUMN(R$2)/5)+2,FALSE)*SUMIFS('IEA-MethaneAbatement'!$N:$N,'IEA-MethaneAbatement'!$O:$O,"&lt;"&amp;$B3,'IEA-MethaneAbatement'!$O:$O,"&gt;="&amp;$A3,'IEA-MethaneAbatement'!$M:$M,$D$1,'IEA-MethaneAbatement'!$B:$B,'Country Selector'!$A$2)))*(1+INDEX('EPA to IEA Scaling'!$F$8:$AO$8,,MATCH(R$2,'EPA to IEA Scaling'!$F$1:$AO$1,0)))</f>
        <v>0</v>
      </c>
      <c r="S3" cm="1">
        <f t="array" ref="S3">((VLOOKUP($B$1,'Multipliers and Adjustments'!$A$70:$I$86,TRUNC(COLUMN(S$2)/5)+2,FALSE)*SUMIFS('IEA-MethaneAbatement'!$N:$N,'IEA-MethaneAbatement'!$O:$O,"&lt;"&amp;$B3,'IEA-MethaneAbatement'!$O:$O,"&gt;="&amp;$A3,'IEA-MethaneAbatement'!$M:$M,$B$1,'IEA-MethaneAbatement'!$B:$B,'Country Selector'!$A$2)+VLOOKUP($C$1,'Multipliers and Adjustments'!$A$70:$I$86,TRUNC(COLUMN(S$2)/5)+2,FALSE)*SUMIFS('IEA-MethaneAbatement'!$N:$N,'IEA-MethaneAbatement'!$O:$O,"&lt;"&amp;$B3,'IEA-MethaneAbatement'!$O:$O,"&gt;="&amp;$A3,'IEA-MethaneAbatement'!$M:$M,$C$1,'IEA-MethaneAbatement'!$B:$B,'Country Selector'!$A$2)+VLOOKUP($D$1,'Multipliers and Adjustments'!$A$70:$I$86,TRUNC(COLUMN(S$2)/5)+2,FALSE)*SUMIFS('IEA-MethaneAbatement'!$N:$N,'IEA-MethaneAbatement'!$O:$O,"&lt;"&amp;$B3,'IEA-MethaneAbatement'!$O:$O,"&gt;="&amp;$A3,'IEA-MethaneAbatement'!$M:$M,$D$1,'IEA-MethaneAbatement'!$B:$B,'Country Selector'!$A$2)))*(1+INDEX('EPA to IEA Scaling'!$F$8:$AO$8,,MATCH(S$2,'EPA to IEA Scaling'!$F$1:$AO$1,0)))</f>
        <v>0</v>
      </c>
      <c r="T3" cm="1">
        <f t="array" ref="T3">((VLOOKUP($B$1,'Multipliers and Adjustments'!$A$70:$I$86,TRUNC(COLUMN(T$2)/5)+2,FALSE)*SUMIFS('IEA-MethaneAbatement'!$N:$N,'IEA-MethaneAbatement'!$O:$O,"&lt;"&amp;$B3,'IEA-MethaneAbatement'!$O:$O,"&gt;="&amp;$A3,'IEA-MethaneAbatement'!$M:$M,$B$1,'IEA-MethaneAbatement'!$B:$B,'Country Selector'!$A$2)+VLOOKUP($C$1,'Multipliers and Adjustments'!$A$70:$I$86,TRUNC(COLUMN(T$2)/5)+2,FALSE)*SUMIFS('IEA-MethaneAbatement'!$N:$N,'IEA-MethaneAbatement'!$O:$O,"&lt;"&amp;$B3,'IEA-MethaneAbatement'!$O:$O,"&gt;="&amp;$A3,'IEA-MethaneAbatement'!$M:$M,$C$1,'IEA-MethaneAbatement'!$B:$B,'Country Selector'!$A$2)+VLOOKUP($D$1,'Multipliers and Adjustments'!$A$70:$I$86,TRUNC(COLUMN(T$2)/5)+2,FALSE)*SUMIFS('IEA-MethaneAbatement'!$N:$N,'IEA-MethaneAbatement'!$O:$O,"&lt;"&amp;$B3,'IEA-MethaneAbatement'!$O:$O,"&gt;="&amp;$A3,'IEA-MethaneAbatement'!$M:$M,$D$1,'IEA-MethaneAbatement'!$B:$B,'Country Selector'!$A$2)))*(1+INDEX('EPA to IEA Scaling'!$F$8:$AO$8,,MATCH(T$2,'EPA to IEA Scaling'!$F$1:$AO$1,0)))</f>
        <v>0</v>
      </c>
      <c r="U3" cm="1">
        <f t="array" ref="U3">((VLOOKUP($B$1,'Multipliers and Adjustments'!$A$70:$I$86,TRUNC(COLUMN(U$2)/5)+2,FALSE)*SUMIFS('IEA-MethaneAbatement'!$N:$N,'IEA-MethaneAbatement'!$O:$O,"&lt;"&amp;$B3,'IEA-MethaneAbatement'!$O:$O,"&gt;="&amp;$A3,'IEA-MethaneAbatement'!$M:$M,$B$1,'IEA-MethaneAbatement'!$B:$B,'Country Selector'!$A$2)+VLOOKUP($C$1,'Multipliers and Adjustments'!$A$70:$I$86,TRUNC(COLUMN(U$2)/5)+2,FALSE)*SUMIFS('IEA-MethaneAbatement'!$N:$N,'IEA-MethaneAbatement'!$O:$O,"&lt;"&amp;$B3,'IEA-MethaneAbatement'!$O:$O,"&gt;="&amp;$A3,'IEA-MethaneAbatement'!$M:$M,$C$1,'IEA-MethaneAbatement'!$B:$B,'Country Selector'!$A$2)+VLOOKUP($D$1,'Multipliers and Adjustments'!$A$70:$I$86,TRUNC(COLUMN(U$2)/5)+2,FALSE)*SUMIFS('IEA-MethaneAbatement'!$N:$N,'IEA-MethaneAbatement'!$O:$O,"&lt;"&amp;$B3,'IEA-MethaneAbatement'!$O:$O,"&gt;="&amp;$A3,'IEA-MethaneAbatement'!$M:$M,$D$1,'IEA-MethaneAbatement'!$B:$B,'Country Selector'!$A$2)))*(1+INDEX('EPA to IEA Scaling'!$F$8:$AO$8,,MATCH(U$2,'EPA to IEA Scaling'!$F$1:$AO$1,0)))</f>
        <v>0</v>
      </c>
      <c r="V3" cm="1">
        <f t="array" ref="V3">((VLOOKUP($B$1,'Multipliers and Adjustments'!$A$70:$I$86,TRUNC(COLUMN(V$2)/5)+2,FALSE)*SUMIFS('IEA-MethaneAbatement'!$N:$N,'IEA-MethaneAbatement'!$O:$O,"&lt;"&amp;$B3,'IEA-MethaneAbatement'!$O:$O,"&gt;="&amp;$A3,'IEA-MethaneAbatement'!$M:$M,$B$1,'IEA-MethaneAbatement'!$B:$B,'Country Selector'!$A$2)+VLOOKUP($C$1,'Multipliers and Adjustments'!$A$70:$I$86,TRUNC(COLUMN(V$2)/5)+2,FALSE)*SUMIFS('IEA-MethaneAbatement'!$N:$N,'IEA-MethaneAbatement'!$O:$O,"&lt;"&amp;$B3,'IEA-MethaneAbatement'!$O:$O,"&gt;="&amp;$A3,'IEA-MethaneAbatement'!$M:$M,$C$1,'IEA-MethaneAbatement'!$B:$B,'Country Selector'!$A$2)+VLOOKUP($D$1,'Multipliers and Adjustments'!$A$70:$I$86,TRUNC(COLUMN(V$2)/5)+2,FALSE)*SUMIFS('IEA-MethaneAbatement'!$N:$N,'IEA-MethaneAbatement'!$O:$O,"&lt;"&amp;$B3,'IEA-MethaneAbatement'!$O:$O,"&gt;="&amp;$A3,'IEA-MethaneAbatement'!$M:$M,$D$1,'IEA-MethaneAbatement'!$B:$B,'Country Selector'!$A$2)))*(1+INDEX('EPA to IEA Scaling'!$F$8:$AO$8,,MATCH(V$2,'EPA to IEA Scaling'!$F$1:$AO$1,0)))</f>
        <v>0</v>
      </c>
      <c r="W3" s="31" cm="1">
        <f t="array" ref="W3">((VLOOKUP($B$1,'Multipliers and Adjustments'!$A$70:$I$86,TRUNC(COLUMN(W$2)/5)+2,FALSE)*SUMIFS('IEA-MethaneAbatement'!$N:$N,'IEA-MethaneAbatement'!$O:$O,"&lt;"&amp;$B3,'IEA-MethaneAbatement'!$O:$O,"&gt;="&amp;$A3,'IEA-MethaneAbatement'!$M:$M,$B$1,'IEA-MethaneAbatement'!$B:$B,'Country Selector'!$A$2)+VLOOKUP($C$1,'Multipliers and Adjustments'!$A$70:$I$86,TRUNC(COLUMN(W$2)/5)+2,FALSE)*SUMIFS('IEA-MethaneAbatement'!$N:$N,'IEA-MethaneAbatement'!$O:$O,"&lt;"&amp;$B3,'IEA-MethaneAbatement'!$O:$O,"&gt;="&amp;$A3,'IEA-MethaneAbatement'!$M:$M,$C$1,'IEA-MethaneAbatement'!$B:$B,'Country Selector'!$A$2)+VLOOKUP($D$1,'Multipliers and Adjustments'!$A$70:$I$86,TRUNC(COLUMN(W$2)/5)+2,FALSE)*SUMIFS('IEA-MethaneAbatement'!$N:$N,'IEA-MethaneAbatement'!$O:$O,"&lt;"&amp;$B3,'IEA-MethaneAbatement'!$O:$O,"&gt;="&amp;$A3,'IEA-MethaneAbatement'!$M:$M,$D$1,'IEA-MethaneAbatement'!$B:$B,'Country Selector'!$A$2)))*(1+INDEX('EPA to IEA Scaling'!$F$8:$AO$8,,MATCH(W$2,'EPA to IEA Scaling'!$F$1:$AO$1,0)))</f>
        <v>0</v>
      </c>
      <c r="X3" cm="1">
        <f t="array" ref="X3">((VLOOKUP($B$1,'Multipliers and Adjustments'!$A$70:$I$86,TRUNC(COLUMN(X$2)/5)+2,FALSE)*SUMIFS('IEA-MethaneAbatement'!$N:$N,'IEA-MethaneAbatement'!$O:$O,"&lt;"&amp;$B3,'IEA-MethaneAbatement'!$O:$O,"&gt;="&amp;$A3,'IEA-MethaneAbatement'!$M:$M,$B$1,'IEA-MethaneAbatement'!$B:$B,'Country Selector'!$A$2)+VLOOKUP($C$1,'Multipliers and Adjustments'!$A$70:$I$86,TRUNC(COLUMN(X$2)/5)+2,FALSE)*SUMIFS('IEA-MethaneAbatement'!$N:$N,'IEA-MethaneAbatement'!$O:$O,"&lt;"&amp;$B3,'IEA-MethaneAbatement'!$O:$O,"&gt;="&amp;$A3,'IEA-MethaneAbatement'!$M:$M,$C$1,'IEA-MethaneAbatement'!$B:$B,'Country Selector'!$A$2)+VLOOKUP($D$1,'Multipliers and Adjustments'!$A$70:$I$86,TRUNC(COLUMN(X$2)/5)+2,FALSE)*SUMIFS('IEA-MethaneAbatement'!$N:$N,'IEA-MethaneAbatement'!$O:$O,"&lt;"&amp;$B3,'IEA-MethaneAbatement'!$O:$O,"&gt;="&amp;$A3,'IEA-MethaneAbatement'!$M:$M,$D$1,'IEA-MethaneAbatement'!$B:$B,'Country Selector'!$A$2)))*(1+INDEX('EPA to IEA Scaling'!$F$8:$AO$8,,MATCH(X$2,'EPA to IEA Scaling'!$F$1:$AO$1,0)))</f>
        <v>0</v>
      </c>
      <c r="Y3" cm="1">
        <f t="array" ref="Y3">((VLOOKUP($B$1,'Multipliers and Adjustments'!$A$70:$I$86,TRUNC(COLUMN(Y$2)/5)+2,FALSE)*SUMIFS('IEA-MethaneAbatement'!$N:$N,'IEA-MethaneAbatement'!$O:$O,"&lt;"&amp;$B3,'IEA-MethaneAbatement'!$O:$O,"&gt;="&amp;$A3,'IEA-MethaneAbatement'!$M:$M,$B$1,'IEA-MethaneAbatement'!$B:$B,'Country Selector'!$A$2)+VLOOKUP($C$1,'Multipliers and Adjustments'!$A$70:$I$86,TRUNC(COLUMN(Y$2)/5)+2,FALSE)*SUMIFS('IEA-MethaneAbatement'!$N:$N,'IEA-MethaneAbatement'!$O:$O,"&lt;"&amp;$B3,'IEA-MethaneAbatement'!$O:$O,"&gt;="&amp;$A3,'IEA-MethaneAbatement'!$M:$M,$C$1,'IEA-MethaneAbatement'!$B:$B,'Country Selector'!$A$2)+VLOOKUP($D$1,'Multipliers and Adjustments'!$A$70:$I$86,TRUNC(COLUMN(Y$2)/5)+2,FALSE)*SUMIFS('IEA-MethaneAbatement'!$N:$N,'IEA-MethaneAbatement'!$O:$O,"&lt;"&amp;$B3,'IEA-MethaneAbatement'!$O:$O,"&gt;="&amp;$A3,'IEA-MethaneAbatement'!$M:$M,$D$1,'IEA-MethaneAbatement'!$B:$B,'Country Selector'!$A$2)))*(1+INDEX('EPA to IEA Scaling'!$F$8:$AO$8,,MATCH(Y$2,'EPA to IEA Scaling'!$F$1:$AO$1,0)))</f>
        <v>0</v>
      </c>
      <c r="Z3" cm="1">
        <f t="array" ref="Z3">((VLOOKUP($B$1,'Multipliers and Adjustments'!$A$70:$I$86,TRUNC(COLUMN(Z$2)/5)+2,FALSE)*SUMIFS('IEA-MethaneAbatement'!$N:$N,'IEA-MethaneAbatement'!$O:$O,"&lt;"&amp;$B3,'IEA-MethaneAbatement'!$O:$O,"&gt;="&amp;$A3,'IEA-MethaneAbatement'!$M:$M,$B$1,'IEA-MethaneAbatement'!$B:$B,'Country Selector'!$A$2)+VLOOKUP($C$1,'Multipliers and Adjustments'!$A$70:$I$86,TRUNC(COLUMN(Z$2)/5)+2,FALSE)*SUMIFS('IEA-MethaneAbatement'!$N:$N,'IEA-MethaneAbatement'!$O:$O,"&lt;"&amp;$B3,'IEA-MethaneAbatement'!$O:$O,"&gt;="&amp;$A3,'IEA-MethaneAbatement'!$M:$M,$C$1,'IEA-MethaneAbatement'!$B:$B,'Country Selector'!$A$2)+VLOOKUP($D$1,'Multipliers and Adjustments'!$A$70:$I$86,TRUNC(COLUMN(Z$2)/5)+2,FALSE)*SUMIFS('IEA-MethaneAbatement'!$N:$N,'IEA-MethaneAbatement'!$O:$O,"&lt;"&amp;$B3,'IEA-MethaneAbatement'!$O:$O,"&gt;="&amp;$A3,'IEA-MethaneAbatement'!$M:$M,$D$1,'IEA-MethaneAbatement'!$B:$B,'Country Selector'!$A$2)))*(1+INDEX('EPA to IEA Scaling'!$F$8:$AO$8,,MATCH(Z$2,'EPA to IEA Scaling'!$F$1:$AO$1,0)))</f>
        <v>0</v>
      </c>
      <c r="AA3" cm="1">
        <f t="array" ref="AA3">((VLOOKUP($B$1,'Multipliers and Adjustments'!$A$70:$I$86,TRUNC(COLUMN(AA$2)/5)+2,FALSE)*SUMIFS('IEA-MethaneAbatement'!$N:$N,'IEA-MethaneAbatement'!$O:$O,"&lt;"&amp;$B3,'IEA-MethaneAbatement'!$O:$O,"&gt;="&amp;$A3,'IEA-MethaneAbatement'!$M:$M,$B$1,'IEA-MethaneAbatement'!$B:$B,'Country Selector'!$A$2)+VLOOKUP($C$1,'Multipliers and Adjustments'!$A$70:$I$86,TRUNC(COLUMN(AA$2)/5)+2,FALSE)*SUMIFS('IEA-MethaneAbatement'!$N:$N,'IEA-MethaneAbatement'!$O:$O,"&lt;"&amp;$B3,'IEA-MethaneAbatement'!$O:$O,"&gt;="&amp;$A3,'IEA-MethaneAbatement'!$M:$M,$C$1,'IEA-MethaneAbatement'!$B:$B,'Country Selector'!$A$2)+VLOOKUP($D$1,'Multipliers and Adjustments'!$A$70:$I$86,TRUNC(COLUMN(AA$2)/5)+2,FALSE)*SUMIFS('IEA-MethaneAbatement'!$N:$N,'IEA-MethaneAbatement'!$O:$O,"&lt;"&amp;$B3,'IEA-MethaneAbatement'!$O:$O,"&gt;="&amp;$A3,'IEA-MethaneAbatement'!$M:$M,$D$1,'IEA-MethaneAbatement'!$B:$B,'Country Selector'!$A$2)))*(1+INDEX('EPA to IEA Scaling'!$F$8:$AO$8,,MATCH(AA$2,'EPA to IEA Scaling'!$F$1:$AO$1,0)))</f>
        <v>0</v>
      </c>
      <c r="AB3" s="31" cm="1">
        <f t="array" ref="AB3">((VLOOKUP($B$1,'Multipliers and Adjustments'!$A$70:$I$86,TRUNC(COLUMN(AB$2)/5)+2,FALSE)*SUMIFS('IEA-MethaneAbatement'!$N:$N,'IEA-MethaneAbatement'!$O:$O,"&lt;"&amp;$B3,'IEA-MethaneAbatement'!$O:$O,"&gt;="&amp;$A3,'IEA-MethaneAbatement'!$M:$M,$B$1,'IEA-MethaneAbatement'!$B:$B,'Country Selector'!$A$2)+VLOOKUP($C$1,'Multipliers and Adjustments'!$A$70:$I$86,TRUNC(COLUMN(AB$2)/5)+2,FALSE)*SUMIFS('IEA-MethaneAbatement'!$N:$N,'IEA-MethaneAbatement'!$O:$O,"&lt;"&amp;$B3,'IEA-MethaneAbatement'!$O:$O,"&gt;="&amp;$A3,'IEA-MethaneAbatement'!$M:$M,$C$1,'IEA-MethaneAbatement'!$B:$B,'Country Selector'!$A$2)+VLOOKUP($D$1,'Multipliers and Adjustments'!$A$70:$I$86,TRUNC(COLUMN(AB$2)/5)+2,FALSE)*SUMIFS('IEA-MethaneAbatement'!$N:$N,'IEA-MethaneAbatement'!$O:$O,"&lt;"&amp;$B3,'IEA-MethaneAbatement'!$O:$O,"&gt;="&amp;$A3,'IEA-MethaneAbatement'!$M:$M,$D$1,'IEA-MethaneAbatement'!$B:$B,'Country Selector'!$A$2)))*(1+INDEX('EPA to IEA Scaling'!$F$8:$AO$8,,MATCH(AB$2,'EPA to IEA Scaling'!$F$1:$AO$1,0)))</f>
        <v>0</v>
      </c>
      <c r="AC3" cm="1">
        <f t="array" ref="AC3">((VLOOKUP($B$1,'Multipliers and Adjustments'!$A$70:$I$86,TRUNC(COLUMN(AC$2)/5)+2,FALSE)*SUMIFS('IEA-MethaneAbatement'!$N:$N,'IEA-MethaneAbatement'!$O:$O,"&lt;"&amp;$B3,'IEA-MethaneAbatement'!$O:$O,"&gt;="&amp;$A3,'IEA-MethaneAbatement'!$M:$M,$B$1,'IEA-MethaneAbatement'!$B:$B,'Country Selector'!$A$2)+VLOOKUP($C$1,'Multipliers and Adjustments'!$A$70:$I$86,TRUNC(COLUMN(AC$2)/5)+2,FALSE)*SUMIFS('IEA-MethaneAbatement'!$N:$N,'IEA-MethaneAbatement'!$O:$O,"&lt;"&amp;$B3,'IEA-MethaneAbatement'!$O:$O,"&gt;="&amp;$A3,'IEA-MethaneAbatement'!$M:$M,$C$1,'IEA-MethaneAbatement'!$B:$B,'Country Selector'!$A$2)+VLOOKUP($D$1,'Multipliers and Adjustments'!$A$70:$I$86,TRUNC(COLUMN(AC$2)/5)+2,FALSE)*SUMIFS('IEA-MethaneAbatement'!$N:$N,'IEA-MethaneAbatement'!$O:$O,"&lt;"&amp;$B3,'IEA-MethaneAbatement'!$O:$O,"&gt;="&amp;$A3,'IEA-MethaneAbatement'!$M:$M,$D$1,'IEA-MethaneAbatement'!$B:$B,'Country Selector'!$A$2)))*(1+INDEX('EPA to IEA Scaling'!$F$8:$AO$8,,MATCH(AC$2,'EPA to IEA Scaling'!$F$1:$AO$1,0)))</f>
        <v>0</v>
      </c>
      <c r="AD3" cm="1">
        <f t="array" ref="AD3">((VLOOKUP($B$1,'Multipliers and Adjustments'!$A$70:$I$86,TRUNC(COLUMN(AD$2)/5)+2,FALSE)*SUMIFS('IEA-MethaneAbatement'!$N:$N,'IEA-MethaneAbatement'!$O:$O,"&lt;"&amp;$B3,'IEA-MethaneAbatement'!$O:$O,"&gt;="&amp;$A3,'IEA-MethaneAbatement'!$M:$M,$B$1,'IEA-MethaneAbatement'!$B:$B,'Country Selector'!$A$2)+VLOOKUP($C$1,'Multipliers and Adjustments'!$A$70:$I$86,TRUNC(COLUMN(AD$2)/5)+2,FALSE)*SUMIFS('IEA-MethaneAbatement'!$N:$N,'IEA-MethaneAbatement'!$O:$O,"&lt;"&amp;$B3,'IEA-MethaneAbatement'!$O:$O,"&gt;="&amp;$A3,'IEA-MethaneAbatement'!$M:$M,$C$1,'IEA-MethaneAbatement'!$B:$B,'Country Selector'!$A$2)+VLOOKUP($D$1,'Multipliers and Adjustments'!$A$70:$I$86,TRUNC(COLUMN(AD$2)/5)+2,FALSE)*SUMIFS('IEA-MethaneAbatement'!$N:$N,'IEA-MethaneAbatement'!$O:$O,"&lt;"&amp;$B3,'IEA-MethaneAbatement'!$O:$O,"&gt;="&amp;$A3,'IEA-MethaneAbatement'!$M:$M,$D$1,'IEA-MethaneAbatement'!$B:$B,'Country Selector'!$A$2)))*(1+INDEX('EPA to IEA Scaling'!$F$8:$AO$8,,MATCH(AD$2,'EPA to IEA Scaling'!$F$1:$AO$1,0)))</f>
        <v>0</v>
      </c>
      <c r="AE3" cm="1">
        <f t="array" ref="AE3">((VLOOKUP($B$1,'Multipliers and Adjustments'!$A$70:$I$86,TRUNC(COLUMN(AE$2)/5)+2,FALSE)*SUMIFS('IEA-MethaneAbatement'!$N:$N,'IEA-MethaneAbatement'!$O:$O,"&lt;"&amp;$B3,'IEA-MethaneAbatement'!$O:$O,"&gt;="&amp;$A3,'IEA-MethaneAbatement'!$M:$M,$B$1,'IEA-MethaneAbatement'!$B:$B,'Country Selector'!$A$2)+VLOOKUP($C$1,'Multipliers and Adjustments'!$A$70:$I$86,TRUNC(COLUMN(AE$2)/5)+2,FALSE)*SUMIFS('IEA-MethaneAbatement'!$N:$N,'IEA-MethaneAbatement'!$O:$O,"&lt;"&amp;$B3,'IEA-MethaneAbatement'!$O:$O,"&gt;="&amp;$A3,'IEA-MethaneAbatement'!$M:$M,$C$1,'IEA-MethaneAbatement'!$B:$B,'Country Selector'!$A$2)+VLOOKUP($D$1,'Multipliers and Adjustments'!$A$70:$I$86,TRUNC(COLUMN(AE$2)/5)+2,FALSE)*SUMIFS('IEA-MethaneAbatement'!$N:$N,'IEA-MethaneAbatement'!$O:$O,"&lt;"&amp;$B3,'IEA-MethaneAbatement'!$O:$O,"&gt;="&amp;$A3,'IEA-MethaneAbatement'!$M:$M,$D$1,'IEA-MethaneAbatement'!$B:$B,'Country Selector'!$A$2)))*(1+INDEX('EPA to IEA Scaling'!$F$8:$AO$8,,MATCH(AE$2,'EPA to IEA Scaling'!$F$1:$AO$1,0)))</f>
        <v>0</v>
      </c>
      <c r="AF3" cm="1">
        <f t="array" ref="AF3">((VLOOKUP($B$1,'Multipliers and Adjustments'!$A$70:$I$86,TRUNC(COLUMN(AF$2)/5)+2,FALSE)*SUMIFS('IEA-MethaneAbatement'!$N:$N,'IEA-MethaneAbatement'!$O:$O,"&lt;"&amp;$B3,'IEA-MethaneAbatement'!$O:$O,"&gt;="&amp;$A3,'IEA-MethaneAbatement'!$M:$M,$B$1,'IEA-MethaneAbatement'!$B:$B,'Country Selector'!$A$2)+VLOOKUP($C$1,'Multipliers and Adjustments'!$A$70:$I$86,TRUNC(COLUMN(AF$2)/5)+2,FALSE)*SUMIFS('IEA-MethaneAbatement'!$N:$N,'IEA-MethaneAbatement'!$O:$O,"&lt;"&amp;$B3,'IEA-MethaneAbatement'!$O:$O,"&gt;="&amp;$A3,'IEA-MethaneAbatement'!$M:$M,$C$1,'IEA-MethaneAbatement'!$B:$B,'Country Selector'!$A$2)+VLOOKUP($D$1,'Multipliers and Adjustments'!$A$70:$I$86,TRUNC(COLUMN(AF$2)/5)+2,FALSE)*SUMIFS('IEA-MethaneAbatement'!$N:$N,'IEA-MethaneAbatement'!$O:$O,"&lt;"&amp;$B3,'IEA-MethaneAbatement'!$O:$O,"&gt;="&amp;$A3,'IEA-MethaneAbatement'!$M:$M,$D$1,'IEA-MethaneAbatement'!$B:$B,'Country Selector'!$A$2)))*(1+INDEX('EPA to IEA Scaling'!$F$8:$AO$8,,MATCH(AF$2,'EPA to IEA Scaling'!$F$1:$AO$1,0)))</f>
        <v>0</v>
      </c>
      <c r="AG3" s="31" cm="1">
        <f t="array" ref="AG3">((VLOOKUP($B$1,'Multipliers and Adjustments'!$A$70:$I$86,TRUNC(COLUMN(AG$2)/5)+2,FALSE)*SUMIFS('IEA-MethaneAbatement'!$N:$N,'IEA-MethaneAbatement'!$O:$O,"&lt;"&amp;$B3,'IEA-MethaneAbatement'!$O:$O,"&gt;="&amp;$A3,'IEA-MethaneAbatement'!$M:$M,$B$1,'IEA-MethaneAbatement'!$B:$B,'Country Selector'!$A$2)+VLOOKUP($C$1,'Multipliers and Adjustments'!$A$70:$I$86,TRUNC(COLUMN(AG$2)/5)+2,FALSE)*SUMIFS('IEA-MethaneAbatement'!$N:$N,'IEA-MethaneAbatement'!$O:$O,"&lt;"&amp;$B3,'IEA-MethaneAbatement'!$O:$O,"&gt;="&amp;$A3,'IEA-MethaneAbatement'!$M:$M,$C$1,'IEA-MethaneAbatement'!$B:$B,'Country Selector'!$A$2)+VLOOKUP($D$1,'Multipliers and Adjustments'!$A$70:$I$86,TRUNC(COLUMN(AG$2)/5)+2,FALSE)*SUMIFS('IEA-MethaneAbatement'!$N:$N,'IEA-MethaneAbatement'!$O:$O,"&lt;"&amp;$B3,'IEA-MethaneAbatement'!$O:$O,"&gt;="&amp;$A3,'IEA-MethaneAbatement'!$M:$M,$D$1,'IEA-MethaneAbatement'!$B:$B,'Country Selector'!$A$2)))*(1+INDEX('EPA to IEA Scaling'!$F$8:$AO$8,,MATCH(AG$2,'EPA to IEA Scaling'!$F$1:$AO$1,0)))</f>
        <v>0</v>
      </c>
      <c r="AH3" cm="1">
        <f t="array" ref="AH3">((VLOOKUP($B$1,'Multipliers and Adjustments'!$A$70:$I$86,TRUNC(COLUMN(AH$2)/5)+2,FALSE)*SUMIFS('IEA-MethaneAbatement'!$N:$N,'IEA-MethaneAbatement'!$O:$O,"&lt;"&amp;$B3,'IEA-MethaneAbatement'!$O:$O,"&gt;="&amp;$A3,'IEA-MethaneAbatement'!$M:$M,$B$1,'IEA-MethaneAbatement'!$B:$B,'Country Selector'!$A$2)+VLOOKUP($C$1,'Multipliers and Adjustments'!$A$70:$I$86,TRUNC(COLUMN(AH$2)/5)+2,FALSE)*SUMIFS('IEA-MethaneAbatement'!$N:$N,'IEA-MethaneAbatement'!$O:$O,"&lt;"&amp;$B3,'IEA-MethaneAbatement'!$O:$O,"&gt;="&amp;$A3,'IEA-MethaneAbatement'!$M:$M,$C$1,'IEA-MethaneAbatement'!$B:$B,'Country Selector'!$A$2)+VLOOKUP($D$1,'Multipliers and Adjustments'!$A$70:$I$86,TRUNC(COLUMN(AH$2)/5)+2,FALSE)*SUMIFS('IEA-MethaneAbatement'!$N:$N,'IEA-MethaneAbatement'!$O:$O,"&lt;"&amp;$B3,'IEA-MethaneAbatement'!$O:$O,"&gt;="&amp;$A3,'IEA-MethaneAbatement'!$M:$M,$D$1,'IEA-MethaneAbatement'!$B:$B,'Country Selector'!$A$2)))*(1+INDEX('EPA to IEA Scaling'!$F$8:$AO$8,,MATCH(AH$2,'EPA to IEA Scaling'!$F$1:$AO$1,0)))</f>
        <v>0</v>
      </c>
      <c r="AI3" cm="1">
        <f t="array" ref="AI3">((VLOOKUP($B$1,'Multipliers and Adjustments'!$A$70:$I$86,TRUNC(COLUMN(AI$2)/5)+2,FALSE)*SUMIFS('IEA-MethaneAbatement'!$N:$N,'IEA-MethaneAbatement'!$O:$O,"&lt;"&amp;$B3,'IEA-MethaneAbatement'!$O:$O,"&gt;="&amp;$A3,'IEA-MethaneAbatement'!$M:$M,$B$1,'IEA-MethaneAbatement'!$B:$B,'Country Selector'!$A$2)+VLOOKUP($C$1,'Multipliers and Adjustments'!$A$70:$I$86,TRUNC(COLUMN(AI$2)/5)+2,FALSE)*SUMIFS('IEA-MethaneAbatement'!$N:$N,'IEA-MethaneAbatement'!$O:$O,"&lt;"&amp;$B3,'IEA-MethaneAbatement'!$O:$O,"&gt;="&amp;$A3,'IEA-MethaneAbatement'!$M:$M,$C$1,'IEA-MethaneAbatement'!$B:$B,'Country Selector'!$A$2)+VLOOKUP($D$1,'Multipliers and Adjustments'!$A$70:$I$86,TRUNC(COLUMN(AI$2)/5)+2,FALSE)*SUMIFS('IEA-MethaneAbatement'!$N:$N,'IEA-MethaneAbatement'!$O:$O,"&lt;"&amp;$B3,'IEA-MethaneAbatement'!$O:$O,"&gt;="&amp;$A3,'IEA-MethaneAbatement'!$M:$M,$D$1,'IEA-MethaneAbatement'!$B:$B,'Country Selector'!$A$2)))*(1+INDEX('EPA to IEA Scaling'!$F$8:$AO$8,,MATCH(AI$2,'EPA to IEA Scaling'!$F$1:$AO$1,0)))</f>
        <v>0</v>
      </c>
      <c r="AJ3" cm="1">
        <f t="array" ref="AJ3">((VLOOKUP($B$1,'Multipliers and Adjustments'!$A$70:$I$86,TRUNC(COLUMN(AJ$2)/5)+2,FALSE)*SUMIFS('IEA-MethaneAbatement'!$N:$N,'IEA-MethaneAbatement'!$O:$O,"&lt;"&amp;$B3,'IEA-MethaneAbatement'!$O:$O,"&gt;="&amp;$A3,'IEA-MethaneAbatement'!$M:$M,$B$1,'IEA-MethaneAbatement'!$B:$B,'Country Selector'!$A$2)+VLOOKUP($C$1,'Multipliers and Adjustments'!$A$70:$I$86,TRUNC(COLUMN(AJ$2)/5)+2,FALSE)*SUMIFS('IEA-MethaneAbatement'!$N:$N,'IEA-MethaneAbatement'!$O:$O,"&lt;"&amp;$B3,'IEA-MethaneAbatement'!$O:$O,"&gt;="&amp;$A3,'IEA-MethaneAbatement'!$M:$M,$C$1,'IEA-MethaneAbatement'!$B:$B,'Country Selector'!$A$2)+VLOOKUP($D$1,'Multipliers and Adjustments'!$A$70:$I$86,TRUNC(COLUMN(AJ$2)/5)+2,FALSE)*SUMIFS('IEA-MethaneAbatement'!$N:$N,'IEA-MethaneAbatement'!$O:$O,"&lt;"&amp;$B3,'IEA-MethaneAbatement'!$O:$O,"&gt;="&amp;$A3,'IEA-MethaneAbatement'!$M:$M,$D$1,'IEA-MethaneAbatement'!$B:$B,'Country Selector'!$A$2)))*(1+INDEX('EPA to IEA Scaling'!$F$8:$AO$8,,MATCH(AJ$2,'EPA to IEA Scaling'!$F$1:$AO$1,0)))</f>
        <v>0</v>
      </c>
      <c r="AK3" cm="1">
        <f t="array" ref="AK3">((VLOOKUP($B$1,'Multipliers and Adjustments'!$A$70:$I$86,TRUNC(COLUMN(AK$2)/5)+2,FALSE)*SUMIFS('IEA-MethaneAbatement'!$N:$N,'IEA-MethaneAbatement'!$O:$O,"&lt;"&amp;$B3,'IEA-MethaneAbatement'!$O:$O,"&gt;="&amp;$A3,'IEA-MethaneAbatement'!$M:$M,$B$1,'IEA-MethaneAbatement'!$B:$B,'Country Selector'!$A$2)+VLOOKUP($C$1,'Multipliers and Adjustments'!$A$70:$I$86,TRUNC(COLUMN(AK$2)/5)+2,FALSE)*SUMIFS('IEA-MethaneAbatement'!$N:$N,'IEA-MethaneAbatement'!$O:$O,"&lt;"&amp;$B3,'IEA-MethaneAbatement'!$O:$O,"&gt;="&amp;$A3,'IEA-MethaneAbatement'!$M:$M,$C$1,'IEA-MethaneAbatement'!$B:$B,'Country Selector'!$A$2)+VLOOKUP($D$1,'Multipliers and Adjustments'!$A$70:$I$86,TRUNC(COLUMN(AK$2)/5)+2,FALSE)*SUMIFS('IEA-MethaneAbatement'!$N:$N,'IEA-MethaneAbatement'!$O:$O,"&lt;"&amp;$B3,'IEA-MethaneAbatement'!$O:$O,"&gt;="&amp;$A3,'IEA-MethaneAbatement'!$M:$M,$D$1,'IEA-MethaneAbatement'!$B:$B,'Country Selector'!$A$2)))*(1+INDEX('EPA to IEA Scaling'!$F$8:$AO$8,,MATCH(AK$2,'EPA to IEA Scaling'!$F$1:$AO$1,0)))</f>
        <v>0</v>
      </c>
      <c r="AL3" s="31" cm="1">
        <f t="array" ref="AL3">((VLOOKUP($B$1,'Multipliers and Adjustments'!$A$70:$I$86,TRUNC(COLUMN(AL$2)/5)+2,FALSE)*SUMIFS('IEA-MethaneAbatement'!$N:$N,'IEA-MethaneAbatement'!$O:$O,"&lt;"&amp;$B3,'IEA-MethaneAbatement'!$O:$O,"&gt;="&amp;$A3,'IEA-MethaneAbatement'!$M:$M,$B$1,'IEA-MethaneAbatement'!$B:$B,'Country Selector'!$A$2)+VLOOKUP($C$1,'Multipliers and Adjustments'!$A$70:$I$86,TRUNC(COLUMN(AL$2)/5)+2,FALSE)*SUMIFS('IEA-MethaneAbatement'!$N:$N,'IEA-MethaneAbatement'!$O:$O,"&lt;"&amp;$B3,'IEA-MethaneAbatement'!$O:$O,"&gt;="&amp;$A3,'IEA-MethaneAbatement'!$M:$M,$C$1,'IEA-MethaneAbatement'!$B:$B,'Country Selector'!$A$2)+VLOOKUP($D$1,'Multipliers and Adjustments'!$A$70:$I$86,TRUNC(COLUMN(AL$2)/5)+2,FALSE)*SUMIFS('IEA-MethaneAbatement'!$N:$N,'IEA-MethaneAbatement'!$O:$O,"&lt;"&amp;$B3,'IEA-MethaneAbatement'!$O:$O,"&gt;="&amp;$A3,'IEA-MethaneAbatement'!$M:$M,$D$1,'IEA-MethaneAbatement'!$B:$B,'Country Selector'!$A$2)))*(1+INDEX('EPA to IEA Scaling'!$F$8:$AO$8,,MATCH(AL$2,'EPA to IEA Scaling'!$F$1:$AO$1,0)))</f>
        <v>0</v>
      </c>
    </row>
    <row r="4" spans="1:38" x14ac:dyDescent="0.45">
      <c r="A4" s="12">
        <f>B3</f>
        <v>-1100</v>
      </c>
      <c r="B4" s="11">
        <f t="shared" ref="B4:B67" si="0">A4+50</f>
        <v>-1050</v>
      </c>
      <c r="C4" s="31" cm="1">
        <f t="array" ref="C4">((VLOOKUP($B$1,'Multipliers and Adjustments'!$A$70:$I$86,TRUNC(COLUMN(C$2)/5)+2,FALSE)*SUMIFS('IEA-MethaneAbatement'!$N:$N,'IEA-MethaneAbatement'!$O:$O,"&lt;"&amp;$B4,'IEA-MethaneAbatement'!$O:$O,"&gt;="&amp;$A4,'IEA-MethaneAbatement'!$M:$M,$B$1,'IEA-MethaneAbatement'!$B:$B,'Country Selector'!$A$2)+VLOOKUP($C$1,'Multipliers and Adjustments'!$A$70:$I$86,TRUNC(COLUMN(C$2)/5)+2,FALSE)*SUMIFS('IEA-MethaneAbatement'!$N:$N,'IEA-MethaneAbatement'!$O:$O,"&lt;"&amp;$B4,'IEA-MethaneAbatement'!$O:$O,"&gt;="&amp;$A4,'IEA-MethaneAbatement'!$M:$M,$C$1,'IEA-MethaneAbatement'!$B:$B,'Country Selector'!$A$2)+VLOOKUP($D$1,'Multipliers and Adjustments'!$A$70:$I$86,TRUNC(COLUMN(C$2)/5)+2,FALSE)*SUMIFS('IEA-MethaneAbatement'!$N:$N,'IEA-MethaneAbatement'!$O:$O,"&lt;"&amp;$B4,'IEA-MethaneAbatement'!$O:$O,"&gt;="&amp;$A4,'IEA-MethaneAbatement'!$M:$M,$D$1,'IEA-MethaneAbatement'!$B:$B,'Country Selector'!$A$2)))*(1+INDEX('EPA to IEA Scaling'!$F$8:$AO$8,,MATCH(C$2,'EPA to IEA Scaling'!$F$1:$AO$1,0)))</f>
        <v>0</v>
      </c>
      <c r="D4" cm="1">
        <f t="array" ref="D4">((VLOOKUP($B$1,'Multipliers and Adjustments'!$A$70:$I$86,TRUNC(COLUMN(D$2)/5)+2,FALSE)*SUMIFS('IEA-MethaneAbatement'!$N:$N,'IEA-MethaneAbatement'!$O:$O,"&lt;"&amp;$B4,'IEA-MethaneAbatement'!$O:$O,"&gt;="&amp;$A4,'IEA-MethaneAbatement'!$M:$M,$B$1,'IEA-MethaneAbatement'!$B:$B,'Country Selector'!$A$2)+VLOOKUP($C$1,'Multipliers and Adjustments'!$A$70:$I$86,TRUNC(COLUMN(D$2)/5)+2,FALSE)*SUMIFS('IEA-MethaneAbatement'!$N:$N,'IEA-MethaneAbatement'!$O:$O,"&lt;"&amp;$B4,'IEA-MethaneAbatement'!$O:$O,"&gt;="&amp;$A4,'IEA-MethaneAbatement'!$M:$M,$C$1,'IEA-MethaneAbatement'!$B:$B,'Country Selector'!$A$2)+VLOOKUP($D$1,'Multipliers and Adjustments'!$A$70:$I$86,TRUNC(COLUMN(D$2)/5)+2,FALSE)*SUMIFS('IEA-MethaneAbatement'!$N:$N,'IEA-MethaneAbatement'!$O:$O,"&lt;"&amp;$B4,'IEA-MethaneAbatement'!$O:$O,"&gt;="&amp;$A4,'IEA-MethaneAbatement'!$M:$M,$D$1,'IEA-MethaneAbatement'!$B:$B,'Country Selector'!$A$2)))*(1+INDEX('EPA to IEA Scaling'!$F$8:$AO$8,,MATCH(D$2,'EPA to IEA Scaling'!$F$1:$AO$1,0)))</f>
        <v>0</v>
      </c>
      <c r="E4" cm="1">
        <f t="array" ref="E4">((VLOOKUP($B$1,'Multipliers and Adjustments'!$A$70:$I$86,TRUNC(COLUMN(E$2)/5)+2,FALSE)*SUMIFS('IEA-MethaneAbatement'!$N:$N,'IEA-MethaneAbatement'!$O:$O,"&lt;"&amp;$B4,'IEA-MethaneAbatement'!$O:$O,"&gt;="&amp;$A4,'IEA-MethaneAbatement'!$M:$M,$B$1,'IEA-MethaneAbatement'!$B:$B,'Country Selector'!$A$2)+VLOOKUP($C$1,'Multipliers and Adjustments'!$A$70:$I$86,TRUNC(COLUMN(E$2)/5)+2,FALSE)*SUMIFS('IEA-MethaneAbatement'!$N:$N,'IEA-MethaneAbatement'!$O:$O,"&lt;"&amp;$B4,'IEA-MethaneAbatement'!$O:$O,"&gt;="&amp;$A4,'IEA-MethaneAbatement'!$M:$M,$C$1,'IEA-MethaneAbatement'!$B:$B,'Country Selector'!$A$2)+VLOOKUP($D$1,'Multipliers and Adjustments'!$A$70:$I$86,TRUNC(COLUMN(E$2)/5)+2,FALSE)*SUMIFS('IEA-MethaneAbatement'!$N:$N,'IEA-MethaneAbatement'!$O:$O,"&lt;"&amp;$B4,'IEA-MethaneAbatement'!$O:$O,"&gt;="&amp;$A4,'IEA-MethaneAbatement'!$M:$M,$D$1,'IEA-MethaneAbatement'!$B:$B,'Country Selector'!$A$2)))*(1+INDEX('EPA to IEA Scaling'!$F$8:$AO$8,,MATCH(E$2,'EPA to IEA Scaling'!$F$1:$AO$1,0)))</f>
        <v>0</v>
      </c>
      <c r="F4" cm="1">
        <f t="array" ref="F4">((VLOOKUP($B$1,'Multipliers and Adjustments'!$A$70:$I$86,TRUNC(COLUMN(F$2)/5)+2,FALSE)*SUMIFS('IEA-MethaneAbatement'!$N:$N,'IEA-MethaneAbatement'!$O:$O,"&lt;"&amp;$B4,'IEA-MethaneAbatement'!$O:$O,"&gt;="&amp;$A4,'IEA-MethaneAbatement'!$M:$M,$B$1,'IEA-MethaneAbatement'!$B:$B,'Country Selector'!$A$2)+VLOOKUP($C$1,'Multipliers and Adjustments'!$A$70:$I$86,TRUNC(COLUMN(F$2)/5)+2,FALSE)*SUMIFS('IEA-MethaneAbatement'!$N:$N,'IEA-MethaneAbatement'!$O:$O,"&lt;"&amp;$B4,'IEA-MethaneAbatement'!$O:$O,"&gt;="&amp;$A4,'IEA-MethaneAbatement'!$M:$M,$C$1,'IEA-MethaneAbatement'!$B:$B,'Country Selector'!$A$2)+VLOOKUP($D$1,'Multipliers and Adjustments'!$A$70:$I$86,TRUNC(COLUMN(F$2)/5)+2,FALSE)*SUMIFS('IEA-MethaneAbatement'!$N:$N,'IEA-MethaneAbatement'!$O:$O,"&lt;"&amp;$B4,'IEA-MethaneAbatement'!$O:$O,"&gt;="&amp;$A4,'IEA-MethaneAbatement'!$M:$M,$D$1,'IEA-MethaneAbatement'!$B:$B,'Country Selector'!$A$2)))*(1+INDEX('EPA to IEA Scaling'!$F$8:$AO$8,,MATCH(F$2,'EPA to IEA Scaling'!$F$1:$AO$1,0)))</f>
        <v>0</v>
      </c>
      <c r="G4" cm="1">
        <f t="array" ref="G4">((VLOOKUP($B$1,'Multipliers and Adjustments'!$A$70:$I$86,TRUNC(COLUMN(G$2)/5)+2,FALSE)*SUMIFS('IEA-MethaneAbatement'!$N:$N,'IEA-MethaneAbatement'!$O:$O,"&lt;"&amp;$B4,'IEA-MethaneAbatement'!$O:$O,"&gt;="&amp;$A4,'IEA-MethaneAbatement'!$M:$M,$B$1,'IEA-MethaneAbatement'!$B:$B,'Country Selector'!$A$2)+VLOOKUP($C$1,'Multipliers and Adjustments'!$A$70:$I$86,TRUNC(COLUMN(G$2)/5)+2,FALSE)*SUMIFS('IEA-MethaneAbatement'!$N:$N,'IEA-MethaneAbatement'!$O:$O,"&lt;"&amp;$B4,'IEA-MethaneAbatement'!$O:$O,"&gt;="&amp;$A4,'IEA-MethaneAbatement'!$M:$M,$C$1,'IEA-MethaneAbatement'!$B:$B,'Country Selector'!$A$2)+VLOOKUP($D$1,'Multipliers and Adjustments'!$A$70:$I$86,TRUNC(COLUMN(G$2)/5)+2,FALSE)*SUMIFS('IEA-MethaneAbatement'!$N:$N,'IEA-MethaneAbatement'!$O:$O,"&lt;"&amp;$B4,'IEA-MethaneAbatement'!$O:$O,"&gt;="&amp;$A4,'IEA-MethaneAbatement'!$M:$M,$D$1,'IEA-MethaneAbatement'!$B:$B,'Country Selector'!$A$2)))*(1+INDEX('EPA to IEA Scaling'!$F$8:$AO$8,,MATCH(G$2,'EPA to IEA Scaling'!$F$1:$AO$1,0)))</f>
        <v>0</v>
      </c>
      <c r="H4" s="31" cm="1">
        <f t="array" ref="H4">((VLOOKUP($B$1,'Multipliers and Adjustments'!$A$70:$I$86,TRUNC(COLUMN(H$2)/5)+2,FALSE)*SUMIFS('IEA-MethaneAbatement'!$N:$N,'IEA-MethaneAbatement'!$O:$O,"&lt;"&amp;$B4,'IEA-MethaneAbatement'!$O:$O,"&gt;="&amp;$A4,'IEA-MethaneAbatement'!$M:$M,$B$1,'IEA-MethaneAbatement'!$B:$B,'Country Selector'!$A$2)+VLOOKUP($C$1,'Multipliers and Adjustments'!$A$70:$I$86,TRUNC(COLUMN(H$2)/5)+2,FALSE)*SUMIFS('IEA-MethaneAbatement'!$N:$N,'IEA-MethaneAbatement'!$O:$O,"&lt;"&amp;$B4,'IEA-MethaneAbatement'!$O:$O,"&gt;="&amp;$A4,'IEA-MethaneAbatement'!$M:$M,$C$1,'IEA-MethaneAbatement'!$B:$B,'Country Selector'!$A$2)+VLOOKUP($D$1,'Multipliers and Adjustments'!$A$70:$I$86,TRUNC(COLUMN(H$2)/5)+2,FALSE)*SUMIFS('IEA-MethaneAbatement'!$N:$N,'IEA-MethaneAbatement'!$O:$O,"&lt;"&amp;$B4,'IEA-MethaneAbatement'!$O:$O,"&gt;="&amp;$A4,'IEA-MethaneAbatement'!$M:$M,$D$1,'IEA-MethaneAbatement'!$B:$B,'Country Selector'!$A$2)))*(1+INDEX('EPA to IEA Scaling'!$F$8:$AO$8,,MATCH(H$2,'EPA to IEA Scaling'!$F$1:$AO$1,0)))</f>
        <v>0</v>
      </c>
      <c r="I4" cm="1">
        <f t="array" ref="I4">((VLOOKUP($B$1,'Multipliers and Adjustments'!$A$70:$I$86,TRUNC(COLUMN(I$2)/5)+2,FALSE)*SUMIFS('IEA-MethaneAbatement'!$N:$N,'IEA-MethaneAbatement'!$O:$O,"&lt;"&amp;$B4,'IEA-MethaneAbatement'!$O:$O,"&gt;="&amp;$A4,'IEA-MethaneAbatement'!$M:$M,$B$1,'IEA-MethaneAbatement'!$B:$B,'Country Selector'!$A$2)+VLOOKUP($C$1,'Multipliers and Adjustments'!$A$70:$I$86,TRUNC(COLUMN(I$2)/5)+2,FALSE)*SUMIFS('IEA-MethaneAbatement'!$N:$N,'IEA-MethaneAbatement'!$O:$O,"&lt;"&amp;$B4,'IEA-MethaneAbatement'!$O:$O,"&gt;="&amp;$A4,'IEA-MethaneAbatement'!$M:$M,$C$1,'IEA-MethaneAbatement'!$B:$B,'Country Selector'!$A$2)+VLOOKUP($D$1,'Multipliers and Adjustments'!$A$70:$I$86,TRUNC(COLUMN(I$2)/5)+2,FALSE)*SUMIFS('IEA-MethaneAbatement'!$N:$N,'IEA-MethaneAbatement'!$O:$O,"&lt;"&amp;$B4,'IEA-MethaneAbatement'!$O:$O,"&gt;="&amp;$A4,'IEA-MethaneAbatement'!$M:$M,$D$1,'IEA-MethaneAbatement'!$B:$B,'Country Selector'!$A$2)))*(1+INDEX('EPA to IEA Scaling'!$F$8:$AO$8,,MATCH(I$2,'EPA to IEA Scaling'!$F$1:$AO$1,0)))</f>
        <v>0</v>
      </c>
      <c r="J4" cm="1">
        <f t="array" ref="J4">((VLOOKUP($B$1,'Multipliers and Adjustments'!$A$70:$I$86,TRUNC(COLUMN(J$2)/5)+2,FALSE)*SUMIFS('IEA-MethaneAbatement'!$N:$N,'IEA-MethaneAbatement'!$O:$O,"&lt;"&amp;$B4,'IEA-MethaneAbatement'!$O:$O,"&gt;="&amp;$A4,'IEA-MethaneAbatement'!$M:$M,$B$1,'IEA-MethaneAbatement'!$B:$B,'Country Selector'!$A$2)+VLOOKUP($C$1,'Multipliers and Adjustments'!$A$70:$I$86,TRUNC(COLUMN(J$2)/5)+2,FALSE)*SUMIFS('IEA-MethaneAbatement'!$N:$N,'IEA-MethaneAbatement'!$O:$O,"&lt;"&amp;$B4,'IEA-MethaneAbatement'!$O:$O,"&gt;="&amp;$A4,'IEA-MethaneAbatement'!$M:$M,$C$1,'IEA-MethaneAbatement'!$B:$B,'Country Selector'!$A$2)+VLOOKUP($D$1,'Multipliers and Adjustments'!$A$70:$I$86,TRUNC(COLUMN(J$2)/5)+2,FALSE)*SUMIFS('IEA-MethaneAbatement'!$N:$N,'IEA-MethaneAbatement'!$O:$O,"&lt;"&amp;$B4,'IEA-MethaneAbatement'!$O:$O,"&gt;="&amp;$A4,'IEA-MethaneAbatement'!$M:$M,$D$1,'IEA-MethaneAbatement'!$B:$B,'Country Selector'!$A$2)))*(1+INDEX('EPA to IEA Scaling'!$F$8:$AO$8,,MATCH(J$2,'EPA to IEA Scaling'!$F$1:$AO$1,0)))</f>
        <v>0</v>
      </c>
      <c r="K4" cm="1">
        <f t="array" ref="K4">((VLOOKUP($B$1,'Multipliers and Adjustments'!$A$70:$I$86,TRUNC(COLUMN(K$2)/5)+2,FALSE)*SUMIFS('IEA-MethaneAbatement'!$N:$N,'IEA-MethaneAbatement'!$O:$O,"&lt;"&amp;$B4,'IEA-MethaneAbatement'!$O:$O,"&gt;="&amp;$A4,'IEA-MethaneAbatement'!$M:$M,$B$1,'IEA-MethaneAbatement'!$B:$B,'Country Selector'!$A$2)+VLOOKUP($C$1,'Multipliers and Adjustments'!$A$70:$I$86,TRUNC(COLUMN(K$2)/5)+2,FALSE)*SUMIFS('IEA-MethaneAbatement'!$N:$N,'IEA-MethaneAbatement'!$O:$O,"&lt;"&amp;$B4,'IEA-MethaneAbatement'!$O:$O,"&gt;="&amp;$A4,'IEA-MethaneAbatement'!$M:$M,$C$1,'IEA-MethaneAbatement'!$B:$B,'Country Selector'!$A$2)+VLOOKUP($D$1,'Multipliers and Adjustments'!$A$70:$I$86,TRUNC(COLUMN(K$2)/5)+2,FALSE)*SUMIFS('IEA-MethaneAbatement'!$N:$N,'IEA-MethaneAbatement'!$O:$O,"&lt;"&amp;$B4,'IEA-MethaneAbatement'!$O:$O,"&gt;="&amp;$A4,'IEA-MethaneAbatement'!$M:$M,$D$1,'IEA-MethaneAbatement'!$B:$B,'Country Selector'!$A$2)))*(1+INDEX('EPA to IEA Scaling'!$F$8:$AO$8,,MATCH(K$2,'EPA to IEA Scaling'!$F$1:$AO$1,0)))</f>
        <v>0</v>
      </c>
      <c r="L4" cm="1">
        <f t="array" ref="L4">((VLOOKUP($B$1,'Multipliers and Adjustments'!$A$70:$I$86,TRUNC(COLUMN(L$2)/5)+2,FALSE)*SUMIFS('IEA-MethaneAbatement'!$N:$N,'IEA-MethaneAbatement'!$O:$O,"&lt;"&amp;$B4,'IEA-MethaneAbatement'!$O:$O,"&gt;="&amp;$A4,'IEA-MethaneAbatement'!$M:$M,$B$1,'IEA-MethaneAbatement'!$B:$B,'Country Selector'!$A$2)+VLOOKUP($C$1,'Multipliers and Adjustments'!$A$70:$I$86,TRUNC(COLUMN(L$2)/5)+2,FALSE)*SUMIFS('IEA-MethaneAbatement'!$N:$N,'IEA-MethaneAbatement'!$O:$O,"&lt;"&amp;$B4,'IEA-MethaneAbatement'!$O:$O,"&gt;="&amp;$A4,'IEA-MethaneAbatement'!$M:$M,$C$1,'IEA-MethaneAbatement'!$B:$B,'Country Selector'!$A$2)+VLOOKUP($D$1,'Multipliers and Adjustments'!$A$70:$I$86,TRUNC(COLUMN(L$2)/5)+2,FALSE)*SUMIFS('IEA-MethaneAbatement'!$N:$N,'IEA-MethaneAbatement'!$O:$O,"&lt;"&amp;$B4,'IEA-MethaneAbatement'!$O:$O,"&gt;="&amp;$A4,'IEA-MethaneAbatement'!$M:$M,$D$1,'IEA-MethaneAbatement'!$B:$B,'Country Selector'!$A$2)))*(1+INDEX('EPA to IEA Scaling'!$F$8:$AO$8,,MATCH(L$2,'EPA to IEA Scaling'!$F$1:$AO$1,0)))</f>
        <v>0</v>
      </c>
      <c r="M4" s="31" cm="1">
        <f t="array" ref="M4">((VLOOKUP($B$1,'Multipliers and Adjustments'!$A$70:$I$86,TRUNC(COLUMN(M$2)/5)+2,FALSE)*SUMIFS('IEA-MethaneAbatement'!$N:$N,'IEA-MethaneAbatement'!$O:$O,"&lt;"&amp;$B4,'IEA-MethaneAbatement'!$O:$O,"&gt;="&amp;$A4,'IEA-MethaneAbatement'!$M:$M,$B$1,'IEA-MethaneAbatement'!$B:$B,'Country Selector'!$A$2)+VLOOKUP($C$1,'Multipliers and Adjustments'!$A$70:$I$86,TRUNC(COLUMN(M$2)/5)+2,FALSE)*SUMIFS('IEA-MethaneAbatement'!$N:$N,'IEA-MethaneAbatement'!$O:$O,"&lt;"&amp;$B4,'IEA-MethaneAbatement'!$O:$O,"&gt;="&amp;$A4,'IEA-MethaneAbatement'!$M:$M,$C$1,'IEA-MethaneAbatement'!$B:$B,'Country Selector'!$A$2)+VLOOKUP($D$1,'Multipliers and Adjustments'!$A$70:$I$86,TRUNC(COLUMN(M$2)/5)+2,FALSE)*SUMIFS('IEA-MethaneAbatement'!$N:$N,'IEA-MethaneAbatement'!$O:$O,"&lt;"&amp;$B4,'IEA-MethaneAbatement'!$O:$O,"&gt;="&amp;$A4,'IEA-MethaneAbatement'!$M:$M,$D$1,'IEA-MethaneAbatement'!$B:$B,'Country Selector'!$A$2)))*(1+INDEX('EPA to IEA Scaling'!$F$8:$AO$8,,MATCH(M$2,'EPA to IEA Scaling'!$F$1:$AO$1,0)))</f>
        <v>0</v>
      </c>
      <c r="N4" cm="1">
        <f t="array" ref="N4">((VLOOKUP($B$1,'Multipliers and Adjustments'!$A$70:$I$86,TRUNC(COLUMN(N$2)/5)+2,FALSE)*SUMIFS('IEA-MethaneAbatement'!$N:$N,'IEA-MethaneAbatement'!$O:$O,"&lt;"&amp;$B4,'IEA-MethaneAbatement'!$O:$O,"&gt;="&amp;$A4,'IEA-MethaneAbatement'!$M:$M,$B$1,'IEA-MethaneAbatement'!$B:$B,'Country Selector'!$A$2)+VLOOKUP($C$1,'Multipliers and Adjustments'!$A$70:$I$86,TRUNC(COLUMN(N$2)/5)+2,FALSE)*SUMIFS('IEA-MethaneAbatement'!$N:$N,'IEA-MethaneAbatement'!$O:$O,"&lt;"&amp;$B4,'IEA-MethaneAbatement'!$O:$O,"&gt;="&amp;$A4,'IEA-MethaneAbatement'!$M:$M,$C$1,'IEA-MethaneAbatement'!$B:$B,'Country Selector'!$A$2)+VLOOKUP($D$1,'Multipliers and Adjustments'!$A$70:$I$86,TRUNC(COLUMN(N$2)/5)+2,FALSE)*SUMIFS('IEA-MethaneAbatement'!$N:$N,'IEA-MethaneAbatement'!$O:$O,"&lt;"&amp;$B4,'IEA-MethaneAbatement'!$O:$O,"&gt;="&amp;$A4,'IEA-MethaneAbatement'!$M:$M,$D$1,'IEA-MethaneAbatement'!$B:$B,'Country Selector'!$A$2)))*(1+INDEX('EPA to IEA Scaling'!$F$8:$AO$8,,MATCH(N$2,'EPA to IEA Scaling'!$F$1:$AO$1,0)))</f>
        <v>0</v>
      </c>
      <c r="O4" cm="1">
        <f t="array" ref="O4">((VLOOKUP($B$1,'Multipliers and Adjustments'!$A$70:$I$86,TRUNC(COLUMN(O$2)/5)+2,FALSE)*SUMIFS('IEA-MethaneAbatement'!$N:$N,'IEA-MethaneAbatement'!$O:$O,"&lt;"&amp;$B4,'IEA-MethaneAbatement'!$O:$O,"&gt;="&amp;$A4,'IEA-MethaneAbatement'!$M:$M,$B$1,'IEA-MethaneAbatement'!$B:$B,'Country Selector'!$A$2)+VLOOKUP($C$1,'Multipliers and Adjustments'!$A$70:$I$86,TRUNC(COLUMN(O$2)/5)+2,FALSE)*SUMIFS('IEA-MethaneAbatement'!$N:$N,'IEA-MethaneAbatement'!$O:$O,"&lt;"&amp;$B4,'IEA-MethaneAbatement'!$O:$O,"&gt;="&amp;$A4,'IEA-MethaneAbatement'!$M:$M,$C$1,'IEA-MethaneAbatement'!$B:$B,'Country Selector'!$A$2)+VLOOKUP($D$1,'Multipliers and Adjustments'!$A$70:$I$86,TRUNC(COLUMN(O$2)/5)+2,FALSE)*SUMIFS('IEA-MethaneAbatement'!$N:$N,'IEA-MethaneAbatement'!$O:$O,"&lt;"&amp;$B4,'IEA-MethaneAbatement'!$O:$O,"&gt;="&amp;$A4,'IEA-MethaneAbatement'!$M:$M,$D$1,'IEA-MethaneAbatement'!$B:$B,'Country Selector'!$A$2)))*(1+INDEX('EPA to IEA Scaling'!$F$8:$AO$8,,MATCH(O$2,'EPA to IEA Scaling'!$F$1:$AO$1,0)))</f>
        <v>0</v>
      </c>
      <c r="P4" cm="1">
        <f t="array" ref="P4">((VLOOKUP($B$1,'Multipliers and Adjustments'!$A$70:$I$86,TRUNC(COLUMN(P$2)/5)+2,FALSE)*SUMIFS('IEA-MethaneAbatement'!$N:$N,'IEA-MethaneAbatement'!$O:$O,"&lt;"&amp;$B4,'IEA-MethaneAbatement'!$O:$O,"&gt;="&amp;$A4,'IEA-MethaneAbatement'!$M:$M,$B$1,'IEA-MethaneAbatement'!$B:$B,'Country Selector'!$A$2)+VLOOKUP($C$1,'Multipliers and Adjustments'!$A$70:$I$86,TRUNC(COLUMN(P$2)/5)+2,FALSE)*SUMIFS('IEA-MethaneAbatement'!$N:$N,'IEA-MethaneAbatement'!$O:$O,"&lt;"&amp;$B4,'IEA-MethaneAbatement'!$O:$O,"&gt;="&amp;$A4,'IEA-MethaneAbatement'!$M:$M,$C$1,'IEA-MethaneAbatement'!$B:$B,'Country Selector'!$A$2)+VLOOKUP($D$1,'Multipliers and Adjustments'!$A$70:$I$86,TRUNC(COLUMN(P$2)/5)+2,FALSE)*SUMIFS('IEA-MethaneAbatement'!$N:$N,'IEA-MethaneAbatement'!$O:$O,"&lt;"&amp;$B4,'IEA-MethaneAbatement'!$O:$O,"&gt;="&amp;$A4,'IEA-MethaneAbatement'!$M:$M,$D$1,'IEA-MethaneAbatement'!$B:$B,'Country Selector'!$A$2)))*(1+INDEX('EPA to IEA Scaling'!$F$8:$AO$8,,MATCH(P$2,'EPA to IEA Scaling'!$F$1:$AO$1,0)))</f>
        <v>0</v>
      </c>
      <c r="Q4" cm="1">
        <f t="array" ref="Q4">((VLOOKUP($B$1,'Multipliers and Adjustments'!$A$70:$I$86,TRUNC(COLUMN(Q$2)/5)+2,FALSE)*SUMIFS('IEA-MethaneAbatement'!$N:$N,'IEA-MethaneAbatement'!$O:$O,"&lt;"&amp;$B4,'IEA-MethaneAbatement'!$O:$O,"&gt;="&amp;$A4,'IEA-MethaneAbatement'!$M:$M,$B$1,'IEA-MethaneAbatement'!$B:$B,'Country Selector'!$A$2)+VLOOKUP($C$1,'Multipliers and Adjustments'!$A$70:$I$86,TRUNC(COLUMN(Q$2)/5)+2,FALSE)*SUMIFS('IEA-MethaneAbatement'!$N:$N,'IEA-MethaneAbatement'!$O:$O,"&lt;"&amp;$B4,'IEA-MethaneAbatement'!$O:$O,"&gt;="&amp;$A4,'IEA-MethaneAbatement'!$M:$M,$C$1,'IEA-MethaneAbatement'!$B:$B,'Country Selector'!$A$2)+VLOOKUP($D$1,'Multipliers and Adjustments'!$A$70:$I$86,TRUNC(COLUMN(Q$2)/5)+2,FALSE)*SUMIFS('IEA-MethaneAbatement'!$N:$N,'IEA-MethaneAbatement'!$O:$O,"&lt;"&amp;$B4,'IEA-MethaneAbatement'!$O:$O,"&gt;="&amp;$A4,'IEA-MethaneAbatement'!$M:$M,$D$1,'IEA-MethaneAbatement'!$B:$B,'Country Selector'!$A$2)))*(1+INDEX('EPA to IEA Scaling'!$F$8:$AO$8,,MATCH(Q$2,'EPA to IEA Scaling'!$F$1:$AO$1,0)))</f>
        <v>0</v>
      </c>
      <c r="R4" s="31" cm="1">
        <f t="array" ref="R4">((VLOOKUP($B$1,'Multipliers and Adjustments'!$A$70:$I$86,TRUNC(COLUMN(R$2)/5)+2,FALSE)*SUMIFS('IEA-MethaneAbatement'!$N:$N,'IEA-MethaneAbatement'!$O:$O,"&lt;"&amp;$B4,'IEA-MethaneAbatement'!$O:$O,"&gt;="&amp;$A4,'IEA-MethaneAbatement'!$M:$M,$B$1,'IEA-MethaneAbatement'!$B:$B,'Country Selector'!$A$2)+VLOOKUP($C$1,'Multipliers and Adjustments'!$A$70:$I$86,TRUNC(COLUMN(R$2)/5)+2,FALSE)*SUMIFS('IEA-MethaneAbatement'!$N:$N,'IEA-MethaneAbatement'!$O:$O,"&lt;"&amp;$B4,'IEA-MethaneAbatement'!$O:$O,"&gt;="&amp;$A4,'IEA-MethaneAbatement'!$M:$M,$C$1,'IEA-MethaneAbatement'!$B:$B,'Country Selector'!$A$2)+VLOOKUP($D$1,'Multipliers and Adjustments'!$A$70:$I$86,TRUNC(COLUMN(R$2)/5)+2,FALSE)*SUMIFS('IEA-MethaneAbatement'!$N:$N,'IEA-MethaneAbatement'!$O:$O,"&lt;"&amp;$B4,'IEA-MethaneAbatement'!$O:$O,"&gt;="&amp;$A4,'IEA-MethaneAbatement'!$M:$M,$D$1,'IEA-MethaneAbatement'!$B:$B,'Country Selector'!$A$2)))*(1+INDEX('EPA to IEA Scaling'!$F$8:$AO$8,,MATCH(R$2,'EPA to IEA Scaling'!$F$1:$AO$1,0)))</f>
        <v>0</v>
      </c>
      <c r="S4" cm="1">
        <f t="array" ref="S4">((VLOOKUP($B$1,'Multipliers and Adjustments'!$A$70:$I$86,TRUNC(COLUMN(S$2)/5)+2,FALSE)*SUMIFS('IEA-MethaneAbatement'!$N:$N,'IEA-MethaneAbatement'!$O:$O,"&lt;"&amp;$B4,'IEA-MethaneAbatement'!$O:$O,"&gt;="&amp;$A4,'IEA-MethaneAbatement'!$M:$M,$B$1,'IEA-MethaneAbatement'!$B:$B,'Country Selector'!$A$2)+VLOOKUP($C$1,'Multipliers and Adjustments'!$A$70:$I$86,TRUNC(COLUMN(S$2)/5)+2,FALSE)*SUMIFS('IEA-MethaneAbatement'!$N:$N,'IEA-MethaneAbatement'!$O:$O,"&lt;"&amp;$B4,'IEA-MethaneAbatement'!$O:$O,"&gt;="&amp;$A4,'IEA-MethaneAbatement'!$M:$M,$C$1,'IEA-MethaneAbatement'!$B:$B,'Country Selector'!$A$2)+VLOOKUP($D$1,'Multipliers and Adjustments'!$A$70:$I$86,TRUNC(COLUMN(S$2)/5)+2,FALSE)*SUMIFS('IEA-MethaneAbatement'!$N:$N,'IEA-MethaneAbatement'!$O:$O,"&lt;"&amp;$B4,'IEA-MethaneAbatement'!$O:$O,"&gt;="&amp;$A4,'IEA-MethaneAbatement'!$M:$M,$D$1,'IEA-MethaneAbatement'!$B:$B,'Country Selector'!$A$2)))*(1+INDEX('EPA to IEA Scaling'!$F$8:$AO$8,,MATCH(S$2,'EPA to IEA Scaling'!$F$1:$AO$1,0)))</f>
        <v>0</v>
      </c>
      <c r="T4" cm="1">
        <f t="array" ref="T4">((VLOOKUP($B$1,'Multipliers and Adjustments'!$A$70:$I$86,TRUNC(COLUMN(T$2)/5)+2,FALSE)*SUMIFS('IEA-MethaneAbatement'!$N:$N,'IEA-MethaneAbatement'!$O:$O,"&lt;"&amp;$B4,'IEA-MethaneAbatement'!$O:$O,"&gt;="&amp;$A4,'IEA-MethaneAbatement'!$M:$M,$B$1,'IEA-MethaneAbatement'!$B:$B,'Country Selector'!$A$2)+VLOOKUP($C$1,'Multipliers and Adjustments'!$A$70:$I$86,TRUNC(COLUMN(T$2)/5)+2,FALSE)*SUMIFS('IEA-MethaneAbatement'!$N:$N,'IEA-MethaneAbatement'!$O:$O,"&lt;"&amp;$B4,'IEA-MethaneAbatement'!$O:$O,"&gt;="&amp;$A4,'IEA-MethaneAbatement'!$M:$M,$C$1,'IEA-MethaneAbatement'!$B:$B,'Country Selector'!$A$2)+VLOOKUP($D$1,'Multipliers and Adjustments'!$A$70:$I$86,TRUNC(COLUMN(T$2)/5)+2,FALSE)*SUMIFS('IEA-MethaneAbatement'!$N:$N,'IEA-MethaneAbatement'!$O:$O,"&lt;"&amp;$B4,'IEA-MethaneAbatement'!$O:$O,"&gt;="&amp;$A4,'IEA-MethaneAbatement'!$M:$M,$D$1,'IEA-MethaneAbatement'!$B:$B,'Country Selector'!$A$2)))*(1+INDEX('EPA to IEA Scaling'!$F$8:$AO$8,,MATCH(T$2,'EPA to IEA Scaling'!$F$1:$AO$1,0)))</f>
        <v>0</v>
      </c>
      <c r="U4" cm="1">
        <f t="array" ref="U4">((VLOOKUP($B$1,'Multipliers and Adjustments'!$A$70:$I$86,TRUNC(COLUMN(U$2)/5)+2,FALSE)*SUMIFS('IEA-MethaneAbatement'!$N:$N,'IEA-MethaneAbatement'!$O:$O,"&lt;"&amp;$B4,'IEA-MethaneAbatement'!$O:$O,"&gt;="&amp;$A4,'IEA-MethaneAbatement'!$M:$M,$B$1,'IEA-MethaneAbatement'!$B:$B,'Country Selector'!$A$2)+VLOOKUP($C$1,'Multipliers and Adjustments'!$A$70:$I$86,TRUNC(COLUMN(U$2)/5)+2,FALSE)*SUMIFS('IEA-MethaneAbatement'!$N:$N,'IEA-MethaneAbatement'!$O:$O,"&lt;"&amp;$B4,'IEA-MethaneAbatement'!$O:$O,"&gt;="&amp;$A4,'IEA-MethaneAbatement'!$M:$M,$C$1,'IEA-MethaneAbatement'!$B:$B,'Country Selector'!$A$2)+VLOOKUP($D$1,'Multipliers and Adjustments'!$A$70:$I$86,TRUNC(COLUMN(U$2)/5)+2,FALSE)*SUMIFS('IEA-MethaneAbatement'!$N:$N,'IEA-MethaneAbatement'!$O:$O,"&lt;"&amp;$B4,'IEA-MethaneAbatement'!$O:$O,"&gt;="&amp;$A4,'IEA-MethaneAbatement'!$M:$M,$D$1,'IEA-MethaneAbatement'!$B:$B,'Country Selector'!$A$2)))*(1+INDEX('EPA to IEA Scaling'!$F$8:$AO$8,,MATCH(U$2,'EPA to IEA Scaling'!$F$1:$AO$1,0)))</f>
        <v>0</v>
      </c>
      <c r="V4" cm="1">
        <f t="array" ref="V4">((VLOOKUP($B$1,'Multipliers and Adjustments'!$A$70:$I$86,TRUNC(COLUMN(V$2)/5)+2,FALSE)*SUMIFS('IEA-MethaneAbatement'!$N:$N,'IEA-MethaneAbatement'!$O:$O,"&lt;"&amp;$B4,'IEA-MethaneAbatement'!$O:$O,"&gt;="&amp;$A4,'IEA-MethaneAbatement'!$M:$M,$B$1,'IEA-MethaneAbatement'!$B:$B,'Country Selector'!$A$2)+VLOOKUP($C$1,'Multipliers and Adjustments'!$A$70:$I$86,TRUNC(COLUMN(V$2)/5)+2,FALSE)*SUMIFS('IEA-MethaneAbatement'!$N:$N,'IEA-MethaneAbatement'!$O:$O,"&lt;"&amp;$B4,'IEA-MethaneAbatement'!$O:$O,"&gt;="&amp;$A4,'IEA-MethaneAbatement'!$M:$M,$C$1,'IEA-MethaneAbatement'!$B:$B,'Country Selector'!$A$2)+VLOOKUP($D$1,'Multipliers and Adjustments'!$A$70:$I$86,TRUNC(COLUMN(V$2)/5)+2,FALSE)*SUMIFS('IEA-MethaneAbatement'!$N:$N,'IEA-MethaneAbatement'!$O:$O,"&lt;"&amp;$B4,'IEA-MethaneAbatement'!$O:$O,"&gt;="&amp;$A4,'IEA-MethaneAbatement'!$M:$M,$D$1,'IEA-MethaneAbatement'!$B:$B,'Country Selector'!$A$2)))*(1+INDEX('EPA to IEA Scaling'!$F$8:$AO$8,,MATCH(V$2,'EPA to IEA Scaling'!$F$1:$AO$1,0)))</f>
        <v>0</v>
      </c>
      <c r="W4" s="31" cm="1">
        <f t="array" ref="W4">((VLOOKUP($B$1,'Multipliers and Adjustments'!$A$70:$I$86,TRUNC(COLUMN(W$2)/5)+2,FALSE)*SUMIFS('IEA-MethaneAbatement'!$N:$N,'IEA-MethaneAbatement'!$O:$O,"&lt;"&amp;$B4,'IEA-MethaneAbatement'!$O:$O,"&gt;="&amp;$A4,'IEA-MethaneAbatement'!$M:$M,$B$1,'IEA-MethaneAbatement'!$B:$B,'Country Selector'!$A$2)+VLOOKUP($C$1,'Multipliers and Adjustments'!$A$70:$I$86,TRUNC(COLUMN(W$2)/5)+2,FALSE)*SUMIFS('IEA-MethaneAbatement'!$N:$N,'IEA-MethaneAbatement'!$O:$O,"&lt;"&amp;$B4,'IEA-MethaneAbatement'!$O:$O,"&gt;="&amp;$A4,'IEA-MethaneAbatement'!$M:$M,$C$1,'IEA-MethaneAbatement'!$B:$B,'Country Selector'!$A$2)+VLOOKUP($D$1,'Multipliers and Adjustments'!$A$70:$I$86,TRUNC(COLUMN(W$2)/5)+2,FALSE)*SUMIFS('IEA-MethaneAbatement'!$N:$N,'IEA-MethaneAbatement'!$O:$O,"&lt;"&amp;$B4,'IEA-MethaneAbatement'!$O:$O,"&gt;="&amp;$A4,'IEA-MethaneAbatement'!$M:$M,$D$1,'IEA-MethaneAbatement'!$B:$B,'Country Selector'!$A$2)))*(1+INDEX('EPA to IEA Scaling'!$F$8:$AO$8,,MATCH(W$2,'EPA to IEA Scaling'!$F$1:$AO$1,0)))</f>
        <v>0</v>
      </c>
      <c r="X4" cm="1">
        <f t="array" ref="X4">((VLOOKUP($B$1,'Multipliers and Adjustments'!$A$70:$I$86,TRUNC(COLUMN(X$2)/5)+2,FALSE)*SUMIFS('IEA-MethaneAbatement'!$N:$N,'IEA-MethaneAbatement'!$O:$O,"&lt;"&amp;$B4,'IEA-MethaneAbatement'!$O:$O,"&gt;="&amp;$A4,'IEA-MethaneAbatement'!$M:$M,$B$1,'IEA-MethaneAbatement'!$B:$B,'Country Selector'!$A$2)+VLOOKUP($C$1,'Multipliers and Adjustments'!$A$70:$I$86,TRUNC(COLUMN(X$2)/5)+2,FALSE)*SUMIFS('IEA-MethaneAbatement'!$N:$N,'IEA-MethaneAbatement'!$O:$O,"&lt;"&amp;$B4,'IEA-MethaneAbatement'!$O:$O,"&gt;="&amp;$A4,'IEA-MethaneAbatement'!$M:$M,$C$1,'IEA-MethaneAbatement'!$B:$B,'Country Selector'!$A$2)+VLOOKUP($D$1,'Multipliers and Adjustments'!$A$70:$I$86,TRUNC(COLUMN(X$2)/5)+2,FALSE)*SUMIFS('IEA-MethaneAbatement'!$N:$N,'IEA-MethaneAbatement'!$O:$O,"&lt;"&amp;$B4,'IEA-MethaneAbatement'!$O:$O,"&gt;="&amp;$A4,'IEA-MethaneAbatement'!$M:$M,$D$1,'IEA-MethaneAbatement'!$B:$B,'Country Selector'!$A$2)))*(1+INDEX('EPA to IEA Scaling'!$F$8:$AO$8,,MATCH(X$2,'EPA to IEA Scaling'!$F$1:$AO$1,0)))</f>
        <v>0</v>
      </c>
      <c r="Y4" cm="1">
        <f t="array" ref="Y4">((VLOOKUP($B$1,'Multipliers and Adjustments'!$A$70:$I$86,TRUNC(COLUMN(Y$2)/5)+2,FALSE)*SUMIFS('IEA-MethaneAbatement'!$N:$N,'IEA-MethaneAbatement'!$O:$O,"&lt;"&amp;$B4,'IEA-MethaneAbatement'!$O:$O,"&gt;="&amp;$A4,'IEA-MethaneAbatement'!$M:$M,$B$1,'IEA-MethaneAbatement'!$B:$B,'Country Selector'!$A$2)+VLOOKUP($C$1,'Multipliers and Adjustments'!$A$70:$I$86,TRUNC(COLUMN(Y$2)/5)+2,FALSE)*SUMIFS('IEA-MethaneAbatement'!$N:$N,'IEA-MethaneAbatement'!$O:$O,"&lt;"&amp;$B4,'IEA-MethaneAbatement'!$O:$O,"&gt;="&amp;$A4,'IEA-MethaneAbatement'!$M:$M,$C$1,'IEA-MethaneAbatement'!$B:$B,'Country Selector'!$A$2)+VLOOKUP($D$1,'Multipliers and Adjustments'!$A$70:$I$86,TRUNC(COLUMN(Y$2)/5)+2,FALSE)*SUMIFS('IEA-MethaneAbatement'!$N:$N,'IEA-MethaneAbatement'!$O:$O,"&lt;"&amp;$B4,'IEA-MethaneAbatement'!$O:$O,"&gt;="&amp;$A4,'IEA-MethaneAbatement'!$M:$M,$D$1,'IEA-MethaneAbatement'!$B:$B,'Country Selector'!$A$2)))*(1+INDEX('EPA to IEA Scaling'!$F$8:$AO$8,,MATCH(Y$2,'EPA to IEA Scaling'!$F$1:$AO$1,0)))</f>
        <v>0</v>
      </c>
      <c r="Z4" cm="1">
        <f t="array" ref="Z4">((VLOOKUP($B$1,'Multipliers and Adjustments'!$A$70:$I$86,TRUNC(COLUMN(Z$2)/5)+2,FALSE)*SUMIFS('IEA-MethaneAbatement'!$N:$N,'IEA-MethaneAbatement'!$O:$O,"&lt;"&amp;$B4,'IEA-MethaneAbatement'!$O:$O,"&gt;="&amp;$A4,'IEA-MethaneAbatement'!$M:$M,$B$1,'IEA-MethaneAbatement'!$B:$B,'Country Selector'!$A$2)+VLOOKUP($C$1,'Multipliers and Adjustments'!$A$70:$I$86,TRUNC(COLUMN(Z$2)/5)+2,FALSE)*SUMIFS('IEA-MethaneAbatement'!$N:$N,'IEA-MethaneAbatement'!$O:$O,"&lt;"&amp;$B4,'IEA-MethaneAbatement'!$O:$O,"&gt;="&amp;$A4,'IEA-MethaneAbatement'!$M:$M,$C$1,'IEA-MethaneAbatement'!$B:$B,'Country Selector'!$A$2)+VLOOKUP($D$1,'Multipliers and Adjustments'!$A$70:$I$86,TRUNC(COLUMN(Z$2)/5)+2,FALSE)*SUMIFS('IEA-MethaneAbatement'!$N:$N,'IEA-MethaneAbatement'!$O:$O,"&lt;"&amp;$B4,'IEA-MethaneAbatement'!$O:$O,"&gt;="&amp;$A4,'IEA-MethaneAbatement'!$M:$M,$D$1,'IEA-MethaneAbatement'!$B:$B,'Country Selector'!$A$2)))*(1+INDEX('EPA to IEA Scaling'!$F$8:$AO$8,,MATCH(Z$2,'EPA to IEA Scaling'!$F$1:$AO$1,0)))</f>
        <v>0</v>
      </c>
      <c r="AA4" cm="1">
        <f t="array" ref="AA4">((VLOOKUP($B$1,'Multipliers and Adjustments'!$A$70:$I$86,TRUNC(COLUMN(AA$2)/5)+2,FALSE)*SUMIFS('IEA-MethaneAbatement'!$N:$N,'IEA-MethaneAbatement'!$O:$O,"&lt;"&amp;$B4,'IEA-MethaneAbatement'!$O:$O,"&gt;="&amp;$A4,'IEA-MethaneAbatement'!$M:$M,$B$1,'IEA-MethaneAbatement'!$B:$B,'Country Selector'!$A$2)+VLOOKUP($C$1,'Multipliers and Adjustments'!$A$70:$I$86,TRUNC(COLUMN(AA$2)/5)+2,FALSE)*SUMIFS('IEA-MethaneAbatement'!$N:$N,'IEA-MethaneAbatement'!$O:$O,"&lt;"&amp;$B4,'IEA-MethaneAbatement'!$O:$O,"&gt;="&amp;$A4,'IEA-MethaneAbatement'!$M:$M,$C$1,'IEA-MethaneAbatement'!$B:$B,'Country Selector'!$A$2)+VLOOKUP($D$1,'Multipliers and Adjustments'!$A$70:$I$86,TRUNC(COLUMN(AA$2)/5)+2,FALSE)*SUMIFS('IEA-MethaneAbatement'!$N:$N,'IEA-MethaneAbatement'!$O:$O,"&lt;"&amp;$B4,'IEA-MethaneAbatement'!$O:$O,"&gt;="&amp;$A4,'IEA-MethaneAbatement'!$M:$M,$D$1,'IEA-MethaneAbatement'!$B:$B,'Country Selector'!$A$2)))*(1+INDEX('EPA to IEA Scaling'!$F$8:$AO$8,,MATCH(AA$2,'EPA to IEA Scaling'!$F$1:$AO$1,0)))</f>
        <v>0</v>
      </c>
      <c r="AB4" s="31" cm="1">
        <f t="array" ref="AB4">((VLOOKUP($B$1,'Multipliers and Adjustments'!$A$70:$I$86,TRUNC(COLUMN(AB$2)/5)+2,FALSE)*SUMIFS('IEA-MethaneAbatement'!$N:$N,'IEA-MethaneAbatement'!$O:$O,"&lt;"&amp;$B4,'IEA-MethaneAbatement'!$O:$O,"&gt;="&amp;$A4,'IEA-MethaneAbatement'!$M:$M,$B$1,'IEA-MethaneAbatement'!$B:$B,'Country Selector'!$A$2)+VLOOKUP($C$1,'Multipliers and Adjustments'!$A$70:$I$86,TRUNC(COLUMN(AB$2)/5)+2,FALSE)*SUMIFS('IEA-MethaneAbatement'!$N:$N,'IEA-MethaneAbatement'!$O:$O,"&lt;"&amp;$B4,'IEA-MethaneAbatement'!$O:$O,"&gt;="&amp;$A4,'IEA-MethaneAbatement'!$M:$M,$C$1,'IEA-MethaneAbatement'!$B:$B,'Country Selector'!$A$2)+VLOOKUP($D$1,'Multipliers and Adjustments'!$A$70:$I$86,TRUNC(COLUMN(AB$2)/5)+2,FALSE)*SUMIFS('IEA-MethaneAbatement'!$N:$N,'IEA-MethaneAbatement'!$O:$O,"&lt;"&amp;$B4,'IEA-MethaneAbatement'!$O:$O,"&gt;="&amp;$A4,'IEA-MethaneAbatement'!$M:$M,$D$1,'IEA-MethaneAbatement'!$B:$B,'Country Selector'!$A$2)))*(1+INDEX('EPA to IEA Scaling'!$F$8:$AO$8,,MATCH(AB$2,'EPA to IEA Scaling'!$F$1:$AO$1,0)))</f>
        <v>0</v>
      </c>
      <c r="AC4" cm="1">
        <f t="array" ref="AC4">((VLOOKUP($B$1,'Multipliers and Adjustments'!$A$70:$I$86,TRUNC(COLUMN(AC$2)/5)+2,FALSE)*SUMIFS('IEA-MethaneAbatement'!$N:$N,'IEA-MethaneAbatement'!$O:$O,"&lt;"&amp;$B4,'IEA-MethaneAbatement'!$O:$O,"&gt;="&amp;$A4,'IEA-MethaneAbatement'!$M:$M,$B$1,'IEA-MethaneAbatement'!$B:$B,'Country Selector'!$A$2)+VLOOKUP($C$1,'Multipliers and Adjustments'!$A$70:$I$86,TRUNC(COLUMN(AC$2)/5)+2,FALSE)*SUMIFS('IEA-MethaneAbatement'!$N:$N,'IEA-MethaneAbatement'!$O:$O,"&lt;"&amp;$B4,'IEA-MethaneAbatement'!$O:$O,"&gt;="&amp;$A4,'IEA-MethaneAbatement'!$M:$M,$C$1,'IEA-MethaneAbatement'!$B:$B,'Country Selector'!$A$2)+VLOOKUP($D$1,'Multipliers and Adjustments'!$A$70:$I$86,TRUNC(COLUMN(AC$2)/5)+2,FALSE)*SUMIFS('IEA-MethaneAbatement'!$N:$N,'IEA-MethaneAbatement'!$O:$O,"&lt;"&amp;$B4,'IEA-MethaneAbatement'!$O:$O,"&gt;="&amp;$A4,'IEA-MethaneAbatement'!$M:$M,$D$1,'IEA-MethaneAbatement'!$B:$B,'Country Selector'!$A$2)))*(1+INDEX('EPA to IEA Scaling'!$F$8:$AO$8,,MATCH(AC$2,'EPA to IEA Scaling'!$F$1:$AO$1,0)))</f>
        <v>0</v>
      </c>
      <c r="AD4" cm="1">
        <f t="array" ref="AD4">((VLOOKUP($B$1,'Multipliers and Adjustments'!$A$70:$I$86,TRUNC(COLUMN(AD$2)/5)+2,FALSE)*SUMIFS('IEA-MethaneAbatement'!$N:$N,'IEA-MethaneAbatement'!$O:$O,"&lt;"&amp;$B4,'IEA-MethaneAbatement'!$O:$O,"&gt;="&amp;$A4,'IEA-MethaneAbatement'!$M:$M,$B$1,'IEA-MethaneAbatement'!$B:$B,'Country Selector'!$A$2)+VLOOKUP($C$1,'Multipliers and Adjustments'!$A$70:$I$86,TRUNC(COLUMN(AD$2)/5)+2,FALSE)*SUMIFS('IEA-MethaneAbatement'!$N:$N,'IEA-MethaneAbatement'!$O:$O,"&lt;"&amp;$B4,'IEA-MethaneAbatement'!$O:$O,"&gt;="&amp;$A4,'IEA-MethaneAbatement'!$M:$M,$C$1,'IEA-MethaneAbatement'!$B:$B,'Country Selector'!$A$2)+VLOOKUP($D$1,'Multipliers and Adjustments'!$A$70:$I$86,TRUNC(COLUMN(AD$2)/5)+2,FALSE)*SUMIFS('IEA-MethaneAbatement'!$N:$N,'IEA-MethaneAbatement'!$O:$O,"&lt;"&amp;$B4,'IEA-MethaneAbatement'!$O:$O,"&gt;="&amp;$A4,'IEA-MethaneAbatement'!$M:$M,$D$1,'IEA-MethaneAbatement'!$B:$B,'Country Selector'!$A$2)))*(1+INDEX('EPA to IEA Scaling'!$F$8:$AO$8,,MATCH(AD$2,'EPA to IEA Scaling'!$F$1:$AO$1,0)))</f>
        <v>0</v>
      </c>
      <c r="AE4" cm="1">
        <f t="array" ref="AE4">((VLOOKUP($B$1,'Multipliers and Adjustments'!$A$70:$I$86,TRUNC(COLUMN(AE$2)/5)+2,FALSE)*SUMIFS('IEA-MethaneAbatement'!$N:$N,'IEA-MethaneAbatement'!$O:$O,"&lt;"&amp;$B4,'IEA-MethaneAbatement'!$O:$O,"&gt;="&amp;$A4,'IEA-MethaneAbatement'!$M:$M,$B$1,'IEA-MethaneAbatement'!$B:$B,'Country Selector'!$A$2)+VLOOKUP($C$1,'Multipliers and Adjustments'!$A$70:$I$86,TRUNC(COLUMN(AE$2)/5)+2,FALSE)*SUMIFS('IEA-MethaneAbatement'!$N:$N,'IEA-MethaneAbatement'!$O:$O,"&lt;"&amp;$B4,'IEA-MethaneAbatement'!$O:$O,"&gt;="&amp;$A4,'IEA-MethaneAbatement'!$M:$M,$C$1,'IEA-MethaneAbatement'!$B:$B,'Country Selector'!$A$2)+VLOOKUP($D$1,'Multipliers and Adjustments'!$A$70:$I$86,TRUNC(COLUMN(AE$2)/5)+2,FALSE)*SUMIFS('IEA-MethaneAbatement'!$N:$N,'IEA-MethaneAbatement'!$O:$O,"&lt;"&amp;$B4,'IEA-MethaneAbatement'!$O:$O,"&gt;="&amp;$A4,'IEA-MethaneAbatement'!$M:$M,$D$1,'IEA-MethaneAbatement'!$B:$B,'Country Selector'!$A$2)))*(1+INDEX('EPA to IEA Scaling'!$F$8:$AO$8,,MATCH(AE$2,'EPA to IEA Scaling'!$F$1:$AO$1,0)))</f>
        <v>0</v>
      </c>
      <c r="AF4" cm="1">
        <f t="array" ref="AF4">((VLOOKUP($B$1,'Multipliers and Adjustments'!$A$70:$I$86,TRUNC(COLUMN(AF$2)/5)+2,FALSE)*SUMIFS('IEA-MethaneAbatement'!$N:$N,'IEA-MethaneAbatement'!$O:$O,"&lt;"&amp;$B4,'IEA-MethaneAbatement'!$O:$O,"&gt;="&amp;$A4,'IEA-MethaneAbatement'!$M:$M,$B$1,'IEA-MethaneAbatement'!$B:$B,'Country Selector'!$A$2)+VLOOKUP($C$1,'Multipliers and Adjustments'!$A$70:$I$86,TRUNC(COLUMN(AF$2)/5)+2,FALSE)*SUMIFS('IEA-MethaneAbatement'!$N:$N,'IEA-MethaneAbatement'!$O:$O,"&lt;"&amp;$B4,'IEA-MethaneAbatement'!$O:$O,"&gt;="&amp;$A4,'IEA-MethaneAbatement'!$M:$M,$C$1,'IEA-MethaneAbatement'!$B:$B,'Country Selector'!$A$2)+VLOOKUP($D$1,'Multipliers and Adjustments'!$A$70:$I$86,TRUNC(COLUMN(AF$2)/5)+2,FALSE)*SUMIFS('IEA-MethaneAbatement'!$N:$N,'IEA-MethaneAbatement'!$O:$O,"&lt;"&amp;$B4,'IEA-MethaneAbatement'!$O:$O,"&gt;="&amp;$A4,'IEA-MethaneAbatement'!$M:$M,$D$1,'IEA-MethaneAbatement'!$B:$B,'Country Selector'!$A$2)))*(1+INDEX('EPA to IEA Scaling'!$F$8:$AO$8,,MATCH(AF$2,'EPA to IEA Scaling'!$F$1:$AO$1,0)))</f>
        <v>0</v>
      </c>
      <c r="AG4" s="31" cm="1">
        <f t="array" ref="AG4">((VLOOKUP($B$1,'Multipliers and Adjustments'!$A$70:$I$86,TRUNC(COLUMN(AG$2)/5)+2,FALSE)*SUMIFS('IEA-MethaneAbatement'!$N:$N,'IEA-MethaneAbatement'!$O:$O,"&lt;"&amp;$B4,'IEA-MethaneAbatement'!$O:$O,"&gt;="&amp;$A4,'IEA-MethaneAbatement'!$M:$M,$B$1,'IEA-MethaneAbatement'!$B:$B,'Country Selector'!$A$2)+VLOOKUP($C$1,'Multipliers and Adjustments'!$A$70:$I$86,TRUNC(COLUMN(AG$2)/5)+2,FALSE)*SUMIFS('IEA-MethaneAbatement'!$N:$N,'IEA-MethaneAbatement'!$O:$O,"&lt;"&amp;$B4,'IEA-MethaneAbatement'!$O:$O,"&gt;="&amp;$A4,'IEA-MethaneAbatement'!$M:$M,$C$1,'IEA-MethaneAbatement'!$B:$B,'Country Selector'!$A$2)+VLOOKUP($D$1,'Multipliers and Adjustments'!$A$70:$I$86,TRUNC(COLUMN(AG$2)/5)+2,FALSE)*SUMIFS('IEA-MethaneAbatement'!$N:$N,'IEA-MethaneAbatement'!$O:$O,"&lt;"&amp;$B4,'IEA-MethaneAbatement'!$O:$O,"&gt;="&amp;$A4,'IEA-MethaneAbatement'!$M:$M,$D$1,'IEA-MethaneAbatement'!$B:$B,'Country Selector'!$A$2)))*(1+INDEX('EPA to IEA Scaling'!$F$8:$AO$8,,MATCH(AG$2,'EPA to IEA Scaling'!$F$1:$AO$1,0)))</f>
        <v>0</v>
      </c>
      <c r="AH4" cm="1">
        <f t="array" ref="AH4">((VLOOKUP($B$1,'Multipliers and Adjustments'!$A$70:$I$86,TRUNC(COLUMN(AH$2)/5)+2,FALSE)*SUMIFS('IEA-MethaneAbatement'!$N:$N,'IEA-MethaneAbatement'!$O:$O,"&lt;"&amp;$B4,'IEA-MethaneAbatement'!$O:$O,"&gt;="&amp;$A4,'IEA-MethaneAbatement'!$M:$M,$B$1,'IEA-MethaneAbatement'!$B:$B,'Country Selector'!$A$2)+VLOOKUP($C$1,'Multipliers and Adjustments'!$A$70:$I$86,TRUNC(COLUMN(AH$2)/5)+2,FALSE)*SUMIFS('IEA-MethaneAbatement'!$N:$N,'IEA-MethaneAbatement'!$O:$O,"&lt;"&amp;$B4,'IEA-MethaneAbatement'!$O:$O,"&gt;="&amp;$A4,'IEA-MethaneAbatement'!$M:$M,$C$1,'IEA-MethaneAbatement'!$B:$B,'Country Selector'!$A$2)+VLOOKUP($D$1,'Multipliers and Adjustments'!$A$70:$I$86,TRUNC(COLUMN(AH$2)/5)+2,FALSE)*SUMIFS('IEA-MethaneAbatement'!$N:$N,'IEA-MethaneAbatement'!$O:$O,"&lt;"&amp;$B4,'IEA-MethaneAbatement'!$O:$O,"&gt;="&amp;$A4,'IEA-MethaneAbatement'!$M:$M,$D$1,'IEA-MethaneAbatement'!$B:$B,'Country Selector'!$A$2)))*(1+INDEX('EPA to IEA Scaling'!$F$8:$AO$8,,MATCH(AH$2,'EPA to IEA Scaling'!$F$1:$AO$1,0)))</f>
        <v>0</v>
      </c>
      <c r="AI4" cm="1">
        <f t="array" ref="AI4">((VLOOKUP($B$1,'Multipliers and Adjustments'!$A$70:$I$86,TRUNC(COLUMN(AI$2)/5)+2,FALSE)*SUMIFS('IEA-MethaneAbatement'!$N:$N,'IEA-MethaneAbatement'!$O:$O,"&lt;"&amp;$B4,'IEA-MethaneAbatement'!$O:$O,"&gt;="&amp;$A4,'IEA-MethaneAbatement'!$M:$M,$B$1,'IEA-MethaneAbatement'!$B:$B,'Country Selector'!$A$2)+VLOOKUP($C$1,'Multipliers and Adjustments'!$A$70:$I$86,TRUNC(COLUMN(AI$2)/5)+2,FALSE)*SUMIFS('IEA-MethaneAbatement'!$N:$N,'IEA-MethaneAbatement'!$O:$O,"&lt;"&amp;$B4,'IEA-MethaneAbatement'!$O:$O,"&gt;="&amp;$A4,'IEA-MethaneAbatement'!$M:$M,$C$1,'IEA-MethaneAbatement'!$B:$B,'Country Selector'!$A$2)+VLOOKUP($D$1,'Multipliers and Adjustments'!$A$70:$I$86,TRUNC(COLUMN(AI$2)/5)+2,FALSE)*SUMIFS('IEA-MethaneAbatement'!$N:$N,'IEA-MethaneAbatement'!$O:$O,"&lt;"&amp;$B4,'IEA-MethaneAbatement'!$O:$O,"&gt;="&amp;$A4,'IEA-MethaneAbatement'!$M:$M,$D$1,'IEA-MethaneAbatement'!$B:$B,'Country Selector'!$A$2)))*(1+INDEX('EPA to IEA Scaling'!$F$8:$AO$8,,MATCH(AI$2,'EPA to IEA Scaling'!$F$1:$AO$1,0)))</f>
        <v>0</v>
      </c>
      <c r="AJ4" cm="1">
        <f t="array" ref="AJ4">((VLOOKUP($B$1,'Multipliers and Adjustments'!$A$70:$I$86,TRUNC(COLUMN(AJ$2)/5)+2,FALSE)*SUMIFS('IEA-MethaneAbatement'!$N:$N,'IEA-MethaneAbatement'!$O:$O,"&lt;"&amp;$B4,'IEA-MethaneAbatement'!$O:$O,"&gt;="&amp;$A4,'IEA-MethaneAbatement'!$M:$M,$B$1,'IEA-MethaneAbatement'!$B:$B,'Country Selector'!$A$2)+VLOOKUP($C$1,'Multipliers and Adjustments'!$A$70:$I$86,TRUNC(COLUMN(AJ$2)/5)+2,FALSE)*SUMIFS('IEA-MethaneAbatement'!$N:$N,'IEA-MethaneAbatement'!$O:$O,"&lt;"&amp;$B4,'IEA-MethaneAbatement'!$O:$O,"&gt;="&amp;$A4,'IEA-MethaneAbatement'!$M:$M,$C$1,'IEA-MethaneAbatement'!$B:$B,'Country Selector'!$A$2)+VLOOKUP($D$1,'Multipliers and Adjustments'!$A$70:$I$86,TRUNC(COLUMN(AJ$2)/5)+2,FALSE)*SUMIFS('IEA-MethaneAbatement'!$N:$N,'IEA-MethaneAbatement'!$O:$O,"&lt;"&amp;$B4,'IEA-MethaneAbatement'!$O:$O,"&gt;="&amp;$A4,'IEA-MethaneAbatement'!$M:$M,$D$1,'IEA-MethaneAbatement'!$B:$B,'Country Selector'!$A$2)))*(1+INDEX('EPA to IEA Scaling'!$F$8:$AO$8,,MATCH(AJ$2,'EPA to IEA Scaling'!$F$1:$AO$1,0)))</f>
        <v>0</v>
      </c>
      <c r="AK4" cm="1">
        <f t="array" ref="AK4">((VLOOKUP($B$1,'Multipliers and Adjustments'!$A$70:$I$86,TRUNC(COLUMN(AK$2)/5)+2,FALSE)*SUMIFS('IEA-MethaneAbatement'!$N:$N,'IEA-MethaneAbatement'!$O:$O,"&lt;"&amp;$B4,'IEA-MethaneAbatement'!$O:$O,"&gt;="&amp;$A4,'IEA-MethaneAbatement'!$M:$M,$B$1,'IEA-MethaneAbatement'!$B:$B,'Country Selector'!$A$2)+VLOOKUP($C$1,'Multipliers and Adjustments'!$A$70:$I$86,TRUNC(COLUMN(AK$2)/5)+2,FALSE)*SUMIFS('IEA-MethaneAbatement'!$N:$N,'IEA-MethaneAbatement'!$O:$O,"&lt;"&amp;$B4,'IEA-MethaneAbatement'!$O:$O,"&gt;="&amp;$A4,'IEA-MethaneAbatement'!$M:$M,$C$1,'IEA-MethaneAbatement'!$B:$B,'Country Selector'!$A$2)+VLOOKUP($D$1,'Multipliers and Adjustments'!$A$70:$I$86,TRUNC(COLUMN(AK$2)/5)+2,FALSE)*SUMIFS('IEA-MethaneAbatement'!$N:$N,'IEA-MethaneAbatement'!$O:$O,"&lt;"&amp;$B4,'IEA-MethaneAbatement'!$O:$O,"&gt;="&amp;$A4,'IEA-MethaneAbatement'!$M:$M,$D$1,'IEA-MethaneAbatement'!$B:$B,'Country Selector'!$A$2)))*(1+INDEX('EPA to IEA Scaling'!$F$8:$AO$8,,MATCH(AK$2,'EPA to IEA Scaling'!$F$1:$AO$1,0)))</f>
        <v>0</v>
      </c>
      <c r="AL4" s="31" cm="1">
        <f t="array" ref="AL4">((VLOOKUP($B$1,'Multipliers and Adjustments'!$A$70:$I$86,TRUNC(COLUMN(AL$2)/5)+2,FALSE)*SUMIFS('IEA-MethaneAbatement'!$N:$N,'IEA-MethaneAbatement'!$O:$O,"&lt;"&amp;$B4,'IEA-MethaneAbatement'!$O:$O,"&gt;="&amp;$A4,'IEA-MethaneAbatement'!$M:$M,$B$1,'IEA-MethaneAbatement'!$B:$B,'Country Selector'!$A$2)+VLOOKUP($C$1,'Multipliers and Adjustments'!$A$70:$I$86,TRUNC(COLUMN(AL$2)/5)+2,FALSE)*SUMIFS('IEA-MethaneAbatement'!$N:$N,'IEA-MethaneAbatement'!$O:$O,"&lt;"&amp;$B4,'IEA-MethaneAbatement'!$O:$O,"&gt;="&amp;$A4,'IEA-MethaneAbatement'!$M:$M,$C$1,'IEA-MethaneAbatement'!$B:$B,'Country Selector'!$A$2)+VLOOKUP($D$1,'Multipliers and Adjustments'!$A$70:$I$86,TRUNC(COLUMN(AL$2)/5)+2,FALSE)*SUMIFS('IEA-MethaneAbatement'!$N:$N,'IEA-MethaneAbatement'!$O:$O,"&lt;"&amp;$B4,'IEA-MethaneAbatement'!$O:$O,"&gt;="&amp;$A4,'IEA-MethaneAbatement'!$M:$M,$D$1,'IEA-MethaneAbatement'!$B:$B,'Country Selector'!$A$2)))*(1+INDEX('EPA to IEA Scaling'!$F$8:$AO$8,,MATCH(AL$2,'EPA to IEA Scaling'!$F$1:$AO$1,0)))</f>
        <v>0</v>
      </c>
    </row>
    <row r="5" spans="1:38" x14ac:dyDescent="0.45">
      <c r="A5" s="12">
        <f t="shared" ref="A5:A74" si="1">B4</f>
        <v>-1050</v>
      </c>
      <c r="B5" s="11">
        <f t="shared" si="0"/>
        <v>-1000</v>
      </c>
      <c r="C5" s="31" cm="1">
        <f t="array" ref="C5">((VLOOKUP($B$1,'Multipliers and Adjustments'!$A$70:$I$86,TRUNC(COLUMN(C$2)/5)+2,FALSE)*SUMIFS('IEA-MethaneAbatement'!$N:$N,'IEA-MethaneAbatement'!$O:$O,"&lt;"&amp;$B5,'IEA-MethaneAbatement'!$O:$O,"&gt;="&amp;$A5,'IEA-MethaneAbatement'!$M:$M,$B$1,'IEA-MethaneAbatement'!$B:$B,'Country Selector'!$A$2)+VLOOKUP($C$1,'Multipliers and Adjustments'!$A$70:$I$86,TRUNC(COLUMN(C$2)/5)+2,FALSE)*SUMIFS('IEA-MethaneAbatement'!$N:$N,'IEA-MethaneAbatement'!$O:$O,"&lt;"&amp;$B5,'IEA-MethaneAbatement'!$O:$O,"&gt;="&amp;$A5,'IEA-MethaneAbatement'!$M:$M,$C$1,'IEA-MethaneAbatement'!$B:$B,'Country Selector'!$A$2)+VLOOKUP($D$1,'Multipliers and Adjustments'!$A$70:$I$86,TRUNC(COLUMN(C$2)/5)+2,FALSE)*SUMIFS('IEA-MethaneAbatement'!$N:$N,'IEA-MethaneAbatement'!$O:$O,"&lt;"&amp;$B5,'IEA-MethaneAbatement'!$O:$O,"&gt;="&amp;$A5,'IEA-MethaneAbatement'!$M:$M,$D$1,'IEA-MethaneAbatement'!$B:$B,'Country Selector'!$A$2)))*(1+INDEX('EPA to IEA Scaling'!$F$8:$AO$8,,MATCH(C$2,'EPA to IEA Scaling'!$F$1:$AO$1,0)))</f>
        <v>0</v>
      </c>
      <c r="D5" cm="1">
        <f t="array" ref="D5">((VLOOKUP($B$1,'Multipliers and Adjustments'!$A$70:$I$86,TRUNC(COLUMN(D$2)/5)+2,FALSE)*SUMIFS('IEA-MethaneAbatement'!$N:$N,'IEA-MethaneAbatement'!$O:$O,"&lt;"&amp;$B5,'IEA-MethaneAbatement'!$O:$O,"&gt;="&amp;$A5,'IEA-MethaneAbatement'!$M:$M,$B$1,'IEA-MethaneAbatement'!$B:$B,'Country Selector'!$A$2)+VLOOKUP($C$1,'Multipliers and Adjustments'!$A$70:$I$86,TRUNC(COLUMN(D$2)/5)+2,FALSE)*SUMIFS('IEA-MethaneAbatement'!$N:$N,'IEA-MethaneAbatement'!$O:$O,"&lt;"&amp;$B5,'IEA-MethaneAbatement'!$O:$O,"&gt;="&amp;$A5,'IEA-MethaneAbatement'!$M:$M,$C$1,'IEA-MethaneAbatement'!$B:$B,'Country Selector'!$A$2)+VLOOKUP($D$1,'Multipliers and Adjustments'!$A$70:$I$86,TRUNC(COLUMN(D$2)/5)+2,FALSE)*SUMIFS('IEA-MethaneAbatement'!$N:$N,'IEA-MethaneAbatement'!$O:$O,"&lt;"&amp;$B5,'IEA-MethaneAbatement'!$O:$O,"&gt;="&amp;$A5,'IEA-MethaneAbatement'!$M:$M,$D$1,'IEA-MethaneAbatement'!$B:$B,'Country Selector'!$A$2)))*(1+INDEX('EPA to IEA Scaling'!$F$8:$AO$8,,MATCH(D$2,'EPA to IEA Scaling'!$F$1:$AO$1,0)))</f>
        <v>0</v>
      </c>
      <c r="E5" cm="1">
        <f t="array" ref="E5">((VLOOKUP($B$1,'Multipliers and Adjustments'!$A$70:$I$86,TRUNC(COLUMN(E$2)/5)+2,FALSE)*SUMIFS('IEA-MethaneAbatement'!$N:$N,'IEA-MethaneAbatement'!$O:$O,"&lt;"&amp;$B5,'IEA-MethaneAbatement'!$O:$O,"&gt;="&amp;$A5,'IEA-MethaneAbatement'!$M:$M,$B$1,'IEA-MethaneAbatement'!$B:$B,'Country Selector'!$A$2)+VLOOKUP($C$1,'Multipliers and Adjustments'!$A$70:$I$86,TRUNC(COLUMN(E$2)/5)+2,FALSE)*SUMIFS('IEA-MethaneAbatement'!$N:$N,'IEA-MethaneAbatement'!$O:$O,"&lt;"&amp;$B5,'IEA-MethaneAbatement'!$O:$O,"&gt;="&amp;$A5,'IEA-MethaneAbatement'!$M:$M,$C$1,'IEA-MethaneAbatement'!$B:$B,'Country Selector'!$A$2)+VLOOKUP($D$1,'Multipliers and Adjustments'!$A$70:$I$86,TRUNC(COLUMN(E$2)/5)+2,FALSE)*SUMIFS('IEA-MethaneAbatement'!$N:$N,'IEA-MethaneAbatement'!$O:$O,"&lt;"&amp;$B5,'IEA-MethaneAbatement'!$O:$O,"&gt;="&amp;$A5,'IEA-MethaneAbatement'!$M:$M,$D$1,'IEA-MethaneAbatement'!$B:$B,'Country Selector'!$A$2)))*(1+INDEX('EPA to IEA Scaling'!$F$8:$AO$8,,MATCH(E$2,'EPA to IEA Scaling'!$F$1:$AO$1,0)))</f>
        <v>0</v>
      </c>
      <c r="F5" cm="1">
        <f t="array" ref="F5">((VLOOKUP($B$1,'Multipliers and Adjustments'!$A$70:$I$86,TRUNC(COLUMN(F$2)/5)+2,FALSE)*SUMIFS('IEA-MethaneAbatement'!$N:$N,'IEA-MethaneAbatement'!$O:$O,"&lt;"&amp;$B5,'IEA-MethaneAbatement'!$O:$O,"&gt;="&amp;$A5,'IEA-MethaneAbatement'!$M:$M,$B$1,'IEA-MethaneAbatement'!$B:$B,'Country Selector'!$A$2)+VLOOKUP($C$1,'Multipliers and Adjustments'!$A$70:$I$86,TRUNC(COLUMN(F$2)/5)+2,FALSE)*SUMIFS('IEA-MethaneAbatement'!$N:$N,'IEA-MethaneAbatement'!$O:$O,"&lt;"&amp;$B5,'IEA-MethaneAbatement'!$O:$O,"&gt;="&amp;$A5,'IEA-MethaneAbatement'!$M:$M,$C$1,'IEA-MethaneAbatement'!$B:$B,'Country Selector'!$A$2)+VLOOKUP($D$1,'Multipliers and Adjustments'!$A$70:$I$86,TRUNC(COLUMN(F$2)/5)+2,FALSE)*SUMIFS('IEA-MethaneAbatement'!$N:$N,'IEA-MethaneAbatement'!$O:$O,"&lt;"&amp;$B5,'IEA-MethaneAbatement'!$O:$O,"&gt;="&amp;$A5,'IEA-MethaneAbatement'!$M:$M,$D$1,'IEA-MethaneAbatement'!$B:$B,'Country Selector'!$A$2)))*(1+INDEX('EPA to IEA Scaling'!$F$8:$AO$8,,MATCH(F$2,'EPA to IEA Scaling'!$F$1:$AO$1,0)))</f>
        <v>0</v>
      </c>
      <c r="G5" cm="1">
        <f t="array" ref="G5">((VLOOKUP($B$1,'Multipliers and Adjustments'!$A$70:$I$86,TRUNC(COLUMN(G$2)/5)+2,FALSE)*SUMIFS('IEA-MethaneAbatement'!$N:$N,'IEA-MethaneAbatement'!$O:$O,"&lt;"&amp;$B5,'IEA-MethaneAbatement'!$O:$O,"&gt;="&amp;$A5,'IEA-MethaneAbatement'!$M:$M,$B$1,'IEA-MethaneAbatement'!$B:$B,'Country Selector'!$A$2)+VLOOKUP($C$1,'Multipliers and Adjustments'!$A$70:$I$86,TRUNC(COLUMN(G$2)/5)+2,FALSE)*SUMIFS('IEA-MethaneAbatement'!$N:$N,'IEA-MethaneAbatement'!$O:$O,"&lt;"&amp;$B5,'IEA-MethaneAbatement'!$O:$O,"&gt;="&amp;$A5,'IEA-MethaneAbatement'!$M:$M,$C$1,'IEA-MethaneAbatement'!$B:$B,'Country Selector'!$A$2)+VLOOKUP($D$1,'Multipliers and Adjustments'!$A$70:$I$86,TRUNC(COLUMN(G$2)/5)+2,FALSE)*SUMIFS('IEA-MethaneAbatement'!$N:$N,'IEA-MethaneAbatement'!$O:$O,"&lt;"&amp;$B5,'IEA-MethaneAbatement'!$O:$O,"&gt;="&amp;$A5,'IEA-MethaneAbatement'!$M:$M,$D$1,'IEA-MethaneAbatement'!$B:$B,'Country Selector'!$A$2)))*(1+INDEX('EPA to IEA Scaling'!$F$8:$AO$8,,MATCH(G$2,'EPA to IEA Scaling'!$F$1:$AO$1,0)))</f>
        <v>0</v>
      </c>
      <c r="H5" s="31" cm="1">
        <f t="array" ref="H5">((VLOOKUP($B$1,'Multipliers and Adjustments'!$A$70:$I$86,TRUNC(COLUMN(H$2)/5)+2,FALSE)*SUMIFS('IEA-MethaneAbatement'!$N:$N,'IEA-MethaneAbatement'!$O:$O,"&lt;"&amp;$B5,'IEA-MethaneAbatement'!$O:$O,"&gt;="&amp;$A5,'IEA-MethaneAbatement'!$M:$M,$B$1,'IEA-MethaneAbatement'!$B:$B,'Country Selector'!$A$2)+VLOOKUP($C$1,'Multipliers and Adjustments'!$A$70:$I$86,TRUNC(COLUMN(H$2)/5)+2,FALSE)*SUMIFS('IEA-MethaneAbatement'!$N:$N,'IEA-MethaneAbatement'!$O:$O,"&lt;"&amp;$B5,'IEA-MethaneAbatement'!$O:$O,"&gt;="&amp;$A5,'IEA-MethaneAbatement'!$M:$M,$C$1,'IEA-MethaneAbatement'!$B:$B,'Country Selector'!$A$2)+VLOOKUP($D$1,'Multipliers and Adjustments'!$A$70:$I$86,TRUNC(COLUMN(H$2)/5)+2,FALSE)*SUMIFS('IEA-MethaneAbatement'!$N:$N,'IEA-MethaneAbatement'!$O:$O,"&lt;"&amp;$B5,'IEA-MethaneAbatement'!$O:$O,"&gt;="&amp;$A5,'IEA-MethaneAbatement'!$M:$M,$D$1,'IEA-MethaneAbatement'!$B:$B,'Country Selector'!$A$2)))*(1+INDEX('EPA to IEA Scaling'!$F$8:$AO$8,,MATCH(H$2,'EPA to IEA Scaling'!$F$1:$AO$1,0)))</f>
        <v>0</v>
      </c>
      <c r="I5" cm="1">
        <f t="array" ref="I5">((VLOOKUP($B$1,'Multipliers and Adjustments'!$A$70:$I$86,TRUNC(COLUMN(I$2)/5)+2,FALSE)*SUMIFS('IEA-MethaneAbatement'!$N:$N,'IEA-MethaneAbatement'!$O:$O,"&lt;"&amp;$B5,'IEA-MethaneAbatement'!$O:$O,"&gt;="&amp;$A5,'IEA-MethaneAbatement'!$M:$M,$B$1,'IEA-MethaneAbatement'!$B:$B,'Country Selector'!$A$2)+VLOOKUP($C$1,'Multipliers and Adjustments'!$A$70:$I$86,TRUNC(COLUMN(I$2)/5)+2,FALSE)*SUMIFS('IEA-MethaneAbatement'!$N:$N,'IEA-MethaneAbatement'!$O:$O,"&lt;"&amp;$B5,'IEA-MethaneAbatement'!$O:$O,"&gt;="&amp;$A5,'IEA-MethaneAbatement'!$M:$M,$C$1,'IEA-MethaneAbatement'!$B:$B,'Country Selector'!$A$2)+VLOOKUP($D$1,'Multipliers and Adjustments'!$A$70:$I$86,TRUNC(COLUMN(I$2)/5)+2,FALSE)*SUMIFS('IEA-MethaneAbatement'!$N:$N,'IEA-MethaneAbatement'!$O:$O,"&lt;"&amp;$B5,'IEA-MethaneAbatement'!$O:$O,"&gt;="&amp;$A5,'IEA-MethaneAbatement'!$M:$M,$D$1,'IEA-MethaneAbatement'!$B:$B,'Country Selector'!$A$2)))*(1+INDEX('EPA to IEA Scaling'!$F$8:$AO$8,,MATCH(I$2,'EPA to IEA Scaling'!$F$1:$AO$1,0)))</f>
        <v>0</v>
      </c>
      <c r="J5" cm="1">
        <f t="array" ref="J5">((VLOOKUP($B$1,'Multipliers and Adjustments'!$A$70:$I$86,TRUNC(COLUMN(J$2)/5)+2,FALSE)*SUMIFS('IEA-MethaneAbatement'!$N:$N,'IEA-MethaneAbatement'!$O:$O,"&lt;"&amp;$B5,'IEA-MethaneAbatement'!$O:$O,"&gt;="&amp;$A5,'IEA-MethaneAbatement'!$M:$M,$B$1,'IEA-MethaneAbatement'!$B:$B,'Country Selector'!$A$2)+VLOOKUP($C$1,'Multipliers and Adjustments'!$A$70:$I$86,TRUNC(COLUMN(J$2)/5)+2,FALSE)*SUMIFS('IEA-MethaneAbatement'!$N:$N,'IEA-MethaneAbatement'!$O:$O,"&lt;"&amp;$B5,'IEA-MethaneAbatement'!$O:$O,"&gt;="&amp;$A5,'IEA-MethaneAbatement'!$M:$M,$C$1,'IEA-MethaneAbatement'!$B:$B,'Country Selector'!$A$2)+VLOOKUP($D$1,'Multipliers and Adjustments'!$A$70:$I$86,TRUNC(COLUMN(J$2)/5)+2,FALSE)*SUMIFS('IEA-MethaneAbatement'!$N:$N,'IEA-MethaneAbatement'!$O:$O,"&lt;"&amp;$B5,'IEA-MethaneAbatement'!$O:$O,"&gt;="&amp;$A5,'IEA-MethaneAbatement'!$M:$M,$D$1,'IEA-MethaneAbatement'!$B:$B,'Country Selector'!$A$2)))*(1+INDEX('EPA to IEA Scaling'!$F$8:$AO$8,,MATCH(J$2,'EPA to IEA Scaling'!$F$1:$AO$1,0)))</f>
        <v>0</v>
      </c>
      <c r="K5" cm="1">
        <f t="array" ref="K5">((VLOOKUP($B$1,'Multipliers and Adjustments'!$A$70:$I$86,TRUNC(COLUMN(K$2)/5)+2,FALSE)*SUMIFS('IEA-MethaneAbatement'!$N:$N,'IEA-MethaneAbatement'!$O:$O,"&lt;"&amp;$B5,'IEA-MethaneAbatement'!$O:$O,"&gt;="&amp;$A5,'IEA-MethaneAbatement'!$M:$M,$B$1,'IEA-MethaneAbatement'!$B:$B,'Country Selector'!$A$2)+VLOOKUP($C$1,'Multipliers and Adjustments'!$A$70:$I$86,TRUNC(COLUMN(K$2)/5)+2,FALSE)*SUMIFS('IEA-MethaneAbatement'!$N:$N,'IEA-MethaneAbatement'!$O:$O,"&lt;"&amp;$B5,'IEA-MethaneAbatement'!$O:$O,"&gt;="&amp;$A5,'IEA-MethaneAbatement'!$M:$M,$C$1,'IEA-MethaneAbatement'!$B:$B,'Country Selector'!$A$2)+VLOOKUP($D$1,'Multipliers and Adjustments'!$A$70:$I$86,TRUNC(COLUMN(K$2)/5)+2,FALSE)*SUMIFS('IEA-MethaneAbatement'!$N:$N,'IEA-MethaneAbatement'!$O:$O,"&lt;"&amp;$B5,'IEA-MethaneAbatement'!$O:$O,"&gt;="&amp;$A5,'IEA-MethaneAbatement'!$M:$M,$D$1,'IEA-MethaneAbatement'!$B:$B,'Country Selector'!$A$2)))*(1+INDEX('EPA to IEA Scaling'!$F$8:$AO$8,,MATCH(K$2,'EPA to IEA Scaling'!$F$1:$AO$1,0)))</f>
        <v>0</v>
      </c>
      <c r="L5" cm="1">
        <f t="array" ref="L5">((VLOOKUP($B$1,'Multipliers and Adjustments'!$A$70:$I$86,TRUNC(COLUMN(L$2)/5)+2,FALSE)*SUMIFS('IEA-MethaneAbatement'!$N:$N,'IEA-MethaneAbatement'!$O:$O,"&lt;"&amp;$B5,'IEA-MethaneAbatement'!$O:$O,"&gt;="&amp;$A5,'IEA-MethaneAbatement'!$M:$M,$B$1,'IEA-MethaneAbatement'!$B:$B,'Country Selector'!$A$2)+VLOOKUP($C$1,'Multipliers and Adjustments'!$A$70:$I$86,TRUNC(COLUMN(L$2)/5)+2,FALSE)*SUMIFS('IEA-MethaneAbatement'!$N:$N,'IEA-MethaneAbatement'!$O:$O,"&lt;"&amp;$B5,'IEA-MethaneAbatement'!$O:$O,"&gt;="&amp;$A5,'IEA-MethaneAbatement'!$M:$M,$C$1,'IEA-MethaneAbatement'!$B:$B,'Country Selector'!$A$2)+VLOOKUP($D$1,'Multipliers and Adjustments'!$A$70:$I$86,TRUNC(COLUMN(L$2)/5)+2,FALSE)*SUMIFS('IEA-MethaneAbatement'!$N:$N,'IEA-MethaneAbatement'!$O:$O,"&lt;"&amp;$B5,'IEA-MethaneAbatement'!$O:$O,"&gt;="&amp;$A5,'IEA-MethaneAbatement'!$M:$M,$D$1,'IEA-MethaneAbatement'!$B:$B,'Country Selector'!$A$2)))*(1+INDEX('EPA to IEA Scaling'!$F$8:$AO$8,,MATCH(L$2,'EPA to IEA Scaling'!$F$1:$AO$1,0)))</f>
        <v>0</v>
      </c>
      <c r="M5" s="31" cm="1">
        <f t="array" ref="M5">((VLOOKUP($B$1,'Multipliers and Adjustments'!$A$70:$I$86,TRUNC(COLUMN(M$2)/5)+2,FALSE)*SUMIFS('IEA-MethaneAbatement'!$N:$N,'IEA-MethaneAbatement'!$O:$O,"&lt;"&amp;$B5,'IEA-MethaneAbatement'!$O:$O,"&gt;="&amp;$A5,'IEA-MethaneAbatement'!$M:$M,$B$1,'IEA-MethaneAbatement'!$B:$B,'Country Selector'!$A$2)+VLOOKUP($C$1,'Multipliers and Adjustments'!$A$70:$I$86,TRUNC(COLUMN(M$2)/5)+2,FALSE)*SUMIFS('IEA-MethaneAbatement'!$N:$N,'IEA-MethaneAbatement'!$O:$O,"&lt;"&amp;$B5,'IEA-MethaneAbatement'!$O:$O,"&gt;="&amp;$A5,'IEA-MethaneAbatement'!$M:$M,$C$1,'IEA-MethaneAbatement'!$B:$B,'Country Selector'!$A$2)+VLOOKUP($D$1,'Multipliers and Adjustments'!$A$70:$I$86,TRUNC(COLUMN(M$2)/5)+2,FALSE)*SUMIFS('IEA-MethaneAbatement'!$N:$N,'IEA-MethaneAbatement'!$O:$O,"&lt;"&amp;$B5,'IEA-MethaneAbatement'!$O:$O,"&gt;="&amp;$A5,'IEA-MethaneAbatement'!$M:$M,$D$1,'IEA-MethaneAbatement'!$B:$B,'Country Selector'!$A$2)))*(1+INDEX('EPA to IEA Scaling'!$F$8:$AO$8,,MATCH(M$2,'EPA to IEA Scaling'!$F$1:$AO$1,0)))</f>
        <v>0</v>
      </c>
      <c r="N5" cm="1">
        <f t="array" ref="N5">((VLOOKUP($B$1,'Multipliers and Adjustments'!$A$70:$I$86,TRUNC(COLUMN(N$2)/5)+2,FALSE)*SUMIFS('IEA-MethaneAbatement'!$N:$N,'IEA-MethaneAbatement'!$O:$O,"&lt;"&amp;$B5,'IEA-MethaneAbatement'!$O:$O,"&gt;="&amp;$A5,'IEA-MethaneAbatement'!$M:$M,$B$1,'IEA-MethaneAbatement'!$B:$B,'Country Selector'!$A$2)+VLOOKUP($C$1,'Multipliers and Adjustments'!$A$70:$I$86,TRUNC(COLUMN(N$2)/5)+2,FALSE)*SUMIFS('IEA-MethaneAbatement'!$N:$N,'IEA-MethaneAbatement'!$O:$O,"&lt;"&amp;$B5,'IEA-MethaneAbatement'!$O:$O,"&gt;="&amp;$A5,'IEA-MethaneAbatement'!$M:$M,$C$1,'IEA-MethaneAbatement'!$B:$B,'Country Selector'!$A$2)+VLOOKUP($D$1,'Multipliers and Adjustments'!$A$70:$I$86,TRUNC(COLUMN(N$2)/5)+2,FALSE)*SUMIFS('IEA-MethaneAbatement'!$N:$N,'IEA-MethaneAbatement'!$O:$O,"&lt;"&amp;$B5,'IEA-MethaneAbatement'!$O:$O,"&gt;="&amp;$A5,'IEA-MethaneAbatement'!$M:$M,$D$1,'IEA-MethaneAbatement'!$B:$B,'Country Selector'!$A$2)))*(1+INDEX('EPA to IEA Scaling'!$F$8:$AO$8,,MATCH(N$2,'EPA to IEA Scaling'!$F$1:$AO$1,0)))</f>
        <v>0</v>
      </c>
      <c r="O5" cm="1">
        <f t="array" ref="O5">((VLOOKUP($B$1,'Multipliers and Adjustments'!$A$70:$I$86,TRUNC(COLUMN(O$2)/5)+2,FALSE)*SUMIFS('IEA-MethaneAbatement'!$N:$N,'IEA-MethaneAbatement'!$O:$O,"&lt;"&amp;$B5,'IEA-MethaneAbatement'!$O:$O,"&gt;="&amp;$A5,'IEA-MethaneAbatement'!$M:$M,$B$1,'IEA-MethaneAbatement'!$B:$B,'Country Selector'!$A$2)+VLOOKUP($C$1,'Multipliers and Adjustments'!$A$70:$I$86,TRUNC(COLUMN(O$2)/5)+2,FALSE)*SUMIFS('IEA-MethaneAbatement'!$N:$N,'IEA-MethaneAbatement'!$O:$O,"&lt;"&amp;$B5,'IEA-MethaneAbatement'!$O:$O,"&gt;="&amp;$A5,'IEA-MethaneAbatement'!$M:$M,$C$1,'IEA-MethaneAbatement'!$B:$B,'Country Selector'!$A$2)+VLOOKUP($D$1,'Multipliers and Adjustments'!$A$70:$I$86,TRUNC(COLUMN(O$2)/5)+2,FALSE)*SUMIFS('IEA-MethaneAbatement'!$N:$N,'IEA-MethaneAbatement'!$O:$O,"&lt;"&amp;$B5,'IEA-MethaneAbatement'!$O:$O,"&gt;="&amp;$A5,'IEA-MethaneAbatement'!$M:$M,$D$1,'IEA-MethaneAbatement'!$B:$B,'Country Selector'!$A$2)))*(1+INDEX('EPA to IEA Scaling'!$F$8:$AO$8,,MATCH(O$2,'EPA to IEA Scaling'!$F$1:$AO$1,0)))</f>
        <v>0</v>
      </c>
      <c r="P5" cm="1">
        <f t="array" ref="P5">((VLOOKUP($B$1,'Multipliers and Adjustments'!$A$70:$I$86,TRUNC(COLUMN(P$2)/5)+2,FALSE)*SUMIFS('IEA-MethaneAbatement'!$N:$N,'IEA-MethaneAbatement'!$O:$O,"&lt;"&amp;$B5,'IEA-MethaneAbatement'!$O:$O,"&gt;="&amp;$A5,'IEA-MethaneAbatement'!$M:$M,$B$1,'IEA-MethaneAbatement'!$B:$B,'Country Selector'!$A$2)+VLOOKUP($C$1,'Multipliers and Adjustments'!$A$70:$I$86,TRUNC(COLUMN(P$2)/5)+2,FALSE)*SUMIFS('IEA-MethaneAbatement'!$N:$N,'IEA-MethaneAbatement'!$O:$O,"&lt;"&amp;$B5,'IEA-MethaneAbatement'!$O:$O,"&gt;="&amp;$A5,'IEA-MethaneAbatement'!$M:$M,$C$1,'IEA-MethaneAbatement'!$B:$B,'Country Selector'!$A$2)+VLOOKUP($D$1,'Multipliers and Adjustments'!$A$70:$I$86,TRUNC(COLUMN(P$2)/5)+2,FALSE)*SUMIFS('IEA-MethaneAbatement'!$N:$N,'IEA-MethaneAbatement'!$O:$O,"&lt;"&amp;$B5,'IEA-MethaneAbatement'!$O:$O,"&gt;="&amp;$A5,'IEA-MethaneAbatement'!$M:$M,$D$1,'IEA-MethaneAbatement'!$B:$B,'Country Selector'!$A$2)))*(1+INDEX('EPA to IEA Scaling'!$F$8:$AO$8,,MATCH(P$2,'EPA to IEA Scaling'!$F$1:$AO$1,0)))</f>
        <v>0</v>
      </c>
      <c r="Q5" cm="1">
        <f t="array" ref="Q5">((VLOOKUP($B$1,'Multipliers and Adjustments'!$A$70:$I$86,TRUNC(COLUMN(Q$2)/5)+2,FALSE)*SUMIFS('IEA-MethaneAbatement'!$N:$N,'IEA-MethaneAbatement'!$O:$O,"&lt;"&amp;$B5,'IEA-MethaneAbatement'!$O:$O,"&gt;="&amp;$A5,'IEA-MethaneAbatement'!$M:$M,$B$1,'IEA-MethaneAbatement'!$B:$B,'Country Selector'!$A$2)+VLOOKUP($C$1,'Multipliers and Adjustments'!$A$70:$I$86,TRUNC(COLUMN(Q$2)/5)+2,FALSE)*SUMIFS('IEA-MethaneAbatement'!$N:$N,'IEA-MethaneAbatement'!$O:$O,"&lt;"&amp;$B5,'IEA-MethaneAbatement'!$O:$O,"&gt;="&amp;$A5,'IEA-MethaneAbatement'!$M:$M,$C$1,'IEA-MethaneAbatement'!$B:$B,'Country Selector'!$A$2)+VLOOKUP($D$1,'Multipliers and Adjustments'!$A$70:$I$86,TRUNC(COLUMN(Q$2)/5)+2,FALSE)*SUMIFS('IEA-MethaneAbatement'!$N:$N,'IEA-MethaneAbatement'!$O:$O,"&lt;"&amp;$B5,'IEA-MethaneAbatement'!$O:$O,"&gt;="&amp;$A5,'IEA-MethaneAbatement'!$M:$M,$D$1,'IEA-MethaneAbatement'!$B:$B,'Country Selector'!$A$2)))*(1+INDEX('EPA to IEA Scaling'!$F$8:$AO$8,,MATCH(Q$2,'EPA to IEA Scaling'!$F$1:$AO$1,0)))</f>
        <v>0</v>
      </c>
      <c r="R5" s="31" cm="1">
        <f t="array" ref="R5">((VLOOKUP($B$1,'Multipliers and Adjustments'!$A$70:$I$86,TRUNC(COLUMN(R$2)/5)+2,FALSE)*SUMIFS('IEA-MethaneAbatement'!$N:$N,'IEA-MethaneAbatement'!$O:$O,"&lt;"&amp;$B5,'IEA-MethaneAbatement'!$O:$O,"&gt;="&amp;$A5,'IEA-MethaneAbatement'!$M:$M,$B$1,'IEA-MethaneAbatement'!$B:$B,'Country Selector'!$A$2)+VLOOKUP($C$1,'Multipliers and Adjustments'!$A$70:$I$86,TRUNC(COLUMN(R$2)/5)+2,FALSE)*SUMIFS('IEA-MethaneAbatement'!$N:$N,'IEA-MethaneAbatement'!$O:$O,"&lt;"&amp;$B5,'IEA-MethaneAbatement'!$O:$O,"&gt;="&amp;$A5,'IEA-MethaneAbatement'!$M:$M,$C$1,'IEA-MethaneAbatement'!$B:$B,'Country Selector'!$A$2)+VLOOKUP($D$1,'Multipliers and Adjustments'!$A$70:$I$86,TRUNC(COLUMN(R$2)/5)+2,FALSE)*SUMIFS('IEA-MethaneAbatement'!$N:$N,'IEA-MethaneAbatement'!$O:$O,"&lt;"&amp;$B5,'IEA-MethaneAbatement'!$O:$O,"&gt;="&amp;$A5,'IEA-MethaneAbatement'!$M:$M,$D$1,'IEA-MethaneAbatement'!$B:$B,'Country Selector'!$A$2)))*(1+INDEX('EPA to IEA Scaling'!$F$8:$AO$8,,MATCH(R$2,'EPA to IEA Scaling'!$F$1:$AO$1,0)))</f>
        <v>0</v>
      </c>
      <c r="S5" cm="1">
        <f t="array" ref="S5">((VLOOKUP($B$1,'Multipliers and Adjustments'!$A$70:$I$86,TRUNC(COLUMN(S$2)/5)+2,FALSE)*SUMIFS('IEA-MethaneAbatement'!$N:$N,'IEA-MethaneAbatement'!$O:$O,"&lt;"&amp;$B5,'IEA-MethaneAbatement'!$O:$O,"&gt;="&amp;$A5,'IEA-MethaneAbatement'!$M:$M,$B$1,'IEA-MethaneAbatement'!$B:$B,'Country Selector'!$A$2)+VLOOKUP($C$1,'Multipliers and Adjustments'!$A$70:$I$86,TRUNC(COLUMN(S$2)/5)+2,FALSE)*SUMIFS('IEA-MethaneAbatement'!$N:$N,'IEA-MethaneAbatement'!$O:$O,"&lt;"&amp;$B5,'IEA-MethaneAbatement'!$O:$O,"&gt;="&amp;$A5,'IEA-MethaneAbatement'!$M:$M,$C$1,'IEA-MethaneAbatement'!$B:$B,'Country Selector'!$A$2)+VLOOKUP($D$1,'Multipliers and Adjustments'!$A$70:$I$86,TRUNC(COLUMN(S$2)/5)+2,FALSE)*SUMIFS('IEA-MethaneAbatement'!$N:$N,'IEA-MethaneAbatement'!$O:$O,"&lt;"&amp;$B5,'IEA-MethaneAbatement'!$O:$O,"&gt;="&amp;$A5,'IEA-MethaneAbatement'!$M:$M,$D$1,'IEA-MethaneAbatement'!$B:$B,'Country Selector'!$A$2)))*(1+INDEX('EPA to IEA Scaling'!$F$8:$AO$8,,MATCH(S$2,'EPA to IEA Scaling'!$F$1:$AO$1,0)))</f>
        <v>0</v>
      </c>
      <c r="T5" cm="1">
        <f t="array" ref="T5">((VLOOKUP($B$1,'Multipliers and Adjustments'!$A$70:$I$86,TRUNC(COLUMN(T$2)/5)+2,FALSE)*SUMIFS('IEA-MethaneAbatement'!$N:$N,'IEA-MethaneAbatement'!$O:$O,"&lt;"&amp;$B5,'IEA-MethaneAbatement'!$O:$O,"&gt;="&amp;$A5,'IEA-MethaneAbatement'!$M:$M,$B$1,'IEA-MethaneAbatement'!$B:$B,'Country Selector'!$A$2)+VLOOKUP($C$1,'Multipliers and Adjustments'!$A$70:$I$86,TRUNC(COLUMN(T$2)/5)+2,FALSE)*SUMIFS('IEA-MethaneAbatement'!$N:$N,'IEA-MethaneAbatement'!$O:$O,"&lt;"&amp;$B5,'IEA-MethaneAbatement'!$O:$O,"&gt;="&amp;$A5,'IEA-MethaneAbatement'!$M:$M,$C$1,'IEA-MethaneAbatement'!$B:$B,'Country Selector'!$A$2)+VLOOKUP($D$1,'Multipliers and Adjustments'!$A$70:$I$86,TRUNC(COLUMN(T$2)/5)+2,FALSE)*SUMIFS('IEA-MethaneAbatement'!$N:$N,'IEA-MethaneAbatement'!$O:$O,"&lt;"&amp;$B5,'IEA-MethaneAbatement'!$O:$O,"&gt;="&amp;$A5,'IEA-MethaneAbatement'!$M:$M,$D$1,'IEA-MethaneAbatement'!$B:$B,'Country Selector'!$A$2)))*(1+INDEX('EPA to IEA Scaling'!$F$8:$AO$8,,MATCH(T$2,'EPA to IEA Scaling'!$F$1:$AO$1,0)))</f>
        <v>0</v>
      </c>
      <c r="U5" cm="1">
        <f t="array" ref="U5">((VLOOKUP($B$1,'Multipliers and Adjustments'!$A$70:$I$86,TRUNC(COLUMN(U$2)/5)+2,FALSE)*SUMIFS('IEA-MethaneAbatement'!$N:$N,'IEA-MethaneAbatement'!$O:$O,"&lt;"&amp;$B5,'IEA-MethaneAbatement'!$O:$O,"&gt;="&amp;$A5,'IEA-MethaneAbatement'!$M:$M,$B$1,'IEA-MethaneAbatement'!$B:$B,'Country Selector'!$A$2)+VLOOKUP($C$1,'Multipliers and Adjustments'!$A$70:$I$86,TRUNC(COLUMN(U$2)/5)+2,FALSE)*SUMIFS('IEA-MethaneAbatement'!$N:$N,'IEA-MethaneAbatement'!$O:$O,"&lt;"&amp;$B5,'IEA-MethaneAbatement'!$O:$O,"&gt;="&amp;$A5,'IEA-MethaneAbatement'!$M:$M,$C$1,'IEA-MethaneAbatement'!$B:$B,'Country Selector'!$A$2)+VLOOKUP($D$1,'Multipliers and Adjustments'!$A$70:$I$86,TRUNC(COLUMN(U$2)/5)+2,FALSE)*SUMIFS('IEA-MethaneAbatement'!$N:$N,'IEA-MethaneAbatement'!$O:$O,"&lt;"&amp;$B5,'IEA-MethaneAbatement'!$O:$O,"&gt;="&amp;$A5,'IEA-MethaneAbatement'!$M:$M,$D$1,'IEA-MethaneAbatement'!$B:$B,'Country Selector'!$A$2)))*(1+INDEX('EPA to IEA Scaling'!$F$8:$AO$8,,MATCH(U$2,'EPA to IEA Scaling'!$F$1:$AO$1,0)))</f>
        <v>0</v>
      </c>
      <c r="V5" cm="1">
        <f t="array" ref="V5">((VLOOKUP($B$1,'Multipliers and Adjustments'!$A$70:$I$86,TRUNC(COLUMN(V$2)/5)+2,FALSE)*SUMIFS('IEA-MethaneAbatement'!$N:$N,'IEA-MethaneAbatement'!$O:$O,"&lt;"&amp;$B5,'IEA-MethaneAbatement'!$O:$O,"&gt;="&amp;$A5,'IEA-MethaneAbatement'!$M:$M,$B$1,'IEA-MethaneAbatement'!$B:$B,'Country Selector'!$A$2)+VLOOKUP($C$1,'Multipliers and Adjustments'!$A$70:$I$86,TRUNC(COLUMN(V$2)/5)+2,FALSE)*SUMIFS('IEA-MethaneAbatement'!$N:$N,'IEA-MethaneAbatement'!$O:$O,"&lt;"&amp;$B5,'IEA-MethaneAbatement'!$O:$O,"&gt;="&amp;$A5,'IEA-MethaneAbatement'!$M:$M,$C$1,'IEA-MethaneAbatement'!$B:$B,'Country Selector'!$A$2)+VLOOKUP($D$1,'Multipliers and Adjustments'!$A$70:$I$86,TRUNC(COLUMN(V$2)/5)+2,FALSE)*SUMIFS('IEA-MethaneAbatement'!$N:$N,'IEA-MethaneAbatement'!$O:$O,"&lt;"&amp;$B5,'IEA-MethaneAbatement'!$O:$O,"&gt;="&amp;$A5,'IEA-MethaneAbatement'!$M:$M,$D$1,'IEA-MethaneAbatement'!$B:$B,'Country Selector'!$A$2)))*(1+INDEX('EPA to IEA Scaling'!$F$8:$AO$8,,MATCH(V$2,'EPA to IEA Scaling'!$F$1:$AO$1,0)))</f>
        <v>0</v>
      </c>
      <c r="W5" s="31" cm="1">
        <f t="array" ref="W5">((VLOOKUP($B$1,'Multipliers and Adjustments'!$A$70:$I$86,TRUNC(COLUMN(W$2)/5)+2,FALSE)*SUMIFS('IEA-MethaneAbatement'!$N:$N,'IEA-MethaneAbatement'!$O:$O,"&lt;"&amp;$B5,'IEA-MethaneAbatement'!$O:$O,"&gt;="&amp;$A5,'IEA-MethaneAbatement'!$M:$M,$B$1,'IEA-MethaneAbatement'!$B:$B,'Country Selector'!$A$2)+VLOOKUP($C$1,'Multipliers and Adjustments'!$A$70:$I$86,TRUNC(COLUMN(W$2)/5)+2,FALSE)*SUMIFS('IEA-MethaneAbatement'!$N:$N,'IEA-MethaneAbatement'!$O:$O,"&lt;"&amp;$B5,'IEA-MethaneAbatement'!$O:$O,"&gt;="&amp;$A5,'IEA-MethaneAbatement'!$M:$M,$C$1,'IEA-MethaneAbatement'!$B:$B,'Country Selector'!$A$2)+VLOOKUP($D$1,'Multipliers and Adjustments'!$A$70:$I$86,TRUNC(COLUMN(W$2)/5)+2,FALSE)*SUMIFS('IEA-MethaneAbatement'!$N:$N,'IEA-MethaneAbatement'!$O:$O,"&lt;"&amp;$B5,'IEA-MethaneAbatement'!$O:$O,"&gt;="&amp;$A5,'IEA-MethaneAbatement'!$M:$M,$D$1,'IEA-MethaneAbatement'!$B:$B,'Country Selector'!$A$2)))*(1+INDEX('EPA to IEA Scaling'!$F$8:$AO$8,,MATCH(W$2,'EPA to IEA Scaling'!$F$1:$AO$1,0)))</f>
        <v>0</v>
      </c>
      <c r="X5" cm="1">
        <f t="array" ref="X5">((VLOOKUP($B$1,'Multipliers and Adjustments'!$A$70:$I$86,TRUNC(COLUMN(X$2)/5)+2,FALSE)*SUMIFS('IEA-MethaneAbatement'!$N:$N,'IEA-MethaneAbatement'!$O:$O,"&lt;"&amp;$B5,'IEA-MethaneAbatement'!$O:$O,"&gt;="&amp;$A5,'IEA-MethaneAbatement'!$M:$M,$B$1,'IEA-MethaneAbatement'!$B:$B,'Country Selector'!$A$2)+VLOOKUP($C$1,'Multipliers and Adjustments'!$A$70:$I$86,TRUNC(COLUMN(X$2)/5)+2,FALSE)*SUMIFS('IEA-MethaneAbatement'!$N:$N,'IEA-MethaneAbatement'!$O:$O,"&lt;"&amp;$B5,'IEA-MethaneAbatement'!$O:$O,"&gt;="&amp;$A5,'IEA-MethaneAbatement'!$M:$M,$C$1,'IEA-MethaneAbatement'!$B:$B,'Country Selector'!$A$2)+VLOOKUP($D$1,'Multipliers and Adjustments'!$A$70:$I$86,TRUNC(COLUMN(X$2)/5)+2,FALSE)*SUMIFS('IEA-MethaneAbatement'!$N:$N,'IEA-MethaneAbatement'!$O:$O,"&lt;"&amp;$B5,'IEA-MethaneAbatement'!$O:$O,"&gt;="&amp;$A5,'IEA-MethaneAbatement'!$M:$M,$D$1,'IEA-MethaneAbatement'!$B:$B,'Country Selector'!$A$2)))*(1+INDEX('EPA to IEA Scaling'!$F$8:$AO$8,,MATCH(X$2,'EPA to IEA Scaling'!$F$1:$AO$1,0)))</f>
        <v>0</v>
      </c>
      <c r="Y5" cm="1">
        <f t="array" ref="Y5">((VLOOKUP($B$1,'Multipliers and Adjustments'!$A$70:$I$86,TRUNC(COLUMN(Y$2)/5)+2,FALSE)*SUMIFS('IEA-MethaneAbatement'!$N:$N,'IEA-MethaneAbatement'!$O:$O,"&lt;"&amp;$B5,'IEA-MethaneAbatement'!$O:$O,"&gt;="&amp;$A5,'IEA-MethaneAbatement'!$M:$M,$B$1,'IEA-MethaneAbatement'!$B:$B,'Country Selector'!$A$2)+VLOOKUP($C$1,'Multipliers and Adjustments'!$A$70:$I$86,TRUNC(COLUMN(Y$2)/5)+2,FALSE)*SUMIFS('IEA-MethaneAbatement'!$N:$N,'IEA-MethaneAbatement'!$O:$O,"&lt;"&amp;$B5,'IEA-MethaneAbatement'!$O:$O,"&gt;="&amp;$A5,'IEA-MethaneAbatement'!$M:$M,$C$1,'IEA-MethaneAbatement'!$B:$B,'Country Selector'!$A$2)+VLOOKUP($D$1,'Multipliers and Adjustments'!$A$70:$I$86,TRUNC(COLUMN(Y$2)/5)+2,FALSE)*SUMIFS('IEA-MethaneAbatement'!$N:$N,'IEA-MethaneAbatement'!$O:$O,"&lt;"&amp;$B5,'IEA-MethaneAbatement'!$O:$O,"&gt;="&amp;$A5,'IEA-MethaneAbatement'!$M:$M,$D$1,'IEA-MethaneAbatement'!$B:$B,'Country Selector'!$A$2)))*(1+INDEX('EPA to IEA Scaling'!$F$8:$AO$8,,MATCH(Y$2,'EPA to IEA Scaling'!$F$1:$AO$1,0)))</f>
        <v>0</v>
      </c>
      <c r="Z5" cm="1">
        <f t="array" ref="Z5">((VLOOKUP($B$1,'Multipliers and Adjustments'!$A$70:$I$86,TRUNC(COLUMN(Z$2)/5)+2,FALSE)*SUMIFS('IEA-MethaneAbatement'!$N:$N,'IEA-MethaneAbatement'!$O:$O,"&lt;"&amp;$B5,'IEA-MethaneAbatement'!$O:$O,"&gt;="&amp;$A5,'IEA-MethaneAbatement'!$M:$M,$B$1,'IEA-MethaneAbatement'!$B:$B,'Country Selector'!$A$2)+VLOOKUP($C$1,'Multipliers and Adjustments'!$A$70:$I$86,TRUNC(COLUMN(Z$2)/5)+2,FALSE)*SUMIFS('IEA-MethaneAbatement'!$N:$N,'IEA-MethaneAbatement'!$O:$O,"&lt;"&amp;$B5,'IEA-MethaneAbatement'!$O:$O,"&gt;="&amp;$A5,'IEA-MethaneAbatement'!$M:$M,$C$1,'IEA-MethaneAbatement'!$B:$B,'Country Selector'!$A$2)+VLOOKUP($D$1,'Multipliers and Adjustments'!$A$70:$I$86,TRUNC(COLUMN(Z$2)/5)+2,FALSE)*SUMIFS('IEA-MethaneAbatement'!$N:$N,'IEA-MethaneAbatement'!$O:$O,"&lt;"&amp;$B5,'IEA-MethaneAbatement'!$O:$O,"&gt;="&amp;$A5,'IEA-MethaneAbatement'!$M:$M,$D$1,'IEA-MethaneAbatement'!$B:$B,'Country Selector'!$A$2)))*(1+INDEX('EPA to IEA Scaling'!$F$8:$AO$8,,MATCH(Z$2,'EPA to IEA Scaling'!$F$1:$AO$1,0)))</f>
        <v>0</v>
      </c>
      <c r="AA5" cm="1">
        <f t="array" ref="AA5">((VLOOKUP($B$1,'Multipliers and Adjustments'!$A$70:$I$86,TRUNC(COLUMN(AA$2)/5)+2,FALSE)*SUMIFS('IEA-MethaneAbatement'!$N:$N,'IEA-MethaneAbatement'!$O:$O,"&lt;"&amp;$B5,'IEA-MethaneAbatement'!$O:$O,"&gt;="&amp;$A5,'IEA-MethaneAbatement'!$M:$M,$B$1,'IEA-MethaneAbatement'!$B:$B,'Country Selector'!$A$2)+VLOOKUP($C$1,'Multipliers and Adjustments'!$A$70:$I$86,TRUNC(COLUMN(AA$2)/5)+2,FALSE)*SUMIFS('IEA-MethaneAbatement'!$N:$N,'IEA-MethaneAbatement'!$O:$O,"&lt;"&amp;$B5,'IEA-MethaneAbatement'!$O:$O,"&gt;="&amp;$A5,'IEA-MethaneAbatement'!$M:$M,$C$1,'IEA-MethaneAbatement'!$B:$B,'Country Selector'!$A$2)+VLOOKUP($D$1,'Multipliers and Adjustments'!$A$70:$I$86,TRUNC(COLUMN(AA$2)/5)+2,FALSE)*SUMIFS('IEA-MethaneAbatement'!$N:$N,'IEA-MethaneAbatement'!$O:$O,"&lt;"&amp;$B5,'IEA-MethaneAbatement'!$O:$O,"&gt;="&amp;$A5,'IEA-MethaneAbatement'!$M:$M,$D$1,'IEA-MethaneAbatement'!$B:$B,'Country Selector'!$A$2)))*(1+INDEX('EPA to IEA Scaling'!$F$8:$AO$8,,MATCH(AA$2,'EPA to IEA Scaling'!$F$1:$AO$1,0)))</f>
        <v>0</v>
      </c>
      <c r="AB5" s="31" cm="1">
        <f t="array" ref="AB5">((VLOOKUP($B$1,'Multipliers and Adjustments'!$A$70:$I$86,TRUNC(COLUMN(AB$2)/5)+2,FALSE)*SUMIFS('IEA-MethaneAbatement'!$N:$N,'IEA-MethaneAbatement'!$O:$O,"&lt;"&amp;$B5,'IEA-MethaneAbatement'!$O:$O,"&gt;="&amp;$A5,'IEA-MethaneAbatement'!$M:$M,$B$1,'IEA-MethaneAbatement'!$B:$B,'Country Selector'!$A$2)+VLOOKUP($C$1,'Multipliers and Adjustments'!$A$70:$I$86,TRUNC(COLUMN(AB$2)/5)+2,FALSE)*SUMIFS('IEA-MethaneAbatement'!$N:$N,'IEA-MethaneAbatement'!$O:$O,"&lt;"&amp;$B5,'IEA-MethaneAbatement'!$O:$O,"&gt;="&amp;$A5,'IEA-MethaneAbatement'!$M:$M,$C$1,'IEA-MethaneAbatement'!$B:$B,'Country Selector'!$A$2)+VLOOKUP($D$1,'Multipliers and Adjustments'!$A$70:$I$86,TRUNC(COLUMN(AB$2)/5)+2,FALSE)*SUMIFS('IEA-MethaneAbatement'!$N:$N,'IEA-MethaneAbatement'!$O:$O,"&lt;"&amp;$B5,'IEA-MethaneAbatement'!$O:$O,"&gt;="&amp;$A5,'IEA-MethaneAbatement'!$M:$M,$D$1,'IEA-MethaneAbatement'!$B:$B,'Country Selector'!$A$2)))*(1+INDEX('EPA to IEA Scaling'!$F$8:$AO$8,,MATCH(AB$2,'EPA to IEA Scaling'!$F$1:$AO$1,0)))</f>
        <v>0</v>
      </c>
      <c r="AC5" cm="1">
        <f t="array" ref="AC5">((VLOOKUP($B$1,'Multipliers and Adjustments'!$A$70:$I$86,TRUNC(COLUMN(AC$2)/5)+2,FALSE)*SUMIFS('IEA-MethaneAbatement'!$N:$N,'IEA-MethaneAbatement'!$O:$O,"&lt;"&amp;$B5,'IEA-MethaneAbatement'!$O:$O,"&gt;="&amp;$A5,'IEA-MethaneAbatement'!$M:$M,$B$1,'IEA-MethaneAbatement'!$B:$B,'Country Selector'!$A$2)+VLOOKUP($C$1,'Multipliers and Adjustments'!$A$70:$I$86,TRUNC(COLUMN(AC$2)/5)+2,FALSE)*SUMIFS('IEA-MethaneAbatement'!$N:$N,'IEA-MethaneAbatement'!$O:$O,"&lt;"&amp;$B5,'IEA-MethaneAbatement'!$O:$O,"&gt;="&amp;$A5,'IEA-MethaneAbatement'!$M:$M,$C$1,'IEA-MethaneAbatement'!$B:$B,'Country Selector'!$A$2)+VLOOKUP($D$1,'Multipliers and Adjustments'!$A$70:$I$86,TRUNC(COLUMN(AC$2)/5)+2,FALSE)*SUMIFS('IEA-MethaneAbatement'!$N:$N,'IEA-MethaneAbatement'!$O:$O,"&lt;"&amp;$B5,'IEA-MethaneAbatement'!$O:$O,"&gt;="&amp;$A5,'IEA-MethaneAbatement'!$M:$M,$D$1,'IEA-MethaneAbatement'!$B:$B,'Country Selector'!$A$2)))*(1+INDEX('EPA to IEA Scaling'!$F$8:$AO$8,,MATCH(AC$2,'EPA to IEA Scaling'!$F$1:$AO$1,0)))</f>
        <v>0</v>
      </c>
      <c r="AD5" cm="1">
        <f t="array" ref="AD5">((VLOOKUP($B$1,'Multipliers and Adjustments'!$A$70:$I$86,TRUNC(COLUMN(AD$2)/5)+2,FALSE)*SUMIFS('IEA-MethaneAbatement'!$N:$N,'IEA-MethaneAbatement'!$O:$O,"&lt;"&amp;$B5,'IEA-MethaneAbatement'!$O:$O,"&gt;="&amp;$A5,'IEA-MethaneAbatement'!$M:$M,$B$1,'IEA-MethaneAbatement'!$B:$B,'Country Selector'!$A$2)+VLOOKUP($C$1,'Multipliers and Adjustments'!$A$70:$I$86,TRUNC(COLUMN(AD$2)/5)+2,FALSE)*SUMIFS('IEA-MethaneAbatement'!$N:$N,'IEA-MethaneAbatement'!$O:$O,"&lt;"&amp;$B5,'IEA-MethaneAbatement'!$O:$O,"&gt;="&amp;$A5,'IEA-MethaneAbatement'!$M:$M,$C$1,'IEA-MethaneAbatement'!$B:$B,'Country Selector'!$A$2)+VLOOKUP($D$1,'Multipliers and Adjustments'!$A$70:$I$86,TRUNC(COLUMN(AD$2)/5)+2,FALSE)*SUMIFS('IEA-MethaneAbatement'!$N:$N,'IEA-MethaneAbatement'!$O:$O,"&lt;"&amp;$B5,'IEA-MethaneAbatement'!$O:$O,"&gt;="&amp;$A5,'IEA-MethaneAbatement'!$M:$M,$D$1,'IEA-MethaneAbatement'!$B:$B,'Country Selector'!$A$2)))*(1+INDEX('EPA to IEA Scaling'!$F$8:$AO$8,,MATCH(AD$2,'EPA to IEA Scaling'!$F$1:$AO$1,0)))</f>
        <v>0</v>
      </c>
      <c r="AE5" cm="1">
        <f t="array" ref="AE5">((VLOOKUP($B$1,'Multipliers and Adjustments'!$A$70:$I$86,TRUNC(COLUMN(AE$2)/5)+2,FALSE)*SUMIFS('IEA-MethaneAbatement'!$N:$N,'IEA-MethaneAbatement'!$O:$O,"&lt;"&amp;$B5,'IEA-MethaneAbatement'!$O:$O,"&gt;="&amp;$A5,'IEA-MethaneAbatement'!$M:$M,$B$1,'IEA-MethaneAbatement'!$B:$B,'Country Selector'!$A$2)+VLOOKUP($C$1,'Multipliers and Adjustments'!$A$70:$I$86,TRUNC(COLUMN(AE$2)/5)+2,FALSE)*SUMIFS('IEA-MethaneAbatement'!$N:$N,'IEA-MethaneAbatement'!$O:$O,"&lt;"&amp;$B5,'IEA-MethaneAbatement'!$O:$O,"&gt;="&amp;$A5,'IEA-MethaneAbatement'!$M:$M,$C$1,'IEA-MethaneAbatement'!$B:$B,'Country Selector'!$A$2)+VLOOKUP($D$1,'Multipliers and Adjustments'!$A$70:$I$86,TRUNC(COLUMN(AE$2)/5)+2,FALSE)*SUMIFS('IEA-MethaneAbatement'!$N:$N,'IEA-MethaneAbatement'!$O:$O,"&lt;"&amp;$B5,'IEA-MethaneAbatement'!$O:$O,"&gt;="&amp;$A5,'IEA-MethaneAbatement'!$M:$M,$D$1,'IEA-MethaneAbatement'!$B:$B,'Country Selector'!$A$2)))*(1+INDEX('EPA to IEA Scaling'!$F$8:$AO$8,,MATCH(AE$2,'EPA to IEA Scaling'!$F$1:$AO$1,0)))</f>
        <v>0</v>
      </c>
      <c r="AF5" cm="1">
        <f t="array" ref="AF5">((VLOOKUP($B$1,'Multipliers and Adjustments'!$A$70:$I$86,TRUNC(COLUMN(AF$2)/5)+2,FALSE)*SUMIFS('IEA-MethaneAbatement'!$N:$N,'IEA-MethaneAbatement'!$O:$O,"&lt;"&amp;$B5,'IEA-MethaneAbatement'!$O:$O,"&gt;="&amp;$A5,'IEA-MethaneAbatement'!$M:$M,$B$1,'IEA-MethaneAbatement'!$B:$B,'Country Selector'!$A$2)+VLOOKUP($C$1,'Multipliers and Adjustments'!$A$70:$I$86,TRUNC(COLUMN(AF$2)/5)+2,FALSE)*SUMIFS('IEA-MethaneAbatement'!$N:$N,'IEA-MethaneAbatement'!$O:$O,"&lt;"&amp;$B5,'IEA-MethaneAbatement'!$O:$O,"&gt;="&amp;$A5,'IEA-MethaneAbatement'!$M:$M,$C$1,'IEA-MethaneAbatement'!$B:$B,'Country Selector'!$A$2)+VLOOKUP($D$1,'Multipliers and Adjustments'!$A$70:$I$86,TRUNC(COLUMN(AF$2)/5)+2,FALSE)*SUMIFS('IEA-MethaneAbatement'!$N:$N,'IEA-MethaneAbatement'!$O:$O,"&lt;"&amp;$B5,'IEA-MethaneAbatement'!$O:$O,"&gt;="&amp;$A5,'IEA-MethaneAbatement'!$M:$M,$D$1,'IEA-MethaneAbatement'!$B:$B,'Country Selector'!$A$2)))*(1+INDEX('EPA to IEA Scaling'!$F$8:$AO$8,,MATCH(AF$2,'EPA to IEA Scaling'!$F$1:$AO$1,0)))</f>
        <v>0</v>
      </c>
      <c r="AG5" s="31" cm="1">
        <f t="array" ref="AG5">((VLOOKUP($B$1,'Multipliers and Adjustments'!$A$70:$I$86,TRUNC(COLUMN(AG$2)/5)+2,FALSE)*SUMIFS('IEA-MethaneAbatement'!$N:$N,'IEA-MethaneAbatement'!$O:$O,"&lt;"&amp;$B5,'IEA-MethaneAbatement'!$O:$O,"&gt;="&amp;$A5,'IEA-MethaneAbatement'!$M:$M,$B$1,'IEA-MethaneAbatement'!$B:$B,'Country Selector'!$A$2)+VLOOKUP($C$1,'Multipliers and Adjustments'!$A$70:$I$86,TRUNC(COLUMN(AG$2)/5)+2,FALSE)*SUMIFS('IEA-MethaneAbatement'!$N:$N,'IEA-MethaneAbatement'!$O:$O,"&lt;"&amp;$B5,'IEA-MethaneAbatement'!$O:$O,"&gt;="&amp;$A5,'IEA-MethaneAbatement'!$M:$M,$C$1,'IEA-MethaneAbatement'!$B:$B,'Country Selector'!$A$2)+VLOOKUP($D$1,'Multipliers and Adjustments'!$A$70:$I$86,TRUNC(COLUMN(AG$2)/5)+2,FALSE)*SUMIFS('IEA-MethaneAbatement'!$N:$N,'IEA-MethaneAbatement'!$O:$O,"&lt;"&amp;$B5,'IEA-MethaneAbatement'!$O:$O,"&gt;="&amp;$A5,'IEA-MethaneAbatement'!$M:$M,$D$1,'IEA-MethaneAbatement'!$B:$B,'Country Selector'!$A$2)))*(1+INDEX('EPA to IEA Scaling'!$F$8:$AO$8,,MATCH(AG$2,'EPA to IEA Scaling'!$F$1:$AO$1,0)))</f>
        <v>0</v>
      </c>
      <c r="AH5" cm="1">
        <f t="array" ref="AH5">((VLOOKUP($B$1,'Multipliers and Adjustments'!$A$70:$I$86,TRUNC(COLUMN(AH$2)/5)+2,FALSE)*SUMIFS('IEA-MethaneAbatement'!$N:$N,'IEA-MethaneAbatement'!$O:$O,"&lt;"&amp;$B5,'IEA-MethaneAbatement'!$O:$O,"&gt;="&amp;$A5,'IEA-MethaneAbatement'!$M:$M,$B$1,'IEA-MethaneAbatement'!$B:$B,'Country Selector'!$A$2)+VLOOKUP($C$1,'Multipliers and Adjustments'!$A$70:$I$86,TRUNC(COLUMN(AH$2)/5)+2,FALSE)*SUMIFS('IEA-MethaneAbatement'!$N:$N,'IEA-MethaneAbatement'!$O:$O,"&lt;"&amp;$B5,'IEA-MethaneAbatement'!$O:$O,"&gt;="&amp;$A5,'IEA-MethaneAbatement'!$M:$M,$C$1,'IEA-MethaneAbatement'!$B:$B,'Country Selector'!$A$2)+VLOOKUP($D$1,'Multipliers and Adjustments'!$A$70:$I$86,TRUNC(COLUMN(AH$2)/5)+2,FALSE)*SUMIFS('IEA-MethaneAbatement'!$N:$N,'IEA-MethaneAbatement'!$O:$O,"&lt;"&amp;$B5,'IEA-MethaneAbatement'!$O:$O,"&gt;="&amp;$A5,'IEA-MethaneAbatement'!$M:$M,$D$1,'IEA-MethaneAbatement'!$B:$B,'Country Selector'!$A$2)))*(1+INDEX('EPA to IEA Scaling'!$F$8:$AO$8,,MATCH(AH$2,'EPA to IEA Scaling'!$F$1:$AO$1,0)))</f>
        <v>0</v>
      </c>
      <c r="AI5" cm="1">
        <f t="array" ref="AI5">((VLOOKUP($B$1,'Multipliers and Adjustments'!$A$70:$I$86,TRUNC(COLUMN(AI$2)/5)+2,FALSE)*SUMIFS('IEA-MethaneAbatement'!$N:$N,'IEA-MethaneAbatement'!$O:$O,"&lt;"&amp;$B5,'IEA-MethaneAbatement'!$O:$O,"&gt;="&amp;$A5,'IEA-MethaneAbatement'!$M:$M,$B$1,'IEA-MethaneAbatement'!$B:$B,'Country Selector'!$A$2)+VLOOKUP($C$1,'Multipliers and Adjustments'!$A$70:$I$86,TRUNC(COLUMN(AI$2)/5)+2,FALSE)*SUMIFS('IEA-MethaneAbatement'!$N:$N,'IEA-MethaneAbatement'!$O:$O,"&lt;"&amp;$B5,'IEA-MethaneAbatement'!$O:$O,"&gt;="&amp;$A5,'IEA-MethaneAbatement'!$M:$M,$C$1,'IEA-MethaneAbatement'!$B:$B,'Country Selector'!$A$2)+VLOOKUP($D$1,'Multipliers and Adjustments'!$A$70:$I$86,TRUNC(COLUMN(AI$2)/5)+2,FALSE)*SUMIFS('IEA-MethaneAbatement'!$N:$N,'IEA-MethaneAbatement'!$O:$O,"&lt;"&amp;$B5,'IEA-MethaneAbatement'!$O:$O,"&gt;="&amp;$A5,'IEA-MethaneAbatement'!$M:$M,$D$1,'IEA-MethaneAbatement'!$B:$B,'Country Selector'!$A$2)))*(1+INDEX('EPA to IEA Scaling'!$F$8:$AO$8,,MATCH(AI$2,'EPA to IEA Scaling'!$F$1:$AO$1,0)))</f>
        <v>0</v>
      </c>
      <c r="AJ5" cm="1">
        <f t="array" ref="AJ5">((VLOOKUP($B$1,'Multipliers and Adjustments'!$A$70:$I$86,TRUNC(COLUMN(AJ$2)/5)+2,FALSE)*SUMIFS('IEA-MethaneAbatement'!$N:$N,'IEA-MethaneAbatement'!$O:$O,"&lt;"&amp;$B5,'IEA-MethaneAbatement'!$O:$O,"&gt;="&amp;$A5,'IEA-MethaneAbatement'!$M:$M,$B$1,'IEA-MethaneAbatement'!$B:$B,'Country Selector'!$A$2)+VLOOKUP($C$1,'Multipliers and Adjustments'!$A$70:$I$86,TRUNC(COLUMN(AJ$2)/5)+2,FALSE)*SUMIFS('IEA-MethaneAbatement'!$N:$N,'IEA-MethaneAbatement'!$O:$O,"&lt;"&amp;$B5,'IEA-MethaneAbatement'!$O:$O,"&gt;="&amp;$A5,'IEA-MethaneAbatement'!$M:$M,$C$1,'IEA-MethaneAbatement'!$B:$B,'Country Selector'!$A$2)+VLOOKUP($D$1,'Multipliers and Adjustments'!$A$70:$I$86,TRUNC(COLUMN(AJ$2)/5)+2,FALSE)*SUMIFS('IEA-MethaneAbatement'!$N:$N,'IEA-MethaneAbatement'!$O:$O,"&lt;"&amp;$B5,'IEA-MethaneAbatement'!$O:$O,"&gt;="&amp;$A5,'IEA-MethaneAbatement'!$M:$M,$D$1,'IEA-MethaneAbatement'!$B:$B,'Country Selector'!$A$2)))*(1+INDEX('EPA to IEA Scaling'!$F$8:$AO$8,,MATCH(AJ$2,'EPA to IEA Scaling'!$F$1:$AO$1,0)))</f>
        <v>0</v>
      </c>
      <c r="AK5" cm="1">
        <f t="array" ref="AK5">((VLOOKUP($B$1,'Multipliers and Adjustments'!$A$70:$I$86,TRUNC(COLUMN(AK$2)/5)+2,FALSE)*SUMIFS('IEA-MethaneAbatement'!$N:$N,'IEA-MethaneAbatement'!$O:$O,"&lt;"&amp;$B5,'IEA-MethaneAbatement'!$O:$O,"&gt;="&amp;$A5,'IEA-MethaneAbatement'!$M:$M,$B$1,'IEA-MethaneAbatement'!$B:$B,'Country Selector'!$A$2)+VLOOKUP($C$1,'Multipliers and Adjustments'!$A$70:$I$86,TRUNC(COLUMN(AK$2)/5)+2,FALSE)*SUMIFS('IEA-MethaneAbatement'!$N:$N,'IEA-MethaneAbatement'!$O:$O,"&lt;"&amp;$B5,'IEA-MethaneAbatement'!$O:$O,"&gt;="&amp;$A5,'IEA-MethaneAbatement'!$M:$M,$C$1,'IEA-MethaneAbatement'!$B:$B,'Country Selector'!$A$2)+VLOOKUP($D$1,'Multipliers and Adjustments'!$A$70:$I$86,TRUNC(COLUMN(AK$2)/5)+2,FALSE)*SUMIFS('IEA-MethaneAbatement'!$N:$N,'IEA-MethaneAbatement'!$O:$O,"&lt;"&amp;$B5,'IEA-MethaneAbatement'!$O:$O,"&gt;="&amp;$A5,'IEA-MethaneAbatement'!$M:$M,$D$1,'IEA-MethaneAbatement'!$B:$B,'Country Selector'!$A$2)))*(1+INDEX('EPA to IEA Scaling'!$F$8:$AO$8,,MATCH(AK$2,'EPA to IEA Scaling'!$F$1:$AO$1,0)))</f>
        <v>0</v>
      </c>
      <c r="AL5" s="31" cm="1">
        <f t="array" ref="AL5">((VLOOKUP($B$1,'Multipliers and Adjustments'!$A$70:$I$86,TRUNC(COLUMN(AL$2)/5)+2,FALSE)*SUMIFS('IEA-MethaneAbatement'!$N:$N,'IEA-MethaneAbatement'!$O:$O,"&lt;"&amp;$B5,'IEA-MethaneAbatement'!$O:$O,"&gt;="&amp;$A5,'IEA-MethaneAbatement'!$M:$M,$B$1,'IEA-MethaneAbatement'!$B:$B,'Country Selector'!$A$2)+VLOOKUP($C$1,'Multipliers and Adjustments'!$A$70:$I$86,TRUNC(COLUMN(AL$2)/5)+2,FALSE)*SUMIFS('IEA-MethaneAbatement'!$N:$N,'IEA-MethaneAbatement'!$O:$O,"&lt;"&amp;$B5,'IEA-MethaneAbatement'!$O:$O,"&gt;="&amp;$A5,'IEA-MethaneAbatement'!$M:$M,$C$1,'IEA-MethaneAbatement'!$B:$B,'Country Selector'!$A$2)+VLOOKUP($D$1,'Multipliers and Adjustments'!$A$70:$I$86,TRUNC(COLUMN(AL$2)/5)+2,FALSE)*SUMIFS('IEA-MethaneAbatement'!$N:$N,'IEA-MethaneAbatement'!$O:$O,"&lt;"&amp;$B5,'IEA-MethaneAbatement'!$O:$O,"&gt;="&amp;$A5,'IEA-MethaneAbatement'!$M:$M,$D$1,'IEA-MethaneAbatement'!$B:$B,'Country Selector'!$A$2)))*(1+INDEX('EPA to IEA Scaling'!$F$8:$AO$8,,MATCH(AL$2,'EPA to IEA Scaling'!$F$1:$AO$1,0)))</f>
        <v>0</v>
      </c>
    </row>
    <row r="6" spans="1:38" x14ac:dyDescent="0.45">
      <c r="A6" s="12">
        <f t="shared" si="1"/>
        <v>-1000</v>
      </c>
      <c r="B6" s="11">
        <f t="shared" si="0"/>
        <v>-950</v>
      </c>
      <c r="C6" s="31" cm="1">
        <f t="array" ref="C6">((VLOOKUP($B$1,'Multipliers and Adjustments'!$A$70:$I$86,TRUNC(COLUMN(C$2)/5)+2,FALSE)*SUMIFS('IEA-MethaneAbatement'!$N:$N,'IEA-MethaneAbatement'!$O:$O,"&lt;"&amp;$B6,'IEA-MethaneAbatement'!$O:$O,"&gt;="&amp;$A6,'IEA-MethaneAbatement'!$M:$M,$B$1,'IEA-MethaneAbatement'!$B:$B,'Country Selector'!$A$2)+VLOOKUP($C$1,'Multipliers and Adjustments'!$A$70:$I$86,TRUNC(COLUMN(C$2)/5)+2,FALSE)*SUMIFS('IEA-MethaneAbatement'!$N:$N,'IEA-MethaneAbatement'!$O:$O,"&lt;"&amp;$B6,'IEA-MethaneAbatement'!$O:$O,"&gt;="&amp;$A6,'IEA-MethaneAbatement'!$M:$M,$C$1,'IEA-MethaneAbatement'!$B:$B,'Country Selector'!$A$2)+VLOOKUP($D$1,'Multipliers and Adjustments'!$A$70:$I$86,TRUNC(COLUMN(C$2)/5)+2,FALSE)*SUMIFS('IEA-MethaneAbatement'!$N:$N,'IEA-MethaneAbatement'!$O:$O,"&lt;"&amp;$B6,'IEA-MethaneAbatement'!$O:$O,"&gt;="&amp;$A6,'IEA-MethaneAbatement'!$M:$M,$D$1,'IEA-MethaneAbatement'!$B:$B,'Country Selector'!$A$2)))*(1+INDEX('EPA to IEA Scaling'!$F$8:$AO$8,,MATCH(C$2,'EPA to IEA Scaling'!$F$1:$AO$1,0)))</f>
        <v>0</v>
      </c>
      <c r="D6" cm="1">
        <f t="array" ref="D6">((VLOOKUP($B$1,'Multipliers and Adjustments'!$A$70:$I$86,TRUNC(COLUMN(D$2)/5)+2,FALSE)*SUMIFS('IEA-MethaneAbatement'!$N:$N,'IEA-MethaneAbatement'!$O:$O,"&lt;"&amp;$B6,'IEA-MethaneAbatement'!$O:$O,"&gt;="&amp;$A6,'IEA-MethaneAbatement'!$M:$M,$B$1,'IEA-MethaneAbatement'!$B:$B,'Country Selector'!$A$2)+VLOOKUP($C$1,'Multipliers and Adjustments'!$A$70:$I$86,TRUNC(COLUMN(D$2)/5)+2,FALSE)*SUMIFS('IEA-MethaneAbatement'!$N:$N,'IEA-MethaneAbatement'!$O:$O,"&lt;"&amp;$B6,'IEA-MethaneAbatement'!$O:$O,"&gt;="&amp;$A6,'IEA-MethaneAbatement'!$M:$M,$C$1,'IEA-MethaneAbatement'!$B:$B,'Country Selector'!$A$2)+VLOOKUP($D$1,'Multipliers and Adjustments'!$A$70:$I$86,TRUNC(COLUMN(D$2)/5)+2,FALSE)*SUMIFS('IEA-MethaneAbatement'!$N:$N,'IEA-MethaneAbatement'!$O:$O,"&lt;"&amp;$B6,'IEA-MethaneAbatement'!$O:$O,"&gt;="&amp;$A6,'IEA-MethaneAbatement'!$M:$M,$D$1,'IEA-MethaneAbatement'!$B:$B,'Country Selector'!$A$2)))*(1+INDEX('EPA to IEA Scaling'!$F$8:$AO$8,,MATCH(D$2,'EPA to IEA Scaling'!$F$1:$AO$1,0)))</f>
        <v>0</v>
      </c>
      <c r="E6" cm="1">
        <f t="array" ref="E6">((VLOOKUP($B$1,'Multipliers and Adjustments'!$A$70:$I$86,TRUNC(COLUMN(E$2)/5)+2,FALSE)*SUMIFS('IEA-MethaneAbatement'!$N:$N,'IEA-MethaneAbatement'!$O:$O,"&lt;"&amp;$B6,'IEA-MethaneAbatement'!$O:$O,"&gt;="&amp;$A6,'IEA-MethaneAbatement'!$M:$M,$B$1,'IEA-MethaneAbatement'!$B:$B,'Country Selector'!$A$2)+VLOOKUP($C$1,'Multipliers and Adjustments'!$A$70:$I$86,TRUNC(COLUMN(E$2)/5)+2,FALSE)*SUMIFS('IEA-MethaneAbatement'!$N:$N,'IEA-MethaneAbatement'!$O:$O,"&lt;"&amp;$B6,'IEA-MethaneAbatement'!$O:$O,"&gt;="&amp;$A6,'IEA-MethaneAbatement'!$M:$M,$C$1,'IEA-MethaneAbatement'!$B:$B,'Country Selector'!$A$2)+VLOOKUP($D$1,'Multipliers and Adjustments'!$A$70:$I$86,TRUNC(COLUMN(E$2)/5)+2,FALSE)*SUMIFS('IEA-MethaneAbatement'!$N:$N,'IEA-MethaneAbatement'!$O:$O,"&lt;"&amp;$B6,'IEA-MethaneAbatement'!$O:$O,"&gt;="&amp;$A6,'IEA-MethaneAbatement'!$M:$M,$D$1,'IEA-MethaneAbatement'!$B:$B,'Country Selector'!$A$2)))*(1+INDEX('EPA to IEA Scaling'!$F$8:$AO$8,,MATCH(E$2,'EPA to IEA Scaling'!$F$1:$AO$1,0)))</f>
        <v>0</v>
      </c>
      <c r="F6" cm="1">
        <f t="array" ref="F6">((VLOOKUP($B$1,'Multipliers and Adjustments'!$A$70:$I$86,TRUNC(COLUMN(F$2)/5)+2,FALSE)*SUMIFS('IEA-MethaneAbatement'!$N:$N,'IEA-MethaneAbatement'!$O:$O,"&lt;"&amp;$B6,'IEA-MethaneAbatement'!$O:$O,"&gt;="&amp;$A6,'IEA-MethaneAbatement'!$M:$M,$B$1,'IEA-MethaneAbatement'!$B:$B,'Country Selector'!$A$2)+VLOOKUP($C$1,'Multipliers and Adjustments'!$A$70:$I$86,TRUNC(COLUMN(F$2)/5)+2,FALSE)*SUMIFS('IEA-MethaneAbatement'!$N:$N,'IEA-MethaneAbatement'!$O:$O,"&lt;"&amp;$B6,'IEA-MethaneAbatement'!$O:$O,"&gt;="&amp;$A6,'IEA-MethaneAbatement'!$M:$M,$C$1,'IEA-MethaneAbatement'!$B:$B,'Country Selector'!$A$2)+VLOOKUP($D$1,'Multipliers and Adjustments'!$A$70:$I$86,TRUNC(COLUMN(F$2)/5)+2,FALSE)*SUMIFS('IEA-MethaneAbatement'!$N:$N,'IEA-MethaneAbatement'!$O:$O,"&lt;"&amp;$B6,'IEA-MethaneAbatement'!$O:$O,"&gt;="&amp;$A6,'IEA-MethaneAbatement'!$M:$M,$D$1,'IEA-MethaneAbatement'!$B:$B,'Country Selector'!$A$2)))*(1+INDEX('EPA to IEA Scaling'!$F$8:$AO$8,,MATCH(F$2,'EPA to IEA Scaling'!$F$1:$AO$1,0)))</f>
        <v>0</v>
      </c>
      <c r="G6" cm="1">
        <f t="array" ref="G6">((VLOOKUP($B$1,'Multipliers and Adjustments'!$A$70:$I$86,TRUNC(COLUMN(G$2)/5)+2,FALSE)*SUMIFS('IEA-MethaneAbatement'!$N:$N,'IEA-MethaneAbatement'!$O:$O,"&lt;"&amp;$B6,'IEA-MethaneAbatement'!$O:$O,"&gt;="&amp;$A6,'IEA-MethaneAbatement'!$M:$M,$B$1,'IEA-MethaneAbatement'!$B:$B,'Country Selector'!$A$2)+VLOOKUP($C$1,'Multipliers and Adjustments'!$A$70:$I$86,TRUNC(COLUMN(G$2)/5)+2,FALSE)*SUMIFS('IEA-MethaneAbatement'!$N:$N,'IEA-MethaneAbatement'!$O:$O,"&lt;"&amp;$B6,'IEA-MethaneAbatement'!$O:$O,"&gt;="&amp;$A6,'IEA-MethaneAbatement'!$M:$M,$C$1,'IEA-MethaneAbatement'!$B:$B,'Country Selector'!$A$2)+VLOOKUP($D$1,'Multipliers and Adjustments'!$A$70:$I$86,TRUNC(COLUMN(G$2)/5)+2,FALSE)*SUMIFS('IEA-MethaneAbatement'!$N:$N,'IEA-MethaneAbatement'!$O:$O,"&lt;"&amp;$B6,'IEA-MethaneAbatement'!$O:$O,"&gt;="&amp;$A6,'IEA-MethaneAbatement'!$M:$M,$D$1,'IEA-MethaneAbatement'!$B:$B,'Country Selector'!$A$2)))*(1+INDEX('EPA to IEA Scaling'!$F$8:$AO$8,,MATCH(G$2,'EPA to IEA Scaling'!$F$1:$AO$1,0)))</f>
        <v>0</v>
      </c>
      <c r="H6" s="31" cm="1">
        <f t="array" ref="H6">((VLOOKUP($B$1,'Multipliers and Adjustments'!$A$70:$I$86,TRUNC(COLUMN(H$2)/5)+2,FALSE)*SUMIFS('IEA-MethaneAbatement'!$N:$N,'IEA-MethaneAbatement'!$O:$O,"&lt;"&amp;$B6,'IEA-MethaneAbatement'!$O:$O,"&gt;="&amp;$A6,'IEA-MethaneAbatement'!$M:$M,$B$1,'IEA-MethaneAbatement'!$B:$B,'Country Selector'!$A$2)+VLOOKUP($C$1,'Multipliers and Adjustments'!$A$70:$I$86,TRUNC(COLUMN(H$2)/5)+2,FALSE)*SUMIFS('IEA-MethaneAbatement'!$N:$N,'IEA-MethaneAbatement'!$O:$O,"&lt;"&amp;$B6,'IEA-MethaneAbatement'!$O:$O,"&gt;="&amp;$A6,'IEA-MethaneAbatement'!$M:$M,$C$1,'IEA-MethaneAbatement'!$B:$B,'Country Selector'!$A$2)+VLOOKUP($D$1,'Multipliers and Adjustments'!$A$70:$I$86,TRUNC(COLUMN(H$2)/5)+2,FALSE)*SUMIFS('IEA-MethaneAbatement'!$N:$N,'IEA-MethaneAbatement'!$O:$O,"&lt;"&amp;$B6,'IEA-MethaneAbatement'!$O:$O,"&gt;="&amp;$A6,'IEA-MethaneAbatement'!$M:$M,$D$1,'IEA-MethaneAbatement'!$B:$B,'Country Selector'!$A$2)))*(1+INDEX('EPA to IEA Scaling'!$F$8:$AO$8,,MATCH(H$2,'EPA to IEA Scaling'!$F$1:$AO$1,0)))</f>
        <v>0</v>
      </c>
      <c r="I6" cm="1">
        <f t="array" ref="I6">((VLOOKUP($B$1,'Multipliers and Adjustments'!$A$70:$I$86,TRUNC(COLUMN(I$2)/5)+2,FALSE)*SUMIFS('IEA-MethaneAbatement'!$N:$N,'IEA-MethaneAbatement'!$O:$O,"&lt;"&amp;$B6,'IEA-MethaneAbatement'!$O:$O,"&gt;="&amp;$A6,'IEA-MethaneAbatement'!$M:$M,$B$1,'IEA-MethaneAbatement'!$B:$B,'Country Selector'!$A$2)+VLOOKUP($C$1,'Multipliers and Adjustments'!$A$70:$I$86,TRUNC(COLUMN(I$2)/5)+2,FALSE)*SUMIFS('IEA-MethaneAbatement'!$N:$N,'IEA-MethaneAbatement'!$O:$O,"&lt;"&amp;$B6,'IEA-MethaneAbatement'!$O:$O,"&gt;="&amp;$A6,'IEA-MethaneAbatement'!$M:$M,$C$1,'IEA-MethaneAbatement'!$B:$B,'Country Selector'!$A$2)+VLOOKUP($D$1,'Multipliers and Adjustments'!$A$70:$I$86,TRUNC(COLUMN(I$2)/5)+2,FALSE)*SUMIFS('IEA-MethaneAbatement'!$N:$N,'IEA-MethaneAbatement'!$O:$O,"&lt;"&amp;$B6,'IEA-MethaneAbatement'!$O:$O,"&gt;="&amp;$A6,'IEA-MethaneAbatement'!$M:$M,$D$1,'IEA-MethaneAbatement'!$B:$B,'Country Selector'!$A$2)))*(1+INDEX('EPA to IEA Scaling'!$F$8:$AO$8,,MATCH(I$2,'EPA to IEA Scaling'!$F$1:$AO$1,0)))</f>
        <v>0</v>
      </c>
      <c r="J6" cm="1">
        <f t="array" ref="J6">((VLOOKUP($B$1,'Multipliers and Adjustments'!$A$70:$I$86,TRUNC(COLUMN(J$2)/5)+2,FALSE)*SUMIFS('IEA-MethaneAbatement'!$N:$N,'IEA-MethaneAbatement'!$O:$O,"&lt;"&amp;$B6,'IEA-MethaneAbatement'!$O:$O,"&gt;="&amp;$A6,'IEA-MethaneAbatement'!$M:$M,$B$1,'IEA-MethaneAbatement'!$B:$B,'Country Selector'!$A$2)+VLOOKUP($C$1,'Multipliers and Adjustments'!$A$70:$I$86,TRUNC(COLUMN(J$2)/5)+2,FALSE)*SUMIFS('IEA-MethaneAbatement'!$N:$N,'IEA-MethaneAbatement'!$O:$O,"&lt;"&amp;$B6,'IEA-MethaneAbatement'!$O:$O,"&gt;="&amp;$A6,'IEA-MethaneAbatement'!$M:$M,$C$1,'IEA-MethaneAbatement'!$B:$B,'Country Selector'!$A$2)+VLOOKUP($D$1,'Multipliers and Adjustments'!$A$70:$I$86,TRUNC(COLUMN(J$2)/5)+2,FALSE)*SUMIFS('IEA-MethaneAbatement'!$N:$N,'IEA-MethaneAbatement'!$O:$O,"&lt;"&amp;$B6,'IEA-MethaneAbatement'!$O:$O,"&gt;="&amp;$A6,'IEA-MethaneAbatement'!$M:$M,$D$1,'IEA-MethaneAbatement'!$B:$B,'Country Selector'!$A$2)))*(1+INDEX('EPA to IEA Scaling'!$F$8:$AO$8,,MATCH(J$2,'EPA to IEA Scaling'!$F$1:$AO$1,0)))</f>
        <v>0</v>
      </c>
      <c r="K6" cm="1">
        <f t="array" ref="K6">((VLOOKUP($B$1,'Multipliers and Adjustments'!$A$70:$I$86,TRUNC(COLUMN(K$2)/5)+2,FALSE)*SUMIFS('IEA-MethaneAbatement'!$N:$N,'IEA-MethaneAbatement'!$O:$O,"&lt;"&amp;$B6,'IEA-MethaneAbatement'!$O:$O,"&gt;="&amp;$A6,'IEA-MethaneAbatement'!$M:$M,$B$1,'IEA-MethaneAbatement'!$B:$B,'Country Selector'!$A$2)+VLOOKUP($C$1,'Multipliers and Adjustments'!$A$70:$I$86,TRUNC(COLUMN(K$2)/5)+2,FALSE)*SUMIFS('IEA-MethaneAbatement'!$N:$N,'IEA-MethaneAbatement'!$O:$O,"&lt;"&amp;$B6,'IEA-MethaneAbatement'!$O:$O,"&gt;="&amp;$A6,'IEA-MethaneAbatement'!$M:$M,$C$1,'IEA-MethaneAbatement'!$B:$B,'Country Selector'!$A$2)+VLOOKUP($D$1,'Multipliers and Adjustments'!$A$70:$I$86,TRUNC(COLUMN(K$2)/5)+2,FALSE)*SUMIFS('IEA-MethaneAbatement'!$N:$N,'IEA-MethaneAbatement'!$O:$O,"&lt;"&amp;$B6,'IEA-MethaneAbatement'!$O:$O,"&gt;="&amp;$A6,'IEA-MethaneAbatement'!$M:$M,$D$1,'IEA-MethaneAbatement'!$B:$B,'Country Selector'!$A$2)))*(1+INDEX('EPA to IEA Scaling'!$F$8:$AO$8,,MATCH(K$2,'EPA to IEA Scaling'!$F$1:$AO$1,0)))</f>
        <v>0</v>
      </c>
      <c r="L6" cm="1">
        <f t="array" ref="L6">((VLOOKUP($B$1,'Multipliers and Adjustments'!$A$70:$I$86,TRUNC(COLUMN(L$2)/5)+2,FALSE)*SUMIFS('IEA-MethaneAbatement'!$N:$N,'IEA-MethaneAbatement'!$O:$O,"&lt;"&amp;$B6,'IEA-MethaneAbatement'!$O:$O,"&gt;="&amp;$A6,'IEA-MethaneAbatement'!$M:$M,$B$1,'IEA-MethaneAbatement'!$B:$B,'Country Selector'!$A$2)+VLOOKUP($C$1,'Multipliers and Adjustments'!$A$70:$I$86,TRUNC(COLUMN(L$2)/5)+2,FALSE)*SUMIFS('IEA-MethaneAbatement'!$N:$N,'IEA-MethaneAbatement'!$O:$O,"&lt;"&amp;$B6,'IEA-MethaneAbatement'!$O:$O,"&gt;="&amp;$A6,'IEA-MethaneAbatement'!$M:$M,$C$1,'IEA-MethaneAbatement'!$B:$B,'Country Selector'!$A$2)+VLOOKUP($D$1,'Multipliers and Adjustments'!$A$70:$I$86,TRUNC(COLUMN(L$2)/5)+2,FALSE)*SUMIFS('IEA-MethaneAbatement'!$N:$N,'IEA-MethaneAbatement'!$O:$O,"&lt;"&amp;$B6,'IEA-MethaneAbatement'!$O:$O,"&gt;="&amp;$A6,'IEA-MethaneAbatement'!$M:$M,$D$1,'IEA-MethaneAbatement'!$B:$B,'Country Selector'!$A$2)))*(1+INDEX('EPA to IEA Scaling'!$F$8:$AO$8,,MATCH(L$2,'EPA to IEA Scaling'!$F$1:$AO$1,0)))</f>
        <v>0</v>
      </c>
      <c r="M6" s="31" cm="1">
        <f t="array" ref="M6">((VLOOKUP($B$1,'Multipliers and Adjustments'!$A$70:$I$86,TRUNC(COLUMN(M$2)/5)+2,FALSE)*SUMIFS('IEA-MethaneAbatement'!$N:$N,'IEA-MethaneAbatement'!$O:$O,"&lt;"&amp;$B6,'IEA-MethaneAbatement'!$O:$O,"&gt;="&amp;$A6,'IEA-MethaneAbatement'!$M:$M,$B$1,'IEA-MethaneAbatement'!$B:$B,'Country Selector'!$A$2)+VLOOKUP($C$1,'Multipliers and Adjustments'!$A$70:$I$86,TRUNC(COLUMN(M$2)/5)+2,FALSE)*SUMIFS('IEA-MethaneAbatement'!$N:$N,'IEA-MethaneAbatement'!$O:$O,"&lt;"&amp;$B6,'IEA-MethaneAbatement'!$O:$O,"&gt;="&amp;$A6,'IEA-MethaneAbatement'!$M:$M,$C$1,'IEA-MethaneAbatement'!$B:$B,'Country Selector'!$A$2)+VLOOKUP($D$1,'Multipliers and Adjustments'!$A$70:$I$86,TRUNC(COLUMN(M$2)/5)+2,FALSE)*SUMIFS('IEA-MethaneAbatement'!$N:$N,'IEA-MethaneAbatement'!$O:$O,"&lt;"&amp;$B6,'IEA-MethaneAbatement'!$O:$O,"&gt;="&amp;$A6,'IEA-MethaneAbatement'!$M:$M,$D$1,'IEA-MethaneAbatement'!$B:$B,'Country Selector'!$A$2)))*(1+INDEX('EPA to IEA Scaling'!$F$8:$AO$8,,MATCH(M$2,'EPA to IEA Scaling'!$F$1:$AO$1,0)))</f>
        <v>0</v>
      </c>
      <c r="N6" cm="1">
        <f t="array" ref="N6">((VLOOKUP($B$1,'Multipliers and Adjustments'!$A$70:$I$86,TRUNC(COLUMN(N$2)/5)+2,FALSE)*SUMIFS('IEA-MethaneAbatement'!$N:$N,'IEA-MethaneAbatement'!$O:$O,"&lt;"&amp;$B6,'IEA-MethaneAbatement'!$O:$O,"&gt;="&amp;$A6,'IEA-MethaneAbatement'!$M:$M,$B$1,'IEA-MethaneAbatement'!$B:$B,'Country Selector'!$A$2)+VLOOKUP($C$1,'Multipliers and Adjustments'!$A$70:$I$86,TRUNC(COLUMN(N$2)/5)+2,FALSE)*SUMIFS('IEA-MethaneAbatement'!$N:$N,'IEA-MethaneAbatement'!$O:$O,"&lt;"&amp;$B6,'IEA-MethaneAbatement'!$O:$O,"&gt;="&amp;$A6,'IEA-MethaneAbatement'!$M:$M,$C$1,'IEA-MethaneAbatement'!$B:$B,'Country Selector'!$A$2)+VLOOKUP($D$1,'Multipliers and Adjustments'!$A$70:$I$86,TRUNC(COLUMN(N$2)/5)+2,FALSE)*SUMIFS('IEA-MethaneAbatement'!$N:$N,'IEA-MethaneAbatement'!$O:$O,"&lt;"&amp;$B6,'IEA-MethaneAbatement'!$O:$O,"&gt;="&amp;$A6,'IEA-MethaneAbatement'!$M:$M,$D$1,'IEA-MethaneAbatement'!$B:$B,'Country Selector'!$A$2)))*(1+INDEX('EPA to IEA Scaling'!$F$8:$AO$8,,MATCH(N$2,'EPA to IEA Scaling'!$F$1:$AO$1,0)))</f>
        <v>0</v>
      </c>
      <c r="O6" cm="1">
        <f t="array" ref="O6">((VLOOKUP($B$1,'Multipliers and Adjustments'!$A$70:$I$86,TRUNC(COLUMN(O$2)/5)+2,FALSE)*SUMIFS('IEA-MethaneAbatement'!$N:$N,'IEA-MethaneAbatement'!$O:$O,"&lt;"&amp;$B6,'IEA-MethaneAbatement'!$O:$O,"&gt;="&amp;$A6,'IEA-MethaneAbatement'!$M:$M,$B$1,'IEA-MethaneAbatement'!$B:$B,'Country Selector'!$A$2)+VLOOKUP($C$1,'Multipliers and Adjustments'!$A$70:$I$86,TRUNC(COLUMN(O$2)/5)+2,FALSE)*SUMIFS('IEA-MethaneAbatement'!$N:$N,'IEA-MethaneAbatement'!$O:$O,"&lt;"&amp;$B6,'IEA-MethaneAbatement'!$O:$O,"&gt;="&amp;$A6,'IEA-MethaneAbatement'!$M:$M,$C$1,'IEA-MethaneAbatement'!$B:$B,'Country Selector'!$A$2)+VLOOKUP($D$1,'Multipliers and Adjustments'!$A$70:$I$86,TRUNC(COLUMN(O$2)/5)+2,FALSE)*SUMIFS('IEA-MethaneAbatement'!$N:$N,'IEA-MethaneAbatement'!$O:$O,"&lt;"&amp;$B6,'IEA-MethaneAbatement'!$O:$O,"&gt;="&amp;$A6,'IEA-MethaneAbatement'!$M:$M,$D$1,'IEA-MethaneAbatement'!$B:$B,'Country Selector'!$A$2)))*(1+INDEX('EPA to IEA Scaling'!$F$8:$AO$8,,MATCH(O$2,'EPA to IEA Scaling'!$F$1:$AO$1,0)))</f>
        <v>0</v>
      </c>
      <c r="P6" cm="1">
        <f t="array" ref="P6">((VLOOKUP($B$1,'Multipliers and Adjustments'!$A$70:$I$86,TRUNC(COLUMN(P$2)/5)+2,FALSE)*SUMIFS('IEA-MethaneAbatement'!$N:$N,'IEA-MethaneAbatement'!$O:$O,"&lt;"&amp;$B6,'IEA-MethaneAbatement'!$O:$O,"&gt;="&amp;$A6,'IEA-MethaneAbatement'!$M:$M,$B$1,'IEA-MethaneAbatement'!$B:$B,'Country Selector'!$A$2)+VLOOKUP($C$1,'Multipliers and Adjustments'!$A$70:$I$86,TRUNC(COLUMN(P$2)/5)+2,FALSE)*SUMIFS('IEA-MethaneAbatement'!$N:$N,'IEA-MethaneAbatement'!$O:$O,"&lt;"&amp;$B6,'IEA-MethaneAbatement'!$O:$O,"&gt;="&amp;$A6,'IEA-MethaneAbatement'!$M:$M,$C$1,'IEA-MethaneAbatement'!$B:$B,'Country Selector'!$A$2)+VLOOKUP($D$1,'Multipliers and Adjustments'!$A$70:$I$86,TRUNC(COLUMN(P$2)/5)+2,FALSE)*SUMIFS('IEA-MethaneAbatement'!$N:$N,'IEA-MethaneAbatement'!$O:$O,"&lt;"&amp;$B6,'IEA-MethaneAbatement'!$O:$O,"&gt;="&amp;$A6,'IEA-MethaneAbatement'!$M:$M,$D$1,'IEA-MethaneAbatement'!$B:$B,'Country Selector'!$A$2)))*(1+INDEX('EPA to IEA Scaling'!$F$8:$AO$8,,MATCH(P$2,'EPA to IEA Scaling'!$F$1:$AO$1,0)))</f>
        <v>0</v>
      </c>
      <c r="Q6" cm="1">
        <f t="array" ref="Q6">((VLOOKUP($B$1,'Multipliers and Adjustments'!$A$70:$I$86,TRUNC(COLUMN(Q$2)/5)+2,FALSE)*SUMIFS('IEA-MethaneAbatement'!$N:$N,'IEA-MethaneAbatement'!$O:$O,"&lt;"&amp;$B6,'IEA-MethaneAbatement'!$O:$O,"&gt;="&amp;$A6,'IEA-MethaneAbatement'!$M:$M,$B$1,'IEA-MethaneAbatement'!$B:$B,'Country Selector'!$A$2)+VLOOKUP($C$1,'Multipliers and Adjustments'!$A$70:$I$86,TRUNC(COLUMN(Q$2)/5)+2,FALSE)*SUMIFS('IEA-MethaneAbatement'!$N:$N,'IEA-MethaneAbatement'!$O:$O,"&lt;"&amp;$B6,'IEA-MethaneAbatement'!$O:$O,"&gt;="&amp;$A6,'IEA-MethaneAbatement'!$M:$M,$C$1,'IEA-MethaneAbatement'!$B:$B,'Country Selector'!$A$2)+VLOOKUP($D$1,'Multipliers and Adjustments'!$A$70:$I$86,TRUNC(COLUMN(Q$2)/5)+2,FALSE)*SUMIFS('IEA-MethaneAbatement'!$N:$N,'IEA-MethaneAbatement'!$O:$O,"&lt;"&amp;$B6,'IEA-MethaneAbatement'!$O:$O,"&gt;="&amp;$A6,'IEA-MethaneAbatement'!$M:$M,$D$1,'IEA-MethaneAbatement'!$B:$B,'Country Selector'!$A$2)))*(1+INDEX('EPA to IEA Scaling'!$F$8:$AO$8,,MATCH(Q$2,'EPA to IEA Scaling'!$F$1:$AO$1,0)))</f>
        <v>0</v>
      </c>
      <c r="R6" s="31" cm="1">
        <f t="array" ref="R6">((VLOOKUP($B$1,'Multipliers and Adjustments'!$A$70:$I$86,TRUNC(COLUMN(R$2)/5)+2,FALSE)*SUMIFS('IEA-MethaneAbatement'!$N:$N,'IEA-MethaneAbatement'!$O:$O,"&lt;"&amp;$B6,'IEA-MethaneAbatement'!$O:$O,"&gt;="&amp;$A6,'IEA-MethaneAbatement'!$M:$M,$B$1,'IEA-MethaneAbatement'!$B:$B,'Country Selector'!$A$2)+VLOOKUP($C$1,'Multipliers and Adjustments'!$A$70:$I$86,TRUNC(COLUMN(R$2)/5)+2,FALSE)*SUMIFS('IEA-MethaneAbatement'!$N:$N,'IEA-MethaneAbatement'!$O:$O,"&lt;"&amp;$B6,'IEA-MethaneAbatement'!$O:$O,"&gt;="&amp;$A6,'IEA-MethaneAbatement'!$M:$M,$C$1,'IEA-MethaneAbatement'!$B:$B,'Country Selector'!$A$2)+VLOOKUP($D$1,'Multipliers and Adjustments'!$A$70:$I$86,TRUNC(COLUMN(R$2)/5)+2,FALSE)*SUMIFS('IEA-MethaneAbatement'!$N:$N,'IEA-MethaneAbatement'!$O:$O,"&lt;"&amp;$B6,'IEA-MethaneAbatement'!$O:$O,"&gt;="&amp;$A6,'IEA-MethaneAbatement'!$M:$M,$D$1,'IEA-MethaneAbatement'!$B:$B,'Country Selector'!$A$2)))*(1+INDEX('EPA to IEA Scaling'!$F$8:$AO$8,,MATCH(R$2,'EPA to IEA Scaling'!$F$1:$AO$1,0)))</f>
        <v>0</v>
      </c>
      <c r="S6" cm="1">
        <f t="array" ref="S6">((VLOOKUP($B$1,'Multipliers and Adjustments'!$A$70:$I$86,TRUNC(COLUMN(S$2)/5)+2,FALSE)*SUMIFS('IEA-MethaneAbatement'!$N:$N,'IEA-MethaneAbatement'!$O:$O,"&lt;"&amp;$B6,'IEA-MethaneAbatement'!$O:$O,"&gt;="&amp;$A6,'IEA-MethaneAbatement'!$M:$M,$B$1,'IEA-MethaneAbatement'!$B:$B,'Country Selector'!$A$2)+VLOOKUP($C$1,'Multipliers and Adjustments'!$A$70:$I$86,TRUNC(COLUMN(S$2)/5)+2,FALSE)*SUMIFS('IEA-MethaneAbatement'!$N:$N,'IEA-MethaneAbatement'!$O:$O,"&lt;"&amp;$B6,'IEA-MethaneAbatement'!$O:$O,"&gt;="&amp;$A6,'IEA-MethaneAbatement'!$M:$M,$C$1,'IEA-MethaneAbatement'!$B:$B,'Country Selector'!$A$2)+VLOOKUP($D$1,'Multipliers and Adjustments'!$A$70:$I$86,TRUNC(COLUMN(S$2)/5)+2,FALSE)*SUMIFS('IEA-MethaneAbatement'!$N:$N,'IEA-MethaneAbatement'!$O:$O,"&lt;"&amp;$B6,'IEA-MethaneAbatement'!$O:$O,"&gt;="&amp;$A6,'IEA-MethaneAbatement'!$M:$M,$D$1,'IEA-MethaneAbatement'!$B:$B,'Country Selector'!$A$2)))*(1+INDEX('EPA to IEA Scaling'!$F$8:$AO$8,,MATCH(S$2,'EPA to IEA Scaling'!$F$1:$AO$1,0)))</f>
        <v>0</v>
      </c>
      <c r="T6" cm="1">
        <f t="array" ref="T6">((VLOOKUP($B$1,'Multipliers and Adjustments'!$A$70:$I$86,TRUNC(COLUMN(T$2)/5)+2,FALSE)*SUMIFS('IEA-MethaneAbatement'!$N:$N,'IEA-MethaneAbatement'!$O:$O,"&lt;"&amp;$B6,'IEA-MethaneAbatement'!$O:$O,"&gt;="&amp;$A6,'IEA-MethaneAbatement'!$M:$M,$B$1,'IEA-MethaneAbatement'!$B:$B,'Country Selector'!$A$2)+VLOOKUP($C$1,'Multipliers and Adjustments'!$A$70:$I$86,TRUNC(COLUMN(T$2)/5)+2,FALSE)*SUMIFS('IEA-MethaneAbatement'!$N:$N,'IEA-MethaneAbatement'!$O:$O,"&lt;"&amp;$B6,'IEA-MethaneAbatement'!$O:$O,"&gt;="&amp;$A6,'IEA-MethaneAbatement'!$M:$M,$C$1,'IEA-MethaneAbatement'!$B:$B,'Country Selector'!$A$2)+VLOOKUP($D$1,'Multipliers and Adjustments'!$A$70:$I$86,TRUNC(COLUMN(T$2)/5)+2,FALSE)*SUMIFS('IEA-MethaneAbatement'!$N:$N,'IEA-MethaneAbatement'!$O:$O,"&lt;"&amp;$B6,'IEA-MethaneAbatement'!$O:$O,"&gt;="&amp;$A6,'IEA-MethaneAbatement'!$M:$M,$D$1,'IEA-MethaneAbatement'!$B:$B,'Country Selector'!$A$2)))*(1+INDEX('EPA to IEA Scaling'!$F$8:$AO$8,,MATCH(T$2,'EPA to IEA Scaling'!$F$1:$AO$1,0)))</f>
        <v>0</v>
      </c>
      <c r="U6" cm="1">
        <f t="array" ref="U6">((VLOOKUP($B$1,'Multipliers and Adjustments'!$A$70:$I$86,TRUNC(COLUMN(U$2)/5)+2,FALSE)*SUMIFS('IEA-MethaneAbatement'!$N:$N,'IEA-MethaneAbatement'!$O:$O,"&lt;"&amp;$B6,'IEA-MethaneAbatement'!$O:$O,"&gt;="&amp;$A6,'IEA-MethaneAbatement'!$M:$M,$B$1,'IEA-MethaneAbatement'!$B:$B,'Country Selector'!$A$2)+VLOOKUP($C$1,'Multipliers and Adjustments'!$A$70:$I$86,TRUNC(COLUMN(U$2)/5)+2,FALSE)*SUMIFS('IEA-MethaneAbatement'!$N:$N,'IEA-MethaneAbatement'!$O:$O,"&lt;"&amp;$B6,'IEA-MethaneAbatement'!$O:$O,"&gt;="&amp;$A6,'IEA-MethaneAbatement'!$M:$M,$C$1,'IEA-MethaneAbatement'!$B:$B,'Country Selector'!$A$2)+VLOOKUP($D$1,'Multipliers and Adjustments'!$A$70:$I$86,TRUNC(COLUMN(U$2)/5)+2,FALSE)*SUMIFS('IEA-MethaneAbatement'!$N:$N,'IEA-MethaneAbatement'!$O:$O,"&lt;"&amp;$B6,'IEA-MethaneAbatement'!$O:$O,"&gt;="&amp;$A6,'IEA-MethaneAbatement'!$M:$M,$D$1,'IEA-MethaneAbatement'!$B:$B,'Country Selector'!$A$2)))*(1+INDEX('EPA to IEA Scaling'!$F$8:$AO$8,,MATCH(U$2,'EPA to IEA Scaling'!$F$1:$AO$1,0)))</f>
        <v>0</v>
      </c>
      <c r="V6" cm="1">
        <f t="array" ref="V6">((VLOOKUP($B$1,'Multipliers and Adjustments'!$A$70:$I$86,TRUNC(COLUMN(V$2)/5)+2,FALSE)*SUMIFS('IEA-MethaneAbatement'!$N:$N,'IEA-MethaneAbatement'!$O:$O,"&lt;"&amp;$B6,'IEA-MethaneAbatement'!$O:$O,"&gt;="&amp;$A6,'IEA-MethaneAbatement'!$M:$M,$B$1,'IEA-MethaneAbatement'!$B:$B,'Country Selector'!$A$2)+VLOOKUP($C$1,'Multipliers and Adjustments'!$A$70:$I$86,TRUNC(COLUMN(V$2)/5)+2,FALSE)*SUMIFS('IEA-MethaneAbatement'!$N:$N,'IEA-MethaneAbatement'!$O:$O,"&lt;"&amp;$B6,'IEA-MethaneAbatement'!$O:$O,"&gt;="&amp;$A6,'IEA-MethaneAbatement'!$M:$M,$C$1,'IEA-MethaneAbatement'!$B:$B,'Country Selector'!$A$2)+VLOOKUP($D$1,'Multipliers and Adjustments'!$A$70:$I$86,TRUNC(COLUMN(V$2)/5)+2,FALSE)*SUMIFS('IEA-MethaneAbatement'!$N:$N,'IEA-MethaneAbatement'!$O:$O,"&lt;"&amp;$B6,'IEA-MethaneAbatement'!$O:$O,"&gt;="&amp;$A6,'IEA-MethaneAbatement'!$M:$M,$D$1,'IEA-MethaneAbatement'!$B:$B,'Country Selector'!$A$2)))*(1+INDEX('EPA to IEA Scaling'!$F$8:$AO$8,,MATCH(V$2,'EPA to IEA Scaling'!$F$1:$AO$1,0)))</f>
        <v>0</v>
      </c>
      <c r="W6" s="31" cm="1">
        <f t="array" ref="W6">((VLOOKUP($B$1,'Multipliers and Adjustments'!$A$70:$I$86,TRUNC(COLUMN(W$2)/5)+2,FALSE)*SUMIFS('IEA-MethaneAbatement'!$N:$N,'IEA-MethaneAbatement'!$O:$O,"&lt;"&amp;$B6,'IEA-MethaneAbatement'!$O:$O,"&gt;="&amp;$A6,'IEA-MethaneAbatement'!$M:$M,$B$1,'IEA-MethaneAbatement'!$B:$B,'Country Selector'!$A$2)+VLOOKUP($C$1,'Multipliers and Adjustments'!$A$70:$I$86,TRUNC(COLUMN(W$2)/5)+2,FALSE)*SUMIFS('IEA-MethaneAbatement'!$N:$N,'IEA-MethaneAbatement'!$O:$O,"&lt;"&amp;$B6,'IEA-MethaneAbatement'!$O:$O,"&gt;="&amp;$A6,'IEA-MethaneAbatement'!$M:$M,$C$1,'IEA-MethaneAbatement'!$B:$B,'Country Selector'!$A$2)+VLOOKUP($D$1,'Multipliers and Adjustments'!$A$70:$I$86,TRUNC(COLUMN(W$2)/5)+2,FALSE)*SUMIFS('IEA-MethaneAbatement'!$N:$N,'IEA-MethaneAbatement'!$O:$O,"&lt;"&amp;$B6,'IEA-MethaneAbatement'!$O:$O,"&gt;="&amp;$A6,'IEA-MethaneAbatement'!$M:$M,$D$1,'IEA-MethaneAbatement'!$B:$B,'Country Selector'!$A$2)))*(1+INDEX('EPA to IEA Scaling'!$F$8:$AO$8,,MATCH(W$2,'EPA to IEA Scaling'!$F$1:$AO$1,0)))</f>
        <v>0</v>
      </c>
      <c r="X6" cm="1">
        <f t="array" ref="X6">((VLOOKUP($B$1,'Multipliers and Adjustments'!$A$70:$I$86,TRUNC(COLUMN(X$2)/5)+2,FALSE)*SUMIFS('IEA-MethaneAbatement'!$N:$N,'IEA-MethaneAbatement'!$O:$O,"&lt;"&amp;$B6,'IEA-MethaneAbatement'!$O:$O,"&gt;="&amp;$A6,'IEA-MethaneAbatement'!$M:$M,$B$1,'IEA-MethaneAbatement'!$B:$B,'Country Selector'!$A$2)+VLOOKUP($C$1,'Multipliers and Adjustments'!$A$70:$I$86,TRUNC(COLUMN(X$2)/5)+2,FALSE)*SUMIFS('IEA-MethaneAbatement'!$N:$N,'IEA-MethaneAbatement'!$O:$O,"&lt;"&amp;$B6,'IEA-MethaneAbatement'!$O:$O,"&gt;="&amp;$A6,'IEA-MethaneAbatement'!$M:$M,$C$1,'IEA-MethaneAbatement'!$B:$B,'Country Selector'!$A$2)+VLOOKUP($D$1,'Multipliers and Adjustments'!$A$70:$I$86,TRUNC(COLUMN(X$2)/5)+2,FALSE)*SUMIFS('IEA-MethaneAbatement'!$N:$N,'IEA-MethaneAbatement'!$O:$O,"&lt;"&amp;$B6,'IEA-MethaneAbatement'!$O:$O,"&gt;="&amp;$A6,'IEA-MethaneAbatement'!$M:$M,$D$1,'IEA-MethaneAbatement'!$B:$B,'Country Selector'!$A$2)))*(1+INDEX('EPA to IEA Scaling'!$F$8:$AO$8,,MATCH(X$2,'EPA to IEA Scaling'!$F$1:$AO$1,0)))</f>
        <v>0</v>
      </c>
      <c r="Y6" cm="1">
        <f t="array" ref="Y6">((VLOOKUP($B$1,'Multipliers and Adjustments'!$A$70:$I$86,TRUNC(COLUMN(Y$2)/5)+2,FALSE)*SUMIFS('IEA-MethaneAbatement'!$N:$N,'IEA-MethaneAbatement'!$O:$O,"&lt;"&amp;$B6,'IEA-MethaneAbatement'!$O:$O,"&gt;="&amp;$A6,'IEA-MethaneAbatement'!$M:$M,$B$1,'IEA-MethaneAbatement'!$B:$B,'Country Selector'!$A$2)+VLOOKUP($C$1,'Multipliers and Adjustments'!$A$70:$I$86,TRUNC(COLUMN(Y$2)/5)+2,FALSE)*SUMIFS('IEA-MethaneAbatement'!$N:$N,'IEA-MethaneAbatement'!$O:$O,"&lt;"&amp;$B6,'IEA-MethaneAbatement'!$O:$O,"&gt;="&amp;$A6,'IEA-MethaneAbatement'!$M:$M,$C$1,'IEA-MethaneAbatement'!$B:$B,'Country Selector'!$A$2)+VLOOKUP($D$1,'Multipliers and Adjustments'!$A$70:$I$86,TRUNC(COLUMN(Y$2)/5)+2,FALSE)*SUMIFS('IEA-MethaneAbatement'!$N:$N,'IEA-MethaneAbatement'!$O:$O,"&lt;"&amp;$B6,'IEA-MethaneAbatement'!$O:$O,"&gt;="&amp;$A6,'IEA-MethaneAbatement'!$M:$M,$D$1,'IEA-MethaneAbatement'!$B:$B,'Country Selector'!$A$2)))*(1+INDEX('EPA to IEA Scaling'!$F$8:$AO$8,,MATCH(Y$2,'EPA to IEA Scaling'!$F$1:$AO$1,0)))</f>
        <v>0</v>
      </c>
      <c r="Z6" cm="1">
        <f t="array" ref="Z6">((VLOOKUP($B$1,'Multipliers and Adjustments'!$A$70:$I$86,TRUNC(COLUMN(Z$2)/5)+2,FALSE)*SUMIFS('IEA-MethaneAbatement'!$N:$N,'IEA-MethaneAbatement'!$O:$O,"&lt;"&amp;$B6,'IEA-MethaneAbatement'!$O:$O,"&gt;="&amp;$A6,'IEA-MethaneAbatement'!$M:$M,$B$1,'IEA-MethaneAbatement'!$B:$B,'Country Selector'!$A$2)+VLOOKUP($C$1,'Multipliers and Adjustments'!$A$70:$I$86,TRUNC(COLUMN(Z$2)/5)+2,FALSE)*SUMIFS('IEA-MethaneAbatement'!$N:$N,'IEA-MethaneAbatement'!$O:$O,"&lt;"&amp;$B6,'IEA-MethaneAbatement'!$O:$O,"&gt;="&amp;$A6,'IEA-MethaneAbatement'!$M:$M,$C$1,'IEA-MethaneAbatement'!$B:$B,'Country Selector'!$A$2)+VLOOKUP($D$1,'Multipliers and Adjustments'!$A$70:$I$86,TRUNC(COLUMN(Z$2)/5)+2,FALSE)*SUMIFS('IEA-MethaneAbatement'!$N:$N,'IEA-MethaneAbatement'!$O:$O,"&lt;"&amp;$B6,'IEA-MethaneAbatement'!$O:$O,"&gt;="&amp;$A6,'IEA-MethaneAbatement'!$M:$M,$D$1,'IEA-MethaneAbatement'!$B:$B,'Country Selector'!$A$2)))*(1+INDEX('EPA to IEA Scaling'!$F$8:$AO$8,,MATCH(Z$2,'EPA to IEA Scaling'!$F$1:$AO$1,0)))</f>
        <v>0</v>
      </c>
      <c r="AA6" cm="1">
        <f t="array" ref="AA6">((VLOOKUP($B$1,'Multipliers and Adjustments'!$A$70:$I$86,TRUNC(COLUMN(AA$2)/5)+2,FALSE)*SUMIFS('IEA-MethaneAbatement'!$N:$N,'IEA-MethaneAbatement'!$O:$O,"&lt;"&amp;$B6,'IEA-MethaneAbatement'!$O:$O,"&gt;="&amp;$A6,'IEA-MethaneAbatement'!$M:$M,$B$1,'IEA-MethaneAbatement'!$B:$B,'Country Selector'!$A$2)+VLOOKUP($C$1,'Multipliers and Adjustments'!$A$70:$I$86,TRUNC(COLUMN(AA$2)/5)+2,FALSE)*SUMIFS('IEA-MethaneAbatement'!$N:$N,'IEA-MethaneAbatement'!$O:$O,"&lt;"&amp;$B6,'IEA-MethaneAbatement'!$O:$O,"&gt;="&amp;$A6,'IEA-MethaneAbatement'!$M:$M,$C$1,'IEA-MethaneAbatement'!$B:$B,'Country Selector'!$A$2)+VLOOKUP($D$1,'Multipliers and Adjustments'!$A$70:$I$86,TRUNC(COLUMN(AA$2)/5)+2,FALSE)*SUMIFS('IEA-MethaneAbatement'!$N:$N,'IEA-MethaneAbatement'!$O:$O,"&lt;"&amp;$B6,'IEA-MethaneAbatement'!$O:$O,"&gt;="&amp;$A6,'IEA-MethaneAbatement'!$M:$M,$D$1,'IEA-MethaneAbatement'!$B:$B,'Country Selector'!$A$2)))*(1+INDEX('EPA to IEA Scaling'!$F$8:$AO$8,,MATCH(AA$2,'EPA to IEA Scaling'!$F$1:$AO$1,0)))</f>
        <v>0</v>
      </c>
      <c r="AB6" s="31" cm="1">
        <f t="array" ref="AB6">((VLOOKUP($B$1,'Multipliers and Adjustments'!$A$70:$I$86,TRUNC(COLUMN(AB$2)/5)+2,FALSE)*SUMIFS('IEA-MethaneAbatement'!$N:$N,'IEA-MethaneAbatement'!$O:$O,"&lt;"&amp;$B6,'IEA-MethaneAbatement'!$O:$O,"&gt;="&amp;$A6,'IEA-MethaneAbatement'!$M:$M,$B$1,'IEA-MethaneAbatement'!$B:$B,'Country Selector'!$A$2)+VLOOKUP($C$1,'Multipliers and Adjustments'!$A$70:$I$86,TRUNC(COLUMN(AB$2)/5)+2,FALSE)*SUMIFS('IEA-MethaneAbatement'!$N:$N,'IEA-MethaneAbatement'!$O:$O,"&lt;"&amp;$B6,'IEA-MethaneAbatement'!$O:$O,"&gt;="&amp;$A6,'IEA-MethaneAbatement'!$M:$M,$C$1,'IEA-MethaneAbatement'!$B:$B,'Country Selector'!$A$2)+VLOOKUP($D$1,'Multipliers and Adjustments'!$A$70:$I$86,TRUNC(COLUMN(AB$2)/5)+2,FALSE)*SUMIFS('IEA-MethaneAbatement'!$N:$N,'IEA-MethaneAbatement'!$O:$O,"&lt;"&amp;$B6,'IEA-MethaneAbatement'!$O:$O,"&gt;="&amp;$A6,'IEA-MethaneAbatement'!$M:$M,$D$1,'IEA-MethaneAbatement'!$B:$B,'Country Selector'!$A$2)))*(1+INDEX('EPA to IEA Scaling'!$F$8:$AO$8,,MATCH(AB$2,'EPA to IEA Scaling'!$F$1:$AO$1,0)))</f>
        <v>0</v>
      </c>
      <c r="AC6" cm="1">
        <f t="array" ref="AC6">((VLOOKUP($B$1,'Multipliers and Adjustments'!$A$70:$I$86,TRUNC(COLUMN(AC$2)/5)+2,FALSE)*SUMIFS('IEA-MethaneAbatement'!$N:$N,'IEA-MethaneAbatement'!$O:$O,"&lt;"&amp;$B6,'IEA-MethaneAbatement'!$O:$O,"&gt;="&amp;$A6,'IEA-MethaneAbatement'!$M:$M,$B$1,'IEA-MethaneAbatement'!$B:$B,'Country Selector'!$A$2)+VLOOKUP($C$1,'Multipliers and Adjustments'!$A$70:$I$86,TRUNC(COLUMN(AC$2)/5)+2,FALSE)*SUMIFS('IEA-MethaneAbatement'!$N:$N,'IEA-MethaneAbatement'!$O:$O,"&lt;"&amp;$B6,'IEA-MethaneAbatement'!$O:$O,"&gt;="&amp;$A6,'IEA-MethaneAbatement'!$M:$M,$C$1,'IEA-MethaneAbatement'!$B:$B,'Country Selector'!$A$2)+VLOOKUP($D$1,'Multipliers and Adjustments'!$A$70:$I$86,TRUNC(COLUMN(AC$2)/5)+2,FALSE)*SUMIFS('IEA-MethaneAbatement'!$N:$N,'IEA-MethaneAbatement'!$O:$O,"&lt;"&amp;$B6,'IEA-MethaneAbatement'!$O:$O,"&gt;="&amp;$A6,'IEA-MethaneAbatement'!$M:$M,$D$1,'IEA-MethaneAbatement'!$B:$B,'Country Selector'!$A$2)))*(1+INDEX('EPA to IEA Scaling'!$F$8:$AO$8,,MATCH(AC$2,'EPA to IEA Scaling'!$F$1:$AO$1,0)))</f>
        <v>0</v>
      </c>
      <c r="AD6" cm="1">
        <f t="array" ref="AD6">((VLOOKUP($B$1,'Multipliers and Adjustments'!$A$70:$I$86,TRUNC(COLUMN(AD$2)/5)+2,FALSE)*SUMIFS('IEA-MethaneAbatement'!$N:$N,'IEA-MethaneAbatement'!$O:$O,"&lt;"&amp;$B6,'IEA-MethaneAbatement'!$O:$O,"&gt;="&amp;$A6,'IEA-MethaneAbatement'!$M:$M,$B$1,'IEA-MethaneAbatement'!$B:$B,'Country Selector'!$A$2)+VLOOKUP($C$1,'Multipliers and Adjustments'!$A$70:$I$86,TRUNC(COLUMN(AD$2)/5)+2,FALSE)*SUMIFS('IEA-MethaneAbatement'!$N:$N,'IEA-MethaneAbatement'!$O:$O,"&lt;"&amp;$B6,'IEA-MethaneAbatement'!$O:$O,"&gt;="&amp;$A6,'IEA-MethaneAbatement'!$M:$M,$C$1,'IEA-MethaneAbatement'!$B:$B,'Country Selector'!$A$2)+VLOOKUP($D$1,'Multipliers and Adjustments'!$A$70:$I$86,TRUNC(COLUMN(AD$2)/5)+2,FALSE)*SUMIFS('IEA-MethaneAbatement'!$N:$N,'IEA-MethaneAbatement'!$O:$O,"&lt;"&amp;$B6,'IEA-MethaneAbatement'!$O:$O,"&gt;="&amp;$A6,'IEA-MethaneAbatement'!$M:$M,$D$1,'IEA-MethaneAbatement'!$B:$B,'Country Selector'!$A$2)))*(1+INDEX('EPA to IEA Scaling'!$F$8:$AO$8,,MATCH(AD$2,'EPA to IEA Scaling'!$F$1:$AO$1,0)))</f>
        <v>0</v>
      </c>
      <c r="AE6" cm="1">
        <f t="array" ref="AE6">((VLOOKUP($B$1,'Multipliers and Adjustments'!$A$70:$I$86,TRUNC(COLUMN(AE$2)/5)+2,FALSE)*SUMIFS('IEA-MethaneAbatement'!$N:$N,'IEA-MethaneAbatement'!$O:$O,"&lt;"&amp;$B6,'IEA-MethaneAbatement'!$O:$O,"&gt;="&amp;$A6,'IEA-MethaneAbatement'!$M:$M,$B$1,'IEA-MethaneAbatement'!$B:$B,'Country Selector'!$A$2)+VLOOKUP($C$1,'Multipliers and Adjustments'!$A$70:$I$86,TRUNC(COLUMN(AE$2)/5)+2,FALSE)*SUMIFS('IEA-MethaneAbatement'!$N:$N,'IEA-MethaneAbatement'!$O:$O,"&lt;"&amp;$B6,'IEA-MethaneAbatement'!$O:$O,"&gt;="&amp;$A6,'IEA-MethaneAbatement'!$M:$M,$C$1,'IEA-MethaneAbatement'!$B:$B,'Country Selector'!$A$2)+VLOOKUP($D$1,'Multipliers and Adjustments'!$A$70:$I$86,TRUNC(COLUMN(AE$2)/5)+2,FALSE)*SUMIFS('IEA-MethaneAbatement'!$N:$N,'IEA-MethaneAbatement'!$O:$O,"&lt;"&amp;$B6,'IEA-MethaneAbatement'!$O:$O,"&gt;="&amp;$A6,'IEA-MethaneAbatement'!$M:$M,$D$1,'IEA-MethaneAbatement'!$B:$B,'Country Selector'!$A$2)))*(1+INDEX('EPA to IEA Scaling'!$F$8:$AO$8,,MATCH(AE$2,'EPA to IEA Scaling'!$F$1:$AO$1,0)))</f>
        <v>0</v>
      </c>
      <c r="AF6" cm="1">
        <f t="array" ref="AF6">((VLOOKUP($B$1,'Multipliers and Adjustments'!$A$70:$I$86,TRUNC(COLUMN(AF$2)/5)+2,FALSE)*SUMIFS('IEA-MethaneAbatement'!$N:$N,'IEA-MethaneAbatement'!$O:$O,"&lt;"&amp;$B6,'IEA-MethaneAbatement'!$O:$O,"&gt;="&amp;$A6,'IEA-MethaneAbatement'!$M:$M,$B$1,'IEA-MethaneAbatement'!$B:$B,'Country Selector'!$A$2)+VLOOKUP($C$1,'Multipliers and Adjustments'!$A$70:$I$86,TRUNC(COLUMN(AF$2)/5)+2,FALSE)*SUMIFS('IEA-MethaneAbatement'!$N:$N,'IEA-MethaneAbatement'!$O:$O,"&lt;"&amp;$B6,'IEA-MethaneAbatement'!$O:$O,"&gt;="&amp;$A6,'IEA-MethaneAbatement'!$M:$M,$C$1,'IEA-MethaneAbatement'!$B:$B,'Country Selector'!$A$2)+VLOOKUP($D$1,'Multipliers and Adjustments'!$A$70:$I$86,TRUNC(COLUMN(AF$2)/5)+2,FALSE)*SUMIFS('IEA-MethaneAbatement'!$N:$N,'IEA-MethaneAbatement'!$O:$O,"&lt;"&amp;$B6,'IEA-MethaneAbatement'!$O:$O,"&gt;="&amp;$A6,'IEA-MethaneAbatement'!$M:$M,$D$1,'IEA-MethaneAbatement'!$B:$B,'Country Selector'!$A$2)))*(1+INDEX('EPA to IEA Scaling'!$F$8:$AO$8,,MATCH(AF$2,'EPA to IEA Scaling'!$F$1:$AO$1,0)))</f>
        <v>0</v>
      </c>
      <c r="AG6" s="31" cm="1">
        <f t="array" ref="AG6">((VLOOKUP($B$1,'Multipliers and Adjustments'!$A$70:$I$86,TRUNC(COLUMN(AG$2)/5)+2,FALSE)*SUMIFS('IEA-MethaneAbatement'!$N:$N,'IEA-MethaneAbatement'!$O:$O,"&lt;"&amp;$B6,'IEA-MethaneAbatement'!$O:$O,"&gt;="&amp;$A6,'IEA-MethaneAbatement'!$M:$M,$B$1,'IEA-MethaneAbatement'!$B:$B,'Country Selector'!$A$2)+VLOOKUP($C$1,'Multipliers and Adjustments'!$A$70:$I$86,TRUNC(COLUMN(AG$2)/5)+2,FALSE)*SUMIFS('IEA-MethaneAbatement'!$N:$N,'IEA-MethaneAbatement'!$O:$O,"&lt;"&amp;$B6,'IEA-MethaneAbatement'!$O:$O,"&gt;="&amp;$A6,'IEA-MethaneAbatement'!$M:$M,$C$1,'IEA-MethaneAbatement'!$B:$B,'Country Selector'!$A$2)+VLOOKUP($D$1,'Multipliers and Adjustments'!$A$70:$I$86,TRUNC(COLUMN(AG$2)/5)+2,FALSE)*SUMIFS('IEA-MethaneAbatement'!$N:$N,'IEA-MethaneAbatement'!$O:$O,"&lt;"&amp;$B6,'IEA-MethaneAbatement'!$O:$O,"&gt;="&amp;$A6,'IEA-MethaneAbatement'!$M:$M,$D$1,'IEA-MethaneAbatement'!$B:$B,'Country Selector'!$A$2)))*(1+INDEX('EPA to IEA Scaling'!$F$8:$AO$8,,MATCH(AG$2,'EPA to IEA Scaling'!$F$1:$AO$1,0)))</f>
        <v>0</v>
      </c>
      <c r="AH6" cm="1">
        <f t="array" ref="AH6">((VLOOKUP($B$1,'Multipliers and Adjustments'!$A$70:$I$86,TRUNC(COLUMN(AH$2)/5)+2,FALSE)*SUMIFS('IEA-MethaneAbatement'!$N:$N,'IEA-MethaneAbatement'!$O:$O,"&lt;"&amp;$B6,'IEA-MethaneAbatement'!$O:$O,"&gt;="&amp;$A6,'IEA-MethaneAbatement'!$M:$M,$B$1,'IEA-MethaneAbatement'!$B:$B,'Country Selector'!$A$2)+VLOOKUP($C$1,'Multipliers and Adjustments'!$A$70:$I$86,TRUNC(COLUMN(AH$2)/5)+2,FALSE)*SUMIFS('IEA-MethaneAbatement'!$N:$N,'IEA-MethaneAbatement'!$O:$O,"&lt;"&amp;$B6,'IEA-MethaneAbatement'!$O:$O,"&gt;="&amp;$A6,'IEA-MethaneAbatement'!$M:$M,$C$1,'IEA-MethaneAbatement'!$B:$B,'Country Selector'!$A$2)+VLOOKUP($D$1,'Multipliers and Adjustments'!$A$70:$I$86,TRUNC(COLUMN(AH$2)/5)+2,FALSE)*SUMIFS('IEA-MethaneAbatement'!$N:$N,'IEA-MethaneAbatement'!$O:$O,"&lt;"&amp;$B6,'IEA-MethaneAbatement'!$O:$O,"&gt;="&amp;$A6,'IEA-MethaneAbatement'!$M:$M,$D$1,'IEA-MethaneAbatement'!$B:$B,'Country Selector'!$A$2)))*(1+INDEX('EPA to IEA Scaling'!$F$8:$AO$8,,MATCH(AH$2,'EPA to IEA Scaling'!$F$1:$AO$1,0)))</f>
        <v>0</v>
      </c>
      <c r="AI6" cm="1">
        <f t="array" ref="AI6">((VLOOKUP($B$1,'Multipliers and Adjustments'!$A$70:$I$86,TRUNC(COLUMN(AI$2)/5)+2,FALSE)*SUMIFS('IEA-MethaneAbatement'!$N:$N,'IEA-MethaneAbatement'!$O:$O,"&lt;"&amp;$B6,'IEA-MethaneAbatement'!$O:$O,"&gt;="&amp;$A6,'IEA-MethaneAbatement'!$M:$M,$B$1,'IEA-MethaneAbatement'!$B:$B,'Country Selector'!$A$2)+VLOOKUP($C$1,'Multipliers and Adjustments'!$A$70:$I$86,TRUNC(COLUMN(AI$2)/5)+2,FALSE)*SUMIFS('IEA-MethaneAbatement'!$N:$N,'IEA-MethaneAbatement'!$O:$O,"&lt;"&amp;$B6,'IEA-MethaneAbatement'!$O:$O,"&gt;="&amp;$A6,'IEA-MethaneAbatement'!$M:$M,$C$1,'IEA-MethaneAbatement'!$B:$B,'Country Selector'!$A$2)+VLOOKUP($D$1,'Multipliers and Adjustments'!$A$70:$I$86,TRUNC(COLUMN(AI$2)/5)+2,FALSE)*SUMIFS('IEA-MethaneAbatement'!$N:$N,'IEA-MethaneAbatement'!$O:$O,"&lt;"&amp;$B6,'IEA-MethaneAbatement'!$O:$O,"&gt;="&amp;$A6,'IEA-MethaneAbatement'!$M:$M,$D$1,'IEA-MethaneAbatement'!$B:$B,'Country Selector'!$A$2)))*(1+INDEX('EPA to IEA Scaling'!$F$8:$AO$8,,MATCH(AI$2,'EPA to IEA Scaling'!$F$1:$AO$1,0)))</f>
        <v>0</v>
      </c>
      <c r="AJ6" cm="1">
        <f t="array" ref="AJ6">((VLOOKUP($B$1,'Multipliers and Adjustments'!$A$70:$I$86,TRUNC(COLUMN(AJ$2)/5)+2,FALSE)*SUMIFS('IEA-MethaneAbatement'!$N:$N,'IEA-MethaneAbatement'!$O:$O,"&lt;"&amp;$B6,'IEA-MethaneAbatement'!$O:$O,"&gt;="&amp;$A6,'IEA-MethaneAbatement'!$M:$M,$B$1,'IEA-MethaneAbatement'!$B:$B,'Country Selector'!$A$2)+VLOOKUP($C$1,'Multipliers and Adjustments'!$A$70:$I$86,TRUNC(COLUMN(AJ$2)/5)+2,FALSE)*SUMIFS('IEA-MethaneAbatement'!$N:$N,'IEA-MethaneAbatement'!$O:$O,"&lt;"&amp;$B6,'IEA-MethaneAbatement'!$O:$O,"&gt;="&amp;$A6,'IEA-MethaneAbatement'!$M:$M,$C$1,'IEA-MethaneAbatement'!$B:$B,'Country Selector'!$A$2)+VLOOKUP($D$1,'Multipliers and Adjustments'!$A$70:$I$86,TRUNC(COLUMN(AJ$2)/5)+2,FALSE)*SUMIFS('IEA-MethaneAbatement'!$N:$N,'IEA-MethaneAbatement'!$O:$O,"&lt;"&amp;$B6,'IEA-MethaneAbatement'!$O:$O,"&gt;="&amp;$A6,'IEA-MethaneAbatement'!$M:$M,$D$1,'IEA-MethaneAbatement'!$B:$B,'Country Selector'!$A$2)))*(1+INDEX('EPA to IEA Scaling'!$F$8:$AO$8,,MATCH(AJ$2,'EPA to IEA Scaling'!$F$1:$AO$1,0)))</f>
        <v>0</v>
      </c>
      <c r="AK6" cm="1">
        <f t="array" ref="AK6">((VLOOKUP($B$1,'Multipliers and Adjustments'!$A$70:$I$86,TRUNC(COLUMN(AK$2)/5)+2,FALSE)*SUMIFS('IEA-MethaneAbatement'!$N:$N,'IEA-MethaneAbatement'!$O:$O,"&lt;"&amp;$B6,'IEA-MethaneAbatement'!$O:$O,"&gt;="&amp;$A6,'IEA-MethaneAbatement'!$M:$M,$B$1,'IEA-MethaneAbatement'!$B:$B,'Country Selector'!$A$2)+VLOOKUP($C$1,'Multipliers and Adjustments'!$A$70:$I$86,TRUNC(COLUMN(AK$2)/5)+2,FALSE)*SUMIFS('IEA-MethaneAbatement'!$N:$N,'IEA-MethaneAbatement'!$O:$O,"&lt;"&amp;$B6,'IEA-MethaneAbatement'!$O:$O,"&gt;="&amp;$A6,'IEA-MethaneAbatement'!$M:$M,$C$1,'IEA-MethaneAbatement'!$B:$B,'Country Selector'!$A$2)+VLOOKUP($D$1,'Multipliers and Adjustments'!$A$70:$I$86,TRUNC(COLUMN(AK$2)/5)+2,FALSE)*SUMIFS('IEA-MethaneAbatement'!$N:$N,'IEA-MethaneAbatement'!$O:$O,"&lt;"&amp;$B6,'IEA-MethaneAbatement'!$O:$O,"&gt;="&amp;$A6,'IEA-MethaneAbatement'!$M:$M,$D$1,'IEA-MethaneAbatement'!$B:$B,'Country Selector'!$A$2)))*(1+INDEX('EPA to IEA Scaling'!$F$8:$AO$8,,MATCH(AK$2,'EPA to IEA Scaling'!$F$1:$AO$1,0)))</f>
        <v>0</v>
      </c>
      <c r="AL6" s="31" cm="1">
        <f t="array" ref="AL6">((VLOOKUP($B$1,'Multipliers and Adjustments'!$A$70:$I$86,TRUNC(COLUMN(AL$2)/5)+2,FALSE)*SUMIFS('IEA-MethaneAbatement'!$N:$N,'IEA-MethaneAbatement'!$O:$O,"&lt;"&amp;$B6,'IEA-MethaneAbatement'!$O:$O,"&gt;="&amp;$A6,'IEA-MethaneAbatement'!$M:$M,$B$1,'IEA-MethaneAbatement'!$B:$B,'Country Selector'!$A$2)+VLOOKUP($C$1,'Multipliers and Adjustments'!$A$70:$I$86,TRUNC(COLUMN(AL$2)/5)+2,FALSE)*SUMIFS('IEA-MethaneAbatement'!$N:$N,'IEA-MethaneAbatement'!$O:$O,"&lt;"&amp;$B6,'IEA-MethaneAbatement'!$O:$O,"&gt;="&amp;$A6,'IEA-MethaneAbatement'!$M:$M,$C$1,'IEA-MethaneAbatement'!$B:$B,'Country Selector'!$A$2)+VLOOKUP($D$1,'Multipliers and Adjustments'!$A$70:$I$86,TRUNC(COLUMN(AL$2)/5)+2,FALSE)*SUMIFS('IEA-MethaneAbatement'!$N:$N,'IEA-MethaneAbatement'!$O:$O,"&lt;"&amp;$B6,'IEA-MethaneAbatement'!$O:$O,"&gt;="&amp;$A6,'IEA-MethaneAbatement'!$M:$M,$D$1,'IEA-MethaneAbatement'!$B:$B,'Country Selector'!$A$2)))*(1+INDEX('EPA to IEA Scaling'!$F$8:$AO$8,,MATCH(AL$2,'EPA to IEA Scaling'!$F$1:$AO$1,0)))</f>
        <v>0</v>
      </c>
    </row>
    <row r="7" spans="1:38" x14ac:dyDescent="0.45">
      <c r="A7" s="12">
        <f t="shared" si="1"/>
        <v>-950</v>
      </c>
      <c r="B7" s="11">
        <f t="shared" si="0"/>
        <v>-900</v>
      </c>
      <c r="C7" s="31" cm="1">
        <f t="array" ref="C7">((VLOOKUP($B$1,'Multipliers and Adjustments'!$A$70:$I$86,TRUNC(COLUMN(C$2)/5)+2,FALSE)*SUMIFS('IEA-MethaneAbatement'!$N:$N,'IEA-MethaneAbatement'!$O:$O,"&lt;"&amp;$B7,'IEA-MethaneAbatement'!$O:$O,"&gt;="&amp;$A7,'IEA-MethaneAbatement'!$M:$M,$B$1,'IEA-MethaneAbatement'!$B:$B,'Country Selector'!$A$2)+VLOOKUP($C$1,'Multipliers and Adjustments'!$A$70:$I$86,TRUNC(COLUMN(C$2)/5)+2,FALSE)*SUMIFS('IEA-MethaneAbatement'!$N:$N,'IEA-MethaneAbatement'!$O:$O,"&lt;"&amp;$B7,'IEA-MethaneAbatement'!$O:$O,"&gt;="&amp;$A7,'IEA-MethaneAbatement'!$M:$M,$C$1,'IEA-MethaneAbatement'!$B:$B,'Country Selector'!$A$2)+VLOOKUP($D$1,'Multipliers and Adjustments'!$A$70:$I$86,TRUNC(COLUMN(C$2)/5)+2,FALSE)*SUMIFS('IEA-MethaneAbatement'!$N:$N,'IEA-MethaneAbatement'!$O:$O,"&lt;"&amp;$B7,'IEA-MethaneAbatement'!$O:$O,"&gt;="&amp;$A7,'IEA-MethaneAbatement'!$M:$M,$D$1,'IEA-MethaneAbatement'!$B:$B,'Country Selector'!$A$2)))*(1+INDEX('EPA to IEA Scaling'!$F$8:$AO$8,,MATCH(C$2,'EPA to IEA Scaling'!$F$1:$AO$1,0)))</f>
        <v>0</v>
      </c>
      <c r="D7" cm="1">
        <f t="array" ref="D7">((VLOOKUP($B$1,'Multipliers and Adjustments'!$A$70:$I$86,TRUNC(COLUMN(D$2)/5)+2,FALSE)*SUMIFS('IEA-MethaneAbatement'!$N:$N,'IEA-MethaneAbatement'!$O:$O,"&lt;"&amp;$B7,'IEA-MethaneAbatement'!$O:$O,"&gt;="&amp;$A7,'IEA-MethaneAbatement'!$M:$M,$B$1,'IEA-MethaneAbatement'!$B:$B,'Country Selector'!$A$2)+VLOOKUP($C$1,'Multipliers and Adjustments'!$A$70:$I$86,TRUNC(COLUMN(D$2)/5)+2,FALSE)*SUMIFS('IEA-MethaneAbatement'!$N:$N,'IEA-MethaneAbatement'!$O:$O,"&lt;"&amp;$B7,'IEA-MethaneAbatement'!$O:$O,"&gt;="&amp;$A7,'IEA-MethaneAbatement'!$M:$M,$C$1,'IEA-MethaneAbatement'!$B:$B,'Country Selector'!$A$2)+VLOOKUP($D$1,'Multipliers and Adjustments'!$A$70:$I$86,TRUNC(COLUMN(D$2)/5)+2,FALSE)*SUMIFS('IEA-MethaneAbatement'!$N:$N,'IEA-MethaneAbatement'!$O:$O,"&lt;"&amp;$B7,'IEA-MethaneAbatement'!$O:$O,"&gt;="&amp;$A7,'IEA-MethaneAbatement'!$M:$M,$D$1,'IEA-MethaneAbatement'!$B:$B,'Country Selector'!$A$2)))*(1+INDEX('EPA to IEA Scaling'!$F$8:$AO$8,,MATCH(D$2,'EPA to IEA Scaling'!$F$1:$AO$1,0)))</f>
        <v>0</v>
      </c>
      <c r="E7" cm="1">
        <f t="array" ref="E7">((VLOOKUP($B$1,'Multipliers and Adjustments'!$A$70:$I$86,TRUNC(COLUMN(E$2)/5)+2,FALSE)*SUMIFS('IEA-MethaneAbatement'!$N:$N,'IEA-MethaneAbatement'!$O:$O,"&lt;"&amp;$B7,'IEA-MethaneAbatement'!$O:$O,"&gt;="&amp;$A7,'IEA-MethaneAbatement'!$M:$M,$B$1,'IEA-MethaneAbatement'!$B:$B,'Country Selector'!$A$2)+VLOOKUP($C$1,'Multipliers and Adjustments'!$A$70:$I$86,TRUNC(COLUMN(E$2)/5)+2,FALSE)*SUMIFS('IEA-MethaneAbatement'!$N:$N,'IEA-MethaneAbatement'!$O:$O,"&lt;"&amp;$B7,'IEA-MethaneAbatement'!$O:$O,"&gt;="&amp;$A7,'IEA-MethaneAbatement'!$M:$M,$C$1,'IEA-MethaneAbatement'!$B:$B,'Country Selector'!$A$2)+VLOOKUP($D$1,'Multipliers and Adjustments'!$A$70:$I$86,TRUNC(COLUMN(E$2)/5)+2,FALSE)*SUMIFS('IEA-MethaneAbatement'!$N:$N,'IEA-MethaneAbatement'!$O:$O,"&lt;"&amp;$B7,'IEA-MethaneAbatement'!$O:$O,"&gt;="&amp;$A7,'IEA-MethaneAbatement'!$M:$M,$D$1,'IEA-MethaneAbatement'!$B:$B,'Country Selector'!$A$2)))*(1+INDEX('EPA to IEA Scaling'!$F$8:$AO$8,,MATCH(E$2,'EPA to IEA Scaling'!$F$1:$AO$1,0)))</f>
        <v>0</v>
      </c>
      <c r="F7" cm="1">
        <f t="array" ref="F7">((VLOOKUP($B$1,'Multipliers and Adjustments'!$A$70:$I$86,TRUNC(COLUMN(F$2)/5)+2,FALSE)*SUMIFS('IEA-MethaneAbatement'!$N:$N,'IEA-MethaneAbatement'!$O:$O,"&lt;"&amp;$B7,'IEA-MethaneAbatement'!$O:$O,"&gt;="&amp;$A7,'IEA-MethaneAbatement'!$M:$M,$B$1,'IEA-MethaneAbatement'!$B:$B,'Country Selector'!$A$2)+VLOOKUP($C$1,'Multipliers and Adjustments'!$A$70:$I$86,TRUNC(COLUMN(F$2)/5)+2,FALSE)*SUMIFS('IEA-MethaneAbatement'!$N:$N,'IEA-MethaneAbatement'!$O:$O,"&lt;"&amp;$B7,'IEA-MethaneAbatement'!$O:$O,"&gt;="&amp;$A7,'IEA-MethaneAbatement'!$M:$M,$C$1,'IEA-MethaneAbatement'!$B:$B,'Country Selector'!$A$2)+VLOOKUP($D$1,'Multipliers and Adjustments'!$A$70:$I$86,TRUNC(COLUMN(F$2)/5)+2,FALSE)*SUMIFS('IEA-MethaneAbatement'!$N:$N,'IEA-MethaneAbatement'!$O:$O,"&lt;"&amp;$B7,'IEA-MethaneAbatement'!$O:$O,"&gt;="&amp;$A7,'IEA-MethaneAbatement'!$M:$M,$D$1,'IEA-MethaneAbatement'!$B:$B,'Country Selector'!$A$2)))*(1+INDEX('EPA to IEA Scaling'!$F$8:$AO$8,,MATCH(F$2,'EPA to IEA Scaling'!$F$1:$AO$1,0)))</f>
        <v>0</v>
      </c>
      <c r="G7" cm="1">
        <f t="array" ref="G7">((VLOOKUP($B$1,'Multipliers and Adjustments'!$A$70:$I$86,TRUNC(COLUMN(G$2)/5)+2,FALSE)*SUMIFS('IEA-MethaneAbatement'!$N:$N,'IEA-MethaneAbatement'!$O:$O,"&lt;"&amp;$B7,'IEA-MethaneAbatement'!$O:$O,"&gt;="&amp;$A7,'IEA-MethaneAbatement'!$M:$M,$B$1,'IEA-MethaneAbatement'!$B:$B,'Country Selector'!$A$2)+VLOOKUP($C$1,'Multipliers and Adjustments'!$A$70:$I$86,TRUNC(COLUMN(G$2)/5)+2,FALSE)*SUMIFS('IEA-MethaneAbatement'!$N:$N,'IEA-MethaneAbatement'!$O:$O,"&lt;"&amp;$B7,'IEA-MethaneAbatement'!$O:$O,"&gt;="&amp;$A7,'IEA-MethaneAbatement'!$M:$M,$C$1,'IEA-MethaneAbatement'!$B:$B,'Country Selector'!$A$2)+VLOOKUP($D$1,'Multipliers and Adjustments'!$A$70:$I$86,TRUNC(COLUMN(G$2)/5)+2,FALSE)*SUMIFS('IEA-MethaneAbatement'!$N:$N,'IEA-MethaneAbatement'!$O:$O,"&lt;"&amp;$B7,'IEA-MethaneAbatement'!$O:$O,"&gt;="&amp;$A7,'IEA-MethaneAbatement'!$M:$M,$D$1,'IEA-MethaneAbatement'!$B:$B,'Country Selector'!$A$2)))*(1+INDEX('EPA to IEA Scaling'!$F$8:$AO$8,,MATCH(G$2,'EPA to IEA Scaling'!$F$1:$AO$1,0)))</f>
        <v>0</v>
      </c>
      <c r="H7" s="31" cm="1">
        <f t="array" ref="H7">((VLOOKUP($B$1,'Multipliers and Adjustments'!$A$70:$I$86,TRUNC(COLUMN(H$2)/5)+2,FALSE)*SUMIFS('IEA-MethaneAbatement'!$N:$N,'IEA-MethaneAbatement'!$O:$O,"&lt;"&amp;$B7,'IEA-MethaneAbatement'!$O:$O,"&gt;="&amp;$A7,'IEA-MethaneAbatement'!$M:$M,$B$1,'IEA-MethaneAbatement'!$B:$B,'Country Selector'!$A$2)+VLOOKUP($C$1,'Multipliers and Adjustments'!$A$70:$I$86,TRUNC(COLUMN(H$2)/5)+2,FALSE)*SUMIFS('IEA-MethaneAbatement'!$N:$N,'IEA-MethaneAbatement'!$O:$O,"&lt;"&amp;$B7,'IEA-MethaneAbatement'!$O:$O,"&gt;="&amp;$A7,'IEA-MethaneAbatement'!$M:$M,$C$1,'IEA-MethaneAbatement'!$B:$B,'Country Selector'!$A$2)+VLOOKUP($D$1,'Multipliers and Adjustments'!$A$70:$I$86,TRUNC(COLUMN(H$2)/5)+2,FALSE)*SUMIFS('IEA-MethaneAbatement'!$N:$N,'IEA-MethaneAbatement'!$O:$O,"&lt;"&amp;$B7,'IEA-MethaneAbatement'!$O:$O,"&gt;="&amp;$A7,'IEA-MethaneAbatement'!$M:$M,$D$1,'IEA-MethaneAbatement'!$B:$B,'Country Selector'!$A$2)))*(1+INDEX('EPA to IEA Scaling'!$F$8:$AO$8,,MATCH(H$2,'EPA to IEA Scaling'!$F$1:$AO$1,0)))</f>
        <v>0</v>
      </c>
      <c r="I7" cm="1">
        <f t="array" ref="I7">((VLOOKUP($B$1,'Multipliers and Adjustments'!$A$70:$I$86,TRUNC(COLUMN(I$2)/5)+2,FALSE)*SUMIFS('IEA-MethaneAbatement'!$N:$N,'IEA-MethaneAbatement'!$O:$O,"&lt;"&amp;$B7,'IEA-MethaneAbatement'!$O:$O,"&gt;="&amp;$A7,'IEA-MethaneAbatement'!$M:$M,$B$1,'IEA-MethaneAbatement'!$B:$B,'Country Selector'!$A$2)+VLOOKUP($C$1,'Multipliers and Adjustments'!$A$70:$I$86,TRUNC(COLUMN(I$2)/5)+2,FALSE)*SUMIFS('IEA-MethaneAbatement'!$N:$N,'IEA-MethaneAbatement'!$O:$O,"&lt;"&amp;$B7,'IEA-MethaneAbatement'!$O:$O,"&gt;="&amp;$A7,'IEA-MethaneAbatement'!$M:$M,$C$1,'IEA-MethaneAbatement'!$B:$B,'Country Selector'!$A$2)+VLOOKUP($D$1,'Multipliers and Adjustments'!$A$70:$I$86,TRUNC(COLUMN(I$2)/5)+2,FALSE)*SUMIFS('IEA-MethaneAbatement'!$N:$N,'IEA-MethaneAbatement'!$O:$O,"&lt;"&amp;$B7,'IEA-MethaneAbatement'!$O:$O,"&gt;="&amp;$A7,'IEA-MethaneAbatement'!$M:$M,$D$1,'IEA-MethaneAbatement'!$B:$B,'Country Selector'!$A$2)))*(1+INDEX('EPA to IEA Scaling'!$F$8:$AO$8,,MATCH(I$2,'EPA to IEA Scaling'!$F$1:$AO$1,0)))</f>
        <v>0</v>
      </c>
      <c r="J7" cm="1">
        <f t="array" ref="J7">((VLOOKUP($B$1,'Multipliers and Adjustments'!$A$70:$I$86,TRUNC(COLUMN(J$2)/5)+2,FALSE)*SUMIFS('IEA-MethaneAbatement'!$N:$N,'IEA-MethaneAbatement'!$O:$O,"&lt;"&amp;$B7,'IEA-MethaneAbatement'!$O:$O,"&gt;="&amp;$A7,'IEA-MethaneAbatement'!$M:$M,$B$1,'IEA-MethaneAbatement'!$B:$B,'Country Selector'!$A$2)+VLOOKUP($C$1,'Multipliers and Adjustments'!$A$70:$I$86,TRUNC(COLUMN(J$2)/5)+2,FALSE)*SUMIFS('IEA-MethaneAbatement'!$N:$N,'IEA-MethaneAbatement'!$O:$O,"&lt;"&amp;$B7,'IEA-MethaneAbatement'!$O:$O,"&gt;="&amp;$A7,'IEA-MethaneAbatement'!$M:$M,$C$1,'IEA-MethaneAbatement'!$B:$B,'Country Selector'!$A$2)+VLOOKUP($D$1,'Multipliers and Adjustments'!$A$70:$I$86,TRUNC(COLUMN(J$2)/5)+2,FALSE)*SUMIFS('IEA-MethaneAbatement'!$N:$N,'IEA-MethaneAbatement'!$O:$O,"&lt;"&amp;$B7,'IEA-MethaneAbatement'!$O:$O,"&gt;="&amp;$A7,'IEA-MethaneAbatement'!$M:$M,$D$1,'IEA-MethaneAbatement'!$B:$B,'Country Selector'!$A$2)))*(1+INDEX('EPA to IEA Scaling'!$F$8:$AO$8,,MATCH(J$2,'EPA to IEA Scaling'!$F$1:$AO$1,0)))</f>
        <v>0</v>
      </c>
      <c r="K7" cm="1">
        <f t="array" ref="K7">((VLOOKUP($B$1,'Multipliers and Adjustments'!$A$70:$I$86,TRUNC(COLUMN(K$2)/5)+2,FALSE)*SUMIFS('IEA-MethaneAbatement'!$N:$N,'IEA-MethaneAbatement'!$O:$O,"&lt;"&amp;$B7,'IEA-MethaneAbatement'!$O:$O,"&gt;="&amp;$A7,'IEA-MethaneAbatement'!$M:$M,$B$1,'IEA-MethaneAbatement'!$B:$B,'Country Selector'!$A$2)+VLOOKUP($C$1,'Multipliers and Adjustments'!$A$70:$I$86,TRUNC(COLUMN(K$2)/5)+2,FALSE)*SUMIFS('IEA-MethaneAbatement'!$N:$N,'IEA-MethaneAbatement'!$O:$O,"&lt;"&amp;$B7,'IEA-MethaneAbatement'!$O:$O,"&gt;="&amp;$A7,'IEA-MethaneAbatement'!$M:$M,$C$1,'IEA-MethaneAbatement'!$B:$B,'Country Selector'!$A$2)+VLOOKUP($D$1,'Multipliers and Adjustments'!$A$70:$I$86,TRUNC(COLUMN(K$2)/5)+2,FALSE)*SUMIFS('IEA-MethaneAbatement'!$N:$N,'IEA-MethaneAbatement'!$O:$O,"&lt;"&amp;$B7,'IEA-MethaneAbatement'!$O:$O,"&gt;="&amp;$A7,'IEA-MethaneAbatement'!$M:$M,$D$1,'IEA-MethaneAbatement'!$B:$B,'Country Selector'!$A$2)))*(1+INDEX('EPA to IEA Scaling'!$F$8:$AO$8,,MATCH(K$2,'EPA to IEA Scaling'!$F$1:$AO$1,0)))</f>
        <v>0</v>
      </c>
      <c r="L7" cm="1">
        <f t="array" ref="L7">((VLOOKUP($B$1,'Multipliers and Adjustments'!$A$70:$I$86,TRUNC(COLUMN(L$2)/5)+2,FALSE)*SUMIFS('IEA-MethaneAbatement'!$N:$N,'IEA-MethaneAbatement'!$O:$O,"&lt;"&amp;$B7,'IEA-MethaneAbatement'!$O:$O,"&gt;="&amp;$A7,'IEA-MethaneAbatement'!$M:$M,$B$1,'IEA-MethaneAbatement'!$B:$B,'Country Selector'!$A$2)+VLOOKUP($C$1,'Multipliers and Adjustments'!$A$70:$I$86,TRUNC(COLUMN(L$2)/5)+2,FALSE)*SUMIFS('IEA-MethaneAbatement'!$N:$N,'IEA-MethaneAbatement'!$O:$O,"&lt;"&amp;$B7,'IEA-MethaneAbatement'!$O:$O,"&gt;="&amp;$A7,'IEA-MethaneAbatement'!$M:$M,$C$1,'IEA-MethaneAbatement'!$B:$B,'Country Selector'!$A$2)+VLOOKUP($D$1,'Multipliers and Adjustments'!$A$70:$I$86,TRUNC(COLUMN(L$2)/5)+2,FALSE)*SUMIFS('IEA-MethaneAbatement'!$N:$N,'IEA-MethaneAbatement'!$O:$O,"&lt;"&amp;$B7,'IEA-MethaneAbatement'!$O:$O,"&gt;="&amp;$A7,'IEA-MethaneAbatement'!$M:$M,$D$1,'IEA-MethaneAbatement'!$B:$B,'Country Selector'!$A$2)))*(1+INDEX('EPA to IEA Scaling'!$F$8:$AO$8,,MATCH(L$2,'EPA to IEA Scaling'!$F$1:$AO$1,0)))</f>
        <v>0</v>
      </c>
      <c r="M7" s="31" cm="1">
        <f t="array" ref="M7">((VLOOKUP($B$1,'Multipliers and Adjustments'!$A$70:$I$86,TRUNC(COLUMN(M$2)/5)+2,FALSE)*SUMIFS('IEA-MethaneAbatement'!$N:$N,'IEA-MethaneAbatement'!$O:$O,"&lt;"&amp;$B7,'IEA-MethaneAbatement'!$O:$O,"&gt;="&amp;$A7,'IEA-MethaneAbatement'!$M:$M,$B$1,'IEA-MethaneAbatement'!$B:$B,'Country Selector'!$A$2)+VLOOKUP($C$1,'Multipliers and Adjustments'!$A$70:$I$86,TRUNC(COLUMN(M$2)/5)+2,FALSE)*SUMIFS('IEA-MethaneAbatement'!$N:$N,'IEA-MethaneAbatement'!$O:$O,"&lt;"&amp;$B7,'IEA-MethaneAbatement'!$O:$O,"&gt;="&amp;$A7,'IEA-MethaneAbatement'!$M:$M,$C$1,'IEA-MethaneAbatement'!$B:$B,'Country Selector'!$A$2)+VLOOKUP($D$1,'Multipliers and Adjustments'!$A$70:$I$86,TRUNC(COLUMN(M$2)/5)+2,FALSE)*SUMIFS('IEA-MethaneAbatement'!$N:$N,'IEA-MethaneAbatement'!$O:$O,"&lt;"&amp;$B7,'IEA-MethaneAbatement'!$O:$O,"&gt;="&amp;$A7,'IEA-MethaneAbatement'!$M:$M,$D$1,'IEA-MethaneAbatement'!$B:$B,'Country Selector'!$A$2)))*(1+INDEX('EPA to IEA Scaling'!$F$8:$AO$8,,MATCH(M$2,'EPA to IEA Scaling'!$F$1:$AO$1,0)))</f>
        <v>0</v>
      </c>
      <c r="N7" cm="1">
        <f t="array" ref="N7">((VLOOKUP($B$1,'Multipliers and Adjustments'!$A$70:$I$86,TRUNC(COLUMN(N$2)/5)+2,FALSE)*SUMIFS('IEA-MethaneAbatement'!$N:$N,'IEA-MethaneAbatement'!$O:$O,"&lt;"&amp;$B7,'IEA-MethaneAbatement'!$O:$O,"&gt;="&amp;$A7,'IEA-MethaneAbatement'!$M:$M,$B$1,'IEA-MethaneAbatement'!$B:$B,'Country Selector'!$A$2)+VLOOKUP($C$1,'Multipliers and Adjustments'!$A$70:$I$86,TRUNC(COLUMN(N$2)/5)+2,FALSE)*SUMIFS('IEA-MethaneAbatement'!$N:$N,'IEA-MethaneAbatement'!$O:$O,"&lt;"&amp;$B7,'IEA-MethaneAbatement'!$O:$O,"&gt;="&amp;$A7,'IEA-MethaneAbatement'!$M:$M,$C$1,'IEA-MethaneAbatement'!$B:$B,'Country Selector'!$A$2)+VLOOKUP($D$1,'Multipliers and Adjustments'!$A$70:$I$86,TRUNC(COLUMN(N$2)/5)+2,FALSE)*SUMIFS('IEA-MethaneAbatement'!$N:$N,'IEA-MethaneAbatement'!$O:$O,"&lt;"&amp;$B7,'IEA-MethaneAbatement'!$O:$O,"&gt;="&amp;$A7,'IEA-MethaneAbatement'!$M:$M,$D$1,'IEA-MethaneAbatement'!$B:$B,'Country Selector'!$A$2)))*(1+INDEX('EPA to IEA Scaling'!$F$8:$AO$8,,MATCH(N$2,'EPA to IEA Scaling'!$F$1:$AO$1,0)))</f>
        <v>0</v>
      </c>
      <c r="O7" cm="1">
        <f t="array" ref="O7">((VLOOKUP($B$1,'Multipliers and Adjustments'!$A$70:$I$86,TRUNC(COLUMN(O$2)/5)+2,FALSE)*SUMIFS('IEA-MethaneAbatement'!$N:$N,'IEA-MethaneAbatement'!$O:$O,"&lt;"&amp;$B7,'IEA-MethaneAbatement'!$O:$O,"&gt;="&amp;$A7,'IEA-MethaneAbatement'!$M:$M,$B$1,'IEA-MethaneAbatement'!$B:$B,'Country Selector'!$A$2)+VLOOKUP($C$1,'Multipliers and Adjustments'!$A$70:$I$86,TRUNC(COLUMN(O$2)/5)+2,FALSE)*SUMIFS('IEA-MethaneAbatement'!$N:$N,'IEA-MethaneAbatement'!$O:$O,"&lt;"&amp;$B7,'IEA-MethaneAbatement'!$O:$O,"&gt;="&amp;$A7,'IEA-MethaneAbatement'!$M:$M,$C$1,'IEA-MethaneAbatement'!$B:$B,'Country Selector'!$A$2)+VLOOKUP($D$1,'Multipliers and Adjustments'!$A$70:$I$86,TRUNC(COLUMN(O$2)/5)+2,FALSE)*SUMIFS('IEA-MethaneAbatement'!$N:$N,'IEA-MethaneAbatement'!$O:$O,"&lt;"&amp;$B7,'IEA-MethaneAbatement'!$O:$O,"&gt;="&amp;$A7,'IEA-MethaneAbatement'!$M:$M,$D$1,'IEA-MethaneAbatement'!$B:$B,'Country Selector'!$A$2)))*(1+INDEX('EPA to IEA Scaling'!$F$8:$AO$8,,MATCH(O$2,'EPA to IEA Scaling'!$F$1:$AO$1,0)))</f>
        <v>0</v>
      </c>
      <c r="P7" cm="1">
        <f t="array" ref="P7">((VLOOKUP($B$1,'Multipliers and Adjustments'!$A$70:$I$86,TRUNC(COLUMN(P$2)/5)+2,FALSE)*SUMIFS('IEA-MethaneAbatement'!$N:$N,'IEA-MethaneAbatement'!$O:$O,"&lt;"&amp;$B7,'IEA-MethaneAbatement'!$O:$O,"&gt;="&amp;$A7,'IEA-MethaneAbatement'!$M:$M,$B$1,'IEA-MethaneAbatement'!$B:$B,'Country Selector'!$A$2)+VLOOKUP($C$1,'Multipliers and Adjustments'!$A$70:$I$86,TRUNC(COLUMN(P$2)/5)+2,FALSE)*SUMIFS('IEA-MethaneAbatement'!$N:$N,'IEA-MethaneAbatement'!$O:$O,"&lt;"&amp;$B7,'IEA-MethaneAbatement'!$O:$O,"&gt;="&amp;$A7,'IEA-MethaneAbatement'!$M:$M,$C$1,'IEA-MethaneAbatement'!$B:$B,'Country Selector'!$A$2)+VLOOKUP($D$1,'Multipliers and Adjustments'!$A$70:$I$86,TRUNC(COLUMN(P$2)/5)+2,FALSE)*SUMIFS('IEA-MethaneAbatement'!$N:$N,'IEA-MethaneAbatement'!$O:$O,"&lt;"&amp;$B7,'IEA-MethaneAbatement'!$O:$O,"&gt;="&amp;$A7,'IEA-MethaneAbatement'!$M:$M,$D$1,'IEA-MethaneAbatement'!$B:$B,'Country Selector'!$A$2)))*(1+INDEX('EPA to IEA Scaling'!$F$8:$AO$8,,MATCH(P$2,'EPA to IEA Scaling'!$F$1:$AO$1,0)))</f>
        <v>0</v>
      </c>
      <c r="Q7" cm="1">
        <f t="array" ref="Q7">((VLOOKUP($B$1,'Multipliers and Adjustments'!$A$70:$I$86,TRUNC(COLUMN(Q$2)/5)+2,FALSE)*SUMIFS('IEA-MethaneAbatement'!$N:$N,'IEA-MethaneAbatement'!$O:$O,"&lt;"&amp;$B7,'IEA-MethaneAbatement'!$O:$O,"&gt;="&amp;$A7,'IEA-MethaneAbatement'!$M:$M,$B$1,'IEA-MethaneAbatement'!$B:$B,'Country Selector'!$A$2)+VLOOKUP($C$1,'Multipliers and Adjustments'!$A$70:$I$86,TRUNC(COLUMN(Q$2)/5)+2,FALSE)*SUMIFS('IEA-MethaneAbatement'!$N:$N,'IEA-MethaneAbatement'!$O:$O,"&lt;"&amp;$B7,'IEA-MethaneAbatement'!$O:$O,"&gt;="&amp;$A7,'IEA-MethaneAbatement'!$M:$M,$C$1,'IEA-MethaneAbatement'!$B:$B,'Country Selector'!$A$2)+VLOOKUP($D$1,'Multipliers and Adjustments'!$A$70:$I$86,TRUNC(COLUMN(Q$2)/5)+2,FALSE)*SUMIFS('IEA-MethaneAbatement'!$N:$N,'IEA-MethaneAbatement'!$O:$O,"&lt;"&amp;$B7,'IEA-MethaneAbatement'!$O:$O,"&gt;="&amp;$A7,'IEA-MethaneAbatement'!$M:$M,$D$1,'IEA-MethaneAbatement'!$B:$B,'Country Selector'!$A$2)))*(1+INDEX('EPA to IEA Scaling'!$F$8:$AO$8,,MATCH(Q$2,'EPA to IEA Scaling'!$F$1:$AO$1,0)))</f>
        <v>0</v>
      </c>
      <c r="R7" s="31" cm="1">
        <f t="array" ref="R7">((VLOOKUP($B$1,'Multipliers and Adjustments'!$A$70:$I$86,TRUNC(COLUMN(R$2)/5)+2,FALSE)*SUMIFS('IEA-MethaneAbatement'!$N:$N,'IEA-MethaneAbatement'!$O:$O,"&lt;"&amp;$B7,'IEA-MethaneAbatement'!$O:$O,"&gt;="&amp;$A7,'IEA-MethaneAbatement'!$M:$M,$B$1,'IEA-MethaneAbatement'!$B:$B,'Country Selector'!$A$2)+VLOOKUP($C$1,'Multipliers and Adjustments'!$A$70:$I$86,TRUNC(COLUMN(R$2)/5)+2,FALSE)*SUMIFS('IEA-MethaneAbatement'!$N:$N,'IEA-MethaneAbatement'!$O:$O,"&lt;"&amp;$B7,'IEA-MethaneAbatement'!$O:$O,"&gt;="&amp;$A7,'IEA-MethaneAbatement'!$M:$M,$C$1,'IEA-MethaneAbatement'!$B:$B,'Country Selector'!$A$2)+VLOOKUP($D$1,'Multipliers and Adjustments'!$A$70:$I$86,TRUNC(COLUMN(R$2)/5)+2,FALSE)*SUMIFS('IEA-MethaneAbatement'!$N:$N,'IEA-MethaneAbatement'!$O:$O,"&lt;"&amp;$B7,'IEA-MethaneAbatement'!$O:$O,"&gt;="&amp;$A7,'IEA-MethaneAbatement'!$M:$M,$D$1,'IEA-MethaneAbatement'!$B:$B,'Country Selector'!$A$2)))*(1+INDEX('EPA to IEA Scaling'!$F$8:$AO$8,,MATCH(R$2,'EPA to IEA Scaling'!$F$1:$AO$1,0)))</f>
        <v>0</v>
      </c>
      <c r="S7" cm="1">
        <f t="array" ref="S7">((VLOOKUP($B$1,'Multipliers and Adjustments'!$A$70:$I$86,TRUNC(COLUMN(S$2)/5)+2,FALSE)*SUMIFS('IEA-MethaneAbatement'!$N:$N,'IEA-MethaneAbatement'!$O:$O,"&lt;"&amp;$B7,'IEA-MethaneAbatement'!$O:$O,"&gt;="&amp;$A7,'IEA-MethaneAbatement'!$M:$M,$B$1,'IEA-MethaneAbatement'!$B:$B,'Country Selector'!$A$2)+VLOOKUP($C$1,'Multipliers and Adjustments'!$A$70:$I$86,TRUNC(COLUMN(S$2)/5)+2,FALSE)*SUMIFS('IEA-MethaneAbatement'!$N:$N,'IEA-MethaneAbatement'!$O:$O,"&lt;"&amp;$B7,'IEA-MethaneAbatement'!$O:$O,"&gt;="&amp;$A7,'IEA-MethaneAbatement'!$M:$M,$C$1,'IEA-MethaneAbatement'!$B:$B,'Country Selector'!$A$2)+VLOOKUP($D$1,'Multipliers and Adjustments'!$A$70:$I$86,TRUNC(COLUMN(S$2)/5)+2,FALSE)*SUMIFS('IEA-MethaneAbatement'!$N:$N,'IEA-MethaneAbatement'!$O:$O,"&lt;"&amp;$B7,'IEA-MethaneAbatement'!$O:$O,"&gt;="&amp;$A7,'IEA-MethaneAbatement'!$M:$M,$D$1,'IEA-MethaneAbatement'!$B:$B,'Country Selector'!$A$2)))*(1+INDEX('EPA to IEA Scaling'!$F$8:$AO$8,,MATCH(S$2,'EPA to IEA Scaling'!$F$1:$AO$1,0)))</f>
        <v>0</v>
      </c>
      <c r="T7" cm="1">
        <f t="array" ref="T7">((VLOOKUP($B$1,'Multipliers and Adjustments'!$A$70:$I$86,TRUNC(COLUMN(T$2)/5)+2,FALSE)*SUMIFS('IEA-MethaneAbatement'!$N:$N,'IEA-MethaneAbatement'!$O:$O,"&lt;"&amp;$B7,'IEA-MethaneAbatement'!$O:$O,"&gt;="&amp;$A7,'IEA-MethaneAbatement'!$M:$M,$B$1,'IEA-MethaneAbatement'!$B:$B,'Country Selector'!$A$2)+VLOOKUP($C$1,'Multipliers and Adjustments'!$A$70:$I$86,TRUNC(COLUMN(T$2)/5)+2,FALSE)*SUMIFS('IEA-MethaneAbatement'!$N:$N,'IEA-MethaneAbatement'!$O:$O,"&lt;"&amp;$B7,'IEA-MethaneAbatement'!$O:$O,"&gt;="&amp;$A7,'IEA-MethaneAbatement'!$M:$M,$C$1,'IEA-MethaneAbatement'!$B:$B,'Country Selector'!$A$2)+VLOOKUP($D$1,'Multipliers and Adjustments'!$A$70:$I$86,TRUNC(COLUMN(T$2)/5)+2,FALSE)*SUMIFS('IEA-MethaneAbatement'!$N:$N,'IEA-MethaneAbatement'!$O:$O,"&lt;"&amp;$B7,'IEA-MethaneAbatement'!$O:$O,"&gt;="&amp;$A7,'IEA-MethaneAbatement'!$M:$M,$D$1,'IEA-MethaneAbatement'!$B:$B,'Country Selector'!$A$2)))*(1+INDEX('EPA to IEA Scaling'!$F$8:$AO$8,,MATCH(T$2,'EPA to IEA Scaling'!$F$1:$AO$1,0)))</f>
        <v>0</v>
      </c>
      <c r="U7" cm="1">
        <f t="array" ref="U7">((VLOOKUP($B$1,'Multipliers and Adjustments'!$A$70:$I$86,TRUNC(COLUMN(U$2)/5)+2,FALSE)*SUMIFS('IEA-MethaneAbatement'!$N:$N,'IEA-MethaneAbatement'!$O:$O,"&lt;"&amp;$B7,'IEA-MethaneAbatement'!$O:$O,"&gt;="&amp;$A7,'IEA-MethaneAbatement'!$M:$M,$B$1,'IEA-MethaneAbatement'!$B:$B,'Country Selector'!$A$2)+VLOOKUP($C$1,'Multipliers and Adjustments'!$A$70:$I$86,TRUNC(COLUMN(U$2)/5)+2,FALSE)*SUMIFS('IEA-MethaneAbatement'!$N:$N,'IEA-MethaneAbatement'!$O:$O,"&lt;"&amp;$B7,'IEA-MethaneAbatement'!$O:$O,"&gt;="&amp;$A7,'IEA-MethaneAbatement'!$M:$M,$C$1,'IEA-MethaneAbatement'!$B:$B,'Country Selector'!$A$2)+VLOOKUP($D$1,'Multipliers and Adjustments'!$A$70:$I$86,TRUNC(COLUMN(U$2)/5)+2,FALSE)*SUMIFS('IEA-MethaneAbatement'!$N:$N,'IEA-MethaneAbatement'!$O:$O,"&lt;"&amp;$B7,'IEA-MethaneAbatement'!$O:$O,"&gt;="&amp;$A7,'IEA-MethaneAbatement'!$M:$M,$D$1,'IEA-MethaneAbatement'!$B:$B,'Country Selector'!$A$2)))*(1+INDEX('EPA to IEA Scaling'!$F$8:$AO$8,,MATCH(U$2,'EPA to IEA Scaling'!$F$1:$AO$1,0)))</f>
        <v>0</v>
      </c>
      <c r="V7" cm="1">
        <f t="array" ref="V7">((VLOOKUP($B$1,'Multipliers and Adjustments'!$A$70:$I$86,TRUNC(COLUMN(V$2)/5)+2,FALSE)*SUMIFS('IEA-MethaneAbatement'!$N:$N,'IEA-MethaneAbatement'!$O:$O,"&lt;"&amp;$B7,'IEA-MethaneAbatement'!$O:$O,"&gt;="&amp;$A7,'IEA-MethaneAbatement'!$M:$M,$B$1,'IEA-MethaneAbatement'!$B:$B,'Country Selector'!$A$2)+VLOOKUP($C$1,'Multipliers and Adjustments'!$A$70:$I$86,TRUNC(COLUMN(V$2)/5)+2,FALSE)*SUMIFS('IEA-MethaneAbatement'!$N:$N,'IEA-MethaneAbatement'!$O:$O,"&lt;"&amp;$B7,'IEA-MethaneAbatement'!$O:$O,"&gt;="&amp;$A7,'IEA-MethaneAbatement'!$M:$M,$C$1,'IEA-MethaneAbatement'!$B:$B,'Country Selector'!$A$2)+VLOOKUP($D$1,'Multipliers and Adjustments'!$A$70:$I$86,TRUNC(COLUMN(V$2)/5)+2,FALSE)*SUMIFS('IEA-MethaneAbatement'!$N:$N,'IEA-MethaneAbatement'!$O:$O,"&lt;"&amp;$B7,'IEA-MethaneAbatement'!$O:$O,"&gt;="&amp;$A7,'IEA-MethaneAbatement'!$M:$M,$D$1,'IEA-MethaneAbatement'!$B:$B,'Country Selector'!$A$2)))*(1+INDEX('EPA to IEA Scaling'!$F$8:$AO$8,,MATCH(V$2,'EPA to IEA Scaling'!$F$1:$AO$1,0)))</f>
        <v>0</v>
      </c>
      <c r="W7" s="31" cm="1">
        <f t="array" ref="W7">((VLOOKUP($B$1,'Multipliers and Adjustments'!$A$70:$I$86,TRUNC(COLUMN(W$2)/5)+2,FALSE)*SUMIFS('IEA-MethaneAbatement'!$N:$N,'IEA-MethaneAbatement'!$O:$O,"&lt;"&amp;$B7,'IEA-MethaneAbatement'!$O:$O,"&gt;="&amp;$A7,'IEA-MethaneAbatement'!$M:$M,$B$1,'IEA-MethaneAbatement'!$B:$B,'Country Selector'!$A$2)+VLOOKUP($C$1,'Multipliers and Adjustments'!$A$70:$I$86,TRUNC(COLUMN(W$2)/5)+2,FALSE)*SUMIFS('IEA-MethaneAbatement'!$N:$N,'IEA-MethaneAbatement'!$O:$O,"&lt;"&amp;$B7,'IEA-MethaneAbatement'!$O:$O,"&gt;="&amp;$A7,'IEA-MethaneAbatement'!$M:$M,$C$1,'IEA-MethaneAbatement'!$B:$B,'Country Selector'!$A$2)+VLOOKUP($D$1,'Multipliers and Adjustments'!$A$70:$I$86,TRUNC(COLUMN(W$2)/5)+2,FALSE)*SUMIFS('IEA-MethaneAbatement'!$N:$N,'IEA-MethaneAbatement'!$O:$O,"&lt;"&amp;$B7,'IEA-MethaneAbatement'!$O:$O,"&gt;="&amp;$A7,'IEA-MethaneAbatement'!$M:$M,$D$1,'IEA-MethaneAbatement'!$B:$B,'Country Selector'!$A$2)))*(1+INDEX('EPA to IEA Scaling'!$F$8:$AO$8,,MATCH(W$2,'EPA to IEA Scaling'!$F$1:$AO$1,0)))</f>
        <v>0</v>
      </c>
      <c r="X7" cm="1">
        <f t="array" ref="X7">((VLOOKUP($B$1,'Multipliers and Adjustments'!$A$70:$I$86,TRUNC(COLUMN(X$2)/5)+2,FALSE)*SUMIFS('IEA-MethaneAbatement'!$N:$N,'IEA-MethaneAbatement'!$O:$O,"&lt;"&amp;$B7,'IEA-MethaneAbatement'!$O:$O,"&gt;="&amp;$A7,'IEA-MethaneAbatement'!$M:$M,$B$1,'IEA-MethaneAbatement'!$B:$B,'Country Selector'!$A$2)+VLOOKUP($C$1,'Multipliers and Adjustments'!$A$70:$I$86,TRUNC(COLUMN(X$2)/5)+2,FALSE)*SUMIFS('IEA-MethaneAbatement'!$N:$N,'IEA-MethaneAbatement'!$O:$O,"&lt;"&amp;$B7,'IEA-MethaneAbatement'!$O:$O,"&gt;="&amp;$A7,'IEA-MethaneAbatement'!$M:$M,$C$1,'IEA-MethaneAbatement'!$B:$B,'Country Selector'!$A$2)+VLOOKUP($D$1,'Multipliers and Adjustments'!$A$70:$I$86,TRUNC(COLUMN(X$2)/5)+2,FALSE)*SUMIFS('IEA-MethaneAbatement'!$N:$N,'IEA-MethaneAbatement'!$O:$O,"&lt;"&amp;$B7,'IEA-MethaneAbatement'!$O:$O,"&gt;="&amp;$A7,'IEA-MethaneAbatement'!$M:$M,$D$1,'IEA-MethaneAbatement'!$B:$B,'Country Selector'!$A$2)))*(1+INDEX('EPA to IEA Scaling'!$F$8:$AO$8,,MATCH(X$2,'EPA to IEA Scaling'!$F$1:$AO$1,0)))</f>
        <v>0</v>
      </c>
      <c r="Y7" cm="1">
        <f t="array" ref="Y7">((VLOOKUP($B$1,'Multipliers and Adjustments'!$A$70:$I$86,TRUNC(COLUMN(Y$2)/5)+2,FALSE)*SUMIFS('IEA-MethaneAbatement'!$N:$N,'IEA-MethaneAbatement'!$O:$O,"&lt;"&amp;$B7,'IEA-MethaneAbatement'!$O:$O,"&gt;="&amp;$A7,'IEA-MethaneAbatement'!$M:$M,$B$1,'IEA-MethaneAbatement'!$B:$B,'Country Selector'!$A$2)+VLOOKUP($C$1,'Multipliers and Adjustments'!$A$70:$I$86,TRUNC(COLUMN(Y$2)/5)+2,FALSE)*SUMIFS('IEA-MethaneAbatement'!$N:$N,'IEA-MethaneAbatement'!$O:$O,"&lt;"&amp;$B7,'IEA-MethaneAbatement'!$O:$O,"&gt;="&amp;$A7,'IEA-MethaneAbatement'!$M:$M,$C$1,'IEA-MethaneAbatement'!$B:$B,'Country Selector'!$A$2)+VLOOKUP($D$1,'Multipliers and Adjustments'!$A$70:$I$86,TRUNC(COLUMN(Y$2)/5)+2,FALSE)*SUMIFS('IEA-MethaneAbatement'!$N:$N,'IEA-MethaneAbatement'!$O:$O,"&lt;"&amp;$B7,'IEA-MethaneAbatement'!$O:$O,"&gt;="&amp;$A7,'IEA-MethaneAbatement'!$M:$M,$D$1,'IEA-MethaneAbatement'!$B:$B,'Country Selector'!$A$2)))*(1+INDEX('EPA to IEA Scaling'!$F$8:$AO$8,,MATCH(Y$2,'EPA to IEA Scaling'!$F$1:$AO$1,0)))</f>
        <v>0</v>
      </c>
      <c r="Z7" cm="1">
        <f t="array" ref="Z7">((VLOOKUP($B$1,'Multipliers and Adjustments'!$A$70:$I$86,TRUNC(COLUMN(Z$2)/5)+2,FALSE)*SUMIFS('IEA-MethaneAbatement'!$N:$N,'IEA-MethaneAbatement'!$O:$O,"&lt;"&amp;$B7,'IEA-MethaneAbatement'!$O:$O,"&gt;="&amp;$A7,'IEA-MethaneAbatement'!$M:$M,$B$1,'IEA-MethaneAbatement'!$B:$B,'Country Selector'!$A$2)+VLOOKUP($C$1,'Multipliers and Adjustments'!$A$70:$I$86,TRUNC(COLUMN(Z$2)/5)+2,FALSE)*SUMIFS('IEA-MethaneAbatement'!$N:$N,'IEA-MethaneAbatement'!$O:$O,"&lt;"&amp;$B7,'IEA-MethaneAbatement'!$O:$O,"&gt;="&amp;$A7,'IEA-MethaneAbatement'!$M:$M,$C$1,'IEA-MethaneAbatement'!$B:$B,'Country Selector'!$A$2)+VLOOKUP($D$1,'Multipliers and Adjustments'!$A$70:$I$86,TRUNC(COLUMN(Z$2)/5)+2,FALSE)*SUMIFS('IEA-MethaneAbatement'!$N:$N,'IEA-MethaneAbatement'!$O:$O,"&lt;"&amp;$B7,'IEA-MethaneAbatement'!$O:$O,"&gt;="&amp;$A7,'IEA-MethaneAbatement'!$M:$M,$D$1,'IEA-MethaneAbatement'!$B:$B,'Country Selector'!$A$2)))*(1+INDEX('EPA to IEA Scaling'!$F$8:$AO$8,,MATCH(Z$2,'EPA to IEA Scaling'!$F$1:$AO$1,0)))</f>
        <v>0</v>
      </c>
      <c r="AA7" cm="1">
        <f t="array" ref="AA7">((VLOOKUP($B$1,'Multipliers and Adjustments'!$A$70:$I$86,TRUNC(COLUMN(AA$2)/5)+2,FALSE)*SUMIFS('IEA-MethaneAbatement'!$N:$N,'IEA-MethaneAbatement'!$O:$O,"&lt;"&amp;$B7,'IEA-MethaneAbatement'!$O:$O,"&gt;="&amp;$A7,'IEA-MethaneAbatement'!$M:$M,$B$1,'IEA-MethaneAbatement'!$B:$B,'Country Selector'!$A$2)+VLOOKUP($C$1,'Multipliers and Adjustments'!$A$70:$I$86,TRUNC(COLUMN(AA$2)/5)+2,FALSE)*SUMIFS('IEA-MethaneAbatement'!$N:$N,'IEA-MethaneAbatement'!$O:$O,"&lt;"&amp;$B7,'IEA-MethaneAbatement'!$O:$O,"&gt;="&amp;$A7,'IEA-MethaneAbatement'!$M:$M,$C$1,'IEA-MethaneAbatement'!$B:$B,'Country Selector'!$A$2)+VLOOKUP($D$1,'Multipliers and Adjustments'!$A$70:$I$86,TRUNC(COLUMN(AA$2)/5)+2,FALSE)*SUMIFS('IEA-MethaneAbatement'!$N:$N,'IEA-MethaneAbatement'!$O:$O,"&lt;"&amp;$B7,'IEA-MethaneAbatement'!$O:$O,"&gt;="&amp;$A7,'IEA-MethaneAbatement'!$M:$M,$D$1,'IEA-MethaneAbatement'!$B:$B,'Country Selector'!$A$2)))*(1+INDEX('EPA to IEA Scaling'!$F$8:$AO$8,,MATCH(AA$2,'EPA to IEA Scaling'!$F$1:$AO$1,0)))</f>
        <v>0</v>
      </c>
      <c r="AB7" s="31" cm="1">
        <f t="array" ref="AB7">((VLOOKUP($B$1,'Multipliers and Adjustments'!$A$70:$I$86,TRUNC(COLUMN(AB$2)/5)+2,FALSE)*SUMIFS('IEA-MethaneAbatement'!$N:$N,'IEA-MethaneAbatement'!$O:$O,"&lt;"&amp;$B7,'IEA-MethaneAbatement'!$O:$O,"&gt;="&amp;$A7,'IEA-MethaneAbatement'!$M:$M,$B$1,'IEA-MethaneAbatement'!$B:$B,'Country Selector'!$A$2)+VLOOKUP($C$1,'Multipliers and Adjustments'!$A$70:$I$86,TRUNC(COLUMN(AB$2)/5)+2,FALSE)*SUMIFS('IEA-MethaneAbatement'!$N:$N,'IEA-MethaneAbatement'!$O:$O,"&lt;"&amp;$B7,'IEA-MethaneAbatement'!$O:$O,"&gt;="&amp;$A7,'IEA-MethaneAbatement'!$M:$M,$C$1,'IEA-MethaneAbatement'!$B:$B,'Country Selector'!$A$2)+VLOOKUP($D$1,'Multipliers and Adjustments'!$A$70:$I$86,TRUNC(COLUMN(AB$2)/5)+2,FALSE)*SUMIFS('IEA-MethaneAbatement'!$N:$N,'IEA-MethaneAbatement'!$O:$O,"&lt;"&amp;$B7,'IEA-MethaneAbatement'!$O:$O,"&gt;="&amp;$A7,'IEA-MethaneAbatement'!$M:$M,$D$1,'IEA-MethaneAbatement'!$B:$B,'Country Selector'!$A$2)))*(1+INDEX('EPA to IEA Scaling'!$F$8:$AO$8,,MATCH(AB$2,'EPA to IEA Scaling'!$F$1:$AO$1,0)))</f>
        <v>0</v>
      </c>
      <c r="AC7" cm="1">
        <f t="array" ref="AC7">((VLOOKUP($B$1,'Multipliers and Adjustments'!$A$70:$I$86,TRUNC(COLUMN(AC$2)/5)+2,FALSE)*SUMIFS('IEA-MethaneAbatement'!$N:$N,'IEA-MethaneAbatement'!$O:$O,"&lt;"&amp;$B7,'IEA-MethaneAbatement'!$O:$O,"&gt;="&amp;$A7,'IEA-MethaneAbatement'!$M:$M,$B$1,'IEA-MethaneAbatement'!$B:$B,'Country Selector'!$A$2)+VLOOKUP($C$1,'Multipliers and Adjustments'!$A$70:$I$86,TRUNC(COLUMN(AC$2)/5)+2,FALSE)*SUMIFS('IEA-MethaneAbatement'!$N:$N,'IEA-MethaneAbatement'!$O:$O,"&lt;"&amp;$B7,'IEA-MethaneAbatement'!$O:$O,"&gt;="&amp;$A7,'IEA-MethaneAbatement'!$M:$M,$C$1,'IEA-MethaneAbatement'!$B:$B,'Country Selector'!$A$2)+VLOOKUP($D$1,'Multipliers and Adjustments'!$A$70:$I$86,TRUNC(COLUMN(AC$2)/5)+2,FALSE)*SUMIFS('IEA-MethaneAbatement'!$N:$N,'IEA-MethaneAbatement'!$O:$O,"&lt;"&amp;$B7,'IEA-MethaneAbatement'!$O:$O,"&gt;="&amp;$A7,'IEA-MethaneAbatement'!$M:$M,$D$1,'IEA-MethaneAbatement'!$B:$B,'Country Selector'!$A$2)))*(1+INDEX('EPA to IEA Scaling'!$F$8:$AO$8,,MATCH(AC$2,'EPA to IEA Scaling'!$F$1:$AO$1,0)))</f>
        <v>0</v>
      </c>
      <c r="AD7" cm="1">
        <f t="array" ref="AD7">((VLOOKUP($B$1,'Multipliers and Adjustments'!$A$70:$I$86,TRUNC(COLUMN(AD$2)/5)+2,FALSE)*SUMIFS('IEA-MethaneAbatement'!$N:$N,'IEA-MethaneAbatement'!$O:$O,"&lt;"&amp;$B7,'IEA-MethaneAbatement'!$O:$O,"&gt;="&amp;$A7,'IEA-MethaneAbatement'!$M:$M,$B$1,'IEA-MethaneAbatement'!$B:$B,'Country Selector'!$A$2)+VLOOKUP($C$1,'Multipliers and Adjustments'!$A$70:$I$86,TRUNC(COLUMN(AD$2)/5)+2,FALSE)*SUMIFS('IEA-MethaneAbatement'!$N:$N,'IEA-MethaneAbatement'!$O:$O,"&lt;"&amp;$B7,'IEA-MethaneAbatement'!$O:$O,"&gt;="&amp;$A7,'IEA-MethaneAbatement'!$M:$M,$C$1,'IEA-MethaneAbatement'!$B:$B,'Country Selector'!$A$2)+VLOOKUP($D$1,'Multipliers and Adjustments'!$A$70:$I$86,TRUNC(COLUMN(AD$2)/5)+2,FALSE)*SUMIFS('IEA-MethaneAbatement'!$N:$N,'IEA-MethaneAbatement'!$O:$O,"&lt;"&amp;$B7,'IEA-MethaneAbatement'!$O:$O,"&gt;="&amp;$A7,'IEA-MethaneAbatement'!$M:$M,$D$1,'IEA-MethaneAbatement'!$B:$B,'Country Selector'!$A$2)))*(1+INDEX('EPA to IEA Scaling'!$F$8:$AO$8,,MATCH(AD$2,'EPA to IEA Scaling'!$F$1:$AO$1,0)))</f>
        <v>0</v>
      </c>
      <c r="AE7" cm="1">
        <f t="array" ref="AE7">((VLOOKUP($B$1,'Multipliers and Adjustments'!$A$70:$I$86,TRUNC(COLUMN(AE$2)/5)+2,FALSE)*SUMIFS('IEA-MethaneAbatement'!$N:$N,'IEA-MethaneAbatement'!$O:$O,"&lt;"&amp;$B7,'IEA-MethaneAbatement'!$O:$O,"&gt;="&amp;$A7,'IEA-MethaneAbatement'!$M:$M,$B$1,'IEA-MethaneAbatement'!$B:$B,'Country Selector'!$A$2)+VLOOKUP($C$1,'Multipliers and Adjustments'!$A$70:$I$86,TRUNC(COLUMN(AE$2)/5)+2,FALSE)*SUMIFS('IEA-MethaneAbatement'!$N:$N,'IEA-MethaneAbatement'!$O:$O,"&lt;"&amp;$B7,'IEA-MethaneAbatement'!$O:$O,"&gt;="&amp;$A7,'IEA-MethaneAbatement'!$M:$M,$C$1,'IEA-MethaneAbatement'!$B:$B,'Country Selector'!$A$2)+VLOOKUP($D$1,'Multipliers and Adjustments'!$A$70:$I$86,TRUNC(COLUMN(AE$2)/5)+2,FALSE)*SUMIFS('IEA-MethaneAbatement'!$N:$N,'IEA-MethaneAbatement'!$O:$O,"&lt;"&amp;$B7,'IEA-MethaneAbatement'!$O:$O,"&gt;="&amp;$A7,'IEA-MethaneAbatement'!$M:$M,$D$1,'IEA-MethaneAbatement'!$B:$B,'Country Selector'!$A$2)))*(1+INDEX('EPA to IEA Scaling'!$F$8:$AO$8,,MATCH(AE$2,'EPA to IEA Scaling'!$F$1:$AO$1,0)))</f>
        <v>0</v>
      </c>
      <c r="AF7" cm="1">
        <f t="array" ref="AF7">((VLOOKUP($B$1,'Multipliers and Adjustments'!$A$70:$I$86,TRUNC(COLUMN(AF$2)/5)+2,FALSE)*SUMIFS('IEA-MethaneAbatement'!$N:$N,'IEA-MethaneAbatement'!$O:$O,"&lt;"&amp;$B7,'IEA-MethaneAbatement'!$O:$O,"&gt;="&amp;$A7,'IEA-MethaneAbatement'!$M:$M,$B$1,'IEA-MethaneAbatement'!$B:$B,'Country Selector'!$A$2)+VLOOKUP($C$1,'Multipliers and Adjustments'!$A$70:$I$86,TRUNC(COLUMN(AF$2)/5)+2,FALSE)*SUMIFS('IEA-MethaneAbatement'!$N:$N,'IEA-MethaneAbatement'!$O:$O,"&lt;"&amp;$B7,'IEA-MethaneAbatement'!$O:$O,"&gt;="&amp;$A7,'IEA-MethaneAbatement'!$M:$M,$C$1,'IEA-MethaneAbatement'!$B:$B,'Country Selector'!$A$2)+VLOOKUP($D$1,'Multipliers and Adjustments'!$A$70:$I$86,TRUNC(COLUMN(AF$2)/5)+2,FALSE)*SUMIFS('IEA-MethaneAbatement'!$N:$N,'IEA-MethaneAbatement'!$O:$O,"&lt;"&amp;$B7,'IEA-MethaneAbatement'!$O:$O,"&gt;="&amp;$A7,'IEA-MethaneAbatement'!$M:$M,$D$1,'IEA-MethaneAbatement'!$B:$B,'Country Selector'!$A$2)))*(1+INDEX('EPA to IEA Scaling'!$F$8:$AO$8,,MATCH(AF$2,'EPA to IEA Scaling'!$F$1:$AO$1,0)))</f>
        <v>0</v>
      </c>
      <c r="AG7" s="31" cm="1">
        <f t="array" ref="AG7">((VLOOKUP($B$1,'Multipliers and Adjustments'!$A$70:$I$86,TRUNC(COLUMN(AG$2)/5)+2,FALSE)*SUMIFS('IEA-MethaneAbatement'!$N:$N,'IEA-MethaneAbatement'!$O:$O,"&lt;"&amp;$B7,'IEA-MethaneAbatement'!$O:$O,"&gt;="&amp;$A7,'IEA-MethaneAbatement'!$M:$M,$B$1,'IEA-MethaneAbatement'!$B:$B,'Country Selector'!$A$2)+VLOOKUP($C$1,'Multipliers and Adjustments'!$A$70:$I$86,TRUNC(COLUMN(AG$2)/5)+2,FALSE)*SUMIFS('IEA-MethaneAbatement'!$N:$N,'IEA-MethaneAbatement'!$O:$O,"&lt;"&amp;$B7,'IEA-MethaneAbatement'!$O:$O,"&gt;="&amp;$A7,'IEA-MethaneAbatement'!$M:$M,$C$1,'IEA-MethaneAbatement'!$B:$B,'Country Selector'!$A$2)+VLOOKUP($D$1,'Multipliers and Adjustments'!$A$70:$I$86,TRUNC(COLUMN(AG$2)/5)+2,FALSE)*SUMIFS('IEA-MethaneAbatement'!$N:$N,'IEA-MethaneAbatement'!$O:$O,"&lt;"&amp;$B7,'IEA-MethaneAbatement'!$O:$O,"&gt;="&amp;$A7,'IEA-MethaneAbatement'!$M:$M,$D$1,'IEA-MethaneAbatement'!$B:$B,'Country Selector'!$A$2)))*(1+INDEX('EPA to IEA Scaling'!$F$8:$AO$8,,MATCH(AG$2,'EPA to IEA Scaling'!$F$1:$AO$1,0)))</f>
        <v>0</v>
      </c>
      <c r="AH7" cm="1">
        <f t="array" ref="AH7">((VLOOKUP($B$1,'Multipliers and Adjustments'!$A$70:$I$86,TRUNC(COLUMN(AH$2)/5)+2,FALSE)*SUMIFS('IEA-MethaneAbatement'!$N:$N,'IEA-MethaneAbatement'!$O:$O,"&lt;"&amp;$B7,'IEA-MethaneAbatement'!$O:$O,"&gt;="&amp;$A7,'IEA-MethaneAbatement'!$M:$M,$B$1,'IEA-MethaneAbatement'!$B:$B,'Country Selector'!$A$2)+VLOOKUP($C$1,'Multipliers and Adjustments'!$A$70:$I$86,TRUNC(COLUMN(AH$2)/5)+2,FALSE)*SUMIFS('IEA-MethaneAbatement'!$N:$N,'IEA-MethaneAbatement'!$O:$O,"&lt;"&amp;$B7,'IEA-MethaneAbatement'!$O:$O,"&gt;="&amp;$A7,'IEA-MethaneAbatement'!$M:$M,$C$1,'IEA-MethaneAbatement'!$B:$B,'Country Selector'!$A$2)+VLOOKUP($D$1,'Multipliers and Adjustments'!$A$70:$I$86,TRUNC(COLUMN(AH$2)/5)+2,FALSE)*SUMIFS('IEA-MethaneAbatement'!$N:$N,'IEA-MethaneAbatement'!$O:$O,"&lt;"&amp;$B7,'IEA-MethaneAbatement'!$O:$O,"&gt;="&amp;$A7,'IEA-MethaneAbatement'!$M:$M,$D$1,'IEA-MethaneAbatement'!$B:$B,'Country Selector'!$A$2)))*(1+INDEX('EPA to IEA Scaling'!$F$8:$AO$8,,MATCH(AH$2,'EPA to IEA Scaling'!$F$1:$AO$1,0)))</f>
        <v>0</v>
      </c>
      <c r="AI7" cm="1">
        <f t="array" ref="AI7">((VLOOKUP($B$1,'Multipliers and Adjustments'!$A$70:$I$86,TRUNC(COLUMN(AI$2)/5)+2,FALSE)*SUMIFS('IEA-MethaneAbatement'!$N:$N,'IEA-MethaneAbatement'!$O:$O,"&lt;"&amp;$B7,'IEA-MethaneAbatement'!$O:$O,"&gt;="&amp;$A7,'IEA-MethaneAbatement'!$M:$M,$B$1,'IEA-MethaneAbatement'!$B:$B,'Country Selector'!$A$2)+VLOOKUP($C$1,'Multipliers and Adjustments'!$A$70:$I$86,TRUNC(COLUMN(AI$2)/5)+2,FALSE)*SUMIFS('IEA-MethaneAbatement'!$N:$N,'IEA-MethaneAbatement'!$O:$O,"&lt;"&amp;$B7,'IEA-MethaneAbatement'!$O:$O,"&gt;="&amp;$A7,'IEA-MethaneAbatement'!$M:$M,$C$1,'IEA-MethaneAbatement'!$B:$B,'Country Selector'!$A$2)+VLOOKUP($D$1,'Multipliers and Adjustments'!$A$70:$I$86,TRUNC(COLUMN(AI$2)/5)+2,FALSE)*SUMIFS('IEA-MethaneAbatement'!$N:$N,'IEA-MethaneAbatement'!$O:$O,"&lt;"&amp;$B7,'IEA-MethaneAbatement'!$O:$O,"&gt;="&amp;$A7,'IEA-MethaneAbatement'!$M:$M,$D$1,'IEA-MethaneAbatement'!$B:$B,'Country Selector'!$A$2)))*(1+INDEX('EPA to IEA Scaling'!$F$8:$AO$8,,MATCH(AI$2,'EPA to IEA Scaling'!$F$1:$AO$1,0)))</f>
        <v>0</v>
      </c>
      <c r="AJ7" cm="1">
        <f t="array" ref="AJ7">((VLOOKUP($B$1,'Multipliers and Adjustments'!$A$70:$I$86,TRUNC(COLUMN(AJ$2)/5)+2,FALSE)*SUMIFS('IEA-MethaneAbatement'!$N:$N,'IEA-MethaneAbatement'!$O:$O,"&lt;"&amp;$B7,'IEA-MethaneAbatement'!$O:$O,"&gt;="&amp;$A7,'IEA-MethaneAbatement'!$M:$M,$B$1,'IEA-MethaneAbatement'!$B:$B,'Country Selector'!$A$2)+VLOOKUP($C$1,'Multipliers and Adjustments'!$A$70:$I$86,TRUNC(COLUMN(AJ$2)/5)+2,FALSE)*SUMIFS('IEA-MethaneAbatement'!$N:$N,'IEA-MethaneAbatement'!$O:$O,"&lt;"&amp;$B7,'IEA-MethaneAbatement'!$O:$O,"&gt;="&amp;$A7,'IEA-MethaneAbatement'!$M:$M,$C$1,'IEA-MethaneAbatement'!$B:$B,'Country Selector'!$A$2)+VLOOKUP($D$1,'Multipliers and Adjustments'!$A$70:$I$86,TRUNC(COLUMN(AJ$2)/5)+2,FALSE)*SUMIFS('IEA-MethaneAbatement'!$N:$N,'IEA-MethaneAbatement'!$O:$O,"&lt;"&amp;$B7,'IEA-MethaneAbatement'!$O:$O,"&gt;="&amp;$A7,'IEA-MethaneAbatement'!$M:$M,$D$1,'IEA-MethaneAbatement'!$B:$B,'Country Selector'!$A$2)))*(1+INDEX('EPA to IEA Scaling'!$F$8:$AO$8,,MATCH(AJ$2,'EPA to IEA Scaling'!$F$1:$AO$1,0)))</f>
        <v>0</v>
      </c>
      <c r="AK7" cm="1">
        <f t="array" ref="AK7">((VLOOKUP($B$1,'Multipliers and Adjustments'!$A$70:$I$86,TRUNC(COLUMN(AK$2)/5)+2,FALSE)*SUMIFS('IEA-MethaneAbatement'!$N:$N,'IEA-MethaneAbatement'!$O:$O,"&lt;"&amp;$B7,'IEA-MethaneAbatement'!$O:$O,"&gt;="&amp;$A7,'IEA-MethaneAbatement'!$M:$M,$B$1,'IEA-MethaneAbatement'!$B:$B,'Country Selector'!$A$2)+VLOOKUP($C$1,'Multipliers and Adjustments'!$A$70:$I$86,TRUNC(COLUMN(AK$2)/5)+2,FALSE)*SUMIFS('IEA-MethaneAbatement'!$N:$N,'IEA-MethaneAbatement'!$O:$O,"&lt;"&amp;$B7,'IEA-MethaneAbatement'!$O:$O,"&gt;="&amp;$A7,'IEA-MethaneAbatement'!$M:$M,$C$1,'IEA-MethaneAbatement'!$B:$B,'Country Selector'!$A$2)+VLOOKUP($D$1,'Multipliers and Adjustments'!$A$70:$I$86,TRUNC(COLUMN(AK$2)/5)+2,FALSE)*SUMIFS('IEA-MethaneAbatement'!$N:$N,'IEA-MethaneAbatement'!$O:$O,"&lt;"&amp;$B7,'IEA-MethaneAbatement'!$O:$O,"&gt;="&amp;$A7,'IEA-MethaneAbatement'!$M:$M,$D$1,'IEA-MethaneAbatement'!$B:$B,'Country Selector'!$A$2)))*(1+INDEX('EPA to IEA Scaling'!$F$8:$AO$8,,MATCH(AK$2,'EPA to IEA Scaling'!$F$1:$AO$1,0)))</f>
        <v>0</v>
      </c>
      <c r="AL7" s="31" cm="1">
        <f t="array" ref="AL7">((VLOOKUP($B$1,'Multipliers and Adjustments'!$A$70:$I$86,TRUNC(COLUMN(AL$2)/5)+2,FALSE)*SUMIFS('IEA-MethaneAbatement'!$N:$N,'IEA-MethaneAbatement'!$O:$O,"&lt;"&amp;$B7,'IEA-MethaneAbatement'!$O:$O,"&gt;="&amp;$A7,'IEA-MethaneAbatement'!$M:$M,$B$1,'IEA-MethaneAbatement'!$B:$B,'Country Selector'!$A$2)+VLOOKUP($C$1,'Multipliers and Adjustments'!$A$70:$I$86,TRUNC(COLUMN(AL$2)/5)+2,FALSE)*SUMIFS('IEA-MethaneAbatement'!$N:$N,'IEA-MethaneAbatement'!$O:$O,"&lt;"&amp;$B7,'IEA-MethaneAbatement'!$O:$O,"&gt;="&amp;$A7,'IEA-MethaneAbatement'!$M:$M,$C$1,'IEA-MethaneAbatement'!$B:$B,'Country Selector'!$A$2)+VLOOKUP($D$1,'Multipliers and Adjustments'!$A$70:$I$86,TRUNC(COLUMN(AL$2)/5)+2,FALSE)*SUMIFS('IEA-MethaneAbatement'!$N:$N,'IEA-MethaneAbatement'!$O:$O,"&lt;"&amp;$B7,'IEA-MethaneAbatement'!$O:$O,"&gt;="&amp;$A7,'IEA-MethaneAbatement'!$M:$M,$D$1,'IEA-MethaneAbatement'!$B:$B,'Country Selector'!$A$2)))*(1+INDEX('EPA to IEA Scaling'!$F$8:$AO$8,,MATCH(AL$2,'EPA to IEA Scaling'!$F$1:$AO$1,0)))</f>
        <v>0</v>
      </c>
    </row>
    <row r="8" spans="1:38" x14ac:dyDescent="0.45">
      <c r="A8" s="12">
        <f t="shared" si="1"/>
        <v>-900</v>
      </c>
      <c r="B8" s="11">
        <f t="shared" si="0"/>
        <v>-850</v>
      </c>
      <c r="C8" s="31" cm="1">
        <f t="array" ref="C8">((VLOOKUP($B$1,'Multipliers and Adjustments'!$A$70:$I$86,TRUNC(COLUMN(C$2)/5)+2,FALSE)*SUMIFS('IEA-MethaneAbatement'!$N:$N,'IEA-MethaneAbatement'!$O:$O,"&lt;"&amp;$B8,'IEA-MethaneAbatement'!$O:$O,"&gt;="&amp;$A8,'IEA-MethaneAbatement'!$M:$M,$B$1,'IEA-MethaneAbatement'!$B:$B,'Country Selector'!$A$2)+VLOOKUP($C$1,'Multipliers and Adjustments'!$A$70:$I$86,TRUNC(COLUMN(C$2)/5)+2,FALSE)*SUMIFS('IEA-MethaneAbatement'!$N:$N,'IEA-MethaneAbatement'!$O:$O,"&lt;"&amp;$B8,'IEA-MethaneAbatement'!$O:$O,"&gt;="&amp;$A8,'IEA-MethaneAbatement'!$M:$M,$C$1,'IEA-MethaneAbatement'!$B:$B,'Country Selector'!$A$2)+VLOOKUP($D$1,'Multipliers and Adjustments'!$A$70:$I$86,TRUNC(COLUMN(C$2)/5)+2,FALSE)*SUMIFS('IEA-MethaneAbatement'!$N:$N,'IEA-MethaneAbatement'!$O:$O,"&lt;"&amp;$B8,'IEA-MethaneAbatement'!$O:$O,"&gt;="&amp;$A8,'IEA-MethaneAbatement'!$M:$M,$D$1,'IEA-MethaneAbatement'!$B:$B,'Country Selector'!$A$2)))*(1+INDEX('EPA to IEA Scaling'!$F$8:$AO$8,,MATCH(C$2,'EPA to IEA Scaling'!$F$1:$AO$1,0)))</f>
        <v>0</v>
      </c>
      <c r="D8" cm="1">
        <f t="array" ref="D8">((VLOOKUP($B$1,'Multipliers and Adjustments'!$A$70:$I$86,TRUNC(COLUMN(D$2)/5)+2,FALSE)*SUMIFS('IEA-MethaneAbatement'!$N:$N,'IEA-MethaneAbatement'!$O:$O,"&lt;"&amp;$B8,'IEA-MethaneAbatement'!$O:$O,"&gt;="&amp;$A8,'IEA-MethaneAbatement'!$M:$M,$B$1,'IEA-MethaneAbatement'!$B:$B,'Country Selector'!$A$2)+VLOOKUP($C$1,'Multipliers and Adjustments'!$A$70:$I$86,TRUNC(COLUMN(D$2)/5)+2,FALSE)*SUMIFS('IEA-MethaneAbatement'!$N:$N,'IEA-MethaneAbatement'!$O:$O,"&lt;"&amp;$B8,'IEA-MethaneAbatement'!$O:$O,"&gt;="&amp;$A8,'IEA-MethaneAbatement'!$M:$M,$C$1,'IEA-MethaneAbatement'!$B:$B,'Country Selector'!$A$2)+VLOOKUP($D$1,'Multipliers and Adjustments'!$A$70:$I$86,TRUNC(COLUMN(D$2)/5)+2,FALSE)*SUMIFS('IEA-MethaneAbatement'!$N:$N,'IEA-MethaneAbatement'!$O:$O,"&lt;"&amp;$B8,'IEA-MethaneAbatement'!$O:$O,"&gt;="&amp;$A8,'IEA-MethaneAbatement'!$M:$M,$D$1,'IEA-MethaneAbatement'!$B:$B,'Country Selector'!$A$2)))*(1+INDEX('EPA to IEA Scaling'!$F$8:$AO$8,,MATCH(D$2,'EPA to IEA Scaling'!$F$1:$AO$1,0)))</f>
        <v>0</v>
      </c>
      <c r="E8" cm="1">
        <f t="array" ref="E8">((VLOOKUP($B$1,'Multipliers and Adjustments'!$A$70:$I$86,TRUNC(COLUMN(E$2)/5)+2,FALSE)*SUMIFS('IEA-MethaneAbatement'!$N:$N,'IEA-MethaneAbatement'!$O:$O,"&lt;"&amp;$B8,'IEA-MethaneAbatement'!$O:$O,"&gt;="&amp;$A8,'IEA-MethaneAbatement'!$M:$M,$B$1,'IEA-MethaneAbatement'!$B:$B,'Country Selector'!$A$2)+VLOOKUP($C$1,'Multipliers and Adjustments'!$A$70:$I$86,TRUNC(COLUMN(E$2)/5)+2,FALSE)*SUMIFS('IEA-MethaneAbatement'!$N:$N,'IEA-MethaneAbatement'!$O:$O,"&lt;"&amp;$B8,'IEA-MethaneAbatement'!$O:$O,"&gt;="&amp;$A8,'IEA-MethaneAbatement'!$M:$M,$C$1,'IEA-MethaneAbatement'!$B:$B,'Country Selector'!$A$2)+VLOOKUP($D$1,'Multipliers and Adjustments'!$A$70:$I$86,TRUNC(COLUMN(E$2)/5)+2,FALSE)*SUMIFS('IEA-MethaneAbatement'!$N:$N,'IEA-MethaneAbatement'!$O:$O,"&lt;"&amp;$B8,'IEA-MethaneAbatement'!$O:$O,"&gt;="&amp;$A8,'IEA-MethaneAbatement'!$M:$M,$D$1,'IEA-MethaneAbatement'!$B:$B,'Country Selector'!$A$2)))*(1+INDEX('EPA to IEA Scaling'!$F$8:$AO$8,,MATCH(E$2,'EPA to IEA Scaling'!$F$1:$AO$1,0)))</f>
        <v>0</v>
      </c>
      <c r="F8" cm="1">
        <f t="array" ref="F8">((VLOOKUP($B$1,'Multipliers and Adjustments'!$A$70:$I$86,TRUNC(COLUMN(F$2)/5)+2,FALSE)*SUMIFS('IEA-MethaneAbatement'!$N:$N,'IEA-MethaneAbatement'!$O:$O,"&lt;"&amp;$B8,'IEA-MethaneAbatement'!$O:$O,"&gt;="&amp;$A8,'IEA-MethaneAbatement'!$M:$M,$B$1,'IEA-MethaneAbatement'!$B:$B,'Country Selector'!$A$2)+VLOOKUP($C$1,'Multipliers and Adjustments'!$A$70:$I$86,TRUNC(COLUMN(F$2)/5)+2,FALSE)*SUMIFS('IEA-MethaneAbatement'!$N:$N,'IEA-MethaneAbatement'!$O:$O,"&lt;"&amp;$B8,'IEA-MethaneAbatement'!$O:$O,"&gt;="&amp;$A8,'IEA-MethaneAbatement'!$M:$M,$C$1,'IEA-MethaneAbatement'!$B:$B,'Country Selector'!$A$2)+VLOOKUP($D$1,'Multipliers and Adjustments'!$A$70:$I$86,TRUNC(COLUMN(F$2)/5)+2,FALSE)*SUMIFS('IEA-MethaneAbatement'!$N:$N,'IEA-MethaneAbatement'!$O:$O,"&lt;"&amp;$B8,'IEA-MethaneAbatement'!$O:$O,"&gt;="&amp;$A8,'IEA-MethaneAbatement'!$M:$M,$D$1,'IEA-MethaneAbatement'!$B:$B,'Country Selector'!$A$2)))*(1+INDEX('EPA to IEA Scaling'!$F$8:$AO$8,,MATCH(F$2,'EPA to IEA Scaling'!$F$1:$AO$1,0)))</f>
        <v>0</v>
      </c>
      <c r="G8" cm="1">
        <f t="array" ref="G8">((VLOOKUP($B$1,'Multipliers and Adjustments'!$A$70:$I$86,TRUNC(COLUMN(G$2)/5)+2,FALSE)*SUMIFS('IEA-MethaneAbatement'!$N:$N,'IEA-MethaneAbatement'!$O:$O,"&lt;"&amp;$B8,'IEA-MethaneAbatement'!$O:$O,"&gt;="&amp;$A8,'IEA-MethaneAbatement'!$M:$M,$B$1,'IEA-MethaneAbatement'!$B:$B,'Country Selector'!$A$2)+VLOOKUP($C$1,'Multipliers and Adjustments'!$A$70:$I$86,TRUNC(COLUMN(G$2)/5)+2,FALSE)*SUMIFS('IEA-MethaneAbatement'!$N:$N,'IEA-MethaneAbatement'!$O:$O,"&lt;"&amp;$B8,'IEA-MethaneAbatement'!$O:$O,"&gt;="&amp;$A8,'IEA-MethaneAbatement'!$M:$M,$C$1,'IEA-MethaneAbatement'!$B:$B,'Country Selector'!$A$2)+VLOOKUP($D$1,'Multipliers and Adjustments'!$A$70:$I$86,TRUNC(COLUMN(G$2)/5)+2,FALSE)*SUMIFS('IEA-MethaneAbatement'!$N:$N,'IEA-MethaneAbatement'!$O:$O,"&lt;"&amp;$B8,'IEA-MethaneAbatement'!$O:$O,"&gt;="&amp;$A8,'IEA-MethaneAbatement'!$M:$M,$D$1,'IEA-MethaneAbatement'!$B:$B,'Country Selector'!$A$2)))*(1+INDEX('EPA to IEA Scaling'!$F$8:$AO$8,,MATCH(G$2,'EPA to IEA Scaling'!$F$1:$AO$1,0)))</f>
        <v>0</v>
      </c>
      <c r="H8" s="31" cm="1">
        <f t="array" ref="H8">((VLOOKUP($B$1,'Multipliers and Adjustments'!$A$70:$I$86,TRUNC(COLUMN(H$2)/5)+2,FALSE)*SUMIFS('IEA-MethaneAbatement'!$N:$N,'IEA-MethaneAbatement'!$O:$O,"&lt;"&amp;$B8,'IEA-MethaneAbatement'!$O:$O,"&gt;="&amp;$A8,'IEA-MethaneAbatement'!$M:$M,$B$1,'IEA-MethaneAbatement'!$B:$B,'Country Selector'!$A$2)+VLOOKUP($C$1,'Multipliers and Adjustments'!$A$70:$I$86,TRUNC(COLUMN(H$2)/5)+2,FALSE)*SUMIFS('IEA-MethaneAbatement'!$N:$N,'IEA-MethaneAbatement'!$O:$O,"&lt;"&amp;$B8,'IEA-MethaneAbatement'!$O:$O,"&gt;="&amp;$A8,'IEA-MethaneAbatement'!$M:$M,$C$1,'IEA-MethaneAbatement'!$B:$B,'Country Selector'!$A$2)+VLOOKUP($D$1,'Multipliers and Adjustments'!$A$70:$I$86,TRUNC(COLUMN(H$2)/5)+2,FALSE)*SUMIFS('IEA-MethaneAbatement'!$N:$N,'IEA-MethaneAbatement'!$O:$O,"&lt;"&amp;$B8,'IEA-MethaneAbatement'!$O:$O,"&gt;="&amp;$A8,'IEA-MethaneAbatement'!$M:$M,$D$1,'IEA-MethaneAbatement'!$B:$B,'Country Selector'!$A$2)))*(1+INDEX('EPA to IEA Scaling'!$F$8:$AO$8,,MATCH(H$2,'EPA to IEA Scaling'!$F$1:$AO$1,0)))</f>
        <v>0</v>
      </c>
      <c r="I8" cm="1">
        <f t="array" ref="I8">((VLOOKUP($B$1,'Multipliers and Adjustments'!$A$70:$I$86,TRUNC(COLUMN(I$2)/5)+2,FALSE)*SUMIFS('IEA-MethaneAbatement'!$N:$N,'IEA-MethaneAbatement'!$O:$O,"&lt;"&amp;$B8,'IEA-MethaneAbatement'!$O:$O,"&gt;="&amp;$A8,'IEA-MethaneAbatement'!$M:$M,$B$1,'IEA-MethaneAbatement'!$B:$B,'Country Selector'!$A$2)+VLOOKUP($C$1,'Multipliers and Adjustments'!$A$70:$I$86,TRUNC(COLUMN(I$2)/5)+2,FALSE)*SUMIFS('IEA-MethaneAbatement'!$N:$N,'IEA-MethaneAbatement'!$O:$O,"&lt;"&amp;$B8,'IEA-MethaneAbatement'!$O:$O,"&gt;="&amp;$A8,'IEA-MethaneAbatement'!$M:$M,$C$1,'IEA-MethaneAbatement'!$B:$B,'Country Selector'!$A$2)+VLOOKUP($D$1,'Multipliers and Adjustments'!$A$70:$I$86,TRUNC(COLUMN(I$2)/5)+2,FALSE)*SUMIFS('IEA-MethaneAbatement'!$N:$N,'IEA-MethaneAbatement'!$O:$O,"&lt;"&amp;$B8,'IEA-MethaneAbatement'!$O:$O,"&gt;="&amp;$A8,'IEA-MethaneAbatement'!$M:$M,$D$1,'IEA-MethaneAbatement'!$B:$B,'Country Selector'!$A$2)))*(1+INDEX('EPA to IEA Scaling'!$F$8:$AO$8,,MATCH(I$2,'EPA to IEA Scaling'!$F$1:$AO$1,0)))</f>
        <v>0</v>
      </c>
      <c r="J8" cm="1">
        <f t="array" ref="J8">((VLOOKUP($B$1,'Multipliers and Adjustments'!$A$70:$I$86,TRUNC(COLUMN(J$2)/5)+2,FALSE)*SUMIFS('IEA-MethaneAbatement'!$N:$N,'IEA-MethaneAbatement'!$O:$O,"&lt;"&amp;$B8,'IEA-MethaneAbatement'!$O:$O,"&gt;="&amp;$A8,'IEA-MethaneAbatement'!$M:$M,$B$1,'IEA-MethaneAbatement'!$B:$B,'Country Selector'!$A$2)+VLOOKUP($C$1,'Multipliers and Adjustments'!$A$70:$I$86,TRUNC(COLUMN(J$2)/5)+2,FALSE)*SUMIFS('IEA-MethaneAbatement'!$N:$N,'IEA-MethaneAbatement'!$O:$O,"&lt;"&amp;$B8,'IEA-MethaneAbatement'!$O:$O,"&gt;="&amp;$A8,'IEA-MethaneAbatement'!$M:$M,$C$1,'IEA-MethaneAbatement'!$B:$B,'Country Selector'!$A$2)+VLOOKUP($D$1,'Multipliers and Adjustments'!$A$70:$I$86,TRUNC(COLUMN(J$2)/5)+2,FALSE)*SUMIFS('IEA-MethaneAbatement'!$N:$N,'IEA-MethaneAbatement'!$O:$O,"&lt;"&amp;$B8,'IEA-MethaneAbatement'!$O:$O,"&gt;="&amp;$A8,'IEA-MethaneAbatement'!$M:$M,$D$1,'IEA-MethaneAbatement'!$B:$B,'Country Selector'!$A$2)))*(1+INDEX('EPA to IEA Scaling'!$F$8:$AO$8,,MATCH(J$2,'EPA to IEA Scaling'!$F$1:$AO$1,0)))</f>
        <v>0</v>
      </c>
      <c r="K8" cm="1">
        <f t="array" ref="K8">((VLOOKUP($B$1,'Multipliers and Adjustments'!$A$70:$I$86,TRUNC(COLUMN(K$2)/5)+2,FALSE)*SUMIFS('IEA-MethaneAbatement'!$N:$N,'IEA-MethaneAbatement'!$O:$O,"&lt;"&amp;$B8,'IEA-MethaneAbatement'!$O:$O,"&gt;="&amp;$A8,'IEA-MethaneAbatement'!$M:$M,$B$1,'IEA-MethaneAbatement'!$B:$B,'Country Selector'!$A$2)+VLOOKUP($C$1,'Multipliers and Adjustments'!$A$70:$I$86,TRUNC(COLUMN(K$2)/5)+2,FALSE)*SUMIFS('IEA-MethaneAbatement'!$N:$N,'IEA-MethaneAbatement'!$O:$O,"&lt;"&amp;$B8,'IEA-MethaneAbatement'!$O:$O,"&gt;="&amp;$A8,'IEA-MethaneAbatement'!$M:$M,$C$1,'IEA-MethaneAbatement'!$B:$B,'Country Selector'!$A$2)+VLOOKUP($D$1,'Multipliers and Adjustments'!$A$70:$I$86,TRUNC(COLUMN(K$2)/5)+2,FALSE)*SUMIFS('IEA-MethaneAbatement'!$N:$N,'IEA-MethaneAbatement'!$O:$O,"&lt;"&amp;$B8,'IEA-MethaneAbatement'!$O:$O,"&gt;="&amp;$A8,'IEA-MethaneAbatement'!$M:$M,$D$1,'IEA-MethaneAbatement'!$B:$B,'Country Selector'!$A$2)))*(1+INDEX('EPA to IEA Scaling'!$F$8:$AO$8,,MATCH(K$2,'EPA to IEA Scaling'!$F$1:$AO$1,0)))</f>
        <v>0</v>
      </c>
      <c r="L8" cm="1">
        <f t="array" ref="L8">((VLOOKUP($B$1,'Multipliers and Adjustments'!$A$70:$I$86,TRUNC(COLUMN(L$2)/5)+2,FALSE)*SUMIFS('IEA-MethaneAbatement'!$N:$N,'IEA-MethaneAbatement'!$O:$O,"&lt;"&amp;$B8,'IEA-MethaneAbatement'!$O:$O,"&gt;="&amp;$A8,'IEA-MethaneAbatement'!$M:$M,$B$1,'IEA-MethaneAbatement'!$B:$B,'Country Selector'!$A$2)+VLOOKUP($C$1,'Multipliers and Adjustments'!$A$70:$I$86,TRUNC(COLUMN(L$2)/5)+2,FALSE)*SUMIFS('IEA-MethaneAbatement'!$N:$N,'IEA-MethaneAbatement'!$O:$O,"&lt;"&amp;$B8,'IEA-MethaneAbatement'!$O:$O,"&gt;="&amp;$A8,'IEA-MethaneAbatement'!$M:$M,$C$1,'IEA-MethaneAbatement'!$B:$B,'Country Selector'!$A$2)+VLOOKUP($D$1,'Multipliers and Adjustments'!$A$70:$I$86,TRUNC(COLUMN(L$2)/5)+2,FALSE)*SUMIFS('IEA-MethaneAbatement'!$N:$N,'IEA-MethaneAbatement'!$O:$O,"&lt;"&amp;$B8,'IEA-MethaneAbatement'!$O:$O,"&gt;="&amp;$A8,'IEA-MethaneAbatement'!$M:$M,$D$1,'IEA-MethaneAbatement'!$B:$B,'Country Selector'!$A$2)))*(1+INDEX('EPA to IEA Scaling'!$F$8:$AO$8,,MATCH(L$2,'EPA to IEA Scaling'!$F$1:$AO$1,0)))</f>
        <v>0</v>
      </c>
      <c r="M8" s="31" cm="1">
        <f t="array" ref="M8">((VLOOKUP($B$1,'Multipliers and Adjustments'!$A$70:$I$86,TRUNC(COLUMN(M$2)/5)+2,FALSE)*SUMIFS('IEA-MethaneAbatement'!$N:$N,'IEA-MethaneAbatement'!$O:$O,"&lt;"&amp;$B8,'IEA-MethaneAbatement'!$O:$O,"&gt;="&amp;$A8,'IEA-MethaneAbatement'!$M:$M,$B$1,'IEA-MethaneAbatement'!$B:$B,'Country Selector'!$A$2)+VLOOKUP($C$1,'Multipliers and Adjustments'!$A$70:$I$86,TRUNC(COLUMN(M$2)/5)+2,FALSE)*SUMIFS('IEA-MethaneAbatement'!$N:$N,'IEA-MethaneAbatement'!$O:$O,"&lt;"&amp;$B8,'IEA-MethaneAbatement'!$O:$O,"&gt;="&amp;$A8,'IEA-MethaneAbatement'!$M:$M,$C$1,'IEA-MethaneAbatement'!$B:$B,'Country Selector'!$A$2)+VLOOKUP($D$1,'Multipliers and Adjustments'!$A$70:$I$86,TRUNC(COLUMN(M$2)/5)+2,FALSE)*SUMIFS('IEA-MethaneAbatement'!$N:$N,'IEA-MethaneAbatement'!$O:$O,"&lt;"&amp;$B8,'IEA-MethaneAbatement'!$O:$O,"&gt;="&amp;$A8,'IEA-MethaneAbatement'!$M:$M,$D$1,'IEA-MethaneAbatement'!$B:$B,'Country Selector'!$A$2)))*(1+INDEX('EPA to IEA Scaling'!$F$8:$AO$8,,MATCH(M$2,'EPA to IEA Scaling'!$F$1:$AO$1,0)))</f>
        <v>0</v>
      </c>
      <c r="N8" cm="1">
        <f t="array" ref="N8">((VLOOKUP($B$1,'Multipliers and Adjustments'!$A$70:$I$86,TRUNC(COLUMN(N$2)/5)+2,FALSE)*SUMIFS('IEA-MethaneAbatement'!$N:$N,'IEA-MethaneAbatement'!$O:$O,"&lt;"&amp;$B8,'IEA-MethaneAbatement'!$O:$O,"&gt;="&amp;$A8,'IEA-MethaneAbatement'!$M:$M,$B$1,'IEA-MethaneAbatement'!$B:$B,'Country Selector'!$A$2)+VLOOKUP($C$1,'Multipliers and Adjustments'!$A$70:$I$86,TRUNC(COLUMN(N$2)/5)+2,FALSE)*SUMIFS('IEA-MethaneAbatement'!$N:$N,'IEA-MethaneAbatement'!$O:$O,"&lt;"&amp;$B8,'IEA-MethaneAbatement'!$O:$O,"&gt;="&amp;$A8,'IEA-MethaneAbatement'!$M:$M,$C$1,'IEA-MethaneAbatement'!$B:$B,'Country Selector'!$A$2)+VLOOKUP($D$1,'Multipliers and Adjustments'!$A$70:$I$86,TRUNC(COLUMN(N$2)/5)+2,FALSE)*SUMIFS('IEA-MethaneAbatement'!$N:$N,'IEA-MethaneAbatement'!$O:$O,"&lt;"&amp;$B8,'IEA-MethaneAbatement'!$O:$O,"&gt;="&amp;$A8,'IEA-MethaneAbatement'!$M:$M,$D$1,'IEA-MethaneAbatement'!$B:$B,'Country Selector'!$A$2)))*(1+INDEX('EPA to IEA Scaling'!$F$8:$AO$8,,MATCH(N$2,'EPA to IEA Scaling'!$F$1:$AO$1,0)))</f>
        <v>0</v>
      </c>
      <c r="O8" cm="1">
        <f t="array" ref="O8">((VLOOKUP($B$1,'Multipliers and Adjustments'!$A$70:$I$86,TRUNC(COLUMN(O$2)/5)+2,FALSE)*SUMIFS('IEA-MethaneAbatement'!$N:$N,'IEA-MethaneAbatement'!$O:$O,"&lt;"&amp;$B8,'IEA-MethaneAbatement'!$O:$O,"&gt;="&amp;$A8,'IEA-MethaneAbatement'!$M:$M,$B$1,'IEA-MethaneAbatement'!$B:$B,'Country Selector'!$A$2)+VLOOKUP($C$1,'Multipliers and Adjustments'!$A$70:$I$86,TRUNC(COLUMN(O$2)/5)+2,FALSE)*SUMIFS('IEA-MethaneAbatement'!$N:$N,'IEA-MethaneAbatement'!$O:$O,"&lt;"&amp;$B8,'IEA-MethaneAbatement'!$O:$O,"&gt;="&amp;$A8,'IEA-MethaneAbatement'!$M:$M,$C$1,'IEA-MethaneAbatement'!$B:$B,'Country Selector'!$A$2)+VLOOKUP($D$1,'Multipliers and Adjustments'!$A$70:$I$86,TRUNC(COLUMN(O$2)/5)+2,FALSE)*SUMIFS('IEA-MethaneAbatement'!$N:$N,'IEA-MethaneAbatement'!$O:$O,"&lt;"&amp;$B8,'IEA-MethaneAbatement'!$O:$O,"&gt;="&amp;$A8,'IEA-MethaneAbatement'!$M:$M,$D$1,'IEA-MethaneAbatement'!$B:$B,'Country Selector'!$A$2)))*(1+INDEX('EPA to IEA Scaling'!$F$8:$AO$8,,MATCH(O$2,'EPA to IEA Scaling'!$F$1:$AO$1,0)))</f>
        <v>0</v>
      </c>
      <c r="P8" cm="1">
        <f t="array" ref="P8">((VLOOKUP($B$1,'Multipliers and Adjustments'!$A$70:$I$86,TRUNC(COLUMN(P$2)/5)+2,FALSE)*SUMIFS('IEA-MethaneAbatement'!$N:$N,'IEA-MethaneAbatement'!$O:$O,"&lt;"&amp;$B8,'IEA-MethaneAbatement'!$O:$O,"&gt;="&amp;$A8,'IEA-MethaneAbatement'!$M:$M,$B$1,'IEA-MethaneAbatement'!$B:$B,'Country Selector'!$A$2)+VLOOKUP($C$1,'Multipliers and Adjustments'!$A$70:$I$86,TRUNC(COLUMN(P$2)/5)+2,FALSE)*SUMIFS('IEA-MethaneAbatement'!$N:$N,'IEA-MethaneAbatement'!$O:$O,"&lt;"&amp;$B8,'IEA-MethaneAbatement'!$O:$O,"&gt;="&amp;$A8,'IEA-MethaneAbatement'!$M:$M,$C$1,'IEA-MethaneAbatement'!$B:$B,'Country Selector'!$A$2)+VLOOKUP($D$1,'Multipliers and Adjustments'!$A$70:$I$86,TRUNC(COLUMN(P$2)/5)+2,FALSE)*SUMIFS('IEA-MethaneAbatement'!$N:$N,'IEA-MethaneAbatement'!$O:$O,"&lt;"&amp;$B8,'IEA-MethaneAbatement'!$O:$O,"&gt;="&amp;$A8,'IEA-MethaneAbatement'!$M:$M,$D$1,'IEA-MethaneAbatement'!$B:$B,'Country Selector'!$A$2)))*(1+INDEX('EPA to IEA Scaling'!$F$8:$AO$8,,MATCH(P$2,'EPA to IEA Scaling'!$F$1:$AO$1,0)))</f>
        <v>0</v>
      </c>
      <c r="Q8" cm="1">
        <f t="array" ref="Q8">((VLOOKUP($B$1,'Multipliers and Adjustments'!$A$70:$I$86,TRUNC(COLUMN(Q$2)/5)+2,FALSE)*SUMIFS('IEA-MethaneAbatement'!$N:$N,'IEA-MethaneAbatement'!$O:$O,"&lt;"&amp;$B8,'IEA-MethaneAbatement'!$O:$O,"&gt;="&amp;$A8,'IEA-MethaneAbatement'!$M:$M,$B$1,'IEA-MethaneAbatement'!$B:$B,'Country Selector'!$A$2)+VLOOKUP($C$1,'Multipliers and Adjustments'!$A$70:$I$86,TRUNC(COLUMN(Q$2)/5)+2,FALSE)*SUMIFS('IEA-MethaneAbatement'!$N:$N,'IEA-MethaneAbatement'!$O:$O,"&lt;"&amp;$B8,'IEA-MethaneAbatement'!$O:$O,"&gt;="&amp;$A8,'IEA-MethaneAbatement'!$M:$M,$C$1,'IEA-MethaneAbatement'!$B:$B,'Country Selector'!$A$2)+VLOOKUP($D$1,'Multipliers and Adjustments'!$A$70:$I$86,TRUNC(COLUMN(Q$2)/5)+2,FALSE)*SUMIFS('IEA-MethaneAbatement'!$N:$N,'IEA-MethaneAbatement'!$O:$O,"&lt;"&amp;$B8,'IEA-MethaneAbatement'!$O:$O,"&gt;="&amp;$A8,'IEA-MethaneAbatement'!$M:$M,$D$1,'IEA-MethaneAbatement'!$B:$B,'Country Selector'!$A$2)))*(1+INDEX('EPA to IEA Scaling'!$F$8:$AO$8,,MATCH(Q$2,'EPA to IEA Scaling'!$F$1:$AO$1,0)))</f>
        <v>0</v>
      </c>
      <c r="R8" s="31" cm="1">
        <f t="array" ref="R8">((VLOOKUP($B$1,'Multipliers and Adjustments'!$A$70:$I$86,TRUNC(COLUMN(R$2)/5)+2,FALSE)*SUMIFS('IEA-MethaneAbatement'!$N:$N,'IEA-MethaneAbatement'!$O:$O,"&lt;"&amp;$B8,'IEA-MethaneAbatement'!$O:$O,"&gt;="&amp;$A8,'IEA-MethaneAbatement'!$M:$M,$B$1,'IEA-MethaneAbatement'!$B:$B,'Country Selector'!$A$2)+VLOOKUP($C$1,'Multipliers and Adjustments'!$A$70:$I$86,TRUNC(COLUMN(R$2)/5)+2,FALSE)*SUMIFS('IEA-MethaneAbatement'!$N:$N,'IEA-MethaneAbatement'!$O:$O,"&lt;"&amp;$B8,'IEA-MethaneAbatement'!$O:$O,"&gt;="&amp;$A8,'IEA-MethaneAbatement'!$M:$M,$C$1,'IEA-MethaneAbatement'!$B:$B,'Country Selector'!$A$2)+VLOOKUP($D$1,'Multipliers and Adjustments'!$A$70:$I$86,TRUNC(COLUMN(R$2)/5)+2,FALSE)*SUMIFS('IEA-MethaneAbatement'!$N:$N,'IEA-MethaneAbatement'!$O:$O,"&lt;"&amp;$B8,'IEA-MethaneAbatement'!$O:$O,"&gt;="&amp;$A8,'IEA-MethaneAbatement'!$M:$M,$D$1,'IEA-MethaneAbatement'!$B:$B,'Country Selector'!$A$2)))*(1+INDEX('EPA to IEA Scaling'!$F$8:$AO$8,,MATCH(R$2,'EPA to IEA Scaling'!$F$1:$AO$1,0)))</f>
        <v>0</v>
      </c>
      <c r="S8" cm="1">
        <f t="array" ref="S8">((VLOOKUP($B$1,'Multipliers and Adjustments'!$A$70:$I$86,TRUNC(COLUMN(S$2)/5)+2,FALSE)*SUMIFS('IEA-MethaneAbatement'!$N:$N,'IEA-MethaneAbatement'!$O:$O,"&lt;"&amp;$B8,'IEA-MethaneAbatement'!$O:$O,"&gt;="&amp;$A8,'IEA-MethaneAbatement'!$M:$M,$B$1,'IEA-MethaneAbatement'!$B:$B,'Country Selector'!$A$2)+VLOOKUP($C$1,'Multipliers and Adjustments'!$A$70:$I$86,TRUNC(COLUMN(S$2)/5)+2,FALSE)*SUMIFS('IEA-MethaneAbatement'!$N:$N,'IEA-MethaneAbatement'!$O:$O,"&lt;"&amp;$B8,'IEA-MethaneAbatement'!$O:$O,"&gt;="&amp;$A8,'IEA-MethaneAbatement'!$M:$M,$C$1,'IEA-MethaneAbatement'!$B:$B,'Country Selector'!$A$2)+VLOOKUP($D$1,'Multipliers and Adjustments'!$A$70:$I$86,TRUNC(COLUMN(S$2)/5)+2,FALSE)*SUMIFS('IEA-MethaneAbatement'!$N:$N,'IEA-MethaneAbatement'!$O:$O,"&lt;"&amp;$B8,'IEA-MethaneAbatement'!$O:$O,"&gt;="&amp;$A8,'IEA-MethaneAbatement'!$M:$M,$D$1,'IEA-MethaneAbatement'!$B:$B,'Country Selector'!$A$2)))*(1+INDEX('EPA to IEA Scaling'!$F$8:$AO$8,,MATCH(S$2,'EPA to IEA Scaling'!$F$1:$AO$1,0)))</f>
        <v>0</v>
      </c>
      <c r="T8" cm="1">
        <f t="array" ref="T8">((VLOOKUP($B$1,'Multipliers and Adjustments'!$A$70:$I$86,TRUNC(COLUMN(T$2)/5)+2,FALSE)*SUMIFS('IEA-MethaneAbatement'!$N:$N,'IEA-MethaneAbatement'!$O:$O,"&lt;"&amp;$B8,'IEA-MethaneAbatement'!$O:$O,"&gt;="&amp;$A8,'IEA-MethaneAbatement'!$M:$M,$B$1,'IEA-MethaneAbatement'!$B:$B,'Country Selector'!$A$2)+VLOOKUP($C$1,'Multipliers and Adjustments'!$A$70:$I$86,TRUNC(COLUMN(T$2)/5)+2,FALSE)*SUMIFS('IEA-MethaneAbatement'!$N:$N,'IEA-MethaneAbatement'!$O:$O,"&lt;"&amp;$B8,'IEA-MethaneAbatement'!$O:$O,"&gt;="&amp;$A8,'IEA-MethaneAbatement'!$M:$M,$C$1,'IEA-MethaneAbatement'!$B:$B,'Country Selector'!$A$2)+VLOOKUP($D$1,'Multipliers and Adjustments'!$A$70:$I$86,TRUNC(COLUMN(T$2)/5)+2,FALSE)*SUMIFS('IEA-MethaneAbatement'!$N:$N,'IEA-MethaneAbatement'!$O:$O,"&lt;"&amp;$B8,'IEA-MethaneAbatement'!$O:$O,"&gt;="&amp;$A8,'IEA-MethaneAbatement'!$M:$M,$D$1,'IEA-MethaneAbatement'!$B:$B,'Country Selector'!$A$2)))*(1+INDEX('EPA to IEA Scaling'!$F$8:$AO$8,,MATCH(T$2,'EPA to IEA Scaling'!$F$1:$AO$1,0)))</f>
        <v>0</v>
      </c>
      <c r="U8" cm="1">
        <f t="array" ref="U8">((VLOOKUP($B$1,'Multipliers and Adjustments'!$A$70:$I$86,TRUNC(COLUMN(U$2)/5)+2,FALSE)*SUMIFS('IEA-MethaneAbatement'!$N:$N,'IEA-MethaneAbatement'!$O:$O,"&lt;"&amp;$B8,'IEA-MethaneAbatement'!$O:$O,"&gt;="&amp;$A8,'IEA-MethaneAbatement'!$M:$M,$B$1,'IEA-MethaneAbatement'!$B:$B,'Country Selector'!$A$2)+VLOOKUP($C$1,'Multipliers and Adjustments'!$A$70:$I$86,TRUNC(COLUMN(U$2)/5)+2,FALSE)*SUMIFS('IEA-MethaneAbatement'!$N:$N,'IEA-MethaneAbatement'!$O:$O,"&lt;"&amp;$B8,'IEA-MethaneAbatement'!$O:$O,"&gt;="&amp;$A8,'IEA-MethaneAbatement'!$M:$M,$C$1,'IEA-MethaneAbatement'!$B:$B,'Country Selector'!$A$2)+VLOOKUP($D$1,'Multipliers and Adjustments'!$A$70:$I$86,TRUNC(COLUMN(U$2)/5)+2,FALSE)*SUMIFS('IEA-MethaneAbatement'!$N:$N,'IEA-MethaneAbatement'!$O:$O,"&lt;"&amp;$B8,'IEA-MethaneAbatement'!$O:$O,"&gt;="&amp;$A8,'IEA-MethaneAbatement'!$M:$M,$D$1,'IEA-MethaneAbatement'!$B:$B,'Country Selector'!$A$2)))*(1+INDEX('EPA to IEA Scaling'!$F$8:$AO$8,,MATCH(U$2,'EPA to IEA Scaling'!$F$1:$AO$1,0)))</f>
        <v>0</v>
      </c>
      <c r="V8" cm="1">
        <f t="array" ref="V8">((VLOOKUP($B$1,'Multipliers and Adjustments'!$A$70:$I$86,TRUNC(COLUMN(V$2)/5)+2,FALSE)*SUMIFS('IEA-MethaneAbatement'!$N:$N,'IEA-MethaneAbatement'!$O:$O,"&lt;"&amp;$B8,'IEA-MethaneAbatement'!$O:$O,"&gt;="&amp;$A8,'IEA-MethaneAbatement'!$M:$M,$B$1,'IEA-MethaneAbatement'!$B:$B,'Country Selector'!$A$2)+VLOOKUP($C$1,'Multipliers and Adjustments'!$A$70:$I$86,TRUNC(COLUMN(V$2)/5)+2,FALSE)*SUMIFS('IEA-MethaneAbatement'!$N:$N,'IEA-MethaneAbatement'!$O:$O,"&lt;"&amp;$B8,'IEA-MethaneAbatement'!$O:$O,"&gt;="&amp;$A8,'IEA-MethaneAbatement'!$M:$M,$C$1,'IEA-MethaneAbatement'!$B:$B,'Country Selector'!$A$2)+VLOOKUP($D$1,'Multipliers and Adjustments'!$A$70:$I$86,TRUNC(COLUMN(V$2)/5)+2,FALSE)*SUMIFS('IEA-MethaneAbatement'!$N:$N,'IEA-MethaneAbatement'!$O:$O,"&lt;"&amp;$B8,'IEA-MethaneAbatement'!$O:$O,"&gt;="&amp;$A8,'IEA-MethaneAbatement'!$M:$M,$D$1,'IEA-MethaneAbatement'!$B:$B,'Country Selector'!$A$2)))*(1+INDEX('EPA to IEA Scaling'!$F$8:$AO$8,,MATCH(V$2,'EPA to IEA Scaling'!$F$1:$AO$1,0)))</f>
        <v>0</v>
      </c>
      <c r="W8" s="31" cm="1">
        <f t="array" ref="W8">((VLOOKUP($B$1,'Multipliers and Adjustments'!$A$70:$I$86,TRUNC(COLUMN(W$2)/5)+2,FALSE)*SUMIFS('IEA-MethaneAbatement'!$N:$N,'IEA-MethaneAbatement'!$O:$O,"&lt;"&amp;$B8,'IEA-MethaneAbatement'!$O:$O,"&gt;="&amp;$A8,'IEA-MethaneAbatement'!$M:$M,$B$1,'IEA-MethaneAbatement'!$B:$B,'Country Selector'!$A$2)+VLOOKUP($C$1,'Multipliers and Adjustments'!$A$70:$I$86,TRUNC(COLUMN(W$2)/5)+2,FALSE)*SUMIFS('IEA-MethaneAbatement'!$N:$N,'IEA-MethaneAbatement'!$O:$O,"&lt;"&amp;$B8,'IEA-MethaneAbatement'!$O:$O,"&gt;="&amp;$A8,'IEA-MethaneAbatement'!$M:$M,$C$1,'IEA-MethaneAbatement'!$B:$B,'Country Selector'!$A$2)+VLOOKUP($D$1,'Multipliers and Adjustments'!$A$70:$I$86,TRUNC(COLUMN(W$2)/5)+2,FALSE)*SUMIFS('IEA-MethaneAbatement'!$N:$N,'IEA-MethaneAbatement'!$O:$O,"&lt;"&amp;$B8,'IEA-MethaneAbatement'!$O:$O,"&gt;="&amp;$A8,'IEA-MethaneAbatement'!$M:$M,$D$1,'IEA-MethaneAbatement'!$B:$B,'Country Selector'!$A$2)))*(1+INDEX('EPA to IEA Scaling'!$F$8:$AO$8,,MATCH(W$2,'EPA to IEA Scaling'!$F$1:$AO$1,0)))</f>
        <v>0</v>
      </c>
      <c r="X8" cm="1">
        <f t="array" ref="X8">((VLOOKUP($B$1,'Multipliers and Adjustments'!$A$70:$I$86,TRUNC(COLUMN(X$2)/5)+2,FALSE)*SUMIFS('IEA-MethaneAbatement'!$N:$N,'IEA-MethaneAbatement'!$O:$O,"&lt;"&amp;$B8,'IEA-MethaneAbatement'!$O:$O,"&gt;="&amp;$A8,'IEA-MethaneAbatement'!$M:$M,$B$1,'IEA-MethaneAbatement'!$B:$B,'Country Selector'!$A$2)+VLOOKUP($C$1,'Multipliers and Adjustments'!$A$70:$I$86,TRUNC(COLUMN(X$2)/5)+2,FALSE)*SUMIFS('IEA-MethaneAbatement'!$N:$N,'IEA-MethaneAbatement'!$O:$O,"&lt;"&amp;$B8,'IEA-MethaneAbatement'!$O:$O,"&gt;="&amp;$A8,'IEA-MethaneAbatement'!$M:$M,$C$1,'IEA-MethaneAbatement'!$B:$B,'Country Selector'!$A$2)+VLOOKUP($D$1,'Multipliers and Adjustments'!$A$70:$I$86,TRUNC(COLUMN(X$2)/5)+2,FALSE)*SUMIFS('IEA-MethaneAbatement'!$N:$N,'IEA-MethaneAbatement'!$O:$O,"&lt;"&amp;$B8,'IEA-MethaneAbatement'!$O:$O,"&gt;="&amp;$A8,'IEA-MethaneAbatement'!$M:$M,$D$1,'IEA-MethaneAbatement'!$B:$B,'Country Selector'!$A$2)))*(1+INDEX('EPA to IEA Scaling'!$F$8:$AO$8,,MATCH(X$2,'EPA to IEA Scaling'!$F$1:$AO$1,0)))</f>
        <v>0</v>
      </c>
      <c r="Y8" cm="1">
        <f t="array" ref="Y8">((VLOOKUP($B$1,'Multipliers and Adjustments'!$A$70:$I$86,TRUNC(COLUMN(Y$2)/5)+2,FALSE)*SUMIFS('IEA-MethaneAbatement'!$N:$N,'IEA-MethaneAbatement'!$O:$O,"&lt;"&amp;$B8,'IEA-MethaneAbatement'!$O:$O,"&gt;="&amp;$A8,'IEA-MethaneAbatement'!$M:$M,$B$1,'IEA-MethaneAbatement'!$B:$B,'Country Selector'!$A$2)+VLOOKUP($C$1,'Multipliers and Adjustments'!$A$70:$I$86,TRUNC(COLUMN(Y$2)/5)+2,FALSE)*SUMIFS('IEA-MethaneAbatement'!$N:$N,'IEA-MethaneAbatement'!$O:$O,"&lt;"&amp;$B8,'IEA-MethaneAbatement'!$O:$O,"&gt;="&amp;$A8,'IEA-MethaneAbatement'!$M:$M,$C$1,'IEA-MethaneAbatement'!$B:$B,'Country Selector'!$A$2)+VLOOKUP($D$1,'Multipliers and Adjustments'!$A$70:$I$86,TRUNC(COLUMN(Y$2)/5)+2,FALSE)*SUMIFS('IEA-MethaneAbatement'!$N:$N,'IEA-MethaneAbatement'!$O:$O,"&lt;"&amp;$B8,'IEA-MethaneAbatement'!$O:$O,"&gt;="&amp;$A8,'IEA-MethaneAbatement'!$M:$M,$D$1,'IEA-MethaneAbatement'!$B:$B,'Country Selector'!$A$2)))*(1+INDEX('EPA to IEA Scaling'!$F$8:$AO$8,,MATCH(Y$2,'EPA to IEA Scaling'!$F$1:$AO$1,0)))</f>
        <v>0</v>
      </c>
      <c r="Z8" cm="1">
        <f t="array" ref="Z8">((VLOOKUP($B$1,'Multipliers and Adjustments'!$A$70:$I$86,TRUNC(COLUMN(Z$2)/5)+2,FALSE)*SUMIFS('IEA-MethaneAbatement'!$N:$N,'IEA-MethaneAbatement'!$O:$O,"&lt;"&amp;$B8,'IEA-MethaneAbatement'!$O:$O,"&gt;="&amp;$A8,'IEA-MethaneAbatement'!$M:$M,$B$1,'IEA-MethaneAbatement'!$B:$B,'Country Selector'!$A$2)+VLOOKUP($C$1,'Multipliers and Adjustments'!$A$70:$I$86,TRUNC(COLUMN(Z$2)/5)+2,FALSE)*SUMIFS('IEA-MethaneAbatement'!$N:$N,'IEA-MethaneAbatement'!$O:$O,"&lt;"&amp;$B8,'IEA-MethaneAbatement'!$O:$O,"&gt;="&amp;$A8,'IEA-MethaneAbatement'!$M:$M,$C$1,'IEA-MethaneAbatement'!$B:$B,'Country Selector'!$A$2)+VLOOKUP($D$1,'Multipliers and Adjustments'!$A$70:$I$86,TRUNC(COLUMN(Z$2)/5)+2,FALSE)*SUMIFS('IEA-MethaneAbatement'!$N:$N,'IEA-MethaneAbatement'!$O:$O,"&lt;"&amp;$B8,'IEA-MethaneAbatement'!$O:$O,"&gt;="&amp;$A8,'IEA-MethaneAbatement'!$M:$M,$D$1,'IEA-MethaneAbatement'!$B:$B,'Country Selector'!$A$2)))*(1+INDEX('EPA to IEA Scaling'!$F$8:$AO$8,,MATCH(Z$2,'EPA to IEA Scaling'!$F$1:$AO$1,0)))</f>
        <v>0</v>
      </c>
      <c r="AA8" cm="1">
        <f t="array" ref="AA8">((VLOOKUP($B$1,'Multipliers and Adjustments'!$A$70:$I$86,TRUNC(COLUMN(AA$2)/5)+2,FALSE)*SUMIFS('IEA-MethaneAbatement'!$N:$N,'IEA-MethaneAbatement'!$O:$O,"&lt;"&amp;$B8,'IEA-MethaneAbatement'!$O:$O,"&gt;="&amp;$A8,'IEA-MethaneAbatement'!$M:$M,$B$1,'IEA-MethaneAbatement'!$B:$B,'Country Selector'!$A$2)+VLOOKUP($C$1,'Multipliers and Adjustments'!$A$70:$I$86,TRUNC(COLUMN(AA$2)/5)+2,FALSE)*SUMIFS('IEA-MethaneAbatement'!$N:$N,'IEA-MethaneAbatement'!$O:$O,"&lt;"&amp;$B8,'IEA-MethaneAbatement'!$O:$O,"&gt;="&amp;$A8,'IEA-MethaneAbatement'!$M:$M,$C$1,'IEA-MethaneAbatement'!$B:$B,'Country Selector'!$A$2)+VLOOKUP($D$1,'Multipliers and Adjustments'!$A$70:$I$86,TRUNC(COLUMN(AA$2)/5)+2,FALSE)*SUMIFS('IEA-MethaneAbatement'!$N:$N,'IEA-MethaneAbatement'!$O:$O,"&lt;"&amp;$B8,'IEA-MethaneAbatement'!$O:$O,"&gt;="&amp;$A8,'IEA-MethaneAbatement'!$M:$M,$D$1,'IEA-MethaneAbatement'!$B:$B,'Country Selector'!$A$2)))*(1+INDEX('EPA to IEA Scaling'!$F$8:$AO$8,,MATCH(AA$2,'EPA to IEA Scaling'!$F$1:$AO$1,0)))</f>
        <v>0</v>
      </c>
      <c r="AB8" s="31" cm="1">
        <f t="array" ref="AB8">((VLOOKUP($B$1,'Multipliers and Adjustments'!$A$70:$I$86,TRUNC(COLUMN(AB$2)/5)+2,FALSE)*SUMIFS('IEA-MethaneAbatement'!$N:$N,'IEA-MethaneAbatement'!$O:$O,"&lt;"&amp;$B8,'IEA-MethaneAbatement'!$O:$O,"&gt;="&amp;$A8,'IEA-MethaneAbatement'!$M:$M,$B$1,'IEA-MethaneAbatement'!$B:$B,'Country Selector'!$A$2)+VLOOKUP($C$1,'Multipliers and Adjustments'!$A$70:$I$86,TRUNC(COLUMN(AB$2)/5)+2,FALSE)*SUMIFS('IEA-MethaneAbatement'!$N:$N,'IEA-MethaneAbatement'!$O:$O,"&lt;"&amp;$B8,'IEA-MethaneAbatement'!$O:$O,"&gt;="&amp;$A8,'IEA-MethaneAbatement'!$M:$M,$C$1,'IEA-MethaneAbatement'!$B:$B,'Country Selector'!$A$2)+VLOOKUP($D$1,'Multipliers and Adjustments'!$A$70:$I$86,TRUNC(COLUMN(AB$2)/5)+2,FALSE)*SUMIFS('IEA-MethaneAbatement'!$N:$N,'IEA-MethaneAbatement'!$O:$O,"&lt;"&amp;$B8,'IEA-MethaneAbatement'!$O:$O,"&gt;="&amp;$A8,'IEA-MethaneAbatement'!$M:$M,$D$1,'IEA-MethaneAbatement'!$B:$B,'Country Selector'!$A$2)))*(1+INDEX('EPA to IEA Scaling'!$F$8:$AO$8,,MATCH(AB$2,'EPA to IEA Scaling'!$F$1:$AO$1,0)))</f>
        <v>0</v>
      </c>
      <c r="AC8" cm="1">
        <f t="array" ref="AC8">((VLOOKUP($B$1,'Multipliers and Adjustments'!$A$70:$I$86,TRUNC(COLUMN(AC$2)/5)+2,FALSE)*SUMIFS('IEA-MethaneAbatement'!$N:$N,'IEA-MethaneAbatement'!$O:$O,"&lt;"&amp;$B8,'IEA-MethaneAbatement'!$O:$O,"&gt;="&amp;$A8,'IEA-MethaneAbatement'!$M:$M,$B$1,'IEA-MethaneAbatement'!$B:$B,'Country Selector'!$A$2)+VLOOKUP($C$1,'Multipliers and Adjustments'!$A$70:$I$86,TRUNC(COLUMN(AC$2)/5)+2,FALSE)*SUMIFS('IEA-MethaneAbatement'!$N:$N,'IEA-MethaneAbatement'!$O:$O,"&lt;"&amp;$B8,'IEA-MethaneAbatement'!$O:$O,"&gt;="&amp;$A8,'IEA-MethaneAbatement'!$M:$M,$C$1,'IEA-MethaneAbatement'!$B:$B,'Country Selector'!$A$2)+VLOOKUP($D$1,'Multipliers and Adjustments'!$A$70:$I$86,TRUNC(COLUMN(AC$2)/5)+2,FALSE)*SUMIFS('IEA-MethaneAbatement'!$N:$N,'IEA-MethaneAbatement'!$O:$O,"&lt;"&amp;$B8,'IEA-MethaneAbatement'!$O:$O,"&gt;="&amp;$A8,'IEA-MethaneAbatement'!$M:$M,$D$1,'IEA-MethaneAbatement'!$B:$B,'Country Selector'!$A$2)))*(1+INDEX('EPA to IEA Scaling'!$F$8:$AO$8,,MATCH(AC$2,'EPA to IEA Scaling'!$F$1:$AO$1,0)))</f>
        <v>0</v>
      </c>
      <c r="AD8" cm="1">
        <f t="array" ref="AD8">((VLOOKUP($B$1,'Multipliers and Adjustments'!$A$70:$I$86,TRUNC(COLUMN(AD$2)/5)+2,FALSE)*SUMIFS('IEA-MethaneAbatement'!$N:$N,'IEA-MethaneAbatement'!$O:$O,"&lt;"&amp;$B8,'IEA-MethaneAbatement'!$O:$O,"&gt;="&amp;$A8,'IEA-MethaneAbatement'!$M:$M,$B$1,'IEA-MethaneAbatement'!$B:$B,'Country Selector'!$A$2)+VLOOKUP($C$1,'Multipliers and Adjustments'!$A$70:$I$86,TRUNC(COLUMN(AD$2)/5)+2,FALSE)*SUMIFS('IEA-MethaneAbatement'!$N:$N,'IEA-MethaneAbatement'!$O:$O,"&lt;"&amp;$B8,'IEA-MethaneAbatement'!$O:$O,"&gt;="&amp;$A8,'IEA-MethaneAbatement'!$M:$M,$C$1,'IEA-MethaneAbatement'!$B:$B,'Country Selector'!$A$2)+VLOOKUP($D$1,'Multipliers and Adjustments'!$A$70:$I$86,TRUNC(COLUMN(AD$2)/5)+2,FALSE)*SUMIFS('IEA-MethaneAbatement'!$N:$N,'IEA-MethaneAbatement'!$O:$O,"&lt;"&amp;$B8,'IEA-MethaneAbatement'!$O:$O,"&gt;="&amp;$A8,'IEA-MethaneAbatement'!$M:$M,$D$1,'IEA-MethaneAbatement'!$B:$B,'Country Selector'!$A$2)))*(1+INDEX('EPA to IEA Scaling'!$F$8:$AO$8,,MATCH(AD$2,'EPA to IEA Scaling'!$F$1:$AO$1,0)))</f>
        <v>0</v>
      </c>
      <c r="AE8" cm="1">
        <f t="array" ref="AE8">((VLOOKUP($B$1,'Multipliers and Adjustments'!$A$70:$I$86,TRUNC(COLUMN(AE$2)/5)+2,FALSE)*SUMIFS('IEA-MethaneAbatement'!$N:$N,'IEA-MethaneAbatement'!$O:$O,"&lt;"&amp;$B8,'IEA-MethaneAbatement'!$O:$O,"&gt;="&amp;$A8,'IEA-MethaneAbatement'!$M:$M,$B$1,'IEA-MethaneAbatement'!$B:$B,'Country Selector'!$A$2)+VLOOKUP($C$1,'Multipliers and Adjustments'!$A$70:$I$86,TRUNC(COLUMN(AE$2)/5)+2,FALSE)*SUMIFS('IEA-MethaneAbatement'!$N:$N,'IEA-MethaneAbatement'!$O:$O,"&lt;"&amp;$B8,'IEA-MethaneAbatement'!$O:$O,"&gt;="&amp;$A8,'IEA-MethaneAbatement'!$M:$M,$C$1,'IEA-MethaneAbatement'!$B:$B,'Country Selector'!$A$2)+VLOOKUP($D$1,'Multipliers and Adjustments'!$A$70:$I$86,TRUNC(COLUMN(AE$2)/5)+2,FALSE)*SUMIFS('IEA-MethaneAbatement'!$N:$N,'IEA-MethaneAbatement'!$O:$O,"&lt;"&amp;$B8,'IEA-MethaneAbatement'!$O:$O,"&gt;="&amp;$A8,'IEA-MethaneAbatement'!$M:$M,$D$1,'IEA-MethaneAbatement'!$B:$B,'Country Selector'!$A$2)))*(1+INDEX('EPA to IEA Scaling'!$F$8:$AO$8,,MATCH(AE$2,'EPA to IEA Scaling'!$F$1:$AO$1,0)))</f>
        <v>0</v>
      </c>
      <c r="AF8" cm="1">
        <f t="array" ref="AF8">((VLOOKUP($B$1,'Multipliers and Adjustments'!$A$70:$I$86,TRUNC(COLUMN(AF$2)/5)+2,FALSE)*SUMIFS('IEA-MethaneAbatement'!$N:$N,'IEA-MethaneAbatement'!$O:$O,"&lt;"&amp;$B8,'IEA-MethaneAbatement'!$O:$O,"&gt;="&amp;$A8,'IEA-MethaneAbatement'!$M:$M,$B$1,'IEA-MethaneAbatement'!$B:$B,'Country Selector'!$A$2)+VLOOKUP($C$1,'Multipliers and Adjustments'!$A$70:$I$86,TRUNC(COLUMN(AF$2)/5)+2,FALSE)*SUMIFS('IEA-MethaneAbatement'!$N:$N,'IEA-MethaneAbatement'!$O:$O,"&lt;"&amp;$B8,'IEA-MethaneAbatement'!$O:$O,"&gt;="&amp;$A8,'IEA-MethaneAbatement'!$M:$M,$C$1,'IEA-MethaneAbatement'!$B:$B,'Country Selector'!$A$2)+VLOOKUP($D$1,'Multipliers and Adjustments'!$A$70:$I$86,TRUNC(COLUMN(AF$2)/5)+2,FALSE)*SUMIFS('IEA-MethaneAbatement'!$N:$N,'IEA-MethaneAbatement'!$O:$O,"&lt;"&amp;$B8,'IEA-MethaneAbatement'!$O:$O,"&gt;="&amp;$A8,'IEA-MethaneAbatement'!$M:$M,$D$1,'IEA-MethaneAbatement'!$B:$B,'Country Selector'!$A$2)))*(1+INDEX('EPA to IEA Scaling'!$F$8:$AO$8,,MATCH(AF$2,'EPA to IEA Scaling'!$F$1:$AO$1,0)))</f>
        <v>0</v>
      </c>
      <c r="AG8" s="31" cm="1">
        <f t="array" ref="AG8">((VLOOKUP($B$1,'Multipliers and Adjustments'!$A$70:$I$86,TRUNC(COLUMN(AG$2)/5)+2,FALSE)*SUMIFS('IEA-MethaneAbatement'!$N:$N,'IEA-MethaneAbatement'!$O:$O,"&lt;"&amp;$B8,'IEA-MethaneAbatement'!$O:$O,"&gt;="&amp;$A8,'IEA-MethaneAbatement'!$M:$M,$B$1,'IEA-MethaneAbatement'!$B:$B,'Country Selector'!$A$2)+VLOOKUP($C$1,'Multipliers and Adjustments'!$A$70:$I$86,TRUNC(COLUMN(AG$2)/5)+2,FALSE)*SUMIFS('IEA-MethaneAbatement'!$N:$N,'IEA-MethaneAbatement'!$O:$O,"&lt;"&amp;$B8,'IEA-MethaneAbatement'!$O:$O,"&gt;="&amp;$A8,'IEA-MethaneAbatement'!$M:$M,$C$1,'IEA-MethaneAbatement'!$B:$B,'Country Selector'!$A$2)+VLOOKUP($D$1,'Multipliers and Adjustments'!$A$70:$I$86,TRUNC(COLUMN(AG$2)/5)+2,FALSE)*SUMIFS('IEA-MethaneAbatement'!$N:$N,'IEA-MethaneAbatement'!$O:$O,"&lt;"&amp;$B8,'IEA-MethaneAbatement'!$O:$O,"&gt;="&amp;$A8,'IEA-MethaneAbatement'!$M:$M,$D$1,'IEA-MethaneAbatement'!$B:$B,'Country Selector'!$A$2)))*(1+INDEX('EPA to IEA Scaling'!$F$8:$AO$8,,MATCH(AG$2,'EPA to IEA Scaling'!$F$1:$AO$1,0)))</f>
        <v>0</v>
      </c>
      <c r="AH8" cm="1">
        <f t="array" ref="AH8">((VLOOKUP($B$1,'Multipliers and Adjustments'!$A$70:$I$86,TRUNC(COLUMN(AH$2)/5)+2,FALSE)*SUMIFS('IEA-MethaneAbatement'!$N:$N,'IEA-MethaneAbatement'!$O:$O,"&lt;"&amp;$B8,'IEA-MethaneAbatement'!$O:$O,"&gt;="&amp;$A8,'IEA-MethaneAbatement'!$M:$M,$B$1,'IEA-MethaneAbatement'!$B:$B,'Country Selector'!$A$2)+VLOOKUP($C$1,'Multipliers and Adjustments'!$A$70:$I$86,TRUNC(COLUMN(AH$2)/5)+2,FALSE)*SUMIFS('IEA-MethaneAbatement'!$N:$N,'IEA-MethaneAbatement'!$O:$O,"&lt;"&amp;$B8,'IEA-MethaneAbatement'!$O:$O,"&gt;="&amp;$A8,'IEA-MethaneAbatement'!$M:$M,$C$1,'IEA-MethaneAbatement'!$B:$B,'Country Selector'!$A$2)+VLOOKUP($D$1,'Multipliers and Adjustments'!$A$70:$I$86,TRUNC(COLUMN(AH$2)/5)+2,FALSE)*SUMIFS('IEA-MethaneAbatement'!$N:$N,'IEA-MethaneAbatement'!$O:$O,"&lt;"&amp;$B8,'IEA-MethaneAbatement'!$O:$O,"&gt;="&amp;$A8,'IEA-MethaneAbatement'!$M:$M,$D$1,'IEA-MethaneAbatement'!$B:$B,'Country Selector'!$A$2)))*(1+INDEX('EPA to IEA Scaling'!$F$8:$AO$8,,MATCH(AH$2,'EPA to IEA Scaling'!$F$1:$AO$1,0)))</f>
        <v>0</v>
      </c>
      <c r="AI8" cm="1">
        <f t="array" ref="AI8">((VLOOKUP($B$1,'Multipliers and Adjustments'!$A$70:$I$86,TRUNC(COLUMN(AI$2)/5)+2,FALSE)*SUMIFS('IEA-MethaneAbatement'!$N:$N,'IEA-MethaneAbatement'!$O:$O,"&lt;"&amp;$B8,'IEA-MethaneAbatement'!$O:$O,"&gt;="&amp;$A8,'IEA-MethaneAbatement'!$M:$M,$B$1,'IEA-MethaneAbatement'!$B:$B,'Country Selector'!$A$2)+VLOOKUP($C$1,'Multipliers and Adjustments'!$A$70:$I$86,TRUNC(COLUMN(AI$2)/5)+2,FALSE)*SUMIFS('IEA-MethaneAbatement'!$N:$N,'IEA-MethaneAbatement'!$O:$O,"&lt;"&amp;$B8,'IEA-MethaneAbatement'!$O:$O,"&gt;="&amp;$A8,'IEA-MethaneAbatement'!$M:$M,$C$1,'IEA-MethaneAbatement'!$B:$B,'Country Selector'!$A$2)+VLOOKUP($D$1,'Multipliers and Adjustments'!$A$70:$I$86,TRUNC(COLUMN(AI$2)/5)+2,FALSE)*SUMIFS('IEA-MethaneAbatement'!$N:$N,'IEA-MethaneAbatement'!$O:$O,"&lt;"&amp;$B8,'IEA-MethaneAbatement'!$O:$O,"&gt;="&amp;$A8,'IEA-MethaneAbatement'!$M:$M,$D$1,'IEA-MethaneAbatement'!$B:$B,'Country Selector'!$A$2)))*(1+INDEX('EPA to IEA Scaling'!$F$8:$AO$8,,MATCH(AI$2,'EPA to IEA Scaling'!$F$1:$AO$1,0)))</f>
        <v>0</v>
      </c>
      <c r="AJ8" cm="1">
        <f t="array" ref="AJ8">((VLOOKUP($B$1,'Multipliers and Adjustments'!$A$70:$I$86,TRUNC(COLUMN(AJ$2)/5)+2,FALSE)*SUMIFS('IEA-MethaneAbatement'!$N:$N,'IEA-MethaneAbatement'!$O:$O,"&lt;"&amp;$B8,'IEA-MethaneAbatement'!$O:$O,"&gt;="&amp;$A8,'IEA-MethaneAbatement'!$M:$M,$B$1,'IEA-MethaneAbatement'!$B:$B,'Country Selector'!$A$2)+VLOOKUP($C$1,'Multipliers and Adjustments'!$A$70:$I$86,TRUNC(COLUMN(AJ$2)/5)+2,FALSE)*SUMIFS('IEA-MethaneAbatement'!$N:$N,'IEA-MethaneAbatement'!$O:$O,"&lt;"&amp;$B8,'IEA-MethaneAbatement'!$O:$O,"&gt;="&amp;$A8,'IEA-MethaneAbatement'!$M:$M,$C$1,'IEA-MethaneAbatement'!$B:$B,'Country Selector'!$A$2)+VLOOKUP($D$1,'Multipliers and Adjustments'!$A$70:$I$86,TRUNC(COLUMN(AJ$2)/5)+2,FALSE)*SUMIFS('IEA-MethaneAbatement'!$N:$N,'IEA-MethaneAbatement'!$O:$O,"&lt;"&amp;$B8,'IEA-MethaneAbatement'!$O:$O,"&gt;="&amp;$A8,'IEA-MethaneAbatement'!$M:$M,$D$1,'IEA-MethaneAbatement'!$B:$B,'Country Selector'!$A$2)))*(1+INDEX('EPA to IEA Scaling'!$F$8:$AO$8,,MATCH(AJ$2,'EPA to IEA Scaling'!$F$1:$AO$1,0)))</f>
        <v>0</v>
      </c>
      <c r="AK8" cm="1">
        <f t="array" ref="AK8">((VLOOKUP($B$1,'Multipliers and Adjustments'!$A$70:$I$86,TRUNC(COLUMN(AK$2)/5)+2,FALSE)*SUMIFS('IEA-MethaneAbatement'!$N:$N,'IEA-MethaneAbatement'!$O:$O,"&lt;"&amp;$B8,'IEA-MethaneAbatement'!$O:$O,"&gt;="&amp;$A8,'IEA-MethaneAbatement'!$M:$M,$B$1,'IEA-MethaneAbatement'!$B:$B,'Country Selector'!$A$2)+VLOOKUP($C$1,'Multipliers and Adjustments'!$A$70:$I$86,TRUNC(COLUMN(AK$2)/5)+2,FALSE)*SUMIFS('IEA-MethaneAbatement'!$N:$N,'IEA-MethaneAbatement'!$O:$O,"&lt;"&amp;$B8,'IEA-MethaneAbatement'!$O:$O,"&gt;="&amp;$A8,'IEA-MethaneAbatement'!$M:$M,$C$1,'IEA-MethaneAbatement'!$B:$B,'Country Selector'!$A$2)+VLOOKUP($D$1,'Multipliers and Adjustments'!$A$70:$I$86,TRUNC(COLUMN(AK$2)/5)+2,FALSE)*SUMIFS('IEA-MethaneAbatement'!$N:$N,'IEA-MethaneAbatement'!$O:$O,"&lt;"&amp;$B8,'IEA-MethaneAbatement'!$O:$O,"&gt;="&amp;$A8,'IEA-MethaneAbatement'!$M:$M,$D$1,'IEA-MethaneAbatement'!$B:$B,'Country Selector'!$A$2)))*(1+INDEX('EPA to IEA Scaling'!$F$8:$AO$8,,MATCH(AK$2,'EPA to IEA Scaling'!$F$1:$AO$1,0)))</f>
        <v>0</v>
      </c>
      <c r="AL8" s="31" cm="1">
        <f t="array" ref="AL8">((VLOOKUP($B$1,'Multipliers and Adjustments'!$A$70:$I$86,TRUNC(COLUMN(AL$2)/5)+2,FALSE)*SUMIFS('IEA-MethaneAbatement'!$N:$N,'IEA-MethaneAbatement'!$O:$O,"&lt;"&amp;$B8,'IEA-MethaneAbatement'!$O:$O,"&gt;="&amp;$A8,'IEA-MethaneAbatement'!$M:$M,$B$1,'IEA-MethaneAbatement'!$B:$B,'Country Selector'!$A$2)+VLOOKUP($C$1,'Multipliers and Adjustments'!$A$70:$I$86,TRUNC(COLUMN(AL$2)/5)+2,FALSE)*SUMIFS('IEA-MethaneAbatement'!$N:$N,'IEA-MethaneAbatement'!$O:$O,"&lt;"&amp;$B8,'IEA-MethaneAbatement'!$O:$O,"&gt;="&amp;$A8,'IEA-MethaneAbatement'!$M:$M,$C$1,'IEA-MethaneAbatement'!$B:$B,'Country Selector'!$A$2)+VLOOKUP($D$1,'Multipliers and Adjustments'!$A$70:$I$86,TRUNC(COLUMN(AL$2)/5)+2,FALSE)*SUMIFS('IEA-MethaneAbatement'!$N:$N,'IEA-MethaneAbatement'!$O:$O,"&lt;"&amp;$B8,'IEA-MethaneAbatement'!$O:$O,"&gt;="&amp;$A8,'IEA-MethaneAbatement'!$M:$M,$D$1,'IEA-MethaneAbatement'!$B:$B,'Country Selector'!$A$2)))*(1+INDEX('EPA to IEA Scaling'!$F$8:$AO$8,,MATCH(AL$2,'EPA to IEA Scaling'!$F$1:$AO$1,0)))</f>
        <v>0</v>
      </c>
    </row>
    <row r="9" spans="1:38" x14ac:dyDescent="0.45">
      <c r="A9" s="12">
        <f t="shared" si="1"/>
        <v>-850</v>
      </c>
      <c r="B9" s="11">
        <f t="shared" si="0"/>
        <v>-800</v>
      </c>
      <c r="C9" s="31" cm="1">
        <f t="array" ref="C9">((VLOOKUP($B$1,'Multipliers and Adjustments'!$A$70:$I$86,TRUNC(COLUMN(C$2)/5)+2,FALSE)*SUMIFS('IEA-MethaneAbatement'!$N:$N,'IEA-MethaneAbatement'!$O:$O,"&lt;"&amp;$B9,'IEA-MethaneAbatement'!$O:$O,"&gt;="&amp;$A9,'IEA-MethaneAbatement'!$M:$M,$B$1,'IEA-MethaneAbatement'!$B:$B,'Country Selector'!$A$2)+VLOOKUP($C$1,'Multipliers and Adjustments'!$A$70:$I$86,TRUNC(COLUMN(C$2)/5)+2,FALSE)*SUMIFS('IEA-MethaneAbatement'!$N:$N,'IEA-MethaneAbatement'!$O:$O,"&lt;"&amp;$B9,'IEA-MethaneAbatement'!$O:$O,"&gt;="&amp;$A9,'IEA-MethaneAbatement'!$M:$M,$C$1,'IEA-MethaneAbatement'!$B:$B,'Country Selector'!$A$2)+VLOOKUP($D$1,'Multipliers and Adjustments'!$A$70:$I$86,TRUNC(COLUMN(C$2)/5)+2,FALSE)*SUMIFS('IEA-MethaneAbatement'!$N:$N,'IEA-MethaneAbatement'!$O:$O,"&lt;"&amp;$B9,'IEA-MethaneAbatement'!$O:$O,"&gt;="&amp;$A9,'IEA-MethaneAbatement'!$M:$M,$D$1,'IEA-MethaneAbatement'!$B:$B,'Country Selector'!$A$2)))*(1+INDEX('EPA to IEA Scaling'!$F$8:$AO$8,,MATCH(C$2,'EPA to IEA Scaling'!$F$1:$AO$1,0)))</f>
        <v>0</v>
      </c>
      <c r="D9" cm="1">
        <f t="array" ref="D9">((VLOOKUP($B$1,'Multipliers and Adjustments'!$A$70:$I$86,TRUNC(COLUMN(D$2)/5)+2,FALSE)*SUMIFS('IEA-MethaneAbatement'!$N:$N,'IEA-MethaneAbatement'!$O:$O,"&lt;"&amp;$B9,'IEA-MethaneAbatement'!$O:$O,"&gt;="&amp;$A9,'IEA-MethaneAbatement'!$M:$M,$B$1,'IEA-MethaneAbatement'!$B:$B,'Country Selector'!$A$2)+VLOOKUP($C$1,'Multipliers and Adjustments'!$A$70:$I$86,TRUNC(COLUMN(D$2)/5)+2,FALSE)*SUMIFS('IEA-MethaneAbatement'!$N:$N,'IEA-MethaneAbatement'!$O:$O,"&lt;"&amp;$B9,'IEA-MethaneAbatement'!$O:$O,"&gt;="&amp;$A9,'IEA-MethaneAbatement'!$M:$M,$C$1,'IEA-MethaneAbatement'!$B:$B,'Country Selector'!$A$2)+VLOOKUP($D$1,'Multipliers and Adjustments'!$A$70:$I$86,TRUNC(COLUMN(D$2)/5)+2,FALSE)*SUMIFS('IEA-MethaneAbatement'!$N:$N,'IEA-MethaneAbatement'!$O:$O,"&lt;"&amp;$B9,'IEA-MethaneAbatement'!$O:$O,"&gt;="&amp;$A9,'IEA-MethaneAbatement'!$M:$M,$D$1,'IEA-MethaneAbatement'!$B:$B,'Country Selector'!$A$2)))*(1+INDEX('EPA to IEA Scaling'!$F$8:$AO$8,,MATCH(D$2,'EPA to IEA Scaling'!$F$1:$AO$1,0)))</f>
        <v>0</v>
      </c>
      <c r="E9" cm="1">
        <f t="array" ref="E9">((VLOOKUP($B$1,'Multipliers and Adjustments'!$A$70:$I$86,TRUNC(COLUMN(E$2)/5)+2,FALSE)*SUMIFS('IEA-MethaneAbatement'!$N:$N,'IEA-MethaneAbatement'!$O:$O,"&lt;"&amp;$B9,'IEA-MethaneAbatement'!$O:$O,"&gt;="&amp;$A9,'IEA-MethaneAbatement'!$M:$M,$B$1,'IEA-MethaneAbatement'!$B:$B,'Country Selector'!$A$2)+VLOOKUP($C$1,'Multipliers and Adjustments'!$A$70:$I$86,TRUNC(COLUMN(E$2)/5)+2,FALSE)*SUMIFS('IEA-MethaneAbatement'!$N:$N,'IEA-MethaneAbatement'!$O:$O,"&lt;"&amp;$B9,'IEA-MethaneAbatement'!$O:$O,"&gt;="&amp;$A9,'IEA-MethaneAbatement'!$M:$M,$C$1,'IEA-MethaneAbatement'!$B:$B,'Country Selector'!$A$2)+VLOOKUP($D$1,'Multipliers and Adjustments'!$A$70:$I$86,TRUNC(COLUMN(E$2)/5)+2,FALSE)*SUMIFS('IEA-MethaneAbatement'!$N:$N,'IEA-MethaneAbatement'!$O:$O,"&lt;"&amp;$B9,'IEA-MethaneAbatement'!$O:$O,"&gt;="&amp;$A9,'IEA-MethaneAbatement'!$M:$M,$D$1,'IEA-MethaneAbatement'!$B:$B,'Country Selector'!$A$2)))*(1+INDEX('EPA to IEA Scaling'!$F$8:$AO$8,,MATCH(E$2,'EPA to IEA Scaling'!$F$1:$AO$1,0)))</f>
        <v>0</v>
      </c>
      <c r="F9" cm="1">
        <f t="array" ref="F9">((VLOOKUP($B$1,'Multipliers and Adjustments'!$A$70:$I$86,TRUNC(COLUMN(F$2)/5)+2,FALSE)*SUMIFS('IEA-MethaneAbatement'!$N:$N,'IEA-MethaneAbatement'!$O:$O,"&lt;"&amp;$B9,'IEA-MethaneAbatement'!$O:$O,"&gt;="&amp;$A9,'IEA-MethaneAbatement'!$M:$M,$B$1,'IEA-MethaneAbatement'!$B:$B,'Country Selector'!$A$2)+VLOOKUP($C$1,'Multipliers and Adjustments'!$A$70:$I$86,TRUNC(COLUMN(F$2)/5)+2,FALSE)*SUMIFS('IEA-MethaneAbatement'!$N:$N,'IEA-MethaneAbatement'!$O:$O,"&lt;"&amp;$B9,'IEA-MethaneAbatement'!$O:$O,"&gt;="&amp;$A9,'IEA-MethaneAbatement'!$M:$M,$C$1,'IEA-MethaneAbatement'!$B:$B,'Country Selector'!$A$2)+VLOOKUP($D$1,'Multipliers and Adjustments'!$A$70:$I$86,TRUNC(COLUMN(F$2)/5)+2,FALSE)*SUMIFS('IEA-MethaneAbatement'!$N:$N,'IEA-MethaneAbatement'!$O:$O,"&lt;"&amp;$B9,'IEA-MethaneAbatement'!$O:$O,"&gt;="&amp;$A9,'IEA-MethaneAbatement'!$M:$M,$D$1,'IEA-MethaneAbatement'!$B:$B,'Country Selector'!$A$2)))*(1+INDEX('EPA to IEA Scaling'!$F$8:$AO$8,,MATCH(F$2,'EPA to IEA Scaling'!$F$1:$AO$1,0)))</f>
        <v>0</v>
      </c>
      <c r="G9" cm="1">
        <f t="array" ref="G9">((VLOOKUP($B$1,'Multipliers and Adjustments'!$A$70:$I$86,TRUNC(COLUMN(G$2)/5)+2,FALSE)*SUMIFS('IEA-MethaneAbatement'!$N:$N,'IEA-MethaneAbatement'!$O:$O,"&lt;"&amp;$B9,'IEA-MethaneAbatement'!$O:$O,"&gt;="&amp;$A9,'IEA-MethaneAbatement'!$M:$M,$B$1,'IEA-MethaneAbatement'!$B:$B,'Country Selector'!$A$2)+VLOOKUP($C$1,'Multipliers and Adjustments'!$A$70:$I$86,TRUNC(COLUMN(G$2)/5)+2,FALSE)*SUMIFS('IEA-MethaneAbatement'!$N:$N,'IEA-MethaneAbatement'!$O:$O,"&lt;"&amp;$B9,'IEA-MethaneAbatement'!$O:$O,"&gt;="&amp;$A9,'IEA-MethaneAbatement'!$M:$M,$C$1,'IEA-MethaneAbatement'!$B:$B,'Country Selector'!$A$2)+VLOOKUP($D$1,'Multipliers and Adjustments'!$A$70:$I$86,TRUNC(COLUMN(G$2)/5)+2,FALSE)*SUMIFS('IEA-MethaneAbatement'!$N:$N,'IEA-MethaneAbatement'!$O:$O,"&lt;"&amp;$B9,'IEA-MethaneAbatement'!$O:$O,"&gt;="&amp;$A9,'IEA-MethaneAbatement'!$M:$M,$D$1,'IEA-MethaneAbatement'!$B:$B,'Country Selector'!$A$2)))*(1+INDEX('EPA to IEA Scaling'!$F$8:$AO$8,,MATCH(G$2,'EPA to IEA Scaling'!$F$1:$AO$1,0)))</f>
        <v>0</v>
      </c>
      <c r="H9" s="31" cm="1">
        <f t="array" ref="H9">((VLOOKUP($B$1,'Multipliers and Adjustments'!$A$70:$I$86,TRUNC(COLUMN(H$2)/5)+2,FALSE)*SUMIFS('IEA-MethaneAbatement'!$N:$N,'IEA-MethaneAbatement'!$O:$O,"&lt;"&amp;$B9,'IEA-MethaneAbatement'!$O:$O,"&gt;="&amp;$A9,'IEA-MethaneAbatement'!$M:$M,$B$1,'IEA-MethaneAbatement'!$B:$B,'Country Selector'!$A$2)+VLOOKUP($C$1,'Multipliers and Adjustments'!$A$70:$I$86,TRUNC(COLUMN(H$2)/5)+2,FALSE)*SUMIFS('IEA-MethaneAbatement'!$N:$N,'IEA-MethaneAbatement'!$O:$O,"&lt;"&amp;$B9,'IEA-MethaneAbatement'!$O:$O,"&gt;="&amp;$A9,'IEA-MethaneAbatement'!$M:$M,$C$1,'IEA-MethaneAbatement'!$B:$B,'Country Selector'!$A$2)+VLOOKUP($D$1,'Multipliers and Adjustments'!$A$70:$I$86,TRUNC(COLUMN(H$2)/5)+2,FALSE)*SUMIFS('IEA-MethaneAbatement'!$N:$N,'IEA-MethaneAbatement'!$O:$O,"&lt;"&amp;$B9,'IEA-MethaneAbatement'!$O:$O,"&gt;="&amp;$A9,'IEA-MethaneAbatement'!$M:$M,$D$1,'IEA-MethaneAbatement'!$B:$B,'Country Selector'!$A$2)))*(1+INDEX('EPA to IEA Scaling'!$F$8:$AO$8,,MATCH(H$2,'EPA to IEA Scaling'!$F$1:$AO$1,0)))</f>
        <v>0</v>
      </c>
      <c r="I9" cm="1">
        <f t="array" ref="I9">((VLOOKUP($B$1,'Multipliers and Adjustments'!$A$70:$I$86,TRUNC(COLUMN(I$2)/5)+2,FALSE)*SUMIFS('IEA-MethaneAbatement'!$N:$N,'IEA-MethaneAbatement'!$O:$O,"&lt;"&amp;$B9,'IEA-MethaneAbatement'!$O:$O,"&gt;="&amp;$A9,'IEA-MethaneAbatement'!$M:$M,$B$1,'IEA-MethaneAbatement'!$B:$B,'Country Selector'!$A$2)+VLOOKUP($C$1,'Multipliers and Adjustments'!$A$70:$I$86,TRUNC(COLUMN(I$2)/5)+2,FALSE)*SUMIFS('IEA-MethaneAbatement'!$N:$N,'IEA-MethaneAbatement'!$O:$O,"&lt;"&amp;$B9,'IEA-MethaneAbatement'!$O:$O,"&gt;="&amp;$A9,'IEA-MethaneAbatement'!$M:$M,$C$1,'IEA-MethaneAbatement'!$B:$B,'Country Selector'!$A$2)+VLOOKUP($D$1,'Multipliers and Adjustments'!$A$70:$I$86,TRUNC(COLUMN(I$2)/5)+2,FALSE)*SUMIFS('IEA-MethaneAbatement'!$N:$N,'IEA-MethaneAbatement'!$O:$O,"&lt;"&amp;$B9,'IEA-MethaneAbatement'!$O:$O,"&gt;="&amp;$A9,'IEA-MethaneAbatement'!$M:$M,$D$1,'IEA-MethaneAbatement'!$B:$B,'Country Selector'!$A$2)))*(1+INDEX('EPA to IEA Scaling'!$F$8:$AO$8,,MATCH(I$2,'EPA to IEA Scaling'!$F$1:$AO$1,0)))</f>
        <v>0</v>
      </c>
      <c r="J9" cm="1">
        <f t="array" ref="J9">((VLOOKUP($B$1,'Multipliers and Adjustments'!$A$70:$I$86,TRUNC(COLUMN(J$2)/5)+2,FALSE)*SUMIFS('IEA-MethaneAbatement'!$N:$N,'IEA-MethaneAbatement'!$O:$O,"&lt;"&amp;$B9,'IEA-MethaneAbatement'!$O:$O,"&gt;="&amp;$A9,'IEA-MethaneAbatement'!$M:$M,$B$1,'IEA-MethaneAbatement'!$B:$B,'Country Selector'!$A$2)+VLOOKUP($C$1,'Multipliers and Adjustments'!$A$70:$I$86,TRUNC(COLUMN(J$2)/5)+2,FALSE)*SUMIFS('IEA-MethaneAbatement'!$N:$N,'IEA-MethaneAbatement'!$O:$O,"&lt;"&amp;$B9,'IEA-MethaneAbatement'!$O:$O,"&gt;="&amp;$A9,'IEA-MethaneAbatement'!$M:$M,$C$1,'IEA-MethaneAbatement'!$B:$B,'Country Selector'!$A$2)+VLOOKUP($D$1,'Multipliers and Adjustments'!$A$70:$I$86,TRUNC(COLUMN(J$2)/5)+2,FALSE)*SUMIFS('IEA-MethaneAbatement'!$N:$N,'IEA-MethaneAbatement'!$O:$O,"&lt;"&amp;$B9,'IEA-MethaneAbatement'!$O:$O,"&gt;="&amp;$A9,'IEA-MethaneAbatement'!$M:$M,$D$1,'IEA-MethaneAbatement'!$B:$B,'Country Selector'!$A$2)))*(1+INDEX('EPA to IEA Scaling'!$F$8:$AO$8,,MATCH(J$2,'EPA to IEA Scaling'!$F$1:$AO$1,0)))</f>
        <v>0</v>
      </c>
      <c r="K9" cm="1">
        <f t="array" ref="K9">((VLOOKUP($B$1,'Multipliers and Adjustments'!$A$70:$I$86,TRUNC(COLUMN(K$2)/5)+2,FALSE)*SUMIFS('IEA-MethaneAbatement'!$N:$N,'IEA-MethaneAbatement'!$O:$O,"&lt;"&amp;$B9,'IEA-MethaneAbatement'!$O:$O,"&gt;="&amp;$A9,'IEA-MethaneAbatement'!$M:$M,$B$1,'IEA-MethaneAbatement'!$B:$B,'Country Selector'!$A$2)+VLOOKUP($C$1,'Multipliers and Adjustments'!$A$70:$I$86,TRUNC(COLUMN(K$2)/5)+2,FALSE)*SUMIFS('IEA-MethaneAbatement'!$N:$N,'IEA-MethaneAbatement'!$O:$O,"&lt;"&amp;$B9,'IEA-MethaneAbatement'!$O:$O,"&gt;="&amp;$A9,'IEA-MethaneAbatement'!$M:$M,$C$1,'IEA-MethaneAbatement'!$B:$B,'Country Selector'!$A$2)+VLOOKUP($D$1,'Multipliers and Adjustments'!$A$70:$I$86,TRUNC(COLUMN(K$2)/5)+2,FALSE)*SUMIFS('IEA-MethaneAbatement'!$N:$N,'IEA-MethaneAbatement'!$O:$O,"&lt;"&amp;$B9,'IEA-MethaneAbatement'!$O:$O,"&gt;="&amp;$A9,'IEA-MethaneAbatement'!$M:$M,$D$1,'IEA-MethaneAbatement'!$B:$B,'Country Selector'!$A$2)))*(1+INDEX('EPA to IEA Scaling'!$F$8:$AO$8,,MATCH(K$2,'EPA to IEA Scaling'!$F$1:$AO$1,0)))</f>
        <v>0</v>
      </c>
      <c r="L9" cm="1">
        <f t="array" ref="L9">((VLOOKUP($B$1,'Multipliers and Adjustments'!$A$70:$I$86,TRUNC(COLUMN(L$2)/5)+2,FALSE)*SUMIFS('IEA-MethaneAbatement'!$N:$N,'IEA-MethaneAbatement'!$O:$O,"&lt;"&amp;$B9,'IEA-MethaneAbatement'!$O:$O,"&gt;="&amp;$A9,'IEA-MethaneAbatement'!$M:$M,$B$1,'IEA-MethaneAbatement'!$B:$B,'Country Selector'!$A$2)+VLOOKUP($C$1,'Multipliers and Adjustments'!$A$70:$I$86,TRUNC(COLUMN(L$2)/5)+2,FALSE)*SUMIFS('IEA-MethaneAbatement'!$N:$N,'IEA-MethaneAbatement'!$O:$O,"&lt;"&amp;$B9,'IEA-MethaneAbatement'!$O:$O,"&gt;="&amp;$A9,'IEA-MethaneAbatement'!$M:$M,$C$1,'IEA-MethaneAbatement'!$B:$B,'Country Selector'!$A$2)+VLOOKUP($D$1,'Multipliers and Adjustments'!$A$70:$I$86,TRUNC(COLUMN(L$2)/5)+2,FALSE)*SUMIFS('IEA-MethaneAbatement'!$N:$N,'IEA-MethaneAbatement'!$O:$O,"&lt;"&amp;$B9,'IEA-MethaneAbatement'!$O:$O,"&gt;="&amp;$A9,'IEA-MethaneAbatement'!$M:$M,$D$1,'IEA-MethaneAbatement'!$B:$B,'Country Selector'!$A$2)))*(1+INDEX('EPA to IEA Scaling'!$F$8:$AO$8,,MATCH(L$2,'EPA to IEA Scaling'!$F$1:$AO$1,0)))</f>
        <v>0</v>
      </c>
      <c r="M9" s="31" cm="1">
        <f t="array" ref="M9">((VLOOKUP($B$1,'Multipliers and Adjustments'!$A$70:$I$86,TRUNC(COLUMN(M$2)/5)+2,FALSE)*SUMIFS('IEA-MethaneAbatement'!$N:$N,'IEA-MethaneAbatement'!$O:$O,"&lt;"&amp;$B9,'IEA-MethaneAbatement'!$O:$O,"&gt;="&amp;$A9,'IEA-MethaneAbatement'!$M:$M,$B$1,'IEA-MethaneAbatement'!$B:$B,'Country Selector'!$A$2)+VLOOKUP($C$1,'Multipliers and Adjustments'!$A$70:$I$86,TRUNC(COLUMN(M$2)/5)+2,FALSE)*SUMIFS('IEA-MethaneAbatement'!$N:$N,'IEA-MethaneAbatement'!$O:$O,"&lt;"&amp;$B9,'IEA-MethaneAbatement'!$O:$O,"&gt;="&amp;$A9,'IEA-MethaneAbatement'!$M:$M,$C$1,'IEA-MethaneAbatement'!$B:$B,'Country Selector'!$A$2)+VLOOKUP($D$1,'Multipliers and Adjustments'!$A$70:$I$86,TRUNC(COLUMN(M$2)/5)+2,FALSE)*SUMIFS('IEA-MethaneAbatement'!$N:$N,'IEA-MethaneAbatement'!$O:$O,"&lt;"&amp;$B9,'IEA-MethaneAbatement'!$O:$O,"&gt;="&amp;$A9,'IEA-MethaneAbatement'!$M:$M,$D$1,'IEA-MethaneAbatement'!$B:$B,'Country Selector'!$A$2)))*(1+INDEX('EPA to IEA Scaling'!$F$8:$AO$8,,MATCH(M$2,'EPA to IEA Scaling'!$F$1:$AO$1,0)))</f>
        <v>0</v>
      </c>
      <c r="N9" cm="1">
        <f t="array" ref="N9">((VLOOKUP($B$1,'Multipliers and Adjustments'!$A$70:$I$86,TRUNC(COLUMN(N$2)/5)+2,FALSE)*SUMIFS('IEA-MethaneAbatement'!$N:$N,'IEA-MethaneAbatement'!$O:$O,"&lt;"&amp;$B9,'IEA-MethaneAbatement'!$O:$O,"&gt;="&amp;$A9,'IEA-MethaneAbatement'!$M:$M,$B$1,'IEA-MethaneAbatement'!$B:$B,'Country Selector'!$A$2)+VLOOKUP($C$1,'Multipliers and Adjustments'!$A$70:$I$86,TRUNC(COLUMN(N$2)/5)+2,FALSE)*SUMIFS('IEA-MethaneAbatement'!$N:$N,'IEA-MethaneAbatement'!$O:$O,"&lt;"&amp;$B9,'IEA-MethaneAbatement'!$O:$O,"&gt;="&amp;$A9,'IEA-MethaneAbatement'!$M:$M,$C$1,'IEA-MethaneAbatement'!$B:$B,'Country Selector'!$A$2)+VLOOKUP($D$1,'Multipliers and Adjustments'!$A$70:$I$86,TRUNC(COLUMN(N$2)/5)+2,FALSE)*SUMIFS('IEA-MethaneAbatement'!$N:$N,'IEA-MethaneAbatement'!$O:$O,"&lt;"&amp;$B9,'IEA-MethaneAbatement'!$O:$O,"&gt;="&amp;$A9,'IEA-MethaneAbatement'!$M:$M,$D$1,'IEA-MethaneAbatement'!$B:$B,'Country Selector'!$A$2)))*(1+INDEX('EPA to IEA Scaling'!$F$8:$AO$8,,MATCH(N$2,'EPA to IEA Scaling'!$F$1:$AO$1,0)))</f>
        <v>0</v>
      </c>
      <c r="O9" cm="1">
        <f t="array" ref="O9">((VLOOKUP($B$1,'Multipliers and Adjustments'!$A$70:$I$86,TRUNC(COLUMN(O$2)/5)+2,FALSE)*SUMIFS('IEA-MethaneAbatement'!$N:$N,'IEA-MethaneAbatement'!$O:$O,"&lt;"&amp;$B9,'IEA-MethaneAbatement'!$O:$O,"&gt;="&amp;$A9,'IEA-MethaneAbatement'!$M:$M,$B$1,'IEA-MethaneAbatement'!$B:$B,'Country Selector'!$A$2)+VLOOKUP($C$1,'Multipliers and Adjustments'!$A$70:$I$86,TRUNC(COLUMN(O$2)/5)+2,FALSE)*SUMIFS('IEA-MethaneAbatement'!$N:$N,'IEA-MethaneAbatement'!$O:$O,"&lt;"&amp;$B9,'IEA-MethaneAbatement'!$O:$O,"&gt;="&amp;$A9,'IEA-MethaneAbatement'!$M:$M,$C$1,'IEA-MethaneAbatement'!$B:$B,'Country Selector'!$A$2)+VLOOKUP($D$1,'Multipliers and Adjustments'!$A$70:$I$86,TRUNC(COLUMN(O$2)/5)+2,FALSE)*SUMIFS('IEA-MethaneAbatement'!$N:$N,'IEA-MethaneAbatement'!$O:$O,"&lt;"&amp;$B9,'IEA-MethaneAbatement'!$O:$O,"&gt;="&amp;$A9,'IEA-MethaneAbatement'!$M:$M,$D$1,'IEA-MethaneAbatement'!$B:$B,'Country Selector'!$A$2)))*(1+INDEX('EPA to IEA Scaling'!$F$8:$AO$8,,MATCH(O$2,'EPA to IEA Scaling'!$F$1:$AO$1,0)))</f>
        <v>0</v>
      </c>
      <c r="P9" cm="1">
        <f t="array" ref="P9">((VLOOKUP($B$1,'Multipliers and Adjustments'!$A$70:$I$86,TRUNC(COLUMN(P$2)/5)+2,FALSE)*SUMIFS('IEA-MethaneAbatement'!$N:$N,'IEA-MethaneAbatement'!$O:$O,"&lt;"&amp;$B9,'IEA-MethaneAbatement'!$O:$O,"&gt;="&amp;$A9,'IEA-MethaneAbatement'!$M:$M,$B$1,'IEA-MethaneAbatement'!$B:$B,'Country Selector'!$A$2)+VLOOKUP($C$1,'Multipliers and Adjustments'!$A$70:$I$86,TRUNC(COLUMN(P$2)/5)+2,FALSE)*SUMIFS('IEA-MethaneAbatement'!$N:$N,'IEA-MethaneAbatement'!$O:$O,"&lt;"&amp;$B9,'IEA-MethaneAbatement'!$O:$O,"&gt;="&amp;$A9,'IEA-MethaneAbatement'!$M:$M,$C$1,'IEA-MethaneAbatement'!$B:$B,'Country Selector'!$A$2)+VLOOKUP($D$1,'Multipliers and Adjustments'!$A$70:$I$86,TRUNC(COLUMN(P$2)/5)+2,FALSE)*SUMIFS('IEA-MethaneAbatement'!$N:$N,'IEA-MethaneAbatement'!$O:$O,"&lt;"&amp;$B9,'IEA-MethaneAbatement'!$O:$O,"&gt;="&amp;$A9,'IEA-MethaneAbatement'!$M:$M,$D$1,'IEA-MethaneAbatement'!$B:$B,'Country Selector'!$A$2)))*(1+INDEX('EPA to IEA Scaling'!$F$8:$AO$8,,MATCH(P$2,'EPA to IEA Scaling'!$F$1:$AO$1,0)))</f>
        <v>0</v>
      </c>
      <c r="Q9" cm="1">
        <f t="array" ref="Q9">((VLOOKUP($B$1,'Multipliers and Adjustments'!$A$70:$I$86,TRUNC(COLUMN(Q$2)/5)+2,FALSE)*SUMIFS('IEA-MethaneAbatement'!$N:$N,'IEA-MethaneAbatement'!$O:$O,"&lt;"&amp;$B9,'IEA-MethaneAbatement'!$O:$O,"&gt;="&amp;$A9,'IEA-MethaneAbatement'!$M:$M,$B$1,'IEA-MethaneAbatement'!$B:$B,'Country Selector'!$A$2)+VLOOKUP($C$1,'Multipliers and Adjustments'!$A$70:$I$86,TRUNC(COLUMN(Q$2)/5)+2,FALSE)*SUMIFS('IEA-MethaneAbatement'!$N:$N,'IEA-MethaneAbatement'!$O:$O,"&lt;"&amp;$B9,'IEA-MethaneAbatement'!$O:$O,"&gt;="&amp;$A9,'IEA-MethaneAbatement'!$M:$M,$C$1,'IEA-MethaneAbatement'!$B:$B,'Country Selector'!$A$2)+VLOOKUP($D$1,'Multipliers and Adjustments'!$A$70:$I$86,TRUNC(COLUMN(Q$2)/5)+2,FALSE)*SUMIFS('IEA-MethaneAbatement'!$N:$N,'IEA-MethaneAbatement'!$O:$O,"&lt;"&amp;$B9,'IEA-MethaneAbatement'!$O:$O,"&gt;="&amp;$A9,'IEA-MethaneAbatement'!$M:$M,$D$1,'IEA-MethaneAbatement'!$B:$B,'Country Selector'!$A$2)))*(1+INDEX('EPA to IEA Scaling'!$F$8:$AO$8,,MATCH(Q$2,'EPA to IEA Scaling'!$F$1:$AO$1,0)))</f>
        <v>0</v>
      </c>
      <c r="R9" s="31" cm="1">
        <f t="array" ref="R9">((VLOOKUP($B$1,'Multipliers and Adjustments'!$A$70:$I$86,TRUNC(COLUMN(R$2)/5)+2,FALSE)*SUMIFS('IEA-MethaneAbatement'!$N:$N,'IEA-MethaneAbatement'!$O:$O,"&lt;"&amp;$B9,'IEA-MethaneAbatement'!$O:$O,"&gt;="&amp;$A9,'IEA-MethaneAbatement'!$M:$M,$B$1,'IEA-MethaneAbatement'!$B:$B,'Country Selector'!$A$2)+VLOOKUP($C$1,'Multipliers and Adjustments'!$A$70:$I$86,TRUNC(COLUMN(R$2)/5)+2,FALSE)*SUMIFS('IEA-MethaneAbatement'!$N:$N,'IEA-MethaneAbatement'!$O:$O,"&lt;"&amp;$B9,'IEA-MethaneAbatement'!$O:$O,"&gt;="&amp;$A9,'IEA-MethaneAbatement'!$M:$M,$C$1,'IEA-MethaneAbatement'!$B:$B,'Country Selector'!$A$2)+VLOOKUP($D$1,'Multipliers and Adjustments'!$A$70:$I$86,TRUNC(COLUMN(R$2)/5)+2,FALSE)*SUMIFS('IEA-MethaneAbatement'!$N:$N,'IEA-MethaneAbatement'!$O:$O,"&lt;"&amp;$B9,'IEA-MethaneAbatement'!$O:$O,"&gt;="&amp;$A9,'IEA-MethaneAbatement'!$M:$M,$D$1,'IEA-MethaneAbatement'!$B:$B,'Country Selector'!$A$2)))*(1+INDEX('EPA to IEA Scaling'!$F$8:$AO$8,,MATCH(R$2,'EPA to IEA Scaling'!$F$1:$AO$1,0)))</f>
        <v>0</v>
      </c>
      <c r="S9" cm="1">
        <f t="array" ref="S9">((VLOOKUP($B$1,'Multipliers and Adjustments'!$A$70:$I$86,TRUNC(COLUMN(S$2)/5)+2,FALSE)*SUMIFS('IEA-MethaneAbatement'!$N:$N,'IEA-MethaneAbatement'!$O:$O,"&lt;"&amp;$B9,'IEA-MethaneAbatement'!$O:$O,"&gt;="&amp;$A9,'IEA-MethaneAbatement'!$M:$M,$B$1,'IEA-MethaneAbatement'!$B:$B,'Country Selector'!$A$2)+VLOOKUP($C$1,'Multipliers and Adjustments'!$A$70:$I$86,TRUNC(COLUMN(S$2)/5)+2,FALSE)*SUMIFS('IEA-MethaneAbatement'!$N:$N,'IEA-MethaneAbatement'!$O:$O,"&lt;"&amp;$B9,'IEA-MethaneAbatement'!$O:$O,"&gt;="&amp;$A9,'IEA-MethaneAbatement'!$M:$M,$C$1,'IEA-MethaneAbatement'!$B:$B,'Country Selector'!$A$2)+VLOOKUP($D$1,'Multipliers and Adjustments'!$A$70:$I$86,TRUNC(COLUMN(S$2)/5)+2,FALSE)*SUMIFS('IEA-MethaneAbatement'!$N:$N,'IEA-MethaneAbatement'!$O:$O,"&lt;"&amp;$B9,'IEA-MethaneAbatement'!$O:$O,"&gt;="&amp;$A9,'IEA-MethaneAbatement'!$M:$M,$D$1,'IEA-MethaneAbatement'!$B:$B,'Country Selector'!$A$2)))*(1+INDEX('EPA to IEA Scaling'!$F$8:$AO$8,,MATCH(S$2,'EPA to IEA Scaling'!$F$1:$AO$1,0)))</f>
        <v>0</v>
      </c>
      <c r="T9" cm="1">
        <f t="array" ref="T9">((VLOOKUP($B$1,'Multipliers and Adjustments'!$A$70:$I$86,TRUNC(COLUMN(T$2)/5)+2,FALSE)*SUMIFS('IEA-MethaneAbatement'!$N:$N,'IEA-MethaneAbatement'!$O:$O,"&lt;"&amp;$B9,'IEA-MethaneAbatement'!$O:$O,"&gt;="&amp;$A9,'IEA-MethaneAbatement'!$M:$M,$B$1,'IEA-MethaneAbatement'!$B:$B,'Country Selector'!$A$2)+VLOOKUP($C$1,'Multipliers and Adjustments'!$A$70:$I$86,TRUNC(COLUMN(T$2)/5)+2,FALSE)*SUMIFS('IEA-MethaneAbatement'!$N:$N,'IEA-MethaneAbatement'!$O:$O,"&lt;"&amp;$B9,'IEA-MethaneAbatement'!$O:$O,"&gt;="&amp;$A9,'IEA-MethaneAbatement'!$M:$M,$C$1,'IEA-MethaneAbatement'!$B:$B,'Country Selector'!$A$2)+VLOOKUP($D$1,'Multipliers and Adjustments'!$A$70:$I$86,TRUNC(COLUMN(T$2)/5)+2,FALSE)*SUMIFS('IEA-MethaneAbatement'!$N:$N,'IEA-MethaneAbatement'!$O:$O,"&lt;"&amp;$B9,'IEA-MethaneAbatement'!$O:$O,"&gt;="&amp;$A9,'IEA-MethaneAbatement'!$M:$M,$D$1,'IEA-MethaneAbatement'!$B:$B,'Country Selector'!$A$2)))*(1+INDEX('EPA to IEA Scaling'!$F$8:$AO$8,,MATCH(T$2,'EPA to IEA Scaling'!$F$1:$AO$1,0)))</f>
        <v>0</v>
      </c>
      <c r="U9" cm="1">
        <f t="array" ref="U9">((VLOOKUP($B$1,'Multipliers and Adjustments'!$A$70:$I$86,TRUNC(COLUMN(U$2)/5)+2,FALSE)*SUMIFS('IEA-MethaneAbatement'!$N:$N,'IEA-MethaneAbatement'!$O:$O,"&lt;"&amp;$B9,'IEA-MethaneAbatement'!$O:$O,"&gt;="&amp;$A9,'IEA-MethaneAbatement'!$M:$M,$B$1,'IEA-MethaneAbatement'!$B:$B,'Country Selector'!$A$2)+VLOOKUP($C$1,'Multipliers and Adjustments'!$A$70:$I$86,TRUNC(COLUMN(U$2)/5)+2,FALSE)*SUMIFS('IEA-MethaneAbatement'!$N:$N,'IEA-MethaneAbatement'!$O:$O,"&lt;"&amp;$B9,'IEA-MethaneAbatement'!$O:$O,"&gt;="&amp;$A9,'IEA-MethaneAbatement'!$M:$M,$C$1,'IEA-MethaneAbatement'!$B:$B,'Country Selector'!$A$2)+VLOOKUP($D$1,'Multipliers and Adjustments'!$A$70:$I$86,TRUNC(COLUMN(U$2)/5)+2,FALSE)*SUMIFS('IEA-MethaneAbatement'!$N:$N,'IEA-MethaneAbatement'!$O:$O,"&lt;"&amp;$B9,'IEA-MethaneAbatement'!$O:$O,"&gt;="&amp;$A9,'IEA-MethaneAbatement'!$M:$M,$D$1,'IEA-MethaneAbatement'!$B:$B,'Country Selector'!$A$2)))*(1+INDEX('EPA to IEA Scaling'!$F$8:$AO$8,,MATCH(U$2,'EPA to IEA Scaling'!$F$1:$AO$1,0)))</f>
        <v>0</v>
      </c>
      <c r="V9" cm="1">
        <f t="array" ref="V9">((VLOOKUP($B$1,'Multipliers and Adjustments'!$A$70:$I$86,TRUNC(COLUMN(V$2)/5)+2,FALSE)*SUMIFS('IEA-MethaneAbatement'!$N:$N,'IEA-MethaneAbatement'!$O:$O,"&lt;"&amp;$B9,'IEA-MethaneAbatement'!$O:$O,"&gt;="&amp;$A9,'IEA-MethaneAbatement'!$M:$M,$B$1,'IEA-MethaneAbatement'!$B:$B,'Country Selector'!$A$2)+VLOOKUP($C$1,'Multipliers and Adjustments'!$A$70:$I$86,TRUNC(COLUMN(V$2)/5)+2,FALSE)*SUMIFS('IEA-MethaneAbatement'!$N:$N,'IEA-MethaneAbatement'!$O:$O,"&lt;"&amp;$B9,'IEA-MethaneAbatement'!$O:$O,"&gt;="&amp;$A9,'IEA-MethaneAbatement'!$M:$M,$C$1,'IEA-MethaneAbatement'!$B:$B,'Country Selector'!$A$2)+VLOOKUP($D$1,'Multipliers and Adjustments'!$A$70:$I$86,TRUNC(COLUMN(V$2)/5)+2,FALSE)*SUMIFS('IEA-MethaneAbatement'!$N:$N,'IEA-MethaneAbatement'!$O:$O,"&lt;"&amp;$B9,'IEA-MethaneAbatement'!$O:$O,"&gt;="&amp;$A9,'IEA-MethaneAbatement'!$M:$M,$D$1,'IEA-MethaneAbatement'!$B:$B,'Country Selector'!$A$2)))*(1+INDEX('EPA to IEA Scaling'!$F$8:$AO$8,,MATCH(V$2,'EPA to IEA Scaling'!$F$1:$AO$1,0)))</f>
        <v>0</v>
      </c>
      <c r="W9" s="31" cm="1">
        <f t="array" ref="W9">((VLOOKUP($B$1,'Multipliers and Adjustments'!$A$70:$I$86,TRUNC(COLUMN(W$2)/5)+2,FALSE)*SUMIFS('IEA-MethaneAbatement'!$N:$N,'IEA-MethaneAbatement'!$O:$O,"&lt;"&amp;$B9,'IEA-MethaneAbatement'!$O:$O,"&gt;="&amp;$A9,'IEA-MethaneAbatement'!$M:$M,$B$1,'IEA-MethaneAbatement'!$B:$B,'Country Selector'!$A$2)+VLOOKUP($C$1,'Multipliers and Adjustments'!$A$70:$I$86,TRUNC(COLUMN(W$2)/5)+2,FALSE)*SUMIFS('IEA-MethaneAbatement'!$N:$N,'IEA-MethaneAbatement'!$O:$O,"&lt;"&amp;$B9,'IEA-MethaneAbatement'!$O:$O,"&gt;="&amp;$A9,'IEA-MethaneAbatement'!$M:$M,$C$1,'IEA-MethaneAbatement'!$B:$B,'Country Selector'!$A$2)+VLOOKUP($D$1,'Multipliers and Adjustments'!$A$70:$I$86,TRUNC(COLUMN(W$2)/5)+2,FALSE)*SUMIFS('IEA-MethaneAbatement'!$N:$N,'IEA-MethaneAbatement'!$O:$O,"&lt;"&amp;$B9,'IEA-MethaneAbatement'!$O:$O,"&gt;="&amp;$A9,'IEA-MethaneAbatement'!$M:$M,$D$1,'IEA-MethaneAbatement'!$B:$B,'Country Selector'!$A$2)))*(1+INDEX('EPA to IEA Scaling'!$F$8:$AO$8,,MATCH(W$2,'EPA to IEA Scaling'!$F$1:$AO$1,0)))</f>
        <v>0</v>
      </c>
      <c r="X9" cm="1">
        <f t="array" ref="X9">((VLOOKUP($B$1,'Multipliers and Adjustments'!$A$70:$I$86,TRUNC(COLUMN(X$2)/5)+2,FALSE)*SUMIFS('IEA-MethaneAbatement'!$N:$N,'IEA-MethaneAbatement'!$O:$O,"&lt;"&amp;$B9,'IEA-MethaneAbatement'!$O:$O,"&gt;="&amp;$A9,'IEA-MethaneAbatement'!$M:$M,$B$1,'IEA-MethaneAbatement'!$B:$B,'Country Selector'!$A$2)+VLOOKUP($C$1,'Multipliers and Adjustments'!$A$70:$I$86,TRUNC(COLUMN(X$2)/5)+2,FALSE)*SUMIFS('IEA-MethaneAbatement'!$N:$N,'IEA-MethaneAbatement'!$O:$O,"&lt;"&amp;$B9,'IEA-MethaneAbatement'!$O:$O,"&gt;="&amp;$A9,'IEA-MethaneAbatement'!$M:$M,$C$1,'IEA-MethaneAbatement'!$B:$B,'Country Selector'!$A$2)+VLOOKUP($D$1,'Multipliers and Adjustments'!$A$70:$I$86,TRUNC(COLUMN(X$2)/5)+2,FALSE)*SUMIFS('IEA-MethaneAbatement'!$N:$N,'IEA-MethaneAbatement'!$O:$O,"&lt;"&amp;$B9,'IEA-MethaneAbatement'!$O:$O,"&gt;="&amp;$A9,'IEA-MethaneAbatement'!$M:$M,$D$1,'IEA-MethaneAbatement'!$B:$B,'Country Selector'!$A$2)))*(1+INDEX('EPA to IEA Scaling'!$F$8:$AO$8,,MATCH(X$2,'EPA to IEA Scaling'!$F$1:$AO$1,0)))</f>
        <v>0</v>
      </c>
      <c r="Y9" cm="1">
        <f t="array" ref="Y9">((VLOOKUP($B$1,'Multipliers and Adjustments'!$A$70:$I$86,TRUNC(COLUMN(Y$2)/5)+2,FALSE)*SUMIFS('IEA-MethaneAbatement'!$N:$N,'IEA-MethaneAbatement'!$O:$O,"&lt;"&amp;$B9,'IEA-MethaneAbatement'!$O:$O,"&gt;="&amp;$A9,'IEA-MethaneAbatement'!$M:$M,$B$1,'IEA-MethaneAbatement'!$B:$B,'Country Selector'!$A$2)+VLOOKUP($C$1,'Multipliers and Adjustments'!$A$70:$I$86,TRUNC(COLUMN(Y$2)/5)+2,FALSE)*SUMIFS('IEA-MethaneAbatement'!$N:$N,'IEA-MethaneAbatement'!$O:$O,"&lt;"&amp;$B9,'IEA-MethaneAbatement'!$O:$O,"&gt;="&amp;$A9,'IEA-MethaneAbatement'!$M:$M,$C$1,'IEA-MethaneAbatement'!$B:$B,'Country Selector'!$A$2)+VLOOKUP($D$1,'Multipliers and Adjustments'!$A$70:$I$86,TRUNC(COLUMN(Y$2)/5)+2,FALSE)*SUMIFS('IEA-MethaneAbatement'!$N:$N,'IEA-MethaneAbatement'!$O:$O,"&lt;"&amp;$B9,'IEA-MethaneAbatement'!$O:$O,"&gt;="&amp;$A9,'IEA-MethaneAbatement'!$M:$M,$D$1,'IEA-MethaneAbatement'!$B:$B,'Country Selector'!$A$2)))*(1+INDEX('EPA to IEA Scaling'!$F$8:$AO$8,,MATCH(Y$2,'EPA to IEA Scaling'!$F$1:$AO$1,0)))</f>
        <v>0</v>
      </c>
      <c r="Z9" cm="1">
        <f t="array" ref="Z9">((VLOOKUP($B$1,'Multipliers and Adjustments'!$A$70:$I$86,TRUNC(COLUMN(Z$2)/5)+2,FALSE)*SUMIFS('IEA-MethaneAbatement'!$N:$N,'IEA-MethaneAbatement'!$O:$O,"&lt;"&amp;$B9,'IEA-MethaneAbatement'!$O:$O,"&gt;="&amp;$A9,'IEA-MethaneAbatement'!$M:$M,$B$1,'IEA-MethaneAbatement'!$B:$B,'Country Selector'!$A$2)+VLOOKUP($C$1,'Multipliers and Adjustments'!$A$70:$I$86,TRUNC(COLUMN(Z$2)/5)+2,FALSE)*SUMIFS('IEA-MethaneAbatement'!$N:$N,'IEA-MethaneAbatement'!$O:$O,"&lt;"&amp;$B9,'IEA-MethaneAbatement'!$O:$O,"&gt;="&amp;$A9,'IEA-MethaneAbatement'!$M:$M,$C$1,'IEA-MethaneAbatement'!$B:$B,'Country Selector'!$A$2)+VLOOKUP($D$1,'Multipliers and Adjustments'!$A$70:$I$86,TRUNC(COLUMN(Z$2)/5)+2,FALSE)*SUMIFS('IEA-MethaneAbatement'!$N:$N,'IEA-MethaneAbatement'!$O:$O,"&lt;"&amp;$B9,'IEA-MethaneAbatement'!$O:$O,"&gt;="&amp;$A9,'IEA-MethaneAbatement'!$M:$M,$D$1,'IEA-MethaneAbatement'!$B:$B,'Country Selector'!$A$2)))*(1+INDEX('EPA to IEA Scaling'!$F$8:$AO$8,,MATCH(Z$2,'EPA to IEA Scaling'!$F$1:$AO$1,0)))</f>
        <v>0</v>
      </c>
      <c r="AA9" cm="1">
        <f t="array" ref="AA9">((VLOOKUP($B$1,'Multipliers and Adjustments'!$A$70:$I$86,TRUNC(COLUMN(AA$2)/5)+2,FALSE)*SUMIFS('IEA-MethaneAbatement'!$N:$N,'IEA-MethaneAbatement'!$O:$O,"&lt;"&amp;$B9,'IEA-MethaneAbatement'!$O:$O,"&gt;="&amp;$A9,'IEA-MethaneAbatement'!$M:$M,$B$1,'IEA-MethaneAbatement'!$B:$B,'Country Selector'!$A$2)+VLOOKUP($C$1,'Multipliers and Adjustments'!$A$70:$I$86,TRUNC(COLUMN(AA$2)/5)+2,FALSE)*SUMIFS('IEA-MethaneAbatement'!$N:$N,'IEA-MethaneAbatement'!$O:$O,"&lt;"&amp;$B9,'IEA-MethaneAbatement'!$O:$O,"&gt;="&amp;$A9,'IEA-MethaneAbatement'!$M:$M,$C$1,'IEA-MethaneAbatement'!$B:$B,'Country Selector'!$A$2)+VLOOKUP($D$1,'Multipliers and Adjustments'!$A$70:$I$86,TRUNC(COLUMN(AA$2)/5)+2,FALSE)*SUMIFS('IEA-MethaneAbatement'!$N:$N,'IEA-MethaneAbatement'!$O:$O,"&lt;"&amp;$B9,'IEA-MethaneAbatement'!$O:$O,"&gt;="&amp;$A9,'IEA-MethaneAbatement'!$M:$M,$D$1,'IEA-MethaneAbatement'!$B:$B,'Country Selector'!$A$2)))*(1+INDEX('EPA to IEA Scaling'!$F$8:$AO$8,,MATCH(AA$2,'EPA to IEA Scaling'!$F$1:$AO$1,0)))</f>
        <v>0</v>
      </c>
      <c r="AB9" s="31" cm="1">
        <f t="array" ref="AB9">((VLOOKUP($B$1,'Multipliers and Adjustments'!$A$70:$I$86,TRUNC(COLUMN(AB$2)/5)+2,FALSE)*SUMIFS('IEA-MethaneAbatement'!$N:$N,'IEA-MethaneAbatement'!$O:$O,"&lt;"&amp;$B9,'IEA-MethaneAbatement'!$O:$O,"&gt;="&amp;$A9,'IEA-MethaneAbatement'!$M:$M,$B$1,'IEA-MethaneAbatement'!$B:$B,'Country Selector'!$A$2)+VLOOKUP($C$1,'Multipliers and Adjustments'!$A$70:$I$86,TRUNC(COLUMN(AB$2)/5)+2,FALSE)*SUMIFS('IEA-MethaneAbatement'!$N:$N,'IEA-MethaneAbatement'!$O:$O,"&lt;"&amp;$B9,'IEA-MethaneAbatement'!$O:$O,"&gt;="&amp;$A9,'IEA-MethaneAbatement'!$M:$M,$C$1,'IEA-MethaneAbatement'!$B:$B,'Country Selector'!$A$2)+VLOOKUP($D$1,'Multipliers and Adjustments'!$A$70:$I$86,TRUNC(COLUMN(AB$2)/5)+2,FALSE)*SUMIFS('IEA-MethaneAbatement'!$N:$N,'IEA-MethaneAbatement'!$O:$O,"&lt;"&amp;$B9,'IEA-MethaneAbatement'!$O:$O,"&gt;="&amp;$A9,'IEA-MethaneAbatement'!$M:$M,$D$1,'IEA-MethaneAbatement'!$B:$B,'Country Selector'!$A$2)))*(1+INDEX('EPA to IEA Scaling'!$F$8:$AO$8,,MATCH(AB$2,'EPA to IEA Scaling'!$F$1:$AO$1,0)))</f>
        <v>0</v>
      </c>
      <c r="AC9" cm="1">
        <f t="array" ref="AC9">((VLOOKUP($B$1,'Multipliers and Adjustments'!$A$70:$I$86,TRUNC(COLUMN(AC$2)/5)+2,FALSE)*SUMIFS('IEA-MethaneAbatement'!$N:$N,'IEA-MethaneAbatement'!$O:$O,"&lt;"&amp;$B9,'IEA-MethaneAbatement'!$O:$O,"&gt;="&amp;$A9,'IEA-MethaneAbatement'!$M:$M,$B$1,'IEA-MethaneAbatement'!$B:$B,'Country Selector'!$A$2)+VLOOKUP($C$1,'Multipliers and Adjustments'!$A$70:$I$86,TRUNC(COLUMN(AC$2)/5)+2,FALSE)*SUMIFS('IEA-MethaneAbatement'!$N:$N,'IEA-MethaneAbatement'!$O:$O,"&lt;"&amp;$B9,'IEA-MethaneAbatement'!$O:$O,"&gt;="&amp;$A9,'IEA-MethaneAbatement'!$M:$M,$C$1,'IEA-MethaneAbatement'!$B:$B,'Country Selector'!$A$2)+VLOOKUP($D$1,'Multipliers and Adjustments'!$A$70:$I$86,TRUNC(COLUMN(AC$2)/5)+2,FALSE)*SUMIFS('IEA-MethaneAbatement'!$N:$N,'IEA-MethaneAbatement'!$O:$O,"&lt;"&amp;$B9,'IEA-MethaneAbatement'!$O:$O,"&gt;="&amp;$A9,'IEA-MethaneAbatement'!$M:$M,$D$1,'IEA-MethaneAbatement'!$B:$B,'Country Selector'!$A$2)))*(1+INDEX('EPA to IEA Scaling'!$F$8:$AO$8,,MATCH(AC$2,'EPA to IEA Scaling'!$F$1:$AO$1,0)))</f>
        <v>0</v>
      </c>
      <c r="AD9" cm="1">
        <f t="array" ref="AD9">((VLOOKUP($B$1,'Multipliers and Adjustments'!$A$70:$I$86,TRUNC(COLUMN(AD$2)/5)+2,FALSE)*SUMIFS('IEA-MethaneAbatement'!$N:$N,'IEA-MethaneAbatement'!$O:$O,"&lt;"&amp;$B9,'IEA-MethaneAbatement'!$O:$O,"&gt;="&amp;$A9,'IEA-MethaneAbatement'!$M:$M,$B$1,'IEA-MethaneAbatement'!$B:$B,'Country Selector'!$A$2)+VLOOKUP($C$1,'Multipliers and Adjustments'!$A$70:$I$86,TRUNC(COLUMN(AD$2)/5)+2,FALSE)*SUMIFS('IEA-MethaneAbatement'!$N:$N,'IEA-MethaneAbatement'!$O:$O,"&lt;"&amp;$B9,'IEA-MethaneAbatement'!$O:$O,"&gt;="&amp;$A9,'IEA-MethaneAbatement'!$M:$M,$C$1,'IEA-MethaneAbatement'!$B:$B,'Country Selector'!$A$2)+VLOOKUP($D$1,'Multipliers and Adjustments'!$A$70:$I$86,TRUNC(COLUMN(AD$2)/5)+2,FALSE)*SUMIFS('IEA-MethaneAbatement'!$N:$N,'IEA-MethaneAbatement'!$O:$O,"&lt;"&amp;$B9,'IEA-MethaneAbatement'!$O:$O,"&gt;="&amp;$A9,'IEA-MethaneAbatement'!$M:$M,$D$1,'IEA-MethaneAbatement'!$B:$B,'Country Selector'!$A$2)))*(1+INDEX('EPA to IEA Scaling'!$F$8:$AO$8,,MATCH(AD$2,'EPA to IEA Scaling'!$F$1:$AO$1,0)))</f>
        <v>0</v>
      </c>
      <c r="AE9" cm="1">
        <f t="array" ref="AE9">((VLOOKUP($B$1,'Multipliers and Adjustments'!$A$70:$I$86,TRUNC(COLUMN(AE$2)/5)+2,FALSE)*SUMIFS('IEA-MethaneAbatement'!$N:$N,'IEA-MethaneAbatement'!$O:$O,"&lt;"&amp;$B9,'IEA-MethaneAbatement'!$O:$O,"&gt;="&amp;$A9,'IEA-MethaneAbatement'!$M:$M,$B$1,'IEA-MethaneAbatement'!$B:$B,'Country Selector'!$A$2)+VLOOKUP($C$1,'Multipliers and Adjustments'!$A$70:$I$86,TRUNC(COLUMN(AE$2)/5)+2,FALSE)*SUMIFS('IEA-MethaneAbatement'!$N:$N,'IEA-MethaneAbatement'!$O:$O,"&lt;"&amp;$B9,'IEA-MethaneAbatement'!$O:$O,"&gt;="&amp;$A9,'IEA-MethaneAbatement'!$M:$M,$C$1,'IEA-MethaneAbatement'!$B:$B,'Country Selector'!$A$2)+VLOOKUP($D$1,'Multipliers and Adjustments'!$A$70:$I$86,TRUNC(COLUMN(AE$2)/5)+2,FALSE)*SUMIFS('IEA-MethaneAbatement'!$N:$N,'IEA-MethaneAbatement'!$O:$O,"&lt;"&amp;$B9,'IEA-MethaneAbatement'!$O:$O,"&gt;="&amp;$A9,'IEA-MethaneAbatement'!$M:$M,$D$1,'IEA-MethaneAbatement'!$B:$B,'Country Selector'!$A$2)))*(1+INDEX('EPA to IEA Scaling'!$F$8:$AO$8,,MATCH(AE$2,'EPA to IEA Scaling'!$F$1:$AO$1,0)))</f>
        <v>0</v>
      </c>
      <c r="AF9" cm="1">
        <f t="array" ref="AF9">((VLOOKUP($B$1,'Multipliers and Adjustments'!$A$70:$I$86,TRUNC(COLUMN(AF$2)/5)+2,FALSE)*SUMIFS('IEA-MethaneAbatement'!$N:$N,'IEA-MethaneAbatement'!$O:$O,"&lt;"&amp;$B9,'IEA-MethaneAbatement'!$O:$O,"&gt;="&amp;$A9,'IEA-MethaneAbatement'!$M:$M,$B$1,'IEA-MethaneAbatement'!$B:$B,'Country Selector'!$A$2)+VLOOKUP($C$1,'Multipliers and Adjustments'!$A$70:$I$86,TRUNC(COLUMN(AF$2)/5)+2,FALSE)*SUMIFS('IEA-MethaneAbatement'!$N:$N,'IEA-MethaneAbatement'!$O:$O,"&lt;"&amp;$B9,'IEA-MethaneAbatement'!$O:$O,"&gt;="&amp;$A9,'IEA-MethaneAbatement'!$M:$M,$C$1,'IEA-MethaneAbatement'!$B:$B,'Country Selector'!$A$2)+VLOOKUP($D$1,'Multipliers and Adjustments'!$A$70:$I$86,TRUNC(COLUMN(AF$2)/5)+2,FALSE)*SUMIFS('IEA-MethaneAbatement'!$N:$N,'IEA-MethaneAbatement'!$O:$O,"&lt;"&amp;$B9,'IEA-MethaneAbatement'!$O:$O,"&gt;="&amp;$A9,'IEA-MethaneAbatement'!$M:$M,$D$1,'IEA-MethaneAbatement'!$B:$B,'Country Selector'!$A$2)))*(1+INDEX('EPA to IEA Scaling'!$F$8:$AO$8,,MATCH(AF$2,'EPA to IEA Scaling'!$F$1:$AO$1,0)))</f>
        <v>0</v>
      </c>
      <c r="AG9" s="31" cm="1">
        <f t="array" ref="AG9">((VLOOKUP($B$1,'Multipliers and Adjustments'!$A$70:$I$86,TRUNC(COLUMN(AG$2)/5)+2,FALSE)*SUMIFS('IEA-MethaneAbatement'!$N:$N,'IEA-MethaneAbatement'!$O:$O,"&lt;"&amp;$B9,'IEA-MethaneAbatement'!$O:$O,"&gt;="&amp;$A9,'IEA-MethaneAbatement'!$M:$M,$B$1,'IEA-MethaneAbatement'!$B:$B,'Country Selector'!$A$2)+VLOOKUP($C$1,'Multipliers and Adjustments'!$A$70:$I$86,TRUNC(COLUMN(AG$2)/5)+2,FALSE)*SUMIFS('IEA-MethaneAbatement'!$N:$N,'IEA-MethaneAbatement'!$O:$O,"&lt;"&amp;$B9,'IEA-MethaneAbatement'!$O:$O,"&gt;="&amp;$A9,'IEA-MethaneAbatement'!$M:$M,$C$1,'IEA-MethaneAbatement'!$B:$B,'Country Selector'!$A$2)+VLOOKUP($D$1,'Multipliers and Adjustments'!$A$70:$I$86,TRUNC(COLUMN(AG$2)/5)+2,FALSE)*SUMIFS('IEA-MethaneAbatement'!$N:$N,'IEA-MethaneAbatement'!$O:$O,"&lt;"&amp;$B9,'IEA-MethaneAbatement'!$O:$O,"&gt;="&amp;$A9,'IEA-MethaneAbatement'!$M:$M,$D$1,'IEA-MethaneAbatement'!$B:$B,'Country Selector'!$A$2)))*(1+INDEX('EPA to IEA Scaling'!$F$8:$AO$8,,MATCH(AG$2,'EPA to IEA Scaling'!$F$1:$AO$1,0)))</f>
        <v>0</v>
      </c>
      <c r="AH9" cm="1">
        <f t="array" ref="AH9">((VLOOKUP($B$1,'Multipliers and Adjustments'!$A$70:$I$86,TRUNC(COLUMN(AH$2)/5)+2,FALSE)*SUMIFS('IEA-MethaneAbatement'!$N:$N,'IEA-MethaneAbatement'!$O:$O,"&lt;"&amp;$B9,'IEA-MethaneAbatement'!$O:$O,"&gt;="&amp;$A9,'IEA-MethaneAbatement'!$M:$M,$B$1,'IEA-MethaneAbatement'!$B:$B,'Country Selector'!$A$2)+VLOOKUP($C$1,'Multipliers and Adjustments'!$A$70:$I$86,TRUNC(COLUMN(AH$2)/5)+2,FALSE)*SUMIFS('IEA-MethaneAbatement'!$N:$N,'IEA-MethaneAbatement'!$O:$O,"&lt;"&amp;$B9,'IEA-MethaneAbatement'!$O:$O,"&gt;="&amp;$A9,'IEA-MethaneAbatement'!$M:$M,$C$1,'IEA-MethaneAbatement'!$B:$B,'Country Selector'!$A$2)+VLOOKUP($D$1,'Multipliers and Adjustments'!$A$70:$I$86,TRUNC(COLUMN(AH$2)/5)+2,FALSE)*SUMIFS('IEA-MethaneAbatement'!$N:$N,'IEA-MethaneAbatement'!$O:$O,"&lt;"&amp;$B9,'IEA-MethaneAbatement'!$O:$O,"&gt;="&amp;$A9,'IEA-MethaneAbatement'!$M:$M,$D$1,'IEA-MethaneAbatement'!$B:$B,'Country Selector'!$A$2)))*(1+INDEX('EPA to IEA Scaling'!$F$8:$AO$8,,MATCH(AH$2,'EPA to IEA Scaling'!$F$1:$AO$1,0)))</f>
        <v>0</v>
      </c>
      <c r="AI9" cm="1">
        <f t="array" ref="AI9">((VLOOKUP($B$1,'Multipliers and Adjustments'!$A$70:$I$86,TRUNC(COLUMN(AI$2)/5)+2,FALSE)*SUMIFS('IEA-MethaneAbatement'!$N:$N,'IEA-MethaneAbatement'!$O:$O,"&lt;"&amp;$B9,'IEA-MethaneAbatement'!$O:$O,"&gt;="&amp;$A9,'IEA-MethaneAbatement'!$M:$M,$B$1,'IEA-MethaneAbatement'!$B:$B,'Country Selector'!$A$2)+VLOOKUP($C$1,'Multipliers and Adjustments'!$A$70:$I$86,TRUNC(COLUMN(AI$2)/5)+2,FALSE)*SUMIFS('IEA-MethaneAbatement'!$N:$N,'IEA-MethaneAbatement'!$O:$O,"&lt;"&amp;$B9,'IEA-MethaneAbatement'!$O:$O,"&gt;="&amp;$A9,'IEA-MethaneAbatement'!$M:$M,$C$1,'IEA-MethaneAbatement'!$B:$B,'Country Selector'!$A$2)+VLOOKUP($D$1,'Multipliers and Adjustments'!$A$70:$I$86,TRUNC(COLUMN(AI$2)/5)+2,FALSE)*SUMIFS('IEA-MethaneAbatement'!$N:$N,'IEA-MethaneAbatement'!$O:$O,"&lt;"&amp;$B9,'IEA-MethaneAbatement'!$O:$O,"&gt;="&amp;$A9,'IEA-MethaneAbatement'!$M:$M,$D$1,'IEA-MethaneAbatement'!$B:$B,'Country Selector'!$A$2)))*(1+INDEX('EPA to IEA Scaling'!$F$8:$AO$8,,MATCH(AI$2,'EPA to IEA Scaling'!$F$1:$AO$1,0)))</f>
        <v>0</v>
      </c>
      <c r="AJ9" cm="1">
        <f t="array" ref="AJ9">((VLOOKUP($B$1,'Multipliers and Adjustments'!$A$70:$I$86,TRUNC(COLUMN(AJ$2)/5)+2,FALSE)*SUMIFS('IEA-MethaneAbatement'!$N:$N,'IEA-MethaneAbatement'!$O:$O,"&lt;"&amp;$B9,'IEA-MethaneAbatement'!$O:$O,"&gt;="&amp;$A9,'IEA-MethaneAbatement'!$M:$M,$B$1,'IEA-MethaneAbatement'!$B:$B,'Country Selector'!$A$2)+VLOOKUP($C$1,'Multipliers and Adjustments'!$A$70:$I$86,TRUNC(COLUMN(AJ$2)/5)+2,FALSE)*SUMIFS('IEA-MethaneAbatement'!$N:$N,'IEA-MethaneAbatement'!$O:$O,"&lt;"&amp;$B9,'IEA-MethaneAbatement'!$O:$O,"&gt;="&amp;$A9,'IEA-MethaneAbatement'!$M:$M,$C$1,'IEA-MethaneAbatement'!$B:$B,'Country Selector'!$A$2)+VLOOKUP($D$1,'Multipliers and Adjustments'!$A$70:$I$86,TRUNC(COLUMN(AJ$2)/5)+2,FALSE)*SUMIFS('IEA-MethaneAbatement'!$N:$N,'IEA-MethaneAbatement'!$O:$O,"&lt;"&amp;$B9,'IEA-MethaneAbatement'!$O:$O,"&gt;="&amp;$A9,'IEA-MethaneAbatement'!$M:$M,$D$1,'IEA-MethaneAbatement'!$B:$B,'Country Selector'!$A$2)))*(1+INDEX('EPA to IEA Scaling'!$F$8:$AO$8,,MATCH(AJ$2,'EPA to IEA Scaling'!$F$1:$AO$1,0)))</f>
        <v>0</v>
      </c>
      <c r="AK9" cm="1">
        <f t="array" ref="AK9">((VLOOKUP($B$1,'Multipliers and Adjustments'!$A$70:$I$86,TRUNC(COLUMN(AK$2)/5)+2,FALSE)*SUMIFS('IEA-MethaneAbatement'!$N:$N,'IEA-MethaneAbatement'!$O:$O,"&lt;"&amp;$B9,'IEA-MethaneAbatement'!$O:$O,"&gt;="&amp;$A9,'IEA-MethaneAbatement'!$M:$M,$B$1,'IEA-MethaneAbatement'!$B:$B,'Country Selector'!$A$2)+VLOOKUP($C$1,'Multipliers and Adjustments'!$A$70:$I$86,TRUNC(COLUMN(AK$2)/5)+2,FALSE)*SUMIFS('IEA-MethaneAbatement'!$N:$N,'IEA-MethaneAbatement'!$O:$O,"&lt;"&amp;$B9,'IEA-MethaneAbatement'!$O:$O,"&gt;="&amp;$A9,'IEA-MethaneAbatement'!$M:$M,$C$1,'IEA-MethaneAbatement'!$B:$B,'Country Selector'!$A$2)+VLOOKUP($D$1,'Multipliers and Adjustments'!$A$70:$I$86,TRUNC(COLUMN(AK$2)/5)+2,FALSE)*SUMIFS('IEA-MethaneAbatement'!$N:$N,'IEA-MethaneAbatement'!$O:$O,"&lt;"&amp;$B9,'IEA-MethaneAbatement'!$O:$O,"&gt;="&amp;$A9,'IEA-MethaneAbatement'!$M:$M,$D$1,'IEA-MethaneAbatement'!$B:$B,'Country Selector'!$A$2)))*(1+INDEX('EPA to IEA Scaling'!$F$8:$AO$8,,MATCH(AK$2,'EPA to IEA Scaling'!$F$1:$AO$1,0)))</f>
        <v>0</v>
      </c>
      <c r="AL9" s="31" cm="1">
        <f t="array" ref="AL9">((VLOOKUP($B$1,'Multipliers and Adjustments'!$A$70:$I$86,TRUNC(COLUMN(AL$2)/5)+2,FALSE)*SUMIFS('IEA-MethaneAbatement'!$N:$N,'IEA-MethaneAbatement'!$O:$O,"&lt;"&amp;$B9,'IEA-MethaneAbatement'!$O:$O,"&gt;="&amp;$A9,'IEA-MethaneAbatement'!$M:$M,$B$1,'IEA-MethaneAbatement'!$B:$B,'Country Selector'!$A$2)+VLOOKUP($C$1,'Multipliers and Adjustments'!$A$70:$I$86,TRUNC(COLUMN(AL$2)/5)+2,FALSE)*SUMIFS('IEA-MethaneAbatement'!$N:$N,'IEA-MethaneAbatement'!$O:$O,"&lt;"&amp;$B9,'IEA-MethaneAbatement'!$O:$O,"&gt;="&amp;$A9,'IEA-MethaneAbatement'!$M:$M,$C$1,'IEA-MethaneAbatement'!$B:$B,'Country Selector'!$A$2)+VLOOKUP($D$1,'Multipliers and Adjustments'!$A$70:$I$86,TRUNC(COLUMN(AL$2)/5)+2,FALSE)*SUMIFS('IEA-MethaneAbatement'!$N:$N,'IEA-MethaneAbatement'!$O:$O,"&lt;"&amp;$B9,'IEA-MethaneAbatement'!$O:$O,"&gt;="&amp;$A9,'IEA-MethaneAbatement'!$M:$M,$D$1,'IEA-MethaneAbatement'!$B:$B,'Country Selector'!$A$2)))*(1+INDEX('EPA to IEA Scaling'!$F$8:$AO$8,,MATCH(AL$2,'EPA to IEA Scaling'!$F$1:$AO$1,0)))</f>
        <v>0</v>
      </c>
    </row>
    <row r="10" spans="1:38" x14ac:dyDescent="0.45">
      <c r="A10" s="12">
        <f t="shared" si="1"/>
        <v>-800</v>
      </c>
      <c r="B10" s="11">
        <f t="shared" si="0"/>
        <v>-750</v>
      </c>
      <c r="C10" s="31" cm="1">
        <f t="array" ref="C10">((VLOOKUP($B$1,'Multipliers and Adjustments'!$A$70:$I$86,TRUNC(COLUMN(C$2)/5)+2,FALSE)*SUMIFS('IEA-MethaneAbatement'!$N:$N,'IEA-MethaneAbatement'!$O:$O,"&lt;"&amp;$B10,'IEA-MethaneAbatement'!$O:$O,"&gt;="&amp;$A10,'IEA-MethaneAbatement'!$M:$M,$B$1,'IEA-MethaneAbatement'!$B:$B,'Country Selector'!$A$2)+VLOOKUP($C$1,'Multipliers and Adjustments'!$A$70:$I$86,TRUNC(COLUMN(C$2)/5)+2,FALSE)*SUMIFS('IEA-MethaneAbatement'!$N:$N,'IEA-MethaneAbatement'!$O:$O,"&lt;"&amp;$B10,'IEA-MethaneAbatement'!$O:$O,"&gt;="&amp;$A10,'IEA-MethaneAbatement'!$M:$M,$C$1,'IEA-MethaneAbatement'!$B:$B,'Country Selector'!$A$2)+VLOOKUP($D$1,'Multipliers and Adjustments'!$A$70:$I$86,TRUNC(COLUMN(C$2)/5)+2,FALSE)*SUMIFS('IEA-MethaneAbatement'!$N:$N,'IEA-MethaneAbatement'!$O:$O,"&lt;"&amp;$B10,'IEA-MethaneAbatement'!$O:$O,"&gt;="&amp;$A10,'IEA-MethaneAbatement'!$M:$M,$D$1,'IEA-MethaneAbatement'!$B:$B,'Country Selector'!$A$2)))*(1+INDEX('EPA to IEA Scaling'!$F$8:$AO$8,,MATCH(C$2,'EPA to IEA Scaling'!$F$1:$AO$1,0)))</f>
        <v>0</v>
      </c>
      <c r="D10" cm="1">
        <f t="array" ref="D10">((VLOOKUP($B$1,'Multipliers and Adjustments'!$A$70:$I$86,TRUNC(COLUMN(D$2)/5)+2,FALSE)*SUMIFS('IEA-MethaneAbatement'!$N:$N,'IEA-MethaneAbatement'!$O:$O,"&lt;"&amp;$B10,'IEA-MethaneAbatement'!$O:$O,"&gt;="&amp;$A10,'IEA-MethaneAbatement'!$M:$M,$B$1,'IEA-MethaneAbatement'!$B:$B,'Country Selector'!$A$2)+VLOOKUP($C$1,'Multipliers and Adjustments'!$A$70:$I$86,TRUNC(COLUMN(D$2)/5)+2,FALSE)*SUMIFS('IEA-MethaneAbatement'!$N:$N,'IEA-MethaneAbatement'!$O:$O,"&lt;"&amp;$B10,'IEA-MethaneAbatement'!$O:$O,"&gt;="&amp;$A10,'IEA-MethaneAbatement'!$M:$M,$C$1,'IEA-MethaneAbatement'!$B:$B,'Country Selector'!$A$2)+VLOOKUP($D$1,'Multipliers and Adjustments'!$A$70:$I$86,TRUNC(COLUMN(D$2)/5)+2,FALSE)*SUMIFS('IEA-MethaneAbatement'!$N:$N,'IEA-MethaneAbatement'!$O:$O,"&lt;"&amp;$B10,'IEA-MethaneAbatement'!$O:$O,"&gt;="&amp;$A10,'IEA-MethaneAbatement'!$M:$M,$D$1,'IEA-MethaneAbatement'!$B:$B,'Country Selector'!$A$2)))*(1+INDEX('EPA to IEA Scaling'!$F$8:$AO$8,,MATCH(D$2,'EPA to IEA Scaling'!$F$1:$AO$1,0)))</f>
        <v>0</v>
      </c>
      <c r="E10" cm="1">
        <f t="array" ref="E10">((VLOOKUP($B$1,'Multipliers and Adjustments'!$A$70:$I$86,TRUNC(COLUMN(E$2)/5)+2,FALSE)*SUMIFS('IEA-MethaneAbatement'!$N:$N,'IEA-MethaneAbatement'!$O:$O,"&lt;"&amp;$B10,'IEA-MethaneAbatement'!$O:$O,"&gt;="&amp;$A10,'IEA-MethaneAbatement'!$M:$M,$B$1,'IEA-MethaneAbatement'!$B:$B,'Country Selector'!$A$2)+VLOOKUP($C$1,'Multipliers and Adjustments'!$A$70:$I$86,TRUNC(COLUMN(E$2)/5)+2,FALSE)*SUMIFS('IEA-MethaneAbatement'!$N:$N,'IEA-MethaneAbatement'!$O:$O,"&lt;"&amp;$B10,'IEA-MethaneAbatement'!$O:$O,"&gt;="&amp;$A10,'IEA-MethaneAbatement'!$M:$M,$C$1,'IEA-MethaneAbatement'!$B:$B,'Country Selector'!$A$2)+VLOOKUP($D$1,'Multipliers and Adjustments'!$A$70:$I$86,TRUNC(COLUMN(E$2)/5)+2,FALSE)*SUMIFS('IEA-MethaneAbatement'!$N:$N,'IEA-MethaneAbatement'!$O:$O,"&lt;"&amp;$B10,'IEA-MethaneAbatement'!$O:$O,"&gt;="&amp;$A10,'IEA-MethaneAbatement'!$M:$M,$D$1,'IEA-MethaneAbatement'!$B:$B,'Country Selector'!$A$2)))*(1+INDEX('EPA to IEA Scaling'!$F$8:$AO$8,,MATCH(E$2,'EPA to IEA Scaling'!$F$1:$AO$1,0)))</f>
        <v>0</v>
      </c>
      <c r="F10" cm="1">
        <f t="array" ref="F10">((VLOOKUP($B$1,'Multipliers and Adjustments'!$A$70:$I$86,TRUNC(COLUMN(F$2)/5)+2,FALSE)*SUMIFS('IEA-MethaneAbatement'!$N:$N,'IEA-MethaneAbatement'!$O:$O,"&lt;"&amp;$B10,'IEA-MethaneAbatement'!$O:$O,"&gt;="&amp;$A10,'IEA-MethaneAbatement'!$M:$M,$B$1,'IEA-MethaneAbatement'!$B:$B,'Country Selector'!$A$2)+VLOOKUP($C$1,'Multipliers and Adjustments'!$A$70:$I$86,TRUNC(COLUMN(F$2)/5)+2,FALSE)*SUMIFS('IEA-MethaneAbatement'!$N:$N,'IEA-MethaneAbatement'!$O:$O,"&lt;"&amp;$B10,'IEA-MethaneAbatement'!$O:$O,"&gt;="&amp;$A10,'IEA-MethaneAbatement'!$M:$M,$C$1,'IEA-MethaneAbatement'!$B:$B,'Country Selector'!$A$2)+VLOOKUP($D$1,'Multipliers and Adjustments'!$A$70:$I$86,TRUNC(COLUMN(F$2)/5)+2,FALSE)*SUMIFS('IEA-MethaneAbatement'!$N:$N,'IEA-MethaneAbatement'!$O:$O,"&lt;"&amp;$B10,'IEA-MethaneAbatement'!$O:$O,"&gt;="&amp;$A10,'IEA-MethaneAbatement'!$M:$M,$D$1,'IEA-MethaneAbatement'!$B:$B,'Country Selector'!$A$2)))*(1+INDEX('EPA to IEA Scaling'!$F$8:$AO$8,,MATCH(F$2,'EPA to IEA Scaling'!$F$1:$AO$1,0)))</f>
        <v>0</v>
      </c>
      <c r="G10" cm="1">
        <f t="array" ref="G10">((VLOOKUP($B$1,'Multipliers and Adjustments'!$A$70:$I$86,TRUNC(COLUMN(G$2)/5)+2,FALSE)*SUMIFS('IEA-MethaneAbatement'!$N:$N,'IEA-MethaneAbatement'!$O:$O,"&lt;"&amp;$B10,'IEA-MethaneAbatement'!$O:$O,"&gt;="&amp;$A10,'IEA-MethaneAbatement'!$M:$M,$B$1,'IEA-MethaneAbatement'!$B:$B,'Country Selector'!$A$2)+VLOOKUP($C$1,'Multipliers and Adjustments'!$A$70:$I$86,TRUNC(COLUMN(G$2)/5)+2,FALSE)*SUMIFS('IEA-MethaneAbatement'!$N:$N,'IEA-MethaneAbatement'!$O:$O,"&lt;"&amp;$B10,'IEA-MethaneAbatement'!$O:$O,"&gt;="&amp;$A10,'IEA-MethaneAbatement'!$M:$M,$C$1,'IEA-MethaneAbatement'!$B:$B,'Country Selector'!$A$2)+VLOOKUP($D$1,'Multipliers and Adjustments'!$A$70:$I$86,TRUNC(COLUMN(G$2)/5)+2,FALSE)*SUMIFS('IEA-MethaneAbatement'!$N:$N,'IEA-MethaneAbatement'!$O:$O,"&lt;"&amp;$B10,'IEA-MethaneAbatement'!$O:$O,"&gt;="&amp;$A10,'IEA-MethaneAbatement'!$M:$M,$D$1,'IEA-MethaneAbatement'!$B:$B,'Country Selector'!$A$2)))*(1+INDEX('EPA to IEA Scaling'!$F$8:$AO$8,,MATCH(G$2,'EPA to IEA Scaling'!$F$1:$AO$1,0)))</f>
        <v>0</v>
      </c>
      <c r="H10" s="31" cm="1">
        <f t="array" ref="H10">((VLOOKUP($B$1,'Multipliers and Adjustments'!$A$70:$I$86,TRUNC(COLUMN(H$2)/5)+2,FALSE)*SUMIFS('IEA-MethaneAbatement'!$N:$N,'IEA-MethaneAbatement'!$O:$O,"&lt;"&amp;$B10,'IEA-MethaneAbatement'!$O:$O,"&gt;="&amp;$A10,'IEA-MethaneAbatement'!$M:$M,$B$1,'IEA-MethaneAbatement'!$B:$B,'Country Selector'!$A$2)+VLOOKUP($C$1,'Multipliers and Adjustments'!$A$70:$I$86,TRUNC(COLUMN(H$2)/5)+2,FALSE)*SUMIFS('IEA-MethaneAbatement'!$N:$N,'IEA-MethaneAbatement'!$O:$O,"&lt;"&amp;$B10,'IEA-MethaneAbatement'!$O:$O,"&gt;="&amp;$A10,'IEA-MethaneAbatement'!$M:$M,$C$1,'IEA-MethaneAbatement'!$B:$B,'Country Selector'!$A$2)+VLOOKUP($D$1,'Multipliers and Adjustments'!$A$70:$I$86,TRUNC(COLUMN(H$2)/5)+2,FALSE)*SUMIFS('IEA-MethaneAbatement'!$N:$N,'IEA-MethaneAbatement'!$O:$O,"&lt;"&amp;$B10,'IEA-MethaneAbatement'!$O:$O,"&gt;="&amp;$A10,'IEA-MethaneAbatement'!$M:$M,$D$1,'IEA-MethaneAbatement'!$B:$B,'Country Selector'!$A$2)))*(1+INDEX('EPA to IEA Scaling'!$F$8:$AO$8,,MATCH(H$2,'EPA to IEA Scaling'!$F$1:$AO$1,0)))</f>
        <v>0</v>
      </c>
      <c r="I10" cm="1">
        <f t="array" ref="I10">((VLOOKUP($B$1,'Multipliers and Adjustments'!$A$70:$I$86,TRUNC(COLUMN(I$2)/5)+2,FALSE)*SUMIFS('IEA-MethaneAbatement'!$N:$N,'IEA-MethaneAbatement'!$O:$O,"&lt;"&amp;$B10,'IEA-MethaneAbatement'!$O:$O,"&gt;="&amp;$A10,'IEA-MethaneAbatement'!$M:$M,$B$1,'IEA-MethaneAbatement'!$B:$B,'Country Selector'!$A$2)+VLOOKUP($C$1,'Multipliers and Adjustments'!$A$70:$I$86,TRUNC(COLUMN(I$2)/5)+2,FALSE)*SUMIFS('IEA-MethaneAbatement'!$N:$N,'IEA-MethaneAbatement'!$O:$O,"&lt;"&amp;$B10,'IEA-MethaneAbatement'!$O:$O,"&gt;="&amp;$A10,'IEA-MethaneAbatement'!$M:$M,$C$1,'IEA-MethaneAbatement'!$B:$B,'Country Selector'!$A$2)+VLOOKUP($D$1,'Multipliers and Adjustments'!$A$70:$I$86,TRUNC(COLUMN(I$2)/5)+2,FALSE)*SUMIFS('IEA-MethaneAbatement'!$N:$N,'IEA-MethaneAbatement'!$O:$O,"&lt;"&amp;$B10,'IEA-MethaneAbatement'!$O:$O,"&gt;="&amp;$A10,'IEA-MethaneAbatement'!$M:$M,$D$1,'IEA-MethaneAbatement'!$B:$B,'Country Selector'!$A$2)))*(1+INDEX('EPA to IEA Scaling'!$F$8:$AO$8,,MATCH(I$2,'EPA to IEA Scaling'!$F$1:$AO$1,0)))</f>
        <v>0</v>
      </c>
      <c r="J10" cm="1">
        <f t="array" ref="J10">((VLOOKUP($B$1,'Multipliers and Adjustments'!$A$70:$I$86,TRUNC(COLUMN(J$2)/5)+2,FALSE)*SUMIFS('IEA-MethaneAbatement'!$N:$N,'IEA-MethaneAbatement'!$O:$O,"&lt;"&amp;$B10,'IEA-MethaneAbatement'!$O:$O,"&gt;="&amp;$A10,'IEA-MethaneAbatement'!$M:$M,$B$1,'IEA-MethaneAbatement'!$B:$B,'Country Selector'!$A$2)+VLOOKUP($C$1,'Multipliers and Adjustments'!$A$70:$I$86,TRUNC(COLUMN(J$2)/5)+2,FALSE)*SUMIFS('IEA-MethaneAbatement'!$N:$N,'IEA-MethaneAbatement'!$O:$O,"&lt;"&amp;$B10,'IEA-MethaneAbatement'!$O:$O,"&gt;="&amp;$A10,'IEA-MethaneAbatement'!$M:$M,$C$1,'IEA-MethaneAbatement'!$B:$B,'Country Selector'!$A$2)+VLOOKUP($D$1,'Multipliers and Adjustments'!$A$70:$I$86,TRUNC(COLUMN(J$2)/5)+2,FALSE)*SUMIFS('IEA-MethaneAbatement'!$N:$N,'IEA-MethaneAbatement'!$O:$O,"&lt;"&amp;$B10,'IEA-MethaneAbatement'!$O:$O,"&gt;="&amp;$A10,'IEA-MethaneAbatement'!$M:$M,$D$1,'IEA-MethaneAbatement'!$B:$B,'Country Selector'!$A$2)))*(1+INDEX('EPA to IEA Scaling'!$F$8:$AO$8,,MATCH(J$2,'EPA to IEA Scaling'!$F$1:$AO$1,0)))</f>
        <v>0</v>
      </c>
      <c r="K10" cm="1">
        <f t="array" ref="K10">((VLOOKUP($B$1,'Multipliers and Adjustments'!$A$70:$I$86,TRUNC(COLUMN(K$2)/5)+2,FALSE)*SUMIFS('IEA-MethaneAbatement'!$N:$N,'IEA-MethaneAbatement'!$O:$O,"&lt;"&amp;$B10,'IEA-MethaneAbatement'!$O:$O,"&gt;="&amp;$A10,'IEA-MethaneAbatement'!$M:$M,$B$1,'IEA-MethaneAbatement'!$B:$B,'Country Selector'!$A$2)+VLOOKUP($C$1,'Multipliers and Adjustments'!$A$70:$I$86,TRUNC(COLUMN(K$2)/5)+2,FALSE)*SUMIFS('IEA-MethaneAbatement'!$N:$N,'IEA-MethaneAbatement'!$O:$O,"&lt;"&amp;$B10,'IEA-MethaneAbatement'!$O:$O,"&gt;="&amp;$A10,'IEA-MethaneAbatement'!$M:$M,$C$1,'IEA-MethaneAbatement'!$B:$B,'Country Selector'!$A$2)+VLOOKUP($D$1,'Multipliers and Adjustments'!$A$70:$I$86,TRUNC(COLUMN(K$2)/5)+2,FALSE)*SUMIFS('IEA-MethaneAbatement'!$N:$N,'IEA-MethaneAbatement'!$O:$O,"&lt;"&amp;$B10,'IEA-MethaneAbatement'!$O:$O,"&gt;="&amp;$A10,'IEA-MethaneAbatement'!$M:$M,$D$1,'IEA-MethaneAbatement'!$B:$B,'Country Selector'!$A$2)))*(1+INDEX('EPA to IEA Scaling'!$F$8:$AO$8,,MATCH(K$2,'EPA to IEA Scaling'!$F$1:$AO$1,0)))</f>
        <v>0</v>
      </c>
      <c r="L10" cm="1">
        <f t="array" ref="L10">((VLOOKUP($B$1,'Multipliers and Adjustments'!$A$70:$I$86,TRUNC(COLUMN(L$2)/5)+2,FALSE)*SUMIFS('IEA-MethaneAbatement'!$N:$N,'IEA-MethaneAbatement'!$O:$O,"&lt;"&amp;$B10,'IEA-MethaneAbatement'!$O:$O,"&gt;="&amp;$A10,'IEA-MethaneAbatement'!$M:$M,$B$1,'IEA-MethaneAbatement'!$B:$B,'Country Selector'!$A$2)+VLOOKUP($C$1,'Multipliers and Adjustments'!$A$70:$I$86,TRUNC(COLUMN(L$2)/5)+2,FALSE)*SUMIFS('IEA-MethaneAbatement'!$N:$N,'IEA-MethaneAbatement'!$O:$O,"&lt;"&amp;$B10,'IEA-MethaneAbatement'!$O:$O,"&gt;="&amp;$A10,'IEA-MethaneAbatement'!$M:$M,$C$1,'IEA-MethaneAbatement'!$B:$B,'Country Selector'!$A$2)+VLOOKUP($D$1,'Multipliers and Adjustments'!$A$70:$I$86,TRUNC(COLUMN(L$2)/5)+2,FALSE)*SUMIFS('IEA-MethaneAbatement'!$N:$N,'IEA-MethaneAbatement'!$O:$O,"&lt;"&amp;$B10,'IEA-MethaneAbatement'!$O:$O,"&gt;="&amp;$A10,'IEA-MethaneAbatement'!$M:$M,$D$1,'IEA-MethaneAbatement'!$B:$B,'Country Selector'!$A$2)))*(1+INDEX('EPA to IEA Scaling'!$F$8:$AO$8,,MATCH(L$2,'EPA to IEA Scaling'!$F$1:$AO$1,0)))</f>
        <v>0</v>
      </c>
      <c r="M10" s="31" cm="1">
        <f t="array" ref="M10">((VLOOKUP($B$1,'Multipliers and Adjustments'!$A$70:$I$86,TRUNC(COLUMN(M$2)/5)+2,FALSE)*SUMIFS('IEA-MethaneAbatement'!$N:$N,'IEA-MethaneAbatement'!$O:$O,"&lt;"&amp;$B10,'IEA-MethaneAbatement'!$O:$O,"&gt;="&amp;$A10,'IEA-MethaneAbatement'!$M:$M,$B$1,'IEA-MethaneAbatement'!$B:$B,'Country Selector'!$A$2)+VLOOKUP($C$1,'Multipliers and Adjustments'!$A$70:$I$86,TRUNC(COLUMN(M$2)/5)+2,FALSE)*SUMIFS('IEA-MethaneAbatement'!$N:$N,'IEA-MethaneAbatement'!$O:$O,"&lt;"&amp;$B10,'IEA-MethaneAbatement'!$O:$O,"&gt;="&amp;$A10,'IEA-MethaneAbatement'!$M:$M,$C$1,'IEA-MethaneAbatement'!$B:$B,'Country Selector'!$A$2)+VLOOKUP($D$1,'Multipliers and Adjustments'!$A$70:$I$86,TRUNC(COLUMN(M$2)/5)+2,FALSE)*SUMIFS('IEA-MethaneAbatement'!$N:$N,'IEA-MethaneAbatement'!$O:$O,"&lt;"&amp;$B10,'IEA-MethaneAbatement'!$O:$O,"&gt;="&amp;$A10,'IEA-MethaneAbatement'!$M:$M,$D$1,'IEA-MethaneAbatement'!$B:$B,'Country Selector'!$A$2)))*(1+INDEX('EPA to IEA Scaling'!$F$8:$AO$8,,MATCH(M$2,'EPA to IEA Scaling'!$F$1:$AO$1,0)))</f>
        <v>0</v>
      </c>
      <c r="N10" cm="1">
        <f t="array" ref="N10">((VLOOKUP($B$1,'Multipliers and Adjustments'!$A$70:$I$86,TRUNC(COLUMN(N$2)/5)+2,FALSE)*SUMIFS('IEA-MethaneAbatement'!$N:$N,'IEA-MethaneAbatement'!$O:$O,"&lt;"&amp;$B10,'IEA-MethaneAbatement'!$O:$O,"&gt;="&amp;$A10,'IEA-MethaneAbatement'!$M:$M,$B$1,'IEA-MethaneAbatement'!$B:$B,'Country Selector'!$A$2)+VLOOKUP($C$1,'Multipliers and Adjustments'!$A$70:$I$86,TRUNC(COLUMN(N$2)/5)+2,FALSE)*SUMIFS('IEA-MethaneAbatement'!$N:$N,'IEA-MethaneAbatement'!$O:$O,"&lt;"&amp;$B10,'IEA-MethaneAbatement'!$O:$O,"&gt;="&amp;$A10,'IEA-MethaneAbatement'!$M:$M,$C$1,'IEA-MethaneAbatement'!$B:$B,'Country Selector'!$A$2)+VLOOKUP($D$1,'Multipliers and Adjustments'!$A$70:$I$86,TRUNC(COLUMN(N$2)/5)+2,FALSE)*SUMIFS('IEA-MethaneAbatement'!$N:$N,'IEA-MethaneAbatement'!$O:$O,"&lt;"&amp;$B10,'IEA-MethaneAbatement'!$O:$O,"&gt;="&amp;$A10,'IEA-MethaneAbatement'!$M:$M,$D$1,'IEA-MethaneAbatement'!$B:$B,'Country Selector'!$A$2)))*(1+INDEX('EPA to IEA Scaling'!$F$8:$AO$8,,MATCH(N$2,'EPA to IEA Scaling'!$F$1:$AO$1,0)))</f>
        <v>0</v>
      </c>
      <c r="O10" cm="1">
        <f t="array" ref="O10">((VLOOKUP($B$1,'Multipliers and Adjustments'!$A$70:$I$86,TRUNC(COLUMN(O$2)/5)+2,FALSE)*SUMIFS('IEA-MethaneAbatement'!$N:$N,'IEA-MethaneAbatement'!$O:$O,"&lt;"&amp;$B10,'IEA-MethaneAbatement'!$O:$O,"&gt;="&amp;$A10,'IEA-MethaneAbatement'!$M:$M,$B$1,'IEA-MethaneAbatement'!$B:$B,'Country Selector'!$A$2)+VLOOKUP($C$1,'Multipliers and Adjustments'!$A$70:$I$86,TRUNC(COLUMN(O$2)/5)+2,FALSE)*SUMIFS('IEA-MethaneAbatement'!$N:$N,'IEA-MethaneAbatement'!$O:$O,"&lt;"&amp;$B10,'IEA-MethaneAbatement'!$O:$O,"&gt;="&amp;$A10,'IEA-MethaneAbatement'!$M:$M,$C$1,'IEA-MethaneAbatement'!$B:$B,'Country Selector'!$A$2)+VLOOKUP($D$1,'Multipliers and Adjustments'!$A$70:$I$86,TRUNC(COLUMN(O$2)/5)+2,FALSE)*SUMIFS('IEA-MethaneAbatement'!$N:$N,'IEA-MethaneAbatement'!$O:$O,"&lt;"&amp;$B10,'IEA-MethaneAbatement'!$O:$O,"&gt;="&amp;$A10,'IEA-MethaneAbatement'!$M:$M,$D$1,'IEA-MethaneAbatement'!$B:$B,'Country Selector'!$A$2)))*(1+INDEX('EPA to IEA Scaling'!$F$8:$AO$8,,MATCH(O$2,'EPA to IEA Scaling'!$F$1:$AO$1,0)))</f>
        <v>0</v>
      </c>
      <c r="P10" cm="1">
        <f t="array" ref="P10">((VLOOKUP($B$1,'Multipliers and Adjustments'!$A$70:$I$86,TRUNC(COLUMN(P$2)/5)+2,FALSE)*SUMIFS('IEA-MethaneAbatement'!$N:$N,'IEA-MethaneAbatement'!$O:$O,"&lt;"&amp;$B10,'IEA-MethaneAbatement'!$O:$O,"&gt;="&amp;$A10,'IEA-MethaneAbatement'!$M:$M,$B$1,'IEA-MethaneAbatement'!$B:$B,'Country Selector'!$A$2)+VLOOKUP($C$1,'Multipliers and Adjustments'!$A$70:$I$86,TRUNC(COLUMN(P$2)/5)+2,FALSE)*SUMIFS('IEA-MethaneAbatement'!$N:$N,'IEA-MethaneAbatement'!$O:$O,"&lt;"&amp;$B10,'IEA-MethaneAbatement'!$O:$O,"&gt;="&amp;$A10,'IEA-MethaneAbatement'!$M:$M,$C$1,'IEA-MethaneAbatement'!$B:$B,'Country Selector'!$A$2)+VLOOKUP($D$1,'Multipliers and Adjustments'!$A$70:$I$86,TRUNC(COLUMN(P$2)/5)+2,FALSE)*SUMIFS('IEA-MethaneAbatement'!$N:$N,'IEA-MethaneAbatement'!$O:$O,"&lt;"&amp;$B10,'IEA-MethaneAbatement'!$O:$O,"&gt;="&amp;$A10,'IEA-MethaneAbatement'!$M:$M,$D$1,'IEA-MethaneAbatement'!$B:$B,'Country Selector'!$A$2)))*(1+INDEX('EPA to IEA Scaling'!$F$8:$AO$8,,MATCH(P$2,'EPA to IEA Scaling'!$F$1:$AO$1,0)))</f>
        <v>0</v>
      </c>
      <c r="Q10" cm="1">
        <f t="array" ref="Q10">((VLOOKUP($B$1,'Multipliers and Adjustments'!$A$70:$I$86,TRUNC(COLUMN(Q$2)/5)+2,FALSE)*SUMIFS('IEA-MethaneAbatement'!$N:$N,'IEA-MethaneAbatement'!$O:$O,"&lt;"&amp;$B10,'IEA-MethaneAbatement'!$O:$O,"&gt;="&amp;$A10,'IEA-MethaneAbatement'!$M:$M,$B$1,'IEA-MethaneAbatement'!$B:$B,'Country Selector'!$A$2)+VLOOKUP($C$1,'Multipliers and Adjustments'!$A$70:$I$86,TRUNC(COLUMN(Q$2)/5)+2,FALSE)*SUMIFS('IEA-MethaneAbatement'!$N:$N,'IEA-MethaneAbatement'!$O:$O,"&lt;"&amp;$B10,'IEA-MethaneAbatement'!$O:$O,"&gt;="&amp;$A10,'IEA-MethaneAbatement'!$M:$M,$C$1,'IEA-MethaneAbatement'!$B:$B,'Country Selector'!$A$2)+VLOOKUP($D$1,'Multipliers and Adjustments'!$A$70:$I$86,TRUNC(COLUMN(Q$2)/5)+2,FALSE)*SUMIFS('IEA-MethaneAbatement'!$N:$N,'IEA-MethaneAbatement'!$O:$O,"&lt;"&amp;$B10,'IEA-MethaneAbatement'!$O:$O,"&gt;="&amp;$A10,'IEA-MethaneAbatement'!$M:$M,$D$1,'IEA-MethaneAbatement'!$B:$B,'Country Selector'!$A$2)))*(1+INDEX('EPA to IEA Scaling'!$F$8:$AO$8,,MATCH(Q$2,'EPA to IEA Scaling'!$F$1:$AO$1,0)))</f>
        <v>0</v>
      </c>
      <c r="R10" s="31" cm="1">
        <f t="array" ref="R10">((VLOOKUP($B$1,'Multipliers and Adjustments'!$A$70:$I$86,TRUNC(COLUMN(R$2)/5)+2,FALSE)*SUMIFS('IEA-MethaneAbatement'!$N:$N,'IEA-MethaneAbatement'!$O:$O,"&lt;"&amp;$B10,'IEA-MethaneAbatement'!$O:$O,"&gt;="&amp;$A10,'IEA-MethaneAbatement'!$M:$M,$B$1,'IEA-MethaneAbatement'!$B:$B,'Country Selector'!$A$2)+VLOOKUP($C$1,'Multipliers and Adjustments'!$A$70:$I$86,TRUNC(COLUMN(R$2)/5)+2,FALSE)*SUMIFS('IEA-MethaneAbatement'!$N:$N,'IEA-MethaneAbatement'!$O:$O,"&lt;"&amp;$B10,'IEA-MethaneAbatement'!$O:$O,"&gt;="&amp;$A10,'IEA-MethaneAbatement'!$M:$M,$C$1,'IEA-MethaneAbatement'!$B:$B,'Country Selector'!$A$2)+VLOOKUP($D$1,'Multipliers and Adjustments'!$A$70:$I$86,TRUNC(COLUMN(R$2)/5)+2,FALSE)*SUMIFS('IEA-MethaneAbatement'!$N:$N,'IEA-MethaneAbatement'!$O:$O,"&lt;"&amp;$B10,'IEA-MethaneAbatement'!$O:$O,"&gt;="&amp;$A10,'IEA-MethaneAbatement'!$M:$M,$D$1,'IEA-MethaneAbatement'!$B:$B,'Country Selector'!$A$2)))*(1+INDEX('EPA to IEA Scaling'!$F$8:$AO$8,,MATCH(R$2,'EPA to IEA Scaling'!$F$1:$AO$1,0)))</f>
        <v>0</v>
      </c>
      <c r="S10" cm="1">
        <f t="array" ref="S10">((VLOOKUP($B$1,'Multipliers and Adjustments'!$A$70:$I$86,TRUNC(COLUMN(S$2)/5)+2,FALSE)*SUMIFS('IEA-MethaneAbatement'!$N:$N,'IEA-MethaneAbatement'!$O:$O,"&lt;"&amp;$B10,'IEA-MethaneAbatement'!$O:$O,"&gt;="&amp;$A10,'IEA-MethaneAbatement'!$M:$M,$B$1,'IEA-MethaneAbatement'!$B:$B,'Country Selector'!$A$2)+VLOOKUP($C$1,'Multipliers and Adjustments'!$A$70:$I$86,TRUNC(COLUMN(S$2)/5)+2,FALSE)*SUMIFS('IEA-MethaneAbatement'!$N:$N,'IEA-MethaneAbatement'!$O:$O,"&lt;"&amp;$B10,'IEA-MethaneAbatement'!$O:$O,"&gt;="&amp;$A10,'IEA-MethaneAbatement'!$M:$M,$C$1,'IEA-MethaneAbatement'!$B:$B,'Country Selector'!$A$2)+VLOOKUP($D$1,'Multipliers and Adjustments'!$A$70:$I$86,TRUNC(COLUMN(S$2)/5)+2,FALSE)*SUMIFS('IEA-MethaneAbatement'!$N:$N,'IEA-MethaneAbatement'!$O:$O,"&lt;"&amp;$B10,'IEA-MethaneAbatement'!$O:$O,"&gt;="&amp;$A10,'IEA-MethaneAbatement'!$M:$M,$D$1,'IEA-MethaneAbatement'!$B:$B,'Country Selector'!$A$2)))*(1+INDEX('EPA to IEA Scaling'!$F$8:$AO$8,,MATCH(S$2,'EPA to IEA Scaling'!$F$1:$AO$1,0)))</f>
        <v>0</v>
      </c>
      <c r="T10" cm="1">
        <f t="array" ref="T10">((VLOOKUP($B$1,'Multipliers and Adjustments'!$A$70:$I$86,TRUNC(COLUMN(T$2)/5)+2,FALSE)*SUMIFS('IEA-MethaneAbatement'!$N:$N,'IEA-MethaneAbatement'!$O:$O,"&lt;"&amp;$B10,'IEA-MethaneAbatement'!$O:$O,"&gt;="&amp;$A10,'IEA-MethaneAbatement'!$M:$M,$B$1,'IEA-MethaneAbatement'!$B:$B,'Country Selector'!$A$2)+VLOOKUP($C$1,'Multipliers and Adjustments'!$A$70:$I$86,TRUNC(COLUMN(T$2)/5)+2,FALSE)*SUMIFS('IEA-MethaneAbatement'!$N:$N,'IEA-MethaneAbatement'!$O:$O,"&lt;"&amp;$B10,'IEA-MethaneAbatement'!$O:$O,"&gt;="&amp;$A10,'IEA-MethaneAbatement'!$M:$M,$C$1,'IEA-MethaneAbatement'!$B:$B,'Country Selector'!$A$2)+VLOOKUP($D$1,'Multipliers and Adjustments'!$A$70:$I$86,TRUNC(COLUMN(T$2)/5)+2,FALSE)*SUMIFS('IEA-MethaneAbatement'!$N:$N,'IEA-MethaneAbatement'!$O:$O,"&lt;"&amp;$B10,'IEA-MethaneAbatement'!$O:$O,"&gt;="&amp;$A10,'IEA-MethaneAbatement'!$M:$M,$D$1,'IEA-MethaneAbatement'!$B:$B,'Country Selector'!$A$2)))*(1+INDEX('EPA to IEA Scaling'!$F$8:$AO$8,,MATCH(T$2,'EPA to IEA Scaling'!$F$1:$AO$1,0)))</f>
        <v>0</v>
      </c>
      <c r="U10" cm="1">
        <f t="array" ref="U10">((VLOOKUP($B$1,'Multipliers and Adjustments'!$A$70:$I$86,TRUNC(COLUMN(U$2)/5)+2,FALSE)*SUMIFS('IEA-MethaneAbatement'!$N:$N,'IEA-MethaneAbatement'!$O:$O,"&lt;"&amp;$B10,'IEA-MethaneAbatement'!$O:$O,"&gt;="&amp;$A10,'IEA-MethaneAbatement'!$M:$M,$B$1,'IEA-MethaneAbatement'!$B:$B,'Country Selector'!$A$2)+VLOOKUP($C$1,'Multipliers and Adjustments'!$A$70:$I$86,TRUNC(COLUMN(U$2)/5)+2,FALSE)*SUMIFS('IEA-MethaneAbatement'!$N:$N,'IEA-MethaneAbatement'!$O:$O,"&lt;"&amp;$B10,'IEA-MethaneAbatement'!$O:$O,"&gt;="&amp;$A10,'IEA-MethaneAbatement'!$M:$M,$C$1,'IEA-MethaneAbatement'!$B:$B,'Country Selector'!$A$2)+VLOOKUP($D$1,'Multipliers and Adjustments'!$A$70:$I$86,TRUNC(COLUMN(U$2)/5)+2,FALSE)*SUMIFS('IEA-MethaneAbatement'!$N:$N,'IEA-MethaneAbatement'!$O:$O,"&lt;"&amp;$B10,'IEA-MethaneAbatement'!$O:$O,"&gt;="&amp;$A10,'IEA-MethaneAbatement'!$M:$M,$D$1,'IEA-MethaneAbatement'!$B:$B,'Country Selector'!$A$2)))*(1+INDEX('EPA to IEA Scaling'!$F$8:$AO$8,,MATCH(U$2,'EPA to IEA Scaling'!$F$1:$AO$1,0)))</f>
        <v>0</v>
      </c>
      <c r="V10" cm="1">
        <f t="array" ref="V10">((VLOOKUP($B$1,'Multipliers and Adjustments'!$A$70:$I$86,TRUNC(COLUMN(V$2)/5)+2,FALSE)*SUMIFS('IEA-MethaneAbatement'!$N:$N,'IEA-MethaneAbatement'!$O:$O,"&lt;"&amp;$B10,'IEA-MethaneAbatement'!$O:$O,"&gt;="&amp;$A10,'IEA-MethaneAbatement'!$M:$M,$B$1,'IEA-MethaneAbatement'!$B:$B,'Country Selector'!$A$2)+VLOOKUP($C$1,'Multipliers and Adjustments'!$A$70:$I$86,TRUNC(COLUMN(V$2)/5)+2,FALSE)*SUMIFS('IEA-MethaneAbatement'!$N:$N,'IEA-MethaneAbatement'!$O:$O,"&lt;"&amp;$B10,'IEA-MethaneAbatement'!$O:$O,"&gt;="&amp;$A10,'IEA-MethaneAbatement'!$M:$M,$C$1,'IEA-MethaneAbatement'!$B:$B,'Country Selector'!$A$2)+VLOOKUP($D$1,'Multipliers and Adjustments'!$A$70:$I$86,TRUNC(COLUMN(V$2)/5)+2,FALSE)*SUMIFS('IEA-MethaneAbatement'!$N:$N,'IEA-MethaneAbatement'!$O:$O,"&lt;"&amp;$B10,'IEA-MethaneAbatement'!$O:$O,"&gt;="&amp;$A10,'IEA-MethaneAbatement'!$M:$M,$D$1,'IEA-MethaneAbatement'!$B:$B,'Country Selector'!$A$2)))*(1+INDEX('EPA to IEA Scaling'!$F$8:$AO$8,,MATCH(V$2,'EPA to IEA Scaling'!$F$1:$AO$1,0)))</f>
        <v>0</v>
      </c>
      <c r="W10" s="31" cm="1">
        <f t="array" ref="W10">((VLOOKUP($B$1,'Multipliers and Adjustments'!$A$70:$I$86,TRUNC(COLUMN(W$2)/5)+2,FALSE)*SUMIFS('IEA-MethaneAbatement'!$N:$N,'IEA-MethaneAbatement'!$O:$O,"&lt;"&amp;$B10,'IEA-MethaneAbatement'!$O:$O,"&gt;="&amp;$A10,'IEA-MethaneAbatement'!$M:$M,$B$1,'IEA-MethaneAbatement'!$B:$B,'Country Selector'!$A$2)+VLOOKUP($C$1,'Multipliers and Adjustments'!$A$70:$I$86,TRUNC(COLUMN(W$2)/5)+2,FALSE)*SUMIFS('IEA-MethaneAbatement'!$N:$N,'IEA-MethaneAbatement'!$O:$O,"&lt;"&amp;$B10,'IEA-MethaneAbatement'!$O:$O,"&gt;="&amp;$A10,'IEA-MethaneAbatement'!$M:$M,$C$1,'IEA-MethaneAbatement'!$B:$B,'Country Selector'!$A$2)+VLOOKUP($D$1,'Multipliers and Adjustments'!$A$70:$I$86,TRUNC(COLUMN(W$2)/5)+2,FALSE)*SUMIFS('IEA-MethaneAbatement'!$N:$N,'IEA-MethaneAbatement'!$O:$O,"&lt;"&amp;$B10,'IEA-MethaneAbatement'!$O:$O,"&gt;="&amp;$A10,'IEA-MethaneAbatement'!$M:$M,$D$1,'IEA-MethaneAbatement'!$B:$B,'Country Selector'!$A$2)))*(1+INDEX('EPA to IEA Scaling'!$F$8:$AO$8,,MATCH(W$2,'EPA to IEA Scaling'!$F$1:$AO$1,0)))</f>
        <v>0</v>
      </c>
      <c r="X10" cm="1">
        <f t="array" ref="X10">((VLOOKUP($B$1,'Multipliers and Adjustments'!$A$70:$I$86,TRUNC(COLUMN(X$2)/5)+2,FALSE)*SUMIFS('IEA-MethaneAbatement'!$N:$N,'IEA-MethaneAbatement'!$O:$O,"&lt;"&amp;$B10,'IEA-MethaneAbatement'!$O:$O,"&gt;="&amp;$A10,'IEA-MethaneAbatement'!$M:$M,$B$1,'IEA-MethaneAbatement'!$B:$B,'Country Selector'!$A$2)+VLOOKUP($C$1,'Multipliers and Adjustments'!$A$70:$I$86,TRUNC(COLUMN(X$2)/5)+2,FALSE)*SUMIFS('IEA-MethaneAbatement'!$N:$N,'IEA-MethaneAbatement'!$O:$O,"&lt;"&amp;$B10,'IEA-MethaneAbatement'!$O:$O,"&gt;="&amp;$A10,'IEA-MethaneAbatement'!$M:$M,$C$1,'IEA-MethaneAbatement'!$B:$B,'Country Selector'!$A$2)+VLOOKUP($D$1,'Multipliers and Adjustments'!$A$70:$I$86,TRUNC(COLUMN(X$2)/5)+2,FALSE)*SUMIFS('IEA-MethaneAbatement'!$N:$N,'IEA-MethaneAbatement'!$O:$O,"&lt;"&amp;$B10,'IEA-MethaneAbatement'!$O:$O,"&gt;="&amp;$A10,'IEA-MethaneAbatement'!$M:$M,$D$1,'IEA-MethaneAbatement'!$B:$B,'Country Selector'!$A$2)))*(1+INDEX('EPA to IEA Scaling'!$F$8:$AO$8,,MATCH(X$2,'EPA to IEA Scaling'!$F$1:$AO$1,0)))</f>
        <v>0</v>
      </c>
      <c r="Y10" cm="1">
        <f t="array" ref="Y10">((VLOOKUP($B$1,'Multipliers and Adjustments'!$A$70:$I$86,TRUNC(COLUMN(Y$2)/5)+2,FALSE)*SUMIFS('IEA-MethaneAbatement'!$N:$N,'IEA-MethaneAbatement'!$O:$O,"&lt;"&amp;$B10,'IEA-MethaneAbatement'!$O:$O,"&gt;="&amp;$A10,'IEA-MethaneAbatement'!$M:$M,$B$1,'IEA-MethaneAbatement'!$B:$B,'Country Selector'!$A$2)+VLOOKUP($C$1,'Multipliers and Adjustments'!$A$70:$I$86,TRUNC(COLUMN(Y$2)/5)+2,FALSE)*SUMIFS('IEA-MethaneAbatement'!$N:$N,'IEA-MethaneAbatement'!$O:$O,"&lt;"&amp;$B10,'IEA-MethaneAbatement'!$O:$O,"&gt;="&amp;$A10,'IEA-MethaneAbatement'!$M:$M,$C$1,'IEA-MethaneAbatement'!$B:$B,'Country Selector'!$A$2)+VLOOKUP($D$1,'Multipliers and Adjustments'!$A$70:$I$86,TRUNC(COLUMN(Y$2)/5)+2,FALSE)*SUMIFS('IEA-MethaneAbatement'!$N:$N,'IEA-MethaneAbatement'!$O:$O,"&lt;"&amp;$B10,'IEA-MethaneAbatement'!$O:$O,"&gt;="&amp;$A10,'IEA-MethaneAbatement'!$M:$M,$D$1,'IEA-MethaneAbatement'!$B:$B,'Country Selector'!$A$2)))*(1+INDEX('EPA to IEA Scaling'!$F$8:$AO$8,,MATCH(Y$2,'EPA to IEA Scaling'!$F$1:$AO$1,0)))</f>
        <v>0</v>
      </c>
      <c r="Z10" cm="1">
        <f t="array" ref="Z10">((VLOOKUP($B$1,'Multipliers and Adjustments'!$A$70:$I$86,TRUNC(COLUMN(Z$2)/5)+2,FALSE)*SUMIFS('IEA-MethaneAbatement'!$N:$N,'IEA-MethaneAbatement'!$O:$O,"&lt;"&amp;$B10,'IEA-MethaneAbatement'!$O:$O,"&gt;="&amp;$A10,'IEA-MethaneAbatement'!$M:$M,$B$1,'IEA-MethaneAbatement'!$B:$B,'Country Selector'!$A$2)+VLOOKUP($C$1,'Multipliers and Adjustments'!$A$70:$I$86,TRUNC(COLUMN(Z$2)/5)+2,FALSE)*SUMIFS('IEA-MethaneAbatement'!$N:$N,'IEA-MethaneAbatement'!$O:$O,"&lt;"&amp;$B10,'IEA-MethaneAbatement'!$O:$O,"&gt;="&amp;$A10,'IEA-MethaneAbatement'!$M:$M,$C$1,'IEA-MethaneAbatement'!$B:$B,'Country Selector'!$A$2)+VLOOKUP($D$1,'Multipliers and Adjustments'!$A$70:$I$86,TRUNC(COLUMN(Z$2)/5)+2,FALSE)*SUMIFS('IEA-MethaneAbatement'!$N:$N,'IEA-MethaneAbatement'!$O:$O,"&lt;"&amp;$B10,'IEA-MethaneAbatement'!$O:$O,"&gt;="&amp;$A10,'IEA-MethaneAbatement'!$M:$M,$D$1,'IEA-MethaneAbatement'!$B:$B,'Country Selector'!$A$2)))*(1+INDEX('EPA to IEA Scaling'!$F$8:$AO$8,,MATCH(Z$2,'EPA to IEA Scaling'!$F$1:$AO$1,0)))</f>
        <v>0</v>
      </c>
      <c r="AA10" cm="1">
        <f t="array" ref="AA10">((VLOOKUP($B$1,'Multipliers and Adjustments'!$A$70:$I$86,TRUNC(COLUMN(AA$2)/5)+2,FALSE)*SUMIFS('IEA-MethaneAbatement'!$N:$N,'IEA-MethaneAbatement'!$O:$O,"&lt;"&amp;$B10,'IEA-MethaneAbatement'!$O:$O,"&gt;="&amp;$A10,'IEA-MethaneAbatement'!$M:$M,$B$1,'IEA-MethaneAbatement'!$B:$B,'Country Selector'!$A$2)+VLOOKUP($C$1,'Multipliers and Adjustments'!$A$70:$I$86,TRUNC(COLUMN(AA$2)/5)+2,FALSE)*SUMIFS('IEA-MethaneAbatement'!$N:$N,'IEA-MethaneAbatement'!$O:$O,"&lt;"&amp;$B10,'IEA-MethaneAbatement'!$O:$O,"&gt;="&amp;$A10,'IEA-MethaneAbatement'!$M:$M,$C$1,'IEA-MethaneAbatement'!$B:$B,'Country Selector'!$A$2)+VLOOKUP($D$1,'Multipliers and Adjustments'!$A$70:$I$86,TRUNC(COLUMN(AA$2)/5)+2,FALSE)*SUMIFS('IEA-MethaneAbatement'!$N:$N,'IEA-MethaneAbatement'!$O:$O,"&lt;"&amp;$B10,'IEA-MethaneAbatement'!$O:$O,"&gt;="&amp;$A10,'IEA-MethaneAbatement'!$M:$M,$D$1,'IEA-MethaneAbatement'!$B:$B,'Country Selector'!$A$2)))*(1+INDEX('EPA to IEA Scaling'!$F$8:$AO$8,,MATCH(AA$2,'EPA to IEA Scaling'!$F$1:$AO$1,0)))</f>
        <v>0</v>
      </c>
      <c r="AB10" s="31" cm="1">
        <f t="array" ref="AB10">((VLOOKUP($B$1,'Multipliers and Adjustments'!$A$70:$I$86,TRUNC(COLUMN(AB$2)/5)+2,FALSE)*SUMIFS('IEA-MethaneAbatement'!$N:$N,'IEA-MethaneAbatement'!$O:$O,"&lt;"&amp;$B10,'IEA-MethaneAbatement'!$O:$O,"&gt;="&amp;$A10,'IEA-MethaneAbatement'!$M:$M,$B$1,'IEA-MethaneAbatement'!$B:$B,'Country Selector'!$A$2)+VLOOKUP($C$1,'Multipliers and Adjustments'!$A$70:$I$86,TRUNC(COLUMN(AB$2)/5)+2,FALSE)*SUMIFS('IEA-MethaneAbatement'!$N:$N,'IEA-MethaneAbatement'!$O:$O,"&lt;"&amp;$B10,'IEA-MethaneAbatement'!$O:$O,"&gt;="&amp;$A10,'IEA-MethaneAbatement'!$M:$M,$C$1,'IEA-MethaneAbatement'!$B:$B,'Country Selector'!$A$2)+VLOOKUP($D$1,'Multipliers and Adjustments'!$A$70:$I$86,TRUNC(COLUMN(AB$2)/5)+2,FALSE)*SUMIFS('IEA-MethaneAbatement'!$N:$N,'IEA-MethaneAbatement'!$O:$O,"&lt;"&amp;$B10,'IEA-MethaneAbatement'!$O:$O,"&gt;="&amp;$A10,'IEA-MethaneAbatement'!$M:$M,$D$1,'IEA-MethaneAbatement'!$B:$B,'Country Selector'!$A$2)))*(1+INDEX('EPA to IEA Scaling'!$F$8:$AO$8,,MATCH(AB$2,'EPA to IEA Scaling'!$F$1:$AO$1,0)))</f>
        <v>0</v>
      </c>
      <c r="AC10" cm="1">
        <f t="array" ref="AC10">((VLOOKUP($B$1,'Multipliers and Adjustments'!$A$70:$I$86,TRUNC(COLUMN(AC$2)/5)+2,FALSE)*SUMIFS('IEA-MethaneAbatement'!$N:$N,'IEA-MethaneAbatement'!$O:$O,"&lt;"&amp;$B10,'IEA-MethaneAbatement'!$O:$O,"&gt;="&amp;$A10,'IEA-MethaneAbatement'!$M:$M,$B$1,'IEA-MethaneAbatement'!$B:$B,'Country Selector'!$A$2)+VLOOKUP($C$1,'Multipliers and Adjustments'!$A$70:$I$86,TRUNC(COLUMN(AC$2)/5)+2,FALSE)*SUMIFS('IEA-MethaneAbatement'!$N:$N,'IEA-MethaneAbatement'!$O:$O,"&lt;"&amp;$B10,'IEA-MethaneAbatement'!$O:$O,"&gt;="&amp;$A10,'IEA-MethaneAbatement'!$M:$M,$C$1,'IEA-MethaneAbatement'!$B:$B,'Country Selector'!$A$2)+VLOOKUP($D$1,'Multipliers and Adjustments'!$A$70:$I$86,TRUNC(COLUMN(AC$2)/5)+2,FALSE)*SUMIFS('IEA-MethaneAbatement'!$N:$N,'IEA-MethaneAbatement'!$O:$O,"&lt;"&amp;$B10,'IEA-MethaneAbatement'!$O:$O,"&gt;="&amp;$A10,'IEA-MethaneAbatement'!$M:$M,$D$1,'IEA-MethaneAbatement'!$B:$B,'Country Selector'!$A$2)))*(1+INDEX('EPA to IEA Scaling'!$F$8:$AO$8,,MATCH(AC$2,'EPA to IEA Scaling'!$F$1:$AO$1,0)))</f>
        <v>0</v>
      </c>
      <c r="AD10" cm="1">
        <f t="array" ref="AD10">((VLOOKUP($B$1,'Multipliers and Adjustments'!$A$70:$I$86,TRUNC(COLUMN(AD$2)/5)+2,FALSE)*SUMIFS('IEA-MethaneAbatement'!$N:$N,'IEA-MethaneAbatement'!$O:$O,"&lt;"&amp;$B10,'IEA-MethaneAbatement'!$O:$O,"&gt;="&amp;$A10,'IEA-MethaneAbatement'!$M:$M,$B$1,'IEA-MethaneAbatement'!$B:$B,'Country Selector'!$A$2)+VLOOKUP($C$1,'Multipliers and Adjustments'!$A$70:$I$86,TRUNC(COLUMN(AD$2)/5)+2,FALSE)*SUMIFS('IEA-MethaneAbatement'!$N:$N,'IEA-MethaneAbatement'!$O:$O,"&lt;"&amp;$B10,'IEA-MethaneAbatement'!$O:$O,"&gt;="&amp;$A10,'IEA-MethaneAbatement'!$M:$M,$C$1,'IEA-MethaneAbatement'!$B:$B,'Country Selector'!$A$2)+VLOOKUP($D$1,'Multipliers and Adjustments'!$A$70:$I$86,TRUNC(COLUMN(AD$2)/5)+2,FALSE)*SUMIFS('IEA-MethaneAbatement'!$N:$N,'IEA-MethaneAbatement'!$O:$O,"&lt;"&amp;$B10,'IEA-MethaneAbatement'!$O:$O,"&gt;="&amp;$A10,'IEA-MethaneAbatement'!$M:$M,$D$1,'IEA-MethaneAbatement'!$B:$B,'Country Selector'!$A$2)))*(1+INDEX('EPA to IEA Scaling'!$F$8:$AO$8,,MATCH(AD$2,'EPA to IEA Scaling'!$F$1:$AO$1,0)))</f>
        <v>0</v>
      </c>
      <c r="AE10" cm="1">
        <f t="array" ref="AE10">((VLOOKUP($B$1,'Multipliers and Adjustments'!$A$70:$I$86,TRUNC(COLUMN(AE$2)/5)+2,FALSE)*SUMIFS('IEA-MethaneAbatement'!$N:$N,'IEA-MethaneAbatement'!$O:$O,"&lt;"&amp;$B10,'IEA-MethaneAbatement'!$O:$O,"&gt;="&amp;$A10,'IEA-MethaneAbatement'!$M:$M,$B$1,'IEA-MethaneAbatement'!$B:$B,'Country Selector'!$A$2)+VLOOKUP($C$1,'Multipliers and Adjustments'!$A$70:$I$86,TRUNC(COLUMN(AE$2)/5)+2,FALSE)*SUMIFS('IEA-MethaneAbatement'!$N:$N,'IEA-MethaneAbatement'!$O:$O,"&lt;"&amp;$B10,'IEA-MethaneAbatement'!$O:$O,"&gt;="&amp;$A10,'IEA-MethaneAbatement'!$M:$M,$C$1,'IEA-MethaneAbatement'!$B:$B,'Country Selector'!$A$2)+VLOOKUP($D$1,'Multipliers and Adjustments'!$A$70:$I$86,TRUNC(COLUMN(AE$2)/5)+2,FALSE)*SUMIFS('IEA-MethaneAbatement'!$N:$N,'IEA-MethaneAbatement'!$O:$O,"&lt;"&amp;$B10,'IEA-MethaneAbatement'!$O:$O,"&gt;="&amp;$A10,'IEA-MethaneAbatement'!$M:$M,$D$1,'IEA-MethaneAbatement'!$B:$B,'Country Selector'!$A$2)))*(1+INDEX('EPA to IEA Scaling'!$F$8:$AO$8,,MATCH(AE$2,'EPA to IEA Scaling'!$F$1:$AO$1,0)))</f>
        <v>0</v>
      </c>
      <c r="AF10" cm="1">
        <f t="array" ref="AF10">((VLOOKUP($B$1,'Multipliers and Adjustments'!$A$70:$I$86,TRUNC(COLUMN(AF$2)/5)+2,FALSE)*SUMIFS('IEA-MethaneAbatement'!$N:$N,'IEA-MethaneAbatement'!$O:$O,"&lt;"&amp;$B10,'IEA-MethaneAbatement'!$O:$O,"&gt;="&amp;$A10,'IEA-MethaneAbatement'!$M:$M,$B$1,'IEA-MethaneAbatement'!$B:$B,'Country Selector'!$A$2)+VLOOKUP($C$1,'Multipliers and Adjustments'!$A$70:$I$86,TRUNC(COLUMN(AF$2)/5)+2,FALSE)*SUMIFS('IEA-MethaneAbatement'!$N:$N,'IEA-MethaneAbatement'!$O:$O,"&lt;"&amp;$B10,'IEA-MethaneAbatement'!$O:$O,"&gt;="&amp;$A10,'IEA-MethaneAbatement'!$M:$M,$C$1,'IEA-MethaneAbatement'!$B:$B,'Country Selector'!$A$2)+VLOOKUP($D$1,'Multipliers and Adjustments'!$A$70:$I$86,TRUNC(COLUMN(AF$2)/5)+2,FALSE)*SUMIFS('IEA-MethaneAbatement'!$N:$N,'IEA-MethaneAbatement'!$O:$O,"&lt;"&amp;$B10,'IEA-MethaneAbatement'!$O:$O,"&gt;="&amp;$A10,'IEA-MethaneAbatement'!$M:$M,$D$1,'IEA-MethaneAbatement'!$B:$B,'Country Selector'!$A$2)))*(1+INDEX('EPA to IEA Scaling'!$F$8:$AO$8,,MATCH(AF$2,'EPA to IEA Scaling'!$F$1:$AO$1,0)))</f>
        <v>0</v>
      </c>
      <c r="AG10" s="31" cm="1">
        <f t="array" ref="AG10">((VLOOKUP($B$1,'Multipliers and Adjustments'!$A$70:$I$86,TRUNC(COLUMN(AG$2)/5)+2,FALSE)*SUMIFS('IEA-MethaneAbatement'!$N:$N,'IEA-MethaneAbatement'!$O:$O,"&lt;"&amp;$B10,'IEA-MethaneAbatement'!$O:$O,"&gt;="&amp;$A10,'IEA-MethaneAbatement'!$M:$M,$B$1,'IEA-MethaneAbatement'!$B:$B,'Country Selector'!$A$2)+VLOOKUP($C$1,'Multipliers and Adjustments'!$A$70:$I$86,TRUNC(COLUMN(AG$2)/5)+2,FALSE)*SUMIFS('IEA-MethaneAbatement'!$N:$N,'IEA-MethaneAbatement'!$O:$O,"&lt;"&amp;$B10,'IEA-MethaneAbatement'!$O:$O,"&gt;="&amp;$A10,'IEA-MethaneAbatement'!$M:$M,$C$1,'IEA-MethaneAbatement'!$B:$B,'Country Selector'!$A$2)+VLOOKUP($D$1,'Multipliers and Adjustments'!$A$70:$I$86,TRUNC(COLUMN(AG$2)/5)+2,FALSE)*SUMIFS('IEA-MethaneAbatement'!$N:$N,'IEA-MethaneAbatement'!$O:$O,"&lt;"&amp;$B10,'IEA-MethaneAbatement'!$O:$O,"&gt;="&amp;$A10,'IEA-MethaneAbatement'!$M:$M,$D$1,'IEA-MethaneAbatement'!$B:$B,'Country Selector'!$A$2)))*(1+INDEX('EPA to IEA Scaling'!$F$8:$AO$8,,MATCH(AG$2,'EPA to IEA Scaling'!$F$1:$AO$1,0)))</f>
        <v>0</v>
      </c>
      <c r="AH10" cm="1">
        <f t="array" ref="AH10">((VLOOKUP($B$1,'Multipliers and Adjustments'!$A$70:$I$86,TRUNC(COLUMN(AH$2)/5)+2,FALSE)*SUMIFS('IEA-MethaneAbatement'!$N:$N,'IEA-MethaneAbatement'!$O:$O,"&lt;"&amp;$B10,'IEA-MethaneAbatement'!$O:$O,"&gt;="&amp;$A10,'IEA-MethaneAbatement'!$M:$M,$B$1,'IEA-MethaneAbatement'!$B:$B,'Country Selector'!$A$2)+VLOOKUP($C$1,'Multipliers and Adjustments'!$A$70:$I$86,TRUNC(COLUMN(AH$2)/5)+2,FALSE)*SUMIFS('IEA-MethaneAbatement'!$N:$N,'IEA-MethaneAbatement'!$O:$O,"&lt;"&amp;$B10,'IEA-MethaneAbatement'!$O:$O,"&gt;="&amp;$A10,'IEA-MethaneAbatement'!$M:$M,$C$1,'IEA-MethaneAbatement'!$B:$B,'Country Selector'!$A$2)+VLOOKUP($D$1,'Multipliers and Adjustments'!$A$70:$I$86,TRUNC(COLUMN(AH$2)/5)+2,FALSE)*SUMIFS('IEA-MethaneAbatement'!$N:$N,'IEA-MethaneAbatement'!$O:$O,"&lt;"&amp;$B10,'IEA-MethaneAbatement'!$O:$O,"&gt;="&amp;$A10,'IEA-MethaneAbatement'!$M:$M,$D$1,'IEA-MethaneAbatement'!$B:$B,'Country Selector'!$A$2)))*(1+INDEX('EPA to IEA Scaling'!$F$8:$AO$8,,MATCH(AH$2,'EPA to IEA Scaling'!$F$1:$AO$1,0)))</f>
        <v>0</v>
      </c>
      <c r="AI10" cm="1">
        <f t="array" ref="AI10">((VLOOKUP($B$1,'Multipliers and Adjustments'!$A$70:$I$86,TRUNC(COLUMN(AI$2)/5)+2,FALSE)*SUMIFS('IEA-MethaneAbatement'!$N:$N,'IEA-MethaneAbatement'!$O:$O,"&lt;"&amp;$B10,'IEA-MethaneAbatement'!$O:$O,"&gt;="&amp;$A10,'IEA-MethaneAbatement'!$M:$M,$B$1,'IEA-MethaneAbatement'!$B:$B,'Country Selector'!$A$2)+VLOOKUP($C$1,'Multipliers and Adjustments'!$A$70:$I$86,TRUNC(COLUMN(AI$2)/5)+2,FALSE)*SUMIFS('IEA-MethaneAbatement'!$N:$N,'IEA-MethaneAbatement'!$O:$O,"&lt;"&amp;$B10,'IEA-MethaneAbatement'!$O:$O,"&gt;="&amp;$A10,'IEA-MethaneAbatement'!$M:$M,$C$1,'IEA-MethaneAbatement'!$B:$B,'Country Selector'!$A$2)+VLOOKUP($D$1,'Multipliers and Adjustments'!$A$70:$I$86,TRUNC(COLUMN(AI$2)/5)+2,FALSE)*SUMIFS('IEA-MethaneAbatement'!$N:$N,'IEA-MethaneAbatement'!$O:$O,"&lt;"&amp;$B10,'IEA-MethaneAbatement'!$O:$O,"&gt;="&amp;$A10,'IEA-MethaneAbatement'!$M:$M,$D$1,'IEA-MethaneAbatement'!$B:$B,'Country Selector'!$A$2)))*(1+INDEX('EPA to IEA Scaling'!$F$8:$AO$8,,MATCH(AI$2,'EPA to IEA Scaling'!$F$1:$AO$1,0)))</f>
        <v>0</v>
      </c>
      <c r="AJ10" cm="1">
        <f t="array" ref="AJ10">((VLOOKUP($B$1,'Multipliers and Adjustments'!$A$70:$I$86,TRUNC(COLUMN(AJ$2)/5)+2,FALSE)*SUMIFS('IEA-MethaneAbatement'!$N:$N,'IEA-MethaneAbatement'!$O:$O,"&lt;"&amp;$B10,'IEA-MethaneAbatement'!$O:$O,"&gt;="&amp;$A10,'IEA-MethaneAbatement'!$M:$M,$B$1,'IEA-MethaneAbatement'!$B:$B,'Country Selector'!$A$2)+VLOOKUP($C$1,'Multipliers and Adjustments'!$A$70:$I$86,TRUNC(COLUMN(AJ$2)/5)+2,FALSE)*SUMIFS('IEA-MethaneAbatement'!$N:$N,'IEA-MethaneAbatement'!$O:$O,"&lt;"&amp;$B10,'IEA-MethaneAbatement'!$O:$O,"&gt;="&amp;$A10,'IEA-MethaneAbatement'!$M:$M,$C$1,'IEA-MethaneAbatement'!$B:$B,'Country Selector'!$A$2)+VLOOKUP($D$1,'Multipliers and Adjustments'!$A$70:$I$86,TRUNC(COLUMN(AJ$2)/5)+2,FALSE)*SUMIFS('IEA-MethaneAbatement'!$N:$N,'IEA-MethaneAbatement'!$O:$O,"&lt;"&amp;$B10,'IEA-MethaneAbatement'!$O:$O,"&gt;="&amp;$A10,'IEA-MethaneAbatement'!$M:$M,$D$1,'IEA-MethaneAbatement'!$B:$B,'Country Selector'!$A$2)))*(1+INDEX('EPA to IEA Scaling'!$F$8:$AO$8,,MATCH(AJ$2,'EPA to IEA Scaling'!$F$1:$AO$1,0)))</f>
        <v>0</v>
      </c>
      <c r="AK10" cm="1">
        <f t="array" ref="AK10">((VLOOKUP($B$1,'Multipliers and Adjustments'!$A$70:$I$86,TRUNC(COLUMN(AK$2)/5)+2,FALSE)*SUMIFS('IEA-MethaneAbatement'!$N:$N,'IEA-MethaneAbatement'!$O:$O,"&lt;"&amp;$B10,'IEA-MethaneAbatement'!$O:$O,"&gt;="&amp;$A10,'IEA-MethaneAbatement'!$M:$M,$B$1,'IEA-MethaneAbatement'!$B:$B,'Country Selector'!$A$2)+VLOOKUP($C$1,'Multipliers and Adjustments'!$A$70:$I$86,TRUNC(COLUMN(AK$2)/5)+2,FALSE)*SUMIFS('IEA-MethaneAbatement'!$N:$N,'IEA-MethaneAbatement'!$O:$O,"&lt;"&amp;$B10,'IEA-MethaneAbatement'!$O:$O,"&gt;="&amp;$A10,'IEA-MethaneAbatement'!$M:$M,$C$1,'IEA-MethaneAbatement'!$B:$B,'Country Selector'!$A$2)+VLOOKUP($D$1,'Multipliers and Adjustments'!$A$70:$I$86,TRUNC(COLUMN(AK$2)/5)+2,FALSE)*SUMIFS('IEA-MethaneAbatement'!$N:$N,'IEA-MethaneAbatement'!$O:$O,"&lt;"&amp;$B10,'IEA-MethaneAbatement'!$O:$O,"&gt;="&amp;$A10,'IEA-MethaneAbatement'!$M:$M,$D$1,'IEA-MethaneAbatement'!$B:$B,'Country Selector'!$A$2)))*(1+INDEX('EPA to IEA Scaling'!$F$8:$AO$8,,MATCH(AK$2,'EPA to IEA Scaling'!$F$1:$AO$1,0)))</f>
        <v>0</v>
      </c>
      <c r="AL10" s="31" cm="1">
        <f t="array" ref="AL10">((VLOOKUP($B$1,'Multipliers and Adjustments'!$A$70:$I$86,TRUNC(COLUMN(AL$2)/5)+2,FALSE)*SUMIFS('IEA-MethaneAbatement'!$N:$N,'IEA-MethaneAbatement'!$O:$O,"&lt;"&amp;$B10,'IEA-MethaneAbatement'!$O:$O,"&gt;="&amp;$A10,'IEA-MethaneAbatement'!$M:$M,$B$1,'IEA-MethaneAbatement'!$B:$B,'Country Selector'!$A$2)+VLOOKUP($C$1,'Multipliers and Adjustments'!$A$70:$I$86,TRUNC(COLUMN(AL$2)/5)+2,FALSE)*SUMIFS('IEA-MethaneAbatement'!$N:$N,'IEA-MethaneAbatement'!$O:$O,"&lt;"&amp;$B10,'IEA-MethaneAbatement'!$O:$O,"&gt;="&amp;$A10,'IEA-MethaneAbatement'!$M:$M,$C$1,'IEA-MethaneAbatement'!$B:$B,'Country Selector'!$A$2)+VLOOKUP($D$1,'Multipliers and Adjustments'!$A$70:$I$86,TRUNC(COLUMN(AL$2)/5)+2,FALSE)*SUMIFS('IEA-MethaneAbatement'!$N:$N,'IEA-MethaneAbatement'!$O:$O,"&lt;"&amp;$B10,'IEA-MethaneAbatement'!$O:$O,"&gt;="&amp;$A10,'IEA-MethaneAbatement'!$M:$M,$D$1,'IEA-MethaneAbatement'!$B:$B,'Country Selector'!$A$2)))*(1+INDEX('EPA to IEA Scaling'!$F$8:$AO$8,,MATCH(AL$2,'EPA to IEA Scaling'!$F$1:$AO$1,0)))</f>
        <v>0</v>
      </c>
    </row>
    <row r="11" spans="1:38" x14ac:dyDescent="0.45">
      <c r="A11" s="12">
        <f t="shared" si="1"/>
        <v>-750</v>
      </c>
      <c r="B11" s="11">
        <f t="shared" si="0"/>
        <v>-700</v>
      </c>
      <c r="C11" s="31" cm="1">
        <f t="array" ref="C11">((VLOOKUP($B$1,'Multipliers and Adjustments'!$A$70:$I$86,TRUNC(COLUMN(C$2)/5)+2,FALSE)*SUMIFS('IEA-MethaneAbatement'!$N:$N,'IEA-MethaneAbatement'!$O:$O,"&lt;"&amp;$B11,'IEA-MethaneAbatement'!$O:$O,"&gt;="&amp;$A11,'IEA-MethaneAbatement'!$M:$M,$B$1,'IEA-MethaneAbatement'!$B:$B,'Country Selector'!$A$2)+VLOOKUP($C$1,'Multipliers and Adjustments'!$A$70:$I$86,TRUNC(COLUMN(C$2)/5)+2,FALSE)*SUMIFS('IEA-MethaneAbatement'!$N:$N,'IEA-MethaneAbatement'!$O:$O,"&lt;"&amp;$B11,'IEA-MethaneAbatement'!$O:$O,"&gt;="&amp;$A11,'IEA-MethaneAbatement'!$M:$M,$C$1,'IEA-MethaneAbatement'!$B:$B,'Country Selector'!$A$2)+VLOOKUP($D$1,'Multipliers and Adjustments'!$A$70:$I$86,TRUNC(COLUMN(C$2)/5)+2,FALSE)*SUMIFS('IEA-MethaneAbatement'!$N:$N,'IEA-MethaneAbatement'!$O:$O,"&lt;"&amp;$B11,'IEA-MethaneAbatement'!$O:$O,"&gt;="&amp;$A11,'IEA-MethaneAbatement'!$M:$M,$D$1,'IEA-MethaneAbatement'!$B:$B,'Country Selector'!$A$2)))*(1+INDEX('EPA to IEA Scaling'!$F$8:$AO$8,,MATCH(C$2,'EPA to IEA Scaling'!$F$1:$AO$1,0)))</f>
        <v>0</v>
      </c>
      <c r="D11" cm="1">
        <f t="array" ref="D11">((VLOOKUP($B$1,'Multipliers and Adjustments'!$A$70:$I$86,TRUNC(COLUMN(D$2)/5)+2,FALSE)*SUMIFS('IEA-MethaneAbatement'!$N:$N,'IEA-MethaneAbatement'!$O:$O,"&lt;"&amp;$B11,'IEA-MethaneAbatement'!$O:$O,"&gt;="&amp;$A11,'IEA-MethaneAbatement'!$M:$M,$B$1,'IEA-MethaneAbatement'!$B:$B,'Country Selector'!$A$2)+VLOOKUP($C$1,'Multipliers and Adjustments'!$A$70:$I$86,TRUNC(COLUMN(D$2)/5)+2,FALSE)*SUMIFS('IEA-MethaneAbatement'!$N:$N,'IEA-MethaneAbatement'!$O:$O,"&lt;"&amp;$B11,'IEA-MethaneAbatement'!$O:$O,"&gt;="&amp;$A11,'IEA-MethaneAbatement'!$M:$M,$C$1,'IEA-MethaneAbatement'!$B:$B,'Country Selector'!$A$2)+VLOOKUP($D$1,'Multipliers and Adjustments'!$A$70:$I$86,TRUNC(COLUMN(D$2)/5)+2,FALSE)*SUMIFS('IEA-MethaneAbatement'!$N:$N,'IEA-MethaneAbatement'!$O:$O,"&lt;"&amp;$B11,'IEA-MethaneAbatement'!$O:$O,"&gt;="&amp;$A11,'IEA-MethaneAbatement'!$M:$M,$D$1,'IEA-MethaneAbatement'!$B:$B,'Country Selector'!$A$2)))*(1+INDEX('EPA to IEA Scaling'!$F$8:$AO$8,,MATCH(D$2,'EPA to IEA Scaling'!$F$1:$AO$1,0)))</f>
        <v>0</v>
      </c>
      <c r="E11" cm="1">
        <f t="array" ref="E11">((VLOOKUP($B$1,'Multipliers and Adjustments'!$A$70:$I$86,TRUNC(COLUMN(E$2)/5)+2,FALSE)*SUMIFS('IEA-MethaneAbatement'!$N:$N,'IEA-MethaneAbatement'!$O:$O,"&lt;"&amp;$B11,'IEA-MethaneAbatement'!$O:$O,"&gt;="&amp;$A11,'IEA-MethaneAbatement'!$M:$M,$B$1,'IEA-MethaneAbatement'!$B:$B,'Country Selector'!$A$2)+VLOOKUP($C$1,'Multipliers and Adjustments'!$A$70:$I$86,TRUNC(COLUMN(E$2)/5)+2,FALSE)*SUMIFS('IEA-MethaneAbatement'!$N:$N,'IEA-MethaneAbatement'!$O:$O,"&lt;"&amp;$B11,'IEA-MethaneAbatement'!$O:$O,"&gt;="&amp;$A11,'IEA-MethaneAbatement'!$M:$M,$C$1,'IEA-MethaneAbatement'!$B:$B,'Country Selector'!$A$2)+VLOOKUP($D$1,'Multipliers and Adjustments'!$A$70:$I$86,TRUNC(COLUMN(E$2)/5)+2,FALSE)*SUMIFS('IEA-MethaneAbatement'!$N:$N,'IEA-MethaneAbatement'!$O:$O,"&lt;"&amp;$B11,'IEA-MethaneAbatement'!$O:$O,"&gt;="&amp;$A11,'IEA-MethaneAbatement'!$M:$M,$D$1,'IEA-MethaneAbatement'!$B:$B,'Country Selector'!$A$2)))*(1+INDEX('EPA to IEA Scaling'!$F$8:$AO$8,,MATCH(E$2,'EPA to IEA Scaling'!$F$1:$AO$1,0)))</f>
        <v>0</v>
      </c>
      <c r="F11" cm="1">
        <f t="array" ref="F11">((VLOOKUP($B$1,'Multipliers and Adjustments'!$A$70:$I$86,TRUNC(COLUMN(F$2)/5)+2,FALSE)*SUMIFS('IEA-MethaneAbatement'!$N:$N,'IEA-MethaneAbatement'!$O:$O,"&lt;"&amp;$B11,'IEA-MethaneAbatement'!$O:$O,"&gt;="&amp;$A11,'IEA-MethaneAbatement'!$M:$M,$B$1,'IEA-MethaneAbatement'!$B:$B,'Country Selector'!$A$2)+VLOOKUP($C$1,'Multipliers and Adjustments'!$A$70:$I$86,TRUNC(COLUMN(F$2)/5)+2,FALSE)*SUMIFS('IEA-MethaneAbatement'!$N:$N,'IEA-MethaneAbatement'!$O:$O,"&lt;"&amp;$B11,'IEA-MethaneAbatement'!$O:$O,"&gt;="&amp;$A11,'IEA-MethaneAbatement'!$M:$M,$C$1,'IEA-MethaneAbatement'!$B:$B,'Country Selector'!$A$2)+VLOOKUP($D$1,'Multipliers and Adjustments'!$A$70:$I$86,TRUNC(COLUMN(F$2)/5)+2,FALSE)*SUMIFS('IEA-MethaneAbatement'!$N:$N,'IEA-MethaneAbatement'!$O:$O,"&lt;"&amp;$B11,'IEA-MethaneAbatement'!$O:$O,"&gt;="&amp;$A11,'IEA-MethaneAbatement'!$M:$M,$D$1,'IEA-MethaneAbatement'!$B:$B,'Country Selector'!$A$2)))*(1+INDEX('EPA to IEA Scaling'!$F$8:$AO$8,,MATCH(F$2,'EPA to IEA Scaling'!$F$1:$AO$1,0)))</f>
        <v>0</v>
      </c>
      <c r="G11" cm="1">
        <f t="array" ref="G11">((VLOOKUP($B$1,'Multipliers and Adjustments'!$A$70:$I$86,TRUNC(COLUMN(G$2)/5)+2,FALSE)*SUMIFS('IEA-MethaneAbatement'!$N:$N,'IEA-MethaneAbatement'!$O:$O,"&lt;"&amp;$B11,'IEA-MethaneAbatement'!$O:$O,"&gt;="&amp;$A11,'IEA-MethaneAbatement'!$M:$M,$B$1,'IEA-MethaneAbatement'!$B:$B,'Country Selector'!$A$2)+VLOOKUP($C$1,'Multipliers and Adjustments'!$A$70:$I$86,TRUNC(COLUMN(G$2)/5)+2,FALSE)*SUMIFS('IEA-MethaneAbatement'!$N:$N,'IEA-MethaneAbatement'!$O:$O,"&lt;"&amp;$B11,'IEA-MethaneAbatement'!$O:$O,"&gt;="&amp;$A11,'IEA-MethaneAbatement'!$M:$M,$C$1,'IEA-MethaneAbatement'!$B:$B,'Country Selector'!$A$2)+VLOOKUP($D$1,'Multipliers and Adjustments'!$A$70:$I$86,TRUNC(COLUMN(G$2)/5)+2,FALSE)*SUMIFS('IEA-MethaneAbatement'!$N:$N,'IEA-MethaneAbatement'!$O:$O,"&lt;"&amp;$B11,'IEA-MethaneAbatement'!$O:$O,"&gt;="&amp;$A11,'IEA-MethaneAbatement'!$M:$M,$D$1,'IEA-MethaneAbatement'!$B:$B,'Country Selector'!$A$2)))*(1+INDEX('EPA to IEA Scaling'!$F$8:$AO$8,,MATCH(G$2,'EPA to IEA Scaling'!$F$1:$AO$1,0)))</f>
        <v>0</v>
      </c>
      <c r="H11" s="31" cm="1">
        <f t="array" ref="H11">((VLOOKUP($B$1,'Multipliers and Adjustments'!$A$70:$I$86,TRUNC(COLUMN(H$2)/5)+2,FALSE)*SUMIFS('IEA-MethaneAbatement'!$N:$N,'IEA-MethaneAbatement'!$O:$O,"&lt;"&amp;$B11,'IEA-MethaneAbatement'!$O:$O,"&gt;="&amp;$A11,'IEA-MethaneAbatement'!$M:$M,$B$1,'IEA-MethaneAbatement'!$B:$B,'Country Selector'!$A$2)+VLOOKUP($C$1,'Multipliers and Adjustments'!$A$70:$I$86,TRUNC(COLUMN(H$2)/5)+2,FALSE)*SUMIFS('IEA-MethaneAbatement'!$N:$N,'IEA-MethaneAbatement'!$O:$O,"&lt;"&amp;$B11,'IEA-MethaneAbatement'!$O:$O,"&gt;="&amp;$A11,'IEA-MethaneAbatement'!$M:$M,$C$1,'IEA-MethaneAbatement'!$B:$B,'Country Selector'!$A$2)+VLOOKUP($D$1,'Multipliers and Adjustments'!$A$70:$I$86,TRUNC(COLUMN(H$2)/5)+2,FALSE)*SUMIFS('IEA-MethaneAbatement'!$N:$N,'IEA-MethaneAbatement'!$O:$O,"&lt;"&amp;$B11,'IEA-MethaneAbatement'!$O:$O,"&gt;="&amp;$A11,'IEA-MethaneAbatement'!$M:$M,$D$1,'IEA-MethaneAbatement'!$B:$B,'Country Selector'!$A$2)))*(1+INDEX('EPA to IEA Scaling'!$F$8:$AO$8,,MATCH(H$2,'EPA to IEA Scaling'!$F$1:$AO$1,0)))</f>
        <v>0</v>
      </c>
      <c r="I11" cm="1">
        <f t="array" ref="I11">((VLOOKUP($B$1,'Multipliers and Adjustments'!$A$70:$I$86,TRUNC(COLUMN(I$2)/5)+2,FALSE)*SUMIFS('IEA-MethaneAbatement'!$N:$N,'IEA-MethaneAbatement'!$O:$O,"&lt;"&amp;$B11,'IEA-MethaneAbatement'!$O:$O,"&gt;="&amp;$A11,'IEA-MethaneAbatement'!$M:$M,$B$1,'IEA-MethaneAbatement'!$B:$B,'Country Selector'!$A$2)+VLOOKUP($C$1,'Multipliers and Adjustments'!$A$70:$I$86,TRUNC(COLUMN(I$2)/5)+2,FALSE)*SUMIFS('IEA-MethaneAbatement'!$N:$N,'IEA-MethaneAbatement'!$O:$O,"&lt;"&amp;$B11,'IEA-MethaneAbatement'!$O:$O,"&gt;="&amp;$A11,'IEA-MethaneAbatement'!$M:$M,$C$1,'IEA-MethaneAbatement'!$B:$B,'Country Selector'!$A$2)+VLOOKUP($D$1,'Multipliers and Adjustments'!$A$70:$I$86,TRUNC(COLUMN(I$2)/5)+2,FALSE)*SUMIFS('IEA-MethaneAbatement'!$N:$N,'IEA-MethaneAbatement'!$O:$O,"&lt;"&amp;$B11,'IEA-MethaneAbatement'!$O:$O,"&gt;="&amp;$A11,'IEA-MethaneAbatement'!$M:$M,$D$1,'IEA-MethaneAbatement'!$B:$B,'Country Selector'!$A$2)))*(1+INDEX('EPA to IEA Scaling'!$F$8:$AO$8,,MATCH(I$2,'EPA to IEA Scaling'!$F$1:$AO$1,0)))</f>
        <v>0</v>
      </c>
      <c r="J11" cm="1">
        <f t="array" ref="J11">((VLOOKUP($B$1,'Multipliers and Adjustments'!$A$70:$I$86,TRUNC(COLUMN(J$2)/5)+2,FALSE)*SUMIFS('IEA-MethaneAbatement'!$N:$N,'IEA-MethaneAbatement'!$O:$O,"&lt;"&amp;$B11,'IEA-MethaneAbatement'!$O:$O,"&gt;="&amp;$A11,'IEA-MethaneAbatement'!$M:$M,$B$1,'IEA-MethaneAbatement'!$B:$B,'Country Selector'!$A$2)+VLOOKUP($C$1,'Multipliers and Adjustments'!$A$70:$I$86,TRUNC(COLUMN(J$2)/5)+2,FALSE)*SUMIFS('IEA-MethaneAbatement'!$N:$N,'IEA-MethaneAbatement'!$O:$O,"&lt;"&amp;$B11,'IEA-MethaneAbatement'!$O:$O,"&gt;="&amp;$A11,'IEA-MethaneAbatement'!$M:$M,$C$1,'IEA-MethaneAbatement'!$B:$B,'Country Selector'!$A$2)+VLOOKUP($D$1,'Multipliers and Adjustments'!$A$70:$I$86,TRUNC(COLUMN(J$2)/5)+2,FALSE)*SUMIFS('IEA-MethaneAbatement'!$N:$N,'IEA-MethaneAbatement'!$O:$O,"&lt;"&amp;$B11,'IEA-MethaneAbatement'!$O:$O,"&gt;="&amp;$A11,'IEA-MethaneAbatement'!$M:$M,$D$1,'IEA-MethaneAbatement'!$B:$B,'Country Selector'!$A$2)))*(1+INDEX('EPA to IEA Scaling'!$F$8:$AO$8,,MATCH(J$2,'EPA to IEA Scaling'!$F$1:$AO$1,0)))</f>
        <v>0</v>
      </c>
      <c r="K11" cm="1">
        <f t="array" ref="K11">((VLOOKUP($B$1,'Multipliers and Adjustments'!$A$70:$I$86,TRUNC(COLUMN(K$2)/5)+2,FALSE)*SUMIFS('IEA-MethaneAbatement'!$N:$N,'IEA-MethaneAbatement'!$O:$O,"&lt;"&amp;$B11,'IEA-MethaneAbatement'!$O:$O,"&gt;="&amp;$A11,'IEA-MethaneAbatement'!$M:$M,$B$1,'IEA-MethaneAbatement'!$B:$B,'Country Selector'!$A$2)+VLOOKUP($C$1,'Multipliers and Adjustments'!$A$70:$I$86,TRUNC(COLUMN(K$2)/5)+2,FALSE)*SUMIFS('IEA-MethaneAbatement'!$N:$N,'IEA-MethaneAbatement'!$O:$O,"&lt;"&amp;$B11,'IEA-MethaneAbatement'!$O:$O,"&gt;="&amp;$A11,'IEA-MethaneAbatement'!$M:$M,$C$1,'IEA-MethaneAbatement'!$B:$B,'Country Selector'!$A$2)+VLOOKUP($D$1,'Multipliers and Adjustments'!$A$70:$I$86,TRUNC(COLUMN(K$2)/5)+2,FALSE)*SUMIFS('IEA-MethaneAbatement'!$N:$N,'IEA-MethaneAbatement'!$O:$O,"&lt;"&amp;$B11,'IEA-MethaneAbatement'!$O:$O,"&gt;="&amp;$A11,'IEA-MethaneAbatement'!$M:$M,$D$1,'IEA-MethaneAbatement'!$B:$B,'Country Selector'!$A$2)))*(1+INDEX('EPA to IEA Scaling'!$F$8:$AO$8,,MATCH(K$2,'EPA to IEA Scaling'!$F$1:$AO$1,0)))</f>
        <v>0</v>
      </c>
      <c r="L11" cm="1">
        <f t="array" ref="L11">((VLOOKUP($B$1,'Multipliers and Adjustments'!$A$70:$I$86,TRUNC(COLUMN(L$2)/5)+2,FALSE)*SUMIFS('IEA-MethaneAbatement'!$N:$N,'IEA-MethaneAbatement'!$O:$O,"&lt;"&amp;$B11,'IEA-MethaneAbatement'!$O:$O,"&gt;="&amp;$A11,'IEA-MethaneAbatement'!$M:$M,$B$1,'IEA-MethaneAbatement'!$B:$B,'Country Selector'!$A$2)+VLOOKUP($C$1,'Multipliers and Adjustments'!$A$70:$I$86,TRUNC(COLUMN(L$2)/5)+2,FALSE)*SUMIFS('IEA-MethaneAbatement'!$N:$N,'IEA-MethaneAbatement'!$O:$O,"&lt;"&amp;$B11,'IEA-MethaneAbatement'!$O:$O,"&gt;="&amp;$A11,'IEA-MethaneAbatement'!$M:$M,$C$1,'IEA-MethaneAbatement'!$B:$B,'Country Selector'!$A$2)+VLOOKUP($D$1,'Multipliers and Adjustments'!$A$70:$I$86,TRUNC(COLUMN(L$2)/5)+2,FALSE)*SUMIFS('IEA-MethaneAbatement'!$N:$N,'IEA-MethaneAbatement'!$O:$O,"&lt;"&amp;$B11,'IEA-MethaneAbatement'!$O:$O,"&gt;="&amp;$A11,'IEA-MethaneAbatement'!$M:$M,$D$1,'IEA-MethaneAbatement'!$B:$B,'Country Selector'!$A$2)))*(1+INDEX('EPA to IEA Scaling'!$F$8:$AO$8,,MATCH(L$2,'EPA to IEA Scaling'!$F$1:$AO$1,0)))</f>
        <v>0</v>
      </c>
      <c r="M11" s="31" cm="1">
        <f t="array" ref="M11">((VLOOKUP($B$1,'Multipliers and Adjustments'!$A$70:$I$86,TRUNC(COLUMN(M$2)/5)+2,FALSE)*SUMIFS('IEA-MethaneAbatement'!$N:$N,'IEA-MethaneAbatement'!$O:$O,"&lt;"&amp;$B11,'IEA-MethaneAbatement'!$O:$O,"&gt;="&amp;$A11,'IEA-MethaneAbatement'!$M:$M,$B$1,'IEA-MethaneAbatement'!$B:$B,'Country Selector'!$A$2)+VLOOKUP($C$1,'Multipliers and Adjustments'!$A$70:$I$86,TRUNC(COLUMN(M$2)/5)+2,FALSE)*SUMIFS('IEA-MethaneAbatement'!$N:$N,'IEA-MethaneAbatement'!$O:$O,"&lt;"&amp;$B11,'IEA-MethaneAbatement'!$O:$O,"&gt;="&amp;$A11,'IEA-MethaneAbatement'!$M:$M,$C$1,'IEA-MethaneAbatement'!$B:$B,'Country Selector'!$A$2)+VLOOKUP($D$1,'Multipliers and Adjustments'!$A$70:$I$86,TRUNC(COLUMN(M$2)/5)+2,FALSE)*SUMIFS('IEA-MethaneAbatement'!$N:$N,'IEA-MethaneAbatement'!$O:$O,"&lt;"&amp;$B11,'IEA-MethaneAbatement'!$O:$O,"&gt;="&amp;$A11,'IEA-MethaneAbatement'!$M:$M,$D$1,'IEA-MethaneAbatement'!$B:$B,'Country Selector'!$A$2)))*(1+INDEX('EPA to IEA Scaling'!$F$8:$AO$8,,MATCH(M$2,'EPA to IEA Scaling'!$F$1:$AO$1,0)))</f>
        <v>0</v>
      </c>
      <c r="N11" cm="1">
        <f t="array" ref="N11">((VLOOKUP($B$1,'Multipliers and Adjustments'!$A$70:$I$86,TRUNC(COLUMN(N$2)/5)+2,FALSE)*SUMIFS('IEA-MethaneAbatement'!$N:$N,'IEA-MethaneAbatement'!$O:$O,"&lt;"&amp;$B11,'IEA-MethaneAbatement'!$O:$O,"&gt;="&amp;$A11,'IEA-MethaneAbatement'!$M:$M,$B$1,'IEA-MethaneAbatement'!$B:$B,'Country Selector'!$A$2)+VLOOKUP($C$1,'Multipliers and Adjustments'!$A$70:$I$86,TRUNC(COLUMN(N$2)/5)+2,FALSE)*SUMIFS('IEA-MethaneAbatement'!$N:$N,'IEA-MethaneAbatement'!$O:$O,"&lt;"&amp;$B11,'IEA-MethaneAbatement'!$O:$O,"&gt;="&amp;$A11,'IEA-MethaneAbatement'!$M:$M,$C$1,'IEA-MethaneAbatement'!$B:$B,'Country Selector'!$A$2)+VLOOKUP($D$1,'Multipliers and Adjustments'!$A$70:$I$86,TRUNC(COLUMN(N$2)/5)+2,FALSE)*SUMIFS('IEA-MethaneAbatement'!$N:$N,'IEA-MethaneAbatement'!$O:$O,"&lt;"&amp;$B11,'IEA-MethaneAbatement'!$O:$O,"&gt;="&amp;$A11,'IEA-MethaneAbatement'!$M:$M,$D$1,'IEA-MethaneAbatement'!$B:$B,'Country Selector'!$A$2)))*(1+INDEX('EPA to IEA Scaling'!$F$8:$AO$8,,MATCH(N$2,'EPA to IEA Scaling'!$F$1:$AO$1,0)))</f>
        <v>0</v>
      </c>
      <c r="O11" cm="1">
        <f t="array" ref="O11">((VLOOKUP($B$1,'Multipliers and Adjustments'!$A$70:$I$86,TRUNC(COLUMN(O$2)/5)+2,FALSE)*SUMIFS('IEA-MethaneAbatement'!$N:$N,'IEA-MethaneAbatement'!$O:$O,"&lt;"&amp;$B11,'IEA-MethaneAbatement'!$O:$O,"&gt;="&amp;$A11,'IEA-MethaneAbatement'!$M:$M,$B$1,'IEA-MethaneAbatement'!$B:$B,'Country Selector'!$A$2)+VLOOKUP($C$1,'Multipliers and Adjustments'!$A$70:$I$86,TRUNC(COLUMN(O$2)/5)+2,FALSE)*SUMIFS('IEA-MethaneAbatement'!$N:$N,'IEA-MethaneAbatement'!$O:$O,"&lt;"&amp;$B11,'IEA-MethaneAbatement'!$O:$O,"&gt;="&amp;$A11,'IEA-MethaneAbatement'!$M:$M,$C$1,'IEA-MethaneAbatement'!$B:$B,'Country Selector'!$A$2)+VLOOKUP($D$1,'Multipliers and Adjustments'!$A$70:$I$86,TRUNC(COLUMN(O$2)/5)+2,FALSE)*SUMIFS('IEA-MethaneAbatement'!$N:$N,'IEA-MethaneAbatement'!$O:$O,"&lt;"&amp;$B11,'IEA-MethaneAbatement'!$O:$O,"&gt;="&amp;$A11,'IEA-MethaneAbatement'!$M:$M,$D$1,'IEA-MethaneAbatement'!$B:$B,'Country Selector'!$A$2)))*(1+INDEX('EPA to IEA Scaling'!$F$8:$AO$8,,MATCH(O$2,'EPA to IEA Scaling'!$F$1:$AO$1,0)))</f>
        <v>0</v>
      </c>
      <c r="P11" cm="1">
        <f t="array" ref="P11">((VLOOKUP($B$1,'Multipliers and Adjustments'!$A$70:$I$86,TRUNC(COLUMN(P$2)/5)+2,FALSE)*SUMIFS('IEA-MethaneAbatement'!$N:$N,'IEA-MethaneAbatement'!$O:$O,"&lt;"&amp;$B11,'IEA-MethaneAbatement'!$O:$O,"&gt;="&amp;$A11,'IEA-MethaneAbatement'!$M:$M,$B$1,'IEA-MethaneAbatement'!$B:$B,'Country Selector'!$A$2)+VLOOKUP($C$1,'Multipliers and Adjustments'!$A$70:$I$86,TRUNC(COLUMN(P$2)/5)+2,FALSE)*SUMIFS('IEA-MethaneAbatement'!$N:$N,'IEA-MethaneAbatement'!$O:$O,"&lt;"&amp;$B11,'IEA-MethaneAbatement'!$O:$O,"&gt;="&amp;$A11,'IEA-MethaneAbatement'!$M:$M,$C$1,'IEA-MethaneAbatement'!$B:$B,'Country Selector'!$A$2)+VLOOKUP($D$1,'Multipliers and Adjustments'!$A$70:$I$86,TRUNC(COLUMN(P$2)/5)+2,FALSE)*SUMIFS('IEA-MethaneAbatement'!$N:$N,'IEA-MethaneAbatement'!$O:$O,"&lt;"&amp;$B11,'IEA-MethaneAbatement'!$O:$O,"&gt;="&amp;$A11,'IEA-MethaneAbatement'!$M:$M,$D$1,'IEA-MethaneAbatement'!$B:$B,'Country Selector'!$A$2)))*(1+INDEX('EPA to IEA Scaling'!$F$8:$AO$8,,MATCH(P$2,'EPA to IEA Scaling'!$F$1:$AO$1,0)))</f>
        <v>0</v>
      </c>
      <c r="Q11" cm="1">
        <f t="array" ref="Q11">((VLOOKUP($B$1,'Multipliers and Adjustments'!$A$70:$I$86,TRUNC(COLUMN(Q$2)/5)+2,FALSE)*SUMIFS('IEA-MethaneAbatement'!$N:$N,'IEA-MethaneAbatement'!$O:$O,"&lt;"&amp;$B11,'IEA-MethaneAbatement'!$O:$O,"&gt;="&amp;$A11,'IEA-MethaneAbatement'!$M:$M,$B$1,'IEA-MethaneAbatement'!$B:$B,'Country Selector'!$A$2)+VLOOKUP($C$1,'Multipliers and Adjustments'!$A$70:$I$86,TRUNC(COLUMN(Q$2)/5)+2,FALSE)*SUMIFS('IEA-MethaneAbatement'!$N:$N,'IEA-MethaneAbatement'!$O:$O,"&lt;"&amp;$B11,'IEA-MethaneAbatement'!$O:$O,"&gt;="&amp;$A11,'IEA-MethaneAbatement'!$M:$M,$C$1,'IEA-MethaneAbatement'!$B:$B,'Country Selector'!$A$2)+VLOOKUP($D$1,'Multipliers and Adjustments'!$A$70:$I$86,TRUNC(COLUMN(Q$2)/5)+2,FALSE)*SUMIFS('IEA-MethaneAbatement'!$N:$N,'IEA-MethaneAbatement'!$O:$O,"&lt;"&amp;$B11,'IEA-MethaneAbatement'!$O:$O,"&gt;="&amp;$A11,'IEA-MethaneAbatement'!$M:$M,$D$1,'IEA-MethaneAbatement'!$B:$B,'Country Selector'!$A$2)))*(1+INDEX('EPA to IEA Scaling'!$F$8:$AO$8,,MATCH(Q$2,'EPA to IEA Scaling'!$F$1:$AO$1,0)))</f>
        <v>0</v>
      </c>
      <c r="R11" s="31" cm="1">
        <f t="array" ref="R11">((VLOOKUP($B$1,'Multipliers and Adjustments'!$A$70:$I$86,TRUNC(COLUMN(R$2)/5)+2,FALSE)*SUMIFS('IEA-MethaneAbatement'!$N:$N,'IEA-MethaneAbatement'!$O:$O,"&lt;"&amp;$B11,'IEA-MethaneAbatement'!$O:$O,"&gt;="&amp;$A11,'IEA-MethaneAbatement'!$M:$M,$B$1,'IEA-MethaneAbatement'!$B:$B,'Country Selector'!$A$2)+VLOOKUP($C$1,'Multipliers and Adjustments'!$A$70:$I$86,TRUNC(COLUMN(R$2)/5)+2,FALSE)*SUMIFS('IEA-MethaneAbatement'!$N:$N,'IEA-MethaneAbatement'!$O:$O,"&lt;"&amp;$B11,'IEA-MethaneAbatement'!$O:$O,"&gt;="&amp;$A11,'IEA-MethaneAbatement'!$M:$M,$C$1,'IEA-MethaneAbatement'!$B:$B,'Country Selector'!$A$2)+VLOOKUP($D$1,'Multipliers and Adjustments'!$A$70:$I$86,TRUNC(COLUMN(R$2)/5)+2,FALSE)*SUMIFS('IEA-MethaneAbatement'!$N:$N,'IEA-MethaneAbatement'!$O:$O,"&lt;"&amp;$B11,'IEA-MethaneAbatement'!$O:$O,"&gt;="&amp;$A11,'IEA-MethaneAbatement'!$M:$M,$D$1,'IEA-MethaneAbatement'!$B:$B,'Country Selector'!$A$2)))*(1+INDEX('EPA to IEA Scaling'!$F$8:$AO$8,,MATCH(R$2,'EPA to IEA Scaling'!$F$1:$AO$1,0)))</f>
        <v>0</v>
      </c>
      <c r="S11" cm="1">
        <f t="array" ref="S11">((VLOOKUP($B$1,'Multipliers and Adjustments'!$A$70:$I$86,TRUNC(COLUMN(S$2)/5)+2,FALSE)*SUMIFS('IEA-MethaneAbatement'!$N:$N,'IEA-MethaneAbatement'!$O:$O,"&lt;"&amp;$B11,'IEA-MethaneAbatement'!$O:$O,"&gt;="&amp;$A11,'IEA-MethaneAbatement'!$M:$M,$B$1,'IEA-MethaneAbatement'!$B:$B,'Country Selector'!$A$2)+VLOOKUP($C$1,'Multipliers and Adjustments'!$A$70:$I$86,TRUNC(COLUMN(S$2)/5)+2,FALSE)*SUMIFS('IEA-MethaneAbatement'!$N:$N,'IEA-MethaneAbatement'!$O:$O,"&lt;"&amp;$B11,'IEA-MethaneAbatement'!$O:$O,"&gt;="&amp;$A11,'IEA-MethaneAbatement'!$M:$M,$C$1,'IEA-MethaneAbatement'!$B:$B,'Country Selector'!$A$2)+VLOOKUP($D$1,'Multipliers and Adjustments'!$A$70:$I$86,TRUNC(COLUMN(S$2)/5)+2,FALSE)*SUMIFS('IEA-MethaneAbatement'!$N:$N,'IEA-MethaneAbatement'!$O:$O,"&lt;"&amp;$B11,'IEA-MethaneAbatement'!$O:$O,"&gt;="&amp;$A11,'IEA-MethaneAbatement'!$M:$M,$D$1,'IEA-MethaneAbatement'!$B:$B,'Country Selector'!$A$2)))*(1+INDEX('EPA to IEA Scaling'!$F$8:$AO$8,,MATCH(S$2,'EPA to IEA Scaling'!$F$1:$AO$1,0)))</f>
        <v>0</v>
      </c>
      <c r="T11" cm="1">
        <f t="array" ref="T11">((VLOOKUP($B$1,'Multipliers and Adjustments'!$A$70:$I$86,TRUNC(COLUMN(T$2)/5)+2,FALSE)*SUMIFS('IEA-MethaneAbatement'!$N:$N,'IEA-MethaneAbatement'!$O:$O,"&lt;"&amp;$B11,'IEA-MethaneAbatement'!$O:$O,"&gt;="&amp;$A11,'IEA-MethaneAbatement'!$M:$M,$B$1,'IEA-MethaneAbatement'!$B:$B,'Country Selector'!$A$2)+VLOOKUP($C$1,'Multipliers and Adjustments'!$A$70:$I$86,TRUNC(COLUMN(T$2)/5)+2,FALSE)*SUMIFS('IEA-MethaneAbatement'!$N:$N,'IEA-MethaneAbatement'!$O:$O,"&lt;"&amp;$B11,'IEA-MethaneAbatement'!$O:$O,"&gt;="&amp;$A11,'IEA-MethaneAbatement'!$M:$M,$C$1,'IEA-MethaneAbatement'!$B:$B,'Country Selector'!$A$2)+VLOOKUP($D$1,'Multipliers and Adjustments'!$A$70:$I$86,TRUNC(COLUMN(T$2)/5)+2,FALSE)*SUMIFS('IEA-MethaneAbatement'!$N:$N,'IEA-MethaneAbatement'!$O:$O,"&lt;"&amp;$B11,'IEA-MethaneAbatement'!$O:$O,"&gt;="&amp;$A11,'IEA-MethaneAbatement'!$M:$M,$D$1,'IEA-MethaneAbatement'!$B:$B,'Country Selector'!$A$2)))*(1+INDEX('EPA to IEA Scaling'!$F$8:$AO$8,,MATCH(T$2,'EPA to IEA Scaling'!$F$1:$AO$1,0)))</f>
        <v>0</v>
      </c>
      <c r="U11" cm="1">
        <f t="array" ref="U11">((VLOOKUP($B$1,'Multipliers and Adjustments'!$A$70:$I$86,TRUNC(COLUMN(U$2)/5)+2,FALSE)*SUMIFS('IEA-MethaneAbatement'!$N:$N,'IEA-MethaneAbatement'!$O:$O,"&lt;"&amp;$B11,'IEA-MethaneAbatement'!$O:$O,"&gt;="&amp;$A11,'IEA-MethaneAbatement'!$M:$M,$B$1,'IEA-MethaneAbatement'!$B:$B,'Country Selector'!$A$2)+VLOOKUP($C$1,'Multipliers and Adjustments'!$A$70:$I$86,TRUNC(COLUMN(U$2)/5)+2,FALSE)*SUMIFS('IEA-MethaneAbatement'!$N:$N,'IEA-MethaneAbatement'!$O:$O,"&lt;"&amp;$B11,'IEA-MethaneAbatement'!$O:$O,"&gt;="&amp;$A11,'IEA-MethaneAbatement'!$M:$M,$C$1,'IEA-MethaneAbatement'!$B:$B,'Country Selector'!$A$2)+VLOOKUP($D$1,'Multipliers and Adjustments'!$A$70:$I$86,TRUNC(COLUMN(U$2)/5)+2,FALSE)*SUMIFS('IEA-MethaneAbatement'!$N:$N,'IEA-MethaneAbatement'!$O:$O,"&lt;"&amp;$B11,'IEA-MethaneAbatement'!$O:$O,"&gt;="&amp;$A11,'IEA-MethaneAbatement'!$M:$M,$D$1,'IEA-MethaneAbatement'!$B:$B,'Country Selector'!$A$2)))*(1+INDEX('EPA to IEA Scaling'!$F$8:$AO$8,,MATCH(U$2,'EPA to IEA Scaling'!$F$1:$AO$1,0)))</f>
        <v>0</v>
      </c>
      <c r="V11" cm="1">
        <f t="array" ref="V11">((VLOOKUP($B$1,'Multipliers and Adjustments'!$A$70:$I$86,TRUNC(COLUMN(V$2)/5)+2,FALSE)*SUMIFS('IEA-MethaneAbatement'!$N:$N,'IEA-MethaneAbatement'!$O:$O,"&lt;"&amp;$B11,'IEA-MethaneAbatement'!$O:$O,"&gt;="&amp;$A11,'IEA-MethaneAbatement'!$M:$M,$B$1,'IEA-MethaneAbatement'!$B:$B,'Country Selector'!$A$2)+VLOOKUP($C$1,'Multipliers and Adjustments'!$A$70:$I$86,TRUNC(COLUMN(V$2)/5)+2,FALSE)*SUMIFS('IEA-MethaneAbatement'!$N:$N,'IEA-MethaneAbatement'!$O:$O,"&lt;"&amp;$B11,'IEA-MethaneAbatement'!$O:$O,"&gt;="&amp;$A11,'IEA-MethaneAbatement'!$M:$M,$C$1,'IEA-MethaneAbatement'!$B:$B,'Country Selector'!$A$2)+VLOOKUP($D$1,'Multipliers and Adjustments'!$A$70:$I$86,TRUNC(COLUMN(V$2)/5)+2,FALSE)*SUMIFS('IEA-MethaneAbatement'!$N:$N,'IEA-MethaneAbatement'!$O:$O,"&lt;"&amp;$B11,'IEA-MethaneAbatement'!$O:$O,"&gt;="&amp;$A11,'IEA-MethaneAbatement'!$M:$M,$D$1,'IEA-MethaneAbatement'!$B:$B,'Country Selector'!$A$2)))*(1+INDEX('EPA to IEA Scaling'!$F$8:$AO$8,,MATCH(V$2,'EPA to IEA Scaling'!$F$1:$AO$1,0)))</f>
        <v>0</v>
      </c>
      <c r="W11" s="31" cm="1">
        <f t="array" ref="W11">((VLOOKUP($B$1,'Multipliers and Adjustments'!$A$70:$I$86,TRUNC(COLUMN(W$2)/5)+2,FALSE)*SUMIFS('IEA-MethaneAbatement'!$N:$N,'IEA-MethaneAbatement'!$O:$O,"&lt;"&amp;$B11,'IEA-MethaneAbatement'!$O:$O,"&gt;="&amp;$A11,'IEA-MethaneAbatement'!$M:$M,$B$1,'IEA-MethaneAbatement'!$B:$B,'Country Selector'!$A$2)+VLOOKUP($C$1,'Multipliers and Adjustments'!$A$70:$I$86,TRUNC(COLUMN(W$2)/5)+2,FALSE)*SUMIFS('IEA-MethaneAbatement'!$N:$N,'IEA-MethaneAbatement'!$O:$O,"&lt;"&amp;$B11,'IEA-MethaneAbatement'!$O:$O,"&gt;="&amp;$A11,'IEA-MethaneAbatement'!$M:$M,$C$1,'IEA-MethaneAbatement'!$B:$B,'Country Selector'!$A$2)+VLOOKUP($D$1,'Multipliers and Adjustments'!$A$70:$I$86,TRUNC(COLUMN(W$2)/5)+2,FALSE)*SUMIFS('IEA-MethaneAbatement'!$N:$N,'IEA-MethaneAbatement'!$O:$O,"&lt;"&amp;$B11,'IEA-MethaneAbatement'!$O:$O,"&gt;="&amp;$A11,'IEA-MethaneAbatement'!$M:$M,$D$1,'IEA-MethaneAbatement'!$B:$B,'Country Selector'!$A$2)))*(1+INDEX('EPA to IEA Scaling'!$F$8:$AO$8,,MATCH(W$2,'EPA to IEA Scaling'!$F$1:$AO$1,0)))</f>
        <v>0</v>
      </c>
      <c r="X11" cm="1">
        <f t="array" ref="X11">((VLOOKUP($B$1,'Multipliers and Adjustments'!$A$70:$I$86,TRUNC(COLUMN(X$2)/5)+2,FALSE)*SUMIFS('IEA-MethaneAbatement'!$N:$N,'IEA-MethaneAbatement'!$O:$O,"&lt;"&amp;$B11,'IEA-MethaneAbatement'!$O:$O,"&gt;="&amp;$A11,'IEA-MethaneAbatement'!$M:$M,$B$1,'IEA-MethaneAbatement'!$B:$B,'Country Selector'!$A$2)+VLOOKUP($C$1,'Multipliers and Adjustments'!$A$70:$I$86,TRUNC(COLUMN(X$2)/5)+2,FALSE)*SUMIFS('IEA-MethaneAbatement'!$N:$N,'IEA-MethaneAbatement'!$O:$O,"&lt;"&amp;$B11,'IEA-MethaneAbatement'!$O:$O,"&gt;="&amp;$A11,'IEA-MethaneAbatement'!$M:$M,$C$1,'IEA-MethaneAbatement'!$B:$B,'Country Selector'!$A$2)+VLOOKUP($D$1,'Multipliers and Adjustments'!$A$70:$I$86,TRUNC(COLUMN(X$2)/5)+2,FALSE)*SUMIFS('IEA-MethaneAbatement'!$N:$N,'IEA-MethaneAbatement'!$O:$O,"&lt;"&amp;$B11,'IEA-MethaneAbatement'!$O:$O,"&gt;="&amp;$A11,'IEA-MethaneAbatement'!$M:$M,$D$1,'IEA-MethaneAbatement'!$B:$B,'Country Selector'!$A$2)))*(1+INDEX('EPA to IEA Scaling'!$F$8:$AO$8,,MATCH(X$2,'EPA to IEA Scaling'!$F$1:$AO$1,0)))</f>
        <v>0</v>
      </c>
      <c r="Y11" cm="1">
        <f t="array" ref="Y11">((VLOOKUP($B$1,'Multipliers and Adjustments'!$A$70:$I$86,TRUNC(COLUMN(Y$2)/5)+2,FALSE)*SUMIFS('IEA-MethaneAbatement'!$N:$N,'IEA-MethaneAbatement'!$O:$O,"&lt;"&amp;$B11,'IEA-MethaneAbatement'!$O:$O,"&gt;="&amp;$A11,'IEA-MethaneAbatement'!$M:$M,$B$1,'IEA-MethaneAbatement'!$B:$B,'Country Selector'!$A$2)+VLOOKUP($C$1,'Multipliers and Adjustments'!$A$70:$I$86,TRUNC(COLUMN(Y$2)/5)+2,FALSE)*SUMIFS('IEA-MethaneAbatement'!$N:$N,'IEA-MethaneAbatement'!$O:$O,"&lt;"&amp;$B11,'IEA-MethaneAbatement'!$O:$O,"&gt;="&amp;$A11,'IEA-MethaneAbatement'!$M:$M,$C$1,'IEA-MethaneAbatement'!$B:$B,'Country Selector'!$A$2)+VLOOKUP($D$1,'Multipliers and Adjustments'!$A$70:$I$86,TRUNC(COLUMN(Y$2)/5)+2,FALSE)*SUMIFS('IEA-MethaneAbatement'!$N:$N,'IEA-MethaneAbatement'!$O:$O,"&lt;"&amp;$B11,'IEA-MethaneAbatement'!$O:$O,"&gt;="&amp;$A11,'IEA-MethaneAbatement'!$M:$M,$D$1,'IEA-MethaneAbatement'!$B:$B,'Country Selector'!$A$2)))*(1+INDEX('EPA to IEA Scaling'!$F$8:$AO$8,,MATCH(Y$2,'EPA to IEA Scaling'!$F$1:$AO$1,0)))</f>
        <v>0</v>
      </c>
      <c r="Z11" cm="1">
        <f t="array" ref="Z11">((VLOOKUP($B$1,'Multipliers and Adjustments'!$A$70:$I$86,TRUNC(COLUMN(Z$2)/5)+2,FALSE)*SUMIFS('IEA-MethaneAbatement'!$N:$N,'IEA-MethaneAbatement'!$O:$O,"&lt;"&amp;$B11,'IEA-MethaneAbatement'!$O:$O,"&gt;="&amp;$A11,'IEA-MethaneAbatement'!$M:$M,$B$1,'IEA-MethaneAbatement'!$B:$B,'Country Selector'!$A$2)+VLOOKUP($C$1,'Multipliers and Adjustments'!$A$70:$I$86,TRUNC(COLUMN(Z$2)/5)+2,FALSE)*SUMIFS('IEA-MethaneAbatement'!$N:$N,'IEA-MethaneAbatement'!$O:$O,"&lt;"&amp;$B11,'IEA-MethaneAbatement'!$O:$O,"&gt;="&amp;$A11,'IEA-MethaneAbatement'!$M:$M,$C$1,'IEA-MethaneAbatement'!$B:$B,'Country Selector'!$A$2)+VLOOKUP($D$1,'Multipliers and Adjustments'!$A$70:$I$86,TRUNC(COLUMN(Z$2)/5)+2,FALSE)*SUMIFS('IEA-MethaneAbatement'!$N:$N,'IEA-MethaneAbatement'!$O:$O,"&lt;"&amp;$B11,'IEA-MethaneAbatement'!$O:$O,"&gt;="&amp;$A11,'IEA-MethaneAbatement'!$M:$M,$D$1,'IEA-MethaneAbatement'!$B:$B,'Country Selector'!$A$2)))*(1+INDEX('EPA to IEA Scaling'!$F$8:$AO$8,,MATCH(Z$2,'EPA to IEA Scaling'!$F$1:$AO$1,0)))</f>
        <v>0</v>
      </c>
      <c r="AA11" cm="1">
        <f t="array" ref="AA11">((VLOOKUP($B$1,'Multipliers and Adjustments'!$A$70:$I$86,TRUNC(COLUMN(AA$2)/5)+2,FALSE)*SUMIFS('IEA-MethaneAbatement'!$N:$N,'IEA-MethaneAbatement'!$O:$O,"&lt;"&amp;$B11,'IEA-MethaneAbatement'!$O:$O,"&gt;="&amp;$A11,'IEA-MethaneAbatement'!$M:$M,$B$1,'IEA-MethaneAbatement'!$B:$B,'Country Selector'!$A$2)+VLOOKUP($C$1,'Multipliers and Adjustments'!$A$70:$I$86,TRUNC(COLUMN(AA$2)/5)+2,FALSE)*SUMIFS('IEA-MethaneAbatement'!$N:$N,'IEA-MethaneAbatement'!$O:$O,"&lt;"&amp;$B11,'IEA-MethaneAbatement'!$O:$O,"&gt;="&amp;$A11,'IEA-MethaneAbatement'!$M:$M,$C$1,'IEA-MethaneAbatement'!$B:$B,'Country Selector'!$A$2)+VLOOKUP($D$1,'Multipliers and Adjustments'!$A$70:$I$86,TRUNC(COLUMN(AA$2)/5)+2,FALSE)*SUMIFS('IEA-MethaneAbatement'!$N:$N,'IEA-MethaneAbatement'!$O:$O,"&lt;"&amp;$B11,'IEA-MethaneAbatement'!$O:$O,"&gt;="&amp;$A11,'IEA-MethaneAbatement'!$M:$M,$D$1,'IEA-MethaneAbatement'!$B:$B,'Country Selector'!$A$2)))*(1+INDEX('EPA to IEA Scaling'!$F$8:$AO$8,,MATCH(AA$2,'EPA to IEA Scaling'!$F$1:$AO$1,0)))</f>
        <v>0</v>
      </c>
      <c r="AB11" s="31" cm="1">
        <f t="array" ref="AB11">((VLOOKUP($B$1,'Multipliers and Adjustments'!$A$70:$I$86,TRUNC(COLUMN(AB$2)/5)+2,FALSE)*SUMIFS('IEA-MethaneAbatement'!$N:$N,'IEA-MethaneAbatement'!$O:$O,"&lt;"&amp;$B11,'IEA-MethaneAbatement'!$O:$O,"&gt;="&amp;$A11,'IEA-MethaneAbatement'!$M:$M,$B$1,'IEA-MethaneAbatement'!$B:$B,'Country Selector'!$A$2)+VLOOKUP($C$1,'Multipliers and Adjustments'!$A$70:$I$86,TRUNC(COLUMN(AB$2)/5)+2,FALSE)*SUMIFS('IEA-MethaneAbatement'!$N:$N,'IEA-MethaneAbatement'!$O:$O,"&lt;"&amp;$B11,'IEA-MethaneAbatement'!$O:$O,"&gt;="&amp;$A11,'IEA-MethaneAbatement'!$M:$M,$C$1,'IEA-MethaneAbatement'!$B:$B,'Country Selector'!$A$2)+VLOOKUP($D$1,'Multipliers and Adjustments'!$A$70:$I$86,TRUNC(COLUMN(AB$2)/5)+2,FALSE)*SUMIFS('IEA-MethaneAbatement'!$N:$N,'IEA-MethaneAbatement'!$O:$O,"&lt;"&amp;$B11,'IEA-MethaneAbatement'!$O:$O,"&gt;="&amp;$A11,'IEA-MethaneAbatement'!$M:$M,$D$1,'IEA-MethaneAbatement'!$B:$B,'Country Selector'!$A$2)))*(1+INDEX('EPA to IEA Scaling'!$F$8:$AO$8,,MATCH(AB$2,'EPA to IEA Scaling'!$F$1:$AO$1,0)))</f>
        <v>0</v>
      </c>
      <c r="AC11" cm="1">
        <f t="array" ref="AC11">((VLOOKUP($B$1,'Multipliers and Adjustments'!$A$70:$I$86,TRUNC(COLUMN(AC$2)/5)+2,FALSE)*SUMIFS('IEA-MethaneAbatement'!$N:$N,'IEA-MethaneAbatement'!$O:$O,"&lt;"&amp;$B11,'IEA-MethaneAbatement'!$O:$O,"&gt;="&amp;$A11,'IEA-MethaneAbatement'!$M:$M,$B$1,'IEA-MethaneAbatement'!$B:$B,'Country Selector'!$A$2)+VLOOKUP($C$1,'Multipliers and Adjustments'!$A$70:$I$86,TRUNC(COLUMN(AC$2)/5)+2,FALSE)*SUMIFS('IEA-MethaneAbatement'!$N:$N,'IEA-MethaneAbatement'!$O:$O,"&lt;"&amp;$B11,'IEA-MethaneAbatement'!$O:$O,"&gt;="&amp;$A11,'IEA-MethaneAbatement'!$M:$M,$C$1,'IEA-MethaneAbatement'!$B:$B,'Country Selector'!$A$2)+VLOOKUP($D$1,'Multipliers and Adjustments'!$A$70:$I$86,TRUNC(COLUMN(AC$2)/5)+2,FALSE)*SUMIFS('IEA-MethaneAbatement'!$N:$N,'IEA-MethaneAbatement'!$O:$O,"&lt;"&amp;$B11,'IEA-MethaneAbatement'!$O:$O,"&gt;="&amp;$A11,'IEA-MethaneAbatement'!$M:$M,$D$1,'IEA-MethaneAbatement'!$B:$B,'Country Selector'!$A$2)))*(1+INDEX('EPA to IEA Scaling'!$F$8:$AO$8,,MATCH(AC$2,'EPA to IEA Scaling'!$F$1:$AO$1,0)))</f>
        <v>0</v>
      </c>
      <c r="AD11" cm="1">
        <f t="array" ref="AD11">((VLOOKUP($B$1,'Multipliers and Adjustments'!$A$70:$I$86,TRUNC(COLUMN(AD$2)/5)+2,FALSE)*SUMIFS('IEA-MethaneAbatement'!$N:$N,'IEA-MethaneAbatement'!$O:$O,"&lt;"&amp;$B11,'IEA-MethaneAbatement'!$O:$O,"&gt;="&amp;$A11,'IEA-MethaneAbatement'!$M:$M,$B$1,'IEA-MethaneAbatement'!$B:$B,'Country Selector'!$A$2)+VLOOKUP($C$1,'Multipliers and Adjustments'!$A$70:$I$86,TRUNC(COLUMN(AD$2)/5)+2,FALSE)*SUMIFS('IEA-MethaneAbatement'!$N:$N,'IEA-MethaneAbatement'!$O:$O,"&lt;"&amp;$B11,'IEA-MethaneAbatement'!$O:$O,"&gt;="&amp;$A11,'IEA-MethaneAbatement'!$M:$M,$C$1,'IEA-MethaneAbatement'!$B:$B,'Country Selector'!$A$2)+VLOOKUP($D$1,'Multipliers and Adjustments'!$A$70:$I$86,TRUNC(COLUMN(AD$2)/5)+2,FALSE)*SUMIFS('IEA-MethaneAbatement'!$N:$N,'IEA-MethaneAbatement'!$O:$O,"&lt;"&amp;$B11,'IEA-MethaneAbatement'!$O:$O,"&gt;="&amp;$A11,'IEA-MethaneAbatement'!$M:$M,$D$1,'IEA-MethaneAbatement'!$B:$B,'Country Selector'!$A$2)))*(1+INDEX('EPA to IEA Scaling'!$F$8:$AO$8,,MATCH(AD$2,'EPA to IEA Scaling'!$F$1:$AO$1,0)))</f>
        <v>0</v>
      </c>
      <c r="AE11" cm="1">
        <f t="array" ref="AE11">((VLOOKUP($B$1,'Multipliers and Adjustments'!$A$70:$I$86,TRUNC(COLUMN(AE$2)/5)+2,FALSE)*SUMIFS('IEA-MethaneAbatement'!$N:$N,'IEA-MethaneAbatement'!$O:$O,"&lt;"&amp;$B11,'IEA-MethaneAbatement'!$O:$O,"&gt;="&amp;$A11,'IEA-MethaneAbatement'!$M:$M,$B$1,'IEA-MethaneAbatement'!$B:$B,'Country Selector'!$A$2)+VLOOKUP($C$1,'Multipliers and Adjustments'!$A$70:$I$86,TRUNC(COLUMN(AE$2)/5)+2,FALSE)*SUMIFS('IEA-MethaneAbatement'!$N:$N,'IEA-MethaneAbatement'!$O:$O,"&lt;"&amp;$B11,'IEA-MethaneAbatement'!$O:$O,"&gt;="&amp;$A11,'IEA-MethaneAbatement'!$M:$M,$C$1,'IEA-MethaneAbatement'!$B:$B,'Country Selector'!$A$2)+VLOOKUP($D$1,'Multipliers and Adjustments'!$A$70:$I$86,TRUNC(COLUMN(AE$2)/5)+2,FALSE)*SUMIFS('IEA-MethaneAbatement'!$N:$N,'IEA-MethaneAbatement'!$O:$O,"&lt;"&amp;$B11,'IEA-MethaneAbatement'!$O:$O,"&gt;="&amp;$A11,'IEA-MethaneAbatement'!$M:$M,$D$1,'IEA-MethaneAbatement'!$B:$B,'Country Selector'!$A$2)))*(1+INDEX('EPA to IEA Scaling'!$F$8:$AO$8,,MATCH(AE$2,'EPA to IEA Scaling'!$F$1:$AO$1,0)))</f>
        <v>0</v>
      </c>
      <c r="AF11" cm="1">
        <f t="array" ref="AF11">((VLOOKUP($B$1,'Multipliers and Adjustments'!$A$70:$I$86,TRUNC(COLUMN(AF$2)/5)+2,FALSE)*SUMIFS('IEA-MethaneAbatement'!$N:$N,'IEA-MethaneAbatement'!$O:$O,"&lt;"&amp;$B11,'IEA-MethaneAbatement'!$O:$O,"&gt;="&amp;$A11,'IEA-MethaneAbatement'!$M:$M,$B$1,'IEA-MethaneAbatement'!$B:$B,'Country Selector'!$A$2)+VLOOKUP($C$1,'Multipliers and Adjustments'!$A$70:$I$86,TRUNC(COLUMN(AF$2)/5)+2,FALSE)*SUMIFS('IEA-MethaneAbatement'!$N:$N,'IEA-MethaneAbatement'!$O:$O,"&lt;"&amp;$B11,'IEA-MethaneAbatement'!$O:$O,"&gt;="&amp;$A11,'IEA-MethaneAbatement'!$M:$M,$C$1,'IEA-MethaneAbatement'!$B:$B,'Country Selector'!$A$2)+VLOOKUP($D$1,'Multipliers and Adjustments'!$A$70:$I$86,TRUNC(COLUMN(AF$2)/5)+2,FALSE)*SUMIFS('IEA-MethaneAbatement'!$N:$N,'IEA-MethaneAbatement'!$O:$O,"&lt;"&amp;$B11,'IEA-MethaneAbatement'!$O:$O,"&gt;="&amp;$A11,'IEA-MethaneAbatement'!$M:$M,$D$1,'IEA-MethaneAbatement'!$B:$B,'Country Selector'!$A$2)))*(1+INDEX('EPA to IEA Scaling'!$F$8:$AO$8,,MATCH(AF$2,'EPA to IEA Scaling'!$F$1:$AO$1,0)))</f>
        <v>0</v>
      </c>
      <c r="AG11" s="31" cm="1">
        <f t="array" ref="AG11">((VLOOKUP($B$1,'Multipliers and Adjustments'!$A$70:$I$86,TRUNC(COLUMN(AG$2)/5)+2,FALSE)*SUMIFS('IEA-MethaneAbatement'!$N:$N,'IEA-MethaneAbatement'!$O:$O,"&lt;"&amp;$B11,'IEA-MethaneAbatement'!$O:$O,"&gt;="&amp;$A11,'IEA-MethaneAbatement'!$M:$M,$B$1,'IEA-MethaneAbatement'!$B:$B,'Country Selector'!$A$2)+VLOOKUP($C$1,'Multipliers and Adjustments'!$A$70:$I$86,TRUNC(COLUMN(AG$2)/5)+2,FALSE)*SUMIFS('IEA-MethaneAbatement'!$N:$N,'IEA-MethaneAbatement'!$O:$O,"&lt;"&amp;$B11,'IEA-MethaneAbatement'!$O:$O,"&gt;="&amp;$A11,'IEA-MethaneAbatement'!$M:$M,$C$1,'IEA-MethaneAbatement'!$B:$B,'Country Selector'!$A$2)+VLOOKUP($D$1,'Multipliers and Adjustments'!$A$70:$I$86,TRUNC(COLUMN(AG$2)/5)+2,FALSE)*SUMIFS('IEA-MethaneAbatement'!$N:$N,'IEA-MethaneAbatement'!$O:$O,"&lt;"&amp;$B11,'IEA-MethaneAbatement'!$O:$O,"&gt;="&amp;$A11,'IEA-MethaneAbatement'!$M:$M,$D$1,'IEA-MethaneAbatement'!$B:$B,'Country Selector'!$A$2)))*(1+INDEX('EPA to IEA Scaling'!$F$8:$AO$8,,MATCH(AG$2,'EPA to IEA Scaling'!$F$1:$AO$1,0)))</f>
        <v>0</v>
      </c>
      <c r="AH11" cm="1">
        <f t="array" ref="AH11">((VLOOKUP($B$1,'Multipliers and Adjustments'!$A$70:$I$86,TRUNC(COLUMN(AH$2)/5)+2,FALSE)*SUMIFS('IEA-MethaneAbatement'!$N:$N,'IEA-MethaneAbatement'!$O:$O,"&lt;"&amp;$B11,'IEA-MethaneAbatement'!$O:$O,"&gt;="&amp;$A11,'IEA-MethaneAbatement'!$M:$M,$B$1,'IEA-MethaneAbatement'!$B:$B,'Country Selector'!$A$2)+VLOOKUP($C$1,'Multipliers and Adjustments'!$A$70:$I$86,TRUNC(COLUMN(AH$2)/5)+2,FALSE)*SUMIFS('IEA-MethaneAbatement'!$N:$N,'IEA-MethaneAbatement'!$O:$O,"&lt;"&amp;$B11,'IEA-MethaneAbatement'!$O:$O,"&gt;="&amp;$A11,'IEA-MethaneAbatement'!$M:$M,$C$1,'IEA-MethaneAbatement'!$B:$B,'Country Selector'!$A$2)+VLOOKUP($D$1,'Multipliers and Adjustments'!$A$70:$I$86,TRUNC(COLUMN(AH$2)/5)+2,FALSE)*SUMIFS('IEA-MethaneAbatement'!$N:$N,'IEA-MethaneAbatement'!$O:$O,"&lt;"&amp;$B11,'IEA-MethaneAbatement'!$O:$O,"&gt;="&amp;$A11,'IEA-MethaneAbatement'!$M:$M,$D$1,'IEA-MethaneAbatement'!$B:$B,'Country Selector'!$A$2)))*(1+INDEX('EPA to IEA Scaling'!$F$8:$AO$8,,MATCH(AH$2,'EPA to IEA Scaling'!$F$1:$AO$1,0)))</f>
        <v>0</v>
      </c>
      <c r="AI11" cm="1">
        <f t="array" ref="AI11">((VLOOKUP($B$1,'Multipliers and Adjustments'!$A$70:$I$86,TRUNC(COLUMN(AI$2)/5)+2,FALSE)*SUMIFS('IEA-MethaneAbatement'!$N:$N,'IEA-MethaneAbatement'!$O:$O,"&lt;"&amp;$B11,'IEA-MethaneAbatement'!$O:$O,"&gt;="&amp;$A11,'IEA-MethaneAbatement'!$M:$M,$B$1,'IEA-MethaneAbatement'!$B:$B,'Country Selector'!$A$2)+VLOOKUP($C$1,'Multipliers and Adjustments'!$A$70:$I$86,TRUNC(COLUMN(AI$2)/5)+2,FALSE)*SUMIFS('IEA-MethaneAbatement'!$N:$N,'IEA-MethaneAbatement'!$O:$O,"&lt;"&amp;$B11,'IEA-MethaneAbatement'!$O:$O,"&gt;="&amp;$A11,'IEA-MethaneAbatement'!$M:$M,$C$1,'IEA-MethaneAbatement'!$B:$B,'Country Selector'!$A$2)+VLOOKUP($D$1,'Multipliers and Adjustments'!$A$70:$I$86,TRUNC(COLUMN(AI$2)/5)+2,FALSE)*SUMIFS('IEA-MethaneAbatement'!$N:$N,'IEA-MethaneAbatement'!$O:$O,"&lt;"&amp;$B11,'IEA-MethaneAbatement'!$O:$O,"&gt;="&amp;$A11,'IEA-MethaneAbatement'!$M:$M,$D$1,'IEA-MethaneAbatement'!$B:$B,'Country Selector'!$A$2)))*(1+INDEX('EPA to IEA Scaling'!$F$8:$AO$8,,MATCH(AI$2,'EPA to IEA Scaling'!$F$1:$AO$1,0)))</f>
        <v>0</v>
      </c>
      <c r="AJ11" cm="1">
        <f t="array" ref="AJ11">((VLOOKUP($B$1,'Multipliers and Adjustments'!$A$70:$I$86,TRUNC(COLUMN(AJ$2)/5)+2,FALSE)*SUMIFS('IEA-MethaneAbatement'!$N:$N,'IEA-MethaneAbatement'!$O:$O,"&lt;"&amp;$B11,'IEA-MethaneAbatement'!$O:$O,"&gt;="&amp;$A11,'IEA-MethaneAbatement'!$M:$M,$B$1,'IEA-MethaneAbatement'!$B:$B,'Country Selector'!$A$2)+VLOOKUP($C$1,'Multipliers and Adjustments'!$A$70:$I$86,TRUNC(COLUMN(AJ$2)/5)+2,FALSE)*SUMIFS('IEA-MethaneAbatement'!$N:$N,'IEA-MethaneAbatement'!$O:$O,"&lt;"&amp;$B11,'IEA-MethaneAbatement'!$O:$O,"&gt;="&amp;$A11,'IEA-MethaneAbatement'!$M:$M,$C$1,'IEA-MethaneAbatement'!$B:$B,'Country Selector'!$A$2)+VLOOKUP($D$1,'Multipliers and Adjustments'!$A$70:$I$86,TRUNC(COLUMN(AJ$2)/5)+2,FALSE)*SUMIFS('IEA-MethaneAbatement'!$N:$N,'IEA-MethaneAbatement'!$O:$O,"&lt;"&amp;$B11,'IEA-MethaneAbatement'!$O:$O,"&gt;="&amp;$A11,'IEA-MethaneAbatement'!$M:$M,$D$1,'IEA-MethaneAbatement'!$B:$B,'Country Selector'!$A$2)))*(1+INDEX('EPA to IEA Scaling'!$F$8:$AO$8,,MATCH(AJ$2,'EPA to IEA Scaling'!$F$1:$AO$1,0)))</f>
        <v>0</v>
      </c>
      <c r="AK11" cm="1">
        <f t="array" ref="AK11">((VLOOKUP($B$1,'Multipliers and Adjustments'!$A$70:$I$86,TRUNC(COLUMN(AK$2)/5)+2,FALSE)*SUMIFS('IEA-MethaneAbatement'!$N:$N,'IEA-MethaneAbatement'!$O:$O,"&lt;"&amp;$B11,'IEA-MethaneAbatement'!$O:$O,"&gt;="&amp;$A11,'IEA-MethaneAbatement'!$M:$M,$B$1,'IEA-MethaneAbatement'!$B:$B,'Country Selector'!$A$2)+VLOOKUP($C$1,'Multipliers and Adjustments'!$A$70:$I$86,TRUNC(COLUMN(AK$2)/5)+2,FALSE)*SUMIFS('IEA-MethaneAbatement'!$N:$N,'IEA-MethaneAbatement'!$O:$O,"&lt;"&amp;$B11,'IEA-MethaneAbatement'!$O:$O,"&gt;="&amp;$A11,'IEA-MethaneAbatement'!$M:$M,$C$1,'IEA-MethaneAbatement'!$B:$B,'Country Selector'!$A$2)+VLOOKUP($D$1,'Multipliers and Adjustments'!$A$70:$I$86,TRUNC(COLUMN(AK$2)/5)+2,FALSE)*SUMIFS('IEA-MethaneAbatement'!$N:$N,'IEA-MethaneAbatement'!$O:$O,"&lt;"&amp;$B11,'IEA-MethaneAbatement'!$O:$O,"&gt;="&amp;$A11,'IEA-MethaneAbatement'!$M:$M,$D$1,'IEA-MethaneAbatement'!$B:$B,'Country Selector'!$A$2)))*(1+INDEX('EPA to IEA Scaling'!$F$8:$AO$8,,MATCH(AK$2,'EPA to IEA Scaling'!$F$1:$AO$1,0)))</f>
        <v>0</v>
      </c>
      <c r="AL11" s="31" cm="1">
        <f t="array" ref="AL11">((VLOOKUP($B$1,'Multipliers and Adjustments'!$A$70:$I$86,TRUNC(COLUMN(AL$2)/5)+2,FALSE)*SUMIFS('IEA-MethaneAbatement'!$N:$N,'IEA-MethaneAbatement'!$O:$O,"&lt;"&amp;$B11,'IEA-MethaneAbatement'!$O:$O,"&gt;="&amp;$A11,'IEA-MethaneAbatement'!$M:$M,$B$1,'IEA-MethaneAbatement'!$B:$B,'Country Selector'!$A$2)+VLOOKUP($C$1,'Multipliers and Adjustments'!$A$70:$I$86,TRUNC(COLUMN(AL$2)/5)+2,FALSE)*SUMIFS('IEA-MethaneAbatement'!$N:$N,'IEA-MethaneAbatement'!$O:$O,"&lt;"&amp;$B11,'IEA-MethaneAbatement'!$O:$O,"&gt;="&amp;$A11,'IEA-MethaneAbatement'!$M:$M,$C$1,'IEA-MethaneAbatement'!$B:$B,'Country Selector'!$A$2)+VLOOKUP($D$1,'Multipliers and Adjustments'!$A$70:$I$86,TRUNC(COLUMN(AL$2)/5)+2,FALSE)*SUMIFS('IEA-MethaneAbatement'!$N:$N,'IEA-MethaneAbatement'!$O:$O,"&lt;"&amp;$B11,'IEA-MethaneAbatement'!$O:$O,"&gt;="&amp;$A11,'IEA-MethaneAbatement'!$M:$M,$D$1,'IEA-MethaneAbatement'!$B:$B,'Country Selector'!$A$2)))*(1+INDEX('EPA to IEA Scaling'!$F$8:$AO$8,,MATCH(AL$2,'EPA to IEA Scaling'!$F$1:$AO$1,0)))</f>
        <v>0</v>
      </c>
    </row>
    <row r="12" spans="1:38" x14ac:dyDescent="0.45">
      <c r="A12" s="12">
        <f t="shared" si="1"/>
        <v>-700</v>
      </c>
      <c r="B12" s="11">
        <f t="shared" si="0"/>
        <v>-650</v>
      </c>
      <c r="C12" s="31" cm="1">
        <f t="array" ref="C12">((VLOOKUP($B$1,'Multipliers and Adjustments'!$A$70:$I$86,TRUNC(COLUMN(C$2)/5)+2,FALSE)*SUMIFS('IEA-MethaneAbatement'!$N:$N,'IEA-MethaneAbatement'!$O:$O,"&lt;"&amp;$B12,'IEA-MethaneAbatement'!$O:$O,"&gt;="&amp;$A12,'IEA-MethaneAbatement'!$M:$M,$B$1,'IEA-MethaneAbatement'!$B:$B,'Country Selector'!$A$2)+VLOOKUP($C$1,'Multipliers and Adjustments'!$A$70:$I$86,TRUNC(COLUMN(C$2)/5)+2,FALSE)*SUMIFS('IEA-MethaneAbatement'!$N:$N,'IEA-MethaneAbatement'!$O:$O,"&lt;"&amp;$B12,'IEA-MethaneAbatement'!$O:$O,"&gt;="&amp;$A12,'IEA-MethaneAbatement'!$M:$M,$C$1,'IEA-MethaneAbatement'!$B:$B,'Country Selector'!$A$2)+VLOOKUP($D$1,'Multipliers and Adjustments'!$A$70:$I$86,TRUNC(COLUMN(C$2)/5)+2,FALSE)*SUMIFS('IEA-MethaneAbatement'!$N:$N,'IEA-MethaneAbatement'!$O:$O,"&lt;"&amp;$B12,'IEA-MethaneAbatement'!$O:$O,"&gt;="&amp;$A12,'IEA-MethaneAbatement'!$M:$M,$D$1,'IEA-MethaneAbatement'!$B:$B,'Country Selector'!$A$2)))*(1+INDEX('EPA to IEA Scaling'!$F$8:$AO$8,,MATCH(C$2,'EPA to IEA Scaling'!$F$1:$AO$1,0)))</f>
        <v>0</v>
      </c>
      <c r="D12" cm="1">
        <f t="array" ref="D12">((VLOOKUP($B$1,'Multipliers and Adjustments'!$A$70:$I$86,TRUNC(COLUMN(D$2)/5)+2,FALSE)*SUMIFS('IEA-MethaneAbatement'!$N:$N,'IEA-MethaneAbatement'!$O:$O,"&lt;"&amp;$B12,'IEA-MethaneAbatement'!$O:$O,"&gt;="&amp;$A12,'IEA-MethaneAbatement'!$M:$M,$B$1,'IEA-MethaneAbatement'!$B:$B,'Country Selector'!$A$2)+VLOOKUP($C$1,'Multipliers and Adjustments'!$A$70:$I$86,TRUNC(COLUMN(D$2)/5)+2,FALSE)*SUMIFS('IEA-MethaneAbatement'!$N:$N,'IEA-MethaneAbatement'!$O:$O,"&lt;"&amp;$B12,'IEA-MethaneAbatement'!$O:$O,"&gt;="&amp;$A12,'IEA-MethaneAbatement'!$M:$M,$C$1,'IEA-MethaneAbatement'!$B:$B,'Country Selector'!$A$2)+VLOOKUP($D$1,'Multipliers and Adjustments'!$A$70:$I$86,TRUNC(COLUMN(D$2)/5)+2,FALSE)*SUMIFS('IEA-MethaneAbatement'!$N:$N,'IEA-MethaneAbatement'!$O:$O,"&lt;"&amp;$B12,'IEA-MethaneAbatement'!$O:$O,"&gt;="&amp;$A12,'IEA-MethaneAbatement'!$M:$M,$D$1,'IEA-MethaneAbatement'!$B:$B,'Country Selector'!$A$2)))*(1+INDEX('EPA to IEA Scaling'!$F$8:$AO$8,,MATCH(D$2,'EPA to IEA Scaling'!$F$1:$AO$1,0)))</f>
        <v>0</v>
      </c>
      <c r="E12" cm="1">
        <f t="array" ref="E12">((VLOOKUP($B$1,'Multipliers and Adjustments'!$A$70:$I$86,TRUNC(COLUMN(E$2)/5)+2,FALSE)*SUMIFS('IEA-MethaneAbatement'!$N:$N,'IEA-MethaneAbatement'!$O:$O,"&lt;"&amp;$B12,'IEA-MethaneAbatement'!$O:$O,"&gt;="&amp;$A12,'IEA-MethaneAbatement'!$M:$M,$B$1,'IEA-MethaneAbatement'!$B:$B,'Country Selector'!$A$2)+VLOOKUP($C$1,'Multipliers and Adjustments'!$A$70:$I$86,TRUNC(COLUMN(E$2)/5)+2,FALSE)*SUMIFS('IEA-MethaneAbatement'!$N:$N,'IEA-MethaneAbatement'!$O:$O,"&lt;"&amp;$B12,'IEA-MethaneAbatement'!$O:$O,"&gt;="&amp;$A12,'IEA-MethaneAbatement'!$M:$M,$C$1,'IEA-MethaneAbatement'!$B:$B,'Country Selector'!$A$2)+VLOOKUP($D$1,'Multipliers and Adjustments'!$A$70:$I$86,TRUNC(COLUMN(E$2)/5)+2,FALSE)*SUMIFS('IEA-MethaneAbatement'!$N:$N,'IEA-MethaneAbatement'!$O:$O,"&lt;"&amp;$B12,'IEA-MethaneAbatement'!$O:$O,"&gt;="&amp;$A12,'IEA-MethaneAbatement'!$M:$M,$D$1,'IEA-MethaneAbatement'!$B:$B,'Country Selector'!$A$2)))*(1+INDEX('EPA to IEA Scaling'!$F$8:$AO$8,,MATCH(E$2,'EPA to IEA Scaling'!$F$1:$AO$1,0)))</f>
        <v>0</v>
      </c>
      <c r="F12" cm="1">
        <f t="array" ref="F12">((VLOOKUP($B$1,'Multipliers and Adjustments'!$A$70:$I$86,TRUNC(COLUMN(F$2)/5)+2,FALSE)*SUMIFS('IEA-MethaneAbatement'!$N:$N,'IEA-MethaneAbatement'!$O:$O,"&lt;"&amp;$B12,'IEA-MethaneAbatement'!$O:$O,"&gt;="&amp;$A12,'IEA-MethaneAbatement'!$M:$M,$B$1,'IEA-MethaneAbatement'!$B:$B,'Country Selector'!$A$2)+VLOOKUP($C$1,'Multipliers and Adjustments'!$A$70:$I$86,TRUNC(COLUMN(F$2)/5)+2,FALSE)*SUMIFS('IEA-MethaneAbatement'!$N:$N,'IEA-MethaneAbatement'!$O:$O,"&lt;"&amp;$B12,'IEA-MethaneAbatement'!$O:$O,"&gt;="&amp;$A12,'IEA-MethaneAbatement'!$M:$M,$C$1,'IEA-MethaneAbatement'!$B:$B,'Country Selector'!$A$2)+VLOOKUP($D$1,'Multipliers and Adjustments'!$A$70:$I$86,TRUNC(COLUMN(F$2)/5)+2,FALSE)*SUMIFS('IEA-MethaneAbatement'!$N:$N,'IEA-MethaneAbatement'!$O:$O,"&lt;"&amp;$B12,'IEA-MethaneAbatement'!$O:$O,"&gt;="&amp;$A12,'IEA-MethaneAbatement'!$M:$M,$D$1,'IEA-MethaneAbatement'!$B:$B,'Country Selector'!$A$2)))*(1+INDEX('EPA to IEA Scaling'!$F$8:$AO$8,,MATCH(F$2,'EPA to IEA Scaling'!$F$1:$AO$1,0)))</f>
        <v>0</v>
      </c>
      <c r="G12" cm="1">
        <f t="array" ref="G12">((VLOOKUP($B$1,'Multipliers and Adjustments'!$A$70:$I$86,TRUNC(COLUMN(G$2)/5)+2,FALSE)*SUMIFS('IEA-MethaneAbatement'!$N:$N,'IEA-MethaneAbatement'!$O:$O,"&lt;"&amp;$B12,'IEA-MethaneAbatement'!$O:$O,"&gt;="&amp;$A12,'IEA-MethaneAbatement'!$M:$M,$B$1,'IEA-MethaneAbatement'!$B:$B,'Country Selector'!$A$2)+VLOOKUP($C$1,'Multipliers and Adjustments'!$A$70:$I$86,TRUNC(COLUMN(G$2)/5)+2,FALSE)*SUMIFS('IEA-MethaneAbatement'!$N:$N,'IEA-MethaneAbatement'!$O:$O,"&lt;"&amp;$B12,'IEA-MethaneAbatement'!$O:$O,"&gt;="&amp;$A12,'IEA-MethaneAbatement'!$M:$M,$C$1,'IEA-MethaneAbatement'!$B:$B,'Country Selector'!$A$2)+VLOOKUP($D$1,'Multipliers and Adjustments'!$A$70:$I$86,TRUNC(COLUMN(G$2)/5)+2,FALSE)*SUMIFS('IEA-MethaneAbatement'!$N:$N,'IEA-MethaneAbatement'!$O:$O,"&lt;"&amp;$B12,'IEA-MethaneAbatement'!$O:$O,"&gt;="&amp;$A12,'IEA-MethaneAbatement'!$M:$M,$D$1,'IEA-MethaneAbatement'!$B:$B,'Country Selector'!$A$2)))*(1+INDEX('EPA to IEA Scaling'!$F$8:$AO$8,,MATCH(G$2,'EPA to IEA Scaling'!$F$1:$AO$1,0)))</f>
        <v>0</v>
      </c>
      <c r="H12" s="31" cm="1">
        <f t="array" ref="H12">((VLOOKUP($B$1,'Multipliers and Adjustments'!$A$70:$I$86,TRUNC(COLUMN(H$2)/5)+2,FALSE)*SUMIFS('IEA-MethaneAbatement'!$N:$N,'IEA-MethaneAbatement'!$O:$O,"&lt;"&amp;$B12,'IEA-MethaneAbatement'!$O:$O,"&gt;="&amp;$A12,'IEA-MethaneAbatement'!$M:$M,$B$1,'IEA-MethaneAbatement'!$B:$B,'Country Selector'!$A$2)+VLOOKUP($C$1,'Multipliers and Adjustments'!$A$70:$I$86,TRUNC(COLUMN(H$2)/5)+2,FALSE)*SUMIFS('IEA-MethaneAbatement'!$N:$N,'IEA-MethaneAbatement'!$O:$O,"&lt;"&amp;$B12,'IEA-MethaneAbatement'!$O:$O,"&gt;="&amp;$A12,'IEA-MethaneAbatement'!$M:$M,$C$1,'IEA-MethaneAbatement'!$B:$B,'Country Selector'!$A$2)+VLOOKUP($D$1,'Multipliers and Adjustments'!$A$70:$I$86,TRUNC(COLUMN(H$2)/5)+2,FALSE)*SUMIFS('IEA-MethaneAbatement'!$N:$N,'IEA-MethaneAbatement'!$O:$O,"&lt;"&amp;$B12,'IEA-MethaneAbatement'!$O:$O,"&gt;="&amp;$A12,'IEA-MethaneAbatement'!$M:$M,$D$1,'IEA-MethaneAbatement'!$B:$B,'Country Selector'!$A$2)))*(1+INDEX('EPA to IEA Scaling'!$F$8:$AO$8,,MATCH(H$2,'EPA to IEA Scaling'!$F$1:$AO$1,0)))</f>
        <v>0</v>
      </c>
      <c r="I12" cm="1">
        <f t="array" ref="I12">((VLOOKUP($B$1,'Multipliers and Adjustments'!$A$70:$I$86,TRUNC(COLUMN(I$2)/5)+2,FALSE)*SUMIFS('IEA-MethaneAbatement'!$N:$N,'IEA-MethaneAbatement'!$O:$O,"&lt;"&amp;$B12,'IEA-MethaneAbatement'!$O:$O,"&gt;="&amp;$A12,'IEA-MethaneAbatement'!$M:$M,$B$1,'IEA-MethaneAbatement'!$B:$B,'Country Selector'!$A$2)+VLOOKUP($C$1,'Multipliers and Adjustments'!$A$70:$I$86,TRUNC(COLUMN(I$2)/5)+2,FALSE)*SUMIFS('IEA-MethaneAbatement'!$N:$N,'IEA-MethaneAbatement'!$O:$O,"&lt;"&amp;$B12,'IEA-MethaneAbatement'!$O:$O,"&gt;="&amp;$A12,'IEA-MethaneAbatement'!$M:$M,$C$1,'IEA-MethaneAbatement'!$B:$B,'Country Selector'!$A$2)+VLOOKUP($D$1,'Multipliers and Adjustments'!$A$70:$I$86,TRUNC(COLUMN(I$2)/5)+2,FALSE)*SUMIFS('IEA-MethaneAbatement'!$N:$N,'IEA-MethaneAbatement'!$O:$O,"&lt;"&amp;$B12,'IEA-MethaneAbatement'!$O:$O,"&gt;="&amp;$A12,'IEA-MethaneAbatement'!$M:$M,$D$1,'IEA-MethaneAbatement'!$B:$B,'Country Selector'!$A$2)))*(1+INDEX('EPA to IEA Scaling'!$F$8:$AO$8,,MATCH(I$2,'EPA to IEA Scaling'!$F$1:$AO$1,0)))</f>
        <v>0</v>
      </c>
      <c r="J12" cm="1">
        <f t="array" ref="J12">((VLOOKUP($B$1,'Multipliers and Adjustments'!$A$70:$I$86,TRUNC(COLUMN(J$2)/5)+2,FALSE)*SUMIFS('IEA-MethaneAbatement'!$N:$N,'IEA-MethaneAbatement'!$O:$O,"&lt;"&amp;$B12,'IEA-MethaneAbatement'!$O:$O,"&gt;="&amp;$A12,'IEA-MethaneAbatement'!$M:$M,$B$1,'IEA-MethaneAbatement'!$B:$B,'Country Selector'!$A$2)+VLOOKUP($C$1,'Multipliers and Adjustments'!$A$70:$I$86,TRUNC(COLUMN(J$2)/5)+2,FALSE)*SUMIFS('IEA-MethaneAbatement'!$N:$N,'IEA-MethaneAbatement'!$O:$O,"&lt;"&amp;$B12,'IEA-MethaneAbatement'!$O:$O,"&gt;="&amp;$A12,'IEA-MethaneAbatement'!$M:$M,$C$1,'IEA-MethaneAbatement'!$B:$B,'Country Selector'!$A$2)+VLOOKUP($D$1,'Multipliers and Adjustments'!$A$70:$I$86,TRUNC(COLUMN(J$2)/5)+2,FALSE)*SUMIFS('IEA-MethaneAbatement'!$N:$N,'IEA-MethaneAbatement'!$O:$O,"&lt;"&amp;$B12,'IEA-MethaneAbatement'!$O:$O,"&gt;="&amp;$A12,'IEA-MethaneAbatement'!$M:$M,$D$1,'IEA-MethaneAbatement'!$B:$B,'Country Selector'!$A$2)))*(1+INDEX('EPA to IEA Scaling'!$F$8:$AO$8,,MATCH(J$2,'EPA to IEA Scaling'!$F$1:$AO$1,0)))</f>
        <v>0</v>
      </c>
      <c r="K12" cm="1">
        <f t="array" ref="K12">((VLOOKUP($B$1,'Multipliers and Adjustments'!$A$70:$I$86,TRUNC(COLUMN(K$2)/5)+2,FALSE)*SUMIFS('IEA-MethaneAbatement'!$N:$N,'IEA-MethaneAbatement'!$O:$O,"&lt;"&amp;$B12,'IEA-MethaneAbatement'!$O:$O,"&gt;="&amp;$A12,'IEA-MethaneAbatement'!$M:$M,$B$1,'IEA-MethaneAbatement'!$B:$B,'Country Selector'!$A$2)+VLOOKUP($C$1,'Multipliers and Adjustments'!$A$70:$I$86,TRUNC(COLUMN(K$2)/5)+2,FALSE)*SUMIFS('IEA-MethaneAbatement'!$N:$N,'IEA-MethaneAbatement'!$O:$O,"&lt;"&amp;$B12,'IEA-MethaneAbatement'!$O:$O,"&gt;="&amp;$A12,'IEA-MethaneAbatement'!$M:$M,$C$1,'IEA-MethaneAbatement'!$B:$B,'Country Selector'!$A$2)+VLOOKUP($D$1,'Multipliers and Adjustments'!$A$70:$I$86,TRUNC(COLUMN(K$2)/5)+2,FALSE)*SUMIFS('IEA-MethaneAbatement'!$N:$N,'IEA-MethaneAbatement'!$O:$O,"&lt;"&amp;$B12,'IEA-MethaneAbatement'!$O:$O,"&gt;="&amp;$A12,'IEA-MethaneAbatement'!$M:$M,$D$1,'IEA-MethaneAbatement'!$B:$B,'Country Selector'!$A$2)))*(1+INDEX('EPA to IEA Scaling'!$F$8:$AO$8,,MATCH(K$2,'EPA to IEA Scaling'!$F$1:$AO$1,0)))</f>
        <v>0</v>
      </c>
      <c r="L12" cm="1">
        <f t="array" ref="L12">((VLOOKUP($B$1,'Multipliers and Adjustments'!$A$70:$I$86,TRUNC(COLUMN(L$2)/5)+2,FALSE)*SUMIFS('IEA-MethaneAbatement'!$N:$N,'IEA-MethaneAbatement'!$O:$O,"&lt;"&amp;$B12,'IEA-MethaneAbatement'!$O:$O,"&gt;="&amp;$A12,'IEA-MethaneAbatement'!$M:$M,$B$1,'IEA-MethaneAbatement'!$B:$B,'Country Selector'!$A$2)+VLOOKUP($C$1,'Multipliers and Adjustments'!$A$70:$I$86,TRUNC(COLUMN(L$2)/5)+2,FALSE)*SUMIFS('IEA-MethaneAbatement'!$N:$N,'IEA-MethaneAbatement'!$O:$O,"&lt;"&amp;$B12,'IEA-MethaneAbatement'!$O:$O,"&gt;="&amp;$A12,'IEA-MethaneAbatement'!$M:$M,$C$1,'IEA-MethaneAbatement'!$B:$B,'Country Selector'!$A$2)+VLOOKUP($D$1,'Multipliers and Adjustments'!$A$70:$I$86,TRUNC(COLUMN(L$2)/5)+2,FALSE)*SUMIFS('IEA-MethaneAbatement'!$N:$N,'IEA-MethaneAbatement'!$O:$O,"&lt;"&amp;$B12,'IEA-MethaneAbatement'!$O:$O,"&gt;="&amp;$A12,'IEA-MethaneAbatement'!$M:$M,$D$1,'IEA-MethaneAbatement'!$B:$B,'Country Selector'!$A$2)))*(1+INDEX('EPA to IEA Scaling'!$F$8:$AO$8,,MATCH(L$2,'EPA to IEA Scaling'!$F$1:$AO$1,0)))</f>
        <v>0</v>
      </c>
      <c r="M12" s="31" cm="1">
        <f t="array" ref="M12">((VLOOKUP($B$1,'Multipliers and Adjustments'!$A$70:$I$86,TRUNC(COLUMN(M$2)/5)+2,FALSE)*SUMIFS('IEA-MethaneAbatement'!$N:$N,'IEA-MethaneAbatement'!$O:$O,"&lt;"&amp;$B12,'IEA-MethaneAbatement'!$O:$O,"&gt;="&amp;$A12,'IEA-MethaneAbatement'!$M:$M,$B$1,'IEA-MethaneAbatement'!$B:$B,'Country Selector'!$A$2)+VLOOKUP($C$1,'Multipliers and Adjustments'!$A$70:$I$86,TRUNC(COLUMN(M$2)/5)+2,FALSE)*SUMIFS('IEA-MethaneAbatement'!$N:$N,'IEA-MethaneAbatement'!$O:$O,"&lt;"&amp;$B12,'IEA-MethaneAbatement'!$O:$O,"&gt;="&amp;$A12,'IEA-MethaneAbatement'!$M:$M,$C$1,'IEA-MethaneAbatement'!$B:$B,'Country Selector'!$A$2)+VLOOKUP($D$1,'Multipliers and Adjustments'!$A$70:$I$86,TRUNC(COLUMN(M$2)/5)+2,FALSE)*SUMIFS('IEA-MethaneAbatement'!$N:$N,'IEA-MethaneAbatement'!$O:$O,"&lt;"&amp;$B12,'IEA-MethaneAbatement'!$O:$O,"&gt;="&amp;$A12,'IEA-MethaneAbatement'!$M:$M,$D$1,'IEA-MethaneAbatement'!$B:$B,'Country Selector'!$A$2)))*(1+INDEX('EPA to IEA Scaling'!$F$8:$AO$8,,MATCH(M$2,'EPA to IEA Scaling'!$F$1:$AO$1,0)))</f>
        <v>0</v>
      </c>
      <c r="N12" cm="1">
        <f t="array" ref="N12">((VLOOKUP($B$1,'Multipliers and Adjustments'!$A$70:$I$86,TRUNC(COLUMN(N$2)/5)+2,FALSE)*SUMIFS('IEA-MethaneAbatement'!$N:$N,'IEA-MethaneAbatement'!$O:$O,"&lt;"&amp;$B12,'IEA-MethaneAbatement'!$O:$O,"&gt;="&amp;$A12,'IEA-MethaneAbatement'!$M:$M,$B$1,'IEA-MethaneAbatement'!$B:$B,'Country Selector'!$A$2)+VLOOKUP($C$1,'Multipliers and Adjustments'!$A$70:$I$86,TRUNC(COLUMN(N$2)/5)+2,FALSE)*SUMIFS('IEA-MethaneAbatement'!$N:$N,'IEA-MethaneAbatement'!$O:$O,"&lt;"&amp;$B12,'IEA-MethaneAbatement'!$O:$O,"&gt;="&amp;$A12,'IEA-MethaneAbatement'!$M:$M,$C$1,'IEA-MethaneAbatement'!$B:$B,'Country Selector'!$A$2)+VLOOKUP($D$1,'Multipliers and Adjustments'!$A$70:$I$86,TRUNC(COLUMN(N$2)/5)+2,FALSE)*SUMIFS('IEA-MethaneAbatement'!$N:$N,'IEA-MethaneAbatement'!$O:$O,"&lt;"&amp;$B12,'IEA-MethaneAbatement'!$O:$O,"&gt;="&amp;$A12,'IEA-MethaneAbatement'!$M:$M,$D$1,'IEA-MethaneAbatement'!$B:$B,'Country Selector'!$A$2)))*(1+INDEX('EPA to IEA Scaling'!$F$8:$AO$8,,MATCH(N$2,'EPA to IEA Scaling'!$F$1:$AO$1,0)))</f>
        <v>0</v>
      </c>
      <c r="O12" cm="1">
        <f t="array" ref="O12">((VLOOKUP($B$1,'Multipliers and Adjustments'!$A$70:$I$86,TRUNC(COLUMN(O$2)/5)+2,FALSE)*SUMIFS('IEA-MethaneAbatement'!$N:$N,'IEA-MethaneAbatement'!$O:$O,"&lt;"&amp;$B12,'IEA-MethaneAbatement'!$O:$O,"&gt;="&amp;$A12,'IEA-MethaneAbatement'!$M:$M,$B$1,'IEA-MethaneAbatement'!$B:$B,'Country Selector'!$A$2)+VLOOKUP($C$1,'Multipliers and Adjustments'!$A$70:$I$86,TRUNC(COLUMN(O$2)/5)+2,FALSE)*SUMIFS('IEA-MethaneAbatement'!$N:$N,'IEA-MethaneAbatement'!$O:$O,"&lt;"&amp;$B12,'IEA-MethaneAbatement'!$O:$O,"&gt;="&amp;$A12,'IEA-MethaneAbatement'!$M:$M,$C$1,'IEA-MethaneAbatement'!$B:$B,'Country Selector'!$A$2)+VLOOKUP($D$1,'Multipliers and Adjustments'!$A$70:$I$86,TRUNC(COLUMN(O$2)/5)+2,FALSE)*SUMIFS('IEA-MethaneAbatement'!$N:$N,'IEA-MethaneAbatement'!$O:$O,"&lt;"&amp;$B12,'IEA-MethaneAbatement'!$O:$O,"&gt;="&amp;$A12,'IEA-MethaneAbatement'!$M:$M,$D$1,'IEA-MethaneAbatement'!$B:$B,'Country Selector'!$A$2)))*(1+INDEX('EPA to IEA Scaling'!$F$8:$AO$8,,MATCH(O$2,'EPA to IEA Scaling'!$F$1:$AO$1,0)))</f>
        <v>0</v>
      </c>
      <c r="P12" cm="1">
        <f t="array" ref="P12">((VLOOKUP($B$1,'Multipliers and Adjustments'!$A$70:$I$86,TRUNC(COLUMN(P$2)/5)+2,FALSE)*SUMIFS('IEA-MethaneAbatement'!$N:$N,'IEA-MethaneAbatement'!$O:$O,"&lt;"&amp;$B12,'IEA-MethaneAbatement'!$O:$O,"&gt;="&amp;$A12,'IEA-MethaneAbatement'!$M:$M,$B$1,'IEA-MethaneAbatement'!$B:$B,'Country Selector'!$A$2)+VLOOKUP($C$1,'Multipliers and Adjustments'!$A$70:$I$86,TRUNC(COLUMN(P$2)/5)+2,FALSE)*SUMIFS('IEA-MethaneAbatement'!$N:$N,'IEA-MethaneAbatement'!$O:$O,"&lt;"&amp;$B12,'IEA-MethaneAbatement'!$O:$O,"&gt;="&amp;$A12,'IEA-MethaneAbatement'!$M:$M,$C$1,'IEA-MethaneAbatement'!$B:$B,'Country Selector'!$A$2)+VLOOKUP($D$1,'Multipliers and Adjustments'!$A$70:$I$86,TRUNC(COLUMN(P$2)/5)+2,FALSE)*SUMIFS('IEA-MethaneAbatement'!$N:$N,'IEA-MethaneAbatement'!$O:$O,"&lt;"&amp;$B12,'IEA-MethaneAbatement'!$O:$O,"&gt;="&amp;$A12,'IEA-MethaneAbatement'!$M:$M,$D$1,'IEA-MethaneAbatement'!$B:$B,'Country Selector'!$A$2)))*(1+INDEX('EPA to IEA Scaling'!$F$8:$AO$8,,MATCH(P$2,'EPA to IEA Scaling'!$F$1:$AO$1,0)))</f>
        <v>0</v>
      </c>
      <c r="Q12" cm="1">
        <f t="array" ref="Q12">((VLOOKUP($B$1,'Multipliers and Adjustments'!$A$70:$I$86,TRUNC(COLUMN(Q$2)/5)+2,FALSE)*SUMIFS('IEA-MethaneAbatement'!$N:$N,'IEA-MethaneAbatement'!$O:$O,"&lt;"&amp;$B12,'IEA-MethaneAbatement'!$O:$O,"&gt;="&amp;$A12,'IEA-MethaneAbatement'!$M:$M,$B$1,'IEA-MethaneAbatement'!$B:$B,'Country Selector'!$A$2)+VLOOKUP($C$1,'Multipliers and Adjustments'!$A$70:$I$86,TRUNC(COLUMN(Q$2)/5)+2,FALSE)*SUMIFS('IEA-MethaneAbatement'!$N:$N,'IEA-MethaneAbatement'!$O:$O,"&lt;"&amp;$B12,'IEA-MethaneAbatement'!$O:$O,"&gt;="&amp;$A12,'IEA-MethaneAbatement'!$M:$M,$C$1,'IEA-MethaneAbatement'!$B:$B,'Country Selector'!$A$2)+VLOOKUP($D$1,'Multipliers and Adjustments'!$A$70:$I$86,TRUNC(COLUMN(Q$2)/5)+2,FALSE)*SUMIFS('IEA-MethaneAbatement'!$N:$N,'IEA-MethaneAbatement'!$O:$O,"&lt;"&amp;$B12,'IEA-MethaneAbatement'!$O:$O,"&gt;="&amp;$A12,'IEA-MethaneAbatement'!$M:$M,$D$1,'IEA-MethaneAbatement'!$B:$B,'Country Selector'!$A$2)))*(1+INDEX('EPA to IEA Scaling'!$F$8:$AO$8,,MATCH(Q$2,'EPA to IEA Scaling'!$F$1:$AO$1,0)))</f>
        <v>0</v>
      </c>
      <c r="R12" s="31" cm="1">
        <f t="array" ref="R12">((VLOOKUP($B$1,'Multipliers and Adjustments'!$A$70:$I$86,TRUNC(COLUMN(R$2)/5)+2,FALSE)*SUMIFS('IEA-MethaneAbatement'!$N:$N,'IEA-MethaneAbatement'!$O:$O,"&lt;"&amp;$B12,'IEA-MethaneAbatement'!$O:$O,"&gt;="&amp;$A12,'IEA-MethaneAbatement'!$M:$M,$B$1,'IEA-MethaneAbatement'!$B:$B,'Country Selector'!$A$2)+VLOOKUP($C$1,'Multipliers and Adjustments'!$A$70:$I$86,TRUNC(COLUMN(R$2)/5)+2,FALSE)*SUMIFS('IEA-MethaneAbatement'!$N:$N,'IEA-MethaneAbatement'!$O:$O,"&lt;"&amp;$B12,'IEA-MethaneAbatement'!$O:$O,"&gt;="&amp;$A12,'IEA-MethaneAbatement'!$M:$M,$C$1,'IEA-MethaneAbatement'!$B:$B,'Country Selector'!$A$2)+VLOOKUP($D$1,'Multipliers and Adjustments'!$A$70:$I$86,TRUNC(COLUMN(R$2)/5)+2,FALSE)*SUMIFS('IEA-MethaneAbatement'!$N:$N,'IEA-MethaneAbatement'!$O:$O,"&lt;"&amp;$B12,'IEA-MethaneAbatement'!$O:$O,"&gt;="&amp;$A12,'IEA-MethaneAbatement'!$M:$M,$D$1,'IEA-MethaneAbatement'!$B:$B,'Country Selector'!$A$2)))*(1+INDEX('EPA to IEA Scaling'!$F$8:$AO$8,,MATCH(R$2,'EPA to IEA Scaling'!$F$1:$AO$1,0)))</f>
        <v>0</v>
      </c>
      <c r="S12" cm="1">
        <f t="array" ref="S12">((VLOOKUP($B$1,'Multipliers and Adjustments'!$A$70:$I$86,TRUNC(COLUMN(S$2)/5)+2,FALSE)*SUMIFS('IEA-MethaneAbatement'!$N:$N,'IEA-MethaneAbatement'!$O:$O,"&lt;"&amp;$B12,'IEA-MethaneAbatement'!$O:$O,"&gt;="&amp;$A12,'IEA-MethaneAbatement'!$M:$M,$B$1,'IEA-MethaneAbatement'!$B:$B,'Country Selector'!$A$2)+VLOOKUP($C$1,'Multipliers and Adjustments'!$A$70:$I$86,TRUNC(COLUMN(S$2)/5)+2,FALSE)*SUMIFS('IEA-MethaneAbatement'!$N:$N,'IEA-MethaneAbatement'!$O:$O,"&lt;"&amp;$B12,'IEA-MethaneAbatement'!$O:$O,"&gt;="&amp;$A12,'IEA-MethaneAbatement'!$M:$M,$C$1,'IEA-MethaneAbatement'!$B:$B,'Country Selector'!$A$2)+VLOOKUP($D$1,'Multipliers and Adjustments'!$A$70:$I$86,TRUNC(COLUMN(S$2)/5)+2,FALSE)*SUMIFS('IEA-MethaneAbatement'!$N:$N,'IEA-MethaneAbatement'!$O:$O,"&lt;"&amp;$B12,'IEA-MethaneAbatement'!$O:$O,"&gt;="&amp;$A12,'IEA-MethaneAbatement'!$M:$M,$D$1,'IEA-MethaneAbatement'!$B:$B,'Country Selector'!$A$2)))*(1+INDEX('EPA to IEA Scaling'!$F$8:$AO$8,,MATCH(S$2,'EPA to IEA Scaling'!$F$1:$AO$1,0)))</f>
        <v>0</v>
      </c>
      <c r="T12" cm="1">
        <f t="array" ref="T12">((VLOOKUP($B$1,'Multipliers and Adjustments'!$A$70:$I$86,TRUNC(COLUMN(T$2)/5)+2,FALSE)*SUMIFS('IEA-MethaneAbatement'!$N:$N,'IEA-MethaneAbatement'!$O:$O,"&lt;"&amp;$B12,'IEA-MethaneAbatement'!$O:$O,"&gt;="&amp;$A12,'IEA-MethaneAbatement'!$M:$M,$B$1,'IEA-MethaneAbatement'!$B:$B,'Country Selector'!$A$2)+VLOOKUP($C$1,'Multipliers and Adjustments'!$A$70:$I$86,TRUNC(COLUMN(T$2)/5)+2,FALSE)*SUMIFS('IEA-MethaneAbatement'!$N:$N,'IEA-MethaneAbatement'!$O:$O,"&lt;"&amp;$B12,'IEA-MethaneAbatement'!$O:$O,"&gt;="&amp;$A12,'IEA-MethaneAbatement'!$M:$M,$C$1,'IEA-MethaneAbatement'!$B:$B,'Country Selector'!$A$2)+VLOOKUP($D$1,'Multipliers and Adjustments'!$A$70:$I$86,TRUNC(COLUMN(T$2)/5)+2,FALSE)*SUMIFS('IEA-MethaneAbatement'!$N:$N,'IEA-MethaneAbatement'!$O:$O,"&lt;"&amp;$B12,'IEA-MethaneAbatement'!$O:$O,"&gt;="&amp;$A12,'IEA-MethaneAbatement'!$M:$M,$D$1,'IEA-MethaneAbatement'!$B:$B,'Country Selector'!$A$2)))*(1+INDEX('EPA to IEA Scaling'!$F$8:$AO$8,,MATCH(T$2,'EPA to IEA Scaling'!$F$1:$AO$1,0)))</f>
        <v>0</v>
      </c>
      <c r="U12" cm="1">
        <f t="array" ref="U12">((VLOOKUP($B$1,'Multipliers and Adjustments'!$A$70:$I$86,TRUNC(COLUMN(U$2)/5)+2,FALSE)*SUMIFS('IEA-MethaneAbatement'!$N:$N,'IEA-MethaneAbatement'!$O:$O,"&lt;"&amp;$B12,'IEA-MethaneAbatement'!$O:$O,"&gt;="&amp;$A12,'IEA-MethaneAbatement'!$M:$M,$B$1,'IEA-MethaneAbatement'!$B:$B,'Country Selector'!$A$2)+VLOOKUP($C$1,'Multipliers and Adjustments'!$A$70:$I$86,TRUNC(COLUMN(U$2)/5)+2,FALSE)*SUMIFS('IEA-MethaneAbatement'!$N:$N,'IEA-MethaneAbatement'!$O:$O,"&lt;"&amp;$B12,'IEA-MethaneAbatement'!$O:$O,"&gt;="&amp;$A12,'IEA-MethaneAbatement'!$M:$M,$C$1,'IEA-MethaneAbatement'!$B:$B,'Country Selector'!$A$2)+VLOOKUP($D$1,'Multipliers and Adjustments'!$A$70:$I$86,TRUNC(COLUMN(U$2)/5)+2,FALSE)*SUMIFS('IEA-MethaneAbatement'!$N:$N,'IEA-MethaneAbatement'!$O:$O,"&lt;"&amp;$B12,'IEA-MethaneAbatement'!$O:$O,"&gt;="&amp;$A12,'IEA-MethaneAbatement'!$M:$M,$D$1,'IEA-MethaneAbatement'!$B:$B,'Country Selector'!$A$2)))*(1+INDEX('EPA to IEA Scaling'!$F$8:$AO$8,,MATCH(U$2,'EPA to IEA Scaling'!$F$1:$AO$1,0)))</f>
        <v>0</v>
      </c>
      <c r="V12" cm="1">
        <f t="array" ref="V12">((VLOOKUP($B$1,'Multipliers and Adjustments'!$A$70:$I$86,TRUNC(COLUMN(V$2)/5)+2,FALSE)*SUMIFS('IEA-MethaneAbatement'!$N:$N,'IEA-MethaneAbatement'!$O:$O,"&lt;"&amp;$B12,'IEA-MethaneAbatement'!$O:$O,"&gt;="&amp;$A12,'IEA-MethaneAbatement'!$M:$M,$B$1,'IEA-MethaneAbatement'!$B:$B,'Country Selector'!$A$2)+VLOOKUP($C$1,'Multipliers and Adjustments'!$A$70:$I$86,TRUNC(COLUMN(V$2)/5)+2,FALSE)*SUMIFS('IEA-MethaneAbatement'!$N:$N,'IEA-MethaneAbatement'!$O:$O,"&lt;"&amp;$B12,'IEA-MethaneAbatement'!$O:$O,"&gt;="&amp;$A12,'IEA-MethaneAbatement'!$M:$M,$C$1,'IEA-MethaneAbatement'!$B:$B,'Country Selector'!$A$2)+VLOOKUP($D$1,'Multipliers and Adjustments'!$A$70:$I$86,TRUNC(COLUMN(V$2)/5)+2,FALSE)*SUMIFS('IEA-MethaneAbatement'!$N:$N,'IEA-MethaneAbatement'!$O:$O,"&lt;"&amp;$B12,'IEA-MethaneAbatement'!$O:$O,"&gt;="&amp;$A12,'IEA-MethaneAbatement'!$M:$M,$D$1,'IEA-MethaneAbatement'!$B:$B,'Country Selector'!$A$2)))*(1+INDEX('EPA to IEA Scaling'!$F$8:$AO$8,,MATCH(V$2,'EPA to IEA Scaling'!$F$1:$AO$1,0)))</f>
        <v>0</v>
      </c>
      <c r="W12" s="31" cm="1">
        <f t="array" ref="W12">((VLOOKUP($B$1,'Multipliers and Adjustments'!$A$70:$I$86,TRUNC(COLUMN(W$2)/5)+2,FALSE)*SUMIFS('IEA-MethaneAbatement'!$N:$N,'IEA-MethaneAbatement'!$O:$O,"&lt;"&amp;$B12,'IEA-MethaneAbatement'!$O:$O,"&gt;="&amp;$A12,'IEA-MethaneAbatement'!$M:$M,$B$1,'IEA-MethaneAbatement'!$B:$B,'Country Selector'!$A$2)+VLOOKUP($C$1,'Multipliers and Adjustments'!$A$70:$I$86,TRUNC(COLUMN(W$2)/5)+2,FALSE)*SUMIFS('IEA-MethaneAbatement'!$N:$N,'IEA-MethaneAbatement'!$O:$O,"&lt;"&amp;$B12,'IEA-MethaneAbatement'!$O:$O,"&gt;="&amp;$A12,'IEA-MethaneAbatement'!$M:$M,$C$1,'IEA-MethaneAbatement'!$B:$B,'Country Selector'!$A$2)+VLOOKUP($D$1,'Multipliers and Adjustments'!$A$70:$I$86,TRUNC(COLUMN(W$2)/5)+2,FALSE)*SUMIFS('IEA-MethaneAbatement'!$N:$N,'IEA-MethaneAbatement'!$O:$O,"&lt;"&amp;$B12,'IEA-MethaneAbatement'!$O:$O,"&gt;="&amp;$A12,'IEA-MethaneAbatement'!$M:$M,$D$1,'IEA-MethaneAbatement'!$B:$B,'Country Selector'!$A$2)))*(1+INDEX('EPA to IEA Scaling'!$F$8:$AO$8,,MATCH(W$2,'EPA to IEA Scaling'!$F$1:$AO$1,0)))</f>
        <v>0</v>
      </c>
      <c r="X12" cm="1">
        <f t="array" ref="X12">((VLOOKUP($B$1,'Multipliers and Adjustments'!$A$70:$I$86,TRUNC(COLUMN(X$2)/5)+2,FALSE)*SUMIFS('IEA-MethaneAbatement'!$N:$N,'IEA-MethaneAbatement'!$O:$O,"&lt;"&amp;$B12,'IEA-MethaneAbatement'!$O:$O,"&gt;="&amp;$A12,'IEA-MethaneAbatement'!$M:$M,$B$1,'IEA-MethaneAbatement'!$B:$B,'Country Selector'!$A$2)+VLOOKUP($C$1,'Multipliers and Adjustments'!$A$70:$I$86,TRUNC(COLUMN(X$2)/5)+2,FALSE)*SUMIFS('IEA-MethaneAbatement'!$N:$N,'IEA-MethaneAbatement'!$O:$O,"&lt;"&amp;$B12,'IEA-MethaneAbatement'!$O:$O,"&gt;="&amp;$A12,'IEA-MethaneAbatement'!$M:$M,$C$1,'IEA-MethaneAbatement'!$B:$B,'Country Selector'!$A$2)+VLOOKUP($D$1,'Multipliers and Adjustments'!$A$70:$I$86,TRUNC(COLUMN(X$2)/5)+2,FALSE)*SUMIFS('IEA-MethaneAbatement'!$N:$N,'IEA-MethaneAbatement'!$O:$O,"&lt;"&amp;$B12,'IEA-MethaneAbatement'!$O:$O,"&gt;="&amp;$A12,'IEA-MethaneAbatement'!$M:$M,$D$1,'IEA-MethaneAbatement'!$B:$B,'Country Selector'!$A$2)))*(1+INDEX('EPA to IEA Scaling'!$F$8:$AO$8,,MATCH(X$2,'EPA to IEA Scaling'!$F$1:$AO$1,0)))</f>
        <v>0</v>
      </c>
      <c r="Y12" cm="1">
        <f t="array" ref="Y12">((VLOOKUP($B$1,'Multipliers and Adjustments'!$A$70:$I$86,TRUNC(COLUMN(Y$2)/5)+2,FALSE)*SUMIFS('IEA-MethaneAbatement'!$N:$N,'IEA-MethaneAbatement'!$O:$O,"&lt;"&amp;$B12,'IEA-MethaneAbatement'!$O:$O,"&gt;="&amp;$A12,'IEA-MethaneAbatement'!$M:$M,$B$1,'IEA-MethaneAbatement'!$B:$B,'Country Selector'!$A$2)+VLOOKUP($C$1,'Multipliers and Adjustments'!$A$70:$I$86,TRUNC(COLUMN(Y$2)/5)+2,FALSE)*SUMIFS('IEA-MethaneAbatement'!$N:$N,'IEA-MethaneAbatement'!$O:$O,"&lt;"&amp;$B12,'IEA-MethaneAbatement'!$O:$O,"&gt;="&amp;$A12,'IEA-MethaneAbatement'!$M:$M,$C$1,'IEA-MethaneAbatement'!$B:$B,'Country Selector'!$A$2)+VLOOKUP($D$1,'Multipliers and Adjustments'!$A$70:$I$86,TRUNC(COLUMN(Y$2)/5)+2,FALSE)*SUMIFS('IEA-MethaneAbatement'!$N:$N,'IEA-MethaneAbatement'!$O:$O,"&lt;"&amp;$B12,'IEA-MethaneAbatement'!$O:$O,"&gt;="&amp;$A12,'IEA-MethaneAbatement'!$M:$M,$D$1,'IEA-MethaneAbatement'!$B:$B,'Country Selector'!$A$2)))*(1+INDEX('EPA to IEA Scaling'!$F$8:$AO$8,,MATCH(Y$2,'EPA to IEA Scaling'!$F$1:$AO$1,0)))</f>
        <v>0</v>
      </c>
      <c r="Z12" cm="1">
        <f t="array" ref="Z12">((VLOOKUP($B$1,'Multipliers and Adjustments'!$A$70:$I$86,TRUNC(COLUMN(Z$2)/5)+2,FALSE)*SUMIFS('IEA-MethaneAbatement'!$N:$N,'IEA-MethaneAbatement'!$O:$O,"&lt;"&amp;$B12,'IEA-MethaneAbatement'!$O:$O,"&gt;="&amp;$A12,'IEA-MethaneAbatement'!$M:$M,$B$1,'IEA-MethaneAbatement'!$B:$B,'Country Selector'!$A$2)+VLOOKUP($C$1,'Multipliers and Adjustments'!$A$70:$I$86,TRUNC(COLUMN(Z$2)/5)+2,FALSE)*SUMIFS('IEA-MethaneAbatement'!$N:$N,'IEA-MethaneAbatement'!$O:$O,"&lt;"&amp;$B12,'IEA-MethaneAbatement'!$O:$O,"&gt;="&amp;$A12,'IEA-MethaneAbatement'!$M:$M,$C$1,'IEA-MethaneAbatement'!$B:$B,'Country Selector'!$A$2)+VLOOKUP($D$1,'Multipliers and Adjustments'!$A$70:$I$86,TRUNC(COLUMN(Z$2)/5)+2,FALSE)*SUMIFS('IEA-MethaneAbatement'!$N:$N,'IEA-MethaneAbatement'!$O:$O,"&lt;"&amp;$B12,'IEA-MethaneAbatement'!$O:$O,"&gt;="&amp;$A12,'IEA-MethaneAbatement'!$M:$M,$D$1,'IEA-MethaneAbatement'!$B:$B,'Country Selector'!$A$2)))*(1+INDEX('EPA to IEA Scaling'!$F$8:$AO$8,,MATCH(Z$2,'EPA to IEA Scaling'!$F$1:$AO$1,0)))</f>
        <v>0</v>
      </c>
      <c r="AA12" cm="1">
        <f t="array" ref="AA12">((VLOOKUP($B$1,'Multipliers and Adjustments'!$A$70:$I$86,TRUNC(COLUMN(AA$2)/5)+2,FALSE)*SUMIFS('IEA-MethaneAbatement'!$N:$N,'IEA-MethaneAbatement'!$O:$O,"&lt;"&amp;$B12,'IEA-MethaneAbatement'!$O:$O,"&gt;="&amp;$A12,'IEA-MethaneAbatement'!$M:$M,$B$1,'IEA-MethaneAbatement'!$B:$B,'Country Selector'!$A$2)+VLOOKUP($C$1,'Multipliers and Adjustments'!$A$70:$I$86,TRUNC(COLUMN(AA$2)/5)+2,FALSE)*SUMIFS('IEA-MethaneAbatement'!$N:$N,'IEA-MethaneAbatement'!$O:$O,"&lt;"&amp;$B12,'IEA-MethaneAbatement'!$O:$O,"&gt;="&amp;$A12,'IEA-MethaneAbatement'!$M:$M,$C$1,'IEA-MethaneAbatement'!$B:$B,'Country Selector'!$A$2)+VLOOKUP($D$1,'Multipliers and Adjustments'!$A$70:$I$86,TRUNC(COLUMN(AA$2)/5)+2,FALSE)*SUMIFS('IEA-MethaneAbatement'!$N:$N,'IEA-MethaneAbatement'!$O:$O,"&lt;"&amp;$B12,'IEA-MethaneAbatement'!$O:$O,"&gt;="&amp;$A12,'IEA-MethaneAbatement'!$M:$M,$D$1,'IEA-MethaneAbatement'!$B:$B,'Country Selector'!$A$2)))*(1+INDEX('EPA to IEA Scaling'!$F$8:$AO$8,,MATCH(AA$2,'EPA to IEA Scaling'!$F$1:$AO$1,0)))</f>
        <v>0</v>
      </c>
      <c r="AB12" s="31" cm="1">
        <f t="array" ref="AB12">((VLOOKUP($B$1,'Multipliers and Adjustments'!$A$70:$I$86,TRUNC(COLUMN(AB$2)/5)+2,FALSE)*SUMIFS('IEA-MethaneAbatement'!$N:$N,'IEA-MethaneAbatement'!$O:$O,"&lt;"&amp;$B12,'IEA-MethaneAbatement'!$O:$O,"&gt;="&amp;$A12,'IEA-MethaneAbatement'!$M:$M,$B$1,'IEA-MethaneAbatement'!$B:$B,'Country Selector'!$A$2)+VLOOKUP($C$1,'Multipliers and Adjustments'!$A$70:$I$86,TRUNC(COLUMN(AB$2)/5)+2,FALSE)*SUMIFS('IEA-MethaneAbatement'!$N:$N,'IEA-MethaneAbatement'!$O:$O,"&lt;"&amp;$B12,'IEA-MethaneAbatement'!$O:$O,"&gt;="&amp;$A12,'IEA-MethaneAbatement'!$M:$M,$C$1,'IEA-MethaneAbatement'!$B:$B,'Country Selector'!$A$2)+VLOOKUP($D$1,'Multipliers and Adjustments'!$A$70:$I$86,TRUNC(COLUMN(AB$2)/5)+2,FALSE)*SUMIFS('IEA-MethaneAbatement'!$N:$N,'IEA-MethaneAbatement'!$O:$O,"&lt;"&amp;$B12,'IEA-MethaneAbatement'!$O:$O,"&gt;="&amp;$A12,'IEA-MethaneAbatement'!$M:$M,$D$1,'IEA-MethaneAbatement'!$B:$B,'Country Selector'!$A$2)))*(1+INDEX('EPA to IEA Scaling'!$F$8:$AO$8,,MATCH(AB$2,'EPA to IEA Scaling'!$F$1:$AO$1,0)))</f>
        <v>0</v>
      </c>
      <c r="AC12" cm="1">
        <f t="array" ref="AC12">((VLOOKUP($B$1,'Multipliers and Adjustments'!$A$70:$I$86,TRUNC(COLUMN(AC$2)/5)+2,FALSE)*SUMIFS('IEA-MethaneAbatement'!$N:$N,'IEA-MethaneAbatement'!$O:$O,"&lt;"&amp;$B12,'IEA-MethaneAbatement'!$O:$O,"&gt;="&amp;$A12,'IEA-MethaneAbatement'!$M:$M,$B$1,'IEA-MethaneAbatement'!$B:$B,'Country Selector'!$A$2)+VLOOKUP($C$1,'Multipliers and Adjustments'!$A$70:$I$86,TRUNC(COLUMN(AC$2)/5)+2,FALSE)*SUMIFS('IEA-MethaneAbatement'!$N:$N,'IEA-MethaneAbatement'!$O:$O,"&lt;"&amp;$B12,'IEA-MethaneAbatement'!$O:$O,"&gt;="&amp;$A12,'IEA-MethaneAbatement'!$M:$M,$C$1,'IEA-MethaneAbatement'!$B:$B,'Country Selector'!$A$2)+VLOOKUP($D$1,'Multipliers and Adjustments'!$A$70:$I$86,TRUNC(COLUMN(AC$2)/5)+2,FALSE)*SUMIFS('IEA-MethaneAbatement'!$N:$N,'IEA-MethaneAbatement'!$O:$O,"&lt;"&amp;$B12,'IEA-MethaneAbatement'!$O:$O,"&gt;="&amp;$A12,'IEA-MethaneAbatement'!$M:$M,$D$1,'IEA-MethaneAbatement'!$B:$B,'Country Selector'!$A$2)))*(1+INDEX('EPA to IEA Scaling'!$F$8:$AO$8,,MATCH(AC$2,'EPA to IEA Scaling'!$F$1:$AO$1,0)))</f>
        <v>0</v>
      </c>
      <c r="AD12" cm="1">
        <f t="array" ref="AD12">((VLOOKUP($B$1,'Multipliers and Adjustments'!$A$70:$I$86,TRUNC(COLUMN(AD$2)/5)+2,FALSE)*SUMIFS('IEA-MethaneAbatement'!$N:$N,'IEA-MethaneAbatement'!$O:$O,"&lt;"&amp;$B12,'IEA-MethaneAbatement'!$O:$O,"&gt;="&amp;$A12,'IEA-MethaneAbatement'!$M:$M,$B$1,'IEA-MethaneAbatement'!$B:$B,'Country Selector'!$A$2)+VLOOKUP($C$1,'Multipliers and Adjustments'!$A$70:$I$86,TRUNC(COLUMN(AD$2)/5)+2,FALSE)*SUMIFS('IEA-MethaneAbatement'!$N:$N,'IEA-MethaneAbatement'!$O:$O,"&lt;"&amp;$B12,'IEA-MethaneAbatement'!$O:$O,"&gt;="&amp;$A12,'IEA-MethaneAbatement'!$M:$M,$C$1,'IEA-MethaneAbatement'!$B:$B,'Country Selector'!$A$2)+VLOOKUP($D$1,'Multipliers and Adjustments'!$A$70:$I$86,TRUNC(COLUMN(AD$2)/5)+2,FALSE)*SUMIFS('IEA-MethaneAbatement'!$N:$N,'IEA-MethaneAbatement'!$O:$O,"&lt;"&amp;$B12,'IEA-MethaneAbatement'!$O:$O,"&gt;="&amp;$A12,'IEA-MethaneAbatement'!$M:$M,$D$1,'IEA-MethaneAbatement'!$B:$B,'Country Selector'!$A$2)))*(1+INDEX('EPA to IEA Scaling'!$F$8:$AO$8,,MATCH(AD$2,'EPA to IEA Scaling'!$F$1:$AO$1,0)))</f>
        <v>0</v>
      </c>
      <c r="AE12" cm="1">
        <f t="array" ref="AE12">((VLOOKUP($B$1,'Multipliers and Adjustments'!$A$70:$I$86,TRUNC(COLUMN(AE$2)/5)+2,FALSE)*SUMIFS('IEA-MethaneAbatement'!$N:$N,'IEA-MethaneAbatement'!$O:$O,"&lt;"&amp;$B12,'IEA-MethaneAbatement'!$O:$O,"&gt;="&amp;$A12,'IEA-MethaneAbatement'!$M:$M,$B$1,'IEA-MethaneAbatement'!$B:$B,'Country Selector'!$A$2)+VLOOKUP($C$1,'Multipliers and Adjustments'!$A$70:$I$86,TRUNC(COLUMN(AE$2)/5)+2,FALSE)*SUMIFS('IEA-MethaneAbatement'!$N:$N,'IEA-MethaneAbatement'!$O:$O,"&lt;"&amp;$B12,'IEA-MethaneAbatement'!$O:$O,"&gt;="&amp;$A12,'IEA-MethaneAbatement'!$M:$M,$C$1,'IEA-MethaneAbatement'!$B:$B,'Country Selector'!$A$2)+VLOOKUP($D$1,'Multipliers and Adjustments'!$A$70:$I$86,TRUNC(COLUMN(AE$2)/5)+2,FALSE)*SUMIFS('IEA-MethaneAbatement'!$N:$N,'IEA-MethaneAbatement'!$O:$O,"&lt;"&amp;$B12,'IEA-MethaneAbatement'!$O:$O,"&gt;="&amp;$A12,'IEA-MethaneAbatement'!$M:$M,$D$1,'IEA-MethaneAbatement'!$B:$B,'Country Selector'!$A$2)))*(1+INDEX('EPA to IEA Scaling'!$F$8:$AO$8,,MATCH(AE$2,'EPA to IEA Scaling'!$F$1:$AO$1,0)))</f>
        <v>0</v>
      </c>
      <c r="AF12" cm="1">
        <f t="array" ref="AF12">((VLOOKUP($B$1,'Multipliers and Adjustments'!$A$70:$I$86,TRUNC(COLUMN(AF$2)/5)+2,FALSE)*SUMIFS('IEA-MethaneAbatement'!$N:$N,'IEA-MethaneAbatement'!$O:$O,"&lt;"&amp;$B12,'IEA-MethaneAbatement'!$O:$O,"&gt;="&amp;$A12,'IEA-MethaneAbatement'!$M:$M,$B$1,'IEA-MethaneAbatement'!$B:$B,'Country Selector'!$A$2)+VLOOKUP($C$1,'Multipliers and Adjustments'!$A$70:$I$86,TRUNC(COLUMN(AF$2)/5)+2,FALSE)*SUMIFS('IEA-MethaneAbatement'!$N:$N,'IEA-MethaneAbatement'!$O:$O,"&lt;"&amp;$B12,'IEA-MethaneAbatement'!$O:$O,"&gt;="&amp;$A12,'IEA-MethaneAbatement'!$M:$M,$C$1,'IEA-MethaneAbatement'!$B:$B,'Country Selector'!$A$2)+VLOOKUP($D$1,'Multipliers and Adjustments'!$A$70:$I$86,TRUNC(COLUMN(AF$2)/5)+2,FALSE)*SUMIFS('IEA-MethaneAbatement'!$N:$N,'IEA-MethaneAbatement'!$O:$O,"&lt;"&amp;$B12,'IEA-MethaneAbatement'!$O:$O,"&gt;="&amp;$A12,'IEA-MethaneAbatement'!$M:$M,$D$1,'IEA-MethaneAbatement'!$B:$B,'Country Selector'!$A$2)))*(1+INDEX('EPA to IEA Scaling'!$F$8:$AO$8,,MATCH(AF$2,'EPA to IEA Scaling'!$F$1:$AO$1,0)))</f>
        <v>0</v>
      </c>
      <c r="AG12" s="31" cm="1">
        <f t="array" ref="AG12">((VLOOKUP($B$1,'Multipliers and Adjustments'!$A$70:$I$86,TRUNC(COLUMN(AG$2)/5)+2,FALSE)*SUMIFS('IEA-MethaneAbatement'!$N:$N,'IEA-MethaneAbatement'!$O:$O,"&lt;"&amp;$B12,'IEA-MethaneAbatement'!$O:$O,"&gt;="&amp;$A12,'IEA-MethaneAbatement'!$M:$M,$B$1,'IEA-MethaneAbatement'!$B:$B,'Country Selector'!$A$2)+VLOOKUP($C$1,'Multipliers and Adjustments'!$A$70:$I$86,TRUNC(COLUMN(AG$2)/5)+2,FALSE)*SUMIFS('IEA-MethaneAbatement'!$N:$N,'IEA-MethaneAbatement'!$O:$O,"&lt;"&amp;$B12,'IEA-MethaneAbatement'!$O:$O,"&gt;="&amp;$A12,'IEA-MethaneAbatement'!$M:$M,$C$1,'IEA-MethaneAbatement'!$B:$B,'Country Selector'!$A$2)+VLOOKUP($D$1,'Multipliers and Adjustments'!$A$70:$I$86,TRUNC(COLUMN(AG$2)/5)+2,FALSE)*SUMIFS('IEA-MethaneAbatement'!$N:$N,'IEA-MethaneAbatement'!$O:$O,"&lt;"&amp;$B12,'IEA-MethaneAbatement'!$O:$O,"&gt;="&amp;$A12,'IEA-MethaneAbatement'!$M:$M,$D$1,'IEA-MethaneAbatement'!$B:$B,'Country Selector'!$A$2)))*(1+INDEX('EPA to IEA Scaling'!$F$8:$AO$8,,MATCH(AG$2,'EPA to IEA Scaling'!$F$1:$AO$1,0)))</f>
        <v>0</v>
      </c>
      <c r="AH12" cm="1">
        <f t="array" ref="AH12">((VLOOKUP($B$1,'Multipliers and Adjustments'!$A$70:$I$86,TRUNC(COLUMN(AH$2)/5)+2,FALSE)*SUMIFS('IEA-MethaneAbatement'!$N:$N,'IEA-MethaneAbatement'!$O:$O,"&lt;"&amp;$B12,'IEA-MethaneAbatement'!$O:$O,"&gt;="&amp;$A12,'IEA-MethaneAbatement'!$M:$M,$B$1,'IEA-MethaneAbatement'!$B:$B,'Country Selector'!$A$2)+VLOOKUP($C$1,'Multipliers and Adjustments'!$A$70:$I$86,TRUNC(COLUMN(AH$2)/5)+2,FALSE)*SUMIFS('IEA-MethaneAbatement'!$N:$N,'IEA-MethaneAbatement'!$O:$O,"&lt;"&amp;$B12,'IEA-MethaneAbatement'!$O:$O,"&gt;="&amp;$A12,'IEA-MethaneAbatement'!$M:$M,$C$1,'IEA-MethaneAbatement'!$B:$B,'Country Selector'!$A$2)+VLOOKUP($D$1,'Multipliers and Adjustments'!$A$70:$I$86,TRUNC(COLUMN(AH$2)/5)+2,FALSE)*SUMIFS('IEA-MethaneAbatement'!$N:$N,'IEA-MethaneAbatement'!$O:$O,"&lt;"&amp;$B12,'IEA-MethaneAbatement'!$O:$O,"&gt;="&amp;$A12,'IEA-MethaneAbatement'!$M:$M,$D$1,'IEA-MethaneAbatement'!$B:$B,'Country Selector'!$A$2)))*(1+INDEX('EPA to IEA Scaling'!$F$8:$AO$8,,MATCH(AH$2,'EPA to IEA Scaling'!$F$1:$AO$1,0)))</f>
        <v>0</v>
      </c>
      <c r="AI12" cm="1">
        <f t="array" ref="AI12">((VLOOKUP($B$1,'Multipliers and Adjustments'!$A$70:$I$86,TRUNC(COLUMN(AI$2)/5)+2,FALSE)*SUMIFS('IEA-MethaneAbatement'!$N:$N,'IEA-MethaneAbatement'!$O:$O,"&lt;"&amp;$B12,'IEA-MethaneAbatement'!$O:$O,"&gt;="&amp;$A12,'IEA-MethaneAbatement'!$M:$M,$B$1,'IEA-MethaneAbatement'!$B:$B,'Country Selector'!$A$2)+VLOOKUP($C$1,'Multipliers and Adjustments'!$A$70:$I$86,TRUNC(COLUMN(AI$2)/5)+2,FALSE)*SUMIFS('IEA-MethaneAbatement'!$N:$N,'IEA-MethaneAbatement'!$O:$O,"&lt;"&amp;$B12,'IEA-MethaneAbatement'!$O:$O,"&gt;="&amp;$A12,'IEA-MethaneAbatement'!$M:$M,$C$1,'IEA-MethaneAbatement'!$B:$B,'Country Selector'!$A$2)+VLOOKUP($D$1,'Multipliers and Adjustments'!$A$70:$I$86,TRUNC(COLUMN(AI$2)/5)+2,FALSE)*SUMIFS('IEA-MethaneAbatement'!$N:$N,'IEA-MethaneAbatement'!$O:$O,"&lt;"&amp;$B12,'IEA-MethaneAbatement'!$O:$O,"&gt;="&amp;$A12,'IEA-MethaneAbatement'!$M:$M,$D$1,'IEA-MethaneAbatement'!$B:$B,'Country Selector'!$A$2)))*(1+INDEX('EPA to IEA Scaling'!$F$8:$AO$8,,MATCH(AI$2,'EPA to IEA Scaling'!$F$1:$AO$1,0)))</f>
        <v>0</v>
      </c>
      <c r="AJ12" cm="1">
        <f t="array" ref="AJ12">((VLOOKUP($B$1,'Multipliers and Adjustments'!$A$70:$I$86,TRUNC(COLUMN(AJ$2)/5)+2,FALSE)*SUMIFS('IEA-MethaneAbatement'!$N:$N,'IEA-MethaneAbatement'!$O:$O,"&lt;"&amp;$B12,'IEA-MethaneAbatement'!$O:$O,"&gt;="&amp;$A12,'IEA-MethaneAbatement'!$M:$M,$B$1,'IEA-MethaneAbatement'!$B:$B,'Country Selector'!$A$2)+VLOOKUP($C$1,'Multipliers and Adjustments'!$A$70:$I$86,TRUNC(COLUMN(AJ$2)/5)+2,FALSE)*SUMIFS('IEA-MethaneAbatement'!$N:$N,'IEA-MethaneAbatement'!$O:$O,"&lt;"&amp;$B12,'IEA-MethaneAbatement'!$O:$O,"&gt;="&amp;$A12,'IEA-MethaneAbatement'!$M:$M,$C$1,'IEA-MethaneAbatement'!$B:$B,'Country Selector'!$A$2)+VLOOKUP($D$1,'Multipliers and Adjustments'!$A$70:$I$86,TRUNC(COLUMN(AJ$2)/5)+2,FALSE)*SUMIFS('IEA-MethaneAbatement'!$N:$N,'IEA-MethaneAbatement'!$O:$O,"&lt;"&amp;$B12,'IEA-MethaneAbatement'!$O:$O,"&gt;="&amp;$A12,'IEA-MethaneAbatement'!$M:$M,$D$1,'IEA-MethaneAbatement'!$B:$B,'Country Selector'!$A$2)))*(1+INDEX('EPA to IEA Scaling'!$F$8:$AO$8,,MATCH(AJ$2,'EPA to IEA Scaling'!$F$1:$AO$1,0)))</f>
        <v>0</v>
      </c>
      <c r="AK12" cm="1">
        <f t="array" ref="AK12">((VLOOKUP($B$1,'Multipliers and Adjustments'!$A$70:$I$86,TRUNC(COLUMN(AK$2)/5)+2,FALSE)*SUMIFS('IEA-MethaneAbatement'!$N:$N,'IEA-MethaneAbatement'!$O:$O,"&lt;"&amp;$B12,'IEA-MethaneAbatement'!$O:$O,"&gt;="&amp;$A12,'IEA-MethaneAbatement'!$M:$M,$B$1,'IEA-MethaneAbatement'!$B:$B,'Country Selector'!$A$2)+VLOOKUP($C$1,'Multipliers and Adjustments'!$A$70:$I$86,TRUNC(COLUMN(AK$2)/5)+2,FALSE)*SUMIFS('IEA-MethaneAbatement'!$N:$N,'IEA-MethaneAbatement'!$O:$O,"&lt;"&amp;$B12,'IEA-MethaneAbatement'!$O:$O,"&gt;="&amp;$A12,'IEA-MethaneAbatement'!$M:$M,$C$1,'IEA-MethaneAbatement'!$B:$B,'Country Selector'!$A$2)+VLOOKUP($D$1,'Multipliers and Adjustments'!$A$70:$I$86,TRUNC(COLUMN(AK$2)/5)+2,FALSE)*SUMIFS('IEA-MethaneAbatement'!$N:$N,'IEA-MethaneAbatement'!$O:$O,"&lt;"&amp;$B12,'IEA-MethaneAbatement'!$O:$O,"&gt;="&amp;$A12,'IEA-MethaneAbatement'!$M:$M,$D$1,'IEA-MethaneAbatement'!$B:$B,'Country Selector'!$A$2)))*(1+INDEX('EPA to IEA Scaling'!$F$8:$AO$8,,MATCH(AK$2,'EPA to IEA Scaling'!$F$1:$AO$1,0)))</f>
        <v>0</v>
      </c>
      <c r="AL12" s="31" cm="1">
        <f t="array" ref="AL12">((VLOOKUP($B$1,'Multipliers and Adjustments'!$A$70:$I$86,TRUNC(COLUMN(AL$2)/5)+2,FALSE)*SUMIFS('IEA-MethaneAbatement'!$N:$N,'IEA-MethaneAbatement'!$O:$O,"&lt;"&amp;$B12,'IEA-MethaneAbatement'!$O:$O,"&gt;="&amp;$A12,'IEA-MethaneAbatement'!$M:$M,$B$1,'IEA-MethaneAbatement'!$B:$B,'Country Selector'!$A$2)+VLOOKUP($C$1,'Multipliers and Adjustments'!$A$70:$I$86,TRUNC(COLUMN(AL$2)/5)+2,FALSE)*SUMIFS('IEA-MethaneAbatement'!$N:$N,'IEA-MethaneAbatement'!$O:$O,"&lt;"&amp;$B12,'IEA-MethaneAbatement'!$O:$O,"&gt;="&amp;$A12,'IEA-MethaneAbatement'!$M:$M,$C$1,'IEA-MethaneAbatement'!$B:$B,'Country Selector'!$A$2)+VLOOKUP($D$1,'Multipliers and Adjustments'!$A$70:$I$86,TRUNC(COLUMN(AL$2)/5)+2,FALSE)*SUMIFS('IEA-MethaneAbatement'!$N:$N,'IEA-MethaneAbatement'!$O:$O,"&lt;"&amp;$B12,'IEA-MethaneAbatement'!$O:$O,"&gt;="&amp;$A12,'IEA-MethaneAbatement'!$M:$M,$D$1,'IEA-MethaneAbatement'!$B:$B,'Country Selector'!$A$2)))*(1+INDEX('EPA to IEA Scaling'!$F$8:$AO$8,,MATCH(AL$2,'EPA to IEA Scaling'!$F$1:$AO$1,0)))</f>
        <v>0</v>
      </c>
    </row>
    <row r="13" spans="1:38" x14ac:dyDescent="0.45">
      <c r="A13" s="12">
        <f t="shared" si="1"/>
        <v>-650</v>
      </c>
      <c r="B13" s="11">
        <f t="shared" si="0"/>
        <v>-600</v>
      </c>
      <c r="C13" s="31" cm="1">
        <f t="array" ref="C13">((VLOOKUP($B$1,'Multipliers and Adjustments'!$A$70:$I$86,TRUNC(COLUMN(C$2)/5)+2,FALSE)*SUMIFS('IEA-MethaneAbatement'!$N:$N,'IEA-MethaneAbatement'!$O:$O,"&lt;"&amp;$B13,'IEA-MethaneAbatement'!$O:$O,"&gt;="&amp;$A13,'IEA-MethaneAbatement'!$M:$M,$B$1,'IEA-MethaneAbatement'!$B:$B,'Country Selector'!$A$2)+VLOOKUP($C$1,'Multipliers and Adjustments'!$A$70:$I$86,TRUNC(COLUMN(C$2)/5)+2,FALSE)*SUMIFS('IEA-MethaneAbatement'!$N:$N,'IEA-MethaneAbatement'!$O:$O,"&lt;"&amp;$B13,'IEA-MethaneAbatement'!$O:$O,"&gt;="&amp;$A13,'IEA-MethaneAbatement'!$M:$M,$C$1,'IEA-MethaneAbatement'!$B:$B,'Country Selector'!$A$2)+VLOOKUP($D$1,'Multipliers and Adjustments'!$A$70:$I$86,TRUNC(COLUMN(C$2)/5)+2,FALSE)*SUMIFS('IEA-MethaneAbatement'!$N:$N,'IEA-MethaneAbatement'!$O:$O,"&lt;"&amp;$B13,'IEA-MethaneAbatement'!$O:$O,"&gt;="&amp;$A13,'IEA-MethaneAbatement'!$M:$M,$D$1,'IEA-MethaneAbatement'!$B:$B,'Country Selector'!$A$2)))*(1+INDEX('EPA to IEA Scaling'!$F$8:$AO$8,,MATCH(C$2,'EPA to IEA Scaling'!$F$1:$AO$1,0)))</f>
        <v>0</v>
      </c>
      <c r="D13" cm="1">
        <f t="array" ref="D13">((VLOOKUP($B$1,'Multipliers and Adjustments'!$A$70:$I$86,TRUNC(COLUMN(D$2)/5)+2,FALSE)*SUMIFS('IEA-MethaneAbatement'!$N:$N,'IEA-MethaneAbatement'!$O:$O,"&lt;"&amp;$B13,'IEA-MethaneAbatement'!$O:$O,"&gt;="&amp;$A13,'IEA-MethaneAbatement'!$M:$M,$B$1,'IEA-MethaneAbatement'!$B:$B,'Country Selector'!$A$2)+VLOOKUP($C$1,'Multipliers and Adjustments'!$A$70:$I$86,TRUNC(COLUMN(D$2)/5)+2,FALSE)*SUMIFS('IEA-MethaneAbatement'!$N:$N,'IEA-MethaneAbatement'!$O:$O,"&lt;"&amp;$B13,'IEA-MethaneAbatement'!$O:$O,"&gt;="&amp;$A13,'IEA-MethaneAbatement'!$M:$M,$C$1,'IEA-MethaneAbatement'!$B:$B,'Country Selector'!$A$2)+VLOOKUP($D$1,'Multipliers and Adjustments'!$A$70:$I$86,TRUNC(COLUMN(D$2)/5)+2,FALSE)*SUMIFS('IEA-MethaneAbatement'!$N:$N,'IEA-MethaneAbatement'!$O:$O,"&lt;"&amp;$B13,'IEA-MethaneAbatement'!$O:$O,"&gt;="&amp;$A13,'IEA-MethaneAbatement'!$M:$M,$D$1,'IEA-MethaneAbatement'!$B:$B,'Country Selector'!$A$2)))*(1+INDEX('EPA to IEA Scaling'!$F$8:$AO$8,,MATCH(D$2,'EPA to IEA Scaling'!$F$1:$AO$1,0)))</f>
        <v>0</v>
      </c>
      <c r="E13" cm="1">
        <f t="array" ref="E13">((VLOOKUP($B$1,'Multipliers and Adjustments'!$A$70:$I$86,TRUNC(COLUMN(E$2)/5)+2,FALSE)*SUMIFS('IEA-MethaneAbatement'!$N:$N,'IEA-MethaneAbatement'!$O:$O,"&lt;"&amp;$B13,'IEA-MethaneAbatement'!$O:$O,"&gt;="&amp;$A13,'IEA-MethaneAbatement'!$M:$M,$B$1,'IEA-MethaneAbatement'!$B:$B,'Country Selector'!$A$2)+VLOOKUP($C$1,'Multipliers and Adjustments'!$A$70:$I$86,TRUNC(COLUMN(E$2)/5)+2,FALSE)*SUMIFS('IEA-MethaneAbatement'!$N:$N,'IEA-MethaneAbatement'!$O:$O,"&lt;"&amp;$B13,'IEA-MethaneAbatement'!$O:$O,"&gt;="&amp;$A13,'IEA-MethaneAbatement'!$M:$M,$C$1,'IEA-MethaneAbatement'!$B:$B,'Country Selector'!$A$2)+VLOOKUP($D$1,'Multipliers and Adjustments'!$A$70:$I$86,TRUNC(COLUMN(E$2)/5)+2,FALSE)*SUMIFS('IEA-MethaneAbatement'!$N:$N,'IEA-MethaneAbatement'!$O:$O,"&lt;"&amp;$B13,'IEA-MethaneAbatement'!$O:$O,"&gt;="&amp;$A13,'IEA-MethaneAbatement'!$M:$M,$D$1,'IEA-MethaneAbatement'!$B:$B,'Country Selector'!$A$2)))*(1+INDEX('EPA to IEA Scaling'!$F$8:$AO$8,,MATCH(E$2,'EPA to IEA Scaling'!$F$1:$AO$1,0)))</f>
        <v>0</v>
      </c>
      <c r="F13" cm="1">
        <f t="array" ref="F13">((VLOOKUP($B$1,'Multipliers and Adjustments'!$A$70:$I$86,TRUNC(COLUMN(F$2)/5)+2,FALSE)*SUMIFS('IEA-MethaneAbatement'!$N:$N,'IEA-MethaneAbatement'!$O:$O,"&lt;"&amp;$B13,'IEA-MethaneAbatement'!$O:$O,"&gt;="&amp;$A13,'IEA-MethaneAbatement'!$M:$M,$B$1,'IEA-MethaneAbatement'!$B:$B,'Country Selector'!$A$2)+VLOOKUP($C$1,'Multipliers and Adjustments'!$A$70:$I$86,TRUNC(COLUMN(F$2)/5)+2,FALSE)*SUMIFS('IEA-MethaneAbatement'!$N:$N,'IEA-MethaneAbatement'!$O:$O,"&lt;"&amp;$B13,'IEA-MethaneAbatement'!$O:$O,"&gt;="&amp;$A13,'IEA-MethaneAbatement'!$M:$M,$C$1,'IEA-MethaneAbatement'!$B:$B,'Country Selector'!$A$2)+VLOOKUP($D$1,'Multipliers and Adjustments'!$A$70:$I$86,TRUNC(COLUMN(F$2)/5)+2,FALSE)*SUMIFS('IEA-MethaneAbatement'!$N:$N,'IEA-MethaneAbatement'!$O:$O,"&lt;"&amp;$B13,'IEA-MethaneAbatement'!$O:$O,"&gt;="&amp;$A13,'IEA-MethaneAbatement'!$M:$M,$D$1,'IEA-MethaneAbatement'!$B:$B,'Country Selector'!$A$2)))*(1+INDEX('EPA to IEA Scaling'!$F$8:$AO$8,,MATCH(F$2,'EPA to IEA Scaling'!$F$1:$AO$1,0)))</f>
        <v>0</v>
      </c>
      <c r="G13" cm="1">
        <f t="array" ref="G13">((VLOOKUP($B$1,'Multipliers and Adjustments'!$A$70:$I$86,TRUNC(COLUMN(G$2)/5)+2,FALSE)*SUMIFS('IEA-MethaneAbatement'!$N:$N,'IEA-MethaneAbatement'!$O:$O,"&lt;"&amp;$B13,'IEA-MethaneAbatement'!$O:$O,"&gt;="&amp;$A13,'IEA-MethaneAbatement'!$M:$M,$B$1,'IEA-MethaneAbatement'!$B:$B,'Country Selector'!$A$2)+VLOOKUP($C$1,'Multipliers and Adjustments'!$A$70:$I$86,TRUNC(COLUMN(G$2)/5)+2,FALSE)*SUMIFS('IEA-MethaneAbatement'!$N:$N,'IEA-MethaneAbatement'!$O:$O,"&lt;"&amp;$B13,'IEA-MethaneAbatement'!$O:$O,"&gt;="&amp;$A13,'IEA-MethaneAbatement'!$M:$M,$C$1,'IEA-MethaneAbatement'!$B:$B,'Country Selector'!$A$2)+VLOOKUP($D$1,'Multipliers and Adjustments'!$A$70:$I$86,TRUNC(COLUMN(G$2)/5)+2,FALSE)*SUMIFS('IEA-MethaneAbatement'!$N:$N,'IEA-MethaneAbatement'!$O:$O,"&lt;"&amp;$B13,'IEA-MethaneAbatement'!$O:$O,"&gt;="&amp;$A13,'IEA-MethaneAbatement'!$M:$M,$D$1,'IEA-MethaneAbatement'!$B:$B,'Country Selector'!$A$2)))*(1+INDEX('EPA to IEA Scaling'!$F$8:$AO$8,,MATCH(G$2,'EPA to IEA Scaling'!$F$1:$AO$1,0)))</f>
        <v>0</v>
      </c>
      <c r="H13" s="31" cm="1">
        <f t="array" ref="H13">((VLOOKUP($B$1,'Multipliers and Adjustments'!$A$70:$I$86,TRUNC(COLUMN(H$2)/5)+2,FALSE)*SUMIFS('IEA-MethaneAbatement'!$N:$N,'IEA-MethaneAbatement'!$O:$O,"&lt;"&amp;$B13,'IEA-MethaneAbatement'!$O:$O,"&gt;="&amp;$A13,'IEA-MethaneAbatement'!$M:$M,$B$1,'IEA-MethaneAbatement'!$B:$B,'Country Selector'!$A$2)+VLOOKUP($C$1,'Multipliers and Adjustments'!$A$70:$I$86,TRUNC(COLUMN(H$2)/5)+2,FALSE)*SUMIFS('IEA-MethaneAbatement'!$N:$N,'IEA-MethaneAbatement'!$O:$O,"&lt;"&amp;$B13,'IEA-MethaneAbatement'!$O:$O,"&gt;="&amp;$A13,'IEA-MethaneAbatement'!$M:$M,$C$1,'IEA-MethaneAbatement'!$B:$B,'Country Selector'!$A$2)+VLOOKUP($D$1,'Multipliers and Adjustments'!$A$70:$I$86,TRUNC(COLUMN(H$2)/5)+2,FALSE)*SUMIFS('IEA-MethaneAbatement'!$N:$N,'IEA-MethaneAbatement'!$O:$O,"&lt;"&amp;$B13,'IEA-MethaneAbatement'!$O:$O,"&gt;="&amp;$A13,'IEA-MethaneAbatement'!$M:$M,$D$1,'IEA-MethaneAbatement'!$B:$B,'Country Selector'!$A$2)))*(1+INDEX('EPA to IEA Scaling'!$F$8:$AO$8,,MATCH(H$2,'EPA to IEA Scaling'!$F$1:$AO$1,0)))</f>
        <v>0</v>
      </c>
      <c r="I13" cm="1">
        <f t="array" ref="I13">((VLOOKUP($B$1,'Multipliers and Adjustments'!$A$70:$I$86,TRUNC(COLUMN(I$2)/5)+2,FALSE)*SUMIFS('IEA-MethaneAbatement'!$N:$N,'IEA-MethaneAbatement'!$O:$O,"&lt;"&amp;$B13,'IEA-MethaneAbatement'!$O:$O,"&gt;="&amp;$A13,'IEA-MethaneAbatement'!$M:$M,$B$1,'IEA-MethaneAbatement'!$B:$B,'Country Selector'!$A$2)+VLOOKUP($C$1,'Multipliers and Adjustments'!$A$70:$I$86,TRUNC(COLUMN(I$2)/5)+2,FALSE)*SUMIFS('IEA-MethaneAbatement'!$N:$N,'IEA-MethaneAbatement'!$O:$O,"&lt;"&amp;$B13,'IEA-MethaneAbatement'!$O:$O,"&gt;="&amp;$A13,'IEA-MethaneAbatement'!$M:$M,$C$1,'IEA-MethaneAbatement'!$B:$B,'Country Selector'!$A$2)+VLOOKUP($D$1,'Multipliers and Adjustments'!$A$70:$I$86,TRUNC(COLUMN(I$2)/5)+2,FALSE)*SUMIFS('IEA-MethaneAbatement'!$N:$N,'IEA-MethaneAbatement'!$O:$O,"&lt;"&amp;$B13,'IEA-MethaneAbatement'!$O:$O,"&gt;="&amp;$A13,'IEA-MethaneAbatement'!$M:$M,$D$1,'IEA-MethaneAbatement'!$B:$B,'Country Selector'!$A$2)))*(1+INDEX('EPA to IEA Scaling'!$F$8:$AO$8,,MATCH(I$2,'EPA to IEA Scaling'!$F$1:$AO$1,0)))</f>
        <v>0</v>
      </c>
      <c r="J13" cm="1">
        <f t="array" ref="J13">((VLOOKUP($B$1,'Multipliers and Adjustments'!$A$70:$I$86,TRUNC(COLUMN(J$2)/5)+2,FALSE)*SUMIFS('IEA-MethaneAbatement'!$N:$N,'IEA-MethaneAbatement'!$O:$O,"&lt;"&amp;$B13,'IEA-MethaneAbatement'!$O:$O,"&gt;="&amp;$A13,'IEA-MethaneAbatement'!$M:$M,$B$1,'IEA-MethaneAbatement'!$B:$B,'Country Selector'!$A$2)+VLOOKUP($C$1,'Multipliers and Adjustments'!$A$70:$I$86,TRUNC(COLUMN(J$2)/5)+2,FALSE)*SUMIFS('IEA-MethaneAbatement'!$N:$N,'IEA-MethaneAbatement'!$O:$O,"&lt;"&amp;$B13,'IEA-MethaneAbatement'!$O:$O,"&gt;="&amp;$A13,'IEA-MethaneAbatement'!$M:$M,$C$1,'IEA-MethaneAbatement'!$B:$B,'Country Selector'!$A$2)+VLOOKUP($D$1,'Multipliers and Adjustments'!$A$70:$I$86,TRUNC(COLUMN(J$2)/5)+2,FALSE)*SUMIFS('IEA-MethaneAbatement'!$N:$N,'IEA-MethaneAbatement'!$O:$O,"&lt;"&amp;$B13,'IEA-MethaneAbatement'!$O:$O,"&gt;="&amp;$A13,'IEA-MethaneAbatement'!$M:$M,$D$1,'IEA-MethaneAbatement'!$B:$B,'Country Selector'!$A$2)))*(1+INDEX('EPA to IEA Scaling'!$F$8:$AO$8,,MATCH(J$2,'EPA to IEA Scaling'!$F$1:$AO$1,0)))</f>
        <v>0</v>
      </c>
      <c r="K13" cm="1">
        <f t="array" ref="K13">((VLOOKUP($B$1,'Multipliers and Adjustments'!$A$70:$I$86,TRUNC(COLUMN(K$2)/5)+2,FALSE)*SUMIFS('IEA-MethaneAbatement'!$N:$N,'IEA-MethaneAbatement'!$O:$O,"&lt;"&amp;$B13,'IEA-MethaneAbatement'!$O:$O,"&gt;="&amp;$A13,'IEA-MethaneAbatement'!$M:$M,$B$1,'IEA-MethaneAbatement'!$B:$B,'Country Selector'!$A$2)+VLOOKUP($C$1,'Multipliers and Adjustments'!$A$70:$I$86,TRUNC(COLUMN(K$2)/5)+2,FALSE)*SUMIFS('IEA-MethaneAbatement'!$N:$N,'IEA-MethaneAbatement'!$O:$O,"&lt;"&amp;$B13,'IEA-MethaneAbatement'!$O:$O,"&gt;="&amp;$A13,'IEA-MethaneAbatement'!$M:$M,$C$1,'IEA-MethaneAbatement'!$B:$B,'Country Selector'!$A$2)+VLOOKUP($D$1,'Multipliers and Adjustments'!$A$70:$I$86,TRUNC(COLUMN(K$2)/5)+2,FALSE)*SUMIFS('IEA-MethaneAbatement'!$N:$N,'IEA-MethaneAbatement'!$O:$O,"&lt;"&amp;$B13,'IEA-MethaneAbatement'!$O:$O,"&gt;="&amp;$A13,'IEA-MethaneAbatement'!$M:$M,$D$1,'IEA-MethaneAbatement'!$B:$B,'Country Selector'!$A$2)))*(1+INDEX('EPA to IEA Scaling'!$F$8:$AO$8,,MATCH(K$2,'EPA to IEA Scaling'!$F$1:$AO$1,0)))</f>
        <v>0</v>
      </c>
      <c r="L13" cm="1">
        <f t="array" ref="L13">((VLOOKUP($B$1,'Multipliers and Adjustments'!$A$70:$I$86,TRUNC(COLUMN(L$2)/5)+2,FALSE)*SUMIFS('IEA-MethaneAbatement'!$N:$N,'IEA-MethaneAbatement'!$O:$O,"&lt;"&amp;$B13,'IEA-MethaneAbatement'!$O:$O,"&gt;="&amp;$A13,'IEA-MethaneAbatement'!$M:$M,$B$1,'IEA-MethaneAbatement'!$B:$B,'Country Selector'!$A$2)+VLOOKUP($C$1,'Multipliers and Adjustments'!$A$70:$I$86,TRUNC(COLUMN(L$2)/5)+2,FALSE)*SUMIFS('IEA-MethaneAbatement'!$N:$N,'IEA-MethaneAbatement'!$O:$O,"&lt;"&amp;$B13,'IEA-MethaneAbatement'!$O:$O,"&gt;="&amp;$A13,'IEA-MethaneAbatement'!$M:$M,$C$1,'IEA-MethaneAbatement'!$B:$B,'Country Selector'!$A$2)+VLOOKUP($D$1,'Multipliers and Adjustments'!$A$70:$I$86,TRUNC(COLUMN(L$2)/5)+2,FALSE)*SUMIFS('IEA-MethaneAbatement'!$N:$N,'IEA-MethaneAbatement'!$O:$O,"&lt;"&amp;$B13,'IEA-MethaneAbatement'!$O:$O,"&gt;="&amp;$A13,'IEA-MethaneAbatement'!$M:$M,$D$1,'IEA-MethaneAbatement'!$B:$B,'Country Selector'!$A$2)))*(1+INDEX('EPA to IEA Scaling'!$F$8:$AO$8,,MATCH(L$2,'EPA to IEA Scaling'!$F$1:$AO$1,0)))</f>
        <v>0</v>
      </c>
      <c r="M13" s="31" cm="1">
        <f t="array" ref="M13">((VLOOKUP($B$1,'Multipliers and Adjustments'!$A$70:$I$86,TRUNC(COLUMN(M$2)/5)+2,FALSE)*SUMIFS('IEA-MethaneAbatement'!$N:$N,'IEA-MethaneAbatement'!$O:$O,"&lt;"&amp;$B13,'IEA-MethaneAbatement'!$O:$O,"&gt;="&amp;$A13,'IEA-MethaneAbatement'!$M:$M,$B$1,'IEA-MethaneAbatement'!$B:$B,'Country Selector'!$A$2)+VLOOKUP($C$1,'Multipliers and Adjustments'!$A$70:$I$86,TRUNC(COLUMN(M$2)/5)+2,FALSE)*SUMIFS('IEA-MethaneAbatement'!$N:$N,'IEA-MethaneAbatement'!$O:$O,"&lt;"&amp;$B13,'IEA-MethaneAbatement'!$O:$O,"&gt;="&amp;$A13,'IEA-MethaneAbatement'!$M:$M,$C$1,'IEA-MethaneAbatement'!$B:$B,'Country Selector'!$A$2)+VLOOKUP($D$1,'Multipliers and Adjustments'!$A$70:$I$86,TRUNC(COLUMN(M$2)/5)+2,FALSE)*SUMIFS('IEA-MethaneAbatement'!$N:$N,'IEA-MethaneAbatement'!$O:$O,"&lt;"&amp;$B13,'IEA-MethaneAbatement'!$O:$O,"&gt;="&amp;$A13,'IEA-MethaneAbatement'!$M:$M,$D$1,'IEA-MethaneAbatement'!$B:$B,'Country Selector'!$A$2)))*(1+INDEX('EPA to IEA Scaling'!$F$8:$AO$8,,MATCH(M$2,'EPA to IEA Scaling'!$F$1:$AO$1,0)))</f>
        <v>0</v>
      </c>
      <c r="N13" cm="1">
        <f t="array" ref="N13">((VLOOKUP($B$1,'Multipliers and Adjustments'!$A$70:$I$86,TRUNC(COLUMN(N$2)/5)+2,FALSE)*SUMIFS('IEA-MethaneAbatement'!$N:$N,'IEA-MethaneAbatement'!$O:$O,"&lt;"&amp;$B13,'IEA-MethaneAbatement'!$O:$O,"&gt;="&amp;$A13,'IEA-MethaneAbatement'!$M:$M,$B$1,'IEA-MethaneAbatement'!$B:$B,'Country Selector'!$A$2)+VLOOKUP($C$1,'Multipliers and Adjustments'!$A$70:$I$86,TRUNC(COLUMN(N$2)/5)+2,FALSE)*SUMIFS('IEA-MethaneAbatement'!$N:$N,'IEA-MethaneAbatement'!$O:$O,"&lt;"&amp;$B13,'IEA-MethaneAbatement'!$O:$O,"&gt;="&amp;$A13,'IEA-MethaneAbatement'!$M:$M,$C$1,'IEA-MethaneAbatement'!$B:$B,'Country Selector'!$A$2)+VLOOKUP($D$1,'Multipliers and Adjustments'!$A$70:$I$86,TRUNC(COLUMN(N$2)/5)+2,FALSE)*SUMIFS('IEA-MethaneAbatement'!$N:$N,'IEA-MethaneAbatement'!$O:$O,"&lt;"&amp;$B13,'IEA-MethaneAbatement'!$O:$O,"&gt;="&amp;$A13,'IEA-MethaneAbatement'!$M:$M,$D$1,'IEA-MethaneAbatement'!$B:$B,'Country Selector'!$A$2)))*(1+INDEX('EPA to IEA Scaling'!$F$8:$AO$8,,MATCH(N$2,'EPA to IEA Scaling'!$F$1:$AO$1,0)))</f>
        <v>0</v>
      </c>
      <c r="O13" cm="1">
        <f t="array" ref="O13">((VLOOKUP($B$1,'Multipliers and Adjustments'!$A$70:$I$86,TRUNC(COLUMN(O$2)/5)+2,FALSE)*SUMIFS('IEA-MethaneAbatement'!$N:$N,'IEA-MethaneAbatement'!$O:$O,"&lt;"&amp;$B13,'IEA-MethaneAbatement'!$O:$O,"&gt;="&amp;$A13,'IEA-MethaneAbatement'!$M:$M,$B$1,'IEA-MethaneAbatement'!$B:$B,'Country Selector'!$A$2)+VLOOKUP($C$1,'Multipliers and Adjustments'!$A$70:$I$86,TRUNC(COLUMN(O$2)/5)+2,FALSE)*SUMIFS('IEA-MethaneAbatement'!$N:$N,'IEA-MethaneAbatement'!$O:$O,"&lt;"&amp;$B13,'IEA-MethaneAbatement'!$O:$O,"&gt;="&amp;$A13,'IEA-MethaneAbatement'!$M:$M,$C$1,'IEA-MethaneAbatement'!$B:$B,'Country Selector'!$A$2)+VLOOKUP($D$1,'Multipliers and Adjustments'!$A$70:$I$86,TRUNC(COLUMN(O$2)/5)+2,FALSE)*SUMIFS('IEA-MethaneAbatement'!$N:$N,'IEA-MethaneAbatement'!$O:$O,"&lt;"&amp;$B13,'IEA-MethaneAbatement'!$O:$O,"&gt;="&amp;$A13,'IEA-MethaneAbatement'!$M:$M,$D$1,'IEA-MethaneAbatement'!$B:$B,'Country Selector'!$A$2)))*(1+INDEX('EPA to IEA Scaling'!$F$8:$AO$8,,MATCH(O$2,'EPA to IEA Scaling'!$F$1:$AO$1,0)))</f>
        <v>0</v>
      </c>
      <c r="P13" cm="1">
        <f t="array" ref="P13">((VLOOKUP($B$1,'Multipliers and Adjustments'!$A$70:$I$86,TRUNC(COLUMN(P$2)/5)+2,FALSE)*SUMIFS('IEA-MethaneAbatement'!$N:$N,'IEA-MethaneAbatement'!$O:$O,"&lt;"&amp;$B13,'IEA-MethaneAbatement'!$O:$O,"&gt;="&amp;$A13,'IEA-MethaneAbatement'!$M:$M,$B$1,'IEA-MethaneAbatement'!$B:$B,'Country Selector'!$A$2)+VLOOKUP($C$1,'Multipliers and Adjustments'!$A$70:$I$86,TRUNC(COLUMN(P$2)/5)+2,FALSE)*SUMIFS('IEA-MethaneAbatement'!$N:$N,'IEA-MethaneAbatement'!$O:$O,"&lt;"&amp;$B13,'IEA-MethaneAbatement'!$O:$O,"&gt;="&amp;$A13,'IEA-MethaneAbatement'!$M:$M,$C$1,'IEA-MethaneAbatement'!$B:$B,'Country Selector'!$A$2)+VLOOKUP($D$1,'Multipliers and Adjustments'!$A$70:$I$86,TRUNC(COLUMN(P$2)/5)+2,FALSE)*SUMIFS('IEA-MethaneAbatement'!$N:$N,'IEA-MethaneAbatement'!$O:$O,"&lt;"&amp;$B13,'IEA-MethaneAbatement'!$O:$O,"&gt;="&amp;$A13,'IEA-MethaneAbatement'!$M:$M,$D$1,'IEA-MethaneAbatement'!$B:$B,'Country Selector'!$A$2)))*(1+INDEX('EPA to IEA Scaling'!$F$8:$AO$8,,MATCH(P$2,'EPA to IEA Scaling'!$F$1:$AO$1,0)))</f>
        <v>0</v>
      </c>
      <c r="Q13" cm="1">
        <f t="array" ref="Q13">((VLOOKUP($B$1,'Multipliers and Adjustments'!$A$70:$I$86,TRUNC(COLUMN(Q$2)/5)+2,FALSE)*SUMIFS('IEA-MethaneAbatement'!$N:$N,'IEA-MethaneAbatement'!$O:$O,"&lt;"&amp;$B13,'IEA-MethaneAbatement'!$O:$O,"&gt;="&amp;$A13,'IEA-MethaneAbatement'!$M:$M,$B$1,'IEA-MethaneAbatement'!$B:$B,'Country Selector'!$A$2)+VLOOKUP($C$1,'Multipliers and Adjustments'!$A$70:$I$86,TRUNC(COLUMN(Q$2)/5)+2,FALSE)*SUMIFS('IEA-MethaneAbatement'!$N:$N,'IEA-MethaneAbatement'!$O:$O,"&lt;"&amp;$B13,'IEA-MethaneAbatement'!$O:$O,"&gt;="&amp;$A13,'IEA-MethaneAbatement'!$M:$M,$C$1,'IEA-MethaneAbatement'!$B:$B,'Country Selector'!$A$2)+VLOOKUP($D$1,'Multipliers and Adjustments'!$A$70:$I$86,TRUNC(COLUMN(Q$2)/5)+2,FALSE)*SUMIFS('IEA-MethaneAbatement'!$N:$N,'IEA-MethaneAbatement'!$O:$O,"&lt;"&amp;$B13,'IEA-MethaneAbatement'!$O:$O,"&gt;="&amp;$A13,'IEA-MethaneAbatement'!$M:$M,$D$1,'IEA-MethaneAbatement'!$B:$B,'Country Selector'!$A$2)))*(1+INDEX('EPA to IEA Scaling'!$F$8:$AO$8,,MATCH(Q$2,'EPA to IEA Scaling'!$F$1:$AO$1,0)))</f>
        <v>0</v>
      </c>
      <c r="R13" s="31" cm="1">
        <f t="array" ref="R13">((VLOOKUP($B$1,'Multipliers and Adjustments'!$A$70:$I$86,TRUNC(COLUMN(R$2)/5)+2,FALSE)*SUMIFS('IEA-MethaneAbatement'!$N:$N,'IEA-MethaneAbatement'!$O:$O,"&lt;"&amp;$B13,'IEA-MethaneAbatement'!$O:$O,"&gt;="&amp;$A13,'IEA-MethaneAbatement'!$M:$M,$B$1,'IEA-MethaneAbatement'!$B:$B,'Country Selector'!$A$2)+VLOOKUP($C$1,'Multipliers and Adjustments'!$A$70:$I$86,TRUNC(COLUMN(R$2)/5)+2,FALSE)*SUMIFS('IEA-MethaneAbatement'!$N:$N,'IEA-MethaneAbatement'!$O:$O,"&lt;"&amp;$B13,'IEA-MethaneAbatement'!$O:$O,"&gt;="&amp;$A13,'IEA-MethaneAbatement'!$M:$M,$C$1,'IEA-MethaneAbatement'!$B:$B,'Country Selector'!$A$2)+VLOOKUP($D$1,'Multipliers and Adjustments'!$A$70:$I$86,TRUNC(COLUMN(R$2)/5)+2,FALSE)*SUMIFS('IEA-MethaneAbatement'!$N:$N,'IEA-MethaneAbatement'!$O:$O,"&lt;"&amp;$B13,'IEA-MethaneAbatement'!$O:$O,"&gt;="&amp;$A13,'IEA-MethaneAbatement'!$M:$M,$D$1,'IEA-MethaneAbatement'!$B:$B,'Country Selector'!$A$2)))*(1+INDEX('EPA to IEA Scaling'!$F$8:$AO$8,,MATCH(R$2,'EPA to IEA Scaling'!$F$1:$AO$1,0)))</f>
        <v>0</v>
      </c>
      <c r="S13" cm="1">
        <f t="array" ref="S13">((VLOOKUP($B$1,'Multipliers and Adjustments'!$A$70:$I$86,TRUNC(COLUMN(S$2)/5)+2,FALSE)*SUMIFS('IEA-MethaneAbatement'!$N:$N,'IEA-MethaneAbatement'!$O:$O,"&lt;"&amp;$B13,'IEA-MethaneAbatement'!$O:$O,"&gt;="&amp;$A13,'IEA-MethaneAbatement'!$M:$M,$B$1,'IEA-MethaneAbatement'!$B:$B,'Country Selector'!$A$2)+VLOOKUP($C$1,'Multipliers and Adjustments'!$A$70:$I$86,TRUNC(COLUMN(S$2)/5)+2,FALSE)*SUMIFS('IEA-MethaneAbatement'!$N:$N,'IEA-MethaneAbatement'!$O:$O,"&lt;"&amp;$B13,'IEA-MethaneAbatement'!$O:$O,"&gt;="&amp;$A13,'IEA-MethaneAbatement'!$M:$M,$C$1,'IEA-MethaneAbatement'!$B:$B,'Country Selector'!$A$2)+VLOOKUP($D$1,'Multipliers and Adjustments'!$A$70:$I$86,TRUNC(COLUMN(S$2)/5)+2,FALSE)*SUMIFS('IEA-MethaneAbatement'!$N:$N,'IEA-MethaneAbatement'!$O:$O,"&lt;"&amp;$B13,'IEA-MethaneAbatement'!$O:$O,"&gt;="&amp;$A13,'IEA-MethaneAbatement'!$M:$M,$D$1,'IEA-MethaneAbatement'!$B:$B,'Country Selector'!$A$2)))*(1+INDEX('EPA to IEA Scaling'!$F$8:$AO$8,,MATCH(S$2,'EPA to IEA Scaling'!$F$1:$AO$1,0)))</f>
        <v>0</v>
      </c>
      <c r="T13" cm="1">
        <f t="array" ref="T13">((VLOOKUP($B$1,'Multipliers and Adjustments'!$A$70:$I$86,TRUNC(COLUMN(T$2)/5)+2,FALSE)*SUMIFS('IEA-MethaneAbatement'!$N:$N,'IEA-MethaneAbatement'!$O:$O,"&lt;"&amp;$B13,'IEA-MethaneAbatement'!$O:$O,"&gt;="&amp;$A13,'IEA-MethaneAbatement'!$M:$M,$B$1,'IEA-MethaneAbatement'!$B:$B,'Country Selector'!$A$2)+VLOOKUP($C$1,'Multipliers and Adjustments'!$A$70:$I$86,TRUNC(COLUMN(T$2)/5)+2,FALSE)*SUMIFS('IEA-MethaneAbatement'!$N:$N,'IEA-MethaneAbatement'!$O:$O,"&lt;"&amp;$B13,'IEA-MethaneAbatement'!$O:$O,"&gt;="&amp;$A13,'IEA-MethaneAbatement'!$M:$M,$C$1,'IEA-MethaneAbatement'!$B:$B,'Country Selector'!$A$2)+VLOOKUP($D$1,'Multipliers and Adjustments'!$A$70:$I$86,TRUNC(COLUMN(T$2)/5)+2,FALSE)*SUMIFS('IEA-MethaneAbatement'!$N:$N,'IEA-MethaneAbatement'!$O:$O,"&lt;"&amp;$B13,'IEA-MethaneAbatement'!$O:$O,"&gt;="&amp;$A13,'IEA-MethaneAbatement'!$M:$M,$D$1,'IEA-MethaneAbatement'!$B:$B,'Country Selector'!$A$2)))*(1+INDEX('EPA to IEA Scaling'!$F$8:$AO$8,,MATCH(T$2,'EPA to IEA Scaling'!$F$1:$AO$1,0)))</f>
        <v>0</v>
      </c>
      <c r="U13" cm="1">
        <f t="array" ref="U13">((VLOOKUP($B$1,'Multipliers and Adjustments'!$A$70:$I$86,TRUNC(COLUMN(U$2)/5)+2,FALSE)*SUMIFS('IEA-MethaneAbatement'!$N:$N,'IEA-MethaneAbatement'!$O:$O,"&lt;"&amp;$B13,'IEA-MethaneAbatement'!$O:$O,"&gt;="&amp;$A13,'IEA-MethaneAbatement'!$M:$M,$B$1,'IEA-MethaneAbatement'!$B:$B,'Country Selector'!$A$2)+VLOOKUP($C$1,'Multipliers and Adjustments'!$A$70:$I$86,TRUNC(COLUMN(U$2)/5)+2,FALSE)*SUMIFS('IEA-MethaneAbatement'!$N:$N,'IEA-MethaneAbatement'!$O:$O,"&lt;"&amp;$B13,'IEA-MethaneAbatement'!$O:$O,"&gt;="&amp;$A13,'IEA-MethaneAbatement'!$M:$M,$C$1,'IEA-MethaneAbatement'!$B:$B,'Country Selector'!$A$2)+VLOOKUP($D$1,'Multipliers and Adjustments'!$A$70:$I$86,TRUNC(COLUMN(U$2)/5)+2,FALSE)*SUMIFS('IEA-MethaneAbatement'!$N:$N,'IEA-MethaneAbatement'!$O:$O,"&lt;"&amp;$B13,'IEA-MethaneAbatement'!$O:$O,"&gt;="&amp;$A13,'IEA-MethaneAbatement'!$M:$M,$D$1,'IEA-MethaneAbatement'!$B:$B,'Country Selector'!$A$2)))*(1+INDEX('EPA to IEA Scaling'!$F$8:$AO$8,,MATCH(U$2,'EPA to IEA Scaling'!$F$1:$AO$1,0)))</f>
        <v>0</v>
      </c>
      <c r="V13" cm="1">
        <f t="array" ref="V13">((VLOOKUP($B$1,'Multipliers and Adjustments'!$A$70:$I$86,TRUNC(COLUMN(V$2)/5)+2,FALSE)*SUMIFS('IEA-MethaneAbatement'!$N:$N,'IEA-MethaneAbatement'!$O:$O,"&lt;"&amp;$B13,'IEA-MethaneAbatement'!$O:$O,"&gt;="&amp;$A13,'IEA-MethaneAbatement'!$M:$M,$B$1,'IEA-MethaneAbatement'!$B:$B,'Country Selector'!$A$2)+VLOOKUP($C$1,'Multipliers and Adjustments'!$A$70:$I$86,TRUNC(COLUMN(V$2)/5)+2,FALSE)*SUMIFS('IEA-MethaneAbatement'!$N:$N,'IEA-MethaneAbatement'!$O:$O,"&lt;"&amp;$B13,'IEA-MethaneAbatement'!$O:$O,"&gt;="&amp;$A13,'IEA-MethaneAbatement'!$M:$M,$C$1,'IEA-MethaneAbatement'!$B:$B,'Country Selector'!$A$2)+VLOOKUP($D$1,'Multipliers and Adjustments'!$A$70:$I$86,TRUNC(COLUMN(V$2)/5)+2,FALSE)*SUMIFS('IEA-MethaneAbatement'!$N:$N,'IEA-MethaneAbatement'!$O:$O,"&lt;"&amp;$B13,'IEA-MethaneAbatement'!$O:$O,"&gt;="&amp;$A13,'IEA-MethaneAbatement'!$M:$M,$D$1,'IEA-MethaneAbatement'!$B:$B,'Country Selector'!$A$2)))*(1+INDEX('EPA to IEA Scaling'!$F$8:$AO$8,,MATCH(V$2,'EPA to IEA Scaling'!$F$1:$AO$1,0)))</f>
        <v>0</v>
      </c>
      <c r="W13" s="31" cm="1">
        <f t="array" ref="W13">((VLOOKUP($B$1,'Multipliers and Adjustments'!$A$70:$I$86,TRUNC(COLUMN(W$2)/5)+2,FALSE)*SUMIFS('IEA-MethaneAbatement'!$N:$N,'IEA-MethaneAbatement'!$O:$O,"&lt;"&amp;$B13,'IEA-MethaneAbatement'!$O:$O,"&gt;="&amp;$A13,'IEA-MethaneAbatement'!$M:$M,$B$1,'IEA-MethaneAbatement'!$B:$B,'Country Selector'!$A$2)+VLOOKUP($C$1,'Multipliers and Adjustments'!$A$70:$I$86,TRUNC(COLUMN(W$2)/5)+2,FALSE)*SUMIFS('IEA-MethaneAbatement'!$N:$N,'IEA-MethaneAbatement'!$O:$O,"&lt;"&amp;$B13,'IEA-MethaneAbatement'!$O:$O,"&gt;="&amp;$A13,'IEA-MethaneAbatement'!$M:$M,$C$1,'IEA-MethaneAbatement'!$B:$B,'Country Selector'!$A$2)+VLOOKUP($D$1,'Multipliers and Adjustments'!$A$70:$I$86,TRUNC(COLUMN(W$2)/5)+2,FALSE)*SUMIFS('IEA-MethaneAbatement'!$N:$N,'IEA-MethaneAbatement'!$O:$O,"&lt;"&amp;$B13,'IEA-MethaneAbatement'!$O:$O,"&gt;="&amp;$A13,'IEA-MethaneAbatement'!$M:$M,$D$1,'IEA-MethaneAbatement'!$B:$B,'Country Selector'!$A$2)))*(1+INDEX('EPA to IEA Scaling'!$F$8:$AO$8,,MATCH(W$2,'EPA to IEA Scaling'!$F$1:$AO$1,0)))</f>
        <v>0</v>
      </c>
      <c r="X13" cm="1">
        <f t="array" ref="X13">((VLOOKUP($B$1,'Multipliers and Adjustments'!$A$70:$I$86,TRUNC(COLUMN(X$2)/5)+2,FALSE)*SUMIFS('IEA-MethaneAbatement'!$N:$N,'IEA-MethaneAbatement'!$O:$O,"&lt;"&amp;$B13,'IEA-MethaneAbatement'!$O:$O,"&gt;="&amp;$A13,'IEA-MethaneAbatement'!$M:$M,$B$1,'IEA-MethaneAbatement'!$B:$B,'Country Selector'!$A$2)+VLOOKUP($C$1,'Multipliers and Adjustments'!$A$70:$I$86,TRUNC(COLUMN(X$2)/5)+2,FALSE)*SUMIFS('IEA-MethaneAbatement'!$N:$N,'IEA-MethaneAbatement'!$O:$O,"&lt;"&amp;$B13,'IEA-MethaneAbatement'!$O:$O,"&gt;="&amp;$A13,'IEA-MethaneAbatement'!$M:$M,$C$1,'IEA-MethaneAbatement'!$B:$B,'Country Selector'!$A$2)+VLOOKUP($D$1,'Multipliers and Adjustments'!$A$70:$I$86,TRUNC(COLUMN(X$2)/5)+2,FALSE)*SUMIFS('IEA-MethaneAbatement'!$N:$N,'IEA-MethaneAbatement'!$O:$O,"&lt;"&amp;$B13,'IEA-MethaneAbatement'!$O:$O,"&gt;="&amp;$A13,'IEA-MethaneAbatement'!$M:$M,$D$1,'IEA-MethaneAbatement'!$B:$B,'Country Selector'!$A$2)))*(1+INDEX('EPA to IEA Scaling'!$F$8:$AO$8,,MATCH(X$2,'EPA to IEA Scaling'!$F$1:$AO$1,0)))</f>
        <v>0</v>
      </c>
      <c r="Y13" cm="1">
        <f t="array" ref="Y13">((VLOOKUP($B$1,'Multipliers and Adjustments'!$A$70:$I$86,TRUNC(COLUMN(Y$2)/5)+2,FALSE)*SUMIFS('IEA-MethaneAbatement'!$N:$N,'IEA-MethaneAbatement'!$O:$O,"&lt;"&amp;$B13,'IEA-MethaneAbatement'!$O:$O,"&gt;="&amp;$A13,'IEA-MethaneAbatement'!$M:$M,$B$1,'IEA-MethaneAbatement'!$B:$B,'Country Selector'!$A$2)+VLOOKUP($C$1,'Multipliers and Adjustments'!$A$70:$I$86,TRUNC(COLUMN(Y$2)/5)+2,FALSE)*SUMIFS('IEA-MethaneAbatement'!$N:$N,'IEA-MethaneAbatement'!$O:$O,"&lt;"&amp;$B13,'IEA-MethaneAbatement'!$O:$O,"&gt;="&amp;$A13,'IEA-MethaneAbatement'!$M:$M,$C$1,'IEA-MethaneAbatement'!$B:$B,'Country Selector'!$A$2)+VLOOKUP($D$1,'Multipliers and Adjustments'!$A$70:$I$86,TRUNC(COLUMN(Y$2)/5)+2,FALSE)*SUMIFS('IEA-MethaneAbatement'!$N:$N,'IEA-MethaneAbatement'!$O:$O,"&lt;"&amp;$B13,'IEA-MethaneAbatement'!$O:$O,"&gt;="&amp;$A13,'IEA-MethaneAbatement'!$M:$M,$D$1,'IEA-MethaneAbatement'!$B:$B,'Country Selector'!$A$2)))*(1+INDEX('EPA to IEA Scaling'!$F$8:$AO$8,,MATCH(Y$2,'EPA to IEA Scaling'!$F$1:$AO$1,0)))</f>
        <v>0</v>
      </c>
      <c r="Z13" cm="1">
        <f t="array" ref="Z13">((VLOOKUP($B$1,'Multipliers and Adjustments'!$A$70:$I$86,TRUNC(COLUMN(Z$2)/5)+2,FALSE)*SUMIFS('IEA-MethaneAbatement'!$N:$N,'IEA-MethaneAbatement'!$O:$O,"&lt;"&amp;$B13,'IEA-MethaneAbatement'!$O:$O,"&gt;="&amp;$A13,'IEA-MethaneAbatement'!$M:$M,$B$1,'IEA-MethaneAbatement'!$B:$B,'Country Selector'!$A$2)+VLOOKUP($C$1,'Multipliers and Adjustments'!$A$70:$I$86,TRUNC(COLUMN(Z$2)/5)+2,FALSE)*SUMIFS('IEA-MethaneAbatement'!$N:$N,'IEA-MethaneAbatement'!$O:$O,"&lt;"&amp;$B13,'IEA-MethaneAbatement'!$O:$O,"&gt;="&amp;$A13,'IEA-MethaneAbatement'!$M:$M,$C$1,'IEA-MethaneAbatement'!$B:$B,'Country Selector'!$A$2)+VLOOKUP($D$1,'Multipliers and Adjustments'!$A$70:$I$86,TRUNC(COLUMN(Z$2)/5)+2,FALSE)*SUMIFS('IEA-MethaneAbatement'!$N:$N,'IEA-MethaneAbatement'!$O:$O,"&lt;"&amp;$B13,'IEA-MethaneAbatement'!$O:$O,"&gt;="&amp;$A13,'IEA-MethaneAbatement'!$M:$M,$D$1,'IEA-MethaneAbatement'!$B:$B,'Country Selector'!$A$2)))*(1+INDEX('EPA to IEA Scaling'!$F$8:$AO$8,,MATCH(Z$2,'EPA to IEA Scaling'!$F$1:$AO$1,0)))</f>
        <v>0</v>
      </c>
      <c r="AA13" cm="1">
        <f t="array" ref="AA13">((VLOOKUP($B$1,'Multipliers and Adjustments'!$A$70:$I$86,TRUNC(COLUMN(AA$2)/5)+2,FALSE)*SUMIFS('IEA-MethaneAbatement'!$N:$N,'IEA-MethaneAbatement'!$O:$O,"&lt;"&amp;$B13,'IEA-MethaneAbatement'!$O:$O,"&gt;="&amp;$A13,'IEA-MethaneAbatement'!$M:$M,$B$1,'IEA-MethaneAbatement'!$B:$B,'Country Selector'!$A$2)+VLOOKUP($C$1,'Multipliers and Adjustments'!$A$70:$I$86,TRUNC(COLUMN(AA$2)/5)+2,FALSE)*SUMIFS('IEA-MethaneAbatement'!$N:$N,'IEA-MethaneAbatement'!$O:$O,"&lt;"&amp;$B13,'IEA-MethaneAbatement'!$O:$O,"&gt;="&amp;$A13,'IEA-MethaneAbatement'!$M:$M,$C$1,'IEA-MethaneAbatement'!$B:$B,'Country Selector'!$A$2)+VLOOKUP($D$1,'Multipliers and Adjustments'!$A$70:$I$86,TRUNC(COLUMN(AA$2)/5)+2,FALSE)*SUMIFS('IEA-MethaneAbatement'!$N:$N,'IEA-MethaneAbatement'!$O:$O,"&lt;"&amp;$B13,'IEA-MethaneAbatement'!$O:$O,"&gt;="&amp;$A13,'IEA-MethaneAbatement'!$M:$M,$D$1,'IEA-MethaneAbatement'!$B:$B,'Country Selector'!$A$2)))*(1+INDEX('EPA to IEA Scaling'!$F$8:$AO$8,,MATCH(AA$2,'EPA to IEA Scaling'!$F$1:$AO$1,0)))</f>
        <v>0</v>
      </c>
      <c r="AB13" s="31" cm="1">
        <f t="array" ref="AB13">((VLOOKUP($B$1,'Multipliers and Adjustments'!$A$70:$I$86,TRUNC(COLUMN(AB$2)/5)+2,FALSE)*SUMIFS('IEA-MethaneAbatement'!$N:$N,'IEA-MethaneAbatement'!$O:$O,"&lt;"&amp;$B13,'IEA-MethaneAbatement'!$O:$O,"&gt;="&amp;$A13,'IEA-MethaneAbatement'!$M:$M,$B$1,'IEA-MethaneAbatement'!$B:$B,'Country Selector'!$A$2)+VLOOKUP($C$1,'Multipliers and Adjustments'!$A$70:$I$86,TRUNC(COLUMN(AB$2)/5)+2,FALSE)*SUMIFS('IEA-MethaneAbatement'!$N:$N,'IEA-MethaneAbatement'!$O:$O,"&lt;"&amp;$B13,'IEA-MethaneAbatement'!$O:$O,"&gt;="&amp;$A13,'IEA-MethaneAbatement'!$M:$M,$C$1,'IEA-MethaneAbatement'!$B:$B,'Country Selector'!$A$2)+VLOOKUP($D$1,'Multipliers and Adjustments'!$A$70:$I$86,TRUNC(COLUMN(AB$2)/5)+2,FALSE)*SUMIFS('IEA-MethaneAbatement'!$N:$N,'IEA-MethaneAbatement'!$O:$O,"&lt;"&amp;$B13,'IEA-MethaneAbatement'!$O:$O,"&gt;="&amp;$A13,'IEA-MethaneAbatement'!$M:$M,$D$1,'IEA-MethaneAbatement'!$B:$B,'Country Selector'!$A$2)))*(1+INDEX('EPA to IEA Scaling'!$F$8:$AO$8,,MATCH(AB$2,'EPA to IEA Scaling'!$F$1:$AO$1,0)))</f>
        <v>0</v>
      </c>
      <c r="AC13" cm="1">
        <f t="array" ref="AC13">((VLOOKUP($B$1,'Multipliers and Adjustments'!$A$70:$I$86,TRUNC(COLUMN(AC$2)/5)+2,FALSE)*SUMIFS('IEA-MethaneAbatement'!$N:$N,'IEA-MethaneAbatement'!$O:$O,"&lt;"&amp;$B13,'IEA-MethaneAbatement'!$O:$O,"&gt;="&amp;$A13,'IEA-MethaneAbatement'!$M:$M,$B$1,'IEA-MethaneAbatement'!$B:$B,'Country Selector'!$A$2)+VLOOKUP($C$1,'Multipliers and Adjustments'!$A$70:$I$86,TRUNC(COLUMN(AC$2)/5)+2,FALSE)*SUMIFS('IEA-MethaneAbatement'!$N:$N,'IEA-MethaneAbatement'!$O:$O,"&lt;"&amp;$B13,'IEA-MethaneAbatement'!$O:$O,"&gt;="&amp;$A13,'IEA-MethaneAbatement'!$M:$M,$C$1,'IEA-MethaneAbatement'!$B:$B,'Country Selector'!$A$2)+VLOOKUP($D$1,'Multipliers and Adjustments'!$A$70:$I$86,TRUNC(COLUMN(AC$2)/5)+2,FALSE)*SUMIFS('IEA-MethaneAbatement'!$N:$N,'IEA-MethaneAbatement'!$O:$O,"&lt;"&amp;$B13,'IEA-MethaneAbatement'!$O:$O,"&gt;="&amp;$A13,'IEA-MethaneAbatement'!$M:$M,$D$1,'IEA-MethaneAbatement'!$B:$B,'Country Selector'!$A$2)))*(1+INDEX('EPA to IEA Scaling'!$F$8:$AO$8,,MATCH(AC$2,'EPA to IEA Scaling'!$F$1:$AO$1,0)))</f>
        <v>0</v>
      </c>
      <c r="AD13" cm="1">
        <f t="array" ref="AD13">((VLOOKUP($B$1,'Multipliers and Adjustments'!$A$70:$I$86,TRUNC(COLUMN(AD$2)/5)+2,FALSE)*SUMIFS('IEA-MethaneAbatement'!$N:$N,'IEA-MethaneAbatement'!$O:$O,"&lt;"&amp;$B13,'IEA-MethaneAbatement'!$O:$O,"&gt;="&amp;$A13,'IEA-MethaneAbatement'!$M:$M,$B$1,'IEA-MethaneAbatement'!$B:$B,'Country Selector'!$A$2)+VLOOKUP($C$1,'Multipliers and Adjustments'!$A$70:$I$86,TRUNC(COLUMN(AD$2)/5)+2,FALSE)*SUMIFS('IEA-MethaneAbatement'!$N:$N,'IEA-MethaneAbatement'!$O:$O,"&lt;"&amp;$B13,'IEA-MethaneAbatement'!$O:$O,"&gt;="&amp;$A13,'IEA-MethaneAbatement'!$M:$M,$C$1,'IEA-MethaneAbatement'!$B:$B,'Country Selector'!$A$2)+VLOOKUP($D$1,'Multipliers and Adjustments'!$A$70:$I$86,TRUNC(COLUMN(AD$2)/5)+2,FALSE)*SUMIFS('IEA-MethaneAbatement'!$N:$N,'IEA-MethaneAbatement'!$O:$O,"&lt;"&amp;$B13,'IEA-MethaneAbatement'!$O:$O,"&gt;="&amp;$A13,'IEA-MethaneAbatement'!$M:$M,$D$1,'IEA-MethaneAbatement'!$B:$B,'Country Selector'!$A$2)))*(1+INDEX('EPA to IEA Scaling'!$F$8:$AO$8,,MATCH(AD$2,'EPA to IEA Scaling'!$F$1:$AO$1,0)))</f>
        <v>0</v>
      </c>
      <c r="AE13" cm="1">
        <f t="array" ref="AE13">((VLOOKUP($B$1,'Multipliers and Adjustments'!$A$70:$I$86,TRUNC(COLUMN(AE$2)/5)+2,FALSE)*SUMIFS('IEA-MethaneAbatement'!$N:$N,'IEA-MethaneAbatement'!$O:$O,"&lt;"&amp;$B13,'IEA-MethaneAbatement'!$O:$O,"&gt;="&amp;$A13,'IEA-MethaneAbatement'!$M:$M,$B$1,'IEA-MethaneAbatement'!$B:$B,'Country Selector'!$A$2)+VLOOKUP($C$1,'Multipliers and Adjustments'!$A$70:$I$86,TRUNC(COLUMN(AE$2)/5)+2,FALSE)*SUMIFS('IEA-MethaneAbatement'!$N:$N,'IEA-MethaneAbatement'!$O:$O,"&lt;"&amp;$B13,'IEA-MethaneAbatement'!$O:$O,"&gt;="&amp;$A13,'IEA-MethaneAbatement'!$M:$M,$C$1,'IEA-MethaneAbatement'!$B:$B,'Country Selector'!$A$2)+VLOOKUP($D$1,'Multipliers and Adjustments'!$A$70:$I$86,TRUNC(COLUMN(AE$2)/5)+2,FALSE)*SUMIFS('IEA-MethaneAbatement'!$N:$N,'IEA-MethaneAbatement'!$O:$O,"&lt;"&amp;$B13,'IEA-MethaneAbatement'!$O:$O,"&gt;="&amp;$A13,'IEA-MethaneAbatement'!$M:$M,$D$1,'IEA-MethaneAbatement'!$B:$B,'Country Selector'!$A$2)))*(1+INDEX('EPA to IEA Scaling'!$F$8:$AO$8,,MATCH(AE$2,'EPA to IEA Scaling'!$F$1:$AO$1,0)))</f>
        <v>0</v>
      </c>
      <c r="AF13" cm="1">
        <f t="array" ref="AF13">((VLOOKUP($B$1,'Multipliers and Adjustments'!$A$70:$I$86,TRUNC(COLUMN(AF$2)/5)+2,FALSE)*SUMIFS('IEA-MethaneAbatement'!$N:$N,'IEA-MethaneAbatement'!$O:$O,"&lt;"&amp;$B13,'IEA-MethaneAbatement'!$O:$O,"&gt;="&amp;$A13,'IEA-MethaneAbatement'!$M:$M,$B$1,'IEA-MethaneAbatement'!$B:$B,'Country Selector'!$A$2)+VLOOKUP($C$1,'Multipliers and Adjustments'!$A$70:$I$86,TRUNC(COLUMN(AF$2)/5)+2,FALSE)*SUMIFS('IEA-MethaneAbatement'!$N:$N,'IEA-MethaneAbatement'!$O:$O,"&lt;"&amp;$B13,'IEA-MethaneAbatement'!$O:$O,"&gt;="&amp;$A13,'IEA-MethaneAbatement'!$M:$M,$C$1,'IEA-MethaneAbatement'!$B:$B,'Country Selector'!$A$2)+VLOOKUP($D$1,'Multipliers and Adjustments'!$A$70:$I$86,TRUNC(COLUMN(AF$2)/5)+2,FALSE)*SUMIFS('IEA-MethaneAbatement'!$N:$N,'IEA-MethaneAbatement'!$O:$O,"&lt;"&amp;$B13,'IEA-MethaneAbatement'!$O:$O,"&gt;="&amp;$A13,'IEA-MethaneAbatement'!$M:$M,$D$1,'IEA-MethaneAbatement'!$B:$B,'Country Selector'!$A$2)))*(1+INDEX('EPA to IEA Scaling'!$F$8:$AO$8,,MATCH(AF$2,'EPA to IEA Scaling'!$F$1:$AO$1,0)))</f>
        <v>0</v>
      </c>
      <c r="AG13" s="31" cm="1">
        <f t="array" ref="AG13">((VLOOKUP($B$1,'Multipliers and Adjustments'!$A$70:$I$86,TRUNC(COLUMN(AG$2)/5)+2,FALSE)*SUMIFS('IEA-MethaneAbatement'!$N:$N,'IEA-MethaneAbatement'!$O:$O,"&lt;"&amp;$B13,'IEA-MethaneAbatement'!$O:$O,"&gt;="&amp;$A13,'IEA-MethaneAbatement'!$M:$M,$B$1,'IEA-MethaneAbatement'!$B:$B,'Country Selector'!$A$2)+VLOOKUP($C$1,'Multipliers and Adjustments'!$A$70:$I$86,TRUNC(COLUMN(AG$2)/5)+2,FALSE)*SUMIFS('IEA-MethaneAbatement'!$N:$N,'IEA-MethaneAbatement'!$O:$O,"&lt;"&amp;$B13,'IEA-MethaneAbatement'!$O:$O,"&gt;="&amp;$A13,'IEA-MethaneAbatement'!$M:$M,$C$1,'IEA-MethaneAbatement'!$B:$B,'Country Selector'!$A$2)+VLOOKUP($D$1,'Multipliers and Adjustments'!$A$70:$I$86,TRUNC(COLUMN(AG$2)/5)+2,FALSE)*SUMIFS('IEA-MethaneAbatement'!$N:$N,'IEA-MethaneAbatement'!$O:$O,"&lt;"&amp;$B13,'IEA-MethaneAbatement'!$O:$O,"&gt;="&amp;$A13,'IEA-MethaneAbatement'!$M:$M,$D$1,'IEA-MethaneAbatement'!$B:$B,'Country Selector'!$A$2)))*(1+INDEX('EPA to IEA Scaling'!$F$8:$AO$8,,MATCH(AG$2,'EPA to IEA Scaling'!$F$1:$AO$1,0)))</f>
        <v>0</v>
      </c>
      <c r="AH13" cm="1">
        <f t="array" ref="AH13">((VLOOKUP($B$1,'Multipliers and Adjustments'!$A$70:$I$86,TRUNC(COLUMN(AH$2)/5)+2,FALSE)*SUMIFS('IEA-MethaneAbatement'!$N:$N,'IEA-MethaneAbatement'!$O:$O,"&lt;"&amp;$B13,'IEA-MethaneAbatement'!$O:$O,"&gt;="&amp;$A13,'IEA-MethaneAbatement'!$M:$M,$B$1,'IEA-MethaneAbatement'!$B:$B,'Country Selector'!$A$2)+VLOOKUP($C$1,'Multipliers and Adjustments'!$A$70:$I$86,TRUNC(COLUMN(AH$2)/5)+2,FALSE)*SUMIFS('IEA-MethaneAbatement'!$N:$N,'IEA-MethaneAbatement'!$O:$O,"&lt;"&amp;$B13,'IEA-MethaneAbatement'!$O:$O,"&gt;="&amp;$A13,'IEA-MethaneAbatement'!$M:$M,$C$1,'IEA-MethaneAbatement'!$B:$B,'Country Selector'!$A$2)+VLOOKUP($D$1,'Multipliers and Adjustments'!$A$70:$I$86,TRUNC(COLUMN(AH$2)/5)+2,FALSE)*SUMIFS('IEA-MethaneAbatement'!$N:$N,'IEA-MethaneAbatement'!$O:$O,"&lt;"&amp;$B13,'IEA-MethaneAbatement'!$O:$O,"&gt;="&amp;$A13,'IEA-MethaneAbatement'!$M:$M,$D$1,'IEA-MethaneAbatement'!$B:$B,'Country Selector'!$A$2)))*(1+INDEX('EPA to IEA Scaling'!$F$8:$AO$8,,MATCH(AH$2,'EPA to IEA Scaling'!$F$1:$AO$1,0)))</f>
        <v>0</v>
      </c>
      <c r="AI13" cm="1">
        <f t="array" ref="AI13">((VLOOKUP($B$1,'Multipliers and Adjustments'!$A$70:$I$86,TRUNC(COLUMN(AI$2)/5)+2,FALSE)*SUMIFS('IEA-MethaneAbatement'!$N:$N,'IEA-MethaneAbatement'!$O:$O,"&lt;"&amp;$B13,'IEA-MethaneAbatement'!$O:$O,"&gt;="&amp;$A13,'IEA-MethaneAbatement'!$M:$M,$B$1,'IEA-MethaneAbatement'!$B:$B,'Country Selector'!$A$2)+VLOOKUP($C$1,'Multipliers and Adjustments'!$A$70:$I$86,TRUNC(COLUMN(AI$2)/5)+2,FALSE)*SUMIFS('IEA-MethaneAbatement'!$N:$N,'IEA-MethaneAbatement'!$O:$O,"&lt;"&amp;$B13,'IEA-MethaneAbatement'!$O:$O,"&gt;="&amp;$A13,'IEA-MethaneAbatement'!$M:$M,$C$1,'IEA-MethaneAbatement'!$B:$B,'Country Selector'!$A$2)+VLOOKUP($D$1,'Multipliers and Adjustments'!$A$70:$I$86,TRUNC(COLUMN(AI$2)/5)+2,FALSE)*SUMIFS('IEA-MethaneAbatement'!$N:$N,'IEA-MethaneAbatement'!$O:$O,"&lt;"&amp;$B13,'IEA-MethaneAbatement'!$O:$O,"&gt;="&amp;$A13,'IEA-MethaneAbatement'!$M:$M,$D$1,'IEA-MethaneAbatement'!$B:$B,'Country Selector'!$A$2)))*(1+INDEX('EPA to IEA Scaling'!$F$8:$AO$8,,MATCH(AI$2,'EPA to IEA Scaling'!$F$1:$AO$1,0)))</f>
        <v>0</v>
      </c>
      <c r="AJ13" cm="1">
        <f t="array" ref="AJ13">((VLOOKUP($B$1,'Multipliers and Adjustments'!$A$70:$I$86,TRUNC(COLUMN(AJ$2)/5)+2,FALSE)*SUMIFS('IEA-MethaneAbatement'!$N:$N,'IEA-MethaneAbatement'!$O:$O,"&lt;"&amp;$B13,'IEA-MethaneAbatement'!$O:$O,"&gt;="&amp;$A13,'IEA-MethaneAbatement'!$M:$M,$B$1,'IEA-MethaneAbatement'!$B:$B,'Country Selector'!$A$2)+VLOOKUP($C$1,'Multipliers and Adjustments'!$A$70:$I$86,TRUNC(COLUMN(AJ$2)/5)+2,FALSE)*SUMIFS('IEA-MethaneAbatement'!$N:$N,'IEA-MethaneAbatement'!$O:$O,"&lt;"&amp;$B13,'IEA-MethaneAbatement'!$O:$O,"&gt;="&amp;$A13,'IEA-MethaneAbatement'!$M:$M,$C$1,'IEA-MethaneAbatement'!$B:$B,'Country Selector'!$A$2)+VLOOKUP($D$1,'Multipliers and Adjustments'!$A$70:$I$86,TRUNC(COLUMN(AJ$2)/5)+2,FALSE)*SUMIFS('IEA-MethaneAbatement'!$N:$N,'IEA-MethaneAbatement'!$O:$O,"&lt;"&amp;$B13,'IEA-MethaneAbatement'!$O:$O,"&gt;="&amp;$A13,'IEA-MethaneAbatement'!$M:$M,$D$1,'IEA-MethaneAbatement'!$B:$B,'Country Selector'!$A$2)))*(1+INDEX('EPA to IEA Scaling'!$F$8:$AO$8,,MATCH(AJ$2,'EPA to IEA Scaling'!$F$1:$AO$1,0)))</f>
        <v>0</v>
      </c>
      <c r="AK13" cm="1">
        <f t="array" ref="AK13">((VLOOKUP($B$1,'Multipliers and Adjustments'!$A$70:$I$86,TRUNC(COLUMN(AK$2)/5)+2,FALSE)*SUMIFS('IEA-MethaneAbatement'!$N:$N,'IEA-MethaneAbatement'!$O:$O,"&lt;"&amp;$B13,'IEA-MethaneAbatement'!$O:$O,"&gt;="&amp;$A13,'IEA-MethaneAbatement'!$M:$M,$B$1,'IEA-MethaneAbatement'!$B:$B,'Country Selector'!$A$2)+VLOOKUP($C$1,'Multipliers and Adjustments'!$A$70:$I$86,TRUNC(COLUMN(AK$2)/5)+2,FALSE)*SUMIFS('IEA-MethaneAbatement'!$N:$N,'IEA-MethaneAbatement'!$O:$O,"&lt;"&amp;$B13,'IEA-MethaneAbatement'!$O:$O,"&gt;="&amp;$A13,'IEA-MethaneAbatement'!$M:$M,$C$1,'IEA-MethaneAbatement'!$B:$B,'Country Selector'!$A$2)+VLOOKUP($D$1,'Multipliers and Adjustments'!$A$70:$I$86,TRUNC(COLUMN(AK$2)/5)+2,FALSE)*SUMIFS('IEA-MethaneAbatement'!$N:$N,'IEA-MethaneAbatement'!$O:$O,"&lt;"&amp;$B13,'IEA-MethaneAbatement'!$O:$O,"&gt;="&amp;$A13,'IEA-MethaneAbatement'!$M:$M,$D$1,'IEA-MethaneAbatement'!$B:$B,'Country Selector'!$A$2)))*(1+INDEX('EPA to IEA Scaling'!$F$8:$AO$8,,MATCH(AK$2,'EPA to IEA Scaling'!$F$1:$AO$1,0)))</f>
        <v>0</v>
      </c>
      <c r="AL13" s="31" cm="1">
        <f t="array" ref="AL13">((VLOOKUP($B$1,'Multipliers and Adjustments'!$A$70:$I$86,TRUNC(COLUMN(AL$2)/5)+2,FALSE)*SUMIFS('IEA-MethaneAbatement'!$N:$N,'IEA-MethaneAbatement'!$O:$O,"&lt;"&amp;$B13,'IEA-MethaneAbatement'!$O:$O,"&gt;="&amp;$A13,'IEA-MethaneAbatement'!$M:$M,$B$1,'IEA-MethaneAbatement'!$B:$B,'Country Selector'!$A$2)+VLOOKUP($C$1,'Multipliers and Adjustments'!$A$70:$I$86,TRUNC(COLUMN(AL$2)/5)+2,FALSE)*SUMIFS('IEA-MethaneAbatement'!$N:$N,'IEA-MethaneAbatement'!$O:$O,"&lt;"&amp;$B13,'IEA-MethaneAbatement'!$O:$O,"&gt;="&amp;$A13,'IEA-MethaneAbatement'!$M:$M,$C$1,'IEA-MethaneAbatement'!$B:$B,'Country Selector'!$A$2)+VLOOKUP($D$1,'Multipliers and Adjustments'!$A$70:$I$86,TRUNC(COLUMN(AL$2)/5)+2,FALSE)*SUMIFS('IEA-MethaneAbatement'!$N:$N,'IEA-MethaneAbatement'!$O:$O,"&lt;"&amp;$B13,'IEA-MethaneAbatement'!$O:$O,"&gt;="&amp;$A13,'IEA-MethaneAbatement'!$M:$M,$D$1,'IEA-MethaneAbatement'!$B:$B,'Country Selector'!$A$2)))*(1+INDEX('EPA to IEA Scaling'!$F$8:$AO$8,,MATCH(AL$2,'EPA to IEA Scaling'!$F$1:$AO$1,0)))</f>
        <v>0</v>
      </c>
    </row>
    <row r="14" spans="1:38" x14ac:dyDescent="0.45">
      <c r="A14" s="12">
        <f t="shared" si="1"/>
        <v>-600</v>
      </c>
      <c r="B14" s="11">
        <f t="shared" si="0"/>
        <v>-550</v>
      </c>
      <c r="C14" s="31" cm="1">
        <f t="array" ref="C14">((VLOOKUP($B$1,'Multipliers and Adjustments'!$A$70:$I$86,TRUNC(COLUMN(C$2)/5)+2,FALSE)*SUMIFS('IEA-MethaneAbatement'!$N:$N,'IEA-MethaneAbatement'!$O:$O,"&lt;"&amp;$B14,'IEA-MethaneAbatement'!$O:$O,"&gt;="&amp;$A14,'IEA-MethaneAbatement'!$M:$M,$B$1,'IEA-MethaneAbatement'!$B:$B,'Country Selector'!$A$2)+VLOOKUP($C$1,'Multipliers and Adjustments'!$A$70:$I$86,TRUNC(COLUMN(C$2)/5)+2,FALSE)*SUMIFS('IEA-MethaneAbatement'!$N:$N,'IEA-MethaneAbatement'!$O:$O,"&lt;"&amp;$B14,'IEA-MethaneAbatement'!$O:$O,"&gt;="&amp;$A14,'IEA-MethaneAbatement'!$M:$M,$C$1,'IEA-MethaneAbatement'!$B:$B,'Country Selector'!$A$2)+VLOOKUP($D$1,'Multipliers and Adjustments'!$A$70:$I$86,TRUNC(COLUMN(C$2)/5)+2,FALSE)*SUMIFS('IEA-MethaneAbatement'!$N:$N,'IEA-MethaneAbatement'!$O:$O,"&lt;"&amp;$B14,'IEA-MethaneAbatement'!$O:$O,"&gt;="&amp;$A14,'IEA-MethaneAbatement'!$M:$M,$D$1,'IEA-MethaneAbatement'!$B:$B,'Country Selector'!$A$2)))*(1+INDEX('EPA to IEA Scaling'!$F$8:$AO$8,,MATCH(C$2,'EPA to IEA Scaling'!$F$1:$AO$1,0)))</f>
        <v>0</v>
      </c>
      <c r="D14" cm="1">
        <f t="array" ref="D14">((VLOOKUP($B$1,'Multipliers and Adjustments'!$A$70:$I$86,TRUNC(COLUMN(D$2)/5)+2,FALSE)*SUMIFS('IEA-MethaneAbatement'!$N:$N,'IEA-MethaneAbatement'!$O:$O,"&lt;"&amp;$B14,'IEA-MethaneAbatement'!$O:$O,"&gt;="&amp;$A14,'IEA-MethaneAbatement'!$M:$M,$B$1,'IEA-MethaneAbatement'!$B:$B,'Country Selector'!$A$2)+VLOOKUP($C$1,'Multipliers and Adjustments'!$A$70:$I$86,TRUNC(COLUMN(D$2)/5)+2,FALSE)*SUMIFS('IEA-MethaneAbatement'!$N:$N,'IEA-MethaneAbatement'!$O:$O,"&lt;"&amp;$B14,'IEA-MethaneAbatement'!$O:$O,"&gt;="&amp;$A14,'IEA-MethaneAbatement'!$M:$M,$C$1,'IEA-MethaneAbatement'!$B:$B,'Country Selector'!$A$2)+VLOOKUP($D$1,'Multipliers and Adjustments'!$A$70:$I$86,TRUNC(COLUMN(D$2)/5)+2,FALSE)*SUMIFS('IEA-MethaneAbatement'!$N:$N,'IEA-MethaneAbatement'!$O:$O,"&lt;"&amp;$B14,'IEA-MethaneAbatement'!$O:$O,"&gt;="&amp;$A14,'IEA-MethaneAbatement'!$M:$M,$D$1,'IEA-MethaneAbatement'!$B:$B,'Country Selector'!$A$2)))*(1+INDEX('EPA to IEA Scaling'!$F$8:$AO$8,,MATCH(D$2,'EPA to IEA Scaling'!$F$1:$AO$1,0)))</f>
        <v>0</v>
      </c>
      <c r="E14" cm="1">
        <f t="array" ref="E14">((VLOOKUP($B$1,'Multipliers and Adjustments'!$A$70:$I$86,TRUNC(COLUMN(E$2)/5)+2,FALSE)*SUMIFS('IEA-MethaneAbatement'!$N:$N,'IEA-MethaneAbatement'!$O:$O,"&lt;"&amp;$B14,'IEA-MethaneAbatement'!$O:$O,"&gt;="&amp;$A14,'IEA-MethaneAbatement'!$M:$M,$B$1,'IEA-MethaneAbatement'!$B:$B,'Country Selector'!$A$2)+VLOOKUP($C$1,'Multipliers and Adjustments'!$A$70:$I$86,TRUNC(COLUMN(E$2)/5)+2,FALSE)*SUMIFS('IEA-MethaneAbatement'!$N:$N,'IEA-MethaneAbatement'!$O:$O,"&lt;"&amp;$B14,'IEA-MethaneAbatement'!$O:$O,"&gt;="&amp;$A14,'IEA-MethaneAbatement'!$M:$M,$C$1,'IEA-MethaneAbatement'!$B:$B,'Country Selector'!$A$2)+VLOOKUP($D$1,'Multipliers and Adjustments'!$A$70:$I$86,TRUNC(COLUMN(E$2)/5)+2,FALSE)*SUMIFS('IEA-MethaneAbatement'!$N:$N,'IEA-MethaneAbatement'!$O:$O,"&lt;"&amp;$B14,'IEA-MethaneAbatement'!$O:$O,"&gt;="&amp;$A14,'IEA-MethaneAbatement'!$M:$M,$D$1,'IEA-MethaneAbatement'!$B:$B,'Country Selector'!$A$2)))*(1+INDEX('EPA to IEA Scaling'!$F$8:$AO$8,,MATCH(E$2,'EPA to IEA Scaling'!$F$1:$AO$1,0)))</f>
        <v>0</v>
      </c>
      <c r="F14" cm="1">
        <f t="array" ref="F14">((VLOOKUP($B$1,'Multipliers and Adjustments'!$A$70:$I$86,TRUNC(COLUMN(F$2)/5)+2,FALSE)*SUMIFS('IEA-MethaneAbatement'!$N:$N,'IEA-MethaneAbatement'!$O:$O,"&lt;"&amp;$B14,'IEA-MethaneAbatement'!$O:$O,"&gt;="&amp;$A14,'IEA-MethaneAbatement'!$M:$M,$B$1,'IEA-MethaneAbatement'!$B:$B,'Country Selector'!$A$2)+VLOOKUP($C$1,'Multipliers and Adjustments'!$A$70:$I$86,TRUNC(COLUMN(F$2)/5)+2,FALSE)*SUMIFS('IEA-MethaneAbatement'!$N:$N,'IEA-MethaneAbatement'!$O:$O,"&lt;"&amp;$B14,'IEA-MethaneAbatement'!$O:$O,"&gt;="&amp;$A14,'IEA-MethaneAbatement'!$M:$M,$C$1,'IEA-MethaneAbatement'!$B:$B,'Country Selector'!$A$2)+VLOOKUP($D$1,'Multipliers and Adjustments'!$A$70:$I$86,TRUNC(COLUMN(F$2)/5)+2,FALSE)*SUMIFS('IEA-MethaneAbatement'!$N:$N,'IEA-MethaneAbatement'!$O:$O,"&lt;"&amp;$B14,'IEA-MethaneAbatement'!$O:$O,"&gt;="&amp;$A14,'IEA-MethaneAbatement'!$M:$M,$D$1,'IEA-MethaneAbatement'!$B:$B,'Country Selector'!$A$2)))*(1+INDEX('EPA to IEA Scaling'!$F$8:$AO$8,,MATCH(F$2,'EPA to IEA Scaling'!$F$1:$AO$1,0)))</f>
        <v>0</v>
      </c>
      <c r="G14" cm="1">
        <f t="array" ref="G14">((VLOOKUP($B$1,'Multipliers and Adjustments'!$A$70:$I$86,TRUNC(COLUMN(G$2)/5)+2,FALSE)*SUMIFS('IEA-MethaneAbatement'!$N:$N,'IEA-MethaneAbatement'!$O:$O,"&lt;"&amp;$B14,'IEA-MethaneAbatement'!$O:$O,"&gt;="&amp;$A14,'IEA-MethaneAbatement'!$M:$M,$B$1,'IEA-MethaneAbatement'!$B:$B,'Country Selector'!$A$2)+VLOOKUP($C$1,'Multipliers and Adjustments'!$A$70:$I$86,TRUNC(COLUMN(G$2)/5)+2,FALSE)*SUMIFS('IEA-MethaneAbatement'!$N:$N,'IEA-MethaneAbatement'!$O:$O,"&lt;"&amp;$B14,'IEA-MethaneAbatement'!$O:$O,"&gt;="&amp;$A14,'IEA-MethaneAbatement'!$M:$M,$C$1,'IEA-MethaneAbatement'!$B:$B,'Country Selector'!$A$2)+VLOOKUP($D$1,'Multipliers and Adjustments'!$A$70:$I$86,TRUNC(COLUMN(G$2)/5)+2,FALSE)*SUMIFS('IEA-MethaneAbatement'!$N:$N,'IEA-MethaneAbatement'!$O:$O,"&lt;"&amp;$B14,'IEA-MethaneAbatement'!$O:$O,"&gt;="&amp;$A14,'IEA-MethaneAbatement'!$M:$M,$D$1,'IEA-MethaneAbatement'!$B:$B,'Country Selector'!$A$2)))*(1+INDEX('EPA to IEA Scaling'!$F$8:$AO$8,,MATCH(G$2,'EPA to IEA Scaling'!$F$1:$AO$1,0)))</f>
        <v>0</v>
      </c>
      <c r="H14" s="31" cm="1">
        <f t="array" ref="H14">((VLOOKUP($B$1,'Multipliers and Adjustments'!$A$70:$I$86,TRUNC(COLUMN(H$2)/5)+2,FALSE)*SUMIFS('IEA-MethaneAbatement'!$N:$N,'IEA-MethaneAbatement'!$O:$O,"&lt;"&amp;$B14,'IEA-MethaneAbatement'!$O:$O,"&gt;="&amp;$A14,'IEA-MethaneAbatement'!$M:$M,$B$1,'IEA-MethaneAbatement'!$B:$B,'Country Selector'!$A$2)+VLOOKUP($C$1,'Multipliers and Adjustments'!$A$70:$I$86,TRUNC(COLUMN(H$2)/5)+2,FALSE)*SUMIFS('IEA-MethaneAbatement'!$N:$N,'IEA-MethaneAbatement'!$O:$O,"&lt;"&amp;$B14,'IEA-MethaneAbatement'!$O:$O,"&gt;="&amp;$A14,'IEA-MethaneAbatement'!$M:$M,$C$1,'IEA-MethaneAbatement'!$B:$B,'Country Selector'!$A$2)+VLOOKUP($D$1,'Multipliers and Adjustments'!$A$70:$I$86,TRUNC(COLUMN(H$2)/5)+2,FALSE)*SUMIFS('IEA-MethaneAbatement'!$N:$N,'IEA-MethaneAbatement'!$O:$O,"&lt;"&amp;$B14,'IEA-MethaneAbatement'!$O:$O,"&gt;="&amp;$A14,'IEA-MethaneAbatement'!$M:$M,$D$1,'IEA-MethaneAbatement'!$B:$B,'Country Selector'!$A$2)))*(1+INDEX('EPA to IEA Scaling'!$F$8:$AO$8,,MATCH(H$2,'EPA to IEA Scaling'!$F$1:$AO$1,0)))</f>
        <v>0</v>
      </c>
      <c r="I14" cm="1">
        <f t="array" ref="I14">((VLOOKUP($B$1,'Multipliers and Adjustments'!$A$70:$I$86,TRUNC(COLUMN(I$2)/5)+2,FALSE)*SUMIFS('IEA-MethaneAbatement'!$N:$N,'IEA-MethaneAbatement'!$O:$O,"&lt;"&amp;$B14,'IEA-MethaneAbatement'!$O:$O,"&gt;="&amp;$A14,'IEA-MethaneAbatement'!$M:$M,$B$1,'IEA-MethaneAbatement'!$B:$B,'Country Selector'!$A$2)+VLOOKUP($C$1,'Multipliers and Adjustments'!$A$70:$I$86,TRUNC(COLUMN(I$2)/5)+2,FALSE)*SUMIFS('IEA-MethaneAbatement'!$N:$N,'IEA-MethaneAbatement'!$O:$O,"&lt;"&amp;$B14,'IEA-MethaneAbatement'!$O:$O,"&gt;="&amp;$A14,'IEA-MethaneAbatement'!$M:$M,$C$1,'IEA-MethaneAbatement'!$B:$B,'Country Selector'!$A$2)+VLOOKUP($D$1,'Multipliers and Adjustments'!$A$70:$I$86,TRUNC(COLUMN(I$2)/5)+2,FALSE)*SUMIFS('IEA-MethaneAbatement'!$N:$N,'IEA-MethaneAbatement'!$O:$O,"&lt;"&amp;$B14,'IEA-MethaneAbatement'!$O:$O,"&gt;="&amp;$A14,'IEA-MethaneAbatement'!$M:$M,$D$1,'IEA-MethaneAbatement'!$B:$B,'Country Selector'!$A$2)))*(1+INDEX('EPA to IEA Scaling'!$F$8:$AO$8,,MATCH(I$2,'EPA to IEA Scaling'!$F$1:$AO$1,0)))</f>
        <v>0</v>
      </c>
      <c r="J14" cm="1">
        <f t="array" ref="J14">((VLOOKUP($B$1,'Multipliers and Adjustments'!$A$70:$I$86,TRUNC(COLUMN(J$2)/5)+2,FALSE)*SUMIFS('IEA-MethaneAbatement'!$N:$N,'IEA-MethaneAbatement'!$O:$O,"&lt;"&amp;$B14,'IEA-MethaneAbatement'!$O:$O,"&gt;="&amp;$A14,'IEA-MethaneAbatement'!$M:$M,$B$1,'IEA-MethaneAbatement'!$B:$B,'Country Selector'!$A$2)+VLOOKUP($C$1,'Multipliers and Adjustments'!$A$70:$I$86,TRUNC(COLUMN(J$2)/5)+2,FALSE)*SUMIFS('IEA-MethaneAbatement'!$N:$N,'IEA-MethaneAbatement'!$O:$O,"&lt;"&amp;$B14,'IEA-MethaneAbatement'!$O:$O,"&gt;="&amp;$A14,'IEA-MethaneAbatement'!$M:$M,$C$1,'IEA-MethaneAbatement'!$B:$B,'Country Selector'!$A$2)+VLOOKUP($D$1,'Multipliers and Adjustments'!$A$70:$I$86,TRUNC(COLUMN(J$2)/5)+2,FALSE)*SUMIFS('IEA-MethaneAbatement'!$N:$N,'IEA-MethaneAbatement'!$O:$O,"&lt;"&amp;$B14,'IEA-MethaneAbatement'!$O:$O,"&gt;="&amp;$A14,'IEA-MethaneAbatement'!$M:$M,$D$1,'IEA-MethaneAbatement'!$B:$B,'Country Selector'!$A$2)))*(1+INDEX('EPA to IEA Scaling'!$F$8:$AO$8,,MATCH(J$2,'EPA to IEA Scaling'!$F$1:$AO$1,0)))</f>
        <v>0</v>
      </c>
      <c r="K14" cm="1">
        <f t="array" ref="K14">((VLOOKUP($B$1,'Multipliers and Adjustments'!$A$70:$I$86,TRUNC(COLUMN(K$2)/5)+2,FALSE)*SUMIFS('IEA-MethaneAbatement'!$N:$N,'IEA-MethaneAbatement'!$O:$O,"&lt;"&amp;$B14,'IEA-MethaneAbatement'!$O:$O,"&gt;="&amp;$A14,'IEA-MethaneAbatement'!$M:$M,$B$1,'IEA-MethaneAbatement'!$B:$B,'Country Selector'!$A$2)+VLOOKUP($C$1,'Multipliers and Adjustments'!$A$70:$I$86,TRUNC(COLUMN(K$2)/5)+2,FALSE)*SUMIFS('IEA-MethaneAbatement'!$N:$N,'IEA-MethaneAbatement'!$O:$O,"&lt;"&amp;$B14,'IEA-MethaneAbatement'!$O:$O,"&gt;="&amp;$A14,'IEA-MethaneAbatement'!$M:$M,$C$1,'IEA-MethaneAbatement'!$B:$B,'Country Selector'!$A$2)+VLOOKUP($D$1,'Multipliers and Adjustments'!$A$70:$I$86,TRUNC(COLUMN(K$2)/5)+2,FALSE)*SUMIFS('IEA-MethaneAbatement'!$N:$N,'IEA-MethaneAbatement'!$O:$O,"&lt;"&amp;$B14,'IEA-MethaneAbatement'!$O:$O,"&gt;="&amp;$A14,'IEA-MethaneAbatement'!$M:$M,$D$1,'IEA-MethaneAbatement'!$B:$B,'Country Selector'!$A$2)))*(1+INDEX('EPA to IEA Scaling'!$F$8:$AO$8,,MATCH(K$2,'EPA to IEA Scaling'!$F$1:$AO$1,0)))</f>
        <v>0</v>
      </c>
      <c r="L14" cm="1">
        <f t="array" ref="L14">((VLOOKUP($B$1,'Multipliers and Adjustments'!$A$70:$I$86,TRUNC(COLUMN(L$2)/5)+2,FALSE)*SUMIFS('IEA-MethaneAbatement'!$N:$N,'IEA-MethaneAbatement'!$O:$O,"&lt;"&amp;$B14,'IEA-MethaneAbatement'!$O:$O,"&gt;="&amp;$A14,'IEA-MethaneAbatement'!$M:$M,$B$1,'IEA-MethaneAbatement'!$B:$B,'Country Selector'!$A$2)+VLOOKUP($C$1,'Multipliers and Adjustments'!$A$70:$I$86,TRUNC(COLUMN(L$2)/5)+2,FALSE)*SUMIFS('IEA-MethaneAbatement'!$N:$N,'IEA-MethaneAbatement'!$O:$O,"&lt;"&amp;$B14,'IEA-MethaneAbatement'!$O:$O,"&gt;="&amp;$A14,'IEA-MethaneAbatement'!$M:$M,$C$1,'IEA-MethaneAbatement'!$B:$B,'Country Selector'!$A$2)+VLOOKUP($D$1,'Multipliers and Adjustments'!$A$70:$I$86,TRUNC(COLUMN(L$2)/5)+2,FALSE)*SUMIFS('IEA-MethaneAbatement'!$N:$N,'IEA-MethaneAbatement'!$O:$O,"&lt;"&amp;$B14,'IEA-MethaneAbatement'!$O:$O,"&gt;="&amp;$A14,'IEA-MethaneAbatement'!$M:$M,$D$1,'IEA-MethaneAbatement'!$B:$B,'Country Selector'!$A$2)))*(1+INDEX('EPA to IEA Scaling'!$F$8:$AO$8,,MATCH(L$2,'EPA to IEA Scaling'!$F$1:$AO$1,0)))</f>
        <v>0</v>
      </c>
      <c r="M14" s="31" cm="1">
        <f t="array" ref="M14">((VLOOKUP($B$1,'Multipliers and Adjustments'!$A$70:$I$86,TRUNC(COLUMN(M$2)/5)+2,FALSE)*SUMIFS('IEA-MethaneAbatement'!$N:$N,'IEA-MethaneAbatement'!$O:$O,"&lt;"&amp;$B14,'IEA-MethaneAbatement'!$O:$O,"&gt;="&amp;$A14,'IEA-MethaneAbatement'!$M:$M,$B$1,'IEA-MethaneAbatement'!$B:$B,'Country Selector'!$A$2)+VLOOKUP($C$1,'Multipliers and Adjustments'!$A$70:$I$86,TRUNC(COLUMN(M$2)/5)+2,FALSE)*SUMIFS('IEA-MethaneAbatement'!$N:$N,'IEA-MethaneAbatement'!$O:$O,"&lt;"&amp;$B14,'IEA-MethaneAbatement'!$O:$O,"&gt;="&amp;$A14,'IEA-MethaneAbatement'!$M:$M,$C$1,'IEA-MethaneAbatement'!$B:$B,'Country Selector'!$A$2)+VLOOKUP($D$1,'Multipliers and Adjustments'!$A$70:$I$86,TRUNC(COLUMN(M$2)/5)+2,FALSE)*SUMIFS('IEA-MethaneAbatement'!$N:$N,'IEA-MethaneAbatement'!$O:$O,"&lt;"&amp;$B14,'IEA-MethaneAbatement'!$O:$O,"&gt;="&amp;$A14,'IEA-MethaneAbatement'!$M:$M,$D$1,'IEA-MethaneAbatement'!$B:$B,'Country Selector'!$A$2)))*(1+INDEX('EPA to IEA Scaling'!$F$8:$AO$8,,MATCH(M$2,'EPA to IEA Scaling'!$F$1:$AO$1,0)))</f>
        <v>0</v>
      </c>
      <c r="N14" cm="1">
        <f t="array" ref="N14">((VLOOKUP($B$1,'Multipliers and Adjustments'!$A$70:$I$86,TRUNC(COLUMN(N$2)/5)+2,FALSE)*SUMIFS('IEA-MethaneAbatement'!$N:$N,'IEA-MethaneAbatement'!$O:$O,"&lt;"&amp;$B14,'IEA-MethaneAbatement'!$O:$O,"&gt;="&amp;$A14,'IEA-MethaneAbatement'!$M:$M,$B$1,'IEA-MethaneAbatement'!$B:$B,'Country Selector'!$A$2)+VLOOKUP($C$1,'Multipliers and Adjustments'!$A$70:$I$86,TRUNC(COLUMN(N$2)/5)+2,FALSE)*SUMIFS('IEA-MethaneAbatement'!$N:$N,'IEA-MethaneAbatement'!$O:$O,"&lt;"&amp;$B14,'IEA-MethaneAbatement'!$O:$O,"&gt;="&amp;$A14,'IEA-MethaneAbatement'!$M:$M,$C$1,'IEA-MethaneAbatement'!$B:$B,'Country Selector'!$A$2)+VLOOKUP($D$1,'Multipliers and Adjustments'!$A$70:$I$86,TRUNC(COLUMN(N$2)/5)+2,FALSE)*SUMIFS('IEA-MethaneAbatement'!$N:$N,'IEA-MethaneAbatement'!$O:$O,"&lt;"&amp;$B14,'IEA-MethaneAbatement'!$O:$O,"&gt;="&amp;$A14,'IEA-MethaneAbatement'!$M:$M,$D$1,'IEA-MethaneAbatement'!$B:$B,'Country Selector'!$A$2)))*(1+INDEX('EPA to IEA Scaling'!$F$8:$AO$8,,MATCH(N$2,'EPA to IEA Scaling'!$F$1:$AO$1,0)))</f>
        <v>0</v>
      </c>
      <c r="O14" cm="1">
        <f t="array" ref="O14">((VLOOKUP($B$1,'Multipliers and Adjustments'!$A$70:$I$86,TRUNC(COLUMN(O$2)/5)+2,FALSE)*SUMIFS('IEA-MethaneAbatement'!$N:$N,'IEA-MethaneAbatement'!$O:$O,"&lt;"&amp;$B14,'IEA-MethaneAbatement'!$O:$O,"&gt;="&amp;$A14,'IEA-MethaneAbatement'!$M:$M,$B$1,'IEA-MethaneAbatement'!$B:$B,'Country Selector'!$A$2)+VLOOKUP($C$1,'Multipliers and Adjustments'!$A$70:$I$86,TRUNC(COLUMN(O$2)/5)+2,FALSE)*SUMIFS('IEA-MethaneAbatement'!$N:$N,'IEA-MethaneAbatement'!$O:$O,"&lt;"&amp;$B14,'IEA-MethaneAbatement'!$O:$O,"&gt;="&amp;$A14,'IEA-MethaneAbatement'!$M:$M,$C$1,'IEA-MethaneAbatement'!$B:$B,'Country Selector'!$A$2)+VLOOKUP($D$1,'Multipliers and Adjustments'!$A$70:$I$86,TRUNC(COLUMN(O$2)/5)+2,FALSE)*SUMIFS('IEA-MethaneAbatement'!$N:$N,'IEA-MethaneAbatement'!$O:$O,"&lt;"&amp;$B14,'IEA-MethaneAbatement'!$O:$O,"&gt;="&amp;$A14,'IEA-MethaneAbatement'!$M:$M,$D$1,'IEA-MethaneAbatement'!$B:$B,'Country Selector'!$A$2)))*(1+INDEX('EPA to IEA Scaling'!$F$8:$AO$8,,MATCH(O$2,'EPA to IEA Scaling'!$F$1:$AO$1,0)))</f>
        <v>0</v>
      </c>
      <c r="P14" cm="1">
        <f t="array" ref="P14">((VLOOKUP($B$1,'Multipliers and Adjustments'!$A$70:$I$86,TRUNC(COLUMN(P$2)/5)+2,FALSE)*SUMIFS('IEA-MethaneAbatement'!$N:$N,'IEA-MethaneAbatement'!$O:$O,"&lt;"&amp;$B14,'IEA-MethaneAbatement'!$O:$O,"&gt;="&amp;$A14,'IEA-MethaneAbatement'!$M:$M,$B$1,'IEA-MethaneAbatement'!$B:$B,'Country Selector'!$A$2)+VLOOKUP($C$1,'Multipliers and Adjustments'!$A$70:$I$86,TRUNC(COLUMN(P$2)/5)+2,FALSE)*SUMIFS('IEA-MethaneAbatement'!$N:$N,'IEA-MethaneAbatement'!$O:$O,"&lt;"&amp;$B14,'IEA-MethaneAbatement'!$O:$O,"&gt;="&amp;$A14,'IEA-MethaneAbatement'!$M:$M,$C$1,'IEA-MethaneAbatement'!$B:$B,'Country Selector'!$A$2)+VLOOKUP($D$1,'Multipliers and Adjustments'!$A$70:$I$86,TRUNC(COLUMN(P$2)/5)+2,FALSE)*SUMIFS('IEA-MethaneAbatement'!$N:$N,'IEA-MethaneAbatement'!$O:$O,"&lt;"&amp;$B14,'IEA-MethaneAbatement'!$O:$O,"&gt;="&amp;$A14,'IEA-MethaneAbatement'!$M:$M,$D$1,'IEA-MethaneAbatement'!$B:$B,'Country Selector'!$A$2)))*(1+INDEX('EPA to IEA Scaling'!$F$8:$AO$8,,MATCH(P$2,'EPA to IEA Scaling'!$F$1:$AO$1,0)))</f>
        <v>0</v>
      </c>
      <c r="Q14" cm="1">
        <f t="array" ref="Q14">((VLOOKUP($B$1,'Multipliers and Adjustments'!$A$70:$I$86,TRUNC(COLUMN(Q$2)/5)+2,FALSE)*SUMIFS('IEA-MethaneAbatement'!$N:$N,'IEA-MethaneAbatement'!$O:$O,"&lt;"&amp;$B14,'IEA-MethaneAbatement'!$O:$O,"&gt;="&amp;$A14,'IEA-MethaneAbatement'!$M:$M,$B$1,'IEA-MethaneAbatement'!$B:$B,'Country Selector'!$A$2)+VLOOKUP($C$1,'Multipliers and Adjustments'!$A$70:$I$86,TRUNC(COLUMN(Q$2)/5)+2,FALSE)*SUMIFS('IEA-MethaneAbatement'!$N:$N,'IEA-MethaneAbatement'!$O:$O,"&lt;"&amp;$B14,'IEA-MethaneAbatement'!$O:$O,"&gt;="&amp;$A14,'IEA-MethaneAbatement'!$M:$M,$C$1,'IEA-MethaneAbatement'!$B:$B,'Country Selector'!$A$2)+VLOOKUP($D$1,'Multipliers and Adjustments'!$A$70:$I$86,TRUNC(COLUMN(Q$2)/5)+2,FALSE)*SUMIFS('IEA-MethaneAbatement'!$N:$N,'IEA-MethaneAbatement'!$O:$O,"&lt;"&amp;$B14,'IEA-MethaneAbatement'!$O:$O,"&gt;="&amp;$A14,'IEA-MethaneAbatement'!$M:$M,$D$1,'IEA-MethaneAbatement'!$B:$B,'Country Selector'!$A$2)))*(1+INDEX('EPA to IEA Scaling'!$F$8:$AO$8,,MATCH(Q$2,'EPA to IEA Scaling'!$F$1:$AO$1,0)))</f>
        <v>0</v>
      </c>
      <c r="R14" s="31" cm="1">
        <f t="array" ref="R14">((VLOOKUP($B$1,'Multipliers and Adjustments'!$A$70:$I$86,TRUNC(COLUMN(R$2)/5)+2,FALSE)*SUMIFS('IEA-MethaneAbatement'!$N:$N,'IEA-MethaneAbatement'!$O:$O,"&lt;"&amp;$B14,'IEA-MethaneAbatement'!$O:$O,"&gt;="&amp;$A14,'IEA-MethaneAbatement'!$M:$M,$B$1,'IEA-MethaneAbatement'!$B:$B,'Country Selector'!$A$2)+VLOOKUP($C$1,'Multipliers and Adjustments'!$A$70:$I$86,TRUNC(COLUMN(R$2)/5)+2,FALSE)*SUMIFS('IEA-MethaneAbatement'!$N:$N,'IEA-MethaneAbatement'!$O:$O,"&lt;"&amp;$B14,'IEA-MethaneAbatement'!$O:$O,"&gt;="&amp;$A14,'IEA-MethaneAbatement'!$M:$M,$C$1,'IEA-MethaneAbatement'!$B:$B,'Country Selector'!$A$2)+VLOOKUP($D$1,'Multipliers and Adjustments'!$A$70:$I$86,TRUNC(COLUMN(R$2)/5)+2,FALSE)*SUMIFS('IEA-MethaneAbatement'!$N:$N,'IEA-MethaneAbatement'!$O:$O,"&lt;"&amp;$B14,'IEA-MethaneAbatement'!$O:$O,"&gt;="&amp;$A14,'IEA-MethaneAbatement'!$M:$M,$D$1,'IEA-MethaneAbatement'!$B:$B,'Country Selector'!$A$2)))*(1+INDEX('EPA to IEA Scaling'!$F$8:$AO$8,,MATCH(R$2,'EPA to IEA Scaling'!$F$1:$AO$1,0)))</f>
        <v>0</v>
      </c>
      <c r="S14" cm="1">
        <f t="array" ref="S14">((VLOOKUP($B$1,'Multipliers and Adjustments'!$A$70:$I$86,TRUNC(COLUMN(S$2)/5)+2,FALSE)*SUMIFS('IEA-MethaneAbatement'!$N:$N,'IEA-MethaneAbatement'!$O:$O,"&lt;"&amp;$B14,'IEA-MethaneAbatement'!$O:$O,"&gt;="&amp;$A14,'IEA-MethaneAbatement'!$M:$M,$B$1,'IEA-MethaneAbatement'!$B:$B,'Country Selector'!$A$2)+VLOOKUP($C$1,'Multipliers and Adjustments'!$A$70:$I$86,TRUNC(COLUMN(S$2)/5)+2,FALSE)*SUMIFS('IEA-MethaneAbatement'!$N:$N,'IEA-MethaneAbatement'!$O:$O,"&lt;"&amp;$B14,'IEA-MethaneAbatement'!$O:$O,"&gt;="&amp;$A14,'IEA-MethaneAbatement'!$M:$M,$C$1,'IEA-MethaneAbatement'!$B:$B,'Country Selector'!$A$2)+VLOOKUP($D$1,'Multipliers and Adjustments'!$A$70:$I$86,TRUNC(COLUMN(S$2)/5)+2,FALSE)*SUMIFS('IEA-MethaneAbatement'!$N:$N,'IEA-MethaneAbatement'!$O:$O,"&lt;"&amp;$B14,'IEA-MethaneAbatement'!$O:$O,"&gt;="&amp;$A14,'IEA-MethaneAbatement'!$M:$M,$D$1,'IEA-MethaneAbatement'!$B:$B,'Country Selector'!$A$2)))*(1+INDEX('EPA to IEA Scaling'!$F$8:$AO$8,,MATCH(S$2,'EPA to IEA Scaling'!$F$1:$AO$1,0)))</f>
        <v>0</v>
      </c>
      <c r="T14" cm="1">
        <f t="array" ref="T14">((VLOOKUP($B$1,'Multipliers and Adjustments'!$A$70:$I$86,TRUNC(COLUMN(T$2)/5)+2,FALSE)*SUMIFS('IEA-MethaneAbatement'!$N:$N,'IEA-MethaneAbatement'!$O:$O,"&lt;"&amp;$B14,'IEA-MethaneAbatement'!$O:$O,"&gt;="&amp;$A14,'IEA-MethaneAbatement'!$M:$M,$B$1,'IEA-MethaneAbatement'!$B:$B,'Country Selector'!$A$2)+VLOOKUP($C$1,'Multipliers and Adjustments'!$A$70:$I$86,TRUNC(COLUMN(T$2)/5)+2,FALSE)*SUMIFS('IEA-MethaneAbatement'!$N:$N,'IEA-MethaneAbatement'!$O:$O,"&lt;"&amp;$B14,'IEA-MethaneAbatement'!$O:$O,"&gt;="&amp;$A14,'IEA-MethaneAbatement'!$M:$M,$C$1,'IEA-MethaneAbatement'!$B:$B,'Country Selector'!$A$2)+VLOOKUP($D$1,'Multipliers and Adjustments'!$A$70:$I$86,TRUNC(COLUMN(T$2)/5)+2,FALSE)*SUMIFS('IEA-MethaneAbatement'!$N:$N,'IEA-MethaneAbatement'!$O:$O,"&lt;"&amp;$B14,'IEA-MethaneAbatement'!$O:$O,"&gt;="&amp;$A14,'IEA-MethaneAbatement'!$M:$M,$D$1,'IEA-MethaneAbatement'!$B:$B,'Country Selector'!$A$2)))*(1+INDEX('EPA to IEA Scaling'!$F$8:$AO$8,,MATCH(T$2,'EPA to IEA Scaling'!$F$1:$AO$1,0)))</f>
        <v>0</v>
      </c>
      <c r="U14" cm="1">
        <f t="array" ref="U14">((VLOOKUP($B$1,'Multipliers and Adjustments'!$A$70:$I$86,TRUNC(COLUMN(U$2)/5)+2,FALSE)*SUMIFS('IEA-MethaneAbatement'!$N:$N,'IEA-MethaneAbatement'!$O:$O,"&lt;"&amp;$B14,'IEA-MethaneAbatement'!$O:$O,"&gt;="&amp;$A14,'IEA-MethaneAbatement'!$M:$M,$B$1,'IEA-MethaneAbatement'!$B:$B,'Country Selector'!$A$2)+VLOOKUP($C$1,'Multipliers and Adjustments'!$A$70:$I$86,TRUNC(COLUMN(U$2)/5)+2,FALSE)*SUMIFS('IEA-MethaneAbatement'!$N:$N,'IEA-MethaneAbatement'!$O:$O,"&lt;"&amp;$B14,'IEA-MethaneAbatement'!$O:$O,"&gt;="&amp;$A14,'IEA-MethaneAbatement'!$M:$M,$C$1,'IEA-MethaneAbatement'!$B:$B,'Country Selector'!$A$2)+VLOOKUP($D$1,'Multipliers and Adjustments'!$A$70:$I$86,TRUNC(COLUMN(U$2)/5)+2,FALSE)*SUMIFS('IEA-MethaneAbatement'!$N:$N,'IEA-MethaneAbatement'!$O:$O,"&lt;"&amp;$B14,'IEA-MethaneAbatement'!$O:$O,"&gt;="&amp;$A14,'IEA-MethaneAbatement'!$M:$M,$D$1,'IEA-MethaneAbatement'!$B:$B,'Country Selector'!$A$2)))*(1+INDEX('EPA to IEA Scaling'!$F$8:$AO$8,,MATCH(U$2,'EPA to IEA Scaling'!$F$1:$AO$1,0)))</f>
        <v>0</v>
      </c>
      <c r="V14" cm="1">
        <f t="array" ref="V14">((VLOOKUP($B$1,'Multipliers and Adjustments'!$A$70:$I$86,TRUNC(COLUMN(V$2)/5)+2,FALSE)*SUMIFS('IEA-MethaneAbatement'!$N:$N,'IEA-MethaneAbatement'!$O:$O,"&lt;"&amp;$B14,'IEA-MethaneAbatement'!$O:$O,"&gt;="&amp;$A14,'IEA-MethaneAbatement'!$M:$M,$B$1,'IEA-MethaneAbatement'!$B:$B,'Country Selector'!$A$2)+VLOOKUP($C$1,'Multipliers and Adjustments'!$A$70:$I$86,TRUNC(COLUMN(V$2)/5)+2,FALSE)*SUMIFS('IEA-MethaneAbatement'!$N:$N,'IEA-MethaneAbatement'!$O:$O,"&lt;"&amp;$B14,'IEA-MethaneAbatement'!$O:$O,"&gt;="&amp;$A14,'IEA-MethaneAbatement'!$M:$M,$C$1,'IEA-MethaneAbatement'!$B:$B,'Country Selector'!$A$2)+VLOOKUP($D$1,'Multipliers and Adjustments'!$A$70:$I$86,TRUNC(COLUMN(V$2)/5)+2,FALSE)*SUMIFS('IEA-MethaneAbatement'!$N:$N,'IEA-MethaneAbatement'!$O:$O,"&lt;"&amp;$B14,'IEA-MethaneAbatement'!$O:$O,"&gt;="&amp;$A14,'IEA-MethaneAbatement'!$M:$M,$D$1,'IEA-MethaneAbatement'!$B:$B,'Country Selector'!$A$2)))*(1+INDEX('EPA to IEA Scaling'!$F$8:$AO$8,,MATCH(V$2,'EPA to IEA Scaling'!$F$1:$AO$1,0)))</f>
        <v>0</v>
      </c>
      <c r="W14" s="31" cm="1">
        <f t="array" ref="W14">((VLOOKUP($B$1,'Multipliers and Adjustments'!$A$70:$I$86,TRUNC(COLUMN(W$2)/5)+2,FALSE)*SUMIFS('IEA-MethaneAbatement'!$N:$N,'IEA-MethaneAbatement'!$O:$O,"&lt;"&amp;$B14,'IEA-MethaneAbatement'!$O:$O,"&gt;="&amp;$A14,'IEA-MethaneAbatement'!$M:$M,$B$1,'IEA-MethaneAbatement'!$B:$B,'Country Selector'!$A$2)+VLOOKUP($C$1,'Multipliers and Adjustments'!$A$70:$I$86,TRUNC(COLUMN(W$2)/5)+2,FALSE)*SUMIFS('IEA-MethaneAbatement'!$N:$N,'IEA-MethaneAbatement'!$O:$O,"&lt;"&amp;$B14,'IEA-MethaneAbatement'!$O:$O,"&gt;="&amp;$A14,'IEA-MethaneAbatement'!$M:$M,$C$1,'IEA-MethaneAbatement'!$B:$B,'Country Selector'!$A$2)+VLOOKUP($D$1,'Multipliers and Adjustments'!$A$70:$I$86,TRUNC(COLUMN(W$2)/5)+2,FALSE)*SUMIFS('IEA-MethaneAbatement'!$N:$N,'IEA-MethaneAbatement'!$O:$O,"&lt;"&amp;$B14,'IEA-MethaneAbatement'!$O:$O,"&gt;="&amp;$A14,'IEA-MethaneAbatement'!$M:$M,$D$1,'IEA-MethaneAbatement'!$B:$B,'Country Selector'!$A$2)))*(1+INDEX('EPA to IEA Scaling'!$F$8:$AO$8,,MATCH(W$2,'EPA to IEA Scaling'!$F$1:$AO$1,0)))</f>
        <v>0</v>
      </c>
      <c r="X14" cm="1">
        <f t="array" ref="X14">((VLOOKUP($B$1,'Multipliers and Adjustments'!$A$70:$I$86,TRUNC(COLUMN(X$2)/5)+2,FALSE)*SUMIFS('IEA-MethaneAbatement'!$N:$N,'IEA-MethaneAbatement'!$O:$O,"&lt;"&amp;$B14,'IEA-MethaneAbatement'!$O:$O,"&gt;="&amp;$A14,'IEA-MethaneAbatement'!$M:$M,$B$1,'IEA-MethaneAbatement'!$B:$B,'Country Selector'!$A$2)+VLOOKUP($C$1,'Multipliers and Adjustments'!$A$70:$I$86,TRUNC(COLUMN(X$2)/5)+2,FALSE)*SUMIFS('IEA-MethaneAbatement'!$N:$N,'IEA-MethaneAbatement'!$O:$O,"&lt;"&amp;$B14,'IEA-MethaneAbatement'!$O:$O,"&gt;="&amp;$A14,'IEA-MethaneAbatement'!$M:$M,$C$1,'IEA-MethaneAbatement'!$B:$B,'Country Selector'!$A$2)+VLOOKUP($D$1,'Multipliers and Adjustments'!$A$70:$I$86,TRUNC(COLUMN(X$2)/5)+2,FALSE)*SUMIFS('IEA-MethaneAbatement'!$N:$N,'IEA-MethaneAbatement'!$O:$O,"&lt;"&amp;$B14,'IEA-MethaneAbatement'!$O:$O,"&gt;="&amp;$A14,'IEA-MethaneAbatement'!$M:$M,$D$1,'IEA-MethaneAbatement'!$B:$B,'Country Selector'!$A$2)))*(1+INDEX('EPA to IEA Scaling'!$F$8:$AO$8,,MATCH(X$2,'EPA to IEA Scaling'!$F$1:$AO$1,0)))</f>
        <v>0</v>
      </c>
      <c r="Y14" cm="1">
        <f t="array" ref="Y14">((VLOOKUP($B$1,'Multipliers and Adjustments'!$A$70:$I$86,TRUNC(COLUMN(Y$2)/5)+2,FALSE)*SUMIFS('IEA-MethaneAbatement'!$N:$N,'IEA-MethaneAbatement'!$O:$O,"&lt;"&amp;$B14,'IEA-MethaneAbatement'!$O:$O,"&gt;="&amp;$A14,'IEA-MethaneAbatement'!$M:$M,$B$1,'IEA-MethaneAbatement'!$B:$B,'Country Selector'!$A$2)+VLOOKUP($C$1,'Multipliers and Adjustments'!$A$70:$I$86,TRUNC(COLUMN(Y$2)/5)+2,FALSE)*SUMIFS('IEA-MethaneAbatement'!$N:$N,'IEA-MethaneAbatement'!$O:$O,"&lt;"&amp;$B14,'IEA-MethaneAbatement'!$O:$O,"&gt;="&amp;$A14,'IEA-MethaneAbatement'!$M:$M,$C$1,'IEA-MethaneAbatement'!$B:$B,'Country Selector'!$A$2)+VLOOKUP($D$1,'Multipliers and Adjustments'!$A$70:$I$86,TRUNC(COLUMN(Y$2)/5)+2,FALSE)*SUMIFS('IEA-MethaneAbatement'!$N:$N,'IEA-MethaneAbatement'!$O:$O,"&lt;"&amp;$B14,'IEA-MethaneAbatement'!$O:$O,"&gt;="&amp;$A14,'IEA-MethaneAbatement'!$M:$M,$D$1,'IEA-MethaneAbatement'!$B:$B,'Country Selector'!$A$2)))*(1+INDEX('EPA to IEA Scaling'!$F$8:$AO$8,,MATCH(Y$2,'EPA to IEA Scaling'!$F$1:$AO$1,0)))</f>
        <v>0</v>
      </c>
      <c r="Z14" cm="1">
        <f t="array" ref="Z14">((VLOOKUP($B$1,'Multipliers and Adjustments'!$A$70:$I$86,TRUNC(COLUMN(Z$2)/5)+2,FALSE)*SUMIFS('IEA-MethaneAbatement'!$N:$N,'IEA-MethaneAbatement'!$O:$O,"&lt;"&amp;$B14,'IEA-MethaneAbatement'!$O:$O,"&gt;="&amp;$A14,'IEA-MethaneAbatement'!$M:$M,$B$1,'IEA-MethaneAbatement'!$B:$B,'Country Selector'!$A$2)+VLOOKUP($C$1,'Multipliers and Adjustments'!$A$70:$I$86,TRUNC(COLUMN(Z$2)/5)+2,FALSE)*SUMIFS('IEA-MethaneAbatement'!$N:$N,'IEA-MethaneAbatement'!$O:$O,"&lt;"&amp;$B14,'IEA-MethaneAbatement'!$O:$O,"&gt;="&amp;$A14,'IEA-MethaneAbatement'!$M:$M,$C$1,'IEA-MethaneAbatement'!$B:$B,'Country Selector'!$A$2)+VLOOKUP($D$1,'Multipliers and Adjustments'!$A$70:$I$86,TRUNC(COLUMN(Z$2)/5)+2,FALSE)*SUMIFS('IEA-MethaneAbatement'!$N:$N,'IEA-MethaneAbatement'!$O:$O,"&lt;"&amp;$B14,'IEA-MethaneAbatement'!$O:$O,"&gt;="&amp;$A14,'IEA-MethaneAbatement'!$M:$M,$D$1,'IEA-MethaneAbatement'!$B:$B,'Country Selector'!$A$2)))*(1+INDEX('EPA to IEA Scaling'!$F$8:$AO$8,,MATCH(Z$2,'EPA to IEA Scaling'!$F$1:$AO$1,0)))</f>
        <v>0</v>
      </c>
      <c r="AA14" cm="1">
        <f t="array" ref="AA14">((VLOOKUP($B$1,'Multipliers and Adjustments'!$A$70:$I$86,TRUNC(COLUMN(AA$2)/5)+2,FALSE)*SUMIFS('IEA-MethaneAbatement'!$N:$N,'IEA-MethaneAbatement'!$O:$O,"&lt;"&amp;$B14,'IEA-MethaneAbatement'!$O:$O,"&gt;="&amp;$A14,'IEA-MethaneAbatement'!$M:$M,$B$1,'IEA-MethaneAbatement'!$B:$B,'Country Selector'!$A$2)+VLOOKUP($C$1,'Multipliers and Adjustments'!$A$70:$I$86,TRUNC(COLUMN(AA$2)/5)+2,FALSE)*SUMIFS('IEA-MethaneAbatement'!$N:$N,'IEA-MethaneAbatement'!$O:$O,"&lt;"&amp;$B14,'IEA-MethaneAbatement'!$O:$O,"&gt;="&amp;$A14,'IEA-MethaneAbatement'!$M:$M,$C$1,'IEA-MethaneAbatement'!$B:$B,'Country Selector'!$A$2)+VLOOKUP($D$1,'Multipliers and Adjustments'!$A$70:$I$86,TRUNC(COLUMN(AA$2)/5)+2,FALSE)*SUMIFS('IEA-MethaneAbatement'!$N:$N,'IEA-MethaneAbatement'!$O:$O,"&lt;"&amp;$B14,'IEA-MethaneAbatement'!$O:$O,"&gt;="&amp;$A14,'IEA-MethaneAbatement'!$M:$M,$D$1,'IEA-MethaneAbatement'!$B:$B,'Country Selector'!$A$2)))*(1+INDEX('EPA to IEA Scaling'!$F$8:$AO$8,,MATCH(AA$2,'EPA to IEA Scaling'!$F$1:$AO$1,0)))</f>
        <v>0</v>
      </c>
      <c r="AB14" s="31" cm="1">
        <f t="array" ref="AB14">((VLOOKUP($B$1,'Multipliers and Adjustments'!$A$70:$I$86,TRUNC(COLUMN(AB$2)/5)+2,FALSE)*SUMIFS('IEA-MethaneAbatement'!$N:$N,'IEA-MethaneAbatement'!$O:$O,"&lt;"&amp;$B14,'IEA-MethaneAbatement'!$O:$O,"&gt;="&amp;$A14,'IEA-MethaneAbatement'!$M:$M,$B$1,'IEA-MethaneAbatement'!$B:$B,'Country Selector'!$A$2)+VLOOKUP($C$1,'Multipliers and Adjustments'!$A$70:$I$86,TRUNC(COLUMN(AB$2)/5)+2,FALSE)*SUMIFS('IEA-MethaneAbatement'!$N:$N,'IEA-MethaneAbatement'!$O:$O,"&lt;"&amp;$B14,'IEA-MethaneAbatement'!$O:$O,"&gt;="&amp;$A14,'IEA-MethaneAbatement'!$M:$M,$C$1,'IEA-MethaneAbatement'!$B:$B,'Country Selector'!$A$2)+VLOOKUP($D$1,'Multipliers and Adjustments'!$A$70:$I$86,TRUNC(COLUMN(AB$2)/5)+2,FALSE)*SUMIFS('IEA-MethaneAbatement'!$N:$N,'IEA-MethaneAbatement'!$O:$O,"&lt;"&amp;$B14,'IEA-MethaneAbatement'!$O:$O,"&gt;="&amp;$A14,'IEA-MethaneAbatement'!$M:$M,$D$1,'IEA-MethaneAbatement'!$B:$B,'Country Selector'!$A$2)))*(1+INDEX('EPA to IEA Scaling'!$F$8:$AO$8,,MATCH(AB$2,'EPA to IEA Scaling'!$F$1:$AO$1,0)))</f>
        <v>0</v>
      </c>
      <c r="AC14" cm="1">
        <f t="array" ref="AC14">((VLOOKUP($B$1,'Multipliers and Adjustments'!$A$70:$I$86,TRUNC(COLUMN(AC$2)/5)+2,FALSE)*SUMIFS('IEA-MethaneAbatement'!$N:$N,'IEA-MethaneAbatement'!$O:$O,"&lt;"&amp;$B14,'IEA-MethaneAbatement'!$O:$O,"&gt;="&amp;$A14,'IEA-MethaneAbatement'!$M:$M,$B$1,'IEA-MethaneAbatement'!$B:$B,'Country Selector'!$A$2)+VLOOKUP($C$1,'Multipliers and Adjustments'!$A$70:$I$86,TRUNC(COLUMN(AC$2)/5)+2,FALSE)*SUMIFS('IEA-MethaneAbatement'!$N:$N,'IEA-MethaneAbatement'!$O:$O,"&lt;"&amp;$B14,'IEA-MethaneAbatement'!$O:$O,"&gt;="&amp;$A14,'IEA-MethaneAbatement'!$M:$M,$C$1,'IEA-MethaneAbatement'!$B:$B,'Country Selector'!$A$2)+VLOOKUP($D$1,'Multipliers and Adjustments'!$A$70:$I$86,TRUNC(COLUMN(AC$2)/5)+2,FALSE)*SUMIFS('IEA-MethaneAbatement'!$N:$N,'IEA-MethaneAbatement'!$O:$O,"&lt;"&amp;$B14,'IEA-MethaneAbatement'!$O:$O,"&gt;="&amp;$A14,'IEA-MethaneAbatement'!$M:$M,$D$1,'IEA-MethaneAbatement'!$B:$B,'Country Selector'!$A$2)))*(1+INDEX('EPA to IEA Scaling'!$F$8:$AO$8,,MATCH(AC$2,'EPA to IEA Scaling'!$F$1:$AO$1,0)))</f>
        <v>0</v>
      </c>
      <c r="AD14" cm="1">
        <f t="array" ref="AD14">((VLOOKUP($B$1,'Multipliers and Adjustments'!$A$70:$I$86,TRUNC(COLUMN(AD$2)/5)+2,FALSE)*SUMIFS('IEA-MethaneAbatement'!$N:$N,'IEA-MethaneAbatement'!$O:$O,"&lt;"&amp;$B14,'IEA-MethaneAbatement'!$O:$O,"&gt;="&amp;$A14,'IEA-MethaneAbatement'!$M:$M,$B$1,'IEA-MethaneAbatement'!$B:$B,'Country Selector'!$A$2)+VLOOKUP($C$1,'Multipliers and Adjustments'!$A$70:$I$86,TRUNC(COLUMN(AD$2)/5)+2,FALSE)*SUMIFS('IEA-MethaneAbatement'!$N:$N,'IEA-MethaneAbatement'!$O:$O,"&lt;"&amp;$B14,'IEA-MethaneAbatement'!$O:$O,"&gt;="&amp;$A14,'IEA-MethaneAbatement'!$M:$M,$C$1,'IEA-MethaneAbatement'!$B:$B,'Country Selector'!$A$2)+VLOOKUP($D$1,'Multipliers and Adjustments'!$A$70:$I$86,TRUNC(COLUMN(AD$2)/5)+2,FALSE)*SUMIFS('IEA-MethaneAbatement'!$N:$N,'IEA-MethaneAbatement'!$O:$O,"&lt;"&amp;$B14,'IEA-MethaneAbatement'!$O:$O,"&gt;="&amp;$A14,'IEA-MethaneAbatement'!$M:$M,$D$1,'IEA-MethaneAbatement'!$B:$B,'Country Selector'!$A$2)))*(1+INDEX('EPA to IEA Scaling'!$F$8:$AO$8,,MATCH(AD$2,'EPA to IEA Scaling'!$F$1:$AO$1,0)))</f>
        <v>0</v>
      </c>
      <c r="AE14" cm="1">
        <f t="array" ref="AE14">((VLOOKUP($B$1,'Multipliers and Adjustments'!$A$70:$I$86,TRUNC(COLUMN(AE$2)/5)+2,FALSE)*SUMIFS('IEA-MethaneAbatement'!$N:$N,'IEA-MethaneAbatement'!$O:$O,"&lt;"&amp;$B14,'IEA-MethaneAbatement'!$O:$O,"&gt;="&amp;$A14,'IEA-MethaneAbatement'!$M:$M,$B$1,'IEA-MethaneAbatement'!$B:$B,'Country Selector'!$A$2)+VLOOKUP($C$1,'Multipliers and Adjustments'!$A$70:$I$86,TRUNC(COLUMN(AE$2)/5)+2,FALSE)*SUMIFS('IEA-MethaneAbatement'!$N:$N,'IEA-MethaneAbatement'!$O:$O,"&lt;"&amp;$B14,'IEA-MethaneAbatement'!$O:$O,"&gt;="&amp;$A14,'IEA-MethaneAbatement'!$M:$M,$C$1,'IEA-MethaneAbatement'!$B:$B,'Country Selector'!$A$2)+VLOOKUP($D$1,'Multipliers and Adjustments'!$A$70:$I$86,TRUNC(COLUMN(AE$2)/5)+2,FALSE)*SUMIFS('IEA-MethaneAbatement'!$N:$N,'IEA-MethaneAbatement'!$O:$O,"&lt;"&amp;$B14,'IEA-MethaneAbatement'!$O:$O,"&gt;="&amp;$A14,'IEA-MethaneAbatement'!$M:$M,$D$1,'IEA-MethaneAbatement'!$B:$B,'Country Selector'!$A$2)))*(1+INDEX('EPA to IEA Scaling'!$F$8:$AO$8,,MATCH(AE$2,'EPA to IEA Scaling'!$F$1:$AO$1,0)))</f>
        <v>0</v>
      </c>
      <c r="AF14" cm="1">
        <f t="array" ref="AF14">((VLOOKUP($B$1,'Multipliers and Adjustments'!$A$70:$I$86,TRUNC(COLUMN(AF$2)/5)+2,FALSE)*SUMIFS('IEA-MethaneAbatement'!$N:$N,'IEA-MethaneAbatement'!$O:$O,"&lt;"&amp;$B14,'IEA-MethaneAbatement'!$O:$O,"&gt;="&amp;$A14,'IEA-MethaneAbatement'!$M:$M,$B$1,'IEA-MethaneAbatement'!$B:$B,'Country Selector'!$A$2)+VLOOKUP($C$1,'Multipliers and Adjustments'!$A$70:$I$86,TRUNC(COLUMN(AF$2)/5)+2,FALSE)*SUMIFS('IEA-MethaneAbatement'!$N:$N,'IEA-MethaneAbatement'!$O:$O,"&lt;"&amp;$B14,'IEA-MethaneAbatement'!$O:$O,"&gt;="&amp;$A14,'IEA-MethaneAbatement'!$M:$M,$C$1,'IEA-MethaneAbatement'!$B:$B,'Country Selector'!$A$2)+VLOOKUP($D$1,'Multipliers and Adjustments'!$A$70:$I$86,TRUNC(COLUMN(AF$2)/5)+2,FALSE)*SUMIFS('IEA-MethaneAbatement'!$N:$N,'IEA-MethaneAbatement'!$O:$O,"&lt;"&amp;$B14,'IEA-MethaneAbatement'!$O:$O,"&gt;="&amp;$A14,'IEA-MethaneAbatement'!$M:$M,$D$1,'IEA-MethaneAbatement'!$B:$B,'Country Selector'!$A$2)))*(1+INDEX('EPA to IEA Scaling'!$F$8:$AO$8,,MATCH(AF$2,'EPA to IEA Scaling'!$F$1:$AO$1,0)))</f>
        <v>0</v>
      </c>
      <c r="AG14" s="31" cm="1">
        <f t="array" ref="AG14">((VLOOKUP($B$1,'Multipliers and Adjustments'!$A$70:$I$86,TRUNC(COLUMN(AG$2)/5)+2,FALSE)*SUMIFS('IEA-MethaneAbatement'!$N:$N,'IEA-MethaneAbatement'!$O:$O,"&lt;"&amp;$B14,'IEA-MethaneAbatement'!$O:$O,"&gt;="&amp;$A14,'IEA-MethaneAbatement'!$M:$M,$B$1,'IEA-MethaneAbatement'!$B:$B,'Country Selector'!$A$2)+VLOOKUP($C$1,'Multipliers and Adjustments'!$A$70:$I$86,TRUNC(COLUMN(AG$2)/5)+2,FALSE)*SUMIFS('IEA-MethaneAbatement'!$N:$N,'IEA-MethaneAbatement'!$O:$O,"&lt;"&amp;$B14,'IEA-MethaneAbatement'!$O:$O,"&gt;="&amp;$A14,'IEA-MethaneAbatement'!$M:$M,$C$1,'IEA-MethaneAbatement'!$B:$B,'Country Selector'!$A$2)+VLOOKUP($D$1,'Multipliers and Adjustments'!$A$70:$I$86,TRUNC(COLUMN(AG$2)/5)+2,FALSE)*SUMIFS('IEA-MethaneAbatement'!$N:$N,'IEA-MethaneAbatement'!$O:$O,"&lt;"&amp;$B14,'IEA-MethaneAbatement'!$O:$O,"&gt;="&amp;$A14,'IEA-MethaneAbatement'!$M:$M,$D$1,'IEA-MethaneAbatement'!$B:$B,'Country Selector'!$A$2)))*(1+INDEX('EPA to IEA Scaling'!$F$8:$AO$8,,MATCH(AG$2,'EPA to IEA Scaling'!$F$1:$AO$1,0)))</f>
        <v>0</v>
      </c>
      <c r="AH14" cm="1">
        <f t="array" ref="AH14">((VLOOKUP($B$1,'Multipliers and Adjustments'!$A$70:$I$86,TRUNC(COLUMN(AH$2)/5)+2,FALSE)*SUMIFS('IEA-MethaneAbatement'!$N:$N,'IEA-MethaneAbatement'!$O:$O,"&lt;"&amp;$B14,'IEA-MethaneAbatement'!$O:$O,"&gt;="&amp;$A14,'IEA-MethaneAbatement'!$M:$M,$B$1,'IEA-MethaneAbatement'!$B:$B,'Country Selector'!$A$2)+VLOOKUP($C$1,'Multipliers and Adjustments'!$A$70:$I$86,TRUNC(COLUMN(AH$2)/5)+2,FALSE)*SUMIFS('IEA-MethaneAbatement'!$N:$N,'IEA-MethaneAbatement'!$O:$O,"&lt;"&amp;$B14,'IEA-MethaneAbatement'!$O:$O,"&gt;="&amp;$A14,'IEA-MethaneAbatement'!$M:$M,$C$1,'IEA-MethaneAbatement'!$B:$B,'Country Selector'!$A$2)+VLOOKUP($D$1,'Multipliers and Adjustments'!$A$70:$I$86,TRUNC(COLUMN(AH$2)/5)+2,FALSE)*SUMIFS('IEA-MethaneAbatement'!$N:$N,'IEA-MethaneAbatement'!$O:$O,"&lt;"&amp;$B14,'IEA-MethaneAbatement'!$O:$O,"&gt;="&amp;$A14,'IEA-MethaneAbatement'!$M:$M,$D$1,'IEA-MethaneAbatement'!$B:$B,'Country Selector'!$A$2)))*(1+INDEX('EPA to IEA Scaling'!$F$8:$AO$8,,MATCH(AH$2,'EPA to IEA Scaling'!$F$1:$AO$1,0)))</f>
        <v>0</v>
      </c>
      <c r="AI14" cm="1">
        <f t="array" ref="AI14">((VLOOKUP($B$1,'Multipliers and Adjustments'!$A$70:$I$86,TRUNC(COLUMN(AI$2)/5)+2,FALSE)*SUMIFS('IEA-MethaneAbatement'!$N:$N,'IEA-MethaneAbatement'!$O:$O,"&lt;"&amp;$B14,'IEA-MethaneAbatement'!$O:$O,"&gt;="&amp;$A14,'IEA-MethaneAbatement'!$M:$M,$B$1,'IEA-MethaneAbatement'!$B:$B,'Country Selector'!$A$2)+VLOOKUP($C$1,'Multipliers and Adjustments'!$A$70:$I$86,TRUNC(COLUMN(AI$2)/5)+2,FALSE)*SUMIFS('IEA-MethaneAbatement'!$N:$N,'IEA-MethaneAbatement'!$O:$O,"&lt;"&amp;$B14,'IEA-MethaneAbatement'!$O:$O,"&gt;="&amp;$A14,'IEA-MethaneAbatement'!$M:$M,$C$1,'IEA-MethaneAbatement'!$B:$B,'Country Selector'!$A$2)+VLOOKUP($D$1,'Multipliers and Adjustments'!$A$70:$I$86,TRUNC(COLUMN(AI$2)/5)+2,FALSE)*SUMIFS('IEA-MethaneAbatement'!$N:$N,'IEA-MethaneAbatement'!$O:$O,"&lt;"&amp;$B14,'IEA-MethaneAbatement'!$O:$O,"&gt;="&amp;$A14,'IEA-MethaneAbatement'!$M:$M,$D$1,'IEA-MethaneAbatement'!$B:$B,'Country Selector'!$A$2)))*(1+INDEX('EPA to IEA Scaling'!$F$8:$AO$8,,MATCH(AI$2,'EPA to IEA Scaling'!$F$1:$AO$1,0)))</f>
        <v>0</v>
      </c>
      <c r="AJ14" cm="1">
        <f t="array" ref="AJ14">((VLOOKUP($B$1,'Multipliers and Adjustments'!$A$70:$I$86,TRUNC(COLUMN(AJ$2)/5)+2,FALSE)*SUMIFS('IEA-MethaneAbatement'!$N:$N,'IEA-MethaneAbatement'!$O:$O,"&lt;"&amp;$B14,'IEA-MethaneAbatement'!$O:$O,"&gt;="&amp;$A14,'IEA-MethaneAbatement'!$M:$M,$B$1,'IEA-MethaneAbatement'!$B:$B,'Country Selector'!$A$2)+VLOOKUP($C$1,'Multipliers and Adjustments'!$A$70:$I$86,TRUNC(COLUMN(AJ$2)/5)+2,FALSE)*SUMIFS('IEA-MethaneAbatement'!$N:$N,'IEA-MethaneAbatement'!$O:$O,"&lt;"&amp;$B14,'IEA-MethaneAbatement'!$O:$O,"&gt;="&amp;$A14,'IEA-MethaneAbatement'!$M:$M,$C$1,'IEA-MethaneAbatement'!$B:$B,'Country Selector'!$A$2)+VLOOKUP($D$1,'Multipliers and Adjustments'!$A$70:$I$86,TRUNC(COLUMN(AJ$2)/5)+2,FALSE)*SUMIFS('IEA-MethaneAbatement'!$N:$N,'IEA-MethaneAbatement'!$O:$O,"&lt;"&amp;$B14,'IEA-MethaneAbatement'!$O:$O,"&gt;="&amp;$A14,'IEA-MethaneAbatement'!$M:$M,$D$1,'IEA-MethaneAbatement'!$B:$B,'Country Selector'!$A$2)))*(1+INDEX('EPA to IEA Scaling'!$F$8:$AO$8,,MATCH(AJ$2,'EPA to IEA Scaling'!$F$1:$AO$1,0)))</f>
        <v>0</v>
      </c>
      <c r="AK14" cm="1">
        <f t="array" ref="AK14">((VLOOKUP($B$1,'Multipliers and Adjustments'!$A$70:$I$86,TRUNC(COLUMN(AK$2)/5)+2,FALSE)*SUMIFS('IEA-MethaneAbatement'!$N:$N,'IEA-MethaneAbatement'!$O:$O,"&lt;"&amp;$B14,'IEA-MethaneAbatement'!$O:$O,"&gt;="&amp;$A14,'IEA-MethaneAbatement'!$M:$M,$B$1,'IEA-MethaneAbatement'!$B:$B,'Country Selector'!$A$2)+VLOOKUP($C$1,'Multipliers and Adjustments'!$A$70:$I$86,TRUNC(COLUMN(AK$2)/5)+2,FALSE)*SUMIFS('IEA-MethaneAbatement'!$N:$N,'IEA-MethaneAbatement'!$O:$O,"&lt;"&amp;$B14,'IEA-MethaneAbatement'!$O:$O,"&gt;="&amp;$A14,'IEA-MethaneAbatement'!$M:$M,$C$1,'IEA-MethaneAbatement'!$B:$B,'Country Selector'!$A$2)+VLOOKUP($D$1,'Multipliers and Adjustments'!$A$70:$I$86,TRUNC(COLUMN(AK$2)/5)+2,FALSE)*SUMIFS('IEA-MethaneAbatement'!$N:$N,'IEA-MethaneAbatement'!$O:$O,"&lt;"&amp;$B14,'IEA-MethaneAbatement'!$O:$O,"&gt;="&amp;$A14,'IEA-MethaneAbatement'!$M:$M,$D$1,'IEA-MethaneAbatement'!$B:$B,'Country Selector'!$A$2)))*(1+INDEX('EPA to IEA Scaling'!$F$8:$AO$8,,MATCH(AK$2,'EPA to IEA Scaling'!$F$1:$AO$1,0)))</f>
        <v>0</v>
      </c>
      <c r="AL14" s="31" cm="1">
        <f t="array" ref="AL14">((VLOOKUP($B$1,'Multipliers and Adjustments'!$A$70:$I$86,TRUNC(COLUMN(AL$2)/5)+2,FALSE)*SUMIFS('IEA-MethaneAbatement'!$N:$N,'IEA-MethaneAbatement'!$O:$O,"&lt;"&amp;$B14,'IEA-MethaneAbatement'!$O:$O,"&gt;="&amp;$A14,'IEA-MethaneAbatement'!$M:$M,$B$1,'IEA-MethaneAbatement'!$B:$B,'Country Selector'!$A$2)+VLOOKUP($C$1,'Multipliers and Adjustments'!$A$70:$I$86,TRUNC(COLUMN(AL$2)/5)+2,FALSE)*SUMIFS('IEA-MethaneAbatement'!$N:$N,'IEA-MethaneAbatement'!$O:$O,"&lt;"&amp;$B14,'IEA-MethaneAbatement'!$O:$O,"&gt;="&amp;$A14,'IEA-MethaneAbatement'!$M:$M,$C$1,'IEA-MethaneAbatement'!$B:$B,'Country Selector'!$A$2)+VLOOKUP($D$1,'Multipliers and Adjustments'!$A$70:$I$86,TRUNC(COLUMN(AL$2)/5)+2,FALSE)*SUMIFS('IEA-MethaneAbatement'!$N:$N,'IEA-MethaneAbatement'!$O:$O,"&lt;"&amp;$B14,'IEA-MethaneAbatement'!$O:$O,"&gt;="&amp;$A14,'IEA-MethaneAbatement'!$M:$M,$D$1,'IEA-MethaneAbatement'!$B:$B,'Country Selector'!$A$2)))*(1+INDEX('EPA to IEA Scaling'!$F$8:$AO$8,,MATCH(AL$2,'EPA to IEA Scaling'!$F$1:$AO$1,0)))</f>
        <v>0</v>
      </c>
    </row>
    <row r="15" spans="1:38" x14ac:dyDescent="0.45">
      <c r="A15" s="12">
        <f t="shared" si="1"/>
        <v>-550</v>
      </c>
      <c r="B15" s="11">
        <f t="shared" si="0"/>
        <v>-500</v>
      </c>
      <c r="C15" s="31" cm="1">
        <f t="array" ref="C15">((VLOOKUP($B$1,'Multipliers and Adjustments'!$A$70:$I$86,TRUNC(COLUMN(C$2)/5)+2,FALSE)*SUMIFS('IEA-MethaneAbatement'!$N:$N,'IEA-MethaneAbatement'!$O:$O,"&lt;"&amp;$B15,'IEA-MethaneAbatement'!$O:$O,"&gt;="&amp;$A15,'IEA-MethaneAbatement'!$M:$M,$B$1,'IEA-MethaneAbatement'!$B:$B,'Country Selector'!$A$2)+VLOOKUP($C$1,'Multipliers and Adjustments'!$A$70:$I$86,TRUNC(COLUMN(C$2)/5)+2,FALSE)*SUMIFS('IEA-MethaneAbatement'!$N:$N,'IEA-MethaneAbatement'!$O:$O,"&lt;"&amp;$B15,'IEA-MethaneAbatement'!$O:$O,"&gt;="&amp;$A15,'IEA-MethaneAbatement'!$M:$M,$C$1,'IEA-MethaneAbatement'!$B:$B,'Country Selector'!$A$2)+VLOOKUP($D$1,'Multipliers and Adjustments'!$A$70:$I$86,TRUNC(COLUMN(C$2)/5)+2,FALSE)*SUMIFS('IEA-MethaneAbatement'!$N:$N,'IEA-MethaneAbatement'!$O:$O,"&lt;"&amp;$B15,'IEA-MethaneAbatement'!$O:$O,"&gt;="&amp;$A15,'IEA-MethaneAbatement'!$M:$M,$D$1,'IEA-MethaneAbatement'!$B:$B,'Country Selector'!$A$2)))*(1+INDEX('EPA to IEA Scaling'!$F$8:$AO$8,,MATCH(C$2,'EPA to IEA Scaling'!$F$1:$AO$1,0)))</f>
        <v>0</v>
      </c>
      <c r="D15" cm="1">
        <f t="array" ref="D15">((VLOOKUP($B$1,'Multipliers and Adjustments'!$A$70:$I$86,TRUNC(COLUMN(D$2)/5)+2,FALSE)*SUMIFS('IEA-MethaneAbatement'!$N:$N,'IEA-MethaneAbatement'!$O:$O,"&lt;"&amp;$B15,'IEA-MethaneAbatement'!$O:$O,"&gt;="&amp;$A15,'IEA-MethaneAbatement'!$M:$M,$B$1,'IEA-MethaneAbatement'!$B:$B,'Country Selector'!$A$2)+VLOOKUP($C$1,'Multipliers and Adjustments'!$A$70:$I$86,TRUNC(COLUMN(D$2)/5)+2,FALSE)*SUMIFS('IEA-MethaneAbatement'!$N:$N,'IEA-MethaneAbatement'!$O:$O,"&lt;"&amp;$B15,'IEA-MethaneAbatement'!$O:$O,"&gt;="&amp;$A15,'IEA-MethaneAbatement'!$M:$M,$C$1,'IEA-MethaneAbatement'!$B:$B,'Country Selector'!$A$2)+VLOOKUP($D$1,'Multipliers and Adjustments'!$A$70:$I$86,TRUNC(COLUMN(D$2)/5)+2,FALSE)*SUMIFS('IEA-MethaneAbatement'!$N:$N,'IEA-MethaneAbatement'!$O:$O,"&lt;"&amp;$B15,'IEA-MethaneAbatement'!$O:$O,"&gt;="&amp;$A15,'IEA-MethaneAbatement'!$M:$M,$D$1,'IEA-MethaneAbatement'!$B:$B,'Country Selector'!$A$2)))*(1+INDEX('EPA to IEA Scaling'!$F$8:$AO$8,,MATCH(D$2,'EPA to IEA Scaling'!$F$1:$AO$1,0)))</f>
        <v>0</v>
      </c>
      <c r="E15" cm="1">
        <f t="array" ref="E15">((VLOOKUP($B$1,'Multipliers and Adjustments'!$A$70:$I$86,TRUNC(COLUMN(E$2)/5)+2,FALSE)*SUMIFS('IEA-MethaneAbatement'!$N:$N,'IEA-MethaneAbatement'!$O:$O,"&lt;"&amp;$B15,'IEA-MethaneAbatement'!$O:$O,"&gt;="&amp;$A15,'IEA-MethaneAbatement'!$M:$M,$B$1,'IEA-MethaneAbatement'!$B:$B,'Country Selector'!$A$2)+VLOOKUP($C$1,'Multipliers and Adjustments'!$A$70:$I$86,TRUNC(COLUMN(E$2)/5)+2,FALSE)*SUMIFS('IEA-MethaneAbatement'!$N:$N,'IEA-MethaneAbatement'!$O:$O,"&lt;"&amp;$B15,'IEA-MethaneAbatement'!$O:$O,"&gt;="&amp;$A15,'IEA-MethaneAbatement'!$M:$M,$C$1,'IEA-MethaneAbatement'!$B:$B,'Country Selector'!$A$2)+VLOOKUP($D$1,'Multipliers and Adjustments'!$A$70:$I$86,TRUNC(COLUMN(E$2)/5)+2,FALSE)*SUMIFS('IEA-MethaneAbatement'!$N:$N,'IEA-MethaneAbatement'!$O:$O,"&lt;"&amp;$B15,'IEA-MethaneAbatement'!$O:$O,"&gt;="&amp;$A15,'IEA-MethaneAbatement'!$M:$M,$D$1,'IEA-MethaneAbatement'!$B:$B,'Country Selector'!$A$2)))*(1+INDEX('EPA to IEA Scaling'!$F$8:$AO$8,,MATCH(E$2,'EPA to IEA Scaling'!$F$1:$AO$1,0)))</f>
        <v>0</v>
      </c>
      <c r="F15" cm="1">
        <f t="array" ref="F15">((VLOOKUP($B$1,'Multipliers and Adjustments'!$A$70:$I$86,TRUNC(COLUMN(F$2)/5)+2,FALSE)*SUMIFS('IEA-MethaneAbatement'!$N:$N,'IEA-MethaneAbatement'!$O:$O,"&lt;"&amp;$B15,'IEA-MethaneAbatement'!$O:$O,"&gt;="&amp;$A15,'IEA-MethaneAbatement'!$M:$M,$B$1,'IEA-MethaneAbatement'!$B:$B,'Country Selector'!$A$2)+VLOOKUP($C$1,'Multipliers and Adjustments'!$A$70:$I$86,TRUNC(COLUMN(F$2)/5)+2,FALSE)*SUMIFS('IEA-MethaneAbatement'!$N:$N,'IEA-MethaneAbatement'!$O:$O,"&lt;"&amp;$B15,'IEA-MethaneAbatement'!$O:$O,"&gt;="&amp;$A15,'IEA-MethaneAbatement'!$M:$M,$C$1,'IEA-MethaneAbatement'!$B:$B,'Country Selector'!$A$2)+VLOOKUP($D$1,'Multipliers and Adjustments'!$A$70:$I$86,TRUNC(COLUMN(F$2)/5)+2,FALSE)*SUMIFS('IEA-MethaneAbatement'!$N:$N,'IEA-MethaneAbatement'!$O:$O,"&lt;"&amp;$B15,'IEA-MethaneAbatement'!$O:$O,"&gt;="&amp;$A15,'IEA-MethaneAbatement'!$M:$M,$D$1,'IEA-MethaneAbatement'!$B:$B,'Country Selector'!$A$2)))*(1+INDEX('EPA to IEA Scaling'!$F$8:$AO$8,,MATCH(F$2,'EPA to IEA Scaling'!$F$1:$AO$1,0)))</f>
        <v>0</v>
      </c>
      <c r="G15" cm="1">
        <f t="array" ref="G15">((VLOOKUP($B$1,'Multipliers and Adjustments'!$A$70:$I$86,TRUNC(COLUMN(G$2)/5)+2,FALSE)*SUMIFS('IEA-MethaneAbatement'!$N:$N,'IEA-MethaneAbatement'!$O:$O,"&lt;"&amp;$B15,'IEA-MethaneAbatement'!$O:$O,"&gt;="&amp;$A15,'IEA-MethaneAbatement'!$M:$M,$B$1,'IEA-MethaneAbatement'!$B:$B,'Country Selector'!$A$2)+VLOOKUP($C$1,'Multipliers and Adjustments'!$A$70:$I$86,TRUNC(COLUMN(G$2)/5)+2,FALSE)*SUMIFS('IEA-MethaneAbatement'!$N:$N,'IEA-MethaneAbatement'!$O:$O,"&lt;"&amp;$B15,'IEA-MethaneAbatement'!$O:$O,"&gt;="&amp;$A15,'IEA-MethaneAbatement'!$M:$M,$C$1,'IEA-MethaneAbatement'!$B:$B,'Country Selector'!$A$2)+VLOOKUP($D$1,'Multipliers and Adjustments'!$A$70:$I$86,TRUNC(COLUMN(G$2)/5)+2,FALSE)*SUMIFS('IEA-MethaneAbatement'!$N:$N,'IEA-MethaneAbatement'!$O:$O,"&lt;"&amp;$B15,'IEA-MethaneAbatement'!$O:$O,"&gt;="&amp;$A15,'IEA-MethaneAbatement'!$M:$M,$D$1,'IEA-MethaneAbatement'!$B:$B,'Country Selector'!$A$2)))*(1+INDEX('EPA to IEA Scaling'!$F$8:$AO$8,,MATCH(G$2,'EPA to IEA Scaling'!$F$1:$AO$1,0)))</f>
        <v>0</v>
      </c>
      <c r="H15" s="31" cm="1">
        <f t="array" ref="H15">((VLOOKUP($B$1,'Multipliers and Adjustments'!$A$70:$I$86,TRUNC(COLUMN(H$2)/5)+2,FALSE)*SUMIFS('IEA-MethaneAbatement'!$N:$N,'IEA-MethaneAbatement'!$O:$O,"&lt;"&amp;$B15,'IEA-MethaneAbatement'!$O:$O,"&gt;="&amp;$A15,'IEA-MethaneAbatement'!$M:$M,$B$1,'IEA-MethaneAbatement'!$B:$B,'Country Selector'!$A$2)+VLOOKUP($C$1,'Multipliers and Adjustments'!$A$70:$I$86,TRUNC(COLUMN(H$2)/5)+2,FALSE)*SUMIFS('IEA-MethaneAbatement'!$N:$N,'IEA-MethaneAbatement'!$O:$O,"&lt;"&amp;$B15,'IEA-MethaneAbatement'!$O:$O,"&gt;="&amp;$A15,'IEA-MethaneAbatement'!$M:$M,$C$1,'IEA-MethaneAbatement'!$B:$B,'Country Selector'!$A$2)+VLOOKUP($D$1,'Multipliers and Adjustments'!$A$70:$I$86,TRUNC(COLUMN(H$2)/5)+2,FALSE)*SUMIFS('IEA-MethaneAbatement'!$N:$N,'IEA-MethaneAbatement'!$O:$O,"&lt;"&amp;$B15,'IEA-MethaneAbatement'!$O:$O,"&gt;="&amp;$A15,'IEA-MethaneAbatement'!$M:$M,$D$1,'IEA-MethaneAbatement'!$B:$B,'Country Selector'!$A$2)))*(1+INDEX('EPA to IEA Scaling'!$F$8:$AO$8,,MATCH(H$2,'EPA to IEA Scaling'!$F$1:$AO$1,0)))</f>
        <v>0</v>
      </c>
      <c r="I15" cm="1">
        <f t="array" ref="I15">((VLOOKUP($B$1,'Multipliers and Adjustments'!$A$70:$I$86,TRUNC(COLUMN(I$2)/5)+2,FALSE)*SUMIFS('IEA-MethaneAbatement'!$N:$N,'IEA-MethaneAbatement'!$O:$O,"&lt;"&amp;$B15,'IEA-MethaneAbatement'!$O:$O,"&gt;="&amp;$A15,'IEA-MethaneAbatement'!$M:$M,$B$1,'IEA-MethaneAbatement'!$B:$B,'Country Selector'!$A$2)+VLOOKUP($C$1,'Multipliers and Adjustments'!$A$70:$I$86,TRUNC(COLUMN(I$2)/5)+2,FALSE)*SUMIFS('IEA-MethaneAbatement'!$N:$N,'IEA-MethaneAbatement'!$O:$O,"&lt;"&amp;$B15,'IEA-MethaneAbatement'!$O:$O,"&gt;="&amp;$A15,'IEA-MethaneAbatement'!$M:$M,$C$1,'IEA-MethaneAbatement'!$B:$B,'Country Selector'!$A$2)+VLOOKUP($D$1,'Multipliers and Adjustments'!$A$70:$I$86,TRUNC(COLUMN(I$2)/5)+2,FALSE)*SUMIFS('IEA-MethaneAbatement'!$N:$N,'IEA-MethaneAbatement'!$O:$O,"&lt;"&amp;$B15,'IEA-MethaneAbatement'!$O:$O,"&gt;="&amp;$A15,'IEA-MethaneAbatement'!$M:$M,$D$1,'IEA-MethaneAbatement'!$B:$B,'Country Selector'!$A$2)))*(1+INDEX('EPA to IEA Scaling'!$F$8:$AO$8,,MATCH(I$2,'EPA to IEA Scaling'!$F$1:$AO$1,0)))</f>
        <v>0</v>
      </c>
      <c r="J15" cm="1">
        <f t="array" ref="J15">((VLOOKUP($B$1,'Multipliers and Adjustments'!$A$70:$I$86,TRUNC(COLUMN(J$2)/5)+2,FALSE)*SUMIFS('IEA-MethaneAbatement'!$N:$N,'IEA-MethaneAbatement'!$O:$O,"&lt;"&amp;$B15,'IEA-MethaneAbatement'!$O:$O,"&gt;="&amp;$A15,'IEA-MethaneAbatement'!$M:$M,$B$1,'IEA-MethaneAbatement'!$B:$B,'Country Selector'!$A$2)+VLOOKUP($C$1,'Multipliers and Adjustments'!$A$70:$I$86,TRUNC(COLUMN(J$2)/5)+2,FALSE)*SUMIFS('IEA-MethaneAbatement'!$N:$N,'IEA-MethaneAbatement'!$O:$O,"&lt;"&amp;$B15,'IEA-MethaneAbatement'!$O:$O,"&gt;="&amp;$A15,'IEA-MethaneAbatement'!$M:$M,$C$1,'IEA-MethaneAbatement'!$B:$B,'Country Selector'!$A$2)+VLOOKUP($D$1,'Multipliers and Adjustments'!$A$70:$I$86,TRUNC(COLUMN(J$2)/5)+2,FALSE)*SUMIFS('IEA-MethaneAbatement'!$N:$N,'IEA-MethaneAbatement'!$O:$O,"&lt;"&amp;$B15,'IEA-MethaneAbatement'!$O:$O,"&gt;="&amp;$A15,'IEA-MethaneAbatement'!$M:$M,$D$1,'IEA-MethaneAbatement'!$B:$B,'Country Selector'!$A$2)))*(1+INDEX('EPA to IEA Scaling'!$F$8:$AO$8,,MATCH(J$2,'EPA to IEA Scaling'!$F$1:$AO$1,0)))</f>
        <v>0</v>
      </c>
      <c r="K15" cm="1">
        <f t="array" ref="K15">((VLOOKUP($B$1,'Multipliers and Adjustments'!$A$70:$I$86,TRUNC(COLUMN(K$2)/5)+2,FALSE)*SUMIFS('IEA-MethaneAbatement'!$N:$N,'IEA-MethaneAbatement'!$O:$O,"&lt;"&amp;$B15,'IEA-MethaneAbatement'!$O:$O,"&gt;="&amp;$A15,'IEA-MethaneAbatement'!$M:$M,$B$1,'IEA-MethaneAbatement'!$B:$B,'Country Selector'!$A$2)+VLOOKUP($C$1,'Multipliers and Adjustments'!$A$70:$I$86,TRUNC(COLUMN(K$2)/5)+2,FALSE)*SUMIFS('IEA-MethaneAbatement'!$N:$N,'IEA-MethaneAbatement'!$O:$O,"&lt;"&amp;$B15,'IEA-MethaneAbatement'!$O:$O,"&gt;="&amp;$A15,'IEA-MethaneAbatement'!$M:$M,$C$1,'IEA-MethaneAbatement'!$B:$B,'Country Selector'!$A$2)+VLOOKUP($D$1,'Multipliers and Adjustments'!$A$70:$I$86,TRUNC(COLUMN(K$2)/5)+2,FALSE)*SUMIFS('IEA-MethaneAbatement'!$N:$N,'IEA-MethaneAbatement'!$O:$O,"&lt;"&amp;$B15,'IEA-MethaneAbatement'!$O:$O,"&gt;="&amp;$A15,'IEA-MethaneAbatement'!$M:$M,$D$1,'IEA-MethaneAbatement'!$B:$B,'Country Selector'!$A$2)))*(1+INDEX('EPA to IEA Scaling'!$F$8:$AO$8,,MATCH(K$2,'EPA to IEA Scaling'!$F$1:$AO$1,0)))</f>
        <v>0</v>
      </c>
      <c r="L15" cm="1">
        <f t="array" ref="L15">((VLOOKUP($B$1,'Multipliers and Adjustments'!$A$70:$I$86,TRUNC(COLUMN(L$2)/5)+2,FALSE)*SUMIFS('IEA-MethaneAbatement'!$N:$N,'IEA-MethaneAbatement'!$O:$O,"&lt;"&amp;$B15,'IEA-MethaneAbatement'!$O:$O,"&gt;="&amp;$A15,'IEA-MethaneAbatement'!$M:$M,$B$1,'IEA-MethaneAbatement'!$B:$B,'Country Selector'!$A$2)+VLOOKUP($C$1,'Multipliers and Adjustments'!$A$70:$I$86,TRUNC(COLUMN(L$2)/5)+2,FALSE)*SUMIFS('IEA-MethaneAbatement'!$N:$N,'IEA-MethaneAbatement'!$O:$O,"&lt;"&amp;$B15,'IEA-MethaneAbatement'!$O:$O,"&gt;="&amp;$A15,'IEA-MethaneAbatement'!$M:$M,$C$1,'IEA-MethaneAbatement'!$B:$B,'Country Selector'!$A$2)+VLOOKUP($D$1,'Multipliers and Adjustments'!$A$70:$I$86,TRUNC(COLUMN(L$2)/5)+2,FALSE)*SUMIFS('IEA-MethaneAbatement'!$N:$N,'IEA-MethaneAbatement'!$O:$O,"&lt;"&amp;$B15,'IEA-MethaneAbatement'!$O:$O,"&gt;="&amp;$A15,'IEA-MethaneAbatement'!$M:$M,$D$1,'IEA-MethaneAbatement'!$B:$B,'Country Selector'!$A$2)))*(1+INDEX('EPA to IEA Scaling'!$F$8:$AO$8,,MATCH(L$2,'EPA to IEA Scaling'!$F$1:$AO$1,0)))</f>
        <v>0</v>
      </c>
      <c r="M15" s="31" cm="1">
        <f t="array" ref="M15">((VLOOKUP($B$1,'Multipliers and Adjustments'!$A$70:$I$86,TRUNC(COLUMN(M$2)/5)+2,FALSE)*SUMIFS('IEA-MethaneAbatement'!$N:$N,'IEA-MethaneAbatement'!$O:$O,"&lt;"&amp;$B15,'IEA-MethaneAbatement'!$O:$O,"&gt;="&amp;$A15,'IEA-MethaneAbatement'!$M:$M,$B$1,'IEA-MethaneAbatement'!$B:$B,'Country Selector'!$A$2)+VLOOKUP($C$1,'Multipliers and Adjustments'!$A$70:$I$86,TRUNC(COLUMN(M$2)/5)+2,FALSE)*SUMIFS('IEA-MethaneAbatement'!$N:$N,'IEA-MethaneAbatement'!$O:$O,"&lt;"&amp;$B15,'IEA-MethaneAbatement'!$O:$O,"&gt;="&amp;$A15,'IEA-MethaneAbatement'!$M:$M,$C$1,'IEA-MethaneAbatement'!$B:$B,'Country Selector'!$A$2)+VLOOKUP($D$1,'Multipliers and Adjustments'!$A$70:$I$86,TRUNC(COLUMN(M$2)/5)+2,FALSE)*SUMIFS('IEA-MethaneAbatement'!$N:$N,'IEA-MethaneAbatement'!$O:$O,"&lt;"&amp;$B15,'IEA-MethaneAbatement'!$O:$O,"&gt;="&amp;$A15,'IEA-MethaneAbatement'!$M:$M,$D$1,'IEA-MethaneAbatement'!$B:$B,'Country Selector'!$A$2)))*(1+INDEX('EPA to IEA Scaling'!$F$8:$AO$8,,MATCH(M$2,'EPA to IEA Scaling'!$F$1:$AO$1,0)))</f>
        <v>0</v>
      </c>
      <c r="N15" cm="1">
        <f t="array" ref="N15">((VLOOKUP($B$1,'Multipliers and Adjustments'!$A$70:$I$86,TRUNC(COLUMN(N$2)/5)+2,FALSE)*SUMIFS('IEA-MethaneAbatement'!$N:$N,'IEA-MethaneAbatement'!$O:$O,"&lt;"&amp;$B15,'IEA-MethaneAbatement'!$O:$O,"&gt;="&amp;$A15,'IEA-MethaneAbatement'!$M:$M,$B$1,'IEA-MethaneAbatement'!$B:$B,'Country Selector'!$A$2)+VLOOKUP($C$1,'Multipliers and Adjustments'!$A$70:$I$86,TRUNC(COLUMN(N$2)/5)+2,FALSE)*SUMIFS('IEA-MethaneAbatement'!$N:$N,'IEA-MethaneAbatement'!$O:$O,"&lt;"&amp;$B15,'IEA-MethaneAbatement'!$O:$O,"&gt;="&amp;$A15,'IEA-MethaneAbatement'!$M:$M,$C$1,'IEA-MethaneAbatement'!$B:$B,'Country Selector'!$A$2)+VLOOKUP($D$1,'Multipliers and Adjustments'!$A$70:$I$86,TRUNC(COLUMN(N$2)/5)+2,FALSE)*SUMIFS('IEA-MethaneAbatement'!$N:$N,'IEA-MethaneAbatement'!$O:$O,"&lt;"&amp;$B15,'IEA-MethaneAbatement'!$O:$O,"&gt;="&amp;$A15,'IEA-MethaneAbatement'!$M:$M,$D$1,'IEA-MethaneAbatement'!$B:$B,'Country Selector'!$A$2)))*(1+INDEX('EPA to IEA Scaling'!$F$8:$AO$8,,MATCH(N$2,'EPA to IEA Scaling'!$F$1:$AO$1,0)))</f>
        <v>0</v>
      </c>
      <c r="O15" cm="1">
        <f t="array" ref="O15">((VLOOKUP($B$1,'Multipliers and Adjustments'!$A$70:$I$86,TRUNC(COLUMN(O$2)/5)+2,FALSE)*SUMIFS('IEA-MethaneAbatement'!$N:$N,'IEA-MethaneAbatement'!$O:$O,"&lt;"&amp;$B15,'IEA-MethaneAbatement'!$O:$O,"&gt;="&amp;$A15,'IEA-MethaneAbatement'!$M:$M,$B$1,'IEA-MethaneAbatement'!$B:$B,'Country Selector'!$A$2)+VLOOKUP($C$1,'Multipliers and Adjustments'!$A$70:$I$86,TRUNC(COLUMN(O$2)/5)+2,FALSE)*SUMIFS('IEA-MethaneAbatement'!$N:$N,'IEA-MethaneAbatement'!$O:$O,"&lt;"&amp;$B15,'IEA-MethaneAbatement'!$O:$O,"&gt;="&amp;$A15,'IEA-MethaneAbatement'!$M:$M,$C$1,'IEA-MethaneAbatement'!$B:$B,'Country Selector'!$A$2)+VLOOKUP($D$1,'Multipliers and Adjustments'!$A$70:$I$86,TRUNC(COLUMN(O$2)/5)+2,FALSE)*SUMIFS('IEA-MethaneAbatement'!$N:$N,'IEA-MethaneAbatement'!$O:$O,"&lt;"&amp;$B15,'IEA-MethaneAbatement'!$O:$O,"&gt;="&amp;$A15,'IEA-MethaneAbatement'!$M:$M,$D$1,'IEA-MethaneAbatement'!$B:$B,'Country Selector'!$A$2)))*(1+INDEX('EPA to IEA Scaling'!$F$8:$AO$8,,MATCH(O$2,'EPA to IEA Scaling'!$F$1:$AO$1,0)))</f>
        <v>0</v>
      </c>
      <c r="P15" cm="1">
        <f t="array" ref="P15">((VLOOKUP($B$1,'Multipliers and Adjustments'!$A$70:$I$86,TRUNC(COLUMN(P$2)/5)+2,FALSE)*SUMIFS('IEA-MethaneAbatement'!$N:$N,'IEA-MethaneAbatement'!$O:$O,"&lt;"&amp;$B15,'IEA-MethaneAbatement'!$O:$O,"&gt;="&amp;$A15,'IEA-MethaneAbatement'!$M:$M,$B$1,'IEA-MethaneAbatement'!$B:$B,'Country Selector'!$A$2)+VLOOKUP($C$1,'Multipliers and Adjustments'!$A$70:$I$86,TRUNC(COLUMN(P$2)/5)+2,FALSE)*SUMIFS('IEA-MethaneAbatement'!$N:$N,'IEA-MethaneAbatement'!$O:$O,"&lt;"&amp;$B15,'IEA-MethaneAbatement'!$O:$O,"&gt;="&amp;$A15,'IEA-MethaneAbatement'!$M:$M,$C$1,'IEA-MethaneAbatement'!$B:$B,'Country Selector'!$A$2)+VLOOKUP($D$1,'Multipliers and Adjustments'!$A$70:$I$86,TRUNC(COLUMN(P$2)/5)+2,FALSE)*SUMIFS('IEA-MethaneAbatement'!$N:$N,'IEA-MethaneAbatement'!$O:$O,"&lt;"&amp;$B15,'IEA-MethaneAbatement'!$O:$O,"&gt;="&amp;$A15,'IEA-MethaneAbatement'!$M:$M,$D$1,'IEA-MethaneAbatement'!$B:$B,'Country Selector'!$A$2)))*(1+INDEX('EPA to IEA Scaling'!$F$8:$AO$8,,MATCH(P$2,'EPA to IEA Scaling'!$F$1:$AO$1,0)))</f>
        <v>0</v>
      </c>
      <c r="Q15" cm="1">
        <f t="array" ref="Q15">((VLOOKUP($B$1,'Multipliers and Adjustments'!$A$70:$I$86,TRUNC(COLUMN(Q$2)/5)+2,FALSE)*SUMIFS('IEA-MethaneAbatement'!$N:$N,'IEA-MethaneAbatement'!$O:$O,"&lt;"&amp;$B15,'IEA-MethaneAbatement'!$O:$O,"&gt;="&amp;$A15,'IEA-MethaneAbatement'!$M:$M,$B$1,'IEA-MethaneAbatement'!$B:$B,'Country Selector'!$A$2)+VLOOKUP($C$1,'Multipliers and Adjustments'!$A$70:$I$86,TRUNC(COLUMN(Q$2)/5)+2,FALSE)*SUMIFS('IEA-MethaneAbatement'!$N:$N,'IEA-MethaneAbatement'!$O:$O,"&lt;"&amp;$B15,'IEA-MethaneAbatement'!$O:$O,"&gt;="&amp;$A15,'IEA-MethaneAbatement'!$M:$M,$C$1,'IEA-MethaneAbatement'!$B:$B,'Country Selector'!$A$2)+VLOOKUP($D$1,'Multipliers and Adjustments'!$A$70:$I$86,TRUNC(COLUMN(Q$2)/5)+2,FALSE)*SUMIFS('IEA-MethaneAbatement'!$N:$N,'IEA-MethaneAbatement'!$O:$O,"&lt;"&amp;$B15,'IEA-MethaneAbatement'!$O:$O,"&gt;="&amp;$A15,'IEA-MethaneAbatement'!$M:$M,$D$1,'IEA-MethaneAbatement'!$B:$B,'Country Selector'!$A$2)))*(1+INDEX('EPA to IEA Scaling'!$F$8:$AO$8,,MATCH(Q$2,'EPA to IEA Scaling'!$F$1:$AO$1,0)))</f>
        <v>0</v>
      </c>
      <c r="R15" s="31" cm="1">
        <f t="array" ref="R15">((VLOOKUP($B$1,'Multipliers and Adjustments'!$A$70:$I$86,TRUNC(COLUMN(R$2)/5)+2,FALSE)*SUMIFS('IEA-MethaneAbatement'!$N:$N,'IEA-MethaneAbatement'!$O:$O,"&lt;"&amp;$B15,'IEA-MethaneAbatement'!$O:$O,"&gt;="&amp;$A15,'IEA-MethaneAbatement'!$M:$M,$B$1,'IEA-MethaneAbatement'!$B:$B,'Country Selector'!$A$2)+VLOOKUP($C$1,'Multipliers and Adjustments'!$A$70:$I$86,TRUNC(COLUMN(R$2)/5)+2,FALSE)*SUMIFS('IEA-MethaneAbatement'!$N:$N,'IEA-MethaneAbatement'!$O:$O,"&lt;"&amp;$B15,'IEA-MethaneAbatement'!$O:$O,"&gt;="&amp;$A15,'IEA-MethaneAbatement'!$M:$M,$C$1,'IEA-MethaneAbatement'!$B:$B,'Country Selector'!$A$2)+VLOOKUP($D$1,'Multipliers and Adjustments'!$A$70:$I$86,TRUNC(COLUMN(R$2)/5)+2,FALSE)*SUMIFS('IEA-MethaneAbatement'!$N:$N,'IEA-MethaneAbatement'!$O:$O,"&lt;"&amp;$B15,'IEA-MethaneAbatement'!$O:$O,"&gt;="&amp;$A15,'IEA-MethaneAbatement'!$M:$M,$D$1,'IEA-MethaneAbatement'!$B:$B,'Country Selector'!$A$2)))*(1+INDEX('EPA to IEA Scaling'!$F$8:$AO$8,,MATCH(R$2,'EPA to IEA Scaling'!$F$1:$AO$1,0)))</f>
        <v>0</v>
      </c>
      <c r="S15" cm="1">
        <f t="array" ref="S15">((VLOOKUP($B$1,'Multipliers and Adjustments'!$A$70:$I$86,TRUNC(COLUMN(S$2)/5)+2,FALSE)*SUMIFS('IEA-MethaneAbatement'!$N:$N,'IEA-MethaneAbatement'!$O:$O,"&lt;"&amp;$B15,'IEA-MethaneAbatement'!$O:$O,"&gt;="&amp;$A15,'IEA-MethaneAbatement'!$M:$M,$B$1,'IEA-MethaneAbatement'!$B:$B,'Country Selector'!$A$2)+VLOOKUP($C$1,'Multipliers and Adjustments'!$A$70:$I$86,TRUNC(COLUMN(S$2)/5)+2,FALSE)*SUMIFS('IEA-MethaneAbatement'!$N:$N,'IEA-MethaneAbatement'!$O:$O,"&lt;"&amp;$B15,'IEA-MethaneAbatement'!$O:$O,"&gt;="&amp;$A15,'IEA-MethaneAbatement'!$M:$M,$C$1,'IEA-MethaneAbatement'!$B:$B,'Country Selector'!$A$2)+VLOOKUP($D$1,'Multipliers and Adjustments'!$A$70:$I$86,TRUNC(COLUMN(S$2)/5)+2,FALSE)*SUMIFS('IEA-MethaneAbatement'!$N:$N,'IEA-MethaneAbatement'!$O:$O,"&lt;"&amp;$B15,'IEA-MethaneAbatement'!$O:$O,"&gt;="&amp;$A15,'IEA-MethaneAbatement'!$M:$M,$D$1,'IEA-MethaneAbatement'!$B:$B,'Country Selector'!$A$2)))*(1+INDEX('EPA to IEA Scaling'!$F$8:$AO$8,,MATCH(S$2,'EPA to IEA Scaling'!$F$1:$AO$1,0)))</f>
        <v>0</v>
      </c>
      <c r="T15" cm="1">
        <f t="array" ref="T15">((VLOOKUP($B$1,'Multipliers and Adjustments'!$A$70:$I$86,TRUNC(COLUMN(T$2)/5)+2,FALSE)*SUMIFS('IEA-MethaneAbatement'!$N:$N,'IEA-MethaneAbatement'!$O:$O,"&lt;"&amp;$B15,'IEA-MethaneAbatement'!$O:$O,"&gt;="&amp;$A15,'IEA-MethaneAbatement'!$M:$M,$B$1,'IEA-MethaneAbatement'!$B:$B,'Country Selector'!$A$2)+VLOOKUP($C$1,'Multipliers and Adjustments'!$A$70:$I$86,TRUNC(COLUMN(T$2)/5)+2,FALSE)*SUMIFS('IEA-MethaneAbatement'!$N:$N,'IEA-MethaneAbatement'!$O:$O,"&lt;"&amp;$B15,'IEA-MethaneAbatement'!$O:$O,"&gt;="&amp;$A15,'IEA-MethaneAbatement'!$M:$M,$C$1,'IEA-MethaneAbatement'!$B:$B,'Country Selector'!$A$2)+VLOOKUP($D$1,'Multipliers and Adjustments'!$A$70:$I$86,TRUNC(COLUMN(T$2)/5)+2,FALSE)*SUMIFS('IEA-MethaneAbatement'!$N:$N,'IEA-MethaneAbatement'!$O:$O,"&lt;"&amp;$B15,'IEA-MethaneAbatement'!$O:$O,"&gt;="&amp;$A15,'IEA-MethaneAbatement'!$M:$M,$D$1,'IEA-MethaneAbatement'!$B:$B,'Country Selector'!$A$2)))*(1+INDEX('EPA to IEA Scaling'!$F$8:$AO$8,,MATCH(T$2,'EPA to IEA Scaling'!$F$1:$AO$1,0)))</f>
        <v>0</v>
      </c>
      <c r="U15" cm="1">
        <f t="array" ref="U15">((VLOOKUP($B$1,'Multipliers and Adjustments'!$A$70:$I$86,TRUNC(COLUMN(U$2)/5)+2,FALSE)*SUMIFS('IEA-MethaneAbatement'!$N:$N,'IEA-MethaneAbatement'!$O:$O,"&lt;"&amp;$B15,'IEA-MethaneAbatement'!$O:$O,"&gt;="&amp;$A15,'IEA-MethaneAbatement'!$M:$M,$B$1,'IEA-MethaneAbatement'!$B:$B,'Country Selector'!$A$2)+VLOOKUP($C$1,'Multipliers and Adjustments'!$A$70:$I$86,TRUNC(COLUMN(U$2)/5)+2,FALSE)*SUMIFS('IEA-MethaneAbatement'!$N:$N,'IEA-MethaneAbatement'!$O:$O,"&lt;"&amp;$B15,'IEA-MethaneAbatement'!$O:$O,"&gt;="&amp;$A15,'IEA-MethaneAbatement'!$M:$M,$C$1,'IEA-MethaneAbatement'!$B:$B,'Country Selector'!$A$2)+VLOOKUP($D$1,'Multipliers and Adjustments'!$A$70:$I$86,TRUNC(COLUMN(U$2)/5)+2,FALSE)*SUMIFS('IEA-MethaneAbatement'!$N:$N,'IEA-MethaneAbatement'!$O:$O,"&lt;"&amp;$B15,'IEA-MethaneAbatement'!$O:$O,"&gt;="&amp;$A15,'IEA-MethaneAbatement'!$M:$M,$D$1,'IEA-MethaneAbatement'!$B:$B,'Country Selector'!$A$2)))*(1+INDEX('EPA to IEA Scaling'!$F$8:$AO$8,,MATCH(U$2,'EPA to IEA Scaling'!$F$1:$AO$1,0)))</f>
        <v>0</v>
      </c>
      <c r="V15" cm="1">
        <f t="array" ref="V15">((VLOOKUP($B$1,'Multipliers and Adjustments'!$A$70:$I$86,TRUNC(COLUMN(V$2)/5)+2,FALSE)*SUMIFS('IEA-MethaneAbatement'!$N:$N,'IEA-MethaneAbatement'!$O:$O,"&lt;"&amp;$B15,'IEA-MethaneAbatement'!$O:$O,"&gt;="&amp;$A15,'IEA-MethaneAbatement'!$M:$M,$B$1,'IEA-MethaneAbatement'!$B:$B,'Country Selector'!$A$2)+VLOOKUP($C$1,'Multipliers and Adjustments'!$A$70:$I$86,TRUNC(COLUMN(V$2)/5)+2,FALSE)*SUMIFS('IEA-MethaneAbatement'!$N:$N,'IEA-MethaneAbatement'!$O:$O,"&lt;"&amp;$B15,'IEA-MethaneAbatement'!$O:$O,"&gt;="&amp;$A15,'IEA-MethaneAbatement'!$M:$M,$C$1,'IEA-MethaneAbatement'!$B:$B,'Country Selector'!$A$2)+VLOOKUP($D$1,'Multipliers and Adjustments'!$A$70:$I$86,TRUNC(COLUMN(V$2)/5)+2,FALSE)*SUMIFS('IEA-MethaneAbatement'!$N:$N,'IEA-MethaneAbatement'!$O:$O,"&lt;"&amp;$B15,'IEA-MethaneAbatement'!$O:$O,"&gt;="&amp;$A15,'IEA-MethaneAbatement'!$M:$M,$D$1,'IEA-MethaneAbatement'!$B:$B,'Country Selector'!$A$2)))*(1+INDEX('EPA to IEA Scaling'!$F$8:$AO$8,,MATCH(V$2,'EPA to IEA Scaling'!$F$1:$AO$1,0)))</f>
        <v>0</v>
      </c>
      <c r="W15" s="31" cm="1">
        <f t="array" ref="W15">((VLOOKUP($B$1,'Multipliers and Adjustments'!$A$70:$I$86,TRUNC(COLUMN(W$2)/5)+2,FALSE)*SUMIFS('IEA-MethaneAbatement'!$N:$N,'IEA-MethaneAbatement'!$O:$O,"&lt;"&amp;$B15,'IEA-MethaneAbatement'!$O:$O,"&gt;="&amp;$A15,'IEA-MethaneAbatement'!$M:$M,$B$1,'IEA-MethaneAbatement'!$B:$B,'Country Selector'!$A$2)+VLOOKUP($C$1,'Multipliers and Adjustments'!$A$70:$I$86,TRUNC(COLUMN(W$2)/5)+2,FALSE)*SUMIFS('IEA-MethaneAbatement'!$N:$N,'IEA-MethaneAbatement'!$O:$O,"&lt;"&amp;$B15,'IEA-MethaneAbatement'!$O:$O,"&gt;="&amp;$A15,'IEA-MethaneAbatement'!$M:$M,$C$1,'IEA-MethaneAbatement'!$B:$B,'Country Selector'!$A$2)+VLOOKUP($D$1,'Multipliers and Adjustments'!$A$70:$I$86,TRUNC(COLUMN(W$2)/5)+2,FALSE)*SUMIFS('IEA-MethaneAbatement'!$N:$N,'IEA-MethaneAbatement'!$O:$O,"&lt;"&amp;$B15,'IEA-MethaneAbatement'!$O:$O,"&gt;="&amp;$A15,'IEA-MethaneAbatement'!$M:$M,$D$1,'IEA-MethaneAbatement'!$B:$B,'Country Selector'!$A$2)))*(1+INDEX('EPA to IEA Scaling'!$F$8:$AO$8,,MATCH(W$2,'EPA to IEA Scaling'!$F$1:$AO$1,0)))</f>
        <v>0</v>
      </c>
      <c r="X15" cm="1">
        <f t="array" ref="X15">((VLOOKUP($B$1,'Multipliers and Adjustments'!$A$70:$I$86,TRUNC(COLUMN(X$2)/5)+2,FALSE)*SUMIFS('IEA-MethaneAbatement'!$N:$N,'IEA-MethaneAbatement'!$O:$O,"&lt;"&amp;$B15,'IEA-MethaneAbatement'!$O:$O,"&gt;="&amp;$A15,'IEA-MethaneAbatement'!$M:$M,$B$1,'IEA-MethaneAbatement'!$B:$B,'Country Selector'!$A$2)+VLOOKUP($C$1,'Multipliers and Adjustments'!$A$70:$I$86,TRUNC(COLUMN(X$2)/5)+2,FALSE)*SUMIFS('IEA-MethaneAbatement'!$N:$N,'IEA-MethaneAbatement'!$O:$O,"&lt;"&amp;$B15,'IEA-MethaneAbatement'!$O:$O,"&gt;="&amp;$A15,'IEA-MethaneAbatement'!$M:$M,$C$1,'IEA-MethaneAbatement'!$B:$B,'Country Selector'!$A$2)+VLOOKUP($D$1,'Multipliers and Adjustments'!$A$70:$I$86,TRUNC(COLUMN(X$2)/5)+2,FALSE)*SUMIFS('IEA-MethaneAbatement'!$N:$N,'IEA-MethaneAbatement'!$O:$O,"&lt;"&amp;$B15,'IEA-MethaneAbatement'!$O:$O,"&gt;="&amp;$A15,'IEA-MethaneAbatement'!$M:$M,$D$1,'IEA-MethaneAbatement'!$B:$B,'Country Selector'!$A$2)))*(1+INDEX('EPA to IEA Scaling'!$F$8:$AO$8,,MATCH(X$2,'EPA to IEA Scaling'!$F$1:$AO$1,0)))</f>
        <v>0</v>
      </c>
      <c r="Y15" cm="1">
        <f t="array" ref="Y15">((VLOOKUP($B$1,'Multipliers and Adjustments'!$A$70:$I$86,TRUNC(COLUMN(Y$2)/5)+2,FALSE)*SUMIFS('IEA-MethaneAbatement'!$N:$N,'IEA-MethaneAbatement'!$O:$O,"&lt;"&amp;$B15,'IEA-MethaneAbatement'!$O:$O,"&gt;="&amp;$A15,'IEA-MethaneAbatement'!$M:$M,$B$1,'IEA-MethaneAbatement'!$B:$B,'Country Selector'!$A$2)+VLOOKUP($C$1,'Multipliers and Adjustments'!$A$70:$I$86,TRUNC(COLUMN(Y$2)/5)+2,FALSE)*SUMIFS('IEA-MethaneAbatement'!$N:$N,'IEA-MethaneAbatement'!$O:$O,"&lt;"&amp;$B15,'IEA-MethaneAbatement'!$O:$O,"&gt;="&amp;$A15,'IEA-MethaneAbatement'!$M:$M,$C$1,'IEA-MethaneAbatement'!$B:$B,'Country Selector'!$A$2)+VLOOKUP($D$1,'Multipliers and Adjustments'!$A$70:$I$86,TRUNC(COLUMN(Y$2)/5)+2,FALSE)*SUMIFS('IEA-MethaneAbatement'!$N:$N,'IEA-MethaneAbatement'!$O:$O,"&lt;"&amp;$B15,'IEA-MethaneAbatement'!$O:$O,"&gt;="&amp;$A15,'IEA-MethaneAbatement'!$M:$M,$D$1,'IEA-MethaneAbatement'!$B:$B,'Country Selector'!$A$2)))*(1+INDEX('EPA to IEA Scaling'!$F$8:$AO$8,,MATCH(Y$2,'EPA to IEA Scaling'!$F$1:$AO$1,0)))</f>
        <v>0</v>
      </c>
      <c r="Z15" cm="1">
        <f t="array" ref="Z15">((VLOOKUP($B$1,'Multipliers and Adjustments'!$A$70:$I$86,TRUNC(COLUMN(Z$2)/5)+2,FALSE)*SUMIFS('IEA-MethaneAbatement'!$N:$N,'IEA-MethaneAbatement'!$O:$O,"&lt;"&amp;$B15,'IEA-MethaneAbatement'!$O:$O,"&gt;="&amp;$A15,'IEA-MethaneAbatement'!$M:$M,$B$1,'IEA-MethaneAbatement'!$B:$B,'Country Selector'!$A$2)+VLOOKUP($C$1,'Multipliers and Adjustments'!$A$70:$I$86,TRUNC(COLUMN(Z$2)/5)+2,FALSE)*SUMIFS('IEA-MethaneAbatement'!$N:$N,'IEA-MethaneAbatement'!$O:$O,"&lt;"&amp;$B15,'IEA-MethaneAbatement'!$O:$O,"&gt;="&amp;$A15,'IEA-MethaneAbatement'!$M:$M,$C$1,'IEA-MethaneAbatement'!$B:$B,'Country Selector'!$A$2)+VLOOKUP($D$1,'Multipliers and Adjustments'!$A$70:$I$86,TRUNC(COLUMN(Z$2)/5)+2,FALSE)*SUMIFS('IEA-MethaneAbatement'!$N:$N,'IEA-MethaneAbatement'!$O:$O,"&lt;"&amp;$B15,'IEA-MethaneAbatement'!$O:$O,"&gt;="&amp;$A15,'IEA-MethaneAbatement'!$M:$M,$D$1,'IEA-MethaneAbatement'!$B:$B,'Country Selector'!$A$2)))*(1+INDEX('EPA to IEA Scaling'!$F$8:$AO$8,,MATCH(Z$2,'EPA to IEA Scaling'!$F$1:$AO$1,0)))</f>
        <v>0</v>
      </c>
      <c r="AA15" cm="1">
        <f t="array" ref="AA15">((VLOOKUP($B$1,'Multipliers and Adjustments'!$A$70:$I$86,TRUNC(COLUMN(AA$2)/5)+2,FALSE)*SUMIFS('IEA-MethaneAbatement'!$N:$N,'IEA-MethaneAbatement'!$O:$O,"&lt;"&amp;$B15,'IEA-MethaneAbatement'!$O:$O,"&gt;="&amp;$A15,'IEA-MethaneAbatement'!$M:$M,$B$1,'IEA-MethaneAbatement'!$B:$B,'Country Selector'!$A$2)+VLOOKUP($C$1,'Multipliers and Adjustments'!$A$70:$I$86,TRUNC(COLUMN(AA$2)/5)+2,FALSE)*SUMIFS('IEA-MethaneAbatement'!$N:$N,'IEA-MethaneAbatement'!$O:$O,"&lt;"&amp;$B15,'IEA-MethaneAbatement'!$O:$O,"&gt;="&amp;$A15,'IEA-MethaneAbatement'!$M:$M,$C$1,'IEA-MethaneAbatement'!$B:$B,'Country Selector'!$A$2)+VLOOKUP($D$1,'Multipliers and Adjustments'!$A$70:$I$86,TRUNC(COLUMN(AA$2)/5)+2,FALSE)*SUMIFS('IEA-MethaneAbatement'!$N:$N,'IEA-MethaneAbatement'!$O:$O,"&lt;"&amp;$B15,'IEA-MethaneAbatement'!$O:$O,"&gt;="&amp;$A15,'IEA-MethaneAbatement'!$M:$M,$D$1,'IEA-MethaneAbatement'!$B:$B,'Country Selector'!$A$2)))*(1+INDEX('EPA to IEA Scaling'!$F$8:$AO$8,,MATCH(AA$2,'EPA to IEA Scaling'!$F$1:$AO$1,0)))</f>
        <v>0</v>
      </c>
      <c r="AB15" s="31" cm="1">
        <f t="array" ref="AB15">((VLOOKUP($B$1,'Multipliers and Adjustments'!$A$70:$I$86,TRUNC(COLUMN(AB$2)/5)+2,FALSE)*SUMIFS('IEA-MethaneAbatement'!$N:$N,'IEA-MethaneAbatement'!$O:$O,"&lt;"&amp;$B15,'IEA-MethaneAbatement'!$O:$O,"&gt;="&amp;$A15,'IEA-MethaneAbatement'!$M:$M,$B$1,'IEA-MethaneAbatement'!$B:$B,'Country Selector'!$A$2)+VLOOKUP($C$1,'Multipliers and Adjustments'!$A$70:$I$86,TRUNC(COLUMN(AB$2)/5)+2,FALSE)*SUMIFS('IEA-MethaneAbatement'!$N:$N,'IEA-MethaneAbatement'!$O:$O,"&lt;"&amp;$B15,'IEA-MethaneAbatement'!$O:$O,"&gt;="&amp;$A15,'IEA-MethaneAbatement'!$M:$M,$C$1,'IEA-MethaneAbatement'!$B:$B,'Country Selector'!$A$2)+VLOOKUP($D$1,'Multipliers and Adjustments'!$A$70:$I$86,TRUNC(COLUMN(AB$2)/5)+2,FALSE)*SUMIFS('IEA-MethaneAbatement'!$N:$N,'IEA-MethaneAbatement'!$O:$O,"&lt;"&amp;$B15,'IEA-MethaneAbatement'!$O:$O,"&gt;="&amp;$A15,'IEA-MethaneAbatement'!$M:$M,$D$1,'IEA-MethaneAbatement'!$B:$B,'Country Selector'!$A$2)))*(1+INDEX('EPA to IEA Scaling'!$F$8:$AO$8,,MATCH(AB$2,'EPA to IEA Scaling'!$F$1:$AO$1,0)))</f>
        <v>0</v>
      </c>
      <c r="AC15" cm="1">
        <f t="array" ref="AC15">((VLOOKUP($B$1,'Multipliers and Adjustments'!$A$70:$I$86,TRUNC(COLUMN(AC$2)/5)+2,FALSE)*SUMIFS('IEA-MethaneAbatement'!$N:$N,'IEA-MethaneAbatement'!$O:$O,"&lt;"&amp;$B15,'IEA-MethaneAbatement'!$O:$O,"&gt;="&amp;$A15,'IEA-MethaneAbatement'!$M:$M,$B$1,'IEA-MethaneAbatement'!$B:$B,'Country Selector'!$A$2)+VLOOKUP($C$1,'Multipliers and Adjustments'!$A$70:$I$86,TRUNC(COLUMN(AC$2)/5)+2,FALSE)*SUMIFS('IEA-MethaneAbatement'!$N:$N,'IEA-MethaneAbatement'!$O:$O,"&lt;"&amp;$B15,'IEA-MethaneAbatement'!$O:$O,"&gt;="&amp;$A15,'IEA-MethaneAbatement'!$M:$M,$C$1,'IEA-MethaneAbatement'!$B:$B,'Country Selector'!$A$2)+VLOOKUP($D$1,'Multipliers and Adjustments'!$A$70:$I$86,TRUNC(COLUMN(AC$2)/5)+2,FALSE)*SUMIFS('IEA-MethaneAbatement'!$N:$N,'IEA-MethaneAbatement'!$O:$O,"&lt;"&amp;$B15,'IEA-MethaneAbatement'!$O:$O,"&gt;="&amp;$A15,'IEA-MethaneAbatement'!$M:$M,$D$1,'IEA-MethaneAbatement'!$B:$B,'Country Selector'!$A$2)))*(1+INDEX('EPA to IEA Scaling'!$F$8:$AO$8,,MATCH(AC$2,'EPA to IEA Scaling'!$F$1:$AO$1,0)))</f>
        <v>0</v>
      </c>
      <c r="AD15" cm="1">
        <f t="array" ref="AD15">((VLOOKUP($B$1,'Multipliers and Adjustments'!$A$70:$I$86,TRUNC(COLUMN(AD$2)/5)+2,FALSE)*SUMIFS('IEA-MethaneAbatement'!$N:$N,'IEA-MethaneAbatement'!$O:$O,"&lt;"&amp;$B15,'IEA-MethaneAbatement'!$O:$O,"&gt;="&amp;$A15,'IEA-MethaneAbatement'!$M:$M,$B$1,'IEA-MethaneAbatement'!$B:$B,'Country Selector'!$A$2)+VLOOKUP($C$1,'Multipliers and Adjustments'!$A$70:$I$86,TRUNC(COLUMN(AD$2)/5)+2,FALSE)*SUMIFS('IEA-MethaneAbatement'!$N:$N,'IEA-MethaneAbatement'!$O:$O,"&lt;"&amp;$B15,'IEA-MethaneAbatement'!$O:$O,"&gt;="&amp;$A15,'IEA-MethaneAbatement'!$M:$M,$C$1,'IEA-MethaneAbatement'!$B:$B,'Country Selector'!$A$2)+VLOOKUP($D$1,'Multipliers and Adjustments'!$A$70:$I$86,TRUNC(COLUMN(AD$2)/5)+2,FALSE)*SUMIFS('IEA-MethaneAbatement'!$N:$N,'IEA-MethaneAbatement'!$O:$O,"&lt;"&amp;$B15,'IEA-MethaneAbatement'!$O:$O,"&gt;="&amp;$A15,'IEA-MethaneAbatement'!$M:$M,$D$1,'IEA-MethaneAbatement'!$B:$B,'Country Selector'!$A$2)))*(1+INDEX('EPA to IEA Scaling'!$F$8:$AO$8,,MATCH(AD$2,'EPA to IEA Scaling'!$F$1:$AO$1,0)))</f>
        <v>0</v>
      </c>
      <c r="AE15" cm="1">
        <f t="array" ref="AE15">((VLOOKUP($B$1,'Multipliers and Adjustments'!$A$70:$I$86,TRUNC(COLUMN(AE$2)/5)+2,FALSE)*SUMIFS('IEA-MethaneAbatement'!$N:$N,'IEA-MethaneAbatement'!$O:$O,"&lt;"&amp;$B15,'IEA-MethaneAbatement'!$O:$O,"&gt;="&amp;$A15,'IEA-MethaneAbatement'!$M:$M,$B$1,'IEA-MethaneAbatement'!$B:$B,'Country Selector'!$A$2)+VLOOKUP($C$1,'Multipliers and Adjustments'!$A$70:$I$86,TRUNC(COLUMN(AE$2)/5)+2,FALSE)*SUMIFS('IEA-MethaneAbatement'!$N:$N,'IEA-MethaneAbatement'!$O:$O,"&lt;"&amp;$B15,'IEA-MethaneAbatement'!$O:$O,"&gt;="&amp;$A15,'IEA-MethaneAbatement'!$M:$M,$C$1,'IEA-MethaneAbatement'!$B:$B,'Country Selector'!$A$2)+VLOOKUP($D$1,'Multipliers and Adjustments'!$A$70:$I$86,TRUNC(COLUMN(AE$2)/5)+2,FALSE)*SUMIFS('IEA-MethaneAbatement'!$N:$N,'IEA-MethaneAbatement'!$O:$O,"&lt;"&amp;$B15,'IEA-MethaneAbatement'!$O:$O,"&gt;="&amp;$A15,'IEA-MethaneAbatement'!$M:$M,$D$1,'IEA-MethaneAbatement'!$B:$B,'Country Selector'!$A$2)))*(1+INDEX('EPA to IEA Scaling'!$F$8:$AO$8,,MATCH(AE$2,'EPA to IEA Scaling'!$F$1:$AO$1,0)))</f>
        <v>0</v>
      </c>
      <c r="AF15" cm="1">
        <f t="array" ref="AF15">((VLOOKUP($B$1,'Multipliers and Adjustments'!$A$70:$I$86,TRUNC(COLUMN(AF$2)/5)+2,FALSE)*SUMIFS('IEA-MethaneAbatement'!$N:$N,'IEA-MethaneAbatement'!$O:$O,"&lt;"&amp;$B15,'IEA-MethaneAbatement'!$O:$O,"&gt;="&amp;$A15,'IEA-MethaneAbatement'!$M:$M,$B$1,'IEA-MethaneAbatement'!$B:$B,'Country Selector'!$A$2)+VLOOKUP($C$1,'Multipliers and Adjustments'!$A$70:$I$86,TRUNC(COLUMN(AF$2)/5)+2,FALSE)*SUMIFS('IEA-MethaneAbatement'!$N:$N,'IEA-MethaneAbatement'!$O:$O,"&lt;"&amp;$B15,'IEA-MethaneAbatement'!$O:$O,"&gt;="&amp;$A15,'IEA-MethaneAbatement'!$M:$M,$C$1,'IEA-MethaneAbatement'!$B:$B,'Country Selector'!$A$2)+VLOOKUP($D$1,'Multipliers and Adjustments'!$A$70:$I$86,TRUNC(COLUMN(AF$2)/5)+2,FALSE)*SUMIFS('IEA-MethaneAbatement'!$N:$N,'IEA-MethaneAbatement'!$O:$O,"&lt;"&amp;$B15,'IEA-MethaneAbatement'!$O:$O,"&gt;="&amp;$A15,'IEA-MethaneAbatement'!$M:$M,$D$1,'IEA-MethaneAbatement'!$B:$B,'Country Selector'!$A$2)))*(1+INDEX('EPA to IEA Scaling'!$F$8:$AO$8,,MATCH(AF$2,'EPA to IEA Scaling'!$F$1:$AO$1,0)))</f>
        <v>0</v>
      </c>
      <c r="AG15" s="31" cm="1">
        <f t="array" ref="AG15">((VLOOKUP($B$1,'Multipliers and Adjustments'!$A$70:$I$86,TRUNC(COLUMN(AG$2)/5)+2,FALSE)*SUMIFS('IEA-MethaneAbatement'!$N:$N,'IEA-MethaneAbatement'!$O:$O,"&lt;"&amp;$B15,'IEA-MethaneAbatement'!$O:$O,"&gt;="&amp;$A15,'IEA-MethaneAbatement'!$M:$M,$B$1,'IEA-MethaneAbatement'!$B:$B,'Country Selector'!$A$2)+VLOOKUP($C$1,'Multipliers and Adjustments'!$A$70:$I$86,TRUNC(COLUMN(AG$2)/5)+2,FALSE)*SUMIFS('IEA-MethaneAbatement'!$N:$N,'IEA-MethaneAbatement'!$O:$O,"&lt;"&amp;$B15,'IEA-MethaneAbatement'!$O:$O,"&gt;="&amp;$A15,'IEA-MethaneAbatement'!$M:$M,$C$1,'IEA-MethaneAbatement'!$B:$B,'Country Selector'!$A$2)+VLOOKUP($D$1,'Multipliers and Adjustments'!$A$70:$I$86,TRUNC(COLUMN(AG$2)/5)+2,FALSE)*SUMIFS('IEA-MethaneAbatement'!$N:$N,'IEA-MethaneAbatement'!$O:$O,"&lt;"&amp;$B15,'IEA-MethaneAbatement'!$O:$O,"&gt;="&amp;$A15,'IEA-MethaneAbatement'!$M:$M,$D$1,'IEA-MethaneAbatement'!$B:$B,'Country Selector'!$A$2)))*(1+INDEX('EPA to IEA Scaling'!$F$8:$AO$8,,MATCH(AG$2,'EPA to IEA Scaling'!$F$1:$AO$1,0)))</f>
        <v>0</v>
      </c>
      <c r="AH15" cm="1">
        <f t="array" ref="AH15">((VLOOKUP($B$1,'Multipliers and Adjustments'!$A$70:$I$86,TRUNC(COLUMN(AH$2)/5)+2,FALSE)*SUMIFS('IEA-MethaneAbatement'!$N:$N,'IEA-MethaneAbatement'!$O:$O,"&lt;"&amp;$B15,'IEA-MethaneAbatement'!$O:$O,"&gt;="&amp;$A15,'IEA-MethaneAbatement'!$M:$M,$B$1,'IEA-MethaneAbatement'!$B:$B,'Country Selector'!$A$2)+VLOOKUP($C$1,'Multipliers and Adjustments'!$A$70:$I$86,TRUNC(COLUMN(AH$2)/5)+2,FALSE)*SUMIFS('IEA-MethaneAbatement'!$N:$N,'IEA-MethaneAbatement'!$O:$O,"&lt;"&amp;$B15,'IEA-MethaneAbatement'!$O:$O,"&gt;="&amp;$A15,'IEA-MethaneAbatement'!$M:$M,$C$1,'IEA-MethaneAbatement'!$B:$B,'Country Selector'!$A$2)+VLOOKUP($D$1,'Multipliers and Adjustments'!$A$70:$I$86,TRUNC(COLUMN(AH$2)/5)+2,FALSE)*SUMIFS('IEA-MethaneAbatement'!$N:$N,'IEA-MethaneAbatement'!$O:$O,"&lt;"&amp;$B15,'IEA-MethaneAbatement'!$O:$O,"&gt;="&amp;$A15,'IEA-MethaneAbatement'!$M:$M,$D$1,'IEA-MethaneAbatement'!$B:$B,'Country Selector'!$A$2)))*(1+INDEX('EPA to IEA Scaling'!$F$8:$AO$8,,MATCH(AH$2,'EPA to IEA Scaling'!$F$1:$AO$1,0)))</f>
        <v>0</v>
      </c>
      <c r="AI15" cm="1">
        <f t="array" ref="AI15">((VLOOKUP($B$1,'Multipliers and Adjustments'!$A$70:$I$86,TRUNC(COLUMN(AI$2)/5)+2,FALSE)*SUMIFS('IEA-MethaneAbatement'!$N:$N,'IEA-MethaneAbatement'!$O:$O,"&lt;"&amp;$B15,'IEA-MethaneAbatement'!$O:$O,"&gt;="&amp;$A15,'IEA-MethaneAbatement'!$M:$M,$B$1,'IEA-MethaneAbatement'!$B:$B,'Country Selector'!$A$2)+VLOOKUP($C$1,'Multipliers and Adjustments'!$A$70:$I$86,TRUNC(COLUMN(AI$2)/5)+2,FALSE)*SUMIFS('IEA-MethaneAbatement'!$N:$N,'IEA-MethaneAbatement'!$O:$O,"&lt;"&amp;$B15,'IEA-MethaneAbatement'!$O:$O,"&gt;="&amp;$A15,'IEA-MethaneAbatement'!$M:$M,$C$1,'IEA-MethaneAbatement'!$B:$B,'Country Selector'!$A$2)+VLOOKUP($D$1,'Multipliers and Adjustments'!$A$70:$I$86,TRUNC(COLUMN(AI$2)/5)+2,FALSE)*SUMIFS('IEA-MethaneAbatement'!$N:$N,'IEA-MethaneAbatement'!$O:$O,"&lt;"&amp;$B15,'IEA-MethaneAbatement'!$O:$O,"&gt;="&amp;$A15,'IEA-MethaneAbatement'!$M:$M,$D$1,'IEA-MethaneAbatement'!$B:$B,'Country Selector'!$A$2)))*(1+INDEX('EPA to IEA Scaling'!$F$8:$AO$8,,MATCH(AI$2,'EPA to IEA Scaling'!$F$1:$AO$1,0)))</f>
        <v>0</v>
      </c>
      <c r="AJ15" cm="1">
        <f t="array" ref="AJ15">((VLOOKUP($B$1,'Multipliers and Adjustments'!$A$70:$I$86,TRUNC(COLUMN(AJ$2)/5)+2,FALSE)*SUMIFS('IEA-MethaneAbatement'!$N:$N,'IEA-MethaneAbatement'!$O:$O,"&lt;"&amp;$B15,'IEA-MethaneAbatement'!$O:$O,"&gt;="&amp;$A15,'IEA-MethaneAbatement'!$M:$M,$B$1,'IEA-MethaneAbatement'!$B:$B,'Country Selector'!$A$2)+VLOOKUP($C$1,'Multipliers and Adjustments'!$A$70:$I$86,TRUNC(COLUMN(AJ$2)/5)+2,FALSE)*SUMIFS('IEA-MethaneAbatement'!$N:$N,'IEA-MethaneAbatement'!$O:$O,"&lt;"&amp;$B15,'IEA-MethaneAbatement'!$O:$O,"&gt;="&amp;$A15,'IEA-MethaneAbatement'!$M:$M,$C$1,'IEA-MethaneAbatement'!$B:$B,'Country Selector'!$A$2)+VLOOKUP($D$1,'Multipliers and Adjustments'!$A$70:$I$86,TRUNC(COLUMN(AJ$2)/5)+2,FALSE)*SUMIFS('IEA-MethaneAbatement'!$N:$N,'IEA-MethaneAbatement'!$O:$O,"&lt;"&amp;$B15,'IEA-MethaneAbatement'!$O:$O,"&gt;="&amp;$A15,'IEA-MethaneAbatement'!$M:$M,$D$1,'IEA-MethaneAbatement'!$B:$B,'Country Selector'!$A$2)))*(1+INDEX('EPA to IEA Scaling'!$F$8:$AO$8,,MATCH(AJ$2,'EPA to IEA Scaling'!$F$1:$AO$1,0)))</f>
        <v>0</v>
      </c>
      <c r="AK15" cm="1">
        <f t="array" ref="AK15">((VLOOKUP($B$1,'Multipliers and Adjustments'!$A$70:$I$86,TRUNC(COLUMN(AK$2)/5)+2,FALSE)*SUMIFS('IEA-MethaneAbatement'!$N:$N,'IEA-MethaneAbatement'!$O:$O,"&lt;"&amp;$B15,'IEA-MethaneAbatement'!$O:$O,"&gt;="&amp;$A15,'IEA-MethaneAbatement'!$M:$M,$B$1,'IEA-MethaneAbatement'!$B:$B,'Country Selector'!$A$2)+VLOOKUP($C$1,'Multipliers and Adjustments'!$A$70:$I$86,TRUNC(COLUMN(AK$2)/5)+2,FALSE)*SUMIFS('IEA-MethaneAbatement'!$N:$N,'IEA-MethaneAbatement'!$O:$O,"&lt;"&amp;$B15,'IEA-MethaneAbatement'!$O:$O,"&gt;="&amp;$A15,'IEA-MethaneAbatement'!$M:$M,$C$1,'IEA-MethaneAbatement'!$B:$B,'Country Selector'!$A$2)+VLOOKUP($D$1,'Multipliers and Adjustments'!$A$70:$I$86,TRUNC(COLUMN(AK$2)/5)+2,FALSE)*SUMIFS('IEA-MethaneAbatement'!$N:$N,'IEA-MethaneAbatement'!$O:$O,"&lt;"&amp;$B15,'IEA-MethaneAbatement'!$O:$O,"&gt;="&amp;$A15,'IEA-MethaneAbatement'!$M:$M,$D$1,'IEA-MethaneAbatement'!$B:$B,'Country Selector'!$A$2)))*(1+INDEX('EPA to IEA Scaling'!$F$8:$AO$8,,MATCH(AK$2,'EPA to IEA Scaling'!$F$1:$AO$1,0)))</f>
        <v>0</v>
      </c>
      <c r="AL15" s="31" cm="1">
        <f t="array" ref="AL15">((VLOOKUP($B$1,'Multipliers and Adjustments'!$A$70:$I$86,TRUNC(COLUMN(AL$2)/5)+2,FALSE)*SUMIFS('IEA-MethaneAbatement'!$N:$N,'IEA-MethaneAbatement'!$O:$O,"&lt;"&amp;$B15,'IEA-MethaneAbatement'!$O:$O,"&gt;="&amp;$A15,'IEA-MethaneAbatement'!$M:$M,$B$1,'IEA-MethaneAbatement'!$B:$B,'Country Selector'!$A$2)+VLOOKUP($C$1,'Multipliers and Adjustments'!$A$70:$I$86,TRUNC(COLUMN(AL$2)/5)+2,FALSE)*SUMIFS('IEA-MethaneAbatement'!$N:$N,'IEA-MethaneAbatement'!$O:$O,"&lt;"&amp;$B15,'IEA-MethaneAbatement'!$O:$O,"&gt;="&amp;$A15,'IEA-MethaneAbatement'!$M:$M,$C$1,'IEA-MethaneAbatement'!$B:$B,'Country Selector'!$A$2)+VLOOKUP($D$1,'Multipliers and Adjustments'!$A$70:$I$86,TRUNC(COLUMN(AL$2)/5)+2,FALSE)*SUMIFS('IEA-MethaneAbatement'!$N:$N,'IEA-MethaneAbatement'!$O:$O,"&lt;"&amp;$B15,'IEA-MethaneAbatement'!$O:$O,"&gt;="&amp;$A15,'IEA-MethaneAbatement'!$M:$M,$D$1,'IEA-MethaneAbatement'!$B:$B,'Country Selector'!$A$2)))*(1+INDEX('EPA to IEA Scaling'!$F$8:$AO$8,,MATCH(AL$2,'EPA to IEA Scaling'!$F$1:$AO$1,0)))</f>
        <v>0</v>
      </c>
    </row>
    <row r="16" spans="1:38" x14ac:dyDescent="0.45">
      <c r="A16" s="12">
        <f t="shared" si="1"/>
        <v>-500</v>
      </c>
      <c r="B16" s="11">
        <f t="shared" si="0"/>
        <v>-450</v>
      </c>
      <c r="C16" s="31" cm="1">
        <f t="array" ref="C16">((VLOOKUP($B$1,'Multipliers and Adjustments'!$A$70:$I$86,TRUNC(COLUMN(C$2)/5)+2,FALSE)*SUMIFS('IEA-MethaneAbatement'!$N:$N,'IEA-MethaneAbatement'!$O:$O,"&lt;"&amp;$B16,'IEA-MethaneAbatement'!$O:$O,"&gt;="&amp;$A16,'IEA-MethaneAbatement'!$M:$M,$B$1,'IEA-MethaneAbatement'!$B:$B,'Country Selector'!$A$2)+VLOOKUP($C$1,'Multipliers and Adjustments'!$A$70:$I$86,TRUNC(COLUMN(C$2)/5)+2,FALSE)*SUMIFS('IEA-MethaneAbatement'!$N:$N,'IEA-MethaneAbatement'!$O:$O,"&lt;"&amp;$B16,'IEA-MethaneAbatement'!$O:$O,"&gt;="&amp;$A16,'IEA-MethaneAbatement'!$M:$M,$C$1,'IEA-MethaneAbatement'!$B:$B,'Country Selector'!$A$2)+VLOOKUP($D$1,'Multipliers and Adjustments'!$A$70:$I$86,TRUNC(COLUMN(C$2)/5)+2,FALSE)*SUMIFS('IEA-MethaneAbatement'!$N:$N,'IEA-MethaneAbatement'!$O:$O,"&lt;"&amp;$B16,'IEA-MethaneAbatement'!$O:$O,"&gt;="&amp;$A16,'IEA-MethaneAbatement'!$M:$M,$D$1,'IEA-MethaneAbatement'!$B:$B,'Country Selector'!$A$2)))*(1+INDEX('EPA to IEA Scaling'!$F$8:$AO$8,,MATCH(C$2,'EPA to IEA Scaling'!$F$1:$AO$1,0)))</f>
        <v>0</v>
      </c>
      <c r="D16" cm="1">
        <f t="array" ref="D16">((VLOOKUP($B$1,'Multipliers and Adjustments'!$A$70:$I$86,TRUNC(COLUMN(D$2)/5)+2,FALSE)*SUMIFS('IEA-MethaneAbatement'!$N:$N,'IEA-MethaneAbatement'!$O:$O,"&lt;"&amp;$B16,'IEA-MethaneAbatement'!$O:$O,"&gt;="&amp;$A16,'IEA-MethaneAbatement'!$M:$M,$B$1,'IEA-MethaneAbatement'!$B:$B,'Country Selector'!$A$2)+VLOOKUP($C$1,'Multipliers and Adjustments'!$A$70:$I$86,TRUNC(COLUMN(D$2)/5)+2,FALSE)*SUMIFS('IEA-MethaneAbatement'!$N:$N,'IEA-MethaneAbatement'!$O:$O,"&lt;"&amp;$B16,'IEA-MethaneAbatement'!$O:$O,"&gt;="&amp;$A16,'IEA-MethaneAbatement'!$M:$M,$C$1,'IEA-MethaneAbatement'!$B:$B,'Country Selector'!$A$2)+VLOOKUP($D$1,'Multipliers and Adjustments'!$A$70:$I$86,TRUNC(COLUMN(D$2)/5)+2,FALSE)*SUMIFS('IEA-MethaneAbatement'!$N:$N,'IEA-MethaneAbatement'!$O:$O,"&lt;"&amp;$B16,'IEA-MethaneAbatement'!$O:$O,"&gt;="&amp;$A16,'IEA-MethaneAbatement'!$M:$M,$D$1,'IEA-MethaneAbatement'!$B:$B,'Country Selector'!$A$2)))*(1+INDEX('EPA to IEA Scaling'!$F$8:$AO$8,,MATCH(D$2,'EPA to IEA Scaling'!$F$1:$AO$1,0)))</f>
        <v>0</v>
      </c>
      <c r="E16" cm="1">
        <f t="array" ref="E16">((VLOOKUP($B$1,'Multipliers and Adjustments'!$A$70:$I$86,TRUNC(COLUMN(E$2)/5)+2,FALSE)*SUMIFS('IEA-MethaneAbatement'!$N:$N,'IEA-MethaneAbatement'!$O:$O,"&lt;"&amp;$B16,'IEA-MethaneAbatement'!$O:$O,"&gt;="&amp;$A16,'IEA-MethaneAbatement'!$M:$M,$B$1,'IEA-MethaneAbatement'!$B:$B,'Country Selector'!$A$2)+VLOOKUP($C$1,'Multipliers and Adjustments'!$A$70:$I$86,TRUNC(COLUMN(E$2)/5)+2,FALSE)*SUMIFS('IEA-MethaneAbatement'!$N:$N,'IEA-MethaneAbatement'!$O:$O,"&lt;"&amp;$B16,'IEA-MethaneAbatement'!$O:$O,"&gt;="&amp;$A16,'IEA-MethaneAbatement'!$M:$M,$C$1,'IEA-MethaneAbatement'!$B:$B,'Country Selector'!$A$2)+VLOOKUP($D$1,'Multipliers and Adjustments'!$A$70:$I$86,TRUNC(COLUMN(E$2)/5)+2,FALSE)*SUMIFS('IEA-MethaneAbatement'!$N:$N,'IEA-MethaneAbatement'!$O:$O,"&lt;"&amp;$B16,'IEA-MethaneAbatement'!$O:$O,"&gt;="&amp;$A16,'IEA-MethaneAbatement'!$M:$M,$D$1,'IEA-MethaneAbatement'!$B:$B,'Country Selector'!$A$2)))*(1+INDEX('EPA to IEA Scaling'!$F$8:$AO$8,,MATCH(E$2,'EPA to IEA Scaling'!$F$1:$AO$1,0)))</f>
        <v>0</v>
      </c>
      <c r="F16" cm="1">
        <f t="array" ref="F16">((VLOOKUP($B$1,'Multipliers and Adjustments'!$A$70:$I$86,TRUNC(COLUMN(F$2)/5)+2,FALSE)*SUMIFS('IEA-MethaneAbatement'!$N:$N,'IEA-MethaneAbatement'!$O:$O,"&lt;"&amp;$B16,'IEA-MethaneAbatement'!$O:$O,"&gt;="&amp;$A16,'IEA-MethaneAbatement'!$M:$M,$B$1,'IEA-MethaneAbatement'!$B:$B,'Country Selector'!$A$2)+VLOOKUP($C$1,'Multipliers and Adjustments'!$A$70:$I$86,TRUNC(COLUMN(F$2)/5)+2,FALSE)*SUMIFS('IEA-MethaneAbatement'!$N:$N,'IEA-MethaneAbatement'!$O:$O,"&lt;"&amp;$B16,'IEA-MethaneAbatement'!$O:$O,"&gt;="&amp;$A16,'IEA-MethaneAbatement'!$M:$M,$C$1,'IEA-MethaneAbatement'!$B:$B,'Country Selector'!$A$2)+VLOOKUP($D$1,'Multipliers and Adjustments'!$A$70:$I$86,TRUNC(COLUMN(F$2)/5)+2,FALSE)*SUMIFS('IEA-MethaneAbatement'!$N:$N,'IEA-MethaneAbatement'!$O:$O,"&lt;"&amp;$B16,'IEA-MethaneAbatement'!$O:$O,"&gt;="&amp;$A16,'IEA-MethaneAbatement'!$M:$M,$D$1,'IEA-MethaneAbatement'!$B:$B,'Country Selector'!$A$2)))*(1+INDEX('EPA to IEA Scaling'!$F$8:$AO$8,,MATCH(F$2,'EPA to IEA Scaling'!$F$1:$AO$1,0)))</f>
        <v>0</v>
      </c>
      <c r="G16" cm="1">
        <f t="array" ref="G16">((VLOOKUP($B$1,'Multipliers and Adjustments'!$A$70:$I$86,TRUNC(COLUMN(G$2)/5)+2,FALSE)*SUMIFS('IEA-MethaneAbatement'!$N:$N,'IEA-MethaneAbatement'!$O:$O,"&lt;"&amp;$B16,'IEA-MethaneAbatement'!$O:$O,"&gt;="&amp;$A16,'IEA-MethaneAbatement'!$M:$M,$B$1,'IEA-MethaneAbatement'!$B:$B,'Country Selector'!$A$2)+VLOOKUP($C$1,'Multipliers and Adjustments'!$A$70:$I$86,TRUNC(COLUMN(G$2)/5)+2,FALSE)*SUMIFS('IEA-MethaneAbatement'!$N:$N,'IEA-MethaneAbatement'!$O:$O,"&lt;"&amp;$B16,'IEA-MethaneAbatement'!$O:$O,"&gt;="&amp;$A16,'IEA-MethaneAbatement'!$M:$M,$C$1,'IEA-MethaneAbatement'!$B:$B,'Country Selector'!$A$2)+VLOOKUP($D$1,'Multipliers and Adjustments'!$A$70:$I$86,TRUNC(COLUMN(G$2)/5)+2,FALSE)*SUMIFS('IEA-MethaneAbatement'!$N:$N,'IEA-MethaneAbatement'!$O:$O,"&lt;"&amp;$B16,'IEA-MethaneAbatement'!$O:$O,"&gt;="&amp;$A16,'IEA-MethaneAbatement'!$M:$M,$D$1,'IEA-MethaneAbatement'!$B:$B,'Country Selector'!$A$2)))*(1+INDEX('EPA to IEA Scaling'!$F$8:$AO$8,,MATCH(G$2,'EPA to IEA Scaling'!$F$1:$AO$1,0)))</f>
        <v>0</v>
      </c>
      <c r="H16" s="31" cm="1">
        <f t="array" ref="H16">((VLOOKUP($B$1,'Multipliers and Adjustments'!$A$70:$I$86,TRUNC(COLUMN(H$2)/5)+2,FALSE)*SUMIFS('IEA-MethaneAbatement'!$N:$N,'IEA-MethaneAbatement'!$O:$O,"&lt;"&amp;$B16,'IEA-MethaneAbatement'!$O:$O,"&gt;="&amp;$A16,'IEA-MethaneAbatement'!$M:$M,$B$1,'IEA-MethaneAbatement'!$B:$B,'Country Selector'!$A$2)+VLOOKUP($C$1,'Multipliers and Adjustments'!$A$70:$I$86,TRUNC(COLUMN(H$2)/5)+2,FALSE)*SUMIFS('IEA-MethaneAbatement'!$N:$N,'IEA-MethaneAbatement'!$O:$O,"&lt;"&amp;$B16,'IEA-MethaneAbatement'!$O:$O,"&gt;="&amp;$A16,'IEA-MethaneAbatement'!$M:$M,$C$1,'IEA-MethaneAbatement'!$B:$B,'Country Selector'!$A$2)+VLOOKUP($D$1,'Multipliers and Adjustments'!$A$70:$I$86,TRUNC(COLUMN(H$2)/5)+2,FALSE)*SUMIFS('IEA-MethaneAbatement'!$N:$N,'IEA-MethaneAbatement'!$O:$O,"&lt;"&amp;$B16,'IEA-MethaneAbatement'!$O:$O,"&gt;="&amp;$A16,'IEA-MethaneAbatement'!$M:$M,$D$1,'IEA-MethaneAbatement'!$B:$B,'Country Selector'!$A$2)))*(1+INDEX('EPA to IEA Scaling'!$F$8:$AO$8,,MATCH(H$2,'EPA to IEA Scaling'!$F$1:$AO$1,0)))</f>
        <v>0</v>
      </c>
      <c r="I16" cm="1">
        <f t="array" ref="I16">((VLOOKUP($B$1,'Multipliers and Adjustments'!$A$70:$I$86,TRUNC(COLUMN(I$2)/5)+2,FALSE)*SUMIFS('IEA-MethaneAbatement'!$N:$N,'IEA-MethaneAbatement'!$O:$O,"&lt;"&amp;$B16,'IEA-MethaneAbatement'!$O:$O,"&gt;="&amp;$A16,'IEA-MethaneAbatement'!$M:$M,$B$1,'IEA-MethaneAbatement'!$B:$B,'Country Selector'!$A$2)+VLOOKUP($C$1,'Multipliers and Adjustments'!$A$70:$I$86,TRUNC(COLUMN(I$2)/5)+2,FALSE)*SUMIFS('IEA-MethaneAbatement'!$N:$N,'IEA-MethaneAbatement'!$O:$O,"&lt;"&amp;$B16,'IEA-MethaneAbatement'!$O:$O,"&gt;="&amp;$A16,'IEA-MethaneAbatement'!$M:$M,$C$1,'IEA-MethaneAbatement'!$B:$B,'Country Selector'!$A$2)+VLOOKUP($D$1,'Multipliers and Adjustments'!$A$70:$I$86,TRUNC(COLUMN(I$2)/5)+2,FALSE)*SUMIFS('IEA-MethaneAbatement'!$N:$N,'IEA-MethaneAbatement'!$O:$O,"&lt;"&amp;$B16,'IEA-MethaneAbatement'!$O:$O,"&gt;="&amp;$A16,'IEA-MethaneAbatement'!$M:$M,$D$1,'IEA-MethaneAbatement'!$B:$B,'Country Selector'!$A$2)))*(1+INDEX('EPA to IEA Scaling'!$F$8:$AO$8,,MATCH(I$2,'EPA to IEA Scaling'!$F$1:$AO$1,0)))</f>
        <v>0</v>
      </c>
      <c r="J16" cm="1">
        <f t="array" ref="J16">((VLOOKUP($B$1,'Multipliers and Adjustments'!$A$70:$I$86,TRUNC(COLUMN(J$2)/5)+2,FALSE)*SUMIFS('IEA-MethaneAbatement'!$N:$N,'IEA-MethaneAbatement'!$O:$O,"&lt;"&amp;$B16,'IEA-MethaneAbatement'!$O:$O,"&gt;="&amp;$A16,'IEA-MethaneAbatement'!$M:$M,$B$1,'IEA-MethaneAbatement'!$B:$B,'Country Selector'!$A$2)+VLOOKUP($C$1,'Multipliers and Adjustments'!$A$70:$I$86,TRUNC(COLUMN(J$2)/5)+2,FALSE)*SUMIFS('IEA-MethaneAbatement'!$N:$N,'IEA-MethaneAbatement'!$O:$O,"&lt;"&amp;$B16,'IEA-MethaneAbatement'!$O:$O,"&gt;="&amp;$A16,'IEA-MethaneAbatement'!$M:$M,$C$1,'IEA-MethaneAbatement'!$B:$B,'Country Selector'!$A$2)+VLOOKUP($D$1,'Multipliers and Adjustments'!$A$70:$I$86,TRUNC(COLUMN(J$2)/5)+2,FALSE)*SUMIFS('IEA-MethaneAbatement'!$N:$N,'IEA-MethaneAbatement'!$O:$O,"&lt;"&amp;$B16,'IEA-MethaneAbatement'!$O:$O,"&gt;="&amp;$A16,'IEA-MethaneAbatement'!$M:$M,$D$1,'IEA-MethaneAbatement'!$B:$B,'Country Selector'!$A$2)))*(1+INDEX('EPA to IEA Scaling'!$F$8:$AO$8,,MATCH(J$2,'EPA to IEA Scaling'!$F$1:$AO$1,0)))</f>
        <v>0</v>
      </c>
      <c r="K16" cm="1">
        <f t="array" ref="K16">((VLOOKUP($B$1,'Multipliers and Adjustments'!$A$70:$I$86,TRUNC(COLUMN(K$2)/5)+2,FALSE)*SUMIFS('IEA-MethaneAbatement'!$N:$N,'IEA-MethaneAbatement'!$O:$O,"&lt;"&amp;$B16,'IEA-MethaneAbatement'!$O:$O,"&gt;="&amp;$A16,'IEA-MethaneAbatement'!$M:$M,$B$1,'IEA-MethaneAbatement'!$B:$B,'Country Selector'!$A$2)+VLOOKUP($C$1,'Multipliers and Adjustments'!$A$70:$I$86,TRUNC(COLUMN(K$2)/5)+2,FALSE)*SUMIFS('IEA-MethaneAbatement'!$N:$N,'IEA-MethaneAbatement'!$O:$O,"&lt;"&amp;$B16,'IEA-MethaneAbatement'!$O:$O,"&gt;="&amp;$A16,'IEA-MethaneAbatement'!$M:$M,$C$1,'IEA-MethaneAbatement'!$B:$B,'Country Selector'!$A$2)+VLOOKUP($D$1,'Multipliers and Adjustments'!$A$70:$I$86,TRUNC(COLUMN(K$2)/5)+2,FALSE)*SUMIFS('IEA-MethaneAbatement'!$N:$N,'IEA-MethaneAbatement'!$O:$O,"&lt;"&amp;$B16,'IEA-MethaneAbatement'!$O:$O,"&gt;="&amp;$A16,'IEA-MethaneAbatement'!$M:$M,$D$1,'IEA-MethaneAbatement'!$B:$B,'Country Selector'!$A$2)))*(1+INDEX('EPA to IEA Scaling'!$F$8:$AO$8,,MATCH(K$2,'EPA to IEA Scaling'!$F$1:$AO$1,0)))</f>
        <v>0</v>
      </c>
      <c r="L16" cm="1">
        <f t="array" ref="L16">((VLOOKUP($B$1,'Multipliers and Adjustments'!$A$70:$I$86,TRUNC(COLUMN(L$2)/5)+2,FALSE)*SUMIFS('IEA-MethaneAbatement'!$N:$N,'IEA-MethaneAbatement'!$O:$O,"&lt;"&amp;$B16,'IEA-MethaneAbatement'!$O:$O,"&gt;="&amp;$A16,'IEA-MethaneAbatement'!$M:$M,$B$1,'IEA-MethaneAbatement'!$B:$B,'Country Selector'!$A$2)+VLOOKUP($C$1,'Multipliers and Adjustments'!$A$70:$I$86,TRUNC(COLUMN(L$2)/5)+2,FALSE)*SUMIFS('IEA-MethaneAbatement'!$N:$N,'IEA-MethaneAbatement'!$O:$O,"&lt;"&amp;$B16,'IEA-MethaneAbatement'!$O:$O,"&gt;="&amp;$A16,'IEA-MethaneAbatement'!$M:$M,$C$1,'IEA-MethaneAbatement'!$B:$B,'Country Selector'!$A$2)+VLOOKUP($D$1,'Multipliers and Adjustments'!$A$70:$I$86,TRUNC(COLUMN(L$2)/5)+2,FALSE)*SUMIFS('IEA-MethaneAbatement'!$N:$N,'IEA-MethaneAbatement'!$O:$O,"&lt;"&amp;$B16,'IEA-MethaneAbatement'!$O:$O,"&gt;="&amp;$A16,'IEA-MethaneAbatement'!$M:$M,$D$1,'IEA-MethaneAbatement'!$B:$B,'Country Selector'!$A$2)))*(1+INDEX('EPA to IEA Scaling'!$F$8:$AO$8,,MATCH(L$2,'EPA to IEA Scaling'!$F$1:$AO$1,0)))</f>
        <v>0</v>
      </c>
      <c r="M16" s="31" cm="1">
        <f t="array" ref="M16">((VLOOKUP($B$1,'Multipliers and Adjustments'!$A$70:$I$86,TRUNC(COLUMN(M$2)/5)+2,FALSE)*SUMIFS('IEA-MethaneAbatement'!$N:$N,'IEA-MethaneAbatement'!$O:$O,"&lt;"&amp;$B16,'IEA-MethaneAbatement'!$O:$O,"&gt;="&amp;$A16,'IEA-MethaneAbatement'!$M:$M,$B$1,'IEA-MethaneAbatement'!$B:$B,'Country Selector'!$A$2)+VLOOKUP($C$1,'Multipliers and Adjustments'!$A$70:$I$86,TRUNC(COLUMN(M$2)/5)+2,FALSE)*SUMIFS('IEA-MethaneAbatement'!$N:$N,'IEA-MethaneAbatement'!$O:$O,"&lt;"&amp;$B16,'IEA-MethaneAbatement'!$O:$O,"&gt;="&amp;$A16,'IEA-MethaneAbatement'!$M:$M,$C$1,'IEA-MethaneAbatement'!$B:$B,'Country Selector'!$A$2)+VLOOKUP($D$1,'Multipliers and Adjustments'!$A$70:$I$86,TRUNC(COLUMN(M$2)/5)+2,FALSE)*SUMIFS('IEA-MethaneAbatement'!$N:$N,'IEA-MethaneAbatement'!$O:$O,"&lt;"&amp;$B16,'IEA-MethaneAbatement'!$O:$O,"&gt;="&amp;$A16,'IEA-MethaneAbatement'!$M:$M,$D$1,'IEA-MethaneAbatement'!$B:$B,'Country Selector'!$A$2)))*(1+INDEX('EPA to IEA Scaling'!$F$8:$AO$8,,MATCH(M$2,'EPA to IEA Scaling'!$F$1:$AO$1,0)))</f>
        <v>0</v>
      </c>
      <c r="N16" cm="1">
        <f t="array" ref="N16">((VLOOKUP($B$1,'Multipliers and Adjustments'!$A$70:$I$86,TRUNC(COLUMN(N$2)/5)+2,FALSE)*SUMIFS('IEA-MethaneAbatement'!$N:$N,'IEA-MethaneAbatement'!$O:$O,"&lt;"&amp;$B16,'IEA-MethaneAbatement'!$O:$O,"&gt;="&amp;$A16,'IEA-MethaneAbatement'!$M:$M,$B$1,'IEA-MethaneAbatement'!$B:$B,'Country Selector'!$A$2)+VLOOKUP($C$1,'Multipliers and Adjustments'!$A$70:$I$86,TRUNC(COLUMN(N$2)/5)+2,FALSE)*SUMIFS('IEA-MethaneAbatement'!$N:$N,'IEA-MethaneAbatement'!$O:$O,"&lt;"&amp;$B16,'IEA-MethaneAbatement'!$O:$O,"&gt;="&amp;$A16,'IEA-MethaneAbatement'!$M:$M,$C$1,'IEA-MethaneAbatement'!$B:$B,'Country Selector'!$A$2)+VLOOKUP($D$1,'Multipliers and Adjustments'!$A$70:$I$86,TRUNC(COLUMN(N$2)/5)+2,FALSE)*SUMIFS('IEA-MethaneAbatement'!$N:$N,'IEA-MethaneAbatement'!$O:$O,"&lt;"&amp;$B16,'IEA-MethaneAbatement'!$O:$O,"&gt;="&amp;$A16,'IEA-MethaneAbatement'!$M:$M,$D$1,'IEA-MethaneAbatement'!$B:$B,'Country Selector'!$A$2)))*(1+INDEX('EPA to IEA Scaling'!$F$8:$AO$8,,MATCH(N$2,'EPA to IEA Scaling'!$F$1:$AO$1,0)))</f>
        <v>0</v>
      </c>
      <c r="O16" cm="1">
        <f t="array" ref="O16">((VLOOKUP($B$1,'Multipliers and Adjustments'!$A$70:$I$86,TRUNC(COLUMN(O$2)/5)+2,FALSE)*SUMIFS('IEA-MethaneAbatement'!$N:$N,'IEA-MethaneAbatement'!$O:$O,"&lt;"&amp;$B16,'IEA-MethaneAbatement'!$O:$O,"&gt;="&amp;$A16,'IEA-MethaneAbatement'!$M:$M,$B$1,'IEA-MethaneAbatement'!$B:$B,'Country Selector'!$A$2)+VLOOKUP($C$1,'Multipliers and Adjustments'!$A$70:$I$86,TRUNC(COLUMN(O$2)/5)+2,FALSE)*SUMIFS('IEA-MethaneAbatement'!$N:$N,'IEA-MethaneAbatement'!$O:$O,"&lt;"&amp;$B16,'IEA-MethaneAbatement'!$O:$O,"&gt;="&amp;$A16,'IEA-MethaneAbatement'!$M:$M,$C$1,'IEA-MethaneAbatement'!$B:$B,'Country Selector'!$A$2)+VLOOKUP($D$1,'Multipliers and Adjustments'!$A$70:$I$86,TRUNC(COLUMN(O$2)/5)+2,FALSE)*SUMIFS('IEA-MethaneAbatement'!$N:$N,'IEA-MethaneAbatement'!$O:$O,"&lt;"&amp;$B16,'IEA-MethaneAbatement'!$O:$O,"&gt;="&amp;$A16,'IEA-MethaneAbatement'!$M:$M,$D$1,'IEA-MethaneAbatement'!$B:$B,'Country Selector'!$A$2)))*(1+INDEX('EPA to IEA Scaling'!$F$8:$AO$8,,MATCH(O$2,'EPA to IEA Scaling'!$F$1:$AO$1,0)))</f>
        <v>0</v>
      </c>
      <c r="P16" cm="1">
        <f t="array" ref="P16">((VLOOKUP($B$1,'Multipliers and Adjustments'!$A$70:$I$86,TRUNC(COLUMN(P$2)/5)+2,FALSE)*SUMIFS('IEA-MethaneAbatement'!$N:$N,'IEA-MethaneAbatement'!$O:$O,"&lt;"&amp;$B16,'IEA-MethaneAbatement'!$O:$O,"&gt;="&amp;$A16,'IEA-MethaneAbatement'!$M:$M,$B$1,'IEA-MethaneAbatement'!$B:$B,'Country Selector'!$A$2)+VLOOKUP($C$1,'Multipliers and Adjustments'!$A$70:$I$86,TRUNC(COLUMN(P$2)/5)+2,FALSE)*SUMIFS('IEA-MethaneAbatement'!$N:$N,'IEA-MethaneAbatement'!$O:$O,"&lt;"&amp;$B16,'IEA-MethaneAbatement'!$O:$O,"&gt;="&amp;$A16,'IEA-MethaneAbatement'!$M:$M,$C$1,'IEA-MethaneAbatement'!$B:$B,'Country Selector'!$A$2)+VLOOKUP($D$1,'Multipliers and Adjustments'!$A$70:$I$86,TRUNC(COLUMN(P$2)/5)+2,FALSE)*SUMIFS('IEA-MethaneAbatement'!$N:$N,'IEA-MethaneAbatement'!$O:$O,"&lt;"&amp;$B16,'IEA-MethaneAbatement'!$O:$O,"&gt;="&amp;$A16,'IEA-MethaneAbatement'!$M:$M,$D$1,'IEA-MethaneAbatement'!$B:$B,'Country Selector'!$A$2)))*(1+INDEX('EPA to IEA Scaling'!$F$8:$AO$8,,MATCH(P$2,'EPA to IEA Scaling'!$F$1:$AO$1,0)))</f>
        <v>0</v>
      </c>
      <c r="Q16" cm="1">
        <f t="array" ref="Q16">((VLOOKUP($B$1,'Multipliers and Adjustments'!$A$70:$I$86,TRUNC(COLUMN(Q$2)/5)+2,FALSE)*SUMIFS('IEA-MethaneAbatement'!$N:$N,'IEA-MethaneAbatement'!$O:$O,"&lt;"&amp;$B16,'IEA-MethaneAbatement'!$O:$O,"&gt;="&amp;$A16,'IEA-MethaneAbatement'!$M:$M,$B$1,'IEA-MethaneAbatement'!$B:$B,'Country Selector'!$A$2)+VLOOKUP($C$1,'Multipliers and Adjustments'!$A$70:$I$86,TRUNC(COLUMN(Q$2)/5)+2,FALSE)*SUMIFS('IEA-MethaneAbatement'!$N:$N,'IEA-MethaneAbatement'!$O:$O,"&lt;"&amp;$B16,'IEA-MethaneAbatement'!$O:$O,"&gt;="&amp;$A16,'IEA-MethaneAbatement'!$M:$M,$C$1,'IEA-MethaneAbatement'!$B:$B,'Country Selector'!$A$2)+VLOOKUP($D$1,'Multipliers and Adjustments'!$A$70:$I$86,TRUNC(COLUMN(Q$2)/5)+2,FALSE)*SUMIFS('IEA-MethaneAbatement'!$N:$N,'IEA-MethaneAbatement'!$O:$O,"&lt;"&amp;$B16,'IEA-MethaneAbatement'!$O:$O,"&gt;="&amp;$A16,'IEA-MethaneAbatement'!$M:$M,$D$1,'IEA-MethaneAbatement'!$B:$B,'Country Selector'!$A$2)))*(1+INDEX('EPA to IEA Scaling'!$F$8:$AO$8,,MATCH(Q$2,'EPA to IEA Scaling'!$F$1:$AO$1,0)))</f>
        <v>0</v>
      </c>
      <c r="R16" s="31" cm="1">
        <f t="array" ref="R16">((VLOOKUP($B$1,'Multipliers and Adjustments'!$A$70:$I$86,TRUNC(COLUMN(R$2)/5)+2,FALSE)*SUMIFS('IEA-MethaneAbatement'!$N:$N,'IEA-MethaneAbatement'!$O:$O,"&lt;"&amp;$B16,'IEA-MethaneAbatement'!$O:$O,"&gt;="&amp;$A16,'IEA-MethaneAbatement'!$M:$M,$B$1,'IEA-MethaneAbatement'!$B:$B,'Country Selector'!$A$2)+VLOOKUP($C$1,'Multipliers and Adjustments'!$A$70:$I$86,TRUNC(COLUMN(R$2)/5)+2,FALSE)*SUMIFS('IEA-MethaneAbatement'!$N:$N,'IEA-MethaneAbatement'!$O:$O,"&lt;"&amp;$B16,'IEA-MethaneAbatement'!$O:$O,"&gt;="&amp;$A16,'IEA-MethaneAbatement'!$M:$M,$C$1,'IEA-MethaneAbatement'!$B:$B,'Country Selector'!$A$2)+VLOOKUP($D$1,'Multipliers and Adjustments'!$A$70:$I$86,TRUNC(COLUMN(R$2)/5)+2,FALSE)*SUMIFS('IEA-MethaneAbatement'!$N:$N,'IEA-MethaneAbatement'!$O:$O,"&lt;"&amp;$B16,'IEA-MethaneAbatement'!$O:$O,"&gt;="&amp;$A16,'IEA-MethaneAbatement'!$M:$M,$D$1,'IEA-MethaneAbatement'!$B:$B,'Country Selector'!$A$2)))*(1+INDEX('EPA to IEA Scaling'!$F$8:$AO$8,,MATCH(R$2,'EPA to IEA Scaling'!$F$1:$AO$1,0)))</f>
        <v>0</v>
      </c>
      <c r="S16" cm="1">
        <f t="array" ref="S16">((VLOOKUP($B$1,'Multipliers and Adjustments'!$A$70:$I$86,TRUNC(COLUMN(S$2)/5)+2,FALSE)*SUMIFS('IEA-MethaneAbatement'!$N:$N,'IEA-MethaneAbatement'!$O:$O,"&lt;"&amp;$B16,'IEA-MethaneAbatement'!$O:$O,"&gt;="&amp;$A16,'IEA-MethaneAbatement'!$M:$M,$B$1,'IEA-MethaneAbatement'!$B:$B,'Country Selector'!$A$2)+VLOOKUP($C$1,'Multipliers and Adjustments'!$A$70:$I$86,TRUNC(COLUMN(S$2)/5)+2,FALSE)*SUMIFS('IEA-MethaneAbatement'!$N:$N,'IEA-MethaneAbatement'!$O:$O,"&lt;"&amp;$B16,'IEA-MethaneAbatement'!$O:$O,"&gt;="&amp;$A16,'IEA-MethaneAbatement'!$M:$M,$C$1,'IEA-MethaneAbatement'!$B:$B,'Country Selector'!$A$2)+VLOOKUP($D$1,'Multipliers and Adjustments'!$A$70:$I$86,TRUNC(COLUMN(S$2)/5)+2,FALSE)*SUMIFS('IEA-MethaneAbatement'!$N:$N,'IEA-MethaneAbatement'!$O:$O,"&lt;"&amp;$B16,'IEA-MethaneAbatement'!$O:$O,"&gt;="&amp;$A16,'IEA-MethaneAbatement'!$M:$M,$D$1,'IEA-MethaneAbatement'!$B:$B,'Country Selector'!$A$2)))*(1+INDEX('EPA to IEA Scaling'!$F$8:$AO$8,,MATCH(S$2,'EPA to IEA Scaling'!$F$1:$AO$1,0)))</f>
        <v>0</v>
      </c>
      <c r="T16" cm="1">
        <f t="array" ref="T16">((VLOOKUP($B$1,'Multipliers and Adjustments'!$A$70:$I$86,TRUNC(COLUMN(T$2)/5)+2,FALSE)*SUMIFS('IEA-MethaneAbatement'!$N:$N,'IEA-MethaneAbatement'!$O:$O,"&lt;"&amp;$B16,'IEA-MethaneAbatement'!$O:$O,"&gt;="&amp;$A16,'IEA-MethaneAbatement'!$M:$M,$B$1,'IEA-MethaneAbatement'!$B:$B,'Country Selector'!$A$2)+VLOOKUP($C$1,'Multipliers and Adjustments'!$A$70:$I$86,TRUNC(COLUMN(T$2)/5)+2,FALSE)*SUMIFS('IEA-MethaneAbatement'!$N:$N,'IEA-MethaneAbatement'!$O:$O,"&lt;"&amp;$B16,'IEA-MethaneAbatement'!$O:$O,"&gt;="&amp;$A16,'IEA-MethaneAbatement'!$M:$M,$C$1,'IEA-MethaneAbatement'!$B:$B,'Country Selector'!$A$2)+VLOOKUP($D$1,'Multipliers and Adjustments'!$A$70:$I$86,TRUNC(COLUMN(T$2)/5)+2,FALSE)*SUMIFS('IEA-MethaneAbatement'!$N:$N,'IEA-MethaneAbatement'!$O:$O,"&lt;"&amp;$B16,'IEA-MethaneAbatement'!$O:$O,"&gt;="&amp;$A16,'IEA-MethaneAbatement'!$M:$M,$D$1,'IEA-MethaneAbatement'!$B:$B,'Country Selector'!$A$2)))*(1+INDEX('EPA to IEA Scaling'!$F$8:$AO$8,,MATCH(T$2,'EPA to IEA Scaling'!$F$1:$AO$1,0)))</f>
        <v>0</v>
      </c>
      <c r="U16" cm="1">
        <f t="array" ref="U16">((VLOOKUP($B$1,'Multipliers and Adjustments'!$A$70:$I$86,TRUNC(COLUMN(U$2)/5)+2,FALSE)*SUMIFS('IEA-MethaneAbatement'!$N:$N,'IEA-MethaneAbatement'!$O:$O,"&lt;"&amp;$B16,'IEA-MethaneAbatement'!$O:$O,"&gt;="&amp;$A16,'IEA-MethaneAbatement'!$M:$M,$B$1,'IEA-MethaneAbatement'!$B:$B,'Country Selector'!$A$2)+VLOOKUP($C$1,'Multipliers and Adjustments'!$A$70:$I$86,TRUNC(COLUMN(U$2)/5)+2,FALSE)*SUMIFS('IEA-MethaneAbatement'!$N:$N,'IEA-MethaneAbatement'!$O:$O,"&lt;"&amp;$B16,'IEA-MethaneAbatement'!$O:$O,"&gt;="&amp;$A16,'IEA-MethaneAbatement'!$M:$M,$C$1,'IEA-MethaneAbatement'!$B:$B,'Country Selector'!$A$2)+VLOOKUP($D$1,'Multipliers and Adjustments'!$A$70:$I$86,TRUNC(COLUMN(U$2)/5)+2,FALSE)*SUMIFS('IEA-MethaneAbatement'!$N:$N,'IEA-MethaneAbatement'!$O:$O,"&lt;"&amp;$B16,'IEA-MethaneAbatement'!$O:$O,"&gt;="&amp;$A16,'IEA-MethaneAbatement'!$M:$M,$D$1,'IEA-MethaneAbatement'!$B:$B,'Country Selector'!$A$2)))*(1+INDEX('EPA to IEA Scaling'!$F$8:$AO$8,,MATCH(U$2,'EPA to IEA Scaling'!$F$1:$AO$1,0)))</f>
        <v>0</v>
      </c>
      <c r="V16" cm="1">
        <f t="array" ref="V16">((VLOOKUP($B$1,'Multipliers and Adjustments'!$A$70:$I$86,TRUNC(COLUMN(V$2)/5)+2,FALSE)*SUMIFS('IEA-MethaneAbatement'!$N:$N,'IEA-MethaneAbatement'!$O:$O,"&lt;"&amp;$B16,'IEA-MethaneAbatement'!$O:$O,"&gt;="&amp;$A16,'IEA-MethaneAbatement'!$M:$M,$B$1,'IEA-MethaneAbatement'!$B:$B,'Country Selector'!$A$2)+VLOOKUP($C$1,'Multipliers and Adjustments'!$A$70:$I$86,TRUNC(COLUMN(V$2)/5)+2,FALSE)*SUMIFS('IEA-MethaneAbatement'!$N:$N,'IEA-MethaneAbatement'!$O:$O,"&lt;"&amp;$B16,'IEA-MethaneAbatement'!$O:$O,"&gt;="&amp;$A16,'IEA-MethaneAbatement'!$M:$M,$C$1,'IEA-MethaneAbatement'!$B:$B,'Country Selector'!$A$2)+VLOOKUP($D$1,'Multipliers and Adjustments'!$A$70:$I$86,TRUNC(COLUMN(V$2)/5)+2,FALSE)*SUMIFS('IEA-MethaneAbatement'!$N:$N,'IEA-MethaneAbatement'!$O:$O,"&lt;"&amp;$B16,'IEA-MethaneAbatement'!$O:$O,"&gt;="&amp;$A16,'IEA-MethaneAbatement'!$M:$M,$D$1,'IEA-MethaneAbatement'!$B:$B,'Country Selector'!$A$2)))*(1+INDEX('EPA to IEA Scaling'!$F$8:$AO$8,,MATCH(V$2,'EPA to IEA Scaling'!$F$1:$AO$1,0)))</f>
        <v>0</v>
      </c>
      <c r="W16" s="31" cm="1">
        <f t="array" ref="W16">((VLOOKUP($B$1,'Multipliers and Adjustments'!$A$70:$I$86,TRUNC(COLUMN(W$2)/5)+2,FALSE)*SUMIFS('IEA-MethaneAbatement'!$N:$N,'IEA-MethaneAbatement'!$O:$O,"&lt;"&amp;$B16,'IEA-MethaneAbatement'!$O:$O,"&gt;="&amp;$A16,'IEA-MethaneAbatement'!$M:$M,$B$1,'IEA-MethaneAbatement'!$B:$B,'Country Selector'!$A$2)+VLOOKUP($C$1,'Multipliers and Adjustments'!$A$70:$I$86,TRUNC(COLUMN(W$2)/5)+2,FALSE)*SUMIFS('IEA-MethaneAbatement'!$N:$N,'IEA-MethaneAbatement'!$O:$O,"&lt;"&amp;$B16,'IEA-MethaneAbatement'!$O:$O,"&gt;="&amp;$A16,'IEA-MethaneAbatement'!$M:$M,$C$1,'IEA-MethaneAbatement'!$B:$B,'Country Selector'!$A$2)+VLOOKUP($D$1,'Multipliers and Adjustments'!$A$70:$I$86,TRUNC(COLUMN(W$2)/5)+2,FALSE)*SUMIFS('IEA-MethaneAbatement'!$N:$N,'IEA-MethaneAbatement'!$O:$O,"&lt;"&amp;$B16,'IEA-MethaneAbatement'!$O:$O,"&gt;="&amp;$A16,'IEA-MethaneAbatement'!$M:$M,$D$1,'IEA-MethaneAbatement'!$B:$B,'Country Selector'!$A$2)))*(1+INDEX('EPA to IEA Scaling'!$F$8:$AO$8,,MATCH(W$2,'EPA to IEA Scaling'!$F$1:$AO$1,0)))</f>
        <v>0</v>
      </c>
      <c r="X16" cm="1">
        <f t="array" ref="X16">((VLOOKUP($B$1,'Multipliers and Adjustments'!$A$70:$I$86,TRUNC(COLUMN(X$2)/5)+2,FALSE)*SUMIFS('IEA-MethaneAbatement'!$N:$N,'IEA-MethaneAbatement'!$O:$O,"&lt;"&amp;$B16,'IEA-MethaneAbatement'!$O:$O,"&gt;="&amp;$A16,'IEA-MethaneAbatement'!$M:$M,$B$1,'IEA-MethaneAbatement'!$B:$B,'Country Selector'!$A$2)+VLOOKUP($C$1,'Multipliers and Adjustments'!$A$70:$I$86,TRUNC(COLUMN(X$2)/5)+2,FALSE)*SUMIFS('IEA-MethaneAbatement'!$N:$N,'IEA-MethaneAbatement'!$O:$O,"&lt;"&amp;$B16,'IEA-MethaneAbatement'!$O:$O,"&gt;="&amp;$A16,'IEA-MethaneAbatement'!$M:$M,$C$1,'IEA-MethaneAbatement'!$B:$B,'Country Selector'!$A$2)+VLOOKUP($D$1,'Multipliers and Adjustments'!$A$70:$I$86,TRUNC(COLUMN(X$2)/5)+2,FALSE)*SUMIFS('IEA-MethaneAbatement'!$N:$N,'IEA-MethaneAbatement'!$O:$O,"&lt;"&amp;$B16,'IEA-MethaneAbatement'!$O:$O,"&gt;="&amp;$A16,'IEA-MethaneAbatement'!$M:$M,$D$1,'IEA-MethaneAbatement'!$B:$B,'Country Selector'!$A$2)))*(1+INDEX('EPA to IEA Scaling'!$F$8:$AO$8,,MATCH(X$2,'EPA to IEA Scaling'!$F$1:$AO$1,0)))</f>
        <v>0</v>
      </c>
      <c r="Y16" cm="1">
        <f t="array" ref="Y16">((VLOOKUP($B$1,'Multipliers and Adjustments'!$A$70:$I$86,TRUNC(COLUMN(Y$2)/5)+2,FALSE)*SUMIFS('IEA-MethaneAbatement'!$N:$N,'IEA-MethaneAbatement'!$O:$O,"&lt;"&amp;$B16,'IEA-MethaneAbatement'!$O:$O,"&gt;="&amp;$A16,'IEA-MethaneAbatement'!$M:$M,$B$1,'IEA-MethaneAbatement'!$B:$B,'Country Selector'!$A$2)+VLOOKUP($C$1,'Multipliers and Adjustments'!$A$70:$I$86,TRUNC(COLUMN(Y$2)/5)+2,FALSE)*SUMIFS('IEA-MethaneAbatement'!$N:$N,'IEA-MethaneAbatement'!$O:$O,"&lt;"&amp;$B16,'IEA-MethaneAbatement'!$O:$O,"&gt;="&amp;$A16,'IEA-MethaneAbatement'!$M:$M,$C$1,'IEA-MethaneAbatement'!$B:$B,'Country Selector'!$A$2)+VLOOKUP($D$1,'Multipliers and Adjustments'!$A$70:$I$86,TRUNC(COLUMN(Y$2)/5)+2,FALSE)*SUMIFS('IEA-MethaneAbatement'!$N:$N,'IEA-MethaneAbatement'!$O:$O,"&lt;"&amp;$B16,'IEA-MethaneAbatement'!$O:$O,"&gt;="&amp;$A16,'IEA-MethaneAbatement'!$M:$M,$D$1,'IEA-MethaneAbatement'!$B:$B,'Country Selector'!$A$2)))*(1+INDEX('EPA to IEA Scaling'!$F$8:$AO$8,,MATCH(Y$2,'EPA to IEA Scaling'!$F$1:$AO$1,0)))</f>
        <v>0</v>
      </c>
      <c r="Z16" cm="1">
        <f t="array" ref="Z16">((VLOOKUP($B$1,'Multipliers and Adjustments'!$A$70:$I$86,TRUNC(COLUMN(Z$2)/5)+2,FALSE)*SUMIFS('IEA-MethaneAbatement'!$N:$N,'IEA-MethaneAbatement'!$O:$O,"&lt;"&amp;$B16,'IEA-MethaneAbatement'!$O:$O,"&gt;="&amp;$A16,'IEA-MethaneAbatement'!$M:$M,$B$1,'IEA-MethaneAbatement'!$B:$B,'Country Selector'!$A$2)+VLOOKUP($C$1,'Multipliers and Adjustments'!$A$70:$I$86,TRUNC(COLUMN(Z$2)/5)+2,FALSE)*SUMIFS('IEA-MethaneAbatement'!$N:$N,'IEA-MethaneAbatement'!$O:$O,"&lt;"&amp;$B16,'IEA-MethaneAbatement'!$O:$O,"&gt;="&amp;$A16,'IEA-MethaneAbatement'!$M:$M,$C$1,'IEA-MethaneAbatement'!$B:$B,'Country Selector'!$A$2)+VLOOKUP($D$1,'Multipliers and Adjustments'!$A$70:$I$86,TRUNC(COLUMN(Z$2)/5)+2,FALSE)*SUMIFS('IEA-MethaneAbatement'!$N:$N,'IEA-MethaneAbatement'!$O:$O,"&lt;"&amp;$B16,'IEA-MethaneAbatement'!$O:$O,"&gt;="&amp;$A16,'IEA-MethaneAbatement'!$M:$M,$D$1,'IEA-MethaneAbatement'!$B:$B,'Country Selector'!$A$2)))*(1+INDEX('EPA to IEA Scaling'!$F$8:$AO$8,,MATCH(Z$2,'EPA to IEA Scaling'!$F$1:$AO$1,0)))</f>
        <v>0</v>
      </c>
      <c r="AA16" cm="1">
        <f t="array" ref="AA16">((VLOOKUP($B$1,'Multipliers and Adjustments'!$A$70:$I$86,TRUNC(COLUMN(AA$2)/5)+2,FALSE)*SUMIFS('IEA-MethaneAbatement'!$N:$N,'IEA-MethaneAbatement'!$O:$O,"&lt;"&amp;$B16,'IEA-MethaneAbatement'!$O:$O,"&gt;="&amp;$A16,'IEA-MethaneAbatement'!$M:$M,$B$1,'IEA-MethaneAbatement'!$B:$B,'Country Selector'!$A$2)+VLOOKUP($C$1,'Multipliers and Adjustments'!$A$70:$I$86,TRUNC(COLUMN(AA$2)/5)+2,FALSE)*SUMIFS('IEA-MethaneAbatement'!$N:$N,'IEA-MethaneAbatement'!$O:$O,"&lt;"&amp;$B16,'IEA-MethaneAbatement'!$O:$O,"&gt;="&amp;$A16,'IEA-MethaneAbatement'!$M:$M,$C$1,'IEA-MethaneAbatement'!$B:$B,'Country Selector'!$A$2)+VLOOKUP($D$1,'Multipliers and Adjustments'!$A$70:$I$86,TRUNC(COLUMN(AA$2)/5)+2,FALSE)*SUMIFS('IEA-MethaneAbatement'!$N:$N,'IEA-MethaneAbatement'!$O:$O,"&lt;"&amp;$B16,'IEA-MethaneAbatement'!$O:$O,"&gt;="&amp;$A16,'IEA-MethaneAbatement'!$M:$M,$D$1,'IEA-MethaneAbatement'!$B:$B,'Country Selector'!$A$2)))*(1+INDEX('EPA to IEA Scaling'!$F$8:$AO$8,,MATCH(AA$2,'EPA to IEA Scaling'!$F$1:$AO$1,0)))</f>
        <v>0</v>
      </c>
      <c r="AB16" s="31" cm="1">
        <f t="array" ref="AB16">((VLOOKUP($B$1,'Multipliers and Adjustments'!$A$70:$I$86,TRUNC(COLUMN(AB$2)/5)+2,FALSE)*SUMIFS('IEA-MethaneAbatement'!$N:$N,'IEA-MethaneAbatement'!$O:$O,"&lt;"&amp;$B16,'IEA-MethaneAbatement'!$O:$O,"&gt;="&amp;$A16,'IEA-MethaneAbatement'!$M:$M,$B$1,'IEA-MethaneAbatement'!$B:$B,'Country Selector'!$A$2)+VLOOKUP($C$1,'Multipliers and Adjustments'!$A$70:$I$86,TRUNC(COLUMN(AB$2)/5)+2,FALSE)*SUMIFS('IEA-MethaneAbatement'!$N:$N,'IEA-MethaneAbatement'!$O:$O,"&lt;"&amp;$B16,'IEA-MethaneAbatement'!$O:$O,"&gt;="&amp;$A16,'IEA-MethaneAbatement'!$M:$M,$C$1,'IEA-MethaneAbatement'!$B:$B,'Country Selector'!$A$2)+VLOOKUP($D$1,'Multipliers and Adjustments'!$A$70:$I$86,TRUNC(COLUMN(AB$2)/5)+2,FALSE)*SUMIFS('IEA-MethaneAbatement'!$N:$N,'IEA-MethaneAbatement'!$O:$O,"&lt;"&amp;$B16,'IEA-MethaneAbatement'!$O:$O,"&gt;="&amp;$A16,'IEA-MethaneAbatement'!$M:$M,$D$1,'IEA-MethaneAbatement'!$B:$B,'Country Selector'!$A$2)))*(1+INDEX('EPA to IEA Scaling'!$F$8:$AO$8,,MATCH(AB$2,'EPA to IEA Scaling'!$F$1:$AO$1,0)))</f>
        <v>0</v>
      </c>
      <c r="AC16" cm="1">
        <f t="array" ref="AC16">((VLOOKUP($B$1,'Multipliers and Adjustments'!$A$70:$I$86,TRUNC(COLUMN(AC$2)/5)+2,FALSE)*SUMIFS('IEA-MethaneAbatement'!$N:$N,'IEA-MethaneAbatement'!$O:$O,"&lt;"&amp;$B16,'IEA-MethaneAbatement'!$O:$O,"&gt;="&amp;$A16,'IEA-MethaneAbatement'!$M:$M,$B$1,'IEA-MethaneAbatement'!$B:$B,'Country Selector'!$A$2)+VLOOKUP($C$1,'Multipliers and Adjustments'!$A$70:$I$86,TRUNC(COLUMN(AC$2)/5)+2,FALSE)*SUMIFS('IEA-MethaneAbatement'!$N:$N,'IEA-MethaneAbatement'!$O:$O,"&lt;"&amp;$B16,'IEA-MethaneAbatement'!$O:$O,"&gt;="&amp;$A16,'IEA-MethaneAbatement'!$M:$M,$C$1,'IEA-MethaneAbatement'!$B:$B,'Country Selector'!$A$2)+VLOOKUP($D$1,'Multipliers and Adjustments'!$A$70:$I$86,TRUNC(COLUMN(AC$2)/5)+2,FALSE)*SUMIFS('IEA-MethaneAbatement'!$N:$N,'IEA-MethaneAbatement'!$O:$O,"&lt;"&amp;$B16,'IEA-MethaneAbatement'!$O:$O,"&gt;="&amp;$A16,'IEA-MethaneAbatement'!$M:$M,$D$1,'IEA-MethaneAbatement'!$B:$B,'Country Selector'!$A$2)))*(1+INDEX('EPA to IEA Scaling'!$F$8:$AO$8,,MATCH(AC$2,'EPA to IEA Scaling'!$F$1:$AO$1,0)))</f>
        <v>0</v>
      </c>
      <c r="AD16" cm="1">
        <f t="array" ref="AD16">((VLOOKUP($B$1,'Multipliers and Adjustments'!$A$70:$I$86,TRUNC(COLUMN(AD$2)/5)+2,FALSE)*SUMIFS('IEA-MethaneAbatement'!$N:$N,'IEA-MethaneAbatement'!$O:$O,"&lt;"&amp;$B16,'IEA-MethaneAbatement'!$O:$O,"&gt;="&amp;$A16,'IEA-MethaneAbatement'!$M:$M,$B$1,'IEA-MethaneAbatement'!$B:$B,'Country Selector'!$A$2)+VLOOKUP($C$1,'Multipliers and Adjustments'!$A$70:$I$86,TRUNC(COLUMN(AD$2)/5)+2,FALSE)*SUMIFS('IEA-MethaneAbatement'!$N:$N,'IEA-MethaneAbatement'!$O:$O,"&lt;"&amp;$B16,'IEA-MethaneAbatement'!$O:$O,"&gt;="&amp;$A16,'IEA-MethaneAbatement'!$M:$M,$C$1,'IEA-MethaneAbatement'!$B:$B,'Country Selector'!$A$2)+VLOOKUP($D$1,'Multipliers and Adjustments'!$A$70:$I$86,TRUNC(COLUMN(AD$2)/5)+2,FALSE)*SUMIFS('IEA-MethaneAbatement'!$N:$N,'IEA-MethaneAbatement'!$O:$O,"&lt;"&amp;$B16,'IEA-MethaneAbatement'!$O:$O,"&gt;="&amp;$A16,'IEA-MethaneAbatement'!$M:$M,$D$1,'IEA-MethaneAbatement'!$B:$B,'Country Selector'!$A$2)))*(1+INDEX('EPA to IEA Scaling'!$F$8:$AO$8,,MATCH(AD$2,'EPA to IEA Scaling'!$F$1:$AO$1,0)))</f>
        <v>0</v>
      </c>
      <c r="AE16" cm="1">
        <f t="array" ref="AE16">((VLOOKUP($B$1,'Multipliers and Adjustments'!$A$70:$I$86,TRUNC(COLUMN(AE$2)/5)+2,FALSE)*SUMIFS('IEA-MethaneAbatement'!$N:$N,'IEA-MethaneAbatement'!$O:$O,"&lt;"&amp;$B16,'IEA-MethaneAbatement'!$O:$O,"&gt;="&amp;$A16,'IEA-MethaneAbatement'!$M:$M,$B$1,'IEA-MethaneAbatement'!$B:$B,'Country Selector'!$A$2)+VLOOKUP($C$1,'Multipliers and Adjustments'!$A$70:$I$86,TRUNC(COLUMN(AE$2)/5)+2,FALSE)*SUMIFS('IEA-MethaneAbatement'!$N:$N,'IEA-MethaneAbatement'!$O:$O,"&lt;"&amp;$B16,'IEA-MethaneAbatement'!$O:$O,"&gt;="&amp;$A16,'IEA-MethaneAbatement'!$M:$M,$C$1,'IEA-MethaneAbatement'!$B:$B,'Country Selector'!$A$2)+VLOOKUP($D$1,'Multipliers and Adjustments'!$A$70:$I$86,TRUNC(COLUMN(AE$2)/5)+2,FALSE)*SUMIFS('IEA-MethaneAbatement'!$N:$N,'IEA-MethaneAbatement'!$O:$O,"&lt;"&amp;$B16,'IEA-MethaneAbatement'!$O:$O,"&gt;="&amp;$A16,'IEA-MethaneAbatement'!$M:$M,$D$1,'IEA-MethaneAbatement'!$B:$B,'Country Selector'!$A$2)))*(1+INDEX('EPA to IEA Scaling'!$F$8:$AO$8,,MATCH(AE$2,'EPA to IEA Scaling'!$F$1:$AO$1,0)))</f>
        <v>0</v>
      </c>
      <c r="AF16" cm="1">
        <f t="array" ref="AF16">((VLOOKUP($B$1,'Multipliers and Adjustments'!$A$70:$I$86,TRUNC(COLUMN(AF$2)/5)+2,FALSE)*SUMIFS('IEA-MethaneAbatement'!$N:$N,'IEA-MethaneAbatement'!$O:$O,"&lt;"&amp;$B16,'IEA-MethaneAbatement'!$O:$O,"&gt;="&amp;$A16,'IEA-MethaneAbatement'!$M:$M,$B$1,'IEA-MethaneAbatement'!$B:$B,'Country Selector'!$A$2)+VLOOKUP($C$1,'Multipliers and Adjustments'!$A$70:$I$86,TRUNC(COLUMN(AF$2)/5)+2,FALSE)*SUMIFS('IEA-MethaneAbatement'!$N:$N,'IEA-MethaneAbatement'!$O:$O,"&lt;"&amp;$B16,'IEA-MethaneAbatement'!$O:$O,"&gt;="&amp;$A16,'IEA-MethaneAbatement'!$M:$M,$C$1,'IEA-MethaneAbatement'!$B:$B,'Country Selector'!$A$2)+VLOOKUP($D$1,'Multipliers and Adjustments'!$A$70:$I$86,TRUNC(COLUMN(AF$2)/5)+2,FALSE)*SUMIFS('IEA-MethaneAbatement'!$N:$N,'IEA-MethaneAbatement'!$O:$O,"&lt;"&amp;$B16,'IEA-MethaneAbatement'!$O:$O,"&gt;="&amp;$A16,'IEA-MethaneAbatement'!$M:$M,$D$1,'IEA-MethaneAbatement'!$B:$B,'Country Selector'!$A$2)))*(1+INDEX('EPA to IEA Scaling'!$F$8:$AO$8,,MATCH(AF$2,'EPA to IEA Scaling'!$F$1:$AO$1,0)))</f>
        <v>0</v>
      </c>
      <c r="AG16" s="31" cm="1">
        <f t="array" ref="AG16">((VLOOKUP($B$1,'Multipliers and Adjustments'!$A$70:$I$86,TRUNC(COLUMN(AG$2)/5)+2,FALSE)*SUMIFS('IEA-MethaneAbatement'!$N:$N,'IEA-MethaneAbatement'!$O:$O,"&lt;"&amp;$B16,'IEA-MethaneAbatement'!$O:$O,"&gt;="&amp;$A16,'IEA-MethaneAbatement'!$M:$M,$B$1,'IEA-MethaneAbatement'!$B:$B,'Country Selector'!$A$2)+VLOOKUP($C$1,'Multipliers and Adjustments'!$A$70:$I$86,TRUNC(COLUMN(AG$2)/5)+2,FALSE)*SUMIFS('IEA-MethaneAbatement'!$N:$N,'IEA-MethaneAbatement'!$O:$O,"&lt;"&amp;$B16,'IEA-MethaneAbatement'!$O:$O,"&gt;="&amp;$A16,'IEA-MethaneAbatement'!$M:$M,$C$1,'IEA-MethaneAbatement'!$B:$B,'Country Selector'!$A$2)+VLOOKUP($D$1,'Multipliers and Adjustments'!$A$70:$I$86,TRUNC(COLUMN(AG$2)/5)+2,FALSE)*SUMIFS('IEA-MethaneAbatement'!$N:$N,'IEA-MethaneAbatement'!$O:$O,"&lt;"&amp;$B16,'IEA-MethaneAbatement'!$O:$O,"&gt;="&amp;$A16,'IEA-MethaneAbatement'!$M:$M,$D$1,'IEA-MethaneAbatement'!$B:$B,'Country Selector'!$A$2)))*(1+INDEX('EPA to IEA Scaling'!$F$8:$AO$8,,MATCH(AG$2,'EPA to IEA Scaling'!$F$1:$AO$1,0)))</f>
        <v>0</v>
      </c>
      <c r="AH16" cm="1">
        <f t="array" ref="AH16">((VLOOKUP($B$1,'Multipliers and Adjustments'!$A$70:$I$86,TRUNC(COLUMN(AH$2)/5)+2,FALSE)*SUMIFS('IEA-MethaneAbatement'!$N:$N,'IEA-MethaneAbatement'!$O:$O,"&lt;"&amp;$B16,'IEA-MethaneAbatement'!$O:$O,"&gt;="&amp;$A16,'IEA-MethaneAbatement'!$M:$M,$B$1,'IEA-MethaneAbatement'!$B:$B,'Country Selector'!$A$2)+VLOOKUP($C$1,'Multipliers and Adjustments'!$A$70:$I$86,TRUNC(COLUMN(AH$2)/5)+2,FALSE)*SUMIFS('IEA-MethaneAbatement'!$N:$N,'IEA-MethaneAbatement'!$O:$O,"&lt;"&amp;$B16,'IEA-MethaneAbatement'!$O:$O,"&gt;="&amp;$A16,'IEA-MethaneAbatement'!$M:$M,$C$1,'IEA-MethaneAbatement'!$B:$B,'Country Selector'!$A$2)+VLOOKUP($D$1,'Multipliers and Adjustments'!$A$70:$I$86,TRUNC(COLUMN(AH$2)/5)+2,FALSE)*SUMIFS('IEA-MethaneAbatement'!$N:$N,'IEA-MethaneAbatement'!$O:$O,"&lt;"&amp;$B16,'IEA-MethaneAbatement'!$O:$O,"&gt;="&amp;$A16,'IEA-MethaneAbatement'!$M:$M,$D$1,'IEA-MethaneAbatement'!$B:$B,'Country Selector'!$A$2)))*(1+INDEX('EPA to IEA Scaling'!$F$8:$AO$8,,MATCH(AH$2,'EPA to IEA Scaling'!$F$1:$AO$1,0)))</f>
        <v>0</v>
      </c>
      <c r="AI16" cm="1">
        <f t="array" ref="AI16">((VLOOKUP($B$1,'Multipliers and Adjustments'!$A$70:$I$86,TRUNC(COLUMN(AI$2)/5)+2,FALSE)*SUMIFS('IEA-MethaneAbatement'!$N:$N,'IEA-MethaneAbatement'!$O:$O,"&lt;"&amp;$B16,'IEA-MethaneAbatement'!$O:$O,"&gt;="&amp;$A16,'IEA-MethaneAbatement'!$M:$M,$B$1,'IEA-MethaneAbatement'!$B:$B,'Country Selector'!$A$2)+VLOOKUP($C$1,'Multipliers and Adjustments'!$A$70:$I$86,TRUNC(COLUMN(AI$2)/5)+2,FALSE)*SUMIFS('IEA-MethaneAbatement'!$N:$N,'IEA-MethaneAbatement'!$O:$O,"&lt;"&amp;$B16,'IEA-MethaneAbatement'!$O:$O,"&gt;="&amp;$A16,'IEA-MethaneAbatement'!$M:$M,$C$1,'IEA-MethaneAbatement'!$B:$B,'Country Selector'!$A$2)+VLOOKUP($D$1,'Multipliers and Adjustments'!$A$70:$I$86,TRUNC(COLUMN(AI$2)/5)+2,FALSE)*SUMIFS('IEA-MethaneAbatement'!$N:$N,'IEA-MethaneAbatement'!$O:$O,"&lt;"&amp;$B16,'IEA-MethaneAbatement'!$O:$O,"&gt;="&amp;$A16,'IEA-MethaneAbatement'!$M:$M,$D$1,'IEA-MethaneAbatement'!$B:$B,'Country Selector'!$A$2)))*(1+INDEX('EPA to IEA Scaling'!$F$8:$AO$8,,MATCH(AI$2,'EPA to IEA Scaling'!$F$1:$AO$1,0)))</f>
        <v>0</v>
      </c>
      <c r="AJ16" cm="1">
        <f t="array" ref="AJ16">((VLOOKUP($B$1,'Multipliers and Adjustments'!$A$70:$I$86,TRUNC(COLUMN(AJ$2)/5)+2,FALSE)*SUMIFS('IEA-MethaneAbatement'!$N:$N,'IEA-MethaneAbatement'!$O:$O,"&lt;"&amp;$B16,'IEA-MethaneAbatement'!$O:$O,"&gt;="&amp;$A16,'IEA-MethaneAbatement'!$M:$M,$B$1,'IEA-MethaneAbatement'!$B:$B,'Country Selector'!$A$2)+VLOOKUP($C$1,'Multipliers and Adjustments'!$A$70:$I$86,TRUNC(COLUMN(AJ$2)/5)+2,FALSE)*SUMIFS('IEA-MethaneAbatement'!$N:$N,'IEA-MethaneAbatement'!$O:$O,"&lt;"&amp;$B16,'IEA-MethaneAbatement'!$O:$O,"&gt;="&amp;$A16,'IEA-MethaneAbatement'!$M:$M,$C$1,'IEA-MethaneAbatement'!$B:$B,'Country Selector'!$A$2)+VLOOKUP($D$1,'Multipliers and Adjustments'!$A$70:$I$86,TRUNC(COLUMN(AJ$2)/5)+2,FALSE)*SUMIFS('IEA-MethaneAbatement'!$N:$N,'IEA-MethaneAbatement'!$O:$O,"&lt;"&amp;$B16,'IEA-MethaneAbatement'!$O:$O,"&gt;="&amp;$A16,'IEA-MethaneAbatement'!$M:$M,$D$1,'IEA-MethaneAbatement'!$B:$B,'Country Selector'!$A$2)))*(1+INDEX('EPA to IEA Scaling'!$F$8:$AO$8,,MATCH(AJ$2,'EPA to IEA Scaling'!$F$1:$AO$1,0)))</f>
        <v>0</v>
      </c>
      <c r="AK16" cm="1">
        <f t="array" ref="AK16">((VLOOKUP($B$1,'Multipliers and Adjustments'!$A$70:$I$86,TRUNC(COLUMN(AK$2)/5)+2,FALSE)*SUMIFS('IEA-MethaneAbatement'!$N:$N,'IEA-MethaneAbatement'!$O:$O,"&lt;"&amp;$B16,'IEA-MethaneAbatement'!$O:$O,"&gt;="&amp;$A16,'IEA-MethaneAbatement'!$M:$M,$B$1,'IEA-MethaneAbatement'!$B:$B,'Country Selector'!$A$2)+VLOOKUP($C$1,'Multipliers and Adjustments'!$A$70:$I$86,TRUNC(COLUMN(AK$2)/5)+2,FALSE)*SUMIFS('IEA-MethaneAbatement'!$N:$N,'IEA-MethaneAbatement'!$O:$O,"&lt;"&amp;$B16,'IEA-MethaneAbatement'!$O:$O,"&gt;="&amp;$A16,'IEA-MethaneAbatement'!$M:$M,$C$1,'IEA-MethaneAbatement'!$B:$B,'Country Selector'!$A$2)+VLOOKUP($D$1,'Multipliers and Adjustments'!$A$70:$I$86,TRUNC(COLUMN(AK$2)/5)+2,FALSE)*SUMIFS('IEA-MethaneAbatement'!$N:$N,'IEA-MethaneAbatement'!$O:$O,"&lt;"&amp;$B16,'IEA-MethaneAbatement'!$O:$O,"&gt;="&amp;$A16,'IEA-MethaneAbatement'!$M:$M,$D$1,'IEA-MethaneAbatement'!$B:$B,'Country Selector'!$A$2)))*(1+INDEX('EPA to IEA Scaling'!$F$8:$AO$8,,MATCH(AK$2,'EPA to IEA Scaling'!$F$1:$AO$1,0)))</f>
        <v>0</v>
      </c>
      <c r="AL16" s="31" cm="1">
        <f t="array" ref="AL16">((VLOOKUP($B$1,'Multipliers and Adjustments'!$A$70:$I$86,TRUNC(COLUMN(AL$2)/5)+2,FALSE)*SUMIFS('IEA-MethaneAbatement'!$N:$N,'IEA-MethaneAbatement'!$O:$O,"&lt;"&amp;$B16,'IEA-MethaneAbatement'!$O:$O,"&gt;="&amp;$A16,'IEA-MethaneAbatement'!$M:$M,$B$1,'IEA-MethaneAbatement'!$B:$B,'Country Selector'!$A$2)+VLOOKUP($C$1,'Multipliers and Adjustments'!$A$70:$I$86,TRUNC(COLUMN(AL$2)/5)+2,FALSE)*SUMIFS('IEA-MethaneAbatement'!$N:$N,'IEA-MethaneAbatement'!$O:$O,"&lt;"&amp;$B16,'IEA-MethaneAbatement'!$O:$O,"&gt;="&amp;$A16,'IEA-MethaneAbatement'!$M:$M,$C$1,'IEA-MethaneAbatement'!$B:$B,'Country Selector'!$A$2)+VLOOKUP($D$1,'Multipliers and Adjustments'!$A$70:$I$86,TRUNC(COLUMN(AL$2)/5)+2,FALSE)*SUMIFS('IEA-MethaneAbatement'!$N:$N,'IEA-MethaneAbatement'!$O:$O,"&lt;"&amp;$B16,'IEA-MethaneAbatement'!$O:$O,"&gt;="&amp;$A16,'IEA-MethaneAbatement'!$M:$M,$D$1,'IEA-MethaneAbatement'!$B:$B,'Country Selector'!$A$2)))*(1+INDEX('EPA to IEA Scaling'!$F$8:$AO$8,,MATCH(AL$2,'EPA to IEA Scaling'!$F$1:$AO$1,0)))</f>
        <v>0</v>
      </c>
    </row>
    <row r="17" spans="1:38" x14ac:dyDescent="0.45">
      <c r="A17" s="12">
        <f t="shared" si="1"/>
        <v>-450</v>
      </c>
      <c r="B17" s="11">
        <f t="shared" si="0"/>
        <v>-400</v>
      </c>
      <c r="C17" s="31" cm="1">
        <f t="array" ref="C17">((VLOOKUP($B$1,'Multipliers and Adjustments'!$A$70:$I$86,TRUNC(COLUMN(C$2)/5)+2,FALSE)*SUMIFS('IEA-MethaneAbatement'!$N:$N,'IEA-MethaneAbatement'!$O:$O,"&lt;"&amp;$B17,'IEA-MethaneAbatement'!$O:$O,"&gt;="&amp;$A17,'IEA-MethaneAbatement'!$M:$M,$B$1,'IEA-MethaneAbatement'!$B:$B,'Country Selector'!$A$2)+VLOOKUP($C$1,'Multipliers and Adjustments'!$A$70:$I$86,TRUNC(COLUMN(C$2)/5)+2,FALSE)*SUMIFS('IEA-MethaneAbatement'!$N:$N,'IEA-MethaneAbatement'!$O:$O,"&lt;"&amp;$B17,'IEA-MethaneAbatement'!$O:$O,"&gt;="&amp;$A17,'IEA-MethaneAbatement'!$M:$M,$C$1,'IEA-MethaneAbatement'!$B:$B,'Country Selector'!$A$2)+VLOOKUP($D$1,'Multipliers and Adjustments'!$A$70:$I$86,TRUNC(COLUMN(C$2)/5)+2,FALSE)*SUMIFS('IEA-MethaneAbatement'!$N:$N,'IEA-MethaneAbatement'!$O:$O,"&lt;"&amp;$B17,'IEA-MethaneAbatement'!$O:$O,"&gt;="&amp;$A17,'IEA-MethaneAbatement'!$M:$M,$D$1,'IEA-MethaneAbatement'!$B:$B,'Country Selector'!$A$2)))*(1+INDEX('EPA to IEA Scaling'!$F$8:$AO$8,,MATCH(C$2,'EPA to IEA Scaling'!$F$1:$AO$1,0)))</f>
        <v>0</v>
      </c>
      <c r="D17" cm="1">
        <f t="array" ref="D17">((VLOOKUP($B$1,'Multipliers and Adjustments'!$A$70:$I$86,TRUNC(COLUMN(D$2)/5)+2,FALSE)*SUMIFS('IEA-MethaneAbatement'!$N:$N,'IEA-MethaneAbatement'!$O:$O,"&lt;"&amp;$B17,'IEA-MethaneAbatement'!$O:$O,"&gt;="&amp;$A17,'IEA-MethaneAbatement'!$M:$M,$B$1,'IEA-MethaneAbatement'!$B:$B,'Country Selector'!$A$2)+VLOOKUP($C$1,'Multipliers and Adjustments'!$A$70:$I$86,TRUNC(COLUMN(D$2)/5)+2,FALSE)*SUMIFS('IEA-MethaneAbatement'!$N:$N,'IEA-MethaneAbatement'!$O:$O,"&lt;"&amp;$B17,'IEA-MethaneAbatement'!$O:$O,"&gt;="&amp;$A17,'IEA-MethaneAbatement'!$M:$M,$C$1,'IEA-MethaneAbatement'!$B:$B,'Country Selector'!$A$2)+VLOOKUP($D$1,'Multipliers and Adjustments'!$A$70:$I$86,TRUNC(COLUMN(D$2)/5)+2,FALSE)*SUMIFS('IEA-MethaneAbatement'!$N:$N,'IEA-MethaneAbatement'!$O:$O,"&lt;"&amp;$B17,'IEA-MethaneAbatement'!$O:$O,"&gt;="&amp;$A17,'IEA-MethaneAbatement'!$M:$M,$D$1,'IEA-MethaneAbatement'!$B:$B,'Country Selector'!$A$2)))*(1+INDEX('EPA to IEA Scaling'!$F$8:$AO$8,,MATCH(D$2,'EPA to IEA Scaling'!$F$1:$AO$1,0)))</f>
        <v>0</v>
      </c>
      <c r="E17" cm="1">
        <f t="array" ref="E17">((VLOOKUP($B$1,'Multipliers and Adjustments'!$A$70:$I$86,TRUNC(COLUMN(E$2)/5)+2,FALSE)*SUMIFS('IEA-MethaneAbatement'!$N:$N,'IEA-MethaneAbatement'!$O:$O,"&lt;"&amp;$B17,'IEA-MethaneAbatement'!$O:$O,"&gt;="&amp;$A17,'IEA-MethaneAbatement'!$M:$M,$B$1,'IEA-MethaneAbatement'!$B:$B,'Country Selector'!$A$2)+VLOOKUP($C$1,'Multipliers and Adjustments'!$A$70:$I$86,TRUNC(COLUMN(E$2)/5)+2,FALSE)*SUMIFS('IEA-MethaneAbatement'!$N:$N,'IEA-MethaneAbatement'!$O:$O,"&lt;"&amp;$B17,'IEA-MethaneAbatement'!$O:$O,"&gt;="&amp;$A17,'IEA-MethaneAbatement'!$M:$M,$C$1,'IEA-MethaneAbatement'!$B:$B,'Country Selector'!$A$2)+VLOOKUP($D$1,'Multipliers and Adjustments'!$A$70:$I$86,TRUNC(COLUMN(E$2)/5)+2,FALSE)*SUMIFS('IEA-MethaneAbatement'!$N:$N,'IEA-MethaneAbatement'!$O:$O,"&lt;"&amp;$B17,'IEA-MethaneAbatement'!$O:$O,"&gt;="&amp;$A17,'IEA-MethaneAbatement'!$M:$M,$D$1,'IEA-MethaneAbatement'!$B:$B,'Country Selector'!$A$2)))*(1+INDEX('EPA to IEA Scaling'!$F$8:$AO$8,,MATCH(E$2,'EPA to IEA Scaling'!$F$1:$AO$1,0)))</f>
        <v>0</v>
      </c>
      <c r="F17" cm="1">
        <f t="array" ref="F17">((VLOOKUP($B$1,'Multipliers and Adjustments'!$A$70:$I$86,TRUNC(COLUMN(F$2)/5)+2,FALSE)*SUMIFS('IEA-MethaneAbatement'!$N:$N,'IEA-MethaneAbatement'!$O:$O,"&lt;"&amp;$B17,'IEA-MethaneAbatement'!$O:$O,"&gt;="&amp;$A17,'IEA-MethaneAbatement'!$M:$M,$B$1,'IEA-MethaneAbatement'!$B:$B,'Country Selector'!$A$2)+VLOOKUP($C$1,'Multipliers and Adjustments'!$A$70:$I$86,TRUNC(COLUMN(F$2)/5)+2,FALSE)*SUMIFS('IEA-MethaneAbatement'!$N:$N,'IEA-MethaneAbatement'!$O:$O,"&lt;"&amp;$B17,'IEA-MethaneAbatement'!$O:$O,"&gt;="&amp;$A17,'IEA-MethaneAbatement'!$M:$M,$C$1,'IEA-MethaneAbatement'!$B:$B,'Country Selector'!$A$2)+VLOOKUP($D$1,'Multipliers and Adjustments'!$A$70:$I$86,TRUNC(COLUMN(F$2)/5)+2,FALSE)*SUMIFS('IEA-MethaneAbatement'!$N:$N,'IEA-MethaneAbatement'!$O:$O,"&lt;"&amp;$B17,'IEA-MethaneAbatement'!$O:$O,"&gt;="&amp;$A17,'IEA-MethaneAbatement'!$M:$M,$D$1,'IEA-MethaneAbatement'!$B:$B,'Country Selector'!$A$2)))*(1+INDEX('EPA to IEA Scaling'!$F$8:$AO$8,,MATCH(F$2,'EPA to IEA Scaling'!$F$1:$AO$1,0)))</f>
        <v>0</v>
      </c>
      <c r="G17" cm="1">
        <f t="array" ref="G17">((VLOOKUP($B$1,'Multipliers and Adjustments'!$A$70:$I$86,TRUNC(COLUMN(G$2)/5)+2,FALSE)*SUMIFS('IEA-MethaneAbatement'!$N:$N,'IEA-MethaneAbatement'!$O:$O,"&lt;"&amp;$B17,'IEA-MethaneAbatement'!$O:$O,"&gt;="&amp;$A17,'IEA-MethaneAbatement'!$M:$M,$B$1,'IEA-MethaneAbatement'!$B:$B,'Country Selector'!$A$2)+VLOOKUP($C$1,'Multipliers and Adjustments'!$A$70:$I$86,TRUNC(COLUMN(G$2)/5)+2,FALSE)*SUMIFS('IEA-MethaneAbatement'!$N:$N,'IEA-MethaneAbatement'!$O:$O,"&lt;"&amp;$B17,'IEA-MethaneAbatement'!$O:$O,"&gt;="&amp;$A17,'IEA-MethaneAbatement'!$M:$M,$C$1,'IEA-MethaneAbatement'!$B:$B,'Country Selector'!$A$2)+VLOOKUP($D$1,'Multipliers and Adjustments'!$A$70:$I$86,TRUNC(COLUMN(G$2)/5)+2,FALSE)*SUMIFS('IEA-MethaneAbatement'!$N:$N,'IEA-MethaneAbatement'!$O:$O,"&lt;"&amp;$B17,'IEA-MethaneAbatement'!$O:$O,"&gt;="&amp;$A17,'IEA-MethaneAbatement'!$M:$M,$D$1,'IEA-MethaneAbatement'!$B:$B,'Country Selector'!$A$2)))*(1+INDEX('EPA to IEA Scaling'!$F$8:$AO$8,,MATCH(G$2,'EPA to IEA Scaling'!$F$1:$AO$1,0)))</f>
        <v>0</v>
      </c>
      <c r="H17" s="31" cm="1">
        <f t="array" ref="H17">((VLOOKUP($B$1,'Multipliers and Adjustments'!$A$70:$I$86,TRUNC(COLUMN(H$2)/5)+2,FALSE)*SUMIFS('IEA-MethaneAbatement'!$N:$N,'IEA-MethaneAbatement'!$O:$O,"&lt;"&amp;$B17,'IEA-MethaneAbatement'!$O:$O,"&gt;="&amp;$A17,'IEA-MethaneAbatement'!$M:$M,$B$1,'IEA-MethaneAbatement'!$B:$B,'Country Selector'!$A$2)+VLOOKUP($C$1,'Multipliers and Adjustments'!$A$70:$I$86,TRUNC(COLUMN(H$2)/5)+2,FALSE)*SUMIFS('IEA-MethaneAbatement'!$N:$N,'IEA-MethaneAbatement'!$O:$O,"&lt;"&amp;$B17,'IEA-MethaneAbatement'!$O:$O,"&gt;="&amp;$A17,'IEA-MethaneAbatement'!$M:$M,$C$1,'IEA-MethaneAbatement'!$B:$B,'Country Selector'!$A$2)+VLOOKUP($D$1,'Multipliers and Adjustments'!$A$70:$I$86,TRUNC(COLUMN(H$2)/5)+2,FALSE)*SUMIFS('IEA-MethaneAbatement'!$N:$N,'IEA-MethaneAbatement'!$O:$O,"&lt;"&amp;$B17,'IEA-MethaneAbatement'!$O:$O,"&gt;="&amp;$A17,'IEA-MethaneAbatement'!$M:$M,$D$1,'IEA-MethaneAbatement'!$B:$B,'Country Selector'!$A$2)))*(1+INDEX('EPA to IEA Scaling'!$F$8:$AO$8,,MATCH(H$2,'EPA to IEA Scaling'!$F$1:$AO$1,0)))</f>
        <v>0</v>
      </c>
      <c r="I17" cm="1">
        <f t="array" ref="I17">((VLOOKUP($B$1,'Multipliers and Adjustments'!$A$70:$I$86,TRUNC(COLUMN(I$2)/5)+2,FALSE)*SUMIFS('IEA-MethaneAbatement'!$N:$N,'IEA-MethaneAbatement'!$O:$O,"&lt;"&amp;$B17,'IEA-MethaneAbatement'!$O:$O,"&gt;="&amp;$A17,'IEA-MethaneAbatement'!$M:$M,$B$1,'IEA-MethaneAbatement'!$B:$B,'Country Selector'!$A$2)+VLOOKUP($C$1,'Multipliers and Adjustments'!$A$70:$I$86,TRUNC(COLUMN(I$2)/5)+2,FALSE)*SUMIFS('IEA-MethaneAbatement'!$N:$N,'IEA-MethaneAbatement'!$O:$O,"&lt;"&amp;$B17,'IEA-MethaneAbatement'!$O:$O,"&gt;="&amp;$A17,'IEA-MethaneAbatement'!$M:$M,$C$1,'IEA-MethaneAbatement'!$B:$B,'Country Selector'!$A$2)+VLOOKUP($D$1,'Multipliers and Adjustments'!$A$70:$I$86,TRUNC(COLUMN(I$2)/5)+2,FALSE)*SUMIFS('IEA-MethaneAbatement'!$N:$N,'IEA-MethaneAbatement'!$O:$O,"&lt;"&amp;$B17,'IEA-MethaneAbatement'!$O:$O,"&gt;="&amp;$A17,'IEA-MethaneAbatement'!$M:$M,$D$1,'IEA-MethaneAbatement'!$B:$B,'Country Selector'!$A$2)))*(1+INDEX('EPA to IEA Scaling'!$F$8:$AO$8,,MATCH(I$2,'EPA to IEA Scaling'!$F$1:$AO$1,0)))</f>
        <v>0</v>
      </c>
      <c r="J17" cm="1">
        <f t="array" ref="J17">((VLOOKUP($B$1,'Multipliers and Adjustments'!$A$70:$I$86,TRUNC(COLUMN(J$2)/5)+2,FALSE)*SUMIFS('IEA-MethaneAbatement'!$N:$N,'IEA-MethaneAbatement'!$O:$O,"&lt;"&amp;$B17,'IEA-MethaneAbatement'!$O:$O,"&gt;="&amp;$A17,'IEA-MethaneAbatement'!$M:$M,$B$1,'IEA-MethaneAbatement'!$B:$B,'Country Selector'!$A$2)+VLOOKUP($C$1,'Multipliers and Adjustments'!$A$70:$I$86,TRUNC(COLUMN(J$2)/5)+2,FALSE)*SUMIFS('IEA-MethaneAbatement'!$N:$N,'IEA-MethaneAbatement'!$O:$O,"&lt;"&amp;$B17,'IEA-MethaneAbatement'!$O:$O,"&gt;="&amp;$A17,'IEA-MethaneAbatement'!$M:$M,$C$1,'IEA-MethaneAbatement'!$B:$B,'Country Selector'!$A$2)+VLOOKUP($D$1,'Multipliers and Adjustments'!$A$70:$I$86,TRUNC(COLUMN(J$2)/5)+2,FALSE)*SUMIFS('IEA-MethaneAbatement'!$N:$N,'IEA-MethaneAbatement'!$O:$O,"&lt;"&amp;$B17,'IEA-MethaneAbatement'!$O:$O,"&gt;="&amp;$A17,'IEA-MethaneAbatement'!$M:$M,$D$1,'IEA-MethaneAbatement'!$B:$B,'Country Selector'!$A$2)))*(1+INDEX('EPA to IEA Scaling'!$F$8:$AO$8,,MATCH(J$2,'EPA to IEA Scaling'!$F$1:$AO$1,0)))</f>
        <v>0</v>
      </c>
      <c r="K17" cm="1">
        <f t="array" ref="K17">((VLOOKUP($B$1,'Multipliers and Adjustments'!$A$70:$I$86,TRUNC(COLUMN(K$2)/5)+2,FALSE)*SUMIFS('IEA-MethaneAbatement'!$N:$N,'IEA-MethaneAbatement'!$O:$O,"&lt;"&amp;$B17,'IEA-MethaneAbatement'!$O:$O,"&gt;="&amp;$A17,'IEA-MethaneAbatement'!$M:$M,$B$1,'IEA-MethaneAbatement'!$B:$B,'Country Selector'!$A$2)+VLOOKUP($C$1,'Multipliers and Adjustments'!$A$70:$I$86,TRUNC(COLUMN(K$2)/5)+2,FALSE)*SUMIFS('IEA-MethaneAbatement'!$N:$N,'IEA-MethaneAbatement'!$O:$O,"&lt;"&amp;$B17,'IEA-MethaneAbatement'!$O:$O,"&gt;="&amp;$A17,'IEA-MethaneAbatement'!$M:$M,$C$1,'IEA-MethaneAbatement'!$B:$B,'Country Selector'!$A$2)+VLOOKUP($D$1,'Multipliers and Adjustments'!$A$70:$I$86,TRUNC(COLUMN(K$2)/5)+2,FALSE)*SUMIFS('IEA-MethaneAbatement'!$N:$N,'IEA-MethaneAbatement'!$O:$O,"&lt;"&amp;$B17,'IEA-MethaneAbatement'!$O:$O,"&gt;="&amp;$A17,'IEA-MethaneAbatement'!$M:$M,$D$1,'IEA-MethaneAbatement'!$B:$B,'Country Selector'!$A$2)))*(1+INDEX('EPA to IEA Scaling'!$F$8:$AO$8,,MATCH(K$2,'EPA to IEA Scaling'!$F$1:$AO$1,0)))</f>
        <v>0</v>
      </c>
      <c r="L17" cm="1">
        <f t="array" ref="L17">((VLOOKUP($B$1,'Multipliers and Adjustments'!$A$70:$I$86,TRUNC(COLUMN(L$2)/5)+2,FALSE)*SUMIFS('IEA-MethaneAbatement'!$N:$N,'IEA-MethaneAbatement'!$O:$O,"&lt;"&amp;$B17,'IEA-MethaneAbatement'!$O:$O,"&gt;="&amp;$A17,'IEA-MethaneAbatement'!$M:$M,$B$1,'IEA-MethaneAbatement'!$B:$B,'Country Selector'!$A$2)+VLOOKUP($C$1,'Multipliers and Adjustments'!$A$70:$I$86,TRUNC(COLUMN(L$2)/5)+2,FALSE)*SUMIFS('IEA-MethaneAbatement'!$N:$N,'IEA-MethaneAbatement'!$O:$O,"&lt;"&amp;$B17,'IEA-MethaneAbatement'!$O:$O,"&gt;="&amp;$A17,'IEA-MethaneAbatement'!$M:$M,$C$1,'IEA-MethaneAbatement'!$B:$B,'Country Selector'!$A$2)+VLOOKUP($D$1,'Multipliers and Adjustments'!$A$70:$I$86,TRUNC(COLUMN(L$2)/5)+2,FALSE)*SUMIFS('IEA-MethaneAbatement'!$N:$N,'IEA-MethaneAbatement'!$O:$O,"&lt;"&amp;$B17,'IEA-MethaneAbatement'!$O:$O,"&gt;="&amp;$A17,'IEA-MethaneAbatement'!$M:$M,$D$1,'IEA-MethaneAbatement'!$B:$B,'Country Selector'!$A$2)))*(1+INDEX('EPA to IEA Scaling'!$F$8:$AO$8,,MATCH(L$2,'EPA to IEA Scaling'!$F$1:$AO$1,0)))</f>
        <v>0</v>
      </c>
      <c r="M17" s="31" cm="1">
        <f t="array" ref="M17">((VLOOKUP($B$1,'Multipliers and Adjustments'!$A$70:$I$86,TRUNC(COLUMN(M$2)/5)+2,FALSE)*SUMIFS('IEA-MethaneAbatement'!$N:$N,'IEA-MethaneAbatement'!$O:$O,"&lt;"&amp;$B17,'IEA-MethaneAbatement'!$O:$O,"&gt;="&amp;$A17,'IEA-MethaneAbatement'!$M:$M,$B$1,'IEA-MethaneAbatement'!$B:$B,'Country Selector'!$A$2)+VLOOKUP($C$1,'Multipliers and Adjustments'!$A$70:$I$86,TRUNC(COLUMN(M$2)/5)+2,FALSE)*SUMIFS('IEA-MethaneAbatement'!$N:$N,'IEA-MethaneAbatement'!$O:$O,"&lt;"&amp;$B17,'IEA-MethaneAbatement'!$O:$O,"&gt;="&amp;$A17,'IEA-MethaneAbatement'!$M:$M,$C$1,'IEA-MethaneAbatement'!$B:$B,'Country Selector'!$A$2)+VLOOKUP($D$1,'Multipliers and Adjustments'!$A$70:$I$86,TRUNC(COLUMN(M$2)/5)+2,FALSE)*SUMIFS('IEA-MethaneAbatement'!$N:$N,'IEA-MethaneAbatement'!$O:$O,"&lt;"&amp;$B17,'IEA-MethaneAbatement'!$O:$O,"&gt;="&amp;$A17,'IEA-MethaneAbatement'!$M:$M,$D$1,'IEA-MethaneAbatement'!$B:$B,'Country Selector'!$A$2)))*(1+INDEX('EPA to IEA Scaling'!$F$8:$AO$8,,MATCH(M$2,'EPA to IEA Scaling'!$F$1:$AO$1,0)))</f>
        <v>0</v>
      </c>
      <c r="N17" cm="1">
        <f t="array" ref="N17">((VLOOKUP($B$1,'Multipliers and Adjustments'!$A$70:$I$86,TRUNC(COLUMN(N$2)/5)+2,FALSE)*SUMIFS('IEA-MethaneAbatement'!$N:$N,'IEA-MethaneAbatement'!$O:$O,"&lt;"&amp;$B17,'IEA-MethaneAbatement'!$O:$O,"&gt;="&amp;$A17,'IEA-MethaneAbatement'!$M:$M,$B$1,'IEA-MethaneAbatement'!$B:$B,'Country Selector'!$A$2)+VLOOKUP($C$1,'Multipliers and Adjustments'!$A$70:$I$86,TRUNC(COLUMN(N$2)/5)+2,FALSE)*SUMIFS('IEA-MethaneAbatement'!$N:$N,'IEA-MethaneAbatement'!$O:$O,"&lt;"&amp;$B17,'IEA-MethaneAbatement'!$O:$O,"&gt;="&amp;$A17,'IEA-MethaneAbatement'!$M:$M,$C$1,'IEA-MethaneAbatement'!$B:$B,'Country Selector'!$A$2)+VLOOKUP($D$1,'Multipliers and Adjustments'!$A$70:$I$86,TRUNC(COLUMN(N$2)/5)+2,FALSE)*SUMIFS('IEA-MethaneAbatement'!$N:$N,'IEA-MethaneAbatement'!$O:$O,"&lt;"&amp;$B17,'IEA-MethaneAbatement'!$O:$O,"&gt;="&amp;$A17,'IEA-MethaneAbatement'!$M:$M,$D$1,'IEA-MethaneAbatement'!$B:$B,'Country Selector'!$A$2)))*(1+INDEX('EPA to IEA Scaling'!$F$8:$AO$8,,MATCH(N$2,'EPA to IEA Scaling'!$F$1:$AO$1,0)))</f>
        <v>0</v>
      </c>
      <c r="O17" cm="1">
        <f t="array" ref="O17">((VLOOKUP($B$1,'Multipliers and Adjustments'!$A$70:$I$86,TRUNC(COLUMN(O$2)/5)+2,FALSE)*SUMIFS('IEA-MethaneAbatement'!$N:$N,'IEA-MethaneAbatement'!$O:$O,"&lt;"&amp;$B17,'IEA-MethaneAbatement'!$O:$O,"&gt;="&amp;$A17,'IEA-MethaneAbatement'!$M:$M,$B$1,'IEA-MethaneAbatement'!$B:$B,'Country Selector'!$A$2)+VLOOKUP($C$1,'Multipliers and Adjustments'!$A$70:$I$86,TRUNC(COLUMN(O$2)/5)+2,FALSE)*SUMIFS('IEA-MethaneAbatement'!$N:$N,'IEA-MethaneAbatement'!$O:$O,"&lt;"&amp;$B17,'IEA-MethaneAbatement'!$O:$O,"&gt;="&amp;$A17,'IEA-MethaneAbatement'!$M:$M,$C$1,'IEA-MethaneAbatement'!$B:$B,'Country Selector'!$A$2)+VLOOKUP($D$1,'Multipliers and Adjustments'!$A$70:$I$86,TRUNC(COLUMN(O$2)/5)+2,FALSE)*SUMIFS('IEA-MethaneAbatement'!$N:$N,'IEA-MethaneAbatement'!$O:$O,"&lt;"&amp;$B17,'IEA-MethaneAbatement'!$O:$O,"&gt;="&amp;$A17,'IEA-MethaneAbatement'!$M:$M,$D$1,'IEA-MethaneAbatement'!$B:$B,'Country Selector'!$A$2)))*(1+INDEX('EPA to IEA Scaling'!$F$8:$AO$8,,MATCH(O$2,'EPA to IEA Scaling'!$F$1:$AO$1,0)))</f>
        <v>0</v>
      </c>
      <c r="P17" cm="1">
        <f t="array" ref="P17">((VLOOKUP($B$1,'Multipliers and Adjustments'!$A$70:$I$86,TRUNC(COLUMN(P$2)/5)+2,FALSE)*SUMIFS('IEA-MethaneAbatement'!$N:$N,'IEA-MethaneAbatement'!$O:$O,"&lt;"&amp;$B17,'IEA-MethaneAbatement'!$O:$O,"&gt;="&amp;$A17,'IEA-MethaneAbatement'!$M:$M,$B$1,'IEA-MethaneAbatement'!$B:$B,'Country Selector'!$A$2)+VLOOKUP($C$1,'Multipliers and Adjustments'!$A$70:$I$86,TRUNC(COLUMN(P$2)/5)+2,FALSE)*SUMIFS('IEA-MethaneAbatement'!$N:$N,'IEA-MethaneAbatement'!$O:$O,"&lt;"&amp;$B17,'IEA-MethaneAbatement'!$O:$O,"&gt;="&amp;$A17,'IEA-MethaneAbatement'!$M:$M,$C$1,'IEA-MethaneAbatement'!$B:$B,'Country Selector'!$A$2)+VLOOKUP($D$1,'Multipliers and Adjustments'!$A$70:$I$86,TRUNC(COLUMN(P$2)/5)+2,FALSE)*SUMIFS('IEA-MethaneAbatement'!$N:$N,'IEA-MethaneAbatement'!$O:$O,"&lt;"&amp;$B17,'IEA-MethaneAbatement'!$O:$O,"&gt;="&amp;$A17,'IEA-MethaneAbatement'!$M:$M,$D$1,'IEA-MethaneAbatement'!$B:$B,'Country Selector'!$A$2)))*(1+INDEX('EPA to IEA Scaling'!$F$8:$AO$8,,MATCH(P$2,'EPA to IEA Scaling'!$F$1:$AO$1,0)))</f>
        <v>0</v>
      </c>
      <c r="Q17" cm="1">
        <f t="array" ref="Q17">((VLOOKUP($B$1,'Multipliers and Adjustments'!$A$70:$I$86,TRUNC(COLUMN(Q$2)/5)+2,FALSE)*SUMIFS('IEA-MethaneAbatement'!$N:$N,'IEA-MethaneAbatement'!$O:$O,"&lt;"&amp;$B17,'IEA-MethaneAbatement'!$O:$O,"&gt;="&amp;$A17,'IEA-MethaneAbatement'!$M:$M,$B$1,'IEA-MethaneAbatement'!$B:$B,'Country Selector'!$A$2)+VLOOKUP($C$1,'Multipliers and Adjustments'!$A$70:$I$86,TRUNC(COLUMN(Q$2)/5)+2,FALSE)*SUMIFS('IEA-MethaneAbatement'!$N:$N,'IEA-MethaneAbatement'!$O:$O,"&lt;"&amp;$B17,'IEA-MethaneAbatement'!$O:$O,"&gt;="&amp;$A17,'IEA-MethaneAbatement'!$M:$M,$C$1,'IEA-MethaneAbatement'!$B:$B,'Country Selector'!$A$2)+VLOOKUP($D$1,'Multipliers and Adjustments'!$A$70:$I$86,TRUNC(COLUMN(Q$2)/5)+2,FALSE)*SUMIFS('IEA-MethaneAbatement'!$N:$N,'IEA-MethaneAbatement'!$O:$O,"&lt;"&amp;$B17,'IEA-MethaneAbatement'!$O:$O,"&gt;="&amp;$A17,'IEA-MethaneAbatement'!$M:$M,$D$1,'IEA-MethaneAbatement'!$B:$B,'Country Selector'!$A$2)))*(1+INDEX('EPA to IEA Scaling'!$F$8:$AO$8,,MATCH(Q$2,'EPA to IEA Scaling'!$F$1:$AO$1,0)))</f>
        <v>0</v>
      </c>
      <c r="R17" s="31" cm="1">
        <f t="array" ref="R17">((VLOOKUP($B$1,'Multipliers and Adjustments'!$A$70:$I$86,TRUNC(COLUMN(R$2)/5)+2,FALSE)*SUMIFS('IEA-MethaneAbatement'!$N:$N,'IEA-MethaneAbatement'!$O:$O,"&lt;"&amp;$B17,'IEA-MethaneAbatement'!$O:$O,"&gt;="&amp;$A17,'IEA-MethaneAbatement'!$M:$M,$B$1,'IEA-MethaneAbatement'!$B:$B,'Country Selector'!$A$2)+VLOOKUP($C$1,'Multipliers and Adjustments'!$A$70:$I$86,TRUNC(COLUMN(R$2)/5)+2,FALSE)*SUMIFS('IEA-MethaneAbatement'!$N:$N,'IEA-MethaneAbatement'!$O:$O,"&lt;"&amp;$B17,'IEA-MethaneAbatement'!$O:$O,"&gt;="&amp;$A17,'IEA-MethaneAbatement'!$M:$M,$C$1,'IEA-MethaneAbatement'!$B:$B,'Country Selector'!$A$2)+VLOOKUP($D$1,'Multipliers and Adjustments'!$A$70:$I$86,TRUNC(COLUMN(R$2)/5)+2,FALSE)*SUMIFS('IEA-MethaneAbatement'!$N:$N,'IEA-MethaneAbatement'!$O:$O,"&lt;"&amp;$B17,'IEA-MethaneAbatement'!$O:$O,"&gt;="&amp;$A17,'IEA-MethaneAbatement'!$M:$M,$D$1,'IEA-MethaneAbatement'!$B:$B,'Country Selector'!$A$2)))*(1+INDEX('EPA to IEA Scaling'!$F$8:$AO$8,,MATCH(R$2,'EPA to IEA Scaling'!$F$1:$AO$1,0)))</f>
        <v>0</v>
      </c>
      <c r="S17" cm="1">
        <f t="array" ref="S17">((VLOOKUP($B$1,'Multipliers and Adjustments'!$A$70:$I$86,TRUNC(COLUMN(S$2)/5)+2,FALSE)*SUMIFS('IEA-MethaneAbatement'!$N:$N,'IEA-MethaneAbatement'!$O:$O,"&lt;"&amp;$B17,'IEA-MethaneAbatement'!$O:$O,"&gt;="&amp;$A17,'IEA-MethaneAbatement'!$M:$M,$B$1,'IEA-MethaneAbatement'!$B:$B,'Country Selector'!$A$2)+VLOOKUP($C$1,'Multipliers and Adjustments'!$A$70:$I$86,TRUNC(COLUMN(S$2)/5)+2,FALSE)*SUMIFS('IEA-MethaneAbatement'!$N:$N,'IEA-MethaneAbatement'!$O:$O,"&lt;"&amp;$B17,'IEA-MethaneAbatement'!$O:$O,"&gt;="&amp;$A17,'IEA-MethaneAbatement'!$M:$M,$C$1,'IEA-MethaneAbatement'!$B:$B,'Country Selector'!$A$2)+VLOOKUP($D$1,'Multipliers and Adjustments'!$A$70:$I$86,TRUNC(COLUMN(S$2)/5)+2,FALSE)*SUMIFS('IEA-MethaneAbatement'!$N:$N,'IEA-MethaneAbatement'!$O:$O,"&lt;"&amp;$B17,'IEA-MethaneAbatement'!$O:$O,"&gt;="&amp;$A17,'IEA-MethaneAbatement'!$M:$M,$D$1,'IEA-MethaneAbatement'!$B:$B,'Country Selector'!$A$2)))*(1+INDEX('EPA to IEA Scaling'!$F$8:$AO$8,,MATCH(S$2,'EPA to IEA Scaling'!$F$1:$AO$1,0)))</f>
        <v>0</v>
      </c>
      <c r="T17" cm="1">
        <f t="array" ref="T17">((VLOOKUP($B$1,'Multipliers and Adjustments'!$A$70:$I$86,TRUNC(COLUMN(T$2)/5)+2,FALSE)*SUMIFS('IEA-MethaneAbatement'!$N:$N,'IEA-MethaneAbatement'!$O:$O,"&lt;"&amp;$B17,'IEA-MethaneAbatement'!$O:$O,"&gt;="&amp;$A17,'IEA-MethaneAbatement'!$M:$M,$B$1,'IEA-MethaneAbatement'!$B:$B,'Country Selector'!$A$2)+VLOOKUP($C$1,'Multipliers and Adjustments'!$A$70:$I$86,TRUNC(COLUMN(T$2)/5)+2,FALSE)*SUMIFS('IEA-MethaneAbatement'!$N:$N,'IEA-MethaneAbatement'!$O:$O,"&lt;"&amp;$B17,'IEA-MethaneAbatement'!$O:$O,"&gt;="&amp;$A17,'IEA-MethaneAbatement'!$M:$M,$C$1,'IEA-MethaneAbatement'!$B:$B,'Country Selector'!$A$2)+VLOOKUP($D$1,'Multipliers and Adjustments'!$A$70:$I$86,TRUNC(COLUMN(T$2)/5)+2,FALSE)*SUMIFS('IEA-MethaneAbatement'!$N:$N,'IEA-MethaneAbatement'!$O:$O,"&lt;"&amp;$B17,'IEA-MethaneAbatement'!$O:$O,"&gt;="&amp;$A17,'IEA-MethaneAbatement'!$M:$M,$D$1,'IEA-MethaneAbatement'!$B:$B,'Country Selector'!$A$2)))*(1+INDEX('EPA to IEA Scaling'!$F$8:$AO$8,,MATCH(T$2,'EPA to IEA Scaling'!$F$1:$AO$1,0)))</f>
        <v>0</v>
      </c>
      <c r="U17" cm="1">
        <f t="array" ref="U17">((VLOOKUP($B$1,'Multipliers and Adjustments'!$A$70:$I$86,TRUNC(COLUMN(U$2)/5)+2,FALSE)*SUMIFS('IEA-MethaneAbatement'!$N:$N,'IEA-MethaneAbatement'!$O:$O,"&lt;"&amp;$B17,'IEA-MethaneAbatement'!$O:$O,"&gt;="&amp;$A17,'IEA-MethaneAbatement'!$M:$M,$B$1,'IEA-MethaneAbatement'!$B:$B,'Country Selector'!$A$2)+VLOOKUP($C$1,'Multipliers and Adjustments'!$A$70:$I$86,TRUNC(COLUMN(U$2)/5)+2,FALSE)*SUMIFS('IEA-MethaneAbatement'!$N:$N,'IEA-MethaneAbatement'!$O:$O,"&lt;"&amp;$B17,'IEA-MethaneAbatement'!$O:$O,"&gt;="&amp;$A17,'IEA-MethaneAbatement'!$M:$M,$C$1,'IEA-MethaneAbatement'!$B:$B,'Country Selector'!$A$2)+VLOOKUP($D$1,'Multipliers and Adjustments'!$A$70:$I$86,TRUNC(COLUMN(U$2)/5)+2,FALSE)*SUMIFS('IEA-MethaneAbatement'!$N:$N,'IEA-MethaneAbatement'!$O:$O,"&lt;"&amp;$B17,'IEA-MethaneAbatement'!$O:$O,"&gt;="&amp;$A17,'IEA-MethaneAbatement'!$M:$M,$D$1,'IEA-MethaneAbatement'!$B:$B,'Country Selector'!$A$2)))*(1+INDEX('EPA to IEA Scaling'!$F$8:$AO$8,,MATCH(U$2,'EPA to IEA Scaling'!$F$1:$AO$1,0)))</f>
        <v>0</v>
      </c>
      <c r="V17" cm="1">
        <f t="array" ref="V17">((VLOOKUP($B$1,'Multipliers and Adjustments'!$A$70:$I$86,TRUNC(COLUMN(V$2)/5)+2,FALSE)*SUMIFS('IEA-MethaneAbatement'!$N:$N,'IEA-MethaneAbatement'!$O:$O,"&lt;"&amp;$B17,'IEA-MethaneAbatement'!$O:$O,"&gt;="&amp;$A17,'IEA-MethaneAbatement'!$M:$M,$B$1,'IEA-MethaneAbatement'!$B:$B,'Country Selector'!$A$2)+VLOOKUP($C$1,'Multipliers and Adjustments'!$A$70:$I$86,TRUNC(COLUMN(V$2)/5)+2,FALSE)*SUMIFS('IEA-MethaneAbatement'!$N:$N,'IEA-MethaneAbatement'!$O:$O,"&lt;"&amp;$B17,'IEA-MethaneAbatement'!$O:$O,"&gt;="&amp;$A17,'IEA-MethaneAbatement'!$M:$M,$C$1,'IEA-MethaneAbatement'!$B:$B,'Country Selector'!$A$2)+VLOOKUP($D$1,'Multipliers and Adjustments'!$A$70:$I$86,TRUNC(COLUMN(V$2)/5)+2,FALSE)*SUMIFS('IEA-MethaneAbatement'!$N:$N,'IEA-MethaneAbatement'!$O:$O,"&lt;"&amp;$B17,'IEA-MethaneAbatement'!$O:$O,"&gt;="&amp;$A17,'IEA-MethaneAbatement'!$M:$M,$D$1,'IEA-MethaneAbatement'!$B:$B,'Country Selector'!$A$2)))*(1+INDEX('EPA to IEA Scaling'!$F$8:$AO$8,,MATCH(V$2,'EPA to IEA Scaling'!$F$1:$AO$1,0)))</f>
        <v>0</v>
      </c>
      <c r="W17" s="31" cm="1">
        <f t="array" ref="W17">((VLOOKUP($B$1,'Multipliers and Adjustments'!$A$70:$I$86,TRUNC(COLUMN(W$2)/5)+2,FALSE)*SUMIFS('IEA-MethaneAbatement'!$N:$N,'IEA-MethaneAbatement'!$O:$O,"&lt;"&amp;$B17,'IEA-MethaneAbatement'!$O:$O,"&gt;="&amp;$A17,'IEA-MethaneAbatement'!$M:$M,$B$1,'IEA-MethaneAbatement'!$B:$B,'Country Selector'!$A$2)+VLOOKUP($C$1,'Multipliers and Adjustments'!$A$70:$I$86,TRUNC(COLUMN(W$2)/5)+2,FALSE)*SUMIFS('IEA-MethaneAbatement'!$N:$N,'IEA-MethaneAbatement'!$O:$O,"&lt;"&amp;$B17,'IEA-MethaneAbatement'!$O:$O,"&gt;="&amp;$A17,'IEA-MethaneAbatement'!$M:$M,$C$1,'IEA-MethaneAbatement'!$B:$B,'Country Selector'!$A$2)+VLOOKUP($D$1,'Multipliers and Adjustments'!$A$70:$I$86,TRUNC(COLUMN(W$2)/5)+2,FALSE)*SUMIFS('IEA-MethaneAbatement'!$N:$N,'IEA-MethaneAbatement'!$O:$O,"&lt;"&amp;$B17,'IEA-MethaneAbatement'!$O:$O,"&gt;="&amp;$A17,'IEA-MethaneAbatement'!$M:$M,$D$1,'IEA-MethaneAbatement'!$B:$B,'Country Selector'!$A$2)))*(1+INDEX('EPA to IEA Scaling'!$F$8:$AO$8,,MATCH(W$2,'EPA to IEA Scaling'!$F$1:$AO$1,0)))</f>
        <v>0</v>
      </c>
      <c r="X17" cm="1">
        <f t="array" ref="X17">((VLOOKUP($B$1,'Multipliers and Adjustments'!$A$70:$I$86,TRUNC(COLUMN(X$2)/5)+2,FALSE)*SUMIFS('IEA-MethaneAbatement'!$N:$N,'IEA-MethaneAbatement'!$O:$O,"&lt;"&amp;$B17,'IEA-MethaneAbatement'!$O:$O,"&gt;="&amp;$A17,'IEA-MethaneAbatement'!$M:$M,$B$1,'IEA-MethaneAbatement'!$B:$B,'Country Selector'!$A$2)+VLOOKUP($C$1,'Multipliers and Adjustments'!$A$70:$I$86,TRUNC(COLUMN(X$2)/5)+2,FALSE)*SUMIFS('IEA-MethaneAbatement'!$N:$N,'IEA-MethaneAbatement'!$O:$O,"&lt;"&amp;$B17,'IEA-MethaneAbatement'!$O:$O,"&gt;="&amp;$A17,'IEA-MethaneAbatement'!$M:$M,$C$1,'IEA-MethaneAbatement'!$B:$B,'Country Selector'!$A$2)+VLOOKUP($D$1,'Multipliers and Adjustments'!$A$70:$I$86,TRUNC(COLUMN(X$2)/5)+2,FALSE)*SUMIFS('IEA-MethaneAbatement'!$N:$N,'IEA-MethaneAbatement'!$O:$O,"&lt;"&amp;$B17,'IEA-MethaneAbatement'!$O:$O,"&gt;="&amp;$A17,'IEA-MethaneAbatement'!$M:$M,$D$1,'IEA-MethaneAbatement'!$B:$B,'Country Selector'!$A$2)))*(1+INDEX('EPA to IEA Scaling'!$F$8:$AO$8,,MATCH(X$2,'EPA to IEA Scaling'!$F$1:$AO$1,0)))</f>
        <v>0</v>
      </c>
      <c r="Y17" cm="1">
        <f t="array" ref="Y17">((VLOOKUP($B$1,'Multipliers and Adjustments'!$A$70:$I$86,TRUNC(COLUMN(Y$2)/5)+2,FALSE)*SUMIFS('IEA-MethaneAbatement'!$N:$N,'IEA-MethaneAbatement'!$O:$O,"&lt;"&amp;$B17,'IEA-MethaneAbatement'!$O:$O,"&gt;="&amp;$A17,'IEA-MethaneAbatement'!$M:$M,$B$1,'IEA-MethaneAbatement'!$B:$B,'Country Selector'!$A$2)+VLOOKUP($C$1,'Multipliers and Adjustments'!$A$70:$I$86,TRUNC(COLUMN(Y$2)/5)+2,FALSE)*SUMIFS('IEA-MethaneAbatement'!$N:$N,'IEA-MethaneAbatement'!$O:$O,"&lt;"&amp;$B17,'IEA-MethaneAbatement'!$O:$O,"&gt;="&amp;$A17,'IEA-MethaneAbatement'!$M:$M,$C$1,'IEA-MethaneAbatement'!$B:$B,'Country Selector'!$A$2)+VLOOKUP($D$1,'Multipliers and Adjustments'!$A$70:$I$86,TRUNC(COLUMN(Y$2)/5)+2,FALSE)*SUMIFS('IEA-MethaneAbatement'!$N:$N,'IEA-MethaneAbatement'!$O:$O,"&lt;"&amp;$B17,'IEA-MethaneAbatement'!$O:$O,"&gt;="&amp;$A17,'IEA-MethaneAbatement'!$M:$M,$D$1,'IEA-MethaneAbatement'!$B:$B,'Country Selector'!$A$2)))*(1+INDEX('EPA to IEA Scaling'!$F$8:$AO$8,,MATCH(Y$2,'EPA to IEA Scaling'!$F$1:$AO$1,0)))</f>
        <v>0</v>
      </c>
      <c r="Z17" cm="1">
        <f t="array" ref="Z17">((VLOOKUP($B$1,'Multipliers and Adjustments'!$A$70:$I$86,TRUNC(COLUMN(Z$2)/5)+2,FALSE)*SUMIFS('IEA-MethaneAbatement'!$N:$N,'IEA-MethaneAbatement'!$O:$O,"&lt;"&amp;$B17,'IEA-MethaneAbatement'!$O:$O,"&gt;="&amp;$A17,'IEA-MethaneAbatement'!$M:$M,$B$1,'IEA-MethaneAbatement'!$B:$B,'Country Selector'!$A$2)+VLOOKUP($C$1,'Multipliers and Adjustments'!$A$70:$I$86,TRUNC(COLUMN(Z$2)/5)+2,FALSE)*SUMIFS('IEA-MethaneAbatement'!$N:$N,'IEA-MethaneAbatement'!$O:$O,"&lt;"&amp;$B17,'IEA-MethaneAbatement'!$O:$O,"&gt;="&amp;$A17,'IEA-MethaneAbatement'!$M:$M,$C$1,'IEA-MethaneAbatement'!$B:$B,'Country Selector'!$A$2)+VLOOKUP($D$1,'Multipliers and Adjustments'!$A$70:$I$86,TRUNC(COLUMN(Z$2)/5)+2,FALSE)*SUMIFS('IEA-MethaneAbatement'!$N:$N,'IEA-MethaneAbatement'!$O:$O,"&lt;"&amp;$B17,'IEA-MethaneAbatement'!$O:$O,"&gt;="&amp;$A17,'IEA-MethaneAbatement'!$M:$M,$D$1,'IEA-MethaneAbatement'!$B:$B,'Country Selector'!$A$2)))*(1+INDEX('EPA to IEA Scaling'!$F$8:$AO$8,,MATCH(Z$2,'EPA to IEA Scaling'!$F$1:$AO$1,0)))</f>
        <v>0</v>
      </c>
      <c r="AA17" cm="1">
        <f t="array" ref="AA17">((VLOOKUP($B$1,'Multipliers and Adjustments'!$A$70:$I$86,TRUNC(COLUMN(AA$2)/5)+2,FALSE)*SUMIFS('IEA-MethaneAbatement'!$N:$N,'IEA-MethaneAbatement'!$O:$O,"&lt;"&amp;$B17,'IEA-MethaneAbatement'!$O:$O,"&gt;="&amp;$A17,'IEA-MethaneAbatement'!$M:$M,$B$1,'IEA-MethaneAbatement'!$B:$B,'Country Selector'!$A$2)+VLOOKUP($C$1,'Multipliers and Adjustments'!$A$70:$I$86,TRUNC(COLUMN(AA$2)/5)+2,FALSE)*SUMIFS('IEA-MethaneAbatement'!$N:$N,'IEA-MethaneAbatement'!$O:$O,"&lt;"&amp;$B17,'IEA-MethaneAbatement'!$O:$O,"&gt;="&amp;$A17,'IEA-MethaneAbatement'!$M:$M,$C$1,'IEA-MethaneAbatement'!$B:$B,'Country Selector'!$A$2)+VLOOKUP($D$1,'Multipliers and Adjustments'!$A$70:$I$86,TRUNC(COLUMN(AA$2)/5)+2,FALSE)*SUMIFS('IEA-MethaneAbatement'!$N:$N,'IEA-MethaneAbatement'!$O:$O,"&lt;"&amp;$B17,'IEA-MethaneAbatement'!$O:$O,"&gt;="&amp;$A17,'IEA-MethaneAbatement'!$M:$M,$D$1,'IEA-MethaneAbatement'!$B:$B,'Country Selector'!$A$2)))*(1+INDEX('EPA to IEA Scaling'!$F$8:$AO$8,,MATCH(AA$2,'EPA to IEA Scaling'!$F$1:$AO$1,0)))</f>
        <v>0</v>
      </c>
      <c r="AB17" s="31" cm="1">
        <f t="array" ref="AB17">((VLOOKUP($B$1,'Multipliers and Adjustments'!$A$70:$I$86,TRUNC(COLUMN(AB$2)/5)+2,FALSE)*SUMIFS('IEA-MethaneAbatement'!$N:$N,'IEA-MethaneAbatement'!$O:$O,"&lt;"&amp;$B17,'IEA-MethaneAbatement'!$O:$O,"&gt;="&amp;$A17,'IEA-MethaneAbatement'!$M:$M,$B$1,'IEA-MethaneAbatement'!$B:$B,'Country Selector'!$A$2)+VLOOKUP($C$1,'Multipliers and Adjustments'!$A$70:$I$86,TRUNC(COLUMN(AB$2)/5)+2,FALSE)*SUMIFS('IEA-MethaneAbatement'!$N:$N,'IEA-MethaneAbatement'!$O:$O,"&lt;"&amp;$B17,'IEA-MethaneAbatement'!$O:$O,"&gt;="&amp;$A17,'IEA-MethaneAbatement'!$M:$M,$C$1,'IEA-MethaneAbatement'!$B:$B,'Country Selector'!$A$2)+VLOOKUP($D$1,'Multipliers and Adjustments'!$A$70:$I$86,TRUNC(COLUMN(AB$2)/5)+2,FALSE)*SUMIFS('IEA-MethaneAbatement'!$N:$N,'IEA-MethaneAbatement'!$O:$O,"&lt;"&amp;$B17,'IEA-MethaneAbatement'!$O:$O,"&gt;="&amp;$A17,'IEA-MethaneAbatement'!$M:$M,$D$1,'IEA-MethaneAbatement'!$B:$B,'Country Selector'!$A$2)))*(1+INDEX('EPA to IEA Scaling'!$F$8:$AO$8,,MATCH(AB$2,'EPA to IEA Scaling'!$F$1:$AO$1,0)))</f>
        <v>0</v>
      </c>
      <c r="AC17" cm="1">
        <f t="array" ref="AC17">((VLOOKUP($B$1,'Multipliers and Adjustments'!$A$70:$I$86,TRUNC(COLUMN(AC$2)/5)+2,FALSE)*SUMIFS('IEA-MethaneAbatement'!$N:$N,'IEA-MethaneAbatement'!$O:$O,"&lt;"&amp;$B17,'IEA-MethaneAbatement'!$O:$O,"&gt;="&amp;$A17,'IEA-MethaneAbatement'!$M:$M,$B$1,'IEA-MethaneAbatement'!$B:$B,'Country Selector'!$A$2)+VLOOKUP($C$1,'Multipliers and Adjustments'!$A$70:$I$86,TRUNC(COLUMN(AC$2)/5)+2,FALSE)*SUMIFS('IEA-MethaneAbatement'!$N:$N,'IEA-MethaneAbatement'!$O:$O,"&lt;"&amp;$B17,'IEA-MethaneAbatement'!$O:$O,"&gt;="&amp;$A17,'IEA-MethaneAbatement'!$M:$M,$C$1,'IEA-MethaneAbatement'!$B:$B,'Country Selector'!$A$2)+VLOOKUP($D$1,'Multipliers and Adjustments'!$A$70:$I$86,TRUNC(COLUMN(AC$2)/5)+2,FALSE)*SUMIFS('IEA-MethaneAbatement'!$N:$N,'IEA-MethaneAbatement'!$O:$O,"&lt;"&amp;$B17,'IEA-MethaneAbatement'!$O:$O,"&gt;="&amp;$A17,'IEA-MethaneAbatement'!$M:$M,$D$1,'IEA-MethaneAbatement'!$B:$B,'Country Selector'!$A$2)))*(1+INDEX('EPA to IEA Scaling'!$F$8:$AO$8,,MATCH(AC$2,'EPA to IEA Scaling'!$F$1:$AO$1,0)))</f>
        <v>0</v>
      </c>
      <c r="AD17" cm="1">
        <f t="array" ref="AD17">((VLOOKUP($B$1,'Multipliers and Adjustments'!$A$70:$I$86,TRUNC(COLUMN(AD$2)/5)+2,FALSE)*SUMIFS('IEA-MethaneAbatement'!$N:$N,'IEA-MethaneAbatement'!$O:$O,"&lt;"&amp;$B17,'IEA-MethaneAbatement'!$O:$O,"&gt;="&amp;$A17,'IEA-MethaneAbatement'!$M:$M,$B$1,'IEA-MethaneAbatement'!$B:$B,'Country Selector'!$A$2)+VLOOKUP($C$1,'Multipliers and Adjustments'!$A$70:$I$86,TRUNC(COLUMN(AD$2)/5)+2,FALSE)*SUMIFS('IEA-MethaneAbatement'!$N:$N,'IEA-MethaneAbatement'!$O:$O,"&lt;"&amp;$B17,'IEA-MethaneAbatement'!$O:$O,"&gt;="&amp;$A17,'IEA-MethaneAbatement'!$M:$M,$C$1,'IEA-MethaneAbatement'!$B:$B,'Country Selector'!$A$2)+VLOOKUP($D$1,'Multipliers and Adjustments'!$A$70:$I$86,TRUNC(COLUMN(AD$2)/5)+2,FALSE)*SUMIFS('IEA-MethaneAbatement'!$N:$N,'IEA-MethaneAbatement'!$O:$O,"&lt;"&amp;$B17,'IEA-MethaneAbatement'!$O:$O,"&gt;="&amp;$A17,'IEA-MethaneAbatement'!$M:$M,$D$1,'IEA-MethaneAbatement'!$B:$B,'Country Selector'!$A$2)))*(1+INDEX('EPA to IEA Scaling'!$F$8:$AO$8,,MATCH(AD$2,'EPA to IEA Scaling'!$F$1:$AO$1,0)))</f>
        <v>0</v>
      </c>
      <c r="AE17" cm="1">
        <f t="array" ref="AE17">((VLOOKUP($B$1,'Multipliers and Adjustments'!$A$70:$I$86,TRUNC(COLUMN(AE$2)/5)+2,FALSE)*SUMIFS('IEA-MethaneAbatement'!$N:$N,'IEA-MethaneAbatement'!$O:$O,"&lt;"&amp;$B17,'IEA-MethaneAbatement'!$O:$O,"&gt;="&amp;$A17,'IEA-MethaneAbatement'!$M:$M,$B$1,'IEA-MethaneAbatement'!$B:$B,'Country Selector'!$A$2)+VLOOKUP($C$1,'Multipliers and Adjustments'!$A$70:$I$86,TRUNC(COLUMN(AE$2)/5)+2,FALSE)*SUMIFS('IEA-MethaneAbatement'!$N:$N,'IEA-MethaneAbatement'!$O:$O,"&lt;"&amp;$B17,'IEA-MethaneAbatement'!$O:$O,"&gt;="&amp;$A17,'IEA-MethaneAbatement'!$M:$M,$C$1,'IEA-MethaneAbatement'!$B:$B,'Country Selector'!$A$2)+VLOOKUP($D$1,'Multipliers and Adjustments'!$A$70:$I$86,TRUNC(COLUMN(AE$2)/5)+2,FALSE)*SUMIFS('IEA-MethaneAbatement'!$N:$N,'IEA-MethaneAbatement'!$O:$O,"&lt;"&amp;$B17,'IEA-MethaneAbatement'!$O:$O,"&gt;="&amp;$A17,'IEA-MethaneAbatement'!$M:$M,$D$1,'IEA-MethaneAbatement'!$B:$B,'Country Selector'!$A$2)))*(1+INDEX('EPA to IEA Scaling'!$F$8:$AO$8,,MATCH(AE$2,'EPA to IEA Scaling'!$F$1:$AO$1,0)))</f>
        <v>0</v>
      </c>
      <c r="AF17" cm="1">
        <f t="array" ref="AF17">((VLOOKUP($B$1,'Multipliers and Adjustments'!$A$70:$I$86,TRUNC(COLUMN(AF$2)/5)+2,FALSE)*SUMIFS('IEA-MethaneAbatement'!$N:$N,'IEA-MethaneAbatement'!$O:$O,"&lt;"&amp;$B17,'IEA-MethaneAbatement'!$O:$O,"&gt;="&amp;$A17,'IEA-MethaneAbatement'!$M:$M,$B$1,'IEA-MethaneAbatement'!$B:$B,'Country Selector'!$A$2)+VLOOKUP($C$1,'Multipliers and Adjustments'!$A$70:$I$86,TRUNC(COLUMN(AF$2)/5)+2,FALSE)*SUMIFS('IEA-MethaneAbatement'!$N:$N,'IEA-MethaneAbatement'!$O:$O,"&lt;"&amp;$B17,'IEA-MethaneAbatement'!$O:$O,"&gt;="&amp;$A17,'IEA-MethaneAbatement'!$M:$M,$C$1,'IEA-MethaneAbatement'!$B:$B,'Country Selector'!$A$2)+VLOOKUP($D$1,'Multipliers and Adjustments'!$A$70:$I$86,TRUNC(COLUMN(AF$2)/5)+2,FALSE)*SUMIFS('IEA-MethaneAbatement'!$N:$N,'IEA-MethaneAbatement'!$O:$O,"&lt;"&amp;$B17,'IEA-MethaneAbatement'!$O:$O,"&gt;="&amp;$A17,'IEA-MethaneAbatement'!$M:$M,$D$1,'IEA-MethaneAbatement'!$B:$B,'Country Selector'!$A$2)))*(1+INDEX('EPA to IEA Scaling'!$F$8:$AO$8,,MATCH(AF$2,'EPA to IEA Scaling'!$F$1:$AO$1,0)))</f>
        <v>0</v>
      </c>
      <c r="AG17" s="31" cm="1">
        <f t="array" ref="AG17">((VLOOKUP($B$1,'Multipliers and Adjustments'!$A$70:$I$86,TRUNC(COLUMN(AG$2)/5)+2,FALSE)*SUMIFS('IEA-MethaneAbatement'!$N:$N,'IEA-MethaneAbatement'!$O:$O,"&lt;"&amp;$B17,'IEA-MethaneAbatement'!$O:$O,"&gt;="&amp;$A17,'IEA-MethaneAbatement'!$M:$M,$B$1,'IEA-MethaneAbatement'!$B:$B,'Country Selector'!$A$2)+VLOOKUP($C$1,'Multipliers and Adjustments'!$A$70:$I$86,TRUNC(COLUMN(AG$2)/5)+2,FALSE)*SUMIFS('IEA-MethaneAbatement'!$N:$N,'IEA-MethaneAbatement'!$O:$O,"&lt;"&amp;$B17,'IEA-MethaneAbatement'!$O:$O,"&gt;="&amp;$A17,'IEA-MethaneAbatement'!$M:$M,$C$1,'IEA-MethaneAbatement'!$B:$B,'Country Selector'!$A$2)+VLOOKUP($D$1,'Multipliers and Adjustments'!$A$70:$I$86,TRUNC(COLUMN(AG$2)/5)+2,FALSE)*SUMIFS('IEA-MethaneAbatement'!$N:$N,'IEA-MethaneAbatement'!$O:$O,"&lt;"&amp;$B17,'IEA-MethaneAbatement'!$O:$O,"&gt;="&amp;$A17,'IEA-MethaneAbatement'!$M:$M,$D$1,'IEA-MethaneAbatement'!$B:$B,'Country Selector'!$A$2)))*(1+INDEX('EPA to IEA Scaling'!$F$8:$AO$8,,MATCH(AG$2,'EPA to IEA Scaling'!$F$1:$AO$1,0)))</f>
        <v>0</v>
      </c>
      <c r="AH17" cm="1">
        <f t="array" ref="AH17">((VLOOKUP($B$1,'Multipliers and Adjustments'!$A$70:$I$86,TRUNC(COLUMN(AH$2)/5)+2,FALSE)*SUMIFS('IEA-MethaneAbatement'!$N:$N,'IEA-MethaneAbatement'!$O:$O,"&lt;"&amp;$B17,'IEA-MethaneAbatement'!$O:$O,"&gt;="&amp;$A17,'IEA-MethaneAbatement'!$M:$M,$B$1,'IEA-MethaneAbatement'!$B:$B,'Country Selector'!$A$2)+VLOOKUP($C$1,'Multipliers and Adjustments'!$A$70:$I$86,TRUNC(COLUMN(AH$2)/5)+2,FALSE)*SUMIFS('IEA-MethaneAbatement'!$N:$N,'IEA-MethaneAbatement'!$O:$O,"&lt;"&amp;$B17,'IEA-MethaneAbatement'!$O:$O,"&gt;="&amp;$A17,'IEA-MethaneAbatement'!$M:$M,$C$1,'IEA-MethaneAbatement'!$B:$B,'Country Selector'!$A$2)+VLOOKUP($D$1,'Multipliers and Adjustments'!$A$70:$I$86,TRUNC(COLUMN(AH$2)/5)+2,FALSE)*SUMIFS('IEA-MethaneAbatement'!$N:$N,'IEA-MethaneAbatement'!$O:$O,"&lt;"&amp;$B17,'IEA-MethaneAbatement'!$O:$O,"&gt;="&amp;$A17,'IEA-MethaneAbatement'!$M:$M,$D$1,'IEA-MethaneAbatement'!$B:$B,'Country Selector'!$A$2)))*(1+INDEX('EPA to IEA Scaling'!$F$8:$AO$8,,MATCH(AH$2,'EPA to IEA Scaling'!$F$1:$AO$1,0)))</f>
        <v>0</v>
      </c>
      <c r="AI17" cm="1">
        <f t="array" ref="AI17">((VLOOKUP($B$1,'Multipliers and Adjustments'!$A$70:$I$86,TRUNC(COLUMN(AI$2)/5)+2,FALSE)*SUMIFS('IEA-MethaneAbatement'!$N:$N,'IEA-MethaneAbatement'!$O:$O,"&lt;"&amp;$B17,'IEA-MethaneAbatement'!$O:$O,"&gt;="&amp;$A17,'IEA-MethaneAbatement'!$M:$M,$B$1,'IEA-MethaneAbatement'!$B:$B,'Country Selector'!$A$2)+VLOOKUP($C$1,'Multipliers and Adjustments'!$A$70:$I$86,TRUNC(COLUMN(AI$2)/5)+2,FALSE)*SUMIFS('IEA-MethaneAbatement'!$N:$N,'IEA-MethaneAbatement'!$O:$O,"&lt;"&amp;$B17,'IEA-MethaneAbatement'!$O:$O,"&gt;="&amp;$A17,'IEA-MethaneAbatement'!$M:$M,$C$1,'IEA-MethaneAbatement'!$B:$B,'Country Selector'!$A$2)+VLOOKUP($D$1,'Multipliers and Adjustments'!$A$70:$I$86,TRUNC(COLUMN(AI$2)/5)+2,FALSE)*SUMIFS('IEA-MethaneAbatement'!$N:$N,'IEA-MethaneAbatement'!$O:$O,"&lt;"&amp;$B17,'IEA-MethaneAbatement'!$O:$O,"&gt;="&amp;$A17,'IEA-MethaneAbatement'!$M:$M,$D$1,'IEA-MethaneAbatement'!$B:$B,'Country Selector'!$A$2)))*(1+INDEX('EPA to IEA Scaling'!$F$8:$AO$8,,MATCH(AI$2,'EPA to IEA Scaling'!$F$1:$AO$1,0)))</f>
        <v>0</v>
      </c>
      <c r="AJ17" cm="1">
        <f t="array" ref="AJ17">((VLOOKUP($B$1,'Multipliers and Adjustments'!$A$70:$I$86,TRUNC(COLUMN(AJ$2)/5)+2,FALSE)*SUMIFS('IEA-MethaneAbatement'!$N:$N,'IEA-MethaneAbatement'!$O:$O,"&lt;"&amp;$B17,'IEA-MethaneAbatement'!$O:$O,"&gt;="&amp;$A17,'IEA-MethaneAbatement'!$M:$M,$B$1,'IEA-MethaneAbatement'!$B:$B,'Country Selector'!$A$2)+VLOOKUP($C$1,'Multipliers and Adjustments'!$A$70:$I$86,TRUNC(COLUMN(AJ$2)/5)+2,FALSE)*SUMIFS('IEA-MethaneAbatement'!$N:$N,'IEA-MethaneAbatement'!$O:$O,"&lt;"&amp;$B17,'IEA-MethaneAbatement'!$O:$O,"&gt;="&amp;$A17,'IEA-MethaneAbatement'!$M:$M,$C$1,'IEA-MethaneAbatement'!$B:$B,'Country Selector'!$A$2)+VLOOKUP($D$1,'Multipliers and Adjustments'!$A$70:$I$86,TRUNC(COLUMN(AJ$2)/5)+2,FALSE)*SUMIFS('IEA-MethaneAbatement'!$N:$N,'IEA-MethaneAbatement'!$O:$O,"&lt;"&amp;$B17,'IEA-MethaneAbatement'!$O:$O,"&gt;="&amp;$A17,'IEA-MethaneAbatement'!$M:$M,$D$1,'IEA-MethaneAbatement'!$B:$B,'Country Selector'!$A$2)))*(1+INDEX('EPA to IEA Scaling'!$F$8:$AO$8,,MATCH(AJ$2,'EPA to IEA Scaling'!$F$1:$AO$1,0)))</f>
        <v>0</v>
      </c>
      <c r="AK17" cm="1">
        <f t="array" ref="AK17">((VLOOKUP($B$1,'Multipliers and Adjustments'!$A$70:$I$86,TRUNC(COLUMN(AK$2)/5)+2,FALSE)*SUMIFS('IEA-MethaneAbatement'!$N:$N,'IEA-MethaneAbatement'!$O:$O,"&lt;"&amp;$B17,'IEA-MethaneAbatement'!$O:$O,"&gt;="&amp;$A17,'IEA-MethaneAbatement'!$M:$M,$B$1,'IEA-MethaneAbatement'!$B:$B,'Country Selector'!$A$2)+VLOOKUP($C$1,'Multipliers and Adjustments'!$A$70:$I$86,TRUNC(COLUMN(AK$2)/5)+2,FALSE)*SUMIFS('IEA-MethaneAbatement'!$N:$N,'IEA-MethaneAbatement'!$O:$O,"&lt;"&amp;$B17,'IEA-MethaneAbatement'!$O:$O,"&gt;="&amp;$A17,'IEA-MethaneAbatement'!$M:$M,$C$1,'IEA-MethaneAbatement'!$B:$B,'Country Selector'!$A$2)+VLOOKUP($D$1,'Multipliers and Adjustments'!$A$70:$I$86,TRUNC(COLUMN(AK$2)/5)+2,FALSE)*SUMIFS('IEA-MethaneAbatement'!$N:$N,'IEA-MethaneAbatement'!$O:$O,"&lt;"&amp;$B17,'IEA-MethaneAbatement'!$O:$O,"&gt;="&amp;$A17,'IEA-MethaneAbatement'!$M:$M,$D$1,'IEA-MethaneAbatement'!$B:$B,'Country Selector'!$A$2)))*(1+INDEX('EPA to IEA Scaling'!$F$8:$AO$8,,MATCH(AK$2,'EPA to IEA Scaling'!$F$1:$AO$1,0)))</f>
        <v>0</v>
      </c>
      <c r="AL17" s="31" cm="1">
        <f t="array" ref="AL17">((VLOOKUP($B$1,'Multipliers and Adjustments'!$A$70:$I$86,TRUNC(COLUMN(AL$2)/5)+2,FALSE)*SUMIFS('IEA-MethaneAbatement'!$N:$N,'IEA-MethaneAbatement'!$O:$O,"&lt;"&amp;$B17,'IEA-MethaneAbatement'!$O:$O,"&gt;="&amp;$A17,'IEA-MethaneAbatement'!$M:$M,$B$1,'IEA-MethaneAbatement'!$B:$B,'Country Selector'!$A$2)+VLOOKUP($C$1,'Multipliers and Adjustments'!$A$70:$I$86,TRUNC(COLUMN(AL$2)/5)+2,FALSE)*SUMIFS('IEA-MethaneAbatement'!$N:$N,'IEA-MethaneAbatement'!$O:$O,"&lt;"&amp;$B17,'IEA-MethaneAbatement'!$O:$O,"&gt;="&amp;$A17,'IEA-MethaneAbatement'!$M:$M,$C$1,'IEA-MethaneAbatement'!$B:$B,'Country Selector'!$A$2)+VLOOKUP($D$1,'Multipliers and Adjustments'!$A$70:$I$86,TRUNC(COLUMN(AL$2)/5)+2,FALSE)*SUMIFS('IEA-MethaneAbatement'!$N:$N,'IEA-MethaneAbatement'!$O:$O,"&lt;"&amp;$B17,'IEA-MethaneAbatement'!$O:$O,"&gt;="&amp;$A17,'IEA-MethaneAbatement'!$M:$M,$D$1,'IEA-MethaneAbatement'!$B:$B,'Country Selector'!$A$2)))*(1+INDEX('EPA to IEA Scaling'!$F$8:$AO$8,,MATCH(AL$2,'EPA to IEA Scaling'!$F$1:$AO$1,0)))</f>
        <v>0</v>
      </c>
    </row>
    <row r="18" spans="1:38" x14ac:dyDescent="0.45">
      <c r="A18" s="12">
        <f t="shared" si="1"/>
        <v>-400</v>
      </c>
      <c r="B18" s="11">
        <f t="shared" si="0"/>
        <v>-350</v>
      </c>
      <c r="C18" s="31" cm="1">
        <f t="array" ref="C18">((VLOOKUP($B$1,'Multipliers and Adjustments'!$A$70:$I$86,TRUNC(COLUMN(C$2)/5)+2,FALSE)*SUMIFS('IEA-MethaneAbatement'!$N:$N,'IEA-MethaneAbatement'!$O:$O,"&lt;"&amp;$B18,'IEA-MethaneAbatement'!$O:$O,"&gt;="&amp;$A18,'IEA-MethaneAbatement'!$M:$M,$B$1,'IEA-MethaneAbatement'!$B:$B,'Country Selector'!$A$2)+VLOOKUP($C$1,'Multipliers and Adjustments'!$A$70:$I$86,TRUNC(COLUMN(C$2)/5)+2,FALSE)*SUMIFS('IEA-MethaneAbatement'!$N:$N,'IEA-MethaneAbatement'!$O:$O,"&lt;"&amp;$B18,'IEA-MethaneAbatement'!$O:$O,"&gt;="&amp;$A18,'IEA-MethaneAbatement'!$M:$M,$C$1,'IEA-MethaneAbatement'!$B:$B,'Country Selector'!$A$2)+VLOOKUP($D$1,'Multipliers and Adjustments'!$A$70:$I$86,TRUNC(COLUMN(C$2)/5)+2,FALSE)*SUMIFS('IEA-MethaneAbatement'!$N:$N,'IEA-MethaneAbatement'!$O:$O,"&lt;"&amp;$B18,'IEA-MethaneAbatement'!$O:$O,"&gt;="&amp;$A18,'IEA-MethaneAbatement'!$M:$M,$D$1,'IEA-MethaneAbatement'!$B:$B,'Country Selector'!$A$2)))*(1+INDEX('EPA to IEA Scaling'!$F$8:$AO$8,,MATCH(C$2,'EPA to IEA Scaling'!$F$1:$AO$1,0)))</f>
        <v>0</v>
      </c>
      <c r="D18" cm="1">
        <f t="array" ref="D18">((VLOOKUP($B$1,'Multipliers and Adjustments'!$A$70:$I$86,TRUNC(COLUMN(D$2)/5)+2,FALSE)*SUMIFS('IEA-MethaneAbatement'!$N:$N,'IEA-MethaneAbatement'!$O:$O,"&lt;"&amp;$B18,'IEA-MethaneAbatement'!$O:$O,"&gt;="&amp;$A18,'IEA-MethaneAbatement'!$M:$M,$B$1,'IEA-MethaneAbatement'!$B:$B,'Country Selector'!$A$2)+VLOOKUP($C$1,'Multipliers and Adjustments'!$A$70:$I$86,TRUNC(COLUMN(D$2)/5)+2,FALSE)*SUMIFS('IEA-MethaneAbatement'!$N:$N,'IEA-MethaneAbatement'!$O:$O,"&lt;"&amp;$B18,'IEA-MethaneAbatement'!$O:$O,"&gt;="&amp;$A18,'IEA-MethaneAbatement'!$M:$M,$C$1,'IEA-MethaneAbatement'!$B:$B,'Country Selector'!$A$2)+VLOOKUP($D$1,'Multipliers and Adjustments'!$A$70:$I$86,TRUNC(COLUMN(D$2)/5)+2,FALSE)*SUMIFS('IEA-MethaneAbatement'!$N:$N,'IEA-MethaneAbatement'!$O:$O,"&lt;"&amp;$B18,'IEA-MethaneAbatement'!$O:$O,"&gt;="&amp;$A18,'IEA-MethaneAbatement'!$M:$M,$D$1,'IEA-MethaneAbatement'!$B:$B,'Country Selector'!$A$2)))*(1+INDEX('EPA to IEA Scaling'!$F$8:$AO$8,,MATCH(D$2,'EPA to IEA Scaling'!$F$1:$AO$1,0)))</f>
        <v>0</v>
      </c>
      <c r="E18" cm="1">
        <f t="array" ref="E18">((VLOOKUP($B$1,'Multipliers and Adjustments'!$A$70:$I$86,TRUNC(COLUMN(E$2)/5)+2,FALSE)*SUMIFS('IEA-MethaneAbatement'!$N:$N,'IEA-MethaneAbatement'!$O:$O,"&lt;"&amp;$B18,'IEA-MethaneAbatement'!$O:$O,"&gt;="&amp;$A18,'IEA-MethaneAbatement'!$M:$M,$B$1,'IEA-MethaneAbatement'!$B:$B,'Country Selector'!$A$2)+VLOOKUP($C$1,'Multipliers and Adjustments'!$A$70:$I$86,TRUNC(COLUMN(E$2)/5)+2,FALSE)*SUMIFS('IEA-MethaneAbatement'!$N:$N,'IEA-MethaneAbatement'!$O:$O,"&lt;"&amp;$B18,'IEA-MethaneAbatement'!$O:$O,"&gt;="&amp;$A18,'IEA-MethaneAbatement'!$M:$M,$C$1,'IEA-MethaneAbatement'!$B:$B,'Country Selector'!$A$2)+VLOOKUP($D$1,'Multipliers and Adjustments'!$A$70:$I$86,TRUNC(COLUMN(E$2)/5)+2,FALSE)*SUMIFS('IEA-MethaneAbatement'!$N:$N,'IEA-MethaneAbatement'!$O:$O,"&lt;"&amp;$B18,'IEA-MethaneAbatement'!$O:$O,"&gt;="&amp;$A18,'IEA-MethaneAbatement'!$M:$M,$D$1,'IEA-MethaneAbatement'!$B:$B,'Country Selector'!$A$2)))*(1+INDEX('EPA to IEA Scaling'!$F$8:$AO$8,,MATCH(E$2,'EPA to IEA Scaling'!$F$1:$AO$1,0)))</f>
        <v>0</v>
      </c>
      <c r="F18" cm="1">
        <f t="array" ref="F18">((VLOOKUP($B$1,'Multipliers and Adjustments'!$A$70:$I$86,TRUNC(COLUMN(F$2)/5)+2,FALSE)*SUMIFS('IEA-MethaneAbatement'!$N:$N,'IEA-MethaneAbatement'!$O:$O,"&lt;"&amp;$B18,'IEA-MethaneAbatement'!$O:$O,"&gt;="&amp;$A18,'IEA-MethaneAbatement'!$M:$M,$B$1,'IEA-MethaneAbatement'!$B:$B,'Country Selector'!$A$2)+VLOOKUP($C$1,'Multipliers and Adjustments'!$A$70:$I$86,TRUNC(COLUMN(F$2)/5)+2,FALSE)*SUMIFS('IEA-MethaneAbatement'!$N:$N,'IEA-MethaneAbatement'!$O:$O,"&lt;"&amp;$B18,'IEA-MethaneAbatement'!$O:$O,"&gt;="&amp;$A18,'IEA-MethaneAbatement'!$M:$M,$C$1,'IEA-MethaneAbatement'!$B:$B,'Country Selector'!$A$2)+VLOOKUP($D$1,'Multipliers and Adjustments'!$A$70:$I$86,TRUNC(COLUMN(F$2)/5)+2,FALSE)*SUMIFS('IEA-MethaneAbatement'!$N:$N,'IEA-MethaneAbatement'!$O:$O,"&lt;"&amp;$B18,'IEA-MethaneAbatement'!$O:$O,"&gt;="&amp;$A18,'IEA-MethaneAbatement'!$M:$M,$D$1,'IEA-MethaneAbatement'!$B:$B,'Country Selector'!$A$2)))*(1+INDEX('EPA to IEA Scaling'!$F$8:$AO$8,,MATCH(F$2,'EPA to IEA Scaling'!$F$1:$AO$1,0)))</f>
        <v>0</v>
      </c>
      <c r="G18" cm="1">
        <f t="array" ref="G18">((VLOOKUP($B$1,'Multipliers and Adjustments'!$A$70:$I$86,TRUNC(COLUMN(G$2)/5)+2,FALSE)*SUMIFS('IEA-MethaneAbatement'!$N:$N,'IEA-MethaneAbatement'!$O:$O,"&lt;"&amp;$B18,'IEA-MethaneAbatement'!$O:$O,"&gt;="&amp;$A18,'IEA-MethaneAbatement'!$M:$M,$B$1,'IEA-MethaneAbatement'!$B:$B,'Country Selector'!$A$2)+VLOOKUP($C$1,'Multipliers and Adjustments'!$A$70:$I$86,TRUNC(COLUMN(G$2)/5)+2,FALSE)*SUMIFS('IEA-MethaneAbatement'!$N:$N,'IEA-MethaneAbatement'!$O:$O,"&lt;"&amp;$B18,'IEA-MethaneAbatement'!$O:$O,"&gt;="&amp;$A18,'IEA-MethaneAbatement'!$M:$M,$C$1,'IEA-MethaneAbatement'!$B:$B,'Country Selector'!$A$2)+VLOOKUP($D$1,'Multipliers and Adjustments'!$A$70:$I$86,TRUNC(COLUMN(G$2)/5)+2,FALSE)*SUMIFS('IEA-MethaneAbatement'!$N:$N,'IEA-MethaneAbatement'!$O:$O,"&lt;"&amp;$B18,'IEA-MethaneAbatement'!$O:$O,"&gt;="&amp;$A18,'IEA-MethaneAbatement'!$M:$M,$D$1,'IEA-MethaneAbatement'!$B:$B,'Country Selector'!$A$2)))*(1+INDEX('EPA to IEA Scaling'!$F$8:$AO$8,,MATCH(G$2,'EPA to IEA Scaling'!$F$1:$AO$1,0)))</f>
        <v>0</v>
      </c>
      <c r="H18" s="31" cm="1">
        <f t="array" ref="H18">((VLOOKUP($B$1,'Multipliers and Adjustments'!$A$70:$I$86,TRUNC(COLUMN(H$2)/5)+2,FALSE)*SUMIFS('IEA-MethaneAbatement'!$N:$N,'IEA-MethaneAbatement'!$O:$O,"&lt;"&amp;$B18,'IEA-MethaneAbatement'!$O:$O,"&gt;="&amp;$A18,'IEA-MethaneAbatement'!$M:$M,$B$1,'IEA-MethaneAbatement'!$B:$B,'Country Selector'!$A$2)+VLOOKUP($C$1,'Multipliers and Adjustments'!$A$70:$I$86,TRUNC(COLUMN(H$2)/5)+2,FALSE)*SUMIFS('IEA-MethaneAbatement'!$N:$N,'IEA-MethaneAbatement'!$O:$O,"&lt;"&amp;$B18,'IEA-MethaneAbatement'!$O:$O,"&gt;="&amp;$A18,'IEA-MethaneAbatement'!$M:$M,$C$1,'IEA-MethaneAbatement'!$B:$B,'Country Selector'!$A$2)+VLOOKUP($D$1,'Multipliers and Adjustments'!$A$70:$I$86,TRUNC(COLUMN(H$2)/5)+2,FALSE)*SUMIFS('IEA-MethaneAbatement'!$N:$N,'IEA-MethaneAbatement'!$O:$O,"&lt;"&amp;$B18,'IEA-MethaneAbatement'!$O:$O,"&gt;="&amp;$A18,'IEA-MethaneAbatement'!$M:$M,$D$1,'IEA-MethaneAbatement'!$B:$B,'Country Selector'!$A$2)))*(1+INDEX('EPA to IEA Scaling'!$F$8:$AO$8,,MATCH(H$2,'EPA to IEA Scaling'!$F$1:$AO$1,0)))</f>
        <v>0</v>
      </c>
      <c r="I18" cm="1">
        <f t="array" ref="I18">((VLOOKUP($B$1,'Multipliers and Adjustments'!$A$70:$I$86,TRUNC(COLUMN(I$2)/5)+2,FALSE)*SUMIFS('IEA-MethaneAbatement'!$N:$N,'IEA-MethaneAbatement'!$O:$O,"&lt;"&amp;$B18,'IEA-MethaneAbatement'!$O:$O,"&gt;="&amp;$A18,'IEA-MethaneAbatement'!$M:$M,$B$1,'IEA-MethaneAbatement'!$B:$B,'Country Selector'!$A$2)+VLOOKUP($C$1,'Multipliers and Adjustments'!$A$70:$I$86,TRUNC(COLUMN(I$2)/5)+2,FALSE)*SUMIFS('IEA-MethaneAbatement'!$N:$N,'IEA-MethaneAbatement'!$O:$O,"&lt;"&amp;$B18,'IEA-MethaneAbatement'!$O:$O,"&gt;="&amp;$A18,'IEA-MethaneAbatement'!$M:$M,$C$1,'IEA-MethaneAbatement'!$B:$B,'Country Selector'!$A$2)+VLOOKUP($D$1,'Multipliers and Adjustments'!$A$70:$I$86,TRUNC(COLUMN(I$2)/5)+2,FALSE)*SUMIFS('IEA-MethaneAbatement'!$N:$N,'IEA-MethaneAbatement'!$O:$O,"&lt;"&amp;$B18,'IEA-MethaneAbatement'!$O:$O,"&gt;="&amp;$A18,'IEA-MethaneAbatement'!$M:$M,$D$1,'IEA-MethaneAbatement'!$B:$B,'Country Selector'!$A$2)))*(1+INDEX('EPA to IEA Scaling'!$F$8:$AO$8,,MATCH(I$2,'EPA to IEA Scaling'!$F$1:$AO$1,0)))</f>
        <v>0</v>
      </c>
      <c r="J18" cm="1">
        <f t="array" ref="J18">((VLOOKUP($B$1,'Multipliers and Adjustments'!$A$70:$I$86,TRUNC(COLUMN(J$2)/5)+2,FALSE)*SUMIFS('IEA-MethaneAbatement'!$N:$N,'IEA-MethaneAbatement'!$O:$O,"&lt;"&amp;$B18,'IEA-MethaneAbatement'!$O:$O,"&gt;="&amp;$A18,'IEA-MethaneAbatement'!$M:$M,$B$1,'IEA-MethaneAbatement'!$B:$B,'Country Selector'!$A$2)+VLOOKUP($C$1,'Multipliers and Adjustments'!$A$70:$I$86,TRUNC(COLUMN(J$2)/5)+2,FALSE)*SUMIFS('IEA-MethaneAbatement'!$N:$N,'IEA-MethaneAbatement'!$O:$O,"&lt;"&amp;$B18,'IEA-MethaneAbatement'!$O:$O,"&gt;="&amp;$A18,'IEA-MethaneAbatement'!$M:$M,$C$1,'IEA-MethaneAbatement'!$B:$B,'Country Selector'!$A$2)+VLOOKUP($D$1,'Multipliers and Adjustments'!$A$70:$I$86,TRUNC(COLUMN(J$2)/5)+2,FALSE)*SUMIFS('IEA-MethaneAbatement'!$N:$N,'IEA-MethaneAbatement'!$O:$O,"&lt;"&amp;$B18,'IEA-MethaneAbatement'!$O:$O,"&gt;="&amp;$A18,'IEA-MethaneAbatement'!$M:$M,$D$1,'IEA-MethaneAbatement'!$B:$B,'Country Selector'!$A$2)))*(1+INDEX('EPA to IEA Scaling'!$F$8:$AO$8,,MATCH(J$2,'EPA to IEA Scaling'!$F$1:$AO$1,0)))</f>
        <v>0</v>
      </c>
      <c r="K18" cm="1">
        <f t="array" ref="K18">((VLOOKUP($B$1,'Multipliers and Adjustments'!$A$70:$I$86,TRUNC(COLUMN(K$2)/5)+2,FALSE)*SUMIFS('IEA-MethaneAbatement'!$N:$N,'IEA-MethaneAbatement'!$O:$O,"&lt;"&amp;$B18,'IEA-MethaneAbatement'!$O:$O,"&gt;="&amp;$A18,'IEA-MethaneAbatement'!$M:$M,$B$1,'IEA-MethaneAbatement'!$B:$B,'Country Selector'!$A$2)+VLOOKUP($C$1,'Multipliers and Adjustments'!$A$70:$I$86,TRUNC(COLUMN(K$2)/5)+2,FALSE)*SUMIFS('IEA-MethaneAbatement'!$N:$N,'IEA-MethaneAbatement'!$O:$O,"&lt;"&amp;$B18,'IEA-MethaneAbatement'!$O:$O,"&gt;="&amp;$A18,'IEA-MethaneAbatement'!$M:$M,$C$1,'IEA-MethaneAbatement'!$B:$B,'Country Selector'!$A$2)+VLOOKUP($D$1,'Multipliers and Adjustments'!$A$70:$I$86,TRUNC(COLUMN(K$2)/5)+2,FALSE)*SUMIFS('IEA-MethaneAbatement'!$N:$N,'IEA-MethaneAbatement'!$O:$O,"&lt;"&amp;$B18,'IEA-MethaneAbatement'!$O:$O,"&gt;="&amp;$A18,'IEA-MethaneAbatement'!$M:$M,$D$1,'IEA-MethaneAbatement'!$B:$B,'Country Selector'!$A$2)))*(1+INDEX('EPA to IEA Scaling'!$F$8:$AO$8,,MATCH(K$2,'EPA to IEA Scaling'!$F$1:$AO$1,0)))</f>
        <v>0</v>
      </c>
      <c r="L18" cm="1">
        <f t="array" ref="L18">((VLOOKUP($B$1,'Multipliers and Adjustments'!$A$70:$I$86,TRUNC(COLUMN(L$2)/5)+2,FALSE)*SUMIFS('IEA-MethaneAbatement'!$N:$N,'IEA-MethaneAbatement'!$O:$O,"&lt;"&amp;$B18,'IEA-MethaneAbatement'!$O:$O,"&gt;="&amp;$A18,'IEA-MethaneAbatement'!$M:$M,$B$1,'IEA-MethaneAbatement'!$B:$B,'Country Selector'!$A$2)+VLOOKUP($C$1,'Multipliers and Adjustments'!$A$70:$I$86,TRUNC(COLUMN(L$2)/5)+2,FALSE)*SUMIFS('IEA-MethaneAbatement'!$N:$N,'IEA-MethaneAbatement'!$O:$O,"&lt;"&amp;$B18,'IEA-MethaneAbatement'!$O:$O,"&gt;="&amp;$A18,'IEA-MethaneAbatement'!$M:$M,$C$1,'IEA-MethaneAbatement'!$B:$B,'Country Selector'!$A$2)+VLOOKUP($D$1,'Multipliers and Adjustments'!$A$70:$I$86,TRUNC(COLUMN(L$2)/5)+2,FALSE)*SUMIFS('IEA-MethaneAbatement'!$N:$N,'IEA-MethaneAbatement'!$O:$O,"&lt;"&amp;$B18,'IEA-MethaneAbatement'!$O:$O,"&gt;="&amp;$A18,'IEA-MethaneAbatement'!$M:$M,$D$1,'IEA-MethaneAbatement'!$B:$B,'Country Selector'!$A$2)))*(1+INDEX('EPA to IEA Scaling'!$F$8:$AO$8,,MATCH(L$2,'EPA to IEA Scaling'!$F$1:$AO$1,0)))</f>
        <v>0</v>
      </c>
      <c r="M18" s="31" cm="1">
        <f t="array" ref="M18">((VLOOKUP($B$1,'Multipliers and Adjustments'!$A$70:$I$86,TRUNC(COLUMN(M$2)/5)+2,FALSE)*SUMIFS('IEA-MethaneAbatement'!$N:$N,'IEA-MethaneAbatement'!$O:$O,"&lt;"&amp;$B18,'IEA-MethaneAbatement'!$O:$O,"&gt;="&amp;$A18,'IEA-MethaneAbatement'!$M:$M,$B$1,'IEA-MethaneAbatement'!$B:$B,'Country Selector'!$A$2)+VLOOKUP($C$1,'Multipliers and Adjustments'!$A$70:$I$86,TRUNC(COLUMN(M$2)/5)+2,FALSE)*SUMIFS('IEA-MethaneAbatement'!$N:$N,'IEA-MethaneAbatement'!$O:$O,"&lt;"&amp;$B18,'IEA-MethaneAbatement'!$O:$O,"&gt;="&amp;$A18,'IEA-MethaneAbatement'!$M:$M,$C$1,'IEA-MethaneAbatement'!$B:$B,'Country Selector'!$A$2)+VLOOKUP($D$1,'Multipliers and Adjustments'!$A$70:$I$86,TRUNC(COLUMN(M$2)/5)+2,FALSE)*SUMIFS('IEA-MethaneAbatement'!$N:$N,'IEA-MethaneAbatement'!$O:$O,"&lt;"&amp;$B18,'IEA-MethaneAbatement'!$O:$O,"&gt;="&amp;$A18,'IEA-MethaneAbatement'!$M:$M,$D$1,'IEA-MethaneAbatement'!$B:$B,'Country Selector'!$A$2)))*(1+INDEX('EPA to IEA Scaling'!$F$8:$AO$8,,MATCH(M$2,'EPA to IEA Scaling'!$F$1:$AO$1,0)))</f>
        <v>0</v>
      </c>
      <c r="N18" cm="1">
        <f t="array" ref="N18">((VLOOKUP($B$1,'Multipliers and Adjustments'!$A$70:$I$86,TRUNC(COLUMN(N$2)/5)+2,FALSE)*SUMIFS('IEA-MethaneAbatement'!$N:$N,'IEA-MethaneAbatement'!$O:$O,"&lt;"&amp;$B18,'IEA-MethaneAbatement'!$O:$O,"&gt;="&amp;$A18,'IEA-MethaneAbatement'!$M:$M,$B$1,'IEA-MethaneAbatement'!$B:$B,'Country Selector'!$A$2)+VLOOKUP($C$1,'Multipliers and Adjustments'!$A$70:$I$86,TRUNC(COLUMN(N$2)/5)+2,FALSE)*SUMIFS('IEA-MethaneAbatement'!$N:$N,'IEA-MethaneAbatement'!$O:$O,"&lt;"&amp;$B18,'IEA-MethaneAbatement'!$O:$O,"&gt;="&amp;$A18,'IEA-MethaneAbatement'!$M:$M,$C$1,'IEA-MethaneAbatement'!$B:$B,'Country Selector'!$A$2)+VLOOKUP($D$1,'Multipliers and Adjustments'!$A$70:$I$86,TRUNC(COLUMN(N$2)/5)+2,FALSE)*SUMIFS('IEA-MethaneAbatement'!$N:$N,'IEA-MethaneAbatement'!$O:$O,"&lt;"&amp;$B18,'IEA-MethaneAbatement'!$O:$O,"&gt;="&amp;$A18,'IEA-MethaneAbatement'!$M:$M,$D$1,'IEA-MethaneAbatement'!$B:$B,'Country Selector'!$A$2)))*(1+INDEX('EPA to IEA Scaling'!$F$8:$AO$8,,MATCH(N$2,'EPA to IEA Scaling'!$F$1:$AO$1,0)))</f>
        <v>0</v>
      </c>
      <c r="O18" cm="1">
        <f t="array" ref="O18">((VLOOKUP($B$1,'Multipliers and Adjustments'!$A$70:$I$86,TRUNC(COLUMN(O$2)/5)+2,FALSE)*SUMIFS('IEA-MethaneAbatement'!$N:$N,'IEA-MethaneAbatement'!$O:$O,"&lt;"&amp;$B18,'IEA-MethaneAbatement'!$O:$O,"&gt;="&amp;$A18,'IEA-MethaneAbatement'!$M:$M,$B$1,'IEA-MethaneAbatement'!$B:$B,'Country Selector'!$A$2)+VLOOKUP($C$1,'Multipliers and Adjustments'!$A$70:$I$86,TRUNC(COLUMN(O$2)/5)+2,FALSE)*SUMIFS('IEA-MethaneAbatement'!$N:$N,'IEA-MethaneAbatement'!$O:$O,"&lt;"&amp;$B18,'IEA-MethaneAbatement'!$O:$O,"&gt;="&amp;$A18,'IEA-MethaneAbatement'!$M:$M,$C$1,'IEA-MethaneAbatement'!$B:$B,'Country Selector'!$A$2)+VLOOKUP($D$1,'Multipliers and Adjustments'!$A$70:$I$86,TRUNC(COLUMN(O$2)/5)+2,FALSE)*SUMIFS('IEA-MethaneAbatement'!$N:$N,'IEA-MethaneAbatement'!$O:$O,"&lt;"&amp;$B18,'IEA-MethaneAbatement'!$O:$O,"&gt;="&amp;$A18,'IEA-MethaneAbatement'!$M:$M,$D$1,'IEA-MethaneAbatement'!$B:$B,'Country Selector'!$A$2)))*(1+INDEX('EPA to IEA Scaling'!$F$8:$AO$8,,MATCH(O$2,'EPA to IEA Scaling'!$F$1:$AO$1,0)))</f>
        <v>0</v>
      </c>
      <c r="P18" cm="1">
        <f t="array" ref="P18">((VLOOKUP($B$1,'Multipliers and Adjustments'!$A$70:$I$86,TRUNC(COLUMN(P$2)/5)+2,FALSE)*SUMIFS('IEA-MethaneAbatement'!$N:$N,'IEA-MethaneAbatement'!$O:$O,"&lt;"&amp;$B18,'IEA-MethaneAbatement'!$O:$O,"&gt;="&amp;$A18,'IEA-MethaneAbatement'!$M:$M,$B$1,'IEA-MethaneAbatement'!$B:$B,'Country Selector'!$A$2)+VLOOKUP($C$1,'Multipliers and Adjustments'!$A$70:$I$86,TRUNC(COLUMN(P$2)/5)+2,FALSE)*SUMIFS('IEA-MethaneAbatement'!$N:$N,'IEA-MethaneAbatement'!$O:$O,"&lt;"&amp;$B18,'IEA-MethaneAbatement'!$O:$O,"&gt;="&amp;$A18,'IEA-MethaneAbatement'!$M:$M,$C$1,'IEA-MethaneAbatement'!$B:$B,'Country Selector'!$A$2)+VLOOKUP($D$1,'Multipliers and Adjustments'!$A$70:$I$86,TRUNC(COLUMN(P$2)/5)+2,FALSE)*SUMIFS('IEA-MethaneAbatement'!$N:$N,'IEA-MethaneAbatement'!$O:$O,"&lt;"&amp;$B18,'IEA-MethaneAbatement'!$O:$O,"&gt;="&amp;$A18,'IEA-MethaneAbatement'!$M:$M,$D$1,'IEA-MethaneAbatement'!$B:$B,'Country Selector'!$A$2)))*(1+INDEX('EPA to IEA Scaling'!$F$8:$AO$8,,MATCH(P$2,'EPA to IEA Scaling'!$F$1:$AO$1,0)))</f>
        <v>0</v>
      </c>
      <c r="Q18" cm="1">
        <f t="array" ref="Q18">((VLOOKUP($B$1,'Multipliers and Adjustments'!$A$70:$I$86,TRUNC(COLUMN(Q$2)/5)+2,FALSE)*SUMIFS('IEA-MethaneAbatement'!$N:$N,'IEA-MethaneAbatement'!$O:$O,"&lt;"&amp;$B18,'IEA-MethaneAbatement'!$O:$O,"&gt;="&amp;$A18,'IEA-MethaneAbatement'!$M:$M,$B$1,'IEA-MethaneAbatement'!$B:$B,'Country Selector'!$A$2)+VLOOKUP($C$1,'Multipliers and Adjustments'!$A$70:$I$86,TRUNC(COLUMN(Q$2)/5)+2,FALSE)*SUMIFS('IEA-MethaneAbatement'!$N:$N,'IEA-MethaneAbatement'!$O:$O,"&lt;"&amp;$B18,'IEA-MethaneAbatement'!$O:$O,"&gt;="&amp;$A18,'IEA-MethaneAbatement'!$M:$M,$C$1,'IEA-MethaneAbatement'!$B:$B,'Country Selector'!$A$2)+VLOOKUP($D$1,'Multipliers and Adjustments'!$A$70:$I$86,TRUNC(COLUMN(Q$2)/5)+2,FALSE)*SUMIFS('IEA-MethaneAbatement'!$N:$N,'IEA-MethaneAbatement'!$O:$O,"&lt;"&amp;$B18,'IEA-MethaneAbatement'!$O:$O,"&gt;="&amp;$A18,'IEA-MethaneAbatement'!$M:$M,$D$1,'IEA-MethaneAbatement'!$B:$B,'Country Selector'!$A$2)))*(1+INDEX('EPA to IEA Scaling'!$F$8:$AO$8,,MATCH(Q$2,'EPA to IEA Scaling'!$F$1:$AO$1,0)))</f>
        <v>0</v>
      </c>
      <c r="R18" s="31" cm="1">
        <f t="array" ref="R18">((VLOOKUP($B$1,'Multipliers and Adjustments'!$A$70:$I$86,TRUNC(COLUMN(R$2)/5)+2,FALSE)*SUMIFS('IEA-MethaneAbatement'!$N:$N,'IEA-MethaneAbatement'!$O:$O,"&lt;"&amp;$B18,'IEA-MethaneAbatement'!$O:$O,"&gt;="&amp;$A18,'IEA-MethaneAbatement'!$M:$M,$B$1,'IEA-MethaneAbatement'!$B:$B,'Country Selector'!$A$2)+VLOOKUP($C$1,'Multipliers and Adjustments'!$A$70:$I$86,TRUNC(COLUMN(R$2)/5)+2,FALSE)*SUMIFS('IEA-MethaneAbatement'!$N:$N,'IEA-MethaneAbatement'!$O:$O,"&lt;"&amp;$B18,'IEA-MethaneAbatement'!$O:$O,"&gt;="&amp;$A18,'IEA-MethaneAbatement'!$M:$M,$C$1,'IEA-MethaneAbatement'!$B:$B,'Country Selector'!$A$2)+VLOOKUP($D$1,'Multipliers and Adjustments'!$A$70:$I$86,TRUNC(COLUMN(R$2)/5)+2,FALSE)*SUMIFS('IEA-MethaneAbatement'!$N:$N,'IEA-MethaneAbatement'!$O:$O,"&lt;"&amp;$B18,'IEA-MethaneAbatement'!$O:$O,"&gt;="&amp;$A18,'IEA-MethaneAbatement'!$M:$M,$D$1,'IEA-MethaneAbatement'!$B:$B,'Country Selector'!$A$2)))*(1+INDEX('EPA to IEA Scaling'!$F$8:$AO$8,,MATCH(R$2,'EPA to IEA Scaling'!$F$1:$AO$1,0)))</f>
        <v>0</v>
      </c>
      <c r="S18" cm="1">
        <f t="array" ref="S18">((VLOOKUP($B$1,'Multipliers and Adjustments'!$A$70:$I$86,TRUNC(COLUMN(S$2)/5)+2,FALSE)*SUMIFS('IEA-MethaneAbatement'!$N:$N,'IEA-MethaneAbatement'!$O:$O,"&lt;"&amp;$B18,'IEA-MethaneAbatement'!$O:$O,"&gt;="&amp;$A18,'IEA-MethaneAbatement'!$M:$M,$B$1,'IEA-MethaneAbatement'!$B:$B,'Country Selector'!$A$2)+VLOOKUP($C$1,'Multipliers and Adjustments'!$A$70:$I$86,TRUNC(COLUMN(S$2)/5)+2,FALSE)*SUMIFS('IEA-MethaneAbatement'!$N:$N,'IEA-MethaneAbatement'!$O:$O,"&lt;"&amp;$B18,'IEA-MethaneAbatement'!$O:$O,"&gt;="&amp;$A18,'IEA-MethaneAbatement'!$M:$M,$C$1,'IEA-MethaneAbatement'!$B:$B,'Country Selector'!$A$2)+VLOOKUP($D$1,'Multipliers and Adjustments'!$A$70:$I$86,TRUNC(COLUMN(S$2)/5)+2,FALSE)*SUMIFS('IEA-MethaneAbatement'!$N:$N,'IEA-MethaneAbatement'!$O:$O,"&lt;"&amp;$B18,'IEA-MethaneAbatement'!$O:$O,"&gt;="&amp;$A18,'IEA-MethaneAbatement'!$M:$M,$D$1,'IEA-MethaneAbatement'!$B:$B,'Country Selector'!$A$2)))*(1+INDEX('EPA to IEA Scaling'!$F$8:$AO$8,,MATCH(S$2,'EPA to IEA Scaling'!$F$1:$AO$1,0)))</f>
        <v>0</v>
      </c>
      <c r="T18" cm="1">
        <f t="array" ref="T18">((VLOOKUP($B$1,'Multipliers and Adjustments'!$A$70:$I$86,TRUNC(COLUMN(T$2)/5)+2,FALSE)*SUMIFS('IEA-MethaneAbatement'!$N:$N,'IEA-MethaneAbatement'!$O:$O,"&lt;"&amp;$B18,'IEA-MethaneAbatement'!$O:$O,"&gt;="&amp;$A18,'IEA-MethaneAbatement'!$M:$M,$B$1,'IEA-MethaneAbatement'!$B:$B,'Country Selector'!$A$2)+VLOOKUP($C$1,'Multipliers and Adjustments'!$A$70:$I$86,TRUNC(COLUMN(T$2)/5)+2,FALSE)*SUMIFS('IEA-MethaneAbatement'!$N:$N,'IEA-MethaneAbatement'!$O:$O,"&lt;"&amp;$B18,'IEA-MethaneAbatement'!$O:$O,"&gt;="&amp;$A18,'IEA-MethaneAbatement'!$M:$M,$C$1,'IEA-MethaneAbatement'!$B:$B,'Country Selector'!$A$2)+VLOOKUP($D$1,'Multipliers and Adjustments'!$A$70:$I$86,TRUNC(COLUMN(T$2)/5)+2,FALSE)*SUMIFS('IEA-MethaneAbatement'!$N:$N,'IEA-MethaneAbatement'!$O:$O,"&lt;"&amp;$B18,'IEA-MethaneAbatement'!$O:$O,"&gt;="&amp;$A18,'IEA-MethaneAbatement'!$M:$M,$D$1,'IEA-MethaneAbatement'!$B:$B,'Country Selector'!$A$2)))*(1+INDEX('EPA to IEA Scaling'!$F$8:$AO$8,,MATCH(T$2,'EPA to IEA Scaling'!$F$1:$AO$1,0)))</f>
        <v>0</v>
      </c>
      <c r="U18" cm="1">
        <f t="array" ref="U18">((VLOOKUP($B$1,'Multipliers and Adjustments'!$A$70:$I$86,TRUNC(COLUMN(U$2)/5)+2,FALSE)*SUMIFS('IEA-MethaneAbatement'!$N:$N,'IEA-MethaneAbatement'!$O:$O,"&lt;"&amp;$B18,'IEA-MethaneAbatement'!$O:$O,"&gt;="&amp;$A18,'IEA-MethaneAbatement'!$M:$M,$B$1,'IEA-MethaneAbatement'!$B:$B,'Country Selector'!$A$2)+VLOOKUP($C$1,'Multipliers and Adjustments'!$A$70:$I$86,TRUNC(COLUMN(U$2)/5)+2,FALSE)*SUMIFS('IEA-MethaneAbatement'!$N:$N,'IEA-MethaneAbatement'!$O:$O,"&lt;"&amp;$B18,'IEA-MethaneAbatement'!$O:$O,"&gt;="&amp;$A18,'IEA-MethaneAbatement'!$M:$M,$C$1,'IEA-MethaneAbatement'!$B:$B,'Country Selector'!$A$2)+VLOOKUP($D$1,'Multipliers and Adjustments'!$A$70:$I$86,TRUNC(COLUMN(U$2)/5)+2,FALSE)*SUMIFS('IEA-MethaneAbatement'!$N:$N,'IEA-MethaneAbatement'!$O:$O,"&lt;"&amp;$B18,'IEA-MethaneAbatement'!$O:$O,"&gt;="&amp;$A18,'IEA-MethaneAbatement'!$M:$M,$D$1,'IEA-MethaneAbatement'!$B:$B,'Country Selector'!$A$2)))*(1+INDEX('EPA to IEA Scaling'!$F$8:$AO$8,,MATCH(U$2,'EPA to IEA Scaling'!$F$1:$AO$1,0)))</f>
        <v>0</v>
      </c>
      <c r="V18" cm="1">
        <f t="array" ref="V18">((VLOOKUP($B$1,'Multipliers and Adjustments'!$A$70:$I$86,TRUNC(COLUMN(V$2)/5)+2,FALSE)*SUMIFS('IEA-MethaneAbatement'!$N:$N,'IEA-MethaneAbatement'!$O:$O,"&lt;"&amp;$B18,'IEA-MethaneAbatement'!$O:$O,"&gt;="&amp;$A18,'IEA-MethaneAbatement'!$M:$M,$B$1,'IEA-MethaneAbatement'!$B:$B,'Country Selector'!$A$2)+VLOOKUP($C$1,'Multipliers and Adjustments'!$A$70:$I$86,TRUNC(COLUMN(V$2)/5)+2,FALSE)*SUMIFS('IEA-MethaneAbatement'!$N:$N,'IEA-MethaneAbatement'!$O:$O,"&lt;"&amp;$B18,'IEA-MethaneAbatement'!$O:$O,"&gt;="&amp;$A18,'IEA-MethaneAbatement'!$M:$M,$C$1,'IEA-MethaneAbatement'!$B:$B,'Country Selector'!$A$2)+VLOOKUP($D$1,'Multipliers and Adjustments'!$A$70:$I$86,TRUNC(COLUMN(V$2)/5)+2,FALSE)*SUMIFS('IEA-MethaneAbatement'!$N:$N,'IEA-MethaneAbatement'!$O:$O,"&lt;"&amp;$B18,'IEA-MethaneAbatement'!$O:$O,"&gt;="&amp;$A18,'IEA-MethaneAbatement'!$M:$M,$D$1,'IEA-MethaneAbatement'!$B:$B,'Country Selector'!$A$2)))*(1+INDEX('EPA to IEA Scaling'!$F$8:$AO$8,,MATCH(V$2,'EPA to IEA Scaling'!$F$1:$AO$1,0)))</f>
        <v>0</v>
      </c>
      <c r="W18" s="31" cm="1">
        <f t="array" ref="W18">((VLOOKUP($B$1,'Multipliers and Adjustments'!$A$70:$I$86,TRUNC(COLUMN(W$2)/5)+2,FALSE)*SUMIFS('IEA-MethaneAbatement'!$N:$N,'IEA-MethaneAbatement'!$O:$O,"&lt;"&amp;$B18,'IEA-MethaneAbatement'!$O:$O,"&gt;="&amp;$A18,'IEA-MethaneAbatement'!$M:$M,$B$1,'IEA-MethaneAbatement'!$B:$B,'Country Selector'!$A$2)+VLOOKUP($C$1,'Multipliers and Adjustments'!$A$70:$I$86,TRUNC(COLUMN(W$2)/5)+2,FALSE)*SUMIFS('IEA-MethaneAbatement'!$N:$N,'IEA-MethaneAbatement'!$O:$O,"&lt;"&amp;$B18,'IEA-MethaneAbatement'!$O:$O,"&gt;="&amp;$A18,'IEA-MethaneAbatement'!$M:$M,$C$1,'IEA-MethaneAbatement'!$B:$B,'Country Selector'!$A$2)+VLOOKUP($D$1,'Multipliers and Adjustments'!$A$70:$I$86,TRUNC(COLUMN(W$2)/5)+2,FALSE)*SUMIFS('IEA-MethaneAbatement'!$N:$N,'IEA-MethaneAbatement'!$O:$O,"&lt;"&amp;$B18,'IEA-MethaneAbatement'!$O:$O,"&gt;="&amp;$A18,'IEA-MethaneAbatement'!$M:$M,$D$1,'IEA-MethaneAbatement'!$B:$B,'Country Selector'!$A$2)))*(1+INDEX('EPA to IEA Scaling'!$F$8:$AO$8,,MATCH(W$2,'EPA to IEA Scaling'!$F$1:$AO$1,0)))</f>
        <v>0</v>
      </c>
      <c r="X18" cm="1">
        <f t="array" ref="X18">((VLOOKUP($B$1,'Multipliers and Adjustments'!$A$70:$I$86,TRUNC(COLUMN(X$2)/5)+2,FALSE)*SUMIFS('IEA-MethaneAbatement'!$N:$N,'IEA-MethaneAbatement'!$O:$O,"&lt;"&amp;$B18,'IEA-MethaneAbatement'!$O:$O,"&gt;="&amp;$A18,'IEA-MethaneAbatement'!$M:$M,$B$1,'IEA-MethaneAbatement'!$B:$B,'Country Selector'!$A$2)+VLOOKUP($C$1,'Multipliers and Adjustments'!$A$70:$I$86,TRUNC(COLUMN(X$2)/5)+2,FALSE)*SUMIFS('IEA-MethaneAbatement'!$N:$N,'IEA-MethaneAbatement'!$O:$O,"&lt;"&amp;$B18,'IEA-MethaneAbatement'!$O:$O,"&gt;="&amp;$A18,'IEA-MethaneAbatement'!$M:$M,$C$1,'IEA-MethaneAbatement'!$B:$B,'Country Selector'!$A$2)+VLOOKUP($D$1,'Multipliers and Adjustments'!$A$70:$I$86,TRUNC(COLUMN(X$2)/5)+2,FALSE)*SUMIFS('IEA-MethaneAbatement'!$N:$N,'IEA-MethaneAbatement'!$O:$O,"&lt;"&amp;$B18,'IEA-MethaneAbatement'!$O:$O,"&gt;="&amp;$A18,'IEA-MethaneAbatement'!$M:$M,$D$1,'IEA-MethaneAbatement'!$B:$B,'Country Selector'!$A$2)))*(1+INDEX('EPA to IEA Scaling'!$F$8:$AO$8,,MATCH(X$2,'EPA to IEA Scaling'!$F$1:$AO$1,0)))</f>
        <v>0</v>
      </c>
      <c r="Y18" cm="1">
        <f t="array" ref="Y18">((VLOOKUP($B$1,'Multipliers and Adjustments'!$A$70:$I$86,TRUNC(COLUMN(Y$2)/5)+2,FALSE)*SUMIFS('IEA-MethaneAbatement'!$N:$N,'IEA-MethaneAbatement'!$O:$O,"&lt;"&amp;$B18,'IEA-MethaneAbatement'!$O:$O,"&gt;="&amp;$A18,'IEA-MethaneAbatement'!$M:$M,$B$1,'IEA-MethaneAbatement'!$B:$B,'Country Selector'!$A$2)+VLOOKUP($C$1,'Multipliers and Adjustments'!$A$70:$I$86,TRUNC(COLUMN(Y$2)/5)+2,FALSE)*SUMIFS('IEA-MethaneAbatement'!$N:$N,'IEA-MethaneAbatement'!$O:$O,"&lt;"&amp;$B18,'IEA-MethaneAbatement'!$O:$O,"&gt;="&amp;$A18,'IEA-MethaneAbatement'!$M:$M,$C$1,'IEA-MethaneAbatement'!$B:$B,'Country Selector'!$A$2)+VLOOKUP($D$1,'Multipliers and Adjustments'!$A$70:$I$86,TRUNC(COLUMN(Y$2)/5)+2,FALSE)*SUMIFS('IEA-MethaneAbatement'!$N:$N,'IEA-MethaneAbatement'!$O:$O,"&lt;"&amp;$B18,'IEA-MethaneAbatement'!$O:$O,"&gt;="&amp;$A18,'IEA-MethaneAbatement'!$M:$M,$D$1,'IEA-MethaneAbatement'!$B:$B,'Country Selector'!$A$2)))*(1+INDEX('EPA to IEA Scaling'!$F$8:$AO$8,,MATCH(Y$2,'EPA to IEA Scaling'!$F$1:$AO$1,0)))</f>
        <v>0</v>
      </c>
      <c r="Z18" cm="1">
        <f t="array" ref="Z18">((VLOOKUP($B$1,'Multipliers and Adjustments'!$A$70:$I$86,TRUNC(COLUMN(Z$2)/5)+2,FALSE)*SUMIFS('IEA-MethaneAbatement'!$N:$N,'IEA-MethaneAbatement'!$O:$O,"&lt;"&amp;$B18,'IEA-MethaneAbatement'!$O:$O,"&gt;="&amp;$A18,'IEA-MethaneAbatement'!$M:$M,$B$1,'IEA-MethaneAbatement'!$B:$B,'Country Selector'!$A$2)+VLOOKUP($C$1,'Multipliers and Adjustments'!$A$70:$I$86,TRUNC(COLUMN(Z$2)/5)+2,FALSE)*SUMIFS('IEA-MethaneAbatement'!$N:$N,'IEA-MethaneAbatement'!$O:$O,"&lt;"&amp;$B18,'IEA-MethaneAbatement'!$O:$O,"&gt;="&amp;$A18,'IEA-MethaneAbatement'!$M:$M,$C$1,'IEA-MethaneAbatement'!$B:$B,'Country Selector'!$A$2)+VLOOKUP($D$1,'Multipliers and Adjustments'!$A$70:$I$86,TRUNC(COLUMN(Z$2)/5)+2,FALSE)*SUMIFS('IEA-MethaneAbatement'!$N:$N,'IEA-MethaneAbatement'!$O:$O,"&lt;"&amp;$B18,'IEA-MethaneAbatement'!$O:$O,"&gt;="&amp;$A18,'IEA-MethaneAbatement'!$M:$M,$D$1,'IEA-MethaneAbatement'!$B:$B,'Country Selector'!$A$2)))*(1+INDEX('EPA to IEA Scaling'!$F$8:$AO$8,,MATCH(Z$2,'EPA to IEA Scaling'!$F$1:$AO$1,0)))</f>
        <v>0</v>
      </c>
      <c r="AA18" cm="1">
        <f t="array" ref="AA18">((VLOOKUP($B$1,'Multipliers and Adjustments'!$A$70:$I$86,TRUNC(COLUMN(AA$2)/5)+2,FALSE)*SUMIFS('IEA-MethaneAbatement'!$N:$N,'IEA-MethaneAbatement'!$O:$O,"&lt;"&amp;$B18,'IEA-MethaneAbatement'!$O:$O,"&gt;="&amp;$A18,'IEA-MethaneAbatement'!$M:$M,$B$1,'IEA-MethaneAbatement'!$B:$B,'Country Selector'!$A$2)+VLOOKUP($C$1,'Multipliers and Adjustments'!$A$70:$I$86,TRUNC(COLUMN(AA$2)/5)+2,FALSE)*SUMIFS('IEA-MethaneAbatement'!$N:$N,'IEA-MethaneAbatement'!$O:$O,"&lt;"&amp;$B18,'IEA-MethaneAbatement'!$O:$O,"&gt;="&amp;$A18,'IEA-MethaneAbatement'!$M:$M,$C$1,'IEA-MethaneAbatement'!$B:$B,'Country Selector'!$A$2)+VLOOKUP($D$1,'Multipliers and Adjustments'!$A$70:$I$86,TRUNC(COLUMN(AA$2)/5)+2,FALSE)*SUMIFS('IEA-MethaneAbatement'!$N:$N,'IEA-MethaneAbatement'!$O:$O,"&lt;"&amp;$B18,'IEA-MethaneAbatement'!$O:$O,"&gt;="&amp;$A18,'IEA-MethaneAbatement'!$M:$M,$D$1,'IEA-MethaneAbatement'!$B:$B,'Country Selector'!$A$2)))*(1+INDEX('EPA to IEA Scaling'!$F$8:$AO$8,,MATCH(AA$2,'EPA to IEA Scaling'!$F$1:$AO$1,0)))</f>
        <v>0</v>
      </c>
      <c r="AB18" s="31" cm="1">
        <f t="array" ref="AB18">((VLOOKUP($B$1,'Multipliers and Adjustments'!$A$70:$I$86,TRUNC(COLUMN(AB$2)/5)+2,FALSE)*SUMIFS('IEA-MethaneAbatement'!$N:$N,'IEA-MethaneAbatement'!$O:$O,"&lt;"&amp;$B18,'IEA-MethaneAbatement'!$O:$O,"&gt;="&amp;$A18,'IEA-MethaneAbatement'!$M:$M,$B$1,'IEA-MethaneAbatement'!$B:$B,'Country Selector'!$A$2)+VLOOKUP($C$1,'Multipliers and Adjustments'!$A$70:$I$86,TRUNC(COLUMN(AB$2)/5)+2,FALSE)*SUMIFS('IEA-MethaneAbatement'!$N:$N,'IEA-MethaneAbatement'!$O:$O,"&lt;"&amp;$B18,'IEA-MethaneAbatement'!$O:$O,"&gt;="&amp;$A18,'IEA-MethaneAbatement'!$M:$M,$C$1,'IEA-MethaneAbatement'!$B:$B,'Country Selector'!$A$2)+VLOOKUP($D$1,'Multipliers and Adjustments'!$A$70:$I$86,TRUNC(COLUMN(AB$2)/5)+2,FALSE)*SUMIFS('IEA-MethaneAbatement'!$N:$N,'IEA-MethaneAbatement'!$O:$O,"&lt;"&amp;$B18,'IEA-MethaneAbatement'!$O:$O,"&gt;="&amp;$A18,'IEA-MethaneAbatement'!$M:$M,$D$1,'IEA-MethaneAbatement'!$B:$B,'Country Selector'!$A$2)))*(1+INDEX('EPA to IEA Scaling'!$F$8:$AO$8,,MATCH(AB$2,'EPA to IEA Scaling'!$F$1:$AO$1,0)))</f>
        <v>0</v>
      </c>
      <c r="AC18" cm="1">
        <f t="array" ref="AC18">((VLOOKUP($B$1,'Multipliers and Adjustments'!$A$70:$I$86,TRUNC(COLUMN(AC$2)/5)+2,FALSE)*SUMIFS('IEA-MethaneAbatement'!$N:$N,'IEA-MethaneAbatement'!$O:$O,"&lt;"&amp;$B18,'IEA-MethaneAbatement'!$O:$O,"&gt;="&amp;$A18,'IEA-MethaneAbatement'!$M:$M,$B$1,'IEA-MethaneAbatement'!$B:$B,'Country Selector'!$A$2)+VLOOKUP($C$1,'Multipliers and Adjustments'!$A$70:$I$86,TRUNC(COLUMN(AC$2)/5)+2,FALSE)*SUMIFS('IEA-MethaneAbatement'!$N:$N,'IEA-MethaneAbatement'!$O:$O,"&lt;"&amp;$B18,'IEA-MethaneAbatement'!$O:$O,"&gt;="&amp;$A18,'IEA-MethaneAbatement'!$M:$M,$C$1,'IEA-MethaneAbatement'!$B:$B,'Country Selector'!$A$2)+VLOOKUP($D$1,'Multipliers and Adjustments'!$A$70:$I$86,TRUNC(COLUMN(AC$2)/5)+2,FALSE)*SUMIFS('IEA-MethaneAbatement'!$N:$N,'IEA-MethaneAbatement'!$O:$O,"&lt;"&amp;$B18,'IEA-MethaneAbatement'!$O:$O,"&gt;="&amp;$A18,'IEA-MethaneAbatement'!$M:$M,$D$1,'IEA-MethaneAbatement'!$B:$B,'Country Selector'!$A$2)))*(1+INDEX('EPA to IEA Scaling'!$F$8:$AO$8,,MATCH(AC$2,'EPA to IEA Scaling'!$F$1:$AO$1,0)))</f>
        <v>0</v>
      </c>
      <c r="AD18" cm="1">
        <f t="array" ref="AD18">((VLOOKUP($B$1,'Multipliers and Adjustments'!$A$70:$I$86,TRUNC(COLUMN(AD$2)/5)+2,FALSE)*SUMIFS('IEA-MethaneAbatement'!$N:$N,'IEA-MethaneAbatement'!$O:$O,"&lt;"&amp;$B18,'IEA-MethaneAbatement'!$O:$O,"&gt;="&amp;$A18,'IEA-MethaneAbatement'!$M:$M,$B$1,'IEA-MethaneAbatement'!$B:$B,'Country Selector'!$A$2)+VLOOKUP($C$1,'Multipliers and Adjustments'!$A$70:$I$86,TRUNC(COLUMN(AD$2)/5)+2,FALSE)*SUMIFS('IEA-MethaneAbatement'!$N:$N,'IEA-MethaneAbatement'!$O:$O,"&lt;"&amp;$B18,'IEA-MethaneAbatement'!$O:$O,"&gt;="&amp;$A18,'IEA-MethaneAbatement'!$M:$M,$C$1,'IEA-MethaneAbatement'!$B:$B,'Country Selector'!$A$2)+VLOOKUP($D$1,'Multipliers and Adjustments'!$A$70:$I$86,TRUNC(COLUMN(AD$2)/5)+2,FALSE)*SUMIFS('IEA-MethaneAbatement'!$N:$N,'IEA-MethaneAbatement'!$O:$O,"&lt;"&amp;$B18,'IEA-MethaneAbatement'!$O:$O,"&gt;="&amp;$A18,'IEA-MethaneAbatement'!$M:$M,$D$1,'IEA-MethaneAbatement'!$B:$B,'Country Selector'!$A$2)))*(1+INDEX('EPA to IEA Scaling'!$F$8:$AO$8,,MATCH(AD$2,'EPA to IEA Scaling'!$F$1:$AO$1,0)))</f>
        <v>0</v>
      </c>
      <c r="AE18" cm="1">
        <f t="array" ref="AE18">((VLOOKUP($B$1,'Multipliers and Adjustments'!$A$70:$I$86,TRUNC(COLUMN(AE$2)/5)+2,FALSE)*SUMIFS('IEA-MethaneAbatement'!$N:$N,'IEA-MethaneAbatement'!$O:$O,"&lt;"&amp;$B18,'IEA-MethaneAbatement'!$O:$O,"&gt;="&amp;$A18,'IEA-MethaneAbatement'!$M:$M,$B$1,'IEA-MethaneAbatement'!$B:$B,'Country Selector'!$A$2)+VLOOKUP($C$1,'Multipliers and Adjustments'!$A$70:$I$86,TRUNC(COLUMN(AE$2)/5)+2,FALSE)*SUMIFS('IEA-MethaneAbatement'!$N:$N,'IEA-MethaneAbatement'!$O:$O,"&lt;"&amp;$B18,'IEA-MethaneAbatement'!$O:$O,"&gt;="&amp;$A18,'IEA-MethaneAbatement'!$M:$M,$C$1,'IEA-MethaneAbatement'!$B:$B,'Country Selector'!$A$2)+VLOOKUP($D$1,'Multipliers and Adjustments'!$A$70:$I$86,TRUNC(COLUMN(AE$2)/5)+2,FALSE)*SUMIFS('IEA-MethaneAbatement'!$N:$N,'IEA-MethaneAbatement'!$O:$O,"&lt;"&amp;$B18,'IEA-MethaneAbatement'!$O:$O,"&gt;="&amp;$A18,'IEA-MethaneAbatement'!$M:$M,$D$1,'IEA-MethaneAbatement'!$B:$B,'Country Selector'!$A$2)))*(1+INDEX('EPA to IEA Scaling'!$F$8:$AO$8,,MATCH(AE$2,'EPA to IEA Scaling'!$F$1:$AO$1,0)))</f>
        <v>0</v>
      </c>
      <c r="AF18" cm="1">
        <f t="array" ref="AF18">((VLOOKUP($B$1,'Multipliers and Adjustments'!$A$70:$I$86,TRUNC(COLUMN(AF$2)/5)+2,FALSE)*SUMIFS('IEA-MethaneAbatement'!$N:$N,'IEA-MethaneAbatement'!$O:$O,"&lt;"&amp;$B18,'IEA-MethaneAbatement'!$O:$O,"&gt;="&amp;$A18,'IEA-MethaneAbatement'!$M:$M,$B$1,'IEA-MethaneAbatement'!$B:$B,'Country Selector'!$A$2)+VLOOKUP($C$1,'Multipliers and Adjustments'!$A$70:$I$86,TRUNC(COLUMN(AF$2)/5)+2,FALSE)*SUMIFS('IEA-MethaneAbatement'!$N:$N,'IEA-MethaneAbatement'!$O:$O,"&lt;"&amp;$B18,'IEA-MethaneAbatement'!$O:$O,"&gt;="&amp;$A18,'IEA-MethaneAbatement'!$M:$M,$C$1,'IEA-MethaneAbatement'!$B:$B,'Country Selector'!$A$2)+VLOOKUP($D$1,'Multipliers and Adjustments'!$A$70:$I$86,TRUNC(COLUMN(AF$2)/5)+2,FALSE)*SUMIFS('IEA-MethaneAbatement'!$N:$N,'IEA-MethaneAbatement'!$O:$O,"&lt;"&amp;$B18,'IEA-MethaneAbatement'!$O:$O,"&gt;="&amp;$A18,'IEA-MethaneAbatement'!$M:$M,$D$1,'IEA-MethaneAbatement'!$B:$B,'Country Selector'!$A$2)))*(1+INDEX('EPA to IEA Scaling'!$F$8:$AO$8,,MATCH(AF$2,'EPA to IEA Scaling'!$F$1:$AO$1,0)))</f>
        <v>0</v>
      </c>
      <c r="AG18" s="31" cm="1">
        <f t="array" ref="AG18">((VLOOKUP($B$1,'Multipliers and Adjustments'!$A$70:$I$86,TRUNC(COLUMN(AG$2)/5)+2,FALSE)*SUMIFS('IEA-MethaneAbatement'!$N:$N,'IEA-MethaneAbatement'!$O:$O,"&lt;"&amp;$B18,'IEA-MethaneAbatement'!$O:$O,"&gt;="&amp;$A18,'IEA-MethaneAbatement'!$M:$M,$B$1,'IEA-MethaneAbatement'!$B:$B,'Country Selector'!$A$2)+VLOOKUP($C$1,'Multipliers and Adjustments'!$A$70:$I$86,TRUNC(COLUMN(AG$2)/5)+2,FALSE)*SUMIFS('IEA-MethaneAbatement'!$N:$N,'IEA-MethaneAbatement'!$O:$O,"&lt;"&amp;$B18,'IEA-MethaneAbatement'!$O:$O,"&gt;="&amp;$A18,'IEA-MethaneAbatement'!$M:$M,$C$1,'IEA-MethaneAbatement'!$B:$B,'Country Selector'!$A$2)+VLOOKUP($D$1,'Multipliers and Adjustments'!$A$70:$I$86,TRUNC(COLUMN(AG$2)/5)+2,FALSE)*SUMIFS('IEA-MethaneAbatement'!$N:$N,'IEA-MethaneAbatement'!$O:$O,"&lt;"&amp;$B18,'IEA-MethaneAbatement'!$O:$O,"&gt;="&amp;$A18,'IEA-MethaneAbatement'!$M:$M,$D$1,'IEA-MethaneAbatement'!$B:$B,'Country Selector'!$A$2)))*(1+INDEX('EPA to IEA Scaling'!$F$8:$AO$8,,MATCH(AG$2,'EPA to IEA Scaling'!$F$1:$AO$1,0)))</f>
        <v>0</v>
      </c>
      <c r="AH18" cm="1">
        <f t="array" ref="AH18">((VLOOKUP($B$1,'Multipliers and Adjustments'!$A$70:$I$86,TRUNC(COLUMN(AH$2)/5)+2,FALSE)*SUMIFS('IEA-MethaneAbatement'!$N:$N,'IEA-MethaneAbatement'!$O:$O,"&lt;"&amp;$B18,'IEA-MethaneAbatement'!$O:$O,"&gt;="&amp;$A18,'IEA-MethaneAbatement'!$M:$M,$B$1,'IEA-MethaneAbatement'!$B:$B,'Country Selector'!$A$2)+VLOOKUP($C$1,'Multipliers and Adjustments'!$A$70:$I$86,TRUNC(COLUMN(AH$2)/5)+2,FALSE)*SUMIFS('IEA-MethaneAbatement'!$N:$N,'IEA-MethaneAbatement'!$O:$O,"&lt;"&amp;$B18,'IEA-MethaneAbatement'!$O:$O,"&gt;="&amp;$A18,'IEA-MethaneAbatement'!$M:$M,$C$1,'IEA-MethaneAbatement'!$B:$B,'Country Selector'!$A$2)+VLOOKUP($D$1,'Multipliers and Adjustments'!$A$70:$I$86,TRUNC(COLUMN(AH$2)/5)+2,FALSE)*SUMIFS('IEA-MethaneAbatement'!$N:$N,'IEA-MethaneAbatement'!$O:$O,"&lt;"&amp;$B18,'IEA-MethaneAbatement'!$O:$O,"&gt;="&amp;$A18,'IEA-MethaneAbatement'!$M:$M,$D$1,'IEA-MethaneAbatement'!$B:$B,'Country Selector'!$A$2)))*(1+INDEX('EPA to IEA Scaling'!$F$8:$AO$8,,MATCH(AH$2,'EPA to IEA Scaling'!$F$1:$AO$1,0)))</f>
        <v>0</v>
      </c>
      <c r="AI18" cm="1">
        <f t="array" ref="AI18">((VLOOKUP($B$1,'Multipliers and Adjustments'!$A$70:$I$86,TRUNC(COLUMN(AI$2)/5)+2,FALSE)*SUMIFS('IEA-MethaneAbatement'!$N:$N,'IEA-MethaneAbatement'!$O:$O,"&lt;"&amp;$B18,'IEA-MethaneAbatement'!$O:$O,"&gt;="&amp;$A18,'IEA-MethaneAbatement'!$M:$M,$B$1,'IEA-MethaneAbatement'!$B:$B,'Country Selector'!$A$2)+VLOOKUP($C$1,'Multipliers and Adjustments'!$A$70:$I$86,TRUNC(COLUMN(AI$2)/5)+2,FALSE)*SUMIFS('IEA-MethaneAbatement'!$N:$N,'IEA-MethaneAbatement'!$O:$O,"&lt;"&amp;$B18,'IEA-MethaneAbatement'!$O:$O,"&gt;="&amp;$A18,'IEA-MethaneAbatement'!$M:$M,$C$1,'IEA-MethaneAbatement'!$B:$B,'Country Selector'!$A$2)+VLOOKUP($D$1,'Multipliers and Adjustments'!$A$70:$I$86,TRUNC(COLUMN(AI$2)/5)+2,FALSE)*SUMIFS('IEA-MethaneAbatement'!$N:$N,'IEA-MethaneAbatement'!$O:$O,"&lt;"&amp;$B18,'IEA-MethaneAbatement'!$O:$O,"&gt;="&amp;$A18,'IEA-MethaneAbatement'!$M:$M,$D$1,'IEA-MethaneAbatement'!$B:$B,'Country Selector'!$A$2)))*(1+INDEX('EPA to IEA Scaling'!$F$8:$AO$8,,MATCH(AI$2,'EPA to IEA Scaling'!$F$1:$AO$1,0)))</f>
        <v>0</v>
      </c>
      <c r="AJ18" cm="1">
        <f t="array" ref="AJ18">((VLOOKUP($B$1,'Multipliers and Adjustments'!$A$70:$I$86,TRUNC(COLUMN(AJ$2)/5)+2,FALSE)*SUMIFS('IEA-MethaneAbatement'!$N:$N,'IEA-MethaneAbatement'!$O:$O,"&lt;"&amp;$B18,'IEA-MethaneAbatement'!$O:$O,"&gt;="&amp;$A18,'IEA-MethaneAbatement'!$M:$M,$B$1,'IEA-MethaneAbatement'!$B:$B,'Country Selector'!$A$2)+VLOOKUP($C$1,'Multipliers and Adjustments'!$A$70:$I$86,TRUNC(COLUMN(AJ$2)/5)+2,FALSE)*SUMIFS('IEA-MethaneAbatement'!$N:$N,'IEA-MethaneAbatement'!$O:$O,"&lt;"&amp;$B18,'IEA-MethaneAbatement'!$O:$O,"&gt;="&amp;$A18,'IEA-MethaneAbatement'!$M:$M,$C$1,'IEA-MethaneAbatement'!$B:$B,'Country Selector'!$A$2)+VLOOKUP($D$1,'Multipliers and Adjustments'!$A$70:$I$86,TRUNC(COLUMN(AJ$2)/5)+2,FALSE)*SUMIFS('IEA-MethaneAbatement'!$N:$N,'IEA-MethaneAbatement'!$O:$O,"&lt;"&amp;$B18,'IEA-MethaneAbatement'!$O:$O,"&gt;="&amp;$A18,'IEA-MethaneAbatement'!$M:$M,$D$1,'IEA-MethaneAbatement'!$B:$B,'Country Selector'!$A$2)))*(1+INDEX('EPA to IEA Scaling'!$F$8:$AO$8,,MATCH(AJ$2,'EPA to IEA Scaling'!$F$1:$AO$1,0)))</f>
        <v>0</v>
      </c>
      <c r="AK18" cm="1">
        <f t="array" ref="AK18">((VLOOKUP($B$1,'Multipliers and Adjustments'!$A$70:$I$86,TRUNC(COLUMN(AK$2)/5)+2,FALSE)*SUMIFS('IEA-MethaneAbatement'!$N:$N,'IEA-MethaneAbatement'!$O:$O,"&lt;"&amp;$B18,'IEA-MethaneAbatement'!$O:$O,"&gt;="&amp;$A18,'IEA-MethaneAbatement'!$M:$M,$B$1,'IEA-MethaneAbatement'!$B:$B,'Country Selector'!$A$2)+VLOOKUP($C$1,'Multipliers and Adjustments'!$A$70:$I$86,TRUNC(COLUMN(AK$2)/5)+2,FALSE)*SUMIFS('IEA-MethaneAbatement'!$N:$N,'IEA-MethaneAbatement'!$O:$O,"&lt;"&amp;$B18,'IEA-MethaneAbatement'!$O:$O,"&gt;="&amp;$A18,'IEA-MethaneAbatement'!$M:$M,$C$1,'IEA-MethaneAbatement'!$B:$B,'Country Selector'!$A$2)+VLOOKUP($D$1,'Multipliers and Adjustments'!$A$70:$I$86,TRUNC(COLUMN(AK$2)/5)+2,FALSE)*SUMIFS('IEA-MethaneAbatement'!$N:$N,'IEA-MethaneAbatement'!$O:$O,"&lt;"&amp;$B18,'IEA-MethaneAbatement'!$O:$O,"&gt;="&amp;$A18,'IEA-MethaneAbatement'!$M:$M,$D$1,'IEA-MethaneAbatement'!$B:$B,'Country Selector'!$A$2)))*(1+INDEX('EPA to IEA Scaling'!$F$8:$AO$8,,MATCH(AK$2,'EPA to IEA Scaling'!$F$1:$AO$1,0)))</f>
        <v>0</v>
      </c>
      <c r="AL18" s="31" cm="1">
        <f t="array" ref="AL18">((VLOOKUP($B$1,'Multipliers and Adjustments'!$A$70:$I$86,TRUNC(COLUMN(AL$2)/5)+2,FALSE)*SUMIFS('IEA-MethaneAbatement'!$N:$N,'IEA-MethaneAbatement'!$O:$O,"&lt;"&amp;$B18,'IEA-MethaneAbatement'!$O:$O,"&gt;="&amp;$A18,'IEA-MethaneAbatement'!$M:$M,$B$1,'IEA-MethaneAbatement'!$B:$B,'Country Selector'!$A$2)+VLOOKUP($C$1,'Multipliers and Adjustments'!$A$70:$I$86,TRUNC(COLUMN(AL$2)/5)+2,FALSE)*SUMIFS('IEA-MethaneAbatement'!$N:$N,'IEA-MethaneAbatement'!$O:$O,"&lt;"&amp;$B18,'IEA-MethaneAbatement'!$O:$O,"&gt;="&amp;$A18,'IEA-MethaneAbatement'!$M:$M,$C$1,'IEA-MethaneAbatement'!$B:$B,'Country Selector'!$A$2)+VLOOKUP($D$1,'Multipliers and Adjustments'!$A$70:$I$86,TRUNC(COLUMN(AL$2)/5)+2,FALSE)*SUMIFS('IEA-MethaneAbatement'!$N:$N,'IEA-MethaneAbatement'!$O:$O,"&lt;"&amp;$B18,'IEA-MethaneAbatement'!$O:$O,"&gt;="&amp;$A18,'IEA-MethaneAbatement'!$M:$M,$D$1,'IEA-MethaneAbatement'!$B:$B,'Country Selector'!$A$2)))*(1+INDEX('EPA to IEA Scaling'!$F$8:$AO$8,,MATCH(AL$2,'EPA to IEA Scaling'!$F$1:$AO$1,0)))</f>
        <v>0</v>
      </c>
    </row>
    <row r="19" spans="1:38" x14ac:dyDescent="0.45">
      <c r="A19" s="12">
        <f t="shared" si="1"/>
        <v>-350</v>
      </c>
      <c r="B19" s="11">
        <f t="shared" si="0"/>
        <v>-300</v>
      </c>
      <c r="C19" s="31" cm="1">
        <f t="array" ref="C19">((VLOOKUP($B$1,'Multipliers and Adjustments'!$A$70:$I$86,TRUNC(COLUMN(C$2)/5)+2,FALSE)*SUMIFS('IEA-MethaneAbatement'!$N:$N,'IEA-MethaneAbatement'!$O:$O,"&lt;"&amp;$B19,'IEA-MethaneAbatement'!$O:$O,"&gt;="&amp;$A19,'IEA-MethaneAbatement'!$M:$M,$B$1,'IEA-MethaneAbatement'!$B:$B,'Country Selector'!$A$2)+VLOOKUP($C$1,'Multipliers and Adjustments'!$A$70:$I$86,TRUNC(COLUMN(C$2)/5)+2,FALSE)*SUMIFS('IEA-MethaneAbatement'!$N:$N,'IEA-MethaneAbatement'!$O:$O,"&lt;"&amp;$B19,'IEA-MethaneAbatement'!$O:$O,"&gt;="&amp;$A19,'IEA-MethaneAbatement'!$M:$M,$C$1,'IEA-MethaneAbatement'!$B:$B,'Country Selector'!$A$2)+VLOOKUP($D$1,'Multipliers and Adjustments'!$A$70:$I$86,TRUNC(COLUMN(C$2)/5)+2,FALSE)*SUMIFS('IEA-MethaneAbatement'!$N:$N,'IEA-MethaneAbatement'!$O:$O,"&lt;"&amp;$B19,'IEA-MethaneAbatement'!$O:$O,"&gt;="&amp;$A19,'IEA-MethaneAbatement'!$M:$M,$D$1,'IEA-MethaneAbatement'!$B:$B,'Country Selector'!$A$2)))*(1+INDEX('EPA to IEA Scaling'!$F$8:$AO$8,,MATCH(C$2,'EPA to IEA Scaling'!$F$1:$AO$1,0)))</f>
        <v>0</v>
      </c>
      <c r="D19" cm="1">
        <f t="array" ref="D19">((VLOOKUP($B$1,'Multipliers and Adjustments'!$A$70:$I$86,TRUNC(COLUMN(D$2)/5)+2,FALSE)*SUMIFS('IEA-MethaneAbatement'!$N:$N,'IEA-MethaneAbatement'!$O:$O,"&lt;"&amp;$B19,'IEA-MethaneAbatement'!$O:$O,"&gt;="&amp;$A19,'IEA-MethaneAbatement'!$M:$M,$B$1,'IEA-MethaneAbatement'!$B:$B,'Country Selector'!$A$2)+VLOOKUP($C$1,'Multipliers and Adjustments'!$A$70:$I$86,TRUNC(COLUMN(D$2)/5)+2,FALSE)*SUMIFS('IEA-MethaneAbatement'!$N:$N,'IEA-MethaneAbatement'!$O:$O,"&lt;"&amp;$B19,'IEA-MethaneAbatement'!$O:$O,"&gt;="&amp;$A19,'IEA-MethaneAbatement'!$M:$M,$C$1,'IEA-MethaneAbatement'!$B:$B,'Country Selector'!$A$2)+VLOOKUP($D$1,'Multipliers and Adjustments'!$A$70:$I$86,TRUNC(COLUMN(D$2)/5)+2,FALSE)*SUMIFS('IEA-MethaneAbatement'!$N:$N,'IEA-MethaneAbatement'!$O:$O,"&lt;"&amp;$B19,'IEA-MethaneAbatement'!$O:$O,"&gt;="&amp;$A19,'IEA-MethaneAbatement'!$M:$M,$D$1,'IEA-MethaneAbatement'!$B:$B,'Country Selector'!$A$2)))*(1+INDEX('EPA to IEA Scaling'!$F$8:$AO$8,,MATCH(D$2,'EPA to IEA Scaling'!$F$1:$AO$1,0)))</f>
        <v>0</v>
      </c>
      <c r="E19" cm="1">
        <f t="array" ref="E19">((VLOOKUP($B$1,'Multipliers and Adjustments'!$A$70:$I$86,TRUNC(COLUMN(E$2)/5)+2,FALSE)*SUMIFS('IEA-MethaneAbatement'!$N:$N,'IEA-MethaneAbatement'!$O:$O,"&lt;"&amp;$B19,'IEA-MethaneAbatement'!$O:$O,"&gt;="&amp;$A19,'IEA-MethaneAbatement'!$M:$M,$B$1,'IEA-MethaneAbatement'!$B:$B,'Country Selector'!$A$2)+VLOOKUP($C$1,'Multipliers and Adjustments'!$A$70:$I$86,TRUNC(COLUMN(E$2)/5)+2,FALSE)*SUMIFS('IEA-MethaneAbatement'!$N:$N,'IEA-MethaneAbatement'!$O:$O,"&lt;"&amp;$B19,'IEA-MethaneAbatement'!$O:$O,"&gt;="&amp;$A19,'IEA-MethaneAbatement'!$M:$M,$C$1,'IEA-MethaneAbatement'!$B:$B,'Country Selector'!$A$2)+VLOOKUP($D$1,'Multipliers and Adjustments'!$A$70:$I$86,TRUNC(COLUMN(E$2)/5)+2,FALSE)*SUMIFS('IEA-MethaneAbatement'!$N:$N,'IEA-MethaneAbatement'!$O:$O,"&lt;"&amp;$B19,'IEA-MethaneAbatement'!$O:$O,"&gt;="&amp;$A19,'IEA-MethaneAbatement'!$M:$M,$D$1,'IEA-MethaneAbatement'!$B:$B,'Country Selector'!$A$2)))*(1+INDEX('EPA to IEA Scaling'!$F$8:$AO$8,,MATCH(E$2,'EPA to IEA Scaling'!$F$1:$AO$1,0)))</f>
        <v>0</v>
      </c>
      <c r="F19" cm="1">
        <f t="array" ref="F19">((VLOOKUP($B$1,'Multipliers and Adjustments'!$A$70:$I$86,TRUNC(COLUMN(F$2)/5)+2,FALSE)*SUMIFS('IEA-MethaneAbatement'!$N:$N,'IEA-MethaneAbatement'!$O:$O,"&lt;"&amp;$B19,'IEA-MethaneAbatement'!$O:$O,"&gt;="&amp;$A19,'IEA-MethaneAbatement'!$M:$M,$B$1,'IEA-MethaneAbatement'!$B:$B,'Country Selector'!$A$2)+VLOOKUP($C$1,'Multipliers and Adjustments'!$A$70:$I$86,TRUNC(COLUMN(F$2)/5)+2,FALSE)*SUMIFS('IEA-MethaneAbatement'!$N:$N,'IEA-MethaneAbatement'!$O:$O,"&lt;"&amp;$B19,'IEA-MethaneAbatement'!$O:$O,"&gt;="&amp;$A19,'IEA-MethaneAbatement'!$M:$M,$C$1,'IEA-MethaneAbatement'!$B:$B,'Country Selector'!$A$2)+VLOOKUP($D$1,'Multipliers and Adjustments'!$A$70:$I$86,TRUNC(COLUMN(F$2)/5)+2,FALSE)*SUMIFS('IEA-MethaneAbatement'!$N:$N,'IEA-MethaneAbatement'!$O:$O,"&lt;"&amp;$B19,'IEA-MethaneAbatement'!$O:$O,"&gt;="&amp;$A19,'IEA-MethaneAbatement'!$M:$M,$D$1,'IEA-MethaneAbatement'!$B:$B,'Country Selector'!$A$2)))*(1+INDEX('EPA to IEA Scaling'!$F$8:$AO$8,,MATCH(F$2,'EPA to IEA Scaling'!$F$1:$AO$1,0)))</f>
        <v>0</v>
      </c>
      <c r="G19" cm="1">
        <f t="array" ref="G19">((VLOOKUP($B$1,'Multipliers and Adjustments'!$A$70:$I$86,TRUNC(COLUMN(G$2)/5)+2,FALSE)*SUMIFS('IEA-MethaneAbatement'!$N:$N,'IEA-MethaneAbatement'!$O:$O,"&lt;"&amp;$B19,'IEA-MethaneAbatement'!$O:$O,"&gt;="&amp;$A19,'IEA-MethaneAbatement'!$M:$M,$B$1,'IEA-MethaneAbatement'!$B:$B,'Country Selector'!$A$2)+VLOOKUP($C$1,'Multipliers and Adjustments'!$A$70:$I$86,TRUNC(COLUMN(G$2)/5)+2,FALSE)*SUMIFS('IEA-MethaneAbatement'!$N:$N,'IEA-MethaneAbatement'!$O:$O,"&lt;"&amp;$B19,'IEA-MethaneAbatement'!$O:$O,"&gt;="&amp;$A19,'IEA-MethaneAbatement'!$M:$M,$C$1,'IEA-MethaneAbatement'!$B:$B,'Country Selector'!$A$2)+VLOOKUP($D$1,'Multipliers and Adjustments'!$A$70:$I$86,TRUNC(COLUMN(G$2)/5)+2,FALSE)*SUMIFS('IEA-MethaneAbatement'!$N:$N,'IEA-MethaneAbatement'!$O:$O,"&lt;"&amp;$B19,'IEA-MethaneAbatement'!$O:$O,"&gt;="&amp;$A19,'IEA-MethaneAbatement'!$M:$M,$D$1,'IEA-MethaneAbatement'!$B:$B,'Country Selector'!$A$2)))*(1+INDEX('EPA to IEA Scaling'!$F$8:$AO$8,,MATCH(G$2,'EPA to IEA Scaling'!$F$1:$AO$1,0)))</f>
        <v>0</v>
      </c>
      <c r="H19" s="31" cm="1">
        <f t="array" ref="H19">((VLOOKUP($B$1,'Multipliers and Adjustments'!$A$70:$I$86,TRUNC(COLUMN(H$2)/5)+2,FALSE)*SUMIFS('IEA-MethaneAbatement'!$N:$N,'IEA-MethaneAbatement'!$O:$O,"&lt;"&amp;$B19,'IEA-MethaneAbatement'!$O:$O,"&gt;="&amp;$A19,'IEA-MethaneAbatement'!$M:$M,$B$1,'IEA-MethaneAbatement'!$B:$B,'Country Selector'!$A$2)+VLOOKUP($C$1,'Multipliers and Adjustments'!$A$70:$I$86,TRUNC(COLUMN(H$2)/5)+2,FALSE)*SUMIFS('IEA-MethaneAbatement'!$N:$N,'IEA-MethaneAbatement'!$O:$O,"&lt;"&amp;$B19,'IEA-MethaneAbatement'!$O:$O,"&gt;="&amp;$A19,'IEA-MethaneAbatement'!$M:$M,$C$1,'IEA-MethaneAbatement'!$B:$B,'Country Selector'!$A$2)+VLOOKUP($D$1,'Multipliers and Adjustments'!$A$70:$I$86,TRUNC(COLUMN(H$2)/5)+2,FALSE)*SUMIFS('IEA-MethaneAbatement'!$N:$N,'IEA-MethaneAbatement'!$O:$O,"&lt;"&amp;$B19,'IEA-MethaneAbatement'!$O:$O,"&gt;="&amp;$A19,'IEA-MethaneAbatement'!$M:$M,$D$1,'IEA-MethaneAbatement'!$B:$B,'Country Selector'!$A$2)))*(1+INDEX('EPA to IEA Scaling'!$F$8:$AO$8,,MATCH(H$2,'EPA to IEA Scaling'!$F$1:$AO$1,0)))</f>
        <v>0</v>
      </c>
      <c r="I19" cm="1">
        <f t="array" ref="I19">((VLOOKUP($B$1,'Multipliers and Adjustments'!$A$70:$I$86,TRUNC(COLUMN(I$2)/5)+2,FALSE)*SUMIFS('IEA-MethaneAbatement'!$N:$N,'IEA-MethaneAbatement'!$O:$O,"&lt;"&amp;$B19,'IEA-MethaneAbatement'!$O:$O,"&gt;="&amp;$A19,'IEA-MethaneAbatement'!$M:$M,$B$1,'IEA-MethaneAbatement'!$B:$B,'Country Selector'!$A$2)+VLOOKUP($C$1,'Multipliers and Adjustments'!$A$70:$I$86,TRUNC(COLUMN(I$2)/5)+2,FALSE)*SUMIFS('IEA-MethaneAbatement'!$N:$N,'IEA-MethaneAbatement'!$O:$O,"&lt;"&amp;$B19,'IEA-MethaneAbatement'!$O:$O,"&gt;="&amp;$A19,'IEA-MethaneAbatement'!$M:$M,$C$1,'IEA-MethaneAbatement'!$B:$B,'Country Selector'!$A$2)+VLOOKUP($D$1,'Multipliers and Adjustments'!$A$70:$I$86,TRUNC(COLUMN(I$2)/5)+2,FALSE)*SUMIFS('IEA-MethaneAbatement'!$N:$N,'IEA-MethaneAbatement'!$O:$O,"&lt;"&amp;$B19,'IEA-MethaneAbatement'!$O:$O,"&gt;="&amp;$A19,'IEA-MethaneAbatement'!$M:$M,$D$1,'IEA-MethaneAbatement'!$B:$B,'Country Selector'!$A$2)))*(1+INDEX('EPA to IEA Scaling'!$F$8:$AO$8,,MATCH(I$2,'EPA to IEA Scaling'!$F$1:$AO$1,0)))</f>
        <v>0</v>
      </c>
      <c r="J19" cm="1">
        <f t="array" ref="J19">((VLOOKUP($B$1,'Multipliers and Adjustments'!$A$70:$I$86,TRUNC(COLUMN(J$2)/5)+2,FALSE)*SUMIFS('IEA-MethaneAbatement'!$N:$N,'IEA-MethaneAbatement'!$O:$O,"&lt;"&amp;$B19,'IEA-MethaneAbatement'!$O:$O,"&gt;="&amp;$A19,'IEA-MethaneAbatement'!$M:$M,$B$1,'IEA-MethaneAbatement'!$B:$B,'Country Selector'!$A$2)+VLOOKUP($C$1,'Multipliers and Adjustments'!$A$70:$I$86,TRUNC(COLUMN(J$2)/5)+2,FALSE)*SUMIFS('IEA-MethaneAbatement'!$N:$N,'IEA-MethaneAbatement'!$O:$O,"&lt;"&amp;$B19,'IEA-MethaneAbatement'!$O:$O,"&gt;="&amp;$A19,'IEA-MethaneAbatement'!$M:$M,$C$1,'IEA-MethaneAbatement'!$B:$B,'Country Selector'!$A$2)+VLOOKUP($D$1,'Multipliers and Adjustments'!$A$70:$I$86,TRUNC(COLUMN(J$2)/5)+2,FALSE)*SUMIFS('IEA-MethaneAbatement'!$N:$N,'IEA-MethaneAbatement'!$O:$O,"&lt;"&amp;$B19,'IEA-MethaneAbatement'!$O:$O,"&gt;="&amp;$A19,'IEA-MethaneAbatement'!$M:$M,$D$1,'IEA-MethaneAbatement'!$B:$B,'Country Selector'!$A$2)))*(1+INDEX('EPA to IEA Scaling'!$F$8:$AO$8,,MATCH(J$2,'EPA to IEA Scaling'!$F$1:$AO$1,0)))</f>
        <v>0</v>
      </c>
      <c r="K19" cm="1">
        <f t="array" ref="K19">((VLOOKUP($B$1,'Multipliers and Adjustments'!$A$70:$I$86,TRUNC(COLUMN(K$2)/5)+2,FALSE)*SUMIFS('IEA-MethaneAbatement'!$N:$N,'IEA-MethaneAbatement'!$O:$O,"&lt;"&amp;$B19,'IEA-MethaneAbatement'!$O:$O,"&gt;="&amp;$A19,'IEA-MethaneAbatement'!$M:$M,$B$1,'IEA-MethaneAbatement'!$B:$B,'Country Selector'!$A$2)+VLOOKUP($C$1,'Multipliers and Adjustments'!$A$70:$I$86,TRUNC(COLUMN(K$2)/5)+2,FALSE)*SUMIFS('IEA-MethaneAbatement'!$N:$N,'IEA-MethaneAbatement'!$O:$O,"&lt;"&amp;$B19,'IEA-MethaneAbatement'!$O:$O,"&gt;="&amp;$A19,'IEA-MethaneAbatement'!$M:$M,$C$1,'IEA-MethaneAbatement'!$B:$B,'Country Selector'!$A$2)+VLOOKUP($D$1,'Multipliers and Adjustments'!$A$70:$I$86,TRUNC(COLUMN(K$2)/5)+2,FALSE)*SUMIFS('IEA-MethaneAbatement'!$N:$N,'IEA-MethaneAbatement'!$O:$O,"&lt;"&amp;$B19,'IEA-MethaneAbatement'!$O:$O,"&gt;="&amp;$A19,'IEA-MethaneAbatement'!$M:$M,$D$1,'IEA-MethaneAbatement'!$B:$B,'Country Selector'!$A$2)))*(1+INDEX('EPA to IEA Scaling'!$F$8:$AO$8,,MATCH(K$2,'EPA to IEA Scaling'!$F$1:$AO$1,0)))</f>
        <v>0</v>
      </c>
      <c r="L19" cm="1">
        <f t="array" ref="L19">((VLOOKUP($B$1,'Multipliers and Adjustments'!$A$70:$I$86,TRUNC(COLUMN(L$2)/5)+2,FALSE)*SUMIFS('IEA-MethaneAbatement'!$N:$N,'IEA-MethaneAbatement'!$O:$O,"&lt;"&amp;$B19,'IEA-MethaneAbatement'!$O:$O,"&gt;="&amp;$A19,'IEA-MethaneAbatement'!$M:$M,$B$1,'IEA-MethaneAbatement'!$B:$B,'Country Selector'!$A$2)+VLOOKUP($C$1,'Multipliers and Adjustments'!$A$70:$I$86,TRUNC(COLUMN(L$2)/5)+2,FALSE)*SUMIFS('IEA-MethaneAbatement'!$N:$N,'IEA-MethaneAbatement'!$O:$O,"&lt;"&amp;$B19,'IEA-MethaneAbatement'!$O:$O,"&gt;="&amp;$A19,'IEA-MethaneAbatement'!$M:$M,$C$1,'IEA-MethaneAbatement'!$B:$B,'Country Selector'!$A$2)+VLOOKUP($D$1,'Multipliers and Adjustments'!$A$70:$I$86,TRUNC(COLUMN(L$2)/5)+2,FALSE)*SUMIFS('IEA-MethaneAbatement'!$N:$N,'IEA-MethaneAbatement'!$O:$O,"&lt;"&amp;$B19,'IEA-MethaneAbatement'!$O:$O,"&gt;="&amp;$A19,'IEA-MethaneAbatement'!$M:$M,$D$1,'IEA-MethaneAbatement'!$B:$B,'Country Selector'!$A$2)))*(1+INDEX('EPA to IEA Scaling'!$F$8:$AO$8,,MATCH(L$2,'EPA to IEA Scaling'!$F$1:$AO$1,0)))</f>
        <v>0</v>
      </c>
      <c r="M19" s="31" cm="1">
        <f t="array" ref="M19">((VLOOKUP($B$1,'Multipliers and Adjustments'!$A$70:$I$86,TRUNC(COLUMN(M$2)/5)+2,FALSE)*SUMIFS('IEA-MethaneAbatement'!$N:$N,'IEA-MethaneAbatement'!$O:$O,"&lt;"&amp;$B19,'IEA-MethaneAbatement'!$O:$O,"&gt;="&amp;$A19,'IEA-MethaneAbatement'!$M:$M,$B$1,'IEA-MethaneAbatement'!$B:$B,'Country Selector'!$A$2)+VLOOKUP($C$1,'Multipliers and Adjustments'!$A$70:$I$86,TRUNC(COLUMN(M$2)/5)+2,FALSE)*SUMIFS('IEA-MethaneAbatement'!$N:$N,'IEA-MethaneAbatement'!$O:$O,"&lt;"&amp;$B19,'IEA-MethaneAbatement'!$O:$O,"&gt;="&amp;$A19,'IEA-MethaneAbatement'!$M:$M,$C$1,'IEA-MethaneAbatement'!$B:$B,'Country Selector'!$A$2)+VLOOKUP($D$1,'Multipliers and Adjustments'!$A$70:$I$86,TRUNC(COLUMN(M$2)/5)+2,FALSE)*SUMIFS('IEA-MethaneAbatement'!$N:$N,'IEA-MethaneAbatement'!$O:$O,"&lt;"&amp;$B19,'IEA-MethaneAbatement'!$O:$O,"&gt;="&amp;$A19,'IEA-MethaneAbatement'!$M:$M,$D$1,'IEA-MethaneAbatement'!$B:$B,'Country Selector'!$A$2)))*(1+INDEX('EPA to IEA Scaling'!$F$8:$AO$8,,MATCH(M$2,'EPA to IEA Scaling'!$F$1:$AO$1,0)))</f>
        <v>0</v>
      </c>
      <c r="N19" cm="1">
        <f t="array" ref="N19">((VLOOKUP($B$1,'Multipliers and Adjustments'!$A$70:$I$86,TRUNC(COLUMN(N$2)/5)+2,FALSE)*SUMIFS('IEA-MethaneAbatement'!$N:$N,'IEA-MethaneAbatement'!$O:$O,"&lt;"&amp;$B19,'IEA-MethaneAbatement'!$O:$O,"&gt;="&amp;$A19,'IEA-MethaneAbatement'!$M:$M,$B$1,'IEA-MethaneAbatement'!$B:$B,'Country Selector'!$A$2)+VLOOKUP($C$1,'Multipliers and Adjustments'!$A$70:$I$86,TRUNC(COLUMN(N$2)/5)+2,FALSE)*SUMIFS('IEA-MethaneAbatement'!$N:$N,'IEA-MethaneAbatement'!$O:$O,"&lt;"&amp;$B19,'IEA-MethaneAbatement'!$O:$O,"&gt;="&amp;$A19,'IEA-MethaneAbatement'!$M:$M,$C$1,'IEA-MethaneAbatement'!$B:$B,'Country Selector'!$A$2)+VLOOKUP($D$1,'Multipliers and Adjustments'!$A$70:$I$86,TRUNC(COLUMN(N$2)/5)+2,FALSE)*SUMIFS('IEA-MethaneAbatement'!$N:$N,'IEA-MethaneAbatement'!$O:$O,"&lt;"&amp;$B19,'IEA-MethaneAbatement'!$O:$O,"&gt;="&amp;$A19,'IEA-MethaneAbatement'!$M:$M,$D$1,'IEA-MethaneAbatement'!$B:$B,'Country Selector'!$A$2)))*(1+INDEX('EPA to IEA Scaling'!$F$8:$AO$8,,MATCH(N$2,'EPA to IEA Scaling'!$F$1:$AO$1,0)))</f>
        <v>0</v>
      </c>
      <c r="O19" cm="1">
        <f t="array" ref="O19">((VLOOKUP($B$1,'Multipliers and Adjustments'!$A$70:$I$86,TRUNC(COLUMN(O$2)/5)+2,FALSE)*SUMIFS('IEA-MethaneAbatement'!$N:$N,'IEA-MethaneAbatement'!$O:$O,"&lt;"&amp;$B19,'IEA-MethaneAbatement'!$O:$O,"&gt;="&amp;$A19,'IEA-MethaneAbatement'!$M:$M,$B$1,'IEA-MethaneAbatement'!$B:$B,'Country Selector'!$A$2)+VLOOKUP($C$1,'Multipliers and Adjustments'!$A$70:$I$86,TRUNC(COLUMN(O$2)/5)+2,FALSE)*SUMIFS('IEA-MethaneAbatement'!$N:$N,'IEA-MethaneAbatement'!$O:$O,"&lt;"&amp;$B19,'IEA-MethaneAbatement'!$O:$O,"&gt;="&amp;$A19,'IEA-MethaneAbatement'!$M:$M,$C$1,'IEA-MethaneAbatement'!$B:$B,'Country Selector'!$A$2)+VLOOKUP($D$1,'Multipliers and Adjustments'!$A$70:$I$86,TRUNC(COLUMN(O$2)/5)+2,FALSE)*SUMIFS('IEA-MethaneAbatement'!$N:$N,'IEA-MethaneAbatement'!$O:$O,"&lt;"&amp;$B19,'IEA-MethaneAbatement'!$O:$O,"&gt;="&amp;$A19,'IEA-MethaneAbatement'!$M:$M,$D$1,'IEA-MethaneAbatement'!$B:$B,'Country Selector'!$A$2)))*(1+INDEX('EPA to IEA Scaling'!$F$8:$AO$8,,MATCH(O$2,'EPA to IEA Scaling'!$F$1:$AO$1,0)))</f>
        <v>0</v>
      </c>
      <c r="P19" cm="1">
        <f t="array" ref="P19">((VLOOKUP($B$1,'Multipliers and Adjustments'!$A$70:$I$86,TRUNC(COLUMN(P$2)/5)+2,FALSE)*SUMIFS('IEA-MethaneAbatement'!$N:$N,'IEA-MethaneAbatement'!$O:$O,"&lt;"&amp;$B19,'IEA-MethaneAbatement'!$O:$O,"&gt;="&amp;$A19,'IEA-MethaneAbatement'!$M:$M,$B$1,'IEA-MethaneAbatement'!$B:$B,'Country Selector'!$A$2)+VLOOKUP($C$1,'Multipliers and Adjustments'!$A$70:$I$86,TRUNC(COLUMN(P$2)/5)+2,FALSE)*SUMIFS('IEA-MethaneAbatement'!$N:$N,'IEA-MethaneAbatement'!$O:$O,"&lt;"&amp;$B19,'IEA-MethaneAbatement'!$O:$O,"&gt;="&amp;$A19,'IEA-MethaneAbatement'!$M:$M,$C$1,'IEA-MethaneAbatement'!$B:$B,'Country Selector'!$A$2)+VLOOKUP($D$1,'Multipliers and Adjustments'!$A$70:$I$86,TRUNC(COLUMN(P$2)/5)+2,FALSE)*SUMIFS('IEA-MethaneAbatement'!$N:$N,'IEA-MethaneAbatement'!$O:$O,"&lt;"&amp;$B19,'IEA-MethaneAbatement'!$O:$O,"&gt;="&amp;$A19,'IEA-MethaneAbatement'!$M:$M,$D$1,'IEA-MethaneAbatement'!$B:$B,'Country Selector'!$A$2)))*(1+INDEX('EPA to IEA Scaling'!$F$8:$AO$8,,MATCH(P$2,'EPA to IEA Scaling'!$F$1:$AO$1,0)))</f>
        <v>0</v>
      </c>
      <c r="Q19" cm="1">
        <f t="array" ref="Q19">((VLOOKUP($B$1,'Multipliers and Adjustments'!$A$70:$I$86,TRUNC(COLUMN(Q$2)/5)+2,FALSE)*SUMIFS('IEA-MethaneAbatement'!$N:$N,'IEA-MethaneAbatement'!$O:$O,"&lt;"&amp;$B19,'IEA-MethaneAbatement'!$O:$O,"&gt;="&amp;$A19,'IEA-MethaneAbatement'!$M:$M,$B$1,'IEA-MethaneAbatement'!$B:$B,'Country Selector'!$A$2)+VLOOKUP($C$1,'Multipliers and Adjustments'!$A$70:$I$86,TRUNC(COLUMN(Q$2)/5)+2,FALSE)*SUMIFS('IEA-MethaneAbatement'!$N:$N,'IEA-MethaneAbatement'!$O:$O,"&lt;"&amp;$B19,'IEA-MethaneAbatement'!$O:$O,"&gt;="&amp;$A19,'IEA-MethaneAbatement'!$M:$M,$C$1,'IEA-MethaneAbatement'!$B:$B,'Country Selector'!$A$2)+VLOOKUP($D$1,'Multipliers and Adjustments'!$A$70:$I$86,TRUNC(COLUMN(Q$2)/5)+2,FALSE)*SUMIFS('IEA-MethaneAbatement'!$N:$N,'IEA-MethaneAbatement'!$O:$O,"&lt;"&amp;$B19,'IEA-MethaneAbatement'!$O:$O,"&gt;="&amp;$A19,'IEA-MethaneAbatement'!$M:$M,$D$1,'IEA-MethaneAbatement'!$B:$B,'Country Selector'!$A$2)))*(1+INDEX('EPA to IEA Scaling'!$F$8:$AO$8,,MATCH(Q$2,'EPA to IEA Scaling'!$F$1:$AO$1,0)))</f>
        <v>0</v>
      </c>
      <c r="R19" s="31" cm="1">
        <f t="array" ref="R19">((VLOOKUP($B$1,'Multipliers and Adjustments'!$A$70:$I$86,TRUNC(COLUMN(R$2)/5)+2,FALSE)*SUMIFS('IEA-MethaneAbatement'!$N:$N,'IEA-MethaneAbatement'!$O:$O,"&lt;"&amp;$B19,'IEA-MethaneAbatement'!$O:$O,"&gt;="&amp;$A19,'IEA-MethaneAbatement'!$M:$M,$B$1,'IEA-MethaneAbatement'!$B:$B,'Country Selector'!$A$2)+VLOOKUP($C$1,'Multipliers and Adjustments'!$A$70:$I$86,TRUNC(COLUMN(R$2)/5)+2,FALSE)*SUMIFS('IEA-MethaneAbatement'!$N:$N,'IEA-MethaneAbatement'!$O:$O,"&lt;"&amp;$B19,'IEA-MethaneAbatement'!$O:$O,"&gt;="&amp;$A19,'IEA-MethaneAbatement'!$M:$M,$C$1,'IEA-MethaneAbatement'!$B:$B,'Country Selector'!$A$2)+VLOOKUP($D$1,'Multipliers and Adjustments'!$A$70:$I$86,TRUNC(COLUMN(R$2)/5)+2,FALSE)*SUMIFS('IEA-MethaneAbatement'!$N:$N,'IEA-MethaneAbatement'!$O:$O,"&lt;"&amp;$B19,'IEA-MethaneAbatement'!$O:$O,"&gt;="&amp;$A19,'IEA-MethaneAbatement'!$M:$M,$D$1,'IEA-MethaneAbatement'!$B:$B,'Country Selector'!$A$2)))*(1+INDEX('EPA to IEA Scaling'!$F$8:$AO$8,,MATCH(R$2,'EPA to IEA Scaling'!$F$1:$AO$1,0)))</f>
        <v>0</v>
      </c>
      <c r="S19" cm="1">
        <f t="array" ref="S19">((VLOOKUP($B$1,'Multipliers and Adjustments'!$A$70:$I$86,TRUNC(COLUMN(S$2)/5)+2,FALSE)*SUMIFS('IEA-MethaneAbatement'!$N:$N,'IEA-MethaneAbatement'!$O:$O,"&lt;"&amp;$B19,'IEA-MethaneAbatement'!$O:$O,"&gt;="&amp;$A19,'IEA-MethaneAbatement'!$M:$M,$B$1,'IEA-MethaneAbatement'!$B:$B,'Country Selector'!$A$2)+VLOOKUP($C$1,'Multipliers and Adjustments'!$A$70:$I$86,TRUNC(COLUMN(S$2)/5)+2,FALSE)*SUMIFS('IEA-MethaneAbatement'!$N:$N,'IEA-MethaneAbatement'!$O:$O,"&lt;"&amp;$B19,'IEA-MethaneAbatement'!$O:$O,"&gt;="&amp;$A19,'IEA-MethaneAbatement'!$M:$M,$C$1,'IEA-MethaneAbatement'!$B:$B,'Country Selector'!$A$2)+VLOOKUP($D$1,'Multipliers and Adjustments'!$A$70:$I$86,TRUNC(COLUMN(S$2)/5)+2,FALSE)*SUMIFS('IEA-MethaneAbatement'!$N:$N,'IEA-MethaneAbatement'!$O:$O,"&lt;"&amp;$B19,'IEA-MethaneAbatement'!$O:$O,"&gt;="&amp;$A19,'IEA-MethaneAbatement'!$M:$M,$D$1,'IEA-MethaneAbatement'!$B:$B,'Country Selector'!$A$2)))*(1+INDEX('EPA to IEA Scaling'!$F$8:$AO$8,,MATCH(S$2,'EPA to IEA Scaling'!$F$1:$AO$1,0)))</f>
        <v>0</v>
      </c>
      <c r="T19" cm="1">
        <f t="array" ref="T19">((VLOOKUP($B$1,'Multipliers and Adjustments'!$A$70:$I$86,TRUNC(COLUMN(T$2)/5)+2,FALSE)*SUMIFS('IEA-MethaneAbatement'!$N:$N,'IEA-MethaneAbatement'!$O:$O,"&lt;"&amp;$B19,'IEA-MethaneAbatement'!$O:$O,"&gt;="&amp;$A19,'IEA-MethaneAbatement'!$M:$M,$B$1,'IEA-MethaneAbatement'!$B:$B,'Country Selector'!$A$2)+VLOOKUP($C$1,'Multipliers and Adjustments'!$A$70:$I$86,TRUNC(COLUMN(T$2)/5)+2,FALSE)*SUMIFS('IEA-MethaneAbatement'!$N:$N,'IEA-MethaneAbatement'!$O:$O,"&lt;"&amp;$B19,'IEA-MethaneAbatement'!$O:$O,"&gt;="&amp;$A19,'IEA-MethaneAbatement'!$M:$M,$C$1,'IEA-MethaneAbatement'!$B:$B,'Country Selector'!$A$2)+VLOOKUP($D$1,'Multipliers and Adjustments'!$A$70:$I$86,TRUNC(COLUMN(T$2)/5)+2,FALSE)*SUMIFS('IEA-MethaneAbatement'!$N:$N,'IEA-MethaneAbatement'!$O:$O,"&lt;"&amp;$B19,'IEA-MethaneAbatement'!$O:$O,"&gt;="&amp;$A19,'IEA-MethaneAbatement'!$M:$M,$D$1,'IEA-MethaneAbatement'!$B:$B,'Country Selector'!$A$2)))*(1+INDEX('EPA to IEA Scaling'!$F$8:$AO$8,,MATCH(T$2,'EPA to IEA Scaling'!$F$1:$AO$1,0)))</f>
        <v>0</v>
      </c>
      <c r="U19" cm="1">
        <f t="array" ref="U19">((VLOOKUP($B$1,'Multipliers and Adjustments'!$A$70:$I$86,TRUNC(COLUMN(U$2)/5)+2,FALSE)*SUMIFS('IEA-MethaneAbatement'!$N:$N,'IEA-MethaneAbatement'!$O:$O,"&lt;"&amp;$B19,'IEA-MethaneAbatement'!$O:$O,"&gt;="&amp;$A19,'IEA-MethaneAbatement'!$M:$M,$B$1,'IEA-MethaneAbatement'!$B:$B,'Country Selector'!$A$2)+VLOOKUP($C$1,'Multipliers and Adjustments'!$A$70:$I$86,TRUNC(COLUMN(U$2)/5)+2,FALSE)*SUMIFS('IEA-MethaneAbatement'!$N:$N,'IEA-MethaneAbatement'!$O:$O,"&lt;"&amp;$B19,'IEA-MethaneAbatement'!$O:$O,"&gt;="&amp;$A19,'IEA-MethaneAbatement'!$M:$M,$C$1,'IEA-MethaneAbatement'!$B:$B,'Country Selector'!$A$2)+VLOOKUP($D$1,'Multipliers and Adjustments'!$A$70:$I$86,TRUNC(COLUMN(U$2)/5)+2,FALSE)*SUMIFS('IEA-MethaneAbatement'!$N:$N,'IEA-MethaneAbatement'!$O:$O,"&lt;"&amp;$B19,'IEA-MethaneAbatement'!$O:$O,"&gt;="&amp;$A19,'IEA-MethaneAbatement'!$M:$M,$D$1,'IEA-MethaneAbatement'!$B:$B,'Country Selector'!$A$2)))*(1+INDEX('EPA to IEA Scaling'!$F$8:$AO$8,,MATCH(U$2,'EPA to IEA Scaling'!$F$1:$AO$1,0)))</f>
        <v>0</v>
      </c>
      <c r="V19" cm="1">
        <f t="array" ref="V19">((VLOOKUP($B$1,'Multipliers and Adjustments'!$A$70:$I$86,TRUNC(COLUMN(V$2)/5)+2,FALSE)*SUMIFS('IEA-MethaneAbatement'!$N:$N,'IEA-MethaneAbatement'!$O:$O,"&lt;"&amp;$B19,'IEA-MethaneAbatement'!$O:$O,"&gt;="&amp;$A19,'IEA-MethaneAbatement'!$M:$M,$B$1,'IEA-MethaneAbatement'!$B:$B,'Country Selector'!$A$2)+VLOOKUP($C$1,'Multipliers and Adjustments'!$A$70:$I$86,TRUNC(COLUMN(V$2)/5)+2,FALSE)*SUMIFS('IEA-MethaneAbatement'!$N:$N,'IEA-MethaneAbatement'!$O:$O,"&lt;"&amp;$B19,'IEA-MethaneAbatement'!$O:$O,"&gt;="&amp;$A19,'IEA-MethaneAbatement'!$M:$M,$C$1,'IEA-MethaneAbatement'!$B:$B,'Country Selector'!$A$2)+VLOOKUP($D$1,'Multipliers and Adjustments'!$A$70:$I$86,TRUNC(COLUMN(V$2)/5)+2,FALSE)*SUMIFS('IEA-MethaneAbatement'!$N:$N,'IEA-MethaneAbatement'!$O:$O,"&lt;"&amp;$B19,'IEA-MethaneAbatement'!$O:$O,"&gt;="&amp;$A19,'IEA-MethaneAbatement'!$M:$M,$D$1,'IEA-MethaneAbatement'!$B:$B,'Country Selector'!$A$2)))*(1+INDEX('EPA to IEA Scaling'!$F$8:$AO$8,,MATCH(V$2,'EPA to IEA Scaling'!$F$1:$AO$1,0)))</f>
        <v>0</v>
      </c>
      <c r="W19" s="31" cm="1">
        <f t="array" ref="W19">((VLOOKUP($B$1,'Multipliers and Adjustments'!$A$70:$I$86,TRUNC(COLUMN(W$2)/5)+2,FALSE)*SUMIFS('IEA-MethaneAbatement'!$N:$N,'IEA-MethaneAbatement'!$O:$O,"&lt;"&amp;$B19,'IEA-MethaneAbatement'!$O:$O,"&gt;="&amp;$A19,'IEA-MethaneAbatement'!$M:$M,$B$1,'IEA-MethaneAbatement'!$B:$B,'Country Selector'!$A$2)+VLOOKUP($C$1,'Multipliers and Adjustments'!$A$70:$I$86,TRUNC(COLUMN(W$2)/5)+2,FALSE)*SUMIFS('IEA-MethaneAbatement'!$N:$N,'IEA-MethaneAbatement'!$O:$O,"&lt;"&amp;$B19,'IEA-MethaneAbatement'!$O:$O,"&gt;="&amp;$A19,'IEA-MethaneAbatement'!$M:$M,$C$1,'IEA-MethaneAbatement'!$B:$B,'Country Selector'!$A$2)+VLOOKUP($D$1,'Multipliers and Adjustments'!$A$70:$I$86,TRUNC(COLUMN(W$2)/5)+2,FALSE)*SUMIFS('IEA-MethaneAbatement'!$N:$N,'IEA-MethaneAbatement'!$O:$O,"&lt;"&amp;$B19,'IEA-MethaneAbatement'!$O:$O,"&gt;="&amp;$A19,'IEA-MethaneAbatement'!$M:$M,$D$1,'IEA-MethaneAbatement'!$B:$B,'Country Selector'!$A$2)))*(1+INDEX('EPA to IEA Scaling'!$F$8:$AO$8,,MATCH(W$2,'EPA to IEA Scaling'!$F$1:$AO$1,0)))</f>
        <v>0</v>
      </c>
      <c r="X19" cm="1">
        <f t="array" ref="X19">((VLOOKUP($B$1,'Multipliers and Adjustments'!$A$70:$I$86,TRUNC(COLUMN(X$2)/5)+2,FALSE)*SUMIFS('IEA-MethaneAbatement'!$N:$N,'IEA-MethaneAbatement'!$O:$O,"&lt;"&amp;$B19,'IEA-MethaneAbatement'!$O:$O,"&gt;="&amp;$A19,'IEA-MethaneAbatement'!$M:$M,$B$1,'IEA-MethaneAbatement'!$B:$B,'Country Selector'!$A$2)+VLOOKUP($C$1,'Multipliers and Adjustments'!$A$70:$I$86,TRUNC(COLUMN(X$2)/5)+2,FALSE)*SUMIFS('IEA-MethaneAbatement'!$N:$N,'IEA-MethaneAbatement'!$O:$O,"&lt;"&amp;$B19,'IEA-MethaneAbatement'!$O:$O,"&gt;="&amp;$A19,'IEA-MethaneAbatement'!$M:$M,$C$1,'IEA-MethaneAbatement'!$B:$B,'Country Selector'!$A$2)+VLOOKUP($D$1,'Multipliers and Adjustments'!$A$70:$I$86,TRUNC(COLUMN(X$2)/5)+2,FALSE)*SUMIFS('IEA-MethaneAbatement'!$N:$N,'IEA-MethaneAbatement'!$O:$O,"&lt;"&amp;$B19,'IEA-MethaneAbatement'!$O:$O,"&gt;="&amp;$A19,'IEA-MethaneAbatement'!$M:$M,$D$1,'IEA-MethaneAbatement'!$B:$B,'Country Selector'!$A$2)))*(1+INDEX('EPA to IEA Scaling'!$F$8:$AO$8,,MATCH(X$2,'EPA to IEA Scaling'!$F$1:$AO$1,0)))</f>
        <v>0</v>
      </c>
      <c r="Y19" cm="1">
        <f t="array" ref="Y19">((VLOOKUP($B$1,'Multipliers and Adjustments'!$A$70:$I$86,TRUNC(COLUMN(Y$2)/5)+2,FALSE)*SUMIFS('IEA-MethaneAbatement'!$N:$N,'IEA-MethaneAbatement'!$O:$O,"&lt;"&amp;$B19,'IEA-MethaneAbatement'!$O:$O,"&gt;="&amp;$A19,'IEA-MethaneAbatement'!$M:$M,$B$1,'IEA-MethaneAbatement'!$B:$B,'Country Selector'!$A$2)+VLOOKUP($C$1,'Multipliers and Adjustments'!$A$70:$I$86,TRUNC(COLUMN(Y$2)/5)+2,FALSE)*SUMIFS('IEA-MethaneAbatement'!$N:$N,'IEA-MethaneAbatement'!$O:$O,"&lt;"&amp;$B19,'IEA-MethaneAbatement'!$O:$O,"&gt;="&amp;$A19,'IEA-MethaneAbatement'!$M:$M,$C$1,'IEA-MethaneAbatement'!$B:$B,'Country Selector'!$A$2)+VLOOKUP($D$1,'Multipliers and Adjustments'!$A$70:$I$86,TRUNC(COLUMN(Y$2)/5)+2,FALSE)*SUMIFS('IEA-MethaneAbatement'!$N:$N,'IEA-MethaneAbatement'!$O:$O,"&lt;"&amp;$B19,'IEA-MethaneAbatement'!$O:$O,"&gt;="&amp;$A19,'IEA-MethaneAbatement'!$M:$M,$D$1,'IEA-MethaneAbatement'!$B:$B,'Country Selector'!$A$2)))*(1+INDEX('EPA to IEA Scaling'!$F$8:$AO$8,,MATCH(Y$2,'EPA to IEA Scaling'!$F$1:$AO$1,0)))</f>
        <v>0</v>
      </c>
      <c r="Z19" cm="1">
        <f t="array" ref="Z19">((VLOOKUP($B$1,'Multipliers and Adjustments'!$A$70:$I$86,TRUNC(COLUMN(Z$2)/5)+2,FALSE)*SUMIFS('IEA-MethaneAbatement'!$N:$N,'IEA-MethaneAbatement'!$O:$O,"&lt;"&amp;$B19,'IEA-MethaneAbatement'!$O:$O,"&gt;="&amp;$A19,'IEA-MethaneAbatement'!$M:$M,$B$1,'IEA-MethaneAbatement'!$B:$B,'Country Selector'!$A$2)+VLOOKUP($C$1,'Multipliers and Adjustments'!$A$70:$I$86,TRUNC(COLUMN(Z$2)/5)+2,FALSE)*SUMIFS('IEA-MethaneAbatement'!$N:$N,'IEA-MethaneAbatement'!$O:$O,"&lt;"&amp;$B19,'IEA-MethaneAbatement'!$O:$O,"&gt;="&amp;$A19,'IEA-MethaneAbatement'!$M:$M,$C$1,'IEA-MethaneAbatement'!$B:$B,'Country Selector'!$A$2)+VLOOKUP($D$1,'Multipliers and Adjustments'!$A$70:$I$86,TRUNC(COLUMN(Z$2)/5)+2,FALSE)*SUMIFS('IEA-MethaneAbatement'!$N:$N,'IEA-MethaneAbatement'!$O:$O,"&lt;"&amp;$B19,'IEA-MethaneAbatement'!$O:$O,"&gt;="&amp;$A19,'IEA-MethaneAbatement'!$M:$M,$D$1,'IEA-MethaneAbatement'!$B:$B,'Country Selector'!$A$2)))*(1+INDEX('EPA to IEA Scaling'!$F$8:$AO$8,,MATCH(Z$2,'EPA to IEA Scaling'!$F$1:$AO$1,0)))</f>
        <v>0</v>
      </c>
      <c r="AA19" cm="1">
        <f t="array" ref="AA19">((VLOOKUP($B$1,'Multipliers and Adjustments'!$A$70:$I$86,TRUNC(COLUMN(AA$2)/5)+2,FALSE)*SUMIFS('IEA-MethaneAbatement'!$N:$N,'IEA-MethaneAbatement'!$O:$O,"&lt;"&amp;$B19,'IEA-MethaneAbatement'!$O:$O,"&gt;="&amp;$A19,'IEA-MethaneAbatement'!$M:$M,$B$1,'IEA-MethaneAbatement'!$B:$B,'Country Selector'!$A$2)+VLOOKUP($C$1,'Multipliers and Adjustments'!$A$70:$I$86,TRUNC(COLUMN(AA$2)/5)+2,FALSE)*SUMIFS('IEA-MethaneAbatement'!$N:$N,'IEA-MethaneAbatement'!$O:$O,"&lt;"&amp;$B19,'IEA-MethaneAbatement'!$O:$O,"&gt;="&amp;$A19,'IEA-MethaneAbatement'!$M:$M,$C$1,'IEA-MethaneAbatement'!$B:$B,'Country Selector'!$A$2)+VLOOKUP($D$1,'Multipliers and Adjustments'!$A$70:$I$86,TRUNC(COLUMN(AA$2)/5)+2,FALSE)*SUMIFS('IEA-MethaneAbatement'!$N:$N,'IEA-MethaneAbatement'!$O:$O,"&lt;"&amp;$B19,'IEA-MethaneAbatement'!$O:$O,"&gt;="&amp;$A19,'IEA-MethaneAbatement'!$M:$M,$D$1,'IEA-MethaneAbatement'!$B:$B,'Country Selector'!$A$2)))*(1+INDEX('EPA to IEA Scaling'!$F$8:$AO$8,,MATCH(AA$2,'EPA to IEA Scaling'!$F$1:$AO$1,0)))</f>
        <v>0</v>
      </c>
      <c r="AB19" s="31" cm="1">
        <f t="array" ref="AB19">((VLOOKUP($B$1,'Multipliers and Adjustments'!$A$70:$I$86,TRUNC(COLUMN(AB$2)/5)+2,FALSE)*SUMIFS('IEA-MethaneAbatement'!$N:$N,'IEA-MethaneAbatement'!$O:$O,"&lt;"&amp;$B19,'IEA-MethaneAbatement'!$O:$O,"&gt;="&amp;$A19,'IEA-MethaneAbatement'!$M:$M,$B$1,'IEA-MethaneAbatement'!$B:$B,'Country Selector'!$A$2)+VLOOKUP($C$1,'Multipliers and Adjustments'!$A$70:$I$86,TRUNC(COLUMN(AB$2)/5)+2,FALSE)*SUMIFS('IEA-MethaneAbatement'!$N:$N,'IEA-MethaneAbatement'!$O:$O,"&lt;"&amp;$B19,'IEA-MethaneAbatement'!$O:$O,"&gt;="&amp;$A19,'IEA-MethaneAbatement'!$M:$M,$C$1,'IEA-MethaneAbatement'!$B:$B,'Country Selector'!$A$2)+VLOOKUP($D$1,'Multipliers and Adjustments'!$A$70:$I$86,TRUNC(COLUMN(AB$2)/5)+2,FALSE)*SUMIFS('IEA-MethaneAbatement'!$N:$N,'IEA-MethaneAbatement'!$O:$O,"&lt;"&amp;$B19,'IEA-MethaneAbatement'!$O:$O,"&gt;="&amp;$A19,'IEA-MethaneAbatement'!$M:$M,$D$1,'IEA-MethaneAbatement'!$B:$B,'Country Selector'!$A$2)))*(1+INDEX('EPA to IEA Scaling'!$F$8:$AO$8,,MATCH(AB$2,'EPA to IEA Scaling'!$F$1:$AO$1,0)))</f>
        <v>0</v>
      </c>
      <c r="AC19" cm="1">
        <f t="array" ref="AC19">((VLOOKUP($B$1,'Multipliers and Adjustments'!$A$70:$I$86,TRUNC(COLUMN(AC$2)/5)+2,FALSE)*SUMIFS('IEA-MethaneAbatement'!$N:$N,'IEA-MethaneAbatement'!$O:$O,"&lt;"&amp;$B19,'IEA-MethaneAbatement'!$O:$O,"&gt;="&amp;$A19,'IEA-MethaneAbatement'!$M:$M,$B$1,'IEA-MethaneAbatement'!$B:$B,'Country Selector'!$A$2)+VLOOKUP($C$1,'Multipliers and Adjustments'!$A$70:$I$86,TRUNC(COLUMN(AC$2)/5)+2,FALSE)*SUMIFS('IEA-MethaneAbatement'!$N:$N,'IEA-MethaneAbatement'!$O:$O,"&lt;"&amp;$B19,'IEA-MethaneAbatement'!$O:$O,"&gt;="&amp;$A19,'IEA-MethaneAbatement'!$M:$M,$C$1,'IEA-MethaneAbatement'!$B:$B,'Country Selector'!$A$2)+VLOOKUP($D$1,'Multipliers and Adjustments'!$A$70:$I$86,TRUNC(COLUMN(AC$2)/5)+2,FALSE)*SUMIFS('IEA-MethaneAbatement'!$N:$N,'IEA-MethaneAbatement'!$O:$O,"&lt;"&amp;$B19,'IEA-MethaneAbatement'!$O:$O,"&gt;="&amp;$A19,'IEA-MethaneAbatement'!$M:$M,$D$1,'IEA-MethaneAbatement'!$B:$B,'Country Selector'!$A$2)))*(1+INDEX('EPA to IEA Scaling'!$F$8:$AO$8,,MATCH(AC$2,'EPA to IEA Scaling'!$F$1:$AO$1,0)))</f>
        <v>0</v>
      </c>
      <c r="AD19" cm="1">
        <f t="array" ref="AD19">((VLOOKUP($B$1,'Multipliers and Adjustments'!$A$70:$I$86,TRUNC(COLUMN(AD$2)/5)+2,FALSE)*SUMIFS('IEA-MethaneAbatement'!$N:$N,'IEA-MethaneAbatement'!$O:$O,"&lt;"&amp;$B19,'IEA-MethaneAbatement'!$O:$O,"&gt;="&amp;$A19,'IEA-MethaneAbatement'!$M:$M,$B$1,'IEA-MethaneAbatement'!$B:$B,'Country Selector'!$A$2)+VLOOKUP($C$1,'Multipliers and Adjustments'!$A$70:$I$86,TRUNC(COLUMN(AD$2)/5)+2,FALSE)*SUMIFS('IEA-MethaneAbatement'!$N:$N,'IEA-MethaneAbatement'!$O:$O,"&lt;"&amp;$B19,'IEA-MethaneAbatement'!$O:$O,"&gt;="&amp;$A19,'IEA-MethaneAbatement'!$M:$M,$C$1,'IEA-MethaneAbatement'!$B:$B,'Country Selector'!$A$2)+VLOOKUP($D$1,'Multipliers and Adjustments'!$A$70:$I$86,TRUNC(COLUMN(AD$2)/5)+2,FALSE)*SUMIFS('IEA-MethaneAbatement'!$N:$N,'IEA-MethaneAbatement'!$O:$O,"&lt;"&amp;$B19,'IEA-MethaneAbatement'!$O:$O,"&gt;="&amp;$A19,'IEA-MethaneAbatement'!$M:$M,$D$1,'IEA-MethaneAbatement'!$B:$B,'Country Selector'!$A$2)))*(1+INDEX('EPA to IEA Scaling'!$F$8:$AO$8,,MATCH(AD$2,'EPA to IEA Scaling'!$F$1:$AO$1,0)))</f>
        <v>0</v>
      </c>
      <c r="AE19" cm="1">
        <f t="array" ref="AE19">((VLOOKUP($B$1,'Multipliers and Adjustments'!$A$70:$I$86,TRUNC(COLUMN(AE$2)/5)+2,FALSE)*SUMIFS('IEA-MethaneAbatement'!$N:$N,'IEA-MethaneAbatement'!$O:$O,"&lt;"&amp;$B19,'IEA-MethaneAbatement'!$O:$O,"&gt;="&amp;$A19,'IEA-MethaneAbatement'!$M:$M,$B$1,'IEA-MethaneAbatement'!$B:$B,'Country Selector'!$A$2)+VLOOKUP($C$1,'Multipliers and Adjustments'!$A$70:$I$86,TRUNC(COLUMN(AE$2)/5)+2,FALSE)*SUMIFS('IEA-MethaneAbatement'!$N:$N,'IEA-MethaneAbatement'!$O:$O,"&lt;"&amp;$B19,'IEA-MethaneAbatement'!$O:$O,"&gt;="&amp;$A19,'IEA-MethaneAbatement'!$M:$M,$C$1,'IEA-MethaneAbatement'!$B:$B,'Country Selector'!$A$2)+VLOOKUP($D$1,'Multipliers and Adjustments'!$A$70:$I$86,TRUNC(COLUMN(AE$2)/5)+2,FALSE)*SUMIFS('IEA-MethaneAbatement'!$N:$N,'IEA-MethaneAbatement'!$O:$O,"&lt;"&amp;$B19,'IEA-MethaneAbatement'!$O:$O,"&gt;="&amp;$A19,'IEA-MethaneAbatement'!$M:$M,$D$1,'IEA-MethaneAbatement'!$B:$B,'Country Selector'!$A$2)))*(1+INDEX('EPA to IEA Scaling'!$F$8:$AO$8,,MATCH(AE$2,'EPA to IEA Scaling'!$F$1:$AO$1,0)))</f>
        <v>0</v>
      </c>
      <c r="AF19" cm="1">
        <f t="array" ref="AF19">((VLOOKUP($B$1,'Multipliers and Adjustments'!$A$70:$I$86,TRUNC(COLUMN(AF$2)/5)+2,FALSE)*SUMIFS('IEA-MethaneAbatement'!$N:$N,'IEA-MethaneAbatement'!$O:$O,"&lt;"&amp;$B19,'IEA-MethaneAbatement'!$O:$O,"&gt;="&amp;$A19,'IEA-MethaneAbatement'!$M:$M,$B$1,'IEA-MethaneAbatement'!$B:$B,'Country Selector'!$A$2)+VLOOKUP($C$1,'Multipliers and Adjustments'!$A$70:$I$86,TRUNC(COLUMN(AF$2)/5)+2,FALSE)*SUMIFS('IEA-MethaneAbatement'!$N:$N,'IEA-MethaneAbatement'!$O:$O,"&lt;"&amp;$B19,'IEA-MethaneAbatement'!$O:$O,"&gt;="&amp;$A19,'IEA-MethaneAbatement'!$M:$M,$C$1,'IEA-MethaneAbatement'!$B:$B,'Country Selector'!$A$2)+VLOOKUP($D$1,'Multipliers and Adjustments'!$A$70:$I$86,TRUNC(COLUMN(AF$2)/5)+2,FALSE)*SUMIFS('IEA-MethaneAbatement'!$N:$N,'IEA-MethaneAbatement'!$O:$O,"&lt;"&amp;$B19,'IEA-MethaneAbatement'!$O:$O,"&gt;="&amp;$A19,'IEA-MethaneAbatement'!$M:$M,$D$1,'IEA-MethaneAbatement'!$B:$B,'Country Selector'!$A$2)))*(1+INDEX('EPA to IEA Scaling'!$F$8:$AO$8,,MATCH(AF$2,'EPA to IEA Scaling'!$F$1:$AO$1,0)))</f>
        <v>0</v>
      </c>
      <c r="AG19" s="31" cm="1">
        <f t="array" ref="AG19">((VLOOKUP($B$1,'Multipliers and Adjustments'!$A$70:$I$86,TRUNC(COLUMN(AG$2)/5)+2,FALSE)*SUMIFS('IEA-MethaneAbatement'!$N:$N,'IEA-MethaneAbatement'!$O:$O,"&lt;"&amp;$B19,'IEA-MethaneAbatement'!$O:$O,"&gt;="&amp;$A19,'IEA-MethaneAbatement'!$M:$M,$B$1,'IEA-MethaneAbatement'!$B:$B,'Country Selector'!$A$2)+VLOOKUP($C$1,'Multipliers and Adjustments'!$A$70:$I$86,TRUNC(COLUMN(AG$2)/5)+2,FALSE)*SUMIFS('IEA-MethaneAbatement'!$N:$N,'IEA-MethaneAbatement'!$O:$O,"&lt;"&amp;$B19,'IEA-MethaneAbatement'!$O:$O,"&gt;="&amp;$A19,'IEA-MethaneAbatement'!$M:$M,$C$1,'IEA-MethaneAbatement'!$B:$B,'Country Selector'!$A$2)+VLOOKUP($D$1,'Multipliers and Adjustments'!$A$70:$I$86,TRUNC(COLUMN(AG$2)/5)+2,FALSE)*SUMIFS('IEA-MethaneAbatement'!$N:$N,'IEA-MethaneAbatement'!$O:$O,"&lt;"&amp;$B19,'IEA-MethaneAbatement'!$O:$O,"&gt;="&amp;$A19,'IEA-MethaneAbatement'!$M:$M,$D$1,'IEA-MethaneAbatement'!$B:$B,'Country Selector'!$A$2)))*(1+INDEX('EPA to IEA Scaling'!$F$8:$AO$8,,MATCH(AG$2,'EPA to IEA Scaling'!$F$1:$AO$1,0)))</f>
        <v>0</v>
      </c>
      <c r="AH19" cm="1">
        <f t="array" ref="AH19">((VLOOKUP($B$1,'Multipliers and Adjustments'!$A$70:$I$86,TRUNC(COLUMN(AH$2)/5)+2,FALSE)*SUMIFS('IEA-MethaneAbatement'!$N:$N,'IEA-MethaneAbatement'!$O:$O,"&lt;"&amp;$B19,'IEA-MethaneAbatement'!$O:$O,"&gt;="&amp;$A19,'IEA-MethaneAbatement'!$M:$M,$B$1,'IEA-MethaneAbatement'!$B:$B,'Country Selector'!$A$2)+VLOOKUP($C$1,'Multipliers and Adjustments'!$A$70:$I$86,TRUNC(COLUMN(AH$2)/5)+2,FALSE)*SUMIFS('IEA-MethaneAbatement'!$N:$N,'IEA-MethaneAbatement'!$O:$O,"&lt;"&amp;$B19,'IEA-MethaneAbatement'!$O:$O,"&gt;="&amp;$A19,'IEA-MethaneAbatement'!$M:$M,$C$1,'IEA-MethaneAbatement'!$B:$B,'Country Selector'!$A$2)+VLOOKUP($D$1,'Multipliers and Adjustments'!$A$70:$I$86,TRUNC(COLUMN(AH$2)/5)+2,FALSE)*SUMIFS('IEA-MethaneAbatement'!$N:$N,'IEA-MethaneAbatement'!$O:$O,"&lt;"&amp;$B19,'IEA-MethaneAbatement'!$O:$O,"&gt;="&amp;$A19,'IEA-MethaneAbatement'!$M:$M,$D$1,'IEA-MethaneAbatement'!$B:$B,'Country Selector'!$A$2)))*(1+INDEX('EPA to IEA Scaling'!$F$8:$AO$8,,MATCH(AH$2,'EPA to IEA Scaling'!$F$1:$AO$1,0)))</f>
        <v>0</v>
      </c>
      <c r="AI19" cm="1">
        <f t="array" ref="AI19">((VLOOKUP($B$1,'Multipliers and Adjustments'!$A$70:$I$86,TRUNC(COLUMN(AI$2)/5)+2,FALSE)*SUMIFS('IEA-MethaneAbatement'!$N:$N,'IEA-MethaneAbatement'!$O:$O,"&lt;"&amp;$B19,'IEA-MethaneAbatement'!$O:$O,"&gt;="&amp;$A19,'IEA-MethaneAbatement'!$M:$M,$B$1,'IEA-MethaneAbatement'!$B:$B,'Country Selector'!$A$2)+VLOOKUP($C$1,'Multipliers and Adjustments'!$A$70:$I$86,TRUNC(COLUMN(AI$2)/5)+2,FALSE)*SUMIFS('IEA-MethaneAbatement'!$N:$N,'IEA-MethaneAbatement'!$O:$O,"&lt;"&amp;$B19,'IEA-MethaneAbatement'!$O:$O,"&gt;="&amp;$A19,'IEA-MethaneAbatement'!$M:$M,$C$1,'IEA-MethaneAbatement'!$B:$B,'Country Selector'!$A$2)+VLOOKUP($D$1,'Multipliers and Adjustments'!$A$70:$I$86,TRUNC(COLUMN(AI$2)/5)+2,FALSE)*SUMIFS('IEA-MethaneAbatement'!$N:$N,'IEA-MethaneAbatement'!$O:$O,"&lt;"&amp;$B19,'IEA-MethaneAbatement'!$O:$O,"&gt;="&amp;$A19,'IEA-MethaneAbatement'!$M:$M,$D$1,'IEA-MethaneAbatement'!$B:$B,'Country Selector'!$A$2)))*(1+INDEX('EPA to IEA Scaling'!$F$8:$AO$8,,MATCH(AI$2,'EPA to IEA Scaling'!$F$1:$AO$1,0)))</f>
        <v>0</v>
      </c>
      <c r="AJ19" cm="1">
        <f t="array" ref="AJ19">((VLOOKUP($B$1,'Multipliers and Adjustments'!$A$70:$I$86,TRUNC(COLUMN(AJ$2)/5)+2,FALSE)*SUMIFS('IEA-MethaneAbatement'!$N:$N,'IEA-MethaneAbatement'!$O:$O,"&lt;"&amp;$B19,'IEA-MethaneAbatement'!$O:$O,"&gt;="&amp;$A19,'IEA-MethaneAbatement'!$M:$M,$B$1,'IEA-MethaneAbatement'!$B:$B,'Country Selector'!$A$2)+VLOOKUP($C$1,'Multipliers and Adjustments'!$A$70:$I$86,TRUNC(COLUMN(AJ$2)/5)+2,FALSE)*SUMIFS('IEA-MethaneAbatement'!$N:$N,'IEA-MethaneAbatement'!$O:$O,"&lt;"&amp;$B19,'IEA-MethaneAbatement'!$O:$O,"&gt;="&amp;$A19,'IEA-MethaneAbatement'!$M:$M,$C$1,'IEA-MethaneAbatement'!$B:$B,'Country Selector'!$A$2)+VLOOKUP($D$1,'Multipliers and Adjustments'!$A$70:$I$86,TRUNC(COLUMN(AJ$2)/5)+2,FALSE)*SUMIFS('IEA-MethaneAbatement'!$N:$N,'IEA-MethaneAbatement'!$O:$O,"&lt;"&amp;$B19,'IEA-MethaneAbatement'!$O:$O,"&gt;="&amp;$A19,'IEA-MethaneAbatement'!$M:$M,$D$1,'IEA-MethaneAbatement'!$B:$B,'Country Selector'!$A$2)))*(1+INDEX('EPA to IEA Scaling'!$F$8:$AO$8,,MATCH(AJ$2,'EPA to IEA Scaling'!$F$1:$AO$1,0)))</f>
        <v>0</v>
      </c>
      <c r="AK19" cm="1">
        <f t="array" ref="AK19">((VLOOKUP($B$1,'Multipliers and Adjustments'!$A$70:$I$86,TRUNC(COLUMN(AK$2)/5)+2,FALSE)*SUMIFS('IEA-MethaneAbatement'!$N:$N,'IEA-MethaneAbatement'!$O:$O,"&lt;"&amp;$B19,'IEA-MethaneAbatement'!$O:$O,"&gt;="&amp;$A19,'IEA-MethaneAbatement'!$M:$M,$B$1,'IEA-MethaneAbatement'!$B:$B,'Country Selector'!$A$2)+VLOOKUP($C$1,'Multipliers and Adjustments'!$A$70:$I$86,TRUNC(COLUMN(AK$2)/5)+2,FALSE)*SUMIFS('IEA-MethaneAbatement'!$N:$N,'IEA-MethaneAbatement'!$O:$O,"&lt;"&amp;$B19,'IEA-MethaneAbatement'!$O:$O,"&gt;="&amp;$A19,'IEA-MethaneAbatement'!$M:$M,$C$1,'IEA-MethaneAbatement'!$B:$B,'Country Selector'!$A$2)+VLOOKUP($D$1,'Multipliers and Adjustments'!$A$70:$I$86,TRUNC(COLUMN(AK$2)/5)+2,FALSE)*SUMIFS('IEA-MethaneAbatement'!$N:$N,'IEA-MethaneAbatement'!$O:$O,"&lt;"&amp;$B19,'IEA-MethaneAbatement'!$O:$O,"&gt;="&amp;$A19,'IEA-MethaneAbatement'!$M:$M,$D$1,'IEA-MethaneAbatement'!$B:$B,'Country Selector'!$A$2)))*(1+INDEX('EPA to IEA Scaling'!$F$8:$AO$8,,MATCH(AK$2,'EPA to IEA Scaling'!$F$1:$AO$1,0)))</f>
        <v>0</v>
      </c>
      <c r="AL19" s="31" cm="1">
        <f t="array" ref="AL19">((VLOOKUP($B$1,'Multipliers and Adjustments'!$A$70:$I$86,TRUNC(COLUMN(AL$2)/5)+2,FALSE)*SUMIFS('IEA-MethaneAbatement'!$N:$N,'IEA-MethaneAbatement'!$O:$O,"&lt;"&amp;$B19,'IEA-MethaneAbatement'!$O:$O,"&gt;="&amp;$A19,'IEA-MethaneAbatement'!$M:$M,$B$1,'IEA-MethaneAbatement'!$B:$B,'Country Selector'!$A$2)+VLOOKUP($C$1,'Multipliers and Adjustments'!$A$70:$I$86,TRUNC(COLUMN(AL$2)/5)+2,FALSE)*SUMIFS('IEA-MethaneAbatement'!$N:$N,'IEA-MethaneAbatement'!$O:$O,"&lt;"&amp;$B19,'IEA-MethaneAbatement'!$O:$O,"&gt;="&amp;$A19,'IEA-MethaneAbatement'!$M:$M,$C$1,'IEA-MethaneAbatement'!$B:$B,'Country Selector'!$A$2)+VLOOKUP($D$1,'Multipliers and Adjustments'!$A$70:$I$86,TRUNC(COLUMN(AL$2)/5)+2,FALSE)*SUMIFS('IEA-MethaneAbatement'!$N:$N,'IEA-MethaneAbatement'!$O:$O,"&lt;"&amp;$B19,'IEA-MethaneAbatement'!$O:$O,"&gt;="&amp;$A19,'IEA-MethaneAbatement'!$M:$M,$D$1,'IEA-MethaneAbatement'!$B:$B,'Country Selector'!$A$2)))*(1+INDEX('EPA to IEA Scaling'!$F$8:$AO$8,,MATCH(AL$2,'EPA to IEA Scaling'!$F$1:$AO$1,0)))</f>
        <v>0</v>
      </c>
    </row>
    <row r="20" spans="1:38" x14ac:dyDescent="0.45">
      <c r="A20" s="12">
        <f t="shared" si="1"/>
        <v>-300</v>
      </c>
      <c r="B20" s="11">
        <f t="shared" si="0"/>
        <v>-250</v>
      </c>
      <c r="C20" s="31" cm="1">
        <f t="array" ref="C20">((VLOOKUP($B$1,'Multipliers and Adjustments'!$A$70:$I$86,TRUNC(COLUMN(C$2)/5)+2,FALSE)*SUMIFS('IEA-MethaneAbatement'!$N:$N,'IEA-MethaneAbatement'!$O:$O,"&lt;"&amp;$B20,'IEA-MethaneAbatement'!$O:$O,"&gt;="&amp;$A20,'IEA-MethaneAbatement'!$M:$M,$B$1,'IEA-MethaneAbatement'!$B:$B,'Country Selector'!$A$2)+VLOOKUP($C$1,'Multipliers and Adjustments'!$A$70:$I$86,TRUNC(COLUMN(C$2)/5)+2,FALSE)*SUMIFS('IEA-MethaneAbatement'!$N:$N,'IEA-MethaneAbatement'!$O:$O,"&lt;"&amp;$B20,'IEA-MethaneAbatement'!$O:$O,"&gt;="&amp;$A20,'IEA-MethaneAbatement'!$M:$M,$C$1,'IEA-MethaneAbatement'!$B:$B,'Country Selector'!$A$2)+VLOOKUP($D$1,'Multipliers and Adjustments'!$A$70:$I$86,TRUNC(COLUMN(C$2)/5)+2,FALSE)*SUMIFS('IEA-MethaneAbatement'!$N:$N,'IEA-MethaneAbatement'!$O:$O,"&lt;"&amp;$B20,'IEA-MethaneAbatement'!$O:$O,"&gt;="&amp;$A20,'IEA-MethaneAbatement'!$M:$M,$D$1,'IEA-MethaneAbatement'!$B:$B,'Country Selector'!$A$2)))*(1+INDEX('EPA to IEA Scaling'!$F$8:$AO$8,,MATCH(C$2,'EPA to IEA Scaling'!$F$1:$AO$1,0)))</f>
        <v>0</v>
      </c>
      <c r="D20" cm="1">
        <f t="array" ref="D20">((VLOOKUP($B$1,'Multipliers and Adjustments'!$A$70:$I$86,TRUNC(COLUMN(D$2)/5)+2,FALSE)*SUMIFS('IEA-MethaneAbatement'!$N:$N,'IEA-MethaneAbatement'!$O:$O,"&lt;"&amp;$B20,'IEA-MethaneAbatement'!$O:$O,"&gt;="&amp;$A20,'IEA-MethaneAbatement'!$M:$M,$B$1,'IEA-MethaneAbatement'!$B:$B,'Country Selector'!$A$2)+VLOOKUP($C$1,'Multipliers and Adjustments'!$A$70:$I$86,TRUNC(COLUMN(D$2)/5)+2,FALSE)*SUMIFS('IEA-MethaneAbatement'!$N:$N,'IEA-MethaneAbatement'!$O:$O,"&lt;"&amp;$B20,'IEA-MethaneAbatement'!$O:$O,"&gt;="&amp;$A20,'IEA-MethaneAbatement'!$M:$M,$C$1,'IEA-MethaneAbatement'!$B:$B,'Country Selector'!$A$2)+VLOOKUP($D$1,'Multipliers and Adjustments'!$A$70:$I$86,TRUNC(COLUMN(D$2)/5)+2,FALSE)*SUMIFS('IEA-MethaneAbatement'!$N:$N,'IEA-MethaneAbatement'!$O:$O,"&lt;"&amp;$B20,'IEA-MethaneAbatement'!$O:$O,"&gt;="&amp;$A20,'IEA-MethaneAbatement'!$M:$M,$D$1,'IEA-MethaneAbatement'!$B:$B,'Country Selector'!$A$2)))*(1+INDEX('EPA to IEA Scaling'!$F$8:$AO$8,,MATCH(D$2,'EPA to IEA Scaling'!$F$1:$AO$1,0)))</f>
        <v>0</v>
      </c>
      <c r="E20" cm="1">
        <f t="array" ref="E20">((VLOOKUP($B$1,'Multipliers and Adjustments'!$A$70:$I$86,TRUNC(COLUMN(E$2)/5)+2,FALSE)*SUMIFS('IEA-MethaneAbatement'!$N:$N,'IEA-MethaneAbatement'!$O:$O,"&lt;"&amp;$B20,'IEA-MethaneAbatement'!$O:$O,"&gt;="&amp;$A20,'IEA-MethaneAbatement'!$M:$M,$B$1,'IEA-MethaneAbatement'!$B:$B,'Country Selector'!$A$2)+VLOOKUP($C$1,'Multipliers and Adjustments'!$A$70:$I$86,TRUNC(COLUMN(E$2)/5)+2,FALSE)*SUMIFS('IEA-MethaneAbatement'!$N:$N,'IEA-MethaneAbatement'!$O:$O,"&lt;"&amp;$B20,'IEA-MethaneAbatement'!$O:$O,"&gt;="&amp;$A20,'IEA-MethaneAbatement'!$M:$M,$C$1,'IEA-MethaneAbatement'!$B:$B,'Country Selector'!$A$2)+VLOOKUP($D$1,'Multipliers and Adjustments'!$A$70:$I$86,TRUNC(COLUMN(E$2)/5)+2,FALSE)*SUMIFS('IEA-MethaneAbatement'!$N:$N,'IEA-MethaneAbatement'!$O:$O,"&lt;"&amp;$B20,'IEA-MethaneAbatement'!$O:$O,"&gt;="&amp;$A20,'IEA-MethaneAbatement'!$M:$M,$D$1,'IEA-MethaneAbatement'!$B:$B,'Country Selector'!$A$2)))*(1+INDEX('EPA to IEA Scaling'!$F$8:$AO$8,,MATCH(E$2,'EPA to IEA Scaling'!$F$1:$AO$1,0)))</f>
        <v>0</v>
      </c>
      <c r="F20" cm="1">
        <f t="array" ref="F20">((VLOOKUP($B$1,'Multipliers and Adjustments'!$A$70:$I$86,TRUNC(COLUMN(F$2)/5)+2,FALSE)*SUMIFS('IEA-MethaneAbatement'!$N:$N,'IEA-MethaneAbatement'!$O:$O,"&lt;"&amp;$B20,'IEA-MethaneAbatement'!$O:$O,"&gt;="&amp;$A20,'IEA-MethaneAbatement'!$M:$M,$B$1,'IEA-MethaneAbatement'!$B:$B,'Country Selector'!$A$2)+VLOOKUP($C$1,'Multipliers and Adjustments'!$A$70:$I$86,TRUNC(COLUMN(F$2)/5)+2,FALSE)*SUMIFS('IEA-MethaneAbatement'!$N:$N,'IEA-MethaneAbatement'!$O:$O,"&lt;"&amp;$B20,'IEA-MethaneAbatement'!$O:$O,"&gt;="&amp;$A20,'IEA-MethaneAbatement'!$M:$M,$C$1,'IEA-MethaneAbatement'!$B:$B,'Country Selector'!$A$2)+VLOOKUP($D$1,'Multipliers and Adjustments'!$A$70:$I$86,TRUNC(COLUMN(F$2)/5)+2,FALSE)*SUMIFS('IEA-MethaneAbatement'!$N:$N,'IEA-MethaneAbatement'!$O:$O,"&lt;"&amp;$B20,'IEA-MethaneAbatement'!$O:$O,"&gt;="&amp;$A20,'IEA-MethaneAbatement'!$M:$M,$D$1,'IEA-MethaneAbatement'!$B:$B,'Country Selector'!$A$2)))*(1+INDEX('EPA to IEA Scaling'!$F$8:$AO$8,,MATCH(F$2,'EPA to IEA Scaling'!$F$1:$AO$1,0)))</f>
        <v>0</v>
      </c>
      <c r="G20" cm="1">
        <f t="array" ref="G20">((VLOOKUP($B$1,'Multipliers and Adjustments'!$A$70:$I$86,TRUNC(COLUMN(G$2)/5)+2,FALSE)*SUMIFS('IEA-MethaneAbatement'!$N:$N,'IEA-MethaneAbatement'!$O:$O,"&lt;"&amp;$B20,'IEA-MethaneAbatement'!$O:$O,"&gt;="&amp;$A20,'IEA-MethaneAbatement'!$M:$M,$B$1,'IEA-MethaneAbatement'!$B:$B,'Country Selector'!$A$2)+VLOOKUP($C$1,'Multipliers and Adjustments'!$A$70:$I$86,TRUNC(COLUMN(G$2)/5)+2,FALSE)*SUMIFS('IEA-MethaneAbatement'!$N:$N,'IEA-MethaneAbatement'!$O:$O,"&lt;"&amp;$B20,'IEA-MethaneAbatement'!$O:$O,"&gt;="&amp;$A20,'IEA-MethaneAbatement'!$M:$M,$C$1,'IEA-MethaneAbatement'!$B:$B,'Country Selector'!$A$2)+VLOOKUP($D$1,'Multipliers and Adjustments'!$A$70:$I$86,TRUNC(COLUMN(G$2)/5)+2,FALSE)*SUMIFS('IEA-MethaneAbatement'!$N:$N,'IEA-MethaneAbatement'!$O:$O,"&lt;"&amp;$B20,'IEA-MethaneAbatement'!$O:$O,"&gt;="&amp;$A20,'IEA-MethaneAbatement'!$M:$M,$D$1,'IEA-MethaneAbatement'!$B:$B,'Country Selector'!$A$2)))*(1+INDEX('EPA to IEA Scaling'!$F$8:$AO$8,,MATCH(G$2,'EPA to IEA Scaling'!$F$1:$AO$1,0)))</f>
        <v>0</v>
      </c>
      <c r="H20" s="31" cm="1">
        <f t="array" ref="H20">((VLOOKUP($B$1,'Multipliers and Adjustments'!$A$70:$I$86,TRUNC(COLUMN(H$2)/5)+2,FALSE)*SUMIFS('IEA-MethaneAbatement'!$N:$N,'IEA-MethaneAbatement'!$O:$O,"&lt;"&amp;$B20,'IEA-MethaneAbatement'!$O:$O,"&gt;="&amp;$A20,'IEA-MethaneAbatement'!$M:$M,$B$1,'IEA-MethaneAbatement'!$B:$B,'Country Selector'!$A$2)+VLOOKUP($C$1,'Multipliers and Adjustments'!$A$70:$I$86,TRUNC(COLUMN(H$2)/5)+2,FALSE)*SUMIFS('IEA-MethaneAbatement'!$N:$N,'IEA-MethaneAbatement'!$O:$O,"&lt;"&amp;$B20,'IEA-MethaneAbatement'!$O:$O,"&gt;="&amp;$A20,'IEA-MethaneAbatement'!$M:$M,$C$1,'IEA-MethaneAbatement'!$B:$B,'Country Selector'!$A$2)+VLOOKUP($D$1,'Multipliers and Adjustments'!$A$70:$I$86,TRUNC(COLUMN(H$2)/5)+2,FALSE)*SUMIFS('IEA-MethaneAbatement'!$N:$N,'IEA-MethaneAbatement'!$O:$O,"&lt;"&amp;$B20,'IEA-MethaneAbatement'!$O:$O,"&gt;="&amp;$A20,'IEA-MethaneAbatement'!$M:$M,$D$1,'IEA-MethaneAbatement'!$B:$B,'Country Selector'!$A$2)))*(1+INDEX('EPA to IEA Scaling'!$F$8:$AO$8,,MATCH(H$2,'EPA to IEA Scaling'!$F$1:$AO$1,0)))</f>
        <v>0</v>
      </c>
      <c r="I20" cm="1">
        <f t="array" ref="I20">((VLOOKUP($B$1,'Multipliers and Adjustments'!$A$70:$I$86,TRUNC(COLUMN(I$2)/5)+2,FALSE)*SUMIFS('IEA-MethaneAbatement'!$N:$N,'IEA-MethaneAbatement'!$O:$O,"&lt;"&amp;$B20,'IEA-MethaneAbatement'!$O:$O,"&gt;="&amp;$A20,'IEA-MethaneAbatement'!$M:$M,$B$1,'IEA-MethaneAbatement'!$B:$B,'Country Selector'!$A$2)+VLOOKUP($C$1,'Multipliers and Adjustments'!$A$70:$I$86,TRUNC(COLUMN(I$2)/5)+2,FALSE)*SUMIFS('IEA-MethaneAbatement'!$N:$N,'IEA-MethaneAbatement'!$O:$O,"&lt;"&amp;$B20,'IEA-MethaneAbatement'!$O:$O,"&gt;="&amp;$A20,'IEA-MethaneAbatement'!$M:$M,$C$1,'IEA-MethaneAbatement'!$B:$B,'Country Selector'!$A$2)+VLOOKUP($D$1,'Multipliers and Adjustments'!$A$70:$I$86,TRUNC(COLUMN(I$2)/5)+2,FALSE)*SUMIFS('IEA-MethaneAbatement'!$N:$N,'IEA-MethaneAbatement'!$O:$O,"&lt;"&amp;$B20,'IEA-MethaneAbatement'!$O:$O,"&gt;="&amp;$A20,'IEA-MethaneAbatement'!$M:$M,$D$1,'IEA-MethaneAbatement'!$B:$B,'Country Selector'!$A$2)))*(1+INDEX('EPA to IEA Scaling'!$F$8:$AO$8,,MATCH(I$2,'EPA to IEA Scaling'!$F$1:$AO$1,0)))</f>
        <v>0</v>
      </c>
      <c r="J20" cm="1">
        <f t="array" ref="J20">((VLOOKUP($B$1,'Multipliers and Adjustments'!$A$70:$I$86,TRUNC(COLUMN(J$2)/5)+2,FALSE)*SUMIFS('IEA-MethaneAbatement'!$N:$N,'IEA-MethaneAbatement'!$O:$O,"&lt;"&amp;$B20,'IEA-MethaneAbatement'!$O:$O,"&gt;="&amp;$A20,'IEA-MethaneAbatement'!$M:$M,$B$1,'IEA-MethaneAbatement'!$B:$B,'Country Selector'!$A$2)+VLOOKUP($C$1,'Multipliers and Adjustments'!$A$70:$I$86,TRUNC(COLUMN(J$2)/5)+2,FALSE)*SUMIFS('IEA-MethaneAbatement'!$N:$N,'IEA-MethaneAbatement'!$O:$O,"&lt;"&amp;$B20,'IEA-MethaneAbatement'!$O:$O,"&gt;="&amp;$A20,'IEA-MethaneAbatement'!$M:$M,$C$1,'IEA-MethaneAbatement'!$B:$B,'Country Selector'!$A$2)+VLOOKUP($D$1,'Multipliers and Adjustments'!$A$70:$I$86,TRUNC(COLUMN(J$2)/5)+2,FALSE)*SUMIFS('IEA-MethaneAbatement'!$N:$N,'IEA-MethaneAbatement'!$O:$O,"&lt;"&amp;$B20,'IEA-MethaneAbatement'!$O:$O,"&gt;="&amp;$A20,'IEA-MethaneAbatement'!$M:$M,$D$1,'IEA-MethaneAbatement'!$B:$B,'Country Selector'!$A$2)))*(1+INDEX('EPA to IEA Scaling'!$F$8:$AO$8,,MATCH(J$2,'EPA to IEA Scaling'!$F$1:$AO$1,0)))</f>
        <v>0</v>
      </c>
      <c r="K20" cm="1">
        <f t="array" ref="K20">((VLOOKUP($B$1,'Multipliers and Adjustments'!$A$70:$I$86,TRUNC(COLUMN(K$2)/5)+2,FALSE)*SUMIFS('IEA-MethaneAbatement'!$N:$N,'IEA-MethaneAbatement'!$O:$O,"&lt;"&amp;$B20,'IEA-MethaneAbatement'!$O:$O,"&gt;="&amp;$A20,'IEA-MethaneAbatement'!$M:$M,$B$1,'IEA-MethaneAbatement'!$B:$B,'Country Selector'!$A$2)+VLOOKUP($C$1,'Multipliers and Adjustments'!$A$70:$I$86,TRUNC(COLUMN(K$2)/5)+2,FALSE)*SUMIFS('IEA-MethaneAbatement'!$N:$N,'IEA-MethaneAbatement'!$O:$O,"&lt;"&amp;$B20,'IEA-MethaneAbatement'!$O:$O,"&gt;="&amp;$A20,'IEA-MethaneAbatement'!$M:$M,$C$1,'IEA-MethaneAbatement'!$B:$B,'Country Selector'!$A$2)+VLOOKUP($D$1,'Multipliers and Adjustments'!$A$70:$I$86,TRUNC(COLUMN(K$2)/5)+2,FALSE)*SUMIFS('IEA-MethaneAbatement'!$N:$N,'IEA-MethaneAbatement'!$O:$O,"&lt;"&amp;$B20,'IEA-MethaneAbatement'!$O:$O,"&gt;="&amp;$A20,'IEA-MethaneAbatement'!$M:$M,$D$1,'IEA-MethaneAbatement'!$B:$B,'Country Selector'!$A$2)))*(1+INDEX('EPA to IEA Scaling'!$F$8:$AO$8,,MATCH(K$2,'EPA to IEA Scaling'!$F$1:$AO$1,0)))</f>
        <v>0</v>
      </c>
      <c r="L20" cm="1">
        <f t="array" ref="L20">((VLOOKUP($B$1,'Multipliers and Adjustments'!$A$70:$I$86,TRUNC(COLUMN(L$2)/5)+2,FALSE)*SUMIFS('IEA-MethaneAbatement'!$N:$N,'IEA-MethaneAbatement'!$O:$O,"&lt;"&amp;$B20,'IEA-MethaneAbatement'!$O:$O,"&gt;="&amp;$A20,'IEA-MethaneAbatement'!$M:$M,$B$1,'IEA-MethaneAbatement'!$B:$B,'Country Selector'!$A$2)+VLOOKUP($C$1,'Multipliers and Adjustments'!$A$70:$I$86,TRUNC(COLUMN(L$2)/5)+2,FALSE)*SUMIFS('IEA-MethaneAbatement'!$N:$N,'IEA-MethaneAbatement'!$O:$O,"&lt;"&amp;$B20,'IEA-MethaneAbatement'!$O:$O,"&gt;="&amp;$A20,'IEA-MethaneAbatement'!$M:$M,$C$1,'IEA-MethaneAbatement'!$B:$B,'Country Selector'!$A$2)+VLOOKUP($D$1,'Multipliers and Adjustments'!$A$70:$I$86,TRUNC(COLUMN(L$2)/5)+2,FALSE)*SUMIFS('IEA-MethaneAbatement'!$N:$N,'IEA-MethaneAbatement'!$O:$O,"&lt;"&amp;$B20,'IEA-MethaneAbatement'!$O:$O,"&gt;="&amp;$A20,'IEA-MethaneAbatement'!$M:$M,$D$1,'IEA-MethaneAbatement'!$B:$B,'Country Selector'!$A$2)))*(1+INDEX('EPA to IEA Scaling'!$F$8:$AO$8,,MATCH(L$2,'EPA to IEA Scaling'!$F$1:$AO$1,0)))</f>
        <v>0</v>
      </c>
      <c r="M20" s="31" cm="1">
        <f t="array" ref="M20">((VLOOKUP($B$1,'Multipliers and Adjustments'!$A$70:$I$86,TRUNC(COLUMN(M$2)/5)+2,FALSE)*SUMIFS('IEA-MethaneAbatement'!$N:$N,'IEA-MethaneAbatement'!$O:$O,"&lt;"&amp;$B20,'IEA-MethaneAbatement'!$O:$O,"&gt;="&amp;$A20,'IEA-MethaneAbatement'!$M:$M,$B$1,'IEA-MethaneAbatement'!$B:$B,'Country Selector'!$A$2)+VLOOKUP($C$1,'Multipliers and Adjustments'!$A$70:$I$86,TRUNC(COLUMN(M$2)/5)+2,FALSE)*SUMIFS('IEA-MethaneAbatement'!$N:$N,'IEA-MethaneAbatement'!$O:$O,"&lt;"&amp;$B20,'IEA-MethaneAbatement'!$O:$O,"&gt;="&amp;$A20,'IEA-MethaneAbatement'!$M:$M,$C$1,'IEA-MethaneAbatement'!$B:$B,'Country Selector'!$A$2)+VLOOKUP($D$1,'Multipliers and Adjustments'!$A$70:$I$86,TRUNC(COLUMN(M$2)/5)+2,FALSE)*SUMIFS('IEA-MethaneAbatement'!$N:$N,'IEA-MethaneAbatement'!$O:$O,"&lt;"&amp;$B20,'IEA-MethaneAbatement'!$O:$O,"&gt;="&amp;$A20,'IEA-MethaneAbatement'!$M:$M,$D$1,'IEA-MethaneAbatement'!$B:$B,'Country Selector'!$A$2)))*(1+INDEX('EPA to IEA Scaling'!$F$8:$AO$8,,MATCH(M$2,'EPA to IEA Scaling'!$F$1:$AO$1,0)))</f>
        <v>0</v>
      </c>
      <c r="N20" cm="1">
        <f t="array" ref="N20">((VLOOKUP($B$1,'Multipliers and Adjustments'!$A$70:$I$86,TRUNC(COLUMN(N$2)/5)+2,FALSE)*SUMIFS('IEA-MethaneAbatement'!$N:$N,'IEA-MethaneAbatement'!$O:$O,"&lt;"&amp;$B20,'IEA-MethaneAbatement'!$O:$O,"&gt;="&amp;$A20,'IEA-MethaneAbatement'!$M:$M,$B$1,'IEA-MethaneAbatement'!$B:$B,'Country Selector'!$A$2)+VLOOKUP($C$1,'Multipliers and Adjustments'!$A$70:$I$86,TRUNC(COLUMN(N$2)/5)+2,FALSE)*SUMIFS('IEA-MethaneAbatement'!$N:$N,'IEA-MethaneAbatement'!$O:$O,"&lt;"&amp;$B20,'IEA-MethaneAbatement'!$O:$O,"&gt;="&amp;$A20,'IEA-MethaneAbatement'!$M:$M,$C$1,'IEA-MethaneAbatement'!$B:$B,'Country Selector'!$A$2)+VLOOKUP($D$1,'Multipliers and Adjustments'!$A$70:$I$86,TRUNC(COLUMN(N$2)/5)+2,FALSE)*SUMIFS('IEA-MethaneAbatement'!$N:$N,'IEA-MethaneAbatement'!$O:$O,"&lt;"&amp;$B20,'IEA-MethaneAbatement'!$O:$O,"&gt;="&amp;$A20,'IEA-MethaneAbatement'!$M:$M,$D$1,'IEA-MethaneAbatement'!$B:$B,'Country Selector'!$A$2)))*(1+INDEX('EPA to IEA Scaling'!$F$8:$AO$8,,MATCH(N$2,'EPA to IEA Scaling'!$F$1:$AO$1,0)))</f>
        <v>0</v>
      </c>
      <c r="O20" cm="1">
        <f t="array" ref="O20">((VLOOKUP($B$1,'Multipliers and Adjustments'!$A$70:$I$86,TRUNC(COLUMN(O$2)/5)+2,FALSE)*SUMIFS('IEA-MethaneAbatement'!$N:$N,'IEA-MethaneAbatement'!$O:$O,"&lt;"&amp;$B20,'IEA-MethaneAbatement'!$O:$O,"&gt;="&amp;$A20,'IEA-MethaneAbatement'!$M:$M,$B$1,'IEA-MethaneAbatement'!$B:$B,'Country Selector'!$A$2)+VLOOKUP($C$1,'Multipliers and Adjustments'!$A$70:$I$86,TRUNC(COLUMN(O$2)/5)+2,FALSE)*SUMIFS('IEA-MethaneAbatement'!$N:$N,'IEA-MethaneAbatement'!$O:$O,"&lt;"&amp;$B20,'IEA-MethaneAbatement'!$O:$O,"&gt;="&amp;$A20,'IEA-MethaneAbatement'!$M:$M,$C$1,'IEA-MethaneAbatement'!$B:$B,'Country Selector'!$A$2)+VLOOKUP($D$1,'Multipliers and Adjustments'!$A$70:$I$86,TRUNC(COLUMN(O$2)/5)+2,FALSE)*SUMIFS('IEA-MethaneAbatement'!$N:$N,'IEA-MethaneAbatement'!$O:$O,"&lt;"&amp;$B20,'IEA-MethaneAbatement'!$O:$O,"&gt;="&amp;$A20,'IEA-MethaneAbatement'!$M:$M,$D$1,'IEA-MethaneAbatement'!$B:$B,'Country Selector'!$A$2)))*(1+INDEX('EPA to IEA Scaling'!$F$8:$AO$8,,MATCH(O$2,'EPA to IEA Scaling'!$F$1:$AO$1,0)))</f>
        <v>0</v>
      </c>
      <c r="P20" cm="1">
        <f t="array" ref="P20">((VLOOKUP($B$1,'Multipliers and Adjustments'!$A$70:$I$86,TRUNC(COLUMN(P$2)/5)+2,FALSE)*SUMIFS('IEA-MethaneAbatement'!$N:$N,'IEA-MethaneAbatement'!$O:$O,"&lt;"&amp;$B20,'IEA-MethaneAbatement'!$O:$O,"&gt;="&amp;$A20,'IEA-MethaneAbatement'!$M:$M,$B$1,'IEA-MethaneAbatement'!$B:$B,'Country Selector'!$A$2)+VLOOKUP($C$1,'Multipliers and Adjustments'!$A$70:$I$86,TRUNC(COLUMN(P$2)/5)+2,FALSE)*SUMIFS('IEA-MethaneAbatement'!$N:$N,'IEA-MethaneAbatement'!$O:$O,"&lt;"&amp;$B20,'IEA-MethaneAbatement'!$O:$O,"&gt;="&amp;$A20,'IEA-MethaneAbatement'!$M:$M,$C$1,'IEA-MethaneAbatement'!$B:$B,'Country Selector'!$A$2)+VLOOKUP($D$1,'Multipliers and Adjustments'!$A$70:$I$86,TRUNC(COLUMN(P$2)/5)+2,FALSE)*SUMIFS('IEA-MethaneAbatement'!$N:$N,'IEA-MethaneAbatement'!$O:$O,"&lt;"&amp;$B20,'IEA-MethaneAbatement'!$O:$O,"&gt;="&amp;$A20,'IEA-MethaneAbatement'!$M:$M,$D$1,'IEA-MethaneAbatement'!$B:$B,'Country Selector'!$A$2)))*(1+INDEX('EPA to IEA Scaling'!$F$8:$AO$8,,MATCH(P$2,'EPA to IEA Scaling'!$F$1:$AO$1,0)))</f>
        <v>0</v>
      </c>
      <c r="Q20" cm="1">
        <f t="array" ref="Q20">((VLOOKUP($B$1,'Multipliers and Adjustments'!$A$70:$I$86,TRUNC(COLUMN(Q$2)/5)+2,FALSE)*SUMIFS('IEA-MethaneAbatement'!$N:$N,'IEA-MethaneAbatement'!$O:$O,"&lt;"&amp;$B20,'IEA-MethaneAbatement'!$O:$O,"&gt;="&amp;$A20,'IEA-MethaneAbatement'!$M:$M,$B$1,'IEA-MethaneAbatement'!$B:$B,'Country Selector'!$A$2)+VLOOKUP($C$1,'Multipliers and Adjustments'!$A$70:$I$86,TRUNC(COLUMN(Q$2)/5)+2,FALSE)*SUMIFS('IEA-MethaneAbatement'!$N:$N,'IEA-MethaneAbatement'!$O:$O,"&lt;"&amp;$B20,'IEA-MethaneAbatement'!$O:$O,"&gt;="&amp;$A20,'IEA-MethaneAbatement'!$M:$M,$C$1,'IEA-MethaneAbatement'!$B:$B,'Country Selector'!$A$2)+VLOOKUP($D$1,'Multipliers and Adjustments'!$A$70:$I$86,TRUNC(COLUMN(Q$2)/5)+2,FALSE)*SUMIFS('IEA-MethaneAbatement'!$N:$N,'IEA-MethaneAbatement'!$O:$O,"&lt;"&amp;$B20,'IEA-MethaneAbatement'!$O:$O,"&gt;="&amp;$A20,'IEA-MethaneAbatement'!$M:$M,$D$1,'IEA-MethaneAbatement'!$B:$B,'Country Selector'!$A$2)))*(1+INDEX('EPA to IEA Scaling'!$F$8:$AO$8,,MATCH(Q$2,'EPA to IEA Scaling'!$F$1:$AO$1,0)))</f>
        <v>0</v>
      </c>
      <c r="R20" s="31" cm="1">
        <f t="array" ref="R20">((VLOOKUP($B$1,'Multipliers and Adjustments'!$A$70:$I$86,TRUNC(COLUMN(R$2)/5)+2,FALSE)*SUMIFS('IEA-MethaneAbatement'!$N:$N,'IEA-MethaneAbatement'!$O:$O,"&lt;"&amp;$B20,'IEA-MethaneAbatement'!$O:$O,"&gt;="&amp;$A20,'IEA-MethaneAbatement'!$M:$M,$B$1,'IEA-MethaneAbatement'!$B:$B,'Country Selector'!$A$2)+VLOOKUP($C$1,'Multipliers and Adjustments'!$A$70:$I$86,TRUNC(COLUMN(R$2)/5)+2,FALSE)*SUMIFS('IEA-MethaneAbatement'!$N:$N,'IEA-MethaneAbatement'!$O:$O,"&lt;"&amp;$B20,'IEA-MethaneAbatement'!$O:$O,"&gt;="&amp;$A20,'IEA-MethaneAbatement'!$M:$M,$C$1,'IEA-MethaneAbatement'!$B:$B,'Country Selector'!$A$2)+VLOOKUP($D$1,'Multipliers and Adjustments'!$A$70:$I$86,TRUNC(COLUMN(R$2)/5)+2,FALSE)*SUMIFS('IEA-MethaneAbatement'!$N:$N,'IEA-MethaneAbatement'!$O:$O,"&lt;"&amp;$B20,'IEA-MethaneAbatement'!$O:$O,"&gt;="&amp;$A20,'IEA-MethaneAbatement'!$M:$M,$D$1,'IEA-MethaneAbatement'!$B:$B,'Country Selector'!$A$2)))*(1+INDEX('EPA to IEA Scaling'!$F$8:$AO$8,,MATCH(R$2,'EPA to IEA Scaling'!$F$1:$AO$1,0)))</f>
        <v>0</v>
      </c>
      <c r="S20" cm="1">
        <f t="array" ref="S20">((VLOOKUP($B$1,'Multipliers and Adjustments'!$A$70:$I$86,TRUNC(COLUMN(S$2)/5)+2,FALSE)*SUMIFS('IEA-MethaneAbatement'!$N:$N,'IEA-MethaneAbatement'!$O:$O,"&lt;"&amp;$B20,'IEA-MethaneAbatement'!$O:$O,"&gt;="&amp;$A20,'IEA-MethaneAbatement'!$M:$M,$B$1,'IEA-MethaneAbatement'!$B:$B,'Country Selector'!$A$2)+VLOOKUP($C$1,'Multipliers and Adjustments'!$A$70:$I$86,TRUNC(COLUMN(S$2)/5)+2,FALSE)*SUMIFS('IEA-MethaneAbatement'!$N:$N,'IEA-MethaneAbatement'!$O:$O,"&lt;"&amp;$B20,'IEA-MethaneAbatement'!$O:$O,"&gt;="&amp;$A20,'IEA-MethaneAbatement'!$M:$M,$C$1,'IEA-MethaneAbatement'!$B:$B,'Country Selector'!$A$2)+VLOOKUP($D$1,'Multipliers and Adjustments'!$A$70:$I$86,TRUNC(COLUMN(S$2)/5)+2,FALSE)*SUMIFS('IEA-MethaneAbatement'!$N:$N,'IEA-MethaneAbatement'!$O:$O,"&lt;"&amp;$B20,'IEA-MethaneAbatement'!$O:$O,"&gt;="&amp;$A20,'IEA-MethaneAbatement'!$M:$M,$D$1,'IEA-MethaneAbatement'!$B:$B,'Country Selector'!$A$2)))*(1+INDEX('EPA to IEA Scaling'!$F$8:$AO$8,,MATCH(S$2,'EPA to IEA Scaling'!$F$1:$AO$1,0)))</f>
        <v>0</v>
      </c>
      <c r="T20" cm="1">
        <f t="array" ref="T20">((VLOOKUP($B$1,'Multipliers and Adjustments'!$A$70:$I$86,TRUNC(COLUMN(T$2)/5)+2,FALSE)*SUMIFS('IEA-MethaneAbatement'!$N:$N,'IEA-MethaneAbatement'!$O:$O,"&lt;"&amp;$B20,'IEA-MethaneAbatement'!$O:$O,"&gt;="&amp;$A20,'IEA-MethaneAbatement'!$M:$M,$B$1,'IEA-MethaneAbatement'!$B:$B,'Country Selector'!$A$2)+VLOOKUP($C$1,'Multipliers and Adjustments'!$A$70:$I$86,TRUNC(COLUMN(T$2)/5)+2,FALSE)*SUMIFS('IEA-MethaneAbatement'!$N:$N,'IEA-MethaneAbatement'!$O:$O,"&lt;"&amp;$B20,'IEA-MethaneAbatement'!$O:$O,"&gt;="&amp;$A20,'IEA-MethaneAbatement'!$M:$M,$C$1,'IEA-MethaneAbatement'!$B:$B,'Country Selector'!$A$2)+VLOOKUP($D$1,'Multipliers and Adjustments'!$A$70:$I$86,TRUNC(COLUMN(T$2)/5)+2,FALSE)*SUMIFS('IEA-MethaneAbatement'!$N:$N,'IEA-MethaneAbatement'!$O:$O,"&lt;"&amp;$B20,'IEA-MethaneAbatement'!$O:$O,"&gt;="&amp;$A20,'IEA-MethaneAbatement'!$M:$M,$D$1,'IEA-MethaneAbatement'!$B:$B,'Country Selector'!$A$2)))*(1+INDEX('EPA to IEA Scaling'!$F$8:$AO$8,,MATCH(T$2,'EPA to IEA Scaling'!$F$1:$AO$1,0)))</f>
        <v>0</v>
      </c>
      <c r="U20" cm="1">
        <f t="array" ref="U20">((VLOOKUP($B$1,'Multipliers and Adjustments'!$A$70:$I$86,TRUNC(COLUMN(U$2)/5)+2,FALSE)*SUMIFS('IEA-MethaneAbatement'!$N:$N,'IEA-MethaneAbatement'!$O:$O,"&lt;"&amp;$B20,'IEA-MethaneAbatement'!$O:$O,"&gt;="&amp;$A20,'IEA-MethaneAbatement'!$M:$M,$B$1,'IEA-MethaneAbatement'!$B:$B,'Country Selector'!$A$2)+VLOOKUP($C$1,'Multipliers and Adjustments'!$A$70:$I$86,TRUNC(COLUMN(U$2)/5)+2,FALSE)*SUMIFS('IEA-MethaneAbatement'!$N:$N,'IEA-MethaneAbatement'!$O:$O,"&lt;"&amp;$B20,'IEA-MethaneAbatement'!$O:$O,"&gt;="&amp;$A20,'IEA-MethaneAbatement'!$M:$M,$C$1,'IEA-MethaneAbatement'!$B:$B,'Country Selector'!$A$2)+VLOOKUP($D$1,'Multipliers and Adjustments'!$A$70:$I$86,TRUNC(COLUMN(U$2)/5)+2,FALSE)*SUMIFS('IEA-MethaneAbatement'!$N:$N,'IEA-MethaneAbatement'!$O:$O,"&lt;"&amp;$B20,'IEA-MethaneAbatement'!$O:$O,"&gt;="&amp;$A20,'IEA-MethaneAbatement'!$M:$M,$D$1,'IEA-MethaneAbatement'!$B:$B,'Country Selector'!$A$2)))*(1+INDEX('EPA to IEA Scaling'!$F$8:$AO$8,,MATCH(U$2,'EPA to IEA Scaling'!$F$1:$AO$1,0)))</f>
        <v>0</v>
      </c>
      <c r="V20" cm="1">
        <f t="array" ref="V20">((VLOOKUP($B$1,'Multipliers and Adjustments'!$A$70:$I$86,TRUNC(COLUMN(V$2)/5)+2,FALSE)*SUMIFS('IEA-MethaneAbatement'!$N:$N,'IEA-MethaneAbatement'!$O:$O,"&lt;"&amp;$B20,'IEA-MethaneAbatement'!$O:$O,"&gt;="&amp;$A20,'IEA-MethaneAbatement'!$M:$M,$B$1,'IEA-MethaneAbatement'!$B:$B,'Country Selector'!$A$2)+VLOOKUP($C$1,'Multipliers and Adjustments'!$A$70:$I$86,TRUNC(COLUMN(V$2)/5)+2,FALSE)*SUMIFS('IEA-MethaneAbatement'!$N:$N,'IEA-MethaneAbatement'!$O:$O,"&lt;"&amp;$B20,'IEA-MethaneAbatement'!$O:$O,"&gt;="&amp;$A20,'IEA-MethaneAbatement'!$M:$M,$C$1,'IEA-MethaneAbatement'!$B:$B,'Country Selector'!$A$2)+VLOOKUP($D$1,'Multipliers and Adjustments'!$A$70:$I$86,TRUNC(COLUMN(V$2)/5)+2,FALSE)*SUMIFS('IEA-MethaneAbatement'!$N:$N,'IEA-MethaneAbatement'!$O:$O,"&lt;"&amp;$B20,'IEA-MethaneAbatement'!$O:$O,"&gt;="&amp;$A20,'IEA-MethaneAbatement'!$M:$M,$D$1,'IEA-MethaneAbatement'!$B:$B,'Country Selector'!$A$2)))*(1+INDEX('EPA to IEA Scaling'!$F$8:$AO$8,,MATCH(V$2,'EPA to IEA Scaling'!$F$1:$AO$1,0)))</f>
        <v>0</v>
      </c>
      <c r="W20" s="31" cm="1">
        <f t="array" ref="W20">((VLOOKUP($B$1,'Multipliers and Adjustments'!$A$70:$I$86,TRUNC(COLUMN(W$2)/5)+2,FALSE)*SUMIFS('IEA-MethaneAbatement'!$N:$N,'IEA-MethaneAbatement'!$O:$O,"&lt;"&amp;$B20,'IEA-MethaneAbatement'!$O:$O,"&gt;="&amp;$A20,'IEA-MethaneAbatement'!$M:$M,$B$1,'IEA-MethaneAbatement'!$B:$B,'Country Selector'!$A$2)+VLOOKUP($C$1,'Multipliers and Adjustments'!$A$70:$I$86,TRUNC(COLUMN(W$2)/5)+2,FALSE)*SUMIFS('IEA-MethaneAbatement'!$N:$N,'IEA-MethaneAbatement'!$O:$O,"&lt;"&amp;$B20,'IEA-MethaneAbatement'!$O:$O,"&gt;="&amp;$A20,'IEA-MethaneAbatement'!$M:$M,$C$1,'IEA-MethaneAbatement'!$B:$B,'Country Selector'!$A$2)+VLOOKUP($D$1,'Multipliers and Adjustments'!$A$70:$I$86,TRUNC(COLUMN(W$2)/5)+2,FALSE)*SUMIFS('IEA-MethaneAbatement'!$N:$N,'IEA-MethaneAbatement'!$O:$O,"&lt;"&amp;$B20,'IEA-MethaneAbatement'!$O:$O,"&gt;="&amp;$A20,'IEA-MethaneAbatement'!$M:$M,$D$1,'IEA-MethaneAbatement'!$B:$B,'Country Selector'!$A$2)))*(1+INDEX('EPA to IEA Scaling'!$F$8:$AO$8,,MATCH(W$2,'EPA to IEA Scaling'!$F$1:$AO$1,0)))</f>
        <v>0</v>
      </c>
      <c r="X20" cm="1">
        <f t="array" ref="X20">((VLOOKUP($B$1,'Multipliers and Adjustments'!$A$70:$I$86,TRUNC(COLUMN(X$2)/5)+2,FALSE)*SUMIFS('IEA-MethaneAbatement'!$N:$N,'IEA-MethaneAbatement'!$O:$O,"&lt;"&amp;$B20,'IEA-MethaneAbatement'!$O:$O,"&gt;="&amp;$A20,'IEA-MethaneAbatement'!$M:$M,$B$1,'IEA-MethaneAbatement'!$B:$B,'Country Selector'!$A$2)+VLOOKUP($C$1,'Multipliers and Adjustments'!$A$70:$I$86,TRUNC(COLUMN(X$2)/5)+2,FALSE)*SUMIFS('IEA-MethaneAbatement'!$N:$N,'IEA-MethaneAbatement'!$O:$O,"&lt;"&amp;$B20,'IEA-MethaneAbatement'!$O:$O,"&gt;="&amp;$A20,'IEA-MethaneAbatement'!$M:$M,$C$1,'IEA-MethaneAbatement'!$B:$B,'Country Selector'!$A$2)+VLOOKUP($D$1,'Multipliers and Adjustments'!$A$70:$I$86,TRUNC(COLUMN(X$2)/5)+2,FALSE)*SUMIFS('IEA-MethaneAbatement'!$N:$N,'IEA-MethaneAbatement'!$O:$O,"&lt;"&amp;$B20,'IEA-MethaneAbatement'!$O:$O,"&gt;="&amp;$A20,'IEA-MethaneAbatement'!$M:$M,$D$1,'IEA-MethaneAbatement'!$B:$B,'Country Selector'!$A$2)))*(1+INDEX('EPA to IEA Scaling'!$F$8:$AO$8,,MATCH(X$2,'EPA to IEA Scaling'!$F$1:$AO$1,0)))</f>
        <v>0</v>
      </c>
      <c r="Y20" cm="1">
        <f t="array" ref="Y20">((VLOOKUP($B$1,'Multipliers and Adjustments'!$A$70:$I$86,TRUNC(COLUMN(Y$2)/5)+2,FALSE)*SUMIFS('IEA-MethaneAbatement'!$N:$N,'IEA-MethaneAbatement'!$O:$O,"&lt;"&amp;$B20,'IEA-MethaneAbatement'!$O:$O,"&gt;="&amp;$A20,'IEA-MethaneAbatement'!$M:$M,$B$1,'IEA-MethaneAbatement'!$B:$B,'Country Selector'!$A$2)+VLOOKUP($C$1,'Multipliers and Adjustments'!$A$70:$I$86,TRUNC(COLUMN(Y$2)/5)+2,FALSE)*SUMIFS('IEA-MethaneAbatement'!$N:$N,'IEA-MethaneAbatement'!$O:$O,"&lt;"&amp;$B20,'IEA-MethaneAbatement'!$O:$O,"&gt;="&amp;$A20,'IEA-MethaneAbatement'!$M:$M,$C$1,'IEA-MethaneAbatement'!$B:$B,'Country Selector'!$A$2)+VLOOKUP($D$1,'Multipliers and Adjustments'!$A$70:$I$86,TRUNC(COLUMN(Y$2)/5)+2,FALSE)*SUMIFS('IEA-MethaneAbatement'!$N:$N,'IEA-MethaneAbatement'!$O:$O,"&lt;"&amp;$B20,'IEA-MethaneAbatement'!$O:$O,"&gt;="&amp;$A20,'IEA-MethaneAbatement'!$M:$M,$D$1,'IEA-MethaneAbatement'!$B:$B,'Country Selector'!$A$2)))*(1+INDEX('EPA to IEA Scaling'!$F$8:$AO$8,,MATCH(Y$2,'EPA to IEA Scaling'!$F$1:$AO$1,0)))</f>
        <v>0</v>
      </c>
      <c r="Z20" cm="1">
        <f t="array" ref="Z20">((VLOOKUP($B$1,'Multipliers and Adjustments'!$A$70:$I$86,TRUNC(COLUMN(Z$2)/5)+2,FALSE)*SUMIFS('IEA-MethaneAbatement'!$N:$N,'IEA-MethaneAbatement'!$O:$O,"&lt;"&amp;$B20,'IEA-MethaneAbatement'!$O:$O,"&gt;="&amp;$A20,'IEA-MethaneAbatement'!$M:$M,$B$1,'IEA-MethaneAbatement'!$B:$B,'Country Selector'!$A$2)+VLOOKUP($C$1,'Multipliers and Adjustments'!$A$70:$I$86,TRUNC(COLUMN(Z$2)/5)+2,FALSE)*SUMIFS('IEA-MethaneAbatement'!$N:$N,'IEA-MethaneAbatement'!$O:$O,"&lt;"&amp;$B20,'IEA-MethaneAbatement'!$O:$O,"&gt;="&amp;$A20,'IEA-MethaneAbatement'!$M:$M,$C$1,'IEA-MethaneAbatement'!$B:$B,'Country Selector'!$A$2)+VLOOKUP($D$1,'Multipliers and Adjustments'!$A$70:$I$86,TRUNC(COLUMN(Z$2)/5)+2,FALSE)*SUMIFS('IEA-MethaneAbatement'!$N:$N,'IEA-MethaneAbatement'!$O:$O,"&lt;"&amp;$B20,'IEA-MethaneAbatement'!$O:$O,"&gt;="&amp;$A20,'IEA-MethaneAbatement'!$M:$M,$D$1,'IEA-MethaneAbatement'!$B:$B,'Country Selector'!$A$2)))*(1+INDEX('EPA to IEA Scaling'!$F$8:$AO$8,,MATCH(Z$2,'EPA to IEA Scaling'!$F$1:$AO$1,0)))</f>
        <v>0</v>
      </c>
      <c r="AA20" cm="1">
        <f t="array" ref="AA20">((VLOOKUP($B$1,'Multipliers and Adjustments'!$A$70:$I$86,TRUNC(COLUMN(AA$2)/5)+2,FALSE)*SUMIFS('IEA-MethaneAbatement'!$N:$N,'IEA-MethaneAbatement'!$O:$O,"&lt;"&amp;$B20,'IEA-MethaneAbatement'!$O:$O,"&gt;="&amp;$A20,'IEA-MethaneAbatement'!$M:$M,$B$1,'IEA-MethaneAbatement'!$B:$B,'Country Selector'!$A$2)+VLOOKUP($C$1,'Multipliers and Adjustments'!$A$70:$I$86,TRUNC(COLUMN(AA$2)/5)+2,FALSE)*SUMIFS('IEA-MethaneAbatement'!$N:$N,'IEA-MethaneAbatement'!$O:$O,"&lt;"&amp;$B20,'IEA-MethaneAbatement'!$O:$O,"&gt;="&amp;$A20,'IEA-MethaneAbatement'!$M:$M,$C$1,'IEA-MethaneAbatement'!$B:$B,'Country Selector'!$A$2)+VLOOKUP($D$1,'Multipliers and Adjustments'!$A$70:$I$86,TRUNC(COLUMN(AA$2)/5)+2,FALSE)*SUMIFS('IEA-MethaneAbatement'!$N:$N,'IEA-MethaneAbatement'!$O:$O,"&lt;"&amp;$B20,'IEA-MethaneAbatement'!$O:$O,"&gt;="&amp;$A20,'IEA-MethaneAbatement'!$M:$M,$D$1,'IEA-MethaneAbatement'!$B:$B,'Country Selector'!$A$2)))*(1+INDEX('EPA to IEA Scaling'!$F$8:$AO$8,,MATCH(AA$2,'EPA to IEA Scaling'!$F$1:$AO$1,0)))</f>
        <v>0</v>
      </c>
      <c r="AB20" s="31" cm="1">
        <f t="array" ref="AB20">((VLOOKUP($B$1,'Multipliers and Adjustments'!$A$70:$I$86,TRUNC(COLUMN(AB$2)/5)+2,FALSE)*SUMIFS('IEA-MethaneAbatement'!$N:$N,'IEA-MethaneAbatement'!$O:$O,"&lt;"&amp;$B20,'IEA-MethaneAbatement'!$O:$O,"&gt;="&amp;$A20,'IEA-MethaneAbatement'!$M:$M,$B$1,'IEA-MethaneAbatement'!$B:$B,'Country Selector'!$A$2)+VLOOKUP($C$1,'Multipliers and Adjustments'!$A$70:$I$86,TRUNC(COLUMN(AB$2)/5)+2,FALSE)*SUMIFS('IEA-MethaneAbatement'!$N:$N,'IEA-MethaneAbatement'!$O:$O,"&lt;"&amp;$B20,'IEA-MethaneAbatement'!$O:$O,"&gt;="&amp;$A20,'IEA-MethaneAbatement'!$M:$M,$C$1,'IEA-MethaneAbatement'!$B:$B,'Country Selector'!$A$2)+VLOOKUP($D$1,'Multipliers and Adjustments'!$A$70:$I$86,TRUNC(COLUMN(AB$2)/5)+2,FALSE)*SUMIFS('IEA-MethaneAbatement'!$N:$N,'IEA-MethaneAbatement'!$O:$O,"&lt;"&amp;$B20,'IEA-MethaneAbatement'!$O:$O,"&gt;="&amp;$A20,'IEA-MethaneAbatement'!$M:$M,$D$1,'IEA-MethaneAbatement'!$B:$B,'Country Selector'!$A$2)))*(1+INDEX('EPA to IEA Scaling'!$F$8:$AO$8,,MATCH(AB$2,'EPA to IEA Scaling'!$F$1:$AO$1,0)))</f>
        <v>0</v>
      </c>
      <c r="AC20" cm="1">
        <f t="array" ref="AC20">((VLOOKUP($B$1,'Multipliers and Adjustments'!$A$70:$I$86,TRUNC(COLUMN(AC$2)/5)+2,FALSE)*SUMIFS('IEA-MethaneAbatement'!$N:$N,'IEA-MethaneAbatement'!$O:$O,"&lt;"&amp;$B20,'IEA-MethaneAbatement'!$O:$O,"&gt;="&amp;$A20,'IEA-MethaneAbatement'!$M:$M,$B$1,'IEA-MethaneAbatement'!$B:$B,'Country Selector'!$A$2)+VLOOKUP($C$1,'Multipliers and Adjustments'!$A$70:$I$86,TRUNC(COLUMN(AC$2)/5)+2,FALSE)*SUMIFS('IEA-MethaneAbatement'!$N:$N,'IEA-MethaneAbatement'!$O:$O,"&lt;"&amp;$B20,'IEA-MethaneAbatement'!$O:$O,"&gt;="&amp;$A20,'IEA-MethaneAbatement'!$M:$M,$C$1,'IEA-MethaneAbatement'!$B:$B,'Country Selector'!$A$2)+VLOOKUP($D$1,'Multipliers and Adjustments'!$A$70:$I$86,TRUNC(COLUMN(AC$2)/5)+2,FALSE)*SUMIFS('IEA-MethaneAbatement'!$N:$N,'IEA-MethaneAbatement'!$O:$O,"&lt;"&amp;$B20,'IEA-MethaneAbatement'!$O:$O,"&gt;="&amp;$A20,'IEA-MethaneAbatement'!$M:$M,$D$1,'IEA-MethaneAbatement'!$B:$B,'Country Selector'!$A$2)))*(1+INDEX('EPA to IEA Scaling'!$F$8:$AO$8,,MATCH(AC$2,'EPA to IEA Scaling'!$F$1:$AO$1,0)))</f>
        <v>0</v>
      </c>
      <c r="AD20" cm="1">
        <f t="array" ref="AD20">((VLOOKUP($B$1,'Multipliers and Adjustments'!$A$70:$I$86,TRUNC(COLUMN(AD$2)/5)+2,FALSE)*SUMIFS('IEA-MethaneAbatement'!$N:$N,'IEA-MethaneAbatement'!$O:$O,"&lt;"&amp;$B20,'IEA-MethaneAbatement'!$O:$O,"&gt;="&amp;$A20,'IEA-MethaneAbatement'!$M:$M,$B$1,'IEA-MethaneAbatement'!$B:$B,'Country Selector'!$A$2)+VLOOKUP($C$1,'Multipliers and Adjustments'!$A$70:$I$86,TRUNC(COLUMN(AD$2)/5)+2,FALSE)*SUMIFS('IEA-MethaneAbatement'!$N:$N,'IEA-MethaneAbatement'!$O:$O,"&lt;"&amp;$B20,'IEA-MethaneAbatement'!$O:$O,"&gt;="&amp;$A20,'IEA-MethaneAbatement'!$M:$M,$C$1,'IEA-MethaneAbatement'!$B:$B,'Country Selector'!$A$2)+VLOOKUP($D$1,'Multipliers and Adjustments'!$A$70:$I$86,TRUNC(COLUMN(AD$2)/5)+2,FALSE)*SUMIFS('IEA-MethaneAbatement'!$N:$N,'IEA-MethaneAbatement'!$O:$O,"&lt;"&amp;$B20,'IEA-MethaneAbatement'!$O:$O,"&gt;="&amp;$A20,'IEA-MethaneAbatement'!$M:$M,$D$1,'IEA-MethaneAbatement'!$B:$B,'Country Selector'!$A$2)))*(1+INDEX('EPA to IEA Scaling'!$F$8:$AO$8,,MATCH(AD$2,'EPA to IEA Scaling'!$F$1:$AO$1,0)))</f>
        <v>0</v>
      </c>
      <c r="AE20" cm="1">
        <f t="array" ref="AE20">((VLOOKUP($B$1,'Multipliers and Adjustments'!$A$70:$I$86,TRUNC(COLUMN(AE$2)/5)+2,FALSE)*SUMIFS('IEA-MethaneAbatement'!$N:$N,'IEA-MethaneAbatement'!$O:$O,"&lt;"&amp;$B20,'IEA-MethaneAbatement'!$O:$O,"&gt;="&amp;$A20,'IEA-MethaneAbatement'!$M:$M,$B$1,'IEA-MethaneAbatement'!$B:$B,'Country Selector'!$A$2)+VLOOKUP($C$1,'Multipliers and Adjustments'!$A$70:$I$86,TRUNC(COLUMN(AE$2)/5)+2,FALSE)*SUMIFS('IEA-MethaneAbatement'!$N:$N,'IEA-MethaneAbatement'!$O:$O,"&lt;"&amp;$B20,'IEA-MethaneAbatement'!$O:$O,"&gt;="&amp;$A20,'IEA-MethaneAbatement'!$M:$M,$C$1,'IEA-MethaneAbatement'!$B:$B,'Country Selector'!$A$2)+VLOOKUP($D$1,'Multipliers and Adjustments'!$A$70:$I$86,TRUNC(COLUMN(AE$2)/5)+2,FALSE)*SUMIFS('IEA-MethaneAbatement'!$N:$N,'IEA-MethaneAbatement'!$O:$O,"&lt;"&amp;$B20,'IEA-MethaneAbatement'!$O:$O,"&gt;="&amp;$A20,'IEA-MethaneAbatement'!$M:$M,$D$1,'IEA-MethaneAbatement'!$B:$B,'Country Selector'!$A$2)))*(1+INDEX('EPA to IEA Scaling'!$F$8:$AO$8,,MATCH(AE$2,'EPA to IEA Scaling'!$F$1:$AO$1,0)))</f>
        <v>0</v>
      </c>
      <c r="AF20" cm="1">
        <f t="array" ref="AF20">((VLOOKUP($B$1,'Multipliers and Adjustments'!$A$70:$I$86,TRUNC(COLUMN(AF$2)/5)+2,FALSE)*SUMIFS('IEA-MethaneAbatement'!$N:$N,'IEA-MethaneAbatement'!$O:$O,"&lt;"&amp;$B20,'IEA-MethaneAbatement'!$O:$O,"&gt;="&amp;$A20,'IEA-MethaneAbatement'!$M:$M,$B$1,'IEA-MethaneAbatement'!$B:$B,'Country Selector'!$A$2)+VLOOKUP($C$1,'Multipliers and Adjustments'!$A$70:$I$86,TRUNC(COLUMN(AF$2)/5)+2,FALSE)*SUMIFS('IEA-MethaneAbatement'!$N:$N,'IEA-MethaneAbatement'!$O:$O,"&lt;"&amp;$B20,'IEA-MethaneAbatement'!$O:$O,"&gt;="&amp;$A20,'IEA-MethaneAbatement'!$M:$M,$C$1,'IEA-MethaneAbatement'!$B:$B,'Country Selector'!$A$2)+VLOOKUP($D$1,'Multipliers and Adjustments'!$A$70:$I$86,TRUNC(COLUMN(AF$2)/5)+2,FALSE)*SUMIFS('IEA-MethaneAbatement'!$N:$N,'IEA-MethaneAbatement'!$O:$O,"&lt;"&amp;$B20,'IEA-MethaneAbatement'!$O:$O,"&gt;="&amp;$A20,'IEA-MethaneAbatement'!$M:$M,$D$1,'IEA-MethaneAbatement'!$B:$B,'Country Selector'!$A$2)))*(1+INDEX('EPA to IEA Scaling'!$F$8:$AO$8,,MATCH(AF$2,'EPA to IEA Scaling'!$F$1:$AO$1,0)))</f>
        <v>0</v>
      </c>
      <c r="AG20" s="31" cm="1">
        <f t="array" ref="AG20">((VLOOKUP($B$1,'Multipliers and Adjustments'!$A$70:$I$86,TRUNC(COLUMN(AG$2)/5)+2,FALSE)*SUMIFS('IEA-MethaneAbatement'!$N:$N,'IEA-MethaneAbatement'!$O:$O,"&lt;"&amp;$B20,'IEA-MethaneAbatement'!$O:$O,"&gt;="&amp;$A20,'IEA-MethaneAbatement'!$M:$M,$B$1,'IEA-MethaneAbatement'!$B:$B,'Country Selector'!$A$2)+VLOOKUP($C$1,'Multipliers and Adjustments'!$A$70:$I$86,TRUNC(COLUMN(AG$2)/5)+2,FALSE)*SUMIFS('IEA-MethaneAbatement'!$N:$N,'IEA-MethaneAbatement'!$O:$O,"&lt;"&amp;$B20,'IEA-MethaneAbatement'!$O:$O,"&gt;="&amp;$A20,'IEA-MethaneAbatement'!$M:$M,$C$1,'IEA-MethaneAbatement'!$B:$B,'Country Selector'!$A$2)+VLOOKUP($D$1,'Multipliers and Adjustments'!$A$70:$I$86,TRUNC(COLUMN(AG$2)/5)+2,FALSE)*SUMIFS('IEA-MethaneAbatement'!$N:$N,'IEA-MethaneAbatement'!$O:$O,"&lt;"&amp;$B20,'IEA-MethaneAbatement'!$O:$O,"&gt;="&amp;$A20,'IEA-MethaneAbatement'!$M:$M,$D$1,'IEA-MethaneAbatement'!$B:$B,'Country Selector'!$A$2)))*(1+INDEX('EPA to IEA Scaling'!$F$8:$AO$8,,MATCH(AG$2,'EPA to IEA Scaling'!$F$1:$AO$1,0)))</f>
        <v>0</v>
      </c>
      <c r="AH20" cm="1">
        <f t="array" ref="AH20">((VLOOKUP($B$1,'Multipliers and Adjustments'!$A$70:$I$86,TRUNC(COLUMN(AH$2)/5)+2,FALSE)*SUMIFS('IEA-MethaneAbatement'!$N:$N,'IEA-MethaneAbatement'!$O:$O,"&lt;"&amp;$B20,'IEA-MethaneAbatement'!$O:$O,"&gt;="&amp;$A20,'IEA-MethaneAbatement'!$M:$M,$B$1,'IEA-MethaneAbatement'!$B:$B,'Country Selector'!$A$2)+VLOOKUP($C$1,'Multipliers and Adjustments'!$A$70:$I$86,TRUNC(COLUMN(AH$2)/5)+2,FALSE)*SUMIFS('IEA-MethaneAbatement'!$N:$N,'IEA-MethaneAbatement'!$O:$O,"&lt;"&amp;$B20,'IEA-MethaneAbatement'!$O:$O,"&gt;="&amp;$A20,'IEA-MethaneAbatement'!$M:$M,$C$1,'IEA-MethaneAbatement'!$B:$B,'Country Selector'!$A$2)+VLOOKUP($D$1,'Multipliers and Adjustments'!$A$70:$I$86,TRUNC(COLUMN(AH$2)/5)+2,FALSE)*SUMIFS('IEA-MethaneAbatement'!$N:$N,'IEA-MethaneAbatement'!$O:$O,"&lt;"&amp;$B20,'IEA-MethaneAbatement'!$O:$O,"&gt;="&amp;$A20,'IEA-MethaneAbatement'!$M:$M,$D$1,'IEA-MethaneAbatement'!$B:$B,'Country Selector'!$A$2)))*(1+INDEX('EPA to IEA Scaling'!$F$8:$AO$8,,MATCH(AH$2,'EPA to IEA Scaling'!$F$1:$AO$1,0)))</f>
        <v>0</v>
      </c>
      <c r="AI20" cm="1">
        <f t="array" ref="AI20">((VLOOKUP($B$1,'Multipliers and Adjustments'!$A$70:$I$86,TRUNC(COLUMN(AI$2)/5)+2,FALSE)*SUMIFS('IEA-MethaneAbatement'!$N:$N,'IEA-MethaneAbatement'!$O:$O,"&lt;"&amp;$B20,'IEA-MethaneAbatement'!$O:$O,"&gt;="&amp;$A20,'IEA-MethaneAbatement'!$M:$M,$B$1,'IEA-MethaneAbatement'!$B:$B,'Country Selector'!$A$2)+VLOOKUP($C$1,'Multipliers and Adjustments'!$A$70:$I$86,TRUNC(COLUMN(AI$2)/5)+2,FALSE)*SUMIFS('IEA-MethaneAbatement'!$N:$N,'IEA-MethaneAbatement'!$O:$O,"&lt;"&amp;$B20,'IEA-MethaneAbatement'!$O:$O,"&gt;="&amp;$A20,'IEA-MethaneAbatement'!$M:$M,$C$1,'IEA-MethaneAbatement'!$B:$B,'Country Selector'!$A$2)+VLOOKUP($D$1,'Multipliers and Adjustments'!$A$70:$I$86,TRUNC(COLUMN(AI$2)/5)+2,FALSE)*SUMIFS('IEA-MethaneAbatement'!$N:$N,'IEA-MethaneAbatement'!$O:$O,"&lt;"&amp;$B20,'IEA-MethaneAbatement'!$O:$O,"&gt;="&amp;$A20,'IEA-MethaneAbatement'!$M:$M,$D$1,'IEA-MethaneAbatement'!$B:$B,'Country Selector'!$A$2)))*(1+INDEX('EPA to IEA Scaling'!$F$8:$AO$8,,MATCH(AI$2,'EPA to IEA Scaling'!$F$1:$AO$1,0)))</f>
        <v>0</v>
      </c>
      <c r="AJ20" cm="1">
        <f t="array" ref="AJ20">((VLOOKUP($B$1,'Multipliers and Adjustments'!$A$70:$I$86,TRUNC(COLUMN(AJ$2)/5)+2,FALSE)*SUMIFS('IEA-MethaneAbatement'!$N:$N,'IEA-MethaneAbatement'!$O:$O,"&lt;"&amp;$B20,'IEA-MethaneAbatement'!$O:$O,"&gt;="&amp;$A20,'IEA-MethaneAbatement'!$M:$M,$B$1,'IEA-MethaneAbatement'!$B:$B,'Country Selector'!$A$2)+VLOOKUP($C$1,'Multipliers and Adjustments'!$A$70:$I$86,TRUNC(COLUMN(AJ$2)/5)+2,FALSE)*SUMIFS('IEA-MethaneAbatement'!$N:$N,'IEA-MethaneAbatement'!$O:$O,"&lt;"&amp;$B20,'IEA-MethaneAbatement'!$O:$O,"&gt;="&amp;$A20,'IEA-MethaneAbatement'!$M:$M,$C$1,'IEA-MethaneAbatement'!$B:$B,'Country Selector'!$A$2)+VLOOKUP($D$1,'Multipliers and Adjustments'!$A$70:$I$86,TRUNC(COLUMN(AJ$2)/5)+2,FALSE)*SUMIFS('IEA-MethaneAbatement'!$N:$N,'IEA-MethaneAbatement'!$O:$O,"&lt;"&amp;$B20,'IEA-MethaneAbatement'!$O:$O,"&gt;="&amp;$A20,'IEA-MethaneAbatement'!$M:$M,$D$1,'IEA-MethaneAbatement'!$B:$B,'Country Selector'!$A$2)))*(1+INDEX('EPA to IEA Scaling'!$F$8:$AO$8,,MATCH(AJ$2,'EPA to IEA Scaling'!$F$1:$AO$1,0)))</f>
        <v>0</v>
      </c>
      <c r="AK20" cm="1">
        <f t="array" ref="AK20">((VLOOKUP($B$1,'Multipliers and Adjustments'!$A$70:$I$86,TRUNC(COLUMN(AK$2)/5)+2,FALSE)*SUMIFS('IEA-MethaneAbatement'!$N:$N,'IEA-MethaneAbatement'!$O:$O,"&lt;"&amp;$B20,'IEA-MethaneAbatement'!$O:$O,"&gt;="&amp;$A20,'IEA-MethaneAbatement'!$M:$M,$B$1,'IEA-MethaneAbatement'!$B:$B,'Country Selector'!$A$2)+VLOOKUP($C$1,'Multipliers and Adjustments'!$A$70:$I$86,TRUNC(COLUMN(AK$2)/5)+2,FALSE)*SUMIFS('IEA-MethaneAbatement'!$N:$N,'IEA-MethaneAbatement'!$O:$O,"&lt;"&amp;$B20,'IEA-MethaneAbatement'!$O:$O,"&gt;="&amp;$A20,'IEA-MethaneAbatement'!$M:$M,$C$1,'IEA-MethaneAbatement'!$B:$B,'Country Selector'!$A$2)+VLOOKUP($D$1,'Multipliers and Adjustments'!$A$70:$I$86,TRUNC(COLUMN(AK$2)/5)+2,FALSE)*SUMIFS('IEA-MethaneAbatement'!$N:$N,'IEA-MethaneAbatement'!$O:$O,"&lt;"&amp;$B20,'IEA-MethaneAbatement'!$O:$O,"&gt;="&amp;$A20,'IEA-MethaneAbatement'!$M:$M,$D$1,'IEA-MethaneAbatement'!$B:$B,'Country Selector'!$A$2)))*(1+INDEX('EPA to IEA Scaling'!$F$8:$AO$8,,MATCH(AK$2,'EPA to IEA Scaling'!$F$1:$AO$1,0)))</f>
        <v>0</v>
      </c>
      <c r="AL20" s="31" cm="1">
        <f t="array" ref="AL20">((VLOOKUP($B$1,'Multipliers and Adjustments'!$A$70:$I$86,TRUNC(COLUMN(AL$2)/5)+2,FALSE)*SUMIFS('IEA-MethaneAbatement'!$N:$N,'IEA-MethaneAbatement'!$O:$O,"&lt;"&amp;$B20,'IEA-MethaneAbatement'!$O:$O,"&gt;="&amp;$A20,'IEA-MethaneAbatement'!$M:$M,$B$1,'IEA-MethaneAbatement'!$B:$B,'Country Selector'!$A$2)+VLOOKUP($C$1,'Multipliers and Adjustments'!$A$70:$I$86,TRUNC(COLUMN(AL$2)/5)+2,FALSE)*SUMIFS('IEA-MethaneAbatement'!$N:$N,'IEA-MethaneAbatement'!$O:$O,"&lt;"&amp;$B20,'IEA-MethaneAbatement'!$O:$O,"&gt;="&amp;$A20,'IEA-MethaneAbatement'!$M:$M,$C$1,'IEA-MethaneAbatement'!$B:$B,'Country Selector'!$A$2)+VLOOKUP($D$1,'Multipliers and Adjustments'!$A$70:$I$86,TRUNC(COLUMN(AL$2)/5)+2,FALSE)*SUMIFS('IEA-MethaneAbatement'!$N:$N,'IEA-MethaneAbatement'!$O:$O,"&lt;"&amp;$B20,'IEA-MethaneAbatement'!$O:$O,"&gt;="&amp;$A20,'IEA-MethaneAbatement'!$M:$M,$D$1,'IEA-MethaneAbatement'!$B:$B,'Country Selector'!$A$2)))*(1+INDEX('EPA to IEA Scaling'!$F$8:$AO$8,,MATCH(AL$2,'EPA to IEA Scaling'!$F$1:$AO$1,0)))</f>
        <v>0</v>
      </c>
    </row>
    <row r="21" spans="1:38" x14ac:dyDescent="0.45">
      <c r="A21" s="12">
        <f t="shared" si="1"/>
        <v>-250</v>
      </c>
      <c r="B21" s="11">
        <f t="shared" si="0"/>
        <v>-200</v>
      </c>
      <c r="C21" s="31" cm="1">
        <f t="array" ref="C21">((VLOOKUP($B$1,'Multipliers and Adjustments'!$A$70:$I$86,TRUNC(COLUMN(C$2)/5)+2,FALSE)*SUMIFS('IEA-MethaneAbatement'!$N:$N,'IEA-MethaneAbatement'!$O:$O,"&lt;"&amp;$B21,'IEA-MethaneAbatement'!$O:$O,"&gt;="&amp;$A21,'IEA-MethaneAbatement'!$M:$M,$B$1,'IEA-MethaneAbatement'!$B:$B,'Country Selector'!$A$2)+VLOOKUP($C$1,'Multipliers and Adjustments'!$A$70:$I$86,TRUNC(COLUMN(C$2)/5)+2,FALSE)*SUMIFS('IEA-MethaneAbatement'!$N:$N,'IEA-MethaneAbatement'!$O:$O,"&lt;"&amp;$B21,'IEA-MethaneAbatement'!$O:$O,"&gt;="&amp;$A21,'IEA-MethaneAbatement'!$M:$M,$C$1,'IEA-MethaneAbatement'!$B:$B,'Country Selector'!$A$2)+VLOOKUP($D$1,'Multipliers and Adjustments'!$A$70:$I$86,TRUNC(COLUMN(C$2)/5)+2,FALSE)*SUMIFS('IEA-MethaneAbatement'!$N:$N,'IEA-MethaneAbatement'!$O:$O,"&lt;"&amp;$B21,'IEA-MethaneAbatement'!$O:$O,"&gt;="&amp;$A21,'IEA-MethaneAbatement'!$M:$M,$D$1,'IEA-MethaneAbatement'!$B:$B,'Country Selector'!$A$2)))*(1+INDEX('EPA to IEA Scaling'!$F$8:$AO$8,,MATCH(C$2,'EPA to IEA Scaling'!$F$1:$AO$1,0)))</f>
        <v>0</v>
      </c>
      <c r="D21" cm="1">
        <f t="array" ref="D21">((VLOOKUP($B$1,'Multipliers and Adjustments'!$A$70:$I$86,TRUNC(COLUMN(D$2)/5)+2,FALSE)*SUMIFS('IEA-MethaneAbatement'!$N:$N,'IEA-MethaneAbatement'!$O:$O,"&lt;"&amp;$B21,'IEA-MethaneAbatement'!$O:$O,"&gt;="&amp;$A21,'IEA-MethaneAbatement'!$M:$M,$B$1,'IEA-MethaneAbatement'!$B:$B,'Country Selector'!$A$2)+VLOOKUP($C$1,'Multipliers and Adjustments'!$A$70:$I$86,TRUNC(COLUMN(D$2)/5)+2,FALSE)*SUMIFS('IEA-MethaneAbatement'!$N:$N,'IEA-MethaneAbatement'!$O:$O,"&lt;"&amp;$B21,'IEA-MethaneAbatement'!$O:$O,"&gt;="&amp;$A21,'IEA-MethaneAbatement'!$M:$M,$C$1,'IEA-MethaneAbatement'!$B:$B,'Country Selector'!$A$2)+VLOOKUP($D$1,'Multipliers and Adjustments'!$A$70:$I$86,TRUNC(COLUMN(D$2)/5)+2,FALSE)*SUMIFS('IEA-MethaneAbatement'!$N:$N,'IEA-MethaneAbatement'!$O:$O,"&lt;"&amp;$B21,'IEA-MethaneAbatement'!$O:$O,"&gt;="&amp;$A21,'IEA-MethaneAbatement'!$M:$M,$D$1,'IEA-MethaneAbatement'!$B:$B,'Country Selector'!$A$2)))*(1+INDEX('EPA to IEA Scaling'!$F$8:$AO$8,,MATCH(D$2,'EPA to IEA Scaling'!$F$1:$AO$1,0)))</f>
        <v>0</v>
      </c>
      <c r="E21" cm="1">
        <f t="array" ref="E21">((VLOOKUP($B$1,'Multipliers and Adjustments'!$A$70:$I$86,TRUNC(COLUMN(E$2)/5)+2,FALSE)*SUMIFS('IEA-MethaneAbatement'!$N:$N,'IEA-MethaneAbatement'!$O:$O,"&lt;"&amp;$B21,'IEA-MethaneAbatement'!$O:$O,"&gt;="&amp;$A21,'IEA-MethaneAbatement'!$M:$M,$B$1,'IEA-MethaneAbatement'!$B:$B,'Country Selector'!$A$2)+VLOOKUP($C$1,'Multipliers and Adjustments'!$A$70:$I$86,TRUNC(COLUMN(E$2)/5)+2,FALSE)*SUMIFS('IEA-MethaneAbatement'!$N:$N,'IEA-MethaneAbatement'!$O:$O,"&lt;"&amp;$B21,'IEA-MethaneAbatement'!$O:$O,"&gt;="&amp;$A21,'IEA-MethaneAbatement'!$M:$M,$C$1,'IEA-MethaneAbatement'!$B:$B,'Country Selector'!$A$2)+VLOOKUP($D$1,'Multipliers and Adjustments'!$A$70:$I$86,TRUNC(COLUMN(E$2)/5)+2,FALSE)*SUMIFS('IEA-MethaneAbatement'!$N:$N,'IEA-MethaneAbatement'!$O:$O,"&lt;"&amp;$B21,'IEA-MethaneAbatement'!$O:$O,"&gt;="&amp;$A21,'IEA-MethaneAbatement'!$M:$M,$D$1,'IEA-MethaneAbatement'!$B:$B,'Country Selector'!$A$2)))*(1+INDEX('EPA to IEA Scaling'!$F$8:$AO$8,,MATCH(E$2,'EPA to IEA Scaling'!$F$1:$AO$1,0)))</f>
        <v>0</v>
      </c>
      <c r="F21" cm="1">
        <f t="array" ref="F21">((VLOOKUP($B$1,'Multipliers and Adjustments'!$A$70:$I$86,TRUNC(COLUMN(F$2)/5)+2,FALSE)*SUMIFS('IEA-MethaneAbatement'!$N:$N,'IEA-MethaneAbatement'!$O:$O,"&lt;"&amp;$B21,'IEA-MethaneAbatement'!$O:$O,"&gt;="&amp;$A21,'IEA-MethaneAbatement'!$M:$M,$B$1,'IEA-MethaneAbatement'!$B:$B,'Country Selector'!$A$2)+VLOOKUP($C$1,'Multipliers and Adjustments'!$A$70:$I$86,TRUNC(COLUMN(F$2)/5)+2,FALSE)*SUMIFS('IEA-MethaneAbatement'!$N:$N,'IEA-MethaneAbatement'!$O:$O,"&lt;"&amp;$B21,'IEA-MethaneAbatement'!$O:$O,"&gt;="&amp;$A21,'IEA-MethaneAbatement'!$M:$M,$C$1,'IEA-MethaneAbatement'!$B:$B,'Country Selector'!$A$2)+VLOOKUP($D$1,'Multipliers and Adjustments'!$A$70:$I$86,TRUNC(COLUMN(F$2)/5)+2,FALSE)*SUMIFS('IEA-MethaneAbatement'!$N:$N,'IEA-MethaneAbatement'!$O:$O,"&lt;"&amp;$B21,'IEA-MethaneAbatement'!$O:$O,"&gt;="&amp;$A21,'IEA-MethaneAbatement'!$M:$M,$D$1,'IEA-MethaneAbatement'!$B:$B,'Country Selector'!$A$2)))*(1+INDEX('EPA to IEA Scaling'!$F$8:$AO$8,,MATCH(F$2,'EPA to IEA Scaling'!$F$1:$AO$1,0)))</f>
        <v>0</v>
      </c>
      <c r="G21" cm="1">
        <f t="array" ref="G21">((VLOOKUP($B$1,'Multipliers and Adjustments'!$A$70:$I$86,TRUNC(COLUMN(G$2)/5)+2,FALSE)*SUMIFS('IEA-MethaneAbatement'!$N:$N,'IEA-MethaneAbatement'!$O:$O,"&lt;"&amp;$B21,'IEA-MethaneAbatement'!$O:$O,"&gt;="&amp;$A21,'IEA-MethaneAbatement'!$M:$M,$B$1,'IEA-MethaneAbatement'!$B:$B,'Country Selector'!$A$2)+VLOOKUP($C$1,'Multipliers and Adjustments'!$A$70:$I$86,TRUNC(COLUMN(G$2)/5)+2,FALSE)*SUMIFS('IEA-MethaneAbatement'!$N:$N,'IEA-MethaneAbatement'!$O:$O,"&lt;"&amp;$B21,'IEA-MethaneAbatement'!$O:$O,"&gt;="&amp;$A21,'IEA-MethaneAbatement'!$M:$M,$C$1,'IEA-MethaneAbatement'!$B:$B,'Country Selector'!$A$2)+VLOOKUP($D$1,'Multipliers and Adjustments'!$A$70:$I$86,TRUNC(COLUMN(G$2)/5)+2,FALSE)*SUMIFS('IEA-MethaneAbatement'!$N:$N,'IEA-MethaneAbatement'!$O:$O,"&lt;"&amp;$B21,'IEA-MethaneAbatement'!$O:$O,"&gt;="&amp;$A21,'IEA-MethaneAbatement'!$M:$M,$D$1,'IEA-MethaneAbatement'!$B:$B,'Country Selector'!$A$2)))*(1+INDEX('EPA to IEA Scaling'!$F$8:$AO$8,,MATCH(G$2,'EPA to IEA Scaling'!$F$1:$AO$1,0)))</f>
        <v>0</v>
      </c>
      <c r="H21" s="31" cm="1">
        <f t="array" ref="H21">((VLOOKUP($B$1,'Multipliers and Adjustments'!$A$70:$I$86,TRUNC(COLUMN(H$2)/5)+2,FALSE)*SUMIFS('IEA-MethaneAbatement'!$N:$N,'IEA-MethaneAbatement'!$O:$O,"&lt;"&amp;$B21,'IEA-MethaneAbatement'!$O:$O,"&gt;="&amp;$A21,'IEA-MethaneAbatement'!$M:$M,$B$1,'IEA-MethaneAbatement'!$B:$B,'Country Selector'!$A$2)+VLOOKUP($C$1,'Multipliers and Adjustments'!$A$70:$I$86,TRUNC(COLUMN(H$2)/5)+2,FALSE)*SUMIFS('IEA-MethaneAbatement'!$N:$N,'IEA-MethaneAbatement'!$O:$O,"&lt;"&amp;$B21,'IEA-MethaneAbatement'!$O:$O,"&gt;="&amp;$A21,'IEA-MethaneAbatement'!$M:$M,$C$1,'IEA-MethaneAbatement'!$B:$B,'Country Selector'!$A$2)+VLOOKUP($D$1,'Multipliers and Adjustments'!$A$70:$I$86,TRUNC(COLUMN(H$2)/5)+2,FALSE)*SUMIFS('IEA-MethaneAbatement'!$N:$N,'IEA-MethaneAbatement'!$O:$O,"&lt;"&amp;$B21,'IEA-MethaneAbatement'!$O:$O,"&gt;="&amp;$A21,'IEA-MethaneAbatement'!$M:$M,$D$1,'IEA-MethaneAbatement'!$B:$B,'Country Selector'!$A$2)))*(1+INDEX('EPA to IEA Scaling'!$F$8:$AO$8,,MATCH(H$2,'EPA to IEA Scaling'!$F$1:$AO$1,0)))</f>
        <v>0</v>
      </c>
      <c r="I21" cm="1">
        <f t="array" ref="I21">((VLOOKUP($B$1,'Multipliers and Adjustments'!$A$70:$I$86,TRUNC(COLUMN(I$2)/5)+2,FALSE)*SUMIFS('IEA-MethaneAbatement'!$N:$N,'IEA-MethaneAbatement'!$O:$O,"&lt;"&amp;$B21,'IEA-MethaneAbatement'!$O:$O,"&gt;="&amp;$A21,'IEA-MethaneAbatement'!$M:$M,$B$1,'IEA-MethaneAbatement'!$B:$B,'Country Selector'!$A$2)+VLOOKUP($C$1,'Multipliers and Adjustments'!$A$70:$I$86,TRUNC(COLUMN(I$2)/5)+2,FALSE)*SUMIFS('IEA-MethaneAbatement'!$N:$N,'IEA-MethaneAbatement'!$O:$O,"&lt;"&amp;$B21,'IEA-MethaneAbatement'!$O:$O,"&gt;="&amp;$A21,'IEA-MethaneAbatement'!$M:$M,$C$1,'IEA-MethaneAbatement'!$B:$B,'Country Selector'!$A$2)+VLOOKUP($D$1,'Multipliers and Adjustments'!$A$70:$I$86,TRUNC(COLUMN(I$2)/5)+2,FALSE)*SUMIFS('IEA-MethaneAbatement'!$N:$N,'IEA-MethaneAbatement'!$O:$O,"&lt;"&amp;$B21,'IEA-MethaneAbatement'!$O:$O,"&gt;="&amp;$A21,'IEA-MethaneAbatement'!$M:$M,$D$1,'IEA-MethaneAbatement'!$B:$B,'Country Selector'!$A$2)))*(1+INDEX('EPA to IEA Scaling'!$F$8:$AO$8,,MATCH(I$2,'EPA to IEA Scaling'!$F$1:$AO$1,0)))</f>
        <v>0</v>
      </c>
      <c r="J21" cm="1">
        <f t="array" ref="J21">((VLOOKUP($B$1,'Multipliers and Adjustments'!$A$70:$I$86,TRUNC(COLUMN(J$2)/5)+2,FALSE)*SUMIFS('IEA-MethaneAbatement'!$N:$N,'IEA-MethaneAbatement'!$O:$O,"&lt;"&amp;$B21,'IEA-MethaneAbatement'!$O:$O,"&gt;="&amp;$A21,'IEA-MethaneAbatement'!$M:$M,$B$1,'IEA-MethaneAbatement'!$B:$B,'Country Selector'!$A$2)+VLOOKUP($C$1,'Multipliers and Adjustments'!$A$70:$I$86,TRUNC(COLUMN(J$2)/5)+2,FALSE)*SUMIFS('IEA-MethaneAbatement'!$N:$N,'IEA-MethaneAbatement'!$O:$O,"&lt;"&amp;$B21,'IEA-MethaneAbatement'!$O:$O,"&gt;="&amp;$A21,'IEA-MethaneAbatement'!$M:$M,$C$1,'IEA-MethaneAbatement'!$B:$B,'Country Selector'!$A$2)+VLOOKUP($D$1,'Multipliers and Adjustments'!$A$70:$I$86,TRUNC(COLUMN(J$2)/5)+2,FALSE)*SUMIFS('IEA-MethaneAbatement'!$N:$N,'IEA-MethaneAbatement'!$O:$O,"&lt;"&amp;$B21,'IEA-MethaneAbatement'!$O:$O,"&gt;="&amp;$A21,'IEA-MethaneAbatement'!$M:$M,$D$1,'IEA-MethaneAbatement'!$B:$B,'Country Selector'!$A$2)))*(1+INDEX('EPA to IEA Scaling'!$F$8:$AO$8,,MATCH(J$2,'EPA to IEA Scaling'!$F$1:$AO$1,0)))</f>
        <v>0</v>
      </c>
      <c r="K21" cm="1">
        <f t="array" ref="K21">((VLOOKUP($B$1,'Multipliers and Adjustments'!$A$70:$I$86,TRUNC(COLUMN(K$2)/5)+2,FALSE)*SUMIFS('IEA-MethaneAbatement'!$N:$N,'IEA-MethaneAbatement'!$O:$O,"&lt;"&amp;$B21,'IEA-MethaneAbatement'!$O:$O,"&gt;="&amp;$A21,'IEA-MethaneAbatement'!$M:$M,$B$1,'IEA-MethaneAbatement'!$B:$B,'Country Selector'!$A$2)+VLOOKUP($C$1,'Multipliers and Adjustments'!$A$70:$I$86,TRUNC(COLUMN(K$2)/5)+2,FALSE)*SUMIFS('IEA-MethaneAbatement'!$N:$N,'IEA-MethaneAbatement'!$O:$O,"&lt;"&amp;$B21,'IEA-MethaneAbatement'!$O:$O,"&gt;="&amp;$A21,'IEA-MethaneAbatement'!$M:$M,$C$1,'IEA-MethaneAbatement'!$B:$B,'Country Selector'!$A$2)+VLOOKUP($D$1,'Multipliers and Adjustments'!$A$70:$I$86,TRUNC(COLUMN(K$2)/5)+2,FALSE)*SUMIFS('IEA-MethaneAbatement'!$N:$N,'IEA-MethaneAbatement'!$O:$O,"&lt;"&amp;$B21,'IEA-MethaneAbatement'!$O:$O,"&gt;="&amp;$A21,'IEA-MethaneAbatement'!$M:$M,$D$1,'IEA-MethaneAbatement'!$B:$B,'Country Selector'!$A$2)))*(1+INDEX('EPA to IEA Scaling'!$F$8:$AO$8,,MATCH(K$2,'EPA to IEA Scaling'!$F$1:$AO$1,0)))</f>
        <v>0</v>
      </c>
      <c r="L21" cm="1">
        <f t="array" ref="L21">((VLOOKUP($B$1,'Multipliers and Adjustments'!$A$70:$I$86,TRUNC(COLUMN(L$2)/5)+2,FALSE)*SUMIFS('IEA-MethaneAbatement'!$N:$N,'IEA-MethaneAbatement'!$O:$O,"&lt;"&amp;$B21,'IEA-MethaneAbatement'!$O:$O,"&gt;="&amp;$A21,'IEA-MethaneAbatement'!$M:$M,$B$1,'IEA-MethaneAbatement'!$B:$B,'Country Selector'!$A$2)+VLOOKUP($C$1,'Multipliers and Adjustments'!$A$70:$I$86,TRUNC(COLUMN(L$2)/5)+2,FALSE)*SUMIFS('IEA-MethaneAbatement'!$N:$N,'IEA-MethaneAbatement'!$O:$O,"&lt;"&amp;$B21,'IEA-MethaneAbatement'!$O:$O,"&gt;="&amp;$A21,'IEA-MethaneAbatement'!$M:$M,$C$1,'IEA-MethaneAbatement'!$B:$B,'Country Selector'!$A$2)+VLOOKUP($D$1,'Multipliers and Adjustments'!$A$70:$I$86,TRUNC(COLUMN(L$2)/5)+2,FALSE)*SUMIFS('IEA-MethaneAbatement'!$N:$N,'IEA-MethaneAbatement'!$O:$O,"&lt;"&amp;$B21,'IEA-MethaneAbatement'!$O:$O,"&gt;="&amp;$A21,'IEA-MethaneAbatement'!$M:$M,$D$1,'IEA-MethaneAbatement'!$B:$B,'Country Selector'!$A$2)))*(1+INDEX('EPA to IEA Scaling'!$F$8:$AO$8,,MATCH(L$2,'EPA to IEA Scaling'!$F$1:$AO$1,0)))</f>
        <v>0</v>
      </c>
      <c r="M21" s="31" cm="1">
        <f t="array" ref="M21">((VLOOKUP($B$1,'Multipliers and Adjustments'!$A$70:$I$86,TRUNC(COLUMN(M$2)/5)+2,FALSE)*SUMIFS('IEA-MethaneAbatement'!$N:$N,'IEA-MethaneAbatement'!$O:$O,"&lt;"&amp;$B21,'IEA-MethaneAbatement'!$O:$O,"&gt;="&amp;$A21,'IEA-MethaneAbatement'!$M:$M,$B$1,'IEA-MethaneAbatement'!$B:$B,'Country Selector'!$A$2)+VLOOKUP($C$1,'Multipliers and Adjustments'!$A$70:$I$86,TRUNC(COLUMN(M$2)/5)+2,FALSE)*SUMIFS('IEA-MethaneAbatement'!$N:$N,'IEA-MethaneAbatement'!$O:$O,"&lt;"&amp;$B21,'IEA-MethaneAbatement'!$O:$O,"&gt;="&amp;$A21,'IEA-MethaneAbatement'!$M:$M,$C$1,'IEA-MethaneAbatement'!$B:$B,'Country Selector'!$A$2)+VLOOKUP($D$1,'Multipliers and Adjustments'!$A$70:$I$86,TRUNC(COLUMN(M$2)/5)+2,FALSE)*SUMIFS('IEA-MethaneAbatement'!$N:$N,'IEA-MethaneAbatement'!$O:$O,"&lt;"&amp;$B21,'IEA-MethaneAbatement'!$O:$O,"&gt;="&amp;$A21,'IEA-MethaneAbatement'!$M:$M,$D$1,'IEA-MethaneAbatement'!$B:$B,'Country Selector'!$A$2)))*(1+INDEX('EPA to IEA Scaling'!$F$8:$AO$8,,MATCH(M$2,'EPA to IEA Scaling'!$F$1:$AO$1,0)))</f>
        <v>0</v>
      </c>
      <c r="N21" cm="1">
        <f t="array" ref="N21">((VLOOKUP($B$1,'Multipliers and Adjustments'!$A$70:$I$86,TRUNC(COLUMN(N$2)/5)+2,FALSE)*SUMIFS('IEA-MethaneAbatement'!$N:$N,'IEA-MethaneAbatement'!$O:$O,"&lt;"&amp;$B21,'IEA-MethaneAbatement'!$O:$O,"&gt;="&amp;$A21,'IEA-MethaneAbatement'!$M:$M,$B$1,'IEA-MethaneAbatement'!$B:$B,'Country Selector'!$A$2)+VLOOKUP($C$1,'Multipliers and Adjustments'!$A$70:$I$86,TRUNC(COLUMN(N$2)/5)+2,FALSE)*SUMIFS('IEA-MethaneAbatement'!$N:$N,'IEA-MethaneAbatement'!$O:$O,"&lt;"&amp;$B21,'IEA-MethaneAbatement'!$O:$O,"&gt;="&amp;$A21,'IEA-MethaneAbatement'!$M:$M,$C$1,'IEA-MethaneAbatement'!$B:$B,'Country Selector'!$A$2)+VLOOKUP($D$1,'Multipliers and Adjustments'!$A$70:$I$86,TRUNC(COLUMN(N$2)/5)+2,FALSE)*SUMIFS('IEA-MethaneAbatement'!$N:$N,'IEA-MethaneAbatement'!$O:$O,"&lt;"&amp;$B21,'IEA-MethaneAbatement'!$O:$O,"&gt;="&amp;$A21,'IEA-MethaneAbatement'!$M:$M,$D$1,'IEA-MethaneAbatement'!$B:$B,'Country Selector'!$A$2)))*(1+INDEX('EPA to IEA Scaling'!$F$8:$AO$8,,MATCH(N$2,'EPA to IEA Scaling'!$F$1:$AO$1,0)))</f>
        <v>0</v>
      </c>
      <c r="O21" cm="1">
        <f t="array" ref="O21">((VLOOKUP($B$1,'Multipliers and Adjustments'!$A$70:$I$86,TRUNC(COLUMN(O$2)/5)+2,FALSE)*SUMIFS('IEA-MethaneAbatement'!$N:$N,'IEA-MethaneAbatement'!$O:$O,"&lt;"&amp;$B21,'IEA-MethaneAbatement'!$O:$O,"&gt;="&amp;$A21,'IEA-MethaneAbatement'!$M:$M,$B$1,'IEA-MethaneAbatement'!$B:$B,'Country Selector'!$A$2)+VLOOKUP($C$1,'Multipliers and Adjustments'!$A$70:$I$86,TRUNC(COLUMN(O$2)/5)+2,FALSE)*SUMIFS('IEA-MethaneAbatement'!$N:$N,'IEA-MethaneAbatement'!$O:$O,"&lt;"&amp;$B21,'IEA-MethaneAbatement'!$O:$O,"&gt;="&amp;$A21,'IEA-MethaneAbatement'!$M:$M,$C$1,'IEA-MethaneAbatement'!$B:$B,'Country Selector'!$A$2)+VLOOKUP($D$1,'Multipliers and Adjustments'!$A$70:$I$86,TRUNC(COLUMN(O$2)/5)+2,FALSE)*SUMIFS('IEA-MethaneAbatement'!$N:$N,'IEA-MethaneAbatement'!$O:$O,"&lt;"&amp;$B21,'IEA-MethaneAbatement'!$O:$O,"&gt;="&amp;$A21,'IEA-MethaneAbatement'!$M:$M,$D$1,'IEA-MethaneAbatement'!$B:$B,'Country Selector'!$A$2)))*(1+INDEX('EPA to IEA Scaling'!$F$8:$AO$8,,MATCH(O$2,'EPA to IEA Scaling'!$F$1:$AO$1,0)))</f>
        <v>0</v>
      </c>
      <c r="P21" cm="1">
        <f t="array" ref="P21">((VLOOKUP($B$1,'Multipliers and Adjustments'!$A$70:$I$86,TRUNC(COLUMN(P$2)/5)+2,FALSE)*SUMIFS('IEA-MethaneAbatement'!$N:$N,'IEA-MethaneAbatement'!$O:$O,"&lt;"&amp;$B21,'IEA-MethaneAbatement'!$O:$O,"&gt;="&amp;$A21,'IEA-MethaneAbatement'!$M:$M,$B$1,'IEA-MethaneAbatement'!$B:$B,'Country Selector'!$A$2)+VLOOKUP($C$1,'Multipliers and Adjustments'!$A$70:$I$86,TRUNC(COLUMN(P$2)/5)+2,FALSE)*SUMIFS('IEA-MethaneAbatement'!$N:$N,'IEA-MethaneAbatement'!$O:$O,"&lt;"&amp;$B21,'IEA-MethaneAbatement'!$O:$O,"&gt;="&amp;$A21,'IEA-MethaneAbatement'!$M:$M,$C$1,'IEA-MethaneAbatement'!$B:$B,'Country Selector'!$A$2)+VLOOKUP($D$1,'Multipliers and Adjustments'!$A$70:$I$86,TRUNC(COLUMN(P$2)/5)+2,FALSE)*SUMIFS('IEA-MethaneAbatement'!$N:$N,'IEA-MethaneAbatement'!$O:$O,"&lt;"&amp;$B21,'IEA-MethaneAbatement'!$O:$O,"&gt;="&amp;$A21,'IEA-MethaneAbatement'!$M:$M,$D$1,'IEA-MethaneAbatement'!$B:$B,'Country Selector'!$A$2)))*(1+INDEX('EPA to IEA Scaling'!$F$8:$AO$8,,MATCH(P$2,'EPA to IEA Scaling'!$F$1:$AO$1,0)))</f>
        <v>0</v>
      </c>
      <c r="Q21" cm="1">
        <f t="array" ref="Q21">((VLOOKUP($B$1,'Multipliers and Adjustments'!$A$70:$I$86,TRUNC(COLUMN(Q$2)/5)+2,FALSE)*SUMIFS('IEA-MethaneAbatement'!$N:$N,'IEA-MethaneAbatement'!$O:$O,"&lt;"&amp;$B21,'IEA-MethaneAbatement'!$O:$O,"&gt;="&amp;$A21,'IEA-MethaneAbatement'!$M:$M,$B$1,'IEA-MethaneAbatement'!$B:$B,'Country Selector'!$A$2)+VLOOKUP($C$1,'Multipliers and Adjustments'!$A$70:$I$86,TRUNC(COLUMN(Q$2)/5)+2,FALSE)*SUMIFS('IEA-MethaneAbatement'!$N:$N,'IEA-MethaneAbatement'!$O:$O,"&lt;"&amp;$B21,'IEA-MethaneAbatement'!$O:$O,"&gt;="&amp;$A21,'IEA-MethaneAbatement'!$M:$M,$C$1,'IEA-MethaneAbatement'!$B:$B,'Country Selector'!$A$2)+VLOOKUP($D$1,'Multipliers and Adjustments'!$A$70:$I$86,TRUNC(COLUMN(Q$2)/5)+2,FALSE)*SUMIFS('IEA-MethaneAbatement'!$N:$N,'IEA-MethaneAbatement'!$O:$O,"&lt;"&amp;$B21,'IEA-MethaneAbatement'!$O:$O,"&gt;="&amp;$A21,'IEA-MethaneAbatement'!$M:$M,$D$1,'IEA-MethaneAbatement'!$B:$B,'Country Selector'!$A$2)))*(1+INDEX('EPA to IEA Scaling'!$F$8:$AO$8,,MATCH(Q$2,'EPA to IEA Scaling'!$F$1:$AO$1,0)))</f>
        <v>0</v>
      </c>
      <c r="R21" s="31" cm="1">
        <f t="array" ref="R21">((VLOOKUP($B$1,'Multipliers and Adjustments'!$A$70:$I$86,TRUNC(COLUMN(R$2)/5)+2,FALSE)*SUMIFS('IEA-MethaneAbatement'!$N:$N,'IEA-MethaneAbatement'!$O:$O,"&lt;"&amp;$B21,'IEA-MethaneAbatement'!$O:$O,"&gt;="&amp;$A21,'IEA-MethaneAbatement'!$M:$M,$B$1,'IEA-MethaneAbatement'!$B:$B,'Country Selector'!$A$2)+VLOOKUP($C$1,'Multipliers and Adjustments'!$A$70:$I$86,TRUNC(COLUMN(R$2)/5)+2,FALSE)*SUMIFS('IEA-MethaneAbatement'!$N:$N,'IEA-MethaneAbatement'!$O:$O,"&lt;"&amp;$B21,'IEA-MethaneAbatement'!$O:$O,"&gt;="&amp;$A21,'IEA-MethaneAbatement'!$M:$M,$C$1,'IEA-MethaneAbatement'!$B:$B,'Country Selector'!$A$2)+VLOOKUP($D$1,'Multipliers and Adjustments'!$A$70:$I$86,TRUNC(COLUMN(R$2)/5)+2,FALSE)*SUMIFS('IEA-MethaneAbatement'!$N:$N,'IEA-MethaneAbatement'!$O:$O,"&lt;"&amp;$B21,'IEA-MethaneAbatement'!$O:$O,"&gt;="&amp;$A21,'IEA-MethaneAbatement'!$M:$M,$D$1,'IEA-MethaneAbatement'!$B:$B,'Country Selector'!$A$2)))*(1+INDEX('EPA to IEA Scaling'!$F$8:$AO$8,,MATCH(R$2,'EPA to IEA Scaling'!$F$1:$AO$1,0)))</f>
        <v>0</v>
      </c>
      <c r="S21" cm="1">
        <f t="array" ref="S21">((VLOOKUP($B$1,'Multipliers and Adjustments'!$A$70:$I$86,TRUNC(COLUMN(S$2)/5)+2,FALSE)*SUMIFS('IEA-MethaneAbatement'!$N:$N,'IEA-MethaneAbatement'!$O:$O,"&lt;"&amp;$B21,'IEA-MethaneAbatement'!$O:$O,"&gt;="&amp;$A21,'IEA-MethaneAbatement'!$M:$M,$B$1,'IEA-MethaneAbatement'!$B:$B,'Country Selector'!$A$2)+VLOOKUP($C$1,'Multipliers and Adjustments'!$A$70:$I$86,TRUNC(COLUMN(S$2)/5)+2,FALSE)*SUMIFS('IEA-MethaneAbatement'!$N:$N,'IEA-MethaneAbatement'!$O:$O,"&lt;"&amp;$B21,'IEA-MethaneAbatement'!$O:$O,"&gt;="&amp;$A21,'IEA-MethaneAbatement'!$M:$M,$C$1,'IEA-MethaneAbatement'!$B:$B,'Country Selector'!$A$2)+VLOOKUP($D$1,'Multipliers and Adjustments'!$A$70:$I$86,TRUNC(COLUMN(S$2)/5)+2,FALSE)*SUMIFS('IEA-MethaneAbatement'!$N:$N,'IEA-MethaneAbatement'!$O:$O,"&lt;"&amp;$B21,'IEA-MethaneAbatement'!$O:$O,"&gt;="&amp;$A21,'IEA-MethaneAbatement'!$M:$M,$D$1,'IEA-MethaneAbatement'!$B:$B,'Country Selector'!$A$2)))*(1+INDEX('EPA to IEA Scaling'!$F$8:$AO$8,,MATCH(S$2,'EPA to IEA Scaling'!$F$1:$AO$1,0)))</f>
        <v>0</v>
      </c>
      <c r="T21" cm="1">
        <f t="array" ref="T21">((VLOOKUP($B$1,'Multipliers and Adjustments'!$A$70:$I$86,TRUNC(COLUMN(T$2)/5)+2,FALSE)*SUMIFS('IEA-MethaneAbatement'!$N:$N,'IEA-MethaneAbatement'!$O:$O,"&lt;"&amp;$B21,'IEA-MethaneAbatement'!$O:$O,"&gt;="&amp;$A21,'IEA-MethaneAbatement'!$M:$M,$B$1,'IEA-MethaneAbatement'!$B:$B,'Country Selector'!$A$2)+VLOOKUP($C$1,'Multipliers and Adjustments'!$A$70:$I$86,TRUNC(COLUMN(T$2)/5)+2,FALSE)*SUMIFS('IEA-MethaneAbatement'!$N:$N,'IEA-MethaneAbatement'!$O:$O,"&lt;"&amp;$B21,'IEA-MethaneAbatement'!$O:$O,"&gt;="&amp;$A21,'IEA-MethaneAbatement'!$M:$M,$C$1,'IEA-MethaneAbatement'!$B:$B,'Country Selector'!$A$2)+VLOOKUP($D$1,'Multipliers and Adjustments'!$A$70:$I$86,TRUNC(COLUMN(T$2)/5)+2,FALSE)*SUMIFS('IEA-MethaneAbatement'!$N:$N,'IEA-MethaneAbatement'!$O:$O,"&lt;"&amp;$B21,'IEA-MethaneAbatement'!$O:$O,"&gt;="&amp;$A21,'IEA-MethaneAbatement'!$M:$M,$D$1,'IEA-MethaneAbatement'!$B:$B,'Country Selector'!$A$2)))*(1+INDEX('EPA to IEA Scaling'!$F$8:$AO$8,,MATCH(T$2,'EPA to IEA Scaling'!$F$1:$AO$1,0)))</f>
        <v>0</v>
      </c>
      <c r="U21" cm="1">
        <f t="array" ref="U21">((VLOOKUP($B$1,'Multipliers and Adjustments'!$A$70:$I$86,TRUNC(COLUMN(U$2)/5)+2,FALSE)*SUMIFS('IEA-MethaneAbatement'!$N:$N,'IEA-MethaneAbatement'!$O:$O,"&lt;"&amp;$B21,'IEA-MethaneAbatement'!$O:$O,"&gt;="&amp;$A21,'IEA-MethaneAbatement'!$M:$M,$B$1,'IEA-MethaneAbatement'!$B:$B,'Country Selector'!$A$2)+VLOOKUP($C$1,'Multipliers and Adjustments'!$A$70:$I$86,TRUNC(COLUMN(U$2)/5)+2,FALSE)*SUMIFS('IEA-MethaneAbatement'!$N:$N,'IEA-MethaneAbatement'!$O:$O,"&lt;"&amp;$B21,'IEA-MethaneAbatement'!$O:$O,"&gt;="&amp;$A21,'IEA-MethaneAbatement'!$M:$M,$C$1,'IEA-MethaneAbatement'!$B:$B,'Country Selector'!$A$2)+VLOOKUP($D$1,'Multipliers and Adjustments'!$A$70:$I$86,TRUNC(COLUMN(U$2)/5)+2,FALSE)*SUMIFS('IEA-MethaneAbatement'!$N:$N,'IEA-MethaneAbatement'!$O:$O,"&lt;"&amp;$B21,'IEA-MethaneAbatement'!$O:$O,"&gt;="&amp;$A21,'IEA-MethaneAbatement'!$M:$M,$D$1,'IEA-MethaneAbatement'!$B:$B,'Country Selector'!$A$2)))*(1+INDEX('EPA to IEA Scaling'!$F$8:$AO$8,,MATCH(U$2,'EPA to IEA Scaling'!$F$1:$AO$1,0)))</f>
        <v>0</v>
      </c>
      <c r="V21" cm="1">
        <f t="array" ref="V21">((VLOOKUP($B$1,'Multipliers and Adjustments'!$A$70:$I$86,TRUNC(COLUMN(V$2)/5)+2,FALSE)*SUMIFS('IEA-MethaneAbatement'!$N:$N,'IEA-MethaneAbatement'!$O:$O,"&lt;"&amp;$B21,'IEA-MethaneAbatement'!$O:$O,"&gt;="&amp;$A21,'IEA-MethaneAbatement'!$M:$M,$B$1,'IEA-MethaneAbatement'!$B:$B,'Country Selector'!$A$2)+VLOOKUP($C$1,'Multipliers and Adjustments'!$A$70:$I$86,TRUNC(COLUMN(V$2)/5)+2,FALSE)*SUMIFS('IEA-MethaneAbatement'!$N:$N,'IEA-MethaneAbatement'!$O:$O,"&lt;"&amp;$B21,'IEA-MethaneAbatement'!$O:$O,"&gt;="&amp;$A21,'IEA-MethaneAbatement'!$M:$M,$C$1,'IEA-MethaneAbatement'!$B:$B,'Country Selector'!$A$2)+VLOOKUP($D$1,'Multipliers and Adjustments'!$A$70:$I$86,TRUNC(COLUMN(V$2)/5)+2,FALSE)*SUMIFS('IEA-MethaneAbatement'!$N:$N,'IEA-MethaneAbatement'!$O:$O,"&lt;"&amp;$B21,'IEA-MethaneAbatement'!$O:$O,"&gt;="&amp;$A21,'IEA-MethaneAbatement'!$M:$M,$D$1,'IEA-MethaneAbatement'!$B:$B,'Country Selector'!$A$2)))*(1+INDEX('EPA to IEA Scaling'!$F$8:$AO$8,,MATCH(V$2,'EPA to IEA Scaling'!$F$1:$AO$1,0)))</f>
        <v>0</v>
      </c>
      <c r="W21" s="31" cm="1">
        <f t="array" ref="W21">((VLOOKUP($B$1,'Multipliers and Adjustments'!$A$70:$I$86,TRUNC(COLUMN(W$2)/5)+2,FALSE)*SUMIFS('IEA-MethaneAbatement'!$N:$N,'IEA-MethaneAbatement'!$O:$O,"&lt;"&amp;$B21,'IEA-MethaneAbatement'!$O:$O,"&gt;="&amp;$A21,'IEA-MethaneAbatement'!$M:$M,$B$1,'IEA-MethaneAbatement'!$B:$B,'Country Selector'!$A$2)+VLOOKUP($C$1,'Multipliers and Adjustments'!$A$70:$I$86,TRUNC(COLUMN(W$2)/5)+2,FALSE)*SUMIFS('IEA-MethaneAbatement'!$N:$N,'IEA-MethaneAbatement'!$O:$O,"&lt;"&amp;$B21,'IEA-MethaneAbatement'!$O:$O,"&gt;="&amp;$A21,'IEA-MethaneAbatement'!$M:$M,$C$1,'IEA-MethaneAbatement'!$B:$B,'Country Selector'!$A$2)+VLOOKUP($D$1,'Multipliers and Adjustments'!$A$70:$I$86,TRUNC(COLUMN(W$2)/5)+2,FALSE)*SUMIFS('IEA-MethaneAbatement'!$N:$N,'IEA-MethaneAbatement'!$O:$O,"&lt;"&amp;$B21,'IEA-MethaneAbatement'!$O:$O,"&gt;="&amp;$A21,'IEA-MethaneAbatement'!$M:$M,$D$1,'IEA-MethaneAbatement'!$B:$B,'Country Selector'!$A$2)))*(1+INDEX('EPA to IEA Scaling'!$F$8:$AO$8,,MATCH(W$2,'EPA to IEA Scaling'!$F$1:$AO$1,0)))</f>
        <v>0</v>
      </c>
      <c r="X21" cm="1">
        <f t="array" ref="X21">((VLOOKUP($B$1,'Multipliers and Adjustments'!$A$70:$I$86,TRUNC(COLUMN(X$2)/5)+2,FALSE)*SUMIFS('IEA-MethaneAbatement'!$N:$N,'IEA-MethaneAbatement'!$O:$O,"&lt;"&amp;$B21,'IEA-MethaneAbatement'!$O:$O,"&gt;="&amp;$A21,'IEA-MethaneAbatement'!$M:$M,$B$1,'IEA-MethaneAbatement'!$B:$B,'Country Selector'!$A$2)+VLOOKUP($C$1,'Multipliers and Adjustments'!$A$70:$I$86,TRUNC(COLUMN(X$2)/5)+2,FALSE)*SUMIFS('IEA-MethaneAbatement'!$N:$N,'IEA-MethaneAbatement'!$O:$O,"&lt;"&amp;$B21,'IEA-MethaneAbatement'!$O:$O,"&gt;="&amp;$A21,'IEA-MethaneAbatement'!$M:$M,$C$1,'IEA-MethaneAbatement'!$B:$B,'Country Selector'!$A$2)+VLOOKUP($D$1,'Multipliers and Adjustments'!$A$70:$I$86,TRUNC(COLUMN(X$2)/5)+2,FALSE)*SUMIFS('IEA-MethaneAbatement'!$N:$N,'IEA-MethaneAbatement'!$O:$O,"&lt;"&amp;$B21,'IEA-MethaneAbatement'!$O:$O,"&gt;="&amp;$A21,'IEA-MethaneAbatement'!$M:$M,$D$1,'IEA-MethaneAbatement'!$B:$B,'Country Selector'!$A$2)))*(1+INDEX('EPA to IEA Scaling'!$F$8:$AO$8,,MATCH(X$2,'EPA to IEA Scaling'!$F$1:$AO$1,0)))</f>
        <v>0</v>
      </c>
      <c r="Y21" cm="1">
        <f t="array" ref="Y21">((VLOOKUP($B$1,'Multipliers and Adjustments'!$A$70:$I$86,TRUNC(COLUMN(Y$2)/5)+2,FALSE)*SUMIFS('IEA-MethaneAbatement'!$N:$N,'IEA-MethaneAbatement'!$O:$O,"&lt;"&amp;$B21,'IEA-MethaneAbatement'!$O:$O,"&gt;="&amp;$A21,'IEA-MethaneAbatement'!$M:$M,$B$1,'IEA-MethaneAbatement'!$B:$B,'Country Selector'!$A$2)+VLOOKUP($C$1,'Multipliers and Adjustments'!$A$70:$I$86,TRUNC(COLUMN(Y$2)/5)+2,FALSE)*SUMIFS('IEA-MethaneAbatement'!$N:$N,'IEA-MethaneAbatement'!$O:$O,"&lt;"&amp;$B21,'IEA-MethaneAbatement'!$O:$O,"&gt;="&amp;$A21,'IEA-MethaneAbatement'!$M:$M,$C$1,'IEA-MethaneAbatement'!$B:$B,'Country Selector'!$A$2)+VLOOKUP($D$1,'Multipliers and Adjustments'!$A$70:$I$86,TRUNC(COLUMN(Y$2)/5)+2,FALSE)*SUMIFS('IEA-MethaneAbatement'!$N:$N,'IEA-MethaneAbatement'!$O:$O,"&lt;"&amp;$B21,'IEA-MethaneAbatement'!$O:$O,"&gt;="&amp;$A21,'IEA-MethaneAbatement'!$M:$M,$D$1,'IEA-MethaneAbatement'!$B:$B,'Country Selector'!$A$2)))*(1+INDEX('EPA to IEA Scaling'!$F$8:$AO$8,,MATCH(Y$2,'EPA to IEA Scaling'!$F$1:$AO$1,0)))</f>
        <v>0</v>
      </c>
      <c r="Z21" cm="1">
        <f t="array" ref="Z21">((VLOOKUP($B$1,'Multipliers and Adjustments'!$A$70:$I$86,TRUNC(COLUMN(Z$2)/5)+2,FALSE)*SUMIFS('IEA-MethaneAbatement'!$N:$N,'IEA-MethaneAbatement'!$O:$O,"&lt;"&amp;$B21,'IEA-MethaneAbatement'!$O:$O,"&gt;="&amp;$A21,'IEA-MethaneAbatement'!$M:$M,$B$1,'IEA-MethaneAbatement'!$B:$B,'Country Selector'!$A$2)+VLOOKUP($C$1,'Multipliers and Adjustments'!$A$70:$I$86,TRUNC(COLUMN(Z$2)/5)+2,FALSE)*SUMIFS('IEA-MethaneAbatement'!$N:$N,'IEA-MethaneAbatement'!$O:$O,"&lt;"&amp;$B21,'IEA-MethaneAbatement'!$O:$O,"&gt;="&amp;$A21,'IEA-MethaneAbatement'!$M:$M,$C$1,'IEA-MethaneAbatement'!$B:$B,'Country Selector'!$A$2)+VLOOKUP($D$1,'Multipliers and Adjustments'!$A$70:$I$86,TRUNC(COLUMN(Z$2)/5)+2,FALSE)*SUMIFS('IEA-MethaneAbatement'!$N:$N,'IEA-MethaneAbatement'!$O:$O,"&lt;"&amp;$B21,'IEA-MethaneAbatement'!$O:$O,"&gt;="&amp;$A21,'IEA-MethaneAbatement'!$M:$M,$D$1,'IEA-MethaneAbatement'!$B:$B,'Country Selector'!$A$2)))*(1+INDEX('EPA to IEA Scaling'!$F$8:$AO$8,,MATCH(Z$2,'EPA to IEA Scaling'!$F$1:$AO$1,0)))</f>
        <v>0</v>
      </c>
      <c r="AA21" cm="1">
        <f t="array" ref="AA21">((VLOOKUP($B$1,'Multipliers and Adjustments'!$A$70:$I$86,TRUNC(COLUMN(AA$2)/5)+2,FALSE)*SUMIFS('IEA-MethaneAbatement'!$N:$N,'IEA-MethaneAbatement'!$O:$O,"&lt;"&amp;$B21,'IEA-MethaneAbatement'!$O:$O,"&gt;="&amp;$A21,'IEA-MethaneAbatement'!$M:$M,$B$1,'IEA-MethaneAbatement'!$B:$B,'Country Selector'!$A$2)+VLOOKUP($C$1,'Multipliers and Adjustments'!$A$70:$I$86,TRUNC(COLUMN(AA$2)/5)+2,FALSE)*SUMIFS('IEA-MethaneAbatement'!$N:$N,'IEA-MethaneAbatement'!$O:$O,"&lt;"&amp;$B21,'IEA-MethaneAbatement'!$O:$O,"&gt;="&amp;$A21,'IEA-MethaneAbatement'!$M:$M,$C$1,'IEA-MethaneAbatement'!$B:$B,'Country Selector'!$A$2)+VLOOKUP($D$1,'Multipliers and Adjustments'!$A$70:$I$86,TRUNC(COLUMN(AA$2)/5)+2,FALSE)*SUMIFS('IEA-MethaneAbatement'!$N:$N,'IEA-MethaneAbatement'!$O:$O,"&lt;"&amp;$B21,'IEA-MethaneAbatement'!$O:$O,"&gt;="&amp;$A21,'IEA-MethaneAbatement'!$M:$M,$D$1,'IEA-MethaneAbatement'!$B:$B,'Country Selector'!$A$2)))*(1+INDEX('EPA to IEA Scaling'!$F$8:$AO$8,,MATCH(AA$2,'EPA to IEA Scaling'!$F$1:$AO$1,0)))</f>
        <v>0</v>
      </c>
      <c r="AB21" s="31" cm="1">
        <f t="array" ref="AB21">((VLOOKUP($B$1,'Multipliers and Adjustments'!$A$70:$I$86,TRUNC(COLUMN(AB$2)/5)+2,FALSE)*SUMIFS('IEA-MethaneAbatement'!$N:$N,'IEA-MethaneAbatement'!$O:$O,"&lt;"&amp;$B21,'IEA-MethaneAbatement'!$O:$O,"&gt;="&amp;$A21,'IEA-MethaneAbatement'!$M:$M,$B$1,'IEA-MethaneAbatement'!$B:$B,'Country Selector'!$A$2)+VLOOKUP($C$1,'Multipliers and Adjustments'!$A$70:$I$86,TRUNC(COLUMN(AB$2)/5)+2,FALSE)*SUMIFS('IEA-MethaneAbatement'!$N:$N,'IEA-MethaneAbatement'!$O:$O,"&lt;"&amp;$B21,'IEA-MethaneAbatement'!$O:$O,"&gt;="&amp;$A21,'IEA-MethaneAbatement'!$M:$M,$C$1,'IEA-MethaneAbatement'!$B:$B,'Country Selector'!$A$2)+VLOOKUP($D$1,'Multipliers and Adjustments'!$A$70:$I$86,TRUNC(COLUMN(AB$2)/5)+2,FALSE)*SUMIFS('IEA-MethaneAbatement'!$N:$N,'IEA-MethaneAbatement'!$O:$O,"&lt;"&amp;$B21,'IEA-MethaneAbatement'!$O:$O,"&gt;="&amp;$A21,'IEA-MethaneAbatement'!$M:$M,$D$1,'IEA-MethaneAbatement'!$B:$B,'Country Selector'!$A$2)))*(1+INDEX('EPA to IEA Scaling'!$F$8:$AO$8,,MATCH(AB$2,'EPA to IEA Scaling'!$F$1:$AO$1,0)))</f>
        <v>0</v>
      </c>
      <c r="AC21" cm="1">
        <f t="array" ref="AC21">((VLOOKUP($B$1,'Multipliers and Adjustments'!$A$70:$I$86,TRUNC(COLUMN(AC$2)/5)+2,FALSE)*SUMIFS('IEA-MethaneAbatement'!$N:$N,'IEA-MethaneAbatement'!$O:$O,"&lt;"&amp;$B21,'IEA-MethaneAbatement'!$O:$O,"&gt;="&amp;$A21,'IEA-MethaneAbatement'!$M:$M,$B$1,'IEA-MethaneAbatement'!$B:$B,'Country Selector'!$A$2)+VLOOKUP($C$1,'Multipliers and Adjustments'!$A$70:$I$86,TRUNC(COLUMN(AC$2)/5)+2,FALSE)*SUMIFS('IEA-MethaneAbatement'!$N:$N,'IEA-MethaneAbatement'!$O:$O,"&lt;"&amp;$B21,'IEA-MethaneAbatement'!$O:$O,"&gt;="&amp;$A21,'IEA-MethaneAbatement'!$M:$M,$C$1,'IEA-MethaneAbatement'!$B:$B,'Country Selector'!$A$2)+VLOOKUP($D$1,'Multipliers and Adjustments'!$A$70:$I$86,TRUNC(COLUMN(AC$2)/5)+2,FALSE)*SUMIFS('IEA-MethaneAbatement'!$N:$N,'IEA-MethaneAbatement'!$O:$O,"&lt;"&amp;$B21,'IEA-MethaneAbatement'!$O:$O,"&gt;="&amp;$A21,'IEA-MethaneAbatement'!$M:$M,$D$1,'IEA-MethaneAbatement'!$B:$B,'Country Selector'!$A$2)))*(1+INDEX('EPA to IEA Scaling'!$F$8:$AO$8,,MATCH(AC$2,'EPA to IEA Scaling'!$F$1:$AO$1,0)))</f>
        <v>0</v>
      </c>
      <c r="AD21" cm="1">
        <f t="array" ref="AD21">((VLOOKUP($B$1,'Multipliers and Adjustments'!$A$70:$I$86,TRUNC(COLUMN(AD$2)/5)+2,FALSE)*SUMIFS('IEA-MethaneAbatement'!$N:$N,'IEA-MethaneAbatement'!$O:$O,"&lt;"&amp;$B21,'IEA-MethaneAbatement'!$O:$O,"&gt;="&amp;$A21,'IEA-MethaneAbatement'!$M:$M,$B$1,'IEA-MethaneAbatement'!$B:$B,'Country Selector'!$A$2)+VLOOKUP($C$1,'Multipliers and Adjustments'!$A$70:$I$86,TRUNC(COLUMN(AD$2)/5)+2,FALSE)*SUMIFS('IEA-MethaneAbatement'!$N:$N,'IEA-MethaneAbatement'!$O:$O,"&lt;"&amp;$B21,'IEA-MethaneAbatement'!$O:$O,"&gt;="&amp;$A21,'IEA-MethaneAbatement'!$M:$M,$C$1,'IEA-MethaneAbatement'!$B:$B,'Country Selector'!$A$2)+VLOOKUP($D$1,'Multipliers and Adjustments'!$A$70:$I$86,TRUNC(COLUMN(AD$2)/5)+2,FALSE)*SUMIFS('IEA-MethaneAbatement'!$N:$N,'IEA-MethaneAbatement'!$O:$O,"&lt;"&amp;$B21,'IEA-MethaneAbatement'!$O:$O,"&gt;="&amp;$A21,'IEA-MethaneAbatement'!$M:$M,$D$1,'IEA-MethaneAbatement'!$B:$B,'Country Selector'!$A$2)))*(1+INDEX('EPA to IEA Scaling'!$F$8:$AO$8,,MATCH(AD$2,'EPA to IEA Scaling'!$F$1:$AO$1,0)))</f>
        <v>0</v>
      </c>
      <c r="AE21" cm="1">
        <f t="array" ref="AE21">((VLOOKUP($B$1,'Multipliers and Adjustments'!$A$70:$I$86,TRUNC(COLUMN(AE$2)/5)+2,FALSE)*SUMIFS('IEA-MethaneAbatement'!$N:$N,'IEA-MethaneAbatement'!$O:$O,"&lt;"&amp;$B21,'IEA-MethaneAbatement'!$O:$O,"&gt;="&amp;$A21,'IEA-MethaneAbatement'!$M:$M,$B$1,'IEA-MethaneAbatement'!$B:$B,'Country Selector'!$A$2)+VLOOKUP($C$1,'Multipliers and Adjustments'!$A$70:$I$86,TRUNC(COLUMN(AE$2)/5)+2,FALSE)*SUMIFS('IEA-MethaneAbatement'!$N:$N,'IEA-MethaneAbatement'!$O:$O,"&lt;"&amp;$B21,'IEA-MethaneAbatement'!$O:$O,"&gt;="&amp;$A21,'IEA-MethaneAbatement'!$M:$M,$C$1,'IEA-MethaneAbatement'!$B:$B,'Country Selector'!$A$2)+VLOOKUP($D$1,'Multipliers and Adjustments'!$A$70:$I$86,TRUNC(COLUMN(AE$2)/5)+2,FALSE)*SUMIFS('IEA-MethaneAbatement'!$N:$N,'IEA-MethaneAbatement'!$O:$O,"&lt;"&amp;$B21,'IEA-MethaneAbatement'!$O:$O,"&gt;="&amp;$A21,'IEA-MethaneAbatement'!$M:$M,$D$1,'IEA-MethaneAbatement'!$B:$B,'Country Selector'!$A$2)))*(1+INDEX('EPA to IEA Scaling'!$F$8:$AO$8,,MATCH(AE$2,'EPA to IEA Scaling'!$F$1:$AO$1,0)))</f>
        <v>0</v>
      </c>
      <c r="AF21" cm="1">
        <f t="array" ref="AF21">((VLOOKUP($B$1,'Multipliers and Adjustments'!$A$70:$I$86,TRUNC(COLUMN(AF$2)/5)+2,FALSE)*SUMIFS('IEA-MethaneAbatement'!$N:$N,'IEA-MethaneAbatement'!$O:$O,"&lt;"&amp;$B21,'IEA-MethaneAbatement'!$O:$O,"&gt;="&amp;$A21,'IEA-MethaneAbatement'!$M:$M,$B$1,'IEA-MethaneAbatement'!$B:$B,'Country Selector'!$A$2)+VLOOKUP($C$1,'Multipliers and Adjustments'!$A$70:$I$86,TRUNC(COLUMN(AF$2)/5)+2,FALSE)*SUMIFS('IEA-MethaneAbatement'!$N:$N,'IEA-MethaneAbatement'!$O:$O,"&lt;"&amp;$B21,'IEA-MethaneAbatement'!$O:$O,"&gt;="&amp;$A21,'IEA-MethaneAbatement'!$M:$M,$C$1,'IEA-MethaneAbatement'!$B:$B,'Country Selector'!$A$2)+VLOOKUP($D$1,'Multipliers and Adjustments'!$A$70:$I$86,TRUNC(COLUMN(AF$2)/5)+2,FALSE)*SUMIFS('IEA-MethaneAbatement'!$N:$N,'IEA-MethaneAbatement'!$O:$O,"&lt;"&amp;$B21,'IEA-MethaneAbatement'!$O:$O,"&gt;="&amp;$A21,'IEA-MethaneAbatement'!$M:$M,$D$1,'IEA-MethaneAbatement'!$B:$B,'Country Selector'!$A$2)))*(1+INDEX('EPA to IEA Scaling'!$F$8:$AO$8,,MATCH(AF$2,'EPA to IEA Scaling'!$F$1:$AO$1,0)))</f>
        <v>0</v>
      </c>
      <c r="AG21" s="31" cm="1">
        <f t="array" ref="AG21">((VLOOKUP($B$1,'Multipliers and Adjustments'!$A$70:$I$86,TRUNC(COLUMN(AG$2)/5)+2,FALSE)*SUMIFS('IEA-MethaneAbatement'!$N:$N,'IEA-MethaneAbatement'!$O:$O,"&lt;"&amp;$B21,'IEA-MethaneAbatement'!$O:$O,"&gt;="&amp;$A21,'IEA-MethaneAbatement'!$M:$M,$B$1,'IEA-MethaneAbatement'!$B:$B,'Country Selector'!$A$2)+VLOOKUP($C$1,'Multipliers and Adjustments'!$A$70:$I$86,TRUNC(COLUMN(AG$2)/5)+2,FALSE)*SUMIFS('IEA-MethaneAbatement'!$N:$N,'IEA-MethaneAbatement'!$O:$O,"&lt;"&amp;$B21,'IEA-MethaneAbatement'!$O:$O,"&gt;="&amp;$A21,'IEA-MethaneAbatement'!$M:$M,$C$1,'IEA-MethaneAbatement'!$B:$B,'Country Selector'!$A$2)+VLOOKUP($D$1,'Multipliers and Adjustments'!$A$70:$I$86,TRUNC(COLUMN(AG$2)/5)+2,FALSE)*SUMIFS('IEA-MethaneAbatement'!$N:$N,'IEA-MethaneAbatement'!$O:$O,"&lt;"&amp;$B21,'IEA-MethaneAbatement'!$O:$O,"&gt;="&amp;$A21,'IEA-MethaneAbatement'!$M:$M,$D$1,'IEA-MethaneAbatement'!$B:$B,'Country Selector'!$A$2)))*(1+INDEX('EPA to IEA Scaling'!$F$8:$AO$8,,MATCH(AG$2,'EPA to IEA Scaling'!$F$1:$AO$1,0)))</f>
        <v>0</v>
      </c>
      <c r="AH21" cm="1">
        <f t="array" ref="AH21">((VLOOKUP($B$1,'Multipliers and Adjustments'!$A$70:$I$86,TRUNC(COLUMN(AH$2)/5)+2,FALSE)*SUMIFS('IEA-MethaneAbatement'!$N:$N,'IEA-MethaneAbatement'!$O:$O,"&lt;"&amp;$B21,'IEA-MethaneAbatement'!$O:$O,"&gt;="&amp;$A21,'IEA-MethaneAbatement'!$M:$M,$B$1,'IEA-MethaneAbatement'!$B:$B,'Country Selector'!$A$2)+VLOOKUP($C$1,'Multipliers and Adjustments'!$A$70:$I$86,TRUNC(COLUMN(AH$2)/5)+2,FALSE)*SUMIFS('IEA-MethaneAbatement'!$N:$N,'IEA-MethaneAbatement'!$O:$O,"&lt;"&amp;$B21,'IEA-MethaneAbatement'!$O:$O,"&gt;="&amp;$A21,'IEA-MethaneAbatement'!$M:$M,$C$1,'IEA-MethaneAbatement'!$B:$B,'Country Selector'!$A$2)+VLOOKUP($D$1,'Multipliers and Adjustments'!$A$70:$I$86,TRUNC(COLUMN(AH$2)/5)+2,FALSE)*SUMIFS('IEA-MethaneAbatement'!$N:$N,'IEA-MethaneAbatement'!$O:$O,"&lt;"&amp;$B21,'IEA-MethaneAbatement'!$O:$O,"&gt;="&amp;$A21,'IEA-MethaneAbatement'!$M:$M,$D$1,'IEA-MethaneAbatement'!$B:$B,'Country Selector'!$A$2)))*(1+INDEX('EPA to IEA Scaling'!$F$8:$AO$8,,MATCH(AH$2,'EPA to IEA Scaling'!$F$1:$AO$1,0)))</f>
        <v>0</v>
      </c>
      <c r="AI21" cm="1">
        <f t="array" ref="AI21">((VLOOKUP($B$1,'Multipliers and Adjustments'!$A$70:$I$86,TRUNC(COLUMN(AI$2)/5)+2,FALSE)*SUMIFS('IEA-MethaneAbatement'!$N:$N,'IEA-MethaneAbatement'!$O:$O,"&lt;"&amp;$B21,'IEA-MethaneAbatement'!$O:$O,"&gt;="&amp;$A21,'IEA-MethaneAbatement'!$M:$M,$B$1,'IEA-MethaneAbatement'!$B:$B,'Country Selector'!$A$2)+VLOOKUP($C$1,'Multipliers and Adjustments'!$A$70:$I$86,TRUNC(COLUMN(AI$2)/5)+2,FALSE)*SUMIFS('IEA-MethaneAbatement'!$N:$N,'IEA-MethaneAbatement'!$O:$O,"&lt;"&amp;$B21,'IEA-MethaneAbatement'!$O:$O,"&gt;="&amp;$A21,'IEA-MethaneAbatement'!$M:$M,$C$1,'IEA-MethaneAbatement'!$B:$B,'Country Selector'!$A$2)+VLOOKUP($D$1,'Multipliers and Adjustments'!$A$70:$I$86,TRUNC(COLUMN(AI$2)/5)+2,FALSE)*SUMIFS('IEA-MethaneAbatement'!$N:$N,'IEA-MethaneAbatement'!$O:$O,"&lt;"&amp;$B21,'IEA-MethaneAbatement'!$O:$O,"&gt;="&amp;$A21,'IEA-MethaneAbatement'!$M:$M,$D$1,'IEA-MethaneAbatement'!$B:$B,'Country Selector'!$A$2)))*(1+INDEX('EPA to IEA Scaling'!$F$8:$AO$8,,MATCH(AI$2,'EPA to IEA Scaling'!$F$1:$AO$1,0)))</f>
        <v>0</v>
      </c>
      <c r="AJ21" cm="1">
        <f t="array" ref="AJ21">((VLOOKUP($B$1,'Multipliers and Adjustments'!$A$70:$I$86,TRUNC(COLUMN(AJ$2)/5)+2,FALSE)*SUMIFS('IEA-MethaneAbatement'!$N:$N,'IEA-MethaneAbatement'!$O:$O,"&lt;"&amp;$B21,'IEA-MethaneAbatement'!$O:$O,"&gt;="&amp;$A21,'IEA-MethaneAbatement'!$M:$M,$B$1,'IEA-MethaneAbatement'!$B:$B,'Country Selector'!$A$2)+VLOOKUP($C$1,'Multipliers and Adjustments'!$A$70:$I$86,TRUNC(COLUMN(AJ$2)/5)+2,FALSE)*SUMIFS('IEA-MethaneAbatement'!$N:$N,'IEA-MethaneAbatement'!$O:$O,"&lt;"&amp;$B21,'IEA-MethaneAbatement'!$O:$O,"&gt;="&amp;$A21,'IEA-MethaneAbatement'!$M:$M,$C$1,'IEA-MethaneAbatement'!$B:$B,'Country Selector'!$A$2)+VLOOKUP($D$1,'Multipliers and Adjustments'!$A$70:$I$86,TRUNC(COLUMN(AJ$2)/5)+2,FALSE)*SUMIFS('IEA-MethaneAbatement'!$N:$N,'IEA-MethaneAbatement'!$O:$O,"&lt;"&amp;$B21,'IEA-MethaneAbatement'!$O:$O,"&gt;="&amp;$A21,'IEA-MethaneAbatement'!$M:$M,$D$1,'IEA-MethaneAbatement'!$B:$B,'Country Selector'!$A$2)))*(1+INDEX('EPA to IEA Scaling'!$F$8:$AO$8,,MATCH(AJ$2,'EPA to IEA Scaling'!$F$1:$AO$1,0)))</f>
        <v>0</v>
      </c>
      <c r="AK21" cm="1">
        <f t="array" ref="AK21">((VLOOKUP($B$1,'Multipliers and Adjustments'!$A$70:$I$86,TRUNC(COLUMN(AK$2)/5)+2,FALSE)*SUMIFS('IEA-MethaneAbatement'!$N:$N,'IEA-MethaneAbatement'!$O:$O,"&lt;"&amp;$B21,'IEA-MethaneAbatement'!$O:$O,"&gt;="&amp;$A21,'IEA-MethaneAbatement'!$M:$M,$B$1,'IEA-MethaneAbatement'!$B:$B,'Country Selector'!$A$2)+VLOOKUP($C$1,'Multipliers and Adjustments'!$A$70:$I$86,TRUNC(COLUMN(AK$2)/5)+2,FALSE)*SUMIFS('IEA-MethaneAbatement'!$N:$N,'IEA-MethaneAbatement'!$O:$O,"&lt;"&amp;$B21,'IEA-MethaneAbatement'!$O:$O,"&gt;="&amp;$A21,'IEA-MethaneAbatement'!$M:$M,$C$1,'IEA-MethaneAbatement'!$B:$B,'Country Selector'!$A$2)+VLOOKUP($D$1,'Multipliers and Adjustments'!$A$70:$I$86,TRUNC(COLUMN(AK$2)/5)+2,FALSE)*SUMIFS('IEA-MethaneAbatement'!$N:$N,'IEA-MethaneAbatement'!$O:$O,"&lt;"&amp;$B21,'IEA-MethaneAbatement'!$O:$O,"&gt;="&amp;$A21,'IEA-MethaneAbatement'!$M:$M,$D$1,'IEA-MethaneAbatement'!$B:$B,'Country Selector'!$A$2)))*(1+INDEX('EPA to IEA Scaling'!$F$8:$AO$8,,MATCH(AK$2,'EPA to IEA Scaling'!$F$1:$AO$1,0)))</f>
        <v>0</v>
      </c>
      <c r="AL21" s="31" cm="1">
        <f t="array" ref="AL21">((VLOOKUP($B$1,'Multipliers and Adjustments'!$A$70:$I$86,TRUNC(COLUMN(AL$2)/5)+2,FALSE)*SUMIFS('IEA-MethaneAbatement'!$N:$N,'IEA-MethaneAbatement'!$O:$O,"&lt;"&amp;$B21,'IEA-MethaneAbatement'!$O:$O,"&gt;="&amp;$A21,'IEA-MethaneAbatement'!$M:$M,$B$1,'IEA-MethaneAbatement'!$B:$B,'Country Selector'!$A$2)+VLOOKUP($C$1,'Multipliers and Adjustments'!$A$70:$I$86,TRUNC(COLUMN(AL$2)/5)+2,FALSE)*SUMIFS('IEA-MethaneAbatement'!$N:$N,'IEA-MethaneAbatement'!$O:$O,"&lt;"&amp;$B21,'IEA-MethaneAbatement'!$O:$O,"&gt;="&amp;$A21,'IEA-MethaneAbatement'!$M:$M,$C$1,'IEA-MethaneAbatement'!$B:$B,'Country Selector'!$A$2)+VLOOKUP($D$1,'Multipliers and Adjustments'!$A$70:$I$86,TRUNC(COLUMN(AL$2)/5)+2,FALSE)*SUMIFS('IEA-MethaneAbatement'!$N:$N,'IEA-MethaneAbatement'!$O:$O,"&lt;"&amp;$B21,'IEA-MethaneAbatement'!$O:$O,"&gt;="&amp;$A21,'IEA-MethaneAbatement'!$M:$M,$D$1,'IEA-MethaneAbatement'!$B:$B,'Country Selector'!$A$2)))*(1+INDEX('EPA to IEA Scaling'!$F$8:$AO$8,,MATCH(AL$2,'EPA to IEA Scaling'!$F$1:$AO$1,0)))</f>
        <v>0</v>
      </c>
    </row>
    <row r="22" spans="1:38" x14ac:dyDescent="0.45">
      <c r="A22" s="12">
        <f t="shared" si="1"/>
        <v>-200</v>
      </c>
      <c r="B22" s="11">
        <f t="shared" si="0"/>
        <v>-150</v>
      </c>
      <c r="C22" s="31" cm="1">
        <f t="array" ref="C22">((VLOOKUP($B$1,'Multipliers and Adjustments'!$A$70:$I$86,TRUNC(COLUMN(C$2)/5)+2,FALSE)*SUMIFS('IEA-MethaneAbatement'!$N:$N,'IEA-MethaneAbatement'!$O:$O,"&lt;"&amp;$B22,'IEA-MethaneAbatement'!$O:$O,"&gt;="&amp;$A22,'IEA-MethaneAbatement'!$M:$M,$B$1,'IEA-MethaneAbatement'!$B:$B,'Country Selector'!$A$2)+VLOOKUP($C$1,'Multipliers and Adjustments'!$A$70:$I$86,TRUNC(COLUMN(C$2)/5)+2,FALSE)*SUMIFS('IEA-MethaneAbatement'!$N:$N,'IEA-MethaneAbatement'!$O:$O,"&lt;"&amp;$B22,'IEA-MethaneAbatement'!$O:$O,"&gt;="&amp;$A22,'IEA-MethaneAbatement'!$M:$M,$C$1,'IEA-MethaneAbatement'!$B:$B,'Country Selector'!$A$2)+VLOOKUP($D$1,'Multipliers and Adjustments'!$A$70:$I$86,TRUNC(COLUMN(C$2)/5)+2,FALSE)*SUMIFS('IEA-MethaneAbatement'!$N:$N,'IEA-MethaneAbatement'!$O:$O,"&lt;"&amp;$B22,'IEA-MethaneAbatement'!$O:$O,"&gt;="&amp;$A22,'IEA-MethaneAbatement'!$M:$M,$D$1,'IEA-MethaneAbatement'!$B:$B,'Country Selector'!$A$2)))*(1+INDEX('EPA to IEA Scaling'!$F$8:$AO$8,,MATCH(C$2,'EPA to IEA Scaling'!$F$1:$AO$1,0)))</f>
        <v>0</v>
      </c>
      <c r="D22" cm="1">
        <f t="array" ref="D22">((VLOOKUP($B$1,'Multipliers and Adjustments'!$A$70:$I$86,TRUNC(COLUMN(D$2)/5)+2,FALSE)*SUMIFS('IEA-MethaneAbatement'!$N:$N,'IEA-MethaneAbatement'!$O:$O,"&lt;"&amp;$B22,'IEA-MethaneAbatement'!$O:$O,"&gt;="&amp;$A22,'IEA-MethaneAbatement'!$M:$M,$B$1,'IEA-MethaneAbatement'!$B:$B,'Country Selector'!$A$2)+VLOOKUP($C$1,'Multipliers and Adjustments'!$A$70:$I$86,TRUNC(COLUMN(D$2)/5)+2,FALSE)*SUMIFS('IEA-MethaneAbatement'!$N:$N,'IEA-MethaneAbatement'!$O:$O,"&lt;"&amp;$B22,'IEA-MethaneAbatement'!$O:$O,"&gt;="&amp;$A22,'IEA-MethaneAbatement'!$M:$M,$C$1,'IEA-MethaneAbatement'!$B:$B,'Country Selector'!$A$2)+VLOOKUP($D$1,'Multipliers and Adjustments'!$A$70:$I$86,TRUNC(COLUMN(D$2)/5)+2,FALSE)*SUMIFS('IEA-MethaneAbatement'!$N:$N,'IEA-MethaneAbatement'!$O:$O,"&lt;"&amp;$B22,'IEA-MethaneAbatement'!$O:$O,"&gt;="&amp;$A22,'IEA-MethaneAbatement'!$M:$M,$D$1,'IEA-MethaneAbatement'!$B:$B,'Country Selector'!$A$2)))*(1+INDEX('EPA to IEA Scaling'!$F$8:$AO$8,,MATCH(D$2,'EPA to IEA Scaling'!$F$1:$AO$1,0)))</f>
        <v>0</v>
      </c>
      <c r="E22" cm="1">
        <f t="array" ref="E22">((VLOOKUP($B$1,'Multipliers and Adjustments'!$A$70:$I$86,TRUNC(COLUMN(E$2)/5)+2,FALSE)*SUMIFS('IEA-MethaneAbatement'!$N:$N,'IEA-MethaneAbatement'!$O:$O,"&lt;"&amp;$B22,'IEA-MethaneAbatement'!$O:$O,"&gt;="&amp;$A22,'IEA-MethaneAbatement'!$M:$M,$B$1,'IEA-MethaneAbatement'!$B:$B,'Country Selector'!$A$2)+VLOOKUP($C$1,'Multipliers and Adjustments'!$A$70:$I$86,TRUNC(COLUMN(E$2)/5)+2,FALSE)*SUMIFS('IEA-MethaneAbatement'!$N:$N,'IEA-MethaneAbatement'!$O:$O,"&lt;"&amp;$B22,'IEA-MethaneAbatement'!$O:$O,"&gt;="&amp;$A22,'IEA-MethaneAbatement'!$M:$M,$C$1,'IEA-MethaneAbatement'!$B:$B,'Country Selector'!$A$2)+VLOOKUP($D$1,'Multipliers and Adjustments'!$A$70:$I$86,TRUNC(COLUMN(E$2)/5)+2,FALSE)*SUMIFS('IEA-MethaneAbatement'!$N:$N,'IEA-MethaneAbatement'!$O:$O,"&lt;"&amp;$B22,'IEA-MethaneAbatement'!$O:$O,"&gt;="&amp;$A22,'IEA-MethaneAbatement'!$M:$M,$D$1,'IEA-MethaneAbatement'!$B:$B,'Country Selector'!$A$2)))*(1+INDEX('EPA to IEA Scaling'!$F$8:$AO$8,,MATCH(E$2,'EPA to IEA Scaling'!$F$1:$AO$1,0)))</f>
        <v>0</v>
      </c>
      <c r="F22" cm="1">
        <f t="array" ref="F22">((VLOOKUP($B$1,'Multipliers and Adjustments'!$A$70:$I$86,TRUNC(COLUMN(F$2)/5)+2,FALSE)*SUMIFS('IEA-MethaneAbatement'!$N:$N,'IEA-MethaneAbatement'!$O:$O,"&lt;"&amp;$B22,'IEA-MethaneAbatement'!$O:$O,"&gt;="&amp;$A22,'IEA-MethaneAbatement'!$M:$M,$B$1,'IEA-MethaneAbatement'!$B:$B,'Country Selector'!$A$2)+VLOOKUP($C$1,'Multipliers and Adjustments'!$A$70:$I$86,TRUNC(COLUMN(F$2)/5)+2,FALSE)*SUMIFS('IEA-MethaneAbatement'!$N:$N,'IEA-MethaneAbatement'!$O:$O,"&lt;"&amp;$B22,'IEA-MethaneAbatement'!$O:$O,"&gt;="&amp;$A22,'IEA-MethaneAbatement'!$M:$M,$C$1,'IEA-MethaneAbatement'!$B:$B,'Country Selector'!$A$2)+VLOOKUP($D$1,'Multipliers and Adjustments'!$A$70:$I$86,TRUNC(COLUMN(F$2)/5)+2,FALSE)*SUMIFS('IEA-MethaneAbatement'!$N:$N,'IEA-MethaneAbatement'!$O:$O,"&lt;"&amp;$B22,'IEA-MethaneAbatement'!$O:$O,"&gt;="&amp;$A22,'IEA-MethaneAbatement'!$M:$M,$D$1,'IEA-MethaneAbatement'!$B:$B,'Country Selector'!$A$2)))*(1+INDEX('EPA to IEA Scaling'!$F$8:$AO$8,,MATCH(F$2,'EPA to IEA Scaling'!$F$1:$AO$1,0)))</f>
        <v>0</v>
      </c>
      <c r="G22" cm="1">
        <f t="array" ref="G22">((VLOOKUP($B$1,'Multipliers and Adjustments'!$A$70:$I$86,TRUNC(COLUMN(G$2)/5)+2,FALSE)*SUMIFS('IEA-MethaneAbatement'!$N:$N,'IEA-MethaneAbatement'!$O:$O,"&lt;"&amp;$B22,'IEA-MethaneAbatement'!$O:$O,"&gt;="&amp;$A22,'IEA-MethaneAbatement'!$M:$M,$B$1,'IEA-MethaneAbatement'!$B:$B,'Country Selector'!$A$2)+VLOOKUP($C$1,'Multipliers and Adjustments'!$A$70:$I$86,TRUNC(COLUMN(G$2)/5)+2,FALSE)*SUMIFS('IEA-MethaneAbatement'!$N:$N,'IEA-MethaneAbatement'!$O:$O,"&lt;"&amp;$B22,'IEA-MethaneAbatement'!$O:$O,"&gt;="&amp;$A22,'IEA-MethaneAbatement'!$M:$M,$C$1,'IEA-MethaneAbatement'!$B:$B,'Country Selector'!$A$2)+VLOOKUP($D$1,'Multipliers and Adjustments'!$A$70:$I$86,TRUNC(COLUMN(G$2)/5)+2,FALSE)*SUMIFS('IEA-MethaneAbatement'!$N:$N,'IEA-MethaneAbatement'!$O:$O,"&lt;"&amp;$B22,'IEA-MethaneAbatement'!$O:$O,"&gt;="&amp;$A22,'IEA-MethaneAbatement'!$M:$M,$D$1,'IEA-MethaneAbatement'!$B:$B,'Country Selector'!$A$2)))*(1+INDEX('EPA to IEA Scaling'!$F$8:$AO$8,,MATCH(G$2,'EPA to IEA Scaling'!$F$1:$AO$1,0)))</f>
        <v>0</v>
      </c>
      <c r="H22" s="31" cm="1">
        <f t="array" ref="H22">((VLOOKUP($B$1,'Multipliers and Adjustments'!$A$70:$I$86,TRUNC(COLUMN(H$2)/5)+2,FALSE)*SUMIFS('IEA-MethaneAbatement'!$N:$N,'IEA-MethaneAbatement'!$O:$O,"&lt;"&amp;$B22,'IEA-MethaneAbatement'!$O:$O,"&gt;="&amp;$A22,'IEA-MethaneAbatement'!$M:$M,$B$1,'IEA-MethaneAbatement'!$B:$B,'Country Selector'!$A$2)+VLOOKUP($C$1,'Multipliers and Adjustments'!$A$70:$I$86,TRUNC(COLUMN(H$2)/5)+2,FALSE)*SUMIFS('IEA-MethaneAbatement'!$N:$N,'IEA-MethaneAbatement'!$O:$O,"&lt;"&amp;$B22,'IEA-MethaneAbatement'!$O:$O,"&gt;="&amp;$A22,'IEA-MethaneAbatement'!$M:$M,$C$1,'IEA-MethaneAbatement'!$B:$B,'Country Selector'!$A$2)+VLOOKUP($D$1,'Multipliers and Adjustments'!$A$70:$I$86,TRUNC(COLUMN(H$2)/5)+2,FALSE)*SUMIFS('IEA-MethaneAbatement'!$N:$N,'IEA-MethaneAbatement'!$O:$O,"&lt;"&amp;$B22,'IEA-MethaneAbatement'!$O:$O,"&gt;="&amp;$A22,'IEA-MethaneAbatement'!$M:$M,$D$1,'IEA-MethaneAbatement'!$B:$B,'Country Selector'!$A$2)))*(1+INDEX('EPA to IEA Scaling'!$F$8:$AO$8,,MATCH(H$2,'EPA to IEA Scaling'!$F$1:$AO$1,0)))</f>
        <v>0</v>
      </c>
      <c r="I22" cm="1">
        <f t="array" ref="I22">((VLOOKUP($B$1,'Multipliers and Adjustments'!$A$70:$I$86,TRUNC(COLUMN(I$2)/5)+2,FALSE)*SUMIFS('IEA-MethaneAbatement'!$N:$N,'IEA-MethaneAbatement'!$O:$O,"&lt;"&amp;$B22,'IEA-MethaneAbatement'!$O:$O,"&gt;="&amp;$A22,'IEA-MethaneAbatement'!$M:$M,$B$1,'IEA-MethaneAbatement'!$B:$B,'Country Selector'!$A$2)+VLOOKUP($C$1,'Multipliers and Adjustments'!$A$70:$I$86,TRUNC(COLUMN(I$2)/5)+2,FALSE)*SUMIFS('IEA-MethaneAbatement'!$N:$N,'IEA-MethaneAbatement'!$O:$O,"&lt;"&amp;$B22,'IEA-MethaneAbatement'!$O:$O,"&gt;="&amp;$A22,'IEA-MethaneAbatement'!$M:$M,$C$1,'IEA-MethaneAbatement'!$B:$B,'Country Selector'!$A$2)+VLOOKUP($D$1,'Multipliers and Adjustments'!$A$70:$I$86,TRUNC(COLUMN(I$2)/5)+2,FALSE)*SUMIFS('IEA-MethaneAbatement'!$N:$N,'IEA-MethaneAbatement'!$O:$O,"&lt;"&amp;$B22,'IEA-MethaneAbatement'!$O:$O,"&gt;="&amp;$A22,'IEA-MethaneAbatement'!$M:$M,$D$1,'IEA-MethaneAbatement'!$B:$B,'Country Selector'!$A$2)))*(1+INDEX('EPA to IEA Scaling'!$F$8:$AO$8,,MATCH(I$2,'EPA to IEA Scaling'!$F$1:$AO$1,0)))</f>
        <v>0</v>
      </c>
      <c r="J22" cm="1">
        <f t="array" ref="J22">((VLOOKUP($B$1,'Multipliers and Adjustments'!$A$70:$I$86,TRUNC(COLUMN(J$2)/5)+2,FALSE)*SUMIFS('IEA-MethaneAbatement'!$N:$N,'IEA-MethaneAbatement'!$O:$O,"&lt;"&amp;$B22,'IEA-MethaneAbatement'!$O:$O,"&gt;="&amp;$A22,'IEA-MethaneAbatement'!$M:$M,$B$1,'IEA-MethaneAbatement'!$B:$B,'Country Selector'!$A$2)+VLOOKUP($C$1,'Multipliers and Adjustments'!$A$70:$I$86,TRUNC(COLUMN(J$2)/5)+2,FALSE)*SUMIFS('IEA-MethaneAbatement'!$N:$N,'IEA-MethaneAbatement'!$O:$O,"&lt;"&amp;$B22,'IEA-MethaneAbatement'!$O:$O,"&gt;="&amp;$A22,'IEA-MethaneAbatement'!$M:$M,$C$1,'IEA-MethaneAbatement'!$B:$B,'Country Selector'!$A$2)+VLOOKUP($D$1,'Multipliers and Adjustments'!$A$70:$I$86,TRUNC(COLUMN(J$2)/5)+2,FALSE)*SUMIFS('IEA-MethaneAbatement'!$N:$N,'IEA-MethaneAbatement'!$O:$O,"&lt;"&amp;$B22,'IEA-MethaneAbatement'!$O:$O,"&gt;="&amp;$A22,'IEA-MethaneAbatement'!$M:$M,$D$1,'IEA-MethaneAbatement'!$B:$B,'Country Selector'!$A$2)))*(1+INDEX('EPA to IEA Scaling'!$F$8:$AO$8,,MATCH(J$2,'EPA to IEA Scaling'!$F$1:$AO$1,0)))</f>
        <v>0</v>
      </c>
      <c r="K22" cm="1">
        <f t="array" ref="K22">((VLOOKUP($B$1,'Multipliers and Adjustments'!$A$70:$I$86,TRUNC(COLUMN(K$2)/5)+2,FALSE)*SUMIFS('IEA-MethaneAbatement'!$N:$N,'IEA-MethaneAbatement'!$O:$O,"&lt;"&amp;$B22,'IEA-MethaneAbatement'!$O:$O,"&gt;="&amp;$A22,'IEA-MethaneAbatement'!$M:$M,$B$1,'IEA-MethaneAbatement'!$B:$B,'Country Selector'!$A$2)+VLOOKUP($C$1,'Multipliers and Adjustments'!$A$70:$I$86,TRUNC(COLUMN(K$2)/5)+2,FALSE)*SUMIFS('IEA-MethaneAbatement'!$N:$N,'IEA-MethaneAbatement'!$O:$O,"&lt;"&amp;$B22,'IEA-MethaneAbatement'!$O:$O,"&gt;="&amp;$A22,'IEA-MethaneAbatement'!$M:$M,$C$1,'IEA-MethaneAbatement'!$B:$B,'Country Selector'!$A$2)+VLOOKUP($D$1,'Multipliers and Adjustments'!$A$70:$I$86,TRUNC(COLUMN(K$2)/5)+2,FALSE)*SUMIFS('IEA-MethaneAbatement'!$N:$N,'IEA-MethaneAbatement'!$O:$O,"&lt;"&amp;$B22,'IEA-MethaneAbatement'!$O:$O,"&gt;="&amp;$A22,'IEA-MethaneAbatement'!$M:$M,$D$1,'IEA-MethaneAbatement'!$B:$B,'Country Selector'!$A$2)))*(1+INDEX('EPA to IEA Scaling'!$F$8:$AO$8,,MATCH(K$2,'EPA to IEA Scaling'!$F$1:$AO$1,0)))</f>
        <v>0</v>
      </c>
      <c r="L22" cm="1">
        <f t="array" ref="L22">((VLOOKUP($B$1,'Multipliers and Adjustments'!$A$70:$I$86,TRUNC(COLUMN(L$2)/5)+2,FALSE)*SUMIFS('IEA-MethaneAbatement'!$N:$N,'IEA-MethaneAbatement'!$O:$O,"&lt;"&amp;$B22,'IEA-MethaneAbatement'!$O:$O,"&gt;="&amp;$A22,'IEA-MethaneAbatement'!$M:$M,$B$1,'IEA-MethaneAbatement'!$B:$B,'Country Selector'!$A$2)+VLOOKUP($C$1,'Multipliers and Adjustments'!$A$70:$I$86,TRUNC(COLUMN(L$2)/5)+2,FALSE)*SUMIFS('IEA-MethaneAbatement'!$N:$N,'IEA-MethaneAbatement'!$O:$O,"&lt;"&amp;$B22,'IEA-MethaneAbatement'!$O:$O,"&gt;="&amp;$A22,'IEA-MethaneAbatement'!$M:$M,$C$1,'IEA-MethaneAbatement'!$B:$B,'Country Selector'!$A$2)+VLOOKUP($D$1,'Multipliers and Adjustments'!$A$70:$I$86,TRUNC(COLUMN(L$2)/5)+2,FALSE)*SUMIFS('IEA-MethaneAbatement'!$N:$N,'IEA-MethaneAbatement'!$O:$O,"&lt;"&amp;$B22,'IEA-MethaneAbatement'!$O:$O,"&gt;="&amp;$A22,'IEA-MethaneAbatement'!$M:$M,$D$1,'IEA-MethaneAbatement'!$B:$B,'Country Selector'!$A$2)))*(1+INDEX('EPA to IEA Scaling'!$F$8:$AO$8,,MATCH(L$2,'EPA to IEA Scaling'!$F$1:$AO$1,0)))</f>
        <v>0</v>
      </c>
      <c r="M22" s="31" cm="1">
        <f t="array" ref="M22">((VLOOKUP($B$1,'Multipliers and Adjustments'!$A$70:$I$86,TRUNC(COLUMN(M$2)/5)+2,FALSE)*SUMIFS('IEA-MethaneAbatement'!$N:$N,'IEA-MethaneAbatement'!$O:$O,"&lt;"&amp;$B22,'IEA-MethaneAbatement'!$O:$O,"&gt;="&amp;$A22,'IEA-MethaneAbatement'!$M:$M,$B$1,'IEA-MethaneAbatement'!$B:$B,'Country Selector'!$A$2)+VLOOKUP($C$1,'Multipliers and Adjustments'!$A$70:$I$86,TRUNC(COLUMN(M$2)/5)+2,FALSE)*SUMIFS('IEA-MethaneAbatement'!$N:$N,'IEA-MethaneAbatement'!$O:$O,"&lt;"&amp;$B22,'IEA-MethaneAbatement'!$O:$O,"&gt;="&amp;$A22,'IEA-MethaneAbatement'!$M:$M,$C$1,'IEA-MethaneAbatement'!$B:$B,'Country Selector'!$A$2)+VLOOKUP($D$1,'Multipliers and Adjustments'!$A$70:$I$86,TRUNC(COLUMN(M$2)/5)+2,FALSE)*SUMIFS('IEA-MethaneAbatement'!$N:$N,'IEA-MethaneAbatement'!$O:$O,"&lt;"&amp;$B22,'IEA-MethaneAbatement'!$O:$O,"&gt;="&amp;$A22,'IEA-MethaneAbatement'!$M:$M,$D$1,'IEA-MethaneAbatement'!$B:$B,'Country Selector'!$A$2)))*(1+INDEX('EPA to IEA Scaling'!$F$8:$AO$8,,MATCH(M$2,'EPA to IEA Scaling'!$F$1:$AO$1,0)))</f>
        <v>0</v>
      </c>
      <c r="N22" cm="1">
        <f t="array" ref="N22">((VLOOKUP($B$1,'Multipliers and Adjustments'!$A$70:$I$86,TRUNC(COLUMN(N$2)/5)+2,FALSE)*SUMIFS('IEA-MethaneAbatement'!$N:$N,'IEA-MethaneAbatement'!$O:$O,"&lt;"&amp;$B22,'IEA-MethaneAbatement'!$O:$O,"&gt;="&amp;$A22,'IEA-MethaneAbatement'!$M:$M,$B$1,'IEA-MethaneAbatement'!$B:$B,'Country Selector'!$A$2)+VLOOKUP($C$1,'Multipliers and Adjustments'!$A$70:$I$86,TRUNC(COLUMN(N$2)/5)+2,FALSE)*SUMIFS('IEA-MethaneAbatement'!$N:$N,'IEA-MethaneAbatement'!$O:$O,"&lt;"&amp;$B22,'IEA-MethaneAbatement'!$O:$O,"&gt;="&amp;$A22,'IEA-MethaneAbatement'!$M:$M,$C$1,'IEA-MethaneAbatement'!$B:$B,'Country Selector'!$A$2)+VLOOKUP($D$1,'Multipliers and Adjustments'!$A$70:$I$86,TRUNC(COLUMN(N$2)/5)+2,FALSE)*SUMIFS('IEA-MethaneAbatement'!$N:$N,'IEA-MethaneAbatement'!$O:$O,"&lt;"&amp;$B22,'IEA-MethaneAbatement'!$O:$O,"&gt;="&amp;$A22,'IEA-MethaneAbatement'!$M:$M,$D$1,'IEA-MethaneAbatement'!$B:$B,'Country Selector'!$A$2)))*(1+INDEX('EPA to IEA Scaling'!$F$8:$AO$8,,MATCH(N$2,'EPA to IEA Scaling'!$F$1:$AO$1,0)))</f>
        <v>0</v>
      </c>
      <c r="O22" cm="1">
        <f t="array" ref="O22">((VLOOKUP($B$1,'Multipliers and Adjustments'!$A$70:$I$86,TRUNC(COLUMN(O$2)/5)+2,FALSE)*SUMIFS('IEA-MethaneAbatement'!$N:$N,'IEA-MethaneAbatement'!$O:$O,"&lt;"&amp;$B22,'IEA-MethaneAbatement'!$O:$O,"&gt;="&amp;$A22,'IEA-MethaneAbatement'!$M:$M,$B$1,'IEA-MethaneAbatement'!$B:$B,'Country Selector'!$A$2)+VLOOKUP($C$1,'Multipliers and Adjustments'!$A$70:$I$86,TRUNC(COLUMN(O$2)/5)+2,FALSE)*SUMIFS('IEA-MethaneAbatement'!$N:$N,'IEA-MethaneAbatement'!$O:$O,"&lt;"&amp;$B22,'IEA-MethaneAbatement'!$O:$O,"&gt;="&amp;$A22,'IEA-MethaneAbatement'!$M:$M,$C$1,'IEA-MethaneAbatement'!$B:$B,'Country Selector'!$A$2)+VLOOKUP($D$1,'Multipliers and Adjustments'!$A$70:$I$86,TRUNC(COLUMN(O$2)/5)+2,FALSE)*SUMIFS('IEA-MethaneAbatement'!$N:$N,'IEA-MethaneAbatement'!$O:$O,"&lt;"&amp;$B22,'IEA-MethaneAbatement'!$O:$O,"&gt;="&amp;$A22,'IEA-MethaneAbatement'!$M:$M,$D$1,'IEA-MethaneAbatement'!$B:$B,'Country Selector'!$A$2)))*(1+INDEX('EPA to IEA Scaling'!$F$8:$AO$8,,MATCH(O$2,'EPA to IEA Scaling'!$F$1:$AO$1,0)))</f>
        <v>0</v>
      </c>
      <c r="P22" cm="1">
        <f t="array" ref="P22">((VLOOKUP($B$1,'Multipliers and Adjustments'!$A$70:$I$86,TRUNC(COLUMN(P$2)/5)+2,FALSE)*SUMIFS('IEA-MethaneAbatement'!$N:$N,'IEA-MethaneAbatement'!$O:$O,"&lt;"&amp;$B22,'IEA-MethaneAbatement'!$O:$O,"&gt;="&amp;$A22,'IEA-MethaneAbatement'!$M:$M,$B$1,'IEA-MethaneAbatement'!$B:$B,'Country Selector'!$A$2)+VLOOKUP($C$1,'Multipliers and Adjustments'!$A$70:$I$86,TRUNC(COLUMN(P$2)/5)+2,FALSE)*SUMIFS('IEA-MethaneAbatement'!$N:$N,'IEA-MethaneAbatement'!$O:$O,"&lt;"&amp;$B22,'IEA-MethaneAbatement'!$O:$O,"&gt;="&amp;$A22,'IEA-MethaneAbatement'!$M:$M,$C$1,'IEA-MethaneAbatement'!$B:$B,'Country Selector'!$A$2)+VLOOKUP($D$1,'Multipliers and Adjustments'!$A$70:$I$86,TRUNC(COLUMN(P$2)/5)+2,FALSE)*SUMIFS('IEA-MethaneAbatement'!$N:$N,'IEA-MethaneAbatement'!$O:$O,"&lt;"&amp;$B22,'IEA-MethaneAbatement'!$O:$O,"&gt;="&amp;$A22,'IEA-MethaneAbatement'!$M:$M,$D$1,'IEA-MethaneAbatement'!$B:$B,'Country Selector'!$A$2)))*(1+INDEX('EPA to IEA Scaling'!$F$8:$AO$8,,MATCH(P$2,'EPA to IEA Scaling'!$F$1:$AO$1,0)))</f>
        <v>0</v>
      </c>
      <c r="Q22" cm="1">
        <f t="array" ref="Q22">((VLOOKUP($B$1,'Multipliers and Adjustments'!$A$70:$I$86,TRUNC(COLUMN(Q$2)/5)+2,FALSE)*SUMIFS('IEA-MethaneAbatement'!$N:$N,'IEA-MethaneAbatement'!$O:$O,"&lt;"&amp;$B22,'IEA-MethaneAbatement'!$O:$O,"&gt;="&amp;$A22,'IEA-MethaneAbatement'!$M:$M,$B$1,'IEA-MethaneAbatement'!$B:$B,'Country Selector'!$A$2)+VLOOKUP($C$1,'Multipliers and Adjustments'!$A$70:$I$86,TRUNC(COLUMN(Q$2)/5)+2,FALSE)*SUMIFS('IEA-MethaneAbatement'!$N:$N,'IEA-MethaneAbatement'!$O:$O,"&lt;"&amp;$B22,'IEA-MethaneAbatement'!$O:$O,"&gt;="&amp;$A22,'IEA-MethaneAbatement'!$M:$M,$C$1,'IEA-MethaneAbatement'!$B:$B,'Country Selector'!$A$2)+VLOOKUP($D$1,'Multipliers and Adjustments'!$A$70:$I$86,TRUNC(COLUMN(Q$2)/5)+2,FALSE)*SUMIFS('IEA-MethaneAbatement'!$N:$N,'IEA-MethaneAbatement'!$O:$O,"&lt;"&amp;$B22,'IEA-MethaneAbatement'!$O:$O,"&gt;="&amp;$A22,'IEA-MethaneAbatement'!$M:$M,$D$1,'IEA-MethaneAbatement'!$B:$B,'Country Selector'!$A$2)))*(1+INDEX('EPA to IEA Scaling'!$F$8:$AO$8,,MATCH(Q$2,'EPA to IEA Scaling'!$F$1:$AO$1,0)))</f>
        <v>0</v>
      </c>
      <c r="R22" s="31" cm="1">
        <f t="array" ref="R22">((VLOOKUP($B$1,'Multipliers and Adjustments'!$A$70:$I$86,TRUNC(COLUMN(R$2)/5)+2,FALSE)*SUMIFS('IEA-MethaneAbatement'!$N:$N,'IEA-MethaneAbatement'!$O:$O,"&lt;"&amp;$B22,'IEA-MethaneAbatement'!$O:$O,"&gt;="&amp;$A22,'IEA-MethaneAbatement'!$M:$M,$B$1,'IEA-MethaneAbatement'!$B:$B,'Country Selector'!$A$2)+VLOOKUP($C$1,'Multipliers and Adjustments'!$A$70:$I$86,TRUNC(COLUMN(R$2)/5)+2,FALSE)*SUMIFS('IEA-MethaneAbatement'!$N:$N,'IEA-MethaneAbatement'!$O:$O,"&lt;"&amp;$B22,'IEA-MethaneAbatement'!$O:$O,"&gt;="&amp;$A22,'IEA-MethaneAbatement'!$M:$M,$C$1,'IEA-MethaneAbatement'!$B:$B,'Country Selector'!$A$2)+VLOOKUP($D$1,'Multipliers and Adjustments'!$A$70:$I$86,TRUNC(COLUMN(R$2)/5)+2,FALSE)*SUMIFS('IEA-MethaneAbatement'!$N:$N,'IEA-MethaneAbatement'!$O:$O,"&lt;"&amp;$B22,'IEA-MethaneAbatement'!$O:$O,"&gt;="&amp;$A22,'IEA-MethaneAbatement'!$M:$M,$D$1,'IEA-MethaneAbatement'!$B:$B,'Country Selector'!$A$2)))*(1+INDEX('EPA to IEA Scaling'!$F$8:$AO$8,,MATCH(R$2,'EPA to IEA Scaling'!$F$1:$AO$1,0)))</f>
        <v>0</v>
      </c>
      <c r="S22" cm="1">
        <f t="array" ref="S22">((VLOOKUP($B$1,'Multipliers and Adjustments'!$A$70:$I$86,TRUNC(COLUMN(S$2)/5)+2,FALSE)*SUMIFS('IEA-MethaneAbatement'!$N:$N,'IEA-MethaneAbatement'!$O:$O,"&lt;"&amp;$B22,'IEA-MethaneAbatement'!$O:$O,"&gt;="&amp;$A22,'IEA-MethaneAbatement'!$M:$M,$B$1,'IEA-MethaneAbatement'!$B:$B,'Country Selector'!$A$2)+VLOOKUP($C$1,'Multipliers and Adjustments'!$A$70:$I$86,TRUNC(COLUMN(S$2)/5)+2,FALSE)*SUMIFS('IEA-MethaneAbatement'!$N:$N,'IEA-MethaneAbatement'!$O:$O,"&lt;"&amp;$B22,'IEA-MethaneAbatement'!$O:$O,"&gt;="&amp;$A22,'IEA-MethaneAbatement'!$M:$M,$C$1,'IEA-MethaneAbatement'!$B:$B,'Country Selector'!$A$2)+VLOOKUP($D$1,'Multipliers and Adjustments'!$A$70:$I$86,TRUNC(COLUMN(S$2)/5)+2,FALSE)*SUMIFS('IEA-MethaneAbatement'!$N:$N,'IEA-MethaneAbatement'!$O:$O,"&lt;"&amp;$B22,'IEA-MethaneAbatement'!$O:$O,"&gt;="&amp;$A22,'IEA-MethaneAbatement'!$M:$M,$D$1,'IEA-MethaneAbatement'!$B:$B,'Country Selector'!$A$2)))*(1+INDEX('EPA to IEA Scaling'!$F$8:$AO$8,,MATCH(S$2,'EPA to IEA Scaling'!$F$1:$AO$1,0)))</f>
        <v>0</v>
      </c>
      <c r="T22" cm="1">
        <f t="array" ref="T22">((VLOOKUP($B$1,'Multipliers and Adjustments'!$A$70:$I$86,TRUNC(COLUMN(T$2)/5)+2,FALSE)*SUMIFS('IEA-MethaneAbatement'!$N:$N,'IEA-MethaneAbatement'!$O:$O,"&lt;"&amp;$B22,'IEA-MethaneAbatement'!$O:$O,"&gt;="&amp;$A22,'IEA-MethaneAbatement'!$M:$M,$B$1,'IEA-MethaneAbatement'!$B:$B,'Country Selector'!$A$2)+VLOOKUP($C$1,'Multipliers and Adjustments'!$A$70:$I$86,TRUNC(COLUMN(T$2)/5)+2,FALSE)*SUMIFS('IEA-MethaneAbatement'!$N:$N,'IEA-MethaneAbatement'!$O:$O,"&lt;"&amp;$B22,'IEA-MethaneAbatement'!$O:$O,"&gt;="&amp;$A22,'IEA-MethaneAbatement'!$M:$M,$C$1,'IEA-MethaneAbatement'!$B:$B,'Country Selector'!$A$2)+VLOOKUP($D$1,'Multipliers and Adjustments'!$A$70:$I$86,TRUNC(COLUMN(T$2)/5)+2,FALSE)*SUMIFS('IEA-MethaneAbatement'!$N:$N,'IEA-MethaneAbatement'!$O:$O,"&lt;"&amp;$B22,'IEA-MethaneAbatement'!$O:$O,"&gt;="&amp;$A22,'IEA-MethaneAbatement'!$M:$M,$D$1,'IEA-MethaneAbatement'!$B:$B,'Country Selector'!$A$2)))*(1+INDEX('EPA to IEA Scaling'!$F$8:$AO$8,,MATCH(T$2,'EPA to IEA Scaling'!$F$1:$AO$1,0)))</f>
        <v>0</v>
      </c>
      <c r="U22" cm="1">
        <f t="array" ref="U22">((VLOOKUP($B$1,'Multipliers and Adjustments'!$A$70:$I$86,TRUNC(COLUMN(U$2)/5)+2,FALSE)*SUMIFS('IEA-MethaneAbatement'!$N:$N,'IEA-MethaneAbatement'!$O:$O,"&lt;"&amp;$B22,'IEA-MethaneAbatement'!$O:$O,"&gt;="&amp;$A22,'IEA-MethaneAbatement'!$M:$M,$B$1,'IEA-MethaneAbatement'!$B:$B,'Country Selector'!$A$2)+VLOOKUP($C$1,'Multipliers and Adjustments'!$A$70:$I$86,TRUNC(COLUMN(U$2)/5)+2,FALSE)*SUMIFS('IEA-MethaneAbatement'!$N:$N,'IEA-MethaneAbatement'!$O:$O,"&lt;"&amp;$B22,'IEA-MethaneAbatement'!$O:$O,"&gt;="&amp;$A22,'IEA-MethaneAbatement'!$M:$M,$C$1,'IEA-MethaneAbatement'!$B:$B,'Country Selector'!$A$2)+VLOOKUP($D$1,'Multipliers and Adjustments'!$A$70:$I$86,TRUNC(COLUMN(U$2)/5)+2,FALSE)*SUMIFS('IEA-MethaneAbatement'!$N:$N,'IEA-MethaneAbatement'!$O:$O,"&lt;"&amp;$B22,'IEA-MethaneAbatement'!$O:$O,"&gt;="&amp;$A22,'IEA-MethaneAbatement'!$M:$M,$D$1,'IEA-MethaneAbatement'!$B:$B,'Country Selector'!$A$2)))*(1+INDEX('EPA to IEA Scaling'!$F$8:$AO$8,,MATCH(U$2,'EPA to IEA Scaling'!$F$1:$AO$1,0)))</f>
        <v>0</v>
      </c>
      <c r="V22" cm="1">
        <f t="array" ref="V22">((VLOOKUP($B$1,'Multipliers and Adjustments'!$A$70:$I$86,TRUNC(COLUMN(V$2)/5)+2,FALSE)*SUMIFS('IEA-MethaneAbatement'!$N:$N,'IEA-MethaneAbatement'!$O:$O,"&lt;"&amp;$B22,'IEA-MethaneAbatement'!$O:$O,"&gt;="&amp;$A22,'IEA-MethaneAbatement'!$M:$M,$B$1,'IEA-MethaneAbatement'!$B:$B,'Country Selector'!$A$2)+VLOOKUP($C$1,'Multipliers and Adjustments'!$A$70:$I$86,TRUNC(COLUMN(V$2)/5)+2,FALSE)*SUMIFS('IEA-MethaneAbatement'!$N:$N,'IEA-MethaneAbatement'!$O:$O,"&lt;"&amp;$B22,'IEA-MethaneAbatement'!$O:$O,"&gt;="&amp;$A22,'IEA-MethaneAbatement'!$M:$M,$C$1,'IEA-MethaneAbatement'!$B:$B,'Country Selector'!$A$2)+VLOOKUP($D$1,'Multipliers and Adjustments'!$A$70:$I$86,TRUNC(COLUMN(V$2)/5)+2,FALSE)*SUMIFS('IEA-MethaneAbatement'!$N:$N,'IEA-MethaneAbatement'!$O:$O,"&lt;"&amp;$B22,'IEA-MethaneAbatement'!$O:$O,"&gt;="&amp;$A22,'IEA-MethaneAbatement'!$M:$M,$D$1,'IEA-MethaneAbatement'!$B:$B,'Country Selector'!$A$2)))*(1+INDEX('EPA to IEA Scaling'!$F$8:$AO$8,,MATCH(V$2,'EPA to IEA Scaling'!$F$1:$AO$1,0)))</f>
        <v>0</v>
      </c>
      <c r="W22" s="31" cm="1">
        <f t="array" ref="W22">((VLOOKUP($B$1,'Multipliers and Adjustments'!$A$70:$I$86,TRUNC(COLUMN(W$2)/5)+2,FALSE)*SUMIFS('IEA-MethaneAbatement'!$N:$N,'IEA-MethaneAbatement'!$O:$O,"&lt;"&amp;$B22,'IEA-MethaneAbatement'!$O:$O,"&gt;="&amp;$A22,'IEA-MethaneAbatement'!$M:$M,$B$1,'IEA-MethaneAbatement'!$B:$B,'Country Selector'!$A$2)+VLOOKUP($C$1,'Multipliers and Adjustments'!$A$70:$I$86,TRUNC(COLUMN(W$2)/5)+2,FALSE)*SUMIFS('IEA-MethaneAbatement'!$N:$N,'IEA-MethaneAbatement'!$O:$O,"&lt;"&amp;$B22,'IEA-MethaneAbatement'!$O:$O,"&gt;="&amp;$A22,'IEA-MethaneAbatement'!$M:$M,$C$1,'IEA-MethaneAbatement'!$B:$B,'Country Selector'!$A$2)+VLOOKUP($D$1,'Multipliers and Adjustments'!$A$70:$I$86,TRUNC(COLUMN(W$2)/5)+2,FALSE)*SUMIFS('IEA-MethaneAbatement'!$N:$N,'IEA-MethaneAbatement'!$O:$O,"&lt;"&amp;$B22,'IEA-MethaneAbatement'!$O:$O,"&gt;="&amp;$A22,'IEA-MethaneAbatement'!$M:$M,$D$1,'IEA-MethaneAbatement'!$B:$B,'Country Selector'!$A$2)))*(1+INDEX('EPA to IEA Scaling'!$F$8:$AO$8,,MATCH(W$2,'EPA to IEA Scaling'!$F$1:$AO$1,0)))</f>
        <v>0</v>
      </c>
      <c r="X22" cm="1">
        <f t="array" ref="X22">((VLOOKUP($B$1,'Multipliers and Adjustments'!$A$70:$I$86,TRUNC(COLUMN(X$2)/5)+2,FALSE)*SUMIFS('IEA-MethaneAbatement'!$N:$N,'IEA-MethaneAbatement'!$O:$O,"&lt;"&amp;$B22,'IEA-MethaneAbatement'!$O:$O,"&gt;="&amp;$A22,'IEA-MethaneAbatement'!$M:$M,$B$1,'IEA-MethaneAbatement'!$B:$B,'Country Selector'!$A$2)+VLOOKUP($C$1,'Multipliers and Adjustments'!$A$70:$I$86,TRUNC(COLUMN(X$2)/5)+2,FALSE)*SUMIFS('IEA-MethaneAbatement'!$N:$N,'IEA-MethaneAbatement'!$O:$O,"&lt;"&amp;$B22,'IEA-MethaneAbatement'!$O:$O,"&gt;="&amp;$A22,'IEA-MethaneAbatement'!$M:$M,$C$1,'IEA-MethaneAbatement'!$B:$B,'Country Selector'!$A$2)+VLOOKUP($D$1,'Multipliers and Adjustments'!$A$70:$I$86,TRUNC(COLUMN(X$2)/5)+2,FALSE)*SUMIFS('IEA-MethaneAbatement'!$N:$N,'IEA-MethaneAbatement'!$O:$O,"&lt;"&amp;$B22,'IEA-MethaneAbatement'!$O:$O,"&gt;="&amp;$A22,'IEA-MethaneAbatement'!$M:$M,$D$1,'IEA-MethaneAbatement'!$B:$B,'Country Selector'!$A$2)))*(1+INDEX('EPA to IEA Scaling'!$F$8:$AO$8,,MATCH(X$2,'EPA to IEA Scaling'!$F$1:$AO$1,0)))</f>
        <v>0</v>
      </c>
      <c r="Y22" cm="1">
        <f t="array" ref="Y22">((VLOOKUP($B$1,'Multipliers and Adjustments'!$A$70:$I$86,TRUNC(COLUMN(Y$2)/5)+2,FALSE)*SUMIFS('IEA-MethaneAbatement'!$N:$N,'IEA-MethaneAbatement'!$O:$O,"&lt;"&amp;$B22,'IEA-MethaneAbatement'!$O:$O,"&gt;="&amp;$A22,'IEA-MethaneAbatement'!$M:$M,$B$1,'IEA-MethaneAbatement'!$B:$B,'Country Selector'!$A$2)+VLOOKUP($C$1,'Multipliers and Adjustments'!$A$70:$I$86,TRUNC(COLUMN(Y$2)/5)+2,FALSE)*SUMIFS('IEA-MethaneAbatement'!$N:$N,'IEA-MethaneAbatement'!$O:$O,"&lt;"&amp;$B22,'IEA-MethaneAbatement'!$O:$O,"&gt;="&amp;$A22,'IEA-MethaneAbatement'!$M:$M,$C$1,'IEA-MethaneAbatement'!$B:$B,'Country Selector'!$A$2)+VLOOKUP($D$1,'Multipliers and Adjustments'!$A$70:$I$86,TRUNC(COLUMN(Y$2)/5)+2,FALSE)*SUMIFS('IEA-MethaneAbatement'!$N:$N,'IEA-MethaneAbatement'!$O:$O,"&lt;"&amp;$B22,'IEA-MethaneAbatement'!$O:$O,"&gt;="&amp;$A22,'IEA-MethaneAbatement'!$M:$M,$D$1,'IEA-MethaneAbatement'!$B:$B,'Country Selector'!$A$2)))*(1+INDEX('EPA to IEA Scaling'!$F$8:$AO$8,,MATCH(Y$2,'EPA to IEA Scaling'!$F$1:$AO$1,0)))</f>
        <v>0</v>
      </c>
      <c r="Z22" cm="1">
        <f t="array" ref="Z22">((VLOOKUP($B$1,'Multipliers and Adjustments'!$A$70:$I$86,TRUNC(COLUMN(Z$2)/5)+2,FALSE)*SUMIFS('IEA-MethaneAbatement'!$N:$N,'IEA-MethaneAbatement'!$O:$O,"&lt;"&amp;$B22,'IEA-MethaneAbatement'!$O:$O,"&gt;="&amp;$A22,'IEA-MethaneAbatement'!$M:$M,$B$1,'IEA-MethaneAbatement'!$B:$B,'Country Selector'!$A$2)+VLOOKUP($C$1,'Multipliers and Adjustments'!$A$70:$I$86,TRUNC(COLUMN(Z$2)/5)+2,FALSE)*SUMIFS('IEA-MethaneAbatement'!$N:$N,'IEA-MethaneAbatement'!$O:$O,"&lt;"&amp;$B22,'IEA-MethaneAbatement'!$O:$O,"&gt;="&amp;$A22,'IEA-MethaneAbatement'!$M:$M,$C$1,'IEA-MethaneAbatement'!$B:$B,'Country Selector'!$A$2)+VLOOKUP($D$1,'Multipliers and Adjustments'!$A$70:$I$86,TRUNC(COLUMN(Z$2)/5)+2,FALSE)*SUMIFS('IEA-MethaneAbatement'!$N:$N,'IEA-MethaneAbatement'!$O:$O,"&lt;"&amp;$B22,'IEA-MethaneAbatement'!$O:$O,"&gt;="&amp;$A22,'IEA-MethaneAbatement'!$M:$M,$D$1,'IEA-MethaneAbatement'!$B:$B,'Country Selector'!$A$2)))*(1+INDEX('EPA to IEA Scaling'!$F$8:$AO$8,,MATCH(Z$2,'EPA to IEA Scaling'!$F$1:$AO$1,0)))</f>
        <v>0</v>
      </c>
      <c r="AA22" cm="1">
        <f t="array" ref="AA22">((VLOOKUP($B$1,'Multipliers and Adjustments'!$A$70:$I$86,TRUNC(COLUMN(AA$2)/5)+2,FALSE)*SUMIFS('IEA-MethaneAbatement'!$N:$N,'IEA-MethaneAbatement'!$O:$O,"&lt;"&amp;$B22,'IEA-MethaneAbatement'!$O:$O,"&gt;="&amp;$A22,'IEA-MethaneAbatement'!$M:$M,$B$1,'IEA-MethaneAbatement'!$B:$B,'Country Selector'!$A$2)+VLOOKUP($C$1,'Multipliers and Adjustments'!$A$70:$I$86,TRUNC(COLUMN(AA$2)/5)+2,FALSE)*SUMIFS('IEA-MethaneAbatement'!$N:$N,'IEA-MethaneAbatement'!$O:$O,"&lt;"&amp;$B22,'IEA-MethaneAbatement'!$O:$O,"&gt;="&amp;$A22,'IEA-MethaneAbatement'!$M:$M,$C$1,'IEA-MethaneAbatement'!$B:$B,'Country Selector'!$A$2)+VLOOKUP($D$1,'Multipliers and Adjustments'!$A$70:$I$86,TRUNC(COLUMN(AA$2)/5)+2,FALSE)*SUMIFS('IEA-MethaneAbatement'!$N:$N,'IEA-MethaneAbatement'!$O:$O,"&lt;"&amp;$B22,'IEA-MethaneAbatement'!$O:$O,"&gt;="&amp;$A22,'IEA-MethaneAbatement'!$M:$M,$D$1,'IEA-MethaneAbatement'!$B:$B,'Country Selector'!$A$2)))*(1+INDEX('EPA to IEA Scaling'!$F$8:$AO$8,,MATCH(AA$2,'EPA to IEA Scaling'!$F$1:$AO$1,0)))</f>
        <v>0</v>
      </c>
      <c r="AB22" s="31" cm="1">
        <f t="array" ref="AB22">((VLOOKUP($B$1,'Multipliers and Adjustments'!$A$70:$I$86,TRUNC(COLUMN(AB$2)/5)+2,FALSE)*SUMIFS('IEA-MethaneAbatement'!$N:$N,'IEA-MethaneAbatement'!$O:$O,"&lt;"&amp;$B22,'IEA-MethaneAbatement'!$O:$O,"&gt;="&amp;$A22,'IEA-MethaneAbatement'!$M:$M,$B$1,'IEA-MethaneAbatement'!$B:$B,'Country Selector'!$A$2)+VLOOKUP($C$1,'Multipliers and Adjustments'!$A$70:$I$86,TRUNC(COLUMN(AB$2)/5)+2,FALSE)*SUMIFS('IEA-MethaneAbatement'!$N:$N,'IEA-MethaneAbatement'!$O:$O,"&lt;"&amp;$B22,'IEA-MethaneAbatement'!$O:$O,"&gt;="&amp;$A22,'IEA-MethaneAbatement'!$M:$M,$C$1,'IEA-MethaneAbatement'!$B:$B,'Country Selector'!$A$2)+VLOOKUP($D$1,'Multipliers and Adjustments'!$A$70:$I$86,TRUNC(COLUMN(AB$2)/5)+2,FALSE)*SUMIFS('IEA-MethaneAbatement'!$N:$N,'IEA-MethaneAbatement'!$O:$O,"&lt;"&amp;$B22,'IEA-MethaneAbatement'!$O:$O,"&gt;="&amp;$A22,'IEA-MethaneAbatement'!$M:$M,$D$1,'IEA-MethaneAbatement'!$B:$B,'Country Selector'!$A$2)))*(1+INDEX('EPA to IEA Scaling'!$F$8:$AO$8,,MATCH(AB$2,'EPA to IEA Scaling'!$F$1:$AO$1,0)))</f>
        <v>0</v>
      </c>
      <c r="AC22" cm="1">
        <f t="array" ref="AC22">((VLOOKUP($B$1,'Multipliers and Adjustments'!$A$70:$I$86,TRUNC(COLUMN(AC$2)/5)+2,FALSE)*SUMIFS('IEA-MethaneAbatement'!$N:$N,'IEA-MethaneAbatement'!$O:$O,"&lt;"&amp;$B22,'IEA-MethaneAbatement'!$O:$O,"&gt;="&amp;$A22,'IEA-MethaneAbatement'!$M:$M,$B$1,'IEA-MethaneAbatement'!$B:$B,'Country Selector'!$A$2)+VLOOKUP($C$1,'Multipliers and Adjustments'!$A$70:$I$86,TRUNC(COLUMN(AC$2)/5)+2,FALSE)*SUMIFS('IEA-MethaneAbatement'!$N:$N,'IEA-MethaneAbatement'!$O:$O,"&lt;"&amp;$B22,'IEA-MethaneAbatement'!$O:$O,"&gt;="&amp;$A22,'IEA-MethaneAbatement'!$M:$M,$C$1,'IEA-MethaneAbatement'!$B:$B,'Country Selector'!$A$2)+VLOOKUP($D$1,'Multipliers and Adjustments'!$A$70:$I$86,TRUNC(COLUMN(AC$2)/5)+2,FALSE)*SUMIFS('IEA-MethaneAbatement'!$N:$N,'IEA-MethaneAbatement'!$O:$O,"&lt;"&amp;$B22,'IEA-MethaneAbatement'!$O:$O,"&gt;="&amp;$A22,'IEA-MethaneAbatement'!$M:$M,$D$1,'IEA-MethaneAbatement'!$B:$B,'Country Selector'!$A$2)))*(1+INDEX('EPA to IEA Scaling'!$F$8:$AO$8,,MATCH(AC$2,'EPA to IEA Scaling'!$F$1:$AO$1,0)))</f>
        <v>0</v>
      </c>
      <c r="AD22" cm="1">
        <f t="array" ref="AD22">((VLOOKUP($B$1,'Multipliers and Adjustments'!$A$70:$I$86,TRUNC(COLUMN(AD$2)/5)+2,FALSE)*SUMIFS('IEA-MethaneAbatement'!$N:$N,'IEA-MethaneAbatement'!$O:$O,"&lt;"&amp;$B22,'IEA-MethaneAbatement'!$O:$O,"&gt;="&amp;$A22,'IEA-MethaneAbatement'!$M:$M,$B$1,'IEA-MethaneAbatement'!$B:$B,'Country Selector'!$A$2)+VLOOKUP($C$1,'Multipliers and Adjustments'!$A$70:$I$86,TRUNC(COLUMN(AD$2)/5)+2,FALSE)*SUMIFS('IEA-MethaneAbatement'!$N:$N,'IEA-MethaneAbatement'!$O:$O,"&lt;"&amp;$B22,'IEA-MethaneAbatement'!$O:$O,"&gt;="&amp;$A22,'IEA-MethaneAbatement'!$M:$M,$C$1,'IEA-MethaneAbatement'!$B:$B,'Country Selector'!$A$2)+VLOOKUP($D$1,'Multipliers and Adjustments'!$A$70:$I$86,TRUNC(COLUMN(AD$2)/5)+2,FALSE)*SUMIFS('IEA-MethaneAbatement'!$N:$N,'IEA-MethaneAbatement'!$O:$O,"&lt;"&amp;$B22,'IEA-MethaneAbatement'!$O:$O,"&gt;="&amp;$A22,'IEA-MethaneAbatement'!$M:$M,$D$1,'IEA-MethaneAbatement'!$B:$B,'Country Selector'!$A$2)))*(1+INDEX('EPA to IEA Scaling'!$F$8:$AO$8,,MATCH(AD$2,'EPA to IEA Scaling'!$F$1:$AO$1,0)))</f>
        <v>0</v>
      </c>
      <c r="AE22" cm="1">
        <f t="array" ref="AE22">((VLOOKUP($B$1,'Multipliers and Adjustments'!$A$70:$I$86,TRUNC(COLUMN(AE$2)/5)+2,FALSE)*SUMIFS('IEA-MethaneAbatement'!$N:$N,'IEA-MethaneAbatement'!$O:$O,"&lt;"&amp;$B22,'IEA-MethaneAbatement'!$O:$O,"&gt;="&amp;$A22,'IEA-MethaneAbatement'!$M:$M,$B$1,'IEA-MethaneAbatement'!$B:$B,'Country Selector'!$A$2)+VLOOKUP($C$1,'Multipliers and Adjustments'!$A$70:$I$86,TRUNC(COLUMN(AE$2)/5)+2,FALSE)*SUMIFS('IEA-MethaneAbatement'!$N:$N,'IEA-MethaneAbatement'!$O:$O,"&lt;"&amp;$B22,'IEA-MethaneAbatement'!$O:$O,"&gt;="&amp;$A22,'IEA-MethaneAbatement'!$M:$M,$C$1,'IEA-MethaneAbatement'!$B:$B,'Country Selector'!$A$2)+VLOOKUP($D$1,'Multipliers and Adjustments'!$A$70:$I$86,TRUNC(COLUMN(AE$2)/5)+2,FALSE)*SUMIFS('IEA-MethaneAbatement'!$N:$N,'IEA-MethaneAbatement'!$O:$O,"&lt;"&amp;$B22,'IEA-MethaneAbatement'!$O:$O,"&gt;="&amp;$A22,'IEA-MethaneAbatement'!$M:$M,$D$1,'IEA-MethaneAbatement'!$B:$B,'Country Selector'!$A$2)))*(1+INDEX('EPA to IEA Scaling'!$F$8:$AO$8,,MATCH(AE$2,'EPA to IEA Scaling'!$F$1:$AO$1,0)))</f>
        <v>0</v>
      </c>
      <c r="AF22" cm="1">
        <f t="array" ref="AF22">((VLOOKUP($B$1,'Multipliers and Adjustments'!$A$70:$I$86,TRUNC(COLUMN(AF$2)/5)+2,FALSE)*SUMIFS('IEA-MethaneAbatement'!$N:$N,'IEA-MethaneAbatement'!$O:$O,"&lt;"&amp;$B22,'IEA-MethaneAbatement'!$O:$O,"&gt;="&amp;$A22,'IEA-MethaneAbatement'!$M:$M,$B$1,'IEA-MethaneAbatement'!$B:$B,'Country Selector'!$A$2)+VLOOKUP($C$1,'Multipliers and Adjustments'!$A$70:$I$86,TRUNC(COLUMN(AF$2)/5)+2,FALSE)*SUMIFS('IEA-MethaneAbatement'!$N:$N,'IEA-MethaneAbatement'!$O:$O,"&lt;"&amp;$B22,'IEA-MethaneAbatement'!$O:$O,"&gt;="&amp;$A22,'IEA-MethaneAbatement'!$M:$M,$C$1,'IEA-MethaneAbatement'!$B:$B,'Country Selector'!$A$2)+VLOOKUP($D$1,'Multipliers and Adjustments'!$A$70:$I$86,TRUNC(COLUMN(AF$2)/5)+2,FALSE)*SUMIFS('IEA-MethaneAbatement'!$N:$N,'IEA-MethaneAbatement'!$O:$O,"&lt;"&amp;$B22,'IEA-MethaneAbatement'!$O:$O,"&gt;="&amp;$A22,'IEA-MethaneAbatement'!$M:$M,$D$1,'IEA-MethaneAbatement'!$B:$B,'Country Selector'!$A$2)))*(1+INDEX('EPA to IEA Scaling'!$F$8:$AO$8,,MATCH(AF$2,'EPA to IEA Scaling'!$F$1:$AO$1,0)))</f>
        <v>0</v>
      </c>
      <c r="AG22" s="31" cm="1">
        <f t="array" ref="AG22">((VLOOKUP($B$1,'Multipliers and Adjustments'!$A$70:$I$86,TRUNC(COLUMN(AG$2)/5)+2,FALSE)*SUMIFS('IEA-MethaneAbatement'!$N:$N,'IEA-MethaneAbatement'!$O:$O,"&lt;"&amp;$B22,'IEA-MethaneAbatement'!$O:$O,"&gt;="&amp;$A22,'IEA-MethaneAbatement'!$M:$M,$B$1,'IEA-MethaneAbatement'!$B:$B,'Country Selector'!$A$2)+VLOOKUP($C$1,'Multipliers and Adjustments'!$A$70:$I$86,TRUNC(COLUMN(AG$2)/5)+2,FALSE)*SUMIFS('IEA-MethaneAbatement'!$N:$N,'IEA-MethaneAbatement'!$O:$O,"&lt;"&amp;$B22,'IEA-MethaneAbatement'!$O:$O,"&gt;="&amp;$A22,'IEA-MethaneAbatement'!$M:$M,$C$1,'IEA-MethaneAbatement'!$B:$B,'Country Selector'!$A$2)+VLOOKUP($D$1,'Multipliers and Adjustments'!$A$70:$I$86,TRUNC(COLUMN(AG$2)/5)+2,FALSE)*SUMIFS('IEA-MethaneAbatement'!$N:$N,'IEA-MethaneAbatement'!$O:$O,"&lt;"&amp;$B22,'IEA-MethaneAbatement'!$O:$O,"&gt;="&amp;$A22,'IEA-MethaneAbatement'!$M:$M,$D$1,'IEA-MethaneAbatement'!$B:$B,'Country Selector'!$A$2)))*(1+INDEX('EPA to IEA Scaling'!$F$8:$AO$8,,MATCH(AG$2,'EPA to IEA Scaling'!$F$1:$AO$1,0)))</f>
        <v>0</v>
      </c>
      <c r="AH22" cm="1">
        <f t="array" ref="AH22">((VLOOKUP($B$1,'Multipliers and Adjustments'!$A$70:$I$86,TRUNC(COLUMN(AH$2)/5)+2,FALSE)*SUMIFS('IEA-MethaneAbatement'!$N:$N,'IEA-MethaneAbatement'!$O:$O,"&lt;"&amp;$B22,'IEA-MethaneAbatement'!$O:$O,"&gt;="&amp;$A22,'IEA-MethaneAbatement'!$M:$M,$B$1,'IEA-MethaneAbatement'!$B:$B,'Country Selector'!$A$2)+VLOOKUP($C$1,'Multipliers and Adjustments'!$A$70:$I$86,TRUNC(COLUMN(AH$2)/5)+2,FALSE)*SUMIFS('IEA-MethaneAbatement'!$N:$N,'IEA-MethaneAbatement'!$O:$O,"&lt;"&amp;$B22,'IEA-MethaneAbatement'!$O:$O,"&gt;="&amp;$A22,'IEA-MethaneAbatement'!$M:$M,$C$1,'IEA-MethaneAbatement'!$B:$B,'Country Selector'!$A$2)+VLOOKUP($D$1,'Multipliers and Adjustments'!$A$70:$I$86,TRUNC(COLUMN(AH$2)/5)+2,FALSE)*SUMIFS('IEA-MethaneAbatement'!$N:$N,'IEA-MethaneAbatement'!$O:$O,"&lt;"&amp;$B22,'IEA-MethaneAbatement'!$O:$O,"&gt;="&amp;$A22,'IEA-MethaneAbatement'!$M:$M,$D$1,'IEA-MethaneAbatement'!$B:$B,'Country Selector'!$A$2)))*(1+INDEX('EPA to IEA Scaling'!$F$8:$AO$8,,MATCH(AH$2,'EPA to IEA Scaling'!$F$1:$AO$1,0)))</f>
        <v>0</v>
      </c>
      <c r="AI22" cm="1">
        <f t="array" ref="AI22">((VLOOKUP($B$1,'Multipliers and Adjustments'!$A$70:$I$86,TRUNC(COLUMN(AI$2)/5)+2,FALSE)*SUMIFS('IEA-MethaneAbatement'!$N:$N,'IEA-MethaneAbatement'!$O:$O,"&lt;"&amp;$B22,'IEA-MethaneAbatement'!$O:$O,"&gt;="&amp;$A22,'IEA-MethaneAbatement'!$M:$M,$B$1,'IEA-MethaneAbatement'!$B:$B,'Country Selector'!$A$2)+VLOOKUP($C$1,'Multipliers and Adjustments'!$A$70:$I$86,TRUNC(COLUMN(AI$2)/5)+2,FALSE)*SUMIFS('IEA-MethaneAbatement'!$N:$N,'IEA-MethaneAbatement'!$O:$O,"&lt;"&amp;$B22,'IEA-MethaneAbatement'!$O:$O,"&gt;="&amp;$A22,'IEA-MethaneAbatement'!$M:$M,$C$1,'IEA-MethaneAbatement'!$B:$B,'Country Selector'!$A$2)+VLOOKUP($D$1,'Multipliers and Adjustments'!$A$70:$I$86,TRUNC(COLUMN(AI$2)/5)+2,FALSE)*SUMIFS('IEA-MethaneAbatement'!$N:$N,'IEA-MethaneAbatement'!$O:$O,"&lt;"&amp;$B22,'IEA-MethaneAbatement'!$O:$O,"&gt;="&amp;$A22,'IEA-MethaneAbatement'!$M:$M,$D$1,'IEA-MethaneAbatement'!$B:$B,'Country Selector'!$A$2)))*(1+INDEX('EPA to IEA Scaling'!$F$8:$AO$8,,MATCH(AI$2,'EPA to IEA Scaling'!$F$1:$AO$1,0)))</f>
        <v>0</v>
      </c>
      <c r="AJ22" cm="1">
        <f t="array" ref="AJ22">((VLOOKUP($B$1,'Multipliers and Adjustments'!$A$70:$I$86,TRUNC(COLUMN(AJ$2)/5)+2,FALSE)*SUMIFS('IEA-MethaneAbatement'!$N:$N,'IEA-MethaneAbatement'!$O:$O,"&lt;"&amp;$B22,'IEA-MethaneAbatement'!$O:$O,"&gt;="&amp;$A22,'IEA-MethaneAbatement'!$M:$M,$B$1,'IEA-MethaneAbatement'!$B:$B,'Country Selector'!$A$2)+VLOOKUP($C$1,'Multipliers and Adjustments'!$A$70:$I$86,TRUNC(COLUMN(AJ$2)/5)+2,FALSE)*SUMIFS('IEA-MethaneAbatement'!$N:$N,'IEA-MethaneAbatement'!$O:$O,"&lt;"&amp;$B22,'IEA-MethaneAbatement'!$O:$O,"&gt;="&amp;$A22,'IEA-MethaneAbatement'!$M:$M,$C$1,'IEA-MethaneAbatement'!$B:$B,'Country Selector'!$A$2)+VLOOKUP($D$1,'Multipliers and Adjustments'!$A$70:$I$86,TRUNC(COLUMN(AJ$2)/5)+2,FALSE)*SUMIFS('IEA-MethaneAbatement'!$N:$N,'IEA-MethaneAbatement'!$O:$O,"&lt;"&amp;$B22,'IEA-MethaneAbatement'!$O:$O,"&gt;="&amp;$A22,'IEA-MethaneAbatement'!$M:$M,$D$1,'IEA-MethaneAbatement'!$B:$B,'Country Selector'!$A$2)))*(1+INDEX('EPA to IEA Scaling'!$F$8:$AO$8,,MATCH(AJ$2,'EPA to IEA Scaling'!$F$1:$AO$1,0)))</f>
        <v>0</v>
      </c>
      <c r="AK22" cm="1">
        <f t="array" ref="AK22">((VLOOKUP($B$1,'Multipliers and Adjustments'!$A$70:$I$86,TRUNC(COLUMN(AK$2)/5)+2,FALSE)*SUMIFS('IEA-MethaneAbatement'!$N:$N,'IEA-MethaneAbatement'!$O:$O,"&lt;"&amp;$B22,'IEA-MethaneAbatement'!$O:$O,"&gt;="&amp;$A22,'IEA-MethaneAbatement'!$M:$M,$B$1,'IEA-MethaneAbatement'!$B:$B,'Country Selector'!$A$2)+VLOOKUP($C$1,'Multipliers and Adjustments'!$A$70:$I$86,TRUNC(COLUMN(AK$2)/5)+2,FALSE)*SUMIFS('IEA-MethaneAbatement'!$N:$N,'IEA-MethaneAbatement'!$O:$O,"&lt;"&amp;$B22,'IEA-MethaneAbatement'!$O:$O,"&gt;="&amp;$A22,'IEA-MethaneAbatement'!$M:$M,$C$1,'IEA-MethaneAbatement'!$B:$B,'Country Selector'!$A$2)+VLOOKUP($D$1,'Multipliers and Adjustments'!$A$70:$I$86,TRUNC(COLUMN(AK$2)/5)+2,FALSE)*SUMIFS('IEA-MethaneAbatement'!$N:$N,'IEA-MethaneAbatement'!$O:$O,"&lt;"&amp;$B22,'IEA-MethaneAbatement'!$O:$O,"&gt;="&amp;$A22,'IEA-MethaneAbatement'!$M:$M,$D$1,'IEA-MethaneAbatement'!$B:$B,'Country Selector'!$A$2)))*(1+INDEX('EPA to IEA Scaling'!$F$8:$AO$8,,MATCH(AK$2,'EPA to IEA Scaling'!$F$1:$AO$1,0)))</f>
        <v>0</v>
      </c>
      <c r="AL22" s="31" cm="1">
        <f t="array" ref="AL22">((VLOOKUP($B$1,'Multipliers and Adjustments'!$A$70:$I$86,TRUNC(COLUMN(AL$2)/5)+2,FALSE)*SUMIFS('IEA-MethaneAbatement'!$N:$N,'IEA-MethaneAbatement'!$O:$O,"&lt;"&amp;$B22,'IEA-MethaneAbatement'!$O:$O,"&gt;="&amp;$A22,'IEA-MethaneAbatement'!$M:$M,$B$1,'IEA-MethaneAbatement'!$B:$B,'Country Selector'!$A$2)+VLOOKUP($C$1,'Multipliers and Adjustments'!$A$70:$I$86,TRUNC(COLUMN(AL$2)/5)+2,FALSE)*SUMIFS('IEA-MethaneAbatement'!$N:$N,'IEA-MethaneAbatement'!$O:$O,"&lt;"&amp;$B22,'IEA-MethaneAbatement'!$O:$O,"&gt;="&amp;$A22,'IEA-MethaneAbatement'!$M:$M,$C$1,'IEA-MethaneAbatement'!$B:$B,'Country Selector'!$A$2)+VLOOKUP($D$1,'Multipliers and Adjustments'!$A$70:$I$86,TRUNC(COLUMN(AL$2)/5)+2,FALSE)*SUMIFS('IEA-MethaneAbatement'!$N:$N,'IEA-MethaneAbatement'!$O:$O,"&lt;"&amp;$B22,'IEA-MethaneAbatement'!$O:$O,"&gt;="&amp;$A22,'IEA-MethaneAbatement'!$M:$M,$D$1,'IEA-MethaneAbatement'!$B:$B,'Country Selector'!$A$2)))*(1+INDEX('EPA to IEA Scaling'!$F$8:$AO$8,,MATCH(AL$2,'EPA to IEA Scaling'!$F$1:$AO$1,0)))</f>
        <v>0</v>
      </c>
    </row>
    <row r="23" spans="1:38" x14ac:dyDescent="0.45">
      <c r="A23" s="12">
        <f t="shared" si="1"/>
        <v>-150</v>
      </c>
      <c r="B23" s="11">
        <f t="shared" si="0"/>
        <v>-100</v>
      </c>
      <c r="C23" s="31" cm="1">
        <f t="array" ref="C23">((VLOOKUP($B$1,'Multipliers and Adjustments'!$A$70:$I$86,TRUNC(COLUMN(C$2)/5)+2,FALSE)*SUMIFS('IEA-MethaneAbatement'!$N:$N,'IEA-MethaneAbatement'!$O:$O,"&lt;"&amp;$B23,'IEA-MethaneAbatement'!$O:$O,"&gt;="&amp;$A23,'IEA-MethaneAbatement'!$M:$M,$B$1,'IEA-MethaneAbatement'!$B:$B,'Country Selector'!$A$2)+VLOOKUP($C$1,'Multipliers and Adjustments'!$A$70:$I$86,TRUNC(COLUMN(C$2)/5)+2,FALSE)*SUMIFS('IEA-MethaneAbatement'!$N:$N,'IEA-MethaneAbatement'!$O:$O,"&lt;"&amp;$B23,'IEA-MethaneAbatement'!$O:$O,"&gt;="&amp;$A23,'IEA-MethaneAbatement'!$M:$M,$C$1,'IEA-MethaneAbatement'!$B:$B,'Country Selector'!$A$2)+VLOOKUP($D$1,'Multipliers and Adjustments'!$A$70:$I$86,TRUNC(COLUMN(C$2)/5)+2,FALSE)*SUMIFS('IEA-MethaneAbatement'!$N:$N,'IEA-MethaneAbatement'!$O:$O,"&lt;"&amp;$B23,'IEA-MethaneAbatement'!$O:$O,"&gt;="&amp;$A23,'IEA-MethaneAbatement'!$M:$M,$D$1,'IEA-MethaneAbatement'!$B:$B,'Country Selector'!$A$2)))*(1+INDEX('EPA to IEA Scaling'!$F$8:$AO$8,,MATCH(C$2,'EPA to IEA Scaling'!$F$1:$AO$1,0)))</f>
        <v>0</v>
      </c>
      <c r="D23" cm="1">
        <f t="array" ref="D23">((VLOOKUP($B$1,'Multipliers and Adjustments'!$A$70:$I$86,TRUNC(COLUMN(D$2)/5)+2,FALSE)*SUMIFS('IEA-MethaneAbatement'!$N:$N,'IEA-MethaneAbatement'!$O:$O,"&lt;"&amp;$B23,'IEA-MethaneAbatement'!$O:$O,"&gt;="&amp;$A23,'IEA-MethaneAbatement'!$M:$M,$B$1,'IEA-MethaneAbatement'!$B:$B,'Country Selector'!$A$2)+VLOOKUP($C$1,'Multipliers and Adjustments'!$A$70:$I$86,TRUNC(COLUMN(D$2)/5)+2,FALSE)*SUMIFS('IEA-MethaneAbatement'!$N:$N,'IEA-MethaneAbatement'!$O:$O,"&lt;"&amp;$B23,'IEA-MethaneAbatement'!$O:$O,"&gt;="&amp;$A23,'IEA-MethaneAbatement'!$M:$M,$C$1,'IEA-MethaneAbatement'!$B:$B,'Country Selector'!$A$2)+VLOOKUP($D$1,'Multipliers and Adjustments'!$A$70:$I$86,TRUNC(COLUMN(D$2)/5)+2,FALSE)*SUMIFS('IEA-MethaneAbatement'!$N:$N,'IEA-MethaneAbatement'!$O:$O,"&lt;"&amp;$B23,'IEA-MethaneAbatement'!$O:$O,"&gt;="&amp;$A23,'IEA-MethaneAbatement'!$M:$M,$D$1,'IEA-MethaneAbatement'!$B:$B,'Country Selector'!$A$2)))*(1+INDEX('EPA to IEA Scaling'!$F$8:$AO$8,,MATCH(D$2,'EPA to IEA Scaling'!$F$1:$AO$1,0)))</f>
        <v>0</v>
      </c>
      <c r="E23" cm="1">
        <f t="array" ref="E23">((VLOOKUP($B$1,'Multipliers and Adjustments'!$A$70:$I$86,TRUNC(COLUMN(E$2)/5)+2,FALSE)*SUMIFS('IEA-MethaneAbatement'!$N:$N,'IEA-MethaneAbatement'!$O:$O,"&lt;"&amp;$B23,'IEA-MethaneAbatement'!$O:$O,"&gt;="&amp;$A23,'IEA-MethaneAbatement'!$M:$M,$B$1,'IEA-MethaneAbatement'!$B:$B,'Country Selector'!$A$2)+VLOOKUP($C$1,'Multipliers and Adjustments'!$A$70:$I$86,TRUNC(COLUMN(E$2)/5)+2,FALSE)*SUMIFS('IEA-MethaneAbatement'!$N:$N,'IEA-MethaneAbatement'!$O:$O,"&lt;"&amp;$B23,'IEA-MethaneAbatement'!$O:$O,"&gt;="&amp;$A23,'IEA-MethaneAbatement'!$M:$M,$C$1,'IEA-MethaneAbatement'!$B:$B,'Country Selector'!$A$2)+VLOOKUP($D$1,'Multipliers and Adjustments'!$A$70:$I$86,TRUNC(COLUMN(E$2)/5)+2,FALSE)*SUMIFS('IEA-MethaneAbatement'!$N:$N,'IEA-MethaneAbatement'!$O:$O,"&lt;"&amp;$B23,'IEA-MethaneAbatement'!$O:$O,"&gt;="&amp;$A23,'IEA-MethaneAbatement'!$M:$M,$D$1,'IEA-MethaneAbatement'!$B:$B,'Country Selector'!$A$2)))*(1+INDEX('EPA to IEA Scaling'!$F$8:$AO$8,,MATCH(E$2,'EPA to IEA Scaling'!$F$1:$AO$1,0)))</f>
        <v>0</v>
      </c>
      <c r="F23" cm="1">
        <f t="array" ref="F23">((VLOOKUP($B$1,'Multipliers and Adjustments'!$A$70:$I$86,TRUNC(COLUMN(F$2)/5)+2,FALSE)*SUMIFS('IEA-MethaneAbatement'!$N:$N,'IEA-MethaneAbatement'!$O:$O,"&lt;"&amp;$B23,'IEA-MethaneAbatement'!$O:$O,"&gt;="&amp;$A23,'IEA-MethaneAbatement'!$M:$M,$B$1,'IEA-MethaneAbatement'!$B:$B,'Country Selector'!$A$2)+VLOOKUP($C$1,'Multipliers and Adjustments'!$A$70:$I$86,TRUNC(COLUMN(F$2)/5)+2,FALSE)*SUMIFS('IEA-MethaneAbatement'!$N:$N,'IEA-MethaneAbatement'!$O:$O,"&lt;"&amp;$B23,'IEA-MethaneAbatement'!$O:$O,"&gt;="&amp;$A23,'IEA-MethaneAbatement'!$M:$M,$C$1,'IEA-MethaneAbatement'!$B:$B,'Country Selector'!$A$2)+VLOOKUP($D$1,'Multipliers and Adjustments'!$A$70:$I$86,TRUNC(COLUMN(F$2)/5)+2,FALSE)*SUMIFS('IEA-MethaneAbatement'!$N:$N,'IEA-MethaneAbatement'!$O:$O,"&lt;"&amp;$B23,'IEA-MethaneAbatement'!$O:$O,"&gt;="&amp;$A23,'IEA-MethaneAbatement'!$M:$M,$D$1,'IEA-MethaneAbatement'!$B:$B,'Country Selector'!$A$2)))*(1+INDEX('EPA to IEA Scaling'!$F$8:$AO$8,,MATCH(F$2,'EPA to IEA Scaling'!$F$1:$AO$1,0)))</f>
        <v>0</v>
      </c>
      <c r="G23" cm="1">
        <f t="array" ref="G23">((VLOOKUP($B$1,'Multipliers and Adjustments'!$A$70:$I$86,TRUNC(COLUMN(G$2)/5)+2,FALSE)*SUMIFS('IEA-MethaneAbatement'!$N:$N,'IEA-MethaneAbatement'!$O:$O,"&lt;"&amp;$B23,'IEA-MethaneAbatement'!$O:$O,"&gt;="&amp;$A23,'IEA-MethaneAbatement'!$M:$M,$B$1,'IEA-MethaneAbatement'!$B:$B,'Country Selector'!$A$2)+VLOOKUP($C$1,'Multipliers and Adjustments'!$A$70:$I$86,TRUNC(COLUMN(G$2)/5)+2,FALSE)*SUMIFS('IEA-MethaneAbatement'!$N:$N,'IEA-MethaneAbatement'!$O:$O,"&lt;"&amp;$B23,'IEA-MethaneAbatement'!$O:$O,"&gt;="&amp;$A23,'IEA-MethaneAbatement'!$M:$M,$C$1,'IEA-MethaneAbatement'!$B:$B,'Country Selector'!$A$2)+VLOOKUP($D$1,'Multipliers and Adjustments'!$A$70:$I$86,TRUNC(COLUMN(G$2)/5)+2,FALSE)*SUMIFS('IEA-MethaneAbatement'!$N:$N,'IEA-MethaneAbatement'!$O:$O,"&lt;"&amp;$B23,'IEA-MethaneAbatement'!$O:$O,"&gt;="&amp;$A23,'IEA-MethaneAbatement'!$M:$M,$D$1,'IEA-MethaneAbatement'!$B:$B,'Country Selector'!$A$2)))*(1+INDEX('EPA to IEA Scaling'!$F$8:$AO$8,,MATCH(G$2,'EPA to IEA Scaling'!$F$1:$AO$1,0)))</f>
        <v>0</v>
      </c>
      <c r="H23" s="31" cm="1">
        <f t="array" ref="H23">((VLOOKUP($B$1,'Multipliers and Adjustments'!$A$70:$I$86,TRUNC(COLUMN(H$2)/5)+2,FALSE)*SUMIFS('IEA-MethaneAbatement'!$N:$N,'IEA-MethaneAbatement'!$O:$O,"&lt;"&amp;$B23,'IEA-MethaneAbatement'!$O:$O,"&gt;="&amp;$A23,'IEA-MethaneAbatement'!$M:$M,$B$1,'IEA-MethaneAbatement'!$B:$B,'Country Selector'!$A$2)+VLOOKUP($C$1,'Multipliers and Adjustments'!$A$70:$I$86,TRUNC(COLUMN(H$2)/5)+2,FALSE)*SUMIFS('IEA-MethaneAbatement'!$N:$N,'IEA-MethaneAbatement'!$O:$O,"&lt;"&amp;$B23,'IEA-MethaneAbatement'!$O:$O,"&gt;="&amp;$A23,'IEA-MethaneAbatement'!$M:$M,$C$1,'IEA-MethaneAbatement'!$B:$B,'Country Selector'!$A$2)+VLOOKUP($D$1,'Multipliers and Adjustments'!$A$70:$I$86,TRUNC(COLUMN(H$2)/5)+2,FALSE)*SUMIFS('IEA-MethaneAbatement'!$N:$N,'IEA-MethaneAbatement'!$O:$O,"&lt;"&amp;$B23,'IEA-MethaneAbatement'!$O:$O,"&gt;="&amp;$A23,'IEA-MethaneAbatement'!$M:$M,$D$1,'IEA-MethaneAbatement'!$B:$B,'Country Selector'!$A$2)))*(1+INDEX('EPA to IEA Scaling'!$F$8:$AO$8,,MATCH(H$2,'EPA to IEA Scaling'!$F$1:$AO$1,0)))</f>
        <v>0</v>
      </c>
      <c r="I23" cm="1">
        <f t="array" ref="I23">((VLOOKUP($B$1,'Multipliers and Adjustments'!$A$70:$I$86,TRUNC(COLUMN(I$2)/5)+2,FALSE)*SUMIFS('IEA-MethaneAbatement'!$N:$N,'IEA-MethaneAbatement'!$O:$O,"&lt;"&amp;$B23,'IEA-MethaneAbatement'!$O:$O,"&gt;="&amp;$A23,'IEA-MethaneAbatement'!$M:$M,$B$1,'IEA-MethaneAbatement'!$B:$B,'Country Selector'!$A$2)+VLOOKUP($C$1,'Multipliers and Adjustments'!$A$70:$I$86,TRUNC(COLUMN(I$2)/5)+2,FALSE)*SUMIFS('IEA-MethaneAbatement'!$N:$N,'IEA-MethaneAbatement'!$O:$O,"&lt;"&amp;$B23,'IEA-MethaneAbatement'!$O:$O,"&gt;="&amp;$A23,'IEA-MethaneAbatement'!$M:$M,$C$1,'IEA-MethaneAbatement'!$B:$B,'Country Selector'!$A$2)+VLOOKUP($D$1,'Multipliers and Adjustments'!$A$70:$I$86,TRUNC(COLUMN(I$2)/5)+2,FALSE)*SUMIFS('IEA-MethaneAbatement'!$N:$N,'IEA-MethaneAbatement'!$O:$O,"&lt;"&amp;$B23,'IEA-MethaneAbatement'!$O:$O,"&gt;="&amp;$A23,'IEA-MethaneAbatement'!$M:$M,$D$1,'IEA-MethaneAbatement'!$B:$B,'Country Selector'!$A$2)))*(1+INDEX('EPA to IEA Scaling'!$F$8:$AO$8,,MATCH(I$2,'EPA to IEA Scaling'!$F$1:$AO$1,0)))</f>
        <v>0</v>
      </c>
      <c r="J23" cm="1">
        <f t="array" ref="J23">((VLOOKUP($B$1,'Multipliers and Adjustments'!$A$70:$I$86,TRUNC(COLUMN(J$2)/5)+2,FALSE)*SUMIFS('IEA-MethaneAbatement'!$N:$N,'IEA-MethaneAbatement'!$O:$O,"&lt;"&amp;$B23,'IEA-MethaneAbatement'!$O:$O,"&gt;="&amp;$A23,'IEA-MethaneAbatement'!$M:$M,$B$1,'IEA-MethaneAbatement'!$B:$B,'Country Selector'!$A$2)+VLOOKUP($C$1,'Multipliers and Adjustments'!$A$70:$I$86,TRUNC(COLUMN(J$2)/5)+2,FALSE)*SUMIFS('IEA-MethaneAbatement'!$N:$N,'IEA-MethaneAbatement'!$O:$O,"&lt;"&amp;$B23,'IEA-MethaneAbatement'!$O:$O,"&gt;="&amp;$A23,'IEA-MethaneAbatement'!$M:$M,$C$1,'IEA-MethaneAbatement'!$B:$B,'Country Selector'!$A$2)+VLOOKUP($D$1,'Multipliers and Adjustments'!$A$70:$I$86,TRUNC(COLUMN(J$2)/5)+2,FALSE)*SUMIFS('IEA-MethaneAbatement'!$N:$N,'IEA-MethaneAbatement'!$O:$O,"&lt;"&amp;$B23,'IEA-MethaneAbatement'!$O:$O,"&gt;="&amp;$A23,'IEA-MethaneAbatement'!$M:$M,$D$1,'IEA-MethaneAbatement'!$B:$B,'Country Selector'!$A$2)))*(1+INDEX('EPA to IEA Scaling'!$F$8:$AO$8,,MATCH(J$2,'EPA to IEA Scaling'!$F$1:$AO$1,0)))</f>
        <v>0</v>
      </c>
      <c r="K23" cm="1">
        <f t="array" ref="K23">((VLOOKUP($B$1,'Multipliers and Adjustments'!$A$70:$I$86,TRUNC(COLUMN(K$2)/5)+2,FALSE)*SUMIFS('IEA-MethaneAbatement'!$N:$N,'IEA-MethaneAbatement'!$O:$O,"&lt;"&amp;$B23,'IEA-MethaneAbatement'!$O:$O,"&gt;="&amp;$A23,'IEA-MethaneAbatement'!$M:$M,$B$1,'IEA-MethaneAbatement'!$B:$B,'Country Selector'!$A$2)+VLOOKUP($C$1,'Multipliers and Adjustments'!$A$70:$I$86,TRUNC(COLUMN(K$2)/5)+2,FALSE)*SUMIFS('IEA-MethaneAbatement'!$N:$N,'IEA-MethaneAbatement'!$O:$O,"&lt;"&amp;$B23,'IEA-MethaneAbatement'!$O:$O,"&gt;="&amp;$A23,'IEA-MethaneAbatement'!$M:$M,$C$1,'IEA-MethaneAbatement'!$B:$B,'Country Selector'!$A$2)+VLOOKUP($D$1,'Multipliers and Adjustments'!$A$70:$I$86,TRUNC(COLUMN(K$2)/5)+2,FALSE)*SUMIFS('IEA-MethaneAbatement'!$N:$N,'IEA-MethaneAbatement'!$O:$O,"&lt;"&amp;$B23,'IEA-MethaneAbatement'!$O:$O,"&gt;="&amp;$A23,'IEA-MethaneAbatement'!$M:$M,$D$1,'IEA-MethaneAbatement'!$B:$B,'Country Selector'!$A$2)))*(1+INDEX('EPA to IEA Scaling'!$F$8:$AO$8,,MATCH(K$2,'EPA to IEA Scaling'!$F$1:$AO$1,0)))</f>
        <v>0</v>
      </c>
      <c r="L23" cm="1">
        <f t="array" ref="L23">((VLOOKUP($B$1,'Multipliers and Adjustments'!$A$70:$I$86,TRUNC(COLUMN(L$2)/5)+2,FALSE)*SUMIFS('IEA-MethaneAbatement'!$N:$N,'IEA-MethaneAbatement'!$O:$O,"&lt;"&amp;$B23,'IEA-MethaneAbatement'!$O:$O,"&gt;="&amp;$A23,'IEA-MethaneAbatement'!$M:$M,$B$1,'IEA-MethaneAbatement'!$B:$B,'Country Selector'!$A$2)+VLOOKUP($C$1,'Multipliers and Adjustments'!$A$70:$I$86,TRUNC(COLUMN(L$2)/5)+2,FALSE)*SUMIFS('IEA-MethaneAbatement'!$N:$N,'IEA-MethaneAbatement'!$O:$O,"&lt;"&amp;$B23,'IEA-MethaneAbatement'!$O:$O,"&gt;="&amp;$A23,'IEA-MethaneAbatement'!$M:$M,$C$1,'IEA-MethaneAbatement'!$B:$B,'Country Selector'!$A$2)+VLOOKUP($D$1,'Multipliers and Adjustments'!$A$70:$I$86,TRUNC(COLUMN(L$2)/5)+2,FALSE)*SUMIFS('IEA-MethaneAbatement'!$N:$N,'IEA-MethaneAbatement'!$O:$O,"&lt;"&amp;$B23,'IEA-MethaneAbatement'!$O:$O,"&gt;="&amp;$A23,'IEA-MethaneAbatement'!$M:$M,$D$1,'IEA-MethaneAbatement'!$B:$B,'Country Selector'!$A$2)))*(1+INDEX('EPA to IEA Scaling'!$F$8:$AO$8,,MATCH(L$2,'EPA to IEA Scaling'!$F$1:$AO$1,0)))</f>
        <v>0</v>
      </c>
      <c r="M23" s="31" cm="1">
        <f t="array" ref="M23">((VLOOKUP($B$1,'Multipliers and Adjustments'!$A$70:$I$86,TRUNC(COLUMN(M$2)/5)+2,FALSE)*SUMIFS('IEA-MethaneAbatement'!$N:$N,'IEA-MethaneAbatement'!$O:$O,"&lt;"&amp;$B23,'IEA-MethaneAbatement'!$O:$O,"&gt;="&amp;$A23,'IEA-MethaneAbatement'!$M:$M,$B$1,'IEA-MethaneAbatement'!$B:$B,'Country Selector'!$A$2)+VLOOKUP($C$1,'Multipliers and Adjustments'!$A$70:$I$86,TRUNC(COLUMN(M$2)/5)+2,FALSE)*SUMIFS('IEA-MethaneAbatement'!$N:$N,'IEA-MethaneAbatement'!$O:$O,"&lt;"&amp;$B23,'IEA-MethaneAbatement'!$O:$O,"&gt;="&amp;$A23,'IEA-MethaneAbatement'!$M:$M,$C$1,'IEA-MethaneAbatement'!$B:$B,'Country Selector'!$A$2)+VLOOKUP($D$1,'Multipliers and Adjustments'!$A$70:$I$86,TRUNC(COLUMN(M$2)/5)+2,FALSE)*SUMIFS('IEA-MethaneAbatement'!$N:$N,'IEA-MethaneAbatement'!$O:$O,"&lt;"&amp;$B23,'IEA-MethaneAbatement'!$O:$O,"&gt;="&amp;$A23,'IEA-MethaneAbatement'!$M:$M,$D$1,'IEA-MethaneAbatement'!$B:$B,'Country Selector'!$A$2)))*(1+INDEX('EPA to IEA Scaling'!$F$8:$AO$8,,MATCH(M$2,'EPA to IEA Scaling'!$F$1:$AO$1,0)))</f>
        <v>0</v>
      </c>
      <c r="N23" cm="1">
        <f t="array" ref="N23">((VLOOKUP($B$1,'Multipliers and Adjustments'!$A$70:$I$86,TRUNC(COLUMN(N$2)/5)+2,FALSE)*SUMIFS('IEA-MethaneAbatement'!$N:$N,'IEA-MethaneAbatement'!$O:$O,"&lt;"&amp;$B23,'IEA-MethaneAbatement'!$O:$O,"&gt;="&amp;$A23,'IEA-MethaneAbatement'!$M:$M,$B$1,'IEA-MethaneAbatement'!$B:$B,'Country Selector'!$A$2)+VLOOKUP($C$1,'Multipliers and Adjustments'!$A$70:$I$86,TRUNC(COLUMN(N$2)/5)+2,FALSE)*SUMIFS('IEA-MethaneAbatement'!$N:$N,'IEA-MethaneAbatement'!$O:$O,"&lt;"&amp;$B23,'IEA-MethaneAbatement'!$O:$O,"&gt;="&amp;$A23,'IEA-MethaneAbatement'!$M:$M,$C$1,'IEA-MethaneAbatement'!$B:$B,'Country Selector'!$A$2)+VLOOKUP($D$1,'Multipliers and Adjustments'!$A$70:$I$86,TRUNC(COLUMN(N$2)/5)+2,FALSE)*SUMIFS('IEA-MethaneAbatement'!$N:$N,'IEA-MethaneAbatement'!$O:$O,"&lt;"&amp;$B23,'IEA-MethaneAbatement'!$O:$O,"&gt;="&amp;$A23,'IEA-MethaneAbatement'!$M:$M,$D$1,'IEA-MethaneAbatement'!$B:$B,'Country Selector'!$A$2)))*(1+INDEX('EPA to IEA Scaling'!$F$8:$AO$8,,MATCH(N$2,'EPA to IEA Scaling'!$F$1:$AO$1,0)))</f>
        <v>0</v>
      </c>
      <c r="O23" cm="1">
        <f t="array" ref="O23">((VLOOKUP($B$1,'Multipliers and Adjustments'!$A$70:$I$86,TRUNC(COLUMN(O$2)/5)+2,FALSE)*SUMIFS('IEA-MethaneAbatement'!$N:$N,'IEA-MethaneAbatement'!$O:$O,"&lt;"&amp;$B23,'IEA-MethaneAbatement'!$O:$O,"&gt;="&amp;$A23,'IEA-MethaneAbatement'!$M:$M,$B$1,'IEA-MethaneAbatement'!$B:$B,'Country Selector'!$A$2)+VLOOKUP($C$1,'Multipliers and Adjustments'!$A$70:$I$86,TRUNC(COLUMN(O$2)/5)+2,FALSE)*SUMIFS('IEA-MethaneAbatement'!$N:$N,'IEA-MethaneAbatement'!$O:$O,"&lt;"&amp;$B23,'IEA-MethaneAbatement'!$O:$O,"&gt;="&amp;$A23,'IEA-MethaneAbatement'!$M:$M,$C$1,'IEA-MethaneAbatement'!$B:$B,'Country Selector'!$A$2)+VLOOKUP($D$1,'Multipliers and Adjustments'!$A$70:$I$86,TRUNC(COLUMN(O$2)/5)+2,FALSE)*SUMIFS('IEA-MethaneAbatement'!$N:$N,'IEA-MethaneAbatement'!$O:$O,"&lt;"&amp;$B23,'IEA-MethaneAbatement'!$O:$O,"&gt;="&amp;$A23,'IEA-MethaneAbatement'!$M:$M,$D$1,'IEA-MethaneAbatement'!$B:$B,'Country Selector'!$A$2)))*(1+INDEX('EPA to IEA Scaling'!$F$8:$AO$8,,MATCH(O$2,'EPA to IEA Scaling'!$F$1:$AO$1,0)))</f>
        <v>0</v>
      </c>
      <c r="P23" cm="1">
        <f t="array" ref="P23">((VLOOKUP($B$1,'Multipliers and Adjustments'!$A$70:$I$86,TRUNC(COLUMN(P$2)/5)+2,FALSE)*SUMIFS('IEA-MethaneAbatement'!$N:$N,'IEA-MethaneAbatement'!$O:$O,"&lt;"&amp;$B23,'IEA-MethaneAbatement'!$O:$O,"&gt;="&amp;$A23,'IEA-MethaneAbatement'!$M:$M,$B$1,'IEA-MethaneAbatement'!$B:$B,'Country Selector'!$A$2)+VLOOKUP($C$1,'Multipliers and Adjustments'!$A$70:$I$86,TRUNC(COLUMN(P$2)/5)+2,FALSE)*SUMIFS('IEA-MethaneAbatement'!$N:$N,'IEA-MethaneAbatement'!$O:$O,"&lt;"&amp;$B23,'IEA-MethaneAbatement'!$O:$O,"&gt;="&amp;$A23,'IEA-MethaneAbatement'!$M:$M,$C$1,'IEA-MethaneAbatement'!$B:$B,'Country Selector'!$A$2)+VLOOKUP($D$1,'Multipliers and Adjustments'!$A$70:$I$86,TRUNC(COLUMN(P$2)/5)+2,FALSE)*SUMIFS('IEA-MethaneAbatement'!$N:$N,'IEA-MethaneAbatement'!$O:$O,"&lt;"&amp;$B23,'IEA-MethaneAbatement'!$O:$O,"&gt;="&amp;$A23,'IEA-MethaneAbatement'!$M:$M,$D$1,'IEA-MethaneAbatement'!$B:$B,'Country Selector'!$A$2)))*(1+INDEX('EPA to IEA Scaling'!$F$8:$AO$8,,MATCH(P$2,'EPA to IEA Scaling'!$F$1:$AO$1,0)))</f>
        <v>0</v>
      </c>
      <c r="Q23" cm="1">
        <f t="array" ref="Q23">((VLOOKUP($B$1,'Multipliers and Adjustments'!$A$70:$I$86,TRUNC(COLUMN(Q$2)/5)+2,FALSE)*SUMIFS('IEA-MethaneAbatement'!$N:$N,'IEA-MethaneAbatement'!$O:$O,"&lt;"&amp;$B23,'IEA-MethaneAbatement'!$O:$O,"&gt;="&amp;$A23,'IEA-MethaneAbatement'!$M:$M,$B$1,'IEA-MethaneAbatement'!$B:$B,'Country Selector'!$A$2)+VLOOKUP($C$1,'Multipliers and Adjustments'!$A$70:$I$86,TRUNC(COLUMN(Q$2)/5)+2,FALSE)*SUMIFS('IEA-MethaneAbatement'!$N:$N,'IEA-MethaneAbatement'!$O:$O,"&lt;"&amp;$B23,'IEA-MethaneAbatement'!$O:$O,"&gt;="&amp;$A23,'IEA-MethaneAbatement'!$M:$M,$C$1,'IEA-MethaneAbatement'!$B:$B,'Country Selector'!$A$2)+VLOOKUP($D$1,'Multipliers and Adjustments'!$A$70:$I$86,TRUNC(COLUMN(Q$2)/5)+2,FALSE)*SUMIFS('IEA-MethaneAbatement'!$N:$N,'IEA-MethaneAbatement'!$O:$O,"&lt;"&amp;$B23,'IEA-MethaneAbatement'!$O:$O,"&gt;="&amp;$A23,'IEA-MethaneAbatement'!$M:$M,$D$1,'IEA-MethaneAbatement'!$B:$B,'Country Selector'!$A$2)))*(1+INDEX('EPA to IEA Scaling'!$F$8:$AO$8,,MATCH(Q$2,'EPA to IEA Scaling'!$F$1:$AO$1,0)))</f>
        <v>0</v>
      </c>
      <c r="R23" s="31" cm="1">
        <f t="array" ref="R23">((VLOOKUP($B$1,'Multipliers and Adjustments'!$A$70:$I$86,TRUNC(COLUMN(R$2)/5)+2,FALSE)*SUMIFS('IEA-MethaneAbatement'!$N:$N,'IEA-MethaneAbatement'!$O:$O,"&lt;"&amp;$B23,'IEA-MethaneAbatement'!$O:$O,"&gt;="&amp;$A23,'IEA-MethaneAbatement'!$M:$M,$B$1,'IEA-MethaneAbatement'!$B:$B,'Country Selector'!$A$2)+VLOOKUP($C$1,'Multipliers and Adjustments'!$A$70:$I$86,TRUNC(COLUMN(R$2)/5)+2,FALSE)*SUMIFS('IEA-MethaneAbatement'!$N:$N,'IEA-MethaneAbatement'!$O:$O,"&lt;"&amp;$B23,'IEA-MethaneAbatement'!$O:$O,"&gt;="&amp;$A23,'IEA-MethaneAbatement'!$M:$M,$C$1,'IEA-MethaneAbatement'!$B:$B,'Country Selector'!$A$2)+VLOOKUP($D$1,'Multipliers and Adjustments'!$A$70:$I$86,TRUNC(COLUMN(R$2)/5)+2,FALSE)*SUMIFS('IEA-MethaneAbatement'!$N:$N,'IEA-MethaneAbatement'!$O:$O,"&lt;"&amp;$B23,'IEA-MethaneAbatement'!$O:$O,"&gt;="&amp;$A23,'IEA-MethaneAbatement'!$M:$M,$D$1,'IEA-MethaneAbatement'!$B:$B,'Country Selector'!$A$2)))*(1+INDEX('EPA to IEA Scaling'!$F$8:$AO$8,,MATCH(R$2,'EPA to IEA Scaling'!$F$1:$AO$1,0)))</f>
        <v>0</v>
      </c>
      <c r="S23" cm="1">
        <f t="array" ref="S23">((VLOOKUP($B$1,'Multipliers and Adjustments'!$A$70:$I$86,TRUNC(COLUMN(S$2)/5)+2,FALSE)*SUMIFS('IEA-MethaneAbatement'!$N:$N,'IEA-MethaneAbatement'!$O:$O,"&lt;"&amp;$B23,'IEA-MethaneAbatement'!$O:$O,"&gt;="&amp;$A23,'IEA-MethaneAbatement'!$M:$M,$B$1,'IEA-MethaneAbatement'!$B:$B,'Country Selector'!$A$2)+VLOOKUP($C$1,'Multipliers and Adjustments'!$A$70:$I$86,TRUNC(COLUMN(S$2)/5)+2,FALSE)*SUMIFS('IEA-MethaneAbatement'!$N:$N,'IEA-MethaneAbatement'!$O:$O,"&lt;"&amp;$B23,'IEA-MethaneAbatement'!$O:$O,"&gt;="&amp;$A23,'IEA-MethaneAbatement'!$M:$M,$C$1,'IEA-MethaneAbatement'!$B:$B,'Country Selector'!$A$2)+VLOOKUP($D$1,'Multipliers and Adjustments'!$A$70:$I$86,TRUNC(COLUMN(S$2)/5)+2,FALSE)*SUMIFS('IEA-MethaneAbatement'!$N:$N,'IEA-MethaneAbatement'!$O:$O,"&lt;"&amp;$B23,'IEA-MethaneAbatement'!$O:$O,"&gt;="&amp;$A23,'IEA-MethaneAbatement'!$M:$M,$D$1,'IEA-MethaneAbatement'!$B:$B,'Country Selector'!$A$2)))*(1+INDEX('EPA to IEA Scaling'!$F$8:$AO$8,,MATCH(S$2,'EPA to IEA Scaling'!$F$1:$AO$1,0)))</f>
        <v>0</v>
      </c>
      <c r="T23" cm="1">
        <f t="array" ref="T23">((VLOOKUP($B$1,'Multipliers and Adjustments'!$A$70:$I$86,TRUNC(COLUMN(T$2)/5)+2,FALSE)*SUMIFS('IEA-MethaneAbatement'!$N:$N,'IEA-MethaneAbatement'!$O:$O,"&lt;"&amp;$B23,'IEA-MethaneAbatement'!$O:$O,"&gt;="&amp;$A23,'IEA-MethaneAbatement'!$M:$M,$B$1,'IEA-MethaneAbatement'!$B:$B,'Country Selector'!$A$2)+VLOOKUP($C$1,'Multipliers and Adjustments'!$A$70:$I$86,TRUNC(COLUMN(T$2)/5)+2,FALSE)*SUMIFS('IEA-MethaneAbatement'!$N:$N,'IEA-MethaneAbatement'!$O:$O,"&lt;"&amp;$B23,'IEA-MethaneAbatement'!$O:$O,"&gt;="&amp;$A23,'IEA-MethaneAbatement'!$M:$M,$C$1,'IEA-MethaneAbatement'!$B:$B,'Country Selector'!$A$2)+VLOOKUP($D$1,'Multipliers and Adjustments'!$A$70:$I$86,TRUNC(COLUMN(T$2)/5)+2,FALSE)*SUMIFS('IEA-MethaneAbatement'!$N:$N,'IEA-MethaneAbatement'!$O:$O,"&lt;"&amp;$B23,'IEA-MethaneAbatement'!$O:$O,"&gt;="&amp;$A23,'IEA-MethaneAbatement'!$M:$M,$D$1,'IEA-MethaneAbatement'!$B:$B,'Country Selector'!$A$2)))*(1+INDEX('EPA to IEA Scaling'!$F$8:$AO$8,,MATCH(T$2,'EPA to IEA Scaling'!$F$1:$AO$1,0)))</f>
        <v>0</v>
      </c>
      <c r="U23" cm="1">
        <f t="array" ref="U23">((VLOOKUP($B$1,'Multipliers and Adjustments'!$A$70:$I$86,TRUNC(COLUMN(U$2)/5)+2,FALSE)*SUMIFS('IEA-MethaneAbatement'!$N:$N,'IEA-MethaneAbatement'!$O:$O,"&lt;"&amp;$B23,'IEA-MethaneAbatement'!$O:$O,"&gt;="&amp;$A23,'IEA-MethaneAbatement'!$M:$M,$B$1,'IEA-MethaneAbatement'!$B:$B,'Country Selector'!$A$2)+VLOOKUP($C$1,'Multipliers and Adjustments'!$A$70:$I$86,TRUNC(COLUMN(U$2)/5)+2,FALSE)*SUMIFS('IEA-MethaneAbatement'!$N:$N,'IEA-MethaneAbatement'!$O:$O,"&lt;"&amp;$B23,'IEA-MethaneAbatement'!$O:$O,"&gt;="&amp;$A23,'IEA-MethaneAbatement'!$M:$M,$C$1,'IEA-MethaneAbatement'!$B:$B,'Country Selector'!$A$2)+VLOOKUP($D$1,'Multipliers and Adjustments'!$A$70:$I$86,TRUNC(COLUMN(U$2)/5)+2,FALSE)*SUMIFS('IEA-MethaneAbatement'!$N:$N,'IEA-MethaneAbatement'!$O:$O,"&lt;"&amp;$B23,'IEA-MethaneAbatement'!$O:$O,"&gt;="&amp;$A23,'IEA-MethaneAbatement'!$M:$M,$D$1,'IEA-MethaneAbatement'!$B:$B,'Country Selector'!$A$2)))*(1+INDEX('EPA to IEA Scaling'!$F$8:$AO$8,,MATCH(U$2,'EPA to IEA Scaling'!$F$1:$AO$1,0)))</f>
        <v>0</v>
      </c>
      <c r="V23" cm="1">
        <f t="array" ref="V23">((VLOOKUP($B$1,'Multipliers and Adjustments'!$A$70:$I$86,TRUNC(COLUMN(V$2)/5)+2,FALSE)*SUMIFS('IEA-MethaneAbatement'!$N:$N,'IEA-MethaneAbatement'!$O:$O,"&lt;"&amp;$B23,'IEA-MethaneAbatement'!$O:$O,"&gt;="&amp;$A23,'IEA-MethaneAbatement'!$M:$M,$B$1,'IEA-MethaneAbatement'!$B:$B,'Country Selector'!$A$2)+VLOOKUP($C$1,'Multipliers and Adjustments'!$A$70:$I$86,TRUNC(COLUMN(V$2)/5)+2,FALSE)*SUMIFS('IEA-MethaneAbatement'!$N:$N,'IEA-MethaneAbatement'!$O:$O,"&lt;"&amp;$B23,'IEA-MethaneAbatement'!$O:$O,"&gt;="&amp;$A23,'IEA-MethaneAbatement'!$M:$M,$C$1,'IEA-MethaneAbatement'!$B:$B,'Country Selector'!$A$2)+VLOOKUP($D$1,'Multipliers and Adjustments'!$A$70:$I$86,TRUNC(COLUMN(V$2)/5)+2,FALSE)*SUMIFS('IEA-MethaneAbatement'!$N:$N,'IEA-MethaneAbatement'!$O:$O,"&lt;"&amp;$B23,'IEA-MethaneAbatement'!$O:$O,"&gt;="&amp;$A23,'IEA-MethaneAbatement'!$M:$M,$D$1,'IEA-MethaneAbatement'!$B:$B,'Country Selector'!$A$2)))*(1+INDEX('EPA to IEA Scaling'!$F$8:$AO$8,,MATCH(V$2,'EPA to IEA Scaling'!$F$1:$AO$1,0)))</f>
        <v>0</v>
      </c>
      <c r="W23" s="31" cm="1">
        <f t="array" ref="W23">((VLOOKUP($B$1,'Multipliers and Adjustments'!$A$70:$I$86,TRUNC(COLUMN(W$2)/5)+2,FALSE)*SUMIFS('IEA-MethaneAbatement'!$N:$N,'IEA-MethaneAbatement'!$O:$O,"&lt;"&amp;$B23,'IEA-MethaneAbatement'!$O:$O,"&gt;="&amp;$A23,'IEA-MethaneAbatement'!$M:$M,$B$1,'IEA-MethaneAbatement'!$B:$B,'Country Selector'!$A$2)+VLOOKUP($C$1,'Multipliers and Adjustments'!$A$70:$I$86,TRUNC(COLUMN(W$2)/5)+2,FALSE)*SUMIFS('IEA-MethaneAbatement'!$N:$N,'IEA-MethaneAbatement'!$O:$O,"&lt;"&amp;$B23,'IEA-MethaneAbatement'!$O:$O,"&gt;="&amp;$A23,'IEA-MethaneAbatement'!$M:$M,$C$1,'IEA-MethaneAbatement'!$B:$B,'Country Selector'!$A$2)+VLOOKUP($D$1,'Multipliers and Adjustments'!$A$70:$I$86,TRUNC(COLUMN(W$2)/5)+2,FALSE)*SUMIFS('IEA-MethaneAbatement'!$N:$N,'IEA-MethaneAbatement'!$O:$O,"&lt;"&amp;$B23,'IEA-MethaneAbatement'!$O:$O,"&gt;="&amp;$A23,'IEA-MethaneAbatement'!$M:$M,$D$1,'IEA-MethaneAbatement'!$B:$B,'Country Selector'!$A$2)))*(1+INDEX('EPA to IEA Scaling'!$F$8:$AO$8,,MATCH(W$2,'EPA to IEA Scaling'!$F$1:$AO$1,0)))</f>
        <v>0</v>
      </c>
      <c r="X23" cm="1">
        <f t="array" ref="X23">((VLOOKUP($B$1,'Multipliers and Adjustments'!$A$70:$I$86,TRUNC(COLUMN(X$2)/5)+2,FALSE)*SUMIFS('IEA-MethaneAbatement'!$N:$N,'IEA-MethaneAbatement'!$O:$O,"&lt;"&amp;$B23,'IEA-MethaneAbatement'!$O:$O,"&gt;="&amp;$A23,'IEA-MethaneAbatement'!$M:$M,$B$1,'IEA-MethaneAbatement'!$B:$B,'Country Selector'!$A$2)+VLOOKUP($C$1,'Multipliers and Adjustments'!$A$70:$I$86,TRUNC(COLUMN(X$2)/5)+2,FALSE)*SUMIFS('IEA-MethaneAbatement'!$N:$N,'IEA-MethaneAbatement'!$O:$O,"&lt;"&amp;$B23,'IEA-MethaneAbatement'!$O:$O,"&gt;="&amp;$A23,'IEA-MethaneAbatement'!$M:$M,$C$1,'IEA-MethaneAbatement'!$B:$B,'Country Selector'!$A$2)+VLOOKUP($D$1,'Multipliers and Adjustments'!$A$70:$I$86,TRUNC(COLUMN(X$2)/5)+2,FALSE)*SUMIFS('IEA-MethaneAbatement'!$N:$N,'IEA-MethaneAbatement'!$O:$O,"&lt;"&amp;$B23,'IEA-MethaneAbatement'!$O:$O,"&gt;="&amp;$A23,'IEA-MethaneAbatement'!$M:$M,$D$1,'IEA-MethaneAbatement'!$B:$B,'Country Selector'!$A$2)))*(1+INDEX('EPA to IEA Scaling'!$F$8:$AO$8,,MATCH(X$2,'EPA to IEA Scaling'!$F$1:$AO$1,0)))</f>
        <v>0</v>
      </c>
      <c r="Y23" cm="1">
        <f t="array" ref="Y23">((VLOOKUP($B$1,'Multipliers and Adjustments'!$A$70:$I$86,TRUNC(COLUMN(Y$2)/5)+2,FALSE)*SUMIFS('IEA-MethaneAbatement'!$N:$N,'IEA-MethaneAbatement'!$O:$O,"&lt;"&amp;$B23,'IEA-MethaneAbatement'!$O:$O,"&gt;="&amp;$A23,'IEA-MethaneAbatement'!$M:$M,$B$1,'IEA-MethaneAbatement'!$B:$B,'Country Selector'!$A$2)+VLOOKUP($C$1,'Multipliers and Adjustments'!$A$70:$I$86,TRUNC(COLUMN(Y$2)/5)+2,FALSE)*SUMIFS('IEA-MethaneAbatement'!$N:$N,'IEA-MethaneAbatement'!$O:$O,"&lt;"&amp;$B23,'IEA-MethaneAbatement'!$O:$O,"&gt;="&amp;$A23,'IEA-MethaneAbatement'!$M:$M,$C$1,'IEA-MethaneAbatement'!$B:$B,'Country Selector'!$A$2)+VLOOKUP($D$1,'Multipliers and Adjustments'!$A$70:$I$86,TRUNC(COLUMN(Y$2)/5)+2,FALSE)*SUMIFS('IEA-MethaneAbatement'!$N:$N,'IEA-MethaneAbatement'!$O:$O,"&lt;"&amp;$B23,'IEA-MethaneAbatement'!$O:$O,"&gt;="&amp;$A23,'IEA-MethaneAbatement'!$M:$M,$D$1,'IEA-MethaneAbatement'!$B:$B,'Country Selector'!$A$2)))*(1+INDEX('EPA to IEA Scaling'!$F$8:$AO$8,,MATCH(Y$2,'EPA to IEA Scaling'!$F$1:$AO$1,0)))</f>
        <v>0</v>
      </c>
      <c r="Z23" cm="1">
        <f t="array" ref="Z23">((VLOOKUP($B$1,'Multipliers and Adjustments'!$A$70:$I$86,TRUNC(COLUMN(Z$2)/5)+2,FALSE)*SUMIFS('IEA-MethaneAbatement'!$N:$N,'IEA-MethaneAbatement'!$O:$O,"&lt;"&amp;$B23,'IEA-MethaneAbatement'!$O:$O,"&gt;="&amp;$A23,'IEA-MethaneAbatement'!$M:$M,$B$1,'IEA-MethaneAbatement'!$B:$B,'Country Selector'!$A$2)+VLOOKUP($C$1,'Multipliers and Adjustments'!$A$70:$I$86,TRUNC(COLUMN(Z$2)/5)+2,FALSE)*SUMIFS('IEA-MethaneAbatement'!$N:$N,'IEA-MethaneAbatement'!$O:$O,"&lt;"&amp;$B23,'IEA-MethaneAbatement'!$O:$O,"&gt;="&amp;$A23,'IEA-MethaneAbatement'!$M:$M,$C$1,'IEA-MethaneAbatement'!$B:$B,'Country Selector'!$A$2)+VLOOKUP($D$1,'Multipliers and Adjustments'!$A$70:$I$86,TRUNC(COLUMN(Z$2)/5)+2,FALSE)*SUMIFS('IEA-MethaneAbatement'!$N:$N,'IEA-MethaneAbatement'!$O:$O,"&lt;"&amp;$B23,'IEA-MethaneAbatement'!$O:$O,"&gt;="&amp;$A23,'IEA-MethaneAbatement'!$M:$M,$D$1,'IEA-MethaneAbatement'!$B:$B,'Country Selector'!$A$2)))*(1+INDEX('EPA to IEA Scaling'!$F$8:$AO$8,,MATCH(Z$2,'EPA to IEA Scaling'!$F$1:$AO$1,0)))</f>
        <v>0</v>
      </c>
      <c r="AA23" cm="1">
        <f t="array" ref="AA23">((VLOOKUP($B$1,'Multipliers and Adjustments'!$A$70:$I$86,TRUNC(COLUMN(AA$2)/5)+2,FALSE)*SUMIFS('IEA-MethaneAbatement'!$N:$N,'IEA-MethaneAbatement'!$O:$O,"&lt;"&amp;$B23,'IEA-MethaneAbatement'!$O:$O,"&gt;="&amp;$A23,'IEA-MethaneAbatement'!$M:$M,$B$1,'IEA-MethaneAbatement'!$B:$B,'Country Selector'!$A$2)+VLOOKUP($C$1,'Multipliers and Adjustments'!$A$70:$I$86,TRUNC(COLUMN(AA$2)/5)+2,FALSE)*SUMIFS('IEA-MethaneAbatement'!$N:$N,'IEA-MethaneAbatement'!$O:$O,"&lt;"&amp;$B23,'IEA-MethaneAbatement'!$O:$O,"&gt;="&amp;$A23,'IEA-MethaneAbatement'!$M:$M,$C$1,'IEA-MethaneAbatement'!$B:$B,'Country Selector'!$A$2)+VLOOKUP($D$1,'Multipliers and Adjustments'!$A$70:$I$86,TRUNC(COLUMN(AA$2)/5)+2,FALSE)*SUMIFS('IEA-MethaneAbatement'!$N:$N,'IEA-MethaneAbatement'!$O:$O,"&lt;"&amp;$B23,'IEA-MethaneAbatement'!$O:$O,"&gt;="&amp;$A23,'IEA-MethaneAbatement'!$M:$M,$D$1,'IEA-MethaneAbatement'!$B:$B,'Country Selector'!$A$2)))*(1+INDEX('EPA to IEA Scaling'!$F$8:$AO$8,,MATCH(AA$2,'EPA to IEA Scaling'!$F$1:$AO$1,0)))</f>
        <v>0</v>
      </c>
      <c r="AB23" s="31" cm="1">
        <f t="array" ref="AB23">((VLOOKUP($B$1,'Multipliers and Adjustments'!$A$70:$I$86,TRUNC(COLUMN(AB$2)/5)+2,FALSE)*SUMIFS('IEA-MethaneAbatement'!$N:$N,'IEA-MethaneAbatement'!$O:$O,"&lt;"&amp;$B23,'IEA-MethaneAbatement'!$O:$O,"&gt;="&amp;$A23,'IEA-MethaneAbatement'!$M:$M,$B$1,'IEA-MethaneAbatement'!$B:$B,'Country Selector'!$A$2)+VLOOKUP($C$1,'Multipliers and Adjustments'!$A$70:$I$86,TRUNC(COLUMN(AB$2)/5)+2,FALSE)*SUMIFS('IEA-MethaneAbatement'!$N:$N,'IEA-MethaneAbatement'!$O:$O,"&lt;"&amp;$B23,'IEA-MethaneAbatement'!$O:$O,"&gt;="&amp;$A23,'IEA-MethaneAbatement'!$M:$M,$C$1,'IEA-MethaneAbatement'!$B:$B,'Country Selector'!$A$2)+VLOOKUP($D$1,'Multipliers and Adjustments'!$A$70:$I$86,TRUNC(COLUMN(AB$2)/5)+2,FALSE)*SUMIFS('IEA-MethaneAbatement'!$N:$N,'IEA-MethaneAbatement'!$O:$O,"&lt;"&amp;$B23,'IEA-MethaneAbatement'!$O:$O,"&gt;="&amp;$A23,'IEA-MethaneAbatement'!$M:$M,$D$1,'IEA-MethaneAbatement'!$B:$B,'Country Selector'!$A$2)))*(1+INDEX('EPA to IEA Scaling'!$F$8:$AO$8,,MATCH(AB$2,'EPA to IEA Scaling'!$F$1:$AO$1,0)))</f>
        <v>0</v>
      </c>
      <c r="AC23" cm="1">
        <f t="array" ref="AC23">((VLOOKUP($B$1,'Multipliers and Adjustments'!$A$70:$I$86,TRUNC(COLUMN(AC$2)/5)+2,FALSE)*SUMIFS('IEA-MethaneAbatement'!$N:$N,'IEA-MethaneAbatement'!$O:$O,"&lt;"&amp;$B23,'IEA-MethaneAbatement'!$O:$O,"&gt;="&amp;$A23,'IEA-MethaneAbatement'!$M:$M,$B$1,'IEA-MethaneAbatement'!$B:$B,'Country Selector'!$A$2)+VLOOKUP($C$1,'Multipliers and Adjustments'!$A$70:$I$86,TRUNC(COLUMN(AC$2)/5)+2,FALSE)*SUMIFS('IEA-MethaneAbatement'!$N:$N,'IEA-MethaneAbatement'!$O:$O,"&lt;"&amp;$B23,'IEA-MethaneAbatement'!$O:$O,"&gt;="&amp;$A23,'IEA-MethaneAbatement'!$M:$M,$C$1,'IEA-MethaneAbatement'!$B:$B,'Country Selector'!$A$2)+VLOOKUP($D$1,'Multipliers and Adjustments'!$A$70:$I$86,TRUNC(COLUMN(AC$2)/5)+2,FALSE)*SUMIFS('IEA-MethaneAbatement'!$N:$N,'IEA-MethaneAbatement'!$O:$O,"&lt;"&amp;$B23,'IEA-MethaneAbatement'!$O:$O,"&gt;="&amp;$A23,'IEA-MethaneAbatement'!$M:$M,$D$1,'IEA-MethaneAbatement'!$B:$B,'Country Selector'!$A$2)))*(1+INDEX('EPA to IEA Scaling'!$F$8:$AO$8,,MATCH(AC$2,'EPA to IEA Scaling'!$F$1:$AO$1,0)))</f>
        <v>0</v>
      </c>
      <c r="AD23" cm="1">
        <f t="array" ref="AD23">((VLOOKUP($B$1,'Multipliers and Adjustments'!$A$70:$I$86,TRUNC(COLUMN(AD$2)/5)+2,FALSE)*SUMIFS('IEA-MethaneAbatement'!$N:$N,'IEA-MethaneAbatement'!$O:$O,"&lt;"&amp;$B23,'IEA-MethaneAbatement'!$O:$O,"&gt;="&amp;$A23,'IEA-MethaneAbatement'!$M:$M,$B$1,'IEA-MethaneAbatement'!$B:$B,'Country Selector'!$A$2)+VLOOKUP($C$1,'Multipliers and Adjustments'!$A$70:$I$86,TRUNC(COLUMN(AD$2)/5)+2,FALSE)*SUMIFS('IEA-MethaneAbatement'!$N:$N,'IEA-MethaneAbatement'!$O:$O,"&lt;"&amp;$B23,'IEA-MethaneAbatement'!$O:$O,"&gt;="&amp;$A23,'IEA-MethaneAbatement'!$M:$M,$C$1,'IEA-MethaneAbatement'!$B:$B,'Country Selector'!$A$2)+VLOOKUP($D$1,'Multipliers and Adjustments'!$A$70:$I$86,TRUNC(COLUMN(AD$2)/5)+2,FALSE)*SUMIFS('IEA-MethaneAbatement'!$N:$N,'IEA-MethaneAbatement'!$O:$O,"&lt;"&amp;$B23,'IEA-MethaneAbatement'!$O:$O,"&gt;="&amp;$A23,'IEA-MethaneAbatement'!$M:$M,$D$1,'IEA-MethaneAbatement'!$B:$B,'Country Selector'!$A$2)))*(1+INDEX('EPA to IEA Scaling'!$F$8:$AO$8,,MATCH(AD$2,'EPA to IEA Scaling'!$F$1:$AO$1,0)))</f>
        <v>0</v>
      </c>
      <c r="AE23" cm="1">
        <f t="array" ref="AE23">((VLOOKUP($B$1,'Multipliers and Adjustments'!$A$70:$I$86,TRUNC(COLUMN(AE$2)/5)+2,FALSE)*SUMIFS('IEA-MethaneAbatement'!$N:$N,'IEA-MethaneAbatement'!$O:$O,"&lt;"&amp;$B23,'IEA-MethaneAbatement'!$O:$O,"&gt;="&amp;$A23,'IEA-MethaneAbatement'!$M:$M,$B$1,'IEA-MethaneAbatement'!$B:$B,'Country Selector'!$A$2)+VLOOKUP($C$1,'Multipliers and Adjustments'!$A$70:$I$86,TRUNC(COLUMN(AE$2)/5)+2,FALSE)*SUMIFS('IEA-MethaneAbatement'!$N:$N,'IEA-MethaneAbatement'!$O:$O,"&lt;"&amp;$B23,'IEA-MethaneAbatement'!$O:$O,"&gt;="&amp;$A23,'IEA-MethaneAbatement'!$M:$M,$C$1,'IEA-MethaneAbatement'!$B:$B,'Country Selector'!$A$2)+VLOOKUP($D$1,'Multipliers and Adjustments'!$A$70:$I$86,TRUNC(COLUMN(AE$2)/5)+2,FALSE)*SUMIFS('IEA-MethaneAbatement'!$N:$N,'IEA-MethaneAbatement'!$O:$O,"&lt;"&amp;$B23,'IEA-MethaneAbatement'!$O:$O,"&gt;="&amp;$A23,'IEA-MethaneAbatement'!$M:$M,$D$1,'IEA-MethaneAbatement'!$B:$B,'Country Selector'!$A$2)))*(1+INDEX('EPA to IEA Scaling'!$F$8:$AO$8,,MATCH(AE$2,'EPA to IEA Scaling'!$F$1:$AO$1,0)))</f>
        <v>0</v>
      </c>
      <c r="AF23" cm="1">
        <f t="array" ref="AF23">((VLOOKUP($B$1,'Multipliers and Adjustments'!$A$70:$I$86,TRUNC(COLUMN(AF$2)/5)+2,FALSE)*SUMIFS('IEA-MethaneAbatement'!$N:$N,'IEA-MethaneAbatement'!$O:$O,"&lt;"&amp;$B23,'IEA-MethaneAbatement'!$O:$O,"&gt;="&amp;$A23,'IEA-MethaneAbatement'!$M:$M,$B$1,'IEA-MethaneAbatement'!$B:$B,'Country Selector'!$A$2)+VLOOKUP($C$1,'Multipliers and Adjustments'!$A$70:$I$86,TRUNC(COLUMN(AF$2)/5)+2,FALSE)*SUMIFS('IEA-MethaneAbatement'!$N:$N,'IEA-MethaneAbatement'!$O:$O,"&lt;"&amp;$B23,'IEA-MethaneAbatement'!$O:$O,"&gt;="&amp;$A23,'IEA-MethaneAbatement'!$M:$M,$C$1,'IEA-MethaneAbatement'!$B:$B,'Country Selector'!$A$2)+VLOOKUP($D$1,'Multipliers and Adjustments'!$A$70:$I$86,TRUNC(COLUMN(AF$2)/5)+2,FALSE)*SUMIFS('IEA-MethaneAbatement'!$N:$N,'IEA-MethaneAbatement'!$O:$O,"&lt;"&amp;$B23,'IEA-MethaneAbatement'!$O:$O,"&gt;="&amp;$A23,'IEA-MethaneAbatement'!$M:$M,$D$1,'IEA-MethaneAbatement'!$B:$B,'Country Selector'!$A$2)))*(1+INDEX('EPA to IEA Scaling'!$F$8:$AO$8,,MATCH(AF$2,'EPA to IEA Scaling'!$F$1:$AO$1,0)))</f>
        <v>0</v>
      </c>
      <c r="AG23" s="31" cm="1">
        <f t="array" ref="AG23">((VLOOKUP($B$1,'Multipliers and Adjustments'!$A$70:$I$86,TRUNC(COLUMN(AG$2)/5)+2,FALSE)*SUMIFS('IEA-MethaneAbatement'!$N:$N,'IEA-MethaneAbatement'!$O:$O,"&lt;"&amp;$B23,'IEA-MethaneAbatement'!$O:$O,"&gt;="&amp;$A23,'IEA-MethaneAbatement'!$M:$M,$B$1,'IEA-MethaneAbatement'!$B:$B,'Country Selector'!$A$2)+VLOOKUP($C$1,'Multipliers and Adjustments'!$A$70:$I$86,TRUNC(COLUMN(AG$2)/5)+2,FALSE)*SUMIFS('IEA-MethaneAbatement'!$N:$N,'IEA-MethaneAbatement'!$O:$O,"&lt;"&amp;$B23,'IEA-MethaneAbatement'!$O:$O,"&gt;="&amp;$A23,'IEA-MethaneAbatement'!$M:$M,$C$1,'IEA-MethaneAbatement'!$B:$B,'Country Selector'!$A$2)+VLOOKUP($D$1,'Multipliers and Adjustments'!$A$70:$I$86,TRUNC(COLUMN(AG$2)/5)+2,FALSE)*SUMIFS('IEA-MethaneAbatement'!$N:$N,'IEA-MethaneAbatement'!$O:$O,"&lt;"&amp;$B23,'IEA-MethaneAbatement'!$O:$O,"&gt;="&amp;$A23,'IEA-MethaneAbatement'!$M:$M,$D$1,'IEA-MethaneAbatement'!$B:$B,'Country Selector'!$A$2)))*(1+INDEX('EPA to IEA Scaling'!$F$8:$AO$8,,MATCH(AG$2,'EPA to IEA Scaling'!$F$1:$AO$1,0)))</f>
        <v>0</v>
      </c>
      <c r="AH23" cm="1">
        <f t="array" ref="AH23">((VLOOKUP($B$1,'Multipliers and Adjustments'!$A$70:$I$86,TRUNC(COLUMN(AH$2)/5)+2,FALSE)*SUMIFS('IEA-MethaneAbatement'!$N:$N,'IEA-MethaneAbatement'!$O:$O,"&lt;"&amp;$B23,'IEA-MethaneAbatement'!$O:$O,"&gt;="&amp;$A23,'IEA-MethaneAbatement'!$M:$M,$B$1,'IEA-MethaneAbatement'!$B:$B,'Country Selector'!$A$2)+VLOOKUP($C$1,'Multipliers and Adjustments'!$A$70:$I$86,TRUNC(COLUMN(AH$2)/5)+2,FALSE)*SUMIFS('IEA-MethaneAbatement'!$N:$N,'IEA-MethaneAbatement'!$O:$O,"&lt;"&amp;$B23,'IEA-MethaneAbatement'!$O:$O,"&gt;="&amp;$A23,'IEA-MethaneAbatement'!$M:$M,$C$1,'IEA-MethaneAbatement'!$B:$B,'Country Selector'!$A$2)+VLOOKUP($D$1,'Multipliers and Adjustments'!$A$70:$I$86,TRUNC(COLUMN(AH$2)/5)+2,FALSE)*SUMIFS('IEA-MethaneAbatement'!$N:$N,'IEA-MethaneAbatement'!$O:$O,"&lt;"&amp;$B23,'IEA-MethaneAbatement'!$O:$O,"&gt;="&amp;$A23,'IEA-MethaneAbatement'!$M:$M,$D$1,'IEA-MethaneAbatement'!$B:$B,'Country Selector'!$A$2)))*(1+INDEX('EPA to IEA Scaling'!$F$8:$AO$8,,MATCH(AH$2,'EPA to IEA Scaling'!$F$1:$AO$1,0)))</f>
        <v>0</v>
      </c>
      <c r="AI23" cm="1">
        <f t="array" ref="AI23">((VLOOKUP($B$1,'Multipliers and Adjustments'!$A$70:$I$86,TRUNC(COLUMN(AI$2)/5)+2,FALSE)*SUMIFS('IEA-MethaneAbatement'!$N:$N,'IEA-MethaneAbatement'!$O:$O,"&lt;"&amp;$B23,'IEA-MethaneAbatement'!$O:$O,"&gt;="&amp;$A23,'IEA-MethaneAbatement'!$M:$M,$B$1,'IEA-MethaneAbatement'!$B:$B,'Country Selector'!$A$2)+VLOOKUP($C$1,'Multipliers and Adjustments'!$A$70:$I$86,TRUNC(COLUMN(AI$2)/5)+2,FALSE)*SUMIFS('IEA-MethaneAbatement'!$N:$N,'IEA-MethaneAbatement'!$O:$O,"&lt;"&amp;$B23,'IEA-MethaneAbatement'!$O:$O,"&gt;="&amp;$A23,'IEA-MethaneAbatement'!$M:$M,$C$1,'IEA-MethaneAbatement'!$B:$B,'Country Selector'!$A$2)+VLOOKUP($D$1,'Multipliers and Adjustments'!$A$70:$I$86,TRUNC(COLUMN(AI$2)/5)+2,FALSE)*SUMIFS('IEA-MethaneAbatement'!$N:$N,'IEA-MethaneAbatement'!$O:$O,"&lt;"&amp;$B23,'IEA-MethaneAbatement'!$O:$O,"&gt;="&amp;$A23,'IEA-MethaneAbatement'!$M:$M,$D$1,'IEA-MethaneAbatement'!$B:$B,'Country Selector'!$A$2)))*(1+INDEX('EPA to IEA Scaling'!$F$8:$AO$8,,MATCH(AI$2,'EPA to IEA Scaling'!$F$1:$AO$1,0)))</f>
        <v>0</v>
      </c>
      <c r="AJ23" cm="1">
        <f t="array" ref="AJ23">((VLOOKUP($B$1,'Multipliers and Adjustments'!$A$70:$I$86,TRUNC(COLUMN(AJ$2)/5)+2,FALSE)*SUMIFS('IEA-MethaneAbatement'!$N:$N,'IEA-MethaneAbatement'!$O:$O,"&lt;"&amp;$B23,'IEA-MethaneAbatement'!$O:$O,"&gt;="&amp;$A23,'IEA-MethaneAbatement'!$M:$M,$B$1,'IEA-MethaneAbatement'!$B:$B,'Country Selector'!$A$2)+VLOOKUP($C$1,'Multipliers and Adjustments'!$A$70:$I$86,TRUNC(COLUMN(AJ$2)/5)+2,FALSE)*SUMIFS('IEA-MethaneAbatement'!$N:$N,'IEA-MethaneAbatement'!$O:$O,"&lt;"&amp;$B23,'IEA-MethaneAbatement'!$O:$O,"&gt;="&amp;$A23,'IEA-MethaneAbatement'!$M:$M,$C$1,'IEA-MethaneAbatement'!$B:$B,'Country Selector'!$A$2)+VLOOKUP($D$1,'Multipliers and Adjustments'!$A$70:$I$86,TRUNC(COLUMN(AJ$2)/5)+2,FALSE)*SUMIFS('IEA-MethaneAbatement'!$N:$N,'IEA-MethaneAbatement'!$O:$O,"&lt;"&amp;$B23,'IEA-MethaneAbatement'!$O:$O,"&gt;="&amp;$A23,'IEA-MethaneAbatement'!$M:$M,$D$1,'IEA-MethaneAbatement'!$B:$B,'Country Selector'!$A$2)))*(1+INDEX('EPA to IEA Scaling'!$F$8:$AO$8,,MATCH(AJ$2,'EPA to IEA Scaling'!$F$1:$AO$1,0)))</f>
        <v>0</v>
      </c>
      <c r="AK23" cm="1">
        <f t="array" ref="AK23">((VLOOKUP($B$1,'Multipliers and Adjustments'!$A$70:$I$86,TRUNC(COLUMN(AK$2)/5)+2,FALSE)*SUMIFS('IEA-MethaneAbatement'!$N:$N,'IEA-MethaneAbatement'!$O:$O,"&lt;"&amp;$B23,'IEA-MethaneAbatement'!$O:$O,"&gt;="&amp;$A23,'IEA-MethaneAbatement'!$M:$M,$B$1,'IEA-MethaneAbatement'!$B:$B,'Country Selector'!$A$2)+VLOOKUP($C$1,'Multipliers and Adjustments'!$A$70:$I$86,TRUNC(COLUMN(AK$2)/5)+2,FALSE)*SUMIFS('IEA-MethaneAbatement'!$N:$N,'IEA-MethaneAbatement'!$O:$O,"&lt;"&amp;$B23,'IEA-MethaneAbatement'!$O:$O,"&gt;="&amp;$A23,'IEA-MethaneAbatement'!$M:$M,$C$1,'IEA-MethaneAbatement'!$B:$B,'Country Selector'!$A$2)+VLOOKUP($D$1,'Multipliers and Adjustments'!$A$70:$I$86,TRUNC(COLUMN(AK$2)/5)+2,FALSE)*SUMIFS('IEA-MethaneAbatement'!$N:$N,'IEA-MethaneAbatement'!$O:$O,"&lt;"&amp;$B23,'IEA-MethaneAbatement'!$O:$O,"&gt;="&amp;$A23,'IEA-MethaneAbatement'!$M:$M,$D$1,'IEA-MethaneAbatement'!$B:$B,'Country Selector'!$A$2)))*(1+INDEX('EPA to IEA Scaling'!$F$8:$AO$8,,MATCH(AK$2,'EPA to IEA Scaling'!$F$1:$AO$1,0)))</f>
        <v>0</v>
      </c>
      <c r="AL23" s="31" cm="1">
        <f t="array" ref="AL23">((VLOOKUP($B$1,'Multipliers and Adjustments'!$A$70:$I$86,TRUNC(COLUMN(AL$2)/5)+2,FALSE)*SUMIFS('IEA-MethaneAbatement'!$N:$N,'IEA-MethaneAbatement'!$O:$O,"&lt;"&amp;$B23,'IEA-MethaneAbatement'!$O:$O,"&gt;="&amp;$A23,'IEA-MethaneAbatement'!$M:$M,$B$1,'IEA-MethaneAbatement'!$B:$B,'Country Selector'!$A$2)+VLOOKUP($C$1,'Multipliers and Adjustments'!$A$70:$I$86,TRUNC(COLUMN(AL$2)/5)+2,FALSE)*SUMIFS('IEA-MethaneAbatement'!$N:$N,'IEA-MethaneAbatement'!$O:$O,"&lt;"&amp;$B23,'IEA-MethaneAbatement'!$O:$O,"&gt;="&amp;$A23,'IEA-MethaneAbatement'!$M:$M,$C$1,'IEA-MethaneAbatement'!$B:$B,'Country Selector'!$A$2)+VLOOKUP($D$1,'Multipliers and Adjustments'!$A$70:$I$86,TRUNC(COLUMN(AL$2)/5)+2,FALSE)*SUMIFS('IEA-MethaneAbatement'!$N:$N,'IEA-MethaneAbatement'!$O:$O,"&lt;"&amp;$B23,'IEA-MethaneAbatement'!$O:$O,"&gt;="&amp;$A23,'IEA-MethaneAbatement'!$M:$M,$D$1,'IEA-MethaneAbatement'!$B:$B,'Country Selector'!$A$2)))*(1+INDEX('EPA to IEA Scaling'!$F$8:$AO$8,,MATCH(AL$2,'EPA to IEA Scaling'!$F$1:$AO$1,0)))</f>
        <v>0</v>
      </c>
    </row>
    <row r="24" spans="1:38" x14ac:dyDescent="0.45">
      <c r="A24" s="15">
        <f t="shared" si="1"/>
        <v>-100</v>
      </c>
      <c r="B24" s="16">
        <f>A24+10</f>
        <v>-90</v>
      </c>
      <c r="C24" s="31" cm="1">
        <f t="array" ref="C24">((VLOOKUP($B$1,'Multipliers and Adjustments'!$A$70:$I$86,TRUNC(COLUMN(C$2)/5)+2,FALSE)*SUMIFS('IEA-MethaneAbatement'!$N:$N,'IEA-MethaneAbatement'!$O:$O,"&lt;"&amp;$B24,'IEA-MethaneAbatement'!$O:$O,"&gt;="&amp;$A24,'IEA-MethaneAbatement'!$M:$M,$B$1,'IEA-MethaneAbatement'!$B:$B,'Country Selector'!$A$2)+VLOOKUP($C$1,'Multipliers and Adjustments'!$A$70:$I$86,TRUNC(COLUMN(C$2)/5)+2,FALSE)*SUMIFS('IEA-MethaneAbatement'!$N:$N,'IEA-MethaneAbatement'!$O:$O,"&lt;"&amp;$B24,'IEA-MethaneAbatement'!$O:$O,"&gt;="&amp;$A24,'IEA-MethaneAbatement'!$M:$M,$C$1,'IEA-MethaneAbatement'!$B:$B,'Country Selector'!$A$2)+VLOOKUP($D$1,'Multipliers and Adjustments'!$A$70:$I$86,TRUNC(COLUMN(C$2)/5)+2,FALSE)*SUMIFS('IEA-MethaneAbatement'!$N:$N,'IEA-MethaneAbatement'!$O:$O,"&lt;"&amp;$B24,'IEA-MethaneAbatement'!$O:$O,"&gt;="&amp;$A24,'IEA-MethaneAbatement'!$M:$M,$D$1,'IEA-MethaneAbatement'!$B:$B,'Country Selector'!$A$2)))*(1+INDEX('EPA to IEA Scaling'!$F$8:$AO$8,,MATCH(C$2,'EPA to IEA Scaling'!$F$1:$AO$1,0)))</f>
        <v>0</v>
      </c>
      <c r="D24" cm="1">
        <f t="array" ref="D24">((VLOOKUP($B$1,'Multipliers and Adjustments'!$A$70:$I$86,TRUNC(COLUMN(D$2)/5)+2,FALSE)*SUMIFS('IEA-MethaneAbatement'!$N:$N,'IEA-MethaneAbatement'!$O:$O,"&lt;"&amp;$B24,'IEA-MethaneAbatement'!$O:$O,"&gt;="&amp;$A24,'IEA-MethaneAbatement'!$M:$M,$B$1,'IEA-MethaneAbatement'!$B:$B,'Country Selector'!$A$2)+VLOOKUP($C$1,'Multipliers and Adjustments'!$A$70:$I$86,TRUNC(COLUMN(D$2)/5)+2,FALSE)*SUMIFS('IEA-MethaneAbatement'!$N:$N,'IEA-MethaneAbatement'!$O:$O,"&lt;"&amp;$B24,'IEA-MethaneAbatement'!$O:$O,"&gt;="&amp;$A24,'IEA-MethaneAbatement'!$M:$M,$C$1,'IEA-MethaneAbatement'!$B:$B,'Country Selector'!$A$2)+VLOOKUP($D$1,'Multipliers and Adjustments'!$A$70:$I$86,TRUNC(COLUMN(D$2)/5)+2,FALSE)*SUMIFS('IEA-MethaneAbatement'!$N:$N,'IEA-MethaneAbatement'!$O:$O,"&lt;"&amp;$B24,'IEA-MethaneAbatement'!$O:$O,"&gt;="&amp;$A24,'IEA-MethaneAbatement'!$M:$M,$D$1,'IEA-MethaneAbatement'!$B:$B,'Country Selector'!$A$2)))*(1+INDEX('EPA to IEA Scaling'!$F$8:$AO$8,,MATCH(D$2,'EPA to IEA Scaling'!$F$1:$AO$1,0)))</f>
        <v>0</v>
      </c>
      <c r="E24" cm="1">
        <f t="array" ref="E24">((VLOOKUP($B$1,'Multipliers and Adjustments'!$A$70:$I$86,TRUNC(COLUMN(E$2)/5)+2,FALSE)*SUMIFS('IEA-MethaneAbatement'!$N:$N,'IEA-MethaneAbatement'!$O:$O,"&lt;"&amp;$B24,'IEA-MethaneAbatement'!$O:$O,"&gt;="&amp;$A24,'IEA-MethaneAbatement'!$M:$M,$B$1,'IEA-MethaneAbatement'!$B:$B,'Country Selector'!$A$2)+VLOOKUP($C$1,'Multipliers and Adjustments'!$A$70:$I$86,TRUNC(COLUMN(E$2)/5)+2,FALSE)*SUMIFS('IEA-MethaneAbatement'!$N:$N,'IEA-MethaneAbatement'!$O:$O,"&lt;"&amp;$B24,'IEA-MethaneAbatement'!$O:$O,"&gt;="&amp;$A24,'IEA-MethaneAbatement'!$M:$M,$C$1,'IEA-MethaneAbatement'!$B:$B,'Country Selector'!$A$2)+VLOOKUP($D$1,'Multipliers and Adjustments'!$A$70:$I$86,TRUNC(COLUMN(E$2)/5)+2,FALSE)*SUMIFS('IEA-MethaneAbatement'!$N:$N,'IEA-MethaneAbatement'!$O:$O,"&lt;"&amp;$B24,'IEA-MethaneAbatement'!$O:$O,"&gt;="&amp;$A24,'IEA-MethaneAbatement'!$M:$M,$D$1,'IEA-MethaneAbatement'!$B:$B,'Country Selector'!$A$2)))*(1+INDEX('EPA to IEA Scaling'!$F$8:$AO$8,,MATCH(E$2,'EPA to IEA Scaling'!$F$1:$AO$1,0)))</f>
        <v>0</v>
      </c>
      <c r="F24" cm="1">
        <f t="array" ref="F24">((VLOOKUP($B$1,'Multipliers and Adjustments'!$A$70:$I$86,TRUNC(COLUMN(F$2)/5)+2,FALSE)*SUMIFS('IEA-MethaneAbatement'!$N:$N,'IEA-MethaneAbatement'!$O:$O,"&lt;"&amp;$B24,'IEA-MethaneAbatement'!$O:$O,"&gt;="&amp;$A24,'IEA-MethaneAbatement'!$M:$M,$B$1,'IEA-MethaneAbatement'!$B:$B,'Country Selector'!$A$2)+VLOOKUP($C$1,'Multipliers and Adjustments'!$A$70:$I$86,TRUNC(COLUMN(F$2)/5)+2,FALSE)*SUMIFS('IEA-MethaneAbatement'!$N:$N,'IEA-MethaneAbatement'!$O:$O,"&lt;"&amp;$B24,'IEA-MethaneAbatement'!$O:$O,"&gt;="&amp;$A24,'IEA-MethaneAbatement'!$M:$M,$C$1,'IEA-MethaneAbatement'!$B:$B,'Country Selector'!$A$2)+VLOOKUP($D$1,'Multipliers and Adjustments'!$A$70:$I$86,TRUNC(COLUMN(F$2)/5)+2,FALSE)*SUMIFS('IEA-MethaneAbatement'!$N:$N,'IEA-MethaneAbatement'!$O:$O,"&lt;"&amp;$B24,'IEA-MethaneAbatement'!$O:$O,"&gt;="&amp;$A24,'IEA-MethaneAbatement'!$M:$M,$D$1,'IEA-MethaneAbatement'!$B:$B,'Country Selector'!$A$2)))*(1+INDEX('EPA to IEA Scaling'!$F$8:$AO$8,,MATCH(F$2,'EPA to IEA Scaling'!$F$1:$AO$1,0)))</f>
        <v>0</v>
      </c>
      <c r="G24" cm="1">
        <f t="array" ref="G24">((VLOOKUP($B$1,'Multipliers and Adjustments'!$A$70:$I$86,TRUNC(COLUMN(G$2)/5)+2,FALSE)*SUMIFS('IEA-MethaneAbatement'!$N:$N,'IEA-MethaneAbatement'!$O:$O,"&lt;"&amp;$B24,'IEA-MethaneAbatement'!$O:$O,"&gt;="&amp;$A24,'IEA-MethaneAbatement'!$M:$M,$B$1,'IEA-MethaneAbatement'!$B:$B,'Country Selector'!$A$2)+VLOOKUP($C$1,'Multipliers and Adjustments'!$A$70:$I$86,TRUNC(COLUMN(G$2)/5)+2,FALSE)*SUMIFS('IEA-MethaneAbatement'!$N:$N,'IEA-MethaneAbatement'!$O:$O,"&lt;"&amp;$B24,'IEA-MethaneAbatement'!$O:$O,"&gt;="&amp;$A24,'IEA-MethaneAbatement'!$M:$M,$C$1,'IEA-MethaneAbatement'!$B:$B,'Country Selector'!$A$2)+VLOOKUP($D$1,'Multipliers and Adjustments'!$A$70:$I$86,TRUNC(COLUMN(G$2)/5)+2,FALSE)*SUMIFS('IEA-MethaneAbatement'!$N:$N,'IEA-MethaneAbatement'!$O:$O,"&lt;"&amp;$B24,'IEA-MethaneAbatement'!$O:$O,"&gt;="&amp;$A24,'IEA-MethaneAbatement'!$M:$M,$D$1,'IEA-MethaneAbatement'!$B:$B,'Country Selector'!$A$2)))*(1+INDEX('EPA to IEA Scaling'!$F$8:$AO$8,,MATCH(G$2,'EPA to IEA Scaling'!$F$1:$AO$1,0)))</f>
        <v>0</v>
      </c>
      <c r="H24" s="31" cm="1">
        <f t="array" ref="H24">((VLOOKUP($B$1,'Multipliers and Adjustments'!$A$70:$I$86,TRUNC(COLUMN(H$2)/5)+2,FALSE)*SUMIFS('IEA-MethaneAbatement'!$N:$N,'IEA-MethaneAbatement'!$O:$O,"&lt;"&amp;$B24,'IEA-MethaneAbatement'!$O:$O,"&gt;="&amp;$A24,'IEA-MethaneAbatement'!$M:$M,$B$1,'IEA-MethaneAbatement'!$B:$B,'Country Selector'!$A$2)+VLOOKUP($C$1,'Multipliers and Adjustments'!$A$70:$I$86,TRUNC(COLUMN(H$2)/5)+2,FALSE)*SUMIFS('IEA-MethaneAbatement'!$N:$N,'IEA-MethaneAbatement'!$O:$O,"&lt;"&amp;$B24,'IEA-MethaneAbatement'!$O:$O,"&gt;="&amp;$A24,'IEA-MethaneAbatement'!$M:$M,$C$1,'IEA-MethaneAbatement'!$B:$B,'Country Selector'!$A$2)+VLOOKUP($D$1,'Multipliers and Adjustments'!$A$70:$I$86,TRUNC(COLUMN(H$2)/5)+2,FALSE)*SUMIFS('IEA-MethaneAbatement'!$N:$N,'IEA-MethaneAbatement'!$O:$O,"&lt;"&amp;$B24,'IEA-MethaneAbatement'!$O:$O,"&gt;="&amp;$A24,'IEA-MethaneAbatement'!$M:$M,$D$1,'IEA-MethaneAbatement'!$B:$B,'Country Selector'!$A$2)))*(1+INDEX('EPA to IEA Scaling'!$F$8:$AO$8,,MATCH(H$2,'EPA to IEA Scaling'!$F$1:$AO$1,0)))</f>
        <v>0</v>
      </c>
      <c r="I24" cm="1">
        <f t="array" ref="I24">((VLOOKUP($B$1,'Multipliers and Adjustments'!$A$70:$I$86,TRUNC(COLUMN(I$2)/5)+2,FALSE)*SUMIFS('IEA-MethaneAbatement'!$N:$N,'IEA-MethaneAbatement'!$O:$O,"&lt;"&amp;$B24,'IEA-MethaneAbatement'!$O:$O,"&gt;="&amp;$A24,'IEA-MethaneAbatement'!$M:$M,$B$1,'IEA-MethaneAbatement'!$B:$B,'Country Selector'!$A$2)+VLOOKUP($C$1,'Multipliers and Adjustments'!$A$70:$I$86,TRUNC(COLUMN(I$2)/5)+2,FALSE)*SUMIFS('IEA-MethaneAbatement'!$N:$N,'IEA-MethaneAbatement'!$O:$O,"&lt;"&amp;$B24,'IEA-MethaneAbatement'!$O:$O,"&gt;="&amp;$A24,'IEA-MethaneAbatement'!$M:$M,$C$1,'IEA-MethaneAbatement'!$B:$B,'Country Selector'!$A$2)+VLOOKUP($D$1,'Multipliers and Adjustments'!$A$70:$I$86,TRUNC(COLUMN(I$2)/5)+2,FALSE)*SUMIFS('IEA-MethaneAbatement'!$N:$N,'IEA-MethaneAbatement'!$O:$O,"&lt;"&amp;$B24,'IEA-MethaneAbatement'!$O:$O,"&gt;="&amp;$A24,'IEA-MethaneAbatement'!$M:$M,$D$1,'IEA-MethaneAbatement'!$B:$B,'Country Selector'!$A$2)))*(1+INDEX('EPA to IEA Scaling'!$F$8:$AO$8,,MATCH(I$2,'EPA to IEA Scaling'!$F$1:$AO$1,0)))</f>
        <v>0</v>
      </c>
      <c r="J24" cm="1">
        <f t="array" ref="J24">((VLOOKUP($B$1,'Multipliers and Adjustments'!$A$70:$I$86,TRUNC(COLUMN(J$2)/5)+2,FALSE)*SUMIFS('IEA-MethaneAbatement'!$N:$N,'IEA-MethaneAbatement'!$O:$O,"&lt;"&amp;$B24,'IEA-MethaneAbatement'!$O:$O,"&gt;="&amp;$A24,'IEA-MethaneAbatement'!$M:$M,$B$1,'IEA-MethaneAbatement'!$B:$B,'Country Selector'!$A$2)+VLOOKUP($C$1,'Multipliers and Adjustments'!$A$70:$I$86,TRUNC(COLUMN(J$2)/5)+2,FALSE)*SUMIFS('IEA-MethaneAbatement'!$N:$N,'IEA-MethaneAbatement'!$O:$O,"&lt;"&amp;$B24,'IEA-MethaneAbatement'!$O:$O,"&gt;="&amp;$A24,'IEA-MethaneAbatement'!$M:$M,$C$1,'IEA-MethaneAbatement'!$B:$B,'Country Selector'!$A$2)+VLOOKUP($D$1,'Multipliers and Adjustments'!$A$70:$I$86,TRUNC(COLUMN(J$2)/5)+2,FALSE)*SUMIFS('IEA-MethaneAbatement'!$N:$N,'IEA-MethaneAbatement'!$O:$O,"&lt;"&amp;$B24,'IEA-MethaneAbatement'!$O:$O,"&gt;="&amp;$A24,'IEA-MethaneAbatement'!$M:$M,$D$1,'IEA-MethaneAbatement'!$B:$B,'Country Selector'!$A$2)))*(1+INDEX('EPA to IEA Scaling'!$F$8:$AO$8,,MATCH(J$2,'EPA to IEA Scaling'!$F$1:$AO$1,0)))</f>
        <v>0</v>
      </c>
      <c r="K24" cm="1">
        <f t="array" ref="K24">((VLOOKUP($B$1,'Multipliers and Adjustments'!$A$70:$I$86,TRUNC(COLUMN(K$2)/5)+2,FALSE)*SUMIFS('IEA-MethaneAbatement'!$N:$N,'IEA-MethaneAbatement'!$O:$O,"&lt;"&amp;$B24,'IEA-MethaneAbatement'!$O:$O,"&gt;="&amp;$A24,'IEA-MethaneAbatement'!$M:$M,$B$1,'IEA-MethaneAbatement'!$B:$B,'Country Selector'!$A$2)+VLOOKUP($C$1,'Multipliers and Adjustments'!$A$70:$I$86,TRUNC(COLUMN(K$2)/5)+2,FALSE)*SUMIFS('IEA-MethaneAbatement'!$N:$N,'IEA-MethaneAbatement'!$O:$O,"&lt;"&amp;$B24,'IEA-MethaneAbatement'!$O:$O,"&gt;="&amp;$A24,'IEA-MethaneAbatement'!$M:$M,$C$1,'IEA-MethaneAbatement'!$B:$B,'Country Selector'!$A$2)+VLOOKUP($D$1,'Multipliers and Adjustments'!$A$70:$I$86,TRUNC(COLUMN(K$2)/5)+2,FALSE)*SUMIFS('IEA-MethaneAbatement'!$N:$N,'IEA-MethaneAbatement'!$O:$O,"&lt;"&amp;$B24,'IEA-MethaneAbatement'!$O:$O,"&gt;="&amp;$A24,'IEA-MethaneAbatement'!$M:$M,$D$1,'IEA-MethaneAbatement'!$B:$B,'Country Selector'!$A$2)))*(1+INDEX('EPA to IEA Scaling'!$F$8:$AO$8,,MATCH(K$2,'EPA to IEA Scaling'!$F$1:$AO$1,0)))</f>
        <v>0</v>
      </c>
      <c r="L24" cm="1">
        <f t="array" ref="L24">((VLOOKUP($B$1,'Multipliers and Adjustments'!$A$70:$I$86,TRUNC(COLUMN(L$2)/5)+2,FALSE)*SUMIFS('IEA-MethaneAbatement'!$N:$N,'IEA-MethaneAbatement'!$O:$O,"&lt;"&amp;$B24,'IEA-MethaneAbatement'!$O:$O,"&gt;="&amp;$A24,'IEA-MethaneAbatement'!$M:$M,$B$1,'IEA-MethaneAbatement'!$B:$B,'Country Selector'!$A$2)+VLOOKUP($C$1,'Multipliers and Adjustments'!$A$70:$I$86,TRUNC(COLUMN(L$2)/5)+2,FALSE)*SUMIFS('IEA-MethaneAbatement'!$N:$N,'IEA-MethaneAbatement'!$O:$O,"&lt;"&amp;$B24,'IEA-MethaneAbatement'!$O:$O,"&gt;="&amp;$A24,'IEA-MethaneAbatement'!$M:$M,$C$1,'IEA-MethaneAbatement'!$B:$B,'Country Selector'!$A$2)+VLOOKUP($D$1,'Multipliers and Adjustments'!$A$70:$I$86,TRUNC(COLUMN(L$2)/5)+2,FALSE)*SUMIFS('IEA-MethaneAbatement'!$N:$N,'IEA-MethaneAbatement'!$O:$O,"&lt;"&amp;$B24,'IEA-MethaneAbatement'!$O:$O,"&gt;="&amp;$A24,'IEA-MethaneAbatement'!$M:$M,$D$1,'IEA-MethaneAbatement'!$B:$B,'Country Selector'!$A$2)))*(1+INDEX('EPA to IEA Scaling'!$F$8:$AO$8,,MATCH(L$2,'EPA to IEA Scaling'!$F$1:$AO$1,0)))</f>
        <v>0</v>
      </c>
      <c r="M24" s="31" cm="1">
        <f t="array" ref="M24">((VLOOKUP($B$1,'Multipliers and Adjustments'!$A$70:$I$86,TRUNC(COLUMN(M$2)/5)+2,FALSE)*SUMIFS('IEA-MethaneAbatement'!$N:$N,'IEA-MethaneAbatement'!$O:$O,"&lt;"&amp;$B24,'IEA-MethaneAbatement'!$O:$O,"&gt;="&amp;$A24,'IEA-MethaneAbatement'!$M:$M,$B$1,'IEA-MethaneAbatement'!$B:$B,'Country Selector'!$A$2)+VLOOKUP($C$1,'Multipliers and Adjustments'!$A$70:$I$86,TRUNC(COLUMN(M$2)/5)+2,FALSE)*SUMIFS('IEA-MethaneAbatement'!$N:$N,'IEA-MethaneAbatement'!$O:$O,"&lt;"&amp;$B24,'IEA-MethaneAbatement'!$O:$O,"&gt;="&amp;$A24,'IEA-MethaneAbatement'!$M:$M,$C$1,'IEA-MethaneAbatement'!$B:$B,'Country Selector'!$A$2)+VLOOKUP($D$1,'Multipliers and Adjustments'!$A$70:$I$86,TRUNC(COLUMN(M$2)/5)+2,FALSE)*SUMIFS('IEA-MethaneAbatement'!$N:$N,'IEA-MethaneAbatement'!$O:$O,"&lt;"&amp;$B24,'IEA-MethaneAbatement'!$O:$O,"&gt;="&amp;$A24,'IEA-MethaneAbatement'!$M:$M,$D$1,'IEA-MethaneAbatement'!$B:$B,'Country Selector'!$A$2)))*(1+INDEX('EPA to IEA Scaling'!$F$8:$AO$8,,MATCH(M$2,'EPA to IEA Scaling'!$F$1:$AO$1,0)))</f>
        <v>0</v>
      </c>
      <c r="N24" cm="1">
        <f t="array" ref="N24">((VLOOKUP($B$1,'Multipliers and Adjustments'!$A$70:$I$86,TRUNC(COLUMN(N$2)/5)+2,FALSE)*SUMIFS('IEA-MethaneAbatement'!$N:$N,'IEA-MethaneAbatement'!$O:$O,"&lt;"&amp;$B24,'IEA-MethaneAbatement'!$O:$O,"&gt;="&amp;$A24,'IEA-MethaneAbatement'!$M:$M,$B$1,'IEA-MethaneAbatement'!$B:$B,'Country Selector'!$A$2)+VLOOKUP($C$1,'Multipliers and Adjustments'!$A$70:$I$86,TRUNC(COLUMN(N$2)/5)+2,FALSE)*SUMIFS('IEA-MethaneAbatement'!$N:$N,'IEA-MethaneAbatement'!$O:$O,"&lt;"&amp;$B24,'IEA-MethaneAbatement'!$O:$O,"&gt;="&amp;$A24,'IEA-MethaneAbatement'!$M:$M,$C$1,'IEA-MethaneAbatement'!$B:$B,'Country Selector'!$A$2)+VLOOKUP($D$1,'Multipliers and Adjustments'!$A$70:$I$86,TRUNC(COLUMN(N$2)/5)+2,FALSE)*SUMIFS('IEA-MethaneAbatement'!$N:$N,'IEA-MethaneAbatement'!$O:$O,"&lt;"&amp;$B24,'IEA-MethaneAbatement'!$O:$O,"&gt;="&amp;$A24,'IEA-MethaneAbatement'!$M:$M,$D$1,'IEA-MethaneAbatement'!$B:$B,'Country Selector'!$A$2)))*(1+INDEX('EPA to IEA Scaling'!$F$8:$AO$8,,MATCH(N$2,'EPA to IEA Scaling'!$F$1:$AO$1,0)))</f>
        <v>0</v>
      </c>
      <c r="O24" cm="1">
        <f t="array" ref="O24">((VLOOKUP($B$1,'Multipliers and Adjustments'!$A$70:$I$86,TRUNC(COLUMN(O$2)/5)+2,FALSE)*SUMIFS('IEA-MethaneAbatement'!$N:$N,'IEA-MethaneAbatement'!$O:$O,"&lt;"&amp;$B24,'IEA-MethaneAbatement'!$O:$O,"&gt;="&amp;$A24,'IEA-MethaneAbatement'!$M:$M,$B$1,'IEA-MethaneAbatement'!$B:$B,'Country Selector'!$A$2)+VLOOKUP($C$1,'Multipliers and Adjustments'!$A$70:$I$86,TRUNC(COLUMN(O$2)/5)+2,FALSE)*SUMIFS('IEA-MethaneAbatement'!$N:$N,'IEA-MethaneAbatement'!$O:$O,"&lt;"&amp;$B24,'IEA-MethaneAbatement'!$O:$O,"&gt;="&amp;$A24,'IEA-MethaneAbatement'!$M:$M,$C$1,'IEA-MethaneAbatement'!$B:$B,'Country Selector'!$A$2)+VLOOKUP($D$1,'Multipliers and Adjustments'!$A$70:$I$86,TRUNC(COLUMN(O$2)/5)+2,FALSE)*SUMIFS('IEA-MethaneAbatement'!$N:$N,'IEA-MethaneAbatement'!$O:$O,"&lt;"&amp;$B24,'IEA-MethaneAbatement'!$O:$O,"&gt;="&amp;$A24,'IEA-MethaneAbatement'!$M:$M,$D$1,'IEA-MethaneAbatement'!$B:$B,'Country Selector'!$A$2)))*(1+INDEX('EPA to IEA Scaling'!$F$8:$AO$8,,MATCH(O$2,'EPA to IEA Scaling'!$F$1:$AO$1,0)))</f>
        <v>0</v>
      </c>
      <c r="P24" cm="1">
        <f t="array" ref="P24">((VLOOKUP($B$1,'Multipliers and Adjustments'!$A$70:$I$86,TRUNC(COLUMN(P$2)/5)+2,FALSE)*SUMIFS('IEA-MethaneAbatement'!$N:$N,'IEA-MethaneAbatement'!$O:$O,"&lt;"&amp;$B24,'IEA-MethaneAbatement'!$O:$O,"&gt;="&amp;$A24,'IEA-MethaneAbatement'!$M:$M,$B$1,'IEA-MethaneAbatement'!$B:$B,'Country Selector'!$A$2)+VLOOKUP($C$1,'Multipliers and Adjustments'!$A$70:$I$86,TRUNC(COLUMN(P$2)/5)+2,FALSE)*SUMIFS('IEA-MethaneAbatement'!$N:$N,'IEA-MethaneAbatement'!$O:$O,"&lt;"&amp;$B24,'IEA-MethaneAbatement'!$O:$O,"&gt;="&amp;$A24,'IEA-MethaneAbatement'!$M:$M,$C$1,'IEA-MethaneAbatement'!$B:$B,'Country Selector'!$A$2)+VLOOKUP($D$1,'Multipliers and Adjustments'!$A$70:$I$86,TRUNC(COLUMN(P$2)/5)+2,FALSE)*SUMIFS('IEA-MethaneAbatement'!$N:$N,'IEA-MethaneAbatement'!$O:$O,"&lt;"&amp;$B24,'IEA-MethaneAbatement'!$O:$O,"&gt;="&amp;$A24,'IEA-MethaneAbatement'!$M:$M,$D$1,'IEA-MethaneAbatement'!$B:$B,'Country Selector'!$A$2)))*(1+INDEX('EPA to IEA Scaling'!$F$8:$AO$8,,MATCH(P$2,'EPA to IEA Scaling'!$F$1:$AO$1,0)))</f>
        <v>0</v>
      </c>
      <c r="Q24" cm="1">
        <f t="array" ref="Q24">((VLOOKUP($B$1,'Multipliers and Adjustments'!$A$70:$I$86,TRUNC(COLUMN(Q$2)/5)+2,FALSE)*SUMIFS('IEA-MethaneAbatement'!$N:$N,'IEA-MethaneAbatement'!$O:$O,"&lt;"&amp;$B24,'IEA-MethaneAbatement'!$O:$O,"&gt;="&amp;$A24,'IEA-MethaneAbatement'!$M:$M,$B$1,'IEA-MethaneAbatement'!$B:$B,'Country Selector'!$A$2)+VLOOKUP($C$1,'Multipliers and Adjustments'!$A$70:$I$86,TRUNC(COLUMN(Q$2)/5)+2,FALSE)*SUMIFS('IEA-MethaneAbatement'!$N:$N,'IEA-MethaneAbatement'!$O:$O,"&lt;"&amp;$B24,'IEA-MethaneAbatement'!$O:$O,"&gt;="&amp;$A24,'IEA-MethaneAbatement'!$M:$M,$C$1,'IEA-MethaneAbatement'!$B:$B,'Country Selector'!$A$2)+VLOOKUP($D$1,'Multipliers and Adjustments'!$A$70:$I$86,TRUNC(COLUMN(Q$2)/5)+2,FALSE)*SUMIFS('IEA-MethaneAbatement'!$N:$N,'IEA-MethaneAbatement'!$O:$O,"&lt;"&amp;$B24,'IEA-MethaneAbatement'!$O:$O,"&gt;="&amp;$A24,'IEA-MethaneAbatement'!$M:$M,$D$1,'IEA-MethaneAbatement'!$B:$B,'Country Selector'!$A$2)))*(1+INDEX('EPA to IEA Scaling'!$F$8:$AO$8,,MATCH(Q$2,'EPA to IEA Scaling'!$F$1:$AO$1,0)))</f>
        <v>0</v>
      </c>
      <c r="R24" s="31" cm="1">
        <f t="array" ref="R24">((VLOOKUP($B$1,'Multipliers and Adjustments'!$A$70:$I$86,TRUNC(COLUMN(R$2)/5)+2,FALSE)*SUMIFS('IEA-MethaneAbatement'!$N:$N,'IEA-MethaneAbatement'!$O:$O,"&lt;"&amp;$B24,'IEA-MethaneAbatement'!$O:$O,"&gt;="&amp;$A24,'IEA-MethaneAbatement'!$M:$M,$B$1,'IEA-MethaneAbatement'!$B:$B,'Country Selector'!$A$2)+VLOOKUP($C$1,'Multipliers and Adjustments'!$A$70:$I$86,TRUNC(COLUMN(R$2)/5)+2,FALSE)*SUMIFS('IEA-MethaneAbatement'!$N:$N,'IEA-MethaneAbatement'!$O:$O,"&lt;"&amp;$B24,'IEA-MethaneAbatement'!$O:$O,"&gt;="&amp;$A24,'IEA-MethaneAbatement'!$M:$M,$C$1,'IEA-MethaneAbatement'!$B:$B,'Country Selector'!$A$2)+VLOOKUP($D$1,'Multipliers and Adjustments'!$A$70:$I$86,TRUNC(COLUMN(R$2)/5)+2,FALSE)*SUMIFS('IEA-MethaneAbatement'!$N:$N,'IEA-MethaneAbatement'!$O:$O,"&lt;"&amp;$B24,'IEA-MethaneAbatement'!$O:$O,"&gt;="&amp;$A24,'IEA-MethaneAbatement'!$M:$M,$D$1,'IEA-MethaneAbatement'!$B:$B,'Country Selector'!$A$2)))*(1+INDEX('EPA to IEA Scaling'!$F$8:$AO$8,,MATCH(R$2,'EPA to IEA Scaling'!$F$1:$AO$1,0)))</f>
        <v>0</v>
      </c>
      <c r="S24" cm="1">
        <f t="array" ref="S24">((VLOOKUP($B$1,'Multipliers and Adjustments'!$A$70:$I$86,TRUNC(COLUMN(S$2)/5)+2,FALSE)*SUMIFS('IEA-MethaneAbatement'!$N:$N,'IEA-MethaneAbatement'!$O:$O,"&lt;"&amp;$B24,'IEA-MethaneAbatement'!$O:$O,"&gt;="&amp;$A24,'IEA-MethaneAbatement'!$M:$M,$B$1,'IEA-MethaneAbatement'!$B:$B,'Country Selector'!$A$2)+VLOOKUP($C$1,'Multipliers and Adjustments'!$A$70:$I$86,TRUNC(COLUMN(S$2)/5)+2,FALSE)*SUMIFS('IEA-MethaneAbatement'!$N:$N,'IEA-MethaneAbatement'!$O:$O,"&lt;"&amp;$B24,'IEA-MethaneAbatement'!$O:$O,"&gt;="&amp;$A24,'IEA-MethaneAbatement'!$M:$M,$C$1,'IEA-MethaneAbatement'!$B:$B,'Country Selector'!$A$2)+VLOOKUP($D$1,'Multipliers and Adjustments'!$A$70:$I$86,TRUNC(COLUMN(S$2)/5)+2,FALSE)*SUMIFS('IEA-MethaneAbatement'!$N:$N,'IEA-MethaneAbatement'!$O:$O,"&lt;"&amp;$B24,'IEA-MethaneAbatement'!$O:$O,"&gt;="&amp;$A24,'IEA-MethaneAbatement'!$M:$M,$D$1,'IEA-MethaneAbatement'!$B:$B,'Country Selector'!$A$2)))*(1+INDEX('EPA to IEA Scaling'!$F$8:$AO$8,,MATCH(S$2,'EPA to IEA Scaling'!$F$1:$AO$1,0)))</f>
        <v>0</v>
      </c>
      <c r="T24" cm="1">
        <f t="array" ref="T24">((VLOOKUP($B$1,'Multipliers and Adjustments'!$A$70:$I$86,TRUNC(COLUMN(T$2)/5)+2,FALSE)*SUMIFS('IEA-MethaneAbatement'!$N:$N,'IEA-MethaneAbatement'!$O:$O,"&lt;"&amp;$B24,'IEA-MethaneAbatement'!$O:$O,"&gt;="&amp;$A24,'IEA-MethaneAbatement'!$M:$M,$B$1,'IEA-MethaneAbatement'!$B:$B,'Country Selector'!$A$2)+VLOOKUP($C$1,'Multipliers and Adjustments'!$A$70:$I$86,TRUNC(COLUMN(T$2)/5)+2,FALSE)*SUMIFS('IEA-MethaneAbatement'!$N:$N,'IEA-MethaneAbatement'!$O:$O,"&lt;"&amp;$B24,'IEA-MethaneAbatement'!$O:$O,"&gt;="&amp;$A24,'IEA-MethaneAbatement'!$M:$M,$C$1,'IEA-MethaneAbatement'!$B:$B,'Country Selector'!$A$2)+VLOOKUP($D$1,'Multipliers and Adjustments'!$A$70:$I$86,TRUNC(COLUMN(T$2)/5)+2,FALSE)*SUMIFS('IEA-MethaneAbatement'!$N:$N,'IEA-MethaneAbatement'!$O:$O,"&lt;"&amp;$B24,'IEA-MethaneAbatement'!$O:$O,"&gt;="&amp;$A24,'IEA-MethaneAbatement'!$M:$M,$D$1,'IEA-MethaneAbatement'!$B:$B,'Country Selector'!$A$2)))*(1+INDEX('EPA to IEA Scaling'!$F$8:$AO$8,,MATCH(T$2,'EPA to IEA Scaling'!$F$1:$AO$1,0)))</f>
        <v>0</v>
      </c>
      <c r="U24" cm="1">
        <f t="array" ref="U24">((VLOOKUP($B$1,'Multipliers and Adjustments'!$A$70:$I$86,TRUNC(COLUMN(U$2)/5)+2,FALSE)*SUMIFS('IEA-MethaneAbatement'!$N:$N,'IEA-MethaneAbatement'!$O:$O,"&lt;"&amp;$B24,'IEA-MethaneAbatement'!$O:$O,"&gt;="&amp;$A24,'IEA-MethaneAbatement'!$M:$M,$B$1,'IEA-MethaneAbatement'!$B:$B,'Country Selector'!$A$2)+VLOOKUP($C$1,'Multipliers and Adjustments'!$A$70:$I$86,TRUNC(COLUMN(U$2)/5)+2,FALSE)*SUMIFS('IEA-MethaneAbatement'!$N:$N,'IEA-MethaneAbatement'!$O:$O,"&lt;"&amp;$B24,'IEA-MethaneAbatement'!$O:$O,"&gt;="&amp;$A24,'IEA-MethaneAbatement'!$M:$M,$C$1,'IEA-MethaneAbatement'!$B:$B,'Country Selector'!$A$2)+VLOOKUP($D$1,'Multipliers and Adjustments'!$A$70:$I$86,TRUNC(COLUMN(U$2)/5)+2,FALSE)*SUMIFS('IEA-MethaneAbatement'!$N:$N,'IEA-MethaneAbatement'!$O:$O,"&lt;"&amp;$B24,'IEA-MethaneAbatement'!$O:$O,"&gt;="&amp;$A24,'IEA-MethaneAbatement'!$M:$M,$D$1,'IEA-MethaneAbatement'!$B:$B,'Country Selector'!$A$2)))*(1+INDEX('EPA to IEA Scaling'!$F$8:$AO$8,,MATCH(U$2,'EPA to IEA Scaling'!$F$1:$AO$1,0)))</f>
        <v>0</v>
      </c>
      <c r="V24" cm="1">
        <f t="array" ref="V24">((VLOOKUP($B$1,'Multipliers and Adjustments'!$A$70:$I$86,TRUNC(COLUMN(V$2)/5)+2,FALSE)*SUMIFS('IEA-MethaneAbatement'!$N:$N,'IEA-MethaneAbatement'!$O:$O,"&lt;"&amp;$B24,'IEA-MethaneAbatement'!$O:$O,"&gt;="&amp;$A24,'IEA-MethaneAbatement'!$M:$M,$B$1,'IEA-MethaneAbatement'!$B:$B,'Country Selector'!$A$2)+VLOOKUP($C$1,'Multipliers and Adjustments'!$A$70:$I$86,TRUNC(COLUMN(V$2)/5)+2,FALSE)*SUMIFS('IEA-MethaneAbatement'!$N:$N,'IEA-MethaneAbatement'!$O:$O,"&lt;"&amp;$B24,'IEA-MethaneAbatement'!$O:$O,"&gt;="&amp;$A24,'IEA-MethaneAbatement'!$M:$M,$C$1,'IEA-MethaneAbatement'!$B:$B,'Country Selector'!$A$2)+VLOOKUP($D$1,'Multipliers and Adjustments'!$A$70:$I$86,TRUNC(COLUMN(V$2)/5)+2,FALSE)*SUMIFS('IEA-MethaneAbatement'!$N:$N,'IEA-MethaneAbatement'!$O:$O,"&lt;"&amp;$B24,'IEA-MethaneAbatement'!$O:$O,"&gt;="&amp;$A24,'IEA-MethaneAbatement'!$M:$M,$D$1,'IEA-MethaneAbatement'!$B:$B,'Country Selector'!$A$2)))*(1+INDEX('EPA to IEA Scaling'!$F$8:$AO$8,,MATCH(V$2,'EPA to IEA Scaling'!$F$1:$AO$1,0)))</f>
        <v>0</v>
      </c>
      <c r="W24" s="31" cm="1">
        <f t="array" ref="W24">((VLOOKUP($B$1,'Multipliers and Adjustments'!$A$70:$I$86,TRUNC(COLUMN(W$2)/5)+2,FALSE)*SUMIFS('IEA-MethaneAbatement'!$N:$N,'IEA-MethaneAbatement'!$O:$O,"&lt;"&amp;$B24,'IEA-MethaneAbatement'!$O:$O,"&gt;="&amp;$A24,'IEA-MethaneAbatement'!$M:$M,$B$1,'IEA-MethaneAbatement'!$B:$B,'Country Selector'!$A$2)+VLOOKUP($C$1,'Multipliers and Adjustments'!$A$70:$I$86,TRUNC(COLUMN(W$2)/5)+2,FALSE)*SUMIFS('IEA-MethaneAbatement'!$N:$N,'IEA-MethaneAbatement'!$O:$O,"&lt;"&amp;$B24,'IEA-MethaneAbatement'!$O:$O,"&gt;="&amp;$A24,'IEA-MethaneAbatement'!$M:$M,$C$1,'IEA-MethaneAbatement'!$B:$B,'Country Selector'!$A$2)+VLOOKUP($D$1,'Multipliers and Adjustments'!$A$70:$I$86,TRUNC(COLUMN(W$2)/5)+2,FALSE)*SUMIFS('IEA-MethaneAbatement'!$N:$N,'IEA-MethaneAbatement'!$O:$O,"&lt;"&amp;$B24,'IEA-MethaneAbatement'!$O:$O,"&gt;="&amp;$A24,'IEA-MethaneAbatement'!$M:$M,$D$1,'IEA-MethaneAbatement'!$B:$B,'Country Selector'!$A$2)))*(1+INDEX('EPA to IEA Scaling'!$F$8:$AO$8,,MATCH(W$2,'EPA to IEA Scaling'!$F$1:$AO$1,0)))</f>
        <v>0</v>
      </c>
      <c r="X24" cm="1">
        <f t="array" ref="X24">((VLOOKUP($B$1,'Multipliers and Adjustments'!$A$70:$I$86,TRUNC(COLUMN(X$2)/5)+2,FALSE)*SUMIFS('IEA-MethaneAbatement'!$N:$N,'IEA-MethaneAbatement'!$O:$O,"&lt;"&amp;$B24,'IEA-MethaneAbatement'!$O:$O,"&gt;="&amp;$A24,'IEA-MethaneAbatement'!$M:$M,$B$1,'IEA-MethaneAbatement'!$B:$B,'Country Selector'!$A$2)+VLOOKUP($C$1,'Multipliers and Adjustments'!$A$70:$I$86,TRUNC(COLUMN(X$2)/5)+2,FALSE)*SUMIFS('IEA-MethaneAbatement'!$N:$N,'IEA-MethaneAbatement'!$O:$O,"&lt;"&amp;$B24,'IEA-MethaneAbatement'!$O:$O,"&gt;="&amp;$A24,'IEA-MethaneAbatement'!$M:$M,$C$1,'IEA-MethaneAbatement'!$B:$B,'Country Selector'!$A$2)+VLOOKUP($D$1,'Multipliers and Adjustments'!$A$70:$I$86,TRUNC(COLUMN(X$2)/5)+2,FALSE)*SUMIFS('IEA-MethaneAbatement'!$N:$N,'IEA-MethaneAbatement'!$O:$O,"&lt;"&amp;$B24,'IEA-MethaneAbatement'!$O:$O,"&gt;="&amp;$A24,'IEA-MethaneAbatement'!$M:$M,$D$1,'IEA-MethaneAbatement'!$B:$B,'Country Selector'!$A$2)))*(1+INDEX('EPA to IEA Scaling'!$F$8:$AO$8,,MATCH(X$2,'EPA to IEA Scaling'!$F$1:$AO$1,0)))</f>
        <v>0</v>
      </c>
      <c r="Y24" cm="1">
        <f t="array" ref="Y24">((VLOOKUP($B$1,'Multipliers and Adjustments'!$A$70:$I$86,TRUNC(COLUMN(Y$2)/5)+2,FALSE)*SUMIFS('IEA-MethaneAbatement'!$N:$N,'IEA-MethaneAbatement'!$O:$O,"&lt;"&amp;$B24,'IEA-MethaneAbatement'!$O:$O,"&gt;="&amp;$A24,'IEA-MethaneAbatement'!$M:$M,$B$1,'IEA-MethaneAbatement'!$B:$B,'Country Selector'!$A$2)+VLOOKUP($C$1,'Multipliers and Adjustments'!$A$70:$I$86,TRUNC(COLUMN(Y$2)/5)+2,FALSE)*SUMIFS('IEA-MethaneAbatement'!$N:$N,'IEA-MethaneAbatement'!$O:$O,"&lt;"&amp;$B24,'IEA-MethaneAbatement'!$O:$O,"&gt;="&amp;$A24,'IEA-MethaneAbatement'!$M:$M,$C$1,'IEA-MethaneAbatement'!$B:$B,'Country Selector'!$A$2)+VLOOKUP($D$1,'Multipliers and Adjustments'!$A$70:$I$86,TRUNC(COLUMN(Y$2)/5)+2,FALSE)*SUMIFS('IEA-MethaneAbatement'!$N:$N,'IEA-MethaneAbatement'!$O:$O,"&lt;"&amp;$B24,'IEA-MethaneAbatement'!$O:$O,"&gt;="&amp;$A24,'IEA-MethaneAbatement'!$M:$M,$D$1,'IEA-MethaneAbatement'!$B:$B,'Country Selector'!$A$2)))*(1+INDEX('EPA to IEA Scaling'!$F$8:$AO$8,,MATCH(Y$2,'EPA to IEA Scaling'!$F$1:$AO$1,0)))</f>
        <v>0</v>
      </c>
      <c r="Z24" cm="1">
        <f t="array" ref="Z24">((VLOOKUP($B$1,'Multipliers and Adjustments'!$A$70:$I$86,TRUNC(COLUMN(Z$2)/5)+2,FALSE)*SUMIFS('IEA-MethaneAbatement'!$N:$N,'IEA-MethaneAbatement'!$O:$O,"&lt;"&amp;$B24,'IEA-MethaneAbatement'!$O:$O,"&gt;="&amp;$A24,'IEA-MethaneAbatement'!$M:$M,$B$1,'IEA-MethaneAbatement'!$B:$B,'Country Selector'!$A$2)+VLOOKUP($C$1,'Multipliers and Adjustments'!$A$70:$I$86,TRUNC(COLUMN(Z$2)/5)+2,FALSE)*SUMIFS('IEA-MethaneAbatement'!$N:$N,'IEA-MethaneAbatement'!$O:$O,"&lt;"&amp;$B24,'IEA-MethaneAbatement'!$O:$O,"&gt;="&amp;$A24,'IEA-MethaneAbatement'!$M:$M,$C$1,'IEA-MethaneAbatement'!$B:$B,'Country Selector'!$A$2)+VLOOKUP($D$1,'Multipliers and Adjustments'!$A$70:$I$86,TRUNC(COLUMN(Z$2)/5)+2,FALSE)*SUMIFS('IEA-MethaneAbatement'!$N:$N,'IEA-MethaneAbatement'!$O:$O,"&lt;"&amp;$B24,'IEA-MethaneAbatement'!$O:$O,"&gt;="&amp;$A24,'IEA-MethaneAbatement'!$M:$M,$D$1,'IEA-MethaneAbatement'!$B:$B,'Country Selector'!$A$2)))*(1+INDEX('EPA to IEA Scaling'!$F$8:$AO$8,,MATCH(Z$2,'EPA to IEA Scaling'!$F$1:$AO$1,0)))</f>
        <v>0</v>
      </c>
      <c r="AA24" cm="1">
        <f t="array" ref="AA24">((VLOOKUP($B$1,'Multipliers and Adjustments'!$A$70:$I$86,TRUNC(COLUMN(AA$2)/5)+2,FALSE)*SUMIFS('IEA-MethaneAbatement'!$N:$N,'IEA-MethaneAbatement'!$O:$O,"&lt;"&amp;$B24,'IEA-MethaneAbatement'!$O:$O,"&gt;="&amp;$A24,'IEA-MethaneAbatement'!$M:$M,$B$1,'IEA-MethaneAbatement'!$B:$B,'Country Selector'!$A$2)+VLOOKUP($C$1,'Multipliers and Adjustments'!$A$70:$I$86,TRUNC(COLUMN(AA$2)/5)+2,FALSE)*SUMIFS('IEA-MethaneAbatement'!$N:$N,'IEA-MethaneAbatement'!$O:$O,"&lt;"&amp;$B24,'IEA-MethaneAbatement'!$O:$O,"&gt;="&amp;$A24,'IEA-MethaneAbatement'!$M:$M,$C$1,'IEA-MethaneAbatement'!$B:$B,'Country Selector'!$A$2)+VLOOKUP($D$1,'Multipliers and Adjustments'!$A$70:$I$86,TRUNC(COLUMN(AA$2)/5)+2,FALSE)*SUMIFS('IEA-MethaneAbatement'!$N:$N,'IEA-MethaneAbatement'!$O:$O,"&lt;"&amp;$B24,'IEA-MethaneAbatement'!$O:$O,"&gt;="&amp;$A24,'IEA-MethaneAbatement'!$M:$M,$D$1,'IEA-MethaneAbatement'!$B:$B,'Country Selector'!$A$2)))*(1+INDEX('EPA to IEA Scaling'!$F$8:$AO$8,,MATCH(AA$2,'EPA to IEA Scaling'!$F$1:$AO$1,0)))</f>
        <v>0</v>
      </c>
      <c r="AB24" s="31" cm="1">
        <f t="array" ref="AB24">((VLOOKUP($B$1,'Multipliers and Adjustments'!$A$70:$I$86,TRUNC(COLUMN(AB$2)/5)+2,FALSE)*SUMIFS('IEA-MethaneAbatement'!$N:$N,'IEA-MethaneAbatement'!$O:$O,"&lt;"&amp;$B24,'IEA-MethaneAbatement'!$O:$O,"&gt;="&amp;$A24,'IEA-MethaneAbatement'!$M:$M,$B$1,'IEA-MethaneAbatement'!$B:$B,'Country Selector'!$A$2)+VLOOKUP($C$1,'Multipliers and Adjustments'!$A$70:$I$86,TRUNC(COLUMN(AB$2)/5)+2,FALSE)*SUMIFS('IEA-MethaneAbatement'!$N:$N,'IEA-MethaneAbatement'!$O:$O,"&lt;"&amp;$B24,'IEA-MethaneAbatement'!$O:$O,"&gt;="&amp;$A24,'IEA-MethaneAbatement'!$M:$M,$C$1,'IEA-MethaneAbatement'!$B:$B,'Country Selector'!$A$2)+VLOOKUP($D$1,'Multipliers and Adjustments'!$A$70:$I$86,TRUNC(COLUMN(AB$2)/5)+2,FALSE)*SUMIFS('IEA-MethaneAbatement'!$N:$N,'IEA-MethaneAbatement'!$O:$O,"&lt;"&amp;$B24,'IEA-MethaneAbatement'!$O:$O,"&gt;="&amp;$A24,'IEA-MethaneAbatement'!$M:$M,$D$1,'IEA-MethaneAbatement'!$B:$B,'Country Selector'!$A$2)))*(1+INDEX('EPA to IEA Scaling'!$F$8:$AO$8,,MATCH(AB$2,'EPA to IEA Scaling'!$F$1:$AO$1,0)))</f>
        <v>0</v>
      </c>
      <c r="AC24" cm="1">
        <f t="array" ref="AC24">((VLOOKUP($B$1,'Multipliers and Adjustments'!$A$70:$I$86,TRUNC(COLUMN(AC$2)/5)+2,FALSE)*SUMIFS('IEA-MethaneAbatement'!$N:$N,'IEA-MethaneAbatement'!$O:$O,"&lt;"&amp;$B24,'IEA-MethaneAbatement'!$O:$O,"&gt;="&amp;$A24,'IEA-MethaneAbatement'!$M:$M,$B$1,'IEA-MethaneAbatement'!$B:$B,'Country Selector'!$A$2)+VLOOKUP($C$1,'Multipliers and Adjustments'!$A$70:$I$86,TRUNC(COLUMN(AC$2)/5)+2,FALSE)*SUMIFS('IEA-MethaneAbatement'!$N:$N,'IEA-MethaneAbatement'!$O:$O,"&lt;"&amp;$B24,'IEA-MethaneAbatement'!$O:$O,"&gt;="&amp;$A24,'IEA-MethaneAbatement'!$M:$M,$C$1,'IEA-MethaneAbatement'!$B:$B,'Country Selector'!$A$2)+VLOOKUP($D$1,'Multipliers and Adjustments'!$A$70:$I$86,TRUNC(COLUMN(AC$2)/5)+2,FALSE)*SUMIFS('IEA-MethaneAbatement'!$N:$N,'IEA-MethaneAbatement'!$O:$O,"&lt;"&amp;$B24,'IEA-MethaneAbatement'!$O:$O,"&gt;="&amp;$A24,'IEA-MethaneAbatement'!$M:$M,$D$1,'IEA-MethaneAbatement'!$B:$B,'Country Selector'!$A$2)))*(1+INDEX('EPA to IEA Scaling'!$F$8:$AO$8,,MATCH(AC$2,'EPA to IEA Scaling'!$F$1:$AO$1,0)))</f>
        <v>0</v>
      </c>
      <c r="AD24" cm="1">
        <f t="array" ref="AD24">((VLOOKUP($B$1,'Multipliers and Adjustments'!$A$70:$I$86,TRUNC(COLUMN(AD$2)/5)+2,FALSE)*SUMIFS('IEA-MethaneAbatement'!$N:$N,'IEA-MethaneAbatement'!$O:$O,"&lt;"&amp;$B24,'IEA-MethaneAbatement'!$O:$O,"&gt;="&amp;$A24,'IEA-MethaneAbatement'!$M:$M,$B$1,'IEA-MethaneAbatement'!$B:$B,'Country Selector'!$A$2)+VLOOKUP($C$1,'Multipliers and Adjustments'!$A$70:$I$86,TRUNC(COLUMN(AD$2)/5)+2,FALSE)*SUMIFS('IEA-MethaneAbatement'!$N:$N,'IEA-MethaneAbatement'!$O:$O,"&lt;"&amp;$B24,'IEA-MethaneAbatement'!$O:$O,"&gt;="&amp;$A24,'IEA-MethaneAbatement'!$M:$M,$C$1,'IEA-MethaneAbatement'!$B:$B,'Country Selector'!$A$2)+VLOOKUP($D$1,'Multipliers and Adjustments'!$A$70:$I$86,TRUNC(COLUMN(AD$2)/5)+2,FALSE)*SUMIFS('IEA-MethaneAbatement'!$N:$N,'IEA-MethaneAbatement'!$O:$O,"&lt;"&amp;$B24,'IEA-MethaneAbatement'!$O:$O,"&gt;="&amp;$A24,'IEA-MethaneAbatement'!$M:$M,$D$1,'IEA-MethaneAbatement'!$B:$B,'Country Selector'!$A$2)))*(1+INDEX('EPA to IEA Scaling'!$F$8:$AO$8,,MATCH(AD$2,'EPA to IEA Scaling'!$F$1:$AO$1,0)))</f>
        <v>0</v>
      </c>
      <c r="AE24" cm="1">
        <f t="array" ref="AE24">((VLOOKUP($B$1,'Multipliers and Adjustments'!$A$70:$I$86,TRUNC(COLUMN(AE$2)/5)+2,FALSE)*SUMIFS('IEA-MethaneAbatement'!$N:$N,'IEA-MethaneAbatement'!$O:$O,"&lt;"&amp;$B24,'IEA-MethaneAbatement'!$O:$O,"&gt;="&amp;$A24,'IEA-MethaneAbatement'!$M:$M,$B$1,'IEA-MethaneAbatement'!$B:$B,'Country Selector'!$A$2)+VLOOKUP($C$1,'Multipliers and Adjustments'!$A$70:$I$86,TRUNC(COLUMN(AE$2)/5)+2,FALSE)*SUMIFS('IEA-MethaneAbatement'!$N:$N,'IEA-MethaneAbatement'!$O:$O,"&lt;"&amp;$B24,'IEA-MethaneAbatement'!$O:$O,"&gt;="&amp;$A24,'IEA-MethaneAbatement'!$M:$M,$C$1,'IEA-MethaneAbatement'!$B:$B,'Country Selector'!$A$2)+VLOOKUP($D$1,'Multipliers and Adjustments'!$A$70:$I$86,TRUNC(COLUMN(AE$2)/5)+2,FALSE)*SUMIFS('IEA-MethaneAbatement'!$N:$N,'IEA-MethaneAbatement'!$O:$O,"&lt;"&amp;$B24,'IEA-MethaneAbatement'!$O:$O,"&gt;="&amp;$A24,'IEA-MethaneAbatement'!$M:$M,$D$1,'IEA-MethaneAbatement'!$B:$B,'Country Selector'!$A$2)))*(1+INDEX('EPA to IEA Scaling'!$F$8:$AO$8,,MATCH(AE$2,'EPA to IEA Scaling'!$F$1:$AO$1,0)))</f>
        <v>0</v>
      </c>
      <c r="AF24" cm="1">
        <f t="array" ref="AF24">((VLOOKUP($B$1,'Multipliers and Adjustments'!$A$70:$I$86,TRUNC(COLUMN(AF$2)/5)+2,FALSE)*SUMIFS('IEA-MethaneAbatement'!$N:$N,'IEA-MethaneAbatement'!$O:$O,"&lt;"&amp;$B24,'IEA-MethaneAbatement'!$O:$O,"&gt;="&amp;$A24,'IEA-MethaneAbatement'!$M:$M,$B$1,'IEA-MethaneAbatement'!$B:$B,'Country Selector'!$A$2)+VLOOKUP($C$1,'Multipliers and Adjustments'!$A$70:$I$86,TRUNC(COLUMN(AF$2)/5)+2,FALSE)*SUMIFS('IEA-MethaneAbatement'!$N:$N,'IEA-MethaneAbatement'!$O:$O,"&lt;"&amp;$B24,'IEA-MethaneAbatement'!$O:$O,"&gt;="&amp;$A24,'IEA-MethaneAbatement'!$M:$M,$C$1,'IEA-MethaneAbatement'!$B:$B,'Country Selector'!$A$2)+VLOOKUP($D$1,'Multipliers and Adjustments'!$A$70:$I$86,TRUNC(COLUMN(AF$2)/5)+2,FALSE)*SUMIFS('IEA-MethaneAbatement'!$N:$N,'IEA-MethaneAbatement'!$O:$O,"&lt;"&amp;$B24,'IEA-MethaneAbatement'!$O:$O,"&gt;="&amp;$A24,'IEA-MethaneAbatement'!$M:$M,$D$1,'IEA-MethaneAbatement'!$B:$B,'Country Selector'!$A$2)))*(1+INDEX('EPA to IEA Scaling'!$F$8:$AO$8,,MATCH(AF$2,'EPA to IEA Scaling'!$F$1:$AO$1,0)))</f>
        <v>0</v>
      </c>
      <c r="AG24" s="31" cm="1">
        <f t="array" ref="AG24">((VLOOKUP($B$1,'Multipliers and Adjustments'!$A$70:$I$86,TRUNC(COLUMN(AG$2)/5)+2,FALSE)*SUMIFS('IEA-MethaneAbatement'!$N:$N,'IEA-MethaneAbatement'!$O:$O,"&lt;"&amp;$B24,'IEA-MethaneAbatement'!$O:$O,"&gt;="&amp;$A24,'IEA-MethaneAbatement'!$M:$M,$B$1,'IEA-MethaneAbatement'!$B:$B,'Country Selector'!$A$2)+VLOOKUP($C$1,'Multipliers and Adjustments'!$A$70:$I$86,TRUNC(COLUMN(AG$2)/5)+2,FALSE)*SUMIFS('IEA-MethaneAbatement'!$N:$N,'IEA-MethaneAbatement'!$O:$O,"&lt;"&amp;$B24,'IEA-MethaneAbatement'!$O:$O,"&gt;="&amp;$A24,'IEA-MethaneAbatement'!$M:$M,$C$1,'IEA-MethaneAbatement'!$B:$B,'Country Selector'!$A$2)+VLOOKUP($D$1,'Multipliers and Adjustments'!$A$70:$I$86,TRUNC(COLUMN(AG$2)/5)+2,FALSE)*SUMIFS('IEA-MethaneAbatement'!$N:$N,'IEA-MethaneAbatement'!$O:$O,"&lt;"&amp;$B24,'IEA-MethaneAbatement'!$O:$O,"&gt;="&amp;$A24,'IEA-MethaneAbatement'!$M:$M,$D$1,'IEA-MethaneAbatement'!$B:$B,'Country Selector'!$A$2)))*(1+INDEX('EPA to IEA Scaling'!$F$8:$AO$8,,MATCH(AG$2,'EPA to IEA Scaling'!$F$1:$AO$1,0)))</f>
        <v>0</v>
      </c>
      <c r="AH24" cm="1">
        <f t="array" ref="AH24">((VLOOKUP($B$1,'Multipliers and Adjustments'!$A$70:$I$86,TRUNC(COLUMN(AH$2)/5)+2,FALSE)*SUMIFS('IEA-MethaneAbatement'!$N:$N,'IEA-MethaneAbatement'!$O:$O,"&lt;"&amp;$B24,'IEA-MethaneAbatement'!$O:$O,"&gt;="&amp;$A24,'IEA-MethaneAbatement'!$M:$M,$B$1,'IEA-MethaneAbatement'!$B:$B,'Country Selector'!$A$2)+VLOOKUP($C$1,'Multipliers and Adjustments'!$A$70:$I$86,TRUNC(COLUMN(AH$2)/5)+2,FALSE)*SUMIFS('IEA-MethaneAbatement'!$N:$N,'IEA-MethaneAbatement'!$O:$O,"&lt;"&amp;$B24,'IEA-MethaneAbatement'!$O:$O,"&gt;="&amp;$A24,'IEA-MethaneAbatement'!$M:$M,$C$1,'IEA-MethaneAbatement'!$B:$B,'Country Selector'!$A$2)+VLOOKUP($D$1,'Multipliers and Adjustments'!$A$70:$I$86,TRUNC(COLUMN(AH$2)/5)+2,FALSE)*SUMIFS('IEA-MethaneAbatement'!$N:$N,'IEA-MethaneAbatement'!$O:$O,"&lt;"&amp;$B24,'IEA-MethaneAbatement'!$O:$O,"&gt;="&amp;$A24,'IEA-MethaneAbatement'!$M:$M,$D$1,'IEA-MethaneAbatement'!$B:$B,'Country Selector'!$A$2)))*(1+INDEX('EPA to IEA Scaling'!$F$8:$AO$8,,MATCH(AH$2,'EPA to IEA Scaling'!$F$1:$AO$1,0)))</f>
        <v>0</v>
      </c>
      <c r="AI24" cm="1">
        <f t="array" ref="AI24">((VLOOKUP($B$1,'Multipliers and Adjustments'!$A$70:$I$86,TRUNC(COLUMN(AI$2)/5)+2,FALSE)*SUMIFS('IEA-MethaneAbatement'!$N:$N,'IEA-MethaneAbatement'!$O:$O,"&lt;"&amp;$B24,'IEA-MethaneAbatement'!$O:$O,"&gt;="&amp;$A24,'IEA-MethaneAbatement'!$M:$M,$B$1,'IEA-MethaneAbatement'!$B:$B,'Country Selector'!$A$2)+VLOOKUP($C$1,'Multipliers and Adjustments'!$A$70:$I$86,TRUNC(COLUMN(AI$2)/5)+2,FALSE)*SUMIFS('IEA-MethaneAbatement'!$N:$N,'IEA-MethaneAbatement'!$O:$O,"&lt;"&amp;$B24,'IEA-MethaneAbatement'!$O:$O,"&gt;="&amp;$A24,'IEA-MethaneAbatement'!$M:$M,$C$1,'IEA-MethaneAbatement'!$B:$B,'Country Selector'!$A$2)+VLOOKUP($D$1,'Multipliers and Adjustments'!$A$70:$I$86,TRUNC(COLUMN(AI$2)/5)+2,FALSE)*SUMIFS('IEA-MethaneAbatement'!$N:$N,'IEA-MethaneAbatement'!$O:$O,"&lt;"&amp;$B24,'IEA-MethaneAbatement'!$O:$O,"&gt;="&amp;$A24,'IEA-MethaneAbatement'!$M:$M,$D$1,'IEA-MethaneAbatement'!$B:$B,'Country Selector'!$A$2)))*(1+INDEX('EPA to IEA Scaling'!$F$8:$AO$8,,MATCH(AI$2,'EPA to IEA Scaling'!$F$1:$AO$1,0)))</f>
        <v>0</v>
      </c>
      <c r="AJ24" cm="1">
        <f t="array" ref="AJ24">((VLOOKUP($B$1,'Multipliers and Adjustments'!$A$70:$I$86,TRUNC(COLUMN(AJ$2)/5)+2,FALSE)*SUMIFS('IEA-MethaneAbatement'!$N:$N,'IEA-MethaneAbatement'!$O:$O,"&lt;"&amp;$B24,'IEA-MethaneAbatement'!$O:$O,"&gt;="&amp;$A24,'IEA-MethaneAbatement'!$M:$M,$B$1,'IEA-MethaneAbatement'!$B:$B,'Country Selector'!$A$2)+VLOOKUP($C$1,'Multipliers and Adjustments'!$A$70:$I$86,TRUNC(COLUMN(AJ$2)/5)+2,FALSE)*SUMIFS('IEA-MethaneAbatement'!$N:$N,'IEA-MethaneAbatement'!$O:$O,"&lt;"&amp;$B24,'IEA-MethaneAbatement'!$O:$O,"&gt;="&amp;$A24,'IEA-MethaneAbatement'!$M:$M,$C$1,'IEA-MethaneAbatement'!$B:$B,'Country Selector'!$A$2)+VLOOKUP($D$1,'Multipliers and Adjustments'!$A$70:$I$86,TRUNC(COLUMN(AJ$2)/5)+2,FALSE)*SUMIFS('IEA-MethaneAbatement'!$N:$N,'IEA-MethaneAbatement'!$O:$O,"&lt;"&amp;$B24,'IEA-MethaneAbatement'!$O:$O,"&gt;="&amp;$A24,'IEA-MethaneAbatement'!$M:$M,$D$1,'IEA-MethaneAbatement'!$B:$B,'Country Selector'!$A$2)))*(1+INDEX('EPA to IEA Scaling'!$F$8:$AO$8,,MATCH(AJ$2,'EPA to IEA Scaling'!$F$1:$AO$1,0)))</f>
        <v>0</v>
      </c>
      <c r="AK24" cm="1">
        <f t="array" ref="AK24">((VLOOKUP($B$1,'Multipliers and Adjustments'!$A$70:$I$86,TRUNC(COLUMN(AK$2)/5)+2,FALSE)*SUMIFS('IEA-MethaneAbatement'!$N:$N,'IEA-MethaneAbatement'!$O:$O,"&lt;"&amp;$B24,'IEA-MethaneAbatement'!$O:$O,"&gt;="&amp;$A24,'IEA-MethaneAbatement'!$M:$M,$B$1,'IEA-MethaneAbatement'!$B:$B,'Country Selector'!$A$2)+VLOOKUP($C$1,'Multipliers and Adjustments'!$A$70:$I$86,TRUNC(COLUMN(AK$2)/5)+2,FALSE)*SUMIFS('IEA-MethaneAbatement'!$N:$N,'IEA-MethaneAbatement'!$O:$O,"&lt;"&amp;$B24,'IEA-MethaneAbatement'!$O:$O,"&gt;="&amp;$A24,'IEA-MethaneAbatement'!$M:$M,$C$1,'IEA-MethaneAbatement'!$B:$B,'Country Selector'!$A$2)+VLOOKUP($D$1,'Multipliers and Adjustments'!$A$70:$I$86,TRUNC(COLUMN(AK$2)/5)+2,FALSE)*SUMIFS('IEA-MethaneAbatement'!$N:$N,'IEA-MethaneAbatement'!$O:$O,"&lt;"&amp;$B24,'IEA-MethaneAbatement'!$O:$O,"&gt;="&amp;$A24,'IEA-MethaneAbatement'!$M:$M,$D$1,'IEA-MethaneAbatement'!$B:$B,'Country Selector'!$A$2)))*(1+INDEX('EPA to IEA Scaling'!$F$8:$AO$8,,MATCH(AK$2,'EPA to IEA Scaling'!$F$1:$AO$1,0)))</f>
        <v>0</v>
      </c>
      <c r="AL24" s="31" cm="1">
        <f t="array" ref="AL24">((VLOOKUP($B$1,'Multipliers and Adjustments'!$A$70:$I$86,TRUNC(COLUMN(AL$2)/5)+2,FALSE)*SUMIFS('IEA-MethaneAbatement'!$N:$N,'IEA-MethaneAbatement'!$O:$O,"&lt;"&amp;$B24,'IEA-MethaneAbatement'!$O:$O,"&gt;="&amp;$A24,'IEA-MethaneAbatement'!$M:$M,$B$1,'IEA-MethaneAbatement'!$B:$B,'Country Selector'!$A$2)+VLOOKUP($C$1,'Multipliers and Adjustments'!$A$70:$I$86,TRUNC(COLUMN(AL$2)/5)+2,FALSE)*SUMIFS('IEA-MethaneAbatement'!$N:$N,'IEA-MethaneAbatement'!$O:$O,"&lt;"&amp;$B24,'IEA-MethaneAbatement'!$O:$O,"&gt;="&amp;$A24,'IEA-MethaneAbatement'!$M:$M,$C$1,'IEA-MethaneAbatement'!$B:$B,'Country Selector'!$A$2)+VLOOKUP($D$1,'Multipliers and Adjustments'!$A$70:$I$86,TRUNC(COLUMN(AL$2)/5)+2,FALSE)*SUMIFS('IEA-MethaneAbatement'!$N:$N,'IEA-MethaneAbatement'!$O:$O,"&lt;"&amp;$B24,'IEA-MethaneAbatement'!$O:$O,"&gt;="&amp;$A24,'IEA-MethaneAbatement'!$M:$M,$D$1,'IEA-MethaneAbatement'!$B:$B,'Country Selector'!$A$2)))*(1+INDEX('EPA to IEA Scaling'!$F$8:$AO$8,,MATCH(AL$2,'EPA to IEA Scaling'!$F$1:$AO$1,0)))</f>
        <v>0</v>
      </c>
    </row>
    <row r="25" spans="1:38" x14ac:dyDescent="0.45">
      <c r="A25" s="15">
        <f t="shared" si="1"/>
        <v>-90</v>
      </c>
      <c r="B25" s="16">
        <f t="shared" ref="B25:B44" si="2">A25+10</f>
        <v>-80</v>
      </c>
      <c r="C25" s="31" cm="1">
        <f t="array" ref="C25">((VLOOKUP($B$1,'Multipliers and Adjustments'!$A$70:$I$86,TRUNC(COLUMN(C$2)/5)+2,FALSE)*SUMIFS('IEA-MethaneAbatement'!$N:$N,'IEA-MethaneAbatement'!$O:$O,"&lt;"&amp;$B25,'IEA-MethaneAbatement'!$O:$O,"&gt;="&amp;$A25,'IEA-MethaneAbatement'!$M:$M,$B$1,'IEA-MethaneAbatement'!$B:$B,'Country Selector'!$A$2)+VLOOKUP($C$1,'Multipliers and Adjustments'!$A$70:$I$86,TRUNC(COLUMN(C$2)/5)+2,FALSE)*SUMIFS('IEA-MethaneAbatement'!$N:$N,'IEA-MethaneAbatement'!$O:$O,"&lt;"&amp;$B25,'IEA-MethaneAbatement'!$O:$O,"&gt;="&amp;$A25,'IEA-MethaneAbatement'!$M:$M,$C$1,'IEA-MethaneAbatement'!$B:$B,'Country Selector'!$A$2)+VLOOKUP($D$1,'Multipliers and Adjustments'!$A$70:$I$86,TRUNC(COLUMN(C$2)/5)+2,FALSE)*SUMIFS('IEA-MethaneAbatement'!$N:$N,'IEA-MethaneAbatement'!$O:$O,"&lt;"&amp;$B25,'IEA-MethaneAbatement'!$O:$O,"&gt;="&amp;$A25,'IEA-MethaneAbatement'!$M:$M,$D$1,'IEA-MethaneAbatement'!$B:$B,'Country Selector'!$A$2)))*(1+INDEX('EPA to IEA Scaling'!$F$8:$AO$8,,MATCH(C$2,'EPA to IEA Scaling'!$F$1:$AO$1,0)))</f>
        <v>0</v>
      </c>
      <c r="D25" cm="1">
        <f t="array" ref="D25">((VLOOKUP($B$1,'Multipliers and Adjustments'!$A$70:$I$86,TRUNC(COLUMN(D$2)/5)+2,FALSE)*SUMIFS('IEA-MethaneAbatement'!$N:$N,'IEA-MethaneAbatement'!$O:$O,"&lt;"&amp;$B25,'IEA-MethaneAbatement'!$O:$O,"&gt;="&amp;$A25,'IEA-MethaneAbatement'!$M:$M,$B$1,'IEA-MethaneAbatement'!$B:$B,'Country Selector'!$A$2)+VLOOKUP($C$1,'Multipliers and Adjustments'!$A$70:$I$86,TRUNC(COLUMN(D$2)/5)+2,FALSE)*SUMIFS('IEA-MethaneAbatement'!$N:$N,'IEA-MethaneAbatement'!$O:$O,"&lt;"&amp;$B25,'IEA-MethaneAbatement'!$O:$O,"&gt;="&amp;$A25,'IEA-MethaneAbatement'!$M:$M,$C$1,'IEA-MethaneAbatement'!$B:$B,'Country Selector'!$A$2)+VLOOKUP($D$1,'Multipliers and Adjustments'!$A$70:$I$86,TRUNC(COLUMN(D$2)/5)+2,FALSE)*SUMIFS('IEA-MethaneAbatement'!$N:$N,'IEA-MethaneAbatement'!$O:$O,"&lt;"&amp;$B25,'IEA-MethaneAbatement'!$O:$O,"&gt;="&amp;$A25,'IEA-MethaneAbatement'!$M:$M,$D$1,'IEA-MethaneAbatement'!$B:$B,'Country Selector'!$A$2)))*(1+INDEX('EPA to IEA Scaling'!$F$8:$AO$8,,MATCH(D$2,'EPA to IEA Scaling'!$F$1:$AO$1,0)))</f>
        <v>0</v>
      </c>
      <c r="E25" cm="1">
        <f t="array" ref="E25">((VLOOKUP($B$1,'Multipliers and Adjustments'!$A$70:$I$86,TRUNC(COLUMN(E$2)/5)+2,FALSE)*SUMIFS('IEA-MethaneAbatement'!$N:$N,'IEA-MethaneAbatement'!$O:$O,"&lt;"&amp;$B25,'IEA-MethaneAbatement'!$O:$O,"&gt;="&amp;$A25,'IEA-MethaneAbatement'!$M:$M,$B$1,'IEA-MethaneAbatement'!$B:$B,'Country Selector'!$A$2)+VLOOKUP($C$1,'Multipliers and Adjustments'!$A$70:$I$86,TRUNC(COLUMN(E$2)/5)+2,FALSE)*SUMIFS('IEA-MethaneAbatement'!$N:$N,'IEA-MethaneAbatement'!$O:$O,"&lt;"&amp;$B25,'IEA-MethaneAbatement'!$O:$O,"&gt;="&amp;$A25,'IEA-MethaneAbatement'!$M:$M,$C$1,'IEA-MethaneAbatement'!$B:$B,'Country Selector'!$A$2)+VLOOKUP($D$1,'Multipliers and Adjustments'!$A$70:$I$86,TRUNC(COLUMN(E$2)/5)+2,FALSE)*SUMIFS('IEA-MethaneAbatement'!$N:$N,'IEA-MethaneAbatement'!$O:$O,"&lt;"&amp;$B25,'IEA-MethaneAbatement'!$O:$O,"&gt;="&amp;$A25,'IEA-MethaneAbatement'!$M:$M,$D$1,'IEA-MethaneAbatement'!$B:$B,'Country Selector'!$A$2)))*(1+INDEX('EPA to IEA Scaling'!$F$8:$AO$8,,MATCH(E$2,'EPA to IEA Scaling'!$F$1:$AO$1,0)))</f>
        <v>0</v>
      </c>
      <c r="F25" cm="1">
        <f t="array" ref="F25">((VLOOKUP($B$1,'Multipliers and Adjustments'!$A$70:$I$86,TRUNC(COLUMN(F$2)/5)+2,FALSE)*SUMIFS('IEA-MethaneAbatement'!$N:$N,'IEA-MethaneAbatement'!$O:$O,"&lt;"&amp;$B25,'IEA-MethaneAbatement'!$O:$O,"&gt;="&amp;$A25,'IEA-MethaneAbatement'!$M:$M,$B$1,'IEA-MethaneAbatement'!$B:$B,'Country Selector'!$A$2)+VLOOKUP($C$1,'Multipliers and Adjustments'!$A$70:$I$86,TRUNC(COLUMN(F$2)/5)+2,FALSE)*SUMIFS('IEA-MethaneAbatement'!$N:$N,'IEA-MethaneAbatement'!$O:$O,"&lt;"&amp;$B25,'IEA-MethaneAbatement'!$O:$O,"&gt;="&amp;$A25,'IEA-MethaneAbatement'!$M:$M,$C$1,'IEA-MethaneAbatement'!$B:$B,'Country Selector'!$A$2)+VLOOKUP($D$1,'Multipliers and Adjustments'!$A$70:$I$86,TRUNC(COLUMN(F$2)/5)+2,FALSE)*SUMIFS('IEA-MethaneAbatement'!$N:$N,'IEA-MethaneAbatement'!$O:$O,"&lt;"&amp;$B25,'IEA-MethaneAbatement'!$O:$O,"&gt;="&amp;$A25,'IEA-MethaneAbatement'!$M:$M,$D$1,'IEA-MethaneAbatement'!$B:$B,'Country Selector'!$A$2)))*(1+INDEX('EPA to IEA Scaling'!$F$8:$AO$8,,MATCH(F$2,'EPA to IEA Scaling'!$F$1:$AO$1,0)))</f>
        <v>0</v>
      </c>
      <c r="G25" cm="1">
        <f t="array" ref="G25">((VLOOKUP($B$1,'Multipliers and Adjustments'!$A$70:$I$86,TRUNC(COLUMN(G$2)/5)+2,FALSE)*SUMIFS('IEA-MethaneAbatement'!$N:$N,'IEA-MethaneAbatement'!$O:$O,"&lt;"&amp;$B25,'IEA-MethaneAbatement'!$O:$O,"&gt;="&amp;$A25,'IEA-MethaneAbatement'!$M:$M,$B$1,'IEA-MethaneAbatement'!$B:$B,'Country Selector'!$A$2)+VLOOKUP($C$1,'Multipliers and Adjustments'!$A$70:$I$86,TRUNC(COLUMN(G$2)/5)+2,FALSE)*SUMIFS('IEA-MethaneAbatement'!$N:$N,'IEA-MethaneAbatement'!$O:$O,"&lt;"&amp;$B25,'IEA-MethaneAbatement'!$O:$O,"&gt;="&amp;$A25,'IEA-MethaneAbatement'!$M:$M,$C$1,'IEA-MethaneAbatement'!$B:$B,'Country Selector'!$A$2)+VLOOKUP($D$1,'Multipliers and Adjustments'!$A$70:$I$86,TRUNC(COLUMN(G$2)/5)+2,FALSE)*SUMIFS('IEA-MethaneAbatement'!$N:$N,'IEA-MethaneAbatement'!$O:$O,"&lt;"&amp;$B25,'IEA-MethaneAbatement'!$O:$O,"&gt;="&amp;$A25,'IEA-MethaneAbatement'!$M:$M,$D$1,'IEA-MethaneAbatement'!$B:$B,'Country Selector'!$A$2)))*(1+INDEX('EPA to IEA Scaling'!$F$8:$AO$8,,MATCH(G$2,'EPA to IEA Scaling'!$F$1:$AO$1,0)))</f>
        <v>0</v>
      </c>
      <c r="H25" s="31" cm="1">
        <f t="array" ref="H25">((VLOOKUP($B$1,'Multipliers and Adjustments'!$A$70:$I$86,TRUNC(COLUMN(H$2)/5)+2,FALSE)*SUMIFS('IEA-MethaneAbatement'!$N:$N,'IEA-MethaneAbatement'!$O:$O,"&lt;"&amp;$B25,'IEA-MethaneAbatement'!$O:$O,"&gt;="&amp;$A25,'IEA-MethaneAbatement'!$M:$M,$B$1,'IEA-MethaneAbatement'!$B:$B,'Country Selector'!$A$2)+VLOOKUP($C$1,'Multipliers and Adjustments'!$A$70:$I$86,TRUNC(COLUMN(H$2)/5)+2,FALSE)*SUMIFS('IEA-MethaneAbatement'!$N:$N,'IEA-MethaneAbatement'!$O:$O,"&lt;"&amp;$B25,'IEA-MethaneAbatement'!$O:$O,"&gt;="&amp;$A25,'IEA-MethaneAbatement'!$M:$M,$C$1,'IEA-MethaneAbatement'!$B:$B,'Country Selector'!$A$2)+VLOOKUP($D$1,'Multipliers and Adjustments'!$A$70:$I$86,TRUNC(COLUMN(H$2)/5)+2,FALSE)*SUMIFS('IEA-MethaneAbatement'!$N:$N,'IEA-MethaneAbatement'!$O:$O,"&lt;"&amp;$B25,'IEA-MethaneAbatement'!$O:$O,"&gt;="&amp;$A25,'IEA-MethaneAbatement'!$M:$M,$D$1,'IEA-MethaneAbatement'!$B:$B,'Country Selector'!$A$2)))*(1+INDEX('EPA to IEA Scaling'!$F$8:$AO$8,,MATCH(H$2,'EPA to IEA Scaling'!$F$1:$AO$1,0)))</f>
        <v>0</v>
      </c>
      <c r="I25" cm="1">
        <f t="array" ref="I25">((VLOOKUP($B$1,'Multipliers and Adjustments'!$A$70:$I$86,TRUNC(COLUMN(I$2)/5)+2,FALSE)*SUMIFS('IEA-MethaneAbatement'!$N:$N,'IEA-MethaneAbatement'!$O:$O,"&lt;"&amp;$B25,'IEA-MethaneAbatement'!$O:$O,"&gt;="&amp;$A25,'IEA-MethaneAbatement'!$M:$M,$B$1,'IEA-MethaneAbatement'!$B:$B,'Country Selector'!$A$2)+VLOOKUP($C$1,'Multipliers and Adjustments'!$A$70:$I$86,TRUNC(COLUMN(I$2)/5)+2,FALSE)*SUMIFS('IEA-MethaneAbatement'!$N:$N,'IEA-MethaneAbatement'!$O:$O,"&lt;"&amp;$B25,'IEA-MethaneAbatement'!$O:$O,"&gt;="&amp;$A25,'IEA-MethaneAbatement'!$M:$M,$C$1,'IEA-MethaneAbatement'!$B:$B,'Country Selector'!$A$2)+VLOOKUP($D$1,'Multipliers and Adjustments'!$A$70:$I$86,TRUNC(COLUMN(I$2)/5)+2,FALSE)*SUMIFS('IEA-MethaneAbatement'!$N:$N,'IEA-MethaneAbatement'!$O:$O,"&lt;"&amp;$B25,'IEA-MethaneAbatement'!$O:$O,"&gt;="&amp;$A25,'IEA-MethaneAbatement'!$M:$M,$D$1,'IEA-MethaneAbatement'!$B:$B,'Country Selector'!$A$2)))*(1+INDEX('EPA to IEA Scaling'!$F$8:$AO$8,,MATCH(I$2,'EPA to IEA Scaling'!$F$1:$AO$1,0)))</f>
        <v>0</v>
      </c>
      <c r="J25" cm="1">
        <f t="array" ref="J25">((VLOOKUP($B$1,'Multipliers and Adjustments'!$A$70:$I$86,TRUNC(COLUMN(J$2)/5)+2,FALSE)*SUMIFS('IEA-MethaneAbatement'!$N:$N,'IEA-MethaneAbatement'!$O:$O,"&lt;"&amp;$B25,'IEA-MethaneAbatement'!$O:$O,"&gt;="&amp;$A25,'IEA-MethaneAbatement'!$M:$M,$B$1,'IEA-MethaneAbatement'!$B:$B,'Country Selector'!$A$2)+VLOOKUP($C$1,'Multipliers and Adjustments'!$A$70:$I$86,TRUNC(COLUMN(J$2)/5)+2,FALSE)*SUMIFS('IEA-MethaneAbatement'!$N:$N,'IEA-MethaneAbatement'!$O:$O,"&lt;"&amp;$B25,'IEA-MethaneAbatement'!$O:$O,"&gt;="&amp;$A25,'IEA-MethaneAbatement'!$M:$M,$C$1,'IEA-MethaneAbatement'!$B:$B,'Country Selector'!$A$2)+VLOOKUP($D$1,'Multipliers and Adjustments'!$A$70:$I$86,TRUNC(COLUMN(J$2)/5)+2,FALSE)*SUMIFS('IEA-MethaneAbatement'!$N:$N,'IEA-MethaneAbatement'!$O:$O,"&lt;"&amp;$B25,'IEA-MethaneAbatement'!$O:$O,"&gt;="&amp;$A25,'IEA-MethaneAbatement'!$M:$M,$D$1,'IEA-MethaneAbatement'!$B:$B,'Country Selector'!$A$2)))*(1+INDEX('EPA to IEA Scaling'!$F$8:$AO$8,,MATCH(J$2,'EPA to IEA Scaling'!$F$1:$AO$1,0)))</f>
        <v>0</v>
      </c>
      <c r="K25" cm="1">
        <f t="array" ref="K25">((VLOOKUP($B$1,'Multipliers and Adjustments'!$A$70:$I$86,TRUNC(COLUMN(K$2)/5)+2,FALSE)*SUMIFS('IEA-MethaneAbatement'!$N:$N,'IEA-MethaneAbatement'!$O:$O,"&lt;"&amp;$B25,'IEA-MethaneAbatement'!$O:$O,"&gt;="&amp;$A25,'IEA-MethaneAbatement'!$M:$M,$B$1,'IEA-MethaneAbatement'!$B:$B,'Country Selector'!$A$2)+VLOOKUP($C$1,'Multipliers and Adjustments'!$A$70:$I$86,TRUNC(COLUMN(K$2)/5)+2,FALSE)*SUMIFS('IEA-MethaneAbatement'!$N:$N,'IEA-MethaneAbatement'!$O:$O,"&lt;"&amp;$B25,'IEA-MethaneAbatement'!$O:$O,"&gt;="&amp;$A25,'IEA-MethaneAbatement'!$M:$M,$C$1,'IEA-MethaneAbatement'!$B:$B,'Country Selector'!$A$2)+VLOOKUP($D$1,'Multipliers and Adjustments'!$A$70:$I$86,TRUNC(COLUMN(K$2)/5)+2,FALSE)*SUMIFS('IEA-MethaneAbatement'!$N:$N,'IEA-MethaneAbatement'!$O:$O,"&lt;"&amp;$B25,'IEA-MethaneAbatement'!$O:$O,"&gt;="&amp;$A25,'IEA-MethaneAbatement'!$M:$M,$D$1,'IEA-MethaneAbatement'!$B:$B,'Country Selector'!$A$2)))*(1+INDEX('EPA to IEA Scaling'!$F$8:$AO$8,,MATCH(K$2,'EPA to IEA Scaling'!$F$1:$AO$1,0)))</f>
        <v>0</v>
      </c>
      <c r="L25" cm="1">
        <f t="array" ref="L25">((VLOOKUP($B$1,'Multipliers and Adjustments'!$A$70:$I$86,TRUNC(COLUMN(L$2)/5)+2,FALSE)*SUMIFS('IEA-MethaneAbatement'!$N:$N,'IEA-MethaneAbatement'!$O:$O,"&lt;"&amp;$B25,'IEA-MethaneAbatement'!$O:$O,"&gt;="&amp;$A25,'IEA-MethaneAbatement'!$M:$M,$B$1,'IEA-MethaneAbatement'!$B:$B,'Country Selector'!$A$2)+VLOOKUP($C$1,'Multipliers and Adjustments'!$A$70:$I$86,TRUNC(COLUMN(L$2)/5)+2,FALSE)*SUMIFS('IEA-MethaneAbatement'!$N:$N,'IEA-MethaneAbatement'!$O:$O,"&lt;"&amp;$B25,'IEA-MethaneAbatement'!$O:$O,"&gt;="&amp;$A25,'IEA-MethaneAbatement'!$M:$M,$C$1,'IEA-MethaneAbatement'!$B:$B,'Country Selector'!$A$2)+VLOOKUP($D$1,'Multipliers and Adjustments'!$A$70:$I$86,TRUNC(COLUMN(L$2)/5)+2,FALSE)*SUMIFS('IEA-MethaneAbatement'!$N:$N,'IEA-MethaneAbatement'!$O:$O,"&lt;"&amp;$B25,'IEA-MethaneAbatement'!$O:$O,"&gt;="&amp;$A25,'IEA-MethaneAbatement'!$M:$M,$D$1,'IEA-MethaneAbatement'!$B:$B,'Country Selector'!$A$2)))*(1+INDEX('EPA to IEA Scaling'!$F$8:$AO$8,,MATCH(L$2,'EPA to IEA Scaling'!$F$1:$AO$1,0)))</f>
        <v>0</v>
      </c>
      <c r="M25" s="31" cm="1">
        <f t="array" ref="M25">((VLOOKUP($B$1,'Multipliers and Adjustments'!$A$70:$I$86,TRUNC(COLUMN(M$2)/5)+2,FALSE)*SUMIFS('IEA-MethaneAbatement'!$N:$N,'IEA-MethaneAbatement'!$O:$O,"&lt;"&amp;$B25,'IEA-MethaneAbatement'!$O:$O,"&gt;="&amp;$A25,'IEA-MethaneAbatement'!$M:$M,$B$1,'IEA-MethaneAbatement'!$B:$B,'Country Selector'!$A$2)+VLOOKUP($C$1,'Multipliers and Adjustments'!$A$70:$I$86,TRUNC(COLUMN(M$2)/5)+2,FALSE)*SUMIFS('IEA-MethaneAbatement'!$N:$N,'IEA-MethaneAbatement'!$O:$O,"&lt;"&amp;$B25,'IEA-MethaneAbatement'!$O:$O,"&gt;="&amp;$A25,'IEA-MethaneAbatement'!$M:$M,$C$1,'IEA-MethaneAbatement'!$B:$B,'Country Selector'!$A$2)+VLOOKUP($D$1,'Multipliers and Adjustments'!$A$70:$I$86,TRUNC(COLUMN(M$2)/5)+2,FALSE)*SUMIFS('IEA-MethaneAbatement'!$N:$N,'IEA-MethaneAbatement'!$O:$O,"&lt;"&amp;$B25,'IEA-MethaneAbatement'!$O:$O,"&gt;="&amp;$A25,'IEA-MethaneAbatement'!$M:$M,$D$1,'IEA-MethaneAbatement'!$B:$B,'Country Selector'!$A$2)))*(1+INDEX('EPA to IEA Scaling'!$F$8:$AO$8,,MATCH(M$2,'EPA to IEA Scaling'!$F$1:$AO$1,0)))</f>
        <v>0</v>
      </c>
      <c r="N25" cm="1">
        <f t="array" ref="N25">((VLOOKUP($B$1,'Multipliers and Adjustments'!$A$70:$I$86,TRUNC(COLUMN(N$2)/5)+2,FALSE)*SUMIFS('IEA-MethaneAbatement'!$N:$N,'IEA-MethaneAbatement'!$O:$O,"&lt;"&amp;$B25,'IEA-MethaneAbatement'!$O:$O,"&gt;="&amp;$A25,'IEA-MethaneAbatement'!$M:$M,$B$1,'IEA-MethaneAbatement'!$B:$B,'Country Selector'!$A$2)+VLOOKUP($C$1,'Multipliers and Adjustments'!$A$70:$I$86,TRUNC(COLUMN(N$2)/5)+2,FALSE)*SUMIFS('IEA-MethaneAbatement'!$N:$N,'IEA-MethaneAbatement'!$O:$O,"&lt;"&amp;$B25,'IEA-MethaneAbatement'!$O:$O,"&gt;="&amp;$A25,'IEA-MethaneAbatement'!$M:$M,$C$1,'IEA-MethaneAbatement'!$B:$B,'Country Selector'!$A$2)+VLOOKUP($D$1,'Multipliers and Adjustments'!$A$70:$I$86,TRUNC(COLUMN(N$2)/5)+2,FALSE)*SUMIFS('IEA-MethaneAbatement'!$N:$N,'IEA-MethaneAbatement'!$O:$O,"&lt;"&amp;$B25,'IEA-MethaneAbatement'!$O:$O,"&gt;="&amp;$A25,'IEA-MethaneAbatement'!$M:$M,$D$1,'IEA-MethaneAbatement'!$B:$B,'Country Selector'!$A$2)))*(1+INDEX('EPA to IEA Scaling'!$F$8:$AO$8,,MATCH(N$2,'EPA to IEA Scaling'!$F$1:$AO$1,0)))</f>
        <v>0</v>
      </c>
      <c r="O25" cm="1">
        <f t="array" ref="O25">((VLOOKUP($B$1,'Multipliers and Adjustments'!$A$70:$I$86,TRUNC(COLUMN(O$2)/5)+2,FALSE)*SUMIFS('IEA-MethaneAbatement'!$N:$N,'IEA-MethaneAbatement'!$O:$O,"&lt;"&amp;$B25,'IEA-MethaneAbatement'!$O:$O,"&gt;="&amp;$A25,'IEA-MethaneAbatement'!$M:$M,$B$1,'IEA-MethaneAbatement'!$B:$B,'Country Selector'!$A$2)+VLOOKUP($C$1,'Multipliers and Adjustments'!$A$70:$I$86,TRUNC(COLUMN(O$2)/5)+2,FALSE)*SUMIFS('IEA-MethaneAbatement'!$N:$N,'IEA-MethaneAbatement'!$O:$O,"&lt;"&amp;$B25,'IEA-MethaneAbatement'!$O:$O,"&gt;="&amp;$A25,'IEA-MethaneAbatement'!$M:$M,$C$1,'IEA-MethaneAbatement'!$B:$B,'Country Selector'!$A$2)+VLOOKUP($D$1,'Multipliers and Adjustments'!$A$70:$I$86,TRUNC(COLUMN(O$2)/5)+2,FALSE)*SUMIFS('IEA-MethaneAbatement'!$N:$N,'IEA-MethaneAbatement'!$O:$O,"&lt;"&amp;$B25,'IEA-MethaneAbatement'!$O:$O,"&gt;="&amp;$A25,'IEA-MethaneAbatement'!$M:$M,$D$1,'IEA-MethaneAbatement'!$B:$B,'Country Selector'!$A$2)))*(1+INDEX('EPA to IEA Scaling'!$F$8:$AO$8,,MATCH(O$2,'EPA to IEA Scaling'!$F$1:$AO$1,0)))</f>
        <v>0</v>
      </c>
      <c r="P25" cm="1">
        <f t="array" ref="P25">((VLOOKUP($B$1,'Multipliers and Adjustments'!$A$70:$I$86,TRUNC(COLUMN(P$2)/5)+2,FALSE)*SUMIFS('IEA-MethaneAbatement'!$N:$N,'IEA-MethaneAbatement'!$O:$O,"&lt;"&amp;$B25,'IEA-MethaneAbatement'!$O:$O,"&gt;="&amp;$A25,'IEA-MethaneAbatement'!$M:$M,$B$1,'IEA-MethaneAbatement'!$B:$B,'Country Selector'!$A$2)+VLOOKUP($C$1,'Multipliers and Adjustments'!$A$70:$I$86,TRUNC(COLUMN(P$2)/5)+2,FALSE)*SUMIFS('IEA-MethaneAbatement'!$N:$N,'IEA-MethaneAbatement'!$O:$O,"&lt;"&amp;$B25,'IEA-MethaneAbatement'!$O:$O,"&gt;="&amp;$A25,'IEA-MethaneAbatement'!$M:$M,$C$1,'IEA-MethaneAbatement'!$B:$B,'Country Selector'!$A$2)+VLOOKUP($D$1,'Multipliers and Adjustments'!$A$70:$I$86,TRUNC(COLUMN(P$2)/5)+2,FALSE)*SUMIFS('IEA-MethaneAbatement'!$N:$N,'IEA-MethaneAbatement'!$O:$O,"&lt;"&amp;$B25,'IEA-MethaneAbatement'!$O:$O,"&gt;="&amp;$A25,'IEA-MethaneAbatement'!$M:$M,$D$1,'IEA-MethaneAbatement'!$B:$B,'Country Selector'!$A$2)))*(1+INDEX('EPA to IEA Scaling'!$F$8:$AO$8,,MATCH(P$2,'EPA to IEA Scaling'!$F$1:$AO$1,0)))</f>
        <v>0</v>
      </c>
      <c r="Q25" cm="1">
        <f t="array" ref="Q25">((VLOOKUP($B$1,'Multipliers and Adjustments'!$A$70:$I$86,TRUNC(COLUMN(Q$2)/5)+2,FALSE)*SUMIFS('IEA-MethaneAbatement'!$N:$N,'IEA-MethaneAbatement'!$O:$O,"&lt;"&amp;$B25,'IEA-MethaneAbatement'!$O:$O,"&gt;="&amp;$A25,'IEA-MethaneAbatement'!$M:$M,$B$1,'IEA-MethaneAbatement'!$B:$B,'Country Selector'!$A$2)+VLOOKUP($C$1,'Multipliers and Adjustments'!$A$70:$I$86,TRUNC(COLUMN(Q$2)/5)+2,FALSE)*SUMIFS('IEA-MethaneAbatement'!$N:$N,'IEA-MethaneAbatement'!$O:$O,"&lt;"&amp;$B25,'IEA-MethaneAbatement'!$O:$O,"&gt;="&amp;$A25,'IEA-MethaneAbatement'!$M:$M,$C$1,'IEA-MethaneAbatement'!$B:$B,'Country Selector'!$A$2)+VLOOKUP($D$1,'Multipliers and Adjustments'!$A$70:$I$86,TRUNC(COLUMN(Q$2)/5)+2,FALSE)*SUMIFS('IEA-MethaneAbatement'!$N:$N,'IEA-MethaneAbatement'!$O:$O,"&lt;"&amp;$B25,'IEA-MethaneAbatement'!$O:$O,"&gt;="&amp;$A25,'IEA-MethaneAbatement'!$M:$M,$D$1,'IEA-MethaneAbatement'!$B:$B,'Country Selector'!$A$2)))*(1+INDEX('EPA to IEA Scaling'!$F$8:$AO$8,,MATCH(Q$2,'EPA to IEA Scaling'!$F$1:$AO$1,0)))</f>
        <v>0</v>
      </c>
      <c r="R25" s="31" cm="1">
        <f t="array" ref="R25">((VLOOKUP($B$1,'Multipliers and Adjustments'!$A$70:$I$86,TRUNC(COLUMN(R$2)/5)+2,FALSE)*SUMIFS('IEA-MethaneAbatement'!$N:$N,'IEA-MethaneAbatement'!$O:$O,"&lt;"&amp;$B25,'IEA-MethaneAbatement'!$O:$O,"&gt;="&amp;$A25,'IEA-MethaneAbatement'!$M:$M,$B$1,'IEA-MethaneAbatement'!$B:$B,'Country Selector'!$A$2)+VLOOKUP($C$1,'Multipliers and Adjustments'!$A$70:$I$86,TRUNC(COLUMN(R$2)/5)+2,FALSE)*SUMIFS('IEA-MethaneAbatement'!$N:$N,'IEA-MethaneAbatement'!$O:$O,"&lt;"&amp;$B25,'IEA-MethaneAbatement'!$O:$O,"&gt;="&amp;$A25,'IEA-MethaneAbatement'!$M:$M,$C$1,'IEA-MethaneAbatement'!$B:$B,'Country Selector'!$A$2)+VLOOKUP($D$1,'Multipliers and Adjustments'!$A$70:$I$86,TRUNC(COLUMN(R$2)/5)+2,FALSE)*SUMIFS('IEA-MethaneAbatement'!$N:$N,'IEA-MethaneAbatement'!$O:$O,"&lt;"&amp;$B25,'IEA-MethaneAbatement'!$O:$O,"&gt;="&amp;$A25,'IEA-MethaneAbatement'!$M:$M,$D$1,'IEA-MethaneAbatement'!$B:$B,'Country Selector'!$A$2)))*(1+INDEX('EPA to IEA Scaling'!$F$8:$AO$8,,MATCH(R$2,'EPA to IEA Scaling'!$F$1:$AO$1,0)))</f>
        <v>0</v>
      </c>
      <c r="S25" cm="1">
        <f t="array" ref="S25">((VLOOKUP($B$1,'Multipliers and Adjustments'!$A$70:$I$86,TRUNC(COLUMN(S$2)/5)+2,FALSE)*SUMIFS('IEA-MethaneAbatement'!$N:$N,'IEA-MethaneAbatement'!$O:$O,"&lt;"&amp;$B25,'IEA-MethaneAbatement'!$O:$O,"&gt;="&amp;$A25,'IEA-MethaneAbatement'!$M:$M,$B$1,'IEA-MethaneAbatement'!$B:$B,'Country Selector'!$A$2)+VLOOKUP($C$1,'Multipliers and Adjustments'!$A$70:$I$86,TRUNC(COLUMN(S$2)/5)+2,FALSE)*SUMIFS('IEA-MethaneAbatement'!$N:$N,'IEA-MethaneAbatement'!$O:$O,"&lt;"&amp;$B25,'IEA-MethaneAbatement'!$O:$O,"&gt;="&amp;$A25,'IEA-MethaneAbatement'!$M:$M,$C$1,'IEA-MethaneAbatement'!$B:$B,'Country Selector'!$A$2)+VLOOKUP($D$1,'Multipliers and Adjustments'!$A$70:$I$86,TRUNC(COLUMN(S$2)/5)+2,FALSE)*SUMIFS('IEA-MethaneAbatement'!$N:$N,'IEA-MethaneAbatement'!$O:$O,"&lt;"&amp;$B25,'IEA-MethaneAbatement'!$O:$O,"&gt;="&amp;$A25,'IEA-MethaneAbatement'!$M:$M,$D$1,'IEA-MethaneAbatement'!$B:$B,'Country Selector'!$A$2)))*(1+INDEX('EPA to IEA Scaling'!$F$8:$AO$8,,MATCH(S$2,'EPA to IEA Scaling'!$F$1:$AO$1,0)))</f>
        <v>0</v>
      </c>
      <c r="T25" cm="1">
        <f t="array" ref="T25">((VLOOKUP($B$1,'Multipliers and Adjustments'!$A$70:$I$86,TRUNC(COLUMN(T$2)/5)+2,FALSE)*SUMIFS('IEA-MethaneAbatement'!$N:$N,'IEA-MethaneAbatement'!$O:$O,"&lt;"&amp;$B25,'IEA-MethaneAbatement'!$O:$O,"&gt;="&amp;$A25,'IEA-MethaneAbatement'!$M:$M,$B$1,'IEA-MethaneAbatement'!$B:$B,'Country Selector'!$A$2)+VLOOKUP($C$1,'Multipliers and Adjustments'!$A$70:$I$86,TRUNC(COLUMN(T$2)/5)+2,FALSE)*SUMIFS('IEA-MethaneAbatement'!$N:$N,'IEA-MethaneAbatement'!$O:$O,"&lt;"&amp;$B25,'IEA-MethaneAbatement'!$O:$O,"&gt;="&amp;$A25,'IEA-MethaneAbatement'!$M:$M,$C$1,'IEA-MethaneAbatement'!$B:$B,'Country Selector'!$A$2)+VLOOKUP($D$1,'Multipliers and Adjustments'!$A$70:$I$86,TRUNC(COLUMN(T$2)/5)+2,FALSE)*SUMIFS('IEA-MethaneAbatement'!$N:$N,'IEA-MethaneAbatement'!$O:$O,"&lt;"&amp;$B25,'IEA-MethaneAbatement'!$O:$O,"&gt;="&amp;$A25,'IEA-MethaneAbatement'!$M:$M,$D$1,'IEA-MethaneAbatement'!$B:$B,'Country Selector'!$A$2)))*(1+INDEX('EPA to IEA Scaling'!$F$8:$AO$8,,MATCH(T$2,'EPA to IEA Scaling'!$F$1:$AO$1,0)))</f>
        <v>0</v>
      </c>
      <c r="U25" cm="1">
        <f t="array" ref="U25">((VLOOKUP($B$1,'Multipliers and Adjustments'!$A$70:$I$86,TRUNC(COLUMN(U$2)/5)+2,FALSE)*SUMIFS('IEA-MethaneAbatement'!$N:$N,'IEA-MethaneAbatement'!$O:$O,"&lt;"&amp;$B25,'IEA-MethaneAbatement'!$O:$O,"&gt;="&amp;$A25,'IEA-MethaneAbatement'!$M:$M,$B$1,'IEA-MethaneAbatement'!$B:$B,'Country Selector'!$A$2)+VLOOKUP($C$1,'Multipliers and Adjustments'!$A$70:$I$86,TRUNC(COLUMN(U$2)/5)+2,FALSE)*SUMIFS('IEA-MethaneAbatement'!$N:$N,'IEA-MethaneAbatement'!$O:$O,"&lt;"&amp;$B25,'IEA-MethaneAbatement'!$O:$O,"&gt;="&amp;$A25,'IEA-MethaneAbatement'!$M:$M,$C$1,'IEA-MethaneAbatement'!$B:$B,'Country Selector'!$A$2)+VLOOKUP($D$1,'Multipliers and Adjustments'!$A$70:$I$86,TRUNC(COLUMN(U$2)/5)+2,FALSE)*SUMIFS('IEA-MethaneAbatement'!$N:$N,'IEA-MethaneAbatement'!$O:$O,"&lt;"&amp;$B25,'IEA-MethaneAbatement'!$O:$O,"&gt;="&amp;$A25,'IEA-MethaneAbatement'!$M:$M,$D$1,'IEA-MethaneAbatement'!$B:$B,'Country Selector'!$A$2)))*(1+INDEX('EPA to IEA Scaling'!$F$8:$AO$8,,MATCH(U$2,'EPA to IEA Scaling'!$F$1:$AO$1,0)))</f>
        <v>0</v>
      </c>
      <c r="V25" cm="1">
        <f t="array" ref="V25">((VLOOKUP($B$1,'Multipliers and Adjustments'!$A$70:$I$86,TRUNC(COLUMN(V$2)/5)+2,FALSE)*SUMIFS('IEA-MethaneAbatement'!$N:$N,'IEA-MethaneAbatement'!$O:$O,"&lt;"&amp;$B25,'IEA-MethaneAbatement'!$O:$O,"&gt;="&amp;$A25,'IEA-MethaneAbatement'!$M:$M,$B$1,'IEA-MethaneAbatement'!$B:$B,'Country Selector'!$A$2)+VLOOKUP($C$1,'Multipliers and Adjustments'!$A$70:$I$86,TRUNC(COLUMN(V$2)/5)+2,FALSE)*SUMIFS('IEA-MethaneAbatement'!$N:$N,'IEA-MethaneAbatement'!$O:$O,"&lt;"&amp;$B25,'IEA-MethaneAbatement'!$O:$O,"&gt;="&amp;$A25,'IEA-MethaneAbatement'!$M:$M,$C$1,'IEA-MethaneAbatement'!$B:$B,'Country Selector'!$A$2)+VLOOKUP($D$1,'Multipliers and Adjustments'!$A$70:$I$86,TRUNC(COLUMN(V$2)/5)+2,FALSE)*SUMIFS('IEA-MethaneAbatement'!$N:$N,'IEA-MethaneAbatement'!$O:$O,"&lt;"&amp;$B25,'IEA-MethaneAbatement'!$O:$O,"&gt;="&amp;$A25,'IEA-MethaneAbatement'!$M:$M,$D$1,'IEA-MethaneAbatement'!$B:$B,'Country Selector'!$A$2)))*(1+INDEX('EPA to IEA Scaling'!$F$8:$AO$8,,MATCH(V$2,'EPA to IEA Scaling'!$F$1:$AO$1,0)))</f>
        <v>0</v>
      </c>
      <c r="W25" s="31" cm="1">
        <f t="array" ref="W25">((VLOOKUP($B$1,'Multipliers and Adjustments'!$A$70:$I$86,TRUNC(COLUMN(W$2)/5)+2,FALSE)*SUMIFS('IEA-MethaneAbatement'!$N:$N,'IEA-MethaneAbatement'!$O:$O,"&lt;"&amp;$B25,'IEA-MethaneAbatement'!$O:$O,"&gt;="&amp;$A25,'IEA-MethaneAbatement'!$M:$M,$B$1,'IEA-MethaneAbatement'!$B:$B,'Country Selector'!$A$2)+VLOOKUP($C$1,'Multipliers and Adjustments'!$A$70:$I$86,TRUNC(COLUMN(W$2)/5)+2,FALSE)*SUMIFS('IEA-MethaneAbatement'!$N:$N,'IEA-MethaneAbatement'!$O:$O,"&lt;"&amp;$B25,'IEA-MethaneAbatement'!$O:$O,"&gt;="&amp;$A25,'IEA-MethaneAbatement'!$M:$M,$C$1,'IEA-MethaneAbatement'!$B:$B,'Country Selector'!$A$2)+VLOOKUP($D$1,'Multipliers and Adjustments'!$A$70:$I$86,TRUNC(COLUMN(W$2)/5)+2,FALSE)*SUMIFS('IEA-MethaneAbatement'!$N:$N,'IEA-MethaneAbatement'!$O:$O,"&lt;"&amp;$B25,'IEA-MethaneAbatement'!$O:$O,"&gt;="&amp;$A25,'IEA-MethaneAbatement'!$M:$M,$D$1,'IEA-MethaneAbatement'!$B:$B,'Country Selector'!$A$2)))*(1+INDEX('EPA to IEA Scaling'!$F$8:$AO$8,,MATCH(W$2,'EPA to IEA Scaling'!$F$1:$AO$1,0)))</f>
        <v>0</v>
      </c>
      <c r="X25" cm="1">
        <f t="array" ref="X25">((VLOOKUP($B$1,'Multipliers and Adjustments'!$A$70:$I$86,TRUNC(COLUMN(X$2)/5)+2,FALSE)*SUMIFS('IEA-MethaneAbatement'!$N:$N,'IEA-MethaneAbatement'!$O:$O,"&lt;"&amp;$B25,'IEA-MethaneAbatement'!$O:$O,"&gt;="&amp;$A25,'IEA-MethaneAbatement'!$M:$M,$B$1,'IEA-MethaneAbatement'!$B:$B,'Country Selector'!$A$2)+VLOOKUP($C$1,'Multipliers and Adjustments'!$A$70:$I$86,TRUNC(COLUMN(X$2)/5)+2,FALSE)*SUMIFS('IEA-MethaneAbatement'!$N:$N,'IEA-MethaneAbatement'!$O:$O,"&lt;"&amp;$B25,'IEA-MethaneAbatement'!$O:$O,"&gt;="&amp;$A25,'IEA-MethaneAbatement'!$M:$M,$C$1,'IEA-MethaneAbatement'!$B:$B,'Country Selector'!$A$2)+VLOOKUP($D$1,'Multipliers and Adjustments'!$A$70:$I$86,TRUNC(COLUMN(X$2)/5)+2,FALSE)*SUMIFS('IEA-MethaneAbatement'!$N:$N,'IEA-MethaneAbatement'!$O:$O,"&lt;"&amp;$B25,'IEA-MethaneAbatement'!$O:$O,"&gt;="&amp;$A25,'IEA-MethaneAbatement'!$M:$M,$D$1,'IEA-MethaneAbatement'!$B:$B,'Country Selector'!$A$2)))*(1+INDEX('EPA to IEA Scaling'!$F$8:$AO$8,,MATCH(X$2,'EPA to IEA Scaling'!$F$1:$AO$1,0)))</f>
        <v>0</v>
      </c>
      <c r="Y25" cm="1">
        <f t="array" ref="Y25">((VLOOKUP($B$1,'Multipliers and Adjustments'!$A$70:$I$86,TRUNC(COLUMN(Y$2)/5)+2,FALSE)*SUMIFS('IEA-MethaneAbatement'!$N:$N,'IEA-MethaneAbatement'!$O:$O,"&lt;"&amp;$B25,'IEA-MethaneAbatement'!$O:$O,"&gt;="&amp;$A25,'IEA-MethaneAbatement'!$M:$M,$B$1,'IEA-MethaneAbatement'!$B:$B,'Country Selector'!$A$2)+VLOOKUP($C$1,'Multipliers and Adjustments'!$A$70:$I$86,TRUNC(COLUMN(Y$2)/5)+2,FALSE)*SUMIFS('IEA-MethaneAbatement'!$N:$N,'IEA-MethaneAbatement'!$O:$O,"&lt;"&amp;$B25,'IEA-MethaneAbatement'!$O:$O,"&gt;="&amp;$A25,'IEA-MethaneAbatement'!$M:$M,$C$1,'IEA-MethaneAbatement'!$B:$B,'Country Selector'!$A$2)+VLOOKUP($D$1,'Multipliers and Adjustments'!$A$70:$I$86,TRUNC(COLUMN(Y$2)/5)+2,FALSE)*SUMIFS('IEA-MethaneAbatement'!$N:$N,'IEA-MethaneAbatement'!$O:$O,"&lt;"&amp;$B25,'IEA-MethaneAbatement'!$O:$O,"&gt;="&amp;$A25,'IEA-MethaneAbatement'!$M:$M,$D$1,'IEA-MethaneAbatement'!$B:$B,'Country Selector'!$A$2)))*(1+INDEX('EPA to IEA Scaling'!$F$8:$AO$8,,MATCH(Y$2,'EPA to IEA Scaling'!$F$1:$AO$1,0)))</f>
        <v>0</v>
      </c>
      <c r="Z25" cm="1">
        <f t="array" ref="Z25">((VLOOKUP($B$1,'Multipliers and Adjustments'!$A$70:$I$86,TRUNC(COLUMN(Z$2)/5)+2,FALSE)*SUMIFS('IEA-MethaneAbatement'!$N:$N,'IEA-MethaneAbatement'!$O:$O,"&lt;"&amp;$B25,'IEA-MethaneAbatement'!$O:$O,"&gt;="&amp;$A25,'IEA-MethaneAbatement'!$M:$M,$B$1,'IEA-MethaneAbatement'!$B:$B,'Country Selector'!$A$2)+VLOOKUP($C$1,'Multipliers and Adjustments'!$A$70:$I$86,TRUNC(COLUMN(Z$2)/5)+2,FALSE)*SUMIFS('IEA-MethaneAbatement'!$N:$N,'IEA-MethaneAbatement'!$O:$O,"&lt;"&amp;$B25,'IEA-MethaneAbatement'!$O:$O,"&gt;="&amp;$A25,'IEA-MethaneAbatement'!$M:$M,$C$1,'IEA-MethaneAbatement'!$B:$B,'Country Selector'!$A$2)+VLOOKUP($D$1,'Multipliers and Adjustments'!$A$70:$I$86,TRUNC(COLUMN(Z$2)/5)+2,FALSE)*SUMIFS('IEA-MethaneAbatement'!$N:$N,'IEA-MethaneAbatement'!$O:$O,"&lt;"&amp;$B25,'IEA-MethaneAbatement'!$O:$O,"&gt;="&amp;$A25,'IEA-MethaneAbatement'!$M:$M,$D$1,'IEA-MethaneAbatement'!$B:$B,'Country Selector'!$A$2)))*(1+INDEX('EPA to IEA Scaling'!$F$8:$AO$8,,MATCH(Z$2,'EPA to IEA Scaling'!$F$1:$AO$1,0)))</f>
        <v>0</v>
      </c>
      <c r="AA25" cm="1">
        <f t="array" ref="AA25">((VLOOKUP($B$1,'Multipliers and Adjustments'!$A$70:$I$86,TRUNC(COLUMN(AA$2)/5)+2,FALSE)*SUMIFS('IEA-MethaneAbatement'!$N:$N,'IEA-MethaneAbatement'!$O:$O,"&lt;"&amp;$B25,'IEA-MethaneAbatement'!$O:$O,"&gt;="&amp;$A25,'IEA-MethaneAbatement'!$M:$M,$B$1,'IEA-MethaneAbatement'!$B:$B,'Country Selector'!$A$2)+VLOOKUP($C$1,'Multipliers and Adjustments'!$A$70:$I$86,TRUNC(COLUMN(AA$2)/5)+2,FALSE)*SUMIFS('IEA-MethaneAbatement'!$N:$N,'IEA-MethaneAbatement'!$O:$O,"&lt;"&amp;$B25,'IEA-MethaneAbatement'!$O:$O,"&gt;="&amp;$A25,'IEA-MethaneAbatement'!$M:$M,$C$1,'IEA-MethaneAbatement'!$B:$B,'Country Selector'!$A$2)+VLOOKUP($D$1,'Multipliers and Adjustments'!$A$70:$I$86,TRUNC(COLUMN(AA$2)/5)+2,FALSE)*SUMIFS('IEA-MethaneAbatement'!$N:$N,'IEA-MethaneAbatement'!$O:$O,"&lt;"&amp;$B25,'IEA-MethaneAbatement'!$O:$O,"&gt;="&amp;$A25,'IEA-MethaneAbatement'!$M:$M,$D$1,'IEA-MethaneAbatement'!$B:$B,'Country Selector'!$A$2)))*(1+INDEX('EPA to IEA Scaling'!$F$8:$AO$8,,MATCH(AA$2,'EPA to IEA Scaling'!$F$1:$AO$1,0)))</f>
        <v>0</v>
      </c>
      <c r="AB25" s="31" cm="1">
        <f t="array" ref="AB25">((VLOOKUP($B$1,'Multipliers and Adjustments'!$A$70:$I$86,TRUNC(COLUMN(AB$2)/5)+2,FALSE)*SUMIFS('IEA-MethaneAbatement'!$N:$N,'IEA-MethaneAbatement'!$O:$O,"&lt;"&amp;$B25,'IEA-MethaneAbatement'!$O:$O,"&gt;="&amp;$A25,'IEA-MethaneAbatement'!$M:$M,$B$1,'IEA-MethaneAbatement'!$B:$B,'Country Selector'!$A$2)+VLOOKUP($C$1,'Multipliers and Adjustments'!$A$70:$I$86,TRUNC(COLUMN(AB$2)/5)+2,FALSE)*SUMIFS('IEA-MethaneAbatement'!$N:$N,'IEA-MethaneAbatement'!$O:$O,"&lt;"&amp;$B25,'IEA-MethaneAbatement'!$O:$O,"&gt;="&amp;$A25,'IEA-MethaneAbatement'!$M:$M,$C$1,'IEA-MethaneAbatement'!$B:$B,'Country Selector'!$A$2)+VLOOKUP($D$1,'Multipliers and Adjustments'!$A$70:$I$86,TRUNC(COLUMN(AB$2)/5)+2,FALSE)*SUMIFS('IEA-MethaneAbatement'!$N:$N,'IEA-MethaneAbatement'!$O:$O,"&lt;"&amp;$B25,'IEA-MethaneAbatement'!$O:$O,"&gt;="&amp;$A25,'IEA-MethaneAbatement'!$M:$M,$D$1,'IEA-MethaneAbatement'!$B:$B,'Country Selector'!$A$2)))*(1+INDEX('EPA to IEA Scaling'!$F$8:$AO$8,,MATCH(AB$2,'EPA to IEA Scaling'!$F$1:$AO$1,0)))</f>
        <v>0</v>
      </c>
      <c r="AC25" cm="1">
        <f t="array" ref="AC25">((VLOOKUP($B$1,'Multipliers and Adjustments'!$A$70:$I$86,TRUNC(COLUMN(AC$2)/5)+2,FALSE)*SUMIFS('IEA-MethaneAbatement'!$N:$N,'IEA-MethaneAbatement'!$O:$O,"&lt;"&amp;$B25,'IEA-MethaneAbatement'!$O:$O,"&gt;="&amp;$A25,'IEA-MethaneAbatement'!$M:$M,$B$1,'IEA-MethaneAbatement'!$B:$B,'Country Selector'!$A$2)+VLOOKUP($C$1,'Multipliers and Adjustments'!$A$70:$I$86,TRUNC(COLUMN(AC$2)/5)+2,FALSE)*SUMIFS('IEA-MethaneAbatement'!$N:$N,'IEA-MethaneAbatement'!$O:$O,"&lt;"&amp;$B25,'IEA-MethaneAbatement'!$O:$O,"&gt;="&amp;$A25,'IEA-MethaneAbatement'!$M:$M,$C$1,'IEA-MethaneAbatement'!$B:$B,'Country Selector'!$A$2)+VLOOKUP($D$1,'Multipliers and Adjustments'!$A$70:$I$86,TRUNC(COLUMN(AC$2)/5)+2,FALSE)*SUMIFS('IEA-MethaneAbatement'!$N:$N,'IEA-MethaneAbatement'!$O:$O,"&lt;"&amp;$B25,'IEA-MethaneAbatement'!$O:$O,"&gt;="&amp;$A25,'IEA-MethaneAbatement'!$M:$M,$D$1,'IEA-MethaneAbatement'!$B:$B,'Country Selector'!$A$2)))*(1+INDEX('EPA to IEA Scaling'!$F$8:$AO$8,,MATCH(AC$2,'EPA to IEA Scaling'!$F$1:$AO$1,0)))</f>
        <v>0</v>
      </c>
      <c r="AD25" cm="1">
        <f t="array" ref="AD25">((VLOOKUP($B$1,'Multipliers and Adjustments'!$A$70:$I$86,TRUNC(COLUMN(AD$2)/5)+2,FALSE)*SUMIFS('IEA-MethaneAbatement'!$N:$N,'IEA-MethaneAbatement'!$O:$O,"&lt;"&amp;$B25,'IEA-MethaneAbatement'!$O:$O,"&gt;="&amp;$A25,'IEA-MethaneAbatement'!$M:$M,$B$1,'IEA-MethaneAbatement'!$B:$B,'Country Selector'!$A$2)+VLOOKUP($C$1,'Multipliers and Adjustments'!$A$70:$I$86,TRUNC(COLUMN(AD$2)/5)+2,FALSE)*SUMIFS('IEA-MethaneAbatement'!$N:$N,'IEA-MethaneAbatement'!$O:$O,"&lt;"&amp;$B25,'IEA-MethaneAbatement'!$O:$O,"&gt;="&amp;$A25,'IEA-MethaneAbatement'!$M:$M,$C$1,'IEA-MethaneAbatement'!$B:$B,'Country Selector'!$A$2)+VLOOKUP($D$1,'Multipliers and Adjustments'!$A$70:$I$86,TRUNC(COLUMN(AD$2)/5)+2,FALSE)*SUMIFS('IEA-MethaneAbatement'!$N:$N,'IEA-MethaneAbatement'!$O:$O,"&lt;"&amp;$B25,'IEA-MethaneAbatement'!$O:$O,"&gt;="&amp;$A25,'IEA-MethaneAbatement'!$M:$M,$D$1,'IEA-MethaneAbatement'!$B:$B,'Country Selector'!$A$2)))*(1+INDEX('EPA to IEA Scaling'!$F$8:$AO$8,,MATCH(AD$2,'EPA to IEA Scaling'!$F$1:$AO$1,0)))</f>
        <v>0</v>
      </c>
      <c r="AE25" cm="1">
        <f t="array" ref="AE25">((VLOOKUP($B$1,'Multipliers and Adjustments'!$A$70:$I$86,TRUNC(COLUMN(AE$2)/5)+2,FALSE)*SUMIFS('IEA-MethaneAbatement'!$N:$N,'IEA-MethaneAbatement'!$O:$O,"&lt;"&amp;$B25,'IEA-MethaneAbatement'!$O:$O,"&gt;="&amp;$A25,'IEA-MethaneAbatement'!$M:$M,$B$1,'IEA-MethaneAbatement'!$B:$B,'Country Selector'!$A$2)+VLOOKUP($C$1,'Multipliers and Adjustments'!$A$70:$I$86,TRUNC(COLUMN(AE$2)/5)+2,FALSE)*SUMIFS('IEA-MethaneAbatement'!$N:$N,'IEA-MethaneAbatement'!$O:$O,"&lt;"&amp;$B25,'IEA-MethaneAbatement'!$O:$O,"&gt;="&amp;$A25,'IEA-MethaneAbatement'!$M:$M,$C$1,'IEA-MethaneAbatement'!$B:$B,'Country Selector'!$A$2)+VLOOKUP($D$1,'Multipliers and Adjustments'!$A$70:$I$86,TRUNC(COLUMN(AE$2)/5)+2,FALSE)*SUMIFS('IEA-MethaneAbatement'!$N:$N,'IEA-MethaneAbatement'!$O:$O,"&lt;"&amp;$B25,'IEA-MethaneAbatement'!$O:$O,"&gt;="&amp;$A25,'IEA-MethaneAbatement'!$M:$M,$D$1,'IEA-MethaneAbatement'!$B:$B,'Country Selector'!$A$2)))*(1+INDEX('EPA to IEA Scaling'!$F$8:$AO$8,,MATCH(AE$2,'EPA to IEA Scaling'!$F$1:$AO$1,0)))</f>
        <v>0</v>
      </c>
      <c r="AF25" cm="1">
        <f t="array" ref="AF25">((VLOOKUP($B$1,'Multipliers and Adjustments'!$A$70:$I$86,TRUNC(COLUMN(AF$2)/5)+2,FALSE)*SUMIFS('IEA-MethaneAbatement'!$N:$N,'IEA-MethaneAbatement'!$O:$O,"&lt;"&amp;$B25,'IEA-MethaneAbatement'!$O:$O,"&gt;="&amp;$A25,'IEA-MethaneAbatement'!$M:$M,$B$1,'IEA-MethaneAbatement'!$B:$B,'Country Selector'!$A$2)+VLOOKUP($C$1,'Multipliers and Adjustments'!$A$70:$I$86,TRUNC(COLUMN(AF$2)/5)+2,FALSE)*SUMIFS('IEA-MethaneAbatement'!$N:$N,'IEA-MethaneAbatement'!$O:$O,"&lt;"&amp;$B25,'IEA-MethaneAbatement'!$O:$O,"&gt;="&amp;$A25,'IEA-MethaneAbatement'!$M:$M,$C$1,'IEA-MethaneAbatement'!$B:$B,'Country Selector'!$A$2)+VLOOKUP($D$1,'Multipliers and Adjustments'!$A$70:$I$86,TRUNC(COLUMN(AF$2)/5)+2,FALSE)*SUMIFS('IEA-MethaneAbatement'!$N:$N,'IEA-MethaneAbatement'!$O:$O,"&lt;"&amp;$B25,'IEA-MethaneAbatement'!$O:$O,"&gt;="&amp;$A25,'IEA-MethaneAbatement'!$M:$M,$D$1,'IEA-MethaneAbatement'!$B:$B,'Country Selector'!$A$2)))*(1+INDEX('EPA to IEA Scaling'!$F$8:$AO$8,,MATCH(AF$2,'EPA to IEA Scaling'!$F$1:$AO$1,0)))</f>
        <v>0</v>
      </c>
      <c r="AG25" s="31" cm="1">
        <f t="array" ref="AG25">((VLOOKUP($B$1,'Multipliers and Adjustments'!$A$70:$I$86,TRUNC(COLUMN(AG$2)/5)+2,FALSE)*SUMIFS('IEA-MethaneAbatement'!$N:$N,'IEA-MethaneAbatement'!$O:$O,"&lt;"&amp;$B25,'IEA-MethaneAbatement'!$O:$O,"&gt;="&amp;$A25,'IEA-MethaneAbatement'!$M:$M,$B$1,'IEA-MethaneAbatement'!$B:$B,'Country Selector'!$A$2)+VLOOKUP($C$1,'Multipliers and Adjustments'!$A$70:$I$86,TRUNC(COLUMN(AG$2)/5)+2,FALSE)*SUMIFS('IEA-MethaneAbatement'!$N:$N,'IEA-MethaneAbatement'!$O:$O,"&lt;"&amp;$B25,'IEA-MethaneAbatement'!$O:$O,"&gt;="&amp;$A25,'IEA-MethaneAbatement'!$M:$M,$C$1,'IEA-MethaneAbatement'!$B:$B,'Country Selector'!$A$2)+VLOOKUP($D$1,'Multipliers and Adjustments'!$A$70:$I$86,TRUNC(COLUMN(AG$2)/5)+2,FALSE)*SUMIFS('IEA-MethaneAbatement'!$N:$N,'IEA-MethaneAbatement'!$O:$O,"&lt;"&amp;$B25,'IEA-MethaneAbatement'!$O:$O,"&gt;="&amp;$A25,'IEA-MethaneAbatement'!$M:$M,$D$1,'IEA-MethaneAbatement'!$B:$B,'Country Selector'!$A$2)))*(1+INDEX('EPA to IEA Scaling'!$F$8:$AO$8,,MATCH(AG$2,'EPA to IEA Scaling'!$F$1:$AO$1,0)))</f>
        <v>0</v>
      </c>
      <c r="AH25" cm="1">
        <f t="array" ref="AH25">((VLOOKUP($B$1,'Multipliers and Adjustments'!$A$70:$I$86,TRUNC(COLUMN(AH$2)/5)+2,FALSE)*SUMIFS('IEA-MethaneAbatement'!$N:$N,'IEA-MethaneAbatement'!$O:$O,"&lt;"&amp;$B25,'IEA-MethaneAbatement'!$O:$O,"&gt;="&amp;$A25,'IEA-MethaneAbatement'!$M:$M,$B$1,'IEA-MethaneAbatement'!$B:$B,'Country Selector'!$A$2)+VLOOKUP($C$1,'Multipliers and Adjustments'!$A$70:$I$86,TRUNC(COLUMN(AH$2)/5)+2,FALSE)*SUMIFS('IEA-MethaneAbatement'!$N:$N,'IEA-MethaneAbatement'!$O:$O,"&lt;"&amp;$B25,'IEA-MethaneAbatement'!$O:$O,"&gt;="&amp;$A25,'IEA-MethaneAbatement'!$M:$M,$C$1,'IEA-MethaneAbatement'!$B:$B,'Country Selector'!$A$2)+VLOOKUP($D$1,'Multipliers and Adjustments'!$A$70:$I$86,TRUNC(COLUMN(AH$2)/5)+2,FALSE)*SUMIFS('IEA-MethaneAbatement'!$N:$N,'IEA-MethaneAbatement'!$O:$O,"&lt;"&amp;$B25,'IEA-MethaneAbatement'!$O:$O,"&gt;="&amp;$A25,'IEA-MethaneAbatement'!$M:$M,$D$1,'IEA-MethaneAbatement'!$B:$B,'Country Selector'!$A$2)))*(1+INDEX('EPA to IEA Scaling'!$F$8:$AO$8,,MATCH(AH$2,'EPA to IEA Scaling'!$F$1:$AO$1,0)))</f>
        <v>0</v>
      </c>
      <c r="AI25" cm="1">
        <f t="array" ref="AI25">((VLOOKUP($B$1,'Multipliers and Adjustments'!$A$70:$I$86,TRUNC(COLUMN(AI$2)/5)+2,FALSE)*SUMIFS('IEA-MethaneAbatement'!$N:$N,'IEA-MethaneAbatement'!$O:$O,"&lt;"&amp;$B25,'IEA-MethaneAbatement'!$O:$O,"&gt;="&amp;$A25,'IEA-MethaneAbatement'!$M:$M,$B$1,'IEA-MethaneAbatement'!$B:$B,'Country Selector'!$A$2)+VLOOKUP($C$1,'Multipliers and Adjustments'!$A$70:$I$86,TRUNC(COLUMN(AI$2)/5)+2,FALSE)*SUMIFS('IEA-MethaneAbatement'!$N:$N,'IEA-MethaneAbatement'!$O:$O,"&lt;"&amp;$B25,'IEA-MethaneAbatement'!$O:$O,"&gt;="&amp;$A25,'IEA-MethaneAbatement'!$M:$M,$C$1,'IEA-MethaneAbatement'!$B:$B,'Country Selector'!$A$2)+VLOOKUP($D$1,'Multipliers and Adjustments'!$A$70:$I$86,TRUNC(COLUMN(AI$2)/5)+2,FALSE)*SUMIFS('IEA-MethaneAbatement'!$N:$N,'IEA-MethaneAbatement'!$O:$O,"&lt;"&amp;$B25,'IEA-MethaneAbatement'!$O:$O,"&gt;="&amp;$A25,'IEA-MethaneAbatement'!$M:$M,$D$1,'IEA-MethaneAbatement'!$B:$B,'Country Selector'!$A$2)))*(1+INDEX('EPA to IEA Scaling'!$F$8:$AO$8,,MATCH(AI$2,'EPA to IEA Scaling'!$F$1:$AO$1,0)))</f>
        <v>0</v>
      </c>
      <c r="AJ25" cm="1">
        <f t="array" ref="AJ25">((VLOOKUP($B$1,'Multipliers and Adjustments'!$A$70:$I$86,TRUNC(COLUMN(AJ$2)/5)+2,FALSE)*SUMIFS('IEA-MethaneAbatement'!$N:$N,'IEA-MethaneAbatement'!$O:$O,"&lt;"&amp;$B25,'IEA-MethaneAbatement'!$O:$O,"&gt;="&amp;$A25,'IEA-MethaneAbatement'!$M:$M,$B$1,'IEA-MethaneAbatement'!$B:$B,'Country Selector'!$A$2)+VLOOKUP($C$1,'Multipliers and Adjustments'!$A$70:$I$86,TRUNC(COLUMN(AJ$2)/5)+2,FALSE)*SUMIFS('IEA-MethaneAbatement'!$N:$N,'IEA-MethaneAbatement'!$O:$O,"&lt;"&amp;$B25,'IEA-MethaneAbatement'!$O:$O,"&gt;="&amp;$A25,'IEA-MethaneAbatement'!$M:$M,$C$1,'IEA-MethaneAbatement'!$B:$B,'Country Selector'!$A$2)+VLOOKUP($D$1,'Multipliers and Adjustments'!$A$70:$I$86,TRUNC(COLUMN(AJ$2)/5)+2,FALSE)*SUMIFS('IEA-MethaneAbatement'!$N:$N,'IEA-MethaneAbatement'!$O:$O,"&lt;"&amp;$B25,'IEA-MethaneAbatement'!$O:$O,"&gt;="&amp;$A25,'IEA-MethaneAbatement'!$M:$M,$D$1,'IEA-MethaneAbatement'!$B:$B,'Country Selector'!$A$2)))*(1+INDEX('EPA to IEA Scaling'!$F$8:$AO$8,,MATCH(AJ$2,'EPA to IEA Scaling'!$F$1:$AO$1,0)))</f>
        <v>0</v>
      </c>
      <c r="AK25" cm="1">
        <f t="array" ref="AK25">((VLOOKUP($B$1,'Multipliers and Adjustments'!$A$70:$I$86,TRUNC(COLUMN(AK$2)/5)+2,FALSE)*SUMIFS('IEA-MethaneAbatement'!$N:$N,'IEA-MethaneAbatement'!$O:$O,"&lt;"&amp;$B25,'IEA-MethaneAbatement'!$O:$O,"&gt;="&amp;$A25,'IEA-MethaneAbatement'!$M:$M,$B$1,'IEA-MethaneAbatement'!$B:$B,'Country Selector'!$A$2)+VLOOKUP($C$1,'Multipliers and Adjustments'!$A$70:$I$86,TRUNC(COLUMN(AK$2)/5)+2,FALSE)*SUMIFS('IEA-MethaneAbatement'!$N:$N,'IEA-MethaneAbatement'!$O:$O,"&lt;"&amp;$B25,'IEA-MethaneAbatement'!$O:$O,"&gt;="&amp;$A25,'IEA-MethaneAbatement'!$M:$M,$C$1,'IEA-MethaneAbatement'!$B:$B,'Country Selector'!$A$2)+VLOOKUP($D$1,'Multipliers and Adjustments'!$A$70:$I$86,TRUNC(COLUMN(AK$2)/5)+2,FALSE)*SUMIFS('IEA-MethaneAbatement'!$N:$N,'IEA-MethaneAbatement'!$O:$O,"&lt;"&amp;$B25,'IEA-MethaneAbatement'!$O:$O,"&gt;="&amp;$A25,'IEA-MethaneAbatement'!$M:$M,$D$1,'IEA-MethaneAbatement'!$B:$B,'Country Selector'!$A$2)))*(1+INDEX('EPA to IEA Scaling'!$F$8:$AO$8,,MATCH(AK$2,'EPA to IEA Scaling'!$F$1:$AO$1,0)))</f>
        <v>0</v>
      </c>
      <c r="AL25" s="31" cm="1">
        <f t="array" ref="AL25">((VLOOKUP($B$1,'Multipliers and Adjustments'!$A$70:$I$86,TRUNC(COLUMN(AL$2)/5)+2,FALSE)*SUMIFS('IEA-MethaneAbatement'!$N:$N,'IEA-MethaneAbatement'!$O:$O,"&lt;"&amp;$B25,'IEA-MethaneAbatement'!$O:$O,"&gt;="&amp;$A25,'IEA-MethaneAbatement'!$M:$M,$B$1,'IEA-MethaneAbatement'!$B:$B,'Country Selector'!$A$2)+VLOOKUP($C$1,'Multipliers and Adjustments'!$A$70:$I$86,TRUNC(COLUMN(AL$2)/5)+2,FALSE)*SUMIFS('IEA-MethaneAbatement'!$N:$N,'IEA-MethaneAbatement'!$O:$O,"&lt;"&amp;$B25,'IEA-MethaneAbatement'!$O:$O,"&gt;="&amp;$A25,'IEA-MethaneAbatement'!$M:$M,$C$1,'IEA-MethaneAbatement'!$B:$B,'Country Selector'!$A$2)+VLOOKUP($D$1,'Multipliers and Adjustments'!$A$70:$I$86,TRUNC(COLUMN(AL$2)/5)+2,FALSE)*SUMIFS('IEA-MethaneAbatement'!$N:$N,'IEA-MethaneAbatement'!$O:$O,"&lt;"&amp;$B25,'IEA-MethaneAbatement'!$O:$O,"&gt;="&amp;$A25,'IEA-MethaneAbatement'!$M:$M,$D$1,'IEA-MethaneAbatement'!$B:$B,'Country Selector'!$A$2)))*(1+INDEX('EPA to IEA Scaling'!$F$8:$AO$8,,MATCH(AL$2,'EPA to IEA Scaling'!$F$1:$AO$1,0)))</f>
        <v>0</v>
      </c>
    </row>
    <row r="26" spans="1:38" x14ac:dyDescent="0.45">
      <c r="A26" s="15">
        <f t="shared" si="1"/>
        <v>-80</v>
      </c>
      <c r="B26" s="16">
        <f t="shared" si="2"/>
        <v>-70</v>
      </c>
      <c r="C26" s="31" cm="1">
        <f t="array" ref="C26">((VLOOKUP($B$1,'Multipliers and Adjustments'!$A$70:$I$86,TRUNC(COLUMN(C$2)/5)+2,FALSE)*SUMIFS('IEA-MethaneAbatement'!$N:$N,'IEA-MethaneAbatement'!$O:$O,"&lt;"&amp;$B26,'IEA-MethaneAbatement'!$O:$O,"&gt;="&amp;$A26,'IEA-MethaneAbatement'!$M:$M,$B$1,'IEA-MethaneAbatement'!$B:$B,'Country Selector'!$A$2)+VLOOKUP($C$1,'Multipliers and Adjustments'!$A$70:$I$86,TRUNC(COLUMN(C$2)/5)+2,FALSE)*SUMIFS('IEA-MethaneAbatement'!$N:$N,'IEA-MethaneAbatement'!$O:$O,"&lt;"&amp;$B26,'IEA-MethaneAbatement'!$O:$O,"&gt;="&amp;$A26,'IEA-MethaneAbatement'!$M:$M,$C$1,'IEA-MethaneAbatement'!$B:$B,'Country Selector'!$A$2)+VLOOKUP($D$1,'Multipliers and Adjustments'!$A$70:$I$86,TRUNC(COLUMN(C$2)/5)+2,FALSE)*SUMIFS('IEA-MethaneAbatement'!$N:$N,'IEA-MethaneAbatement'!$O:$O,"&lt;"&amp;$B26,'IEA-MethaneAbatement'!$O:$O,"&gt;="&amp;$A26,'IEA-MethaneAbatement'!$M:$M,$D$1,'IEA-MethaneAbatement'!$B:$B,'Country Selector'!$A$2)))*(1+INDEX('EPA to IEA Scaling'!$F$8:$AO$8,,MATCH(C$2,'EPA to IEA Scaling'!$F$1:$AO$1,0)))</f>
        <v>0</v>
      </c>
      <c r="D26" cm="1">
        <f t="array" ref="D26">((VLOOKUP($B$1,'Multipliers and Adjustments'!$A$70:$I$86,TRUNC(COLUMN(D$2)/5)+2,FALSE)*SUMIFS('IEA-MethaneAbatement'!$N:$N,'IEA-MethaneAbatement'!$O:$O,"&lt;"&amp;$B26,'IEA-MethaneAbatement'!$O:$O,"&gt;="&amp;$A26,'IEA-MethaneAbatement'!$M:$M,$B$1,'IEA-MethaneAbatement'!$B:$B,'Country Selector'!$A$2)+VLOOKUP($C$1,'Multipliers and Adjustments'!$A$70:$I$86,TRUNC(COLUMN(D$2)/5)+2,FALSE)*SUMIFS('IEA-MethaneAbatement'!$N:$N,'IEA-MethaneAbatement'!$O:$O,"&lt;"&amp;$B26,'IEA-MethaneAbatement'!$O:$O,"&gt;="&amp;$A26,'IEA-MethaneAbatement'!$M:$M,$C$1,'IEA-MethaneAbatement'!$B:$B,'Country Selector'!$A$2)+VLOOKUP($D$1,'Multipliers and Adjustments'!$A$70:$I$86,TRUNC(COLUMN(D$2)/5)+2,FALSE)*SUMIFS('IEA-MethaneAbatement'!$N:$N,'IEA-MethaneAbatement'!$O:$O,"&lt;"&amp;$B26,'IEA-MethaneAbatement'!$O:$O,"&gt;="&amp;$A26,'IEA-MethaneAbatement'!$M:$M,$D$1,'IEA-MethaneAbatement'!$B:$B,'Country Selector'!$A$2)))*(1+INDEX('EPA to IEA Scaling'!$F$8:$AO$8,,MATCH(D$2,'EPA to IEA Scaling'!$F$1:$AO$1,0)))</f>
        <v>0</v>
      </c>
      <c r="E26" cm="1">
        <f t="array" ref="E26">((VLOOKUP($B$1,'Multipliers and Adjustments'!$A$70:$I$86,TRUNC(COLUMN(E$2)/5)+2,FALSE)*SUMIFS('IEA-MethaneAbatement'!$N:$N,'IEA-MethaneAbatement'!$O:$O,"&lt;"&amp;$B26,'IEA-MethaneAbatement'!$O:$O,"&gt;="&amp;$A26,'IEA-MethaneAbatement'!$M:$M,$B$1,'IEA-MethaneAbatement'!$B:$B,'Country Selector'!$A$2)+VLOOKUP($C$1,'Multipliers and Adjustments'!$A$70:$I$86,TRUNC(COLUMN(E$2)/5)+2,FALSE)*SUMIFS('IEA-MethaneAbatement'!$N:$N,'IEA-MethaneAbatement'!$O:$O,"&lt;"&amp;$B26,'IEA-MethaneAbatement'!$O:$O,"&gt;="&amp;$A26,'IEA-MethaneAbatement'!$M:$M,$C$1,'IEA-MethaneAbatement'!$B:$B,'Country Selector'!$A$2)+VLOOKUP($D$1,'Multipliers and Adjustments'!$A$70:$I$86,TRUNC(COLUMN(E$2)/5)+2,FALSE)*SUMIFS('IEA-MethaneAbatement'!$N:$N,'IEA-MethaneAbatement'!$O:$O,"&lt;"&amp;$B26,'IEA-MethaneAbatement'!$O:$O,"&gt;="&amp;$A26,'IEA-MethaneAbatement'!$M:$M,$D$1,'IEA-MethaneAbatement'!$B:$B,'Country Selector'!$A$2)))*(1+INDEX('EPA to IEA Scaling'!$F$8:$AO$8,,MATCH(E$2,'EPA to IEA Scaling'!$F$1:$AO$1,0)))</f>
        <v>0</v>
      </c>
      <c r="F26" cm="1">
        <f t="array" ref="F26">((VLOOKUP($B$1,'Multipliers and Adjustments'!$A$70:$I$86,TRUNC(COLUMN(F$2)/5)+2,FALSE)*SUMIFS('IEA-MethaneAbatement'!$N:$N,'IEA-MethaneAbatement'!$O:$O,"&lt;"&amp;$B26,'IEA-MethaneAbatement'!$O:$O,"&gt;="&amp;$A26,'IEA-MethaneAbatement'!$M:$M,$B$1,'IEA-MethaneAbatement'!$B:$B,'Country Selector'!$A$2)+VLOOKUP($C$1,'Multipliers and Adjustments'!$A$70:$I$86,TRUNC(COLUMN(F$2)/5)+2,FALSE)*SUMIFS('IEA-MethaneAbatement'!$N:$N,'IEA-MethaneAbatement'!$O:$O,"&lt;"&amp;$B26,'IEA-MethaneAbatement'!$O:$O,"&gt;="&amp;$A26,'IEA-MethaneAbatement'!$M:$M,$C$1,'IEA-MethaneAbatement'!$B:$B,'Country Selector'!$A$2)+VLOOKUP($D$1,'Multipliers and Adjustments'!$A$70:$I$86,TRUNC(COLUMN(F$2)/5)+2,FALSE)*SUMIFS('IEA-MethaneAbatement'!$N:$N,'IEA-MethaneAbatement'!$O:$O,"&lt;"&amp;$B26,'IEA-MethaneAbatement'!$O:$O,"&gt;="&amp;$A26,'IEA-MethaneAbatement'!$M:$M,$D$1,'IEA-MethaneAbatement'!$B:$B,'Country Selector'!$A$2)))*(1+INDEX('EPA to IEA Scaling'!$F$8:$AO$8,,MATCH(F$2,'EPA to IEA Scaling'!$F$1:$AO$1,0)))</f>
        <v>0</v>
      </c>
      <c r="G26" cm="1">
        <f t="array" ref="G26">((VLOOKUP($B$1,'Multipliers and Adjustments'!$A$70:$I$86,TRUNC(COLUMN(G$2)/5)+2,FALSE)*SUMIFS('IEA-MethaneAbatement'!$N:$N,'IEA-MethaneAbatement'!$O:$O,"&lt;"&amp;$B26,'IEA-MethaneAbatement'!$O:$O,"&gt;="&amp;$A26,'IEA-MethaneAbatement'!$M:$M,$B$1,'IEA-MethaneAbatement'!$B:$B,'Country Selector'!$A$2)+VLOOKUP($C$1,'Multipliers and Adjustments'!$A$70:$I$86,TRUNC(COLUMN(G$2)/5)+2,FALSE)*SUMIFS('IEA-MethaneAbatement'!$N:$N,'IEA-MethaneAbatement'!$O:$O,"&lt;"&amp;$B26,'IEA-MethaneAbatement'!$O:$O,"&gt;="&amp;$A26,'IEA-MethaneAbatement'!$M:$M,$C$1,'IEA-MethaneAbatement'!$B:$B,'Country Selector'!$A$2)+VLOOKUP($D$1,'Multipliers and Adjustments'!$A$70:$I$86,TRUNC(COLUMN(G$2)/5)+2,FALSE)*SUMIFS('IEA-MethaneAbatement'!$N:$N,'IEA-MethaneAbatement'!$O:$O,"&lt;"&amp;$B26,'IEA-MethaneAbatement'!$O:$O,"&gt;="&amp;$A26,'IEA-MethaneAbatement'!$M:$M,$D$1,'IEA-MethaneAbatement'!$B:$B,'Country Selector'!$A$2)))*(1+INDEX('EPA to IEA Scaling'!$F$8:$AO$8,,MATCH(G$2,'EPA to IEA Scaling'!$F$1:$AO$1,0)))</f>
        <v>0</v>
      </c>
      <c r="H26" s="31" cm="1">
        <f t="array" ref="H26">((VLOOKUP($B$1,'Multipliers and Adjustments'!$A$70:$I$86,TRUNC(COLUMN(H$2)/5)+2,FALSE)*SUMIFS('IEA-MethaneAbatement'!$N:$N,'IEA-MethaneAbatement'!$O:$O,"&lt;"&amp;$B26,'IEA-MethaneAbatement'!$O:$O,"&gt;="&amp;$A26,'IEA-MethaneAbatement'!$M:$M,$B$1,'IEA-MethaneAbatement'!$B:$B,'Country Selector'!$A$2)+VLOOKUP($C$1,'Multipliers and Adjustments'!$A$70:$I$86,TRUNC(COLUMN(H$2)/5)+2,FALSE)*SUMIFS('IEA-MethaneAbatement'!$N:$N,'IEA-MethaneAbatement'!$O:$O,"&lt;"&amp;$B26,'IEA-MethaneAbatement'!$O:$O,"&gt;="&amp;$A26,'IEA-MethaneAbatement'!$M:$M,$C$1,'IEA-MethaneAbatement'!$B:$B,'Country Selector'!$A$2)+VLOOKUP($D$1,'Multipliers and Adjustments'!$A$70:$I$86,TRUNC(COLUMN(H$2)/5)+2,FALSE)*SUMIFS('IEA-MethaneAbatement'!$N:$N,'IEA-MethaneAbatement'!$O:$O,"&lt;"&amp;$B26,'IEA-MethaneAbatement'!$O:$O,"&gt;="&amp;$A26,'IEA-MethaneAbatement'!$M:$M,$D$1,'IEA-MethaneAbatement'!$B:$B,'Country Selector'!$A$2)))*(1+INDEX('EPA to IEA Scaling'!$F$8:$AO$8,,MATCH(H$2,'EPA to IEA Scaling'!$F$1:$AO$1,0)))</f>
        <v>0</v>
      </c>
      <c r="I26" cm="1">
        <f t="array" ref="I26">((VLOOKUP($B$1,'Multipliers and Adjustments'!$A$70:$I$86,TRUNC(COLUMN(I$2)/5)+2,FALSE)*SUMIFS('IEA-MethaneAbatement'!$N:$N,'IEA-MethaneAbatement'!$O:$O,"&lt;"&amp;$B26,'IEA-MethaneAbatement'!$O:$O,"&gt;="&amp;$A26,'IEA-MethaneAbatement'!$M:$M,$B$1,'IEA-MethaneAbatement'!$B:$B,'Country Selector'!$A$2)+VLOOKUP($C$1,'Multipliers and Adjustments'!$A$70:$I$86,TRUNC(COLUMN(I$2)/5)+2,FALSE)*SUMIFS('IEA-MethaneAbatement'!$N:$N,'IEA-MethaneAbatement'!$O:$O,"&lt;"&amp;$B26,'IEA-MethaneAbatement'!$O:$O,"&gt;="&amp;$A26,'IEA-MethaneAbatement'!$M:$M,$C$1,'IEA-MethaneAbatement'!$B:$B,'Country Selector'!$A$2)+VLOOKUP($D$1,'Multipliers and Adjustments'!$A$70:$I$86,TRUNC(COLUMN(I$2)/5)+2,FALSE)*SUMIFS('IEA-MethaneAbatement'!$N:$N,'IEA-MethaneAbatement'!$O:$O,"&lt;"&amp;$B26,'IEA-MethaneAbatement'!$O:$O,"&gt;="&amp;$A26,'IEA-MethaneAbatement'!$M:$M,$D$1,'IEA-MethaneAbatement'!$B:$B,'Country Selector'!$A$2)))*(1+INDEX('EPA to IEA Scaling'!$F$8:$AO$8,,MATCH(I$2,'EPA to IEA Scaling'!$F$1:$AO$1,0)))</f>
        <v>0</v>
      </c>
      <c r="J26" cm="1">
        <f t="array" ref="J26">((VLOOKUP($B$1,'Multipliers and Adjustments'!$A$70:$I$86,TRUNC(COLUMN(J$2)/5)+2,FALSE)*SUMIFS('IEA-MethaneAbatement'!$N:$N,'IEA-MethaneAbatement'!$O:$O,"&lt;"&amp;$B26,'IEA-MethaneAbatement'!$O:$O,"&gt;="&amp;$A26,'IEA-MethaneAbatement'!$M:$M,$B$1,'IEA-MethaneAbatement'!$B:$B,'Country Selector'!$A$2)+VLOOKUP($C$1,'Multipliers and Adjustments'!$A$70:$I$86,TRUNC(COLUMN(J$2)/5)+2,FALSE)*SUMIFS('IEA-MethaneAbatement'!$N:$N,'IEA-MethaneAbatement'!$O:$O,"&lt;"&amp;$B26,'IEA-MethaneAbatement'!$O:$O,"&gt;="&amp;$A26,'IEA-MethaneAbatement'!$M:$M,$C$1,'IEA-MethaneAbatement'!$B:$B,'Country Selector'!$A$2)+VLOOKUP($D$1,'Multipliers and Adjustments'!$A$70:$I$86,TRUNC(COLUMN(J$2)/5)+2,FALSE)*SUMIFS('IEA-MethaneAbatement'!$N:$N,'IEA-MethaneAbatement'!$O:$O,"&lt;"&amp;$B26,'IEA-MethaneAbatement'!$O:$O,"&gt;="&amp;$A26,'IEA-MethaneAbatement'!$M:$M,$D$1,'IEA-MethaneAbatement'!$B:$B,'Country Selector'!$A$2)))*(1+INDEX('EPA to IEA Scaling'!$F$8:$AO$8,,MATCH(J$2,'EPA to IEA Scaling'!$F$1:$AO$1,0)))</f>
        <v>0</v>
      </c>
      <c r="K26" cm="1">
        <f t="array" ref="K26">((VLOOKUP($B$1,'Multipliers and Adjustments'!$A$70:$I$86,TRUNC(COLUMN(K$2)/5)+2,FALSE)*SUMIFS('IEA-MethaneAbatement'!$N:$N,'IEA-MethaneAbatement'!$O:$O,"&lt;"&amp;$B26,'IEA-MethaneAbatement'!$O:$O,"&gt;="&amp;$A26,'IEA-MethaneAbatement'!$M:$M,$B$1,'IEA-MethaneAbatement'!$B:$B,'Country Selector'!$A$2)+VLOOKUP($C$1,'Multipliers and Adjustments'!$A$70:$I$86,TRUNC(COLUMN(K$2)/5)+2,FALSE)*SUMIFS('IEA-MethaneAbatement'!$N:$N,'IEA-MethaneAbatement'!$O:$O,"&lt;"&amp;$B26,'IEA-MethaneAbatement'!$O:$O,"&gt;="&amp;$A26,'IEA-MethaneAbatement'!$M:$M,$C$1,'IEA-MethaneAbatement'!$B:$B,'Country Selector'!$A$2)+VLOOKUP($D$1,'Multipliers and Adjustments'!$A$70:$I$86,TRUNC(COLUMN(K$2)/5)+2,FALSE)*SUMIFS('IEA-MethaneAbatement'!$N:$N,'IEA-MethaneAbatement'!$O:$O,"&lt;"&amp;$B26,'IEA-MethaneAbatement'!$O:$O,"&gt;="&amp;$A26,'IEA-MethaneAbatement'!$M:$M,$D$1,'IEA-MethaneAbatement'!$B:$B,'Country Selector'!$A$2)))*(1+INDEX('EPA to IEA Scaling'!$F$8:$AO$8,,MATCH(K$2,'EPA to IEA Scaling'!$F$1:$AO$1,0)))</f>
        <v>0</v>
      </c>
      <c r="L26" cm="1">
        <f t="array" ref="L26">((VLOOKUP($B$1,'Multipliers and Adjustments'!$A$70:$I$86,TRUNC(COLUMN(L$2)/5)+2,FALSE)*SUMIFS('IEA-MethaneAbatement'!$N:$N,'IEA-MethaneAbatement'!$O:$O,"&lt;"&amp;$B26,'IEA-MethaneAbatement'!$O:$O,"&gt;="&amp;$A26,'IEA-MethaneAbatement'!$M:$M,$B$1,'IEA-MethaneAbatement'!$B:$B,'Country Selector'!$A$2)+VLOOKUP($C$1,'Multipliers and Adjustments'!$A$70:$I$86,TRUNC(COLUMN(L$2)/5)+2,FALSE)*SUMIFS('IEA-MethaneAbatement'!$N:$N,'IEA-MethaneAbatement'!$O:$O,"&lt;"&amp;$B26,'IEA-MethaneAbatement'!$O:$O,"&gt;="&amp;$A26,'IEA-MethaneAbatement'!$M:$M,$C$1,'IEA-MethaneAbatement'!$B:$B,'Country Selector'!$A$2)+VLOOKUP($D$1,'Multipliers and Adjustments'!$A$70:$I$86,TRUNC(COLUMN(L$2)/5)+2,FALSE)*SUMIFS('IEA-MethaneAbatement'!$N:$N,'IEA-MethaneAbatement'!$O:$O,"&lt;"&amp;$B26,'IEA-MethaneAbatement'!$O:$O,"&gt;="&amp;$A26,'IEA-MethaneAbatement'!$M:$M,$D$1,'IEA-MethaneAbatement'!$B:$B,'Country Selector'!$A$2)))*(1+INDEX('EPA to IEA Scaling'!$F$8:$AO$8,,MATCH(L$2,'EPA to IEA Scaling'!$F$1:$AO$1,0)))</f>
        <v>0</v>
      </c>
      <c r="M26" s="31" cm="1">
        <f t="array" ref="M26">((VLOOKUP($B$1,'Multipliers and Adjustments'!$A$70:$I$86,TRUNC(COLUMN(M$2)/5)+2,FALSE)*SUMIFS('IEA-MethaneAbatement'!$N:$N,'IEA-MethaneAbatement'!$O:$O,"&lt;"&amp;$B26,'IEA-MethaneAbatement'!$O:$O,"&gt;="&amp;$A26,'IEA-MethaneAbatement'!$M:$M,$B$1,'IEA-MethaneAbatement'!$B:$B,'Country Selector'!$A$2)+VLOOKUP($C$1,'Multipliers and Adjustments'!$A$70:$I$86,TRUNC(COLUMN(M$2)/5)+2,FALSE)*SUMIFS('IEA-MethaneAbatement'!$N:$N,'IEA-MethaneAbatement'!$O:$O,"&lt;"&amp;$B26,'IEA-MethaneAbatement'!$O:$O,"&gt;="&amp;$A26,'IEA-MethaneAbatement'!$M:$M,$C$1,'IEA-MethaneAbatement'!$B:$B,'Country Selector'!$A$2)+VLOOKUP($D$1,'Multipliers and Adjustments'!$A$70:$I$86,TRUNC(COLUMN(M$2)/5)+2,FALSE)*SUMIFS('IEA-MethaneAbatement'!$N:$N,'IEA-MethaneAbatement'!$O:$O,"&lt;"&amp;$B26,'IEA-MethaneAbatement'!$O:$O,"&gt;="&amp;$A26,'IEA-MethaneAbatement'!$M:$M,$D$1,'IEA-MethaneAbatement'!$B:$B,'Country Selector'!$A$2)))*(1+INDEX('EPA to IEA Scaling'!$F$8:$AO$8,,MATCH(M$2,'EPA to IEA Scaling'!$F$1:$AO$1,0)))</f>
        <v>0</v>
      </c>
      <c r="N26" cm="1">
        <f t="array" ref="N26">((VLOOKUP($B$1,'Multipliers and Adjustments'!$A$70:$I$86,TRUNC(COLUMN(N$2)/5)+2,FALSE)*SUMIFS('IEA-MethaneAbatement'!$N:$N,'IEA-MethaneAbatement'!$O:$O,"&lt;"&amp;$B26,'IEA-MethaneAbatement'!$O:$O,"&gt;="&amp;$A26,'IEA-MethaneAbatement'!$M:$M,$B$1,'IEA-MethaneAbatement'!$B:$B,'Country Selector'!$A$2)+VLOOKUP($C$1,'Multipliers and Adjustments'!$A$70:$I$86,TRUNC(COLUMN(N$2)/5)+2,FALSE)*SUMIFS('IEA-MethaneAbatement'!$N:$N,'IEA-MethaneAbatement'!$O:$O,"&lt;"&amp;$B26,'IEA-MethaneAbatement'!$O:$O,"&gt;="&amp;$A26,'IEA-MethaneAbatement'!$M:$M,$C$1,'IEA-MethaneAbatement'!$B:$B,'Country Selector'!$A$2)+VLOOKUP($D$1,'Multipliers and Adjustments'!$A$70:$I$86,TRUNC(COLUMN(N$2)/5)+2,FALSE)*SUMIFS('IEA-MethaneAbatement'!$N:$N,'IEA-MethaneAbatement'!$O:$O,"&lt;"&amp;$B26,'IEA-MethaneAbatement'!$O:$O,"&gt;="&amp;$A26,'IEA-MethaneAbatement'!$M:$M,$D$1,'IEA-MethaneAbatement'!$B:$B,'Country Selector'!$A$2)))*(1+INDEX('EPA to IEA Scaling'!$F$8:$AO$8,,MATCH(N$2,'EPA to IEA Scaling'!$F$1:$AO$1,0)))</f>
        <v>0</v>
      </c>
      <c r="O26" cm="1">
        <f t="array" ref="O26">((VLOOKUP($B$1,'Multipliers and Adjustments'!$A$70:$I$86,TRUNC(COLUMN(O$2)/5)+2,FALSE)*SUMIFS('IEA-MethaneAbatement'!$N:$N,'IEA-MethaneAbatement'!$O:$O,"&lt;"&amp;$B26,'IEA-MethaneAbatement'!$O:$O,"&gt;="&amp;$A26,'IEA-MethaneAbatement'!$M:$M,$B$1,'IEA-MethaneAbatement'!$B:$B,'Country Selector'!$A$2)+VLOOKUP($C$1,'Multipliers and Adjustments'!$A$70:$I$86,TRUNC(COLUMN(O$2)/5)+2,FALSE)*SUMIFS('IEA-MethaneAbatement'!$N:$N,'IEA-MethaneAbatement'!$O:$O,"&lt;"&amp;$B26,'IEA-MethaneAbatement'!$O:$O,"&gt;="&amp;$A26,'IEA-MethaneAbatement'!$M:$M,$C$1,'IEA-MethaneAbatement'!$B:$B,'Country Selector'!$A$2)+VLOOKUP($D$1,'Multipliers and Adjustments'!$A$70:$I$86,TRUNC(COLUMN(O$2)/5)+2,FALSE)*SUMIFS('IEA-MethaneAbatement'!$N:$N,'IEA-MethaneAbatement'!$O:$O,"&lt;"&amp;$B26,'IEA-MethaneAbatement'!$O:$O,"&gt;="&amp;$A26,'IEA-MethaneAbatement'!$M:$M,$D$1,'IEA-MethaneAbatement'!$B:$B,'Country Selector'!$A$2)))*(1+INDEX('EPA to IEA Scaling'!$F$8:$AO$8,,MATCH(O$2,'EPA to IEA Scaling'!$F$1:$AO$1,0)))</f>
        <v>0</v>
      </c>
      <c r="P26" cm="1">
        <f t="array" ref="P26">((VLOOKUP($B$1,'Multipliers and Adjustments'!$A$70:$I$86,TRUNC(COLUMN(P$2)/5)+2,FALSE)*SUMIFS('IEA-MethaneAbatement'!$N:$N,'IEA-MethaneAbatement'!$O:$O,"&lt;"&amp;$B26,'IEA-MethaneAbatement'!$O:$O,"&gt;="&amp;$A26,'IEA-MethaneAbatement'!$M:$M,$B$1,'IEA-MethaneAbatement'!$B:$B,'Country Selector'!$A$2)+VLOOKUP($C$1,'Multipliers and Adjustments'!$A$70:$I$86,TRUNC(COLUMN(P$2)/5)+2,FALSE)*SUMIFS('IEA-MethaneAbatement'!$N:$N,'IEA-MethaneAbatement'!$O:$O,"&lt;"&amp;$B26,'IEA-MethaneAbatement'!$O:$O,"&gt;="&amp;$A26,'IEA-MethaneAbatement'!$M:$M,$C$1,'IEA-MethaneAbatement'!$B:$B,'Country Selector'!$A$2)+VLOOKUP($D$1,'Multipliers and Adjustments'!$A$70:$I$86,TRUNC(COLUMN(P$2)/5)+2,FALSE)*SUMIFS('IEA-MethaneAbatement'!$N:$N,'IEA-MethaneAbatement'!$O:$O,"&lt;"&amp;$B26,'IEA-MethaneAbatement'!$O:$O,"&gt;="&amp;$A26,'IEA-MethaneAbatement'!$M:$M,$D$1,'IEA-MethaneAbatement'!$B:$B,'Country Selector'!$A$2)))*(1+INDEX('EPA to IEA Scaling'!$F$8:$AO$8,,MATCH(P$2,'EPA to IEA Scaling'!$F$1:$AO$1,0)))</f>
        <v>0</v>
      </c>
      <c r="Q26" cm="1">
        <f t="array" ref="Q26">((VLOOKUP($B$1,'Multipliers and Adjustments'!$A$70:$I$86,TRUNC(COLUMN(Q$2)/5)+2,FALSE)*SUMIFS('IEA-MethaneAbatement'!$N:$N,'IEA-MethaneAbatement'!$O:$O,"&lt;"&amp;$B26,'IEA-MethaneAbatement'!$O:$O,"&gt;="&amp;$A26,'IEA-MethaneAbatement'!$M:$M,$B$1,'IEA-MethaneAbatement'!$B:$B,'Country Selector'!$A$2)+VLOOKUP($C$1,'Multipliers and Adjustments'!$A$70:$I$86,TRUNC(COLUMN(Q$2)/5)+2,FALSE)*SUMIFS('IEA-MethaneAbatement'!$N:$N,'IEA-MethaneAbatement'!$O:$O,"&lt;"&amp;$B26,'IEA-MethaneAbatement'!$O:$O,"&gt;="&amp;$A26,'IEA-MethaneAbatement'!$M:$M,$C$1,'IEA-MethaneAbatement'!$B:$B,'Country Selector'!$A$2)+VLOOKUP($D$1,'Multipliers and Adjustments'!$A$70:$I$86,TRUNC(COLUMN(Q$2)/5)+2,FALSE)*SUMIFS('IEA-MethaneAbatement'!$N:$N,'IEA-MethaneAbatement'!$O:$O,"&lt;"&amp;$B26,'IEA-MethaneAbatement'!$O:$O,"&gt;="&amp;$A26,'IEA-MethaneAbatement'!$M:$M,$D$1,'IEA-MethaneAbatement'!$B:$B,'Country Selector'!$A$2)))*(1+INDEX('EPA to IEA Scaling'!$F$8:$AO$8,,MATCH(Q$2,'EPA to IEA Scaling'!$F$1:$AO$1,0)))</f>
        <v>0</v>
      </c>
      <c r="R26" s="31" cm="1">
        <f t="array" ref="R26">((VLOOKUP($B$1,'Multipliers and Adjustments'!$A$70:$I$86,TRUNC(COLUMN(R$2)/5)+2,FALSE)*SUMIFS('IEA-MethaneAbatement'!$N:$N,'IEA-MethaneAbatement'!$O:$O,"&lt;"&amp;$B26,'IEA-MethaneAbatement'!$O:$O,"&gt;="&amp;$A26,'IEA-MethaneAbatement'!$M:$M,$B$1,'IEA-MethaneAbatement'!$B:$B,'Country Selector'!$A$2)+VLOOKUP($C$1,'Multipliers and Adjustments'!$A$70:$I$86,TRUNC(COLUMN(R$2)/5)+2,FALSE)*SUMIFS('IEA-MethaneAbatement'!$N:$N,'IEA-MethaneAbatement'!$O:$O,"&lt;"&amp;$B26,'IEA-MethaneAbatement'!$O:$O,"&gt;="&amp;$A26,'IEA-MethaneAbatement'!$M:$M,$C$1,'IEA-MethaneAbatement'!$B:$B,'Country Selector'!$A$2)+VLOOKUP($D$1,'Multipliers and Adjustments'!$A$70:$I$86,TRUNC(COLUMN(R$2)/5)+2,FALSE)*SUMIFS('IEA-MethaneAbatement'!$N:$N,'IEA-MethaneAbatement'!$O:$O,"&lt;"&amp;$B26,'IEA-MethaneAbatement'!$O:$O,"&gt;="&amp;$A26,'IEA-MethaneAbatement'!$M:$M,$D$1,'IEA-MethaneAbatement'!$B:$B,'Country Selector'!$A$2)))*(1+INDEX('EPA to IEA Scaling'!$F$8:$AO$8,,MATCH(R$2,'EPA to IEA Scaling'!$F$1:$AO$1,0)))</f>
        <v>0</v>
      </c>
      <c r="S26" cm="1">
        <f t="array" ref="S26">((VLOOKUP($B$1,'Multipliers and Adjustments'!$A$70:$I$86,TRUNC(COLUMN(S$2)/5)+2,FALSE)*SUMIFS('IEA-MethaneAbatement'!$N:$N,'IEA-MethaneAbatement'!$O:$O,"&lt;"&amp;$B26,'IEA-MethaneAbatement'!$O:$O,"&gt;="&amp;$A26,'IEA-MethaneAbatement'!$M:$M,$B$1,'IEA-MethaneAbatement'!$B:$B,'Country Selector'!$A$2)+VLOOKUP($C$1,'Multipliers and Adjustments'!$A$70:$I$86,TRUNC(COLUMN(S$2)/5)+2,FALSE)*SUMIFS('IEA-MethaneAbatement'!$N:$N,'IEA-MethaneAbatement'!$O:$O,"&lt;"&amp;$B26,'IEA-MethaneAbatement'!$O:$O,"&gt;="&amp;$A26,'IEA-MethaneAbatement'!$M:$M,$C$1,'IEA-MethaneAbatement'!$B:$B,'Country Selector'!$A$2)+VLOOKUP($D$1,'Multipliers and Adjustments'!$A$70:$I$86,TRUNC(COLUMN(S$2)/5)+2,FALSE)*SUMIFS('IEA-MethaneAbatement'!$N:$N,'IEA-MethaneAbatement'!$O:$O,"&lt;"&amp;$B26,'IEA-MethaneAbatement'!$O:$O,"&gt;="&amp;$A26,'IEA-MethaneAbatement'!$M:$M,$D$1,'IEA-MethaneAbatement'!$B:$B,'Country Selector'!$A$2)))*(1+INDEX('EPA to IEA Scaling'!$F$8:$AO$8,,MATCH(S$2,'EPA to IEA Scaling'!$F$1:$AO$1,0)))</f>
        <v>0</v>
      </c>
      <c r="T26" cm="1">
        <f t="array" ref="T26">((VLOOKUP($B$1,'Multipliers and Adjustments'!$A$70:$I$86,TRUNC(COLUMN(T$2)/5)+2,FALSE)*SUMIFS('IEA-MethaneAbatement'!$N:$N,'IEA-MethaneAbatement'!$O:$O,"&lt;"&amp;$B26,'IEA-MethaneAbatement'!$O:$O,"&gt;="&amp;$A26,'IEA-MethaneAbatement'!$M:$M,$B$1,'IEA-MethaneAbatement'!$B:$B,'Country Selector'!$A$2)+VLOOKUP($C$1,'Multipliers and Adjustments'!$A$70:$I$86,TRUNC(COLUMN(T$2)/5)+2,FALSE)*SUMIFS('IEA-MethaneAbatement'!$N:$N,'IEA-MethaneAbatement'!$O:$O,"&lt;"&amp;$B26,'IEA-MethaneAbatement'!$O:$O,"&gt;="&amp;$A26,'IEA-MethaneAbatement'!$M:$M,$C$1,'IEA-MethaneAbatement'!$B:$B,'Country Selector'!$A$2)+VLOOKUP($D$1,'Multipliers and Adjustments'!$A$70:$I$86,TRUNC(COLUMN(T$2)/5)+2,FALSE)*SUMIFS('IEA-MethaneAbatement'!$N:$N,'IEA-MethaneAbatement'!$O:$O,"&lt;"&amp;$B26,'IEA-MethaneAbatement'!$O:$O,"&gt;="&amp;$A26,'IEA-MethaneAbatement'!$M:$M,$D$1,'IEA-MethaneAbatement'!$B:$B,'Country Selector'!$A$2)))*(1+INDEX('EPA to IEA Scaling'!$F$8:$AO$8,,MATCH(T$2,'EPA to IEA Scaling'!$F$1:$AO$1,0)))</f>
        <v>0</v>
      </c>
      <c r="U26" cm="1">
        <f t="array" ref="U26">((VLOOKUP($B$1,'Multipliers and Adjustments'!$A$70:$I$86,TRUNC(COLUMN(U$2)/5)+2,FALSE)*SUMIFS('IEA-MethaneAbatement'!$N:$N,'IEA-MethaneAbatement'!$O:$O,"&lt;"&amp;$B26,'IEA-MethaneAbatement'!$O:$O,"&gt;="&amp;$A26,'IEA-MethaneAbatement'!$M:$M,$B$1,'IEA-MethaneAbatement'!$B:$B,'Country Selector'!$A$2)+VLOOKUP($C$1,'Multipliers and Adjustments'!$A$70:$I$86,TRUNC(COLUMN(U$2)/5)+2,FALSE)*SUMIFS('IEA-MethaneAbatement'!$N:$N,'IEA-MethaneAbatement'!$O:$O,"&lt;"&amp;$B26,'IEA-MethaneAbatement'!$O:$O,"&gt;="&amp;$A26,'IEA-MethaneAbatement'!$M:$M,$C$1,'IEA-MethaneAbatement'!$B:$B,'Country Selector'!$A$2)+VLOOKUP($D$1,'Multipliers and Adjustments'!$A$70:$I$86,TRUNC(COLUMN(U$2)/5)+2,FALSE)*SUMIFS('IEA-MethaneAbatement'!$N:$N,'IEA-MethaneAbatement'!$O:$O,"&lt;"&amp;$B26,'IEA-MethaneAbatement'!$O:$O,"&gt;="&amp;$A26,'IEA-MethaneAbatement'!$M:$M,$D$1,'IEA-MethaneAbatement'!$B:$B,'Country Selector'!$A$2)))*(1+INDEX('EPA to IEA Scaling'!$F$8:$AO$8,,MATCH(U$2,'EPA to IEA Scaling'!$F$1:$AO$1,0)))</f>
        <v>0</v>
      </c>
      <c r="V26" cm="1">
        <f t="array" ref="V26">((VLOOKUP($B$1,'Multipliers and Adjustments'!$A$70:$I$86,TRUNC(COLUMN(V$2)/5)+2,FALSE)*SUMIFS('IEA-MethaneAbatement'!$N:$N,'IEA-MethaneAbatement'!$O:$O,"&lt;"&amp;$B26,'IEA-MethaneAbatement'!$O:$O,"&gt;="&amp;$A26,'IEA-MethaneAbatement'!$M:$M,$B$1,'IEA-MethaneAbatement'!$B:$B,'Country Selector'!$A$2)+VLOOKUP($C$1,'Multipliers and Adjustments'!$A$70:$I$86,TRUNC(COLUMN(V$2)/5)+2,FALSE)*SUMIFS('IEA-MethaneAbatement'!$N:$N,'IEA-MethaneAbatement'!$O:$O,"&lt;"&amp;$B26,'IEA-MethaneAbatement'!$O:$O,"&gt;="&amp;$A26,'IEA-MethaneAbatement'!$M:$M,$C$1,'IEA-MethaneAbatement'!$B:$B,'Country Selector'!$A$2)+VLOOKUP($D$1,'Multipliers and Adjustments'!$A$70:$I$86,TRUNC(COLUMN(V$2)/5)+2,FALSE)*SUMIFS('IEA-MethaneAbatement'!$N:$N,'IEA-MethaneAbatement'!$O:$O,"&lt;"&amp;$B26,'IEA-MethaneAbatement'!$O:$O,"&gt;="&amp;$A26,'IEA-MethaneAbatement'!$M:$M,$D$1,'IEA-MethaneAbatement'!$B:$B,'Country Selector'!$A$2)))*(1+INDEX('EPA to IEA Scaling'!$F$8:$AO$8,,MATCH(V$2,'EPA to IEA Scaling'!$F$1:$AO$1,0)))</f>
        <v>0</v>
      </c>
      <c r="W26" s="31" cm="1">
        <f t="array" ref="W26">((VLOOKUP($B$1,'Multipliers and Adjustments'!$A$70:$I$86,TRUNC(COLUMN(W$2)/5)+2,FALSE)*SUMIFS('IEA-MethaneAbatement'!$N:$N,'IEA-MethaneAbatement'!$O:$O,"&lt;"&amp;$B26,'IEA-MethaneAbatement'!$O:$O,"&gt;="&amp;$A26,'IEA-MethaneAbatement'!$M:$M,$B$1,'IEA-MethaneAbatement'!$B:$B,'Country Selector'!$A$2)+VLOOKUP($C$1,'Multipliers and Adjustments'!$A$70:$I$86,TRUNC(COLUMN(W$2)/5)+2,FALSE)*SUMIFS('IEA-MethaneAbatement'!$N:$N,'IEA-MethaneAbatement'!$O:$O,"&lt;"&amp;$B26,'IEA-MethaneAbatement'!$O:$O,"&gt;="&amp;$A26,'IEA-MethaneAbatement'!$M:$M,$C$1,'IEA-MethaneAbatement'!$B:$B,'Country Selector'!$A$2)+VLOOKUP($D$1,'Multipliers and Adjustments'!$A$70:$I$86,TRUNC(COLUMN(W$2)/5)+2,FALSE)*SUMIFS('IEA-MethaneAbatement'!$N:$N,'IEA-MethaneAbatement'!$O:$O,"&lt;"&amp;$B26,'IEA-MethaneAbatement'!$O:$O,"&gt;="&amp;$A26,'IEA-MethaneAbatement'!$M:$M,$D$1,'IEA-MethaneAbatement'!$B:$B,'Country Selector'!$A$2)))*(1+INDEX('EPA to IEA Scaling'!$F$8:$AO$8,,MATCH(W$2,'EPA to IEA Scaling'!$F$1:$AO$1,0)))</f>
        <v>0</v>
      </c>
      <c r="X26" cm="1">
        <f t="array" ref="X26">((VLOOKUP($B$1,'Multipliers and Adjustments'!$A$70:$I$86,TRUNC(COLUMN(X$2)/5)+2,FALSE)*SUMIFS('IEA-MethaneAbatement'!$N:$N,'IEA-MethaneAbatement'!$O:$O,"&lt;"&amp;$B26,'IEA-MethaneAbatement'!$O:$O,"&gt;="&amp;$A26,'IEA-MethaneAbatement'!$M:$M,$B$1,'IEA-MethaneAbatement'!$B:$B,'Country Selector'!$A$2)+VLOOKUP($C$1,'Multipliers and Adjustments'!$A$70:$I$86,TRUNC(COLUMN(X$2)/5)+2,FALSE)*SUMIFS('IEA-MethaneAbatement'!$N:$N,'IEA-MethaneAbatement'!$O:$O,"&lt;"&amp;$B26,'IEA-MethaneAbatement'!$O:$O,"&gt;="&amp;$A26,'IEA-MethaneAbatement'!$M:$M,$C$1,'IEA-MethaneAbatement'!$B:$B,'Country Selector'!$A$2)+VLOOKUP($D$1,'Multipliers and Adjustments'!$A$70:$I$86,TRUNC(COLUMN(X$2)/5)+2,FALSE)*SUMIFS('IEA-MethaneAbatement'!$N:$N,'IEA-MethaneAbatement'!$O:$O,"&lt;"&amp;$B26,'IEA-MethaneAbatement'!$O:$O,"&gt;="&amp;$A26,'IEA-MethaneAbatement'!$M:$M,$D$1,'IEA-MethaneAbatement'!$B:$B,'Country Selector'!$A$2)))*(1+INDEX('EPA to IEA Scaling'!$F$8:$AO$8,,MATCH(X$2,'EPA to IEA Scaling'!$F$1:$AO$1,0)))</f>
        <v>0</v>
      </c>
      <c r="Y26" cm="1">
        <f t="array" ref="Y26">((VLOOKUP($B$1,'Multipliers and Adjustments'!$A$70:$I$86,TRUNC(COLUMN(Y$2)/5)+2,FALSE)*SUMIFS('IEA-MethaneAbatement'!$N:$N,'IEA-MethaneAbatement'!$O:$O,"&lt;"&amp;$B26,'IEA-MethaneAbatement'!$O:$O,"&gt;="&amp;$A26,'IEA-MethaneAbatement'!$M:$M,$B$1,'IEA-MethaneAbatement'!$B:$B,'Country Selector'!$A$2)+VLOOKUP($C$1,'Multipliers and Adjustments'!$A$70:$I$86,TRUNC(COLUMN(Y$2)/5)+2,FALSE)*SUMIFS('IEA-MethaneAbatement'!$N:$N,'IEA-MethaneAbatement'!$O:$O,"&lt;"&amp;$B26,'IEA-MethaneAbatement'!$O:$O,"&gt;="&amp;$A26,'IEA-MethaneAbatement'!$M:$M,$C$1,'IEA-MethaneAbatement'!$B:$B,'Country Selector'!$A$2)+VLOOKUP($D$1,'Multipliers and Adjustments'!$A$70:$I$86,TRUNC(COLUMN(Y$2)/5)+2,FALSE)*SUMIFS('IEA-MethaneAbatement'!$N:$N,'IEA-MethaneAbatement'!$O:$O,"&lt;"&amp;$B26,'IEA-MethaneAbatement'!$O:$O,"&gt;="&amp;$A26,'IEA-MethaneAbatement'!$M:$M,$D$1,'IEA-MethaneAbatement'!$B:$B,'Country Selector'!$A$2)))*(1+INDEX('EPA to IEA Scaling'!$F$8:$AO$8,,MATCH(Y$2,'EPA to IEA Scaling'!$F$1:$AO$1,0)))</f>
        <v>0</v>
      </c>
      <c r="Z26" cm="1">
        <f t="array" ref="Z26">((VLOOKUP($B$1,'Multipliers and Adjustments'!$A$70:$I$86,TRUNC(COLUMN(Z$2)/5)+2,FALSE)*SUMIFS('IEA-MethaneAbatement'!$N:$N,'IEA-MethaneAbatement'!$O:$O,"&lt;"&amp;$B26,'IEA-MethaneAbatement'!$O:$O,"&gt;="&amp;$A26,'IEA-MethaneAbatement'!$M:$M,$B$1,'IEA-MethaneAbatement'!$B:$B,'Country Selector'!$A$2)+VLOOKUP($C$1,'Multipliers and Adjustments'!$A$70:$I$86,TRUNC(COLUMN(Z$2)/5)+2,FALSE)*SUMIFS('IEA-MethaneAbatement'!$N:$N,'IEA-MethaneAbatement'!$O:$O,"&lt;"&amp;$B26,'IEA-MethaneAbatement'!$O:$O,"&gt;="&amp;$A26,'IEA-MethaneAbatement'!$M:$M,$C$1,'IEA-MethaneAbatement'!$B:$B,'Country Selector'!$A$2)+VLOOKUP($D$1,'Multipliers and Adjustments'!$A$70:$I$86,TRUNC(COLUMN(Z$2)/5)+2,FALSE)*SUMIFS('IEA-MethaneAbatement'!$N:$N,'IEA-MethaneAbatement'!$O:$O,"&lt;"&amp;$B26,'IEA-MethaneAbatement'!$O:$O,"&gt;="&amp;$A26,'IEA-MethaneAbatement'!$M:$M,$D$1,'IEA-MethaneAbatement'!$B:$B,'Country Selector'!$A$2)))*(1+INDEX('EPA to IEA Scaling'!$F$8:$AO$8,,MATCH(Z$2,'EPA to IEA Scaling'!$F$1:$AO$1,0)))</f>
        <v>0</v>
      </c>
      <c r="AA26" cm="1">
        <f t="array" ref="AA26">((VLOOKUP($B$1,'Multipliers and Adjustments'!$A$70:$I$86,TRUNC(COLUMN(AA$2)/5)+2,FALSE)*SUMIFS('IEA-MethaneAbatement'!$N:$N,'IEA-MethaneAbatement'!$O:$O,"&lt;"&amp;$B26,'IEA-MethaneAbatement'!$O:$O,"&gt;="&amp;$A26,'IEA-MethaneAbatement'!$M:$M,$B$1,'IEA-MethaneAbatement'!$B:$B,'Country Selector'!$A$2)+VLOOKUP($C$1,'Multipliers and Adjustments'!$A$70:$I$86,TRUNC(COLUMN(AA$2)/5)+2,FALSE)*SUMIFS('IEA-MethaneAbatement'!$N:$N,'IEA-MethaneAbatement'!$O:$O,"&lt;"&amp;$B26,'IEA-MethaneAbatement'!$O:$O,"&gt;="&amp;$A26,'IEA-MethaneAbatement'!$M:$M,$C$1,'IEA-MethaneAbatement'!$B:$B,'Country Selector'!$A$2)+VLOOKUP($D$1,'Multipliers and Adjustments'!$A$70:$I$86,TRUNC(COLUMN(AA$2)/5)+2,FALSE)*SUMIFS('IEA-MethaneAbatement'!$N:$N,'IEA-MethaneAbatement'!$O:$O,"&lt;"&amp;$B26,'IEA-MethaneAbatement'!$O:$O,"&gt;="&amp;$A26,'IEA-MethaneAbatement'!$M:$M,$D$1,'IEA-MethaneAbatement'!$B:$B,'Country Selector'!$A$2)))*(1+INDEX('EPA to IEA Scaling'!$F$8:$AO$8,,MATCH(AA$2,'EPA to IEA Scaling'!$F$1:$AO$1,0)))</f>
        <v>0</v>
      </c>
      <c r="AB26" s="31" cm="1">
        <f t="array" ref="AB26">((VLOOKUP($B$1,'Multipliers and Adjustments'!$A$70:$I$86,TRUNC(COLUMN(AB$2)/5)+2,FALSE)*SUMIFS('IEA-MethaneAbatement'!$N:$N,'IEA-MethaneAbatement'!$O:$O,"&lt;"&amp;$B26,'IEA-MethaneAbatement'!$O:$O,"&gt;="&amp;$A26,'IEA-MethaneAbatement'!$M:$M,$B$1,'IEA-MethaneAbatement'!$B:$B,'Country Selector'!$A$2)+VLOOKUP($C$1,'Multipliers and Adjustments'!$A$70:$I$86,TRUNC(COLUMN(AB$2)/5)+2,FALSE)*SUMIFS('IEA-MethaneAbatement'!$N:$N,'IEA-MethaneAbatement'!$O:$O,"&lt;"&amp;$B26,'IEA-MethaneAbatement'!$O:$O,"&gt;="&amp;$A26,'IEA-MethaneAbatement'!$M:$M,$C$1,'IEA-MethaneAbatement'!$B:$B,'Country Selector'!$A$2)+VLOOKUP($D$1,'Multipliers and Adjustments'!$A$70:$I$86,TRUNC(COLUMN(AB$2)/5)+2,FALSE)*SUMIFS('IEA-MethaneAbatement'!$N:$N,'IEA-MethaneAbatement'!$O:$O,"&lt;"&amp;$B26,'IEA-MethaneAbatement'!$O:$O,"&gt;="&amp;$A26,'IEA-MethaneAbatement'!$M:$M,$D$1,'IEA-MethaneAbatement'!$B:$B,'Country Selector'!$A$2)))*(1+INDEX('EPA to IEA Scaling'!$F$8:$AO$8,,MATCH(AB$2,'EPA to IEA Scaling'!$F$1:$AO$1,0)))</f>
        <v>0</v>
      </c>
      <c r="AC26" cm="1">
        <f t="array" ref="AC26">((VLOOKUP($B$1,'Multipliers and Adjustments'!$A$70:$I$86,TRUNC(COLUMN(AC$2)/5)+2,FALSE)*SUMIFS('IEA-MethaneAbatement'!$N:$N,'IEA-MethaneAbatement'!$O:$O,"&lt;"&amp;$B26,'IEA-MethaneAbatement'!$O:$O,"&gt;="&amp;$A26,'IEA-MethaneAbatement'!$M:$M,$B$1,'IEA-MethaneAbatement'!$B:$B,'Country Selector'!$A$2)+VLOOKUP($C$1,'Multipliers and Adjustments'!$A$70:$I$86,TRUNC(COLUMN(AC$2)/5)+2,FALSE)*SUMIFS('IEA-MethaneAbatement'!$N:$N,'IEA-MethaneAbatement'!$O:$O,"&lt;"&amp;$B26,'IEA-MethaneAbatement'!$O:$O,"&gt;="&amp;$A26,'IEA-MethaneAbatement'!$M:$M,$C$1,'IEA-MethaneAbatement'!$B:$B,'Country Selector'!$A$2)+VLOOKUP($D$1,'Multipliers and Adjustments'!$A$70:$I$86,TRUNC(COLUMN(AC$2)/5)+2,FALSE)*SUMIFS('IEA-MethaneAbatement'!$N:$N,'IEA-MethaneAbatement'!$O:$O,"&lt;"&amp;$B26,'IEA-MethaneAbatement'!$O:$O,"&gt;="&amp;$A26,'IEA-MethaneAbatement'!$M:$M,$D$1,'IEA-MethaneAbatement'!$B:$B,'Country Selector'!$A$2)))*(1+INDEX('EPA to IEA Scaling'!$F$8:$AO$8,,MATCH(AC$2,'EPA to IEA Scaling'!$F$1:$AO$1,0)))</f>
        <v>0</v>
      </c>
      <c r="AD26" cm="1">
        <f t="array" ref="AD26">((VLOOKUP($B$1,'Multipliers and Adjustments'!$A$70:$I$86,TRUNC(COLUMN(AD$2)/5)+2,FALSE)*SUMIFS('IEA-MethaneAbatement'!$N:$N,'IEA-MethaneAbatement'!$O:$O,"&lt;"&amp;$B26,'IEA-MethaneAbatement'!$O:$O,"&gt;="&amp;$A26,'IEA-MethaneAbatement'!$M:$M,$B$1,'IEA-MethaneAbatement'!$B:$B,'Country Selector'!$A$2)+VLOOKUP($C$1,'Multipliers and Adjustments'!$A$70:$I$86,TRUNC(COLUMN(AD$2)/5)+2,FALSE)*SUMIFS('IEA-MethaneAbatement'!$N:$N,'IEA-MethaneAbatement'!$O:$O,"&lt;"&amp;$B26,'IEA-MethaneAbatement'!$O:$O,"&gt;="&amp;$A26,'IEA-MethaneAbatement'!$M:$M,$C$1,'IEA-MethaneAbatement'!$B:$B,'Country Selector'!$A$2)+VLOOKUP($D$1,'Multipliers and Adjustments'!$A$70:$I$86,TRUNC(COLUMN(AD$2)/5)+2,FALSE)*SUMIFS('IEA-MethaneAbatement'!$N:$N,'IEA-MethaneAbatement'!$O:$O,"&lt;"&amp;$B26,'IEA-MethaneAbatement'!$O:$O,"&gt;="&amp;$A26,'IEA-MethaneAbatement'!$M:$M,$D$1,'IEA-MethaneAbatement'!$B:$B,'Country Selector'!$A$2)))*(1+INDEX('EPA to IEA Scaling'!$F$8:$AO$8,,MATCH(AD$2,'EPA to IEA Scaling'!$F$1:$AO$1,0)))</f>
        <v>0</v>
      </c>
      <c r="AE26" cm="1">
        <f t="array" ref="AE26">((VLOOKUP($B$1,'Multipliers and Adjustments'!$A$70:$I$86,TRUNC(COLUMN(AE$2)/5)+2,FALSE)*SUMIFS('IEA-MethaneAbatement'!$N:$N,'IEA-MethaneAbatement'!$O:$O,"&lt;"&amp;$B26,'IEA-MethaneAbatement'!$O:$O,"&gt;="&amp;$A26,'IEA-MethaneAbatement'!$M:$M,$B$1,'IEA-MethaneAbatement'!$B:$B,'Country Selector'!$A$2)+VLOOKUP($C$1,'Multipliers and Adjustments'!$A$70:$I$86,TRUNC(COLUMN(AE$2)/5)+2,FALSE)*SUMIFS('IEA-MethaneAbatement'!$N:$N,'IEA-MethaneAbatement'!$O:$O,"&lt;"&amp;$B26,'IEA-MethaneAbatement'!$O:$O,"&gt;="&amp;$A26,'IEA-MethaneAbatement'!$M:$M,$C$1,'IEA-MethaneAbatement'!$B:$B,'Country Selector'!$A$2)+VLOOKUP($D$1,'Multipliers and Adjustments'!$A$70:$I$86,TRUNC(COLUMN(AE$2)/5)+2,FALSE)*SUMIFS('IEA-MethaneAbatement'!$N:$N,'IEA-MethaneAbatement'!$O:$O,"&lt;"&amp;$B26,'IEA-MethaneAbatement'!$O:$O,"&gt;="&amp;$A26,'IEA-MethaneAbatement'!$M:$M,$D$1,'IEA-MethaneAbatement'!$B:$B,'Country Selector'!$A$2)))*(1+INDEX('EPA to IEA Scaling'!$F$8:$AO$8,,MATCH(AE$2,'EPA to IEA Scaling'!$F$1:$AO$1,0)))</f>
        <v>0</v>
      </c>
      <c r="AF26" cm="1">
        <f t="array" ref="AF26">((VLOOKUP($B$1,'Multipliers and Adjustments'!$A$70:$I$86,TRUNC(COLUMN(AF$2)/5)+2,FALSE)*SUMIFS('IEA-MethaneAbatement'!$N:$N,'IEA-MethaneAbatement'!$O:$O,"&lt;"&amp;$B26,'IEA-MethaneAbatement'!$O:$O,"&gt;="&amp;$A26,'IEA-MethaneAbatement'!$M:$M,$B$1,'IEA-MethaneAbatement'!$B:$B,'Country Selector'!$A$2)+VLOOKUP($C$1,'Multipliers and Adjustments'!$A$70:$I$86,TRUNC(COLUMN(AF$2)/5)+2,FALSE)*SUMIFS('IEA-MethaneAbatement'!$N:$N,'IEA-MethaneAbatement'!$O:$O,"&lt;"&amp;$B26,'IEA-MethaneAbatement'!$O:$O,"&gt;="&amp;$A26,'IEA-MethaneAbatement'!$M:$M,$C$1,'IEA-MethaneAbatement'!$B:$B,'Country Selector'!$A$2)+VLOOKUP($D$1,'Multipliers and Adjustments'!$A$70:$I$86,TRUNC(COLUMN(AF$2)/5)+2,FALSE)*SUMIFS('IEA-MethaneAbatement'!$N:$N,'IEA-MethaneAbatement'!$O:$O,"&lt;"&amp;$B26,'IEA-MethaneAbatement'!$O:$O,"&gt;="&amp;$A26,'IEA-MethaneAbatement'!$M:$M,$D$1,'IEA-MethaneAbatement'!$B:$B,'Country Selector'!$A$2)))*(1+INDEX('EPA to IEA Scaling'!$F$8:$AO$8,,MATCH(AF$2,'EPA to IEA Scaling'!$F$1:$AO$1,0)))</f>
        <v>0</v>
      </c>
      <c r="AG26" s="31" cm="1">
        <f t="array" ref="AG26">((VLOOKUP($B$1,'Multipliers and Adjustments'!$A$70:$I$86,TRUNC(COLUMN(AG$2)/5)+2,FALSE)*SUMIFS('IEA-MethaneAbatement'!$N:$N,'IEA-MethaneAbatement'!$O:$O,"&lt;"&amp;$B26,'IEA-MethaneAbatement'!$O:$O,"&gt;="&amp;$A26,'IEA-MethaneAbatement'!$M:$M,$B$1,'IEA-MethaneAbatement'!$B:$B,'Country Selector'!$A$2)+VLOOKUP($C$1,'Multipliers and Adjustments'!$A$70:$I$86,TRUNC(COLUMN(AG$2)/5)+2,FALSE)*SUMIFS('IEA-MethaneAbatement'!$N:$N,'IEA-MethaneAbatement'!$O:$O,"&lt;"&amp;$B26,'IEA-MethaneAbatement'!$O:$O,"&gt;="&amp;$A26,'IEA-MethaneAbatement'!$M:$M,$C$1,'IEA-MethaneAbatement'!$B:$B,'Country Selector'!$A$2)+VLOOKUP($D$1,'Multipliers and Adjustments'!$A$70:$I$86,TRUNC(COLUMN(AG$2)/5)+2,FALSE)*SUMIFS('IEA-MethaneAbatement'!$N:$N,'IEA-MethaneAbatement'!$O:$O,"&lt;"&amp;$B26,'IEA-MethaneAbatement'!$O:$O,"&gt;="&amp;$A26,'IEA-MethaneAbatement'!$M:$M,$D$1,'IEA-MethaneAbatement'!$B:$B,'Country Selector'!$A$2)))*(1+INDEX('EPA to IEA Scaling'!$F$8:$AO$8,,MATCH(AG$2,'EPA to IEA Scaling'!$F$1:$AO$1,0)))</f>
        <v>0</v>
      </c>
      <c r="AH26" cm="1">
        <f t="array" ref="AH26">((VLOOKUP($B$1,'Multipliers and Adjustments'!$A$70:$I$86,TRUNC(COLUMN(AH$2)/5)+2,FALSE)*SUMIFS('IEA-MethaneAbatement'!$N:$N,'IEA-MethaneAbatement'!$O:$O,"&lt;"&amp;$B26,'IEA-MethaneAbatement'!$O:$O,"&gt;="&amp;$A26,'IEA-MethaneAbatement'!$M:$M,$B$1,'IEA-MethaneAbatement'!$B:$B,'Country Selector'!$A$2)+VLOOKUP($C$1,'Multipliers and Adjustments'!$A$70:$I$86,TRUNC(COLUMN(AH$2)/5)+2,FALSE)*SUMIFS('IEA-MethaneAbatement'!$N:$N,'IEA-MethaneAbatement'!$O:$O,"&lt;"&amp;$B26,'IEA-MethaneAbatement'!$O:$O,"&gt;="&amp;$A26,'IEA-MethaneAbatement'!$M:$M,$C$1,'IEA-MethaneAbatement'!$B:$B,'Country Selector'!$A$2)+VLOOKUP($D$1,'Multipliers and Adjustments'!$A$70:$I$86,TRUNC(COLUMN(AH$2)/5)+2,FALSE)*SUMIFS('IEA-MethaneAbatement'!$N:$N,'IEA-MethaneAbatement'!$O:$O,"&lt;"&amp;$B26,'IEA-MethaneAbatement'!$O:$O,"&gt;="&amp;$A26,'IEA-MethaneAbatement'!$M:$M,$D$1,'IEA-MethaneAbatement'!$B:$B,'Country Selector'!$A$2)))*(1+INDEX('EPA to IEA Scaling'!$F$8:$AO$8,,MATCH(AH$2,'EPA to IEA Scaling'!$F$1:$AO$1,0)))</f>
        <v>0</v>
      </c>
      <c r="AI26" cm="1">
        <f t="array" ref="AI26">((VLOOKUP($B$1,'Multipliers and Adjustments'!$A$70:$I$86,TRUNC(COLUMN(AI$2)/5)+2,FALSE)*SUMIFS('IEA-MethaneAbatement'!$N:$N,'IEA-MethaneAbatement'!$O:$O,"&lt;"&amp;$B26,'IEA-MethaneAbatement'!$O:$O,"&gt;="&amp;$A26,'IEA-MethaneAbatement'!$M:$M,$B$1,'IEA-MethaneAbatement'!$B:$B,'Country Selector'!$A$2)+VLOOKUP($C$1,'Multipliers and Adjustments'!$A$70:$I$86,TRUNC(COLUMN(AI$2)/5)+2,FALSE)*SUMIFS('IEA-MethaneAbatement'!$N:$N,'IEA-MethaneAbatement'!$O:$O,"&lt;"&amp;$B26,'IEA-MethaneAbatement'!$O:$O,"&gt;="&amp;$A26,'IEA-MethaneAbatement'!$M:$M,$C$1,'IEA-MethaneAbatement'!$B:$B,'Country Selector'!$A$2)+VLOOKUP($D$1,'Multipliers and Adjustments'!$A$70:$I$86,TRUNC(COLUMN(AI$2)/5)+2,FALSE)*SUMIFS('IEA-MethaneAbatement'!$N:$N,'IEA-MethaneAbatement'!$O:$O,"&lt;"&amp;$B26,'IEA-MethaneAbatement'!$O:$O,"&gt;="&amp;$A26,'IEA-MethaneAbatement'!$M:$M,$D$1,'IEA-MethaneAbatement'!$B:$B,'Country Selector'!$A$2)))*(1+INDEX('EPA to IEA Scaling'!$F$8:$AO$8,,MATCH(AI$2,'EPA to IEA Scaling'!$F$1:$AO$1,0)))</f>
        <v>0</v>
      </c>
      <c r="AJ26" cm="1">
        <f t="array" ref="AJ26">((VLOOKUP($B$1,'Multipliers and Adjustments'!$A$70:$I$86,TRUNC(COLUMN(AJ$2)/5)+2,FALSE)*SUMIFS('IEA-MethaneAbatement'!$N:$N,'IEA-MethaneAbatement'!$O:$O,"&lt;"&amp;$B26,'IEA-MethaneAbatement'!$O:$O,"&gt;="&amp;$A26,'IEA-MethaneAbatement'!$M:$M,$B$1,'IEA-MethaneAbatement'!$B:$B,'Country Selector'!$A$2)+VLOOKUP($C$1,'Multipliers and Adjustments'!$A$70:$I$86,TRUNC(COLUMN(AJ$2)/5)+2,FALSE)*SUMIFS('IEA-MethaneAbatement'!$N:$N,'IEA-MethaneAbatement'!$O:$O,"&lt;"&amp;$B26,'IEA-MethaneAbatement'!$O:$O,"&gt;="&amp;$A26,'IEA-MethaneAbatement'!$M:$M,$C$1,'IEA-MethaneAbatement'!$B:$B,'Country Selector'!$A$2)+VLOOKUP($D$1,'Multipliers and Adjustments'!$A$70:$I$86,TRUNC(COLUMN(AJ$2)/5)+2,FALSE)*SUMIFS('IEA-MethaneAbatement'!$N:$N,'IEA-MethaneAbatement'!$O:$O,"&lt;"&amp;$B26,'IEA-MethaneAbatement'!$O:$O,"&gt;="&amp;$A26,'IEA-MethaneAbatement'!$M:$M,$D$1,'IEA-MethaneAbatement'!$B:$B,'Country Selector'!$A$2)))*(1+INDEX('EPA to IEA Scaling'!$F$8:$AO$8,,MATCH(AJ$2,'EPA to IEA Scaling'!$F$1:$AO$1,0)))</f>
        <v>0</v>
      </c>
      <c r="AK26" cm="1">
        <f t="array" ref="AK26">((VLOOKUP($B$1,'Multipliers and Adjustments'!$A$70:$I$86,TRUNC(COLUMN(AK$2)/5)+2,FALSE)*SUMIFS('IEA-MethaneAbatement'!$N:$N,'IEA-MethaneAbatement'!$O:$O,"&lt;"&amp;$B26,'IEA-MethaneAbatement'!$O:$O,"&gt;="&amp;$A26,'IEA-MethaneAbatement'!$M:$M,$B$1,'IEA-MethaneAbatement'!$B:$B,'Country Selector'!$A$2)+VLOOKUP($C$1,'Multipliers and Adjustments'!$A$70:$I$86,TRUNC(COLUMN(AK$2)/5)+2,FALSE)*SUMIFS('IEA-MethaneAbatement'!$N:$N,'IEA-MethaneAbatement'!$O:$O,"&lt;"&amp;$B26,'IEA-MethaneAbatement'!$O:$O,"&gt;="&amp;$A26,'IEA-MethaneAbatement'!$M:$M,$C$1,'IEA-MethaneAbatement'!$B:$B,'Country Selector'!$A$2)+VLOOKUP($D$1,'Multipliers and Adjustments'!$A$70:$I$86,TRUNC(COLUMN(AK$2)/5)+2,FALSE)*SUMIFS('IEA-MethaneAbatement'!$N:$N,'IEA-MethaneAbatement'!$O:$O,"&lt;"&amp;$B26,'IEA-MethaneAbatement'!$O:$O,"&gt;="&amp;$A26,'IEA-MethaneAbatement'!$M:$M,$D$1,'IEA-MethaneAbatement'!$B:$B,'Country Selector'!$A$2)))*(1+INDEX('EPA to IEA Scaling'!$F$8:$AO$8,,MATCH(AK$2,'EPA to IEA Scaling'!$F$1:$AO$1,0)))</f>
        <v>0</v>
      </c>
      <c r="AL26" s="31" cm="1">
        <f t="array" ref="AL26">((VLOOKUP($B$1,'Multipliers and Adjustments'!$A$70:$I$86,TRUNC(COLUMN(AL$2)/5)+2,FALSE)*SUMIFS('IEA-MethaneAbatement'!$N:$N,'IEA-MethaneAbatement'!$O:$O,"&lt;"&amp;$B26,'IEA-MethaneAbatement'!$O:$O,"&gt;="&amp;$A26,'IEA-MethaneAbatement'!$M:$M,$B$1,'IEA-MethaneAbatement'!$B:$B,'Country Selector'!$A$2)+VLOOKUP($C$1,'Multipliers and Adjustments'!$A$70:$I$86,TRUNC(COLUMN(AL$2)/5)+2,FALSE)*SUMIFS('IEA-MethaneAbatement'!$N:$N,'IEA-MethaneAbatement'!$O:$O,"&lt;"&amp;$B26,'IEA-MethaneAbatement'!$O:$O,"&gt;="&amp;$A26,'IEA-MethaneAbatement'!$M:$M,$C$1,'IEA-MethaneAbatement'!$B:$B,'Country Selector'!$A$2)+VLOOKUP($D$1,'Multipliers and Adjustments'!$A$70:$I$86,TRUNC(COLUMN(AL$2)/5)+2,FALSE)*SUMIFS('IEA-MethaneAbatement'!$N:$N,'IEA-MethaneAbatement'!$O:$O,"&lt;"&amp;$B26,'IEA-MethaneAbatement'!$O:$O,"&gt;="&amp;$A26,'IEA-MethaneAbatement'!$M:$M,$D$1,'IEA-MethaneAbatement'!$B:$B,'Country Selector'!$A$2)))*(1+INDEX('EPA to IEA Scaling'!$F$8:$AO$8,,MATCH(AL$2,'EPA to IEA Scaling'!$F$1:$AO$1,0)))</f>
        <v>0</v>
      </c>
    </row>
    <row r="27" spans="1:38" x14ac:dyDescent="0.45">
      <c r="A27" s="15">
        <f t="shared" si="1"/>
        <v>-70</v>
      </c>
      <c r="B27" s="16">
        <f t="shared" si="2"/>
        <v>-60</v>
      </c>
      <c r="C27" s="31" cm="1">
        <f t="array" ref="C27">((VLOOKUP($B$1,'Multipliers and Adjustments'!$A$70:$I$86,TRUNC(COLUMN(C$2)/5)+2,FALSE)*SUMIFS('IEA-MethaneAbatement'!$N:$N,'IEA-MethaneAbatement'!$O:$O,"&lt;"&amp;$B27,'IEA-MethaneAbatement'!$O:$O,"&gt;="&amp;$A27,'IEA-MethaneAbatement'!$M:$M,$B$1,'IEA-MethaneAbatement'!$B:$B,'Country Selector'!$A$2)+VLOOKUP($C$1,'Multipliers and Adjustments'!$A$70:$I$86,TRUNC(COLUMN(C$2)/5)+2,FALSE)*SUMIFS('IEA-MethaneAbatement'!$N:$N,'IEA-MethaneAbatement'!$O:$O,"&lt;"&amp;$B27,'IEA-MethaneAbatement'!$O:$O,"&gt;="&amp;$A27,'IEA-MethaneAbatement'!$M:$M,$C$1,'IEA-MethaneAbatement'!$B:$B,'Country Selector'!$A$2)+VLOOKUP($D$1,'Multipliers and Adjustments'!$A$70:$I$86,TRUNC(COLUMN(C$2)/5)+2,FALSE)*SUMIFS('IEA-MethaneAbatement'!$N:$N,'IEA-MethaneAbatement'!$O:$O,"&lt;"&amp;$B27,'IEA-MethaneAbatement'!$O:$O,"&gt;="&amp;$A27,'IEA-MethaneAbatement'!$M:$M,$D$1,'IEA-MethaneAbatement'!$B:$B,'Country Selector'!$A$2)))*(1+INDEX('EPA to IEA Scaling'!$F$8:$AO$8,,MATCH(C$2,'EPA to IEA Scaling'!$F$1:$AO$1,0)))</f>
        <v>0</v>
      </c>
      <c r="D27" cm="1">
        <f t="array" ref="D27">((VLOOKUP($B$1,'Multipliers and Adjustments'!$A$70:$I$86,TRUNC(COLUMN(D$2)/5)+2,FALSE)*SUMIFS('IEA-MethaneAbatement'!$N:$N,'IEA-MethaneAbatement'!$O:$O,"&lt;"&amp;$B27,'IEA-MethaneAbatement'!$O:$O,"&gt;="&amp;$A27,'IEA-MethaneAbatement'!$M:$M,$B$1,'IEA-MethaneAbatement'!$B:$B,'Country Selector'!$A$2)+VLOOKUP($C$1,'Multipliers and Adjustments'!$A$70:$I$86,TRUNC(COLUMN(D$2)/5)+2,FALSE)*SUMIFS('IEA-MethaneAbatement'!$N:$N,'IEA-MethaneAbatement'!$O:$O,"&lt;"&amp;$B27,'IEA-MethaneAbatement'!$O:$O,"&gt;="&amp;$A27,'IEA-MethaneAbatement'!$M:$M,$C$1,'IEA-MethaneAbatement'!$B:$B,'Country Selector'!$A$2)+VLOOKUP($D$1,'Multipliers and Adjustments'!$A$70:$I$86,TRUNC(COLUMN(D$2)/5)+2,FALSE)*SUMIFS('IEA-MethaneAbatement'!$N:$N,'IEA-MethaneAbatement'!$O:$O,"&lt;"&amp;$B27,'IEA-MethaneAbatement'!$O:$O,"&gt;="&amp;$A27,'IEA-MethaneAbatement'!$M:$M,$D$1,'IEA-MethaneAbatement'!$B:$B,'Country Selector'!$A$2)))*(1+INDEX('EPA to IEA Scaling'!$F$8:$AO$8,,MATCH(D$2,'EPA to IEA Scaling'!$F$1:$AO$1,0)))</f>
        <v>0</v>
      </c>
      <c r="E27" cm="1">
        <f t="array" ref="E27">((VLOOKUP($B$1,'Multipliers and Adjustments'!$A$70:$I$86,TRUNC(COLUMN(E$2)/5)+2,FALSE)*SUMIFS('IEA-MethaneAbatement'!$N:$N,'IEA-MethaneAbatement'!$O:$O,"&lt;"&amp;$B27,'IEA-MethaneAbatement'!$O:$O,"&gt;="&amp;$A27,'IEA-MethaneAbatement'!$M:$M,$B$1,'IEA-MethaneAbatement'!$B:$B,'Country Selector'!$A$2)+VLOOKUP($C$1,'Multipliers and Adjustments'!$A$70:$I$86,TRUNC(COLUMN(E$2)/5)+2,FALSE)*SUMIFS('IEA-MethaneAbatement'!$N:$N,'IEA-MethaneAbatement'!$O:$O,"&lt;"&amp;$B27,'IEA-MethaneAbatement'!$O:$O,"&gt;="&amp;$A27,'IEA-MethaneAbatement'!$M:$M,$C$1,'IEA-MethaneAbatement'!$B:$B,'Country Selector'!$A$2)+VLOOKUP($D$1,'Multipliers and Adjustments'!$A$70:$I$86,TRUNC(COLUMN(E$2)/5)+2,FALSE)*SUMIFS('IEA-MethaneAbatement'!$N:$N,'IEA-MethaneAbatement'!$O:$O,"&lt;"&amp;$B27,'IEA-MethaneAbatement'!$O:$O,"&gt;="&amp;$A27,'IEA-MethaneAbatement'!$M:$M,$D$1,'IEA-MethaneAbatement'!$B:$B,'Country Selector'!$A$2)))*(1+INDEX('EPA to IEA Scaling'!$F$8:$AO$8,,MATCH(E$2,'EPA to IEA Scaling'!$F$1:$AO$1,0)))</f>
        <v>0</v>
      </c>
      <c r="F27" cm="1">
        <f t="array" ref="F27">((VLOOKUP($B$1,'Multipliers and Adjustments'!$A$70:$I$86,TRUNC(COLUMN(F$2)/5)+2,FALSE)*SUMIFS('IEA-MethaneAbatement'!$N:$N,'IEA-MethaneAbatement'!$O:$O,"&lt;"&amp;$B27,'IEA-MethaneAbatement'!$O:$O,"&gt;="&amp;$A27,'IEA-MethaneAbatement'!$M:$M,$B$1,'IEA-MethaneAbatement'!$B:$B,'Country Selector'!$A$2)+VLOOKUP($C$1,'Multipliers and Adjustments'!$A$70:$I$86,TRUNC(COLUMN(F$2)/5)+2,FALSE)*SUMIFS('IEA-MethaneAbatement'!$N:$N,'IEA-MethaneAbatement'!$O:$O,"&lt;"&amp;$B27,'IEA-MethaneAbatement'!$O:$O,"&gt;="&amp;$A27,'IEA-MethaneAbatement'!$M:$M,$C$1,'IEA-MethaneAbatement'!$B:$B,'Country Selector'!$A$2)+VLOOKUP($D$1,'Multipliers and Adjustments'!$A$70:$I$86,TRUNC(COLUMN(F$2)/5)+2,FALSE)*SUMIFS('IEA-MethaneAbatement'!$N:$N,'IEA-MethaneAbatement'!$O:$O,"&lt;"&amp;$B27,'IEA-MethaneAbatement'!$O:$O,"&gt;="&amp;$A27,'IEA-MethaneAbatement'!$M:$M,$D$1,'IEA-MethaneAbatement'!$B:$B,'Country Selector'!$A$2)))*(1+INDEX('EPA to IEA Scaling'!$F$8:$AO$8,,MATCH(F$2,'EPA to IEA Scaling'!$F$1:$AO$1,0)))</f>
        <v>0</v>
      </c>
      <c r="G27" cm="1">
        <f t="array" ref="G27">((VLOOKUP($B$1,'Multipliers and Adjustments'!$A$70:$I$86,TRUNC(COLUMN(G$2)/5)+2,FALSE)*SUMIFS('IEA-MethaneAbatement'!$N:$N,'IEA-MethaneAbatement'!$O:$O,"&lt;"&amp;$B27,'IEA-MethaneAbatement'!$O:$O,"&gt;="&amp;$A27,'IEA-MethaneAbatement'!$M:$M,$B$1,'IEA-MethaneAbatement'!$B:$B,'Country Selector'!$A$2)+VLOOKUP($C$1,'Multipliers and Adjustments'!$A$70:$I$86,TRUNC(COLUMN(G$2)/5)+2,FALSE)*SUMIFS('IEA-MethaneAbatement'!$N:$N,'IEA-MethaneAbatement'!$O:$O,"&lt;"&amp;$B27,'IEA-MethaneAbatement'!$O:$O,"&gt;="&amp;$A27,'IEA-MethaneAbatement'!$M:$M,$C$1,'IEA-MethaneAbatement'!$B:$B,'Country Selector'!$A$2)+VLOOKUP($D$1,'Multipliers and Adjustments'!$A$70:$I$86,TRUNC(COLUMN(G$2)/5)+2,FALSE)*SUMIFS('IEA-MethaneAbatement'!$N:$N,'IEA-MethaneAbatement'!$O:$O,"&lt;"&amp;$B27,'IEA-MethaneAbatement'!$O:$O,"&gt;="&amp;$A27,'IEA-MethaneAbatement'!$M:$M,$D$1,'IEA-MethaneAbatement'!$B:$B,'Country Selector'!$A$2)))*(1+INDEX('EPA to IEA Scaling'!$F$8:$AO$8,,MATCH(G$2,'EPA to IEA Scaling'!$F$1:$AO$1,0)))</f>
        <v>0</v>
      </c>
      <c r="H27" s="31" cm="1">
        <f t="array" ref="H27">((VLOOKUP($B$1,'Multipliers and Adjustments'!$A$70:$I$86,TRUNC(COLUMN(H$2)/5)+2,FALSE)*SUMIFS('IEA-MethaneAbatement'!$N:$N,'IEA-MethaneAbatement'!$O:$O,"&lt;"&amp;$B27,'IEA-MethaneAbatement'!$O:$O,"&gt;="&amp;$A27,'IEA-MethaneAbatement'!$M:$M,$B$1,'IEA-MethaneAbatement'!$B:$B,'Country Selector'!$A$2)+VLOOKUP($C$1,'Multipliers and Adjustments'!$A$70:$I$86,TRUNC(COLUMN(H$2)/5)+2,FALSE)*SUMIFS('IEA-MethaneAbatement'!$N:$N,'IEA-MethaneAbatement'!$O:$O,"&lt;"&amp;$B27,'IEA-MethaneAbatement'!$O:$O,"&gt;="&amp;$A27,'IEA-MethaneAbatement'!$M:$M,$C$1,'IEA-MethaneAbatement'!$B:$B,'Country Selector'!$A$2)+VLOOKUP($D$1,'Multipliers and Adjustments'!$A$70:$I$86,TRUNC(COLUMN(H$2)/5)+2,FALSE)*SUMIFS('IEA-MethaneAbatement'!$N:$N,'IEA-MethaneAbatement'!$O:$O,"&lt;"&amp;$B27,'IEA-MethaneAbatement'!$O:$O,"&gt;="&amp;$A27,'IEA-MethaneAbatement'!$M:$M,$D$1,'IEA-MethaneAbatement'!$B:$B,'Country Selector'!$A$2)))*(1+INDEX('EPA to IEA Scaling'!$F$8:$AO$8,,MATCH(H$2,'EPA to IEA Scaling'!$F$1:$AO$1,0)))</f>
        <v>0</v>
      </c>
      <c r="I27" cm="1">
        <f t="array" ref="I27">((VLOOKUP($B$1,'Multipliers and Adjustments'!$A$70:$I$86,TRUNC(COLUMN(I$2)/5)+2,FALSE)*SUMIFS('IEA-MethaneAbatement'!$N:$N,'IEA-MethaneAbatement'!$O:$O,"&lt;"&amp;$B27,'IEA-MethaneAbatement'!$O:$O,"&gt;="&amp;$A27,'IEA-MethaneAbatement'!$M:$M,$B$1,'IEA-MethaneAbatement'!$B:$B,'Country Selector'!$A$2)+VLOOKUP($C$1,'Multipliers and Adjustments'!$A$70:$I$86,TRUNC(COLUMN(I$2)/5)+2,FALSE)*SUMIFS('IEA-MethaneAbatement'!$N:$N,'IEA-MethaneAbatement'!$O:$O,"&lt;"&amp;$B27,'IEA-MethaneAbatement'!$O:$O,"&gt;="&amp;$A27,'IEA-MethaneAbatement'!$M:$M,$C$1,'IEA-MethaneAbatement'!$B:$B,'Country Selector'!$A$2)+VLOOKUP($D$1,'Multipliers and Adjustments'!$A$70:$I$86,TRUNC(COLUMN(I$2)/5)+2,FALSE)*SUMIFS('IEA-MethaneAbatement'!$N:$N,'IEA-MethaneAbatement'!$O:$O,"&lt;"&amp;$B27,'IEA-MethaneAbatement'!$O:$O,"&gt;="&amp;$A27,'IEA-MethaneAbatement'!$M:$M,$D$1,'IEA-MethaneAbatement'!$B:$B,'Country Selector'!$A$2)))*(1+INDEX('EPA to IEA Scaling'!$F$8:$AO$8,,MATCH(I$2,'EPA to IEA Scaling'!$F$1:$AO$1,0)))</f>
        <v>0</v>
      </c>
      <c r="J27" cm="1">
        <f t="array" ref="J27">((VLOOKUP($B$1,'Multipliers and Adjustments'!$A$70:$I$86,TRUNC(COLUMN(J$2)/5)+2,FALSE)*SUMIFS('IEA-MethaneAbatement'!$N:$N,'IEA-MethaneAbatement'!$O:$O,"&lt;"&amp;$B27,'IEA-MethaneAbatement'!$O:$O,"&gt;="&amp;$A27,'IEA-MethaneAbatement'!$M:$M,$B$1,'IEA-MethaneAbatement'!$B:$B,'Country Selector'!$A$2)+VLOOKUP($C$1,'Multipliers and Adjustments'!$A$70:$I$86,TRUNC(COLUMN(J$2)/5)+2,FALSE)*SUMIFS('IEA-MethaneAbatement'!$N:$N,'IEA-MethaneAbatement'!$O:$O,"&lt;"&amp;$B27,'IEA-MethaneAbatement'!$O:$O,"&gt;="&amp;$A27,'IEA-MethaneAbatement'!$M:$M,$C$1,'IEA-MethaneAbatement'!$B:$B,'Country Selector'!$A$2)+VLOOKUP($D$1,'Multipliers and Adjustments'!$A$70:$I$86,TRUNC(COLUMN(J$2)/5)+2,FALSE)*SUMIFS('IEA-MethaneAbatement'!$N:$N,'IEA-MethaneAbatement'!$O:$O,"&lt;"&amp;$B27,'IEA-MethaneAbatement'!$O:$O,"&gt;="&amp;$A27,'IEA-MethaneAbatement'!$M:$M,$D$1,'IEA-MethaneAbatement'!$B:$B,'Country Selector'!$A$2)))*(1+INDEX('EPA to IEA Scaling'!$F$8:$AO$8,,MATCH(J$2,'EPA to IEA Scaling'!$F$1:$AO$1,0)))</f>
        <v>0</v>
      </c>
      <c r="K27" cm="1">
        <f t="array" ref="K27">((VLOOKUP($B$1,'Multipliers and Adjustments'!$A$70:$I$86,TRUNC(COLUMN(K$2)/5)+2,FALSE)*SUMIFS('IEA-MethaneAbatement'!$N:$N,'IEA-MethaneAbatement'!$O:$O,"&lt;"&amp;$B27,'IEA-MethaneAbatement'!$O:$O,"&gt;="&amp;$A27,'IEA-MethaneAbatement'!$M:$M,$B$1,'IEA-MethaneAbatement'!$B:$B,'Country Selector'!$A$2)+VLOOKUP($C$1,'Multipliers and Adjustments'!$A$70:$I$86,TRUNC(COLUMN(K$2)/5)+2,FALSE)*SUMIFS('IEA-MethaneAbatement'!$N:$N,'IEA-MethaneAbatement'!$O:$O,"&lt;"&amp;$B27,'IEA-MethaneAbatement'!$O:$O,"&gt;="&amp;$A27,'IEA-MethaneAbatement'!$M:$M,$C$1,'IEA-MethaneAbatement'!$B:$B,'Country Selector'!$A$2)+VLOOKUP($D$1,'Multipliers and Adjustments'!$A$70:$I$86,TRUNC(COLUMN(K$2)/5)+2,FALSE)*SUMIFS('IEA-MethaneAbatement'!$N:$N,'IEA-MethaneAbatement'!$O:$O,"&lt;"&amp;$B27,'IEA-MethaneAbatement'!$O:$O,"&gt;="&amp;$A27,'IEA-MethaneAbatement'!$M:$M,$D$1,'IEA-MethaneAbatement'!$B:$B,'Country Selector'!$A$2)))*(1+INDEX('EPA to IEA Scaling'!$F$8:$AO$8,,MATCH(K$2,'EPA to IEA Scaling'!$F$1:$AO$1,0)))</f>
        <v>0</v>
      </c>
      <c r="L27" cm="1">
        <f t="array" ref="L27">((VLOOKUP($B$1,'Multipliers and Adjustments'!$A$70:$I$86,TRUNC(COLUMN(L$2)/5)+2,FALSE)*SUMIFS('IEA-MethaneAbatement'!$N:$N,'IEA-MethaneAbatement'!$O:$O,"&lt;"&amp;$B27,'IEA-MethaneAbatement'!$O:$O,"&gt;="&amp;$A27,'IEA-MethaneAbatement'!$M:$M,$B$1,'IEA-MethaneAbatement'!$B:$B,'Country Selector'!$A$2)+VLOOKUP($C$1,'Multipliers and Adjustments'!$A$70:$I$86,TRUNC(COLUMN(L$2)/5)+2,FALSE)*SUMIFS('IEA-MethaneAbatement'!$N:$N,'IEA-MethaneAbatement'!$O:$O,"&lt;"&amp;$B27,'IEA-MethaneAbatement'!$O:$O,"&gt;="&amp;$A27,'IEA-MethaneAbatement'!$M:$M,$C$1,'IEA-MethaneAbatement'!$B:$B,'Country Selector'!$A$2)+VLOOKUP($D$1,'Multipliers and Adjustments'!$A$70:$I$86,TRUNC(COLUMN(L$2)/5)+2,FALSE)*SUMIFS('IEA-MethaneAbatement'!$N:$N,'IEA-MethaneAbatement'!$O:$O,"&lt;"&amp;$B27,'IEA-MethaneAbatement'!$O:$O,"&gt;="&amp;$A27,'IEA-MethaneAbatement'!$M:$M,$D$1,'IEA-MethaneAbatement'!$B:$B,'Country Selector'!$A$2)))*(1+INDEX('EPA to IEA Scaling'!$F$8:$AO$8,,MATCH(L$2,'EPA to IEA Scaling'!$F$1:$AO$1,0)))</f>
        <v>0</v>
      </c>
      <c r="M27" s="31" cm="1">
        <f t="array" ref="M27">((VLOOKUP($B$1,'Multipliers and Adjustments'!$A$70:$I$86,TRUNC(COLUMN(M$2)/5)+2,FALSE)*SUMIFS('IEA-MethaneAbatement'!$N:$N,'IEA-MethaneAbatement'!$O:$O,"&lt;"&amp;$B27,'IEA-MethaneAbatement'!$O:$O,"&gt;="&amp;$A27,'IEA-MethaneAbatement'!$M:$M,$B$1,'IEA-MethaneAbatement'!$B:$B,'Country Selector'!$A$2)+VLOOKUP($C$1,'Multipliers and Adjustments'!$A$70:$I$86,TRUNC(COLUMN(M$2)/5)+2,FALSE)*SUMIFS('IEA-MethaneAbatement'!$N:$N,'IEA-MethaneAbatement'!$O:$O,"&lt;"&amp;$B27,'IEA-MethaneAbatement'!$O:$O,"&gt;="&amp;$A27,'IEA-MethaneAbatement'!$M:$M,$C$1,'IEA-MethaneAbatement'!$B:$B,'Country Selector'!$A$2)+VLOOKUP($D$1,'Multipliers and Adjustments'!$A$70:$I$86,TRUNC(COLUMN(M$2)/5)+2,FALSE)*SUMIFS('IEA-MethaneAbatement'!$N:$N,'IEA-MethaneAbatement'!$O:$O,"&lt;"&amp;$B27,'IEA-MethaneAbatement'!$O:$O,"&gt;="&amp;$A27,'IEA-MethaneAbatement'!$M:$M,$D$1,'IEA-MethaneAbatement'!$B:$B,'Country Selector'!$A$2)))*(1+INDEX('EPA to IEA Scaling'!$F$8:$AO$8,,MATCH(M$2,'EPA to IEA Scaling'!$F$1:$AO$1,0)))</f>
        <v>0</v>
      </c>
      <c r="N27" cm="1">
        <f t="array" ref="N27">((VLOOKUP($B$1,'Multipliers and Adjustments'!$A$70:$I$86,TRUNC(COLUMN(N$2)/5)+2,FALSE)*SUMIFS('IEA-MethaneAbatement'!$N:$N,'IEA-MethaneAbatement'!$O:$O,"&lt;"&amp;$B27,'IEA-MethaneAbatement'!$O:$O,"&gt;="&amp;$A27,'IEA-MethaneAbatement'!$M:$M,$B$1,'IEA-MethaneAbatement'!$B:$B,'Country Selector'!$A$2)+VLOOKUP($C$1,'Multipliers and Adjustments'!$A$70:$I$86,TRUNC(COLUMN(N$2)/5)+2,FALSE)*SUMIFS('IEA-MethaneAbatement'!$N:$N,'IEA-MethaneAbatement'!$O:$O,"&lt;"&amp;$B27,'IEA-MethaneAbatement'!$O:$O,"&gt;="&amp;$A27,'IEA-MethaneAbatement'!$M:$M,$C$1,'IEA-MethaneAbatement'!$B:$B,'Country Selector'!$A$2)+VLOOKUP($D$1,'Multipliers and Adjustments'!$A$70:$I$86,TRUNC(COLUMN(N$2)/5)+2,FALSE)*SUMIFS('IEA-MethaneAbatement'!$N:$N,'IEA-MethaneAbatement'!$O:$O,"&lt;"&amp;$B27,'IEA-MethaneAbatement'!$O:$O,"&gt;="&amp;$A27,'IEA-MethaneAbatement'!$M:$M,$D$1,'IEA-MethaneAbatement'!$B:$B,'Country Selector'!$A$2)))*(1+INDEX('EPA to IEA Scaling'!$F$8:$AO$8,,MATCH(N$2,'EPA to IEA Scaling'!$F$1:$AO$1,0)))</f>
        <v>0</v>
      </c>
      <c r="O27" cm="1">
        <f t="array" ref="O27">((VLOOKUP($B$1,'Multipliers and Adjustments'!$A$70:$I$86,TRUNC(COLUMN(O$2)/5)+2,FALSE)*SUMIFS('IEA-MethaneAbatement'!$N:$N,'IEA-MethaneAbatement'!$O:$O,"&lt;"&amp;$B27,'IEA-MethaneAbatement'!$O:$O,"&gt;="&amp;$A27,'IEA-MethaneAbatement'!$M:$M,$B$1,'IEA-MethaneAbatement'!$B:$B,'Country Selector'!$A$2)+VLOOKUP($C$1,'Multipliers and Adjustments'!$A$70:$I$86,TRUNC(COLUMN(O$2)/5)+2,FALSE)*SUMIFS('IEA-MethaneAbatement'!$N:$N,'IEA-MethaneAbatement'!$O:$O,"&lt;"&amp;$B27,'IEA-MethaneAbatement'!$O:$O,"&gt;="&amp;$A27,'IEA-MethaneAbatement'!$M:$M,$C$1,'IEA-MethaneAbatement'!$B:$B,'Country Selector'!$A$2)+VLOOKUP($D$1,'Multipliers and Adjustments'!$A$70:$I$86,TRUNC(COLUMN(O$2)/5)+2,FALSE)*SUMIFS('IEA-MethaneAbatement'!$N:$N,'IEA-MethaneAbatement'!$O:$O,"&lt;"&amp;$B27,'IEA-MethaneAbatement'!$O:$O,"&gt;="&amp;$A27,'IEA-MethaneAbatement'!$M:$M,$D$1,'IEA-MethaneAbatement'!$B:$B,'Country Selector'!$A$2)))*(1+INDEX('EPA to IEA Scaling'!$F$8:$AO$8,,MATCH(O$2,'EPA to IEA Scaling'!$F$1:$AO$1,0)))</f>
        <v>0</v>
      </c>
      <c r="P27" cm="1">
        <f t="array" ref="P27">((VLOOKUP($B$1,'Multipliers and Adjustments'!$A$70:$I$86,TRUNC(COLUMN(P$2)/5)+2,FALSE)*SUMIFS('IEA-MethaneAbatement'!$N:$N,'IEA-MethaneAbatement'!$O:$O,"&lt;"&amp;$B27,'IEA-MethaneAbatement'!$O:$O,"&gt;="&amp;$A27,'IEA-MethaneAbatement'!$M:$M,$B$1,'IEA-MethaneAbatement'!$B:$B,'Country Selector'!$A$2)+VLOOKUP($C$1,'Multipliers and Adjustments'!$A$70:$I$86,TRUNC(COLUMN(P$2)/5)+2,FALSE)*SUMIFS('IEA-MethaneAbatement'!$N:$N,'IEA-MethaneAbatement'!$O:$O,"&lt;"&amp;$B27,'IEA-MethaneAbatement'!$O:$O,"&gt;="&amp;$A27,'IEA-MethaneAbatement'!$M:$M,$C$1,'IEA-MethaneAbatement'!$B:$B,'Country Selector'!$A$2)+VLOOKUP($D$1,'Multipliers and Adjustments'!$A$70:$I$86,TRUNC(COLUMN(P$2)/5)+2,FALSE)*SUMIFS('IEA-MethaneAbatement'!$N:$N,'IEA-MethaneAbatement'!$O:$O,"&lt;"&amp;$B27,'IEA-MethaneAbatement'!$O:$O,"&gt;="&amp;$A27,'IEA-MethaneAbatement'!$M:$M,$D$1,'IEA-MethaneAbatement'!$B:$B,'Country Selector'!$A$2)))*(1+INDEX('EPA to IEA Scaling'!$F$8:$AO$8,,MATCH(P$2,'EPA to IEA Scaling'!$F$1:$AO$1,0)))</f>
        <v>0</v>
      </c>
      <c r="Q27" cm="1">
        <f t="array" ref="Q27">((VLOOKUP($B$1,'Multipliers and Adjustments'!$A$70:$I$86,TRUNC(COLUMN(Q$2)/5)+2,FALSE)*SUMIFS('IEA-MethaneAbatement'!$N:$N,'IEA-MethaneAbatement'!$O:$O,"&lt;"&amp;$B27,'IEA-MethaneAbatement'!$O:$O,"&gt;="&amp;$A27,'IEA-MethaneAbatement'!$M:$M,$B$1,'IEA-MethaneAbatement'!$B:$B,'Country Selector'!$A$2)+VLOOKUP($C$1,'Multipliers and Adjustments'!$A$70:$I$86,TRUNC(COLUMN(Q$2)/5)+2,FALSE)*SUMIFS('IEA-MethaneAbatement'!$N:$N,'IEA-MethaneAbatement'!$O:$O,"&lt;"&amp;$B27,'IEA-MethaneAbatement'!$O:$O,"&gt;="&amp;$A27,'IEA-MethaneAbatement'!$M:$M,$C$1,'IEA-MethaneAbatement'!$B:$B,'Country Selector'!$A$2)+VLOOKUP($D$1,'Multipliers and Adjustments'!$A$70:$I$86,TRUNC(COLUMN(Q$2)/5)+2,FALSE)*SUMIFS('IEA-MethaneAbatement'!$N:$N,'IEA-MethaneAbatement'!$O:$O,"&lt;"&amp;$B27,'IEA-MethaneAbatement'!$O:$O,"&gt;="&amp;$A27,'IEA-MethaneAbatement'!$M:$M,$D$1,'IEA-MethaneAbatement'!$B:$B,'Country Selector'!$A$2)))*(1+INDEX('EPA to IEA Scaling'!$F$8:$AO$8,,MATCH(Q$2,'EPA to IEA Scaling'!$F$1:$AO$1,0)))</f>
        <v>0</v>
      </c>
      <c r="R27" s="31" cm="1">
        <f t="array" ref="R27">((VLOOKUP($B$1,'Multipliers and Adjustments'!$A$70:$I$86,TRUNC(COLUMN(R$2)/5)+2,FALSE)*SUMIFS('IEA-MethaneAbatement'!$N:$N,'IEA-MethaneAbatement'!$O:$O,"&lt;"&amp;$B27,'IEA-MethaneAbatement'!$O:$O,"&gt;="&amp;$A27,'IEA-MethaneAbatement'!$M:$M,$B$1,'IEA-MethaneAbatement'!$B:$B,'Country Selector'!$A$2)+VLOOKUP($C$1,'Multipliers and Adjustments'!$A$70:$I$86,TRUNC(COLUMN(R$2)/5)+2,FALSE)*SUMIFS('IEA-MethaneAbatement'!$N:$N,'IEA-MethaneAbatement'!$O:$O,"&lt;"&amp;$B27,'IEA-MethaneAbatement'!$O:$O,"&gt;="&amp;$A27,'IEA-MethaneAbatement'!$M:$M,$C$1,'IEA-MethaneAbatement'!$B:$B,'Country Selector'!$A$2)+VLOOKUP($D$1,'Multipliers and Adjustments'!$A$70:$I$86,TRUNC(COLUMN(R$2)/5)+2,FALSE)*SUMIFS('IEA-MethaneAbatement'!$N:$N,'IEA-MethaneAbatement'!$O:$O,"&lt;"&amp;$B27,'IEA-MethaneAbatement'!$O:$O,"&gt;="&amp;$A27,'IEA-MethaneAbatement'!$M:$M,$D$1,'IEA-MethaneAbatement'!$B:$B,'Country Selector'!$A$2)))*(1+INDEX('EPA to IEA Scaling'!$F$8:$AO$8,,MATCH(R$2,'EPA to IEA Scaling'!$F$1:$AO$1,0)))</f>
        <v>0</v>
      </c>
      <c r="S27" cm="1">
        <f t="array" ref="S27">((VLOOKUP($B$1,'Multipliers and Adjustments'!$A$70:$I$86,TRUNC(COLUMN(S$2)/5)+2,FALSE)*SUMIFS('IEA-MethaneAbatement'!$N:$N,'IEA-MethaneAbatement'!$O:$O,"&lt;"&amp;$B27,'IEA-MethaneAbatement'!$O:$O,"&gt;="&amp;$A27,'IEA-MethaneAbatement'!$M:$M,$B$1,'IEA-MethaneAbatement'!$B:$B,'Country Selector'!$A$2)+VLOOKUP($C$1,'Multipliers and Adjustments'!$A$70:$I$86,TRUNC(COLUMN(S$2)/5)+2,FALSE)*SUMIFS('IEA-MethaneAbatement'!$N:$N,'IEA-MethaneAbatement'!$O:$O,"&lt;"&amp;$B27,'IEA-MethaneAbatement'!$O:$O,"&gt;="&amp;$A27,'IEA-MethaneAbatement'!$M:$M,$C$1,'IEA-MethaneAbatement'!$B:$B,'Country Selector'!$A$2)+VLOOKUP($D$1,'Multipliers and Adjustments'!$A$70:$I$86,TRUNC(COLUMN(S$2)/5)+2,FALSE)*SUMIFS('IEA-MethaneAbatement'!$N:$N,'IEA-MethaneAbatement'!$O:$O,"&lt;"&amp;$B27,'IEA-MethaneAbatement'!$O:$O,"&gt;="&amp;$A27,'IEA-MethaneAbatement'!$M:$M,$D$1,'IEA-MethaneAbatement'!$B:$B,'Country Selector'!$A$2)))*(1+INDEX('EPA to IEA Scaling'!$F$8:$AO$8,,MATCH(S$2,'EPA to IEA Scaling'!$F$1:$AO$1,0)))</f>
        <v>0</v>
      </c>
      <c r="T27" cm="1">
        <f t="array" ref="T27">((VLOOKUP($B$1,'Multipliers and Adjustments'!$A$70:$I$86,TRUNC(COLUMN(T$2)/5)+2,FALSE)*SUMIFS('IEA-MethaneAbatement'!$N:$N,'IEA-MethaneAbatement'!$O:$O,"&lt;"&amp;$B27,'IEA-MethaneAbatement'!$O:$O,"&gt;="&amp;$A27,'IEA-MethaneAbatement'!$M:$M,$B$1,'IEA-MethaneAbatement'!$B:$B,'Country Selector'!$A$2)+VLOOKUP($C$1,'Multipliers and Adjustments'!$A$70:$I$86,TRUNC(COLUMN(T$2)/5)+2,FALSE)*SUMIFS('IEA-MethaneAbatement'!$N:$N,'IEA-MethaneAbatement'!$O:$O,"&lt;"&amp;$B27,'IEA-MethaneAbatement'!$O:$O,"&gt;="&amp;$A27,'IEA-MethaneAbatement'!$M:$M,$C$1,'IEA-MethaneAbatement'!$B:$B,'Country Selector'!$A$2)+VLOOKUP($D$1,'Multipliers and Adjustments'!$A$70:$I$86,TRUNC(COLUMN(T$2)/5)+2,FALSE)*SUMIFS('IEA-MethaneAbatement'!$N:$N,'IEA-MethaneAbatement'!$O:$O,"&lt;"&amp;$B27,'IEA-MethaneAbatement'!$O:$O,"&gt;="&amp;$A27,'IEA-MethaneAbatement'!$M:$M,$D$1,'IEA-MethaneAbatement'!$B:$B,'Country Selector'!$A$2)))*(1+INDEX('EPA to IEA Scaling'!$F$8:$AO$8,,MATCH(T$2,'EPA to IEA Scaling'!$F$1:$AO$1,0)))</f>
        <v>0</v>
      </c>
      <c r="U27" cm="1">
        <f t="array" ref="U27">((VLOOKUP($B$1,'Multipliers and Adjustments'!$A$70:$I$86,TRUNC(COLUMN(U$2)/5)+2,FALSE)*SUMIFS('IEA-MethaneAbatement'!$N:$N,'IEA-MethaneAbatement'!$O:$O,"&lt;"&amp;$B27,'IEA-MethaneAbatement'!$O:$O,"&gt;="&amp;$A27,'IEA-MethaneAbatement'!$M:$M,$B$1,'IEA-MethaneAbatement'!$B:$B,'Country Selector'!$A$2)+VLOOKUP($C$1,'Multipliers and Adjustments'!$A$70:$I$86,TRUNC(COLUMN(U$2)/5)+2,FALSE)*SUMIFS('IEA-MethaneAbatement'!$N:$N,'IEA-MethaneAbatement'!$O:$O,"&lt;"&amp;$B27,'IEA-MethaneAbatement'!$O:$O,"&gt;="&amp;$A27,'IEA-MethaneAbatement'!$M:$M,$C$1,'IEA-MethaneAbatement'!$B:$B,'Country Selector'!$A$2)+VLOOKUP($D$1,'Multipliers and Adjustments'!$A$70:$I$86,TRUNC(COLUMN(U$2)/5)+2,FALSE)*SUMIFS('IEA-MethaneAbatement'!$N:$N,'IEA-MethaneAbatement'!$O:$O,"&lt;"&amp;$B27,'IEA-MethaneAbatement'!$O:$O,"&gt;="&amp;$A27,'IEA-MethaneAbatement'!$M:$M,$D$1,'IEA-MethaneAbatement'!$B:$B,'Country Selector'!$A$2)))*(1+INDEX('EPA to IEA Scaling'!$F$8:$AO$8,,MATCH(U$2,'EPA to IEA Scaling'!$F$1:$AO$1,0)))</f>
        <v>0</v>
      </c>
      <c r="V27" cm="1">
        <f t="array" ref="V27">((VLOOKUP($B$1,'Multipliers and Adjustments'!$A$70:$I$86,TRUNC(COLUMN(V$2)/5)+2,FALSE)*SUMIFS('IEA-MethaneAbatement'!$N:$N,'IEA-MethaneAbatement'!$O:$O,"&lt;"&amp;$B27,'IEA-MethaneAbatement'!$O:$O,"&gt;="&amp;$A27,'IEA-MethaneAbatement'!$M:$M,$B$1,'IEA-MethaneAbatement'!$B:$B,'Country Selector'!$A$2)+VLOOKUP($C$1,'Multipliers and Adjustments'!$A$70:$I$86,TRUNC(COLUMN(V$2)/5)+2,FALSE)*SUMIFS('IEA-MethaneAbatement'!$N:$N,'IEA-MethaneAbatement'!$O:$O,"&lt;"&amp;$B27,'IEA-MethaneAbatement'!$O:$O,"&gt;="&amp;$A27,'IEA-MethaneAbatement'!$M:$M,$C$1,'IEA-MethaneAbatement'!$B:$B,'Country Selector'!$A$2)+VLOOKUP($D$1,'Multipliers and Adjustments'!$A$70:$I$86,TRUNC(COLUMN(V$2)/5)+2,FALSE)*SUMIFS('IEA-MethaneAbatement'!$N:$N,'IEA-MethaneAbatement'!$O:$O,"&lt;"&amp;$B27,'IEA-MethaneAbatement'!$O:$O,"&gt;="&amp;$A27,'IEA-MethaneAbatement'!$M:$M,$D$1,'IEA-MethaneAbatement'!$B:$B,'Country Selector'!$A$2)))*(1+INDEX('EPA to IEA Scaling'!$F$8:$AO$8,,MATCH(V$2,'EPA to IEA Scaling'!$F$1:$AO$1,0)))</f>
        <v>0</v>
      </c>
      <c r="W27" s="31" cm="1">
        <f t="array" ref="W27">((VLOOKUP($B$1,'Multipliers and Adjustments'!$A$70:$I$86,TRUNC(COLUMN(W$2)/5)+2,FALSE)*SUMIFS('IEA-MethaneAbatement'!$N:$N,'IEA-MethaneAbatement'!$O:$O,"&lt;"&amp;$B27,'IEA-MethaneAbatement'!$O:$O,"&gt;="&amp;$A27,'IEA-MethaneAbatement'!$M:$M,$B$1,'IEA-MethaneAbatement'!$B:$B,'Country Selector'!$A$2)+VLOOKUP($C$1,'Multipliers and Adjustments'!$A$70:$I$86,TRUNC(COLUMN(W$2)/5)+2,FALSE)*SUMIFS('IEA-MethaneAbatement'!$N:$N,'IEA-MethaneAbatement'!$O:$O,"&lt;"&amp;$B27,'IEA-MethaneAbatement'!$O:$O,"&gt;="&amp;$A27,'IEA-MethaneAbatement'!$M:$M,$C$1,'IEA-MethaneAbatement'!$B:$B,'Country Selector'!$A$2)+VLOOKUP($D$1,'Multipliers and Adjustments'!$A$70:$I$86,TRUNC(COLUMN(W$2)/5)+2,FALSE)*SUMIFS('IEA-MethaneAbatement'!$N:$N,'IEA-MethaneAbatement'!$O:$O,"&lt;"&amp;$B27,'IEA-MethaneAbatement'!$O:$O,"&gt;="&amp;$A27,'IEA-MethaneAbatement'!$M:$M,$D$1,'IEA-MethaneAbatement'!$B:$B,'Country Selector'!$A$2)))*(1+INDEX('EPA to IEA Scaling'!$F$8:$AO$8,,MATCH(W$2,'EPA to IEA Scaling'!$F$1:$AO$1,0)))</f>
        <v>0</v>
      </c>
      <c r="X27" cm="1">
        <f t="array" ref="X27">((VLOOKUP($B$1,'Multipliers and Adjustments'!$A$70:$I$86,TRUNC(COLUMN(X$2)/5)+2,FALSE)*SUMIFS('IEA-MethaneAbatement'!$N:$N,'IEA-MethaneAbatement'!$O:$O,"&lt;"&amp;$B27,'IEA-MethaneAbatement'!$O:$O,"&gt;="&amp;$A27,'IEA-MethaneAbatement'!$M:$M,$B$1,'IEA-MethaneAbatement'!$B:$B,'Country Selector'!$A$2)+VLOOKUP($C$1,'Multipliers and Adjustments'!$A$70:$I$86,TRUNC(COLUMN(X$2)/5)+2,FALSE)*SUMIFS('IEA-MethaneAbatement'!$N:$N,'IEA-MethaneAbatement'!$O:$O,"&lt;"&amp;$B27,'IEA-MethaneAbatement'!$O:$O,"&gt;="&amp;$A27,'IEA-MethaneAbatement'!$M:$M,$C$1,'IEA-MethaneAbatement'!$B:$B,'Country Selector'!$A$2)+VLOOKUP($D$1,'Multipliers and Adjustments'!$A$70:$I$86,TRUNC(COLUMN(X$2)/5)+2,FALSE)*SUMIFS('IEA-MethaneAbatement'!$N:$N,'IEA-MethaneAbatement'!$O:$O,"&lt;"&amp;$B27,'IEA-MethaneAbatement'!$O:$O,"&gt;="&amp;$A27,'IEA-MethaneAbatement'!$M:$M,$D$1,'IEA-MethaneAbatement'!$B:$B,'Country Selector'!$A$2)))*(1+INDEX('EPA to IEA Scaling'!$F$8:$AO$8,,MATCH(X$2,'EPA to IEA Scaling'!$F$1:$AO$1,0)))</f>
        <v>0</v>
      </c>
      <c r="Y27" cm="1">
        <f t="array" ref="Y27">((VLOOKUP($B$1,'Multipliers and Adjustments'!$A$70:$I$86,TRUNC(COLUMN(Y$2)/5)+2,FALSE)*SUMIFS('IEA-MethaneAbatement'!$N:$N,'IEA-MethaneAbatement'!$O:$O,"&lt;"&amp;$B27,'IEA-MethaneAbatement'!$O:$O,"&gt;="&amp;$A27,'IEA-MethaneAbatement'!$M:$M,$B$1,'IEA-MethaneAbatement'!$B:$B,'Country Selector'!$A$2)+VLOOKUP($C$1,'Multipliers and Adjustments'!$A$70:$I$86,TRUNC(COLUMN(Y$2)/5)+2,FALSE)*SUMIFS('IEA-MethaneAbatement'!$N:$N,'IEA-MethaneAbatement'!$O:$O,"&lt;"&amp;$B27,'IEA-MethaneAbatement'!$O:$O,"&gt;="&amp;$A27,'IEA-MethaneAbatement'!$M:$M,$C$1,'IEA-MethaneAbatement'!$B:$B,'Country Selector'!$A$2)+VLOOKUP($D$1,'Multipliers and Adjustments'!$A$70:$I$86,TRUNC(COLUMN(Y$2)/5)+2,FALSE)*SUMIFS('IEA-MethaneAbatement'!$N:$N,'IEA-MethaneAbatement'!$O:$O,"&lt;"&amp;$B27,'IEA-MethaneAbatement'!$O:$O,"&gt;="&amp;$A27,'IEA-MethaneAbatement'!$M:$M,$D$1,'IEA-MethaneAbatement'!$B:$B,'Country Selector'!$A$2)))*(1+INDEX('EPA to IEA Scaling'!$F$8:$AO$8,,MATCH(Y$2,'EPA to IEA Scaling'!$F$1:$AO$1,0)))</f>
        <v>0</v>
      </c>
      <c r="Z27" cm="1">
        <f t="array" ref="Z27">((VLOOKUP($B$1,'Multipliers and Adjustments'!$A$70:$I$86,TRUNC(COLUMN(Z$2)/5)+2,FALSE)*SUMIFS('IEA-MethaneAbatement'!$N:$N,'IEA-MethaneAbatement'!$O:$O,"&lt;"&amp;$B27,'IEA-MethaneAbatement'!$O:$O,"&gt;="&amp;$A27,'IEA-MethaneAbatement'!$M:$M,$B$1,'IEA-MethaneAbatement'!$B:$B,'Country Selector'!$A$2)+VLOOKUP($C$1,'Multipliers and Adjustments'!$A$70:$I$86,TRUNC(COLUMN(Z$2)/5)+2,FALSE)*SUMIFS('IEA-MethaneAbatement'!$N:$N,'IEA-MethaneAbatement'!$O:$O,"&lt;"&amp;$B27,'IEA-MethaneAbatement'!$O:$O,"&gt;="&amp;$A27,'IEA-MethaneAbatement'!$M:$M,$C$1,'IEA-MethaneAbatement'!$B:$B,'Country Selector'!$A$2)+VLOOKUP($D$1,'Multipliers and Adjustments'!$A$70:$I$86,TRUNC(COLUMN(Z$2)/5)+2,FALSE)*SUMIFS('IEA-MethaneAbatement'!$N:$N,'IEA-MethaneAbatement'!$O:$O,"&lt;"&amp;$B27,'IEA-MethaneAbatement'!$O:$O,"&gt;="&amp;$A27,'IEA-MethaneAbatement'!$M:$M,$D$1,'IEA-MethaneAbatement'!$B:$B,'Country Selector'!$A$2)))*(1+INDEX('EPA to IEA Scaling'!$F$8:$AO$8,,MATCH(Z$2,'EPA to IEA Scaling'!$F$1:$AO$1,0)))</f>
        <v>0</v>
      </c>
      <c r="AA27" cm="1">
        <f t="array" ref="AA27">((VLOOKUP($B$1,'Multipliers and Adjustments'!$A$70:$I$86,TRUNC(COLUMN(AA$2)/5)+2,FALSE)*SUMIFS('IEA-MethaneAbatement'!$N:$N,'IEA-MethaneAbatement'!$O:$O,"&lt;"&amp;$B27,'IEA-MethaneAbatement'!$O:$O,"&gt;="&amp;$A27,'IEA-MethaneAbatement'!$M:$M,$B$1,'IEA-MethaneAbatement'!$B:$B,'Country Selector'!$A$2)+VLOOKUP($C$1,'Multipliers and Adjustments'!$A$70:$I$86,TRUNC(COLUMN(AA$2)/5)+2,FALSE)*SUMIFS('IEA-MethaneAbatement'!$N:$N,'IEA-MethaneAbatement'!$O:$O,"&lt;"&amp;$B27,'IEA-MethaneAbatement'!$O:$O,"&gt;="&amp;$A27,'IEA-MethaneAbatement'!$M:$M,$C$1,'IEA-MethaneAbatement'!$B:$B,'Country Selector'!$A$2)+VLOOKUP($D$1,'Multipliers and Adjustments'!$A$70:$I$86,TRUNC(COLUMN(AA$2)/5)+2,FALSE)*SUMIFS('IEA-MethaneAbatement'!$N:$N,'IEA-MethaneAbatement'!$O:$O,"&lt;"&amp;$B27,'IEA-MethaneAbatement'!$O:$O,"&gt;="&amp;$A27,'IEA-MethaneAbatement'!$M:$M,$D$1,'IEA-MethaneAbatement'!$B:$B,'Country Selector'!$A$2)))*(1+INDEX('EPA to IEA Scaling'!$F$8:$AO$8,,MATCH(AA$2,'EPA to IEA Scaling'!$F$1:$AO$1,0)))</f>
        <v>0</v>
      </c>
      <c r="AB27" s="31" cm="1">
        <f t="array" ref="AB27">((VLOOKUP($B$1,'Multipliers and Adjustments'!$A$70:$I$86,TRUNC(COLUMN(AB$2)/5)+2,FALSE)*SUMIFS('IEA-MethaneAbatement'!$N:$N,'IEA-MethaneAbatement'!$O:$O,"&lt;"&amp;$B27,'IEA-MethaneAbatement'!$O:$O,"&gt;="&amp;$A27,'IEA-MethaneAbatement'!$M:$M,$B$1,'IEA-MethaneAbatement'!$B:$B,'Country Selector'!$A$2)+VLOOKUP($C$1,'Multipliers and Adjustments'!$A$70:$I$86,TRUNC(COLUMN(AB$2)/5)+2,FALSE)*SUMIFS('IEA-MethaneAbatement'!$N:$N,'IEA-MethaneAbatement'!$O:$O,"&lt;"&amp;$B27,'IEA-MethaneAbatement'!$O:$O,"&gt;="&amp;$A27,'IEA-MethaneAbatement'!$M:$M,$C$1,'IEA-MethaneAbatement'!$B:$B,'Country Selector'!$A$2)+VLOOKUP($D$1,'Multipliers and Adjustments'!$A$70:$I$86,TRUNC(COLUMN(AB$2)/5)+2,FALSE)*SUMIFS('IEA-MethaneAbatement'!$N:$N,'IEA-MethaneAbatement'!$O:$O,"&lt;"&amp;$B27,'IEA-MethaneAbatement'!$O:$O,"&gt;="&amp;$A27,'IEA-MethaneAbatement'!$M:$M,$D$1,'IEA-MethaneAbatement'!$B:$B,'Country Selector'!$A$2)))*(1+INDEX('EPA to IEA Scaling'!$F$8:$AO$8,,MATCH(AB$2,'EPA to IEA Scaling'!$F$1:$AO$1,0)))</f>
        <v>0</v>
      </c>
      <c r="AC27" cm="1">
        <f t="array" ref="AC27">((VLOOKUP($B$1,'Multipliers and Adjustments'!$A$70:$I$86,TRUNC(COLUMN(AC$2)/5)+2,FALSE)*SUMIFS('IEA-MethaneAbatement'!$N:$N,'IEA-MethaneAbatement'!$O:$O,"&lt;"&amp;$B27,'IEA-MethaneAbatement'!$O:$O,"&gt;="&amp;$A27,'IEA-MethaneAbatement'!$M:$M,$B$1,'IEA-MethaneAbatement'!$B:$B,'Country Selector'!$A$2)+VLOOKUP($C$1,'Multipliers and Adjustments'!$A$70:$I$86,TRUNC(COLUMN(AC$2)/5)+2,FALSE)*SUMIFS('IEA-MethaneAbatement'!$N:$N,'IEA-MethaneAbatement'!$O:$O,"&lt;"&amp;$B27,'IEA-MethaneAbatement'!$O:$O,"&gt;="&amp;$A27,'IEA-MethaneAbatement'!$M:$M,$C$1,'IEA-MethaneAbatement'!$B:$B,'Country Selector'!$A$2)+VLOOKUP($D$1,'Multipliers and Adjustments'!$A$70:$I$86,TRUNC(COLUMN(AC$2)/5)+2,FALSE)*SUMIFS('IEA-MethaneAbatement'!$N:$N,'IEA-MethaneAbatement'!$O:$O,"&lt;"&amp;$B27,'IEA-MethaneAbatement'!$O:$O,"&gt;="&amp;$A27,'IEA-MethaneAbatement'!$M:$M,$D$1,'IEA-MethaneAbatement'!$B:$B,'Country Selector'!$A$2)))*(1+INDEX('EPA to IEA Scaling'!$F$8:$AO$8,,MATCH(AC$2,'EPA to IEA Scaling'!$F$1:$AO$1,0)))</f>
        <v>0</v>
      </c>
      <c r="AD27" cm="1">
        <f t="array" ref="AD27">((VLOOKUP($B$1,'Multipliers and Adjustments'!$A$70:$I$86,TRUNC(COLUMN(AD$2)/5)+2,FALSE)*SUMIFS('IEA-MethaneAbatement'!$N:$N,'IEA-MethaneAbatement'!$O:$O,"&lt;"&amp;$B27,'IEA-MethaneAbatement'!$O:$O,"&gt;="&amp;$A27,'IEA-MethaneAbatement'!$M:$M,$B$1,'IEA-MethaneAbatement'!$B:$B,'Country Selector'!$A$2)+VLOOKUP($C$1,'Multipliers and Adjustments'!$A$70:$I$86,TRUNC(COLUMN(AD$2)/5)+2,FALSE)*SUMIFS('IEA-MethaneAbatement'!$N:$N,'IEA-MethaneAbatement'!$O:$O,"&lt;"&amp;$B27,'IEA-MethaneAbatement'!$O:$O,"&gt;="&amp;$A27,'IEA-MethaneAbatement'!$M:$M,$C$1,'IEA-MethaneAbatement'!$B:$B,'Country Selector'!$A$2)+VLOOKUP($D$1,'Multipliers and Adjustments'!$A$70:$I$86,TRUNC(COLUMN(AD$2)/5)+2,FALSE)*SUMIFS('IEA-MethaneAbatement'!$N:$N,'IEA-MethaneAbatement'!$O:$O,"&lt;"&amp;$B27,'IEA-MethaneAbatement'!$O:$O,"&gt;="&amp;$A27,'IEA-MethaneAbatement'!$M:$M,$D$1,'IEA-MethaneAbatement'!$B:$B,'Country Selector'!$A$2)))*(1+INDEX('EPA to IEA Scaling'!$F$8:$AO$8,,MATCH(AD$2,'EPA to IEA Scaling'!$F$1:$AO$1,0)))</f>
        <v>0</v>
      </c>
      <c r="AE27" cm="1">
        <f t="array" ref="AE27">((VLOOKUP($B$1,'Multipliers and Adjustments'!$A$70:$I$86,TRUNC(COLUMN(AE$2)/5)+2,FALSE)*SUMIFS('IEA-MethaneAbatement'!$N:$N,'IEA-MethaneAbatement'!$O:$O,"&lt;"&amp;$B27,'IEA-MethaneAbatement'!$O:$O,"&gt;="&amp;$A27,'IEA-MethaneAbatement'!$M:$M,$B$1,'IEA-MethaneAbatement'!$B:$B,'Country Selector'!$A$2)+VLOOKUP($C$1,'Multipliers and Adjustments'!$A$70:$I$86,TRUNC(COLUMN(AE$2)/5)+2,FALSE)*SUMIFS('IEA-MethaneAbatement'!$N:$N,'IEA-MethaneAbatement'!$O:$O,"&lt;"&amp;$B27,'IEA-MethaneAbatement'!$O:$O,"&gt;="&amp;$A27,'IEA-MethaneAbatement'!$M:$M,$C$1,'IEA-MethaneAbatement'!$B:$B,'Country Selector'!$A$2)+VLOOKUP($D$1,'Multipliers and Adjustments'!$A$70:$I$86,TRUNC(COLUMN(AE$2)/5)+2,FALSE)*SUMIFS('IEA-MethaneAbatement'!$N:$N,'IEA-MethaneAbatement'!$O:$O,"&lt;"&amp;$B27,'IEA-MethaneAbatement'!$O:$O,"&gt;="&amp;$A27,'IEA-MethaneAbatement'!$M:$M,$D$1,'IEA-MethaneAbatement'!$B:$B,'Country Selector'!$A$2)))*(1+INDEX('EPA to IEA Scaling'!$F$8:$AO$8,,MATCH(AE$2,'EPA to IEA Scaling'!$F$1:$AO$1,0)))</f>
        <v>0</v>
      </c>
      <c r="AF27" cm="1">
        <f t="array" ref="AF27">((VLOOKUP($B$1,'Multipliers and Adjustments'!$A$70:$I$86,TRUNC(COLUMN(AF$2)/5)+2,FALSE)*SUMIFS('IEA-MethaneAbatement'!$N:$N,'IEA-MethaneAbatement'!$O:$O,"&lt;"&amp;$B27,'IEA-MethaneAbatement'!$O:$O,"&gt;="&amp;$A27,'IEA-MethaneAbatement'!$M:$M,$B$1,'IEA-MethaneAbatement'!$B:$B,'Country Selector'!$A$2)+VLOOKUP($C$1,'Multipliers and Adjustments'!$A$70:$I$86,TRUNC(COLUMN(AF$2)/5)+2,FALSE)*SUMIFS('IEA-MethaneAbatement'!$N:$N,'IEA-MethaneAbatement'!$O:$O,"&lt;"&amp;$B27,'IEA-MethaneAbatement'!$O:$O,"&gt;="&amp;$A27,'IEA-MethaneAbatement'!$M:$M,$C$1,'IEA-MethaneAbatement'!$B:$B,'Country Selector'!$A$2)+VLOOKUP($D$1,'Multipliers and Adjustments'!$A$70:$I$86,TRUNC(COLUMN(AF$2)/5)+2,FALSE)*SUMIFS('IEA-MethaneAbatement'!$N:$N,'IEA-MethaneAbatement'!$O:$O,"&lt;"&amp;$B27,'IEA-MethaneAbatement'!$O:$O,"&gt;="&amp;$A27,'IEA-MethaneAbatement'!$M:$M,$D$1,'IEA-MethaneAbatement'!$B:$B,'Country Selector'!$A$2)))*(1+INDEX('EPA to IEA Scaling'!$F$8:$AO$8,,MATCH(AF$2,'EPA to IEA Scaling'!$F$1:$AO$1,0)))</f>
        <v>0</v>
      </c>
      <c r="AG27" s="31" cm="1">
        <f t="array" ref="AG27">((VLOOKUP($B$1,'Multipliers and Adjustments'!$A$70:$I$86,TRUNC(COLUMN(AG$2)/5)+2,FALSE)*SUMIFS('IEA-MethaneAbatement'!$N:$N,'IEA-MethaneAbatement'!$O:$O,"&lt;"&amp;$B27,'IEA-MethaneAbatement'!$O:$O,"&gt;="&amp;$A27,'IEA-MethaneAbatement'!$M:$M,$B$1,'IEA-MethaneAbatement'!$B:$B,'Country Selector'!$A$2)+VLOOKUP($C$1,'Multipliers and Adjustments'!$A$70:$I$86,TRUNC(COLUMN(AG$2)/5)+2,FALSE)*SUMIFS('IEA-MethaneAbatement'!$N:$N,'IEA-MethaneAbatement'!$O:$O,"&lt;"&amp;$B27,'IEA-MethaneAbatement'!$O:$O,"&gt;="&amp;$A27,'IEA-MethaneAbatement'!$M:$M,$C$1,'IEA-MethaneAbatement'!$B:$B,'Country Selector'!$A$2)+VLOOKUP($D$1,'Multipliers and Adjustments'!$A$70:$I$86,TRUNC(COLUMN(AG$2)/5)+2,FALSE)*SUMIFS('IEA-MethaneAbatement'!$N:$N,'IEA-MethaneAbatement'!$O:$O,"&lt;"&amp;$B27,'IEA-MethaneAbatement'!$O:$O,"&gt;="&amp;$A27,'IEA-MethaneAbatement'!$M:$M,$D$1,'IEA-MethaneAbatement'!$B:$B,'Country Selector'!$A$2)))*(1+INDEX('EPA to IEA Scaling'!$F$8:$AO$8,,MATCH(AG$2,'EPA to IEA Scaling'!$F$1:$AO$1,0)))</f>
        <v>0</v>
      </c>
      <c r="AH27" cm="1">
        <f t="array" ref="AH27">((VLOOKUP($B$1,'Multipliers and Adjustments'!$A$70:$I$86,TRUNC(COLUMN(AH$2)/5)+2,FALSE)*SUMIFS('IEA-MethaneAbatement'!$N:$N,'IEA-MethaneAbatement'!$O:$O,"&lt;"&amp;$B27,'IEA-MethaneAbatement'!$O:$O,"&gt;="&amp;$A27,'IEA-MethaneAbatement'!$M:$M,$B$1,'IEA-MethaneAbatement'!$B:$B,'Country Selector'!$A$2)+VLOOKUP($C$1,'Multipliers and Adjustments'!$A$70:$I$86,TRUNC(COLUMN(AH$2)/5)+2,FALSE)*SUMIFS('IEA-MethaneAbatement'!$N:$N,'IEA-MethaneAbatement'!$O:$O,"&lt;"&amp;$B27,'IEA-MethaneAbatement'!$O:$O,"&gt;="&amp;$A27,'IEA-MethaneAbatement'!$M:$M,$C$1,'IEA-MethaneAbatement'!$B:$B,'Country Selector'!$A$2)+VLOOKUP($D$1,'Multipliers and Adjustments'!$A$70:$I$86,TRUNC(COLUMN(AH$2)/5)+2,FALSE)*SUMIFS('IEA-MethaneAbatement'!$N:$N,'IEA-MethaneAbatement'!$O:$O,"&lt;"&amp;$B27,'IEA-MethaneAbatement'!$O:$O,"&gt;="&amp;$A27,'IEA-MethaneAbatement'!$M:$M,$D$1,'IEA-MethaneAbatement'!$B:$B,'Country Selector'!$A$2)))*(1+INDEX('EPA to IEA Scaling'!$F$8:$AO$8,,MATCH(AH$2,'EPA to IEA Scaling'!$F$1:$AO$1,0)))</f>
        <v>0</v>
      </c>
      <c r="AI27" cm="1">
        <f t="array" ref="AI27">((VLOOKUP($B$1,'Multipliers and Adjustments'!$A$70:$I$86,TRUNC(COLUMN(AI$2)/5)+2,FALSE)*SUMIFS('IEA-MethaneAbatement'!$N:$N,'IEA-MethaneAbatement'!$O:$O,"&lt;"&amp;$B27,'IEA-MethaneAbatement'!$O:$O,"&gt;="&amp;$A27,'IEA-MethaneAbatement'!$M:$M,$B$1,'IEA-MethaneAbatement'!$B:$B,'Country Selector'!$A$2)+VLOOKUP($C$1,'Multipliers and Adjustments'!$A$70:$I$86,TRUNC(COLUMN(AI$2)/5)+2,FALSE)*SUMIFS('IEA-MethaneAbatement'!$N:$N,'IEA-MethaneAbatement'!$O:$O,"&lt;"&amp;$B27,'IEA-MethaneAbatement'!$O:$O,"&gt;="&amp;$A27,'IEA-MethaneAbatement'!$M:$M,$C$1,'IEA-MethaneAbatement'!$B:$B,'Country Selector'!$A$2)+VLOOKUP($D$1,'Multipliers and Adjustments'!$A$70:$I$86,TRUNC(COLUMN(AI$2)/5)+2,FALSE)*SUMIFS('IEA-MethaneAbatement'!$N:$N,'IEA-MethaneAbatement'!$O:$O,"&lt;"&amp;$B27,'IEA-MethaneAbatement'!$O:$O,"&gt;="&amp;$A27,'IEA-MethaneAbatement'!$M:$M,$D$1,'IEA-MethaneAbatement'!$B:$B,'Country Selector'!$A$2)))*(1+INDEX('EPA to IEA Scaling'!$F$8:$AO$8,,MATCH(AI$2,'EPA to IEA Scaling'!$F$1:$AO$1,0)))</f>
        <v>0</v>
      </c>
      <c r="AJ27" cm="1">
        <f t="array" ref="AJ27">((VLOOKUP($B$1,'Multipliers and Adjustments'!$A$70:$I$86,TRUNC(COLUMN(AJ$2)/5)+2,FALSE)*SUMIFS('IEA-MethaneAbatement'!$N:$N,'IEA-MethaneAbatement'!$O:$O,"&lt;"&amp;$B27,'IEA-MethaneAbatement'!$O:$O,"&gt;="&amp;$A27,'IEA-MethaneAbatement'!$M:$M,$B$1,'IEA-MethaneAbatement'!$B:$B,'Country Selector'!$A$2)+VLOOKUP($C$1,'Multipliers and Adjustments'!$A$70:$I$86,TRUNC(COLUMN(AJ$2)/5)+2,FALSE)*SUMIFS('IEA-MethaneAbatement'!$N:$N,'IEA-MethaneAbatement'!$O:$O,"&lt;"&amp;$B27,'IEA-MethaneAbatement'!$O:$O,"&gt;="&amp;$A27,'IEA-MethaneAbatement'!$M:$M,$C$1,'IEA-MethaneAbatement'!$B:$B,'Country Selector'!$A$2)+VLOOKUP($D$1,'Multipliers and Adjustments'!$A$70:$I$86,TRUNC(COLUMN(AJ$2)/5)+2,FALSE)*SUMIFS('IEA-MethaneAbatement'!$N:$N,'IEA-MethaneAbatement'!$O:$O,"&lt;"&amp;$B27,'IEA-MethaneAbatement'!$O:$O,"&gt;="&amp;$A27,'IEA-MethaneAbatement'!$M:$M,$D$1,'IEA-MethaneAbatement'!$B:$B,'Country Selector'!$A$2)))*(1+INDEX('EPA to IEA Scaling'!$F$8:$AO$8,,MATCH(AJ$2,'EPA to IEA Scaling'!$F$1:$AO$1,0)))</f>
        <v>0</v>
      </c>
      <c r="AK27" cm="1">
        <f t="array" ref="AK27">((VLOOKUP($B$1,'Multipliers and Adjustments'!$A$70:$I$86,TRUNC(COLUMN(AK$2)/5)+2,FALSE)*SUMIFS('IEA-MethaneAbatement'!$N:$N,'IEA-MethaneAbatement'!$O:$O,"&lt;"&amp;$B27,'IEA-MethaneAbatement'!$O:$O,"&gt;="&amp;$A27,'IEA-MethaneAbatement'!$M:$M,$B$1,'IEA-MethaneAbatement'!$B:$B,'Country Selector'!$A$2)+VLOOKUP($C$1,'Multipliers and Adjustments'!$A$70:$I$86,TRUNC(COLUMN(AK$2)/5)+2,FALSE)*SUMIFS('IEA-MethaneAbatement'!$N:$N,'IEA-MethaneAbatement'!$O:$O,"&lt;"&amp;$B27,'IEA-MethaneAbatement'!$O:$O,"&gt;="&amp;$A27,'IEA-MethaneAbatement'!$M:$M,$C$1,'IEA-MethaneAbatement'!$B:$B,'Country Selector'!$A$2)+VLOOKUP($D$1,'Multipliers and Adjustments'!$A$70:$I$86,TRUNC(COLUMN(AK$2)/5)+2,FALSE)*SUMIFS('IEA-MethaneAbatement'!$N:$N,'IEA-MethaneAbatement'!$O:$O,"&lt;"&amp;$B27,'IEA-MethaneAbatement'!$O:$O,"&gt;="&amp;$A27,'IEA-MethaneAbatement'!$M:$M,$D$1,'IEA-MethaneAbatement'!$B:$B,'Country Selector'!$A$2)))*(1+INDEX('EPA to IEA Scaling'!$F$8:$AO$8,,MATCH(AK$2,'EPA to IEA Scaling'!$F$1:$AO$1,0)))</f>
        <v>0</v>
      </c>
      <c r="AL27" s="31" cm="1">
        <f t="array" ref="AL27">((VLOOKUP($B$1,'Multipliers and Adjustments'!$A$70:$I$86,TRUNC(COLUMN(AL$2)/5)+2,FALSE)*SUMIFS('IEA-MethaneAbatement'!$N:$N,'IEA-MethaneAbatement'!$O:$O,"&lt;"&amp;$B27,'IEA-MethaneAbatement'!$O:$O,"&gt;="&amp;$A27,'IEA-MethaneAbatement'!$M:$M,$B$1,'IEA-MethaneAbatement'!$B:$B,'Country Selector'!$A$2)+VLOOKUP($C$1,'Multipliers and Adjustments'!$A$70:$I$86,TRUNC(COLUMN(AL$2)/5)+2,FALSE)*SUMIFS('IEA-MethaneAbatement'!$N:$N,'IEA-MethaneAbatement'!$O:$O,"&lt;"&amp;$B27,'IEA-MethaneAbatement'!$O:$O,"&gt;="&amp;$A27,'IEA-MethaneAbatement'!$M:$M,$C$1,'IEA-MethaneAbatement'!$B:$B,'Country Selector'!$A$2)+VLOOKUP($D$1,'Multipliers and Adjustments'!$A$70:$I$86,TRUNC(COLUMN(AL$2)/5)+2,FALSE)*SUMIFS('IEA-MethaneAbatement'!$N:$N,'IEA-MethaneAbatement'!$O:$O,"&lt;"&amp;$B27,'IEA-MethaneAbatement'!$O:$O,"&gt;="&amp;$A27,'IEA-MethaneAbatement'!$M:$M,$D$1,'IEA-MethaneAbatement'!$B:$B,'Country Selector'!$A$2)))*(1+INDEX('EPA to IEA Scaling'!$F$8:$AO$8,,MATCH(AL$2,'EPA to IEA Scaling'!$F$1:$AO$1,0)))</f>
        <v>0</v>
      </c>
    </row>
    <row r="28" spans="1:38" x14ac:dyDescent="0.45">
      <c r="A28" s="15">
        <f t="shared" si="1"/>
        <v>-60</v>
      </c>
      <c r="B28" s="16">
        <f t="shared" si="2"/>
        <v>-50</v>
      </c>
      <c r="C28" s="31" cm="1">
        <f t="array" ref="C28">((VLOOKUP($B$1,'Multipliers and Adjustments'!$A$70:$I$86,TRUNC(COLUMN(C$2)/5)+2,FALSE)*SUMIFS('IEA-MethaneAbatement'!$N:$N,'IEA-MethaneAbatement'!$O:$O,"&lt;"&amp;$B28,'IEA-MethaneAbatement'!$O:$O,"&gt;="&amp;$A28,'IEA-MethaneAbatement'!$M:$M,$B$1,'IEA-MethaneAbatement'!$B:$B,'Country Selector'!$A$2)+VLOOKUP($C$1,'Multipliers and Adjustments'!$A$70:$I$86,TRUNC(COLUMN(C$2)/5)+2,FALSE)*SUMIFS('IEA-MethaneAbatement'!$N:$N,'IEA-MethaneAbatement'!$O:$O,"&lt;"&amp;$B28,'IEA-MethaneAbatement'!$O:$O,"&gt;="&amp;$A28,'IEA-MethaneAbatement'!$M:$M,$C$1,'IEA-MethaneAbatement'!$B:$B,'Country Selector'!$A$2)+VLOOKUP($D$1,'Multipliers and Adjustments'!$A$70:$I$86,TRUNC(COLUMN(C$2)/5)+2,FALSE)*SUMIFS('IEA-MethaneAbatement'!$N:$N,'IEA-MethaneAbatement'!$O:$O,"&lt;"&amp;$B28,'IEA-MethaneAbatement'!$O:$O,"&gt;="&amp;$A28,'IEA-MethaneAbatement'!$M:$M,$D$1,'IEA-MethaneAbatement'!$B:$B,'Country Selector'!$A$2)))*(1+INDEX('EPA to IEA Scaling'!$F$8:$AO$8,,MATCH(C$2,'EPA to IEA Scaling'!$F$1:$AO$1,0)))</f>
        <v>0</v>
      </c>
      <c r="D28" cm="1">
        <f t="array" ref="D28">((VLOOKUP($B$1,'Multipliers and Adjustments'!$A$70:$I$86,TRUNC(COLUMN(D$2)/5)+2,FALSE)*SUMIFS('IEA-MethaneAbatement'!$N:$N,'IEA-MethaneAbatement'!$O:$O,"&lt;"&amp;$B28,'IEA-MethaneAbatement'!$O:$O,"&gt;="&amp;$A28,'IEA-MethaneAbatement'!$M:$M,$B$1,'IEA-MethaneAbatement'!$B:$B,'Country Selector'!$A$2)+VLOOKUP($C$1,'Multipliers and Adjustments'!$A$70:$I$86,TRUNC(COLUMN(D$2)/5)+2,FALSE)*SUMIFS('IEA-MethaneAbatement'!$N:$N,'IEA-MethaneAbatement'!$O:$O,"&lt;"&amp;$B28,'IEA-MethaneAbatement'!$O:$O,"&gt;="&amp;$A28,'IEA-MethaneAbatement'!$M:$M,$C$1,'IEA-MethaneAbatement'!$B:$B,'Country Selector'!$A$2)+VLOOKUP($D$1,'Multipliers and Adjustments'!$A$70:$I$86,TRUNC(COLUMN(D$2)/5)+2,FALSE)*SUMIFS('IEA-MethaneAbatement'!$N:$N,'IEA-MethaneAbatement'!$O:$O,"&lt;"&amp;$B28,'IEA-MethaneAbatement'!$O:$O,"&gt;="&amp;$A28,'IEA-MethaneAbatement'!$M:$M,$D$1,'IEA-MethaneAbatement'!$B:$B,'Country Selector'!$A$2)))*(1+INDEX('EPA to IEA Scaling'!$F$8:$AO$8,,MATCH(D$2,'EPA to IEA Scaling'!$F$1:$AO$1,0)))</f>
        <v>0</v>
      </c>
      <c r="E28" cm="1">
        <f t="array" ref="E28">((VLOOKUP($B$1,'Multipliers and Adjustments'!$A$70:$I$86,TRUNC(COLUMN(E$2)/5)+2,FALSE)*SUMIFS('IEA-MethaneAbatement'!$N:$N,'IEA-MethaneAbatement'!$O:$O,"&lt;"&amp;$B28,'IEA-MethaneAbatement'!$O:$O,"&gt;="&amp;$A28,'IEA-MethaneAbatement'!$M:$M,$B$1,'IEA-MethaneAbatement'!$B:$B,'Country Selector'!$A$2)+VLOOKUP($C$1,'Multipliers and Adjustments'!$A$70:$I$86,TRUNC(COLUMN(E$2)/5)+2,FALSE)*SUMIFS('IEA-MethaneAbatement'!$N:$N,'IEA-MethaneAbatement'!$O:$O,"&lt;"&amp;$B28,'IEA-MethaneAbatement'!$O:$O,"&gt;="&amp;$A28,'IEA-MethaneAbatement'!$M:$M,$C$1,'IEA-MethaneAbatement'!$B:$B,'Country Selector'!$A$2)+VLOOKUP($D$1,'Multipliers and Adjustments'!$A$70:$I$86,TRUNC(COLUMN(E$2)/5)+2,FALSE)*SUMIFS('IEA-MethaneAbatement'!$N:$N,'IEA-MethaneAbatement'!$O:$O,"&lt;"&amp;$B28,'IEA-MethaneAbatement'!$O:$O,"&gt;="&amp;$A28,'IEA-MethaneAbatement'!$M:$M,$D$1,'IEA-MethaneAbatement'!$B:$B,'Country Selector'!$A$2)))*(1+INDEX('EPA to IEA Scaling'!$F$8:$AO$8,,MATCH(E$2,'EPA to IEA Scaling'!$F$1:$AO$1,0)))</f>
        <v>0</v>
      </c>
      <c r="F28" cm="1">
        <f t="array" ref="F28">((VLOOKUP($B$1,'Multipliers and Adjustments'!$A$70:$I$86,TRUNC(COLUMN(F$2)/5)+2,FALSE)*SUMIFS('IEA-MethaneAbatement'!$N:$N,'IEA-MethaneAbatement'!$O:$O,"&lt;"&amp;$B28,'IEA-MethaneAbatement'!$O:$O,"&gt;="&amp;$A28,'IEA-MethaneAbatement'!$M:$M,$B$1,'IEA-MethaneAbatement'!$B:$B,'Country Selector'!$A$2)+VLOOKUP($C$1,'Multipliers and Adjustments'!$A$70:$I$86,TRUNC(COLUMN(F$2)/5)+2,FALSE)*SUMIFS('IEA-MethaneAbatement'!$N:$N,'IEA-MethaneAbatement'!$O:$O,"&lt;"&amp;$B28,'IEA-MethaneAbatement'!$O:$O,"&gt;="&amp;$A28,'IEA-MethaneAbatement'!$M:$M,$C$1,'IEA-MethaneAbatement'!$B:$B,'Country Selector'!$A$2)+VLOOKUP($D$1,'Multipliers and Adjustments'!$A$70:$I$86,TRUNC(COLUMN(F$2)/5)+2,FALSE)*SUMIFS('IEA-MethaneAbatement'!$N:$N,'IEA-MethaneAbatement'!$O:$O,"&lt;"&amp;$B28,'IEA-MethaneAbatement'!$O:$O,"&gt;="&amp;$A28,'IEA-MethaneAbatement'!$M:$M,$D$1,'IEA-MethaneAbatement'!$B:$B,'Country Selector'!$A$2)))*(1+INDEX('EPA to IEA Scaling'!$F$8:$AO$8,,MATCH(F$2,'EPA to IEA Scaling'!$F$1:$AO$1,0)))</f>
        <v>0</v>
      </c>
      <c r="G28" cm="1">
        <f t="array" ref="G28">((VLOOKUP($B$1,'Multipliers and Adjustments'!$A$70:$I$86,TRUNC(COLUMN(G$2)/5)+2,FALSE)*SUMIFS('IEA-MethaneAbatement'!$N:$N,'IEA-MethaneAbatement'!$O:$O,"&lt;"&amp;$B28,'IEA-MethaneAbatement'!$O:$O,"&gt;="&amp;$A28,'IEA-MethaneAbatement'!$M:$M,$B$1,'IEA-MethaneAbatement'!$B:$B,'Country Selector'!$A$2)+VLOOKUP($C$1,'Multipliers and Adjustments'!$A$70:$I$86,TRUNC(COLUMN(G$2)/5)+2,FALSE)*SUMIFS('IEA-MethaneAbatement'!$N:$N,'IEA-MethaneAbatement'!$O:$O,"&lt;"&amp;$B28,'IEA-MethaneAbatement'!$O:$O,"&gt;="&amp;$A28,'IEA-MethaneAbatement'!$M:$M,$C$1,'IEA-MethaneAbatement'!$B:$B,'Country Selector'!$A$2)+VLOOKUP($D$1,'Multipliers and Adjustments'!$A$70:$I$86,TRUNC(COLUMN(G$2)/5)+2,FALSE)*SUMIFS('IEA-MethaneAbatement'!$N:$N,'IEA-MethaneAbatement'!$O:$O,"&lt;"&amp;$B28,'IEA-MethaneAbatement'!$O:$O,"&gt;="&amp;$A28,'IEA-MethaneAbatement'!$M:$M,$D$1,'IEA-MethaneAbatement'!$B:$B,'Country Selector'!$A$2)))*(1+INDEX('EPA to IEA Scaling'!$F$8:$AO$8,,MATCH(G$2,'EPA to IEA Scaling'!$F$1:$AO$1,0)))</f>
        <v>0</v>
      </c>
      <c r="H28" s="31" cm="1">
        <f t="array" ref="H28">((VLOOKUP($B$1,'Multipliers and Adjustments'!$A$70:$I$86,TRUNC(COLUMN(H$2)/5)+2,FALSE)*SUMIFS('IEA-MethaneAbatement'!$N:$N,'IEA-MethaneAbatement'!$O:$O,"&lt;"&amp;$B28,'IEA-MethaneAbatement'!$O:$O,"&gt;="&amp;$A28,'IEA-MethaneAbatement'!$M:$M,$B$1,'IEA-MethaneAbatement'!$B:$B,'Country Selector'!$A$2)+VLOOKUP($C$1,'Multipliers and Adjustments'!$A$70:$I$86,TRUNC(COLUMN(H$2)/5)+2,FALSE)*SUMIFS('IEA-MethaneAbatement'!$N:$N,'IEA-MethaneAbatement'!$O:$O,"&lt;"&amp;$B28,'IEA-MethaneAbatement'!$O:$O,"&gt;="&amp;$A28,'IEA-MethaneAbatement'!$M:$M,$C$1,'IEA-MethaneAbatement'!$B:$B,'Country Selector'!$A$2)+VLOOKUP($D$1,'Multipliers and Adjustments'!$A$70:$I$86,TRUNC(COLUMN(H$2)/5)+2,FALSE)*SUMIFS('IEA-MethaneAbatement'!$N:$N,'IEA-MethaneAbatement'!$O:$O,"&lt;"&amp;$B28,'IEA-MethaneAbatement'!$O:$O,"&gt;="&amp;$A28,'IEA-MethaneAbatement'!$M:$M,$D$1,'IEA-MethaneAbatement'!$B:$B,'Country Selector'!$A$2)))*(1+INDEX('EPA to IEA Scaling'!$F$8:$AO$8,,MATCH(H$2,'EPA to IEA Scaling'!$F$1:$AO$1,0)))</f>
        <v>0</v>
      </c>
      <c r="I28" cm="1">
        <f t="array" ref="I28">((VLOOKUP($B$1,'Multipliers and Adjustments'!$A$70:$I$86,TRUNC(COLUMN(I$2)/5)+2,FALSE)*SUMIFS('IEA-MethaneAbatement'!$N:$N,'IEA-MethaneAbatement'!$O:$O,"&lt;"&amp;$B28,'IEA-MethaneAbatement'!$O:$O,"&gt;="&amp;$A28,'IEA-MethaneAbatement'!$M:$M,$B$1,'IEA-MethaneAbatement'!$B:$B,'Country Selector'!$A$2)+VLOOKUP($C$1,'Multipliers and Adjustments'!$A$70:$I$86,TRUNC(COLUMN(I$2)/5)+2,FALSE)*SUMIFS('IEA-MethaneAbatement'!$N:$N,'IEA-MethaneAbatement'!$O:$O,"&lt;"&amp;$B28,'IEA-MethaneAbatement'!$O:$O,"&gt;="&amp;$A28,'IEA-MethaneAbatement'!$M:$M,$C$1,'IEA-MethaneAbatement'!$B:$B,'Country Selector'!$A$2)+VLOOKUP($D$1,'Multipliers and Adjustments'!$A$70:$I$86,TRUNC(COLUMN(I$2)/5)+2,FALSE)*SUMIFS('IEA-MethaneAbatement'!$N:$N,'IEA-MethaneAbatement'!$O:$O,"&lt;"&amp;$B28,'IEA-MethaneAbatement'!$O:$O,"&gt;="&amp;$A28,'IEA-MethaneAbatement'!$M:$M,$D$1,'IEA-MethaneAbatement'!$B:$B,'Country Selector'!$A$2)))*(1+INDEX('EPA to IEA Scaling'!$F$8:$AO$8,,MATCH(I$2,'EPA to IEA Scaling'!$F$1:$AO$1,0)))</f>
        <v>0</v>
      </c>
      <c r="J28" cm="1">
        <f t="array" ref="J28">((VLOOKUP($B$1,'Multipliers and Adjustments'!$A$70:$I$86,TRUNC(COLUMN(J$2)/5)+2,FALSE)*SUMIFS('IEA-MethaneAbatement'!$N:$N,'IEA-MethaneAbatement'!$O:$O,"&lt;"&amp;$B28,'IEA-MethaneAbatement'!$O:$O,"&gt;="&amp;$A28,'IEA-MethaneAbatement'!$M:$M,$B$1,'IEA-MethaneAbatement'!$B:$B,'Country Selector'!$A$2)+VLOOKUP($C$1,'Multipliers and Adjustments'!$A$70:$I$86,TRUNC(COLUMN(J$2)/5)+2,FALSE)*SUMIFS('IEA-MethaneAbatement'!$N:$N,'IEA-MethaneAbatement'!$O:$O,"&lt;"&amp;$B28,'IEA-MethaneAbatement'!$O:$O,"&gt;="&amp;$A28,'IEA-MethaneAbatement'!$M:$M,$C$1,'IEA-MethaneAbatement'!$B:$B,'Country Selector'!$A$2)+VLOOKUP($D$1,'Multipliers and Adjustments'!$A$70:$I$86,TRUNC(COLUMN(J$2)/5)+2,FALSE)*SUMIFS('IEA-MethaneAbatement'!$N:$N,'IEA-MethaneAbatement'!$O:$O,"&lt;"&amp;$B28,'IEA-MethaneAbatement'!$O:$O,"&gt;="&amp;$A28,'IEA-MethaneAbatement'!$M:$M,$D$1,'IEA-MethaneAbatement'!$B:$B,'Country Selector'!$A$2)))*(1+INDEX('EPA to IEA Scaling'!$F$8:$AO$8,,MATCH(J$2,'EPA to IEA Scaling'!$F$1:$AO$1,0)))</f>
        <v>0</v>
      </c>
      <c r="K28" cm="1">
        <f t="array" ref="K28">((VLOOKUP($B$1,'Multipliers and Adjustments'!$A$70:$I$86,TRUNC(COLUMN(K$2)/5)+2,FALSE)*SUMIFS('IEA-MethaneAbatement'!$N:$N,'IEA-MethaneAbatement'!$O:$O,"&lt;"&amp;$B28,'IEA-MethaneAbatement'!$O:$O,"&gt;="&amp;$A28,'IEA-MethaneAbatement'!$M:$M,$B$1,'IEA-MethaneAbatement'!$B:$B,'Country Selector'!$A$2)+VLOOKUP($C$1,'Multipliers and Adjustments'!$A$70:$I$86,TRUNC(COLUMN(K$2)/5)+2,FALSE)*SUMIFS('IEA-MethaneAbatement'!$N:$N,'IEA-MethaneAbatement'!$O:$O,"&lt;"&amp;$B28,'IEA-MethaneAbatement'!$O:$O,"&gt;="&amp;$A28,'IEA-MethaneAbatement'!$M:$M,$C$1,'IEA-MethaneAbatement'!$B:$B,'Country Selector'!$A$2)+VLOOKUP($D$1,'Multipliers and Adjustments'!$A$70:$I$86,TRUNC(COLUMN(K$2)/5)+2,FALSE)*SUMIFS('IEA-MethaneAbatement'!$N:$N,'IEA-MethaneAbatement'!$O:$O,"&lt;"&amp;$B28,'IEA-MethaneAbatement'!$O:$O,"&gt;="&amp;$A28,'IEA-MethaneAbatement'!$M:$M,$D$1,'IEA-MethaneAbatement'!$B:$B,'Country Selector'!$A$2)))*(1+INDEX('EPA to IEA Scaling'!$F$8:$AO$8,,MATCH(K$2,'EPA to IEA Scaling'!$F$1:$AO$1,0)))</f>
        <v>0</v>
      </c>
      <c r="L28" cm="1">
        <f t="array" ref="L28">((VLOOKUP($B$1,'Multipliers and Adjustments'!$A$70:$I$86,TRUNC(COLUMN(L$2)/5)+2,FALSE)*SUMIFS('IEA-MethaneAbatement'!$N:$N,'IEA-MethaneAbatement'!$O:$O,"&lt;"&amp;$B28,'IEA-MethaneAbatement'!$O:$O,"&gt;="&amp;$A28,'IEA-MethaneAbatement'!$M:$M,$B$1,'IEA-MethaneAbatement'!$B:$B,'Country Selector'!$A$2)+VLOOKUP($C$1,'Multipliers and Adjustments'!$A$70:$I$86,TRUNC(COLUMN(L$2)/5)+2,FALSE)*SUMIFS('IEA-MethaneAbatement'!$N:$N,'IEA-MethaneAbatement'!$O:$O,"&lt;"&amp;$B28,'IEA-MethaneAbatement'!$O:$O,"&gt;="&amp;$A28,'IEA-MethaneAbatement'!$M:$M,$C$1,'IEA-MethaneAbatement'!$B:$B,'Country Selector'!$A$2)+VLOOKUP($D$1,'Multipliers and Adjustments'!$A$70:$I$86,TRUNC(COLUMN(L$2)/5)+2,FALSE)*SUMIFS('IEA-MethaneAbatement'!$N:$N,'IEA-MethaneAbatement'!$O:$O,"&lt;"&amp;$B28,'IEA-MethaneAbatement'!$O:$O,"&gt;="&amp;$A28,'IEA-MethaneAbatement'!$M:$M,$D$1,'IEA-MethaneAbatement'!$B:$B,'Country Selector'!$A$2)))*(1+INDEX('EPA to IEA Scaling'!$F$8:$AO$8,,MATCH(L$2,'EPA to IEA Scaling'!$F$1:$AO$1,0)))</f>
        <v>0</v>
      </c>
      <c r="M28" s="31" cm="1">
        <f t="array" ref="M28">((VLOOKUP($B$1,'Multipliers and Adjustments'!$A$70:$I$86,TRUNC(COLUMN(M$2)/5)+2,FALSE)*SUMIFS('IEA-MethaneAbatement'!$N:$N,'IEA-MethaneAbatement'!$O:$O,"&lt;"&amp;$B28,'IEA-MethaneAbatement'!$O:$O,"&gt;="&amp;$A28,'IEA-MethaneAbatement'!$M:$M,$B$1,'IEA-MethaneAbatement'!$B:$B,'Country Selector'!$A$2)+VLOOKUP($C$1,'Multipliers and Adjustments'!$A$70:$I$86,TRUNC(COLUMN(M$2)/5)+2,FALSE)*SUMIFS('IEA-MethaneAbatement'!$N:$N,'IEA-MethaneAbatement'!$O:$O,"&lt;"&amp;$B28,'IEA-MethaneAbatement'!$O:$O,"&gt;="&amp;$A28,'IEA-MethaneAbatement'!$M:$M,$C$1,'IEA-MethaneAbatement'!$B:$B,'Country Selector'!$A$2)+VLOOKUP($D$1,'Multipliers and Adjustments'!$A$70:$I$86,TRUNC(COLUMN(M$2)/5)+2,FALSE)*SUMIFS('IEA-MethaneAbatement'!$N:$N,'IEA-MethaneAbatement'!$O:$O,"&lt;"&amp;$B28,'IEA-MethaneAbatement'!$O:$O,"&gt;="&amp;$A28,'IEA-MethaneAbatement'!$M:$M,$D$1,'IEA-MethaneAbatement'!$B:$B,'Country Selector'!$A$2)))*(1+INDEX('EPA to IEA Scaling'!$F$8:$AO$8,,MATCH(M$2,'EPA to IEA Scaling'!$F$1:$AO$1,0)))</f>
        <v>0</v>
      </c>
      <c r="N28" cm="1">
        <f t="array" ref="N28">((VLOOKUP($B$1,'Multipliers and Adjustments'!$A$70:$I$86,TRUNC(COLUMN(N$2)/5)+2,FALSE)*SUMIFS('IEA-MethaneAbatement'!$N:$N,'IEA-MethaneAbatement'!$O:$O,"&lt;"&amp;$B28,'IEA-MethaneAbatement'!$O:$O,"&gt;="&amp;$A28,'IEA-MethaneAbatement'!$M:$M,$B$1,'IEA-MethaneAbatement'!$B:$B,'Country Selector'!$A$2)+VLOOKUP($C$1,'Multipliers and Adjustments'!$A$70:$I$86,TRUNC(COLUMN(N$2)/5)+2,FALSE)*SUMIFS('IEA-MethaneAbatement'!$N:$N,'IEA-MethaneAbatement'!$O:$O,"&lt;"&amp;$B28,'IEA-MethaneAbatement'!$O:$O,"&gt;="&amp;$A28,'IEA-MethaneAbatement'!$M:$M,$C$1,'IEA-MethaneAbatement'!$B:$B,'Country Selector'!$A$2)+VLOOKUP($D$1,'Multipliers and Adjustments'!$A$70:$I$86,TRUNC(COLUMN(N$2)/5)+2,FALSE)*SUMIFS('IEA-MethaneAbatement'!$N:$N,'IEA-MethaneAbatement'!$O:$O,"&lt;"&amp;$B28,'IEA-MethaneAbatement'!$O:$O,"&gt;="&amp;$A28,'IEA-MethaneAbatement'!$M:$M,$D$1,'IEA-MethaneAbatement'!$B:$B,'Country Selector'!$A$2)))*(1+INDEX('EPA to IEA Scaling'!$F$8:$AO$8,,MATCH(N$2,'EPA to IEA Scaling'!$F$1:$AO$1,0)))</f>
        <v>0</v>
      </c>
      <c r="O28" cm="1">
        <f t="array" ref="O28">((VLOOKUP($B$1,'Multipliers and Adjustments'!$A$70:$I$86,TRUNC(COLUMN(O$2)/5)+2,FALSE)*SUMIFS('IEA-MethaneAbatement'!$N:$N,'IEA-MethaneAbatement'!$O:$O,"&lt;"&amp;$B28,'IEA-MethaneAbatement'!$O:$O,"&gt;="&amp;$A28,'IEA-MethaneAbatement'!$M:$M,$B$1,'IEA-MethaneAbatement'!$B:$B,'Country Selector'!$A$2)+VLOOKUP($C$1,'Multipliers and Adjustments'!$A$70:$I$86,TRUNC(COLUMN(O$2)/5)+2,FALSE)*SUMIFS('IEA-MethaneAbatement'!$N:$N,'IEA-MethaneAbatement'!$O:$O,"&lt;"&amp;$B28,'IEA-MethaneAbatement'!$O:$O,"&gt;="&amp;$A28,'IEA-MethaneAbatement'!$M:$M,$C$1,'IEA-MethaneAbatement'!$B:$B,'Country Selector'!$A$2)+VLOOKUP($D$1,'Multipliers and Adjustments'!$A$70:$I$86,TRUNC(COLUMN(O$2)/5)+2,FALSE)*SUMIFS('IEA-MethaneAbatement'!$N:$N,'IEA-MethaneAbatement'!$O:$O,"&lt;"&amp;$B28,'IEA-MethaneAbatement'!$O:$O,"&gt;="&amp;$A28,'IEA-MethaneAbatement'!$M:$M,$D$1,'IEA-MethaneAbatement'!$B:$B,'Country Selector'!$A$2)))*(1+INDEX('EPA to IEA Scaling'!$F$8:$AO$8,,MATCH(O$2,'EPA to IEA Scaling'!$F$1:$AO$1,0)))</f>
        <v>0</v>
      </c>
      <c r="P28" cm="1">
        <f t="array" ref="P28">((VLOOKUP($B$1,'Multipliers and Adjustments'!$A$70:$I$86,TRUNC(COLUMN(P$2)/5)+2,FALSE)*SUMIFS('IEA-MethaneAbatement'!$N:$N,'IEA-MethaneAbatement'!$O:$O,"&lt;"&amp;$B28,'IEA-MethaneAbatement'!$O:$O,"&gt;="&amp;$A28,'IEA-MethaneAbatement'!$M:$M,$B$1,'IEA-MethaneAbatement'!$B:$B,'Country Selector'!$A$2)+VLOOKUP($C$1,'Multipliers and Adjustments'!$A$70:$I$86,TRUNC(COLUMN(P$2)/5)+2,FALSE)*SUMIFS('IEA-MethaneAbatement'!$N:$N,'IEA-MethaneAbatement'!$O:$O,"&lt;"&amp;$B28,'IEA-MethaneAbatement'!$O:$O,"&gt;="&amp;$A28,'IEA-MethaneAbatement'!$M:$M,$C$1,'IEA-MethaneAbatement'!$B:$B,'Country Selector'!$A$2)+VLOOKUP($D$1,'Multipliers and Adjustments'!$A$70:$I$86,TRUNC(COLUMN(P$2)/5)+2,FALSE)*SUMIFS('IEA-MethaneAbatement'!$N:$N,'IEA-MethaneAbatement'!$O:$O,"&lt;"&amp;$B28,'IEA-MethaneAbatement'!$O:$O,"&gt;="&amp;$A28,'IEA-MethaneAbatement'!$M:$M,$D$1,'IEA-MethaneAbatement'!$B:$B,'Country Selector'!$A$2)))*(1+INDEX('EPA to IEA Scaling'!$F$8:$AO$8,,MATCH(P$2,'EPA to IEA Scaling'!$F$1:$AO$1,0)))</f>
        <v>0</v>
      </c>
      <c r="Q28" cm="1">
        <f t="array" ref="Q28">((VLOOKUP($B$1,'Multipliers and Adjustments'!$A$70:$I$86,TRUNC(COLUMN(Q$2)/5)+2,FALSE)*SUMIFS('IEA-MethaneAbatement'!$N:$N,'IEA-MethaneAbatement'!$O:$O,"&lt;"&amp;$B28,'IEA-MethaneAbatement'!$O:$O,"&gt;="&amp;$A28,'IEA-MethaneAbatement'!$M:$M,$B$1,'IEA-MethaneAbatement'!$B:$B,'Country Selector'!$A$2)+VLOOKUP($C$1,'Multipliers and Adjustments'!$A$70:$I$86,TRUNC(COLUMN(Q$2)/5)+2,FALSE)*SUMIFS('IEA-MethaneAbatement'!$N:$N,'IEA-MethaneAbatement'!$O:$O,"&lt;"&amp;$B28,'IEA-MethaneAbatement'!$O:$O,"&gt;="&amp;$A28,'IEA-MethaneAbatement'!$M:$M,$C$1,'IEA-MethaneAbatement'!$B:$B,'Country Selector'!$A$2)+VLOOKUP($D$1,'Multipliers and Adjustments'!$A$70:$I$86,TRUNC(COLUMN(Q$2)/5)+2,FALSE)*SUMIFS('IEA-MethaneAbatement'!$N:$N,'IEA-MethaneAbatement'!$O:$O,"&lt;"&amp;$B28,'IEA-MethaneAbatement'!$O:$O,"&gt;="&amp;$A28,'IEA-MethaneAbatement'!$M:$M,$D$1,'IEA-MethaneAbatement'!$B:$B,'Country Selector'!$A$2)))*(1+INDEX('EPA to IEA Scaling'!$F$8:$AO$8,,MATCH(Q$2,'EPA to IEA Scaling'!$F$1:$AO$1,0)))</f>
        <v>0</v>
      </c>
      <c r="R28" s="31" cm="1">
        <f t="array" ref="R28">((VLOOKUP($B$1,'Multipliers and Adjustments'!$A$70:$I$86,TRUNC(COLUMN(R$2)/5)+2,FALSE)*SUMIFS('IEA-MethaneAbatement'!$N:$N,'IEA-MethaneAbatement'!$O:$O,"&lt;"&amp;$B28,'IEA-MethaneAbatement'!$O:$O,"&gt;="&amp;$A28,'IEA-MethaneAbatement'!$M:$M,$B$1,'IEA-MethaneAbatement'!$B:$B,'Country Selector'!$A$2)+VLOOKUP($C$1,'Multipliers and Adjustments'!$A$70:$I$86,TRUNC(COLUMN(R$2)/5)+2,FALSE)*SUMIFS('IEA-MethaneAbatement'!$N:$N,'IEA-MethaneAbatement'!$O:$O,"&lt;"&amp;$B28,'IEA-MethaneAbatement'!$O:$O,"&gt;="&amp;$A28,'IEA-MethaneAbatement'!$M:$M,$C$1,'IEA-MethaneAbatement'!$B:$B,'Country Selector'!$A$2)+VLOOKUP($D$1,'Multipliers and Adjustments'!$A$70:$I$86,TRUNC(COLUMN(R$2)/5)+2,FALSE)*SUMIFS('IEA-MethaneAbatement'!$N:$N,'IEA-MethaneAbatement'!$O:$O,"&lt;"&amp;$B28,'IEA-MethaneAbatement'!$O:$O,"&gt;="&amp;$A28,'IEA-MethaneAbatement'!$M:$M,$D$1,'IEA-MethaneAbatement'!$B:$B,'Country Selector'!$A$2)))*(1+INDEX('EPA to IEA Scaling'!$F$8:$AO$8,,MATCH(R$2,'EPA to IEA Scaling'!$F$1:$AO$1,0)))</f>
        <v>0</v>
      </c>
      <c r="S28" cm="1">
        <f t="array" ref="S28">((VLOOKUP($B$1,'Multipliers and Adjustments'!$A$70:$I$86,TRUNC(COLUMN(S$2)/5)+2,FALSE)*SUMIFS('IEA-MethaneAbatement'!$N:$N,'IEA-MethaneAbatement'!$O:$O,"&lt;"&amp;$B28,'IEA-MethaneAbatement'!$O:$O,"&gt;="&amp;$A28,'IEA-MethaneAbatement'!$M:$M,$B$1,'IEA-MethaneAbatement'!$B:$B,'Country Selector'!$A$2)+VLOOKUP($C$1,'Multipliers and Adjustments'!$A$70:$I$86,TRUNC(COLUMN(S$2)/5)+2,FALSE)*SUMIFS('IEA-MethaneAbatement'!$N:$N,'IEA-MethaneAbatement'!$O:$O,"&lt;"&amp;$B28,'IEA-MethaneAbatement'!$O:$O,"&gt;="&amp;$A28,'IEA-MethaneAbatement'!$M:$M,$C$1,'IEA-MethaneAbatement'!$B:$B,'Country Selector'!$A$2)+VLOOKUP($D$1,'Multipliers and Adjustments'!$A$70:$I$86,TRUNC(COLUMN(S$2)/5)+2,FALSE)*SUMIFS('IEA-MethaneAbatement'!$N:$N,'IEA-MethaneAbatement'!$O:$O,"&lt;"&amp;$B28,'IEA-MethaneAbatement'!$O:$O,"&gt;="&amp;$A28,'IEA-MethaneAbatement'!$M:$M,$D$1,'IEA-MethaneAbatement'!$B:$B,'Country Selector'!$A$2)))*(1+INDEX('EPA to IEA Scaling'!$F$8:$AO$8,,MATCH(S$2,'EPA to IEA Scaling'!$F$1:$AO$1,0)))</f>
        <v>0</v>
      </c>
      <c r="T28" cm="1">
        <f t="array" ref="T28">((VLOOKUP($B$1,'Multipliers and Adjustments'!$A$70:$I$86,TRUNC(COLUMN(T$2)/5)+2,FALSE)*SUMIFS('IEA-MethaneAbatement'!$N:$N,'IEA-MethaneAbatement'!$O:$O,"&lt;"&amp;$B28,'IEA-MethaneAbatement'!$O:$O,"&gt;="&amp;$A28,'IEA-MethaneAbatement'!$M:$M,$B$1,'IEA-MethaneAbatement'!$B:$B,'Country Selector'!$A$2)+VLOOKUP($C$1,'Multipliers and Adjustments'!$A$70:$I$86,TRUNC(COLUMN(T$2)/5)+2,FALSE)*SUMIFS('IEA-MethaneAbatement'!$N:$N,'IEA-MethaneAbatement'!$O:$O,"&lt;"&amp;$B28,'IEA-MethaneAbatement'!$O:$O,"&gt;="&amp;$A28,'IEA-MethaneAbatement'!$M:$M,$C$1,'IEA-MethaneAbatement'!$B:$B,'Country Selector'!$A$2)+VLOOKUP($D$1,'Multipliers and Adjustments'!$A$70:$I$86,TRUNC(COLUMN(T$2)/5)+2,FALSE)*SUMIFS('IEA-MethaneAbatement'!$N:$N,'IEA-MethaneAbatement'!$O:$O,"&lt;"&amp;$B28,'IEA-MethaneAbatement'!$O:$O,"&gt;="&amp;$A28,'IEA-MethaneAbatement'!$M:$M,$D$1,'IEA-MethaneAbatement'!$B:$B,'Country Selector'!$A$2)))*(1+INDEX('EPA to IEA Scaling'!$F$8:$AO$8,,MATCH(T$2,'EPA to IEA Scaling'!$F$1:$AO$1,0)))</f>
        <v>0</v>
      </c>
      <c r="U28" cm="1">
        <f t="array" ref="U28">((VLOOKUP($B$1,'Multipliers and Adjustments'!$A$70:$I$86,TRUNC(COLUMN(U$2)/5)+2,FALSE)*SUMIFS('IEA-MethaneAbatement'!$N:$N,'IEA-MethaneAbatement'!$O:$O,"&lt;"&amp;$B28,'IEA-MethaneAbatement'!$O:$O,"&gt;="&amp;$A28,'IEA-MethaneAbatement'!$M:$M,$B$1,'IEA-MethaneAbatement'!$B:$B,'Country Selector'!$A$2)+VLOOKUP($C$1,'Multipliers and Adjustments'!$A$70:$I$86,TRUNC(COLUMN(U$2)/5)+2,FALSE)*SUMIFS('IEA-MethaneAbatement'!$N:$N,'IEA-MethaneAbatement'!$O:$O,"&lt;"&amp;$B28,'IEA-MethaneAbatement'!$O:$O,"&gt;="&amp;$A28,'IEA-MethaneAbatement'!$M:$M,$C$1,'IEA-MethaneAbatement'!$B:$B,'Country Selector'!$A$2)+VLOOKUP($D$1,'Multipliers and Adjustments'!$A$70:$I$86,TRUNC(COLUMN(U$2)/5)+2,FALSE)*SUMIFS('IEA-MethaneAbatement'!$N:$N,'IEA-MethaneAbatement'!$O:$O,"&lt;"&amp;$B28,'IEA-MethaneAbatement'!$O:$O,"&gt;="&amp;$A28,'IEA-MethaneAbatement'!$M:$M,$D$1,'IEA-MethaneAbatement'!$B:$B,'Country Selector'!$A$2)))*(1+INDEX('EPA to IEA Scaling'!$F$8:$AO$8,,MATCH(U$2,'EPA to IEA Scaling'!$F$1:$AO$1,0)))</f>
        <v>0</v>
      </c>
      <c r="V28" cm="1">
        <f t="array" ref="V28">((VLOOKUP($B$1,'Multipliers and Adjustments'!$A$70:$I$86,TRUNC(COLUMN(V$2)/5)+2,FALSE)*SUMIFS('IEA-MethaneAbatement'!$N:$N,'IEA-MethaneAbatement'!$O:$O,"&lt;"&amp;$B28,'IEA-MethaneAbatement'!$O:$O,"&gt;="&amp;$A28,'IEA-MethaneAbatement'!$M:$M,$B$1,'IEA-MethaneAbatement'!$B:$B,'Country Selector'!$A$2)+VLOOKUP($C$1,'Multipliers and Adjustments'!$A$70:$I$86,TRUNC(COLUMN(V$2)/5)+2,FALSE)*SUMIFS('IEA-MethaneAbatement'!$N:$N,'IEA-MethaneAbatement'!$O:$O,"&lt;"&amp;$B28,'IEA-MethaneAbatement'!$O:$O,"&gt;="&amp;$A28,'IEA-MethaneAbatement'!$M:$M,$C$1,'IEA-MethaneAbatement'!$B:$B,'Country Selector'!$A$2)+VLOOKUP($D$1,'Multipliers and Adjustments'!$A$70:$I$86,TRUNC(COLUMN(V$2)/5)+2,FALSE)*SUMIFS('IEA-MethaneAbatement'!$N:$N,'IEA-MethaneAbatement'!$O:$O,"&lt;"&amp;$B28,'IEA-MethaneAbatement'!$O:$O,"&gt;="&amp;$A28,'IEA-MethaneAbatement'!$M:$M,$D$1,'IEA-MethaneAbatement'!$B:$B,'Country Selector'!$A$2)))*(1+INDEX('EPA to IEA Scaling'!$F$8:$AO$8,,MATCH(V$2,'EPA to IEA Scaling'!$F$1:$AO$1,0)))</f>
        <v>0</v>
      </c>
      <c r="W28" s="31" cm="1">
        <f t="array" ref="W28">((VLOOKUP($B$1,'Multipliers and Adjustments'!$A$70:$I$86,TRUNC(COLUMN(W$2)/5)+2,FALSE)*SUMIFS('IEA-MethaneAbatement'!$N:$N,'IEA-MethaneAbatement'!$O:$O,"&lt;"&amp;$B28,'IEA-MethaneAbatement'!$O:$O,"&gt;="&amp;$A28,'IEA-MethaneAbatement'!$M:$M,$B$1,'IEA-MethaneAbatement'!$B:$B,'Country Selector'!$A$2)+VLOOKUP($C$1,'Multipliers and Adjustments'!$A$70:$I$86,TRUNC(COLUMN(W$2)/5)+2,FALSE)*SUMIFS('IEA-MethaneAbatement'!$N:$N,'IEA-MethaneAbatement'!$O:$O,"&lt;"&amp;$B28,'IEA-MethaneAbatement'!$O:$O,"&gt;="&amp;$A28,'IEA-MethaneAbatement'!$M:$M,$C$1,'IEA-MethaneAbatement'!$B:$B,'Country Selector'!$A$2)+VLOOKUP($D$1,'Multipliers and Adjustments'!$A$70:$I$86,TRUNC(COLUMN(W$2)/5)+2,FALSE)*SUMIFS('IEA-MethaneAbatement'!$N:$N,'IEA-MethaneAbatement'!$O:$O,"&lt;"&amp;$B28,'IEA-MethaneAbatement'!$O:$O,"&gt;="&amp;$A28,'IEA-MethaneAbatement'!$M:$M,$D$1,'IEA-MethaneAbatement'!$B:$B,'Country Selector'!$A$2)))*(1+INDEX('EPA to IEA Scaling'!$F$8:$AO$8,,MATCH(W$2,'EPA to IEA Scaling'!$F$1:$AO$1,0)))</f>
        <v>0</v>
      </c>
      <c r="X28" cm="1">
        <f t="array" ref="X28">((VLOOKUP($B$1,'Multipliers and Adjustments'!$A$70:$I$86,TRUNC(COLUMN(X$2)/5)+2,FALSE)*SUMIFS('IEA-MethaneAbatement'!$N:$N,'IEA-MethaneAbatement'!$O:$O,"&lt;"&amp;$B28,'IEA-MethaneAbatement'!$O:$O,"&gt;="&amp;$A28,'IEA-MethaneAbatement'!$M:$M,$B$1,'IEA-MethaneAbatement'!$B:$B,'Country Selector'!$A$2)+VLOOKUP($C$1,'Multipliers and Adjustments'!$A$70:$I$86,TRUNC(COLUMN(X$2)/5)+2,FALSE)*SUMIFS('IEA-MethaneAbatement'!$N:$N,'IEA-MethaneAbatement'!$O:$O,"&lt;"&amp;$B28,'IEA-MethaneAbatement'!$O:$O,"&gt;="&amp;$A28,'IEA-MethaneAbatement'!$M:$M,$C$1,'IEA-MethaneAbatement'!$B:$B,'Country Selector'!$A$2)+VLOOKUP($D$1,'Multipliers and Adjustments'!$A$70:$I$86,TRUNC(COLUMN(X$2)/5)+2,FALSE)*SUMIFS('IEA-MethaneAbatement'!$N:$N,'IEA-MethaneAbatement'!$O:$O,"&lt;"&amp;$B28,'IEA-MethaneAbatement'!$O:$O,"&gt;="&amp;$A28,'IEA-MethaneAbatement'!$M:$M,$D$1,'IEA-MethaneAbatement'!$B:$B,'Country Selector'!$A$2)))*(1+INDEX('EPA to IEA Scaling'!$F$8:$AO$8,,MATCH(X$2,'EPA to IEA Scaling'!$F$1:$AO$1,0)))</f>
        <v>0</v>
      </c>
      <c r="Y28" cm="1">
        <f t="array" ref="Y28">((VLOOKUP($B$1,'Multipliers and Adjustments'!$A$70:$I$86,TRUNC(COLUMN(Y$2)/5)+2,FALSE)*SUMIFS('IEA-MethaneAbatement'!$N:$N,'IEA-MethaneAbatement'!$O:$O,"&lt;"&amp;$B28,'IEA-MethaneAbatement'!$O:$O,"&gt;="&amp;$A28,'IEA-MethaneAbatement'!$M:$M,$B$1,'IEA-MethaneAbatement'!$B:$B,'Country Selector'!$A$2)+VLOOKUP($C$1,'Multipliers and Adjustments'!$A$70:$I$86,TRUNC(COLUMN(Y$2)/5)+2,FALSE)*SUMIFS('IEA-MethaneAbatement'!$N:$N,'IEA-MethaneAbatement'!$O:$O,"&lt;"&amp;$B28,'IEA-MethaneAbatement'!$O:$O,"&gt;="&amp;$A28,'IEA-MethaneAbatement'!$M:$M,$C$1,'IEA-MethaneAbatement'!$B:$B,'Country Selector'!$A$2)+VLOOKUP($D$1,'Multipliers and Adjustments'!$A$70:$I$86,TRUNC(COLUMN(Y$2)/5)+2,FALSE)*SUMIFS('IEA-MethaneAbatement'!$N:$N,'IEA-MethaneAbatement'!$O:$O,"&lt;"&amp;$B28,'IEA-MethaneAbatement'!$O:$O,"&gt;="&amp;$A28,'IEA-MethaneAbatement'!$M:$M,$D$1,'IEA-MethaneAbatement'!$B:$B,'Country Selector'!$A$2)))*(1+INDEX('EPA to IEA Scaling'!$F$8:$AO$8,,MATCH(Y$2,'EPA to IEA Scaling'!$F$1:$AO$1,0)))</f>
        <v>0</v>
      </c>
      <c r="Z28" cm="1">
        <f t="array" ref="Z28">((VLOOKUP($B$1,'Multipliers and Adjustments'!$A$70:$I$86,TRUNC(COLUMN(Z$2)/5)+2,FALSE)*SUMIFS('IEA-MethaneAbatement'!$N:$N,'IEA-MethaneAbatement'!$O:$O,"&lt;"&amp;$B28,'IEA-MethaneAbatement'!$O:$O,"&gt;="&amp;$A28,'IEA-MethaneAbatement'!$M:$M,$B$1,'IEA-MethaneAbatement'!$B:$B,'Country Selector'!$A$2)+VLOOKUP($C$1,'Multipliers and Adjustments'!$A$70:$I$86,TRUNC(COLUMN(Z$2)/5)+2,FALSE)*SUMIFS('IEA-MethaneAbatement'!$N:$N,'IEA-MethaneAbatement'!$O:$O,"&lt;"&amp;$B28,'IEA-MethaneAbatement'!$O:$O,"&gt;="&amp;$A28,'IEA-MethaneAbatement'!$M:$M,$C$1,'IEA-MethaneAbatement'!$B:$B,'Country Selector'!$A$2)+VLOOKUP($D$1,'Multipliers and Adjustments'!$A$70:$I$86,TRUNC(COLUMN(Z$2)/5)+2,FALSE)*SUMIFS('IEA-MethaneAbatement'!$N:$N,'IEA-MethaneAbatement'!$O:$O,"&lt;"&amp;$B28,'IEA-MethaneAbatement'!$O:$O,"&gt;="&amp;$A28,'IEA-MethaneAbatement'!$M:$M,$D$1,'IEA-MethaneAbatement'!$B:$B,'Country Selector'!$A$2)))*(1+INDEX('EPA to IEA Scaling'!$F$8:$AO$8,,MATCH(Z$2,'EPA to IEA Scaling'!$F$1:$AO$1,0)))</f>
        <v>0</v>
      </c>
      <c r="AA28" cm="1">
        <f t="array" ref="AA28">((VLOOKUP($B$1,'Multipliers and Adjustments'!$A$70:$I$86,TRUNC(COLUMN(AA$2)/5)+2,FALSE)*SUMIFS('IEA-MethaneAbatement'!$N:$N,'IEA-MethaneAbatement'!$O:$O,"&lt;"&amp;$B28,'IEA-MethaneAbatement'!$O:$O,"&gt;="&amp;$A28,'IEA-MethaneAbatement'!$M:$M,$B$1,'IEA-MethaneAbatement'!$B:$B,'Country Selector'!$A$2)+VLOOKUP($C$1,'Multipliers and Adjustments'!$A$70:$I$86,TRUNC(COLUMN(AA$2)/5)+2,FALSE)*SUMIFS('IEA-MethaneAbatement'!$N:$N,'IEA-MethaneAbatement'!$O:$O,"&lt;"&amp;$B28,'IEA-MethaneAbatement'!$O:$O,"&gt;="&amp;$A28,'IEA-MethaneAbatement'!$M:$M,$C$1,'IEA-MethaneAbatement'!$B:$B,'Country Selector'!$A$2)+VLOOKUP($D$1,'Multipliers and Adjustments'!$A$70:$I$86,TRUNC(COLUMN(AA$2)/5)+2,FALSE)*SUMIFS('IEA-MethaneAbatement'!$N:$N,'IEA-MethaneAbatement'!$O:$O,"&lt;"&amp;$B28,'IEA-MethaneAbatement'!$O:$O,"&gt;="&amp;$A28,'IEA-MethaneAbatement'!$M:$M,$D$1,'IEA-MethaneAbatement'!$B:$B,'Country Selector'!$A$2)))*(1+INDEX('EPA to IEA Scaling'!$F$8:$AO$8,,MATCH(AA$2,'EPA to IEA Scaling'!$F$1:$AO$1,0)))</f>
        <v>0</v>
      </c>
      <c r="AB28" s="31" cm="1">
        <f t="array" ref="AB28">((VLOOKUP($B$1,'Multipliers and Adjustments'!$A$70:$I$86,TRUNC(COLUMN(AB$2)/5)+2,FALSE)*SUMIFS('IEA-MethaneAbatement'!$N:$N,'IEA-MethaneAbatement'!$O:$O,"&lt;"&amp;$B28,'IEA-MethaneAbatement'!$O:$O,"&gt;="&amp;$A28,'IEA-MethaneAbatement'!$M:$M,$B$1,'IEA-MethaneAbatement'!$B:$B,'Country Selector'!$A$2)+VLOOKUP($C$1,'Multipliers and Adjustments'!$A$70:$I$86,TRUNC(COLUMN(AB$2)/5)+2,FALSE)*SUMIFS('IEA-MethaneAbatement'!$N:$N,'IEA-MethaneAbatement'!$O:$O,"&lt;"&amp;$B28,'IEA-MethaneAbatement'!$O:$O,"&gt;="&amp;$A28,'IEA-MethaneAbatement'!$M:$M,$C$1,'IEA-MethaneAbatement'!$B:$B,'Country Selector'!$A$2)+VLOOKUP($D$1,'Multipliers and Adjustments'!$A$70:$I$86,TRUNC(COLUMN(AB$2)/5)+2,FALSE)*SUMIFS('IEA-MethaneAbatement'!$N:$N,'IEA-MethaneAbatement'!$O:$O,"&lt;"&amp;$B28,'IEA-MethaneAbatement'!$O:$O,"&gt;="&amp;$A28,'IEA-MethaneAbatement'!$M:$M,$D$1,'IEA-MethaneAbatement'!$B:$B,'Country Selector'!$A$2)))*(1+INDEX('EPA to IEA Scaling'!$F$8:$AO$8,,MATCH(AB$2,'EPA to IEA Scaling'!$F$1:$AO$1,0)))</f>
        <v>0</v>
      </c>
      <c r="AC28" cm="1">
        <f t="array" ref="AC28">((VLOOKUP($B$1,'Multipliers and Adjustments'!$A$70:$I$86,TRUNC(COLUMN(AC$2)/5)+2,FALSE)*SUMIFS('IEA-MethaneAbatement'!$N:$N,'IEA-MethaneAbatement'!$O:$O,"&lt;"&amp;$B28,'IEA-MethaneAbatement'!$O:$O,"&gt;="&amp;$A28,'IEA-MethaneAbatement'!$M:$M,$B$1,'IEA-MethaneAbatement'!$B:$B,'Country Selector'!$A$2)+VLOOKUP($C$1,'Multipliers and Adjustments'!$A$70:$I$86,TRUNC(COLUMN(AC$2)/5)+2,FALSE)*SUMIFS('IEA-MethaneAbatement'!$N:$N,'IEA-MethaneAbatement'!$O:$O,"&lt;"&amp;$B28,'IEA-MethaneAbatement'!$O:$O,"&gt;="&amp;$A28,'IEA-MethaneAbatement'!$M:$M,$C$1,'IEA-MethaneAbatement'!$B:$B,'Country Selector'!$A$2)+VLOOKUP($D$1,'Multipliers and Adjustments'!$A$70:$I$86,TRUNC(COLUMN(AC$2)/5)+2,FALSE)*SUMIFS('IEA-MethaneAbatement'!$N:$N,'IEA-MethaneAbatement'!$O:$O,"&lt;"&amp;$B28,'IEA-MethaneAbatement'!$O:$O,"&gt;="&amp;$A28,'IEA-MethaneAbatement'!$M:$M,$D$1,'IEA-MethaneAbatement'!$B:$B,'Country Selector'!$A$2)))*(1+INDEX('EPA to IEA Scaling'!$F$8:$AO$8,,MATCH(AC$2,'EPA to IEA Scaling'!$F$1:$AO$1,0)))</f>
        <v>0</v>
      </c>
      <c r="AD28" cm="1">
        <f t="array" ref="AD28">((VLOOKUP($B$1,'Multipliers and Adjustments'!$A$70:$I$86,TRUNC(COLUMN(AD$2)/5)+2,FALSE)*SUMIFS('IEA-MethaneAbatement'!$N:$N,'IEA-MethaneAbatement'!$O:$O,"&lt;"&amp;$B28,'IEA-MethaneAbatement'!$O:$O,"&gt;="&amp;$A28,'IEA-MethaneAbatement'!$M:$M,$B$1,'IEA-MethaneAbatement'!$B:$B,'Country Selector'!$A$2)+VLOOKUP($C$1,'Multipliers and Adjustments'!$A$70:$I$86,TRUNC(COLUMN(AD$2)/5)+2,FALSE)*SUMIFS('IEA-MethaneAbatement'!$N:$N,'IEA-MethaneAbatement'!$O:$O,"&lt;"&amp;$B28,'IEA-MethaneAbatement'!$O:$O,"&gt;="&amp;$A28,'IEA-MethaneAbatement'!$M:$M,$C$1,'IEA-MethaneAbatement'!$B:$B,'Country Selector'!$A$2)+VLOOKUP($D$1,'Multipliers and Adjustments'!$A$70:$I$86,TRUNC(COLUMN(AD$2)/5)+2,FALSE)*SUMIFS('IEA-MethaneAbatement'!$N:$N,'IEA-MethaneAbatement'!$O:$O,"&lt;"&amp;$B28,'IEA-MethaneAbatement'!$O:$O,"&gt;="&amp;$A28,'IEA-MethaneAbatement'!$M:$M,$D$1,'IEA-MethaneAbatement'!$B:$B,'Country Selector'!$A$2)))*(1+INDEX('EPA to IEA Scaling'!$F$8:$AO$8,,MATCH(AD$2,'EPA to IEA Scaling'!$F$1:$AO$1,0)))</f>
        <v>0</v>
      </c>
      <c r="AE28" cm="1">
        <f t="array" ref="AE28">((VLOOKUP($B$1,'Multipliers and Adjustments'!$A$70:$I$86,TRUNC(COLUMN(AE$2)/5)+2,FALSE)*SUMIFS('IEA-MethaneAbatement'!$N:$N,'IEA-MethaneAbatement'!$O:$O,"&lt;"&amp;$B28,'IEA-MethaneAbatement'!$O:$O,"&gt;="&amp;$A28,'IEA-MethaneAbatement'!$M:$M,$B$1,'IEA-MethaneAbatement'!$B:$B,'Country Selector'!$A$2)+VLOOKUP($C$1,'Multipliers and Adjustments'!$A$70:$I$86,TRUNC(COLUMN(AE$2)/5)+2,FALSE)*SUMIFS('IEA-MethaneAbatement'!$N:$N,'IEA-MethaneAbatement'!$O:$O,"&lt;"&amp;$B28,'IEA-MethaneAbatement'!$O:$O,"&gt;="&amp;$A28,'IEA-MethaneAbatement'!$M:$M,$C$1,'IEA-MethaneAbatement'!$B:$B,'Country Selector'!$A$2)+VLOOKUP($D$1,'Multipliers and Adjustments'!$A$70:$I$86,TRUNC(COLUMN(AE$2)/5)+2,FALSE)*SUMIFS('IEA-MethaneAbatement'!$N:$N,'IEA-MethaneAbatement'!$O:$O,"&lt;"&amp;$B28,'IEA-MethaneAbatement'!$O:$O,"&gt;="&amp;$A28,'IEA-MethaneAbatement'!$M:$M,$D$1,'IEA-MethaneAbatement'!$B:$B,'Country Selector'!$A$2)))*(1+INDEX('EPA to IEA Scaling'!$F$8:$AO$8,,MATCH(AE$2,'EPA to IEA Scaling'!$F$1:$AO$1,0)))</f>
        <v>0</v>
      </c>
      <c r="AF28" cm="1">
        <f t="array" ref="AF28">((VLOOKUP($B$1,'Multipliers and Adjustments'!$A$70:$I$86,TRUNC(COLUMN(AF$2)/5)+2,FALSE)*SUMIFS('IEA-MethaneAbatement'!$N:$N,'IEA-MethaneAbatement'!$O:$O,"&lt;"&amp;$B28,'IEA-MethaneAbatement'!$O:$O,"&gt;="&amp;$A28,'IEA-MethaneAbatement'!$M:$M,$B$1,'IEA-MethaneAbatement'!$B:$B,'Country Selector'!$A$2)+VLOOKUP($C$1,'Multipliers and Adjustments'!$A$70:$I$86,TRUNC(COLUMN(AF$2)/5)+2,FALSE)*SUMIFS('IEA-MethaneAbatement'!$N:$N,'IEA-MethaneAbatement'!$O:$O,"&lt;"&amp;$B28,'IEA-MethaneAbatement'!$O:$O,"&gt;="&amp;$A28,'IEA-MethaneAbatement'!$M:$M,$C$1,'IEA-MethaneAbatement'!$B:$B,'Country Selector'!$A$2)+VLOOKUP($D$1,'Multipliers and Adjustments'!$A$70:$I$86,TRUNC(COLUMN(AF$2)/5)+2,FALSE)*SUMIFS('IEA-MethaneAbatement'!$N:$N,'IEA-MethaneAbatement'!$O:$O,"&lt;"&amp;$B28,'IEA-MethaneAbatement'!$O:$O,"&gt;="&amp;$A28,'IEA-MethaneAbatement'!$M:$M,$D$1,'IEA-MethaneAbatement'!$B:$B,'Country Selector'!$A$2)))*(1+INDEX('EPA to IEA Scaling'!$F$8:$AO$8,,MATCH(AF$2,'EPA to IEA Scaling'!$F$1:$AO$1,0)))</f>
        <v>0</v>
      </c>
      <c r="AG28" s="31" cm="1">
        <f t="array" ref="AG28">((VLOOKUP($B$1,'Multipliers and Adjustments'!$A$70:$I$86,TRUNC(COLUMN(AG$2)/5)+2,FALSE)*SUMIFS('IEA-MethaneAbatement'!$N:$N,'IEA-MethaneAbatement'!$O:$O,"&lt;"&amp;$B28,'IEA-MethaneAbatement'!$O:$O,"&gt;="&amp;$A28,'IEA-MethaneAbatement'!$M:$M,$B$1,'IEA-MethaneAbatement'!$B:$B,'Country Selector'!$A$2)+VLOOKUP($C$1,'Multipliers and Adjustments'!$A$70:$I$86,TRUNC(COLUMN(AG$2)/5)+2,FALSE)*SUMIFS('IEA-MethaneAbatement'!$N:$N,'IEA-MethaneAbatement'!$O:$O,"&lt;"&amp;$B28,'IEA-MethaneAbatement'!$O:$O,"&gt;="&amp;$A28,'IEA-MethaneAbatement'!$M:$M,$C$1,'IEA-MethaneAbatement'!$B:$B,'Country Selector'!$A$2)+VLOOKUP($D$1,'Multipliers and Adjustments'!$A$70:$I$86,TRUNC(COLUMN(AG$2)/5)+2,FALSE)*SUMIFS('IEA-MethaneAbatement'!$N:$N,'IEA-MethaneAbatement'!$O:$O,"&lt;"&amp;$B28,'IEA-MethaneAbatement'!$O:$O,"&gt;="&amp;$A28,'IEA-MethaneAbatement'!$M:$M,$D$1,'IEA-MethaneAbatement'!$B:$B,'Country Selector'!$A$2)))*(1+INDEX('EPA to IEA Scaling'!$F$8:$AO$8,,MATCH(AG$2,'EPA to IEA Scaling'!$F$1:$AO$1,0)))</f>
        <v>0</v>
      </c>
      <c r="AH28" cm="1">
        <f t="array" ref="AH28">((VLOOKUP($B$1,'Multipliers and Adjustments'!$A$70:$I$86,TRUNC(COLUMN(AH$2)/5)+2,FALSE)*SUMIFS('IEA-MethaneAbatement'!$N:$N,'IEA-MethaneAbatement'!$O:$O,"&lt;"&amp;$B28,'IEA-MethaneAbatement'!$O:$O,"&gt;="&amp;$A28,'IEA-MethaneAbatement'!$M:$M,$B$1,'IEA-MethaneAbatement'!$B:$B,'Country Selector'!$A$2)+VLOOKUP($C$1,'Multipliers and Adjustments'!$A$70:$I$86,TRUNC(COLUMN(AH$2)/5)+2,FALSE)*SUMIFS('IEA-MethaneAbatement'!$N:$N,'IEA-MethaneAbatement'!$O:$O,"&lt;"&amp;$B28,'IEA-MethaneAbatement'!$O:$O,"&gt;="&amp;$A28,'IEA-MethaneAbatement'!$M:$M,$C$1,'IEA-MethaneAbatement'!$B:$B,'Country Selector'!$A$2)+VLOOKUP($D$1,'Multipliers and Adjustments'!$A$70:$I$86,TRUNC(COLUMN(AH$2)/5)+2,FALSE)*SUMIFS('IEA-MethaneAbatement'!$N:$N,'IEA-MethaneAbatement'!$O:$O,"&lt;"&amp;$B28,'IEA-MethaneAbatement'!$O:$O,"&gt;="&amp;$A28,'IEA-MethaneAbatement'!$M:$M,$D$1,'IEA-MethaneAbatement'!$B:$B,'Country Selector'!$A$2)))*(1+INDEX('EPA to IEA Scaling'!$F$8:$AO$8,,MATCH(AH$2,'EPA to IEA Scaling'!$F$1:$AO$1,0)))</f>
        <v>0</v>
      </c>
      <c r="AI28" cm="1">
        <f t="array" ref="AI28">((VLOOKUP($B$1,'Multipliers and Adjustments'!$A$70:$I$86,TRUNC(COLUMN(AI$2)/5)+2,FALSE)*SUMIFS('IEA-MethaneAbatement'!$N:$N,'IEA-MethaneAbatement'!$O:$O,"&lt;"&amp;$B28,'IEA-MethaneAbatement'!$O:$O,"&gt;="&amp;$A28,'IEA-MethaneAbatement'!$M:$M,$B$1,'IEA-MethaneAbatement'!$B:$B,'Country Selector'!$A$2)+VLOOKUP($C$1,'Multipliers and Adjustments'!$A$70:$I$86,TRUNC(COLUMN(AI$2)/5)+2,FALSE)*SUMIFS('IEA-MethaneAbatement'!$N:$N,'IEA-MethaneAbatement'!$O:$O,"&lt;"&amp;$B28,'IEA-MethaneAbatement'!$O:$O,"&gt;="&amp;$A28,'IEA-MethaneAbatement'!$M:$M,$C$1,'IEA-MethaneAbatement'!$B:$B,'Country Selector'!$A$2)+VLOOKUP($D$1,'Multipliers and Adjustments'!$A$70:$I$86,TRUNC(COLUMN(AI$2)/5)+2,FALSE)*SUMIFS('IEA-MethaneAbatement'!$N:$N,'IEA-MethaneAbatement'!$O:$O,"&lt;"&amp;$B28,'IEA-MethaneAbatement'!$O:$O,"&gt;="&amp;$A28,'IEA-MethaneAbatement'!$M:$M,$D$1,'IEA-MethaneAbatement'!$B:$B,'Country Selector'!$A$2)))*(1+INDEX('EPA to IEA Scaling'!$F$8:$AO$8,,MATCH(AI$2,'EPA to IEA Scaling'!$F$1:$AO$1,0)))</f>
        <v>0</v>
      </c>
      <c r="AJ28" cm="1">
        <f t="array" ref="AJ28">((VLOOKUP($B$1,'Multipliers and Adjustments'!$A$70:$I$86,TRUNC(COLUMN(AJ$2)/5)+2,FALSE)*SUMIFS('IEA-MethaneAbatement'!$N:$N,'IEA-MethaneAbatement'!$O:$O,"&lt;"&amp;$B28,'IEA-MethaneAbatement'!$O:$O,"&gt;="&amp;$A28,'IEA-MethaneAbatement'!$M:$M,$B$1,'IEA-MethaneAbatement'!$B:$B,'Country Selector'!$A$2)+VLOOKUP($C$1,'Multipliers and Adjustments'!$A$70:$I$86,TRUNC(COLUMN(AJ$2)/5)+2,FALSE)*SUMIFS('IEA-MethaneAbatement'!$N:$N,'IEA-MethaneAbatement'!$O:$O,"&lt;"&amp;$B28,'IEA-MethaneAbatement'!$O:$O,"&gt;="&amp;$A28,'IEA-MethaneAbatement'!$M:$M,$C$1,'IEA-MethaneAbatement'!$B:$B,'Country Selector'!$A$2)+VLOOKUP($D$1,'Multipliers and Adjustments'!$A$70:$I$86,TRUNC(COLUMN(AJ$2)/5)+2,FALSE)*SUMIFS('IEA-MethaneAbatement'!$N:$N,'IEA-MethaneAbatement'!$O:$O,"&lt;"&amp;$B28,'IEA-MethaneAbatement'!$O:$O,"&gt;="&amp;$A28,'IEA-MethaneAbatement'!$M:$M,$D$1,'IEA-MethaneAbatement'!$B:$B,'Country Selector'!$A$2)))*(1+INDEX('EPA to IEA Scaling'!$F$8:$AO$8,,MATCH(AJ$2,'EPA to IEA Scaling'!$F$1:$AO$1,0)))</f>
        <v>0</v>
      </c>
      <c r="AK28" cm="1">
        <f t="array" ref="AK28">((VLOOKUP($B$1,'Multipliers and Adjustments'!$A$70:$I$86,TRUNC(COLUMN(AK$2)/5)+2,FALSE)*SUMIFS('IEA-MethaneAbatement'!$N:$N,'IEA-MethaneAbatement'!$O:$O,"&lt;"&amp;$B28,'IEA-MethaneAbatement'!$O:$O,"&gt;="&amp;$A28,'IEA-MethaneAbatement'!$M:$M,$B$1,'IEA-MethaneAbatement'!$B:$B,'Country Selector'!$A$2)+VLOOKUP($C$1,'Multipliers and Adjustments'!$A$70:$I$86,TRUNC(COLUMN(AK$2)/5)+2,FALSE)*SUMIFS('IEA-MethaneAbatement'!$N:$N,'IEA-MethaneAbatement'!$O:$O,"&lt;"&amp;$B28,'IEA-MethaneAbatement'!$O:$O,"&gt;="&amp;$A28,'IEA-MethaneAbatement'!$M:$M,$C$1,'IEA-MethaneAbatement'!$B:$B,'Country Selector'!$A$2)+VLOOKUP($D$1,'Multipliers and Adjustments'!$A$70:$I$86,TRUNC(COLUMN(AK$2)/5)+2,FALSE)*SUMIFS('IEA-MethaneAbatement'!$N:$N,'IEA-MethaneAbatement'!$O:$O,"&lt;"&amp;$B28,'IEA-MethaneAbatement'!$O:$O,"&gt;="&amp;$A28,'IEA-MethaneAbatement'!$M:$M,$D$1,'IEA-MethaneAbatement'!$B:$B,'Country Selector'!$A$2)))*(1+INDEX('EPA to IEA Scaling'!$F$8:$AO$8,,MATCH(AK$2,'EPA to IEA Scaling'!$F$1:$AO$1,0)))</f>
        <v>0</v>
      </c>
      <c r="AL28" s="31" cm="1">
        <f t="array" ref="AL28">((VLOOKUP($B$1,'Multipliers and Adjustments'!$A$70:$I$86,TRUNC(COLUMN(AL$2)/5)+2,FALSE)*SUMIFS('IEA-MethaneAbatement'!$N:$N,'IEA-MethaneAbatement'!$O:$O,"&lt;"&amp;$B28,'IEA-MethaneAbatement'!$O:$O,"&gt;="&amp;$A28,'IEA-MethaneAbatement'!$M:$M,$B$1,'IEA-MethaneAbatement'!$B:$B,'Country Selector'!$A$2)+VLOOKUP($C$1,'Multipliers and Adjustments'!$A$70:$I$86,TRUNC(COLUMN(AL$2)/5)+2,FALSE)*SUMIFS('IEA-MethaneAbatement'!$N:$N,'IEA-MethaneAbatement'!$O:$O,"&lt;"&amp;$B28,'IEA-MethaneAbatement'!$O:$O,"&gt;="&amp;$A28,'IEA-MethaneAbatement'!$M:$M,$C$1,'IEA-MethaneAbatement'!$B:$B,'Country Selector'!$A$2)+VLOOKUP($D$1,'Multipliers and Adjustments'!$A$70:$I$86,TRUNC(COLUMN(AL$2)/5)+2,FALSE)*SUMIFS('IEA-MethaneAbatement'!$N:$N,'IEA-MethaneAbatement'!$O:$O,"&lt;"&amp;$B28,'IEA-MethaneAbatement'!$O:$O,"&gt;="&amp;$A28,'IEA-MethaneAbatement'!$M:$M,$D$1,'IEA-MethaneAbatement'!$B:$B,'Country Selector'!$A$2)))*(1+INDEX('EPA to IEA Scaling'!$F$8:$AO$8,,MATCH(AL$2,'EPA to IEA Scaling'!$F$1:$AO$1,0)))</f>
        <v>0</v>
      </c>
    </row>
    <row r="29" spans="1:38" x14ac:dyDescent="0.45">
      <c r="A29" s="15">
        <f t="shared" si="1"/>
        <v>-50</v>
      </c>
      <c r="B29" s="16">
        <f t="shared" si="2"/>
        <v>-40</v>
      </c>
      <c r="C29" s="31" cm="1">
        <f t="array" ref="C29">((VLOOKUP($B$1,'Multipliers and Adjustments'!$A$70:$I$86,TRUNC(COLUMN(C$2)/5)+2,FALSE)*SUMIFS('IEA-MethaneAbatement'!$N:$N,'IEA-MethaneAbatement'!$O:$O,"&lt;"&amp;$B29,'IEA-MethaneAbatement'!$O:$O,"&gt;="&amp;$A29,'IEA-MethaneAbatement'!$M:$M,$B$1,'IEA-MethaneAbatement'!$B:$B,'Country Selector'!$A$2)+VLOOKUP($C$1,'Multipliers and Adjustments'!$A$70:$I$86,TRUNC(COLUMN(C$2)/5)+2,FALSE)*SUMIFS('IEA-MethaneAbatement'!$N:$N,'IEA-MethaneAbatement'!$O:$O,"&lt;"&amp;$B29,'IEA-MethaneAbatement'!$O:$O,"&gt;="&amp;$A29,'IEA-MethaneAbatement'!$M:$M,$C$1,'IEA-MethaneAbatement'!$B:$B,'Country Selector'!$A$2)+VLOOKUP($D$1,'Multipliers and Adjustments'!$A$70:$I$86,TRUNC(COLUMN(C$2)/5)+2,FALSE)*SUMIFS('IEA-MethaneAbatement'!$N:$N,'IEA-MethaneAbatement'!$O:$O,"&lt;"&amp;$B29,'IEA-MethaneAbatement'!$O:$O,"&gt;="&amp;$A29,'IEA-MethaneAbatement'!$M:$M,$D$1,'IEA-MethaneAbatement'!$B:$B,'Country Selector'!$A$2)))*(1+INDEX('EPA to IEA Scaling'!$F$8:$AO$8,,MATCH(C$2,'EPA to IEA Scaling'!$F$1:$AO$1,0)))</f>
        <v>0</v>
      </c>
      <c r="D29" cm="1">
        <f t="array" ref="D29">((VLOOKUP($B$1,'Multipliers and Adjustments'!$A$70:$I$86,TRUNC(COLUMN(D$2)/5)+2,FALSE)*SUMIFS('IEA-MethaneAbatement'!$N:$N,'IEA-MethaneAbatement'!$O:$O,"&lt;"&amp;$B29,'IEA-MethaneAbatement'!$O:$O,"&gt;="&amp;$A29,'IEA-MethaneAbatement'!$M:$M,$B$1,'IEA-MethaneAbatement'!$B:$B,'Country Selector'!$A$2)+VLOOKUP($C$1,'Multipliers and Adjustments'!$A$70:$I$86,TRUNC(COLUMN(D$2)/5)+2,FALSE)*SUMIFS('IEA-MethaneAbatement'!$N:$N,'IEA-MethaneAbatement'!$O:$O,"&lt;"&amp;$B29,'IEA-MethaneAbatement'!$O:$O,"&gt;="&amp;$A29,'IEA-MethaneAbatement'!$M:$M,$C$1,'IEA-MethaneAbatement'!$B:$B,'Country Selector'!$A$2)+VLOOKUP($D$1,'Multipliers and Adjustments'!$A$70:$I$86,TRUNC(COLUMN(D$2)/5)+2,FALSE)*SUMIFS('IEA-MethaneAbatement'!$N:$N,'IEA-MethaneAbatement'!$O:$O,"&lt;"&amp;$B29,'IEA-MethaneAbatement'!$O:$O,"&gt;="&amp;$A29,'IEA-MethaneAbatement'!$M:$M,$D$1,'IEA-MethaneAbatement'!$B:$B,'Country Selector'!$A$2)))*(1+INDEX('EPA to IEA Scaling'!$F$8:$AO$8,,MATCH(D$2,'EPA to IEA Scaling'!$F$1:$AO$1,0)))</f>
        <v>0</v>
      </c>
      <c r="E29" cm="1">
        <f t="array" ref="E29">((VLOOKUP($B$1,'Multipliers and Adjustments'!$A$70:$I$86,TRUNC(COLUMN(E$2)/5)+2,FALSE)*SUMIFS('IEA-MethaneAbatement'!$N:$N,'IEA-MethaneAbatement'!$O:$O,"&lt;"&amp;$B29,'IEA-MethaneAbatement'!$O:$O,"&gt;="&amp;$A29,'IEA-MethaneAbatement'!$M:$M,$B$1,'IEA-MethaneAbatement'!$B:$B,'Country Selector'!$A$2)+VLOOKUP($C$1,'Multipliers and Adjustments'!$A$70:$I$86,TRUNC(COLUMN(E$2)/5)+2,FALSE)*SUMIFS('IEA-MethaneAbatement'!$N:$N,'IEA-MethaneAbatement'!$O:$O,"&lt;"&amp;$B29,'IEA-MethaneAbatement'!$O:$O,"&gt;="&amp;$A29,'IEA-MethaneAbatement'!$M:$M,$C$1,'IEA-MethaneAbatement'!$B:$B,'Country Selector'!$A$2)+VLOOKUP($D$1,'Multipliers and Adjustments'!$A$70:$I$86,TRUNC(COLUMN(E$2)/5)+2,FALSE)*SUMIFS('IEA-MethaneAbatement'!$N:$N,'IEA-MethaneAbatement'!$O:$O,"&lt;"&amp;$B29,'IEA-MethaneAbatement'!$O:$O,"&gt;="&amp;$A29,'IEA-MethaneAbatement'!$M:$M,$D$1,'IEA-MethaneAbatement'!$B:$B,'Country Selector'!$A$2)))*(1+INDEX('EPA to IEA Scaling'!$F$8:$AO$8,,MATCH(E$2,'EPA to IEA Scaling'!$F$1:$AO$1,0)))</f>
        <v>0</v>
      </c>
      <c r="F29" cm="1">
        <f t="array" ref="F29">((VLOOKUP($B$1,'Multipliers and Adjustments'!$A$70:$I$86,TRUNC(COLUMN(F$2)/5)+2,FALSE)*SUMIFS('IEA-MethaneAbatement'!$N:$N,'IEA-MethaneAbatement'!$O:$O,"&lt;"&amp;$B29,'IEA-MethaneAbatement'!$O:$O,"&gt;="&amp;$A29,'IEA-MethaneAbatement'!$M:$M,$B$1,'IEA-MethaneAbatement'!$B:$B,'Country Selector'!$A$2)+VLOOKUP($C$1,'Multipliers and Adjustments'!$A$70:$I$86,TRUNC(COLUMN(F$2)/5)+2,FALSE)*SUMIFS('IEA-MethaneAbatement'!$N:$N,'IEA-MethaneAbatement'!$O:$O,"&lt;"&amp;$B29,'IEA-MethaneAbatement'!$O:$O,"&gt;="&amp;$A29,'IEA-MethaneAbatement'!$M:$M,$C$1,'IEA-MethaneAbatement'!$B:$B,'Country Selector'!$A$2)+VLOOKUP($D$1,'Multipliers and Adjustments'!$A$70:$I$86,TRUNC(COLUMN(F$2)/5)+2,FALSE)*SUMIFS('IEA-MethaneAbatement'!$N:$N,'IEA-MethaneAbatement'!$O:$O,"&lt;"&amp;$B29,'IEA-MethaneAbatement'!$O:$O,"&gt;="&amp;$A29,'IEA-MethaneAbatement'!$M:$M,$D$1,'IEA-MethaneAbatement'!$B:$B,'Country Selector'!$A$2)))*(1+INDEX('EPA to IEA Scaling'!$F$8:$AO$8,,MATCH(F$2,'EPA to IEA Scaling'!$F$1:$AO$1,0)))</f>
        <v>0</v>
      </c>
      <c r="G29" cm="1">
        <f t="array" ref="G29">((VLOOKUP($B$1,'Multipliers and Adjustments'!$A$70:$I$86,TRUNC(COLUMN(G$2)/5)+2,FALSE)*SUMIFS('IEA-MethaneAbatement'!$N:$N,'IEA-MethaneAbatement'!$O:$O,"&lt;"&amp;$B29,'IEA-MethaneAbatement'!$O:$O,"&gt;="&amp;$A29,'IEA-MethaneAbatement'!$M:$M,$B$1,'IEA-MethaneAbatement'!$B:$B,'Country Selector'!$A$2)+VLOOKUP($C$1,'Multipliers and Adjustments'!$A$70:$I$86,TRUNC(COLUMN(G$2)/5)+2,FALSE)*SUMIFS('IEA-MethaneAbatement'!$N:$N,'IEA-MethaneAbatement'!$O:$O,"&lt;"&amp;$B29,'IEA-MethaneAbatement'!$O:$O,"&gt;="&amp;$A29,'IEA-MethaneAbatement'!$M:$M,$C$1,'IEA-MethaneAbatement'!$B:$B,'Country Selector'!$A$2)+VLOOKUP($D$1,'Multipliers and Adjustments'!$A$70:$I$86,TRUNC(COLUMN(G$2)/5)+2,FALSE)*SUMIFS('IEA-MethaneAbatement'!$N:$N,'IEA-MethaneAbatement'!$O:$O,"&lt;"&amp;$B29,'IEA-MethaneAbatement'!$O:$O,"&gt;="&amp;$A29,'IEA-MethaneAbatement'!$M:$M,$D$1,'IEA-MethaneAbatement'!$B:$B,'Country Selector'!$A$2)))*(1+INDEX('EPA to IEA Scaling'!$F$8:$AO$8,,MATCH(G$2,'EPA to IEA Scaling'!$F$1:$AO$1,0)))</f>
        <v>0</v>
      </c>
      <c r="H29" s="31" cm="1">
        <f t="array" ref="H29">((VLOOKUP($B$1,'Multipliers and Adjustments'!$A$70:$I$86,TRUNC(COLUMN(H$2)/5)+2,FALSE)*SUMIFS('IEA-MethaneAbatement'!$N:$N,'IEA-MethaneAbatement'!$O:$O,"&lt;"&amp;$B29,'IEA-MethaneAbatement'!$O:$O,"&gt;="&amp;$A29,'IEA-MethaneAbatement'!$M:$M,$B$1,'IEA-MethaneAbatement'!$B:$B,'Country Selector'!$A$2)+VLOOKUP($C$1,'Multipliers and Adjustments'!$A$70:$I$86,TRUNC(COLUMN(H$2)/5)+2,FALSE)*SUMIFS('IEA-MethaneAbatement'!$N:$N,'IEA-MethaneAbatement'!$O:$O,"&lt;"&amp;$B29,'IEA-MethaneAbatement'!$O:$O,"&gt;="&amp;$A29,'IEA-MethaneAbatement'!$M:$M,$C$1,'IEA-MethaneAbatement'!$B:$B,'Country Selector'!$A$2)+VLOOKUP($D$1,'Multipliers and Adjustments'!$A$70:$I$86,TRUNC(COLUMN(H$2)/5)+2,FALSE)*SUMIFS('IEA-MethaneAbatement'!$N:$N,'IEA-MethaneAbatement'!$O:$O,"&lt;"&amp;$B29,'IEA-MethaneAbatement'!$O:$O,"&gt;="&amp;$A29,'IEA-MethaneAbatement'!$M:$M,$D$1,'IEA-MethaneAbatement'!$B:$B,'Country Selector'!$A$2)))*(1+INDEX('EPA to IEA Scaling'!$F$8:$AO$8,,MATCH(H$2,'EPA to IEA Scaling'!$F$1:$AO$1,0)))</f>
        <v>0</v>
      </c>
      <c r="I29" cm="1">
        <f t="array" ref="I29">((VLOOKUP($B$1,'Multipliers and Adjustments'!$A$70:$I$86,TRUNC(COLUMN(I$2)/5)+2,FALSE)*SUMIFS('IEA-MethaneAbatement'!$N:$N,'IEA-MethaneAbatement'!$O:$O,"&lt;"&amp;$B29,'IEA-MethaneAbatement'!$O:$O,"&gt;="&amp;$A29,'IEA-MethaneAbatement'!$M:$M,$B$1,'IEA-MethaneAbatement'!$B:$B,'Country Selector'!$A$2)+VLOOKUP($C$1,'Multipliers and Adjustments'!$A$70:$I$86,TRUNC(COLUMN(I$2)/5)+2,FALSE)*SUMIFS('IEA-MethaneAbatement'!$N:$N,'IEA-MethaneAbatement'!$O:$O,"&lt;"&amp;$B29,'IEA-MethaneAbatement'!$O:$O,"&gt;="&amp;$A29,'IEA-MethaneAbatement'!$M:$M,$C$1,'IEA-MethaneAbatement'!$B:$B,'Country Selector'!$A$2)+VLOOKUP($D$1,'Multipliers and Adjustments'!$A$70:$I$86,TRUNC(COLUMN(I$2)/5)+2,FALSE)*SUMIFS('IEA-MethaneAbatement'!$N:$N,'IEA-MethaneAbatement'!$O:$O,"&lt;"&amp;$B29,'IEA-MethaneAbatement'!$O:$O,"&gt;="&amp;$A29,'IEA-MethaneAbatement'!$M:$M,$D$1,'IEA-MethaneAbatement'!$B:$B,'Country Selector'!$A$2)))*(1+INDEX('EPA to IEA Scaling'!$F$8:$AO$8,,MATCH(I$2,'EPA to IEA Scaling'!$F$1:$AO$1,0)))</f>
        <v>0</v>
      </c>
      <c r="J29" cm="1">
        <f t="array" ref="J29">((VLOOKUP($B$1,'Multipliers and Adjustments'!$A$70:$I$86,TRUNC(COLUMN(J$2)/5)+2,FALSE)*SUMIFS('IEA-MethaneAbatement'!$N:$N,'IEA-MethaneAbatement'!$O:$O,"&lt;"&amp;$B29,'IEA-MethaneAbatement'!$O:$O,"&gt;="&amp;$A29,'IEA-MethaneAbatement'!$M:$M,$B$1,'IEA-MethaneAbatement'!$B:$B,'Country Selector'!$A$2)+VLOOKUP($C$1,'Multipliers and Adjustments'!$A$70:$I$86,TRUNC(COLUMN(J$2)/5)+2,FALSE)*SUMIFS('IEA-MethaneAbatement'!$N:$N,'IEA-MethaneAbatement'!$O:$O,"&lt;"&amp;$B29,'IEA-MethaneAbatement'!$O:$O,"&gt;="&amp;$A29,'IEA-MethaneAbatement'!$M:$M,$C$1,'IEA-MethaneAbatement'!$B:$B,'Country Selector'!$A$2)+VLOOKUP($D$1,'Multipliers and Adjustments'!$A$70:$I$86,TRUNC(COLUMN(J$2)/5)+2,FALSE)*SUMIFS('IEA-MethaneAbatement'!$N:$N,'IEA-MethaneAbatement'!$O:$O,"&lt;"&amp;$B29,'IEA-MethaneAbatement'!$O:$O,"&gt;="&amp;$A29,'IEA-MethaneAbatement'!$M:$M,$D$1,'IEA-MethaneAbatement'!$B:$B,'Country Selector'!$A$2)))*(1+INDEX('EPA to IEA Scaling'!$F$8:$AO$8,,MATCH(J$2,'EPA to IEA Scaling'!$F$1:$AO$1,0)))</f>
        <v>0</v>
      </c>
      <c r="K29" cm="1">
        <f t="array" ref="K29">((VLOOKUP($B$1,'Multipliers and Adjustments'!$A$70:$I$86,TRUNC(COLUMN(K$2)/5)+2,FALSE)*SUMIFS('IEA-MethaneAbatement'!$N:$N,'IEA-MethaneAbatement'!$O:$O,"&lt;"&amp;$B29,'IEA-MethaneAbatement'!$O:$O,"&gt;="&amp;$A29,'IEA-MethaneAbatement'!$M:$M,$B$1,'IEA-MethaneAbatement'!$B:$B,'Country Selector'!$A$2)+VLOOKUP($C$1,'Multipliers and Adjustments'!$A$70:$I$86,TRUNC(COLUMN(K$2)/5)+2,FALSE)*SUMIFS('IEA-MethaneAbatement'!$N:$N,'IEA-MethaneAbatement'!$O:$O,"&lt;"&amp;$B29,'IEA-MethaneAbatement'!$O:$O,"&gt;="&amp;$A29,'IEA-MethaneAbatement'!$M:$M,$C$1,'IEA-MethaneAbatement'!$B:$B,'Country Selector'!$A$2)+VLOOKUP($D$1,'Multipliers and Adjustments'!$A$70:$I$86,TRUNC(COLUMN(K$2)/5)+2,FALSE)*SUMIFS('IEA-MethaneAbatement'!$N:$N,'IEA-MethaneAbatement'!$O:$O,"&lt;"&amp;$B29,'IEA-MethaneAbatement'!$O:$O,"&gt;="&amp;$A29,'IEA-MethaneAbatement'!$M:$M,$D$1,'IEA-MethaneAbatement'!$B:$B,'Country Selector'!$A$2)))*(1+INDEX('EPA to IEA Scaling'!$F$8:$AO$8,,MATCH(K$2,'EPA to IEA Scaling'!$F$1:$AO$1,0)))</f>
        <v>0</v>
      </c>
      <c r="L29" cm="1">
        <f t="array" ref="L29">((VLOOKUP($B$1,'Multipliers and Adjustments'!$A$70:$I$86,TRUNC(COLUMN(L$2)/5)+2,FALSE)*SUMIFS('IEA-MethaneAbatement'!$N:$N,'IEA-MethaneAbatement'!$O:$O,"&lt;"&amp;$B29,'IEA-MethaneAbatement'!$O:$O,"&gt;="&amp;$A29,'IEA-MethaneAbatement'!$M:$M,$B$1,'IEA-MethaneAbatement'!$B:$B,'Country Selector'!$A$2)+VLOOKUP($C$1,'Multipliers and Adjustments'!$A$70:$I$86,TRUNC(COLUMN(L$2)/5)+2,FALSE)*SUMIFS('IEA-MethaneAbatement'!$N:$N,'IEA-MethaneAbatement'!$O:$O,"&lt;"&amp;$B29,'IEA-MethaneAbatement'!$O:$O,"&gt;="&amp;$A29,'IEA-MethaneAbatement'!$M:$M,$C$1,'IEA-MethaneAbatement'!$B:$B,'Country Selector'!$A$2)+VLOOKUP($D$1,'Multipliers and Adjustments'!$A$70:$I$86,TRUNC(COLUMN(L$2)/5)+2,FALSE)*SUMIFS('IEA-MethaneAbatement'!$N:$N,'IEA-MethaneAbatement'!$O:$O,"&lt;"&amp;$B29,'IEA-MethaneAbatement'!$O:$O,"&gt;="&amp;$A29,'IEA-MethaneAbatement'!$M:$M,$D$1,'IEA-MethaneAbatement'!$B:$B,'Country Selector'!$A$2)))*(1+INDEX('EPA to IEA Scaling'!$F$8:$AO$8,,MATCH(L$2,'EPA to IEA Scaling'!$F$1:$AO$1,0)))</f>
        <v>0</v>
      </c>
      <c r="M29" s="31" cm="1">
        <f t="array" ref="M29">((VLOOKUP($B$1,'Multipliers and Adjustments'!$A$70:$I$86,TRUNC(COLUMN(M$2)/5)+2,FALSE)*SUMIFS('IEA-MethaneAbatement'!$N:$N,'IEA-MethaneAbatement'!$O:$O,"&lt;"&amp;$B29,'IEA-MethaneAbatement'!$O:$O,"&gt;="&amp;$A29,'IEA-MethaneAbatement'!$M:$M,$B$1,'IEA-MethaneAbatement'!$B:$B,'Country Selector'!$A$2)+VLOOKUP($C$1,'Multipliers and Adjustments'!$A$70:$I$86,TRUNC(COLUMN(M$2)/5)+2,FALSE)*SUMIFS('IEA-MethaneAbatement'!$N:$N,'IEA-MethaneAbatement'!$O:$O,"&lt;"&amp;$B29,'IEA-MethaneAbatement'!$O:$O,"&gt;="&amp;$A29,'IEA-MethaneAbatement'!$M:$M,$C$1,'IEA-MethaneAbatement'!$B:$B,'Country Selector'!$A$2)+VLOOKUP($D$1,'Multipliers and Adjustments'!$A$70:$I$86,TRUNC(COLUMN(M$2)/5)+2,FALSE)*SUMIFS('IEA-MethaneAbatement'!$N:$N,'IEA-MethaneAbatement'!$O:$O,"&lt;"&amp;$B29,'IEA-MethaneAbatement'!$O:$O,"&gt;="&amp;$A29,'IEA-MethaneAbatement'!$M:$M,$D$1,'IEA-MethaneAbatement'!$B:$B,'Country Selector'!$A$2)))*(1+INDEX('EPA to IEA Scaling'!$F$8:$AO$8,,MATCH(M$2,'EPA to IEA Scaling'!$F$1:$AO$1,0)))</f>
        <v>0</v>
      </c>
      <c r="N29" cm="1">
        <f t="array" ref="N29">((VLOOKUP($B$1,'Multipliers and Adjustments'!$A$70:$I$86,TRUNC(COLUMN(N$2)/5)+2,FALSE)*SUMIFS('IEA-MethaneAbatement'!$N:$N,'IEA-MethaneAbatement'!$O:$O,"&lt;"&amp;$B29,'IEA-MethaneAbatement'!$O:$O,"&gt;="&amp;$A29,'IEA-MethaneAbatement'!$M:$M,$B$1,'IEA-MethaneAbatement'!$B:$B,'Country Selector'!$A$2)+VLOOKUP($C$1,'Multipliers and Adjustments'!$A$70:$I$86,TRUNC(COLUMN(N$2)/5)+2,FALSE)*SUMIFS('IEA-MethaneAbatement'!$N:$N,'IEA-MethaneAbatement'!$O:$O,"&lt;"&amp;$B29,'IEA-MethaneAbatement'!$O:$O,"&gt;="&amp;$A29,'IEA-MethaneAbatement'!$M:$M,$C$1,'IEA-MethaneAbatement'!$B:$B,'Country Selector'!$A$2)+VLOOKUP($D$1,'Multipliers and Adjustments'!$A$70:$I$86,TRUNC(COLUMN(N$2)/5)+2,FALSE)*SUMIFS('IEA-MethaneAbatement'!$N:$N,'IEA-MethaneAbatement'!$O:$O,"&lt;"&amp;$B29,'IEA-MethaneAbatement'!$O:$O,"&gt;="&amp;$A29,'IEA-MethaneAbatement'!$M:$M,$D$1,'IEA-MethaneAbatement'!$B:$B,'Country Selector'!$A$2)))*(1+INDEX('EPA to IEA Scaling'!$F$8:$AO$8,,MATCH(N$2,'EPA to IEA Scaling'!$F$1:$AO$1,0)))</f>
        <v>0</v>
      </c>
      <c r="O29" cm="1">
        <f t="array" ref="O29">((VLOOKUP($B$1,'Multipliers and Adjustments'!$A$70:$I$86,TRUNC(COLUMN(O$2)/5)+2,FALSE)*SUMIFS('IEA-MethaneAbatement'!$N:$N,'IEA-MethaneAbatement'!$O:$O,"&lt;"&amp;$B29,'IEA-MethaneAbatement'!$O:$O,"&gt;="&amp;$A29,'IEA-MethaneAbatement'!$M:$M,$B$1,'IEA-MethaneAbatement'!$B:$B,'Country Selector'!$A$2)+VLOOKUP($C$1,'Multipliers and Adjustments'!$A$70:$I$86,TRUNC(COLUMN(O$2)/5)+2,FALSE)*SUMIFS('IEA-MethaneAbatement'!$N:$N,'IEA-MethaneAbatement'!$O:$O,"&lt;"&amp;$B29,'IEA-MethaneAbatement'!$O:$O,"&gt;="&amp;$A29,'IEA-MethaneAbatement'!$M:$M,$C$1,'IEA-MethaneAbatement'!$B:$B,'Country Selector'!$A$2)+VLOOKUP($D$1,'Multipliers and Adjustments'!$A$70:$I$86,TRUNC(COLUMN(O$2)/5)+2,FALSE)*SUMIFS('IEA-MethaneAbatement'!$N:$N,'IEA-MethaneAbatement'!$O:$O,"&lt;"&amp;$B29,'IEA-MethaneAbatement'!$O:$O,"&gt;="&amp;$A29,'IEA-MethaneAbatement'!$M:$M,$D$1,'IEA-MethaneAbatement'!$B:$B,'Country Selector'!$A$2)))*(1+INDEX('EPA to IEA Scaling'!$F$8:$AO$8,,MATCH(O$2,'EPA to IEA Scaling'!$F$1:$AO$1,0)))</f>
        <v>0</v>
      </c>
      <c r="P29" cm="1">
        <f t="array" ref="P29">((VLOOKUP($B$1,'Multipliers and Adjustments'!$A$70:$I$86,TRUNC(COLUMN(P$2)/5)+2,FALSE)*SUMIFS('IEA-MethaneAbatement'!$N:$N,'IEA-MethaneAbatement'!$O:$O,"&lt;"&amp;$B29,'IEA-MethaneAbatement'!$O:$O,"&gt;="&amp;$A29,'IEA-MethaneAbatement'!$M:$M,$B$1,'IEA-MethaneAbatement'!$B:$B,'Country Selector'!$A$2)+VLOOKUP($C$1,'Multipliers and Adjustments'!$A$70:$I$86,TRUNC(COLUMN(P$2)/5)+2,FALSE)*SUMIFS('IEA-MethaneAbatement'!$N:$N,'IEA-MethaneAbatement'!$O:$O,"&lt;"&amp;$B29,'IEA-MethaneAbatement'!$O:$O,"&gt;="&amp;$A29,'IEA-MethaneAbatement'!$M:$M,$C$1,'IEA-MethaneAbatement'!$B:$B,'Country Selector'!$A$2)+VLOOKUP($D$1,'Multipliers and Adjustments'!$A$70:$I$86,TRUNC(COLUMN(P$2)/5)+2,FALSE)*SUMIFS('IEA-MethaneAbatement'!$N:$N,'IEA-MethaneAbatement'!$O:$O,"&lt;"&amp;$B29,'IEA-MethaneAbatement'!$O:$O,"&gt;="&amp;$A29,'IEA-MethaneAbatement'!$M:$M,$D$1,'IEA-MethaneAbatement'!$B:$B,'Country Selector'!$A$2)))*(1+INDEX('EPA to IEA Scaling'!$F$8:$AO$8,,MATCH(P$2,'EPA to IEA Scaling'!$F$1:$AO$1,0)))</f>
        <v>0</v>
      </c>
      <c r="Q29" cm="1">
        <f t="array" ref="Q29">((VLOOKUP($B$1,'Multipliers and Adjustments'!$A$70:$I$86,TRUNC(COLUMN(Q$2)/5)+2,FALSE)*SUMIFS('IEA-MethaneAbatement'!$N:$N,'IEA-MethaneAbatement'!$O:$O,"&lt;"&amp;$B29,'IEA-MethaneAbatement'!$O:$O,"&gt;="&amp;$A29,'IEA-MethaneAbatement'!$M:$M,$B$1,'IEA-MethaneAbatement'!$B:$B,'Country Selector'!$A$2)+VLOOKUP($C$1,'Multipliers and Adjustments'!$A$70:$I$86,TRUNC(COLUMN(Q$2)/5)+2,FALSE)*SUMIFS('IEA-MethaneAbatement'!$N:$N,'IEA-MethaneAbatement'!$O:$O,"&lt;"&amp;$B29,'IEA-MethaneAbatement'!$O:$O,"&gt;="&amp;$A29,'IEA-MethaneAbatement'!$M:$M,$C$1,'IEA-MethaneAbatement'!$B:$B,'Country Selector'!$A$2)+VLOOKUP($D$1,'Multipliers and Adjustments'!$A$70:$I$86,TRUNC(COLUMN(Q$2)/5)+2,FALSE)*SUMIFS('IEA-MethaneAbatement'!$N:$N,'IEA-MethaneAbatement'!$O:$O,"&lt;"&amp;$B29,'IEA-MethaneAbatement'!$O:$O,"&gt;="&amp;$A29,'IEA-MethaneAbatement'!$M:$M,$D$1,'IEA-MethaneAbatement'!$B:$B,'Country Selector'!$A$2)))*(1+INDEX('EPA to IEA Scaling'!$F$8:$AO$8,,MATCH(Q$2,'EPA to IEA Scaling'!$F$1:$AO$1,0)))</f>
        <v>0</v>
      </c>
      <c r="R29" s="31" cm="1">
        <f t="array" ref="R29">((VLOOKUP($B$1,'Multipliers and Adjustments'!$A$70:$I$86,TRUNC(COLUMN(R$2)/5)+2,FALSE)*SUMIFS('IEA-MethaneAbatement'!$N:$N,'IEA-MethaneAbatement'!$O:$O,"&lt;"&amp;$B29,'IEA-MethaneAbatement'!$O:$O,"&gt;="&amp;$A29,'IEA-MethaneAbatement'!$M:$M,$B$1,'IEA-MethaneAbatement'!$B:$B,'Country Selector'!$A$2)+VLOOKUP($C$1,'Multipliers and Adjustments'!$A$70:$I$86,TRUNC(COLUMN(R$2)/5)+2,FALSE)*SUMIFS('IEA-MethaneAbatement'!$N:$N,'IEA-MethaneAbatement'!$O:$O,"&lt;"&amp;$B29,'IEA-MethaneAbatement'!$O:$O,"&gt;="&amp;$A29,'IEA-MethaneAbatement'!$M:$M,$C$1,'IEA-MethaneAbatement'!$B:$B,'Country Selector'!$A$2)+VLOOKUP($D$1,'Multipliers and Adjustments'!$A$70:$I$86,TRUNC(COLUMN(R$2)/5)+2,FALSE)*SUMIFS('IEA-MethaneAbatement'!$N:$N,'IEA-MethaneAbatement'!$O:$O,"&lt;"&amp;$B29,'IEA-MethaneAbatement'!$O:$O,"&gt;="&amp;$A29,'IEA-MethaneAbatement'!$M:$M,$D$1,'IEA-MethaneAbatement'!$B:$B,'Country Selector'!$A$2)))*(1+INDEX('EPA to IEA Scaling'!$F$8:$AO$8,,MATCH(R$2,'EPA to IEA Scaling'!$F$1:$AO$1,0)))</f>
        <v>0</v>
      </c>
      <c r="S29" cm="1">
        <f t="array" ref="S29">((VLOOKUP($B$1,'Multipliers and Adjustments'!$A$70:$I$86,TRUNC(COLUMN(S$2)/5)+2,FALSE)*SUMIFS('IEA-MethaneAbatement'!$N:$N,'IEA-MethaneAbatement'!$O:$O,"&lt;"&amp;$B29,'IEA-MethaneAbatement'!$O:$O,"&gt;="&amp;$A29,'IEA-MethaneAbatement'!$M:$M,$B$1,'IEA-MethaneAbatement'!$B:$B,'Country Selector'!$A$2)+VLOOKUP($C$1,'Multipliers and Adjustments'!$A$70:$I$86,TRUNC(COLUMN(S$2)/5)+2,FALSE)*SUMIFS('IEA-MethaneAbatement'!$N:$N,'IEA-MethaneAbatement'!$O:$O,"&lt;"&amp;$B29,'IEA-MethaneAbatement'!$O:$O,"&gt;="&amp;$A29,'IEA-MethaneAbatement'!$M:$M,$C$1,'IEA-MethaneAbatement'!$B:$B,'Country Selector'!$A$2)+VLOOKUP($D$1,'Multipliers and Adjustments'!$A$70:$I$86,TRUNC(COLUMN(S$2)/5)+2,FALSE)*SUMIFS('IEA-MethaneAbatement'!$N:$N,'IEA-MethaneAbatement'!$O:$O,"&lt;"&amp;$B29,'IEA-MethaneAbatement'!$O:$O,"&gt;="&amp;$A29,'IEA-MethaneAbatement'!$M:$M,$D$1,'IEA-MethaneAbatement'!$B:$B,'Country Selector'!$A$2)))*(1+INDEX('EPA to IEA Scaling'!$F$8:$AO$8,,MATCH(S$2,'EPA to IEA Scaling'!$F$1:$AO$1,0)))</f>
        <v>0</v>
      </c>
      <c r="T29" cm="1">
        <f t="array" ref="T29">((VLOOKUP($B$1,'Multipliers and Adjustments'!$A$70:$I$86,TRUNC(COLUMN(T$2)/5)+2,FALSE)*SUMIFS('IEA-MethaneAbatement'!$N:$N,'IEA-MethaneAbatement'!$O:$O,"&lt;"&amp;$B29,'IEA-MethaneAbatement'!$O:$O,"&gt;="&amp;$A29,'IEA-MethaneAbatement'!$M:$M,$B$1,'IEA-MethaneAbatement'!$B:$B,'Country Selector'!$A$2)+VLOOKUP($C$1,'Multipliers and Adjustments'!$A$70:$I$86,TRUNC(COLUMN(T$2)/5)+2,FALSE)*SUMIFS('IEA-MethaneAbatement'!$N:$N,'IEA-MethaneAbatement'!$O:$O,"&lt;"&amp;$B29,'IEA-MethaneAbatement'!$O:$O,"&gt;="&amp;$A29,'IEA-MethaneAbatement'!$M:$M,$C$1,'IEA-MethaneAbatement'!$B:$B,'Country Selector'!$A$2)+VLOOKUP($D$1,'Multipliers and Adjustments'!$A$70:$I$86,TRUNC(COLUMN(T$2)/5)+2,FALSE)*SUMIFS('IEA-MethaneAbatement'!$N:$N,'IEA-MethaneAbatement'!$O:$O,"&lt;"&amp;$B29,'IEA-MethaneAbatement'!$O:$O,"&gt;="&amp;$A29,'IEA-MethaneAbatement'!$M:$M,$D$1,'IEA-MethaneAbatement'!$B:$B,'Country Selector'!$A$2)))*(1+INDEX('EPA to IEA Scaling'!$F$8:$AO$8,,MATCH(T$2,'EPA to IEA Scaling'!$F$1:$AO$1,0)))</f>
        <v>0</v>
      </c>
      <c r="U29" cm="1">
        <f t="array" ref="U29">((VLOOKUP($B$1,'Multipliers and Adjustments'!$A$70:$I$86,TRUNC(COLUMN(U$2)/5)+2,FALSE)*SUMIFS('IEA-MethaneAbatement'!$N:$N,'IEA-MethaneAbatement'!$O:$O,"&lt;"&amp;$B29,'IEA-MethaneAbatement'!$O:$O,"&gt;="&amp;$A29,'IEA-MethaneAbatement'!$M:$M,$B$1,'IEA-MethaneAbatement'!$B:$B,'Country Selector'!$A$2)+VLOOKUP($C$1,'Multipliers and Adjustments'!$A$70:$I$86,TRUNC(COLUMN(U$2)/5)+2,FALSE)*SUMIFS('IEA-MethaneAbatement'!$N:$N,'IEA-MethaneAbatement'!$O:$O,"&lt;"&amp;$B29,'IEA-MethaneAbatement'!$O:$O,"&gt;="&amp;$A29,'IEA-MethaneAbatement'!$M:$M,$C$1,'IEA-MethaneAbatement'!$B:$B,'Country Selector'!$A$2)+VLOOKUP($D$1,'Multipliers and Adjustments'!$A$70:$I$86,TRUNC(COLUMN(U$2)/5)+2,FALSE)*SUMIFS('IEA-MethaneAbatement'!$N:$N,'IEA-MethaneAbatement'!$O:$O,"&lt;"&amp;$B29,'IEA-MethaneAbatement'!$O:$O,"&gt;="&amp;$A29,'IEA-MethaneAbatement'!$M:$M,$D$1,'IEA-MethaneAbatement'!$B:$B,'Country Selector'!$A$2)))*(1+INDEX('EPA to IEA Scaling'!$F$8:$AO$8,,MATCH(U$2,'EPA to IEA Scaling'!$F$1:$AO$1,0)))</f>
        <v>0</v>
      </c>
      <c r="V29" cm="1">
        <f t="array" ref="V29">((VLOOKUP($B$1,'Multipliers and Adjustments'!$A$70:$I$86,TRUNC(COLUMN(V$2)/5)+2,FALSE)*SUMIFS('IEA-MethaneAbatement'!$N:$N,'IEA-MethaneAbatement'!$O:$O,"&lt;"&amp;$B29,'IEA-MethaneAbatement'!$O:$O,"&gt;="&amp;$A29,'IEA-MethaneAbatement'!$M:$M,$B$1,'IEA-MethaneAbatement'!$B:$B,'Country Selector'!$A$2)+VLOOKUP($C$1,'Multipliers and Adjustments'!$A$70:$I$86,TRUNC(COLUMN(V$2)/5)+2,FALSE)*SUMIFS('IEA-MethaneAbatement'!$N:$N,'IEA-MethaneAbatement'!$O:$O,"&lt;"&amp;$B29,'IEA-MethaneAbatement'!$O:$O,"&gt;="&amp;$A29,'IEA-MethaneAbatement'!$M:$M,$C$1,'IEA-MethaneAbatement'!$B:$B,'Country Selector'!$A$2)+VLOOKUP($D$1,'Multipliers and Adjustments'!$A$70:$I$86,TRUNC(COLUMN(V$2)/5)+2,FALSE)*SUMIFS('IEA-MethaneAbatement'!$N:$N,'IEA-MethaneAbatement'!$O:$O,"&lt;"&amp;$B29,'IEA-MethaneAbatement'!$O:$O,"&gt;="&amp;$A29,'IEA-MethaneAbatement'!$M:$M,$D$1,'IEA-MethaneAbatement'!$B:$B,'Country Selector'!$A$2)))*(1+INDEX('EPA to IEA Scaling'!$F$8:$AO$8,,MATCH(V$2,'EPA to IEA Scaling'!$F$1:$AO$1,0)))</f>
        <v>0</v>
      </c>
      <c r="W29" s="31" cm="1">
        <f t="array" ref="W29">((VLOOKUP($B$1,'Multipliers and Adjustments'!$A$70:$I$86,TRUNC(COLUMN(W$2)/5)+2,FALSE)*SUMIFS('IEA-MethaneAbatement'!$N:$N,'IEA-MethaneAbatement'!$O:$O,"&lt;"&amp;$B29,'IEA-MethaneAbatement'!$O:$O,"&gt;="&amp;$A29,'IEA-MethaneAbatement'!$M:$M,$B$1,'IEA-MethaneAbatement'!$B:$B,'Country Selector'!$A$2)+VLOOKUP($C$1,'Multipliers and Adjustments'!$A$70:$I$86,TRUNC(COLUMN(W$2)/5)+2,FALSE)*SUMIFS('IEA-MethaneAbatement'!$N:$N,'IEA-MethaneAbatement'!$O:$O,"&lt;"&amp;$B29,'IEA-MethaneAbatement'!$O:$O,"&gt;="&amp;$A29,'IEA-MethaneAbatement'!$M:$M,$C$1,'IEA-MethaneAbatement'!$B:$B,'Country Selector'!$A$2)+VLOOKUP($D$1,'Multipliers and Adjustments'!$A$70:$I$86,TRUNC(COLUMN(W$2)/5)+2,FALSE)*SUMIFS('IEA-MethaneAbatement'!$N:$N,'IEA-MethaneAbatement'!$O:$O,"&lt;"&amp;$B29,'IEA-MethaneAbatement'!$O:$O,"&gt;="&amp;$A29,'IEA-MethaneAbatement'!$M:$M,$D$1,'IEA-MethaneAbatement'!$B:$B,'Country Selector'!$A$2)))*(1+INDEX('EPA to IEA Scaling'!$F$8:$AO$8,,MATCH(W$2,'EPA to IEA Scaling'!$F$1:$AO$1,0)))</f>
        <v>0</v>
      </c>
      <c r="X29" cm="1">
        <f t="array" ref="X29">((VLOOKUP($B$1,'Multipliers and Adjustments'!$A$70:$I$86,TRUNC(COLUMN(X$2)/5)+2,FALSE)*SUMIFS('IEA-MethaneAbatement'!$N:$N,'IEA-MethaneAbatement'!$O:$O,"&lt;"&amp;$B29,'IEA-MethaneAbatement'!$O:$O,"&gt;="&amp;$A29,'IEA-MethaneAbatement'!$M:$M,$B$1,'IEA-MethaneAbatement'!$B:$B,'Country Selector'!$A$2)+VLOOKUP($C$1,'Multipliers and Adjustments'!$A$70:$I$86,TRUNC(COLUMN(X$2)/5)+2,FALSE)*SUMIFS('IEA-MethaneAbatement'!$N:$N,'IEA-MethaneAbatement'!$O:$O,"&lt;"&amp;$B29,'IEA-MethaneAbatement'!$O:$O,"&gt;="&amp;$A29,'IEA-MethaneAbatement'!$M:$M,$C$1,'IEA-MethaneAbatement'!$B:$B,'Country Selector'!$A$2)+VLOOKUP($D$1,'Multipliers and Adjustments'!$A$70:$I$86,TRUNC(COLUMN(X$2)/5)+2,FALSE)*SUMIFS('IEA-MethaneAbatement'!$N:$N,'IEA-MethaneAbatement'!$O:$O,"&lt;"&amp;$B29,'IEA-MethaneAbatement'!$O:$O,"&gt;="&amp;$A29,'IEA-MethaneAbatement'!$M:$M,$D$1,'IEA-MethaneAbatement'!$B:$B,'Country Selector'!$A$2)))*(1+INDEX('EPA to IEA Scaling'!$F$8:$AO$8,,MATCH(X$2,'EPA to IEA Scaling'!$F$1:$AO$1,0)))</f>
        <v>0</v>
      </c>
      <c r="Y29" cm="1">
        <f t="array" ref="Y29">((VLOOKUP($B$1,'Multipliers and Adjustments'!$A$70:$I$86,TRUNC(COLUMN(Y$2)/5)+2,FALSE)*SUMIFS('IEA-MethaneAbatement'!$N:$N,'IEA-MethaneAbatement'!$O:$O,"&lt;"&amp;$B29,'IEA-MethaneAbatement'!$O:$O,"&gt;="&amp;$A29,'IEA-MethaneAbatement'!$M:$M,$B$1,'IEA-MethaneAbatement'!$B:$B,'Country Selector'!$A$2)+VLOOKUP($C$1,'Multipliers and Adjustments'!$A$70:$I$86,TRUNC(COLUMN(Y$2)/5)+2,FALSE)*SUMIFS('IEA-MethaneAbatement'!$N:$N,'IEA-MethaneAbatement'!$O:$O,"&lt;"&amp;$B29,'IEA-MethaneAbatement'!$O:$O,"&gt;="&amp;$A29,'IEA-MethaneAbatement'!$M:$M,$C$1,'IEA-MethaneAbatement'!$B:$B,'Country Selector'!$A$2)+VLOOKUP($D$1,'Multipliers and Adjustments'!$A$70:$I$86,TRUNC(COLUMN(Y$2)/5)+2,FALSE)*SUMIFS('IEA-MethaneAbatement'!$N:$N,'IEA-MethaneAbatement'!$O:$O,"&lt;"&amp;$B29,'IEA-MethaneAbatement'!$O:$O,"&gt;="&amp;$A29,'IEA-MethaneAbatement'!$M:$M,$D$1,'IEA-MethaneAbatement'!$B:$B,'Country Selector'!$A$2)))*(1+INDEX('EPA to IEA Scaling'!$F$8:$AO$8,,MATCH(Y$2,'EPA to IEA Scaling'!$F$1:$AO$1,0)))</f>
        <v>0</v>
      </c>
      <c r="Z29" cm="1">
        <f t="array" ref="Z29">((VLOOKUP($B$1,'Multipliers and Adjustments'!$A$70:$I$86,TRUNC(COLUMN(Z$2)/5)+2,FALSE)*SUMIFS('IEA-MethaneAbatement'!$N:$N,'IEA-MethaneAbatement'!$O:$O,"&lt;"&amp;$B29,'IEA-MethaneAbatement'!$O:$O,"&gt;="&amp;$A29,'IEA-MethaneAbatement'!$M:$M,$B$1,'IEA-MethaneAbatement'!$B:$B,'Country Selector'!$A$2)+VLOOKUP($C$1,'Multipliers and Adjustments'!$A$70:$I$86,TRUNC(COLUMN(Z$2)/5)+2,FALSE)*SUMIFS('IEA-MethaneAbatement'!$N:$N,'IEA-MethaneAbatement'!$O:$O,"&lt;"&amp;$B29,'IEA-MethaneAbatement'!$O:$O,"&gt;="&amp;$A29,'IEA-MethaneAbatement'!$M:$M,$C$1,'IEA-MethaneAbatement'!$B:$B,'Country Selector'!$A$2)+VLOOKUP($D$1,'Multipliers and Adjustments'!$A$70:$I$86,TRUNC(COLUMN(Z$2)/5)+2,FALSE)*SUMIFS('IEA-MethaneAbatement'!$N:$N,'IEA-MethaneAbatement'!$O:$O,"&lt;"&amp;$B29,'IEA-MethaneAbatement'!$O:$O,"&gt;="&amp;$A29,'IEA-MethaneAbatement'!$M:$M,$D$1,'IEA-MethaneAbatement'!$B:$B,'Country Selector'!$A$2)))*(1+INDEX('EPA to IEA Scaling'!$F$8:$AO$8,,MATCH(Z$2,'EPA to IEA Scaling'!$F$1:$AO$1,0)))</f>
        <v>0</v>
      </c>
      <c r="AA29" cm="1">
        <f t="array" ref="AA29">((VLOOKUP($B$1,'Multipliers and Adjustments'!$A$70:$I$86,TRUNC(COLUMN(AA$2)/5)+2,FALSE)*SUMIFS('IEA-MethaneAbatement'!$N:$N,'IEA-MethaneAbatement'!$O:$O,"&lt;"&amp;$B29,'IEA-MethaneAbatement'!$O:$O,"&gt;="&amp;$A29,'IEA-MethaneAbatement'!$M:$M,$B$1,'IEA-MethaneAbatement'!$B:$B,'Country Selector'!$A$2)+VLOOKUP($C$1,'Multipliers and Adjustments'!$A$70:$I$86,TRUNC(COLUMN(AA$2)/5)+2,FALSE)*SUMIFS('IEA-MethaneAbatement'!$N:$N,'IEA-MethaneAbatement'!$O:$O,"&lt;"&amp;$B29,'IEA-MethaneAbatement'!$O:$O,"&gt;="&amp;$A29,'IEA-MethaneAbatement'!$M:$M,$C$1,'IEA-MethaneAbatement'!$B:$B,'Country Selector'!$A$2)+VLOOKUP($D$1,'Multipliers and Adjustments'!$A$70:$I$86,TRUNC(COLUMN(AA$2)/5)+2,FALSE)*SUMIFS('IEA-MethaneAbatement'!$N:$N,'IEA-MethaneAbatement'!$O:$O,"&lt;"&amp;$B29,'IEA-MethaneAbatement'!$O:$O,"&gt;="&amp;$A29,'IEA-MethaneAbatement'!$M:$M,$D$1,'IEA-MethaneAbatement'!$B:$B,'Country Selector'!$A$2)))*(1+INDEX('EPA to IEA Scaling'!$F$8:$AO$8,,MATCH(AA$2,'EPA to IEA Scaling'!$F$1:$AO$1,0)))</f>
        <v>0</v>
      </c>
      <c r="AB29" s="31" cm="1">
        <f t="array" ref="AB29">((VLOOKUP($B$1,'Multipliers and Adjustments'!$A$70:$I$86,TRUNC(COLUMN(AB$2)/5)+2,FALSE)*SUMIFS('IEA-MethaneAbatement'!$N:$N,'IEA-MethaneAbatement'!$O:$O,"&lt;"&amp;$B29,'IEA-MethaneAbatement'!$O:$O,"&gt;="&amp;$A29,'IEA-MethaneAbatement'!$M:$M,$B$1,'IEA-MethaneAbatement'!$B:$B,'Country Selector'!$A$2)+VLOOKUP($C$1,'Multipliers and Adjustments'!$A$70:$I$86,TRUNC(COLUMN(AB$2)/5)+2,FALSE)*SUMIFS('IEA-MethaneAbatement'!$N:$N,'IEA-MethaneAbatement'!$O:$O,"&lt;"&amp;$B29,'IEA-MethaneAbatement'!$O:$O,"&gt;="&amp;$A29,'IEA-MethaneAbatement'!$M:$M,$C$1,'IEA-MethaneAbatement'!$B:$B,'Country Selector'!$A$2)+VLOOKUP($D$1,'Multipliers and Adjustments'!$A$70:$I$86,TRUNC(COLUMN(AB$2)/5)+2,FALSE)*SUMIFS('IEA-MethaneAbatement'!$N:$N,'IEA-MethaneAbatement'!$O:$O,"&lt;"&amp;$B29,'IEA-MethaneAbatement'!$O:$O,"&gt;="&amp;$A29,'IEA-MethaneAbatement'!$M:$M,$D$1,'IEA-MethaneAbatement'!$B:$B,'Country Selector'!$A$2)))*(1+INDEX('EPA to IEA Scaling'!$F$8:$AO$8,,MATCH(AB$2,'EPA to IEA Scaling'!$F$1:$AO$1,0)))</f>
        <v>0</v>
      </c>
      <c r="AC29" cm="1">
        <f t="array" ref="AC29">((VLOOKUP($B$1,'Multipliers and Adjustments'!$A$70:$I$86,TRUNC(COLUMN(AC$2)/5)+2,FALSE)*SUMIFS('IEA-MethaneAbatement'!$N:$N,'IEA-MethaneAbatement'!$O:$O,"&lt;"&amp;$B29,'IEA-MethaneAbatement'!$O:$O,"&gt;="&amp;$A29,'IEA-MethaneAbatement'!$M:$M,$B$1,'IEA-MethaneAbatement'!$B:$B,'Country Selector'!$A$2)+VLOOKUP($C$1,'Multipliers and Adjustments'!$A$70:$I$86,TRUNC(COLUMN(AC$2)/5)+2,FALSE)*SUMIFS('IEA-MethaneAbatement'!$N:$N,'IEA-MethaneAbatement'!$O:$O,"&lt;"&amp;$B29,'IEA-MethaneAbatement'!$O:$O,"&gt;="&amp;$A29,'IEA-MethaneAbatement'!$M:$M,$C$1,'IEA-MethaneAbatement'!$B:$B,'Country Selector'!$A$2)+VLOOKUP($D$1,'Multipliers and Adjustments'!$A$70:$I$86,TRUNC(COLUMN(AC$2)/5)+2,FALSE)*SUMIFS('IEA-MethaneAbatement'!$N:$N,'IEA-MethaneAbatement'!$O:$O,"&lt;"&amp;$B29,'IEA-MethaneAbatement'!$O:$O,"&gt;="&amp;$A29,'IEA-MethaneAbatement'!$M:$M,$D$1,'IEA-MethaneAbatement'!$B:$B,'Country Selector'!$A$2)))*(1+INDEX('EPA to IEA Scaling'!$F$8:$AO$8,,MATCH(AC$2,'EPA to IEA Scaling'!$F$1:$AO$1,0)))</f>
        <v>0</v>
      </c>
      <c r="AD29" cm="1">
        <f t="array" ref="AD29">((VLOOKUP($B$1,'Multipliers and Adjustments'!$A$70:$I$86,TRUNC(COLUMN(AD$2)/5)+2,FALSE)*SUMIFS('IEA-MethaneAbatement'!$N:$N,'IEA-MethaneAbatement'!$O:$O,"&lt;"&amp;$B29,'IEA-MethaneAbatement'!$O:$O,"&gt;="&amp;$A29,'IEA-MethaneAbatement'!$M:$M,$B$1,'IEA-MethaneAbatement'!$B:$B,'Country Selector'!$A$2)+VLOOKUP($C$1,'Multipliers and Adjustments'!$A$70:$I$86,TRUNC(COLUMN(AD$2)/5)+2,FALSE)*SUMIFS('IEA-MethaneAbatement'!$N:$N,'IEA-MethaneAbatement'!$O:$O,"&lt;"&amp;$B29,'IEA-MethaneAbatement'!$O:$O,"&gt;="&amp;$A29,'IEA-MethaneAbatement'!$M:$M,$C$1,'IEA-MethaneAbatement'!$B:$B,'Country Selector'!$A$2)+VLOOKUP($D$1,'Multipliers and Adjustments'!$A$70:$I$86,TRUNC(COLUMN(AD$2)/5)+2,FALSE)*SUMIFS('IEA-MethaneAbatement'!$N:$N,'IEA-MethaneAbatement'!$O:$O,"&lt;"&amp;$B29,'IEA-MethaneAbatement'!$O:$O,"&gt;="&amp;$A29,'IEA-MethaneAbatement'!$M:$M,$D$1,'IEA-MethaneAbatement'!$B:$B,'Country Selector'!$A$2)))*(1+INDEX('EPA to IEA Scaling'!$F$8:$AO$8,,MATCH(AD$2,'EPA to IEA Scaling'!$F$1:$AO$1,0)))</f>
        <v>0</v>
      </c>
      <c r="AE29" cm="1">
        <f t="array" ref="AE29">((VLOOKUP($B$1,'Multipliers and Adjustments'!$A$70:$I$86,TRUNC(COLUMN(AE$2)/5)+2,FALSE)*SUMIFS('IEA-MethaneAbatement'!$N:$N,'IEA-MethaneAbatement'!$O:$O,"&lt;"&amp;$B29,'IEA-MethaneAbatement'!$O:$O,"&gt;="&amp;$A29,'IEA-MethaneAbatement'!$M:$M,$B$1,'IEA-MethaneAbatement'!$B:$B,'Country Selector'!$A$2)+VLOOKUP($C$1,'Multipliers and Adjustments'!$A$70:$I$86,TRUNC(COLUMN(AE$2)/5)+2,FALSE)*SUMIFS('IEA-MethaneAbatement'!$N:$N,'IEA-MethaneAbatement'!$O:$O,"&lt;"&amp;$B29,'IEA-MethaneAbatement'!$O:$O,"&gt;="&amp;$A29,'IEA-MethaneAbatement'!$M:$M,$C$1,'IEA-MethaneAbatement'!$B:$B,'Country Selector'!$A$2)+VLOOKUP($D$1,'Multipliers and Adjustments'!$A$70:$I$86,TRUNC(COLUMN(AE$2)/5)+2,FALSE)*SUMIFS('IEA-MethaneAbatement'!$N:$N,'IEA-MethaneAbatement'!$O:$O,"&lt;"&amp;$B29,'IEA-MethaneAbatement'!$O:$O,"&gt;="&amp;$A29,'IEA-MethaneAbatement'!$M:$M,$D$1,'IEA-MethaneAbatement'!$B:$B,'Country Selector'!$A$2)))*(1+INDEX('EPA to IEA Scaling'!$F$8:$AO$8,,MATCH(AE$2,'EPA to IEA Scaling'!$F$1:$AO$1,0)))</f>
        <v>0</v>
      </c>
      <c r="AF29" cm="1">
        <f t="array" ref="AF29">((VLOOKUP($B$1,'Multipliers and Adjustments'!$A$70:$I$86,TRUNC(COLUMN(AF$2)/5)+2,FALSE)*SUMIFS('IEA-MethaneAbatement'!$N:$N,'IEA-MethaneAbatement'!$O:$O,"&lt;"&amp;$B29,'IEA-MethaneAbatement'!$O:$O,"&gt;="&amp;$A29,'IEA-MethaneAbatement'!$M:$M,$B$1,'IEA-MethaneAbatement'!$B:$B,'Country Selector'!$A$2)+VLOOKUP($C$1,'Multipliers and Adjustments'!$A$70:$I$86,TRUNC(COLUMN(AF$2)/5)+2,FALSE)*SUMIFS('IEA-MethaneAbatement'!$N:$N,'IEA-MethaneAbatement'!$O:$O,"&lt;"&amp;$B29,'IEA-MethaneAbatement'!$O:$O,"&gt;="&amp;$A29,'IEA-MethaneAbatement'!$M:$M,$C$1,'IEA-MethaneAbatement'!$B:$B,'Country Selector'!$A$2)+VLOOKUP($D$1,'Multipliers and Adjustments'!$A$70:$I$86,TRUNC(COLUMN(AF$2)/5)+2,FALSE)*SUMIFS('IEA-MethaneAbatement'!$N:$N,'IEA-MethaneAbatement'!$O:$O,"&lt;"&amp;$B29,'IEA-MethaneAbatement'!$O:$O,"&gt;="&amp;$A29,'IEA-MethaneAbatement'!$M:$M,$D$1,'IEA-MethaneAbatement'!$B:$B,'Country Selector'!$A$2)))*(1+INDEX('EPA to IEA Scaling'!$F$8:$AO$8,,MATCH(AF$2,'EPA to IEA Scaling'!$F$1:$AO$1,0)))</f>
        <v>0</v>
      </c>
      <c r="AG29" s="31" cm="1">
        <f t="array" ref="AG29">((VLOOKUP($B$1,'Multipliers and Adjustments'!$A$70:$I$86,TRUNC(COLUMN(AG$2)/5)+2,FALSE)*SUMIFS('IEA-MethaneAbatement'!$N:$N,'IEA-MethaneAbatement'!$O:$O,"&lt;"&amp;$B29,'IEA-MethaneAbatement'!$O:$O,"&gt;="&amp;$A29,'IEA-MethaneAbatement'!$M:$M,$B$1,'IEA-MethaneAbatement'!$B:$B,'Country Selector'!$A$2)+VLOOKUP($C$1,'Multipliers and Adjustments'!$A$70:$I$86,TRUNC(COLUMN(AG$2)/5)+2,FALSE)*SUMIFS('IEA-MethaneAbatement'!$N:$N,'IEA-MethaneAbatement'!$O:$O,"&lt;"&amp;$B29,'IEA-MethaneAbatement'!$O:$O,"&gt;="&amp;$A29,'IEA-MethaneAbatement'!$M:$M,$C$1,'IEA-MethaneAbatement'!$B:$B,'Country Selector'!$A$2)+VLOOKUP($D$1,'Multipliers and Adjustments'!$A$70:$I$86,TRUNC(COLUMN(AG$2)/5)+2,FALSE)*SUMIFS('IEA-MethaneAbatement'!$N:$N,'IEA-MethaneAbatement'!$O:$O,"&lt;"&amp;$B29,'IEA-MethaneAbatement'!$O:$O,"&gt;="&amp;$A29,'IEA-MethaneAbatement'!$M:$M,$D$1,'IEA-MethaneAbatement'!$B:$B,'Country Selector'!$A$2)))*(1+INDEX('EPA to IEA Scaling'!$F$8:$AO$8,,MATCH(AG$2,'EPA to IEA Scaling'!$F$1:$AO$1,0)))</f>
        <v>0</v>
      </c>
      <c r="AH29" cm="1">
        <f t="array" ref="AH29">((VLOOKUP($B$1,'Multipliers and Adjustments'!$A$70:$I$86,TRUNC(COLUMN(AH$2)/5)+2,FALSE)*SUMIFS('IEA-MethaneAbatement'!$N:$N,'IEA-MethaneAbatement'!$O:$O,"&lt;"&amp;$B29,'IEA-MethaneAbatement'!$O:$O,"&gt;="&amp;$A29,'IEA-MethaneAbatement'!$M:$M,$B$1,'IEA-MethaneAbatement'!$B:$B,'Country Selector'!$A$2)+VLOOKUP($C$1,'Multipliers and Adjustments'!$A$70:$I$86,TRUNC(COLUMN(AH$2)/5)+2,FALSE)*SUMIFS('IEA-MethaneAbatement'!$N:$N,'IEA-MethaneAbatement'!$O:$O,"&lt;"&amp;$B29,'IEA-MethaneAbatement'!$O:$O,"&gt;="&amp;$A29,'IEA-MethaneAbatement'!$M:$M,$C$1,'IEA-MethaneAbatement'!$B:$B,'Country Selector'!$A$2)+VLOOKUP($D$1,'Multipliers and Adjustments'!$A$70:$I$86,TRUNC(COLUMN(AH$2)/5)+2,FALSE)*SUMIFS('IEA-MethaneAbatement'!$N:$N,'IEA-MethaneAbatement'!$O:$O,"&lt;"&amp;$B29,'IEA-MethaneAbatement'!$O:$O,"&gt;="&amp;$A29,'IEA-MethaneAbatement'!$M:$M,$D$1,'IEA-MethaneAbatement'!$B:$B,'Country Selector'!$A$2)))*(1+INDEX('EPA to IEA Scaling'!$F$8:$AO$8,,MATCH(AH$2,'EPA to IEA Scaling'!$F$1:$AO$1,0)))</f>
        <v>0</v>
      </c>
      <c r="AI29" cm="1">
        <f t="array" ref="AI29">((VLOOKUP($B$1,'Multipliers and Adjustments'!$A$70:$I$86,TRUNC(COLUMN(AI$2)/5)+2,FALSE)*SUMIFS('IEA-MethaneAbatement'!$N:$N,'IEA-MethaneAbatement'!$O:$O,"&lt;"&amp;$B29,'IEA-MethaneAbatement'!$O:$O,"&gt;="&amp;$A29,'IEA-MethaneAbatement'!$M:$M,$B$1,'IEA-MethaneAbatement'!$B:$B,'Country Selector'!$A$2)+VLOOKUP($C$1,'Multipliers and Adjustments'!$A$70:$I$86,TRUNC(COLUMN(AI$2)/5)+2,FALSE)*SUMIFS('IEA-MethaneAbatement'!$N:$N,'IEA-MethaneAbatement'!$O:$O,"&lt;"&amp;$B29,'IEA-MethaneAbatement'!$O:$O,"&gt;="&amp;$A29,'IEA-MethaneAbatement'!$M:$M,$C$1,'IEA-MethaneAbatement'!$B:$B,'Country Selector'!$A$2)+VLOOKUP($D$1,'Multipliers and Adjustments'!$A$70:$I$86,TRUNC(COLUMN(AI$2)/5)+2,FALSE)*SUMIFS('IEA-MethaneAbatement'!$N:$N,'IEA-MethaneAbatement'!$O:$O,"&lt;"&amp;$B29,'IEA-MethaneAbatement'!$O:$O,"&gt;="&amp;$A29,'IEA-MethaneAbatement'!$M:$M,$D$1,'IEA-MethaneAbatement'!$B:$B,'Country Selector'!$A$2)))*(1+INDEX('EPA to IEA Scaling'!$F$8:$AO$8,,MATCH(AI$2,'EPA to IEA Scaling'!$F$1:$AO$1,0)))</f>
        <v>0</v>
      </c>
      <c r="AJ29" cm="1">
        <f t="array" ref="AJ29">((VLOOKUP($B$1,'Multipliers and Adjustments'!$A$70:$I$86,TRUNC(COLUMN(AJ$2)/5)+2,FALSE)*SUMIFS('IEA-MethaneAbatement'!$N:$N,'IEA-MethaneAbatement'!$O:$O,"&lt;"&amp;$B29,'IEA-MethaneAbatement'!$O:$O,"&gt;="&amp;$A29,'IEA-MethaneAbatement'!$M:$M,$B$1,'IEA-MethaneAbatement'!$B:$B,'Country Selector'!$A$2)+VLOOKUP($C$1,'Multipliers and Adjustments'!$A$70:$I$86,TRUNC(COLUMN(AJ$2)/5)+2,FALSE)*SUMIFS('IEA-MethaneAbatement'!$N:$N,'IEA-MethaneAbatement'!$O:$O,"&lt;"&amp;$B29,'IEA-MethaneAbatement'!$O:$O,"&gt;="&amp;$A29,'IEA-MethaneAbatement'!$M:$M,$C$1,'IEA-MethaneAbatement'!$B:$B,'Country Selector'!$A$2)+VLOOKUP($D$1,'Multipliers and Adjustments'!$A$70:$I$86,TRUNC(COLUMN(AJ$2)/5)+2,FALSE)*SUMIFS('IEA-MethaneAbatement'!$N:$N,'IEA-MethaneAbatement'!$O:$O,"&lt;"&amp;$B29,'IEA-MethaneAbatement'!$O:$O,"&gt;="&amp;$A29,'IEA-MethaneAbatement'!$M:$M,$D$1,'IEA-MethaneAbatement'!$B:$B,'Country Selector'!$A$2)))*(1+INDEX('EPA to IEA Scaling'!$F$8:$AO$8,,MATCH(AJ$2,'EPA to IEA Scaling'!$F$1:$AO$1,0)))</f>
        <v>0</v>
      </c>
      <c r="AK29" cm="1">
        <f t="array" ref="AK29">((VLOOKUP($B$1,'Multipliers and Adjustments'!$A$70:$I$86,TRUNC(COLUMN(AK$2)/5)+2,FALSE)*SUMIFS('IEA-MethaneAbatement'!$N:$N,'IEA-MethaneAbatement'!$O:$O,"&lt;"&amp;$B29,'IEA-MethaneAbatement'!$O:$O,"&gt;="&amp;$A29,'IEA-MethaneAbatement'!$M:$M,$B$1,'IEA-MethaneAbatement'!$B:$B,'Country Selector'!$A$2)+VLOOKUP($C$1,'Multipliers and Adjustments'!$A$70:$I$86,TRUNC(COLUMN(AK$2)/5)+2,FALSE)*SUMIFS('IEA-MethaneAbatement'!$N:$N,'IEA-MethaneAbatement'!$O:$O,"&lt;"&amp;$B29,'IEA-MethaneAbatement'!$O:$O,"&gt;="&amp;$A29,'IEA-MethaneAbatement'!$M:$M,$C$1,'IEA-MethaneAbatement'!$B:$B,'Country Selector'!$A$2)+VLOOKUP($D$1,'Multipliers and Adjustments'!$A$70:$I$86,TRUNC(COLUMN(AK$2)/5)+2,FALSE)*SUMIFS('IEA-MethaneAbatement'!$N:$N,'IEA-MethaneAbatement'!$O:$O,"&lt;"&amp;$B29,'IEA-MethaneAbatement'!$O:$O,"&gt;="&amp;$A29,'IEA-MethaneAbatement'!$M:$M,$D$1,'IEA-MethaneAbatement'!$B:$B,'Country Selector'!$A$2)))*(1+INDEX('EPA to IEA Scaling'!$F$8:$AO$8,,MATCH(AK$2,'EPA to IEA Scaling'!$F$1:$AO$1,0)))</f>
        <v>0</v>
      </c>
      <c r="AL29" s="31" cm="1">
        <f t="array" ref="AL29">((VLOOKUP($B$1,'Multipliers and Adjustments'!$A$70:$I$86,TRUNC(COLUMN(AL$2)/5)+2,FALSE)*SUMIFS('IEA-MethaneAbatement'!$N:$N,'IEA-MethaneAbatement'!$O:$O,"&lt;"&amp;$B29,'IEA-MethaneAbatement'!$O:$O,"&gt;="&amp;$A29,'IEA-MethaneAbatement'!$M:$M,$B$1,'IEA-MethaneAbatement'!$B:$B,'Country Selector'!$A$2)+VLOOKUP($C$1,'Multipliers and Adjustments'!$A$70:$I$86,TRUNC(COLUMN(AL$2)/5)+2,FALSE)*SUMIFS('IEA-MethaneAbatement'!$N:$N,'IEA-MethaneAbatement'!$O:$O,"&lt;"&amp;$B29,'IEA-MethaneAbatement'!$O:$O,"&gt;="&amp;$A29,'IEA-MethaneAbatement'!$M:$M,$C$1,'IEA-MethaneAbatement'!$B:$B,'Country Selector'!$A$2)+VLOOKUP($D$1,'Multipliers and Adjustments'!$A$70:$I$86,TRUNC(COLUMN(AL$2)/5)+2,FALSE)*SUMIFS('IEA-MethaneAbatement'!$N:$N,'IEA-MethaneAbatement'!$O:$O,"&lt;"&amp;$B29,'IEA-MethaneAbatement'!$O:$O,"&gt;="&amp;$A29,'IEA-MethaneAbatement'!$M:$M,$D$1,'IEA-MethaneAbatement'!$B:$B,'Country Selector'!$A$2)))*(1+INDEX('EPA to IEA Scaling'!$F$8:$AO$8,,MATCH(AL$2,'EPA to IEA Scaling'!$F$1:$AO$1,0)))</f>
        <v>0</v>
      </c>
    </row>
    <row r="30" spans="1:38" x14ac:dyDescent="0.45">
      <c r="A30" s="15">
        <f t="shared" si="1"/>
        <v>-40</v>
      </c>
      <c r="B30" s="16">
        <f t="shared" si="2"/>
        <v>-30</v>
      </c>
      <c r="C30" s="31" cm="1">
        <f t="array" ref="C30">((VLOOKUP($B$1,'Multipliers and Adjustments'!$A$70:$I$86,TRUNC(COLUMN(C$2)/5)+2,FALSE)*SUMIFS('IEA-MethaneAbatement'!$N:$N,'IEA-MethaneAbatement'!$O:$O,"&lt;"&amp;$B30,'IEA-MethaneAbatement'!$O:$O,"&gt;="&amp;$A30,'IEA-MethaneAbatement'!$M:$M,$B$1,'IEA-MethaneAbatement'!$B:$B,'Country Selector'!$A$2)+VLOOKUP($C$1,'Multipliers and Adjustments'!$A$70:$I$86,TRUNC(COLUMN(C$2)/5)+2,FALSE)*SUMIFS('IEA-MethaneAbatement'!$N:$N,'IEA-MethaneAbatement'!$O:$O,"&lt;"&amp;$B30,'IEA-MethaneAbatement'!$O:$O,"&gt;="&amp;$A30,'IEA-MethaneAbatement'!$M:$M,$C$1,'IEA-MethaneAbatement'!$B:$B,'Country Selector'!$A$2)+VLOOKUP($D$1,'Multipliers and Adjustments'!$A$70:$I$86,TRUNC(COLUMN(C$2)/5)+2,FALSE)*SUMIFS('IEA-MethaneAbatement'!$N:$N,'IEA-MethaneAbatement'!$O:$O,"&lt;"&amp;$B30,'IEA-MethaneAbatement'!$O:$O,"&gt;="&amp;$A30,'IEA-MethaneAbatement'!$M:$M,$D$1,'IEA-MethaneAbatement'!$B:$B,'Country Selector'!$A$2)))*(1+INDEX('EPA to IEA Scaling'!$F$8:$AO$8,,MATCH(C$2,'EPA to IEA Scaling'!$F$1:$AO$1,0)))</f>
        <v>0</v>
      </c>
      <c r="D30" cm="1">
        <f t="array" ref="D30">((VLOOKUP($B$1,'Multipliers and Adjustments'!$A$70:$I$86,TRUNC(COLUMN(D$2)/5)+2,FALSE)*SUMIFS('IEA-MethaneAbatement'!$N:$N,'IEA-MethaneAbatement'!$O:$O,"&lt;"&amp;$B30,'IEA-MethaneAbatement'!$O:$O,"&gt;="&amp;$A30,'IEA-MethaneAbatement'!$M:$M,$B$1,'IEA-MethaneAbatement'!$B:$B,'Country Selector'!$A$2)+VLOOKUP($C$1,'Multipliers and Adjustments'!$A$70:$I$86,TRUNC(COLUMN(D$2)/5)+2,FALSE)*SUMIFS('IEA-MethaneAbatement'!$N:$N,'IEA-MethaneAbatement'!$O:$O,"&lt;"&amp;$B30,'IEA-MethaneAbatement'!$O:$O,"&gt;="&amp;$A30,'IEA-MethaneAbatement'!$M:$M,$C$1,'IEA-MethaneAbatement'!$B:$B,'Country Selector'!$A$2)+VLOOKUP($D$1,'Multipliers and Adjustments'!$A$70:$I$86,TRUNC(COLUMN(D$2)/5)+2,FALSE)*SUMIFS('IEA-MethaneAbatement'!$N:$N,'IEA-MethaneAbatement'!$O:$O,"&lt;"&amp;$B30,'IEA-MethaneAbatement'!$O:$O,"&gt;="&amp;$A30,'IEA-MethaneAbatement'!$M:$M,$D$1,'IEA-MethaneAbatement'!$B:$B,'Country Selector'!$A$2)))*(1+INDEX('EPA to IEA Scaling'!$F$8:$AO$8,,MATCH(D$2,'EPA to IEA Scaling'!$F$1:$AO$1,0)))</f>
        <v>0</v>
      </c>
      <c r="E30" cm="1">
        <f t="array" ref="E30">((VLOOKUP($B$1,'Multipliers and Adjustments'!$A$70:$I$86,TRUNC(COLUMN(E$2)/5)+2,FALSE)*SUMIFS('IEA-MethaneAbatement'!$N:$N,'IEA-MethaneAbatement'!$O:$O,"&lt;"&amp;$B30,'IEA-MethaneAbatement'!$O:$O,"&gt;="&amp;$A30,'IEA-MethaneAbatement'!$M:$M,$B$1,'IEA-MethaneAbatement'!$B:$B,'Country Selector'!$A$2)+VLOOKUP($C$1,'Multipliers and Adjustments'!$A$70:$I$86,TRUNC(COLUMN(E$2)/5)+2,FALSE)*SUMIFS('IEA-MethaneAbatement'!$N:$N,'IEA-MethaneAbatement'!$O:$O,"&lt;"&amp;$B30,'IEA-MethaneAbatement'!$O:$O,"&gt;="&amp;$A30,'IEA-MethaneAbatement'!$M:$M,$C$1,'IEA-MethaneAbatement'!$B:$B,'Country Selector'!$A$2)+VLOOKUP($D$1,'Multipliers and Adjustments'!$A$70:$I$86,TRUNC(COLUMN(E$2)/5)+2,FALSE)*SUMIFS('IEA-MethaneAbatement'!$N:$N,'IEA-MethaneAbatement'!$O:$O,"&lt;"&amp;$B30,'IEA-MethaneAbatement'!$O:$O,"&gt;="&amp;$A30,'IEA-MethaneAbatement'!$M:$M,$D$1,'IEA-MethaneAbatement'!$B:$B,'Country Selector'!$A$2)))*(1+INDEX('EPA to IEA Scaling'!$F$8:$AO$8,,MATCH(E$2,'EPA to IEA Scaling'!$F$1:$AO$1,0)))</f>
        <v>0</v>
      </c>
      <c r="F30" cm="1">
        <f t="array" ref="F30">((VLOOKUP($B$1,'Multipliers and Adjustments'!$A$70:$I$86,TRUNC(COLUMN(F$2)/5)+2,FALSE)*SUMIFS('IEA-MethaneAbatement'!$N:$N,'IEA-MethaneAbatement'!$O:$O,"&lt;"&amp;$B30,'IEA-MethaneAbatement'!$O:$O,"&gt;="&amp;$A30,'IEA-MethaneAbatement'!$M:$M,$B$1,'IEA-MethaneAbatement'!$B:$B,'Country Selector'!$A$2)+VLOOKUP($C$1,'Multipliers and Adjustments'!$A$70:$I$86,TRUNC(COLUMN(F$2)/5)+2,FALSE)*SUMIFS('IEA-MethaneAbatement'!$N:$N,'IEA-MethaneAbatement'!$O:$O,"&lt;"&amp;$B30,'IEA-MethaneAbatement'!$O:$O,"&gt;="&amp;$A30,'IEA-MethaneAbatement'!$M:$M,$C$1,'IEA-MethaneAbatement'!$B:$B,'Country Selector'!$A$2)+VLOOKUP($D$1,'Multipliers and Adjustments'!$A$70:$I$86,TRUNC(COLUMN(F$2)/5)+2,FALSE)*SUMIFS('IEA-MethaneAbatement'!$N:$N,'IEA-MethaneAbatement'!$O:$O,"&lt;"&amp;$B30,'IEA-MethaneAbatement'!$O:$O,"&gt;="&amp;$A30,'IEA-MethaneAbatement'!$M:$M,$D$1,'IEA-MethaneAbatement'!$B:$B,'Country Selector'!$A$2)))*(1+INDEX('EPA to IEA Scaling'!$F$8:$AO$8,,MATCH(F$2,'EPA to IEA Scaling'!$F$1:$AO$1,0)))</f>
        <v>0</v>
      </c>
      <c r="G30" cm="1">
        <f t="array" ref="G30">((VLOOKUP($B$1,'Multipliers and Adjustments'!$A$70:$I$86,TRUNC(COLUMN(G$2)/5)+2,FALSE)*SUMIFS('IEA-MethaneAbatement'!$N:$N,'IEA-MethaneAbatement'!$O:$O,"&lt;"&amp;$B30,'IEA-MethaneAbatement'!$O:$O,"&gt;="&amp;$A30,'IEA-MethaneAbatement'!$M:$M,$B$1,'IEA-MethaneAbatement'!$B:$B,'Country Selector'!$A$2)+VLOOKUP($C$1,'Multipliers and Adjustments'!$A$70:$I$86,TRUNC(COLUMN(G$2)/5)+2,FALSE)*SUMIFS('IEA-MethaneAbatement'!$N:$N,'IEA-MethaneAbatement'!$O:$O,"&lt;"&amp;$B30,'IEA-MethaneAbatement'!$O:$O,"&gt;="&amp;$A30,'IEA-MethaneAbatement'!$M:$M,$C$1,'IEA-MethaneAbatement'!$B:$B,'Country Selector'!$A$2)+VLOOKUP($D$1,'Multipliers and Adjustments'!$A$70:$I$86,TRUNC(COLUMN(G$2)/5)+2,FALSE)*SUMIFS('IEA-MethaneAbatement'!$N:$N,'IEA-MethaneAbatement'!$O:$O,"&lt;"&amp;$B30,'IEA-MethaneAbatement'!$O:$O,"&gt;="&amp;$A30,'IEA-MethaneAbatement'!$M:$M,$D$1,'IEA-MethaneAbatement'!$B:$B,'Country Selector'!$A$2)))*(1+INDEX('EPA to IEA Scaling'!$F$8:$AO$8,,MATCH(G$2,'EPA to IEA Scaling'!$F$1:$AO$1,0)))</f>
        <v>0</v>
      </c>
      <c r="H30" s="31" cm="1">
        <f t="array" ref="H30">((VLOOKUP($B$1,'Multipliers and Adjustments'!$A$70:$I$86,TRUNC(COLUMN(H$2)/5)+2,FALSE)*SUMIFS('IEA-MethaneAbatement'!$N:$N,'IEA-MethaneAbatement'!$O:$O,"&lt;"&amp;$B30,'IEA-MethaneAbatement'!$O:$O,"&gt;="&amp;$A30,'IEA-MethaneAbatement'!$M:$M,$B$1,'IEA-MethaneAbatement'!$B:$B,'Country Selector'!$A$2)+VLOOKUP($C$1,'Multipliers and Adjustments'!$A$70:$I$86,TRUNC(COLUMN(H$2)/5)+2,FALSE)*SUMIFS('IEA-MethaneAbatement'!$N:$N,'IEA-MethaneAbatement'!$O:$O,"&lt;"&amp;$B30,'IEA-MethaneAbatement'!$O:$O,"&gt;="&amp;$A30,'IEA-MethaneAbatement'!$M:$M,$C$1,'IEA-MethaneAbatement'!$B:$B,'Country Selector'!$A$2)+VLOOKUP($D$1,'Multipliers and Adjustments'!$A$70:$I$86,TRUNC(COLUMN(H$2)/5)+2,FALSE)*SUMIFS('IEA-MethaneAbatement'!$N:$N,'IEA-MethaneAbatement'!$O:$O,"&lt;"&amp;$B30,'IEA-MethaneAbatement'!$O:$O,"&gt;="&amp;$A30,'IEA-MethaneAbatement'!$M:$M,$D$1,'IEA-MethaneAbatement'!$B:$B,'Country Selector'!$A$2)))*(1+INDEX('EPA to IEA Scaling'!$F$8:$AO$8,,MATCH(H$2,'EPA to IEA Scaling'!$F$1:$AO$1,0)))</f>
        <v>0</v>
      </c>
      <c r="I30" cm="1">
        <f t="array" ref="I30">((VLOOKUP($B$1,'Multipliers and Adjustments'!$A$70:$I$86,TRUNC(COLUMN(I$2)/5)+2,FALSE)*SUMIFS('IEA-MethaneAbatement'!$N:$N,'IEA-MethaneAbatement'!$O:$O,"&lt;"&amp;$B30,'IEA-MethaneAbatement'!$O:$O,"&gt;="&amp;$A30,'IEA-MethaneAbatement'!$M:$M,$B$1,'IEA-MethaneAbatement'!$B:$B,'Country Selector'!$A$2)+VLOOKUP($C$1,'Multipliers and Adjustments'!$A$70:$I$86,TRUNC(COLUMN(I$2)/5)+2,FALSE)*SUMIFS('IEA-MethaneAbatement'!$N:$N,'IEA-MethaneAbatement'!$O:$O,"&lt;"&amp;$B30,'IEA-MethaneAbatement'!$O:$O,"&gt;="&amp;$A30,'IEA-MethaneAbatement'!$M:$M,$C$1,'IEA-MethaneAbatement'!$B:$B,'Country Selector'!$A$2)+VLOOKUP($D$1,'Multipliers and Adjustments'!$A$70:$I$86,TRUNC(COLUMN(I$2)/5)+2,FALSE)*SUMIFS('IEA-MethaneAbatement'!$N:$N,'IEA-MethaneAbatement'!$O:$O,"&lt;"&amp;$B30,'IEA-MethaneAbatement'!$O:$O,"&gt;="&amp;$A30,'IEA-MethaneAbatement'!$M:$M,$D$1,'IEA-MethaneAbatement'!$B:$B,'Country Selector'!$A$2)))*(1+INDEX('EPA to IEA Scaling'!$F$8:$AO$8,,MATCH(I$2,'EPA to IEA Scaling'!$F$1:$AO$1,0)))</f>
        <v>0</v>
      </c>
      <c r="J30" cm="1">
        <f t="array" ref="J30">((VLOOKUP($B$1,'Multipliers and Adjustments'!$A$70:$I$86,TRUNC(COLUMN(J$2)/5)+2,FALSE)*SUMIFS('IEA-MethaneAbatement'!$N:$N,'IEA-MethaneAbatement'!$O:$O,"&lt;"&amp;$B30,'IEA-MethaneAbatement'!$O:$O,"&gt;="&amp;$A30,'IEA-MethaneAbatement'!$M:$M,$B$1,'IEA-MethaneAbatement'!$B:$B,'Country Selector'!$A$2)+VLOOKUP($C$1,'Multipliers and Adjustments'!$A$70:$I$86,TRUNC(COLUMN(J$2)/5)+2,FALSE)*SUMIFS('IEA-MethaneAbatement'!$N:$N,'IEA-MethaneAbatement'!$O:$O,"&lt;"&amp;$B30,'IEA-MethaneAbatement'!$O:$O,"&gt;="&amp;$A30,'IEA-MethaneAbatement'!$M:$M,$C$1,'IEA-MethaneAbatement'!$B:$B,'Country Selector'!$A$2)+VLOOKUP($D$1,'Multipliers and Adjustments'!$A$70:$I$86,TRUNC(COLUMN(J$2)/5)+2,FALSE)*SUMIFS('IEA-MethaneAbatement'!$N:$N,'IEA-MethaneAbatement'!$O:$O,"&lt;"&amp;$B30,'IEA-MethaneAbatement'!$O:$O,"&gt;="&amp;$A30,'IEA-MethaneAbatement'!$M:$M,$D$1,'IEA-MethaneAbatement'!$B:$B,'Country Selector'!$A$2)))*(1+INDEX('EPA to IEA Scaling'!$F$8:$AO$8,,MATCH(J$2,'EPA to IEA Scaling'!$F$1:$AO$1,0)))</f>
        <v>0</v>
      </c>
      <c r="K30" cm="1">
        <f t="array" ref="K30">((VLOOKUP($B$1,'Multipliers and Adjustments'!$A$70:$I$86,TRUNC(COLUMN(K$2)/5)+2,FALSE)*SUMIFS('IEA-MethaneAbatement'!$N:$N,'IEA-MethaneAbatement'!$O:$O,"&lt;"&amp;$B30,'IEA-MethaneAbatement'!$O:$O,"&gt;="&amp;$A30,'IEA-MethaneAbatement'!$M:$M,$B$1,'IEA-MethaneAbatement'!$B:$B,'Country Selector'!$A$2)+VLOOKUP($C$1,'Multipliers and Adjustments'!$A$70:$I$86,TRUNC(COLUMN(K$2)/5)+2,FALSE)*SUMIFS('IEA-MethaneAbatement'!$N:$N,'IEA-MethaneAbatement'!$O:$O,"&lt;"&amp;$B30,'IEA-MethaneAbatement'!$O:$O,"&gt;="&amp;$A30,'IEA-MethaneAbatement'!$M:$M,$C$1,'IEA-MethaneAbatement'!$B:$B,'Country Selector'!$A$2)+VLOOKUP($D$1,'Multipliers and Adjustments'!$A$70:$I$86,TRUNC(COLUMN(K$2)/5)+2,FALSE)*SUMIFS('IEA-MethaneAbatement'!$N:$N,'IEA-MethaneAbatement'!$O:$O,"&lt;"&amp;$B30,'IEA-MethaneAbatement'!$O:$O,"&gt;="&amp;$A30,'IEA-MethaneAbatement'!$M:$M,$D$1,'IEA-MethaneAbatement'!$B:$B,'Country Selector'!$A$2)))*(1+INDEX('EPA to IEA Scaling'!$F$8:$AO$8,,MATCH(K$2,'EPA to IEA Scaling'!$F$1:$AO$1,0)))</f>
        <v>0</v>
      </c>
      <c r="L30" cm="1">
        <f t="array" ref="L30">((VLOOKUP($B$1,'Multipliers and Adjustments'!$A$70:$I$86,TRUNC(COLUMN(L$2)/5)+2,FALSE)*SUMIFS('IEA-MethaneAbatement'!$N:$N,'IEA-MethaneAbatement'!$O:$O,"&lt;"&amp;$B30,'IEA-MethaneAbatement'!$O:$O,"&gt;="&amp;$A30,'IEA-MethaneAbatement'!$M:$M,$B$1,'IEA-MethaneAbatement'!$B:$B,'Country Selector'!$A$2)+VLOOKUP($C$1,'Multipliers and Adjustments'!$A$70:$I$86,TRUNC(COLUMN(L$2)/5)+2,FALSE)*SUMIFS('IEA-MethaneAbatement'!$N:$N,'IEA-MethaneAbatement'!$O:$O,"&lt;"&amp;$B30,'IEA-MethaneAbatement'!$O:$O,"&gt;="&amp;$A30,'IEA-MethaneAbatement'!$M:$M,$C$1,'IEA-MethaneAbatement'!$B:$B,'Country Selector'!$A$2)+VLOOKUP($D$1,'Multipliers and Adjustments'!$A$70:$I$86,TRUNC(COLUMN(L$2)/5)+2,FALSE)*SUMIFS('IEA-MethaneAbatement'!$N:$N,'IEA-MethaneAbatement'!$O:$O,"&lt;"&amp;$B30,'IEA-MethaneAbatement'!$O:$O,"&gt;="&amp;$A30,'IEA-MethaneAbatement'!$M:$M,$D$1,'IEA-MethaneAbatement'!$B:$B,'Country Selector'!$A$2)))*(1+INDEX('EPA to IEA Scaling'!$F$8:$AO$8,,MATCH(L$2,'EPA to IEA Scaling'!$F$1:$AO$1,0)))</f>
        <v>0</v>
      </c>
      <c r="M30" s="31" cm="1">
        <f t="array" ref="M30">((VLOOKUP($B$1,'Multipliers and Adjustments'!$A$70:$I$86,TRUNC(COLUMN(M$2)/5)+2,FALSE)*SUMIFS('IEA-MethaneAbatement'!$N:$N,'IEA-MethaneAbatement'!$O:$O,"&lt;"&amp;$B30,'IEA-MethaneAbatement'!$O:$O,"&gt;="&amp;$A30,'IEA-MethaneAbatement'!$M:$M,$B$1,'IEA-MethaneAbatement'!$B:$B,'Country Selector'!$A$2)+VLOOKUP($C$1,'Multipliers and Adjustments'!$A$70:$I$86,TRUNC(COLUMN(M$2)/5)+2,FALSE)*SUMIFS('IEA-MethaneAbatement'!$N:$N,'IEA-MethaneAbatement'!$O:$O,"&lt;"&amp;$B30,'IEA-MethaneAbatement'!$O:$O,"&gt;="&amp;$A30,'IEA-MethaneAbatement'!$M:$M,$C$1,'IEA-MethaneAbatement'!$B:$B,'Country Selector'!$A$2)+VLOOKUP($D$1,'Multipliers and Adjustments'!$A$70:$I$86,TRUNC(COLUMN(M$2)/5)+2,FALSE)*SUMIFS('IEA-MethaneAbatement'!$N:$N,'IEA-MethaneAbatement'!$O:$O,"&lt;"&amp;$B30,'IEA-MethaneAbatement'!$O:$O,"&gt;="&amp;$A30,'IEA-MethaneAbatement'!$M:$M,$D$1,'IEA-MethaneAbatement'!$B:$B,'Country Selector'!$A$2)))*(1+INDEX('EPA to IEA Scaling'!$F$8:$AO$8,,MATCH(M$2,'EPA to IEA Scaling'!$F$1:$AO$1,0)))</f>
        <v>0</v>
      </c>
      <c r="N30" cm="1">
        <f t="array" ref="N30">((VLOOKUP($B$1,'Multipliers and Adjustments'!$A$70:$I$86,TRUNC(COLUMN(N$2)/5)+2,FALSE)*SUMIFS('IEA-MethaneAbatement'!$N:$N,'IEA-MethaneAbatement'!$O:$O,"&lt;"&amp;$B30,'IEA-MethaneAbatement'!$O:$O,"&gt;="&amp;$A30,'IEA-MethaneAbatement'!$M:$M,$B$1,'IEA-MethaneAbatement'!$B:$B,'Country Selector'!$A$2)+VLOOKUP($C$1,'Multipliers and Adjustments'!$A$70:$I$86,TRUNC(COLUMN(N$2)/5)+2,FALSE)*SUMIFS('IEA-MethaneAbatement'!$N:$N,'IEA-MethaneAbatement'!$O:$O,"&lt;"&amp;$B30,'IEA-MethaneAbatement'!$O:$O,"&gt;="&amp;$A30,'IEA-MethaneAbatement'!$M:$M,$C$1,'IEA-MethaneAbatement'!$B:$B,'Country Selector'!$A$2)+VLOOKUP($D$1,'Multipliers and Adjustments'!$A$70:$I$86,TRUNC(COLUMN(N$2)/5)+2,FALSE)*SUMIFS('IEA-MethaneAbatement'!$N:$N,'IEA-MethaneAbatement'!$O:$O,"&lt;"&amp;$B30,'IEA-MethaneAbatement'!$O:$O,"&gt;="&amp;$A30,'IEA-MethaneAbatement'!$M:$M,$D$1,'IEA-MethaneAbatement'!$B:$B,'Country Selector'!$A$2)))*(1+INDEX('EPA to IEA Scaling'!$F$8:$AO$8,,MATCH(N$2,'EPA to IEA Scaling'!$F$1:$AO$1,0)))</f>
        <v>0</v>
      </c>
      <c r="O30" cm="1">
        <f t="array" ref="O30">((VLOOKUP($B$1,'Multipliers and Adjustments'!$A$70:$I$86,TRUNC(COLUMN(O$2)/5)+2,FALSE)*SUMIFS('IEA-MethaneAbatement'!$N:$N,'IEA-MethaneAbatement'!$O:$O,"&lt;"&amp;$B30,'IEA-MethaneAbatement'!$O:$O,"&gt;="&amp;$A30,'IEA-MethaneAbatement'!$M:$M,$B$1,'IEA-MethaneAbatement'!$B:$B,'Country Selector'!$A$2)+VLOOKUP($C$1,'Multipliers and Adjustments'!$A$70:$I$86,TRUNC(COLUMN(O$2)/5)+2,FALSE)*SUMIFS('IEA-MethaneAbatement'!$N:$N,'IEA-MethaneAbatement'!$O:$O,"&lt;"&amp;$B30,'IEA-MethaneAbatement'!$O:$O,"&gt;="&amp;$A30,'IEA-MethaneAbatement'!$M:$M,$C$1,'IEA-MethaneAbatement'!$B:$B,'Country Selector'!$A$2)+VLOOKUP($D$1,'Multipliers and Adjustments'!$A$70:$I$86,TRUNC(COLUMN(O$2)/5)+2,FALSE)*SUMIFS('IEA-MethaneAbatement'!$N:$N,'IEA-MethaneAbatement'!$O:$O,"&lt;"&amp;$B30,'IEA-MethaneAbatement'!$O:$O,"&gt;="&amp;$A30,'IEA-MethaneAbatement'!$M:$M,$D$1,'IEA-MethaneAbatement'!$B:$B,'Country Selector'!$A$2)))*(1+INDEX('EPA to IEA Scaling'!$F$8:$AO$8,,MATCH(O$2,'EPA to IEA Scaling'!$F$1:$AO$1,0)))</f>
        <v>0</v>
      </c>
      <c r="P30" cm="1">
        <f t="array" ref="P30">((VLOOKUP($B$1,'Multipliers and Adjustments'!$A$70:$I$86,TRUNC(COLUMN(P$2)/5)+2,FALSE)*SUMIFS('IEA-MethaneAbatement'!$N:$N,'IEA-MethaneAbatement'!$O:$O,"&lt;"&amp;$B30,'IEA-MethaneAbatement'!$O:$O,"&gt;="&amp;$A30,'IEA-MethaneAbatement'!$M:$M,$B$1,'IEA-MethaneAbatement'!$B:$B,'Country Selector'!$A$2)+VLOOKUP($C$1,'Multipliers and Adjustments'!$A$70:$I$86,TRUNC(COLUMN(P$2)/5)+2,FALSE)*SUMIFS('IEA-MethaneAbatement'!$N:$N,'IEA-MethaneAbatement'!$O:$O,"&lt;"&amp;$B30,'IEA-MethaneAbatement'!$O:$O,"&gt;="&amp;$A30,'IEA-MethaneAbatement'!$M:$M,$C$1,'IEA-MethaneAbatement'!$B:$B,'Country Selector'!$A$2)+VLOOKUP($D$1,'Multipliers and Adjustments'!$A$70:$I$86,TRUNC(COLUMN(P$2)/5)+2,FALSE)*SUMIFS('IEA-MethaneAbatement'!$N:$N,'IEA-MethaneAbatement'!$O:$O,"&lt;"&amp;$B30,'IEA-MethaneAbatement'!$O:$O,"&gt;="&amp;$A30,'IEA-MethaneAbatement'!$M:$M,$D$1,'IEA-MethaneAbatement'!$B:$B,'Country Selector'!$A$2)))*(1+INDEX('EPA to IEA Scaling'!$F$8:$AO$8,,MATCH(P$2,'EPA to IEA Scaling'!$F$1:$AO$1,0)))</f>
        <v>0</v>
      </c>
      <c r="Q30" cm="1">
        <f t="array" ref="Q30">((VLOOKUP($B$1,'Multipliers and Adjustments'!$A$70:$I$86,TRUNC(COLUMN(Q$2)/5)+2,FALSE)*SUMIFS('IEA-MethaneAbatement'!$N:$N,'IEA-MethaneAbatement'!$O:$O,"&lt;"&amp;$B30,'IEA-MethaneAbatement'!$O:$O,"&gt;="&amp;$A30,'IEA-MethaneAbatement'!$M:$M,$B$1,'IEA-MethaneAbatement'!$B:$B,'Country Selector'!$A$2)+VLOOKUP($C$1,'Multipliers and Adjustments'!$A$70:$I$86,TRUNC(COLUMN(Q$2)/5)+2,FALSE)*SUMIFS('IEA-MethaneAbatement'!$N:$N,'IEA-MethaneAbatement'!$O:$O,"&lt;"&amp;$B30,'IEA-MethaneAbatement'!$O:$O,"&gt;="&amp;$A30,'IEA-MethaneAbatement'!$M:$M,$C$1,'IEA-MethaneAbatement'!$B:$B,'Country Selector'!$A$2)+VLOOKUP($D$1,'Multipliers and Adjustments'!$A$70:$I$86,TRUNC(COLUMN(Q$2)/5)+2,FALSE)*SUMIFS('IEA-MethaneAbatement'!$N:$N,'IEA-MethaneAbatement'!$O:$O,"&lt;"&amp;$B30,'IEA-MethaneAbatement'!$O:$O,"&gt;="&amp;$A30,'IEA-MethaneAbatement'!$M:$M,$D$1,'IEA-MethaneAbatement'!$B:$B,'Country Selector'!$A$2)))*(1+INDEX('EPA to IEA Scaling'!$F$8:$AO$8,,MATCH(Q$2,'EPA to IEA Scaling'!$F$1:$AO$1,0)))</f>
        <v>0</v>
      </c>
      <c r="R30" s="31" cm="1">
        <f t="array" ref="R30">((VLOOKUP($B$1,'Multipliers and Adjustments'!$A$70:$I$86,TRUNC(COLUMN(R$2)/5)+2,FALSE)*SUMIFS('IEA-MethaneAbatement'!$N:$N,'IEA-MethaneAbatement'!$O:$O,"&lt;"&amp;$B30,'IEA-MethaneAbatement'!$O:$O,"&gt;="&amp;$A30,'IEA-MethaneAbatement'!$M:$M,$B$1,'IEA-MethaneAbatement'!$B:$B,'Country Selector'!$A$2)+VLOOKUP($C$1,'Multipliers and Adjustments'!$A$70:$I$86,TRUNC(COLUMN(R$2)/5)+2,FALSE)*SUMIFS('IEA-MethaneAbatement'!$N:$N,'IEA-MethaneAbatement'!$O:$O,"&lt;"&amp;$B30,'IEA-MethaneAbatement'!$O:$O,"&gt;="&amp;$A30,'IEA-MethaneAbatement'!$M:$M,$C$1,'IEA-MethaneAbatement'!$B:$B,'Country Selector'!$A$2)+VLOOKUP($D$1,'Multipliers and Adjustments'!$A$70:$I$86,TRUNC(COLUMN(R$2)/5)+2,FALSE)*SUMIFS('IEA-MethaneAbatement'!$N:$N,'IEA-MethaneAbatement'!$O:$O,"&lt;"&amp;$B30,'IEA-MethaneAbatement'!$O:$O,"&gt;="&amp;$A30,'IEA-MethaneAbatement'!$M:$M,$D$1,'IEA-MethaneAbatement'!$B:$B,'Country Selector'!$A$2)))*(1+INDEX('EPA to IEA Scaling'!$F$8:$AO$8,,MATCH(R$2,'EPA to IEA Scaling'!$F$1:$AO$1,0)))</f>
        <v>0</v>
      </c>
      <c r="S30" cm="1">
        <f t="array" ref="S30">((VLOOKUP($B$1,'Multipliers and Adjustments'!$A$70:$I$86,TRUNC(COLUMN(S$2)/5)+2,FALSE)*SUMIFS('IEA-MethaneAbatement'!$N:$N,'IEA-MethaneAbatement'!$O:$O,"&lt;"&amp;$B30,'IEA-MethaneAbatement'!$O:$O,"&gt;="&amp;$A30,'IEA-MethaneAbatement'!$M:$M,$B$1,'IEA-MethaneAbatement'!$B:$B,'Country Selector'!$A$2)+VLOOKUP($C$1,'Multipliers and Adjustments'!$A$70:$I$86,TRUNC(COLUMN(S$2)/5)+2,FALSE)*SUMIFS('IEA-MethaneAbatement'!$N:$N,'IEA-MethaneAbatement'!$O:$O,"&lt;"&amp;$B30,'IEA-MethaneAbatement'!$O:$O,"&gt;="&amp;$A30,'IEA-MethaneAbatement'!$M:$M,$C$1,'IEA-MethaneAbatement'!$B:$B,'Country Selector'!$A$2)+VLOOKUP($D$1,'Multipliers and Adjustments'!$A$70:$I$86,TRUNC(COLUMN(S$2)/5)+2,FALSE)*SUMIFS('IEA-MethaneAbatement'!$N:$N,'IEA-MethaneAbatement'!$O:$O,"&lt;"&amp;$B30,'IEA-MethaneAbatement'!$O:$O,"&gt;="&amp;$A30,'IEA-MethaneAbatement'!$M:$M,$D$1,'IEA-MethaneAbatement'!$B:$B,'Country Selector'!$A$2)))*(1+INDEX('EPA to IEA Scaling'!$F$8:$AO$8,,MATCH(S$2,'EPA to IEA Scaling'!$F$1:$AO$1,0)))</f>
        <v>0</v>
      </c>
      <c r="T30" cm="1">
        <f t="array" ref="T30">((VLOOKUP($B$1,'Multipliers and Adjustments'!$A$70:$I$86,TRUNC(COLUMN(T$2)/5)+2,FALSE)*SUMIFS('IEA-MethaneAbatement'!$N:$N,'IEA-MethaneAbatement'!$O:$O,"&lt;"&amp;$B30,'IEA-MethaneAbatement'!$O:$O,"&gt;="&amp;$A30,'IEA-MethaneAbatement'!$M:$M,$B$1,'IEA-MethaneAbatement'!$B:$B,'Country Selector'!$A$2)+VLOOKUP($C$1,'Multipliers and Adjustments'!$A$70:$I$86,TRUNC(COLUMN(T$2)/5)+2,FALSE)*SUMIFS('IEA-MethaneAbatement'!$N:$N,'IEA-MethaneAbatement'!$O:$O,"&lt;"&amp;$B30,'IEA-MethaneAbatement'!$O:$O,"&gt;="&amp;$A30,'IEA-MethaneAbatement'!$M:$M,$C$1,'IEA-MethaneAbatement'!$B:$B,'Country Selector'!$A$2)+VLOOKUP($D$1,'Multipliers and Adjustments'!$A$70:$I$86,TRUNC(COLUMN(T$2)/5)+2,FALSE)*SUMIFS('IEA-MethaneAbatement'!$N:$N,'IEA-MethaneAbatement'!$O:$O,"&lt;"&amp;$B30,'IEA-MethaneAbatement'!$O:$O,"&gt;="&amp;$A30,'IEA-MethaneAbatement'!$M:$M,$D$1,'IEA-MethaneAbatement'!$B:$B,'Country Selector'!$A$2)))*(1+INDEX('EPA to IEA Scaling'!$F$8:$AO$8,,MATCH(T$2,'EPA to IEA Scaling'!$F$1:$AO$1,0)))</f>
        <v>0</v>
      </c>
      <c r="U30" cm="1">
        <f t="array" ref="U30">((VLOOKUP($B$1,'Multipliers and Adjustments'!$A$70:$I$86,TRUNC(COLUMN(U$2)/5)+2,FALSE)*SUMIFS('IEA-MethaneAbatement'!$N:$N,'IEA-MethaneAbatement'!$O:$O,"&lt;"&amp;$B30,'IEA-MethaneAbatement'!$O:$O,"&gt;="&amp;$A30,'IEA-MethaneAbatement'!$M:$M,$B$1,'IEA-MethaneAbatement'!$B:$B,'Country Selector'!$A$2)+VLOOKUP($C$1,'Multipliers and Adjustments'!$A$70:$I$86,TRUNC(COLUMN(U$2)/5)+2,FALSE)*SUMIFS('IEA-MethaneAbatement'!$N:$N,'IEA-MethaneAbatement'!$O:$O,"&lt;"&amp;$B30,'IEA-MethaneAbatement'!$O:$O,"&gt;="&amp;$A30,'IEA-MethaneAbatement'!$M:$M,$C$1,'IEA-MethaneAbatement'!$B:$B,'Country Selector'!$A$2)+VLOOKUP($D$1,'Multipliers and Adjustments'!$A$70:$I$86,TRUNC(COLUMN(U$2)/5)+2,FALSE)*SUMIFS('IEA-MethaneAbatement'!$N:$N,'IEA-MethaneAbatement'!$O:$O,"&lt;"&amp;$B30,'IEA-MethaneAbatement'!$O:$O,"&gt;="&amp;$A30,'IEA-MethaneAbatement'!$M:$M,$D$1,'IEA-MethaneAbatement'!$B:$B,'Country Selector'!$A$2)))*(1+INDEX('EPA to IEA Scaling'!$F$8:$AO$8,,MATCH(U$2,'EPA to IEA Scaling'!$F$1:$AO$1,0)))</f>
        <v>0</v>
      </c>
      <c r="V30" cm="1">
        <f t="array" ref="V30">((VLOOKUP($B$1,'Multipliers and Adjustments'!$A$70:$I$86,TRUNC(COLUMN(V$2)/5)+2,FALSE)*SUMIFS('IEA-MethaneAbatement'!$N:$N,'IEA-MethaneAbatement'!$O:$O,"&lt;"&amp;$B30,'IEA-MethaneAbatement'!$O:$O,"&gt;="&amp;$A30,'IEA-MethaneAbatement'!$M:$M,$B$1,'IEA-MethaneAbatement'!$B:$B,'Country Selector'!$A$2)+VLOOKUP($C$1,'Multipliers and Adjustments'!$A$70:$I$86,TRUNC(COLUMN(V$2)/5)+2,FALSE)*SUMIFS('IEA-MethaneAbatement'!$N:$N,'IEA-MethaneAbatement'!$O:$O,"&lt;"&amp;$B30,'IEA-MethaneAbatement'!$O:$O,"&gt;="&amp;$A30,'IEA-MethaneAbatement'!$M:$M,$C$1,'IEA-MethaneAbatement'!$B:$B,'Country Selector'!$A$2)+VLOOKUP($D$1,'Multipliers and Adjustments'!$A$70:$I$86,TRUNC(COLUMN(V$2)/5)+2,FALSE)*SUMIFS('IEA-MethaneAbatement'!$N:$N,'IEA-MethaneAbatement'!$O:$O,"&lt;"&amp;$B30,'IEA-MethaneAbatement'!$O:$O,"&gt;="&amp;$A30,'IEA-MethaneAbatement'!$M:$M,$D$1,'IEA-MethaneAbatement'!$B:$B,'Country Selector'!$A$2)))*(1+INDEX('EPA to IEA Scaling'!$F$8:$AO$8,,MATCH(V$2,'EPA to IEA Scaling'!$F$1:$AO$1,0)))</f>
        <v>0</v>
      </c>
      <c r="W30" s="31" cm="1">
        <f t="array" ref="W30">((VLOOKUP($B$1,'Multipliers and Adjustments'!$A$70:$I$86,TRUNC(COLUMN(W$2)/5)+2,FALSE)*SUMIFS('IEA-MethaneAbatement'!$N:$N,'IEA-MethaneAbatement'!$O:$O,"&lt;"&amp;$B30,'IEA-MethaneAbatement'!$O:$O,"&gt;="&amp;$A30,'IEA-MethaneAbatement'!$M:$M,$B$1,'IEA-MethaneAbatement'!$B:$B,'Country Selector'!$A$2)+VLOOKUP($C$1,'Multipliers and Adjustments'!$A$70:$I$86,TRUNC(COLUMN(W$2)/5)+2,FALSE)*SUMIFS('IEA-MethaneAbatement'!$N:$N,'IEA-MethaneAbatement'!$O:$O,"&lt;"&amp;$B30,'IEA-MethaneAbatement'!$O:$O,"&gt;="&amp;$A30,'IEA-MethaneAbatement'!$M:$M,$C$1,'IEA-MethaneAbatement'!$B:$B,'Country Selector'!$A$2)+VLOOKUP($D$1,'Multipliers and Adjustments'!$A$70:$I$86,TRUNC(COLUMN(W$2)/5)+2,FALSE)*SUMIFS('IEA-MethaneAbatement'!$N:$N,'IEA-MethaneAbatement'!$O:$O,"&lt;"&amp;$B30,'IEA-MethaneAbatement'!$O:$O,"&gt;="&amp;$A30,'IEA-MethaneAbatement'!$M:$M,$D$1,'IEA-MethaneAbatement'!$B:$B,'Country Selector'!$A$2)))*(1+INDEX('EPA to IEA Scaling'!$F$8:$AO$8,,MATCH(W$2,'EPA to IEA Scaling'!$F$1:$AO$1,0)))</f>
        <v>0</v>
      </c>
      <c r="X30" cm="1">
        <f t="array" ref="X30">((VLOOKUP($B$1,'Multipliers and Adjustments'!$A$70:$I$86,TRUNC(COLUMN(X$2)/5)+2,FALSE)*SUMIFS('IEA-MethaneAbatement'!$N:$N,'IEA-MethaneAbatement'!$O:$O,"&lt;"&amp;$B30,'IEA-MethaneAbatement'!$O:$O,"&gt;="&amp;$A30,'IEA-MethaneAbatement'!$M:$M,$B$1,'IEA-MethaneAbatement'!$B:$B,'Country Selector'!$A$2)+VLOOKUP($C$1,'Multipliers and Adjustments'!$A$70:$I$86,TRUNC(COLUMN(X$2)/5)+2,FALSE)*SUMIFS('IEA-MethaneAbatement'!$N:$N,'IEA-MethaneAbatement'!$O:$O,"&lt;"&amp;$B30,'IEA-MethaneAbatement'!$O:$O,"&gt;="&amp;$A30,'IEA-MethaneAbatement'!$M:$M,$C$1,'IEA-MethaneAbatement'!$B:$B,'Country Selector'!$A$2)+VLOOKUP($D$1,'Multipliers and Adjustments'!$A$70:$I$86,TRUNC(COLUMN(X$2)/5)+2,FALSE)*SUMIFS('IEA-MethaneAbatement'!$N:$N,'IEA-MethaneAbatement'!$O:$O,"&lt;"&amp;$B30,'IEA-MethaneAbatement'!$O:$O,"&gt;="&amp;$A30,'IEA-MethaneAbatement'!$M:$M,$D$1,'IEA-MethaneAbatement'!$B:$B,'Country Selector'!$A$2)))*(1+INDEX('EPA to IEA Scaling'!$F$8:$AO$8,,MATCH(X$2,'EPA to IEA Scaling'!$F$1:$AO$1,0)))</f>
        <v>0</v>
      </c>
      <c r="Y30" cm="1">
        <f t="array" ref="Y30">((VLOOKUP($B$1,'Multipliers and Adjustments'!$A$70:$I$86,TRUNC(COLUMN(Y$2)/5)+2,FALSE)*SUMIFS('IEA-MethaneAbatement'!$N:$N,'IEA-MethaneAbatement'!$O:$O,"&lt;"&amp;$B30,'IEA-MethaneAbatement'!$O:$O,"&gt;="&amp;$A30,'IEA-MethaneAbatement'!$M:$M,$B$1,'IEA-MethaneAbatement'!$B:$B,'Country Selector'!$A$2)+VLOOKUP($C$1,'Multipliers and Adjustments'!$A$70:$I$86,TRUNC(COLUMN(Y$2)/5)+2,FALSE)*SUMIFS('IEA-MethaneAbatement'!$N:$N,'IEA-MethaneAbatement'!$O:$O,"&lt;"&amp;$B30,'IEA-MethaneAbatement'!$O:$O,"&gt;="&amp;$A30,'IEA-MethaneAbatement'!$M:$M,$C$1,'IEA-MethaneAbatement'!$B:$B,'Country Selector'!$A$2)+VLOOKUP($D$1,'Multipliers and Adjustments'!$A$70:$I$86,TRUNC(COLUMN(Y$2)/5)+2,FALSE)*SUMIFS('IEA-MethaneAbatement'!$N:$N,'IEA-MethaneAbatement'!$O:$O,"&lt;"&amp;$B30,'IEA-MethaneAbatement'!$O:$O,"&gt;="&amp;$A30,'IEA-MethaneAbatement'!$M:$M,$D$1,'IEA-MethaneAbatement'!$B:$B,'Country Selector'!$A$2)))*(1+INDEX('EPA to IEA Scaling'!$F$8:$AO$8,,MATCH(Y$2,'EPA to IEA Scaling'!$F$1:$AO$1,0)))</f>
        <v>0</v>
      </c>
      <c r="Z30" cm="1">
        <f t="array" ref="Z30">((VLOOKUP($B$1,'Multipliers and Adjustments'!$A$70:$I$86,TRUNC(COLUMN(Z$2)/5)+2,FALSE)*SUMIFS('IEA-MethaneAbatement'!$N:$N,'IEA-MethaneAbatement'!$O:$O,"&lt;"&amp;$B30,'IEA-MethaneAbatement'!$O:$O,"&gt;="&amp;$A30,'IEA-MethaneAbatement'!$M:$M,$B$1,'IEA-MethaneAbatement'!$B:$B,'Country Selector'!$A$2)+VLOOKUP($C$1,'Multipliers and Adjustments'!$A$70:$I$86,TRUNC(COLUMN(Z$2)/5)+2,FALSE)*SUMIFS('IEA-MethaneAbatement'!$N:$N,'IEA-MethaneAbatement'!$O:$O,"&lt;"&amp;$B30,'IEA-MethaneAbatement'!$O:$O,"&gt;="&amp;$A30,'IEA-MethaneAbatement'!$M:$M,$C$1,'IEA-MethaneAbatement'!$B:$B,'Country Selector'!$A$2)+VLOOKUP($D$1,'Multipliers and Adjustments'!$A$70:$I$86,TRUNC(COLUMN(Z$2)/5)+2,FALSE)*SUMIFS('IEA-MethaneAbatement'!$N:$N,'IEA-MethaneAbatement'!$O:$O,"&lt;"&amp;$B30,'IEA-MethaneAbatement'!$O:$O,"&gt;="&amp;$A30,'IEA-MethaneAbatement'!$M:$M,$D$1,'IEA-MethaneAbatement'!$B:$B,'Country Selector'!$A$2)))*(1+INDEX('EPA to IEA Scaling'!$F$8:$AO$8,,MATCH(Z$2,'EPA to IEA Scaling'!$F$1:$AO$1,0)))</f>
        <v>0</v>
      </c>
      <c r="AA30" cm="1">
        <f t="array" ref="AA30">((VLOOKUP($B$1,'Multipliers and Adjustments'!$A$70:$I$86,TRUNC(COLUMN(AA$2)/5)+2,FALSE)*SUMIFS('IEA-MethaneAbatement'!$N:$N,'IEA-MethaneAbatement'!$O:$O,"&lt;"&amp;$B30,'IEA-MethaneAbatement'!$O:$O,"&gt;="&amp;$A30,'IEA-MethaneAbatement'!$M:$M,$B$1,'IEA-MethaneAbatement'!$B:$B,'Country Selector'!$A$2)+VLOOKUP($C$1,'Multipliers and Adjustments'!$A$70:$I$86,TRUNC(COLUMN(AA$2)/5)+2,FALSE)*SUMIFS('IEA-MethaneAbatement'!$N:$N,'IEA-MethaneAbatement'!$O:$O,"&lt;"&amp;$B30,'IEA-MethaneAbatement'!$O:$O,"&gt;="&amp;$A30,'IEA-MethaneAbatement'!$M:$M,$C$1,'IEA-MethaneAbatement'!$B:$B,'Country Selector'!$A$2)+VLOOKUP($D$1,'Multipliers and Adjustments'!$A$70:$I$86,TRUNC(COLUMN(AA$2)/5)+2,FALSE)*SUMIFS('IEA-MethaneAbatement'!$N:$N,'IEA-MethaneAbatement'!$O:$O,"&lt;"&amp;$B30,'IEA-MethaneAbatement'!$O:$O,"&gt;="&amp;$A30,'IEA-MethaneAbatement'!$M:$M,$D$1,'IEA-MethaneAbatement'!$B:$B,'Country Selector'!$A$2)))*(1+INDEX('EPA to IEA Scaling'!$F$8:$AO$8,,MATCH(AA$2,'EPA to IEA Scaling'!$F$1:$AO$1,0)))</f>
        <v>0</v>
      </c>
      <c r="AB30" s="31" cm="1">
        <f t="array" ref="AB30">((VLOOKUP($B$1,'Multipliers and Adjustments'!$A$70:$I$86,TRUNC(COLUMN(AB$2)/5)+2,FALSE)*SUMIFS('IEA-MethaneAbatement'!$N:$N,'IEA-MethaneAbatement'!$O:$O,"&lt;"&amp;$B30,'IEA-MethaneAbatement'!$O:$O,"&gt;="&amp;$A30,'IEA-MethaneAbatement'!$M:$M,$B$1,'IEA-MethaneAbatement'!$B:$B,'Country Selector'!$A$2)+VLOOKUP($C$1,'Multipliers and Adjustments'!$A$70:$I$86,TRUNC(COLUMN(AB$2)/5)+2,FALSE)*SUMIFS('IEA-MethaneAbatement'!$N:$N,'IEA-MethaneAbatement'!$O:$O,"&lt;"&amp;$B30,'IEA-MethaneAbatement'!$O:$O,"&gt;="&amp;$A30,'IEA-MethaneAbatement'!$M:$M,$C$1,'IEA-MethaneAbatement'!$B:$B,'Country Selector'!$A$2)+VLOOKUP($D$1,'Multipliers and Adjustments'!$A$70:$I$86,TRUNC(COLUMN(AB$2)/5)+2,FALSE)*SUMIFS('IEA-MethaneAbatement'!$N:$N,'IEA-MethaneAbatement'!$O:$O,"&lt;"&amp;$B30,'IEA-MethaneAbatement'!$O:$O,"&gt;="&amp;$A30,'IEA-MethaneAbatement'!$M:$M,$D$1,'IEA-MethaneAbatement'!$B:$B,'Country Selector'!$A$2)))*(1+INDEX('EPA to IEA Scaling'!$F$8:$AO$8,,MATCH(AB$2,'EPA to IEA Scaling'!$F$1:$AO$1,0)))</f>
        <v>0</v>
      </c>
      <c r="AC30" cm="1">
        <f t="array" ref="AC30">((VLOOKUP($B$1,'Multipliers and Adjustments'!$A$70:$I$86,TRUNC(COLUMN(AC$2)/5)+2,FALSE)*SUMIFS('IEA-MethaneAbatement'!$N:$N,'IEA-MethaneAbatement'!$O:$O,"&lt;"&amp;$B30,'IEA-MethaneAbatement'!$O:$O,"&gt;="&amp;$A30,'IEA-MethaneAbatement'!$M:$M,$B$1,'IEA-MethaneAbatement'!$B:$B,'Country Selector'!$A$2)+VLOOKUP($C$1,'Multipliers and Adjustments'!$A$70:$I$86,TRUNC(COLUMN(AC$2)/5)+2,FALSE)*SUMIFS('IEA-MethaneAbatement'!$N:$N,'IEA-MethaneAbatement'!$O:$O,"&lt;"&amp;$B30,'IEA-MethaneAbatement'!$O:$O,"&gt;="&amp;$A30,'IEA-MethaneAbatement'!$M:$M,$C$1,'IEA-MethaneAbatement'!$B:$B,'Country Selector'!$A$2)+VLOOKUP($D$1,'Multipliers and Adjustments'!$A$70:$I$86,TRUNC(COLUMN(AC$2)/5)+2,FALSE)*SUMIFS('IEA-MethaneAbatement'!$N:$N,'IEA-MethaneAbatement'!$O:$O,"&lt;"&amp;$B30,'IEA-MethaneAbatement'!$O:$O,"&gt;="&amp;$A30,'IEA-MethaneAbatement'!$M:$M,$D$1,'IEA-MethaneAbatement'!$B:$B,'Country Selector'!$A$2)))*(1+INDEX('EPA to IEA Scaling'!$F$8:$AO$8,,MATCH(AC$2,'EPA to IEA Scaling'!$F$1:$AO$1,0)))</f>
        <v>0</v>
      </c>
      <c r="AD30" cm="1">
        <f t="array" ref="AD30">((VLOOKUP($B$1,'Multipliers and Adjustments'!$A$70:$I$86,TRUNC(COLUMN(AD$2)/5)+2,FALSE)*SUMIFS('IEA-MethaneAbatement'!$N:$N,'IEA-MethaneAbatement'!$O:$O,"&lt;"&amp;$B30,'IEA-MethaneAbatement'!$O:$O,"&gt;="&amp;$A30,'IEA-MethaneAbatement'!$M:$M,$B$1,'IEA-MethaneAbatement'!$B:$B,'Country Selector'!$A$2)+VLOOKUP($C$1,'Multipliers and Adjustments'!$A$70:$I$86,TRUNC(COLUMN(AD$2)/5)+2,FALSE)*SUMIFS('IEA-MethaneAbatement'!$N:$N,'IEA-MethaneAbatement'!$O:$O,"&lt;"&amp;$B30,'IEA-MethaneAbatement'!$O:$O,"&gt;="&amp;$A30,'IEA-MethaneAbatement'!$M:$M,$C$1,'IEA-MethaneAbatement'!$B:$B,'Country Selector'!$A$2)+VLOOKUP($D$1,'Multipliers and Adjustments'!$A$70:$I$86,TRUNC(COLUMN(AD$2)/5)+2,FALSE)*SUMIFS('IEA-MethaneAbatement'!$N:$N,'IEA-MethaneAbatement'!$O:$O,"&lt;"&amp;$B30,'IEA-MethaneAbatement'!$O:$O,"&gt;="&amp;$A30,'IEA-MethaneAbatement'!$M:$M,$D$1,'IEA-MethaneAbatement'!$B:$B,'Country Selector'!$A$2)))*(1+INDEX('EPA to IEA Scaling'!$F$8:$AO$8,,MATCH(AD$2,'EPA to IEA Scaling'!$F$1:$AO$1,0)))</f>
        <v>0</v>
      </c>
      <c r="AE30" cm="1">
        <f t="array" ref="AE30">((VLOOKUP($B$1,'Multipliers and Adjustments'!$A$70:$I$86,TRUNC(COLUMN(AE$2)/5)+2,FALSE)*SUMIFS('IEA-MethaneAbatement'!$N:$N,'IEA-MethaneAbatement'!$O:$O,"&lt;"&amp;$B30,'IEA-MethaneAbatement'!$O:$O,"&gt;="&amp;$A30,'IEA-MethaneAbatement'!$M:$M,$B$1,'IEA-MethaneAbatement'!$B:$B,'Country Selector'!$A$2)+VLOOKUP($C$1,'Multipliers and Adjustments'!$A$70:$I$86,TRUNC(COLUMN(AE$2)/5)+2,FALSE)*SUMIFS('IEA-MethaneAbatement'!$N:$N,'IEA-MethaneAbatement'!$O:$O,"&lt;"&amp;$B30,'IEA-MethaneAbatement'!$O:$O,"&gt;="&amp;$A30,'IEA-MethaneAbatement'!$M:$M,$C$1,'IEA-MethaneAbatement'!$B:$B,'Country Selector'!$A$2)+VLOOKUP($D$1,'Multipliers and Adjustments'!$A$70:$I$86,TRUNC(COLUMN(AE$2)/5)+2,FALSE)*SUMIFS('IEA-MethaneAbatement'!$N:$N,'IEA-MethaneAbatement'!$O:$O,"&lt;"&amp;$B30,'IEA-MethaneAbatement'!$O:$O,"&gt;="&amp;$A30,'IEA-MethaneAbatement'!$M:$M,$D$1,'IEA-MethaneAbatement'!$B:$B,'Country Selector'!$A$2)))*(1+INDEX('EPA to IEA Scaling'!$F$8:$AO$8,,MATCH(AE$2,'EPA to IEA Scaling'!$F$1:$AO$1,0)))</f>
        <v>0</v>
      </c>
      <c r="AF30" cm="1">
        <f t="array" ref="AF30">((VLOOKUP($B$1,'Multipliers and Adjustments'!$A$70:$I$86,TRUNC(COLUMN(AF$2)/5)+2,FALSE)*SUMIFS('IEA-MethaneAbatement'!$N:$N,'IEA-MethaneAbatement'!$O:$O,"&lt;"&amp;$B30,'IEA-MethaneAbatement'!$O:$O,"&gt;="&amp;$A30,'IEA-MethaneAbatement'!$M:$M,$B$1,'IEA-MethaneAbatement'!$B:$B,'Country Selector'!$A$2)+VLOOKUP($C$1,'Multipliers and Adjustments'!$A$70:$I$86,TRUNC(COLUMN(AF$2)/5)+2,FALSE)*SUMIFS('IEA-MethaneAbatement'!$N:$N,'IEA-MethaneAbatement'!$O:$O,"&lt;"&amp;$B30,'IEA-MethaneAbatement'!$O:$O,"&gt;="&amp;$A30,'IEA-MethaneAbatement'!$M:$M,$C$1,'IEA-MethaneAbatement'!$B:$B,'Country Selector'!$A$2)+VLOOKUP($D$1,'Multipliers and Adjustments'!$A$70:$I$86,TRUNC(COLUMN(AF$2)/5)+2,FALSE)*SUMIFS('IEA-MethaneAbatement'!$N:$N,'IEA-MethaneAbatement'!$O:$O,"&lt;"&amp;$B30,'IEA-MethaneAbatement'!$O:$O,"&gt;="&amp;$A30,'IEA-MethaneAbatement'!$M:$M,$D$1,'IEA-MethaneAbatement'!$B:$B,'Country Selector'!$A$2)))*(1+INDEX('EPA to IEA Scaling'!$F$8:$AO$8,,MATCH(AF$2,'EPA to IEA Scaling'!$F$1:$AO$1,0)))</f>
        <v>0</v>
      </c>
      <c r="AG30" s="31" cm="1">
        <f t="array" ref="AG30">((VLOOKUP($B$1,'Multipliers and Adjustments'!$A$70:$I$86,TRUNC(COLUMN(AG$2)/5)+2,FALSE)*SUMIFS('IEA-MethaneAbatement'!$N:$N,'IEA-MethaneAbatement'!$O:$O,"&lt;"&amp;$B30,'IEA-MethaneAbatement'!$O:$O,"&gt;="&amp;$A30,'IEA-MethaneAbatement'!$M:$M,$B$1,'IEA-MethaneAbatement'!$B:$B,'Country Selector'!$A$2)+VLOOKUP($C$1,'Multipliers and Adjustments'!$A$70:$I$86,TRUNC(COLUMN(AG$2)/5)+2,FALSE)*SUMIFS('IEA-MethaneAbatement'!$N:$N,'IEA-MethaneAbatement'!$O:$O,"&lt;"&amp;$B30,'IEA-MethaneAbatement'!$O:$O,"&gt;="&amp;$A30,'IEA-MethaneAbatement'!$M:$M,$C$1,'IEA-MethaneAbatement'!$B:$B,'Country Selector'!$A$2)+VLOOKUP($D$1,'Multipliers and Adjustments'!$A$70:$I$86,TRUNC(COLUMN(AG$2)/5)+2,FALSE)*SUMIFS('IEA-MethaneAbatement'!$N:$N,'IEA-MethaneAbatement'!$O:$O,"&lt;"&amp;$B30,'IEA-MethaneAbatement'!$O:$O,"&gt;="&amp;$A30,'IEA-MethaneAbatement'!$M:$M,$D$1,'IEA-MethaneAbatement'!$B:$B,'Country Selector'!$A$2)))*(1+INDEX('EPA to IEA Scaling'!$F$8:$AO$8,,MATCH(AG$2,'EPA to IEA Scaling'!$F$1:$AO$1,0)))</f>
        <v>0</v>
      </c>
      <c r="AH30" cm="1">
        <f t="array" ref="AH30">((VLOOKUP($B$1,'Multipliers and Adjustments'!$A$70:$I$86,TRUNC(COLUMN(AH$2)/5)+2,FALSE)*SUMIFS('IEA-MethaneAbatement'!$N:$N,'IEA-MethaneAbatement'!$O:$O,"&lt;"&amp;$B30,'IEA-MethaneAbatement'!$O:$O,"&gt;="&amp;$A30,'IEA-MethaneAbatement'!$M:$M,$B$1,'IEA-MethaneAbatement'!$B:$B,'Country Selector'!$A$2)+VLOOKUP($C$1,'Multipliers and Adjustments'!$A$70:$I$86,TRUNC(COLUMN(AH$2)/5)+2,FALSE)*SUMIFS('IEA-MethaneAbatement'!$N:$N,'IEA-MethaneAbatement'!$O:$O,"&lt;"&amp;$B30,'IEA-MethaneAbatement'!$O:$O,"&gt;="&amp;$A30,'IEA-MethaneAbatement'!$M:$M,$C$1,'IEA-MethaneAbatement'!$B:$B,'Country Selector'!$A$2)+VLOOKUP($D$1,'Multipliers and Adjustments'!$A$70:$I$86,TRUNC(COLUMN(AH$2)/5)+2,FALSE)*SUMIFS('IEA-MethaneAbatement'!$N:$N,'IEA-MethaneAbatement'!$O:$O,"&lt;"&amp;$B30,'IEA-MethaneAbatement'!$O:$O,"&gt;="&amp;$A30,'IEA-MethaneAbatement'!$M:$M,$D$1,'IEA-MethaneAbatement'!$B:$B,'Country Selector'!$A$2)))*(1+INDEX('EPA to IEA Scaling'!$F$8:$AO$8,,MATCH(AH$2,'EPA to IEA Scaling'!$F$1:$AO$1,0)))</f>
        <v>0</v>
      </c>
      <c r="AI30" cm="1">
        <f t="array" ref="AI30">((VLOOKUP($B$1,'Multipliers and Adjustments'!$A$70:$I$86,TRUNC(COLUMN(AI$2)/5)+2,FALSE)*SUMIFS('IEA-MethaneAbatement'!$N:$N,'IEA-MethaneAbatement'!$O:$O,"&lt;"&amp;$B30,'IEA-MethaneAbatement'!$O:$O,"&gt;="&amp;$A30,'IEA-MethaneAbatement'!$M:$M,$B$1,'IEA-MethaneAbatement'!$B:$B,'Country Selector'!$A$2)+VLOOKUP($C$1,'Multipliers and Adjustments'!$A$70:$I$86,TRUNC(COLUMN(AI$2)/5)+2,FALSE)*SUMIFS('IEA-MethaneAbatement'!$N:$N,'IEA-MethaneAbatement'!$O:$O,"&lt;"&amp;$B30,'IEA-MethaneAbatement'!$O:$O,"&gt;="&amp;$A30,'IEA-MethaneAbatement'!$M:$M,$C$1,'IEA-MethaneAbatement'!$B:$B,'Country Selector'!$A$2)+VLOOKUP($D$1,'Multipliers and Adjustments'!$A$70:$I$86,TRUNC(COLUMN(AI$2)/5)+2,FALSE)*SUMIFS('IEA-MethaneAbatement'!$N:$N,'IEA-MethaneAbatement'!$O:$O,"&lt;"&amp;$B30,'IEA-MethaneAbatement'!$O:$O,"&gt;="&amp;$A30,'IEA-MethaneAbatement'!$M:$M,$D$1,'IEA-MethaneAbatement'!$B:$B,'Country Selector'!$A$2)))*(1+INDEX('EPA to IEA Scaling'!$F$8:$AO$8,,MATCH(AI$2,'EPA to IEA Scaling'!$F$1:$AO$1,0)))</f>
        <v>0</v>
      </c>
      <c r="AJ30" cm="1">
        <f t="array" ref="AJ30">((VLOOKUP($B$1,'Multipliers and Adjustments'!$A$70:$I$86,TRUNC(COLUMN(AJ$2)/5)+2,FALSE)*SUMIFS('IEA-MethaneAbatement'!$N:$N,'IEA-MethaneAbatement'!$O:$O,"&lt;"&amp;$B30,'IEA-MethaneAbatement'!$O:$O,"&gt;="&amp;$A30,'IEA-MethaneAbatement'!$M:$M,$B$1,'IEA-MethaneAbatement'!$B:$B,'Country Selector'!$A$2)+VLOOKUP($C$1,'Multipliers and Adjustments'!$A$70:$I$86,TRUNC(COLUMN(AJ$2)/5)+2,FALSE)*SUMIFS('IEA-MethaneAbatement'!$N:$N,'IEA-MethaneAbatement'!$O:$O,"&lt;"&amp;$B30,'IEA-MethaneAbatement'!$O:$O,"&gt;="&amp;$A30,'IEA-MethaneAbatement'!$M:$M,$C$1,'IEA-MethaneAbatement'!$B:$B,'Country Selector'!$A$2)+VLOOKUP($D$1,'Multipliers and Adjustments'!$A$70:$I$86,TRUNC(COLUMN(AJ$2)/5)+2,FALSE)*SUMIFS('IEA-MethaneAbatement'!$N:$N,'IEA-MethaneAbatement'!$O:$O,"&lt;"&amp;$B30,'IEA-MethaneAbatement'!$O:$O,"&gt;="&amp;$A30,'IEA-MethaneAbatement'!$M:$M,$D$1,'IEA-MethaneAbatement'!$B:$B,'Country Selector'!$A$2)))*(1+INDEX('EPA to IEA Scaling'!$F$8:$AO$8,,MATCH(AJ$2,'EPA to IEA Scaling'!$F$1:$AO$1,0)))</f>
        <v>0</v>
      </c>
      <c r="AK30" cm="1">
        <f t="array" ref="AK30">((VLOOKUP($B$1,'Multipliers and Adjustments'!$A$70:$I$86,TRUNC(COLUMN(AK$2)/5)+2,FALSE)*SUMIFS('IEA-MethaneAbatement'!$N:$N,'IEA-MethaneAbatement'!$O:$O,"&lt;"&amp;$B30,'IEA-MethaneAbatement'!$O:$O,"&gt;="&amp;$A30,'IEA-MethaneAbatement'!$M:$M,$B$1,'IEA-MethaneAbatement'!$B:$B,'Country Selector'!$A$2)+VLOOKUP($C$1,'Multipliers and Adjustments'!$A$70:$I$86,TRUNC(COLUMN(AK$2)/5)+2,FALSE)*SUMIFS('IEA-MethaneAbatement'!$N:$N,'IEA-MethaneAbatement'!$O:$O,"&lt;"&amp;$B30,'IEA-MethaneAbatement'!$O:$O,"&gt;="&amp;$A30,'IEA-MethaneAbatement'!$M:$M,$C$1,'IEA-MethaneAbatement'!$B:$B,'Country Selector'!$A$2)+VLOOKUP($D$1,'Multipliers and Adjustments'!$A$70:$I$86,TRUNC(COLUMN(AK$2)/5)+2,FALSE)*SUMIFS('IEA-MethaneAbatement'!$N:$N,'IEA-MethaneAbatement'!$O:$O,"&lt;"&amp;$B30,'IEA-MethaneAbatement'!$O:$O,"&gt;="&amp;$A30,'IEA-MethaneAbatement'!$M:$M,$D$1,'IEA-MethaneAbatement'!$B:$B,'Country Selector'!$A$2)))*(1+INDEX('EPA to IEA Scaling'!$F$8:$AO$8,,MATCH(AK$2,'EPA to IEA Scaling'!$F$1:$AO$1,0)))</f>
        <v>0</v>
      </c>
      <c r="AL30" s="31" cm="1">
        <f t="array" ref="AL30">((VLOOKUP($B$1,'Multipliers and Adjustments'!$A$70:$I$86,TRUNC(COLUMN(AL$2)/5)+2,FALSE)*SUMIFS('IEA-MethaneAbatement'!$N:$N,'IEA-MethaneAbatement'!$O:$O,"&lt;"&amp;$B30,'IEA-MethaneAbatement'!$O:$O,"&gt;="&amp;$A30,'IEA-MethaneAbatement'!$M:$M,$B$1,'IEA-MethaneAbatement'!$B:$B,'Country Selector'!$A$2)+VLOOKUP($C$1,'Multipliers and Adjustments'!$A$70:$I$86,TRUNC(COLUMN(AL$2)/5)+2,FALSE)*SUMIFS('IEA-MethaneAbatement'!$N:$N,'IEA-MethaneAbatement'!$O:$O,"&lt;"&amp;$B30,'IEA-MethaneAbatement'!$O:$O,"&gt;="&amp;$A30,'IEA-MethaneAbatement'!$M:$M,$C$1,'IEA-MethaneAbatement'!$B:$B,'Country Selector'!$A$2)+VLOOKUP($D$1,'Multipliers and Adjustments'!$A$70:$I$86,TRUNC(COLUMN(AL$2)/5)+2,FALSE)*SUMIFS('IEA-MethaneAbatement'!$N:$N,'IEA-MethaneAbatement'!$O:$O,"&lt;"&amp;$B30,'IEA-MethaneAbatement'!$O:$O,"&gt;="&amp;$A30,'IEA-MethaneAbatement'!$M:$M,$D$1,'IEA-MethaneAbatement'!$B:$B,'Country Selector'!$A$2)))*(1+INDEX('EPA to IEA Scaling'!$F$8:$AO$8,,MATCH(AL$2,'EPA to IEA Scaling'!$F$1:$AO$1,0)))</f>
        <v>0</v>
      </c>
    </row>
    <row r="31" spans="1:38" x14ac:dyDescent="0.45">
      <c r="A31" s="15">
        <f t="shared" si="1"/>
        <v>-30</v>
      </c>
      <c r="B31" s="16">
        <f t="shared" si="2"/>
        <v>-20</v>
      </c>
      <c r="C31" s="31" cm="1">
        <f t="array" ref="C31">((VLOOKUP($B$1,'Multipliers and Adjustments'!$A$70:$I$86,TRUNC(COLUMN(C$2)/5)+2,FALSE)*SUMIFS('IEA-MethaneAbatement'!$N:$N,'IEA-MethaneAbatement'!$O:$O,"&lt;"&amp;$B31,'IEA-MethaneAbatement'!$O:$O,"&gt;="&amp;$A31,'IEA-MethaneAbatement'!$M:$M,$B$1,'IEA-MethaneAbatement'!$B:$B,'Country Selector'!$A$2)+VLOOKUP($C$1,'Multipliers and Adjustments'!$A$70:$I$86,TRUNC(COLUMN(C$2)/5)+2,FALSE)*SUMIFS('IEA-MethaneAbatement'!$N:$N,'IEA-MethaneAbatement'!$O:$O,"&lt;"&amp;$B31,'IEA-MethaneAbatement'!$O:$O,"&gt;="&amp;$A31,'IEA-MethaneAbatement'!$M:$M,$C$1,'IEA-MethaneAbatement'!$B:$B,'Country Selector'!$A$2)+VLOOKUP($D$1,'Multipliers and Adjustments'!$A$70:$I$86,TRUNC(COLUMN(C$2)/5)+2,FALSE)*SUMIFS('IEA-MethaneAbatement'!$N:$N,'IEA-MethaneAbatement'!$O:$O,"&lt;"&amp;$B31,'IEA-MethaneAbatement'!$O:$O,"&gt;="&amp;$A31,'IEA-MethaneAbatement'!$M:$M,$D$1,'IEA-MethaneAbatement'!$B:$B,'Country Selector'!$A$2)))*(1+INDEX('EPA to IEA Scaling'!$F$8:$AO$8,,MATCH(C$2,'EPA to IEA Scaling'!$F$1:$AO$1,0)))</f>
        <v>0</v>
      </c>
      <c r="D31" cm="1">
        <f t="array" ref="D31">((VLOOKUP($B$1,'Multipliers and Adjustments'!$A$70:$I$86,TRUNC(COLUMN(D$2)/5)+2,FALSE)*SUMIFS('IEA-MethaneAbatement'!$N:$N,'IEA-MethaneAbatement'!$O:$O,"&lt;"&amp;$B31,'IEA-MethaneAbatement'!$O:$O,"&gt;="&amp;$A31,'IEA-MethaneAbatement'!$M:$M,$B$1,'IEA-MethaneAbatement'!$B:$B,'Country Selector'!$A$2)+VLOOKUP($C$1,'Multipliers and Adjustments'!$A$70:$I$86,TRUNC(COLUMN(D$2)/5)+2,FALSE)*SUMIFS('IEA-MethaneAbatement'!$N:$N,'IEA-MethaneAbatement'!$O:$O,"&lt;"&amp;$B31,'IEA-MethaneAbatement'!$O:$O,"&gt;="&amp;$A31,'IEA-MethaneAbatement'!$M:$M,$C$1,'IEA-MethaneAbatement'!$B:$B,'Country Selector'!$A$2)+VLOOKUP($D$1,'Multipliers and Adjustments'!$A$70:$I$86,TRUNC(COLUMN(D$2)/5)+2,FALSE)*SUMIFS('IEA-MethaneAbatement'!$N:$N,'IEA-MethaneAbatement'!$O:$O,"&lt;"&amp;$B31,'IEA-MethaneAbatement'!$O:$O,"&gt;="&amp;$A31,'IEA-MethaneAbatement'!$M:$M,$D$1,'IEA-MethaneAbatement'!$B:$B,'Country Selector'!$A$2)))*(1+INDEX('EPA to IEA Scaling'!$F$8:$AO$8,,MATCH(D$2,'EPA to IEA Scaling'!$F$1:$AO$1,0)))</f>
        <v>0</v>
      </c>
      <c r="E31" cm="1">
        <f t="array" ref="E31">((VLOOKUP($B$1,'Multipliers and Adjustments'!$A$70:$I$86,TRUNC(COLUMN(E$2)/5)+2,FALSE)*SUMIFS('IEA-MethaneAbatement'!$N:$N,'IEA-MethaneAbatement'!$O:$O,"&lt;"&amp;$B31,'IEA-MethaneAbatement'!$O:$O,"&gt;="&amp;$A31,'IEA-MethaneAbatement'!$M:$M,$B$1,'IEA-MethaneAbatement'!$B:$B,'Country Selector'!$A$2)+VLOOKUP($C$1,'Multipliers and Adjustments'!$A$70:$I$86,TRUNC(COLUMN(E$2)/5)+2,FALSE)*SUMIFS('IEA-MethaneAbatement'!$N:$N,'IEA-MethaneAbatement'!$O:$O,"&lt;"&amp;$B31,'IEA-MethaneAbatement'!$O:$O,"&gt;="&amp;$A31,'IEA-MethaneAbatement'!$M:$M,$C$1,'IEA-MethaneAbatement'!$B:$B,'Country Selector'!$A$2)+VLOOKUP($D$1,'Multipliers and Adjustments'!$A$70:$I$86,TRUNC(COLUMN(E$2)/5)+2,FALSE)*SUMIFS('IEA-MethaneAbatement'!$N:$N,'IEA-MethaneAbatement'!$O:$O,"&lt;"&amp;$B31,'IEA-MethaneAbatement'!$O:$O,"&gt;="&amp;$A31,'IEA-MethaneAbatement'!$M:$M,$D$1,'IEA-MethaneAbatement'!$B:$B,'Country Selector'!$A$2)))*(1+INDEX('EPA to IEA Scaling'!$F$8:$AO$8,,MATCH(E$2,'EPA to IEA Scaling'!$F$1:$AO$1,0)))</f>
        <v>0</v>
      </c>
      <c r="F31" cm="1">
        <f t="array" ref="F31">((VLOOKUP($B$1,'Multipliers and Adjustments'!$A$70:$I$86,TRUNC(COLUMN(F$2)/5)+2,FALSE)*SUMIFS('IEA-MethaneAbatement'!$N:$N,'IEA-MethaneAbatement'!$O:$O,"&lt;"&amp;$B31,'IEA-MethaneAbatement'!$O:$O,"&gt;="&amp;$A31,'IEA-MethaneAbatement'!$M:$M,$B$1,'IEA-MethaneAbatement'!$B:$B,'Country Selector'!$A$2)+VLOOKUP($C$1,'Multipliers and Adjustments'!$A$70:$I$86,TRUNC(COLUMN(F$2)/5)+2,FALSE)*SUMIFS('IEA-MethaneAbatement'!$N:$N,'IEA-MethaneAbatement'!$O:$O,"&lt;"&amp;$B31,'IEA-MethaneAbatement'!$O:$O,"&gt;="&amp;$A31,'IEA-MethaneAbatement'!$M:$M,$C$1,'IEA-MethaneAbatement'!$B:$B,'Country Selector'!$A$2)+VLOOKUP($D$1,'Multipliers and Adjustments'!$A$70:$I$86,TRUNC(COLUMN(F$2)/5)+2,FALSE)*SUMIFS('IEA-MethaneAbatement'!$N:$N,'IEA-MethaneAbatement'!$O:$O,"&lt;"&amp;$B31,'IEA-MethaneAbatement'!$O:$O,"&gt;="&amp;$A31,'IEA-MethaneAbatement'!$M:$M,$D$1,'IEA-MethaneAbatement'!$B:$B,'Country Selector'!$A$2)))*(1+INDEX('EPA to IEA Scaling'!$F$8:$AO$8,,MATCH(F$2,'EPA to IEA Scaling'!$F$1:$AO$1,0)))</f>
        <v>0</v>
      </c>
      <c r="G31" cm="1">
        <f t="array" ref="G31">((VLOOKUP($B$1,'Multipliers and Adjustments'!$A$70:$I$86,TRUNC(COLUMN(G$2)/5)+2,FALSE)*SUMIFS('IEA-MethaneAbatement'!$N:$N,'IEA-MethaneAbatement'!$O:$O,"&lt;"&amp;$B31,'IEA-MethaneAbatement'!$O:$O,"&gt;="&amp;$A31,'IEA-MethaneAbatement'!$M:$M,$B$1,'IEA-MethaneAbatement'!$B:$B,'Country Selector'!$A$2)+VLOOKUP($C$1,'Multipliers and Adjustments'!$A$70:$I$86,TRUNC(COLUMN(G$2)/5)+2,FALSE)*SUMIFS('IEA-MethaneAbatement'!$N:$N,'IEA-MethaneAbatement'!$O:$O,"&lt;"&amp;$B31,'IEA-MethaneAbatement'!$O:$O,"&gt;="&amp;$A31,'IEA-MethaneAbatement'!$M:$M,$C$1,'IEA-MethaneAbatement'!$B:$B,'Country Selector'!$A$2)+VLOOKUP($D$1,'Multipliers and Adjustments'!$A$70:$I$86,TRUNC(COLUMN(G$2)/5)+2,FALSE)*SUMIFS('IEA-MethaneAbatement'!$N:$N,'IEA-MethaneAbatement'!$O:$O,"&lt;"&amp;$B31,'IEA-MethaneAbatement'!$O:$O,"&gt;="&amp;$A31,'IEA-MethaneAbatement'!$M:$M,$D$1,'IEA-MethaneAbatement'!$B:$B,'Country Selector'!$A$2)))*(1+INDEX('EPA to IEA Scaling'!$F$8:$AO$8,,MATCH(G$2,'EPA to IEA Scaling'!$F$1:$AO$1,0)))</f>
        <v>0</v>
      </c>
      <c r="H31" s="31" cm="1">
        <f t="array" ref="H31">((VLOOKUP($B$1,'Multipliers and Adjustments'!$A$70:$I$86,TRUNC(COLUMN(H$2)/5)+2,FALSE)*SUMIFS('IEA-MethaneAbatement'!$N:$N,'IEA-MethaneAbatement'!$O:$O,"&lt;"&amp;$B31,'IEA-MethaneAbatement'!$O:$O,"&gt;="&amp;$A31,'IEA-MethaneAbatement'!$M:$M,$B$1,'IEA-MethaneAbatement'!$B:$B,'Country Selector'!$A$2)+VLOOKUP($C$1,'Multipliers and Adjustments'!$A$70:$I$86,TRUNC(COLUMN(H$2)/5)+2,FALSE)*SUMIFS('IEA-MethaneAbatement'!$N:$N,'IEA-MethaneAbatement'!$O:$O,"&lt;"&amp;$B31,'IEA-MethaneAbatement'!$O:$O,"&gt;="&amp;$A31,'IEA-MethaneAbatement'!$M:$M,$C$1,'IEA-MethaneAbatement'!$B:$B,'Country Selector'!$A$2)+VLOOKUP($D$1,'Multipliers and Adjustments'!$A$70:$I$86,TRUNC(COLUMN(H$2)/5)+2,FALSE)*SUMIFS('IEA-MethaneAbatement'!$N:$N,'IEA-MethaneAbatement'!$O:$O,"&lt;"&amp;$B31,'IEA-MethaneAbatement'!$O:$O,"&gt;="&amp;$A31,'IEA-MethaneAbatement'!$M:$M,$D$1,'IEA-MethaneAbatement'!$B:$B,'Country Selector'!$A$2)))*(1+INDEX('EPA to IEA Scaling'!$F$8:$AO$8,,MATCH(H$2,'EPA to IEA Scaling'!$F$1:$AO$1,0)))</f>
        <v>0</v>
      </c>
      <c r="I31" cm="1">
        <f t="array" ref="I31">((VLOOKUP($B$1,'Multipliers and Adjustments'!$A$70:$I$86,TRUNC(COLUMN(I$2)/5)+2,FALSE)*SUMIFS('IEA-MethaneAbatement'!$N:$N,'IEA-MethaneAbatement'!$O:$O,"&lt;"&amp;$B31,'IEA-MethaneAbatement'!$O:$O,"&gt;="&amp;$A31,'IEA-MethaneAbatement'!$M:$M,$B$1,'IEA-MethaneAbatement'!$B:$B,'Country Selector'!$A$2)+VLOOKUP($C$1,'Multipliers and Adjustments'!$A$70:$I$86,TRUNC(COLUMN(I$2)/5)+2,FALSE)*SUMIFS('IEA-MethaneAbatement'!$N:$N,'IEA-MethaneAbatement'!$O:$O,"&lt;"&amp;$B31,'IEA-MethaneAbatement'!$O:$O,"&gt;="&amp;$A31,'IEA-MethaneAbatement'!$M:$M,$C$1,'IEA-MethaneAbatement'!$B:$B,'Country Selector'!$A$2)+VLOOKUP($D$1,'Multipliers and Adjustments'!$A$70:$I$86,TRUNC(COLUMN(I$2)/5)+2,FALSE)*SUMIFS('IEA-MethaneAbatement'!$N:$N,'IEA-MethaneAbatement'!$O:$O,"&lt;"&amp;$B31,'IEA-MethaneAbatement'!$O:$O,"&gt;="&amp;$A31,'IEA-MethaneAbatement'!$M:$M,$D$1,'IEA-MethaneAbatement'!$B:$B,'Country Selector'!$A$2)))*(1+INDEX('EPA to IEA Scaling'!$F$8:$AO$8,,MATCH(I$2,'EPA to IEA Scaling'!$F$1:$AO$1,0)))</f>
        <v>0</v>
      </c>
      <c r="J31" cm="1">
        <f t="array" ref="J31">((VLOOKUP($B$1,'Multipliers and Adjustments'!$A$70:$I$86,TRUNC(COLUMN(J$2)/5)+2,FALSE)*SUMIFS('IEA-MethaneAbatement'!$N:$N,'IEA-MethaneAbatement'!$O:$O,"&lt;"&amp;$B31,'IEA-MethaneAbatement'!$O:$O,"&gt;="&amp;$A31,'IEA-MethaneAbatement'!$M:$M,$B$1,'IEA-MethaneAbatement'!$B:$B,'Country Selector'!$A$2)+VLOOKUP($C$1,'Multipliers and Adjustments'!$A$70:$I$86,TRUNC(COLUMN(J$2)/5)+2,FALSE)*SUMIFS('IEA-MethaneAbatement'!$N:$N,'IEA-MethaneAbatement'!$O:$O,"&lt;"&amp;$B31,'IEA-MethaneAbatement'!$O:$O,"&gt;="&amp;$A31,'IEA-MethaneAbatement'!$M:$M,$C$1,'IEA-MethaneAbatement'!$B:$B,'Country Selector'!$A$2)+VLOOKUP($D$1,'Multipliers and Adjustments'!$A$70:$I$86,TRUNC(COLUMN(J$2)/5)+2,FALSE)*SUMIFS('IEA-MethaneAbatement'!$N:$N,'IEA-MethaneAbatement'!$O:$O,"&lt;"&amp;$B31,'IEA-MethaneAbatement'!$O:$O,"&gt;="&amp;$A31,'IEA-MethaneAbatement'!$M:$M,$D$1,'IEA-MethaneAbatement'!$B:$B,'Country Selector'!$A$2)))*(1+INDEX('EPA to IEA Scaling'!$F$8:$AO$8,,MATCH(J$2,'EPA to IEA Scaling'!$F$1:$AO$1,0)))</f>
        <v>0</v>
      </c>
      <c r="K31" cm="1">
        <f t="array" ref="K31">((VLOOKUP($B$1,'Multipliers and Adjustments'!$A$70:$I$86,TRUNC(COLUMN(K$2)/5)+2,FALSE)*SUMIFS('IEA-MethaneAbatement'!$N:$N,'IEA-MethaneAbatement'!$O:$O,"&lt;"&amp;$B31,'IEA-MethaneAbatement'!$O:$O,"&gt;="&amp;$A31,'IEA-MethaneAbatement'!$M:$M,$B$1,'IEA-MethaneAbatement'!$B:$B,'Country Selector'!$A$2)+VLOOKUP($C$1,'Multipliers and Adjustments'!$A$70:$I$86,TRUNC(COLUMN(K$2)/5)+2,FALSE)*SUMIFS('IEA-MethaneAbatement'!$N:$N,'IEA-MethaneAbatement'!$O:$O,"&lt;"&amp;$B31,'IEA-MethaneAbatement'!$O:$O,"&gt;="&amp;$A31,'IEA-MethaneAbatement'!$M:$M,$C$1,'IEA-MethaneAbatement'!$B:$B,'Country Selector'!$A$2)+VLOOKUP($D$1,'Multipliers and Adjustments'!$A$70:$I$86,TRUNC(COLUMN(K$2)/5)+2,FALSE)*SUMIFS('IEA-MethaneAbatement'!$N:$N,'IEA-MethaneAbatement'!$O:$O,"&lt;"&amp;$B31,'IEA-MethaneAbatement'!$O:$O,"&gt;="&amp;$A31,'IEA-MethaneAbatement'!$M:$M,$D$1,'IEA-MethaneAbatement'!$B:$B,'Country Selector'!$A$2)))*(1+INDEX('EPA to IEA Scaling'!$F$8:$AO$8,,MATCH(K$2,'EPA to IEA Scaling'!$F$1:$AO$1,0)))</f>
        <v>0</v>
      </c>
      <c r="L31" cm="1">
        <f t="array" ref="L31">((VLOOKUP($B$1,'Multipliers and Adjustments'!$A$70:$I$86,TRUNC(COLUMN(L$2)/5)+2,FALSE)*SUMIFS('IEA-MethaneAbatement'!$N:$N,'IEA-MethaneAbatement'!$O:$O,"&lt;"&amp;$B31,'IEA-MethaneAbatement'!$O:$O,"&gt;="&amp;$A31,'IEA-MethaneAbatement'!$M:$M,$B$1,'IEA-MethaneAbatement'!$B:$B,'Country Selector'!$A$2)+VLOOKUP($C$1,'Multipliers and Adjustments'!$A$70:$I$86,TRUNC(COLUMN(L$2)/5)+2,FALSE)*SUMIFS('IEA-MethaneAbatement'!$N:$N,'IEA-MethaneAbatement'!$O:$O,"&lt;"&amp;$B31,'IEA-MethaneAbatement'!$O:$O,"&gt;="&amp;$A31,'IEA-MethaneAbatement'!$M:$M,$C$1,'IEA-MethaneAbatement'!$B:$B,'Country Selector'!$A$2)+VLOOKUP($D$1,'Multipliers and Adjustments'!$A$70:$I$86,TRUNC(COLUMN(L$2)/5)+2,FALSE)*SUMIFS('IEA-MethaneAbatement'!$N:$N,'IEA-MethaneAbatement'!$O:$O,"&lt;"&amp;$B31,'IEA-MethaneAbatement'!$O:$O,"&gt;="&amp;$A31,'IEA-MethaneAbatement'!$M:$M,$D$1,'IEA-MethaneAbatement'!$B:$B,'Country Selector'!$A$2)))*(1+INDEX('EPA to IEA Scaling'!$F$8:$AO$8,,MATCH(L$2,'EPA to IEA Scaling'!$F$1:$AO$1,0)))</f>
        <v>0</v>
      </c>
      <c r="M31" s="31" cm="1">
        <f t="array" ref="M31">((VLOOKUP($B$1,'Multipliers and Adjustments'!$A$70:$I$86,TRUNC(COLUMN(M$2)/5)+2,FALSE)*SUMIFS('IEA-MethaneAbatement'!$N:$N,'IEA-MethaneAbatement'!$O:$O,"&lt;"&amp;$B31,'IEA-MethaneAbatement'!$O:$O,"&gt;="&amp;$A31,'IEA-MethaneAbatement'!$M:$M,$B$1,'IEA-MethaneAbatement'!$B:$B,'Country Selector'!$A$2)+VLOOKUP($C$1,'Multipliers and Adjustments'!$A$70:$I$86,TRUNC(COLUMN(M$2)/5)+2,FALSE)*SUMIFS('IEA-MethaneAbatement'!$N:$N,'IEA-MethaneAbatement'!$O:$O,"&lt;"&amp;$B31,'IEA-MethaneAbatement'!$O:$O,"&gt;="&amp;$A31,'IEA-MethaneAbatement'!$M:$M,$C$1,'IEA-MethaneAbatement'!$B:$B,'Country Selector'!$A$2)+VLOOKUP($D$1,'Multipliers and Adjustments'!$A$70:$I$86,TRUNC(COLUMN(M$2)/5)+2,FALSE)*SUMIFS('IEA-MethaneAbatement'!$N:$N,'IEA-MethaneAbatement'!$O:$O,"&lt;"&amp;$B31,'IEA-MethaneAbatement'!$O:$O,"&gt;="&amp;$A31,'IEA-MethaneAbatement'!$M:$M,$D$1,'IEA-MethaneAbatement'!$B:$B,'Country Selector'!$A$2)))*(1+INDEX('EPA to IEA Scaling'!$F$8:$AO$8,,MATCH(M$2,'EPA to IEA Scaling'!$F$1:$AO$1,0)))</f>
        <v>0</v>
      </c>
      <c r="N31" cm="1">
        <f t="array" ref="N31">((VLOOKUP($B$1,'Multipliers and Adjustments'!$A$70:$I$86,TRUNC(COLUMN(N$2)/5)+2,FALSE)*SUMIFS('IEA-MethaneAbatement'!$N:$N,'IEA-MethaneAbatement'!$O:$O,"&lt;"&amp;$B31,'IEA-MethaneAbatement'!$O:$O,"&gt;="&amp;$A31,'IEA-MethaneAbatement'!$M:$M,$B$1,'IEA-MethaneAbatement'!$B:$B,'Country Selector'!$A$2)+VLOOKUP($C$1,'Multipliers and Adjustments'!$A$70:$I$86,TRUNC(COLUMN(N$2)/5)+2,FALSE)*SUMIFS('IEA-MethaneAbatement'!$N:$N,'IEA-MethaneAbatement'!$O:$O,"&lt;"&amp;$B31,'IEA-MethaneAbatement'!$O:$O,"&gt;="&amp;$A31,'IEA-MethaneAbatement'!$M:$M,$C$1,'IEA-MethaneAbatement'!$B:$B,'Country Selector'!$A$2)+VLOOKUP($D$1,'Multipliers and Adjustments'!$A$70:$I$86,TRUNC(COLUMN(N$2)/5)+2,FALSE)*SUMIFS('IEA-MethaneAbatement'!$N:$N,'IEA-MethaneAbatement'!$O:$O,"&lt;"&amp;$B31,'IEA-MethaneAbatement'!$O:$O,"&gt;="&amp;$A31,'IEA-MethaneAbatement'!$M:$M,$D$1,'IEA-MethaneAbatement'!$B:$B,'Country Selector'!$A$2)))*(1+INDEX('EPA to IEA Scaling'!$F$8:$AO$8,,MATCH(N$2,'EPA to IEA Scaling'!$F$1:$AO$1,0)))</f>
        <v>0</v>
      </c>
      <c r="O31" cm="1">
        <f t="array" ref="O31">((VLOOKUP($B$1,'Multipliers and Adjustments'!$A$70:$I$86,TRUNC(COLUMN(O$2)/5)+2,FALSE)*SUMIFS('IEA-MethaneAbatement'!$N:$N,'IEA-MethaneAbatement'!$O:$O,"&lt;"&amp;$B31,'IEA-MethaneAbatement'!$O:$O,"&gt;="&amp;$A31,'IEA-MethaneAbatement'!$M:$M,$B$1,'IEA-MethaneAbatement'!$B:$B,'Country Selector'!$A$2)+VLOOKUP($C$1,'Multipliers and Adjustments'!$A$70:$I$86,TRUNC(COLUMN(O$2)/5)+2,FALSE)*SUMIFS('IEA-MethaneAbatement'!$N:$N,'IEA-MethaneAbatement'!$O:$O,"&lt;"&amp;$B31,'IEA-MethaneAbatement'!$O:$O,"&gt;="&amp;$A31,'IEA-MethaneAbatement'!$M:$M,$C$1,'IEA-MethaneAbatement'!$B:$B,'Country Selector'!$A$2)+VLOOKUP($D$1,'Multipliers and Adjustments'!$A$70:$I$86,TRUNC(COLUMN(O$2)/5)+2,FALSE)*SUMIFS('IEA-MethaneAbatement'!$N:$N,'IEA-MethaneAbatement'!$O:$O,"&lt;"&amp;$B31,'IEA-MethaneAbatement'!$O:$O,"&gt;="&amp;$A31,'IEA-MethaneAbatement'!$M:$M,$D$1,'IEA-MethaneAbatement'!$B:$B,'Country Selector'!$A$2)))*(1+INDEX('EPA to IEA Scaling'!$F$8:$AO$8,,MATCH(O$2,'EPA to IEA Scaling'!$F$1:$AO$1,0)))</f>
        <v>0</v>
      </c>
      <c r="P31" cm="1">
        <f t="array" ref="P31">((VLOOKUP($B$1,'Multipliers and Adjustments'!$A$70:$I$86,TRUNC(COLUMN(P$2)/5)+2,FALSE)*SUMIFS('IEA-MethaneAbatement'!$N:$N,'IEA-MethaneAbatement'!$O:$O,"&lt;"&amp;$B31,'IEA-MethaneAbatement'!$O:$O,"&gt;="&amp;$A31,'IEA-MethaneAbatement'!$M:$M,$B$1,'IEA-MethaneAbatement'!$B:$B,'Country Selector'!$A$2)+VLOOKUP($C$1,'Multipliers and Adjustments'!$A$70:$I$86,TRUNC(COLUMN(P$2)/5)+2,FALSE)*SUMIFS('IEA-MethaneAbatement'!$N:$N,'IEA-MethaneAbatement'!$O:$O,"&lt;"&amp;$B31,'IEA-MethaneAbatement'!$O:$O,"&gt;="&amp;$A31,'IEA-MethaneAbatement'!$M:$M,$C$1,'IEA-MethaneAbatement'!$B:$B,'Country Selector'!$A$2)+VLOOKUP($D$1,'Multipliers and Adjustments'!$A$70:$I$86,TRUNC(COLUMN(P$2)/5)+2,FALSE)*SUMIFS('IEA-MethaneAbatement'!$N:$N,'IEA-MethaneAbatement'!$O:$O,"&lt;"&amp;$B31,'IEA-MethaneAbatement'!$O:$O,"&gt;="&amp;$A31,'IEA-MethaneAbatement'!$M:$M,$D$1,'IEA-MethaneAbatement'!$B:$B,'Country Selector'!$A$2)))*(1+INDEX('EPA to IEA Scaling'!$F$8:$AO$8,,MATCH(P$2,'EPA to IEA Scaling'!$F$1:$AO$1,0)))</f>
        <v>0</v>
      </c>
      <c r="Q31" cm="1">
        <f t="array" ref="Q31">((VLOOKUP($B$1,'Multipliers and Adjustments'!$A$70:$I$86,TRUNC(COLUMN(Q$2)/5)+2,FALSE)*SUMIFS('IEA-MethaneAbatement'!$N:$N,'IEA-MethaneAbatement'!$O:$O,"&lt;"&amp;$B31,'IEA-MethaneAbatement'!$O:$O,"&gt;="&amp;$A31,'IEA-MethaneAbatement'!$M:$M,$B$1,'IEA-MethaneAbatement'!$B:$B,'Country Selector'!$A$2)+VLOOKUP($C$1,'Multipliers and Adjustments'!$A$70:$I$86,TRUNC(COLUMN(Q$2)/5)+2,FALSE)*SUMIFS('IEA-MethaneAbatement'!$N:$N,'IEA-MethaneAbatement'!$O:$O,"&lt;"&amp;$B31,'IEA-MethaneAbatement'!$O:$O,"&gt;="&amp;$A31,'IEA-MethaneAbatement'!$M:$M,$C$1,'IEA-MethaneAbatement'!$B:$B,'Country Selector'!$A$2)+VLOOKUP($D$1,'Multipliers and Adjustments'!$A$70:$I$86,TRUNC(COLUMN(Q$2)/5)+2,FALSE)*SUMIFS('IEA-MethaneAbatement'!$N:$N,'IEA-MethaneAbatement'!$O:$O,"&lt;"&amp;$B31,'IEA-MethaneAbatement'!$O:$O,"&gt;="&amp;$A31,'IEA-MethaneAbatement'!$M:$M,$D$1,'IEA-MethaneAbatement'!$B:$B,'Country Selector'!$A$2)))*(1+INDEX('EPA to IEA Scaling'!$F$8:$AO$8,,MATCH(Q$2,'EPA to IEA Scaling'!$F$1:$AO$1,0)))</f>
        <v>0</v>
      </c>
      <c r="R31" s="31" cm="1">
        <f t="array" ref="R31">((VLOOKUP($B$1,'Multipliers and Adjustments'!$A$70:$I$86,TRUNC(COLUMN(R$2)/5)+2,FALSE)*SUMIFS('IEA-MethaneAbatement'!$N:$N,'IEA-MethaneAbatement'!$O:$O,"&lt;"&amp;$B31,'IEA-MethaneAbatement'!$O:$O,"&gt;="&amp;$A31,'IEA-MethaneAbatement'!$M:$M,$B$1,'IEA-MethaneAbatement'!$B:$B,'Country Selector'!$A$2)+VLOOKUP($C$1,'Multipliers and Adjustments'!$A$70:$I$86,TRUNC(COLUMN(R$2)/5)+2,FALSE)*SUMIFS('IEA-MethaneAbatement'!$N:$N,'IEA-MethaneAbatement'!$O:$O,"&lt;"&amp;$B31,'IEA-MethaneAbatement'!$O:$O,"&gt;="&amp;$A31,'IEA-MethaneAbatement'!$M:$M,$C$1,'IEA-MethaneAbatement'!$B:$B,'Country Selector'!$A$2)+VLOOKUP($D$1,'Multipliers and Adjustments'!$A$70:$I$86,TRUNC(COLUMN(R$2)/5)+2,FALSE)*SUMIFS('IEA-MethaneAbatement'!$N:$N,'IEA-MethaneAbatement'!$O:$O,"&lt;"&amp;$B31,'IEA-MethaneAbatement'!$O:$O,"&gt;="&amp;$A31,'IEA-MethaneAbatement'!$M:$M,$D$1,'IEA-MethaneAbatement'!$B:$B,'Country Selector'!$A$2)))*(1+INDEX('EPA to IEA Scaling'!$F$8:$AO$8,,MATCH(R$2,'EPA to IEA Scaling'!$F$1:$AO$1,0)))</f>
        <v>0</v>
      </c>
      <c r="S31" cm="1">
        <f t="array" ref="S31">((VLOOKUP($B$1,'Multipliers and Adjustments'!$A$70:$I$86,TRUNC(COLUMN(S$2)/5)+2,FALSE)*SUMIFS('IEA-MethaneAbatement'!$N:$N,'IEA-MethaneAbatement'!$O:$O,"&lt;"&amp;$B31,'IEA-MethaneAbatement'!$O:$O,"&gt;="&amp;$A31,'IEA-MethaneAbatement'!$M:$M,$B$1,'IEA-MethaneAbatement'!$B:$B,'Country Selector'!$A$2)+VLOOKUP($C$1,'Multipliers and Adjustments'!$A$70:$I$86,TRUNC(COLUMN(S$2)/5)+2,FALSE)*SUMIFS('IEA-MethaneAbatement'!$N:$N,'IEA-MethaneAbatement'!$O:$O,"&lt;"&amp;$B31,'IEA-MethaneAbatement'!$O:$O,"&gt;="&amp;$A31,'IEA-MethaneAbatement'!$M:$M,$C$1,'IEA-MethaneAbatement'!$B:$B,'Country Selector'!$A$2)+VLOOKUP($D$1,'Multipliers and Adjustments'!$A$70:$I$86,TRUNC(COLUMN(S$2)/5)+2,FALSE)*SUMIFS('IEA-MethaneAbatement'!$N:$N,'IEA-MethaneAbatement'!$O:$O,"&lt;"&amp;$B31,'IEA-MethaneAbatement'!$O:$O,"&gt;="&amp;$A31,'IEA-MethaneAbatement'!$M:$M,$D$1,'IEA-MethaneAbatement'!$B:$B,'Country Selector'!$A$2)))*(1+INDEX('EPA to IEA Scaling'!$F$8:$AO$8,,MATCH(S$2,'EPA to IEA Scaling'!$F$1:$AO$1,0)))</f>
        <v>0</v>
      </c>
      <c r="T31" cm="1">
        <f t="array" ref="T31">((VLOOKUP($B$1,'Multipliers and Adjustments'!$A$70:$I$86,TRUNC(COLUMN(T$2)/5)+2,FALSE)*SUMIFS('IEA-MethaneAbatement'!$N:$N,'IEA-MethaneAbatement'!$O:$O,"&lt;"&amp;$B31,'IEA-MethaneAbatement'!$O:$O,"&gt;="&amp;$A31,'IEA-MethaneAbatement'!$M:$M,$B$1,'IEA-MethaneAbatement'!$B:$B,'Country Selector'!$A$2)+VLOOKUP($C$1,'Multipliers and Adjustments'!$A$70:$I$86,TRUNC(COLUMN(T$2)/5)+2,FALSE)*SUMIFS('IEA-MethaneAbatement'!$N:$N,'IEA-MethaneAbatement'!$O:$O,"&lt;"&amp;$B31,'IEA-MethaneAbatement'!$O:$O,"&gt;="&amp;$A31,'IEA-MethaneAbatement'!$M:$M,$C$1,'IEA-MethaneAbatement'!$B:$B,'Country Selector'!$A$2)+VLOOKUP($D$1,'Multipliers and Adjustments'!$A$70:$I$86,TRUNC(COLUMN(T$2)/5)+2,FALSE)*SUMIFS('IEA-MethaneAbatement'!$N:$N,'IEA-MethaneAbatement'!$O:$O,"&lt;"&amp;$B31,'IEA-MethaneAbatement'!$O:$O,"&gt;="&amp;$A31,'IEA-MethaneAbatement'!$M:$M,$D$1,'IEA-MethaneAbatement'!$B:$B,'Country Selector'!$A$2)))*(1+INDEX('EPA to IEA Scaling'!$F$8:$AO$8,,MATCH(T$2,'EPA to IEA Scaling'!$F$1:$AO$1,0)))</f>
        <v>0</v>
      </c>
      <c r="U31" cm="1">
        <f t="array" ref="U31">((VLOOKUP($B$1,'Multipliers and Adjustments'!$A$70:$I$86,TRUNC(COLUMN(U$2)/5)+2,FALSE)*SUMIFS('IEA-MethaneAbatement'!$N:$N,'IEA-MethaneAbatement'!$O:$O,"&lt;"&amp;$B31,'IEA-MethaneAbatement'!$O:$O,"&gt;="&amp;$A31,'IEA-MethaneAbatement'!$M:$M,$B$1,'IEA-MethaneAbatement'!$B:$B,'Country Selector'!$A$2)+VLOOKUP($C$1,'Multipliers and Adjustments'!$A$70:$I$86,TRUNC(COLUMN(U$2)/5)+2,FALSE)*SUMIFS('IEA-MethaneAbatement'!$N:$N,'IEA-MethaneAbatement'!$O:$O,"&lt;"&amp;$B31,'IEA-MethaneAbatement'!$O:$O,"&gt;="&amp;$A31,'IEA-MethaneAbatement'!$M:$M,$C$1,'IEA-MethaneAbatement'!$B:$B,'Country Selector'!$A$2)+VLOOKUP($D$1,'Multipliers and Adjustments'!$A$70:$I$86,TRUNC(COLUMN(U$2)/5)+2,FALSE)*SUMIFS('IEA-MethaneAbatement'!$N:$N,'IEA-MethaneAbatement'!$O:$O,"&lt;"&amp;$B31,'IEA-MethaneAbatement'!$O:$O,"&gt;="&amp;$A31,'IEA-MethaneAbatement'!$M:$M,$D$1,'IEA-MethaneAbatement'!$B:$B,'Country Selector'!$A$2)))*(1+INDEX('EPA to IEA Scaling'!$F$8:$AO$8,,MATCH(U$2,'EPA to IEA Scaling'!$F$1:$AO$1,0)))</f>
        <v>0</v>
      </c>
      <c r="V31" cm="1">
        <f t="array" ref="V31">((VLOOKUP($B$1,'Multipliers and Adjustments'!$A$70:$I$86,TRUNC(COLUMN(V$2)/5)+2,FALSE)*SUMIFS('IEA-MethaneAbatement'!$N:$N,'IEA-MethaneAbatement'!$O:$O,"&lt;"&amp;$B31,'IEA-MethaneAbatement'!$O:$O,"&gt;="&amp;$A31,'IEA-MethaneAbatement'!$M:$M,$B$1,'IEA-MethaneAbatement'!$B:$B,'Country Selector'!$A$2)+VLOOKUP($C$1,'Multipliers and Adjustments'!$A$70:$I$86,TRUNC(COLUMN(V$2)/5)+2,FALSE)*SUMIFS('IEA-MethaneAbatement'!$N:$N,'IEA-MethaneAbatement'!$O:$O,"&lt;"&amp;$B31,'IEA-MethaneAbatement'!$O:$O,"&gt;="&amp;$A31,'IEA-MethaneAbatement'!$M:$M,$C$1,'IEA-MethaneAbatement'!$B:$B,'Country Selector'!$A$2)+VLOOKUP($D$1,'Multipliers and Adjustments'!$A$70:$I$86,TRUNC(COLUMN(V$2)/5)+2,FALSE)*SUMIFS('IEA-MethaneAbatement'!$N:$N,'IEA-MethaneAbatement'!$O:$O,"&lt;"&amp;$B31,'IEA-MethaneAbatement'!$O:$O,"&gt;="&amp;$A31,'IEA-MethaneAbatement'!$M:$M,$D$1,'IEA-MethaneAbatement'!$B:$B,'Country Selector'!$A$2)))*(1+INDEX('EPA to IEA Scaling'!$F$8:$AO$8,,MATCH(V$2,'EPA to IEA Scaling'!$F$1:$AO$1,0)))</f>
        <v>0</v>
      </c>
      <c r="W31" s="31" cm="1">
        <f t="array" ref="W31">((VLOOKUP($B$1,'Multipliers and Adjustments'!$A$70:$I$86,TRUNC(COLUMN(W$2)/5)+2,FALSE)*SUMIFS('IEA-MethaneAbatement'!$N:$N,'IEA-MethaneAbatement'!$O:$O,"&lt;"&amp;$B31,'IEA-MethaneAbatement'!$O:$O,"&gt;="&amp;$A31,'IEA-MethaneAbatement'!$M:$M,$B$1,'IEA-MethaneAbatement'!$B:$B,'Country Selector'!$A$2)+VLOOKUP($C$1,'Multipliers and Adjustments'!$A$70:$I$86,TRUNC(COLUMN(W$2)/5)+2,FALSE)*SUMIFS('IEA-MethaneAbatement'!$N:$N,'IEA-MethaneAbatement'!$O:$O,"&lt;"&amp;$B31,'IEA-MethaneAbatement'!$O:$O,"&gt;="&amp;$A31,'IEA-MethaneAbatement'!$M:$M,$C$1,'IEA-MethaneAbatement'!$B:$B,'Country Selector'!$A$2)+VLOOKUP($D$1,'Multipliers and Adjustments'!$A$70:$I$86,TRUNC(COLUMN(W$2)/5)+2,FALSE)*SUMIFS('IEA-MethaneAbatement'!$N:$N,'IEA-MethaneAbatement'!$O:$O,"&lt;"&amp;$B31,'IEA-MethaneAbatement'!$O:$O,"&gt;="&amp;$A31,'IEA-MethaneAbatement'!$M:$M,$D$1,'IEA-MethaneAbatement'!$B:$B,'Country Selector'!$A$2)))*(1+INDEX('EPA to IEA Scaling'!$F$8:$AO$8,,MATCH(W$2,'EPA to IEA Scaling'!$F$1:$AO$1,0)))</f>
        <v>0</v>
      </c>
      <c r="X31" cm="1">
        <f t="array" ref="X31">((VLOOKUP($B$1,'Multipliers and Adjustments'!$A$70:$I$86,TRUNC(COLUMN(X$2)/5)+2,FALSE)*SUMIFS('IEA-MethaneAbatement'!$N:$N,'IEA-MethaneAbatement'!$O:$O,"&lt;"&amp;$B31,'IEA-MethaneAbatement'!$O:$O,"&gt;="&amp;$A31,'IEA-MethaneAbatement'!$M:$M,$B$1,'IEA-MethaneAbatement'!$B:$B,'Country Selector'!$A$2)+VLOOKUP($C$1,'Multipliers and Adjustments'!$A$70:$I$86,TRUNC(COLUMN(X$2)/5)+2,FALSE)*SUMIFS('IEA-MethaneAbatement'!$N:$N,'IEA-MethaneAbatement'!$O:$O,"&lt;"&amp;$B31,'IEA-MethaneAbatement'!$O:$O,"&gt;="&amp;$A31,'IEA-MethaneAbatement'!$M:$M,$C$1,'IEA-MethaneAbatement'!$B:$B,'Country Selector'!$A$2)+VLOOKUP($D$1,'Multipliers and Adjustments'!$A$70:$I$86,TRUNC(COLUMN(X$2)/5)+2,FALSE)*SUMIFS('IEA-MethaneAbatement'!$N:$N,'IEA-MethaneAbatement'!$O:$O,"&lt;"&amp;$B31,'IEA-MethaneAbatement'!$O:$O,"&gt;="&amp;$A31,'IEA-MethaneAbatement'!$M:$M,$D$1,'IEA-MethaneAbatement'!$B:$B,'Country Selector'!$A$2)))*(1+INDEX('EPA to IEA Scaling'!$F$8:$AO$8,,MATCH(X$2,'EPA to IEA Scaling'!$F$1:$AO$1,0)))</f>
        <v>0</v>
      </c>
      <c r="Y31" cm="1">
        <f t="array" ref="Y31">((VLOOKUP($B$1,'Multipliers and Adjustments'!$A$70:$I$86,TRUNC(COLUMN(Y$2)/5)+2,FALSE)*SUMIFS('IEA-MethaneAbatement'!$N:$N,'IEA-MethaneAbatement'!$O:$O,"&lt;"&amp;$B31,'IEA-MethaneAbatement'!$O:$O,"&gt;="&amp;$A31,'IEA-MethaneAbatement'!$M:$M,$B$1,'IEA-MethaneAbatement'!$B:$B,'Country Selector'!$A$2)+VLOOKUP($C$1,'Multipliers and Adjustments'!$A$70:$I$86,TRUNC(COLUMN(Y$2)/5)+2,FALSE)*SUMIFS('IEA-MethaneAbatement'!$N:$N,'IEA-MethaneAbatement'!$O:$O,"&lt;"&amp;$B31,'IEA-MethaneAbatement'!$O:$O,"&gt;="&amp;$A31,'IEA-MethaneAbatement'!$M:$M,$C$1,'IEA-MethaneAbatement'!$B:$B,'Country Selector'!$A$2)+VLOOKUP($D$1,'Multipliers and Adjustments'!$A$70:$I$86,TRUNC(COLUMN(Y$2)/5)+2,FALSE)*SUMIFS('IEA-MethaneAbatement'!$N:$N,'IEA-MethaneAbatement'!$O:$O,"&lt;"&amp;$B31,'IEA-MethaneAbatement'!$O:$O,"&gt;="&amp;$A31,'IEA-MethaneAbatement'!$M:$M,$D$1,'IEA-MethaneAbatement'!$B:$B,'Country Selector'!$A$2)))*(1+INDEX('EPA to IEA Scaling'!$F$8:$AO$8,,MATCH(Y$2,'EPA to IEA Scaling'!$F$1:$AO$1,0)))</f>
        <v>0</v>
      </c>
      <c r="Z31" cm="1">
        <f t="array" ref="Z31">((VLOOKUP($B$1,'Multipliers and Adjustments'!$A$70:$I$86,TRUNC(COLUMN(Z$2)/5)+2,FALSE)*SUMIFS('IEA-MethaneAbatement'!$N:$N,'IEA-MethaneAbatement'!$O:$O,"&lt;"&amp;$B31,'IEA-MethaneAbatement'!$O:$O,"&gt;="&amp;$A31,'IEA-MethaneAbatement'!$M:$M,$B$1,'IEA-MethaneAbatement'!$B:$B,'Country Selector'!$A$2)+VLOOKUP($C$1,'Multipliers and Adjustments'!$A$70:$I$86,TRUNC(COLUMN(Z$2)/5)+2,FALSE)*SUMIFS('IEA-MethaneAbatement'!$N:$N,'IEA-MethaneAbatement'!$O:$O,"&lt;"&amp;$B31,'IEA-MethaneAbatement'!$O:$O,"&gt;="&amp;$A31,'IEA-MethaneAbatement'!$M:$M,$C$1,'IEA-MethaneAbatement'!$B:$B,'Country Selector'!$A$2)+VLOOKUP($D$1,'Multipliers and Adjustments'!$A$70:$I$86,TRUNC(COLUMN(Z$2)/5)+2,FALSE)*SUMIFS('IEA-MethaneAbatement'!$N:$N,'IEA-MethaneAbatement'!$O:$O,"&lt;"&amp;$B31,'IEA-MethaneAbatement'!$O:$O,"&gt;="&amp;$A31,'IEA-MethaneAbatement'!$M:$M,$D$1,'IEA-MethaneAbatement'!$B:$B,'Country Selector'!$A$2)))*(1+INDEX('EPA to IEA Scaling'!$F$8:$AO$8,,MATCH(Z$2,'EPA to IEA Scaling'!$F$1:$AO$1,0)))</f>
        <v>0</v>
      </c>
      <c r="AA31" cm="1">
        <f t="array" ref="AA31">((VLOOKUP($B$1,'Multipliers and Adjustments'!$A$70:$I$86,TRUNC(COLUMN(AA$2)/5)+2,FALSE)*SUMIFS('IEA-MethaneAbatement'!$N:$N,'IEA-MethaneAbatement'!$O:$O,"&lt;"&amp;$B31,'IEA-MethaneAbatement'!$O:$O,"&gt;="&amp;$A31,'IEA-MethaneAbatement'!$M:$M,$B$1,'IEA-MethaneAbatement'!$B:$B,'Country Selector'!$A$2)+VLOOKUP($C$1,'Multipliers and Adjustments'!$A$70:$I$86,TRUNC(COLUMN(AA$2)/5)+2,FALSE)*SUMIFS('IEA-MethaneAbatement'!$N:$N,'IEA-MethaneAbatement'!$O:$O,"&lt;"&amp;$B31,'IEA-MethaneAbatement'!$O:$O,"&gt;="&amp;$A31,'IEA-MethaneAbatement'!$M:$M,$C$1,'IEA-MethaneAbatement'!$B:$B,'Country Selector'!$A$2)+VLOOKUP($D$1,'Multipliers and Adjustments'!$A$70:$I$86,TRUNC(COLUMN(AA$2)/5)+2,FALSE)*SUMIFS('IEA-MethaneAbatement'!$N:$N,'IEA-MethaneAbatement'!$O:$O,"&lt;"&amp;$B31,'IEA-MethaneAbatement'!$O:$O,"&gt;="&amp;$A31,'IEA-MethaneAbatement'!$M:$M,$D$1,'IEA-MethaneAbatement'!$B:$B,'Country Selector'!$A$2)))*(1+INDEX('EPA to IEA Scaling'!$F$8:$AO$8,,MATCH(AA$2,'EPA to IEA Scaling'!$F$1:$AO$1,0)))</f>
        <v>0</v>
      </c>
      <c r="AB31" s="31" cm="1">
        <f t="array" ref="AB31">((VLOOKUP($B$1,'Multipliers and Adjustments'!$A$70:$I$86,TRUNC(COLUMN(AB$2)/5)+2,FALSE)*SUMIFS('IEA-MethaneAbatement'!$N:$N,'IEA-MethaneAbatement'!$O:$O,"&lt;"&amp;$B31,'IEA-MethaneAbatement'!$O:$O,"&gt;="&amp;$A31,'IEA-MethaneAbatement'!$M:$M,$B$1,'IEA-MethaneAbatement'!$B:$B,'Country Selector'!$A$2)+VLOOKUP($C$1,'Multipliers and Adjustments'!$A$70:$I$86,TRUNC(COLUMN(AB$2)/5)+2,FALSE)*SUMIFS('IEA-MethaneAbatement'!$N:$N,'IEA-MethaneAbatement'!$O:$O,"&lt;"&amp;$B31,'IEA-MethaneAbatement'!$O:$O,"&gt;="&amp;$A31,'IEA-MethaneAbatement'!$M:$M,$C$1,'IEA-MethaneAbatement'!$B:$B,'Country Selector'!$A$2)+VLOOKUP($D$1,'Multipliers and Adjustments'!$A$70:$I$86,TRUNC(COLUMN(AB$2)/5)+2,FALSE)*SUMIFS('IEA-MethaneAbatement'!$N:$N,'IEA-MethaneAbatement'!$O:$O,"&lt;"&amp;$B31,'IEA-MethaneAbatement'!$O:$O,"&gt;="&amp;$A31,'IEA-MethaneAbatement'!$M:$M,$D$1,'IEA-MethaneAbatement'!$B:$B,'Country Selector'!$A$2)))*(1+INDEX('EPA to IEA Scaling'!$F$8:$AO$8,,MATCH(AB$2,'EPA to IEA Scaling'!$F$1:$AO$1,0)))</f>
        <v>0</v>
      </c>
      <c r="AC31" cm="1">
        <f t="array" ref="AC31">((VLOOKUP($B$1,'Multipliers and Adjustments'!$A$70:$I$86,TRUNC(COLUMN(AC$2)/5)+2,FALSE)*SUMIFS('IEA-MethaneAbatement'!$N:$N,'IEA-MethaneAbatement'!$O:$O,"&lt;"&amp;$B31,'IEA-MethaneAbatement'!$O:$O,"&gt;="&amp;$A31,'IEA-MethaneAbatement'!$M:$M,$B$1,'IEA-MethaneAbatement'!$B:$B,'Country Selector'!$A$2)+VLOOKUP($C$1,'Multipliers and Adjustments'!$A$70:$I$86,TRUNC(COLUMN(AC$2)/5)+2,FALSE)*SUMIFS('IEA-MethaneAbatement'!$N:$N,'IEA-MethaneAbatement'!$O:$O,"&lt;"&amp;$B31,'IEA-MethaneAbatement'!$O:$O,"&gt;="&amp;$A31,'IEA-MethaneAbatement'!$M:$M,$C$1,'IEA-MethaneAbatement'!$B:$B,'Country Selector'!$A$2)+VLOOKUP($D$1,'Multipliers and Adjustments'!$A$70:$I$86,TRUNC(COLUMN(AC$2)/5)+2,FALSE)*SUMIFS('IEA-MethaneAbatement'!$N:$N,'IEA-MethaneAbatement'!$O:$O,"&lt;"&amp;$B31,'IEA-MethaneAbatement'!$O:$O,"&gt;="&amp;$A31,'IEA-MethaneAbatement'!$M:$M,$D$1,'IEA-MethaneAbatement'!$B:$B,'Country Selector'!$A$2)))*(1+INDEX('EPA to IEA Scaling'!$F$8:$AO$8,,MATCH(AC$2,'EPA to IEA Scaling'!$F$1:$AO$1,0)))</f>
        <v>0</v>
      </c>
      <c r="AD31" cm="1">
        <f t="array" ref="AD31">((VLOOKUP($B$1,'Multipliers and Adjustments'!$A$70:$I$86,TRUNC(COLUMN(AD$2)/5)+2,FALSE)*SUMIFS('IEA-MethaneAbatement'!$N:$N,'IEA-MethaneAbatement'!$O:$O,"&lt;"&amp;$B31,'IEA-MethaneAbatement'!$O:$O,"&gt;="&amp;$A31,'IEA-MethaneAbatement'!$M:$M,$B$1,'IEA-MethaneAbatement'!$B:$B,'Country Selector'!$A$2)+VLOOKUP($C$1,'Multipliers and Adjustments'!$A$70:$I$86,TRUNC(COLUMN(AD$2)/5)+2,FALSE)*SUMIFS('IEA-MethaneAbatement'!$N:$N,'IEA-MethaneAbatement'!$O:$O,"&lt;"&amp;$B31,'IEA-MethaneAbatement'!$O:$O,"&gt;="&amp;$A31,'IEA-MethaneAbatement'!$M:$M,$C$1,'IEA-MethaneAbatement'!$B:$B,'Country Selector'!$A$2)+VLOOKUP($D$1,'Multipliers and Adjustments'!$A$70:$I$86,TRUNC(COLUMN(AD$2)/5)+2,FALSE)*SUMIFS('IEA-MethaneAbatement'!$N:$N,'IEA-MethaneAbatement'!$O:$O,"&lt;"&amp;$B31,'IEA-MethaneAbatement'!$O:$O,"&gt;="&amp;$A31,'IEA-MethaneAbatement'!$M:$M,$D$1,'IEA-MethaneAbatement'!$B:$B,'Country Selector'!$A$2)))*(1+INDEX('EPA to IEA Scaling'!$F$8:$AO$8,,MATCH(AD$2,'EPA to IEA Scaling'!$F$1:$AO$1,0)))</f>
        <v>0</v>
      </c>
      <c r="AE31" cm="1">
        <f t="array" ref="AE31">((VLOOKUP($B$1,'Multipliers and Adjustments'!$A$70:$I$86,TRUNC(COLUMN(AE$2)/5)+2,FALSE)*SUMIFS('IEA-MethaneAbatement'!$N:$N,'IEA-MethaneAbatement'!$O:$O,"&lt;"&amp;$B31,'IEA-MethaneAbatement'!$O:$O,"&gt;="&amp;$A31,'IEA-MethaneAbatement'!$M:$M,$B$1,'IEA-MethaneAbatement'!$B:$B,'Country Selector'!$A$2)+VLOOKUP($C$1,'Multipliers and Adjustments'!$A$70:$I$86,TRUNC(COLUMN(AE$2)/5)+2,FALSE)*SUMIFS('IEA-MethaneAbatement'!$N:$N,'IEA-MethaneAbatement'!$O:$O,"&lt;"&amp;$B31,'IEA-MethaneAbatement'!$O:$O,"&gt;="&amp;$A31,'IEA-MethaneAbatement'!$M:$M,$C$1,'IEA-MethaneAbatement'!$B:$B,'Country Selector'!$A$2)+VLOOKUP($D$1,'Multipliers and Adjustments'!$A$70:$I$86,TRUNC(COLUMN(AE$2)/5)+2,FALSE)*SUMIFS('IEA-MethaneAbatement'!$N:$N,'IEA-MethaneAbatement'!$O:$O,"&lt;"&amp;$B31,'IEA-MethaneAbatement'!$O:$O,"&gt;="&amp;$A31,'IEA-MethaneAbatement'!$M:$M,$D$1,'IEA-MethaneAbatement'!$B:$B,'Country Selector'!$A$2)))*(1+INDEX('EPA to IEA Scaling'!$F$8:$AO$8,,MATCH(AE$2,'EPA to IEA Scaling'!$F$1:$AO$1,0)))</f>
        <v>0</v>
      </c>
      <c r="AF31" cm="1">
        <f t="array" ref="AF31">((VLOOKUP($B$1,'Multipliers and Adjustments'!$A$70:$I$86,TRUNC(COLUMN(AF$2)/5)+2,FALSE)*SUMIFS('IEA-MethaneAbatement'!$N:$N,'IEA-MethaneAbatement'!$O:$O,"&lt;"&amp;$B31,'IEA-MethaneAbatement'!$O:$O,"&gt;="&amp;$A31,'IEA-MethaneAbatement'!$M:$M,$B$1,'IEA-MethaneAbatement'!$B:$B,'Country Selector'!$A$2)+VLOOKUP($C$1,'Multipliers and Adjustments'!$A$70:$I$86,TRUNC(COLUMN(AF$2)/5)+2,FALSE)*SUMIFS('IEA-MethaneAbatement'!$N:$N,'IEA-MethaneAbatement'!$O:$O,"&lt;"&amp;$B31,'IEA-MethaneAbatement'!$O:$O,"&gt;="&amp;$A31,'IEA-MethaneAbatement'!$M:$M,$C$1,'IEA-MethaneAbatement'!$B:$B,'Country Selector'!$A$2)+VLOOKUP($D$1,'Multipliers and Adjustments'!$A$70:$I$86,TRUNC(COLUMN(AF$2)/5)+2,FALSE)*SUMIFS('IEA-MethaneAbatement'!$N:$N,'IEA-MethaneAbatement'!$O:$O,"&lt;"&amp;$B31,'IEA-MethaneAbatement'!$O:$O,"&gt;="&amp;$A31,'IEA-MethaneAbatement'!$M:$M,$D$1,'IEA-MethaneAbatement'!$B:$B,'Country Selector'!$A$2)))*(1+INDEX('EPA to IEA Scaling'!$F$8:$AO$8,,MATCH(AF$2,'EPA to IEA Scaling'!$F$1:$AO$1,0)))</f>
        <v>0</v>
      </c>
      <c r="AG31" s="31" cm="1">
        <f t="array" ref="AG31">((VLOOKUP($B$1,'Multipliers and Adjustments'!$A$70:$I$86,TRUNC(COLUMN(AG$2)/5)+2,FALSE)*SUMIFS('IEA-MethaneAbatement'!$N:$N,'IEA-MethaneAbatement'!$O:$O,"&lt;"&amp;$B31,'IEA-MethaneAbatement'!$O:$O,"&gt;="&amp;$A31,'IEA-MethaneAbatement'!$M:$M,$B$1,'IEA-MethaneAbatement'!$B:$B,'Country Selector'!$A$2)+VLOOKUP($C$1,'Multipliers and Adjustments'!$A$70:$I$86,TRUNC(COLUMN(AG$2)/5)+2,FALSE)*SUMIFS('IEA-MethaneAbatement'!$N:$N,'IEA-MethaneAbatement'!$O:$O,"&lt;"&amp;$B31,'IEA-MethaneAbatement'!$O:$O,"&gt;="&amp;$A31,'IEA-MethaneAbatement'!$M:$M,$C$1,'IEA-MethaneAbatement'!$B:$B,'Country Selector'!$A$2)+VLOOKUP($D$1,'Multipliers and Adjustments'!$A$70:$I$86,TRUNC(COLUMN(AG$2)/5)+2,FALSE)*SUMIFS('IEA-MethaneAbatement'!$N:$N,'IEA-MethaneAbatement'!$O:$O,"&lt;"&amp;$B31,'IEA-MethaneAbatement'!$O:$O,"&gt;="&amp;$A31,'IEA-MethaneAbatement'!$M:$M,$D$1,'IEA-MethaneAbatement'!$B:$B,'Country Selector'!$A$2)))*(1+INDEX('EPA to IEA Scaling'!$F$8:$AO$8,,MATCH(AG$2,'EPA to IEA Scaling'!$F$1:$AO$1,0)))</f>
        <v>0</v>
      </c>
      <c r="AH31" cm="1">
        <f t="array" ref="AH31">((VLOOKUP($B$1,'Multipliers and Adjustments'!$A$70:$I$86,TRUNC(COLUMN(AH$2)/5)+2,FALSE)*SUMIFS('IEA-MethaneAbatement'!$N:$N,'IEA-MethaneAbatement'!$O:$O,"&lt;"&amp;$B31,'IEA-MethaneAbatement'!$O:$O,"&gt;="&amp;$A31,'IEA-MethaneAbatement'!$M:$M,$B$1,'IEA-MethaneAbatement'!$B:$B,'Country Selector'!$A$2)+VLOOKUP($C$1,'Multipliers and Adjustments'!$A$70:$I$86,TRUNC(COLUMN(AH$2)/5)+2,FALSE)*SUMIFS('IEA-MethaneAbatement'!$N:$N,'IEA-MethaneAbatement'!$O:$O,"&lt;"&amp;$B31,'IEA-MethaneAbatement'!$O:$O,"&gt;="&amp;$A31,'IEA-MethaneAbatement'!$M:$M,$C$1,'IEA-MethaneAbatement'!$B:$B,'Country Selector'!$A$2)+VLOOKUP($D$1,'Multipliers and Adjustments'!$A$70:$I$86,TRUNC(COLUMN(AH$2)/5)+2,FALSE)*SUMIFS('IEA-MethaneAbatement'!$N:$N,'IEA-MethaneAbatement'!$O:$O,"&lt;"&amp;$B31,'IEA-MethaneAbatement'!$O:$O,"&gt;="&amp;$A31,'IEA-MethaneAbatement'!$M:$M,$D$1,'IEA-MethaneAbatement'!$B:$B,'Country Selector'!$A$2)))*(1+INDEX('EPA to IEA Scaling'!$F$8:$AO$8,,MATCH(AH$2,'EPA to IEA Scaling'!$F$1:$AO$1,0)))</f>
        <v>0</v>
      </c>
      <c r="AI31" cm="1">
        <f t="array" ref="AI31">((VLOOKUP($B$1,'Multipliers and Adjustments'!$A$70:$I$86,TRUNC(COLUMN(AI$2)/5)+2,FALSE)*SUMIFS('IEA-MethaneAbatement'!$N:$N,'IEA-MethaneAbatement'!$O:$O,"&lt;"&amp;$B31,'IEA-MethaneAbatement'!$O:$O,"&gt;="&amp;$A31,'IEA-MethaneAbatement'!$M:$M,$B$1,'IEA-MethaneAbatement'!$B:$B,'Country Selector'!$A$2)+VLOOKUP($C$1,'Multipliers and Adjustments'!$A$70:$I$86,TRUNC(COLUMN(AI$2)/5)+2,FALSE)*SUMIFS('IEA-MethaneAbatement'!$N:$N,'IEA-MethaneAbatement'!$O:$O,"&lt;"&amp;$B31,'IEA-MethaneAbatement'!$O:$O,"&gt;="&amp;$A31,'IEA-MethaneAbatement'!$M:$M,$C$1,'IEA-MethaneAbatement'!$B:$B,'Country Selector'!$A$2)+VLOOKUP($D$1,'Multipliers and Adjustments'!$A$70:$I$86,TRUNC(COLUMN(AI$2)/5)+2,FALSE)*SUMIFS('IEA-MethaneAbatement'!$N:$N,'IEA-MethaneAbatement'!$O:$O,"&lt;"&amp;$B31,'IEA-MethaneAbatement'!$O:$O,"&gt;="&amp;$A31,'IEA-MethaneAbatement'!$M:$M,$D$1,'IEA-MethaneAbatement'!$B:$B,'Country Selector'!$A$2)))*(1+INDEX('EPA to IEA Scaling'!$F$8:$AO$8,,MATCH(AI$2,'EPA to IEA Scaling'!$F$1:$AO$1,0)))</f>
        <v>0</v>
      </c>
      <c r="AJ31" cm="1">
        <f t="array" ref="AJ31">((VLOOKUP($B$1,'Multipliers and Adjustments'!$A$70:$I$86,TRUNC(COLUMN(AJ$2)/5)+2,FALSE)*SUMIFS('IEA-MethaneAbatement'!$N:$N,'IEA-MethaneAbatement'!$O:$O,"&lt;"&amp;$B31,'IEA-MethaneAbatement'!$O:$O,"&gt;="&amp;$A31,'IEA-MethaneAbatement'!$M:$M,$B$1,'IEA-MethaneAbatement'!$B:$B,'Country Selector'!$A$2)+VLOOKUP($C$1,'Multipliers and Adjustments'!$A$70:$I$86,TRUNC(COLUMN(AJ$2)/5)+2,FALSE)*SUMIFS('IEA-MethaneAbatement'!$N:$N,'IEA-MethaneAbatement'!$O:$O,"&lt;"&amp;$B31,'IEA-MethaneAbatement'!$O:$O,"&gt;="&amp;$A31,'IEA-MethaneAbatement'!$M:$M,$C$1,'IEA-MethaneAbatement'!$B:$B,'Country Selector'!$A$2)+VLOOKUP($D$1,'Multipliers and Adjustments'!$A$70:$I$86,TRUNC(COLUMN(AJ$2)/5)+2,FALSE)*SUMIFS('IEA-MethaneAbatement'!$N:$N,'IEA-MethaneAbatement'!$O:$O,"&lt;"&amp;$B31,'IEA-MethaneAbatement'!$O:$O,"&gt;="&amp;$A31,'IEA-MethaneAbatement'!$M:$M,$D$1,'IEA-MethaneAbatement'!$B:$B,'Country Selector'!$A$2)))*(1+INDEX('EPA to IEA Scaling'!$F$8:$AO$8,,MATCH(AJ$2,'EPA to IEA Scaling'!$F$1:$AO$1,0)))</f>
        <v>0</v>
      </c>
      <c r="AK31" cm="1">
        <f t="array" ref="AK31">((VLOOKUP($B$1,'Multipliers and Adjustments'!$A$70:$I$86,TRUNC(COLUMN(AK$2)/5)+2,FALSE)*SUMIFS('IEA-MethaneAbatement'!$N:$N,'IEA-MethaneAbatement'!$O:$O,"&lt;"&amp;$B31,'IEA-MethaneAbatement'!$O:$O,"&gt;="&amp;$A31,'IEA-MethaneAbatement'!$M:$M,$B$1,'IEA-MethaneAbatement'!$B:$B,'Country Selector'!$A$2)+VLOOKUP($C$1,'Multipliers and Adjustments'!$A$70:$I$86,TRUNC(COLUMN(AK$2)/5)+2,FALSE)*SUMIFS('IEA-MethaneAbatement'!$N:$N,'IEA-MethaneAbatement'!$O:$O,"&lt;"&amp;$B31,'IEA-MethaneAbatement'!$O:$O,"&gt;="&amp;$A31,'IEA-MethaneAbatement'!$M:$M,$C$1,'IEA-MethaneAbatement'!$B:$B,'Country Selector'!$A$2)+VLOOKUP($D$1,'Multipliers and Adjustments'!$A$70:$I$86,TRUNC(COLUMN(AK$2)/5)+2,FALSE)*SUMIFS('IEA-MethaneAbatement'!$N:$N,'IEA-MethaneAbatement'!$O:$O,"&lt;"&amp;$B31,'IEA-MethaneAbatement'!$O:$O,"&gt;="&amp;$A31,'IEA-MethaneAbatement'!$M:$M,$D$1,'IEA-MethaneAbatement'!$B:$B,'Country Selector'!$A$2)))*(1+INDEX('EPA to IEA Scaling'!$F$8:$AO$8,,MATCH(AK$2,'EPA to IEA Scaling'!$F$1:$AO$1,0)))</f>
        <v>0</v>
      </c>
      <c r="AL31" s="31" cm="1">
        <f t="array" ref="AL31">((VLOOKUP($B$1,'Multipliers and Adjustments'!$A$70:$I$86,TRUNC(COLUMN(AL$2)/5)+2,FALSE)*SUMIFS('IEA-MethaneAbatement'!$N:$N,'IEA-MethaneAbatement'!$O:$O,"&lt;"&amp;$B31,'IEA-MethaneAbatement'!$O:$O,"&gt;="&amp;$A31,'IEA-MethaneAbatement'!$M:$M,$B$1,'IEA-MethaneAbatement'!$B:$B,'Country Selector'!$A$2)+VLOOKUP($C$1,'Multipliers and Adjustments'!$A$70:$I$86,TRUNC(COLUMN(AL$2)/5)+2,FALSE)*SUMIFS('IEA-MethaneAbatement'!$N:$N,'IEA-MethaneAbatement'!$O:$O,"&lt;"&amp;$B31,'IEA-MethaneAbatement'!$O:$O,"&gt;="&amp;$A31,'IEA-MethaneAbatement'!$M:$M,$C$1,'IEA-MethaneAbatement'!$B:$B,'Country Selector'!$A$2)+VLOOKUP($D$1,'Multipliers and Adjustments'!$A$70:$I$86,TRUNC(COLUMN(AL$2)/5)+2,FALSE)*SUMIFS('IEA-MethaneAbatement'!$N:$N,'IEA-MethaneAbatement'!$O:$O,"&lt;"&amp;$B31,'IEA-MethaneAbatement'!$O:$O,"&gt;="&amp;$A31,'IEA-MethaneAbatement'!$M:$M,$D$1,'IEA-MethaneAbatement'!$B:$B,'Country Selector'!$A$2)))*(1+INDEX('EPA to IEA Scaling'!$F$8:$AO$8,,MATCH(AL$2,'EPA to IEA Scaling'!$F$1:$AO$1,0)))</f>
        <v>0</v>
      </c>
    </row>
    <row r="32" spans="1:38" x14ac:dyDescent="0.45">
      <c r="A32" s="15">
        <f t="shared" si="1"/>
        <v>-20</v>
      </c>
      <c r="B32" s="16">
        <f t="shared" si="2"/>
        <v>-10</v>
      </c>
      <c r="C32" s="31" cm="1">
        <f t="array" ref="C32">((VLOOKUP($B$1,'Multipliers and Adjustments'!$A$70:$I$86,TRUNC(COLUMN(C$2)/5)+2,FALSE)*SUMIFS('IEA-MethaneAbatement'!$N:$N,'IEA-MethaneAbatement'!$O:$O,"&lt;"&amp;$B32,'IEA-MethaneAbatement'!$O:$O,"&gt;="&amp;$A32,'IEA-MethaneAbatement'!$M:$M,$B$1,'IEA-MethaneAbatement'!$B:$B,'Country Selector'!$A$2)+VLOOKUP($C$1,'Multipliers and Adjustments'!$A$70:$I$86,TRUNC(COLUMN(C$2)/5)+2,FALSE)*SUMIFS('IEA-MethaneAbatement'!$N:$N,'IEA-MethaneAbatement'!$O:$O,"&lt;"&amp;$B32,'IEA-MethaneAbatement'!$O:$O,"&gt;="&amp;$A32,'IEA-MethaneAbatement'!$M:$M,$C$1,'IEA-MethaneAbatement'!$B:$B,'Country Selector'!$A$2)+VLOOKUP($D$1,'Multipliers and Adjustments'!$A$70:$I$86,TRUNC(COLUMN(C$2)/5)+2,FALSE)*SUMIFS('IEA-MethaneAbatement'!$N:$N,'IEA-MethaneAbatement'!$O:$O,"&lt;"&amp;$B32,'IEA-MethaneAbatement'!$O:$O,"&gt;="&amp;$A32,'IEA-MethaneAbatement'!$M:$M,$D$1,'IEA-MethaneAbatement'!$B:$B,'Country Selector'!$A$2)))*(1+INDEX('EPA to IEA Scaling'!$F$8:$AO$8,,MATCH(C$2,'EPA to IEA Scaling'!$F$1:$AO$1,0)))</f>
        <v>0</v>
      </c>
      <c r="D32" cm="1">
        <f t="array" ref="D32">((VLOOKUP($B$1,'Multipliers and Adjustments'!$A$70:$I$86,TRUNC(COLUMN(D$2)/5)+2,FALSE)*SUMIFS('IEA-MethaneAbatement'!$N:$N,'IEA-MethaneAbatement'!$O:$O,"&lt;"&amp;$B32,'IEA-MethaneAbatement'!$O:$O,"&gt;="&amp;$A32,'IEA-MethaneAbatement'!$M:$M,$B$1,'IEA-MethaneAbatement'!$B:$B,'Country Selector'!$A$2)+VLOOKUP($C$1,'Multipliers and Adjustments'!$A$70:$I$86,TRUNC(COLUMN(D$2)/5)+2,FALSE)*SUMIFS('IEA-MethaneAbatement'!$N:$N,'IEA-MethaneAbatement'!$O:$O,"&lt;"&amp;$B32,'IEA-MethaneAbatement'!$O:$O,"&gt;="&amp;$A32,'IEA-MethaneAbatement'!$M:$M,$C$1,'IEA-MethaneAbatement'!$B:$B,'Country Selector'!$A$2)+VLOOKUP($D$1,'Multipliers and Adjustments'!$A$70:$I$86,TRUNC(COLUMN(D$2)/5)+2,FALSE)*SUMIFS('IEA-MethaneAbatement'!$N:$N,'IEA-MethaneAbatement'!$O:$O,"&lt;"&amp;$B32,'IEA-MethaneAbatement'!$O:$O,"&gt;="&amp;$A32,'IEA-MethaneAbatement'!$M:$M,$D$1,'IEA-MethaneAbatement'!$B:$B,'Country Selector'!$A$2)))*(1+INDEX('EPA to IEA Scaling'!$F$8:$AO$8,,MATCH(D$2,'EPA to IEA Scaling'!$F$1:$AO$1,0)))</f>
        <v>0</v>
      </c>
      <c r="E32" cm="1">
        <f t="array" ref="E32">((VLOOKUP($B$1,'Multipliers and Adjustments'!$A$70:$I$86,TRUNC(COLUMN(E$2)/5)+2,FALSE)*SUMIFS('IEA-MethaneAbatement'!$N:$N,'IEA-MethaneAbatement'!$O:$O,"&lt;"&amp;$B32,'IEA-MethaneAbatement'!$O:$O,"&gt;="&amp;$A32,'IEA-MethaneAbatement'!$M:$M,$B$1,'IEA-MethaneAbatement'!$B:$B,'Country Selector'!$A$2)+VLOOKUP($C$1,'Multipliers and Adjustments'!$A$70:$I$86,TRUNC(COLUMN(E$2)/5)+2,FALSE)*SUMIFS('IEA-MethaneAbatement'!$N:$N,'IEA-MethaneAbatement'!$O:$O,"&lt;"&amp;$B32,'IEA-MethaneAbatement'!$O:$O,"&gt;="&amp;$A32,'IEA-MethaneAbatement'!$M:$M,$C$1,'IEA-MethaneAbatement'!$B:$B,'Country Selector'!$A$2)+VLOOKUP($D$1,'Multipliers and Adjustments'!$A$70:$I$86,TRUNC(COLUMN(E$2)/5)+2,FALSE)*SUMIFS('IEA-MethaneAbatement'!$N:$N,'IEA-MethaneAbatement'!$O:$O,"&lt;"&amp;$B32,'IEA-MethaneAbatement'!$O:$O,"&gt;="&amp;$A32,'IEA-MethaneAbatement'!$M:$M,$D$1,'IEA-MethaneAbatement'!$B:$B,'Country Selector'!$A$2)))*(1+INDEX('EPA to IEA Scaling'!$F$8:$AO$8,,MATCH(E$2,'EPA to IEA Scaling'!$F$1:$AO$1,0)))</f>
        <v>0</v>
      </c>
      <c r="F32" cm="1">
        <f t="array" ref="F32">((VLOOKUP($B$1,'Multipliers and Adjustments'!$A$70:$I$86,TRUNC(COLUMN(F$2)/5)+2,FALSE)*SUMIFS('IEA-MethaneAbatement'!$N:$N,'IEA-MethaneAbatement'!$O:$O,"&lt;"&amp;$B32,'IEA-MethaneAbatement'!$O:$O,"&gt;="&amp;$A32,'IEA-MethaneAbatement'!$M:$M,$B$1,'IEA-MethaneAbatement'!$B:$B,'Country Selector'!$A$2)+VLOOKUP($C$1,'Multipliers and Adjustments'!$A$70:$I$86,TRUNC(COLUMN(F$2)/5)+2,FALSE)*SUMIFS('IEA-MethaneAbatement'!$N:$N,'IEA-MethaneAbatement'!$O:$O,"&lt;"&amp;$B32,'IEA-MethaneAbatement'!$O:$O,"&gt;="&amp;$A32,'IEA-MethaneAbatement'!$M:$M,$C$1,'IEA-MethaneAbatement'!$B:$B,'Country Selector'!$A$2)+VLOOKUP($D$1,'Multipliers and Adjustments'!$A$70:$I$86,TRUNC(COLUMN(F$2)/5)+2,FALSE)*SUMIFS('IEA-MethaneAbatement'!$N:$N,'IEA-MethaneAbatement'!$O:$O,"&lt;"&amp;$B32,'IEA-MethaneAbatement'!$O:$O,"&gt;="&amp;$A32,'IEA-MethaneAbatement'!$M:$M,$D$1,'IEA-MethaneAbatement'!$B:$B,'Country Selector'!$A$2)))*(1+INDEX('EPA to IEA Scaling'!$F$8:$AO$8,,MATCH(F$2,'EPA to IEA Scaling'!$F$1:$AO$1,0)))</f>
        <v>0</v>
      </c>
      <c r="G32" cm="1">
        <f t="array" ref="G32">((VLOOKUP($B$1,'Multipliers and Adjustments'!$A$70:$I$86,TRUNC(COLUMN(G$2)/5)+2,FALSE)*SUMIFS('IEA-MethaneAbatement'!$N:$N,'IEA-MethaneAbatement'!$O:$O,"&lt;"&amp;$B32,'IEA-MethaneAbatement'!$O:$O,"&gt;="&amp;$A32,'IEA-MethaneAbatement'!$M:$M,$B$1,'IEA-MethaneAbatement'!$B:$B,'Country Selector'!$A$2)+VLOOKUP($C$1,'Multipliers and Adjustments'!$A$70:$I$86,TRUNC(COLUMN(G$2)/5)+2,FALSE)*SUMIFS('IEA-MethaneAbatement'!$N:$N,'IEA-MethaneAbatement'!$O:$O,"&lt;"&amp;$B32,'IEA-MethaneAbatement'!$O:$O,"&gt;="&amp;$A32,'IEA-MethaneAbatement'!$M:$M,$C$1,'IEA-MethaneAbatement'!$B:$B,'Country Selector'!$A$2)+VLOOKUP($D$1,'Multipliers and Adjustments'!$A$70:$I$86,TRUNC(COLUMN(G$2)/5)+2,FALSE)*SUMIFS('IEA-MethaneAbatement'!$N:$N,'IEA-MethaneAbatement'!$O:$O,"&lt;"&amp;$B32,'IEA-MethaneAbatement'!$O:$O,"&gt;="&amp;$A32,'IEA-MethaneAbatement'!$M:$M,$D$1,'IEA-MethaneAbatement'!$B:$B,'Country Selector'!$A$2)))*(1+INDEX('EPA to IEA Scaling'!$F$8:$AO$8,,MATCH(G$2,'EPA to IEA Scaling'!$F$1:$AO$1,0)))</f>
        <v>0</v>
      </c>
      <c r="H32" s="31" cm="1">
        <f t="array" ref="H32">((VLOOKUP($B$1,'Multipliers and Adjustments'!$A$70:$I$86,TRUNC(COLUMN(H$2)/5)+2,FALSE)*SUMIFS('IEA-MethaneAbatement'!$N:$N,'IEA-MethaneAbatement'!$O:$O,"&lt;"&amp;$B32,'IEA-MethaneAbatement'!$O:$O,"&gt;="&amp;$A32,'IEA-MethaneAbatement'!$M:$M,$B$1,'IEA-MethaneAbatement'!$B:$B,'Country Selector'!$A$2)+VLOOKUP($C$1,'Multipliers and Adjustments'!$A$70:$I$86,TRUNC(COLUMN(H$2)/5)+2,FALSE)*SUMIFS('IEA-MethaneAbatement'!$N:$N,'IEA-MethaneAbatement'!$O:$O,"&lt;"&amp;$B32,'IEA-MethaneAbatement'!$O:$O,"&gt;="&amp;$A32,'IEA-MethaneAbatement'!$M:$M,$C$1,'IEA-MethaneAbatement'!$B:$B,'Country Selector'!$A$2)+VLOOKUP($D$1,'Multipliers and Adjustments'!$A$70:$I$86,TRUNC(COLUMN(H$2)/5)+2,FALSE)*SUMIFS('IEA-MethaneAbatement'!$N:$N,'IEA-MethaneAbatement'!$O:$O,"&lt;"&amp;$B32,'IEA-MethaneAbatement'!$O:$O,"&gt;="&amp;$A32,'IEA-MethaneAbatement'!$M:$M,$D$1,'IEA-MethaneAbatement'!$B:$B,'Country Selector'!$A$2)))*(1+INDEX('EPA to IEA Scaling'!$F$8:$AO$8,,MATCH(H$2,'EPA to IEA Scaling'!$F$1:$AO$1,0)))</f>
        <v>0</v>
      </c>
      <c r="I32" cm="1">
        <f t="array" ref="I32">((VLOOKUP($B$1,'Multipliers and Adjustments'!$A$70:$I$86,TRUNC(COLUMN(I$2)/5)+2,FALSE)*SUMIFS('IEA-MethaneAbatement'!$N:$N,'IEA-MethaneAbatement'!$O:$O,"&lt;"&amp;$B32,'IEA-MethaneAbatement'!$O:$O,"&gt;="&amp;$A32,'IEA-MethaneAbatement'!$M:$M,$B$1,'IEA-MethaneAbatement'!$B:$B,'Country Selector'!$A$2)+VLOOKUP($C$1,'Multipliers and Adjustments'!$A$70:$I$86,TRUNC(COLUMN(I$2)/5)+2,FALSE)*SUMIFS('IEA-MethaneAbatement'!$N:$N,'IEA-MethaneAbatement'!$O:$O,"&lt;"&amp;$B32,'IEA-MethaneAbatement'!$O:$O,"&gt;="&amp;$A32,'IEA-MethaneAbatement'!$M:$M,$C$1,'IEA-MethaneAbatement'!$B:$B,'Country Selector'!$A$2)+VLOOKUP($D$1,'Multipliers and Adjustments'!$A$70:$I$86,TRUNC(COLUMN(I$2)/5)+2,FALSE)*SUMIFS('IEA-MethaneAbatement'!$N:$N,'IEA-MethaneAbatement'!$O:$O,"&lt;"&amp;$B32,'IEA-MethaneAbatement'!$O:$O,"&gt;="&amp;$A32,'IEA-MethaneAbatement'!$M:$M,$D$1,'IEA-MethaneAbatement'!$B:$B,'Country Selector'!$A$2)))*(1+INDEX('EPA to IEA Scaling'!$F$8:$AO$8,,MATCH(I$2,'EPA to IEA Scaling'!$F$1:$AO$1,0)))</f>
        <v>0</v>
      </c>
      <c r="J32" cm="1">
        <f t="array" ref="J32">((VLOOKUP($B$1,'Multipliers and Adjustments'!$A$70:$I$86,TRUNC(COLUMN(J$2)/5)+2,FALSE)*SUMIFS('IEA-MethaneAbatement'!$N:$N,'IEA-MethaneAbatement'!$O:$O,"&lt;"&amp;$B32,'IEA-MethaneAbatement'!$O:$O,"&gt;="&amp;$A32,'IEA-MethaneAbatement'!$M:$M,$B$1,'IEA-MethaneAbatement'!$B:$B,'Country Selector'!$A$2)+VLOOKUP($C$1,'Multipliers and Adjustments'!$A$70:$I$86,TRUNC(COLUMN(J$2)/5)+2,FALSE)*SUMIFS('IEA-MethaneAbatement'!$N:$N,'IEA-MethaneAbatement'!$O:$O,"&lt;"&amp;$B32,'IEA-MethaneAbatement'!$O:$O,"&gt;="&amp;$A32,'IEA-MethaneAbatement'!$M:$M,$C$1,'IEA-MethaneAbatement'!$B:$B,'Country Selector'!$A$2)+VLOOKUP($D$1,'Multipliers and Adjustments'!$A$70:$I$86,TRUNC(COLUMN(J$2)/5)+2,FALSE)*SUMIFS('IEA-MethaneAbatement'!$N:$N,'IEA-MethaneAbatement'!$O:$O,"&lt;"&amp;$B32,'IEA-MethaneAbatement'!$O:$O,"&gt;="&amp;$A32,'IEA-MethaneAbatement'!$M:$M,$D$1,'IEA-MethaneAbatement'!$B:$B,'Country Selector'!$A$2)))*(1+INDEX('EPA to IEA Scaling'!$F$8:$AO$8,,MATCH(J$2,'EPA to IEA Scaling'!$F$1:$AO$1,0)))</f>
        <v>0</v>
      </c>
      <c r="K32" cm="1">
        <f t="array" ref="K32">((VLOOKUP($B$1,'Multipliers and Adjustments'!$A$70:$I$86,TRUNC(COLUMN(K$2)/5)+2,FALSE)*SUMIFS('IEA-MethaneAbatement'!$N:$N,'IEA-MethaneAbatement'!$O:$O,"&lt;"&amp;$B32,'IEA-MethaneAbatement'!$O:$O,"&gt;="&amp;$A32,'IEA-MethaneAbatement'!$M:$M,$B$1,'IEA-MethaneAbatement'!$B:$B,'Country Selector'!$A$2)+VLOOKUP($C$1,'Multipliers and Adjustments'!$A$70:$I$86,TRUNC(COLUMN(K$2)/5)+2,FALSE)*SUMIFS('IEA-MethaneAbatement'!$N:$N,'IEA-MethaneAbatement'!$O:$O,"&lt;"&amp;$B32,'IEA-MethaneAbatement'!$O:$O,"&gt;="&amp;$A32,'IEA-MethaneAbatement'!$M:$M,$C$1,'IEA-MethaneAbatement'!$B:$B,'Country Selector'!$A$2)+VLOOKUP($D$1,'Multipliers and Adjustments'!$A$70:$I$86,TRUNC(COLUMN(K$2)/5)+2,FALSE)*SUMIFS('IEA-MethaneAbatement'!$N:$N,'IEA-MethaneAbatement'!$O:$O,"&lt;"&amp;$B32,'IEA-MethaneAbatement'!$O:$O,"&gt;="&amp;$A32,'IEA-MethaneAbatement'!$M:$M,$D$1,'IEA-MethaneAbatement'!$B:$B,'Country Selector'!$A$2)))*(1+INDEX('EPA to IEA Scaling'!$F$8:$AO$8,,MATCH(K$2,'EPA to IEA Scaling'!$F$1:$AO$1,0)))</f>
        <v>0</v>
      </c>
      <c r="L32" cm="1">
        <f t="array" ref="L32">((VLOOKUP($B$1,'Multipliers and Adjustments'!$A$70:$I$86,TRUNC(COLUMN(L$2)/5)+2,FALSE)*SUMIFS('IEA-MethaneAbatement'!$N:$N,'IEA-MethaneAbatement'!$O:$O,"&lt;"&amp;$B32,'IEA-MethaneAbatement'!$O:$O,"&gt;="&amp;$A32,'IEA-MethaneAbatement'!$M:$M,$B$1,'IEA-MethaneAbatement'!$B:$B,'Country Selector'!$A$2)+VLOOKUP($C$1,'Multipliers and Adjustments'!$A$70:$I$86,TRUNC(COLUMN(L$2)/5)+2,FALSE)*SUMIFS('IEA-MethaneAbatement'!$N:$N,'IEA-MethaneAbatement'!$O:$O,"&lt;"&amp;$B32,'IEA-MethaneAbatement'!$O:$O,"&gt;="&amp;$A32,'IEA-MethaneAbatement'!$M:$M,$C$1,'IEA-MethaneAbatement'!$B:$B,'Country Selector'!$A$2)+VLOOKUP($D$1,'Multipliers and Adjustments'!$A$70:$I$86,TRUNC(COLUMN(L$2)/5)+2,FALSE)*SUMIFS('IEA-MethaneAbatement'!$N:$N,'IEA-MethaneAbatement'!$O:$O,"&lt;"&amp;$B32,'IEA-MethaneAbatement'!$O:$O,"&gt;="&amp;$A32,'IEA-MethaneAbatement'!$M:$M,$D$1,'IEA-MethaneAbatement'!$B:$B,'Country Selector'!$A$2)))*(1+INDEX('EPA to IEA Scaling'!$F$8:$AO$8,,MATCH(L$2,'EPA to IEA Scaling'!$F$1:$AO$1,0)))</f>
        <v>0</v>
      </c>
      <c r="M32" s="31" cm="1">
        <f t="array" ref="M32">((VLOOKUP($B$1,'Multipliers and Adjustments'!$A$70:$I$86,TRUNC(COLUMN(M$2)/5)+2,FALSE)*SUMIFS('IEA-MethaneAbatement'!$N:$N,'IEA-MethaneAbatement'!$O:$O,"&lt;"&amp;$B32,'IEA-MethaneAbatement'!$O:$O,"&gt;="&amp;$A32,'IEA-MethaneAbatement'!$M:$M,$B$1,'IEA-MethaneAbatement'!$B:$B,'Country Selector'!$A$2)+VLOOKUP($C$1,'Multipliers and Adjustments'!$A$70:$I$86,TRUNC(COLUMN(M$2)/5)+2,FALSE)*SUMIFS('IEA-MethaneAbatement'!$N:$N,'IEA-MethaneAbatement'!$O:$O,"&lt;"&amp;$B32,'IEA-MethaneAbatement'!$O:$O,"&gt;="&amp;$A32,'IEA-MethaneAbatement'!$M:$M,$C$1,'IEA-MethaneAbatement'!$B:$B,'Country Selector'!$A$2)+VLOOKUP($D$1,'Multipliers and Adjustments'!$A$70:$I$86,TRUNC(COLUMN(M$2)/5)+2,FALSE)*SUMIFS('IEA-MethaneAbatement'!$N:$N,'IEA-MethaneAbatement'!$O:$O,"&lt;"&amp;$B32,'IEA-MethaneAbatement'!$O:$O,"&gt;="&amp;$A32,'IEA-MethaneAbatement'!$M:$M,$D$1,'IEA-MethaneAbatement'!$B:$B,'Country Selector'!$A$2)))*(1+INDEX('EPA to IEA Scaling'!$F$8:$AO$8,,MATCH(M$2,'EPA to IEA Scaling'!$F$1:$AO$1,0)))</f>
        <v>0</v>
      </c>
      <c r="N32" cm="1">
        <f t="array" ref="N32">((VLOOKUP($B$1,'Multipliers and Adjustments'!$A$70:$I$86,TRUNC(COLUMN(N$2)/5)+2,FALSE)*SUMIFS('IEA-MethaneAbatement'!$N:$N,'IEA-MethaneAbatement'!$O:$O,"&lt;"&amp;$B32,'IEA-MethaneAbatement'!$O:$O,"&gt;="&amp;$A32,'IEA-MethaneAbatement'!$M:$M,$B$1,'IEA-MethaneAbatement'!$B:$B,'Country Selector'!$A$2)+VLOOKUP($C$1,'Multipliers and Adjustments'!$A$70:$I$86,TRUNC(COLUMN(N$2)/5)+2,FALSE)*SUMIFS('IEA-MethaneAbatement'!$N:$N,'IEA-MethaneAbatement'!$O:$O,"&lt;"&amp;$B32,'IEA-MethaneAbatement'!$O:$O,"&gt;="&amp;$A32,'IEA-MethaneAbatement'!$M:$M,$C$1,'IEA-MethaneAbatement'!$B:$B,'Country Selector'!$A$2)+VLOOKUP($D$1,'Multipliers and Adjustments'!$A$70:$I$86,TRUNC(COLUMN(N$2)/5)+2,FALSE)*SUMIFS('IEA-MethaneAbatement'!$N:$N,'IEA-MethaneAbatement'!$O:$O,"&lt;"&amp;$B32,'IEA-MethaneAbatement'!$O:$O,"&gt;="&amp;$A32,'IEA-MethaneAbatement'!$M:$M,$D$1,'IEA-MethaneAbatement'!$B:$B,'Country Selector'!$A$2)))*(1+INDEX('EPA to IEA Scaling'!$F$8:$AO$8,,MATCH(N$2,'EPA to IEA Scaling'!$F$1:$AO$1,0)))</f>
        <v>0</v>
      </c>
      <c r="O32" cm="1">
        <f t="array" ref="O32">((VLOOKUP($B$1,'Multipliers and Adjustments'!$A$70:$I$86,TRUNC(COLUMN(O$2)/5)+2,FALSE)*SUMIFS('IEA-MethaneAbatement'!$N:$N,'IEA-MethaneAbatement'!$O:$O,"&lt;"&amp;$B32,'IEA-MethaneAbatement'!$O:$O,"&gt;="&amp;$A32,'IEA-MethaneAbatement'!$M:$M,$B$1,'IEA-MethaneAbatement'!$B:$B,'Country Selector'!$A$2)+VLOOKUP($C$1,'Multipliers and Adjustments'!$A$70:$I$86,TRUNC(COLUMN(O$2)/5)+2,FALSE)*SUMIFS('IEA-MethaneAbatement'!$N:$N,'IEA-MethaneAbatement'!$O:$O,"&lt;"&amp;$B32,'IEA-MethaneAbatement'!$O:$O,"&gt;="&amp;$A32,'IEA-MethaneAbatement'!$M:$M,$C$1,'IEA-MethaneAbatement'!$B:$B,'Country Selector'!$A$2)+VLOOKUP($D$1,'Multipliers and Adjustments'!$A$70:$I$86,TRUNC(COLUMN(O$2)/5)+2,FALSE)*SUMIFS('IEA-MethaneAbatement'!$N:$N,'IEA-MethaneAbatement'!$O:$O,"&lt;"&amp;$B32,'IEA-MethaneAbatement'!$O:$O,"&gt;="&amp;$A32,'IEA-MethaneAbatement'!$M:$M,$D$1,'IEA-MethaneAbatement'!$B:$B,'Country Selector'!$A$2)))*(1+INDEX('EPA to IEA Scaling'!$F$8:$AO$8,,MATCH(O$2,'EPA to IEA Scaling'!$F$1:$AO$1,0)))</f>
        <v>0</v>
      </c>
      <c r="P32" cm="1">
        <f t="array" ref="P32">((VLOOKUP($B$1,'Multipliers and Adjustments'!$A$70:$I$86,TRUNC(COLUMN(P$2)/5)+2,FALSE)*SUMIFS('IEA-MethaneAbatement'!$N:$N,'IEA-MethaneAbatement'!$O:$O,"&lt;"&amp;$B32,'IEA-MethaneAbatement'!$O:$O,"&gt;="&amp;$A32,'IEA-MethaneAbatement'!$M:$M,$B$1,'IEA-MethaneAbatement'!$B:$B,'Country Selector'!$A$2)+VLOOKUP($C$1,'Multipliers and Adjustments'!$A$70:$I$86,TRUNC(COLUMN(P$2)/5)+2,FALSE)*SUMIFS('IEA-MethaneAbatement'!$N:$N,'IEA-MethaneAbatement'!$O:$O,"&lt;"&amp;$B32,'IEA-MethaneAbatement'!$O:$O,"&gt;="&amp;$A32,'IEA-MethaneAbatement'!$M:$M,$C$1,'IEA-MethaneAbatement'!$B:$B,'Country Selector'!$A$2)+VLOOKUP($D$1,'Multipliers and Adjustments'!$A$70:$I$86,TRUNC(COLUMN(P$2)/5)+2,FALSE)*SUMIFS('IEA-MethaneAbatement'!$N:$N,'IEA-MethaneAbatement'!$O:$O,"&lt;"&amp;$B32,'IEA-MethaneAbatement'!$O:$O,"&gt;="&amp;$A32,'IEA-MethaneAbatement'!$M:$M,$D$1,'IEA-MethaneAbatement'!$B:$B,'Country Selector'!$A$2)))*(1+INDEX('EPA to IEA Scaling'!$F$8:$AO$8,,MATCH(P$2,'EPA to IEA Scaling'!$F$1:$AO$1,0)))</f>
        <v>0</v>
      </c>
      <c r="Q32" cm="1">
        <f t="array" ref="Q32">((VLOOKUP($B$1,'Multipliers and Adjustments'!$A$70:$I$86,TRUNC(COLUMN(Q$2)/5)+2,FALSE)*SUMIFS('IEA-MethaneAbatement'!$N:$N,'IEA-MethaneAbatement'!$O:$O,"&lt;"&amp;$B32,'IEA-MethaneAbatement'!$O:$O,"&gt;="&amp;$A32,'IEA-MethaneAbatement'!$M:$M,$B$1,'IEA-MethaneAbatement'!$B:$B,'Country Selector'!$A$2)+VLOOKUP($C$1,'Multipliers and Adjustments'!$A$70:$I$86,TRUNC(COLUMN(Q$2)/5)+2,FALSE)*SUMIFS('IEA-MethaneAbatement'!$N:$N,'IEA-MethaneAbatement'!$O:$O,"&lt;"&amp;$B32,'IEA-MethaneAbatement'!$O:$O,"&gt;="&amp;$A32,'IEA-MethaneAbatement'!$M:$M,$C$1,'IEA-MethaneAbatement'!$B:$B,'Country Selector'!$A$2)+VLOOKUP($D$1,'Multipliers and Adjustments'!$A$70:$I$86,TRUNC(COLUMN(Q$2)/5)+2,FALSE)*SUMIFS('IEA-MethaneAbatement'!$N:$N,'IEA-MethaneAbatement'!$O:$O,"&lt;"&amp;$B32,'IEA-MethaneAbatement'!$O:$O,"&gt;="&amp;$A32,'IEA-MethaneAbatement'!$M:$M,$D$1,'IEA-MethaneAbatement'!$B:$B,'Country Selector'!$A$2)))*(1+INDEX('EPA to IEA Scaling'!$F$8:$AO$8,,MATCH(Q$2,'EPA to IEA Scaling'!$F$1:$AO$1,0)))</f>
        <v>0</v>
      </c>
      <c r="R32" s="31" cm="1">
        <f t="array" ref="R32">((VLOOKUP($B$1,'Multipliers and Adjustments'!$A$70:$I$86,TRUNC(COLUMN(R$2)/5)+2,FALSE)*SUMIFS('IEA-MethaneAbatement'!$N:$N,'IEA-MethaneAbatement'!$O:$O,"&lt;"&amp;$B32,'IEA-MethaneAbatement'!$O:$O,"&gt;="&amp;$A32,'IEA-MethaneAbatement'!$M:$M,$B$1,'IEA-MethaneAbatement'!$B:$B,'Country Selector'!$A$2)+VLOOKUP($C$1,'Multipliers and Adjustments'!$A$70:$I$86,TRUNC(COLUMN(R$2)/5)+2,FALSE)*SUMIFS('IEA-MethaneAbatement'!$N:$N,'IEA-MethaneAbatement'!$O:$O,"&lt;"&amp;$B32,'IEA-MethaneAbatement'!$O:$O,"&gt;="&amp;$A32,'IEA-MethaneAbatement'!$M:$M,$C$1,'IEA-MethaneAbatement'!$B:$B,'Country Selector'!$A$2)+VLOOKUP($D$1,'Multipliers and Adjustments'!$A$70:$I$86,TRUNC(COLUMN(R$2)/5)+2,FALSE)*SUMIFS('IEA-MethaneAbatement'!$N:$N,'IEA-MethaneAbatement'!$O:$O,"&lt;"&amp;$B32,'IEA-MethaneAbatement'!$O:$O,"&gt;="&amp;$A32,'IEA-MethaneAbatement'!$M:$M,$D$1,'IEA-MethaneAbatement'!$B:$B,'Country Selector'!$A$2)))*(1+INDEX('EPA to IEA Scaling'!$F$8:$AO$8,,MATCH(R$2,'EPA to IEA Scaling'!$F$1:$AO$1,0)))</f>
        <v>0</v>
      </c>
      <c r="S32" cm="1">
        <f t="array" ref="S32">((VLOOKUP($B$1,'Multipliers and Adjustments'!$A$70:$I$86,TRUNC(COLUMN(S$2)/5)+2,FALSE)*SUMIFS('IEA-MethaneAbatement'!$N:$N,'IEA-MethaneAbatement'!$O:$O,"&lt;"&amp;$B32,'IEA-MethaneAbatement'!$O:$O,"&gt;="&amp;$A32,'IEA-MethaneAbatement'!$M:$M,$B$1,'IEA-MethaneAbatement'!$B:$B,'Country Selector'!$A$2)+VLOOKUP($C$1,'Multipliers and Adjustments'!$A$70:$I$86,TRUNC(COLUMN(S$2)/5)+2,FALSE)*SUMIFS('IEA-MethaneAbatement'!$N:$N,'IEA-MethaneAbatement'!$O:$O,"&lt;"&amp;$B32,'IEA-MethaneAbatement'!$O:$O,"&gt;="&amp;$A32,'IEA-MethaneAbatement'!$M:$M,$C$1,'IEA-MethaneAbatement'!$B:$B,'Country Selector'!$A$2)+VLOOKUP($D$1,'Multipliers and Adjustments'!$A$70:$I$86,TRUNC(COLUMN(S$2)/5)+2,FALSE)*SUMIFS('IEA-MethaneAbatement'!$N:$N,'IEA-MethaneAbatement'!$O:$O,"&lt;"&amp;$B32,'IEA-MethaneAbatement'!$O:$O,"&gt;="&amp;$A32,'IEA-MethaneAbatement'!$M:$M,$D$1,'IEA-MethaneAbatement'!$B:$B,'Country Selector'!$A$2)))*(1+INDEX('EPA to IEA Scaling'!$F$8:$AO$8,,MATCH(S$2,'EPA to IEA Scaling'!$F$1:$AO$1,0)))</f>
        <v>0</v>
      </c>
      <c r="T32" cm="1">
        <f t="array" ref="T32">((VLOOKUP($B$1,'Multipliers and Adjustments'!$A$70:$I$86,TRUNC(COLUMN(T$2)/5)+2,FALSE)*SUMIFS('IEA-MethaneAbatement'!$N:$N,'IEA-MethaneAbatement'!$O:$O,"&lt;"&amp;$B32,'IEA-MethaneAbatement'!$O:$O,"&gt;="&amp;$A32,'IEA-MethaneAbatement'!$M:$M,$B$1,'IEA-MethaneAbatement'!$B:$B,'Country Selector'!$A$2)+VLOOKUP($C$1,'Multipliers and Adjustments'!$A$70:$I$86,TRUNC(COLUMN(T$2)/5)+2,FALSE)*SUMIFS('IEA-MethaneAbatement'!$N:$N,'IEA-MethaneAbatement'!$O:$O,"&lt;"&amp;$B32,'IEA-MethaneAbatement'!$O:$O,"&gt;="&amp;$A32,'IEA-MethaneAbatement'!$M:$M,$C$1,'IEA-MethaneAbatement'!$B:$B,'Country Selector'!$A$2)+VLOOKUP($D$1,'Multipliers and Adjustments'!$A$70:$I$86,TRUNC(COLUMN(T$2)/5)+2,FALSE)*SUMIFS('IEA-MethaneAbatement'!$N:$N,'IEA-MethaneAbatement'!$O:$O,"&lt;"&amp;$B32,'IEA-MethaneAbatement'!$O:$O,"&gt;="&amp;$A32,'IEA-MethaneAbatement'!$M:$M,$D$1,'IEA-MethaneAbatement'!$B:$B,'Country Selector'!$A$2)))*(1+INDEX('EPA to IEA Scaling'!$F$8:$AO$8,,MATCH(T$2,'EPA to IEA Scaling'!$F$1:$AO$1,0)))</f>
        <v>0</v>
      </c>
      <c r="U32" cm="1">
        <f t="array" ref="U32">((VLOOKUP($B$1,'Multipliers and Adjustments'!$A$70:$I$86,TRUNC(COLUMN(U$2)/5)+2,FALSE)*SUMIFS('IEA-MethaneAbatement'!$N:$N,'IEA-MethaneAbatement'!$O:$O,"&lt;"&amp;$B32,'IEA-MethaneAbatement'!$O:$O,"&gt;="&amp;$A32,'IEA-MethaneAbatement'!$M:$M,$B$1,'IEA-MethaneAbatement'!$B:$B,'Country Selector'!$A$2)+VLOOKUP($C$1,'Multipliers and Adjustments'!$A$70:$I$86,TRUNC(COLUMN(U$2)/5)+2,FALSE)*SUMIFS('IEA-MethaneAbatement'!$N:$N,'IEA-MethaneAbatement'!$O:$O,"&lt;"&amp;$B32,'IEA-MethaneAbatement'!$O:$O,"&gt;="&amp;$A32,'IEA-MethaneAbatement'!$M:$M,$C$1,'IEA-MethaneAbatement'!$B:$B,'Country Selector'!$A$2)+VLOOKUP($D$1,'Multipliers and Adjustments'!$A$70:$I$86,TRUNC(COLUMN(U$2)/5)+2,FALSE)*SUMIFS('IEA-MethaneAbatement'!$N:$N,'IEA-MethaneAbatement'!$O:$O,"&lt;"&amp;$B32,'IEA-MethaneAbatement'!$O:$O,"&gt;="&amp;$A32,'IEA-MethaneAbatement'!$M:$M,$D$1,'IEA-MethaneAbatement'!$B:$B,'Country Selector'!$A$2)))*(1+INDEX('EPA to IEA Scaling'!$F$8:$AO$8,,MATCH(U$2,'EPA to IEA Scaling'!$F$1:$AO$1,0)))</f>
        <v>0</v>
      </c>
      <c r="V32" cm="1">
        <f t="array" ref="V32">((VLOOKUP($B$1,'Multipliers and Adjustments'!$A$70:$I$86,TRUNC(COLUMN(V$2)/5)+2,FALSE)*SUMIFS('IEA-MethaneAbatement'!$N:$N,'IEA-MethaneAbatement'!$O:$O,"&lt;"&amp;$B32,'IEA-MethaneAbatement'!$O:$O,"&gt;="&amp;$A32,'IEA-MethaneAbatement'!$M:$M,$B$1,'IEA-MethaneAbatement'!$B:$B,'Country Selector'!$A$2)+VLOOKUP($C$1,'Multipliers and Adjustments'!$A$70:$I$86,TRUNC(COLUMN(V$2)/5)+2,FALSE)*SUMIFS('IEA-MethaneAbatement'!$N:$N,'IEA-MethaneAbatement'!$O:$O,"&lt;"&amp;$B32,'IEA-MethaneAbatement'!$O:$O,"&gt;="&amp;$A32,'IEA-MethaneAbatement'!$M:$M,$C$1,'IEA-MethaneAbatement'!$B:$B,'Country Selector'!$A$2)+VLOOKUP($D$1,'Multipliers and Adjustments'!$A$70:$I$86,TRUNC(COLUMN(V$2)/5)+2,FALSE)*SUMIFS('IEA-MethaneAbatement'!$N:$N,'IEA-MethaneAbatement'!$O:$O,"&lt;"&amp;$B32,'IEA-MethaneAbatement'!$O:$O,"&gt;="&amp;$A32,'IEA-MethaneAbatement'!$M:$M,$D$1,'IEA-MethaneAbatement'!$B:$B,'Country Selector'!$A$2)))*(1+INDEX('EPA to IEA Scaling'!$F$8:$AO$8,,MATCH(V$2,'EPA to IEA Scaling'!$F$1:$AO$1,0)))</f>
        <v>0</v>
      </c>
      <c r="W32" s="31" cm="1">
        <f t="array" ref="W32">((VLOOKUP($B$1,'Multipliers and Adjustments'!$A$70:$I$86,TRUNC(COLUMN(W$2)/5)+2,FALSE)*SUMIFS('IEA-MethaneAbatement'!$N:$N,'IEA-MethaneAbatement'!$O:$O,"&lt;"&amp;$B32,'IEA-MethaneAbatement'!$O:$O,"&gt;="&amp;$A32,'IEA-MethaneAbatement'!$M:$M,$B$1,'IEA-MethaneAbatement'!$B:$B,'Country Selector'!$A$2)+VLOOKUP($C$1,'Multipliers and Adjustments'!$A$70:$I$86,TRUNC(COLUMN(W$2)/5)+2,FALSE)*SUMIFS('IEA-MethaneAbatement'!$N:$N,'IEA-MethaneAbatement'!$O:$O,"&lt;"&amp;$B32,'IEA-MethaneAbatement'!$O:$O,"&gt;="&amp;$A32,'IEA-MethaneAbatement'!$M:$M,$C$1,'IEA-MethaneAbatement'!$B:$B,'Country Selector'!$A$2)+VLOOKUP($D$1,'Multipliers and Adjustments'!$A$70:$I$86,TRUNC(COLUMN(W$2)/5)+2,FALSE)*SUMIFS('IEA-MethaneAbatement'!$N:$N,'IEA-MethaneAbatement'!$O:$O,"&lt;"&amp;$B32,'IEA-MethaneAbatement'!$O:$O,"&gt;="&amp;$A32,'IEA-MethaneAbatement'!$M:$M,$D$1,'IEA-MethaneAbatement'!$B:$B,'Country Selector'!$A$2)))*(1+INDEX('EPA to IEA Scaling'!$F$8:$AO$8,,MATCH(W$2,'EPA to IEA Scaling'!$F$1:$AO$1,0)))</f>
        <v>0</v>
      </c>
      <c r="X32" cm="1">
        <f t="array" ref="X32">((VLOOKUP($B$1,'Multipliers and Adjustments'!$A$70:$I$86,TRUNC(COLUMN(X$2)/5)+2,FALSE)*SUMIFS('IEA-MethaneAbatement'!$N:$N,'IEA-MethaneAbatement'!$O:$O,"&lt;"&amp;$B32,'IEA-MethaneAbatement'!$O:$O,"&gt;="&amp;$A32,'IEA-MethaneAbatement'!$M:$M,$B$1,'IEA-MethaneAbatement'!$B:$B,'Country Selector'!$A$2)+VLOOKUP($C$1,'Multipliers and Adjustments'!$A$70:$I$86,TRUNC(COLUMN(X$2)/5)+2,FALSE)*SUMIFS('IEA-MethaneAbatement'!$N:$N,'IEA-MethaneAbatement'!$O:$O,"&lt;"&amp;$B32,'IEA-MethaneAbatement'!$O:$O,"&gt;="&amp;$A32,'IEA-MethaneAbatement'!$M:$M,$C$1,'IEA-MethaneAbatement'!$B:$B,'Country Selector'!$A$2)+VLOOKUP($D$1,'Multipliers and Adjustments'!$A$70:$I$86,TRUNC(COLUMN(X$2)/5)+2,FALSE)*SUMIFS('IEA-MethaneAbatement'!$N:$N,'IEA-MethaneAbatement'!$O:$O,"&lt;"&amp;$B32,'IEA-MethaneAbatement'!$O:$O,"&gt;="&amp;$A32,'IEA-MethaneAbatement'!$M:$M,$D$1,'IEA-MethaneAbatement'!$B:$B,'Country Selector'!$A$2)))*(1+INDEX('EPA to IEA Scaling'!$F$8:$AO$8,,MATCH(X$2,'EPA to IEA Scaling'!$F$1:$AO$1,0)))</f>
        <v>0</v>
      </c>
      <c r="Y32" cm="1">
        <f t="array" ref="Y32">((VLOOKUP($B$1,'Multipliers and Adjustments'!$A$70:$I$86,TRUNC(COLUMN(Y$2)/5)+2,FALSE)*SUMIFS('IEA-MethaneAbatement'!$N:$N,'IEA-MethaneAbatement'!$O:$O,"&lt;"&amp;$B32,'IEA-MethaneAbatement'!$O:$O,"&gt;="&amp;$A32,'IEA-MethaneAbatement'!$M:$M,$B$1,'IEA-MethaneAbatement'!$B:$B,'Country Selector'!$A$2)+VLOOKUP($C$1,'Multipliers and Adjustments'!$A$70:$I$86,TRUNC(COLUMN(Y$2)/5)+2,FALSE)*SUMIFS('IEA-MethaneAbatement'!$N:$N,'IEA-MethaneAbatement'!$O:$O,"&lt;"&amp;$B32,'IEA-MethaneAbatement'!$O:$O,"&gt;="&amp;$A32,'IEA-MethaneAbatement'!$M:$M,$C$1,'IEA-MethaneAbatement'!$B:$B,'Country Selector'!$A$2)+VLOOKUP($D$1,'Multipliers and Adjustments'!$A$70:$I$86,TRUNC(COLUMN(Y$2)/5)+2,FALSE)*SUMIFS('IEA-MethaneAbatement'!$N:$N,'IEA-MethaneAbatement'!$O:$O,"&lt;"&amp;$B32,'IEA-MethaneAbatement'!$O:$O,"&gt;="&amp;$A32,'IEA-MethaneAbatement'!$M:$M,$D$1,'IEA-MethaneAbatement'!$B:$B,'Country Selector'!$A$2)))*(1+INDEX('EPA to IEA Scaling'!$F$8:$AO$8,,MATCH(Y$2,'EPA to IEA Scaling'!$F$1:$AO$1,0)))</f>
        <v>0</v>
      </c>
      <c r="Z32" cm="1">
        <f t="array" ref="Z32">((VLOOKUP($B$1,'Multipliers and Adjustments'!$A$70:$I$86,TRUNC(COLUMN(Z$2)/5)+2,FALSE)*SUMIFS('IEA-MethaneAbatement'!$N:$N,'IEA-MethaneAbatement'!$O:$O,"&lt;"&amp;$B32,'IEA-MethaneAbatement'!$O:$O,"&gt;="&amp;$A32,'IEA-MethaneAbatement'!$M:$M,$B$1,'IEA-MethaneAbatement'!$B:$B,'Country Selector'!$A$2)+VLOOKUP($C$1,'Multipliers and Adjustments'!$A$70:$I$86,TRUNC(COLUMN(Z$2)/5)+2,FALSE)*SUMIFS('IEA-MethaneAbatement'!$N:$N,'IEA-MethaneAbatement'!$O:$O,"&lt;"&amp;$B32,'IEA-MethaneAbatement'!$O:$O,"&gt;="&amp;$A32,'IEA-MethaneAbatement'!$M:$M,$C$1,'IEA-MethaneAbatement'!$B:$B,'Country Selector'!$A$2)+VLOOKUP($D$1,'Multipliers and Adjustments'!$A$70:$I$86,TRUNC(COLUMN(Z$2)/5)+2,FALSE)*SUMIFS('IEA-MethaneAbatement'!$N:$N,'IEA-MethaneAbatement'!$O:$O,"&lt;"&amp;$B32,'IEA-MethaneAbatement'!$O:$O,"&gt;="&amp;$A32,'IEA-MethaneAbatement'!$M:$M,$D$1,'IEA-MethaneAbatement'!$B:$B,'Country Selector'!$A$2)))*(1+INDEX('EPA to IEA Scaling'!$F$8:$AO$8,,MATCH(Z$2,'EPA to IEA Scaling'!$F$1:$AO$1,0)))</f>
        <v>0</v>
      </c>
      <c r="AA32" cm="1">
        <f t="array" ref="AA32">((VLOOKUP($B$1,'Multipliers and Adjustments'!$A$70:$I$86,TRUNC(COLUMN(AA$2)/5)+2,FALSE)*SUMIFS('IEA-MethaneAbatement'!$N:$N,'IEA-MethaneAbatement'!$O:$O,"&lt;"&amp;$B32,'IEA-MethaneAbatement'!$O:$O,"&gt;="&amp;$A32,'IEA-MethaneAbatement'!$M:$M,$B$1,'IEA-MethaneAbatement'!$B:$B,'Country Selector'!$A$2)+VLOOKUP($C$1,'Multipliers and Adjustments'!$A$70:$I$86,TRUNC(COLUMN(AA$2)/5)+2,FALSE)*SUMIFS('IEA-MethaneAbatement'!$N:$N,'IEA-MethaneAbatement'!$O:$O,"&lt;"&amp;$B32,'IEA-MethaneAbatement'!$O:$O,"&gt;="&amp;$A32,'IEA-MethaneAbatement'!$M:$M,$C$1,'IEA-MethaneAbatement'!$B:$B,'Country Selector'!$A$2)+VLOOKUP($D$1,'Multipliers and Adjustments'!$A$70:$I$86,TRUNC(COLUMN(AA$2)/5)+2,FALSE)*SUMIFS('IEA-MethaneAbatement'!$N:$N,'IEA-MethaneAbatement'!$O:$O,"&lt;"&amp;$B32,'IEA-MethaneAbatement'!$O:$O,"&gt;="&amp;$A32,'IEA-MethaneAbatement'!$M:$M,$D$1,'IEA-MethaneAbatement'!$B:$B,'Country Selector'!$A$2)))*(1+INDEX('EPA to IEA Scaling'!$F$8:$AO$8,,MATCH(AA$2,'EPA to IEA Scaling'!$F$1:$AO$1,0)))</f>
        <v>0</v>
      </c>
      <c r="AB32" s="31" cm="1">
        <f t="array" ref="AB32">((VLOOKUP($B$1,'Multipliers and Adjustments'!$A$70:$I$86,TRUNC(COLUMN(AB$2)/5)+2,FALSE)*SUMIFS('IEA-MethaneAbatement'!$N:$N,'IEA-MethaneAbatement'!$O:$O,"&lt;"&amp;$B32,'IEA-MethaneAbatement'!$O:$O,"&gt;="&amp;$A32,'IEA-MethaneAbatement'!$M:$M,$B$1,'IEA-MethaneAbatement'!$B:$B,'Country Selector'!$A$2)+VLOOKUP($C$1,'Multipliers and Adjustments'!$A$70:$I$86,TRUNC(COLUMN(AB$2)/5)+2,FALSE)*SUMIFS('IEA-MethaneAbatement'!$N:$N,'IEA-MethaneAbatement'!$O:$O,"&lt;"&amp;$B32,'IEA-MethaneAbatement'!$O:$O,"&gt;="&amp;$A32,'IEA-MethaneAbatement'!$M:$M,$C$1,'IEA-MethaneAbatement'!$B:$B,'Country Selector'!$A$2)+VLOOKUP($D$1,'Multipliers and Adjustments'!$A$70:$I$86,TRUNC(COLUMN(AB$2)/5)+2,FALSE)*SUMIFS('IEA-MethaneAbatement'!$N:$N,'IEA-MethaneAbatement'!$O:$O,"&lt;"&amp;$B32,'IEA-MethaneAbatement'!$O:$O,"&gt;="&amp;$A32,'IEA-MethaneAbatement'!$M:$M,$D$1,'IEA-MethaneAbatement'!$B:$B,'Country Selector'!$A$2)))*(1+INDEX('EPA to IEA Scaling'!$F$8:$AO$8,,MATCH(AB$2,'EPA to IEA Scaling'!$F$1:$AO$1,0)))</f>
        <v>0</v>
      </c>
      <c r="AC32" cm="1">
        <f t="array" ref="AC32">((VLOOKUP($B$1,'Multipliers and Adjustments'!$A$70:$I$86,TRUNC(COLUMN(AC$2)/5)+2,FALSE)*SUMIFS('IEA-MethaneAbatement'!$N:$N,'IEA-MethaneAbatement'!$O:$O,"&lt;"&amp;$B32,'IEA-MethaneAbatement'!$O:$O,"&gt;="&amp;$A32,'IEA-MethaneAbatement'!$M:$M,$B$1,'IEA-MethaneAbatement'!$B:$B,'Country Selector'!$A$2)+VLOOKUP($C$1,'Multipliers and Adjustments'!$A$70:$I$86,TRUNC(COLUMN(AC$2)/5)+2,FALSE)*SUMIFS('IEA-MethaneAbatement'!$N:$N,'IEA-MethaneAbatement'!$O:$O,"&lt;"&amp;$B32,'IEA-MethaneAbatement'!$O:$O,"&gt;="&amp;$A32,'IEA-MethaneAbatement'!$M:$M,$C$1,'IEA-MethaneAbatement'!$B:$B,'Country Selector'!$A$2)+VLOOKUP($D$1,'Multipliers and Adjustments'!$A$70:$I$86,TRUNC(COLUMN(AC$2)/5)+2,FALSE)*SUMIFS('IEA-MethaneAbatement'!$N:$N,'IEA-MethaneAbatement'!$O:$O,"&lt;"&amp;$B32,'IEA-MethaneAbatement'!$O:$O,"&gt;="&amp;$A32,'IEA-MethaneAbatement'!$M:$M,$D$1,'IEA-MethaneAbatement'!$B:$B,'Country Selector'!$A$2)))*(1+INDEX('EPA to IEA Scaling'!$F$8:$AO$8,,MATCH(AC$2,'EPA to IEA Scaling'!$F$1:$AO$1,0)))</f>
        <v>0</v>
      </c>
      <c r="AD32" cm="1">
        <f t="array" ref="AD32">((VLOOKUP($B$1,'Multipliers and Adjustments'!$A$70:$I$86,TRUNC(COLUMN(AD$2)/5)+2,FALSE)*SUMIFS('IEA-MethaneAbatement'!$N:$N,'IEA-MethaneAbatement'!$O:$O,"&lt;"&amp;$B32,'IEA-MethaneAbatement'!$O:$O,"&gt;="&amp;$A32,'IEA-MethaneAbatement'!$M:$M,$B$1,'IEA-MethaneAbatement'!$B:$B,'Country Selector'!$A$2)+VLOOKUP($C$1,'Multipliers and Adjustments'!$A$70:$I$86,TRUNC(COLUMN(AD$2)/5)+2,FALSE)*SUMIFS('IEA-MethaneAbatement'!$N:$N,'IEA-MethaneAbatement'!$O:$O,"&lt;"&amp;$B32,'IEA-MethaneAbatement'!$O:$O,"&gt;="&amp;$A32,'IEA-MethaneAbatement'!$M:$M,$C$1,'IEA-MethaneAbatement'!$B:$B,'Country Selector'!$A$2)+VLOOKUP($D$1,'Multipliers and Adjustments'!$A$70:$I$86,TRUNC(COLUMN(AD$2)/5)+2,FALSE)*SUMIFS('IEA-MethaneAbatement'!$N:$N,'IEA-MethaneAbatement'!$O:$O,"&lt;"&amp;$B32,'IEA-MethaneAbatement'!$O:$O,"&gt;="&amp;$A32,'IEA-MethaneAbatement'!$M:$M,$D$1,'IEA-MethaneAbatement'!$B:$B,'Country Selector'!$A$2)))*(1+INDEX('EPA to IEA Scaling'!$F$8:$AO$8,,MATCH(AD$2,'EPA to IEA Scaling'!$F$1:$AO$1,0)))</f>
        <v>0</v>
      </c>
      <c r="AE32" cm="1">
        <f t="array" ref="AE32">((VLOOKUP($B$1,'Multipliers and Adjustments'!$A$70:$I$86,TRUNC(COLUMN(AE$2)/5)+2,FALSE)*SUMIFS('IEA-MethaneAbatement'!$N:$N,'IEA-MethaneAbatement'!$O:$O,"&lt;"&amp;$B32,'IEA-MethaneAbatement'!$O:$O,"&gt;="&amp;$A32,'IEA-MethaneAbatement'!$M:$M,$B$1,'IEA-MethaneAbatement'!$B:$B,'Country Selector'!$A$2)+VLOOKUP($C$1,'Multipliers and Adjustments'!$A$70:$I$86,TRUNC(COLUMN(AE$2)/5)+2,FALSE)*SUMIFS('IEA-MethaneAbatement'!$N:$N,'IEA-MethaneAbatement'!$O:$O,"&lt;"&amp;$B32,'IEA-MethaneAbatement'!$O:$O,"&gt;="&amp;$A32,'IEA-MethaneAbatement'!$M:$M,$C$1,'IEA-MethaneAbatement'!$B:$B,'Country Selector'!$A$2)+VLOOKUP($D$1,'Multipliers and Adjustments'!$A$70:$I$86,TRUNC(COLUMN(AE$2)/5)+2,FALSE)*SUMIFS('IEA-MethaneAbatement'!$N:$N,'IEA-MethaneAbatement'!$O:$O,"&lt;"&amp;$B32,'IEA-MethaneAbatement'!$O:$O,"&gt;="&amp;$A32,'IEA-MethaneAbatement'!$M:$M,$D$1,'IEA-MethaneAbatement'!$B:$B,'Country Selector'!$A$2)))*(1+INDEX('EPA to IEA Scaling'!$F$8:$AO$8,,MATCH(AE$2,'EPA to IEA Scaling'!$F$1:$AO$1,0)))</f>
        <v>0</v>
      </c>
      <c r="AF32" cm="1">
        <f t="array" ref="AF32">((VLOOKUP($B$1,'Multipliers and Adjustments'!$A$70:$I$86,TRUNC(COLUMN(AF$2)/5)+2,FALSE)*SUMIFS('IEA-MethaneAbatement'!$N:$N,'IEA-MethaneAbatement'!$O:$O,"&lt;"&amp;$B32,'IEA-MethaneAbatement'!$O:$O,"&gt;="&amp;$A32,'IEA-MethaneAbatement'!$M:$M,$B$1,'IEA-MethaneAbatement'!$B:$B,'Country Selector'!$A$2)+VLOOKUP($C$1,'Multipliers and Adjustments'!$A$70:$I$86,TRUNC(COLUMN(AF$2)/5)+2,FALSE)*SUMIFS('IEA-MethaneAbatement'!$N:$N,'IEA-MethaneAbatement'!$O:$O,"&lt;"&amp;$B32,'IEA-MethaneAbatement'!$O:$O,"&gt;="&amp;$A32,'IEA-MethaneAbatement'!$M:$M,$C$1,'IEA-MethaneAbatement'!$B:$B,'Country Selector'!$A$2)+VLOOKUP($D$1,'Multipliers and Adjustments'!$A$70:$I$86,TRUNC(COLUMN(AF$2)/5)+2,FALSE)*SUMIFS('IEA-MethaneAbatement'!$N:$N,'IEA-MethaneAbatement'!$O:$O,"&lt;"&amp;$B32,'IEA-MethaneAbatement'!$O:$O,"&gt;="&amp;$A32,'IEA-MethaneAbatement'!$M:$M,$D$1,'IEA-MethaneAbatement'!$B:$B,'Country Selector'!$A$2)))*(1+INDEX('EPA to IEA Scaling'!$F$8:$AO$8,,MATCH(AF$2,'EPA to IEA Scaling'!$F$1:$AO$1,0)))</f>
        <v>0</v>
      </c>
      <c r="AG32" s="31" cm="1">
        <f t="array" ref="AG32">((VLOOKUP($B$1,'Multipliers and Adjustments'!$A$70:$I$86,TRUNC(COLUMN(AG$2)/5)+2,FALSE)*SUMIFS('IEA-MethaneAbatement'!$N:$N,'IEA-MethaneAbatement'!$O:$O,"&lt;"&amp;$B32,'IEA-MethaneAbatement'!$O:$O,"&gt;="&amp;$A32,'IEA-MethaneAbatement'!$M:$M,$B$1,'IEA-MethaneAbatement'!$B:$B,'Country Selector'!$A$2)+VLOOKUP($C$1,'Multipliers and Adjustments'!$A$70:$I$86,TRUNC(COLUMN(AG$2)/5)+2,FALSE)*SUMIFS('IEA-MethaneAbatement'!$N:$N,'IEA-MethaneAbatement'!$O:$O,"&lt;"&amp;$B32,'IEA-MethaneAbatement'!$O:$O,"&gt;="&amp;$A32,'IEA-MethaneAbatement'!$M:$M,$C$1,'IEA-MethaneAbatement'!$B:$B,'Country Selector'!$A$2)+VLOOKUP($D$1,'Multipliers and Adjustments'!$A$70:$I$86,TRUNC(COLUMN(AG$2)/5)+2,FALSE)*SUMIFS('IEA-MethaneAbatement'!$N:$N,'IEA-MethaneAbatement'!$O:$O,"&lt;"&amp;$B32,'IEA-MethaneAbatement'!$O:$O,"&gt;="&amp;$A32,'IEA-MethaneAbatement'!$M:$M,$D$1,'IEA-MethaneAbatement'!$B:$B,'Country Selector'!$A$2)))*(1+INDEX('EPA to IEA Scaling'!$F$8:$AO$8,,MATCH(AG$2,'EPA to IEA Scaling'!$F$1:$AO$1,0)))</f>
        <v>0</v>
      </c>
      <c r="AH32" cm="1">
        <f t="array" ref="AH32">((VLOOKUP($B$1,'Multipliers and Adjustments'!$A$70:$I$86,TRUNC(COLUMN(AH$2)/5)+2,FALSE)*SUMIFS('IEA-MethaneAbatement'!$N:$N,'IEA-MethaneAbatement'!$O:$O,"&lt;"&amp;$B32,'IEA-MethaneAbatement'!$O:$O,"&gt;="&amp;$A32,'IEA-MethaneAbatement'!$M:$M,$B$1,'IEA-MethaneAbatement'!$B:$B,'Country Selector'!$A$2)+VLOOKUP($C$1,'Multipliers and Adjustments'!$A$70:$I$86,TRUNC(COLUMN(AH$2)/5)+2,FALSE)*SUMIFS('IEA-MethaneAbatement'!$N:$N,'IEA-MethaneAbatement'!$O:$O,"&lt;"&amp;$B32,'IEA-MethaneAbatement'!$O:$O,"&gt;="&amp;$A32,'IEA-MethaneAbatement'!$M:$M,$C$1,'IEA-MethaneAbatement'!$B:$B,'Country Selector'!$A$2)+VLOOKUP($D$1,'Multipliers and Adjustments'!$A$70:$I$86,TRUNC(COLUMN(AH$2)/5)+2,FALSE)*SUMIFS('IEA-MethaneAbatement'!$N:$N,'IEA-MethaneAbatement'!$O:$O,"&lt;"&amp;$B32,'IEA-MethaneAbatement'!$O:$O,"&gt;="&amp;$A32,'IEA-MethaneAbatement'!$M:$M,$D$1,'IEA-MethaneAbatement'!$B:$B,'Country Selector'!$A$2)))*(1+INDEX('EPA to IEA Scaling'!$F$8:$AO$8,,MATCH(AH$2,'EPA to IEA Scaling'!$F$1:$AO$1,0)))</f>
        <v>0</v>
      </c>
      <c r="AI32" cm="1">
        <f t="array" ref="AI32">((VLOOKUP($B$1,'Multipliers and Adjustments'!$A$70:$I$86,TRUNC(COLUMN(AI$2)/5)+2,FALSE)*SUMIFS('IEA-MethaneAbatement'!$N:$N,'IEA-MethaneAbatement'!$O:$O,"&lt;"&amp;$B32,'IEA-MethaneAbatement'!$O:$O,"&gt;="&amp;$A32,'IEA-MethaneAbatement'!$M:$M,$B$1,'IEA-MethaneAbatement'!$B:$B,'Country Selector'!$A$2)+VLOOKUP($C$1,'Multipliers and Adjustments'!$A$70:$I$86,TRUNC(COLUMN(AI$2)/5)+2,FALSE)*SUMIFS('IEA-MethaneAbatement'!$N:$N,'IEA-MethaneAbatement'!$O:$O,"&lt;"&amp;$B32,'IEA-MethaneAbatement'!$O:$O,"&gt;="&amp;$A32,'IEA-MethaneAbatement'!$M:$M,$C$1,'IEA-MethaneAbatement'!$B:$B,'Country Selector'!$A$2)+VLOOKUP($D$1,'Multipliers and Adjustments'!$A$70:$I$86,TRUNC(COLUMN(AI$2)/5)+2,FALSE)*SUMIFS('IEA-MethaneAbatement'!$N:$N,'IEA-MethaneAbatement'!$O:$O,"&lt;"&amp;$B32,'IEA-MethaneAbatement'!$O:$O,"&gt;="&amp;$A32,'IEA-MethaneAbatement'!$M:$M,$D$1,'IEA-MethaneAbatement'!$B:$B,'Country Selector'!$A$2)))*(1+INDEX('EPA to IEA Scaling'!$F$8:$AO$8,,MATCH(AI$2,'EPA to IEA Scaling'!$F$1:$AO$1,0)))</f>
        <v>0</v>
      </c>
      <c r="AJ32" cm="1">
        <f t="array" ref="AJ32">((VLOOKUP($B$1,'Multipliers and Adjustments'!$A$70:$I$86,TRUNC(COLUMN(AJ$2)/5)+2,FALSE)*SUMIFS('IEA-MethaneAbatement'!$N:$N,'IEA-MethaneAbatement'!$O:$O,"&lt;"&amp;$B32,'IEA-MethaneAbatement'!$O:$O,"&gt;="&amp;$A32,'IEA-MethaneAbatement'!$M:$M,$B$1,'IEA-MethaneAbatement'!$B:$B,'Country Selector'!$A$2)+VLOOKUP($C$1,'Multipliers and Adjustments'!$A$70:$I$86,TRUNC(COLUMN(AJ$2)/5)+2,FALSE)*SUMIFS('IEA-MethaneAbatement'!$N:$N,'IEA-MethaneAbatement'!$O:$O,"&lt;"&amp;$B32,'IEA-MethaneAbatement'!$O:$O,"&gt;="&amp;$A32,'IEA-MethaneAbatement'!$M:$M,$C$1,'IEA-MethaneAbatement'!$B:$B,'Country Selector'!$A$2)+VLOOKUP($D$1,'Multipliers and Adjustments'!$A$70:$I$86,TRUNC(COLUMN(AJ$2)/5)+2,FALSE)*SUMIFS('IEA-MethaneAbatement'!$N:$N,'IEA-MethaneAbatement'!$O:$O,"&lt;"&amp;$B32,'IEA-MethaneAbatement'!$O:$O,"&gt;="&amp;$A32,'IEA-MethaneAbatement'!$M:$M,$D$1,'IEA-MethaneAbatement'!$B:$B,'Country Selector'!$A$2)))*(1+INDEX('EPA to IEA Scaling'!$F$8:$AO$8,,MATCH(AJ$2,'EPA to IEA Scaling'!$F$1:$AO$1,0)))</f>
        <v>0</v>
      </c>
      <c r="AK32" cm="1">
        <f t="array" ref="AK32">((VLOOKUP($B$1,'Multipliers and Adjustments'!$A$70:$I$86,TRUNC(COLUMN(AK$2)/5)+2,FALSE)*SUMIFS('IEA-MethaneAbatement'!$N:$N,'IEA-MethaneAbatement'!$O:$O,"&lt;"&amp;$B32,'IEA-MethaneAbatement'!$O:$O,"&gt;="&amp;$A32,'IEA-MethaneAbatement'!$M:$M,$B$1,'IEA-MethaneAbatement'!$B:$B,'Country Selector'!$A$2)+VLOOKUP($C$1,'Multipliers and Adjustments'!$A$70:$I$86,TRUNC(COLUMN(AK$2)/5)+2,FALSE)*SUMIFS('IEA-MethaneAbatement'!$N:$N,'IEA-MethaneAbatement'!$O:$O,"&lt;"&amp;$B32,'IEA-MethaneAbatement'!$O:$O,"&gt;="&amp;$A32,'IEA-MethaneAbatement'!$M:$M,$C$1,'IEA-MethaneAbatement'!$B:$B,'Country Selector'!$A$2)+VLOOKUP($D$1,'Multipliers and Adjustments'!$A$70:$I$86,TRUNC(COLUMN(AK$2)/5)+2,FALSE)*SUMIFS('IEA-MethaneAbatement'!$N:$N,'IEA-MethaneAbatement'!$O:$O,"&lt;"&amp;$B32,'IEA-MethaneAbatement'!$O:$O,"&gt;="&amp;$A32,'IEA-MethaneAbatement'!$M:$M,$D$1,'IEA-MethaneAbatement'!$B:$B,'Country Selector'!$A$2)))*(1+INDEX('EPA to IEA Scaling'!$F$8:$AO$8,,MATCH(AK$2,'EPA to IEA Scaling'!$F$1:$AO$1,0)))</f>
        <v>0</v>
      </c>
      <c r="AL32" s="31" cm="1">
        <f t="array" ref="AL32">((VLOOKUP($B$1,'Multipliers and Adjustments'!$A$70:$I$86,TRUNC(COLUMN(AL$2)/5)+2,FALSE)*SUMIFS('IEA-MethaneAbatement'!$N:$N,'IEA-MethaneAbatement'!$O:$O,"&lt;"&amp;$B32,'IEA-MethaneAbatement'!$O:$O,"&gt;="&amp;$A32,'IEA-MethaneAbatement'!$M:$M,$B$1,'IEA-MethaneAbatement'!$B:$B,'Country Selector'!$A$2)+VLOOKUP($C$1,'Multipliers and Adjustments'!$A$70:$I$86,TRUNC(COLUMN(AL$2)/5)+2,FALSE)*SUMIFS('IEA-MethaneAbatement'!$N:$N,'IEA-MethaneAbatement'!$O:$O,"&lt;"&amp;$B32,'IEA-MethaneAbatement'!$O:$O,"&gt;="&amp;$A32,'IEA-MethaneAbatement'!$M:$M,$C$1,'IEA-MethaneAbatement'!$B:$B,'Country Selector'!$A$2)+VLOOKUP($D$1,'Multipliers and Adjustments'!$A$70:$I$86,TRUNC(COLUMN(AL$2)/5)+2,FALSE)*SUMIFS('IEA-MethaneAbatement'!$N:$N,'IEA-MethaneAbatement'!$O:$O,"&lt;"&amp;$B32,'IEA-MethaneAbatement'!$O:$O,"&gt;="&amp;$A32,'IEA-MethaneAbatement'!$M:$M,$D$1,'IEA-MethaneAbatement'!$B:$B,'Country Selector'!$A$2)))*(1+INDEX('EPA to IEA Scaling'!$F$8:$AO$8,,MATCH(AL$2,'EPA to IEA Scaling'!$F$1:$AO$1,0)))</f>
        <v>0</v>
      </c>
    </row>
    <row r="33" spans="1:38" x14ac:dyDescent="0.45">
      <c r="A33" s="15">
        <f t="shared" si="1"/>
        <v>-10</v>
      </c>
      <c r="B33" s="16">
        <f t="shared" si="2"/>
        <v>0</v>
      </c>
      <c r="C33" s="31" cm="1">
        <f t="array" ref="C33">((VLOOKUP($B$1,'Multipliers and Adjustments'!$A$70:$I$86,TRUNC(COLUMN(C$2)/5)+2,FALSE)*SUMIFS('IEA-MethaneAbatement'!$N:$N,'IEA-MethaneAbatement'!$O:$O,"&lt;"&amp;$B33,'IEA-MethaneAbatement'!$O:$O,"&gt;="&amp;$A33,'IEA-MethaneAbatement'!$M:$M,$B$1,'IEA-MethaneAbatement'!$B:$B,'Country Selector'!$A$2)+VLOOKUP($C$1,'Multipliers and Adjustments'!$A$70:$I$86,TRUNC(COLUMN(C$2)/5)+2,FALSE)*SUMIFS('IEA-MethaneAbatement'!$N:$N,'IEA-MethaneAbatement'!$O:$O,"&lt;"&amp;$B33,'IEA-MethaneAbatement'!$O:$O,"&gt;="&amp;$A33,'IEA-MethaneAbatement'!$M:$M,$C$1,'IEA-MethaneAbatement'!$B:$B,'Country Selector'!$A$2)+VLOOKUP($D$1,'Multipliers and Adjustments'!$A$70:$I$86,TRUNC(COLUMN(C$2)/5)+2,FALSE)*SUMIFS('IEA-MethaneAbatement'!$N:$N,'IEA-MethaneAbatement'!$O:$O,"&lt;"&amp;$B33,'IEA-MethaneAbatement'!$O:$O,"&gt;="&amp;$A33,'IEA-MethaneAbatement'!$M:$M,$D$1,'IEA-MethaneAbatement'!$B:$B,'Country Selector'!$A$2)))*(1+INDEX('EPA to IEA Scaling'!$F$8:$AO$8,,MATCH(C$2,'EPA to IEA Scaling'!$F$1:$AO$1,0)))</f>
        <v>0</v>
      </c>
      <c r="D33" cm="1">
        <f t="array" ref="D33">((VLOOKUP($B$1,'Multipliers and Adjustments'!$A$70:$I$86,TRUNC(COLUMN(D$2)/5)+2,FALSE)*SUMIFS('IEA-MethaneAbatement'!$N:$N,'IEA-MethaneAbatement'!$O:$O,"&lt;"&amp;$B33,'IEA-MethaneAbatement'!$O:$O,"&gt;="&amp;$A33,'IEA-MethaneAbatement'!$M:$M,$B$1,'IEA-MethaneAbatement'!$B:$B,'Country Selector'!$A$2)+VLOOKUP($C$1,'Multipliers and Adjustments'!$A$70:$I$86,TRUNC(COLUMN(D$2)/5)+2,FALSE)*SUMIFS('IEA-MethaneAbatement'!$N:$N,'IEA-MethaneAbatement'!$O:$O,"&lt;"&amp;$B33,'IEA-MethaneAbatement'!$O:$O,"&gt;="&amp;$A33,'IEA-MethaneAbatement'!$M:$M,$C$1,'IEA-MethaneAbatement'!$B:$B,'Country Selector'!$A$2)+VLOOKUP($D$1,'Multipliers and Adjustments'!$A$70:$I$86,TRUNC(COLUMN(D$2)/5)+2,FALSE)*SUMIFS('IEA-MethaneAbatement'!$N:$N,'IEA-MethaneAbatement'!$O:$O,"&lt;"&amp;$B33,'IEA-MethaneAbatement'!$O:$O,"&gt;="&amp;$A33,'IEA-MethaneAbatement'!$M:$M,$D$1,'IEA-MethaneAbatement'!$B:$B,'Country Selector'!$A$2)))*(1+INDEX('EPA to IEA Scaling'!$F$8:$AO$8,,MATCH(D$2,'EPA to IEA Scaling'!$F$1:$AO$1,0)))</f>
        <v>0</v>
      </c>
      <c r="E33" cm="1">
        <f t="array" ref="E33">((VLOOKUP($B$1,'Multipliers and Adjustments'!$A$70:$I$86,TRUNC(COLUMN(E$2)/5)+2,FALSE)*SUMIFS('IEA-MethaneAbatement'!$N:$N,'IEA-MethaneAbatement'!$O:$O,"&lt;"&amp;$B33,'IEA-MethaneAbatement'!$O:$O,"&gt;="&amp;$A33,'IEA-MethaneAbatement'!$M:$M,$B$1,'IEA-MethaneAbatement'!$B:$B,'Country Selector'!$A$2)+VLOOKUP($C$1,'Multipliers and Adjustments'!$A$70:$I$86,TRUNC(COLUMN(E$2)/5)+2,FALSE)*SUMIFS('IEA-MethaneAbatement'!$N:$N,'IEA-MethaneAbatement'!$O:$O,"&lt;"&amp;$B33,'IEA-MethaneAbatement'!$O:$O,"&gt;="&amp;$A33,'IEA-MethaneAbatement'!$M:$M,$C$1,'IEA-MethaneAbatement'!$B:$B,'Country Selector'!$A$2)+VLOOKUP($D$1,'Multipliers and Adjustments'!$A$70:$I$86,TRUNC(COLUMN(E$2)/5)+2,FALSE)*SUMIFS('IEA-MethaneAbatement'!$N:$N,'IEA-MethaneAbatement'!$O:$O,"&lt;"&amp;$B33,'IEA-MethaneAbatement'!$O:$O,"&gt;="&amp;$A33,'IEA-MethaneAbatement'!$M:$M,$D$1,'IEA-MethaneAbatement'!$B:$B,'Country Selector'!$A$2)))*(1+INDEX('EPA to IEA Scaling'!$F$8:$AO$8,,MATCH(E$2,'EPA to IEA Scaling'!$F$1:$AO$1,0)))</f>
        <v>0</v>
      </c>
      <c r="F33" cm="1">
        <f t="array" ref="F33">((VLOOKUP($B$1,'Multipliers and Adjustments'!$A$70:$I$86,TRUNC(COLUMN(F$2)/5)+2,FALSE)*SUMIFS('IEA-MethaneAbatement'!$N:$N,'IEA-MethaneAbatement'!$O:$O,"&lt;"&amp;$B33,'IEA-MethaneAbatement'!$O:$O,"&gt;="&amp;$A33,'IEA-MethaneAbatement'!$M:$M,$B$1,'IEA-MethaneAbatement'!$B:$B,'Country Selector'!$A$2)+VLOOKUP($C$1,'Multipliers and Adjustments'!$A$70:$I$86,TRUNC(COLUMN(F$2)/5)+2,FALSE)*SUMIFS('IEA-MethaneAbatement'!$N:$N,'IEA-MethaneAbatement'!$O:$O,"&lt;"&amp;$B33,'IEA-MethaneAbatement'!$O:$O,"&gt;="&amp;$A33,'IEA-MethaneAbatement'!$M:$M,$C$1,'IEA-MethaneAbatement'!$B:$B,'Country Selector'!$A$2)+VLOOKUP($D$1,'Multipliers and Adjustments'!$A$70:$I$86,TRUNC(COLUMN(F$2)/5)+2,FALSE)*SUMIFS('IEA-MethaneAbatement'!$N:$N,'IEA-MethaneAbatement'!$O:$O,"&lt;"&amp;$B33,'IEA-MethaneAbatement'!$O:$O,"&gt;="&amp;$A33,'IEA-MethaneAbatement'!$M:$M,$D$1,'IEA-MethaneAbatement'!$B:$B,'Country Selector'!$A$2)))*(1+INDEX('EPA to IEA Scaling'!$F$8:$AO$8,,MATCH(F$2,'EPA to IEA Scaling'!$F$1:$AO$1,0)))</f>
        <v>0</v>
      </c>
      <c r="G33" cm="1">
        <f t="array" ref="G33">((VLOOKUP($B$1,'Multipliers and Adjustments'!$A$70:$I$86,TRUNC(COLUMN(G$2)/5)+2,FALSE)*SUMIFS('IEA-MethaneAbatement'!$N:$N,'IEA-MethaneAbatement'!$O:$O,"&lt;"&amp;$B33,'IEA-MethaneAbatement'!$O:$O,"&gt;="&amp;$A33,'IEA-MethaneAbatement'!$M:$M,$B$1,'IEA-MethaneAbatement'!$B:$B,'Country Selector'!$A$2)+VLOOKUP($C$1,'Multipliers and Adjustments'!$A$70:$I$86,TRUNC(COLUMN(G$2)/5)+2,FALSE)*SUMIFS('IEA-MethaneAbatement'!$N:$N,'IEA-MethaneAbatement'!$O:$O,"&lt;"&amp;$B33,'IEA-MethaneAbatement'!$O:$O,"&gt;="&amp;$A33,'IEA-MethaneAbatement'!$M:$M,$C$1,'IEA-MethaneAbatement'!$B:$B,'Country Selector'!$A$2)+VLOOKUP($D$1,'Multipliers and Adjustments'!$A$70:$I$86,TRUNC(COLUMN(G$2)/5)+2,FALSE)*SUMIFS('IEA-MethaneAbatement'!$N:$N,'IEA-MethaneAbatement'!$O:$O,"&lt;"&amp;$B33,'IEA-MethaneAbatement'!$O:$O,"&gt;="&amp;$A33,'IEA-MethaneAbatement'!$M:$M,$D$1,'IEA-MethaneAbatement'!$B:$B,'Country Selector'!$A$2)))*(1+INDEX('EPA to IEA Scaling'!$F$8:$AO$8,,MATCH(G$2,'EPA to IEA Scaling'!$F$1:$AO$1,0)))</f>
        <v>0</v>
      </c>
      <c r="H33" s="31" cm="1">
        <f t="array" ref="H33">((VLOOKUP($B$1,'Multipliers and Adjustments'!$A$70:$I$86,TRUNC(COLUMN(H$2)/5)+2,FALSE)*SUMIFS('IEA-MethaneAbatement'!$N:$N,'IEA-MethaneAbatement'!$O:$O,"&lt;"&amp;$B33,'IEA-MethaneAbatement'!$O:$O,"&gt;="&amp;$A33,'IEA-MethaneAbatement'!$M:$M,$B$1,'IEA-MethaneAbatement'!$B:$B,'Country Selector'!$A$2)+VLOOKUP($C$1,'Multipliers and Adjustments'!$A$70:$I$86,TRUNC(COLUMN(H$2)/5)+2,FALSE)*SUMIFS('IEA-MethaneAbatement'!$N:$N,'IEA-MethaneAbatement'!$O:$O,"&lt;"&amp;$B33,'IEA-MethaneAbatement'!$O:$O,"&gt;="&amp;$A33,'IEA-MethaneAbatement'!$M:$M,$C$1,'IEA-MethaneAbatement'!$B:$B,'Country Selector'!$A$2)+VLOOKUP($D$1,'Multipliers and Adjustments'!$A$70:$I$86,TRUNC(COLUMN(H$2)/5)+2,FALSE)*SUMIFS('IEA-MethaneAbatement'!$N:$N,'IEA-MethaneAbatement'!$O:$O,"&lt;"&amp;$B33,'IEA-MethaneAbatement'!$O:$O,"&gt;="&amp;$A33,'IEA-MethaneAbatement'!$M:$M,$D$1,'IEA-MethaneAbatement'!$B:$B,'Country Selector'!$A$2)))*(1+INDEX('EPA to IEA Scaling'!$F$8:$AO$8,,MATCH(H$2,'EPA to IEA Scaling'!$F$1:$AO$1,0)))</f>
        <v>0</v>
      </c>
      <c r="I33" cm="1">
        <f t="array" ref="I33">((VLOOKUP($B$1,'Multipliers and Adjustments'!$A$70:$I$86,TRUNC(COLUMN(I$2)/5)+2,FALSE)*SUMIFS('IEA-MethaneAbatement'!$N:$N,'IEA-MethaneAbatement'!$O:$O,"&lt;"&amp;$B33,'IEA-MethaneAbatement'!$O:$O,"&gt;="&amp;$A33,'IEA-MethaneAbatement'!$M:$M,$B$1,'IEA-MethaneAbatement'!$B:$B,'Country Selector'!$A$2)+VLOOKUP($C$1,'Multipliers and Adjustments'!$A$70:$I$86,TRUNC(COLUMN(I$2)/5)+2,FALSE)*SUMIFS('IEA-MethaneAbatement'!$N:$N,'IEA-MethaneAbatement'!$O:$O,"&lt;"&amp;$B33,'IEA-MethaneAbatement'!$O:$O,"&gt;="&amp;$A33,'IEA-MethaneAbatement'!$M:$M,$C$1,'IEA-MethaneAbatement'!$B:$B,'Country Selector'!$A$2)+VLOOKUP($D$1,'Multipliers and Adjustments'!$A$70:$I$86,TRUNC(COLUMN(I$2)/5)+2,FALSE)*SUMIFS('IEA-MethaneAbatement'!$N:$N,'IEA-MethaneAbatement'!$O:$O,"&lt;"&amp;$B33,'IEA-MethaneAbatement'!$O:$O,"&gt;="&amp;$A33,'IEA-MethaneAbatement'!$M:$M,$D$1,'IEA-MethaneAbatement'!$B:$B,'Country Selector'!$A$2)))*(1+INDEX('EPA to IEA Scaling'!$F$8:$AO$8,,MATCH(I$2,'EPA to IEA Scaling'!$F$1:$AO$1,0)))</f>
        <v>0</v>
      </c>
      <c r="J33" cm="1">
        <f t="array" ref="J33">((VLOOKUP($B$1,'Multipliers and Adjustments'!$A$70:$I$86,TRUNC(COLUMN(J$2)/5)+2,FALSE)*SUMIFS('IEA-MethaneAbatement'!$N:$N,'IEA-MethaneAbatement'!$O:$O,"&lt;"&amp;$B33,'IEA-MethaneAbatement'!$O:$O,"&gt;="&amp;$A33,'IEA-MethaneAbatement'!$M:$M,$B$1,'IEA-MethaneAbatement'!$B:$B,'Country Selector'!$A$2)+VLOOKUP($C$1,'Multipliers and Adjustments'!$A$70:$I$86,TRUNC(COLUMN(J$2)/5)+2,FALSE)*SUMIFS('IEA-MethaneAbatement'!$N:$N,'IEA-MethaneAbatement'!$O:$O,"&lt;"&amp;$B33,'IEA-MethaneAbatement'!$O:$O,"&gt;="&amp;$A33,'IEA-MethaneAbatement'!$M:$M,$C$1,'IEA-MethaneAbatement'!$B:$B,'Country Selector'!$A$2)+VLOOKUP($D$1,'Multipliers and Adjustments'!$A$70:$I$86,TRUNC(COLUMN(J$2)/5)+2,FALSE)*SUMIFS('IEA-MethaneAbatement'!$N:$N,'IEA-MethaneAbatement'!$O:$O,"&lt;"&amp;$B33,'IEA-MethaneAbatement'!$O:$O,"&gt;="&amp;$A33,'IEA-MethaneAbatement'!$M:$M,$D$1,'IEA-MethaneAbatement'!$B:$B,'Country Selector'!$A$2)))*(1+INDEX('EPA to IEA Scaling'!$F$8:$AO$8,,MATCH(J$2,'EPA to IEA Scaling'!$F$1:$AO$1,0)))</f>
        <v>0</v>
      </c>
      <c r="K33" cm="1">
        <f t="array" ref="K33">((VLOOKUP($B$1,'Multipliers and Adjustments'!$A$70:$I$86,TRUNC(COLUMN(K$2)/5)+2,FALSE)*SUMIFS('IEA-MethaneAbatement'!$N:$N,'IEA-MethaneAbatement'!$O:$O,"&lt;"&amp;$B33,'IEA-MethaneAbatement'!$O:$O,"&gt;="&amp;$A33,'IEA-MethaneAbatement'!$M:$M,$B$1,'IEA-MethaneAbatement'!$B:$B,'Country Selector'!$A$2)+VLOOKUP($C$1,'Multipliers and Adjustments'!$A$70:$I$86,TRUNC(COLUMN(K$2)/5)+2,FALSE)*SUMIFS('IEA-MethaneAbatement'!$N:$N,'IEA-MethaneAbatement'!$O:$O,"&lt;"&amp;$B33,'IEA-MethaneAbatement'!$O:$O,"&gt;="&amp;$A33,'IEA-MethaneAbatement'!$M:$M,$C$1,'IEA-MethaneAbatement'!$B:$B,'Country Selector'!$A$2)+VLOOKUP($D$1,'Multipliers and Adjustments'!$A$70:$I$86,TRUNC(COLUMN(K$2)/5)+2,FALSE)*SUMIFS('IEA-MethaneAbatement'!$N:$N,'IEA-MethaneAbatement'!$O:$O,"&lt;"&amp;$B33,'IEA-MethaneAbatement'!$O:$O,"&gt;="&amp;$A33,'IEA-MethaneAbatement'!$M:$M,$D$1,'IEA-MethaneAbatement'!$B:$B,'Country Selector'!$A$2)))*(1+INDEX('EPA to IEA Scaling'!$F$8:$AO$8,,MATCH(K$2,'EPA to IEA Scaling'!$F$1:$AO$1,0)))</f>
        <v>0</v>
      </c>
      <c r="L33" cm="1">
        <f t="array" ref="L33">((VLOOKUP($B$1,'Multipliers and Adjustments'!$A$70:$I$86,TRUNC(COLUMN(L$2)/5)+2,FALSE)*SUMIFS('IEA-MethaneAbatement'!$N:$N,'IEA-MethaneAbatement'!$O:$O,"&lt;"&amp;$B33,'IEA-MethaneAbatement'!$O:$O,"&gt;="&amp;$A33,'IEA-MethaneAbatement'!$M:$M,$B$1,'IEA-MethaneAbatement'!$B:$B,'Country Selector'!$A$2)+VLOOKUP($C$1,'Multipliers and Adjustments'!$A$70:$I$86,TRUNC(COLUMN(L$2)/5)+2,FALSE)*SUMIFS('IEA-MethaneAbatement'!$N:$N,'IEA-MethaneAbatement'!$O:$O,"&lt;"&amp;$B33,'IEA-MethaneAbatement'!$O:$O,"&gt;="&amp;$A33,'IEA-MethaneAbatement'!$M:$M,$C$1,'IEA-MethaneAbatement'!$B:$B,'Country Selector'!$A$2)+VLOOKUP($D$1,'Multipliers and Adjustments'!$A$70:$I$86,TRUNC(COLUMN(L$2)/5)+2,FALSE)*SUMIFS('IEA-MethaneAbatement'!$N:$N,'IEA-MethaneAbatement'!$O:$O,"&lt;"&amp;$B33,'IEA-MethaneAbatement'!$O:$O,"&gt;="&amp;$A33,'IEA-MethaneAbatement'!$M:$M,$D$1,'IEA-MethaneAbatement'!$B:$B,'Country Selector'!$A$2)))*(1+INDEX('EPA to IEA Scaling'!$F$8:$AO$8,,MATCH(L$2,'EPA to IEA Scaling'!$F$1:$AO$1,0)))</f>
        <v>0</v>
      </c>
      <c r="M33" s="31" cm="1">
        <f t="array" ref="M33">((VLOOKUP($B$1,'Multipliers and Adjustments'!$A$70:$I$86,TRUNC(COLUMN(M$2)/5)+2,FALSE)*SUMIFS('IEA-MethaneAbatement'!$N:$N,'IEA-MethaneAbatement'!$O:$O,"&lt;"&amp;$B33,'IEA-MethaneAbatement'!$O:$O,"&gt;="&amp;$A33,'IEA-MethaneAbatement'!$M:$M,$B$1,'IEA-MethaneAbatement'!$B:$B,'Country Selector'!$A$2)+VLOOKUP($C$1,'Multipliers and Adjustments'!$A$70:$I$86,TRUNC(COLUMN(M$2)/5)+2,FALSE)*SUMIFS('IEA-MethaneAbatement'!$N:$N,'IEA-MethaneAbatement'!$O:$O,"&lt;"&amp;$B33,'IEA-MethaneAbatement'!$O:$O,"&gt;="&amp;$A33,'IEA-MethaneAbatement'!$M:$M,$C$1,'IEA-MethaneAbatement'!$B:$B,'Country Selector'!$A$2)+VLOOKUP($D$1,'Multipliers and Adjustments'!$A$70:$I$86,TRUNC(COLUMN(M$2)/5)+2,FALSE)*SUMIFS('IEA-MethaneAbatement'!$N:$N,'IEA-MethaneAbatement'!$O:$O,"&lt;"&amp;$B33,'IEA-MethaneAbatement'!$O:$O,"&gt;="&amp;$A33,'IEA-MethaneAbatement'!$M:$M,$D$1,'IEA-MethaneAbatement'!$B:$B,'Country Selector'!$A$2)))*(1+INDEX('EPA to IEA Scaling'!$F$8:$AO$8,,MATCH(M$2,'EPA to IEA Scaling'!$F$1:$AO$1,0)))</f>
        <v>0</v>
      </c>
      <c r="N33" cm="1">
        <f t="array" ref="N33">((VLOOKUP($B$1,'Multipliers and Adjustments'!$A$70:$I$86,TRUNC(COLUMN(N$2)/5)+2,FALSE)*SUMIFS('IEA-MethaneAbatement'!$N:$N,'IEA-MethaneAbatement'!$O:$O,"&lt;"&amp;$B33,'IEA-MethaneAbatement'!$O:$O,"&gt;="&amp;$A33,'IEA-MethaneAbatement'!$M:$M,$B$1,'IEA-MethaneAbatement'!$B:$B,'Country Selector'!$A$2)+VLOOKUP($C$1,'Multipliers and Adjustments'!$A$70:$I$86,TRUNC(COLUMN(N$2)/5)+2,FALSE)*SUMIFS('IEA-MethaneAbatement'!$N:$N,'IEA-MethaneAbatement'!$O:$O,"&lt;"&amp;$B33,'IEA-MethaneAbatement'!$O:$O,"&gt;="&amp;$A33,'IEA-MethaneAbatement'!$M:$M,$C$1,'IEA-MethaneAbatement'!$B:$B,'Country Selector'!$A$2)+VLOOKUP($D$1,'Multipliers and Adjustments'!$A$70:$I$86,TRUNC(COLUMN(N$2)/5)+2,FALSE)*SUMIFS('IEA-MethaneAbatement'!$N:$N,'IEA-MethaneAbatement'!$O:$O,"&lt;"&amp;$B33,'IEA-MethaneAbatement'!$O:$O,"&gt;="&amp;$A33,'IEA-MethaneAbatement'!$M:$M,$D$1,'IEA-MethaneAbatement'!$B:$B,'Country Selector'!$A$2)))*(1+INDEX('EPA to IEA Scaling'!$F$8:$AO$8,,MATCH(N$2,'EPA to IEA Scaling'!$F$1:$AO$1,0)))</f>
        <v>0</v>
      </c>
      <c r="O33" cm="1">
        <f t="array" ref="O33">((VLOOKUP($B$1,'Multipliers and Adjustments'!$A$70:$I$86,TRUNC(COLUMN(O$2)/5)+2,FALSE)*SUMIFS('IEA-MethaneAbatement'!$N:$N,'IEA-MethaneAbatement'!$O:$O,"&lt;"&amp;$B33,'IEA-MethaneAbatement'!$O:$O,"&gt;="&amp;$A33,'IEA-MethaneAbatement'!$M:$M,$B$1,'IEA-MethaneAbatement'!$B:$B,'Country Selector'!$A$2)+VLOOKUP($C$1,'Multipliers and Adjustments'!$A$70:$I$86,TRUNC(COLUMN(O$2)/5)+2,FALSE)*SUMIFS('IEA-MethaneAbatement'!$N:$N,'IEA-MethaneAbatement'!$O:$O,"&lt;"&amp;$B33,'IEA-MethaneAbatement'!$O:$O,"&gt;="&amp;$A33,'IEA-MethaneAbatement'!$M:$M,$C$1,'IEA-MethaneAbatement'!$B:$B,'Country Selector'!$A$2)+VLOOKUP($D$1,'Multipliers and Adjustments'!$A$70:$I$86,TRUNC(COLUMN(O$2)/5)+2,FALSE)*SUMIFS('IEA-MethaneAbatement'!$N:$N,'IEA-MethaneAbatement'!$O:$O,"&lt;"&amp;$B33,'IEA-MethaneAbatement'!$O:$O,"&gt;="&amp;$A33,'IEA-MethaneAbatement'!$M:$M,$D$1,'IEA-MethaneAbatement'!$B:$B,'Country Selector'!$A$2)))*(1+INDEX('EPA to IEA Scaling'!$F$8:$AO$8,,MATCH(O$2,'EPA to IEA Scaling'!$F$1:$AO$1,0)))</f>
        <v>0</v>
      </c>
      <c r="P33" cm="1">
        <f t="array" ref="P33">((VLOOKUP($B$1,'Multipliers and Adjustments'!$A$70:$I$86,TRUNC(COLUMN(P$2)/5)+2,FALSE)*SUMIFS('IEA-MethaneAbatement'!$N:$N,'IEA-MethaneAbatement'!$O:$O,"&lt;"&amp;$B33,'IEA-MethaneAbatement'!$O:$O,"&gt;="&amp;$A33,'IEA-MethaneAbatement'!$M:$M,$B$1,'IEA-MethaneAbatement'!$B:$B,'Country Selector'!$A$2)+VLOOKUP($C$1,'Multipliers and Adjustments'!$A$70:$I$86,TRUNC(COLUMN(P$2)/5)+2,FALSE)*SUMIFS('IEA-MethaneAbatement'!$N:$N,'IEA-MethaneAbatement'!$O:$O,"&lt;"&amp;$B33,'IEA-MethaneAbatement'!$O:$O,"&gt;="&amp;$A33,'IEA-MethaneAbatement'!$M:$M,$C$1,'IEA-MethaneAbatement'!$B:$B,'Country Selector'!$A$2)+VLOOKUP($D$1,'Multipliers and Adjustments'!$A$70:$I$86,TRUNC(COLUMN(P$2)/5)+2,FALSE)*SUMIFS('IEA-MethaneAbatement'!$N:$N,'IEA-MethaneAbatement'!$O:$O,"&lt;"&amp;$B33,'IEA-MethaneAbatement'!$O:$O,"&gt;="&amp;$A33,'IEA-MethaneAbatement'!$M:$M,$D$1,'IEA-MethaneAbatement'!$B:$B,'Country Selector'!$A$2)))*(1+INDEX('EPA to IEA Scaling'!$F$8:$AO$8,,MATCH(P$2,'EPA to IEA Scaling'!$F$1:$AO$1,0)))</f>
        <v>0</v>
      </c>
      <c r="Q33" cm="1">
        <f t="array" ref="Q33">((VLOOKUP($B$1,'Multipliers and Adjustments'!$A$70:$I$86,TRUNC(COLUMN(Q$2)/5)+2,FALSE)*SUMIFS('IEA-MethaneAbatement'!$N:$N,'IEA-MethaneAbatement'!$O:$O,"&lt;"&amp;$B33,'IEA-MethaneAbatement'!$O:$O,"&gt;="&amp;$A33,'IEA-MethaneAbatement'!$M:$M,$B$1,'IEA-MethaneAbatement'!$B:$B,'Country Selector'!$A$2)+VLOOKUP($C$1,'Multipliers and Adjustments'!$A$70:$I$86,TRUNC(COLUMN(Q$2)/5)+2,FALSE)*SUMIFS('IEA-MethaneAbatement'!$N:$N,'IEA-MethaneAbatement'!$O:$O,"&lt;"&amp;$B33,'IEA-MethaneAbatement'!$O:$O,"&gt;="&amp;$A33,'IEA-MethaneAbatement'!$M:$M,$C$1,'IEA-MethaneAbatement'!$B:$B,'Country Selector'!$A$2)+VLOOKUP($D$1,'Multipliers and Adjustments'!$A$70:$I$86,TRUNC(COLUMN(Q$2)/5)+2,FALSE)*SUMIFS('IEA-MethaneAbatement'!$N:$N,'IEA-MethaneAbatement'!$O:$O,"&lt;"&amp;$B33,'IEA-MethaneAbatement'!$O:$O,"&gt;="&amp;$A33,'IEA-MethaneAbatement'!$M:$M,$D$1,'IEA-MethaneAbatement'!$B:$B,'Country Selector'!$A$2)))*(1+INDEX('EPA to IEA Scaling'!$F$8:$AO$8,,MATCH(Q$2,'EPA to IEA Scaling'!$F$1:$AO$1,0)))</f>
        <v>0</v>
      </c>
      <c r="R33" s="31" cm="1">
        <f t="array" ref="R33">((VLOOKUP($B$1,'Multipliers and Adjustments'!$A$70:$I$86,TRUNC(COLUMN(R$2)/5)+2,FALSE)*SUMIFS('IEA-MethaneAbatement'!$N:$N,'IEA-MethaneAbatement'!$O:$O,"&lt;"&amp;$B33,'IEA-MethaneAbatement'!$O:$O,"&gt;="&amp;$A33,'IEA-MethaneAbatement'!$M:$M,$B$1,'IEA-MethaneAbatement'!$B:$B,'Country Selector'!$A$2)+VLOOKUP($C$1,'Multipliers and Adjustments'!$A$70:$I$86,TRUNC(COLUMN(R$2)/5)+2,FALSE)*SUMIFS('IEA-MethaneAbatement'!$N:$N,'IEA-MethaneAbatement'!$O:$O,"&lt;"&amp;$B33,'IEA-MethaneAbatement'!$O:$O,"&gt;="&amp;$A33,'IEA-MethaneAbatement'!$M:$M,$C$1,'IEA-MethaneAbatement'!$B:$B,'Country Selector'!$A$2)+VLOOKUP($D$1,'Multipliers and Adjustments'!$A$70:$I$86,TRUNC(COLUMN(R$2)/5)+2,FALSE)*SUMIFS('IEA-MethaneAbatement'!$N:$N,'IEA-MethaneAbatement'!$O:$O,"&lt;"&amp;$B33,'IEA-MethaneAbatement'!$O:$O,"&gt;="&amp;$A33,'IEA-MethaneAbatement'!$M:$M,$D$1,'IEA-MethaneAbatement'!$B:$B,'Country Selector'!$A$2)))*(1+INDEX('EPA to IEA Scaling'!$F$8:$AO$8,,MATCH(R$2,'EPA to IEA Scaling'!$F$1:$AO$1,0)))</f>
        <v>0</v>
      </c>
      <c r="S33" cm="1">
        <f t="array" ref="S33">((VLOOKUP($B$1,'Multipliers and Adjustments'!$A$70:$I$86,TRUNC(COLUMN(S$2)/5)+2,FALSE)*SUMIFS('IEA-MethaneAbatement'!$N:$N,'IEA-MethaneAbatement'!$O:$O,"&lt;"&amp;$B33,'IEA-MethaneAbatement'!$O:$O,"&gt;="&amp;$A33,'IEA-MethaneAbatement'!$M:$M,$B$1,'IEA-MethaneAbatement'!$B:$B,'Country Selector'!$A$2)+VLOOKUP($C$1,'Multipliers and Adjustments'!$A$70:$I$86,TRUNC(COLUMN(S$2)/5)+2,FALSE)*SUMIFS('IEA-MethaneAbatement'!$N:$N,'IEA-MethaneAbatement'!$O:$O,"&lt;"&amp;$B33,'IEA-MethaneAbatement'!$O:$O,"&gt;="&amp;$A33,'IEA-MethaneAbatement'!$M:$M,$C$1,'IEA-MethaneAbatement'!$B:$B,'Country Selector'!$A$2)+VLOOKUP($D$1,'Multipliers and Adjustments'!$A$70:$I$86,TRUNC(COLUMN(S$2)/5)+2,FALSE)*SUMIFS('IEA-MethaneAbatement'!$N:$N,'IEA-MethaneAbatement'!$O:$O,"&lt;"&amp;$B33,'IEA-MethaneAbatement'!$O:$O,"&gt;="&amp;$A33,'IEA-MethaneAbatement'!$M:$M,$D$1,'IEA-MethaneAbatement'!$B:$B,'Country Selector'!$A$2)))*(1+INDEX('EPA to IEA Scaling'!$F$8:$AO$8,,MATCH(S$2,'EPA to IEA Scaling'!$F$1:$AO$1,0)))</f>
        <v>0</v>
      </c>
      <c r="T33" cm="1">
        <f t="array" ref="T33">((VLOOKUP($B$1,'Multipliers and Adjustments'!$A$70:$I$86,TRUNC(COLUMN(T$2)/5)+2,FALSE)*SUMIFS('IEA-MethaneAbatement'!$N:$N,'IEA-MethaneAbatement'!$O:$O,"&lt;"&amp;$B33,'IEA-MethaneAbatement'!$O:$O,"&gt;="&amp;$A33,'IEA-MethaneAbatement'!$M:$M,$B$1,'IEA-MethaneAbatement'!$B:$B,'Country Selector'!$A$2)+VLOOKUP($C$1,'Multipliers and Adjustments'!$A$70:$I$86,TRUNC(COLUMN(T$2)/5)+2,FALSE)*SUMIFS('IEA-MethaneAbatement'!$N:$N,'IEA-MethaneAbatement'!$O:$O,"&lt;"&amp;$B33,'IEA-MethaneAbatement'!$O:$O,"&gt;="&amp;$A33,'IEA-MethaneAbatement'!$M:$M,$C$1,'IEA-MethaneAbatement'!$B:$B,'Country Selector'!$A$2)+VLOOKUP($D$1,'Multipliers and Adjustments'!$A$70:$I$86,TRUNC(COLUMN(T$2)/5)+2,FALSE)*SUMIFS('IEA-MethaneAbatement'!$N:$N,'IEA-MethaneAbatement'!$O:$O,"&lt;"&amp;$B33,'IEA-MethaneAbatement'!$O:$O,"&gt;="&amp;$A33,'IEA-MethaneAbatement'!$M:$M,$D$1,'IEA-MethaneAbatement'!$B:$B,'Country Selector'!$A$2)))*(1+INDEX('EPA to IEA Scaling'!$F$8:$AO$8,,MATCH(T$2,'EPA to IEA Scaling'!$F$1:$AO$1,0)))</f>
        <v>0</v>
      </c>
      <c r="U33" cm="1">
        <f t="array" ref="U33">((VLOOKUP($B$1,'Multipliers and Adjustments'!$A$70:$I$86,TRUNC(COLUMN(U$2)/5)+2,FALSE)*SUMIFS('IEA-MethaneAbatement'!$N:$N,'IEA-MethaneAbatement'!$O:$O,"&lt;"&amp;$B33,'IEA-MethaneAbatement'!$O:$O,"&gt;="&amp;$A33,'IEA-MethaneAbatement'!$M:$M,$B$1,'IEA-MethaneAbatement'!$B:$B,'Country Selector'!$A$2)+VLOOKUP($C$1,'Multipliers and Adjustments'!$A$70:$I$86,TRUNC(COLUMN(U$2)/5)+2,FALSE)*SUMIFS('IEA-MethaneAbatement'!$N:$N,'IEA-MethaneAbatement'!$O:$O,"&lt;"&amp;$B33,'IEA-MethaneAbatement'!$O:$O,"&gt;="&amp;$A33,'IEA-MethaneAbatement'!$M:$M,$C$1,'IEA-MethaneAbatement'!$B:$B,'Country Selector'!$A$2)+VLOOKUP($D$1,'Multipliers and Adjustments'!$A$70:$I$86,TRUNC(COLUMN(U$2)/5)+2,FALSE)*SUMIFS('IEA-MethaneAbatement'!$N:$N,'IEA-MethaneAbatement'!$O:$O,"&lt;"&amp;$B33,'IEA-MethaneAbatement'!$O:$O,"&gt;="&amp;$A33,'IEA-MethaneAbatement'!$M:$M,$D$1,'IEA-MethaneAbatement'!$B:$B,'Country Selector'!$A$2)))*(1+INDEX('EPA to IEA Scaling'!$F$8:$AO$8,,MATCH(U$2,'EPA to IEA Scaling'!$F$1:$AO$1,0)))</f>
        <v>0</v>
      </c>
      <c r="V33" cm="1">
        <f t="array" ref="V33">((VLOOKUP($B$1,'Multipliers and Adjustments'!$A$70:$I$86,TRUNC(COLUMN(V$2)/5)+2,FALSE)*SUMIFS('IEA-MethaneAbatement'!$N:$N,'IEA-MethaneAbatement'!$O:$O,"&lt;"&amp;$B33,'IEA-MethaneAbatement'!$O:$O,"&gt;="&amp;$A33,'IEA-MethaneAbatement'!$M:$M,$B$1,'IEA-MethaneAbatement'!$B:$B,'Country Selector'!$A$2)+VLOOKUP($C$1,'Multipliers and Adjustments'!$A$70:$I$86,TRUNC(COLUMN(V$2)/5)+2,FALSE)*SUMIFS('IEA-MethaneAbatement'!$N:$N,'IEA-MethaneAbatement'!$O:$O,"&lt;"&amp;$B33,'IEA-MethaneAbatement'!$O:$O,"&gt;="&amp;$A33,'IEA-MethaneAbatement'!$M:$M,$C$1,'IEA-MethaneAbatement'!$B:$B,'Country Selector'!$A$2)+VLOOKUP($D$1,'Multipliers and Adjustments'!$A$70:$I$86,TRUNC(COLUMN(V$2)/5)+2,FALSE)*SUMIFS('IEA-MethaneAbatement'!$N:$N,'IEA-MethaneAbatement'!$O:$O,"&lt;"&amp;$B33,'IEA-MethaneAbatement'!$O:$O,"&gt;="&amp;$A33,'IEA-MethaneAbatement'!$M:$M,$D$1,'IEA-MethaneAbatement'!$B:$B,'Country Selector'!$A$2)))*(1+INDEX('EPA to IEA Scaling'!$F$8:$AO$8,,MATCH(V$2,'EPA to IEA Scaling'!$F$1:$AO$1,0)))</f>
        <v>0</v>
      </c>
      <c r="W33" s="31" cm="1">
        <f t="array" ref="W33">((VLOOKUP($B$1,'Multipliers and Adjustments'!$A$70:$I$86,TRUNC(COLUMN(W$2)/5)+2,FALSE)*SUMIFS('IEA-MethaneAbatement'!$N:$N,'IEA-MethaneAbatement'!$O:$O,"&lt;"&amp;$B33,'IEA-MethaneAbatement'!$O:$O,"&gt;="&amp;$A33,'IEA-MethaneAbatement'!$M:$M,$B$1,'IEA-MethaneAbatement'!$B:$B,'Country Selector'!$A$2)+VLOOKUP($C$1,'Multipliers and Adjustments'!$A$70:$I$86,TRUNC(COLUMN(W$2)/5)+2,FALSE)*SUMIFS('IEA-MethaneAbatement'!$N:$N,'IEA-MethaneAbatement'!$O:$O,"&lt;"&amp;$B33,'IEA-MethaneAbatement'!$O:$O,"&gt;="&amp;$A33,'IEA-MethaneAbatement'!$M:$M,$C$1,'IEA-MethaneAbatement'!$B:$B,'Country Selector'!$A$2)+VLOOKUP($D$1,'Multipliers and Adjustments'!$A$70:$I$86,TRUNC(COLUMN(W$2)/5)+2,FALSE)*SUMIFS('IEA-MethaneAbatement'!$N:$N,'IEA-MethaneAbatement'!$O:$O,"&lt;"&amp;$B33,'IEA-MethaneAbatement'!$O:$O,"&gt;="&amp;$A33,'IEA-MethaneAbatement'!$M:$M,$D$1,'IEA-MethaneAbatement'!$B:$B,'Country Selector'!$A$2)))*(1+INDEX('EPA to IEA Scaling'!$F$8:$AO$8,,MATCH(W$2,'EPA to IEA Scaling'!$F$1:$AO$1,0)))</f>
        <v>0</v>
      </c>
      <c r="X33" cm="1">
        <f t="array" ref="X33">((VLOOKUP($B$1,'Multipliers and Adjustments'!$A$70:$I$86,TRUNC(COLUMN(X$2)/5)+2,FALSE)*SUMIFS('IEA-MethaneAbatement'!$N:$N,'IEA-MethaneAbatement'!$O:$O,"&lt;"&amp;$B33,'IEA-MethaneAbatement'!$O:$O,"&gt;="&amp;$A33,'IEA-MethaneAbatement'!$M:$M,$B$1,'IEA-MethaneAbatement'!$B:$B,'Country Selector'!$A$2)+VLOOKUP($C$1,'Multipliers and Adjustments'!$A$70:$I$86,TRUNC(COLUMN(X$2)/5)+2,FALSE)*SUMIFS('IEA-MethaneAbatement'!$N:$N,'IEA-MethaneAbatement'!$O:$O,"&lt;"&amp;$B33,'IEA-MethaneAbatement'!$O:$O,"&gt;="&amp;$A33,'IEA-MethaneAbatement'!$M:$M,$C$1,'IEA-MethaneAbatement'!$B:$B,'Country Selector'!$A$2)+VLOOKUP($D$1,'Multipliers and Adjustments'!$A$70:$I$86,TRUNC(COLUMN(X$2)/5)+2,FALSE)*SUMIFS('IEA-MethaneAbatement'!$N:$N,'IEA-MethaneAbatement'!$O:$O,"&lt;"&amp;$B33,'IEA-MethaneAbatement'!$O:$O,"&gt;="&amp;$A33,'IEA-MethaneAbatement'!$M:$M,$D$1,'IEA-MethaneAbatement'!$B:$B,'Country Selector'!$A$2)))*(1+INDEX('EPA to IEA Scaling'!$F$8:$AO$8,,MATCH(X$2,'EPA to IEA Scaling'!$F$1:$AO$1,0)))</f>
        <v>0</v>
      </c>
      <c r="Y33" cm="1">
        <f t="array" ref="Y33">((VLOOKUP($B$1,'Multipliers and Adjustments'!$A$70:$I$86,TRUNC(COLUMN(Y$2)/5)+2,FALSE)*SUMIFS('IEA-MethaneAbatement'!$N:$N,'IEA-MethaneAbatement'!$O:$O,"&lt;"&amp;$B33,'IEA-MethaneAbatement'!$O:$O,"&gt;="&amp;$A33,'IEA-MethaneAbatement'!$M:$M,$B$1,'IEA-MethaneAbatement'!$B:$B,'Country Selector'!$A$2)+VLOOKUP($C$1,'Multipliers and Adjustments'!$A$70:$I$86,TRUNC(COLUMN(Y$2)/5)+2,FALSE)*SUMIFS('IEA-MethaneAbatement'!$N:$N,'IEA-MethaneAbatement'!$O:$O,"&lt;"&amp;$B33,'IEA-MethaneAbatement'!$O:$O,"&gt;="&amp;$A33,'IEA-MethaneAbatement'!$M:$M,$C$1,'IEA-MethaneAbatement'!$B:$B,'Country Selector'!$A$2)+VLOOKUP($D$1,'Multipliers and Adjustments'!$A$70:$I$86,TRUNC(COLUMN(Y$2)/5)+2,FALSE)*SUMIFS('IEA-MethaneAbatement'!$N:$N,'IEA-MethaneAbatement'!$O:$O,"&lt;"&amp;$B33,'IEA-MethaneAbatement'!$O:$O,"&gt;="&amp;$A33,'IEA-MethaneAbatement'!$M:$M,$D$1,'IEA-MethaneAbatement'!$B:$B,'Country Selector'!$A$2)))*(1+INDEX('EPA to IEA Scaling'!$F$8:$AO$8,,MATCH(Y$2,'EPA to IEA Scaling'!$F$1:$AO$1,0)))</f>
        <v>0</v>
      </c>
      <c r="Z33" cm="1">
        <f t="array" ref="Z33">((VLOOKUP($B$1,'Multipliers and Adjustments'!$A$70:$I$86,TRUNC(COLUMN(Z$2)/5)+2,FALSE)*SUMIFS('IEA-MethaneAbatement'!$N:$N,'IEA-MethaneAbatement'!$O:$O,"&lt;"&amp;$B33,'IEA-MethaneAbatement'!$O:$O,"&gt;="&amp;$A33,'IEA-MethaneAbatement'!$M:$M,$B$1,'IEA-MethaneAbatement'!$B:$B,'Country Selector'!$A$2)+VLOOKUP($C$1,'Multipliers and Adjustments'!$A$70:$I$86,TRUNC(COLUMN(Z$2)/5)+2,FALSE)*SUMIFS('IEA-MethaneAbatement'!$N:$N,'IEA-MethaneAbatement'!$O:$O,"&lt;"&amp;$B33,'IEA-MethaneAbatement'!$O:$O,"&gt;="&amp;$A33,'IEA-MethaneAbatement'!$M:$M,$C$1,'IEA-MethaneAbatement'!$B:$B,'Country Selector'!$A$2)+VLOOKUP($D$1,'Multipliers and Adjustments'!$A$70:$I$86,TRUNC(COLUMN(Z$2)/5)+2,FALSE)*SUMIFS('IEA-MethaneAbatement'!$N:$N,'IEA-MethaneAbatement'!$O:$O,"&lt;"&amp;$B33,'IEA-MethaneAbatement'!$O:$O,"&gt;="&amp;$A33,'IEA-MethaneAbatement'!$M:$M,$D$1,'IEA-MethaneAbatement'!$B:$B,'Country Selector'!$A$2)))*(1+INDEX('EPA to IEA Scaling'!$F$8:$AO$8,,MATCH(Z$2,'EPA to IEA Scaling'!$F$1:$AO$1,0)))</f>
        <v>0</v>
      </c>
      <c r="AA33" cm="1">
        <f t="array" ref="AA33">((VLOOKUP($B$1,'Multipliers and Adjustments'!$A$70:$I$86,TRUNC(COLUMN(AA$2)/5)+2,FALSE)*SUMIFS('IEA-MethaneAbatement'!$N:$N,'IEA-MethaneAbatement'!$O:$O,"&lt;"&amp;$B33,'IEA-MethaneAbatement'!$O:$O,"&gt;="&amp;$A33,'IEA-MethaneAbatement'!$M:$M,$B$1,'IEA-MethaneAbatement'!$B:$B,'Country Selector'!$A$2)+VLOOKUP($C$1,'Multipliers and Adjustments'!$A$70:$I$86,TRUNC(COLUMN(AA$2)/5)+2,FALSE)*SUMIFS('IEA-MethaneAbatement'!$N:$N,'IEA-MethaneAbatement'!$O:$O,"&lt;"&amp;$B33,'IEA-MethaneAbatement'!$O:$O,"&gt;="&amp;$A33,'IEA-MethaneAbatement'!$M:$M,$C$1,'IEA-MethaneAbatement'!$B:$B,'Country Selector'!$A$2)+VLOOKUP($D$1,'Multipliers and Adjustments'!$A$70:$I$86,TRUNC(COLUMN(AA$2)/5)+2,FALSE)*SUMIFS('IEA-MethaneAbatement'!$N:$N,'IEA-MethaneAbatement'!$O:$O,"&lt;"&amp;$B33,'IEA-MethaneAbatement'!$O:$O,"&gt;="&amp;$A33,'IEA-MethaneAbatement'!$M:$M,$D$1,'IEA-MethaneAbatement'!$B:$B,'Country Selector'!$A$2)))*(1+INDEX('EPA to IEA Scaling'!$F$8:$AO$8,,MATCH(AA$2,'EPA to IEA Scaling'!$F$1:$AO$1,0)))</f>
        <v>0</v>
      </c>
      <c r="AB33" s="31" cm="1">
        <f t="array" ref="AB33">((VLOOKUP($B$1,'Multipliers and Adjustments'!$A$70:$I$86,TRUNC(COLUMN(AB$2)/5)+2,FALSE)*SUMIFS('IEA-MethaneAbatement'!$N:$N,'IEA-MethaneAbatement'!$O:$O,"&lt;"&amp;$B33,'IEA-MethaneAbatement'!$O:$O,"&gt;="&amp;$A33,'IEA-MethaneAbatement'!$M:$M,$B$1,'IEA-MethaneAbatement'!$B:$B,'Country Selector'!$A$2)+VLOOKUP($C$1,'Multipliers and Adjustments'!$A$70:$I$86,TRUNC(COLUMN(AB$2)/5)+2,FALSE)*SUMIFS('IEA-MethaneAbatement'!$N:$N,'IEA-MethaneAbatement'!$O:$O,"&lt;"&amp;$B33,'IEA-MethaneAbatement'!$O:$O,"&gt;="&amp;$A33,'IEA-MethaneAbatement'!$M:$M,$C$1,'IEA-MethaneAbatement'!$B:$B,'Country Selector'!$A$2)+VLOOKUP($D$1,'Multipliers and Adjustments'!$A$70:$I$86,TRUNC(COLUMN(AB$2)/5)+2,FALSE)*SUMIFS('IEA-MethaneAbatement'!$N:$N,'IEA-MethaneAbatement'!$O:$O,"&lt;"&amp;$B33,'IEA-MethaneAbatement'!$O:$O,"&gt;="&amp;$A33,'IEA-MethaneAbatement'!$M:$M,$D$1,'IEA-MethaneAbatement'!$B:$B,'Country Selector'!$A$2)))*(1+INDEX('EPA to IEA Scaling'!$F$8:$AO$8,,MATCH(AB$2,'EPA to IEA Scaling'!$F$1:$AO$1,0)))</f>
        <v>0</v>
      </c>
      <c r="AC33" cm="1">
        <f t="array" ref="AC33">((VLOOKUP($B$1,'Multipliers and Adjustments'!$A$70:$I$86,TRUNC(COLUMN(AC$2)/5)+2,FALSE)*SUMIFS('IEA-MethaneAbatement'!$N:$N,'IEA-MethaneAbatement'!$O:$O,"&lt;"&amp;$B33,'IEA-MethaneAbatement'!$O:$O,"&gt;="&amp;$A33,'IEA-MethaneAbatement'!$M:$M,$B$1,'IEA-MethaneAbatement'!$B:$B,'Country Selector'!$A$2)+VLOOKUP($C$1,'Multipliers and Adjustments'!$A$70:$I$86,TRUNC(COLUMN(AC$2)/5)+2,FALSE)*SUMIFS('IEA-MethaneAbatement'!$N:$N,'IEA-MethaneAbatement'!$O:$O,"&lt;"&amp;$B33,'IEA-MethaneAbatement'!$O:$O,"&gt;="&amp;$A33,'IEA-MethaneAbatement'!$M:$M,$C$1,'IEA-MethaneAbatement'!$B:$B,'Country Selector'!$A$2)+VLOOKUP($D$1,'Multipliers and Adjustments'!$A$70:$I$86,TRUNC(COLUMN(AC$2)/5)+2,FALSE)*SUMIFS('IEA-MethaneAbatement'!$N:$N,'IEA-MethaneAbatement'!$O:$O,"&lt;"&amp;$B33,'IEA-MethaneAbatement'!$O:$O,"&gt;="&amp;$A33,'IEA-MethaneAbatement'!$M:$M,$D$1,'IEA-MethaneAbatement'!$B:$B,'Country Selector'!$A$2)))*(1+INDEX('EPA to IEA Scaling'!$F$8:$AO$8,,MATCH(AC$2,'EPA to IEA Scaling'!$F$1:$AO$1,0)))</f>
        <v>0</v>
      </c>
      <c r="AD33" cm="1">
        <f t="array" ref="AD33">((VLOOKUP($B$1,'Multipliers and Adjustments'!$A$70:$I$86,TRUNC(COLUMN(AD$2)/5)+2,FALSE)*SUMIFS('IEA-MethaneAbatement'!$N:$N,'IEA-MethaneAbatement'!$O:$O,"&lt;"&amp;$B33,'IEA-MethaneAbatement'!$O:$O,"&gt;="&amp;$A33,'IEA-MethaneAbatement'!$M:$M,$B$1,'IEA-MethaneAbatement'!$B:$B,'Country Selector'!$A$2)+VLOOKUP($C$1,'Multipliers and Adjustments'!$A$70:$I$86,TRUNC(COLUMN(AD$2)/5)+2,FALSE)*SUMIFS('IEA-MethaneAbatement'!$N:$N,'IEA-MethaneAbatement'!$O:$O,"&lt;"&amp;$B33,'IEA-MethaneAbatement'!$O:$O,"&gt;="&amp;$A33,'IEA-MethaneAbatement'!$M:$M,$C$1,'IEA-MethaneAbatement'!$B:$B,'Country Selector'!$A$2)+VLOOKUP($D$1,'Multipliers and Adjustments'!$A$70:$I$86,TRUNC(COLUMN(AD$2)/5)+2,FALSE)*SUMIFS('IEA-MethaneAbatement'!$N:$N,'IEA-MethaneAbatement'!$O:$O,"&lt;"&amp;$B33,'IEA-MethaneAbatement'!$O:$O,"&gt;="&amp;$A33,'IEA-MethaneAbatement'!$M:$M,$D$1,'IEA-MethaneAbatement'!$B:$B,'Country Selector'!$A$2)))*(1+INDEX('EPA to IEA Scaling'!$F$8:$AO$8,,MATCH(AD$2,'EPA to IEA Scaling'!$F$1:$AO$1,0)))</f>
        <v>0</v>
      </c>
      <c r="AE33" cm="1">
        <f t="array" ref="AE33">((VLOOKUP($B$1,'Multipliers and Adjustments'!$A$70:$I$86,TRUNC(COLUMN(AE$2)/5)+2,FALSE)*SUMIFS('IEA-MethaneAbatement'!$N:$N,'IEA-MethaneAbatement'!$O:$O,"&lt;"&amp;$B33,'IEA-MethaneAbatement'!$O:$O,"&gt;="&amp;$A33,'IEA-MethaneAbatement'!$M:$M,$B$1,'IEA-MethaneAbatement'!$B:$B,'Country Selector'!$A$2)+VLOOKUP($C$1,'Multipliers and Adjustments'!$A$70:$I$86,TRUNC(COLUMN(AE$2)/5)+2,FALSE)*SUMIFS('IEA-MethaneAbatement'!$N:$N,'IEA-MethaneAbatement'!$O:$O,"&lt;"&amp;$B33,'IEA-MethaneAbatement'!$O:$O,"&gt;="&amp;$A33,'IEA-MethaneAbatement'!$M:$M,$C$1,'IEA-MethaneAbatement'!$B:$B,'Country Selector'!$A$2)+VLOOKUP($D$1,'Multipliers and Adjustments'!$A$70:$I$86,TRUNC(COLUMN(AE$2)/5)+2,FALSE)*SUMIFS('IEA-MethaneAbatement'!$N:$N,'IEA-MethaneAbatement'!$O:$O,"&lt;"&amp;$B33,'IEA-MethaneAbatement'!$O:$O,"&gt;="&amp;$A33,'IEA-MethaneAbatement'!$M:$M,$D$1,'IEA-MethaneAbatement'!$B:$B,'Country Selector'!$A$2)))*(1+INDEX('EPA to IEA Scaling'!$F$8:$AO$8,,MATCH(AE$2,'EPA to IEA Scaling'!$F$1:$AO$1,0)))</f>
        <v>0</v>
      </c>
      <c r="AF33" cm="1">
        <f t="array" ref="AF33">((VLOOKUP($B$1,'Multipliers and Adjustments'!$A$70:$I$86,TRUNC(COLUMN(AF$2)/5)+2,FALSE)*SUMIFS('IEA-MethaneAbatement'!$N:$N,'IEA-MethaneAbatement'!$O:$O,"&lt;"&amp;$B33,'IEA-MethaneAbatement'!$O:$O,"&gt;="&amp;$A33,'IEA-MethaneAbatement'!$M:$M,$B$1,'IEA-MethaneAbatement'!$B:$B,'Country Selector'!$A$2)+VLOOKUP($C$1,'Multipliers and Adjustments'!$A$70:$I$86,TRUNC(COLUMN(AF$2)/5)+2,FALSE)*SUMIFS('IEA-MethaneAbatement'!$N:$N,'IEA-MethaneAbatement'!$O:$O,"&lt;"&amp;$B33,'IEA-MethaneAbatement'!$O:$O,"&gt;="&amp;$A33,'IEA-MethaneAbatement'!$M:$M,$C$1,'IEA-MethaneAbatement'!$B:$B,'Country Selector'!$A$2)+VLOOKUP($D$1,'Multipliers and Adjustments'!$A$70:$I$86,TRUNC(COLUMN(AF$2)/5)+2,FALSE)*SUMIFS('IEA-MethaneAbatement'!$N:$N,'IEA-MethaneAbatement'!$O:$O,"&lt;"&amp;$B33,'IEA-MethaneAbatement'!$O:$O,"&gt;="&amp;$A33,'IEA-MethaneAbatement'!$M:$M,$D$1,'IEA-MethaneAbatement'!$B:$B,'Country Selector'!$A$2)))*(1+INDEX('EPA to IEA Scaling'!$F$8:$AO$8,,MATCH(AF$2,'EPA to IEA Scaling'!$F$1:$AO$1,0)))</f>
        <v>0</v>
      </c>
      <c r="AG33" s="31" cm="1">
        <f t="array" ref="AG33">((VLOOKUP($B$1,'Multipliers and Adjustments'!$A$70:$I$86,TRUNC(COLUMN(AG$2)/5)+2,FALSE)*SUMIFS('IEA-MethaneAbatement'!$N:$N,'IEA-MethaneAbatement'!$O:$O,"&lt;"&amp;$B33,'IEA-MethaneAbatement'!$O:$O,"&gt;="&amp;$A33,'IEA-MethaneAbatement'!$M:$M,$B$1,'IEA-MethaneAbatement'!$B:$B,'Country Selector'!$A$2)+VLOOKUP($C$1,'Multipliers and Adjustments'!$A$70:$I$86,TRUNC(COLUMN(AG$2)/5)+2,FALSE)*SUMIFS('IEA-MethaneAbatement'!$N:$N,'IEA-MethaneAbatement'!$O:$O,"&lt;"&amp;$B33,'IEA-MethaneAbatement'!$O:$O,"&gt;="&amp;$A33,'IEA-MethaneAbatement'!$M:$M,$C$1,'IEA-MethaneAbatement'!$B:$B,'Country Selector'!$A$2)+VLOOKUP($D$1,'Multipliers and Adjustments'!$A$70:$I$86,TRUNC(COLUMN(AG$2)/5)+2,FALSE)*SUMIFS('IEA-MethaneAbatement'!$N:$N,'IEA-MethaneAbatement'!$O:$O,"&lt;"&amp;$B33,'IEA-MethaneAbatement'!$O:$O,"&gt;="&amp;$A33,'IEA-MethaneAbatement'!$M:$M,$D$1,'IEA-MethaneAbatement'!$B:$B,'Country Selector'!$A$2)))*(1+INDEX('EPA to IEA Scaling'!$F$8:$AO$8,,MATCH(AG$2,'EPA to IEA Scaling'!$F$1:$AO$1,0)))</f>
        <v>0</v>
      </c>
      <c r="AH33" cm="1">
        <f t="array" ref="AH33">((VLOOKUP($B$1,'Multipliers and Adjustments'!$A$70:$I$86,TRUNC(COLUMN(AH$2)/5)+2,FALSE)*SUMIFS('IEA-MethaneAbatement'!$N:$N,'IEA-MethaneAbatement'!$O:$O,"&lt;"&amp;$B33,'IEA-MethaneAbatement'!$O:$O,"&gt;="&amp;$A33,'IEA-MethaneAbatement'!$M:$M,$B$1,'IEA-MethaneAbatement'!$B:$B,'Country Selector'!$A$2)+VLOOKUP($C$1,'Multipliers and Adjustments'!$A$70:$I$86,TRUNC(COLUMN(AH$2)/5)+2,FALSE)*SUMIFS('IEA-MethaneAbatement'!$N:$N,'IEA-MethaneAbatement'!$O:$O,"&lt;"&amp;$B33,'IEA-MethaneAbatement'!$O:$O,"&gt;="&amp;$A33,'IEA-MethaneAbatement'!$M:$M,$C$1,'IEA-MethaneAbatement'!$B:$B,'Country Selector'!$A$2)+VLOOKUP($D$1,'Multipliers and Adjustments'!$A$70:$I$86,TRUNC(COLUMN(AH$2)/5)+2,FALSE)*SUMIFS('IEA-MethaneAbatement'!$N:$N,'IEA-MethaneAbatement'!$O:$O,"&lt;"&amp;$B33,'IEA-MethaneAbatement'!$O:$O,"&gt;="&amp;$A33,'IEA-MethaneAbatement'!$M:$M,$D$1,'IEA-MethaneAbatement'!$B:$B,'Country Selector'!$A$2)))*(1+INDEX('EPA to IEA Scaling'!$F$8:$AO$8,,MATCH(AH$2,'EPA to IEA Scaling'!$F$1:$AO$1,0)))</f>
        <v>0</v>
      </c>
      <c r="AI33" cm="1">
        <f t="array" ref="AI33">((VLOOKUP($B$1,'Multipliers and Adjustments'!$A$70:$I$86,TRUNC(COLUMN(AI$2)/5)+2,FALSE)*SUMIFS('IEA-MethaneAbatement'!$N:$N,'IEA-MethaneAbatement'!$O:$O,"&lt;"&amp;$B33,'IEA-MethaneAbatement'!$O:$O,"&gt;="&amp;$A33,'IEA-MethaneAbatement'!$M:$M,$B$1,'IEA-MethaneAbatement'!$B:$B,'Country Selector'!$A$2)+VLOOKUP($C$1,'Multipliers and Adjustments'!$A$70:$I$86,TRUNC(COLUMN(AI$2)/5)+2,FALSE)*SUMIFS('IEA-MethaneAbatement'!$N:$N,'IEA-MethaneAbatement'!$O:$O,"&lt;"&amp;$B33,'IEA-MethaneAbatement'!$O:$O,"&gt;="&amp;$A33,'IEA-MethaneAbatement'!$M:$M,$C$1,'IEA-MethaneAbatement'!$B:$B,'Country Selector'!$A$2)+VLOOKUP($D$1,'Multipliers and Adjustments'!$A$70:$I$86,TRUNC(COLUMN(AI$2)/5)+2,FALSE)*SUMIFS('IEA-MethaneAbatement'!$N:$N,'IEA-MethaneAbatement'!$O:$O,"&lt;"&amp;$B33,'IEA-MethaneAbatement'!$O:$O,"&gt;="&amp;$A33,'IEA-MethaneAbatement'!$M:$M,$D$1,'IEA-MethaneAbatement'!$B:$B,'Country Selector'!$A$2)))*(1+INDEX('EPA to IEA Scaling'!$F$8:$AO$8,,MATCH(AI$2,'EPA to IEA Scaling'!$F$1:$AO$1,0)))</f>
        <v>0</v>
      </c>
      <c r="AJ33" cm="1">
        <f t="array" ref="AJ33">((VLOOKUP($B$1,'Multipliers and Adjustments'!$A$70:$I$86,TRUNC(COLUMN(AJ$2)/5)+2,FALSE)*SUMIFS('IEA-MethaneAbatement'!$N:$N,'IEA-MethaneAbatement'!$O:$O,"&lt;"&amp;$B33,'IEA-MethaneAbatement'!$O:$O,"&gt;="&amp;$A33,'IEA-MethaneAbatement'!$M:$M,$B$1,'IEA-MethaneAbatement'!$B:$B,'Country Selector'!$A$2)+VLOOKUP($C$1,'Multipliers and Adjustments'!$A$70:$I$86,TRUNC(COLUMN(AJ$2)/5)+2,FALSE)*SUMIFS('IEA-MethaneAbatement'!$N:$N,'IEA-MethaneAbatement'!$O:$O,"&lt;"&amp;$B33,'IEA-MethaneAbatement'!$O:$O,"&gt;="&amp;$A33,'IEA-MethaneAbatement'!$M:$M,$C$1,'IEA-MethaneAbatement'!$B:$B,'Country Selector'!$A$2)+VLOOKUP($D$1,'Multipliers and Adjustments'!$A$70:$I$86,TRUNC(COLUMN(AJ$2)/5)+2,FALSE)*SUMIFS('IEA-MethaneAbatement'!$N:$N,'IEA-MethaneAbatement'!$O:$O,"&lt;"&amp;$B33,'IEA-MethaneAbatement'!$O:$O,"&gt;="&amp;$A33,'IEA-MethaneAbatement'!$M:$M,$D$1,'IEA-MethaneAbatement'!$B:$B,'Country Selector'!$A$2)))*(1+INDEX('EPA to IEA Scaling'!$F$8:$AO$8,,MATCH(AJ$2,'EPA to IEA Scaling'!$F$1:$AO$1,0)))</f>
        <v>0</v>
      </c>
      <c r="AK33" cm="1">
        <f t="array" ref="AK33">((VLOOKUP($B$1,'Multipliers and Adjustments'!$A$70:$I$86,TRUNC(COLUMN(AK$2)/5)+2,FALSE)*SUMIFS('IEA-MethaneAbatement'!$N:$N,'IEA-MethaneAbatement'!$O:$O,"&lt;"&amp;$B33,'IEA-MethaneAbatement'!$O:$O,"&gt;="&amp;$A33,'IEA-MethaneAbatement'!$M:$M,$B$1,'IEA-MethaneAbatement'!$B:$B,'Country Selector'!$A$2)+VLOOKUP($C$1,'Multipliers and Adjustments'!$A$70:$I$86,TRUNC(COLUMN(AK$2)/5)+2,FALSE)*SUMIFS('IEA-MethaneAbatement'!$N:$N,'IEA-MethaneAbatement'!$O:$O,"&lt;"&amp;$B33,'IEA-MethaneAbatement'!$O:$O,"&gt;="&amp;$A33,'IEA-MethaneAbatement'!$M:$M,$C$1,'IEA-MethaneAbatement'!$B:$B,'Country Selector'!$A$2)+VLOOKUP($D$1,'Multipliers and Adjustments'!$A$70:$I$86,TRUNC(COLUMN(AK$2)/5)+2,FALSE)*SUMIFS('IEA-MethaneAbatement'!$N:$N,'IEA-MethaneAbatement'!$O:$O,"&lt;"&amp;$B33,'IEA-MethaneAbatement'!$O:$O,"&gt;="&amp;$A33,'IEA-MethaneAbatement'!$M:$M,$D$1,'IEA-MethaneAbatement'!$B:$B,'Country Selector'!$A$2)))*(1+INDEX('EPA to IEA Scaling'!$F$8:$AO$8,,MATCH(AK$2,'EPA to IEA Scaling'!$F$1:$AO$1,0)))</f>
        <v>0</v>
      </c>
      <c r="AL33" s="31" cm="1">
        <f t="array" ref="AL33">((VLOOKUP($B$1,'Multipliers and Adjustments'!$A$70:$I$86,TRUNC(COLUMN(AL$2)/5)+2,FALSE)*SUMIFS('IEA-MethaneAbatement'!$N:$N,'IEA-MethaneAbatement'!$O:$O,"&lt;"&amp;$B33,'IEA-MethaneAbatement'!$O:$O,"&gt;="&amp;$A33,'IEA-MethaneAbatement'!$M:$M,$B$1,'IEA-MethaneAbatement'!$B:$B,'Country Selector'!$A$2)+VLOOKUP($C$1,'Multipliers and Adjustments'!$A$70:$I$86,TRUNC(COLUMN(AL$2)/5)+2,FALSE)*SUMIFS('IEA-MethaneAbatement'!$N:$N,'IEA-MethaneAbatement'!$O:$O,"&lt;"&amp;$B33,'IEA-MethaneAbatement'!$O:$O,"&gt;="&amp;$A33,'IEA-MethaneAbatement'!$M:$M,$C$1,'IEA-MethaneAbatement'!$B:$B,'Country Selector'!$A$2)+VLOOKUP($D$1,'Multipliers and Adjustments'!$A$70:$I$86,TRUNC(COLUMN(AL$2)/5)+2,FALSE)*SUMIFS('IEA-MethaneAbatement'!$N:$N,'IEA-MethaneAbatement'!$O:$O,"&lt;"&amp;$B33,'IEA-MethaneAbatement'!$O:$O,"&gt;="&amp;$A33,'IEA-MethaneAbatement'!$M:$M,$D$1,'IEA-MethaneAbatement'!$B:$B,'Country Selector'!$A$2)))*(1+INDEX('EPA to IEA Scaling'!$F$8:$AO$8,,MATCH(AL$2,'EPA to IEA Scaling'!$F$1:$AO$1,0)))</f>
        <v>0</v>
      </c>
    </row>
    <row r="34" spans="1:38" x14ac:dyDescent="0.45">
      <c r="A34" s="17">
        <f t="shared" si="1"/>
        <v>0</v>
      </c>
      <c r="B34" s="18">
        <f>A34</f>
        <v>0</v>
      </c>
      <c r="C34" s="31" cm="1">
        <f t="array" ref="C34">((VLOOKUP($B$1,'Multipliers and Adjustments'!$A$70:$I$86,TRUNC(COLUMN(C$2)/5)+2,FALSE)*SUMIFS('IEA-MethaneAbatement'!$N:$N,'IEA-MethaneAbatement'!$O:$O,"&lt;"&amp;$B34,'IEA-MethaneAbatement'!$O:$O,"&gt;="&amp;$A34,'IEA-MethaneAbatement'!$M:$M,$B$1,'IEA-MethaneAbatement'!$B:$B,'Country Selector'!$A$2)+VLOOKUP($C$1,'Multipliers and Adjustments'!$A$70:$I$86,TRUNC(COLUMN(C$2)/5)+2,FALSE)*SUMIFS('IEA-MethaneAbatement'!$N:$N,'IEA-MethaneAbatement'!$O:$O,"&lt;"&amp;$B34,'IEA-MethaneAbatement'!$O:$O,"&gt;="&amp;$A34,'IEA-MethaneAbatement'!$M:$M,$C$1,'IEA-MethaneAbatement'!$B:$B,'Country Selector'!$A$2)+VLOOKUP($D$1,'Multipliers and Adjustments'!$A$70:$I$86,TRUNC(COLUMN(C$2)/5)+2,FALSE)*SUMIFS('IEA-MethaneAbatement'!$N:$N,'IEA-MethaneAbatement'!$O:$O,"&lt;"&amp;$B34,'IEA-MethaneAbatement'!$O:$O,"&gt;="&amp;$A34,'IEA-MethaneAbatement'!$M:$M,$D$1,'IEA-MethaneAbatement'!$B:$B,'Country Selector'!$A$2)))*(1+INDEX('EPA to IEA Scaling'!$F$8:$AO$8,,MATCH(C$2,'EPA to IEA Scaling'!$F$1:$AO$1,0)))</f>
        <v>0</v>
      </c>
      <c r="D34" cm="1">
        <f t="array" ref="D34">((VLOOKUP($B$1,'Multipliers and Adjustments'!$A$70:$I$86,TRUNC(COLUMN(D$2)/5)+2,FALSE)*SUMIFS('IEA-MethaneAbatement'!$N:$N,'IEA-MethaneAbatement'!$O:$O,"&lt;"&amp;$B34,'IEA-MethaneAbatement'!$O:$O,"&gt;="&amp;$A34,'IEA-MethaneAbatement'!$M:$M,$B$1,'IEA-MethaneAbatement'!$B:$B,'Country Selector'!$A$2)+VLOOKUP($C$1,'Multipliers and Adjustments'!$A$70:$I$86,TRUNC(COLUMN(D$2)/5)+2,FALSE)*SUMIFS('IEA-MethaneAbatement'!$N:$N,'IEA-MethaneAbatement'!$O:$O,"&lt;"&amp;$B34,'IEA-MethaneAbatement'!$O:$O,"&gt;="&amp;$A34,'IEA-MethaneAbatement'!$M:$M,$C$1,'IEA-MethaneAbatement'!$B:$B,'Country Selector'!$A$2)+VLOOKUP($D$1,'Multipliers and Adjustments'!$A$70:$I$86,TRUNC(COLUMN(D$2)/5)+2,FALSE)*SUMIFS('IEA-MethaneAbatement'!$N:$N,'IEA-MethaneAbatement'!$O:$O,"&lt;"&amp;$B34,'IEA-MethaneAbatement'!$O:$O,"&gt;="&amp;$A34,'IEA-MethaneAbatement'!$M:$M,$D$1,'IEA-MethaneAbatement'!$B:$B,'Country Selector'!$A$2)))*(1+INDEX('EPA to IEA Scaling'!$F$8:$AO$8,,MATCH(D$2,'EPA to IEA Scaling'!$F$1:$AO$1,0)))</f>
        <v>0</v>
      </c>
      <c r="E34" cm="1">
        <f t="array" ref="E34">((VLOOKUP($B$1,'Multipliers and Adjustments'!$A$70:$I$86,TRUNC(COLUMN(E$2)/5)+2,FALSE)*SUMIFS('IEA-MethaneAbatement'!$N:$N,'IEA-MethaneAbatement'!$O:$O,"&lt;"&amp;$B34,'IEA-MethaneAbatement'!$O:$O,"&gt;="&amp;$A34,'IEA-MethaneAbatement'!$M:$M,$B$1,'IEA-MethaneAbatement'!$B:$B,'Country Selector'!$A$2)+VLOOKUP($C$1,'Multipliers and Adjustments'!$A$70:$I$86,TRUNC(COLUMN(E$2)/5)+2,FALSE)*SUMIFS('IEA-MethaneAbatement'!$N:$N,'IEA-MethaneAbatement'!$O:$O,"&lt;"&amp;$B34,'IEA-MethaneAbatement'!$O:$O,"&gt;="&amp;$A34,'IEA-MethaneAbatement'!$M:$M,$C$1,'IEA-MethaneAbatement'!$B:$B,'Country Selector'!$A$2)+VLOOKUP($D$1,'Multipliers and Adjustments'!$A$70:$I$86,TRUNC(COLUMN(E$2)/5)+2,FALSE)*SUMIFS('IEA-MethaneAbatement'!$N:$N,'IEA-MethaneAbatement'!$O:$O,"&lt;"&amp;$B34,'IEA-MethaneAbatement'!$O:$O,"&gt;="&amp;$A34,'IEA-MethaneAbatement'!$M:$M,$D$1,'IEA-MethaneAbatement'!$B:$B,'Country Selector'!$A$2)))*(1+INDEX('EPA to IEA Scaling'!$F$8:$AO$8,,MATCH(E$2,'EPA to IEA Scaling'!$F$1:$AO$1,0)))</f>
        <v>0</v>
      </c>
      <c r="F34" cm="1">
        <f t="array" ref="F34">((VLOOKUP($B$1,'Multipliers and Adjustments'!$A$70:$I$86,TRUNC(COLUMN(F$2)/5)+2,FALSE)*SUMIFS('IEA-MethaneAbatement'!$N:$N,'IEA-MethaneAbatement'!$O:$O,"&lt;"&amp;$B34,'IEA-MethaneAbatement'!$O:$O,"&gt;="&amp;$A34,'IEA-MethaneAbatement'!$M:$M,$B$1,'IEA-MethaneAbatement'!$B:$B,'Country Selector'!$A$2)+VLOOKUP($C$1,'Multipliers and Adjustments'!$A$70:$I$86,TRUNC(COLUMN(F$2)/5)+2,FALSE)*SUMIFS('IEA-MethaneAbatement'!$N:$N,'IEA-MethaneAbatement'!$O:$O,"&lt;"&amp;$B34,'IEA-MethaneAbatement'!$O:$O,"&gt;="&amp;$A34,'IEA-MethaneAbatement'!$M:$M,$C$1,'IEA-MethaneAbatement'!$B:$B,'Country Selector'!$A$2)+VLOOKUP($D$1,'Multipliers and Adjustments'!$A$70:$I$86,TRUNC(COLUMN(F$2)/5)+2,FALSE)*SUMIFS('IEA-MethaneAbatement'!$N:$N,'IEA-MethaneAbatement'!$O:$O,"&lt;"&amp;$B34,'IEA-MethaneAbatement'!$O:$O,"&gt;="&amp;$A34,'IEA-MethaneAbatement'!$M:$M,$D$1,'IEA-MethaneAbatement'!$B:$B,'Country Selector'!$A$2)))*(1+INDEX('EPA to IEA Scaling'!$F$8:$AO$8,,MATCH(F$2,'EPA to IEA Scaling'!$F$1:$AO$1,0)))</f>
        <v>0</v>
      </c>
      <c r="G34" cm="1">
        <f t="array" ref="G34">((VLOOKUP($B$1,'Multipliers and Adjustments'!$A$70:$I$86,TRUNC(COLUMN(G$2)/5)+2,FALSE)*SUMIFS('IEA-MethaneAbatement'!$N:$N,'IEA-MethaneAbatement'!$O:$O,"&lt;"&amp;$B34,'IEA-MethaneAbatement'!$O:$O,"&gt;="&amp;$A34,'IEA-MethaneAbatement'!$M:$M,$B$1,'IEA-MethaneAbatement'!$B:$B,'Country Selector'!$A$2)+VLOOKUP($C$1,'Multipliers and Adjustments'!$A$70:$I$86,TRUNC(COLUMN(G$2)/5)+2,FALSE)*SUMIFS('IEA-MethaneAbatement'!$N:$N,'IEA-MethaneAbatement'!$O:$O,"&lt;"&amp;$B34,'IEA-MethaneAbatement'!$O:$O,"&gt;="&amp;$A34,'IEA-MethaneAbatement'!$M:$M,$C$1,'IEA-MethaneAbatement'!$B:$B,'Country Selector'!$A$2)+VLOOKUP($D$1,'Multipliers and Adjustments'!$A$70:$I$86,TRUNC(COLUMN(G$2)/5)+2,FALSE)*SUMIFS('IEA-MethaneAbatement'!$N:$N,'IEA-MethaneAbatement'!$O:$O,"&lt;"&amp;$B34,'IEA-MethaneAbatement'!$O:$O,"&gt;="&amp;$A34,'IEA-MethaneAbatement'!$M:$M,$D$1,'IEA-MethaneAbatement'!$B:$B,'Country Selector'!$A$2)))*(1+INDEX('EPA to IEA Scaling'!$F$8:$AO$8,,MATCH(G$2,'EPA to IEA Scaling'!$F$1:$AO$1,0)))</f>
        <v>0</v>
      </c>
      <c r="H34" s="37" cm="1">
        <f t="array" ref="H34">((VLOOKUP($B$1,'Multipliers and Adjustments'!$A$70:$I$86,TRUNC(COLUMN(H$2)/5)+2,FALSE)*SUMIFS('IEA-MethaneAbatement'!$N:$N,'IEA-MethaneAbatement'!$O:$O,"&lt;"&amp;$B34,'IEA-MethaneAbatement'!$O:$O,"&gt;="&amp;$A34,'IEA-MethaneAbatement'!$M:$M,$B$1,'IEA-MethaneAbatement'!$B:$B,'Country Selector'!$A$2)+VLOOKUP($C$1,'Multipliers and Adjustments'!$A$70:$I$86,TRUNC(COLUMN(H$2)/5)+2,FALSE)*SUMIFS('IEA-MethaneAbatement'!$N:$N,'IEA-MethaneAbatement'!$O:$O,"&lt;"&amp;$B34,'IEA-MethaneAbatement'!$O:$O,"&gt;="&amp;$A34,'IEA-MethaneAbatement'!$M:$M,$C$1,'IEA-MethaneAbatement'!$B:$B,'Country Selector'!$A$2)+VLOOKUP($D$1,'Multipliers and Adjustments'!$A$70:$I$86,TRUNC(COLUMN(H$2)/5)+2,FALSE)*SUMIFS('IEA-MethaneAbatement'!$N:$N,'IEA-MethaneAbatement'!$O:$O,"&lt;"&amp;$B34,'IEA-MethaneAbatement'!$O:$O,"&gt;="&amp;$A34,'IEA-MethaneAbatement'!$M:$M,$D$1,'IEA-MethaneAbatement'!$B:$B,'Country Selector'!$A$2)))*(1+INDEX('EPA to IEA Scaling'!$F$8:$AO$8,,MATCH(H$2,'EPA to IEA Scaling'!$F$1:$AO$1,0)))</f>
        <v>0</v>
      </c>
      <c r="I34" cm="1">
        <f t="array" ref="I34">((VLOOKUP($B$1,'Multipliers and Adjustments'!$A$70:$I$86,TRUNC(COLUMN(I$2)/5)+2,FALSE)*SUMIFS('IEA-MethaneAbatement'!$N:$N,'IEA-MethaneAbatement'!$O:$O,"&lt;"&amp;$B34,'IEA-MethaneAbatement'!$O:$O,"&gt;="&amp;$A34,'IEA-MethaneAbatement'!$M:$M,$B$1,'IEA-MethaneAbatement'!$B:$B,'Country Selector'!$A$2)+VLOOKUP($C$1,'Multipliers and Adjustments'!$A$70:$I$86,TRUNC(COLUMN(I$2)/5)+2,FALSE)*SUMIFS('IEA-MethaneAbatement'!$N:$N,'IEA-MethaneAbatement'!$O:$O,"&lt;"&amp;$B34,'IEA-MethaneAbatement'!$O:$O,"&gt;="&amp;$A34,'IEA-MethaneAbatement'!$M:$M,$C$1,'IEA-MethaneAbatement'!$B:$B,'Country Selector'!$A$2)+VLOOKUP($D$1,'Multipliers and Adjustments'!$A$70:$I$86,TRUNC(COLUMN(I$2)/5)+2,FALSE)*SUMIFS('IEA-MethaneAbatement'!$N:$N,'IEA-MethaneAbatement'!$O:$O,"&lt;"&amp;$B34,'IEA-MethaneAbatement'!$O:$O,"&gt;="&amp;$A34,'IEA-MethaneAbatement'!$M:$M,$D$1,'IEA-MethaneAbatement'!$B:$B,'Country Selector'!$A$2)))*(1+INDEX('EPA to IEA Scaling'!$F$8:$AO$8,,MATCH(I$2,'EPA to IEA Scaling'!$F$1:$AO$1,0)))</f>
        <v>0</v>
      </c>
      <c r="J34" cm="1">
        <f t="array" ref="J34">((VLOOKUP($B$1,'Multipliers and Adjustments'!$A$70:$I$86,TRUNC(COLUMN(J$2)/5)+2,FALSE)*SUMIFS('IEA-MethaneAbatement'!$N:$N,'IEA-MethaneAbatement'!$O:$O,"&lt;"&amp;$B34,'IEA-MethaneAbatement'!$O:$O,"&gt;="&amp;$A34,'IEA-MethaneAbatement'!$M:$M,$B$1,'IEA-MethaneAbatement'!$B:$B,'Country Selector'!$A$2)+VLOOKUP($C$1,'Multipliers and Adjustments'!$A$70:$I$86,TRUNC(COLUMN(J$2)/5)+2,FALSE)*SUMIFS('IEA-MethaneAbatement'!$N:$N,'IEA-MethaneAbatement'!$O:$O,"&lt;"&amp;$B34,'IEA-MethaneAbatement'!$O:$O,"&gt;="&amp;$A34,'IEA-MethaneAbatement'!$M:$M,$C$1,'IEA-MethaneAbatement'!$B:$B,'Country Selector'!$A$2)+VLOOKUP($D$1,'Multipliers and Adjustments'!$A$70:$I$86,TRUNC(COLUMN(J$2)/5)+2,FALSE)*SUMIFS('IEA-MethaneAbatement'!$N:$N,'IEA-MethaneAbatement'!$O:$O,"&lt;"&amp;$B34,'IEA-MethaneAbatement'!$O:$O,"&gt;="&amp;$A34,'IEA-MethaneAbatement'!$M:$M,$D$1,'IEA-MethaneAbatement'!$B:$B,'Country Selector'!$A$2)))*(1+INDEX('EPA to IEA Scaling'!$F$8:$AO$8,,MATCH(J$2,'EPA to IEA Scaling'!$F$1:$AO$1,0)))</f>
        <v>0</v>
      </c>
      <c r="K34" cm="1">
        <f t="array" ref="K34">((VLOOKUP($B$1,'Multipliers and Adjustments'!$A$70:$I$86,TRUNC(COLUMN(K$2)/5)+2,FALSE)*SUMIFS('IEA-MethaneAbatement'!$N:$N,'IEA-MethaneAbatement'!$O:$O,"&lt;"&amp;$B34,'IEA-MethaneAbatement'!$O:$O,"&gt;="&amp;$A34,'IEA-MethaneAbatement'!$M:$M,$B$1,'IEA-MethaneAbatement'!$B:$B,'Country Selector'!$A$2)+VLOOKUP($C$1,'Multipliers and Adjustments'!$A$70:$I$86,TRUNC(COLUMN(K$2)/5)+2,FALSE)*SUMIFS('IEA-MethaneAbatement'!$N:$N,'IEA-MethaneAbatement'!$O:$O,"&lt;"&amp;$B34,'IEA-MethaneAbatement'!$O:$O,"&gt;="&amp;$A34,'IEA-MethaneAbatement'!$M:$M,$C$1,'IEA-MethaneAbatement'!$B:$B,'Country Selector'!$A$2)+VLOOKUP($D$1,'Multipliers and Adjustments'!$A$70:$I$86,TRUNC(COLUMN(K$2)/5)+2,FALSE)*SUMIFS('IEA-MethaneAbatement'!$N:$N,'IEA-MethaneAbatement'!$O:$O,"&lt;"&amp;$B34,'IEA-MethaneAbatement'!$O:$O,"&gt;="&amp;$A34,'IEA-MethaneAbatement'!$M:$M,$D$1,'IEA-MethaneAbatement'!$B:$B,'Country Selector'!$A$2)))*(1+INDEX('EPA to IEA Scaling'!$F$8:$AO$8,,MATCH(K$2,'EPA to IEA Scaling'!$F$1:$AO$1,0)))</f>
        <v>0</v>
      </c>
      <c r="L34" cm="1">
        <f t="array" ref="L34">((VLOOKUP($B$1,'Multipliers and Adjustments'!$A$70:$I$86,TRUNC(COLUMN(L$2)/5)+2,FALSE)*SUMIFS('IEA-MethaneAbatement'!$N:$N,'IEA-MethaneAbatement'!$O:$O,"&lt;"&amp;$B34,'IEA-MethaneAbatement'!$O:$O,"&gt;="&amp;$A34,'IEA-MethaneAbatement'!$M:$M,$B$1,'IEA-MethaneAbatement'!$B:$B,'Country Selector'!$A$2)+VLOOKUP($C$1,'Multipliers and Adjustments'!$A$70:$I$86,TRUNC(COLUMN(L$2)/5)+2,FALSE)*SUMIFS('IEA-MethaneAbatement'!$N:$N,'IEA-MethaneAbatement'!$O:$O,"&lt;"&amp;$B34,'IEA-MethaneAbatement'!$O:$O,"&gt;="&amp;$A34,'IEA-MethaneAbatement'!$M:$M,$C$1,'IEA-MethaneAbatement'!$B:$B,'Country Selector'!$A$2)+VLOOKUP($D$1,'Multipliers and Adjustments'!$A$70:$I$86,TRUNC(COLUMN(L$2)/5)+2,FALSE)*SUMIFS('IEA-MethaneAbatement'!$N:$N,'IEA-MethaneAbatement'!$O:$O,"&lt;"&amp;$B34,'IEA-MethaneAbatement'!$O:$O,"&gt;="&amp;$A34,'IEA-MethaneAbatement'!$M:$M,$D$1,'IEA-MethaneAbatement'!$B:$B,'Country Selector'!$A$2)))*(1+INDEX('EPA to IEA Scaling'!$F$8:$AO$8,,MATCH(L$2,'EPA to IEA Scaling'!$F$1:$AO$1,0)))</f>
        <v>0</v>
      </c>
      <c r="M34" s="37" cm="1">
        <f t="array" ref="M34">((VLOOKUP($B$1,'Multipliers and Adjustments'!$A$70:$I$86,TRUNC(COLUMN(M$2)/5)+2,FALSE)*SUMIFS('IEA-MethaneAbatement'!$N:$N,'IEA-MethaneAbatement'!$O:$O,"&lt;"&amp;$B34,'IEA-MethaneAbatement'!$O:$O,"&gt;="&amp;$A34,'IEA-MethaneAbatement'!$M:$M,$B$1,'IEA-MethaneAbatement'!$B:$B,'Country Selector'!$A$2)+VLOOKUP($C$1,'Multipliers and Adjustments'!$A$70:$I$86,TRUNC(COLUMN(M$2)/5)+2,FALSE)*SUMIFS('IEA-MethaneAbatement'!$N:$N,'IEA-MethaneAbatement'!$O:$O,"&lt;"&amp;$B34,'IEA-MethaneAbatement'!$O:$O,"&gt;="&amp;$A34,'IEA-MethaneAbatement'!$M:$M,$C$1,'IEA-MethaneAbatement'!$B:$B,'Country Selector'!$A$2)+VLOOKUP($D$1,'Multipliers and Adjustments'!$A$70:$I$86,TRUNC(COLUMN(M$2)/5)+2,FALSE)*SUMIFS('IEA-MethaneAbatement'!$N:$N,'IEA-MethaneAbatement'!$O:$O,"&lt;"&amp;$B34,'IEA-MethaneAbatement'!$O:$O,"&gt;="&amp;$A34,'IEA-MethaneAbatement'!$M:$M,$D$1,'IEA-MethaneAbatement'!$B:$B,'Country Selector'!$A$2)))*(1+INDEX('EPA to IEA Scaling'!$F$8:$AO$8,,MATCH(M$2,'EPA to IEA Scaling'!$F$1:$AO$1,0)))</f>
        <v>0</v>
      </c>
      <c r="N34" cm="1">
        <f t="array" ref="N34">((VLOOKUP($B$1,'Multipliers and Adjustments'!$A$70:$I$86,TRUNC(COLUMN(N$2)/5)+2,FALSE)*SUMIFS('IEA-MethaneAbatement'!$N:$N,'IEA-MethaneAbatement'!$O:$O,"&lt;"&amp;$B34,'IEA-MethaneAbatement'!$O:$O,"&gt;="&amp;$A34,'IEA-MethaneAbatement'!$M:$M,$B$1,'IEA-MethaneAbatement'!$B:$B,'Country Selector'!$A$2)+VLOOKUP($C$1,'Multipliers and Adjustments'!$A$70:$I$86,TRUNC(COLUMN(N$2)/5)+2,FALSE)*SUMIFS('IEA-MethaneAbatement'!$N:$N,'IEA-MethaneAbatement'!$O:$O,"&lt;"&amp;$B34,'IEA-MethaneAbatement'!$O:$O,"&gt;="&amp;$A34,'IEA-MethaneAbatement'!$M:$M,$C$1,'IEA-MethaneAbatement'!$B:$B,'Country Selector'!$A$2)+VLOOKUP($D$1,'Multipliers and Adjustments'!$A$70:$I$86,TRUNC(COLUMN(N$2)/5)+2,FALSE)*SUMIFS('IEA-MethaneAbatement'!$N:$N,'IEA-MethaneAbatement'!$O:$O,"&lt;"&amp;$B34,'IEA-MethaneAbatement'!$O:$O,"&gt;="&amp;$A34,'IEA-MethaneAbatement'!$M:$M,$D$1,'IEA-MethaneAbatement'!$B:$B,'Country Selector'!$A$2)))*(1+INDEX('EPA to IEA Scaling'!$F$8:$AO$8,,MATCH(N$2,'EPA to IEA Scaling'!$F$1:$AO$1,0)))</f>
        <v>0</v>
      </c>
      <c r="O34" cm="1">
        <f t="array" ref="O34">((VLOOKUP($B$1,'Multipliers and Adjustments'!$A$70:$I$86,TRUNC(COLUMN(O$2)/5)+2,FALSE)*SUMIFS('IEA-MethaneAbatement'!$N:$N,'IEA-MethaneAbatement'!$O:$O,"&lt;"&amp;$B34,'IEA-MethaneAbatement'!$O:$O,"&gt;="&amp;$A34,'IEA-MethaneAbatement'!$M:$M,$B$1,'IEA-MethaneAbatement'!$B:$B,'Country Selector'!$A$2)+VLOOKUP($C$1,'Multipliers and Adjustments'!$A$70:$I$86,TRUNC(COLUMN(O$2)/5)+2,FALSE)*SUMIFS('IEA-MethaneAbatement'!$N:$N,'IEA-MethaneAbatement'!$O:$O,"&lt;"&amp;$B34,'IEA-MethaneAbatement'!$O:$O,"&gt;="&amp;$A34,'IEA-MethaneAbatement'!$M:$M,$C$1,'IEA-MethaneAbatement'!$B:$B,'Country Selector'!$A$2)+VLOOKUP($D$1,'Multipliers and Adjustments'!$A$70:$I$86,TRUNC(COLUMN(O$2)/5)+2,FALSE)*SUMIFS('IEA-MethaneAbatement'!$N:$N,'IEA-MethaneAbatement'!$O:$O,"&lt;"&amp;$B34,'IEA-MethaneAbatement'!$O:$O,"&gt;="&amp;$A34,'IEA-MethaneAbatement'!$M:$M,$D$1,'IEA-MethaneAbatement'!$B:$B,'Country Selector'!$A$2)))*(1+INDEX('EPA to IEA Scaling'!$F$8:$AO$8,,MATCH(O$2,'EPA to IEA Scaling'!$F$1:$AO$1,0)))</f>
        <v>0</v>
      </c>
      <c r="P34" cm="1">
        <f t="array" ref="P34">((VLOOKUP($B$1,'Multipliers and Adjustments'!$A$70:$I$86,TRUNC(COLUMN(P$2)/5)+2,FALSE)*SUMIFS('IEA-MethaneAbatement'!$N:$N,'IEA-MethaneAbatement'!$O:$O,"&lt;"&amp;$B34,'IEA-MethaneAbatement'!$O:$O,"&gt;="&amp;$A34,'IEA-MethaneAbatement'!$M:$M,$B$1,'IEA-MethaneAbatement'!$B:$B,'Country Selector'!$A$2)+VLOOKUP($C$1,'Multipliers and Adjustments'!$A$70:$I$86,TRUNC(COLUMN(P$2)/5)+2,FALSE)*SUMIFS('IEA-MethaneAbatement'!$N:$N,'IEA-MethaneAbatement'!$O:$O,"&lt;"&amp;$B34,'IEA-MethaneAbatement'!$O:$O,"&gt;="&amp;$A34,'IEA-MethaneAbatement'!$M:$M,$C$1,'IEA-MethaneAbatement'!$B:$B,'Country Selector'!$A$2)+VLOOKUP($D$1,'Multipliers and Adjustments'!$A$70:$I$86,TRUNC(COLUMN(P$2)/5)+2,FALSE)*SUMIFS('IEA-MethaneAbatement'!$N:$N,'IEA-MethaneAbatement'!$O:$O,"&lt;"&amp;$B34,'IEA-MethaneAbatement'!$O:$O,"&gt;="&amp;$A34,'IEA-MethaneAbatement'!$M:$M,$D$1,'IEA-MethaneAbatement'!$B:$B,'Country Selector'!$A$2)))*(1+INDEX('EPA to IEA Scaling'!$F$8:$AO$8,,MATCH(P$2,'EPA to IEA Scaling'!$F$1:$AO$1,0)))</f>
        <v>0</v>
      </c>
      <c r="Q34" cm="1">
        <f t="array" ref="Q34">((VLOOKUP($B$1,'Multipliers and Adjustments'!$A$70:$I$86,TRUNC(COLUMN(Q$2)/5)+2,FALSE)*SUMIFS('IEA-MethaneAbatement'!$N:$N,'IEA-MethaneAbatement'!$O:$O,"&lt;"&amp;$B34,'IEA-MethaneAbatement'!$O:$O,"&gt;="&amp;$A34,'IEA-MethaneAbatement'!$M:$M,$B$1,'IEA-MethaneAbatement'!$B:$B,'Country Selector'!$A$2)+VLOOKUP($C$1,'Multipliers and Adjustments'!$A$70:$I$86,TRUNC(COLUMN(Q$2)/5)+2,FALSE)*SUMIFS('IEA-MethaneAbatement'!$N:$N,'IEA-MethaneAbatement'!$O:$O,"&lt;"&amp;$B34,'IEA-MethaneAbatement'!$O:$O,"&gt;="&amp;$A34,'IEA-MethaneAbatement'!$M:$M,$C$1,'IEA-MethaneAbatement'!$B:$B,'Country Selector'!$A$2)+VLOOKUP($D$1,'Multipliers and Adjustments'!$A$70:$I$86,TRUNC(COLUMN(Q$2)/5)+2,FALSE)*SUMIFS('IEA-MethaneAbatement'!$N:$N,'IEA-MethaneAbatement'!$O:$O,"&lt;"&amp;$B34,'IEA-MethaneAbatement'!$O:$O,"&gt;="&amp;$A34,'IEA-MethaneAbatement'!$M:$M,$D$1,'IEA-MethaneAbatement'!$B:$B,'Country Selector'!$A$2)))*(1+INDEX('EPA to IEA Scaling'!$F$8:$AO$8,,MATCH(Q$2,'EPA to IEA Scaling'!$F$1:$AO$1,0)))</f>
        <v>0</v>
      </c>
      <c r="R34" s="37" cm="1">
        <f t="array" ref="R34">((VLOOKUP($B$1,'Multipliers and Adjustments'!$A$70:$I$86,TRUNC(COLUMN(R$2)/5)+2,FALSE)*SUMIFS('IEA-MethaneAbatement'!$N:$N,'IEA-MethaneAbatement'!$O:$O,"&lt;"&amp;$B34,'IEA-MethaneAbatement'!$O:$O,"&gt;="&amp;$A34,'IEA-MethaneAbatement'!$M:$M,$B$1,'IEA-MethaneAbatement'!$B:$B,'Country Selector'!$A$2)+VLOOKUP($C$1,'Multipliers and Adjustments'!$A$70:$I$86,TRUNC(COLUMN(R$2)/5)+2,FALSE)*SUMIFS('IEA-MethaneAbatement'!$N:$N,'IEA-MethaneAbatement'!$O:$O,"&lt;"&amp;$B34,'IEA-MethaneAbatement'!$O:$O,"&gt;="&amp;$A34,'IEA-MethaneAbatement'!$M:$M,$C$1,'IEA-MethaneAbatement'!$B:$B,'Country Selector'!$A$2)+VLOOKUP($D$1,'Multipliers and Adjustments'!$A$70:$I$86,TRUNC(COLUMN(R$2)/5)+2,FALSE)*SUMIFS('IEA-MethaneAbatement'!$N:$N,'IEA-MethaneAbatement'!$O:$O,"&lt;"&amp;$B34,'IEA-MethaneAbatement'!$O:$O,"&gt;="&amp;$A34,'IEA-MethaneAbatement'!$M:$M,$D$1,'IEA-MethaneAbatement'!$B:$B,'Country Selector'!$A$2)))*(1+INDEX('EPA to IEA Scaling'!$F$8:$AO$8,,MATCH(R$2,'EPA to IEA Scaling'!$F$1:$AO$1,0)))</f>
        <v>0</v>
      </c>
      <c r="S34" cm="1">
        <f t="array" ref="S34">((VLOOKUP($B$1,'Multipliers and Adjustments'!$A$70:$I$86,TRUNC(COLUMN(S$2)/5)+2,FALSE)*SUMIFS('IEA-MethaneAbatement'!$N:$N,'IEA-MethaneAbatement'!$O:$O,"&lt;"&amp;$B34,'IEA-MethaneAbatement'!$O:$O,"&gt;="&amp;$A34,'IEA-MethaneAbatement'!$M:$M,$B$1,'IEA-MethaneAbatement'!$B:$B,'Country Selector'!$A$2)+VLOOKUP($C$1,'Multipliers and Adjustments'!$A$70:$I$86,TRUNC(COLUMN(S$2)/5)+2,FALSE)*SUMIFS('IEA-MethaneAbatement'!$N:$N,'IEA-MethaneAbatement'!$O:$O,"&lt;"&amp;$B34,'IEA-MethaneAbatement'!$O:$O,"&gt;="&amp;$A34,'IEA-MethaneAbatement'!$M:$M,$C$1,'IEA-MethaneAbatement'!$B:$B,'Country Selector'!$A$2)+VLOOKUP($D$1,'Multipliers and Adjustments'!$A$70:$I$86,TRUNC(COLUMN(S$2)/5)+2,FALSE)*SUMIFS('IEA-MethaneAbatement'!$N:$N,'IEA-MethaneAbatement'!$O:$O,"&lt;"&amp;$B34,'IEA-MethaneAbatement'!$O:$O,"&gt;="&amp;$A34,'IEA-MethaneAbatement'!$M:$M,$D$1,'IEA-MethaneAbatement'!$B:$B,'Country Selector'!$A$2)))*(1+INDEX('EPA to IEA Scaling'!$F$8:$AO$8,,MATCH(S$2,'EPA to IEA Scaling'!$F$1:$AO$1,0)))</f>
        <v>0</v>
      </c>
      <c r="T34" cm="1">
        <f t="array" ref="T34">((VLOOKUP($B$1,'Multipliers and Adjustments'!$A$70:$I$86,TRUNC(COLUMN(T$2)/5)+2,FALSE)*SUMIFS('IEA-MethaneAbatement'!$N:$N,'IEA-MethaneAbatement'!$O:$O,"&lt;"&amp;$B34,'IEA-MethaneAbatement'!$O:$O,"&gt;="&amp;$A34,'IEA-MethaneAbatement'!$M:$M,$B$1,'IEA-MethaneAbatement'!$B:$B,'Country Selector'!$A$2)+VLOOKUP($C$1,'Multipliers and Adjustments'!$A$70:$I$86,TRUNC(COLUMN(T$2)/5)+2,FALSE)*SUMIFS('IEA-MethaneAbatement'!$N:$N,'IEA-MethaneAbatement'!$O:$O,"&lt;"&amp;$B34,'IEA-MethaneAbatement'!$O:$O,"&gt;="&amp;$A34,'IEA-MethaneAbatement'!$M:$M,$C$1,'IEA-MethaneAbatement'!$B:$B,'Country Selector'!$A$2)+VLOOKUP($D$1,'Multipliers and Adjustments'!$A$70:$I$86,TRUNC(COLUMN(T$2)/5)+2,FALSE)*SUMIFS('IEA-MethaneAbatement'!$N:$N,'IEA-MethaneAbatement'!$O:$O,"&lt;"&amp;$B34,'IEA-MethaneAbatement'!$O:$O,"&gt;="&amp;$A34,'IEA-MethaneAbatement'!$M:$M,$D$1,'IEA-MethaneAbatement'!$B:$B,'Country Selector'!$A$2)))*(1+INDEX('EPA to IEA Scaling'!$F$8:$AO$8,,MATCH(T$2,'EPA to IEA Scaling'!$F$1:$AO$1,0)))</f>
        <v>0</v>
      </c>
      <c r="U34" cm="1">
        <f t="array" ref="U34">((VLOOKUP($B$1,'Multipliers and Adjustments'!$A$70:$I$86,TRUNC(COLUMN(U$2)/5)+2,FALSE)*SUMIFS('IEA-MethaneAbatement'!$N:$N,'IEA-MethaneAbatement'!$O:$O,"&lt;"&amp;$B34,'IEA-MethaneAbatement'!$O:$O,"&gt;="&amp;$A34,'IEA-MethaneAbatement'!$M:$M,$B$1,'IEA-MethaneAbatement'!$B:$B,'Country Selector'!$A$2)+VLOOKUP($C$1,'Multipliers and Adjustments'!$A$70:$I$86,TRUNC(COLUMN(U$2)/5)+2,FALSE)*SUMIFS('IEA-MethaneAbatement'!$N:$N,'IEA-MethaneAbatement'!$O:$O,"&lt;"&amp;$B34,'IEA-MethaneAbatement'!$O:$O,"&gt;="&amp;$A34,'IEA-MethaneAbatement'!$M:$M,$C$1,'IEA-MethaneAbatement'!$B:$B,'Country Selector'!$A$2)+VLOOKUP($D$1,'Multipliers and Adjustments'!$A$70:$I$86,TRUNC(COLUMN(U$2)/5)+2,FALSE)*SUMIFS('IEA-MethaneAbatement'!$N:$N,'IEA-MethaneAbatement'!$O:$O,"&lt;"&amp;$B34,'IEA-MethaneAbatement'!$O:$O,"&gt;="&amp;$A34,'IEA-MethaneAbatement'!$M:$M,$D$1,'IEA-MethaneAbatement'!$B:$B,'Country Selector'!$A$2)))*(1+INDEX('EPA to IEA Scaling'!$F$8:$AO$8,,MATCH(U$2,'EPA to IEA Scaling'!$F$1:$AO$1,0)))</f>
        <v>0</v>
      </c>
      <c r="V34" cm="1">
        <f t="array" ref="V34">((VLOOKUP($B$1,'Multipliers and Adjustments'!$A$70:$I$86,TRUNC(COLUMN(V$2)/5)+2,FALSE)*SUMIFS('IEA-MethaneAbatement'!$N:$N,'IEA-MethaneAbatement'!$O:$O,"&lt;"&amp;$B34,'IEA-MethaneAbatement'!$O:$O,"&gt;="&amp;$A34,'IEA-MethaneAbatement'!$M:$M,$B$1,'IEA-MethaneAbatement'!$B:$B,'Country Selector'!$A$2)+VLOOKUP($C$1,'Multipliers and Adjustments'!$A$70:$I$86,TRUNC(COLUMN(V$2)/5)+2,FALSE)*SUMIFS('IEA-MethaneAbatement'!$N:$N,'IEA-MethaneAbatement'!$O:$O,"&lt;"&amp;$B34,'IEA-MethaneAbatement'!$O:$O,"&gt;="&amp;$A34,'IEA-MethaneAbatement'!$M:$M,$C$1,'IEA-MethaneAbatement'!$B:$B,'Country Selector'!$A$2)+VLOOKUP($D$1,'Multipliers and Adjustments'!$A$70:$I$86,TRUNC(COLUMN(V$2)/5)+2,FALSE)*SUMIFS('IEA-MethaneAbatement'!$N:$N,'IEA-MethaneAbatement'!$O:$O,"&lt;"&amp;$B34,'IEA-MethaneAbatement'!$O:$O,"&gt;="&amp;$A34,'IEA-MethaneAbatement'!$M:$M,$D$1,'IEA-MethaneAbatement'!$B:$B,'Country Selector'!$A$2)))*(1+INDEX('EPA to IEA Scaling'!$F$8:$AO$8,,MATCH(V$2,'EPA to IEA Scaling'!$F$1:$AO$1,0)))</f>
        <v>0</v>
      </c>
      <c r="W34" s="37" cm="1">
        <f t="array" ref="W34">((VLOOKUP($B$1,'Multipliers and Adjustments'!$A$70:$I$86,TRUNC(COLUMN(W$2)/5)+2,FALSE)*SUMIFS('IEA-MethaneAbatement'!$N:$N,'IEA-MethaneAbatement'!$O:$O,"&lt;"&amp;$B34,'IEA-MethaneAbatement'!$O:$O,"&gt;="&amp;$A34,'IEA-MethaneAbatement'!$M:$M,$B$1,'IEA-MethaneAbatement'!$B:$B,'Country Selector'!$A$2)+VLOOKUP($C$1,'Multipliers and Adjustments'!$A$70:$I$86,TRUNC(COLUMN(W$2)/5)+2,FALSE)*SUMIFS('IEA-MethaneAbatement'!$N:$N,'IEA-MethaneAbatement'!$O:$O,"&lt;"&amp;$B34,'IEA-MethaneAbatement'!$O:$O,"&gt;="&amp;$A34,'IEA-MethaneAbatement'!$M:$M,$C$1,'IEA-MethaneAbatement'!$B:$B,'Country Selector'!$A$2)+VLOOKUP($D$1,'Multipliers and Adjustments'!$A$70:$I$86,TRUNC(COLUMN(W$2)/5)+2,FALSE)*SUMIFS('IEA-MethaneAbatement'!$N:$N,'IEA-MethaneAbatement'!$O:$O,"&lt;"&amp;$B34,'IEA-MethaneAbatement'!$O:$O,"&gt;="&amp;$A34,'IEA-MethaneAbatement'!$M:$M,$D$1,'IEA-MethaneAbatement'!$B:$B,'Country Selector'!$A$2)))*(1+INDEX('EPA to IEA Scaling'!$F$8:$AO$8,,MATCH(W$2,'EPA to IEA Scaling'!$F$1:$AO$1,0)))</f>
        <v>0</v>
      </c>
      <c r="X34" cm="1">
        <f t="array" ref="X34">((VLOOKUP($B$1,'Multipliers and Adjustments'!$A$70:$I$86,TRUNC(COLUMN(X$2)/5)+2,FALSE)*SUMIFS('IEA-MethaneAbatement'!$N:$N,'IEA-MethaneAbatement'!$O:$O,"&lt;"&amp;$B34,'IEA-MethaneAbatement'!$O:$O,"&gt;="&amp;$A34,'IEA-MethaneAbatement'!$M:$M,$B$1,'IEA-MethaneAbatement'!$B:$B,'Country Selector'!$A$2)+VLOOKUP($C$1,'Multipliers and Adjustments'!$A$70:$I$86,TRUNC(COLUMN(X$2)/5)+2,FALSE)*SUMIFS('IEA-MethaneAbatement'!$N:$N,'IEA-MethaneAbatement'!$O:$O,"&lt;"&amp;$B34,'IEA-MethaneAbatement'!$O:$O,"&gt;="&amp;$A34,'IEA-MethaneAbatement'!$M:$M,$C$1,'IEA-MethaneAbatement'!$B:$B,'Country Selector'!$A$2)+VLOOKUP($D$1,'Multipliers and Adjustments'!$A$70:$I$86,TRUNC(COLUMN(X$2)/5)+2,FALSE)*SUMIFS('IEA-MethaneAbatement'!$N:$N,'IEA-MethaneAbatement'!$O:$O,"&lt;"&amp;$B34,'IEA-MethaneAbatement'!$O:$O,"&gt;="&amp;$A34,'IEA-MethaneAbatement'!$M:$M,$D$1,'IEA-MethaneAbatement'!$B:$B,'Country Selector'!$A$2)))*(1+INDEX('EPA to IEA Scaling'!$F$8:$AO$8,,MATCH(X$2,'EPA to IEA Scaling'!$F$1:$AO$1,0)))</f>
        <v>0</v>
      </c>
      <c r="Y34" cm="1">
        <f t="array" ref="Y34">((VLOOKUP($B$1,'Multipliers and Adjustments'!$A$70:$I$86,TRUNC(COLUMN(Y$2)/5)+2,FALSE)*SUMIFS('IEA-MethaneAbatement'!$N:$N,'IEA-MethaneAbatement'!$O:$O,"&lt;"&amp;$B34,'IEA-MethaneAbatement'!$O:$O,"&gt;="&amp;$A34,'IEA-MethaneAbatement'!$M:$M,$B$1,'IEA-MethaneAbatement'!$B:$B,'Country Selector'!$A$2)+VLOOKUP($C$1,'Multipliers and Adjustments'!$A$70:$I$86,TRUNC(COLUMN(Y$2)/5)+2,FALSE)*SUMIFS('IEA-MethaneAbatement'!$N:$N,'IEA-MethaneAbatement'!$O:$O,"&lt;"&amp;$B34,'IEA-MethaneAbatement'!$O:$O,"&gt;="&amp;$A34,'IEA-MethaneAbatement'!$M:$M,$C$1,'IEA-MethaneAbatement'!$B:$B,'Country Selector'!$A$2)+VLOOKUP($D$1,'Multipliers and Adjustments'!$A$70:$I$86,TRUNC(COLUMN(Y$2)/5)+2,FALSE)*SUMIFS('IEA-MethaneAbatement'!$N:$N,'IEA-MethaneAbatement'!$O:$O,"&lt;"&amp;$B34,'IEA-MethaneAbatement'!$O:$O,"&gt;="&amp;$A34,'IEA-MethaneAbatement'!$M:$M,$D$1,'IEA-MethaneAbatement'!$B:$B,'Country Selector'!$A$2)))*(1+INDEX('EPA to IEA Scaling'!$F$8:$AO$8,,MATCH(Y$2,'EPA to IEA Scaling'!$F$1:$AO$1,0)))</f>
        <v>0</v>
      </c>
      <c r="Z34" cm="1">
        <f t="array" ref="Z34">((VLOOKUP($B$1,'Multipliers and Adjustments'!$A$70:$I$86,TRUNC(COLUMN(Z$2)/5)+2,FALSE)*SUMIFS('IEA-MethaneAbatement'!$N:$N,'IEA-MethaneAbatement'!$O:$O,"&lt;"&amp;$B34,'IEA-MethaneAbatement'!$O:$O,"&gt;="&amp;$A34,'IEA-MethaneAbatement'!$M:$M,$B$1,'IEA-MethaneAbatement'!$B:$B,'Country Selector'!$A$2)+VLOOKUP($C$1,'Multipliers and Adjustments'!$A$70:$I$86,TRUNC(COLUMN(Z$2)/5)+2,FALSE)*SUMIFS('IEA-MethaneAbatement'!$N:$N,'IEA-MethaneAbatement'!$O:$O,"&lt;"&amp;$B34,'IEA-MethaneAbatement'!$O:$O,"&gt;="&amp;$A34,'IEA-MethaneAbatement'!$M:$M,$C$1,'IEA-MethaneAbatement'!$B:$B,'Country Selector'!$A$2)+VLOOKUP($D$1,'Multipliers and Adjustments'!$A$70:$I$86,TRUNC(COLUMN(Z$2)/5)+2,FALSE)*SUMIFS('IEA-MethaneAbatement'!$N:$N,'IEA-MethaneAbatement'!$O:$O,"&lt;"&amp;$B34,'IEA-MethaneAbatement'!$O:$O,"&gt;="&amp;$A34,'IEA-MethaneAbatement'!$M:$M,$D$1,'IEA-MethaneAbatement'!$B:$B,'Country Selector'!$A$2)))*(1+INDEX('EPA to IEA Scaling'!$F$8:$AO$8,,MATCH(Z$2,'EPA to IEA Scaling'!$F$1:$AO$1,0)))</f>
        <v>0</v>
      </c>
      <c r="AA34" cm="1">
        <f t="array" ref="AA34">((VLOOKUP($B$1,'Multipliers and Adjustments'!$A$70:$I$86,TRUNC(COLUMN(AA$2)/5)+2,FALSE)*SUMIFS('IEA-MethaneAbatement'!$N:$N,'IEA-MethaneAbatement'!$O:$O,"&lt;"&amp;$B34,'IEA-MethaneAbatement'!$O:$O,"&gt;="&amp;$A34,'IEA-MethaneAbatement'!$M:$M,$B$1,'IEA-MethaneAbatement'!$B:$B,'Country Selector'!$A$2)+VLOOKUP($C$1,'Multipliers and Adjustments'!$A$70:$I$86,TRUNC(COLUMN(AA$2)/5)+2,FALSE)*SUMIFS('IEA-MethaneAbatement'!$N:$N,'IEA-MethaneAbatement'!$O:$O,"&lt;"&amp;$B34,'IEA-MethaneAbatement'!$O:$O,"&gt;="&amp;$A34,'IEA-MethaneAbatement'!$M:$M,$C$1,'IEA-MethaneAbatement'!$B:$B,'Country Selector'!$A$2)+VLOOKUP($D$1,'Multipliers and Adjustments'!$A$70:$I$86,TRUNC(COLUMN(AA$2)/5)+2,FALSE)*SUMIFS('IEA-MethaneAbatement'!$N:$N,'IEA-MethaneAbatement'!$O:$O,"&lt;"&amp;$B34,'IEA-MethaneAbatement'!$O:$O,"&gt;="&amp;$A34,'IEA-MethaneAbatement'!$M:$M,$D$1,'IEA-MethaneAbatement'!$B:$B,'Country Selector'!$A$2)))*(1+INDEX('EPA to IEA Scaling'!$F$8:$AO$8,,MATCH(AA$2,'EPA to IEA Scaling'!$F$1:$AO$1,0)))</f>
        <v>0</v>
      </c>
      <c r="AB34" s="37" cm="1">
        <f t="array" ref="AB34">((VLOOKUP($B$1,'Multipliers and Adjustments'!$A$70:$I$86,TRUNC(COLUMN(AB$2)/5)+2,FALSE)*SUMIFS('IEA-MethaneAbatement'!$N:$N,'IEA-MethaneAbatement'!$O:$O,"&lt;"&amp;$B34,'IEA-MethaneAbatement'!$O:$O,"&gt;="&amp;$A34,'IEA-MethaneAbatement'!$M:$M,$B$1,'IEA-MethaneAbatement'!$B:$B,'Country Selector'!$A$2)+VLOOKUP($C$1,'Multipliers and Adjustments'!$A$70:$I$86,TRUNC(COLUMN(AB$2)/5)+2,FALSE)*SUMIFS('IEA-MethaneAbatement'!$N:$N,'IEA-MethaneAbatement'!$O:$O,"&lt;"&amp;$B34,'IEA-MethaneAbatement'!$O:$O,"&gt;="&amp;$A34,'IEA-MethaneAbatement'!$M:$M,$C$1,'IEA-MethaneAbatement'!$B:$B,'Country Selector'!$A$2)+VLOOKUP($D$1,'Multipliers and Adjustments'!$A$70:$I$86,TRUNC(COLUMN(AB$2)/5)+2,FALSE)*SUMIFS('IEA-MethaneAbatement'!$N:$N,'IEA-MethaneAbatement'!$O:$O,"&lt;"&amp;$B34,'IEA-MethaneAbatement'!$O:$O,"&gt;="&amp;$A34,'IEA-MethaneAbatement'!$M:$M,$D$1,'IEA-MethaneAbatement'!$B:$B,'Country Selector'!$A$2)))*(1+INDEX('EPA to IEA Scaling'!$F$8:$AO$8,,MATCH(AB$2,'EPA to IEA Scaling'!$F$1:$AO$1,0)))</f>
        <v>0</v>
      </c>
      <c r="AC34" cm="1">
        <f t="array" ref="AC34">((VLOOKUP($B$1,'Multipliers and Adjustments'!$A$70:$I$86,TRUNC(COLUMN(AC$2)/5)+2,FALSE)*SUMIFS('IEA-MethaneAbatement'!$N:$N,'IEA-MethaneAbatement'!$O:$O,"&lt;"&amp;$B34,'IEA-MethaneAbatement'!$O:$O,"&gt;="&amp;$A34,'IEA-MethaneAbatement'!$M:$M,$B$1,'IEA-MethaneAbatement'!$B:$B,'Country Selector'!$A$2)+VLOOKUP($C$1,'Multipliers and Adjustments'!$A$70:$I$86,TRUNC(COLUMN(AC$2)/5)+2,FALSE)*SUMIFS('IEA-MethaneAbatement'!$N:$N,'IEA-MethaneAbatement'!$O:$O,"&lt;"&amp;$B34,'IEA-MethaneAbatement'!$O:$O,"&gt;="&amp;$A34,'IEA-MethaneAbatement'!$M:$M,$C$1,'IEA-MethaneAbatement'!$B:$B,'Country Selector'!$A$2)+VLOOKUP($D$1,'Multipliers and Adjustments'!$A$70:$I$86,TRUNC(COLUMN(AC$2)/5)+2,FALSE)*SUMIFS('IEA-MethaneAbatement'!$N:$N,'IEA-MethaneAbatement'!$O:$O,"&lt;"&amp;$B34,'IEA-MethaneAbatement'!$O:$O,"&gt;="&amp;$A34,'IEA-MethaneAbatement'!$M:$M,$D$1,'IEA-MethaneAbatement'!$B:$B,'Country Selector'!$A$2)))*(1+INDEX('EPA to IEA Scaling'!$F$8:$AO$8,,MATCH(AC$2,'EPA to IEA Scaling'!$F$1:$AO$1,0)))</f>
        <v>0</v>
      </c>
      <c r="AD34" cm="1">
        <f t="array" ref="AD34">((VLOOKUP($B$1,'Multipliers and Adjustments'!$A$70:$I$86,TRUNC(COLUMN(AD$2)/5)+2,FALSE)*SUMIFS('IEA-MethaneAbatement'!$N:$N,'IEA-MethaneAbatement'!$O:$O,"&lt;"&amp;$B34,'IEA-MethaneAbatement'!$O:$O,"&gt;="&amp;$A34,'IEA-MethaneAbatement'!$M:$M,$B$1,'IEA-MethaneAbatement'!$B:$B,'Country Selector'!$A$2)+VLOOKUP($C$1,'Multipliers and Adjustments'!$A$70:$I$86,TRUNC(COLUMN(AD$2)/5)+2,FALSE)*SUMIFS('IEA-MethaneAbatement'!$N:$N,'IEA-MethaneAbatement'!$O:$O,"&lt;"&amp;$B34,'IEA-MethaneAbatement'!$O:$O,"&gt;="&amp;$A34,'IEA-MethaneAbatement'!$M:$M,$C$1,'IEA-MethaneAbatement'!$B:$B,'Country Selector'!$A$2)+VLOOKUP($D$1,'Multipliers and Adjustments'!$A$70:$I$86,TRUNC(COLUMN(AD$2)/5)+2,FALSE)*SUMIFS('IEA-MethaneAbatement'!$N:$N,'IEA-MethaneAbatement'!$O:$O,"&lt;"&amp;$B34,'IEA-MethaneAbatement'!$O:$O,"&gt;="&amp;$A34,'IEA-MethaneAbatement'!$M:$M,$D$1,'IEA-MethaneAbatement'!$B:$B,'Country Selector'!$A$2)))*(1+INDEX('EPA to IEA Scaling'!$F$8:$AO$8,,MATCH(AD$2,'EPA to IEA Scaling'!$F$1:$AO$1,0)))</f>
        <v>0</v>
      </c>
      <c r="AE34" cm="1">
        <f t="array" ref="AE34">((VLOOKUP($B$1,'Multipliers and Adjustments'!$A$70:$I$86,TRUNC(COLUMN(AE$2)/5)+2,FALSE)*SUMIFS('IEA-MethaneAbatement'!$N:$N,'IEA-MethaneAbatement'!$O:$O,"&lt;"&amp;$B34,'IEA-MethaneAbatement'!$O:$O,"&gt;="&amp;$A34,'IEA-MethaneAbatement'!$M:$M,$B$1,'IEA-MethaneAbatement'!$B:$B,'Country Selector'!$A$2)+VLOOKUP($C$1,'Multipliers and Adjustments'!$A$70:$I$86,TRUNC(COLUMN(AE$2)/5)+2,FALSE)*SUMIFS('IEA-MethaneAbatement'!$N:$N,'IEA-MethaneAbatement'!$O:$O,"&lt;"&amp;$B34,'IEA-MethaneAbatement'!$O:$O,"&gt;="&amp;$A34,'IEA-MethaneAbatement'!$M:$M,$C$1,'IEA-MethaneAbatement'!$B:$B,'Country Selector'!$A$2)+VLOOKUP($D$1,'Multipliers and Adjustments'!$A$70:$I$86,TRUNC(COLUMN(AE$2)/5)+2,FALSE)*SUMIFS('IEA-MethaneAbatement'!$N:$N,'IEA-MethaneAbatement'!$O:$O,"&lt;"&amp;$B34,'IEA-MethaneAbatement'!$O:$O,"&gt;="&amp;$A34,'IEA-MethaneAbatement'!$M:$M,$D$1,'IEA-MethaneAbatement'!$B:$B,'Country Selector'!$A$2)))*(1+INDEX('EPA to IEA Scaling'!$F$8:$AO$8,,MATCH(AE$2,'EPA to IEA Scaling'!$F$1:$AO$1,0)))</f>
        <v>0</v>
      </c>
      <c r="AF34" cm="1">
        <f t="array" ref="AF34">((VLOOKUP($B$1,'Multipliers and Adjustments'!$A$70:$I$86,TRUNC(COLUMN(AF$2)/5)+2,FALSE)*SUMIFS('IEA-MethaneAbatement'!$N:$N,'IEA-MethaneAbatement'!$O:$O,"&lt;"&amp;$B34,'IEA-MethaneAbatement'!$O:$O,"&gt;="&amp;$A34,'IEA-MethaneAbatement'!$M:$M,$B$1,'IEA-MethaneAbatement'!$B:$B,'Country Selector'!$A$2)+VLOOKUP($C$1,'Multipliers and Adjustments'!$A$70:$I$86,TRUNC(COLUMN(AF$2)/5)+2,FALSE)*SUMIFS('IEA-MethaneAbatement'!$N:$N,'IEA-MethaneAbatement'!$O:$O,"&lt;"&amp;$B34,'IEA-MethaneAbatement'!$O:$O,"&gt;="&amp;$A34,'IEA-MethaneAbatement'!$M:$M,$C$1,'IEA-MethaneAbatement'!$B:$B,'Country Selector'!$A$2)+VLOOKUP($D$1,'Multipliers and Adjustments'!$A$70:$I$86,TRUNC(COLUMN(AF$2)/5)+2,FALSE)*SUMIFS('IEA-MethaneAbatement'!$N:$N,'IEA-MethaneAbatement'!$O:$O,"&lt;"&amp;$B34,'IEA-MethaneAbatement'!$O:$O,"&gt;="&amp;$A34,'IEA-MethaneAbatement'!$M:$M,$D$1,'IEA-MethaneAbatement'!$B:$B,'Country Selector'!$A$2)))*(1+INDEX('EPA to IEA Scaling'!$F$8:$AO$8,,MATCH(AF$2,'EPA to IEA Scaling'!$F$1:$AO$1,0)))</f>
        <v>0</v>
      </c>
      <c r="AG34" s="37" cm="1">
        <f t="array" ref="AG34">((VLOOKUP($B$1,'Multipliers and Adjustments'!$A$70:$I$86,TRUNC(COLUMN(AG$2)/5)+2,FALSE)*SUMIFS('IEA-MethaneAbatement'!$N:$N,'IEA-MethaneAbatement'!$O:$O,"&lt;"&amp;$B34,'IEA-MethaneAbatement'!$O:$O,"&gt;="&amp;$A34,'IEA-MethaneAbatement'!$M:$M,$B$1,'IEA-MethaneAbatement'!$B:$B,'Country Selector'!$A$2)+VLOOKUP($C$1,'Multipliers and Adjustments'!$A$70:$I$86,TRUNC(COLUMN(AG$2)/5)+2,FALSE)*SUMIFS('IEA-MethaneAbatement'!$N:$N,'IEA-MethaneAbatement'!$O:$O,"&lt;"&amp;$B34,'IEA-MethaneAbatement'!$O:$O,"&gt;="&amp;$A34,'IEA-MethaneAbatement'!$M:$M,$C$1,'IEA-MethaneAbatement'!$B:$B,'Country Selector'!$A$2)+VLOOKUP($D$1,'Multipliers and Adjustments'!$A$70:$I$86,TRUNC(COLUMN(AG$2)/5)+2,FALSE)*SUMIFS('IEA-MethaneAbatement'!$N:$N,'IEA-MethaneAbatement'!$O:$O,"&lt;"&amp;$B34,'IEA-MethaneAbatement'!$O:$O,"&gt;="&amp;$A34,'IEA-MethaneAbatement'!$M:$M,$D$1,'IEA-MethaneAbatement'!$B:$B,'Country Selector'!$A$2)))*(1+INDEX('EPA to IEA Scaling'!$F$8:$AO$8,,MATCH(AG$2,'EPA to IEA Scaling'!$F$1:$AO$1,0)))</f>
        <v>0</v>
      </c>
      <c r="AH34" cm="1">
        <f t="array" ref="AH34">((VLOOKUP($B$1,'Multipliers and Adjustments'!$A$70:$I$86,TRUNC(COLUMN(AH$2)/5)+2,FALSE)*SUMIFS('IEA-MethaneAbatement'!$N:$N,'IEA-MethaneAbatement'!$O:$O,"&lt;"&amp;$B34,'IEA-MethaneAbatement'!$O:$O,"&gt;="&amp;$A34,'IEA-MethaneAbatement'!$M:$M,$B$1,'IEA-MethaneAbatement'!$B:$B,'Country Selector'!$A$2)+VLOOKUP($C$1,'Multipliers and Adjustments'!$A$70:$I$86,TRUNC(COLUMN(AH$2)/5)+2,FALSE)*SUMIFS('IEA-MethaneAbatement'!$N:$N,'IEA-MethaneAbatement'!$O:$O,"&lt;"&amp;$B34,'IEA-MethaneAbatement'!$O:$O,"&gt;="&amp;$A34,'IEA-MethaneAbatement'!$M:$M,$C$1,'IEA-MethaneAbatement'!$B:$B,'Country Selector'!$A$2)+VLOOKUP($D$1,'Multipliers and Adjustments'!$A$70:$I$86,TRUNC(COLUMN(AH$2)/5)+2,FALSE)*SUMIFS('IEA-MethaneAbatement'!$N:$N,'IEA-MethaneAbatement'!$O:$O,"&lt;"&amp;$B34,'IEA-MethaneAbatement'!$O:$O,"&gt;="&amp;$A34,'IEA-MethaneAbatement'!$M:$M,$D$1,'IEA-MethaneAbatement'!$B:$B,'Country Selector'!$A$2)))*(1+INDEX('EPA to IEA Scaling'!$F$8:$AO$8,,MATCH(AH$2,'EPA to IEA Scaling'!$F$1:$AO$1,0)))</f>
        <v>0</v>
      </c>
      <c r="AI34" cm="1">
        <f t="array" ref="AI34">((VLOOKUP($B$1,'Multipliers and Adjustments'!$A$70:$I$86,TRUNC(COLUMN(AI$2)/5)+2,FALSE)*SUMIFS('IEA-MethaneAbatement'!$N:$N,'IEA-MethaneAbatement'!$O:$O,"&lt;"&amp;$B34,'IEA-MethaneAbatement'!$O:$O,"&gt;="&amp;$A34,'IEA-MethaneAbatement'!$M:$M,$B$1,'IEA-MethaneAbatement'!$B:$B,'Country Selector'!$A$2)+VLOOKUP($C$1,'Multipliers and Adjustments'!$A$70:$I$86,TRUNC(COLUMN(AI$2)/5)+2,FALSE)*SUMIFS('IEA-MethaneAbatement'!$N:$N,'IEA-MethaneAbatement'!$O:$O,"&lt;"&amp;$B34,'IEA-MethaneAbatement'!$O:$O,"&gt;="&amp;$A34,'IEA-MethaneAbatement'!$M:$M,$C$1,'IEA-MethaneAbatement'!$B:$B,'Country Selector'!$A$2)+VLOOKUP($D$1,'Multipliers and Adjustments'!$A$70:$I$86,TRUNC(COLUMN(AI$2)/5)+2,FALSE)*SUMIFS('IEA-MethaneAbatement'!$N:$N,'IEA-MethaneAbatement'!$O:$O,"&lt;"&amp;$B34,'IEA-MethaneAbatement'!$O:$O,"&gt;="&amp;$A34,'IEA-MethaneAbatement'!$M:$M,$D$1,'IEA-MethaneAbatement'!$B:$B,'Country Selector'!$A$2)))*(1+INDEX('EPA to IEA Scaling'!$F$8:$AO$8,,MATCH(AI$2,'EPA to IEA Scaling'!$F$1:$AO$1,0)))</f>
        <v>0</v>
      </c>
      <c r="AJ34" cm="1">
        <f t="array" ref="AJ34">((VLOOKUP($B$1,'Multipliers and Adjustments'!$A$70:$I$86,TRUNC(COLUMN(AJ$2)/5)+2,FALSE)*SUMIFS('IEA-MethaneAbatement'!$N:$N,'IEA-MethaneAbatement'!$O:$O,"&lt;"&amp;$B34,'IEA-MethaneAbatement'!$O:$O,"&gt;="&amp;$A34,'IEA-MethaneAbatement'!$M:$M,$B$1,'IEA-MethaneAbatement'!$B:$B,'Country Selector'!$A$2)+VLOOKUP($C$1,'Multipliers and Adjustments'!$A$70:$I$86,TRUNC(COLUMN(AJ$2)/5)+2,FALSE)*SUMIFS('IEA-MethaneAbatement'!$N:$N,'IEA-MethaneAbatement'!$O:$O,"&lt;"&amp;$B34,'IEA-MethaneAbatement'!$O:$O,"&gt;="&amp;$A34,'IEA-MethaneAbatement'!$M:$M,$C$1,'IEA-MethaneAbatement'!$B:$B,'Country Selector'!$A$2)+VLOOKUP($D$1,'Multipliers and Adjustments'!$A$70:$I$86,TRUNC(COLUMN(AJ$2)/5)+2,FALSE)*SUMIFS('IEA-MethaneAbatement'!$N:$N,'IEA-MethaneAbatement'!$O:$O,"&lt;"&amp;$B34,'IEA-MethaneAbatement'!$O:$O,"&gt;="&amp;$A34,'IEA-MethaneAbatement'!$M:$M,$D$1,'IEA-MethaneAbatement'!$B:$B,'Country Selector'!$A$2)))*(1+INDEX('EPA to IEA Scaling'!$F$8:$AO$8,,MATCH(AJ$2,'EPA to IEA Scaling'!$F$1:$AO$1,0)))</f>
        <v>0</v>
      </c>
      <c r="AK34" cm="1">
        <f t="array" ref="AK34">((VLOOKUP($B$1,'Multipliers and Adjustments'!$A$70:$I$86,TRUNC(COLUMN(AK$2)/5)+2,FALSE)*SUMIFS('IEA-MethaneAbatement'!$N:$N,'IEA-MethaneAbatement'!$O:$O,"&lt;"&amp;$B34,'IEA-MethaneAbatement'!$O:$O,"&gt;="&amp;$A34,'IEA-MethaneAbatement'!$M:$M,$B$1,'IEA-MethaneAbatement'!$B:$B,'Country Selector'!$A$2)+VLOOKUP($C$1,'Multipliers and Adjustments'!$A$70:$I$86,TRUNC(COLUMN(AK$2)/5)+2,FALSE)*SUMIFS('IEA-MethaneAbatement'!$N:$N,'IEA-MethaneAbatement'!$O:$O,"&lt;"&amp;$B34,'IEA-MethaneAbatement'!$O:$O,"&gt;="&amp;$A34,'IEA-MethaneAbatement'!$M:$M,$C$1,'IEA-MethaneAbatement'!$B:$B,'Country Selector'!$A$2)+VLOOKUP($D$1,'Multipliers and Adjustments'!$A$70:$I$86,TRUNC(COLUMN(AK$2)/5)+2,FALSE)*SUMIFS('IEA-MethaneAbatement'!$N:$N,'IEA-MethaneAbatement'!$O:$O,"&lt;"&amp;$B34,'IEA-MethaneAbatement'!$O:$O,"&gt;="&amp;$A34,'IEA-MethaneAbatement'!$M:$M,$D$1,'IEA-MethaneAbatement'!$B:$B,'Country Selector'!$A$2)))*(1+INDEX('EPA to IEA Scaling'!$F$8:$AO$8,,MATCH(AK$2,'EPA to IEA Scaling'!$F$1:$AO$1,0)))</f>
        <v>0</v>
      </c>
      <c r="AL34" s="37" cm="1">
        <f t="array" ref="AL34">((VLOOKUP($B$1,'Multipliers and Adjustments'!$A$70:$I$86,TRUNC(COLUMN(AL$2)/5)+2,FALSE)*SUMIFS('IEA-MethaneAbatement'!$N:$N,'IEA-MethaneAbatement'!$O:$O,"&lt;"&amp;$B34,'IEA-MethaneAbatement'!$O:$O,"&gt;="&amp;$A34,'IEA-MethaneAbatement'!$M:$M,$B$1,'IEA-MethaneAbatement'!$B:$B,'Country Selector'!$A$2)+VLOOKUP($C$1,'Multipliers and Adjustments'!$A$70:$I$86,TRUNC(COLUMN(AL$2)/5)+2,FALSE)*SUMIFS('IEA-MethaneAbatement'!$N:$N,'IEA-MethaneAbatement'!$O:$O,"&lt;"&amp;$B34,'IEA-MethaneAbatement'!$O:$O,"&gt;="&amp;$A34,'IEA-MethaneAbatement'!$M:$M,$C$1,'IEA-MethaneAbatement'!$B:$B,'Country Selector'!$A$2)+VLOOKUP($D$1,'Multipliers and Adjustments'!$A$70:$I$86,TRUNC(COLUMN(AL$2)/5)+2,FALSE)*SUMIFS('IEA-MethaneAbatement'!$N:$N,'IEA-MethaneAbatement'!$O:$O,"&lt;"&amp;$B34,'IEA-MethaneAbatement'!$O:$O,"&gt;="&amp;$A34,'IEA-MethaneAbatement'!$M:$M,$D$1,'IEA-MethaneAbatement'!$B:$B,'Country Selector'!$A$2)))*(1+INDEX('EPA to IEA Scaling'!$F$8:$AO$8,,MATCH(AL$2,'EPA to IEA Scaling'!$F$1:$AO$1,0)))</f>
        <v>0</v>
      </c>
    </row>
    <row r="35" spans="1:38" x14ac:dyDescent="0.45">
      <c r="A35" s="19">
        <v>0.1</v>
      </c>
      <c r="B35" s="20">
        <f>A35+9.9</f>
        <v>10</v>
      </c>
      <c r="C35" s="31" cm="1">
        <f t="array" ref="C35">((VLOOKUP($B$1,'Multipliers and Adjustments'!$A$70:$I$86,TRUNC(COLUMN(C$2)/5)+2,FALSE)*SUMIFS('IEA-MethaneAbatement'!$N:$N,'IEA-MethaneAbatement'!$O:$O,"&lt;"&amp;$B35,'IEA-MethaneAbatement'!$O:$O,"&gt;="&amp;$A35,'IEA-MethaneAbatement'!$M:$M,$B$1,'IEA-MethaneAbatement'!$B:$B,'Country Selector'!$A$2)+VLOOKUP($C$1,'Multipliers and Adjustments'!$A$70:$I$86,TRUNC(COLUMN(C$2)/5)+2,FALSE)*SUMIFS('IEA-MethaneAbatement'!$N:$N,'IEA-MethaneAbatement'!$O:$O,"&lt;"&amp;$B35,'IEA-MethaneAbatement'!$O:$O,"&gt;="&amp;$A35,'IEA-MethaneAbatement'!$M:$M,$C$1,'IEA-MethaneAbatement'!$B:$B,'Country Selector'!$A$2)+VLOOKUP($D$1,'Multipliers and Adjustments'!$A$70:$I$86,TRUNC(COLUMN(C$2)/5)+2,FALSE)*SUMIFS('IEA-MethaneAbatement'!$N:$N,'IEA-MethaneAbatement'!$O:$O,"&lt;"&amp;$B35,'IEA-MethaneAbatement'!$O:$O,"&gt;="&amp;$A35,'IEA-MethaneAbatement'!$M:$M,$D$1,'IEA-MethaneAbatement'!$B:$B,'Country Selector'!$A$2)))*(1+INDEX('EPA to IEA Scaling'!$F$8:$AO$8,,MATCH(C$2,'EPA to IEA Scaling'!$F$1:$AO$1,0)))</f>
        <v>0</v>
      </c>
      <c r="D35" cm="1">
        <f t="array" ref="D35">((VLOOKUP($B$1,'Multipliers and Adjustments'!$A$70:$I$86,TRUNC(COLUMN(D$2)/5)+2,FALSE)*SUMIFS('IEA-MethaneAbatement'!$N:$N,'IEA-MethaneAbatement'!$O:$O,"&lt;"&amp;$B35,'IEA-MethaneAbatement'!$O:$O,"&gt;="&amp;$A35,'IEA-MethaneAbatement'!$M:$M,$B$1,'IEA-MethaneAbatement'!$B:$B,'Country Selector'!$A$2)+VLOOKUP($C$1,'Multipliers and Adjustments'!$A$70:$I$86,TRUNC(COLUMN(D$2)/5)+2,FALSE)*SUMIFS('IEA-MethaneAbatement'!$N:$N,'IEA-MethaneAbatement'!$O:$O,"&lt;"&amp;$B35,'IEA-MethaneAbatement'!$O:$O,"&gt;="&amp;$A35,'IEA-MethaneAbatement'!$M:$M,$C$1,'IEA-MethaneAbatement'!$B:$B,'Country Selector'!$A$2)+VLOOKUP($D$1,'Multipliers and Adjustments'!$A$70:$I$86,TRUNC(COLUMN(D$2)/5)+2,FALSE)*SUMIFS('IEA-MethaneAbatement'!$N:$N,'IEA-MethaneAbatement'!$O:$O,"&lt;"&amp;$B35,'IEA-MethaneAbatement'!$O:$O,"&gt;="&amp;$A35,'IEA-MethaneAbatement'!$M:$M,$D$1,'IEA-MethaneAbatement'!$B:$B,'Country Selector'!$A$2)))*(1+INDEX('EPA to IEA Scaling'!$F$8:$AO$8,,MATCH(D$2,'EPA to IEA Scaling'!$F$1:$AO$1,0)))</f>
        <v>0</v>
      </c>
      <c r="E35" cm="1">
        <f t="array" ref="E35">((VLOOKUP($B$1,'Multipliers and Adjustments'!$A$70:$I$86,TRUNC(COLUMN(E$2)/5)+2,FALSE)*SUMIFS('IEA-MethaneAbatement'!$N:$N,'IEA-MethaneAbatement'!$O:$O,"&lt;"&amp;$B35,'IEA-MethaneAbatement'!$O:$O,"&gt;="&amp;$A35,'IEA-MethaneAbatement'!$M:$M,$B$1,'IEA-MethaneAbatement'!$B:$B,'Country Selector'!$A$2)+VLOOKUP($C$1,'Multipliers and Adjustments'!$A$70:$I$86,TRUNC(COLUMN(E$2)/5)+2,FALSE)*SUMIFS('IEA-MethaneAbatement'!$N:$N,'IEA-MethaneAbatement'!$O:$O,"&lt;"&amp;$B35,'IEA-MethaneAbatement'!$O:$O,"&gt;="&amp;$A35,'IEA-MethaneAbatement'!$M:$M,$C$1,'IEA-MethaneAbatement'!$B:$B,'Country Selector'!$A$2)+VLOOKUP($D$1,'Multipliers and Adjustments'!$A$70:$I$86,TRUNC(COLUMN(E$2)/5)+2,FALSE)*SUMIFS('IEA-MethaneAbatement'!$N:$N,'IEA-MethaneAbatement'!$O:$O,"&lt;"&amp;$B35,'IEA-MethaneAbatement'!$O:$O,"&gt;="&amp;$A35,'IEA-MethaneAbatement'!$M:$M,$D$1,'IEA-MethaneAbatement'!$B:$B,'Country Selector'!$A$2)))*(1+INDEX('EPA to IEA Scaling'!$F$8:$AO$8,,MATCH(E$2,'EPA to IEA Scaling'!$F$1:$AO$1,0)))</f>
        <v>0</v>
      </c>
      <c r="F35" cm="1">
        <f t="array" ref="F35">((VLOOKUP($B$1,'Multipliers and Adjustments'!$A$70:$I$86,TRUNC(COLUMN(F$2)/5)+2,FALSE)*SUMIFS('IEA-MethaneAbatement'!$N:$N,'IEA-MethaneAbatement'!$O:$O,"&lt;"&amp;$B35,'IEA-MethaneAbatement'!$O:$O,"&gt;="&amp;$A35,'IEA-MethaneAbatement'!$M:$M,$B$1,'IEA-MethaneAbatement'!$B:$B,'Country Selector'!$A$2)+VLOOKUP($C$1,'Multipliers and Adjustments'!$A$70:$I$86,TRUNC(COLUMN(F$2)/5)+2,FALSE)*SUMIFS('IEA-MethaneAbatement'!$N:$N,'IEA-MethaneAbatement'!$O:$O,"&lt;"&amp;$B35,'IEA-MethaneAbatement'!$O:$O,"&gt;="&amp;$A35,'IEA-MethaneAbatement'!$M:$M,$C$1,'IEA-MethaneAbatement'!$B:$B,'Country Selector'!$A$2)+VLOOKUP($D$1,'Multipliers and Adjustments'!$A$70:$I$86,TRUNC(COLUMN(F$2)/5)+2,FALSE)*SUMIFS('IEA-MethaneAbatement'!$N:$N,'IEA-MethaneAbatement'!$O:$O,"&lt;"&amp;$B35,'IEA-MethaneAbatement'!$O:$O,"&gt;="&amp;$A35,'IEA-MethaneAbatement'!$M:$M,$D$1,'IEA-MethaneAbatement'!$B:$B,'Country Selector'!$A$2)))*(1+INDEX('EPA to IEA Scaling'!$F$8:$AO$8,,MATCH(F$2,'EPA to IEA Scaling'!$F$1:$AO$1,0)))</f>
        <v>0</v>
      </c>
      <c r="G35" cm="1">
        <f t="array" ref="G35">((VLOOKUP($B$1,'Multipliers and Adjustments'!$A$70:$I$86,TRUNC(COLUMN(G$2)/5)+2,FALSE)*SUMIFS('IEA-MethaneAbatement'!$N:$N,'IEA-MethaneAbatement'!$O:$O,"&lt;"&amp;$B35,'IEA-MethaneAbatement'!$O:$O,"&gt;="&amp;$A35,'IEA-MethaneAbatement'!$M:$M,$B$1,'IEA-MethaneAbatement'!$B:$B,'Country Selector'!$A$2)+VLOOKUP($C$1,'Multipliers and Adjustments'!$A$70:$I$86,TRUNC(COLUMN(G$2)/5)+2,FALSE)*SUMIFS('IEA-MethaneAbatement'!$N:$N,'IEA-MethaneAbatement'!$O:$O,"&lt;"&amp;$B35,'IEA-MethaneAbatement'!$O:$O,"&gt;="&amp;$A35,'IEA-MethaneAbatement'!$M:$M,$C$1,'IEA-MethaneAbatement'!$B:$B,'Country Selector'!$A$2)+VLOOKUP($D$1,'Multipliers and Adjustments'!$A$70:$I$86,TRUNC(COLUMN(G$2)/5)+2,FALSE)*SUMIFS('IEA-MethaneAbatement'!$N:$N,'IEA-MethaneAbatement'!$O:$O,"&lt;"&amp;$B35,'IEA-MethaneAbatement'!$O:$O,"&gt;="&amp;$A35,'IEA-MethaneAbatement'!$M:$M,$D$1,'IEA-MethaneAbatement'!$B:$B,'Country Selector'!$A$2)))*(1+INDEX('EPA to IEA Scaling'!$F$8:$AO$8,,MATCH(G$2,'EPA to IEA Scaling'!$F$1:$AO$1,0)))</f>
        <v>0</v>
      </c>
      <c r="H35" s="31" cm="1">
        <f t="array" ref="H35">((VLOOKUP($B$1,'Multipliers and Adjustments'!$A$70:$I$86,TRUNC(COLUMN(H$2)/5)+2,FALSE)*SUMIFS('IEA-MethaneAbatement'!$N:$N,'IEA-MethaneAbatement'!$O:$O,"&lt;"&amp;$B35,'IEA-MethaneAbatement'!$O:$O,"&gt;="&amp;$A35,'IEA-MethaneAbatement'!$M:$M,$B$1,'IEA-MethaneAbatement'!$B:$B,'Country Selector'!$A$2)+VLOOKUP($C$1,'Multipliers and Adjustments'!$A$70:$I$86,TRUNC(COLUMN(H$2)/5)+2,FALSE)*SUMIFS('IEA-MethaneAbatement'!$N:$N,'IEA-MethaneAbatement'!$O:$O,"&lt;"&amp;$B35,'IEA-MethaneAbatement'!$O:$O,"&gt;="&amp;$A35,'IEA-MethaneAbatement'!$M:$M,$C$1,'IEA-MethaneAbatement'!$B:$B,'Country Selector'!$A$2)+VLOOKUP($D$1,'Multipliers and Adjustments'!$A$70:$I$86,TRUNC(COLUMN(H$2)/5)+2,FALSE)*SUMIFS('IEA-MethaneAbatement'!$N:$N,'IEA-MethaneAbatement'!$O:$O,"&lt;"&amp;$B35,'IEA-MethaneAbatement'!$O:$O,"&gt;="&amp;$A35,'IEA-MethaneAbatement'!$M:$M,$D$1,'IEA-MethaneAbatement'!$B:$B,'Country Selector'!$A$2)))*(1+INDEX('EPA to IEA Scaling'!$F$8:$AO$8,,MATCH(H$2,'EPA to IEA Scaling'!$F$1:$AO$1,0)))</f>
        <v>0</v>
      </c>
      <c r="I35" cm="1">
        <f t="array" ref="I35">((VLOOKUP($B$1,'Multipliers and Adjustments'!$A$70:$I$86,TRUNC(COLUMN(I$2)/5)+2,FALSE)*SUMIFS('IEA-MethaneAbatement'!$N:$N,'IEA-MethaneAbatement'!$O:$O,"&lt;"&amp;$B35,'IEA-MethaneAbatement'!$O:$O,"&gt;="&amp;$A35,'IEA-MethaneAbatement'!$M:$M,$B$1,'IEA-MethaneAbatement'!$B:$B,'Country Selector'!$A$2)+VLOOKUP($C$1,'Multipliers and Adjustments'!$A$70:$I$86,TRUNC(COLUMN(I$2)/5)+2,FALSE)*SUMIFS('IEA-MethaneAbatement'!$N:$N,'IEA-MethaneAbatement'!$O:$O,"&lt;"&amp;$B35,'IEA-MethaneAbatement'!$O:$O,"&gt;="&amp;$A35,'IEA-MethaneAbatement'!$M:$M,$C$1,'IEA-MethaneAbatement'!$B:$B,'Country Selector'!$A$2)+VLOOKUP($D$1,'Multipliers and Adjustments'!$A$70:$I$86,TRUNC(COLUMN(I$2)/5)+2,FALSE)*SUMIFS('IEA-MethaneAbatement'!$N:$N,'IEA-MethaneAbatement'!$O:$O,"&lt;"&amp;$B35,'IEA-MethaneAbatement'!$O:$O,"&gt;="&amp;$A35,'IEA-MethaneAbatement'!$M:$M,$D$1,'IEA-MethaneAbatement'!$B:$B,'Country Selector'!$A$2)))*(1+INDEX('EPA to IEA Scaling'!$F$8:$AO$8,,MATCH(I$2,'EPA to IEA Scaling'!$F$1:$AO$1,0)))</f>
        <v>0</v>
      </c>
      <c r="J35" cm="1">
        <f t="array" ref="J35">((VLOOKUP($B$1,'Multipliers and Adjustments'!$A$70:$I$86,TRUNC(COLUMN(J$2)/5)+2,FALSE)*SUMIFS('IEA-MethaneAbatement'!$N:$N,'IEA-MethaneAbatement'!$O:$O,"&lt;"&amp;$B35,'IEA-MethaneAbatement'!$O:$O,"&gt;="&amp;$A35,'IEA-MethaneAbatement'!$M:$M,$B$1,'IEA-MethaneAbatement'!$B:$B,'Country Selector'!$A$2)+VLOOKUP($C$1,'Multipliers and Adjustments'!$A$70:$I$86,TRUNC(COLUMN(J$2)/5)+2,FALSE)*SUMIFS('IEA-MethaneAbatement'!$N:$N,'IEA-MethaneAbatement'!$O:$O,"&lt;"&amp;$B35,'IEA-MethaneAbatement'!$O:$O,"&gt;="&amp;$A35,'IEA-MethaneAbatement'!$M:$M,$C$1,'IEA-MethaneAbatement'!$B:$B,'Country Selector'!$A$2)+VLOOKUP($D$1,'Multipliers and Adjustments'!$A$70:$I$86,TRUNC(COLUMN(J$2)/5)+2,FALSE)*SUMIFS('IEA-MethaneAbatement'!$N:$N,'IEA-MethaneAbatement'!$O:$O,"&lt;"&amp;$B35,'IEA-MethaneAbatement'!$O:$O,"&gt;="&amp;$A35,'IEA-MethaneAbatement'!$M:$M,$D$1,'IEA-MethaneAbatement'!$B:$B,'Country Selector'!$A$2)))*(1+INDEX('EPA to IEA Scaling'!$F$8:$AO$8,,MATCH(J$2,'EPA to IEA Scaling'!$F$1:$AO$1,0)))</f>
        <v>0</v>
      </c>
      <c r="K35" cm="1">
        <f t="array" ref="K35">((VLOOKUP($B$1,'Multipliers and Adjustments'!$A$70:$I$86,TRUNC(COLUMN(K$2)/5)+2,FALSE)*SUMIFS('IEA-MethaneAbatement'!$N:$N,'IEA-MethaneAbatement'!$O:$O,"&lt;"&amp;$B35,'IEA-MethaneAbatement'!$O:$O,"&gt;="&amp;$A35,'IEA-MethaneAbatement'!$M:$M,$B$1,'IEA-MethaneAbatement'!$B:$B,'Country Selector'!$A$2)+VLOOKUP($C$1,'Multipliers and Adjustments'!$A$70:$I$86,TRUNC(COLUMN(K$2)/5)+2,FALSE)*SUMIFS('IEA-MethaneAbatement'!$N:$N,'IEA-MethaneAbatement'!$O:$O,"&lt;"&amp;$B35,'IEA-MethaneAbatement'!$O:$O,"&gt;="&amp;$A35,'IEA-MethaneAbatement'!$M:$M,$C$1,'IEA-MethaneAbatement'!$B:$B,'Country Selector'!$A$2)+VLOOKUP($D$1,'Multipliers and Adjustments'!$A$70:$I$86,TRUNC(COLUMN(K$2)/5)+2,FALSE)*SUMIFS('IEA-MethaneAbatement'!$N:$N,'IEA-MethaneAbatement'!$O:$O,"&lt;"&amp;$B35,'IEA-MethaneAbatement'!$O:$O,"&gt;="&amp;$A35,'IEA-MethaneAbatement'!$M:$M,$D$1,'IEA-MethaneAbatement'!$B:$B,'Country Selector'!$A$2)))*(1+INDEX('EPA to IEA Scaling'!$F$8:$AO$8,,MATCH(K$2,'EPA to IEA Scaling'!$F$1:$AO$1,0)))</f>
        <v>0</v>
      </c>
      <c r="L35" cm="1">
        <f t="array" ref="L35">((VLOOKUP($B$1,'Multipliers and Adjustments'!$A$70:$I$86,TRUNC(COLUMN(L$2)/5)+2,FALSE)*SUMIFS('IEA-MethaneAbatement'!$N:$N,'IEA-MethaneAbatement'!$O:$O,"&lt;"&amp;$B35,'IEA-MethaneAbatement'!$O:$O,"&gt;="&amp;$A35,'IEA-MethaneAbatement'!$M:$M,$B$1,'IEA-MethaneAbatement'!$B:$B,'Country Selector'!$A$2)+VLOOKUP($C$1,'Multipliers and Adjustments'!$A$70:$I$86,TRUNC(COLUMN(L$2)/5)+2,FALSE)*SUMIFS('IEA-MethaneAbatement'!$N:$N,'IEA-MethaneAbatement'!$O:$O,"&lt;"&amp;$B35,'IEA-MethaneAbatement'!$O:$O,"&gt;="&amp;$A35,'IEA-MethaneAbatement'!$M:$M,$C$1,'IEA-MethaneAbatement'!$B:$B,'Country Selector'!$A$2)+VLOOKUP($D$1,'Multipliers and Adjustments'!$A$70:$I$86,TRUNC(COLUMN(L$2)/5)+2,FALSE)*SUMIFS('IEA-MethaneAbatement'!$N:$N,'IEA-MethaneAbatement'!$O:$O,"&lt;"&amp;$B35,'IEA-MethaneAbatement'!$O:$O,"&gt;="&amp;$A35,'IEA-MethaneAbatement'!$M:$M,$D$1,'IEA-MethaneAbatement'!$B:$B,'Country Selector'!$A$2)))*(1+INDEX('EPA to IEA Scaling'!$F$8:$AO$8,,MATCH(L$2,'EPA to IEA Scaling'!$F$1:$AO$1,0)))</f>
        <v>0</v>
      </c>
      <c r="M35" s="31" cm="1">
        <f t="array" ref="M35">((VLOOKUP($B$1,'Multipliers and Adjustments'!$A$70:$I$86,TRUNC(COLUMN(M$2)/5)+2,FALSE)*SUMIFS('IEA-MethaneAbatement'!$N:$N,'IEA-MethaneAbatement'!$O:$O,"&lt;"&amp;$B35,'IEA-MethaneAbatement'!$O:$O,"&gt;="&amp;$A35,'IEA-MethaneAbatement'!$M:$M,$B$1,'IEA-MethaneAbatement'!$B:$B,'Country Selector'!$A$2)+VLOOKUP($C$1,'Multipliers and Adjustments'!$A$70:$I$86,TRUNC(COLUMN(M$2)/5)+2,FALSE)*SUMIFS('IEA-MethaneAbatement'!$N:$N,'IEA-MethaneAbatement'!$O:$O,"&lt;"&amp;$B35,'IEA-MethaneAbatement'!$O:$O,"&gt;="&amp;$A35,'IEA-MethaneAbatement'!$M:$M,$C$1,'IEA-MethaneAbatement'!$B:$B,'Country Selector'!$A$2)+VLOOKUP($D$1,'Multipliers and Adjustments'!$A$70:$I$86,TRUNC(COLUMN(M$2)/5)+2,FALSE)*SUMIFS('IEA-MethaneAbatement'!$N:$N,'IEA-MethaneAbatement'!$O:$O,"&lt;"&amp;$B35,'IEA-MethaneAbatement'!$O:$O,"&gt;="&amp;$A35,'IEA-MethaneAbatement'!$M:$M,$D$1,'IEA-MethaneAbatement'!$B:$B,'Country Selector'!$A$2)))*(1+INDEX('EPA to IEA Scaling'!$F$8:$AO$8,,MATCH(M$2,'EPA to IEA Scaling'!$F$1:$AO$1,0)))</f>
        <v>0</v>
      </c>
      <c r="N35" cm="1">
        <f t="array" ref="N35">((VLOOKUP($B$1,'Multipliers and Adjustments'!$A$70:$I$86,TRUNC(COLUMN(N$2)/5)+2,FALSE)*SUMIFS('IEA-MethaneAbatement'!$N:$N,'IEA-MethaneAbatement'!$O:$O,"&lt;"&amp;$B35,'IEA-MethaneAbatement'!$O:$O,"&gt;="&amp;$A35,'IEA-MethaneAbatement'!$M:$M,$B$1,'IEA-MethaneAbatement'!$B:$B,'Country Selector'!$A$2)+VLOOKUP($C$1,'Multipliers and Adjustments'!$A$70:$I$86,TRUNC(COLUMN(N$2)/5)+2,FALSE)*SUMIFS('IEA-MethaneAbatement'!$N:$N,'IEA-MethaneAbatement'!$O:$O,"&lt;"&amp;$B35,'IEA-MethaneAbatement'!$O:$O,"&gt;="&amp;$A35,'IEA-MethaneAbatement'!$M:$M,$C$1,'IEA-MethaneAbatement'!$B:$B,'Country Selector'!$A$2)+VLOOKUP($D$1,'Multipliers and Adjustments'!$A$70:$I$86,TRUNC(COLUMN(N$2)/5)+2,FALSE)*SUMIFS('IEA-MethaneAbatement'!$N:$N,'IEA-MethaneAbatement'!$O:$O,"&lt;"&amp;$B35,'IEA-MethaneAbatement'!$O:$O,"&gt;="&amp;$A35,'IEA-MethaneAbatement'!$M:$M,$D$1,'IEA-MethaneAbatement'!$B:$B,'Country Selector'!$A$2)))*(1+INDEX('EPA to IEA Scaling'!$F$8:$AO$8,,MATCH(N$2,'EPA to IEA Scaling'!$F$1:$AO$1,0)))</f>
        <v>0</v>
      </c>
      <c r="O35" cm="1">
        <f t="array" ref="O35">((VLOOKUP($B$1,'Multipliers and Adjustments'!$A$70:$I$86,TRUNC(COLUMN(O$2)/5)+2,FALSE)*SUMIFS('IEA-MethaneAbatement'!$N:$N,'IEA-MethaneAbatement'!$O:$O,"&lt;"&amp;$B35,'IEA-MethaneAbatement'!$O:$O,"&gt;="&amp;$A35,'IEA-MethaneAbatement'!$M:$M,$B$1,'IEA-MethaneAbatement'!$B:$B,'Country Selector'!$A$2)+VLOOKUP($C$1,'Multipliers and Adjustments'!$A$70:$I$86,TRUNC(COLUMN(O$2)/5)+2,FALSE)*SUMIFS('IEA-MethaneAbatement'!$N:$N,'IEA-MethaneAbatement'!$O:$O,"&lt;"&amp;$B35,'IEA-MethaneAbatement'!$O:$O,"&gt;="&amp;$A35,'IEA-MethaneAbatement'!$M:$M,$C$1,'IEA-MethaneAbatement'!$B:$B,'Country Selector'!$A$2)+VLOOKUP($D$1,'Multipliers and Adjustments'!$A$70:$I$86,TRUNC(COLUMN(O$2)/5)+2,FALSE)*SUMIFS('IEA-MethaneAbatement'!$N:$N,'IEA-MethaneAbatement'!$O:$O,"&lt;"&amp;$B35,'IEA-MethaneAbatement'!$O:$O,"&gt;="&amp;$A35,'IEA-MethaneAbatement'!$M:$M,$D$1,'IEA-MethaneAbatement'!$B:$B,'Country Selector'!$A$2)))*(1+INDEX('EPA to IEA Scaling'!$F$8:$AO$8,,MATCH(O$2,'EPA to IEA Scaling'!$F$1:$AO$1,0)))</f>
        <v>0</v>
      </c>
      <c r="P35" cm="1">
        <f t="array" ref="P35">((VLOOKUP($B$1,'Multipliers and Adjustments'!$A$70:$I$86,TRUNC(COLUMN(P$2)/5)+2,FALSE)*SUMIFS('IEA-MethaneAbatement'!$N:$N,'IEA-MethaneAbatement'!$O:$O,"&lt;"&amp;$B35,'IEA-MethaneAbatement'!$O:$O,"&gt;="&amp;$A35,'IEA-MethaneAbatement'!$M:$M,$B$1,'IEA-MethaneAbatement'!$B:$B,'Country Selector'!$A$2)+VLOOKUP($C$1,'Multipliers and Adjustments'!$A$70:$I$86,TRUNC(COLUMN(P$2)/5)+2,FALSE)*SUMIFS('IEA-MethaneAbatement'!$N:$N,'IEA-MethaneAbatement'!$O:$O,"&lt;"&amp;$B35,'IEA-MethaneAbatement'!$O:$O,"&gt;="&amp;$A35,'IEA-MethaneAbatement'!$M:$M,$C$1,'IEA-MethaneAbatement'!$B:$B,'Country Selector'!$A$2)+VLOOKUP($D$1,'Multipliers and Adjustments'!$A$70:$I$86,TRUNC(COLUMN(P$2)/5)+2,FALSE)*SUMIFS('IEA-MethaneAbatement'!$N:$N,'IEA-MethaneAbatement'!$O:$O,"&lt;"&amp;$B35,'IEA-MethaneAbatement'!$O:$O,"&gt;="&amp;$A35,'IEA-MethaneAbatement'!$M:$M,$D$1,'IEA-MethaneAbatement'!$B:$B,'Country Selector'!$A$2)))*(1+INDEX('EPA to IEA Scaling'!$F$8:$AO$8,,MATCH(P$2,'EPA to IEA Scaling'!$F$1:$AO$1,0)))</f>
        <v>0</v>
      </c>
      <c r="Q35" cm="1">
        <f t="array" ref="Q35">((VLOOKUP($B$1,'Multipliers and Adjustments'!$A$70:$I$86,TRUNC(COLUMN(Q$2)/5)+2,FALSE)*SUMIFS('IEA-MethaneAbatement'!$N:$N,'IEA-MethaneAbatement'!$O:$O,"&lt;"&amp;$B35,'IEA-MethaneAbatement'!$O:$O,"&gt;="&amp;$A35,'IEA-MethaneAbatement'!$M:$M,$B$1,'IEA-MethaneAbatement'!$B:$B,'Country Selector'!$A$2)+VLOOKUP($C$1,'Multipliers and Adjustments'!$A$70:$I$86,TRUNC(COLUMN(Q$2)/5)+2,FALSE)*SUMIFS('IEA-MethaneAbatement'!$N:$N,'IEA-MethaneAbatement'!$O:$O,"&lt;"&amp;$B35,'IEA-MethaneAbatement'!$O:$O,"&gt;="&amp;$A35,'IEA-MethaneAbatement'!$M:$M,$C$1,'IEA-MethaneAbatement'!$B:$B,'Country Selector'!$A$2)+VLOOKUP($D$1,'Multipliers and Adjustments'!$A$70:$I$86,TRUNC(COLUMN(Q$2)/5)+2,FALSE)*SUMIFS('IEA-MethaneAbatement'!$N:$N,'IEA-MethaneAbatement'!$O:$O,"&lt;"&amp;$B35,'IEA-MethaneAbatement'!$O:$O,"&gt;="&amp;$A35,'IEA-MethaneAbatement'!$M:$M,$D$1,'IEA-MethaneAbatement'!$B:$B,'Country Selector'!$A$2)))*(1+INDEX('EPA to IEA Scaling'!$F$8:$AO$8,,MATCH(Q$2,'EPA to IEA Scaling'!$F$1:$AO$1,0)))</f>
        <v>0</v>
      </c>
      <c r="R35" s="31" cm="1">
        <f t="array" ref="R35">((VLOOKUP($B$1,'Multipliers and Adjustments'!$A$70:$I$86,TRUNC(COLUMN(R$2)/5)+2,FALSE)*SUMIFS('IEA-MethaneAbatement'!$N:$N,'IEA-MethaneAbatement'!$O:$O,"&lt;"&amp;$B35,'IEA-MethaneAbatement'!$O:$O,"&gt;="&amp;$A35,'IEA-MethaneAbatement'!$M:$M,$B$1,'IEA-MethaneAbatement'!$B:$B,'Country Selector'!$A$2)+VLOOKUP($C$1,'Multipliers and Adjustments'!$A$70:$I$86,TRUNC(COLUMN(R$2)/5)+2,FALSE)*SUMIFS('IEA-MethaneAbatement'!$N:$N,'IEA-MethaneAbatement'!$O:$O,"&lt;"&amp;$B35,'IEA-MethaneAbatement'!$O:$O,"&gt;="&amp;$A35,'IEA-MethaneAbatement'!$M:$M,$C$1,'IEA-MethaneAbatement'!$B:$B,'Country Selector'!$A$2)+VLOOKUP($D$1,'Multipliers and Adjustments'!$A$70:$I$86,TRUNC(COLUMN(R$2)/5)+2,FALSE)*SUMIFS('IEA-MethaneAbatement'!$N:$N,'IEA-MethaneAbatement'!$O:$O,"&lt;"&amp;$B35,'IEA-MethaneAbatement'!$O:$O,"&gt;="&amp;$A35,'IEA-MethaneAbatement'!$M:$M,$D$1,'IEA-MethaneAbatement'!$B:$B,'Country Selector'!$A$2)))*(1+INDEX('EPA to IEA Scaling'!$F$8:$AO$8,,MATCH(R$2,'EPA to IEA Scaling'!$F$1:$AO$1,0)))</f>
        <v>0</v>
      </c>
      <c r="S35" cm="1">
        <f t="array" ref="S35">((VLOOKUP($B$1,'Multipliers and Adjustments'!$A$70:$I$86,TRUNC(COLUMN(S$2)/5)+2,FALSE)*SUMIFS('IEA-MethaneAbatement'!$N:$N,'IEA-MethaneAbatement'!$O:$O,"&lt;"&amp;$B35,'IEA-MethaneAbatement'!$O:$O,"&gt;="&amp;$A35,'IEA-MethaneAbatement'!$M:$M,$B$1,'IEA-MethaneAbatement'!$B:$B,'Country Selector'!$A$2)+VLOOKUP($C$1,'Multipliers and Adjustments'!$A$70:$I$86,TRUNC(COLUMN(S$2)/5)+2,FALSE)*SUMIFS('IEA-MethaneAbatement'!$N:$N,'IEA-MethaneAbatement'!$O:$O,"&lt;"&amp;$B35,'IEA-MethaneAbatement'!$O:$O,"&gt;="&amp;$A35,'IEA-MethaneAbatement'!$M:$M,$C$1,'IEA-MethaneAbatement'!$B:$B,'Country Selector'!$A$2)+VLOOKUP($D$1,'Multipliers and Adjustments'!$A$70:$I$86,TRUNC(COLUMN(S$2)/5)+2,FALSE)*SUMIFS('IEA-MethaneAbatement'!$N:$N,'IEA-MethaneAbatement'!$O:$O,"&lt;"&amp;$B35,'IEA-MethaneAbatement'!$O:$O,"&gt;="&amp;$A35,'IEA-MethaneAbatement'!$M:$M,$D$1,'IEA-MethaneAbatement'!$B:$B,'Country Selector'!$A$2)))*(1+INDEX('EPA to IEA Scaling'!$F$8:$AO$8,,MATCH(S$2,'EPA to IEA Scaling'!$F$1:$AO$1,0)))</f>
        <v>0</v>
      </c>
      <c r="T35" cm="1">
        <f t="array" ref="T35">((VLOOKUP($B$1,'Multipliers and Adjustments'!$A$70:$I$86,TRUNC(COLUMN(T$2)/5)+2,FALSE)*SUMIFS('IEA-MethaneAbatement'!$N:$N,'IEA-MethaneAbatement'!$O:$O,"&lt;"&amp;$B35,'IEA-MethaneAbatement'!$O:$O,"&gt;="&amp;$A35,'IEA-MethaneAbatement'!$M:$M,$B$1,'IEA-MethaneAbatement'!$B:$B,'Country Selector'!$A$2)+VLOOKUP($C$1,'Multipliers and Adjustments'!$A$70:$I$86,TRUNC(COLUMN(T$2)/5)+2,FALSE)*SUMIFS('IEA-MethaneAbatement'!$N:$N,'IEA-MethaneAbatement'!$O:$O,"&lt;"&amp;$B35,'IEA-MethaneAbatement'!$O:$O,"&gt;="&amp;$A35,'IEA-MethaneAbatement'!$M:$M,$C$1,'IEA-MethaneAbatement'!$B:$B,'Country Selector'!$A$2)+VLOOKUP($D$1,'Multipliers and Adjustments'!$A$70:$I$86,TRUNC(COLUMN(T$2)/5)+2,FALSE)*SUMIFS('IEA-MethaneAbatement'!$N:$N,'IEA-MethaneAbatement'!$O:$O,"&lt;"&amp;$B35,'IEA-MethaneAbatement'!$O:$O,"&gt;="&amp;$A35,'IEA-MethaneAbatement'!$M:$M,$D$1,'IEA-MethaneAbatement'!$B:$B,'Country Selector'!$A$2)))*(1+INDEX('EPA to IEA Scaling'!$F$8:$AO$8,,MATCH(T$2,'EPA to IEA Scaling'!$F$1:$AO$1,0)))</f>
        <v>0</v>
      </c>
      <c r="U35" cm="1">
        <f t="array" ref="U35">((VLOOKUP($B$1,'Multipliers and Adjustments'!$A$70:$I$86,TRUNC(COLUMN(U$2)/5)+2,FALSE)*SUMIFS('IEA-MethaneAbatement'!$N:$N,'IEA-MethaneAbatement'!$O:$O,"&lt;"&amp;$B35,'IEA-MethaneAbatement'!$O:$O,"&gt;="&amp;$A35,'IEA-MethaneAbatement'!$M:$M,$B$1,'IEA-MethaneAbatement'!$B:$B,'Country Selector'!$A$2)+VLOOKUP($C$1,'Multipliers and Adjustments'!$A$70:$I$86,TRUNC(COLUMN(U$2)/5)+2,FALSE)*SUMIFS('IEA-MethaneAbatement'!$N:$N,'IEA-MethaneAbatement'!$O:$O,"&lt;"&amp;$B35,'IEA-MethaneAbatement'!$O:$O,"&gt;="&amp;$A35,'IEA-MethaneAbatement'!$M:$M,$C$1,'IEA-MethaneAbatement'!$B:$B,'Country Selector'!$A$2)+VLOOKUP($D$1,'Multipliers and Adjustments'!$A$70:$I$86,TRUNC(COLUMN(U$2)/5)+2,FALSE)*SUMIFS('IEA-MethaneAbatement'!$N:$N,'IEA-MethaneAbatement'!$O:$O,"&lt;"&amp;$B35,'IEA-MethaneAbatement'!$O:$O,"&gt;="&amp;$A35,'IEA-MethaneAbatement'!$M:$M,$D$1,'IEA-MethaneAbatement'!$B:$B,'Country Selector'!$A$2)))*(1+INDEX('EPA to IEA Scaling'!$F$8:$AO$8,,MATCH(U$2,'EPA to IEA Scaling'!$F$1:$AO$1,0)))</f>
        <v>0</v>
      </c>
      <c r="V35" cm="1">
        <f t="array" ref="V35">((VLOOKUP($B$1,'Multipliers and Adjustments'!$A$70:$I$86,TRUNC(COLUMN(V$2)/5)+2,FALSE)*SUMIFS('IEA-MethaneAbatement'!$N:$N,'IEA-MethaneAbatement'!$O:$O,"&lt;"&amp;$B35,'IEA-MethaneAbatement'!$O:$O,"&gt;="&amp;$A35,'IEA-MethaneAbatement'!$M:$M,$B$1,'IEA-MethaneAbatement'!$B:$B,'Country Selector'!$A$2)+VLOOKUP($C$1,'Multipliers and Adjustments'!$A$70:$I$86,TRUNC(COLUMN(V$2)/5)+2,FALSE)*SUMIFS('IEA-MethaneAbatement'!$N:$N,'IEA-MethaneAbatement'!$O:$O,"&lt;"&amp;$B35,'IEA-MethaneAbatement'!$O:$O,"&gt;="&amp;$A35,'IEA-MethaneAbatement'!$M:$M,$C$1,'IEA-MethaneAbatement'!$B:$B,'Country Selector'!$A$2)+VLOOKUP($D$1,'Multipliers and Adjustments'!$A$70:$I$86,TRUNC(COLUMN(V$2)/5)+2,FALSE)*SUMIFS('IEA-MethaneAbatement'!$N:$N,'IEA-MethaneAbatement'!$O:$O,"&lt;"&amp;$B35,'IEA-MethaneAbatement'!$O:$O,"&gt;="&amp;$A35,'IEA-MethaneAbatement'!$M:$M,$D$1,'IEA-MethaneAbatement'!$B:$B,'Country Selector'!$A$2)))*(1+INDEX('EPA to IEA Scaling'!$F$8:$AO$8,,MATCH(V$2,'EPA to IEA Scaling'!$F$1:$AO$1,0)))</f>
        <v>0</v>
      </c>
      <c r="W35" s="31" cm="1">
        <f t="array" ref="W35">((VLOOKUP($B$1,'Multipliers and Adjustments'!$A$70:$I$86,TRUNC(COLUMN(W$2)/5)+2,FALSE)*SUMIFS('IEA-MethaneAbatement'!$N:$N,'IEA-MethaneAbatement'!$O:$O,"&lt;"&amp;$B35,'IEA-MethaneAbatement'!$O:$O,"&gt;="&amp;$A35,'IEA-MethaneAbatement'!$M:$M,$B$1,'IEA-MethaneAbatement'!$B:$B,'Country Selector'!$A$2)+VLOOKUP($C$1,'Multipliers and Adjustments'!$A$70:$I$86,TRUNC(COLUMN(W$2)/5)+2,FALSE)*SUMIFS('IEA-MethaneAbatement'!$N:$N,'IEA-MethaneAbatement'!$O:$O,"&lt;"&amp;$B35,'IEA-MethaneAbatement'!$O:$O,"&gt;="&amp;$A35,'IEA-MethaneAbatement'!$M:$M,$C$1,'IEA-MethaneAbatement'!$B:$B,'Country Selector'!$A$2)+VLOOKUP($D$1,'Multipliers and Adjustments'!$A$70:$I$86,TRUNC(COLUMN(W$2)/5)+2,FALSE)*SUMIFS('IEA-MethaneAbatement'!$N:$N,'IEA-MethaneAbatement'!$O:$O,"&lt;"&amp;$B35,'IEA-MethaneAbatement'!$O:$O,"&gt;="&amp;$A35,'IEA-MethaneAbatement'!$M:$M,$D$1,'IEA-MethaneAbatement'!$B:$B,'Country Selector'!$A$2)))*(1+INDEX('EPA to IEA Scaling'!$F$8:$AO$8,,MATCH(W$2,'EPA to IEA Scaling'!$F$1:$AO$1,0)))</f>
        <v>0</v>
      </c>
      <c r="X35" cm="1">
        <f t="array" ref="X35">((VLOOKUP($B$1,'Multipliers and Adjustments'!$A$70:$I$86,TRUNC(COLUMN(X$2)/5)+2,FALSE)*SUMIFS('IEA-MethaneAbatement'!$N:$N,'IEA-MethaneAbatement'!$O:$O,"&lt;"&amp;$B35,'IEA-MethaneAbatement'!$O:$O,"&gt;="&amp;$A35,'IEA-MethaneAbatement'!$M:$M,$B$1,'IEA-MethaneAbatement'!$B:$B,'Country Selector'!$A$2)+VLOOKUP($C$1,'Multipliers and Adjustments'!$A$70:$I$86,TRUNC(COLUMN(X$2)/5)+2,FALSE)*SUMIFS('IEA-MethaneAbatement'!$N:$N,'IEA-MethaneAbatement'!$O:$O,"&lt;"&amp;$B35,'IEA-MethaneAbatement'!$O:$O,"&gt;="&amp;$A35,'IEA-MethaneAbatement'!$M:$M,$C$1,'IEA-MethaneAbatement'!$B:$B,'Country Selector'!$A$2)+VLOOKUP($D$1,'Multipliers and Adjustments'!$A$70:$I$86,TRUNC(COLUMN(X$2)/5)+2,FALSE)*SUMIFS('IEA-MethaneAbatement'!$N:$N,'IEA-MethaneAbatement'!$O:$O,"&lt;"&amp;$B35,'IEA-MethaneAbatement'!$O:$O,"&gt;="&amp;$A35,'IEA-MethaneAbatement'!$M:$M,$D$1,'IEA-MethaneAbatement'!$B:$B,'Country Selector'!$A$2)))*(1+INDEX('EPA to IEA Scaling'!$F$8:$AO$8,,MATCH(X$2,'EPA to IEA Scaling'!$F$1:$AO$1,0)))</f>
        <v>0</v>
      </c>
      <c r="Y35" cm="1">
        <f t="array" ref="Y35">((VLOOKUP($B$1,'Multipliers and Adjustments'!$A$70:$I$86,TRUNC(COLUMN(Y$2)/5)+2,FALSE)*SUMIFS('IEA-MethaneAbatement'!$N:$N,'IEA-MethaneAbatement'!$O:$O,"&lt;"&amp;$B35,'IEA-MethaneAbatement'!$O:$O,"&gt;="&amp;$A35,'IEA-MethaneAbatement'!$M:$M,$B$1,'IEA-MethaneAbatement'!$B:$B,'Country Selector'!$A$2)+VLOOKUP($C$1,'Multipliers and Adjustments'!$A$70:$I$86,TRUNC(COLUMN(Y$2)/5)+2,FALSE)*SUMIFS('IEA-MethaneAbatement'!$N:$N,'IEA-MethaneAbatement'!$O:$O,"&lt;"&amp;$B35,'IEA-MethaneAbatement'!$O:$O,"&gt;="&amp;$A35,'IEA-MethaneAbatement'!$M:$M,$C$1,'IEA-MethaneAbatement'!$B:$B,'Country Selector'!$A$2)+VLOOKUP($D$1,'Multipliers and Adjustments'!$A$70:$I$86,TRUNC(COLUMN(Y$2)/5)+2,FALSE)*SUMIFS('IEA-MethaneAbatement'!$N:$N,'IEA-MethaneAbatement'!$O:$O,"&lt;"&amp;$B35,'IEA-MethaneAbatement'!$O:$O,"&gt;="&amp;$A35,'IEA-MethaneAbatement'!$M:$M,$D$1,'IEA-MethaneAbatement'!$B:$B,'Country Selector'!$A$2)))*(1+INDEX('EPA to IEA Scaling'!$F$8:$AO$8,,MATCH(Y$2,'EPA to IEA Scaling'!$F$1:$AO$1,0)))</f>
        <v>0</v>
      </c>
      <c r="Z35" cm="1">
        <f t="array" ref="Z35">((VLOOKUP($B$1,'Multipliers and Adjustments'!$A$70:$I$86,TRUNC(COLUMN(Z$2)/5)+2,FALSE)*SUMIFS('IEA-MethaneAbatement'!$N:$N,'IEA-MethaneAbatement'!$O:$O,"&lt;"&amp;$B35,'IEA-MethaneAbatement'!$O:$O,"&gt;="&amp;$A35,'IEA-MethaneAbatement'!$M:$M,$B$1,'IEA-MethaneAbatement'!$B:$B,'Country Selector'!$A$2)+VLOOKUP($C$1,'Multipliers and Adjustments'!$A$70:$I$86,TRUNC(COLUMN(Z$2)/5)+2,FALSE)*SUMIFS('IEA-MethaneAbatement'!$N:$N,'IEA-MethaneAbatement'!$O:$O,"&lt;"&amp;$B35,'IEA-MethaneAbatement'!$O:$O,"&gt;="&amp;$A35,'IEA-MethaneAbatement'!$M:$M,$C$1,'IEA-MethaneAbatement'!$B:$B,'Country Selector'!$A$2)+VLOOKUP($D$1,'Multipliers and Adjustments'!$A$70:$I$86,TRUNC(COLUMN(Z$2)/5)+2,FALSE)*SUMIFS('IEA-MethaneAbatement'!$N:$N,'IEA-MethaneAbatement'!$O:$O,"&lt;"&amp;$B35,'IEA-MethaneAbatement'!$O:$O,"&gt;="&amp;$A35,'IEA-MethaneAbatement'!$M:$M,$D$1,'IEA-MethaneAbatement'!$B:$B,'Country Selector'!$A$2)))*(1+INDEX('EPA to IEA Scaling'!$F$8:$AO$8,,MATCH(Z$2,'EPA to IEA Scaling'!$F$1:$AO$1,0)))</f>
        <v>0</v>
      </c>
      <c r="AA35" cm="1">
        <f t="array" ref="AA35">((VLOOKUP($B$1,'Multipliers and Adjustments'!$A$70:$I$86,TRUNC(COLUMN(AA$2)/5)+2,FALSE)*SUMIFS('IEA-MethaneAbatement'!$N:$N,'IEA-MethaneAbatement'!$O:$O,"&lt;"&amp;$B35,'IEA-MethaneAbatement'!$O:$O,"&gt;="&amp;$A35,'IEA-MethaneAbatement'!$M:$M,$B$1,'IEA-MethaneAbatement'!$B:$B,'Country Selector'!$A$2)+VLOOKUP($C$1,'Multipliers and Adjustments'!$A$70:$I$86,TRUNC(COLUMN(AA$2)/5)+2,FALSE)*SUMIFS('IEA-MethaneAbatement'!$N:$N,'IEA-MethaneAbatement'!$O:$O,"&lt;"&amp;$B35,'IEA-MethaneAbatement'!$O:$O,"&gt;="&amp;$A35,'IEA-MethaneAbatement'!$M:$M,$C$1,'IEA-MethaneAbatement'!$B:$B,'Country Selector'!$A$2)+VLOOKUP($D$1,'Multipliers and Adjustments'!$A$70:$I$86,TRUNC(COLUMN(AA$2)/5)+2,FALSE)*SUMIFS('IEA-MethaneAbatement'!$N:$N,'IEA-MethaneAbatement'!$O:$O,"&lt;"&amp;$B35,'IEA-MethaneAbatement'!$O:$O,"&gt;="&amp;$A35,'IEA-MethaneAbatement'!$M:$M,$D$1,'IEA-MethaneAbatement'!$B:$B,'Country Selector'!$A$2)))*(1+INDEX('EPA to IEA Scaling'!$F$8:$AO$8,,MATCH(AA$2,'EPA to IEA Scaling'!$F$1:$AO$1,0)))</f>
        <v>0</v>
      </c>
      <c r="AB35" s="31" cm="1">
        <f t="array" ref="AB35">((VLOOKUP($B$1,'Multipliers and Adjustments'!$A$70:$I$86,TRUNC(COLUMN(AB$2)/5)+2,FALSE)*SUMIFS('IEA-MethaneAbatement'!$N:$N,'IEA-MethaneAbatement'!$O:$O,"&lt;"&amp;$B35,'IEA-MethaneAbatement'!$O:$O,"&gt;="&amp;$A35,'IEA-MethaneAbatement'!$M:$M,$B$1,'IEA-MethaneAbatement'!$B:$B,'Country Selector'!$A$2)+VLOOKUP($C$1,'Multipliers and Adjustments'!$A$70:$I$86,TRUNC(COLUMN(AB$2)/5)+2,FALSE)*SUMIFS('IEA-MethaneAbatement'!$N:$N,'IEA-MethaneAbatement'!$O:$O,"&lt;"&amp;$B35,'IEA-MethaneAbatement'!$O:$O,"&gt;="&amp;$A35,'IEA-MethaneAbatement'!$M:$M,$C$1,'IEA-MethaneAbatement'!$B:$B,'Country Selector'!$A$2)+VLOOKUP($D$1,'Multipliers and Adjustments'!$A$70:$I$86,TRUNC(COLUMN(AB$2)/5)+2,FALSE)*SUMIFS('IEA-MethaneAbatement'!$N:$N,'IEA-MethaneAbatement'!$O:$O,"&lt;"&amp;$B35,'IEA-MethaneAbatement'!$O:$O,"&gt;="&amp;$A35,'IEA-MethaneAbatement'!$M:$M,$D$1,'IEA-MethaneAbatement'!$B:$B,'Country Selector'!$A$2)))*(1+INDEX('EPA to IEA Scaling'!$F$8:$AO$8,,MATCH(AB$2,'EPA to IEA Scaling'!$F$1:$AO$1,0)))</f>
        <v>0</v>
      </c>
      <c r="AC35" cm="1">
        <f t="array" ref="AC35">((VLOOKUP($B$1,'Multipliers and Adjustments'!$A$70:$I$86,TRUNC(COLUMN(AC$2)/5)+2,FALSE)*SUMIFS('IEA-MethaneAbatement'!$N:$N,'IEA-MethaneAbatement'!$O:$O,"&lt;"&amp;$B35,'IEA-MethaneAbatement'!$O:$O,"&gt;="&amp;$A35,'IEA-MethaneAbatement'!$M:$M,$B$1,'IEA-MethaneAbatement'!$B:$B,'Country Selector'!$A$2)+VLOOKUP($C$1,'Multipliers and Adjustments'!$A$70:$I$86,TRUNC(COLUMN(AC$2)/5)+2,FALSE)*SUMIFS('IEA-MethaneAbatement'!$N:$N,'IEA-MethaneAbatement'!$O:$O,"&lt;"&amp;$B35,'IEA-MethaneAbatement'!$O:$O,"&gt;="&amp;$A35,'IEA-MethaneAbatement'!$M:$M,$C$1,'IEA-MethaneAbatement'!$B:$B,'Country Selector'!$A$2)+VLOOKUP($D$1,'Multipliers and Adjustments'!$A$70:$I$86,TRUNC(COLUMN(AC$2)/5)+2,FALSE)*SUMIFS('IEA-MethaneAbatement'!$N:$N,'IEA-MethaneAbatement'!$O:$O,"&lt;"&amp;$B35,'IEA-MethaneAbatement'!$O:$O,"&gt;="&amp;$A35,'IEA-MethaneAbatement'!$M:$M,$D$1,'IEA-MethaneAbatement'!$B:$B,'Country Selector'!$A$2)))*(1+INDEX('EPA to IEA Scaling'!$F$8:$AO$8,,MATCH(AC$2,'EPA to IEA Scaling'!$F$1:$AO$1,0)))</f>
        <v>0</v>
      </c>
      <c r="AD35" cm="1">
        <f t="array" ref="AD35">((VLOOKUP($B$1,'Multipliers and Adjustments'!$A$70:$I$86,TRUNC(COLUMN(AD$2)/5)+2,FALSE)*SUMIFS('IEA-MethaneAbatement'!$N:$N,'IEA-MethaneAbatement'!$O:$O,"&lt;"&amp;$B35,'IEA-MethaneAbatement'!$O:$O,"&gt;="&amp;$A35,'IEA-MethaneAbatement'!$M:$M,$B$1,'IEA-MethaneAbatement'!$B:$B,'Country Selector'!$A$2)+VLOOKUP($C$1,'Multipliers and Adjustments'!$A$70:$I$86,TRUNC(COLUMN(AD$2)/5)+2,FALSE)*SUMIFS('IEA-MethaneAbatement'!$N:$N,'IEA-MethaneAbatement'!$O:$O,"&lt;"&amp;$B35,'IEA-MethaneAbatement'!$O:$O,"&gt;="&amp;$A35,'IEA-MethaneAbatement'!$M:$M,$C$1,'IEA-MethaneAbatement'!$B:$B,'Country Selector'!$A$2)+VLOOKUP($D$1,'Multipliers and Adjustments'!$A$70:$I$86,TRUNC(COLUMN(AD$2)/5)+2,FALSE)*SUMIFS('IEA-MethaneAbatement'!$N:$N,'IEA-MethaneAbatement'!$O:$O,"&lt;"&amp;$B35,'IEA-MethaneAbatement'!$O:$O,"&gt;="&amp;$A35,'IEA-MethaneAbatement'!$M:$M,$D$1,'IEA-MethaneAbatement'!$B:$B,'Country Selector'!$A$2)))*(1+INDEX('EPA to IEA Scaling'!$F$8:$AO$8,,MATCH(AD$2,'EPA to IEA Scaling'!$F$1:$AO$1,0)))</f>
        <v>0</v>
      </c>
      <c r="AE35" cm="1">
        <f t="array" ref="AE35">((VLOOKUP($B$1,'Multipliers and Adjustments'!$A$70:$I$86,TRUNC(COLUMN(AE$2)/5)+2,FALSE)*SUMIFS('IEA-MethaneAbatement'!$N:$N,'IEA-MethaneAbatement'!$O:$O,"&lt;"&amp;$B35,'IEA-MethaneAbatement'!$O:$O,"&gt;="&amp;$A35,'IEA-MethaneAbatement'!$M:$M,$B$1,'IEA-MethaneAbatement'!$B:$B,'Country Selector'!$A$2)+VLOOKUP($C$1,'Multipliers and Adjustments'!$A$70:$I$86,TRUNC(COLUMN(AE$2)/5)+2,FALSE)*SUMIFS('IEA-MethaneAbatement'!$N:$N,'IEA-MethaneAbatement'!$O:$O,"&lt;"&amp;$B35,'IEA-MethaneAbatement'!$O:$O,"&gt;="&amp;$A35,'IEA-MethaneAbatement'!$M:$M,$C$1,'IEA-MethaneAbatement'!$B:$B,'Country Selector'!$A$2)+VLOOKUP($D$1,'Multipliers and Adjustments'!$A$70:$I$86,TRUNC(COLUMN(AE$2)/5)+2,FALSE)*SUMIFS('IEA-MethaneAbatement'!$N:$N,'IEA-MethaneAbatement'!$O:$O,"&lt;"&amp;$B35,'IEA-MethaneAbatement'!$O:$O,"&gt;="&amp;$A35,'IEA-MethaneAbatement'!$M:$M,$D$1,'IEA-MethaneAbatement'!$B:$B,'Country Selector'!$A$2)))*(1+INDEX('EPA to IEA Scaling'!$F$8:$AO$8,,MATCH(AE$2,'EPA to IEA Scaling'!$F$1:$AO$1,0)))</f>
        <v>0</v>
      </c>
      <c r="AF35" cm="1">
        <f t="array" ref="AF35">((VLOOKUP($B$1,'Multipliers and Adjustments'!$A$70:$I$86,TRUNC(COLUMN(AF$2)/5)+2,FALSE)*SUMIFS('IEA-MethaneAbatement'!$N:$N,'IEA-MethaneAbatement'!$O:$O,"&lt;"&amp;$B35,'IEA-MethaneAbatement'!$O:$O,"&gt;="&amp;$A35,'IEA-MethaneAbatement'!$M:$M,$B$1,'IEA-MethaneAbatement'!$B:$B,'Country Selector'!$A$2)+VLOOKUP($C$1,'Multipliers and Adjustments'!$A$70:$I$86,TRUNC(COLUMN(AF$2)/5)+2,FALSE)*SUMIFS('IEA-MethaneAbatement'!$N:$N,'IEA-MethaneAbatement'!$O:$O,"&lt;"&amp;$B35,'IEA-MethaneAbatement'!$O:$O,"&gt;="&amp;$A35,'IEA-MethaneAbatement'!$M:$M,$C$1,'IEA-MethaneAbatement'!$B:$B,'Country Selector'!$A$2)+VLOOKUP($D$1,'Multipliers and Adjustments'!$A$70:$I$86,TRUNC(COLUMN(AF$2)/5)+2,FALSE)*SUMIFS('IEA-MethaneAbatement'!$N:$N,'IEA-MethaneAbatement'!$O:$O,"&lt;"&amp;$B35,'IEA-MethaneAbatement'!$O:$O,"&gt;="&amp;$A35,'IEA-MethaneAbatement'!$M:$M,$D$1,'IEA-MethaneAbatement'!$B:$B,'Country Selector'!$A$2)))*(1+INDEX('EPA to IEA Scaling'!$F$8:$AO$8,,MATCH(AF$2,'EPA to IEA Scaling'!$F$1:$AO$1,0)))</f>
        <v>0</v>
      </c>
      <c r="AG35" s="31" cm="1">
        <f t="array" ref="AG35">((VLOOKUP($B$1,'Multipliers and Adjustments'!$A$70:$I$86,TRUNC(COLUMN(AG$2)/5)+2,FALSE)*SUMIFS('IEA-MethaneAbatement'!$N:$N,'IEA-MethaneAbatement'!$O:$O,"&lt;"&amp;$B35,'IEA-MethaneAbatement'!$O:$O,"&gt;="&amp;$A35,'IEA-MethaneAbatement'!$M:$M,$B$1,'IEA-MethaneAbatement'!$B:$B,'Country Selector'!$A$2)+VLOOKUP($C$1,'Multipliers and Adjustments'!$A$70:$I$86,TRUNC(COLUMN(AG$2)/5)+2,FALSE)*SUMIFS('IEA-MethaneAbatement'!$N:$N,'IEA-MethaneAbatement'!$O:$O,"&lt;"&amp;$B35,'IEA-MethaneAbatement'!$O:$O,"&gt;="&amp;$A35,'IEA-MethaneAbatement'!$M:$M,$C$1,'IEA-MethaneAbatement'!$B:$B,'Country Selector'!$A$2)+VLOOKUP($D$1,'Multipliers and Adjustments'!$A$70:$I$86,TRUNC(COLUMN(AG$2)/5)+2,FALSE)*SUMIFS('IEA-MethaneAbatement'!$N:$N,'IEA-MethaneAbatement'!$O:$O,"&lt;"&amp;$B35,'IEA-MethaneAbatement'!$O:$O,"&gt;="&amp;$A35,'IEA-MethaneAbatement'!$M:$M,$D$1,'IEA-MethaneAbatement'!$B:$B,'Country Selector'!$A$2)))*(1+INDEX('EPA to IEA Scaling'!$F$8:$AO$8,,MATCH(AG$2,'EPA to IEA Scaling'!$F$1:$AO$1,0)))</f>
        <v>0</v>
      </c>
      <c r="AH35" cm="1">
        <f t="array" ref="AH35">((VLOOKUP($B$1,'Multipliers and Adjustments'!$A$70:$I$86,TRUNC(COLUMN(AH$2)/5)+2,FALSE)*SUMIFS('IEA-MethaneAbatement'!$N:$N,'IEA-MethaneAbatement'!$O:$O,"&lt;"&amp;$B35,'IEA-MethaneAbatement'!$O:$O,"&gt;="&amp;$A35,'IEA-MethaneAbatement'!$M:$M,$B$1,'IEA-MethaneAbatement'!$B:$B,'Country Selector'!$A$2)+VLOOKUP($C$1,'Multipliers and Adjustments'!$A$70:$I$86,TRUNC(COLUMN(AH$2)/5)+2,FALSE)*SUMIFS('IEA-MethaneAbatement'!$N:$N,'IEA-MethaneAbatement'!$O:$O,"&lt;"&amp;$B35,'IEA-MethaneAbatement'!$O:$O,"&gt;="&amp;$A35,'IEA-MethaneAbatement'!$M:$M,$C$1,'IEA-MethaneAbatement'!$B:$B,'Country Selector'!$A$2)+VLOOKUP($D$1,'Multipliers and Adjustments'!$A$70:$I$86,TRUNC(COLUMN(AH$2)/5)+2,FALSE)*SUMIFS('IEA-MethaneAbatement'!$N:$N,'IEA-MethaneAbatement'!$O:$O,"&lt;"&amp;$B35,'IEA-MethaneAbatement'!$O:$O,"&gt;="&amp;$A35,'IEA-MethaneAbatement'!$M:$M,$D$1,'IEA-MethaneAbatement'!$B:$B,'Country Selector'!$A$2)))*(1+INDEX('EPA to IEA Scaling'!$F$8:$AO$8,,MATCH(AH$2,'EPA to IEA Scaling'!$F$1:$AO$1,0)))</f>
        <v>0</v>
      </c>
      <c r="AI35" cm="1">
        <f t="array" ref="AI35">((VLOOKUP($B$1,'Multipliers and Adjustments'!$A$70:$I$86,TRUNC(COLUMN(AI$2)/5)+2,FALSE)*SUMIFS('IEA-MethaneAbatement'!$N:$N,'IEA-MethaneAbatement'!$O:$O,"&lt;"&amp;$B35,'IEA-MethaneAbatement'!$O:$O,"&gt;="&amp;$A35,'IEA-MethaneAbatement'!$M:$M,$B$1,'IEA-MethaneAbatement'!$B:$B,'Country Selector'!$A$2)+VLOOKUP($C$1,'Multipliers and Adjustments'!$A$70:$I$86,TRUNC(COLUMN(AI$2)/5)+2,FALSE)*SUMIFS('IEA-MethaneAbatement'!$N:$N,'IEA-MethaneAbatement'!$O:$O,"&lt;"&amp;$B35,'IEA-MethaneAbatement'!$O:$O,"&gt;="&amp;$A35,'IEA-MethaneAbatement'!$M:$M,$C$1,'IEA-MethaneAbatement'!$B:$B,'Country Selector'!$A$2)+VLOOKUP($D$1,'Multipliers and Adjustments'!$A$70:$I$86,TRUNC(COLUMN(AI$2)/5)+2,FALSE)*SUMIFS('IEA-MethaneAbatement'!$N:$N,'IEA-MethaneAbatement'!$O:$O,"&lt;"&amp;$B35,'IEA-MethaneAbatement'!$O:$O,"&gt;="&amp;$A35,'IEA-MethaneAbatement'!$M:$M,$D$1,'IEA-MethaneAbatement'!$B:$B,'Country Selector'!$A$2)))*(1+INDEX('EPA to IEA Scaling'!$F$8:$AO$8,,MATCH(AI$2,'EPA to IEA Scaling'!$F$1:$AO$1,0)))</f>
        <v>0</v>
      </c>
      <c r="AJ35" cm="1">
        <f t="array" ref="AJ35">((VLOOKUP($B$1,'Multipliers and Adjustments'!$A$70:$I$86,TRUNC(COLUMN(AJ$2)/5)+2,FALSE)*SUMIFS('IEA-MethaneAbatement'!$N:$N,'IEA-MethaneAbatement'!$O:$O,"&lt;"&amp;$B35,'IEA-MethaneAbatement'!$O:$O,"&gt;="&amp;$A35,'IEA-MethaneAbatement'!$M:$M,$B$1,'IEA-MethaneAbatement'!$B:$B,'Country Selector'!$A$2)+VLOOKUP($C$1,'Multipliers and Adjustments'!$A$70:$I$86,TRUNC(COLUMN(AJ$2)/5)+2,FALSE)*SUMIFS('IEA-MethaneAbatement'!$N:$N,'IEA-MethaneAbatement'!$O:$O,"&lt;"&amp;$B35,'IEA-MethaneAbatement'!$O:$O,"&gt;="&amp;$A35,'IEA-MethaneAbatement'!$M:$M,$C$1,'IEA-MethaneAbatement'!$B:$B,'Country Selector'!$A$2)+VLOOKUP($D$1,'Multipliers and Adjustments'!$A$70:$I$86,TRUNC(COLUMN(AJ$2)/5)+2,FALSE)*SUMIFS('IEA-MethaneAbatement'!$N:$N,'IEA-MethaneAbatement'!$O:$O,"&lt;"&amp;$B35,'IEA-MethaneAbatement'!$O:$O,"&gt;="&amp;$A35,'IEA-MethaneAbatement'!$M:$M,$D$1,'IEA-MethaneAbatement'!$B:$B,'Country Selector'!$A$2)))*(1+INDEX('EPA to IEA Scaling'!$F$8:$AO$8,,MATCH(AJ$2,'EPA to IEA Scaling'!$F$1:$AO$1,0)))</f>
        <v>0</v>
      </c>
      <c r="AK35" cm="1">
        <f t="array" ref="AK35">((VLOOKUP($B$1,'Multipliers and Adjustments'!$A$70:$I$86,TRUNC(COLUMN(AK$2)/5)+2,FALSE)*SUMIFS('IEA-MethaneAbatement'!$N:$N,'IEA-MethaneAbatement'!$O:$O,"&lt;"&amp;$B35,'IEA-MethaneAbatement'!$O:$O,"&gt;="&amp;$A35,'IEA-MethaneAbatement'!$M:$M,$B$1,'IEA-MethaneAbatement'!$B:$B,'Country Selector'!$A$2)+VLOOKUP($C$1,'Multipliers and Adjustments'!$A$70:$I$86,TRUNC(COLUMN(AK$2)/5)+2,FALSE)*SUMIFS('IEA-MethaneAbatement'!$N:$N,'IEA-MethaneAbatement'!$O:$O,"&lt;"&amp;$B35,'IEA-MethaneAbatement'!$O:$O,"&gt;="&amp;$A35,'IEA-MethaneAbatement'!$M:$M,$C$1,'IEA-MethaneAbatement'!$B:$B,'Country Selector'!$A$2)+VLOOKUP($D$1,'Multipliers and Adjustments'!$A$70:$I$86,TRUNC(COLUMN(AK$2)/5)+2,FALSE)*SUMIFS('IEA-MethaneAbatement'!$N:$N,'IEA-MethaneAbatement'!$O:$O,"&lt;"&amp;$B35,'IEA-MethaneAbatement'!$O:$O,"&gt;="&amp;$A35,'IEA-MethaneAbatement'!$M:$M,$D$1,'IEA-MethaneAbatement'!$B:$B,'Country Selector'!$A$2)))*(1+INDEX('EPA to IEA Scaling'!$F$8:$AO$8,,MATCH(AK$2,'EPA to IEA Scaling'!$F$1:$AO$1,0)))</f>
        <v>0</v>
      </c>
      <c r="AL35" s="31" cm="1">
        <f t="array" ref="AL35">((VLOOKUP($B$1,'Multipliers and Adjustments'!$A$70:$I$86,TRUNC(COLUMN(AL$2)/5)+2,FALSE)*SUMIFS('IEA-MethaneAbatement'!$N:$N,'IEA-MethaneAbatement'!$O:$O,"&lt;"&amp;$B35,'IEA-MethaneAbatement'!$O:$O,"&gt;="&amp;$A35,'IEA-MethaneAbatement'!$M:$M,$B$1,'IEA-MethaneAbatement'!$B:$B,'Country Selector'!$A$2)+VLOOKUP($C$1,'Multipliers and Adjustments'!$A$70:$I$86,TRUNC(COLUMN(AL$2)/5)+2,FALSE)*SUMIFS('IEA-MethaneAbatement'!$N:$N,'IEA-MethaneAbatement'!$O:$O,"&lt;"&amp;$B35,'IEA-MethaneAbatement'!$O:$O,"&gt;="&amp;$A35,'IEA-MethaneAbatement'!$M:$M,$C$1,'IEA-MethaneAbatement'!$B:$B,'Country Selector'!$A$2)+VLOOKUP($D$1,'Multipliers and Adjustments'!$A$70:$I$86,TRUNC(COLUMN(AL$2)/5)+2,FALSE)*SUMIFS('IEA-MethaneAbatement'!$N:$N,'IEA-MethaneAbatement'!$O:$O,"&lt;"&amp;$B35,'IEA-MethaneAbatement'!$O:$O,"&gt;="&amp;$A35,'IEA-MethaneAbatement'!$M:$M,$D$1,'IEA-MethaneAbatement'!$B:$B,'Country Selector'!$A$2)))*(1+INDEX('EPA to IEA Scaling'!$F$8:$AO$8,,MATCH(AL$2,'EPA to IEA Scaling'!$F$1:$AO$1,0)))</f>
        <v>0</v>
      </c>
    </row>
    <row r="36" spans="1:38" x14ac:dyDescent="0.45">
      <c r="A36" s="15">
        <f t="shared" si="1"/>
        <v>10</v>
      </c>
      <c r="B36" s="16">
        <f t="shared" si="2"/>
        <v>20</v>
      </c>
      <c r="C36" s="31" cm="1">
        <f t="array" ref="C36">((VLOOKUP($B$1,'Multipliers and Adjustments'!$A$70:$I$86,TRUNC(COLUMN(C$2)/5)+2,FALSE)*SUMIFS('IEA-MethaneAbatement'!$N:$N,'IEA-MethaneAbatement'!$O:$O,"&lt;"&amp;$B36,'IEA-MethaneAbatement'!$O:$O,"&gt;="&amp;$A36,'IEA-MethaneAbatement'!$M:$M,$B$1,'IEA-MethaneAbatement'!$B:$B,'Country Selector'!$A$2)+VLOOKUP($C$1,'Multipliers and Adjustments'!$A$70:$I$86,TRUNC(COLUMN(C$2)/5)+2,FALSE)*SUMIFS('IEA-MethaneAbatement'!$N:$N,'IEA-MethaneAbatement'!$O:$O,"&lt;"&amp;$B36,'IEA-MethaneAbatement'!$O:$O,"&gt;="&amp;$A36,'IEA-MethaneAbatement'!$M:$M,$C$1,'IEA-MethaneAbatement'!$B:$B,'Country Selector'!$A$2)+VLOOKUP($D$1,'Multipliers and Adjustments'!$A$70:$I$86,TRUNC(COLUMN(C$2)/5)+2,FALSE)*SUMIFS('IEA-MethaneAbatement'!$N:$N,'IEA-MethaneAbatement'!$O:$O,"&lt;"&amp;$B36,'IEA-MethaneAbatement'!$O:$O,"&gt;="&amp;$A36,'IEA-MethaneAbatement'!$M:$M,$D$1,'IEA-MethaneAbatement'!$B:$B,'Country Selector'!$A$2)))*(1+INDEX('EPA to IEA Scaling'!$F$8:$AO$8,,MATCH(C$2,'EPA to IEA Scaling'!$F$1:$AO$1,0)))</f>
        <v>2582276182036.9932</v>
      </c>
      <c r="D36" cm="1">
        <f t="array" ref="D36">((VLOOKUP($B$1,'Multipliers and Adjustments'!$A$70:$I$86,TRUNC(COLUMN(D$2)/5)+2,FALSE)*SUMIFS('IEA-MethaneAbatement'!$N:$N,'IEA-MethaneAbatement'!$O:$O,"&lt;"&amp;$B36,'IEA-MethaneAbatement'!$O:$O,"&gt;="&amp;$A36,'IEA-MethaneAbatement'!$M:$M,$B$1,'IEA-MethaneAbatement'!$B:$B,'Country Selector'!$A$2)+VLOOKUP($C$1,'Multipliers and Adjustments'!$A$70:$I$86,TRUNC(COLUMN(D$2)/5)+2,FALSE)*SUMIFS('IEA-MethaneAbatement'!$N:$N,'IEA-MethaneAbatement'!$O:$O,"&lt;"&amp;$B36,'IEA-MethaneAbatement'!$O:$O,"&gt;="&amp;$A36,'IEA-MethaneAbatement'!$M:$M,$C$1,'IEA-MethaneAbatement'!$B:$B,'Country Selector'!$A$2)+VLOOKUP($D$1,'Multipliers and Adjustments'!$A$70:$I$86,TRUNC(COLUMN(D$2)/5)+2,FALSE)*SUMIFS('IEA-MethaneAbatement'!$N:$N,'IEA-MethaneAbatement'!$O:$O,"&lt;"&amp;$B36,'IEA-MethaneAbatement'!$O:$O,"&gt;="&amp;$A36,'IEA-MethaneAbatement'!$M:$M,$D$1,'IEA-MethaneAbatement'!$B:$B,'Country Selector'!$A$2)))*(1+INDEX('EPA to IEA Scaling'!$F$8:$AO$8,,MATCH(D$2,'EPA to IEA Scaling'!$F$1:$AO$1,0)))</f>
        <v>2554349196022.8091</v>
      </c>
      <c r="E36" cm="1">
        <f t="array" ref="E36">((VLOOKUP($B$1,'Multipliers and Adjustments'!$A$70:$I$86,TRUNC(COLUMN(E$2)/5)+2,FALSE)*SUMIFS('IEA-MethaneAbatement'!$N:$N,'IEA-MethaneAbatement'!$O:$O,"&lt;"&amp;$B36,'IEA-MethaneAbatement'!$O:$O,"&gt;="&amp;$A36,'IEA-MethaneAbatement'!$M:$M,$B$1,'IEA-MethaneAbatement'!$B:$B,'Country Selector'!$A$2)+VLOOKUP($C$1,'Multipliers and Adjustments'!$A$70:$I$86,TRUNC(COLUMN(E$2)/5)+2,FALSE)*SUMIFS('IEA-MethaneAbatement'!$N:$N,'IEA-MethaneAbatement'!$O:$O,"&lt;"&amp;$B36,'IEA-MethaneAbatement'!$O:$O,"&gt;="&amp;$A36,'IEA-MethaneAbatement'!$M:$M,$C$1,'IEA-MethaneAbatement'!$B:$B,'Country Selector'!$A$2)+VLOOKUP($D$1,'Multipliers and Adjustments'!$A$70:$I$86,TRUNC(COLUMN(E$2)/5)+2,FALSE)*SUMIFS('IEA-MethaneAbatement'!$N:$N,'IEA-MethaneAbatement'!$O:$O,"&lt;"&amp;$B36,'IEA-MethaneAbatement'!$O:$O,"&gt;="&amp;$A36,'IEA-MethaneAbatement'!$M:$M,$D$1,'IEA-MethaneAbatement'!$B:$B,'Country Selector'!$A$2)))*(1+INDEX('EPA to IEA Scaling'!$F$8:$AO$8,,MATCH(E$2,'EPA to IEA Scaling'!$F$1:$AO$1,0)))</f>
        <v>2602166129791.7798</v>
      </c>
      <c r="F36" cm="1">
        <f t="array" ref="F36">((VLOOKUP($B$1,'Multipliers and Adjustments'!$A$70:$I$86,TRUNC(COLUMN(F$2)/5)+2,FALSE)*SUMIFS('IEA-MethaneAbatement'!$N:$N,'IEA-MethaneAbatement'!$O:$O,"&lt;"&amp;$B36,'IEA-MethaneAbatement'!$O:$O,"&gt;="&amp;$A36,'IEA-MethaneAbatement'!$M:$M,$B$1,'IEA-MethaneAbatement'!$B:$B,'Country Selector'!$A$2)+VLOOKUP($C$1,'Multipliers and Adjustments'!$A$70:$I$86,TRUNC(COLUMN(F$2)/5)+2,FALSE)*SUMIFS('IEA-MethaneAbatement'!$N:$N,'IEA-MethaneAbatement'!$O:$O,"&lt;"&amp;$B36,'IEA-MethaneAbatement'!$O:$O,"&gt;="&amp;$A36,'IEA-MethaneAbatement'!$M:$M,$C$1,'IEA-MethaneAbatement'!$B:$B,'Country Selector'!$A$2)+VLOOKUP($D$1,'Multipliers and Adjustments'!$A$70:$I$86,TRUNC(COLUMN(F$2)/5)+2,FALSE)*SUMIFS('IEA-MethaneAbatement'!$N:$N,'IEA-MethaneAbatement'!$O:$O,"&lt;"&amp;$B36,'IEA-MethaneAbatement'!$O:$O,"&gt;="&amp;$A36,'IEA-MethaneAbatement'!$M:$M,$D$1,'IEA-MethaneAbatement'!$B:$B,'Country Selector'!$A$2)))*(1+INDEX('EPA to IEA Scaling'!$F$8:$AO$8,,MATCH(F$2,'EPA to IEA Scaling'!$F$1:$AO$1,0)))</f>
        <v>2649983063560.7378</v>
      </c>
      <c r="G36" cm="1">
        <f t="array" ref="G36">((VLOOKUP($B$1,'Multipliers and Adjustments'!$A$70:$I$86,TRUNC(COLUMN(G$2)/5)+2,FALSE)*SUMIFS('IEA-MethaneAbatement'!$N:$N,'IEA-MethaneAbatement'!$O:$O,"&lt;"&amp;$B36,'IEA-MethaneAbatement'!$O:$O,"&gt;="&amp;$A36,'IEA-MethaneAbatement'!$M:$M,$B$1,'IEA-MethaneAbatement'!$B:$B,'Country Selector'!$A$2)+VLOOKUP($C$1,'Multipliers and Adjustments'!$A$70:$I$86,TRUNC(COLUMN(G$2)/5)+2,FALSE)*SUMIFS('IEA-MethaneAbatement'!$N:$N,'IEA-MethaneAbatement'!$O:$O,"&lt;"&amp;$B36,'IEA-MethaneAbatement'!$O:$O,"&gt;="&amp;$A36,'IEA-MethaneAbatement'!$M:$M,$C$1,'IEA-MethaneAbatement'!$B:$B,'Country Selector'!$A$2)+VLOOKUP($D$1,'Multipliers and Adjustments'!$A$70:$I$86,TRUNC(COLUMN(G$2)/5)+2,FALSE)*SUMIFS('IEA-MethaneAbatement'!$N:$N,'IEA-MethaneAbatement'!$O:$O,"&lt;"&amp;$B36,'IEA-MethaneAbatement'!$O:$O,"&gt;="&amp;$A36,'IEA-MethaneAbatement'!$M:$M,$D$1,'IEA-MethaneAbatement'!$B:$B,'Country Selector'!$A$2)))*(1+INDEX('EPA to IEA Scaling'!$F$8:$AO$8,,MATCH(G$2,'EPA to IEA Scaling'!$F$1:$AO$1,0)))</f>
        <v>2697799997329.7075</v>
      </c>
      <c r="H36" s="31" cm="1">
        <f t="array" ref="H36">((VLOOKUP($B$1,'Multipliers and Adjustments'!$A$70:$I$86,TRUNC(COLUMN(H$2)/5)+2,FALSE)*SUMIFS('IEA-MethaneAbatement'!$N:$N,'IEA-MethaneAbatement'!$O:$O,"&lt;"&amp;$B36,'IEA-MethaneAbatement'!$O:$O,"&gt;="&amp;$A36,'IEA-MethaneAbatement'!$M:$M,$B$1,'IEA-MethaneAbatement'!$B:$B,'Country Selector'!$A$2)+VLOOKUP($C$1,'Multipliers and Adjustments'!$A$70:$I$86,TRUNC(COLUMN(H$2)/5)+2,FALSE)*SUMIFS('IEA-MethaneAbatement'!$N:$N,'IEA-MethaneAbatement'!$O:$O,"&lt;"&amp;$B36,'IEA-MethaneAbatement'!$O:$O,"&gt;="&amp;$A36,'IEA-MethaneAbatement'!$M:$M,$C$1,'IEA-MethaneAbatement'!$B:$B,'Country Selector'!$A$2)+VLOOKUP($D$1,'Multipliers and Adjustments'!$A$70:$I$86,TRUNC(COLUMN(H$2)/5)+2,FALSE)*SUMIFS('IEA-MethaneAbatement'!$N:$N,'IEA-MethaneAbatement'!$O:$O,"&lt;"&amp;$B36,'IEA-MethaneAbatement'!$O:$O,"&gt;="&amp;$A36,'IEA-MethaneAbatement'!$M:$M,$D$1,'IEA-MethaneAbatement'!$B:$B,'Country Selector'!$A$2)))*(1+INDEX('EPA to IEA Scaling'!$F$8:$AO$8,,MATCH(H$2,'EPA to IEA Scaling'!$F$1:$AO$1,0)))</f>
        <v>2745616931098.6772</v>
      </c>
      <c r="I36" cm="1">
        <f t="array" ref="I36">((VLOOKUP($B$1,'Multipliers and Adjustments'!$A$70:$I$86,TRUNC(COLUMN(I$2)/5)+2,FALSE)*SUMIFS('IEA-MethaneAbatement'!$N:$N,'IEA-MethaneAbatement'!$O:$O,"&lt;"&amp;$B36,'IEA-MethaneAbatement'!$O:$O,"&gt;="&amp;$A36,'IEA-MethaneAbatement'!$M:$M,$B$1,'IEA-MethaneAbatement'!$B:$B,'Country Selector'!$A$2)+VLOOKUP($C$1,'Multipliers and Adjustments'!$A$70:$I$86,TRUNC(COLUMN(I$2)/5)+2,FALSE)*SUMIFS('IEA-MethaneAbatement'!$N:$N,'IEA-MethaneAbatement'!$O:$O,"&lt;"&amp;$B36,'IEA-MethaneAbatement'!$O:$O,"&gt;="&amp;$A36,'IEA-MethaneAbatement'!$M:$M,$C$1,'IEA-MethaneAbatement'!$B:$B,'Country Selector'!$A$2)+VLOOKUP($D$1,'Multipliers and Adjustments'!$A$70:$I$86,TRUNC(COLUMN(I$2)/5)+2,FALSE)*SUMIFS('IEA-MethaneAbatement'!$N:$N,'IEA-MethaneAbatement'!$O:$O,"&lt;"&amp;$B36,'IEA-MethaneAbatement'!$O:$O,"&gt;="&amp;$A36,'IEA-MethaneAbatement'!$M:$M,$D$1,'IEA-MethaneAbatement'!$B:$B,'Country Selector'!$A$2)))*(1+INDEX('EPA to IEA Scaling'!$F$8:$AO$8,,MATCH(I$2,'EPA to IEA Scaling'!$F$1:$AO$1,0)))</f>
        <v>2768392122031.458</v>
      </c>
      <c r="J36" cm="1">
        <f t="array" ref="J36">((VLOOKUP($B$1,'Multipliers and Adjustments'!$A$70:$I$86,TRUNC(COLUMN(J$2)/5)+2,FALSE)*SUMIFS('IEA-MethaneAbatement'!$N:$N,'IEA-MethaneAbatement'!$O:$O,"&lt;"&amp;$B36,'IEA-MethaneAbatement'!$O:$O,"&gt;="&amp;$A36,'IEA-MethaneAbatement'!$M:$M,$B$1,'IEA-MethaneAbatement'!$B:$B,'Country Selector'!$A$2)+VLOOKUP($C$1,'Multipliers and Adjustments'!$A$70:$I$86,TRUNC(COLUMN(J$2)/5)+2,FALSE)*SUMIFS('IEA-MethaneAbatement'!$N:$N,'IEA-MethaneAbatement'!$O:$O,"&lt;"&amp;$B36,'IEA-MethaneAbatement'!$O:$O,"&gt;="&amp;$A36,'IEA-MethaneAbatement'!$M:$M,$C$1,'IEA-MethaneAbatement'!$B:$B,'Country Selector'!$A$2)+VLOOKUP($D$1,'Multipliers and Adjustments'!$A$70:$I$86,TRUNC(COLUMN(J$2)/5)+2,FALSE)*SUMIFS('IEA-MethaneAbatement'!$N:$N,'IEA-MethaneAbatement'!$O:$O,"&lt;"&amp;$B36,'IEA-MethaneAbatement'!$O:$O,"&gt;="&amp;$A36,'IEA-MethaneAbatement'!$M:$M,$D$1,'IEA-MethaneAbatement'!$B:$B,'Country Selector'!$A$2)))*(1+INDEX('EPA to IEA Scaling'!$F$8:$AO$8,,MATCH(J$2,'EPA to IEA Scaling'!$F$1:$AO$1,0)))</f>
        <v>2791167312964.2529</v>
      </c>
      <c r="K36" cm="1">
        <f t="array" ref="K36">((VLOOKUP($B$1,'Multipliers and Adjustments'!$A$70:$I$86,TRUNC(COLUMN(K$2)/5)+2,FALSE)*SUMIFS('IEA-MethaneAbatement'!$N:$N,'IEA-MethaneAbatement'!$O:$O,"&lt;"&amp;$B36,'IEA-MethaneAbatement'!$O:$O,"&gt;="&amp;$A36,'IEA-MethaneAbatement'!$M:$M,$B$1,'IEA-MethaneAbatement'!$B:$B,'Country Selector'!$A$2)+VLOOKUP($C$1,'Multipliers and Adjustments'!$A$70:$I$86,TRUNC(COLUMN(K$2)/5)+2,FALSE)*SUMIFS('IEA-MethaneAbatement'!$N:$N,'IEA-MethaneAbatement'!$O:$O,"&lt;"&amp;$B36,'IEA-MethaneAbatement'!$O:$O,"&gt;="&amp;$A36,'IEA-MethaneAbatement'!$M:$M,$C$1,'IEA-MethaneAbatement'!$B:$B,'Country Selector'!$A$2)+VLOOKUP($D$1,'Multipliers and Adjustments'!$A$70:$I$86,TRUNC(COLUMN(K$2)/5)+2,FALSE)*SUMIFS('IEA-MethaneAbatement'!$N:$N,'IEA-MethaneAbatement'!$O:$O,"&lt;"&amp;$B36,'IEA-MethaneAbatement'!$O:$O,"&gt;="&amp;$A36,'IEA-MethaneAbatement'!$M:$M,$D$1,'IEA-MethaneAbatement'!$B:$B,'Country Selector'!$A$2)))*(1+INDEX('EPA to IEA Scaling'!$F$8:$AO$8,,MATCH(K$2,'EPA to IEA Scaling'!$F$1:$AO$1,0)))</f>
        <v>2813942503897.0347</v>
      </c>
      <c r="L36" cm="1">
        <f t="array" ref="L36">((VLOOKUP($B$1,'Multipliers and Adjustments'!$A$70:$I$86,TRUNC(COLUMN(L$2)/5)+2,FALSE)*SUMIFS('IEA-MethaneAbatement'!$N:$N,'IEA-MethaneAbatement'!$O:$O,"&lt;"&amp;$B36,'IEA-MethaneAbatement'!$O:$O,"&gt;="&amp;$A36,'IEA-MethaneAbatement'!$M:$M,$B$1,'IEA-MethaneAbatement'!$B:$B,'Country Selector'!$A$2)+VLOOKUP($C$1,'Multipliers and Adjustments'!$A$70:$I$86,TRUNC(COLUMN(L$2)/5)+2,FALSE)*SUMIFS('IEA-MethaneAbatement'!$N:$N,'IEA-MethaneAbatement'!$O:$O,"&lt;"&amp;$B36,'IEA-MethaneAbatement'!$O:$O,"&gt;="&amp;$A36,'IEA-MethaneAbatement'!$M:$M,$C$1,'IEA-MethaneAbatement'!$B:$B,'Country Selector'!$A$2)+VLOOKUP($D$1,'Multipliers and Adjustments'!$A$70:$I$86,TRUNC(COLUMN(L$2)/5)+2,FALSE)*SUMIFS('IEA-MethaneAbatement'!$N:$N,'IEA-MethaneAbatement'!$O:$O,"&lt;"&amp;$B36,'IEA-MethaneAbatement'!$O:$O,"&gt;="&amp;$A36,'IEA-MethaneAbatement'!$M:$M,$D$1,'IEA-MethaneAbatement'!$B:$B,'Country Selector'!$A$2)))*(1+INDEX('EPA to IEA Scaling'!$F$8:$AO$8,,MATCH(L$2,'EPA to IEA Scaling'!$F$1:$AO$1,0)))</f>
        <v>2836717694829.8301</v>
      </c>
      <c r="M36" s="31" cm="1">
        <f t="array" ref="M36">((VLOOKUP($B$1,'Multipliers and Adjustments'!$A$70:$I$86,TRUNC(COLUMN(M$2)/5)+2,FALSE)*SUMIFS('IEA-MethaneAbatement'!$N:$N,'IEA-MethaneAbatement'!$O:$O,"&lt;"&amp;$B36,'IEA-MethaneAbatement'!$O:$O,"&gt;="&amp;$A36,'IEA-MethaneAbatement'!$M:$M,$B$1,'IEA-MethaneAbatement'!$B:$B,'Country Selector'!$A$2)+VLOOKUP($C$1,'Multipliers and Adjustments'!$A$70:$I$86,TRUNC(COLUMN(M$2)/5)+2,FALSE)*SUMIFS('IEA-MethaneAbatement'!$N:$N,'IEA-MethaneAbatement'!$O:$O,"&lt;"&amp;$B36,'IEA-MethaneAbatement'!$O:$O,"&gt;="&amp;$A36,'IEA-MethaneAbatement'!$M:$M,$C$1,'IEA-MethaneAbatement'!$B:$B,'Country Selector'!$A$2)+VLOOKUP($D$1,'Multipliers and Adjustments'!$A$70:$I$86,TRUNC(COLUMN(M$2)/5)+2,FALSE)*SUMIFS('IEA-MethaneAbatement'!$N:$N,'IEA-MethaneAbatement'!$O:$O,"&lt;"&amp;$B36,'IEA-MethaneAbatement'!$O:$O,"&gt;="&amp;$A36,'IEA-MethaneAbatement'!$M:$M,$D$1,'IEA-MethaneAbatement'!$B:$B,'Country Selector'!$A$2)))*(1+INDEX('EPA to IEA Scaling'!$F$8:$AO$8,,MATCH(M$2,'EPA to IEA Scaling'!$F$1:$AO$1,0)))</f>
        <v>2859492885762.6118</v>
      </c>
      <c r="N36" cm="1">
        <f t="array" ref="N36">((VLOOKUP($B$1,'Multipliers and Adjustments'!$A$70:$I$86,TRUNC(COLUMN(N$2)/5)+2,FALSE)*SUMIFS('IEA-MethaneAbatement'!$N:$N,'IEA-MethaneAbatement'!$O:$O,"&lt;"&amp;$B36,'IEA-MethaneAbatement'!$O:$O,"&gt;="&amp;$A36,'IEA-MethaneAbatement'!$M:$M,$B$1,'IEA-MethaneAbatement'!$B:$B,'Country Selector'!$A$2)+VLOOKUP($C$1,'Multipliers and Adjustments'!$A$70:$I$86,TRUNC(COLUMN(N$2)/5)+2,FALSE)*SUMIFS('IEA-MethaneAbatement'!$N:$N,'IEA-MethaneAbatement'!$O:$O,"&lt;"&amp;$B36,'IEA-MethaneAbatement'!$O:$O,"&gt;="&amp;$A36,'IEA-MethaneAbatement'!$M:$M,$C$1,'IEA-MethaneAbatement'!$B:$B,'Country Selector'!$A$2)+VLOOKUP($D$1,'Multipliers and Adjustments'!$A$70:$I$86,TRUNC(COLUMN(N$2)/5)+2,FALSE)*SUMIFS('IEA-MethaneAbatement'!$N:$N,'IEA-MethaneAbatement'!$O:$O,"&lt;"&amp;$B36,'IEA-MethaneAbatement'!$O:$O,"&gt;="&amp;$A36,'IEA-MethaneAbatement'!$M:$M,$D$1,'IEA-MethaneAbatement'!$B:$B,'Country Selector'!$A$2)))*(1+INDEX('EPA to IEA Scaling'!$F$8:$AO$8,,MATCH(N$2,'EPA to IEA Scaling'!$F$1:$AO$1,0)))</f>
        <v>2870363618731.9541</v>
      </c>
      <c r="O36" cm="1">
        <f t="array" ref="O36">((VLOOKUP($B$1,'Multipliers and Adjustments'!$A$70:$I$86,TRUNC(COLUMN(O$2)/5)+2,FALSE)*SUMIFS('IEA-MethaneAbatement'!$N:$N,'IEA-MethaneAbatement'!$O:$O,"&lt;"&amp;$B36,'IEA-MethaneAbatement'!$O:$O,"&gt;="&amp;$A36,'IEA-MethaneAbatement'!$M:$M,$B$1,'IEA-MethaneAbatement'!$B:$B,'Country Selector'!$A$2)+VLOOKUP($C$1,'Multipliers and Adjustments'!$A$70:$I$86,TRUNC(COLUMN(O$2)/5)+2,FALSE)*SUMIFS('IEA-MethaneAbatement'!$N:$N,'IEA-MethaneAbatement'!$O:$O,"&lt;"&amp;$B36,'IEA-MethaneAbatement'!$O:$O,"&gt;="&amp;$A36,'IEA-MethaneAbatement'!$M:$M,$C$1,'IEA-MethaneAbatement'!$B:$B,'Country Selector'!$A$2)+VLOOKUP($D$1,'Multipliers and Adjustments'!$A$70:$I$86,TRUNC(COLUMN(O$2)/5)+2,FALSE)*SUMIFS('IEA-MethaneAbatement'!$N:$N,'IEA-MethaneAbatement'!$O:$O,"&lt;"&amp;$B36,'IEA-MethaneAbatement'!$O:$O,"&gt;="&amp;$A36,'IEA-MethaneAbatement'!$M:$M,$D$1,'IEA-MethaneAbatement'!$B:$B,'Country Selector'!$A$2)))*(1+INDEX('EPA to IEA Scaling'!$F$8:$AO$8,,MATCH(O$2,'EPA to IEA Scaling'!$F$1:$AO$1,0)))</f>
        <v>2881234351701.2954</v>
      </c>
      <c r="P36" cm="1">
        <f t="array" ref="P36">((VLOOKUP($B$1,'Multipliers and Adjustments'!$A$70:$I$86,TRUNC(COLUMN(P$2)/5)+2,FALSE)*SUMIFS('IEA-MethaneAbatement'!$N:$N,'IEA-MethaneAbatement'!$O:$O,"&lt;"&amp;$B36,'IEA-MethaneAbatement'!$O:$O,"&gt;="&amp;$A36,'IEA-MethaneAbatement'!$M:$M,$B$1,'IEA-MethaneAbatement'!$B:$B,'Country Selector'!$A$2)+VLOOKUP($C$1,'Multipliers and Adjustments'!$A$70:$I$86,TRUNC(COLUMN(P$2)/5)+2,FALSE)*SUMIFS('IEA-MethaneAbatement'!$N:$N,'IEA-MethaneAbatement'!$O:$O,"&lt;"&amp;$B36,'IEA-MethaneAbatement'!$O:$O,"&gt;="&amp;$A36,'IEA-MethaneAbatement'!$M:$M,$C$1,'IEA-MethaneAbatement'!$B:$B,'Country Selector'!$A$2)+VLOOKUP($D$1,'Multipliers and Adjustments'!$A$70:$I$86,TRUNC(COLUMN(P$2)/5)+2,FALSE)*SUMIFS('IEA-MethaneAbatement'!$N:$N,'IEA-MethaneAbatement'!$O:$O,"&lt;"&amp;$B36,'IEA-MethaneAbatement'!$O:$O,"&gt;="&amp;$A36,'IEA-MethaneAbatement'!$M:$M,$D$1,'IEA-MethaneAbatement'!$B:$B,'Country Selector'!$A$2)))*(1+INDEX('EPA to IEA Scaling'!$F$8:$AO$8,,MATCH(P$2,'EPA to IEA Scaling'!$F$1:$AO$1,0)))</f>
        <v>2892105084670.6362</v>
      </c>
      <c r="Q36" cm="1">
        <f t="array" ref="Q36">((VLOOKUP($B$1,'Multipliers and Adjustments'!$A$70:$I$86,TRUNC(COLUMN(Q$2)/5)+2,FALSE)*SUMIFS('IEA-MethaneAbatement'!$N:$N,'IEA-MethaneAbatement'!$O:$O,"&lt;"&amp;$B36,'IEA-MethaneAbatement'!$O:$O,"&gt;="&amp;$A36,'IEA-MethaneAbatement'!$M:$M,$B$1,'IEA-MethaneAbatement'!$B:$B,'Country Selector'!$A$2)+VLOOKUP($C$1,'Multipliers and Adjustments'!$A$70:$I$86,TRUNC(COLUMN(Q$2)/5)+2,FALSE)*SUMIFS('IEA-MethaneAbatement'!$N:$N,'IEA-MethaneAbatement'!$O:$O,"&lt;"&amp;$B36,'IEA-MethaneAbatement'!$O:$O,"&gt;="&amp;$A36,'IEA-MethaneAbatement'!$M:$M,$C$1,'IEA-MethaneAbatement'!$B:$B,'Country Selector'!$A$2)+VLOOKUP($D$1,'Multipliers and Adjustments'!$A$70:$I$86,TRUNC(COLUMN(Q$2)/5)+2,FALSE)*SUMIFS('IEA-MethaneAbatement'!$N:$N,'IEA-MethaneAbatement'!$O:$O,"&lt;"&amp;$B36,'IEA-MethaneAbatement'!$O:$O,"&gt;="&amp;$A36,'IEA-MethaneAbatement'!$M:$M,$D$1,'IEA-MethaneAbatement'!$B:$B,'Country Selector'!$A$2)))*(1+INDEX('EPA to IEA Scaling'!$F$8:$AO$8,,MATCH(Q$2,'EPA to IEA Scaling'!$F$1:$AO$1,0)))</f>
        <v>2902975817639.9771</v>
      </c>
      <c r="R36" s="31" cm="1">
        <f t="array" ref="R36">((VLOOKUP($B$1,'Multipliers and Adjustments'!$A$70:$I$86,TRUNC(COLUMN(R$2)/5)+2,FALSE)*SUMIFS('IEA-MethaneAbatement'!$N:$N,'IEA-MethaneAbatement'!$O:$O,"&lt;"&amp;$B36,'IEA-MethaneAbatement'!$O:$O,"&gt;="&amp;$A36,'IEA-MethaneAbatement'!$M:$M,$B$1,'IEA-MethaneAbatement'!$B:$B,'Country Selector'!$A$2)+VLOOKUP($C$1,'Multipliers and Adjustments'!$A$70:$I$86,TRUNC(COLUMN(R$2)/5)+2,FALSE)*SUMIFS('IEA-MethaneAbatement'!$N:$N,'IEA-MethaneAbatement'!$O:$O,"&lt;"&amp;$B36,'IEA-MethaneAbatement'!$O:$O,"&gt;="&amp;$A36,'IEA-MethaneAbatement'!$M:$M,$C$1,'IEA-MethaneAbatement'!$B:$B,'Country Selector'!$A$2)+VLOOKUP($D$1,'Multipliers and Adjustments'!$A$70:$I$86,TRUNC(COLUMN(R$2)/5)+2,FALSE)*SUMIFS('IEA-MethaneAbatement'!$N:$N,'IEA-MethaneAbatement'!$O:$O,"&lt;"&amp;$B36,'IEA-MethaneAbatement'!$O:$O,"&gt;="&amp;$A36,'IEA-MethaneAbatement'!$M:$M,$D$1,'IEA-MethaneAbatement'!$B:$B,'Country Selector'!$A$2)))*(1+INDEX('EPA to IEA Scaling'!$F$8:$AO$8,,MATCH(R$2,'EPA to IEA Scaling'!$F$1:$AO$1,0)))</f>
        <v>2913846550609.3311</v>
      </c>
      <c r="S36" cm="1">
        <f t="array" ref="S36">((VLOOKUP($B$1,'Multipliers and Adjustments'!$A$70:$I$86,TRUNC(COLUMN(S$2)/5)+2,FALSE)*SUMIFS('IEA-MethaneAbatement'!$N:$N,'IEA-MethaneAbatement'!$O:$O,"&lt;"&amp;$B36,'IEA-MethaneAbatement'!$O:$O,"&gt;="&amp;$A36,'IEA-MethaneAbatement'!$M:$M,$B$1,'IEA-MethaneAbatement'!$B:$B,'Country Selector'!$A$2)+VLOOKUP($C$1,'Multipliers and Adjustments'!$A$70:$I$86,TRUNC(COLUMN(S$2)/5)+2,FALSE)*SUMIFS('IEA-MethaneAbatement'!$N:$N,'IEA-MethaneAbatement'!$O:$O,"&lt;"&amp;$B36,'IEA-MethaneAbatement'!$O:$O,"&gt;="&amp;$A36,'IEA-MethaneAbatement'!$M:$M,$C$1,'IEA-MethaneAbatement'!$B:$B,'Country Selector'!$A$2)+VLOOKUP($D$1,'Multipliers and Adjustments'!$A$70:$I$86,TRUNC(COLUMN(S$2)/5)+2,FALSE)*SUMIFS('IEA-MethaneAbatement'!$N:$N,'IEA-MethaneAbatement'!$O:$O,"&lt;"&amp;$B36,'IEA-MethaneAbatement'!$O:$O,"&gt;="&amp;$A36,'IEA-MethaneAbatement'!$M:$M,$D$1,'IEA-MethaneAbatement'!$B:$B,'Country Selector'!$A$2)))*(1+INDEX('EPA to IEA Scaling'!$F$8:$AO$8,,MATCH(S$2,'EPA to IEA Scaling'!$F$1:$AO$1,0)))</f>
        <v>2912520722759.5762</v>
      </c>
      <c r="T36" cm="1">
        <f t="array" ref="T36">((VLOOKUP($B$1,'Multipliers and Adjustments'!$A$70:$I$86,TRUNC(COLUMN(T$2)/5)+2,FALSE)*SUMIFS('IEA-MethaneAbatement'!$N:$N,'IEA-MethaneAbatement'!$O:$O,"&lt;"&amp;$B36,'IEA-MethaneAbatement'!$O:$O,"&gt;="&amp;$A36,'IEA-MethaneAbatement'!$M:$M,$B$1,'IEA-MethaneAbatement'!$B:$B,'Country Selector'!$A$2)+VLOOKUP($C$1,'Multipliers and Adjustments'!$A$70:$I$86,TRUNC(COLUMN(T$2)/5)+2,FALSE)*SUMIFS('IEA-MethaneAbatement'!$N:$N,'IEA-MethaneAbatement'!$O:$O,"&lt;"&amp;$B36,'IEA-MethaneAbatement'!$O:$O,"&gt;="&amp;$A36,'IEA-MethaneAbatement'!$M:$M,$C$1,'IEA-MethaneAbatement'!$B:$B,'Country Selector'!$A$2)+VLOOKUP($D$1,'Multipliers and Adjustments'!$A$70:$I$86,TRUNC(COLUMN(T$2)/5)+2,FALSE)*SUMIFS('IEA-MethaneAbatement'!$N:$N,'IEA-MethaneAbatement'!$O:$O,"&lt;"&amp;$B36,'IEA-MethaneAbatement'!$O:$O,"&gt;="&amp;$A36,'IEA-MethaneAbatement'!$M:$M,$D$1,'IEA-MethaneAbatement'!$B:$B,'Country Selector'!$A$2)))*(1+INDEX('EPA to IEA Scaling'!$F$8:$AO$8,,MATCH(T$2,'EPA to IEA Scaling'!$F$1:$AO$1,0)))</f>
        <v>2911194894909.8315</v>
      </c>
      <c r="U36" cm="1">
        <f t="array" ref="U36">((VLOOKUP($B$1,'Multipliers and Adjustments'!$A$70:$I$86,TRUNC(COLUMN(U$2)/5)+2,FALSE)*SUMIFS('IEA-MethaneAbatement'!$N:$N,'IEA-MethaneAbatement'!$O:$O,"&lt;"&amp;$B36,'IEA-MethaneAbatement'!$O:$O,"&gt;="&amp;$A36,'IEA-MethaneAbatement'!$M:$M,$B$1,'IEA-MethaneAbatement'!$B:$B,'Country Selector'!$A$2)+VLOOKUP($C$1,'Multipliers and Adjustments'!$A$70:$I$86,TRUNC(COLUMN(U$2)/5)+2,FALSE)*SUMIFS('IEA-MethaneAbatement'!$N:$N,'IEA-MethaneAbatement'!$O:$O,"&lt;"&amp;$B36,'IEA-MethaneAbatement'!$O:$O,"&gt;="&amp;$A36,'IEA-MethaneAbatement'!$M:$M,$C$1,'IEA-MethaneAbatement'!$B:$B,'Country Selector'!$A$2)+VLOOKUP($D$1,'Multipliers and Adjustments'!$A$70:$I$86,TRUNC(COLUMN(U$2)/5)+2,FALSE)*SUMIFS('IEA-MethaneAbatement'!$N:$N,'IEA-MethaneAbatement'!$O:$O,"&lt;"&amp;$B36,'IEA-MethaneAbatement'!$O:$O,"&gt;="&amp;$A36,'IEA-MethaneAbatement'!$M:$M,$D$1,'IEA-MethaneAbatement'!$B:$B,'Country Selector'!$A$2)))*(1+INDEX('EPA to IEA Scaling'!$F$8:$AO$8,,MATCH(U$2,'EPA to IEA Scaling'!$F$1:$AO$1,0)))</f>
        <v>2909869067060.0894</v>
      </c>
      <c r="V36" cm="1">
        <f t="array" ref="V36">((VLOOKUP($B$1,'Multipliers and Adjustments'!$A$70:$I$86,TRUNC(COLUMN(V$2)/5)+2,FALSE)*SUMIFS('IEA-MethaneAbatement'!$N:$N,'IEA-MethaneAbatement'!$O:$O,"&lt;"&amp;$B36,'IEA-MethaneAbatement'!$O:$O,"&gt;="&amp;$A36,'IEA-MethaneAbatement'!$M:$M,$B$1,'IEA-MethaneAbatement'!$B:$B,'Country Selector'!$A$2)+VLOOKUP($C$1,'Multipliers and Adjustments'!$A$70:$I$86,TRUNC(COLUMN(V$2)/5)+2,FALSE)*SUMIFS('IEA-MethaneAbatement'!$N:$N,'IEA-MethaneAbatement'!$O:$O,"&lt;"&amp;$B36,'IEA-MethaneAbatement'!$O:$O,"&gt;="&amp;$A36,'IEA-MethaneAbatement'!$M:$M,$C$1,'IEA-MethaneAbatement'!$B:$B,'Country Selector'!$A$2)+VLOOKUP($D$1,'Multipliers and Adjustments'!$A$70:$I$86,TRUNC(COLUMN(V$2)/5)+2,FALSE)*SUMIFS('IEA-MethaneAbatement'!$N:$N,'IEA-MethaneAbatement'!$O:$O,"&lt;"&amp;$B36,'IEA-MethaneAbatement'!$O:$O,"&gt;="&amp;$A36,'IEA-MethaneAbatement'!$M:$M,$D$1,'IEA-MethaneAbatement'!$B:$B,'Country Selector'!$A$2)))*(1+INDEX('EPA to IEA Scaling'!$F$8:$AO$8,,MATCH(V$2,'EPA to IEA Scaling'!$F$1:$AO$1,0)))</f>
        <v>2908543239210.3315</v>
      </c>
      <c r="W36" s="31" cm="1">
        <f t="array" ref="W36">((VLOOKUP($B$1,'Multipliers and Adjustments'!$A$70:$I$86,TRUNC(COLUMN(W$2)/5)+2,FALSE)*SUMIFS('IEA-MethaneAbatement'!$N:$N,'IEA-MethaneAbatement'!$O:$O,"&lt;"&amp;$B36,'IEA-MethaneAbatement'!$O:$O,"&gt;="&amp;$A36,'IEA-MethaneAbatement'!$M:$M,$B$1,'IEA-MethaneAbatement'!$B:$B,'Country Selector'!$A$2)+VLOOKUP($C$1,'Multipliers and Adjustments'!$A$70:$I$86,TRUNC(COLUMN(W$2)/5)+2,FALSE)*SUMIFS('IEA-MethaneAbatement'!$N:$N,'IEA-MethaneAbatement'!$O:$O,"&lt;"&amp;$B36,'IEA-MethaneAbatement'!$O:$O,"&gt;="&amp;$A36,'IEA-MethaneAbatement'!$M:$M,$C$1,'IEA-MethaneAbatement'!$B:$B,'Country Selector'!$A$2)+VLOOKUP($D$1,'Multipliers and Adjustments'!$A$70:$I$86,TRUNC(COLUMN(W$2)/5)+2,FALSE)*SUMIFS('IEA-MethaneAbatement'!$N:$N,'IEA-MethaneAbatement'!$O:$O,"&lt;"&amp;$B36,'IEA-MethaneAbatement'!$O:$O,"&gt;="&amp;$A36,'IEA-MethaneAbatement'!$M:$M,$D$1,'IEA-MethaneAbatement'!$B:$B,'Country Selector'!$A$2)))*(1+INDEX('EPA to IEA Scaling'!$F$8:$AO$8,,MATCH(W$2,'EPA to IEA Scaling'!$F$1:$AO$1,0)))</f>
        <v>2907217411360.5889</v>
      </c>
      <c r="X36" cm="1">
        <f t="array" ref="X36">((VLOOKUP($B$1,'Multipliers and Adjustments'!$A$70:$I$86,TRUNC(COLUMN(X$2)/5)+2,FALSE)*SUMIFS('IEA-MethaneAbatement'!$N:$N,'IEA-MethaneAbatement'!$O:$O,"&lt;"&amp;$B36,'IEA-MethaneAbatement'!$O:$O,"&gt;="&amp;$A36,'IEA-MethaneAbatement'!$M:$M,$B$1,'IEA-MethaneAbatement'!$B:$B,'Country Selector'!$A$2)+VLOOKUP($C$1,'Multipliers and Adjustments'!$A$70:$I$86,TRUNC(COLUMN(X$2)/5)+2,FALSE)*SUMIFS('IEA-MethaneAbatement'!$N:$N,'IEA-MethaneAbatement'!$O:$O,"&lt;"&amp;$B36,'IEA-MethaneAbatement'!$O:$O,"&gt;="&amp;$A36,'IEA-MethaneAbatement'!$M:$M,$C$1,'IEA-MethaneAbatement'!$B:$B,'Country Selector'!$A$2)+VLOOKUP($D$1,'Multipliers and Adjustments'!$A$70:$I$86,TRUNC(COLUMN(X$2)/5)+2,FALSE)*SUMIFS('IEA-MethaneAbatement'!$N:$N,'IEA-MethaneAbatement'!$O:$O,"&lt;"&amp;$B36,'IEA-MethaneAbatement'!$O:$O,"&gt;="&amp;$A36,'IEA-MethaneAbatement'!$M:$M,$D$1,'IEA-MethaneAbatement'!$B:$B,'Country Selector'!$A$2)))*(1+INDEX('EPA to IEA Scaling'!$F$8:$AO$8,,MATCH(X$2,'EPA to IEA Scaling'!$F$1:$AO$1,0)))</f>
        <v>2918365914177.0679</v>
      </c>
      <c r="Y36" cm="1">
        <f t="array" ref="Y36">((VLOOKUP($B$1,'Multipliers and Adjustments'!$A$70:$I$86,TRUNC(COLUMN(Y$2)/5)+2,FALSE)*SUMIFS('IEA-MethaneAbatement'!$N:$N,'IEA-MethaneAbatement'!$O:$O,"&lt;"&amp;$B36,'IEA-MethaneAbatement'!$O:$O,"&gt;="&amp;$A36,'IEA-MethaneAbatement'!$M:$M,$B$1,'IEA-MethaneAbatement'!$B:$B,'Country Selector'!$A$2)+VLOOKUP($C$1,'Multipliers and Adjustments'!$A$70:$I$86,TRUNC(COLUMN(Y$2)/5)+2,FALSE)*SUMIFS('IEA-MethaneAbatement'!$N:$N,'IEA-MethaneAbatement'!$O:$O,"&lt;"&amp;$B36,'IEA-MethaneAbatement'!$O:$O,"&gt;="&amp;$A36,'IEA-MethaneAbatement'!$M:$M,$C$1,'IEA-MethaneAbatement'!$B:$B,'Country Selector'!$A$2)+VLOOKUP($D$1,'Multipliers and Adjustments'!$A$70:$I$86,TRUNC(COLUMN(Y$2)/5)+2,FALSE)*SUMIFS('IEA-MethaneAbatement'!$N:$N,'IEA-MethaneAbatement'!$O:$O,"&lt;"&amp;$B36,'IEA-MethaneAbatement'!$O:$O,"&gt;="&amp;$A36,'IEA-MethaneAbatement'!$M:$M,$D$1,'IEA-MethaneAbatement'!$B:$B,'Country Selector'!$A$2)))*(1+INDEX('EPA to IEA Scaling'!$F$8:$AO$8,,MATCH(Y$2,'EPA to IEA Scaling'!$F$1:$AO$1,0)))</f>
        <v>2929514416993.5454</v>
      </c>
      <c r="Z36" cm="1">
        <f t="array" ref="Z36">((VLOOKUP($B$1,'Multipliers and Adjustments'!$A$70:$I$86,TRUNC(COLUMN(Z$2)/5)+2,FALSE)*SUMIFS('IEA-MethaneAbatement'!$N:$N,'IEA-MethaneAbatement'!$O:$O,"&lt;"&amp;$B36,'IEA-MethaneAbatement'!$O:$O,"&gt;="&amp;$A36,'IEA-MethaneAbatement'!$M:$M,$B$1,'IEA-MethaneAbatement'!$B:$B,'Country Selector'!$A$2)+VLOOKUP($C$1,'Multipliers and Adjustments'!$A$70:$I$86,TRUNC(COLUMN(Z$2)/5)+2,FALSE)*SUMIFS('IEA-MethaneAbatement'!$N:$N,'IEA-MethaneAbatement'!$O:$O,"&lt;"&amp;$B36,'IEA-MethaneAbatement'!$O:$O,"&gt;="&amp;$A36,'IEA-MethaneAbatement'!$M:$M,$C$1,'IEA-MethaneAbatement'!$B:$B,'Country Selector'!$A$2)+VLOOKUP($D$1,'Multipliers and Adjustments'!$A$70:$I$86,TRUNC(COLUMN(Z$2)/5)+2,FALSE)*SUMIFS('IEA-MethaneAbatement'!$N:$N,'IEA-MethaneAbatement'!$O:$O,"&lt;"&amp;$B36,'IEA-MethaneAbatement'!$O:$O,"&gt;="&amp;$A36,'IEA-MethaneAbatement'!$M:$M,$D$1,'IEA-MethaneAbatement'!$B:$B,'Country Selector'!$A$2)))*(1+INDEX('EPA to IEA Scaling'!$F$8:$AO$8,,MATCH(Z$2,'EPA to IEA Scaling'!$F$1:$AO$1,0)))</f>
        <v>2940662919810.0254</v>
      </c>
      <c r="AA36" cm="1">
        <f t="array" ref="AA36">((VLOOKUP($B$1,'Multipliers and Adjustments'!$A$70:$I$86,TRUNC(COLUMN(AA$2)/5)+2,FALSE)*SUMIFS('IEA-MethaneAbatement'!$N:$N,'IEA-MethaneAbatement'!$O:$O,"&lt;"&amp;$B36,'IEA-MethaneAbatement'!$O:$O,"&gt;="&amp;$A36,'IEA-MethaneAbatement'!$M:$M,$B$1,'IEA-MethaneAbatement'!$B:$B,'Country Selector'!$A$2)+VLOOKUP($C$1,'Multipliers and Adjustments'!$A$70:$I$86,TRUNC(COLUMN(AA$2)/5)+2,FALSE)*SUMIFS('IEA-MethaneAbatement'!$N:$N,'IEA-MethaneAbatement'!$O:$O,"&lt;"&amp;$B36,'IEA-MethaneAbatement'!$O:$O,"&gt;="&amp;$A36,'IEA-MethaneAbatement'!$M:$M,$C$1,'IEA-MethaneAbatement'!$B:$B,'Country Selector'!$A$2)+VLOOKUP($D$1,'Multipliers and Adjustments'!$A$70:$I$86,TRUNC(COLUMN(AA$2)/5)+2,FALSE)*SUMIFS('IEA-MethaneAbatement'!$N:$N,'IEA-MethaneAbatement'!$O:$O,"&lt;"&amp;$B36,'IEA-MethaneAbatement'!$O:$O,"&gt;="&amp;$A36,'IEA-MethaneAbatement'!$M:$M,$D$1,'IEA-MethaneAbatement'!$B:$B,'Country Selector'!$A$2)))*(1+INDEX('EPA to IEA Scaling'!$F$8:$AO$8,,MATCH(AA$2,'EPA to IEA Scaling'!$F$1:$AO$1,0)))</f>
        <v>2951811422626.5161</v>
      </c>
      <c r="AB36" s="31" cm="1">
        <f t="array" ref="AB36">((VLOOKUP($B$1,'Multipliers and Adjustments'!$A$70:$I$86,TRUNC(COLUMN(AB$2)/5)+2,FALSE)*SUMIFS('IEA-MethaneAbatement'!$N:$N,'IEA-MethaneAbatement'!$O:$O,"&lt;"&amp;$B36,'IEA-MethaneAbatement'!$O:$O,"&gt;="&amp;$A36,'IEA-MethaneAbatement'!$M:$M,$B$1,'IEA-MethaneAbatement'!$B:$B,'Country Selector'!$A$2)+VLOOKUP($C$1,'Multipliers and Adjustments'!$A$70:$I$86,TRUNC(COLUMN(AB$2)/5)+2,FALSE)*SUMIFS('IEA-MethaneAbatement'!$N:$N,'IEA-MethaneAbatement'!$O:$O,"&lt;"&amp;$B36,'IEA-MethaneAbatement'!$O:$O,"&gt;="&amp;$A36,'IEA-MethaneAbatement'!$M:$M,$C$1,'IEA-MethaneAbatement'!$B:$B,'Country Selector'!$A$2)+VLOOKUP($D$1,'Multipliers and Adjustments'!$A$70:$I$86,TRUNC(COLUMN(AB$2)/5)+2,FALSE)*SUMIFS('IEA-MethaneAbatement'!$N:$N,'IEA-MethaneAbatement'!$O:$O,"&lt;"&amp;$B36,'IEA-MethaneAbatement'!$O:$O,"&gt;="&amp;$A36,'IEA-MethaneAbatement'!$M:$M,$D$1,'IEA-MethaneAbatement'!$B:$B,'Country Selector'!$A$2)))*(1+INDEX('EPA to IEA Scaling'!$F$8:$AO$8,,MATCH(AB$2,'EPA to IEA Scaling'!$F$1:$AO$1,0)))</f>
        <v>2962959925442.9956</v>
      </c>
      <c r="AC36" cm="1">
        <f t="array" ref="AC36">((VLOOKUP($B$1,'Multipliers and Adjustments'!$A$70:$I$86,TRUNC(COLUMN(AC$2)/5)+2,FALSE)*SUMIFS('IEA-MethaneAbatement'!$N:$N,'IEA-MethaneAbatement'!$O:$O,"&lt;"&amp;$B36,'IEA-MethaneAbatement'!$O:$O,"&gt;="&amp;$A36,'IEA-MethaneAbatement'!$M:$M,$B$1,'IEA-MethaneAbatement'!$B:$B,'Country Selector'!$A$2)+VLOOKUP($C$1,'Multipliers and Adjustments'!$A$70:$I$86,TRUNC(COLUMN(AC$2)/5)+2,FALSE)*SUMIFS('IEA-MethaneAbatement'!$N:$N,'IEA-MethaneAbatement'!$O:$O,"&lt;"&amp;$B36,'IEA-MethaneAbatement'!$O:$O,"&gt;="&amp;$A36,'IEA-MethaneAbatement'!$M:$M,$C$1,'IEA-MethaneAbatement'!$B:$B,'Country Selector'!$A$2)+VLOOKUP($D$1,'Multipliers and Adjustments'!$A$70:$I$86,TRUNC(COLUMN(AC$2)/5)+2,FALSE)*SUMIFS('IEA-MethaneAbatement'!$N:$N,'IEA-MethaneAbatement'!$O:$O,"&lt;"&amp;$B36,'IEA-MethaneAbatement'!$O:$O,"&gt;="&amp;$A36,'IEA-MethaneAbatement'!$M:$M,$D$1,'IEA-MethaneAbatement'!$B:$B,'Country Selector'!$A$2)))*(1+INDEX('EPA to IEA Scaling'!$F$8:$AO$8,,MATCH(AC$2,'EPA to IEA Scaling'!$F$1:$AO$1,0)))</f>
        <v>2965289529315.0635</v>
      </c>
      <c r="AD36" cm="1">
        <f t="array" ref="AD36">((VLOOKUP($B$1,'Multipliers and Adjustments'!$A$70:$I$86,TRUNC(COLUMN(AD$2)/5)+2,FALSE)*SUMIFS('IEA-MethaneAbatement'!$N:$N,'IEA-MethaneAbatement'!$O:$O,"&lt;"&amp;$B36,'IEA-MethaneAbatement'!$O:$O,"&gt;="&amp;$A36,'IEA-MethaneAbatement'!$M:$M,$B$1,'IEA-MethaneAbatement'!$B:$B,'Country Selector'!$A$2)+VLOOKUP($C$1,'Multipliers and Adjustments'!$A$70:$I$86,TRUNC(COLUMN(AD$2)/5)+2,FALSE)*SUMIFS('IEA-MethaneAbatement'!$N:$N,'IEA-MethaneAbatement'!$O:$O,"&lt;"&amp;$B36,'IEA-MethaneAbatement'!$O:$O,"&gt;="&amp;$A36,'IEA-MethaneAbatement'!$M:$M,$C$1,'IEA-MethaneAbatement'!$B:$B,'Country Selector'!$A$2)+VLOOKUP($D$1,'Multipliers and Adjustments'!$A$70:$I$86,TRUNC(COLUMN(AD$2)/5)+2,FALSE)*SUMIFS('IEA-MethaneAbatement'!$N:$N,'IEA-MethaneAbatement'!$O:$O,"&lt;"&amp;$B36,'IEA-MethaneAbatement'!$O:$O,"&gt;="&amp;$A36,'IEA-MethaneAbatement'!$M:$M,$D$1,'IEA-MethaneAbatement'!$B:$B,'Country Selector'!$A$2)))*(1+INDEX('EPA to IEA Scaling'!$F$8:$AO$8,,MATCH(AD$2,'EPA to IEA Scaling'!$F$1:$AO$1,0)))</f>
        <v>2967619133187.1196</v>
      </c>
      <c r="AE36" cm="1">
        <f t="array" ref="AE36">((VLOOKUP($B$1,'Multipliers and Adjustments'!$A$70:$I$86,TRUNC(COLUMN(AE$2)/5)+2,FALSE)*SUMIFS('IEA-MethaneAbatement'!$N:$N,'IEA-MethaneAbatement'!$O:$O,"&lt;"&amp;$B36,'IEA-MethaneAbatement'!$O:$O,"&gt;="&amp;$A36,'IEA-MethaneAbatement'!$M:$M,$B$1,'IEA-MethaneAbatement'!$B:$B,'Country Selector'!$A$2)+VLOOKUP($C$1,'Multipliers and Adjustments'!$A$70:$I$86,TRUNC(COLUMN(AE$2)/5)+2,FALSE)*SUMIFS('IEA-MethaneAbatement'!$N:$N,'IEA-MethaneAbatement'!$O:$O,"&lt;"&amp;$B36,'IEA-MethaneAbatement'!$O:$O,"&gt;="&amp;$A36,'IEA-MethaneAbatement'!$M:$M,$C$1,'IEA-MethaneAbatement'!$B:$B,'Country Selector'!$A$2)+VLOOKUP($D$1,'Multipliers and Adjustments'!$A$70:$I$86,TRUNC(COLUMN(AE$2)/5)+2,FALSE)*SUMIFS('IEA-MethaneAbatement'!$N:$N,'IEA-MethaneAbatement'!$O:$O,"&lt;"&amp;$B36,'IEA-MethaneAbatement'!$O:$O,"&gt;="&amp;$A36,'IEA-MethaneAbatement'!$M:$M,$D$1,'IEA-MethaneAbatement'!$B:$B,'Country Selector'!$A$2)))*(1+INDEX('EPA to IEA Scaling'!$F$8:$AO$8,,MATCH(AE$2,'EPA to IEA Scaling'!$F$1:$AO$1,0)))</f>
        <v>2969948737059.1875</v>
      </c>
      <c r="AF36" cm="1">
        <f t="array" ref="AF36">((VLOOKUP($B$1,'Multipliers and Adjustments'!$A$70:$I$86,TRUNC(COLUMN(AF$2)/5)+2,FALSE)*SUMIFS('IEA-MethaneAbatement'!$N:$N,'IEA-MethaneAbatement'!$O:$O,"&lt;"&amp;$B36,'IEA-MethaneAbatement'!$O:$O,"&gt;="&amp;$A36,'IEA-MethaneAbatement'!$M:$M,$B$1,'IEA-MethaneAbatement'!$B:$B,'Country Selector'!$A$2)+VLOOKUP($C$1,'Multipliers and Adjustments'!$A$70:$I$86,TRUNC(COLUMN(AF$2)/5)+2,FALSE)*SUMIFS('IEA-MethaneAbatement'!$N:$N,'IEA-MethaneAbatement'!$O:$O,"&lt;"&amp;$B36,'IEA-MethaneAbatement'!$O:$O,"&gt;="&amp;$A36,'IEA-MethaneAbatement'!$M:$M,$C$1,'IEA-MethaneAbatement'!$B:$B,'Country Selector'!$A$2)+VLOOKUP($D$1,'Multipliers and Adjustments'!$A$70:$I$86,TRUNC(COLUMN(AF$2)/5)+2,FALSE)*SUMIFS('IEA-MethaneAbatement'!$N:$N,'IEA-MethaneAbatement'!$O:$O,"&lt;"&amp;$B36,'IEA-MethaneAbatement'!$O:$O,"&gt;="&amp;$A36,'IEA-MethaneAbatement'!$M:$M,$D$1,'IEA-MethaneAbatement'!$B:$B,'Country Selector'!$A$2)))*(1+INDEX('EPA to IEA Scaling'!$F$8:$AO$8,,MATCH(AF$2,'EPA to IEA Scaling'!$F$1:$AO$1,0)))</f>
        <v>2972278340931.2544</v>
      </c>
      <c r="AG36" s="31" cm="1">
        <f t="array" ref="AG36">((VLOOKUP($B$1,'Multipliers and Adjustments'!$A$70:$I$86,TRUNC(COLUMN(AG$2)/5)+2,FALSE)*SUMIFS('IEA-MethaneAbatement'!$N:$N,'IEA-MethaneAbatement'!$O:$O,"&lt;"&amp;$B36,'IEA-MethaneAbatement'!$O:$O,"&gt;="&amp;$A36,'IEA-MethaneAbatement'!$M:$M,$B$1,'IEA-MethaneAbatement'!$B:$B,'Country Selector'!$A$2)+VLOOKUP($C$1,'Multipliers and Adjustments'!$A$70:$I$86,TRUNC(COLUMN(AG$2)/5)+2,FALSE)*SUMIFS('IEA-MethaneAbatement'!$N:$N,'IEA-MethaneAbatement'!$O:$O,"&lt;"&amp;$B36,'IEA-MethaneAbatement'!$O:$O,"&gt;="&amp;$A36,'IEA-MethaneAbatement'!$M:$M,$C$1,'IEA-MethaneAbatement'!$B:$B,'Country Selector'!$A$2)+VLOOKUP($D$1,'Multipliers and Adjustments'!$A$70:$I$86,TRUNC(COLUMN(AG$2)/5)+2,FALSE)*SUMIFS('IEA-MethaneAbatement'!$N:$N,'IEA-MethaneAbatement'!$O:$O,"&lt;"&amp;$B36,'IEA-MethaneAbatement'!$O:$O,"&gt;="&amp;$A36,'IEA-MethaneAbatement'!$M:$M,$D$1,'IEA-MethaneAbatement'!$B:$B,'Country Selector'!$A$2)))*(1+INDEX('EPA to IEA Scaling'!$F$8:$AO$8,,MATCH(AG$2,'EPA to IEA Scaling'!$F$1:$AO$1,0)))</f>
        <v>2974607944803.3247</v>
      </c>
      <c r="AH36" cm="1">
        <f t="array" ref="AH36">((VLOOKUP($B$1,'Multipliers and Adjustments'!$A$70:$I$86,TRUNC(COLUMN(AH$2)/5)+2,FALSE)*SUMIFS('IEA-MethaneAbatement'!$N:$N,'IEA-MethaneAbatement'!$O:$O,"&lt;"&amp;$B36,'IEA-MethaneAbatement'!$O:$O,"&gt;="&amp;$A36,'IEA-MethaneAbatement'!$M:$M,$B$1,'IEA-MethaneAbatement'!$B:$B,'Country Selector'!$A$2)+VLOOKUP($C$1,'Multipliers and Adjustments'!$A$70:$I$86,TRUNC(COLUMN(AH$2)/5)+2,FALSE)*SUMIFS('IEA-MethaneAbatement'!$N:$N,'IEA-MethaneAbatement'!$O:$O,"&lt;"&amp;$B36,'IEA-MethaneAbatement'!$O:$O,"&gt;="&amp;$A36,'IEA-MethaneAbatement'!$M:$M,$C$1,'IEA-MethaneAbatement'!$B:$B,'Country Selector'!$A$2)+VLOOKUP($D$1,'Multipliers and Adjustments'!$A$70:$I$86,TRUNC(COLUMN(AH$2)/5)+2,FALSE)*SUMIFS('IEA-MethaneAbatement'!$N:$N,'IEA-MethaneAbatement'!$O:$O,"&lt;"&amp;$B36,'IEA-MethaneAbatement'!$O:$O,"&gt;="&amp;$A36,'IEA-MethaneAbatement'!$M:$M,$D$1,'IEA-MethaneAbatement'!$B:$B,'Country Selector'!$A$2)))*(1+INDEX('EPA to IEA Scaling'!$F$8:$AO$8,,MATCH(AH$2,'EPA to IEA Scaling'!$F$1:$AO$1,0)))</f>
        <v>2973178539739.2319</v>
      </c>
      <c r="AI36" cm="1">
        <f t="array" ref="AI36">((VLOOKUP($B$1,'Multipliers and Adjustments'!$A$70:$I$86,TRUNC(COLUMN(AI$2)/5)+2,FALSE)*SUMIFS('IEA-MethaneAbatement'!$N:$N,'IEA-MethaneAbatement'!$O:$O,"&lt;"&amp;$B36,'IEA-MethaneAbatement'!$O:$O,"&gt;="&amp;$A36,'IEA-MethaneAbatement'!$M:$M,$B$1,'IEA-MethaneAbatement'!$B:$B,'Country Selector'!$A$2)+VLOOKUP($C$1,'Multipliers and Adjustments'!$A$70:$I$86,TRUNC(COLUMN(AI$2)/5)+2,FALSE)*SUMIFS('IEA-MethaneAbatement'!$N:$N,'IEA-MethaneAbatement'!$O:$O,"&lt;"&amp;$B36,'IEA-MethaneAbatement'!$O:$O,"&gt;="&amp;$A36,'IEA-MethaneAbatement'!$M:$M,$C$1,'IEA-MethaneAbatement'!$B:$B,'Country Selector'!$A$2)+VLOOKUP($D$1,'Multipliers and Adjustments'!$A$70:$I$86,TRUNC(COLUMN(AI$2)/5)+2,FALSE)*SUMIFS('IEA-MethaneAbatement'!$N:$N,'IEA-MethaneAbatement'!$O:$O,"&lt;"&amp;$B36,'IEA-MethaneAbatement'!$O:$O,"&gt;="&amp;$A36,'IEA-MethaneAbatement'!$M:$M,$D$1,'IEA-MethaneAbatement'!$B:$B,'Country Selector'!$A$2)))*(1+INDEX('EPA to IEA Scaling'!$F$8:$AO$8,,MATCH(AI$2,'EPA to IEA Scaling'!$F$1:$AO$1,0)))</f>
        <v>2971749134675.1284</v>
      </c>
      <c r="AJ36" cm="1">
        <f t="array" ref="AJ36">((VLOOKUP($B$1,'Multipliers and Adjustments'!$A$70:$I$86,TRUNC(COLUMN(AJ$2)/5)+2,FALSE)*SUMIFS('IEA-MethaneAbatement'!$N:$N,'IEA-MethaneAbatement'!$O:$O,"&lt;"&amp;$B36,'IEA-MethaneAbatement'!$O:$O,"&gt;="&amp;$A36,'IEA-MethaneAbatement'!$M:$M,$B$1,'IEA-MethaneAbatement'!$B:$B,'Country Selector'!$A$2)+VLOOKUP($C$1,'Multipliers and Adjustments'!$A$70:$I$86,TRUNC(COLUMN(AJ$2)/5)+2,FALSE)*SUMIFS('IEA-MethaneAbatement'!$N:$N,'IEA-MethaneAbatement'!$O:$O,"&lt;"&amp;$B36,'IEA-MethaneAbatement'!$O:$O,"&gt;="&amp;$A36,'IEA-MethaneAbatement'!$M:$M,$C$1,'IEA-MethaneAbatement'!$B:$B,'Country Selector'!$A$2)+VLOOKUP($D$1,'Multipliers and Adjustments'!$A$70:$I$86,TRUNC(COLUMN(AJ$2)/5)+2,FALSE)*SUMIFS('IEA-MethaneAbatement'!$N:$N,'IEA-MethaneAbatement'!$O:$O,"&lt;"&amp;$B36,'IEA-MethaneAbatement'!$O:$O,"&gt;="&amp;$A36,'IEA-MethaneAbatement'!$M:$M,$D$1,'IEA-MethaneAbatement'!$B:$B,'Country Selector'!$A$2)))*(1+INDEX('EPA to IEA Scaling'!$F$8:$AO$8,,MATCH(AJ$2,'EPA to IEA Scaling'!$F$1:$AO$1,0)))</f>
        <v>2970319729611.0352</v>
      </c>
      <c r="AK36" cm="1">
        <f t="array" ref="AK36">((VLOOKUP($B$1,'Multipliers and Adjustments'!$A$70:$I$86,TRUNC(COLUMN(AK$2)/5)+2,FALSE)*SUMIFS('IEA-MethaneAbatement'!$N:$N,'IEA-MethaneAbatement'!$O:$O,"&lt;"&amp;$B36,'IEA-MethaneAbatement'!$O:$O,"&gt;="&amp;$A36,'IEA-MethaneAbatement'!$M:$M,$B$1,'IEA-MethaneAbatement'!$B:$B,'Country Selector'!$A$2)+VLOOKUP($C$1,'Multipliers and Adjustments'!$A$70:$I$86,TRUNC(COLUMN(AK$2)/5)+2,FALSE)*SUMIFS('IEA-MethaneAbatement'!$N:$N,'IEA-MethaneAbatement'!$O:$O,"&lt;"&amp;$B36,'IEA-MethaneAbatement'!$O:$O,"&gt;="&amp;$A36,'IEA-MethaneAbatement'!$M:$M,$C$1,'IEA-MethaneAbatement'!$B:$B,'Country Selector'!$A$2)+VLOOKUP($D$1,'Multipliers and Adjustments'!$A$70:$I$86,TRUNC(COLUMN(AK$2)/5)+2,FALSE)*SUMIFS('IEA-MethaneAbatement'!$N:$N,'IEA-MethaneAbatement'!$O:$O,"&lt;"&amp;$B36,'IEA-MethaneAbatement'!$O:$O,"&gt;="&amp;$A36,'IEA-MethaneAbatement'!$M:$M,$D$1,'IEA-MethaneAbatement'!$B:$B,'Country Selector'!$A$2)))*(1+INDEX('EPA to IEA Scaling'!$F$8:$AO$8,,MATCH(AK$2,'EPA to IEA Scaling'!$F$1:$AO$1,0)))</f>
        <v>2968890324546.9429</v>
      </c>
      <c r="AL36" s="31" cm="1">
        <f t="array" ref="AL36">((VLOOKUP($B$1,'Multipliers and Adjustments'!$A$70:$I$86,TRUNC(COLUMN(AL$2)/5)+2,FALSE)*SUMIFS('IEA-MethaneAbatement'!$N:$N,'IEA-MethaneAbatement'!$O:$O,"&lt;"&amp;$B36,'IEA-MethaneAbatement'!$O:$O,"&gt;="&amp;$A36,'IEA-MethaneAbatement'!$M:$M,$B$1,'IEA-MethaneAbatement'!$B:$B,'Country Selector'!$A$2)+VLOOKUP($C$1,'Multipliers and Adjustments'!$A$70:$I$86,TRUNC(COLUMN(AL$2)/5)+2,FALSE)*SUMIFS('IEA-MethaneAbatement'!$N:$N,'IEA-MethaneAbatement'!$O:$O,"&lt;"&amp;$B36,'IEA-MethaneAbatement'!$O:$O,"&gt;="&amp;$A36,'IEA-MethaneAbatement'!$M:$M,$C$1,'IEA-MethaneAbatement'!$B:$B,'Country Selector'!$A$2)+VLOOKUP($D$1,'Multipliers and Adjustments'!$A$70:$I$86,TRUNC(COLUMN(AL$2)/5)+2,FALSE)*SUMIFS('IEA-MethaneAbatement'!$N:$N,'IEA-MethaneAbatement'!$O:$O,"&lt;"&amp;$B36,'IEA-MethaneAbatement'!$O:$O,"&gt;="&amp;$A36,'IEA-MethaneAbatement'!$M:$M,$D$1,'IEA-MethaneAbatement'!$B:$B,'Country Selector'!$A$2)))*(1+INDEX('EPA to IEA Scaling'!$F$8:$AO$8,,MATCH(AL$2,'EPA to IEA Scaling'!$F$1:$AO$1,0)))</f>
        <v>2967460919482.8379</v>
      </c>
    </row>
    <row r="37" spans="1:38" x14ac:dyDescent="0.45">
      <c r="A37" s="15">
        <f t="shared" si="1"/>
        <v>20</v>
      </c>
      <c r="B37" s="16">
        <f t="shared" si="2"/>
        <v>30</v>
      </c>
      <c r="C37" s="31" cm="1">
        <f t="array" ref="C37">((VLOOKUP($B$1,'Multipliers and Adjustments'!$A$70:$I$86,TRUNC(COLUMN(C$2)/5)+2,FALSE)*SUMIFS('IEA-MethaneAbatement'!$N:$N,'IEA-MethaneAbatement'!$O:$O,"&lt;"&amp;$B37,'IEA-MethaneAbatement'!$O:$O,"&gt;="&amp;$A37,'IEA-MethaneAbatement'!$M:$M,$B$1,'IEA-MethaneAbatement'!$B:$B,'Country Selector'!$A$2)+VLOOKUP($C$1,'Multipliers and Adjustments'!$A$70:$I$86,TRUNC(COLUMN(C$2)/5)+2,FALSE)*SUMIFS('IEA-MethaneAbatement'!$N:$N,'IEA-MethaneAbatement'!$O:$O,"&lt;"&amp;$B37,'IEA-MethaneAbatement'!$O:$O,"&gt;="&amp;$A37,'IEA-MethaneAbatement'!$M:$M,$C$1,'IEA-MethaneAbatement'!$B:$B,'Country Selector'!$A$2)+VLOOKUP($D$1,'Multipliers and Adjustments'!$A$70:$I$86,TRUNC(COLUMN(C$2)/5)+2,FALSE)*SUMIFS('IEA-MethaneAbatement'!$N:$N,'IEA-MethaneAbatement'!$O:$O,"&lt;"&amp;$B37,'IEA-MethaneAbatement'!$O:$O,"&gt;="&amp;$A37,'IEA-MethaneAbatement'!$M:$M,$D$1,'IEA-MethaneAbatement'!$B:$B,'Country Selector'!$A$2)))*(1+INDEX('EPA to IEA Scaling'!$F$8:$AO$8,,MATCH(C$2,'EPA to IEA Scaling'!$F$1:$AO$1,0)))</f>
        <v>1425009087156.0059</v>
      </c>
      <c r="D37" cm="1">
        <f t="array" ref="D37">((VLOOKUP($B$1,'Multipliers and Adjustments'!$A$70:$I$86,TRUNC(COLUMN(D$2)/5)+2,FALSE)*SUMIFS('IEA-MethaneAbatement'!$N:$N,'IEA-MethaneAbatement'!$O:$O,"&lt;"&amp;$B37,'IEA-MethaneAbatement'!$O:$O,"&gt;="&amp;$A37,'IEA-MethaneAbatement'!$M:$M,$B$1,'IEA-MethaneAbatement'!$B:$B,'Country Selector'!$A$2)+VLOOKUP($C$1,'Multipliers and Adjustments'!$A$70:$I$86,TRUNC(COLUMN(D$2)/5)+2,FALSE)*SUMIFS('IEA-MethaneAbatement'!$N:$N,'IEA-MethaneAbatement'!$O:$O,"&lt;"&amp;$B37,'IEA-MethaneAbatement'!$O:$O,"&gt;="&amp;$A37,'IEA-MethaneAbatement'!$M:$M,$C$1,'IEA-MethaneAbatement'!$B:$B,'Country Selector'!$A$2)+VLOOKUP($D$1,'Multipliers and Adjustments'!$A$70:$I$86,TRUNC(COLUMN(D$2)/5)+2,FALSE)*SUMIFS('IEA-MethaneAbatement'!$N:$N,'IEA-MethaneAbatement'!$O:$O,"&lt;"&amp;$B37,'IEA-MethaneAbatement'!$O:$O,"&gt;="&amp;$A37,'IEA-MethaneAbatement'!$M:$M,$D$1,'IEA-MethaneAbatement'!$B:$B,'Country Selector'!$A$2)))*(1+INDEX('EPA to IEA Scaling'!$F$8:$AO$8,,MATCH(D$2,'EPA to IEA Scaling'!$F$1:$AO$1,0)))</f>
        <v>1409597796480.0029</v>
      </c>
      <c r="E37" cm="1">
        <f t="array" ref="E37">((VLOOKUP($B$1,'Multipliers and Adjustments'!$A$70:$I$86,TRUNC(COLUMN(E$2)/5)+2,FALSE)*SUMIFS('IEA-MethaneAbatement'!$N:$N,'IEA-MethaneAbatement'!$O:$O,"&lt;"&amp;$B37,'IEA-MethaneAbatement'!$O:$O,"&gt;="&amp;$A37,'IEA-MethaneAbatement'!$M:$M,$B$1,'IEA-MethaneAbatement'!$B:$B,'Country Selector'!$A$2)+VLOOKUP($C$1,'Multipliers and Adjustments'!$A$70:$I$86,TRUNC(COLUMN(E$2)/5)+2,FALSE)*SUMIFS('IEA-MethaneAbatement'!$N:$N,'IEA-MethaneAbatement'!$O:$O,"&lt;"&amp;$B37,'IEA-MethaneAbatement'!$O:$O,"&gt;="&amp;$A37,'IEA-MethaneAbatement'!$M:$M,$C$1,'IEA-MethaneAbatement'!$B:$B,'Country Selector'!$A$2)+VLOOKUP($D$1,'Multipliers and Adjustments'!$A$70:$I$86,TRUNC(COLUMN(E$2)/5)+2,FALSE)*SUMIFS('IEA-MethaneAbatement'!$N:$N,'IEA-MethaneAbatement'!$O:$O,"&lt;"&amp;$B37,'IEA-MethaneAbatement'!$O:$O,"&gt;="&amp;$A37,'IEA-MethaneAbatement'!$M:$M,$D$1,'IEA-MethaneAbatement'!$B:$B,'Country Selector'!$A$2)))*(1+INDEX('EPA to IEA Scaling'!$F$8:$AO$8,,MATCH(E$2,'EPA to IEA Scaling'!$F$1:$AO$1,0)))</f>
        <v>1435985200590.6541</v>
      </c>
      <c r="F37" cm="1">
        <f t="array" ref="F37">((VLOOKUP($B$1,'Multipliers and Adjustments'!$A$70:$I$86,TRUNC(COLUMN(F$2)/5)+2,FALSE)*SUMIFS('IEA-MethaneAbatement'!$N:$N,'IEA-MethaneAbatement'!$O:$O,"&lt;"&amp;$B37,'IEA-MethaneAbatement'!$O:$O,"&gt;="&amp;$A37,'IEA-MethaneAbatement'!$M:$M,$B$1,'IEA-MethaneAbatement'!$B:$B,'Country Selector'!$A$2)+VLOOKUP($C$1,'Multipliers and Adjustments'!$A$70:$I$86,TRUNC(COLUMN(F$2)/5)+2,FALSE)*SUMIFS('IEA-MethaneAbatement'!$N:$N,'IEA-MethaneAbatement'!$O:$O,"&lt;"&amp;$B37,'IEA-MethaneAbatement'!$O:$O,"&gt;="&amp;$A37,'IEA-MethaneAbatement'!$M:$M,$C$1,'IEA-MethaneAbatement'!$B:$B,'Country Selector'!$A$2)+VLOOKUP($D$1,'Multipliers and Adjustments'!$A$70:$I$86,TRUNC(COLUMN(F$2)/5)+2,FALSE)*SUMIFS('IEA-MethaneAbatement'!$N:$N,'IEA-MethaneAbatement'!$O:$O,"&lt;"&amp;$B37,'IEA-MethaneAbatement'!$O:$O,"&gt;="&amp;$A37,'IEA-MethaneAbatement'!$M:$M,$D$1,'IEA-MethaneAbatement'!$B:$B,'Country Selector'!$A$2)))*(1+INDEX('EPA to IEA Scaling'!$F$8:$AO$8,,MATCH(F$2,'EPA to IEA Scaling'!$F$1:$AO$1,0)))</f>
        <v>1462372604701.2986</v>
      </c>
      <c r="G37" cm="1">
        <f t="array" ref="G37">((VLOOKUP($B$1,'Multipliers and Adjustments'!$A$70:$I$86,TRUNC(COLUMN(G$2)/5)+2,FALSE)*SUMIFS('IEA-MethaneAbatement'!$N:$N,'IEA-MethaneAbatement'!$O:$O,"&lt;"&amp;$B37,'IEA-MethaneAbatement'!$O:$O,"&gt;="&amp;$A37,'IEA-MethaneAbatement'!$M:$M,$B$1,'IEA-MethaneAbatement'!$B:$B,'Country Selector'!$A$2)+VLOOKUP($C$1,'Multipliers and Adjustments'!$A$70:$I$86,TRUNC(COLUMN(G$2)/5)+2,FALSE)*SUMIFS('IEA-MethaneAbatement'!$N:$N,'IEA-MethaneAbatement'!$O:$O,"&lt;"&amp;$B37,'IEA-MethaneAbatement'!$O:$O,"&gt;="&amp;$A37,'IEA-MethaneAbatement'!$M:$M,$C$1,'IEA-MethaneAbatement'!$B:$B,'Country Selector'!$A$2)+VLOOKUP($D$1,'Multipliers and Adjustments'!$A$70:$I$86,TRUNC(COLUMN(G$2)/5)+2,FALSE)*SUMIFS('IEA-MethaneAbatement'!$N:$N,'IEA-MethaneAbatement'!$O:$O,"&lt;"&amp;$B37,'IEA-MethaneAbatement'!$O:$O,"&gt;="&amp;$A37,'IEA-MethaneAbatement'!$M:$M,$D$1,'IEA-MethaneAbatement'!$B:$B,'Country Selector'!$A$2)))*(1+INDEX('EPA to IEA Scaling'!$F$8:$AO$8,,MATCH(G$2,'EPA to IEA Scaling'!$F$1:$AO$1,0)))</f>
        <v>1488760008811.9495</v>
      </c>
      <c r="H37" s="31" cm="1">
        <f t="array" ref="H37">((VLOOKUP($B$1,'Multipliers and Adjustments'!$A$70:$I$86,TRUNC(COLUMN(H$2)/5)+2,FALSE)*SUMIFS('IEA-MethaneAbatement'!$N:$N,'IEA-MethaneAbatement'!$O:$O,"&lt;"&amp;$B37,'IEA-MethaneAbatement'!$O:$O,"&gt;="&amp;$A37,'IEA-MethaneAbatement'!$M:$M,$B$1,'IEA-MethaneAbatement'!$B:$B,'Country Selector'!$A$2)+VLOOKUP($C$1,'Multipliers and Adjustments'!$A$70:$I$86,TRUNC(COLUMN(H$2)/5)+2,FALSE)*SUMIFS('IEA-MethaneAbatement'!$N:$N,'IEA-MethaneAbatement'!$O:$O,"&lt;"&amp;$B37,'IEA-MethaneAbatement'!$O:$O,"&gt;="&amp;$A37,'IEA-MethaneAbatement'!$M:$M,$C$1,'IEA-MethaneAbatement'!$B:$B,'Country Selector'!$A$2)+VLOOKUP($D$1,'Multipliers and Adjustments'!$A$70:$I$86,TRUNC(COLUMN(H$2)/5)+2,FALSE)*SUMIFS('IEA-MethaneAbatement'!$N:$N,'IEA-MethaneAbatement'!$O:$O,"&lt;"&amp;$B37,'IEA-MethaneAbatement'!$O:$O,"&gt;="&amp;$A37,'IEA-MethaneAbatement'!$M:$M,$D$1,'IEA-MethaneAbatement'!$B:$B,'Country Selector'!$A$2)))*(1+INDEX('EPA to IEA Scaling'!$F$8:$AO$8,,MATCH(H$2,'EPA to IEA Scaling'!$F$1:$AO$1,0)))</f>
        <v>1515147412922.6001</v>
      </c>
      <c r="I37" cm="1">
        <f t="array" ref="I37">((VLOOKUP($B$1,'Multipliers and Adjustments'!$A$70:$I$86,TRUNC(COLUMN(I$2)/5)+2,FALSE)*SUMIFS('IEA-MethaneAbatement'!$N:$N,'IEA-MethaneAbatement'!$O:$O,"&lt;"&amp;$B37,'IEA-MethaneAbatement'!$O:$O,"&gt;="&amp;$A37,'IEA-MethaneAbatement'!$M:$M,$B$1,'IEA-MethaneAbatement'!$B:$B,'Country Selector'!$A$2)+VLOOKUP($C$1,'Multipliers and Adjustments'!$A$70:$I$86,TRUNC(COLUMN(I$2)/5)+2,FALSE)*SUMIFS('IEA-MethaneAbatement'!$N:$N,'IEA-MethaneAbatement'!$O:$O,"&lt;"&amp;$B37,'IEA-MethaneAbatement'!$O:$O,"&gt;="&amp;$A37,'IEA-MethaneAbatement'!$M:$M,$C$1,'IEA-MethaneAbatement'!$B:$B,'Country Selector'!$A$2)+VLOOKUP($D$1,'Multipliers and Adjustments'!$A$70:$I$86,TRUNC(COLUMN(I$2)/5)+2,FALSE)*SUMIFS('IEA-MethaneAbatement'!$N:$N,'IEA-MethaneAbatement'!$O:$O,"&lt;"&amp;$B37,'IEA-MethaneAbatement'!$O:$O,"&gt;="&amp;$A37,'IEA-MethaneAbatement'!$M:$M,$D$1,'IEA-MethaneAbatement'!$B:$B,'Country Selector'!$A$2)))*(1+INDEX('EPA to IEA Scaling'!$F$8:$AO$8,,MATCH(I$2,'EPA to IEA Scaling'!$F$1:$AO$1,0)))</f>
        <v>1527715725431.8083</v>
      </c>
      <c r="J37" cm="1">
        <f t="array" ref="J37">((VLOOKUP($B$1,'Multipliers and Adjustments'!$A$70:$I$86,TRUNC(COLUMN(J$2)/5)+2,FALSE)*SUMIFS('IEA-MethaneAbatement'!$N:$N,'IEA-MethaneAbatement'!$O:$O,"&lt;"&amp;$B37,'IEA-MethaneAbatement'!$O:$O,"&gt;="&amp;$A37,'IEA-MethaneAbatement'!$M:$M,$B$1,'IEA-MethaneAbatement'!$B:$B,'Country Selector'!$A$2)+VLOOKUP($C$1,'Multipliers and Adjustments'!$A$70:$I$86,TRUNC(COLUMN(J$2)/5)+2,FALSE)*SUMIFS('IEA-MethaneAbatement'!$N:$N,'IEA-MethaneAbatement'!$O:$O,"&lt;"&amp;$B37,'IEA-MethaneAbatement'!$O:$O,"&gt;="&amp;$A37,'IEA-MethaneAbatement'!$M:$M,$C$1,'IEA-MethaneAbatement'!$B:$B,'Country Selector'!$A$2)+VLOOKUP($D$1,'Multipliers and Adjustments'!$A$70:$I$86,TRUNC(COLUMN(J$2)/5)+2,FALSE)*SUMIFS('IEA-MethaneAbatement'!$N:$N,'IEA-MethaneAbatement'!$O:$O,"&lt;"&amp;$B37,'IEA-MethaneAbatement'!$O:$O,"&gt;="&amp;$A37,'IEA-MethaneAbatement'!$M:$M,$D$1,'IEA-MethaneAbatement'!$B:$B,'Country Selector'!$A$2)))*(1+INDEX('EPA to IEA Scaling'!$F$8:$AO$8,,MATCH(J$2,'EPA to IEA Scaling'!$F$1:$AO$1,0)))</f>
        <v>1540284037941.0244</v>
      </c>
      <c r="K37" cm="1">
        <f t="array" ref="K37">((VLOOKUP($B$1,'Multipliers and Adjustments'!$A$70:$I$86,TRUNC(COLUMN(K$2)/5)+2,FALSE)*SUMIFS('IEA-MethaneAbatement'!$N:$N,'IEA-MethaneAbatement'!$O:$O,"&lt;"&amp;$B37,'IEA-MethaneAbatement'!$O:$O,"&gt;="&amp;$A37,'IEA-MethaneAbatement'!$M:$M,$B$1,'IEA-MethaneAbatement'!$B:$B,'Country Selector'!$A$2)+VLOOKUP($C$1,'Multipliers and Adjustments'!$A$70:$I$86,TRUNC(COLUMN(K$2)/5)+2,FALSE)*SUMIFS('IEA-MethaneAbatement'!$N:$N,'IEA-MethaneAbatement'!$O:$O,"&lt;"&amp;$B37,'IEA-MethaneAbatement'!$O:$O,"&gt;="&amp;$A37,'IEA-MethaneAbatement'!$M:$M,$C$1,'IEA-MethaneAbatement'!$B:$B,'Country Selector'!$A$2)+VLOOKUP($D$1,'Multipliers and Adjustments'!$A$70:$I$86,TRUNC(COLUMN(K$2)/5)+2,FALSE)*SUMIFS('IEA-MethaneAbatement'!$N:$N,'IEA-MethaneAbatement'!$O:$O,"&lt;"&amp;$B37,'IEA-MethaneAbatement'!$O:$O,"&gt;="&amp;$A37,'IEA-MethaneAbatement'!$M:$M,$D$1,'IEA-MethaneAbatement'!$B:$B,'Country Selector'!$A$2)))*(1+INDEX('EPA to IEA Scaling'!$F$8:$AO$8,,MATCH(K$2,'EPA to IEA Scaling'!$F$1:$AO$1,0)))</f>
        <v>1552852350450.2329</v>
      </c>
      <c r="L37" cm="1">
        <f t="array" ref="L37">((VLOOKUP($B$1,'Multipliers and Adjustments'!$A$70:$I$86,TRUNC(COLUMN(L$2)/5)+2,FALSE)*SUMIFS('IEA-MethaneAbatement'!$N:$N,'IEA-MethaneAbatement'!$O:$O,"&lt;"&amp;$B37,'IEA-MethaneAbatement'!$O:$O,"&gt;="&amp;$A37,'IEA-MethaneAbatement'!$M:$M,$B$1,'IEA-MethaneAbatement'!$B:$B,'Country Selector'!$A$2)+VLOOKUP($C$1,'Multipliers and Adjustments'!$A$70:$I$86,TRUNC(COLUMN(L$2)/5)+2,FALSE)*SUMIFS('IEA-MethaneAbatement'!$N:$N,'IEA-MethaneAbatement'!$O:$O,"&lt;"&amp;$B37,'IEA-MethaneAbatement'!$O:$O,"&gt;="&amp;$A37,'IEA-MethaneAbatement'!$M:$M,$C$1,'IEA-MethaneAbatement'!$B:$B,'Country Selector'!$A$2)+VLOOKUP($D$1,'Multipliers and Adjustments'!$A$70:$I$86,TRUNC(COLUMN(L$2)/5)+2,FALSE)*SUMIFS('IEA-MethaneAbatement'!$N:$N,'IEA-MethaneAbatement'!$O:$O,"&lt;"&amp;$B37,'IEA-MethaneAbatement'!$O:$O,"&gt;="&amp;$A37,'IEA-MethaneAbatement'!$M:$M,$D$1,'IEA-MethaneAbatement'!$B:$B,'Country Selector'!$A$2)))*(1+INDEX('EPA to IEA Scaling'!$F$8:$AO$8,,MATCH(L$2,'EPA to IEA Scaling'!$F$1:$AO$1,0)))</f>
        <v>1565420662959.449</v>
      </c>
      <c r="M37" s="31" cm="1">
        <f t="array" ref="M37">((VLOOKUP($B$1,'Multipliers and Adjustments'!$A$70:$I$86,TRUNC(COLUMN(M$2)/5)+2,FALSE)*SUMIFS('IEA-MethaneAbatement'!$N:$N,'IEA-MethaneAbatement'!$O:$O,"&lt;"&amp;$B37,'IEA-MethaneAbatement'!$O:$O,"&gt;="&amp;$A37,'IEA-MethaneAbatement'!$M:$M,$B$1,'IEA-MethaneAbatement'!$B:$B,'Country Selector'!$A$2)+VLOOKUP($C$1,'Multipliers and Adjustments'!$A$70:$I$86,TRUNC(COLUMN(M$2)/5)+2,FALSE)*SUMIFS('IEA-MethaneAbatement'!$N:$N,'IEA-MethaneAbatement'!$O:$O,"&lt;"&amp;$B37,'IEA-MethaneAbatement'!$O:$O,"&gt;="&amp;$A37,'IEA-MethaneAbatement'!$M:$M,$C$1,'IEA-MethaneAbatement'!$B:$B,'Country Selector'!$A$2)+VLOOKUP($D$1,'Multipliers and Adjustments'!$A$70:$I$86,TRUNC(COLUMN(M$2)/5)+2,FALSE)*SUMIFS('IEA-MethaneAbatement'!$N:$N,'IEA-MethaneAbatement'!$O:$O,"&lt;"&amp;$B37,'IEA-MethaneAbatement'!$O:$O,"&gt;="&amp;$A37,'IEA-MethaneAbatement'!$M:$M,$D$1,'IEA-MethaneAbatement'!$B:$B,'Country Selector'!$A$2)))*(1+INDEX('EPA to IEA Scaling'!$F$8:$AO$8,,MATCH(M$2,'EPA to IEA Scaling'!$F$1:$AO$1,0)))</f>
        <v>1577988975468.6577</v>
      </c>
      <c r="N37" cm="1">
        <f t="array" ref="N37">((VLOOKUP($B$1,'Multipliers and Adjustments'!$A$70:$I$86,TRUNC(COLUMN(N$2)/5)+2,FALSE)*SUMIFS('IEA-MethaneAbatement'!$N:$N,'IEA-MethaneAbatement'!$O:$O,"&lt;"&amp;$B37,'IEA-MethaneAbatement'!$O:$O,"&gt;="&amp;$A37,'IEA-MethaneAbatement'!$M:$M,$B$1,'IEA-MethaneAbatement'!$B:$B,'Country Selector'!$A$2)+VLOOKUP($C$1,'Multipliers and Adjustments'!$A$70:$I$86,TRUNC(COLUMN(N$2)/5)+2,FALSE)*SUMIFS('IEA-MethaneAbatement'!$N:$N,'IEA-MethaneAbatement'!$O:$O,"&lt;"&amp;$B37,'IEA-MethaneAbatement'!$O:$O,"&gt;="&amp;$A37,'IEA-MethaneAbatement'!$M:$M,$C$1,'IEA-MethaneAbatement'!$B:$B,'Country Selector'!$A$2)+VLOOKUP($D$1,'Multipliers and Adjustments'!$A$70:$I$86,TRUNC(COLUMN(N$2)/5)+2,FALSE)*SUMIFS('IEA-MethaneAbatement'!$N:$N,'IEA-MethaneAbatement'!$O:$O,"&lt;"&amp;$B37,'IEA-MethaneAbatement'!$O:$O,"&gt;="&amp;$A37,'IEA-MethaneAbatement'!$M:$M,$D$1,'IEA-MethaneAbatement'!$B:$B,'Country Selector'!$A$2)))*(1+INDEX('EPA to IEA Scaling'!$F$8:$AO$8,,MATCH(N$2,'EPA to IEA Scaling'!$F$1:$AO$1,0)))</f>
        <v>1583987905162.2041</v>
      </c>
      <c r="O37" cm="1">
        <f t="array" ref="O37">((VLOOKUP($B$1,'Multipliers and Adjustments'!$A$70:$I$86,TRUNC(COLUMN(O$2)/5)+2,FALSE)*SUMIFS('IEA-MethaneAbatement'!$N:$N,'IEA-MethaneAbatement'!$O:$O,"&lt;"&amp;$B37,'IEA-MethaneAbatement'!$O:$O,"&gt;="&amp;$A37,'IEA-MethaneAbatement'!$M:$M,$B$1,'IEA-MethaneAbatement'!$B:$B,'Country Selector'!$A$2)+VLOOKUP($C$1,'Multipliers and Adjustments'!$A$70:$I$86,TRUNC(COLUMN(O$2)/5)+2,FALSE)*SUMIFS('IEA-MethaneAbatement'!$N:$N,'IEA-MethaneAbatement'!$O:$O,"&lt;"&amp;$B37,'IEA-MethaneAbatement'!$O:$O,"&gt;="&amp;$A37,'IEA-MethaneAbatement'!$M:$M,$C$1,'IEA-MethaneAbatement'!$B:$B,'Country Selector'!$A$2)+VLOOKUP($D$1,'Multipliers and Adjustments'!$A$70:$I$86,TRUNC(COLUMN(O$2)/5)+2,FALSE)*SUMIFS('IEA-MethaneAbatement'!$N:$N,'IEA-MethaneAbatement'!$O:$O,"&lt;"&amp;$B37,'IEA-MethaneAbatement'!$O:$O,"&gt;="&amp;$A37,'IEA-MethaneAbatement'!$M:$M,$D$1,'IEA-MethaneAbatement'!$B:$B,'Country Selector'!$A$2)))*(1+INDEX('EPA to IEA Scaling'!$F$8:$AO$8,,MATCH(O$2,'EPA to IEA Scaling'!$F$1:$AO$1,0)))</f>
        <v>1589986834855.75</v>
      </c>
      <c r="P37" cm="1">
        <f t="array" ref="P37">((VLOOKUP($B$1,'Multipliers and Adjustments'!$A$70:$I$86,TRUNC(COLUMN(P$2)/5)+2,FALSE)*SUMIFS('IEA-MethaneAbatement'!$N:$N,'IEA-MethaneAbatement'!$O:$O,"&lt;"&amp;$B37,'IEA-MethaneAbatement'!$O:$O,"&gt;="&amp;$A37,'IEA-MethaneAbatement'!$M:$M,$B$1,'IEA-MethaneAbatement'!$B:$B,'Country Selector'!$A$2)+VLOOKUP($C$1,'Multipliers and Adjustments'!$A$70:$I$86,TRUNC(COLUMN(P$2)/5)+2,FALSE)*SUMIFS('IEA-MethaneAbatement'!$N:$N,'IEA-MethaneAbatement'!$O:$O,"&lt;"&amp;$B37,'IEA-MethaneAbatement'!$O:$O,"&gt;="&amp;$A37,'IEA-MethaneAbatement'!$M:$M,$C$1,'IEA-MethaneAbatement'!$B:$B,'Country Selector'!$A$2)+VLOOKUP($D$1,'Multipliers and Adjustments'!$A$70:$I$86,TRUNC(COLUMN(P$2)/5)+2,FALSE)*SUMIFS('IEA-MethaneAbatement'!$N:$N,'IEA-MethaneAbatement'!$O:$O,"&lt;"&amp;$B37,'IEA-MethaneAbatement'!$O:$O,"&gt;="&amp;$A37,'IEA-MethaneAbatement'!$M:$M,$D$1,'IEA-MethaneAbatement'!$B:$B,'Country Selector'!$A$2)))*(1+INDEX('EPA to IEA Scaling'!$F$8:$AO$8,,MATCH(P$2,'EPA to IEA Scaling'!$F$1:$AO$1,0)))</f>
        <v>1595985764549.2954</v>
      </c>
      <c r="Q37" cm="1">
        <f t="array" ref="Q37">((VLOOKUP($B$1,'Multipliers and Adjustments'!$A$70:$I$86,TRUNC(COLUMN(Q$2)/5)+2,FALSE)*SUMIFS('IEA-MethaneAbatement'!$N:$N,'IEA-MethaneAbatement'!$O:$O,"&lt;"&amp;$B37,'IEA-MethaneAbatement'!$O:$O,"&gt;="&amp;$A37,'IEA-MethaneAbatement'!$M:$M,$B$1,'IEA-MethaneAbatement'!$B:$B,'Country Selector'!$A$2)+VLOOKUP($C$1,'Multipliers and Adjustments'!$A$70:$I$86,TRUNC(COLUMN(Q$2)/5)+2,FALSE)*SUMIFS('IEA-MethaneAbatement'!$N:$N,'IEA-MethaneAbatement'!$O:$O,"&lt;"&amp;$B37,'IEA-MethaneAbatement'!$O:$O,"&gt;="&amp;$A37,'IEA-MethaneAbatement'!$M:$M,$C$1,'IEA-MethaneAbatement'!$B:$B,'Country Selector'!$A$2)+VLOOKUP($D$1,'Multipliers and Adjustments'!$A$70:$I$86,TRUNC(COLUMN(Q$2)/5)+2,FALSE)*SUMIFS('IEA-MethaneAbatement'!$N:$N,'IEA-MethaneAbatement'!$O:$O,"&lt;"&amp;$B37,'IEA-MethaneAbatement'!$O:$O,"&gt;="&amp;$A37,'IEA-MethaneAbatement'!$M:$M,$D$1,'IEA-MethaneAbatement'!$B:$B,'Country Selector'!$A$2)))*(1+INDEX('EPA to IEA Scaling'!$F$8:$AO$8,,MATCH(Q$2,'EPA to IEA Scaling'!$F$1:$AO$1,0)))</f>
        <v>1601984694242.8408</v>
      </c>
      <c r="R37" s="31" cm="1">
        <f t="array" ref="R37">((VLOOKUP($B$1,'Multipliers and Adjustments'!$A$70:$I$86,TRUNC(COLUMN(R$2)/5)+2,FALSE)*SUMIFS('IEA-MethaneAbatement'!$N:$N,'IEA-MethaneAbatement'!$O:$O,"&lt;"&amp;$B37,'IEA-MethaneAbatement'!$O:$O,"&gt;="&amp;$A37,'IEA-MethaneAbatement'!$M:$M,$B$1,'IEA-MethaneAbatement'!$B:$B,'Country Selector'!$A$2)+VLOOKUP($C$1,'Multipliers and Adjustments'!$A$70:$I$86,TRUNC(COLUMN(R$2)/5)+2,FALSE)*SUMIFS('IEA-MethaneAbatement'!$N:$N,'IEA-MethaneAbatement'!$O:$O,"&lt;"&amp;$B37,'IEA-MethaneAbatement'!$O:$O,"&gt;="&amp;$A37,'IEA-MethaneAbatement'!$M:$M,$C$1,'IEA-MethaneAbatement'!$B:$B,'Country Selector'!$A$2)+VLOOKUP($D$1,'Multipliers and Adjustments'!$A$70:$I$86,TRUNC(COLUMN(R$2)/5)+2,FALSE)*SUMIFS('IEA-MethaneAbatement'!$N:$N,'IEA-MethaneAbatement'!$O:$O,"&lt;"&amp;$B37,'IEA-MethaneAbatement'!$O:$O,"&gt;="&amp;$A37,'IEA-MethaneAbatement'!$M:$M,$D$1,'IEA-MethaneAbatement'!$B:$B,'Country Selector'!$A$2)))*(1+INDEX('EPA to IEA Scaling'!$F$8:$AO$8,,MATCH(R$2,'EPA to IEA Scaling'!$F$1:$AO$1,0)))</f>
        <v>1607983623936.3938</v>
      </c>
      <c r="S37" cm="1">
        <f t="array" ref="S37">((VLOOKUP($B$1,'Multipliers and Adjustments'!$A$70:$I$86,TRUNC(COLUMN(S$2)/5)+2,FALSE)*SUMIFS('IEA-MethaneAbatement'!$N:$N,'IEA-MethaneAbatement'!$O:$O,"&lt;"&amp;$B37,'IEA-MethaneAbatement'!$O:$O,"&gt;="&amp;$A37,'IEA-MethaneAbatement'!$M:$M,$B$1,'IEA-MethaneAbatement'!$B:$B,'Country Selector'!$A$2)+VLOOKUP($C$1,'Multipliers and Adjustments'!$A$70:$I$86,TRUNC(COLUMN(S$2)/5)+2,FALSE)*SUMIFS('IEA-MethaneAbatement'!$N:$N,'IEA-MethaneAbatement'!$O:$O,"&lt;"&amp;$B37,'IEA-MethaneAbatement'!$O:$O,"&gt;="&amp;$A37,'IEA-MethaneAbatement'!$M:$M,$C$1,'IEA-MethaneAbatement'!$B:$B,'Country Selector'!$A$2)+VLOOKUP($D$1,'Multipliers and Adjustments'!$A$70:$I$86,TRUNC(COLUMN(S$2)/5)+2,FALSE)*SUMIFS('IEA-MethaneAbatement'!$N:$N,'IEA-MethaneAbatement'!$O:$O,"&lt;"&amp;$B37,'IEA-MethaneAbatement'!$O:$O,"&gt;="&amp;$A37,'IEA-MethaneAbatement'!$M:$M,$D$1,'IEA-MethaneAbatement'!$B:$B,'Country Selector'!$A$2)))*(1+INDEX('EPA to IEA Scaling'!$F$8:$AO$8,,MATCH(S$2,'EPA to IEA Scaling'!$F$1:$AO$1,0)))</f>
        <v>1607251976118.4539</v>
      </c>
      <c r="T37" cm="1">
        <f t="array" ref="T37">((VLOOKUP($B$1,'Multipliers and Adjustments'!$A$70:$I$86,TRUNC(COLUMN(T$2)/5)+2,FALSE)*SUMIFS('IEA-MethaneAbatement'!$N:$N,'IEA-MethaneAbatement'!$O:$O,"&lt;"&amp;$B37,'IEA-MethaneAbatement'!$O:$O,"&gt;="&amp;$A37,'IEA-MethaneAbatement'!$M:$M,$B$1,'IEA-MethaneAbatement'!$B:$B,'Country Selector'!$A$2)+VLOOKUP($C$1,'Multipliers and Adjustments'!$A$70:$I$86,TRUNC(COLUMN(T$2)/5)+2,FALSE)*SUMIFS('IEA-MethaneAbatement'!$N:$N,'IEA-MethaneAbatement'!$O:$O,"&lt;"&amp;$B37,'IEA-MethaneAbatement'!$O:$O,"&gt;="&amp;$A37,'IEA-MethaneAbatement'!$M:$M,$C$1,'IEA-MethaneAbatement'!$B:$B,'Country Selector'!$A$2)+VLOOKUP($D$1,'Multipliers and Adjustments'!$A$70:$I$86,TRUNC(COLUMN(T$2)/5)+2,FALSE)*SUMIFS('IEA-MethaneAbatement'!$N:$N,'IEA-MethaneAbatement'!$O:$O,"&lt;"&amp;$B37,'IEA-MethaneAbatement'!$O:$O,"&gt;="&amp;$A37,'IEA-MethaneAbatement'!$M:$M,$D$1,'IEA-MethaneAbatement'!$B:$B,'Country Selector'!$A$2)))*(1+INDEX('EPA to IEA Scaling'!$F$8:$AO$8,,MATCH(T$2,'EPA to IEA Scaling'!$F$1:$AO$1,0)))</f>
        <v>1606520328300.5198</v>
      </c>
      <c r="U37" cm="1">
        <f t="array" ref="U37">((VLOOKUP($B$1,'Multipliers and Adjustments'!$A$70:$I$86,TRUNC(COLUMN(U$2)/5)+2,FALSE)*SUMIFS('IEA-MethaneAbatement'!$N:$N,'IEA-MethaneAbatement'!$O:$O,"&lt;"&amp;$B37,'IEA-MethaneAbatement'!$O:$O,"&gt;="&amp;$A37,'IEA-MethaneAbatement'!$M:$M,$B$1,'IEA-MethaneAbatement'!$B:$B,'Country Selector'!$A$2)+VLOOKUP($C$1,'Multipliers and Adjustments'!$A$70:$I$86,TRUNC(COLUMN(U$2)/5)+2,FALSE)*SUMIFS('IEA-MethaneAbatement'!$N:$N,'IEA-MethaneAbatement'!$O:$O,"&lt;"&amp;$B37,'IEA-MethaneAbatement'!$O:$O,"&gt;="&amp;$A37,'IEA-MethaneAbatement'!$M:$M,$C$1,'IEA-MethaneAbatement'!$B:$B,'Country Selector'!$A$2)+VLOOKUP($D$1,'Multipliers and Adjustments'!$A$70:$I$86,TRUNC(COLUMN(U$2)/5)+2,FALSE)*SUMIFS('IEA-MethaneAbatement'!$N:$N,'IEA-MethaneAbatement'!$O:$O,"&lt;"&amp;$B37,'IEA-MethaneAbatement'!$O:$O,"&gt;="&amp;$A37,'IEA-MethaneAbatement'!$M:$M,$D$1,'IEA-MethaneAbatement'!$B:$B,'Country Selector'!$A$2)))*(1+INDEX('EPA to IEA Scaling'!$F$8:$AO$8,,MATCH(U$2,'EPA to IEA Scaling'!$F$1:$AO$1,0)))</f>
        <v>1605788680482.5869</v>
      </c>
      <c r="V37" cm="1">
        <f t="array" ref="V37">((VLOOKUP($B$1,'Multipliers and Adjustments'!$A$70:$I$86,TRUNC(COLUMN(V$2)/5)+2,FALSE)*SUMIFS('IEA-MethaneAbatement'!$N:$N,'IEA-MethaneAbatement'!$O:$O,"&lt;"&amp;$B37,'IEA-MethaneAbatement'!$O:$O,"&gt;="&amp;$A37,'IEA-MethaneAbatement'!$M:$M,$B$1,'IEA-MethaneAbatement'!$B:$B,'Country Selector'!$A$2)+VLOOKUP($C$1,'Multipliers and Adjustments'!$A$70:$I$86,TRUNC(COLUMN(V$2)/5)+2,FALSE)*SUMIFS('IEA-MethaneAbatement'!$N:$N,'IEA-MethaneAbatement'!$O:$O,"&lt;"&amp;$B37,'IEA-MethaneAbatement'!$O:$O,"&gt;="&amp;$A37,'IEA-MethaneAbatement'!$M:$M,$C$1,'IEA-MethaneAbatement'!$B:$B,'Country Selector'!$A$2)+VLOOKUP($D$1,'Multipliers and Adjustments'!$A$70:$I$86,TRUNC(COLUMN(V$2)/5)+2,FALSE)*SUMIFS('IEA-MethaneAbatement'!$N:$N,'IEA-MethaneAbatement'!$O:$O,"&lt;"&amp;$B37,'IEA-MethaneAbatement'!$O:$O,"&gt;="&amp;$A37,'IEA-MethaneAbatement'!$M:$M,$D$1,'IEA-MethaneAbatement'!$B:$B,'Country Selector'!$A$2)))*(1+INDEX('EPA to IEA Scaling'!$F$8:$AO$8,,MATCH(V$2,'EPA to IEA Scaling'!$F$1:$AO$1,0)))</f>
        <v>1605057032664.6458</v>
      </c>
      <c r="W37" s="31" cm="1">
        <f t="array" ref="W37">((VLOOKUP($B$1,'Multipliers and Adjustments'!$A$70:$I$86,TRUNC(COLUMN(W$2)/5)+2,FALSE)*SUMIFS('IEA-MethaneAbatement'!$N:$N,'IEA-MethaneAbatement'!$O:$O,"&lt;"&amp;$B37,'IEA-MethaneAbatement'!$O:$O,"&gt;="&amp;$A37,'IEA-MethaneAbatement'!$M:$M,$B$1,'IEA-MethaneAbatement'!$B:$B,'Country Selector'!$A$2)+VLOOKUP($C$1,'Multipliers and Adjustments'!$A$70:$I$86,TRUNC(COLUMN(W$2)/5)+2,FALSE)*SUMIFS('IEA-MethaneAbatement'!$N:$N,'IEA-MethaneAbatement'!$O:$O,"&lt;"&amp;$B37,'IEA-MethaneAbatement'!$O:$O,"&gt;="&amp;$A37,'IEA-MethaneAbatement'!$M:$M,$C$1,'IEA-MethaneAbatement'!$B:$B,'Country Selector'!$A$2)+VLOOKUP($D$1,'Multipliers and Adjustments'!$A$70:$I$86,TRUNC(COLUMN(W$2)/5)+2,FALSE)*SUMIFS('IEA-MethaneAbatement'!$N:$N,'IEA-MethaneAbatement'!$O:$O,"&lt;"&amp;$B37,'IEA-MethaneAbatement'!$O:$O,"&gt;="&amp;$A37,'IEA-MethaneAbatement'!$M:$M,$D$1,'IEA-MethaneAbatement'!$B:$B,'Country Selector'!$A$2)))*(1+INDEX('EPA to IEA Scaling'!$F$8:$AO$8,,MATCH(W$2,'EPA to IEA Scaling'!$F$1:$AO$1,0)))</f>
        <v>1604325384846.7124</v>
      </c>
      <c r="X37" cm="1">
        <f t="array" ref="X37">((VLOOKUP($B$1,'Multipliers and Adjustments'!$A$70:$I$86,TRUNC(COLUMN(X$2)/5)+2,FALSE)*SUMIFS('IEA-MethaneAbatement'!$N:$N,'IEA-MethaneAbatement'!$O:$O,"&lt;"&amp;$B37,'IEA-MethaneAbatement'!$O:$O,"&gt;="&amp;$A37,'IEA-MethaneAbatement'!$M:$M,$B$1,'IEA-MethaneAbatement'!$B:$B,'Country Selector'!$A$2)+VLOOKUP($C$1,'Multipliers and Adjustments'!$A$70:$I$86,TRUNC(COLUMN(X$2)/5)+2,FALSE)*SUMIFS('IEA-MethaneAbatement'!$N:$N,'IEA-MethaneAbatement'!$O:$O,"&lt;"&amp;$B37,'IEA-MethaneAbatement'!$O:$O,"&gt;="&amp;$A37,'IEA-MethaneAbatement'!$M:$M,$C$1,'IEA-MethaneAbatement'!$B:$B,'Country Selector'!$A$2)+VLOOKUP($D$1,'Multipliers and Adjustments'!$A$70:$I$86,TRUNC(COLUMN(X$2)/5)+2,FALSE)*SUMIFS('IEA-MethaneAbatement'!$N:$N,'IEA-MethaneAbatement'!$O:$O,"&lt;"&amp;$B37,'IEA-MethaneAbatement'!$O:$O,"&gt;="&amp;$A37,'IEA-MethaneAbatement'!$M:$M,$D$1,'IEA-MethaneAbatement'!$B:$B,'Country Selector'!$A$2)))*(1+INDEX('EPA to IEA Scaling'!$F$8:$AO$8,,MATCH(X$2,'EPA to IEA Scaling'!$F$1:$AO$1,0)))</f>
        <v>1610477599676.4739</v>
      </c>
      <c r="Y37" cm="1">
        <f t="array" ref="Y37">((VLOOKUP($B$1,'Multipliers and Adjustments'!$A$70:$I$86,TRUNC(COLUMN(Y$2)/5)+2,FALSE)*SUMIFS('IEA-MethaneAbatement'!$N:$N,'IEA-MethaneAbatement'!$O:$O,"&lt;"&amp;$B37,'IEA-MethaneAbatement'!$O:$O,"&gt;="&amp;$A37,'IEA-MethaneAbatement'!$M:$M,$B$1,'IEA-MethaneAbatement'!$B:$B,'Country Selector'!$A$2)+VLOOKUP($C$1,'Multipliers and Adjustments'!$A$70:$I$86,TRUNC(COLUMN(Y$2)/5)+2,FALSE)*SUMIFS('IEA-MethaneAbatement'!$N:$N,'IEA-MethaneAbatement'!$O:$O,"&lt;"&amp;$B37,'IEA-MethaneAbatement'!$O:$O,"&gt;="&amp;$A37,'IEA-MethaneAbatement'!$M:$M,$C$1,'IEA-MethaneAbatement'!$B:$B,'Country Selector'!$A$2)+VLOOKUP($D$1,'Multipliers and Adjustments'!$A$70:$I$86,TRUNC(COLUMN(Y$2)/5)+2,FALSE)*SUMIFS('IEA-MethaneAbatement'!$N:$N,'IEA-MethaneAbatement'!$O:$O,"&lt;"&amp;$B37,'IEA-MethaneAbatement'!$O:$O,"&gt;="&amp;$A37,'IEA-MethaneAbatement'!$M:$M,$D$1,'IEA-MethaneAbatement'!$B:$B,'Country Selector'!$A$2)))*(1+INDEX('EPA to IEA Scaling'!$F$8:$AO$8,,MATCH(Y$2,'EPA to IEA Scaling'!$F$1:$AO$1,0)))</f>
        <v>1616629814506.2341</v>
      </c>
      <c r="Z37" cm="1">
        <f t="array" ref="Z37">((VLOOKUP($B$1,'Multipliers and Adjustments'!$A$70:$I$86,TRUNC(COLUMN(Z$2)/5)+2,FALSE)*SUMIFS('IEA-MethaneAbatement'!$N:$N,'IEA-MethaneAbatement'!$O:$O,"&lt;"&amp;$B37,'IEA-MethaneAbatement'!$O:$O,"&gt;="&amp;$A37,'IEA-MethaneAbatement'!$M:$M,$B$1,'IEA-MethaneAbatement'!$B:$B,'Country Selector'!$A$2)+VLOOKUP($C$1,'Multipliers and Adjustments'!$A$70:$I$86,TRUNC(COLUMN(Z$2)/5)+2,FALSE)*SUMIFS('IEA-MethaneAbatement'!$N:$N,'IEA-MethaneAbatement'!$O:$O,"&lt;"&amp;$B37,'IEA-MethaneAbatement'!$O:$O,"&gt;="&amp;$A37,'IEA-MethaneAbatement'!$M:$M,$C$1,'IEA-MethaneAbatement'!$B:$B,'Country Selector'!$A$2)+VLOOKUP($D$1,'Multipliers and Adjustments'!$A$70:$I$86,TRUNC(COLUMN(Z$2)/5)+2,FALSE)*SUMIFS('IEA-MethaneAbatement'!$N:$N,'IEA-MethaneAbatement'!$O:$O,"&lt;"&amp;$B37,'IEA-MethaneAbatement'!$O:$O,"&gt;="&amp;$A37,'IEA-MethaneAbatement'!$M:$M,$D$1,'IEA-MethaneAbatement'!$B:$B,'Country Selector'!$A$2)))*(1+INDEX('EPA to IEA Scaling'!$F$8:$AO$8,,MATCH(Z$2,'EPA to IEA Scaling'!$F$1:$AO$1,0)))</f>
        <v>1622782029335.9956</v>
      </c>
      <c r="AA37" cm="1">
        <f t="array" ref="AA37">((VLOOKUP($B$1,'Multipliers and Adjustments'!$A$70:$I$86,TRUNC(COLUMN(AA$2)/5)+2,FALSE)*SUMIFS('IEA-MethaneAbatement'!$N:$N,'IEA-MethaneAbatement'!$O:$O,"&lt;"&amp;$B37,'IEA-MethaneAbatement'!$O:$O,"&gt;="&amp;$A37,'IEA-MethaneAbatement'!$M:$M,$B$1,'IEA-MethaneAbatement'!$B:$B,'Country Selector'!$A$2)+VLOOKUP($C$1,'Multipliers and Adjustments'!$A$70:$I$86,TRUNC(COLUMN(AA$2)/5)+2,FALSE)*SUMIFS('IEA-MethaneAbatement'!$N:$N,'IEA-MethaneAbatement'!$O:$O,"&lt;"&amp;$B37,'IEA-MethaneAbatement'!$O:$O,"&gt;="&amp;$A37,'IEA-MethaneAbatement'!$M:$M,$C$1,'IEA-MethaneAbatement'!$B:$B,'Country Selector'!$A$2)+VLOOKUP($D$1,'Multipliers and Adjustments'!$A$70:$I$86,TRUNC(COLUMN(AA$2)/5)+2,FALSE)*SUMIFS('IEA-MethaneAbatement'!$N:$N,'IEA-MethaneAbatement'!$O:$O,"&lt;"&amp;$B37,'IEA-MethaneAbatement'!$O:$O,"&gt;="&amp;$A37,'IEA-MethaneAbatement'!$M:$M,$D$1,'IEA-MethaneAbatement'!$B:$B,'Country Selector'!$A$2)))*(1+INDEX('EPA to IEA Scaling'!$F$8:$AO$8,,MATCH(AA$2,'EPA to IEA Scaling'!$F$1:$AO$1,0)))</f>
        <v>1628934244165.7634</v>
      </c>
      <c r="AB37" s="31" cm="1">
        <f t="array" ref="AB37">((VLOOKUP($B$1,'Multipliers and Adjustments'!$A$70:$I$86,TRUNC(COLUMN(AB$2)/5)+2,FALSE)*SUMIFS('IEA-MethaneAbatement'!$N:$N,'IEA-MethaneAbatement'!$O:$O,"&lt;"&amp;$B37,'IEA-MethaneAbatement'!$O:$O,"&gt;="&amp;$A37,'IEA-MethaneAbatement'!$M:$M,$B$1,'IEA-MethaneAbatement'!$B:$B,'Country Selector'!$A$2)+VLOOKUP($C$1,'Multipliers and Adjustments'!$A$70:$I$86,TRUNC(COLUMN(AB$2)/5)+2,FALSE)*SUMIFS('IEA-MethaneAbatement'!$N:$N,'IEA-MethaneAbatement'!$O:$O,"&lt;"&amp;$B37,'IEA-MethaneAbatement'!$O:$O,"&gt;="&amp;$A37,'IEA-MethaneAbatement'!$M:$M,$C$1,'IEA-MethaneAbatement'!$B:$B,'Country Selector'!$A$2)+VLOOKUP($D$1,'Multipliers and Adjustments'!$A$70:$I$86,TRUNC(COLUMN(AB$2)/5)+2,FALSE)*SUMIFS('IEA-MethaneAbatement'!$N:$N,'IEA-MethaneAbatement'!$O:$O,"&lt;"&amp;$B37,'IEA-MethaneAbatement'!$O:$O,"&gt;="&amp;$A37,'IEA-MethaneAbatement'!$M:$M,$D$1,'IEA-MethaneAbatement'!$B:$B,'Country Selector'!$A$2)))*(1+INDEX('EPA to IEA Scaling'!$F$8:$AO$8,,MATCH(AB$2,'EPA to IEA Scaling'!$F$1:$AO$1,0)))</f>
        <v>1635086458995.5247</v>
      </c>
      <c r="AC37" cm="1">
        <f t="array" ref="AC37">((VLOOKUP($B$1,'Multipliers and Adjustments'!$A$70:$I$86,TRUNC(COLUMN(AC$2)/5)+2,FALSE)*SUMIFS('IEA-MethaneAbatement'!$N:$N,'IEA-MethaneAbatement'!$O:$O,"&lt;"&amp;$B37,'IEA-MethaneAbatement'!$O:$O,"&gt;="&amp;$A37,'IEA-MethaneAbatement'!$M:$M,$B$1,'IEA-MethaneAbatement'!$B:$B,'Country Selector'!$A$2)+VLOOKUP($C$1,'Multipliers and Adjustments'!$A$70:$I$86,TRUNC(COLUMN(AC$2)/5)+2,FALSE)*SUMIFS('IEA-MethaneAbatement'!$N:$N,'IEA-MethaneAbatement'!$O:$O,"&lt;"&amp;$B37,'IEA-MethaneAbatement'!$O:$O,"&gt;="&amp;$A37,'IEA-MethaneAbatement'!$M:$M,$C$1,'IEA-MethaneAbatement'!$B:$B,'Country Selector'!$A$2)+VLOOKUP($D$1,'Multipliers and Adjustments'!$A$70:$I$86,TRUNC(COLUMN(AC$2)/5)+2,FALSE)*SUMIFS('IEA-MethaneAbatement'!$N:$N,'IEA-MethaneAbatement'!$O:$O,"&lt;"&amp;$B37,'IEA-MethaneAbatement'!$O:$O,"&gt;="&amp;$A37,'IEA-MethaneAbatement'!$M:$M,$D$1,'IEA-MethaneAbatement'!$B:$B,'Country Selector'!$A$2)))*(1+INDEX('EPA to IEA Scaling'!$F$8:$AO$8,,MATCH(AC$2,'EPA to IEA Scaling'!$F$1:$AO$1,0)))</f>
        <v>1636372032827.7363</v>
      </c>
      <c r="AD37" cm="1">
        <f t="array" ref="AD37">((VLOOKUP($B$1,'Multipliers and Adjustments'!$A$70:$I$86,TRUNC(COLUMN(AD$2)/5)+2,FALSE)*SUMIFS('IEA-MethaneAbatement'!$N:$N,'IEA-MethaneAbatement'!$O:$O,"&lt;"&amp;$B37,'IEA-MethaneAbatement'!$O:$O,"&gt;="&amp;$A37,'IEA-MethaneAbatement'!$M:$M,$B$1,'IEA-MethaneAbatement'!$B:$B,'Country Selector'!$A$2)+VLOOKUP($C$1,'Multipliers and Adjustments'!$A$70:$I$86,TRUNC(COLUMN(AD$2)/5)+2,FALSE)*SUMIFS('IEA-MethaneAbatement'!$N:$N,'IEA-MethaneAbatement'!$O:$O,"&lt;"&amp;$B37,'IEA-MethaneAbatement'!$O:$O,"&gt;="&amp;$A37,'IEA-MethaneAbatement'!$M:$M,$C$1,'IEA-MethaneAbatement'!$B:$B,'Country Selector'!$A$2)+VLOOKUP($D$1,'Multipliers and Adjustments'!$A$70:$I$86,TRUNC(COLUMN(AD$2)/5)+2,FALSE)*SUMIFS('IEA-MethaneAbatement'!$N:$N,'IEA-MethaneAbatement'!$O:$O,"&lt;"&amp;$B37,'IEA-MethaneAbatement'!$O:$O,"&gt;="&amp;$A37,'IEA-MethaneAbatement'!$M:$M,$D$1,'IEA-MethaneAbatement'!$B:$B,'Country Selector'!$A$2)))*(1+INDEX('EPA to IEA Scaling'!$F$8:$AO$8,,MATCH(AD$2,'EPA to IEA Scaling'!$F$1:$AO$1,0)))</f>
        <v>1637657606659.9417</v>
      </c>
      <c r="AE37" cm="1">
        <f t="array" ref="AE37">((VLOOKUP($B$1,'Multipliers and Adjustments'!$A$70:$I$86,TRUNC(COLUMN(AE$2)/5)+2,FALSE)*SUMIFS('IEA-MethaneAbatement'!$N:$N,'IEA-MethaneAbatement'!$O:$O,"&lt;"&amp;$B37,'IEA-MethaneAbatement'!$O:$O,"&gt;="&amp;$A37,'IEA-MethaneAbatement'!$M:$M,$B$1,'IEA-MethaneAbatement'!$B:$B,'Country Selector'!$A$2)+VLOOKUP($C$1,'Multipliers and Adjustments'!$A$70:$I$86,TRUNC(COLUMN(AE$2)/5)+2,FALSE)*SUMIFS('IEA-MethaneAbatement'!$N:$N,'IEA-MethaneAbatement'!$O:$O,"&lt;"&amp;$B37,'IEA-MethaneAbatement'!$O:$O,"&gt;="&amp;$A37,'IEA-MethaneAbatement'!$M:$M,$C$1,'IEA-MethaneAbatement'!$B:$B,'Country Selector'!$A$2)+VLOOKUP($D$1,'Multipliers and Adjustments'!$A$70:$I$86,TRUNC(COLUMN(AE$2)/5)+2,FALSE)*SUMIFS('IEA-MethaneAbatement'!$N:$N,'IEA-MethaneAbatement'!$O:$O,"&lt;"&amp;$B37,'IEA-MethaneAbatement'!$O:$O,"&gt;="&amp;$A37,'IEA-MethaneAbatement'!$M:$M,$D$1,'IEA-MethaneAbatement'!$B:$B,'Country Selector'!$A$2)))*(1+INDEX('EPA to IEA Scaling'!$F$8:$AO$8,,MATCH(AE$2,'EPA to IEA Scaling'!$F$1:$AO$1,0)))</f>
        <v>1638943180492.1533</v>
      </c>
      <c r="AF37" cm="1">
        <f t="array" ref="AF37">((VLOOKUP($B$1,'Multipliers and Adjustments'!$A$70:$I$86,TRUNC(COLUMN(AF$2)/5)+2,FALSE)*SUMIFS('IEA-MethaneAbatement'!$N:$N,'IEA-MethaneAbatement'!$O:$O,"&lt;"&amp;$B37,'IEA-MethaneAbatement'!$O:$O,"&gt;="&amp;$A37,'IEA-MethaneAbatement'!$M:$M,$B$1,'IEA-MethaneAbatement'!$B:$B,'Country Selector'!$A$2)+VLOOKUP($C$1,'Multipliers and Adjustments'!$A$70:$I$86,TRUNC(COLUMN(AF$2)/5)+2,FALSE)*SUMIFS('IEA-MethaneAbatement'!$N:$N,'IEA-MethaneAbatement'!$O:$O,"&lt;"&amp;$B37,'IEA-MethaneAbatement'!$O:$O,"&gt;="&amp;$A37,'IEA-MethaneAbatement'!$M:$M,$C$1,'IEA-MethaneAbatement'!$B:$B,'Country Selector'!$A$2)+VLOOKUP($D$1,'Multipliers and Adjustments'!$A$70:$I$86,TRUNC(COLUMN(AF$2)/5)+2,FALSE)*SUMIFS('IEA-MethaneAbatement'!$N:$N,'IEA-MethaneAbatement'!$O:$O,"&lt;"&amp;$B37,'IEA-MethaneAbatement'!$O:$O,"&gt;="&amp;$A37,'IEA-MethaneAbatement'!$M:$M,$D$1,'IEA-MethaneAbatement'!$B:$B,'Country Selector'!$A$2)))*(1+INDEX('EPA to IEA Scaling'!$F$8:$AO$8,,MATCH(AF$2,'EPA to IEA Scaling'!$F$1:$AO$1,0)))</f>
        <v>1640228754324.3647</v>
      </c>
      <c r="AG37" s="31" cm="1">
        <f t="array" ref="AG37">((VLOOKUP($B$1,'Multipliers and Adjustments'!$A$70:$I$86,TRUNC(COLUMN(AG$2)/5)+2,FALSE)*SUMIFS('IEA-MethaneAbatement'!$N:$N,'IEA-MethaneAbatement'!$O:$O,"&lt;"&amp;$B37,'IEA-MethaneAbatement'!$O:$O,"&gt;="&amp;$A37,'IEA-MethaneAbatement'!$M:$M,$B$1,'IEA-MethaneAbatement'!$B:$B,'Country Selector'!$A$2)+VLOOKUP($C$1,'Multipliers and Adjustments'!$A$70:$I$86,TRUNC(COLUMN(AG$2)/5)+2,FALSE)*SUMIFS('IEA-MethaneAbatement'!$N:$N,'IEA-MethaneAbatement'!$O:$O,"&lt;"&amp;$B37,'IEA-MethaneAbatement'!$O:$O,"&gt;="&amp;$A37,'IEA-MethaneAbatement'!$M:$M,$C$1,'IEA-MethaneAbatement'!$B:$B,'Country Selector'!$A$2)+VLOOKUP($D$1,'Multipliers and Adjustments'!$A$70:$I$86,TRUNC(COLUMN(AG$2)/5)+2,FALSE)*SUMIFS('IEA-MethaneAbatement'!$N:$N,'IEA-MethaneAbatement'!$O:$O,"&lt;"&amp;$B37,'IEA-MethaneAbatement'!$O:$O,"&gt;="&amp;$A37,'IEA-MethaneAbatement'!$M:$M,$D$1,'IEA-MethaneAbatement'!$B:$B,'Country Selector'!$A$2)))*(1+INDEX('EPA to IEA Scaling'!$F$8:$AO$8,,MATCH(AG$2,'EPA to IEA Scaling'!$F$1:$AO$1,0)))</f>
        <v>1641514328156.5779</v>
      </c>
      <c r="AH37" cm="1">
        <f t="array" ref="AH37">((VLOOKUP($B$1,'Multipliers and Adjustments'!$A$70:$I$86,TRUNC(COLUMN(AH$2)/5)+2,FALSE)*SUMIFS('IEA-MethaneAbatement'!$N:$N,'IEA-MethaneAbatement'!$O:$O,"&lt;"&amp;$B37,'IEA-MethaneAbatement'!$O:$O,"&gt;="&amp;$A37,'IEA-MethaneAbatement'!$M:$M,$B$1,'IEA-MethaneAbatement'!$B:$B,'Country Selector'!$A$2)+VLOOKUP($C$1,'Multipliers and Adjustments'!$A$70:$I$86,TRUNC(COLUMN(AH$2)/5)+2,FALSE)*SUMIFS('IEA-MethaneAbatement'!$N:$N,'IEA-MethaneAbatement'!$O:$O,"&lt;"&amp;$B37,'IEA-MethaneAbatement'!$O:$O,"&gt;="&amp;$A37,'IEA-MethaneAbatement'!$M:$M,$C$1,'IEA-MethaneAbatement'!$B:$B,'Country Selector'!$A$2)+VLOOKUP($D$1,'Multipliers and Adjustments'!$A$70:$I$86,TRUNC(COLUMN(AH$2)/5)+2,FALSE)*SUMIFS('IEA-MethaneAbatement'!$N:$N,'IEA-MethaneAbatement'!$O:$O,"&lt;"&amp;$B37,'IEA-MethaneAbatement'!$O:$O,"&gt;="&amp;$A37,'IEA-MethaneAbatement'!$M:$M,$D$1,'IEA-MethaneAbatement'!$B:$B,'Country Selector'!$A$2)))*(1+INDEX('EPA to IEA Scaling'!$F$8:$AO$8,,MATCH(AH$2,'EPA to IEA Scaling'!$F$1:$AO$1,0)))</f>
        <v>1640725522056.0808</v>
      </c>
      <c r="AI37" cm="1">
        <f t="array" ref="AI37">((VLOOKUP($B$1,'Multipliers and Adjustments'!$A$70:$I$86,TRUNC(COLUMN(AI$2)/5)+2,FALSE)*SUMIFS('IEA-MethaneAbatement'!$N:$N,'IEA-MethaneAbatement'!$O:$O,"&lt;"&amp;$B37,'IEA-MethaneAbatement'!$O:$O,"&gt;="&amp;$A37,'IEA-MethaneAbatement'!$M:$M,$B$1,'IEA-MethaneAbatement'!$B:$B,'Country Selector'!$A$2)+VLOOKUP($C$1,'Multipliers and Adjustments'!$A$70:$I$86,TRUNC(COLUMN(AI$2)/5)+2,FALSE)*SUMIFS('IEA-MethaneAbatement'!$N:$N,'IEA-MethaneAbatement'!$O:$O,"&lt;"&amp;$B37,'IEA-MethaneAbatement'!$O:$O,"&gt;="&amp;$A37,'IEA-MethaneAbatement'!$M:$M,$C$1,'IEA-MethaneAbatement'!$B:$B,'Country Selector'!$A$2)+VLOOKUP($D$1,'Multipliers and Adjustments'!$A$70:$I$86,TRUNC(COLUMN(AI$2)/5)+2,FALSE)*SUMIFS('IEA-MethaneAbatement'!$N:$N,'IEA-MethaneAbatement'!$O:$O,"&lt;"&amp;$B37,'IEA-MethaneAbatement'!$O:$O,"&gt;="&amp;$A37,'IEA-MethaneAbatement'!$M:$M,$D$1,'IEA-MethaneAbatement'!$B:$B,'Country Selector'!$A$2)))*(1+INDEX('EPA to IEA Scaling'!$F$8:$AO$8,,MATCH(AI$2,'EPA to IEA Scaling'!$F$1:$AO$1,0)))</f>
        <v>1639936715955.5779</v>
      </c>
      <c r="AJ37" cm="1">
        <f t="array" ref="AJ37">((VLOOKUP($B$1,'Multipliers and Adjustments'!$A$70:$I$86,TRUNC(COLUMN(AJ$2)/5)+2,FALSE)*SUMIFS('IEA-MethaneAbatement'!$N:$N,'IEA-MethaneAbatement'!$O:$O,"&lt;"&amp;$B37,'IEA-MethaneAbatement'!$O:$O,"&gt;="&amp;$A37,'IEA-MethaneAbatement'!$M:$M,$B$1,'IEA-MethaneAbatement'!$B:$B,'Country Selector'!$A$2)+VLOOKUP($C$1,'Multipliers and Adjustments'!$A$70:$I$86,TRUNC(COLUMN(AJ$2)/5)+2,FALSE)*SUMIFS('IEA-MethaneAbatement'!$N:$N,'IEA-MethaneAbatement'!$O:$O,"&lt;"&amp;$B37,'IEA-MethaneAbatement'!$O:$O,"&gt;="&amp;$A37,'IEA-MethaneAbatement'!$M:$M,$C$1,'IEA-MethaneAbatement'!$B:$B,'Country Selector'!$A$2)+VLOOKUP($D$1,'Multipliers and Adjustments'!$A$70:$I$86,TRUNC(COLUMN(AJ$2)/5)+2,FALSE)*SUMIFS('IEA-MethaneAbatement'!$N:$N,'IEA-MethaneAbatement'!$O:$O,"&lt;"&amp;$B37,'IEA-MethaneAbatement'!$O:$O,"&gt;="&amp;$A37,'IEA-MethaneAbatement'!$M:$M,$D$1,'IEA-MethaneAbatement'!$B:$B,'Country Selector'!$A$2)))*(1+INDEX('EPA to IEA Scaling'!$F$8:$AO$8,,MATCH(AJ$2,'EPA to IEA Scaling'!$F$1:$AO$1,0)))</f>
        <v>1639147909855.0806</v>
      </c>
      <c r="AK37" cm="1">
        <f t="array" ref="AK37">((VLOOKUP($B$1,'Multipliers and Adjustments'!$A$70:$I$86,TRUNC(COLUMN(AK$2)/5)+2,FALSE)*SUMIFS('IEA-MethaneAbatement'!$N:$N,'IEA-MethaneAbatement'!$O:$O,"&lt;"&amp;$B37,'IEA-MethaneAbatement'!$O:$O,"&gt;="&amp;$A37,'IEA-MethaneAbatement'!$M:$M,$B$1,'IEA-MethaneAbatement'!$B:$B,'Country Selector'!$A$2)+VLOOKUP($C$1,'Multipliers and Adjustments'!$A$70:$I$86,TRUNC(COLUMN(AK$2)/5)+2,FALSE)*SUMIFS('IEA-MethaneAbatement'!$N:$N,'IEA-MethaneAbatement'!$O:$O,"&lt;"&amp;$B37,'IEA-MethaneAbatement'!$O:$O,"&gt;="&amp;$A37,'IEA-MethaneAbatement'!$M:$M,$C$1,'IEA-MethaneAbatement'!$B:$B,'Country Selector'!$A$2)+VLOOKUP($D$1,'Multipliers and Adjustments'!$A$70:$I$86,TRUNC(COLUMN(AK$2)/5)+2,FALSE)*SUMIFS('IEA-MethaneAbatement'!$N:$N,'IEA-MethaneAbatement'!$O:$O,"&lt;"&amp;$B37,'IEA-MethaneAbatement'!$O:$O,"&gt;="&amp;$A37,'IEA-MethaneAbatement'!$M:$M,$D$1,'IEA-MethaneAbatement'!$B:$B,'Country Selector'!$A$2)))*(1+INDEX('EPA to IEA Scaling'!$F$8:$AO$8,,MATCH(AK$2,'EPA to IEA Scaling'!$F$1:$AO$1,0)))</f>
        <v>1638359103754.5837</v>
      </c>
      <c r="AL37" s="31" cm="1">
        <f t="array" ref="AL37">((VLOOKUP($B$1,'Multipliers and Adjustments'!$A$70:$I$86,TRUNC(COLUMN(AL$2)/5)+2,FALSE)*SUMIFS('IEA-MethaneAbatement'!$N:$N,'IEA-MethaneAbatement'!$O:$O,"&lt;"&amp;$B37,'IEA-MethaneAbatement'!$O:$O,"&gt;="&amp;$A37,'IEA-MethaneAbatement'!$M:$M,$B$1,'IEA-MethaneAbatement'!$B:$B,'Country Selector'!$A$2)+VLOOKUP($C$1,'Multipliers and Adjustments'!$A$70:$I$86,TRUNC(COLUMN(AL$2)/5)+2,FALSE)*SUMIFS('IEA-MethaneAbatement'!$N:$N,'IEA-MethaneAbatement'!$O:$O,"&lt;"&amp;$B37,'IEA-MethaneAbatement'!$O:$O,"&gt;="&amp;$A37,'IEA-MethaneAbatement'!$M:$M,$C$1,'IEA-MethaneAbatement'!$B:$B,'Country Selector'!$A$2)+VLOOKUP($D$1,'Multipliers and Adjustments'!$A$70:$I$86,TRUNC(COLUMN(AL$2)/5)+2,FALSE)*SUMIFS('IEA-MethaneAbatement'!$N:$N,'IEA-MethaneAbatement'!$O:$O,"&lt;"&amp;$B37,'IEA-MethaneAbatement'!$O:$O,"&gt;="&amp;$A37,'IEA-MethaneAbatement'!$M:$M,$D$1,'IEA-MethaneAbatement'!$B:$B,'Country Selector'!$A$2)))*(1+INDEX('EPA to IEA Scaling'!$F$8:$AO$8,,MATCH(AL$2,'EPA to IEA Scaling'!$F$1:$AO$1,0)))</f>
        <v>1637570297654.0801</v>
      </c>
    </row>
    <row r="38" spans="1:38" x14ac:dyDescent="0.45">
      <c r="A38" s="15">
        <f t="shared" si="1"/>
        <v>30</v>
      </c>
      <c r="B38" s="16">
        <f t="shared" si="2"/>
        <v>40</v>
      </c>
      <c r="C38" s="176" cm="1">
        <f t="array" ref="C38">((VLOOKUP($B$1,'Multipliers and Adjustments'!$A$70:$I$86,TRUNC(COLUMN(C$2)/5)+2,FALSE)*SUMIFS('IEA-MethaneAbatement'!$N:$N,'IEA-MethaneAbatement'!$O:$O,"&lt;"&amp;$B38,'IEA-MethaneAbatement'!$O:$O,"&gt;="&amp;$A38,'IEA-MethaneAbatement'!$M:$M,$B$1,'IEA-MethaneAbatement'!$B:$B,'Country Selector'!$A$2)+VLOOKUP($C$1,'Multipliers and Adjustments'!$A$70:$I$86,TRUNC(COLUMN(C$2)/5)+2,FALSE)*SUMIFS('IEA-MethaneAbatement'!$N:$N,'IEA-MethaneAbatement'!$O:$O,"&lt;"&amp;$B38,'IEA-MethaneAbatement'!$O:$O,"&gt;="&amp;$A38,'IEA-MethaneAbatement'!$M:$M,$C$1,'IEA-MethaneAbatement'!$B:$B,'Country Selector'!$A$2)+VLOOKUP($D$1,'Multipliers and Adjustments'!$A$70:$I$86,TRUNC(COLUMN(C$2)/5)+2,FALSE)*SUMIFS('IEA-MethaneAbatement'!$N:$N,'IEA-MethaneAbatement'!$O:$O,"&lt;"&amp;$B38,'IEA-MethaneAbatement'!$O:$O,"&gt;="&amp;$A38,'IEA-MethaneAbatement'!$M:$M,$D$1,'IEA-MethaneAbatement'!$B:$B,'Country Selector'!$A$2)))*(1+INDEX('EPA to IEA Scaling'!$F$8:$AO$8,,MATCH(C$2,'EPA to IEA Scaling'!$F$1:$AO$1,0)))</f>
        <v>25728957776.850899</v>
      </c>
      <c r="D38" cm="1">
        <f t="array" ref="D38">((VLOOKUP($B$1,'Multipliers and Adjustments'!$A$70:$I$86,TRUNC(COLUMN(D$2)/5)+2,FALSE)*SUMIFS('IEA-MethaneAbatement'!$N:$N,'IEA-MethaneAbatement'!$O:$O,"&lt;"&amp;$B38,'IEA-MethaneAbatement'!$O:$O,"&gt;="&amp;$A38,'IEA-MethaneAbatement'!$M:$M,$B$1,'IEA-MethaneAbatement'!$B:$B,'Country Selector'!$A$2)+VLOOKUP($C$1,'Multipliers and Adjustments'!$A$70:$I$86,TRUNC(COLUMN(D$2)/5)+2,FALSE)*SUMIFS('IEA-MethaneAbatement'!$N:$N,'IEA-MethaneAbatement'!$O:$O,"&lt;"&amp;$B38,'IEA-MethaneAbatement'!$O:$O,"&gt;="&amp;$A38,'IEA-MethaneAbatement'!$M:$M,$C$1,'IEA-MethaneAbatement'!$B:$B,'Country Selector'!$A$2)+VLOOKUP($D$1,'Multipliers and Adjustments'!$A$70:$I$86,TRUNC(COLUMN(D$2)/5)+2,FALSE)*SUMIFS('IEA-MethaneAbatement'!$N:$N,'IEA-MethaneAbatement'!$O:$O,"&lt;"&amp;$B38,'IEA-MethaneAbatement'!$O:$O,"&gt;="&amp;$A38,'IEA-MethaneAbatement'!$M:$M,$D$1,'IEA-MethaneAbatement'!$B:$B,'Country Selector'!$A$2)))*(1+INDEX('EPA to IEA Scaling'!$F$8:$AO$8,,MATCH(D$2,'EPA to IEA Scaling'!$F$1:$AO$1,0)))</f>
        <v>25450702395.419605</v>
      </c>
      <c r="E38" cm="1">
        <f t="array" ref="E38">((VLOOKUP($B$1,'Multipliers and Adjustments'!$A$70:$I$86,TRUNC(COLUMN(E$2)/5)+2,FALSE)*SUMIFS('IEA-MethaneAbatement'!$N:$N,'IEA-MethaneAbatement'!$O:$O,"&lt;"&amp;$B38,'IEA-MethaneAbatement'!$O:$O,"&gt;="&amp;$A38,'IEA-MethaneAbatement'!$M:$M,$B$1,'IEA-MethaneAbatement'!$B:$B,'Country Selector'!$A$2)+VLOOKUP($C$1,'Multipliers and Adjustments'!$A$70:$I$86,TRUNC(COLUMN(E$2)/5)+2,FALSE)*SUMIFS('IEA-MethaneAbatement'!$N:$N,'IEA-MethaneAbatement'!$O:$O,"&lt;"&amp;$B38,'IEA-MethaneAbatement'!$O:$O,"&gt;="&amp;$A38,'IEA-MethaneAbatement'!$M:$M,$C$1,'IEA-MethaneAbatement'!$B:$B,'Country Selector'!$A$2)+VLOOKUP($D$1,'Multipliers and Adjustments'!$A$70:$I$86,TRUNC(COLUMN(E$2)/5)+2,FALSE)*SUMIFS('IEA-MethaneAbatement'!$N:$N,'IEA-MethaneAbatement'!$O:$O,"&lt;"&amp;$B38,'IEA-MethaneAbatement'!$O:$O,"&gt;="&amp;$A38,'IEA-MethaneAbatement'!$M:$M,$D$1,'IEA-MethaneAbatement'!$B:$B,'Country Selector'!$A$2)))*(1+INDEX('EPA to IEA Scaling'!$F$8:$AO$8,,MATCH(E$2,'EPA to IEA Scaling'!$F$1:$AO$1,0)))</f>
        <v>25927134730.008163</v>
      </c>
      <c r="F38" cm="1">
        <f t="array" ref="F38">((VLOOKUP($B$1,'Multipliers and Adjustments'!$A$70:$I$86,TRUNC(COLUMN(F$2)/5)+2,FALSE)*SUMIFS('IEA-MethaneAbatement'!$N:$N,'IEA-MethaneAbatement'!$O:$O,"&lt;"&amp;$B38,'IEA-MethaneAbatement'!$O:$O,"&gt;="&amp;$A38,'IEA-MethaneAbatement'!$M:$M,$B$1,'IEA-MethaneAbatement'!$B:$B,'Country Selector'!$A$2)+VLOOKUP($C$1,'Multipliers and Adjustments'!$A$70:$I$86,TRUNC(COLUMN(F$2)/5)+2,FALSE)*SUMIFS('IEA-MethaneAbatement'!$N:$N,'IEA-MethaneAbatement'!$O:$O,"&lt;"&amp;$B38,'IEA-MethaneAbatement'!$O:$O,"&gt;="&amp;$A38,'IEA-MethaneAbatement'!$M:$M,$C$1,'IEA-MethaneAbatement'!$B:$B,'Country Selector'!$A$2)+VLOOKUP($D$1,'Multipliers and Adjustments'!$A$70:$I$86,TRUNC(COLUMN(F$2)/5)+2,FALSE)*SUMIFS('IEA-MethaneAbatement'!$N:$N,'IEA-MethaneAbatement'!$O:$O,"&lt;"&amp;$B38,'IEA-MethaneAbatement'!$O:$O,"&gt;="&amp;$A38,'IEA-MethaneAbatement'!$M:$M,$D$1,'IEA-MethaneAbatement'!$B:$B,'Country Selector'!$A$2)))*(1+INDEX('EPA to IEA Scaling'!$F$8:$AO$8,,MATCH(F$2,'EPA to IEA Scaling'!$F$1:$AO$1,0)))</f>
        <v>26403567064.5966</v>
      </c>
      <c r="G38" cm="1">
        <f t="array" ref="G38">((VLOOKUP($B$1,'Multipliers and Adjustments'!$A$70:$I$86,TRUNC(COLUMN(G$2)/5)+2,FALSE)*SUMIFS('IEA-MethaneAbatement'!$N:$N,'IEA-MethaneAbatement'!$O:$O,"&lt;"&amp;$B38,'IEA-MethaneAbatement'!$O:$O,"&gt;="&amp;$A38,'IEA-MethaneAbatement'!$M:$M,$B$1,'IEA-MethaneAbatement'!$B:$B,'Country Selector'!$A$2)+VLOOKUP($C$1,'Multipliers and Adjustments'!$A$70:$I$86,TRUNC(COLUMN(G$2)/5)+2,FALSE)*SUMIFS('IEA-MethaneAbatement'!$N:$N,'IEA-MethaneAbatement'!$O:$O,"&lt;"&amp;$B38,'IEA-MethaneAbatement'!$O:$O,"&gt;="&amp;$A38,'IEA-MethaneAbatement'!$M:$M,$C$1,'IEA-MethaneAbatement'!$B:$B,'Country Selector'!$A$2)+VLOOKUP($D$1,'Multipliers and Adjustments'!$A$70:$I$86,TRUNC(COLUMN(G$2)/5)+2,FALSE)*SUMIFS('IEA-MethaneAbatement'!$N:$N,'IEA-MethaneAbatement'!$O:$O,"&lt;"&amp;$B38,'IEA-MethaneAbatement'!$O:$O,"&gt;="&amp;$A38,'IEA-MethaneAbatement'!$M:$M,$D$1,'IEA-MethaneAbatement'!$B:$B,'Country Selector'!$A$2)))*(1+INDEX('EPA to IEA Scaling'!$F$8:$AO$8,,MATCH(G$2,'EPA to IEA Scaling'!$F$1:$AO$1,0)))</f>
        <v>26879999399.185154</v>
      </c>
      <c r="H38" s="31" cm="1">
        <f t="array" ref="H38">((VLOOKUP($B$1,'Multipliers and Adjustments'!$A$70:$I$86,TRUNC(COLUMN(H$2)/5)+2,FALSE)*SUMIFS('IEA-MethaneAbatement'!$N:$N,'IEA-MethaneAbatement'!$O:$O,"&lt;"&amp;$B38,'IEA-MethaneAbatement'!$O:$O,"&gt;="&amp;$A38,'IEA-MethaneAbatement'!$M:$M,$B$1,'IEA-MethaneAbatement'!$B:$B,'Country Selector'!$A$2)+VLOOKUP($C$1,'Multipliers and Adjustments'!$A$70:$I$86,TRUNC(COLUMN(H$2)/5)+2,FALSE)*SUMIFS('IEA-MethaneAbatement'!$N:$N,'IEA-MethaneAbatement'!$O:$O,"&lt;"&amp;$B38,'IEA-MethaneAbatement'!$O:$O,"&gt;="&amp;$A38,'IEA-MethaneAbatement'!$M:$M,$C$1,'IEA-MethaneAbatement'!$B:$B,'Country Selector'!$A$2)+VLOOKUP($D$1,'Multipliers and Adjustments'!$A$70:$I$86,TRUNC(COLUMN(H$2)/5)+2,FALSE)*SUMIFS('IEA-MethaneAbatement'!$N:$N,'IEA-MethaneAbatement'!$O:$O,"&lt;"&amp;$B38,'IEA-MethaneAbatement'!$O:$O,"&gt;="&amp;$A38,'IEA-MethaneAbatement'!$M:$M,$D$1,'IEA-MethaneAbatement'!$B:$B,'Country Selector'!$A$2)))*(1+INDEX('EPA to IEA Scaling'!$F$8:$AO$8,,MATCH(H$2,'EPA to IEA Scaling'!$F$1:$AO$1,0)))</f>
        <v>27356431733.773705</v>
      </c>
      <c r="I38" cm="1">
        <f t="array" ref="I38">((VLOOKUP($B$1,'Multipliers and Adjustments'!$A$70:$I$86,TRUNC(COLUMN(I$2)/5)+2,FALSE)*SUMIFS('IEA-MethaneAbatement'!$N:$N,'IEA-MethaneAbatement'!$O:$O,"&lt;"&amp;$B38,'IEA-MethaneAbatement'!$O:$O,"&gt;="&amp;$A38,'IEA-MethaneAbatement'!$M:$M,$B$1,'IEA-MethaneAbatement'!$B:$B,'Country Selector'!$A$2)+VLOOKUP($C$1,'Multipliers and Adjustments'!$A$70:$I$86,TRUNC(COLUMN(I$2)/5)+2,FALSE)*SUMIFS('IEA-MethaneAbatement'!$N:$N,'IEA-MethaneAbatement'!$O:$O,"&lt;"&amp;$B38,'IEA-MethaneAbatement'!$O:$O,"&gt;="&amp;$A38,'IEA-MethaneAbatement'!$M:$M,$C$1,'IEA-MethaneAbatement'!$B:$B,'Country Selector'!$A$2)+VLOOKUP($D$1,'Multipliers and Adjustments'!$A$70:$I$86,TRUNC(COLUMN(I$2)/5)+2,FALSE)*SUMIFS('IEA-MethaneAbatement'!$N:$N,'IEA-MethaneAbatement'!$O:$O,"&lt;"&amp;$B38,'IEA-MethaneAbatement'!$O:$O,"&gt;="&amp;$A38,'IEA-MethaneAbatement'!$M:$M,$D$1,'IEA-MethaneAbatement'!$B:$B,'Country Selector'!$A$2)))*(1+INDEX('EPA to IEA Scaling'!$F$8:$AO$8,,MATCH(I$2,'EPA to IEA Scaling'!$F$1:$AO$1,0)))</f>
        <v>27583356309.055576</v>
      </c>
      <c r="J38" cm="1">
        <f t="array" ref="J38">((VLOOKUP($B$1,'Multipliers and Adjustments'!$A$70:$I$86,TRUNC(COLUMN(J$2)/5)+2,FALSE)*SUMIFS('IEA-MethaneAbatement'!$N:$N,'IEA-MethaneAbatement'!$O:$O,"&lt;"&amp;$B38,'IEA-MethaneAbatement'!$O:$O,"&gt;="&amp;$A38,'IEA-MethaneAbatement'!$M:$M,$B$1,'IEA-MethaneAbatement'!$B:$B,'Country Selector'!$A$2)+VLOOKUP($C$1,'Multipliers and Adjustments'!$A$70:$I$86,TRUNC(COLUMN(J$2)/5)+2,FALSE)*SUMIFS('IEA-MethaneAbatement'!$N:$N,'IEA-MethaneAbatement'!$O:$O,"&lt;"&amp;$B38,'IEA-MethaneAbatement'!$O:$O,"&gt;="&amp;$A38,'IEA-MethaneAbatement'!$M:$M,$C$1,'IEA-MethaneAbatement'!$B:$B,'Country Selector'!$A$2)+VLOOKUP($D$1,'Multipliers and Adjustments'!$A$70:$I$86,TRUNC(COLUMN(J$2)/5)+2,FALSE)*SUMIFS('IEA-MethaneAbatement'!$N:$N,'IEA-MethaneAbatement'!$O:$O,"&lt;"&amp;$B38,'IEA-MethaneAbatement'!$O:$O,"&gt;="&amp;$A38,'IEA-MethaneAbatement'!$M:$M,$D$1,'IEA-MethaneAbatement'!$B:$B,'Country Selector'!$A$2)))*(1+INDEX('EPA to IEA Scaling'!$F$8:$AO$8,,MATCH(J$2,'EPA to IEA Scaling'!$F$1:$AO$1,0)))</f>
        <v>27810280884.337589</v>
      </c>
      <c r="K38" cm="1">
        <f t="array" ref="K38">((VLOOKUP($B$1,'Multipliers and Adjustments'!$A$70:$I$86,TRUNC(COLUMN(K$2)/5)+2,FALSE)*SUMIFS('IEA-MethaneAbatement'!$N:$N,'IEA-MethaneAbatement'!$O:$O,"&lt;"&amp;$B38,'IEA-MethaneAbatement'!$O:$O,"&gt;="&amp;$A38,'IEA-MethaneAbatement'!$M:$M,$B$1,'IEA-MethaneAbatement'!$B:$B,'Country Selector'!$A$2)+VLOOKUP($C$1,'Multipliers and Adjustments'!$A$70:$I$86,TRUNC(COLUMN(K$2)/5)+2,FALSE)*SUMIFS('IEA-MethaneAbatement'!$N:$N,'IEA-MethaneAbatement'!$O:$O,"&lt;"&amp;$B38,'IEA-MethaneAbatement'!$O:$O,"&gt;="&amp;$A38,'IEA-MethaneAbatement'!$M:$M,$C$1,'IEA-MethaneAbatement'!$B:$B,'Country Selector'!$A$2)+VLOOKUP($D$1,'Multipliers and Adjustments'!$A$70:$I$86,TRUNC(COLUMN(K$2)/5)+2,FALSE)*SUMIFS('IEA-MethaneAbatement'!$N:$N,'IEA-MethaneAbatement'!$O:$O,"&lt;"&amp;$B38,'IEA-MethaneAbatement'!$O:$O,"&gt;="&amp;$A38,'IEA-MethaneAbatement'!$M:$M,$D$1,'IEA-MethaneAbatement'!$B:$B,'Country Selector'!$A$2)))*(1+INDEX('EPA to IEA Scaling'!$F$8:$AO$8,,MATCH(K$2,'EPA to IEA Scaling'!$F$1:$AO$1,0)))</f>
        <v>28037205459.619465</v>
      </c>
      <c r="L38" cm="1">
        <f t="array" ref="L38">((VLOOKUP($B$1,'Multipliers and Adjustments'!$A$70:$I$86,TRUNC(COLUMN(L$2)/5)+2,FALSE)*SUMIFS('IEA-MethaneAbatement'!$N:$N,'IEA-MethaneAbatement'!$O:$O,"&lt;"&amp;$B38,'IEA-MethaneAbatement'!$O:$O,"&gt;="&amp;$A38,'IEA-MethaneAbatement'!$M:$M,$B$1,'IEA-MethaneAbatement'!$B:$B,'Country Selector'!$A$2)+VLOOKUP($C$1,'Multipliers and Adjustments'!$A$70:$I$86,TRUNC(COLUMN(L$2)/5)+2,FALSE)*SUMIFS('IEA-MethaneAbatement'!$N:$N,'IEA-MethaneAbatement'!$O:$O,"&lt;"&amp;$B38,'IEA-MethaneAbatement'!$O:$O,"&gt;="&amp;$A38,'IEA-MethaneAbatement'!$M:$M,$C$1,'IEA-MethaneAbatement'!$B:$B,'Country Selector'!$A$2)+VLOOKUP($D$1,'Multipliers and Adjustments'!$A$70:$I$86,TRUNC(COLUMN(L$2)/5)+2,FALSE)*SUMIFS('IEA-MethaneAbatement'!$N:$N,'IEA-MethaneAbatement'!$O:$O,"&lt;"&amp;$B38,'IEA-MethaneAbatement'!$O:$O,"&gt;="&amp;$A38,'IEA-MethaneAbatement'!$M:$M,$D$1,'IEA-MethaneAbatement'!$B:$B,'Country Selector'!$A$2)))*(1+INDEX('EPA to IEA Scaling'!$F$8:$AO$8,,MATCH(L$2,'EPA to IEA Scaling'!$F$1:$AO$1,0)))</f>
        <v>28264130034.901482</v>
      </c>
      <c r="M38" s="31" cm="1">
        <f t="array" ref="M38">((VLOOKUP($B$1,'Multipliers and Adjustments'!$A$70:$I$86,TRUNC(COLUMN(M$2)/5)+2,FALSE)*SUMIFS('IEA-MethaneAbatement'!$N:$N,'IEA-MethaneAbatement'!$O:$O,"&lt;"&amp;$B38,'IEA-MethaneAbatement'!$O:$O,"&gt;="&amp;$A38,'IEA-MethaneAbatement'!$M:$M,$B$1,'IEA-MethaneAbatement'!$B:$B,'Country Selector'!$A$2)+VLOOKUP($C$1,'Multipliers and Adjustments'!$A$70:$I$86,TRUNC(COLUMN(M$2)/5)+2,FALSE)*SUMIFS('IEA-MethaneAbatement'!$N:$N,'IEA-MethaneAbatement'!$O:$O,"&lt;"&amp;$B38,'IEA-MethaneAbatement'!$O:$O,"&gt;="&amp;$A38,'IEA-MethaneAbatement'!$M:$M,$C$1,'IEA-MethaneAbatement'!$B:$B,'Country Selector'!$A$2)+VLOOKUP($D$1,'Multipliers and Adjustments'!$A$70:$I$86,TRUNC(COLUMN(M$2)/5)+2,FALSE)*SUMIFS('IEA-MethaneAbatement'!$N:$N,'IEA-MethaneAbatement'!$O:$O,"&lt;"&amp;$B38,'IEA-MethaneAbatement'!$O:$O,"&gt;="&amp;$A38,'IEA-MethaneAbatement'!$M:$M,$D$1,'IEA-MethaneAbatement'!$B:$B,'Country Selector'!$A$2)))*(1+INDEX('EPA to IEA Scaling'!$F$8:$AO$8,,MATCH(M$2,'EPA to IEA Scaling'!$F$1:$AO$1,0)))</f>
        <v>28491054610.183361</v>
      </c>
      <c r="N38" cm="1">
        <f t="array" ref="N38">((VLOOKUP($B$1,'Multipliers and Adjustments'!$A$70:$I$86,TRUNC(COLUMN(N$2)/5)+2,FALSE)*SUMIFS('IEA-MethaneAbatement'!$N:$N,'IEA-MethaneAbatement'!$O:$O,"&lt;"&amp;$B38,'IEA-MethaneAbatement'!$O:$O,"&gt;="&amp;$A38,'IEA-MethaneAbatement'!$M:$M,$B$1,'IEA-MethaneAbatement'!$B:$B,'Country Selector'!$A$2)+VLOOKUP($C$1,'Multipliers and Adjustments'!$A$70:$I$86,TRUNC(COLUMN(N$2)/5)+2,FALSE)*SUMIFS('IEA-MethaneAbatement'!$N:$N,'IEA-MethaneAbatement'!$O:$O,"&lt;"&amp;$B38,'IEA-MethaneAbatement'!$O:$O,"&gt;="&amp;$A38,'IEA-MethaneAbatement'!$M:$M,$C$1,'IEA-MethaneAbatement'!$B:$B,'Country Selector'!$A$2)+VLOOKUP($D$1,'Multipliers and Adjustments'!$A$70:$I$86,TRUNC(COLUMN(N$2)/5)+2,FALSE)*SUMIFS('IEA-MethaneAbatement'!$N:$N,'IEA-MethaneAbatement'!$O:$O,"&lt;"&amp;$B38,'IEA-MethaneAbatement'!$O:$O,"&gt;="&amp;$A38,'IEA-MethaneAbatement'!$M:$M,$D$1,'IEA-MethaneAbatement'!$B:$B,'Country Selector'!$A$2)))*(1+INDEX('EPA to IEA Scaling'!$F$8:$AO$8,,MATCH(N$2,'EPA to IEA Scaling'!$F$1:$AO$1,0)))</f>
        <v>28599367048.456715</v>
      </c>
      <c r="O38" cm="1">
        <f t="array" ref="O38">((VLOOKUP($B$1,'Multipliers and Adjustments'!$A$70:$I$86,TRUNC(COLUMN(O$2)/5)+2,FALSE)*SUMIFS('IEA-MethaneAbatement'!$N:$N,'IEA-MethaneAbatement'!$O:$O,"&lt;"&amp;$B38,'IEA-MethaneAbatement'!$O:$O,"&gt;="&amp;$A38,'IEA-MethaneAbatement'!$M:$M,$B$1,'IEA-MethaneAbatement'!$B:$B,'Country Selector'!$A$2)+VLOOKUP($C$1,'Multipliers and Adjustments'!$A$70:$I$86,TRUNC(COLUMN(O$2)/5)+2,FALSE)*SUMIFS('IEA-MethaneAbatement'!$N:$N,'IEA-MethaneAbatement'!$O:$O,"&lt;"&amp;$B38,'IEA-MethaneAbatement'!$O:$O,"&gt;="&amp;$A38,'IEA-MethaneAbatement'!$M:$M,$C$1,'IEA-MethaneAbatement'!$B:$B,'Country Selector'!$A$2)+VLOOKUP($D$1,'Multipliers and Adjustments'!$A$70:$I$86,TRUNC(COLUMN(O$2)/5)+2,FALSE)*SUMIFS('IEA-MethaneAbatement'!$N:$N,'IEA-MethaneAbatement'!$O:$O,"&lt;"&amp;$B38,'IEA-MethaneAbatement'!$O:$O,"&gt;="&amp;$A38,'IEA-MethaneAbatement'!$M:$M,$D$1,'IEA-MethaneAbatement'!$B:$B,'Country Selector'!$A$2)))*(1+INDEX('EPA to IEA Scaling'!$F$8:$AO$8,,MATCH(O$2,'EPA to IEA Scaling'!$F$1:$AO$1,0)))</f>
        <v>28707679486.730061</v>
      </c>
      <c r="P38" cm="1">
        <f t="array" ref="P38">((VLOOKUP($B$1,'Multipliers and Adjustments'!$A$70:$I$86,TRUNC(COLUMN(P$2)/5)+2,FALSE)*SUMIFS('IEA-MethaneAbatement'!$N:$N,'IEA-MethaneAbatement'!$O:$O,"&lt;"&amp;$B38,'IEA-MethaneAbatement'!$O:$O,"&gt;="&amp;$A38,'IEA-MethaneAbatement'!$M:$M,$B$1,'IEA-MethaneAbatement'!$B:$B,'Country Selector'!$A$2)+VLOOKUP($C$1,'Multipliers and Adjustments'!$A$70:$I$86,TRUNC(COLUMN(P$2)/5)+2,FALSE)*SUMIFS('IEA-MethaneAbatement'!$N:$N,'IEA-MethaneAbatement'!$O:$O,"&lt;"&amp;$B38,'IEA-MethaneAbatement'!$O:$O,"&gt;="&amp;$A38,'IEA-MethaneAbatement'!$M:$M,$C$1,'IEA-MethaneAbatement'!$B:$B,'Country Selector'!$A$2)+VLOOKUP($D$1,'Multipliers and Adjustments'!$A$70:$I$86,TRUNC(COLUMN(P$2)/5)+2,FALSE)*SUMIFS('IEA-MethaneAbatement'!$N:$N,'IEA-MethaneAbatement'!$O:$O,"&lt;"&amp;$B38,'IEA-MethaneAbatement'!$O:$O,"&gt;="&amp;$A38,'IEA-MethaneAbatement'!$M:$M,$D$1,'IEA-MethaneAbatement'!$B:$B,'Country Selector'!$A$2)))*(1+INDEX('EPA to IEA Scaling'!$F$8:$AO$8,,MATCH(P$2,'EPA to IEA Scaling'!$F$1:$AO$1,0)))</f>
        <v>28815991925.003395</v>
      </c>
      <c r="Q38" cm="1">
        <f t="array" ref="Q38">((VLOOKUP($B$1,'Multipliers and Adjustments'!$A$70:$I$86,TRUNC(COLUMN(Q$2)/5)+2,FALSE)*SUMIFS('IEA-MethaneAbatement'!$N:$N,'IEA-MethaneAbatement'!$O:$O,"&lt;"&amp;$B38,'IEA-MethaneAbatement'!$O:$O,"&gt;="&amp;$A38,'IEA-MethaneAbatement'!$M:$M,$B$1,'IEA-MethaneAbatement'!$B:$B,'Country Selector'!$A$2)+VLOOKUP($C$1,'Multipliers and Adjustments'!$A$70:$I$86,TRUNC(COLUMN(Q$2)/5)+2,FALSE)*SUMIFS('IEA-MethaneAbatement'!$N:$N,'IEA-MethaneAbatement'!$O:$O,"&lt;"&amp;$B38,'IEA-MethaneAbatement'!$O:$O,"&gt;="&amp;$A38,'IEA-MethaneAbatement'!$M:$M,$C$1,'IEA-MethaneAbatement'!$B:$B,'Country Selector'!$A$2)+VLOOKUP($D$1,'Multipliers and Adjustments'!$A$70:$I$86,TRUNC(COLUMN(Q$2)/5)+2,FALSE)*SUMIFS('IEA-MethaneAbatement'!$N:$N,'IEA-MethaneAbatement'!$O:$O,"&lt;"&amp;$B38,'IEA-MethaneAbatement'!$O:$O,"&gt;="&amp;$A38,'IEA-MethaneAbatement'!$M:$M,$D$1,'IEA-MethaneAbatement'!$B:$B,'Country Selector'!$A$2)))*(1+INDEX('EPA to IEA Scaling'!$F$8:$AO$8,,MATCH(Q$2,'EPA to IEA Scaling'!$F$1:$AO$1,0)))</f>
        <v>28924304363.276733</v>
      </c>
      <c r="R38" s="31" cm="1">
        <f t="array" ref="R38">((VLOOKUP($B$1,'Multipliers and Adjustments'!$A$70:$I$86,TRUNC(COLUMN(R$2)/5)+2,FALSE)*SUMIFS('IEA-MethaneAbatement'!$N:$N,'IEA-MethaneAbatement'!$O:$O,"&lt;"&amp;$B38,'IEA-MethaneAbatement'!$O:$O,"&gt;="&amp;$A38,'IEA-MethaneAbatement'!$M:$M,$B$1,'IEA-MethaneAbatement'!$B:$B,'Country Selector'!$A$2)+VLOOKUP($C$1,'Multipliers and Adjustments'!$A$70:$I$86,TRUNC(COLUMN(R$2)/5)+2,FALSE)*SUMIFS('IEA-MethaneAbatement'!$N:$N,'IEA-MethaneAbatement'!$O:$O,"&lt;"&amp;$B38,'IEA-MethaneAbatement'!$O:$O,"&gt;="&amp;$A38,'IEA-MethaneAbatement'!$M:$M,$C$1,'IEA-MethaneAbatement'!$B:$B,'Country Selector'!$A$2)+VLOOKUP($D$1,'Multipliers and Adjustments'!$A$70:$I$86,TRUNC(COLUMN(R$2)/5)+2,FALSE)*SUMIFS('IEA-MethaneAbatement'!$N:$N,'IEA-MethaneAbatement'!$O:$O,"&lt;"&amp;$B38,'IEA-MethaneAbatement'!$O:$O,"&gt;="&amp;$A38,'IEA-MethaneAbatement'!$M:$M,$D$1,'IEA-MethaneAbatement'!$B:$B,'Country Selector'!$A$2)))*(1+INDEX('EPA to IEA Scaling'!$F$8:$AO$8,,MATCH(R$2,'EPA to IEA Scaling'!$F$1:$AO$1,0)))</f>
        <v>29032616801.550201</v>
      </c>
      <c r="S38" cm="1">
        <f t="array" ref="S38">((VLOOKUP($B$1,'Multipliers and Adjustments'!$A$70:$I$86,TRUNC(COLUMN(S$2)/5)+2,FALSE)*SUMIFS('IEA-MethaneAbatement'!$N:$N,'IEA-MethaneAbatement'!$O:$O,"&lt;"&amp;$B38,'IEA-MethaneAbatement'!$O:$O,"&gt;="&amp;$A38,'IEA-MethaneAbatement'!$M:$M,$B$1,'IEA-MethaneAbatement'!$B:$B,'Country Selector'!$A$2)+VLOOKUP($C$1,'Multipliers and Adjustments'!$A$70:$I$86,TRUNC(COLUMN(S$2)/5)+2,FALSE)*SUMIFS('IEA-MethaneAbatement'!$N:$N,'IEA-MethaneAbatement'!$O:$O,"&lt;"&amp;$B38,'IEA-MethaneAbatement'!$O:$O,"&gt;="&amp;$A38,'IEA-MethaneAbatement'!$M:$M,$C$1,'IEA-MethaneAbatement'!$B:$B,'Country Selector'!$A$2)+VLOOKUP($D$1,'Multipliers and Adjustments'!$A$70:$I$86,TRUNC(COLUMN(S$2)/5)+2,FALSE)*SUMIFS('IEA-MethaneAbatement'!$N:$N,'IEA-MethaneAbatement'!$O:$O,"&lt;"&amp;$B38,'IEA-MethaneAbatement'!$O:$O,"&gt;="&amp;$A38,'IEA-MethaneAbatement'!$M:$M,$D$1,'IEA-MethaneAbatement'!$B:$B,'Country Selector'!$A$2)))*(1+INDEX('EPA to IEA Scaling'!$F$8:$AO$8,,MATCH(S$2,'EPA to IEA Scaling'!$F$1:$AO$1,0)))</f>
        <v>29019406685.21833</v>
      </c>
      <c r="T38" cm="1">
        <f t="array" ref="T38">((VLOOKUP($B$1,'Multipliers and Adjustments'!$A$70:$I$86,TRUNC(COLUMN(T$2)/5)+2,FALSE)*SUMIFS('IEA-MethaneAbatement'!$N:$N,'IEA-MethaneAbatement'!$O:$O,"&lt;"&amp;$B38,'IEA-MethaneAbatement'!$O:$O,"&gt;="&amp;$A38,'IEA-MethaneAbatement'!$M:$M,$B$1,'IEA-MethaneAbatement'!$B:$B,'Country Selector'!$A$2)+VLOOKUP($C$1,'Multipliers and Adjustments'!$A$70:$I$86,TRUNC(COLUMN(T$2)/5)+2,FALSE)*SUMIFS('IEA-MethaneAbatement'!$N:$N,'IEA-MethaneAbatement'!$O:$O,"&lt;"&amp;$B38,'IEA-MethaneAbatement'!$O:$O,"&gt;="&amp;$A38,'IEA-MethaneAbatement'!$M:$M,$C$1,'IEA-MethaneAbatement'!$B:$B,'Country Selector'!$A$2)+VLOOKUP($D$1,'Multipliers and Adjustments'!$A$70:$I$86,TRUNC(COLUMN(T$2)/5)+2,FALSE)*SUMIFS('IEA-MethaneAbatement'!$N:$N,'IEA-MethaneAbatement'!$O:$O,"&lt;"&amp;$B38,'IEA-MethaneAbatement'!$O:$O,"&gt;="&amp;$A38,'IEA-MethaneAbatement'!$M:$M,$D$1,'IEA-MethaneAbatement'!$B:$B,'Country Selector'!$A$2)))*(1+INDEX('EPA to IEA Scaling'!$F$8:$AO$8,,MATCH(T$2,'EPA to IEA Scaling'!$F$1:$AO$1,0)))</f>
        <v>29006196568.88657</v>
      </c>
      <c r="U38" cm="1">
        <f t="array" ref="U38">((VLOOKUP($B$1,'Multipliers and Adjustments'!$A$70:$I$86,TRUNC(COLUMN(U$2)/5)+2,FALSE)*SUMIFS('IEA-MethaneAbatement'!$N:$N,'IEA-MethaneAbatement'!$O:$O,"&lt;"&amp;$B38,'IEA-MethaneAbatement'!$O:$O,"&gt;="&amp;$A38,'IEA-MethaneAbatement'!$M:$M,$B$1,'IEA-MethaneAbatement'!$B:$B,'Country Selector'!$A$2)+VLOOKUP($C$1,'Multipliers and Adjustments'!$A$70:$I$86,TRUNC(COLUMN(U$2)/5)+2,FALSE)*SUMIFS('IEA-MethaneAbatement'!$N:$N,'IEA-MethaneAbatement'!$O:$O,"&lt;"&amp;$B38,'IEA-MethaneAbatement'!$O:$O,"&gt;="&amp;$A38,'IEA-MethaneAbatement'!$M:$M,$C$1,'IEA-MethaneAbatement'!$B:$B,'Country Selector'!$A$2)+VLOOKUP($D$1,'Multipliers and Adjustments'!$A$70:$I$86,TRUNC(COLUMN(U$2)/5)+2,FALSE)*SUMIFS('IEA-MethaneAbatement'!$N:$N,'IEA-MethaneAbatement'!$O:$O,"&lt;"&amp;$B38,'IEA-MethaneAbatement'!$O:$O,"&gt;="&amp;$A38,'IEA-MethaneAbatement'!$M:$M,$D$1,'IEA-MethaneAbatement'!$B:$B,'Country Selector'!$A$2)))*(1+INDEX('EPA to IEA Scaling'!$F$8:$AO$8,,MATCH(U$2,'EPA to IEA Scaling'!$F$1:$AO$1,0)))</f>
        <v>28992986452.554829</v>
      </c>
      <c r="V38" cm="1">
        <f t="array" ref="V38">((VLOOKUP($B$1,'Multipliers and Adjustments'!$A$70:$I$86,TRUNC(COLUMN(V$2)/5)+2,FALSE)*SUMIFS('IEA-MethaneAbatement'!$N:$N,'IEA-MethaneAbatement'!$O:$O,"&lt;"&amp;$B38,'IEA-MethaneAbatement'!$O:$O,"&gt;="&amp;$A38,'IEA-MethaneAbatement'!$M:$M,$B$1,'IEA-MethaneAbatement'!$B:$B,'Country Selector'!$A$2)+VLOOKUP($C$1,'Multipliers and Adjustments'!$A$70:$I$86,TRUNC(COLUMN(V$2)/5)+2,FALSE)*SUMIFS('IEA-MethaneAbatement'!$N:$N,'IEA-MethaneAbatement'!$O:$O,"&lt;"&amp;$B38,'IEA-MethaneAbatement'!$O:$O,"&gt;="&amp;$A38,'IEA-MethaneAbatement'!$M:$M,$C$1,'IEA-MethaneAbatement'!$B:$B,'Country Selector'!$A$2)+VLOOKUP($D$1,'Multipliers and Adjustments'!$A$70:$I$86,TRUNC(COLUMN(V$2)/5)+2,FALSE)*SUMIFS('IEA-MethaneAbatement'!$N:$N,'IEA-MethaneAbatement'!$O:$O,"&lt;"&amp;$B38,'IEA-MethaneAbatement'!$O:$O,"&gt;="&amp;$A38,'IEA-MethaneAbatement'!$M:$M,$D$1,'IEA-MethaneAbatement'!$B:$B,'Country Selector'!$A$2)))*(1+INDEX('EPA to IEA Scaling'!$F$8:$AO$8,,MATCH(V$2,'EPA to IEA Scaling'!$F$1:$AO$1,0)))</f>
        <v>28979776336.222935</v>
      </c>
      <c r="W38" s="31" cm="1">
        <f t="array" ref="W38">((VLOOKUP($B$1,'Multipliers and Adjustments'!$A$70:$I$86,TRUNC(COLUMN(W$2)/5)+2,FALSE)*SUMIFS('IEA-MethaneAbatement'!$N:$N,'IEA-MethaneAbatement'!$O:$O,"&lt;"&amp;$B38,'IEA-MethaneAbatement'!$O:$O,"&gt;="&amp;$A38,'IEA-MethaneAbatement'!$M:$M,$B$1,'IEA-MethaneAbatement'!$B:$B,'Country Selector'!$A$2)+VLOOKUP($C$1,'Multipliers and Adjustments'!$A$70:$I$86,TRUNC(COLUMN(W$2)/5)+2,FALSE)*SUMIFS('IEA-MethaneAbatement'!$N:$N,'IEA-MethaneAbatement'!$O:$O,"&lt;"&amp;$B38,'IEA-MethaneAbatement'!$O:$O,"&gt;="&amp;$A38,'IEA-MethaneAbatement'!$M:$M,$C$1,'IEA-MethaneAbatement'!$B:$B,'Country Selector'!$A$2)+VLOOKUP($D$1,'Multipliers and Adjustments'!$A$70:$I$86,TRUNC(COLUMN(W$2)/5)+2,FALSE)*SUMIFS('IEA-MethaneAbatement'!$N:$N,'IEA-MethaneAbatement'!$O:$O,"&lt;"&amp;$B38,'IEA-MethaneAbatement'!$O:$O,"&gt;="&amp;$A38,'IEA-MethaneAbatement'!$M:$M,$D$1,'IEA-MethaneAbatement'!$B:$B,'Country Selector'!$A$2)))*(1+INDEX('EPA to IEA Scaling'!$F$8:$AO$8,,MATCH(W$2,'EPA to IEA Scaling'!$F$1:$AO$1,0)))</f>
        <v>28966566219.891186</v>
      </c>
      <c r="X38" cm="1">
        <f t="array" ref="X38">((VLOOKUP($B$1,'Multipliers and Adjustments'!$A$70:$I$86,TRUNC(COLUMN(X$2)/5)+2,FALSE)*SUMIFS('IEA-MethaneAbatement'!$N:$N,'IEA-MethaneAbatement'!$O:$O,"&lt;"&amp;$B38,'IEA-MethaneAbatement'!$O:$O,"&gt;="&amp;$A38,'IEA-MethaneAbatement'!$M:$M,$B$1,'IEA-MethaneAbatement'!$B:$B,'Country Selector'!$A$2)+VLOOKUP($C$1,'Multipliers and Adjustments'!$A$70:$I$86,TRUNC(COLUMN(X$2)/5)+2,FALSE)*SUMIFS('IEA-MethaneAbatement'!$N:$N,'IEA-MethaneAbatement'!$O:$O,"&lt;"&amp;$B38,'IEA-MethaneAbatement'!$O:$O,"&gt;="&amp;$A38,'IEA-MethaneAbatement'!$M:$M,$C$1,'IEA-MethaneAbatement'!$B:$B,'Country Selector'!$A$2)+VLOOKUP($D$1,'Multipliers and Adjustments'!$A$70:$I$86,TRUNC(COLUMN(X$2)/5)+2,FALSE)*SUMIFS('IEA-MethaneAbatement'!$N:$N,'IEA-MethaneAbatement'!$O:$O,"&lt;"&amp;$B38,'IEA-MethaneAbatement'!$O:$O,"&gt;="&amp;$A38,'IEA-MethaneAbatement'!$M:$M,$D$1,'IEA-MethaneAbatement'!$B:$B,'Country Selector'!$A$2)))*(1+INDEX('EPA to IEA Scaling'!$F$8:$AO$8,,MATCH(X$2,'EPA to IEA Scaling'!$F$1:$AO$1,0)))</f>
        <v>29077646266.33844</v>
      </c>
      <c r="Y38" cm="1">
        <f t="array" ref="Y38">((VLOOKUP($B$1,'Multipliers and Adjustments'!$A$70:$I$86,TRUNC(COLUMN(Y$2)/5)+2,FALSE)*SUMIFS('IEA-MethaneAbatement'!$N:$N,'IEA-MethaneAbatement'!$O:$O,"&lt;"&amp;$B38,'IEA-MethaneAbatement'!$O:$O,"&gt;="&amp;$A38,'IEA-MethaneAbatement'!$M:$M,$B$1,'IEA-MethaneAbatement'!$B:$B,'Country Selector'!$A$2)+VLOOKUP($C$1,'Multipliers and Adjustments'!$A$70:$I$86,TRUNC(COLUMN(Y$2)/5)+2,FALSE)*SUMIFS('IEA-MethaneAbatement'!$N:$N,'IEA-MethaneAbatement'!$O:$O,"&lt;"&amp;$B38,'IEA-MethaneAbatement'!$O:$O,"&gt;="&amp;$A38,'IEA-MethaneAbatement'!$M:$M,$C$1,'IEA-MethaneAbatement'!$B:$B,'Country Selector'!$A$2)+VLOOKUP($D$1,'Multipliers and Adjustments'!$A$70:$I$86,TRUNC(COLUMN(Y$2)/5)+2,FALSE)*SUMIFS('IEA-MethaneAbatement'!$N:$N,'IEA-MethaneAbatement'!$O:$O,"&lt;"&amp;$B38,'IEA-MethaneAbatement'!$O:$O,"&gt;="&amp;$A38,'IEA-MethaneAbatement'!$M:$M,$D$1,'IEA-MethaneAbatement'!$B:$B,'Country Selector'!$A$2)))*(1+INDEX('EPA to IEA Scaling'!$F$8:$AO$8,,MATCH(Y$2,'EPA to IEA Scaling'!$F$1:$AO$1,0)))</f>
        <v>29188726312.785671</v>
      </c>
      <c r="Z38" cm="1">
        <f t="array" ref="Z38">((VLOOKUP($B$1,'Multipliers and Adjustments'!$A$70:$I$86,TRUNC(COLUMN(Z$2)/5)+2,FALSE)*SUMIFS('IEA-MethaneAbatement'!$N:$N,'IEA-MethaneAbatement'!$O:$O,"&lt;"&amp;$B38,'IEA-MethaneAbatement'!$O:$O,"&gt;="&amp;$A38,'IEA-MethaneAbatement'!$M:$M,$B$1,'IEA-MethaneAbatement'!$B:$B,'Country Selector'!$A$2)+VLOOKUP($C$1,'Multipliers and Adjustments'!$A$70:$I$86,TRUNC(COLUMN(Z$2)/5)+2,FALSE)*SUMIFS('IEA-MethaneAbatement'!$N:$N,'IEA-MethaneAbatement'!$O:$O,"&lt;"&amp;$B38,'IEA-MethaneAbatement'!$O:$O,"&gt;="&amp;$A38,'IEA-MethaneAbatement'!$M:$M,$C$1,'IEA-MethaneAbatement'!$B:$B,'Country Selector'!$A$2)+VLOOKUP($D$1,'Multipliers and Adjustments'!$A$70:$I$86,TRUNC(COLUMN(Z$2)/5)+2,FALSE)*SUMIFS('IEA-MethaneAbatement'!$N:$N,'IEA-MethaneAbatement'!$O:$O,"&lt;"&amp;$B38,'IEA-MethaneAbatement'!$O:$O,"&gt;="&amp;$A38,'IEA-MethaneAbatement'!$M:$M,$D$1,'IEA-MethaneAbatement'!$B:$B,'Country Selector'!$A$2)))*(1+INDEX('EPA to IEA Scaling'!$F$8:$AO$8,,MATCH(Z$2,'EPA to IEA Scaling'!$F$1:$AO$1,0)))</f>
        <v>29299806359.232929</v>
      </c>
      <c r="AA38" cm="1">
        <f t="array" ref="AA38">((VLOOKUP($B$1,'Multipliers and Adjustments'!$A$70:$I$86,TRUNC(COLUMN(AA$2)/5)+2,FALSE)*SUMIFS('IEA-MethaneAbatement'!$N:$N,'IEA-MethaneAbatement'!$O:$O,"&lt;"&amp;$B38,'IEA-MethaneAbatement'!$O:$O,"&gt;="&amp;$A38,'IEA-MethaneAbatement'!$M:$M,$B$1,'IEA-MethaneAbatement'!$B:$B,'Country Selector'!$A$2)+VLOOKUP($C$1,'Multipliers and Adjustments'!$A$70:$I$86,TRUNC(COLUMN(AA$2)/5)+2,FALSE)*SUMIFS('IEA-MethaneAbatement'!$N:$N,'IEA-MethaneAbatement'!$O:$O,"&lt;"&amp;$B38,'IEA-MethaneAbatement'!$O:$O,"&gt;="&amp;$A38,'IEA-MethaneAbatement'!$M:$M,$C$1,'IEA-MethaneAbatement'!$B:$B,'Country Selector'!$A$2)+VLOOKUP($D$1,'Multipliers and Adjustments'!$A$70:$I$86,TRUNC(COLUMN(AA$2)/5)+2,FALSE)*SUMIFS('IEA-MethaneAbatement'!$N:$N,'IEA-MethaneAbatement'!$O:$O,"&lt;"&amp;$B38,'IEA-MethaneAbatement'!$O:$O,"&gt;="&amp;$A38,'IEA-MethaneAbatement'!$M:$M,$D$1,'IEA-MethaneAbatement'!$B:$B,'Country Selector'!$A$2)))*(1+INDEX('EPA to IEA Scaling'!$F$8:$AO$8,,MATCH(AA$2,'EPA to IEA Scaling'!$F$1:$AO$1,0)))</f>
        <v>29410886405.680294</v>
      </c>
      <c r="AB38" s="31" cm="1">
        <f t="array" ref="AB38">((VLOOKUP($B$1,'Multipliers and Adjustments'!$A$70:$I$86,TRUNC(COLUMN(AB$2)/5)+2,FALSE)*SUMIFS('IEA-MethaneAbatement'!$N:$N,'IEA-MethaneAbatement'!$O:$O,"&lt;"&amp;$B38,'IEA-MethaneAbatement'!$O:$O,"&gt;="&amp;$A38,'IEA-MethaneAbatement'!$M:$M,$B$1,'IEA-MethaneAbatement'!$B:$B,'Country Selector'!$A$2)+VLOOKUP($C$1,'Multipliers and Adjustments'!$A$70:$I$86,TRUNC(COLUMN(AB$2)/5)+2,FALSE)*SUMIFS('IEA-MethaneAbatement'!$N:$N,'IEA-MethaneAbatement'!$O:$O,"&lt;"&amp;$B38,'IEA-MethaneAbatement'!$O:$O,"&gt;="&amp;$A38,'IEA-MethaneAbatement'!$M:$M,$C$1,'IEA-MethaneAbatement'!$B:$B,'Country Selector'!$A$2)+VLOOKUP($D$1,'Multipliers and Adjustments'!$A$70:$I$86,TRUNC(COLUMN(AB$2)/5)+2,FALSE)*SUMIFS('IEA-MethaneAbatement'!$N:$N,'IEA-MethaneAbatement'!$O:$O,"&lt;"&amp;$B38,'IEA-MethaneAbatement'!$O:$O,"&gt;="&amp;$A38,'IEA-MethaneAbatement'!$M:$M,$D$1,'IEA-MethaneAbatement'!$B:$B,'Country Selector'!$A$2)))*(1+INDEX('EPA to IEA Scaling'!$F$8:$AO$8,,MATCH(AB$2,'EPA to IEA Scaling'!$F$1:$AO$1,0)))</f>
        <v>29521966452.127548</v>
      </c>
      <c r="AC38" cm="1">
        <f t="array" ref="AC38">((VLOOKUP($B$1,'Multipliers and Adjustments'!$A$70:$I$86,TRUNC(COLUMN(AC$2)/5)+2,FALSE)*SUMIFS('IEA-MethaneAbatement'!$N:$N,'IEA-MethaneAbatement'!$O:$O,"&lt;"&amp;$B38,'IEA-MethaneAbatement'!$O:$O,"&gt;="&amp;$A38,'IEA-MethaneAbatement'!$M:$M,$B$1,'IEA-MethaneAbatement'!$B:$B,'Country Selector'!$A$2)+VLOOKUP($C$1,'Multipliers and Adjustments'!$A$70:$I$86,TRUNC(COLUMN(AC$2)/5)+2,FALSE)*SUMIFS('IEA-MethaneAbatement'!$N:$N,'IEA-MethaneAbatement'!$O:$O,"&lt;"&amp;$B38,'IEA-MethaneAbatement'!$O:$O,"&gt;="&amp;$A38,'IEA-MethaneAbatement'!$M:$M,$C$1,'IEA-MethaneAbatement'!$B:$B,'Country Selector'!$A$2)+VLOOKUP($D$1,'Multipliers and Adjustments'!$A$70:$I$86,TRUNC(COLUMN(AC$2)/5)+2,FALSE)*SUMIFS('IEA-MethaneAbatement'!$N:$N,'IEA-MethaneAbatement'!$O:$O,"&lt;"&amp;$B38,'IEA-MethaneAbatement'!$O:$O,"&gt;="&amp;$A38,'IEA-MethaneAbatement'!$M:$M,$D$1,'IEA-MethaneAbatement'!$B:$B,'Country Selector'!$A$2)))*(1+INDEX('EPA to IEA Scaling'!$F$8:$AO$8,,MATCH(AC$2,'EPA to IEA Scaling'!$F$1:$AO$1,0)))</f>
        <v>29545177865.40633</v>
      </c>
      <c r="AD38" cm="1">
        <f t="array" ref="AD38">((VLOOKUP($B$1,'Multipliers and Adjustments'!$A$70:$I$86,TRUNC(COLUMN(AD$2)/5)+2,FALSE)*SUMIFS('IEA-MethaneAbatement'!$N:$N,'IEA-MethaneAbatement'!$O:$O,"&lt;"&amp;$B38,'IEA-MethaneAbatement'!$O:$O,"&gt;="&amp;$A38,'IEA-MethaneAbatement'!$M:$M,$B$1,'IEA-MethaneAbatement'!$B:$B,'Country Selector'!$A$2)+VLOOKUP($C$1,'Multipliers and Adjustments'!$A$70:$I$86,TRUNC(COLUMN(AD$2)/5)+2,FALSE)*SUMIFS('IEA-MethaneAbatement'!$N:$N,'IEA-MethaneAbatement'!$O:$O,"&lt;"&amp;$B38,'IEA-MethaneAbatement'!$O:$O,"&gt;="&amp;$A38,'IEA-MethaneAbatement'!$M:$M,$C$1,'IEA-MethaneAbatement'!$B:$B,'Country Selector'!$A$2)+VLOOKUP($D$1,'Multipliers and Adjustments'!$A$70:$I$86,TRUNC(COLUMN(AD$2)/5)+2,FALSE)*SUMIFS('IEA-MethaneAbatement'!$N:$N,'IEA-MethaneAbatement'!$O:$O,"&lt;"&amp;$B38,'IEA-MethaneAbatement'!$O:$O,"&gt;="&amp;$A38,'IEA-MethaneAbatement'!$M:$M,$D$1,'IEA-MethaneAbatement'!$B:$B,'Country Selector'!$A$2)))*(1+INDEX('EPA to IEA Scaling'!$F$8:$AO$8,,MATCH(AD$2,'EPA to IEA Scaling'!$F$1:$AO$1,0)))</f>
        <v>29568389278.684998</v>
      </c>
      <c r="AE38" cm="1">
        <f t="array" ref="AE38">((VLOOKUP($B$1,'Multipliers and Adjustments'!$A$70:$I$86,TRUNC(COLUMN(AE$2)/5)+2,FALSE)*SUMIFS('IEA-MethaneAbatement'!$N:$N,'IEA-MethaneAbatement'!$O:$O,"&lt;"&amp;$B38,'IEA-MethaneAbatement'!$O:$O,"&gt;="&amp;$A38,'IEA-MethaneAbatement'!$M:$M,$B$1,'IEA-MethaneAbatement'!$B:$B,'Country Selector'!$A$2)+VLOOKUP($C$1,'Multipliers and Adjustments'!$A$70:$I$86,TRUNC(COLUMN(AE$2)/5)+2,FALSE)*SUMIFS('IEA-MethaneAbatement'!$N:$N,'IEA-MethaneAbatement'!$O:$O,"&lt;"&amp;$B38,'IEA-MethaneAbatement'!$O:$O,"&gt;="&amp;$A38,'IEA-MethaneAbatement'!$M:$M,$C$1,'IEA-MethaneAbatement'!$B:$B,'Country Selector'!$A$2)+VLOOKUP($D$1,'Multipliers and Adjustments'!$A$70:$I$86,TRUNC(COLUMN(AE$2)/5)+2,FALSE)*SUMIFS('IEA-MethaneAbatement'!$N:$N,'IEA-MethaneAbatement'!$O:$O,"&lt;"&amp;$B38,'IEA-MethaneAbatement'!$O:$O,"&gt;="&amp;$A38,'IEA-MethaneAbatement'!$M:$M,$D$1,'IEA-MethaneAbatement'!$B:$B,'Country Selector'!$A$2)))*(1+INDEX('EPA to IEA Scaling'!$F$8:$AO$8,,MATCH(AE$2,'EPA to IEA Scaling'!$F$1:$AO$1,0)))</f>
        <v>29591600691.963783</v>
      </c>
      <c r="AF38" cm="1">
        <f t="array" ref="AF38">((VLOOKUP($B$1,'Multipliers and Adjustments'!$A$70:$I$86,TRUNC(COLUMN(AF$2)/5)+2,FALSE)*SUMIFS('IEA-MethaneAbatement'!$N:$N,'IEA-MethaneAbatement'!$O:$O,"&lt;"&amp;$B38,'IEA-MethaneAbatement'!$O:$O,"&gt;="&amp;$A38,'IEA-MethaneAbatement'!$M:$M,$B$1,'IEA-MethaneAbatement'!$B:$B,'Country Selector'!$A$2)+VLOOKUP($C$1,'Multipliers and Adjustments'!$A$70:$I$86,TRUNC(COLUMN(AF$2)/5)+2,FALSE)*SUMIFS('IEA-MethaneAbatement'!$N:$N,'IEA-MethaneAbatement'!$O:$O,"&lt;"&amp;$B38,'IEA-MethaneAbatement'!$O:$O,"&gt;="&amp;$A38,'IEA-MethaneAbatement'!$M:$M,$C$1,'IEA-MethaneAbatement'!$B:$B,'Country Selector'!$A$2)+VLOOKUP($D$1,'Multipliers and Adjustments'!$A$70:$I$86,TRUNC(COLUMN(AF$2)/5)+2,FALSE)*SUMIFS('IEA-MethaneAbatement'!$N:$N,'IEA-MethaneAbatement'!$O:$O,"&lt;"&amp;$B38,'IEA-MethaneAbatement'!$O:$O,"&gt;="&amp;$A38,'IEA-MethaneAbatement'!$M:$M,$D$1,'IEA-MethaneAbatement'!$B:$B,'Country Selector'!$A$2)))*(1+INDEX('EPA to IEA Scaling'!$F$8:$AO$8,,MATCH(AF$2,'EPA to IEA Scaling'!$F$1:$AO$1,0)))</f>
        <v>29614812105.242558</v>
      </c>
      <c r="AG38" s="31" cm="1">
        <f t="array" ref="AG38">((VLOOKUP($B$1,'Multipliers and Adjustments'!$A$70:$I$86,TRUNC(COLUMN(AG$2)/5)+2,FALSE)*SUMIFS('IEA-MethaneAbatement'!$N:$N,'IEA-MethaneAbatement'!$O:$O,"&lt;"&amp;$B38,'IEA-MethaneAbatement'!$O:$O,"&gt;="&amp;$A38,'IEA-MethaneAbatement'!$M:$M,$B$1,'IEA-MethaneAbatement'!$B:$B,'Country Selector'!$A$2)+VLOOKUP($C$1,'Multipliers and Adjustments'!$A$70:$I$86,TRUNC(COLUMN(AG$2)/5)+2,FALSE)*SUMIFS('IEA-MethaneAbatement'!$N:$N,'IEA-MethaneAbatement'!$O:$O,"&lt;"&amp;$B38,'IEA-MethaneAbatement'!$O:$O,"&gt;="&amp;$A38,'IEA-MethaneAbatement'!$M:$M,$C$1,'IEA-MethaneAbatement'!$B:$B,'Country Selector'!$A$2)+VLOOKUP($D$1,'Multipliers and Adjustments'!$A$70:$I$86,TRUNC(COLUMN(AG$2)/5)+2,FALSE)*SUMIFS('IEA-MethaneAbatement'!$N:$N,'IEA-MethaneAbatement'!$O:$O,"&lt;"&amp;$B38,'IEA-MethaneAbatement'!$O:$O,"&gt;="&amp;$A38,'IEA-MethaneAbatement'!$M:$M,$D$1,'IEA-MethaneAbatement'!$B:$B,'Country Selector'!$A$2)))*(1+INDEX('EPA to IEA Scaling'!$F$8:$AO$8,,MATCH(AG$2,'EPA to IEA Scaling'!$F$1:$AO$1,0)))</f>
        <v>29638023518.521366</v>
      </c>
      <c r="AH38" cm="1">
        <f t="array" ref="AH38">((VLOOKUP($B$1,'Multipliers and Adjustments'!$A$70:$I$86,TRUNC(COLUMN(AH$2)/5)+2,FALSE)*SUMIFS('IEA-MethaneAbatement'!$N:$N,'IEA-MethaneAbatement'!$O:$O,"&lt;"&amp;$B38,'IEA-MethaneAbatement'!$O:$O,"&gt;="&amp;$A38,'IEA-MethaneAbatement'!$M:$M,$B$1,'IEA-MethaneAbatement'!$B:$B,'Country Selector'!$A$2)+VLOOKUP($C$1,'Multipliers and Adjustments'!$A$70:$I$86,TRUNC(COLUMN(AH$2)/5)+2,FALSE)*SUMIFS('IEA-MethaneAbatement'!$N:$N,'IEA-MethaneAbatement'!$O:$O,"&lt;"&amp;$B38,'IEA-MethaneAbatement'!$O:$O,"&gt;="&amp;$A38,'IEA-MethaneAbatement'!$M:$M,$C$1,'IEA-MethaneAbatement'!$B:$B,'Country Selector'!$A$2)+VLOOKUP($D$1,'Multipliers and Adjustments'!$A$70:$I$86,TRUNC(COLUMN(AH$2)/5)+2,FALSE)*SUMIFS('IEA-MethaneAbatement'!$N:$N,'IEA-MethaneAbatement'!$O:$O,"&lt;"&amp;$B38,'IEA-MethaneAbatement'!$O:$O,"&gt;="&amp;$A38,'IEA-MethaneAbatement'!$M:$M,$D$1,'IEA-MethaneAbatement'!$B:$B,'Country Selector'!$A$2)))*(1+INDEX('EPA to IEA Scaling'!$F$8:$AO$8,,MATCH(AH$2,'EPA to IEA Scaling'!$F$1:$AO$1,0)))</f>
        <v>29623781392.603199</v>
      </c>
      <c r="AI38" cm="1">
        <f t="array" ref="AI38">((VLOOKUP($B$1,'Multipliers and Adjustments'!$A$70:$I$86,TRUNC(COLUMN(AI$2)/5)+2,FALSE)*SUMIFS('IEA-MethaneAbatement'!$N:$N,'IEA-MethaneAbatement'!$O:$O,"&lt;"&amp;$B38,'IEA-MethaneAbatement'!$O:$O,"&gt;="&amp;$A38,'IEA-MethaneAbatement'!$M:$M,$B$1,'IEA-MethaneAbatement'!$B:$B,'Country Selector'!$A$2)+VLOOKUP($C$1,'Multipliers and Adjustments'!$A$70:$I$86,TRUNC(COLUMN(AI$2)/5)+2,FALSE)*SUMIFS('IEA-MethaneAbatement'!$N:$N,'IEA-MethaneAbatement'!$O:$O,"&lt;"&amp;$B38,'IEA-MethaneAbatement'!$O:$O,"&gt;="&amp;$A38,'IEA-MethaneAbatement'!$M:$M,$C$1,'IEA-MethaneAbatement'!$B:$B,'Country Selector'!$A$2)+VLOOKUP($D$1,'Multipliers and Adjustments'!$A$70:$I$86,TRUNC(COLUMN(AI$2)/5)+2,FALSE)*SUMIFS('IEA-MethaneAbatement'!$N:$N,'IEA-MethaneAbatement'!$O:$O,"&lt;"&amp;$B38,'IEA-MethaneAbatement'!$O:$O,"&gt;="&amp;$A38,'IEA-MethaneAbatement'!$M:$M,$D$1,'IEA-MethaneAbatement'!$B:$B,'Country Selector'!$A$2)))*(1+INDEX('EPA to IEA Scaling'!$F$8:$AO$8,,MATCH(AI$2,'EPA to IEA Scaling'!$F$1:$AO$1,0)))</f>
        <v>29609539266.684921</v>
      </c>
      <c r="AJ38" cm="1">
        <f t="array" ref="AJ38">((VLOOKUP($B$1,'Multipliers and Adjustments'!$A$70:$I$86,TRUNC(COLUMN(AJ$2)/5)+2,FALSE)*SUMIFS('IEA-MethaneAbatement'!$N:$N,'IEA-MethaneAbatement'!$O:$O,"&lt;"&amp;$B38,'IEA-MethaneAbatement'!$O:$O,"&gt;="&amp;$A38,'IEA-MethaneAbatement'!$M:$M,$B$1,'IEA-MethaneAbatement'!$B:$B,'Country Selector'!$A$2)+VLOOKUP($C$1,'Multipliers and Adjustments'!$A$70:$I$86,TRUNC(COLUMN(AJ$2)/5)+2,FALSE)*SUMIFS('IEA-MethaneAbatement'!$N:$N,'IEA-MethaneAbatement'!$O:$O,"&lt;"&amp;$B38,'IEA-MethaneAbatement'!$O:$O,"&gt;="&amp;$A38,'IEA-MethaneAbatement'!$M:$M,$C$1,'IEA-MethaneAbatement'!$B:$B,'Country Selector'!$A$2)+VLOOKUP($D$1,'Multipliers and Adjustments'!$A$70:$I$86,TRUNC(COLUMN(AJ$2)/5)+2,FALSE)*SUMIFS('IEA-MethaneAbatement'!$N:$N,'IEA-MethaneAbatement'!$O:$O,"&lt;"&amp;$B38,'IEA-MethaneAbatement'!$O:$O,"&gt;="&amp;$A38,'IEA-MethaneAbatement'!$M:$M,$D$1,'IEA-MethaneAbatement'!$B:$B,'Country Selector'!$A$2)))*(1+INDEX('EPA to IEA Scaling'!$F$8:$AO$8,,MATCH(AJ$2,'EPA to IEA Scaling'!$F$1:$AO$1,0)))</f>
        <v>29595297140.76675</v>
      </c>
      <c r="AK38" cm="1">
        <f t="array" ref="AK38">((VLOOKUP($B$1,'Multipliers and Adjustments'!$A$70:$I$86,TRUNC(COLUMN(AK$2)/5)+2,FALSE)*SUMIFS('IEA-MethaneAbatement'!$N:$N,'IEA-MethaneAbatement'!$O:$O,"&lt;"&amp;$B38,'IEA-MethaneAbatement'!$O:$O,"&gt;="&amp;$A38,'IEA-MethaneAbatement'!$M:$M,$B$1,'IEA-MethaneAbatement'!$B:$B,'Country Selector'!$A$2)+VLOOKUP($C$1,'Multipliers and Adjustments'!$A$70:$I$86,TRUNC(COLUMN(AK$2)/5)+2,FALSE)*SUMIFS('IEA-MethaneAbatement'!$N:$N,'IEA-MethaneAbatement'!$O:$O,"&lt;"&amp;$B38,'IEA-MethaneAbatement'!$O:$O,"&gt;="&amp;$A38,'IEA-MethaneAbatement'!$M:$M,$C$1,'IEA-MethaneAbatement'!$B:$B,'Country Selector'!$A$2)+VLOOKUP($D$1,'Multipliers and Adjustments'!$A$70:$I$86,TRUNC(COLUMN(AK$2)/5)+2,FALSE)*SUMIFS('IEA-MethaneAbatement'!$N:$N,'IEA-MethaneAbatement'!$O:$O,"&lt;"&amp;$B38,'IEA-MethaneAbatement'!$O:$O,"&gt;="&amp;$A38,'IEA-MethaneAbatement'!$M:$M,$D$1,'IEA-MethaneAbatement'!$B:$B,'Country Selector'!$A$2)))*(1+INDEX('EPA to IEA Scaling'!$F$8:$AO$8,,MATCH(AK$2,'EPA to IEA Scaling'!$F$1:$AO$1,0)))</f>
        <v>29581055014.848583</v>
      </c>
      <c r="AL38" s="31" cm="1">
        <f t="array" ref="AL38">((VLOOKUP($B$1,'Multipliers and Adjustments'!$A$70:$I$86,TRUNC(COLUMN(AL$2)/5)+2,FALSE)*SUMIFS('IEA-MethaneAbatement'!$N:$N,'IEA-MethaneAbatement'!$O:$O,"&lt;"&amp;$B38,'IEA-MethaneAbatement'!$O:$O,"&gt;="&amp;$A38,'IEA-MethaneAbatement'!$M:$M,$B$1,'IEA-MethaneAbatement'!$B:$B,'Country Selector'!$A$2)+VLOOKUP($C$1,'Multipliers and Adjustments'!$A$70:$I$86,TRUNC(COLUMN(AL$2)/5)+2,FALSE)*SUMIFS('IEA-MethaneAbatement'!$N:$N,'IEA-MethaneAbatement'!$O:$O,"&lt;"&amp;$B38,'IEA-MethaneAbatement'!$O:$O,"&gt;="&amp;$A38,'IEA-MethaneAbatement'!$M:$M,$C$1,'IEA-MethaneAbatement'!$B:$B,'Country Selector'!$A$2)+VLOOKUP($D$1,'Multipliers and Adjustments'!$A$70:$I$86,TRUNC(COLUMN(AL$2)/5)+2,FALSE)*SUMIFS('IEA-MethaneAbatement'!$N:$N,'IEA-MethaneAbatement'!$O:$O,"&lt;"&amp;$B38,'IEA-MethaneAbatement'!$O:$O,"&gt;="&amp;$A38,'IEA-MethaneAbatement'!$M:$M,$D$1,'IEA-MethaneAbatement'!$B:$B,'Country Selector'!$A$2)))*(1+INDEX('EPA to IEA Scaling'!$F$8:$AO$8,,MATCH(AL$2,'EPA to IEA Scaling'!$F$1:$AO$1,0)))</f>
        <v>29566812888.930294</v>
      </c>
    </row>
    <row r="39" spans="1:38" x14ac:dyDescent="0.45">
      <c r="A39" s="15">
        <f t="shared" si="1"/>
        <v>40</v>
      </c>
      <c r="B39" s="16">
        <f t="shared" si="2"/>
        <v>50</v>
      </c>
      <c r="C39" s="31" cm="1">
        <f t="array" ref="C39">((VLOOKUP($B$1,'Multipliers and Adjustments'!$A$70:$I$86,TRUNC(COLUMN(C$2)/5)+2,FALSE)*SUMIFS('IEA-MethaneAbatement'!$N:$N,'IEA-MethaneAbatement'!$O:$O,"&lt;"&amp;$B39,'IEA-MethaneAbatement'!$O:$O,"&gt;="&amp;$A39,'IEA-MethaneAbatement'!$M:$M,$B$1,'IEA-MethaneAbatement'!$B:$B,'Country Selector'!$A$2)+VLOOKUP($C$1,'Multipliers and Adjustments'!$A$70:$I$86,TRUNC(COLUMN(C$2)/5)+2,FALSE)*SUMIFS('IEA-MethaneAbatement'!$N:$N,'IEA-MethaneAbatement'!$O:$O,"&lt;"&amp;$B39,'IEA-MethaneAbatement'!$O:$O,"&gt;="&amp;$A39,'IEA-MethaneAbatement'!$M:$M,$C$1,'IEA-MethaneAbatement'!$B:$B,'Country Selector'!$A$2)+VLOOKUP($D$1,'Multipliers and Adjustments'!$A$70:$I$86,TRUNC(COLUMN(C$2)/5)+2,FALSE)*SUMIFS('IEA-MethaneAbatement'!$N:$N,'IEA-MethaneAbatement'!$O:$O,"&lt;"&amp;$B39,'IEA-MethaneAbatement'!$O:$O,"&gt;="&amp;$A39,'IEA-MethaneAbatement'!$M:$M,$D$1,'IEA-MethaneAbatement'!$B:$B,'Country Selector'!$A$2)))*(1+INDEX('EPA to IEA Scaling'!$F$8:$AO$8,,MATCH(C$2,'EPA to IEA Scaling'!$F$1:$AO$1,0)))</f>
        <v>0</v>
      </c>
      <c r="D39" cm="1">
        <f t="array" ref="D39">((VLOOKUP($B$1,'Multipliers and Adjustments'!$A$70:$I$86,TRUNC(COLUMN(D$2)/5)+2,FALSE)*SUMIFS('IEA-MethaneAbatement'!$N:$N,'IEA-MethaneAbatement'!$O:$O,"&lt;"&amp;$B39,'IEA-MethaneAbatement'!$O:$O,"&gt;="&amp;$A39,'IEA-MethaneAbatement'!$M:$M,$B$1,'IEA-MethaneAbatement'!$B:$B,'Country Selector'!$A$2)+VLOOKUP($C$1,'Multipliers and Adjustments'!$A$70:$I$86,TRUNC(COLUMN(D$2)/5)+2,FALSE)*SUMIFS('IEA-MethaneAbatement'!$N:$N,'IEA-MethaneAbatement'!$O:$O,"&lt;"&amp;$B39,'IEA-MethaneAbatement'!$O:$O,"&gt;="&amp;$A39,'IEA-MethaneAbatement'!$M:$M,$C$1,'IEA-MethaneAbatement'!$B:$B,'Country Selector'!$A$2)+VLOOKUP($D$1,'Multipliers and Adjustments'!$A$70:$I$86,TRUNC(COLUMN(D$2)/5)+2,FALSE)*SUMIFS('IEA-MethaneAbatement'!$N:$N,'IEA-MethaneAbatement'!$O:$O,"&lt;"&amp;$B39,'IEA-MethaneAbatement'!$O:$O,"&gt;="&amp;$A39,'IEA-MethaneAbatement'!$M:$M,$D$1,'IEA-MethaneAbatement'!$B:$B,'Country Selector'!$A$2)))*(1+INDEX('EPA to IEA Scaling'!$F$8:$AO$8,,MATCH(D$2,'EPA to IEA Scaling'!$F$1:$AO$1,0)))</f>
        <v>0</v>
      </c>
      <c r="E39" cm="1">
        <f t="array" ref="E39">((VLOOKUP($B$1,'Multipliers and Adjustments'!$A$70:$I$86,TRUNC(COLUMN(E$2)/5)+2,FALSE)*SUMIFS('IEA-MethaneAbatement'!$N:$N,'IEA-MethaneAbatement'!$O:$O,"&lt;"&amp;$B39,'IEA-MethaneAbatement'!$O:$O,"&gt;="&amp;$A39,'IEA-MethaneAbatement'!$M:$M,$B$1,'IEA-MethaneAbatement'!$B:$B,'Country Selector'!$A$2)+VLOOKUP($C$1,'Multipliers and Adjustments'!$A$70:$I$86,TRUNC(COLUMN(E$2)/5)+2,FALSE)*SUMIFS('IEA-MethaneAbatement'!$N:$N,'IEA-MethaneAbatement'!$O:$O,"&lt;"&amp;$B39,'IEA-MethaneAbatement'!$O:$O,"&gt;="&amp;$A39,'IEA-MethaneAbatement'!$M:$M,$C$1,'IEA-MethaneAbatement'!$B:$B,'Country Selector'!$A$2)+VLOOKUP($D$1,'Multipliers and Adjustments'!$A$70:$I$86,TRUNC(COLUMN(E$2)/5)+2,FALSE)*SUMIFS('IEA-MethaneAbatement'!$N:$N,'IEA-MethaneAbatement'!$O:$O,"&lt;"&amp;$B39,'IEA-MethaneAbatement'!$O:$O,"&gt;="&amp;$A39,'IEA-MethaneAbatement'!$M:$M,$D$1,'IEA-MethaneAbatement'!$B:$B,'Country Selector'!$A$2)))*(1+INDEX('EPA to IEA Scaling'!$F$8:$AO$8,,MATCH(E$2,'EPA to IEA Scaling'!$F$1:$AO$1,0)))</f>
        <v>0</v>
      </c>
      <c r="F39" cm="1">
        <f t="array" ref="F39">((VLOOKUP($B$1,'Multipliers and Adjustments'!$A$70:$I$86,TRUNC(COLUMN(F$2)/5)+2,FALSE)*SUMIFS('IEA-MethaneAbatement'!$N:$N,'IEA-MethaneAbatement'!$O:$O,"&lt;"&amp;$B39,'IEA-MethaneAbatement'!$O:$O,"&gt;="&amp;$A39,'IEA-MethaneAbatement'!$M:$M,$B$1,'IEA-MethaneAbatement'!$B:$B,'Country Selector'!$A$2)+VLOOKUP($C$1,'Multipliers and Adjustments'!$A$70:$I$86,TRUNC(COLUMN(F$2)/5)+2,FALSE)*SUMIFS('IEA-MethaneAbatement'!$N:$N,'IEA-MethaneAbatement'!$O:$O,"&lt;"&amp;$B39,'IEA-MethaneAbatement'!$O:$O,"&gt;="&amp;$A39,'IEA-MethaneAbatement'!$M:$M,$C$1,'IEA-MethaneAbatement'!$B:$B,'Country Selector'!$A$2)+VLOOKUP($D$1,'Multipliers and Adjustments'!$A$70:$I$86,TRUNC(COLUMN(F$2)/5)+2,FALSE)*SUMIFS('IEA-MethaneAbatement'!$N:$N,'IEA-MethaneAbatement'!$O:$O,"&lt;"&amp;$B39,'IEA-MethaneAbatement'!$O:$O,"&gt;="&amp;$A39,'IEA-MethaneAbatement'!$M:$M,$D$1,'IEA-MethaneAbatement'!$B:$B,'Country Selector'!$A$2)))*(1+INDEX('EPA to IEA Scaling'!$F$8:$AO$8,,MATCH(F$2,'EPA to IEA Scaling'!$F$1:$AO$1,0)))</f>
        <v>0</v>
      </c>
      <c r="G39" cm="1">
        <f t="array" ref="G39">((VLOOKUP($B$1,'Multipliers and Adjustments'!$A$70:$I$86,TRUNC(COLUMN(G$2)/5)+2,FALSE)*SUMIFS('IEA-MethaneAbatement'!$N:$N,'IEA-MethaneAbatement'!$O:$O,"&lt;"&amp;$B39,'IEA-MethaneAbatement'!$O:$O,"&gt;="&amp;$A39,'IEA-MethaneAbatement'!$M:$M,$B$1,'IEA-MethaneAbatement'!$B:$B,'Country Selector'!$A$2)+VLOOKUP($C$1,'Multipliers and Adjustments'!$A$70:$I$86,TRUNC(COLUMN(G$2)/5)+2,FALSE)*SUMIFS('IEA-MethaneAbatement'!$N:$N,'IEA-MethaneAbatement'!$O:$O,"&lt;"&amp;$B39,'IEA-MethaneAbatement'!$O:$O,"&gt;="&amp;$A39,'IEA-MethaneAbatement'!$M:$M,$C$1,'IEA-MethaneAbatement'!$B:$B,'Country Selector'!$A$2)+VLOOKUP($D$1,'Multipliers and Adjustments'!$A$70:$I$86,TRUNC(COLUMN(G$2)/5)+2,FALSE)*SUMIFS('IEA-MethaneAbatement'!$N:$N,'IEA-MethaneAbatement'!$O:$O,"&lt;"&amp;$B39,'IEA-MethaneAbatement'!$O:$O,"&gt;="&amp;$A39,'IEA-MethaneAbatement'!$M:$M,$D$1,'IEA-MethaneAbatement'!$B:$B,'Country Selector'!$A$2)))*(1+INDEX('EPA to IEA Scaling'!$F$8:$AO$8,,MATCH(G$2,'EPA to IEA Scaling'!$F$1:$AO$1,0)))</f>
        <v>0</v>
      </c>
      <c r="H39" s="31" cm="1">
        <f t="array" ref="H39">((VLOOKUP($B$1,'Multipliers and Adjustments'!$A$70:$I$86,TRUNC(COLUMN(H$2)/5)+2,FALSE)*SUMIFS('IEA-MethaneAbatement'!$N:$N,'IEA-MethaneAbatement'!$O:$O,"&lt;"&amp;$B39,'IEA-MethaneAbatement'!$O:$O,"&gt;="&amp;$A39,'IEA-MethaneAbatement'!$M:$M,$B$1,'IEA-MethaneAbatement'!$B:$B,'Country Selector'!$A$2)+VLOOKUP($C$1,'Multipliers and Adjustments'!$A$70:$I$86,TRUNC(COLUMN(H$2)/5)+2,FALSE)*SUMIFS('IEA-MethaneAbatement'!$N:$N,'IEA-MethaneAbatement'!$O:$O,"&lt;"&amp;$B39,'IEA-MethaneAbatement'!$O:$O,"&gt;="&amp;$A39,'IEA-MethaneAbatement'!$M:$M,$C$1,'IEA-MethaneAbatement'!$B:$B,'Country Selector'!$A$2)+VLOOKUP($D$1,'Multipliers and Adjustments'!$A$70:$I$86,TRUNC(COLUMN(H$2)/5)+2,FALSE)*SUMIFS('IEA-MethaneAbatement'!$N:$N,'IEA-MethaneAbatement'!$O:$O,"&lt;"&amp;$B39,'IEA-MethaneAbatement'!$O:$O,"&gt;="&amp;$A39,'IEA-MethaneAbatement'!$M:$M,$D$1,'IEA-MethaneAbatement'!$B:$B,'Country Selector'!$A$2)))*(1+INDEX('EPA to IEA Scaling'!$F$8:$AO$8,,MATCH(H$2,'EPA to IEA Scaling'!$F$1:$AO$1,0)))</f>
        <v>0</v>
      </c>
      <c r="I39" cm="1">
        <f t="array" ref="I39">((VLOOKUP($B$1,'Multipliers and Adjustments'!$A$70:$I$86,TRUNC(COLUMN(I$2)/5)+2,FALSE)*SUMIFS('IEA-MethaneAbatement'!$N:$N,'IEA-MethaneAbatement'!$O:$O,"&lt;"&amp;$B39,'IEA-MethaneAbatement'!$O:$O,"&gt;="&amp;$A39,'IEA-MethaneAbatement'!$M:$M,$B$1,'IEA-MethaneAbatement'!$B:$B,'Country Selector'!$A$2)+VLOOKUP($C$1,'Multipliers and Adjustments'!$A$70:$I$86,TRUNC(COLUMN(I$2)/5)+2,FALSE)*SUMIFS('IEA-MethaneAbatement'!$N:$N,'IEA-MethaneAbatement'!$O:$O,"&lt;"&amp;$B39,'IEA-MethaneAbatement'!$O:$O,"&gt;="&amp;$A39,'IEA-MethaneAbatement'!$M:$M,$C$1,'IEA-MethaneAbatement'!$B:$B,'Country Selector'!$A$2)+VLOOKUP($D$1,'Multipliers and Adjustments'!$A$70:$I$86,TRUNC(COLUMN(I$2)/5)+2,FALSE)*SUMIFS('IEA-MethaneAbatement'!$N:$N,'IEA-MethaneAbatement'!$O:$O,"&lt;"&amp;$B39,'IEA-MethaneAbatement'!$O:$O,"&gt;="&amp;$A39,'IEA-MethaneAbatement'!$M:$M,$D$1,'IEA-MethaneAbatement'!$B:$B,'Country Selector'!$A$2)))*(1+INDEX('EPA to IEA Scaling'!$F$8:$AO$8,,MATCH(I$2,'EPA to IEA Scaling'!$F$1:$AO$1,0)))</f>
        <v>0</v>
      </c>
      <c r="J39" cm="1">
        <f t="array" ref="J39">((VLOOKUP($B$1,'Multipliers and Adjustments'!$A$70:$I$86,TRUNC(COLUMN(J$2)/5)+2,FALSE)*SUMIFS('IEA-MethaneAbatement'!$N:$N,'IEA-MethaneAbatement'!$O:$O,"&lt;"&amp;$B39,'IEA-MethaneAbatement'!$O:$O,"&gt;="&amp;$A39,'IEA-MethaneAbatement'!$M:$M,$B$1,'IEA-MethaneAbatement'!$B:$B,'Country Selector'!$A$2)+VLOOKUP($C$1,'Multipliers and Adjustments'!$A$70:$I$86,TRUNC(COLUMN(J$2)/5)+2,FALSE)*SUMIFS('IEA-MethaneAbatement'!$N:$N,'IEA-MethaneAbatement'!$O:$O,"&lt;"&amp;$B39,'IEA-MethaneAbatement'!$O:$O,"&gt;="&amp;$A39,'IEA-MethaneAbatement'!$M:$M,$C$1,'IEA-MethaneAbatement'!$B:$B,'Country Selector'!$A$2)+VLOOKUP($D$1,'Multipliers and Adjustments'!$A$70:$I$86,TRUNC(COLUMN(J$2)/5)+2,FALSE)*SUMIFS('IEA-MethaneAbatement'!$N:$N,'IEA-MethaneAbatement'!$O:$O,"&lt;"&amp;$B39,'IEA-MethaneAbatement'!$O:$O,"&gt;="&amp;$A39,'IEA-MethaneAbatement'!$M:$M,$D$1,'IEA-MethaneAbatement'!$B:$B,'Country Selector'!$A$2)))*(1+INDEX('EPA to IEA Scaling'!$F$8:$AO$8,,MATCH(J$2,'EPA to IEA Scaling'!$F$1:$AO$1,0)))</f>
        <v>0</v>
      </c>
      <c r="K39" cm="1">
        <f t="array" ref="K39">((VLOOKUP($B$1,'Multipliers and Adjustments'!$A$70:$I$86,TRUNC(COLUMN(K$2)/5)+2,FALSE)*SUMIFS('IEA-MethaneAbatement'!$N:$N,'IEA-MethaneAbatement'!$O:$O,"&lt;"&amp;$B39,'IEA-MethaneAbatement'!$O:$O,"&gt;="&amp;$A39,'IEA-MethaneAbatement'!$M:$M,$B$1,'IEA-MethaneAbatement'!$B:$B,'Country Selector'!$A$2)+VLOOKUP($C$1,'Multipliers and Adjustments'!$A$70:$I$86,TRUNC(COLUMN(K$2)/5)+2,FALSE)*SUMIFS('IEA-MethaneAbatement'!$N:$N,'IEA-MethaneAbatement'!$O:$O,"&lt;"&amp;$B39,'IEA-MethaneAbatement'!$O:$O,"&gt;="&amp;$A39,'IEA-MethaneAbatement'!$M:$M,$C$1,'IEA-MethaneAbatement'!$B:$B,'Country Selector'!$A$2)+VLOOKUP($D$1,'Multipliers and Adjustments'!$A$70:$I$86,TRUNC(COLUMN(K$2)/5)+2,FALSE)*SUMIFS('IEA-MethaneAbatement'!$N:$N,'IEA-MethaneAbatement'!$O:$O,"&lt;"&amp;$B39,'IEA-MethaneAbatement'!$O:$O,"&gt;="&amp;$A39,'IEA-MethaneAbatement'!$M:$M,$D$1,'IEA-MethaneAbatement'!$B:$B,'Country Selector'!$A$2)))*(1+INDEX('EPA to IEA Scaling'!$F$8:$AO$8,,MATCH(K$2,'EPA to IEA Scaling'!$F$1:$AO$1,0)))</f>
        <v>0</v>
      </c>
      <c r="L39" cm="1">
        <f t="array" ref="L39">((VLOOKUP($B$1,'Multipliers and Adjustments'!$A$70:$I$86,TRUNC(COLUMN(L$2)/5)+2,FALSE)*SUMIFS('IEA-MethaneAbatement'!$N:$N,'IEA-MethaneAbatement'!$O:$O,"&lt;"&amp;$B39,'IEA-MethaneAbatement'!$O:$O,"&gt;="&amp;$A39,'IEA-MethaneAbatement'!$M:$M,$B$1,'IEA-MethaneAbatement'!$B:$B,'Country Selector'!$A$2)+VLOOKUP($C$1,'Multipliers and Adjustments'!$A$70:$I$86,TRUNC(COLUMN(L$2)/5)+2,FALSE)*SUMIFS('IEA-MethaneAbatement'!$N:$N,'IEA-MethaneAbatement'!$O:$O,"&lt;"&amp;$B39,'IEA-MethaneAbatement'!$O:$O,"&gt;="&amp;$A39,'IEA-MethaneAbatement'!$M:$M,$C$1,'IEA-MethaneAbatement'!$B:$B,'Country Selector'!$A$2)+VLOOKUP($D$1,'Multipliers and Adjustments'!$A$70:$I$86,TRUNC(COLUMN(L$2)/5)+2,FALSE)*SUMIFS('IEA-MethaneAbatement'!$N:$N,'IEA-MethaneAbatement'!$O:$O,"&lt;"&amp;$B39,'IEA-MethaneAbatement'!$O:$O,"&gt;="&amp;$A39,'IEA-MethaneAbatement'!$M:$M,$D$1,'IEA-MethaneAbatement'!$B:$B,'Country Selector'!$A$2)))*(1+INDEX('EPA to IEA Scaling'!$F$8:$AO$8,,MATCH(L$2,'EPA to IEA Scaling'!$F$1:$AO$1,0)))</f>
        <v>0</v>
      </c>
      <c r="M39" s="31" cm="1">
        <f t="array" ref="M39">((VLOOKUP($B$1,'Multipliers and Adjustments'!$A$70:$I$86,TRUNC(COLUMN(M$2)/5)+2,FALSE)*SUMIFS('IEA-MethaneAbatement'!$N:$N,'IEA-MethaneAbatement'!$O:$O,"&lt;"&amp;$B39,'IEA-MethaneAbatement'!$O:$O,"&gt;="&amp;$A39,'IEA-MethaneAbatement'!$M:$M,$B$1,'IEA-MethaneAbatement'!$B:$B,'Country Selector'!$A$2)+VLOOKUP($C$1,'Multipliers and Adjustments'!$A$70:$I$86,TRUNC(COLUMN(M$2)/5)+2,FALSE)*SUMIFS('IEA-MethaneAbatement'!$N:$N,'IEA-MethaneAbatement'!$O:$O,"&lt;"&amp;$B39,'IEA-MethaneAbatement'!$O:$O,"&gt;="&amp;$A39,'IEA-MethaneAbatement'!$M:$M,$C$1,'IEA-MethaneAbatement'!$B:$B,'Country Selector'!$A$2)+VLOOKUP($D$1,'Multipliers and Adjustments'!$A$70:$I$86,TRUNC(COLUMN(M$2)/5)+2,FALSE)*SUMIFS('IEA-MethaneAbatement'!$N:$N,'IEA-MethaneAbatement'!$O:$O,"&lt;"&amp;$B39,'IEA-MethaneAbatement'!$O:$O,"&gt;="&amp;$A39,'IEA-MethaneAbatement'!$M:$M,$D$1,'IEA-MethaneAbatement'!$B:$B,'Country Selector'!$A$2)))*(1+INDEX('EPA to IEA Scaling'!$F$8:$AO$8,,MATCH(M$2,'EPA to IEA Scaling'!$F$1:$AO$1,0)))</f>
        <v>0</v>
      </c>
      <c r="N39" cm="1">
        <f t="array" ref="N39">((VLOOKUP($B$1,'Multipliers and Adjustments'!$A$70:$I$86,TRUNC(COLUMN(N$2)/5)+2,FALSE)*SUMIFS('IEA-MethaneAbatement'!$N:$N,'IEA-MethaneAbatement'!$O:$O,"&lt;"&amp;$B39,'IEA-MethaneAbatement'!$O:$O,"&gt;="&amp;$A39,'IEA-MethaneAbatement'!$M:$M,$B$1,'IEA-MethaneAbatement'!$B:$B,'Country Selector'!$A$2)+VLOOKUP($C$1,'Multipliers and Adjustments'!$A$70:$I$86,TRUNC(COLUMN(N$2)/5)+2,FALSE)*SUMIFS('IEA-MethaneAbatement'!$N:$N,'IEA-MethaneAbatement'!$O:$O,"&lt;"&amp;$B39,'IEA-MethaneAbatement'!$O:$O,"&gt;="&amp;$A39,'IEA-MethaneAbatement'!$M:$M,$C$1,'IEA-MethaneAbatement'!$B:$B,'Country Selector'!$A$2)+VLOOKUP($D$1,'Multipliers and Adjustments'!$A$70:$I$86,TRUNC(COLUMN(N$2)/5)+2,FALSE)*SUMIFS('IEA-MethaneAbatement'!$N:$N,'IEA-MethaneAbatement'!$O:$O,"&lt;"&amp;$B39,'IEA-MethaneAbatement'!$O:$O,"&gt;="&amp;$A39,'IEA-MethaneAbatement'!$M:$M,$D$1,'IEA-MethaneAbatement'!$B:$B,'Country Selector'!$A$2)))*(1+INDEX('EPA to IEA Scaling'!$F$8:$AO$8,,MATCH(N$2,'EPA to IEA Scaling'!$F$1:$AO$1,0)))</f>
        <v>0</v>
      </c>
      <c r="O39" cm="1">
        <f t="array" ref="O39">((VLOOKUP($B$1,'Multipliers and Adjustments'!$A$70:$I$86,TRUNC(COLUMN(O$2)/5)+2,FALSE)*SUMIFS('IEA-MethaneAbatement'!$N:$N,'IEA-MethaneAbatement'!$O:$O,"&lt;"&amp;$B39,'IEA-MethaneAbatement'!$O:$O,"&gt;="&amp;$A39,'IEA-MethaneAbatement'!$M:$M,$B$1,'IEA-MethaneAbatement'!$B:$B,'Country Selector'!$A$2)+VLOOKUP($C$1,'Multipliers and Adjustments'!$A$70:$I$86,TRUNC(COLUMN(O$2)/5)+2,FALSE)*SUMIFS('IEA-MethaneAbatement'!$N:$N,'IEA-MethaneAbatement'!$O:$O,"&lt;"&amp;$B39,'IEA-MethaneAbatement'!$O:$O,"&gt;="&amp;$A39,'IEA-MethaneAbatement'!$M:$M,$C$1,'IEA-MethaneAbatement'!$B:$B,'Country Selector'!$A$2)+VLOOKUP($D$1,'Multipliers and Adjustments'!$A$70:$I$86,TRUNC(COLUMN(O$2)/5)+2,FALSE)*SUMIFS('IEA-MethaneAbatement'!$N:$N,'IEA-MethaneAbatement'!$O:$O,"&lt;"&amp;$B39,'IEA-MethaneAbatement'!$O:$O,"&gt;="&amp;$A39,'IEA-MethaneAbatement'!$M:$M,$D$1,'IEA-MethaneAbatement'!$B:$B,'Country Selector'!$A$2)))*(1+INDEX('EPA to IEA Scaling'!$F$8:$AO$8,,MATCH(O$2,'EPA to IEA Scaling'!$F$1:$AO$1,0)))</f>
        <v>0</v>
      </c>
      <c r="P39" cm="1">
        <f t="array" ref="P39">((VLOOKUP($B$1,'Multipliers and Adjustments'!$A$70:$I$86,TRUNC(COLUMN(P$2)/5)+2,FALSE)*SUMIFS('IEA-MethaneAbatement'!$N:$N,'IEA-MethaneAbatement'!$O:$O,"&lt;"&amp;$B39,'IEA-MethaneAbatement'!$O:$O,"&gt;="&amp;$A39,'IEA-MethaneAbatement'!$M:$M,$B$1,'IEA-MethaneAbatement'!$B:$B,'Country Selector'!$A$2)+VLOOKUP($C$1,'Multipliers and Adjustments'!$A$70:$I$86,TRUNC(COLUMN(P$2)/5)+2,FALSE)*SUMIFS('IEA-MethaneAbatement'!$N:$N,'IEA-MethaneAbatement'!$O:$O,"&lt;"&amp;$B39,'IEA-MethaneAbatement'!$O:$O,"&gt;="&amp;$A39,'IEA-MethaneAbatement'!$M:$M,$C$1,'IEA-MethaneAbatement'!$B:$B,'Country Selector'!$A$2)+VLOOKUP($D$1,'Multipliers and Adjustments'!$A$70:$I$86,TRUNC(COLUMN(P$2)/5)+2,FALSE)*SUMIFS('IEA-MethaneAbatement'!$N:$N,'IEA-MethaneAbatement'!$O:$O,"&lt;"&amp;$B39,'IEA-MethaneAbatement'!$O:$O,"&gt;="&amp;$A39,'IEA-MethaneAbatement'!$M:$M,$D$1,'IEA-MethaneAbatement'!$B:$B,'Country Selector'!$A$2)))*(1+INDEX('EPA to IEA Scaling'!$F$8:$AO$8,,MATCH(P$2,'EPA to IEA Scaling'!$F$1:$AO$1,0)))</f>
        <v>0</v>
      </c>
      <c r="Q39" cm="1">
        <f t="array" ref="Q39">((VLOOKUP($B$1,'Multipliers and Adjustments'!$A$70:$I$86,TRUNC(COLUMN(Q$2)/5)+2,FALSE)*SUMIFS('IEA-MethaneAbatement'!$N:$N,'IEA-MethaneAbatement'!$O:$O,"&lt;"&amp;$B39,'IEA-MethaneAbatement'!$O:$O,"&gt;="&amp;$A39,'IEA-MethaneAbatement'!$M:$M,$B$1,'IEA-MethaneAbatement'!$B:$B,'Country Selector'!$A$2)+VLOOKUP($C$1,'Multipliers and Adjustments'!$A$70:$I$86,TRUNC(COLUMN(Q$2)/5)+2,FALSE)*SUMIFS('IEA-MethaneAbatement'!$N:$N,'IEA-MethaneAbatement'!$O:$O,"&lt;"&amp;$B39,'IEA-MethaneAbatement'!$O:$O,"&gt;="&amp;$A39,'IEA-MethaneAbatement'!$M:$M,$C$1,'IEA-MethaneAbatement'!$B:$B,'Country Selector'!$A$2)+VLOOKUP($D$1,'Multipliers and Adjustments'!$A$70:$I$86,TRUNC(COLUMN(Q$2)/5)+2,FALSE)*SUMIFS('IEA-MethaneAbatement'!$N:$N,'IEA-MethaneAbatement'!$O:$O,"&lt;"&amp;$B39,'IEA-MethaneAbatement'!$O:$O,"&gt;="&amp;$A39,'IEA-MethaneAbatement'!$M:$M,$D$1,'IEA-MethaneAbatement'!$B:$B,'Country Selector'!$A$2)))*(1+INDEX('EPA to IEA Scaling'!$F$8:$AO$8,,MATCH(Q$2,'EPA to IEA Scaling'!$F$1:$AO$1,0)))</f>
        <v>0</v>
      </c>
      <c r="R39" s="31" cm="1">
        <f t="array" ref="R39">((VLOOKUP($B$1,'Multipliers and Adjustments'!$A$70:$I$86,TRUNC(COLUMN(R$2)/5)+2,FALSE)*SUMIFS('IEA-MethaneAbatement'!$N:$N,'IEA-MethaneAbatement'!$O:$O,"&lt;"&amp;$B39,'IEA-MethaneAbatement'!$O:$O,"&gt;="&amp;$A39,'IEA-MethaneAbatement'!$M:$M,$B$1,'IEA-MethaneAbatement'!$B:$B,'Country Selector'!$A$2)+VLOOKUP($C$1,'Multipliers and Adjustments'!$A$70:$I$86,TRUNC(COLUMN(R$2)/5)+2,FALSE)*SUMIFS('IEA-MethaneAbatement'!$N:$N,'IEA-MethaneAbatement'!$O:$O,"&lt;"&amp;$B39,'IEA-MethaneAbatement'!$O:$O,"&gt;="&amp;$A39,'IEA-MethaneAbatement'!$M:$M,$C$1,'IEA-MethaneAbatement'!$B:$B,'Country Selector'!$A$2)+VLOOKUP($D$1,'Multipliers and Adjustments'!$A$70:$I$86,TRUNC(COLUMN(R$2)/5)+2,FALSE)*SUMIFS('IEA-MethaneAbatement'!$N:$N,'IEA-MethaneAbatement'!$O:$O,"&lt;"&amp;$B39,'IEA-MethaneAbatement'!$O:$O,"&gt;="&amp;$A39,'IEA-MethaneAbatement'!$M:$M,$D$1,'IEA-MethaneAbatement'!$B:$B,'Country Selector'!$A$2)))*(1+INDEX('EPA to IEA Scaling'!$F$8:$AO$8,,MATCH(R$2,'EPA to IEA Scaling'!$F$1:$AO$1,0)))</f>
        <v>0</v>
      </c>
      <c r="S39" cm="1">
        <f t="array" ref="S39">((VLOOKUP($B$1,'Multipliers and Adjustments'!$A$70:$I$86,TRUNC(COLUMN(S$2)/5)+2,FALSE)*SUMIFS('IEA-MethaneAbatement'!$N:$N,'IEA-MethaneAbatement'!$O:$O,"&lt;"&amp;$B39,'IEA-MethaneAbatement'!$O:$O,"&gt;="&amp;$A39,'IEA-MethaneAbatement'!$M:$M,$B$1,'IEA-MethaneAbatement'!$B:$B,'Country Selector'!$A$2)+VLOOKUP($C$1,'Multipliers and Adjustments'!$A$70:$I$86,TRUNC(COLUMN(S$2)/5)+2,FALSE)*SUMIFS('IEA-MethaneAbatement'!$N:$N,'IEA-MethaneAbatement'!$O:$O,"&lt;"&amp;$B39,'IEA-MethaneAbatement'!$O:$O,"&gt;="&amp;$A39,'IEA-MethaneAbatement'!$M:$M,$C$1,'IEA-MethaneAbatement'!$B:$B,'Country Selector'!$A$2)+VLOOKUP($D$1,'Multipliers and Adjustments'!$A$70:$I$86,TRUNC(COLUMN(S$2)/5)+2,FALSE)*SUMIFS('IEA-MethaneAbatement'!$N:$N,'IEA-MethaneAbatement'!$O:$O,"&lt;"&amp;$B39,'IEA-MethaneAbatement'!$O:$O,"&gt;="&amp;$A39,'IEA-MethaneAbatement'!$M:$M,$D$1,'IEA-MethaneAbatement'!$B:$B,'Country Selector'!$A$2)))*(1+INDEX('EPA to IEA Scaling'!$F$8:$AO$8,,MATCH(S$2,'EPA to IEA Scaling'!$F$1:$AO$1,0)))</f>
        <v>0</v>
      </c>
      <c r="T39" cm="1">
        <f t="array" ref="T39">((VLOOKUP($B$1,'Multipliers and Adjustments'!$A$70:$I$86,TRUNC(COLUMN(T$2)/5)+2,FALSE)*SUMIFS('IEA-MethaneAbatement'!$N:$N,'IEA-MethaneAbatement'!$O:$O,"&lt;"&amp;$B39,'IEA-MethaneAbatement'!$O:$O,"&gt;="&amp;$A39,'IEA-MethaneAbatement'!$M:$M,$B$1,'IEA-MethaneAbatement'!$B:$B,'Country Selector'!$A$2)+VLOOKUP($C$1,'Multipliers and Adjustments'!$A$70:$I$86,TRUNC(COLUMN(T$2)/5)+2,FALSE)*SUMIFS('IEA-MethaneAbatement'!$N:$N,'IEA-MethaneAbatement'!$O:$O,"&lt;"&amp;$B39,'IEA-MethaneAbatement'!$O:$O,"&gt;="&amp;$A39,'IEA-MethaneAbatement'!$M:$M,$C$1,'IEA-MethaneAbatement'!$B:$B,'Country Selector'!$A$2)+VLOOKUP($D$1,'Multipliers and Adjustments'!$A$70:$I$86,TRUNC(COLUMN(T$2)/5)+2,FALSE)*SUMIFS('IEA-MethaneAbatement'!$N:$N,'IEA-MethaneAbatement'!$O:$O,"&lt;"&amp;$B39,'IEA-MethaneAbatement'!$O:$O,"&gt;="&amp;$A39,'IEA-MethaneAbatement'!$M:$M,$D$1,'IEA-MethaneAbatement'!$B:$B,'Country Selector'!$A$2)))*(1+INDEX('EPA to IEA Scaling'!$F$8:$AO$8,,MATCH(T$2,'EPA to IEA Scaling'!$F$1:$AO$1,0)))</f>
        <v>0</v>
      </c>
      <c r="U39" cm="1">
        <f t="array" ref="U39">((VLOOKUP($B$1,'Multipliers and Adjustments'!$A$70:$I$86,TRUNC(COLUMN(U$2)/5)+2,FALSE)*SUMIFS('IEA-MethaneAbatement'!$N:$N,'IEA-MethaneAbatement'!$O:$O,"&lt;"&amp;$B39,'IEA-MethaneAbatement'!$O:$O,"&gt;="&amp;$A39,'IEA-MethaneAbatement'!$M:$M,$B$1,'IEA-MethaneAbatement'!$B:$B,'Country Selector'!$A$2)+VLOOKUP($C$1,'Multipliers and Adjustments'!$A$70:$I$86,TRUNC(COLUMN(U$2)/5)+2,FALSE)*SUMIFS('IEA-MethaneAbatement'!$N:$N,'IEA-MethaneAbatement'!$O:$O,"&lt;"&amp;$B39,'IEA-MethaneAbatement'!$O:$O,"&gt;="&amp;$A39,'IEA-MethaneAbatement'!$M:$M,$C$1,'IEA-MethaneAbatement'!$B:$B,'Country Selector'!$A$2)+VLOOKUP($D$1,'Multipliers and Adjustments'!$A$70:$I$86,TRUNC(COLUMN(U$2)/5)+2,FALSE)*SUMIFS('IEA-MethaneAbatement'!$N:$N,'IEA-MethaneAbatement'!$O:$O,"&lt;"&amp;$B39,'IEA-MethaneAbatement'!$O:$O,"&gt;="&amp;$A39,'IEA-MethaneAbatement'!$M:$M,$D$1,'IEA-MethaneAbatement'!$B:$B,'Country Selector'!$A$2)))*(1+INDEX('EPA to IEA Scaling'!$F$8:$AO$8,,MATCH(U$2,'EPA to IEA Scaling'!$F$1:$AO$1,0)))</f>
        <v>0</v>
      </c>
      <c r="V39" cm="1">
        <f t="array" ref="V39">((VLOOKUP($B$1,'Multipliers and Adjustments'!$A$70:$I$86,TRUNC(COLUMN(V$2)/5)+2,FALSE)*SUMIFS('IEA-MethaneAbatement'!$N:$N,'IEA-MethaneAbatement'!$O:$O,"&lt;"&amp;$B39,'IEA-MethaneAbatement'!$O:$O,"&gt;="&amp;$A39,'IEA-MethaneAbatement'!$M:$M,$B$1,'IEA-MethaneAbatement'!$B:$B,'Country Selector'!$A$2)+VLOOKUP($C$1,'Multipliers and Adjustments'!$A$70:$I$86,TRUNC(COLUMN(V$2)/5)+2,FALSE)*SUMIFS('IEA-MethaneAbatement'!$N:$N,'IEA-MethaneAbatement'!$O:$O,"&lt;"&amp;$B39,'IEA-MethaneAbatement'!$O:$O,"&gt;="&amp;$A39,'IEA-MethaneAbatement'!$M:$M,$C$1,'IEA-MethaneAbatement'!$B:$B,'Country Selector'!$A$2)+VLOOKUP($D$1,'Multipliers and Adjustments'!$A$70:$I$86,TRUNC(COLUMN(V$2)/5)+2,FALSE)*SUMIFS('IEA-MethaneAbatement'!$N:$N,'IEA-MethaneAbatement'!$O:$O,"&lt;"&amp;$B39,'IEA-MethaneAbatement'!$O:$O,"&gt;="&amp;$A39,'IEA-MethaneAbatement'!$M:$M,$D$1,'IEA-MethaneAbatement'!$B:$B,'Country Selector'!$A$2)))*(1+INDEX('EPA to IEA Scaling'!$F$8:$AO$8,,MATCH(V$2,'EPA to IEA Scaling'!$F$1:$AO$1,0)))</f>
        <v>0</v>
      </c>
      <c r="W39" s="31" cm="1">
        <f t="array" ref="W39">((VLOOKUP($B$1,'Multipliers and Adjustments'!$A$70:$I$86,TRUNC(COLUMN(W$2)/5)+2,FALSE)*SUMIFS('IEA-MethaneAbatement'!$N:$N,'IEA-MethaneAbatement'!$O:$O,"&lt;"&amp;$B39,'IEA-MethaneAbatement'!$O:$O,"&gt;="&amp;$A39,'IEA-MethaneAbatement'!$M:$M,$B$1,'IEA-MethaneAbatement'!$B:$B,'Country Selector'!$A$2)+VLOOKUP($C$1,'Multipliers and Adjustments'!$A$70:$I$86,TRUNC(COLUMN(W$2)/5)+2,FALSE)*SUMIFS('IEA-MethaneAbatement'!$N:$N,'IEA-MethaneAbatement'!$O:$O,"&lt;"&amp;$B39,'IEA-MethaneAbatement'!$O:$O,"&gt;="&amp;$A39,'IEA-MethaneAbatement'!$M:$M,$C$1,'IEA-MethaneAbatement'!$B:$B,'Country Selector'!$A$2)+VLOOKUP($D$1,'Multipliers and Adjustments'!$A$70:$I$86,TRUNC(COLUMN(W$2)/5)+2,FALSE)*SUMIFS('IEA-MethaneAbatement'!$N:$N,'IEA-MethaneAbatement'!$O:$O,"&lt;"&amp;$B39,'IEA-MethaneAbatement'!$O:$O,"&gt;="&amp;$A39,'IEA-MethaneAbatement'!$M:$M,$D$1,'IEA-MethaneAbatement'!$B:$B,'Country Selector'!$A$2)))*(1+INDEX('EPA to IEA Scaling'!$F$8:$AO$8,,MATCH(W$2,'EPA to IEA Scaling'!$F$1:$AO$1,0)))</f>
        <v>0</v>
      </c>
      <c r="X39" cm="1">
        <f t="array" ref="X39">((VLOOKUP($B$1,'Multipliers and Adjustments'!$A$70:$I$86,TRUNC(COLUMN(X$2)/5)+2,FALSE)*SUMIFS('IEA-MethaneAbatement'!$N:$N,'IEA-MethaneAbatement'!$O:$O,"&lt;"&amp;$B39,'IEA-MethaneAbatement'!$O:$O,"&gt;="&amp;$A39,'IEA-MethaneAbatement'!$M:$M,$B$1,'IEA-MethaneAbatement'!$B:$B,'Country Selector'!$A$2)+VLOOKUP($C$1,'Multipliers and Adjustments'!$A$70:$I$86,TRUNC(COLUMN(X$2)/5)+2,FALSE)*SUMIFS('IEA-MethaneAbatement'!$N:$N,'IEA-MethaneAbatement'!$O:$O,"&lt;"&amp;$B39,'IEA-MethaneAbatement'!$O:$O,"&gt;="&amp;$A39,'IEA-MethaneAbatement'!$M:$M,$C$1,'IEA-MethaneAbatement'!$B:$B,'Country Selector'!$A$2)+VLOOKUP($D$1,'Multipliers and Adjustments'!$A$70:$I$86,TRUNC(COLUMN(X$2)/5)+2,FALSE)*SUMIFS('IEA-MethaneAbatement'!$N:$N,'IEA-MethaneAbatement'!$O:$O,"&lt;"&amp;$B39,'IEA-MethaneAbatement'!$O:$O,"&gt;="&amp;$A39,'IEA-MethaneAbatement'!$M:$M,$D$1,'IEA-MethaneAbatement'!$B:$B,'Country Selector'!$A$2)))*(1+INDEX('EPA to IEA Scaling'!$F$8:$AO$8,,MATCH(X$2,'EPA to IEA Scaling'!$F$1:$AO$1,0)))</f>
        <v>0</v>
      </c>
      <c r="Y39" cm="1">
        <f t="array" ref="Y39">((VLOOKUP($B$1,'Multipliers and Adjustments'!$A$70:$I$86,TRUNC(COLUMN(Y$2)/5)+2,FALSE)*SUMIFS('IEA-MethaneAbatement'!$N:$N,'IEA-MethaneAbatement'!$O:$O,"&lt;"&amp;$B39,'IEA-MethaneAbatement'!$O:$O,"&gt;="&amp;$A39,'IEA-MethaneAbatement'!$M:$M,$B$1,'IEA-MethaneAbatement'!$B:$B,'Country Selector'!$A$2)+VLOOKUP($C$1,'Multipliers and Adjustments'!$A$70:$I$86,TRUNC(COLUMN(Y$2)/5)+2,FALSE)*SUMIFS('IEA-MethaneAbatement'!$N:$N,'IEA-MethaneAbatement'!$O:$O,"&lt;"&amp;$B39,'IEA-MethaneAbatement'!$O:$O,"&gt;="&amp;$A39,'IEA-MethaneAbatement'!$M:$M,$C$1,'IEA-MethaneAbatement'!$B:$B,'Country Selector'!$A$2)+VLOOKUP($D$1,'Multipliers and Adjustments'!$A$70:$I$86,TRUNC(COLUMN(Y$2)/5)+2,FALSE)*SUMIFS('IEA-MethaneAbatement'!$N:$N,'IEA-MethaneAbatement'!$O:$O,"&lt;"&amp;$B39,'IEA-MethaneAbatement'!$O:$O,"&gt;="&amp;$A39,'IEA-MethaneAbatement'!$M:$M,$D$1,'IEA-MethaneAbatement'!$B:$B,'Country Selector'!$A$2)))*(1+INDEX('EPA to IEA Scaling'!$F$8:$AO$8,,MATCH(Y$2,'EPA to IEA Scaling'!$F$1:$AO$1,0)))</f>
        <v>0</v>
      </c>
      <c r="Z39" cm="1">
        <f t="array" ref="Z39">((VLOOKUP($B$1,'Multipliers and Adjustments'!$A$70:$I$86,TRUNC(COLUMN(Z$2)/5)+2,FALSE)*SUMIFS('IEA-MethaneAbatement'!$N:$N,'IEA-MethaneAbatement'!$O:$O,"&lt;"&amp;$B39,'IEA-MethaneAbatement'!$O:$O,"&gt;="&amp;$A39,'IEA-MethaneAbatement'!$M:$M,$B$1,'IEA-MethaneAbatement'!$B:$B,'Country Selector'!$A$2)+VLOOKUP($C$1,'Multipliers and Adjustments'!$A$70:$I$86,TRUNC(COLUMN(Z$2)/5)+2,FALSE)*SUMIFS('IEA-MethaneAbatement'!$N:$N,'IEA-MethaneAbatement'!$O:$O,"&lt;"&amp;$B39,'IEA-MethaneAbatement'!$O:$O,"&gt;="&amp;$A39,'IEA-MethaneAbatement'!$M:$M,$C$1,'IEA-MethaneAbatement'!$B:$B,'Country Selector'!$A$2)+VLOOKUP($D$1,'Multipliers and Adjustments'!$A$70:$I$86,TRUNC(COLUMN(Z$2)/5)+2,FALSE)*SUMIFS('IEA-MethaneAbatement'!$N:$N,'IEA-MethaneAbatement'!$O:$O,"&lt;"&amp;$B39,'IEA-MethaneAbatement'!$O:$O,"&gt;="&amp;$A39,'IEA-MethaneAbatement'!$M:$M,$D$1,'IEA-MethaneAbatement'!$B:$B,'Country Selector'!$A$2)))*(1+INDEX('EPA to IEA Scaling'!$F$8:$AO$8,,MATCH(Z$2,'EPA to IEA Scaling'!$F$1:$AO$1,0)))</f>
        <v>0</v>
      </c>
      <c r="AA39" cm="1">
        <f t="array" ref="AA39">((VLOOKUP($B$1,'Multipliers and Adjustments'!$A$70:$I$86,TRUNC(COLUMN(AA$2)/5)+2,FALSE)*SUMIFS('IEA-MethaneAbatement'!$N:$N,'IEA-MethaneAbatement'!$O:$O,"&lt;"&amp;$B39,'IEA-MethaneAbatement'!$O:$O,"&gt;="&amp;$A39,'IEA-MethaneAbatement'!$M:$M,$B$1,'IEA-MethaneAbatement'!$B:$B,'Country Selector'!$A$2)+VLOOKUP($C$1,'Multipliers and Adjustments'!$A$70:$I$86,TRUNC(COLUMN(AA$2)/5)+2,FALSE)*SUMIFS('IEA-MethaneAbatement'!$N:$N,'IEA-MethaneAbatement'!$O:$O,"&lt;"&amp;$B39,'IEA-MethaneAbatement'!$O:$O,"&gt;="&amp;$A39,'IEA-MethaneAbatement'!$M:$M,$C$1,'IEA-MethaneAbatement'!$B:$B,'Country Selector'!$A$2)+VLOOKUP($D$1,'Multipliers and Adjustments'!$A$70:$I$86,TRUNC(COLUMN(AA$2)/5)+2,FALSE)*SUMIFS('IEA-MethaneAbatement'!$N:$N,'IEA-MethaneAbatement'!$O:$O,"&lt;"&amp;$B39,'IEA-MethaneAbatement'!$O:$O,"&gt;="&amp;$A39,'IEA-MethaneAbatement'!$M:$M,$D$1,'IEA-MethaneAbatement'!$B:$B,'Country Selector'!$A$2)))*(1+INDEX('EPA to IEA Scaling'!$F$8:$AO$8,,MATCH(AA$2,'EPA to IEA Scaling'!$F$1:$AO$1,0)))</f>
        <v>0</v>
      </c>
      <c r="AB39" s="31" cm="1">
        <f t="array" ref="AB39">((VLOOKUP($B$1,'Multipliers and Adjustments'!$A$70:$I$86,TRUNC(COLUMN(AB$2)/5)+2,FALSE)*SUMIFS('IEA-MethaneAbatement'!$N:$N,'IEA-MethaneAbatement'!$O:$O,"&lt;"&amp;$B39,'IEA-MethaneAbatement'!$O:$O,"&gt;="&amp;$A39,'IEA-MethaneAbatement'!$M:$M,$B$1,'IEA-MethaneAbatement'!$B:$B,'Country Selector'!$A$2)+VLOOKUP($C$1,'Multipliers and Adjustments'!$A$70:$I$86,TRUNC(COLUMN(AB$2)/5)+2,FALSE)*SUMIFS('IEA-MethaneAbatement'!$N:$N,'IEA-MethaneAbatement'!$O:$O,"&lt;"&amp;$B39,'IEA-MethaneAbatement'!$O:$O,"&gt;="&amp;$A39,'IEA-MethaneAbatement'!$M:$M,$C$1,'IEA-MethaneAbatement'!$B:$B,'Country Selector'!$A$2)+VLOOKUP($D$1,'Multipliers and Adjustments'!$A$70:$I$86,TRUNC(COLUMN(AB$2)/5)+2,FALSE)*SUMIFS('IEA-MethaneAbatement'!$N:$N,'IEA-MethaneAbatement'!$O:$O,"&lt;"&amp;$B39,'IEA-MethaneAbatement'!$O:$O,"&gt;="&amp;$A39,'IEA-MethaneAbatement'!$M:$M,$D$1,'IEA-MethaneAbatement'!$B:$B,'Country Selector'!$A$2)))*(1+INDEX('EPA to IEA Scaling'!$F$8:$AO$8,,MATCH(AB$2,'EPA to IEA Scaling'!$F$1:$AO$1,0)))</f>
        <v>0</v>
      </c>
      <c r="AC39" cm="1">
        <f t="array" ref="AC39">((VLOOKUP($B$1,'Multipliers and Adjustments'!$A$70:$I$86,TRUNC(COLUMN(AC$2)/5)+2,FALSE)*SUMIFS('IEA-MethaneAbatement'!$N:$N,'IEA-MethaneAbatement'!$O:$O,"&lt;"&amp;$B39,'IEA-MethaneAbatement'!$O:$O,"&gt;="&amp;$A39,'IEA-MethaneAbatement'!$M:$M,$B$1,'IEA-MethaneAbatement'!$B:$B,'Country Selector'!$A$2)+VLOOKUP($C$1,'Multipliers and Adjustments'!$A$70:$I$86,TRUNC(COLUMN(AC$2)/5)+2,FALSE)*SUMIFS('IEA-MethaneAbatement'!$N:$N,'IEA-MethaneAbatement'!$O:$O,"&lt;"&amp;$B39,'IEA-MethaneAbatement'!$O:$O,"&gt;="&amp;$A39,'IEA-MethaneAbatement'!$M:$M,$C$1,'IEA-MethaneAbatement'!$B:$B,'Country Selector'!$A$2)+VLOOKUP($D$1,'Multipliers and Adjustments'!$A$70:$I$86,TRUNC(COLUMN(AC$2)/5)+2,FALSE)*SUMIFS('IEA-MethaneAbatement'!$N:$N,'IEA-MethaneAbatement'!$O:$O,"&lt;"&amp;$B39,'IEA-MethaneAbatement'!$O:$O,"&gt;="&amp;$A39,'IEA-MethaneAbatement'!$M:$M,$D$1,'IEA-MethaneAbatement'!$B:$B,'Country Selector'!$A$2)))*(1+INDEX('EPA to IEA Scaling'!$F$8:$AO$8,,MATCH(AC$2,'EPA to IEA Scaling'!$F$1:$AO$1,0)))</f>
        <v>0</v>
      </c>
      <c r="AD39" cm="1">
        <f t="array" ref="AD39">((VLOOKUP($B$1,'Multipliers and Adjustments'!$A$70:$I$86,TRUNC(COLUMN(AD$2)/5)+2,FALSE)*SUMIFS('IEA-MethaneAbatement'!$N:$N,'IEA-MethaneAbatement'!$O:$O,"&lt;"&amp;$B39,'IEA-MethaneAbatement'!$O:$O,"&gt;="&amp;$A39,'IEA-MethaneAbatement'!$M:$M,$B$1,'IEA-MethaneAbatement'!$B:$B,'Country Selector'!$A$2)+VLOOKUP($C$1,'Multipliers and Adjustments'!$A$70:$I$86,TRUNC(COLUMN(AD$2)/5)+2,FALSE)*SUMIFS('IEA-MethaneAbatement'!$N:$N,'IEA-MethaneAbatement'!$O:$O,"&lt;"&amp;$B39,'IEA-MethaneAbatement'!$O:$O,"&gt;="&amp;$A39,'IEA-MethaneAbatement'!$M:$M,$C$1,'IEA-MethaneAbatement'!$B:$B,'Country Selector'!$A$2)+VLOOKUP($D$1,'Multipliers and Adjustments'!$A$70:$I$86,TRUNC(COLUMN(AD$2)/5)+2,FALSE)*SUMIFS('IEA-MethaneAbatement'!$N:$N,'IEA-MethaneAbatement'!$O:$O,"&lt;"&amp;$B39,'IEA-MethaneAbatement'!$O:$O,"&gt;="&amp;$A39,'IEA-MethaneAbatement'!$M:$M,$D$1,'IEA-MethaneAbatement'!$B:$B,'Country Selector'!$A$2)))*(1+INDEX('EPA to IEA Scaling'!$F$8:$AO$8,,MATCH(AD$2,'EPA to IEA Scaling'!$F$1:$AO$1,0)))</f>
        <v>0</v>
      </c>
      <c r="AE39" cm="1">
        <f t="array" ref="AE39">((VLOOKUP($B$1,'Multipliers and Adjustments'!$A$70:$I$86,TRUNC(COLUMN(AE$2)/5)+2,FALSE)*SUMIFS('IEA-MethaneAbatement'!$N:$N,'IEA-MethaneAbatement'!$O:$O,"&lt;"&amp;$B39,'IEA-MethaneAbatement'!$O:$O,"&gt;="&amp;$A39,'IEA-MethaneAbatement'!$M:$M,$B$1,'IEA-MethaneAbatement'!$B:$B,'Country Selector'!$A$2)+VLOOKUP($C$1,'Multipliers and Adjustments'!$A$70:$I$86,TRUNC(COLUMN(AE$2)/5)+2,FALSE)*SUMIFS('IEA-MethaneAbatement'!$N:$N,'IEA-MethaneAbatement'!$O:$O,"&lt;"&amp;$B39,'IEA-MethaneAbatement'!$O:$O,"&gt;="&amp;$A39,'IEA-MethaneAbatement'!$M:$M,$C$1,'IEA-MethaneAbatement'!$B:$B,'Country Selector'!$A$2)+VLOOKUP($D$1,'Multipliers and Adjustments'!$A$70:$I$86,TRUNC(COLUMN(AE$2)/5)+2,FALSE)*SUMIFS('IEA-MethaneAbatement'!$N:$N,'IEA-MethaneAbatement'!$O:$O,"&lt;"&amp;$B39,'IEA-MethaneAbatement'!$O:$O,"&gt;="&amp;$A39,'IEA-MethaneAbatement'!$M:$M,$D$1,'IEA-MethaneAbatement'!$B:$B,'Country Selector'!$A$2)))*(1+INDEX('EPA to IEA Scaling'!$F$8:$AO$8,,MATCH(AE$2,'EPA to IEA Scaling'!$F$1:$AO$1,0)))</f>
        <v>0</v>
      </c>
      <c r="AF39" cm="1">
        <f t="array" ref="AF39">((VLOOKUP($B$1,'Multipliers and Adjustments'!$A$70:$I$86,TRUNC(COLUMN(AF$2)/5)+2,FALSE)*SUMIFS('IEA-MethaneAbatement'!$N:$N,'IEA-MethaneAbatement'!$O:$O,"&lt;"&amp;$B39,'IEA-MethaneAbatement'!$O:$O,"&gt;="&amp;$A39,'IEA-MethaneAbatement'!$M:$M,$B$1,'IEA-MethaneAbatement'!$B:$B,'Country Selector'!$A$2)+VLOOKUP($C$1,'Multipliers and Adjustments'!$A$70:$I$86,TRUNC(COLUMN(AF$2)/5)+2,FALSE)*SUMIFS('IEA-MethaneAbatement'!$N:$N,'IEA-MethaneAbatement'!$O:$O,"&lt;"&amp;$B39,'IEA-MethaneAbatement'!$O:$O,"&gt;="&amp;$A39,'IEA-MethaneAbatement'!$M:$M,$C$1,'IEA-MethaneAbatement'!$B:$B,'Country Selector'!$A$2)+VLOOKUP($D$1,'Multipliers and Adjustments'!$A$70:$I$86,TRUNC(COLUMN(AF$2)/5)+2,FALSE)*SUMIFS('IEA-MethaneAbatement'!$N:$N,'IEA-MethaneAbatement'!$O:$O,"&lt;"&amp;$B39,'IEA-MethaneAbatement'!$O:$O,"&gt;="&amp;$A39,'IEA-MethaneAbatement'!$M:$M,$D$1,'IEA-MethaneAbatement'!$B:$B,'Country Selector'!$A$2)))*(1+INDEX('EPA to IEA Scaling'!$F$8:$AO$8,,MATCH(AF$2,'EPA to IEA Scaling'!$F$1:$AO$1,0)))</f>
        <v>0</v>
      </c>
      <c r="AG39" s="31" cm="1">
        <f t="array" ref="AG39">((VLOOKUP($B$1,'Multipliers and Adjustments'!$A$70:$I$86,TRUNC(COLUMN(AG$2)/5)+2,FALSE)*SUMIFS('IEA-MethaneAbatement'!$N:$N,'IEA-MethaneAbatement'!$O:$O,"&lt;"&amp;$B39,'IEA-MethaneAbatement'!$O:$O,"&gt;="&amp;$A39,'IEA-MethaneAbatement'!$M:$M,$B$1,'IEA-MethaneAbatement'!$B:$B,'Country Selector'!$A$2)+VLOOKUP($C$1,'Multipliers and Adjustments'!$A$70:$I$86,TRUNC(COLUMN(AG$2)/5)+2,FALSE)*SUMIFS('IEA-MethaneAbatement'!$N:$N,'IEA-MethaneAbatement'!$O:$O,"&lt;"&amp;$B39,'IEA-MethaneAbatement'!$O:$O,"&gt;="&amp;$A39,'IEA-MethaneAbatement'!$M:$M,$C$1,'IEA-MethaneAbatement'!$B:$B,'Country Selector'!$A$2)+VLOOKUP($D$1,'Multipliers and Adjustments'!$A$70:$I$86,TRUNC(COLUMN(AG$2)/5)+2,FALSE)*SUMIFS('IEA-MethaneAbatement'!$N:$N,'IEA-MethaneAbatement'!$O:$O,"&lt;"&amp;$B39,'IEA-MethaneAbatement'!$O:$O,"&gt;="&amp;$A39,'IEA-MethaneAbatement'!$M:$M,$D$1,'IEA-MethaneAbatement'!$B:$B,'Country Selector'!$A$2)))*(1+INDEX('EPA to IEA Scaling'!$F$8:$AO$8,,MATCH(AG$2,'EPA to IEA Scaling'!$F$1:$AO$1,0)))</f>
        <v>0</v>
      </c>
      <c r="AH39" cm="1">
        <f t="array" ref="AH39">((VLOOKUP($B$1,'Multipliers and Adjustments'!$A$70:$I$86,TRUNC(COLUMN(AH$2)/5)+2,FALSE)*SUMIFS('IEA-MethaneAbatement'!$N:$N,'IEA-MethaneAbatement'!$O:$O,"&lt;"&amp;$B39,'IEA-MethaneAbatement'!$O:$O,"&gt;="&amp;$A39,'IEA-MethaneAbatement'!$M:$M,$B$1,'IEA-MethaneAbatement'!$B:$B,'Country Selector'!$A$2)+VLOOKUP($C$1,'Multipliers and Adjustments'!$A$70:$I$86,TRUNC(COLUMN(AH$2)/5)+2,FALSE)*SUMIFS('IEA-MethaneAbatement'!$N:$N,'IEA-MethaneAbatement'!$O:$O,"&lt;"&amp;$B39,'IEA-MethaneAbatement'!$O:$O,"&gt;="&amp;$A39,'IEA-MethaneAbatement'!$M:$M,$C$1,'IEA-MethaneAbatement'!$B:$B,'Country Selector'!$A$2)+VLOOKUP($D$1,'Multipliers and Adjustments'!$A$70:$I$86,TRUNC(COLUMN(AH$2)/5)+2,FALSE)*SUMIFS('IEA-MethaneAbatement'!$N:$N,'IEA-MethaneAbatement'!$O:$O,"&lt;"&amp;$B39,'IEA-MethaneAbatement'!$O:$O,"&gt;="&amp;$A39,'IEA-MethaneAbatement'!$M:$M,$D$1,'IEA-MethaneAbatement'!$B:$B,'Country Selector'!$A$2)))*(1+INDEX('EPA to IEA Scaling'!$F$8:$AO$8,,MATCH(AH$2,'EPA to IEA Scaling'!$F$1:$AO$1,0)))</f>
        <v>0</v>
      </c>
      <c r="AI39" cm="1">
        <f t="array" ref="AI39">((VLOOKUP($B$1,'Multipliers and Adjustments'!$A$70:$I$86,TRUNC(COLUMN(AI$2)/5)+2,FALSE)*SUMIFS('IEA-MethaneAbatement'!$N:$N,'IEA-MethaneAbatement'!$O:$O,"&lt;"&amp;$B39,'IEA-MethaneAbatement'!$O:$O,"&gt;="&amp;$A39,'IEA-MethaneAbatement'!$M:$M,$B$1,'IEA-MethaneAbatement'!$B:$B,'Country Selector'!$A$2)+VLOOKUP($C$1,'Multipliers and Adjustments'!$A$70:$I$86,TRUNC(COLUMN(AI$2)/5)+2,FALSE)*SUMIFS('IEA-MethaneAbatement'!$N:$N,'IEA-MethaneAbatement'!$O:$O,"&lt;"&amp;$B39,'IEA-MethaneAbatement'!$O:$O,"&gt;="&amp;$A39,'IEA-MethaneAbatement'!$M:$M,$C$1,'IEA-MethaneAbatement'!$B:$B,'Country Selector'!$A$2)+VLOOKUP($D$1,'Multipliers and Adjustments'!$A$70:$I$86,TRUNC(COLUMN(AI$2)/5)+2,FALSE)*SUMIFS('IEA-MethaneAbatement'!$N:$N,'IEA-MethaneAbatement'!$O:$O,"&lt;"&amp;$B39,'IEA-MethaneAbatement'!$O:$O,"&gt;="&amp;$A39,'IEA-MethaneAbatement'!$M:$M,$D$1,'IEA-MethaneAbatement'!$B:$B,'Country Selector'!$A$2)))*(1+INDEX('EPA to IEA Scaling'!$F$8:$AO$8,,MATCH(AI$2,'EPA to IEA Scaling'!$F$1:$AO$1,0)))</f>
        <v>0</v>
      </c>
      <c r="AJ39" cm="1">
        <f t="array" ref="AJ39">((VLOOKUP($B$1,'Multipliers and Adjustments'!$A$70:$I$86,TRUNC(COLUMN(AJ$2)/5)+2,FALSE)*SUMIFS('IEA-MethaneAbatement'!$N:$N,'IEA-MethaneAbatement'!$O:$O,"&lt;"&amp;$B39,'IEA-MethaneAbatement'!$O:$O,"&gt;="&amp;$A39,'IEA-MethaneAbatement'!$M:$M,$B$1,'IEA-MethaneAbatement'!$B:$B,'Country Selector'!$A$2)+VLOOKUP($C$1,'Multipliers and Adjustments'!$A$70:$I$86,TRUNC(COLUMN(AJ$2)/5)+2,FALSE)*SUMIFS('IEA-MethaneAbatement'!$N:$N,'IEA-MethaneAbatement'!$O:$O,"&lt;"&amp;$B39,'IEA-MethaneAbatement'!$O:$O,"&gt;="&amp;$A39,'IEA-MethaneAbatement'!$M:$M,$C$1,'IEA-MethaneAbatement'!$B:$B,'Country Selector'!$A$2)+VLOOKUP($D$1,'Multipliers and Adjustments'!$A$70:$I$86,TRUNC(COLUMN(AJ$2)/5)+2,FALSE)*SUMIFS('IEA-MethaneAbatement'!$N:$N,'IEA-MethaneAbatement'!$O:$O,"&lt;"&amp;$B39,'IEA-MethaneAbatement'!$O:$O,"&gt;="&amp;$A39,'IEA-MethaneAbatement'!$M:$M,$D$1,'IEA-MethaneAbatement'!$B:$B,'Country Selector'!$A$2)))*(1+INDEX('EPA to IEA Scaling'!$F$8:$AO$8,,MATCH(AJ$2,'EPA to IEA Scaling'!$F$1:$AO$1,0)))</f>
        <v>0</v>
      </c>
      <c r="AK39" cm="1">
        <f t="array" ref="AK39">((VLOOKUP($B$1,'Multipliers and Adjustments'!$A$70:$I$86,TRUNC(COLUMN(AK$2)/5)+2,FALSE)*SUMIFS('IEA-MethaneAbatement'!$N:$N,'IEA-MethaneAbatement'!$O:$O,"&lt;"&amp;$B39,'IEA-MethaneAbatement'!$O:$O,"&gt;="&amp;$A39,'IEA-MethaneAbatement'!$M:$M,$B$1,'IEA-MethaneAbatement'!$B:$B,'Country Selector'!$A$2)+VLOOKUP($C$1,'Multipliers and Adjustments'!$A$70:$I$86,TRUNC(COLUMN(AK$2)/5)+2,FALSE)*SUMIFS('IEA-MethaneAbatement'!$N:$N,'IEA-MethaneAbatement'!$O:$O,"&lt;"&amp;$B39,'IEA-MethaneAbatement'!$O:$O,"&gt;="&amp;$A39,'IEA-MethaneAbatement'!$M:$M,$C$1,'IEA-MethaneAbatement'!$B:$B,'Country Selector'!$A$2)+VLOOKUP($D$1,'Multipliers and Adjustments'!$A$70:$I$86,TRUNC(COLUMN(AK$2)/5)+2,FALSE)*SUMIFS('IEA-MethaneAbatement'!$N:$N,'IEA-MethaneAbatement'!$O:$O,"&lt;"&amp;$B39,'IEA-MethaneAbatement'!$O:$O,"&gt;="&amp;$A39,'IEA-MethaneAbatement'!$M:$M,$D$1,'IEA-MethaneAbatement'!$B:$B,'Country Selector'!$A$2)))*(1+INDEX('EPA to IEA Scaling'!$F$8:$AO$8,,MATCH(AK$2,'EPA to IEA Scaling'!$F$1:$AO$1,0)))</f>
        <v>0</v>
      </c>
      <c r="AL39" s="31" cm="1">
        <f t="array" ref="AL39">((VLOOKUP($B$1,'Multipliers and Adjustments'!$A$70:$I$86,TRUNC(COLUMN(AL$2)/5)+2,FALSE)*SUMIFS('IEA-MethaneAbatement'!$N:$N,'IEA-MethaneAbatement'!$O:$O,"&lt;"&amp;$B39,'IEA-MethaneAbatement'!$O:$O,"&gt;="&amp;$A39,'IEA-MethaneAbatement'!$M:$M,$B$1,'IEA-MethaneAbatement'!$B:$B,'Country Selector'!$A$2)+VLOOKUP($C$1,'Multipliers and Adjustments'!$A$70:$I$86,TRUNC(COLUMN(AL$2)/5)+2,FALSE)*SUMIFS('IEA-MethaneAbatement'!$N:$N,'IEA-MethaneAbatement'!$O:$O,"&lt;"&amp;$B39,'IEA-MethaneAbatement'!$O:$O,"&gt;="&amp;$A39,'IEA-MethaneAbatement'!$M:$M,$C$1,'IEA-MethaneAbatement'!$B:$B,'Country Selector'!$A$2)+VLOOKUP($D$1,'Multipliers and Adjustments'!$A$70:$I$86,TRUNC(COLUMN(AL$2)/5)+2,FALSE)*SUMIFS('IEA-MethaneAbatement'!$N:$N,'IEA-MethaneAbatement'!$O:$O,"&lt;"&amp;$B39,'IEA-MethaneAbatement'!$O:$O,"&gt;="&amp;$A39,'IEA-MethaneAbatement'!$M:$M,$D$1,'IEA-MethaneAbatement'!$B:$B,'Country Selector'!$A$2)))*(1+INDEX('EPA to IEA Scaling'!$F$8:$AO$8,,MATCH(AL$2,'EPA to IEA Scaling'!$F$1:$AO$1,0)))</f>
        <v>0</v>
      </c>
    </row>
    <row r="40" spans="1:38" x14ac:dyDescent="0.45">
      <c r="A40" s="15">
        <f t="shared" si="1"/>
        <v>50</v>
      </c>
      <c r="B40" s="16">
        <f t="shared" si="2"/>
        <v>60</v>
      </c>
      <c r="C40" s="31" cm="1">
        <f t="array" ref="C40">((VLOOKUP($B$1,'Multipliers and Adjustments'!$A$70:$I$86,TRUNC(COLUMN(C$2)/5)+2,FALSE)*SUMIFS('IEA-MethaneAbatement'!$N:$N,'IEA-MethaneAbatement'!$O:$O,"&lt;"&amp;$B40,'IEA-MethaneAbatement'!$O:$O,"&gt;="&amp;$A40,'IEA-MethaneAbatement'!$M:$M,$B$1,'IEA-MethaneAbatement'!$B:$B,'Country Selector'!$A$2)+VLOOKUP($C$1,'Multipliers and Adjustments'!$A$70:$I$86,TRUNC(COLUMN(C$2)/5)+2,FALSE)*SUMIFS('IEA-MethaneAbatement'!$N:$N,'IEA-MethaneAbatement'!$O:$O,"&lt;"&amp;$B40,'IEA-MethaneAbatement'!$O:$O,"&gt;="&amp;$A40,'IEA-MethaneAbatement'!$M:$M,$C$1,'IEA-MethaneAbatement'!$B:$B,'Country Selector'!$A$2)+VLOOKUP($D$1,'Multipliers and Adjustments'!$A$70:$I$86,TRUNC(COLUMN(C$2)/5)+2,FALSE)*SUMIFS('IEA-MethaneAbatement'!$N:$N,'IEA-MethaneAbatement'!$O:$O,"&lt;"&amp;$B40,'IEA-MethaneAbatement'!$O:$O,"&gt;="&amp;$A40,'IEA-MethaneAbatement'!$M:$M,$D$1,'IEA-MethaneAbatement'!$B:$B,'Country Selector'!$A$2)))*(1+INDEX('EPA to IEA Scaling'!$F$8:$AO$8,,MATCH(C$2,'EPA to IEA Scaling'!$F$1:$AO$1,0)))</f>
        <v>0</v>
      </c>
      <c r="D40" cm="1">
        <f t="array" ref="D40">((VLOOKUP($B$1,'Multipliers and Adjustments'!$A$70:$I$86,TRUNC(COLUMN(D$2)/5)+2,FALSE)*SUMIFS('IEA-MethaneAbatement'!$N:$N,'IEA-MethaneAbatement'!$O:$O,"&lt;"&amp;$B40,'IEA-MethaneAbatement'!$O:$O,"&gt;="&amp;$A40,'IEA-MethaneAbatement'!$M:$M,$B$1,'IEA-MethaneAbatement'!$B:$B,'Country Selector'!$A$2)+VLOOKUP($C$1,'Multipliers and Adjustments'!$A$70:$I$86,TRUNC(COLUMN(D$2)/5)+2,FALSE)*SUMIFS('IEA-MethaneAbatement'!$N:$N,'IEA-MethaneAbatement'!$O:$O,"&lt;"&amp;$B40,'IEA-MethaneAbatement'!$O:$O,"&gt;="&amp;$A40,'IEA-MethaneAbatement'!$M:$M,$C$1,'IEA-MethaneAbatement'!$B:$B,'Country Selector'!$A$2)+VLOOKUP($D$1,'Multipliers and Adjustments'!$A$70:$I$86,TRUNC(COLUMN(D$2)/5)+2,FALSE)*SUMIFS('IEA-MethaneAbatement'!$N:$N,'IEA-MethaneAbatement'!$O:$O,"&lt;"&amp;$B40,'IEA-MethaneAbatement'!$O:$O,"&gt;="&amp;$A40,'IEA-MethaneAbatement'!$M:$M,$D$1,'IEA-MethaneAbatement'!$B:$B,'Country Selector'!$A$2)))*(1+INDEX('EPA to IEA Scaling'!$F$8:$AO$8,,MATCH(D$2,'EPA to IEA Scaling'!$F$1:$AO$1,0)))</f>
        <v>0</v>
      </c>
      <c r="E40" cm="1">
        <f t="array" ref="E40">((VLOOKUP($B$1,'Multipliers and Adjustments'!$A$70:$I$86,TRUNC(COLUMN(E$2)/5)+2,FALSE)*SUMIFS('IEA-MethaneAbatement'!$N:$N,'IEA-MethaneAbatement'!$O:$O,"&lt;"&amp;$B40,'IEA-MethaneAbatement'!$O:$O,"&gt;="&amp;$A40,'IEA-MethaneAbatement'!$M:$M,$B$1,'IEA-MethaneAbatement'!$B:$B,'Country Selector'!$A$2)+VLOOKUP($C$1,'Multipliers and Adjustments'!$A$70:$I$86,TRUNC(COLUMN(E$2)/5)+2,FALSE)*SUMIFS('IEA-MethaneAbatement'!$N:$N,'IEA-MethaneAbatement'!$O:$O,"&lt;"&amp;$B40,'IEA-MethaneAbatement'!$O:$O,"&gt;="&amp;$A40,'IEA-MethaneAbatement'!$M:$M,$C$1,'IEA-MethaneAbatement'!$B:$B,'Country Selector'!$A$2)+VLOOKUP($D$1,'Multipliers and Adjustments'!$A$70:$I$86,TRUNC(COLUMN(E$2)/5)+2,FALSE)*SUMIFS('IEA-MethaneAbatement'!$N:$N,'IEA-MethaneAbatement'!$O:$O,"&lt;"&amp;$B40,'IEA-MethaneAbatement'!$O:$O,"&gt;="&amp;$A40,'IEA-MethaneAbatement'!$M:$M,$D$1,'IEA-MethaneAbatement'!$B:$B,'Country Selector'!$A$2)))*(1+INDEX('EPA to IEA Scaling'!$F$8:$AO$8,,MATCH(E$2,'EPA to IEA Scaling'!$F$1:$AO$1,0)))</f>
        <v>0</v>
      </c>
      <c r="F40" cm="1">
        <f t="array" ref="F40">((VLOOKUP($B$1,'Multipliers and Adjustments'!$A$70:$I$86,TRUNC(COLUMN(F$2)/5)+2,FALSE)*SUMIFS('IEA-MethaneAbatement'!$N:$N,'IEA-MethaneAbatement'!$O:$O,"&lt;"&amp;$B40,'IEA-MethaneAbatement'!$O:$O,"&gt;="&amp;$A40,'IEA-MethaneAbatement'!$M:$M,$B$1,'IEA-MethaneAbatement'!$B:$B,'Country Selector'!$A$2)+VLOOKUP($C$1,'Multipliers and Adjustments'!$A$70:$I$86,TRUNC(COLUMN(F$2)/5)+2,FALSE)*SUMIFS('IEA-MethaneAbatement'!$N:$N,'IEA-MethaneAbatement'!$O:$O,"&lt;"&amp;$B40,'IEA-MethaneAbatement'!$O:$O,"&gt;="&amp;$A40,'IEA-MethaneAbatement'!$M:$M,$C$1,'IEA-MethaneAbatement'!$B:$B,'Country Selector'!$A$2)+VLOOKUP($D$1,'Multipliers and Adjustments'!$A$70:$I$86,TRUNC(COLUMN(F$2)/5)+2,FALSE)*SUMIFS('IEA-MethaneAbatement'!$N:$N,'IEA-MethaneAbatement'!$O:$O,"&lt;"&amp;$B40,'IEA-MethaneAbatement'!$O:$O,"&gt;="&amp;$A40,'IEA-MethaneAbatement'!$M:$M,$D$1,'IEA-MethaneAbatement'!$B:$B,'Country Selector'!$A$2)))*(1+INDEX('EPA to IEA Scaling'!$F$8:$AO$8,,MATCH(F$2,'EPA to IEA Scaling'!$F$1:$AO$1,0)))</f>
        <v>0</v>
      </c>
      <c r="G40" cm="1">
        <f t="array" ref="G40">((VLOOKUP($B$1,'Multipliers and Adjustments'!$A$70:$I$86,TRUNC(COLUMN(G$2)/5)+2,FALSE)*SUMIFS('IEA-MethaneAbatement'!$N:$N,'IEA-MethaneAbatement'!$O:$O,"&lt;"&amp;$B40,'IEA-MethaneAbatement'!$O:$O,"&gt;="&amp;$A40,'IEA-MethaneAbatement'!$M:$M,$B$1,'IEA-MethaneAbatement'!$B:$B,'Country Selector'!$A$2)+VLOOKUP($C$1,'Multipliers and Adjustments'!$A$70:$I$86,TRUNC(COLUMN(G$2)/5)+2,FALSE)*SUMIFS('IEA-MethaneAbatement'!$N:$N,'IEA-MethaneAbatement'!$O:$O,"&lt;"&amp;$B40,'IEA-MethaneAbatement'!$O:$O,"&gt;="&amp;$A40,'IEA-MethaneAbatement'!$M:$M,$C$1,'IEA-MethaneAbatement'!$B:$B,'Country Selector'!$A$2)+VLOOKUP($D$1,'Multipliers and Adjustments'!$A$70:$I$86,TRUNC(COLUMN(G$2)/5)+2,FALSE)*SUMIFS('IEA-MethaneAbatement'!$N:$N,'IEA-MethaneAbatement'!$O:$O,"&lt;"&amp;$B40,'IEA-MethaneAbatement'!$O:$O,"&gt;="&amp;$A40,'IEA-MethaneAbatement'!$M:$M,$D$1,'IEA-MethaneAbatement'!$B:$B,'Country Selector'!$A$2)))*(1+INDEX('EPA to IEA Scaling'!$F$8:$AO$8,,MATCH(G$2,'EPA to IEA Scaling'!$F$1:$AO$1,0)))</f>
        <v>0</v>
      </c>
      <c r="H40" s="31" cm="1">
        <f t="array" ref="H40">((VLOOKUP($B$1,'Multipliers and Adjustments'!$A$70:$I$86,TRUNC(COLUMN(H$2)/5)+2,FALSE)*SUMIFS('IEA-MethaneAbatement'!$N:$N,'IEA-MethaneAbatement'!$O:$O,"&lt;"&amp;$B40,'IEA-MethaneAbatement'!$O:$O,"&gt;="&amp;$A40,'IEA-MethaneAbatement'!$M:$M,$B$1,'IEA-MethaneAbatement'!$B:$B,'Country Selector'!$A$2)+VLOOKUP($C$1,'Multipliers and Adjustments'!$A$70:$I$86,TRUNC(COLUMN(H$2)/5)+2,FALSE)*SUMIFS('IEA-MethaneAbatement'!$N:$N,'IEA-MethaneAbatement'!$O:$O,"&lt;"&amp;$B40,'IEA-MethaneAbatement'!$O:$O,"&gt;="&amp;$A40,'IEA-MethaneAbatement'!$M:$M,$C$1,'IEA-MethaneAbatement'!$B:$B,'Country Selector'!$A$2)+VLOOKUP($D$1,'Multipliers and Adjustments'!$A$70:$I$86,TRUNC(COLUMN(H$2)/5)+2,FALSE)*SUMIFS('IEA-MethaneAbatement'!$N:$N,'IEA-MethaneAbatement'!$O:$O,"&lt;"&amp;$B40,'IEA-MethaneAbatement'!$O:$O,"&gt;="&amp;$A40,'IEA-MethaneAbatement'!$M:$M,$D$1,'IEA-MethaneAbatement'!$B:$B,'Country Selector'!$A$2)))*(1+INDEX('EPA to IEA Scaling'!$F$8:$AO$8,,MATCH(H$2,'EPA to IEA Scaling'!$F$1:$AO$1,0)))</f>
        <v>0</v>
      </c>
      <c r="I40" cm="1">
        <f t="array" ref="I40">((VLOOKUP($B$1,'Multipliers and Adjustments'!$A$70:$I$86,TRUNC(COLUMN(I$2)/5)+2,FALSE)*SUMIFS('IEA-MethaneAbatement'!$N:$N,'IEA-MethaneAbatement'!$O:$O,"&lt;"&amp;$B40,'IEA-MethaneAbatement'!$O:$O,"&gt;="&amp;$A40,'IEA-MethaneAbatement'!$M:$M,$B$1,'IEA-MethaneAbatement'!$B:$B,'Country Selector'!$A$2)+VLOOKUP($C$1,'Multipliers and Adjustments'!$A$70:$I$86,TRUNC(COLUMN(I$2)/5)+2,FALSE)*SUMIFS('IEA-MethaneAbatement'!$N:$N,'IEA-MethaneAbatement'!$O:$O,"&lt;"&amp;$B40,'IEA-MethaneAbatement'!$O:$O,"&gt;="&amp;$A40,'IEA-MethaneAbatement'!$M:$M,$C$1,'IEA-MethaneAbatement'!$B:$B,'Country Selector'!$A$2)+VLOOKUP($D$1,'Multipliers and Adjustments'!$A$70:$I$86,TRUNC(COLUMN(I$2)/5)+2,FALSE)*SUMIFS('IEA-MethaneAbatement'!$N:$N,'IEA-MethaneAbatement'!$O:$O,"&lt;"&amp;$B40,'IEA-MethaneAbatement'!$O:$O,"&gt;="&amp;$A40,'IEA-MethaneAbatement'!$M:$M,$D$1,'IEA-MethaneAbatement'!$B:$B,'Country Selector'!$A$2)))*(1+INDEX('EPA to IEA Scaling'!$F$8:$AO$8,,MATCH(I$2,'EPA to IEA Scaling'!$F$1:$AO$1,0)))</f>
        <v>0</v>
      </c>
      <c r="J40" cm="1">
        <f t="array" ref="J40">((VLOOKUP($B$1,'Multipliers and Adjustments'!$A$70:$I$86,TRUNC(COLUMN(J$2)/5)+2,FALSE)*SUMIFS('IEA-MethaneAbatement'!$N:$N,'IEA-MethaneAbatement'!$O:$O,"&lt;"&amp;$B40,'IEA-MethaneAbatement'!$O:$O,"&gt;="&amp;$A40,'IEA-MethaneAbatement'!$M:$M,$B$1,'IEA-MethaneAbatement'!$B:$B,'Country Selector'!$A$2)+VLOOKUP($C$1,'Multipliers and Adjustments'!$A$70:$I$86,TRUNC(COLUMN(J$2)/5)+2,FALSE)*SUMIFS('IEA-MethaneAbatement'!$N:$N,'IEA-MethaneAbatement'!$O:$O,"&lt;"&amp;$B40,'IEA-MethaneAbatement'!$O:$O,"&gt;="&amp;$A40,'IEA-MethaneAbatement'!$M:$M,$C$1,'IEA-MethaneAbatement'!$B:$B,'Country Selector'!$A$2)+VLOOKUP($D$1,'Multipliers and Adjustments'!$A$70:$I$86,TRUNC(COLUMN(J$2)/5)+2,FALSE)*SUMIFS('IEA-MethaneAbatement'!$N:$N,'IEA-MethaneAbatement'!$O:$O,"&lt;"&amp;$B40,'IEA-MethaneAbatement'!$O:$O,"&gt;="&amp;$A40,'IEA-MethaneAbatement'!$M:$M,$D$1,'IEA-MethaneAbatement'!$B:$B,'Country Selector'!$A$2)))*(1+INDEX('EPA to IEA Scaling'!$F$8:$AO$8,,MATCH(J$2,'EPA to IEA Scaling'!$F$1:$AO$1,0)))</f>
        <v>0</v>
      </c>
      <c r="K40" cm="1">
        <f t="array" ref="K40">((VLOOKUP($B$1,'Multipliers and Adjustments'!$A$70:$I$86,TRUNC(COLUMN(K$2)/5)+2,FALSE)*SUMIFS('IEA-MethaneAbatement'!$N:$N,'IEA-MethaneAbatement'!$O:$O,"&lt;"&amp;$B40,'IEA-MethaneAbatement'!$O:$O,"&gt;="&amp;$A40,'IEA-MethaneAbatement'!$M:$M,$B$1,'IEA-MethaneAbatement'!$B:$B,'Country Selector'!$A$2)+VLOOKUP($C$1,'Multipliers and Adjustments'!$A$70:$I$86,TRUNC(COLUMN(K$2)/5)+2,FALSE)*SUMIFS('IEA-MethaneAbatement'!$N:$N,'IEA-MethaneAbatement'!$O:$O,"&lt;"&amp;$B40,'IEA-MethaneAbatement'!$O:$O,"&gt;="&amp;$A40,'IEA-MethaneAbatement'!$M:$M,$C$1,'IEA-MethaneAbatement'!$B:$B,'Country Selector'!$A$2)+VLOOKUP($D$1,'Multipliers and Adjustments'!$A$70:$I$86,TRUNC(COLUMN(K$2)/5)+2,FALSE)*SUMIFS('IEA-MethaneAbatement'!$N:$N,'IEA-MethaneAbatement'!$O:$O,"&lt;"&amp;$B40,'IEA-MethaneAbatement'!$O:$O,"&gt;="&amp;$A40,'IEA-MethaneAbatement'!$M:$M,$D$1,'IEA-MethaneAbatement'!$B:$B,'Country Selector'!$A$2)))*(1+INDEX('EPA to IEA Scaling'!$F$8:$AO$8,,MATCH(K$2,'EPA to IEA Scaling'!$F$1:$AO$1,0)))</f>
        <v>0</v>
      </c>
      <c r="L40" cm="1">
        <f t="array" ref="L40">((VLOOKUP($B$1,'Multipliers and Adjustments'!$A$70:$I$86,TRUNC(COLUMN(L$2)/5)+2,FALSE)*SUMIFS('IEA-MethaneAbatement'!$N:$N,'IEA-MethaneAbatement'!$O:$O,"&lt;"&amp;$B40,'IEA-MethaneAbatement'!$O:$O,"&gt;="&amp;$A40,'IEA-MethaneAbatement'!$M:$M,$B$1,'IEA-MethaneAbatement'!$B:$B,'Country Selector'!$A$2)+VLOOKUP($C$1,'Multipliers and Adjustments'!$A$70:$I$86,TRUNC(COLUMN(L$2)/5)+2,FALSE)*SUMIFS('IEA-MethaneAbatement'!$N:$N,'IEA-MethaneAbatement'!$O:$O,"&lt;"&amp;$B40,'IEA-MethaneAbatement'!$O:$O,"&gt;="&amp;$A40,'IEA-MethaneAbatement'!$M:$M,$C$1,'IEA-MethaneAbatement'!$B:$B,'Country Selector'!$A$2)+VLOOKUP($D$1,'Multipliers and Adjustments'!$A$70:$I$86,TRUNC(COLUMN(L$2)/5)+2,FALSE)*SUMIFS('IEA-MethaneAbatement'!$N:$N,'IEA-MethaneAbatement'!$O:$O,"&lt;"&amp;$B40,'IEA-MethaneAbatement'!$O:$O,"&gt;="&amp;$A40,'IEA-MethaneAbatement'!$M:$M,$D$1,'IEA-MethaneAbatement'!$B:$B,'Country Selector'!$A$2)))*(1+INDEX('EPA to IEA Scaling'!$F$8:$AO$8,,MATCH(L$2,'EPA to IEA Scaling'!$F$1:$AO$1,0)))</f>
        <v>0</v>
      </c>
      <c r="M40" s="31" cm="1">
        <f t="array" ref="M40">((VLOOKUP($B$1,'Multipliers and Adjustments'!$A$70:$I$86,TRUNC(COLUMN(M$2)/5)+2,FALSE)*SUMIFS('IEA-MethaneAbatement'!$N:$N,'IEA-MethaneAbatement'!$O:$O,"&lt;"&amp;$B40,'IEA-MethaneAbatement'!$O:$O,"&gt;="&amp;$A40,'IEA-MethaneAbatement'!$M:$M,$B$1,'IEA-MethaneAbatement'!$B:$B,'Country Selector'!$A$2)+VLOOKUP($C$1,'Multipliers and Adjustments'!$A$70:$I$86,TRUNC(COLUMN(M$2)/5)+2,FALSE)*SUMIFS('IEA-MethaneAbatement'!$N:$N,'IEA-MethaneAbatement'!$O:$O,"&lt;"&amp;$B40,'IEA-MethaneAbatement'!$O:$O,"&gt;="&amp;$A40,'IEA-MethaneAbatement'!$M:$M,$C$1,'IEA-MethaneAbatement'!$B:$B,'Country Selector'!$A$2)+VLOOKUP($D$1,'Multipliers and Adjustments'!$A$70:$I$86,TRUNC(COLUMN(M$2)/5)+2,FALSE)*SUMIFS('IEA-MethaneAbatement'!$N:$N,'IEA-MethaneAbatement'!$O:$O,"&lt;"&amp;$B40,'IEA-MethaneAbatement'!$O:$O,"&gt;="&amp;$A40,'IEA-MethaneAbatement'!$M:$M,$D$1,'IEA-MethaneAbatement'!$B:$B,'Country Selector'!$A$2)))*(1+INDEX('EPA to IEA Scaling'!$F$8:$AO$8,,MATCH(M$2,'EPA to IEA Scaling'!$F$1:$AO$1,0)))</f>
        <v>0</v>
      </c>
      <c r="N40" cm="1">
        <f t="array" ref="N40">((VLOOKUP($B$1,'Multipliers and Adjustments'!$A$70:$I$86,TRUNC(COLUMN(N$2)/5)+2,FALSE)*SUMIFS('IEA-MethaneAbatement'!$N:$N,'IEA-MethaneAbatement'!$O:$O,"&lt;"&amp;$B40,'IEA-MethaneAbatement'!$O:$O,"&gt;="&amp;$A40,'IEA-MethaneAbatement'!$M:$M,$B$1,'IEA-MethaneAbatement'!$B:$B,'Country Selector'!$A$2)+VLOOKUP($C$1,'Multipliers and Adjustments'!$A$70:$I$86,TRUNC(COLUMN(N$2)/5)+2,FALSE)*SUMIFS('IEA-MethaneAbatement'!$N:$N,'IEA-MethaneAbatement'!$O:$O,"&lt;"&amp;$B40,'IEA-MethaneAbatement'!$O:$O,"&gt;="&amp;$A40,'IEA-MethaneAbatement'!$M:$M,$C$1,'IEA-MethaneAbatement'!$B:$B,'Country Selector'!$A$2)+VLOOKUP($D$1,'Multipliers and Adjustments'!$A$70:$I$86,TRUNC(COLUMN(N$2)/5)+2,FALSE)*SUMIFS('IEA-MethaneAbatement'!$N:$N,'IEA-MethaneAbatement'!$O:$O,"&lt;"&amp;$B40,'IEA-MethaneAbatement'!$O:$O,"&gt;="&amp;$A40,'IEA-MethaneAbatement'!$M:$M,$D$1,'IEA-MethaneAbatement'!$B:$B,'Country Selector'!$A$2)))*(1+INDEX('EPA to IEA Scaling'!$F$8:$AO$8,,MATCH(N$2,'EPA to IEA Scaling'!$F$1:$AO$1,0)))</f>
        <v>0</v>
      </c>
      <c r="O40" cm="1">
        <f t="array" ref="O40">((VLOOKUP($B$1,'Multipliers and Adjustments'!$A$70:$I$86,TRUNC(COLUMN(O$2)/5)+2,FALSE)*SUMIFS('IEA-MethaneAbatement'!$N:$N,'IEA-MethaneAbatement'!$O:$O,"&lt;"&amp;$B40,'IEA-MethaneAbatement'!$O:$O,"&gt;="&amp;$A40,'IEA-MethaneAbatement'!$M:$M,$B$1,'IEA-MethaneAbatement'!$B:$B,'Country Selector'!$A$2)+VLOOKUP($C$1,'Multipliers and Adjustments'!$A$70:$I$86,TRUNC(COLUMN(O$2)/5)+2,FALSE)*SUMIFS('IEA-MethaneAbatement'!$N:$N,'IEA-MethaneAbatement'!$O:$O,"&lt;"&amp;$B40,'IEA-MethaneAbatement'!$O:$O,"&gt;="&amp;$A40,'IEA-MethaneAbatement'!$M:$M,$C$1,'IEA-MethaneAbatement'!$B:$B,'Country Selector'!$A$2)+VLOOKUP($D$1,'Multipliers and Adjustments'!$A$70:$I$86,TRUNC(COLUMN(O$2)/5)+2,FALSE)*SUMIFS('IEA-MethaneAbatement'!$N:$N,'IEA-MethaneAbatement'!$O:$O,"&lt;"&amp;$B40,'IEA-MethaneAbatement'!$O:$O,"&gt;="&amp;$A40,'IEA-MethaneAbatement'!$M:$M,$D$1,'IEA-MethaneAbatement'!$B:$B,'Country Selector'!$A$2)))*(1+INDEX('EPA to IEA Scaling'!$F$8:$AO$8,,MATCH(O$2,'EPA to IEA Scaling'!$F$1:$AO$1,0)))</f>
        <v>0</v>
      </c>
      <c r="P40" cm="1">
        <f t="array" ref="P40">((VLOOKUP($B$1,'Multipliers and Adjustments'!$A$70:$I$86,TRUNC(COLUMN(P$2)/5)+2,FALSE)*SUMIFS('IEA-MethaneAbatement'!$N:$N,'IEA-MethaneAbatement'!$O:$O,"&lt;"&amp;$B40,'IEA-MethaneAbatement'!$O:$O,"&gt;="&amp;$A40,'IEA-MethaneAbatement'!$M:$M,$B$1,'IEA-MethaneAbatement'!$B:$B,'Country Selector'!$A$2)+VLOOKUP($C$1,'Multipliers and Adjustments'!$A$70:$I$86,TRUNC(COLUMN(P$2)/5)+2,FALSE)*SUMIFS('IEA-MethaneAbatement'!$N:$N,'IEA-MethaneAbatement'!$O:$O,"&lt;"&amp;$B40,'IEA-MethaneAbatement'!$O:$O,"&gt;="&amp;$A40,'IEA-MethaneAbatement'!$M:$M,$C$1,'IEA-MethaneAbatement'!$B:$B,'Country Selector'!$A$2)+VLOOKUP($D$1,'Multipliers and Adjustments'!$A$70:$I$86,TRUNC(COLUMN(P$2)/5)+2,FALSE)*SUMIFS('IEA-MethaneAbatement'!$N:$N,'IEA-MethaneAbatement'!$O:$O,"&lt;"&amp;$B40,'IEA-MethaneAbatement'!$O:$O,"&gt;="&amp;$A40,'IEA-MethaneAbatement'!$M:$M,$D$1,'IEA-MethaneAbatement'!$B:$B,'Country Selector'!$A$2)))*(1+INDEX('EPA to IEA Scaling'!$F$8:$AO$8,,MATCH(P$2,'EPA to IEA Scaling'!$F$1:$AO$1,0)))</f>
        <v>0</v>
      </c>
      <c r="Q40" cm="1">
        <f t="array" ref="Q40">((VLOOKUP($B$1,'Multipliers and Adjustments'!$A$70:$I$86,TRUNC(COLUMN(Q$2)/5)+2,FALSE)*SUMIFS('IEA-MethaneAbatement'!$N:$N,'IEA-MethaneAbatement'!$O:$O,"&lt;"&amp;$B40,'IEA-MethaneAbatement'!$O:$O,"&gt;="&amp;$A40,'IEA-MethaneAbatement'!$M:$M,$B$1,'IEA-MethaneAbatement'!$B:$B,'Country Selector'!$A$2)+VLOOKUP($C$1,'Multipliers and Adjustments'!$A$70:$I$86,TRUNC(COLUMN(Q$2)/5)+2,FALSE)*SUMIFS('IEA-MethaneAbatement'!$N:$N,'IEA-MethaneAbatement'!$O:$O,"&lt;"&amp;$B40,'IEA-MethaneAbatement'!$O:$O,"&gt;="&amp;$A40,'IEA-MethaneAbatement'!$M:$M,$C$1,'IEA-MethaneAbatement'!$B:$B,'Country Selector'!$A$2)+VLOOKUP($D$1,'Multipliers and Adjustments'!$A$70:$I$86,TRUNC(COLUMN(Q$2)/5)+2,FALSE)*SUMIFS('IEA-MethaneAbatement'!$N:$N,'IEA-MethaneAbatement'!$O:$O,"&lt;"&amp;$B40,'IEA-MethaneAbatement'!$O:$O,"&gt;="&amp;$A40,'IEA-MethaneAbatement'!$M:$M,$D$1,'IEA-MethaneAbatement'!$B:$B,'Country Selector'!$A$2)))*(1+INDEX('EPA to IEA Scaling'!$F$8:$AO$8,,MATCH(Q$2,'EPA to IEA Scaling'!$F$1:$AO$1,0)))</f>
        <v>0</v>
      </c>
      <c r="R40" s="31" cm="1">
        <f t="array" ref="R40">((VLOOKUP($B$1,'Multipliers and Adjustments'!$A$70:$I$86,TRUNC(COLUMN(R$2)/5)+2,FALSE)*SUMIFS('IEA-MethaneAbatement'!$N:$N,'IEA-MethaneAbatement'!$O:$O,"&lt;"&amp;$B40,'IEA-MethaneAbatement'!$O:$O,"&gt;="&amp;$A40,'IEA-MethaneAbatement'!$M:$M,$B$1,'IEA-MethaneAbatement'!$B:$B,'Country Selector'!$A$2)+VLOOKUP($C$1,'Multipliers and Adjustments'!$A$70:$I$86,TRUNC(COLUMN(R$2)/5)+2,FALSE)*SUMIFS('IEA-MethaneAbatement'!$N:$N,'IEA-MethaneAbatement'!$O:$O,"&lt;"&amp;$B40,'IEA-MethaneAbatement'!$O:$O,"&gt;="&amp;$A40,'IEA-MethaneAbatement'!$M:$M,$C$1,'IEA-MethaneAbatement'!$B:$B,'Country Selector'!$A$2)+VLOOKUP($D$1,'Multipliers and Adjustments'!$A$70:$I$86,TRUNC(COLUMN(R$2)/5)+2,FALSE)*SUMIFS('IEA-MethaneAbatement'!$N:$N,'IEA-MethaneAbatement'!$O:$O,"&lt;"&amp;$B40,'IEA-MethaneAbatement'!$O:$O,"&gt;="&amp;$A40,'IEA-MethaneAbatement'!$M:$M,$D$1,'IEA-MethaneAbatement'!$B:$B,'Country Selector'!$A$2)))*(1+INDEX('EPA to IEA Scaling'!$F$8:$AO$8,,MATCH(R$2,'EPA to IEA Scaling'!$F$1:$AO$1,0)))</f>
        <v>0</v>
      </c>
      <c r="S40" cm="1">
        <f t="array" ref="S40">((VLOOKUP($B$1,'Multipliers and Adjustments'!$A$70:$I$86,TRUNC(COLUMN(S$2)/5)+2,FALSE)*SUMIFS('IEA-MethaneAbatement'!$N:$N,'IEA-MethaneAbatement'!$O:$O,"&lt;"&amp;$B40,'IEA-MethaneAbatement'!$O:$O,"&gt;="&amp;$A40,'IEA-MethaneAbatement'!$M:$M,$B$1,'IEA-MethaneAbatement'!$B:$B,'Country Selector'!$A$2)+VLOOKUP($C$1,'Multipliers and Adjustments'!$A$70:$I$86,TRUNC(COLUMN(S$2)/5)+2,FALSE)*SUMIFS('IEA-MethaneAbatement'!$N:$N,'IEA-MethaneAbatement'!$O:$O,"&lt;"&amp;$B40,'IEA-MethaneAbatement'!$O:$O,"&gt;="&amp;$A40,'IEA-MethaneAbatement'!$M:$M,$C$1,'IEA-MethaneAbatement'!$B:$B,'Country Selector'!$A$2)+VLOOKUP($D$1,'Multipliers and Adjustments'!$A$70:$I$86,TRUNC(COLUMN(S$2)/5)+2,FALSE)*SUMIFS('IEA-MethaneAbatement'!$N:$N,'IEA-MethaneAbatement'!$O:$O,"&lt;"&amp;$B40,'IEA-MethaneAbatement'!$O:$O,"&gt;="&amp;$A40,'IEA-MethaneAbatement'!$M:$M,$D$1,'IEA-MethaneAbatement'!$B:$B,'Country Selector'!$A$2)))*(1+INDEX('EPA to IEA Scaling'!$F$8:$AO$8,,MATCH(S$2,'EPA to IEA Scaling'!$F$1:$AO$1,0)))</f>
        <v>0</v>
      </c>
      <c r="T40" cm="1">
        <f t="array" ref="T40">((VLOOKUP($B$1,'Multipliers and Adjustments'!$A$70:$I$86,TRUNC(COLUMN(T$2)/5)+2,FALSE)*SUMIFS('IEA-MethaneAbatement'!$N:$N,'IEA-MethaneAbatement'!$O:$O,"&lt;"&amp;$B40,'IEA-MethaneAbatement'!$O:$O,"&gt;="&amp;$A40,'IEA-MethaneAbatement'!$M:$M,$B$1,'IEA-MethaneAbatement'!$B:$B,'Country Selector'!$A$2)+VLOOKUP($C$1,'Multipliers and Adjustments'!$A$70:$I$86,TRUNC(COLUMN(T$2)/5)+2,FALSE)*SUMIFS('IEA-MethaneAbatement'!$N:$N,'IEA-MethaneAbatement'!$O:$O,"&lt;"&amp;$B40,'IEA-MethaneAbatement'!$O:$O,"&gt;="&amp;$A40,'IEA-MethaneAbatement'!$M:$M,$C$1,'IEA-MethaneAbatement'!$B:$B,'Country Selector'!$A$2)+VLOOKUP($D$1,'Multipliers and Adjustments'!$A$70:$I$86,TRUNC(COLUMN(T$2)/5)+2,FALSE)*SUMIFS('IEA-MethaneAbatement'!$N:$N,'IEA-MethaneAbatement'!$O:$O,"&lt;"&amp;$B40,'IEA-MethaneAbatement'!$O:$O,"&gt;="&amp;$A40,'IEA-MethaneAbatement'!$M:$M,$D$1,'IEA-MethaneAbatement'!$B:$B,'Country Selector'!$A$2)))*(1+INDEX('EPA to IEA Scaling'!$F$8:$AO$8,,MATCH(T$2,'EPA to IEA Scaling'!$F$1:$AO$1,0)))</f>
        <v>0</v>
      </c>
      <c r="U40" cm="1">
        <f t="array" ref="U40">((VLOOKUP($B$1,'Multipliers and Adjustments'!$A$70:$I$86,TRUNC(COLUMN(U$2)/5)+2,FALSE)*SUMIFS('IEA-MethaneAbatement'!$N:$N,'IEA-MethaneAbatement'!$O:$O,"&lt;"&amp;$B40,'IEA-MethaneAbatement'!$O:$O,"&gt;="&amp;$A40,'IEA-MethaneAbatement'!$M:$M,$B$1,'IEA-MethaneAbatement'!$B:$B,'Country Selector'!$A$2)+VLOOKUP($C$1,'Multipliers and Adjustments'!$A$70:$I$86,TRUNC(COLUMN(U$2)/5)+2,FALSE)*SUMIFS('IEA-MethaneAbatement'!$N:$N,'IEA-MethaneAbatement'!$O:$O,"&lt;"&amp;$B40,'IEA-MethaneAbatement'!$O:$O,"&gt;="&amp;$A40,'IEA-MethaneAbatement'!$M:$M,$C$1,'IEA-MethaneAbatement'!$B:$B,'Country Selector'!$A$2)+VLOOKUP($D$1,'Multipliers and Adjustments'!$A$70:$I$86,TRUNC(COLUMN(U$2)/5)+2,FALSE)*SUMIFS('IEA-MethaneAbatement'!$N:$N,'IEA-MethaneAbatement'!$O:$O,"&lt;"&amp;$B40,'IEA-MethaneAbatement'!$O:$O,"&gt;="&amp;$A40,'IEA-MethaneAbatement'!$M:$M,$D$1,'IEA-MethaneAbatement'!$B:$B,'Country Selector'!$A$2)))*(1+INDEX('EPA to IEA Scaling'!$F$8:$AO$8,,MATCH(U$2,'EPA to IEA Scaling'!$F$1:$AO$1,0)))</f>
        <v>0</v>
      </c>
      <c r="V40" cm="1">
        <f t="array" ref="V40">((VLOOKUP($B$1,'Multipliers and Adjustments'!$A$70:$I$86,TRUNC(COLUMN(V$2)/5)+2,FALSE)*SUMIFS('IEA-MethaneAbatement'!$N:$N,'IEA-MethaneAbatement'!$O:$O,"&lt;"&amp;$B40,'IEA-MethaneAbatement'!$O:$O,"&gt;="&amp;$A40,'IEA-MethaneAbatement'!$M:$M,$B$1,'IEA-MethaneAbatement'!$B:$B,'Country Selector'!$A$2)+VLOOKUP($C$1,'Multipliers and Adjustments'!$A$70:$I$86,TRUNC(COLUMN(V$2)/5)+2,FALSE)*SUMIFS('IEA-MethaneAbatement'!$N:$N,'IEA-MethaneAbatement'!$O:$O,"&lt;"&amp;$B40,'IEA-MethaneAbatement'!$O:$O,"&gt;="&amp;$A40,'IEA-MethaneAbatement'!$M:$M,$C$1,'IEA-MethaneAbatement'!$B:$B,'Country Selector'!$A$2)+VLOOKUP($D$1,'Multipliers and Adjustments'!$A$70:$I$86,TRUNC(COLUMN(V$2)/5)+2,FALSE)*SUMIFS('IEA-MethaneAbatement'!$N:$N,'IEA-MethaneAbatement'!$O:$O,"&lt;"&amp;$B40,'IEA-MethaneAbatement'!$O:$O,"&gt;="&amp;$A40,'IEA-MethaneAbatement'!$M:$M,$D$1,'IEA-MethaneAbatement'!$B:$B,'Country Selector'!$A$2)))*(1+INDEX('EPA to IEA Scaling'!$F$8:$AO$8,,MATCH(V$2,'EPA to IEA Scaling'!$F$1:$AO$1,0)))</f>
        <v>0</v>
      </c>
      <c r="W40" s="31" cm="1">
        <f t="array" ref="W40">((VLOOKUP($B$1,'Multipliers and Adjustments'!$A$70:$I$86,TRUNC(COLUMN(W$2)/5)+2,FALSE)*SUMIFS('IEA-MethaneAbatement'!$N:$N,'IEA-MethaneAbatement'!$O:$O,"&lt;"&amp;$B40,'IEA-MethaneAbatement'!$O:$O,"&gt;="&amp;$A40,'IEA-MethaneAbatement'!$M:$M,$B$1,'IEA-MethaneAbatement'!$B:$B,'Country Selector'!$A$2)+VLOOKUP($C$1,'Multipliers and Adjustments'!$A$70:$I$86,TRUNC(COLUMN(W$2)/5)+2,FALSE)*SUMIFS('IEA-MethaneAbatement'!$N:$N,'IEA-MethaneAbatement'!$O:$O,"&lt;"&amp;$B40,'IEA-MethaneAbatement'!$O:$O,"&gt;="&amp;$A40,'IEA-MethaneAbatement'!$M:$M,$C$1,'IEA-MethaneAbatement'!$B:$B,'Country Selector'!$A$2)+VLOOKUP($D$1,'Multipliers and Adjustments'!$A$70:$I$86,TRUNC(COLUMN(W$2)/5)+2,FALSE)*SUMIFS('IEA-MethaneAbatement'!$N:$N,'IEA-MethaneAbatement'!$O:$O,"&lt;"&amp;$B40,'IEA-MethaneAbatement'!$O:$O,"&gt;="&amp;$A40,'IEA-MethaneAbatement'!$M:$M,$D$1,'IEA-MethaneAbatement'!$B:$B,'Country Selector'!$A$2)))*(1+INDEX('EPA to IEA Scaling'!$F$8:$AO$8,,MATCH(W$2,'EPA to IEA Scaling'!$F$1:$AO$1,0)))</f>
        <v>0</v>
      </c>
      <c r="X40" cm="1">
        <f t="array" ref="X40">((VLOOKUP($B$1,'Multipliers and Adjustments'!$A$70:$I$86,TRUNC(COLUMN(X$2)/5)+2,FALSE)*SUMIFS('IEA-MethaneAbatement'!$N:$N,'IEA-MethaneAbatement'!$O:$O,"&lt;"&amp;$B40,'IEA-MethaneAbatement'!$O:$O,"&gt;="&amp;$A40,'IEA-MethaneAbatement'!$M:$M,$B$1,'IEA-MethaneAbatement'!$B:$B,'Country Selector'!$A$2)+VLOOKUP($C$1,'Multipliers and Adjustments'!$A$70:$I$86,TRUNC(COLUMN(X$2)/5)+2,FALSE)*SUMIFS('IEA-MethaneAbatement'!$N:$N,'IEA-MethaneAbatement'!$O:$O,"&lt;"&amp;$B40,'IEA-MethaneAbatement'!$O:$O,"&gt;="&amp;$A40,'IEA-MethaneAbatement'!$M:$M,$C$1,'IEA-MethaneAbatement'!$B:$B,'Country Selector'!$A$2)+VLOOKUP($D$1,'Multipliers and Adjustments'!$A$70:$I$86,TRUNC(COLUMN(X$2)/5)+2,FALSE)*SUMIFS('IEA-MethaneAbatement'!$N:$N,'IEA-MethaneAbatement'!$O:$O,"&lt;"&amp;$B40,'IEA-MethaneAbatement'!$O:$O,"&gt;="&amp;$A40,'IEA-MethaneAbatement'!$M:$M,$D$1,'IEA-MethaneAbatement'!$B:$B,'Country Selector'!$A$2)))*(1+INDEX('EPA to IEA Scaling'!$F$8:$AO$8,,MATCH(X$2,'EPA to IEA Scaling'!$F$1:$AO$1,0)))</f>
        <v>0</v>
      </c>
      <c r="Y40" cm="1">
        <f t="array" ref="Y40">((VLOOKUP($B$1,'Multipliers and Adjustments'!$A$70:$I$86,TRUNC(COLUMN(Y$2)/5)+2,FALSE)*SUMIFS('IEA-MethaneAbatement'!$N:$N,'IEA-MethaneAbatement'!$O:$O,"&lt;"&amp;$B40,'IEA-MethaneAbatement'!$O:$O,"&gt;="&amp;$A40,'IEA-MethaneAbatement'!$M:$M,$B$1,'IEA-MethaneAbatement'!$B:$B,'Country Selector'!$A$2)+VLOOKUP($C$1,'Multipliers and Adjustments'!$A$70:$I$86,TRUNC(COLUMN(Y$2)/5)+2,FALSE)*SUMIFS('IEA-MethaneAbatement'!$N:$N,'IEA-MethaneAbatement'!$O:$O,"&lt;"&amp;$B40,'IEA-MethaneAbatement'!$O:$O,"&gt;="&amp;$A40,'IEA-MethaneAbatement'!$M:$M,$C$1,'IEA-MethaneAbatement'!$B:$B,'Country Selector'!$A$2)+VLOOKUP($D$1,'Multipliers and Adjustments'!$A$70:$I$86,TRUNC(COLUMN(Y$2)/5)+2,FALSE)*SUMIFS('IEA-MethaneAbatement'!$N:$N,'IEA-MethaneAbatement'!$O:$O,"&lt;"&amp;$B40,'IEA-MethaneAbatement'!$O:$O,"&gt;="&amp;$A40,'IEA-MethaneAbatement'!$M:$M,$D$1,'IEA-MethaneAbatement'!$B:$B,'Country Selector'!$A$2)))*(1+INDEX('EPA to IEA Scaling'!$F$8:$AO$8,,MATCH(Y$2,'EPA to IEA Scaling'!$F$1:$AO$1,0)))</f>
        <v>0</v>
      </c>
      <c r="Z40" cm="1">
        <f t="array" ref="Z40">((VLOOKUP($B$1,'Multipliers and Adjustments'!$A$70:$I$86,TRUNC(COLUMN(Z$2)/5)+2,FALSE)*SUMIFS('IEA-MethaneAbatement'!$N:$N,'IEA-MethaneAbatement'!$O:$O,"&lt;"&amp;$B40,'IEA-MethaneAbatement'!$O:$O,"&gt;="&amp;$A40,'IEA-MethaneAbatement'!$M:$M,$B$1,'IEA-MethaneAbatement'!$B:$B,'Country Selector'!$A$2)+VLOOKUP($C$1,'Multipliers and Adjustments'!$A$70:$I$86,TRUNC(COLUMN(Z$2)/5)+2,FALSE)*SUMIFS('IEA-MethaneAbatement'!$N:$N,'IEA-MethaneAbatement'!$O:$O,"&lt;"&amp;$B40,'IEA-MethaneAbatement'!$O:$O,"&gt;="&amp;$A40,'IEA-MethaneAbatement'!$M:$M,$C$1,'IEA-MethaneAbatement'!$B:$B,'Country Selector'!$A$2)+VLOOKUP($D$1,'Multipliers and Adjustments'!$A$70:$I$86,TRUNC(COLUMN(Z$2)/5)+2,FALSE)*SUMIFS('IEA-MethaneAbatement'!$N:$N,'IEA-MethaneAbatement'!$O:$O,"&lt;"&amp;$B40,'IEA-MethaneAbatement'!$O:$O,"&gt;="&amp;$A40,'IEA-MethaneAbatement'!$M:$M,$D$1,'IEA-MethaneAbatement'!$B:$B,'Country Selector'!$A$2)))*(1+INDEX('EPA to IEA Scaling'!$F$8:$AO$8,,MATCH(Z$2,'EPA to IEA Scaling'!$F$1:$AO$1,0)))</f>
        <v>0</v>
      </c>
      <c r="AA40" cm="1">
        <f t="array" ref="AA40">((VLOOKUP($B$1,'Multipliers and Adjustments'!$A$70:$I$86,TRUNC(COLUMN(AA$2)/5)+2,FALSE)*SUMIFS('IEA-MethaneAbatement'!$N:$N,'IEA-MethaneAbatement'!$O:$O,"&lt;"&amp;$B40,'IEA-MethaneAbatement'!$O:$O,"&gt;="&amp;$A40,'IEA-MethaneAbatement'!$M:$M,$B$1,'IEA-MethaneAbatement'!$B:$B,'Country Selector'!$A$2)+VLOOKUP($C$1,'Multipliers and Adjustments'!$A$70:$I$86,TRUNC(COLUMN(AA$2)/5)+2,FALSE)*SUMIFS('IEA-MethaneAbatement'!$N:$N,'IEA-MethaneAbatement'!$O:$O,"&lt;"&amp;$B40,'IEA-MethaneAbatement'!$O:$O,"&gt;="&amp;$A40,'IEA-MethaneAbatement'!$M:$M,$C$1,'IEA-MethaneAbatement'!$B:$B,'Country Selector'!$A$2)+VLOOKUP($D$1,'Multipliers and Adjustments'!$A$70:$I$86,TRUNC(COLUMN(AA$2)/5)+2,FALSE)*SUMIFS('IEA-MethaneAbatement'!$N:$N,'IEA-MethaneAbatement'!$O:$O,"&lt;"&amp;$B40,'IEA-MethaneAbatement'!$O:$O,"&gt;="&amp;$A40,'IEA-MethaneAbatement'!$M:$M,$D$1,'IEA-MethaneAbatement'!$B:$B,'Country Selector'!$A$2)))*(1+INDEX('EPA to IEA Scaling'!$F$8:$AO$8,,MATCH(AA$2,'EPA to IEA Scaling'!$F$1:$AO$1,0)))</f>
        <v>0</v>
      </c>
      <c r="AB40" s="31" cm="1">
        <f t="array" ref="AB40">((VLOOKUP($B$1,'Multipliers and Adjustments'!$A$70:$I$86,TRUNC(COLUMN(AB$2)/5)+2,FALSE)*SUMIFS('IEA-MethaneAbatement'!$N:$N,'IEA-MethaneAbatement'!$O:$O,"&lt;"&amp;$B40,'IEA-MethaneAbatement'!$O:$O,"&gt;="&amp;$A40,'IEA-MethaneAbatement'!$M:$M,$B$1,'IEA-MethaneAbatement'!$B:$B,'Country Selector'!$A$2)+VLOOKUP($C$1,'Multipliers and Adjustments'!$A$70:$I$86,TRUNC(COLUMN(AB$2)/5)+2,FALSE)*SUMIFS('IEA-MethaneAbatement'!$N:$N,'IEA-MethaneAbatement'!$O:$O,"&lt;"&amp;$B40,'IEA-MethaneAbatement'!$O:$O,"&gt;="&amp;$A40,'IEA-MethaneAbatement'!$M:$M,$C$1,'IEA-MethaneAbatement'!$B:$B,'Country Selector'!$A$2)+VLOOKUP($D$1,'Multipliers and Adjustments'!$A$70:$I$86,TRUNC(COLUMN(AB$2)/5)+2,FALSE)*SUMIFS('IEA-MethaneAbatement'!$N:$N,'IEA-MethaneAbatement'!$O:$O,"&lt;"&amp;$B40,'IEA-MethaneAbatement'!$O:$O,"&gt;="&amp;$A40,'IEA-MethaneAbatement'!$M:$M,$D$1,'IEA-MethaneAbatement'!$B:$B,'Country Selector'!$A$2)))*(1+INDEX('EPA to IEA Scaling'!$F$8:$AO$8,,MATCH(AB$2,'EPA to IEA Scaling'!$F$1:$AO$1,0)))</f>
        <v>0</v>
      </c>
      <c r="AC40" cm="1">
        <f t="array" ref="AC40">((VLOOKUP($B$1,'Multipliers and Adjustments'!$A$70:$I$86,TRUNC(COLUMN(AC$2)/5)+2,FALSE)*SUMIFS('IEA-MethaneAbatement'!$N:$N,'IEA-MethaneAbatement'!$O:$O,"&lt;"&amp;$B40,'IEA-MethaneAbatement'!$O:$O,"&gt;="&amp;$A40,'IEA-MethaneAbatement'!$M:$M,$B$1,'IEA-MethaneAbatement'!$B:$B,'Country Selector'!$A$2)+VLOOKUP($C$1,'Multipliers and Adjustments'!$A$70:$I$86,TRUNC(COLUMN(AC$2)/5)+2,FALSE)*SUMIFS('IEA-MethaneAbatement'!$N:$N,'IEA-MethaneAbatement'!$O:$O,"&lt;"&amp;$B40,'IEA-MethaneAbatement'!$O:$O,"&gt;="&amp;$A40,'IEA-MethaneAbatement'!$M:$M,$C$1,'IEA-MethaneAbatement'!$B:$B,'Country Selector'!$A$2)+VLOOKUP($D$1,'Multipliers and Adjustments'!$A$70:$I$86,TRUNC(COLUMN(AC$2)/5)+2,FALSE)*SUMIFS('IEA-MethaneAbatement'!$N:$N,'IEA-MethaneAbatement'!$O:$O,"&lt;"&amp;$B40,'IEA-MethaneAbatement'!$O:$O,"&gt;="&amp;$A40,'IEA-MethaneAbatement'!$M:$M,$D$1,'IEA-MethaneAbatement'!$B:$B,'Country Selector'!$A$2)))*(1+INDEX('EPA to IEA Scaling'!$F$8:$AO$8,,MATCH(AC$2,'EPA to IEA Scaling'!$F$1:$AO$1,0)))</f>
        <v>0</v>
      </c>
      <c r="AD40" cm="1">
        <f t="array" ref="AD40">((VLOOKUP($B$1,'Multipliers and Adjustments'!$A$70:$I$86,TRUNC(COLUMN(AD$2)/5)+2,FALSE)*SUMIFS('IEA-MethaneAbatement'!$N:$N,'IEA-MethaneAbatement'!$O:$O,"&lt;"&amp;$B40,'IEA-MethaneAbatement'!$O:$O,"&gt;="&amp;$A40,'IEA-MethaneAbatement'!$M:$M,$B$1,'IEA-MethaneAbatement'!$B:$B,'Country Selector'!$A$2)+VLOOKUP($C$1,'Multipliers and Adjustments'!$A$70:$I$86,TRUNC(COLUMN(AD$2)/5)+2,FALSE)*SUMIFS('IEA-MethaneAbatement'!$N:$N,'IEA-MethaneAbatement'!$O:$O,"&lt;"&amp;$B40,'IEA-MethaneAbatement'!$O:$O,"&gt;="&amp;$A40,'IEA-MethaneAbatement'!$M:$M,$C$1,'IEA-MethaneAbatement'!$B:$B,'Country Selector'!$A$2)+VLOOKUP($D$1,'Multipliers and Adjustments'!$A$70:$I$86,TRUNC(COLUMN(AD$2)/5)+2,FALSE)*SUMIFS('IEA-MethaneAbatement'!$N:$N,'IEA-MethaneAbatement'!$O:$O,"&lt;"&amp;$B40,'IEA-MethaneAbatement'!$O:$O,"&gt;="&amp;$A40,'IEA-MethaneAbatement'!$M:$M,$D$1,'IEA-MethaneAbatement'!$B:$B,'Country Selector'!$A$2)))*(1+INDEX('EPA to IEA Scaling'!$F$8:$AO$8,,MATCH(AD$2,'EPA to IEA Scaling'!$F$1:$AO$1,0)))</f>
        <v>0</v>
      </c>
      <c r="AE40" cm="1">
        <f t="array" ref="AE40">((VLOOKUP($B$1,'Multipliers and Adjustments'!$A$70:$I$86,TRUNC(COLUMN(AE$2)/5)+2,FALSE)*SUMIFS('IEA-MethaneAbatement'!$N:$N,'IEA-MethaneAbatement'!$O:$O,"&lt;"&amp;$B40,'IEA-MethaneAbatement'!$O:$O,"&gt;="&amp;$A40,'IEA-MethaneAbatement'!$M:$M,$B$1,'IEA-MethaneAbatement'!$B:$B,'Country Selector'!$A$2)+VLOOKUP($C$1,'Multipliers and Adjustments'!$A$70:$I$86,TRUNC(COLUMN(AE$2)/5)+2,FALSE)*SUMIFS('IEA-MethaneAbatement'!$N:$N,'IEA-MethaneAbatement'!$O:$O,"&lt;"&amp;$B40,'IEA-MethaneAbatement'!$O:$O,"&gt;="&amp;$A40,'IEA-MethaneAbatement'!$M:$M,$C$1,'IEA-MethaneAbatement'!$B:$B,'Country Selector'!$A$2)+VLOOKUP($D$1,'Multipliers and Adjustments'!$A$70:$I$86,TRUNC(COLUMN(AE$2)/5)+2,FALSE)*SUMIFS('IEA-MethaneAbatement'!$N:$N,'IEA-MethaneAbatement'!$O:$O,"&lt;"&amp;$B40,'IEA-MethaneAbatement'!$O:$O,"&gt;="&amp;$A40,'IEA-MethaneAbatement'!$M:$M,$D$1,'IEA-MethaneAbatement'!$B:$B,'Country Selector'!$A$2)))*(1+INDEX('EPA to IEA Scaling'!$F$8:$AO$8,,MATCH(AE$2,'EPA to IEA Scaling'!$F$1:$AO$1,0)))</f>
        <v>0</v>
      </c>
      <c r="AF40" cm="1">
        <f t="array" ref="AF40">((VLOOKUP($B$1,'Multipliers and Adjustments'!$A$70:$I$86,TRUNC(COLUMN(AF$2)/5)+2,FALSE)*SUMIFS('IEA-MethaneAbatement'!$N:$N,'IEA-MethaneAbatement'!$O:$O,"&lt;"&amp;$B40,'IEA-MethaneAbatement'!$O:$O,"&gt;="&amp;$A40,'IEA-MethaneAbatement'!$M:$M,$B$1,'IEA-MethaneAbatement'!$B:$B,'Country Selector'!$A$2)+VLOOKUP($C$1,'Multipliers and Adjustments'!$A$70:$I$86,TRUNC(COLUMN(AF$2)/5)+2,FALSE)*SUMIFS('IEA-MethaneAbatement'!$N:$N,'IEA-MethaneAbatement'!$O:$O,"&lt;"&amp;$B40,'IEA-MethaneAbatement'!$O:$O,"&gt;="&amp;$A40,'IEA-MethaneAbatement'!$M:$M,$C$1,'IEA-MethaneAbatement'!$B:$B,'Country Selector'!$A$2)+VLOOKUP($D$1,'Multipliers and Adjustments'!$A$70:$I$86,TRUNC(COLUMN(AF$2)/5)+2,FALSE)*SUMIFS('IEA-MethaneAbatement'!$N:$N,'IEA-MethaneAbatement'!$O:$O,"&lt;"&amp;$B40,'IEA-MethaneAbatement'!$O:$O,"&gt;="&amp;$A40,'IEA-MethaneAbatement'!$M:$M,$D$1,'IEA-MethaneAbatement'!$B:$B,'Country Selector'!$A$2)))*(1+INDEX('EPA to IEA Scaling'!$F$8:$AO$8,,MATCH(AF$2,'EPA to IEA Scaling'!$F$1:$AO$1,0)))</f>
        <v>0</v>
      </c>
      <c r="AG40" s="31" cm="1">
        <f t="array" ref="AG40">((VLOOKUP($B$1,'Multipliers and Adjustments'!$A$70:$I$86,TRUNC(COLUMN(AG$2)/5)+2,FALSE)*SUMIFS('IEA-MethaneAbatement'!$N:$N,'IEA-MethaneAbatement'!$O:$O,"&lt;"&amp;$B40,'IEA-MethaneAbatement'!$O:$O,"&gt;="&amp;$A40,'IEA-MethaneAbatement'!$M:$M,$B$1,'IEA-MethaneAbatement'!$B:$B,'Country Selector'!$A$2)+VLOOKUP($C$1,'Multipliers and Adjustments'!$A$70:$I$86,TRUNC(COLUMN(AG$2)/5)+2,FALSE)*SUMIFS('IEA-MethaneAbatement'!$N:$N,'IEA-MethaneAbatement'!$O:$O,"&lt;"&amp;$B40,'IEA-MethaneAbatement'!$O:$O,"&gt;="&amp;$A40,'IEA-MethaneAbatement'!$M:$M,$C$1,'IEA-MethaneAbatement'!$B:$B,'Country Selector'!$A$2)+VLOOKUP($D$1,'Multipliers and Adjustments'!$A$70:$I$86,TRUNC(COLUMN(AG$2)/5)+2,FALSE)*SUMIFS('IEA-MethaneAbatement'!$N:$N,'IEA-MethaneAbatement'!$O:$O,"&lt;"&amp;$B40,'IEA-MethaneAbatement'!$O:$O,"&gt;="&amp;$A40,'IEA-MethaneAbatement'!$M:$M,$D$1,'IEA-MethaneAbatement'!$B:$B,'Country Selector'!$A$2)))*(1+INDEX('EPA to IEA Scaling'!$F$8:$AO$8,,MATCH(AG$2,'EPA to IEA Scaling'!$F$1:$AO$1,0)))</f>
        <v>0</v>
      </c>
      <c r="AH40" cm="1">
        <f t="array" ref="AH40">((VLOOKUP($B$1,'Multipliers and Adjustments'!$A$70:$I$86,TRUNC(COLUMN(AH$2)/5)+2,FALSE)*SUMIFS('IEA-MethaneAbatement'!$N:$N,'IEA-MethaneAbatement'!$O:$O,"&lt;"&amp;$B40,'IEA-MethaneAbatement'!$O:$O,"&gt;="&amp;$A40,'IEA-MethaneAbatement'!$M:$M,$B$1,'IEA-MethaneAbatement'!$B:$B,'Country Selector'!$A$2)+VLOOKUP($C$1,'Multipliers and Adjustments'!$A$70:$I$86,TRUNC(COLUMN(AH$2)/5)+2,FALSE)*SUMIFS('IEA-MethaneAbatement'!$N:$N,'IEA-MethaneAbatement'!$O:$O,"&lt;"&amp;$B40,'IEA-MethaneAbatement'!$O:$O,"&gt;="&amp;$A40,'IEA-MethaneAbatement'!$M:$M,$C$1,'IEA-MethaneAbatement'!$B:$B,'Country Selector'!$A$2)+VLOOKUP($D$1,'Multipliers and Adjustments'!$A$70:$I$86,TRUNC(COLUMN(AH$2)/5)+2,FALSE)*SUMIFS('IEA-MethaneAbatement'!$N:$N,'IEA-MethaneAbatement'!$O:$O,"&lt;"&amp;$B40,'IEA-MethaneAbatement'!$O:$O,"&gt;="&amp;$A40,'IEA-MethaneAbatement'!$M:$M,$D$1,'IEA-MethaneAbatement'!$B:$B,'Country Selector'!$A$2)))*(1+INDEX('EPA to IEA Scaling'!$F$8:$AO$8,,MATCH(AH$2,'EPA to IEA Scaling'!$F$1:$AO$1,0)))</f>
        <v>0</v>
      </c>
      <c r="AI40" cm="1">
        <f t="array" ref="AI40">((VLOOKUP($B$1,'Multipliers and Adjustments'!$A$70:$I$86,TRUNC(COLUMN(AI$2)/5)+2,FALSE)*SUMIFS('IEA-MethaneAbatement'!$N:$N,'IEA-MethaneAbatement'!$O:$O,"&lt;"&amp;$B40,'IEA-MethaneAbatement'!$O:$O,"&gt;="&amp;$A40,'IEA-MethaneAbatement'!$M:$M,$B$1,'IEA-MethaneAbatement'!$B:$B,'Country Selector'!$A$2)+VLOOKUP($C$1,'Multipliers and Adjustments'!$A$70:$I$86,TRUNC(COLUMN(AI$2)/5)+2,FALSE)*SUMIFS('IEA-MethaneAbatement'!$N:$N,'IEA-MethaneAbatement'!$O:$O,"&lt;"&amp;$B40,'IEA-MethaneAbatement'!$O:$O,"&gt;="&amp;$A40,'IEA-MethaneAbatement'!$M:$M,$C$1,'IEA-MethaneAbatement'!$B:$B,'Country Selector'!$A$2)+VLOOKUP($D$1,'Multipliers and Adjustments'!$A$70:$I$86,TRUNC(COLUMN(AI$2)/5)+2,FALSE)*SUMIFS('IEA-MethaneAbatement'!$N:$N,'IEA-MethaneAbatement'!$O:$O,"&lt;"&amp;$B40,'IEA-MethaneAbatement'!$O:$O,"&gt;="&amp;$A40,'IEA-MethaneAbatement'!$M:$M,$D$1,'IEA-MethaneAbatement'!$B:$B,'Country Selector'!$A$2)))*(1+INDEX('EPA to IEA Scaling'!$F$8:$AO$8,,MATCH(AI$2,'EPA to IEA Scaling'!$F$1:$AO$1,0)))</f>
        <v>0</v>
      </c>
      <c r="AJ40" cm="1">
        <f t="array" ref="AJ40">((VLOOKUP($B$1,'Multipliers and Adjustments'!$A$70:$I$86,TRUNC(COLUMN(AJ$2)/5)+2,FALSE)*SUMIFS('IEA-MethaneAbatement'!$N:$N,'IEA-MethaneAbatement'!$O:$O,"&lt;"&amp;$B40,'IEA-MethaneAbatement'!$O:$O,"&gt;="&amp;$A40,'IEA-MethaneAbatement'!$M:$M,$B$1,'IEA-MethaneAbatement'!$B:$B,'Country Selector'!$A$2)+VLOOKUP($C$1,'Multipliers and Adjustments'!$A$70:$I$86,TRUNC(COLUMN(AJ$2)/5)+2,FALSE)*SUMIFS('IEA-MethaneAbatement'!$N:$N,'IEA-MethaneAbatement'!$O:$O,"&lt;"&amp;$B40,'IEA-MethaneAbatement'!$O:$O,"&gt;="&amp;$A40,'IEA-MethaneAbatement'!$M:$M,$C$1,'IEA-MethaneAbatement'!$B:$B,'Country Selector'!$A$2)+VLOOKUP($D$1,'Multipliers and Adjustments'!$A$70:$I$86,TRUNC(COLUMN(AJ$2)/5)+2,FALSE)*SUMIFS('IEA-MethaneAbatement'!$N:$N,'IEA-MethaneAbatement'!$O:$O,"&lt;"&amp;$B40,'IEA-MethaneAbatement'!$O:$O,"&gt;="&amp;$A40,'IEA-MethaneAbatement'!$M:$M,$D$1,'IEA-MethaneAbatement'!$B:$B,'Country Selector'!$A$2)))*(1+INDEX('EPA to IEA Scaling'!$F$8:$AO$8,,MATCH(AJ$2,'EPA to IEA Scaling'!$F$1:$AO$1,0)))</f>
        <v>0</v>
      </c>
      <c r="AK40" cm="1">
        <f t="array" ref="AK40">((VLOOKUP($B$1,'Multipliers and Adjustments'!$A$70:$I$86,TRUNC(COLUMN(AK$2)/5)+2,FALSE)*SUMIFS('IEA-MethaneAbatement'!$N:$N,'IEA-MethaneAbatement'!$O:$O,"&lt;"&amp;$B40,'IEA-MethaneAbatement'!$O:$O,"&gt;="&amp;$A40,'IEA-MethaneAbatement'!$M:$M,$B$1,'IEA-MethaneAbatement'!$B:$B,'Country Selector'!$A$2)+VLOOKUP($C$1,'Multipliers and Adjustments'!$A$70:$I$86,TRUNC(COLUMN(AK$2)/5)+2,FALSE)*SUMIFS('IEA-MethaneAbatement'!$N:$N,'IEA-MethaneAbatement'!$O:$O,"&lt;"&amp;$B40,'IEA-MethaneAbatement'!$O:$O,"&gt;="&amp;$A40,'IEA-MethaneAbatement'!$M:$M,$C$1,'IEA-MethaneAbatement'!$B:$B,'Country Selector'!$A$2)+VLOOKUP($D$1,'Multipliers and Adjustments'!$A$70:$I$86,TRUNC(COLUMN(AK$2)/5)+2,FALSE)*SUMIFS('IEA-MethaneAbatement'!$N:$N,'IEA-MethaneAbatement'!$O:$O,"&lt;"&amp;$B40,'IEA-MethaneAbatement'!$O:$O,"&gt;="&amp;$A40,'IEA-MethaneAbatement'!$M:$M,$D$1,'IEA-MethaneAbatement'!$B:$B,'Country Selector'!$A$2)))*(1+INDEX('EPA to IEA Scaling'!$F$8:$AO$8,,MATCH(AK$2,'EPA to IEA Scaling'!$F$1:$AO$1,0)))</f>
        <v>0</v>
      </c>
      <c r="AL40" s="31" cm="1">
        <f t="array" ref="AL40">((VLOOKUP($B$1,'Multipliers and Adjustments'!$A$70:$I$86,TRUNC(COLUMN(AL$2)/5)+2,FALSE)*SUMIFS('IEA-MethaneAbatement'!$N:$N,'IEA-MethaneAbatement'!$O:$O,"&lt;"&amp;$B40,'IEA-MethaneAbatement'!$O:$O,"&gt;="&amp;$A40,'IEA-MethaneAbatement'!$M:$M,$B$1,'IEA-MethaneAbatement'!$B:$B,'Country Selector'!$A$2)+VLOOKUP($C$1,'Multipliers and Adjustments'!$A$70:$I$86,TRUNC(COLUMN(AL$2)/5)+2,FALSE)*SUMIFS('IEA-MethaneAbatement'!$N:$N,'IEA-MethaneAbatement'!$O:$O,"&lt;"&amp;$B40,'IEA-MethaneAbatement'!$O:$O,"&gt;="&amp;$A40,'IEA-MethaneAbatement'!$M:$M,$C$1,'IEA-MethaneAbatement'!$B:$B,'Country Selector'!$A$2)+VLOOKUP($D$1,'Multipliers and Adjustments'!$A$70:$I$86,TRUNC(COLUMN(AL$2)/5)+2,FALSE)*SUMIFS('IEA-MethaneAbatement'!$N:$N,'IEA-MethaneAbatement'!$O:$O,"&lt;"&amp;$B40,'IEA-MethaneAbatement'!$O:$O,"&gt;="&amp;$A40,'IEA-MethaneAbatement'!$M:$M,$D$1,'IEA-MethaneAbatement'!$B:$B,'Country Selector'!$A$2)))*(1+INDEX('EPA to IEA Scaling'!$F$8:$AO$8,,MATCH(AL$2,'EPA to IEA Scaling'!$F$1:$AO$1,0)))</f>
        <v>0</v>
      </c>
    </row>
    <row r="41" spans="1:38" x14ac:dyDescent="0.45">
      <c r="A41" s="15">
        <f t="shared" si="1"/>
        <v>60</v>
      </c>
      <c r="B41" s="16">
        <f t="shared" si="2"/>
        <v>70</v>
      </c>
      <c r="C41" s="31" cm="1">
        <f t="array" ref="C41">((VLOOKUP($B$1,'Multipliers and Adjustments'!$A$70:$I$86,TRUNC(COLUMN(C$2)/5)+2,FALSE)*SUMIFS('IEA-MethaneAbatement'!$N:$N,'IEA-MethaneAbatement'!$O:$O,"&lt;"&amp;$B41,'IEA-MethaneAbatement'!$O:$O,"&gt;="&amp;$A41,'IEA-MethaneAbatement'!$M:$M,$B$1,'IEA-MethaneAbatement'!$B:$B,'Country Selector'!$A$2)+VLOOKUP($C$1,'Multipliers and Adjustments'!$A$70:$I$86,TRUNC(COLUMN(C$2)/5)+2,FALSE)*SUMIFS('IEA-MethaneAbatement'!$N:$N,'IEA-MethaneAbatement'!$O:$O,"&lt;"&amp;$B41,'IEA-MethaneAbatement'!$O:$O,"&gt;="&amp;$A41,'IEA-MethaneAbatement'!$M:$M,$C$1,'IEA-MethaneAbatement'!$B:$B,'Country Selector'!$A$2)+VLOOKUP($D$1,'Multipliers and Adjustments'!$A$70:$I$86,TRUNC(COLUMN(C$2)/5)+2,FALSE)*SUMIFS('IEA-MethaneAbatement'!$N:$N,'IEA-MethaneAbatement'!$O:$O,"&lt;"&amp;$B41,'IEA-MethaneAbatement'!$O:$O,"&gt;="&amp;$A41,'IEA-MethaneAbatement'!$M:$M,$D$1,'IEA-MethaneAbatement'!$B:$B,'Country Selector'!$A$2)))*(1+INDEX('EPA to IEA Scaling'!$F$8:$AO$8,,MATCH(C$2,'EPA to IEA Scaling'!$F$1:$AO$1,0)))</f>
        <v>0</v>
      </c>
      <c r="D41" cm="1">
        <f t="array" ref="D41">((VLOOKUP($B$1,'Multipliers and Adjustments'!$A$70:$I$86,TRUNC(COLUMN(D$2)/5)+2,FALSE)*SUMIFS('IEA-MethaneAbatement'!$N:$N,'IEA-MethaneAbatement'!$O:$O,"&lt;"&amp;$B41,'IEA-MethaneAbatement'!$O:$O,"&gt;="&amp;$A41,'IEA-MethaneAbatement'!$M:$M,$B$1,'IEA-MethaneAbatement'!$B:$B,'Country Selector'!$A$2)+VLOOKUP($C$1,'Multipliers and Adjustments'!$A$70:$I$86,TRUNC(COLUMN(D$2)/5)+2,FALSE)*SUMIFS('IEA-MethaneAbatement'!$N:$N,'IEA-MethaneAbatement'!$O:$O,"&lt;"&amp;$B41,'IEA-MethaneAbatement'!$O:$O,"&gt;="&amp;$A41,'IEA-MethaneAbatement'!$M:$M,$C$1,'IEA-MethaneAbatement'!$B:$B,'Country Selector'!$A$2)+VLOOKUP($D$1,'Multipliers and Adjustments'!$A$70:$I$86,TRUNC(COLUMN(D$2)/5)+2,FALSE)*SUMIFS('IEA-MethaneAbatement'!$N:$N,'IEA-MethaneAbatement'!$O:$O,"&lt;"&amp;$B41,'IEA-MethaneAbatement'!$O:$O,"&gt;="&amp;$A41,'IEA-MethaneAbatement'!$M:$M,$D$1,'IEA-MethaneAbatement'!$B:$B,'Country Selector'!$A$2)))*(1+INDEX('EPA to IEA Scaling'!$F$8:$AO$8,,MATCH(D$2,'EPA to IEA Scaling'!$F$1:$AO$1,0)))</f>
        <v>0</v>
      </c>
      <c r="E41" cm="1">
        <f t="array" ref="E41">((VLOOKUP($B$1,'Multipliers and Adjustments'!$A$70:$I$86,TRUNC(COLUMN(E$2)/5)+2,FALSE)*SUMIFS('IEA-MethaneAbatement'!$N:$N,'IEA-MethaneAbatement'!$O:$O,"&lt;"&amp;$B41,'IEA-MethaneAbatement'!$O:$O,"&gt;="&amp;$A41,'IEA-MethaneAbatement'!$M:$M,$B$1,'IEA-MethaneAbatement'!$B:$B,'Country Selector'!$A$2)+VLOOKUP($C$1,'Multipliers and Adjustments'!$A$70:$I$86,TRUNC(COLUMN(E$2)/5)+2,FALSE)*SUMIFS('IEA-MethaneAbatement'!$N:$N,'IEA-MethaneAbatement'!$O:$O,"&lt;"&amp;$B41,'IEA-MethaneAbatement'!$O:$O,"&gt;="&amp;$A41,'IEA-MethaneAbatement'!$M:$M,$C$1,'IEA-MethaneAbatement'!$B:$B,'Country Selector'!$A$2)+VLOOKUP($D$1,'Multipliers and Adjustments'!$A$70:$I$86,TRUNC(COLUMN(E$2)/5)+2,FALSE)*SUMIFS('IEA-MethaneAbatement'!$N:$N,'IEA-MethaneAbatement'!$O:$O,"&lt;"&amp;$B41,'IEA-MethaneAbatement'!$O:$O,"&gt;="&amp;$A41,'IEA-MethaneAbatement'!$M:$M,$D$1,'IEA-MethaneAbatement'!$B:$B,'Country Selector'!$A$2)))*(1+INDEX('EPA to IEA Scaling'!$F$8:$AO$8,,MATCH(E$2,'EPA to IEA Scaling'!$F$1:$AO$1,0)))</f>
        <v>0</v>
      </c>
      <c r="F41" cm="1">
        <f t="array" ref="F41">((VLOOKUP($B$1,'Multipliers and Adjustments'!$A$70:$I$86,TRUNC(COLUMN(F$2)/5)+2,FALSE)*SUMIFS('IEA-MethaneAbatement'!$N:$N,'IEA-MethaneAbatement'!$O:$O,"&lt;"&amp;$B41,'IEA-MethaneAbatement'!$O:$O,"&gt;="&amp;$A41,'IEA-MethaneAbatement'!$M:$M,$B$1,'IEA-MethaneAbatement'!$B:$B,'Country Selector'!$A$2)+VLOOKUP($C$1,'Multipliers and Adjustments'!$A$70:$I$86,TRUNC(COLUMN(F$2)/5)+2,FALSE)*SUMIFS('IEA-MethaneAbatement'!$N:$N,'IEA-MethaneAbatement'!$O:$O,"&lt;"&amp;$B41,'IEA-MethaneAbatement'!$O:$O,"&gt;="&amp;$A41,'IEA-MethaneAbatement'!$M:$M,$C$1,'IEA-MethaneAbatement'!$B:$B,'Country Selector'!$A$2)+VLOOKUP($D$1,'Multipliers and Adjustments'!$A$70:$I$86,TRUNC(COLUMN(F$2)/5)+2,FALSE)*SUMIFS('IEA-MethaneAbatement'!$N:$N,'IEA-MethaneAbatement'!$O:$O,"&lt;"&amp;$B41,'IEA-MethaneAbatement'!$O:$O,"&gt;="&amp;$A41,'IEA-MethaneAbatement'!$M:$M,$D$1,'IEA-MethaneAbatement'!$B:$B,'Country Selector'!$A$2)))*(1+INDEX('EPA to IEA Scaling'!$F$8:$AO$8,,MATCH(F$2,'EPA to IEA Scaling'!$F$1:$AO$1,0)))</f>
        <v>0</v>
      </c>
      <c r="G41" cm="1">
        <f t="array" ref="G41">((VLOOKUP($B$1,'Multipliers and Adjustments'!$A$70:$I$86,TRUNC(COLUMN(G$2)/5)+2,FALSE)*SUMIFS('IEA-MethaneAbatement'!$N:$N,'IEA-MethaneAbatement'!$O:$O,"&lt;"&amp;$B41,'IEA-MethaneAbatement'!$O:$O,"&gt;="&amp;$A41,'IEA-MethaneAbatement'!$M:$M,$B$1,'IEA-MethaneAbatement'!$B:$B,'Country Selector'!$A$2)+VLOOKUP($C$1,'Multipliers and Adjustments'!$A$70:$I$86,TRUNC(COLUMN(G$2)/5)+2,FALSE)*SUMIFS('IEA-MethaneAbatement'!$N:$N,'IEA-MethaneAbatement'!$O:$O,"&lt;"&amp;$B41,'IEA-MethaneAbatement'!$O:$O,"&gt;="&amp;$A41,'IEA-MethaneAbatement'!$M:$M,$C$1,'IEA-MethaneAbatement'!$B:$B,'Country Selector'!$A$2)+VLOOKUP($D$1,'Multipliers and Adjustments'!$A$70:$I$86,TRUNC(COLUMN(G$2)/5)+2,FALSE)*SUMIFS('IEA-MethaneAbatement'!$N:$N,'IEA-MethaneAbatement'!$O:$O,"&lt;"&amp;$B41,'IEA-MethaneAbatement'!$O:$O,"&gt;="&amp;$A41,'IEA-MethaneAbatement'!$M:$M,$D$1,'IEA-MethaneAbatement'!$B:$B,'Country Selector'!$A$2)))*(1+INDEX('EPA to IEA Scaling'!$F$8:$AO$8,,MATCH(G$2,'EPA to IEA Scaling'!$F$1:$AO$1,0)))</f>
        <v>0</v>
      </c>
      <c r="H41" s="31" cm="1">
        <f t="array" ref="H41">((VLOOKUP($B$1,'Multipliers and Adjustments'!$A$70:$I$86,TRUNC(COLUMN(H$2)/5)+2,FALSE)*SUMIFS('IEA-MethaneAbatement'!$N:$N,'IEA-MethaneAbatement'!$O:$O,"&lt;"&amp;$B41,'IEA-MethaneAbatement'!$O:$O,"&gt;="&amp;$A41,'IEA-MethaneAbatement'!$M:$M,$B$1,'IEA-MethaneAbatement'!$B:$B,'Country Selector'!$A$2)+VLOOKUP($C$1,'Multipliers and Adjustments'!$A$70:$I$86,TRUNC(COLUMN(H$2)/5)+2,FALSE)*SUMIFS('IEA-MethaneAbatement'!$N:$N,'IEA-MethaneAbatement'!$O:$O,"&lt;"&amp;$B41,'IEA-MethaneAbatement'!$O:$O,"&gt;="&amp;$A41,'IEA-MethaneAbatement'!$M:$M,$C$1,'IEA-MethaneAbatement'!$B:$B,'Country Selector'!$A$2)+VLOOKUP($D$1,'Multipliers and Adjustments'!$A$70:$I$86,TRUNC(COLUMN(H$2)/5)+2,FALSE)*SUMIFS('IEA-MethaneAbatement'!$N:$N,'IEA-MethaneAbatement'!$O:$O,"&lt;"&amp;$B41,'IEA-MethaneAbatement'!$O:$O,"&gt;="&amp;$A41,'IEA-MethaneAbatement'!$M:$M,$D$1,'IEA-MethaneAbatement'!$B:$B,'Country Selector'!$A$2)))*(1+INDEX('EPA to IEA Scaling'!$F$8:$AO$8,,MATCH(H$2,'EPA to IEA Scaling'!$F$1:$AO$1,0)))</f>
        <v>0</v>
      </c>
      <c r="I41" cm="1">
        <f t="array" ref="I41">((VLOOKUP($B$1,'Multipliers and Adjustments'!$A$70:$I$86,TRUNC(COLUMN(I$2)/5)+2,FALSE)*SUMIFS('IEA-MethaneAbatement'!$N:$N,'IEA-MethaneAbatement'!$O:$O,"&lt;"&amp;$B41,'IEA-MethaneAbatement'!$O:$O,"&gt;="&amp;$A41,'IEA-MethaneAbatement'!$M:$M,$B$1,'IEA-MethaneAbatement'!$B:$B,'Country Selector'!$A$2)+VLOOKUP($C$1,'Multipliers and Adjustments'!$A$70:$I$86,TRUNC(COLUMN(I$2)/5)+2,FALSE)*SUMIFS('IEA-MethaneAbatement'!$N:$N,'IEA-MethaneAbatement'!$O:$O,"&lt;"&amp;$B41,'IEA-MethaneAbatement'!$O:$O,"&gt;="&amp;$A41,'IEA-MethaneAbatement'!$M:$M,$C$1,'IEA-MethaneAbatement'!$B:$B,'Country Selector'!$A$2)+VLOOKUP($D$1,'Multipliers and Adjustments'!$A$70:$I$86,TRUNC(COLUMN(I$2)/5)+2,FALSE)*SUMIFS('IEA-MethaneAbatement'!$N:$N,'IEA-MethaneAbatement'!$O:$O,"&lt;"&amp;$B41,'IEA-MethaneAbatement'!$O:$O,"&gt;="&amp;$A41,'IEA-MethaneAbatement'!$M:$M,$D$1,'IEA-MethaneAbatement'!$B:$B,'Country Selector'!$A$2)))*(1+INDEX('EPA to IEA Scaling'!$F$8:$AO$8,,MATCH(I$2,'EPA to IEA Scaling'!$F$1:$AO$1,0)))</f>
        <v>0</v>
      </c>
      <c r="J41" cm="1">
        <f t="array" ref="J41">((VLOOKUP($B$1,'Multipliers and Adjustments'!$A$70:$I$86,TRUNC(COLUMN(J$2)/5)+2,FALSE)*SUMIFS('IEA-MethaneAbatement'!$N:$N,'IEA-MethaneAbatement'!$O:$O,"&lt;"&amp;$B41,'IEA-MethaneAbatement'!$O:$O,"&gt;="&amp;$A41,'IEA-MethaneAbatement'!$M:$M,$B$1,'IEA-MethaneAbatement'!$B:$B,'Country Selector'!$A$2)+VLOOKUP($C$1,'Multipliers and Adjustments'!$A$70:$I$86,TRUNC(COLUMN(J$2)/5)+2,FALSE)*SUMIFS('IEA-MethaneAbatement'!$N:$N,'IEA-MethaneAbatement'!$O:$O,"&lt;"&amp;$B41,'IEA-MethaneAbatement'!$O:$O,"&gt;="&amp;$A41,'IEA-MethaneAbatement'!$M:$M,$C$1,'IEA-MethaneAbatement'!$B:$B,'Country Selector'!$A$2)+VLOOKUP($D$1,'Multipliers and Adjustments'!$A$70:$I$86,TRUNC(COLUMN(J$2)/5)+2,FALSE)*SUMIFS('IEA-MethaneAbatement'!$N:$N,'IEA-MethaneAbatement'!$O:$O,"&lt;"&amp;$B41,'IEA-MethaneAbatement'!$O:$O,"&gt;="&amp;$A41,'IEA-MethaneAbatement'!$M:$M,$D$1,'IEA-MethaneAbatement'!$B:$B,'Country Selector'!$A$2)))*(1+INDEX('EPA to IEA Scaling'!$F$8:$AO$8,,MATCH(J$2,'EPA to IEA Scaling'!$F$1:$AO$1,0)))</f>
        <v>0</v>
      </c>
      <c r="K41" cm="1">
        <f t="array" ref="K41">((VLOOKUP($B$1,'Multipliers and Adjustments'!$A$70:$I$86,TRUNC(COLUMN(K$2)/5)+2,FALSE)*SUMIFS('IEA-MethaneAbatement'!$N:$N,'IEA-MethaneAbatement'!$O:$O,"&lt;"&amp;$B41,'IEA-MethaneAbatement'!$O:$O,"&gt;="&amp;$A41,'IEA-MethaneAbatement'!$M:$M,$B$1,'IEA-MethaneAbatement'!$B:$B,'Country Selector'!$A$2)+VLOOKUP($C$1,'Multipliers and Adjustments'!$A$70:$I$86,TRUNC(COLUMN(K$2)/5)+2,FALSE)*SUMIFS('IEA-MethaneAbatement'!$N:$N,'IEA-MethaneAbatement'!$O:$O,"&lt;"&amp;$B41,'IEA-MethaneAbatement'!$O:$O,"&gt;="&amp;$A41,'IEA-MethaneAbatement'!$M:$M,$C$1,'IEA-MethaneAbatement'!$B:$B,'Country Selector'!$A$2)+VLOOKUP($D$1,'Multipliers and Adjustments'!$A$70:$I$86,TRUNC(COLUMN(K$2)/5)+2,FALSE)*SUMIFS('IEA-MethaneAbatement'!$N:$N,'IEA-MethaneAbatement'!$O:$O,"&lt;"&amp;$B41,'IEA-MethaneAbatement'!$O:$O,"&gt;="&amp;$A41,'IEA-MethaneAbatement'!$M:$M,$D$1,'IEA-MethaneAbatement'!$B:$B,'Country Selector'!$A$2)))*(1+INDEX('EPA to IEA Scaling'!$F$8:$AO$8,,MATCH(K$2,'EPA to IEA Scaling'!$F$1:$AO$1,0)))</f>
        <v>0</v>
      </c>
      <c r="L41" cm="1">
        <f t="array" ref="L41">((VLOOKUP($B$1,'Multipliers and Adjustments'!$A$70:$I$86,TRUNC(COLUMN(L$2)/5)+2,FALSE)*SUMIFS('IEA-MethaneAbatement'!$N:$N,'IEA-MethaneAbatement'!$O:$O,"&lt;"&amp;$B41,'IEA-MethaneAbatement'!$O:$O,"&gt;="&amp;$A41,'IEA-MethaneAbatement'!$M:$M,$B$1,'IEA-MethaneAbatement'!$B:$B,'Country Selector'!$A$2)+VLOOKUP($C$1,'Multipliers and Adjustments'!$A$70:$I$86,TRUNC(COLUMN(L$2)/5)+2,FALSE)*SUMIFS('IEA-MethaneAbatement'!$N:$N,'IEA-MethaneAbatement'!$O:$O,"&lt;"&amp;$B41,'IEA-MethaneAbatement'!$O:$O,"&gt;="&amp;$A41,'IEA-MethaneAbatement'!$M:$M,$C$1,'IEA-MethaneAbatement'!$B:$B,'Country Selector'!$A$2)+VLOOKUP($D$1,'Multipliers and Adjustments'!$A$70:$I$86,TRUNC(COLUMN(L$2)/5)+2,FALSE)*SUMIFS('IEA-MethaneAbatement'!$N:$N,'IEA-MethaneAbatement'!$O:$O,"&lt;"&amp;$B41,'IEA-MethaneAbatement'!$O:$O,"&gt;="&amp;$A41,'IEA-MethaneAbatement'!$M:$M,$D$1,'IEA-MethaneAbatement'!$B:$B,'Country Selector'!$A$2)))*(1+INDEX('EPA to IEA Scaling'!$F$8:$AO$8,,MATCH(L$2,'EPA to IEA Scaling'!$F$1:$AO$1,0)))</f>
        <v>0</v>
      </c>
      <c r="M41" s="31" cm="1">
        <f t="array" ref="M41">((VLOOKUP($B$1,'Multipliers and Adjustments'!$A$70:$I$86,TRUNC(COLUMN(M$2)/5)+2,FALSE)*SUMIFS('IEA-MethaneAbatement'!$N:$N,'IEA-MethaneAbatement'!$O:$O,"&lt;"&amp;$B41,'IEA-MethaneAbatement'!$O:$O,"&gt;="&amp;$A41,'IEA-MethaneAbatement'!$M:$M,$B$1,'IEA-MethaneAbatement'!$B:$B,'Country Selector'!$A$2)+VLOOKUP($C$1,'Multipliers and Adjustments'!$A$70:$I$86,TRUNC(COLUMN(M$2)/5)+2,FALSE)*SUMIFS('IEA-MethaneAbatement'!$N:$N,'IEA-MethaneAbatement'!$O:$O,"&lt;"&amp;$B41,'IEA-MethaneAbatement'!$O:$O,"&gt;="&amp;$A41,'IEA-MethaneAbatement'!$M:$M,$C$1,'IEA-MethaneAbatement'!$B:$B,'Country Selector'!$A$2)+VLOOKUP($D$1,'Multipliers and Adjustments'!$A$70:$I$86,TRUNC(COLUMN(M$2)/5)+2,FALSE)*SUMIFS('IEA-MethaneAbatement'!$N:$N,'IEA-MethaneAbatement'!$O:$O,"&lt;"&amp;$B41,'IEA-MethaneAbatement'!$O:$O,"&gt;="&amp;$A41,'IEA-MethaneAbatement'!$M:$M,$D$1,'IEA-MethaneAbatement'!$B:$B,'Country Selector'!$A$2)))*(1+INDEX('EPA to IEA Scaling'!$F$8:$AO$8,,MATCH(M$2,'EPA to IEA Scaling'!$F$1:$AO$1,0)))</f>
        <v>0</v>
      </c>
      <c r="N41" cm="1">
        <f t="array" ref="N41">((VLOOKUP($B$1,'Multipliers and Adjustments'!$A$70:$I$86,TRUNC(COLUMN(N$2)/5)+2,FALSE)*SUMIFS('IEA-MethaneAbatement'!$N:$N,'IEA-MethaneAbatement'!$O:$O,"&lt;"&amp;$B41,'IEA-MethaneAbatement'!$O:$O,"&gt;="&amp;$A41,'IEA-MethaneAbatement'!$M:$M,$B$1,'IEA-MethaneAbatement'!$B:$B,'Country Selector'!$A$2)+VLOOKUP($C$1,'Multipliers and Adjustments'!$A$70:$I$86,TRUNC(COLUMN(N$2)/5)+2,FALSE)*SUMIFS('IEA-MethaneAbatement'!$N:$N,'IEA-MethaneAbatement'!$O:$O,"&lt;"&amp;$B41,'IEA-MethaneAbatement'!$O:$O,"&gt;="&amp;$A41,'IEA-MethaneAbatement'!$M:$M,$C$1,'IEA-MethaneAbatement'!$B:$B,'Country Selector'!$A$2)+VLOOKUP($D$1,'Multipliers and Adjustments'!$A$70:$I$86,TRUNC(COLUMN(N$2)/5)+2,FALSE)*SUMIFS('IEA-MethaneAbatement'!$N:$N,'IEA-MethaneAbatement'!$O:$O,"&lt;"&amp;$B41,'IEA-MethaneAbatement'!$O:$O,"&gt;="&amp;$A41,'IEA-MethaneAbatement'!$M:$M,$D$1,'IEA-MethaneAbatement'!$B:$B,'Country Selector'!$A$2)))*(1+INDEX('EPA to IEA Scaling'!$F$8:$AO$8,,MATCH(N$2,'EPA to IEA Scaling'!$F$1:$AO$1,0)))</f>
        <v>0</v>
      </c>
      <c r="O41" cm="1">
        <f t="array" ref="O41">((VLOOKUP($B$1,'Multipliers and Adjustments'!$A$70:$I$86,TRUNC(COLUMN(O$2)/5)+2,FALSE)*SUMIFS('IEA-MethaneAbatement'!$N:$N,'IEA-MethaneAbatement'!$O:$O,"&lt;"&amp;$B41,'IEA-MethaneAbatement'!$O:$O,"&gt;="&amp;$A41,'IEA-MethaneAbatement'!$M:$M,$B$1,'IEA-MethaneAbatement'!$B:$B,'Country Selector'!$A$2)+VLOOKUP($C$1,'Multipliers and Adjustments'!$A$70:$I$86,TRUNC(COLUMN(O$2)/5)+2,FALSE)*SUMIFS('IEA-MethaneAbatement'!$N:$N,'IEA-MethaneAbatement'!$O:$O,"&lt;"&amp;$B41,'IEA-MethaneAbatement'!$O:$O,"&gt;="&amp;$A41,'IEA-MethaneAbatement'!$M:$M,$C$1,'IEA-MethaneAbatement'!$B:$B,'Country Selector'!$A$2)+VLOOKUP($D$1,'Multipliers and Adjustments'!$A$70:$I$86,TRUNC(COLUMN(O$2)/5)+2,FALSE)*SUMIFS('IEA-MethaneAbatement'!$N:$N,'IEA-MethaneAbatement'!$O:$O,"&lt;"&amp;$B41,'IEA-MethaneAbatement'!$O:$O,"&gt;="&amp;$A41,'IEA-MethaneAbatement'!$M:$M,$D$1,'IEA-MethaneAbatement'!$B:$B,'Country Selector'!$A$2)))*(1+INDEX('EPA to IEA Scaling'!$F$8:$AO$8,,MATCH(O$2,'EPA to IEA Scaling'!$F$1:$AO$1,0)))</f>
        <v>0</v>
      </c>
      <c r="P41" cm="1">
        <f t="array" ref="P41">((VLOOKUP($B$1,'Multipliers and Adjustments'!$A$70:$I$86,TRUNC(COLUMN(P$2)/5)+2,FALSE)*SUMIFS('IEA-MethaneAbatement'!$N:$N,'IEA-MethaneAbatement'!$O:$O,"&lt;"&amp;$B41,'IEA-MethaneAbatement'!$O:$O,"&gt;="&amp;$A41,'IEA-MethaneAbatement'!$M:$M,$B$1,'IEA-MethaneAbatement'!$B:$B,'Country Selector'!$A$2)+VLOOKUP($C$1,'Multipliers and Adjustments'!$A$70:$I$86,TRUNC(COLUMN(P$2)/5)+2,FALSE)*SUMIFS('IEA-MethaneAbatement'!$N:$N,'IEA-MethaneAbatement'!$O:$O,"&lt;"&amp;$B41,'IEA-MethaneAbatement'!$O:$O,"&gt;="&amp;$A41,'IEA-MethaneAbatement'!$M:$M,$C$1,'IEA-MethaneAbatement'!$B:$B,'Country Selector'!$A$2)+VLOOKUP($D$1,'Multipliers and Adjustments'!$A$70:$I$86,TRUNC(COLUMN(P$2)/5)+2,FALSE)*SUMIFS('IEA-MethaneAbatement'!$N:$N,'IEA-MethaneAbatement'!$O:$O,"&lt;"&amp;$B41,'IEA-MethaneAbatement'!$O:$O,"&gt;="&amp;$A41,'IEA-MethaneAbatement'!$M:$M,$D$1,'IEA-MethaneAbatement'!$B:$B,'Country Selector'!$A$2)))*(1+INDEX('EPA to IEA Scaling'!$F$8:$AO$8,,MATCH(P$2,'EPA to IEA Scaling'!$F$1:$AO$1,0)))</f>
        <v>0</v>
      </c>
      <c r="Q41" cm="1">
        <f t="array" ref="Q41">((VLOOKUP($B$1,'Multipliers and Adjustments'!$A$70:$I$86,TRUNC(COLUMN(Q$2)/5)+2,FALSE)*SUMIFS('IEA-MethaneAbatement'!$N:$N,'IEA-MethaneAbatement'!$O:$O,"&lt;"&amp;$B41,'IEA-MethaneAbatement'!$O:$O,"&gt;="&amp;$A41,'IEA-MethaneAbatement'!$M:$M,$B$1,'IEA-MethaneAbatement'!$B:$B,'Country Selector'!$A$2)+VLOOKUP($C$1,'Multipliers and Adjustments'!$A$70:$I$86,TRUNC(COLUMN(Q$2)/5)+2,FALSE)*SUMIFS('IEA-MethaneAbatement'!$N:$N,'IEA-MethaneAbatement'!$O:$O,"&lt;"&amp;$B41,'IEA-MethaneAbatement'!$O:$O,"&gt;="&amp;$A41,'IEA-MethaneAbatement'!$M:$M,$C$1,'IEA-MethaneAbatement'!$B:$B,'Country Selector'!$A$2)+VLOOKUP($D$1,'Multipliers and Adjustments'!$A$70:$I$86,TRUNC(COLUMN(Q$2)/5)+2,FALSE)*SUMIFS('IEA-MethaneAbatement'!$N:$N,'IEA-MethaneAbatement'!$O:$O,"&lt;"&amp;$B41,'IEA-MethaneAbatement'!$O:$O,"&gt;="&amp;$A41,'IEA-MethaneAbatement'!$M:$M,$D$1,'IEA-MethaneAbatement'!$B:$B,'Country Selector'!$A$2)))*(1+INDEX('EPA to IEA Scaling'!$F$8:$AO$8,,MATCH(Q$2,'EPA to IEA Scaling'!$F$1:$AO$1,0)))</f>
        <v>0</v>
      </c>
      <c r="R41" s="31" cm="1">
        <f t="array" ref="R41">((VLOOKUP($B$1,'Multipliers and Adjustments'!$A$70:$I$86,TRUNC(COLUMN(R$2)/5)+2,FALSE)*SUMIFS('IEA-MethaneAbatement'!$N:$N,'IEA-MethaneAbatement'!$O:$O,"&lt;"&amp;$B41,'IEA-MethaneAbatement'!$O:$O,"&gt;="&amp;$A41,'IEA-MethaneAbatement'!$M:$M,$B$1,'IEA-MethaneAbatement'!$B:$B,'Country Selector'!$A$2)+VLOOKUP($C$1,'Multipliers and Adjustments'!$A$70:$I$86,TRUNC(COLUMN(R$2)/5)+2,FALSE)*SUMIFS('IEA-MethaneAbatement'!$N:$N,'IEA-MethaneAbatement'!$O:$O,"&lt;"&amp;$B41,'IEA-MethaneAbatement'!$O:$O,"&gt;="&amp;$A41,'IEA-MethaneAbatement'!$M:$M,$C$1,'IEA-MethaneAbatement'!$B:$B,'Country Selector'!$A$2)+VLOOKUP($D$1,'Multipliers and Adjustments'!$A$70:$I$86,TRUNC(COLUMN(R$2)/5)+2,FALSE)*SUMIFS('IEA-MethaneAbatement'!$N:$N,'IEA-MethaneAbatement'!$O:$O,"&lt;"&amp;$B41,'IEA-MethaneAbatement'!$O:$O,"&gt;="&amp;$A41,'IEA-MethaneAbatement'!$M:$M,$D$1,'IEA-MethaneAbatement'!$B:$B,'Country Selector'!$A$2)))*(1+INDEX('EPA to IEA Scaling'!$F$8:$AO$8,,MATCH(R$2,'EPA to IEA Scaling'!$F$1:$AO$1,0)))</f>
        <v>0</v>
      </c>
      <c r="S41" cm="1">
        <f t="array" ref="S41">((VLOOKUP($B$1,'Multipliers and Adjustments'!$A$70:$I$86,TRUNC(COLUMN(S$2)/5)+2,FALSE)*SUMIFS('IEA-MethaneAbatement'!$N:$N,'IEA-MethaneAbatement'!$O:$O,"&lt;"&amp;$B41,'IEA-MethaneAbatement'!$O:$O,"&gt;="&amp;$A41,'IEA-MethaneAbatement'!$M:$M,$B$1,'IEA-MethaneAbatement'!$B:$B,'Country Selector'!$A$2)+VLOOKUP($C$1,'Multipliers and Adjustments'!$A$70:$I$86,TRUNC(COLUMN(S$2)/5)+2,FALSE)*SUMIFS('IEA-MethaneAbatement'!$N:$N,'IEA-MethaneAbatement'!$O:$O,"&lt;"&amp;$B41,'IEA-MethaneAbatement'!$O:$O,"&gt;="&amp;$A41,'IEA-MethaneAbatement'!$M:$M,$C$1,'IEA-MethaneAbatement'!$B:$B,'Country Selector'!$A$2)+VLOOKUP($D$1,'Multipliers and Adjustments'!$A$70:$I$86,TRUNC(COLUMN(S$2)/5)+2,FALSE)*SUMIFS('IEA-MethaneAbatement'!$N:$N,'IEA-MethaneAbatement'!$O:$O,"&lt;"&amp;$B41,'IEA-MethaneAbatement'!$O:$O,"&gt;="&amp;$A41,'IEA-MethaneAbatement'!$M:$M,$D$1,'IEA-MethaneAbatement'!$B:$B,'Country Selector'!$A$2)))*(1+INDEX('EPA to IEA Scaling'!$F$8:$AO$8,,MATCH(S$2,'EPA to IEA Scaling'!$F$1:$AO$1,0)))</f>
        <v>0</v>
      </c>
      <c r="T41" cm="1">
        <f t="array" ref="T41">((VLOOKUP($B$1,'Multipliers and Adjustments'!$A$70:$I$86,TRUNC(COLUMN(T$2)/5)+2,FALSE)*SUMIFS('IEA-MethaneAbatement'!$N:$N,'IEA-MethaneAbatement'!$O:$O,"&lt;"&amp;$B41,'IEA-MethaneAbatement'!$O:$O,"&gt;="&amp;$A41,'IEA-MethaneAbatement'!$M:$M,$B$1,'IEA-MethaneAbatement'!$B:$B,'Country Selector'!$A$2)+VLOOKUP($C$1,'Multipliers and Adjustments'!$A$70:$I$86,TRUNC(COLUMN(T$2)/5)+2,FALSE)*SUMIFS('IEA-MethaneAbatement'!$N:$N,'IEA-MethaneAbatement'!$O:$O,"&lt;"&amp;$B41,'IEA-MethaneAbatement'!$O:$O,"&gt;="&amp;$A41,'IEA-MethaneAbatement'!$M:$M,$C$1,'IEA-MethaneAbatement'!$B:$B,'Country Selector'!$A$2)+VLOOKUP($D$1,'Multipliers and Adjustments'!$A$70:$I$86,TRUNC(COLUMN(T$2)/5)+2,FALSE)*SUMIFS('IEA-MethaneAbatement'!$N:$N,'IEA-MethaneAbatement'!$O:$O,"&lt;"&amp;$B41,'IEA-MethaneAbatement'!$O:$O,"&gt;="&amp;$A41,'IEA-MethaneAbatement'!$M:$M,$D$1,'IEA-MethaneAbatement'!$B:$B,'Country Selector'!$A$2)))*(1+INDEX('EPA to IEA Scaling'!$F$8:$AO$8,,MATCH(T$2,'EPA to IEA Scaling'!$F$1:$AO$1,0)))</f>
        <v>0</v>
      </c>
      <c r="U41" cm="1">
        <f t="array" ref="U41">((VLOOKUP($B$1,'Multipliers and Adjustments'!$A$70:$I$86,TRUNC(COLUMN(U$2)/5)+2,FALSE)*SUMIFS('IEA-MethaneAbatement'!$N:$N,'IEA-MethaneAbatement'!$O:$O,"&lt;"&amp;$B41,'IEA-MethaneAbatement'!$O:$O,"&gt;="&amp;$A41,'IEA-MethaneAbatement'!$M:$M,$B$1,'IEA-MethaneAbatement'!$B:$B,'Country Selector'!$A$2)+VLOOKUP($C$1,'Multipliers and Adjustments'!$A$70:$I$86,TRUNC(COLUMN(U$2)/5)+2,FALSE)*SUMIFS('IEA-MethaneAbatement'!$N:$N,'IEA-MethaneAbatement'!$O:$O,"&lt;"&amp;$B41,'IEA-MethaneAbatement'!$O:$O,"&gt;="&amp;$A41,'IEA-MethaneAbatement'!$M:$M,$C$1,'IEA-MethaneAbatement'!$B:$B,'Country Selector'!$A$2)+VLOOKUP($D$1,'Multipliers and Adjustments'!$A$70:$I$86,TRUNC(COLUMN(U$2)/5)+2,FALSE)*SUMIFS('IEA-MethaneAbatement'!$N:$N,'IEA-MethaneAbatement'!$O:$O,"&lt;"&amp;$B41,'IEA-MethaneAbatement'!$O:$O,"&gt;="&amp;$A41,'IEA-MethaneAbatement'!$M:$M,$D$1,'IEA-MethaneAbatement'!$B:$B,'Country Selector'!$A$2)))*(1+INDEX('EPA to IEA Scaling'!$F$8:$AO$8,,MATCH(U$2,'EPA to IEA Scaling'!$F$1:$AO$1,0)))</f>
        <v>0</v>
      </c>
      <c r="V41" cm="1">
        <f t="array" ref="V41">((VLOOKUP($B$1,'Multipliers and Adjustments'!$A$70:$I$86,TRUNC(COLUMN(V$2)/5)+2,FALSE)*SUMIFS('IEA-MethaneAbatement'!$N:$N,'IEA-MethaneAbatement'!$O:$O,"&lt;"&amp;$B41,'IEA-MethaneAbatement'!$O:$O,"&gt;="&amp;$A41,'IEA-MethaneAbatement'!$M:$M,$B$1,'IEA-MethaneAbatement'!$B:$B,'Country Selector'!$A$2)+VLOOKUP($C$1,'Multipliers and Adjustments'!$A$70:$I$86,TRUNC(COLUMN(V$2)/5)+2,FALSE)*SUMIFS('IEA-MethaneAbatement'!$N:$N,'IEA-MethaneAbatement'!$O:$O,"&lt;"&amp;$B41,'IEA-MethaneAbatement'!$O:$O,"&gt;="&amp;$A41,'IEA-MethaneAbatement'!$M:$M,$C$1,'IEA-MethaneAbatement'!$B:$B,'Country Selector'!$A$2)+VLOOKUP($D$1,'Multipliers and Adjustments'!$A$70:$I$86,TRUNC(COLUMN(V$2)/5)+2,FALSE)*SUMIFS('IEA-MethaneAbatement'!$N:$N,'IEA-MethaneAbatement'!$O:$O,"&lt;"&amp;$B41,'IEA-MethaneAbatement'!$O:$O,"&gt;="&amp;$A41,'IEA-MethaneAbatement'!$M:$M,$D$1,'IEA-MethaneAbatement'!$B:$B,'Country Selector'!$A$2)))*(1+INDEX('EPA to IEA Scaling'!$F$8:$AO$8,,MATCH(V$2,'EPA to IEA Scaling'!$F$1:$AO$1,0)))</f>
        <v>0</v>
      </c>
      <c r="W41" s="31" cm="1">
        <f t="array" ref="W41">((VLOOKUP($B$1,'Multipliers and Adjustments'!$A$70:$I$86,TRUNC(COLUMN(W$2)/5)+2,FALSE)*SUMIFS('IEA-MethaneAbatement'!$N:$N,'IEA-MethaneAbatement'!$O:$O,"&lt;"&amp;$B41,'IEA-MethaneAbatement'!$O:$O,"&gt;="&amp;$A41,'IEA-MethaneAbatement'!$M:$M,$B$1,'IEA-MethaneAbatement'!$B:$B,'Country Selector'!$A$2)+VLOOKUP($C$1,'Multipliers and Adjustments'!$A$70:$I$86,TRUNC(COLUMN(W$2)/5)+2,FALSE)*SUMIFS('IEA-MethaneAbatement'!$N:$N,'IEA-MethaneAbatement'!$O:$O,"&lt;"&amp;$B41,'IEA-MethaneAbatement'!$O:$O,"&gt;="&amp;$A41,'IEA-MethaneAbatement'!$M:$M,$C$1,'IEA-MethaneAbatement'!$B:$B,'Country Selector'!$A$2)+VLOOKUP($D$1,'Multipliers and Adjustments'!$A$70:$I$86,TRUNC(COLUMN(W$2)/5)+2,FALSE)*SUMIFS('IEA-MethaneAbatement'!$N:$N,'IEA-MethaneAbatement'!$O:$O,"&lt;"&amp;$B41,'IEA-MethaneAbatement'!$O:$O,"&gt;="&amp;$A41,'IEA-MethaneAbatement'!$M:$M,$D$1,'IEA-MethaneAbatement'!$B:$B,'Country Selector'!$A$2)))*(1+INDEX('EPA to IEA Scaling'!$F$8:$AO$8,,MATCH(W$2,'EPA to IEA Scaling'!$F$1:$AO$1,0)))</f>
        <v>0</v>
      </c>
      <c r="X41" cm="1">
        <f t="array" ref="X41">((VLOOKUP($B$1,'Multipliers and Adjustments'!$A$70:$I$86,TRUNC(COLUMN(X$2)/5)+2,FALSE)*SUMIFS('IEA-MethaneAbatement'!$N:$N,'IEA-MethaneAbatement'!$O:$O,"&lt;"&amp;$B41,'IEA-MethaneAbatement'!$O:$O,"&gt;="&amp;$A41,'IEA-MethaneAbatement'!$M:$M,$B$1,'IEA-MethaneAbatement'!$B:$B,'Country Selector'!$A$2)+VLOOKUP($C$1,'Multipliers and Adjustments'!$A$70:$I$86,TRUNC(COLUMN(X$2)/5)+2,FALSE)*SUMIFS('IEA-MethaneAbatement'!$N:$N,'IEA-MethaneAbatement'!$O:$O,"&lt;"&amp;$B41,'IEA-MethaneAbatement'!$O:$O,"&gt;="&amp;$A41,'IEA-MethaneAbatement'!$M:$M,$C$1,'IEA-MethaneAbatement'!$B:$B,'Country Selector'!$A$2)+VLOOKUP($D$1,'Multipliers and Adjustments'!$A$70:$I$86,TRUNC(COLUMN(X$2)/5)+2,FALSE)*SUMIFS('IEA-MethaneAbatement'!$N:$N,'IEA-MethaneAbatement'!$O:$O,"&lt;"&amp;$B41,'IEA-MethaneAbatement'!$O:$O,"&gt;="&amp;$A41,'IEA-MethaneAbatement'!$M:$M,$D$1,'IEA-MethaneAbatement'!$B:$B,'Country Selector'!$A$2)))*(1+INDEX('EPA to IEA Scaling'!$F$8:$AO$8,,MATCH(X$2,'EPA to IEA Scaling'!$F$1:$AO$1,0)))</f>
        <v>0</v>
      </c>
      <c r="Y41" cm="1">
        <f t="array" ref="Y41">((VLOOKUP($B$1,'Multipliers and Adjustments'!$A$70:$I$86,TRUNC(COLUMN(Y$2)/5)+2,FALSE)*SUMIFS('IEA-MethaneAbatement'!$N:$N,'IEA-MethaneAbatement'!$O:$O,"&lt;"&amp;$B41,'IEA-MethaneAbatement'!$O:$O,"&gt;="&amp;$A41,'IEA-MethaneAbatement'!$M:$M,$B$1,'IEA-MethaneAbatement'!$B:$B,'Country Selector'!$A$2)+VLOOKUP($C$1,'Multipliers and Adjustments'!$A$70:$I$86,TRUNC(COLUMN(Y$2)/5)+2,FALSE)*SUMIFS('IEA-MethaneAbatement'!$N:$N,'IEA-MethaneAbatement'!$O:$O,"&lt;"&amp;$B41,'IEA-MethaneAbatement'!$O:$O,"&gt;="&amp;$A41,'IEA-MethaneAbatement'!$M:$M,$C$1,'IEA-MethaneAbatement'!$B:$B,'Country Selector'!$A$2)+VLOOKUP($D$1,'Multipliers and Adjustments'!$A$70:$I$86,TRUNC(COLUMN(Y$2)/5)+2,FALSE)*SUMIFS('IEA-MethaneAbatement'!$N:$N,'IEA-MethaneAbatement'!$O:$O,"&lt;"&amp;$B41,'IEA-MethaneAbatement'!$O:$O,"&gt;="&amp;$A41,'IEA-MethaneAbatement'!$M:$M,$D$1,'IEA-MethaneAbatement'!$B:$B,'Country Selector'!$A$2)))*(1+INDEX('EPA to IEA Scaling'!$F$8:$AO$8,,MATCH(Y$2,'EPA to IEA Scaling'!$F$1:$AO$1,0)))</f>
        <v>0</v>
      </c>
      <c r="Z41" cm="1">
        <f t="array" ref="Z41">((VLOOKUP($B$1,'Multipliers and Adjustments'!$A$70:$I$86,TRUNC(COLUMN(Z$2)/5)+2,FALSE)*SUMIFS('IEA-MethaneAbatement'!$N:$N,'IEA-MethaneAbatement'!$O:$O,"&lt;"&amp;$B41,'IEA-MethaneAbatement'!$O:$O,"&gt;="&amp;$A41,'IEA-MethaneAbatement'!$M:$M,$B$1,'IEA-MethaneAbatement'!$B:$B,'Country Selector'!$A$2)+VLOOKUP($C$1,'Multipliers and Adjustments'!$A$70:$I$86,TRUNC(COLUMN(Z$2)/5)+2,FALSE)*SUMIFS('IEA-MethaneAbatement'!$N:$N,'IEA-MethaneAbatement'!$O:$O,"&lt;"&amp;$B41,'IEA-MethaneAbatement'!$O:$O,"&gt;="&amp;$A41,'IEA-MethaneAbatement'!$M:$M,$C$1,'IEA-MethaneAbatement'!$B:$B,'Country Selector'!$A$2)+VLOOKUP($D$1,'Multipliers and Adjustments'!$A$70:$I$86,TRUNC(COLUMN(Z$2)/5)+2,FALSE)*SUMIFS('IEA-MethaneAbatement'!$N:$N,'IEA-MethaneAbatement'!$O:$O,"&lt;"&amp;$B41,'IEA-MethaneAbatement'!$O:$O,"&gt;="&amp;$A41,'IEA-MethaneAbatement'!$M:$M,$D$1,'IEA-MethaneAbatement'!$B:$B,'Country Selector'!$A$2)))*(1+INDEX('EPA to IEA Scaling'!$F$8:$AO$8,,MATCH(Z$2,'EPA to IEA Scaling'!$F$1:$AO$1,0)))</f>
        <v>0</v>
      </c>
      <c r="AA41" cm="1">
        <f t="array" ref="AA41">((VLOOKUP($B$1,'Multipliers and Adjustments'!$A$70:$I$86,TRUNC(COLUMN(AA$2)/5)+2,FALSE)*SUMIFS('IEA-MethaneAbatement'!$N:$N,'IEA-MethaneAbatement'!$O:$O,"&lt;"&amp;$B41,'IEA-MethaneAbatement'!$O:$O,"&gt;="&amp;$A41,'IEA-MethaneAbatement'!$M:$M,$B$1,'IEA-MethaneAbatement'!$B:$B,'Country Selector'!$A$2)+VLOOKUP($C$1,'Multipliers and Adjustments'!$A$70:$I$86,TRUNC(COLUMN(AA$2)/5)+2,FALSE)*SUMIFS('IEA-MethaneAbatement'!$N:$N,'IEA-MethaneAbatement'!$O:$O,"&lt;"&amp;$B41,'IEA-MethaneAbatement'!$O:$O,"&gt;="&amp;$A41,'IEA-MethaneAbatement'!$M:$M,$C$1,'IEA-MethaneAbatement'!$B:$B,'Country Selector'!$A$2)+VLOOKUP($D$1,'Multipliers and Adjustments'!$A$70:$I$86,TRUNC(COLUMN(AA$2)/5)+2,FALSE)*SUMIFS('IEA-MethaneAbatement'!$N:$N,'IEA-MethaneAbatement'!$O:$O,"&lt;"&amp;$B41,'IEA-MethaneAbatement'!$O:$O,"&gt;="&amp;$A41,'IEA-MethaneAbatement'!$M:$M,$D$1,'IEA-MethaneAbatement'!$B:$B,'Country Selector'!$A$2)))*(1+INDEX('EPA to IEA Scaling'!$F$8:$AO$8,,MATCH(AA$2,'EPA to IEA Scaling'!$F$1:$AO$1,0)))</f>
        <v>0</v>
      </c>
      <c r="AB41" s="31" cm="1">
        <f t="array" ref="AB41">((VLOOKUP($B$1,'Multipliers and Adjustments'!$A$70:$I$86,TRUNC(COLUMN(AB$2)/5)+2,FALSE)*SUMIFS('IEA-MethaneAbatement'!$N:$N,'IEA-MethaneAbatement'!$O:$O,"&lt;"&amp;$B41,'IEA-MethaneAbatement'!$O:$O,"&gt;="&amp;$A41,'IEA-MethaneAbatement'!$M:$M,$B$1,'IEA-MethaneAbatement'!$B:$B,'Country Selector'!$A$2)+VLOOKUP($C$1,'Multipliers and Adjustments'!$A$70:$I$86,TRUNC(COLUMN(AB$2)/5)+2,FALSE)*SUMIFS('IEA-MethaneAbatement'!$N:$N,'IEA-MethaneAbatement'!$O:$O,"&lt;"&amp;$B41,'IEA-MethaneAbatement'!$O:$O,"&gt;="&amp;$A41,'IEA-MethaneAbatement'!$M:$M,$C$1,'IEA-MethaneAbatement'!$B:$B,'Country Selector'!$A$2)+VLOOKUP($D$1,'Multipliers and Adjustments'!$A$70:$I$86,TRUNC(COLUMN(AB$2)/5)+2,FALSE)*SUMIFS('IEA-MethaneAbatement'!$N:$N,'IEA-MethaneAbatement'!$O:$O,"&lt;"&amp;$B41,'IEA-MethaneAbatement'!$O:$O,"&gt;="&amp;$A41,'IEA-MethaneAbatement'!$M:$M,$D$1,'IEA-MethaneAbatement'!$B:$B,'Country Selector'!$A$2)))*(1+INDEX('EPA to IEA Scaling'!$F$8:$AO$8,,MATCH(AB$2,'EPA to IEA Scaling'!$F$1:$AO$1,0)))</f>
        <v>0</v>
      </c>
      <c r="AC41" cm="1">
        <f t="array" ref="AC41">((VLOOKUP($B$1,'Multipliers and Adjustments'!$A$70:$I$86,TRUNC(COLUMN(AC$2)/5)+2,FALSE)*SUMIFS('IEA-MethaneAbatement'!$N:$N,'IEA-MethaneAbatement'!$O:$O,"&lt;"&amp;$B41,'IEA-MethaneAbatement'!$O:$O,"&gt;="&amp;$A41,'IEA-MethaneAbatement'!$M:$M,$B$1,'IEA-MethaneAbatement'!$B:$B,'Country Selector'!$A$2)+VLOOKUP($C$1,'Multipliers and Adjustments'!$A$70:$I$86,TRUNC(COLUMN(AC$2)/5)+2,FALSE)*SUMIFS('IEA-MethaneAbatement'!$N:$N,'IEA-MethaneAbatement'!$O:$O,"&lt;"&amp;$B41,'IEA-MethaneAbatement'!$O:$O,"&gt;="&amp;$A41,'IEA-MethaneAbatement'!$M:$M,$C$1,'IEA-MethaneAbatement'!$B:$B,'Country Selector'!$A$2)+VLOOKUP($D$1,'Multipliers and Adjustments'!$A$70:$I$86,TRUNC(COLUMN(AC$2)/5)+2,FALSE)*SUMIFS('IEA-MethaneAbatement'!$N:$N,'IEA-MethaneAbatement'!$O:$O,"&lt;"&amp;$B41,'IEA-MethaneAbatement'!$O:$O,"&gt;="&amp;$A41,'IEA-MethaneAbatement'!$M:$M,$D$1,'IEA-MethaneAbatement'!$B:$B,'Country Selector'!$A$2)))*(1+INDEX('EPA to IEA Scaling'!$F$8:$AO$8,,MATCH(AC$2,'EPA to IEA Scaling'!$F$1:$AO$1,0)))</f>
        <v>0</v>
      </c>
      <c r="AD41" cm="1">
        <f t="array" ref="AD41">((VLOOKUP($B$1,'Multipliers and Adjustments'!$A$70:$I$86,TRUNC(COLUMN(AD$2)/5)+2,FALSE)*SUMIFS('IEA-MethaneAbatement'!$N:$N,'IEA-MethaneAbatement'!$O:$O,"&lt;"&amp;$B41,'IEA-MethaneAbatement'!$O:$O,"&gt;="&amp;$A41,'IEA-MethaneAbatement'!$M:$M,$B$1,'IEA-MethaneAbatement'!$B:$B,'Country Selector'!$A$2)+VLOOKUP($C$1,'Multipliers and Adjustments'!$A$70:$I$86,TRUNC(COLUMN(AD$2)/5)+2,FALSE)*SUMIFS('IEA-MethaneAbatement'!$N:$N,'IEA-MethaneAbatement'!$O:$O,"&lt;"&amp;$B41,'IEA-MethaneAbatement'!$O:$O,"&gt;="&amp;$A41,'IEA-MethaneAbatement'!$M:$M,$C$1,'IEA-MethaneAbatement'!$B:$B,'Country Selector'!$A$2)+VLOOKUP($D$1,'Multipliers and Adjustments'!$A$70:$I$86,TRUNC(COLUMN(AD$2)/5)+2,FALSE)*SUMIFS('IEA-MethaneAbatement'!$N:$N,'IEA-MethaneAbatement'!$O:$O,"&lt;"&amp;$B41,'IEA-MethaneAbatement'!$O:$O,"&gt;="&amp;$A41,'IEA-MethaneAbatement'!$M:$M,$D$1,'IEA-MethaneAbatement'!$B:$B,'Country Selector'!$A$2)))*(1+INDEX('EPA to IEA Scaling'!$F$8:$AO$8,,MATCH(AD$2,'EPA to IEA Scaling'!$F$1:$AO$1,0)))</f>
        <v>0</v>
      </c>
      <c r="AE41" cm="1">
        <f t="array" ref="AE41">((VLOOKUP($B$1,'Multipliers and Adjustments'!$A$70:$I$86,TRUNC(COLUMN(AE$2)/5)+2,FALSE)*SUMIFS('IEA-MethaneAbatement'!$N:$N,'IEA-MethaneAbatement'!$O:$O,"&lt;"&amp;$B41,'IEA-MethaneAbatement'!$O:$O,"&gt;="&amp;$A41,'IEA-MethaneAbatement'!$M:$M,$B$1,'IEA-MethaneAbatement'!$B:$B,'Country Selector'!$A$2)+VLOOKUP($C$1,'Multipliers and Adjustments'!$A$70:$I$86,TRUNC(COLUMN(AE$2)/5)+2,FALSE)*SUMIFS('IEA-MethaneAbatement'!$N:$N,'IEA-MethaneAbatement'!$O:$O,"&lt;"&amp;$B41,'IEA-MethaneAbatement'!$O:$O,"&gt;="&amp;$A41,'IEA-MethaneAbatement'!$M:$M,$C$1,'IEA-MethaneAbatement'!$B:$B,'Country Selector'!$A$2)+VLOOKUP($D$1,'Multipliers and Adjustments'!$A$70:$I$86,TRUNC(COLUMN(AE$2)/5)+2,FALSE)*SUMIFS('IEA-MethaneAbatement'!$N:$N,'IEA-MethaneAbatement'!$O:$O,"&lt;"&amp;$B41,'IEA-MethaneAbatement'!$O:$O,"&gt;="&amp;$A41,'IEA-MethaneAbatement'!$M:$M,$D$1,'IEA-MethaneAbatement'!$B:$B,'Country Selector'!$A$2)))*(1+INDEX('EPA to IEA Scaling'!$F$8:$AO$8,,MATCH(AE$2,'EPA to IEA Scaling'!$F$1:$AO$1,0)))</f>
        <v>0</v>
      </c>
      <c r="AF41" cm="1">
        <f t="array" ref="AF41">((VLOOKUP($B$1,'Multipliers and Adjustments'!$A$70:$I$86,TRUNC(COLUMN(AF$2)/5)+2,FALSE)*SUMIFS('IEA-MethaneAbatement'!$N:$N,'IEA-MethaneAbatement'!$O:$O,"&lt;"&amp;$B41,'IEA-MethaneAbatement'!$O:$O,"&gt;="&amp;$A41,'IEA-MethaneAbatement'!$M:$M,$B$1,'IEA-MethaneAbatement'!$B:$B,'Country Selector'!$A$2)+VLOOKUP($C$1,'Multipliers and Adjustments'!$A$70:$I$86,TRUNC(COLUMN(AF$2)/5)+2,FALSE)*SUMIFS('IEA-MethaneAbatement'!$N:$N,'IEA-MethaneAbatement'!$O:$O,"&lt;"&amp;$B41,'IEA-MethaneAbatement'!$O:$O,"&gt;="&amp;$A41,'IEA-MethaneAbatement'!$M:$M,$C$1,'IEA-MethaneAbatement'!$B:$B,'Country Selector'!$A$2)+VLOOKUP($D$1,'Multipliers and Adjustments'!$A$70:$I$86,TRUNC(COLUMN(AF$2)/5)+2,FALSE)*SUMIFS('IEA-MethaneAbatement'!$N:$N,'IEA-MethaneAbatement'!$O:$O,"&lt;"&amp;$B41,'IEA-MethaneAbatement'!$O:$O,"&gt;="&amp;$A41,'IEA-MethaneAbatement'!$M:$M,$D$1,'IEA-MethaneAbatement'!$B:$B,'Country Selector'!$A$2)))*(1+INDEX('EPA to IEA Scaling'!$F$8:$AO$8,,MATCH(AF$2,'EPA to IEA Scaling'!$F$1:$AO$1,0)))</f>
        <v>0</v>
      </c>
      <c r="AG41" s="31" cm="1">
        <f t="array" ref="AG41">((VLOOKUP($B$1,'Multipliers and Adjustments'!$A$70:$I$86,TRUNC(COLUMN(AG$2)/5)+2,FALSE)*SUMIFS('IEA-MethaneAbatement'!$N:$N,'IEA-MethaneAbatement'!$O:$O,"&lt;"&amp;$B41,'IEA-MethaneAbatement'!$O:$O,"&gt;="&amp;$A41,'IEA-MethaneAbatement'!$M:$M,$B$1,'IEA-MethaneAbatement'!$B:$B,'Country Selector'!$A$2)+VLOOKUP($C$1,'Multipliers and Adjustments'!$A$70:$I$86,TRUNC(COLUMN(AG$2)/5)+2,FALSE)*SUMIFS('IEA-MethaneAbatement'!$N:$N,'IEA-MethaneAbatement'!$O:$O,"&lt;"&amp;$B41,'IEA-MethaneAbatement'!$O:$O,"&gt;="&amp;$A41,'IEA-MethaneAbatement'!$M:$M,$C$1,'IEA-MethaneAbatement'!$B:$B,'Country Selector'!$A$2)+VLOOKUP($D$1,'Multipliers and Adjustments'!$A$70:$I$86,TRUNC(COLUMN(AG$2)/5)+2,FALSE)*SUMIFS('IEA-MethaneAbatement'!$N:$N,'IEA-MethaneAbatement'!$O:$O,"&lt;"&amp;$B41,'IEA-MethaneAbatement'!$O:$O,"&gt;="&amp;$A41,'IEA-MethaneAbatement'!$M:$M,$D$1,'IEA-MethaneAbatement'!$B:$B,'Country Selector'!$A$2)))*(1+INDEX('EPA to IEA Scaling'!$F$8:$AO$8,,MATCH(AG$2,'EPA to IEA Scaling'!$F$1:$AO$1,0)))</f>
        <v>0</v>
      </c>
      <c r="AH41" cm="1">
        <f t="array" ref="AH41">((VLOOKUP($B$1,'Multipliers and Adjustments'!$A$70:$I$86,TRUNC(COLUMN(AH$2)/5)+2,FALSE)*SUMIFS('IEA-MethaneAbatement'!$N:$N,'IEA-MethaneAbatement'!$O:$O,"&lt;"&amp;$B41,'IEA-MethaneAbatement'!$O:$O,"&gt;="&amp;$A41,'IEA-MethaneAbatement'!$M:$M,$B$1,'IEA-MethaneAbatement'!$B:$B,'Country Selector'!$A$2)+VLOOKUP($C$1,'Multipliers and Adjustments'!$A$70:$I$86,TRUNC(COLUMN(AH$2)/5)+2,FALSE)*SUMIFS('IEA-MethaneAbatement'!$N:$N,'IEA-MethaneAbatement'!$O:$O,"&lt;"&amp;$B41,'IEA-MethaneAbatement'!$O:$O,"&gt;="&amp;$A41,'IEA-MethaneAbatement'!$M:$M,$C$1,'IEA-MethaneAbatement'!$B:$B,'Country Selector'!$A$2)+VLOOKUP($D$1,'Multipliers and Adjustments'!$A$70:$I$86,TRUNC(COLUMN(AH$2)/5)+2,FALSE)*SUMIFS('IEA-MethaneAbatement'!$N:$N,'IEA-MethaneAbatement'!$O:$O,"&lt;"&amp;$B41,'IEA-MethaneAbatement'!$O:$O,"&gt;="&amp;$A41,'IEA-MethaneAbatement'!$M:$M,$D$1,'IEA-MethaneAbatement'!$B:$B,'Country Selector'!$A$2)))*(1+INDEX('EPA to IEA Scaling'!$F$8:$AO$8,,MATCH(AH$2,'EPA to IEA Scaling'!$F$1:$AO$1,0)))</f>
        <v>0</v>
      </c>
      <c r="AI41" cm="1">
        <f t="array" ref="AI41">((VLOOKUP($B$1,'Multipliers and Adjustments'!$A$70:$I$86,TRUNC(COLUMN(AI$2)/5)+2,FALSE)*SUMIFS('IEA-MethaneAbatement'!$N:$N,'IEA-MethaneAbatement'!$O:$O,"&lt;"&amp;$B41,'IEA-MethaneAbatement'!$O:$O,"&gt;="&amp;$A41,'IEA-MethaneAbatement'!$M:$M,$B$1,'IEA-MethaneAbatement'!$B:$B,'Country Selector'!$A$2)+VLOOKUP($C$1,'Multipliers and Adjustments'!$A$70:$I$86,TRUNC(COLUMN(AI$2)/5)+2,FALSE)*SUMIFS('IEA-MethaneAbatement'!$N:$N,'IEA-MethaneAbatement'!$O:$O,"&lt;"&amp;$B41,'IEA-MethaneAbatement'!$O:$O,"&gt;="&amp;$A41,'IEA-MethaneAbatement'!$M:$M,$C$1,'IEA-MethaneAbatement'!$B:$B,'Country Selector'!$A$2)+VLOOKUP($D$1,'Multipliers and Adjustments'!$A$70:$I$86,TRUNC(COLUMN(AI$2)/5)+2,FALSE)*SUMIFS('IEA-MethaneAbatement'!$N:$N,'IEA-MethaneAbatement'!$O:$O,"&lt;"&amp;$B41,'IEA-MethaneAbatement'!$O:$O,"&gt;="&amp;$A41,'IEA-MethaneAbatement'!$M:$M,$D$1,'IEA-MethaneAbatement'!$B:$B,'Country Selector'!$A$2)))*(1+INDEX('EPA to IEA Scaling'!$F$8:$AO$8,,MATCH(AI$2,'EPA to IEA Scaling'!$F$1:$AO$1,0)))</f>
        <v>0</v>
      </c>
      <c r="AJ41" cm="1">
        <f t="array" ref="AJ41">((VLOOKUP($B$1,'Multipliers and Adjustments'!$A$70:$I$86,TRUNC(COLUMN(AJ$2)/5)+2,FALSE)*SUMIFS('IEA-MethaneAbatement'!$N:$N,'IEA-MethaneAbatement'!$O:$O,"&lt;"&amp;$B41,'IEA-MethaneAbatement'!$O:$O,"&gt;="&amp;$A41,'IEA-MethaneAbatement'!$M:$M,$B$1,'IEA-MethaneAbatement'!$B:$B,'Country Selector'!$A$2)+VLOOKUP($C$1,'Multipliers and Adjustments'!$A$70:$I$86,TRUNC(COLUMN(AJ$2)/5)+2,FALSE)*SUMIFS('IEA-MethaneAbatement'!$N:$N,'IEA-MethaneAbatement'!$O:$O,"&lt;"&amp;$B41,'IEA-MethaneAbatement'!$O:$O,"&gt;="&amp;$A41,'IEA-MethaneAbatement'!$M:$M,$C$1,'IEA-MethaneAbatement'!$B:$B,'Country Selector'!$A$2)+VLOOKUP($D$1,'Multipliers and Adjustments'!$A$70:$I$86,TRUNC(COLUMN(AJ$2)/5)+2,FALSE)*SUMIFS('IEA-MethaneAbatement'!$N:$N,'IEA-MethaneAbatement'!$O:$O,"&lt;"&amp;$B41,'IEA-MethaneAbatement'!$O:$O,"&gt;="&amp;$A41,'IEA-MethaneAbatement'!$M:$M,$D$1,'IEA-MethaneAbatement'!$B:$B,'Country Selector'!$A$2)))*(1+INDEX('EPA to IEA Scaling'!$F$8:$AO$8,,MATCH(AJ$2,'EPA to IEA Scaling'!$F$1:$AO$1,0)))</f>
        <v>0</v>
      </c>
      <c r="AK41" cm="1">
        <f t="array" ref="AK41">((VLOOKUP($B$1,'Multipliers and Adjustments'!$A$70:$I$86,TRUNC(COLUMN(AK$2)/5)+2,FALSE)*SUMIFS('IEA-MethaneAbatement'!$N:$N,'IEA-MethaneAbatement'!$O:$O,"&lt;"&amp;$B41,'IEA-MethaneAbatement'!$O:$O,"&gt;="&amp;$A41,'IEA-MethaneAbatement'!$M:$M,$B$1,'IEA-MethaneAbatement'!$B:$B,'Country Selector'!$A$2)+VLOOKUP($C$1,'Multipliers and Adjustments'!$A$70:$I$86,TRUNC(COLUMN(AK$2)/5)+2,FALSE)*SUMIFS('IEA-MethaneAbatement'!$N:$N,'IEA-MethaneAbatement'!$O:$O,"&lt;"&amp;$B41,'IEA-MethaneAbatement'!$O:$O,"&gt;="&amp;$A41,'IEA-MethaneAbatement'!$M:$M,$C$1,'IEA-MethaneAbatement'!$B:$B,'Country Selector'!$A$2)+VLOOKUP($D$1,'Multipliers and Adjustments'!$A$70:$I$86,TRUNC(COLUMN(AK$2)/5)+2,FALSE)*SUMIFS('IEA-MethaneAbatement'!$N:$N,'IEA-MethaneAbatement'!$O:$O,"&lt;"&amp;$B41,'IEA-MethaneAbatement'!$O:$O,"&gt;="&amp;$A41,'IEA-MethaneAbatement'!$M:$M,$D$1,'IEA-MethaneAbatement'!$B:$B,'Country Selector'!$A$2)))*(1+INDEX('EPA to IEA Scaling'!$F$8:$AO$8,,MATCH(AK$2,'EPA to IEA Scaling'!$F$1:$AO$1,0)))</f>
        <v>0</v>
      </c>
      <c r="AL41" s="31" cm="1">
        <f t="array" ref="AL41">((VLOOKUP($B$1,'Multipliers and Adjustments'!$A$70:$I$86,TRUNC(COLUMN(AL$2)/5)+2,FALSE)*SUMIFS('IEA-MethaneAbatement'!$N:$N,'IEA-MethaneAbatement'!$O:$O,"&lt;"&amp;$B41,'IEA-MethaneAbatement'!$O:$O,"&gt;="&amp;$A41,'IEA-MethaneAbatement'!$M:$M,$B$1,'IEA-MethaneAbatement'!$B:$B,'Country Selector'!$A$2)+VLOOKUP($C$1,'Multipliers and Adjustments'!$A$70:$I$86,TRUNC(COLUMN(AL$2)/5)+2,FALSE)*SUMIFS('IEA-MethaneAbatement'!$N:$N,'IEA-MethaneAbatement'!$O:$O,"&lt;"&amp;$B41,'IEA-MethaneAbatement'!$O:$O,"&gt;="&amp;$A41,'IEA-MethaneAbatement'!$M:$M,$C$1,'IEA-MethaneAbatement'!$B:$B,'Country Selector'!$A$2)+VLOOKUP($D$1,'Multipliers and Adjustments'!$A$70:$I$86,TRUNC(COLUMN(AL$2)/5)+2,FALSE)*SUMIFS('IEA-MethaneAbatement'!$N:$N,'IEA-MethaneAbatement'!$O:$O,"&lt;"&amp;$B41,'IEA-MethaneAbatement'!$O:$O,"&gt;="&amp;$A41,'IEA-MethaneAbatement'!$M:$M,$D$1,'IEA-MethaneAbatement'!$B:$B,'Country Selector'!$A$2)))*(1+INDEX('EPA to IEA Scaling'!$F$8:$AO$8,,MATCH(AL$2,'EPA to IEA Scaling'!$F$1:$AO$1,0)))</f>
        <v>0</v>
      </c>
    </row>
    <row r="42" spans="1:38" x14ac:dyDescent="0.45">
      <c r="A42" s="15">
        <f t="shared" si="1"/>
        <v>70</v>
      </c>
      <c r="B42" s="16">
        <f t="shared" si="2"/>
        <v>80</v>
      </c>
      <c r="C42" s="31" cm="1">
        <f t="array" ref="C42">((VLOOKUP($B$1,'Multipliers and Adjustments'!$A$70:$I$86,TRUNC(COLUMN(C$2)/5)+2,FALSE)*SUMIFS('IEA-MethaneAbatement'!$N:$N,'IEA-MethaneAbatement'!$O:$O,"&lt;"&amp;$B42,'IEA-MethaneAbatement'!$O:$O,"&gt;="&amp;$A42,'IEA-MethaneAbatement'!$M:$M,$B$1,'IEA-MethaneAbatement'!$B:$B,'Country Selector'!$A$2)+VLOOKUP($C$1,'Multipliers and Adjustments'!$A$70:$I$86,TRUNC(COLUMN(C$2)/5)+2,FALSE)*SUMIFS('IEA-MethaneAbatement'!$N:$N,'IEA-MethaneAbatement'!$O:$O,"&lt;"&amp;$B42,'IEA-MethaneAbatement'!$O:$O,"&gt;="&amp;$A42,'IEA-MethaneAbatement'!$M:$M,$C$1,'IEA-MethaneAbatement'!$B:$B,'Country Selector'!$A$2)+VLOOKUP($D$1,'Multipliers and Adjustments'!$A$70:$I$86,TRUNC(COLUMN(C$2)/5)+2,FALSE)*SUMIFS('IEA-MethaneAbatement'!$N:$N,'IEA-MethaneAbatement'!$O:$O,"&lt;"&amp;$B42,'IEA-MethaneAbatement'!$O:$O,"&gt;="&amp;$A42,'IEA-MethaneAbatement'!$M:$M,$D$1,'IEA-MethaneAbatement'!$B:$B,'Country Selector'!$A$2)))*(1+INDEX('EPA to IEA Scaling'!$F$8:$AO$8,,MATCH(C$2,'EPA to IEA Scaling'!$F$1:$AO$1,0)))</f>
        <v>0</v>
      </c>
      <c r="D42" cm="1">
        <f t="array" ref="D42">((VLOOKUP($B$1,'Multipliers and Adjustments'!$A$70:$I$86,TRUNC(COLUMN(D$2)/5)+2,FALSE)*SUMIFS('IEA-MethaneAbatement'!$N:$N,'IEA-MethaneAbatement'!$O:$O,"&lt;"&amp;$B42,'IEA-MethaneAbatement'!$O:$O,"&gt;="&amp;$A42,'IEA-MethaneAbatement'!$M:$M,$B$1,'IEA-MethaneAbatement'!$B:$B,'Country Selector'!$A$2)+VLOOKUP($C$1,'Multipliers and Adjustments'!$A$70:$I$86,TRUNC(COLUMN(D$2)/5)+2,FALSE)*SUMIFS('IEA-MethaneAbatement'!$N:$N,'IEA-MethaneAbatement'!$O:$O,"&lt;"&amp;$B42,'IEA-MethaneAbatement'!$O:$O,"&gt;="&amp;$A42,'IEA-MethaneAbatement'!$M:$M,$C$1,'IEA-MethaneAbatement'!$B:$B,'Country Selector'!$A$2)+VLOOKUP($D$1,'Multipliers and Adjustments'!$A$70:$I$86,TRUNC(COLUMN(D$2)/5)+2,FALSE)*SUMIFS('IEA-MethaneAbatement'!$N:$N,'IEA-MethaneAbatement'!$O:$O,"&lt;"&amp;$B42,'IEA-MethaneAbatement'!$O:$O,"&gt;="&amp;$A42,'IEA-MethaneAbatement'!$M:$M,$D$1,'IEA-MethaneAbatement'!$B:$B,'Country Selector'!$A$2)))*(1+INDEX('EPA to IEA Scaling'!$F$8:$AO$8,,MATCH(D$2,'EPA to IEA Scaling'!$F$1:$AO$1,0)))</f>
        <v>0</v>
      </c>
      <c r="E42" cm="1">
        <f t="array" ref="E42">((VLOOKUP($B$1,'Multipliers and Adjustments'!$A$70:$I$86,TRUNC(COLUMN(E$2)/5)+2,FALSE)*SUMIFS('IEA-MethaneAbatement'!$N:$N,'IEA-MethaneAbatement'!$O:$O,"&lt;"&amp;$B42,'IEA-MethaneAbatement'!$O:$O,"&gt;="&amp;$A42,'IEA-MethaneAbatement'!$M:$M,$B$1,'IEA-MethaneAbatement'!$B:$B,'Country Selector'!$A$2)+VLOOKUP($C$1,'Multipliers and Adjustments'!$A$70:$I$86,TRUNC(COLUMN(E$2)/5)+2,FALSE)*SUMIFS('IEA-MethaneAbatement'!$N:$N,'IEA-MethaneAbatement'!$O:$O,"&lt;"&amp;$B42,'IEA-MethaneAbatement'!$O:$O,"&gt;="&amp;$A42,'IEA-MethaneAbatement'!$M:$M,$C$1,'IEA-MethaneAbatement'!$B:$B,'Country Selector'!$A$2)+VLOOKUP($D$1,'Multipliers and Adjustments'!$A$70:$I$86,TRUNC(COLUMN(E$2)/5)+2,FALSE)*SUMIFS('IEA-MethaneAbatement'!$N:$N,'IEA-MethaneAbatement'!$O:$O,"&lt;"&amp;$B42,'IEA-MethaneAbatement'!$O:$O,"&gt;="&amp;$A42,'IEA-MethaneAbatement'!$M:$M,$D$1,'IEA-MethaneAbatement'!$B:$B,'Country Selector'!$A$2)))*(1+INDEX('EPA to IEA Scaling'!$F$8:$AO$8,,MATCH(E$2,'EPA to IEA Scaling'!$F$1:$AO$1,0)))</f>
        <v>0</v>
      </c>
      <c r="F42" cm="1">
        <f t="array" ref="F42">((VLOOKUP($B$1,'Multipliers and Adjustments'!$A$70:$I$86,TRUNC(COLUMN(F$2)/5)+2,FALSE)*SUMIFS('IEA-MethaneAbatement'!$N:$N,'IEA-MethaneAbatement'!$O:$O,"&lt;"&amp;$B42,'IEA-MethaneAbatement'!$O:$O,"&gt;="&amp;$A42,'IEA-MethaneAbatement'!$M:$M,$B$1,'IEA-MethaneAbatement'!$B:$B,'Country Selector'!$A$2)+VLOOKUP($C$1,'Multipliers and Adjustments'!$A$70:$I$86,TRUNC(COLUMN(F$2)/5)+2,FALSE)*SUMIFS('IEA-MethaneAbatement'!$N:$N,'IEA-MethaneAbatement'!$O:$O,"&lt;"&amp;$B42,'IEA-MethaneAbatement'!$O:$O,"&gt;="&amp;$A42,'IEA-MethaneAbatement'!$M:$M,$C$1,'IEA-MethaneAbatement'!$B:$B,'Country Selector'!$A$2)+VLOOKUP($D$1,'Multipliers and Adjustments'!$A$70:$I$86,TRUNC(COLUMN(F$2)/5)+2,FALSE)*SUMIFS('IEA-MethaneAbatement'!$N:$N,'IEA-MethaneAbatement'!$O:$O,"&lt;"&amp;$B42,'IEA-MethaneAbatement'!$O:$O,"&gt;="&amp;$A42,'IEA-MethaneAbatement'!$M:$M,$D$1,'IEA-MethaneAbatement'!$B:$B,'Country Selector'!$A$2)))*(1+INDEX('EPA to IEA Scaling'!$F$8:$AO$8,,MATCH(F$2,'EPA to IEA Scaling'!$F$1:$AO$1,0)))</f>
        <v>0</v>
      </c>
      <c r="G42" cm="1">
        <f t="array" ref="G42">((VLOOKUP($B$1,'Multipliers and Adjustments'!$A$70:$I$86,TRUNC(COLUMN(G$2)/5)+2,FALSE)*SUMIFS('IEA-MethaneAbatement'!$N:$N,'IEA-MethaneAbatement'!$O:$O,"&lt;"&amp;$B42,'IEA-MethaneAbatement'!$O:$O,"&gt;="&amp;$A42,'IEA-MethaneAbatement'!$M:$M,$B$1,'IEA-MethaneAbatement'!$B:$B,'Country Selector'!$A$2)+VLOOKUP($C$1,'Multipliers and Adjustments'!$A$70:$I$86,TRUNC(COLUMN(G$2)/5)+2,FALSE)*SUMIFS('IEA-MethaneAbatement'!$N:$N,'IEA-MethaneAbatement'!$O:$O,"&lt;"&amp;$B42,'IEA-MethaneAbatement'!$O:$O,"&gt;="&amp;$A42,'IEA-MethaneAbatement'!$M:$M,$C$1,'IEA-MethaneAbatement'!$B:$B,'Country Selector'!$A$2)+VLOOKUP($D$1,'Multipliers and Adjustments'!$A$70:$I$86,TRUNC(COLUMN(G$2)/5)+2,FALSE)*SUMIFS('IEA-MethaneAbatement'!$N:$N,'IEA-MethaneAbatement'!$O:$O,"&lt;"&amp;$B42,'IEA-MethaneAbatement'!$O:$O,"&gt;="&amp;$A42,'IEA-MethaneAbatement'!$M:$M,$D$1,'IEA-MethaneAbatement'!$B:$B,'Country Selector'!$A$2)))*(1+INDEX('EPA to IEA Scaling'!$F$8:$AO$8,,MATCH(G$2,'EPA to IEA Scaling'!$F$1:$AO$1,0)))</f>
        <v>0</v>
      </c>
      <c r="H42" s="31" cm="1">
        <f t="array" ref="H42">((VLOOKUP($B$1,'Multipliers and Adjustments'!$A$70:$I$86,TRUNC(COLUMN(H$2)/5)+2,FALSE)*SUMIFS('IEA-MethaneAbatement'!$N:$N,'IEA-MethaneAbatement'!$O:$O,"&lt;"&amp;$B42,'IEA-MethaneAbatement'!$O:$O,"&gt;="&amp;$A42,'IEA-MethaneAbatement'!$M:$M,$B$1,'IEA-MethaneAbatement'!$B:$B,'Country Selector'!$A$2)+VLOOKUP($C$1,'Multipliers and Adjustments'!$A$70:$I$86,TRUNC(COLUMN(H$2)/5)+2,FALSE)*SUMIFS('IEA-MethaneAbatement'!$N:$N,'IEA-MethaneAbatement'!$O:$O,"&lt;"&amp;$B42,'IEA-MethaneAbatement'!$O:$O,"&gt;="&amp;$A42,'IEA-MethaneAbatement'!$M:$M,$C$1,'IEA-MethaneAbatement'!$B:$B,'Country Selector'!$A$2)+VLOOKUP($D$1,'Multipliers and Adjustments'!$A$70:$I$86,TRUNC(COLUMN(H$2)/5)+2,FALSE)*SUMIFS('IEA-MethaneAbatement'!$N:$N,'IEA-MethaneAbatement'!$O:$O,"&lt;"&amp;$B42,'IEA-MethaneAbatement'!$O:$O,"&gt;="&amp;$A42,'IEA-MethaneAbatement'!$M:$M,$D$1,'IEA-MethaneAbatement'!$B:$B,'Country Selector'!$A$2)))*(1+INDEX('EPA to IEA Scaling'!$F$8:$AO$8,,MATCH(H$2,'EPA to IEA Scaling'!$F$1:$AO$1,0)))</f>
        <v>0</v>
      </c>
      <c r="I42" cm="1">
        <f t="array" ref="I42">((VLOOKUP($B$1,'Multipliers and Adjustments'!$A$70:$I$86,TRUNC(COLUMN(I$2)/5)+2,FALSE)*SUMIFS('IEA-MethaneAbatement'!$N:$N,'IEA-MethaneAbatement'!$O:$O,"&lt;"&amp;$B42,'IEA-MethaneAbatement'!$O:$O,"&gt;="&amp;$A42,'IEA-MethaneAbatement'!$M:$M,$B$1,'IEA-MethaneAbatement'!$B:$B,'Country Selector'!$A$2)+VLOOKUP($C$1,'Multipliers and Adjustments'!$A$70:$I$86,TRUNC(COLUMN(I$2)/5)+2,FALSE)*SUMIFS('IEA-MethaneAbatement'!$N:$N,'IEA-MethaneAbatement'!$O:$O,"&lt;"&amp;$B42,'IEA-MethaneAbatement'!$O:$O,"&gt;="&amp;$A42,'IEA-MethaneAbatement'!$M:$M,$C$1,'IEA-MethaneAbatement'!$B:$B,'Country Selector'!$A$2)+VLOOKUP($D$1,'Multipliers and Adjustments'!$A$70:$I$86,TRUNC(COLUMN(I$2)/5)+2,FALSE)*SUMIFS('IEA-MethaneAbatement'!$N:$N,'IEA-MethaneAbatement'!$O:$O,"&lt;"&amp;$B42,'IEA-MethaneAbatement'!$O:$O,"&gt;="&amp;$A42,'IEA-MethaneAbatement'!$M:$M,$D$1,'IEA-MethaneAbatement'!$B:$B,'Country Selector'!$A$2)))*(1+INDEX('EPA to IEA Scaling'!$F$8:$AO$8,,MATCH(I$2,'EPA to IEA Scaling'!$F$1:$AO$1,0)))</f>
        <v>0</v>
      </c>
      <c r="J42" cm="1">
        <f t="array" ref="J42">((VLOOKUP($B$1,'Multipliers and Adjustments'!$A$70:$I$86,TRUNC(COLUMN(J$2)/5)+2,FALSE)*SUMIFS('IEA-MethaneAbatement'!$N:$N,'IEA-MethaneAbatement'!$O:$O,"&lt;"&amp;$B42,'IEA-MethaneAbatement'!$O:$O,"&gt;="&amp;$A42,'IEA-MethaneAbatement'!$M:$M,$B$1,'IEA-MethaneAbatement'!$B:$B,'Country Selector'!$A$2)+VLOOKUP($C$1,'Multipliers and Adjustments'!$A$70:$I$86,TRUNC(COLUMN(J$2)/5)+2,FALSE)*SUMIFS('IEA-MethaneAbatement'!$N:$N,'IEA-MethaneAbatement'!$O:$O,"&lt;"&amp;$B42,'IEA-MethaneAbatement'!$O:$O,"&gt;="&amp;$A42,'IEA-MethaneAbatement'!$M:$M,$C$1,'IEA-MethaneAbatement'!$B:$B,'Country Selector'!$A$2)+VLOOKUP($D$1,'Multipliers and Adjustments'!$A$70:$I$86,TRUNC(COLUMN(J$2)/5)+2,FALSE)*SUMIFS('IEA-MethaneAbatement'!$N:$N,'IEA-MethaneAbatement'!$O:$O,"&lt;"&amp;$B42,'IEA-MethaneAbatement'!$O:$O,"&gt;="&amp;$A42,'IEA-MethaneAbatement'!$M:$M,$D$1,'IEA-MethaneAbatement'!$B:$B,'Country Selector'!$A$2)))*(1+INDEX('EPA to IEA Scaling'!$F$8:$AO$8,,MATCH(J$2,'EPA to IEA Scaling'!$F$1:$AO$1,0)))</f>
        <v>0</v>
      </c>
      <c r="K42" cm="1">
        <f t="array" ref="K42">((VLOOKUP($B$1,'Multipliers and Adjustments'!$A$70:$I$86,TRUNC(COLUMN(K$2)/5)+2,FALSE)*SUMIFS('IEA-MethaneAbatement'!$N:$N,'IEA-MethaneAbatement'!$O:$O,"&lt;"&amp;$B42,'IEA-MethaneAbatement'!$O:$O,"&gt;="&amp;$A42,'IEA-MethaneAbatement'!$M:$M,$B$1,'IEA-MethaneAbatement'!$B:$B,'Country Selector'!$A$2)+VLOOKUP($C$1,'Multipliers and Adjustments'!$A$70:$I$86,TRUNC(COLUMN(K$2)/5)+2,FALSE)*SUMIFS('IEA-MethaneAbatement'!$N:$N,'IEA-MethaneAbatement'!$O:$O,"&lt;"&amp;$B42,'IEA-MethaneAbatement'!$O:$O,"&gt;="&amp;$A42,'IEA-MethaneAbatement'!$M:$M,$C$1,'IEA-MethaneAbatement'!$B:$B,'Country Selector'!$A$2)+VLOOKUP($D$1,'Multipliers and Adjustments'!$A$70:$I$86,TRUNC(COLUMN(K$2)/5)+2,FALSE)*SUMIFS('IEA-MethaneAbatement'!$N:$N,'IEA-MethaneAbatement'!$O:$O,"&lt;"&amp;$B42,'IEA-MethaneAbatement'!$O:$O,"&gt;="&amp;$A42,'IEA-MethaneAbatement'!$M:$M,$D$1,'IEA-MethaneAbatement'!$B:$B,'Country Selector'!$A$2)))*(1+INDEX('EPA to IEA Scaling'!$F$8:$AO$8,,MATCH(K$2,'EPA to IEA Scaling'!$F$1:$AO$1,0)))</f>
        <v>0</v>
      </c>
      <c r="L42" cm="1">
        <f t="array" ref="L42">((VLOOKUP($B$1,'Multipliers and Adjustments'!$A$70:$I$86,TRUNC(COLUMN(L$2)/5)+2,FALSE)*SUMIFS('IEA-MethaneAbatement'!$N:$N,'IEA-MethaneAbatement'!$O:$O,"&lt;"&amp;$B42,'IEA-MethaneAbatement'!$O:$O,"&gt;="&amp;$A42,'IEA-MethaneAbatement'!$M:$M,$B$1,'IEA-MethaneAbatement'!$B:$B,'Country Selector'!$A$2)+VLOOKUP($C$1,'Multipliers and Adjustments'!$A$70:$I$86,TRUNC(COLUMN(L$2)/5)+2,FALSE)*SUMIFS('IEA-MethaneAbatement'!$N:$N,'IEA-MethaneAbatement'!$O:$O,"&lt;"&amp;$B42,'IEA-MethaneAbatement'!$O:$O,"&gt;="&amp;$A42,'IEA-MethaneAbatement'!$M:$M,$C$1,'IEA-MethaneAbatement'!$B:$B,'Country Selector'!$A$2)+VLOOKUP($D$1,'Multipliers and Adjustments'!$A$70:$I$86,TRUNC(COLUMN(L$2)/5)+2,FALSE)*SUMIFS('IEA-MethaneAbatement'!$N:$N,'IEA-MethaneAbatement'!$O:$O,"&lt;"&amp;$B42,'IEA-MethaneAbatement'!$O:$O,"&gt;="&amp;$A42,'IEA-MethaneAbatement'!$M:$M,$D$1,'IEA-MethaneAbatement'!$B:$B,'Country Selector'!$A$2)))*(1+INDEX('EPA to IEA Scaling'!$F$8:$AO$8,,MATCH(L$2,'EPA to IEA Scaling'!$F$1:$AO$1,0)))</f>
        <v>0</v>
      </c>
      <c r="M42" s="31" cm="1">
        <f t="array" ref="M42">((VLOOKUP($B$1,'Multipliers and Adjustments'!$A$70:$I$86,TRUNC(COLUMN(M$2)/5)+2,FALSE)*SUMIFS('IEA-MethaneAbatement'!$N:$N,'IEA-MethaneAbatement'!$O:$O,"&lt;"&amp;$B42,'IEA-MethaneAbatement'!$O:$O,"&gt;="&amp;$A42,'IEA-MethaneAbatement'!$M:$M,$B$1,'IEA-MethaneAbatement'!$B:$B,'Country Selector'!$A$2)+VLOOKUP($C$1,'Multipliers and Adjustments'!$A$70:$I$86,TRUNC(COLUMN(M$2)/5)+2,FALSE)*SUMIFS('IEA-MethaneAbatement'!$N:$N,'IEA-MethaneAbatement'!$O:$O,"&lt;"&amp;$B42,'IEA-MethaneAbatement'!$O:$O,"&gt;="&amp;$A42,'IEA-MethaneAbatement'!$M:$M,$C$1,'IEA-MethaneAbatement'!$B:$B,'Country Selector'!$A$2)+VLOOKUP($D$1,'Multipliers and Adjustments'!$A$70:$I$86,TRUNC(COLUMN(M$2)/5)+2,FALSE)*SUMIFS('IEA-MethaneAbatement'!$N:$N,'IEA-MethaneAbatement'!$O:$O,"&lt;"&amp;$B42,'IEA-MethaneAbatement'!$O:$O,"&gt;="&amp;$A42,'IEA-MethaneAbatement'!$M:$M,$D$1,'IEA-MethaneAbatement'!$B:$B,'Country Selector'!$A$2)))*(1+INDEX('EPA to IEA Scaling'!$F$8:$AO$8,,MATCH(M$2,'EPA to IEA Scaling'!$F$1:$AO$1,0)))</f>
        <v>0</v>
      </c>
      <c r="N42" cm="1">
        <f t="array" ref="N42">((VLOOKUP($B$1,'Multipliers and Adjustments'!$A$70:$I$86,TRUNC(COLUMN(N$2)/5)+2,FALSE)*SUMIFS('IEA-MethaneAbatement'!$N:$N,'IEA-MethaneAbatement'!$O:$O,"&lt;"&amp;$B42,'IEA-MethaneAbatement'!$O:$O,"&gt;="&amp;$A42,'IEA-MethaneAbatement'!$M:$M,$B$1,'IEA-MethaneAbatement'!$B:$B,'Country Selector'!$A$2)+VLOOKUP($C$1,'Multipliers and Adjustments'!$A$70:$I$86,TRUNC(COLUMN(N$2)/5)+2,FALSE)*SUMIFS('IEA-MethaneAbatement'!$N:$N,'IEA-MethaneAbatement'!$O:$O,"&lt;"&amp;$B42,'IEA-MethaneAbatement'!$O:$O,"&gt;="&amp;$A42,'IEA-MethaneAbatement'!$M:$M,$C$1,'IEA-MethaneAbatement'!$B:$B,'Country Selector'!$A$2)+VLOOKUP($D$1,'Multipliers and Adjustments'!$A$70:$I$86,TRUNC(COLUMN(N$2)/5)+2,FALSE)*SUMIFS('IEA-MethaneAbatement'!$N:$N,'IEA-MethaneAbatement'!$O:$O,"&lt;"&amp;$B42,'IEA-MethaneAbatement'!$O:$O,"&gt;="&amp;$A42,'IEA-MethaneAbatement'!$M:$M,$D$1,'IEA-MethaneAbatement'!$B:$B,'Country Selector'!$A$2)))*(1+INDEX('EPA to IEA Scaling'!$F$8:$AO$8,,MATCH(N$2,'EPA to IEA Scaling'!$F$1:$AO$1,0)))</f>
        <v>0</v>
      </c>
      <c r="O42" cm="1">
        <f t="array" ref="O42">((VLOOKUP($B$1,'Multipliers and Adjustments'!$A$70:$I$86,TRUNC(COLUMN(O$2)/5)+2,FALSE)*SUMIFS('IEA-MethaneAbatement'!$N:$N,'IEA-MethaneAbatement'!$O:$O,"&lt;"&amp;$B42,'IEA-MethaneAbatement'!$O:$O,"&gt;="&amp;$A42,'IEA-MethaneAbatement'!$M:$M,$B$1,'IEA-MethaneAbatement'!$B:$B,'Country Selector'!$A$2)+VLOOKUP($C$1,'Multipliers and Adjustments'!$A$70:$I$86,TRUNC(COLUMN(O$2)/5)+2,FALSE)*SUMIFS('IEA-MethaneAbatement'!$N:$N,'IEA-MethaneAbatement'!$O:$O,"&lt;"&amp;$B42,'IEA-MethaneAbatement'!$O:$O,"&gt;="&amp;$A42,'IEA-MethaneAbatement'!$M:$M,$C$1,'IEA-MethaneAbatement'!$B:$B,'Country Selector'!$A$2)+VLOOKUP($D$1,'Multipliers and Adjustments'!$A$70:$I$86,TRUNC(COLUMN(O$2)/5)+2,FALSE)*SUMIFS('IEA-MethaneAbatement'!$N:$N,'IEA-MethaneAbatement'!$O:$O,"&lt;"&amp;$B42,'IEA-MethaneAbatement'!$O:$O,"&gt;="&amp;$A42,'IEA-MethaneAbatement'!$M:$M,$D$1,'IEA-MethaneAbatement'!$B:$B,'Country Selector'!$A$2)))*(1+INDEX('EPA to IEA Scaling'!$F$8:$AO$8,,MATCH(O$2,'EPA to IEA Scaling'!$F$1:$AO$1,0)))</f>
        <v>0</v>
      </c>
      <c r="P42" cm="1">
        <f t="array" ref="P42">((VLOOKUP($B$1,'Multipliers and Adjustments'!$A$70:$I$86,TRUNC(COLUMN(P$2)/5)+2,FALSE)*SUMIFS('IEA-MethaneAbatement'!$N:$N,'IEA-MethaneAbatement'!$O:$O,"&lt;"&amp;$B42,'IEA-MethaneAbatement'!$O:$O,"&gt;="&amp;$A42,'IEA-MethaneAbatement'!$M:$M,$B$1,'IEA-MethaneAbatement'!$B:$B,'Country Selector'!$A$2)+VLOOKUP($C$1,'Multipliers and Adjustments'!$A$70:$I$86,TRUNC(COLUMN(P$2)/5)+2,FALSE)*SUMIFS('IEA-MethaneAbatement'!$N:$N,'IEA-MethaneAbatement'!$O:$O,"&lt;"&amp;$B42,'IEA-MethaneAbatement'!$O:$O,"&gt;="&amp;$A42,'IEA-MethaneAbatement'!$M:$M,$C$1,'IEA-MethaneAbatement'!$B:$B,'Country Selector'!$A$2)+VLOOKUP($D$1,'Multipliers and Adjustments'!$A$70:$I$86,TRUNC(COLUMN(P$2)/5)+2,FALSE)*SUMIFS('IEA-MethaneAbatement'!$N:$N,'IEA-MethaneAbatement'!$O:$O,"&lt;"&amp;$B42,'IEA-MethaneAbatement'!$O:$O,"&gt;="&amp;$A42,'IEA-MethaneAbatement'!$M:$M,$D$1,'IEA-MethaneAbatement'!$B:$B,'Country Selector'!$A$2)))*(1+INDEX('EPA to IEA Scaling'!$F$8:$AO$8,,MATCH(P$2,'EPA to IEA Scaling'!$F$1:$AO$1,0)))</f>
        <v>0</v>
      </c>
      <c r="Q42" cm="1">
        <f t="array" ref="Q42">((VLOOKUP($B$1,'Multipliers and Adjustments'!$A$70:$I$86,TRUNC(COLUMN(Q$2)/5)+2,FALSE)*SUMIFS('IEA-MethaneAbatement'!$N:$N,'IEA-MethaneAbatement'!$O:$O,"&lt;"&amp;$B42,'IEA-MethaneAbatement'!$O:$O,"&gt;="&amp;$A42,'IEA-MethaneAbatement'!$M:$M,$B$1,'IEA-MethaneAbatement'!$B:$B,'Country Selector'!$A$2)+VLOOKUP($C$1,'Multipliers and Adjustments'!$A$70:$I$86,TRUNC(COLUMN(Q$2)/5)+2,FALSE)*SUMIFS('IEA-MethaneAbatement'!$N:$N,'IEA-MethaneAbatement'!$O:$O,"&lt;"&amp;$B42,'IEA-MethaneAbatement'!$O:$O,"&gt;="&amp;$A42,'IEA-MethaneAbatement'!$M:$M,$C$1,'IEA-MethaneAbatement'!$B:$B,'Country Selector'!$A$2)+VLOOKUP($D$1,'Multipliers and Adjustments'!$A$70:$I$86,TRUNC(COLUMN(Q$2)/5)+2,FALSE)*SUMIFS('IEA-MethaneAbatement'!$N:$N,'IEA-MethaneAbatement'!$O:$O,"&lt;"&amp;$B42,'IEA-MethaneAbatement'!$O:$O,"&gt;="&amp;$A42,'IEA-MethaneAbatement'!$M:$M,$D$1,'IEA-MethaneAbatement'!$B:$B,'Country Selector'!$A$2)))*(1+INDEX('EPA to IEA Scaling'!$F$8:$AO$8,,MATCH(Q$2,'EPA to IEA Scaling'!$F$1:$AO$1,0)))</f>
        <v>0</v>
      </c>
      <c r="R42" s="31" cm="1">
        <f t="array" ref="R42">((VLOOKUP($B$1,'Multipliers and Adjustments'!$A$70:$I$86,TRUNC(COLUMN(R$2)/5)+2,FALSE)*SUMIFS('IEA-MethaneAbatement'!$N:$N,'IEA-MethaneAbatement'!$O:$O,"&lt;"&amp;$B42,'IEA-MethaneAbatement'!$O:$O,"&gt;="&amp;$A42,'IEA-MethaneAbatement'!$M:$M,$B$1,'IEA-MethaneAbatement'!$B:$B,'Country Selector'!$A$2)+VLOOKUP($C$1,'Multipliers and Adjustments'!$A$70:$I$86,TRUNC(COLUMN(R$2)/5)+2,FALSE)*SUMIFS('IEA-MethaneAbatement'!$N:$N,'IEA-MethaneAbatement'!$O:$O,"&lt;"&amp;$B42,'IEA-MethaneAbatement'!$O:$O,"&gt;="&amp;$A42,'IEA-MethaneAbatement'!$M:$M,$C$1,'IEA-MethaneAbatement'!$B:$B,'Country Selector'!$A$2)+VLOOKUP($D$1,'Multipliers and Adjustments'!$A$70:$I$86,TRUNC(COLUMN(R$2)/5)+2,FALSE)*SUMIFS('IEA-MethaneAbatement'!$N:$N,'IEA-MethaneAbatement'!$O:$O,"&lt;"&amp;$B42,'IEA-MethaneAbatement'!$O:$O,"&gt;="&amp;$A42,'IEA-MethaneAbatement'!$M:$M,$D$1,'IEA-MethaneAbatement'!$B:$B,'Country Selector'!$A$2)))*(1+INDEX('EPA to IEA Scaling'!$F$8:$AO$8,,MATCH(R$2,'EPA to IEA Scaling'!$F$1:$AO$1,0)))</f>
        <v>0</v>
      </c>
      <c r="S42" cm="1">
        <f t="array" ref="S42">((VLOOKUP($B$1,'Multipliers and Adjustments'!$A$70:$I$86,TRUNC(COLUMN(S$2)/5)+2,FALSE)*SUMIFS('IEA-MethaneAbatement'!$N:$N,'IEA-MethaneAbatement'!$O:$O,"&lt;"&amp;$B42,'IEA-MethaneAbatement'!$O:$O,"&gt;="&amp;$A42,'IEA-MethaneAbatement'!$M:$M,$B$1,'IEA-MethaneAbatement'!$B:$B,'Country Selector'!$A$2)+VLOOKUP($C$1,'Multipliers and Adjustments'!$A$70:$I$86,TRUNC(COLUMN(S$2)/5)+2,FALSE)*SUMIFS('IEA-MethaneAbatement'!$N:$N,'IEA-MethaneAbatement'!$O:$O,"&lt;"&amp;$B42,'IEA-MethaneAbatement'!$O:$O,"&gt;="&amp;$A42,'IEA-MethaneAbatement'!$M:$M,$C$1,'IEA-MethaneAbatement'!$B:$B,'Country Selector'!$A$2)+VLOOKUP($D$1,'Multipliers and Adjustments'!$A$70:$I$86,TRUNC(COLUMN(S$2)/5)+2,FALSE)*SUMIFS('IEA-MethaneAbatement'!$N:$N,'IEA-MethaneAbatement'!$O:$O,"&lt;"&amp;$B42,'IEA-MethaneAbatement'!$O:$O,"&gt;="&amp;$A42,'IEA-MethaneAbatement'!$M:$M,$D$1,'IEA-MethaneAbatement'!$B:$B,'Country Selector'!$A$2)))*(1+INDEX('EPA to IEA Scaling'!$F$8:$AO$8,,MATCH(S$2,'EPA to IEA Scaling'!$F$1:$AO$1,0)))</f>
        <v>0</v>
      </c>
      <c r="T42" cm="1">
        <f t="array" ref="T42">((VLOOKUP($B$1,'Multipliers and Adjustments'!$A$70:$I$86,TRUNC(COLUMN(T$2)/5)+2,FALSE)*SUMIFS('IEA-MethaneAbatement'!$N:$N,'IEA-MethaneAbatement'!$O:$O,"&lt;"&amp;$B42,'IEA-MethaneAbatement'!$O:$O,"&gt;="&amp;$A42,'IEA-MethaneAbatement'!$M:$M,$B$1,'IEA-MethaneAbatement'!$B:$B,'Country Selector'!$A$2)+VLOOKUP($C$1,'Multipliers and Adjustments'!$A$70:$I$86,TRUNC(COLUMN(T$2)/5)+2,FALSE)*SUMIFS('IEA-MethaneAbatement'!$N:$N,'IEA-MethaneAbatement'!$O:$O,"&lt;"&amp;$B42,'IEA-MethaneAbatement'!$O:$O,"&gt;="&amp;$A42,'IEA-MethaneAbatement'!$M:$M,$C$1,'IEA-MethaneAbatement'!$B:$B,'Country Selector'!$A$2)+VLOOKUP($D$1,'Multipliers and Adjustments'!$A$70:$I$86,TRUNC(COLUMN(T$2)/5)+2,FALSE)*SUMIFS('IEA-MethaneAbatement'!$N:$N,'IEA-MethaneAbatement'!$O:$O,"&lt;"&amp;$B42,'IEA-MethaneAbatement'!$O:$O,"&gt;="&amp;$A42,'IEA-MethaneAbatement'!$M:$M,$D$1,'IEA-MethaneAbatement'!$B:$B,'Country Selector'!$A$2)))*(1+INDEX('EPA to IEA Scaling'!$F$8:$AO$8,,MATCH(T$2,'EPA to IEA Scaling'!$F$1:$AO$1,0)))</f>
        <v>0</v>
      </c>
      <c r="U42" cm="1">
        <f t="array" ref="U42">((VLOOKUP($B$1,'Multipliers and Adjustments'!$A$70:$I$86,TRUNC(COLUMN(U$2)/5)+2,FALSE)*SUMIFS('IEA-MethaneAbatement'!$N:$N,'IEA-MethaneAbatement'!$O:$O,"&lt;"&amp;$B42,'IEA-MethaneAbatement'!$O:$O,"&gt;="&amp;$A42,'IEA-MethaneAbatement'!$M:$M,$B$1,'IEA-MethaneAbatement'!$B:$B,'Country Selector'!$A$2)+VLOOKUP($C$1,'Multipliers and Adjustments'!$A$70:$I$86,TRUNC(COLUMN(U$2)/5)+2,FALSE)*SUMIFS('IEA-MethaneAbatement'!$N:$N,'IEA-MethaneAbatement'!$O:$O,"&lt;"&amp;$B42,'IEA-MethaneAbatement'!$O:$O,"&gt;="&amp;$A42,'IEA-MethaneAbatement'!$M:$M,$C$1,'IEA-MethaneAbatement'!$B:$B,'Country Selector'!$A$2)+VLOOKUP($D$1,'Multipliers and Adjustments'!$A$70:$I$86,TRUNC(COLUMN(U$2)/5)+2,FALSE)*SUMIFS('IEA-MethaneAbatement'!$N:$N,'IEA-MethaneAbatement'!$O:$O,"&lt;"&amp;$B42,'IEA-MethaneAbatement'!$O:$O,"&gt;="&amp;$A42,'IEA-MethaneAbatement'!$M:$M,$D$1,'IEA-MethaneAbatement'!$B:$B,'Country Selector'!$A$2)))*(1+INDEX('EPA to IEA Scaling'!$F$8:$AO$8,,MATCH(U$2,'EPA to IEA Scaling'!$F$1:$AO$1,0)))</f>
        <v>0</v>
      </c>
      <c r="V42" cm="1">
        <f t="array" ref="V42">((VLOOKUP($B$1,'Multipliers and Adjustments'!$A$70:$I$86,TRUNC(COLUMN(V$2)/5)+2,FALSE)*SUMIFS('IEA-MethaneAbatement'!$N:$N,'IEA-MethaneAbatement'!$O:$O,"&lt;"&amp;$B42,'IEA-MethaneAbatement'!$O:$O,"&gt;="&amp;$A42,'IEA-MethaneAbatement'!$M:$M,$B$1,'IEA-MethaneAbatement'!$B:$B,'Country Selector'!$A$2)+VLOOKUP($C$1,'Multipliers and Adjustments'!$A$70:$I$86,TRUNC(COLUMN(V$2)/5)+2,FALSE)*SUMIFS('IEA-MethaneAbatement'!$N:$N,'IEA-MethaneAbatement'!$O:$O,"&lt;"&amp;$B42,'IEA-MethaneAbatement'!$O:$O,"&gt;="&amp;$A42,'IEA-MethaneAbatement'!$M:$M,$C$1,'IEA-MethaneAbatement'!$B:$B,'Country Selector'!$A$2)+VLOOKUP($D$1,'Multipliers and Adjustments'!$A$70:$I$86,TRUNC(COLUMN(V$2)/5)+2,FALSE)*SUMIFS('IEA-MethaneAbatement'!$N:$N,'IEA-MethaneAbatement'!$O:$O,"&lt;"&amp;$B42,'IEA-MethaneAbatement'!$O:$O,"&gt;="&amp;$A42,'IEA-MethaneAbatement'!$M:$M,$D$1,'IEA-MethaneAbatement'!$B:$B,'Country Selector'!$A$2)))*(1+INDEX('EPA to IEA Scaling'!$F$8:$AO$8,,MATCH(V$2,'EPA to IEA Scaling'!$F$1:$AO$1,0)))</f>
        <v>0</v>
      </c>
      <c r="W42" s="31" cm="1">
        <f t="array" ref="W42">((VLOOKUP($B$1,'Multipliers and Adjustments'!$A$70:$I$86,TRUNC(COLUMN(W$2)/5)+2,FALSE)*SUMIFS('IEA-MethaneAbatement'!$N:$N,'IEA-MethaneAbatement'!$O:$O,"&lt;"&amp;$B42,'IEA-MethaneAbatement'!$O:$O,"&gt;="&amp;$A42,'IEA-MethaneAbatement'!$M:$M,$B$1,'IEA-MethaneAbatement'!$B:$B,'Country Selector'!$A$2)+VLOOKUP($C$1,'Multipliers and Adjustments'!$A$70:$I$86,TRUNC(COLUMN(W$2)/5)+2,FALSE)*SUMIFS('IEA-MethaneAbatement'!$N:$N,'IEA-MethaneAbatement'!$O:$O,"&lt;"&amp;$B42,'IEA-MethaneAbatement'!$O:$O,"&gt;="&amp;$A42,'IEA-MethaneAbatement'!$M:$M,$C$1,'IEA-MethaneAbatement'!$B:$B,'Country Selector'!$A$2)+VLOOKUP($D$1,'Multipliers and Adjustments'!$A$70:$I$86,TRUNC(COLUMN(W$2)/5)+2,FALSE)*SUMIFS('IEA-MethaneAbatement'!$N:$N,'IEA-MethaneAbatement'!$O:$O,"&lt;"&amp;$B42,'IEA-MethaneAbatement'!$O:$O,"&gt;="&amp;$A42,'IEA-MethaneAbatement'!$M:$M,$D$1,'IEA-MethaneAbatement'!$B:$B,'Country Selector'!$A$2)))*(1+INDEX('EPA to IEA Scaling'!$F$8:$AO$8,,MATCH(W$2,'EPA to IEA Scaling'!$F$1:$AO$1,0)))</f>
        <v>0</v>
      </c>
      <c r="X42" cm="1">
        <f t="array" ref="X42">((VLOOKUP($B$1,'Multipliers and Adjustments'!$A$70:$I$86,TRUNC(COLUMN(X$2)/5)+2,FALSE)*SUMIFS('IEA-MethaneAbatement'!$N:$N,'IEA-MethaneAbatement'!$O:$O,"&lt;"&amp;$B42,'IEA-MethaneAbatement'!$O:$O,"&gt;="&amp;$A42,'IEA-MethaneAbatement'!$M:$M,$B$1,'IEA-MethaneAbatement'!$B:$B,'Country Selector'!$A$2)+VLOOKUP($C$1,'Multipliers and Adjustments'!$A$70:$I$86,TRUNC(COLUMN(X$2)/5)+2,FALSE)*SUMIFS('IEA-MethaneAbatement'!$N:$N,'IEA-MethaneAbatement'!$O:$O,"&lt;"&amp;$B42,'IEA-MethaneAbatement'!$O:$O,"&gt;="&amp;$A42,'IEA-MethaneAbatement'!$M:$M,$C$1,'IEA-MethaneAbatement'!$B:$B,'Country Selector'!$A$2)+VLOOKUP($D$1,'Multipliers and Adjustments'!$A$70:$I$86,TRUNC(COLUMN(X$2)/5)+2,FALSE)*SUMIFS('IEA-MethaneAbatement'!$N:$N,'IEA-MethaneAbatement'!$O:$O,"&lt;"&amp;$B42,'IEA-MethaneAbatement'!$O:$O,"&gt;="&amp;$A42,'IEA-MethaneAbatement'!$M:$M,$D$1,'IEA-MethaneAbatement'!$B:$B,'Country Selector'!$A$2)))*(1+INDEX('EPA to IEA Scaling'!$F$8:$AO$8,,MATCH(X$2,'EPA to IEA Scaling'!$F$1:$AO$1,0)))</f>
        <v>0</v>
      </c>
      <c r="Y42" cm="1">
        <f t="array" ref="Y42">((VLOOKUP($B$1,'Multipliers and Adjustments'!$A$70:$I$86,TRUNC(COLUMN(Y$2)/5)+2,FALSE)*SUMIFS('IEA-MethaneAbatement'!$N:$N,'IEA-MethaneAbatement'!$O:$O,"&lt;"&amp;$B42,'IEA-MethaneAbatement'!$O:$O,"&gt;="&amp;$A42,'IEA-MethaneAbatement'!$M:$M,$B$1,'IEA-MethaneAbatement'!$B:$B,'Country Selector'!$A$2)+VLOOKUP($C$1,'Multipliers and Adjustments'!$A$70:$I$86,TRUNC(COLUMN(Y$2)/5)+2,FALSE)*SUMIFS('IEA-MethaneAbatement'!$N:$N,'IEA-MethaneAbatement'!$O:$O,"&lt;"&amp;$B42,'IEA-MethaneAbatement'!$O:$O,"&gt;="&amp;$A42,'IEA-MethaneAbatement'!$M:$M,$C$1,'IEA-MethaneAbatement'!$B:$B,'Country Selector'!$A$2)+VLOOKUP($D$1,'Multipliers and Adjustments'!$A$70:$I$86,TRUNC(COLUMN(Y$2)/5)+2,FALSE)*SUMIFS('IEA-MethaneAbatement'!$N:$N,'IEA-MethaneAbatement'!$O:$O,"&lt;"&amp;$B42,'IEA-MethaneAbatement'!$O:$O,"&gt;="&amp;$A42,'IEA-MethaneAbatement'!$M:$M,$D$1,'IEA-MethaneAbatement'!$B:$B,'Country Selector'!$A$2)))*(1+INDEX('EPA to IEA Scaling'!$F$8:$AO$8,,MATCH(Y$2,'EPA to IEA Scaling'!$F$1:$AO$1,0)))</f>
        <v>0</v>
      </c>
      <c r="Z42" cm="1">
        <f t="array" ref="Z42">((VLOOKUP($B$1,'Multipliers and Adjustments'!$A$70:$I$86,TRUNC(COLUMN(Z$2)/5)+2,FALSE)*SUMIFS('IEA-MethaneAbatement'!$N:$N,'IEA-MethaneAbatement'!$O:$O,"&lt;"&amp;$B42,'IEA-MethaneAbatement'!$O:$O,"&gt;="&amp;$A42,'IEA-MethaneAbatement'!$M:$M,$B$1,'IEA-MethaneAbatement'!$B:$B,'Country Selector'!$A$2)+VLOOKUP($C$1,'Multipliers and Adjustments'!$A$70:$I$86,TRUNC(COLUMN(Z$2)/5)+2,FALSE)*SUMIFS('IEA-MethaneAbatement'!$N:$N,'IEA-MethaneAbatement'!$O:$O,"&lt;"&amp;$B42,'IEA-MethaneAbatement'!$O:$O,"&gt;="&amp;$A42,'IEA-MethaneAbatement'!$M:$M,$C$1,'IEA-MethaneAbatement'!$B:$B,'Country Selector'!$A$2)+VLOOKUP($D$1,'Multipliers and Adjustments'!$A$70:$I$86,TRUNC(COLUMN(Z$2)/5)+2,FALSE)*SUMIFS('IEA-MethaneAbatement'!$N:$N,'IEA-MethaneAbatement'!$O:$O,"&lt;"&amp;$B42,'IEA-MethaneAbatement'!$O:$O,"&gt;="&amp;$A42,'IEA-MethaneAbatement'!$M:$M,$D$1,'IEA-MethaneAbatement'!$B:$B,'Country Selector'!$A$2)))*(1+INDEX('EPA to IEA Scaling'!$F$8:$AO$8,,MATCH(Z$2,'EPA to IEA Scaling'!$F$1:$AO$1,0)))</f>
        <v>0</v>
      </c>
      <c r="AA42" cm="1">
        <f t="array" ref="AA42">((VLOOKUP($B$1,'Multipliers and Adjustments'!$A$70:$I$86,TRUNC(COLUMN(AA$2)/5)+2,FALSE)*SUMIFS('IEA-MethaneAbatement'!$N:$N,'IEA-MethaneAbatement'!$O:$O,"&lt;"&amp;$B42,'IEA-MethaneAbatement'!$O:$O,"&gt;="&amp;$A42,'IEA-MethaneAbatement'!$M:$M,$B$1,'IEA-MethaneAbatement'!$B:$B,'Country Selector'!$A$2)+VLOOKUP($C$1,'Multipliers and Adjustments'!$A$70:$I$86,TRUNC(COLUMN(AA$2)/5)+2,FALSE)*SUMIFS('IEA-MethaneAbatement'!$N:$N,'IEA-MethaneAbatement'!$O:$O,"&lt;"&amp;$B42,'IEA-MethaneAbatement'!$O:$O,"&gt;="&amp;$A42,'IEA-MethaneAbatement'!$M:$M,$C$1,'IEA-MethaneAbatement'!$B:$B,'Country Selector'!$A$2)+VLOOKUP($D$1,'Multipliers and Adjustments'!$A$70:$I$86,TRUNC(COLUMN(AA$2)/5)+2,FALSE)*SUMIFS('IEA-MethaneAbatement'!$N:$N,'IEA-MethaneAbatement'!$O:$O,"&lt;"&amp;$B42,'IEA-MethaneAbatement'!$O:$O,"&gt;="&amp;$A42,'IEA-MethaneAbatement'!$M:$M,$D$1,'IEA-MethaneAbatement'!$B:$B,'Country Selector'!$A$2)))*(1+INDEX('EPA to IEA Scaling'!$F$8:$AO$8,,MATCH(AA$2,'EPA to IEA Scaling'!$F$1:$AO$1,0)))</f>
        <v>0</v>
      </c>
      <c r="AB42" s="31" cm="1">
        <f t="array" ref="AB42">((VLOOKUP($B$1,'Multipliers and Adjustments'!$A$70:$I$86,TRUNC(COLUMN(AB$2)/5)+2,FALSE)*SUMIFS('IEA-MethaneAbatement'!$N:$N,'IEA-MethaneAbatement'!$O:$O,"&lt;"&amp;$B42,'IEA-MethaneAbatement'!$O:$O,"&gt;="&amp;$A42,'IEA-MethaneAbatement'!$M:$M,$B$1,'IEA-MethaneAbatement'!$B:$B,'Country Selector'!$A$2)+VLOOKUP($C$1,'Multipliers and Adjustments'!$A$70:$I$86,TRUNC(COLUMN(AB$2)/5)+2,FALSE)*SUMIFS('IEA-MethaneAbatement'!$N:$N,'IEA-MethaneAbatement'!$O:$O,"&lt;"&amp;$B42,'IEA-MethaneAbatement'!$O:$O,"&gt;="&amp;$A42,'IEA-MethaneAbatement'!$M:$M,$C$1,'IEA-MethaneAbatement'!$B:$B,'Country Selector'!$A$2)+VLOOKUP($D$1,'Multipliers and Adjustments'!$A$70:$I$86,TRUNC(COLUMN(AB$2)/5)+2,FALSE)*SUMIFS('IEA-MethaneAbatement'!$N:$N,'IEA-MethaneAbatement'!$O:$O,"&lt;"&amp;$B42,'IEA-MethaneAbatement'!$O:$O,"&gt;="&amp;$A42,'IEA-MethaneAbatement'!$M:$M,$D$1,'IEA-MethaneAbatement'!$B:$B,'Country Selector'!$A$2)))*(1+INDEX('EPA to IEA Scaling'!$F$8:$AO$8,,MATCH(AB$2,'EPA to IEA Scaling'!$F$1:$AO$1,0)))</f>
        <v>0</v>
      </c>
      <c r="AC42" cm="1">
        <f t="array" ref="AC42">((VLOOKUP($B$1,'Multipliers and Adjustments'!$A$70:$I$86,TRUNC(COLUMN(AC$2)/5)+2,FALSE)*SUMIFS('IEA-MethaneAbatement'!$N:$N,'IEA-MethaneAbatement'!$O:$O,"&lt;"&amp;$B42,'IEA-MethaneAbatement'!$O:$O,"&gt;="&amp;$A42,'IEA-MethaneAbatement'!$M:$M,$B$1,'IEA-MethaneAbatement'!$B:$B,'Country Selector'!$A$2)+VLOOKUP($C$1,'Multipliers and Adjustments'!$A$70:$I$86,TRUNC(COLUMN(AC$2)/5)+2,FALSE)*SUMIFS('IEA-MethaneAbatement'!$N:$N,'IEA-MethaneAbatement'!$O:$O,"&lt;"&amp;$B42,'IEA-MethaneAbatement'!$O:$O,"&gt;="&amp;$A42,'IEA-MethaneAbatement'!$M:$M,$C$1,'IEA-MethaneAbatement'!$B:$B,'Country Selector'!$A$2)+VLOOKUP($D$1,'Multipliers and Adjustments'!$A$70:$I$86,TRUNC(COLUMN(AC$2)/5)+2,FALSE)*SUMIFS('IEA-MethaneAbatement'!$N:$N,'IEA-MethaneAbatement'!$O:$O,"&lt;"&amp;$B42,'IEA-MethaneAbatement'!$O:$O,"&gt;="&amp;$A42,'IEA-MethaneAbatement'!$M:$M,$D$1,'IEA-MethaneAbatement'!$B:$B,'Country Selector'!$A$2)))*(1+INDEX('EPA to IEA Scaling'!$F$8:$AO$8,,MATCH(AC$2,'EPA to IEA Scaling'!$F$1:$AO$1,0)))</f>
        <v>0</v>
      </c>
      <c r="AD42" cm="1">
        <f t="array" ref="AD42">((VLOOKUP($B$1,'Multipliers and Adjustments'!$A$70:$I$86,TRUNC(COLUMN(AD$2)/5)+2,FALSE)*SUMIFS('IEA-MethaneAbatement'!$N:$N,'IEA-MethaneAbatement'!$O:$O,"&lt;"&amp;$B42,'IEA-MethaneAbatement'!$O:$O,"&gt;="&amp;$A42,'IEA-MethaneAbatement'!$M:$M,$B$1,'IEA-MethaneAbatement'!$B:$B,'Country Selector'!$A$2)+VLOOKUP($C$1,'Multipliers and Adjustments'!$A$70:$I$86,TRUNC(COLUMN(AD$2)/5)+2,FALSE)*SUMIFS('IEA-MethaneAbatement'!$N:$N,'IEA-MethaneAbatement'!$O:$O,"&lt;"&amp;$B42,'IEA-MethaneAbatement'!$O:$O,"&gt;="&amp;$A42,'IEA-MethaneAbatement'!$M:$M,$C$1,'IEA-MethaneAbatement'!$B:$B,'Country Selector'!$A$2)+VLOOKUP($D$1,'Multipliers and Adjustments'!$A$70:$I$86,TRUNC(COLUMN(AD$2)/5)+2,FALSE)*SUMIFS('IEA-MethaneAbatement'!$N:$N,'IEA-MethaneAbatement'!$O:$O,"&lt;"&amp;$B42,'IEA-MethaneAbatement'!$O:$O,"&gt;="&amp;$A42,'IEA-MethaneAbatement'!$M:$M,$D$1,'IEA-MethaneAbatement'!$B:$B,'Country Selector'!$A$2)))*(1+INDEX('EPA to IEA Scaling'!$F$8:$AO$8,,MATCH(AD$2,'EPA to IEA Scaling'!$F$1:$AO$1,0)))</f>
        <v>0</v>
      </c>
      <c r="AE42" cm="1">
        <f t="array" ref="AE42">((VLOOKUP($B$1,'Multipliers and Adjustments'!$A$70:$I$86,TRUNC(COLUMN(AE$2)/5)+2,FALSE)*SUMIFS('IEA-MethaneAbatement'!$N:$N,'IEA-MethaneAbatement'!$O:$O,"&lt;"&amp;$B42,'IEA-MethaneAbatement'!$O:$O,"&gt;="&amp;$A42,'IEA-MethaneAbatement'!$M:$M,$B$1,'IEA-MethaneAbatement'!$B:$B,'Country Selector'!$A$2)+VLOOKUP($C$1,'Multipliers and Adjustments'!$A$70:$I$86,TRUNC(COLUMN(AE$2)/5)+2,FALSE)*SUMIFS('IEA-MethaneAbatement'!$N:$N,'IEA-MethaneAbatement'!$O:$O,"&lt;"&amp;$B42,'IEA-MethaneAbatement'!$O:$O,"&gt;="&amp;$A42,'IEA-MethaneAbatement'!$M:$M,$C$1,'IEA-MethaneAbatement'!$B:$B,'Country Selector'!$A$2)+VLOOKUP($D$1,'Multipliers and Adjustments'!$A$70:$I$86,TRUNC(COLUMN(AE$2)/5)+2,FALSE)*SUMIFS('IEA-MethaneAbatement'!$N:$N,'IEA-MethaneAbatement'!$O:$O,"&lt;"&amp;$B42,'IEA-MethaneAbatement'!$O:$O,"&gt;="&amp;$A42,'IEA-MethaneAbatement'!$M:$M,$D$1,'IEA-MethaneAbatement'!$B:$B,'Country Selector'!$A$2)))*(1+INDEX('EPA to IEA Scaling'!$F$8:$AO$8,,MATCH(AE$2,'EPA to IEA Scaling'!$F$1:$AO$1,0)))</f>
        <v>0</v>
      </c>
      <c r="AF42" cm="1">
        <f t="array" ref="AF42">((VLOOKUP($B$1,'Multipliers and Adjustments'!$A$70:$I$86,TRUNC(COLUMN(AF$2)/5)+2,FALSE)*SUMIFS('IEA-MethaneAbatement'!$N:$N,'IEA-MethaneAbatement'!$O:$O,"&lt;"&amp;$B42,'IEA-MethaneAbatement'!$O:$O,"&gt;="&amp;$A42,'IEA-MethaneAbatement'!$M:$M,$B$1,'IEA-MethaneAbatement'!$B:$B,'Country Selector'!$A$2)+VLOOKUP($C$1,'Multipliers and Adjustments'!$A$70:$I$86,TRUNC(COLUMN(AF$2)/5)+2,FALSE)*SUMIFS('IEA-MethaneAbatement'!$N:$N,'IEA-MethaneAbatement'!$O:$O,"&lt;"&amp;$B42,'IEA-MethaneAbatement'!$O:$O,"&gt;="&amp;$A42,'IEA-MethaneAbatement'!$M:$M,$C$1,'IEA-MethaneAbatement'!$B:$B,'Country Selector'!$A$2)+VLOOKUP($D$1,'Multipliers and Adjustments'!$A$70:$I$86,TRUNC(COLUMN(AF$2)/5)+2,FALSE)*SUMIFS('IEA-MethaneAbatement'!$N:$N,'IEA-MethaneAbatement'!$O:$O,"&lt;"&amp;$B42,'IEA-MethaneAbatement'!$O:$O,"&gt;="&amp;$A42,'IEA-MethaneAbatement'!$M:$M,$D$1,'IEA-MethaneAbatement'!$B:$B,'Country Selector'!$A$2)))*(1+INDEX('EPA to IEA Scaling'!$F$8:$AO$8,,MATCH(AF$2,'EPA to IEA Scaling'!$F$1:$AO$1,0)))</f>
        <v>0</v>
      </c>
      <c r="AG42" s="31" cm="1">
        <f t="array" ref="AG42">((VLOOKUP($B$1,'Multipliers and Adjustments'!$A$70:$I$86,TRUNC(COLUMN(AG$2)/5)+2,FALSE)*SUMIFS('IEA-MethaneAbatement'!$N:$N,'IEA-MethaneAbatement'!$O:$O,"&lt;"&amp;$B42,'IEA-MethaneAbatement'!$O:$O,"&gt;="&amp;$A42,'IEA-MethaneAbatement'!$M:$M,$B$1,'IEA-MethaneAbatement'!$B:$B,'Country Selector'!$A$2)+VLOOKUP($C$1,'Multipliers and Adjustments'!$A$70:$I$86,TRUNC(COLUMN(AG$2)/5)+2,FALSE)*SUMIFS('IEA-MethaneAbatement'!$N:$N,'IEA-MethaneAbatement'!$O:$O,"&lt;"&amp;$B42,'IEA-MethaneAbatement'!$O:$O,"&gt;="&amp;$A42,'IEA-MethaneAbatement'!$M:$M,$C$1,'IEA-MethaneAbatement'!$B:$B,'Country Selector'!$A$2)+VLOOKUP($D$1,'Multipliers and Adjustments'!$A$70:$I$86,TRUNC(COLUMN(AG$2)/5)+2,FALSE)*SUMIFS('IEA-MethaneAbatement'!$N:$N,'IEA-MethaneAbatement'!$O:$O,"&lt;"&amp;$B42,'IEA-MethaneAbatement'!$O:$O,"&gt;="&amp;$A42,'IEA-MethaneAbatement'!$M:$M,$D$1,'IEA-MethaneAbatement'!$B:$B,'Country Selector'!$A$2)))*(1+INDEX('EPA to IEA Scaling'!$F$8:$AO$8,,MATCH(AG$2,'EPA to IEA Scaling'!$F$1:$AO$1,0)))</f>
        <v>0</v>
      </c>
      <c r="AH42" cm="1">
        <f t="array" ref="AH42">((VLOOKUP($B$1,'Multipliers and Adjustments'!$A$70:$I$86,TRUNC(COLUMN(AH$2)/5)+2,FALSE)*SUMIFS('IEA-MethaneAbatement'!$N:$N,'IEA-MethaneAbatement'!$O:$O,"&lt;"&amp;$B42,'IEA-MethaneAbatement'!$O:$O,"&gt;="&amp;$A42,'IEA-MethaneAbatement'!$M:$M,$B$1,'IEA-MethaneAbatement'!$B:$B,'Country Selector'!$A$2)+VLOOKUP($C$1,'Multipliers and Adjustments'!$A$70:$I$86,TRUNC(COLUMN(AH$2)/5)+2,FALSE)*SUMIFS('IEA-MethaneAbatement'!$N:$N,'IEA-MethaneAbatement'!$O:$O,"&lt;"&amp;$B42,'IEA-MethaneAbatement'!$O:$O,"&gt;="&amp;$A42,'IEA-MethaneAbatement'!$M:$M,$C$1,'IEA-MethaneAbatement'!$B:$B,'Country Selector'!$A$2)+VLOOKUP($D$1,'Multipliers and Adjustments'!$A$70:$I$86,TRUNC(COLUMN(AH$2)/5)+2,FALSE)*SUMIFS('IEA-MethaneAbatement'!$N:$N,'IEA-MethaneAbatement'!$O:$O,"&lt;"&amp;$B42,'IEA-MethaneAbatement'!$O:$O,"&gt;="&amp;$A42,'IEA-MethaneAbatement'!$M:$M,$D$1,'IEA-MethaneAbatement'!$B:$B,'Country Selector'!$A$2)))*(1+INDEX('EPA to IEA Scaling'!$F$8:$AO$8,,MATCH(AH$2,'EPA to IEA Scaling'!$F$1:$AO$1,0)))</f>
        <v>0</v>
      </c>
      <c r="AI42" cm="1">
        <f t="array" ref="AI42">((VLOOKUP($B$1,'Multipliers and Adjustments'!$A$70:$I$86,TRUNC(COLUMN(AI$2)/5)+2,FALSE)*SUMIFS('IEA-MethaneAbatement'!$N:$N,'IEA-MethaneAbatement'!$O:$O,"&lt;"&amp;$B42,'IEA-MethaneAbatement'!$O:$O,"&gt;="&amp;$A42,'IEA-MethaneAbatement'!$M:$M,$B$1,'IEA-MethaneAbatement'!$B:$B,'Country Selector'!$A$2)+VLOOKUP($C$1,'Multipliers and Adjustments'!$A$70:$I$86,TRUNC(COLUMN(AI$2)/5)+2,FALSE)*SUMIFS('IEA-MethaneAbatement'!$N:$N,'IEA-MethaneAbatement'!$O:$O,"&lt;"&amp;$B42,'IEA-MethaneAbatement'!$O:$O,"&gt;="&amp;$A42,'IEA-MethaneAbatement'!$M:$M,$C$1,'IEA-MethaneAbatement'!$B:$B,'Country Selector'!$A$2)+VLOOKUP($D$1,'Multipliers and Adjustments'!$A$70:$I$86,TRUNC(COLUMN(AI$2)/5)+2,FALSE)*SUMIFS('IEA-MethaneAbatement'!$N:$N,'IEA-MethaneAbatement'!$O:$O,"&lt;"&amp;$B42,'IEA-MethaneAbatement'!$O:$O,"&gt;="&amp;$A42,'IEA-MethaneAbatement'!$M:$M,$D$1,'IEA-MethaneAbatement'!$B:$B,'Country Selector'!$A$2)))*(1+INDEX('EPA to IEA Scaling'!$F$8:$AO$8,,MATCH(AI$2,'EPA to IEA Scaling'!$F$1:$AO$1,0)))</f>
        <v>0</v>
      </c>
      <c r="AJ42" cm="1">
        <f t="array" ref="AJ42">((VLOOKUP($B$1,'Multipliers and Adjustments'!$A$70:$I$86,TRUNC(COLUMN(AJ$2)/5)+2,FALSE)*SUMIFS('IEA-MethaneAbatement'!$N:$N,'IEA-MethaneAbatement'!$O:$O,"&lt;"&amp;$B42,'IEA-MethaneAbatement'!$O:$O,"&gt;="&amp;$A42,'IEA-MethaneAbatement'!$M:$M,$B$1,'IEA-MethaneAbatement'!$B:$B,'Country Selector'!$A$2)+VLOOKUP($C$1,'Multipliers and Adjustments'!$A$70:$I$86,TRUNC(COLUMN(AJ$2)/5)+2,FALSE)*SUMIFS('IEA-MethaneAbatement'!$N:$N,'IEA-MethaneAbatement'!$O:$O,"&lt;"&amp;$B42,'IEA-MethaneAbatement'!$O:$O,"&gt;="&amp;$A42,'IEA-MethaneAbatement'!$M:$M,$C$1,'IEA-MethaneAbatement'!$B:$B,'Country Selector'!$A$2)+VLOOKUP($D$1,'Multipliers and Adjustments'!$A$70:$I$86,TRUNC(COLUMN(AJ$2)/5)+2,FALSE)*SUMIFS('IEA-MethaneAbatement'!$N:$N,'IEA-MethaneAbatement'!$O:$O,"&lt;"&amp;$B42,'IEA-MethaneAbatement'!$O:$O,"&gt;="&amp;$A42,'IEA-MethaneAbatement'!$M:$M,$D$1,'IEA-MethaneAbatement'!$B:$B,'Country Selector'!$A$2)))*(1+INDEX('EPA to IEA Scaling'!$F$8:$AO$8,,MATCH(AJ$2,'EPA to IEA Scaling'!$F$1:$AO$1,0)))</f>
        <v>0</v>
      </c>
      <c r="AK42" cm="1">
        <f t="array" ref="AK42">((VLOOKUP($B$1,'Multipliers and Adjustments'!$A$70:$I$86,TRUNC(COLUMN(AK$2)/5)+2,FALSE)*SUMIFS('IEA-MethaneAbatement'!$N:$N,'IEA-MethaneAbatement'!$O:$O,"&lt;"&amp;$B42,'IEA-MethaneAbatement'!$O:$O,"&gt;="&amp;$A42,'IEA-MethaneAbatement'!$M:$M,$B$1,'IEA-MethaneAbatement'!$B:$B,'Country Selector'!$A$2)+VLOOKUP($C$1,'Multipliers and Adjustments'!$A$70:$I$86,TRUNC(COLUMN(AK$2)/5)+2,FALSE)*SUMIFS('IEA-MethaneAbatement'!$N:$N,'IEA-MethaneAbatement'!$O:$O,"&lt;"&amp;$B42,'IEA-MethaneAbatement'!$O:$O,"&gt;="&amp;$A42,'IEA-MethaneAbatement'!$M:$M,$C$1,'IEA-MethaneAbatement'!$B:$B,'Country Selector'!$A$2)+VLOOKUP($D$1,'Multipliers and Adjustments'!$A$70:$I$86,TRUNC(COLUMN(AK$2)/5)+2,FALSE)*SUMIFS('IEA-MethaneAbatement'!$N:$N,'IEA-MethaneAbatement'!$O:$O,"&lt;"&amp;$B42,'IEA-MethaneAbatement'!$O:$O,"&gt;="&amp;$A42,'IEA-MethaneAbatement'!$M:$M,$D$1,'IEA-MethaneAbatement'!$B:$B,'Country Selector'!$A$2)))*(1+INDEX('EPA to IEA Scaling'!$F$8:$AO$8,,MATCH(AK$2,'EPA to IEA Scaling'!$F$1:$AO$1,0)))</f>
        <v>0</v>
      </c>
      <c r="AL42" s="31" cm="1">
        <f t="array" ref="AL42">((VLOOKUP($B$1,'Multipliers and Adjustments'!$A$70:$I$86,TRUNC(COLUMN(AL$2)/5)+2,FALSE)*SUMIFS('IEA-MethaneAbatement'!$N:$N,'IEA-MethaneAbatement'!$O:$O,"&lt;"&amp;$B42,'IEA-MethaneAbatement'!$O:$O,"&gt;="&amp;$A42,'IEA-MethaneAbatement'!$M:$M,$B$1,'IEA-MethaneAbatement'!$B:$B,'Country Selector'!$A$2)+VLOOKUP($C$1,'Multipliers and Adjustments'!$A$70:$I$86,TRUNC(COLUMN(AL$2)/5)+2,FALSE)*SUMIFS('IEA-MethaneAbatement'!$N:$N,'IEA-MethaneAbatement'!$O:$O,"&lt;"&amp;$B42,'IEA-MethaneAbatement'!$O:$O,"&gt;="&amp;$A42,'IEA-MethaneAbatement'!$M:$M,$C$1,'IEA-MethaneAbatement'!$B:$B,'Country Selector'!$A$2)+VLOOKUP($D$1,'Multipliers and Adjustments'!$A$70:$I$86,TRUNC(COLUMN(AL$2)/5)+2,FALSE)*SUMIFS('IEA-MethaneAbatement'!$N:$N,'IEA-MethaneAbatement'!$O:$O,"&lt;"&amp;$B42,'IEA-MethaneAbatement'!$O:$O,"&gt;="&amp;$A42,'IEA-MethaneAbatement'!$M:$M,$D$1,'IEA-MethaneAbatement'!$B:$B,'Country Selector'!$A$2)))*(1+INDEX('EPA to IEA Scaling'!$F$8:$AO$8,,MATCH(AL$2,'EPA to IEA Scaling'!$F$1:$AO$1,0)))</f>
        <v>0</v>
      </c>
    </row>
    <row r="43" spans="1:38" x14ac:dyDescent="0.45">
      <c r="A43" s="15">
        <f t="shared" si="1"/>
        <v>80</v>
      </c>
      <c r="B43" s="16">
        <f t="shared" si="2"/>
        <v>90</v>
      </c>
      <c r="C43" s="31" cm="1">
        <f t="array" ref="C43">((VLOOKUP($B$1,'Multipliers and Adjustments'!$A$70:$I$86,TRUNC(COLUMN(C$2)/5)+2,FALSE)*SUMIFS('IEA-MethaneAbatement'!$N:$N,'IEA-MethaneAbatement'!$O:$O,"&lt;"&amp;$B43,'IEA-MethaneAbatement'!$O:$O,"&gt;="&amp;$A43,'IEA-MethaneAbatement'!$M:$M,$B$1,'IEA-MethaneAbatement'!$B:$B,'Country Selector'!$A$2)+VLOOKUP($C$1,'Multipliers and Adjustments'!$A$70:$I$86,TRUNC(COLUMN(C$2)/5)+2,FALSE)*SUMIFS('IEA-MethaneAbatement'!$N:$N,'IEA-MethaneAbatement'!$O:$O,"&lt;"&amp;$B43,'IEA-MethaneAbatement'!$O:$O,"&gt;="&amp;$A43,'IEA-MethaneAbatement'!$M:$M,$C$1,'IEA-MethaneAbatement'!$B:$B,'Country Selector'!$A$2)+VLOOKUP($D$1,'Multipliers and Adjustments'!$A$70:$I$86,TRUNC(COLUMN(C$2)/5)+2,FALSE)*SUMIFS('IEA-MethaneAbatement'!$N:$N,'IEA-MethaneAbatement'!$O:$O,"&lt;"&amp;$B43,'IEA-MethaneAbatement'!$O:$O,"&gt;="&amp;$A43,'IEA-MethaneAbatement'!$M:$M,$D$1,'IEA-MethaneAbatement'!$B:$B,'Country Selector'!$A$2)))*(1+INDEX('EPA to IEA Scaling'!$F$8:$AO$8,,MATCH(C$2,'EPA to IEA Scaling'!$F$1:$AO$1,0)))</f>
        <v>0</v>
      </c>
      <c r="D43" cm="1">
        <f t="array" ref="D43">((VLOOKUP($B$1,'Multipliers and Adjustments'!$A$70:$I$86,TRUNC(COLUMN(D$2)/5)+2,FALSE)*SUMIFS('IEA-MethaneAbatement'!$N:$N,'IEA-MethaneAbatement'!$O:$O,"&lt;"&amp;$B43,'IEA-MethaneAbatement'!$O:$O,"&gt;="&amp;$A43,'IEA-MethaneAbatement'!$M:$M,$B$1,'IEA-MethaneAbatement'!$B:$B,'Country Selector'!$A$2)+VLOOKUP($C$1,'Multipliers and Adjustments'!$A$70:$I$86,TRUNC(COLUMN(D$2)/5)+2,FALSE)*SUMIFS('IEA-MethaneAbatement'!$N:$N,'IEA-MethaneAbatement'!$O:$O,"&lt;"&amp;$B43,'IEA-MethaneAbatement'!$O:$O,"&gt;="&amp;$A43,'IEA-MethaneAbatement'!$M:$M,$C$1,'IEA-MethaneAbatement'!$B:$B,'Country Selector'!$A$2)+VLOOKUP($D$1,'Multipliers and Adjustments'!$A$70:$I$86,TRUNC(COLUMN(D$2)/5)+2,FALSE)*SUMIFS('IEA-MethaneAbatement'!$N:$N,'IEA-MethaneAbatement'!$O:$O,"&lt;"&amp;$B43,'IEA-MethaneAbatement'!$O:$O,"&gt;="&amp;$A43,'IEA-MethaneAbatement'!$M:$M,$D$1,'IEA-MethaneAbatement'!$B:$B,'Country Selector'!$A$2)))*(1+INDEX('EPA to IEA Scaling'!$F$8:$AO$8,,MATCH(D$2,'EPA to IEA Scaling'!$F$1:$AO$1,0)))</f>
        <v>0</v>
      </c>
      <c r="E43" cm="1">
        <f t="array" ref="E43">((VLOOKUP($B$1,'Multipliers and Adjustments'!$A$70:$I$86,TRUNC(COLUMN(E$2)/5)+2,FALSE)*SUMIFS('IEA-MethaneAbatement'!$N:$N,'IEA-MethaneAbatement'!$O:$O,"&lt;"&amp;$B43,'IEA-MethaneAbatement'!$O:$O,"&gt;="&amp;$A43,'IEA-MethaneAbatement'!$M:$M,$B$1,'IEA-MethaneAbatement'!$B:$B,'Country Selector'!$A$2)+VLOOKUP($C$1,'Multipliers and Adjustments'!$A$70:$I$86,TRUNC(COLUMN(E$2)/5)+2,FALSE)*SUMIFS('IEA-MethaneAbatement'!$N:$N,'IEA-MethaneAbatement'!$O:$O,"&lt;"&amp;$B43,'IEA-MethaneAbatement'!$O:$O,"&gt;="&amp;$A43,'IEA-MethaneAbatement'!$M:$M,$C$1,'IEA-MethaneAbatement'!$B:$B,'Country Selector'!$A$2)+VLOOKUP($D$1,'Multipliers and Adjustments'!$A$70:$I$86,TRUNC(COLUMN(E$2)/5)+2,FALSE)*SUMIFS('IEA-MethaneAbatement'!$N:$N,'IEA-MethaneAbatement'!$O:$O,"&lt;"&amp;$B43,'IEA-MethaneAbatement'!$O:$O,"&gt;="&amp;$A43,'IEA-MethaneAbatement'!$M:$M,$D$1,'IEA-MethaneAbatement'!$B:$B,'Country Selector'!$A$2)))*(1+INDEX('EPA to IEA Scaling'!$F$8:$AO$8,,MATCH(E$2,'EPA to IEA Scaling'!$F$1:$AO$1,0)))</f>
        <v>0</v>
      </c>
      <c r="F43" cm="1">
        <f t="array" ref="F43">((VLOOKUP($B$1,'Multipliers and Adjustments'!$A$70:$I$86,TRUNC(COLUMN(F$2)/5)+2,FALSE)*SUMIFS('IEA-MethaneAbatement'!$N:$N,'IEA-MethaneAbatement'!$O:$O,"&lt;"&amp;$B43,'IEA-MethaneAbatement'!$O:$O,"&gt;="&amp;$A43,'IEA-MethaneAbatement'!$M:$M,$B$1,'IEA-MethaneAbatement'!$B:$B,'Country Selector'!$A$2)+VLOOKUP($C$1,'Multipliers and Adjustments'!$A$70:$I$86,TRUNC(COLUMN(F$2)/5)+2,FALSE)*SUMIFS('IEA-MethaneAbatement'!$N:$N,'IEA-MethaneAbatement'!$O:$O,"&lt;"&amp;$B43,'IEA-MethaneAbatement'!$O:$O,"&gt;="&amp;$A43,'IEA-MethaneAbatement'!$M:$M,$C$1,'IEA-MethaneAbatement'!$B:$B,'Country Selector'!$A$2)+VLOOKUP($D$1,'Multipliers and Adjustments'!$A$70:$I$86,TRUNC(COLUMN(F$2)/5)+2,FALSE)*SUMIFS('IEA-MethaneAbatement'!$N:$N,'IEA-MethaneAbatement'!$O:$O,"&lt;"&amp;$B43,'IEA-MethaneAbatement'!$O:$O,"&gt;="&amp;$A43,'IEA-MethaneAbatement'!$M:$M,$D$1,'IEA-MethaneAbatement'!$B:$B,'Country Selector'!$A$2)))*(1+INDEX('EPA to IEA Scaling'!$F$8:$AO$8,,MATCH(F$2,'EPA to IEA Scaling'!$F$1:$AO$1,0)))</f>
        <v>0</v>
      </c>
      <c r="G43" cm="1">
        <f t="array" ref="G43">((VLOOKUP($B$1,'Multipliers and Adjustments'!$A$70:$I$86,TRUNC(COLUMN(G$2)/5)+2,FALSE)*SUMIFS('IEA-MethaneAbatement'!$N:$N,'IEA-MethaneAbatement'!$O:$O,"&lt;"&amp;$B43,'IEA-MethaneAbatement'!$O:$O,"&gt;="&amp;$A43,'IEA-MethaneAbatement'!$M:$M,$B$1,'IEA-MethaneAbatement'!$B:$B,'Country Selector'!$A$2)+VLOOKUP($C$1,'Multipliers and Adjustments'!$A$70:$I$86,TRUNC(COLUMN(G$2)/5)+2,FALSE)*SUMIFS('IEA-MethaneAbatement'!$N:$N,'IEA-MethaneAbatement'!$O:$O,"&lt;"&amp;$B43,'IEA-MethaneAbatement'!$O:$O,"&gt;="&amp;$A43,'IEA-MethaneAbatement'!$M:$M,$C$1,'IEA-MethaneAbatement'!$B:$B,'Country Selector'!$A$2)+VLOOKUP($D$1,'Multipliers and Adjustments'!$A$70:$I$86,TRUNC(COLUMN(G$2)/5)+2,FALSE)*SUMIFS('IEA-MethaneAbatement'!$N:$N,'IEA-MethaneAbatement'!$O:$O,"&lt;"&amp;$B43,'IEA-MethaneAbatement'!$O:$O,"&gt;="&amp;$A43,'IEA-MethaneAbatement'!$M:$M,$D$1,'IEA-MethaneAbatement'!$B:$B,'Country Selector'!$A$2)))*(1+INDEX('EPA to IEA Scaling'!$F$8:$AO$8,,MATCH(G$2,'EPA to IEA Scaling'!$F$1:$AO$1,0)))</f>
        <v>0</v>
      </c>
      <c r="H43" s="31" cm="1">
        <f t="array" ref="H43">((VLOOKUP($B$1,'Multipliers and Adjustments'!$A$70:$I$86,TRUNC(COLUMN(H$2)/5)+2,FALSE)*SUMIFS('IEA-MethaneAbatement'!$N:$N,'IEA-MethaneAbatement'!$O:$O,"&lt;"&amp;$B43,'IEA-MethaneAbatement'!$O:$O,"&gt;="&amp;$A43,'IEA-MethaneAbatement'!$M:$M,$B$1,'IEA-MethaneAbatement'!$B:$B,'Country Selector'!$A$2)+VLOOKUP($C$1,'Multipliers and Adjustments'!$A$70:$I$86,TRUNC(COLUMN(H$2)/5)+2,FALSE)*SUMIFS('IEA-MethaneAbatement'!$N:$N,'IEA-MethaneAbatement'!$O:$O,"&lt;"&amp;$B43,'IEA-MethaneAbatement'!$O:$O,"&gt;="&amp;$A43,'IEA-MethaneAbatement'!$M:$M,$C$1,'IEA-MethaneAbatement'!$B:$B,'Country Selector'!$A$2)+VLOOKUP($D$1,'Multipliers and Adjustments'!$A$70:$I$86,TRUNC(COLUMN(H$2)/5)+2,FALSE)*SUMIFS('IEA-MethaneAbatement'!$N:$N,'IEA-MethaneAbatement'!$O:$O,"&lt;"&amp;$B43,'IEA-MethaneAbatement'!$O:$O,"&gt;="&amp;$A43,'IEA-MethaneAbatement'!$M:$M,$D$1,'IEA-MethaneAbatement'!$B:$B,'Country Selector'!$A$2)))*(1+INDEX('EPA to IEA Scaling'!$F$8:$AO$8,,MATCH(H$2,'EPA to IEA Scaling'!$F$1:$AO$1,0)))</f>
        <v>0</v>
      </c>
      <c r="I43" cm="1">
        <f t="array" ref="I43">((VLOOKUP($B$1,'Multipliers and Adjustments'!$A$70:$I$86,TRUNC(COLUMN(I$2)/5)+2,FALSE)*SUMIFS('IEA-MethaneAbatement'!$N:$N,'IEA-MethaneAbatement'!$O:$O,"&lt;"&amp;$B43,'IEA-MethaneAbatement'!$O:$O,"&gt;="&amp;$A43,'IEA-MethaneAbatement'!$M:$M,$B$1,'IEA-MethaneAbatement'!$B:$B,'Country Selector'!$A$2)+VLOOKUP($C$1,'Multipliers and Adjustments'!$A$70:$I$86,TRUNC(COLUMN(I$2)/5)+2,FALSE)*SUMIFS('IEA-MethaneAbatement'!$N:$N,'IEA-MethaneAbatement'!$O:$O,"&lt;"&amp;$B43,'IEA-MethaneAbatement'!$O:$O,"&gt;="&amp;$A43,'IEA-MethaneAbatement'!$M:$M,$C$1,'IEA-MethaneAbatement'!$B:$B,'Country Selector'!$A$2)+VLOOKUP($D$1,'Multipliers and Adjustments'!$A$70:$I$86,TRUNC(COLUMN(I$2)/5)+2,FALSE)*SUMIFS('IEA-MethaneAbatement'!$N:$N,'IEA-MethaneAbatement'!$O:$O,"&lt;"&amp;$B43,'IEA-MethaneAbatement'!$O:$O,"&gt;="&amp;$A43,'IEA-MethaneAbatement'!$M:$M,$D$1,'IEA-MethaneAbatement'!$B:$B,'Country Selector'!$A$2)))*(1+INDEX('EPA to IEA Scaling'!$F$8:$AO$8,,MATCH(I$2,'EPA to IEA Scaling'!$F$1:$AO$1,0)))</f>
        <v>0</v>
      </c>
      <c r="J43" cm="1">
        <f t="array" ref="J43">((VLOOKUP($B$1,'Multipliers and Adjustments'!$A$70:$I$86,TRUNC(COLUMN(J$2)/5)+2,FALSE)*SUMIFS('IEA-MethaneAbatement'!$N:$N,'IEA-MethaneAbatement'!$O:$O,"&lt;"&amp;$B43,'IEA-MethaneAbatement'!$O:$O,"&gt;="&amp;$A43,'IEA-MethaneAbatement'!$M:$M,$B$1,'IEA-MethaneAbatement'!$B:$B,'Country Selector'!$A$2)+VLOOKUP($C$1,'Multipliers and Adjustments'!$A$70:$I$86,TRUNC(COLUMN(J$2)/5)+2,FALSE)*SUMIFS('IEA-MethaneAbatement'!$N:$N,'IEA-MethaneAbatement'!$O:$O,"&lt;"&amp;$B43,'IEA-MethaneAbatement'!$O:$O,"&gt;="&amp;$A43,'IEA-MethaneAbatement'!$M:$M,$C$1,'IEA-MethaneAbatement'!$B:$B,'Country Selector'!$A$2)+VLOOKUP($D$1,'Multipliers and Adjustments'!$A$70:$I$86,TRUNC(COLUMN(J$2)/5)+2,FALSE)*SUMIFS('IEA-MethaneAbatement'!$N:$N,'IEA-MethaneAbatement'!$O:$O,"&lt;"&amp;$B43,'IEA-MethaneAbatement'!$O:$O,"&gt;="&amp;$A43,'IEA-MethaneAbatement'!$M:$M,$D$1,'IEA-MethaneAbatement'!$B:$B,'Country Selector'!$A$2)))*(1+INDEX('EPA to IEA Scaling'!$F$8:$AO$8,,MATCH(J$2,'EPA to IEA Scaling'!$F$1:$AO$1,0)))</f>
        <v>0</v>
      </c>
      <c r="K43" cm="1">
        <f t="array" ref="K43">((VLOOKUP($B$1,'Multipliers and Adjustments'!$A$70:$I$86,TRUNC(COLUMN(K$2)/5)+2,FALSE)*SUMIFS('IEA-MethaneAbatement'!$N:$N,'IEA-MethaneAbatement'!$O:$O,"&lt;"&amp;$B43,'IEA-MethaneAbatement'!$O:$O,"&gt;="&amp;$A43,'IEA-MethaneAbatement'!$M:$M,$B$1,'IEA-MethaneAbatement'!$B:$B,'Country Selector'!$A$2)+VLOOKUP($C$1,'Multipliers and Adjustments'!$A$70:$I$86,TRUNC(COLUMN(K$2)/5)+2,FALSE)*SUMIFS('IEA-MethaneAbatement'!$N:$N,'IEA-MethaneAbatement'!$O:$O,"&lt;"&amp;$B43,'IEA-MethaneAbatement'!$O:$O,"&gt;="&amp;$A43,'IEA-MethaneAbatement'!$M:$M,$C$1,'IEA-MethaneAbatement'!$B:$B,'Country Selector'!$A$2)+VLOOKUP($D$1,'Multipliers and Adjustments'!$A$70:$I$86,TRUNC(COLUMN(K$2)/5)+2,FALSE)*SUMIFS('IEA-MethaneAbatement'!$N:$N,'IEA-MethaneAbatement'!$O:$O,"&lt;"&amp;$B43,'IEA-MethaneAbatement'!$O:$O,"&gt;="&amp;$A43,'IEA-MethaneAbatement'!$M:$M,$D$1,'IEA-MethaneAbatement'!$B:$B,'Country Selector'!$A$2)))*(1+INDEX('EPA to IEA Scaling'!$F$8:$AO$8,,MATCH(K$2,'EPA to IEA Scaling'!$F$1:$AO$1,0)))</f>
        <v>0</v>
      </c>
      <c r="L43" cm="1">
        <f t="array" ref="L43">((VLOOKUP($B$1,'Multipliers and Adjustments'!$A$70:$I$86,TRUNC(COLUMN(L$2)/5)+2,FALSE)*SUMIFS('IEA-MethaneAbatement'!$N:$N,'IEA-MethaneAbatement'!$O:$O,"&lt;"&amp;$B43,'IEA-MethaneAbatement'!$O:$O,"&gt;="&amp;$A43,'IEA-MethaneAbatement'!$M:$M,$B$1,'IEA-MethaneAbatement'!$B:$B,'Country Selector'!$A$2)+VLOOKUP($C$1,'Multipliers and Adjustments'!$A$70:$I$86,TRUNC(COLUMN(L$2)/5)+2,FALSE)*SUMIFS('IEA-MethaneAbatement'!$N:$N,'IEA-MethaneAbatement'!$O:$O,"&lt;"&amp;$B43,'IEA-MethaneAbatement'!$O:$O,"&gt;="&amp;$A43,'IEA-MethaneAbatement'!$M:$M,$C$1,'IEA-MethaneAbatement'!$B:$B,'Country Selector'!$A$2)+VLOOKUP($D$1,'Multipliers and Adjustments'!$A$70:$I$86,TRUNC(COLUMN(L$2)/5)+2,FALSE)*SUMIFS('IEA-MethaneAbatement'!$N:$N,'IEA-MethaneAbatement'!$O:$O,"&lt;"&amp;$B43,'IEA-MethaneAbatement'!$O:$O,"&gt;="&amp;$A43,'IEA-MethaneAbatement'!$M:$M,$D$1,'IEA-MethaneAbatement'!$B:$B,'Country Selector'!$A$2)))*(1+INDEX('EPA to IEA Scaling'!$F$8:$AO$8,,MATCH(L$2,'EPA to IEA Scaling'!$F$1:$AO$1,0)))</f>
        <v>0</v>
      </c>
      <c r="M43" s="31" cm="1">
        <f t="array" ref="M43">((VLOOKUP($B$1,'Multipliers and Adjustments'!$A$70:$I$86,TRUNC(COLUMN(M$2)/5)+2,FALSE)*SUMIFS('IEA-MethaneAbatement'!$N:$N,'IEA-MethaneAbatement'!$O:$O,"&lt;"&amp;$B43,'IEA-MethaneAbatement'!$O:$O,"&gt;="&amp;$A43,'IEA-MethaneAbatement'!$M:$M,$B$1,'IEA-MethaneAbatement'!$B:$B,'Country Selector'!$A$2)+VLOOKUP($C$1,'Multipliers and Adjustments'!$A$70:$I$86,TRUNC(COLUMN(M$2)/5)+2,FALSE)*SUMIFS('IEA-MethaneAbatement'!$N:$N,'IEA-MethaneAbatement'!$O:$O,"&lt;"&amp;$B43,'IEA-MethaneAbatement'!$O:$O,"&gt;="&amp;$A43,'IEA-MethaneAbatement'!$M:$M,$C$1,'IEA-MethaneAbatement'!$B:$B,'Country Selector'!$A$2)+VLOOKUP($D$1,'Multipliers and Adjustments'!$A$70:$I$86,TRUNC(COLUMN(M$2)/5)+2,FALSE)*SUMIFS('IEA-MethaneAbatement'!$N:$N,'IEA-MethaneAbatement'!$O:$O,"&lt;"&amp;$B43,'IEA-MethaneAbatement'!$O:$O,"&gt;="&amp;$A43,'IEA-MethaneAbatement'!$M:$M,$D$1,'IEA-MethaneAbatement'!$B:$B,'Country Selector'!$A$2)))*(1+INDEX('EPA to IEA Scaling'!$F$8:$AO$8,,MATCH(M$2,'EPA to IEA Scaling'!$F$1:$AO$1,0)))</f>
        <v>0</v>
      </c>
      <c r="N43" cm="1">
        <f t="array" ref="N43">((VLOOKUP($B$1,'Multipliers and Adjustments'!$A$70:$I$86,TRUNC(COLUMN(N$2)/5)+2,FALSE)*SUMIFS('IEA-MethaneAbatement'!$N:$N,'IEA-MethaneAbatement'!$O:$O,"&lt;"&amp;$B43,'IEA-MethaneAbatement'!$O:$O,"&gt;="&amp;$A43,'IEA-MethaneAbatement'!$M:$M,$B$1,'IEA-MethaneAbatement'!$B:$B,'Country Selector'!$A$2)+VLOOKUP($C$1,'Multipliers and Adjustments'!$A$70:$I$86,TRUNC(COLUMN(N$2)/5)+2,FALSE)*SUMIFS('IEA-MethaneAbatement'!$N:$N,'IEA-MethaneAbatement'!$O:$O,"&lt;"&amp;$B43,'IEA-MethaneAbatement'!$O:$O,"&gt;="&amp;$A43,'IEA-MethaneAbatement'!$M:$M,$C$1,'IEA-MethaneAbatement'!$B:$B,'Country Selector'!$A$2)+VLOOKUP($D$1,'Multipliers and Adjustments'!$A$70:$I$86,TRUNC(COLUMN(N$2)/5)+2,FALSE)*SUMIFS('IEA-MethaneAbatement'!$N:$N,'IEA-MethaneAbatement'!$O:$O,"&lt;"&amp;$B43,'IEA-MethaneAbatement'!$O:$O,"&gt;="&amp;$A43,'IEA-MethaneAbatement'!$M:$M,$D$1,'IEA-MethaneAbatement'!$B:$B,'Country Selector'!$A$2)))*(1+INDEX('EPA to IEA Scaling'!$F$8:$AO$8,,MATCH(N$2,'EPA to IEA Scaling'!$F$1:$AO$1,0)))</f>
        <v>0</v>
      </c>
      <c r="O43" cm="1">
        <f t="array" ref="O43">((VLOOKUP($B$1,'Multipliers and Adjustments'!$A$70:$I$86,TRUNC(COLUMN(O$2)/5)+2,FALSE)*SUMIFS('IEA-MethaneAbatement'!$N:$N,'IEA-MethaneAbatement'!$O:$O,"&lt;"&amp;$B43,'IEA-MethaneAbatement'!$O:$O,"&gt;="&amp;$A43,'IEA-MethaneAbatement'!$M:$M,$B$1,'IEA-MethaneAbatement'!$B:$B,'Country Selector'!$A$2)+VLOOKUP($C$1,'Multipliers and Adjustments'!$A$70:$I$86,TRUNC(COLUMN(O$2)/5)+2,FALSE)*SUMIFS('IEA-MethaneAbatement'!$N:$N,'IEA-MethaneAbatement'!$O:$O,"&lt;"&amp;$B43,'IEA-MethaneAbatement'!$O:$O,"&gt;="&amp;$A43,'IEA-MethaneAbatement'!$M:$M,$C$1,'IEA-MethaneAbatement'!$B:$B,'Country Selector'!$A$2)+VLOOKUP($D$1,'Multipliers and Adjustments'!$A$70:$I$86,TRUNC(COLUMN(O$2)/5)+2,FALSE)*SUMIFS('IEA-MethaneAbatement'!$N:$N,'IEA-MethaneAbatement'!$O:$O,"&lt;"&amp;$B43,'IEA-MethaneAbatement'!$O:$O,"&gt;="&amp;$A43,'IEA-MethaneAbatement'!$M:$M,$D$1,'IEA-MethaneAbatement'!$B:$B,'Country Selector'!$A$2)))*(1+INDEX('EPA to IEA Scaling'!$F$8:$AO$8,,MATCH(O$2,'EPA to IEA Scaling'!$F$1:$AO$1,0)))</f>
        <v>0</v>
      </c>
      <c r="P43" cm="1">
        <f t="array" ref="P43">((VLOOKUP($B$1,'Multipliers and Adjustments'!$A$70:$I$86,TRUNC(COLUMN(P$2)/5)+2,FALSE)*SUMIFS('IEA-MethaneAbatement'!$N:$N,'IEA-MethaneAbatement'!$O:$O,"&lt;"&amp;$B43,'IEA-MethaneAbatement'!$O:$O,"&gt;="&amp;$A43,'IEA-MethaneAbatement'!$M:$M,$B$1,'IEA-MethaneAbatement'!$B:$B,'Country Selector'!$A$2)+VLOOKUP($C$1,'Multipliers and Adjustments'!$A$70:$I$86,TRUNC(COLUMN(P$2)/5)+2,FALSE)*SUMIFS('IEA-MethaneAbatement'!$N:$N,'IEA-MethaneAbatement'!$O:$O,"&lt;"&amp;$B43,'IEA-MethaneAbatement'!$O:$O,"&gt;="&amp;$A43,'IEA-MethaneAbatement'!$M:$M,$C$1,'IEA-MethaneAbatement'!$B:$B,'Country Selector'!$A$2)+VLOOKUP($D$1,'Multipliers and Adjustments'!$A$70:$I$86,TRUNC(COLUMN(P$2)/5)+2,FALSE)*SUMIFS('IEA-MethaneAbatement'!$N:$N,'IEA-MethaneAbatement'!$O:$O,"&lt;"&amp;$B43,'IEA-MethaneAbatement'!$O:$O,"&gt;="&amp;$A43,'IEA-MethaneAbatement'!$M:$M,$D$1,'IEA-MethaneAbatement'!$B:$B,'Country Selector'!$A$2)))*(1+INDEX('EPA to IEA Scaling'!$F$8:$AO$8,,MATCH(P$2,'EPA to IEA Scaling'!$F$1:$AO$1,0)))</f>
        <v>0</v>
      </c>
      <c r="Q43" cm="1">
        <f t="array" ref="Q43">((VLOOKUP($B$1,'Multipliers and Adjustments'!$A$70:$I$86,TRUNC(COLUMN(Q$2)/5)+2,FALSE)*SUMIFS('IEA-MethaneAbatement'!$N:$N,'IEA-MethaneAbatement'!$O:$O,"&lt;"&amp;$B43,'IEA-MethaneAbatement'!$O:$O,"&gt;="&amp;$A43,'IEA-MethaneAbatement'!$M:$M,$B$1,'IEA-MethaneAbatement'!$B:$B,'Country Selector'!$A$2)+VLOOKUP($C$1,'Multipliers and Adjustments'!$A$70:$I$86,TRUNC(COLUMN(Q$2)/5)+2,FALSE)*SUMIFS('IEA-MethaneAbatement'!$N:$N,'IEA-MethaneAbatement'!$O:$O,"&lt;"&amp;$B43,'IEA-MethaneAbatement'!$O:$O,"&gt;="&amp;$A43,'IEA-MethaneAbatement'!$M:$M,$C$1,'IEA-MethaneAbatement'!$B:$B,'Country Selector'!$A$2)+VLOOKUP($D$1,'Multipliers and Adjustments'!$A$70:$I$86,TRUNC(COLUMN(Q$2)/5)+2,FALSE)*SUMIFS('IEA-MethaneAbatement'!$N:$N,'IEA-MethaneAbatement'!$O:$O,"&lt;"&amp;$B43,'IEA-MethaneAbatement'!$O:$O,"&gt;="&amp;$A43,'IEA-MethaneAbatement'!$M:$M,$D$1,'IEA-MethaneAbatement'!$B:$B,'Country Selector'!$A$2)))*(1+INDEX('EPA to IEA Scaling'!$F$8:$AO$8,,MATCH(Q$2,'EPA to IEA Scaling'!$F$1:$AO$1,0)))</f>
        <v>0</v>
      </c>
      <c r="R43" s="31" cm="1">
        <f t="array" ref="R43">((VLOOKUP($B$1,'Multipliers and Adjustments'!$A$70:$I$86,TRUNC(COLUMN(R$2)/5)+2,FALSE)*SUMIFS('IEA-MethaneAbatement'!$N:$N,'IEA-MethaneAbatement'!$O:$O,"&lt;"&amp;$B43,'IEA-MethaneAbatement'!$O:$O,"&gt;="&amp;$A43,'IEA-MethaneAbatement'!$M:$M,$B$1,'IEA-MethaneAbatement'!$B:$B,'Country Selector'!$A$2)+VLOOKUP($C$1,'Multipliers and Adjustments'!$A$70:$I$86,TRUNC(COLUMN(R$2)/5)+2,FALSE)*SUMIFS('IEA-MethaneAbatement'!$N:$N,'IEA-MethaneAbatement'!$O:$O,"&lt;"&amp;$B43,'IEA-MethaneAbatement'!$O:$O,"&gt;="&amp;$A43,'IEA-MethaneAbatement'!$M:$M,$C$1,'IEA-MethaneAbatement'!$B:$B,'Country Selector'!$A$2)+VLOOKUP($D$1,'Multipliers and Adjustments'!$A$70:$I$86,TRUNC(COLUMN(R$2)/5)+2,FALSE)*SUMIFS('IEA-MethaneAbatement'!$N:$N,'IEA-MethaneAbatement'!$O:$O,"&lt;"&amp;$B43,'IEA-MethaneAbatement'!$O:$O,"&gt;="&amp;$A43,'IEA-MethaneAbatement'!$M:$M,$D$1,'IEA-MethaneAbatement'!$B:$B,'Country Selector'!$A$2)))*(1+INDEX('EPA to IEA Scaling'!$F$8:$AO$8,,MATCH(R$2,'EPA to IEA Scaling'!$F$1:$AO$1,0)))</f>
        <v>0</v>
      </c>
      <c r="S43" cm="1">
        <f t="array" ref="S43">((VLOOKUP($B$1,'Multipliers and Adjustments'!$A$70:$I$86,TRUNC(COLUMN(S$2)/5)+2,FALSE)*SUMIFS('IEA-MethaneAbatement'!$N:$N,'IEA-MethaneAbatement'!$O:$O,"&lt;"&amp;$B43,'IEA-MethaneAbatement'!$O:$O,"&gt;="&amp;$A43,'IEA-MethaneAbatement'!$M:$M,$B$1,'IEA-MethaneAbatement'!$B:$B,'Country Selector'!$A$2)+VLOOKUP($C$1,'Multipliers and Adjustments'!$A$70:$I$86,TRUNC(COLUMN(S$2)/5)+2,FALSE)*SUMIFS('IEA-MethaneAbatement'!$N:$N,'IEA-MethaneAbatement'!$O:$O,"&lt;"&amp;$B43,'IEA-MethaneAbatement'!$O:$O,"&gt;="&amp;$A43,'IEA-MethaneAbatement'!$M:$M,$C$1,'IEA-MethaneAbatement'!$B:$B,'Country Selector'!$A$2)+VLOOKUP($D$1,'Multipliers and Adjustments'!$A$70:$I$86,TRUNC(COLUMN(S$2)/5)+2,FALSE)*SUMIFS('IEA-MethaneAbatement'!$N:$N,'IEA-MethaneAbatement'!$O:$O,"&lt;"&amp;$B43,'IEA-MethaneAbatement'!$O:$O,"&gt;="&amp;$A43,'IEA-MethaneAbatement'!$M:$M,$D$1,'IEA-MethaneAbatement'!$B:$B,'Country Selector'!$A$2)))*(1+INDEX('EPA to IEA Scaling'!$F$8:$AO$8,,MATCH(S$2,'EPA to IEA Scaling'!$F$1:$AO$1,0)))</f>
        <v>0</v>
      </c>
      <c r="T43" cm="1">
        <f t="array" ref="T43">((VLOOKUP($B$1,'Multipliers and Adjustments'!$A$70:$I$86,TRUNC(COLUMN(T$2)/5)+2,FALSE)*SUMIFS('IEA-MethaneAbatement'!$N:$N,'IEA-MethaneAbatement'!$O:$O,"&lt;"&amp;$B43,'IEA-MethaneAbatement'!$O:$O,"&gt;="&amp;$A43,'IEA-MethaneAbatement'!$M:$M,$B$1,'IEA-MethaneAbatement'!$B:$B,'Country Selector'!$A$2)+VLOOKUP($C$1,'Multipliers and Adjustments'!$A$70:$I$86,TRUNC(COLUMN(T$2)/5)+2,FALSE)*SUMIFS('IEA-MethaneAbatement'!$N:$N,'IEA-MethaneAbatement'!$O:$O,"&lt;"&amp;$B43,'IEA-MethaneAbatement'!$O:$O,"&gt;="&amp;$A43,'IEA-MethaneAbatement'!$M:$M,$C$1,'IEA-MethaneAbatement'!$B:$B,'Country Selector'!$A$2)+VLOOKUP($D$1,'Multipliers and Adjustments'!$A$70:$I$86,TRUNC(COLUMN(T$2)/5)+2,FALSE)*SUMIFS('IEA-MethaneAbatement'!$N:$N,'IEA-MethaneAbatement'!$O:$O,"&lt;"&amp;$B43,'IEA-MethaneAbatement'!$O:$O,"&gt;="&amp;$A43,'IEA-MethaneAbatement'!$M:$M,$D$1,'IEA-MethaneAbatement'!$B:$B,'Country Selector'!$A$2)))*(1+INDEX('EPA to IEA Scaling'!$F$8:$AO$8,,MATCH(T$2,'EPA to IEA Scaling'!$F$1:$AO$1,0)))</f>
        <v>0</v>
      </c>
      <c r="U43" cm="1">
        <f t="array" ref="U43">((VLOOKUP($B$1,'Multipliers and Adjustments'!$A$70:$I$86,TRUNC(COLUMN(U$2)/5)+2,FALSE)*SUMIFS('IEA-MethaneAbatement'!$N:$N,'IEA-MethaneAbatement'!$O:$O,"&lt;"&amp;$B43,'IEA-MethaneAbatement'!$O:$O,"&gt;="&amp;$A43,'IEA-MethaneAbatement'!$M:$M,$B$1,'IEA-MethaneAbatement'!$B:$B,'Country Selector'!$A$2)+VLOOKUP($C$1,'Multipliers and Adjustments'!$A$70:$I$86,TRUNC(COLUMN(U$2)/5)+2,FALSE)*SUMIFS('IEA-MethaneAbatement'!$N:$N,'IEA-MethaneAbatement'!$O:$O,"&lt;"&amp;$B43,'IEA-MethaneAbatement'!$O:$O,"&gt;="&amp;$A43,'IEA-MethaneAbatement'!$M:$M,$C$1,'IEA-MethaneAbatement'!$B:$B,'Country Selector'!$A$2)+VLOOKUP($D$1,'Multipliers and Adjustments'!$A$70:$I$86,TRUNC(COLUMN(U$2)/5)+2,FALSE)*SUMIFS('IEA-MethaneAbatement'!$N:$N,'IEA-MethaneAbatement'!$O:$O,"&lt;"&amp;$B43,'IEA-MethaneAbatement'!$O:$O,"&gt;="&amp;$A43,'IEA-MethaneAbatement'!$M:$M,$D$1,'IEA-MethaneAbatement'!$B:$B,'Country Selector'!$A$2)))*(1+INDEX('EPA to IEA Scaling'!$F$8:$AO$8,,MATCH(U$2,'EPA to IEA Scaling'!$F$1:$AO$1,0)))</f>
        <v>0</v>
      </c>
      <c r="V43" cm="1">
        <f t="array" ref="V43">((VLOOKUP($B$1,'Multipliers and Adjustments'!$A$70:$I$86,TRUNC(COLUMN(V$2)/5)+2,FALSE)*SUMIFS('IEA-MethaneAbatement'!$N:$N,'IEA-MethaneAbatement'!$O:$O,"&lt;"&amp;$B43,'IEA-MethaneAbatement'!$O:$O,"&gt;="&amp;$A43,'IEA-MethaneAbatement'!$M:$M,$B$1,'IEA-MethaneAbatement'!$B:$B,'Country Selector'!$A$2)+VLOOKUP($C$1,'Multipliers and Adjustments'!$A$70:$I$86,TRUNC(COLUMN(V$2)/5)+2,FALSE)*SUMIFS('IEA-MethaneAbatement'!$N:$N,'IEA-MethaneAbatement'!$O:$O,"&lt;"&amp;$B43,'IEA-MethaneAbatement'!$O:$O,"&gt;="&amp;$A43,'IEA-MethaneAbatement'!$M:$M,$C$1,'IEA-MethaneAbatement'!$B:$B,'Country Selector'!$A$2)+VLOOKUP($D$1,'Multipliers and Adjustments'!$A$70:$I$86,TRUNC(COLUMN(V$2)/5)+2,FALSE)*SUMIFS('IEA-MethaneAbatement'!$N:$N,'IEA-MethaneAbatement'!$O:$O,"&lt;"&amp;$B43,'IEA-MethaneAbatement'!$O:$O,"&gt;="&amp;$A43,'IEA-MethaneAbatement'!$M:$M,$D$1,'IEA-MethaneAbatement'!$B:$B,'Country Selector'!$A$2)))*(1+INDEX('EPA to IEA Scaling'!$F$8:$AO$8,,MATCH(V$2,'EPA to IEA Scaling'!$F$1:$AO$1,0)))</f>
        <v>0</v>
      </c>
      <c r="W43" s="31" cm="1">
        <f t="array" ref="W43">((VLOOKUP($B$1,'Multipliers and Adjustments'!$A$70:$I$86,TRUNC(COLUMN(W$2)/5)+2,FALSE)*SUMIFS('IEA-MethaneAbatement'!$N:$N,'IEA-MethaneAbatement'!$O:$O,"&lt;"&amp;$B43,'IEA-MethaneAbatement'!$O:$O,"&gt;="&amp;$A43,'IEA-MethaneAbatement'!$M:$M,$B$1,'IEA-MethaneAbatement'!$B:$B,'Country Selector'!$A$2)+VLOOKUP($C$1,'Multipliers and Adjustments'!$A$70:$I$86,TRUNC(COLUMN(W$2)/5)+2,FALSE)*SUMIFS('IEA-MethaneAbatement'!$N:$N,'IEA-MethaneAbatement'!$O:$O,"&lt;"&amp;$B43,'IEA-MethaneAbatement'!$O:$O,"&gt;="&amp;$A43,'IEA-MethaneAbatement'!$M:$M,$C$1,'IEA-MethaneAbatement'!$B:$B,'Country Selector'!$A$2)+VLOOKUP($D$1,'Multipliers and Adjustments'!$A$70:$I$86,TRUNC(COLUMN(W$2)/5)+2,FALSE)*SUMIFS('IEA-MethaneAbatement'!$N:$N,'IEA-MethaneAbatement'!$O:$O,"&lt;"&amp;$B43,'IEA-MethaneAbatement'!$O:$O,"&gt;="&amp;$A43,'IEA-MethaneAbatement'!$M:$M,$D$1,'IEA-MethaneAbatement'!$B:$B,'Country Selector'!$A$2)))*(1+INDEX('EPA to IEA Scaling'!$F$8:$AO$8,,MATCH(W$2,'EPA to IEA Scaling'!$F$1:$AO$1,0)))</f>
        <v>0</v>
      </c>
      <c r="X43" cm="1">
        <f t="array" ref="X43">((VLOOKUP($B$1,'Multipliers and Adjustments'!$A$70:$I$86,TRUNC(COLUMN(X$2)/5)+2,FALSE)*SUMIFS('IEA-MethaneAbatement'!$N:$N,'IEA-MethaneAbatement'!$O:$O,"&lt;"&amp;$B43,'IEA-MethaneAbatement'!$O:$O,"&gt;="&amp;$A43,'IEA-MethaneAbatement'!$M:$M,$B$1,'IEA-MethaneAbatement'!$B:$B,'Country Selector'!$A$2)+VLOOKUP($C$1,'Multipliers and Adjustments'!$A$70:$I$86,TRUNC(COLUMN(X$2)/5)+2,FALSE)*SUMIFS('IEA-MethaneAbatement'!$N:$N,'IEA-MethaneAbatement'!$O:$O,"&lt;"&amp;$B43,'IEA-MethaneAbatement'!$O:$O,"&gt;="&amp;$A43,'IEA-MethaneAbatement'!$M:$M,$C$1,'IEA-MethaneAbatement'!$B:$B,'Country Selector'!$A$2)+VLOOKUP($D$1,'Multipliers and Adjustments'!$A$70:$I$86,TRUNC(COLUMN(X$2)/5)+2,FALSE)*SUMIFS('IEA-MethaneAbatement'!$N:$N,'IEA-MethaneAbatement'!$O:$O,"&lt;"&amp;$B43,'IEA-MethaneAbatement'!$O:$O,"&gt;="&amp;$A43,'IEA-MethaneAbatement'!$M:$M,$D$1,'IEA-MethaneAbatement'!$B:$B,'Country Selector'!$A$2)))*(1+INDEX('EPA to IEA Scaling'!$F$8:$AO$8,,MATCH(X$2,'EPA to IEA Scaling'!$F$1:$AO$1,0)))</f>
        <v>0</v>
      </c>
      <c r="Y43" cm="1">
        <f t="array" ref="Y43">((VLOOKUP($B$1,'Multipliers and Adjustments'!$A$70:$I$86,TRUNC(COLUMN(Y$2)/5)+2,FALSE)*SUMIFS('IEA-MethaneAbatement'!$N:$N,'IEA-MethaneAbatement'!$O:$O,"&lt;"&amp;$B43,'IEA-MethaneAbatement'!$O:$O,"&gt;="&amp;$A43,'IEA-MethaneAbatement'!$M:$M,$B$1,'IEA-MethaneAbatement'!$B:$B,'Country Selector'!$A$2)+VLOOKUP($C$1,'Multipliers and Adjustments'!$A$70:$I$86,TRUNC(COLUMN(Y$2)/5)+2,FALSE)*SUMIFS('IEA-MethaneAbatement'!$N:$N,'IEA-MethaneAbatement'!$O:$O,"&lt;"&amp;$B43,'IEA-MethaneAbatement'!$O:$O,"&gt;="&amp;$A43,'IEA-MethaneAbatement'!$M:$M,$C$1,'IEA-MethaneAbatement'!$B:$B,'Country Selector'!$A$2)+VLOOKUP($D$1,'Multipliers and Adjustments'!$A$70:$I$86,TRUNC(COLUMN(Y$2)/5)+2,FALSE)*SUMIFS('IEA-MethaneAbatement'!$N:$N,'IEA-MethaneAbatement'!$O:$O,"&lt;"&amp;$B43,'IEA-MethaneAbatement'!$O:$O,"&gt;="&amp;$A43,'IEA-MethaneAbatement'!$M:$M,$D$1,'IEA-MethaneAbatement'!$B:$B,'Country Selector'!$A$2)))*(1+INDEX('EPA to IEA Scaling'!$F$8:$AO$8,,MATCH(Y$2,'EPA to IEA Scaling'!$F$1:$AO$1,0)))</f>
        <v>0</v>
      </c>
      <c r="Z43" cm="1">
        <f t="array" ref="Z43">((VLOOKUP($B$1,'Multipliers and Adjustments'!$A$70:$I$86,TRUNC(COLUMN(Z$2)/5)+2,FALSE)*SUMIFS('IEA-MethaneAbatement'!$N:$N,'IEA-MethaneAbatement'!$O:$O,"&lt;"&amp;$B43,'IEA-MethaneAbatement'!$O:$O,"&gt;="&amp;$A43,'IEA-MethaneAbatement'!$M:$M,$B$1,'IEA-MethaneAbatement'!$B:$B,'Country Selector'!$A$2)+VLOOKUP($C$1,'Multipliers and Adjustments'!$A$70:$I$86,TRUNC(COLUMN(Z$2)/5)+2,FALSE)*SUMIFS('IEA-MethaneAbatement'!$N:$N,'IEA-MethaneAbatement'!$O:$O,"&lt;"&amp;$B43,'IEA-MethaneAbatement'!$O:$O,"&gt;="&amp;$A43,'IEA-MethaneAbatement'!$M:$M,$C$1,'IEA-MethaneAbatement'!$B:$B,'Country Selector'!$A$2)+VLOOKUP($D$1,'Multipliers and Adjustments'!$A$70:$I$86,TRUNC(COLUMN(Z$2)/5)+2,FALSE)*SUMIFS('IEA-MethaneAbatement'!$N:$N,'IEA-MethaneAbatement'!$O:$O,"&lt;"&amp;$B43,'IEA-MethaneAbatement'!$O:$O,"&gt;="&amp;$A43,'IEA-MethaneAbatement'!$M:$M,$D$1,'IEA-MethaneAbatement'!$B:$B,'Country Selector'!$A$2)))*(1+INDEX('EPA to IEA Scaling'!$F$8:$AO$8,,MATCH(Z$2,'EPA to IEA Scaling'!$F$1:$AO$1,0)))</f>
        <v>0</v>
      </c>
      <c r="AA43" cm="1">
        <f t="array" ref="AA43">((VLOOKUP($B$1,'Multipliers and Adjustments'!$A$70:$I$86,TRUNC(COLUMN(AA$2)/5)+2,FALSE)*SUMIFS('IEA-MethaneAbatement'!$N:$N,'IEA-MethaneAbatement'!$O:$O,"&lt;"&amp;$B43,'IEA-MethaneAbatement'!$O:$O,"&gt;="&amp;$A43,'IEA-MethaneAbatement'!$M:$M,$B$1,'IEA-MethaneAbatement'!$B:$B,'Country Selector'!$A$2)+VLOOKUP($C$1,'Multipliers and Adjustments'!$A$70:$I$86,TRUNC(COLUMN(AA$2)/5)+2,FALSE)*SUMIFS('IEA-MethaneAbatement'!$N:$N,'IEA-MethaneAbatement'!$O:$O,"&lt;"&amp;$B43,'IEA-MethaneAbatement'!$O:$O,"&gt;="&amp;$A43,'IEA-MethaneAbatement'!$M:$M,$C$1,'IEA-MethaneAbatement'!$B:$B,'Country Selector'!$A$2)+VLOOKUP($D$1,'Multipliers and Adjustments'!$A$70:$I$86,TRUNC(COLUMN(AA$2)/5)+2,FALSE)*SUMIFS('IEA-MethaneAbatement'!$N:$N,'IEA-MethaneAbatement'!$O:$O,"&lt;"&amp;$B43,'IEA-MethaneAbatement'!$O:$O,"&gt;="&amp;$A43,'IEA-MethaneAbatement'!$M:$M,$D$1,'IEA-MethaneAbatement'!$B:$B,'Country Selector'!$A$2)))*(1+INDEX('EPA to IEA Scaling'!$F$8:$AO$8,,MATCH(AA$2,'EPA to IEA Scaling'!$F$1:$AO$1,0)))</f>
        <v>0</v>
      </c>
      <c r="AB43" s="31" cm="1">
        <f t="array" ref="AB43">((VLOOKUP($B$1,'Multipliers and Adjustments'!$A$70:$I$86,TRUNC(COLUMN(AB$2)/5)+2,FALSE)*SUMIFS('IEA-MethaneAbatement'!$N:$N,'IEA-MethaneAbatement'!$O:$O,"&lt;"&amp;$B43,'IEA-MethaneAbatement'!$O:$O,"&gt;="&amp;$A43,'IEA-MethaneAbatement'!$M:$M,$B$1,'IEA-MethaneAbatement'!$B:$B,'Country Selector'!$A$2)+VLOOKUP($C$1,'Multipliers and Adjustments'!$A$70:$I$86,TRUNC(COLUMN(AB$2)/5)+2,FALSE)*SUMIFS('IEA-MethaneAbatement'!$N:$N,'IEA-MethaneAbatement'!$O:$O,"&lt;"&amp;$B43,'IEA-MethaneAbatement'!$O:$O,"&gt;="&amp;$A43,'IEA-MethaneAbatement'!$M:$M,$C$1,'IEA-MethaneAbatement'!$B:$B,'Country Selector'!$A$2)+VLOOKUP($D$1,'Multipliers and Adjustments'!$A$70:$I$86,TRUNC(COLUMN(AB$2)/5)+2,FALSE)*SUMIFS('IEA-MethaneAbatement'!$N:$N,'IEA-MethaneAbatement'!$O:$O,"&lt;"&amp;$B43,'IEA-MethaneAbatement'!$O:$O,"&gt;="&amp;$A43,'IEA-MethaneAbatement'!$M:$M,$D$1,'IEA-MethaneAbatement'!$B:$B,'Country Selector'!$A$2)))*(1+INDEX('EPA to IEA Scaling'!$F$8:$AO$8,,MATCH(AB$2,'EPA to IEA Scaling'!$F$1:$AO$1,0)))</f>
        <v>0</v>
      </c>
      <c r="AC43" cm="1">
        <f t="array" ref="AC43">((VLOOKUP($B$1,'Multipliers and Adjustments'!$A$70:$I$86,TRUNC(COLUMN(AC$2)/5)+2,FALSE)*SUMIFS('IEA-MethaneAbatement'!$N:$N,'IEA-MethaneAbatement'!$O:$O,"&lt;"&amp;$B43,'IEA-MethaneAbatement'!$O:$O,"&gt;="&amp;$A43,'IEA-MethaneAbatement'!$M:$M,$B$1,'IEA-MethaneAbatement'!$B:$B,'Country Selector'!$A$2)+VLOOKUP($C$1,'Multipliers and Adjustments'!$A$70:$I$86,TRUNC(COLUMN(AC$2)/5)+2,FALSE)*SUMIFS('IEA-MethaneAbatement'!$N:$N,'IEA-MethaneAbatement'!$O:$O,"&lt;"&amp;$B43,'IEA-MethaneAbatement'!$O:$O,"&gt;="&amp;$A43,'IEA-MethaneAbatement'!$M:$M,$C$1,'IEA-MethaneAbatement'!$B:$B,'Country Selector'!$A$2)+VLOOKUP($D$1,'Multipliers and Adjustments'!$A$70:$I$86,TRUNC(COLUMN(AC$2)/5)+2,FALSE)*SUMIFS('IEA-MethaneAbatement'!$N:$N,'IEA-MethaneAbatement'!$O:$O,"&lt;"&amp;$B43,'IEA-MethaneAbatement'!$O:$O,"&gt;="&amp;$A43,'IEA-MethaneAbatement'!$M:$M,$D$1,'IEA-MethaneAbatement'!$B:$B,'Country Selector'!$A$2)))*(1+INDEX('EPA to IEA Scaling'!$F$8:$AO$8,,MATCH(AC$2,'EPA to IEA Scaling'!$F$1:$AO$1,0)))</f>
        <v>0</v>
      </c>
      <c r="AD43" cm="1">
        <f t="array" ref="AD43">((VLOOKUP($B$1,'Multipliers and Adjustments'!$A$70:$I$86,TRUNC(COLUMN(AD$2)/5)+2,FALSE)*SUMIFS('IEA-MethaneAbatement'!$N:$N,'IEA-MethaneAbatement'!$O:$O,"&lt;"&amp;$B43,'IEA-MethaneAbatement'!$O:$O,"&gt;="&amp;$A43,'IEA-MethaneAbatement'!$M:$M,$B$1,'IEA-MethaneAbatement'!$B:$B,'Country Selector'!$A$2)+VLOOKUP($C$1,'Multipliers and Adjustments'!$A$70:$I$86,TRUNC(COLUMN(AD$2)/5)+2,FALSE)*SUMIFS('IEA-MethaneAbatement'!$N:$N,'IEA-MethaneAbatement'!$O:$O,"&lt;"&amp;$B43,'IEA-MethaneAbatement'!$O:$O,"&gt;="&amp;$A43,'IEA-MethaneAbatement'!$M:$M,$C$1,'IEA-MethaneAbatement'!$B:$B,'Country Selector'!$A$2)+VLOOKUP($D$1,'Multipliers and Adjustments'!$A$70:$I$86,TRUNC(COLUMN(AD$2)/5)+2,FALSE)*SUMIFS('IEA-MethaneAbatement'!$N:$N,'IEA-MethaneAbatement'!$O:$O,"&lt;"&amp;$B43,'IEA-MethaneAbatement'!$O:$O,"&gt;="&amp;$A43,'IEA-MethaneAbatement'!$M:$M,$D$1,'IEA-MethaneAbatement'!$B:$B,'Country Selector'!$A$2)))*(1+INDEX('EPA to IEA Scaling'!$F$8:$AO$8,,MATCH(AD$2,'EPA to IEA Scaling'!$F$1:$AO$1,0)))</f>
        <v>0</v>
      </c>
      <c r="AE43" cm="1">
        <f t="array" ref="AE43">((VLOOKUP($B$1,'Multipliers and Adjustments'!$A$70:$I$86,TRUNC(COLUMN(AE$2)/5)+2,FALSE)*SUMIFS('IEA-MethaneAbatement'!$N:$N,'IEA-MethaneAbatement'!$O:$O,"&lt;"&amp;$B43,'IEA-MethaneAbatement'!$O:$O,"&gt;="&amp;$A43,'IEA-MethaneAbatement'!$M:$M,$B$1,'IEA-MethaneAbatement'!$B:$B,'Country Selector'!$A$2)+VLOOKUP($C$1,'Multipliers and Adjustments'!$A$70:$I$86,TRUNC(COLUMN(AE$2)/5)+2,FALSE)*SUMIFS('IEA-MethaneAbatement'!$N:$N,'IEA-MethaneAbatement'!$O:$O,"&lt;"&amp;$B43,'IEA-MethaneAbatement'!$O:$O,"&gt;="&amp;$A43,'IEA-MethaneAbatement'!$M:$M,$C$1,'IEA-MethaneAbatement'!$B:$B,'Country Selector'!$A$2)+VLOOKUP($D$1,'Multipliers and Adjustments'!$A$70:$I$86,TRUNC(COLUMN(AE$2)/5)+2,FALSE)*SUMIFS('IEA-MethaneAbatement'!$N:$N,'IEA-MethaneAbatement'!$O:$O,"&lt;"&amp;$B43,'IEA-MethaneAbatement'!$O:$O,"&gt;="&amp;$A43,'IEA-MethaneAbatement'!$M:$M,$D$1,'IEA-MethaneAbatement'!$B:$B,'Country Selector'!$A$2)))*(1+INDEX('EPA to IEA Scaling'!$F$8:$AO$8,,MATCH(AE$2,'EPA to IEA Scaling'!$F$1:$AO$1,0)))</f>
        <v>0</v>
      </c>
      <c r="AF43" cm="1">
        <f t="array" ref="AF43">((VLOOKUP($B$1,'Multipliers and Adjustments'!$A$70:$I$86,TRUNC(COLUMN(AF$2)/5)+2,FALSE)*SUMIFS('IEA-MethaneAbatement'!$N:$N,'IEA-MethaneAbatement'!$O:$O,"&lt;"&amp;$B43,'IEA-MethaneAbatement'!$O:$O,"&gt;="&amp;$A43,'IEA-MethaneAbatement'!$M:$M,$B$1,'IEA-MethaneAbatement'!$B:$B,'Country Selector'!$A$2)+VLOOKUP($C$1,'Multipliers and Adjustments'!$A$70:$I$86,TRUNC(COLUMN(AF$2)/5)+2,FALSE)*SUMIFS('IEA-MethaneAbatement'!$N:$N,'IEA-MethaneAbatement'!$O:$O,"&lt;"&amp;$B43,'IEA-MethaneAbatement'!$O:$O,"&gt;="&amp;$A43,'IEA-MethaneAbatement'!$M:$M,$C$1,'IEA-MethaneAbatement'!$B:$B,'Country Selector'!$A$2)+VLOOKUP($D$1,'Multipliers and Adjustments'!$A$70:$I$86,TRUNC(COLUMN(AF$2)/5)+2,FALSE)*SUMIFS('IEA-MethaneAbatement'!$N:$N,'IEA-MethaneAbatement'!$O:$O,"&lt;"&amp;$B43,'IEA-MethaneAbatement'!$O:$O,"&gt;="&amp;$A43,'IEA-MethaneAbatement'!$M:$M,$D$1,'IEA-MethaneAbatement'!$B:$B,'Country Selector'!$A$2)))*(1+INDEX('EPA to IEA Scaling'!$F$8:$AO$8,,MATCH(AF$2,'EPA to IEA Scaling'!$F$1:$AO$1,0)))</f>
        <v>0</v>
      </c>
      <c r="AG43" s="31" cm="1">
        <f t="array" ref="AG43">((VLOOKUP($B$1,'Multipliers and Adjustments'!$A$70:$I$86,TRUNC(COLUMN(AG$2)/5)+2,FALSE)*SUMIFS('IEA-MethaneAbatement'!$N:$N,'IEA-MethaneAbatement'!$O:$O,"&lt;"&amp;$B43,'IEA-MethaneAbatement'!$O:$O,"&gt;="&amp;$A43,'IEA-MethaneAbatement'!$M:$M,$B$1,'IEA-MethaneAbatement'!$B:$B,'Country Selector'!$A$2)+VLOOKUP($C$1,'Multipliers and Adjustments'!$A$70:$I$86,TRUNC(COLUMN(AG$2)/5)+2,FALSE)*SUMIFS('IEA-MethaneAbatement'!$N:$N,'IEA-MethaneAbatement'!$O:$O,"&lt;"&amp;$B43,'IEA-MethaneAbatement'!$O:$O,"&gt;="&amp;$A43,'IEA-MethaneAbatement'!$M:$M,$C$1,'IEA-MethaneAbatement'!$B:$B,'Country Selector'!$A$2)+VLOOKUP($D$1,'Multipliers and Adjustments'!$A$70:$I$86,TRUNC(COLUMN(AG$2)/5)+2,FALSE)*SUMIFS('IEA-MethaneAbatement'!$N:$N,'IEA-MethaneAbatement'!$O:$O,"&lt;"&amp;$B43,'IEA-MethaneAbatement'!$O:$O,"&gt;="&amp;$A43,'IEA-MethaneAbatement'!$M:$M,$D$1,'IEA-MethaneAbatement'!$B:$B,'Country Selector'!$A$2)))*(1+INDEX('EPA to IEA Scaling'!$F$8:$AO$8,,MATCH(AG$2,'EPA to IEA Scaling'!$F$1:$AO$1,0)))</f>
        <v>0</v>
      </c>
      <c r="AH43" cm="1">
        <f t="array" ref="AH43">((VLOOKUP($B$1,'Multipliers and Adjustments'!$A$70:$I$86,TRUNC(COLUMN(AH$2)/5)+2,FALSE)*SUMIFS('IEA-MethaneAbatement'!$N:$N,'IEA-MethaneAbatement'!$O:$O,"&lt;"&amp;$B43,'IEA-MethaneAbatement'!$O:$O,"&gt;="&amp;$A43,'IEA-MethaneAbatement'!$M:$M,$B$1,'IEA-MethaneAbatement'!$B:$B,'Country Selector'!$A$2)+VLOOKUP($C$1,'Multipliers and Adjustments'!$A$70:$I$86,TRUNC(COLUMN(AH$2)/5)+2,FALSE)*SUMIFS('IEA-MethaneAbatement'!$N:$N,'IEA-MethaneAbatement'!$O:$O,"&lt;"&amp;$B43,'IEA-MethaneAbatement'!$O:$O,"&gt;="&amp;$A43,'IEA-MethaneAbatement'!$M:$M,$C$1,'IEA-MethaneAbatement'!$B:$B,'Country Selector'!$A$2)+VLOOKUP($D$1,'Multipliers and Adjustments'!$A$70:$I$86,TRUNC(COLUMN(AH$2)/5)+2,FALSE)*SUMIFS('IEA-MethaneAbatement'!$N:$N,'IEA-MethaneAbatement'!$O:$O,"&lt;"&amp;$B43,'IEA-MethaneAbatement'!$O:$O,"&gt;="&amp;$A43,'IEA-MethaneAbatement'!$M:$M,$D$1,'IEA-MethaneAbatement'!$B:$B,'Country Selector'!$A$2)))*(1+INDEX('EPA to IEA Scaling'!$F$8:$AO$8,,MATCH(AH$2,'EPA to IEA Scaling'!$F$1:$AO$1,0)))</f>
        <v>0</v>
      </c>
      <c r="AI43" cm="1">
        <f t="array" ref="AI43">((VLOOKUP($B$1,'Multipliers and Adjustments'!$A$70:$I$86,TRUNC(COLUMN(AI$2)/5)+2,FALSE)*SUMIFS('IEA-MethaneAbatement'!$N:$N,'IEA-MethaneAbatement'!$O:$O,"&lt;"&amp;$B43,'IEA-MethaneAbatement'!$O:$O,"&gt;="&amp;$A43,'IEA-MethaneAbatement'!$M:$M,$B$1,'IEA-MethaneAbatement'!$B:$B,'Country Selector'!$A$2)+VLOOKUP($C$1,'Multipliers and Adjustments'!$A$70:$I$86,TRUNC(COLUMN(AI$2)/5)+2,FALSE)*SUMIFS('IEA-MethaneAbatement'!$N:$N,'IEA-MethaneAbatement'!$O:$O,"&lt;"&amp;$B43,'IEA-MethaneAbatement'!$O:$O,"&gt;="&amp;$A43,'IEA-MethaneAbatement'!$M:$M,$C$1,'IEA-MethaneAbatement'!$B:$B,'Country Selector'!$A$2)+VLOOKUP($D$1,'Multipliers and Adjustments'!$A$70:$I$86,TRUNC(COLUMN(AI$2)/5)+2,FALSE)*SUMIFS('IEA-MethaneAbatement'!$N:$N,'IEA-MethaneAbatement'!$O:$O,"&lt;"&amp;$B43,'IEA-MethaneAbatement'!$O:$O,"&gt;="&amp;$A43,'IEA-MethaneAbatement'!$M:$M,$D$1,'IEA-MethaneAbatement'!$B:$B,'Country Selector'!$A$2)))*(1+INDEX('EPA to IEA Scaling'!$F$8:$AO$8,,MATCH(AI$2,'EPA to IEA Scaling'!$F$1:$AO$1,0)))</f>
        <v>0</v>
      </c>
      <c r="AJ43" cm="1">
        <f t="array" ref="AJ43">((VLOOKUP($B$1,'Multipliers and Adjustments'!$A$70:$I$86,TRUNC(COLUMN(AJ$2)/5)+2,FALSE)*SUMIFS('IEA-MethaneAbatement'!$N:$N,'IEA-MethaneAbatement'!$O:$O,"&lt;"&amp;$B43,'IEA-MethaneAbatement'!$O:$O,"&gt;="&amp;$A43,'IEA-MethaneAbatement'!$M:$M,$B$1,'IEA-MethaneAbatement'!$B:$B,'Country Selector'!$A$2)+VLOOKUP($C$1,'Multipliers and Adjustments'!$A$70:$I$86,TRUNC(COLUMN(AJ$2)/5)+2,FALSE)*SUMIFS('IEA-MethaneAbatement'!$N:$N,'IEA-MethaneAbatement'!$O:$O,"&lt;"&amp;$B43,'IEA-MethaneAbatement'!$O:$O,"&gt;="&amp;$A43,'IEA-MethaneAbatement'!$M:$M,$C$1,'IEA-MethaneAbatement'!$B:$B,'Country Selector'!$A$2)+VLOOKUP($D$1,'Multipliers and Adjustments'!$A$70:$I$86,TRUNC(COLUMN(AJ$2)/5)+2,FALSE)*SUMIFS('IEA-MethaneAbatement'!$N:$N,'IEA-MethaneAbatement'!$O:$O,"&lt;"&amp;$B43,'IEA-MethaneAbatement'!$O:$O,"&gt;="&amp;$A43,'IEA-MethaneAbatement'!$M:$M,$D$1,'IEA-MethaneAbatement'!$B:$B,'Country Selector'!$A$2)))*(1+INDEX('EPA to IEA Scaling'!$F$8:$AO$8,,MATCH(AJ$2,'EPA to IEA Scaling'!$F$1:$AO$1,0)))</f>
        <v>0</v>
      </c>
      <c r="AK43" cm="1">
        <f t="array" ref="AK43">((VLOOKUP($B$1,'Multipliers and Adjustments'!$A$70:$I$86,TRUNC(COLUMN(AK$2)/5)+2,FALSE)*SUMIFS('IEA-MethaneAbatement'!$N:$N,'IEA-MethaneAbatement'!$O:$O,"&lt;"&amp;$B43,'IEA-MethaneAbatement'!$O:$O,"&gt;="&amp;$A43,'IEA-MethaneAbatement'!$M:$M,$B$1,'IEA-MethaneAbatement'!$B:$B,'Country Selector'!$A$2)+VLOOKUP($C$1,'Multipliers and Adjustments'!$A$70:$I$86,TRUNC(COLUMN(AK$2)/5)+2,FALSE)*SUMIFS('IEA-MethaneAbatement'!$N:$N,'IEA-MethaneAbatement'!$O:$O,"&lt;"&amp;$B43,'IEA-MethaneAbatement'!$O:$O,"&gt;="&amp;$A43,'IEA-MethaneAbatement'!$M:$M,$C$1,'IEA-MethaneAbatement'!$B:$B,'Country Selector'!$A$2)+VLOOKUP($D$1,'Multipliers and Adjustments'!$A$70:$I$86,TRUNC(COLUMN(AK$2)/5)+2,FALSE)*SUMIFS('IEA-MethaneAbatement'!$N:$N,'IEA-MethaneAbatement'!$O:$O,"&lt;"&amp;$B43,'IEA-MethaneAbatement'!$O:$O,"&gt;="&amp;$A43,'IEA-MethaneAbatement'!$M:$M,$D$1,'IEA-MethaneAbatement'!$B:$B,'Country Selector'!$A$2)))*(1+INDEX('EPA to IEA Scaling'!$F$8:$AO$8,,MATCH(AK$2,'EPA to IEA Scaling'!$F$1:$AO$1,0)))</f>
        <v>0</v>
      </c>
      <c r="AL43" s="31" cm="1">
        <f t="array" ref="AL43">((VLOOKUP($B$1,'Multipliers and Adjustments'!$A$70:$I$86,TRUNC(COLUMN(AL$2)/5)+2,FALSE)*SUMIFS('IEA-MethaneAbatement'!$N:$N,'IEA-MethaneAbatement'!$O:$O,"&lt;"&amp;$B43,'IEA-MethaneAbatement'!$O:$O,"&gt;="&amp;$A43,'IEA-MethaneAbatement'!$M:$M,$B$1,'IEA-MethaneAbatement'!$B:$B,'Country Selector'!$A$2)+VLOOKUP($C$1,'Multipliers and Adjustments'!$A$70:$I$86,TRUNC(COLUMN(AL$2)/5)+2,FALSE)*SUMIFS('IEA-MethaneAbatement'!$N:$N,'IEA-MethaneAbatement'!$O:$O,"&lt;"&amp;$B43,'IEA-MethaneAbatement'!$O:$O,"&gt;="&amp;$A43,'IEA-MethaneAbatement'!$M:$M,$C$1,'IEA-MethaneAbatement'!$B:$B,'Country Selector'!$A$2)+VLOOKUP($D$1,'Multipliers and Adjustments'!$A$70:$I$86,TRUNC(COLUMN(AL$2)/5)+2,FALSE)*SUMIFS('IEA-MethaneAbatement'!$N:$N,'IEA-MethaneAbatement'!$O:$O,"&lt;"&amp;$B43,'IEA-MethaneAbatement'!$O:$O,"&gt;="&amp;$A43,'IEA-MethaneAbatement'!$M:$M,$D$1,'IEA-MethaneAbatement'!$B:$B,'Country Selector'!$A$2)))*(1+INDEX('EPA to IEA Scaling'!$F$8:$AO$8,,MATCH(AL$2,'EPA to IEA Scaling'!$F$1:$AO$1,0)))</f>
        <v>0</v>
      </c>
    </row>
    <row r="44" spans="1:38" x14ac:dyDescent="0.45">
      <c r="A44" s="15">
        <f t="shared" si="1"/>
        <v>90</v>
      </c>
      <c r="B44" s="16">
        <f t="shared" si="2"/>
        <v>100</v>
      </c>
      <c r="C44" s="31" cm="1">
        <f t="array" ref="C44">((VLOOKUP($B$1,'Multipliers and Adjustments'!$A$70:$I$86,TRUNC(COLUMN(C$2)/5)+2,FALSE)*SUMIFS('IEA-MethaneAbatement'!$N:$N,'IEA-MethaneAbatement'!$O:$O,"&lt;"&amp;$B44,'IEA-MethaneAbatement'!$O:$O,"&gt;="&amp;$A44,'IEA-MethaneAbatement'!$M:$M,$B$1,'IEA-MethaneAbatement'!$B:$B,'Country Selector'!$A$2)+VLOOKUP($C$1,'Multipliers and Adjustments'!$A$70:$I$86,TRUNC(COLUMN(C$2)/5)+2,FALSE)*SUMIFS('IEA-MethaneAbatement'!$N:$N,'IEA-MethaneAbatement'!$O:$O,"&lt;"&amp;$B44,'IEA-MethaneAbatement'!$O:$O,"&gt;="&amp;$A44,'IEA-MethaneAbatement'!$M:$M,$C$1,'IEA-MethaneAbatement'!$B:$B,'Country Selector'!$A$2)+VLOOKUP($D$1,'Multipliers and Adjustments'!$A$70:$I$86,TRUNC(COLUMN(C$2)/5)+2,FALSE)*SUMIFS('IEA-MethaneAbatement'!$N:$N,'IEA-MethaneAbatement'!$O:$O,"&lt;"&amp;$B44,'IEA-MethaneAbatement'!$O:$O,"&gt;="&amp;$A44,'IEA-MethaneAbatement'!$M:$M,$D$1,'IEA-MethaneAbatement'!$B:$B,'Country Selector'!$A$2)))*(1+INDEX('EPA to IEA Scaling'!$F$8:$AO$8,,MATCH(C$2,'EPA to IEA Scaling'!$F$1:$AO$1,0)))</f>
        <v>0</v>
      </c>
      <c r="D44" cm="1">
        <f t="array" ref="D44">((VLOOKUP($B$1,'Multipliers and Adjustments'!$A$70:$I$86,TRUNC(COLUMN(D$2)/5)+2,FALSE)*SUMIFS('IEA-MethaneAbatement'!$N:$N,'IEA-MethaneAbatement'!$O:$O,"&lt;"&amp;$B44,'IEA-MethaneAbatement'!$O:$O,"&gt;="&amp;$A44,'IEA-MethaneAbatement'!$M:$M,$B$1,'IEA-MethaneAbatement'!$B:$B,'Country Selector'!$A$2)+VLOOKUP($C$1,'Multipliers and Adjustments'!$A$70:$I$86,TRUNC(COLUMN(D$2)/5)+2,FALSE)*SUMIFS('IEA-MethaneAbatement'!$N:$N,'IEA-MethaneAbatement'!$O:$O,"&lt;"&amp;$B44,'IEA-MethaneAbatement'!$O:$O,"&gt;="&amp;$A44,'IEA-MethaneAbatement'!$M:$M,$C$1,'IEA-MethaneAbatement'!$B:$B,'Country Selector'!$A$2)+VLOOKUP($D$1,'Multipliers and Adjustments'!$A$70:$I$86,TRUNC(COLUMN(D$2)/5)+2,FALSE)*SUMIFS('IEA-MethaneAbatement'!$N:$N,'IEA-MethaneAbatement'!$O:$O,"&lt;"&amp;$B44,'IEA-MethaneAbatement'!$O:$O,"&gt;="&amp;$A44,'IEA-MethaneAbatement'!$M:$M,$D$1,'IEA-MethaneAbatement'!$B:$B,'Country Selector'!$A$2)))*(1+INDEX('EPA to IEA Scaling'!$F$8:$AO$8,,MATCH(D$2,'EPA to IEA Scaling'!$F$1:$AO$1,0)))</f>
        <v>0</v>
      </c>
      <c r="E44" cm="1">
        <f t="array" ref="E44">((VLOOKUP($B$1,'Multipliers and Adjustments'!$A$70:$I$86,TRUNC(COLUMN(E$2)/5)+2,FALSE)*SUMIFS('IEA-MethaneAbatement'!$N:$N,'IEA-MethaneAbatement'!$O:$O,"&lt;"&amp;$B44,'IEA-MethaneAbatement'!$O:$O,"&gt;="&amp;$A44,'IEA-MethaneAbatement'!$M:$M,$B$1,'IEA-MethaneAbatement'!$B:$B,'Country Selector'!$A$2)+VLOOKUP($C$1,'Multipliers and Adjustments'!$A$70:$I$86,TRUNC(COLUMN(E$2)/5)+2,FALSE)*SUMIFS('IEA-MethaneAbatement'!$N:$N,'IEA-MethaneAbatement'!$O:$O,"&lt;"&amp;$B44,'IEA-MethaneAbatement'!$O:$O,"&gt;="&amp;$A44,'IEA-MethaneAbatement'!$M:$M,$C$1,'IEA-MethaneAbatement'!$B:$B,'Country Selector'!$A$2)+VLOOKUP($D$1,'Multipliers and Adjustments'!$A$70:$I$86,TRUNC(COLUMN(E$2)/5)+2,FALSE)*SUMIFS('IEA-MethaneAbatement'!$N:$N,'IEA-MethaneAbatement'!$O:$O,"&lt;"&amp;$B44,'IEA-MethaneAbatement'!$O:$O,"&gt;="&amp;$A44,'IEA-MethaneAbatement'!$M:$M,$D$1,'IEA-MethaneAbatement'!$B:$B,'Country Selector'!$A$2)))*(1+INDEX('EPA to IEA Scaling'!$F$8:$AO$8,,MATCH(E$2,'EPA to IEA Scaling'!$F$1:$AO$1,0)))</f>
        <v>0</v>
      </c>
      <c r="F44" cm="1">
        <f t="array" ref="F44">((VLOOKUP($B$1,'Multipliers and Adjustments'!$A$70:$I$86,TRUNC(COLUMN(F$2)/5)+2,FALSE)*SUMIFS('IEA-MethaneAbatement'!$N:$N,'IEA-MethaneAbatement'!$O:$O,"&lt;"&amp;$B44,'IEA-MethaneAbatement'!$O:$O,"&gt;="&amp;$A44,'IEA-MethaneAbatement'!$M:$M,$B$1,'IEA-MethaneAbatement'!$B:$B,'Country Selector'!$A$2)+VLOOKUP($C$1,'Multipliers and Adjustments'!$A$70:$I$86,TRUNC(COLUMN(F$2)/5)+2,FALSE)*SUMIFS('IEA-MethaneAbatement'!$N:$N,'IEA-MethaneAbatement'!$O:$O,"&lt;"&amp;$B44,'IEA-MethaneAbatement'!$O:$O,"&gt;="&amp;$A44,'IEA-MethaneAbatement'!$M:$M,$C$1,'IEA-MethaneAbatement'!$B:$B,'Country Selector'!$A$2)+VLOOKUP($D$1,'Multipliers and Adjustments'!$A$70:$I$86,TRUNC(COLUMN(F$2)/5)+2,FALSE)*SUMIFS('IEA-MethaneAbatement'!$N:$N,'IEA-MethaneAbatement'!$O:$O,"&lt;"&amp;$B44,'IEA-MethaneAbatement'!$O:$O,"&gt;="&amp;$A44,'IEA-MethaneAbatement'!$M:$M,$D$1,'IEA-MethaneAbatement'!$B:$B,'Country Selector'!$A$2)))*(1+INDEX('EPA to IEA Scaling'!$F$8:$AO$8,,MATCH(F$2,'EPA to IEA Scaling'!$F$1:$AO$1,0)))</f>
        <v>0</v>
      </c>
      <c r="G44" cm="1">
        <f t="array" ref="G44">((VLOOKUP($B$1,'Multipliers and Adjustments'!$A$70:$I$86,TRUNC(COLUMN(G$2)/5)+2,FALSE)*SUMIFS('IEA-MethaneAbatement'!$N:$N,'IEA-MethaneAbatement'!$O:$O,"&lt;"&amp;$B44,'IEA-MethaneAbatement'!$O:$O,"&gt;="&amp;$A44,'IEA-MethaneAbatement'!$M:$M,$B$1,'IEA-MethaneAbatement'!$B:$B,'Country Selector'!$A$2)+VLOOKUP($C$1,'Multipliers and Adjustments'!$A$70:$I$86,TRUNC(COLUMN(G$2)/5)+2,FALSE)*SUMIFS('IEA-MethaneAbatement'!$N:$N,'IEA-MethaneAbatement'!$O:$O,"&lt;"&amp;$B44,'IEA-MethaneAbatement'!$O:$O,"&gt;="&amp;$A44,'IEA-MethaneAbatement'!$M:$M,$C$1,'IEA-MethaneAbatement'!$B:$B,'Country Selector'!$A$2)+VLOOKUP($D$1,'Multipliers and Adjustments'!$A$70:$I$86,TRUNC(COLUMN(G$2)/5)+2,FALSE)*SUMIFS('IEA-MethaneAbatement'!$N:$N,'IEA-MethaneAbatement'!$O:$O,"&lt;"&amp;$B44,'IEA-MethaneAbatement'!$O:$O,"&gt;="&amp;$A44,'IEA-MethaneAbatement'!$M:$M,$D$1,'IEA-MethaneAbatement'!$B:$B,'Country Selector'!$A$2)))*(1+INDEX('EPA to IEA Scaling'!$F$8:$AO$8,,MATCH(G$2,'EPA to IEA Scaling'!$F$1:$AO$1,0)))</f>
        <v>0</v>
      </c>
      <c r="H44" s="31" cm="1">
        <f t="array" ref="H44">((VLOOKUP($B$1,'Multipliers and Adjustments'!$A$70:$I$86,TRUNC(COLUMN(H$2)/5)+2,FALSE)*SUMIFS('IEA-MethaneAbatement'!$N:$N,'IEA-MethaneAbatement'!$O:$O,"&lt;"&amp;$B44,'IEA-MethaneAbatement'!$O:$O,"&gt;="&amp;$A44,'IEA-MethaneAbatement'!$M:$M,$B$1,'IEA-MethaneAbatement'!$B:$B,'Country Selector'!$A$2)+VLOOKUP($C$1,'Multipliers and Adjustments'!$A$70:$I$86,TRUNC(COLUMN(H$2)/5)+2,FALSE)*SUMIFS('IEA-MethaneAbatement'!$N:$N,'IEA-MethaneAbatement'!$O:$O,"&lt;"&amp;$B44,'IEA-MethaneAbatement'!$O:$O,"&gt;="&amp;$A44,'IEA-MethaneAbatement'!$M:$M,$C$1,'IEA-MethaneAbatement'!$B:$B,'Country Selector'!$A$2)+VLOOKUP($D$1,'Multipliers and Adjustments'!$A$70:$I$86,TRUNC(COLUMN(H$2)/5)+2,FALSE)*SUMIFS('IEA-MethaneAbatement'!$N:$N,'IEA-MethaneAbatement'!$O:$O,"&lt;"&amp;$B44,'IEA-MethaneAbatement'!$O:$O,"&gt;="&amp;$A44,'IEA-MethaneAbatement'!$M:$M,$D$1,'IEA-MethaneAbatement'!$B:$B,'Country Selector'!$A$2)))*(1+INDEX('EPA to IEA Scaling'!$F$8:$AO$8,,MATCH(H$2,'EPA to IEA Scaling'!$F$1:$AO$1,0)))</f>
        <v>0</v>
      </c>
      <c r="I44" cm="1">
        <f t="array" ref="I44">((VLOOKUP($B$1,'Multipliers and Adjustments'!$A$70:$I$86,TRUNC(COLUMN(I$2)/5)+2,FALSE)*SUMIFS('IEA-MethaneAbatement'!$N:$N,'IEA-MethaneAbatement'!$O:$O,"&lt;"&amp;$B44,'IEA-MethaneAbatement'!$O:$O,"&gt;="&amp;$A44,'IEA-MethaneAbatement'!$M:$M,$B$1,'IEA-MethaneAbatement'!$B:$B,'Country Selector'!$A$2)+VLOOKUP($C$1,'Multipliers and Adjustments'!$A$70:$I$86,TRUNC(COLUMN(I$2)/5)+2,FALSE)*SUMIFS('IEA-MethaneAbatement'!$N:$N,'IEA-MethaneAbatement'!$O:$O,"&lt;"&amp;$B44,'IEA-MethaneAbatement'!$O:$O,"&gt;="&amp;$A44,'IEA-MethaneAbatement'!$M:$M,$C$1,'IEA-MethaneAbatement'!$B:$B,'Country Selector'!$A$2)+VLOOKUP($D$1,'Multipliers and Adjustments'!$A$70:$I$86,TRUNC(COLUMN(I$2)/5)+2,FALSE)*SUMIFS('IEA-MethaneAbatement'!$N:$N,'IEA-MethaneAbatement'!$O:$O,"&lt;"&amp;$B44,'IEA-MethaneAbatement'!$O:$O,"&gt;="&amp;$A44,'IEA-MethaneAbatement'!$M:$M,$D$1,'IEA-MethaneAbatement'!$B:$B,'Country Selector'!$A$2)))*(1+INDEX('EPA to IEA Scaling'!$F$8:$AO$8,,MATCH(I$2,'EPA to IEA Scaling'!$F$1:$AO$1,0)))</f>
        <v>0</v>
      </c>
      <c r="J44" cm="1">
        <f t="array" ref="J44">((VLOOKUP($B$1,'Multipliers and Adjustments'!$A$70:$I$86,TRUNC(COLUMN(J$2)/5)+2,FALSE)*SUMIFS('IEA-MethaneAbatement'!$N:$N,'IEA-MethaneAbatement'!$O:$O,"&lt;"&amp;$B44,'IEA-MethaneAbatement'!$O:$O,"&gt;="&amp;$A44,'IEA-MethaneAbatement'!$M:$M,$B$1,'IEA-MethaneAbatement'!$B:$B,'Country Selector'!$A$2)+VLOOKUP($C$1,'Multipliers and Adjustments'!$A$70:$I$86,TRUNC(COLUMN(J$2)/5)+2,FALSE)*SUMIFS('IEA-MethaneAbatement'!$N:$N,'IEA-MethaneAbatement'!$O:$O,"&lt;"&amp;$B44,'IEA-MethaneAbatement'!$O:$O,"&gt;="&amp;$A44,'IEA-MethaneAbatement'!$M:$M,$C$1,'IEA-MethaneAbatement'!$B:$B,'Country Selector'!$A$2)+VLOOKUP($D$1,'Multipliers and Adjustments'!$A$70:$I$86,TRUNC(COLUMN(J$2)/5)+2,FALSE)*SUMIFS('IEA-MethaneAbatement'!$N:$N,'IEA-MethaneAbatement'!$O:$O,"&lt;"&amp;$B44,'IEA-MethaneAbatement'!$O:$O,"&gt;="&amp;$A44,'IEA-MethaneAbatement'!$M:$M,$D$1,'IEA-MethaneAbatement'!$B:$B,'Country Selector'!$A$2)))*(1+INDEX('EPA to IEA Scaling'!$F$8:$AO$8,,MATCH(J$2,'EPA to IEA Scaling'!$F$1:$AO$1,0)))</f>
        <v>0</v>
      </c>
      <c r="K44" cm="1">
        <f t="array" ref="K44">((VLOOKUP($B$1,'Multipliers and Adjustments'!$A$70:$I$86,TRUNC(COLUMN(K$2)/5)+2,FALSE)*SUMIFS('IEA-MethaneAbatement'!$N:$N,'IEA-MethaneAbatement'!$O:$O,"&lt;"&amp;$B44,'IEA-MethaneAbatement'!$O:$O,"&gt;="&amp;$A44,'IEA-MethaneAbatement'!$M:$M,$B$1,'IEA-MethaneAbatement'!$B:$B,'Country Selector'!$A$2)+VLOOKUP($C$1,'Multipliers and Adjustments'!$A$70:$I$86,TRUNC(COLUMN(K$2)/5)+2,FALSE)*SUMIFS('IEA-MethaneAbatement'!$N:$N,'IEA-MethaneAbatement'!$O:$O,"&lt;"&amp;$B44,'IEA-MethaneAbatement'!$O:$O,"&gt;="&amp;$A44,'IEA-MethaneAbatement'!$M:$M,$C$1,'IEA-MethaneAbatement'!$B:$B,'Country Selector'!$A$2)+VLOOKUP($D$1,'Multipliers and Adjustments'!$A$70:$I$86,TRUNC(COLUMN(K$2)/5)+2,FALSE)*SUMIFS('IEA-MethaneAbatement'!$N:$N,'IEA-MethaneAbatement'!$O:$O,"&lt;"&amp;$B44,'IEA-MethaneAbatement'!$O:$O,"&gt;="&amp;$A44,'IEA-MethaneAbatement'!$M:$M,$D$1,'IEA-MethaneAbatement'!$B:$B,'Country Selector'!$A$2)))*(1+INDEX('EPA to IEA Scaling'!$F$8:$AO$8,,MATCH(K$2,'EPA to IEA Scaling'!$F$1:$AO$1,0)))</f>
        <v>0</v>
      </c>
      <c r="L44" cm="1">
        <f t="array" ref="L44">((VLOOKUP($B$1,'Multipliers and Adjustments'!$A$70:$I$86,TRUNC(COLUMN(L$2)/5)+2,FALSE)*SUMIFS('IEA-MethaneAbatement'!$N:$N,'IEA-MethaneAbatement'!$O:$O,"&lt;"&amp;$B44,'IEA-MethaneAbatement'!$O:$O,"&gt;="&amp;$A44,'IEA-MethaneAbatement'!$M:$M,$B$1,'IEA-MethaneAbatement'!$B:$B,'Country Selector'!$A$2)+VLOOKUP($C$1,'Multipliers and Adjustments'!$A$70:$I$86,TRUNC(COLUMN(L$2)/5)+2,FALSE)*SUMIFS('IEA-MethaneAbatement'!$N:$N,'IEA-MethaneAbatement'!$O:$O,"&lt;"&amp;$B44,'IEA-MethaneAbatement'!$O:$O,"&gt;="&amp;$A44,'IEA-MethaneAbatement'!$M:$M,$C$1,'IEA-MethaneAbatement'!$B:$B,'Country Selector'!$A$2)+VLOOKUP($D$1,'Multipliers and Adjustments'!$A$70:$I$86,TRUNC(COLUMN(L$2)/5)+2,FALSE)*SUMIFS('IEA-MethaneAbatement'!$N:$N,'IEA-MethaneAbatement'!$O:$O,"&lt;"&amp;$B44,'IEA-MethaneAbatement'!$O:$O,"&gt;="&amp;$A44,'IEA-MethaneAbatement'!$M:$M,$D$1,'IEA-MethaneAbatement'!$B:$B,'Country Selector'!$A$2)))*(1+INDEX('EPA to IEA Scaling'!$F$8:$AO$8,,MATCH(L$2,'EPA to IEA Scaling'!$F$1:$AO$1,0)))</f>
        <v>0</v>
      </c>
      <c r="M44" s="31" cm="1">
        <f t="array" ref="M44">((VLOOKUP($B$1,'Multipliers and Adjustments'!$A$70:$I$86,TRUNC(COLUMN(M$2)/5)+2,FALSE)*SUMIFS('IEA-MethaneAbatement'!$N:$N,'IEA-MethaneAbatement'!$O:$O,"&lt;"&amp;$B44,'IEA-MethaneAbatement'!$O:$O,"&gt;="&amp;$A44,'IEA-MethaneAbatement'!$M:$M,$B$1,'IEA-MethaneAbatement'!$B:$B,'Country Selector'!$A$2)+VLOOKUP($C$1,'Multipliers and Adjustments'!$A$70:$I$86,TRUNC(COLUMN(M$2)/5)+2,FALSE)*SUMIFS('IEA-MethaneAbatement'!$N:$N,'IEA-MethaneAbatement'!$O:$O,"&lt;"&amp;$B44,'IEA-MethaneAbatement'!$O:$O,"&gt;="&amp;$A44,'IEA-MethaneAbatement'!$M:$M,$C$1,'IEA-MethaneAbatement'!$B:$B,'Country Selector'!$A$2)+VLOOKUP($D$1,'Multipliers and Adjustments'!$A$70:$I$86,TRUNC(COLUMN(M$2)/5)+2,FALSE)*SUMIFS('IEA-MethaneAbatement'!$N:$N,'IEA-MethaneAbatement'!$O:$O,"&lt;"&amp;$B44,'IEA-MethaneAbatement'!$O:$O,"&gt;="&amp;$A44,'IEA-MethaneAbatement'!$M:$M,$D$1,'IEA-MethaneAbatement'!$B:$B,'Country Selector'!$A$2)))*(1+INDEX('EPA to IEA Scaling'!$F$8:$AO$8,,MATCH(M$2,'EPA to IEA Scaling'!$F$1:$AO$1,0)))</f>
        <v>0</v>
      </c>
      <c r="N44" cm="1">
        <f t="array" ref="N44">((VLOOKUP($B$1,'Multipliers and Adjustments'!$A$70:$I$86,TRUNC(COLUMN(N$2)/5)+2,FALSE)*SUMIFS('IEA-MethaneAbatement'!$N:$N,'IEA-MethaneAbatement'!$O:$O,"&lt;"&amp;$B44,'IEA-MethaneAbatement'!$O:$O,"&gt;="&amp;$A44,'IEA-MethaneAbatement'!$M:$M,$B$1,'IEA-MethaneAbatement'!$B:$B,'Country Selector'!$A$2)+VLOOKUP($C$1,'Multipliers and Adjustments'!$A$70:$I$86,TRUNC(COLUMN(N$2)/5)+2,FALSE)*SUMIFS('IEA-MethaneAbatement'!$N:$N,'IEA-MethaneAbatement'!$O:$O,"&lt;"&amp;$B44,'IEA-MethaneAbatement'!$O:$O,"&gt;="&amp;$A44,'IEA-MethaneAbatement'!$M:$M,$C$1,'IEA-MethaneAbatement'!$B:$B,'Country Selector'!$A$2)+VLOOKUP($D$1,'Multipliers and Adjustments'!$A$70:$I$86,TRUNC(COLUMN(N$2)/5)+2,FALSE)*SUMIFS('IEA-MethaneAbatement'!$N:$N,'IEA-MethaneAbatement'!$O:$O,"&lt;"&amp;$B44,'IEA-MethaneAbatement'!$O:$O,"&gt;="&amp;$A44,'IEA-MethaneAbatement'!$M:$M,$D$1,'IEA-MethaneAbatement'!$B:$B,'Country Selector'!$A$2)))*(1+INDEX('EPA to IEA Scaling'!$F$8:$AO$8,,MATCH(N$2,'EPA to IEA Scaling'!$F$1:$AO$1,0)))</f>
        <v>0</v>
      </c>
      <c r="O44" cm="1">
        <f t="array" ref="O44">((VLOOKUP($B$1,'Multipliers and Adjustments'!$A$70:$I$86,TRUNC(COLUMN(O$2)/5)+2,FALSE)*SUMIFS('IEA-MethaneAbatement'!$N:$N,'IEA-MethaneAbatement'!$O:$O,"&lt;"&amp;$B44,'IEA-MethaneAbatement'!$O:$O,"&gt;="&amp;$A44,'IEA-MethaneAbatement'!$M:$M,$B$1,'IEA-MethaneAbatement'!$B:$B,'Country Selector'!$A$2)+VLOOKUP($C$1,'Multipliers and Adjustments'!$A$70:$I$86,TRUNC(COLUMN(O$2)/5)+2,FALSE)*SUMIFS('IEA-MethaneAbatement'!$N:$N,'IEA-MethaneAbatement'!$O:$O,"&lt;"&amp;$B44,'IEA-MethaneAbatement'!$O:$O,"&gt;="&amp;$A44,'IEA-MethaneAbatement'!$M:$M,$C$1,'IEA-MethaneAbatement'!$B:$B,'Country Selector'!$A$2)+VLOOKUP($D$1,'Multipliers and Adjustments'!$A$70:$I$86,TRUNC(COLUMN(O$2)/5)+2,FALSE)*SUMIFS('IEA-MethaneAbatement'!$N:$N,'IEA-MethaneAbatement'!$O:$O,"&lt;"&amp;$B44,'IEA-MethaneAbatement'!$O:$O,"&gt;="&amp;$A44,'IEA-MethaneAbatement'!$M:$M,$D$1,'IEA-MethaneAbatement'!$B:$B,'Country Selector'!$A$2)))*(1+INDEX('EPA to IEA Scaling'!$F$8:$AO$8,,MATCH(O$2,'EPA to IEA Scaling'!$F$1:$AO$1,0)))</f>
        <v>0</v>
      </c>
      <c r="P44" cm="1">
        <f t="array" ref="P44">((VLOOKUP($B$1,'Multipliers and Adjustments'!$A$70:$I$86,TRUNC(COLUMN(P$2)/5)+2,FALSE)*SUMIFS('IEA-MethaneAbatement'!$N:$N,'IEA-MethaneAbatement'!$O:$O,"&lt;"&amp;$B44,'IEA-MethaneAbatement'!$O:$O,"&gt;="&amp;$A44,'IEA-MethaneAbatement'!$M:$M,$B$1,'IEA-MethaneAbatement'!$B:$B,'Country Selector'!$A$2)+VLOOKUP($C$1,'Multipliers and Adjustments'!$A$70:$I$86,TRUNC(COLUMN(P$2)/5)+2,FALSE)*SUMIFS('IEA-MethaneAbatement'!$N:$N,'IEA-MethaneAbatement'!$O:$O,"&lt;"&amp;$B44,'IEA-MethaneAbatement'!$O:$O,"&gt;="&amp;$A44,'IEA-MethaneAbatement'!$M:$M,$C$1,'IEA-MethaneAbatement'!$B:$B,'Country Selector'!$A$2)+VLOOKUP($D$1,'Multipliers and Adjustments'!$A$70:$I$86,TRUNC(COLUMN(P$2)/5)+2,FALSE)*SUMIFS('IEA-MethaneAbatement'!$N:$N,'IEA-MethaneAbatement'!$O:$O,"&lt;"&amp;$B44,'IEA-MethaneAbatement'!$O:$O,"&gt;="&amp;$A44,'IEA-MethaneAbatement'!$M:$M,$D$1,'IEA-MethaneAbatement'!$B:$B,'Country Selector'!$A$2)))*(1+INDEX('EPA to IEA Scaling'!$F$8:$AO$8,,MATCH(P$2,'EPA to IEA Scaling'!$F$1:$AO$1,0)))</f>
        <v>0</v>
      </c>
      <c r="Q44" cm="1">
        <f t="array" ref="Q44">((VLOOKUP($B$1,'Multipliers and Adjustments'!$A$70:$I$86,TRUNC(COLUMN(Q$2)/5)+2,FALSE)*SUMIFS('IEA-MethaneAbatement'!$N:$N,'IEA-MethaneAbatement'!$O:$O,"&lt;"&amp;$B44,'IEA-MethaneAbatement'!$O:$O,"&gt;="&amp;$A44,'IEA-MethaneAbatement'!$M:$M,$B$1,'IEA-MethaneAbatement'!$B:$B,'Country Selector'!$A$2)+VLOOKUP($C$1,'Multipliers and Adjustments'!$A$70:$I$86,TRUNC(COLUMN(Q$2)/5)+2,FALSE)*SUMIFS('IEA-MethaneAbatement'!$N:$N,'IEA-MethaneAbatement'!$O:$O,"&lt;"&amp;$B44,'IEA-MethaneAbatement'!$O:$O,"&gt;="&amp;$A44,'IEA-MethaneAbatement'!$M:$M,$C$1,'IEA-MethaneAbatement'!$B:$B,'Country Selector'!$A$2)+VLOOKUP($D$1,'Multipliers and Adjustments'!$A$70:$I$86,TRUNC(COLUMN(Q$2)/5)+2,FALSE)*SUMIFS('IEA-MethaneAbatement'!$N:$N,'IEA-MethaneAbatement'!$O:$O,"&lt;"&amp;$B44,'IEA-MethaneAbatement'!$O:$O,"&gt;="&amp;$A44,'IEA-MethaneAbatement'!$M:$M,$D$1,'IEA-MethaneAbatement'!$B:$B,'Country Selector'!$A$2)))*(1+INDEX('EPA to IEA Scaling'!$F$8:$AO$8,,MATCH(Q$2,'EPA to IEA Scaling'!$F$1:$AO$1,0)))</f>
        <v>0</v>
      </c>
      <c r="R44" s="31" cm="1">
        <f t="array" ref="R44">((VLOOKUP($B$1,'Multipliers and Adjustments'!$A$70:$I$86,TRUNC(COLUMN(R$2)/5)+2,FALSE)*SUMIFS('IEA-MethaneAbatement'!$N:$N,'IEA-MethaneAbatement'!$O:$O,"&lt;"&amp;$B44,'IEA-MethaneAbatement'!$O:$O,"&gt;="&amp;$A44,'IEA-MethaneAbatement'!$M:$M,$B$1,'IEA-MethaneAbatement'!$B:$B,'Country Selector'!$A$2)+VLOOKUP($C$1,'Multipliers and Adjustments'!$A$70:$I$86,TRUNC(COLUMN(R$2)/5)+2,FALSE)*SUMIFS('IEA-MethaneAbatement'!$N:$N,'IEA-MethaneAbatement'!$O:$O,"&lt;"&amp;$B44,'IEA-MethaneAbatement'!$O:$O,"&gt;="&amp;$A44,'IEA-MethaneAbatement'!$M:$M,$C$1,'IEA-MethaneAbatement'!$B:$B,'Country Selector'!$A$2)+VLOOKUP($D$1,'Multipliers and Adjustments'!$A$70:$I$86,TRUNC(COLUMN(R$2)/5)+2,FALSE)*SUMIFS('IEA-MethaneAbatement'!$N:$N,'IEA-MethaneAbatement'!$O:$O,"&lt;"&amp;$B44,'IEA-MethaneAbatement'!$O:$O,"&gt;="&amp;$A44,'IEA-MethaneAbatement'!$M:$M,$D$1,'IEA-MethaneAbatement'!$B:$B,'Country Selector'!$A$2)))*(1+INDEX('EPA to IEA Scaling'!$F$8:$AO$8,,MATCH(R$2,'EPA to IEA Scaling'!$F$1:$AO$1,0)))</f>
        <v>0</v>
      </c>
      <c r="S44" cm="1">
        <f t="array" ref="S44">((VLOOKUP($B$1,'Multipliers and Adjustments'!$A$70:$I$86,TRUNC(COLUMN(S$2)/5)+2,FALSE)*SUMIFS('IEA-MethaneAbatement'!$N:$N,'IEA-MethaneAbatement'!$O:$O,"&lt;"&amp;$B44,'IEA-MethaneAbatement'!$O:$O,"&gt;="&amp;$A44,'IEA-MethaneAbatement'!$M:$M,$B$1,'IEA-MethaneAbatement'!$B:$B,'Country Selector'!$A$2)+VLOOKUP($C$1,'Multipliers and Adjustments'!$A$70:$I$86,TRUNC(COLUMN(S$2)/5)+2,FALSE)*SUMIFS('IEA-MethaneAbatement'!$N:$N,'IEA-MethaneAbatement'!$O:$O,"&lt;"&amp;$B44,'IEA-MethaneAbatement'!$O:$O,"&gt;="&amp;$A44,'IEA-MethaneAbatement'!$M:$M,$C$1,'IEA-MethaneAbatement'!$B:$B,'Country Selector'!$A$2)+VLOOKUP($D$1,'Multipliers and Adjustments'!$A$70:$I$86,TRUNC(COLUMN(S$2)/5)+2,FALSE)*SUMIFS('IEA-MethaneAbatement'!$N:$N,'IEA-MethaneAbatement'!$O:$O,"&lt;"&amp;$B44,'IEA-MethaneAbatement'!$O:$O,"&gt;="&amp;$A44,'IEA-MethaneAbatement'!$M:$M,$D$1,'IEA-MethaneAbatement'!$B:$B,'Country Selector'!$A$2)))*(1+INDEX('EPA to IEA Scaling'!$F$8:$AO$8,,MATCH(S$2,'EPA to IEA Scaling'!$F$1:$AO$1,0)))</f>
        <v>0</v>
      </c>
      <c r="T44" cm="1">
        <f t="array" ref="T44">((VLOOKUP($B$1,'Multipliers and Adjustments'!$A$70:$I$86,TRUNC(COLUMN(T$2)/5)+2,FALSE)*SUMIFS('IEA-MethaneAbatement'!$N:$N,'IEA-MethaneAbatement'!$O:$O,"&lt;"&amp;$B44,'IEA-MethaneAbatement'!$O:$O,"&gt;="&amp;$A44,'IEA-MethaneAbatement'!$M:$M,$B$1,'IEA-MethaneAbatement'!$B:$B,'Country Selector'!$A$2)+VLOOKUP($C$1,'Multipliers and Adjustments'!$A$70:$I$86,TRUNC(COLUMN(T$2)/5)+2,FALSE)*SUMIFS('IEA-MethaneAbatement'!$N:$N,'IEA-MethaneAbatement'!$O:$O,"&lt;"&amp;$B44,'IEA-MethaneAbatement'!$O:$O,"&gt;="&amp;$A44,'IEA-MethaneAbatement'!$M:$M,$C$1,'IEA-MethaneAbatement'!$B:$B,'Country Selector'!$A$2)+VLOOKUP($D$1,'Multipliers and Adjustments'!$A$70:$I$86,TRUNC(COLUMN(T$2)/5)+2,FALSE)*SUMIFS('IEA-MethaneAbatement'!$N:$N,'IEA-MethaneAbatement'!$O:$O,"&lt;"&amp;$B44,'IEA-MethaneAbatement'!$O:$O,"&gt;="&amp;$A44,'IEA-MethaneAbatement'!$M:$M,$D$1,'IEA-MethaneAbatement'!$B:$B,'Country Selector'!$A$2)))*(1+INDEX('EPA to IEA Scaling'!$F$8:$AO$8,,MATCH(T$2,'EPA to IEA Scaling'!$F$1:$AO$1,0)))</f>
        <v>0</v>
      </c>
      <c r="U44" cm="1">
        <f t="array" ref="U44">((VLOOKUP($B$1,'Multipliers and Adjustments'!$A$70:$I$86,TRUNC(COLUMN(U$2)/5)+2,FALSE)*SUMIFS('IEA-MethaneAbatement'!$N:$N,'IEA-MethaneAbatement'!$O:$O,"&lt;"&amp;$B44,'IEA-MethaneAbatement'!$O:$O,"&gt;="&amp;$A44,'IEA-MethaneAbatement'!$M:$M,$B$1,'IEA-MethaneAbatement'!$B:$B,'Country Selector'!$A$2)+VLOOKUP($C$1,'Multipliers and Adjustments'!$A$70:$I$86,TRUNC(COLUMN(U$2)/5)+2,FALSE)*SUMIFS('IEA-MethaneAbatement'!$N:$N,'IEA-MethaneAbatement'!$O:$O,"&lt;"&amp;$B44,'IEA-MethaneAbatement'!$O:$O,"&gt;="&amp;$A44,'IEA-MethaneAbatement'!$M:$M,$C$1,'IEA-MethaneAbatement'!$B:$B,'Country Selector'!$A$2)+VLOOKUP($D$1,'Multipliers and Adjustments'!$A$70:$I$86,TRUNC(COLUMN(U$2)/5)+2,FALSE)*SUMIFS('IEA-MethaneAbatement'!$N:$N,'IEA-MethaneAbatement'!$O:$O,"&lt;"&amp;$B44,'IEA-MethaneAbatement'!$O:$O,"&gt;="&amp;$A44,'IEA-MethaneAbatement'!$M:$M,$D$1,'IEA-MethaneAbatement'!$B:$B,'Country Selector'!$A$2)))*(1+INDEX('EPA to IEA Scaling'!$F$8:$AO$8,,MATCH(U$2,'EPA to IEA Scaling'!$F$1:$AO$1,0)))</f>
        <v>0</v>
      </c>
      <c r="V44" cm="1">
        <f t="array" ref="V44">((VLOOKUP($B$1,'Multipliers and Adjustments'!$A$70:$I$86,TRUNC(COLUMN(V$2)/5)+2,FALSE)*SUMIFS('IEA-MethaneAbatement'!$N:$N,'IEA-MethaneAbatement'!$O:$O,"&lt;"&amp;$B44,'IEA-MethaneAbatement'!$O:$O,"&gt;="&amp;$A44,'IEA-MethaneAbatement'!$M:$M,$B$1,'IEA-MethaneAbatement'!$B:$B,'Country Selector'!$A$2)+VLOOKUP($C$1,'Multipliers and Adjustments'!$A$70:$I$86,TRUNC(COLUMN(V$2)/5)+2,FALSE)*SUMIFS('IEA-MethaneAbatement'!$N:$N,'IEA-MethaneAbatement'!$O:$O,"&lt;"&amp;$B44,'IEA-MethaneAbatement'!$O:$O,"&gt;="&amp;$A44,'IEA-MethaneAbatement'!$M:$M,$C$1,'IEA-MethaneAbatement'!$B:$B,'Country Selector'!$A$2)+VLOOKUP($D$1,'Multipliers and Adjustments'!$A$70:$I$86,TRUNC(COLUMN(V$2)/5)+2,FALSE)*SUMIFS('IEA-MethaneAbatement'!$N:$N,'IEA-MethaneAbatement'!$O:$O,"&lt;"&amp;$B44,'IEA-MethaneAbatement'!$O:$O,"&gt;="&amp;$A44,'IEA-MethaneAbatement'!$M:$M,$D$1,'IEA-MethaneAbatement'!$B:$B,'Country Selector'!$A$2)))*(1+INDEX('EPA to IEA Scaling'!$F$8:$AO$8,,MATCH(V$2,'EPA to IEA Scaling'!$F$1:$AO$1,0)))</f>
        <v>0</v>
      </c>
      <c r="W44" s="31" cm="1">
        <f t="array" ref="W44">((VLOOKUP($B$1,'Multipliers and Adjustments'!$A$70:$I$86,TRUNC(COLUMN(W$2)/5)+2,FALSE)*SUMIFS('IEA-MethaneAbatement'!$N:$N,'IEA-MethaneAbatement'!$O:$O,"&lt;"&amp;$B44,'IEA-MethaneAbatement'!$O:$O,"&gt;="&amp;$A44,'IEA-MethaneAbatement'!$M:$M,$B$1,'IEA-MethaneAbatement'!$B:$B,'Country Selector'!$A$2)+VLOOKUP($C$1,'Multipliers and Adjustments'!$A$70:$I$86,TRUNC(COLUMN(W$2)/5)+2,FALSE)*SUMIFS('IEA-MethaneAbatement'!$N:$N,'IEA-MethaneAbatement'!$O:$O,"&lt;"&amp;$B44,'IEA-MethaneAbatement'!$O:$O,"&gt;="&amp;$A44,'IEA-MethaneAbatement'!$M:$M,$C$1,'IEA-MethaneAbatement'!$B:$B,'Country Selector'!$A$2)+VLOOKUP($D$1,'Multipliers and Adjustments'!$A$70:$I$86,TRUNC(COLUMN(W$2)/5)+2,FALSE)*SUMIFS('IEA-MethaneAbatement'!$N:$N,'IEA-MethaneAbatement'!$O:$O,"&lt;"&amp;$B44,'IEA-MethaneAbatement'!$O:$O,"&gt;="&amp;$A44,'IEA-MethaneAbatement'!$M:$M,$D$1,'IEA-MethaneAbatement'!$B:$B,'Country Selector'!$A$2)))*(1+INDEX('EPA to IEA Scaling'!$F$8:$AO$8,,MATCH(W$2,'EPA to IEA Scaling'!$F$1:$AO$1,0)))</f>
        <v>0</v>
      </c>
      <c r="X44" cm="1">
        <f t="array" ref="X44">((VLOOKUP($B$1,'Multipliers and Adjustments'!$A$70:$I$86,TRUNC(COLUMN(X$2)/5)+2,FALSE)*SUMIFS('IEA-MethaneAbatement'!$N:$N,'IEA-MethaneAbatement'!$O:$O,"&lt;"&amp;$B44,'IEA-MethaneAbatement'!$O:$O,"&gt;="&amp;$A44,'IEA-MethaneAbatement'!$M:$M,$B$1,'IEA-MethaneAbatement'!$B:$B,'Country Selector'!$A$2)+VLOOKUP($C$1,'Multipliers and Adjustments'!$A$70:$I$86,TRUNC(COLUMN(X$2)/5)+2,FALSE)*SUMIFS('IEA-MethaneAbatement'!$N:$N,'IEA-MethaneAbatement'!$O:$O,"&lt;"&amp;$B44,'IEA-MethaneAbatement'!$O:$O,"&gt;="&amp;$A44,'IEA-MethaneAbatement'!$M:$M,$C$1,'IEA-MethaneAbatement'!$B:$B,'Country Selector'!$A$2)+VLOOKUP($D$1,'Multipliers and Adjustments'!$A$70:$I$86,TRUNC(COLUMN(X$2)/5)+2,FALSE)*SUMIFS('IEA-MethaneAbatement'!$N:$N,'IEA-MethaneAbatement'!$O:$O,"&lt;"&amp;$B44,'IEA-MethaneAbatement'!$O:$O,"&gt;="&amp;$A44,'IEA-MethaneAbatement'!$M:$M,$D$1,'IEA-MethaneAbatement'!$B:$B,'Country Selector'!$A$2)))*(1+INDEX('EPA to IEA Scaling'!$F$8:$AO$8,,MATCH(X$2,'EPA to IEA Scaling'!$F$1:$AO$1,0)))</f>
        <v>0</v>
      </c>
      <c r="Y44" cm="1">
        <f t="array" ref="Y44">((VLOOKUP($B$1,'Multipliers and Adjustments'!$A$70:$I$86,TRUNC(COLUMN(Y$2)/5)+2,FALSE)*SUMIFS('IEA-MethaneAbatement'!$N:$N,'IEA-MethaneAbatement'!$O:$O,"&lt;"&amp;$B44,'IEA-MethaneAbatement'!$O:$O,"&gt;="&amp;$A44,'IEA-MethaneAbatement'!$M:$M,$B$1,'IEA-MethaneAbatement'!$B:$B,'Country Selector'!$A$2)+VLOOKUP($C$1,'Multipliers and Adjustments'!$A$70:$I$86,TRUNC(COLUMN(Y$2)/5)+2,FALSE)*SUMIFS('IEA-MethaneAbatement'!$N:$N,'IEA-MethaneAbatement'!$O:$O,"&lt;"&amp;$B44,'IEA-MethaneAbatement'!$O:$O,"&gt;="&amp;$A44,'IEA-MethaneAbatement'!$M:$M,$C$1,'IEA-MethaneAbatement'!$B:$B,'Country Selector'!$A$2)+VLOOKUP($D$1,'Multipliers and Adjustments'!$A$70:$I$86,TRUNC(COLUMN(Y$2)/5)+2,FALSE)*SUMIFS('IEA-MethaneAbatement'!$N:$N,'IEA-MethaneAbatement'!$O:$O,"&lt;"&amp;$B44,'IEA-MethaneAbatement'!$O:$O,"&gt;="&amp;$A44,'IEA-MethaneAbatement'!$M:$M,$D$1,'IEA-MethaneAbatement'!$B:$B,'Country Selector'!$A$2)))*(1+INDEX('EPA to IEA Scaling'!$F$8:$AO$8,,MATCH(Y$2,'EPA to IEA Scaling'!$F$1:$AO$1,0)))</f>
        <v>0</v>
      </c>
      <c r="Z44" cm="1">
        <f t="array" ref="Z44">((VLOOKUP($B$1,'Multipliers and Adjustments'!$A$70:$I$86,TRUNC(COLUMN(Z$2)/5)+2,FALSE)*SUMIFS('IEA-MethaneAbatement'!$N:$N,'IEA-MethaneAbatement'!$O:$O,"&lt;"&amp;$B44,'IEA-MethaneAbatement'!$O:$O,"&gt;="&amp;$A44,'IEA-MethaneAbatement'!$M:$M,$B$1,'IEA-MethaneAbatement'!$B:$B,'Country Selector'!$A$2)+VLOOKUP($C$1,'Multipliers and Adjustments'!$A$70:$I$86,TRUNC(COLUMN(Z$2)/5)+2,FALSE)*SUMIFS('IEA-MethaneAbatement'!$N:$N,'IEA-MethaneAbatement'!$O:$O,"&lt;"&amp;$B44,'IEA-MethaneAbatement'!$O:$O,"&gt;="&amp;$A44,'IEA-MethaneAbatement'!$M:$M,$C$1,'IEA-MethaneAbatement'!$B:$B,'Country Selector'!$A$2)+VLOOKUP($D$1,'Multipliers and Adjustments'!$A$70:$I$86,TRUNC(COLUMN(Z$2)/5)+2,FALSE)*SUMIFS('IEA-MethaneAbatement'!$N:$N,'IEA-MethaneAbatement'!$O:$O,"&lt;"&amp;$B44,'IEA-MethaneAbatement'!$O:$O,"&gt;="&amp;$A44,'IEA-MethaneAbatement'!$M:$M,$D$1,'IEA-MethaneAbatement'!$B:$B,'Country Selector'!$A$2)))*(1+INDEX('EPA to IEA Scaling'!$F$8:$AO$8,,MATCH(Z$2,'EPA to IEA Scaling'!$F$1:$AO$1,0)))</f>
        <v>0</v>
      </c>
      <c r="AA44" cm="1">
        <f t="array" ref="AA44">((VLOOKUP($B$1,'Multipliers and Adjustments'!$A$70:$I$86,TRUNC(COLUMN(AA$2)/5)+2,FALSE)*SUMIFS('IEA-MethaneAbatement'!$N:$N,'IEA-MethaneAbatement'!$O:$O,"&lt;"&amp;$B44,'IEA-MethaneAbatement'!$O:$O,"&gt;="&amp;$A44,'IEA-MethaneAbatement'!$M:$M,$B$1,'IEA-MethaneAbatement'!$B:$B,'Country Selector'!$A$2)+VLOOKUP($C$1,'Multipliers and Adjustments'!$A$70:$I$86,TRUNC(COLUMN(AA$2)/5)+2,FALSE)*SUMIFS('IEA-MethaneAbatement'!$N:$N,'IEA-MethaneAbatement'!$O:$O,"&lt;"&amp;$B44,'IEA-MethaneAbatement'!$O:$O,"&gt;="&amp;$A44,'IEA-MethaneAbatement'!$M:$M,$C$1,'IEA-MethaneAbatement'!$B:$B,'Country Selector'!$A$2)+VLOOKUP($D$1,'Multipliers and Adjustments'!$A$70:$I$86,TRUNC(COLUMN(AA$2)/5)+2,FALSE)*SUMIFS('IEA-MethaneAbatement'!$N:$N,'IEA-MethaneAbatement'!$O:$O,"&lt;"&amp;$B44,'IEA-MethaneAbatement'!$O:$O,"&gt;="&amp;$A44,'IEA-MethaneAbatement'!$M:$M,$D$1,'IEA-MethaneAbatement'!$B:$B,'Country Selector'!$A$2)))*(1+INDEX('EPA to IEA Scaling'!$F$8:$AO$8,,MATCH(AA$2,'EPA to IEA Scaling'!$F$1:$AO$1,0)))</f>
        <v>0</v>
      </c>
      <c r="AB44" s="31" cm="1">
        <f t="array" ref="AB44">((VLOOKUP($B$1,'Multipliers and Adjustments'!$A$70:$I$86,TRUNC(COLUMN(AB$2)/5)+2,FALSE)*SUMIFS('IEA-MethaneAbatement'!$N:$N,'IEA-MethaneAbatement'!$O:$O,"&lt;"&amp;$B44,'IEA-MethaneAbatement'!$O:$O,"&gt;="&amp;$A44,'IEA-MethaneAbatement'!$M:$M,$B$1,'IEA-MethaneAbatement'!$B:$B,'Country Selector'!$A$2)+VLOOKUP($C$1,'Multipliers and Adjustments'!$A$70:$I$86,TRUNC(COLUMN(AB$2)/5)+2,FALSE)*SUMIFS('IEA-MethaneAbatement'!$N:$N,'IEA-MethaneAbatement'!$O:$O,"&lt;"&amp;$B44,'IEA-MethaneAbatement'!$O:$O,"&gt;="&amp;$A44,'IEA-MethaneAbatement'!$M:$M,$C$1,'IEA-MethaneAbatement'!$B:$B,'Country Selector'!$A$2)+VLOOKUP($D$1,'Multipliers and Adjustments'!$A$70:$I$86,TRUNC(COLUMN(AB$2)/5)+2,FALSE)*SUMIFS('IEA-MethaneAbatement'!$N:$N,'IEA-MethaneAbatement'!$O:$O,"&lt;"&amp;$B44,'IEA-MethaneAbatement'!$O:$O,"&gt;="&amp;$A44,'IEA-MethaneAbatement'!$M:$M,$D$1,'IEA-MethaneAbatement'!$B:$B,'Country Selector'!$A$2)))*(1+INDEX('EPA to IEA Scaling'!$F$8:$AO$8,,MATCH(AB$2,'EPA to IEA Scaling'!$F$1:$AO$1,0)))</f>
        <v>0</v>
      </c>
      <c r="AC44" cm="1">
        <f t="array" ref="AC44">((VLOOKUP($B$1,'Multipliers and Adjustments'!$A$70:$I$86,TRUNC(COLUMN(AC$2)/5)+2,FALSE)*SUMIFS('IEA-MethaneAbatement'!$N:$N,'IEA-MethaneAbatement'!$O:$O,"&lt;"&amp;$B44,'IEA-MethaneAbatement'!$O:$O,"&gt;="&amp;$A44,'IEA-MethaneAbatement'!$M:$M,$B$1,'IEA-MethaneAbatement'!$B:$B,'Country Selector'!$A$2)+VLOOKUP($C$1,'Multipliers and Adjustments'!$A$70:$I$86,TRUNC(COLUMN(AC$2)/5)+2,FALSE)*SUMIFS('IEA-MethaneAbatement'!$N:$N,'IEA-MethaneAbatement'!$O:$O,"&lt;"&amp;$B44,'IEA-MethaneAbatement'!$O:$O,"&gt;="&amp;$A44,'IEA-MethaneAbatement'!$M:$M,$C$1,'IEA-MethaneAbatement'!$B:$B,'Country Selector'!$A$2)+VLOOKUP($D$1,'Multipliers and Adjustments'!$A$70:$I$86,TRUNC(COLUMN(AC$2)/5)+2,FALSE)*SUMIFS('IEA-MethaneAbatement'!$N:$N,'IEA-MethaneAbatement'!$O:$O,"&lt;"&amp;$B44,'IEA-MethaneAbatement'!$O:$O,"&gt;="&amp;$A44,'IEA-MethaneAbatement'!$M:$M,$D$1,'IEA-MethaneAbatement'!$B:$B,'Country Selector'!$A$2)))*(1+INDEX('EPA to IEA Scaling'!$F$8:$AO$8,,MATCH(AC$2,'EPA to IEA Scaling'!$F$1:$AO$1,0)))</f>
        <v>0</v>
      </c>
      <c r="AD44" cm="1">
        <f t="array" ref="AD44">((VLOOKUP($B$1,'Multipliers and Adjustments'!$A$70:$I$86,TRUNC(COLUMN(AD$2)/5)+2,FALSE)*SUMIFS('IEA-MethaneAbatement'!$N:$N,'IEA-MethaneAbatement'!$O:$O,"&lt;"&amp;$B44,'IEA-MethaneAbatement'!$O:$O,"&gt;="&amp;$A44,'IEA-MethaneAbatement'!$M:$M,$B$1,'IEA-MethaneAbatement'!$B:$B,'Country Selector'!$A$2)+VLOOKUP($C$1,'Multipliers and Adjustments'!$A$70:$I$86,TRUNC(COLUMN(AD$2)/5)+2,FALSE)*SUMIFS('IEA-MethaneAbatement'!$N:$N,'IEA-MethaneAbatement'!$O:$O,"&lt;"&amp;$B44,'IEA-MethaneAbatement'!$O:$O,"&gt;="&amp;$A44,'IEA-MethaneAbatement'!$M:$M,$C$1,'IEA-MethaneAbatement'!$B:$B,'Country Selector'!$A$2)+VLOOKUP($D$1,'Multipliers and Adjustments'!$A$70:$I$86,TRUNC(COLUMN(AD$2)/5)+2,FALSE)*SUMIFS('IEA-MethaneAbatement'!$N:$N,'IEA-MethaneAbatement'!$O:$O,"&lt;"&amp;$B44,'IEA-MethaneAbatement'!$O:$O,"&gt;="&amp;$A44,'IEA-MethaneAbatement'!$M:$M,$D$1,'IEA-MethaneAbatement'!$B:$B,'Country Selector'!$A$2)))*(1+INDEX('EPA to IEA Scaling'!$F$8:$AO$8,,MATCH(AD$2,'EPA to IEA Scaling'!$F$1:$AO$1,0)))</f>
        <v>0</v>
      </c>
      <c r="AE44" cm="1">
        <f t="array" ref="AE44">((VLOOKUP($B$1,'Multipliers and Adjustments'!$A$70:$I$86,TRUNC(COLUMN(AE$2)/5)+2,FALSE)*SUMIFS('IEA-MethaneAbatement'!$N:$N,'IEA-MethaneAbatement'!$O:$O,"&lt;"&amp;$B44,'IEA-MethaneAbatement'!$O:$O,"&gt;="&amp;$A44,'IEA-MethaneAbatement'!$M:$M,$B$1,'IEA-MethaneAbatement'!$B:$B,'Country Selector'!$A$2)+VLOOKUP($C$1,'Multipliers and Adjustments'!$A$70:$I$86,TRUNC(COLUMN(AE$2)/5)+2,FALSE)*SUMIFS('IEA-MethaneAbatement'!$N:$N,'IEA-MethaneAbatement'!$O:$O,"&lt;"&amp;$B44,'IEA-MethaneAbatement'!$O:$O,"&gt;="&amp;$A44,'IEA-MethaneAbatement'!$M:$M,$C$1,'IEA-MethaneAbatement'!$B:$B,'Country Selector'!$A$2)+VLOOKUP($D$1,'Multipliers and Adjustments'!$A$70:$I$86,TRUNC(COLUMN(AE$2)/5)+2,FALSE)*SUMIFS('IEA-MethaneAbatement'!$N:$N,'IEA-MethaneAbatement'!$O:$O,"&lt;"&amp;$B44,'IEA-MethaneAbatement'!$O:$O,"&gt;="&amp;$A44,'IEA-MethaneAbatement'!$M:$M,$D$1,'IEA-MethaneAbatement'!$B:$B,'Country Selector'!$A$2)))*(1+INDEX('EPA to IEA Scaling'!$F$8:$AO$8,,MATCH(AE$2,'EPA to IEA Scaling'!$F$1:$AO$1,0)))</f>
        <v>0</v>
      </c>
      <c r="AF44" cm="1">
        <f t="array" ref="AF44">((VLOOKUP($B$1,'Multipliers and Adjustments'!$A$70:$I$86,TRUNC(COLUMN(AF$2)/5)+2,FALSE)*SUMIFS('IEA-MethaneAbatement'!$N:$N,'IEA-MethaneAbatement'!$O:$O,"&lt;"&amp;$B44,'IEA-MethaneAbatement'!$O:$O,"&gt;="&amp;$A44,'IEA-MethaneAbatement'!$M:$M,$B$1,'IEA-MethaneAbatement'!$B:$B,'Country Selector'!$A$2)+VLOOKUP($C$1,'Multipliers and Adjustments'!$A$70:$I$86,TRUNC(COLUMN(AF$2)/5)+2,FALSE)*SUMIFS('IEA-MethaneAbatement'!$N:$N,'IEA-MethaneAbatement'!$O:$O,"&lt;"&amp;$B44,'IEA-MethaneAbatement'!$O:$O,"&gt;="&amp;$A44,'IEA-MethaneAbatement'!$M:$M,$C$1,'IEA-MethaneAbatement'!$B:$B,'Country Selector'!$A$2)+VLOOKUP($D$1,'Multipliers and Adjustments'!$A$70:$I$86,TRUNC(COLUMN(AF$2)/5)+2,FALSE)*SUMIFS('IEA-MethaneAbatement'!$N:$N,'IEA-MethaneAbatement'!$O:$O,"&lt;"&amp;$B44,'IEA-MethaneAbatement'!$O:$O,"&gt;="&amp;$A44,'IEA-MethaneAbatement'!$M:$M,$D$1,'IEA-MethaneAbatement'!$B:$B,'Country Selector'!$A$2)))*(1+INDEX('EPA to IEA Scaling'!$F$8:$AO$8,,MATCH(AF$2,'EPA to IEA Scaling'!$F$1:$AO$1,0)))</f>
        <v>0</v>
      </c>
      <c r="AG44" s="31" cm="1">
        <f t="array" ref="AG44">((VLOOKUP($B$1,'Multipliers and Adjustments'!$A$70:$I$86,TRUNC(COLUMN(AG$2)/5)+2,FALSE)*SUMIFS('IEA-MethaneAbatement'!$N:$N,'IEA-MethaneAbatement'!$O:$O,"&lt;"&amp;$B44,'IEA-MethaneAbatement'!$O:$O,"&gt;="&amp;$A44,'IEA-MethaneAbatement'!$M:$M,$B$1,'IEA-MethaneAbatement'!$B:$B,'Country Selector'!$A$2)+VLOOKUP($C$1,'Multipliers and Adjustments'!$A$70:$I$86,TRUNC(COLUMN(AG$2)/5)+2,FALSE)*SUMIFS('IEA-MethaneAbatement'!$N:$N,'IEA-MethaneAbatement'!$O:$O,"&lt;"&amp;$B44,'IEA-MethaneAbatement'!$O:$O,"&gt;="&amp;$A44,'IEA-MethaneAbatement'!$M:$M,$C$1,'IEA-MethaneAbatement'!$B:$B,'Country Selector'!$A$2)+VLOOKUP($D$1,'Multipliers and Adjustments'!$A$70:$I$86,TRUNC(COLUMN(AG$2)/5)+2,FALSE)*SUMIFS('IEA-MethaneAbatement'!$N:$N,'IEA-MethaneAbatement'!$O:$O,"&lt;"&amp;$B44,'IEA-MethaneAbatement'!$O:$O,"&gt;="&amp;$A44,'IEA-MethaneAbatement'!$M:$M,$D$1,'IEA-MethaneAbatement'!$B:$B,'Country Selector'!$A$2)))*(1+INDEX('EPA to IEA Scaling'!$F$8:$AO$8,,MATCH(AG$2,'EPA to IEA Scaling'!$F$1:$AO$1,0)))</f>
        <v>0</v>
      </c>
      <c r="AH44" cm="1">
        <f t="array" ref="AH44">((VLOOKUP($B$1,'Multipliers and Adjustments'!$A$70:$I$86,TRUNC(COLUMN(AH$2)/5)+2,FALSE)*SUMIFS('IEA-MethaneAbatement'!$N:$N,'IEA-MethaneAbatement'!$O:$O,"&lt;"&amp;$B44,'IEA-MethaneAbatement'!$O:$O,"&gt;="&amp;$A44,'IEA-MethaneAbatement'!$M:$M,$B$1,'IEA-MethaneAbatement'!$B:$B,'Country Selector'!$A$2)+VLOOKUP($C$1,'Multipliers and Adjustments'!$A$70:$I$86,TRUNC(COLUMN(AH$2)/5)+2,FALSE)*SUMIFS('IEA-MethaneAbatement'!$N:$N,'IEA-MethaneAbatement'!$O:$O,"&lt;"&amp;$B44,'IEA-MethaneAbatement'!$O:$O,"&gt;="&amp;$A44,'IEA-MethaneAbatement'!$M:$M,$C$1,'IEA-MethaneAbatement'!$B:$B,'Country Selector'!$A$2)+VLOOKUP($D$1,'Multipliers and Adjustments'!$A$70:$I$86,TRUNC(COLUMN(AH$2)/5)+2,FALSE)*SUMIFS('IEA-MethaneAbatement'!$N:$N,'IEA-MethaneAbatement'!$O:$O,"&lt;"&amp;$B44,'IEA-MethaneAbatement'!$O:$O,"&gt;="&amp;$A44,'IEA-MethaneAbatement'!$M:$M,$D$1,'IEA-MethaneAbatement'!$B:$B,'Country Selector'!$A$2)))*(1+INDEX('EPA to IEA Scaling'!$F$8:$AO$8,,MATCH(AH$2,'EPA to IEA Scaling'!$F$1:$AO$1,0)))</f>
        <v>0</v>
      </c>
      <c r="AI44" cm="1">
        <f t="array" ref="AI44">((VLOOKUP($B$1,'Multipliers and Adjustments'!$A$70:$I$86,TRUNC(COLUMN(AI$2)/5)+2,FALSE)*SUMIFS('IEA-MethaneAbatement'!$N:$N,'IEA-MethaneAbatement'!$O:$O,"&lt;"&amp;$B44,'IEA-MethaneAbatement'!$O:$O,"&gt;="&amp;$A44,'IEA-MethaneAbatement'!$M:$M,$B$1,'IEA-MethaneAbatement'!$B:$B,'Country Selector'!$A$2)+VLOOKUP($C$1,'Multipliers and Adjustments'!$A$70:$I$86,TRUNC(COLUMN(AI$2)/5)+2,FALSE)*SUMIFS('IEA-MethaneAbatement'!$N:$N,'IEA-MethaneAbatement'!$O:$O,"&lt;"&amp;$B44,'IEA-MethaneAbatement'!$O:$O,"&gt;="&amp;$A44,'IEA-MethaneAbatement'!$M:$M,$C$1,'IEA-MethaneAbatement'!$B:$B,'Country Selector'!$A$2)+VLOOKUP($D$1,'Multipliers and Adjustments'!$A$70:$I$86,TRUNC(COLUMN(AI$2)/5)+2,FALSE)*SUMIFS('IEA-MethaneAbatement'!$N:$N,'IEA-MethaneAbatement'!$O:$O,"&lt;"&amp;$B44,'IEA-MethaneAbatement'!$O:$O,"&gt;="&amp;$A44,'IEA-MethaneAbatement'!$M:$M,$D$1,'IEA-MethaneAbatement'!$B:$B,'Country Selector'!$A$2)))*(1+INDEX('EPA to IEA Scaling'!$F$8:$AO$8,,MATCH(AI$2,'EPA to IEA Scaling'!$F$1:$AO$1,0)))</f>
        <v>0</v>
      </c>
      <c r="AJ44" cm="1">
        <f t="array" ref="AJ44">((VLOOKUP($B$1,'Multipliers and Adjustments'!$A$70:$I$86,TRUNC(COLUMN(AJ$2)/5)+2,FALSE)*SUMIFS('IEA-MethaneAbatement'!$N:$N,'IEA-MethaneAbatement'!$O:$O,"&lt;"&amp;$B44,'IEA-MethaneAbatement'!$O:$O,"&gt;="&amp;$A44,'IEA-MethaneAbatement'!$M:$M,$B$1,'IEA-MethaneAbatement'!$B:$B,'Country Selector'!$A$2)+VLOOKUP($C$1,'Multipliers and Adjustments'!$A$70:$I$86,TRUNC(COLUMN(AJ$2)/5)+2,FALSE)*SUMIFS('IEA-MethaneAbatement'!$N:$N,'IEA-MethaneAbatement'!$O:$O,"&lt;"&amp;$B44,'IEA-MethaneAbatement'!$O:$O,"&gt;="&amp;$A44,'IEA-MethaneAbatement'!$M:$M,$C$1,'IEA-MethaneAbatement'!$B:$B,'Country Selector'!$A$2)+VLOOKUP($D$1,'Multipliers and Adjustments'!$A$70:$I$86,TRUNC(COLUMN(AJ$2)/5)+2,FALSE)*SUMIFS('IEA-MethaneAbatement'!$N:$N,'IEA-MethaneAbatement'!$O:$O,"&lt;"&amp;$B44,'IEA-MethaneAbatement'!$O:$O,"&gt;="&amp;$A44,'IEA-MethaneAbatement'!$M:$M,$D$1,'IEA-MethaneAbatement'!$B:$B,'Country Selector'!$A$2)))*(1+INDEX('EPA to IEA Scaling'!$F$8:$AO$8,,MATCH(AJ$2,'EPA to IEA Scaling'!$F$1:$AO$1,0)))</f>
        <v>0</v>
      </c>
      <c r="AK44" cm="1">
        <f t="array" ref="AK44">((VLOOKUP($B$1,'Multipliers and Adjustments'!$A$70:$I$86,TRUNC(COLUMN(AK$2)/5)+2,FALSE)*SUMIFS('IEA-MethaneAbatement'!$N:$N,'IEA-MethaneAbatement'!$O:$O,"&lt;"&amp;$B44,'IEA-MethaneAbatement'!$O:$O,"&gt;="&amp;$A44,'IEA-MethaneAbatement'!$M:$M,$B$1,'IEA-MethaneAbatement'!$B:$B,'Country Selector'!$A$2)+VLOOKUP($C$1,'Multipliers and Adjustments'!$A$70:$I$86,TRUNC(COLUMN(AK$2)/5)+2,FALSE)*SUMIFS('IEA-MethaneAbatement'!$N:$N,'IEA-MethaneAbatement'!$O:$O,"&lt;"&amp;$B44,'IEA-MethaneAbatement'!$O:$O,"&gt;="&amp;$A44,'IEA-MethaneAbatement'!$M:$M,$C$1,'IEA-MethaneAbatement'!$B:$B,'Country Selector'!$A$2)+VLOOKUP($D$1,'Multipliers and Adjustments'!$A$70:$I$86,TRUNC(COLUMN(AK$2)/5)+2,FALSE)*SUMIFS('IEA-MethaneAbatement'!$N:$N,'IEA-MethaneAbatement'!$O:$O,"&lt;"&amp;$B44,'IEA-MethaneAbatement'!$O:$O,"&gt;="&amp;$A44,'IEA-MethaneAbatement'!$M:$M,$D$1,'IEA-MethaneAbatement'!$B:$B,'Country Selector'!$A$2)))*(1+INDEX('EPA to IEA Scaling'!$F$8:$AO$8,,MATCH(AK$2,'EPA to IEA Scaling'!$F$1:$AO$1,0)))</f>
        <v>0</v>
      </c>
      <c r="AL44" s="31" cm="1">
        <f t="array" ref="AL44">((VLOOKUP($B$1,'Multipliers and Adjustments'!$A$70:$I$86,TRUNC(COLUMN(AL$2)/5)+2,FALSE)*SUMIFS('IEA-MethaneAbatement'!$N:$N,'IEA-MethaneAbatement'!$O:$O,"&lt;"&amp;$B44,'IEA-MethaneAbatement'!$O:$O,"&gt;="&amp;$A44,'IEA-MethaneAbatement'!$M:$M,$B$1,'IEA-MethaneAbatement'!$B:$B,'Country Selector'!$A$2)+VLOOKUP($C$1,'Multipliers and Adjustments'!$A$70:$I$86,TRUNC(COLUMN(AL$2)/5)+2,FALSE)*SUMIFS('IEA-MethaneAbatement'!$N:$N,'IEA-MethaneAbatement'!$O:$O,"&lt;"&amp;$B44,'IEA-MethaneAbatement'!$O:$O,"&gt;="&amp;$A44,'IEA-MethaneAbatement'!$M:$M,$C$1,'IEA-MethaneAbatement'!$B:$B,'Country Selector'!$A$2)+VLOOKUP($D$1,'Multipliers and Adjustments'!$A$70:$I$86,TRUNC(COLUMN(AL$2)/5)+2,FALSE)*SUMIFS('IEA-MethaneAbatement'!$N:$N,'IEA-MethaneAbatement'!$O:$O,"&lt;"&amp;$B44,'IEA-MethaneAbatement'!$O:$O,"&gt;="&amp;$A44,'IEA-MethaneAbatement'!$M:$M,$D$1,'IEA-MethaneAbatement'!$B:$B,'Country Selector'!$A$2)))*(1+INDEX('EPA to IEA Scaling'!$F$8:$AO$8,,MATCH(AL$2,'EPA to IEA Scaling'!$F$1:$AO$1,0)))</f>
        <v>0</v>
      </c>
    </row>
    <row r="45" spans="1:38" x14ac:dyDescent="0.45">
      <c r="A45" s="12">
        <f>B44</f>
        <v>100</v>
      </c>
      <c r="B45" s="11">
        <f t="shared" si="0"/>
        <v>150</v>
      </c>
      <c r="C45" s="31" cm="1">
        <f t="array" ref="C45">((VLOOKUP($B$1,'Multipliers and Adjustments'!$A$70:$I$86,TRUNC(COLUMN(C$2)/5)+2,FALSE)*SUMIFS('IEA-MethaneAbatement'!$N:$N,'IEA-MethaneAbatement'!$O:$O,"&lt;"&amp;$B45,'IEA-MethaneAbatement'!$O:$O,"&gt;="&amp;$A45,'IEA-MethaneAbatement'!$M:$M,$B$1,'IEA-MethaneAbatement'!$B:$B,'Country Selector'!$A$2)+VLOOKUP($C$1,'Multipliers and Adjustments'!$A$70:$I$86,TRUNC(COLUMN(C$2)/5)+2,FALSE)*SUMIFS('IEA-MethaneAbatement'!$N:$N,'IEA-MethaneAbatement'!$O:$O,"&lt;"&amp;$B45,'IEA-MethaneAbatement'!$O:$O,"&gt;="&amp;$A45,'IEA-MethaneAbatement'!$M:$M,$C$1,'IEA-MethaneAbatement'!$B:$B,'Country Selector'!$A$2)+VLOOKUP($D$1,'Multipliers and Adjustments'!$A$70:$I$86,TRUNC(COLUMN(C$2)/5)+2,FALSE)*SUMIFS('IEA-MethaneAbatement'!$N:$N,'IEA-MethaneAbatement'!$O:$O,"&lt;"&amp;$B45,'IEA-MethaneAbatement'!$O:$O,"&gt;="&amp;$A45,'IEA-MethaneAbatement'!$M:$M,$D$1,'IEA-MethaneAbatement'!$B:$B,'Country Selector'!$A$2)))*(1+INDEX('EPA to IEA Scaling'!$F$8:$AO$8,,MATCH(C$2,'EPA to IEA Scaling'!$F$1:$AO$1,0)))</f>
        <v>0</v>
      </c>
      <c r="D45" cm="1">
        <f t="array" ref="D45">((VLOOKUP($B$1,'Multipliers and Adjustments'!$A$70:$I$86,TRUNC(COLUMN(D$2)/5)+2,FALSE)*SUMIFS('IEA-MethaneAbatement'!$N:$N,'IEA-MethaneAbatement'!$O:$O,"&lt;"&amp;$B45,'IEA-MethaneAbatement'!$O:$O,"&gt;="&amp;$A45,'IEA-MethaneAbatement'!$M:$M,$B$1,'IEA-MethaneAbatement'!$B:$B,'Country Selector'!$A$2)+VLOOKUP($C$1,'Multipliers and Adjustments'!$A$70:$I$86,TRUNC(COLUMN(D$2)/5)+2,FALSE)*SUMIFS('IEA-MethaneAbatement'!$N:$N,'IEA-MethaneAbatement'!$O:$O,"&lt;"&amp;$B45,'IEA-MethaneAbatement'!$O:$O,"&gt;="&amp;$A45,'IEA-MethaneAbatement'!$M:$M,$C$1,'IEA-MethaneAbatement'!$B:$B,'Country Selector'!$A$2)+VLOOKUP($D$1,'Multipliers and Adjustments'!$A$70:$I$86,TRUNC(COLUMN(D$2)/5)+2,FALSE)*SUMIFS('IEA-MethaneAbatement'!$N:$N,'IEA-MethaneAbatement'!$O:$O,"&lt;"&amp;$B45,'IEA-MethaneAbatement'!$O:$O,"&gt;="&amp;$A45,'IEA-MethaneAbatement'!$M:$M,$D$1,'IEA-MethaneAbatement'!$B:$B,'Country Selector'!$A$2)))*(1+INDEX('EPA to IEA Scaling'!$F$8:$AO$8,,MATCH(D$2,'EPA to IEA Scaling'!$F$1:$AO$1,0)))</f>
        <v>0</v>
      </c>
      <c r="E45" cm="1">
        <f t="array" ref="E45">((VLOOKUP($B$1,'Multipliers and Adjustments'!$A$70:$I$86,TRUNC(COLUMN(E$2)/5)+2,FALSE)*SUMIFS('IEA-MethaneAbatement'!$N:$N,'IEA-MethaneAbatement'!$O:$O,"&lt;"&amp;$B45,'IEA-MethaneAbatement'!$O:$O,"&gt;="&amp;$A45,'IEA-MethaneAbatement'!$M:$M,$B$1,'IEA-MethaneAbatement'!$B:$B,'Country Selector'!$A$2)+VLOOKUP($C$1,'Multipliers and Adjustments'!$A$70:$I$86,TRUNC(COLUMN(E$2)/5)+2,FALSE)*SUMIFS('IEA-MethaneAbatement'!$N:$N,'IEA-MethaneAbatement'!$O:$O,"&lt;"&amp;$B45,'IEA-MethaneAbatement'!$O:$O,"&gt;="&amp;$A45,'IEA-MethaneAbatement'!$M:$M,$C$1,'IEA-MethaneAbatement'!$B:$B,'Country Selector'!$A$2)+VLOOKUP($D$1,'Multipliers and Adjustments'!$A$70:$I$86,TRUNC(COLUMN(E$2)/5)+2,FALSE)*SUMIFS('IEA-MethaneAbatement'!$N:$N,'IEA-MethaneAbatement'!$O:$O,"&lt;"&amp;$B45,'IEA-MethaneAbatement'!$O:$O,"&gt;="&amp;$A45,'IEA-MethaneAbatement'!$M:$M,$D$1,'IEA-MethaneAbatement'!$B:$B,'Country Selector'!$A$2)))*(1+INDEX('EPA to IEA Scaling'!$F$8:$AO$8,,MATCH(E$2,'EPA to IEA Scaling'!$F$1:$AO$1,0)))</f>
        <v>0</v>
      </c>
      <c r="F45" cm="1">
        <f t="array" ref="F45">((VLOOKUP($B$1,'Multipliers and Adjustments'!$A$70:$I$86,TRUNC(COLUMN(F$2)/5)+2,FALSE)*SUMIFS('IEA-MethaneAbatement'!$N:$N,'IEA-MethaneAbatement'!$O:$O,"&lt;"&amp;$B45,'IEA-MethaneAbatement'!$O:$O,"&gt;="&amp;$A45,'IEA-MethaneAbatement'!$M:$M,$B$1,'IEA-MethaneAbatement'!$B:$B,'Country Selector'!$A$2)+VLOOKUP($C$1,'Multipliers and Adjustments'!$A$70:$I$86,TRUNC(COLUMN(F$2)/5)+2,FALSE)*SUMIFS('IEA-MethaneAbatement'!$N:$N,'IEA-MethaneAbatement'!$O:$O,"&lt;"&amp;$B45,'IEA-MethaneAbatement'!$O:$O,"&gt;="&amp;$A45,'IEA-MethaneAbatement'!$M:$M,$C$1,'IEA-MethaneAbatement'!$B:$B,'Country Selector'!$A$2)+VLOOKUP($D$1,'Multipliers and Adjustments'!$A$70:$I$86,TRUNC(COLUMN(F$2)/5)+2,FALSE)*SUMIFS('IEA-MethaneAbatement'!$N:$N,'IEA-MethaneAbatement'!$O:$O,"&lt;"&amp;$B45,'IEA-MethaneAbatement'!$O:$O,"&gt;="&amp;$A45,'IEA-MethaneAbatement'!$M:$M,$D$1,'IEA-MethaneAbatement'!$B:$B,'Country Selector'!$A$2)))*(1+INDEX('EPA to IEA Scaling'!$F$8:$AO$8,,MATCH(F$2,'EPA to IEA Scaling'!$F$1:$AO$1,0)))</f>
        <v>0</v>
      </c>
      <c r="G45" cm="1">
        <f t="array" ref="G45">((VLOOKUP($B$1,'Multipliers and Adjustments'!$A$70:$I$86,TRUNC(COLUMN(G$2)/5)+2,FALSE)*SUMIFS('IEA-MethaneAbatement'!$N:$N,'IEA-MethaneAbatement'!$O:$O,"&lt;"&amp;$B45,'IEA-MethaneAbatement'!$O:$O,"&gt;="&amp;$A45,'IEA-MethaneAbatement'!$M:$M,$B$1,'IEA-MethaneAbatement'!$B:$B,'Country Selector'!$A$2)+VLOOKUP($C$1,'Multipliers and Adjustments'!$A$70:$I$86,TRUNC(COLUMN(G$2)/5)+2,FALSE)*SUMIFS('IEA-MethaneAbatement'!$N:$N,'IEA-MethaneAbatement'!$O:$O,"&lt;"&amp;$B45,'IEA-MethaneAbatement'!$O:$O,"&gt;="&amp;$A45,'IEA-MethaneAbatement'!$M:$M,$C$1,'IEA-MethaneAbatement'!$B:$B,'Country Selector'!$A$2)+VLOOKUP($D$1,'Multipliers and Adjustments'!$A$70:$I$86,TRUNC(COLUMN(G$2)/5)+2,FALSE)*SUMIFS('IEA-MethaneAbatement'!$N:$N,'IEA-MethaneAbatement'!$O:$O,"&lt;"&amp;$B45,'IEA-MethaneAbatement'!$O:$O,"&gt;="&amp;$A45,'IEA-MethaneAbatement'!$M:$M,$D$1,'IEA-MethaneAbatement'!$B:$B,'Country Selector'!$A$2)))*(1+INDEX('EPA to IEA Scaling'!$F$8:$AO$8,,MATCH(G$2,'EPA to IEA Scaling'!$F$1:$AO$1,0)))</f>
        <v>0</v>
      </c>
      <c r="H45" s="31" cm="1">
        <f t="array" ref="H45">((VLOOKUP($B$1,'Multipliers and Adjustments'!$A$70:$I$86,TRUNC(COLUMN(H$2)/5)+2,FALSE)*SUMIFS('IEA-MethaneAbatement'!$N:$N,'IEA-MethaneAbatement'!$O:$O,"&lt;"&amp;$B45,'IEA-MethaneAbatement'!$O:$O,"&gt;="&amp;$A45,'IEA-MethaneAbatement'!$M:$M,$B$1,'IEA-MethaneAbatement'!$B:$B,'Country Selector'!$A$2)+VLOOKUP($C$1,'Multipliers and Adjustments'!$A$70:$I$86,TRUNC(COLUMN(H$2)/5)+2,FALSE)*SUMIFS('IEA-MethaneAbatement'!$N:$N,'IEA-MethaneAbatement'!$O:$O,"&lt;"&amp;$B45,'IEA-MethaneAbatement'!$O:$O,"&gt;="&amp;$A45,'IEA-MethaneAbatement'!$M:$M,$C$1,'IEA-MethaneAbatement'!$B:$B,'Country Selector'!$A$2)+VLOOKUP($D$1,'Multipliers and Adjustments'!$A$70:$I$86,TRUNC(COLUMN(H$2)/5)+2,FALSE)*SUMIFS('IEA-MethaneAbatement'!$N:$N,'IEA-MethaneAbatement'!$O:$O,"&lt;"&amp;$B45,'IEA-MethaneAbatement'!$O:$O,"&gt;="&amp;$A45,'IEA-MethaneAbatement'!$M:$M,$D$1,'IEA-MethaneAbatement'!$B:$B,'Country Selector'!$A$2)))*(1+INDEX('EPA to IEA Scaling'!$F$8:$AO$8,,MATCH(H$2,'EPA to IEA Scaling'!$F$1:$AO$1,0)))</f>
        <v>0</v>
      </c>
      <c r="I45" cm="1">
        <f t="array" ref="I45">((VLOOKUP($B$1,'Multipliers and Adjustments'!$A$70:$I$86,TRUNC(COLUMN(I$2)/5)+2,FALSE)*SUMIFS('IEA-MethaneAbatement'!$N:$N,'IEA-MethaneAbatement'!$O:$O,"&lt;"&amp;$B45,'IEA-MethaneAbatement'!$O:$O,"&gt;="&amp;$A45,'IEA-MethaneAbatement'!$M:$M,$B$1,'IEA-MethaneAbatement'!$B:$B,'Country Selector'!$A$2)+VLOOKUP($C$1,'Multipliers and Adjustments'!$A$70:$I$86,TRUNC(COLUMN(I$2)/5)+2,FALSE)*SUMIFS('IEA-MethaneAbatement'!$N:$N,'IEA-MethaneAbatement'!$O:$O,"&lt;"&amp;$B45,'IEA-MethaneAbatement'!$O:$O,"&gt;="&amp;$A45,'IEA-MethaneAbatement'!$M:$M,$C$1,'IEA-MethaneAbatement'!$B:$B,'Country Selector'!$A$2)+VLOOKUP($D$1,'Multipliers and Adjustments'!$A$70:$I$86,TRUNC(COLUMN(I$2)/5)+2,FALSE)*SUMIFS('IEA-MethaneAbatement'!$N:$N,'IEA-MethaneAbatement'!$O:$O,"&lt;"&amp;$B45,'IEA-MethaneAbatement'!$O:$O,"&gt;="&amp;$A45,'IEA-MethaneAbatement'!$M:$M,$D$1,'IEA-MethaneAbatement'!$B:$B,'Country Selector'!$A$2)))*(1+INDEX('EPA to IEA Scaling'!$F$8:$AO$8,,MATCH(I$2,'EPA to IEA Scaling'!$F$1:$AO$1,0)))</f>
        <v>0</v>
      </c>
      <c r="J45" cm="1">
        <f t="array" ref="J45">((VLOOKUP($B$1,'Multipliers and Adjustments'!$A$70:$I$86,TRUNC(COLUMN(J$2)/5)+2,FALSE)*SUMIFS('IEA-MethaneAbatement'!$N:$N,'IEA-MethaneAbatement'!$O:$O,"&lt;"&amp;$B45,'IEA-MethaneAbatement'!$O:$O,"&gt;="&amp;$A45,'IEA-MethaneAbatement'!$M:$M,$B$1,'IEA-MethaneAbatement'!$B:$B,'Country Selector'!$A$2)+VLOOKUP($C$1,'Multipliers and Adjustments'!$A$70:$I$86,TRUNC(COLUMN(J$2)/5)+2,FALSE)*SUMIFS('IEA-MethaneAbatement'!$N:$N,'IEA-MethaneAbatement'!$O:$O,"&lt;"&amp;$B45,'IEA-MethaneAbatement'!$O:$O,"&gt;="&amp;$A45,'IEA-MethaneAbatement'!$M:$M,$C$1,'IEA-MethaneAbatement'!$B:$B,'Country Selector'!$A$2)+VLOOKUP($D$1,'Multipliers and Adjustments'!$A$70:$I$86,TRUNC(COLUMN(J$2)/5)+2,FALSE)*SUMIFS('IEA-MethaneAbatement'!$N:$N,'IEA-MethaneAbatement'!$O:$O,"&lt;"&amp;$B45,'IEA-MethaneAbatement'!$O:$O,"&gt;="&amp;$A45,'IEA-MethaneAbatement'!$M:$M,$D$1,'IEA-MethaneAbatement'!$B:$B,'Country Selector'!$A$2)))*(1+INDEX('EPA to IEA Scaling'!$F$8:$AO$8,,MATCH(J$2,'EPA to IEA Scaling'!$F$1:$AO$1,0)))</f>
        <v>0</v>
      </c>
      <c r="K45" cm="1">
        <f t="array" ref="K45">((VLOOKUP($B$1,'Multipliers and Adjustments'!$A$70:$I$86,TRUNC(COLUMN(K$2)/5)+2,FALSE)*SUMIFS('IEA-MethaneAbatement'!$N:$N,'IEA-MethaneAbatement'!$O:$O,"&lt;"&amp;$B45,'IEA-MethaneAbatement'!$O:$O,"&gt;="&amp;$A45,'IEA-MethaneAbatement'!$M:$M,$B$1,'IEA-MethaneAbatement'!$B:$B,'Country Selector'!$A$2)+VLOOKUP($C$1,'Multipliers and Adjustments'!$A$70:$I$86,TRUNC(COLUMN(K$2)/5)+2,FALSE)*SUMIFS('IEA-MethaneAbatement'!$N:$N,'IEA-MethaneAbatement'!$O:$O,"&lt;"&amp;$B45,'IEA-MethaneAbatement'!$O:$O,"&gt;="&amp;$A45,'IEA-MethaneAbatement'!$M:$M,$C$1,'IEA-MethaneAbatement'!$B:$B,'Country Selector'!$A$2)+VLOOKUP($D$1,'Multipliers and Adjustments'!$A$70:$I$86,TRUNC(COLUMN(K$2)/5)+2,FALSE)*SUMIFS('IEA-MethaneAbatement'!$N:$N,'IEA-MethaneAbatement'!$O:$O,"&lt;"&amp;$B45,'IEA-MethaneAbatement'!$O:$O,"&gt;="&amp;$A45,'IEA-MethaneAbatement'!$M:$M,$D$1,'IEA-MethaneAbatement'!$B:$B,'Country Selector'!$A$2)))*(1+INDEX('EPA to IEA Scaling'!$F$8:$AO$8,,MATCH(K$2,'EPA to IEA Scaling'!$F$1:$AO$1,0)))</f>
        <v>0</v>
      </c>
      <c r="L45" cm="1">
        <f t="array" ref="L45">((VLOOKUP($B$1,'Multipliers and Adjustments'!$A$70:$I$86,TRUNC(COLUMN(L$2)/5)+2,FALSE)*SUMIFS('IEA-MethaneAbatement'!$N:$N,'IEA-MethaneAbatement'!$O:$O,"&lt;"&amp;$B45,'IEA-MethaneAbatement'!$O:$O,"&gt;="&amp;$A45,'IEA-MethaneAbatement'!$M:$M,$B$1,'IEA-MethaneAbatement'!$B:$B,'Country Selector'!$A$2)+VLOOKUP($C$1,'Multipliers and Adjustments'!$A$70:$I$86,TRUNC(COLUMN(L$2)/5)+2,FALSE)*SUMIFS('IEA-MethaneAbatement'!$N:$N,'IEA-MethaneAbatement'!$O:$O,"&lt;"&amp;$B45,'IEA-MethaneAbatement'!$O:$O,"&gt;="&amp;$A45,'IEA-MethaneAbatement'!$M:$M,$C$1,'IEA-MethaneAbatement'!$B:$B,'Country Selector'!$A$2)+VLOOKUP($D$1,'Multipliers and Adjustments'!$A$70:$I$86,TRUNC(COLUMN(L$2)/5)+2,FALSE)*SUMIFS('IEA-MethaneAbatement'!$N:$N,'IEA-MethaneAbatement'!$O:$O,"&lt;"&amp;$B45,'IEA-MethaneAbatement'!$O:$O,"&gt;="&amp;$A45,'IEA-MethaneAbatement'!$M:$M,$D$1,'IEA-MethaneAbatement'!$B:$B,'Country Selector'!$A$2)))*(1+INDEX('EPA to IEA Scaling'!$F$8:$AO$8,,MATCH(L$2,'EPA to IEA Scaling'!$F$1:$AO$1,0)))</f>
        <v>0</v>
      </c>
      <c r="M45" s="31" cm="1">
        <f t="array" ref="M45">((VLOOKUP($B$1,'Multipliers and Adjustments'!$A$70:$I$86,TRUNC(COLUMN(M$2)/5)+2,FALSE)*SUMIFS('IEA-MethaneAbatement'!$N:$N,'IEA-MethaneAbatement'!$O:$O,"&lt;"&amp;$B45,'IEA-MethaneAbatement'!$O:$O,"&gt;="&amp;$A45,'IEA-MethaneAbatement'!$M:$M,$B$1,'IEA-MethaneAbatement'!$B:$B,'Country Selector'!$A$2)+VLOOKUP($C$1,'Multipliers and Adjustments'!$A$70:$I$86,TRUNC(COLUMN(M$2)/5)+2,FALSE)*SUMIFS('IEA-MethaneAbatement'!$N:$N,'IEA-MethaneAbatement'!$O:$O,"&lt;"&amp;$B45,'IEA-MethaneAbatement'!$O:$O,"&gt;="&amp;$A45,'IEA-MethaneAbatement'!$M:$M,$C$1,'IEA-MethaneAbatement'!$B:$B,'Country Selector'!$A$2)+VLOOKUP($D$1,'Multipliers and Adjustments'!$A$70:$I$86,TRUNC(COLUMN(M$2)/5)+2,FALSE)*SUMIFS('IEA-MethaneAbatement'!$N:$N,'IEA-MethaneAbatement'!$O:$O,"&lt;"&amp;$B45,'IEA-MethaneAbatement'!$O:$O,"&gt;="&amp;$A45,'IEA-MethaneAbatement'!$M:$M,$D$1,'IEA-MethaneAbatement'!$B:$B,'Country Selector'!$A$2)))*(1+INDEX('EPA to IEA Scaling'!$F$8:$AO$8,,MATCH(M$2,'EPA to IEA Scaling'!$F$1:$AO$1,0)))</f>
        <v>0</v>
      </c>
      <c r="N45" cm="1">
        <f t="array" ref="N45">((VLOOKUP($B$1,'Multipliers and Adjustments'!$A$70:$I$86,TRUNC(COLUMN(N$2)/5)+2,FALSE)*SUMIFS('IEA-MethaneAbatement'!$N:$N,'IEA-MethaneAbatement'!$O:$O,"&lt;"&amp;$B45,'IEA-MethaneAbatement'!$O:$O,"&gt;="&amp;$A45,'IEA-MethaneAbatement'!$M:$M,$B$1,'IEA-MethaneAbatement'!$B:$B,'Country Selector'!$A$2)+VLOOKUP($C$1,'Multipliers and Adjustments'!$A$70:$I$86,TRUNC(COLUMN(N$2)/5)+2,FALSE)*SUMIFS('IEA-MethaneAbatement'!$N:$N,'IEA-MethaneAbatement'!$O:$O,"&lt;"&amp;$B45,'IEA-MethaneAbatement'!$O:$O,"&gt;="&amp;$A45,'IEA-MethaneAbatement'!$M:$M,$C$1,'IEA-MethaneAbatement'!$B:$B,'Country Selector'!$A$2)+VLOOKUP($D$1,'Multipliers and Adjustments'!$A$70:$I$86,TRUNC(COLUMN(N$2)/5)+2,FALSE)*SUMIFS('IEA-MethaneAbatement'!$N:$N,'IEA-MethaneAbatement'!$O:$O,"&lt;"&amp;$B45,'IEA-MethaneAbatement'!$O:$O,"&gt;="&amp;$A45,'IEA-MethaneAbatement'!$M:$M,$D$1,'IEA-MethaneAbatement'!$B:$B,'Country Selector'!$A$2)))*(1+INDEX('EPA to IEA Scaling'!$F$8:$AO$8,,MATCH(N$2,'EPA to IEA Scaling'!$F$1:$AO$1,0)))</f>
        <v>0</v>
      </c>
      <c r="O45" cm="1">
        <f t="array" ref="O45">((VLOOKUP($B$1,'Multipliers and Adjustments'!$A$70:$I$86,TRUNC(COLUMN(O$2)/5)+2,FALSE)*SUMIFS('IEA-MethaneAbatement'!$N:$N,'IEA-MethaneAbatement'!$O:$O,"&lt;"&amp;$B45,'IEA-MethaneAbatement'!$O:$O,"&gt;="&amp;$A45,'IEA-MethaneAbatement'!$M:$M,$B$1,'IEA-MethaneAbatement'!$B:$B,'Country Selector'!$A$2)+VLOOKUP($C$1,'Multipliers and Adjustments'!$A$70:$I$86,TRUNC(COLUMN(O$2)/5)+2,FALSE)*SUMIFS('IEA-MethaneAbatement'!$N:$N,'IEA-MethaneAbatement'!$O:$O,"&lt;"&amp;$B45,'IEA-MethaneAbatement'!$O:$O,"&gt;="&amp;$A45,'IEA-MethaneAbatement'!$M:$M,$C$1,'IEA-MethaneAbatement'!$B:$B,'Country Selector'!$A$2)+VLOOKUP($D$1,'Multipliers and Adjustments'!$A$70:$I$86,TRUNC(COLUMN(O$2)/5)+2,FALSE)*SUMIFS('IEA-MethaneAbatement'!$N:$N,'IEA-MethaneAbatement'!$O:$O,"&lt;"&amp;$B45,'IEA-MethaneAbatement'!$O:$O,"&gt;="&amp;$A45,'IEA-MethaneAbatement'!$M:$M,$D$1,'IEA-MethaneAbatement'!$B:$B,'Country Selector'!$A$2)))*(1+INDEX('EPA to IEA Scaling'!$F$8:$AO$8,,MATCH(O$2,'EPA to IEA Scaling'!$F$1:$AO$1,0)))</f>
        <v>0</v>
      </c>
      <c r="P45" cm="1">
        <f t="array" ref="P45">((VLOOKUP($B$1,'Multipliers and Adjustments'!$A$70:$I$86,TRUNC(COLUMN(P$2)/5)+2,FALSE)*SUMIFS('IEA-MethaneAbatement'!$N:$N,'IEA-MethaneAbatement'!$O:$O,"&lt;"&amp;$B45,'IEA-MethaneAbatement'!$O:$O,"&gt;="&amp;$A45,'IEA-MethaneAbatement'!$M:$M,$B$1,'IEA-MethaneAbatement'!$B:$B,'Country Selector'!$A$2)+VLOOKUP($C$1,'Multipliers and Adjustments'!$A$70:$I$86,TRUNC(COLUMN(P$2)/5)+2,FALSE)*SUMIFS('IEA-MethaneAbatement'!$N:$N,'IEA-MethaneAbatement'!$O:$O,"&lt;"&amp;$B45,'IEA-MethaneAbatement'!$O:$O,"&gt;="&amp;$A45,'IEA-MethaneAbatement'!$M:$M,$C$1,'IEA-MethaneAbatement'!$B:$B,'Country Selector'!$A$2)+VLOOKUP($D$1,'Multipliers and Adjustments'!$A$70:$I$86,TRUNC(COLUMN(P$2)/5)+2,FALSE)*SUMIFS('IEA-MethaneAbatement'!$N:$N,'IEA-MethaneAbatement'!$O:$O,"&lt;"&amp;$B45,'IEA-MethaneAbatement'!$O:$O,"&gt;="&amp;$A45,'IEA-MethaneAbatement'!$M:$M,$D$1,'IEA-MethaneAbatement'!$B:$B,'Country Selector'!$A$2)))*(1+INDEX('EPA to IEA Scaling'!$F$8:$AO$8,,MATCH(P$2,'EPA to IEA Scaling'!$F$1:$AO$1,0)))</f>
        <v>0</v>
      </c>
      <c r="Q45" cm="1">
        <f t="array" ref="Q45">((VLOOKUP($B$1,'Multipliers and Adjustments'!$A$70:$I$86,TRUNC(COLUMN(Q$2)/5)+2,FALSE)*SUMIFS('IEA-MethaneAbatement'!$N:$N,'IEA-MethaneAbatement'!$O:$O,"&lt;"&amp;$B45,'IEA-MethaneAbatement'!$O:$O,"&gt;="&amp;$A45,'IEA-MethaneAbatement'!$M:$M,$B$1,'IEA-MethaneAbatement'!$B:$B,'Country Selector'!$A$2)+VLOOKUP($C$1,'Multipliers and Adjustments'!$A$70:$I$86,TRUNC(COLUMN(Q$2)/5)+2,FALSE)*SUMIFS('IEA-MethaneAbatement'!$N:$N,'IEA-MethaneAbatement'!$O:$O,"&lt;"&amp;$B45,'IEA-MethaneAbatement'!$O:$O,"&gt;="&amp;$A45,'IEA-MethaneAbatement'!$M:$M,$C$1,'IEA-MethaneAbatement'!$B:$B,'Country Selector'!$A$2)+VLOOKUP($D$1,'Multipliers and Adjustments'!$A$70:$I$86,TRUNC(COLUMN(Q$2)/5)+2,FALSE)*SUMIFS('IEA-MethaneAbatement'!$N:$N,'IEA-MethaneAbatement'!$O:$O,"&lt;"&amp;$B45,'IEA-MethaneAbatement'!$O:$O,"&gt;="&amp;$A45,'IEA-MethaneAbatement'!$M:$M,$D$1,'IEA-MethaneAbatement'!$B:$B,'Country Selector'!$A$2)))*(1+INDEX('EPA to IEA Scaling'!$F$8:$AO$8,,MATCH(Q$2,'EPA to IEA Scaling'!$F$1:$AO$1,0)))</f>
        <v>0</v>
      </c>
      <c r="R45" s="31" cm="1">
        <f t="array" ref="R45">((VLOOKUP($B$1,'Multipliers and Adjustments'!$A$70:$I$86,TRUNC(COLUMN(R$2)/5)+2,FALSE)*SUMIFS('IEA-MethaneAbatement'!$N:$N,'IEA-MethaneAbatement'!$O:$O,"&lt;"&amp;$B45,'IEA-MethaneAbatement'!$O:$O,"&gt;="&amp;$A45,'IEA-MethaneAbatement'!$M:$M,$B$1,'IEA-MethaneAbatement'!$B:$B,'Country Selector'!$A$2)+VLOOKUP($C$1,'Multipliers and Adjustments'!$A$70:$I$86,TRUNC(COLUMN(R$2)/5)+2,FALSE)*SUMIFS('IEA-MethaneAbatement'!$N:$N,'IEA-MethaneAbatement'!$O:$O,"&lt;"&amp;$B45,'IEA-MethaneAbatement'!$O:$O,"&gt;="&amp;$A45,'IEA-MethaneAbatement'!$M:$M,$C$1,'IEA-MethaneAbatement'!$B:$B,'Country Selector'!$A$2)+VLOOKUP($D$1,'Multipliers and Adjustments'!$A$70:$I$86,TRUNC(COLUMN(R$2)/5)+2,FALSE)*SUMIFS('IEA-MethaneAbatement'!$N:$N,'IEA-MethaneAbatement'!$O:$O,"&lt;"&amp;$B45,'IEA-MethaneAbatement'!$O:$O,"&gt;="&amp;$A45,'IEA-MethaneAbatement'!$M:$M,$D$1,'IEA-MethaneAbatement'!$B:$B,'Country Selector'!$A$2)))*(1+INDEX('EPA to IEA Scaling'!$F$8:$AO$8,,MATCH(R$2,'EPA to IEA Scaling'!$F$1:$AO$1,0)))</f>
        <v>0</v>
      </c>
      <c r="S45" cm="1">
        <f t="array" ref="S45">((VLOOKUP($B$1,'Multipliers and Adjustments'!$A$70:$I$86,TRUNC(COLUMN(S$2)/5)+2,FALSE)*SUMIFS('IEA-MethaneAbatement'!$N:$N,'IEA-MethaneAbatement'!$O:$O,"&lt;"&amp;$B45,'IEA-MethaneAbatement'!$O:$O,"&gt;="&amp;$A45,'IEA-MethaneAbatement'!$M:$M,$B$1,'IEA-MethaneAbatement'!$B:$B,'Country Selector'!$A$2)+VLOOKUP($C$1,'Multipliers and Adjustments'!$A$70:$I$86,TRUNC(COLUMN(S$2)/5)+2,FALSE)*SUMIFS('IEA-MethaneAbatement'!$N:$N,'IEA-MethaneAbatement'!$O:$O,"&lt;"&amp;$B45,'IEA-MethaneAbatement'!$O:$O,"&gt;="&amp;$A45,'IEA-MethaneAbatement'!$M:$M,$C$1,'IEA-MethaneAbatement'!$B:$B,'Country Selector'!$A$2)+VLOOKUP($D$1,'Multipliers and Adjustments'!$A$70:$I$86,TRUNC(COLUMN(S$2)/5)+2,FALSE)*SUMIFS('IEA-MethaneAbatement'!$N:$N,'IEA-MethaneAbatement'!$O:$O,"&lt;"&amp;$B45,'IEA-MethaneAbatement'!$O:$O,"&gt;="&amp;$A45,'IEA-MethaneAbatement'!$M:$M,$D$1,'IEA-MethaneAbatement'!$B:$B,'Country Selector'!$A$2)))*(1+INDEX('EPA to IEA Scaling'!$F$8:$AO$8,,MATCH(S$2,'EPA to IEA Scaling'!$F$1:$AO$1,0)))</f>
        <v>0</v>
      </c>
      <c r="T45" cm="1">
        <f t="array" ref="T45">((VLOOKUP($B$1,'Multipliers and Adjustments'!$A$70:$I$86,TRUNC(COLUMN(T$2)/5)+2,FALSE)*SUMIFS('IEA-MethaneAbatement'!$N:$N,'IEA-MethaneAbatement'!$O:$O,"&lt;"&amp;$B45,'IEA-MethaneAbatement'!$O:$O,"&gt;="&amp;$A45,'IEA-MethaneAbatement'!$M:$M,$B$1,'IEA-MethaneAbatement'!$B:$B,'Country Selector'!$A$2)+VLOOKUP($C$1,'Multipliers and Adjustments'!$A$70:$I$86,TRUNC(COLUMN(T$2)/5)+2,FALSE)*SUMIFS('IEA-MethaneAbatement'!$N:$N,'IEA-MethaneAbatement'!$O:$O,"&lt;"&amp;$B45,'IEA-MethaneAbatement'!$O:$O,"&gt;="&amp;$A45,'IEA-MethaneAbatement'!$M:$M,$C$1,'IEA-MethaneAbatement'!$B:$B,'Country Selector'!$A$2)+VLOOKUP($D$1,'Multipliers and Adjustments'!$A$70:$I$86,TRUNC(COLUMN(T$2)/5)+2,FALSE)*SUMIFS('IEA-MethaneAbatement'!$N:$N,'IEA-MethaneAbatement'!$O:$O,"&lt;"&amp;$B45,'IEA-MethaneAbatement'!$O:$O,"&gt;="&amp;$A45,'IEA-MethaneAbatement'!$M:$M,$D$1,'IEA-MethaneAbatement'!$B:$B,'Country Selector'!$A$2)))*(1+INDEX('EPA to IEA Scaling'!$F$8:$AO$8,,MATCH(T$2,'EPA to IEA Scaling'!$F$1:$AO$1,0)))</f>
        <v>0</v>
      </c>
      <c r="U45" cm="1">
        <f t="array" ref="U45">((VLOOKUP($B$1,'Multipliers and Adjustments'!$A$70:$I$86,TRUNC(COLUMN(U$2)/5)+2,FALSE)*SUMIFS('IEA-MethaneAbatement'!$N:$N,'IEA-MethaneAbatement'!$O:$O,"&lt;"&amp;$B45,'IEA-MethaneAbatement'!$O:$O,"&gt;="&amp;$A45,'IEA-MethaneAbatement'!$M:$M,$B$1,'IEA-MethaneAbatement'!$B:$B,'Country Selector'!$A$2)+VLOOKUP($C$1,'Multipliers and Adjustments'!$A$70:$I$86,TRUNC(COLUMN(U$2)/5)+2,FALSE)*SUMIFS('IEA-MethaneAbatement'!$N:$N,'IEA-MethaneAbatement'!$O:$O,"&lt;"&amp;$B45,'IEA-MethaneAbatement'!$O:$O,"&gt;="&amp;$A45,'IEA-MethaneAbatement'!$M:$M,$C$1,'IEA-MethaneAbatement'!$B:$B,'Country Selector'!$A$2)+VLOOKUP($D$1,'Multipliers and Adjustments'!$A$70:$I$86,TRUNC(COLUMN(U$2)/5)+2,FALSE)*SUMIFS('IEA-MethaneAbatement'!$N:$N,'IEA-MethaneAbatement'!$O:$O,"&lt;"&amp;$B45,'IEA-MethaneAbatement'!$O:$O,"&gt;="&amp;$A45,'IEA-MethaneAbatement'!$M:$M,$D$1,'IEA-MethaneAbatement'!$B:$B,'Country Selector'!$A$2)))*(1+INDEX('EPA to IEA Scaling'!$F$8:$AO$8,,MATCH(U$2,'EPA to IEA Scaling'!$F$1:$AO$1,0)))</f>
        <v>0</v>
      </c>
      <c r="V45" cm="1">
        <f t="array" ref="V45">((VLOOKUP($B$1,'Multipliers and Adjustments'!$A$70:$I$86,TRUNC(COLUMN(V$2)/5)+2,FALSE)*SUMIFS('IEA-MethaneAbatement'!$N:$N,'IEA-MethaneAbatement'!$O:$O,"&lt;"&amp;$B45,'IEA-MethaneAbatement'!$O:$O,"&gt;="&amp;$A45,'IEA-MethaneAbatement'!$M:$M,$B$1,'IEA-MethaneAbatement'!$B:$B,'Country Selector'!$A$2)+VLOOKUP($C$1,'Multipliers and Adjustments'!$A$70:$I$86,TRUNC(COLUMN(V$2)/5)+2,FALSE)*SUMIFS('IEA-MethaneAbatement'!$N:$N,'IEA-MethaneAbatement'!$O:$O,"&lt;"&amp;$B45,'IEA-MethaneAbatement'!$O:$O,"&gt;="&amp;$A45,'IEA-MethaneAbatement'!$M:$M,$C$1,'IEA-MethaneAbatement'!$B:$B,'Country Selector'!$A$2)+VLOOKUP($D$1,'Multipliers and Adjustments'!$A$70:$I$86,TRUNC(COLUMN(V$2)/5)+2,FALSE)*SUMIFS('IEA-MethaneAbatement'!$N:$N,'IEA-MethaneAbatement'!$O:$O,"&lt;"&amp;$B45,'IEA-MethaneAbatement'!$O:$O,"&gt;="&amp;$A45,'IEA-MethaneAbatement'!$M:$M,$D$1,'IEA-MethaneAbatement'!$B:$B,'Country Selector'!$A$2)))*(1+INDEX('EPA to IEA Scaling'!$F$8:$AO$8,,MATCH(V$2,'EPA to IEA Scaling'!$F$1:$AO$1,0)))</f>
        <v>0</v>
      </c>
      <c r="W45" s="31" cm="1">
        <f t="array" ref="W45">((VLOOKUP($B$1,'Multipliers and Adjustments'!$A$70:$I$86,TRUNC(COLUMN(W$2)/5)+2,FALSE)*SUMIFS('IEA-MethaneAbatement'!$N:$N,'IEA-MethaneAbatement'!$O:$O,"&lt;"&amp;$B45,'IEA-MethaneAbatement'!$O:$O,"&gt;="&amp;$A45,'IEA-MethaneAbatement'!$M:$M,$B$1,'IEA-MethaneAbatement'!$B:$B,'Country Selector'!$A$2)+VLOOKUP($C$1,'Multipliers and Adjustments'!$A$70:$I$86,TRUNC(COLUMN(W$2)/5)+2,FALSE)*SUMIFS('IEA-MethaneAbatement'!$N:$N,'IEA-MethaneAbatement'!$O:$O,"&lt;"&amp;$B45,'IEA-MethaneAbatement'!$O:$O,"&gt;="&amp;$A45,'IEA-MethaneAbatement'!$M:$M,$C$1,'IEA-MethaneAbatement'!$B:$B,'Country Selector'!$A$2)+VLOOKUP($D$1,'Multipliers and Adjustments'!$A$70:$I$86,TRUNC(COLUMN(W$2)/5)+2,FALSE)*SUMIFS('IEA-MethaneAbatement'!$N:$N,'IEA-MethaneAbatement'!$O:$O,"&lt;"&amp;$B45,'IEA-MethaneAbatement'!$O:$O,"&gt;="&amp;$A45,'IEA-MethaneAbatement'!$M:$M,$D$1,'IEA-MethaneAbatement'!$B:$B,'Country Selector'!$A$2)))*(1+INDEX('EPA to IEA Scaling'!$F$8:$AO$8,,MATCH(W$2,'EPA to IEA Scaling'!$F$1:$AO$1,0)))</f>
        <v>0</v>
      </c>
      <c r="X45" cm="1">
        <f t="array" ref="X45">((VLOOKUP($B$1,'Multipliers and Adjustments'!$A$70:$I$86,TRUNC(COLUMN(X$2)/5)+2,FALSE)*SUMIFS('IEA-MethaneAbatement'!$N:$N,'IEA-MethaneAbatement'!$O:$O,"&lt;"&amp;$B45,'IEA-MethaneAbatement'!$O:$O,"&gt;="&amp;$A45,'IEA-MethaneAbatement'!$M:$M,$B$1,'IEA-MethaneAbatement'!$B:$B,'Country Selector'!$A$2)+VLOOKUP($C$1,'Multipliers and Adjustments'!$A$70:$I$86,TRUNC(COLUMN(X$2)/5)+2,FALSE)*SUMIFS('IEA-MethaneAbatement'!$N:$N,'IEA-MethaneAbatement'!$O:$O,"&lt;"&amp;$B45,'IEA-MethaneAbatement'!$O:$O,"&gt;="&amp;$A45,'IEA-MethaneAbatement'!$M:$M,$C$1,'IEA-MethaneAbatement'!$B:$B,'Country Selector'!$A$2)+VLOOKUP($D$1,'Multipliers and Adjustments'!$A$70:$I$86,TRUNC(COLUMN(X$2)/5)+2,FALSE)*SUMIFS('IEA-MethaneAbatement'!$N:$N,'IEA-MethaneAbatement'!$O:$O,"&lt;"&amp;$B45,'IEA-MethaneAbatement'!$O:$O,"&gt;="&amp;$A45,'IEA-MethaneAbatement'!$M:$M,$D$1,'IEA-MethaneAbatement'!$B:$B,'Country Selector'!$A$2)))*(1+INDEX('EPA to IEA Scaling'!$F$8:$AO$8,,MATCH(X$2,'EPA to IEA Scaling'!$F$1:$AO$1,0)))</f>
        <v>0</v>
      </c>
      <c r="Y45" cm="1">
        <f t="array" ref="Y45">((VLOOKUP($B$1,'Multipliers and Adjustments'!$A$70:$I$86,TRUNC(COLUMN(Y$2)/5)+2,FALSE)*SUMIFS('IEA-MethaneAbatement'!$N:$N,'IEA-MethaneAbatement'!$O:$O,"&lt;"&amp;$B45,'IEA-MethaneAbatement'!$O:$O,"&gt;="&amp;$A45,'IEA-MethaneAbatement'!$M:$M,$B$1,'IEA-MethaneAbatement'!$B:$B,'Country Selector'!$A$2)+VLOOKUP($C$1,'Multipliers and Adjustments'!$A$70:$I$86,TRUNC(COLUMN(Y$2)/5)+2,FALSE)*SUMIFS('IEA-MethaneAbatement'!$N:$N,'IEA-MethaneAbatement'!$O:$O,"&lt;"&amp;$B45,'IEA-MethaneAbatement'!$O:$O,"&gt;="&amp;$A45,'IEA-MethaneAbatement'!$M:$M,$C$1,'IEA-MethaneAbatement'!$B:$B,'Country Selector'!$A$2)+VLOOKUP($D$1,'Multipliers and Adjustments'!$A$70:$I$86,TRUNC(COLUMN(Y$2)/5)+2,FALSE)*SUMIFS('IEA-MethaneAbatement'!$N:$N,'IEA-MethaneAbatement'!$O:$O,"&lt;"&amp;$B45,'IEA-MethaneAbatement'!$O:$O,"&gt;="&amp;$A45,'IEA-MethaneAbatement'!$M:$M,$D$1,'IEA-MethaneAbatement'!$B:$B,'Country Selector'!$A$2)))*(1+INDEX('EPA to IEA Scaling'!$F$8:$AO$8,,MATCH(Y$2,'EPA to IEA Scaling'!$F$1:$AO$1,0)))</f>
        <v>0</v>
      </c>
      <c r="Z45" cm="1">
        <f t="array" ref="Z45">((VLOOKUP($B$1,'Multipliers and Adjustments'!$A$70:$I$86,TRUNC(COLUMN(Z$2)/5)+2,FALSE)*SUMIFS('IEA-MethaneAbatement'!$N:$N,'IEA-MethaneAbatement'!$O:$O,"&lt;"&amp;$B45,'IEA-MethaneAbatement'!$O:$O,"&gt;="&amp;$A45,'IEA-MethaneAbatement'!$M:$M,$B$1,'IEA-MethaneAbatement'!$B:$B,'Country Selector'!$A$2)+VLOOKUP($C$1,'Multipliers and Adjustments'!$A$70:$I$86,TRUNC(COLUMN(Z$2)/5)+2,FALSE)*SUMIFS('IEA-MethaneAbatement'!$N:$N,'IEA-MethaneAbatement'!$O:$O,"&lt;"&amp;$B45,'IEA-MethaneAbatement'!$O:$O,"&gt;="&amp;$A45,'IEA-MethaneAbatement'!$M:$M,$C$1,'IEA-MethaneAbatement'!$B:$B,'Country Selector'!$A$2)+VLOOKUP($D$1,'Multipliers and Adjustments'!$A$70:$I$86,TRUNC(COLUMN(Z$2)/5)+2,FALSE)*SUMIFS('IEA-MethaneAbatement'!$N:$N,'IEA-MethaneAbatement'!$O:$O,"&lt;"&amp;$B45,'IEA-MethaneAbatement'!$O:$O,"&gt;="&amp;$A45,'IEA-MethaneAbatement'!$M:$M,$D$1,'IEA-MethaneAbatement'!$B:$B,'Country Selector'!$A$2)))*(1+INDEX('EPA to IEA Scaling'!$F$8:$AO$8,,MATCH(Z$2,'EPA to IEA Scaling'!$F$1:$AO$1,0)))</f>
        <v>0</v>
      </c>
      <c r="AA45" cm="1">
        <f t="array" ref="AA45">((VLOOKUP($B$1,'Multipliers and Adjustments'!$A$70:$I$86,TRUNC(COLUMN(AA$2)/5)+2,FALSE)*SUMIFS('IEA-MethaneAbatement'!$N:$N,'IEA-MethaneAbatement'!$O:$O,"&lt;"&amp;$B45,'IEA-MethaneAbatement'!$O:$O,"&gt;="&amp;$A45,'IEA-MethaneAbatement'!$M:$M,$B$1,'IEA-MethaneAbatement'!$B:$B,'Country Selector'!$A$2)+VLOOKUP($C$1,'Multipliers and Adjustments'!$A$70:$I$86,TRUNC(COLUMN(AA$2)/5)+2,FALSE)*SUMIFS('IEA-MethaneAbatement'!$N:$N,'IEA-MethaneAbatement'!$O:$O,"&lt;"&amp;$B45,'IEA-MethaneAbatement'!$O:$O,"&gt;="&amp;$A45,'IEA-MethaneAbatement'!$M:$M,$C$1,'IEA-MethaneAbatement'!$B:$B,'Country Selector'!$A$2)+VLOOKUP($D$1,'Multipliers and Adjustments'!$A$70:$I$86,TRUNC(COLUMN(AA$2)/5)+2,FALSE)*SUMIFS('IEA-MethaneAbatement'!$N:$N,'IEA-MethaneAbatement'!$O:$O,"&lt;"&amp;$B45,'IEA-MethaneAbatement'!$O:$O,"&gt;="&amp;$A45,'IEA-MethaneAbatement'!$M:$M,$D$1,'IEA-MethaneAbatement'!$B:$B,'Country Selector'!$A$2)))*(1+INDEX('EPA to IEA Scaling'!$F$8:$AO$8,,MATCH(AA$2,'EPA to IEA Scaling'!$F$1:$AO$1,0)))</f>
        <v>0</v>
      </c>
      <c r="AB45" s="31" cm="1">
        <f t="array" ref="AB45">((VLOOKUP($B$1,'Multipliers and Adjustments'!$A$70:$I$86,TRUNC(COLUMN(AB$2)/5)+2,FALSE)*SUMIFS('IEA-MethaneAbatement'!$N:$N,'IEA-MethaneAbatement'!$O:$O,"&lt;"&amp;$B45,'IEA-MethaneAbatement'!$O:$O,"&gt;="&amp;$A45,'IEA-MethaneAbatement'!$M:$M,$B$1,'IEA-MethaneAbatement'!$B:$B,'Country Selector'!$A$2)+VLOOKUP($C$1,'Multipliers and Adjustments'!$A$70:$I$86,TRUNC(COLUMN(AB$2)/5)+2,FALSE)*SUMIFS('IEA-MethaneAbatement'!$N:$N,'IEA-MethaneAbatement'!$O:$O,"&lt;"&amp;$B45,'IEA-MethaneAbatement'!$O:$O,"&gt;="&amp;$A45,'IEA-MethaneAbatement'!$M:$M,$C$1,'IEA-MethaneAbatement'!$B:$B,'Country Selector'!$A$2)+VLOOKUP($D$1,'Multipliers and Adjustments'!$A$70:$I$86,TRUNC(COLUMN(AB$2)/5)+2,FALSE)*SUMIFS('IEA-MethaneAbatement'!$N:$N,'IEA-MethaneAbatement'!$O:$O,"&lt;"&amp;$B45,'IEA-MethaneAbatement'!$O:$O,"&gt;="&amp;$A45,'IEA-MethaneAbatement'!$M:$M,$D$1,'IEA-MethaneAbatement'!$B:$B,'Country Selector'!$A$2)))*(1+INDEX('EPA to IEA Scaling'!$F$8:$AO$8,,MATCH(AB$2,'EPA to IEA Scaling'!$F$1:$AO$1,0)))</f>
        <v>0</v>
      </c>
      <c r="AC45" cm="1">
        <f t="array" ref="AC45">((VLOOKUP($B$1,'Multipliers and Adjustments'!$A$70:$I$86,TRUNC(COLUMN(AC$2)/5)+2,FALSE)*SUMIFS('IEA-MethaneAbatement'!$N:$N,'IEA-MethaneAbatement'!$O:$O,"&lt;"&amp;$B45,'IEA-MethaneAbatement'!$O:$O,"&gt;="&amp;$A45,'IEA-MethaneAbatement'!$M:$M,$B$1,'IEA-MethaneAbatement'!$B:$B,'Country Selector'!$A$2)+VLOOKUP($C$1,'Multipliers and Adjustments'!$A$70:$I$86,TRUNC(COLUMN(AC$2)/5)+2,FALSE)*SUMIFS('IEA-MethaneAbatement'!$N:$N,'IEA-MethaneAbatement'!$O:$O,"&lt;"&amp;$B45,'IEA-MethaneAbatement'!$O:$O,"&gt;="&amp;$A45,'IEA-MethaneAbatement'!$M:$M,$C$1,'IEA-MethaneAbatement'!$B:$B,'Country Selector'!$A$2)+VLOOKUP($D$1,'Multipliers and Adjustments'!$A$70:$I$86,TRUNC(COLUMN(AC$2)/5)+2,FALSE)*SUMIFS('IEA-MethaneAbatement'!$N:$N,'IEA-MethaneAbatement'!$O:$O,"&lt;"&amp;$B45,'IEA-MethaneAbatement'!$O:$O,"&gt;="&amp;$A45,'IEA-MethaneAbatement'!$M:$M,$D$1,'IEA-MethaneAbatement'!$B:$B,'Country Selector'!$A$2)))*(1+INDEX('EPA to IEA Scaling'!$F$8:$AO$8,,MATCH(AC$2,'EPA to IEA Scaling'!$F$1:$AO$1,0)))</f>
        <v>0</v>
      </c>
      <c r="AD45" cm="1">
        <f t="array" ref="AD45">((VLOOKUP($B$1,'Multipliers and Adjustments'!$A$70:$I$86,TRUNC(COLUMN(AD$2)/5)+2,FALSE)*SUMIFS('IEA-MethaneAbatement'!$N:$N,'IEA-MethaneAbatement'!$O:$O,"&lt;"&amp;$B45,'IEA-MethaneAbatement'!$O:$O,"&gt;="&amp;$A45,'IEA-MethaneAbatement'!$M:$M,$B$1,'IEA-MethaneAbatement'!$B:$B,'Country Selector'!$A$2)+VLOOKUP($C$1,'Multipliers and Adjustments'!$A$70:$I$86,TRUNC(COLUMN(AD$2)/5)+2,FALSE)*SUMIFS('IEA-MethaneAbatement'!$N:$N,'IEA-MethaneAbatement'!$O:$O,"&lt;"&amp;$B45,'IEA-MethaneAbatement'!$O:$O,"&gt;="&amp;$A45,'IEA-MethaneAbatement'!$M:$M,$C$1,'IEA-MethaneAbatement'!$B:$B,'Country Selector'!$A$2)+VLOOKUP($D$1,'Multipliers and Adjustments'!$A$70:$I$86,TRUNC(COLUMN(AD$2)/5)+2,FALSE)*SUMIFS('IEA-MethaneAbatement'!$N:$N,'IEA-MethaneAbatement'!$O:$O,"&lt;"&amp;$B45,'IEA-MethaneAbatement'!$O:$O,"&gt;="&amp;$A45,'IEA-MethaneAbatement'!$M:$M,$D$1,'IEA-MethaneAbatement'!$B:$B,'Country Selector'!$A$2)))*(1+INDEX('EPA to IEA Scaling'!$F$8:$AO$8,,MATCH(AD$2,'EPA to IEA Scaling'!$F$1:$AO$1,0)))</f>
        <v>0</v>
      </c>
      <c r="AE45" cm="1">
        <f t="array" ref="AE45">((VLOOKUP($B$1,'Multipliers and Adjustments'!$A$70:$I$86,TRUNC(COLUMN(AE$2)/5)+2,FALSE)*SUMIFS('IEA-MethaneAbatement'!$N:$N,'IEA-MethaneAbatement'!$O:$O,"&lt;"&amp;$B45,'IEA-MethaneAbatement'!$O:$O,"&gt;="&amp;$A45,'IEA-MethaneAbatement'!$M:$M,$B$1,'IEA-MethaneAbatement'!$B:$B,'Country Selector'!$A$2)+VLOOKUP($C$1,'Multipliers and Adjustments'!$A$70:$I$86,TRUNC(COLUMN(AE$2)/5)+2,FALSE)*SUMIFS('IEA-MethaneAbatement'!$N:$N,'IEA-MethaneAbatement'!$O:$O,"&lt;"&amp;$B45,'IEA-MethaneAbatement'!$O:$O,"&gt;="&amp;$A45,'IEA-MethaneAbatement'!$M:$M,$C$1,'IEA-MethaneAbatement'!$B:$B,'Country Selector'!$A$2)+VLOOKUP($D$1,'Multipliers and Adjustments'!$A$70:$I$86,TRUNC(COLUMN(AE$2)/5)+2,FALSE)*SUMIFS('IEA-MethaneAbatement'!$N:$N,'IEA-MethaneAbatement'!$O:$O,"&lt;"&amp;$B45,'IEA-MethaneAbatement'!$O:$O,"&gt;="&amp;$A45,'IEA-MethaneAbatement'!$M:$M,$D$1,'IEA-MethaneAbatement'!$B:$B,'Country Selector'!$A$2)))*(1+INDEX('EPA to IEA Scaling'!$F$8:$AO$8,,MATCH(AE$2,'EPA to IEA Scaling'!$F$1:$AO$1,0)))</f>
        <v>0</v>
      </c>
      <c r="AF45" cm="1">
        <f t="array" ref="AF45">((VLOOKUP($B$1,'Multipliers and Adjustments'!$A$70:$I$86,TRUNC(COLUMN(AF$2)/5)+2,FALSE)*SUMIFS('IEA-MethaneAbatement'!$N:$N,'IEA-MethaneAbatement'!$O:$O,"&lt;"&amp;$B45,'IEA-MethaneAbatement'!$O:$O,"&gt;="&amp;$A45,'IEA-MethaneAbatement'!$M:$M,$B$1,'IEA-MethaneAbatement'!$B:$B,'Country Selector'!$A$2)+VLOOKUP($C$1,'Multipliers and Adjustments'!$A$70:$I$86,TRUNC(COLUMN(AF$2)/5)+2,FALSE)*SUMIFS('IEA-MethaneAbatement'!$N:$N,'IEA-MethaneAbatement'!$O:$O,"&lt;"&amp;$B45,'IEA-MethaneAbatement'!$O:$O,"&gt;="&amp;$A45,'IEA-MethaneAbatement'!$M:$M,$C$1,'IEA-MethaneAbatement'!$B:$B,'Country Selector'!$A$2)+VLOOKUP($D$1,'Multipliers and Adjustments'!$A$70:$I$86,TRUNC(COLUMN(AF$2)/5)+2,FALSE)*SUMIFS('IEA-MethaneAbatement'!$N:$N,'IEA-MethaneAbatement'!$O:$O,"&lt;"&amp;$B45,'IEA-MethaneAbatement'!$O:$O,"&gt;="&amp;$A45,'IEA-MethaneAbatement'!$M:$M,$D$1,'IEA-MethaneAbatement'!$B:$B,'Country Selector'!$A$2)))*(1+INDEX('EPA to IEA Scaling'!$F$8:$AO$8,,MATCH(AF$2,'EPA to IEA Scaling'!$F$1:$AO$1,0)))</f>
        <v>0</v>
      </c>
      <c r="AG45" s="31" cm="1">
        <f t="array" ref="AG45">((VLOOKUP($B$1,'Multipliers and Adjustments'!$A$70:$I$86,TRUNC(COLUMN(AG$2)/5)+2,FALSE)*SUMIFS('IEA-MethaneAbatement'!$N:$N,'IEA-MethaneAbatement'!$O:$O,"&lt;"&amp;$B45,'IEA-MethaneAbatement'!$O:$O,"&gt;="&amp;$A45,'IEA-MethaneAbatement'!$M:$M,$B$1,'IEA-MethaneAbatement'!$B:$B,'Country Selector'!$A$2)+VLOOKUP($C$1,'Multipliers and Adjustments'!$A$70:$I$86,TRUNC(COLUMN(AG$2)/5)+2,FALSE)*SUMIFS('IEA-MethaneAbatement'!$N:$N,'IEA-MethaneAbatement'!$O:$O,"&lt;"&amp;$B45,'IEA-MethaneAbatement'!$O:$O,"&gt;="&amp;$A45,'IEA-MethaneAbatement'!$M:$M,$C$1,'IEA-MethaneAbatement'!$B:$B,'Country Selector'!$A$2)+VLOOKUP($D$1,'Multipliers and Adjustments'!$A$70:$I$86,TRUNC(COLUMN(AG$2)/5)+2,FALSE)*SUMIFS('IEA-MethaneAbatement'!$N:$N,'IEA-MethaneAbatement'!$O:$O,"&lt;"&amp;$B45,'IEA-MethaneAbatement'!$O:$O,"&gt;="&amp;$A45,'IEA-MethaneAbatement'!$M:$M,$D$1,'IEA-MethaneAbatement'!$B:$B,'Country Selector'!$A$2)))*(1+INDEX('EPA to IEA Scaling'!$F$8:$AO$8,,MATCH(AG$2,'EPA to IEA Scaling'!$F$1:$AO$1,0)))</f>
        <v>0</v>
      </c>
      <c r="AH45" cm="1">
        <f t="array" ref="AH45">((VLOOKUP($B$1,'Multipliers and Adjustments'!$A$70:$I$86,TRUNC(COLUMN(AH$2)/5)+2,FALSE)*SUMIFS('IEA-MethaneAbatement'!$N:$N,'IEA-MethaneAbatement'!$O:$O,"&lt;"&amp;$B45,'IEA-MethaneAbatement'!$O:$O,"&gt;="&amp;$A45,'IEA-MethaneAbatement'!$M:$M,$B$1,'IEA-MethaneAbatement'!$B:$B,'Country Selector'!$A$2)+VLOOKUP($C$1,'Multipliers and Adjustments'!$A$70:$I$86,TRUNC(COLUMN(AH$2)/5)+2,FALSE)*SUMIFS('IEA-MethaneAbatement'!$N:$N,'IEA-MethaneAbatement'!$O:$O,"&lt;"&amp;$B45,'IEA-MethaneAbatement'!$O:$O,"&gt;="&amp;$A45,'IEA-MethaneAbatement'!$M:$M,$C$1,'IEA-MethaneAbatement'!$B:$B,'Country Selector'!$A$2)+VLOOKUP($D$1,'Multipliers and Adjustments'!$A$70:$I$86,TRUNC(COLUMN(AH$2)/5)+2,FALSE)*SUMIFS('IEA-MethaneAbatement'!$N:$N,'IEA-MethaneAbatement'!$O:$O,"&lt;"&amp;$B45,'IEA-MethaneAbatement'!$O:$O,"&gt;="&amp;$A45,'IEA-MethaneAbatement'!$M:$M,$D$1,'IEA-MethaneAbatement'!$B:$B,'Country Selector'!$A$2)))*(1+INDEX('EPA to IEA Scaling'!$F$8:$AO$8,,MATCH(AH$2,'EPA to IEA Scaling'!$F$1:$AO$1,0)))</f>
        <v>0</v>
      </c>
      <c r="AI45" cm="1">
        <f t="array" ref="AI45">((VLOOKUP($B$1,'Multipliers and Adjustments'!$A$70:$I$86,TRUNC(COLUMN(AI$2)/5)+2,FALSE)*SUMIFS('IEA-MethaneAbatement'!$N:$N,'IEA-MethaneAbatement'!$O:$O,"&lt;"&amp;$B45,'IEA-MethaneAbatement'!$O:$O,"&gt;="&amp;$A45,'IEA-MethaneAbatement'!$M:$M,$B$1,'IEA-MethaneAbatement'!$B:$B,'Country Selector'!$A$2)+VLOOKUP($C$1,'Multipliers and Adjustments'!$A$70:$I$86,TRUNC(COLUMN(AI$2)/5)+2,FALSE)*SUMIFS('IEA-MethaneAbatement'!$N:$N,'IEA-MethaneAbatement'!$O:$O,"&lt;"&amp;$B45,'IEA-MethaneAbatement'!$O:$O,"&gt;="&amp;$A45,'IEA-MethaneAbatement'!$M:$M,$C$1,'IEA-MethaneAbatement'!$B:$B,'Country Selector'!$A$2)+VLOOKUP($D$1,'Multipliers and Adjustments'!$A$70:$I$86,TRUNC(COLUMN(AI$2)/5)+2,FALSE)*SUMIFS('IEA-MethaneAbatement'!$N:$N,'IEA-MethaneAbatement'!$O:$O,"&lt;"&amp;$B45,'IEA-MethaneAbatement'!$O:$O,"&gt;="&amp;$A45,'IEA-MethaneAbatement'!$M:$M,$D$1,'IEA-MethaneAbatement'!$B:$B,'Country Selector'!$A$2)))*(1+INDEX('EPA to IEA Scaling'!$F$8:$AO$8,,MATCH(AI$2,'EPA to IEA Scaling'!$F$1:$AO$1,0)))</f>
        <v>0</v>
      </c>
      <c r="AJ45" cm="1">
        <f t="array" ref="AJ45">((VLOOKUP($B$1,'Multipliers and Adjustments'!$A$70:$I$86,TRUNC(COLUMN(AJ$2)/5)+2,FALSE)*SUMIFS('IEA-MethaneAbatement'!$N:$N,'IEA-MethaneAbatement'!$O:$O,"&lt;"&amp;$B45,'IEA-MethaneAbatement'!$O:$O,"&gt;="&amp;$A45,'IEA-MethaneAbatement'!$M:$M,$B$1,'IEA-MethaneAbatement'!$B:$B,'Country Selector'!$A$2)+VLOOKUP($C$1,'Multipliers and Adjustments'!$A$70:$I$86,TRUNC(COLUMN(AJ$2)/5)+2,FALSE)*SUMIFS('IEA-MethaneAbatement'!$N:$N,'IEA-MethaneAbatement'!$O:$O,"&lt;"&amp;$B45,'IEA-MethaneAbatement'!$O:$O,"&gt;="&amp;$A45,'IEA-MethaneAbatement'!$M:$M,$C$1,'IEA-MethaneAbatement'!$B:$B,'Country Selector'!$A$2)+VLOOKUP($D$1,'Multipliers and Adjustments'!$A$70:$I$86,TRUNC(COLUMN(AJ$2)/5)+2,FALSE)*SUMIFS('IEA-MethaneAbatement'!$N:$N,'IEA-MethaneAbatement'!$O:$O,"&lt;"&amp;$B45,'IEA-MethaneAbatement'!$O:$O,"&gt;="&amp;$A45,'IEA-MethaneAbatement'!$M:$M,$D$1,'IEA-MethaneAbatement'!$B:$B,'Country Selector'!$A$2)))*(1+INDEX('EPA to IEA Scaling'!$F$8:$AO$8,,MATCH(AJ$2,'EPA to IEA Scaling'!$F$1:$AO$1,0)))</f>
        <v>0</v>
      </c>
      <c r="AK45" cm="1">
        <f t="array" ref="AK45">((VLOOKUP($B$1,'Multipliers and Adjustments'!$A$70:$I$86,TRUNC(COLUMN(AK$2)/5)+2,FALSE)*SUMIFS('IEA-MethaneAbatement'!$N:$N,'IEA-MethaneAbatement'!$O:$O,"&lt;"&amp;$B45,'IEA-MethaneAbatement'!$O:$O,"&gt;="&amp;$A45,'IEA-MethaneAbatement'!$M:$M,$B$1,'IEA-MethaneAbatement'!$B:$B,'Country Selector'!$A$2)+VLOOKUP($C$1,'Multipliers and Adjustments'!$A$70:$I$86,TRUNC(COLUMN(AK$2)/5)+2,FALSE)*SUMIFS('IEA-MethaneAbatement'!$N:$N,'IEA-MethaneAbatement'!$O:$O,"&lt;"&amp;$B45,'IEA-MethaneAbatement'!$O:$O,"&gt;="&amp;$A45,'IEA-MethaneAbatement'!$M:$M,$C$1,'IEA-MethaneAbatement'!$B:$B,'Country Selector'!$A$2)+VLOOKUP($D$1,'Multipliers and Adjustments'!$A$70:$I$86,TRUNC(COLUMN(AK$2)/5)+2,FALSE)*SUMIFS('IEA-MethaneAbatement'!$N:$N,'IEA-MethaneAbatement'!$O:$O,"&lt;"&amp;$B45,'IEA-MethaneAbatement'!$O:$O,"&gt;="&amp;$A45,'IEA-MethaneAbatement'!$M:$M,$D$1,'IEA-MethaneAbatement'!$B:$B,'Country Selector'!$A$2)))*(1+INDEX('EPA to IEA Scaling'!$F$8:$AO$8,,MATCH(AK$2,'EPA to IEA Scaling'!$F$1:$AO$1,0)))</f>
        <v>0</v>
      </c>
      <c r="AL45" s="31" cm="1">
        <f t="array" ref="AL45">((VLOOKUP($B$1,'Multipliers and Adjustments'!$A$70:$I$86,TRUNC(COLUMN(AL$2)/5)+2,FALSE)*SUMIFS('IEA-MethaneAbatement'!$N:$N,'IEA-MethaneAbatement'!$O:$O,"&lt;"&amp;$B45,'IEA-MethaneAbatement'!$O:$O,"&gt;="&amp;$A45,'IEA-MethaneAbatement'!$M:$M,$B$1,'IEA-MethaneAbatement'!$B:$B,'Country Selector'!$A$2)+VLOOKUP($C$1,'Multipliers and Adjustments'!$A$70:$I$86,TRUNC(COLUMN(AL$2)/5)+2,FALSE)*SUMIFS('IEA-MethaneAbatement'!$N:$N,'IEA-MethaneAbatement'!$O:$O,"&lt;"&amp;$B45,'IEA-MethaneAbatement'!$O:$O,"&gt;="&amp;$A45,'IEA-MethaneAbatement'!$M:$M,$C$1,'IEA-MethaneAbatement'!$B:$B,'Country Selector'!$A$2)+VLOOKUP($D$1,'Multipliers and Adjustments'!$A$70:$I$86,TRUNC(COLUMN(AL$2)/5)+2,FALSE)*SUMIFS('IEA-MethaneAbatement'!$N:$N,'IEA-MethaneAbatement'!$O:$O,"&lt;"&amp;$B45,'IEA-MethaneAbatement'!$O:$O,"&gt;="&amp;$A45,'IEA-MethaneAbatement'!$M:$M,$D$1,'IEA-MethaneAbatement'!$B:$B,'Country Selector'!$A$2)))*(1+INDEX('EPA to IEA Scaling'!$F$8:$AO$8,,MATCH(AL$2,'EPA to IEA Scaling'!$F$1:$AO$1,0)))</f>
        <v>0</v>
      </c>
    </row>
    <row r="46" spans="1:38" x14ac:dyDescent="0.45">
      <c r="A46" s="12">
        <f t="shared" si="1"/>
        <v>150</v>
      </c>
      <c r="B46" s="11">
        <f t="shared" si="0"/>
        <v>200</v>
      </c>
      <c r="C46" s="31" cm="1">
        <f t="array" ref="C46">((VLOOKUP($B$1,'Multipliers and Adjustments'!$A$70:$I$86,TRUNC(COLUMN(C$2)/5)+2,FALSE)*SUMIFS('IEA-MethaneAbatement'!$N:$N,'IEA-MethaneAbatement'!$O:$O,"&lt;"&amp;$B46,'IEA-MethaneAbatement'!$O:$O,"&gt;="&amp;$A46,'IEA-MethaneAbatement'!$M:$M,$B$1,'IEA-MethaneAbatement'!$B:$B,'Country Selector'!$A$2)+VLOOKUP($C$1,'Multipliers and Adjustments'!$A$70:$I$86,TRUNC(COLUMN(C$2)/5)+2,FALSE)*SUMIFS('IEA-MethaneAbatement'!$N:$N,'IEA-MethaneAbatement'!$O:$O,"&lt;"&amp;$B46,'IEA-MethaneAbatement'!$O:$O,"&gt;="&amp;$A46,'IEA-MethaneAbatement'!$M:$M,$C$1,'IEA-MethaneAbatement'!$B:$B,'Country Selector'!$A$2)+VLOOKUP($D$1,'Multipliers and Adjustments'!$A$70:$I$86,TRUNC(COLUMN(C$2)/5)+2,FALSE)*SUMIFS('IEA-MethaneAbatement'!$N:$N,'IEA-MethaneAbatement'!$O:$O,"&lt;"&amp;$B46,'IEA-MethaneAbatement'!$O:$O,"&gt;="&amp;$A46,'IEA-MethaneAbatement'!$M:$M,$D$1,'IEA-MethaneAbatement'!$B:$B,'Country Selector'!$A$2)))*(1+INDEX('EPA to IEA Scaling'!$F$8:$AO$8,,MATCH(C$2,'EPA to IEA Scaling'!$F$1:$AO$1,0)))</f>
        <v>0</v>
      </c>
      <c r="D46" cm="1">
        <f t="array" ref="D46">((VLOOKUP($B$1,'Multipliers and Adjustments'!$A$70:$I$86,TRUNC(COLUMN(D$2)/5)+2,FALSE)*SUMIFS('IEA-MethaneAbatement'!$N:$N,'IEA-MethaneAbatement'!$O:$O,"&lt;"&amp;$B46,'IEA-MethaneAbatement'!$O:$O,"&gt;="&amp;$A46,'IEA-MethaneAbatement'!$M:$M,$B$1,'IEA-MethaneAbatement'!$B:$B,'Country Selector'!$A$2)+VLOOKUP($C$1,'Multipliers and Adjustments'!$A$70:$I$86,TRUNC(COLUMN(D$2)/5)+2,FALSE)*SUMIFS('IEA-MethaneAbatement'!$N:$N,'IEA-MethaneAbatement'!$O:$O,"&lt;"&amp;$B46,'IEA-MethaneAbatement'!$O:$O,"&gt;="&amp;$A46,'IEA-MethaneAbatement'!$M:$M,$C$1,'IEA-MethaneAbatement'!$B:$B,'Country Selector'!$A$2)+VLOOKUP($D$1,'Multipliers and Adjustments'!$A$70:$I$86,TRUNC(COLUMN(D$2)/5)+2,FALSE)*SUMIFS('IEA-MethaneAbatement'!$N:$N,'IEA-MethaneAbatement'!$O:$O,"&lt;"&amp;$B46,'IEA-MethaneAbatement'!$O:$O,"&gt;="&amp;$A46,'IEA-MethaneAbatement'!$M:$M,$D$1,'IEA-MethaneAbatement'!$B:$B,'Country Selector'!$A$2)))*(1+INDEX('EPA to IEA Scaling'!$F$8:$AO$8,,MATCH(D$2,'EPA to IEA Scaling'!$F$1:$AO$1,0)))</f>
        <v>0</v>
      </c>
      <c r="E46" cm="1">
        <f t="array" ref="E46">((VLOOKUP($B$1,'Multipliers and Adjustments'!$A$70:$I$86,TRUNC(COLUMN(E$2)/5)+2,FALSE)*SUMIFS('IEA-MethaneAbatement'!$N:$N,'IEA-MethaneAbatement'!$O:$O,"&lt;"&amp;$B46,'IEA-MethaneAbatement'!$O:$O,"&gt;="&amp;$A46,'IEA-MethaneAbatement'!$M:$M,$B$1,'IEA-MethaneAbatement'!$B:$B,'Country Selector'!$A$2)+VLOOKUP($C$1,'Multipliers and Adjustments'!$A$70:$I$86,TRUNC(COLUMN(E$2)/5)+2,FALSE)*SUMIFS('IEA-MethaneAbatement'!$N:$N,'IEA-MethaneAbatement'!$O:$O,"&lt;"&amp;$B46,'IEA-MethaneAbatement'!$O:$O,"&gt;="&amp;$A46,'IEA-MethaneAbatement'!$M:$M,$C$1,'IEA-MethaneAbatement'!$B:$B,'Country Selector'!$A$2)+VLOOKUP($D$1,'Multipliers and Adjustments'!$A$70:$I$86,TRUNC(COLUMN(E$2)/5)+2,FALSE)*SUMIFS('IEA-MethaneAbatement'!$N:$N,'IEA-MethaneAbatement'!$O:$O,"&lt;"&amp;$B46,'IEA-MethaneAbatement'!$O:$O,"&gt;="&amp;$A46,'IEA-MethaneAbatement'!$M:$M,$D$1,'IEA-MethaneAbatement'!$B:$B,'Country Selector'!$A$2)))*(1+INDEX('EPA to IEA Scaling'!$F$8:$AO$8,,MATCH(E$2,'EPA to IEA Scaling'!$F$1:$AO$1,0)))</f>
        <v>0</v>
      </c>
      <c r="F46" cm="1">
        <f t="array" ref="F46">((VLOOKUP($B$1,'Multipliers and Adjustments'!$A$70:$I$86,TRUNC(COLUMN(F$2)/5)+2,FALSE)*SUMIFS('IEA-MethaneAbatement'!$N:$N,'IEA-MethaneAbatement'!$O:$O,"&lt;"&amp;$B46,'IEA-MethaneAbatement'!$O:$O,"&gt;="&amp;$A46,'IEA-MethaneAbatement'!$M:$M,$B$1,'IEA-MethaneAbatement'!$B:$B,'Country Selector'!$A$2)+VLOOKUP($C$1,'Multipliers and Adjustments'!$A$70:$I$86,TRUNC(COLUMN(F$2)/5)+2,FALSE)*SUMIFS('IEA-MethaneAbatement'!$N:$N,'IEA-MethaneAbatement'!$O:$O,"&lt;"&amp;$B46,'IEA-MethaneAbatement'!$O:$O,"&gt;="&amp;$A46,'IEA-MethaneAbatement'!$M:$M,$C$1,'IEA-MethaneAbatement'!$B:$B,'Country Selector'!$A$2)+VLOOKUP($D$1,'Multipliers and Adjustments'!$A$70:$I$86,TRUNC(COLUMN(F$2)/5)+2,FALSE)*SUMIFS('IEA-MethaneAbatement'!$N:$N,'IEA-MethaneAbatement'!$O:$O,"&lt;"&amp;$B46,'IEA-MethaneAbatement'!$O:$O,"&gt;="&amp;$A46,'IEA-MethaneAbatement'!$M:$M,$D$1,'IEA-MethaneAbatement'!$B:$B,'Country Selector'!$A$2)))*(1+INDEX('EPA to IEA Scaling'!$F$8:$AO$8,,MATCH(F$2,'EPA to IEA Scaling'!$F$1:$AO$1,0)))</f>
        <v>0</v>
      </c>
      <c r="G46" cm="1">
        <f t="array" ref="G46">((VLOOKUP($B$1,'Multipliers and Adjustments'!$A$70:$I$86,TRUNC(COLUMN(G$2)/5)+2,FALSE)*SUMIFS('IEA-MethaneAbatement'!$N:$N,'IEA-MethaneAbatement'!$O:$O,"&lt;"&amp;$B46,'IEA-MethaneAbatement'!$O:$O,"&gt;="&amp;$A46,'IEA-MethaneAbatement'!$M:$M,$B$1,'IEA-MethaneAbatement'!$B:$B,'Country Selector'!$A$2)+VLOOKUP($C$1,'Multipliers and Adjustments'!$A$70:$I$86,TRUNC(COLUMN(G$2)/5)+2,FALSE)*SUMIFS('IEA-MethaneAbatement'!$N:$N,'IEA-MethaneAbatement'!$O:$O,"&lt;"&amp;$B46,'IEA-MethaneAbatement'!$O:$O,"&gt;="&amp;$A46,'IEA-MethaneAbatement'!$M:$M,$C$1,'IEA-MethaneAbatement'!$B:$B,'Country Selector'!$A$2)+VLOOKUP($D$1,'Multipliers and Adjustments'!$A$70:$I$86,TRUNC(COLUMN(G$2)/5)+2,FALSE)*SUMIFS('IEA-MethaneAbatement'!$N:$N,'IEA-MethaneAbatement'!$O:$O,"&lt;"&amp;$B46,'IEA-MethaneAbatement'!$O:$O,"&gt;="&amp;$A46,'IEA-MethaneAbatement'!$M:$M,$D$1,'IEA-MethaneAbatement'!$B:$B,'Country Selector'!$A$2)))*(1+INDEX('EPA to IEA Scaling'!$F$8:$AO$8,,MATCH(G$2,'EPA to IEA Scaling'!$F$1:$AO$1,0)))</f>
        <v>0</v>
      </c>
      <c r="H46" s="31" cm="1">
        <f t="array" ref="H46">((VLOOKUP($B$1,'Multipliers and Adjustments'!$A$70:$I$86,TRUNC(COLUMN(H$2)/5)+2,FALSE)*SUMIFS('IEA-MethaneAbatement'!$N:$N,'IEA-MethaneAbatement'!$O:$O,"&lt;"&amp;$B46,'IEA-MethaneAbatement'!$O:$O,"&gt;="&amp;$A46,'IEA-MethaneAbatement'!$M:$M,$B$1,'IEA-MethaneAbatement'!$B:$B,'Country Selector'!$A$2)+VLOOKUP($C$1,'Multipliers and Adjustments'!$A$70:$I$86,TRUNC(COLUMN(H$2)/5)+2,FALSE)*SUMIFS('IEA-MethaneAbatement'!$N:$N,'IEA-MethaneAbatement'!$O:$O,"&lt;"&amp;$B46,'IEA-MethaneAbatement'!$O:$O,"&gt;="&amp;$A46,'IEA-MethaneAbatement'!$M:$M,$C$1,'IEA-MethaneAbatement'!$B:$B,'Country Selector'!$A$2)+VLOOKUP($D$1,'Multipliers and Adjustments'!$A$70:$I$86,TRUNC(COLUMN(H$2)/5)+2,FALSE)*SUMIFS('IEA-MethaneAbatement'!$N:$N,'IEA-MethaneAbatement'!$O:$O,"&lt;"&amp;$B46,'IEA-MethaneAbatement'!$O:$O,"&gt;="&amp;$A46,'IEA-MethaneAbatement'!$M:$M,$D$1,'IEA-MethaneAbatement'!$B:$B,'Country Selector'!$A$2)))*(1+INDEX('EPA to IEA Scaling'!$F$8:$AO$8,,MATCH(H$2,'EPA to IEA Scaling'!$F$1:$AO$1,0)))</f>
        <v>0</v>
      </c>
      <c r="I46" cm="1">
        <f t="array" ref="I46">((VLOOKUP($B$1,'Multipliers and Adjustments'!$A$70:$I$86,TRUNC(COLUMN(I$2)/5)+2,FALSE)*SUMIFS('IEA-MethaneAbatement'!$N:$N,'IEA-MethaneAbatement'!$O:$O,"&lt;"&amp;$B46,'IEA-MethaneAbatement'!$O:$O,"&gt;="&amp;$A46,'IEA-MethaneAbatement'!$M:$M,$B$1,'IEA-MethaneAbatement'!$B:$B,'Country Selector'!$A$2)+VLOOKUP($C$1,'Multipliers and Adjustments'!$A$70:$I$86,TRUNC(COLUMN(I$2)/5)+2,FALSE)*SUMIFS('IEA-MethaneAbatement'!$N:$N,'IEA-MethaneAbatement'!$O:$O,"&lt;"&amp;$B46,'IEA-MethaneAbatement'!$O:$O,"&gt;="&amp;$A46,'IEA-MethaneAbatement'!$M:$M,$C$1,'IEA-MethaneAbatement'!$B:$B,'Country Selector'!$A$2)+VLOOKUP($D$1,'Multipliers and Adjustments'!$A$70:$I$86,TRUNC(COLUMN(I$2)/5)+2,FALSE)*SUMIFS('IEA-MethaneAbatement'!$N:$N,'IEA-MethaneAbatement'!$O:$O,"&lt;"&amp;$B46,'IEA-MethaneAbatement'!$O:$O,"&gt;="&amp;$A46,'IEA-MethaneAbatement'!$M:$M,$D$1,'IEA-MethaneAbatement'!$B:$B,'Country Selector'!$A$2)))*(1+INDEX('EPA to IEA Scaling'!$F$8:$AO$8,,MATCH(I$2,'EPA to IEA Scaling'!$F$1:$AO$1,0)))</f>
        <v>0</v>
      </c>
      <c r="J46" cm="1">
        <f t="array" ref="J46">((VLOOKUP($B$1,'Multipliers and Adjustments'!$A$70:$I$86,TRUNC(COLUMN(J$2)/5)+2,FALSE)*SUMIFS('IEA-MethaneAbatement'!$N:$N,'IEA-MethaneAbatement'!$O:$O,"&lt;"&amp;$B46,'IEA-MethaneAbatement'!$O:$O,"&gt;="&amp;$A46,'IEA-MethaneAbatement'!$M:$M,$B$1,'IEA-MethaneAbatement'!$B:$B,'Country Selector'!$A$2)+VLOOKUP($C$1,'Multipliers and Adjustments'!$A$70:$I$86,TRUNC(COLUMN(J$2)/5)+2,FALSE)*SUMIFS('IEA-MethaneAbatement'!$N:$N,'IEA-MethaneAbatement'!$O:$O,"&lt;"&amp;$B46,'IEA-MethaneAbatement'!$O:$O,"&gt;="&amp;$A46,'IEA-MethaneAbatement'!$M:$M,$C$1,'IEA-MethaneAbatement'!$B:$B,'Country Selector'!$A$2)+VLOOKUP($D$1,'Multipliers and Adjustments'!$A$70:$I$86,TRUNC(COLUMN(J$2)/5)+2,FALSE)*SUMIFS('IEA-MethaneAbatement'!$N:$N,'IEA-MethaneAbatement'!$O:$O,"&lt;"&amp;$B46,'IEA-MethaneAbatement'!$O:$O,"&gt;="&amp;$A46,'IEA-MethaneAbatement'!$M:$M,$D$1,'IEA-MethaneAbatement'!$B:$B,'Country Selector'!$A$2)))*(1+INDEX('EPA to IEA Scaling'!$F$8:$AO$8,,MATCH(J$2,'EPA to IEA Scaling'!$F$1:$AO$1,0)))</f>
        <v>0</v>
      </c>
      <c r="K46" cm="1">
        <f t="array" ref="K46">((VLOOKUP($B$1,'Multipliers and Adjustments'!$A$70:$I$86,TRUNC(COLUMN(K$2)/5)+2,FALSE)*SUMIFS('IEA-MethaneAbatement'!$N:$N,'IEA-MethaneAbatement'!$O:$O,"&lt;"&amp;$B46,'IEA-MethaneAbatement'!$O:$O,"&gt;="&amp;$A46,'IEA-MethaneAbatement'!$M:$M,$B$1,'IEA-MethaneAbatement'!$B:$B,'Country Selector'!$A$2)+VLOOKUP($C$1,'Multipliers and Adjustments'!$A$70:$I$86,TRUNC(COLUMN(K$2)/5)+2,FALSE)*SUMIFS('IEA-MethaneAbatement'!$N:$N,'IEA-MethaneAbatement'!$O:$O,"&lt;"&amp;$B46,'IEA-MethaneAbatement'!$O:$O,"&gt;="&amp;$A46,'IEA-MethaneAbatement'!$M:$M,$C$1,'IEA-MethaneAbatement'!$B:$B,'Country Selector'!$A$2)+VLOOKUP($D$1,'Multipliers and Adjustments'!$A$70:$I$86,TRUNC(COLUMN(K$2)/5)+2,FALSE)*SUMIFS('IEA-MethaneAbatement'!$N:$N,'IEA-MethaneAbatement'!$O:$O,"&lt;"&amp;$B46,'IEA-MethaneAbatement'!$O:$O,"&gt;="&amp;$A46,'IEA-MethaneAbatement'!$M:$M,$D$1,'IEA-MethaneAbatement'!$B:$B,'Country Selector'!$A$2)))*(1+INDEX('EPA to IEA Scaling'!$F$8:$AO$8,,MATCH(K$2,'EPA to IEA Scaling'!$F$1:$AO$1,0)))</f>
        <v>0</v>
      </c>
      <c r="L46" cm="1">
        <f t="array" ref="L46">((VLOOKUP($B$1,'Multipliers and Adjustments'!$A$70:$I$86,TRUNC(COLUMN(L$2)/5)+2,FALSE)*SUMIFS('IEA-MethaneAbatement'!$N:$N,'IEA-MethaneAbatement'!$O:$O,"&lt;"&amp;$B46,'IEA-MethaneAbatement'!$O:$O,"&gt;="&amp;$A46,'IEA-MethaneAbatement'!$M:$M,$B$1,'IEA-MethaneAbatement'!$B:$B,'Country Selector'!$A$2)+VLOOKUP($C$1,'Multipliers and Adjustments'!$A$70:$I$86,TRUNC(COLUMN(L$2)/5)+2,FALSE)*SUMIFS('IEA-MethaneAbatement'!$N:$N,'IEA-MethaneAbatement'!$O:$O,"&lt;"&amp;$B46,'IEA-MethaneAbatement'!$O:$O,"&gt;="&amp;$A46,'IEA-MethaneAbatement'!$M:$M,$C$1,'IEA-MethaneAbatement'!$B:$B,'Country Selector'!$A$2)+VLOOKUP($D$1,'Multipliers and Adjustments'!$A$70:$I$86,TRUNC(COLUMN(L$2)/5)+2,FALSE)*SUMIFS('IEA-MethaneAbatement'!$N:$N,'IEA-MethaneAbatement'!$O:$O,"&lt;"&amp;$B46,'IEA-MethaneAbatement'!$O:$O,"&gt;="&amp;$A46,'IEA-MethaneAbatement'!$M:$M,$D$1,'IEA-MethaneAbatement'!$B:$B,'Country Selector'!$A$2)))*(1+INDEX('EPA to IEA Scaling'!$F$8:$AO$8,,MATCH(L$2,'EPA to IEA Scaling'!$F$1:$AO$1,0)))</f>
        <v>0</v>
      </c>
      <c r="M46" s="31" cm="1">
        <f t="array" ref="M46">((VLOOKUP($B$1,'Multipliers and Adjustments'!$A$70:$I$86,TRUNC(COLUMN(M$2)/5)+2,FALSE)*SUMIFS('IEA-MethaneAbatement'!$N:$N,'IEA-MethaneAbatement'!$O:$O,"&lt;"&amp;$B46,'IEA-MethaneAbatement'!$O:$O,"&gt;="&amp;$A46,'IEA-MethaneAbatement'!$M:$M,$B$1,'IEA-MethaneAbatement'!$B:$B,'Country Selector'!$A$2)+VLOOKUP($C$1,'Multipliers and Adjustments'!$A$70:$I$86,TRUNC(COLUMN(M$2)/5)+2,FALSE)*SUMIFS('IEA-MethaneAbatement'!$N:$N,'IEA-MethaneAbatement'!$O:$O,"&lt;"&amp;$B46,'IEA-MethaneAbatement'!$O:$O,"&gt;="&amp;$A46,'IEA-MethaneAbatement'!$M:$M,$C$1,'IEA-MethaneAbatement'!$B:$B,'Country Selector'!$A$2)+VLOOKUP($D$1,'Multipliers and Adjustments'!$A$70:$I$86,TRUNC(COLUMN(M$2)/5)+2,FALSE)*SUMIFS('IEA-MethaneAbatement'!$N:$N,'IEA-MethaneAbatement'!$O:$O,"&lt;"&amp;$B46,'IEA-MethaneAbatement'!$O:$O,"&gt;="&amp;$A46,'IEA-MethaneAbatement'!$M:$M,$D$1,'IEA-MethaneAbatement'!$B:$B,'Country Selector'!$A$2)))*(1+INDEX('EPA to IEA Scaling'!$F$8:$AO$8,,MATCH(M$2,'EPA to IEA Scaling'!$F$1:$AO$1,0)))</f>
        <v>0</v>
      </c>
      <c r="N46" cm="1">
        <f t="array" ref="N46">((VLOOKUP($B$1,'Multipliers and Adjustments'!$A$70:$I$86,TRUNC(COLUMN(N$2)/5)+2,FALSE)*SUMIFS('IEA-MethaneAbatement'!$N:$N,'IEA-MethaneAbatement'!$O:$O,"&lt;"&amp;$B46,'IEA-MethaneAbatement'!$O:$O,"&gt;="&amp;$A46,'IEA-MethaneAbatement'!$M:$M,$B$1,'IEA-MethaneAbatement'!$B:$B,'Country Selector'!$A$2)+VLOOKUP($C$1,'Multipliers and Adjustments'!$A$70:$I$86,TRUNC(COLUMN(N$2)/5)+2,FALSE)*SUMIFS('IEA-MethaneAbatement'!$N:$N,'IEA-MethaneAbatement'!$O:$O,"&lt;"&amp;$B46,'IEA-MethaneAbatement'!$O:$O,"&gt;="&amp;$A46,'IEA-MethaneAbatement'!$M:$M,$C$1,'IEA-MethaneAbatement'!$B:$B,'Country Selector'!$A$2)+VLOOKUP($D$1,'Multipliers and Adjustments'!$A$70:$I$86,TRUNC(COLUMN(N$2)/5)+2,FALSE)*SUMIFS('IEA-MethaneAbatement'!$N:$N,'IEA-MethaneAbatement'!$O:$O,"&lt;"&amp;$B46,'IEA-MethaneAbatement'!$O:$O,"&gt;="&amp;$A46,'IEA-MethaneAbatement'!$M:$M,$D$1,'IEA-MethaneAbatement'!$B:$B,'Country Selector'!$A$2)))*(1+INDEX('EPA to IEA Scaling'!$F$8:$AO$8,,MATCH(N$2,'EPA to IEA Scaling'!$F$1:$AO$1,0)))</f>
        <v>0</v>
      </c>
      <c r="O46" cm="1">
        <f t="array" ref="O46">((VLOOKUP($B$1,'Multipliers and Adjustments'!$A$70:$I$86,TRUNC(COLUMN(O$2)/5)+2,FALSE)*SUMIFS('IEA-MethaneAbatement'!$N:$N,'IEA-MethaneAbatement'!$O:$O,"&lt;"&amp;$B46,'IEA-MethaneAbatement'!$O:$O,"&gt;="&amp;$A46,'IEA-MethaneAbatement'!$M:$M,$B$1,'IEA-MethaneAbatement'!$B:$B,'Country Selector'!$A$2)+VLOOKUP($C$1,'Multipliers and Adjustments'!$A$70:$I$86,TRUNC(COLUMN(O$2)/5)+2,FALSE)*SUMIFS('IEA-MethaneAbatement'!$N:$N,'IEA-MethaneAbatement'!$O:$O,"&lt;"&amp;$B46,'IEA-MethaneAbatement'!$O:$O,"&gt;="&amp;$A46,'IEA-MethaneAbatement'!$M:$M,$C$1,'IEA-MethaneAbatement'!$B:$B,'Country Selector'!$A$2)+VLOOKUP($D$1,'Multipliers and Adjustments'!$A$70:$I$86,TRUNC(COLUMN(O$2)/5)+2,FALSE)*SUMIFS('IEA-MethaneAbatement'!$N:$N,'IEA-MethaneAbatement'!$O:$O,"&lt;"&amp;$B46,'IEA-MethaneAbatement'!$O:$O,"&gt;="&amp;$A46,'IEA-MethaneAbatement'!$M:$M,$D$1,'IEA-MethaneAbatement'!$B:$B,'Country Selector'!$A$2)))*(1+INDEX('EPA to IEA Scaling'!$F$8:$AO$8,,MATCH(O$2,'EPA to IEA Scaling'!$F$1:$AO$1,0)))</f>
        <v>0</v>
      </c>
      <c r="P46" cm="1">
        <f t="array" ref="P46">((VLOOKUP($B$1,'Multipliers and Adjustments'!$A$70:$I$86,TRUNC(COLUMN(P$2)/5)+2,FALSE)*SUMIFS('IEA-MethaneAbatement'!$N:$N,'IEA-MethaneAbatement'!$O:$O,"&lt;"&amp;$B46,'IEA-MethaneAbatement'!$O:$O,"&gt;="&amp;$A46,'IEA-MethaneAbatement'!$M:$M,$B$1,'IEA-MethaneAbatement'!$B:$B,'Country Selector'!$A$2)+VLOOKUP($C$1,'Multipliers and Adjustments'!$A$70:$I$86,TRUNC(COLUMN(P$2)/5)+2,FALSE)*SUMIFS('IEA-MethaneAbatement'!$N:$N,'IEA-MethaneAbatement'!$O:$O,"&lt;"&amp;$B46,'IEA-MethaneAbatement'!$O:$O,"&gt;="&amp;$A46,'IEA-MethaneAbatement'!$M:$M,$C$1,'IEA-MethaneAbatement'!$B:$B,'Country Selector'!$A$2)+VLOOKUP($D$1,'Multipliers and Adjustments'!$A$70:$I$86,TRUNC(COLUMN(P$2)/5)+2,FALSE)*SUMIFS('IEA-MethaneAbatement'!$N:$N,'IEA-MethaneAbatement'!$O:$O,"&lt;"&amp;$B46,'IEA-MethaneAbatement'!$O:$O,"&gt;="&amp;$A46,'IEA-MethaneAbatement'!$M:$M,$D$1,'IEA-MethaneAbatement'!$B:$B,'Country Selector'!$A$2)))*(1+INDEX('EPA to IEA Scaling'!$F$8:$AO$8,,MATCH(P$2,'EPA to IEA Scaling'!$F$1:$AO$1,0)))</f>
        <v>0</v>
      </c>
      <c r="Q46" cm="1">
        <f t="array" ref="Q46">((VLOOKUP($B$1,'Multipliers and Adjustments'!$A$70:$I$86,TRUNC(COLUMN(Q$2)/5)+2,FALSE)*SUMIFS('IEA-MethaneAbatement'!$N:$N,'IEA-MethaneAbatement'!$O:$O,"&lt;"&amp;$B46,'IEA-MethaneAbatement'!$O:$O,"&gt;="&amp;$A46,'IEA-MethaneAbatement'!$M:$M,$B$1,'IEA-MethaneAbatement'!$B:$B,'Country Selector'!$A$2)+VLOOKUP($C$1,'Multipliers and Adjustments'!$A$70:$I$86,TRUNC(COLUMN(Q$2)/5)+2,FALSE)*SUMIFS('IEA-MethaneAbatement'!$N:$N,'IEA-MethaneAbatement'!$O:$O,"&lt;"&amp;$B46,'IEA-MethaneAbatement'!$O:$O,"&gt;="&amp;$A46,'IEA-MethaneAbatement'!$M:$M,$C$1,'IEA-MethaneAbatement'!$B:$B,'Country Selector'!$A$2)+VLOOKUP($D$1,'Multipliers and Adjustments'!$A$70:$I$86,TRUNC(COLUMN(Q$2)/5)+2,FALSE)*SUMIFS('IEA-MethaneAbatement'!$N:$N,'IEA-MethaneAbatement'!$O:$O,"&lt;"&amp;$B46,'IEA-MethaneAbatement'!$O:$O,"&gt;="&amp;$A46,'IEA-MethaneAbatement'!$M:$M,$D$1,'IEA-MethaneAbatement'!$B:$B,'Country Selector'!$A$2)))*(1+INDEX('EPA to IEA Scaling'!$F$8:$AO$8,,MATCH(Q$2,'EPA to IEA Scaling'!$F$1:$AO$1,0)))</f>
        <v>0</v>
      </c>
      <c r="R46" s="31" cm="1">
        <f t="array" ref="R46">((VLOOKUP($B$1,'Multipliers and Adjustments'!$A$70:$I$86,TRUNC(COLUMN(R$2)/5)+2,FALSE)*SUMIFS('IEA-MethaneAbatement'!$N:$N,'IEA-MethaneAbatement'!$O:$O,"&lt;"&amp;$B46,'IEA-MethaneAbatement'!$O:$O,"&gt;="&amp;$A46,'IEA-MethaneAbatement'!$M:$M,$B$1,'IEA-MethaneAbatement'!$B:$B,'Country Selector'!$A$2)+VLOOKUP($C$1,'Multipliers and Adjustments'!$A$70:$I$86,TRUNC(COLUMN(R$2)/5)+2,FALSE)*SUMIFS('IEA-MethaneAbatement'!$N:$N,'IEA-MethaneAbatement'!$O:$O,"&lt;"&amp;$B46,'IEA-MethaneAbatement'!$O:$O,"&gt;="&amp;$A46,'IEA-MethaneAbatement'!$M:$M,$C$1,'IEA-MethaneAbatement'!$B:$B,'Country Selector'!$A$2)+VLOOKUP($D$1,'Multipliers and Adjustments'!$A$70:$I$86,TRUNC(COLUMN(R$2)/5)+2,FALSE)*SUMIFS('IEA-MethaneAbatement'!$N:$N,'IEA-MethaneAbatement'!$O:$O,"&lt;"&amp;$B46,'IEA-MethaneAbatement'!$O:$O,"&gt;="&amp;$A46,'IEA-MethaneAbatement'!$M:$M,$D$1,'IEA-MethaneAbatement'!$B:$B,'Country Selector'!$A$2)))*(1+INDEX('EPA to IEA Scaling'!$F$8:$AO$8,,MATCH(R$2,'EPA to IEA Scaling'!$F$1:$AO$1,0)))</f>
        <v>0</v>
      </c>
      <c r="S46" cm="1">
        <f t="array" ref="S46">((VLOOKUP($B$1,'Multipliers and Adjustments'!$A$70:$I$86,TRUNC(COLUMN(S$2)/5)+2,FALSE)*SUMIFS('IEA-MethaneAbatement'!$N:$N,'IEA-MethaneAbatement'!$O:$O,"&lt;"&amp;$B46,'IEA-MethaneAbatement'!$O:$O,"&gt;="&amp;$A46,'IEA-MethaneAbatement'!$M:$M,$B$1,'IEA-MethaneAbatement'!$B:$B,'Country Selector'!$A$2)+VLOOKUP($C$1,'Multipliers and Adjustments'!$A$70:$I$86,TRUNC(COLUMN(S$2)/5)+2,FALSE)*SUMIFS('IEA-MethaneAbatement'!$N:$N,'IEA-MethaneAbatement'!$O:$O,"&lt;"&amp;$B46,'IEA-MethaneAbatement'!$O:$O,"&gt;="&amp;$A46,'IEA-MethaneAbatement'!$M:$M,$C$1,'IEA-MethaneAbatement'!$B:$B,'Country Selector'!$A$2)+VLOOKUP($D$1,'Multipliers and Adjustments'!$A$70:$I$86,TRUNC(COLUMN(S$2)/5)+2,FALSE)*SUMIFS('IEA-MethaneAbatement'!$N:$N,'IEA-MethaneAbatement'!$O:$O,"&lt;"&amp;$B46,'IEA-MethaneAbatement'!$O:$O,"&gt;="&amp;$A46,'IEA-MethaneAbatement'!$M:$M,$D$1,'IEA-MethaneAbatement'!$B:$B,'Country Selector'!$A$2)))*(1+INDEX('EPA to IEA Scaling'!$F$8:$AO$8,,MATCH(S$2,'EPA to IEA Scaling'!$F$1:$AO$1,0)))</f>
        <v>0</v>
      </c>
      <c r="T46" cm="1">
        <f t="array" ref="T46">((VLOOKUP($B$1,'Multipliers and Adjustments'!$A$70:$I$86,TRUNC(COLUMN(T$2)/5)+2,FALSE)*SUMIFS('IEA-MethaneAbatement'!$N:$N,'IEA-MethaneAbatement'!$O:$O,"&lt;"&amp;$B46,'IEA-MethaneAbatement'!$O:$O,"&gt;="&amp;$A46,'IEA-MethaneAbatement'!$M:$M,$B$1,'IEA-MethaneAbatement'!$B:$B,'Country Selector'!$A$2)+VLOOKUP($C$1,'Multipliers and Adjustments'!$A$70:$I$86,TRUNC(COLUMN(T$2)/5)+2,FALSE)*SUMIFS('IEA-MethaneAbatement'!$N:$N,'IEA-MethaneAbatement'!$O:$O,"&lt;"&amp;$B46,'IEA-MethaneAbatement'!$O:$O,"&gt;="&amp;$A46,'IEA-MethaneAbatement'!$M:$M,$C$1,'IEA-MethaneAbatement'!$B:$B,'Country Selector'!$A$2)+VLOOKUP($D$1,'Multipliers and Adjustments'!$A$70:$I$86,TRUNC(COLUMN(T$2)/5)+2,FALSE)*SUMIFS('IEA-MethaneAbatement'!$N:$N,'IEA-MethaneAbatement'!$O:$O,"&lt;"&amp;$B46,'IEA-MethaneAbatement'!$O:$O,"&gt;="&amp;$A46,'IEA-MethaneAbatement'!$M:$M,$D$1,'IEA-MethaneAbatement'!$B:$B,'Country Selector'!$A$2)))*(1+INDEX('EPA to IEA Scaling'!$F$8:$AO$8,,MATCH(T$2,'EPA to IEA Scaling'!$F$1:$AO$1,0)))</f>
        <v>0</v>
      </c>
      <c r="U46" cm="1">
        <f t="array" ref="U46">((VLOOKUP($B$1,'Multipliers and Adjustments'!$A$70:$I$86,TRUNC(COLUMN(U$2)/5)+2,FALSE)*SUMIFS('IEA-MethaneAbatement'!$N:$N,'IEA-MethaneAbatement'!$O:$O,"&lt;"&amp;$B46,'IEA-MethaneAbatement'!$O:$O,"&gt;="&amp;$A46,'IEA-MethaneAbatement'!$M:$M,$B$1,'IEA-MethaneAbatement'!$B:$B,'Country Selector'!$A$2)+VLOOKUP($C$1,'Multipliers and Adjustments'!$A$70:$I$86,TRUNC(COLUMN(U$2)/5)+2,FALSE)*SUMIFS('IEA-MethaneAbatement'!$N:$N,'IEA-MethaneAbatement'!$O:$O,"&lt;"&amp;$B46,'IEA-MethaneAbatement'!$O:$O,"&gt;="&amp;$A46,'IEA-MethaneAbatement'!$M:$M,$C$1,'IEA-MethaneAbatement'!$B:$B,'Country Selector'!$A$2)+VLOOKUP($D$1,'Multipliers and Adjustments'!$A$70:$I$86,TRUNC(COLUMN(U$2)/5)+2,FALSE)*SUMIFS('IEA-MethaneAbatement'!$N:$N,'IEA-MethaneAbatement'!$O:$O,"&lt;"&amp;$B46,'IEA-MethaneAbatement'!$O:$O,"&gt;="&amp;$A46,'IEA-MethaneAbatement'!$M:$M,$D$1,'IEA-MethaneAbatement'!$B:$B,'Country Selector'!$A$2)))*(1+INDEX('EPA to IEA Scaling'!$F$8:$AO$8,,MATCH(U$2,'EPA to IEA Scaling'!$F$1:$AO$1,0)))</f>
        <v>0</v>
      </c>
      <c r="V46" cm="1">
        <f t="array" ref="V46">((VLOOKUP($B$1,'Multipliers and Adjustments'!$A$70:$I$86,TRUNC(COLUMN(V$2)/5)+2,FALSE)*SUMIFS('IEA-MethaneAbatement'!$N:$N,'IEA-MethaneAbatement'!$O:$O,"&lt;"&amp;$B46,'IEA-MethaneAbatement'!$O:$O,"&gt;="&amp;$A46,'IEA-MethaneAbatement'!$M:$M,$B$1,'IEA-MethaneAbatement'!$B:$B,'Country Selector'!$A$2)+VLOOKUP($C$1,'Multipliers and Adjustments'!$A$70:$I$86,TRUNC(COLUMN(V$2)/5)+2,FALSE)*SUMIFS('IEA-MethaneAbatement'!$N:$N,'IEA-MethaneAbatement'!$O:$O,"&lt;"&amp;$B46,'IEA-MethaneAbatement'!$O:$O,"&gt;="&amp;$A46,'IEA-MethaneAbatement'!$M:$M,$C$1,'IEA-MethaneAbatement'!$B:$B,'Country Selector'!$A$2)+VLOOKUP($D$1,'Multipliers and Adjustments'!$A$70:$I$86,TRUNC(COLUMN(V$2)/5)+2,FALSE)*SUMIFS('IEA-MethaneAbatement'!$N:$N,'IEA-MethaneAbatement'!$O:$O,"&lt;"&amp;$B46,'IEA-MethaneAbatement'!$O:$O,"&gt;="&amp;$A46,'IEA-MethaneAbatement'!$M:$M,$D$1,'IEA-MethaneAbatement'!$B:$B,'Country Selector'!$A$2)))*(1+INDEX('EPA to IEA Scaling'!$F$8:$AO$8,,MATCH(V$2,'EPA to IEA Scaling'!$F$1:$AO$1,0)))</f>
        <v>0</v>
      </c>
      <c r="W46" s="31" cm="1">
        <f t="array" ref="W46">((VLOOKUP($B$1,'Multipliers and Adjustments'!$A$70:$I$86,TRUNC(COLUMN(W$2)/5)+2,FALSE)*SUMIFS('IEA-MethaneAbatement'!$N:$N,'IEA-MethaneAbatement'!$O:$O,"&lt;"&amp;$B46,'IEA-MethaneAbatement'!$O:$O,"&gt;="&amp;$A46,'IEA-MethaneAbatement'!$M:$M,$B$1,'IEA-MethaneAbatement'!$B:$B,'Country Selector'!$A$2)+VLOOKUP($C$1,'Multipliers and Adjustments'!$A$70:$I$86,TRUNC(COLUMN(W$2)/5)+2,FALSE)*SUMIFS('IEA-MethaneAbatement'!$N:$N,'IEA-MethaneAbatement'!$O:$O,"&lt;"&amp;$B46,'IEA-MethaneAbatement'!$O:$O,"&gt;="&amp;$A46,'IEA-MethaneAbatement'!$M:$M,$C$1,'IEA-MethaneAbatement'!$B:$B,'Country Selector'!$A$2)+VLOOKUP($D$1,'Multipliers and Adjustments'!$A$70:$I$86,TRUNC(COLUMN(W$2)/5)+2,FALSE)*SUMIFS('IEA-MethaneAbatement'!$N:$N,'IEA-MethaneAbatement'!$O:$O,"&lt;"&amp;$B46,'IEA-MethaneAbatement'!$O:$O,"&gt;="&amp;$A46,'IEA-MethaneAbatement'!$M:$M,$D$1,'IEA-MethaneAbatement'!$B:$B,'Country Selector'!$A$2)))*(1+INDEX('EPA to IEA Scaling'!$F$8:$AO$8,,MATCH(W$2,'EPA to IEA Scaling'!$F$1:$AO$1,0)))</f>
        <v>0</v>
      </c>
      <c r="X46" cm="1">
        <f t="array" ref="X46">((VLOOKUP($B$1,'Multipliers and Adjustments'!$A$70:$I$86,TRUNC(COLUMN(X$2)/5)+2,FALSE)*SUMIFS('IEA-MethaneAbatement'!$N:$N,'IEA-MethaneAbatement'!$O:$O,"&lt;"&amp;$B46,'IEA-MethaneAbatement'!$O:$O,"&gt;="&amp;$A46,'IEA-MethaneAbatement'!$M:$M,$B$1,'IEA-MethaneAbatement'!$B:$B,'Country Selector'!$A$2)+VLOOKUP($C$1,'Multipliers and Adjustments'!$A$70:$I$86,TRUNC(COLUMN(X$2)/5)+2,FALSE)*SUMIFS('IEA-MethaneAbatement'!$N:$N,'IEA-MethaneAbatement'!$O:$O,"&lt;"&amp;$B46,'IEA-MethaneAbatement'!$O:$O,"&gt;="&amp;$A46,'IEA-MethaneAbatement'!$M:$M,$C$1,'IEA-MethaneAbatement'!$B:$B,'Country Selector'!$A$2)+VLOOKUP($D$1,'Multipliers and Adjustments'!$A$70:$I$86,TRUNC(COLUMN(X$2)/5)+2,FALSE)*SUMIFS('IEA-MethaneAbatement'!$N:$N,'IEA-MethaneAbatement'!$O:$O,"&lt;"&amp;$B46,'IEA-MethaneAbatement'!$O:$O,"&gt;="&amp;$A46,'IEA-MethaneAbatement'!$M:$M,$D$1,'IEA-MethaneAbatement'!$B:$B,'Country Selector'!$A$2)))*(1+INDEX('EPA to IEA Scaling'!$F$8:$AO$8,,MATCH(X$2,'EPA to IEA Scaling'!$F$1:$AO$1,0)))</f>
        <v>0</v>
      </c>
      <c r="Y46" cm="1">
        <f t="array" ref="Y46">((VLOOKUP($B$1,'Multipliers and Adjustments'!$A$70:$I$86,TRUNC(COLUMN(Y$2)/5)+2,FALSE)*SUMIFS('IEA-MethaneAbatement'!$N:$N,'IEA-MethaneAbatement'!$O:$O,"&lt;"&amp;$B46,'IEA-MethaneAbatement'!$O:$O,"&gt;="&amp;$A46,'IEA-MethaneAbatement'!$M:$M,$B$1,'IEA-MethaneAbatement'!$B:$B,'Country Selector'!$A$2)+VLOOKUP($C$1,'Multipliers and Adjustments'!$A$70:$I$86,TRUNC(COLUMN(Y$2)/5)+2,FALSE)*SUMIFS('IEA-MethaneAbatement'!$N:$N,'IEA-MethaneAbatement'!$O:$O,"&lt;"&amp;$B46,'IEA-MethaneAbatement'!$O:$O,"&gt;="&amp;$A46,'IEA-MethaneAbatement'!$M:$M,$C$1,'IEA-MethaneAbatement'!$B:$B,'Country Selector'!$A$2)+VLOOKUP($D$1,'Multipliers and Adjustments'!$A$70:$I$86,TRUNC(COLUMN(Y$2)/5)+2,FALSE)*SUMIFS('IEA-MethaneAbatement'!$N:$N,'IEA-MethaneAbatement'!$O:$O,"&lt;"&amp;$B46,'IEA-MethaneAbatement'!$O:$O,"&gt;="&amp;$A46,'IEA-MethaneAbatement'!$M:$M,$D$1,'IEA-MethaneAbatement'!$B:$B,'Country Selector'!$A$2)))*(1+INDEX('EPA to IEA Scaling'!$F$8:$AO$8,,MATCH(Y$2,'EPA to IEA Scaling'!$F$1:$AO$1,0)))</f>
        <v>0</v>
      </c>
      <c r="Z46" cm="1">
        <f t="array" ref="Z46">((VLOOKUP($B$1,'Multipliers and Adjustments'!$A$70:$I$86,TRUNC(COLUMN(Z$2)/5)+2,FALSE)*SUMIFS('IEA-MethaneAbatement'!$N:$N,'IEA-MethaneAbatement'!$O:$O,"&lt;"&amp;$B46,'IEA-MethaneAbatement'!$O:$O,"&gt;="&amp;$A46,'IEA-MethaneAbatement'!$M:$M,$B$1,'IEA-MethaneAbatement'!$B:$B,'Country Selector'!$A$2)+VLOOKUP($C$1,'Multipliers and Adjustments'!$A$70:$I$86,TRUNC(COLUMN(Z$2)/5)+2,FALSE)*SUMIFS('IEA-MethaneAbatement'!$N:$N,'IEA-MethaneAbatement'!$O:$O,"&lt;"&amp;$B46,'IEA-MethaneAbatement'!$O:$O,"&gt;="&amp;$A46,'IEA-MethaneAbatement'!$M:$M,$C$1,'IEA-MethaneAbatement'!$B:$B,'Country Selector'!$A$2)+VLOOKUP($D$1,'Multipliers and Adjustments'!$A$70:$I$86,TRUNC(COLUMN(Z$2)/5)+2,FALSE)*SUMIFS('IEA-MethaneAbatement'!$N:$N,'IEA-MethaneAbatement'!$O:$O,"&lt;"&amp;$B46,'IEA-MethaneAbatement'!$O:$O,"&gt;="&amp;$A46,'IEA-MethaneAbatement'!$M:$M,$D$1,'IEA-MethaneAbatement'!$B:$B,'Country Selector'!$A$2)))*(1+INDEX('EPA to IEA Scaling'!$F$8:$AO$8,,MATCH(Z$2,'EPA to IEA Scaling'!$F$1:$AO$1,0)))</f>
        <v>0</v>
      </c>
      <c r="AA46" cm="1">
        <f t="array" ref="AA46">((VLOOKUP($B$1,'Multipliers and Adjustments'!$A$70:$I$86,TRUNC(COLUMN(AA$2)/5)+2,FALSE)*SUMIFS('IEA-MethaneAbatement'!$N:$N,'IEA-MethaneAbatement'!$O:$O,"&lt;"&amp;$B46,'IEA-MethaneAbatement'!$O:$O,"&gt;="&amp;$A46,'IEA-MethaneAbatement'!$M:$M,$B$1,'IEA-MethaneAbatement'!$B:$B,'Country Selector'!$A$2)+VLOOKUP($C$1,'Multipliers and Adjustments'!$A$70:$I$86,TRUNC(COLUMN(AA$2)/5)+2,FALSE)*SUMIFS('IEA-MethaneAbatement'!$N:$N,'IEA-MethaneAbatement'!$O:$O,"&lt;"&amp;$B46,'IEA-MethaneAbatement'!$O:$O,"&gt;="&amp;$A46,'IEA-MethaneAbatement'!$M:$M,$C$1,'IEA-MethaneAbatement'!$B:$B,'Country Selector'!$A$2)+VLOOKUP($D$1,'Multipliers and Adjustments'!$A$70:$I$86,TRUNC(COLUMN(AA$2)/5)+2,FALSE)*SUMIFS('IEA-MethaneAbatement'!$N:$N,'IEA-MethaneAbatement'!$O:$O,"&lt;"&amp;$B46,'IEA-MethaneAbatement'!$O:$O,"&gt;="&amp;$A46,'IEA-MethaneAbatement'!$M:$M,$D$1,'IEA-MethaneAbatement'!$B:$B,'Country Selector'!$A$2)))*(1+INDEX('EPA to IEA Scaling'!$F$8:$AO$8,,MATCH(AA$2,'EPA to IEA Scaling'!$F$1:$AO$1,0)))</f>
        <v>0</v>
      </c>
      <c r="AB46" s="31" cm="1">
        <f t="array" ref="AB46">((VLOOKUP($B$1,'Multipliers and Adjustments'!$A$70:$I$86,TRUNC(COLUMN(AB$2)/5)+2,FALSE)*SUMIFS('IEA-MethaneAbatement'!$N:$N,'IEA-MethaneAbatement'!$O:$O,"&lt;"&amp;$B46,'IEA-MethaneAbatement'!$O:$O,"&gt;="&amp;$A46,'IEA-MethaneAbatement'!$M:$M,$B$1,'IEA-MethaneAbatement'!$B:$B,'Country Selector'!$A$2)+VLOOKUP($C$1,'Multipliers and Adjustments'!$A$70:$I$86,TRUNC(COLUMN(AB$2)/5)+2,FALSE)*SUMIFS('IEA-MethaneAbatement'!$N:$N,'IEA-MethaneAbatement'!$O:$O,"&lt;"&amp;$B46,'IEA-MethaneAbatement'!$O:$O,"&gt;="&amp;$A46,'IEA-MethaneAbatement'!$M:$M,$C$1,'IEA-MethaneAbatement'!$B:$B,'Country Selector'!$A$2)+VLOOKUP($D$1,'Multipliers and Adjustments'!$A$70:$I$86,TRUNC(COLUMN(AB$2)/5)+2,FALSE)*SUMIFS('IEA-MethaneAbatement'!$N:$N,'IEA-MethaneAbatement'!$O:$O,"&lt;"&amp;$B46,'IEA-MethaneAbatement'!$O:$O,"&gt;="&amp;$A46,'IEA-MethaneAbatement'!$M:$M,$D$1,'IEA-MethaneAbatement'!$B:$B,'Country Selector'!$A$2)))*(1+INDEX('EPA to IEA Scaling'!$F$8:$AO$8,,MATCH(AB$2,'EPA to IEA Scaling'!$F$1:$AO$1,0)))</f>
        <v>0</v>
      </c>
      <c r="AC46" cm="1">
        <f t="array" ref="AC46">((VLOOKUP($B$1,'Multipliers and Adjustments'!$A$70:$I$86,TRUNC(COLUMN(AC$2)/5)+2,FALSE)*SUMIFS('IEA-MethaneAbatement'!$N:$N,'IEA-MethaneAbatement'!$O:$O,"&lt;"&amp;$B46,'IEA-MethaneAbatement'!$O:$O,"&gt;="&amp;$A46,'IEA-MethaneAbatement'!$M:$M,$B$1,'IEA-MethaneAbatement'!$B:$B,'Country Selector'!$A$2)+VLOOKUP($C$1,'Multipliers and Adjustments'!$A$70:$I$86,TRUNC(COLUMN(AC$2)/5)+2,FALSE)*SUMIFS('IEA-MethaneAbatement'!$N:$N,'IEA-MethaneAbatement'!$O:$O,"&lt;"&amp;$B46,'IEA-MethaneAbatement'!$O:$O,"&gt;="&amp;$A46,'IEA-MethaneAbatement'!$M:$M,$C$1,'IEA-MethaneAbatement'!$B:$B,'Country Selector'!$A$2)+VLOOKUP($D$1,'Multipliers and Adjustments'!$A$70:$I$86,TRUNC(COLUMN(AC$2)/5)+2,FALSE)*SUMIFS('IEA-MethaneAbatement'!$N:$N,'IEA-MethaneAbatement'!$O:$O,"&lt;"&amp;$B46,'IEA-MethaneAbatement'!$O:$O,"&gt;="&amp;$A46,'IEA-MethaneAbatement'!$M:$M,$D$1,'IEA-MethaneAbatement'!$B:$B,'Country Selector'!$A$2)))*(1+INDEX('EPA to IEA Scaling'!$F$8:$AO$8,,MATCH(AC$2,'EPA to IEA Scaling'!$F$1:$AO$1,0)))</f>
        <v>0</v>
      </c>
      <c r="AD46" cm="1">
        <f t="array" ref="AD46">((VLOOKUP($B$1,'Multipliers and Adjustments'!$A$70:$I$86,TRUNC(COLUMN(AD$2)/5)+2,FALSE)*SUMIFS('IEA-MethaneAbatement'!$N:$N,'IEA-MethaneAbatement'!$O:$O,"&lt;"&amp;$B46,'IEA-MethaneAbatement'!$O:$O,"&gt;="&amp;$A46,'IEA-MethaneAbatement'!$M:$M,$B$1,'IEA-MethaneAbatement'!$B:$B,'Country Selector'!$A$2)+VLOOKUP($C$1,'Multipliers and Adjustments'!$A$70:$I$86,TRUNC(COLUMN(AD$2)/5)+2,FALSE)*SUMIFS('IEA-MethaneAbatement'!$N:$N,'IEA-MethaneAbatement'!$O:$O,"&lt;"&amp;$B46,'IEA-MethaneAbatement'!$O:$O,"&gt;="&amp;$A46,'IEA-MethaneAbatement'!$M:$M,$C$1,'IEA-MethaneAbatement'!$B:$B,'Country Selector'!$A$2)+VLOOKUP($D$1,'Multipliers and Adjustments'!$A$70:$I$86,TRUNC(COLUMN(AD$2)/5)+2,FALSE)*SUMIFS('IEA-MethaneAbatement'!$N:$N,'IEA-MethaneAbatement'!$O:$O,"&lt;"&amp;$B46,'IEA-MethaneAbatement'!$O:$O,"&gt;="&amp;$A46,'IEA-MethaneAbatement'!$M:$M,$D$1,'IEA-MethaneAbatement'!$B:$B,'Country Selector'!$A$2)))*(1+INDEX('EPA to IEA Scaling'!$F$8:$AO$8,,MATCH(AD$2,'EPA to IEA Scaling'!$F$1:$AO$1,0)))</f>
        <v>0</v>
      </c>
      <c r="AE46" cm="1">
        <f t="array" ref="AE46">((VLOOKUP($B$1,'Multipliers and Adjustments'!$A$70:$I$86,TRUNC(COLUMN(AE$2)/5)+2,FALSE)*SUMIFS('IEA-MethaneAbatement'!$N:$N,'IEA-MethaneAbatement'!$O:$O,"&lt;"&amp;$B46,'IEA-MethaneAbatement'!$O:$O,"&gt;="&amp;$A46,'IEA-MethaneAbatement'!$M:$M,$B$1,'IEA-MethaneAbatement'!$B:$B,'Country Selector'!$A$2)+VLOOKUP($C$1,'Multipliers and Adjustments'!$A$70:$I$86,TRUNC(COLUMN(AE$2)/5)+2,FALSE)*SUMIFS('IEA-MethaneAbatement'!$N:$N,'IEA-MethaneAbatement'!$O:$O,"&lt;"&amp;$B46,'IEA-MethaneAbatement'!$O:$O,"&gt;="&amp;$A46,'IEA-MethaneAbatement'!$M:$M,$C$1,'IEA-MethaneAbatement'!$B:$B,'Country Selector'!$A$2)+VLOOKUP($D$1,'Multipliers and Adjustments'!$A$70:$I$86,TRUNC(COLUMN(AE$2)/5)+2,FALSE)*SUMIFS('IEA-MethaneAbatement'!$N:$N,'IEA-MethaneAbatement'!$O:$O,"&lt;"&amp;$B46,'IEA-MethaneAbatement'!$O:$O,"&gt;="&amp;$A46,'IEA-MethaneAbatement'!$M:$M,$D$1,'IEA-MethaneAbatement'!$B:$B,'Country Selector'!$A$2)))*(1+INDEX('EPA to IEA Scaling'!$F$8:$AO$8,,MATCH(AE$2,'EPA to IEA Scaling'!$F$1:$AO$1,0)))</f>
        <v>0</v>
      </c>
      <c r="AF46" cm="1">
        <f t="array" ref="AF46">((VLOOKUP($B$1,'Multipliers and Adjustments'!$A$70:$I$86,TRUNC(COLUMN(AF$2)/5)+2,FALSE)*SUMIFS('IEA-MethaneAbatement'!$N:$N,'IEA-MethaneAbatement'!$O:$O,"&lt;"&amp;$B46,'IEA-MethaneAbatement'!$O:$O,"&gt;="&amp;$A46,'IEA-MethaneAbatement'!$M:$M,$B$1,'IEA-MethaneAbatement'!$B:$B,'Country Selector'!$A$2)+VLOOKUP($C$1,'Multipliers and Adjustments'!$A$70:$I$86,TRUNC(COLUMN(AF$2)/5)+2,FALSE)*SUMIFS('IEA-MethaneAbatement'!$N:$N,'IEA-MethaneAbatement'!$O:$O,"&lt;"&amp;$B46,'IEA-MethaneAbatement'!$O:$O,"&gt;="&amp;$A46,'IEA-MethaneAbatement'!$M:$M,$C$1,'IEA-MethaneAbatement'!$B:$B,'Country Selector'!$A$2)+VLOOKUP($D$1,'Multipliers and Adjustments'!$A$70:$I$86,TRUNC(COLUMN(AF$2)/5)+2,FALSE)*SUMIFS('IEA-MethaneAbatement'!$N:$N,'IEA-MethaneAbatement'!$O:$O,"&lt;"&amp;$B46,'IEA-MethaneAbatement'!$O:$O,"&gt;="&amp;$A46,'IEA-MethaneAbatement'!$M:$M,$D$1,'IEA-MethaneAbatement'!$B:$B,'Country Selector'!$A$2)))*(1+INDEX('EPA to IEA Scaling'!$F$8:$AO$8,,MATCH(AF$2,'EPA to IEA Scaling'!$F$1:$AO$1,0)))</f>
        <v>0</v>
      </c>
      <c r="AG46" s="31" cm="1">
        <f t="array" ref="AG46">((VLOOKUP($B$1,'Multipliers and Adjustments'!$A$70:$I$86,TRUNC(COLUMN(AG$2)/5)+2,FALSE)*SUMIFS('IEA-MethaneAbatement'!$N:$N,'IEA-MethaneAbatement'!$O:$O,"&lt;"&amp;$B46,'IEA-MethaneAbatement'!$O:$O,"&gt;="&amp;$A46,'IEA-MethaneAbatement'!$M:$M,$B$1,'IEA-MethaneAbatement'!$B:$B,'Country Selector'!$A$2)+VLOOKUP($C$1,'Multipliers and Adjustments'!$A$70:$I$86,TRUNC(COLUMN(AG$2)/5)+2,FALSE)*SUMIFS('IEA-MethaneAbatement'!$N:$N,'IEA-MethaneAbatement'!$O:$O,"&lt;"&amp;$B46,'IEA-MethaneAbatement'!$O:$O,"&gt;="&amp;$A46,'IEA-MethaneAbatement'!$M:$M,$C$1,'IEA-MethaneAbatement'!$B:$B,'Country Selector'!$A$2)+VLOOKUP($D$1,'Multipliers and Adjustments'!$A$70:$I$86,TRUNC(COLUMN(AG$2)/5)+2,FALSE)*SUMIFS('IEA-MethaneAbatement'!$N:$N,'IEA-MethaneAbatement'!$O:$O,"&lt;"&amp;$B46,'IEA-MethaneAbatement'!$O:$O,"&gt;="&amp;$A46,'IEA-MethaneAbatement'!$M:$M,$D$1,'IEA-MethaneAbatement'!$B:$B,'Country Selector'!$A$2)))*(1+INDEX('EPA to IEA Scaling'!$F$8:$AO$8,,MATCH(AG$2,'EPA to IEA Scaling'!$F$1:$AO$1,0)))</f>
        <v>0</v>
      </c>
      <c r="AH46" cm="1">
        <f t="array" ref="AH46">((VLOOKUP($B$1,'Multipliers and Adjustments'!$A$70:$I$86,TRUNC(COLUMN(AH$2)/5)+2,FALSE)*SUMIFS('IEA-MethaneAbatement'!$N:$N,'IEA-MethaneAbatement'!$O:$O,"&lt;"&amp;$B46,'IEA-MethaneAbatement'!$O:$O,"&gt;="&amp;$A46,'IEA-MethaneAbatement'!$M:$M,$B$1,'IEA-MethaneAbatement'!$B:$B,'Country Selector'!$A$2)+VLOOKUP($C$1,'Multipliers and Adjustments'!$A$70:$I$86,TRUNC(COLUMN(AH$2)/5)+2,FALSE)*SUMIFS('IEA-MethaneAbatement'!$N:$N,'IEA-MethaneAbatement'!$O:$O,"&lt;"&amp;$B46,'IEA-MethaneAbatement'!$O:$O,"&gt;="&amp;$A46,'IEA-MethaneAbatement'!$M:$M,$C$1,'IEA-MethaneAbatement'!$B:$B,'Country Selector'!$A$2)+VLOOKUP($D$1,'Multipliers and Adjustments'!$A$70:$I$86,TRUNC(COLUMN(AH$2)/5)+2,FALSE)*SUMIFS('IEA-MethaneAbatement'!$N:$N,'IEA-MethaneAbatement'!$O:$O,"&lt;"&amp;$B46,'IEA-MethaneAbatement'!$O:$O,"&gt;="&amp;$A46,'IEA-MethaneAbatement'!$M:$M,$D$1,'IEA-MethaneAbatement'!$B:$B,'Country Selector'!$A$2)))*(1+INDEX('EPA to IEA Scaling'!$F$8:$AO$8,,MATCH(AH$2,'EPA to IEA Scaling'!$F$1:$AO$1,0)))</f>
        <v>0</v>
      </c>
      <c r="AI46" cm="1">
        <f t="array" ref="AI46">((VLOOKUP($B$1,'Multipliers and Adjustments'!$A$70:$I$86,TRUNC(COLUMN(AI$2)/5)+2,FALSE)*SUMIFS('IEA-MethaneAbatement'!$N:$N,'IEA-MethaneAbatement'!$O:$O,"&lt;"&amp;$B46,'IEA-MethaneAbatement'!$O:$O,"&gt;="&amp;$A46,'IEA-MethaneAbatement'!$M:$M,$B$1,'IEA-MethaneAbatement'!$B:$B,'Country Selector'!$A$2)+VLOOKUP($C$1,'Multipliers and Adjustments'!$A$70:$I$86,TRUNC(COLUMN(AI$2)/5)+2,FALSE)*SUMIFS('IEA-MethaneAbatement'!$N:$N,'IEA-MethaneAbatement'!$O:$O,"&lt;"&amp;$B46,'IEA-MethaneAbatement'!$O:$O,"&gt;="&amp;$A46,'IEA-MethaneAbatement'!$M:$M,$C$1,'IEA-MethaneAbatement'!$B:$B,'Country Selector'!$A$2)+VLOOKUP($D$1,'Multipliers and Adjustments'!$A$70:$I$86,TRUNC(COLUMN(AI$2)/5)+2,FALSE)*SUMIFS('IEA-MethaneAbatement'!$N:$N,'IEA-MethaneAbatement'!$O:$O,"&lt;"&amp;$B46,'IEA-MethaneAbatement'!$O:$O,"&gt;="&amp;$A46,'IEA-MethaneAbatement'!$M:$M,$D$1,'IEA-MethaneAbatement'!$B:$B,'Country Selector'!$A$2)))*(1+INDEX('EPA to IEA Scaling'!$F$8:$AO$8,,MATCH(AI$2,'EPA to IEA Scaling'!$F$1:$AO$1,0)))</f>
        <v>0</v>
      </c>
      <c r="AJ46" cm="1">
        <f t="array" ref="AJ46">((VLOOKUP($B$1,'Multipliers and Adjustments'!$A$70:$I$86,TRUNC(COLUMN(AJ$2)/5)+2,FALSE)*SUMIFS('IEA-MethaneAbatement'!$N:$N,'IEA-MethaneAbatement'!$O:$O,"&lt;"&amp;$B46,'IEA-MethaneAbatement'!$O:$O,"&gt;="&amp;$A46,'IEA-MethaneAbatement'!$M:$M,$B$1,'IEA-MethaneAbatement'!$B:$B,'Country Selector'!$A$2)+VLOOKUP($C$1,'Multipliers and Adjustments'!$A$70:$I$86,TRUNC(COLUMN(AJ$2)/5)+2,FALSE)*SUMIFS('IEA-MethaneAbatement'!$N:$N,'IEA-MethaneAbatement'!$O:$O,"&lt;"&amp;$B46,'IEA-MethaneAbatement'!$O:$O,"&gt;="&amp;$A46,'IEA-MethaneAbatement'!$M:$M,$C$1,'IEA-MethaneAbatement'!$B:$B,'Country Selector'!$A$2)+VLOOKUP($D$1,'Multipliers and Adjustments'!$A$70:$I$86,TRUNC(COLUMN(AJ$2)/5)+2,FALSE)*SUMIFS('IEA-MethaneAbatement'!$N:$N,'IEA-MethaneAbatement'!$O:$O,"&lt;"&amp;$B46,'IEA-MethaneAbatement'!$O:$O,"&gt;="&amp;$A46,'IEA-MethaneAbatement'!$M:$M,$D$1,'IEA-MethaneAbatement'!$B:$B,'Country Selector'!$A$2)))*(1+INDEX('EPA to IEA Scaling'!$F$8:$AO$8,,MATCH(AJ$2,'EPA to IEA Scaling'!$F$1:$AO$1,0)))</f>
        <v>0</v>
      </c>
      <c r="AK46" cm="1">
        <f t="array" ref="AK46">((VLOOKUP($B$1,'Multipliers and Adjustments'!$A$70:$I$86,TRUNC(COLUMN(AK$2)/5)+2,FALSE)*SUMIFS('IEA-MethaneAbatement'!$N:$N,'IEA-MethaneAbatement'!$O:$O,"&lt;"&amp;$B46,'IEA-MethaneAbatement'!$O:$O,"&gt;="&amp;$A46,'IEA-MethaneAbatement'!$M:$M,$B$1,'IEA-MethaneAbatement'!$B:$B,'Country Selector'!$A$2)+VLOOKUP($C$1,'Multipliers and Adjustments'!$A$70:$I$86,TRUNC(COLUMN(AK$2)/5)+2,FALSE)*SUMIFS('IEA-MethaneAbatement'!$N:$N,'IEA-MethaneAbatement'!$O:$O,"&lt;"&amp;$B46,'IEA-MethaneAbatement'!$O:$O,"&gt;="&amp;$A46,'IEA-MethaneAbatement'!$M:$M,$C$1,'IEA-MethaneAbatement'!$B:$B,'Country Selector'!$A$2)+VLOOKUP($D$1,'Multipliers and Adjustments'!$A$70:$I$86,TRUNC(COLUMN(AK$2)/5)+2,FALSE)*SUMIFS('IEA-MethaneAbatement'!$N:$N,'IEA-MethaneAbatement'!$O:$O,"&lt;"&amp;$B46,'IEA-MethaneAbatement'!$O:$O,"&gt;="&amp;$A46,'IEA-MethaneAbatement'!$M:$M,$D$1,'IEA-MethaneAbatement'!$B:$B,'Country Selector'!$A$2)))*(1+INDEX('EPA to IEA Scaling'!$F$8:$AO$8,,MATCH(AK$2,'EPA to IEA Scaling'!$F$1:$AO$1,0)))</f>
        <v>0</v>
      </c>
      <c r="AL46" s="31" cm="1">
        <f t="array" ref="AL46">((VLOOKUP($B$1,'Multipliers and Adjustments'!$A$70:$I$86,TRUNC(COLUMN(AL$2)/5)+2,FALSE)*SUMIFS('IEA-MethaneAbatement'!$N:$N,'IEA-MethaneAbatement'!$O:$O,"&lt;"&amp;$B46,'IEA-MethaneAbatement'!$O:$O,"&gt;="&amp;$A46,'IEA-MethaneAbatement'!$M:$M,$B$1,'IEA-MethaneAbatement'!$B:$B,'Country Selector'!$A$2)+VLOOKUP($C$1,'Multipliers and Adjustments'!$A$70:$I$86,TRUNC(COLUMN(AL$2)/5)+2,FALSE)*SUMIFS('IEA-MethaneAbatement'!$N:$N,'IEA-MethaneAbatement'!$O:$O,"&lt;"&amp;$B46,'IEA-MethaneAbatement'!$O:$O,"&gt;="&amp;$A46,'IEA-MethaneAbatement'!$M:$M,$C$1,'IEA-MethaneAbatement'!$B:$B,'Country Selector'!$A$2)+VLOOKUP($D$1,'Multipliers and Adjustments'!$A$70:$I$86,TRUNC(COLUMN(AL$2)/5)+2,FALSE)*SUMIFS('IEA-MethaneAbatement'!$N:$N,'IEA-MethaneAbatement'!$O:$O,"&lt;"&amp;$B46,'IEA-MethaneAbatement'!$O:$O,"&gt;="&amp;$A46,'IEA-MethaneAbatement'!$M:$M,$D$1,'IEA-MethaneAbatement'!$B:$B,'Country Selector'!$A$2)))*(1+INDEX('EPA to IEA Scaling'!$F$8:$AO$8,,MATCH(AL$2,'EPA to IEA Scaling'!$F$1:$AO$1,0)))</f>
        <v>0</v>
      </c>
    </row>
    <row r="47" spans="1:38" x14ac:dyDescent="0.45">
      <c r="A47" s="12">
        <f t="shared" si="1"/>
        <v>200</v>
      </c>
      <c r="B47" s="11">
        <f t="shared" si="0"/>
        <v>250</v>
      </c>
      <c r="C47" s="31" cm="1">
        <f t="array" ref="C47">((VLOOKUP($B$1,'Multipliers and Adjustments'!$A$70:$I$86,TRUNC(COLUMN(C$2)/5)+2,FALSE)*SUMIFS('IEA-MethaneAbatement'!$N:$N,'IEA-MethaneAbatement'!$O:$O,"&lt;"&amp;$B47,'IEA-MethaneAbatement'!$O:$O,"&gt;="&amp;$A47,'IEA-MethaneAbatement'!$M:$M,$B$1,'IEA-MethaneAbatement'!$B:$B,'Country Selector'!$A$2)+VLOOKUP($C$1,'Multipliers and Adjustments'!$A$70:$I$86,TRUNC(COLUMN(C$2)/5)+2,FALSE)*SUMIFS('IEA-MethaneAbatement'!$N:$N,'IEA-MethaneAbatement'!$O:$O,"&lt;"&amp;$B47,'IEA-MethaneAbatement'!$O:$O,"&gt;="&amp;$A47,'IEA-MethaneAbatement'!$M:$M,$C$1,'IEA-MethaneAbatement'!$B:$B,'Country Selector'!$A$2)+VLOOKUP($D$1,'Multipliers and Adjustments'!$A$70:$I$86,TRUNC(COLUMN(C$2)/5)+2,FALSE)*SUMIFS('IEA-MethaneAbatement'!$N:$N,'IEA-MethaneAbatement'!$O:$O,"&lt;"&amp;$B47,'IEA-MethaneAbatement'!$O:$O,"&gt;="&amp;$A47,'IEA-MethaneAbatement'!$M:$M,$D$1,'IEA-MethaneAbatement'!$B:$B,'Country Selector'!$A$2)))*(1+INDEX('EPA to IEA Scaling'!$F$8:$AO$8,,MATCH(C$2,'EPA to IEA Scaling'!$F$1:$AO$1,0)))</f>
        <v>0</v>
      </c>
      <c r="D47" cm="1">
        <f t="array" ref="D47">((VLOOKUP($B$1,'Multipliers and Adjustments'!$A$70:$I$86,TRUNC(COLUMN(D$2)/5)+2,FALSE)*SUMIFS('IEA-MethaneAbatement'!$N:$N,'IEA-MethaneAbatement'!$O:$O,"&lt;"&amp;$B47,'IEA-MethaneAbatement'!$O:$O,"&gt;="&amp;$A47,'IEA-MethaneAbatement'!$M:$M,$B$1,'IEA-MethaneAbatement'!$B:$B,'Country Selector'!$A$2)+VLOOKUP($C$1,'Multipliers and Adjustments'!$A$70:$I$86,TRUNC(COLUMN(D$2)/5)+2,FALSE)*SUMIFS('IEA-MethaneAbatement'!$N:$N,'IEA-MethaneAbatement'!$O:$O,"&lt;"&amp;$B47,'IEA-MethaneAbatement'!$O:$O,"&gt;="&amp;$A47,'IEA-MethaneAbatement'!$M:$M,$C$1,'IEA-MethaneAbatement'!$B:$B,'Country Selector'!$A$2)+VLOOKUP($D$1,'Multipliers and Adjustments'!$A$70:$I$86,TRUNC(COLUMN(D$2)/5)+2,FALSE)*SUMIFS('IEA-MethaneAbatement'!$N:$N,'IEA-MethaneAbatement'!$O:$O,"&lt;"&amp;$B47,'IEA-MethaneAbatement'!$O:$O,"&gt;="&amp;$A47,'IEA-MethaneAbatement'!$M:$M,$D$1,'IEA-MethaneAbatement'!$B:$B,'Country Selector'!$A$2)))*(1+INDEX('EPA to IEA Scaling'!$F$8:$AO$8,,MATCH(D$2,'EPA to IEA Scaling'!$F$1:$AO$1,0)))</f>
        <v>0</v>
      </c>
      <c r="E47" cm="1">
        <f t="array" ref="E47">((VLOOKUP($B$1,'Multipliers and Adjustments'!$A$70:$I$86,TRUNC(COLUMN(E$2)/5)+2,FALSE)*SUMIFS('IEA-MethaneAbatement'!$N:$N,'IEA-MethaneAbatement'!$O:$O,"&lt;"&amp;$B47,'IEA-MethaneAbatement'!$O:$O,"&gt;="&amp;$A47,'IEA-MethaneAbatement'!$M:$M,$B$1,'IEA-MethaneAbatement'!$B:$B,'Country Selector'!$A$2)+VLOOKUP($C$1,'Multipliers and Adjustments'!$A$70:$I$86,TRUNC(COLUMN(E$2)/5)+2,FALSE)*SUMIFS('IEA-MethaneAbatement'!$N:$N,'IEA-MethaneAbatement'!$O:$O,"&lt;"&amp;$B47,'IEA-MethaneAbatement'!$O:$O,"&gt;="&amp;$A47,'IEA-MethaneAbatement'!$M:$M,$C$1,'IEA-MethaneAbatement'!$B:$B,'Country Selector'!$A$2)+VLOOKUP($D$1,'Multipliers and Adjustments'!$A$70:$I$86,TRUNC(COLUMN(E$2)/5)+2,FALSE)*SUMIFS('IEA-MethaneAbatement'!$N:$N,'IEA-MethaneAbatement'!$O:$O,"&lt;"&amp;$B47,'IEA-MethaneAbatement'!$O:$O,"&gt;="&amp;$A47,'IEA-MethaneAbatement'!$M:$M,$D$1,'IEA-MethaneAbatement'!$B:$B,'Country Selector'!$A$2)))*(1+INDEX('EPA to IEA Scaling'!$F$8:$AO$8,,MATCH(E$2,'EPA to IEA Scaling'!$F$1:$AO$1,0)))</f>
        <v>0</v>
      </c>
      <c r="F47" cm="1">
        <f t="array" ref="F47">((VLOOKUP($B$1,'Multipliers and Adjustments'!$A$70:$I$86,TRUNC(COLUMN(F$2)/5)+2,FALSE)*SUMIFS('IEA-MethaneAbatement'!$N:$N,'IEA-MethaneAbatement'!$O:$O,"&lt;"&amp;$B47,'IEA-MethaneAbatement'!$O:$O,"&gt;="&amp;$A47,'IEA-MethaneAbatement'!$M:$M,$B$1,'IEA-MethaneAbatement'!$B:$B,'Country Selector'!$A$2)+VLOOKUP($C$1,'Multipliers and Adjustments'!$A$70:$I$86,TRUNC(COLUMN(F$2)/5)+2,FALSE)*SUMIFS('IEA-MethaneAbatement'!$N:$N,'IEA-MethaneAbatement'!$O:$O,"&lt;"&amp;$B47,'IEA-MethaneAbatement'!$O:$O,"&gt;="&amp;$A47,'IEA-MethaneAbatement'!$M:$M,$C$1,'IEA-MethaneAbatement'!$B:$B,'Country Selector'!$A$2)+VLOOKUP($D$1,'Multipliers and Adjustments'!$A$70:$I$86,TRUNC(COLUMN(F$2)/5)+2,FALSE)*SUMIFS('IEA-MethaneAbatement'!$N:$N,'IEA-MethaneAbatement'!$O:$O,"&lt;"&amp;$B47,'IEA-MethaneAbatement'!$O:$O,"&gt;="&amp;$A47,'IEA-MethaneAbatement'!$M:$M,$D$1,'IEA-MethaneAbatement'!$B:$B,'Country Selector'!$A$2)))*(1+INDEX('EPA to IEA Scaling'!$F$8:$AO$8,,MATCH(F$2,'EPA to IEA Scaling'!$F$1:$AO$1,0)))</f>
        <v>0</v>
      </c>
      <c r="G47" cm="1">
        <f t="array" ref="G47">((VLOOKUP($B$1,'Multipliers and Adjustments'!$A$70:$I$86,TRUNC(COLUMN(G$2)/5)+2,FALSE)*SUMIFS('IEA-MethaneAbatement'!$N:$N,'IEA-MethaneAbatement'!$O:$O,"&lt;"&amp;$B47,'IEA-MethaneAbatement'!$O:$O,"&gt;="&amp;$A47,'IEA-MethaneAbatement'!$M:$M,$B$1,'IEA-MethaneAbatement'!$B:$B,'Country Selector'!$A$2)+VLOOKUP($C$1,'Multipliers and Adjustments'!$A$70:$I$86,TRUNC(COLUMN(G$2)/5)+2,FALSE)*SUMIFS('IEA-MethaneAbatement'!$N:$N,'IEA-MethaneAbatement'!$O:$O,"&lt;"&amp;$B47,'IEA-MethaneAbatement'!$O:$O,"&gt;="&amp;$A47,'IEA-MethaneAbatement'!$M:$M,$C$1,'IEA-MethaneAbatement'!$B:$B,'Country Selector'!$A$2)+VLOOKUP($D$1,'Multipliers and Adjustments'!$A$70:$I$86,TRUNC(COLUMN(G$2)/5)+2,FALSE)*SUMIFS('IEA-MethaneAbatement'!$N:$N,'IEA-MethaneAbatement'!$O:$O,"&lt;"&amp;$B47,'IEA-MethaneAbatement'!$O:$O,"&gt;="&amp;$A47,'IEA-MethaneAbatement'!$M:$M,$D$1,'IEA-MethaneAbatement'!$B:$B,'Country Selector'!$A$2)))*(1+INDEX('EPA to IEA Scaling'!$F$8:$AO$8,,MATCH(G$2,'EPA to IEA Scaling'!$F$1:$AO$1,0)))</f>
        <v>0</v>
      </c>
      <c r="H47" s="31" cm="1">
        <f t="array" ref="H47">((VLOOKUP($B$1,'Multipliers and Adjustments'!$A$70:$I$86,TRUNC(COLUMN(H$2)/5)+2,FALSE)*SUMIFS('IEA-MethaneAbatement'!$N:$N,'IEA-MethaneAbatement'!$O:$O,"&lt;"&amp;$B47,'IEA-MethaneAbatement'!$O:$O,"&gt;="&amp;$A47,'IEA-MethaneAbatement'!$M:$M,$B$1,'IEA-MethaneAbatement'!$B:$B,'Country Selector'!$A$2)+VLOOKUP($C$1,'Multipliers and Adjustments'!$A$70:$I$86,TRUNC(COLUMN(H$2)/5)+2,FALSE)*SUMIFS('IEA-MethaneAbatement'!$N:$N,'IEA-MethaneAbatement'!$O:$O,"&lt;"&amp;$B47,'IEA-MethaneAbatement'!$O:$O,"&gt;="&amp;$A47,'IEA-MethaneAbatement'!$M:$M,$C$1,'IEA-MethaneAbatement'!$B:$B,'Country Selector'!$A$2)+VLOOKUP($D$1,'Multipliers and Adjustments'!$A$70:$I$86,TRUNC(COLUMN(H$2)/5)+2,FALSE)*SUMIFS('IEA-MethaneAbatement'!$N:$N,'IEA-MethaneAbatement'!$O:$O,"&lt;"&amp;$B47,'IEA-MethaneAbatement'!$O:$O,"&gt;="&amp;$A47,'IEA-MethaneAbatement'!$M:$M,$D$1,'IEA-MethaneAbatement'!$B:$B,'Country Selector'!$A$2)))*(1+INDEX('EPA to IEA Scaling'!$F$8:$AO$8,,MATCH(H$2,'EPA to IEA Scaling'!$F$1:$AO$1,0)))</f>
        <v>0</v>
      </c>
      <c r="I47" cm="1">
        <f t="array" ref="I47">((VLOOKUP($B$1,'Multipliers and Adjustments'!$A$70:$I$86,TRUNC(COLUMN(I$2)/5)+2,FALSE)*SUMIFS('IEA-MethaneAbatement'!$N:$N,'IEA-MethaneAbatement'!$O:$O,"&lt;"&amp;$B47,'IEA-MethaneAbatement'!$O:$O,"&gt;="&amp;$A47,'IEA-MethaneAbatement'!$M:$M,$B$1,'IEA-MethaneAbatement'!$B:$B,'Country Selector'!$A$2)+VLOOKUP($C$1,'Multipliers and Adjustments'!$A$70:$I$86,TRUNC(COLUMN(I$2)/5)+2,FALSE)*SUMIFS('IEA-MethaneAbatement'!$N:$N,'IEA-MethaneAbatement'!$O:$O,"&lt;"&amp;$B47,'IEA-MethaneAbatement'!$O:$O,"&gt;="&amp;$A47,'IEA-MethaneAbatement'!$M:$M,$C$1,'IEA-MethaneAbatement'!$B:$B,'Country Selector'!$A$2)+VLOOKUP($D$1,'Multipliers and Adjustments'!$A$70:$I$86,TRUNC(COLUMN(I$2)/5)+2,FALSE)*SUMIFS('IEA-MethaneAbatement'!$N:$N,'IEA-MethaneAbatement'!$O:$O,"&lt;"&amp;$B47,'IEA-MethaneAbatement'!$O:$O,"&gt;="&amp;$A47,'IEA-MethaneAbatement'!$M:$M,$D$1,'IEA-MethaneAbatement'!$B:$B,'Country Selector'!$A$2)))*(1+INDEX('EPA to IEA Scaling'!$F$8:$AO$8,,MATCH(I$2,'EPA to IEA Scaling'!$F$1:$AO$1,0)))</f>
        <v>0</v>
      </c>
      <c r="J47" cm="1">
        <f t="array" ref="J47">((VLOOKUP($B$1,'Multipliers and Adjustments'!$A$70:$I$86,TRUNC(COLUMN(J$2)/5)+2,FALSE)*SUMIFS('IEA-MethaneAbatement'!$N:$N,'IEA-MethaneAbatement'!$O:$O,"&lt;"&amp;$B47,'IEA-MethaneAbatement'!$O:$O,"&gt;="&amp;$A47,'IEA-MethaneAbatement'!$M:$M,$B$1,'IEA-MethaneAbatement'!$B:$B,'Country Selector'!$A$2)+VLOOKUP($C$1,'Multipliers and Adjustments'!$A$70:$I$86,TRUNC(COLUMN(J$2)/5)+2,FALSE)*SUMIFS('IEA-MethaneAbatement'!$N:$N,'IEA-MethaneAbatement'!$O:$O,"&lt;"&amp;$B47,'IEA-MethaneAbatement'!$O:$O,"&gt;="&amp;$A47,'IEA-MethaneAbatement'!$M:$M,$C$1,'IEA-MethaneAbatement'!$B:$B,'Country Selector'!$A$2)+VLOOKUP($D$1,'Multipliers and Adjustments'!$A$70:$I$86,TRUNC(COLUMN(J$2)/5)+2,FALSE)*SUMIFS('IEA-MethaneAbatement'!$N:$N,'IEA-MethaneAbatement'!$O:$O,"&lt;"&amp;$B47,'IEA-MethaneAbatement'!$O:$O,"&gt;="&amp;$A47,'IEA-MethaneAbatement'!$M:$M,$D$1,'IEA-MethaneAbatement'!$B:$B,'Country Selector'!$A$2)))*(1+INDEX('EPA to IEA Scaling'!$F$8:$AO$8,,MATCH(J$2,'EPA to IEA Scaling'!$F$1:$AO$1,0)))</f>
        <v>0</v>
      </c>
      <c r="K47" cm="1">
        <f t="array" ref="K47">((VLOOKUP($B$1,'Multipliers and Adjustments'!$A$70:$I$86,TRUNC(COLUMN(K$2)/5)+2,FALSE)*SUMIFS('IEA-MethaneAbatement'!$N:$N,'IEA-MethaneAbatement'!$O:$O,"&lt;"&amp;$B47,'IEA-MethaneAbatement'!$O:$O,"&gt;="&amp;$A47,'IEA-MethaneAbatement'!$M:$M,$B$1,'IEA-MethaneAbatement'!$B:$B,'Country Selector'!$A$2)+VLOOKUP($C$1,'Multipliers and Adjustments'!$A$70:$I$86,TRUNC(COLUMN(K$2)/5)+2,FALSE)*SUMIFS('IEA-MethaneAbatement'!$N:$N,'IEA-MethaneAbatement'!$O:$O,"&lt;"&amp;$B47,'IEA-MethaneAbatement'!$O:$O,"&gt;="&amp;$A47,'IEA-MethaneAbatement'!$M:$M,$C$1,'IEA-MethaneAbatement'!$B:$B,'Country Selector'!$A$2)+VLOOKUP($D$1,'Multipliers and Adjustments'!$A$70:$I$86,TRUNC(COLUMN(K$2)/5)+2,FALSE)*SUMIFS('IEA-MethaneAbatement'!$N:$N,'IEA-MethaneAbatement'!$O:$O,"&lt;"&amp;$B47,'IEA-MethaneAbatement'!$O:$O,"&gt;="&amp;$A47,'IEA-MethaneAbatement'!$M:$M,$D$1,'IEA-MethaneAbatement'!$B:$B,'Country Selector'!$A$2)))*(1+INDEX('EPA to IEA Scaling'!$F$8:$AO$8,,MATCH(K$2,'EPA to IEA Scaling'!$F$1:$AO$1,0)))</f>
        <v>0</v>
      </c>
      <c r="L47" cm="1">
        <f t="array" ref="L47">((VLOOKUP($B$1,'Multipliers and Adjustments'!$A$70:$I$86,TRUNC(COLUMN(L$2)/5)+2,FALSE)*SUMIFS('IEA-MethaneAbatement'!$N:$N,'IEA-MethaneAbatement'!$O:$O,"&lt;"&amp;$B47,'IEA-MethaneAbatement'!$O:$O,"&gt;="&amp;$A47,'IEA-MethaneAbatement'!$M:$M,$B$1,'IEA-MethaneAbatement'!$B:$B,'Country Selector'!$A$2)+VLOOKUP($C$1,'Multipliers and Adjustments'!$A$70:$I$86,TRUNC(COLUMN(L$2)/5)+2,FALSE)*SUMIFS('IEA-MethaneAbatement'!$N:$N,'IEA-MethaneAbatement'!$O:$O,"&lt;"&amp;$B47,'IEA-MethaneAbatement'!$O:$O,"&gt;="&amp;$A47,'IEA-MethaneAbatement'!$M:$M,$C$1,'IEA-MethaneAbatement'!$B:$B,'Country Selector'!$A$2)+VLOOKUP($D$1,'Multipliers and Adjustments'!$A$70:$I$86,TRUNC(COLUMN(L$2)/5)+2,FALSE)*SUMIFS('IEA-MethaneAbatement'!$N:$N,'IEA-MethaneAbatement'!$O:$O,"&lt;"&amp;$B47,'IEA-MethaneAbatement'!$O:$O,"&gt;="&amp;$A47,'IEA-MethaneAbatement'!$M:$M,$D$1,'IEA-MethaneAbatement'!$B:$B,'Country Selector'!$A$2)))*(1+INDEX('EPA to IEA Scaling'!$F$8:$AO$8,,MATCH(L$2,'EPA to IEA Scaling'!$F$1:$AO$1,0)))</f>
        <v>0</v>
      </c>
      <c r="M47" s="31" cm="1">
        <f t="array" ref="M47">((VLOOKUP($B$1,'Multipliers and Adjustments'!$A$70:$I$86,TRUNC(COLUMN(M$2)/5)+2,FALSE)*SUMIFS('IEA-MethaneAbatement'!$N:$N,'IEA-MethaneAbatement'!$O:$O,"&lt;"&amp;$B47,'IEA-MethaneAbatement'!$O:$O,"&gt;="&amp;$A47,'IEA-MethaneAbatement'!$M:$M,$B$1,'IEA-MethaneAbatement'!$B:$B,'Country Selector'!$A$2)+VLOOKUP($C$1,'Multipliers and Adjustments'!$A$70:$I$86,TRUNC(COLUMN(M$2)/5)+2,FALSE)*SUMIFS('IEA-MethaneAbatement'!$N:$N,'IEA-MethaneAbatement'!$O:$O,"&lt;"&amp;$B47,'IEA-MethaneAbatement'!$O:$O,"&gt;="&amp;$A47,'IEA-MethaneAbatement'!$M:$M,$C$1,'IEA-MethaneAbatement'!$B:$B,'Country Selector'!$A$2)+VLOOKUP($D$1,'Multipliers and Adjustments'!$A$70:$I$86,TRUNC(COLUMN(M$2)/5)+2,FALSE)*SUMIFS('IEA-MethaneAbatement'!$N:$N,'IEA-MethaneAbatement'!$O:$O,"&lt;"&amp;$B47,'IEA-MethaneAbatement'!$O:$O,"&gt;="&amp;$A47,'IEA-MethaneAbatement'!$M:$M,$D$1,'IEA-MethaneAbatement'!$B:$B,'Country Selector'!$A$2)))*(1+INDEX('EPA to IEA Scaling'!$F$8:$AO$8,,MATCH(M$2,'EPA to IEA Scaling'!$F$1:$AO$1,0)))</f>
        <v>0</v>
      </c>
      <c r="N47" cm="1">
        <f t="array" ref="N47">((VLOOKUP($B$1,'Multipliers and Adjustments'!$A$70:$I$86,TRUNC(COLUMN(N$2)/5)+2,FALSE)*SUMIFS('IEA-MethaneAbatement'!$N:$N,'IEA-MethaneAbatement'!$O:$O,"&lt;"&amp;$B47,'IEA-MethaneAbatement'!$O:$O,"&gt;="&amp;$A47,'IEA-MethaneAbatement'!$M:$M,$B$1,'IEA-MethaneAbatement'!$B:$B,'Country Selector'!$A$2)+VLOOKUP($C$1,'Multipliers and Adjustments'!$A$70:$I$86,TRUNC(COLUMN(N$2)/5)+2,FALSE)*SUMIFS('IEA-MethaneAbatement'!$N:$N,'IEA-MethaneAbatement'!$O:$O,"&lt;"&amp;$B47,'IEA-MethaneAbatement'!$O:$O,"&gt;="&amp;$A47,'IEA-MethaneAbatement'!$M:$M,$C$1,'IEA-MethaneAbatement'!$B:$B,'Country Selector'!$A$2)+VLOOKUP($D$1,'Multipliers and Adjustments'!$A$70:$I$86,TRUNC(COLUMN(N$2)/5)+2,FALSE)*SUMIFS('IEA-MethaneAbatement'!$N:$N,'IEA-MethaneAbatement'!$O:$O,"&lt;"&amp;$B47,'IEA-MethaneAbatement'!$O:$O,"&gt;="&amp;$A47,'IEA-MethaneAbatement'!$M:$M,$D$1,'IEA-MethaneAbatement'!$B:$B,'Country Selector'!$A$2)))*(1+INDEX('EPA to IEA Scaling'!$F$8:$AO$8,,MATCH(N$2,'EPA to IEA Scaling'!$F$1:$AO$1,0)))</f>
        <v>0</v>
      </c>
      <c r="O47" cm="1">
        <f t="array" ref="O47">((VLOOKUP($B$1,'Multipliers and Adjustments'!$A$70:$I$86,TRUNC(COLUMN(O$2)/5)+2,FALSE)*SUMIFS('IEA-MethaneAbatement'!$N:$N,'IEA-MethaneAbatement'!$O:$O,"&lt;"&amp;$B47,'IEA-MethaneAbatement'!$O:$O,"&gt;="&amp;$A47,'IEA-MethaneAbatement'!$M:$M,$B$1,'IEA-MethaneAbatement'!$B:$B,'Country Selector'!$A$2)+VLOOKUP($C$1,'Multipliers and Adjustments'!$A$70:$I$86,TRUNC(COLUMN(O$2)/5)+2,FALSE)*SUMIFS('IEA-MethaneAbatement'!$N:$N,'IEA-MethaneAbatement'!$O:$O,"&lt;"&amp;$B47,'IEA-MethaneAbatement'!$O:$O,"&gt;="&amp;$A47,'IEA-MethaneAbatement'!$M:$M,$C$1,'IEA-MethaneAbatement'!$B:$B,'Country Selector'!$A$2)+VLOOKUP($D$1,'Multipliers and Adjustments'!$A$70:$I$86,TRUNC(COLUMN(O$2)/5)+2,FALSE)*SUMIFS('IEA-MethaneAbatement'!$N:$N,'IEA-MethaneAbatement'!$O:$O,"&lt;"&amp;$B47,'IEA-MethaneAbatement'!$O:$O,"&gt;="&amp;$A47,'IEA-MethaneAbatement'!$M:$M,$D$1,'IEA-MethaneAbatement'!$B:$B,'Country Selector'!$A$2)))*(1+INDEX('EPA to IEA Scaling'!$F$8:$AO$8,,MATCH(O$2,'EPA to IEA Scaling'!$F$1:$AO$1,0)))</f>
        <v>0</v>
      </c>
      <c r="P47" cm="1">
        <f t="array" ref="P47">((VLOOKUP($B$1,'Multipliers and Adjustments'!$A$70:$I$86,TRUNC(COLUMN(P$2)/5)+2,FALSE)*SUMIFS('IEA-MethaneAbatement'!$N:$N,'IEA-MethaneAbatement'!$O:$O,"&lt;"&amp;$B47,'IEA-MethaneAbatement'!$O:$O,"&gt;="&amp;$A47,'IEA-MethaneAbatement'!$M:$M,$B$1,'IEA-MethaneAbatement'!$B:$B,'Country Selector'!$A$2)+VLOOKUP($C$1,'Multipliers and Adjustments'!$A$70:$I$86,TRUNC(COLUMN(P$2)/5)+2,FALSE)*SUMIFS('IEA-MethaneAbatement'!$N:$N,'IEA-MethaneAbatement'!$O:$O,"&lt;"&amp;$B47,'IEA-MethaneAbatement'!$O:$O,"&gt;="&amp;$A47,'IEA-MethaneAbatement'!$M:$M,$C$1,'IEA-MethaneAbatement'!$B:$B,'Country Selector'!$A$2)+VLOOKUP($D$1,'Multipliers and Adjustments'!$A$70:$I$86,TRUNC(COLUMN(P$2)/5)+2,FALSE)*SUMIFS('IEA-MethaneAbatement'!$N:$N,'IEA-MethaneAbatement'!$O:$O,"&lt;"&amp;$B47,'IEA-MethaneAbatement'!$O:$O,"&gt;="&amp;$A47,'IEA-MethaneAbatement'!$M:$M,$D$1,'IEA-MethaneAbatement'!$B:$B,'Country Selector'!$A$2)))*(1+INDEX('EPA to IEA Scaling'!$F$8:$AO$8,,MATCH(P$2,'EPA to IEA Scaling'!$F$1:$AO$1,0)))</f>
        <v>0</v>
      </c>
      <c r="Q47" cm="1">
        <f t="array" ref="Q47">((VLOOKUP($B$1,'Multipliers and Adjustments'!$A$70:$I$86,TRUNC(COLUMN(Q$2)/5)+2,FALSE)*SUMIFS('IEA-MethaneAbatement'!$N:$N,'IEA-MethaneAbatement'!$O:$O,"&lt;"&amp;$B47,'IEA-MethaneAbatement'!$O:$O,"&gt;="&amp;$A47,'IEA-MethaneAbatement'!$M:$M,$B$1,'IEA-MethaneAbatement'!$B:$B,'Country Selector'!$A$2)+VLOOKUP($C$1,'Multipliers and Adjustments'!$A$70:$I$86,TRUNC(COLUMN(Q$2)/5)+2,FALSE)*SUMIFS('IEA-MethaneAbatement'!$N:$N,'IEA-MethaneAbatement'!$O:$O,"&lt;"&amp;$B47,'IEA-MethaneAbatement'!$O:$O,"&gt;="&amp;$A47,'IEA-MethaneAbatement'!$M:$M,$C$1,'IEA-MethaneAbatement'!$B:$B,'Country Selector'!$A$2)+VLOOKUP($D$1,'Multipliers and Adjustments'!$A$70:$I$86,TRUNC(COLUMN(Q$2)/5)+2,FALSE)*SUMIFS('IEA-MethaneAbatement'!$N:$N,'IEA-MethaneAbatement'!$O:$O,"&lt;"&amp;$B47,'IEA-MethaneAbatement'!$O:$O,"&gt;="&amp;$A47,'IEA-MethaneAbatement'!$M:$M,$D$1,'IEA-MethaneAbatement'!$B:$B,'Country Selector'!$A$2)))*(1+INDEX('EPA to IEA Scaling'!$F$8:$AO$8,,MATCH(Q$2,'EPA to IEA Scaling'!$F$1:$AO$1,0)))</f>
        <v>0</v>
      </c>
      <c r="R47" s="31" cm="1">
        <f t="array" ref="R47">((VLOOKUP($B$1,'Multipliers and Adjustments'!$A$70:$I$86,TRUNC(COLUMN(R$2)/5)+2,FALSE)*SUMIFS('IEA-MethaneAbatement'!$N:$N,'IEA-MethaneAbatement'!$O:$O,"&lt;"&amp;$B47,'IEA-MethaneAbatement'!$O:$O,"&gt;="&amp;$A47,'IEA-MethaneAbatement'!$M:$M,$B$1,'IEA-MethaneAbatement'!$B:$B,'Country Selector'!$A$2)+VLOOKUP($C$1,'Multipliers and Adjustments'!$A$70:$I$86,TRUNC(COLUMN(R$2)/5)+2,FALSE)*SUMIFS('IEA-MethaneAbatement'!$N:$N,'IEA-MethaneAbatement'!$O:$O,"&lt;"&amp;$B47,'IEA-MethaneAbatement'!$O:$O,"&gt;="&amp;$A47,'IEA-MethaneAbatement'!$M:$M,$C$1,'IEA-MethaneAbatement'!$B:$B,'Country Selector'!$A$2)+VLOOKUP($D$1,'Multipliers and Adjustments'!$A$70:$I$86,TRUNC(COLUMN(R$2)/5)+2,FALSE)*SUMIFS('IEA-MethaneAbatement'!$N:$N,'IEA-MethaneAbatement'!$O:$O,"&lt;"&amp;$B47,'IEA-MethaneAbatement'!$O:$O,"&gt;="&amp;$A47,'IEA-MethaneAbatement'!$M:$M,$D$1,'IEA-MethaneAbatement'!$B:$B,'Country Selector'!$A$2)))*(1+INDEX('EPA to IEA Scaling'!$F$8:$AO$8,,MATCH(R$2,'EPA to IEA Scaling'!$F$1:$AO$1,0)))</f>
        <v>0</v>
      </c>
      <c r="S47" cm="1">
        <f t="array" ref="S47">((VLOOKUP($B$1,'Multipliers and Adjustments'!$A$70:$I$86,TRUNC(COLUMN(S$2)/5)+2,FALSE)*SUMIFS('IEA-MethaneAbatement'!$N:$N,'IEA-MethaneAbatement'!$O:$O,"&lt;"&amp;$B47,'IEA-MethaneAbatement'!$O:$O,"&gt;="&amp;$A47,'IEA-MethaneAbatement'!$M:$M,$B$1,'IEA-MethaneAbatement'!$B:$B,'Country Selector'!$A$2)+VLOOKUP($C$1,'Multipliers and Adjustments'!$A$70:$I$86,TRUNC(COLUMN(S$2)/5)+2,FALSE)*SUMIFS('IEA-MethaneAbatement'!$N:$N,'IEA-MethaneAbatement'!$O:$O,"&lt;"&amp;$B47,'IEA-MethaneAbatement'!$O:$O,"&gt;="&amp;$A47,'IEA-MethaneAbatement'!$M:$M,$C$1,'IEA-MethaneAbatement'!$B:$B,'Country Selector'!$A$2)+VLOOKUP($D$1,'Multipliers and Adjustments'!$A$70:$I$86,TRUNC(COLUMN(S$2)/5)+2,FALSE)*SUMIFS('IEA-MethaneAbatement'!$N:$N,'IEA-MethaneAbatement'!$O:$O,"&lt;"&amp;$B47,'IEA-MethaneAbatement'!$O:$O,"&gt;="&amp;$A47,'IEA-MethaneAbatement'!$M:$M,$D$1,'IEA-MethaneAbatement'!$B:$B,'Country Selector'!$A$2)))*(1+INDEX('EPA to IEA Scaling'!$F$8:$AO$8,,MATCH(S$2,'EPA to IEA Scaling'!$F$1:$AO$1,0)))</f>
        <v>0</v>
      </c>
      <c r="T47" cm="1">
        <f t="array" ref="T47">((VLOOKUP($B$1,'Multipliers and Adjustments'!$A$70:$I$86,TRUNC(COLUMN(T$2)/5)+2,FALSE)*SUMIFS('IEA-MethaneAbatement'!$N:$N,'IEA-MethaneAbatement'!$O:$O,"&lt;"&amp;$B47,'IEA-MethaneAbatement'!$O:$O,"&gt;="&amp;$A47,'IEA-MethaneAbatement'!$M:$M,$B$1,'IEA-MethaneAbatement'!$B:$B,'Country Selector'!$A$2)+VLOOKUP($C$1,'Multipliers and Adjustments'!$A$70:$I$86,TRUNC(COLUMN(T$2)/5)+2,FALSE)*SUMIFS('IEA-MethaneAbatement'!$N:$N,'IEA-MethaneAbatement'!$O:$O,"&lt;"&amp;$B47,'IEA-MethaneAbatement'!$O:$O,"&gt;="&amp;$A47,'IEA-MethaneAbatement'!$M:$M,$C$1,'IEA-MethaneAbatement'!$B:$B,'Country Selector'!$A$2)+VLOOKUP($D$1,'Multipliers and Adjustments'!$A$70:$I$86,TRUNC(COLUMN(T$2)/5)+2,FALSE)*SUMIFS('IEA-MethaneAbatement'!$N:$N,'IEA-MethaneAbatement'!$O:$O,"&lt;"&amp;$B47,'IEA-MethaneAbatement'!$O:$O,"&gt;="&amp;$A47,'IEA-MethaneAbatement'!$M:$M,$D$1,'IEA-MethaneAbatement'!$B:$B,'Country Selector'!$A$2)))*(1+INDEX('EPA to IEA Scaling'!$F$8:$AO$8,,MATCH(T$2,'EPA to IEA Scaling'!$F$1:$AO$1,0)))</f>
        <v>0</v>
      </c>
      <c r="U47" cm="1">
        <f t="array" ref="U47">((VLOOKUP($B$1,'Multipliers and Adjustments'!$A$70:$I$86,TRUNC(COLUMN(U$2)/5)+2,FALSE)*SUMIFS('IEA-MethaneAbatement'!$N:$N,'IEA-MethaneAbatement'!$O:$O,"&lt;"&amp;$B47,'IEA-MethaneAbatement'!$O:$O,"&gt;="&amp;$A47,'IEA-MethaneAbatement'!$M:$M,$B$1,'IEA-MethaneAbatement'!$B:$B,'Country Selector'!$A$2)+VLOOKUP($C$1,'Multipliers and Adjustments'!$A$70:$I$86,TRUNC(COLUMN(U$2)/5)+2,FALSE)*SUMIFS('IEA-MethaneAbatement'!$N:$N,'IEA-MethaneAbatement'!$O:$O,"&lt;"&amp;$B47,'IEA-MethaneAbatement'!$O:$O,"&gt;="&amp;$A47,'IEA-MethaneAbatement'!$M:$M,$C$1,'IEA-MethaneAbatement'!$B:$B,'Country Selector'!$A$2)+VLOOKUP($D$1,'Multipliers and Adjustments'!$A$70:$I$86,TRUNC(COLUMN(U$2)/5)+2,FALSE)*SUMIFS('IEA-MethaneAbatement'!$N:$N,'IEA-MethaneAbatement'!$O:$O,"&lt;"&amp;$B47,'IEA-MethaneAbatement'!$O:$O,"&gt;="&amp;$A47,'IEA-MethaneAbatement'!$M:$M,$D$1,'IEA-MethaneAbatement'!$B:$B,'Country Selector'!$A$2)))*(1+INDEX('EPA to IEA Scaling'!$F$8:$AO$8,,MATCH(U$2,'EPA to IEA Scaling'!$F$1:$AO$1,0)))</f>
        <v>0</v>
      </c>
      <c r="V47" cm="1">
        <f t="array" ref="V47">((VLOOKUP($B$1,'Multipliers and Adjustments'!$A$70:$I$86,TRUNC(COLUMN(V$2)/5)+2,FALSE)*SUMIFS('IEA-MethaneAbatement'!$N:$N,'IEA-MethaneAbatement'!$O:$O,"&lt;"&amp;$B47,'IEA-MethaneAbatement'!$O:$O,"&gt;="&amp;$A47,'IEA-MethaneAbatement'!$M:$M,$B$1,'IEA-MethaneAbatement'!$B:$B,'Country Selector'!$A$2)+VLOOKUP($C$1,'Multipliers and Adjustments'!$A$70:$I$86,TRUNC(COLUMN(V$2)/5)+2,FALSE)*SUMIFS('IEA-MethaneAbatement'!$N:$N,'IEA-MethaneAbatement'!$O:$O,"&lt;"&amp;$B47,'IEA-MethaneAbatement'!$O:$O,"&gt;="&amp;$A47,'IEA-MethaneAbatement'!$M:$M,$C$1,'IEA-MethaneAbatement'!$B:$B,'Country Selector'!$A$2)+VLOOKUP($D$1,'Multipliers and Adjustments'!$A$70:$I$86,TRUNC(COLUMN(V$2)/5)+2,FALSE)*SUMIFS('IEA-MethaneAbatement'!$N:$N,'IEA-MethaneAbatement'!$O:$O,"&lt;"&amp;$B47,'IEA-MethaneAbatement'!$O:$O,"&gt;="&amp;$A47,'IEA-MethaneAbatement'!$M:$M,$D$1,'IEA-MethaneAbatement'!$B:$B,'Country Selector'!$A$2)))*(1+INDEX('EPA to IEA Scaling'!$F$8:$AO$8,,MATCH(V$2,'EPA to IEA Scaling'!$F$1:$AO$1,0)))</f>
        <v>0</v>
      </c>
      <c r="W47" s="31" cm="1">
        <f t="array" ref="W47">((VLOOKUP($B$1,'Multipliers and Adjustments'!$A$70:$I$86,TRUNC(COLUMN(W$2)/5)+2,FALSE)*SUMIFS('IEA-MethaneAbatement'!$N:$N,'IEA-MethaneAbatement'!$O:$O,"&lt;"&amp;$B47,'IEA-MethaneAbatement'!$O:$O,"&gt;="&amp;$A47,'IEA-MethaneAbatement'!$M:$M,$B$1,'IEA-MethaneAbatement'!$B:$B,'Country Selector'!$A$2)+VLOOKUP($C$1,'Multipliers and Adjustments'!$A$70:$I$86,TRUNC(COLUMN(W$2)/5)+2,FALSE)*SUMIFS('IEA-MethaneAbatement'!$N:$N,'IEA-MethaneAbatement'!$O:$O,"&lt;"&amp;$B47,'IEA-MethaneAbatement'!$O:$O,"&gt;="&amp;$A47,'IEA-MethaneAbatement'!$M:$M,$C$1,'IEA-MethaneAbatement'!$B:$B,'Country Selector'!$A$2)+VLOOKUP($D$1,'Multipliers and Adjustments'!$A$70:$I$86,TRUNC(COLUMN(W$2)/5)+2,FALSE)*SUMIFS('IEA-MethaneAbatement'!$N:$N,'IEA-MethaneAbatement'!$O:$O,"&lt;"&amp;$B47,'IEA-MethaneAbatement'!$O:$O,"&gt;="&amp;$A47,'IEA-MethaneAbatement'!$M:$M,$D$1,'IEA-MethaneAbatement'!$B:$B,'Country Selector'!$A$2)))*(1+INDEX('EPA to IEA Scaling'!$F$8:$AO$8,,MATCH(W$2,'EPA to IEA Scaling'!$F$1:$AO$1,0)))</f>
        <v>0</v>
      </c>
      <c r="X47" cm="1">
        <f t="array" ref="X47">((VLOOKUP($B$1,'Multipliers and Adjustments'!$A$70:$I$86,TRUNC(COLUMN(X$2)/5)+2,FALSE)*SUMIFS('IEA-MethaneAbatement'!$N:$N,'IEA-MethaneAbatement'!$O:$O,"&lt;"&amp;$B47,'IEA-MethaneAbatement'!$O:$O,"&gt;="&amp;$A47,'IEA-MethaneAbatement'!$M:$M,$B$1,'IEA-MethaneAbatement'!$B:$B,'Country Selector'!$A$2)+VLOOKUP($C$1,'Multipliers and Adjustments'!$A$70:$I$86,TRUNC(COLUMN(X$2)/5)+2,FALSE)*SUMIFS('IEA-MethaneAbatement'!$N:$N,'IEA-MethaneAbatement'!$O:$O,"&lt;"&amp;$B47,'IEA-MethaneAbatement'!$O:$O,"&gt;="&amp;$A47,'IEA-MethaneAbatement'!$M:$M,$C$1,'IEA-MethaneAbatement'!$B:$B,'Country Selector'!$A$2)+VLOOKUP($D$1,'Multipliers and Adjustments'!$A$70:$I$86,TRUNC(COLUMN(X$2)/5)+2,FALSE)*SUMIFS('IEA-MethaneAbatement'!$N:$N,'IEA-MethaneAbatement'!$O:$O,"&lt;"&amp;$B47,'IEA-MethaneAbatement'!$O:$O,"&gt;="&amp;$A47,'IEA-MethaneAbatement'!$M:$M,$D$1,'IEA-MethaneAbatement'!$B:$B,'Country Selector'!$A$2)))*(1+INDEX('EPA to IEA Scaling'!$F$8:$AO$8,,MATCH(X$2,'EPA to IEA Scaling'!$F$1:$AO$1,0)))</f>
        <v>0</v>
      </c>
      <c r="Y47" cm="1">
        <f t="array" ref="Y47">((VLOOKUP($B$1,'Multipliers and Adjustments'!$A$70:$I$86,TRUNC(COLUMN(Y$2)/5)+2,FALSE)*SUMIFS('IEA-MethaneAbatement'!$N:$N,'IEA-MethaneAbatement'!$O:$O,"&lt;"&amp;$B47,'IEA-MethaneAbatement'!$O:$O,"&gt;="&amp;$A47,'IEA-MethaneAbatement'!$M:$M,$B$1,'IEA-MethaneAbatement'!$B:$B,'Country Selector'!$A$2)+VLOOKUP($C$1,'Multipliers and Adjustments'!$A$70:$I$86,TRUNC(COLUMN(Y$2)/5)+2,FALSE)*SUMIFS('IEA-MethaneAbatement'!$N:$N,'IEA-MethaneAbatement'!$O:$O,"&lt;"&amp;$B47,'IEA-MethaneAbatement'!$O:$O,"&gt;="&amp;$A47,'IEA-MethaneAbatement'!$M:$M,$C$1,'IEA-MethaneAbatement'!$B:$B,'Country Selector'!$A$2)+VLOOKUP($D$1,'Multipliers and Adjustments'!$A$70:$I$86,TRUNC(COLUMN(Y$2)/5)+2,FALSE)*SUMIFS('IEA-MethaneAbatement'!$N:$N,'IEA-MethaneAbatement'!$O:$O,"&lt;"&amp;$B47,'IEA-MethaneAbatement'!$O:$O,"&gt;="&amp;$A47,'IEA-MethaneAbatement'!$M:$M,$D$1,'IEA-MethaneAbatement'!$B:$B,'Country Selector'!$A$2)))*(1+INDEX('EPA to IEA Scaling'!$F$8:$AO$8,,MATCH(Y$2,'EPA to IEA Scaling'!$F$1:$AO$1,0)))</f>
        <v>0</v>
      </c>
      <c r="Z47" cm="1">
        <f t="array" ref="Z47">((VLOOKUP($B$1,'Multipliers and Adjustments'!$A$70:$I$86,TRUNC(COLUMN(Z$2)/5)+2,FALSE)*SUMIFS('IEA-MethaneAbatement'!$N:$N,'IEA-MethaneAbatement'!$O:$O,"&lt;"&amp;$B47,'IEA-MethaneAbatement'!$O:$O,"&gt;="&amp;$A47,'IEA-MethaneAbatement'!$M:$M,$B$1,'IEA-MethaneAbatement'!$B:$B,'Country Selector'!$A$2)+VLOOKUP($C$1,'Multipliers and Adjustments'!$A$70:$I$86,TRUNC(COLUMN(Z$2)/5)+2,FALSE)*SUMIFS('IEA-MethaneAbatement'!$N:$N,'IEA-MethaneAbatement'!$O:$O,"&lt;"&amp;$B47,'IEA-MethaneAbatement'!$O:$O,"&gt;="&amp;$A47,'IEA-MethaneAbatement'!$M:$M,$C$1,'IEA-MethaneAbatement'!$B:$B,'Country Selector'!$A$2)+VLOOKUP($D$1,'Multipliers and Adjustments'!$A$70:$I$86,TRUNC(COLUMN(Z$2)/5)+2,FALSE)*SUMIFS('IEA-MethaneAbatement'!$N:$N,'IEA-MethaneAbatement'!$O:$O,"&lt;"&amp;$B47,'IEA-MethaneAbatement'!$O:$O,"&gt;="&amp;$A47,'IEA-MethaneAbatement'!$M:$M,$D$1,'IEA-MethaneAbatement'!$B:$B,'Country Selector'!$A$2)))*(1+INDEX('EPA to IEA Scaling'!$F$8:$AO$8,,MATCH(Z$2,'EPA to IEA Scaling'!$F$1:$AO$1,0)))</f>
        <v>0</v>
      </c>
      <c r="AA47" cm="1">
        <f t="array" ref="AA47">((VLOOKUP($B$1,'Multipliers and Adjustments'!$A$70:$I$86,TRUNC(COLUMN(AA$2)/5)+2,FALSE)*SUMIFS('IEA-MethaneAbatement'!$N:$N,'IEA-MethaneAbatement'!$O:$O,"&lt;"&amp;$B47,'IEA-MethaneAbatement'!$O:$O,"&gt;="&amp;$A47,'IEA-MethaneAbatement'!$M:$M,$B$1,'IEA-MethaneAbatement'!$B:$B,'Country Selector'!$A$2)+VLOOKUP($C$1,'Multipliers and Adjustments'!$A$70:$I$86,TRUNC(COLUMN(AA$2)/5)+2,FALSE)*SUMIFS('IEA-MethaneAbatement'!$N:$N,'IEA-MethaneAbatement'!$O:$O,"&lt;"&amp;$B47,'IEA-MethaneAbatement'!$O:$O,"&gt;="&amp;$A47,'IEA-MethaneAbatement'!$M:$M,$C$1,'IEA-MethaneAbatement'!$B:$B,'Country Selector'!$A$2)+VLOOKUP($D$1,'Multipliers and Adjustments'!$A$70:$I$86,TRUNC(COLUMN(AA$2)/5)+2,FALSE)*SUMIFS('IEA-MethaneAbatement'!$N:$N,'IEA-MethaneAbatement'!$O:$O,"&lt;"&amp;$B47,'IEA-MethaneAbatement'!$O:$O,"&gt;="&amp;$A47,'IEA-MethaneAbatement'!$M:$M,$D$1,'IEA-MethaneAbatement'!$B:$B,'Country Selector'!$A$2)))*(1+INDEX('EPA to IEA Scaling'!$F$8:$AO$8,,MATCH(AA$2,'EPA to IEA Scaling'!$F$1:$AO$1,0)))</f>
        <v>0</v>
      </c>
      <c r="AB47" s="31" cm="1">
        <f t="array" ref="AB47">((VLOOKUP($B$1,'Multipliers and Adjustments'!$A$70:$I$86,TRUNC(COLUMN(AB$2)/5)+2,FALSE)*SUMIFS('IEA-MethaneAbatement'!$N:$N,'IEA-MethaneAbatement'!$O:$O,"&lt;"&amp;$B47,'IEA-MethaneAbatement'!$O:$O,"&gt;="&amp;$A47,'IEA-MethaneAbatement'!$M:$M,$B$1,'IEA-MethaneAbatement'!$B:$B,'Country Selector'!$A$2)+VLOOKUP($C$1,'Multipliers and Adjustments'!$A$70:$I$86,TRUNC(COLUMN(AB$2)/5)+2,FALSE)*SUMIFS('IEA-MethaneAbatement'!$N:$N,'IEA-MethaneAbatement'!$O:$O,"&lt;"&amp;$B47,'IEA-MethaneAbatement'!$O:$O,"&gt;="&amp;$A47,'IEA-MethaneAbatement'!$M:$M,$C$1,'IEA-MethaneAbatement'!$B:$B,'Country Selector'!$A$2)+VLOOKUP($D$1,'Multipliers and Adjustments'!$A$70:$I$86,TRUNC(COLUMN(AB$2)/5)+2,FALSE)*SUMIFS('IEA-MethaneAbatement'!$N:$N,'IEA-MethaneAbatement'!$O:$O,"&lt;"&amp;$B47,'IEA-MethaneAbatement'!$O:$O,"&gt;="&amp;$A47,'IEA-MethaneAbatement'!$M:$M,$D$1,'IEA-MethaneAbatement'!$B:$B,'Country Selector'!$A$2)))*(1+INDEX('EPA to IEA Scaling'!$F$8:$AO$8,,MATCH(AB$2,'EPA to IEA Scaling'!$F$1:$AO$1,0)))</f>
        <v>0</v>
      </c>
      <c r="AC47" cm="1">
        <f t="array" ref="AC47">((VLOOKUP($B$1,'Multipliers and Adjustments'!$A$70:$I$86,TRUNC(COLUMN(AC$2)/5)+2,FALSE)*SUMIFS('IEA-MethaneAbatement'!$N:$N,'IEA-MethaneAbatement'!$O:$O,"&lt;"&amp;$B47,'IEA-MethaneAbatement'!$O:$O,"&gt;="&amp;$A47,'IEA-MethaneAbatement'!$M:$M,$B$1,'IEA-MethaneAbatement'!$B:$B,'Country Selector'!$A$2)+VLOOKUP($C$1,'Multipliers and Adjustments'!$A$70:$I$86,TRUNC(COLUMN(AC$2)/5)+2,FALSE)*SUMIFS('IEA-MethaneAbatement'!$N:$N,'IEA-MethaneAbatement'!$O:$O,"&lt;"&amp;$B47,'IEA-MethaneAbatement'!$O:$O,"&gt;="&amp;$A47,'IEA-MethaneAbatement'!$M:$M,$C$1,'IEA-MethaneAbatement'!$B:$B,'Country Selector'!$A$2)+VLOOKUP($D$1,'Multipliers and Adjustments'!$A$70:$I$86,TRUNC(COLUMN(AC$2)/5)+2,FALSE)*SUMIFS('IEA-MethaneAbatement'!$N:$N,'IEA-MethaneAbatement'!$O:$O,"&lt;"&amp;$B47,'IEA-MethaneAbatement'!$O:$O,"&gt;="&amp;$A47,'IEA-MethaneAbatement'!$M:$M,$D$1,'IEA-MethaneAbatement'!$B:$B,'Country Selector'!$A$2)))*(1+INDEX('EPA to IEA Scaling'!$F$8:$AO$8,,MATCH(AC$2,'EPA to IEA Scaling'!$F$1:$AO$1,0)))</f>
        <v>0</v>
      </c>
      <c r="AD47" cm="1">
        <f t="array" ref="AD47">((VLOOKUP($B$1,'Multipliers and Adjustments'!$A$70:$I$86,TRUNC(COLUMN(AD$2)/5)+2,FALSE)*SUMIFS('IEA-MethaneAbatement'!$N:$N,'IEA-MethaneAbatement'!$O:$O,"&lt;"&amp;$B47,'IEA-MethaneAbatement'!$O:$O,"&gt;="&amp;$A47,'IEA-MethaneAbatement'!$M:$M,$B$1,'IEA-MethaneAbatement'!$B:$B,'Country Selector'!$A$2)+VLOOKUP($C$1,'Multipliers and Adjustments'!$A$70:$I$86,TRUNC(COLUMN(AD$2)/5)+2,FALSE)*SUMIFS('IEA-MethaneAbatement'!$N:$N,'IEA-MethaneAbatement'!$O:$O,"&lt;"&amp;$B47,'IEA-MethaneAbatement'!$O:$O,"&gt;="&amp;$A47,'IEA-MethaneAbatement'!$M:$M,$C$1,'IEA-MethaneAbatement'!$B:$B,'Country Selector'!$A$2)+VLOOKUP($D$1,'Multipliers and Adjustments'!$A$70:$I$86,TRUNC(COLUMN(AD$2)/5)+2,FALSE)*SUMIFS('IEA-MethaneAbatement'!$N:$N,'IEA-MethaneAbatement'!$O:$O,"&lt;"&amp;$B47,'IEA-MethaneAbatement'!$O:$O,"&gt;="&amp;$A47,'IEA-MethaneAbatement'!$M:$M,$D$1,'IEA-MethaneAbatement'!$B:$B,'Country Selector'!$A$2)))*(1+INDEX('EPA to IEA Scaling'!$F$8:$AO$8,,MATCH(AD$2,'EPA to IEA Scaling'!$F$1:$AO$1,0)))</f>
        <v>0</v>
      </c>
      <c r="AE47" cm="1">
        <f t="array" ref="AE47">((VLOOKUP($B$1,'Multipliers and Adjustments'!$A$70:$I$86,TRUNC(COLUMN(AE$2)/5)+2,FALSE)*SUMIFS('IEA-MethaneAbatement'!$N:$N,'IEA-MethaneAbatement'!$O:$O,"&lt;"&amp;$B47,'IEA-MethaneAbatement'!$O:$O,"&gt;="&amp;$A47,'IEA-MethaneAbatement'!$M:$M,$B$1,'IEA-MethaneAbatement'!$B:$B,'Country Selector'!$A$2)+VLOOKUP($C$1,'Multipliers and Adjustments'!$A$70:$I$86,TRUNC(COLUMN(AE$2)/5)+2,FALSE)*SUMIFS('IEA-MethaneAbatement'!$N:$N,'IEA-MethaneAbatement'!$O:$O,"&lt;"&amp;$B47,'IEA-MethaneAbatement'!$O:$O,"&gt;="&amp;$A47,'IEA-MethaneAbatement'!$M:$M,$C$1,'IEA-MethaneAbatement'!$B:$B,'Country Selector'!$A$2)+VLOOKUP($D$1,'Multipliers and Adjustments'!$A$70:$I$86,TRUNC(COLUMN(AE$2)/5)+2,FALSE)*SUMIFS('IEA-MethaneAbatement'!$N:$N,'IEA-MethaneAbatement'!$O:$O,"&lt;"&amp;$B47,'IEA-MethaneAbatement'!$O:$O,"&gt;="&amp;$A47,'IEA-MethaneAbatement'!$M:$M,$D$1,'IEA-MethaneAbatement'!$B:$B,'Country Selector'!$A$2)))*(1+INDEX('EPA to IEA Scaling'!$F$8:$AO$8,,MATCH(AE$2,'EPA to IEA Scaling'!$F$1:$AO$1,0)))</f>
        <v>0</v>
      </c>
      <c r="AF47" cm="1">
        <f t="array" ref="AF47">((VLOOKUP($B$1,'Multipliers and Adjustments'!$A$70:$I$86,TRUNC(COLUMN(AF$2)/5)+2,FALSE)*SUMIFS('IEA-MethaneAbatement'!$N:$N,'IEA-MethaneAbatement'!$O:$O,"&lt;"&amp;$B47,'IEA-MethaneAbatement'!$O:$O,"&gt;="&amp;$A47,'IEA-MethaneAbatement'!$M:$M,$B$1,'IEA-MethaneAbatement'!$B:$B,'Country Selector'!$A$2)+VLOOKUP($C$1,'Multipliers and Adjustments'!$A$70:$I$86,TRUNC(COLUMN(AF$2)/5)+2,FALSE)*SUMIFS('IEA-MethaneAbatement'!$N:$N,'IEA-MethaneAbatement'!$O:$O,"&lt;"&amp;$B47,'IEA-MethaneAbatement'!$O:$O,"&gt;="&amp;$A47,'IEA-MethaneAbatement'!$M:$M,$C$1,'IEA-MethaneAbatement'!$B:$B,'Country Selector'!$A$2)+VLOOKUP($D$1,'Multipliers and Adjustments'!$A$70:$I$86,TRUNC(COLUMN(AF$2)/5)+2,FALSE)*SUMIFS('IEA-MethaneAbatement'!$N:$N,'IEA-MethaneAbatement'!$O:$O,"&lt;"&amp;$B47,'IEA-MethaneAbatement'!$O:$O,"&gt;="&amp;$A47,'IEA-MethaneAbatement'!$M:$M,$D$1,'IEA-MethaneAbatement'!$B:$B,'Country Selector'!$A$2)))*(1+INDEX('EPA to IEA Scaling'!$F$8:$AO$8,,MATCH(AF$2,'EPA to IEA Scaling'!$F$1:$AO$1,0)))</f>
        <v>0</v>
      </c>
      <c r="AG47" s="31" cm="1">
        <f t="array" ref="AG47">((VLOOKUP($B$1,'Multipliers and Adjustments'!$A$70:$I$86,TRUNC(COLUMN(AG$2)/5)+2,FALSE)*SUMIFS('IEA-MethaneAbatement'!$N:$N,'IEA-MethaneAbatement'!$O:$O,"&lt;"&amp;$B47,'IEA-MethaneAbatement'!$O:$O,"&gt;="&amp;$A47,'IEA-MethaneAbatement'!$M:$M,$B$1,'IEA-MethaneAbatement'!$B:$B,'Country Selector'!$A$2)+VLOOKUP($C$1,'Multipliers and Adjustments'!$A$70:$I$86,TRUNC(COLUMN(AG$2)/5)+2,FALSE)*SUMIFS('IEA-MethaneAbatement'!$N:$N,'IEA-MethaneAbatement'!$O:$O,"&lt;"&amp;$B47,'IEA-MethaneAbatement'!$O:$O,"&gt;="&amp;$A47,'IEA-MethaneAbatement'!$M:$M,$C$1,'IEA-MethaneAbatement'!$B:$B,'Country Selector'!$A$2)+VLOOKUP($D$1,'Multipliers and Adjustments'!$A$70:$I$86,TRUNC(COLUMN(AG$2)/5)+2,FALSE)*SUMIFS('IEA-MethaneAbatement'!$N:$N,'IEA-MethaneAbatement'!$O:$O,"&lt;"&amp;$B47,'IEA-MethaneAbatement'!$O:$O,"&gt;="&amp;$A47,'IEA-MethaneAbatement'!$M:$M,$D$1,'IEA-MethaneAbatement'!$B:$B,'Country Selector'!$A$2)))*(1+INDEX('EPA to IEA Scaling'!$F$8:$AO$8,,MATCH(AG$2,'EPA to IEA Scaling'!$F$1:$AO$1,0)))</f>
        <v>0</v>
      </c>
      <c r="AH47" cm="1">
        <f t="array" ref="AH47">((VLOOKUP($B$1,'Multipliers and Adjustments'!$A$70:$I$86,TRUNC(COLUMN(AH$2)/5)+2,FALSE)*SUMIFS('IEA-MethaneAbatement'!$N:$N,'IEA-MethaneAbatement'!$O:$O,"&lt;"&amp;$B47,'IEA-MethaneAbatement'!$O:$O,"&gt;="&amp;$A47,'IEA-MethaneAbatement'!$M:$M,$B$1,'IEA-MethaneAbatement'!$B:$B,'Country Selector'!$A$2)+VLOOKUP($C$1,'Multipliers and Adjustments'!$A$70:$I$86,TRUNC(COLUMN(AH$2)/5)+2,FALSE)*SUMIFS('IEA-MethaneAbatement'!$N:$N,'IEA-MethaneAbatement'!$O:$O,"&lt;"&amp;$B47,'IEA-MethaneAbatement'!$O:$O,"&gt;="&amp;$A47,'IEA-MethaneAbatement'!$M:$M,$C$1,'IEA-MethaneAbatement'!$B:$B,'Country Selector'!$A$2)+VLOOKUP($D$1,'Multipliers and Adjustments'!$A$70:$I$86,TRUNC(COLUMN(AH$2)/5)+2,FALSE)*SUMIFS('IEA-MethaneAbatement'!$N:$N,'IEA-MethaneAbatement'!$O:$O,"&lt;"&amp;$B47,'IEA-MethaneAbatement'!$O:$O,"&gt;="&amp;$A47,'IEA-MethaneAbatement'!$M:$M,$D$1,'IEA-MethaneAbatement'!$B:$B,'Country Selector'!$A$2)))*(1+INDEX('EPA to IEA Scaling'!$F$8:$AO$8,,MATCH(AH$2,'EPA to IEA Scaling'!$F$1:$AO$1,0)))</f>
        <v>0</v>
      </c>
      <c r="AI47" cm="1">
        <f t="array" ref="AI47">((VLOOKUP($B$1,'Multipliers and Adjustments'!$A$70:$I$86,TRUNC(COLUMN(AI$2)/5)+2,FALSE)*SUMIFS('IEA-MethaneAbatement'!$N:$N,'IEA-MethaneAbatement'!$O:$O,"&lt;"&amp;$B47,'IEA-MethaneAbatement'!$O:$O,"&gt;="&amp;$A47,'IEA-MethaneAbatement'!$M:$M,$B$1,'IEA-MethaneAbatement'!$B:$B,'Country Selector'!$A$2)+VLOOKUP($C$1,'Multipliers and Adjustments'!$A$70:$I$86,TRUNC(COLUMN(AI$2)/5)+2,FALSE)*SUMIFS('IEA-MethaneAbatement'!$N:$N,'IEA-MethaneAbatement'!$O:$O,"&lt;"&amp;$B47,'IEA-MethaneAbatement'!$O:$O,"&gt;="&amp;$A47,'IEA-MethaneAbatement'!$M:$M,$C$1,'IEA-MethaneAbatement'!$B:$B,'Country Selector'!$A$2)+VLOOKUP($D$1,'Multipliers and Adjustments'!$A$70:$I$86,TRUNC(COLUMN(AI$2)/5)+2,FALSE)*SUMIFS('IEA-MethaneAbatement'!$N:$N,'IEA-MethaneAbatement'!$O:$O,"&lt;"&amp;$B47,'IEA-MethaneAbatement'!$O:$O,"&gt;="&amp;$A47,'IEA-MethaneAbatement'!$M:$M,$D$1,'IEA-MethaneAbatement'!$B:$B,'Country Selector'!$A$2)))*(1+INDEX('EPA to IEA Scaling'!$F$8:$AO$8,,MATCH(AI$2,'EPA to IEA Scaling'!$F$1:$AO$1,0)))</f>
        <v>0</v>
      </c>
      <c r="AJ47" cm="1">
        <f t="array" ref="AJ47">((VLOOKUP($B$1,'Multipliers and Adjustments'!$A$70:$I$86,TRUNC(COLUMN(AJ$2)/5)+2,FALSE)*SUMIFS('IEA-MethaneAbatement'!$N:$N,'IEA-MethaneAbatement'!$O:$O,"&lt;"&amp;$B47,'IEA-MethaneAbatement'!$O:$O,"&gt;="&amp;$A47,'IEA-MethaneAbatement'!$M:$M,$B$1,'IEA-MethaneAbatement'!$B:$B,'Country Selector'!$A$2)+VLOOKUP($C$1,'Multipliers and Adjustments'!$A$70:$I$86,TRUNC(COLUMN(AJ$2)/5)+2,FALSE)*SUMIFS('IEA-MethaneAbatement'!$N:$N,'IEA-MethaneAbatement'!$O:$O,"&lt;"&amp;$B47,'IEA-MethaneAbatement'!$O:$O,"&gt;="&amp;$A47,'IEA-MethaneAbatement'!$M:$M,$C$1,'IEA-MethaneAbatement'!$B:$B,'Country Selector'!$A$2)+VLOOKUP($D$1,'Multipliers and Adjustments'!$A$70:$I$86,TRUNC(COLUMN(AJ$2)/5)+2,FALSE)*SUMIFS('IEA-MethaneAbatement'!$N:$N,'IEA-MethaneAbatement'!$O:$O,"&lt;"&amp;$B47,'IEA-MethaneAbatement'!$O:$O,"&gt;="&amp;$A47,'IEA-MethaneAbatement'!$M:$M,$D$1,'IEA-MethaneAbatement'!$B:$B,'Country Selector'!$A$2)))*(1+INDEX('EPA to IEA Scaling'!$F$8:$AO$8,,MATCH(AJ$2,'EPA to IEA Scaling'!$F$1:$AO$1,0)))</f>
        <v>0</v>
      </c>
      <c r="AK47" cm="1">
        <f t="array" ref="AK47">((VLOOKUP($B$1,'Multipliers and Adjustments'!$A$70:$I$86,TRUNC(COLUMN(AK$2)/5)+2,FALSE)*SUMIFS('IEA-MethaneAbatement'!$N:$N,'IEA-MethaneAbatement'!$O:$O,"&lt;"&amp;$B47,'IEA-MethaneAbatement'!$O:$O,"&gt;="&amp;$A47,'IEA-MethaneAbatement'!$M:$M,$B$1,'IEA-MethaneAbatement'!$B:$B,'Country Selector'!$A$2)+VLOOKUP($C$1,'Multipliers and Adjustments'!$A$70:$I$86,TRUNC(COLUMN(AK$2)/5)+2,FALSE)*SUMIFS('IEA-MethaneAbatement'!$N:$N,'IEA-MethaneAbatement'!$O:$O,"&lt;"&amp;$B47,'IEA-MethaneAbatement'!$O:$O,"&gt;="&amp;$A47,'IEA-MethaneAbatement'!$M:$M,$C$1,'IEA-MethaneAbatement'!$B:$B,'Country Selector'!$A$2)+VLOOKUP($D$1,'Multipliers and Adjustments'!$A$70:$I$86,TRUNC(COLUMN(AK$2)/5)+2,FALSE)*SUMIFS('IEA-MethaneAbatement'!$N:$N,'IEA-MethaneAbatement'!$O:$O,"&lt;"&amp;$B47,'IEA-MethaneAbatement'!$O:$O,"&gt;="&amp;$A47,'IEA-MethaneAbatement'!$M:$M,$D$1,'IEA-MethaneAbatement'!$B:$B,'Country Selector'!$A$2)))*(1+INDEX('EPA to IEA Scaling'!$F$8:$AO$8,,MATCH(AK$2,'EPA to IEA Scaling'!$F$1:$AO$1,0)))</f>
        <v>0</v>
      </c>
      <c r="AL47" s="31" cm="1">
        <f t="array" ref="AL47">((VLOOKUP($B$1,'Multipliers and Adjustments'!$A$70:$I$86,TRUNC(COLUMN(AL$2)/5)+2,FALSE)*SUMIFS('IEA-MethaneAbatement'!$N:$N,'IEA-MethaneAbatement'!$O:$O,"&lt;"&amp;$B47,'IEA-MethaneAbatement'!$O:$O,"&gt;="&amp;$A47,'IEA-MethaneAbatement'!$M:$M,$B$1,'IEA-MethaneAbatement'!$B:$B,'Country Selector'!$A$2)+VLOOKUP($C$1,'Multipliers and Adjustments'!$A$70:$I$86,TRUNC(COLUMN(AL$2)/5)+2,FALSE)*SUMIFS('IEA-MethaneAbatement'!$N:$N,'IEA-MethaneAbatement'!$O:$O,"&lt;"&amp;$B47,'IEA-MethaneAbatement'!$O:$O,"&gt;="&amp;$A47,'IEA-MethaneAbatement'!$M:$M,$C$1,'IEA-MethaneAbatement'!$B:$B,'Country Selector'!$A$2)+VLOOKUP($D$1,'Multipliers and Adjustments'!$A$70:$I$86,TRUNC(COLUMN(AL$2)/5)+2,FALSE)*SUMIFS('IEA-MethaneAbatement'!$N:$N,'IEA-MethaneAbatement'!$O:$O,"&lt;"&amp;$B47,'IEA-MethaneAbatement'!$O:$O,"&gt;="&amp;$A47,'IEA-MethaneAbatement'!$M:$M,$D$1,'IEA-MethaneAbatement'!$B:$B,'Country Selector'!$A$2)))*(1+INDEX('EPA to IEA Scaling'!$F$8:$AO$8,,MATCH(AL$2,'EPA to IEA Scaling'!$F$1:$AO$1,0)))</f>
        <v>0</v>
      </c>
    </row>
    <row r="48" spans="1:38" x14ac:dyDescent="0.45">
      <c r="A48" s="12">
        <f t="shared" si="1"/>
        <v>250</v>
      </c>
      <c r="B48" s="11">
        <f t="shared" si="0"/>
        <v>300</v>
      </c>
      <c r="C48" s="31" cm="1">
        <f t="array" ref="C48">((VLOOKUP($B$1,'Multipliers and Adjustments'!$A$70:$I$86,TRUNC(COLUMN(C$2)/5)+2,FALSE)*SUMIFS('IEA-MethaneAbatement'!$N:$N,'IEA-MethaneAbatement'!$O:$O,"&lt;"&amp;$B48,'IEA-MethaneAbatement'!$O:$O,"&gt;="&amp;$A48,'IEA-MethaneAbatement'!$M:$M,$B$1,'IEA-MethaneAbatement'!$B:$B,'Country Selector'!$A$2)+VLOOKUP($C$1,'Multipliers and Adjustments'!$A$70:$I$86,TRUNC(COLUMN(C$2)/5)+2,FALSE)*SUMIFS('IEA-MethaneAbatement'!$N:$N,'IEA-MethaneAbatement'!$O:$O,"&lt;"&amp;$B48,'IEA-MethaneAbatement'!$O:$O,"&gt;="&amp;$A48,'IEA-MethaneAbatement'!$M:$M,$C$1,'IEA-MethaneAbatement'!$B:$B,'Country Selector'!$A$2)+VLOOKUP($D$1,'Multipliers and Adjustments'!$A$70:$I$86,TRUNC(COLUMN(C$2)/5)+2,FALSE)*SUMIFS('IEA-MethaneAbatement'!$N:$N,'IEA-MethaneAbatement'!$O:$O,"&lt;"&amp;$B48,'IEA-MethaneAbatement'!$O:$O,"&gt;="&amp;$A48,'IEA-MethaneAbatement'!$M:$M,$D$1,'IEA-MethaneAbatement'!$B:$B,'Country Selector'!$A$2)))*(1+INDEX('EPA to IEA Scaling'!$F$8:$AO$8,,MATCH(C$2,'EPA to IEA Scaling'!$F$1:$AO$1,0)))</f>
        <v>0</v>
      </c>
      <c r="D48" cm="1">
        <f t="array" ref="D48">((VLOOKUP($B$1,'Multipliers and Adjustments'!$A$70:$I$86,TRUNC(COLUMN(D$2)/5)+2,FALSE)*SUMIFS('IEA-MethaneAbatement'!$N:$N,'IEA-MethaneAbatement'!$O:$O,"&lt;"&amp;$B48,'IEA-MethaneAbatement'!$O:$O,"&gt;="&amp;$A48,'IEA-MethaneAbatement'!$M:$M,$B$1,'IEA-MethaneAbatement'!$B:$B,'Country Selector'!$A$2)+VLOOKUP($C$1,'Multipliers and Adjustments'!$A$70:$I$86,TRUNC(COLUMN(D$2)/5)+2,FALSE)*SUMIFS('IEA-MethaneAbatement'!$N:$N,'IEA-MethaneAbatement'!$O:$O,"&lt;"&amp;$B48,'IEA-MethaneAbatement'!$O:$O,"&gt;="&amp;$A48,'IEA-MethaneAbatement'!$M:$M,$C$1,'IEA-MethaneAbatement'!$B:$B,'Country Selector'!$A$2)+VLOOKUP($D$1,'Multipliers and Adjustments'!$A$70:$I$86,TRUNC(COLUMN(D$2)/5)+2,FALSE)*SUMIFS('IEA-MethaneAbatement'!$N:$N,'IEA-MethaneAbatement'!$O:$O,"&lt;"&amp;$B48,'IEA-MethaneAbatement'!$O:$O,"&gt;="&amp;$A48,'IEA-MethaneAbatement'!$M:$M,$D$1,'IEA-MethaneAbatement'!$B:$B,'Country Selector'!$A$2)))*(1+INDEX('EPA to IEA Scaling'!$F$8:$AO$8,,MATCH(D$2,'EPA to IEA Scaling'!$F$1:$AO$1,0)))</f>
        <v>0</v>
      </c>
      <c r="E48" cm="1">
        <f t="array" ref="E48">((VLOOKUP($B$1,'Multipliers and Adjustments'!$A$70:$I$86,TRUNC(COLUMN(E$2)/5)+2,FALSE)*SUMIFS('IEA-MethaneAbatement'!$N:$N,'IEA-MethaneAbatement'!$O:$O,"&lt;"&amp;$B48,'IEA-MethaneAbatement'!$O:$O,"&gt;="&amp;$A48,'IEA-MethaneAbatement'!$M:$M,$B$1,'IEA-MethaneAbatement'!$B:$B,'Country Selector'!$A$2)+VLOOKUP($C$1,'Multipliers and Adjustments'!$A$70:$I$86,TRUNC(COLUMN(E$2)/5)+2,FALSE)*SUMIFS('IEA-MethaneAbatement'!$N:$N,'IEA-MethaneAbatement'!$O:$O,"&lt;"&amp;$B48,'IEA-MethaneAbatement'!$O:$O,"&gt;="&amp;$A48,'IEA-MethaneAbatement'!$M:$M,$C$1,'IEA-MethaneAbatement'!$B:$B,'Country Selector'!$A$2)+VLOOKUP($D$1,'Multipliers and Adjustments'!$A$70:$I$86,TRUNC(COLUMN(E$2)/5)+2,FALSE)*SUMIFS('IEA-MethaneAbatement'!$N:$N,'IEA-MethaneAbatement'!$O:$O,"&lt;"&amp;$B48,'IEA-MethaneAbatement'!$O:$O,"&gt;="&amp;$A48,'IEA-MethaneAbatement'!$M:$M,$D$1,'IEA-MethaneAbatement'!$B:$B,'Country Selector'!$A$2)))*(1+INDEX('EPA to IEA Scaling'!$F$8:$AO$8,,MATCH(E$2,'EPA to IEA Scaling'!$F$1:$AO$1,0)))</f>
        <v>0</v>
      </c>
      <c r="F48" cm="1">
        <f t="array" ref="F48">((VLOOKUP($B$1,'Multipliers and Adjustments'!$A$70:$I$86,TRUNC(COLUMN(F$2)/5)+2,FALSE)*SUMIFS('IEA-MethaneAbatement'!$N:$N,'IEA-MethaneAbatement'!$O:$O,"&lt;"&amp;$B48,'IEA-MethaneAbatement'!$O:$O,"&gt;="&amp;$A48,'IEA-MethaneAbatement'!$M:$M,$B$1,'IEA-MethaneAbatement'!$B:$B,'Country Selector'!$A$2)+VLOOKUP($C$1,'Multipliers and Adjustments'!$A$70:$I$86,TRUNC(COLUMN(F$2)/5)+2,FALSE)*SUMIFS('IEA-MethaneAbatement'!$N:$N,'IEA-MethaneAbatement'!$O:$O,"&lt;"&amp;$B48,'IEA-MethaneAbatement'!$O:$O,"&gt;="&amp;$A48,'IEA-MethaneAbatement'!$M:$M,$C$1,'IEA-MethaneAbatement'!$B:$B,'Country Selector'!$A$2)+VLOOKUP($D$1,'Multipliers and Adjustments'!$A$70:$I$86,TRUNC(COLUMN(F$2)/5)+2,FALSE)*SUMIFS('IEA-MethaneAbatement'!$N:$N,'IEA-MethaneAbatement'!$O:$O,"&lt;"&amp;$B48,'IEA-MethaneAbatement'!$O:$O,"&gt;="&amp;$A48,'IEA-MethaneAbatement'!$M:$M,$D$1,'IEA-MethaneAbatement'!$B:$B,'Country Selector'!$A$2)))*(1+INDEX('EPA to IEA Scaling'!$F$8:$AO$8,,MATCH(F$2,'EPA to IEA Scaling'!$F$1:$AO$1,0)))</f>
        <v>0</v>
      </c>
      <c r="G48" cm="1">
        <f t="array" ref="G48">((VLOOKUP($B$1,'Multipliers and Adjustments'!$A$70:$I$86,TRUNC(COLUMN(G$2)/5)+2,FALSE)*SUMIFS('IEA-MethaneAbatement'!$N:$N,'IEA-MethaneAbatement'!$O:$O,"&lt;"&amp;$B48,'IEA-MethaneAbatement'!$O:$O,"&gt;="&amp;$A48,'IEA-MethaneAbatement'!$M:$M,$B$1,'IEA-MethaneAbatement'!$B:$B,'Country Selector'!$A$2)+VLOOKUP($C$1,'Multipliers and Adjustments'!$A$70:$I$86,TRUNC(COLUMN(G$2)/5)+2,FALSE)*SUMIFS('IEA-MethaneAbatement'!$N:$N,'IEA-MethaneAbatement'!$O:$O,"&lt;"&amp;$B48,'IEA-MethaneAbatement'!$O:$O,"&gt;="&amp;$A48,'IEA-MethaneAbatement'!$M:$M,$C$1,'IEA-MethaneAbatement'!$B:$B,'Country Selector'!$A$2)+VLOOKUP($D$1,'Multipliers and Adjustments'!$A$70:$I$86,TRUNC(COLUMN(G$2)/5)+2,FALSE)*SUMIFS('IEA-MethaneAbatement'!$N:$N,'IEA-MethaneAbatement'!$O:$O,"&lt;"&amp;$B48,'IEA-MethaneAbatement'!$O:$O,"&gt;="&amp;$A48,'IEA-MethaneAbatement'!$M:$M,$D$1,'IEA-MethaneAbatement'!$B:$B,'Country Selector'!$A$2)))*(1+INDEX('EPA to IEA Scaling'!$F$8:$AO$8,,MATCH(G$2,'EPA to IEA Scaling'!$F$1:$AO$1,0)))</f>
        <v>0</v>
      </c>
      <c r="H48" s="31" cm="1">
        <f t="array" ref="H48">((VLOOKUP($B$1,'Multipliers and Adjustments'!$A$70:$I$86,TRUNC(COLUMN(H$2)/5)+2,FALSE)*SUMIFS('IEA-MethaneAbatement'!$N:$N,'IEA-MethaneAbatement'!$O:$O,"&lt;"&amp;$B48,'IEA-MethaneAbatement'!$O:$O,"&gt;="&amp;$A48,'IEA-MethaneAbatement'!$M:$M,$B$1,'IEA-MethaneAbatement'!$B:$B,'Country Selector'!$A$2)+VLOOKUP($C$1,'Multipliers and Adjustments'!$A$70:$I$86,TRUNC(COLUMN(H$2)/5)+2,FALSE)*SUMIFS('IEA-MethaneAbatement'!$N:$N,'IEA-MethaneAbatement'!$O:$O,"&lt;"&amp;$B48,'IEA-MethaneAbatement'!$O:$O,"&gt;="&amp;$A48,'IEA-MethaneAbatement'!$M:$M,$C$1,'IEA-MethaneAbatement'!$B:$B,'Country Selector'!$A$2)+VLOOKUP($D$1,'Multipliers and Adjustments'!$A$70:$I$86,TRUNC(COLUMN(H$2)/5)+2,FALSE)*SUMIFS('IEA-MethaneAbatement'!$N:$N,'IEA-MethaneAbatement'!$O:$O,"&lt;"&amp;$B48,'IEA-MethaneAbatement'!$O:$O,"&gt;="&amp;$A48,'IEA-MethaneAbatement'!$M:$M,$D$1,'IEA-MethaneAbatement'!$B:$B,'Country Selector'!$A$2)))*(1+INDEX('EPA to IEA Scaling'!$F$8:$AO$8,,MATCH(H$2,'EPA to IEA Scaling'!$F$1:$AO$1,0)))</f>
        <v>0</v>
      </c>
      <c r="I48" cm="1">
        <f t="array" ref="I48">((VLOOKUP($B$1,'Multipliers and Adjustments'!$A$70:$I$86,TRUNC(COLUMN(I$2)/5)+2,FALSE)*SUMIFS('IEA-MethaneAbatement'!$N:$N,'IEA-MethaneAbatement'!$O:$O,"&lt;"&amp;$B48,'IEA-MethaneAbatement'!$O:$O,"&gt;="&amp;$A48,'IEA-MethaneAbatement'!$M:$M,$B$1,'IEA-MethaneAbatement'!$B:$B,'Country Selector'!$A$2)+VLOOKUP($C$1,'Multipliers and Adjustments'!$A$70:$I$86,TRUNC(COLUMN(I$2)/5)+2,FALSE)*SUMIFS('IEA-MethaneAbatement'!$N:$N,'IEA-MethaneAbatement'!$O:$O,"&lt;"&amp;$B48,'IEA-MethaneAbatement'!$O:$O,"&gt;="&amp;$A48,'IEA-MethaneAbatement'!$M:$M,$C$1,'IEA-MethaneAbatement'!$B:$B,'Country Selector'!$A$2)+VLOOKUP($D$1,'Multipliers and Adjustments'!$A$70:$I$86,TRUNC(COLUMN(I$2)/5)+2,FALSE)*SUMIFS('IEA-MethaneAbatement'!$N:$N,'IEA-MethaneAbatement'!$O:$O,"&lt;"&amp;$B48,'IEA-MethaneAbatement'!$O:$O,"&gt;="&amp;$A48,'IEA-MethaneAbatement'!$M:$M,$D$1,'IEA-MethaneAbatement'!$B:$B,'Country Selector'!$A$2)))*(1+INDEX('EPA to IEA Scaling'!$F$8:$AO$8,,MATCH(I$2,'EPA to IEA Scaling'!$F$1:$AO$1,0)))</f>
        <v>0</v>
      </c>
      <c r="J48" cm="1">
        <f t="array" ref="J48">((VLOOKUP($B$1,'Multipliers and Adjustments'!$A$70:$I$86,TRUNC(COLUMN(J$2)/5)+2,FALSE)*SUMIFS('IEA-MethaneAbatement'!$N:$N,'IEA-MethaneAbatement'!$O:$O,"&lt;"&amp;$B48,'IEA-MethaneAbatement'!$O:$O,"&gt;="&amp;$A48,'IEA-MethaneAbatement'!$M:$M,$B$1,'IEA-MethaneAbatement'!$B:$B,'Country Selector'!$A$2)+VLOOKUP($C$1,'Multipliers and Adjustments'!$A$70:$I$86,TRUNC(COLUMN(J$2)/5)+2,FALSE)*SUMIFS('IEA-MethaneAbatement'!$N:$N,'IEA-MethaneAbatement'!$O:$O,"&lt;"&amp;$B48,'IEA-MethaneAbatement'!$O:$O,"&gt;="&amp;$A48,'IEA-MethaneAbatement'!$M:$M,$C$1,'IEA-MethaneAbatement'!$B:$B,'Country Selector'!$A$2)+VLOOKUP($D$1,'Multipliers and Adjustments'!$A$70:$I$86,TRUNC(COLUMN(J$2)/5)+2,FALSE)*SUMIFS('IEA-MethaneAbatement'!$N:$N,'IEA-MethaneAbatement'!$O:$O,"&lt;"&amp;$B48,'IEA-MethaneAbatement'!$O:$O,"&gt;="&amp;$A48,'IEA-MethaneAbatement'!$M:$M,$D$1,'IEA-MethaneAbatement'!$B:$B,'Country Selector'!$A$2)))*(1+INDEX('EPA to IEA Scaling'!$F$8:$AO$8,,MATCH(J$2,'EPA to IEA Scaling'!$F$1:$AO$1,0)))</f>
        <v>0</v>
      </c>
      <c r="K48" cm="1">
        <f t="array" ref="K48">((VLOOKUP($B$1,'Multipliers and Adjustments'!$A$70:$I$86,TRUNC(COLUMN(K$2)/5)+2,FALSE)*SUMIFS('IEA-MethaneAbatement'!$N:$N,'IEA-MethaneAbatement'!$O:$O,"&lt;"&amp;$B48,'IEA-MethaneAbatement'!$O:$O,"&gt;="&amp;$A48,'IEA-MethaneAbatement'!$M:$M,$B$1,'IEA-MethaneAbatement'!$B:$B,'Country Selector'!$A$2)+VLOOKUP($C$1,'Multipliers and Adjustments'!$A$70:$I$86,TRUNC(COLUMN(K$2)/5)+2,FALSE)*SUMIFS('IEA-MethaneAbatement'!$N:$N,'IEA-MethaneAbatement'!$O:$O,"&lt;"&amp;$B48,'IEA-MethaneAbatement'!$O:$O,"&gt;="&amp;$A48,'IEA-MethaneAbatement'!$M:$M,$C$1,'IEA-MethaneAbatement'!$B:$B,'Country Selector'!$A$2)+VLOOKUP($D$1,'Multipliers and Adjustments'!$A$70:$I$86,TRUNC(COLUMN(K$2)/5)+2,FALSE)*SUMIFS('IEA-MethaneAbatement'!$N:$N,'IEA-MethaneAbatement'!$O:$O,"&lt;"&amp;$B48,'IEA-MethaneAbatement'!$O:$O,"&gt;="&amp;$A48,'IEA-MethaneAbatement'!$M:$M,$D$1,'IEA-MethaneAbatement'!$B:$B,'Country Selector'!$A$2)))*(1+INDEX('EPA to IEA Scaling'!$F$8:$AO$8,,MATCH(K$2,'EPA to IEA Scaling'!$F$1:$AO$1,0)))</f>
        <v>0</v>
      </c>
      <c r="L48" cm="1">
        <f t="array" ref="L48">((VLOOKUP($B$1,'Multipliers and Adjustments'!$A$70:$I$86,TRUNC(COLUMN(L$2)/5)+2,FALSE)*SUMIFS('IEA-MethaneAbatement'!$N:$N,'IEA-MethaneAbatement'!$O:$O,"&lt;"&amp;$B48,'IEA-MethaneAbatement'!$O:$O,"&gt;="&amp;$A48,'IEA-MethaneAbatement'!$M:$M,$B$1,'IEA-MethaneAbatement'!$B:$B,'Country Selector'!$A$2)+VLOOKUP($C$1,'Multipliers and Adjustments'!$A$70:$I$86,TRUNC(COLUMN(L$2)/5)+2,FALSE)*SUMIFS('IEA-MethaneAbatement'!$N:$N,'IEA-MethaneAbatement'!$O:$O,"&lt;"&amp;$B48,'IEA-MethaneAbatement'!$O:$O,"&gt;="&amp;$A48,'IEA-MethaneAbatement'!$M:$M,$C$1,'IEA-MethaneAbatement'!$B:$B,'Country Selector'!$A$2)+VLOOKUP($D$1,'Multipliers and Adjustments'!$A$70:$I$86,TRUNC(COLUMN(L$2)/5)+2,FALSE)*SUMIFS('IEA-MethaneAbatement'!$N:$N,'IEA-MethaneAbatement'!$O:$O,"&lt;"&amp;$B48,'IEA-MethaneAbatement'!$O:$O,"&gt;="&amp;$A48,'IEA-MethaneAbatement'!$M:$M,$D$1,'IEA-MethaneAbatement'!$B:$B,'Country Selector'!$A$2)))*(1+INDEX('EPA to IEA Scaling'!$F$8:$AO$8,,MATCH(L$2,'EPA to IEA Scaling'!$F$1:$AO$1,0)))</f>
        <v>0</v>
      </c>
      <c r="M48" s="31" cm="1">
        <f t="array" ref="M48">((VLOOKUP($B$1,'Multipliers and Adjustments'!$A$70:$I$86,TRUNC(COLUMN(M$2)/5)+2,FALSE)*SUMIFS('IEA-MethaneAbatement'!$N:$N,'IEA-MethaneAbatement'!$O:$O,"&lt;"&amp;$B48,'IEA-MethaneAbatement'!$O:$O,"&gt;="&amp;$A48,'IEA-MethaneAbatement'!$M:$M,$B$1,'IEA-MethaneAbatement'!$B:$B,'Country Selector'!$A$2)+VLOOKUP($C$1,'Multipliers and Adjustments'!$A$70:$I$86,TRUNC(COLUMN(M$2)/5)+2,FALSE)*SUMIFS('IEA-MethaneAbatement'!$N:$N,'IEA-MethaneAbatement'!$O:$O,"&lt;"&amp;$B48,'IEA-MethaneAbatement'!$O:$O,"&gt;="&amp;$A48,'IEA-MethaneAbatement'!$M:$M,$C$1,'IEA-MethaneAbatement'!$B:$B,'Country Selector'!$A$2)+VLOOKUP($D$1,'Multipliers and Adjustments'!$A$70:$I$86,TRUNC(COLUMN(M$2)/5)+2,FALSE)*SUMIFS('IEA-MethaneAbatement'!$N:$N,'IEA-MethaneAbatement'!$O:$O,"&lt;"&amp;$B48,'IEA-MethaneAbatement'!$O:$O,"&gt;="&amp;$A48,'IEA-MethaneAbatement'!$M:$M,$D$1,'IEA-MethaneAbatement'!$B:$B,'Country Selector'!$A$2)))*(1+INDEX('EPA to IEA Scaling'!$F$8:$AO$8,,MATCH(M$2,'EPA to IEA Scaling'!$F$1:$AO$1,0)))</f>
        <v>0</v>
      </c>
      <c r="N48" cm="1">
        <f t="array" ref="N48">((VLOOKUP($B$1,'Multipliers and Adjustments'!$A$70:$I$86,TRUNC(COLUMN(N$2)/5)+2,FALSE)*SUMIFS('IEA-MethaneAbatement'!$N:$N,'IEA-MethaneAbatement'!$O:$O,"&lt;"&amp;$B48,'IEA-MethaneAbatement'!$O:$O,"&gt;="&amp;$A48,'IEA-MethaneAbatement'!$M:$M,$B$1,'IEA-MethaneAbatement'!$B:$B,'Country Selector'!$A$2)+VLOOKUP($C$1,'Multipliers and Adjustments'!$A$70:$I$86,TRUNC(COLUMN(N$2)/5)+2,FALSE)*SUMIFS('IEA-MethaneAbatement'!$N:$N,'IEA-MethaneAbatement'!$O:$O,"&lt;"&amp;$B48,'IEA-MethaneAbatement'!$O:$O,"&gt;="&amp;$A48,'IEA-MethaneAbatement'!$M:$M,$C$1,'IEA-MethaneAbatement'!$B:$B,'Country Selector'!$A$2)+VLOOKUP($D$1,'Multipliers and Adjustments'!$A$70:$I$86,TRUNC(COLUMN(N$2)/5)+2,FALSE)*SUMIFS('IEA-MethaneAbatement'!$N:$N,'IEA-MethaneAbatement'!$O:$O,"&lt;"&amp;$B48,'IEA-MethaneAbatement'!$O:$O,"&gt;="&amp;$A48,'IEA-MethaneAbatement'!$M:$M,$D$1,'IEA-MethaneAbatement'!$B:$B,'Country Selector'!$A$2)))*(1+INDEX('EPA to IEA Scaling'!$F$8:$AO$8,,MATCH(N$2,'EPA to IEA Scaling'!$F$1:$AO$1,0)))</f>
        <v>0</v>
      </c>
      <c r="O48" cm="1">
        <f t="array" ref="O48">((VLOOKUP($B$1,'Multipliers and Adjustments'!$A$70:$I$86,TRUNC(COLUMN(O$2)/5)+2,FALSE)*SUMIFS('IEA-MethaneAbatement'!$N:$N,'IEA-MethaneAbatement'!$O:$O,"&lt;"&amp;$B48,'IEA-MethaneAbatement'!$O:$O,"&gt;="&amp;$A48,'IEA-MethaneAbatement'!$M:$M,$B$1,'IEA-MethaneAbatement'!$B:$B,'Country Selector'!$A$2)+VLOOKUP($C$1,'Multipliers and Adjustments'!$A$70:$I$86,TRUNC(COLUMN(O$2)/5)+2,FALSE)*SUMIFS('IEA-MethaneAbatement'!$N:$N,'IEA-MethaneAbatement'!$O:$O,"&lt;"&amp;$B48,'IEA-MethaneAbatement'!$O:$O,"&gt;="&amp;$A48,'IEA-MethaneAbatement'!$M:$M,$C$1,'IEA-MethaneAbatement'!$B:$B,'Country Selector'!$A$2)+VLOOKUP($D$1,'Multipliers and Adjustments'!$A$70:$I$86,TRUNC(COLUMN(O$2)/5)+2,FALSE)*SUMIFS('IEA-MethaneAbatement'!$N:$N,'IEA-MethaneAbatement'!$O:$O,"&lt;"&amp;$B48,'IEA-MethaneAbatement'!$O:$O,"&gt;="&amp;$A48,'IEA-MethaneAbatement'!$M:$M,$D$1,'IEA-MethaneAbatement'!$B:$B,'Country Selector'!$A$2)))*(1+INDEX('EPA to IEA Scaling'!$F$8:$AO$8,,MATCH(O$2,'EPA to IEA Scaling'!$F$1:$AO$1,0)))</f>
        <v>0</v>
      </c>
      <c r="P48" cm="1">
        <f t="array" ref="P48">((VLOOKUP($B$1,'Multipliers and Adjustments'!$A$70:$I$86,TRUNC(COLUMN(P$2)/5)+2,FALSE)*SUMIFS('IEA-MethaneAbatement'!$N:$N,'IEA-MethaneAbatement'!$O:$O,"&lt;"&amp;$B48,'IEA-MethaneAbatement'!$O:$O,"&gt;="&amp;$A48,'IEA-MethaneAbatement'!$M:$M,$B$1,'IEA-MethaneAbatement'!$B:$B,'Country Selector'!$A$2)+VLOOKUP($C$1,'Multipliers and Adjustments'!$A$70:$I$86,TRUNC(COLUMN(P$2)/5)+2,FALSE)*SUMIFS('IEA-MethaneAbatement'!$N:$N,'IEA-MethaneAbatement'!$O:$O,"&lt;"&amp;$B48,'IEA-MethaneAbatement'!$O:$O,"&gt;="&amp;$A48,'IEA-MethaneAbatement'!$M:$M,$C$1,'IEA-MethaneAbatement'!$B:$B,'Country Selector'!$A$2)+VLOOKUP($D$1,'Multipliers and Adjustments'!$A$70:$I$86,TRUNC(COLUMN(P$2)/5)+2,FALSE)*SUMIFS('IEA-MethaneAbatement'!$N:$N,'IEA-MethaneAbatement'!$O:$O,"&lt;"&amp;$B48,'IEA-MethaneAbatement'!$O:$O,"&gt;="&amp;$A48,'IEA-MethaneAbatement'!$M:$M,$D$1,'IEA-MethaneAbatement'!$B:$B,'Country Selector'!$A$2)))*(1+INDEX('EPA to IEA Scaling'!$F$8:$AO$8,,MATCH(P$2,'EPA to IEA Scaling'!$F$1:$AO$1,0)))</f>
        <v>0</v>
      </c>
      <c r="Q48" cm="1">
        <f t="array" ref="Q48">((VLOOKUP($B$1,'Multipliers and Adjustments'!$A$70:$I$86,TRUNC(COLUMN(Q$2)/5)+2,FALSE)*SUMIFS('IEA-MethaneAbatement'!$N:$N,'IEA-MethaneAbatement'!$O:$O,"&lt;"&amp;$B48,'IEA-MethaneAbatement'!$O:$O,"&gt;="&amp;$A48,'IEA-MethaneAbatement'!$M:$M,$B$1,'IEA-MethaneAbatement'!$B:$B,'Country Selector'!$A$2)+VLOOKUP($C$1,'Multipliers and Adjustments'!$A$70:$I$86,TRUNC(COLUMN(Q$2)/5)+2,FALSE)*SUMIFS('IEA-MethaneAbatement'!$N:$N,'IEA-MethaneAbatement'!$O:$O,"&lt;"&amp;$B48,'IEA-MethaneAbatement'!$O:$O,"&gt;="&amp;$A48,'IEA-MethaneAbatement'!$M:$M,$C$1,'IEA-MethaneAbatement'!$B:$B,'Country Selector'!$A$2)+VLOOKUP($D$1,'Multipliers and Adjustments'!$A$70:$I$86,TRUNC(COLUMN(Q$2)/5)+2,FALSE)*SUMIFS('IEA-MethaneAbatement'!$N:$N,'IEA-MethaneAbatement'!$O:$O,"&lt;"&amp;$B48,'IEA-MethaneAbatement'!$O:$O,"&gt;="&amp;$A48,'IEA-MethaneAbatement'!$M:$M,$D$1,'IEA-MethaneAbatement'!$B:$B,'Country Selector'!$A$2)))*(1+INDEX('EPA to IEA Scaling'!$F$8:$AO$8,,MATCH(Q$2,'EPA to IEA Scaling'!$F$1:$AO$1,0)))</f>
        <v>0</v>
      </c>
      <c r="R48" s="31" cm="1">
        <f t="array" ref="R48">((VLOOKUP($B$1,'Multipliers and Adjustments'!$A$70:$I$86,TRUNC(COLUMN(R$2)/5)+2,FALSE)*SUMIFS('IEA-MethaneAbatement'!$N:$N,'IEA-MethaneAbatement'!$O:$O,"&lt;"&amp;$B48,'IEA-MethaneAbatement'!$O:$O,"&gt;="&amp;$A48,'IEA-MethaneAbatement'!$M:$M,$B$1,'IEA-MethaneAbatement'!$B:$B,'Country Selector'!$A$2)+VLOOKUP($C$1,'Multipliers and Adjustments'!$A$70:$I$86,TRUNC(COLUMN(R$2)/5)+2,FALSE)*SUMIFS('IEA-MethaneAbatement'!$N:$N,'IEA-MethaneAbatement'!$O:$O,"&lt;"&amp;$B48,'IEA-MethaneAbatement'!$O:$O,"&gt;="&amp;$A48,'IEA-MethaneAbatement'!$M:$M,$C$1,'IEA-MethaneAbatement'!$B:$B,'Country Selector'!$A$2)+VLOOKUP($D$1,'Multipliers and Adjustments'!$A$70:$I$86,TRUNC(COLUMN(R$2)/5)+2,FALSE)*SUMIFS('IEA-MethaneAbatement'!$N:$N,'IEA-MethaneAbatement'!$O:$O,"&lt;"&amp;$B48,'IEA-MethaneAbatement'!$O:$O,"&gt;="&amp;$A48,'IEA-MethaneAbatement'!$M:$M,$D$1,'IEA-MethaneAbatement'!$B:$B,'Country Selector'!$A$2)))*(1+INDEX('EPA to IEA Scaling'!$F$8:$AO$8,,MATCH(R$2,'EPA to IEA Scaling'!$F$1:$AO$1,0)))</f>
        <v>0</v>
      </c>
      <c r="S48" cm="1">
        <f t="array" ref="S48">((VLOOKUP($B$1,'Multipliers and Adjustments'!$A$70:$I$86,TRUNC(COLUMN(S$2)/5)+2,FALSE)*SUMIFS('IEA-MethaneAbatement'!$N:$N,'IEA-MethaneAbatement'!$O:$O,"&lt;"&amp;$B48,'IEA-MethaneAbatement'!$O:$O,"&gt;="&amp;$A48,'IEA-MethaneAbatement'!$M:$M,$B$1,'IEA-MethaneAbatement'!$B:$B,'Country Selector'!$A$2)+VLOOKUP($C$1,'Multipliers and Adjustments'!$A$70:$I$86,TRUNC(COLUMN(S$2)/5)+2,FALSE)*SUMIFS('IEA-MethaneAbatement'!$N:$N,'IEA-MethaneAbatement'!$O:$O,"&lt;"&amp;$B48,'IEA-MethaneAbatement'!$O:$O,"&gt;="&amp;$A48,'IEA-MethaneAbatement'!$M:$M,$C$1,'IEA-MethaneAbatement'!$B:$B,'Country Selector'!$A$2)+VLOOKUP($D$1,'Multipliers and Adjustments'!$A$70:$I$86,TRUNC(COLUMN(S$2)/5)+2,FALSE)*SUMIFS('IEA-MethaneAbatement'!$N:$N,'IEA-MethaneAbatement'!$O:$O,"&lt;"&amp;$B48,'IEA-MethaneAbatement'!$O:$O,"&gt;="&amp;$A48,'IEA-MethaneAbatement'!$M:$M,$D$1,'IEA-MethaneAbatement'!$B:$B,'Country Selector'!$A$2)))*(1+INDEX('EPA to IEA Scaling'!$F$8:$AO$8,,MATCH(S$2,'EPA to IEA Scaling'!$F$1:$AO$1,0)))</f>
        <v>0</v>
      </c>
      <c r="T48" cm="1">
        <f t="array" ref="T48">((VLOOKUP($B$1,'Multipliers and Adjustments'!$A$70:$I$86,TRUNC(COLUMN(T$2)/5)+2,FALSE)*SUMIFS('IEA-MethaneAbatement'!$N:$N,'IEA-MethaneAbatement'!$O:$O,"&lt;"&amp;$B48,'IEA-MethaneAbatement'!$O:$O,"&gt;="&amp;$A48,'IEA-MethaneAbatement'!$M:$M,$B$1,'IEA-MethaneAbatement'!$B:$B,'Country Selector'!$A$2)+VLOOKUP($C$1,'Multipliers and Adjustments'!$A$70:$I$86,TRUNC(COLUMN(T$2)/5)+2,FALSE)*SUMIFS('IEA-MethaneAbatement'!$N:$N,'IEA-MethaneAbatement'!$O:$O,"&lt;"&amp;$B48,'IEA-MethaneAbatement'!$O:$O,"&gt;="&amp;$A48,'IEA-MethaneAbatement'!$M:$M,$C$1,'IEA-MethaneAbatement'!$B:$B,'Country Selector'!$A$2)+VLOOKUP($D$1,'Multipliers and Adjustments'!$A$70:$I$86,TRUNC(COLUMN(T$2)/5)+2,FALSE)*SUMIFS('IEA-MethaneAbatement'!$N:$N,'IEA-MethaneAbatement'!$O:$O,"&lt;"&amp;$B48,'IEA-MethaneAbatement'!$O:$O,"&gt;="&amp;$A48,'IEA-MethaneAbatement'!$M:$M,$D$1,'IEA-MethaneAbatement'!$B:$B,'Country Selector'!$A$2)))*(1+INDEX('EPA to IEA Scaling'!$F$8:$AO$8,,MATCH(T$2,'EPA to IEA Scaling'!$F$1:$AO$1,0)))</f>
        <v>0</v>
      </c>
      <c r="U48" cm="1">
        <f t="array" ref="U48">((VLOOKUP($B$1,'Multipliers and Adjustments'!$A$70:$I$86,TRUNC(COLUMN(U$2)/5)+2,FALSE)*SUMIFS('IEA-MethaneAbatement'!$N:$N,'IEA-MethaneAbatement'!$O:$O,"&lt;"&amp;$B48,'IEA-MethaneAbatement'!$O:$O,"&gt;="&amp;$A48,'IEA-MethaneAbatement'!$M:$M,$B$1,'IEA-MethaneAbatement'!$B:$B,'Country Selector'!$A$2)+VLOOKUP($C$1,'Multipliers and Adjustments'!$A$70:$I$86,TRUNC(COLUMN(U$2)/5)+2,FALSE)*SUMIFS('IEA-MethaneAbatement'!$N:$N,'IEA-MethaneAbatement'!$O:$O,"&lt;"&amp;$B48,'IEA-MethaneAbatement'!$O:$O,"&gt;="&amp;$A48,'IEA-MethaneAbatement'!$M:$M,$C$1,'IEA-MethaneAbatement'!$B:$B,'Country Selector'!$A$2)+VLOOKUP($D$1,'Multipliers and Adjustments'!$A$70:$I$86,TRUNC(COLUMN(U$2)/5)+2,FALSE)*SUMIFS('IEA-MethaneAbatement'!$N:$N,'IEA-MethaneAbatement'!$O:$O,"&lt;"&amp;$B48,'IEA-MethaneAbatement'!$O:$O,"&gt;="&amp;$A48,'IEA-MethaneAbatement'!$M:$M,$D$1,'IEA-MethaneAbatement'!$B:$B,'Country Selector'!$A$2)))*(1+INDEX('EPA to IEA Scaling'!$F$8:$AO$8,,MATCH(U$2,'EPA to IEA Scaling'!$F$1:$AO$1,0)))</f>
        <v>0</v>
      </c>
      <c r="V48" cm="1">
        <f t="array" ref="V48">((VLOOKUP($B$1,'Multipliers and Adjustments'!$A$70:$I$86,TRUNC(COLUMN(V$2)/5)+2,FALSE)*SUMIFS('IEA-MethaneAbatement'!$N:$N,'IEA-MethaneAbatement'!$O:$O,"&lt;"&amp;$B48,'IEA-MethaneAbatement'!$O:$O,"&gt;="&amp;$A48,'IEA-MethaneAbatement'!$M:$M,$B$1,'IEA-MethaneAbatement'!$B:$B,'Country Selector'!$A$2)+VLOOKUP($C$1,'Multipliers and Adjustments'!$A$70:$I$86,TRUNC(COLUMN(V$2)/5)+2,FALSE)*SUMIFS('IEA-MethaneAbatement'!$N:$N,'IEA-MethaneAbatement'!$O:$O,"&lt;"&amp;$B48,'IEA-MethaneAbatement'!$O:$O,"&gt;="&amp;$A48,'IEA-MethaneAbatement'!$M:$M,$C$1,'IEA-MethaneAbatement'!$B:$B,'Country Selector'!$A$2)+VLOOKUP($D$1,'Multipliers and Adjustments'!$A$70:$I$86,TRUNC(COLUMN(V$2)/5)+2,FALSE)*SUMIFS('IEA-MethaneAbatement'!$N:$N,'IEA-MethaneAbatement'!$O:$O,"&lt;"&amp;$B48,'IEA-MethaneAbatement'!$O:$O,"&gt;="&amp;$A48,'IEA-MethaneAbatement'!$M:$M,$D$1,'IEA-MethaneAbatement'!$B:$B,'Country Selector'!$A$2)))*(1+INDEX('EPA to IEA Scaling'!$F$8:$AO$8,,MATCH(V$2,'EPA to IEA Scaling'!$F$1:$AO$1,0)))</f>
        <v>0</v>
      </c>
      <c r="W48" s="31" cm="1">
        <f t="array" ref="W48">((VLOOKUP($B$1,'Multipliers and Adjustments'!$A$70:$I$86,TRUNC(COLUMN(W$2)/5)+2,FALSE)*SUMIFS('IEA-MethaneAbatement'!$N:$N,'IEA-MethaneAbatement'!$O:$O,"&lt;"&amp;$B48,'IEA-MethaneAbatement'!$O:$O,"&gt;="&amp;$A48,'IEA-MethaneAbatement'!$M:$M,$B$1,'IEA-MethaneAbatement'!$B:$B,'Country Selector'!$A$2)+VLOOKUP($C$1,'Multipliers and Adjustments'!$A$70:$I$86,TRUNC(COLUMN(W$2)/5)+2,FALSE)*SUMIFS('IEA-MethaneAbatement'!$N:$N,'IEA-MethaneAbatement'!$O:$O,"&lt;"&amp;$B48,'IEA-MethaneAbatement'!$O:$O,"&gt;="&amp;$A48,'IEA-MethaneAbatement'!$M:$M,$C$1,'IEA-MethaneAbatement'!$B:$B,'Country Selector'!$A$2)+VLOOKUP($D$1,'Multipliers and Adjustments'!$A$70:$I$86,TRUNC(COLUMN(W$2)/5)+2,FALSE)*SUMIFS('IEA-MethaneAbatement'!$N:$N,'IEA-MethaneAbatement'!$O:$O,"&lt;"&amp;$B48,'IEA-MethaneAbatement'!$O:$O,"&gt;="&amp;$A48,'IEA-MethaneAbatement'!$M:$M,$D$1,'IEA-MethaneAbatement'!$B:$B,'Country Selector'!$A$2)))*(1+INDEX('EPA to IEA Scaling'!$F$8:$AO$8,,MATCH(W$2,'EPA to IEA Scaling'!$F$1:$AO$1,0)))</f>
        <v>0</v>
      </c>
      <c r="X48" cm="1">
        <f t="array" ref="X48">((VLOOKUP($B$1,'Multipliers and Adjustments'!$A$70:$I$86,TRUNC(COLUMN(X$2)/5)+2,FALSE)*SUMIFS('IEA-MethaneAbatement'!$N:$N,'IEA-MethaneAbatement'!$O:$O,"&lt;"&amp;$B48,'IEA-MethaneAbatement'!$O:$O,"&gt;="&amp;$A48,'IEA-MethaneAbatement'!$M:$M,$B$1,'IEA-MethaneAbatement'!$B:$B,'Country Selector'!$A$2)+VLOOKUP($C$1,'Multipliers and Adjustments'!$A$70:$I$86,TRUNC(COLUMN(X$2)/5)+2,FALSE)*SUMIFS('IEA-MethaneAbatement'!$N:$N,'IEA-MethaneAbatement'!$O:$O,"&lt;"&amp;$B48,'IEA-MethaneAbatement'!$O:$O,"&gt;="&amp;$A48,'IEA-MethaneAbatement'!$M:$M,$C$1,'IEA-MethaneAbatement'!$B:$B,'Country Selector'!$A$2)+VLOOKUP($D$1,'Multipliers and Adjustments'!$A$70:$I$86,TRUNC(COLUMN(X$2)/5)+2,FALSE)*SUMIFS('IEA-MethaneAbatement'!$N:$N,'IEA-MethaneAbatement'!$O:$O,"&lt;"&amp;$B48,'IEA-MethaneAbatement'!$O:$O,"&gt;="&amp;$A48,'IEA-MethaneAbatement'!$M:$M,$D$1,'IEA-MethaneAbatement'!$B:$B,'Country Selector'!$A$2)))*(1+INDEX('EPA to IEA Scaling'!$F$8:$AO$8,,MATCH(X$2,'EPA to IEA Scaling'!$F$1:$AO$1,0)))</f>
        <v>0</v>
      </c>
      <c r="Y48" cm="1">
        <f t="array" ref="Y48">((VLOOKUP($B$1,'Multipliers and Adjustments'!$A$70:$I$86,TRUNC(COLUMN(Y$2)/5)+2,FALSE)*SUMIFS('IEA-MethaneAbatement'!$N:$N,'IEA-MethaneAbatement'!$O:$O,"&lt;"&amp;$B48,'IEA-MethaneAbatement'!$O:$O,"&gt;="&amp;$A48,'IEA-MethaneAbatement'!$M:$M,$B$1,'IEA-MethaneAbatement'!$B:$B,'Country Selector'!$A$2)+VLOOKUP($C$1,'Multipliers and Adjustments'!$A$70:$I$86,TRUNC(COLUMN(Y$2)/5)+2,FALSE)*SUMIFS('IEA-MethaneAbatement'!$N:$N,'IEA-MethaneAbatement'!$O:$O,"&lt;"&amp;$B48,'IEA-MethaneAbatement'!$O:$O,"&gt;="&amp;$A48,'IEA-MethaneAbatement'!$M:$M,$C$1,'IEA-MethaneAbatement'!$B:$B,'Country Selector'!$A$2)+VLOOKUP($D$1,'Multipliers and Adjustments'!$A$70:$I$86,TRUNC(COLUMN(Y$2)/5)+2,FALSE)*SUMIFS('IEA-MethaneAbatement'!$N:$N,'IEA-MethaneAbatement'!$O:$O,"&lt;"&amp;$B48,'IEA-MethaneAbatement'!$O:$O,"&gt;="&amp;$A48,'IEA-MethaneAbatement'!$M:$M,$D$1,'IEA-MethaneAbatement'!$B:$B,'Country Selector'!$A$2)))*(1+INDEX('EPA to IEA Scaling'!$F$8:$AO$8,,MATCH(Y$2,'EPA to IEA Scaling'!$F$1:$AO$1,0)))</f>
        <v>0</v>
      </c>
      <c r="Z48" cm="1">
        <f t="array" ref="Z48">((VLOOKUP($B$1,'Multipliers and Adjustments'!$A$70:$I$86,TRUNC(COLUMN(Z$2)/5)+2,FALSE)*SUMIFS('IEA-MethaneAbatement'!$N:$N,'IEA-MethaneAbatement'!$O:$O,"&lt;"&amp;$B48,'IEA-MethaneAbatement'!$O:$O,"&gt;="&amp;$A48,'IEA-MethaneAbatement'!$M:$M,$B$1,'IEA-MethaneAbatement'!$B:$B,'Country Selector'!$A$2)+VLOOKUP($C$1,'Multipliers and Adjustments'!$A$70:$I$86,TRUNC(COLUMN(Z$2)/5)+2,FALSE)*SUMIFS('IEA-MethaneAbatement'!$N:$N,'IEA-MethaneAbatement'!$O:$O,"&lt;"&amp;$B48,'IEA-MethaneAbatement'!$O:$O,"&gt;="&amp;$A48,'IEA-MethaneAbatement'!$M:$M,$C$1,'IEA-MethaneAbatement'!$B:$B,'Country Selector'!$A$2)+VLOOKUP($D$1,'Multipliers and Adjustments'!$A$70:$I$86,TRUNC(COLUMN(Z$2)/5)+2,FALSE)*SUMIFS('IEA-MethaneAbatement'!$N:$N,'IEA-MethaneAbatement'!$O:$O,"&lt;"&amp;$B48,'IEA-MethaneAbatement'!$O:$O,"&gt;="&amp;$A48,'IEA-MethaneAbatement'!$M:$M,$D$1,'IEA-MethaneAbatement'!$B:$B,'Country Selector'!$A$2)))*(1+INDEX('EPA to IEA Scaling'!$F$8:$AO$8,,MATCH(Z$2,'EPA to IEA Scaling'!$F$1:$AO$1,0)))</f>
        <v>0</v>
      </c>
      <c r="AA48" cm="1">
        <f t="array" ref="AA48">((VLOOKUP($B$1,'Multipliers and Adjustments'!$A$70:$I$86,TRUNC(COLUMN(AA$2)/5)+2,FALSE)*SUMIFS('IEA-MethaneAbatement'!$N:$N,'IEA-MethaneAbatement'!$O:$O,"&lt;"&amp;$B48,'IEA-MethaneAbatement'!$O:$O,"&gt;="&amp;$A48,'IEA-MethaneAbatement'!$M:$M,$B$1,'IEA-MethaneAbatement'!$B:$B,'Country Selector'!$A$2)+VLOOKUP($C$1,'Multipliers and Adjustments'!$A$70:$I$86,TRUNC(COLUMN(AA$2)/5)+2,FALSE)*SUMIFS('IEA-MethaneAbatement'!$N:$N,'IEA-MethaneAbatement'!$O:$O,"&lt;"&amp;$B48,'IEA-MethaneAbatement'!$O:$O,"&gt;="&amp;$A48,'IEA-MethaneAbatement'!$M:$M,$C$1,'IEA-MethaneAbatement'!$B:$B,'Country Selector'!$A$2)+VLOOKUP($D$1,'Multipliers and Adjustments'!$A$70:$I$86,TRUNC(COLUMN(AA$2)/5)+2,FALSE)*SUMIFS('IEA-MethaneAbatement'!$N:$N,'IEA-MethaneAbatement'!$O:$O,"&lt;"&amp;$B48,'IEA-MethaneAbatement'!$O:$O,"&gt;="&amp;$A48,'IEA-MethaneAbatement'!$M:$M,$D$1,'IEA-MethaneAbatement'!$B:$B,'Country Selector'!$A$2)))*(1+INDEX('EPA to IEA Scaling'!$F$8:$AO$8,,MATCH(AA$2,'EPA to IEA Scaling'!$F$1:$AO$1,0)))</f>
        <v>0</v>
      </c>
      <c r="AB48" s="31" cm="1">
        <f t="array" ref="AB48">((VLOOKUP($B$1,'Multipliers and Adjustments'!$A$70:$I$86,TRUNC(COLUMN(AB$2)/5)+2,FALSE)*SUMIFS('IEA-MethaneAbatement'!$N:$N,'IEA-MethaneAbatement'!$O:$O,"&lt;"&amp;$B48,'IEA-MethaneAbatement'!$O:$O,"&gt;="&amp;$A48,'IEA-MethaneAbatement'!$M:$M,$B$1,'IEA-MethaneAbatement'!$B:$B,'Country Selector'!$A$2)+VLOOKUP($C$1,'Multipliers and Adjustments'!$A$70:$I$86,TRUNC(COLUMN(AB$2)/5)+2,FALSE)*SUMIFS('IEA-MethaneAbatement'!$N:$N,'IEA-MethaneAbatement'!$O:$O,"&lt;"&amp;$B48,'IEA-MethaneAbatement'!$O:$O,"&gt;="&amp;$A48,'IEA-MethaneAbatement'!$M:$M,$C$1,'IEA-MethaneAbatement'!$B:$B,'Country Selector'!$A$2)+VLOOKUP($D$1,'Multipliers and Adjustments'!$A$70:$I$86,TRUNC(COLUMN(AB$2)/5)+2,FALSE)*SUMIFS('IEA-MethaneAbatement'!$N:$N,'IEA-MethaneAbatement'!$O:$O,"&lt;"&amp;$B48,'IEA-MethaneAbatement'!$O:$O,"&gt;="&amp;$A48,'IEA-MethaneAbatement'!$M:$M,$D$1,'IEA-MethaneAbatement'!$B:$B,'Country Selector'!$A$2)))*(1+INDEX('EPA to IEA Scaling'!$F$8:$AO$8,,MATCH(AB$2,'EPA to IEA Scaling'!$F$1:$AO$1,0)))</f>
        <v>0</v>
      </c>
      <c r="AC48" cm="1">
        <f t="array" ref="AC48">((VLOOKUP($B$1,'Multipliers and Adjustments'!$A$70:$I$86,TRUNC(COLUMN(AC$2)/5)+2,FALSE)*SUMIFS('IEA-MethaneAbatement'!$N:$N,'IEA-MethaneAbatement'!$O:$O,"&lt;"&amp;$B48,'IEA-MethaneAbatement'!$O:$O,"&gt;="&amp;$A48,'IEA-MethaneAbatement'!$M:$M,$B$1,'IEA-MethaneAbatement'!$B:$B,'Country Selector'!$A$2)+VLOOKUP($C$1,'Multipliers and Adjustments'!$A$70:$I$86,TRUNC(COLUMN(AC$2)/5)+2,FALSE)*SUMIFS('IEA-MethaneAbatement'!$N:$N,'IEA-MethaneAbatement'!$O:$O,"&lt;"&amp;$B48,'IEA-MethaneAbatement'!$O:$O,"&gt;="&amp;$A48,'IEA-MethaneAbatement'!$M:$M,$C$1,'IEA-MethaneAbatement'!$B:$B,'Country Selector'!$A$2)+VLOOKUP($D$1,'Multipliers and Adjustments'!$A$70:$I$86,TRUNC(COLUMN(AC$2)/5)+2,FALSE)*SUMIFS('IEA-MethaneAbatement'!$N:$N,'IEA-MethaneAbatement'!$O:$O,"&lt;"&amp;$B48,'IEA-MethaneAbatement'!$O:$O,"&gt;="&amp;$A48,'IEA-MethaneAbatement'!$M:$M,$D$1,'IEA-MethaneAbatement'!$B:$B,'Country Selector'!$A$2)))*(1+INDEX('EPA to IEA Scaling'!$F$8:$AO$8,,MATCH(AC$2,'EPA to IEA Scaling'!$F$1:$AO$1,0)))</f>
        <v>0</v>
      </c>
      <c r="AD48" cm="1">
        <f t="array" ref="AD48">((VLOOKUP($B$1,'Multipliers and Adjustments'!$A$70:$I$86,TRUNC(COLUMN(AD$2)/5)+2,FALSE)*SUMIFS('IEA-MethaneAbatement'!$N:$N,'IEA-MethaneAbatement'!$O:$O,"&lt;"&amp;$B48,'IEA-MethaneAbatement'!$O:$O,"&gt;="&amp;$A48,'IEA-MethaneAbatement'!$M:$M,$B$1,'IEA-MethaneAbatement'!$B:$B,'Country Selector'!$A$2)+VLOOKUP($C$1,'Multipliers and Adjustments'!$A$70:$I$86,TRUNC(COLUMN(AD$2)/5)+2,FALSE)*SUMIFS('IEA-MethaneAbatement'!$N:$N,'IEA-MethaneAbatement'!$O:$O,"&lt;"&amp;$B48,'IEA-MethaneAbatement'!$O:$O,"&gt;="&amp;$A48,'IEA-MethaneAbatement'!$M:$M,$C$1,'IEA-MethaneAbatement'!$B:$B,'Country Selector'!$A$2)+VLOOKUP($D$1,'Multipliers and Adjustments'!$A$70:$I$86,TRUNC(COLUMN(AD$2)/5)+2,FALSE)*SUMIFS('IEA-MethaneAbatement'!$N:$N,'IEA-MethaneAbatement'!$O:$O,"&lt;"&amp;$B48,'IEA-MethaneAbatement'!$O:$O,"&gt;="&amp;$A48,'IEA-MethaneAbatement'!$M:$M,$D$1,'IEA-MethaneAbatement'!$B:$B,'Country Selector'!$A$2)))*(1+INDEX('EPA to IEA Scaling'!$F$8:$AO$8,,MATCH(AD$2,'EPA to IEA Scaling'!$F$1:$AO$1,0)))</f>
        <v>0</v>
      </c>
      <c r="AE48" cm="1">
        <f t="array" ref="AE48">((VLOOKUP($B$1,'Multipliers and Adjustments'!$A$70:$I$86,TRUNC(COLUMN(AE$2)/5)+2,FALSE)*SUMIFS('IEA-MethaneAbatement'!$N:$N,'IEA-MethaneAbatement'!$O:$O,"&lt;"&amp;$B48,'IEA-MethaneAbatement'!$O:$O,"&gt;="&amp;$A48,'IEA-MethaneAbatement'!$M:$M,$B$1,'IEA-MethaneAbatement'!$B:$B,'Country Selector'!$A$2)+VLOOKUP($C$1,'Multipliers and Adjustments'!$A$70:$I$86,TRUNC(COLUMN(AE$2)/5)+2,FALSE)*SUMIFS('IEA-MethaneAbatement'!$N:$N,'IEA-MethaneAbatement'!$O:$O,"&lt;"&amp;$B48,'IEA-MethaneAbatement'!$O:$O,"&gt;="&amp;$A48,'IEA-MethaneAbatement'!$M:$M,$C$1,'IEA-MethaneAbatement'!$B:$B,'Country Selector'!$A$2)+VLOOKUP($D$1,'Multipliers and Adjustments'!$A$70:$I$86,TRUNC(COLUMN(AE$2)/5)+2,FALSE)*SUMIFS('IEA-MethaneAbatement'!$N:$N,'IEA-MethaneAbatement'!$O:$O,"&lt;"&amp;$B48,'IEA-MethaneAbatement'!$O:$O,"&gt;="&amp;$A48,'IEA-MethaneAbatement'!$M:$M,$D$1,'IEA-MethaneAbatement'!$B:$B,'Country Selector'!$A$2)))*(1+INDEX('EPA to IEA Scaling'!$F$8:$AO$8,,MATCH(AE$2,'EPA to IEA Scaling'!$F$1:$AO$1,0)))</f>
        <v>0</v>
      </c>
      <c r="AF48" cm="1">
        <f t="array" ref="AF48">((VLOOKUP($B$1,'Multipliers and Adjustments'!$A$70:$I$86,TRUNC(COLUMN(AF$2)/5)+2,FALSE)*SUMIFS('IEA-MethaneAbatement'!$N:$N,'IEA-MethaneAbatement'!$O:$O,"&lt;"&amp;$B48,'IEA-MethaneAbatement'!$O:$O,"&gt;="&amp;$A48,'IEA-MethaneAbatement'!$M:$M,$B$1,'IEA-MethaneAbatement'!$B:$B,'Country Selector'!$A$2)+VLOOKUP($C$1,'Multipliers and Adjustments'!$A$70:$I$86,TRUNC(COLUMN(AF$2)/5)+2,FALSE)*SUMIFS('IEA-MethaneAbatement'!$N:$N,'IEA-MethaneAbatement'!$O:$O,"&lt;"&amp;$B48,'IEA-MethaneAbatement'!$O:$O,"&gt;="&amp;$A48,'IEA-MethaneAbatement'!$M:$M,$C$1,'IEA-MethaneAbatement'!$B:$B,'Country Selector'!$A$2)+VLOOKUP($D$1,'Multipliers and Adjustments'!$A$70:$I$86,TRUNC(COLUMN(AF$2)/5)+2,FALSE)*SUMIFS('IEA-MethaneAbatement'!$N:$N,'IEA-MethaneAbatement'!$O:$O,"&lt;"&amp;$B48,'IEA-MethaneAbatement'!$O:$O,"&gt;="&amp;$A48,'IEA-MethaneAbatement'!$M:$M,$D$1,'IEA-MethaneAbatement'!$B:$B,'Country Selector'!$A$2)))*(1+INDEX('EPA to IEA Scaling'!$F$8:$AO$8,,MATCH(AF$2,'EPA to IEA Scaling'!$F$1:$AO$1,0)))</f>
        <v>0</v>
      </c>
      <c r="AG48" s="31" cm="1">
        <f t="array" ref="AG48">((VLOOKUP($B$1,'Multipliers and Adjustments'!$A$70:$I$86,TRUNC(COLUMN(AG$2)/5)+2,FALSE)*SUMIFS('IEA-MethaneAbatement'!$N:$N,'IEA-MethaneAbatement'!$O:$O,"&lt;"&amp;$B48,'IEA-MethaneAbatement'!$O:$O,"&gt;="&amp;$A48,'IEA-MethaneAbatement'!$M:$M,$B$1,'IEA-MethaneAbatement'!$B:$B,'Country Selector'!$A$2)+VLOOKUP($C$1,'Multipliers and Adjustments'!$A$70:$I$86,TRUNC(COLUMN(AG$2)/5)+2,FALSE)*SUMIFS('IEA-MethaneAbatement'!$N:$N,'IEA-MethaneAbatement'!$O:$O,"&lt;"&amp;$B48,'IEA-MethaneAbatement'!$O:$O,"&gt;="&amp;$A48,'IEA-MethaneAbatement'!$M:$M,$C$1,'IEA-MethaneAbatement'!$B:$B,'Country Selector'!$A$2)+VLOOKUP($D$1,'Multipliers and Adjustments'!$A$70:$I$86,TRUNC(COLUMN(AG$2)/5)+2,FALSE)*SUMIFS('IEA-MethaneAbatement'!$N:$N,'IEA-MethaneAbatement'!$O:$O,"&lt;"&amp;$B48,'IEA-MethaneAbatement'!$O:$O,"&gt;="&amp;$A48,'IEA-MethaneAbatement'!$M:$M,$D$1,'IEA-MethaneAbatement'!$B:$B,'Country Selector'!$A$2)))*(1+INDEX('EPA to IEA Scaling'!$F$8:$AO$8,,MATCH(AG$2,'EPA to IEA Scaling'!$F$1:$AO$1,0)))</f>
        <v>0</v>
      </c>
      <c r="AH48" cm="1">
        <f t="array" ref="AH48">((VLOOKUP($B$1,'Multipliers and Adjustments'!$A$70:$I$86,TRUNC(COLUMN(AH$2)/5)+2,FALSE)*SUMIFS('IEA-MethaneAbatement'!$N:$N,'IEA-MethaneAbatement'!$O:$O,"&lt;"&amp;$B48,'IEA-MethaneAbatement'!$O:$O,"&gt;="&amp;$A48,'IEA-MethaneAbatement'!$M:$M,$B$1,'IEA-MethaneAbatement'!$B:$B,'Country Selector'!$A$2)+VLOOKUP($C$1,'Multipliers and Adjustments'!$A$70:$I$86,TRUNC(COLUMN(AH$2)/5)+2,FALSE)*SUMIFS('IEA-MethaneAbatement'!$N:$N,'IEA-MethaneAbatement'!$O:$O,"&lt;"&amp;$B48,'IEA-MethaneAbatement'!$O:$O,"&gt;="&amp;$A48,'IEA-MethaneAbatement'!$M:$M,$C$1,'IEA-MethaneAbatement'!$B:$B,'Country Selector'!$A$2)+VLOOKUP($D$1,'Multipliers and Adjustments'!$A$70:$I$86,TRUNC(COLUMN(AH$2)/5)+2,FALSE)*SUMIFS('IEA-MethaneAbatement'!$N:$N,'IEA-MethaneAbatement'!$O:$O,"&lt;"&amp;$B48,'IEA-MethaneAbatement'!$O:$O,"&gt;="&amp;$A48,'IEA-MethaneAbatement'!$M:$M,$D$1,'IEA-MethaneAbatement'!$B:$B,'Country Selector'!$A$2)))*(1+INDEX('EPA to IEA Scaling'!$F$8:$AO$8,,MATCH(AH$2,'EPA to IEA Scaling'!$F$1:$AO$1,0)))</f>
        <v>0</v>
      </c>
      <c r="AI48" cm="1">
        <f t="array" ref="AI48">((VLOOKUP($B$1,'Multipliers and Adjustments'!$A$70:$I$86,TRUNC(COLUMN(AI$2)/5)+2,FALSE)*SUMIFS('IEA-MethaneAbatement'!$N:$N,'IEA-MethaneAbatement'!$O:$O,"&lt;"&amp;$B48,'IEA-MethaneAbatement'!$O:$O,"&gt;="&amp;$A48,'IEA-MethaneAbatement'!$M:$M,$B$1,'IEA-MethaneAbatement'!$B:$B,'Country Selector'!$A$2)+VLOOKUP($C$1,'Multipliers and Adjustments'!$A$70:$I$86,TRUNC(COLUMN(AI$2)/5)+2,FALSE)*SUMIFS('IEA-MethaneAbatement'!$N:$N,'IEA-MethaneAbatement'!$O:$O,"&lt;"&amp;$B48,'IEA-MethaneAbatement'!$O:$O,"&gt;="&amp;$A48,'IEA-MethaneAbatement'!$M:$M,$C$1,'IEA-MethaneAbatement'!$B:$B,'Country Selector'!$A$2)+VLOOKUP($D$1,'Multipliers and Adjustments'!$A$70:$I$86,TRUNC(COLUMN(AI$2)/5)+2,FALSE)*SUMIFS('IEA-MethaneAbatement'!$N:$N,'IEA-MethaneAbatement'!$O:$O,"&lt;"&amp;$B48,'IEA-MethaneAbatement'!$O:$O,"&gt;="&amp;$A48,'IEA-MethaneAbatement'!$M:$M,$D$1,'IEA-MethaneAbatement'!$B:$B,'Country Selector'!$A$2)))*(1+INDEX('EPA to IEA Scaling'!$F$8:$AO$8,,MATCH(AI$2,'EPA to IEA Scaling'!$F$1:$AO$1,0)))</f>
        <v>0</v>
      </c>
      <c r="AJ48" cm="1">
        <f t="array" ref="AJ48">((VLOOKUP($B$1,'Multipliers and Adjustments'!$A$70:$I$86,TRUNC(COLUMN(AJ$2)/5)+2,FALSE)*SUMIFS('IEA-MethaneAbatement'!$N:$N,'IEA-MethaneAbatement'!$O:$O,"&lt;"&amp;$B48,'IEA-MethaneAbatement'!$O:$O,"&gt;="&amp;$A48,'IEA-MethaneAbatement'!$M:$M,$B$1,'IEA-MethaneAbatement'!$B:$B,'Country Selector'!$A$2)+VLOOKUP($C$1,'Multipliers and Adjustments'!$A$70:$I$86,TRUNC(COLUMN(AJ$2)/5)+2,FALSE)*SUMIFS('IEA-MethaneAbatement'!$N:$N,'IEA-MethaneAbatement'!$O:$O,"&lt;"&amp;$B48,'IEA-MethaneAbatement'!$O:$O,"&gt;="&amp;$A48,'IEA-MethaneAbatement'!$M:$M,$C$1,'IEA-MethaneAbatement'!$B:$B,'Country Selector'!$A$2)+VLOOKUP($D$1,'Multipliers and Adjustments'!$A$70:$I$86,TRUNC(COLUMN(AJ$2)/5)+2,FALSE)*SUMIFS('IEA-MethaneAbatement'!$N:$N,'IEA-MethaneAbatement'!$O:$O,"&lt;"&amp;$B48,'IEA-MethaneAbatement'!$O:$O,"&gt;="&amp;$A48,'IEA-MethaneAbatement'!$M:$M,$D$1,'IEA-MethaneAbatement'!$B:$B,'Country Selector'!$A$2)))*(1+INDEX('EPA to IEA Scaling'!$F$8:$AO$8,,MATCH(AJ$2,'EPA to IEA Scaling'!$F$1:$AO$1,0)))</f>
        <v>0</v>
      </c>
      <c r="AK48" cm="1">
        <f t="array" ref="AK48">((VLOOKUP($B$1,'Multipliers and Adjustments'!$A$70:$I$86,TRUNC(COLUMN(AK$2)/5)+2,FALSE)*SUMIFS('IEA-MethaneAbatement'!$N:$N,'IEA-MethaneAbatement'!$O:$O,"&lt;"&amp;$B48,'IEA-MethaneAbatement'!$O:$O,"&gt;="&amp;$A48,'IEA-MethaneAbatement'!$M:$M,$B$1,'IEA-MethaneAbatement'!$B:$B,'Country Selector'!$A$2)+VLOOKUP($C$1,'Multipliers and Adjustments'!$A$70:$I$86,TRUNC(COLUMN(AK$2)/5)+2,FALSE)*SUMIFS('IEA-MethaneAbatement'!$N:$N,'IEA-MethaneAbatement'!$O:$O,"&lt;"&amp;$B48,'IEA-MethaneAbatement'!$O:$O,"&gt;="&amp;$A48,'IEA-MethaneAbatement'!$M:$M,$C$1,'IEA-MethaneAbatement'!$B:$B,'Country Selector'!$A$2)+VLOOKUP($D$1,'Multipliers and Adjustments'!$A$70:$I$86,TRUNC(COLUMN(AK$2)/5)+2,FALSE)*SUMIFS('IEA-MethaneAbatement'!$N:$N,'IEA-MethaneAbatement'!$O:$O,"&lt;"&amp;$B48,'IEA-MethaneAbatement'!$O:$O,"&gt;="&amp;$A48,'IEA-MethaneAbatement'!$M:$M,$D$1,'IEA-MethaneAbatement'!$B:$B,'Country Selector'!$A$2)))*(1+INDEX('EPA to IEA Scaling'!$F$8:$AO$8,,MATCH(AK$2,'EPA to IEA Scaling'!$F$1:$AO$1,0)))</f>
        <v>0</v>
      </c>
      <c r="AL48" s="31" cm="1">
        <f t="array" ref="AL48">((VLOOKUP($B$1,'Multipliers and Adjustments'!$A$70:$I$86,TRUNC(COLUMN(AL$2)/5)+2,FALSE)*SUMIFS('IEA-MethaneAbatement'!$N:$N,'IEA-MethaneAbatement'!$O:$O,"&lt;"&amp;$B48,'IEA-MethaneAbatement'!$O:$O,"&gt;="&amp;$A48,'IEA-MethaneAbatement'!$M:$M,$B$1,'IEA-MethaneAbatement'!$B:$B,'Country Selector'!$A$2)+VLOOKUP($C$1,'Multipliers and Adjustments'!$A$70:$I$86,TRUNC(COLUMN(AL$2)/5)+2,FALSE)*SUMIFS('IEA-MethaneAbatement'!$N:$N,'IEA-MethaneAbatement'!$O:$O,"&lt;"&amp;$B48,'IEA-MethaneAbatement'!$O:$O,"&gt;="&amp;$A48,'IEA-MethaneAbatement'!$M:$M,$C$1,'IEA-MethaneAbatement'!$B:$B,'Country Selector'!$A$2)+VLOOKUP($D$1,'Multipliers and Adjustments'!$A$70:$I$86,TRUNC(COLUMN(AL$2)/5)+2,FALSE)*SUMIFS('IEA-MethaneAbatement'!$N:$N,'IEA-MethaneAbatement'!$O:$O,"&lt;"&amp;$B48,'IEA-MethaneAbatement'!$O:$O,"&gt;="&amp;$A48,'IEA-MethaneAbatement'!$M:$M,$D$1,'IEA-MethaneAbatement'!$B:$B,'Country Selector'!$A$2)))*(1+INDEX('EPA to IEA Scaling'!$F$8:$AO$8,,MATCH(AL$2,'EPA to IEA Scaling'!$F$1:$AO$1,0)))</f>
        <v>0</v>
      </c>
    </row>
    <row r="49" spans="1:38" x14ac:dyDescent="0.45">
      <c r="A49" s="12">
        <f t="shared" si="1"/>
        <v>300</v>
      </c>
      <c r="B49" s="11">
        <f t="shared" si="0"/>
        <v>350</v>
      </c>
      <c r="C49" s="31" cm="1">
        <f t="array" ref="C49">((VLOOKUP($B$1,'Multipliers and Adjustments'!$A$70:$I$86,TRUNC(COLUMN(C$2)/5)+2,FALSE)*SUMIFS('IEA-MethaneAbatement'!$N:$N,'IEA-MethaneAbatement'!$O:$O,"&lt;"&amp;$B49,'IEA-MethaneAbatement'!$O:$O,"&gt;="&amp;$A49,'IEA-MethaneAbatement'!$M:$M,$B$1,'IEA-MethaneAbatement'!$B:$B,'Country Selector'!$A$2)+VLOOKUP($C$1,'Multipliers and Adjustments'!$A$70:$I$86,TRUNC(COLUMN(C$2)/5)+2,FALSE)*SUMIFS('IEA-MethaneAbatement'!$N:$N,'IEA-MethaneAbatement'!$O:$O,"&lt;"&amp;$B49,'IEA-MethaneAbatement'!$O:$O,"&gt;="&amp;$A49,'IEA-MethaneAbatement'!$M:$M,$C$1,'IEA-MethaneAbatement'!$B:$B,'Country Selector'!$A$2)+VLOOKUP($D$1,'Multipliers and Adjustments'!$A$70:$I$86,TRUNC(COLUMN(C$2)/5)+2,FALSE)*SUMIFS('IEA-MethaneAbatement'!$N:$N,'IEA-MethaneAbatement'!$O:$O,"&lt;"&amp;$B49,'IEA-MethaneAbatement'!$O:$O,"&gt;="&amp;$A49,'IEA-MethaneAbatement'!$M:$M,$D$1,'IEA-MethaneAbatement'!$B:$B,'Country Selector'!$A$2)))*(1+INDEX('EPA to IEA Scaling'!$F$8:$AO$8,,MATCH(C$2,'EPA to IEA Scaling'!$F$1:$AO$1,0)))</f>
        <v>0</v>
      </c>
      <c r="D49" cm="1">
        <f t="array" ref="D49">((VLOOKUP($B$1,'Multipliers and Adjustments'!$A$70:$I$86,TRUNC(COLUMN(D$2)/5)+2,FALSE)*SUMIFS('IEA-MethaneAbatement'!$N:$N,'IEA-MethaneAbatement'!$O:$O,"&lt;"&amp;$B49,'IEA-MethaneAbatement'!$O:$O,"&gt;="&amp;$A49,'IEA-MethaneAbatement'!$M:$M,$B$1,'IEA-MethaneAbatement'!$B:$B,'Country Selector'!$A$2)+VLOOKUP($C$1,'Multipliers and Adjustments'!$A$70:$I$86,TRUNC(COLUMN(D$2)/5)+2,FALSE)*SUMIFS('IEA-MethaneAbatement'!$N:$N,'IEA-MethaneAbatement'!$O:$O,"&lt;"&amp;$B49,'IEA-MethaneAbatement'!$O:$O,"&gt;="&amp;$A49,'IEA-MethaneAbatement'!$M:$M,$C$1,'IEA-MethaneAbatement'!$B:$B,'Country Selector'!$A$2)+VLOOKUP($D$1,'Multipliers and Adjustments'!$A$70:$I$86,TRUNC(COLUMN(D$2)/5)+2,FALSE)*SUMIFS('IEA-MethaneAbatement'!$N:$N,'IEA-MethaneAbatement'!$O:$O,"&lt;"&amp;$B49,'IEA-MethaneAbatement'!$O:$O,"&gt;="&amp;$A49,'IEA-MethaneAbatement'!$M:$M,$D$1,'IEA-MethaneAbatement'!$B:$B,'Country Selector'!$A$2)))*(1+INDEX('EPA to IEA Scaling'!$F$8:$AO$8,,MATCH(D$2,'EPA to IEA Scaling'!$F$1:$AO$1,0)))</f>
        <v>0</v>
      </c>
      <c r="E49" cm="1">
        <f t="array" ref="E49">((VLOOKUP($B$1,'Multipliers and Adjustments'!$A$70:$I$86,TRUNC(COLUMN(E$2)/5)+2,FALSE)*SUMIFS('IEA-MethaneAbatement'!$N:$N,'IEA-MethaneAbatement'!$O:$O,"&lt;"&amp;$B49,'IEA-MethaneAbatement'!$O:$O,"&gt;="&amp;$A49,'IEA-MethaneAbatement'!$M:$M,$B$1,'IEA-MethaneAbatement'!$B:$B,'Country Selector'!$A$2)+VLOOKUP($C$1,'Multipliers and Adjustments'!$A$70:$I$86,TRUNC(COLUMN(E$2)/5)+2,FALSE)*SUMIFS('IEA-MethaneAbatement'!$N:$N,'IEA-MethaneAbatement'!$O:$O,"&lt;"&amp;$B49,'IEA-MethaneAbatement'!$O:$O,"&gt;="&amp;$A49,'IEA-MethaneAbatement'!$M:$M,$C$1,'IEA-MethaneAbatement'!$B:$B,'Country Selector'!$A$2)+VLOOKUP($D$1,'Multipliers and Adjustments'!$A$70:$I$86,TRUNC(COLUMN(E$2)/5)+2,FALSE)*SUMIFS('IEA-MethaneAbatement'!$N:$N,'IEA-MethaneAbatement'!$O:$O,"&lt;"&amp;$B49,'IEA-MethaneAbatement'!$O:$O,"&gt;="&amp;$A49,'IEA-MethaneAbatement'!$M:$M,$D$1,'IEA-MethaneAbatement'!$B:$B,'Country Selector'!$A$2)))*(1+INDEX('EPA to IEA Scaling'!$F$8:$AO$8,,MATCH(E$2,'EPA to IEA Scaling'!$F$1:$AO$1,0)))</f>
        <v>0</v>
      </c>
      <c r="F49" cm="1">
        <f t="array" ref="F49">((VLOOKUP($B$1,'Multipliers and Adjustments'!$A$70:$I$86,TRUNC(COLUMN(F$2)/5)+2,FALSE)*SUMIFS('IEA-MethaneAbatement'!$N:$N,'IEA-MethaneAbatement'!$O:$O,"&lt;"&amp;$B49,'IEA-MethaneAbatement'!$O:$O,"&gt;="&amp;$A49,'IEA-MethaneAbatement'!$M:$M,$B$1,'IEA-MethaneAbatement'!$B:$B,'Country Selector'!$A$2)+VLOOKUP($C$1,'Multipliers and Adjustments'!$A$70:$I$86,TRUNC(COLUMN(F$2)/5)+2,FALSE)*SUMIFS('IEA-MethaneAbatement'!$N:$N,'IEA-MethaneAbatement'!$O:$O,"&lt;"&amp;$B49,'IEA-MethaneAbatement'!$O:$O,"&gt;="&amp;$A49,'IEA-MethaneAbatement'!$M:$M,$C$1,'IEA-MethaneAbatement'!$B:$B,'Country Selector'!$A$2)+VLOOKUP($D$1,'Multipliers and Adjustments'!$A$70:$I$86,TRUNC(COLUMN(F$2)/5)+2,FALSE)*SUMIFS('IEA-MethaneAbatement'!$N:$N,'IEA-MethaneAbatement'!$O:$O,"&lt;"&amp;$B49,'IEA-MethaneAbatement'!$O:$O,"&gt;="&amp;$A49,'IEA-MethaneAbatement'!$M:$M,$D$1,'IEA-MethaneAbatement'!$B:$B,'Country Selector'!$A$2)))*(1+INDEX('EPA to IEA Scaling'!$F$8:$AO$8,,MATCH(F$2,'EPA to IEA Scaling'!$F$1:$AO$1,0)))</f>
        <v>0</v>
      </c>
      <c r="G49" cm="1">
        <f t="array" ref="G49">((VLOOKUP($B$1,'Multipliers and Adjustments'!$A$70:$I$86,TRUNC(COLUMN(G$2)/5)+2,FALSE)*SUMIFS('IEA-MethaneAbatement'!$N:$N,'IEA-MethaneAbatement'!$O:$O,"&lt;"&amp;$B49,'IEA-MethaneAbatement'!$O:$O,"&gt;="&amp;$A49,'IEA-MethaneAbatement'!$M:$M,$B$1,'IEA-MethaneAbatement'!$B:$B,'Country Selector'!$A$2)+VLOOKUP($C$1,'Multipliers and Adjustments'!$A$70:$I$86,TRUNC(COLUMN(G$2)/5)+2,FALSE)*SUMIFS('IEA-MethaneAbatement'!$N:$N,'IEA-MethaneAbatement'!$O:$O,"&lt;"&amp;$B49,'IEA-MethaneAbatement'!$O:$O,"&gt;="&amp;$A49,'IEA-MethaneAbatement'!$M:$M,$C$1,'IEA-MethaneAbatement'!$B:$B,'Country Selector'!$A$2)+VLOOKUP($D$1,'Multipliers and Adjustments'!$A$70:$I$86,TRUNC(COLUMN(G$2)/5)+2,FALSE)*SUMIFS('IEA-MethaneAbatement'!$N:$N,'IEA-MethaneAbatement'!$O:$O,"&lt;"&amp;$B49,'IEA-MethaneAbatement'!$O:$O,"&gt;="&amp;$A49,'IEA-MethaneAbatement'!$M:$M,$D$1,'IEA-MethaneAbatement'!$B:$B,'Country Selector'!$A$2)))*(1+INDEX('EPA to IEA Scaling'!$F$8:$AO$8,,MATCH(G$2,'EPA to IEA Scaling'!$F$1:$AO$1,0)))</f>
        <v>0</v>
      </c>
      <c r="H49" s="31" cm="1">
        <f t="array" ref="H49">((VLOOKUP($B$1,'Multipliers and Adjustments'!$A$70:$I$86,TRUNC(COLUMN(H$2)/5)+2,FALSE)*SUMIFS('IEA-MethaneAbatement'!$N:$N,'IEA-MethaneAbatement'!$O:$O,"&lt;"&amp;$B49,'IEA-MethaneAbatement'!$O:$O,"&gt;="&amp;$A49,'IEA-MethaneAbatement'!$M:$M,$B$1,'IEA-MethaneAbatement'!$B:$B,'Country Selector'!$A$2)+VLOOKUP($C$1,'Multipliers and Adjustments'!$A$70:$I$86,TRUNC(COLUMN(H$2)/5)+2,FALSE)*SUMIFS('IEA-MethaneAbatement'!$N:$N,'IEA-MethaneAbatement'!$O:$O,"&lt;"&amp;$B49,'IEA-MethaneAbatement'!$O:$O,"&gt;="&amp;$A49,'IEA-MethaneAbatement'!$M:$M,$C$1,'IEA-MethaneAbatement'!$B:$B,'Country Selector'!$A$2)+VLOOKUP($D$1,'Multipliers and Adjustments'!$A$70:$I$86,TRUNC(COLUMN(H$2)/5)+2,FALSE)*SUMIFS('IEA-MethaneAbatement'!$N:$N,'IEA-MethaneAbatement'!$O:$O,"&lt;"&amp;$B49,'IEA-MethaneAbatement'!$O:$O,"&gt;="&amp;$A49,'IEA-MethaneAbatement'!$M:$M,$D$1,'IEA-MethaneAbatement'!$B:$B,'Country Selector'!$A$2)))*(1+INDEX('EPA to IEA Scaling'!$F$8:$AO$8,,MATCH(H$2,'EPA to IEA Scaling'!$F$1:$AO$1,0)))</f>
        <v>0</v>
      </c>
      <c r="I49" cm="1">
        <f t="array" ref="I49">((VLOOKUP($B$1,'Multipliers and Adjustments'!$A$70:$I$86,TRUNC(COLUMN(I$2)/5)+2,FALSE)*SUMIFS('IEA-MethaneAbatement'!$N:$N,'IEA-MethaneAbatement'!$O:$O,"&lt;"&amp;$B49,'IEA-MethaneAbatement'!$O:$O,"&gt;="&amp;$A49,'IEA-MethaneAbatement'!$M:$M,$B$1,'IEA-MethaneAbatement'!$B:$B,'Country Selector'!$A$2)+VLOOKUP($C$1,'Multipliers and Adjustments'!$A$70:$I$86,TRUNC(COLUMN(I$2)/5)+2,FALSE)*SUMIFS('IEA-MethaneAbatement'!$N:$N,'IEA-MethaneAbatement'!$O:$O,"&lt;"&amp;$B49,'IEA-MethaneAbatement'!$O:$O,"&gt;="&amp;$A49,'IEA-MethaneAbatement'!$M:$M,$C$1,'IEA-MethaneAbatement'!$B:$B,'Country Selector'!$A$2)+VLOOKUP($D$1,'Multipliers and Adjustments'!$A$70:$I$86,TRUNC(COLUMN(I$2)/5)+2,FALSE)*SUMIFS('IEA-MethaneAbatement'!$N:$N,'IEA-MethaneAbatement'!$O:$O,"&lt;"&amp;$B49,'IEA-MethaneAbatement'!$O:$O,"&gt;="&amp;$A49,'IEA-MethaneAbatement'!$M:$M,$D$1,'IEA-MethaneAbatement'!$B:$B,'Country Selector'!$A$2)))*(1+INDEX('EPA to IEA Scaling'!$F$8:$AO$8,,MATCH(I$2,'EPA to IEA Scaling'!$F$1:$AO$1,0)))</f>
        <v>0</v>
      </c>
      <c r="J49" cm="1">
        <f t="array" ref="J49">((VLOOKUP($B$1,'Multipliers and Adjustments'!$A$70:$I$86,TRUNC(COLUMN(J$2)/5)+2,FALSE)*SUMIFS('IEA-MethaneAbatement'!$N:$N,'IEA-MethaneAbatement'!$O:$O,"&lt;"&amp;$B49,'IEA-MethaneAbatement'!$O:$O,"&gt;="&amp;$A49,'IEA-MethaneAbatement'!$M:$M,$B$1,'IEA-MethaneAbatement'!$B:$B,'Country Selector'!$A$2)+VLOOKUP($C$1,'Multipliers and Adjustments'!$A$70:$I$86,TRUNC(COLUMN(J$2)/5)+2,FALSE)*SUMIFS('IEA-MethaneAbatement'!$N:$N,'IEA-MethaneAbatement'!$O:$O,"&lt;"&amp;$B49,'IEA-MethaneAbatement'!$O:$O,"&gt;="&amp;$A49,'IEA-MethaneAbatement'!$M:$M,$C$1,'IEA-MethaneAbatement'!$B:$B,'Country Selector'!$A$2)+VLOOKUP($D$1,'Multipliers and Adjustments'!$A$70:$I$86,TRUNC(COLUMN(J$2)/5)+2,FALSE)*SUMIFS('IEA-MethaneAbatement'!$N:$N,'IEA-MethaneAbatement'!$O:$O,"&lt;"&amp;$B49,'IEA-MethaneAbatement'!$O:$O,"&gt;="&amp;$A49,'IEA-MethaneAbatement'!$M:$M,$D$1,'IEA-MethaneAbatement'!$B:$B,'Country Selector'!$A$2)))*(1+INDEX('EPA to IEA Scaling'!$F$8:$AO$8,,MATCH(J$2,'EPA to IEA Scaling'!$F$1:$AO$1,0)))</f>
        <v>0</v>
      </c>
      <c r="K49" cm="1">
        <f t="array" ref="K49">((VLOOKUP($B$1,'Multipliers and Adjustments'!$A$70:$I$86,TRUNC(COLUMN(K$2)/5)+2,FALSE)*SUMIFS('IEA-MethaneAbatement'!$N:$N,'IEA-MethaneAbatement'!$O:$O,"&lt;"&amp;$B49,'IEA-MethaneAbatement'!$O:$O,"&gt;="&amp;$A49,'IEA-MethaneAbatement'!$M:$M,$B$1,'IEA-MethaneAbatement'!$B:$B,'Country Selector'!$A$2)+VLOOKUP($C$1,'Multipliers and Adjustments'!$A$70:$I$86,TRUNC(COLUMN(K$2)/5)+2,FALSE)*SUMIFS('IEA-MethaneAbatement'!$N:$N,'IEA-MethaneAbatement'!$O:$O,"&lt;"&amp;$B49,'IEA-MethaneAbatement'!$O:$O,"&gt;="&amp;$A49,'IEA-MethaneAbatement'!$M:$M,$C$1,'IEA-MethaneAbatement'!$B:$B,'Country Selector'!$A$2)+VLOOKUP($D$1,'Multipliers and Adjustments'!$A$70:$I$86,TRUNC(COLUMN(K$2)/5)+2,FALSE)*SUMIFS('IEA-MethaneAbatement'!$N:$N,'IEA-MethaneAbatement'!$O:$O,"&lt;"&amp;$B49,'IEA-MethaneAbatement'!$O:$O,"&gt;="&amp;$A49,'IEA-MethaneAbatement'!$M:$M,$D$1,'IEA-MethaneAbatement'!$B:$B,'Country Selector'!$A$2)))*(1+INDEX('EPA to IEA Scaling'!$F$8:$AO$8,,MATCH(K$2,'EPA to IEA Scaling'!$F$1:$AO$1,0)))</f>
        <v>0</v>
      </c>
      <c r="L49" cm="1">
        <f t="array" ref="L49">((VLOOKUP($B$1,'Multipliers and Adjustments'!$A$70:$I$86,TRUNC(COLUMN(L$2)/5)+2,FALSE)*SUMIFS('IEA-MethaneAbatement'!$N:$N,'IEA-MethaneAbatement'!$O:$O,"&lt;"&amp;$B49,'IEA-MethaneAbatement'!$O:$O,"&gt;="&amp;$A49,'IEA-MethaneAbatement'!$M:$M,$B$1,'IEA-MethaneAbatement'!$B:$B,'Country Selector'!$A$2)+VLOOKUP($C$1,'Multipliers and Adjustments'!$A$70:$I$86,TRUNC(COLUMN(L$2)/5)+2,FALSE)*SUMIFS('IEA-MethaneAbatement'!$N:$N,'IEA-MethaneAbatement'!$O:$O,"&lt;"&amp;$B49,'IEA-MethaneAbatement'!$O:$O,"&gt;="&amp;$A49,'IEA-MethaneAbatement'!$M:$M,$C$1,'IEA-MethaneAbatement'!$B:$B,'Country Selector'!$A$2)+VLOOKUP($D$1,'Multipliers and Adjustments'!$A$70:$I$86,TRUNC(COLUMN(L$2)/5)+2,FALSE)*SUMIFS('IEA-MethaneAbatement'!$N:$N,'IEA-MethaneAbatement'!$O:$O,"&lt;"&amp;$B49,'IEA-MethaneAbatement'!$O:$O,"&gt;="&amp;$A49,'IEA-MethaneAbatement'!$M:$M,$D$1,'IEA-MethaneAbatement'!$B:$B,'Country Selector'!$A$2)))*(1+INDEX('EPA to IEA Scaling'!$F$8:$AO$8,,MATCH(L$2,'EPA to IEA Scaling'!$F$1:$AO$1,0)))</f>
        <v>0</v>
      </c>
      <c r="M49" s="31" cm="1">
        <f t="array" ref="M49">((VLOOKUP($B$1,'Multipliers and Adjustments'!$A$70:$I$86,TRUNC(COLUMN(M$2)/5)+2,FALSE)*SUMIFS('IEA-MethaneAbatement'!$N:$N,'IEA-MethaneAbatement'!$O:$O,"&lt;"&amp;$B49,'IEA-MethaneAbatement'!$O:$O,"&gt;="&amp;$A49,'IEA-MethaneAbatement'!$M:$M,$B$1,'IEA-MethaneAbatement'!$B:$B,'Country Selector'!$A$2)+VLOOKUP($C$1,'Multipliers and Adjustments'!$A$70:$I$86,TRUNC(COLUMN(M$2)/5)+2,FALSE)*SUMIFS('IEA-MethaneAbatement'!$N:$N,'IEA-MethaneAbatement'!$O:$O,"&lt;"&amp;$B49,'IEA-MethaneAbatement'!$O:$O,"&gt;="&amp;$A49,'IEA-MethaneAbatement'!$M:$M,$C$1,'IEA-MethaneAbatement'!$B:$B,'Country Selector'!$A$2)+VLOOKUP($D$1,'Multipliers and Adjustments'!$A$70:$I$86,TRUNC(COLUMN(M$2)/5)+2,FALSE)*SUMIFS('IEA-MethaneAbatement'!$N:$N,'IEA-MethaneAbatement'!$O:$O,"&lt;"&amp;$B49,'IEA-MethaneAbatement'!$O:$O,"&gt;="&amp;$A49,'IEA-MethaneAbatement'!$M:$M,$D$1,'IEA-MethaneAbatement'!$B:$B,'Country Selector'!$A$2)))*(1+INDEX('EPA to IEA Scaling'!$F$8:$AO$8,,MATCH(M$2,'EPA to IEA Scaling'!$F$1:$AO$1,0)))</f>
        <v>0</v>
      </c>
      <c r="N49" cm="1">
        <f t="array" ref="N49">((VLOOKUP($B$1,'Multipliers and Adjustments'!$A$70:$I$86,TRUNC(COLUMN(N$2)/5)+2,FALSE)*SUMIFS('IEA-MethaneAbatement'!$N:$N,'IEA-MethaneAbatement'!$O:$O,"&lt;"&amp;$B49,'IEA-MethaneAbatement'!$O:$O,"&gt;="&amp;$A49,'IEA-MethaneAbatement'!$M:$M,$B$1,'IEA-MethaneAbatement'!$B:$B,'Country Selector'!$A$2)+VLOOKUP($C$1,'Multipliers and Adjustments'!$A$70:$I$86,TRUNC(COLUMN(N$2)/5)+2,FALSE)*SUMIFS('IEA-MethaneAbatement'!$N:$N,'IEA-MethaneAbatement'!$O:$O,"&lt;"&amp;$B49,'IEA-MethaneAbatement'!$O:$O,"&gt;="&amp;$A49,'IEA-MethaneAbatement'!$M:$M,$C$1,'IEA-MethaneAbatement'!$B:$B,'Country Selector'!$A$2)+VLOOKUP($D$1,'Multipliers and Adjustments'!$A$70:$I$86,TRUNC(COLUMN(N$2)/5)+2,FALSE)*SUMIFS('IEA-MethaneAbatement'!$N:$N,'IEA-MethaneAbatement'!$O:$O,"&lt;"&amp;$B49,'IEA-MethaneAbatement'!$O:$O,"&gt;="&amp;$A49,'IEA-MethaneAbatement'!$M:$M,$D$1,'IEA-MethaneAbatement'!$B:$B,'Country Selector'!$A$2)))*(1+INDEX('EPA to IEA Scaling'!$F$8:$AO$8,,MATCH(N$2,'EPA to IEA Scaling'!$F$1:$AO$1,0)))</f>
        <v>0</v>
      </c>
      <c r="O49" cm="1">
        <f t="array" ref="O49">((VLOOKUP($B$1,'Multipliers and Adjustments'!$A$70:$I$86,TRUNC(COLUMN(O$2)/5)+2,FALSE)*SUMIFS('IEA-MethaneAbatement'!$N:$N,'IEA-MethaneAbatement'!$O:$O,"&lt;"&amp;$B49,'IEA-MethaneAbatement'!$O:$O,"&gt;="&amp;$A49,'IEA-MethaneAbatement'!$M:$M,$B$1,'IEA-MethaneAbatement'!$B:$B,'Country Selector'!$A$2)+VLOOKUP($C$1,'Multipliers and Adjustments'!$A$70:$I$86,TRUNC(COLUMN(O$2)/5)+2,FALSE)*SUMIFS('IEA-MethaneAbatement'!$N:$N,'IEA-MethaneAbatement'!$O:$O,"&lt;"&amp;$B49,'IEA-MethaneAbatement'!$O:$O,"&gt;="&amp;$A49,'IEA-MethaneAbatement'!$M:$M,$C$1,'IEA-MethaneAbatement'!$B:$B,'Country Selector'!$A$2)+VLOOKUP($D$1,'Multipliers and Adjustments'!$A$70:$I$86,TRUNC(COLUMN(O$2)/5)+2,FALSE)*SUMIFS('IEA-MethaneAbatement'!$N:$N,'IEA-MethaneAbatement'!$O:$O,"&lt;"&amp;$B49,'IEA-MethaneAbatement'!$O:$O,"&gt;="&amp;$A49,'IEA-MethaneAbatement'!$M:$M,$D$1,'IEA-MethaneAbatement'!$B:$B,'Country Selector'!$A$2)))*(1+INDEX('EPA to IEA Scaling'!$F$8:$AO$8,,MATCH(O$2,'EPA to IEA Scaling'!$F$1:$AO$1,0)))</f>
        <v>0</v>
      </c>
      <c r="P49" cm="1">
        <f t="array" ref="P49">((VLOOKUP($B$1,'Multipliers and Adjustments'!$A$70:$I$86,TRUNC(COLUMN(P$2)/5)+2,FALSE)*SUMIFS('IEA-MethaneAbatement'!$N:$N,'IEA-MethaneAbatement'!$O:$O,"&lt;"&amp;$B49,'IEA-MethaneAbatement'!$O:$O,"&gt;="&amp;$A49,'IEA-MethaneAbatement'!$M:$M,$B$1,'IEA-MethaneAbatement'!$B:$B,'Country Selector'!$A$2)+VLOOKUP($C$1,'Multipliers and Adjustments'!$A$70:$I$86,TRUNC(COLUMN(P$2)/5)+2,FALSE)*SUMIFS('IEA-MethaneAbatement'!$N:$N,'IEA-MethaneAbatement'!$O:$O,"&lt;"&amp;$B49,'IEA-MethaneAbatement'!$O:$O,"&gt;="&amp;$A49,'IEA-MethaneAbatement'!$M:$M,$C$1,'IEA-MethaneAbatement'!$B:$B,'Country Selector'!$A$2)+VLOOKUP($D$1,'Multipliers and Adjustments'!$A$70:$I$86,TRUNC(COLUMN(P$2)/5)+2,FALSE)*SUMIFS('IEA-MethaneAbatement'!$N:$N,'IEA-MethaneAbatement'!$O:$O,"&lt;"&amp;$B49,'IEA-MethaneAbatement'!$O:$O,"&gt;="&amp;$A49,'IEA-MethaneAbatement'!$M:$M,$D$1,'IEA-MethaneAbatement'!$B:$B,'Country Selector'!$A$2)))*(1+INDEX('EPA to IEA Scaling'!$F$8:$AO$8,,MATCH(P$2,'EPA to IEA Scaling'!$F$1:$AO$1,0)))</f>
        <v>0</v>
      </c>
      <c r="Q49" cm="1">
        <f t="array" ref="Q49">((VLOOKUP($B$1,'Multipliers and Adjustments'!$A$70:$I$86,TRUNC(COLUMN(Q$2)/5)+2,FALSE)*SUMIFS('IEA-MethaneAbatement'!$N:$N,'IEA-MethaneAbatement'!$O:$O,"&lt;"&amp;$B49,'IEA-MethaneAbatement'!$O:$O,"&gt;="&amp;$A49,'IEA-MethaneAbatement'!$M:$M,$B$1,'IEA-MethaneAbatement'!$B:$B,'Country Selector'!$A$2)+VLOOKUP($C$1,'Multipliers and Adjustments'!$A$70:$I$86,TRUNC(COLUMN(Q$2)/5)+2,FALSE)*SUMIFS('IEA-MethaneAbatement'!$N:$N,'IEA-MethaneAbatement'!$O:$O,"&lt;"&amp;$B49,'IEA-MethaneAbatement'!$O:$O,"&gt;="&amp;$A49,'IEA-MethaneAbatement'!$M:$M,$C$1,'IEA-MethaneAbatement'!$B:$B,'Country Selector'!$A$2)+VLOOKUP($D$1,'Multipliers and Adjustments'!$A$70:$I$86,TRUNC(COLUMN(Q$2)/5)+2,FALSE)*SUMIFS('IEA-MethaneAbatement'!$N:$N,'IEA-MethaneAbatement'!$O:$O,"&lt;"&amp;$B49,'IEA-MethaneAbatement'!$O:$O,"&gt;="&amp;$A49,'IEA-MethaneAbatement'!$M:$M,$D$1,'IEA-MethaneAbatement'!$B:$B,'Country Selector'!$A$2)))*(1+INDEX('EPA to IEA Scaling'!$F$8:$AO$8,,MATCH(Q$2,'EPA to IEA Scaling'!$F$1:$AO$1,0)))</f>
        <v>0</v>
      </c>
      <c r="R49" s="31" cm="1">
        <f t="array" ref="R49">((VLOOKUP($B$1,'Multipliers and Adjustments'!$A$70:$I$86,TRUNC(COLUMN(R$2)/5)+2,FALSE)*SUMIFS('IEA-MethaneAbatement'!$N:$N,'IEA-MethaneAbatement'!$O:$O,"&lt;"&amp;$B49,'IEA-MethaneAbatement'!$O:$O,"&gt;="&amp;$A49,'IEA-MethaneAbatement'!$M:$M,$B$1,'IEA-MethaneAbatement'!$B:$B,'Country Selector'!$A$2)+VLOOKUP($C$1,'Multipliers and Adjustments'!$A$70:$I$86,TRUNC(COLUMN(R$2)/5)+2,FALSE)*SUMIFS('IEA-MethaneAbatement'!$N:$N,'IEA-MethaneAbatement'!$O:$O,"&lt;"&amp;$B49,'IEA-MethaneAbatement'!$O:$O,"&gt;="&amp;$A49,'IEA-MethaneAbatement'!$M:$M,$C$1,'IEA-MethaneAbatement'!$B:$B,'Country Selector'!$A$2)+VLOOKUP($D$1,'Multipliers and Adjustments'!$A$70:$I$86,TRUNC(COLUMN(R$2)/5)+2,FALSE)*SUMIFS('IEA-MethaneAbatement'!$N:$N,'IEA-MethaneAbatement'!$O:$O,"&lt;"&amp;$B49,'IEA-MethaneAbatement'!$O:$O,"&gt;="&amp;$A49,'IEA-MethaneAbatement'!$M:$M,$D$1,'IEA-MethaneAbatement'!$B:$B,'Country Selector'!$A$2)))*(1+INDEX('EPA to IEA Scaling'!$F$8:$AO$8,,MATCH(R$2,'EPA to IEA Scaling'!$F$1:$AO$1,0)))</f>
        <v>0</v>
      </c>
      <c r="S49" cm="1">
        <f t="array" ref="S49">((VLOOKUP($B$1,'Multipliers and Adjustments'!$A$70:$I$86,TRUNC(COLUMN(S$2)/5)+2,FALSE)*SUMIFS('IEA-MethaneAbatement'!$N:$N,'IEA-MethaneAbatement'!$O:$O,"&lt;"&amp;$B49,'IEA-MethaneAbatement'!$O:$O,"&gt;="&amp;$A49,'IEA-MethaneAbatement'!$M:$M,$B$1,'IEA-MethaneAbatement'!$B:$B,'Country Selector'!$A$2)+VLOOKUP($C$1,'Multipliers and Adjustments'!$A$70:$I$86,TRUNC(COLUMN(S$2)/5)+2,FALSE)*SUMIFS('IEA-MethaneAbatement'!$N:$N,'IEA-MethaneAbatement'!$O:$O,"&lt;"&amp;$B49,'IEA-MethaneAbatement'!$O:$O,"&gt;="&amp;$A49,'IEA-MethaneAbatement'!$M:$M,$C$1,'IEA-MethaneAbatement'!$B:$B,'Country Selector'!$A$2)+VLOOKUP($D$1,'Multipliers and Adjustments'!$A$70:$I$86,TRUNC(COLUMN(S$2)/5)+2,FALSE)*SUMIFS('IEA-MethaneAbatement'!$N:$N,'IEA-MethaneAbatement'!$O:$O,"&lt;"&amp;$B49,'IEA-MethaneAbatement'!$O:$O,"&gt;="&amp;$A49,'IEA-MethaneAbatement'!$M:$M,$D$1,'IEA-MethaneAbatement'!$B:$B,'Country Selector'!$A$2)))*(1+INDEX('EPA to IEA Scaling'!$F$8:$AO$8,,MATCH(S$2,'EPA to IEA Scaling'!$F$1:$AO$1,0)))</f>
        <v>0</v>
      </c>
      <c r="T49" cm="1">
        <f t="array" ref="T49">((VLOOKUP($B$1,'Multipliers and Adjustments'!$A$70:$I$86,TRUNC(COLUMN(T$2)/5)+2,FALSE)*SUMIFS('IEA-MethaneAbatement'!$N:$N,'IEA-MethaneAbatement'!$O:$O,"&lt;"&amp;$B49,'IEA-MethaneAbatement'!$O:$O,"&gt;="&amp;$A49,'IEA-MethaneAbatement'!$M:$M,$B$1,'IEA-MethaneAbatement'!$B:$B,'Country Selector'!$A$2)+VLOOKUP($C$1,'Multipliers and Adjustments'!$A$70:$I$86,TRUNC(COLUMN(T$2)/5)+2,FALSE)*SUMIFS('IEA-MethaneAbatement'!$N:$N,'IEA-MethaneAbatement'!$O:$O,"&lt;"&amp;$B49,'IEA-MethaneAbatement'!$O:$O,"&gt;="&amp;$A49,'IEA-MethaneAbatement'!$M:$M,$C$1,'IEA-MethaneAbatement'!$B:$B,'Country Selector'!$A$2)+VLOOKUP($D$1,'Multipliers and Adjustments'!$A$70:$I$86,TRUNC(COLUMN(T$2)/5)+2,FALSE)*SUMIFS('IEA-MethaneAbatement'!$N:$N,'IEA-MethaneAbatement'!$O:$O,"&lt;"&amp;$B49,'IEA-MethaneAbatement'!$O:$O,"&gt;="&amp;$A49,'IEA-MethaneAbatement'!$M:$M,$D$1,'IEA-MethaneAbatement'!$B:$B,'Country Selector'!$A$2)))*(1+INDEX('EPA to IEA Scaling'!$F$8:$AO$8,,MATCH(T$2,'EPA to IEA Scaling'!$F$1:$AO$1,0)))</f>
        <v>0</v>
      </c>
      <c r="U49" cm="1">
        <f t="array" ref="U49">((VLOOKUP($B$1,'Multipliers and Adjustments'!$A$70:$I$86,TRUNC(COLUMN(U$2)/5)+2,FALSE)*SUMIFS('IEA-MethaneAbatement'!$N:$N,'IEA-MethaneAbatement'!$O:$O,"&lt;"&amp;$B49,'IEA-MethaneAbatement'!$O:$O,"&gt;="&amp;$A49,'IEA-MethaneAbatement'!$M:$M,$B$1,'IEA-MethaneAbatement'!$B:$B,'Country Selector'!$A$2)+VLOOKUP($C$1,'Multipliers and Adjustments'!$A$70:$I$86,TRUNC(COLUMN(U$2)/5)+2,FALSE)*SUMIFS('IEA-MethaneAbatement'!$N:$N,'IEA-MethaneAbatement'!$O:$O,"&lt;"&amp;$B49,'IEA-MethaneAbatement'!$O:$O,"&gt;="&amp;$A49,'IEA-MethaneAbatement'!$M:$M,$C$1,'IEA-MethaneAbatement'!$B:$B,'Country Selector'!$A$2)+VLOOKUP($D$1,'Multipliers and Adjustments'!$A$70:$I$86,TRUNC(COLUMN(U$2)/5)+2,FALSE)*SUMIFS('IEA-MethaneAbatement'!$N:$N,'IEA-MethaneAbatement'!$O:$O,"&lt;"&amp;$B49,'IEA-MethaneAbatement'!$O:$O,"&gt;="&amp;$A49,'IEA-MethaneAbatement'!$M:$M,$D$1,'IEA-MethaneAbatement'!$B:$B,'Country Selector'!$A$2)))*(1+INDEX('EPA to IEA Scaling'!$F$8:$AO$8,,MATCH(U$2,'EPA to IEA Scaling'!$F$1:$AO$1,0)))</f>
        <v>0</v>
      </c>
      <c r="V49" cm="1">
        <f t="array" ref="V49">((VLOOKUP($B$1,'Multipliers and Adjustments'!$A$70:$I$86,TRUNC(COLUMN(V$2)/5)+2,FALSE)*SUMIFS('IEA-MethaneAbatement'!$N:$N,'IEA-MethaneAbatement'!$O:$O,"&lt;"&amp;$B49,'IEA-MethaneAbatement'!$O:$O,"&gt;="&amp;$A49,'IEA-MethaneAbatement'!$M:$M,$B$1,'IEA-MethaneAbatement'!$B:$B,'Country Selector'!$A$2)+VLOOKUP($C$1,'Multipliers and Adjustments'!$A$70:$I$86,TRUNC(COLUMN(V$2)/5)+2,FALSE)*SUMIFS('IEA-MethaneAbatement'!$N:$N,'IEA-MethaneAbatement'!$O:$O,"&lt;"&amp;$B49,'IEA-MethaneAbatement'!$O:$O,"&gt;="&amp;$A49,'IEA-MethaneAbatement'!$M:$M,$C$1,'IEA-MethaneAbatement'!$B:$B,'Country Selector'!$A$2)+VLOOKUP($D$1,'Multipliers and Adjustments'!$A$70:$I$86,TRUNC(COLUMN(V$2)/5)+2,FALSE)*SUMIFS('IEA-MethaneAbatement'!$N:$N,'IEA-MethaneAbatement'!$O:$O,"&lt;"&amp;$B49,'IEA-MethaneAbatement'!$O:$O,"&gt;="&amp;$A49,'IEA-MethaneAbatement'!$M:$M,$D$1,'IEA-MethaneAbatement'!$B:$B,'Country Selector'!$A$2)))*(1+INDEX('EPA to IEA Scaling'!$F$8:$AO$8,,MATCH(V$2,'EPA to IEA Scaling'!$F$1:$AO$1,0)))</f>
        <v>0</v>
      </c>
      <c r="W49" s="31" cm="1">
        <f t="array" ref="W49">((VLOOKUP($B$1,'Multipliers and Adjustments'!$A$70:$I$86,TRUNC(COLUMN(W$2)/5)+2,FALSE)*SUMIFS('IEA-MethaneAbatement'!$N:$N,'IEA-MethaneAbatement'!$O:$O,"&lt;"&amp;$B49,'IEA-MethaneAbatement'!$O:$O,"&gt;="&amp;$A49,'IEA-MethaneAbatement'!$M:$M,$B$1,'IEA-MethaneAbatement'!$B:$B,'Country Selector'!$A$2)+VLOOKUP($C$1,'Multipliers and Adjustments'!$A$70:$I$86,TRUNC(COLUMN(W$2)/5)+2,FALSE)*SUMIFS('IEA-MethaneAbatement'!$N:$N,'IEA-MethaneAbatement'!$O:$O,"&lt;"&amp;$B49,'IEA-MethaneAbatement'!$O:$O,"&gt;="&amp;$A49,'IEA-MethaneAbatement'!$M:$M,$C$1,'IEA-MethaneAbatement'!$B:$B,'Country Selector'!$A$2)+VLOOKUP($D$1,'Multipliers and Adjustments'!$A$70:$I$86,TRUNC(COLUMN(W$2)/5)+2,FALSE)*SUMIFS('IEA-MethaneAbatement'!$N:$N,'IEA-MethaneAbatement'!$O:$O,"&lt;"&amp;$B49,'IEA-MethaneAbatement'!$O:$O,"&gt;="&amp;$A49,'IEA-MethaneAbatement'!$M:$M,$D$1,'IEA-MethaneAbatement'!$B:$B,'Country Selector'!$A$2)))*(1+INDEX('EPA to IEA Scaling'!$F$8:$AO$8,,MATCH(W$2,'EPA to IEA Scaling'!$F$1:$AO$1,0)))</f>
        <v>0</v>
      </c>
      <c r="X49" cm="1">
        <f t="array" ref="X49">((VLOOKUP($B$1,'Multipliers and Adjustments'!$A$70:$I$86,TRUNC(COLUMN(X$2)/5)+2,FALSE)*SUMIFS('IEA-MethaneAbatement'!$N:$N,'IEA-MethaneAbatement'!$O:$O,"&lt;"&amp;$B49,'IEA-MethaneAbatement'!$O:$O,"&gt;="&amp;$A49,'IEA-MethaneAbatement'!$M:$M,$B$1,'IEA-MethaneAbatement'!$B:$B,'Country Selector'!$A$2)+VLOOKUP($C$1,'Multipliers and Adjustments'!$A$70:$I$86,TRUNC(COLUMN(X$2)/5)+2,FALSE)*SUMIFS('IEA-MethaneAbatement'!$N:$N,'IEA-MethaneAbatement'!$O:$O,"&lt;"&amp;$B49,'IEA-MethaneAbatement'!$O:$O,"&gt;="&amp;$A49,'IEA-MethaneAbatement'!$M:$M,$C$1,'IEA-MethaneAbatement'!$B:$B,'Country Selector'!$A$2)+VLOOKUP($D$1,'Multipliers and Adjustments'!$A$70:$I$86,TRUNC(COLUMN(X$2)/5)+2,FALSE)*SUMIFS('IEA-MethaneAbatement'!$N:$N,'IEA-MethaneAbatement'!$O:$O,"&lt;"&amp;$B49,'IEA-MethaneAbatement'!$O:$O,"&gt;="&amp;$A49,'IEA-MethaneAbatement'!$M:$M,$D$1,'IEA-MethaneAbatement'!$B:$B,'Country Selector'!$A$2)))*(1+INDEX('EPA to IEA Scaling'!$F$8:$AO$8,,MATCH(X$2,'EPA to IEA Scaling'!$F$1:$AO$1,0)))</f>
        <v>0</v>
      </c>
      <c r="Y49" cm="1">
        <f t="array" ref="Y49">((VLOOKUP($B$1,'Multipliers and Adjustments'!$A$70:$I$86,TRUNC(COLUMN(Y$2)/5)+2,FALSE)*SUMIFS('IEA-MethaneAbatement'!$N:$N,'IEA-MethaneAbatement'!$O:$O,"&lt;"&amp;$B49,'IEA-MethaneAbatement'!$O:$O,"&gt;="&amp;$A49,'IEA-MethaneAbatement'!$M:$M,$B$1,'IEA-MethaneAbatement'!$B:$B,'Country Selector'!$A$2)+VLOOKUP($C$1,'Multipliers and Adjustments'!$A$70:$I$86,TRUNC(COLUMN(Y$2)/5)+2,FALSE)*SUMIFS('IEA-MethaneAbatement'!$N:$N,'IEA-MethaneAbatement'!$O:$O,"&lt;"&amp;$B49,'IEA-MethaneAbatement'!$O:$O,"&gt;="&amp;$A49,'IEA-MethaneAbatement'!$M:$M,$C$1,'IEA-MethaneAbatement'!$B:$B,'Country Selector'!$A$2)+VLOOKUP($D$1,'Multipliers and Adjustments'!$A$70:$I$86,TRUNC(COLUMN(Y$2)/5)+2,FALSE)*SUMIFS('IEA-MethaneAbatement'!$N:$N,'IEA-MethaneAbatement'!$O:$O,"&lt;"&amp;$B49,'IEA-MethaneAbatement'!$O:$O,"&gt;="&amp;$A49,'IEA-MethaneAbatement'!$M:$M,$D$1,'IEA-MethaneAbatement'!$B:$B,'Country Selector'!$A$2)))*(1+INDEX('EPA to IEA Scaling'!$F$8:$AO$8,,MATCH(Y$2,'EPA to IEA Scaling'!$F$1:$AO$1,0)))</f>
        <v>0</v>
      </c>
      <c r="Z49" cm="1">
        <f t="array" ref="Z49">((VLOOKUP($B$1,'Multipliers and Adjustments'!$A$70:$I$86,TRUNC(COLUMN(Z$2)/5)+2,FALSE)*SUMIFS('IEA-MethaneAbatement'!$N:$N,'IEA-MethaneAbatement'!$O:$O,"&lt;"&amp;$B49,'IEA-MethaneAbatement'!$O:$O,"&gt;="&amp;$A49,'IEA-MethaneAbatement'!$M:$M,$B$1,'IEA-MethaneAbatement'!$B:$B,'Country Selector'!$A$2)+VLOOKUP($C$1,'Multipliers and Adjustments'!$A$70:$I$86,TRUNC(COLUMN(Z$2)/5)+2,FALSE)*SUMIFS('IEA-MethaneAbatement'!$N:$N,'IEA-MethaneAbatement'!$O:$O,"&lt;"&amp;$B49,'IEA-MethaneAbatement'!$O:$O,"&gt;="&amp;$A49,'IEA-MethaneAbatement'!$M:$M,$C$1,'IEA-MethaneAbatement'!$B:$B,'Country Selector'!$A$2)+VLOOKUP($D$1,'Multipliers and Adjustments'!$A$70:$I$86,TRUNC(COLUMN(Z$2)/5)+2,FALSE)*SUMIFS('IEA-MethaneAbatement'!$N:$N,'IEA-MethaneAbatement'!$O:$O,"&lt;"&amp;$B49,'IEA-MethaneAbatement'!$O:$O,"&gt;="&amp;$A49,'IEA-MethaneAbatement'!$M:$M,$D$1,'IEA-MethaneAbatement'!$B:$B,'Country Selector'!$A$2)))*(1+INDEX('EPA to IEA Scaling'!$F$8:$AO$8,,MATCH(Z$2,'EPA to IEA Scaling'!$F$1:$AO$1,0)))</f>
        <v>0</v>
      </c>
      <c r="AA49" cm="1">
        <f t="array" ref="AA49">((VLOOKUP($B$1,'Multipliers and Adjustments'!$A$70:$I$86,TRUNC(COLUMN(AA$2)/5)+2,FALSE)*SUMIFS('IEA-MethaneAbatement'!$N:$N,'IEA-MethaneAbatement'!$O:$O,"&lt;"&amp;$B49,'IEA-MethaneAbatement'!$O:$O,"&gt;="&amp;$A49,'IEA-MethaneAbatement'!$M:$M,$B$1,'IEA-MethaneAbatement'!$B:$B,'Country Selector'!$A$2)+VLOOKUP($C$1,'Multipliers and Adjustments'!$A$70:$I$86,TRUNC(COLUMN(AA$2)/5)+2,FALSE)*SUMIFS('IEA-MethaneAbatement'!$N:$N,'IEA-MethaneAbatement'!$O:$O,"&lt;"&amp;$B49,'IEA-MethaneAbatement'!$O:$O,"&gt;="&amp;$A49,'IEA-MethaneAbatement'!$M:$M,$C$1,'IEA-MethaneAbatement'!$B:$B,'Country Selector'!$A$2)+VLOOKUP($D$1,'Multipliers and Adjustments'!$A$70:$I$86,TRUNC(COLUMN(AA$2)/5)+2,FALSE)*SUMIFS('IEA-MethaneAbatement'!$N:$N,'IEA-MethaneAbatement'!$O:$O,"&lt;"&amp;$B49,'IEA-MethaneAbatement'!$O:$O,"&gt;="&amp;$A49,'IEA-MethaneAbatement'!$M:$M,$D$1,'IEA-MethaneAbatement'!$B:$B,'Country Selector'!$A$2)))*(1+INDEX('EPA to IEA Scaling'!$F$8:$AO$8,,MATCH(AA$2,'EPA to IEA Scaling'!$F$1:$AO$1,0)))</f>
        <v>0</v>
      </c>
      <c r="AB49" s="31" cm="1">
        <f t="array" ref="AB49">((VLOOKUP($B$1,'Multipliers and Adjustments'!$A$70:$I$86,TRUNC(COLUMN(AB$2)/5)+2,FALSE)*SUMIFS('IEA-MethaneAbatement'!$N:$N,'IEA-MethaneAbatement'!$O:$O,"&lt;"&amp;$B49,'IEA-MethaneAbatement'!$O:$O,"&gt;="&amp;$A49,'IEA-MethaneAbatement'!$M:$M,$B$1,'IEA-MethaneAbatement'!$B:$B,'Country Selector'!$A$2)+VLOOKUP($C$1,'Multipliers and Adjustments'!$A$70:$I$86,TRUNC(COLUMN(AB$2)/5)+2,FALSE)*SUMIFS('IEA-MethaneAbatement'!$N:$N,'IEA-MethaneAbatement'!$O:$O,"&lt;"&amp;$B49,'IEA-MethaneAbatement'!$O:$O,"&gt;="&amp;$A49,'IEA-MethaneAbatement'!$M:$M,$C$1,'IEA-MethaneAbatement'!$B:$B,'Country Selector'!$A$2)+VLOOKUP($D$1,'Multipliers and Adjustments'!$A$70:$I$86,TRUNC(COLUMN(AB$2)/5)+2,FALSE)*SUMIFS('IEA-MethaneAbatement'!$N:$N,'IEA-MethaneAbatement'!$O:$O,"&lt;"&amp;$B49,'IEA-MethaneAbatement'!$O:$O,"&gt;="&amp;$A49,'IEA-MethaneAbatement'!$M:$M,$D$1,'IEA-MethaneAbatement'!$B:$B,'Country Selector'!$A$2)))*(1+INDEX('EPA to IEA Scaling'!$F$8:$AO$8,,MATCH(AB$2,'EPA to IEA Scaling'!$F$1:$AO$1,0)))</f>
        <v>0</v>
      </c>
      <c r="AC49" cm="1">
        <f t="array" ref="AC49">((VLOOKUP($B$1,'Multipliers and Adjustments'!$A$70:$I$86,TRUNC(COLUMN(AC$2)/5)+2,FALSE)*SUMIFS('IEA-MethaneAbatement'!$N:$N,'IEA-MethaneAbatement'!$O:$O,"&lt;"&amp;$B49,'IEA-MethaneAbatement'!$O:$O,"&gt;="&amp;$A49,'IEA-MethaneAbatement'!$M:$M,$B$1,'IEA-MethaneAbatement'!$B:$B,'Country Selector'!$A$2)+VLOOKUP($C$1,'Multipliers and Adjustments'!$A$70:$I$86,TRUNC(COLUMN(AC$2)/5)+2,FALSE)*SUMIFS('IEA-MethaneAbatement'!$N:$N,'IEA-MethaneAbatement'!$O:$O,"&lt;"&amp;$B49,'IEA-MethaneAbatement'!$O:$O,"&gt;="&amp;$A49,'IEA-MethaneAbatement'!$M:$M,$C$1,'IEA-MethaneAbatement'!$B:$B,'Country Selector'!$A$2)+VLOOKUP($D$1,'Multipliers and Adjustments'!$A$70:$I$86,TRUNC(COLUMN(AC$2)/5)+2,FALSE)*SUMIFS('IEA-MethaneAbatement'!$N:$N,'IEA-MethaneAbatement'!$O:$O,"&lt;"&amp;$B49,'IEA-MethaneAbatement'!$O:$O,"&gt;="&amp;$A49,'IEA-MethaneAbatement'!$M:$M,$D$1,'IEA-MethaneAbatement'!$B:$B,'Country Selector'!$A$2)))*(1+INDEX('EPA to IEA Scaling'!$F$8:$AO$8,,MATCH(AC$2,'EPA to IEA Scaling'!$F$1:$AO$1,0)))</f>
        <v>0</v>
      </c>
      <c r="AD49" cm="1">
        <f t="array" ref="AD49">((VLOOKUP($B$1,'Multipliers and Adjustments'!$A$70:$I$86,TRUNC(COLUMN(AD$2)/5)+2,FALSE)*SUMIFS('IEA-MethaneAbatement'!$N:$N,'IEA-MethaneAbatement'!$O:$O,"&lt;"&amp;$B49,'IEA-MethaneAbatement'!$O:$O,"&gt;="&amp;$A49,'IEA-MethaneAbatement'!$M:$M,$B$1,'IEA-MethaneAbatement'!$B:$B,'Country Selector'!$A$2)+VLOOKUP($C$1,'Multipliers and Adjustments'!$A$70:$I$86,TRUNC(COLUMN(AD$2)/5)+2,FALSE)*SUMIFS('IEA-MethaneAbatement'!$N:$N,'IEA-MethaneAbatement'!$O:$O,"&lt;"&amp;$B49,'IEA-MethaneAbatement'!$O:$O,"&gt;="&amp;$A49,'IEA-MethaneAbatement'!$M:$M,$C$1,'IEA-MethaneAbatement'!$B:$B,'Country Selector'!$A$2)+VLOOKUP($D$1,'Multipliers and Adjustments'!$A$70:$I$86,TRUNC(COLUMN(AD$2)/5)+2,FALSE)*SUMIFS('IEA-MethaneAbatement'!$N:$N,'IEA-MethaneAbatement'!$O:$O,"&lt;"&amp;$B49,'IEA-MethaneAbatement'!$O:$O,"&gt;="&amp;$A49,'IEA-MethaneAbatement'!$M:$M,$D$1,'IEA-MethaneAbatement'!$B:$B,'Country Selector'!$A$2)))*(1+INDEX('EPA to IEA Scaling'!$F$8:$AO$8,,MATCH(AD$2,'EPA to IEA Scaling'!$F$1:$AO$1,0)))</f>
        <v>0</v>
      </c>
      <c r="AE49" cm="1">
        <f t="array" ref="AE49">((VLOOKUP($B$1,'Multipliers and Adjustments'!$A$70:$I$86,TRUNC(COLUMN(AE$2)/5)+2,FALSE)*SUMIFS('IEA-MethaneAbatement'!$N:$N,'IEA-MethaneAbatement'!$O:$O,"&lt;"&amp;$B49,'IEA-MethaneAbatement'!$O:$O,"&gt;="&amp;$A49,'IEA-MethaneAbatement'!$M:$M,$B$1,'IEA-MethaneAbatement'!$B:$B,'Country Selector'!$A$2)+VLOOKUP($C$1,'Multipliers and Adjustments'!$A$70:$I$86,TRUNC(COLUMN(AE$2)/5)+2,FALSE)*SUMIFS('IEA-MethaneAbatement'!$N:$N,'IEA-MethaneAbatement'!$O:$O,"&lt;"&amp;$B49,'IEA-MethaneAbatement'!$O:$O,"&gt;="&amp;$A49,'IEA-MethaneAbatement'!$M:$M,$C$1,'IEA-MethaneAbatement'!$B:$B,'Country Selector'!$A$2)+VLOOKUP($D$1,'Multipliers and Adjustments'!$A$70:$I$86,TRUNC(COLUMN(AE$2)/5)+2,FALSE)*SUMIFS('IEA-MethaneAbatement'!$N:$N,'IEA-MethaneAbatement'!$O:$O,"&lt;"&amp;$B49,'IEA-MethaneAbatement'!$O:$O,"&gt;="&amp;$A49,'IEA-MethaneAbatement'!$M:$M,$D$1,'IEA-MethaneAbatement'!$B:$B,'Country Selector'!$A$2)))*(1+INDEX('EPA to IEA Scaling'!$F$8:$AO$8,,MATCH(AE$2,'EPA to IEA Scaling'!$F$1:$AO$1,0)))</f>
        <v>0</v>
      </c>
      <c r="AF49" cm="1">
        <f t="array" ref="AF49">((VLOOKUP($B$1,'Multipliers and Adjustments'!$A$70:$I$86,TRUNC(COLUMN(AF$2)/5)+2,FALSE)*SUMIFS('IEA-MethaneAbatement'!$N:$N,'IEA-MethaneAbatement'!$O:$O,"&lt;"&amp;$B49,'IEA-MethaneAbatement'!$O:$O,"&gt;="&amp;$A49,'IEA-MethaneAbatement'!$M:$M,$B$1,'IEA-MethaneAbatement'!$B:$B,'Country Selector'!$A$2)+VLOOKUP($C$1,'Multipliers and Adjustments'!$A$70:$I$86,TRUNC(COLUMN(AF$2)/5)+2,FALSE)*SUMIFS('IEA-MethaneAbatement'!$N:$N,'IEA-MethaneAbatement'!$O:$O,"&lt;"&amp;$B49,'IEA-MethaneAbatement'!$O:$O,"&gt;="&amp;$A49,'IEA-MethaneAbatement'!$M:$M,$C$1,'IEA-MethaneAbatement'!$B:$B,'Country Selector'!$A$2)+VLOOKUP($D$1,'Multipliers and Adjustments'!$A$70:$I$86,TRUNC(COLUMN(AF$2)/5)+2,FALSE)*SUMIFS('IEA-MethaneAbatement'!$N:$N,'IEA-MethaneAbatement'!$O:$O,"&lt;"&amp;$B49,'IEA-MethaneAbatement'!$O:$O,"&gt;="&amp;$A49,'IEA-MethaneAbatement'!$M:$M,$D$1,'IEA-MethaneAbatement'!$B:$B,'Country Selector'!$A$2)))*(1+INDEX('EPA to IEA Scaling'!$F$8:$AO$8,,MATCH(AF$2,'EPA to IEA Scaling'!$F$1:$AO$1,0)))</f>
        <v>0</v>
      </c>
      <c r="AG49" s="31" cm="1">
        <f t="array" ref="AG49">((VLOOKUP($B$1,'Multipliers and Adjustments'!$A$70:$I$86,TRUNC(COLUMN(AG$2)/5)+2,FALSE)*SUMIFS('IEA-MethaneAbatement'!$N:$N,'IEA-MethaneAbatement'!$O:$O,"&lt;"&amp;$B49,'IEA-MethaneAbatement'!$O:$O,"&gt;="&amp;$A49,'IEA-MethaneAbatement'!$M:$M,$B$1,'IEA-MethaneAbatement'!$B:$B,'Country Selector'!$A$2)+VLOOKUP($C$1,'Multipliers and Adjustments'!$A$70:$I$86,TRUNC(COLUMN(AG$2)/5)+2,FALSE)*SUMIFS('IEA-MethaneAbatement'!$N:$N,'IEA-MethaneAbatement'!$O:$O,"&lt;"&amp;$B49,'IEA-MethaneAbatement'!$O:$O,"&gt;="&amp;$A49,'IEA-MethaneAbatement'!$M:$M,$C$1,'IEA-MethaneAbatement'!$B:$B,'Country Selector'!$A$2)+VLOOKUP($D$1,'Multipliers and Adjustments'!$A$70:$I$86,TRUNC(COLUMN(AG$2)/5)+2,FALSE)*SUMIFS('IEA-MethaneAbatement'!$N:$N,'IEA-MethaneAbatement'!$O:$O,"&lt;"&amp;$B49,'IEA-MethaneAbatement'!$O:$O,"&gt;="&amp;$A49,'IEA-MethaneAbatement'!$M:$M,$D$1,'IEA-MethaneAbatement'!$B:$B,'Country Selector'!$A$2)))*(1+INDEX('EPA to IEA Scaling'!$F$8:$AO$8,,MATCH(AG$2,'EPA to IEA Scaling'!$F$1:$AO$1,0)))</f>
        <v>0</v>
      </c>
      <c r="AH49" cm="1">
        <f t="array" ref="AH49">((VLOOKUP($B$1,'Multipliers and Adjustments'!$A$70:$I$86,TRUNC(COLUMN(AH$2)/5)+2,FALSE)*SUMIFS('IEA-MethaneAbatement'!$N:$N,'IEA-MethaneAbatement'!$O:$O,"&lt;"&amp;$B49,'IEA-MethaneAbatement'!$O:$O,"&gt;="&amp;$A49,'IEA-MethaneAbatement'!$M:$M,$B$1,'IEA-MethaneAbatement'!$B:$B,'Country Selector'!$A$2)+VLOOKUP($C$1,'Multipliers and Adjustments'!$A$70:$I$86,TRUNC(COLUMN(AH$2)/5)+2,FALSE)*SUMIFS('IEA-MethaneAbatement'!$N:$N,'IEA-MethaneAbatement'!$O:$O,"&lt;"&amp;$B49,'IEA-MethaneAbatement'!$O:$O,"&gt;="&amp;$A49,'IEA-MethaneAbatement'!$M:$M,$C$1,'IEA-MethaneAbatement'!$B:$B,'Country Selector'!$A$2)+VLOOKUP($D$1,'Multipliers and Adjustments'!$A$70:$I$86,TRUNC(COLUMN(AH$2)/5)+2,FALSE)*SUMIFS('IEA-MethaneAbatement'!$N:$N,'IEA-MethaneAbatement'!$O:$O,"&lt;"&amp;$B49,'IEA-MethaneAbatement'!$O:$O,"&gt;="&amp;$A49,'IEA-MethaneAbatement'!$M:$M,$D$1,'IEA-MethaneAbatement'!$B:$B,'Country Selector'!$A$2)))*(1+INDEX('EPA to IEA Scaling'!$F$8:$AO$8,,MATCH(AH$2,'EPA to IEA Scaling'!$F$1:$AO$1,0)))</f>
        <v>0</v>
      </c>
      <c r="AI49" cm="1">
        <f t="array" ref="AI49">((VLOOKUP($B$1,'Multipliers and Adjustments'!$A$70:$I$86,TRUNC(COLUMN(AI$2)/5)+2,FALSE)*SUMIFS('IEA-MethaneAbatement'!$N:$N,'IEA-MethaneAbatement'!$O:$O,"&lt;"&amp;$B49,'IEA-MethaneAbatement'!$O:$O,"&gt;="&amp;$A49,'IEA-MethaneAbatement'!$M:$M,$B$1,'IEA-MethaneAbatement'!$B:$B,'Country Selector'!$A$2)+VLOOKUP($C$1,'Multipliers and Adjustments'!$A$70:$I$86,TRUNC(COLUMN(AI$2)/5)+2,FALSE)*SUMIFS('IEA-MethaneAbatement'!$N:$N,'IEA-MethaneAbatement'!$O:$O,"&lt;"&amp;$B49,'IEA-MethaneAbatement'!$O:$O,"&gt;="&amp;$A49,'IEA-MethaneAbatement'!$M:$M,$C$1,'IEA-MethaneAbatement'!$B:$B,'Country Selector'!$A$2)+VLOOKUP($D$1,'Multipliers and Adjustments'!$A$70:$I$86,TRUNC(COLUMN(AI$2)/5)+2,FALSE)*SUMIFS('IEA-MethaneAbatement'!$N:$N,'IEA-MethaneAbatement'!$O:$O,"&lt;"&amp;$B49,'IEA-MethaneAbatement'!$O:$O,"&gt;="&amp;$A49,'IEA-MethaneAbatement'!$M:$M,$D$1,'IEA-MethaneAbatement'!$B:$B,'Country Selector'!$A$2)))*(1+INDEX('EPA to IEA Scaling'!$F$8:$AO$8,,MATCH(AI$2,'EPA to IEA Scaling'!$F$1:$AO$1,0)))</f>
        <v>0</v>
      </c>
      <c r="AJ49" cm="1">
        <f t="array" ref="AJ49">((VLOOKUP($B$1,'Multipliers and Adjustments'!$A$70:$I$86,TRUNC(COLUMN(AJ$2)/5)+2,FALSE)*SUMIFS('IEA-MethaneAbatement'!$N:$N,'IEA-MethaneAbatement'!$O:$O,"&lt;"&amp;$B49,'IEA-MethaneAbatement'!$O:$O,"&gt;="&amp;$A49,'IEA-MethaneAbatement'!$M:$M,$B$1,'IEA-MethaneAbatement'!$B:$B,'Country Selector'!$A$2)+VLOOKUP($C$1,'Multipliers and Adjustments'!$A$70:$I$86,TRUNC(COLUMN(AJ$2)/5)+2,FALSE)*SUMIFS('IEA-MethaneAbatement'!$N:$N,'IEA-MethaneAbatement'!$O:$O,"&lt;"&amp;$B49,'IEA-MethaneAbatement'!$O:$O,"&gt;="&amp;$A49,'IEA-MethaneAbatement'!$M:$M,$C$1,'IEA-MethaneAbatement'!$B:$B,'Country Selector'!$A$2)+VLOOKUP($D$1,'Multipliers and Adjustments'!$A$70:$I$86,TRUNC(COLUMN(AJ$2)/5)+2,FALSE)*SUMIFS('IEA-MethaneAbatement'!$N:$N,'IEA-MethaneAbatement'!$O:$O,"&lt;"&amp;$B49,'IEA-MethaneAbatement'!$O:$O,"&gt;="&amp;$A49,'IEA-MethaneAbatement'!$M:$M,$D$1,'IEA-MethaneAbatement'!$B:$B,'Country Selector'!$A$2)))*(1+INDEX('EPA to IEA Scaling'!$F$8:$AO$8,,MATCH(AJ$2,'EPA to IEA Scaling'!$F$1:$AO$1,0)))</f>
        <v>0</v>
      </c>
      <c r="AK49" cm="1">
        <f t="array" ref="AK49">((VLOOKUP($B$1,'Multipliers and Adjustments'!$A$70:$I$86,TRUNC(COLUMN(AK$2)/5)+2,FALSE)*SUMIFS('IEA-MethaneAbatement'!$N:$N,'IEA-MethaneAbatement'!$O:$O,"&lt;"&amp;$B49,'IEA-MethaneAbatement'!$O:$O,"&gt;="&amp;$A49,'IEA-MethaneAbatement'!$M:$M,$B$1,'IEA-MethaneAbatement'!$B:$B,'Country Selector'!$A$2)+VLOOKUP($C$1,'Multipliers and Adjustments'!$A$70:$I$86,TRUNC(COLUMN(AK$2)/5)+2,FALSE)*SUMIFS('IEA-MethaneAbatement'!$N:$N,'IEA-MethaneAbatement'!$O:$O,"&lt;"&amp;$B49,'IEA-MethaneAbatement'!$O:$O,"&gt;="&amp;$A49,'IEA-MethaneAbatement'!$M:$M,$C$1,'IEA-MethaneAbatement'!$B:$B,'Country Selector'!$A$2)+VLOOKUP($D$1,'Multipliers and Adjustments'!$A$70:$I$86,TRUNC(COLUMN(AK$2)/5)+2,FALSE)*SUMIFS('IEA-MethaneAbatement'!$N:$N,'IEA-MethaneAbatement'!$O:$O,"&lt;"&amp;$B49,'IEA-MethaneAbatement'!$O:$O,"&gt;="&amp;$A49,'IEA-MethaneAbatement'!$M:$M,$D$1,'IEA-MethaneAbatement'!$B:$B,'Country Selector'!$A$2)))*(1+INDEX('EPA to IEA Scaling'!$F$8:$AO$8,,MATCH(AK$2,'EPA to IEA Scaling'!$F$1:$AO$1,0)))</f>
        <v>0</v>
      </c>
      <c r="AL49" s="31" cm="1">
        <f t="array" ref="AL49">((VLOOKUP($B$1,'Multipliers and Adjustments'!$A$70:$I$86,TRUNC(COLUMN(AL$2)/5)+2,FALSE)*SUMIFS('IEA-MethaneAbatement'!$N:$N,'IEA-MethaneAbatement'!$O:$O,"&lt;"&amp;$B49,'IEA-MethaneAbatement'!$O:$O,"&gt;="&amp;$A49,'IEA-MethaneAbatement'!$M:$M,$B$1,'IEA-MethaneAbatement'!$B:$B,'Country Selector'!$A$2)+VLOOKUP($C$1,'Multipliers and Adjustments'!$A$70:$I$86,TRUNC(COLUMN(AL$2)/5)+2,FALSE)*SUMIFS('IEA-MethaneAbatement'!$N:$N,'IEA-MethaneAbatement'!$O:$O,"&lt;"&amp;$B49,'IEA-MethaneAbatement'!$O:$O,"&gt;="&amp;$A49,'IEA-MethaneAbatement'!$M:$M,$C$1,'IEA-MethaneAbatement'!$B:$B,'Country Selector'!$A$2)+VLOOKUP($D$1,'Multipliers and Adjustments'!$A$70:$I$86,TRUNC(COLUMN(AL$2)/5)+2,FALSE)*SUMIFS('IEA-MethaneAbatement'!$N:$N,'IEA-MethaneAbatement'!$O:$O,"&lt;"&amp;$B49,'IEA-MethaneAbatement'!$O:$O,"&gt;="&amp;$A49,'IEA-MethaneAbatement'!$M:$M,$D$1,'IEA-MethaneAbatement'!$B:$B,'Country Selector'!$A$2)))*(1+INDEX('EPA to IEA Scaling'!$F$8:$AO$8,,MATCH(AL$2,'EPA to IEA Scaling'!$F$1:$AO$1,0)))</f>
        <v>0</v>
      </c>
    </row>
    <row r="50" spans="1:38" x14ac:dyDescent="0.45">
      <c r="A50" s="12">
        <f t="shared" si="1"/>
        <v>350</v>
      </c>
      <c r="B50" s="11">
        <f t="shared" si="0"/>
        <v>400</v>
      </c>
      <c r="C50" s="31" cm="1">
        <f t="array" ref="C50">((VLOOKUP($B$1,'Multipliers and Adjustments'!$A$70:$I$86,TRUNC(COLUMN(C$2)/5)+2,FALSE)*SUMIFS('IEA-MethaneAbatement'!$N:$N,'IEA-MethaneAbatement'!$O:$O,"&lt;"&amp;$B50,'IEA-MethaneAbatement'!$O:$O,"&gt;="&amp;$A50,'IEA-MethaneAbatement'!$M:$M,$B$1,'IEA-MethaneAbatement'!$B:$B,'Country Selector'!$A$2)+VLOOKUP($C$1,'Multipliers and Adjustments'!$A$70:$I$86,TRUNC(COLUMN(C$2)/5)+2,FALSE)*SUMIFS('IEA-MethaneAbatement'!$N:$N,'IEA-MethaneAbatement'!$O:$O,"&lt;"&amp;$B50,'IEA-MethaneAbatement'!$O:$O,"&gt;="&amp;$A50,'IEA-MethaneAbatement'!$M:$M,$C$1,'IEA-MethaneAbatement'!$B:$B,'Country Selector'!$A$2)+VLOOKUP($D$1,'Multipliers and Adjustments'!$A$70:$I$86,TRUNC(COLUMN(C$2)/5)+2,FALSE)*SUMIFS('IEA-MethaneAbatement'!$N:$N,'IEA-MethaneAbatement'!$O:$O,"&lt;"&amp;$B50,'IEA-MethaneAbatement'!$O:$O,"&gt;="&amp;$A50,'IEA-MethaneAbatement'!$M:$M,$D$1,'IEA-MethaneAbatement'!$B:$B,'Country Selector'!$A$2)))*(1+INDEX('EPA to IEA Scaling'!$F$8:$AO$8,,MATCH(C$2,'EPA to IEA Scaling'!$F$1:$AO$1,0)))</f>
        <v>0</v>
      </c>
      <c r="D50" cm="1">
        <f t="array" ref="D50">((VLOOKUP($B$1,'Multipliers and Adjustments'!$A$70:$I$86,TRUNC(COLUMN(D$2)/5)+2,FALSE)*SUMIFS('IEA-MethaneAbatement'!$N:$N,'IEA-MethaneAbatement'!$O:$O,"&lt;"&amp;$B50,'IEA-MethaneAbatement'!$O:$O,"&gt;="&amp;$A50,'IEA-MethaneAbatement'!$M:$M,$B$1,'IEA-MethaneAbatement'!$B:$B,'Country Selector'!$A$2)+VLOOKUP($C$1,'Multipliers and Adjustments'!$A$70:$I$86,TRUNC(COLUMN(D$2)/5)+2,FALSE)*SUMIFS('IEA-MethaneAbatement'!$N:$N,'IEA-MethaneAbatement'!$O:$O,"&lt;"&amp;$B50,'IEA-MethaneAbatement'!$O:$O,"&gt;="&amp;$A50,'IEA-MethaneAbatement'!$M:$M,$C$1,'IEA-MethaneAbatement'!$B:$B,'Country Selector'!$A$2)+VLOOKUP($D$1,'Multipliers and Adjustments'!$A$70:$I$86,TRUNC(COLUMN(D$2)/5)+2,FALSE)*SUMIFS('IEA-MethaneAbatement'!$N:$N,'IEA-MethaneAbatement'!$O:$O,"&lt;"&amp;$B50,'IEA-MethaneAbatement'!$O:$O,"&gt;="&amp;$A50,'IEA-MethaneAbatement'!$M:$M,$D$1,'IEA-MethaneAbatement'!$B:$B,'Country Selector'!$A$2)))*(1+INDEX('EPA to IEA Scaling'!$F$8:$AO$8,,MATCH(D$2,'EPA to IEA Scaling'!$F$1:$AO$1,0)))</f>
        <v>0</v>
      </c>
      <c r="E50" cm="1">
        <f t="array" ref="E50">((VLOOKUP($B$1,'Multipliers and Adjustments'!$A$70:$I$86,TRUNC(COLUMN(E$2)/5)+2,FALSE)*SUMIFS('IEA-MethaneAbatement'!$N:$N,'IEA-MethaneAbatement'!$O:$O,"&lt;"&amp;$B50,'IEA-MethaneAbatement'!$O:$O,"&gt;="&amp;$A50,'IEA-MethaneAbatement'!$M:$M,$B$1,'IEA-MethaneAbatement'!$B:$B,'Country Selector'!$A$2)+VLOOKUP($C$1,'Multipliers and Adjustments'!$A$70:$I$86,TRUNC(COLUMN(E$2)/5)+2,FALSE)*SUMIFS('IEA-MethaneAbatement'!$N:$N,'IEA-MethaneAbatement'!$O:$O,"&lt;"&amp;$B50,'IEA-MethaneAbatement'!$O:$O,"&gt;="&amp;$A50,'IEA-MethaneAbatement'!$M:$M,$C$1,'IEA-MethaneAbatement'!$B:$B,'Country Selector'!$A$2)+VLOOKUP($D$1,'Multipliers and Adjustments'!$A$70:$I$86,TRUNC(COLUMN(E$2)/5)+2,FALSE)*SUMIFS('IEA-MethaneAbatement'!$N:$N,'IEA-MethaneAbatement'!$O:$O,"&lt;"&amp;$B50,'IEA-MethaneAbatement'!$O:$O,"&gt;="&amp;$A50,'IEA-MethaneAbatement'!$M:$M,$D$1,'IEA-MethaneAbatement'!$B:$B,'Country Selector'!$A$2)))*(1+INDEX('EPA to IEA Scaling'!$F$8:$AO$8,,MATCH(E$2,'EPA to IEA Scaling'!$F$1:$AO$1,0)))</f>
        <v>0</v>
      </c>
      <c r="F50" cm="1">
        <f t="array" ref="F50">((VLOOKUP($B$1,'Multipliers and Adjustments'!$A$70:$I$86,TRUNC(COLUMN(F$2)/5)+2,FALSE)*SUMIFS('IEA-MethaneAbatement'!$N:$N,'IEA-MethaneAbatement'!$O:$O,"&lt;"&amp;$B50,'IEA-MethaneAbatement'!$O:$O,"&gt;="&amp;$A50,'IEA-MethaneAbatement'!$M:$M,$B$1,'IEA-MethaneAbatement'!$B:$B,'Country Selector'!$A$2)+VLOOKUP($C$1,'Multipliers and Adjustments'!$A$70:$I$86,TRUNC(COLUMN(F$2)/5)+2,FALSE)*SUMIFS('IEA-MethaneAbatement'!$N:$N,'IEA-MethaneAbatement'!$O:$O,"&lt;"&amp;$B50,'IEA-MethaneAbatement'!$O:$O,"&gt;="&amp;$A50,'IEA-MethaneAbatement'!$M:$M,$C$1,'IEA-MethaneAbatement'!$B:$B,'Country Selector'!$A$2)+VLOOKUP($D$1,'Multipliers and Adjustments'!$A$70:$I$86,TRUNC(COLUMN(F$2)/5)+2,FALSE)*SUMIFS('IEA-MethaneAbatement'!$N:$N,'IEA-MethaneAbatement'!$O:$O,"&lt;"&amp;$B50,'IEA-MethaneAbatement'!$O:$O,"&gt;="&amp;$A50,'IEA-MethaneAbatement'!$M:$M,$D$1,'IEA-MethaneAbatement'!$B:$B,'Country Selector'!$A$2)))*(1+INDEX('EPA to IEA Scaling'!$F$8:$AO$8,,MATCH(F$2,'EPA to IEA Scaling'!$F$1:$AO$1,0)))</f>
        <v>0</v>
      </c>
      <c r="G50" cm="1">
        <f t="array" ref="G50">((VLOOKUP($B$1,'Multipliers and Adjustments'!$A$70:$I$86,TRUNC(COLUMN(G$2)/5)+2,FALSE)*SUMIFS('IEA-MethaneAbatement'!$N:$N,'IEA-MethaneAbatement'!$O:$O,"&lt;"&amp;$B50,'IEA-MethaneAbatement'!$O:$O,"&gt;="&amp;$A50,'IEA-MethaneAbatement'!$M:$M,$B$1,'IEA-MethaneAbatement'!$B:$B,'Country Selector'!$A$2)+VLOOKUP($C$1,'Multipliers and Adjustments'!$A$70:$I$86,TRUNC(COLUMN(G$2)/5)+2,FALSE)*SUMIFS('IEA-MethaneAbatement'!$N:$N,'IEA-MethaneAbatement'!$O:$O,"&lt;"&amp;$B50,'IEA-MethaneAbatement'!$O:$O,"&gt;="&amp;$A50,'IEA-MethaneAbatement'!$M:$M,$C$1,'IEA-MethaneAbatement'!$B:$B,'Country Selector'!$A$2)+VLOOKUP($D$1,'Multipliers and Adjustments'!$A$70:$I$86,TRUNC(COLUMN(G$2)/5)+2,FALSE)*SUMIFS('IEA-MethaneAbatement'!$N:$N,'IEA-MethaneAbatement'!$O:$O,"&lt;"&amp;$B50,'IEA-MethaneAbatement'!$O:$O,"&gt;="&amp;$A50,'IEA-MethaneAbatement'!$M:$M,$D$1,'IEA-MethaneAbatement'!$B:$B,'Country Selector'!$A$2)))*(1+INDEX('EPA to IEA Scaling'!$F$8:$AO$8,,MATCH(G$2,'EPA to IEA Scaling'!$F$1:$AO$1,0)))</f>
        <v>0</v>
      </c>
      <c r="H50" s="31" cm="1">
        <f t="array" ref="H50">((VLOOKUP($B$1,'Multipliers and Adjustments'!$A$70:$I$86,TRUNC(COLUMN(H$2)/5)+2,FALSE)*SUMIFS('IEA-MethaneAbatement'!$N:$N,'IEA-MethaneAbatement'!$O:$O,"&lt;"&amp;$B50,'IEA-MethaneAbatement'!$O:$O,"&gt;="&amp;$A50,'IEA-MethaneAbatement'!$M:$M,$B$1,'IEA-MethaneAbatement'!$B:$B,'Country Selector'!$A$2)+VLOOKUP($C$1,'Multipliers and Adjustments'!$A$70:$I$86,TRUNC(COLUMN(H$2)/5)+2,FALSE)*SUMIFS('IEA-MethaneAbatement'!$N:$N,'IEA-MethaneAbatement'!$O:$O,"&lt;"&amp;$B50,'IEA-MethaneAbatement'!$O:$O,"&gt;="&amp;$A50,'IEA-MethaneAbatement'!$M:$M,$C$1,'IEA-MethaneAbatement'!$B:$B,'Country Selector'!$A$2)+VLOOKUP($D$1,'Multipliers and Adjustments'!$A$70:$I$86,TRUNC(COLUMN(H$2)/5)+2,FALSE)*SUMIFS('IEA-MethaneAbatement'!$N:$N,'IEA-MethaneAbatement'!$O:$O,"&lt;"&amp;$B50,'IEA-MethaneAbatement'!$O:$O,"&gt;="&amp;$A50,'IEA-MethaneAbatement'!$M:$M,$D$1,'IEA-MethaneAbatement'!$B:$B,'Country Selector'!$A$2)))*(1+INDEX('EPA to IEA Scaling'!$F$8:$AO$8,,MATCH(H$2,'EPA to IEA Scaling'!$F$1:$AO$1,0)))</f>
        <v>0</v>
      </c>
      <c r="I50" cm="1">
        <f t="array" ref="I50">((VLOOKUP($B$1,'Multipliers and Adjustments'!$A$70:$I$86,TRUNC(COLUMN(I$2)/5)+2,FALSE)*SUMIFS('IEA-MethaneAbatement'!$N:$N,'IEA-MethaneAbatement'!$O:$O,"&lt;"&amp;$B50,'IEA-MethaneAbatement'!$O:$O,"&gt;="&amp;$A50,'IEA-MethaneAbatement'!$M:$M,$B$1,'IEA-MethaneAbatement'!$B:$B,'Country Selector'!$A$2)+VLOOKUP($C$1,'Multipliers and Adjustments'!$A$70:$I$86,TRUNC(COLUMN(I$2)/5)+2,FALSE)*SUMIFS('IEA-MethaneAbatement'!$N:$N,'IEA-MethaneAbatement'!$O:$O,"&lt;"&amp;$B50,'IEA-MethaneAbatement'!$O:$O,"&gt;="&amp;$A50,'IEA-MethaneAbatement'!$M:$M,$C$1,'IEA-MethaneAbatement'!$B:$B,'Country Selector'!$A$2)+VLOOKUP($D$1,'Multipliers and Adjustments'!$A$70:$I$86,TRUNC(COLUMN(I$2)/5)+2,FALSE)*SUMIFS('IEA-MethaneAbatement'!$N:$N,'IEA-MethaneAbatement'!$O:$O,"&lt;"&amp;$B50,'IEA-MethaneAbatement'!$O:$O,"&gt;="&amp;$A50,'IEA-MethaneAbatement'!$M:$M,$D$1,'IEA-MethaneAbatement'!$B:$B,'Country Selector'!$A$2)))*(1+INDEX('EPA to IEA Scaling'!$F$8:$AO$8,,MATCH(I$2,'EPA to IEA Scaling'!$F$1:$AO$1,0)))</f>
        <v>0</v>
      </c>
      <c r="J50" cm="1">
        <f t="array" ref="J50">((VLOOKUP($B$1,'Multipliers and Adjustments'!$A$70:$I$86,TRUNC(COLUMN(J$2)/5)+2,FALSE)*SUMIFS('IEA-MethaneAbatement'!$N:$N,'IEA-MethaneAbatement'!$O:$O,"&lt;"&amp;$B50,'IEA-MethaneAbatement'!$O:$O,"&gt;="&amp;$A50,'IEA-MethaneAbatement'!$M:$M,$B$1,'IEA-MethaneAbatement'!$B:$B,'Country Selector'!$A$2)+VLOOKUP($C$1,'Multipliers and Adjustments'!$A$70:$I$86,TRUNC(COLUMN(J$2)/5)+2,FALSE)*SUMIFS('IEA-MethaneAbatement'!$N:$N,'IEA-MethaneAbatement'!$O:$O,"&lt;"&amp;$B50,'IEA-MethaneAbatement'!$O:$O,"&gt;="&amp;$A50,'IEA-MethaneAbatement'!$M:$M,$C$1,'IEA-MethaneAbatement'!$B:$B,'Country Selector'!$A$2)+VLOOKUP($D$1,'Multipliers and Adjustments'!$A$70:$I$86,TRUNC(COLUMN(J$2)/5)+2,FALSE)*SUMIFS('IEA-MethaneAbatement'!$N:$N,'IEA-MethaneAbatement'!$O:$O,"&lt;"&amp;$B50,'IEA-MethaneAbatement'!$O:$O,"&gt;="&amp;$A50,'IEA-MethaneAbatement'!$M:$M,$D$1,'IEA-MethaneAbatement'!$B:$B,'Country Selector'!$A$2)))*(1+INDEX('EPA to IEA Scaling'!$F$8:$AO$8,,MATCH(J$2,'EPA to IEA Scaling'!$F$1:$AO$1,0)))</f>
        <v>0</v>
      </c>
      <c r="K50" cm="1">
        <f t="array" ref="K50">((VLOOKUP($B$1,'Multipliers and Adjustments'!$A$70:$I$86,TRUNC(COLUMN(K$2)/5)+2,FALSE)*SUMIFS('IEA-MethaneAbatement'!$N:$N,'IEA-MethaneAbatement'!$O:$O,"&lt;"&amp;$B50,'IEA-MethaneAbatement'!$O:$O,"&gt;="&amp;$A50,'IEA-MethaneAbatement'!$M:$M,$B$1,'IEA-MethaneAbatement'!$B:$B,'Country Selector'!$A$2)+VLOOKUP($C$1,'Multipliers and Adjustments'!$A$70:$I$86,TRUNC(COLUMN(K$2)/5)+2,FALSE)*SUMIFS('IEA-MethaneAbatement'!$N:$N,'IEA-MethaneAbatement'!$O:$O,"&lt;"&amp;$B50,'IEA-MethaneAbatement'!$O:$O,"&gt;="&amp;$A50,'IEA-MethaneAbatement'!$M:$M,$C$1,'IEA-MethaneAbatement'!$B:$B,'Country Selector'!$A$2)+VLOOKUP($D$1,'Multipliers and Adjustments'!$A$70:$I$86,TRUNC(COLUMN(K$2)/5)+2,FALSE)*SUMIFS('IEA-MethaneAbatement'!$N:$N,'IEA-MethaneAbatement'!$O:$O,"&lt;"&amp;$B50,'IEA-MethaneAbatement'!$O:$O,"&gt;="&amp;$A50,'IEA-MethaneAbatement'!$M:$M,$D$1,'IEA-MethaneAbatement'!$B:$B,'Country Selector'!$A$2)))*(1+INDEX('EPA to IEA Scaling'!$F$8:$AO$8,,MATCH(K$2,'EPA to IEA Scaling'!$F$1:$AO$1,0)))</f>
        <v>0</v>
      </c>
      <c r="L50" cm="1">
        <f t="array" ref="L50">((VLOOKUP($B$1,'Multipliers and Adjustments'!$A$70:$I$86,TRUNC(COLUMN(L$2)/5)+2,FALSE)*SUMIFS('IEA-MethaneAbatement'!$N:$N,'IEA-MethaneAbatement'!$O:$O,"&lt;"&amp;$B50,'IEA-MethaneAbatement'!$O:$O,"&gt;="&amp;$A50,'IEA-MethaneAbatement'!$M:$M,$B$1,'IEA-MethaneAbatement'!$B:$B,'Country Selector'!$A$2)+VLOOKUP($C$1,'Multipliers and Adjustments'!$A$70:$I$86,TRUNC(COLUMN(L$2)/5)+2,FALSE)*SUMIFS('IEA-MethaneAbatement'!$N:$N,'IEA-MethaneAbatement'!$O:$O,"&lt;"&amp;$B50,'IEA-MethaneAbatement'!$O:$O,"&gt;="&amp;$A50,'IEA-MethaneAbatement'!$M:$M,$C$1,'IEA-MethaneAbatement'!$B:$B,'Country Selector'!$A$2)+VLOOKUP($D$1,'Multipliers and Adjustments'!$A$70:$I$86,TRUNC(COLUMN(L$2)/5)+2,FALSE)*SUMIFS('IEA-MethaneAbatement'!$N:$N,'IEA-MethaneAbatement'!$O:$O,"&lt;"&amp;$B50,'IEA-MethaneAbatement'!$O:$O,"&gt;="&amp;$A50,'IEA-MethaneAbatement'!$M:$M,$D$1,'IEA-MethaneAbatement'!$B:$B,'Country Selector'!$A$2)))*(1+INDEX('EPA to IEA Scaling'!$F$8:$AO$8,,MATCH(L$2,'EPA to IEA Scaling'!$F$1:$AO$1,0)))</f>
        <v>0</v>
      </c>
      <c r="M50" s="31" cm="1">
        <f t="array" ref="M50">((VLOOKUP($B$1,'Multipliers and Adjustments'!$A$70:$I$86,TRUNC(COLUMN(M$2)/5)+2,FALSE)*SUMIFS('IEA-MethaneAbatement'!$N:$N,'IEA-MethaneAbatement'!$O:$O,"&lt;"&amp;$B50,'IEA-MethaneAbatement'!$O:$O,"&gt;="&amp;$A50,'IEA-MethaneAbatement'!$M:$M,$B$1,'IEA-MethaneAbatement'!$B:$B,'Country Selector'!$A$2)+VLOOKUP($C$1,'Multipliers and Adjustments'!$A$70:$I$86,TRUNC(COLUMN(M$2)/5)+2,FALSE)*SUMIFS('IEA-MethaneAbatement'!$N:$N,'IEA-MethaneAbatement'!$O:$O,"&lt;"&amp;$B50,'IEA-MethaneAbatement'!$O:$O,"&gt;="&amp;$A50,'IEA-MethaneAbatement'!$M:$M,$C$1,'IEA-MethaneAbatement'!$B:$B,'Country Selector'!$A$2)+VLOOKUP($D$1,'Multipliers and Adjustments'!$A$70:$I$86,TRUNC(COLUMN(M$2)/5)+2,FALSE)*SUMIFS('IEA-MethaneAbatement'!$N:$N,'IEA-MethaneAbatement'!$O:$O,"&lt;"&amp;$B50,'IEA-MethaneAbatement'!$O:$O,"&gt;="&amp;$A50,'IEA-MethaneAbatement'!$M:$M,$D$1,'IEA-MethaneAbatement'!$B:$B,'Country Selector'!$A$2)))*(1+INDEX('EPA to IEA Scaling'!$F$8:$AO$8,,MATCH(M$2,'EPA to IEA Scaling'!$F$1:$AO$1,0)))</f>
        <v>0</v>
      </c>
      <c r="N50" cm="1">
        <f t="array" ref="N50">((VLOOKUP($B$1,'Multipliers and Adjustments'!$A$70:$I$86,TRUNC(COLUMN(N$2)/5)+2,FALSE)*SUMIFS('IEA-MethaneAbatement'!$N:$N,'IEA-MethaneAbatement'!$O:$O,"&lt;"&amp;$B50,'IEA-MethaneAbatement'!$O:$O,"&gt;="&amp;$A50,'IEA-MethaneAbatement'!$M:$M,$B$1,'IEA-MethaneAbatement'!$B:$B,'Country Selector'!$A$2)+VLOOKUP($C$1,'Multipliers and Adjustments'!$A$70:$I$86,TRUNC(COLUMN(N$2)/5)+2,FALSE)*SUMIFS('IEA-MethaneAbatement'!$N:$N,'IEA-MethaneAbatement'!$O:$O,"&lt;"&amp;$B50,'IEA-MethaneAbatement'!$O:$O,"&gt;="&amp;$A50,'IEA-MethaneAbatement'!$M:$M,$C$1,'IEA-MethaneAbatement'!$B:$B,'Country Selector'!$A$2)+VLOOKUP($D$1,'Multipliers and Adjustments'!$A$70:$I$86,TRUNC(COLUMN(N$2)/5)+2,FALSE)*SUMIFS('IEA-MethaneAbatement'!$N:$N,'IEA-MethaneAbatement'!$O:$O,"&lt;"&amp;$B50,'IEA-MethaneAbatement'!$O:$O,"&gt;="&amp;$A50,'IEA-MethaneAbatement'!$M:$M,$D$1,'IEA-MethaneAbatement'!$B:$B,'Country Selector'!$A$2)))*(1+INDEX('EPA to IEA Scaling'!$F$8:$AO$8,,MATCH(N$2,'EPA to IEA Scaling'!$F$1:$AO$1,0)))</f>
        <v>0</v>
      </c>
      <c r="O50" cm="1">
        <f t="array" ref="O50">((VLOOKUP($B$1,'Multipliers and Adjustments'!$A$70:$I$86,TRUNC(COLUMN(O$2)/5)+2,FALSE)*SUMIFS('IEA-MethaneAbatement'!$N:$N,'IEA-MethaneAbatement'!$O:$O,"&lt;"&amp;$B50,'IEA-MethaneAbatement'!$O:$O,"&gt;="&amp;$A50,'IEA-MethaneAbatement'!$M:$M,$B$1,'IEA-MethaneAbatement'!$B:$B,'Country Selector'!$A$2)+VLOOKUP($C$1,'Multipliers and Adjustments'!$A$70:$I$86,TRUNC(COLUMN(O$2)/5)+2,FALSE)*SUMIFS('IEA-MethaneAbatement'!$N:$N,'IEA-MethaneAbatement'!$O:$O,"&lt;"&amp;$B50,'IEA-MethaneAbatement'!$O:$O,"&gt;="&amp;$A50,'IEA-MethaneAbatement'!$M:$M,$C$1,'IEA-MethaneAbatement'!$B:$B,'Country Selector'!$A$2)+VLOOKUP($D$1,'Multipliers and Adjustments'!$A$70:$I$86,TRUNC(COLUMN(O$2)/5)+2,FALSE)*SUMIFS('IEA-MethaneAbatement'!$N:$N,'IEA-MethaneAbatement'!$O:$O,"&lt;"&amp;$B50,'IEA-MethaneAbatement'!$O:$O,"&gt;="&amp;$A50,'IEA-MethaneAbatement'!$M:$M,$D$1,'IEA-MethaneAbatement'!$B:$B,'Country Selector'!$A$2)))*(1+INDEX('EPA to IEA Scaling'!$F$8:$AO$8,,MATCH(O$2,'EPA to IEA Scaling'!$F$1:$AO$1,0)))</f>
        <v>0</v>
      </c>
      <c r="P50" cm="1">
        <f t="array" ref="P50">((VLOOKUP($B$1,'Multipliers and Adjustments'!$A$70:$I$86,TRUNC(COLUMN(P$2)/5)+2,FALSE)*SUMIFS('IEA-MethaneAbatement'!$N:$N,'IEA-MethaneAbatement'!$O:$O,"&lt;"&amp;$B50,'IEA-MethaneAbatement'!$O:$O,"&gt;="&amp;$A50,'IEA-MethaneAbatement'!$M:$M,$B$1,'IEA-MethaneAbatement'!$B:$B,'Country Selector'!$A$2)+VLOOKUP($C$1,'Multipliers and Adjustments'!$A$70:$I$86,TRUNC(COLUMN(P$2)/5)+2,FALSE)*SUMIFS('IEA-MethaneAbatement'!$N:$N,'IEA-MethaneAbatement'!$O:$O,"&lt;"&amp;$B50,'IEA-MethaneAbatement'!$O:$O,"&gt;="&amp;$A50,'IEA-MethaneAbatement'!$M:$M,$C$1,'IEA-MethaneAbatement'!$B:$B,'Country Selector'!$A$2)+VLOOKUP($D$1,'Multipliers and Adjustments'!$A$70:$I$86,TRUNC(COLUMN(P$2)/5)+2,FALSE)*SUMIFS('IEA-MethaneAbatement'!$N:$N,'IEA-MethaneAbatement'!$O:$O,"&lt;"&amp;$B50,'IEA-MethaneAbatement'!$O:$O,"&gt;="&amp;$A50,'IEA-MethaneAbatement'!$M:$M,$D$1,'IEA-MethaneAbatement'!$B:$B,'Country Selector'!$A$2)))*(1+INDEX('EPA to IEA Scaling'!$F$8:$AO$8,,MATCH(P$2,'EPA to IEA Scaling'!$F$1:$AO$1,0)))</f>
        <v>0</v>
      </c>
      <c r="Q50" cm="1">
        <f t="array" ref="Q50">((VLOOKUP($B$1,'Multipliers and Adjustments'!$A$70:$I$86,TRUNC(COLUMN(Q$2)/5)+2,FALSE)*SUMIFS('IEA-MethaneAbatement'!$N:$N,'IEA-MethaneAbatement'!$O:$O,"&lt;"&amp;$B50,'IEA-MethaneAbatement'!$O:$O,"&gt;="&amp;$A50,'IEA-MethaneAbatement'!$M:$M,$B$1,'IEA-MethaneAbatement'!$B:$B,'Country Selector'!$A$2)+VLOOKUP($C$1,'Multipliers and Adjustments'!$A$70:$I$86,TRUNC(COLUMN(Q$2)/5)+2,FALSE)*SUMIFS('IEA-MethaneAbatement'!$N:$N,'IEA-MethaneAbatement'!$O:$O,"&lt;"&amp;$B50,'IEA-MethaneAbatement'!$O:$O,"&gt;="&amp;$A50,'IEA-MethaneAbatement'!$M:$M,$C$1,'IEA-MethaneAbatement'!$B:$B,'Country Selector'!$A$2)+VLOOKUP($D$1,'Multipliers and Adjustments'!$A$70:$I$86,TRUNC(COLUMN(Q$2)/5)+2,FALSE)*SUMIFS('IEA-MethaneAbatement'!$N:$N,'IEA-MethaneAbatement'!$O:$O,"&lt;"&amp;$B50,'IEA-MethaneAbatement'!$O:$O,"&gt;="&amp;$A50,'IEA-MethaneAbatement'!$M:$M,$D$1,'IEA-MethaneAbatement'!$B:$B,'Country Selector'!$A$2)))*(1+INDEX('EPA to IEA Scaling'!$F$8:$AO$8,,MATCH(Q$2,'EPA to IEA Scaling'!$F$1:$AO$1,0)))</f>
        <v>0</v>
      </c>
      <c r="R50" s="31" cm="1">
        <f t="array" ref="R50">((VLOOKUP($B$1,'Multipliers and Adjustments'!$A$70:$I$86,TRUNC(COLUMN(R$2)/5)+2,FALSE)*SUMIFS('IEA-MethaneAbatement'!$N:$N,'IEA-MethaneAbatement'!$O:$O,"&lt;"&amp;$B50,'IEA-MethaneAbatement'!$O:$O,"&gt;="&amp;$A50,'IEA-MethaneAbatement'!$M:$M,$B$1,'IEA-MethaneAbatement'!$B:$B,'Country Selector'!$A$2)+VLOOKUP($C$1,'Multipliers and Adjustments'!$A$70:$I$86,TRUNC(COLUMN(R$2)/5)+2,FALSE)*SUMIFS('IEA-MethaneAbatement'!$N:$N,'IEA-MethaneAbatement'!$O:$O,"&lt;"&amp;$B50,'IEA-MethaneAbatement'!$O:$O,"&gt;="&amp;$A50,'IEA-MethaneAbatement'!$M:$M,$C$1,'IEA-MethaneAbatement'!$B:$B,'Country Selector'!$A$2)+VLOOKUP($D$1,'Multipliers and Adjustments'!$A$70:$I$86,TRUNC(COLUMN(R$2)/5)+2,FALSE)*SUMIFS('IEA-MethaneAbatement'!$N:$N,'IEA-MethaneAbatement'!$O:$O,"&lt;"&amp;$B50,'IEA-MethaneAbatement'!$O:$O,"&gt;="&amp;$A50,'IEA-MethaneAbatement'!$M:$M,$D$1,'IEA-MethaneAbatement'!$B:$B,'Country Selector'!$A$2)))*(1+INDEX('EPA to IEA Scaling'!$F$8:$AO$8,,MATCH(R$2,'EPA to IEA Scaling'!$F$1:$AO$1,0)))</f>
        <v>0</v>
      </c>
      <c r="S50" cm="1">
        <f t="array" ref="S50">((VLOOKUP($B$1,'Multipliers and Adjustments'!$A$70:$I$86,TRUNC(COLUMN(S$2)/5)+2,FALSE)*SUMIFS('IEA-MethaneAbatement'!$N:$N,'IEA-MethaneAbatement'!$O:$O,"&lt;"&amp;$B50,'IEA-MethaneAbatement'!$O:$O,"&gt;="&amp;$A50,'IEA-MethaneAbatement'!$M:$M,$B$1,'IEA-MethaneAbatement'!$B:$B,'Country Selector'!$A$2)+VLOOKUP($C$1,'Multipliers and Adjustments'!$A$70:$I$86,TRUNC(COLUMN(S$2)/5)+2,FALSE)*SUMIFS('IEA-MethaneAbatement'!$N:$N,'IEA-MethaneAbatement'!$O:$O,"&lt;"&amp;$B50,'IEA-MethaneAbatement'!$O:$O,"&gt;="&amp;$A50,'IEA-MethaneAbatement'!$M:$M,$C$1,'IEA-MethaneAbatement'!$B:$B,'Country Selector'!$A$2)+VLOOKUP($D$1,'Multipliers and Adjustments'!$A$70:$I$86,TRUNC(COLUMN(S$2)/5)+2,FALSE)*SUMIFS('IEA-MethaneAbatement'!$N:$N,'IEA-MethaneAbatement'!$O:$O,"&lt;"&amp;$B50,'IEA-MethaneAbatement'!$O:$O,"&gt;="&amp;$A50,'IEA-MethaneAbatement'!$M:$M,$D$1,'IEA-MethaneAbatement'!$B:$B,'Country Selector'!$A$2)))*(1+INDEX('EPA to IEA Scaling'!$F$8:$AO$8,,MATCH(S$2,'EPA to IEA Scaling'!$F$1:$AO$1,0)))</f>
        <v>0</v>
      </c>
      <c r="T50" cm="1">
        <f t="array" ref="T50">((VLOOKUP($B$1,'Multipliers and Adjustments'!$A$70:$I$86,TRUNC(COLUMN(T$2)/5)+2,FALSE)*SUMIFS('IEA-MethaneAbatement'!$N:$N,'IEA-MethaneAbatement'!$O:$O,"&lt;"&amp;$B50,'IEA-MethaneAbatement'!$O:$O,"&gt;="&amp;$A50,'IEA-MethaneAbatement'!$M:$M,$B$1,'IEA-MethaneAbatement'!$B:$B,'Country Selector'!$A$2)+VLOOKUP($C$1,'Multipliers and Adjustments'!$A$70:$I$86,TRUNC(COLUMN(T$2)/5)+2,FALSE)*SUMIFS('IEA-MethaneAbatement'!$N:$N,'IEA-MethaneAbatement'!$O:$O,"&lt;"&amp;$B50,'IEA-MethaneAbatement'!$O:$O,"&gt;="&amp;$A50,'IEA-MethaneAbatement'!$M:$M,$C$1,'IEA-MethaneAbatement'!$B:$B,'Country Selector'!$A$2)+VLOOKUP($D$1,'Multipliers and Adjustments'!$A$70:$I$86,TRUNC(COLUMN(T$2)/5)+2,FALSE)*SUMIFS('IEA-MethaneAbatement'!$N:$N,'IEA-MethaneAbatement'!$O:$O,"&lt;"&amp;$B50,'IEA-MethaneAbatement'!$O:$O,"&gt;="&amp;$A50,'IEA-MethaneAbatement'!$M:$M,$D$1,'IEA-MethaneAbatement'!$B:$B,'Country Selector'!$A$2)))*(1+INDEX('EPA to IEA Scaling'!$F$8:$AO$8,,MATCH(T$2,'EPA to IEA Scaling'!$F$1:$AO$1,0)))</f>
        <v>0</v>
      </c>
      <c r="U50" cm="1">
        <f t="array" ref="U50">((VLOOKUP($B$1,'Multipliers and Adjustments'!$A$70:$I$86,TRUNC(COLUMN(U$2)/5)+2,FALSE)*SUMIFS('IEA-MethaneAbatement'!$N:$N,'IEA-MethaneAbatement'!$O:$O,"&lt;"&amp;$B50,'IEA-MethaneAbatement'!$O:$O,"&gt;="&amp;$A50,'IEA-MethaneAbatement'!$M:$M,$B$1,'IEA-MethaneAbatement'!$B:$B,'Country Selector'!$A$2)+VLOOKUP($C$1,'Multipliers and Adjustments'!$A$70:$I$86,TRUNC(COLUMN(U$2)/5)+2,FALSE)*SUMIFS('IEA-MethaneAbatement'!$N:$N,'IEA-MethaneAbatement'!$O:$O,"&lt;"&amp;$B50,'IEA-MethaneAbatement'!$O:$O,"&gt;="&amp;$A50,'IEA-MethaneAbatement'!$M:$M,$C$1,'IEA-MethaneAbatement'!$B:$B,'Country Selector'!$A$2)+VLOOKUP($D$1,'Multipliers and Adjustments'!$A$70:$I$86,TRUNC(COLUMN(U$2)/5)+2,FALSE)*SUMIFS('IEA-MethaneAbatement'!$N:$N,'IEA-MethaneAbatement'!$O:$O,"&lt;"&amp;$B50,'IEA-MethaneAbatement'!$O:$O,"&gt;="&amp;$A50,'IEA-MethaneAbatement'!$M:$M,$D$1,'IEA-MethaneAbatement'!$B:$B,'Country Selector'!$A$2)))*(1+INDEX('EPA to IEA Scaling'!$F$8:$AO$8,,MATCH(U$2,'EPA to IEA Scaling'!$F$1:$AO$1,0)))</f>
        <v>0</v>
      </c>
      <c r="V50" cm="1">
        <f t="array" ref="V50">((VLOOKUP($B$1,'Multipliers and Adjustments'!$A$70:$I$86,TRUNC(COLUMN(V$2)/5)+2,FALSE)*SUMIFS('IEA-MethaneAbatement'!$N:$N,'IEA-MethaneAbatement'!$O:$O,"&lt;"&amp;$B50,'IEA-MethaneAbatement'!$O:$O,"&gt;="&amp;$A50,'IEA-MethaneAbatement'!$M:$M,$B$1,'IEA-MethaneAbatement'!$B:$B,'Country Selector'!$A$2)+VLOOKUP($C$1,'Multipliers and Adjustments'!$A$70:$I$86,TRUNC(COLUMN(V$2)/5)+2,FALSE)*SUMIFS('IEA-MethaneAbatement'!$N:$N,'IEA-MethaneAbatement'!$O:$O,"&lt;"&amp;$B50,'IEA-MethaneAbatement'!$O:$O,"&gt;="&amp;$A50,'IEA-MethaneAbatement'!$M:$M,$C$1,'IEA-MethaneAbatement'!$B:$B,'Country Selector'!$A$2)+VLOOKUP($D$1,'Multipliers and Adjustments'!$A$70:$I$86,TRUNC(COLUMN(V$2)/5)+2,FALSE)*SUMIFS('IEA-MethaneAbatement'!$N:$N,'IEA-MethaneAbatement'!$O:$O,"&lt;"&amp;$B50,'IEA-MethaneAbatement'!$O:$O,"&gt;="&amp;$A50,'IEA-MethaneAbatement'!$M:$M,$D$1,'IEA-MethaneAbatement'!$B:$B,'Country Selector'!$A$2)))*(1+INDEX('EPA to IEA Scaling'!$F$8:$AO$8,,MATCH(V$2,'EPA to IEA Scaling'!$F$1:$AO$1,0)))</f>
        <v>0</v>
      </c>
      <c r="W50" s="31" cm="1">
        <f t="array" ref="W50">((VLOOKUP($B$1,'Multipliers and Adjustments'!$A$70:$I$86,TRUNC(COLUMN(W$2)/5)+2,FALSE)*SUMIFS('IEA-MethaneAbatement'!$N:$N,'IEA-MethaneAbatement'!$O:$O,"&lt;"&amp;$B50,'IEA-MethaneAbatement'!$O:$O,"&gt;="&amp;$A50,'IEA-MethaneAbatement'!$M:$M,$B$1,'IEA-MethaneAbatement'!$B:$B,'Country Selector'!$A$2)+VLOOKUP($C$1,'Multipliers and Adjustments'!$A$70:$I$86,TRUNC(COLUMN(W$2)/5)+2,FALSE)*SUMIFS('IEA-MethaneAbatement'!$N:$N,'IEA-MethaneAbatement'!$O:$O,"&lt;"&amp;$B50,'IEA-MethaneAbatement'!$O:$O,"&gt;="&amp;$A50,'IEA-MethaneAbatement'!$M:$M,$C$1,'IEA-MethaneAbatement'!$B:$B,'Country Selector'!$A$2)+VLOOKUP($D$1,'Multipliers and Adjustments'!$A$70:$I$86,TRUNC(COLUMN(W$2)/5)+2,FALSE)*SUMIFS('IEA-MethaneAbatement'!$N:$N,'IEA-MethaneAbatement'!$O:$O,"&lt;"&amp;$B50,'IEA-MethaneAbatement'!$O:$O,"&gt;="&amp;$A50,'IEA-MethaneAbatement'!$M:$M,$D$1,'IEA-MethaneAbatement'!$B:$B,'Country Selector'!$A$2)))*(1+INDEX('EPA to IEA Scaling'!$F$8:$AO$8,,MATCH(W$2,'EPA to IEA Scaling'!$F$1:$AO$1,0)))</f>
        <v>0</v>
      </c>
      <c r="X50" cm="1">
        <f t="array" ref="X50">((VLOOKUP($B$1,'Multipliers and Adjustments'!$A$70:$I$86,TRUNC(COLUMN(X$2)/5)+2,FALSE)*SUMIFS('IEA-MethaneAbatement'!$N:$N,'IEA-MethaneAbatement'!$O:$O,"&lt;"&amp;$B50,'IEA-MethaneAbatement'!$O:$O,"&gt;="&amp;$A50,'IEA-MethaneAbatement'!$M:$M,$B$1,'IEA-MethaneAbatement'!$B:$B,'Country Selector'!$A$2)+VLOOKUP($C$1,'Multipliers and Adjustments'!$A$70:$I$86,TRUNC(COLUMN(X$2)/5)+2,FALSE)*SUMIFS('IEA-MethaneAbatement'!$N:$N,'IEA-MethaneAbatement'!$O:$O,"&lt;"&amp;$B50,'IEA-MethaneAbatement'!$O:$O,"&gt;="&amp;$A50,'IEA-MethaneAbatement'!$M:$M,$C$1,'IEA-MethaneAbatement'!$B:$B,'Country Selector'!$A$2)+VLOOKUP($D$1,'Multipliers and Adjustments'!$A$70:$I$86,TRUNC(COLUMN(X$2)/5)+2,FALSE)*SUMIFS('IEA-MethaneAbatement'!$N:$N,'IEA-MethaneAbatement'!$O:$O,"&lt;"&amp;$B50,'IEA-MethaneAbatement'!$O:$O,"&gt;="&amp;$A50,'IEA-MethaneAbatement'!$M:$M,$D$1,'IEA-MethaneAbatement'!$B:$B,'Country Selector'!$A$2)))*(1+INDEX('EPA to IEA Scaling'!$F$8:$AO$8,,MATCH(X$2,'EPA to IEA Scaling'!$F$1:$AO$1,0)))</f>
        <v>0</v>
      </c>
      <c r="Y50" cm="1">
        <f t="array" ref="Y50">((VLOOKUP($B$1,'Multipliers and Adjustments'!$A$70:$I$86,TRUNC(COLUMN(Y$2)/5)+2,FALSE)*SUMIFS('IEA-MethaneAbatement'!$N:$N,'IEA-MethaneAbatement'!$O:$O,"&lt;"&amp;$B50,'IEA-MethaneAbatement'!$O:$O,"&gt;="&amp;$A50,'IEA-MethaneAbatement'!$M:$M,$B$1,'IEA-MethaneAbatement'!$B:$B,'Country Selector'!$A$2)+VLOOKUP($C$1,'Multipliers and Adjustments'!$A$70:$I$86,TRUNC(COLUMN(Y$2)/5)+2,FALSE)*SUMIFS('IEA-MethaneAbatement'!$N:$N,'IEA-MethaneAbatement'!$O:$O,"&lt;"&amp;$B50,'IEA-MethaneAbatement'!$O:$O,"&gt;="&amp;$A50,'IEA-MethaneAbatement'!$M:$M,$C$1,'IEA-MethaneAbatement'!$B:$B,'Country Selector'!$A$2)+VLOOKUP($D$1,'Multipliers and Adjustments'!$A$70:$I$86,TRUNC(COLUMN(Y$2)/5)+2,FALSE)*SUMIFS('IEA-MethaneAbatement'!$N:$N,'IEA-MethaneAbatement'!$O:$O,"&lt;"&amp;$B50,'IEA-MethaneAbatement'!$O:$O,"&gt;="&amp;$A50,'IEA-MethaneAbatement'!$M:$M,$D$1,'IEA-MethaneAbatement'!$B:$B,'Country Selector'!$A$2)))*(1+INDEX('EPA to IEA Scaling'!$F$8:$AO$8,,MATCH(Y$2,'EPA to IEA Scaling'!$F$1:$AO$1,0)))</f>
        <v>0</v>
      </c>
      <c r="Z50" cm="1">
        <f t="array" ref="Z50">((VLOOKUP($B$1,'Multipliers and Adjustments'!$A$70:$I$86,TRUNC(COLUMN(Z$2)/5)+2,FALSE)*SUMIFS('IEA-MethaneAbatement'!$N:$N,'IEA-MethaneAbatement'!$O:$O,"&lt;"&amp;$B50,'IEA-MethaneAbatement'!$O:$O,"&gt;="&amp;$A50,'IEA-MethaneAbatement'!$M:$M,$B$1,'IEA-MethaneAbatement'!$B:$B,'Country Selector'!$A$2)+VLOOKUP($C$1,'Multipliers and Adjustments'!$A$70:$I$86,TRUNC(COLUMN(Z$2)/5)+2,FALSE)*SUMIFS('IEA-MethaneAbatement'!$N:$N,'IEA-MethaneAbatement'!$O:$O,"&lt;"&amp;$B50,'IEA-MethaneAbatement'!$O:$O,"&gt;="&amp;$A50,'IEA-MethaneAbatement'!$M:$M,$C$1,'IEA-MethaneAbatement'!$B:$B,'Country Selector'!$A$2)+VLOOKUP($D$1,'Multipliers and Adjustments'!$A$70:$I$86,TRUNC(COLUMN(Z$2)/5)+2,FALSE)*SUMIFS('IEA-MethaneAbatement'!$N:$N,'IEA-MethaneAbatement'!$O:$O,"&lt;"&amp;$B50,'IEA-MethaneAbatement'!$O:$O,"&gt;="&amp;$A50,'IEA-MethaneAbatement'!$M:$M,$D$1,'IEA-MethaneAbatement'!$B:$B,'Country Selector'!$A$2)))*(1+INDEX('EPA to IEA Scaling'!$F$8:$AO$8,,MATCH(Z$2,'EPA to IEA Scaling'!$F$1:$AO$1,0)))</f>
        <v>0</v>
      </c>
      <c r="AA50" cm="1">
        <f t="array" ref="AA50">((VLOOKUP($B$1,'Multipliers and Adjustments'!$A$70:$I$86,TRUNC(COLUMN(AA$2)/5)+2,FALSE)*SUMIFS('IEA-MethaneAbatement'!$N:$N,'IEA-MethaneAbatement'!$O:$O,"&lt;"&amp;$B50,'IEA-MethaneAbatement'!$O:$O,"&gt;="&amp;$A50,'IEA-MethaneAbatement'!$M:$M,$B$1,'IEA-MethaneAbatement'!$B:$B,'Country Selector'!$A$2)+VLOOKUP($C$1,'Multipliers and Adjustments'!$A$70:$I$86,TRUNC(COLUMN(AA$2)/5)+2,FALSE)*SUMIFS('IEA-MethaneAbatement'!$N:$N,'IEA-MethaneAbatement'!$O:$O,"&lt;"&amp;$B50,'IEA-MethaneAbatement'!$O:$O,"&gt;="&amp;$A50,'IEA-MethaneAbatement'!$M:$M,$C$1,'IEA-MethaneAbatement'!$B:$B,'Country Selector'!$A$2)+VLOOKUP($D$1,'Multipliers and Adjustments'!$A$70:$I$86,TRUNC(COLUMN(AA$2)/5)+2,FALSE)*SUMIFS('IEA-MethaneAbatement'!$N:$N,'IEA-MethaneAbatement'!$O:$O,"&lt;"&amp;$B50,'IEA-MethaneAbatement'!$O:$O,"&gt;="&amp;$A50,'IEA-MethaneAbatement'!$M:$M,$D$1,'IEA-MethaneAbatement'!$B:$B,'Country Selector'!$A$2)))*(1+INDEX('EPA to IEA Scaling'!$F$8:$AO$8,,MATCH(AA$2,'EPA to IEA Scaling'!$F$1:$AO$1,0)))</f>
        <v>0</v>
      </c>
      <c r="AB50" s="31" cm="1">
        <f t="array" ref="AB50">((VLOOKUP($B$1,'Multipliers and Adjustments'!$A$70:$I$86,TRUNC(COLUMN(AB$2)/5)+2,FALSE)*SUMIFS('IEA-MethaneAbatement'!$N:$N,'IEA-MethaneAbatement'!$O:$O,"&lt;"&amp;$B50,'IEA-MethaneAbatement'!$O:$O,"&gt;="&amp;$A50,'IEA-MethaneAbatement'!$M:$M,$B$1,'IEA-MethaneAbatement'!$B:$B,'Country Selector'!$A$2)+VLOOKUP($C$1,'Multipliers and Adjustments'!$A$70:$I$86,TRUNC(COLUMN(AB$2)/5)+2,FALSE)*SUMIFS('IEA-MethaneAbatement'!$N:$N,'IEA-MethaneAbatement'!$O:$O,"&lt;"&amp;$B50,'IEA-MethaneAbatement'!$O:$O,"&gt;="&amp;$A50,'IEA-MethaneAbatement'!$M:$M,$C$1,'IEA-MethaneAbatement'!$B:$B,'Country Selector'!$A$2)+VLOOKUP($D$1,'Multipliers and Adjustments'!$A$70:$I$86,TRUNC(COLUMN(AB$2)/5)+2,FALSE)*SUMIFS('IEA-MethaneAbatement'!$N:$N,'IEA-MethaneAbatement'!$O:$O,"&lt;"&amp;$B50,'IEA-MethaneAbatement'!$O:$O,"&gt;="&amp;$A50,'IEA-MethaneAbatement'!$M:$M,$D$1,'IEA-MethaneAbatement'!$B:$B,'Country Selector'!$A$2)))*(1+INDEX('EPA to IEA Scaling'!$F$8:$AO$8,,MATCH(AB$2,'EPA to IEA Scaling'!$F$1:$AO$1,0)))</f>
        <v>0</v>
      </c>
      <c r="AC50" cm="1">
        <f t="array" ref="AC50">((VLOOKUP($B$1,'Multipliers and Adjustments'!$A$70:$I$86,TRUNC(COLUMN(AC$2)/5)+2,FALSE)*SUMIFS('IEA-MethaneAbatement'!$N:$N,'IEA-MethaneAbatement'!$O:$O,"&lt;"&amp;$B50,'IEA-MethaneAbatement'!$O:$O,"&gt;="&amp;$A50,'IEA-MethaneAbatement'!$M:$M,$B$1,'IEA-MethaneAbatement'!$B:$B,'Country Selector'!$A$2)+VLOOKUP($C$1,'Multipliers and Adjustments'!$A$70:$I$86,TRUNC(COLUMN(AC$2)/5)+2,FALSE)*SUMIFS('IEA-MethaneAbatement'!$N:$N,'IEA-MethaneAbatement'!$O:$O,"&lt;"&amp;$B50,'IEA-MethaneAbatement'!$O:$O,"&gt;="&amp;$A50,'IEA-MethaneAbatement'!$M:$M,$C$1,'IEA-MethaneAbatement'!$B:$B,'Country Selector'!$A$2)+VLOOKUP($D$1,'Multipliers and Adjustments'!$A$70:$I$86,TRUNC(COLUMN(AC$2)/5)+2,FALSE)*SUMIFS('IEA-MethaneAbatement'!$N:$N,'IEA-MethaneAbatement'!$O:$O,"&lt;"&amp;$B50,'IEA-MethaneAbatement'!$O:$O,"&gt;="&amp;$A50,'IEA-MethaneAbatement'!$M:$M,$D$1,'IEA-MethaneAbatement'!$B:$B,'Country Selector'!$A$2)))*(1+INDEX('EPA to IEA Scaling'!$F$8:$AO$8,,MATCH(AC$2,'EPA to IEA Scaling'!$F$1:$AO$1,0)))</f>
        <v>0</v>
      </c>
      <c r="AD50" cm="1">
        <f t="array" ref="AD50">((VLOOKUP($B$1,'Multipliers and Adjustments'!$A$70:$I$86,TRUNC(COLUMN(AD$2)/5)+2,FALSE)*SUMIFS('IEA-MethaneAbatement'!$N:$N,'IEA-MethaneAbatement'!$O:$O,"&lt;"&amp;$B50,'IEA-MethaneAbatement'!$O:$O,"&gt;="&amp;$A50,'IEA-MethaneAbatement'!$M:$M,$B$1,'IEA-MethaneAbatement'!$B:$B,'Country Selector'!$A$2)+VLOOKUP($C$1,'Multipliers and Adjustments'!$A$70:$I$86,TRUNC(COLUMN(AD$2)/5)+2,FALSE)*SUMIFS('IEA-MethaneAbatement'!$N:$N,'IEA-MethaneAbatement'!$O:$O,"&lt;"&amp;$B50,'IEA-MethaneAbatement'!$O:$O,"&gt;="&amp;$A50,'IEA-MethaneAbatement'!$M:$M,$C$1,'IEA-MethaneAbatement'!$B:$B,'Country Selector'!$A$2)+VLOOKUP($D$1,'Multipliers and Adjustments'!$A$70:$I$86,TRUNC(COLUMN(AD$2)/5)+2,FALSE)*SUMIFS('IEA-MethaneAbatement'!$N:$N,'IEA-MethaneAbatement'!$O:$O,"&lt;"&amp;$B50,'IEA-MethaneAbatement'!$O:$O,"&gt;="&amp;$A50,'IEA-MethaneAbatement'!$M:$M,$D$1,'IEA-MethaneAbatement'!$B:$B,'Country Selector'!$A$2)))*(1+INDEX('EPA to IEA Scaling'!$F$8:$AO$8,,MATCH(AD$2,'EPA to IEA Scaling'!$F$1:$AO$1,0)))</f>
        <v>0</v>
      </c>
      <c r="AE50" cm="1">
        <f t="array" ref="AE50">((VLOOKUP($B$1,'Multipliers and Adjustments'!$A$70:$I$86,TRUNC(COLUMN(AE$2)/5)+2,FALSE)*SUMIFS('IEA-MethaneAbatement'!$N:$N,'IEA-MethaneAbatement'!$O:$O,"&lt;"&amp;$B50,'IEA-MethaneAbatement'!$O:$O,"&gt;="&amp;$A50,'IEA-MethaneAbatement'!$M:$M,$B$1,'IEA-MethaneAbatement'!$B:$B,'Country Selector'!$A$2)+VLOOKUP($C$1,'Multipliers and Adjustments'!$A$70:$I$86,TRUNC(COLUMN(AE$2)/5)+2,FALSE)*SUMIFS('IEA-MethaneAbatement'!$N:$N,'IEA-MethaneAbatement'!$O:$O,"&lt;"&amp;$B50,'IEA-MethaneAbatement'!$O:$O,"&gt;="&amp;$A50,'IEA-MethaneAbatement'!$M:$M,$C$1,'IEA-MethaneAbatement'!$B:$B,'Country Selector'!$A$2)+VLOOKUP($D$1,'Multipliers and Adjustments'!$A$70:$I$86,TRUNC(COLUMN(AE$2)/5)+2,FALSE)*SUMIFS('IEA-MethaneAbatement'!$N:$N,'IEA-MethaneAbatement'!$O:$O,"&lt;"&amp;$B50,'IEA-MethaneAbatement'!$O:$O,"&gt;="&amp;$A50,'IEA-MethaneAbatement'!$M:$M,$D$1,'IEA-MethaneAbatement'!$B:$B,'Country Selector'!$A$2)))*(1+INDEX('EPA to IEA Scaling'!$F$8:$AO$8,,MATCH(AE$2,'EPA to IEA Scaling'!$F$1:$AO$1,0)))</f>
        <v>0</v>
      </c>
      <c r="AF50" cm="1">
        <f t="array" ref="AF50">((VLOOKUP($B$1,'Multipliers and Adjustments'!$A$70:$I$86,TRUNC(COLUMN(AF$2)/5)+2,FALSE)*SUMIFS('IEA-MethaneAbatement'!$N:$N,'IEA-MethaneAbatement'!$O:$O,"&lt;"&amp;$B50,'IEA-MethaneAbatement'!$O:$O,"&gt;="&amp;$A50,'IEA-MethaneAbatement'!$M:$M,$B$1,'IEA-MethaneAbatement'!$B:$B,'Country Selector'!$A$2)+VLOOKUP($C$1,'Multipliers and Adjustments'!$A$70:$I$86,TRUNC(COLUMN(AF$2)/5)+2,FALSE)*SUMIFS('IEA-MethaneAbatement'!$N:$N,'IEA-MethaneAbatement'!$O:$O,"&lt;"&amp;$B50,'IEA-MethaneAbatement'!$O:$O,"&gt;="&amp;$A50,'IEA-MethaneAbatement'!$M:$M,$C$1,'IEA-MethaneAbatement'!$B:$B,'Country Selector'!$A$2)+VLOOKUP($D$1,'Multipliers and Adjustments'!$A$70:$I$86,TRUNC(COLUMN(AF$2)/5)+2,FALSE)*SUMIFS('IEA-MethaneAbatement'!$N:$N,'IEA-MethaneAbatement'!$O:$O,"&lt;"&amp;$B50,'IEA-MethaneAbatement'!$O:$O,"&gt;="&amp;$A50,'IEA-MethaneAbatement'!$M:$M,$D$1,'IEA-MethaneAbatement'!$B:$B,'Country Selector'!$A$2)))*(1+INDEX('EPA to IEA Scaling'!$F$8:$AO$8,,MATCH(AF$2,'EPA to IEA Scaling'!$F$1:$AO$1,0)))</f>
        <v>0</v>
      </c>
      <c r="AG50" s="31" cm="1">
        <f t="array" ref="AG50">((VLOOKUP($B$1,'Multipliers and Adjustments'!$A$70:$I$86,TRUNC(COLUMN(AG$2)/5)+2,FALSE)*SUMIFS('IEA-MethaneAbatement'!$N:$N,'IEA-MethaneAbatement'!$O:$O,"&lt;"&amp;$B50,'IEA-MethaneAbatement'!$O:$O,"&gt;="&amp;$A50,'IEA-MethaneAbatement'!$M:$M,$B$1,'IEA-MethaneAbatement'!$B:$B,'Country Selector'!$A$2)+VLOOKUP($C$1,'Multipliers and Adjustments'!$A$70:$I$86,TRUNC(COLUMN(AG$2)/5)+2,FALSE)*SUMIFS('IEA-MethaneAbatement'!$N:$N,'IEA-MethaneAbatement'!$O:$O,"&lt;"&amp;$B50,'IEA-MethaneAbatement'!$O:$O,"&gt;="&amp;$A50,'IEA-MethaneAbatement'!$M:$M,$C$1,'IEA-MethaneAbatement'!$B:$B,'Country Selector'!$A$2)+VLOOKUP($D$1,'Multipliers and Adjustments'!$A$70:$I$86,TRUNC(COLUMN(AG$2)/5)+2,FALSE)*SUMIFS('IEA-MethaneAbatement'!$N:$N,'IEA-MethaneAbatement'!$O:$O,"&lt;"&amp;$B50,'IEA-MethaneAbatement'!$O:$O,"&gt;="&amp;$A50,'IEA-MethaneAbatement'!$M:$M,$D$1,'IEA-MethaneAbatement'!$B:$B,'Country Selector'!$A$2)))*(1+INDEX('EPA to IEA Scaling'!$F$8:$AO$8,,MATCH(AG$2,'EPA to IEA Scaling'!$F$1:$AO$1,0)))</f>
        <v>0</v>
      </c>
      <c r="AH50" cm="1">
        <f t="array" ref="AH50">((VLOOKUP($B$1,'Multipliers and Adjustments'!$A$70:$I$86,TRUNC(COLUMN(AH$2)/5)+2,FALSE)*SUMIFS('IEA-MethaneAbatement'!$N:$N,'IEA-MethaneAbatement'!$O:$O,"&lt;"&amp;$B50,'IEA-MethaneAbatement'!$O:$O,"&gt;="&amp;$A50,'IEA-MethaneAbatement'!$M:$M,$B$1,'IEA-MethaneAbatement'!$B:$B,'Country Selector'!$A$2)+VLOOKUP($C$1,'Multipliers and Adjustments'!$A$70:$I$86,TRUNC(COLUMN(AH$2)/5)+2,FALSE)*SUMIFS('IEA-MethaneAbatement'!$N:$N,'IEA-MethaneAbatement'!$O:$O,"&lt;"&amp;$B50,'IEA-MethaneAbatement'!$O:$O,"&gt;="&amp;$A50,'IEA-MethaneAbatement'!$M:$M,$C$1,'IEA-MethaneAbatement'!$B:$B,'Country Selector'!$A$2)+VLOOKUP($D$1,'Multipliers and Adjustments'!$A$70:$I$86,TRUNC(COLUMN(AH$2)/5)+2,FALSE)*SUMIFS('IEA-MethaneAbatement'!$N:$N,'IEA-MethaneAbatement'!$O:$O,"&lt;"&amp;$B50,'IEA-MethaneAbatement'!$O:$O,"&gt;="&amp;$A50,'IEA-MethaneAbatement'!$M:$M,$D$1,'IEA-MethaneAbatement'!$B:$B,'Country Selector'!$A$2)))*(1+INDEX('EPA to IEA Scaling'!$F$8:$AO$8,,MATCH(AH$2,'EPA to IEA Scaling'!$F$1:$AO$1,0)))</f>
        <v>0</v>
      </c>
      <c r="AI50" cm="1">
        <f t="array" ref="AI50">((VLOOKUP($B$1,'Multipliers and Adjustments'!$A$70:$I$86,TRUNC(COLUMN(AI$2)/5)+2,FALSE)*SUMIFS('IEA-MethaneAbatement'!$N:$N,'IEA-MethaneAbatement'!$O:$O,"&lt;"&amp;$B50,'IEA-MethaneAbatement'!$O:$O,"&gt;="&amp;$A50,'IEA-MethaneAbatement'!$M:$M,$B$1,'IEA-MethaneAbatement'!$B:$B,'Country Selector'!$A$2)+VLOOKUP($C$1,'Multipliers and Adjustments'!$A$70:$I$86,TRUNC(COLUMN(AI$2)/5)+2,FALSE)*SUMIFS('IEA-MethaneAbatement'!$N:$N,'IEA-MethaneAbatement'!$O:$O,"&lt;"&amp;$B50,'IEA-MethaneAbatement'!$O:$O,"&gt;="&amp;$A50,'IEA-MethaneAbatement'!$M:$M,$C$1,'IEA-MethaneAbatement'!$B:$B,'Country Selector'!$A$2)+VLOOKUP($D$1,'Multipliers and Adjustments'!$A$70:$I$86,TRUNC(COLUMN(AI$2)/5)+2,FALSE)*SUMIFS('IEA-MethaneAbatement'!$N:$N,'IEA-MethaneAbatement'!$O:$O,"&lt;"&amp;$B50,'IEA-MethaneAbatement'!$O:$O,"&gt;="&amp;$A50,'IEA-MethaneAbatement'!$M:$M,$D$1,'IEA-MethaneAbatement'!$B:$B,'Country Selector'!$A$2)))*(1+INDEX('EPA to IEA Scaling'!$F$8:$AO$8,,MATCH(AI$2,'EPA to IEA Scaling'!$F$1:$AO$1,0)))</f>
        <v>0</v>
      </c>
      <c r="AJ50" cm="1">
        <f t="array" ref="AJ50">((VLOOKUP($B$1,'Multipliers and Adjustments'!$A$70:$I$86,TRUNC(COLUMN(AJ$2)/5)+2,FALSE)*SUMIFS('IEA-MethaneAbatement'!$N:$N,'IEA-MethaneAbatement'!$O:$O,"&lt;"&amp;$B50,'IEA-MethaneAbatement'!$O:$O,"&gt;="&amp;$A50,'IEA-MethaneAbatement'!$M:$M,$B$1,'IEA-MethaneAbatement'!$B:$B,'Country Selector'!$A$2)+VLOOKUP($C$1,'Multipliers and Adjustments'!$A$70:$I$86,TRUNC(COLUMN(AJ$2)/5)+2,FALSE)*SUMIFS('IEA-MethaneAbatement'!$N:$N,'IEA-MethaneAbatement'!$O:$O,"&lt;"&amp;$B50,'IEA-MethaneAbatement'!$O:$O,"&gt;="&amp;$A50,'IEA-MethaneAbatement'!$M:$M,$C$1,'IEA-MethaneAbatement'!$B:$B,'Country Selector'!$A$2)+VLOOKUP($D$1,'Multipliers and Adjustments'!$A$70:$I$86,TRUNC(COLUMN(AJ$2)/5)+2,FALSE)*SUMIFS('IEA-MethaneAbatement'!$N:$N,'IEA-MethaneAbatement'!$O:$O,"&lt;"&amp;$B50,'IEA-MethaneAbatement'!$O:$O,"&gt;="&amp;$A50,'IEA-MethaneAbatement'!$M:$M,$D$1,'IEA-MethaneAbatement'!$B:$B,'Country Selector'!$A$2)))*(1+INDEX('EPA to IEA Scaling'!$F$8:$AO$8,,MATCH(AJ$2,'EPA to IEA Scaling'!$F$1:$AO$1,0)))</f>
        <v>0</v>
      </c>
      <c r="AK50" cm="1">
        <f t="array" ref="AK50">((VLOOKUP($B$1,'Multipliers and Adjustments'!$A$70:$I$86,TRUNC(COLUMN(AK$2)/5)+2,FALSE)*SUMIFS('IEA-MethaneAbatement'!$N:$N,'IEA-MethaneAbatement'!$O:$O,"&lt;"&amp;$B50,'IEA-MethaneAbatement'!$O:$O,"&gt;="&amp;$A50,'IEA-MethaneAbatement'!$M:$M,$B$1,'IEA-MethaneAbatement'!$B:$B,'Country Selector'!$A$2)+VLOOKUP($C$1,'Multipliers and Adjustments'!$A$70:$I$86,TRUNC(COLUMN(AK$2)/5)+2,FALSE)*SUMIFS('IEA-MethaneAbatement'!$N:$N,'IEA-MethaneAbatement'!$O:$O,"&lt;"&amp;$B50,'IEA-MethaneAbatement'!$O:$O,"&gt;="&amp;$A50,'IEA-MethaneAbatement'!$M:$M,$C$1,'IEA-MethaneAbatement'!$B:$B,'Country Selector'!$A$2)+VLOOKUP($D$1,'Multipliers and Adjustments'!$A$70:$I$86,TRUNC(COLUMN(AK$2)/5)+2,FALSE)*SUMIFS('IEA-MethaneAbatement'!$N:$N,'IEA-MethaneAbatement'!$O:$O,"&lt;"&amp;$B50,'IEA-MethaneAbatement'!$O:$O,"&gt;="&amp;$A50,'IEA-MethaneAbatement'!$M:$M,$D$1,'IEA-MethaneAbatement'!$B:$B,'Country Selector'!$A$2)))*(1+INDEX('EPA to IEA Scaling'!$F$8:$AO$8,,MATCH(AK$2,'EPA to IEA Scaling'!$F$1:$AO$1,0)))</f>
        <v>0</v>
      </c>
      <c r="AL50" s="31" cm="1">
        <f t="array" ref="AL50">((VLOOKUP($B$1,'Multipliers and Adjustments'!$A$70:$I$86,TRUNC(COLUMN(AL$2)/5)+2,FALSE)*SUMIFS('IEA-MethaneAbatement'!$N:$N,'IEA-MethaneAbatement'!$O:$O,"&lt;"&amp;$B50,'IEA-MethaneAbatement'!$O:$O,"&gt;="&amp;$A50,'IEA-MethaneAbatement'!$M:$M,$B$1,'IEA-MethaneAbatement'!$B:$B,'Country Selector'!$A$2)+VLOOKUP($C$1,'Multipliers and Adjustments'!$A$70:$I$86,TRUNC(COLUMN(AL$2)/5)+2,FALSE)*SUMIFS('IEA-MethaneAbatement'!$N:$N,'IEA-MethaneAbatement'!$O:$O,"&lt;"&amp;$B50,'IEA-MethaneAbatement'!$O:$O,"&gt;="&amp;$A50,'IEA-MethaneAbatement'!$M:$M,$C$1,'IEA-MethaneAbatement'!$B:$B,'Country Selector'!$A$2)+VLOOKUP($D$1,'Multipliers and Adjustments'!$A$70:$I$86,TRUNC(COLUMN(AL$2)/5)+2,FALSE)*SUMIFS('IEA-MethaneAbatement'!$N:$N,'IEA-MethaneAbatement'!$O:$O,"&lt;"&amp;$B50,'IEA-MethaneAbatement'!$O:$O,"&gt;="&amp;$A50,'IEA-MethaneAbatement'!$M:$M,$D$1,'IEA-MethaneAbatement'!$B:$B,'Country Selector'!$A$2)))*(1+INDEX('EPA to IEA Scaling'!$F$8:$AO$8,,MATCH(AL$2,'EPA to IEA Scaling'!$F$1:$AO$1,0)))</f>
        <v>0</v>
      </c>
    </row>
    <row r="51" spans="1:38" x14ac:dyDescent="0.45">
      <c r="A51" s="12">
        <f t="shared" si="1"/>
        <v>400</v>
      </c>
      <c r="B51" s="11">
        <f t="shared" si="0"/>
        <v>450</v>
      </c>
      <c r="C51" s="31" cm="1">
        <f t="array" ref="C51">((VLOOKUP($B$1,'Multipliers and Adjustments'!$A$70:$I$86,TRUNC(COLUMN(C$2)/5)+2,FALSE)*SUMIFS('IEA-MethaneAbatement'!$N:$N,'IEA-MethaneAbatement'!$O:$O,"&lt;"&amp;$B51,'IEA-MethaneAbatement'!$O:$O,"&gt;="&amp;$A51,'IEA-MethaneAbatement'!$M:$M,$B$1,'IEA-MethaneAbatement'!$B:$B,'Country Selector'!$A$2)+VLOOKUP($C$1,'Multipliers and Adjustments'!$A$70:$I$86,TRUNC(COLUMN(C$2)/5)+2,FALSE)*SUMIFS('IEA-MethaneAbatement'!$N:$N,'IEA-MethaneAbatement'!$O:$O,"&lt;"&amp;$B51,'IEA-MethaneAbatement'!$O:$O,"&gt;="&amp;$A51,'IEA-MethaneAbatement'!$M:$M,$C$1,'IEA-MethaneAbatement'!$B:$B,'Country Selector'!$A$2)+VLOOKUP($D$1,'Multipliers and Adjustments'!$A$70:$I$86,TRUNC(COLUMN(C$2)/5)+2,FALSE)*SUMIFS('IEA-MethaneAbatement'!$N:$N,'IEA-MethaneAbatement'!$O:$O,"&lt;"&amp;$B51,'IEA-MethaneAbatement'!$O:$O,"&gt;="&amp;$A51,'IEA-MethaneAbatement'!$M:$M,$D$1,'IEA-MethaneAbatement'!$B:$B,'Country Selector'!$A$2)))*(1+INDEX('EPA to IEA Scaling'!$F$8:$AO$8,,MATCH(C$2,'EPA to IEA Scaling'!$F$1:$AO$1,0)))</f>
        <v>0</v>
      </c>
      <c r="D51" cm="1">
        <f t="array" ref="D51">((VLOOKUP($B$1,'Multipliers and Adjustments'!$A$70:$I$86,TRUNC(COLUMN(D$2)/5)+2,FALSE)*SUMIFS('IEA-MethaneAbatement'!$N:$N,'IEA-MethaneAbatement'!$O:$O,"&lt;"&amp;$B51,'IEA-MethaneAbatement'!$O:$O,"&gt;="&amp;$A51,'IEA-MethaneAbatement'!$M:$M,$B$1,'IEA-MethaneAbatement'!$B:$B,'Country Selector'!$A$2)+VLOOKUP($C$1,'Multipliers and Adjustments'!$A$70:$I$86,TRUNC(COLUMN(D$2)/5)+2,FALSE)*SUMIFS('IEA-MethaneAbatement'!$N:$N,'IEA-MethaneAbatement'!$O:$O,"&lt;"&amp;$B51,'IEA-MethaneAbatement'!$O:$O,"&gt;="&amp;$A51,'IEA-MethaneAbatement'!$M:$M,$C$1,'IEA-MethaneAbatement'!$B:$B,'Country Selector'!$A$2)+VLOOKUP($D$1,'Multipliers and Adjustments'!$A$70:$I$86,TRUNC(COLUMN(D$2)/5)+2,FALSE)*SUMIFS('IEA-MethaneAbatement'!$N:$N,'IEA-MethaneAbatement'!$O:$O,"&lt;"&amp;$B51,'IEA-MethaneAbatement'!$O:$O,"&gt;="&amp;$A51,'IEA-MethaneAbatement'!$M:$M,$D$1,'IEA-MethaneAbatement'!$B:$B,'Country Selector'!$A$2)))*(1+INDEX('EPA to IEA Scaling'!$F$8:$AO$8,,MATCH(D$2,'EPA to IEA Scaling'!$F$1:$AO$1,0)))</f>
        <v>0</v>
      </c>
      <c r="E51" cm="1">
        <f t="array" ref="E51">((VLOOKUP($B$1,'Multipliers and Adjustments'!$A$70:$I$86,TRUNC(COLUMN(E$2)/5)+2,FALSE)*SUMIFS('IEA-MethaneAbatement'!$N:$N,'IEA-MethaneAbatement'!$O:$O,"&lt;"&amp;$B51,'IEA-MethaneAbatement'!$O:$O,"&gt;="&amp;$A51,'IEA-MethaneAbatement'!$M:$M,$B$1,'IEA-MethaneAbatement'!$B:$B,'Country Selector'!$A$2)+VLOOKUP($C$1,'Multipliers and Adjustments'!$A$70:$I$86,TRUNC(COLUMN(E$2)/5)+2,FALSE)*SUMIFS('IEA-MethaneAbatement'!$N:$N,'IEA-MethaneAbatement'!$O:$O,"&lt;"&amp;$B51,'IEA-MethaneAbatement'!$O:$O,"&gt;="&amp;$A51,'IEA-MethaneAbatement'!$M:$M,$C$1,'IEA-MethaneAbatement'!$B:$B,'Country Selector'!$A$2)+VLOOKUP($D$1,'Multipliers and Adjustments'!$A$70:$I$86,TRUNC(COLUMN(E$2)/5)+2,FALSE)*SUMIFS('IEA-MethaneAbatement'!$N:$N,'IEA-MethaneAbatement'!$O:$O,"&lt;"&amp;$B51,'IEA-MethaneAbatement'!$O:$O,"&gt;="&amp;$A51,'IEA-MethaneAbatement'!$M:$M,$D$1,'IEA-MethaneAbatement'!$B:$B,'Country Selector'!$A$2)))*(1+INDEX('EPA to IEA Scaling'!$F$8:$AO$8,,MATCH(E$2,'EPA to IEA Scaling'!$F$1:$AO$1,0)))</f>
        <v>0</v>
      </c>
      <c r="F51" cm="1">
        <f t="array" ref="F51">((VLOOKUP($B$1,'Multipliers and Adjustments'!$A$70:$I$86,TRUNC(COLUMN(F$2)/5)+2,FALSE)*SUMIFS('IEA-MethaneAbatement'!$N:$N,'IEA-MethaneAbatement'!$O:$O,"&lt;"&amp;$B51,'IEA-MethaneAbatement'!$O:$O,"&gt;="&amp;$A51,'IEA-MethaneAbatement'!$M:$M,$B$1,'IEA-MethaneAbatement'!$B:$B,'Country Selector'!$A$2)+VLOOKUP($C$1,'Multipliers and Adjustments'!$A$70:$I$86,TRUNC(COLUMN(F$2)/5)+2,FALSE)*SUMIFS('IEA-MethaneAbatement'!$N:$N,'IEA-MethaneAbatement'!$O:$O,"&lt;"&amp;$B51,'IEA-MethaneAbatement'!$O:$O,"&gt;="&amp;$A51,'IEA-MethaneAbatement'!$M:$M,$C$1,'IEA-MethaneAbatement'!$B:$B,'Country Selector'!$A$2)+VLOOKUP($D$1,'Multipliers and Adjustments'!$A$70:$I$86,TRUNC(COLUMN(F$2)/5)+2,FALSE)*SUMIFS('IEA-MethaneAbatement'!$N:$N,'IEA-MethaneAbatement'!$O:$O,"&lt;"&amp;$B51,'IEA-MethaneAbatement'!$O:$O,"&gt;="&amp;$A51,'IEA-MethaneAbatement'!$M:$M,$D$1,'IEA-MethaneAbatement'!$B:$B,'Country Selector'!$A$2)))*(1+INDEX('EPA to IEA Scaling'!$F$8:$AO$8,,MATCH(F$2,'EPA to IEA Scaling'!$F$1:$AO$1,0)))</f>
        <v>0</v>
      </c>
      <c r="G51" cm="1">
        <f t="array" ref="G51">((VLOOKUP($B$1,'Multipliers and Adjustments'!$A$70:$I$86,TRUNC(COLUMN(G$2)/5)+2,FALSE)*SUMIFS('IEA-MethaneAbatement'!$N:$N,'IEA-MethaneAbatement'!$O:$O,"&lt;"&amp;$B51,'IEA-MethaneAbatement'!$O:$O,"&gt;="&amp;$A51,'IEA-MethaneAbatement'!$M:$M,$B$1,'IEA-MethaneAbatement'!$B:$B,'Country Selector'!$A$2)+VLOOKUP($C$1,'Multipliers and Adjustments'!$A$70:$I$86,TRUNC(COLUMN(G$2)/5)+2,FALSE)*SUMIFS('IEA-MethaneAbatement'!$N:$N,'IEA-MethaneAbatement'!$O:$O,"&lt;"&amp;$B51,'IEA-MethaneAbatement'!$O:$O,"&gt;="&amp;$A51,'IEA-MethaneAbatement'!$M:$M,$C$1,'IEA-MethaneAbatement'!$B:$B,'Country Selector'!$A$2)+VLOOKUP($D$1,'Multipliers and Adjustments'!$A$70:$I$86,TRUNC(COLUMN(G$2)/5)+2,FALSE)*SUMIFS('IEA-MethaneAbatement'!$N:$N,'IEA-MethaneAbatement'!$O:$O,"&lt;"&amp;$B51,'IEA-MethaneAbatement'!$O:$O,"&gt;="&amp;$A51,'IEA-MethaneAbatement'!$M:$M,$D$1,'IEA-MethaneAbatement'!$B:$B,'Country Selector'!$A$2)))*(1+INDEX('EPA to IEA Scaling'!$F$8:$AO$8,,MATCH(G$2,'EPA to IEA Scaling'!$F$1:$AO$1,0)))</f>
        <v>0</v>
      </c>
      <c r="H51" s="31" cm="1">
        <f t="array" ref="H51">((VLOOKUP($B$1,'Multipliers and Adjustments'!$A$70:$I$86,TRUNC(COLUMN(H$2)/5)+2,FALSE)*SUMIFS('IEA-MethaneAbatement'!$N:$N,'IEA-MethaneAbatement'!$O:$O,"&lt;"&amp;$B51,'IEA-MethaneAbatement'!$O:$O,"&gt;="&amp;$A51,'IEA-MethaneAbatement'!$M:$M,$B$1,'IEA-MethaneAbatement'!$B:$B,'Country Selector'!$A$2)+VLOOKUP($C$1,'Multipliers and Adjustments'!$A$70:$I$86,TRUNC(COLUMN(H$2)/5)+2,FALSE)*SUMIFS('IEA-MethaneAbatement'!$N:$N,'IEA-MethaneAbatement'!$O:$O,"&lt;"&amp;$B51,'IEA-MethaneAbatement'!$O:$O,"&gt;="&amp;$A51,'IEA-MethaneAbatement'!$M:$M,$C$1,'IEA-MethaneAbatement'!$B:$B,'Country Selector'!$A$2)+VLOOKUP($D$1,'Multipliers and Adjustments'!$A$70:$I$86,TRUNC(COLUMN(H$2)/5)+2,FALSE)*SUMIFS('IEA-MethaneAbatement'!$N:$N,'IEA-MethaneAbatement'!$O:$O,"&lt;"&amp;$B51,'IEA-MethaneAbatement'!$O:$O,"&gt;="&amp;$A51,'IEA-MethaneAbatement'!$M:$M,$D$1,'IEA-MethaneAbatement'!$B:$B,'Country Selector'!$A$2)))*(1+INDEX('EPA to IEA Scaling'!$F$8:$AO$8,,MATCH(H$2,'EPA to IEA Scaling'!$F$1:$AO$1,0)))</f>
        <v>0</v>
      </c>
      <c r="I51" cm="1">
        <f t="array" ref="I51">((VLOOKUP($B$1,'Multipliers and Adjustments'!$A$70:$I$86,TRUNC(COLUMN(I$2)/5)+2,FALSE)*SUMIFS('IEA-MethaneAbatement'!$N:$N,'IEA-MethaneAbatement'!$O:$O,"&lt;"&amp;$B51,'IEA-MethaneAbatement'!$O:$O,"&gt;="&amp;$A51,'IEA-MethaneAbatement'!$M:$M,$B$1,'IEA-MethaneAbatement'!$B:$B,'Country Selector'!$A$2)+VLOOKUP($C$1,'Multipliers and Adjustments'!$A$70:$I$86,TRUNC(COLUMN(I$2)/5)+2,FALSE)*SUMIFS('IEA-MethaneAbatement'!$N:$N,'IEA-MethaneAbatement'!$O:$O,"&lt;"&amp;$B51,'IEA-MethaneAbatement'!$O:$O,"&gt;="&amp;$A51,'IEA-MethaneAbatement'!$M:$M,$C$1,'IEA-MethaneAbatement'!$B:$B,'Country Selector'!$A$2)+VLOOKUP($D$1,'Multipliers and Adjustments'!$A$70:$I$86,TRUNC(COLUMN(I$2)/5)+2,FALSE)*SUMIFS('IEA-MethaneAbatement'!$N:$N,'IEA-MethaneAbatement'!$O:$O,"&lt;"&amp;$B51,'IEA-MethaneAbatement'!$O:$O,"&gt;="&amp;$A51,'IEA-MethaneAbatement'!$M:$M,$D$1,'IEA-MethaneAbatement'!$B:$B,'Country Selector'!$A$2)))*(1+INDEX('EPA to IEA Scaling'!$F$8:$AO$8,,MATCH(I$2,'EPA to IEA Scaling'!$F$1:$AO$1,0)))</f>
        <v>0</v>
      </c>
      <c r="J51" cm="1">
        <f t="array" ref="J51">((VLOOKUP($B$1,'Multipliers and Adjustments'!$A$70:$I$86,TRUNC(COLUMN(J$2)/5)+2,FALSE)*SUMIFS('IEA-MethaneAbatement'!$N:$N,'IEA-MethaneAbatement'!$O:$O,"&lt;"&amp;$B51,'IEA-MethaneAbatement'!$O:$O,"&gt;="&amp;$A51,'IEA-MethaneAbatement'!$M:$M,$B$1,'IEA-MethaneAbatement'!$B:$B,'Country Selector'!$A$2)+VLOOKUP($C$1,'Multipliers and Adjustments'!$A$70:$I$86,TRUNC(COLUMN(J$2)/5)+2,FALSE)*SUMIFS('IEA-MethaneAbatement'!$N:$N,'IEA-MethaneAbatement'!$O:$O,"&lt;"&amp;$B51,'IEA-MethaneAbatement'!$O:$O,"&gt;="&amp;$A51,'IEA-MethaneAbatement'!$M:$M,$C$1,'IEA-MethaneAbatement'!$B:$B,'Country Selector'!$A$2)+VLOOKUP($D$1,'Multipliers and Adjustments'!$A$70:$I$86,TRUNC(COLUMN(J$2)/5)+2,FALSE)*SUMIFS('IEA-MethaneAbatement'!$N:$N,'IEA-MethaneAbatement'!$O:$O,"&lt;"&amp;$B51,'IEA-MethaneAbatement'!$O:$O,"&gt;="&amp;$A51,'IEA-MethaneAbatement'!$M:$M,$D$1,'IEA-MethaneAbatement'!$B:$B,'Country Selector'!$A$2)))*(1+INDEX('EPA to IEA Scaling'!$F$8:$AO$8,,MATCH(J$2,'EPA to IEA Scaling'!$F$1:$AO$1,0)))</f>
        <v>0</v>
      </c>
      <c r="K51" cm="1">
        <f t="array" ref="K51">((VLOOKUP($B$1,'Multipliers and Adjustments'!$A$70:$I$86,TRUNC(COLUMN(K$2)/5)+2,FALSE)*SUMIFS('IEA-MethaneAbatement'!$N:$N,'IEA-MethaneAbatement'!$O:$O,"&lt;"&amp;$B51,'IEA-MethaneAbatement'!$O:$O,"&gt;="&amp;$A51,'IEA-MethaneAbatement'!$M:$M,$B$1,'IEA-MethaneAbatement'!$B:$B,'Country Selector'!$A$2)+VLOOKUP($C$1,'Multipliers and Adjustments'!$A$70:$I$86,TRUNC(COLUMN(K$2)/5)+2,FALSE)*SUMIFS('IEA-MethaneAbatement'!$N:$N,'IEA-MethaneAbatement'!$O:$O,"&lt;"&amp;$B51,'IEA-MethaneAbatement'!$O:$O,"&gt;="&amp;$A51,'IEA-MethaneAbatement'!$M:$M,$C$1,'IEA-MethaneAbatement'!$B:$B,'Country Selector'!$A$2)+VLOOKUP($D$1,'Multipliers and Adjustments'!$A$70:$I$86,TRUNC(COLUMN(K$2)/5)+2,FALSE)*SUMIFS('IEA-MethaneAbatement'!$N:$N,'IEA-MethaneAbatement'!$O:$O,"&lt;"&amp;$B51,'IEA-MethaneAbatement'!$O:$O,"&gt;="&amp;$A51,'IEA-MethaneAbatement'!$M:$M,$D$1,'IEA-MethaneAbatement'!$B:$B,'Country Selector'!$A$2)))*(1+INDEX('EPA to IEA Scaling'!$F$8:$AO$8,,MATCH(K$2,'EPA to IEA Scaling'!$F$1:$AO$1,0)))</f>
        <v>0</v>
      </c>
      <c r="L51" cm="1">
        <f t="array" ref="L51">((VLOOKUP($B$1,'Multipliers and Adjustments'!$A$70:$I$86,TRUNC(COLUMN(L$2)/5)+2,FALSE)*SUMIFS('IEA-MethaneAbatement'!$N:$N,'IEA-MethaneAbatement'!$O:$O,"&lt;"&amp;$B51,'IEA-MethaneAbatement'!$O:$O,"&gt;="&amp;$A51,'IEA-MethaneAbatement'!$M:$M,$B$1,'IEA-MethaneAbatement'!$B:$B,'Country Selector'!$A$2)+VLOOKUP($C$1,'Multipliers and Adjustments'!$A$70:$I$86,TRUNC(COLUMN(L$2)/5)+2,FALSE)*SUMIFS('IEA-MethaneAbatement'!$N:$N,'IEA-MethaneAbatement'!$O:$O,"&lt;"&amp;$B51,'IEA-MethaneAbatement'!$O:$O,"&gt;="&amp;$A51,'IEA-MethaneAbatement'!$M:$M,$C$1,'IEA-MethaneAbatement'!$B:$B,'Country Selector'!$A$2)+VLOOKUP($D$1,'Multipliers and Adjustments'!$A$70:$I$86,TRUNC(COLUMN(L$2)/5)+2,FALSE)*SUMIFS('IEA-MethaneAbatement'!$N:$N,'IEA-MethaneAbatement'!$O:$O,"&lt;"&amp;$B51,'IEA-MethaneAbatement'!$O:$O,"&gt;="&amp;$A51,'IEA-MethaneAbatement'!$M:$M,$D$1,'IEA-MethaneAbatement'!$B:$B,'Country Selector'!$A$2)))*(1+INDEX('EPA to IEA Scaling'!$F$8:$AO$8,,MATCH(L$2,'EPA to IEA Scaling'!$F$1:$AO$1,0)))</f>
        <v>0</v>
      </c>
      <c r="M51" s="31" cm="1">
        <f t="array" ref="M51">((VLOOKUP($B$1,'Multipliers and Adjustments'!$A$70:$I$86,TRUNC(COLUMN(M$2)/5)+2,FALSE)*SUMIFS('IEA-MethaneAbatement'!$N:$N,'IEA-MethaneAbatement'!$O:$O,"&lt;"&amp;$B51,'IEA-MethaneAbatement'!$O:$O,"&gt;="&amp;$A51,'IEA-MethaneAbatement'!$M:$M,$B$1,'IEA-MethaneAbatement'!$B:$B,'Country Selector'!$A$2)+VLOOKUP($C$1,'Multipliers and Adjustments'!$A$70:$I$86,TRUNC(COLUMN(M$2)/5)+2,FALSE)*SUMIFS('IEA-MethaneAbatement'!$N:$N,'IEA-MethaneAbatement'!$O:$O,"&lt;"&amp;$B51,'IEA-MethaneAbatement'!$O:$O,"&gt;="&amp;$A51,'IEA-MethaneAbatement'!$M:$M,$C$1,'IEA-MethaneAbatement'!$B:$B,'Country Selector'!$A$2)+VLOOKUP($D$1,'Multipliers and Adjustments'!$A$70:$I$86,TRUNC(COLUMN(M$2)/5)+2,FALSE)*SUMIFS('IEA-MethaneAbatement'!$N:$N,'IEA-MethaneAbatement'!$O:$O,"&lt;"&amp;$B51,'IEA-MethaneAbatement'!$O:$O,"&gt;="&amp;$A51,'IEA-MethaneAbatement'!$M:$M,$D$1,'IEA-MethaneAbatement'!$B:$B,'Country Selector'!$A$2)))*(1+INDEX('EPA to IEA Scaling'!$F$8:$AO$8,,MATCH(M$2,'EPA to IEA Scaling'!$F$1:$AO$1,0)))</f>
        <v>0</v>
      </c>
      <c r="N51" cm="1">
        <f t="array" ref="N51">((VLOOKUP($B$1,'Multipliers and Adjustments'!$A$70:$I$86,TRUNC(COLUMN(N$2)/5)+2,FALSE)*SUMIFS('IEA-MethaneAbatement'!$N:$N,'IEA-MethaneAbatement'!$O:$O,"&lt;"&amp;$B51,'IEA-MethaneAbatement'!$O:$O,"&gt;="&amp;$A51,'IEA-MethaneAbatement'!$M:$M,$B$1,'IEA-MethaneAbatement'!$B:$B,'Country Selector'!$A$2)+VLOOKUP($C$1,'Multipliers and Adjustments'!$A$70:$I$86,TRUNC(COLUMN(N$2)/5)+2,FALSE)*SUMIFS('IEA-MethaneAbatement'!$N:$N,'IEA-MethaneAbatement'!$O:$O,"&lt;"&amp;$B51,'IEA-MethaneAbatement'!$O:$O,"&gt;="&amp;$A51,'IEA-MethaneAbatement'!$M:$M,$C$1,'IEA-MethaneAbatement'!$B:$B,'Country Selector'!$A$2)+VLOOKUP($D$1,'Multipliers and Adjustments'!$A$70:$I$86,TRUNC(COLUMN(N$2)/5)+2,FALSE)*SUMIFS('IEA-MethaneAbatement'!$N:$N,'IEA-MethaneAbatement'!$O:$O,"&lt;"&amp;$B51,'IEA-MethaneAbatement'!$O:$O,"&gt;="&amp;$A51,'IEA-MethaneAbatement'!$M:$M,$D$1,'IEA-MethaneAbatement'!$B:$B,'Country Selector'!$A$2)))*(1+INDEX('EPA to IEA Scaling'!$F$8:$AO$8,,MATCH(N$2,'EPA to IEA Scaling'!$F$1:$AO$1,0)))</f>
        <v>0</v>
      </c>
      <c r="O51" cm="1">
        <f t="array" ref="O51">((VLOOKUP($B$1,'Multipliers and Adjustments'!$A$70:$I$86,TRUNC(COLUMN(O$2)/5)+2,FALSE)*SUMIFS('IEA-MethaneAbatement'!$N:$N,'IEA-MethaneAbatement'!$O:$O,"&lt;"&amp;$B51,'IEA-MethaneAbatement'!$O:$O,"&gt;="&amp;$A51,'IEA-MethaneAbatement'!$M:$M,$B$1,'IEA-MethaneAbatement'!$B:$B,'Country Selector'!$A$2)+VLOOKUP($C$1,'Multipliers and Adjustments'!$A$70:$I$86,TRUNC(COLUMN(O$2)/5)+2,FALSE)*SUMIFS('IEA-MethaneAbatement'!$N:$N,'IEA-MethaneAbatement'!$O:$O,"&lt;"&amp;$B51,'IEA-MethaneAbatement'!$O:$O,"&gt;="&amp;$A51,'IEA-MethaneAbatement'!$M:$M,$C$1,'IEA-MethaneAbatement'!$B:$B,'Country Selector'!$A$2)+VLOOKUP($D$1,'Multipliers and Adjustments'!$A$70:$I$86,TRUNC(COLUMN(O$2)/5)+2,FALSE)*SUMIFS('IEA-MethaneAbatement'!$N:$N,'IEA-MethaneAbatement'!$O:$O,"&lt;"&amp;$B51,'IEA-MethaneAbatement'!$O:$O,"&gt;="&amp;$A51,'IEA-MethaneAbatement'!$M:$M,$D$1,'IEA-MethaneAbatement'!$B:$B,'Country Selector'!$A$2)))*(1+INDEX('EPA to IEA Scaling'!$F$8:$AO$8,,MATCH(O$2,'EPA to IEA Scaling'!$F$1:$AO$1,0)))</f>
        <v>0</v>
      </c>
      <c r="P51" cm="1">
        <f t="array" ref="P51">((VLOOKUP($B$1,'Multipliers and Adjustments'!$A$70:$I$86,TRUNC(COLUMN(P$2)/5)+2,FALSE)*SUMIFS('IEA-MethaneAbatement'!$N:$N,'IEA-MethaneAbatement'!$O:$O,"&lt;"&amp;$B51,'IEA-MethaneAbatement'!$O:$O,"&gt;="&amp;$A51,'IEA-MethaneAbatement'!$M:$M,$B$1,'IEA-MethaneAbatement'!$B:$B,'Country Selector'!$A$2)+VLOOKUP($C$1,'Multipliers and Adjustments'!$A$70:$I$86,TRUNC(COLUMN(P$2)/5)+2,FALSE)*SUMIFS('IEA-MethaneAbatement'!$N:$N,'IEA-MethaneAbatement'!$O:$O,"&lt;"&amp;$B51,'IEA-MethaneAbatement'!$O:$O,"&gt;="&amp;$A51,'IEA-MethaneAbatement'!$M:$M,$C$1,'IEA-MethaneAbatement'!$B:$B,'Country Selector'!$A$2)+VLOOKUP($D$1,'Multipliers and Adjustments'!$A$70:$I$86,TRUNC(COLUMN(P$2)/5)+2,FALSE)*SUMIFS('IEA-MethaneAbatement'!$N:$N,'IEA-MethaneAbatement'!$O:$O,"&lt;"&amp;$B51,'IEA-MethaneAbatement'!$O:$O,"&gt;="&amp;$A51,'IEA-MethaneAbatement'!$M:$M,$D$1,'IEA-MethaneAbatement'!$B:$B,'Country Selector'!$A$2)))*(1+INDEX('EPA to IEA Scaling'!$F$8:$AO$8,,MATCH(P$2,'EPA to IEA Scaling'!$F$1:$AO$1,0)))</f>
        <v>0</v>
      </c>
      <c r="Q51" cm="1">
        <f t="array" ref="Q51">((VLOOKUP($B$1,'Multipliers and Adjustments'!$A$70:$I$86,TRUNC(COLUMN(Q$2)/5)+2,FALSE)*SUMIFS('IEA-MethaneAbatement'!$N:$N,'IEA-MethaneAbatement'!$O:$O,"&lt;"&amp;$B51,'IEA-MethaneAbatement'!$O:$O,"&gt;="&amp;$A51,'IEA-MethaneAbatement'!$M:$M,$B$1,'IEA-MethaneAbatement'!$B:$B,'Country Selector'!$A$2)+VLOOKUP($C$1,'Multipliers and Adjustments'!$A$70:$I$86,TRUNC(COLUMN(Q$2)/5)+2,FALSE)*SUMIFS('IEA-MethaneAbatement'!$N:$N,'IEA-MethaneAbatement'!$O:$O,"&lt;"&amp;$B51,'IEA-MethaneAbatement'!$O:$O,"&gt;="&amp;$A51,'IEA-MethaneAbatement'!$M:$M,$C$1,'IEA-MethaneAbatement'!$B:$B,'Country Selector'!$A$2)+VLOOKUP($D$1,'Multipliers and Adjustments'!$A$70:$I$86,TRUNC(COLUMN(Q$2)/5)+2,FALSE)*SUMIFS('IEA-MethaneAbatement'!$N:$N,'IEA-MethaneAbatement'!$O:$O,"&lt;"&amp;$B51,'IEA-MethaneAbatement'!$O:$O,"&gt;="&amp;$A51,'IEA-MethaneAbatement'!$M:$M,$D$1,'IEA-MethaneAbatement'!$B:$B,'Country Selector'!$A$2)))*(1+INDEX('EPA to IEA Scaling'!$F$8:$AO$8,,MATCH(Q$2,'EPA to IEA Scaling'!$F$1:$AO$1,0)))</f>
        <v>0</v>
      </c>
      <c r="R51" s="31" cm="1">
        <f t="array" ref="R51">((VLOOKUP($B$1,'Multipliers and Adjustments'!$A$70:$I$86,TRUNC(COLUMN(R$2)/5)+2,FALSE)*SUMIFS('IEA-MethaneAbatement'!$N:$N,'IEA-MethaneAbatement'!$O:$O,"&lt;"&amp;$B51,'IEA-MethaneAbatement'!$O:$O,"&gt;="&amp;$A51,'IEA-MethaneAbatement'!$M:$M,$B$1,'IEA-MethaneAbatement'!$B:$B,'Country Selector'!$A$2)+VLOOKUP($C$1,'Multipliers and Adjustments'!$A$70:$I$86,TRUNC(COLUMN(R$2)/5)+2,FALSE)*SUMIFS('IEA-MethaneAbatement'!$N:$N,'IEA-MethaneAbatement'!$O:$O,"&lt;"&amp;$B51,'IEA-MethaneAbatement'!$O:$O,"&gt;="&amp;$A51,'IEA-MethaneAbatement'!$M:$M,$C$1,'IEA-MethaneAbatement'!$B:$B,'Country Selector'!$A$2)+VLOOKUP($D$1,'Multipliers and Adjustments'!$A$70:$I$86,TRUNC(COLUMN(R$2)/5)+2,FALSE)*SUMIFS('IEA-MethaneAbatement'!$N:$N,'IEA-MethaneAbatement'!$O:$O,"&lt;"&amp;$B51,'IEA-MethaneAbatement'!$O:$O,"&gt;="&amp;$A51,'IEA-MethaneAbatement'!$M:$M,$D$1,'IEA-MethaneAbatement'!$B:$B,'Country Selector'!$A$2)))*(1+INDEX('EPA to IEA Scaling'!$F$8:$AO$8,,MATCH(R$2,'EPA to IEA Scaling'!$F$1:$AO$1,0)))</f>
        <v>0</v>
      </c>
      <c r="S51" cm="1">
        <f t="array" ref="S51">((VLOOKUP($B$1,'Multipliers and Adjustments'!$A$70:$I$86,TRUNC(COLUMN(S$2)/5)+2,FALSE)*SUMIFS('IEA-MethaneAbatement'!$N:$N,'IEA-MethaneAbatement'!$O:$O,"&lt;"&amp;$B51,'IEA-MethaneAbatement'!$O:$O,"&gt;="&amp;$A51,'IEA-MethaneAbatement'!$M:$M,$B$1,'IEA-MethaneAbatement'!$B:$B,'Country Selector'!$A$2)+VLOOKUP($C$1,'Multipliers and Adjustments'!$A$70:$I$86,TRUNC(COLUMN(S$2)/5)+2,FALSE)*SUMIFS('IEA-MethaneAbatement'!$N:$N,'IEA-MethaneAbatement'!$O:$O,"&lt;"&amp;$B51,'IEA-MethaneAbatement'!$O:$O,"&gt;="&amp;$A51,'IEA-MethaneAbatement'!$M:$M,$C$1,'IEA-MethaneAbatement'!$B:$B,'Country Selector'!$A$2)+VLOOKUP($D$1,'Multipliers and Adjustments'!$A$70:$I$86,TRUNC(COLUMN(S$2)/5)+2,FALSE)*SUMIFS('IEA-MethaneAbatement'!$N:$N,'IEA-MethaneAbatement'!$O:$O,"&lt;"&amp;$B51,'IEA-MethaneAbatement'!$O:$O,"&gt;="&amp;$A51,'IEA-MethaneAbatement'!$M:$M,$D$1,'IEA-MethaneAbatement'!$B:$B,'Country Selector'!$A$2)))*(1+INDEX('EPA to IEA Scaling'!$F$8:$AO$8,,MATCH(S$2,'EPA to IEA Scaling'!$F$1:$AO$1,0)))</f>
        <v>0</v>
      </c>
      <c r="T51" cm="1">
        <f t="array" ref="T51">((VLOOKUP($B$1,'Multipliers and Adjustments'!$A$70:$I$86,TRUNC(COLUMN(T$2)/5)+2,FALSE)*SUMIFS('IEA-MethaneAbatement'!$N:$N,'IEA-MethaneAbatement'!$O:$O,"&lt;"&amp;$B51,'IEA-MethaneAbatement'!$O:$O,"&gt;="&amp;$A51,'IEA-MethaneAbatement'!$M:$M,$B$1,'IEA-MethaneAbatement'!$B:$B,'Country Selector'!$A$2)+VLOOKUP($C$1,'Multipliers and Adjustments'!$A$70:$I$86,TRUNC(COLUMN(T$2)/5)+2,FALSE)*SUMIFS('IEA-MethaneAbatement'!$N:$N,'IEA-MethaneAbatement'!$O:$O,"&lt;"&amp;$B51,'IEA-MethaneAbatement'!$O:$O,"&gt;="&amp;$A51,'IEA-MethaneAbatement'!$M:$M,$C$1,'IEA-MethaneAbatement'!$B:$B,'Country Selector'!$A$2)+VLOOKUP($D$1,'Multipliers and Adjustments'!$A$70:$I$86,TRUNC(COLUMN(T$2)/5)+2,FALSE)*SUMIFS('IEA-MethaneAbatement'!$N:$N,'IEA-MethaneAbatement'!$O:$O,"&lt;"&amp;$B51,'IEA-MethaneAbatement'!$O:$O,"&gt;="&amp;$A51,'IEA-MethaneAbatement'!$M:$M,$D$1,'IEA-MethaneAbatement'!$B:$B,'Country Selector'!$A$2)))*(1+INDEX('EPA to IEA Scaling'!$F$8:$AO$8,,MATCH(T$2,'EPA to IEA Scaling'!$F$1:$AO$1,0)))</f>
        <v>0</v>
      </c>
      <c r="U51" cm="1">
        <f t="array" ref="U51">((VLOOKUP($B$1,'Multipliers and Adjustments'!$A$70:$I$86,TRUNC(COLUMN(U$2)/5)+2,FALSE)*SUMIFS('IEA-MethaneAbatement'!$N:$N,'IEA-MethaneAbatement'!$O:$O,"&lt;"&amp;$B51,'IEA-MethaneAbatement'!$O:$O,"&gt;="&amp;$A51,'IEA-MethaneAbatement'!$M:$M,$B$1,'IEA-MethaneAbatement'!$B:$B,'Country Selector'!$A$2)+VLOOKUP($C$1,'Multipliers and Adjustments'!$A$70:$I$86,TRUNC(COLUMN(U$2)/5)+2,FALSE)*SUMIFS('IEA-MethaneAbatement'!$N:$N,'IEA-MethaneAbatement'!$O:$O,"&lt;"&amp;$B51,'IEA-MethaneAbatement'!$O:$O,"&gt;="&amp;$A51,'IEA-MethaneAbatement'!$M:$M,$C$1,'IEA-MethaneAbatement'!$B:$B,'Country Selector'!$A$2)+VLOOKUP($D$1,'Multipliers and Adjustments'!$A$70:$I$86,TRUNC(COLUMN(U$2)/5)+2,FALSE)*SUMIFS('IEA-MethaneAbatement'!$N:$N,'IEA-MethaneAbatement'!$O:$O,"&lt;"&amp;$B51,'IEA-MethaneAbatement'!$O:$O,"&gt;="&amp;$A51,'IEA-MethaneAbatement'!$M:$M,$D$1,'IEA-MethaneAbatement'!$B:$B,'Country Selector'!$A$2)))*(1+INDEX('EPA to IEA Scaling'!$F$8:$AO$8,,MATCH(U$2,'EPA to IEA Scaling'!$F$1:$AO$1,0)))</f>
        <v>0</v>
      </c>
      <c r="V51" cm="1">
        <f t="array" ref="V51">((VLOOKUP($B$1,'Multipliers and Adjustments'!$A$70:$I$86,TRUNC(COLUMN(V$2)/5)+2,FALSE)*SUMIFS('IEA-MethaneAbatement'!$N:$N,'IEA-MethaneAbatement'!$O:$O,"&lt;"&amp;$B51,'IEA-MethaneAbatement'!$O:$O,"&gt;="&amp;$A51,'IEA-MethaneAbatement'!$M:$M,$B$1,'IEA-MethaneAbatement'!$B:$B,'Country Selector'!$A$2)+VLOOKUP($C$1,'Multipliers and Adjustments'!$A$70:$I$86,TRUNC(COLUMN(V$2)/5)+2,FALSE)*SUMIFS('IEA-MethaneAbatement'!$N:$N,'IEA-MethaneAbatement'!$O:$O,"&lt;"&amp;$B51,'IEA-MethaneAbatement'!$O:$O,"&gt;="&amp;$A51,'IEA-MethaneAbatement'!$M:$M,$C$1,'IEA-MethaneAbatement'!$B:$B,'Country Selector'!$A$2)+VLOOKUP($D$1,'Multipliers and Adjustments'!$A$70:$I$86,TRUNC(COLUMN(V$2)/5)+2,FALSE)*SUMIFS('IEA-MethaneAbatement'!$N:$N,'IEA-MethaneAbatement'!$O:$O,"&lt;"&amp;$B51,'IEA-MethaneAbatement'!$O:$O,"&gt;="&amp;$A51,'IEA-MethaneAbatement'!$M:$M,$D$1,'IEA-MethaneAbatement'!$B:$B,'Country Selector'!$A$2)))*(1+INDEX('EPA to IEA Scaling'!$F$8:$AO$8,,MATCH(V$2,'EPA to IEA Scaling'!$F$1:$AO$1,0)))</f>
        <v>0</v>
      </c>
      <c r="W51" s="31" cm="1">
        <f t="array" ref="W51">((VLOOKUP($B$1,'Multipliers and Adjustments'!$A$70:$I$86,TRUNC(COLUMN(W$2)/5)+2,FALSE)*SUMIFS('IEA-MethaneAbatement'!$N:$N,'IEA-MethaneAbatement'!$O:$O,"&lt;"&amp;$B51,'IEA-MethaneAbatement'!$O:$O,"&gt;="&amp;$A51,'IEA-MethaneAbatement'!$M:$M,$B$1,'IEA-MethaneAbatement'!$B:$B,'Country Selector'!$A$2)+VLOOKUP($C$1,'Multipliers and Adjustments'!$A$70:$I$86,TRUNC(COLUMN(W$2)/5)+2,FALSE)*SUMIFS('IEA-MethaneAbatement'!$N:$N,'IEA-MethaneAbatement'!$O:$O,"&lt;"&amp;$B51,'IEA-MethaneAbatement'!$O:$O,"&gt;="&amp;$A51,'IEA-MethaneAbatement'!$M:$M,$C$1,'IEA-MethaneAbatement'!$B:$B,'Country Selector'!$A$2)+VLOOKUP($D$1,'Multipliers and Adjustments'!$A$70:$I$86,TRUNC(COLUMN(W$2)/5)+2,FALSE)*SUMIFS('IEA-MethaneAbatement'!$N:$N,'IEA-MethaneAbatement'!$O:$O,"&lt;"&amp;$B51,'IEA-MethaneAbatement'!$O:$O,"&gt;="&amp;$A51,'IEA-MethaneAbatement'!$M:$M,$D$1,'IEA-MethaneAbatement'!$B:$B,'Country Selector'!$A$2)))*(1+INDEX('EPA to IEA Scaling'!$F$8:$AO$8,,MATCH(W$2,'EPA to IEA Scaling'!$F$1:$AO$1,0)))</f>
        <v>0</v>
      </c>
      <c r="X51" cm="1">
        <f t="array" ref="X51">((VLOOKUP($B$1,'Multipliers and Adjustments'!$A$70:$I$86,TRUNC(COLUMN(X$2)/5)+2,FALSE)*SUMIFS('IEA-MethaneAbatement'!$N:$N,'IEA-MethaneAbatement'!$O:$O,"&lt;"&amp;$B51,'IEA-MethaneAbatement'!$O:$O,"&gt;="&amp;$A51,'IEA-MethaneAbatement'!$M:$M,$B$1,'IEA-MethaneAbatement'!$B:$B,'Country Selector'!$A$2)+VLOOKUP($C$1,'Multipliers and Adjustments'!$A$70:$I$86,TRUNC(COLUMN(X$2)/5)+2,FALSE)*SUMIFS('IEA-MethaneAbatement'!$N:$N,'IEA-MethaneAbatement'!$O:$O,"&lt;"&amp;$B51,'IEA-MethaneAbatement'!$O:$O,"&gt;="&amp;$A51,'IEA-MethaneAbatement'!$M:$M,$C$1,'IEA-MethaneAbatement'!$B:$B,'Country Selector'!$A$2)+VLOOKUP($D$1,'Multipliers and Adjustments'!$A$70:$I$86,TRUNC(COLUMN(X$2)/5)+2,FALSE)*SUMIFS('IEA-MethaneAbatement'!$N:$N,'IEA-MethaneAbatement'!$O:$O,"&lt;"&amp;$B51,'IEA-MethaneAbatement'!$O:$O,"&gt;="&amp;$A51,'IEA-MethaneAbatement'!$M:$M,$D$1,'IEA-MethaneAbatement'!$B:$B,'Country Selector'!$A$2)))*(1+INDEX('EPA to IEA Scaling'!$F$8:$AO$8,,MATCH(X$2,'EPA to IEA Scaling'!$F$1:$AO$1,0)))</f>
        <v>0</v>
      </c>
      <c r="Y51" cm="1">
        <f t="array" ref="Y51">((VLOOKUP($B$1,'Multipliers and Adjustments'!$A$70:$I$86,TRUNC(COLUMN(Y$2)/5)+2,FALSE)*SUMIFS('IEA-MethaneAbatement'!$N:$N,'IEA-MethaneAbatement'!$O:$O,"&lt;"&amp;$B51,'IEA-MethaneAbatement'!$O:$O,"&gt;="&amp;$A51,'IEA-MethaneAbatement'!$M:$M,$B$1,'IEA-MethaneAbatement'!$B:$B,'Country Selector'!$A$2)+VLOOKUP($C$1,'Multipliers and Adjustments'!$A$70:$I$86,TRUNC(COLUMN(Y$2)/5)+2,FALSE)*SUMIFS('IEA-MethaneAbatement'!$N:$N,'IEA-MethaneAbatement'!$O:$O,"&lt;"&amp;$B51,'IEA-MethaneAbatement'!$O:$O,"&gt;="&amp;$A51,'IEA-MethaneAbatement'!$M:$M,$C$1,'IEA-MethaneAbatement'!$B:$B,'Country Selector'!$A$2)+VLOOKUP($D$1,'Multipliers and Adjustments'!$A$70:$I$86,TRUNC(COLUMN(Y$2)/5)+2,FALSE)*SUMIFS('IEA-MethaneAbatement'!$N:$N,'IEA-MethaneAbatement'!$O:$O,"&lt;"&amp;$B51,'IEA-MethaneAbatement'!$O:$O,"&gt;="&amp;$A51,'IEA-MethaneAbatement'!$M:$M,$D$1,'IEA-MethaneAbatement'!$B:$B,'Country Selector'!$A$2)))*(1+INDEX('EPA to IEA Scaling'!$F$8:$AO$8,,MATCH(Y$2,'EPA to IEA Scaling'!$F$1:$AO$1,0)))</f>
        <v>0</v>
      </c>
      <c r="Z51" cm="1">
        <f t="array" ref="Z51">((VLOOKUP($B$1,'Multipliers and Adjustments'!$A$70:$I$86,TRUNC(COLUMN(Z$2)/5)+2,FALSE)*SUMIFS('IEA-MethaneAbatement'!$N:$N,'IEA-MethaneAbatement'!$O:$O,"&lt;"&amp;$B51,'IEA-MethaneAbatement'!$O:$O,"&gt;="&amp;$A51,'IEA-MethaneAbatement'!$M:$M,$B$1,'IEA-MethaneAbatement'!$B:$B,'Country Selector'!$A$2)+VLOOKUP($C$1,'Multipliers and Adjustments'!$A$70:$I$86,TRUNC(COLUMN(Z$2)/5)+2,FALSE)*SUMIFS('IEA-MethaneAbatement'!$N:$N,'IEA-MethaneAbatement'!$O:$O,"&lt;"&amp;$B51,'IEA-MethaneAbatement'!$O:$O,"&gt;="&amp;$A51,'IEA-MethaneAbatement'!$M:$M,$C$1,'IEA-MethaneAbatement'!$B:$B,'Country Selector'!$A$2)+VLOOKUP($D$1,'Multipliers and Adjustments'!$A$70:$I$86,TRUNC(COLUMN(Z$2)/5)+2,FALSE)*SUMIFS('IEA-MethaneAbatement'!$N:$N,'IEA-MethaneAbatement'!$O:$O,"&lt;"&amp;$B51,'IEA-MethaneAbatement'!$O:$O,"&gt;="&amp;$A51,'IEA-MethaneAbatement'!$M:$M,$D$1,'IEA-MethaneAbatement'!$B:$B,'Country Selector'!$A$2)))*(1+INDEX('EPA to IEA Scaling'!$F$8:$AO$8,,MATCH(Z$2,'EPA to IEA Scaling'!$F$1:$AO$1,0)))</f>
        <v>0</v>
      </c>
      <c r="AA51" cm="1">
        <f t="array" ref="AA51">((VLOOKUP($B$1,'Multipliers and Adjustments'!$A$70:$I$86,TRUNC(COLUMN(AA$2)/5)+2,FALSE)*SUMIFS('IEA-MethaneAbatement'!$N:$N,'IEA-MethaneAbatement'!$O:$O,"&lt;"&amp;$B51,'IEA-MethaneAbatement'!$O:$O,"&gt;="&amp;$A51,'IEA-MethaneAbatement'!$M:$M,$B$1,'IEA-MethaneAbatement'!$B:$B,'Country Selector'!$A$2)+VLOOKUP($C$1,'Multipliers and Adjustments'!$A$70:$I$86,TRUNC(COLUMN(AA$2)/5)+2,FALSE)*SUMIFS('IEA-MethaneAbatement'!$N:$N,'IEA-MethaneAbatement'!$O:$O,"&lt;"&amp;$B51,'IEA-MethaneAbatement'!$O:$O,"&gt;="&amp;$A51,'IEA-MethaneAbatement'!$M:$M,$C$1,'IEA-MethaneAbatement'!$B:$B,'Country Selector'!$A$2)+VLOOKUP($D$1,'Multipliers and Adjustments'!$A$70:$I$86,TRUNC(COLUMN(AA$2)/5)+2,FALSE)*SUMIFS('IEA-MethaneAbatement'!$N:$N,'IEA-MethaneAbatement'!$O:$O,"&lt;"&amp;$B51,'IEA-MethaneAbatement'!$O:$O,"&gt;="&amp;$A51,'IEA-MethaneAbatement'!$M:$M,$D$1,'IEA-MethaneAbatement'!$B:$B,'Country Selector'!$A$2)))*(1+INDEX('EPA to IEA Scaling'!$F$8:$AO$8,,MATCH(AA$2,'EPA to IEA Scaling'!$F$1:$AO$1,0)))</f>
        <v>0</v>
      </c>
      <c r="AB51" s="31" cm="1">
        <f t="array" ref="AB51">((VLOOKUP($B$1,'Multipliers and Adjustments'!$A$70:$I$86,TRUNC(COLUMN(AB$2)/5)+2,FALSE)*SUMIFS('IEA-MethaneAbatement'!$N:$N,'IEA-MethaneAbatement'!$O:$O,"&lt;"&amp;$B51,'IEA-MethaneAbatement'!$O:$O,"&gt;="&amp;$A51,'IEA-MethaneAbatement'!$M:$M,$B$1,'IEA-MethaneAbatement'!$B:$B,'Country Selector'!$A$2)+VLOOKUP($C$1,'Multipliers and Adjustments'!$A$70:$I$86,TRUNC(COLUMN(AB$2)/5)+2,FALSE)*SUMIFS('IEA-MethaneAbatement'!$N:$N,'IEA-MethaneAbatement'!$O:$O,"&lt;"&amp;$B51,'IEA-MethaneAbatement'!$O:$O,"&gt;="&amp;$A51,'IEA-MethaneAbatement'!$M:$M,$C$1,'IEA-MethaneAbatement'!$B:$B,'Country Selector'!$A$2)+VLOOKUP($D$1,'Multipliers and Adjustments'!$A$70:$I$86,TRUNC(COLUMN(AB$2)/5)+2,FALSE)*SUMIFS('IEA-MethaneAbatement'!$N:$N,'IEA-MethaneAbatement'!$O:$O,"&lt;"&amp;$B51,'IEA-MethaneAbatement'!$O:$O,"&gt;="&amp;$A51,'IEA-MethaneAbatement'!$M:$M,$D$1,'IEA-MethaneAbatement'!$B:$B,'Country Selector'!$A$2)))*(1+INDEX('EPA to IEA Scaling'!$F$8:$AO$8,,MATCH(AB$2,'EPA to IEA Scaling'!$F$1:$AO$1,0)))</f>
        <v>0</v>
      </c>
      <c r="AC51" cm="1">
        <f t="array" ref="AC51">((VLOOKUP($B$1,'Multipliers and Adjustments'!$A$70:$I$86,TRUNC(COLUMN(AC$2)/5)+2,FALSE)*SUMIFS('IEA-MethaneAbatement'!$N:$N,'IEA-MethaneAbatement'!$O:$O,"&lt;"&amp;$B51,'IEA-MethaneAbatement'!$O:$O,"&gt;="&amp;$A51,'IEA-MethaneAbatement'!$M:$M,$B$1,'IEA-MethaneAbatement'!$B:$B,'Country Selector'!$A$2)+VLOOKUP($C$1,'Multipliers and Adjustments'!$A$70:$I$86,TRUNC(COLUMN(AC$2)/5)+2,FALSE)*SUMIFS('IEA-MethaneAbatement'!$N:$N,'IEA-MethaneAbatement'!$O:$O,"&lt;"&amp;$B51,'IEA-MethaneAbatement'!$O:$O,"&gt;="&amp;$A51,'IEA-MethaneAbatement'!$M:$M,$C$1,'IEA-MethaneAbatement'!$B:$B,'Country Selector'!$A$2)+VLOOKUP($D$1,'Multipliers and Adjustments'!$A$70:$I$86,TRUNC(COLUMN(AC$2)/5)+2,FALSE)*SUMIFS('IEA-MethaneAbatement'!$N:$N,'IEA-MethaneAbatement'!$O:$O,"&lt;"&amp;$B51,'IEA-MethaneAbatement'!$O:$O,"&gt;="&amp;$A51,'IEA-MethaneAbatement'!$M:$M,$D$1,'IEA-MethaneAbatement'!$B:$B,'Country Selector'!$A$2)))*(1+INDEX('EPA to IEA Scaling'!$F$8:$AO$8,,MATCH(AC$2,'EPA to IEA Scaling'!$F$1:$AO$1,0)))</f>
        <v>0</v>
      </c>
      <c r="AD51" cm="1">
        <f t="array" ref="AD51">((VLOOKUP($B$1,'Multipliers and Adjustments'!$A$70:$I$86,TRUNC(COLUMN(AD$2)/5)+2,FALSE)*SUMIFS('IEA-MethaneAbatement'!$N:$N,'IEA-MethaneAbatement'!$O:$O,"&lt;"&amp;$B51,'IEA-MethaneAbatement'!$O:$O,"&gt;="&amp;$A51,'IEA-MethaneAbatement'!$M:$M,$B$1,'IEA-MethaneAbatement'!$B:$B,'Country Selector'!$A$2)+VLOOKUP($C$1,'Multipliers and Adjustments'!$A$70:$I$86,TRUNC(COLUMN(AD$2)/5)+2,FALSE)*SUMIFS('IEA-MethaneAbatement'!$N:$N,'IEA-MethaneAbatement'!$O:$O,"&lt;"&amp;$B51,'IEA-MethaneAbatement'!$O:$O,"&gt;="&amp;$A51,'IEA-MethaneAbatement'!$M:$M,$C$1,'IEA-MethaneAbatement'!$B:$B,'Country Selector'!$A$2)+VLOOKUP($D$1,'Multipliers and Adjustments'!$A$70:$I$86,TRUNC(COLUMN(AD$2)/5)+2,FALSE)*SUMIFS('IEA-MethaneAbatement'!$N:$N,'IEA-MethaneAbatement'!$O:$O,"&lt;"&amp;$B51,'IEA-MethaneAbatement'!$O:$O,"&gt;="&amp;$A51,'IEA-MethaneAbatement'!$M:$M,$D$1,'IEA-MethaneAbatement'!$B:$B,'Country Selector'!$A$2)))*(1+INDEX('EPA to IEA Scaling'!$F$8:$AO$8,,MATCH(AD$2,'EPA to IEA Scaling'!$F$1:$AO$1,0)))</f>
        <v>0</v>
      </c>
      <c r="AE51" cm="1">
        <f t="array" ref="AE51">((VLOOKUP($B$1,'Multipliers and Adjustments'!$A$70:$I$86,TRUNC(COLUMN(AE$2)/5)+2,FALSE)*SUMIFS('IEA-MethaneAbatement'!$N:$N,'IEA-MethaneAbatement'!$O:$O,"&lt;"&amp;$B51,'IEA-MethaneAbatement'!$O:$O,"&gt;="&amp;$A51,'IEA-MethaneAbatement'!$M:$M,$B$1,'IEA-MethaneAbatement'!$B:$B,'Country Selector'!$A$2)+VLOOKUP($C$1,'Multipliers and Adjustments'!$A$70:$I$86,TRUNC(COLUMN(AE$2)/5)+2,FALSE)*SUMIFS('IEA-MethaneAbatement'!$N:$N,'IEA-MethaneAbatement'!$O:$O,"&lt;"&amp;$B51,'IEA-MethaneAbatement'!$O:$O,"&gt;="&amp;$A51,'IEA-MethaneAbatement'!$M:$M,$C$1,'IEA-MethaneAbatement'!$B:$B,'Country Selector'!$A$2)+VLOOKUP($D$1,'Multipliers and Adjustments'!$A$70:$I$86,TRUNC(COLUMN(AE$2)/5)+2,FALSE)*SUMIFS('IEA-MethaneAbatement'!$N:$N,'IEA-MethaneAbatement'!$O:$O,"&lt;"&amp;$B51,'IEA-MethaneAbatement'!$O:$O,"&gt;="&amp;$A51,'IEA-MethaneAbatement'!$M:$M,$D$1,'IEA-MethaneAbatement'!$B:$B,'Country Selector'!$A$2)))*(1+INDEX('EPA to IEA Scaling'!$F$8:$AO$8,,MATCH(AE$2,'EPA to IEA Scaling'!$F$1:$AO$1,0)))</f>
        <v>0</v>
      </c>
      <c r="AF51" cm="1">
        <f t="array" ref="AF51">((VLOOKUP($B$1,'Multipliers and Adjustments'!$A$70:$I$86,TRUNC(COLUMN(AF$2)/5)+2,FALSE)*SUMIFS('IEA-MethaneAbatement'!$N:$N,'IEA-MethaneAbatement'!$O:$O,"&lt;"&amp;$B51,'IEA-MethaneAbatement'!$O:$O,"&gt;="&amp;$A51,'IEA-MethaneAbatement'!$M:$M,$B$1,'IEA-MethaneAbatement'!$B:$B,'Country Selector'!$A$2)+VLOOKUP($C$1,'Multipliers and Adjustments'!$A$70:$I$86,TRUNC(COLUMN(AF$2)/5)+2,FALSE)*SUMIFS('IEA-MethaneAbatement'!$N:$N,'IEA-MethaneAbatement'!$O:$O,"&lt;"&amp;$B51,'IEA-MethaneAbatement'!$O:$O,"&gt;="&amp;$A51,'IEA-MethaneAbatement'!$M:$M,$C$1,'IEA-MethaneAbatement'!$B:$B,'Country Selector'!$A$2)+VLOOKUP($D$1,'Multipliers and Adjustments'!$A$70:$I$86,TRUNC(COLUMN(AF$2)/5)+2,FALSE)*SUMIFS('IEA-MethaneAbatement'!$N:$N,'IEA-MethaneAbatement'!$O:$O,"&lt;"&amp;$B51,'IEA-MethaneAbatement'!$O:$O,"&gt;="&amp;$A51,'IEA-MethaneAbatement'!$M:$M,$D$1,'IEA-MethaneAbatement'!$B:$B,'Country Selector'!$A$2)))*(1+INDEX('EPA to IEA Scaling'!$F$8:$AO$8,,MATCH(AF$2,'EPA to IEA Scaling'!$F$1:$AO$1,0)))</f>
        <v>0</v>
      </c>
      <c r="AG51" s="31" cm="1">
        <f t="array" ref="AG51">((VLOOKUP($B$1,'Multipliers and Adjustments'!$A$70:$I$86,TRUNC(COLUMN(AG$2)/5)+2,FALSE)*SUMIFS('IEA-MethaneAbatement'!$N:$N,'IEA-MethaneAbatement'!$O:$O,"&lt;"&amp;$B51,'IEA-MethaneAbatement'!$O:$O,"&gt;="&amp;$A51,'IEA-MethaneAbatement'!$M:$M,$B$1,'IEA-MethaneAbatement'!$B:$B,'Country Selector'!$A$2)+VLOOKUP($C$1,'Multipliers and Adjustments'!$A$70:$I$86,TRUNC(COLUMN(AG$2)/5)+2,FALSE)*SUMIFS('IEA-MethaneAbatement'!$N:$N,'IEA-MethaneAbatement'!$O:$O,"&lt;"&amp;$B51,'IEA-MethaneAbatement'!$O:$O,"&gt;="&amp;$A51,'IEA-MethaneAbatement'!$M:$M,$C$1,'IEA-MethaneAbatement'!$B:$B,'Country Selector'!$A$2)+VLOOKUP($D$1,'Multipliers and Adjustments'!$A$70:$I$86,TRUNC(COLUMN(AG$2)/5)+2,FALSE)*SUMIFS('IEA-MethaneAbatement'!$N:$N,'IEA-MethaneAbatement'!$O:$O,"&lt;"&amp;$B51,'IEA-MethaneAbatement'!$O:$O,"&gt;="&amp;$A51,'IEA-MethaneAbatement'!$M:$M,$D$1,'IEA-MethaneAbatement'!$B:$B,'Country Selector'!$A$2)))*(1+INDEX('EPA to IEA Scaling'!$F$8:$AO$8,,MATCH(AG$2,'EPA to IEA Scaling'!$F$1:$AO$1,0)))</f>
        <v>0</v>
      </c>
      <c r="AH51" cm="1">
        <f t="array" ref="AH51">((VLOOKUP($B$1,'Multipliers and Adjustments'!$A$70:$I$86,TRUNC(COLUMN(AH$2)/5)+2,FALSE)*SUMIFS('IEA-MethaneAbatement'!$N:$N,'IEA-MethaneAbatement'!$O:$O,"&lt;"&amp;$B51,'IEA-MethaneAbatement'!$O:$O,"&gt;="&amp;$A51,'IEA-MethaneAbatement'!$M:$M,$B$1,'IEA-MethaneAbatement'!$B:$B,'Country Selector'!$A$2)+VLOOKUP($C$1,'Multipliers and Adjustments'!$A$70:$I$86,TRUNC(COLUMN(AH$2)/5)+2,FALSE)*SUMIFS('IEA-MethaneAbatement'!$N:$N,'IEA-MethaneAbatement'!$O:$O,"&lt;"&amp;$B51,'IEA-MethaneAbatement'!$O:$O,"&gt;="&amp;$A51,'IEA-MethaneAbatement'!$M:$M,$C$1,'IEA-MethaneAbatement'!$B:$B,'Country Selector'!$A$2)+VLOOKUP($D$1,'Multipliers and Adjustments'!$A$70:$I$86,TRUNC(COLUMN(AH$2)/5)+2,FALSE)*SUMIFS('IEA-MethaneAbatement'!$N:$N,'IEA-MethaneAbatement'!$O:$O,"&lt;"&amp;$B51,'IEA-MethaneAbatement'!$O:$O,"&gt;="&amp;$A51,'IEA-MethaneAbatement'!$M:$M,$D$1,'IEA-MethaneAbatement'!$B:$B,'Country Selector'!$A$2)))*(1+INDEX('EPA to IEA Scaling'!$F$8:$AO$8,,MATCH(AH$2,'EPA to IEA Scaling'!$F$1:$AO$1,0)))</f>
        <v>0</v>
      </c>
      <c r="AI51" cm="1">
        <f t="array" ref="AI51">((VLOOKUP($B$1,'Multipliers and Adjustments'!$A$70:$I$86,TRUNC(COLUMN(AI$2)/5)+2,FALSE)*SUMIFS('IEA-MethaneAbatement'!$N:$N,'IEA-MethaneAbatement'!$O:$O,"&lt;"&amp;$B51,'IEA-MethaneAbatement'!$O:$O,"&gt;="&amp;$A51,'IEA-MethaneAbatement'!$M:$M,$B$1,'IEA-MethaneAbatement'!$B:$B,'Country Selector'!$A$2)+VLOOKUP($C$1,'Multipliers and Adjustments'!$A$70:$I$86,TRUNC(COLUMN(AI$2)/5)+2,FALSE)*SUMIFS('IEA-MethaneAbatement'!$N:$N,'IEA-MethaneAbatement'!$O:$O,"&lt;"&amp;$B51,'IEA-MethaneAbatement'!$O:$O,"&gt;="&amp;$A51,'IEA-MethaneAbatement'!$M:$M,$C$1,'IEA-MethaneAbatement'!$B:$B,'Country Selector'!$A$2)+VLOOKUP($D$1,'Multipliers and Adjustments'!$A$70:$I$86,TRUNC(COLUMN(AI$2)/5)+2,FALSE)*SUMIFS('IEA-MethaneAbatement'!$N:$N,'IEA-MethaneAbatement'!$O:$O,"&lt;"&amp;$B51,'IEA-MethaneAbatement'!$O:$O,"&gt;="&amp;$A51,'IEA-MethaneAbatement'!$M:$M,$D$1,'IEA-MethaneAbatement'!$B:$B,'Country Selector'!$A$2)))*(1+INDEX('EPA to IEA Scaling'!$F$8:$AO$8,,MATCH(AI$2,'EPA to IEA Scaling'!$F$1:$AO$1,0)))</f>
        <v>0</v>
      </c>
      <c r="AJ51" cm="1">
        <f t="array" ref="AJ51">((VLOOKUP($B$1,'Multipliers and Adjustments'!$A$70:$I$86,TRUNC(COLUMN(AJ$2)/5)+2,FALSE)*SUMIFS('IEA-MethaneAbatement'!$N:$N,'IEA-MethaneAbatement'!$O:$O,"&lt;"&amp;$B51,'IEA-MethaneAbatement'!$O:$O,"&gt;="&amp;$A51,'IEA-MethaneAbatement'!$M:$M,$B$1,'IEA-MethaneAbatement'!$B:$B,'Country Selector'!$A$2)+VLOOKUP($C$1,'Multipliers and Adjustments'!$A$70:$I$86,TRUNC(COLUMN(AJ$2)/5)+2,FALSE)*SUMIFS('IEA-MethaneAbatement'!$N:$N,'IEA-MethaneAbatement'!$O:$O,"&lt;"&amp;$B51,'IEA-MethaneAbatement'!$O:$O,"&gt;="&amp;$A51,'IEA-MethaneAbatement'!$M:$M,$C$1,'IEA-MethaneAbatement'!$B:$B,'Country Selector'!$A$2)+VLOOKUP($D$1,'Multipliers and Adjustments'!$A$70:$I$86,TRUNC(COLUMN(AJ$2)/5)+2,FALSE)*SUMIFS('IEA-MethaneAbatement'!$N:$N,'IEA-MethaneAbatement'!$O:$O,"&lt;"&amp;$B51,'IEA-MethaneAbatement'!$O:$O,"&gt;="&amp;$A51,'IEA-MethaneAbatement'!$M:$M,$D$1,'IEA-MethaneAbatement'!$B:$B,'Country Selector'!$A$2)))*(1+INDEX('EPA to IEA Scaling'!$F$8:$AO$8,,MATCH(AJ$2,'EPA to IEA Scaling'!$F$1:$AO$1,0)))</f>
        <v>0</v>
      </c>
      <c r="AK51" cm="1">
        <f t="array" ref="AK51">((VLOOKUP($B$1,'Multipliers and Adjustments'!$A$70:$I$86,TRUNC(COLUMN(AK$2)/5)+2,FALSE)*SUMIFS('IEA-MethaneAbatement'!$N:$N,'IEA-MethaneAbatement'!$O:$O,"&lt;"&amp;$B51,'IEA-MethaneAbatement'!$O:$O,"&gt;="&amp;$A51,'IEA-MethaneAbatement'!$M:$M,$B$1,'IEA-MethaneAbatement'!$B:$B,'Country Selector'!$A$2)+VLOOKUP($C$1,'Multipliers and Adjustments'!$A$70:$I$86,TRUNC(COLUMN(AK$2)/5)+2,FALSE)*SUMIFS('IEA-MethaneAbatement'!$N:$N,'IEA-MethaneAbatement'!$O:$O,"&lt;"&amp;$B51,'IEA-MethaneAbatement'!$O:$O,"&gt;="&amp;$A51,'IEA-MethaneAbatement'!$M:$M,$C$1,'IEA-MethaneAbatement'!$B:$B,'Country Selector'!$A$2)+VLOOKUP($D$1,'Multipliers and Adjustments'!$A$70:$I$86,TRUNC(COLUMN(AK$2)/5)+2,FALSE)*SUMIFS('IEA-MethaneAbatement'!$N:$N,'IEA-MethaneAbatement'!$O:$O,"&lt;"&amp;$B51,'IEA-MethaneAbatement'!$O:$O,"&gt;="&amp;$A51,'IEA-MethaneAbatement'!$M:$M,$D$1,'IEA-MethaneAbatement'!$B:$B,'Country Selector'!$A$2)))*(1+INDEX('EPA to IEA Scaling'!$F$8:$AO$8,,MATCH(AK$2,'EPA to IEA Scaling'!$F$1:$AO$1,0)))</f>
        <v>0</v>
      </c>
      <c r="AL51" s="31" cm="1">
        <f t="array" ref="AL51">((VLOOKUP($B$1,'Multipliers and Adjustments'!$A$70:$I$86,TRUNC(COLUMN(AL$2)/5)+2,FALSE)*SUMIFS('IEA-MethaneAbatement'!$N:$N,'IEA-MethaneAbatement'!$O:$O,"&lt;"&amp;$B51,'IEA-MethaneAbatement'!$O:$O,"&gt;="&amp;$A51,'IEA-MethaneAbatement'!$M:$M,$B$1,'IEA-MethaneAbatement'!$B:$B,'Country Selector'!$A$2)+VLOOKUP($C$1,'Multipliers and Adjustments'!$A$70:$I$86,TRUNC(COLUMN(AL$2)/5)+2,FALSE)*SUMIFS('IEA-MethaneAbatement'!$N:$N,'IEA-MethaneAbatement'!$O:$O,"&lt;"&amp;$B51,'IEA-MethaneAbatement'!$O:$O,"&gt;="&amp;$A51,'IEA-MethaneAbatement'!$M:$M,$C$1,'IEA-MethaneAbatement'!$B:$B,'Country Selector'!$A$2)+VLOOKUP($D$1,'Multipliers and Adjustments'!$A$70:$I$86,TRUNC(COLUMN(AL$2)/5)+2,FALSE)*SUMIFS('IEA-MethaneAbatement'!$N:$N,'IEA-MethaneAbatement'!$O:$O,"&lt;"&amp;$B51,'IEA-MethaneAbatement'!$O:$O,"&gt;="&amp;$A51,'IEA-MethaneAbatement'!$M:$M,$D$1,'IEA-MethaneAbatement'!$B:$B,'Country Selector'!$A$2)))*(1+INDEX('EPA to IEA Scaling'!$F$8:$AO$8,,MATCH(AL$2,'EPA to IEA Scaling'!$F$1:$AO$1,0)))</f>
        <v>0</v>
      </c>
    </row>
    <row r="52" spans="1:38" x14ac:dyDescent="0.45">
      <c r="A52" s="12">
        <f t="shared" si="1"/>
        <v>450</v>
      </c>
      <c r="B52" s="11">
        <f t="shared" si="0"/>
        <v>500</v>
      </c>
      <c r="C52" s="31" cm="1">
        <f t="array" ref="C52">((VLOOKUP($B$1,'Multipliers and Adjustments'!$A$70:$I$86,TRUNC(COLUMN(C$2)/5)+2,FALSE)*SUMIFS('IEA-MethaneAbatement'!$N:$N,'IEA-MethaneAbatement'!$O:$O,"&lt;"&amp;$B52,'IEA-MethaneAbatement'!$O:$O,"&gt;="&amp;$A52,'IEA-MethaneAbatement'!$M:$M,$B$1,'IEA-MethaneAbatement'!$B:$B,'Country Selector'!$A$2)+VLOOKUP($C$1,'Multipliers and Adjustments'!$A$70:$I$86,TRUNC(COLUMN(C$2)/5)+2,FALSE)*SUMIFS('IEA-MethaneAbatement'!$N:$N,'IEA-MethaneAbatement'!$O:$O,"&lt;"&amp;$B52,'IEA-MethaneAbatement'!$O:$O,"&gt;="&amp;$A52,'IEA-MethaneAbatement'!$M:$M,$C$1,'IEA-MethaneAbatement'!$B:$B,'Country Selector'!$A$2)+VLOOKUP($D$1,'Multipliers and Adjustments'!$A$70:$I$86,TRUNC(COLUMN(C$2)/5)+2,FALSE)*SUMIFS('IEA-MethaneAbatement'!$N:$N,'IEA-MethaneAbatement'!$O:$O,"&lt;"&amp;$B52,'IEA-MethaneAbatement'!$O:$O,"&gt;="&amp;$A52,'IEA-MethaneAbatement'!$M:$M,$D$1,'IEA-MethaneAbatement'!$B:$B,'Country Selector'!$A$2)))*(1+INDEX('EPA to IEA Scaling'!$F$8:$AO$8,,MATCH(C$2,'EPA to IEA Scaling'!$F$1:$AO$1,0)))</f>
        <v>0</v>
      </c>
      <c r="D52" cm="1">
        <f t="array" ref="D52">((VLOOKUP($B$1,'Multipliers and Adjustments'!$A$70:$I$86,TRUNC(COLUMN(D$2)/5)+2,FALSE)*SUMIFS('IEA-MethaneAbatement'!$N:$N,'IEA-MethaneAbatement'!$O:$O,"&lt;"&amp;$B52,'IEA-MethaneAbatement'!$O:$O,"&gt;="&amp;$A52,'IEA-MethaneAbatement'!$M:$M,$B$1,'IEA-MethaneAbatement'!$B:$B,'Country Selector'!$A$2)+VLOOKUP($C$1,'Multipliers and Adjustments'!$A$70:$I$86,TRUNC(COLUMN(D$2)/5)+2,FALSE)*SUMIFS('IEA-MethaneAbatement'!$N:$N,'IEA-MethaneAbatement'!$O:$O,"&lt;"&amp;$B52,'IEA-MethaneAbatement'!$O:$O,"&gt;="&amp;$A52,'IEA-MethaneAbatement'!$M:$M,$C$1,'IEA-MethaneAbatement'!$B:$B,'Country Selector'!$A$2)+VLOOKUP($D$1,'Multipliers and Adjustments'!$A$70:$I$86,TRUNC(COLUMN(D$2)/5)+2,FALSE)*SUMIFS('IEA-MethaneAbatement'!$N:$N,'IEA-MethaneAbatement'!$O:$O,"&lt;"&amp;$B52,'IEA-MethaneAbatement'!$O:$O,"&gt;="&amp;$A52,'IEA-MethaneAbatement'!$M:$M,$D$1,'IEA-MethaneAbatement'!$B:$B,'Country Selector'!$A$2)))*(1+INDEX('EPA to IEA Scaling'!$F$8:$AO$8,,MATCH(D$2,'EPA to IEA Scaling'!$F$1:$AO$1,0)))</f>
        <v>0</v>
      </c>
      <c r="E52" cm="1">
        <f t="array" ref="E52">((VLOOKUP($B$1,'Multipliers and Adjustments'!$A$70:$I$86,TRUNC(COLUMN(E$2)/5)+2,FALSE)*SUMIFS('IEA-MethaneAbatement'!$N:$N,'IEA-MethaneAbatement'!$O:$O,"&lt;"&amp;$B52,'IEA-MethaneAbatement'!$O:$O,"&gt;="&amp;$A52,'IEA-MethaneAbatement'!$M:$M,$B$1,'IEA-MethaneAbatement'!$B:$B,'Country Selector'!$A$2)+VLOOKUP($C$1,'Multipliers and Adjustments'!$A$70:$I$86,TRUNC(COLUMN(E$2)/5)+2,FALSE)*SUMIFS('IEA-MethaneAbatement'!$N:$N,'IEA-MethaneAbatement'!$O:$O,"&lt;"&amp;$B52,'IEA-MethaneAbatement'!$O:$O,"&gt;="&amp;$A52,'IEA-MethaneAbatement'!$M:$M,$C$1,'IEA-MethaneAbatement'!$B:$B,'Country Selector'!$A$2)+VLOOKUP($D$1,'Multipliers and Adjustments'!$A$70:$I$86,TRUNC(COLUMN(E$2)/5)+2,FALSE)*SUMIFS('IEA-MethaneAbatement'!$N:$N,'IEA-MethaneAbatement'!$O:$O,"&lt;"&amp;$B52,'IEA-MethaneAbatement'!$O:$O,"&gt;="&amp;$A52,'IEA-MethaneAbatement'!$M:$M,$D$1,'IEA-MethaneAbatement'!$B:$B,'Country Selector'!$A$2)))*(1+INDEX('EPA to IEA Scaling'!$F$8:$AO$8,,MATCH(E$2,'EPA to IEA Scaling'!$F$1:$AO$1,0)))</f>
        <v>0</v>
      </c>
      <c r="F52" cm="1">
        <f t="array" ref="F52">((VLOOKUP($B$1,'Multipliers and Adjustments'!$A$70:$I$86,TRUNC(COLUMN(F$2)/5)+2,FALSE)*SUMIFS('IEA-MethaneAbatement'!$N:$N,'IEA-MethaneAbatement'!$O:$O,"&lt;"&amp;$B52,'IEA-MethaneAbatement'!$O:$O,"&gt;="&amp;$A52,'IEA-MethaneAbatement'!$M:$M,$B$1,'IEA-MethaneAbatement'!$B:$B,'Country Selector'!$A$2)+VLOOKUP($C$1,'Multipliers and Adjustments'!$A$70:$I$86,TRUNC(COLUMN(F$2)/5)+2,FALSE)*SUMIFS('IEA-MethaneAbatement'!$N:$N,'IEA-MethaneAbatement'!$O:$O,"&lt;"&amp;$B52,'IEA-MethaneAbatement'!$O:$O,"&gt;="&amp;$A52,'IEA-MethaneAbatement'!$M:$M,$C$1,'IEA-MethaneAbatement'!$B:$B,'Country Selector'!$A$2)+VLOOKUP($D$1,'Multipliers and Adjustments'!$A$70:$I$86,TRUNC(COLUMN(F$2)/5)+2,FALSE)*SUMIFS('IEA-MethaneAbatement'!$N:$N,'IEA-MethaneAbatement'!$O:$O,"&lt;"&amp;$B52,'IEA-MethaneAbatement'!$O:$O,"&gt;="&amp;$A52,'IEA-MethaneAbatement'!$M:$M,$D$1,'IEA-MethaneAbatement'!$B:$B,'Country Selector'!$A$2)))*(1+INDEX('EPA to IEA Scaling'!$F$8:$AO$8,,MATCH(F$2,'EPA to IEA Scaling'!$F$1:$AO$1,0)))</f>
        <v>0</v>
      </c>
      <c r="G52" cm="1">
        <f t="array" ref="G52">((VLOOKUP($B$1,'Multipliers and Adjustments'!$A$70:$I$86,TRUNC(COLUMN(G$2)/5)+2,FALSE)*SUMIFS('IEA-MethaneAbatement'!$N:$N,'IEA-MethaneAbatement'!$O:$O,"&lt;"&amp;$B52,'IEA-MethaneAbatement'!$O:$O,"&gt;="&amp;$A52,'IEA-MethaneAbatement'!$M:$M,$B$1,'IEA-MethaneAbatement'!$B:$B,'Country Selector'!$A$2)+VLOOKUP($C$1,'Multipliers and Adjustments'!$A$70:$I$86,TRUNC(COLUMN(G$2)/5)+2,FALSE)*SUMIFS('IEA-MethaneAbatement'!$N:$N,'IEA-MethaneAbatement'!$O:$O,"&lt;"&amp;$B52,'IEA-MethaneAbatement'!$O:$O,"&gt;="&amp;$A52,'IEA-MethaneAbatement'!$M:$M,$C$1,'IEA-MethaneAbatement'!$B:$B,'Country Selector'!$A$2)+VLOOKUP($D$1,'Multipliers and Adjustments'!$A$70:$I$86,TRUNC(COLUMN(G$2)/5)+2,FALSE)*SUMIFS('IEA-MethaneAbatement'!$N:$N,'IEA-MethaneAbatement'!$O:$O,"&lt;"&amp;$B52,'IEA-MethaneAbatement'!$O:$O,"&gt;="&amp;$A52,'IEA-MethaneAbatement'!$M:$M,$D$1,'IEA-MethaneAbatement'!$B:$B,'Country Selector'!$A$2)))*(1+INDEX('EPA to IEA Scaling'!$F$8:$AO$8,,MATCH(G$2,'EPA to IEA Scaling'!$F$1:$AO$1,0)))</f>
        <v>0</v>
      </c>
      <c r="H52" s="31" cm="1">
        <f t="array" ref="H52">((VLOOKUP($B$1,'Multipliers and Adjustments'!$A$70:$I$86,TRUNC(COLUMN(H$2)/5)+2,FALSE)*SUMIFS('IEA-MethaneAbatement'!$N:$N,'IEA-MethaneAbatement'!$O:$O,"&lt;"&amp;$B52,'IEA-MethaneAbatement'!$O:$O,"&gt;="&amp;$A52,'IEA-MethaneAbatement'!$M:$M,$B$1,'IEA-MethaneAbatement'!$B:$B,'Country Selector'!$A$2)+VLOOKUP($C$1,'Multipliers and Adjustments'!$A$70:$I$86,TRUNC(COLUMN(H$2)/5)+2,FALSE)*SUMIFS('IEA-MethaneAbatement'!$N:$N,'IEA-MethaneAbatement'!$O:$O,"&lt;"&amp;$B52,'IEA-MethaneAbatement'!$O:$O,"&gt;="&amp;$A52,'IEA-MethaneAbatement'!$M:$M,$C$1,'IEA-MethaneAbatement'!$B:$B,'Country Selector'!$A$2)+VLOOKUP($D$1,'Multipliers and Adjustments'!$A$70:$I$86,TRUNC(COLUMN(H$2)/5)+2,FALSE)*SUMIFS('IEA-MethaneAbatement'!$N:$N,'IEA-MethaneAbatement'!$O:$O,"&lt;"&amp;$B52,'IEA-MethaneAbatement'!$O:$O,"&gt;="&amp;$A52,'IEA-MethaneAbatement'!$M:$M,$D$1,'IEA-MethaneAbatement'!$B:$B,'Country Selector'!$A$2)))*(1+INDEX('EPA to IEA Scaling'!$F$8:$AO$8,,MATCH(H$2,'EPA to IEA Scaling'!$F$1:$AO$1,0)))</f>
        <v>0</v>
      </c>
      <c r="I52" cm="1">
        <f t="array" ref="I52">((VLOOKUP($B$1,'Multipliers and Adjustments'!$A$70:$I$86,TRUNC(COLUMN(I$2)/5)+2,FALSE)*SUMIFS('IEA-MethaneAbatement'!$N:$N,'IEA-MethaneAbatement'!$O:$O,"&lt;"&amp;$B52,'IEA-MethaneAbatement'!$O:$O,"&gt;="&amp;$A52,'IEA-MethaneAbatement'!$M:$M,$B$1,'IEA-MethaneAbatement'!$B:$B,'Country Selector'!$A$2)+VLOOKUP($C$1,'Multipliers and Adjustments'!$A$70:$I$86,TRUNC(COLUMN(I$2)/5)+2,FALSE)*SUMIFS('IEA-MethaneAbatement'!$N:$N,'IEA-MethaneAbatement'!$O:$O,"&lt;"&amp;$B52,'IEA-MethaneAbatement'!$O:$O,"&gt;="&amp;$A52,'IEA-MethaneAbatement'!$M:$M,$C$1,'IEA-MethaneAbatement'!$B:$B,'Country Selector'!$A$2)+VLOOKUP($D$1,'Multipliers and Adjustments'!$A$70:$I$86,TRUNC(COLUMN(I$2)/5)+2,FALSE)*SUMIFS('IEA-MethaneAbatement'!$N:$N,'IEA-MethaneAbatement'!$O:$O,"&lt;"&amp;$B52,'IEA-MethaneAbatement'!$O:$O,"&gt;="&amp;$A52,'IEA-MethaneAbatement'!$M:$M,$D$1,'IEA-MethaneAbatement'!$B:$B,'Country Selector'!$A$2)))*(1+INDEX('EPA to IEA Scaling'!$F$8:$AO$8,,MATCH(I$2,'EPA to IEA Scaling'!$F$1:$AO$1,0)))</f>
        <v>0</v>
      </c>
      <c r="J52" cm="1">
        <f t="array" ref="J52">((VLOOKUP($B$1,'Multipliers and Adjustments'!$A$70:$I$86,TRUNC(COLUMN(J$2)/5)+2,FALSE)*SUMIFS('IEA-MethaneAbatement'!$N:$N,'IEA-MethaneAbatement'!$O:$O,"&lt;"&amp;$B52,'IEA-MethaneAbatement'!$O:$O,"&gt;="&amp;$A52,'IEA-MethaneAbatement'!$M:$M,$B$1,'IEA-MethaneAbatement'!$B:$B,'Country Selector'!$A$2)+VLOOKUP($C$1,'Multipliers and Adjustments'!$A$70:$I$86,TRUNC(COLUMN(J$2)/5)+2,FALSE)*SUMIFS('IEA-MethaneAbatement'!$N:$N,'IEA-MethaneAbatement'!$O:$O,"&lt;"&amp;$B52,'IEA-MethaneAbatement'!$O:$O,"&gt;="&amp;$A52,'IEA-MethaneAbatement'!$M:$M,$C$1,'IEA-MethaneAbatement'!$B:$B,'Country Selector'!$A$2)+VLOOKUP($D$1,'Multipliers and Adjustments'!$A$70:$I$86,TRUNC(COLUMN(J$2)/5)+2,FALSE)*SUMIFS('IEA-MethaneAbatement'!$N:$N,'IEA-MethaneAbatement'!$O:$O,"&lt;"&amp;$B52,'IEA-MethaneAbatement'!$O:$O,"&gt;="&amp;$A52,'IEA-MethaneAbatement'!$M:$M,$D$1,'IEA-MethaneAbatement'!$B:$B,'Country Selector'!$A$2)))*(1+INDEX('EPA to IEA Scaling'!$F$8:$AO$8,,MATCH(J$2,'EPA to IEA Scaling'!$F$1:$AO$1,0)))</f>
        <v>0</v>
      </c>
      <c r="K52" cm="1">
        <f t="array" ref="K52">((VLOOKUP($B$1,'Multipliers and Adjustments'!$A$70:$I$86,TRUNC(COLUMN(K$2)/5)+2,FALSE)*SUMIFS('IEA-MethaneAbatement'!$N:$N,'IEA-MethaneAbatement'!$O:$O,"&lt;"&amp;$B52,'IEA-MethaneAbatement'!$O:$O,"&gt;="&amp;$A52,'IEA-MethaneAbatement'!$M:$M,$B$1,'IEA-MethaneAbatement'!$B:$B,'Country Selector'!$A$2)+VLOOKUP($C$1,'Multipliers and Adjustments'!$A$70:$I$86,TRUNC(COLUMN(K$2)/5)+2,FALSE)*SUMIFS('IEA-MethaneAbatement'!$N:$N,'IEA-MethaneAbatement'!$O:$O,"&lt;"&amp;$B52,'IEA-MethaneAbatement'!$O:$O,"&gt;="&amp;$A52,'IEA-MethaneAbatement'!$M:$M,$C$1,'IEA-MethaneAbatement'!$B:$B,'Country Selector'!$A$2)+VLOOKUP($D$1,'Multipliers and Adjustments'!$A$70:$I$86,TRUNC(COLUMN(K$2)/5)+2,FALSE)*SUMIFS('IEA-MethaneAbatement'!$N:$N,'IEA-MethaneAbatement'!$O:$O,"&lt;"&amp;$B52,'IEA-MethaneAbatement'!$O:$O,"&gt;="&amp;$A52,'IEA-MethaneAbatement'!$M:$M,$D$1,'IEA-MethaneAbatement'!$B:$B,'Country Selector'!$A$2)))*(1+INDEX('EPA to IEA Scaling'!$F$8:$AO$8,,MATCH(K$2,'EPA to IEA Scaling'!$F$1:$AO$1,0)))</f>
        <v>0</v>
      </c>
      <c r="L52" cm="1">
        <f t="array" ref="L52">((VLOOKUP($B$1,'Multipliers and Adjustments'!$A$70:$I$86,TRUNC(COLUMN(L$2)/5)+2,FALSE)*SUMIFS('IEA-MethaneAbatement'!$N:$N,'IEA-MethaneAbatement'!$O:$O,"&lt;"&amp;$B52,'IEA-MethaneAbatement'!$O:$O,"&gt;="&amp;$A52,'IEA-MethaneAbatement'!$M:$M,$B$1,'IEA-MethaneAbatement'!$B:$B,'Country Selector'!$A$2)+VLOOKUP($C$1,'Multipliers and Adjustments'!$A$70:$I$86,TRUNC(COLUMN(L$2)/5)+2,FALSE)*SUMIFS('IEA-MethaneAbatement'!$N:$N,'IEA-MethaneAbatement'!$O:$O,"&lt;"&amp;$B52,'IEA-MethaneAbatement'!$O:$O,"&gt;="&amp;$A52,'IEA-MethaneAbatement'!$M:$M,$C$1,'IEA-MethaneAbatement'!$B:$B,'Country Selector'!$A$2)+VLOOKUP($D$1,'Multipliers and Adjustments'!$A$70:$I$86,TRUNC(COLUMN(L$2)/5)+2,FALSE)*SUMIFS('IEA-MethaneAbatement'!$N:$N,'IEA-MethaneAbatement'!$O:$O,"&lt;"&amp;$B52,'IEA-MethaneAbatement'!$O:$O,"&gt;="&amp;$A52,'IEA-MethaneAbatement'!$M:$M,$D$1,'IEA-MethaneAbatement'!$B:$B,'Country Selector'!$A$2)))*(1+INDEX('EPA to IEA Scaling'!$F$8:$AO$8,,MATCH(L$2,'EPA to IEA Scaling'!$F$1:$AO$1,0)))</f>
        <v>0</v>
      </c>
      <c r="M52" s="31" cm="1">
        <f t="array" ref="M52">((VLOOKUP($B$1,'Multipliers and Adjustments'!$A$70:$I$86,TRUNC(COLUMN(M$2)/5)+2,FALSE)*SUMIFS('IEA-MethaneAbatement'!$N:$N,'IEA-MethaneAbatement'!$O:$O,"&lt;"&amp;$B52,'IEA-MethaneAbatement'!$O:$O,"&gt;="&amp;$A52,'IEA-MethaneAbatement'!$M:$M,$B$1,'IEA-MethaneAbatement'!$B:$B,'Country Selector'!$A$2)+VLOOKUP($C$1,'Multipliers and Adjustments'!$A$70:$I$86,TRUNC(COLUMN(M$2)/5)+2,FALSE)*SUMIFS('IEA-MethaneAbatement'!$N:$N,'IEA-MethaneAbatement'!$O:$O,"&lt;"&amp;$B52,'IEA-MethaneAbatement'!$O:$O,"&gt;="&amp;$A52,'IEA-MethaneAbatement'!$M:$M,$C$1,'IEA-MethaneAbatement'!$B:$B,'Country Selector'!$A$2)+VLOOKUP($D$1,'Multipliers and Adjustments'!$A$70:$I$86,TRUNC(COLUMN(M$2)/5)+2,FALSE)*SUMIFS('IEA-MethaneAbatement'!$N:$N,'IEA-MethaneAbatement'!$O:$O,"&lt;"&amp;$B52,'IEA-MethaneAbatement'!$O:$O,"&gt;="&amp;$A52,'IEA-MethaneAbatement'!$M:$M,$D$1,'IEA-MethaneAbatement'!$B:$B,'Country Selector'!$A$2)))*(1+INDEX('EPA to IEA Scaling'!$F$8:$AO$8,,MATCH(M$2,'EPA to IEA Scaling'!$F$1:$AO$1,0)))</f>
        <v>0</v>
      </c>
      <c r="N52" cm="1">
        <f t="array" ref="N52">((VLOOKUP($B$1,'Multipliers and Adjustments'!$A$70:$I$86,TRUNC(COLUMN(N$2)/5)+2,FALSE)*SUMIFS('IEA-MethaneAbatement'!$N:$N,'IEA-MethaneAbatement'!$O:$O,"&lt;"&amp;$B52,'IEA-MethaneAbatement'!$O:$O,"&gt;="&amp;$A52,'IEA-MethaneAbatement'!$M:$M,$B$1,'IEA-MethaneAbatement'!$B:$B,'Country Selector'!$A$2)+VLOOKUP($C$1,'Multipliers and Adjustments'!$A$70:$I$86,TRUNC(COLUMN(N$2)/5)+2,FALSE)*SUMIFS('IEA-MethaneAbatement'!$N:$N,'IEA-MethaneAbatement'!$O:$O,"&lt;"&amp;$B52,'IEA-MethaneAbatement'!$O:$O,"&gt;="&amp;$A52,'IEA-MethaneAbatement'!$M:$M,$C$1,'IEA-MethaneAbatement'!$B:$B,'Country Selector'!$A$2)+VLOOKUP($D$1,'Multipliers and Adjustments'!$A$70:$I$86,TRUNC(COLUMN(N$2)/5)+2,FALSE)*SUMIFS('IEA-MethaneAbatement'!$N:$N,'IEA-MethaneAbatement'!$O:$O,"&lt;"&amp;$B52,'IEA-MethaneAbatement'!$O:$O,"&gt;="&amp;$A52,'IEA-MethaneAbatement'!$M:$M,$D$1,'IEA-MethaneAbatement'!$B:$B,'Country Selector'!$A$2)))*(1+INDEX('EPA to IEA Scaling'!$F$8:$AO$8,,MATCH(N$2,'EPA to IEA Scaling'!$F$1:$AO$1,0)))</f>
        <v>0</v>
      </c>
      <c r="O52" cm="1">
        <f t="array" ref="O52">((VLOOKUP($B$1,'Multipliers and Adjustments'!$A$70:$I$86,TRUNC(COLUMN(O$2)/5)+2,FALSE)*SUMIFS('IEA-MethaneAbatement'!$N:$N,'IEA-MethaneAbatement'!$O:$O,"&lt;"&amp;$B52,'IEA-MethaneAbatement'!$O:$O,"&gt;="&amp;$A52,'IEA-MethaneAbatement'!$M:$M,$B$1,'IEA-MethaneAbatement'!$B:$B,'Country Selector'!$A$2)+VLOOKUP($C$1,'Multipliers and Adjustments'!$A$70:$I$86,TRUNC(COLUMN(O$2)/5)+2,FALSE)*SUMIFS('IEA-MethaneAbatement'!$N:$N,'IEA-MethaneAbatement'!$O:$O,"&lt;"&amp;$B52,'IEA-MethaneAbatement'!$O:$O,"&gt;="&amp;$A52,'IEA-MethaneAbatement'!$M:$M,$C$1,'IEA-MethaneAbatement'!$B:$B,'Country Selector'!$A$2)+VLOOKUP($D$1,'Multipliers and Adjustments'!$A$70:$I$86,TRUNC(COLUMN(O$2)/5)+2,FALSE)*SUMIFS('IEA-MethaneAbatement'!$N:$N,'IEA-MethaneAbatement'!$O:$O,"&lt;"&amp;$B52,'IEA-MethaneAbatement'!$O:$O,"&gt;="&amp;$A52,'IEA-MethaneAbatement'!$M:$M,$D$1,'IEA-MethaneAbatement'!$B:$B,'Country Selector'!$A$2)))*(1+INDEX('EPA to IEA Scaling'!$F$8:$AO$8,,MATCH(O$2,'EPA to IEA Scaling'!$F$1:$AO$1,0)))</f>
        <v>0</v>
      </c>
      <c r="P52" cm="1">
        <f t="array" ref="P52">((VLOOKUP($B$1,'Multipliers and Adjustments'!$A$70:$I$86,TRUNC(COLUMN(P$2)/5)+2,FALSE)*SUMIFS('IEA-MethaneAbatement'!$N:$N,'IEA-MethaneAbatement'!$O:$O,"&lt;"&amp;$B52,'IEA-MethaneAbatement'!$O:$O,"&gt;="&amp;$A52,'IEA-MethaneAbatement'!$M:$M,$B$1,'IEA-MethaneAbatement'!$B:$B,'Country Selector'!$A$2)+VLOOKUP($C$1,'Multipliers and Adjustments'!$A$70:$I$86,TRUNC(COLUMN(P$2)/5)+2,FALSE)*SUMIFS('IEA-MethaneAbatement'!$N:$N,'IEA-MethaneAbatement'!$O:$O,"&lt;"&amp;$B52,'IEA-MethaneAbatement'!$O:$O,"&gt;="&amp;$A52,'IEA-MethaneAbatement'!$M:$M,$C$1,'IEA-MethaneAbatement'!$B:$B,'Country Selector'!$A$2)+VLOOKUP($D$1,'Multipliers and Adjustments'!$A$70:$I$86,TRUNC(COLUMN(P$2)/5)+2,FALSE)*SUMIFS('IEA-MethaneAbatement'!$N:$N,'IEA-MethaneAbatement'!$O:$O,"&lt;"&amp;$B52,'IEA-MethaneAbatement'!$O:$O,"&gt;="&amp;$A52,'IEA-MethaneAbatement'!$M:$M,$D$1,'IEA-MethaneAbatement'!$B:$B,'Country Selector'!$A$2)))*(1+INDEX('EPA to IEA Scaling'!$F$8:$AO$8,,MATCH(P$2,'EPA to IEA Scaling'!$F$1:$AO$1,0)))</f>
        <v>0</v>
      </c>
      <c r="Q52" cm="1">
        <f t="array" ref="Q52">((VLOOKUP($B$1,'Multipliers and Adjustments'!$A$70:$I$86,TRUNC(COLUMN(Q$2)/5)+2,FALSE)*SUMIFS('IEA-MethaneAbatement'!$N:$N,'IEA-MethaneAbatement'!$O:$O,"&lt;"&amp;$B52,'IEA-MethaneAbatement'!$O:$O,"&gt;="&amp;$A52,'IEA-MethaneAbatement'!$M:$M,$B$1,'IEA-MethaneAbatement'!$B:$B,'Country Selector'!$A$2)+VLOOKUP($C$1,'Multipliers and Adjustments'!$A$70:$I$86,TRUNC(COLUMN(Q$2)/5)+2,FALSE)*SUMIFS('IEA-MethaneAbatement'!$N:$N,'IEA-MethaneAbatement'!$O:$O,"&lt;"&amp;$B52,'IEA-MethaneAbatement'!$O:$O,"&gt;="&amp;$A52,'IEA-MethaneAbatement'!$M:$M,$C$1,'IEA-MethaneAbatement'!$B:$B,'Country Selector'!$A$2)+VLOOKUP($D$1,'Multipliers and Adjustments'!$A$70:$I$86,TRUNC(COLUMN(Q$2)/5)+2,FALSE)*SUMIFS('IEA-MethaneAbatement'!$N:$N,'IEA-MethaneAbatement'!$O:$O,"&lt;"&amp;$B52,'IEA-MethaneAbatement'!$O:$O,"&gt;="&amp;$A52,'IEA-MethaneAbatement'!$M:$M,$D$1,'IEA-MethaneAbatement'!$B:$B,'Country Selector'!$A$2)))*(1+INDEX('EPA to IEA Scaling'!$F$8:$AO$8,,MATCH(Q$2,'EPA to IEA Scaling'!$F$1:$AO$1,0)))</f>
        <v>0</v>
      </c>
      <c r="R52" s="31" cm="1">
        <f t="array" ref="R52">((VLOOKUP($B$1,'Multipliers and Adjustments'!$A$70:$I$86,TRUNC(COLUMN(R$2)/5)+2,FALSE)*SUMIFS('IEA-MethaneAbatement'!$N:$N,'IEA-MethaneAbatement'!$O:$O,"&lt;"&amp;$B52,'IEA-MethaneAbatement'!$O:$O,"&gt;="&amp;$A52,'IEA-MethaneAbatement'!$M:$M,$B$1,'IEA-MethaneAbatement'!$B:$B,'Country Selector'!$A$2)+VLOOKUP($C$1,'Multipliers and Adjustments'!$A$70:$I$86,TRUNC(COLUMN(R$2)/5)+2,FALSE)*SUMIFS('IEA-MethaneAbatement'!$N:$N,'IEA-MethaneAbatement'!$O:$O,"&lt;"&amp;$B52,'IEA-MethaneAbatement'!$O:$O,"&gt;="&amp;$A52,'IEA-MethaneAbatement'!$M:$M,$C$1,'IEA-MethaneAbatement'!$B:$B,'Country Selector'!$A$2)+VLOOKUP($D$1,'Multipliers and Adjustments'!$A$70:$I$86,TRUNC(COLUMN(R$2)/5)+2,FALSE)*SUMIFS('IEA-MethaneAbatement'!$N:$N,'IEA-MethaneAbatement'!$O:$O,"&lt;"&amp;$B52,'IEA-MethaneAbatement'!$O:$O,"&gt;="&amp;$A52,'IEA-MethaneAbatement'!$M:$M,$D$1,'IEA-MethaneAbatement'!$B:$B,'Country Selector'!$A$2)))*(1+INDEX('EPA to IEA Scaling'!$F$8:$AO$8,,MATCH(R$2,'EPA to IEA Scaling'!$F$1:$AO$1,0)))</f>
        <v>0</v>
      </c>
      <c r="S52" cm="1">
        <f t="array" ref="S52">((VLOOKUP($B$1,'Multipliers and Adjustments'!$A$70:$I$86,TRUNC(COLUMN(S$2)/5)+2,FALSE)*SUMIFS('IEA-MethaneAbatement'!$N:$N,'IEA-MethaneAbatement'!$O:$O,"&lt;"&amp;$B52,'IEA-MethaneAbatement'!$O:$O,"&gt;="&amp;$A52,'IEA-MethaneAbatement'!$M:$M,$B$1,'IEA-MethaneAbatement'!$B:$B,'Country Selector'!$A$2)+VLOOKUP($C$1,'Multipliers and Adjustments'!$A$70:$I$86,TRUNC(COLUMN(S$2)/5)+2,FALSE)*SUMIFS('IEA-MethaneAbatement'!$N:$N,'IEA-MethaneAbatement'!$O:$O,"&lt;"&amp;$B52,'IEA-MethaneAbatement'!$O:$O,"&gt;="&amp;$A52,'IEA-MethaneAbatement'!$M:$M,$C$1,'IEA-MethaneAbatement'!$B:$B,'Country Selector'!$A$2)+VLOOKUP($D$1,'Multipliers and Adjustments'!$A$70:$I$86,TRUNC(COLUMN(S$2)/5)+2,FALSE)*SUMIFS('IEA-MethaneAbatement'!$N:$N,'IEA-MethaneAbatement'!$O:$O,"&lt;"&amp;$B52,'IEA-MethaneAbatement'!$O:$O,"&gt;="&amp;$A52,'IEA-MethaneAbatement'!$M:$M,$D$1,'IEA-MethaneAbatement'!$B:$B,'Country Selector'!$A$2)))*(1+INDEX('EPA to IEA Scaling'!$F$8:$AO$8,,MATCH(S$2,'EPA to IEA Scaling'!$F$1:$AO$1,0)))</f>
        <v>0</v>
      </c>
      <c r="T52" cm="1">
        <f t="array" ref="T52">((VLOOKUP($B$1,'Multipliers and Adjustments'!$A$70:$I$86,TRUNC(COLUMN(T$2)/5)+2,FALSE)*SUMIFS('IEA-MethaneAbatement'!$N:$N,'IEA-MethaneAbatement'!$O:$O,"&lt;"&amp;$B52,'IEA-MethaneAbatement'!$O:$O,"&gt;="&amp;$A52,'IEA-MethaneAbatement'!$M:$M,$B$1,'IEA-MethaneAbatement'!$B:$B,'Country Selector'!$A$2)+VLOOKUP($C$1,'Multipliers and Adjustments'!$A$70:$I$86,TRUNC(COLUMN(T$2)/5)+2,FALSE)*SUMIFS('IEA-MethaneAbatement'!$N:$N,'IEA-MethaneAbatement'!$O:$O,"&lt;"&amp;$B52,'IEA-MethaneAbatement'!$O:$O,"&gt;="&amp;$A52,'IEA-MethaneAbatement'!$M:$M,$C$1,'IEA-MethaneAbatement'!$B:$B,'Country Selector'!$A$2)+VLOOKUP($D$1,'Multipliers and Adjustments'!$A$70:$I$86,TRUNC(COLUMN(T$2)/5)+2,FALSE)*SUMIFS('IEA-MethaneAbatement'!$N:$N,'IEA-MethaneAbatement'!$O:$O,"&lt;"&amp;$B52,'IEA-MethaneAbatement'!$O:$O,"&gt;="&amp;$A52,'IEA-MethaneAbatement'!$M:$M,$D$1,'IEA-MethaneAbatement'!$B:$B,'Country Selector'!$A$2)))*(1+INDEX('EPA to IEA Scaling'!$F$8:$AO$8,,MATCH(T$2,'EPA to IEA Scaling'!$F$1:$AO$1,0)))</f>
        <v>0</v>
      </c>
      <c r="U52" cm="1">
        <f t="array" ref="U52">((VLOOKUP($B$1,'Multipliers and Adjustments'!$A$70:$I$86,TRUNC(COLUMN(U$2)/5)+2,FALSE)*SUMIFS('IEA-MethaneAbatement'!$N:$N,'IEA-MethaneAbatement'!$O:$O,"&lt;"&amp;$B52,'IEA-MethaneAbatement'!$O:$O,"&gt;="&amp;$A52,'IEA-MethaneAbatement'!$M:$M,$B$1,'IEA-MethaneAbatement'!$B:$B,'Country Selector'!$A$2)+VLOOKUP($C$1,'Multipliers and Adjustments'!$A$70:$I$86,TRUNC(COLUMN(U$2)/5)+2,FALSE)*SUMIFS('IEA-MethaneAbatement'!$N:$N,'IEA-MethaneAbatement'!$O:$O,"&lt;"&amp;$B52,'IEA-MethaneAbatement'!$O:$O,"&gt;="&amp;$A52,'IEA-MethaneAbatement'!$M:$M,$C$1,'IEA-MethaneAbatement'!$B:$B,'Country Selector'!$A$2)+VLOOKUP($D$1,'Multipliers and Adjustments'!$A$70:$I$86,TRUNC(COLUMN(U$2)/5)+2,FALSE)*SUMIFS('IEA-MethaneAbatement'!$N:$N,'IEA-MethaneAbatement'!$O:$O,"&lt;"&amp;$B52,'IEA-MethaneAbatement'!$O:$O,"&gt;="&amp;$A52,'IEA-MethaneAbatement'!$M:$M,$D$1,'IEA-MethaneAbatement'!$B:$B,'Country Selector'!$A$2)))*(1+INDEX('EPA to IEA Scaling'!$F$8:$AO$8,,MATCH(U$2,'EPA to IEA Scaling'!$F$1:$AO$1,0)))</f>
        <v>0</v>
      </c>
      <c r="V52" cm="1">
        <f t="array" ref="V52">((VLOOKUP($B$1,'Multipliers and Adjustments'!$A$70:$I$86,TRUNC(COLUMN(V$2)/5)+2,FALSE)*SUMIFS('IEA-MethaneAbatement'!$N:$N,'IEA-MethaneAbatement'!$O:$O,"&lt;"&amp;$B52,'IEA-MethaneAbatement'!$O:$O,"&gt;="&amp;$A52,'IEA-MethaneAbatement'!$M:$M,$B$1,'IEA-MethaneAbatement'!$B:$B,'Country Selector'!$A$2)+VLOOKUP($C$1,'Multipliers and Adjustments'!$A$70:$I$86,TRUNC(COLUMN(V$2)/5)+2,FALSE)*SUMIFS('IEA-MethaneAbatement'!$N:$N,'IEA-MethaneAbatement'!$O:$O,"&lt;"&amp;$B52,'IEA-MethaneAbatement'!$O:$O,"&gt;="&amp;$A52,'IEA-MethaneAbatement'!$M:$M,$C$1,'IEA-MethaneAbatement'!$B:$B,'Country Selector'!$A$2)+VLOOKUP($D$1,'Multipliers and Adjustments'!$A$70:$I$86,TRUNC(COLUMN(V$2)/5)+2,FALSE)*SUMIFS('IEA-MethaneAbatement'!$N:$N,'IEA-MethaneAbatement'!$O:$O,"&lt;"&amp;$B52,'IEA-MethaneAbatement'!$O:$O,"&gt;="&amp;$A52,'IEA-MethaneAbatement'!$M:$M,$D$1,'IEA-MethaneAbatement'!$B:$B,'Country Selector'!$A$2)))*(1+INDEX('EPA to IEA Scaling'!$F$8:$AO$8,,MATCH(V$2,'EPA to IEA Scaling'!$F$1:$AO$1,0)))</f>
        <v>0</v>
      </c>
      <c r="W52" s="31" cm="1">
        <f t="array" ref="W52">((VLOOKUP($B$1,'Multipliers and Adjustments'!$A$70:$I$86,TRUNC(COLUMN(W$2)/5)+2,FALSE)*SUMIFS('IEA-MethaneAbatement'!$N:$N,'IEA-MethaneAbatement'!$O:$O,"&lt;"&amp;$B52,'IEA-MethaneAbatement'!$O:$O,"&gt;="&amp;$A52,'IEA-MethaneAbatement'!$M:$M,$B$1,'IEA-MethaneAbatement'!$B:$B,'Country Selector'!$A$2)+VLOOKUP($C$1,'Multipliers and Adjustments'!$A$70:$I$86,TRUNC(COLUMN(W$2)/5)+2,FALSE)*SUMIFS('IEA-MethaneAbatement'!$N:$N,'IEA-MethaneAbatement'!$O:$O,"&lt;"&amp;$B52,'IEA-MethaneAbatement'!$O:$O,"&gt;="&amp;$A52,'IEA-MethaneAbatement'!$M:$M,$C$1,'IEA-MethaneAbatement'!$B:$B,'Country Selector'!$A$2)+VLOOKUP($D$1,'Multipliers and Adjustments'!$A$70:$I$86,TRUNC(COLUMN(W$2)/5)+2,FALSE)*SUMIFS('IEA-MethaneAbatement'!$N:$N,'IEA-MethaneAbatement'!$O:$O,"&lt;"&amp;$B52,'IEA-MethaneAbatement'!$O:$O,"&gt;="&amp;$A52,'IEA-MethaneAbatement'!$M:$M,$D$1,'IEA-MethaneAbatement'!$B:$B,'Country Selector'!$A$2)))*(1+INDEX('EPA to IEA Scaling'!$F$8:$AO$8,,MATCH(W$2,'EPA to IEA Scaling'!$F$1:$AO$1,0)))</f>
        <v>0</v>
      </c>
      <c r="X52" cm="1">
        <f t="array" ref="X52">((VLOOKUP($B$1,'Multipliers and Adjustments'!$A$70:$I$86,TRUNC(COLUMN(X$2)/5)+2,FALSE)*SUMIFS('IEA-MethaneAbatement'!$N:$N,'IEA-MethaneAbatement'!$O:$O,"&lt;"&amp;$B52,'IEA-MethaneAbatement'!$O:$O,"&gt;="&amp;$A52,'IEA-MethaneAbatement'!$M:$M,$B$1,'IEA-MethaneAbatement'!$B:$B,'Country Selector'!$A$2)+VLOOKUP($C$1,'Multipliers and Adjustments'!$A$70:$I$86,TRUNC(COLUMN(X$2)/5)+2,FALSE)*SUMIFS('IEA-MethaneAbatement'!$N:$N,'IEA-MethaneAbatement'!$O:$O,"&lt;"&amp;$B52,'IEA-MethaneAbatement'!$O:$O,"&gt;="&amp;$A52,'IEA-MethaneAbatement'!$M:$M,$C$1,'IEA-MethaneAbatement'!$B:$B,'Country Selector'!$A$2)+VLOOKUP($D$1,'Multipliers and Adjustments'!$A$70:$I$86,TRUNC(COLUMN(X$2)/5)+2,FALSE)*SUMIFS('IEA-MethaneAbatement'!$N:$N,'IEA-MethaneAbatement'!$O:$O,"&lt;"&amp;$B52,'IEA-MethaneAbatement'!$O:$O,"&gt;="&amp;$A52,'IEA-MethaneAbatement'!$M:$M,$D$1,'IEA-MethaneAbatement'!$B:$B,'Country Selector'!$A$2)))*(1+INDEX('EPA to IEA Scaling'!$F$8:$AO$8,,MATCH(X$2,'EPA to IEA Scaling'!$F$1:$AO$1,0)))</f>
        <v>0</v>
      </c>
      <c r="Y52" cm="1">
        <f t="array" ref="Y52">((VLOOKUP($B$1,'Multipliers and Adjustments'!$A$70:$I$86,TRUNC(COLUMN(Y$2)/5)+2,FALSE)*SUMIFS('IEA-MethaneAbatement'!$N:$N,'IEA-MethaneAbatement'!$O:$O,"&lt;"&amp;$B52,'IEA-MethaneAbatement'!$O:$O,"&gt;="&amp;$A52,'IEA-MethaneAbatement'!$M:$M,$B$1,'IEA-MethaneAbatement'!$B:$B,'Country Selector'!$A$2)+VLOOKUP($C$1,'Multipliers and Adjustments'!$A$70:$I$86,TRUNC(COLUMN(Y$2)/5)+2,FALSE)*SUMIFS('IEA-MethaneAbatement'!$N:$N,'IEA-MethaneAbatement'!$O:$O,"&lt;"&amp;$B52,'IEA-MethaneAbatement'!$O:$O,"&gt;="&amp;$A52,'IEA-MethaneAbatement'!$M:$M,$C$1,'IEA-MethaneAbatement'!$B:$B,'Country Selector'!$A$2)+VLOOKUP($D$1,'Multipliers and Adjustments'!$A$70:$I$86,TRUNC(COLUMN(Y$2)/5)+2,FALSE)*SUMIFS('IEA-MethaneAbatement'!$N:$N,'IEA-MethaneAbatement'!$O:$O,"&lt;"&amp;$B52,'IEA-MethaneAbatement'!$O:$O,"&gt;="&amp;$A52,'IEA-MethaneAbatement'!$M:$M,$D$1,'IEA-MethaneAbatement'!$B:$B,'Country Selector'!$A$2)))*(1+INDEX('EPA to IEA Scaling'!$F$8:$AO$8,,MATCH(Y$2,'EPA to IEA Scaling'!$F$1:$AO$1,0)))</f>
        <v>0</v>
      </c>
      <c r="Z52" cm="1">
        <f t="array" ref="Z52">((VLOOKUP($B$1,'Multipliers and Adjustments'!$A$70:$I$86,TRUNC(COLUMN(Z$2)/5)+2,FALSE)*SUMIFS('IEA-MethaneAbatement'!$N:$N,'IEA-MethaneAbatement'!$O:$O,"&lt;"&amp;$B52,'IEA-MethaneAbatement'!$O:$O,"&gt;="&amp;$A52,'IEA-MethaneAbatement'!$M:$M,$B$1,'IEA-MethaneAbatement'!$B:$B,'Country Selector'!$A$2)+VLOOKUP($C$1,'Multipliers and Adjustments'!$A$70:$I$86,TRUNC(COLUMN(Z$2)/5)+2,FALSE)*SUMIFS('IEA-MethaneAbatement'!$N:$N,'IEA-MethaneAbatement'!$O:$O,"&lt;"&amp;$B52,'IEA-MethaneAbatement'!$O:$O,"&gt;="&amp;$A52,'IEA-MethaneAbatement'!$M:$M,$C$1,'IEA-MethaneAbatement'!$B:$B,'Country Selector'!$A$2)+VLOOKUP($D$1,'Multipliers and Adjustments'!$A$70:$I$86,TRUNC(COLUMN(Z$2)/5)+2,FALSE)*SUMIFS('IEA-MethaneAbatement'!$N:$N,'IEA-MethaneAbatement'!$O:$O,"&lt;"&amp;$B52,'IEA-MethaneAbatement'!$O:$O,"&gt;="&amp;$A52,'IEA-MethaneAbatement'!$M:$M,$D$1,'IEA-MethaneAbatement'!$B:$B,'Country Selector'!$A$2)))*(1+INDEX('EPA to IEA Scaling'!$F$8:$AO$8,,MATCH(Z$2,'EPA to IEA Scaling'!$F$1:$AO$1,0)))</f>
        <v>0</v>
      </c>
      <c r="AA52" cm="1">
        <f t="array" ref="AA52">((VLOOKUP($B$1,'Multipliers and Adjustments'!$A$70:$I$86,TRUNC(COLUMN(AA$2)/5)+2,FALSE)*SUMIFS('IEA-MethaneAbatement'!$N:$N,'IEA-MethaneAbatement'!$O:$O,"&lt;"&amp;$B52,'IEA-MethaneAbatement'!$O:$O,"&gt;="&amp;$A52,'IEA-MethaneAbatement'!$M:$M,$B$1,'IEA-MethaneAbatement'!$B:$B,'Country Selector'!$A$2)+VLOOKUP($C$1,'Multipliers and Adjustments'!$A$70:$I$86,TRUNC(COLUMN(AA$2)/5)+2,FALSE)*SUMIFS('IEA-MethaneAbatement'!$N:$N,'IEA-MethaneAbatement'!$O:$O,"&lt;"&amp;$B52,'IEA-MethaneAbatement'!$O:$O,"&gt;="&amp;$A52,'IEA-MethaneAbatement'!$M:$M,$C$1,'IEA-MethaneAbatement'!$B:$B,'Country Selector'!$A$2)+VLOOKUP($D$1,'Multipliers and Adjustments'!$A$70:$I$86,TRUNC(COLUMN(AA$2)/5)+2,FALSE)*SUMIFS('IEA-MethaneAbatement'!$N:$N,'IEA-MethaneAbatement'!$O:$O,"&lt;"&amp;$B52,'IEA-MethaneAbatement'!$O:$O,"&gt;="&amp;$A52,'IEA-MethaneAbatement'!$M:$M,$D$1,'IEA-MethaneAbatement'!$B:$B,'Country Selector'!$A$2)))*(1+INDEX('EPA to IEA Scaling'!$F$8:$AO$8,,MATCH(AA$2,'EPA to IEA Scaling'!$F$1:$AO$1,0)))</f>
        <v>0</v>
      </c>
      <c r="AB52" s="31" cm="1">
        <f t="array" ref="AB52">((VLOOKUP($B$1,'Multipliers and Adjustments'!$A$70:$I$86,TRUNC(COLUMN(AB$2)/5)+2,FALSE)*SUMIFS('IEA-MethaneAbatement'!$N:$N,'IEA-MethaneAbatement'!$O:$O,"&lt;"&amp;$B52,'IEA-MethaneAbatement'!$O:$O,"&gt;="&amp;$A52,'IEA-MethaneAbatement'!$M:$M,$B$1,'IEA-MethaneAbatement'!$B:$B,'Country Selector'!$A$2)+VLOOKUP($C$1,'Multipliers and Adjustments'!$A$70:$I$86,TRUNC(COLUMN(AB$2)/5)+2,FALSE)*SUMIFS('IEA-MethaneAbatement'!$N:$N,'IEA-MethaneAbatement'!$O:$O,"&lt;"&amp;$B52,'IEA-MethaneAbatement'!$O:$O,"&gt;="&amp;$A52,'IEA-MethaneAbatement'!$M:$M,$C$1,'IEA-MethaneAbatement'!$B:$B,'Country Selector'!$A$2)+VLOOKUP($D$1,'Multipliers and Adjustments'!$A$70:$I$86,TRUNC(COLUMN(AB$2)/5)+2,FALSE)*SUMIFS('IEA-MethaneAbatement'!$N:$N,'IEA-MethaneAbatement'!$O:$O,"&lt;"&amp;$B52,'IEA-MethaneAbatement'!$O:$O,"&gt;="&amp;$A52,'IEA-MethaneAbatement'!$M:$M,$D$1,'IEA-MethaneAbatement'!$B:$B,'Country Selector'!$A$2)))*(1+INDEX('EPA to IEA Scaling'!$F$8:$AO$8,,MATCH(AB$2,'EPA to IEA Scaling'!$F$1:$AO$1,0)))</f>
        <v>0</v>
      </c>
      <c r="AC52" cm="1">
        <f t="array" ref="AC52">((VLOOKUP($B$1,'Multipliers and Adjustments'!$A$70:$I$86,TRUNC(COLUMN(AC$2)/5)+2,FALSE)*SUMIFS('IEA-MethaneAbatement'!$N:$N,'IEA-MethaneAbatement'!$O:$O,"&lt;"&amp;$B52,'IEA-MethaneAbatement'!$O:$O,"&gt;="&amp;$A52,'IEA-MethaneAbatement'!$M:$M,$B$1,'IEA-MethaneAbatement'!$B:$B,'Country Selector'!$A$2)+VLOOKUP($C$1,'Multipliers and Adjustments'!$A$70:$I$86,TRUNC(COLUMN(AC$2)/5)+2,FALSE)*SUMIFS('IEA-MethaneAbatement'!$N:$N,'IEA-MethaneAbatement'!$O:$O,"&lt;"&amp;$B52,'IEA-MethaneAbatement'!$O:$O,"&gt;="&amp;$A52,'IEA-MethaneAbatement'!$M:$M,$C$1,'IEA-MethaneAbatement'!$B:$B,'Country Selector'!$A$2)+VLOOKUP($D$1,'Multipliers and Adjustments'!$A$70:$I$86,TRUNC(COLUMN(AC$2)/5)+2,FALSE)*SUMIFS('IEA-MethaneAbatement'!$N:$N,'IEA-MethaneAbatement'!$O:$O,"&lt;"&amp;$B52,'IEA-MethaneAbatement'!$O:$O,"&gt;="&amp;$A52,'IEA-MethaneAbatement'!$M:$M,$D$1,'IEA-MethaneAbatement'!$B:$B,'Country Selector'!$A$2)))*(1+INDEX('EPA to IEA Scaling'!$F$8:$AO$8,,MATCH(AC$2,'EPA to IEA Scaling'!$F$1:$AO$1,0)))</f>
        <v>0</v>
      </c>
      <c r="AD52" cm="1">
        <f t="array" ref="AD52">((VLOOKUP($B$1,'Multipliers and Adjustments'!$A$70:$I$86,TRUNC(COLUMN(AD$2)/5)+2,FALSE)*SUMIFS('IEA-MethaneAbatement'!$N:$N,'IEA-MethaneAbatement'!$O:$O,"&lt;"&amp;$B52,'IEA-MethaneAbatement'!$O:$O,"&gt;="&amp;$A52,'IEA-MethaneAbatement'!$M:$M,$B$1,'IEA-MethaneAbatement'!$B:$B,'Country Selector'!$A$2)+VLOOKUP($C$1,'Multipliers and Adjustments'!$A$70:$I$86,TRUNC(COLUMN(AD$2)/5)+2,FALSE)*SUMIFS('IEA-MethaneAbatement'!$N:$N,'IEA-MethaneAbatement'!$O:$O,"&lt;"&amp;$B52,'IEA-MethaneAbatement'!$O:$O,"&gt;="&amp;$A52,'IEA-MethaneAbatement'!$M:$M,$C$1,'IEA-MethaneAbatement'!$B:$B,'Country Selector'!$A$2)+VLOOKUP($D$1,'Multipliers and Adjustments'!$A$70:$I$86,TRUNC(COLUMN(AD$2)/5)+2,FALSE)*SUMIFS('IEA-MethaneAbatement'!$N:$N,'IEA-MethaneAbatement'!$O:$O,"&lt;"&amp;$B52,'IEA-MethaneAbatement'!$O:$O,"&gt;="&amp;$A52,'IEA-MethaneAbatement'!$M:$M,$D$1,'IEA-MethaneAbatement'!$B:$B,'Country Selector'!$A$2)))*(1+INDEX('EPA to IEA Scaling'!$F$8:$AO$8,,MATCH(AD$2,'EPA to IEA Scaling'!$F$1:$AO$1,0)))</f>
        <v>0</v>
      </c>
      <c r="AE52" cm="1">
        <f t="array" ref="AE52">((VLOOKUP($B$1,'Multipliers and Adjustments'!$A$70:$I$86,TRUNC(COLUMN(AE$2)/5)+2,FALSE)*SUMIFS('IEA-MethaneAbatement'!$N:$N,'IEA-MethaneAbatement'!$O:$O,"&lt;"&amp;$B52,'IEA-MethaneAbatement'!$O:$O,"&gt;="&amp;$A52,'IEA-MethaneAbatement'!$M:$M,$B$1,'IEA-MethaneAbatement'!$B:$B,'Country Selector'!$A$2)+VLOOKUP($C$1,'Multipliers and Adjustments'!$A$70:$I$86,TRUNC(COLUMN(AE$2)/5)+2,FALSE)*SUMIFS('IEA-MethaneAbatement'!$N:$N,'IEA-MethaneAbatement'!$O:$O,"&lt;"&amp;$B52,'IEA-MethaneAbatement'!$O:$O,"&gt;="&amp;$A52,'IEA-MethaneAbatement'!$M:$M,$C$1,'IEA-MethaneAbatement'!$B:$B,'Country Selector'!$A$2)+VLOOKUP($D$1,'Multipliers and Adjustments'!$A$70:$I$86,TRUNC(COLUMN(AE$2)/5)+2,FALSE)*SUMIFS('IEA-MethaneAbatement'!$N:$N,'IEA-MethaneAbatement'!$O:$O,"&lt;"&amp;$B52,'IEA-MethaneAbatement'!$O:$O,"&gt;="&amp;$A52,'IEA-MethaneAbatement'!$M:$M,$D$1,'IEA-MethaneAbatement'!$B:$B,'Country Selector'!$A$2)))*(1+INDEX('EPA to IEA Scaling'!$F$8:$AO$8,,MATCH(AE$2,'EPA to IEA Scaling'!$F$1:$AO$1,0)))</f>
        <v>0</v>
      </c>
      <c r="AF52" cm="1">
        <f t="array" ref="AF52">((VLOOKUP($B$1,'Multipliers and Adjustments'!$A$70:$I$86,TRUNC(COLUMN(AF$2)/5)+2,FALSE)*SUMIFS('IEA-MethaneAbatement'!$N:$N,'IEA-MethaneAbatement'!$O:$O,"&lt;"&amp;$B52,'IEA-MethaneAbatement'!$O:$O,"&gt;="&amp;$A52,'IEA-MethaneAbatement'!$M:$M,$B$1,'IEA-MethaneAbatement'!$B:$B,'Country Selector'!$A$2)+VLOOKUP($C$1,'Multipliers and Adjustments'!$A$70:$I$86,TRUNC(COLUMN(AF$2)/5)+2,FALSE)*SUMIFS('IEA-MethaneAbatement'!$N:$N,'IEA-MethaneAbatement'!$O:$O,"&lt;"&amp;$B52,'IEA-MethaneAbatement'!$O:$O,"&gt;="&amp;$A52,'IEA-MethaneAbatement'!$M:$M,$C$1,'IEA-MethaneAbatement'!$B:$B,'Country Selector'!$A$2)+VLOOKUP($D$1,'Multipliers and Adjustments'!$A$70:$I$86,TRUNC(COLUMN(AF$2)/5)+2,FALSE)*SUMIFS('IEA-MethaneAbatement'!$N:$N,'IEA-MethaneAbatement'!$O:$O,"&lt;"&amp;$B52,'IEA-MethaneAbatement'!$O:$O,"&gt;="&amp;$A52,'IEA-MethaneAbatement'!$M:$M,$D$1,'IEA-MethaneAbatement'!$B:$B,'Country Selector'!$A$2)))*(1+INDEX('EPA to IEA Scaling'!$F$8:$AO$8,,MATCH(AF$2,'EPA to IEA Scaling'!$F$1:$AO$1,0)))</f>
        <v>0</v>
      </c>
      <c r="AG52" s="31" cm="1">
        <f t="array" ref="AG52">((VLOOKUP($B$1,'Multipliers and Adjustments'!$A$70:$I$86,TRUNC(COLUMN(AG$2)/5)+2,FALSE)*SUMIFS('IEA-MethaneAbatement'!$N:$N,'IEA-MethaneAbatement'!$O:$O,"&lt;"&amp;$B52,'IEA-MethaneAbatement'!$O:$O,"&gt;="&amp;$A52,'IEA-MethaneAbatement'!$M:$M,$B$1,'IEA-MethaneAbatement'!$B:$B,'Country Selector'!$A$2)+VLOOKUP($C$1,'Multipliers and Adjustments'!$A$70:$I$86,TRUNC(COLUMN(AG$2)/5)+2,FALSE)*SUMIFS('IEA-MethaneAbatement'!$N:$N,'IEA-MethaneAbatement'!$O:$O,"&lt;"&amp;$B52,'IEA-MethaneAbatement'!$O:$O,"&gt;="&amp;$A52,'IEA-MethaneAbatement'!$M:$M,$C$1,'IEA-MethaneAbatement'!$B:$B,'Country Selector'!$A$2)+VLOOKUP($D$1,'Multipliers and Adjustments'!$A$70:$I$86,TRUNC(COLUMN(AG$2)/5)+2,FALSE)*SUMIFS('IEA-MethaneAbatement'!$N:$N,'IEA-MethaneAbatement'!$O:$O,"&lt;"&amp;$B52,'IEA-MethaneAbatement'!$O:$O,"&gt;="&amp;$A52,'IEA-MethaneAbatement'!$M:$M,$D$1,'IEA-MethaneAbatement'!$B:$B,'Country Selector'!$A$2)))*(1+INDEX('EPA to IEA Scaling'!$F$8:$AO$8,,MATCH(AG$2,'EPA to IEA Scaling'!$F$1:$AO$1,0)))</f>
        <v>0</v>
      </c>
      <c r="AH52" cm="1">
        <f t="array" ref="AH52">((VLOOKUP($B$1,'Multipliers and Adjustments'!$A$70:$I$86,TRUNC(COLUMN(AH$2)/5)+2,FALSE)*SUMIFS('IEA-MethaneAbatement'!$N:$N,'IEA-MethaneAbatement'!$O:$O,"&lt;"&amp;$B52,'IEA-MethaneAbatement'!$O:$O,"&gt;="&amp;$A52,'IEA-MethaneAbatement'!$M:$M,$B$1,'IEA-MethaneAbatement'!$B:$B,'Country Selector'!$A$2)+VLOOKUP($C$1,'Multipliers and Adjustments'!$A$70:$I$86,TRUNC(COLUMN(AH$2)/5)+2,FALSE)*SUMIFS('IEA-MethaneAbatement'!$N:$N,'IEA-MethaneAbatement'!$O:$O,"&lt;"&amp;$B52,'IEA-MethaneAbatement'!$O:$O,"&gt;="&amp;$A52,'IEA-MethaneAbatement'!$M:$M,$C$1,'IEA-MethaneAbatement'!$B:$B,'Country Selector'!$A$2)+VLOOKUP($D$1,'Multipliers and Adjustments'!$A$70:$I$86,TRUNC(COLUMN(AH$2)/5)+2,FALSE)*SUMIFS('IEA-MethaneAbatement'!$N:$N,'IEA-MethaneAbatement'!$O:$O,"&lt;"&amp;$B52,'IEA-MethaneAbatement'!$O:$O,"&gt;="&amp;$A52,'IEA-MethaneAbatement'!$M:$M,$D$1,'IEA-MethaneAbatement'!$B:$B,'Country Selector'!$A$2)))*(1+INDEX('EPA to IEA Scaling'!$F$8:$AO$8,,MATCH(AH$2,'EPA to IEA Scaling'!$F$1:$AO$1,0)))</f>
        <v>0</v>
      </c>
      <c r="AI52" cm="1">
        <f t="array" ref="AI52">((VLOOKUP($B$1,'Multipliers and Adjustments'!$A$70:$I$86,TRUNC(COLUMN(AI$2)/5)+2,FALSE)*SUMIFS('IEA-MethaneAbatement'!$N:$N,'IEA-MethaneAbatement'!$O:$O,"&lt;"&amp;$B52,'IEA-MethaneAbatement'!$O:$O,"&gt;="&amp;$A52,'IEA-MethaneAbatement'!$M:$M,$B$1,'IEA-MethaneAbatement'!$B:$B,'Country Selector'!$A$2)+VLOOKUP($C$1,'Multipliers and Adjustments'!$A$70:$I$86,TRUNC(COLUMN(AI$2)/5)+2,FALSE)*SUMIFS('IEA-MethaneAbatement'!$N:$N,'IEA-MethaneAbatement'!$O:$O,"&lt;"&amp;$B52,'IEA-MethaneAbatement'!$O:$O,"&gt;="&amp;$A52,'IEA-MethaneAbatement'!$M:$M,$C$1,'IEA-MethaneAbatement'!$B:$B,'Country Selector'!$A$2)+VLOOKUP($D$1,'Multipliers and Adjustments'!$A$70:$I$86,TRUNC(COLUMN(AI$2)/5)+2,FALSE)*SUMIFS('IEA-MethaneAbatement'!$N:$N,'IEA-MethaneAbatement'!$O:$O,"&lt;"&amp;$B52,'IEA-MethaneAbatement'!$O:$O,"&gt;="&amp;$A52,'IEA-MethaneAbatement'!$M:$M,$D$1,'IEA-MethaneAbatement'!$B:$B,'Country Selector'!$A$2)))*(1+INDEX('EPA to IEA Scaling'!$F$8:$AO$8,,MATCH(AI$2,'EPA to IEA Scaling'!$F$1:$AO$1,0)))</f>
        <v>0</v>
      </c>
      <c r="AJ52" cm="1">
        <f t="array" ref="AJ52">((VLOOKUP($B$1,'Multipliers and Adjustments'!$A$70:$I$86,TRUNC(COLUMN(AJ$2)/5)+2,FALSE)*SUMIFS('IEA-MethaneAbatement'!$N:$N,'IEA-MethaneAbatement'!$O:$O,"&lt;"&amp;$B52,'IEA-MethaneAbatement'!$O:$O,"&gt;="&amp;$A52,'IEA-MethaneAbatement'!$M:$M,$B$1,'IEA-MethaneAbatement'!$B:$B,'Country Selector'!$A$2)+VLOOKUP($C$1,'Multipliers and Adjustments'!$A$70:$I$86,TRUNC(COLUMN(AJ$2)/5)+2,FALSE)*SUMIFS('IEA-MethaneAbatement'!$N:$N,'IEA-MethaneAbatement'!$O:$O,"&lt;"&amp;$B52,'IEA-MethaneAbatement'!$O:$O,"&gt;="&amp;$A52,'IEA-MethaneAbatement'!$M:$M,$C$1,'IEA-MethaneAbatement'!$B:$B,'Country Selector'!$A$2)+VLOOKUP($D$1,'Multipliers and Adjustments'!$A$70:$I$86,TRUNC(COLUMN(AJ$2)/5)+2,FALSE)*SUMIFS('IEA-MethaneAbatement'!$N:$N,'IEA-MethaneAbatement'!$O:$O,"&lt;"&amp;$B52,'IEA-MethaneAbatement'!$O:$O,"&gt;="&amp;$A52,'IEA-MethaneAbatement'!$M:$M,$D$1,'IEA-MethaneAbatement'!$B:$B,'Country Selector'!$A$2)))*(1+INDEX('EPA to IEA Scaling'!$F$8:$AO$8,,MATCH(AJ$2,'EPA to IEA Scaling'!$F$1:$AO$1,0)))</f>
        <v>0</v>
      </c>
      <c r="AK52" cm="1">
        <f t="array" ref="AK52">((VLOOKUP($B$1,'Multipliers and Adjustments'!$A$70:$I$86,TRUNC(COLUMN(AK$2)/5)+2,FALSE)*SUMIFS('IEA-MethaneAbatement'!$N:$N,'IEA-MethaneAbatement'!$O:$O,"&lt;"&amp;$B52,'IEA-MethaneAbatement'!$O:$O,"&gt;="&amp;$A52,'IEA-MethaneAbatement'!$M:$M,$B$1,'IEA-MethaneAbatement'!$B:$B,'Country Selector'!$A$2)+VLOOKUP($C$1,'Multipliers and Adjustments'!$A$70:$I$86,TRUNC(COLUMN(AK$2)/5)+2,FALSE)*SUMIFS('IEA-MethaneAbatement'!$N:$N,'IEA-MethaneAbatement'!$O:$O,"&lt;"&amp;$B52,'IEA-MethaneAbatement'!$O:$O,"&gt;="&amp;$A52,'IEA-MethaneAbatement'!$M:$M,$C$1,'IEA-MethaneAbatement'!$B:$B,'Country Selector'!$A$2)+VLOOKUP($D$1,'Multipliers and Adjustments'!$A$70:$I$86,TRUNC(COLUMN(AK$2)/5)+2,FALSE)*SUMIFS('IEA-MethaneAbatement'!$N:$N,'IEA-MethaneAbatement'!$O:$O,"&lt;"&amp;$B52,'IEA-MethaneAbatement'!$O:$O,"&gt;="&amp;$A52,'IEA-MethaneAbatement'!$M:$M,$D$1,'IEA-MethaneAbatement'!$B:$B,'Country Selector'!$A$2)))*(1+INDEX('EPA to IEA Scaling'!$F$8:$AO$8,,MATCH(AK$2,'EPA to IEA Scaling'!$F$1:$AO$1,0)))</f>
        <v>0</v>
      </c>
      <c r="AL52" s="31" cm="1">
        <f t="array" ref="AL52">((VLOOKUP($B$1,'Multipliers and Adjustments'!$A$70:$I$86,TRUNC(COLUMN(AL$2)/5)+2,FALSE)*SUMIFS('IEA-MethaneAbatement'!$N:$N,'IEA-MethaneAbatement'!$O:$O,"&lt;"&amp;$B52,'IEA-MethaneAbatement'!$O:$O,"&gt;="&amp;$A52,'IEA-MethaneAbatement'!$M:$M,$B$1,'IEA-MethaneAbatement'!$B:$B,'Country Selector'!$A$2)+VLOOKUP($C$1,'Multipliers and Adjustments'!$A$70:$I$86,TRUNC(COLUMN(AL$2)/5)+2,FALSE)*SUMIFS('IEA-MethaneAbatement'!$N:$N,'IEA-MethaneAbatement'!$O:$O,"&lt;"&amp;$B52,'IEA-MethaneAbatement'!$O:$O,"&gt;="&amp;$A52,'IEA-MethaneAbatement'!$M:$M,$C$1,'IEA-MethaneAbatement'!$B:$B,'Country Selector'!$A$2)+VLOOKUP($D$1,'Multipliers and Adjustments'!$A$70:$I$86,TRUNC(COLUMN(AL$2)/5)+2,FALSE)*SUMIFS('IEA-MethaneAbatement'!$N:$N,'IEA-MethaneAbatement'!$O:$O,"&lt;"&amp;$B52,'IEA-MethaneAbatement'!$O:$O,"&gt;="&amp;$A52,'IEA-MethaneAbatement'!$M:$M,$D$1,'IEA-MethaneAbatement'!$B:$B,'Country Selector'!$A$2)))*(1+INDEX('EPA to IEA Scaling'!$F$8:$AO$8,,MATCH(AL$2,'EPA to IEA Scaling'!$F$1:$AO$1,0)))</f>
        <v>0</v>
      </c>
    </row>
    <row r="53" spans="1:38" x14ac:dyDescent="0.45">
      <c r="A53" s="12">
        <f t="shared" si="1"/>
        <v>500</v>
      </c>
      <c r="B53" s="11">
        <f t="shared" si="0"/>
        <v>550</v>
      </c>
      <c r="C53" s="31" cm="1">
        <f t="array" ref="C53">((VLOOKUP($B$1,'Multipliers and Adjustments'!$A$70:$I$86,TRUNC(COLUMN(C$2)/5)+2,FALSE)*SUMIFS('IEA-MethaneAbatement'!$N:$N,'IEA-MethaneAbatement'!$O:$O,"&lt;"&amp;$B53,'IEA-MethaneAbatement'!$O:$O,"&gt;="&amp;$A53,'IEA-MethaneAbatement'!$M:$M,$B$1,'IEA-MethaneAbatement'!$B:$B,'Country Selector'!$A$2)+VLOOKUP($C$1,'Multipliers and Adjustments'!$A$70:$I$86,TRUNC(COLUMN(C$2)/5)+2,FALSE)*SUMIFS('IEA-MethaneAbatement'!$N:$N,'IEA-MethaneAbatement'!$O:$O,"&lt;"&amp;$B53,'IEA-MethaneAbatement'!$O:$O,"&gt;="&amp;$A53,'IEA-MethaneAbatement'!$M:$M,$C$1,'IEA-MethaneAbatement'!$B:$B,'Country Selector'!$A$2)+VLOOKUP($D$1,'Multipliers and Adjustments'!$A$70:$I$86,TRUNC(COLUMN(C$2)/5)+2,FALSE)*SUMIFS('IEA-MethaneAbatement'!$N:$N,'IEA-MethaneAbatement'!$O:$O,"&lt;"&amp;$B53,'IEA-MethaneAbatement'!$O:$O,"&gt;="&amp;$A53,'IEA-MethaneAbatement'!$M:$M,$D$1,'IEA-MethaneAbatement'!$B:$B,'Country Selector'!$A$2)))*(1+INDEX('EPA to IEA Scaling'!$F$8:$AO$8,,MATCH(C$2,'EPA to IEA Scaling'!$F$1:$AO$1,0)))</f>
        <v>0</v>
      </c>
      <c r="D53" cm="1">
        <f t="array" ref="D53">((VLOOKUP($B$1,'Multipliers and Adjustments'!$A$70:$I$86,TRUNC(COLUMN(D$2)/5)+2,FALSE)*SUMIFS('IEA-MethaneAbatement'!$N:$N,'IEA-MethaneAbatement'!$O:$O,"&lt;"&amp;$B53,'IEA-MethaneAbatement'!$O:$O,"&gt;="&amp;$A53,'IEA-MethaneAbatement'!$M:$M,$B$1,'IEA-MethaneAbatement'!$B:$B,'Country Selector'!$A$2)+VLOOKUP($C$1,'Multipliers and Adjustments'!$A$70:$I$86,TRUNC(COLUMN(D$2)/5)+2,FALSE)*SUMIFS('IEA-MethaneAbatement'!$N:$N,'IEA-MethaneAbatement'!$O:$O,"&lt;"&amp;$B53,'IEA-MethaneAbatement'!$O:$O,"&gt;="&amp;$A53,'IEA-MethaneAbatement'!$M:$M,$C$1,'IEA-MethaneAbatement'!$B:$B,'Country Selector'!$A$2)+VLOOKUP($D$1,'Multipliers and Adjustments'!$A$70:$I$86,TRUNC(COLUMN(D$2)/5)+2,FALSE)*SUMIFS('IEA-MethaneAbatement'!$N:$N,'IEA-MethaneAbatement'!$O:$O,"&lt;"&amp;$B53,'IEA-MethaneAbatement'!$O:$O,"&gt;="&amp;$A53,'IEA-MethaneAbatement'!$M:$M,$D$1,'IEA-MethaneAbatement'!$B:$B,'Country Selector'!$A$2)))*(1+INDEX('EPA to IEA Scaling'!$F$8:$AO$8,,MATCH(D$2,'EPA to IEA Scaling'!$F$1:$AO$1,0)))</f>
        <v>0</v>
      </c>
      <c r="E53" cm="1">
        <f t="array" ref="E53">((VLOOKUP($B$1,'Multipliers and Adjustments'!$A$70:$I$86,TRUNC(COLUMN(E$2)/5)+2,FALSE)*SUMIFS('IEA-MethaneAbatement'!$N:$N,'IEA-MethaneAbatement'!$O:$O,"&lt;"&amp;$B53,'IEA-MethaneAbatement'!$O:$O,"&gt;="&amp;$A53,'IEA-MethaneAbatement'!$M:$M,$B$1,'IEA-MethaneAbatement'!$B:$B,'Country Selector'!$A$2)+VLOOKUP($C$1,'Multipliers and Adjustments'!$A$70:$I$86,TRUNC(COLUMN(E$2)/5)+2,FALSE)*SUMIFS('IEA-MethaneAbatement'!$N:$N,'IEA-MethaneAbatement'!$O:$O,"&lt;"&amp;$B53,'IEA-MethaneAbatement'!$O:$O,"&gt;="&amp;$A53,'IEA-MethaneAbatement'!$M:$M,$C$1,'IEA-MethaneAbatement'!$B:$B,'Country Selector'!$A$2)+VLOOKUP($D$1,'Multipliers and Adjustments'!$A$70:$I$86,TRUNC(COLUMN(E$2)/5)+2,FALSE)*SUMIFS('IEA-MethaneAbatement'!$N:$N,'IEA-MethaneAbatement'!$O:$O,"&lt;"&amp;$B53,'IEA-MethaneAbatement'!$O:$O,"&gt;="&amp;$A53,'IEA-MethaneAbatement'!$M:$M,$D$1,'IEA-MethaneAbatement'!$B:$B,'Country Selector'!$A$2)))*(1+INDEX('EPA to IEA Scaling'!$F$8:$AO$8,,MATCH(E$2,'EPA to IEA Scaling'!$F$1:$AO$1,0)))</f>
        <v>0</v>
      </c>
      <c r="F53" cm="1">
        <f t="array" ref="F53">((VLOOKUP($B$1,'Multipliers and Adjustments'!$A$70:$I$86,TRUNC(COLUMN(F$2)/5)+2,FALSE)*SUMIFS('IEA-MethaneAbatement'!$N:$N,'IEA-MethaneAbatement'!$O:$O,"&lt;"&amp;$B53,'IEA-MethaneAbatement'!$O:$O,"&gt;="&amp;$A53,'IEA-MethaneAbatement'!$M:$M,$B$1,'IEA-MethaneAbatement'!$B:$B,'Country Selector'!$A$2)+VLOOKUP($C$1,'Multipliers and Adjustments'!$A$70:$I$86,TRUNC(COLUMN(F$2)/5)+2,FALSE)*SUMIFS('IEA-MethaneAbatement'!$N:$N,'IEA-MethaneAbatement'!$O:$O,"&lt;"&amp;$B53,'IEA-MethaneAbatement'!$O:$O,"&gt;="&amp;$A53,'IEA-MethaneAbatement'!$M:$M,$C$1,'IEA-MethaneAbatement'!$B:$B,'Country Selector'!$A$2)+VLOOKUP($D$1,'Multipliers and Adjustments'!$A$70:$I$86,TRUNC(COLUMN(F$2)/5)+2,FALSE)*SUMIFS('IEA-MethaneAbatement'!$N:$N,'IEA-MethaneAbatement'!$O:$O,"&lt;"&amp;$B53,'IEA-MethaneAbatement'!$O:$O,"&gt;="&amp;$A53,'IEA-MethaneAbatement'!$M:$M,$D$1,'IEA-MethaneAbatement'!$B:$B,'Country Selector'!$A$2)))*(1+INDEX('EPA to IEA Scaling'!$F$8:$AO$8,,MATCH(F$2,'EPA to IEA Scaling'!$F$1:$AO$1,0)))</f>
        <v>0</v>
      </c>
      <c r="G53" cm="1">
        <f t="array" ref="G53">((VLOOKUP($B$1,'Multipliers and Adjustments'!$A$70:$I$86,TRUNC(COLUMN(G$2)/5)+2,FALSE)*SUMIFS('IEA-MethaneAbatement'!$N:$N,'IEA-MethaneAbatement'!$O:$O,"&lt;"&amp;$B53,'IEA-MethaneAbatement'!$O:$O,"&gt;="&amp;$A53,'IEA-MethaneAbatement'!$M:$M,$B$1,'IEA-MethaneAbatement'!$B:$B,'Country Selector'!$A$2)+VLOOKUP($C$1,'Multipliers and Adjustments'!$A$70:$I$86,TRUNC(COLUMN(G$2)/5)+2,FALSE)*SUMIFS('IEA-MethaneAbatement'!$N:$N,'IEA-MethaneAbatement'!$O:$O,"&lt;"&amp;$B53,'IEA-MethaneAbatement'!$O:$O,"&gt;="&amp;$A53,'IEA-MethaneAbatement'!$M:$M,$C$1,'IEA-MethaneAbatement'!$B:$B,'Country Selector'!$A$2)+VLOOKUP($D$1,'Multipliers and Adjustments'!$A$70:$I$86,TRUNC(COLUMN(G$2)/5)+2,FALSE)*SUMIFS('IEA-MethaneAbatement'!$N:$N,'IEA-MethaneAbatement'!$O:$O,"&lt;"&amp;$B53,'IEA-MethaneAbatement'!$O:$O,"&gt;="&amp;$A53,'IEA-MethaneAbatement'!$M:$M,$D$1,'IEA-MethaneAbatement'!$B:$B,'Country Selector'!$A$2)))*(1+INDEX('EPA to IEA Scaling'!$F$8:$AO$8,,MATCH(G$2,'EPA to IEA Scaling'!$F$1:$AO$1,0)))</f>
        <v>0</v>
      </c>
      <c r="H53" s="31" cm="1">
        <f t="array" ref="H53">((VLOOKUP($B$1,'Multipliers and Adjustments'!$A$70:$I$86,TRUNC(COLUMN(H$2)/5)+2,FALSE)*SUMIFS('IEA-MethaneAbatement'!$N:$N,'IEA-MethaneAbatement'!$O:$O,"&lt;"&amp;$B53,'IEA-MethaneAbatement'!$O:$O,"&gt;="&amp;$A53,'IEA-MethaneAbatement'!$M:$M,$B$1,'IEA-MethaneAbatement'!$B:$B,'Country Selector'!$A$2)+VLOOKUP($C$1,'Multipliers and Adjustments'!$A$70:$I$86,TRUNC(COLUMN(H$2)/5)+2,FALSE)*SUMIFS('IEA-MethaneAbatement'!$N:$N,'IEA-MethaneAbatement'!$O:$O,"&lt;"&amp;$B53,'IEA-MethaneAbatement'!$O:$O,"&gt;="&amp;$A53,'IEA-MethaneAbatement'!$M:$M,$C$1,'IEA-MethaneAbatement'!$B:$B,'Country Selector'!$A$2)+VLOOKUP($D$1,'Multipliers and Adjustments'!$A$70:$I$86,TRUNC(COLUMN(H$2)/5)+2,FALSE)*SUMIFS('IEA-MethaneAbatement'!$N:$N,'IEA-MethaneAbatement'!$O:$O,"&lt;"&amp;$B53,'IEA-MethaneAbatement'!$O:$O,"&gt;="&amp;$A53,'IEA-MethaneAbatement'!$M:$M,$D$1,'IEA-MethaneAbatement'!$B:$B,'Country Selector'!$A$2)))*(1+INDEX('EPA to IEA Scaling'!$F$8:$AO$8,,MATCH(H$2,'EPA to IEA Scaling'!$F$1:$AO$1,0)))</f>
        <v>0</v>
      </c>
      <c r="I53" cm="1">
        <f t="array" ref="I53">((VLOOKUP($B$1,'Multipliers and Adjustments'!$A$70:$I$86,TRUNC(COLUMN(I$2)/5)+2,FALSE)*SUMIFS('IEA-MethaneAbatement'!$N:$N,'IEA-MethaneAbatement'!$O:$O,"&lt;"&amp;$B53,'IEA-MethaneAbatement'!$O:$O,"&gt;="&amp;$A53,'IEA-MethaneAbatement'!$M:$M,$B$1,'IEA-MethaneAbatement'!$B:$B,'Country Selector'!$A$2)+VLOOKUP($C$1,'Multipliers and Adjustments'!$A$70:$I$86,TRUNC(COLUMN(I$2)/5)+2,FALSE)*SUMIFS('IEA-MethaneAbatement'!$N:$N,'IEA-MethaneAbatement'!$O:$O,"&lt;"&amp;$B53,'IEA-MethaneAbatement'!$O:$O,"&gt;="&amp;$A53,'IEA-MethaneAbatement'!$M:$M,$C$1,'IEA-MethaneAbatement'!$B:$B,'Country Selector'!$A$2)+VLOOKUP($D$1,'Multipliers and Adjustments'!$A$70:$I$86,TRUNC(COLUMN(I$2)/5)+2,FALSE)*SUMIFS('IEA-MethaneAbatement'!$N:$N,'IEA-MethaneAbatement'!$O:$O,"&lt;"&amp;$B53,'IEA-MethaneAbatement'!$O:$O,"&gt;="&amp;$A53,'IEA-MethaneAbatement'!$M:$M,$D$1,'IEA-MethaneAbatement'!$B:$B,'Country Selector'!$A$2)))*(1+INDEX('EPA to IEA Scaling'!$F$8:$AO$8,,MATCH(I$2,'EPA to IEA Scaling'!$F$1:$AO$1,0)))</f>
        <v>0</v>
      </c>
      <c r="J53" cm="1">
        <f t="array" ref="J53">((VLOOKUP($B$1,'Multipliers and Adjustments'!$A$70:$I$86,TRUNC(COLUMN(J$2)/5)+2,FALSE)*SUMIFS('IEA-MethaneAbatement'!$N:$N,'IEA-MethaneAbatement'!$O:$O,"&lt;"&amp;$B53,'IEA-MethaneAbatement'!$O:$O,"&gt;="&amp;$A53,'IEA-MethaneAbatement'!$M:$M,$B$1,'IEA-MethaneAbatement'!$B:$B,'Country Selector'!$A$2)+VLOOKUP($C$1,'Multipliers and Adjustments'!$A$70:$I$86,TRUNC(COLUMN(J$2)/5)+2,FALSE)*SUMIFS('IEA-MethaneAbatement'!$N:$N,'IEA-MethaneAbatement'!$O:$O,"&lt;"&amp;$B53,'IEA-MethaneAbatement'!$O:$O,"&gt;="&amp;$A53,'IEA-MethaneAbatement'!$M:$M,$C$1,'IEA-MethaneAbatement'!$B:$B,'Country Selector'!$A$2)+VLOOKUP($D$1,'Multipliers and Adjustments'!$A$70:$I$86,TRUNC(COLUMN(J$2)/5)+2,FALSE)*SUMIFS('IEA-MethaneAbatement'!$N:$N,'IEA-MethaneAbatement'!$O:$O,"&lt;"&amp;$B53,'IEA-MethaneAbatement'!$O:$O,"&gt;="&amp;$A53,'IEA-MethaneAbatement'!$M:$M,$D$1,'IEA-MethaneAbatement'!$B:$B,'Country Selector'!$A$2)))*(1+INDEX('EPA to IEA Scaling'!$F$8:$AO$8,,MATCH(J$2,'EPA to IEA Scaling'!$F$1:$AO$1,0)))</f>
        <v>0</v>
      </c>
      <c r="K53" cm="1">
        <f t="array" ref="K53">((VLOOKUP($B$1,'Multipliers and Adjustments'!$A$70:$I$86,TRUNC(COLUMN(K$2)/5)+2,FALSE)*SUMIFS('IEA-MethaneAbatement'!$N:$N,'IEA-MethaneAbatement'!$O:$O,"&lt;"&amp;$B53,'IEA-MethaneAbatement'!$O:$O,"&gt;="&amp;$A53,'IEA-MethaneAbatement'!$M:$M,$B$1,'IEA-MethaneAbatement'!$B:$B,'Country Selector'!$A$2)+VLOOKUP($C$1,'Multipliers and Adjustments'!$A$70:$I$86,TRUNC(COLUMN(K$2)/5)+2,FALSE)*SUMIFS('IEA-MethaneAbatement'!$N:$N,'IEA-MethaneAbatement'!$O:$O,"&lt;"&amp;$B53,'IEA-MethaneAbatement'!$O:$O,"&gt;="&amp;$A53,'IEA-MethaneAbatement'!$M:$M,$C$1,'IEA-MethaneAbatement'!$B:$B,'Country Selector'!$A$2)+VLOOKUP($D$1,'Multipliers and Adjustments'!$A$70:$I$86,TRUNC(COLUMN(K$2)/5)+2,FALSE)*SUMIFS('IEA-MethaneAbatement'!$N:$N,'IEA-MethaneAbatement'!$O:$O,"&lt;"&amp;$B53,'IEA-MethaneAbatement'!$O:$O,"&gt;="&amp;$A53,'IEA-MethaneAbatement'!$M:$M,$D$1,'IEA-MethaneAbatement'!$B:$B,'Country Selector'!$A$2)))*(1+INDEX('EPA to IEA Scaling'!$F$8:$AO$8,,MATCH(K$2,'EPA to IEA Scaling'!$F$1:$AO$1,0)))</f>
        <v>0</v>
      </c>
      <c r="L53" cm="1">
        <f t="array" ref="L53">((VLOOKUP($B$1,'Multipliers and Adjustments'!$A$70:$I$86,TRUNC(COLUMN(L$2)/5)+2,FALSE)*SUMIFS('IEA-MethaneAbatement'!$N:$N,'IEA-MethaneAbatement'!$O:$O,"&lt;"&amp;$B53,'IEA-MethaneAbatement'!$O:$O,"&gt;="&amp;$A53,'IEA-MethaneAbatement'!$M:$M,$B$1,'IEA-MethaneAbatement'!$B:$B,'Country Selector'!$A$2)+VLOOKUP($C$1,'Multipliers and Adjustments'!$A$70:$I$86,TRUNC(COLUMN(L$2)/5)+2,FALSE)*SUMIFS('IEA-MethaneAbatement'!$N:$N,'IEA-MethaneAbatement'!$O:$O,"&lt;"&amp;$B53,'IEA-MethaneAbatement'!$O:$O,"&gt;="&amp;$A53,'IEA-MethaneAbatement'!$M:$M,$C$1,'IEA-MethaneAbatement'!$B:$B,'Country Selector'!$A$2)+VLOOKUP($D$1,'Multipliers and Adjustments'!$A$70:$I$86,TRUNC(COLUMN(L$2)/5)+2,FALSE)*SUMIFS('IEA-MethaneAbatement'!$N:$N,'IEA-MethaneAbatement'!$O:$O,"&lt;"&amp;$B53,'IEA-MethaneAbatement'!$O:$O,"&gt;="&amp;$A53,'IEA-MethaneAbatement'!$M:$M,$D$1,'IEA-MethaneAbatement'!$B:$B,'Country Selector'!$A$2)))*(1+INDEX('EPA to IEA Scaling'!$F$8:$AO$8,,MATCH(L$2,'EPA to IEA Scaling'!$F$1:$AO$1,0)))</f>
        <v>0</v>
      </c>
      <c r="M53" s="31" cm="1">
        <f t="array" ref="M53">((VLOOKUP($B$1,'Multipliers and Adjustments'!$A$70:$I$86,TRUNC(COLUMN(M$2)/5)+2,FALSE)*SUMIFS('IEA-MethaneAbatement'!$N:$N,'IEA-MethaneAbatement'!$O:$O,"&lt;"&amp;$B53,'IEA-MethaneAbatement'!$O:$O,"&gt;="&amp;$A53,'IEA-MethaneAbatement'!$M:$M,$B$1,'IEA-MethaneAbatement'!$B:$B,'Country Selector'!$A$2)+VLOOKUP($C$1,'Multipliers and Adjustments'!$A$70:$I$86,TRUNC(COLUMN(M$2)/5)+2,FALSE)*SUMIFS('IEA-MethaneAbatement'!$N:$N,'IEA-MethaneAbatement'!$O:$O,"&lt;"&amp;$B53,'IEA-MethaneAbatement'!$O:$O,"&gt;="&amp;$A53,'IEA-MethaneAbatement'!$M:$M,$C$1,'IEA-MethaneAbatement'!$B:$B,'Country Selector'!$A$2)+VLOOKUP($D$1,'Multipliers and Adjustments'!$A$70:$I$86,TRUNC(COLUMN(M$2)/5)+2,FALSE)*SUMIFS('IEA-MethaneAbatement'!$N:$N,'IEA-MethaneAbatement'!$O:$O,"&lt;"&amp;$B53,'IEA-MethaneAbatement'!$O:$O,"&gt;="&amp;$A53,'IEA-MethaneAbatement'!$M:$M,$D$1,'IEA-MethaneAbatement'!$B:$B,'Country Selector'!$A$2)))*(1+INDEX('EPA to IEA Scaling'!$F$8:$AO$8,,MATCH(M$2,'EPA to IEA Scaling'!$F$1:$AO$1,0)))</f>
        <v>0</v>
      </c>
      <c r="N53" cm="1">
        <f t="array" ref="N53">((VLOOKUP($B$1,'Multipliers and Adjustments'!$A$70:$I$86,TRUNC(COLUMN(N$2)/5)+2,FALSE)*SUMIFS('IEA-MethaneAbatement'!$N:$N,'IEA-MethaneAbatement'!$O:$O,"&lt;"&amp;$B53,'IEA-MethaneAbatement'!$O:$O,"&gt;="&amp;$A53,'IEA-MethaneAbatement'!$M:$M,$B$1,'IEA-MethaneAbatement'!$B:$B,'Country Selector'!$A$2)+VLOOKUP($C$1,'Multipliers and Adjustments'!$A$70:$I$86,TRUNC(COLUMN(N$2)/5)+2,FALSE)*SUMIFS('IEA-MethaneAbatement'!$N:$N,'IEA-MethaneAbatement'!$O:$O,"&lt;"&amp;$B53,'IEA-MethaneAbatement'!$O:$O,"&gt;="&amp;$A53,'IEA-MethaneAbatement'!$M:$M,$C$1,'IEA-MethaneAbatement'!$B:$B,'Country Selector'!$A$2)+VLOOKUP($D$1,'Multipliers and Adjustments'!$A$70:$I$86,TRUNC(COLUMN(N$2)/5)+2,FALSE)*SUMIFS('IEA-MethaneAbatement'!$N:$N,'IEA-MethaneAbatement'!$O:$O,"&lt;"&amp;$B53,'IEA-MethaneAbatement'!$O:$O,"&gt;="&amp;$A53,'IEA-MethaneAbatement'!$M:$M,$D$1,'IEA-MethaneAbatement'!$B:$B,'Country Selector'!$A$2)))*(1+INDEX('EPA to IEA Scaling'!$F$8:$AO$8,,MATCH(N$2,'EPA to IEA Scaling'!$F$1:$AO$1,0)))</f>
        <v>0</v>
      </c>
      <c r="O53" cm="1">
        <f t="array" ref="O53">((VLOOKUP($B$1,'Multipliers and Adjustments'!$A$70:$I$86,TRUNC(COLUMN(O$2)/5)+2,FALSE)*SUMIFS('IEA-MethaneAbatement'!$N:$N,'IEA-MethaneAbatement'!$O:$O,"&lt;"&amp;$B53,'IEA-MethaneAbatement'!$O:$O,"&gt;="&amp;$A53,'IEA-MethaneAbatement'!$M:$M,$B$1,'IEA-MethaneAbatement'!$B:$B,'Country Selector'!$A$2)+VLOOKUP($C$1,'Multipliers and Adjustments'!$A$70:$I$86,TRUNC(COLUMN(O$2)/5)+2,FALSE)*SUMIFS('IEA-MethaneAbatement'!$N:$N,'IEA-MethaneAbatement'!$O:$O,"&lt;"&amp;$B53,'IEA-MethaneAbatement'!$O:$O,"&gt;="&amp;$A53,'IEA-MethaneAbatement'!$M:$M,$C$1,'IEA-MethaneAbatement'!$B:$B,'Country Selector'!$A$2)+VLOOKUP($D$1,'Multipliers and Adjustments'!$A$70:$I$86,TRUNC(COLUMN(O$2)/5)+2,FALSE)*SUMIFS('IEA-MethaneAbatement'!$N:$N,'IEA-MethaneAbatement'!$O:$O,"&lt;"&amp;$B53,'IEA-MethaneAbatement'!$O:$O,"&gt;="&amp;$A53,'IEA-MethaneAbatement'!$M:$M,$D$1,'IEA-MethaneAbatement'!$B:$B,'Country Selector'!$A$2)))*(1+INDEX('EPA to IEA Scaling'!$F$8:$AO$8,,MATCH(O$2,'EPA to IEA Scaling'!$F$1:$AO$1,0)))</f>
        <v>0</v>
      </c>
      <c r="P53" cm="1">
        <f t="array" ref="P53">((VLOOKUP($B$1,'Multipliers and Adjustments'!$A$70:$I$86,TRUNC(COLUMN(P$2)/5)+2,FALSE)*SUMIFS('IEA-MethaneAbatement'!$N:$N,'IEA-MethaneAbatement'!$O:$O,"&lt;"&amp;$B53,'IEA-MethaneAbatement'!$O:$O,"&gt;="&amp;$A53,'IEA-MethaneAbatement'!$M:$M,$B$1,'IEA-MethaneAbatement'!$B:$B,'Country Selector'!$A$2)+VLOOKUP($C$1,'Multipliers and Adjustments'!$A$70:$I$86,TRUNC(COLUMN(P$2)/5)+2,FALSE)*SUMIFS('IEA-MethaneAbatement'!$N:$N,'IEA-MethaneAbatement'!$O:$O,"&lt;"&amp;$B53,'IEA-MethaneAbatement'!$O:$O,"&gt;="&amp;$A53,'IEA-MethaneAbatement'!$M:$M,$C$1,'IEA-MethaneAbatement'!$B:$B,'Country Selector'!$A$2)+VLOOKUP($D$1,'Multipliers and Adjustments'!$A$70:$I$86,TRUNC(COLUMN(P$2)/5)+2,FALSE)*SUMIFS('IEA-MethaneAbatement'!$N:$N,'IEA-MethaneAbatement'!$O:$O,"&lt;"&amp;$B53,'IEA-MethaneAbatement'!$O:$O,"&gt;="&amp;$A53,'IEA-MethaneAbatement'!$M:$M,$D$1,'IEA-MethaneAbatement'!$B:$B,'Country Selector'!$A$2)))*(1+INDEX('EPA to IEA Scaling'!$F$8:$AO$8,,MATCH(P$2,'EPA to IEA Scaling'!$F$1:$AO$1,0)))</f>
        <v>0</v>
      </c>
      <c r="Q53" cm="1">
        <f t="array" ref="Q53">((VLOOKUP($B$1,'Multipliers and Adjustments'!$A$70:$I$86,TRUNC(COLUMN(Q$2)/5)+2,FALSE)*SUMIFS('IEA-MethaneAbatement'!$N:$N,'IEA-MethaneAbatement'!$O:$O,"&lt;"&amp;$B53,'IEA-MethaneAbatement'!$O:$O,"&gt;="&amp;$A53,'IEA-MethaneAbatement'!$M:$M,$B$1,'IEA-MethaneAbatement'!$B:$B,'Country Selector'!$A$2)+VLOOKUP($C$1,'Multipliers and Adjustments'!$A$70:$I$86,TRUNC(COLUMN(Q$2)/5)+2,FALSE)*SUMIFS('IEA-MethaneAbatement'!$N:$N,'IEA-MethaneAbatement'!$O:$O,"&lt;"&amp;$B53,'IEA-MethaneAbatement'!$O:$O,"&gt;="&amp;$A53,'IEA-MethaneAbatement'!$M:$M,$C$1,'IEA-MethaneAbatement'!$B:$B,'Country Selector'!$A$2)+VLOOKUP($D$1,'Multipliers and Adjustments'!$A$70:$I$86,TRUNC(COLUMN(Q$2)/5)+2,FALSE)*SUMIFS('IEA-MethaneAbatement'!$N:$N,'IEA-MethaneAbatement'!$O:$O,"&lt;"&amp;$B53,'IEA-MethaneAbatement'!$O:$O,"&gt;="&amp;$A53,'IEA-MethaneAbatement'!$M:$M,$D$1,'IEA-MethaneAbatement'!$B:$B,'Country Selector'!$A$2)))*(1+INDEX('EPA to IEA Scaling'!$F$8:$AO$8,,MATCH(Q$2,'EPA to IEA Scaling'!$F$1:$AO$1,0)))</f>
        <v>0</v>
      </c>
      <c r="R53" s="31" cm="1">
        <f t="array" ref="R53">((VLOOKUP($B$1,'Multipliers and Adjustments'!$A$70:$I$86,TRUNC(COLUMN(R$2)/5)+2,FALSE)*SUMIFS('IEA-MethaneAbatement'!$N:$N,'IEA-MethaneAbatement'!$O:$O,"&lt;"&amp;$B53,'IEA-MethaneAbatement'!$O:$O,"&gt;="&amp;$A53,'IEA-MethaneAbatement'!$M:$M,$B$1,'IEA-MethaneAbatement'!$B:$B,'Country Selector'!$A$2)+VLOOKUP($C$1,'Multipliers and Adjustments'!$A$70:$I$86,TRUNC(COLUMN(R$2)/5)+2,FALSE)*SUMIFS('IEA-MethaneAbatement'!$N:$N,'IEA-MethaneAbatement'!$O:$O,"&lt;"&amp;$B53,'IEA-MethaneAbatement'!$O:$O,"&gt;="&amp;$A53,'IEA-MethaneAbatement'!$M:$M,$C$1,'IEA-MethaneAbatement'!$B:$B,'Country Selector'!$A$2)+VLOOKUP($D$1,'Multipliers and Adjustments'!$A$70:$I$86,TRUNC(COLUMN(R$2)/5)+2,FALSE)*SUMIFS('IEA-MethaneAbatement'!$N:$N,'IEA-MethaneAbatement'!$O:$O,"&lt;"&amp;$B53,'IEA-MethaneAbatement'!$O:$O,"&gt;="&amp;$A53,'IEA-MethaneAbatement'!$M:$M,$D$1,'IEA-MethaneAbatement'!$B:$B,'Country Selector'!$A$2)))*(1+INDEX('EPA to IEA Scaling'!$F$8:$AO$8,,MATCH(R$2,'EPA to IEA Scaling'!$F$1:$AO$1,0)))</f>
        <v>0</v>
      </c>
      <c r="S53" cm="1">
        <f t="array" ref="S53">((VLOOKUP($B$1,'Multipliers and Adjustments'!$A$70:$I$86,TRUNC(COLUMN(S$2)/5)+2,FALSE)*SUMIFS('IEA-MethaneAbatement'!$N:$N,'IEA-MethaneAbatement'!$O:$O,"&lt;"&amp;$B53,'IEA-MethaneAbatement'!$O:$O,"&gt;="&amp;$A53,'IEA-MethaneAbatement'!$M:$M,$B$1,'IEA-MethaneAbatement'!$B:$B,'Country Selector'!$A$2)+VLOOKUP($C$1,'Multipliers and Adjustments'!$A$70:$I$86,TRUNC(COLUMN(S$2)/5)+2,FALSE)*SUMIFS('IEA-MethaneAbatement'!$N:$N,'IEA-MethaneAbatement'!$O:$O,"&lt;"&amp;$B53,'IEA-MethaneAbatement'!$O:$O,"&gt;="&amp;$A53,'IEA-MethaneAbatement'!$M:$M,$C$1,'IEA-MethaneAbatement'!$B:$B,'Country Selector'!$A$2)+VLOOKUP($D$1,'Multipliers and Adjustments'!$A$70:$I$86,TRUNC(COLUMN(S$2)/5)+2,FALSE)*SUMIFS('IEA-MethaneAbatement'!$N:$N,'IEA-MethaneAbatement'!$O:$O,"&lt;"&amp;$B53,'IEA-MethaneAbatement'!$O:$O,"&gt;="&amp;$A53,'IEA-MethaneAbatement'!$M:$M,$D$1,'IEA-MethaneAbatement'!$B:$B,'Country Selector'!$A$2)))*(1+INDEX('EPA to IEA Scaling'!$F$8:$AO$8,,MATCH(S$2,'EPA to IEA Scaling'!$F$1:$AO$1,0)))</f>
        <v>0</v>
      </c>
      <c r="T53" cm="1">
        <f t="array" ref="T53">((VLOOKUP($B$1,'Multipliers and Adjustments'!$A$70:$I$86,TRUNC(COLUMN(T$2)/5)+2,FALSE)*SUMIFS('IEA-MethaneAbatement'!$N:$N,'IEA-MethaneAbatement'!$O:$O,"&lt;"&amp;$B53,'IEA-MethaneAbatement'!$O:$O,"&gt;="&amp;$A53,'IEA-MethaneAbatement'!$M:$M,$B$1,'IEA-MethaneAbatement'!$B:$B,'Country Selector'!$A$2)+VLOOKUP($C$1,'Multipliers and Adjustments'!$A$70:$I$86,TRUNC(COLUMN(T$2)/5)+2,FALSE)*SUMIFS('IEA-MethaneAbatement'!$N:$N,'IEA-MethaneAbatement'!$O:$O,"&lt;"&amp;$B53,'IEA-MethaneAbatement'!$O:$O,"&gt;="&amp;$A53,'IEA-MethaneAbatement'!$M:$M,$C$1,'IEA-MethaneAbatement'!$B:$B,'Country Selector'!$A$2)+VLOOKUP($D$1,'Multipliers and Adjustments'!$A$70:$I$86,TRUNC(COLUMN(T$2)/5)+2,FALSE)*SUMIFS('IEA-MethaneAbatement'!$N:$N,'IEA-MethaneAbatement'!$O:$O,"&lt;"&amp;$B53,'IEA-MethaneAbatement'!$O:$O,"&gt;="&amp;$A53,'IEA-MethaneAbatement'!$M:$M,$D$1,'IEA-MethaneAbatement'!$B:$B,'Country Selector'!$A$2)))*(1+INDEX('EPA to IEA Scaling'!$F$8:$AO$8,,MATCH(T$2,'EPA to IEA Scaling'!$F$1:$AO$1,0)))</f>
        <v>0</v>
      </c>
      <c r="U53" cm="1">
        <f t="array" ref="U53">((VLOOKUP($B$1,'Multipliers and Adjustments'!$A$70:$I$86,TRUNC(COLUMN(U$2)/5)+2,FALSE)*SUMIFS('IEA-MethaneAbatement'!$N:$N,'IEA-MethaneAbatement'!$O:$O,"&lt;"&amp;$B53,'IEA-MethaneAbatement'!$O:$O,"&gt;="&amp;$A53,'IEA-MethaneAbatement'!$M:$M,$B$1,'IEA-MethaneAbatement'!$B:$B,'Country Selector'!$A$2)+VLOOKUP($C$1,'Multipliers and Adjustments'!$A$70:$I$86,TRUNC(COLUMN(U$2)/5)+2,FALSE)*SUMIFS('IEA-MethaneAbatement'!$N:$N,'IEA-MethaneAbatement'!$O:$O,"&lt;"&amp;$B53,'IEA-MethaneAbatement'!$O:$O,"&gt;="&amp;$A53,'IEA-MethaneAbatement'!$M:$M,$C$1,'IEA-MethaneAbatement'!$B:$B,'Country Selector'!$A$2)+VLOOKUP($D$1,'Multipliers and Adjustments'!$A$70:$I$86,TRUNC(COLUMN(U$2)/5)+2,FALSE)*SUMIFS('IEA-MethaneAbatement'!$N:$N,'IEA-MethaneAbatement'!$O:$O,"&lt;"&amp;$B53,'IEA-MethaneAbatement'!$O:$O,"&gt;="&amp;$A53,'IEA-MethaneAbatement'!$M:$M,$D$1,'IEA-MethaneAbatement'!$B:$B,'Country Selector'!$A$2)))*(1+INDEX('EPA to IEA Scaling'!$F$8:$AO$8,,MATCH(U$2,'EPA to IEA Scaling'!$F$1:$AO$1,0)))</f>
        <v>0</v>
      </c>
      <c r="V53" cm="1">
        <f t="array" ref="V53">((VLOOKUP($B$1,'Multipliers and Adjustments'!$A$70:$I$86,TRUNC(COLUMN(V$2)/5)+2,FALSE)*SUMIFS('IEA-MethaneAbatement'!$N:$N,'IEA-MethaneAbatement'!$O:$O,"&lt;"&amp;$B53,'IEA-MethaneAbatement'!$O:$O,"&gt;="&amp;$A53,'IEA-MethaneAbatement'!$M:$M,$B$1,'IEA-MethaneAbatement'!$B:$B,'Country Selector'!$A$2)+VLOOKUP($C$1,'Multipliers and Adjustments'!$A$70:$I$86,TRUNC(COLUMN(V$2)/5)+2,FALSE)*SUMIFS('IEA-MethaneAbatement'!$N:$N,'IEA-MethaneAbatement'!$O:$O,"&lt;"&amp;$B53,'IEA-MethaneAbatement'!$O:$O,"&gt;="&amp;$A53,'IEA-MethaneAbatement'!$M:$M,$C$1,'IEA-MethaneAbatement'!$B:$B,'Country Selector'!$A$2)+VLOOKUP($D$1,'Multipliers and Adjustments'!$A$70:$I$86,TRUNC(COLUMN(V$2)/5)+2,FALSE)*SUMIFS('IEA-MethaneAbatement'!$N:$N,'IEA-MethaneAbatement'!$O:$O,"&lt;"&amp;$B53,'IEA-MethaneAbatement'!$O:$O,"&gt;="&amp;$A53,'IEA-MethaneAbatement'!$M:$M,$D$1,'IEA-MethaneAbatement'!$B:$B,'Country Selector'!$A$2)))*(1+INDEX('EPA to IEA Scaling'!$F$8:$AO$8,,MATCH(V$2,'EPA to IEA Scaling'!$F$1:$AO$1,0)))</f>
        <v>0</v>
      </c>
      <c r="W53" s="31" cm="1">
        <f t="array" ref="W53">((VLOOKUP($B$1,'Multipliers and Adjustments'!$A$70:$I$86,TRUNC(COLUMN(W$2)/5)+2,FALSE)*SUMIFS('IEA-MethaneAbatement'!$N:$N,'IEA-MethaneAbatement'!$O:$O,"&lt;"&amp;$B53,'IEA-MethaneAbatement'!$O:$O,"&gt;="&amp;$A53,'IEA-MethaneAbatement'!$M:$M,$B$1,'IEA-MethaneAbatement'!$B:$B,'Country Selector'!$A$2)+VLOOKUP($C$1,'Multipliers and Adjustments'!$A$70:$I$86,TRUNC(COLUMN(W$2)/5)+2,FALSE)*SUMIFS('IEA-MethaneAbatement'!$N:$N,'IEA-MethaneAbatement'!$O:$O,"&lt;"&amp;$B53,'IEA-MethaneAbatement'!$O:$O,"&gt;="&amp;$A53,'IEA-MethaneAbatement'!$M:$M,$C$1,'IEA-MethaneAbatement'!$B:$B,'Country Selector'!$A$2)+VLOOKUP($D$1,'Multipliers and Adjustments'!$A$70:$I$86,TRUNC(COLUMN(W$2)/5)+2,FALSE)*SUMIFS('IEA-MethaneAbatement'!$N:$N,'IEA-MethaneAbatement'!$O:$O,"&lt;"&amp;$B53,'IEA-MethaneAbatement'!$O:$O,"&gt;="&amp;$A53,'IEA-MethaneAbatement'!$M:$M,$D$1,'IEA-MethaneAbatement'!$B:$B,'Country Selector'!$A$2)))*(1+INDEX('EPA to IEA Scaling'!$F$8:$AO$8,,MATCH(W$2,'EPA to IEA Scaling'!$F$1:$AO$1,0)))</f>
        <v>0</v>
      </c>
      <c r="X53" cm="1">
        <f t="array" ref="X53">((VLOOKUP($B$1,'Multipliers and Adjustments'!$A$70:$I$86,TRUNC(COLUMN(X$2)/5)+2,FALSE)*SUMIFS('IEA-MethaneAbatement'!$N:$N,'IEA-MethaneAbatement'!$O:$O,"&lt;"&amp;$B53,'IEA-MethaneAbatement'!$O:$O,"&gt;="&amp;$A53,'IEA-MethaneAbatement'!$M:$M,$B$1,'IEA-MethaneAbatement'!$B:$B,'Country Selector'!$A$2)+VLOOKUP($C$1,'Multipliers and Adjustments'!$A$70:$I$86,TRUNC(COLUMN(X$2)/5)+2,FALSE)*SUMIFS('IEA-MethaneAbatement'!$N:$N,'IEA-MethaneAbatement'!$O:$O,"&lt;"&amp;$B53,'IEA-MethaneAbatement'!$O:$O,"&gt;="&amp;$A53,'IEA-MethaneAbatement'!$M:$M,$C$1,'IEA-MethaneAbatement'!$B:$B,'Country Selector'!$A$2)+VLOOKUP($D$1,'Multipliers and Adjustments'!$A$70:$I$86,TRUNC(COLUMN(X$2)/5)+2,FALSE)*SUMIFS('IEA-MethaneAbatement'!$N:$N,'IEA-MethaneAbatement'!$O:$O,"&lt;"&amp;$B53,'IEA-MethaneAbatement'!$O:$O,"&gt;="&amp;$A53,'IEA-MethaneAbatement'!$M:$M,$D$1,'IEA-MethaneAbatement'!$B:$B,'Country Selector'!$A$2)))*(1+INDEX('EPA to IEA Scaling'!$F$8:$AO$8,,MATCH(X$2,'EPA to IEA Scaling'!$F$1:$AO$1,0)))</f>
        <v>0</v>
      </c>
      <c r="Y53" cm="1">
        <f t="array" ref="Y53">((VLOOKUP($B$1,'Multipliers and Adjustments'!$A$70:$I$86,TRUNC(COLUMN(Y$2)/5)+2,FALSE)*SUMIFS('IEA-MethaneAbatement'!$N:$N,'IEA-MethaneAbatement'!$O:$O,"&lt;"&amp;$B53,'IEA-MethaneAbatement'!$O:$O,"&gt;="&amp;$A53,'IEA-MethaneAbatement'!$M:$M,$B$1,'IEA-MethaneAbatement'!$B:$B,'Country Selector'!$A$2)+VLOOKUP($C$1,'Multipliers and Adjustments'!$A$70:$I$86,TRUNC(COLUMN(Y$2)/5)+2,FALSE)*SUMIFS('IEA-MethaneAbatement'!$N:$N,'IEA-MethaneAbatement'!$O:$O,"&lt;"&amp;$B53,'IEA-MethaneAbatement'!$O:$O,"&gt;="&amp;$A53,'IEA-MethaneAbatement'!$M:$M,$C$1,'IEA-MethaneAbatement'!$B:$B,'Country Selector'!$A$2)+VLOOKUP($D$1,'Multipliers and Adjustments'!$A$70:$I$86,TRUNC(COLUMN(Y$2)/5)+2,FALSE)*SUMIFS('IEA-MethaneAbatement'!$N:$N,'IEA-MethaneAbatement'!$O:$O,"&lt;"&amp;$B53,'IEA-MethaneAbatement'!$O:$O,"&gt;="&amp;$A53,'IEA-MethaneAbatement'!$M:$M,$D$1,'IEA-MethaneAbatement'!$B:$B,'Country Selector'!$A$2)))*(1+INDEX('EPA to IEA Scaling'!$F$8:$AO$8,,MATCH(Y$2,'EPA to IEA Scaling'!$F$1:$AO$1,0)))</f>
        <v>0</v>
      </c>
      <c r="Z53" cm="1">
        <f t="array" ref="Z53">((VLOOKUP($B$1,'Multipliers and Adjustments'!$A$70:$I$86,TRUNC(COLUMN(Z$2)/5)+2,FALSE)*SUMIFS('IEA-MethaneAbatement'!$N:$N,'IEA-MethaneAbatement'!$O:$O,"&lt;"&amp;$B53,'IEA-MethaneAbatement'!$O:$O,"&gt;="&amp;$A53,'IEA-MethaneAbatement'!$M:$M,$B$1,'IEA-MethaneAbatement'!$B:$B,'Country Selector'!$A$2)+VLOOKUP($C$1,'Multipliers and Adjustments'!$A$70:$I$86,TRUNC(COLUMN(Z$2)/5)+2,FALSE)*SUMIFS('IEA-MethaneAbatement'!$N:$N,'IEA-MethaneAbatement'!$O:$O,"&lt;"&amp;$B53,'IEA-MethaneAbatement'!$O:$O,"&gt;="&amp;$A53,'IEA-MethaneAbatement'!$M:$M,$C$1,'IEA-MethaneAbatement'!$B:$B,'Country Selector'!$A$2)+VLOOKUP($D$1,'Multipliers and Adjustments'!$A$70:$I$86,TRUNC(COLUMN(Z$2)/5)+2,FALSE)*SUMIFS('IEA-MethaneAbatement'!$N:$N,'IEA-MethaneAbatement'!$O:$O,"&lt;"&amp;$B53,'IEA-MethaneAbatement'!$O:$O,"&gt;="&amp;$A53,'IEA-MethaneAbatement'!$M:$M,$D$1,'IEA-MethaneAbatement'!$B:$B,'Country Selector'!$A$2)))*(1+INDEX('EPA to IEA Scaling'!$F$8:$AO$8,,MATCH(Z$2,'EPA to IEA Scaling'!$F$1:$AO$1,0)))</f>
        <v>0</v>
      </c>
      <c r="AA53" cm="1">
        <f t="array" ref="AA53">((VLOOKUP($B$1,'Multipliers and Adjustments'!$A$70:$I$86,TRUNC(COLUMN(AA$2)/5)+2,FALSE)*SUMIFS('IEA-MethaneAbatement'!$N:$N,'IEA-MethaneAbatement'!$O:$O,"&lt;"&amp;$B53,'IEA-MethaneAbatement'!$O:$O,"&gt;="&amp;$A53,'IEA-MethaneAbatement'!$M:$M,$B$1,'IEA-MethaneAbatement'!$B:$B,'Country Selector'!$A$2)+VLOOKUP($C$1,'Multipliers and Adjustments'!$A$70:$I$86,TRUNC(COLUMN(AA$2)/5)+2,FALSE)*SUMIFS('IEA-MethaneAbatement'!$N:$N,'IEA-MethaneAbatement'!$O:$O,"&lt;"&amp;$B53,'IEA-MethaneAbatement'!$O:$O,"&gt;="&amp;$A53,'IEA-MethaneAbatement'!$M:$M,$C$1,'IEA-MethaneAbatement'!$B:$B,'Country Selector'!$A$2)+VLOOKUP($D$1,'Multipliers and Adjustments'!$A$70:$I$86,TRUNC(COLUMN(AA$2)/5)+2,FALSE)*SUMIFS('IEA-MethaneAbatement'!$N:$N,'IEA-MethaneAbatement'!$O:$O,"&lt;"&amp;$B53,'IEA-MethaneAbatement'!$O:$O,"&gt;="&amp;$A53,'IEA-MethaneAbatement'!$M:$M,$D$1,'IEA-MethaneAbatement'!$B:$B,'Country Selector'!$A$2)))*(1+INDEX('EPA to IEA Scaling'!$F$8:$AO$8,,MATCH(AA$2,'EPA to IEA Scaling'!$F$1:$AO$1,0)))</f>
        <v>0</v>
      </c>
      <c r="AB53" s="31" cm="1">
        <f t="array" ref="AB53">((VLOOKUP($B$1,'Multipliers and Adjustments'!$A$70:$I$86,TRUNC(COLUMN(AB$2)/5)+2,FALSE)*SUMIFS('IEA-MethaneAbatement'!$N:$N,'IEA-MethaneAbatement'!$O:$O,"&lt;"&amp;$B53,'IEA-MethaneAbatement'!$O:$O,"&gt;="&amp;$A53,'IEA-MethaneAbatement'!$M:$M,$B$1,'IEA-MethaneAbatement'!$B:$B,'Country Selector'!$A$2)+VLOOKUP($C$1,'Multipliers and Adjustments'!$A$70:$I$86,TRUNC(COLUMN(AB$2)/5)+2,FALSE)*SUMIFS('IEA-MethaneAbatement'!$N:$N,'IEA-MethaneAbatement'!$O:$O,"&lt;"&amp;$B53,'IEA-MethaneAbatement'!$O:$O,"&gt;="&amp;$A53,'IEA-MethaneAbatement'!$M:$M,$C$1,'IEA-MethaneAbatement'!$B:$B,'Country Selector'!$A$2)+VLOOKUP($D$1,'Multipliers and Adjustments'!$A$70:$I$86,TRUNC(COLUMN(AB$2)/5)+2,FALSE)*SUMIFS('IEA-MethaneAbatement'!$N:$N,'IEA-MethaneAbatement'!$O:$O,"&lt;"&amp;$B53,'IEA-MethaneAbatement'!$O:$O,"&gt;="&amp;$A53,'IEA-MethaneAbatement'!$M:$M,$D$1,'IEA-MethaneAbatement'!$B:$B,'Country Selector'!$A$2)))*(1+INDEX('EPA to IEA Scaling'!$F$8:$AO$8,,MATCH(AB$2,'EPA to IEA Scaling'!$F$1:$AO$1,0)))</f>
        <v>0</v>
      </c>
      <c r="AC53" cm="1">
        <f t="array" ref="AC53">((VLOOKUP($B$1,'Multipliers and Adjustments'!$A$70:$I$86,TRUNC(COLUMN(AC$2)/5)+2,FALSE)*SUMIFS('IEA-MethaneAbatement'!$N:$N,'IEA-MethaneAbatement'!$O:$O,"&lt;"&amp;$B53,'IEA-MethaneAbatement'!$O:$O,"&gt;="&amp;$A53,'IEA-MethaneAbatement'!$M:$M,$B$1,'IEA-MethaneAbatement'!$B:$B,'Country Selector'!$A$2)+VLOOKUP($C$1,'Multipliers and Adjustments'!$A$70:$I$86,TRUNC(COLUMN(AC$2)/5)+2,FALSE)*SUMIFS('IEA-MethaneAbatement'!$N:$N,'IEA-MethaneAbatement'!$O:$O,"&lt;"&amp;$B53,'IEA-MethaneAbatement'!$O:$O,"&gt;="&amp;$A53,'IEA-MethaneAbatement'!$M:$M,$C$1,'IEA-MethaneAbatement'!$B:$B,'Country Selector'!$A$2)+VLOOKUP($D$1,'Multipliers and Adjustments'!$A$70:$I$86,TRUNC(COLUMN(AC$2)/5)+2,FALSE)*SUMIFS('IEA-MethaneAbatement'!$N:$N,'IEA-MethaneAbatement'!$O:$O,"&lt;"&amp;$B53,'IEA-MethaneAbatement'!$O:$O,"&gt;="&amp;$A53,'IEA-MethaneAbatement'!$M:$M,$D$1,'IEA-MethaneAbatement'!$B:$B,'Country Selector'!$A$2)))*(1+INDEX('EPA to IEA Scaling'!$F$8:$AO$8,,MATCH(AC$2,'EPA to IEA Scaling'!$F$1:$AO$1,0)))</f>
        <v>0</v>
      </c>
      <c r="AD53" cm="1">
        <f t="array" ref="AD53">((VLOOKUP($B$1,'Multipliers and Adjustments'!$A$70:$I$86,TRUNC(COLUMN(AD$2)/5)+2,FALSE)*SUMIFS('IEA-MethaneAbatement'!$N:$N,'IEA-MethaneAbatement'!$O:$O,"&lt;"&amp;$B53,'IEA-MethaneAbatement'!$O:$O,"&gt;="&amp;$A53,'IEA-MethaneAbatement'!$M:$M,$B$1,'IEA-MethaneAbatement'!$B:$B,'Country Selector'!$A$2)+VLOOKUP($C$1,'Multipliers and Adjustments'!$A$70:$I$86,TRUNC(COLUMN(AD$2)/5)+2,FALSE)*SUMIFS('IEA-MethaneAbatement'!$N:$N,'IEA-MethaneAbatement'!$O:$O,"&lt;"&amp;$B53,'IEA-MethaneAbatement'!$O:$O,"&gt;="&amp;$A53,'IEA-MethaneAbatement'!$M:$M,$C$1,'IEA-MethaneAbatement'!$B:$B,'Country Selector'!$A$2)+VLOOKUP($D$1,'Multipliers and Adjustments'!$A$70:$I$86,TRUNC(COLUMN(AD$2)/5)+2,FALSE)*SUMIFS('IEA-MethaneAbatement'!$N:$N,'IEA-MethaneAbatement'!$O:$O,"&lt;"&amp;$B53,'IEA-MethaneAbatement'!$O:$O,"&gt;="&amp;$A53,'IEA-MethaneAbatement'!$M:$M,$D$1,'IEA-MethaneAbatement'!$B:$B,'Country Selector'!$A$2)))*(1+INDEX('EPA to IEA Scaling'!$F$8:$AO$8,,MATCH(AD$2,'EPA to IEA Scaling'!$F$1:$AO$1,0)))</f>
        <v>0</v>
      </c>
      <c r="AE53" cm="1">
        <f t="array" ref="AE53">((VLOOKUP($B$1,'Multipliers and Adjustments'!$A$70:$I$86,TRUNC(COLUMN(AE$2)/5)+2,FALSE)*SUMIFS('IEA-MethaneAbatement'!$N:$N,'IEA-MethaneAbatement'!$O:$O,"&lt;"&amp;$B53,'IEA-MethaneAbatement'!$O:$O,"&gt;="&amp;$A53,'IEA-MethaneAbatement'!$M:$M,$B$1,'IEA-MethaneAbatement'!$B:$B,'Country Selector'!$A$2)+VLOOKUP($C$1,'Multipliers and Adjustments'!$A$70:$I$86,TRUNC(COLUMN(AE$2)/5)+2,FALSE)*SUMIFS('IEA-MethaneAbatement'!$N:$N,'IEA-MethaneAbatement'!$O:$O,"&lt;"&amp;$B53,'IEA-MethaneAbatement'!$O:$O,"&gt;="&amp;$A53,'IEA-MethaneAbatement'!$M:$M,$C$1,'IEA-MethaneAbatement'!$B:$B,'Country Selector'!$A$2)+VLOOKUP($D$1,'Multipliers and Adjustments'!$A$70:$I$86,TRUNC(COLUMN(AE$2)/5)+2,FALSE)*SUMIFS('IEA-MethaneAbatement'!$N:$N,'IEA-MethaneAbatement'!$O:$O,"&lt;"&amp;$B53,'IEA-MethaneAbatement'!$O:$O,"&gt;="&amp;$A53,'IEA-MethaneAbatement'!$M:$M,$D$1,'IEA-MethaneAbatement'!$B:$B,'Country Selector'!$A$2)))*(1+INDEX('EPA to IEA Scaling'!$F$8:$AO$8,,MATCH(AE$2,'EPA to IEA Scaling'!$F$1:$AO$1,0)))</f>
        <v>0</v>
      </c>
      <c r="AF53" cm="1">
        <f t="array" ref="AF53">((VLOOKUP($B$1,'Multipliers and Adjustments'!$A$70:$I$86,TRUNC(COLUMN(AF$2)/5)+2,FALSE)*SUMIFS('IEA-MethaneAbatement'!$N:$N,'IEA-MethaneAbatement'!$O:$O,"&lt;"&amp;$B53,'IEA-MethaneAbatement'!$O:$O,"&gt;="&amp;$A53,'IEA-MethaneAbatement'!$M:$M,$B$1,'IEA-MethaneAbatement'!$B:$B,'Country Selector'!$A$2)+VLOOKUP($C$1,'Multipliers and Adjustments'!$A$70:$I$86,TRUNC(COLUMN(AF$2)/5)+2,FALSE)*SUMIFS('IEA-MethaneAbatement'!$N:$N,'IEA-MethaneAbatement'!$O:$O,"&lt;"&amp;$B53,'IEA-MethaneAbatement'!$O:$O,"&gt;="&amp;$A53,'IEA-MethaneAbatement'!$M:$M,$C$1,'IEA-MethaneAbatement'!$B:$B,'Country Selector'!$A$2)+VLOOKUP($D$1,'Multipliers and Adjustments'!$A$70:$I$86,TRUNC(COLUMN(AF$2)/5)+2,FALSE)*SUMIFS('IEA-MethaneAbatement'!$N:$N,'IEA-MethaneAbatement'!$O:$O,"&lt;"&amp;$B53,'IEA-MethaneAbatement'!$O:$O,"&gt;="&amp;$A53,'IEA-MethaneAbatement'!$M:$M,$D$1,'IEA-MethaneAbatement'!$B:$B,'Country Selector'!$A$2)))*(1+INDEX('EPA to IEA Scaling'!$F$8:$AO$8,,MATCH(AF$2,'EPA to IEA Scaling'!$F$1:$AO$1,0)))</f>
        <v>0</v>
      </c>
      <c r="AG53" s="31" cm="1">
        <f t="array" ref="AG53">((VLOOKUP($B$1,'Multipliers and Adjustments'!$A$70:$I$86,TRUNC(COLUMN(AG$2)/5)+2,FALSE)*SUMIFS('IEA-MethaneAbatement'!$N:$N,'IEA-MethaneAbatement'!$O:$O,"&lt;"&amp;$B53,'IEA-MethaneAbatement'!$O:$O,"&gt;="&amp;$A53,'IEA-MethaneAbatement'!$M:$M,$B$1,'IEA-MethaneAbatement'!$B:$B,'Country Selector'!$A$2)+VLOOKUP($C$1,'Multipliers and Adjustments'!$A$70:$I$86,TRUNC(COLUMN(AG$2)/5)+2,FALSE)*SUMIFS('IEA-MethaneAbatement'!$N:$N,'IEA-MethaneAbatement'!$O:$O,"&lt;"&amp;$B53,'IEA-MethaneAbatement'!$O:$O,"&gt;="&amp;$A53,'IEA-MethaneAbatement'!$M:$M,$C$1,'IEA-MethaneAbatement'!$B:$B,'Country Selector'!$A$2)+VLOOKUP($D$1,'Multipliers and Adjustments'!$A$70:$I$86,TRUNC(COLUMN(AG$2)/5)+2,FALSE)*SUMIFS('IEA-MethaneAbatement'!$N:$N,'IEA-MethaneAbatement'!$O:$O,"&lt;"&amp;$B53,'IEA-MethaneAbatement'!$O:$O,"&gt;="&amp;$A53,'IEA-MethaneAbatement'!$M:$M,$D$1,'IEA-MethaneAbatement'!$B:$B,'Country Selector'!$A$2)))*(1+INDEX('EPA to IEA Scaling'!$F$8:$AO$8,,MATCH(AG$2,'EPA to IEA Scaling'!$F$1:$AO$1,0)))</f>
        <v>0</v>
      </c>
      <c r="AH53" cm="1">
        <f t="array" ref="AH53">((VLOOKUP($B$1,'Multipliers and Adjustments'!$A$70:$I$86,TRUNC(COLUMN(AH$2)/5)+2,FALSE)*SUMIFS('IEA-MethaneAbatement'!$N:$N,'IEA-MethaneAbatement'!$O:$O,"&lt;"&amp;$B53,'IEA-MethaneAbatement'!$O:$O,"&gt;="&amp;$A53,'IEA-MethaneAbatement'!$M:$M,$B$1,'IEA-MethaneAbatement'!$B:$B,'Country Selector'!$A$2)+VLOOKUP($C$1,'Multipliers and Adjustments'!$A$70:$I$86,TRUNC(COLUMN(AH$2)/5)+2,FALSE)*SUMIFS('IEA-MethaneAbatement'!$N:$N,'IEA-MethaneAbatement'!$O:$O,"&lt;"&amp;$B53,'IEA-MethaneAbatement'!$O:$O,"&gt;="&amp;$A53,'IEA-MethaneAbatement'!$M:$M,$C$1,'IEA-MethaneAbatement'!$B:$B,'Country Selector'!$A$2)+VLOOKUP($D$1,'Multipliers and Adjustments'!$A$70:$I$86,TRUNC(COLUMN(AH$2)/5)+2,FALSE)*SUMIFS('IEA-MethaneAbatement'!$N:$N,'IEA-MethaneAbatement'!$O:$O,"&lt;"&amp;$B53,'IEA-MethaneAbatement'!$O:$O,"&gt;="&amp;$A53,'IEA-MethaneAbatement'!$M:$M,$D$1,'IEA-MethaneAbatement'!$B:$B,'Country Selector'!$A$2)))*(1+INDEX('EPA to IEA Scaling'!$F$8:$AO$8,,MATCH(AH$2,'EPA to IEA Scaling'!$F$1:$AO$1,0)))</f>
        <v>0</v>
      </c>
      <c r="AI53" cm="1">
        <f t="array" ref="AI53">((VLOOKUP($B$1,'Multipliers and Adjustments'!$A$70:$I$86,TRUNC(COLUMN(AI$2)/5)+2,FALSE)*SUMIFS('IEA-MethaneAbatement'!$N:$N,'IEA-MethaneAbatement'!$O:$O,"&lt;"&amp;$B53,'IEA-MethaneAbatement'!$O:$O,"&gt;="&amp;$A53,'IEA-MethaneAbatement'!$M:$M,$B$1,'IEA-MethaneAbatement'!$B:$B,'Country Selector'!$A$2)+VLOOKUP($C$1,'Multipliers and Adjustments'!$A$70:$I$86,TRUNC(COLUMN(AI$2)/5)+2,FALSE)*SUMIFS('IEA-MethaneAbatement'!$N:$N,'IEA-MethaneAbatement'!$O:$O,"&lt;"&amp;$B53,'IEA-MethaneAbatement'!$O:$O,"&gt;="&amp;$A53,'IEA-MethaneAbatement'!$M:$M,$C$1,'IEA-MethaneAbatement'!$B:$B,'Country Selector'!$A$2)+VLOOKUP($D$1,'Multipliers and Adjustments'!$A$70:$I$86,TRUNC(COLUMN(AI$2)/5)+2,FALSE)*SUMIFS('IEA-MethaneAbatement'!$N:$N,'IEA-MethaneAbatement'!$O:$O,"&lt;"&amp;$B53,'IEA-MethaneAbatement'!$O:$O,"&gt;="&amp;$A53,'IEA-MethaneAbatement'!$M:$M,$D$1,'IEA-MethaneAbatement'!$B:$B,'Country Selector'!$A$2)))*(1+INDEX('EPA to IEA Scaling'!$F$8:$AO$8,,MATCH(AI$2,'EPA to IEA Scaling'!$F$1:$AO$1,0)))</f>
        <v>0</v>
      </c>
      <c r="AJ53" cm="1">
        <f t="array" ref="AJ53">((VLOOKUP($B$1,'Multipliers and Adjustments'!$A$70:$I$86,TRUNC(COLUMN(AJ$2)/5)+2,FALSE)*SUMIFS('IEA-MethaneAbatement'!$N:$N,'IEA-MethaneAbatement'!$O:$O,"&lt;"&amp;$B53,'IEA-MethaneAbatement'!$O:$O,"&gt;="&amp;$A53,'IEA-MethaneAbatement'!$M:$M,$B$1,'IEA-MethaneAbatement'!$B:$B,'Country Selector'!$A$2)+VLOOKUP($C$1,'Multipliers and Adjustments'!$A$70:$I$86,TRUNC(COLUMN(AJ$2)/5)+2,FALSE)*SUMIFS('IEA-MethaneAbatement'!$N:$N,'IEA-MethaneAbatement'!$O:$O,"&lt;"&amp;$B53,'IEA-MethaneAbatement'!$O:$O,"&gt;="&amp;$A53,'IEA-MethaneAbatement'!$M:$M,$C$1,'IEA-MethaneAbatement'!$B:$B,'Country Selector'!$A$2)+VLOOKUP($D$1,'Multipliers and Adjustments'!$A$70:$I$86,TRUNC(COLUMN(AJ$2)/5)+2,FALSE)*SUMIFS('IEA-MethaneAbatement'!$N:$N,'IEA-MethaneAbatement'!$O:$O,"&lt;"&amp;$B53,'IEA-MethaneAbatement'!$O:$O,"&gt;="&amp;$A53,'IEA-MethaneAbatement'!$M:$M,$D$1,'IEA-MethaneAbatement'!$B:$B,'Country Selector'!$A$2)))*(1+INDEX('EPA to IEA Scaling'!$F$8:$AO$8,,MATCH(AJ$2,'EPA to IEA Scaling'!$F$1:$AO$1,0)))</f>
        <v>0</v>
      </c>
      <c r="AK53" cm="1">
        <f t="array" ref="AK53">((VLOOKUP($B$1,'Multipliers and Adjustments'!$A$70:$I$86,TRUNC(COLUMN(AK$2)/5)+2,FALSE)*SUMIFS('IEA-MethaneAbatement'!$N:$N,'IEA-MethaneAbatement'!$O:$O,"&lt;"&amp;$B53,'IEA-MethaneAbatement'!$O:$O,"&gt;="&amp;$A53,'IEA-MethaneAbatement'!$M:$M,$B$1,'IEA-MethaneAbatement'!$B:$B,'Country Selector'!$A$2)+VLOOKUP($C$1,'Multipliers and Adjustments'!$A$70:$I$86,TRUNC(COLUMN(AK$2)/5)+2,FALSE)*SUMIFS('IEA-MethaneAbatement'!$N:$N,'IEA-MethaneAbatement'!$O:$O,"&lt;"&amp;$B53,'IEA-MethaneAbatement'!$O:$O,"&gt;="&amp;$A53,'IEA-MethaneAbatement'!$M:$M,$C$1,'IEA-MethaneAbatement'!$B:$B,'Country Selector'!$A$2)+VLOOKUP($D$1,'Multipliers and Adjustments'!$A$70:$I$86,TRUNC(COLUMN(AK$2)/5)+2,FALSE)*SUMIFS('IEA-MethaneAbatement'!$N:$N,'IEA-MethaneAbatement'!$O:$O,"&lt;"&amp;$B53,'IEA-MethaneAbatement'!$O:$O,"&gt;="&amp;$A53,'IEA-MethaneAbatement'!$M:$M,$D$1,'IEA-MethaneAbatement'!$B:$B,'Country Selector'!$A$2)))*(1+INDEX('EPA to IEA Scaling'!$F$8:$AO$8,,MATCH(AK$2,'EPA to IEA Scaling'!$F$1:$AO$1,0)))</f>
        <v>0</v>
      </c>
      <c r="AL53" s="31" cm="1">
        <f t="array" ref="AL53">((VLOOKUP($B$1,'Multipliers and Adjustments'!$A$70:$I$86,TRUNC(COLUMN(AL$2)/5)+2,FALSE)*SUMIFS('IEA-MethaneAbatement'!$N:$N,'IEA-MethaneAbatement'!$O:$O,"&lt;"&amp;$B53,'IEA-MethaneAbatement'!$O:$O,"&gt;="&amp;$A53,'IEA-MethaneAbatement'!$M:$M,$B$1,'IEA-MethaneAbatement'!$B:$B,'Country Selector'!$A$2)+VLOOKUP($C$1,'Multipliers and Adjustments'!$A$70:$I$86,TRUNC(COLUMN(AL$2)/5)+2,FALSE)*SUMIFS('IEA-MethaneAbatement'!$N:$N,'IEA-MethaneAbatement'!$O:$O,"&lt;"&amp;$B53,'IEA-MethaneAbatement'!$O:$O,"&gt;="&amp;$A53,'IEA-MethaneAbatement'!$M:$M,$C$1,'IEA-MethaneAbatement'!$B:$B,'Country Selector'!$A$2)+VLOOKUP($D$1,'Multipliers and Adjustments'!$A$70:$I$86,TRUNC(COLUMN(AL$2)/5)+2,FALSE)*SUMIFS('IEA-MethaneAbatement'!$N:$N,'IEA-MethaneAbatement'!$O:$O,"&lt;"&amp;$B53,'IEA-MethaneAbatement'!$O:$O,"&gt;="&amp;$A53,'IEA-MethaneAbatement'!$M:$M,$D$1,'IEA-MethaneAbatement'!$B:$B,'Country Selector'!$A$2)))*(1+INDEX('EPA to IEA Scaling'!$F$8:$AO$8,,MATCH(AL$2,'EPA to IEA Scaling'!$F$1:$AO$1,0)))</f>
        <v>0</v>
      </c>
    </row>
    <row r="54" spans="1:38" x14ac:dyDescent="0.45">
      <c r="A54" s="12">
        <f t="shared" si="1"/>
        <v>550</v>
      </c>
      <c r="B54" s="11">
        <f t="shared" si="0"/>
        <v>600</v>
      </c>
      <c r="C54" s="31" cm="1">
        <f t="array" ref="C54">((VLOOKUP($B$1,'Multipliers and Adjustments'!$A$70:$I$86,TRUNC(COLUMN(C$2)/5)+2,FALSE)*SUMIFS('IEA-MethaneAbatement'!$N:$N,'IEA-MethaneAbatement'!$O:$O,"&lt;"&amp;$B54,'IEA-MethaneAbatement'!$O:$O,"&gt;="&amp;$A54,'IEA-MethaneAbatement'!$M:$M,$B$1,'IEA-MethaneAbatement'!$B:$B,'Country Selector'!$A$2)+VLOOKUP($C$1,'Multipliers and Adjustments'!$A$70:$I$86,TRUNC(COLUMN(C$2)/5)+2,FALSE)*SUMIFS('IEA-MethaneAbatement'!$N:$N,'IEA-MethaneAbatement'!$O:$O,"&lt;"&amp;$B54,'IEA-MethaneAbatement'!$O:$O,"&gt;="&amp;$A54,'IEA-MethaneAbatement'!$M:$M,$C$1,'IEA-MethaneAbatement'!$B:$B,'Country Selector'!$A$2)+VLOOKUP($D$1,'Multipliers and Adjustments'!$A$70:$I$86,TRUNC(COLUMN(C$2)/5)+2,FALSE)*SUMIFS('IEA-MethaneAbatement'!$N:$N,'IEA-MethaneAbatement'!$O:$O,"&lt;"&amp;$B54,'IEA-MethaneAbatement'!$O:$O,"&gt;="&amp;$A54,'IEA-MethaneAbatement'!$M:$M,$D$1,'IEA-MethaneAbatement'!$B:$B,'Country Selector'!$A$2)))*(1+INDEX('EPA to IEA Scaling'!$F$8:$AO$8,,MATCH(C$2,'EPA to IEA Scaling'!$F$1:$AO$1,0)))</f>
        <v>0</v>
      </c>
      <c r="D54" cm="1">
        <f t="array" ref="D54">((VLOOKUP($B$1,'Multipliers and Adjustments'!$A$70:$I$86,TRUNC(COLUMN(D$2)/5)+2,FALSE)*SUMIFS('IEA-MethaneAbatement'!$N:$N,'IEA-MethaneAbatement'!$O:$O,"&lt;"&amp;$B54,'IEA-MethaneAbatement'!$O:$O,"&gt;="&amp;$A54,'IEA-MethaneAbatement'!$M:$M,$B$1,'IEA-MethaneAbatement'!$B:$B,'Country Selector'!$A$2)+VLOOKUP($C$1,'Multipliers and Adjustments'!$A$70:$I$86,TRUNC(COLUMN(D$2)/5)+2,FALSE)*SUMIFS('IEA-MethaneAbatement'!$N:$N,'IEA-MethaneAbatement'!$O:$O,"&lt;"&amp;$B54,'IEA-MethaneAbatement'!$O:$O,"&gt;="&amp;$A54,'IEA-MethaneAbatement'!$M:$M,$C$1,'IEA-MethaneAbatement'!$B:$B,'Country Selector'!$A$2)+VLOOKUP($D$1,'Multipliers and Adjustments'!$A$70:$I$86,TRUNC(COLUMN(D$2)/5)+2,FALSE)*SUMIFS('IEA-MethaneAbatement'!$N:$N,'IEA-MethaneAbatement'!$O:$O,"&lt;"&amp;$B54,'IEA-MethaneAbatement'!$O:$O,"&gt;="&amp;$A54,'IEA-MethaneAbatement'!$M:$M,$D$1,'IEA-MethaneAbatement'!$B:$B,'Country Selector'!$A$2)))*(1+INDEX('EPA to IEA Scaling'!$F$8:$AO$8,,MATCH(D$2,'EPA to IEA Scaling'!$F$1:$AO$1,0)))</f>
        <v>0</v>
      </c>
      <c r="E54" cm="1">
        <f t="array" ref="E54">((VLOOKUP($B$1,'Multipliers and Adjustments'!$A$70:$I$86,TRUNC(COLUMN(E$2)/5)+2,FALSE)*SUMIFS('IEA-MethaneAbatement'!$N:$N,'IEA-MethaneAbatement'!$O:$O,"&lt;"&amp;$B54,'IEA-MethaneAbatement'!$O:$O,"&gt;="&amp;$A54,'IEA-MethaneAbatement'!$M:$M,$B$1,'IEA-MethaneAbatement'!$B:$B,'Country Selector'!$A$2)+VLOOKUP($C$1,'Multipliers and Adjustments'!$A$70:$I$86,TRUNC(COLUMN(E$2)/5)+2,FALSE)*SUMIFS('IEA-MethaneAbatement'!$N:$N,'IEA-MethaneAbatement'!$O:$O,"&lt;"&amp;$B54,'IEA-MethaneAbatement'!$O:$O,"&gt;="&amp;$A54,'IEA-MethaneAbatement'!$M:$M,$C$1,'IEA-MethaneAbatement'!$B:$B,'Country Selector'!$A$2)+VLOOKUP($D$1,'Multipliers and Adjustments'!$A$70:$I$86,TRUNC(COLUMN(E$2)/5)+2,FALSE)*SUMIFS('IEA-MethaneAbatement'!$N:$N,'IEA-MethaneAbatement'!$O:$O,"&lt;"&amp;$B54,'IEA-MethaneAbatement'!$O:$O,"&gt;="&amp;$A54,'IEA-MethaneAbatement'!$M:$M,$D$1,'IEA-MethaneAbatement'!$B:$B,'Country Selector'!$A$2)))*(1+INDEX('EPA to IEA Scaling'!$F$8:$AO$8,,MATCH(E$2,'EPA to IEA Scaling'!$F$1:$AO$1,0)))</f>
        <v>0</v>
      </c>
      <c r="F54" cm="1">
        <f t="array" ref="F54">((VLOOKUP($B$1,'Multipliers and Adjustments'!$A$70:$I$86,TRUNC(COLUMN(F$2)/5)+2,FALSE)*SUMIFS('IEA-MethaneAbatement'!$N:$N,'IEA-MethaneAbatement'!$O:$O,"&lt;"&amp;$B54,'IEA-MethaneAbatement'!$O:$O,"&gt;="&amp;$A54,'IEA-MethaneAbatement'!$M:$M,$B$1,'IEA-MethaneAbatement'!$B:$B,'Country Selector'!$A$2)+VLOOKUP($C$1,'Multipliers and Adjustments'!$A$70:$I$86,TRUNC(COLUMN(F$2)/5)+2,FALSE)*SUMIFS('IEA-MethaneAbatement'!$N:$N,'IEA-MethaneAbatement'!$O:$O,"&lt;"&amp;$B54,'IEA-MethaneAbatement'!$O:$O,"&gt;="&amp;$A54,'IEA-MethaneAbatement'!$M:$M,$C$1,'IEA-MethaneAbatement'!$B:$B,'Country Selector'!$A$2)+VLOOKUP($D$1,'Multipliers and Adjustments'!$A$70:$I$86,TRUNC(COLUMN(F$2)/5)+2,FALSE)*SUMIFS('IEA-MethaneAbatement'!$N:$N,'IEA-MethaneAbatement'!$O:$O,"&lt;"&amp;$B54,'IEA-MethaneAbatement'!$O:$O,"&gt;="&amp;$A54,'IEA-MethaneAbatement'!$M:$M,$D$1,'IEA-MethaneAbatement'!$B:$B,'Country Selector'!$A$2)))*(1+INDEX('EPA to IEA Scaling'!$F$8:$AO$8,,MATCH(F$2,'EPA to IEA Scaling'!$F$1:$AO$1,0)))</f>
        <v>0</v>
      </c>
      <c r="G54" cm="1">
        <f t="array" ref="G54">((VLOOKUP($B$1,'Multipliers and Adjustments'!$A$70:$I$86,TRUNC(COLUMN(G$2)/5)+2,FALSE)*SUMIFS('IEA-MethaneAbatement'!$N:$N,'IEA-MethaneAbatement'!$O:$O,"&lt;"&amp;$B54,'IEA-MethaneAbatement'!$O:$O,"&gt;="&amp;$A54,'IEA-MethaneAbatement'!$M:$M,$B$1,'IEA-MethaneAbatement'!$B:$B,'Country Selector'!$A$2)+VLOOKUP($C$1,'Multipliers and Adjustments'!$A$70:$I$86,TRUNC(COLUMN(G$2)/5)+2,FALSE)*SUMIFS('IEA-MethaneAbatement'!$N:$N,'IEA-MethaneAbatement'!$O:$O,"&lt;"&amp;$B54,'IEA-MethaneAbatement'!$O:$O,"&gt;="&amp;$A54,'IEA-MethaneAbatement'!$M:$M,$C$1,'IEA-MethaneAbatement'!$B:$B,'Country Selector'!$A$2)+VLOOKUP($D$1,'Multipliers and Adjustments'!$A$70:$I$86,TRUNC(COLUMN(G$2)/5)+2,FALSE)*SUMIFS('IEA-MethaneAbatement'!$N:$N,'IEA-MethaneAbatement'!$O:$O,"&lt;"&amp;$B54,'IEA-MethaneAbatement'!$O:$O,"&gt;="&amp;$A54,'IEA-MethaneAbatement'!$M:$M,$D$1,'IEA-MethaneAbatement'!$B:$B,'Country Selector'!$A$2)))*(1+INDEX('EPA to IEA Scaling'!$F$8:$AO$8,,MATCH(G$2,'EPA to IEA Scaling'!$F$1:$AO$1,0)))</f>
        <v>0</v>
      </c>
      <c r="H54" s="31" cm="1">
        <f t="array" ref="H54">((VLOOKUP($B$1,'Multipliers and Adjustments'!$A$70:$I$86,TRUNC(COLUMN(H$2)/5)+2,FALSE)*SUMIFS('IEA-MethaneAbatement'!$N:$N,'IEA-MethaneAbatement'!$O:$O,"&lt;"&amp;$B54,'IEA-MethaneAbatement'!$O:$O,"&gt;="&amp;$A54,'IEA-MethaneAbatement'!$M:$M,$B$1,'IEA-MethaneAbatement'!$B:$B,'Country Selector'!$A$2)+VLOOKUP($C$1,'Multipliers and Adjustments'!$A$70:$I$86,TRUNC(COLUMN(H$2)/5)+2,FALSE)*SUMIFS('IEA-MethaneAbatement'!$N:$N,'IEA-MethaneAbatement'!$O:$O,"&lt;"&amp;$B54,'IEA-MethaneAbatement'!$O:$O,"&gt;="&amp;$A54,'IEA-MethaneAbatement'!$M:$M,$C$1,'IEA-MethaneAbatement'!$B:$B,'Country Selector'!$A$2)+VLOOKUP($D$1,'Multipliers and Adjustments'!$A$70:$I$86,TRUNC(COLUMN(H$2)/5)+2,FALSE)*SUMIFS('IEA-MethaneAbatement'!$N:$N,'IEA-MethaneAbatement'!$O:$O,"&lt;"&amp;$B54,'IEA-MethaneAbatement'!$O:$O,"&gt;="&amp;$A54,'IEA-MethaneAbatement'!$M:$M,$D$1,'IEA-MethaneAbatement'!$B:$B,'Country Selector'!$A$2)))*(1+INDEX('EPA to IEA Scaling'!$F$8:$AO$8,,MATCH(H$2,'EPA to IEA Scaling'!$F$1:$AO$1,0)))</f>
        <v>0</v>
      </c>
      <c r="I54" cm="1">
        <f t="array" ref="I54">((VLOOKUP($B$1,'Multipliers and Adjustments'!$A$70:$I$86,TRUNC(COLUMN(I$2)/5)+2,FALSE)*SUMIFS('IEA-MethaneAbatement'!$N:$N,'IEA-MethaneAbatement'!$O:$O,"&lt;"&amp;$B54,'IEA-MethaneAbatement'!$O:$O,"&gt;="&amp;$A54,'IEA-MethaneAbatement'!$M:$M,$B$1,'IEA-MethaneAbatement'!$B:$B,'Country Selector'!$A$2)+VLOOKUP($C$1,'Multipliers and Adjustments'!$A$70:$I$86,TRUNC(COLUMN(I$2)/5)+2,FALSE)*SUMIFS('IEA-MethaneAbatement'!$N:$N,'IEA-MethaneAbatement'!$O:$O,"&lt;"&amp;$B54,'IEA-MethaneAbatement'!$O:$O,"&gt;="&amp;$A54,'IEA-MethaneAbatement'!$M:$M,$C$1,'IEA-MethaneAbatement'!$B:$B,'Country Selector'!$A$2)+VLOOKUP($D$1,'Multipliers and Adjustments'!$A$70:$I$86,TRUNC(COLUMN(I$2)/5)+2,FALSE)*SUMIFS('IEA-MethaneAbatement'!$N:$N,'IEA-MethaneAbatement'!$O:$O,"&lt;"&amp;$B54,'IEA-MethaneAbatement'!$O:$O,"&gt;="&amp;$A54,'IEA-MethaneAbatement'!$M:$M,$D$1,'IEA-MethaneAbatement'!$B:$B,'Country Selector'!$A$2)))*(1+INDEX('EPA to IEA Scaling'!$F$8:$AO$8,,MATCH(I$2,'EPA to IEA Scaling'!$F$1:$AO$1,0)))</f>
        <v>0</v>
      </c>
      <c r="J54" cm="1">
        <f t="array" ref="J54">((VLOOKUP($B$1,'Multipliers and Adjustments'!$A$70:$I$86,TRUNC(COLUMN(J$2)/5)+2,FALSE)*SUMIFS('IEA-MethaneAbatement'!$N:$N,'IEA-MethaneAbatement'!$O:$O,"&lt;"&amp;$B54,'IEA-MethaneAbatement'!$O:$O,"&gt;="&amp;$A54,'IEA-MethaneAbatement'!$M:$M,$B$1,'IEA-MethaneAbatement'!$B:$B,'Country Selector'!$A$2)+VLOOKUP($C$1,'Multipliers and Adjustments'!$A$70:$I$86,TRUNC(COLUMN(J$2)/5)+2,FALSE)*SUMIFS('IEA-MethaneAbatement'!$N:$N,'IEA-MethaneAbatement'!$O:$O,"&lt;"&amp;$B54,'IEA-MethaneAbatement'!$O:$O,"&gt;="&amp;$A54,'IEA-MethaneAbatement'!$M:$M,$C$1,'IEA-MethaneAbatement'!$B:$B,'Country Selector'!$A$2)+VLOOKUP($D$1,'Multipliers and Adjustments'!$A$70:$I$86,TRUNC(COLUMN(J$2)/5)+2,FALSE)*SUMIFS('IEA-MethaneAbatement'!$N:$N,'IEA-MethaneAbatement'!$O:$O,"&lt;"&amp;$B54,'IEA-MethaneAbatement'!$O:$O,"&gt;="&amp;$A54,'IEA-MethaneAbatement'!$M:$M,$D$1,'IEA-MethaneAbatement'!$B:$B,'Country Selector'!$A$2)))*(1+INDEX('EPA to IEA Scaling'!$F$8:$AO$8,,MATCH(J$2,'EPA to IEA Scaling'!$F$1:$AO$1,0)))</f>
        <v>0</v>
      </c>
      <c r="K54" cm="1">
        <f t="array" ref="K54">((VLOOKUP($B$1,'Multipliers and Adjustments'!$A$70:$I$86,TRUNC(COLUMN(K$2)/5)+2,FALSE)*SUMIFS('IEA-MethaneAbatement'!$N:$N,'IEA-MethaneAbatement'!$O:$O,"&lt;"&amp;$B54,'IEA-MethaneAbatement'!$O:$O,"&gt;="&amp;$A54,'IEA-MethaneAbatement'!$M:$M,$B$1,'IEA-MethaneAbatement'!$B:$B,'Country Selector'!$A$2)+VLOOKUP($C$1,'Multipliers and Adjustments'!$A$70:$I$86,TRUNC(COLUMN(K$2)/5)+2,FALSE)*SUMIFS('IEA-MethaneAbatement'!$N:$N,'IEA-MethaneAbatement'!$O:$O,"&lt;"&amp;$B54,'IEA-MethaneAbatement'!$O:$O,"&gt;="&amp;$A54,'IEA-MethaneAbatement'!$M:$M,$C$1,'IEA-MethaneAbatement'!$B:$B,'Country Selector'!$A$2)+VLOOKUP($D$1,'Multipliers and Adjustments'!$A$70:$I$86,TRUNC(COLUMN(K$2)/5)+2,FALSE)*SUMIFS('IEA-MethaneAbatement'!$N:$N,'IEA-MethaneAbatement'!$O:$O,"&lt;"&amp;$B54,'IEA-MethaneAbatement'!$O:$O,"&gt;="&amp;$A54,'IEA-MethaneAbatement'!$M:$M,$D$1,'IEA-MethaneAbatement'!$B:$B,'Country Selector'!$A$2)))*(1+INDEX('EPA to IEA Scaling'!$F$8:$AO$8,,MATCH(K$2,'EPA to IEA Scaling'!$F$1:$AO$1,0)))</f>
        <v>0</v>
      </c>
      <c r="L54" cm="1">
        <f t="array" ref="L54">((VLOOKUP($B$1,'Multipliers and Adjustments'!$A$70:$I$86,TRUNC(COLUMN(L$2)/5)+2,FALSE)*SUMIFS('IEA-MethaneAbatement'!$N:$N,'IEA-MethaneAbatement'!$O:$O,"&lt;"&amp;$B54,'IEA-MethaneAbatement'!$O:$O,"&gt;="&amp;$A54,'IEA-MethaneAbatement'!$M:$M,$B$1,'IEA-MethaneAbatement'!$B:$B,'Country Selector'!$A$2)+VLOOKUP($C$1,'Multipliers and Adjustments'!$A$70:$I$86,TRUNC(COLUMN(L$2)/5)+2,FALSE)*SUMIFS('IEA-MethaneAbatement'!$N:$N,'IEA-MethaneAbatement'!$O:$O,"&lt;"&amp;$B54,'IEA-MethaneAbatement'!$O:$O,"&gt;="&amp;$A54,'IEA-MethaneAbatement'!$M:$M,$C$1,'IEA-MethaneAbatement'!$B:$B,'Country Selector'!$A$2)+VLOOKUP($D$1,'Multipliers and Adjustments'!$A$70:$I$86,TRUNC(COLUMN(L$2)/5)+2,FALSE)*SUMIFS('IEA-MethaneAbatement'!$N:$N,'IEA-MethaneAbatement'!$O:$O,"&lt;"&amp;$B54,'IEA-MethaneAbatement'!$O:$O,"&gt;="&amp;$A54,'IEA-MethaneAbatement'!$M:$M,$D$1,'IEA-MethaneAbatement'!$B:$B,'Country Selector'!$A$2)))*(1+INDEX('EPA to IEA Scaling'!$F$8:$AO$8,,MATCH(L$2,'EPA to IEA Scaling'!$F$1:$AO$1,0)))</f>
        <v>0</v>
      </c>
      <c r="M54" s="31" cm="1">
        <f t="array" ref="M54">((VLOOKUP($B$1,'Multipliers and Adjustments'!$A$70:$I$86,TRUNC(COLUMN(M$2)/5)+2,FALSE)*SUMIFS('IEA-MethaneAbatement'!$N:$N,'IEA-MethaneAbatement'!$O:$O,"&lt;"&amp;$B54,'IEA-MethaneAbatement'!$O:$O,"&gt;="&amp;$A54,'IEA-MethaneAbatement'!$M:$M,$B$1,'IEA-MethaneAbatement'!$B:$B,'Country Selector'!$A$2)+VLOOKUP($C$1,'Multipliers and Adjustments'!$A$70:$I$86,TRUNC(COLUMN(M$2)/5)+2,FALSE)*SUMIFS('IEA-MethaneAbatement'!$N:$N,'IEA-MethaneAbatement'!$O:$O,"&lt;"&amp;$B54,'IEA-MethaneAbatement'!$O:$O,"&gt;="&amp;$A54,'IEA-MethaneAbatement'!$M:$M,$C$1,'IEA-MethaneAbatement'!$B:$B,'Country Selector'!$A$2)+VLOOKUP($D$1,'Multipliers and Adjustments'!$A$70:$I$86,TRUNC(COLUMN(M$2)/5)+2,FALSE)*SUMIFS('IEA-MethaneAbatement'!$N:$N,'IEA-MethaneAbatement'!$O:$O,"&lt;"&amp;$B54,'IEA-MethaneAbatement'!$O:$O,"&gt;="&amp;$A54,'IEA-MethaneAbatement'!$M:$M,$D$1,'IEA-MethaneAbatement'!$B:$B,'Country Selector'!$A$2)))*(1+INDEX('EPA to IEA Scaling'!$F$8:$AO$8,,MATCH(M$2,'EPA to IEA Scaling'!$F$1:$AO$1,0)))</f>
        <v>0</v>
      </c>
      <c r="N54" cm="1">
        <f t="array" ref="N54">((VLOOKUP($B$1,'Multipliers and Adjustments'!$A$70:$I$86,TRUNC(COLUMN(N$2)/5)+2,FALSE)*SUMIFS('IEA-MethaneAbatement'!$N:$N,'IEA-MethaneAbatement'!$O:$O,"&lt;"&amp;$B54,'IEA-MethaneAbatement'!$O:$O,"&gt;="&amp;$A54,'IEA-MethaneAbatement'!$M:$M,$B$1,'IEA-MethaneAbatement'!$B:$B,'Country Selector'!$A$2)+VLOOKUP($C$1,'Multipliers and Adjustments'!$A$70:$I$86,TRUNC(COLUMN(N$2)/5)+2,FALSE)*SUMIFS('IEA-MethaneAbatement'!$N:$N,'IEA-MethaneAbatement'!$O:$O,"&lt;"&amp;$B54,'IEA-MethaneAbatement'!$O:$O,"&gt;="&amp;$A54,'IEA-MethaneAbatement'!$M:$M,$C$1,'IEA-MethaneAbatement'!$B:$B,'Country Selector'!$A$2)+VLOOKUP($D$1,'Multipliers and Adjustments'!$A$70:$I$86,TRUNC(COLUMN(N$2)/5)+2,FALSE)*SUMIFS('IEA-MethaneAbatement'!$N:$N,'IEA-MethaneAbatement'!$O:$O,"&lt;"&amp;$B54,'IEA-MethaneAbatement'!$O:$O,"&gt;="&amp;$A54,'IEA-MethaneAbatement'!$M:$M,$D$1,'IEA-MethaneAbatement'!$B:$B,'Country Selector'!$A$2)))*(1+INDEX('EPA to IEA Scaling'!$F$8:$AO$8,,MATCH(N$2,'EPA to IEA Scaling'!$F$1:$AO$1,0)))</f>
        <v>0</v>
      </c>
      <c r="O54" cm="1">
        <f t="array" ref="O54">((VLOOKUP($B$1,'Multipliers and Adjustments'!$A$70:$I$86,TRUNC(COLUMN(O$2)/5)+2,FALSE)*SUMIFS('IEA-MethaneAbatement'!$N:$N,'IEA-MethaneAbatement'!$O:$O,"&lt;"&amp;$B54,'IEA-MethaneAbatement'!$O:$O,"&gt;="&amp;$A54,'IEA-MethaneAbatement'!$M:$M,$B$1,'IEA-MethaneAbatement'!$B:$B,'Country Selector'!$A$2)+VLOOKUP($C$1,'Multipliers and Adjustments'!$A$70:$I$86,TRUNC(COLUMN(O$2)/5)+2,FALSE)*SUMIFS('IEA-MethaneAbatement'!$N:$N,'IEA-MethaneAbatement'!$O:$O,"&lt;"&amp;$B54,'IEA-MethaneAbatement'!$O:$O,"&gt;="&amp;$A54,'IEA-MethaneAbatement'!$M:$M,$C$1,'IEA-MethaneAbatement'!$B:$B,'Country Selector'!$A$2)+VLOOKUP($D$1,'Multipliers and Adjustments'!$A$70:$I$86,TRUNC(COLUMN(O$2)/5)+2,FALSE)*SUMIFS('IEA-MethaneAbatement'!$N:$N,'IEA-MethaneAbatement'!$O:$O,"&lt;"&amp;$B54,'IEA-MethaneAbatement'!$O:$O,"&gt;="&amp;$A54,'IEA-MethaneAbatement'!$M:$M,$D$1,'IEA-MethaneAbatement'!$B:$B,'Country Selector'!$A$2)))*(1+INDEX('EPA to IEA Scaling'!$F$8:$AO$8,,MATCH(O$2,'EPA to IEA Scaling'!$F$1:$AO$1,0)))</f>
        <v>0</v>
      </c>
      <c r="P54" cm="1">
        <f t="array" ref="P54">((VLOOKUP($B$1,'Multipliers and Adjustments'!$A$70:$I$86,TRUNC(COLUMN(P$2)/5)+2,FALSE)*SUMIFS('IEA-MethaneAbatement'!$N:$N,'IEA-MethaneAbatement'!$O:$O,"&lt;"&amp;$B54,'IEA-MethaneAbatement'!$O:$O,"&gt;="&amp;$A54,'IEA-MethaneAbatement'!$M:$M,$B$1,'IEA-MethaneAbatement'!$B:$B,'Country Selector'!$A$2)+VLOOKUP($C$1,'Multipliers and Adjustments'!$A$70:$I$86,TRUNC(COLUMN(P$2)/5)+2,FALSE)*SUMIFS('IEA-MethaneAbatement'!$N:$N,'IEA-MethaneAbatement'!$O:$O,"&lt;"&amp;$B54,'IEA-MethaneAbatement'!$O:$O,"&gt;="&amp;$A54,'IEA-MethaneAbatement'!$M:$M,$C$1,'IEA-MethaneAbatement'!$B:$B,'Country Selector'!$A$2)+VLOOKUP($D$1,'Multipliers and Adjustments'!$A$70:$I$86,TRUNC(COLUMN(P$2)/5)+2,FALSE)*SUMIFS('IEA-MethaneAbatement'!$N:$N,'IEA-MethaneAbatement'!$O:$O,"&lt;"&amp;$B54,'IEA-MethaneAbatement'!$O:$O,"&gt;="&amp;$A54,'IEA-MethaneAbatement'!$M:$M,$D$1,'IEA-MethaneAbatement'!$B:$B,'Country Selector'!$A$2)))*(1+INDEX('EPA to IEA Scaling'!$F$8:$AO$8,,MATCH(P$2,'EPA to IEA Scaling'!$F$1:$AO$1,0)))</f>
        <v>0</v>
      </c>
      <c r="Q54" cm="1">
        <f t="array" ref="Q54">((VLOOKUP($B$1,'Multipliers and Adjustments'!$A$70:$I$86,TRUNC(COLUMN(Q$2)/5)+2,FALSE)*SUMIFS('IEA-MethaneAbatement'!$N:$N,'IEA-MethaneAbatement'!$O:$O,"&lt;"&amp;$B54,'IEA-MethaneAbatement'!$O:$O,"&gt;="&amp;$A54,'IEA-MethaneAbatement'!$M:$M,$B$1,'IEA-MethaneAbatement'!$B:$B,'Country Selector'!$A$2)+VLOOKUP($C$1,'Multipliers and Adjustments'!$A$70:$I$86,TRUNC(COLUMN(Q$2)/5)+2,FALSE)*SUMIFS('IEA-MethaneAbatement'!$N:$N,'IEA-MethaneAbatement'!$O:$O,"&lt;"&amp;$B54,'IEA-MethaneAbatement'!$O:$O,"&gt;="&amp;$A54,'IEA-MethaneAbatement'!$M:$M,$C$1,'IEA-MethaneAbatement'!$B:$B,'Country Selector'!$A$2)+VLOOKUP($D$1,'Multipliers and Adjustments'!$A$70:$I$86,TRUNC(COLUMN(Q$2)/5)+2,FALSE)*SUMIFS('IEA-MethaneAbatement'!$N:$N,'IEA-MethaneAbatement'!$O:$O,"&lt;"&amp;$B54,'IEA-MethaneAbatement'!$O:$O,"&gt;="&amp;$A54,'IEA-MethaneAbatement'!$M:$M,$D$1,'IEA-MethaneAbatement'!$B:$B,'Country Selector'!$A$2)))*(1+INDEX('EPA to IEA Scaling'!$F$8:$AO$8,,MATCH(Q$2,'EPA to IEA Scaling'!$F$1:$AO$1,0)))</f>
        <v>0</v>
      </c>
      <c r="R54" s="31" cm="1">
        <f t="array" ref="R54">((VLOOKUP($B$1,'Multipliers and Adjustments'!$A$70:$I$86,TRUNC(COLUMN(R$2)/5)+2,FALSE)*SUMIFS('IEA-MethaneAbatement'!$N:$N,'IEA-MethaneAbatement'!$O:$O,"&lt;"&amp;$B54,'IEA-MethaneAbatement'!$O:$O,"&gt;="&amp;$A54,'IEA-MethaneAbatement'!$M:$M,$B$1,'IEA-MethaneAbatement'!$B:$B,'Country Selector'!$A$2)+VLOOKUP($C$1,'Multipliers and Adjustments'!$A$70:$I$86,TRUNC(COLUMN(R$2)/5)+2,FALSE)*SUMIFS('IEA-MethaneAbatement'!$N:$N,'IEA-MethaneAbatement'!$O:$O,"&lt;"&amp;$B54,'IEA-MethaneAbatement'!$O:$O,"&gt;="&amp;$A54,'IEA-MethaneAbatement'!$M:$M,$C$1,'IEA-MethaneAbatement'!$B:$B,'Country Selector'!$A$2)+VLOOKUP($D$1,'Multipliers and Adjustments'!$A$70:$I$86,TRUNC(COLUMN(R$2)/5)+2,FALSE)*SUMIFS('IEA-MethaneAbatement'!$N:$N,'IEA-MethaneAbatement'!$O:$O,"&lt;"&amp;$B54,'IEA-MethaneAbatement'!$O:$O,"&gt;="&amp;$A54,'IEA-MethaneAbatement'!$M:$M,$D$1,'IEA-MethaneAbatement'!$B:$B,'Country Selector'!$A$2)))*(1+INDEX('EPA to IEA Scaling'!$F$8:$AO$8,,MATCH(R$2,'EPA to IEA Scaling'!$F$1:$AO$1,0)))</f>
        <v>0</v>
      </c>
      <c r="S54" cm="1">
        <f t="array" ref="S54">((VLOOKUP($B$1,'Multipliers and Adjustments'!$A$70:$I$86,TRUNC(COLUMN(S$2)/5)+2,FALSE)*SUMIFS('IEA-MethaneAbatement'!$N:$N,'IEA-MethaneAbatement'!$O:$O,"&lt;"&amp;$B54,'IEA-MethaneAbatement'!$O:$O,"&gt;="&amp;$A54,'IEA-MethaneAbatement'!$M:$M,$B$1,'IEA-MethaneAbatement'!$B:$B,'Country Selector'!$A$2)+VLOOKUP($C$1,'Multipliers and Adjustments'!$A$70:$I$86,TRUNC(COLUMN(S$2)/5)+2,FALSE)*SUMIFS('IEA-MethaneAbatement'!$N:$N,'IEA-MethaneAbatement'!$O:$O,"&lt;"&amp;$B54,'IEA-MethaneAbatement'!$O:$O,"&gt;="&amp;$A54,'IEA-MethaneAbatement'!$M:$M,$C$1,'IEA-MethaneAbatement'!$B:$B,'Country Selector'!$A$2)+VLOOKUP($D$1,'Multipliers and Adjustments'!$A$70:$I$86,TRUNC(COLUMN(S$2)/5)+2,FALSE)*SUMIFS('IEA-MethaneAbatement'!$N:$N,'IEA-MethaneAbatement'!$O:$O,"&lt;"&amp;$B54,'IEA-MethaneAbatement'!$O:$O,"&gt;="&amp;$A54,'IEA-MethaneAbatement'!$M:$M,$D$1,'IEA-MethaneAbatement'!$B:$B,'Country Selector'!$A$2)))*(1+INDEX('EPA to IEA Scaling'!$F$8:$AO$8,,MATCH(S$2,'EPA to IEA Scaling'!$F$1:$AO$1,0)))</f>
        <v>0</v>
      </c>
      <c r="T54" cm="1">
        <f t="array" ref="T54">((VLOOKUP($B$1,'Multipliers and Adjustments'!$A$70:$I$86,TRUNC(COLUMN(T$2)/5)+2,FALSE)*SUMIFS('IEA-MethaneAbatement'!$N:$N,'IEA-MethaneAbatement'!$O:$O,"&lt;"&amp;$B54,'IEA-MethaneAbatement'!$O:$O,"&gt;="&amp;$A54,'IEA-MethaneAbatement'!$M:$M,$B$1,'IEA-MethaneAbatement'!$B:$B,'Country Selector'!$A$2)+VLOOKUP($C$1,'Multipliers and Adjustments'!$A$70:$I$86,TRUNC(COLUMN(T$2)/5)+2,FALSE)*SUMIFS('IEA-MethaneAbatement'!$N:$N,'IEA-MethaneAbatement'!$O:$O,"&lt;"&amp;$B54,'IEA-MethaneAbatement'!$O:$O,"&gt;="&amp;$A54,'IEA-MethaneAbatement'!$M:$M,$C$1,'IEA-MethaneAbatement'!$B:$B,'Country Selector'!$A$2)+VLOOKUP($D$1,'Multipliers and Adjustments'!$A$70:$I$86,TRUNC(COLUMN(T$2)/5)+2,FALSE)*SUMIFS('IEA-MethaneAbatement'!$N:$N,'IEA-MethaneAbatement'!$O:$O,"&lt;"&amp;$B54,'IEA-MethaneAbatement'!$O:$O,"&gt;="&amp;$A54,'IEA-MethaneAbatement'!$M:$M,$D$1,'IEA-MethaneAbatement'!$B:$B,'Country Selector'!$A$2)))*(1+INDEX('EPA to IEA Scaling'!$F$8:$AO$8,,MATCH(T$2,'EPA to IEA Scaling'!$F$1:$AO$1,0)))</f>
        <v>0</v>
      </c>
      <c r="U54" cm="1">
        <f t="array" ref="U54">((VLOOKUP($B$1,'Multipliers and Adjustments'!$A$70:$I$86,TRUNC(COLUMN(U$2)/5)+2,FALSE)*SUMIFS('IEA-MethaneAbatement'!$N:$N,'IEA-MethaneAbatement'!$O:$O,"&lt;"&amp;$B54,'IEA-MethaneAbatement'!$O:$O,"&gt;="&amp;$A54,'IEA-MethaneAbatement'!$M:$M,$B$1,'IEA-MethaneAbatement'!$B:$B,'Country Selector'!$A$2)+VLOOKUP($C$1,'Multipliers and Adjustments'!$A$70:$I$86,TRUNC(COLUMN(U$2)/5)+2,FALSE)*SUMIFS('IEA-MethaneAbatement'!$N:$N,'IEA-MethaneAbatement'!$O:$O,"&lt;"&amp;$B54,'IEA-MethaneAbatement'!$O:$O,"&gt;="&amp;$A54,'IEA-MethaneAbatement'!$M:$M,$C$1,'IEA-MethaneAbatement'!$B:$B,'Country Selector'!$A$2)+VLOOKUP($D$1,'Multipliers and Adjustments'!$A$70:$I$86,TRUNC(COLUMN(U$2)/5)+2,FALSE)*SUMIFS('IEA-MethaneAbatement'!$N:$N,'IEA-MethaneAbatement'!$O:$O,"&lt;"&amp;$B54,'IEA-MethaneAbatement'!$O:$O,"&gt;="&amp;$A54,'IEA-MethaneAbatement'!$M:$M,$D$1,'IEA-MethaneAbatement'!$B:$B,'Country Selector'!$A$2)))*(1+INDEX('EPA to IEA Scaling'!$F$8:$AO$8,,MATCH(U$2,'EPA to IEA Scaling'!$F$1:$AO$1,0)))</f>
        <v>0</v>
      </c>
      <c r="V54" cm="1">
        <f t="array" ref="V54">((VLOOKUP($B$1,'Multipliers and Adjustments'!$A$70:$I$86,TRUNC(COLUMN(V$2)/5)+2,FALSE)*SUMIFS('IEA-MethaneAbatement'!$N:$N,'IEA-MethaneAbatement'!$O:$O,"&lt;"&amp;$B54,'IEA-MethaneAbatement'!$O:$O,"&gt;="&amp;$A54,'IEA-MethaneAbatement'!$M:$M,$B$1,'IEA-MethaneAbatement'!$B:$B,'Country Selector'!$A$2)+VLOOKUP($C$1,'Multipliers and Adjustments'!$A$70:$I$86,TRUNC(COLUMN(V$2)/5)+2,FALSE)*SUMIFS('IEA-MethaneAbatement'!$N:$N,'IEA-MethaneAbatement'!$O:$O,"&lt;"&amp;$B54,'IEA-MethaneAbatement'!$O:$O,"&gt;="&amp;$A54,'IEA-MethaneAbatement'!$M:$M,$C$1,'IEA-MethaneAbatement'!$B:$B,'Country Selector'!$A$2)+VLOOKUP($D$1,'Multipliers and Adjustments'!$A$70:$I$86,TRUNC(COLUMN(V$2)/5)+2,FALSE)*SUMIFS('IEA-MethaneAbatement'!$N:$N,'IEA-MethaneAbatement'!$O:$O,"&lt;"&amp;$B54,'IEA-MethaneAbatement'!$O:$O,"&gt;="&amp;$A54,'IEA-MethaneAbatement'!$M:$M,$D$1,'IEA-MethaneAbatement'!$B:$B,'Country Selector'!$A$2)))*(1+INDEX('EPA to IEA Scaling'!$F$8:$AO$8,,MATCH(V$2,'EPA to IEA Scaling'!$F$1:$AO$1,0)))</f>
        <v>0</v>
      </c>
      <c r="W54" s="31" cm="1">
        <f t="array" ref="W54">((VLOOKUP($B$1,'Multipliers and Adjustments'!$A$70:$I$86,TRUNC(COLUMN(W$2)/5)+2,FALSE)*SUMIFS('IEA-MethaneAbatement'!$N:$N,'IEA-MethaneAbatement'!$O:$O,"&lt;"&amp;$B54,'IEA-MethaneAbatement'!$O:$O,"&gt;="&amp;$A54,'IEA-MethaneAbatement'!$M:$M,$B$1,'IEA-MethaneAbatement'!$B:$B,'Country Selector'!$A$2)+VLOOKUP($C$1,'Multipliers and Adjustments'!$A$70:$I$86,TRUNC(COLUMN(W$2)/5)+2,FALSE)*SUMIFS('IEA-MethaneAbatement'!$N:$N,'IEA-MethaneAbatement'!$O:$O,"&lt;"&amp;$B54,'IEA-MethaneAbatement'!$O:$O,"&gt;="&amp;$A54,'IEA-MethaneAbatement'!$M:$M,$C$1,'IEA-MethaneAbatement'!$B:$B,'Country Selector'!$A$2)+VLOOKUP($D$1,'Multipliers and Adjustments'!$A$70:$I$86,TRUNC(COLUMN(W$2)/5)+2,FALSE)*SUMIFS('IEA-MethaneAbatement'!$N:$N,'IEA-MethaneAbatement'!$O:$O,"&lt;"&amp;$B54,'IEA-MethaneAbatement'!$O:$O,"&gt;="&amp;$A54,'IEA-MethaneAbatement'!$M:$M,$D$1,'IEA-MethaneAbatement'!$B:$B,'Country Selector'!$A$2)))*(1+INDEX('EPA to IEA Scaling'!$F$8:$AO$8,,MATCH(W$2,'EPA to IEA Scaling'!$F$1:$AO$1,0)))</f>
        <v>0</v>
      </c>
      <c r="X54" cm="1">
        <f t="array" ref="X54">((VLOOKUP($B$1,'Multipliers and Adjustments'!$A$70:$I$86,TRUNC(COLUMN(X$2)/5)+2,FALSE)*SUMIFS('IEA-MethaneAbatement'!$N:$N,'IEA-MethaneAbatement'!$O:$O,"&lt;"&amp;$B54,'IEA-MethaneAbatement'!$O:$O,"&gt;="&amp;$A54,'IEA-MethaneAbatement'!$M:$M,$B$1,'IEA-MethaneAbatement'!$B:$B,'Country Selector'!$A$2)+VLOOKUP($C$1,'Multipliers and Adjustments'!$A$70:$I$86,TRUNC(COLUMN(X$2)/5)+2,FALSE)*SUMIFS('IEA-MethaneAbatement'!$N:$N,'IEA-MethaneAbatement'!$O:$O,"&lt;"&amp;$B54,'IEA-MethaneAbatement'!$O:$O,"&gt;="&amp;$A54,'IEA-MethaneAbatement'!$M:$M,$C$1,'IEA-MethaneAbatement'!$B:$B,'Country Selector'!$A$2)+VLOOKUP($D$1,'Multipliers and Adjustments'!$A$70:$I$86,TRUNC(COLUMN(X$2)/5)+2,FALSE)*SUMIFS('IEA-MethaneAbatement'!$N:$N,'IEA-MethaneAbatement'!$O:$O,"&lt;"&amp;$B54,'IEA-MethaneAbatement'!$O:$O,"&gt;="&amp;$A54,'IEA-MethaneAbatement'!$M:$M,$D$1,'IEA-MethaneAbatement'!$B:$B,'Country Selector'!$A$2)))*(1+INDEX('EPA to IEA Scaling'!$F$8:$AO$8,,MATCH(X$2,'EPA to IEA Scaling'!$F$1:$AO$1,0)))</f>
        <v>0</v>
      </c>
      <c r="Y54" cm="1">
        <f t="array" ref="Y54">((VLOOKUP($B$1,'Multipliers and Adjustments'!$A$70:$I$86,TRUNC(COLUMN(Y$2)/5)+2,FALSE)*SUMIFS('IEA-MethaneAbatement'!$N:$N,'IEA-MethaneAbatement'!$O:$O,"&lt;"&amp;$B54,'IEA-MethaneAbatement'!$O:$O,"&gt;="&amp;$A54,'IEA-MethaneAbatement'!$M:$M,$B$1,'IEA-MethaneAbatement'!$B:$B,'Country Selector'!$A$2)+VLOOKUP($C$1,'Multipliers and Adjustments'!$A$70:$I$86,TRUNC(COLUMN(Y$2)/5)+2,FALSE)*SUMIFS('IEA-MethaneAbatement'!$N:$N,'IEA-MethaneAbatement'!$O:$O,"&lt;"&amp;$B54,'IEA-MethaneAbatement'!$O:$O,"&gt;="&amp;$A54,'IEA-MethaneAbatement'!$M:$M,$C$1,'IEA-MethaneAbatement'!$B:$B,'Country Selector'!$A$2)+VLOOKUP($D$1,'Multipliers and Adjustments'!$A$70:$I$86,TRUNC(COLUMN(Y$2)/5)+2,FALSE)*SUMIFS('IEA-MethaneAbatement'!$N:$N,'IEA-MethaneAbatement'!$O:$O,"&lt;"&amp;$B54,'IEA-MethaneAbatement'!$O:$O,"&gt;="&amp;$A54,'IEA-MethaneAbatement'!$M:$M,$D$1,'IEA-MethaneAbatement'!$B:$B,'Country Selector'!$A$2)))*(1+INDEX('EPA to IEA Scaling'!$F$8:$AO$8,,MATCH(Y$2,'EPA to IEA Scaling'!$F$1:$AO$1,0)))</f>
        <v>0</v>
      </c>
      <c r="Z54" cm="1">
        <f t="array" ref="Z54">((VLOOKUP($B$1,'Multipliers and Adjustments'!$A$70:$I$86,TRUNC(COLUMN(Z$2)/5)+2,FALSE)*SUMIFS('IEA-MethaneAbatement'!$N:$N,'IEA-MethaneAbatement'!$O:$O,"&lt;"&amp;$B54,'IEA-MethaneAbatement'!$O:$O,"&gt;="&amp;$A54,'IEA-MethaneAbatement'!$M:$M,$B$1,'IEA-MethaneAbatement'!$B:$B,'Country Selector'!$A$2)+VLOOKUP($C$1,'Multipliers and Adjustments'!$A$70:$I$86,TRUNC(COLUMN(Z$2)/5)+2,FALSE)*SUMIFS('IEA-MethaneAbatement'!$N:$N,'IEA-MethaneAbatement'!$O:$O,"&lt;"&amp;$B54,'IEA-MethaneAbatement'!$O:$O,"&gt;="&amp;$A54,'IEA-MethaneAbatement'!$M:$M,$C$1,'IEA-MethaneAbatement'!$B:$B,'Country Selector'!$A$2)+VLOOKUP($D$1,'Multipliers and Adjustments'!$A$70:$I$86,TRUNC(COLUMN(Z$2)/5)+2,FALSE)*SUMIFS('IEA-MethaneAbatement'!$N:$N,'IEA-MethaneAbatement'!$O:$O,"&lt;"&amp;$B54,'IEA-MethaneAbatement'!$O:$O,"&gt;="&amp;$A54,'IEA-MethaneAbatement'!$M:$M,$D$1,'IEA-MethaneAbatement'!$B:$B,'Country Selector'!$A$2)))*(1+INDEX('EPA to IEA Scaling'!$F$8:$AO$8,,MATCH(Z$2,'EPA to IEA Scaling'!$F$1:$AO$1,0)))</f>
        <v>0</v>
      </c>
      <c r="AA54" cm="1">
        <f t="array" ref="AA54">((VLOOKUP($B$1,'Multipliers and Adjustments'!$A$70:$I$86,TRUNC(COLUMN(AA$2)/5)+2,FALSE)*SUMIFS('IEA-MethaneAbatement'!$N:$N,'IEA-MethaneAbatement'!$O:$O,"&lt;"&amp;$B54,'IEA-MethaneAbatement'!$O:$O,"&gt;="&amp;$A54,'IEA-MethaneAbatement'!$M:$M,$B$1,'IEA-MethaneAbatement'!$B:$B,'Country Selector'!$A$2)+VLOOKUP($C$1,'Multipliers and Adjustments'!$A$70:$I$86,TRUNC(COLUMN(AA$2)/5)+2,FALSE)*SUMIFS('IEA-MethaneAbatement'!$N:$N,'IEA-MethaneAbatement'!$O:$O,"&lt;"&amp;$B54,'IEA-MethaneAbatement'!$O:$O,"&gt;="&amp;$A54,'IEA-MethaneAbatement'!$M:$M,$C$1,'IEA-MethaneAbatement'!$B:$B,'Country Selector'!$A$2)+VLOOKUP($D$1,'Multipliers and Adjustments'!$A$70:$I$86,TRUNC(COLUMN(AA$2)/5)+2,FALSE)*SUMIFS('IEA-MethaneAbatement'!$N:$N,'IEA-MethaneAbatement'!$O:$O,"&lt;"&amp;$B54,'IEA-MethaneAbatement'!$O:$O,"&gt;="&amp;$A54,'IEA-MethaneAbatement'!$M:$M,$D$1,'IEA-MethaneAbatement'!$B:$B,'Country Selector'!$A$2)))*(1+INDEX('EPA to IEA Scaling'!$F$8:$AO$8,,MATCH(AA$2,'EPA to IEA Scaling'!$F$1:$AO$1,0)))</f>
        <v>0</v>
      </c>
      <c r="AB54" s="31" cm="1">
        <f t="array" ref="AB54">((VLOOKUP($B$1,'Multipliers and Adjustments'!$A$70:$I$86,TRUNC(COLUMN(AB$2)/5)+2,FALSE)*SUMIFS('IEA-MethaneAbatement'!$N:$N,'IEA-MethaneAbatement'!$O:$O,"&lt;"&amp;$B54,'IEA-MethaneAbatement'!$O:$O,"&gt;="&amp;$A54,'IEA-MethaneAbatement'!$M:$M,$B$1,'IEA-MethaneAbatement'!$B:$B,'Country Selector'!$A$2)+VLOOKUP($C$1,'Multipliers and Adjustments'!$A$70:$I$86,TRUNC(COLUMN(AB$2)/5)+2,FALSE)*SUMIFS('IEA-MethaneAbatement'!$N:$N,'IEA-MethaneAbatement'!$O:$O,"&lt;"&amp;$B54,'IEA-MethaneAbatement'!$O:$O,"&gt;="&amp;$A54,'IEA-MethaneAbatement'!$M:$M,$C$1,'IEA-MethaneAbatement'!$B:$B,'Country Selector'!$A$2)+VLOOKUP($D$1,'Multipliers and Adjustments'!$A$70:$I$86,TRUNC(COLUMN(AB$2)/5)+2,FALSE)*SUMIFS('IEA-MethaneAbatement'!$N:$N,'IEA-MethaneAbatement'!$O:$O,"&lt;"&amp;$B54,'IEA-MethaneAbatement'!$O:$O,"&gt;="&amp;$A54,'IEA-MethaneAbatement'!$M:$M,$D$1,'IEA-MethaneAbatement'!$B:$B,'Country Selector'!$A$2)))*(1+INDEX('EPA to IEA Scaling'!$F$8:$AO$8,,MATCH(AB$2,'EPA to IEA Scaling'!$F$1:$AO$1,0)))</f>
        <v>0</v>
      </c>
      <c r="AC54" cm="1">
        <f t="array" ref="AC54">((VLOOKUP($B$1,'Multipliers and Adjustments'!$A$70:$I$86,TRUNC(COLUMN(AC$2)/5)+2,FALSE)*SUMIFS('IEA-MethaneAbatement'!$N:$N,'IEA-MethaneAbatement'!$O:$O,"&lt;"&amp;$B54,'IEA-MethaneAbatement'!$O:$O,"&gt;="&amp;$A54,'IEA-MethaneAbatement'!$M:$M,$B$1,'IEA-MethaneAbatement'!$B:$B,'Country Selector'!$A$2)+VLOOKUP($C$1,'Multipliers and Adjustments'!$A$70:$I$86,TRUNC(COLUMN(AC$2)/5)+2,FALSE)*SUMIFS('IEA-MethaneAbatement'!$N:$N,'IEA-MethaneAbatement'!$O:$O,"&lt;"&amp;$B54,'IEA-MethaneAbatement'!$O:$O,"&gt;="&amp;$A54,'IEA-MethaneAbatement'!$M:$M,$C$1,'IEA-MethaneAbatement'!$B:$B,'Country Selector'!$A$2)+VLOOKUP($D$1,'Multipliers and Adjustments'!$A$70:$I$86,TRUNC(COLUMN(AC$2)/5)+2,FALSE)*SUMIFS('IEA-MethaneAbatement'!$N:$N,'IEA-MethaneAbatement'!$O:$O,"&lt;"&amp;$B54,'IEA-MethaneAbatement'!$O:$O,"&gt;="&amp;$A54,'IEA-MethaneAbatement'!$M:$M,$D$1,'IEA-MethaneAbatement'!$B:$B,'Country Selector'!$A$2)))*(1+INDEX('EPA to IEA Scaling'!$F$8:$AO$8,,MATCH(AC$2,'EPA to IEA Scaling'!$F$1:$AO$1,0)))</f>
        <v>0</v>
      </c>
      <c r="AD54" cm="1">
        <f t="array" ref="AD54">((VLOOKUP($B$1,'Multipliers and Adjustments'!$A$70:$I$86,TRUNC(COLUMN(AD$2)/5)+2,FALSE)*SUMIFS('IEA-MethaneAbatement'!$N:$N,'IEA-MethaneAbatement'!$O:$O,"&lt;"&amp;$B54,'IEA-MethaneAbatement'!$O:$O,"&gt;="&amp;$A54,'IEA-MethaneAbatement'!$M:$M,$B$1,'IEA-MethaneAbatement'!$B:$B,'Country Selector'!$A$2)+VLOOKUP($C$1,'Multipliers and Adjustments'!$A$70:$I$86,TRUNC(COLUMN(AD$2)/5)+2,FALSE)*SUMIFS('IEA-MethaneAbatement'!$N:$N,'IEA-MethaneAbatement'!$O:$O,"&lt;"&amp;$B54,'IEA-MethaneAbatement'!$O:$O,"&gt;="&amp;$A54,'IEA-MethaneAbatement'!$M:$M,$C$1,'IEA-MethaneAbatement'!$B:$B,'Country Selector'!$A$2)+VLOOKUP($D$1,'Multipliers and Adjustments'!$A$70:$I$86,TRUNC(COLUMN(AD$2)/5)+2,FALSE)*SUMIFS('IEA-MethaneAbatement'!$N:$N,'IEA-MethaneAbatement'!$O:$O,"&lt;"&amp;$B54,'IEA-MethaneAbatement'!$O:$O,"&gt;="&amp;$A54,'IEA-MethaneAbatement'!$M:$M,$D$1,'IEA-MethaneAbatement'!$B:$B,'Country Selector'!$A$2)))*(1+INDEX('EPA to IEA Scaling'!$F$8:$AO$8,,MATCH(AD$2,'EPA to IEA Scaling'!$F$1:$AO$1,0)))</f>
        <v>0</v>
      </c>
      <c r="AE54" cm="1">
        <f t="array" ref="AE54">((VLOOKUP($B$1,'Multipliers and Adjustments'!$A$70:$I$86,TRUNC(COLUMN(AE$2)/5)+2,FALSE)*SUMIFS('IEA-MethaneAbatement'!$N:$N,'IEA-MethaneAbatement'!$O:$O,"&lt;"&amp;$B54,'IEA-MethaneAbatement'!$O:$O,"&gt;="&amp;$A54,'IEA-MethaneAbatement'!$M:$M,$B$1,'IEA-MethaneAbatement'!$B:$B,'Country Selector'!$A$2)+VLOOKUP($C$1,'Multipliers and Adjustments'!$A$70:$I$86,TRUNC(COLUMN(AE$2)/5)+2,FALSE)*SUMIFS('IEA-MethaneAbatement'!$N:$N,'IEA-MethaneAbatement'!$O:$O,"&lt;"&amp;$B54,'IEA-MethaneAbatement'!$O:$O,"&gt;="&amp;$A54,'IEA-MethaneAbatement'!$M:$M,$C$1,'IEA-MethaneAbatement'!$B:$B,'Country Selector'!$A$2)+VLOOKUP($D$1,'Multipliers and Adjustments'!$A$70:$I$86,TRUNC(COLUMN(AE$2)/5)+2,FALSE)*SUMIFS('IEA-MethaneAbatement'!$N:$N,'IEA-MethaneAbatement'!$O:$O,"&lt;"&amp;$B54,'IEA-MethaneAbatement'!$O:$O,"&gt;="&amp;$A54,'IEA-MethaneAbatement'!$M:$M,$D$1,'IEA-MethaneAbatement'!$B:$B,'Country Selector'!$A$2)))*(1+INDEX('EPA to IEA Scaling'!$F$8:$AO$8,,MATCH(AE$2,'EPA to IEA Scaling'!$F$1:$AO$1,0)))</f>
        <v>0</v>
      </c>
      <c r="AF54" cm="1">
        <f t="array" ref="AF54">((VLOOKUP($B$1,'Multipliers and Adjustments'!$A$70:$I$86,TRUNC(COLUMN(AF$2)/5)+2,FALSE)*SUMIFS('IEA-MethaneAbatement'!$N:$N,'IEA-MethaneAbatement'!$O:$O,"&lt;"&amp;$B54,'IEA-MethaneAbatement'!$O:$O,"&gt;="&amp;$A54,'IEA-MethaneAbatement'!$M:$M,$B$1,'IEA-MethaneAbatement'!$B:$B,'Country Selector'!$A$2)+VLOOKUP($C$1,'Multipliers and Adjustments'!$A$70:$I$86,TRUNC(COLUMN(AF$2)/5)+2,FALSE)*SUMIFS('IEA-MethaneAbatement'!$N:$N,'IEA-MethaneAbatement'!$O:$O,"&lt;"&amp;$B54,'IEA-MethaneAbatement'!$O:$O,"&gt;="&amp;$A54,'IEA-MethaneAbatement'!$M:$M,$C$1,'IEA-MethaneAbatement'!$B:$B,'Country Selector'!$A$2)+VLOOKUP($D$1,'Multipliers and Adjustments'!$A$70:$I$86,TRUNC(COLUMN(AF$2)/5)+2,FALSE)*SUMIFS('IEA-MethaneAbatement'!$N:$N,'IEA-MethaneAbatement'!$O:$O,"&lt;"&amp;$B54,'IEA-MethaneAbatement'!$O:$O,"&gt;="&amp;$A54,'IEA-MethaneAbatement'!$M:$M,$D$1,'IEA-MethaneAbatement'!$B:$B,'Country Selector'!$A$2)))*(1+INDEX('EPA to IEA Scaling'!$F$8:$AO$8,,MATCH(AF$2,'EPA to IEA Scaling'!$F$1:$AO$1,0)))</f>
        <v>0</v>
      </c>
      <c r="AG54" s="31" cm="1">
        <f t="array" ref="AG54">((VLOOKUP($B$1,'Multipliers and Adjustments'!$A$70:$I$86,TRUNC(COLUMN(AG$2)/5)+2,FALSE)*SUMIFS('IEA-MethaneAbatement'!$N:$N,'IEA-MethaneAbatement'!$O:$O,"&lt;"&amp;$B54,'IEA-MethaneAbatement'!$O:$O,"&gt;="&amp;$A54,'IEA-MethaneAbatement'!$M:$M,$B$1,'IEA-MethaneAbatement'!$B:$B,'Country Selector'!$A$2)+VLOOKUP($C$1,'Multipliers and Adjustments'!$A$70:$I$86,TRUNC(COLUMN(AG$2)/5)+2,FALSE)*SUMIFS('IEA-MethaneAbatement'!$N:$N,'IEA-MethaneAbatement'!$O:$O,"&lt;"&amp;$B54,'IEA-MethaneAbatement'!$O:$O,"&gt;="&amp;$A54,'IEA-MethaneAbatement'!$M:$M,$C$1,'IEA-MethaneAbatement'!$B:$B,'Country Selector'!$A$2)+VLOOKUP($D$1,'Multipliers and Adjustments'!$A$70:$I$86,TRUNC(COLUMN(AG$2)/5)+2,FALSE)*SUMIFS('IEA-MethaneAbatement'!$N:$N,'IEA-MethaneAbatement'!$O:$O,"&lt;"&amp;$B54,'IEA-MethaneAbatement'!$O:$O,"&gt;="&amp;$A54,'IEA-MethaneAbatement'!$M:$M,$D$1,'IEA-MethaneAbatement'!$B:$B,'Country Selector'!$A$2)))*(1+INDEX('EPA to IEA Scaling'!$F$8:$AO$8,,MATCH(AG$2,'EPA to IEA Scaling'!$F$1:$AO$1,0)))</f>
        <v>0</v>
      </c>
      <c r="AH54" cm="1">
        <f t="array" ref="AH54">((VLOOKUP($B$1,'Multipliers and Adjustments'!$A$70:$I$86,TRUNC(COLUMN(AH$2)/5)+2,FALSE)*SUMIFS('IEA-MethaneAbatement'!$N:$N,'IEA-MethaneAbatement'!$O:$O,"&lt;"&amp;$B54,'IEA-MethaneAbatement'!$O:$O,"&gt;="&amp;$A54,'IEA-MethaneAbatement'!$M:$M,$B$1,'IEA-MethaneAbatement'!$B:$B,'Country Selector'!$A$2)+VLOOKUP($C$1,'Multipliers and Adjustments'!$A$70:$I$86,TRUNC(COLUMN(AH$2)/5)+2,FALSE)*SUMIFS('IEA-MethaneAbatement'!$N:$N,'IEA-MethaneAbatement'!$O:$O,"&lt;"&amp;$B54,'IEA-MethaneAbatement'!$O:$O,"&gt;="&amp;$A54,'IEA-MethaneAbatement'!$M:$M,$C$1,'IEA-MethaneAbatement'!$B:$B,'Country Selector'!$A$2)+VLOOKUP($D$1,'Multipliers and Adjustments'!$A$70:$I$86,TRUNC(COLUMN(AH$2)/5)+2,FALSE)*SUMIFS('IEA-MethaneAbatement'!$N:$N,'IEA-MethaneAbatement'!$O:$O,"&lt;"&amp;$B54,'IEA-MethaneAbatement'!$O:$O,"&gt;="&amp;$A54,'IEA-MethaneAbatement'!$M:$M,$D$1,'IEA-MethaneAbatement'!$B:$B,'Country Selector'!$A$2)))*(1+INDEX('EPA to IEA Scaling'!$F$8:$AO$8,,MATCH(AH$2,'EPA to IEA Scaling'!$F$1:$AO$1,0)))</f>
        <v>0</v>
      </c>
      <c r="AI54" cm="1">
        <f t="array" ref="AI54">((VLOOKUP($B$1,'Multipliers and Adjustments'!$A$70:$I$86,TRUNC(COLUMN(AI$2)/5)+2,FALSE)*SUMIFS('IEA-MethaneAbatement'!$N:$N,'IEA-MethaneAbatement'!$O:$O,"&lt;"&amp;$B54,'IEA-MethaneAbatement'!$O:$O,"&gt;="&amp;$A54,'IEA-MethaneAbatement'!$M:$M,$B$1,'IEA-MethaneAbatement'!$B:$B,'Country Selector'!$A$2)+VLOOKUP($C$1,'Multipliers and Adjustments'!$A$70:$I$86,TRUNC(COLUMN(AI$2)/5)+2,FALSE)*SUMIFS('IEA-MethaneAbatement'!$N:$N,'IEA-MethaneAbatement'!$O:$O,"&lt;"&amp;$B54,'IEA-MethaneAbatement'!$O:$O,"&gt;="&amp;$A54,'IEA-MethaneAbatement'!$M:$M,$C$1,'IEA-MethaneAbatement'!$B:$B,'Country Selector'!$A$2)+VLOOKUP($D$1,'Multipliers and Adjustments'!$A$70:$I$86,TRUNC(COLUMN(AI$2)/5)+2,FALSE)*SUMIFS('IEA-MethaneAbatement'!$N:$N,'IEA-MethaneAbatement'!$O:$O,"&lt;"&amp;$B54,'IEA-MethaneAbatement'!$O:$O,"&gt;="&amp;$A54,'IEA-MethaneAbatement'!$M:$M,$D$1,'IEA-MethaneAbatement'!$B:$B,'Country Selector'!$A$2)))*(1+INDEX('EPA to IEA Scaling'!$F$8:$AO$8,,MATCH(AI$2,'EPA to IEA Scaling'!$F$1:$AO$1,0)))</f>
        <v>0</v>
      </c>
      <c r="AJ54" cm="1">
        <f t="array" ref="AJ54">((VLOOKUP($B$1,'Multipliers and Adjustments'!$A$70:$I$86,TRUNC(COLUMN(AJ$2)/5)+2,FALSE)*SUMIFS('IEA-MethaneAbatement'!$N:$N,'IEA-MethaneAbatement'!$O:$O,"&lt;"&amp;$B54,'IEA-MethaneAbatement'!$O:$O,"&gt;="&amp;$A54,'IEA-MethaneAbatement'!$M:$M,$B$1,'IEA-MethaneAbatement'!$B:$B,'Country Selector'!$A$2)+VLOOKUP($C$1,'Multipliers and Adjustments'!$A$70:$I$86,TRUNC(COLUMN(AJ$2)/5)+2,FALSE)*SUMIFS('IEA-MethaneAbatement'!$N:$N,'IEA-MethaneAbatement'!$O:$O,"&lt;"&amp;$B54,'IEA-MethaneAbatement'!$O:$O,"&gt;="&amp;$A54,'IEA-MethaneAbatement'!$M:$M,$C$1,'IEA-MethaneAbatement'!$B:$B,'Country Selector'!$A$2)+VLOOKUP($D$1,'Multipliers and Adjustments'!$A$70:$I$86,TRUNC(COLUMN(AJ$2)/5)+2,FALSE)*SUMIFS('IEA-MethaneAbatement'!$N:$N,'IEA-MethaneAbatement'!$O:$O,"&lt;"&amp;$B54,'IEA-MethaneAbatement'!$O:$O,"&gt;="&amp;$A54,'IEA-MethaneAbatement'!$M:$M,$D$1,'IEA-MethaneAbatement'!$B:$B,'Country Selector'!$A$2)))*(1+INDEX('EPA to IEA Scaling'!$F$8:$AO$8,,MATCH(AJ$2,'EPA to IEA Scaling'!$F$1:$AO$1,0)))</f>
        <v>0</v>
      </c>
      <c r="AK54" cm="1">
        <f t="array" ref="AK54">((VLOOKUP($B$1,'Multipliers and Adjustments'!$A$70:$I$86,TRUNC(COLUMN(AK$2)/5)+2,FALSE)*SUMIFS('IEA-MethaneAbatement'!$N:$N,'IEA-MethaneAbatement'!$O:$O,"&lt;"&amp;$B54,'IEA-MethaneAbatement'!$O:$O,"&gt;="&amp;$A54,'IEA-MethaneAbatement'!$M:$M,$B$1,'IEA-MethaneAbatement'!$B:$B,'Country Selector'!$A$2)+VLOOKUP($C$1,'Multipliers and Adjustments'!$A$70:$I$86,TRUNC(COLUMN(AK$2)/5)+2,FALSE)*SUMIFS('IEA-MethaneAbatement'!$N:$N,'IEA-MethaneAbatement'!$O:$O,"&lt;"&amp;$B54,'IEA-MethaneAbatement'!$O:$O,"&gt;="&amp;$A54,'IEA-MethaneAbatement'!$M:$M,$C$1,'IEA-MethaneAbatement'!$B:$B,'Country Selector'!$A$2)+VLOOKUP($D$1,'Multipliers and Adjustments'!$A$70:$I$86,TRUNC(COLUMN(AK$2)/5)+2,FALSE)*SUMIFS('IEA-MethaneAbatement'!$N:$N,'IEA-MethaneAbatement'!$O:$O,"&lt;"&amp;$B54,'IEA-MethaneAbatement'!$O:$O,"&gt;="&amp;$A54,'IEA-MethaneAbatement'!$M:$M,$D$1,'IEA-MethaneAbatement'!$B:$B,'Country Selector'!$A$2)))*(1+INDEX('EPA to IEA Scaling'!$F$8:$AO$8,,MATCH(AK$2,'EPA to IEA Scaling'!$F$1:$AO$1,0)))</f>
        <v>0</v>
      </c>
      <c r="AL54" s="31" cm="1">
        <f t="array" ref="AL54">((VLOOKUP($B$1,'Multipliers and Adjustments'!$A$70:$I$86,TRUNC(COLUMN(AL$2)/5)+2,FALSE)*SUMIFS('IEA-MethaneAbatement'!$N:$N,'IEA-MethaneAbatement'!$O:$O,"&lt;"&amp;$B54,'IEA-MethaneAbatement'!$O:$O,"&gt;="&amp;$A54,'IEA-MethaneAbatement'!$M:$M,$B$1,'IEA-MethaneAbatement'!$B:$B,'Country Selector'!$A$2)+VLOOKUP($C$1,'Multipliers and Adjustments'!$A$70:$I$86,TRUNC(COLUMN(AL$2)/5)+2,FALSE)*SUMIFS('IEA-MethaneAbatement'!$N:$N,'IEA-MethaneAbatement'!$O:$O,"&lt;"&amp;$B54,'IEA-MethaneAbatement'!$O:$O,"&gt;="&amp;$A54,'IEA-MethaneAbatement'!$M:$M,$C$1,'IEA-MethaneAbatement'!$B:$B,'Country Selector'!$A$2)+VLOOKUP($D$1,'Multipliers and Adjustments'!$A$70:$I$86,TRUNC(COLUMN(AL$2)/5)+2,FALSE)*SUMIFS('IEA-MethaneAbatement'!$N:$N,'IEA-MethaneAbatement'!$O:$O,"&lt;"&amp;$B54,'IEA-MethaneAbatement'!$O:$O,"&gt;="&amp;$A54,'IEA-MethaneAbatement'!$M:$M,$D$1,'IEA-MethaneAbatement'!$B:$B,'Country Selector'!$A$2)))*(1+INDEX('EPA to IEA Scaling'!$F$8:$AO$8,,MATCH(AL$2,'EPA to IEA Scaling'!$F$1:$AO$1,0)))</f>
        <v>0</v>
      </c>
    </row>
    <row r="55" spans="1:38" x14ac:dyDescent="0.45">
      <c r="A55" s="12">
        <f t="shared" si="1"/>
        <v>600</v>
      </c>
      <c r="B55" s="11">
        <f t="shared" si="0"/>
        <v>650</v>
      </c>
      <c r="C55" s="31" cm="1">
        <f t="array" ref="C55">((VLOOKUP($B$1,'Multipliers and Adjustments'!$A$70:$I$86,TRUNC(COLUMN(C$2)/5)+2,FALSE)*SUMIFS('IEA-MethaneAbatement'!$N:$N,'IEA-MethaneAbatement'!$O:$O,"&lt;"&amp;$B55,'IEA-MethaneAbatement'!$O:$O,"&gt;="&amp;$A55,'IEA-MethaneAbatement'!$M:$M,$B$1,'IEA-MethaneAbatement'!$B:$B,'Country Selector'!$A$2)+VLOOKUP($C$1,'Multipliers and Adjustments'!$A$70:$I$86,TRUNC(COLUMN(C$2)/5)+2,FALSE)*SUMIFS('IEA-MethaneAbatement'!$N:$N,'IEA-MethaneAbatement'!$O:$O,"&lt;"&amp;$B55,'IEA-MethaneAbatement'!$O:$O,"&gt;="&amp;$A55,'IEA-MethaneAbatement'!$M:$M,$C$1,'IEA-MethaneAbatement'!$B:$B,'Country Selector'!$A$2)+VLOOKUP($D$1,'Multipliers and Adjustments'!$A$70:$I$86,TRUNC(COLUMN(C$2)/5)+2,FALSE)*SUMIFS('IEA-MethaneAbatement'!$N:$N,'IEA-MethaneAbatement'!$O:$O,"&lt;"&amp;$B55,'IEA-MethaneAbatement'!$O:$O,"&gt;="&amp;$A55,'IEA-MethaneAbatement'!$M:$M,$D$1,'IEA-MethaneAbatement'!$B:$B,'Country Selector'!$A$2)))*(1+INDEX('EPA to IEA Scaling'!$F$8:$AO$8,,MATCH(C$2,'EPA to IEA Scaling'!$F$1:$AO$1,0)))</f>
        <v>0</v>
      </c>
      <c r="D55" cm="1">
        <f t="array" ref="D55">((VLOOKUP($B$1,'Multipliers and Adjustments'!$A$70:$I$86,TRUNC(COLUMN(D$2)/5)+2,FALSE)*SUMIFS('IEA-MethaneAbatement'!$N:$N,'IEA-MethaneAbatement'!$O:$O,"&lt;"&amp;$B55,'IEA-MethaneAbatement'!$O:$O,"&gt;="&amp;$A55,'IEA-MethaneAbatement'!$M:$M,$B$1,'IEA-MethaneAbatement'!$B:$B,'Country Selector'!$A$2)+VLOOKUP($C$1,'Multipliers and Adjustments'!$A$70:$I$86,TRUNC(COLUMN(D$2)/5)+2,FALSE)*SUMIFS('IEA-MethaneAbatement'!$N:$N,'IEA-MethaneAbatement'!$O:$O,"&lt;"&amp;$B55,'IEA-MethaneAbatement'!$O:$O,"&gt;="&amp;$A55,'IEA-MethaneAbatement'!$M:$M,$C$1,'IEA-MethaneAbatement'!$B:$B,'Country Selector'!$A$2)+VLOOKUP($D$1,'Multipliers and Adjustments'!$A$70:$I$86,TRUNC(COLUMN(D$2)/5)+2,FALSE)*SUMIFS('IEA-MethaneAbatement'!$N:$N,'IEA-MethaneAbatement'!$O:$O,"&lt;"&amp;$B55,'IEA-MethaneAbatement'!$O:$O,"&gt;="&amp;$A55,'IEA-MethaneAbatement'!$M:$M,$D$1,'IEA-MethaneAbatement'!$B:$B,'Country Selector'!$A$2)))*(1+INDEX('EPA to IEA Scaling'!$F$8:$AO$8,,MATCH(D$2,'EPA to IEA Scaling'!$F$1:$AO$1,0)))</f>
        <v>0</v>
      </c>
      <c r="E55" cm="1">
        <f t="array" ref="E55">((VLOOKUP($B$1,'Multipliers and Adjustments'!$A$70:$I$86,TRUNC(COLUMN(E$2)/5)+2,FALSE)*SUMIFS('IEA-MethaneAbatement'!$N:$N,'IEA-MethaneAbatement'!$O:$O,"&lt;"&amp;$B55,'IEA-MethaneAbatement'!$O:$O,"&gt;="&amp;$A55,'IEA-MethaneAbatement'!$M:$M,$B$1,'IEA-MethaneAbatement'!$B:$B,'Country Selector'!$A$2)+VLOOKUP($C$1,'Multipliers and Adjustments'!$A$70:$I$86,TRUNC(COLUMN(E$2)/5)+2,FALSE)*SUMIFS('IEA-MethaneAbatement'!$N:$N,'IEA-MethaneAbatement'!$O:$O,"&lt;"&amp;$B55,'IEA-MethaneAbatement'!$O:$O,"&gt;="&amp;$A55,'IEA-MethaneAbatement'!$M:$M,$C$1,'IEA-MethaneAbatement'!$B:$B,'Country Selector'!$A$2)+VLOOKUP($D$1,'Multipliers and Adjustments'!$A$70:$I$86,TRUNC(COLUMN(E$2)/5)+2,FALSE)*SUMIFS('IEA-MethaneAbatement'!$N:$N,'IEA-MethaneAbatement'!$O:$O,"&lt;"&amp;$B55,'IEA-MethaneAbatement'!$O:$O,"&gt;="&amp;$A55,'IEA-MethaneAbatement'!$M:$M,$D$1,'IEA-MethaneAbatement'!$B:$B,'Country Selector'!$A$2)))*(1+INDEX('EPA to IEA Scaling'!$F$8:$AO$8,,MATCH(E$2,'EPA to IEA Scaling'!$F$1:$AO$1,0)))</f>
        <v>0</v>
      </c>
      <c r="F55" cm="1">
        <f t="array" ref="F55">((VLOOKUP($B$1,'Multipliers and Adjustments'!$A$70:$I$86,TRUNC(COLUMN(F$2)/5)+2,FALSE)*SUMIFS('IEA-MethaneAbatement'!$N:$N,'IEA-MethaneAbatement'!$O:$O,"&lt;"&amp;$B55,'IEA-MethaneAbatement'!$O:$O,"&gt;="&amp;$A55,'IEA-MethaneAbatement'!$M:$M,$B$1,'IEA-MethaneAbatement'!$B:$B,'Country Selector'!$A$2)+VLOOKUP($C$1,'Multipliers and Adjustments'!$A$70:$I$86,TRUNC(COLUMN(F$2)/5)+2,FALSE)*SUMIFS('IEA-MethaneAbatement'!$N:$N,'IEA-MethaneAbatement'!$O:$O,"&lt;"&amp;$B55,'IEA-MethaneAbatement'!$O:$O,"&gt;="&amp;$A55,'IEA-MethaneAbatement'!$M:$M,$C$1,'IEA-MethaneAbatement'!$B:$B,'Country Selector'!$A$2)+VLOOKUP($D$1,'Multipliers and Adjustments'!$A$70:$I$86,TRUNC(COLUMN(F$2)/5)+2,FALSE)*SUMIFS('IEA-MethaneAbatement'!$N:$N,'IEA-MethaneAbatement'!$O:$O,"&lt;"&amp;$B55,'IEA-MethaneAbatement'!$O:$O,"&gt;="&amp;$A55,'IEA-MethaneAbatement'!$M:$M,$D$1,'IEA-MethaneAbatement'!$B:$B,'Country Selector'!$A$2)))*(1+INDEX('EPA to IEA Scaling'!$F$8:$AO$8,,MATCH(F$2,'EPA to IEA Scaling'!$F$1:$AO$1,0)))</f>
        <v>0</v>
      </c>
      <c r="G55" cm="1">
        <f t="array" ref="G55">((VLOOKUP($B$1,'Multipliers and Adjustments'!$A$70:$I$86,TRUNC(COLUMN(G$2)/5)+2,FALSE)*SUMIFS('IEA-MethaneAbatement'!$N:$N,'IEA-MethaneAbatement'!$O:$O,"&lt;"&amp;$B55,'IEA-MethaneAbatement'!$O:$O,"&gt;="&amp;$A55,'IEA-MethaneAbatement'!$M:$M,$B$1,'IEA-MethaneAbatement'!$B:$B,'Country Selector'!$A$2)+VLOOKUP($C$1,'Multipliers and Adjustments'!$A$70:$I$86,TRUNC(COLUMN(G$2)/5)+2,FALSE)*SUMIFS('IEA-MethaneAbatement'!$N:$N,'IEA-MethaneAbatement'!$O:$O,"&lt;"&amp;$B55,'IEA-MethaneAbatement'!$O:$O,"&gt;="&amp;$A55,'IEA-MethaneAbatement'!$M:$M,$C$1,'IEA-MethaneAbatement'!$B:$B,'Country Selector'!$A$2)+VLOOKUP($D$1,'Multipliers and Adjustments'!$A$70:$I$86,TRUNC(COLUMN(G$2)/5)+2,FALSE)*SUMIFS('IEA-MethaneAbatement'!$N:$N,'IEA-MethaneAbatement'!$O:$O,"&lt;"&amp;$B55,'IEA-MethaneAbatement'!$O:$O,"&gt;="&amp;$A55,'IEA-MethaneAbatement'!$M:$M,$D$1,'IEA-MethaneAbatement'!$B:$B,'Country Selector'!$A$2)))*(1+INDEX('EPA to IEA Scaling'!$F$8:$AO$8,,MATCH(G$2,'EPA to IEA Scaling'!$F$1:$AO$1,0)))</f>
        <v>0</v>
      </c>
      <c r="H55" s="31" cm="1">
        <f t="array" ref="H55">((VLOOKUP($B$1,'Multipliers and Adjustments'!$A$70:$I$86,TRUNC(COLUMN(H$2)/5)+2,FALSE)*SUMIFS('IEA-MethaneAbatement'!$N:$N,'IEA-MethaneAbatement'!$O:$O,"&lt;"&amp;$B55,'IEA-MethaneAbatement'!$O:$O,"&gt;="&amp;$A55,'IEA-MethaneAbatement'!$M:$M,$B$1,'IEA-MethaneAbatement'!$B:$B,'Country Selector'!$A$2)+VLOOKUP($C$1,'Multipliers and Adjustments'!$A$70:$I$86,TRUNC(COLUMN(H$2)/5)+2,FALSE)*SUMIFS('IEA-MethaneAbatement'!$N:$N,'IEA-MethaneAbatement'!$O:$O,"&lt;"&amp;$B55,'IEA-MethaneAbatement'!$O:$O,"&gt;="&amp;$A55,'IEA-MethaneAbatement'!$M:$M,$C$1,'IEA-MethaneAbatement'!$B:$B,'Country Selector'!$A$2)+VLOOKUP($D$1,'Multipliers and Adjustments'!$A$70:$I$86,TRUNC(COLUMN(H$2)/5)+2,FALSE)*SUMIFS('IEA-MethaneAbatement'!$N:$N,'IEA-MethaneAbatement'!$O:$O,"&lt;"&amp;$B55,'IEA-MethaneAbatement'!$O:$O,"&gt;="&amp;$A55,'IEA-MethaneAbatement'!$M:$M,$D$1,'IEA-MethaneAbatement'!$B:$B,'Country Selector'!$A$2)))*(1+INDEX('EPA to IEA Scaling'!$F$8:$AO$8,,MATCH(H$2,'EPA to IEA Scaling'!$F$1:$AO$1,0)))</f>
        <v>0</v>
      </c>
      <c r="I55" cm="1">
        <f t="array" ref="I55">((VLOOKUP($B$1,'Multipliers and Adjustments'!$A$70:$I$86,TRUNC(COLUMN(I$2)/5)+2,FALSE)*SUMIFS('IEA-MethaneAbatement'!$N:$N,'IEA-MethaneAbatement'!$O:$O,"&lt;"&amp;$B55,'IEA-MethaneAbatement'!$O:$O,"&gt;="&amp;$A55,'IEA-MethaneAbatement'!$M:$M,$B$1,'IEA-MethaneAbatement'!$B:$B,'Country Selector'!$A$2)+VLOOKUP($C$1,'Multipliers and Adjustments'!$A$70:$I$86,TRUNC(COLUMN(I$2)/5)+2,FALSE)*SUMIFS('IEA-MethaneAbatement'!$N:$N,'IEA-MethaneAbatement'!$O:$O,"&lt;"&amp;$B55,'IEA-MethaneAbatement'!$O:$O,"&gt;="&amp;$A55,'IEA-MethaneAbatement'!$M:$M,$C$1,'IEA-MethaneAbatement'!$B:$B,'Country Selector'!$A$2)+VLOOKUP($D$1,'Multipliers and Adjustments'!$A$70:$I$86,TRUNC(COLUMN(I$2)/5)+2,FALSE)*SUMIFS('IEA-MethaneAbatement'!$N:$N,'IEA-MethaneAbatement'!$O:$O,"&lt;"&amp;$B55,'IEA-MethaneAbatement'!$O:$O,"&gt;="&amp;$A55,'IEA-MethaneAbatement'!$M:$M,$D$1,'IEA-MethaneAbatement'!$B:$B,'Country Selector'!$A$2)))*(1+INDEX('EPA to IEA Scaling'!$F$8:$AO$8,,MATCH(I$2,'EPA to IEA Scaling'!$F$1:$AO$1,0)))</f>
        <v>0</v>
      </c>
      <c r="J55" cm="1">
        <f t="array" ref="J55">((VLOOKUP($B$1,'Multipliers and Adjustments'!$A$70:$I$86,TRUNC(COLUMN(J$2)/5)+2,FALSE)*SUMIFS('IEA-MethaneAbatement'!$N:$N,'IEA-MethaneAbatement'!$O:$O,"&lt;"&amp;$B55,'IEA-MethaneAbatement'!$O:$O,"&gt;="&amp;$A55,'IEA-MethaneAbatement'!$M:$M,$B$1,'IEA-MethaneAbatement'!$B:$B,'Country Selector'!$A$2)+VLOOKUP($C$1,'Multipliers and Adjustments'!$A$70:$I$86,TRUNC(COLUMN(J$2)/5)+2,FALSE)*SUMIFS('IEA-MethaneAbatement'!$N:$N,'IEA-MethaneAbatement'!$O:$O,"&lt;"&amp;$B55,'IEA-MethaneAbatement'!$O:$O,"&gt;="&amp;$A55,'IEA-MethaneAbatement'!$M:$M,$C$1,'IEA-MethaneAbatement'!$B:$B,'Country Selector'!$A$2)+VLOOKUP($D$1,'Multipliers and Adjustments'!$A$70:$I$86,TRUNC(COLUMN(J$2)/5)+2,FALSE)*SUMIFS('IEA-MethaneAbatement'!$N:$N,'IEA-MethaneAbatement'!$O:$O,"&lt;"&amp;$B55,'IEA-MethaneAbatement'!$O:$O,"&gt;="&amp;$A55,'IEA-MethaneAbatement'!$M:$M,$D$1,'IEA-MethaneAbatement'!$B:$B,'Country Selector'!$A$2)))*(1+INDEX('EPA to IEA Scaling'!$F$8:$AO$8,,MATCH(J$2,'EPA to IEA Scaling'!$F$1:$AO$1,0)))</f>
        <v>0</v>
      </c>
      <c r="K55" cm="1">
        <f t="array" ref="K55">((VLOOKUP($B$1,'Multipliers and Adjustments'!$A$70:$I$86,TRUNC(COLUMN(K$2)/5)+2,FALSE)*SUMIFS('IEA-MethaneAbatement'!$N:$N,'IEA-MethaneAbatement'!$O:$O,"&lt;"&amp;$B55,'IEA-MethaneAbatement'!$O:$O,"&gt;="&amp;$A55,'IEA-MethaneAbatement'!$M:$M,$B$1,'IEA-MethaneAbatement'!$B:$B,'Country Selector'!$A$2)+VLOOKUP($C$1,'Multipliers and Adjustments'!$A$70:$I$86,TRUNC(COLUMN(K$2)/5)+2,FALSE)*SUMIFS('IEA-MethaneAbatement'!$N:$N,'IEA-MethaneAbatement'!$O:$O,"&lt;"&amp;$B55,'IEA-MethaneAbatement'!$O:$O,"&gt;="&amp;$A55,'IEA-MethaneAbatement'!$M:$M,$C$1,'IEA-MethaneAbatement'!$B:$B,'Country Selector'!$A$2)+VLOOKUP($D$1,'Multipliers and Adjustments'!$A$70:$I$86,TRUNC(COLUMN(K$2)/5)+2,FALSE)*SUMIFS('IEA-MethaneAbatement'!$N:$N,'IEA-MethaneAbatement'!$O:$O,"&lt;"&amp;$B55,'IEA-MethaneAbatement'!$O:$O,"&gt;="&amp;$A55,'IEA-MethaneAbatement'!$M:$M,$D$1,'IEA-MethaneAbatement'!$B:$B,'Country Selector'!$A$2)))*(1+INDEX('EPA to IEA Scaling'!$F$8:$AO$8,,MATCH(K$2,'EPA to IEA Scaling'!$F$1:$AO$1,0)))</f>
        <v>0</v>
      </c>
      <c r="L55" cm="1">
        <f t="array" ref="L55">((VLOOKUP($B$1,'Multipliers and Adjustments'!$A$70:$I$86,TRUNC(COLUMN(L$2)/5)+2,FALSE)*SUMIFS('IEA-MethaneAbatement'!$N:$N,'IEA-MethaneAbatement'!$O:$O,"&lt;"&amp;$B55,'IEA-MethaneAbatement'!$O:$O,"&gt;="&amp;$A55,'IEA-MethaneAbatement'!$M:$M,$B$1,'IEA-MethaneAbatement'!$B:$B,'Country Selector'!$A$2)+VLOOKUP($C$1,'Multipliers and Adjustments'!$A$70:$I$86,TRUNC(COLUMN(L$2)/5)+2,FALSE)*SUMIFS('IEA-MethaneAbatement'!$N:$N,'IEA-MethaneAbatement'!$O:$O,"&lt;"&amp;$B55,'IEA-MethaneAbatement'!$O:$O,"&gt;="&amp;$A55,'IEA-MethaneAbatement'!$M:$M,$C$1,'IEA-MethaneAbatement'!$B:$B,'Country Selector'!$A$2)+VLOOKUP($D$1,'Multipliers and Adjustments'!$A$70:$I$86,TRUNC(COLUMN(L$2)/5)+2,FALSE)*SUMIFS('IEA-MethaneAbatement'!$N:$N,'IEA-MethaneAbatement'!$O:$O,"&lt;"&amp;$B55,'IEA-MethaneAbatement'!$O:$O,"&gt;="&amp;$A55,'IEA-MethaneAbatement'!$M:$M,$D$1,'IEA-MethaneAbatement'!$B:$B,'Country Selector'!$A$2)))*(1+INDEX('EPA to IEA Scaling'!$F$8:$AO$8,,MATCH(L$2,'EPA to IEA Scaling'!$F$1:$AO$1,0)))</f>
        <v>0</v>
      </c>
      <c r="M55" s="31" cm="1">
        <f t="array" ref="M55">((VLOOKUP($B$1,'Multipliers and Adjustments'!$A$70:$I$86,TRUNC(COLUMN(M$2)/5)+2,FALSE)*SUMIFS('IEA-MethaneAbatement'!$N:$N,'IEA-MethaneAbatement'!$O:$O,"&lt;"&amp;$B55,'IEA-MethaneAbatement'!$O:$O,"&gt;="&amp;$A55,'IEA-MethaneAbatement'!$M:$M,$B$1,'IEA-MethaneAbatement'!$B:$B,'Country Selector'!$A$2)+VLOOKUP($C$1,'Multipliers and Adjustments'!$A$70:$I$86,TRUNC(COLUMN(M$2)/5)+2,FALSE)*SUMIFS('IEA-MethaneAbatement'!$N:$N,'IEA-MethaneAbatement'!$O:$O,"&lt;"&amp;$B55,'IEA-MethaneAbatement'!$O:$O,"&gt;="&amp;$A55,'IEA-MethaneAbatement'!$M:$M,$C$1,'IEA-MethaneAbatement'!$B:$B,'Country Selector'!$A$2)+VLOOKUP($D$1,'Multipliers and Adjustments'!$A$70:$I$86,TRUNC(COLUMN(M$2)/5)+2,FALSE)*SUMIFS('IEA-MethaneAbatement'!$N:$N,'IEA-MethaneAbatement'!$O:$O,"&lt;"&amp;$B55,'IEA-MethaneAbatement'!$O:$O,"&gt;="&amp;$A55,'IEA-MethaneAbatement'!$M:$M,$D$1,'IEA-MethaneAbatement'!$B:$B,'Country Selector'!$A$2)))*(1+INDEX('EPA to IEA Scaling'!$F$8:$AO$8,,MATCH(M$2,'EPA to IEA Scaling'!$F$1:$AO$1,0)))</f>
        <v>0</v>
      </c>
      <c r="N55" cm="1">
        <f t="array" ref="N55">((VLOOKUP($B$1,'Multipliers and Adjustments'!$A$70:$I$86,TRUNC(COLUMN(N$2)/5)+2,FALSE)*SUMIFS('IEA-MethaneAbatement'!$N:$N,'IEA-MethaneAbatement'!$O:$O,"&lt;"&amp;$B55,'IEA-MethaneAbatement'!$O:$O,"&gt;="&amp;$A55,'IEA-MethaneAbatement'!$M:$M,$B$1,'IEA-MethaneAbatement'!$B:$B,'Country Selector'!$A$2)+VLOOKUP($C$1,'Multipliers and Adjustments'!$A$70:$I$86,TRUNC(COLUMN(N$2)/5)+2,FALSE)*SUMIFS('IEA-MethaneAbatement'!$N:$N,'IEA-MethaneAbatement'!$O:$O,"&lt;"&amp;$B55,'IEA-MethaneAbatement'!$O:$O,"&gt;="&amp;$A55,'IEA-MethaneAbatement'!$M:$M,$C$1,'IEA-MethaneAbatement'!$B:$B,'Country Selector'!$A$2)+VLOOKUP($D$1,'Multipliers and Adjustments'!$A$70:$I$86,TRUNC(COLUMN(N$2)/5)+2,FALSE)*SUMIFS('IEA-MethaneAbatement'!$N:$N,'IEA-MethaneAbatement'!$O:$O,"&lt;"&amp;$B55,'IEA-MethaneAbatement'!$O:$O,"&gt;="&amp;$A55,'IEA-MethaneAbatement'!$M:$M,$D$1,'IEA-MethaneAbatement'!$B:$B,'Country Selector'!$A$2)))*(1+INDEX('EPA to IEA Scaling'!$F$8:$AO$8,,MATCH(N$2,'EPA to IEA Scaling'!$F$1:$AO$1,0)))</f>
        <v>0</v>
      </c>
      <c r="O55" cm="1">
        <f t="array" ref="O55">((VLOOKUP($B$1,'Multipliers and Adjustments'!$A$70:$I$86,TRUNC(COLUMN(O$2)/5)+2,FALSE)*SUMIFS('IEA-MethaneAbatement'!$N:$N,'IEA-MethaneAbatement'!$O:$O,"&lt;"&amp;$B55,'IEA-MethaneAbatement'!$O:$O,"&gt;="&amp;$A55,'IEA-MethaneAbatement'!$M:$M,$B$1,'IEA-MethaneAbatement'!$B:$B,'Country Selector'!$A$2)+VLOOKUP($C$1,'Multipliers and Adjustments'!$A$70:$I$86,TRUNC(COLUMN(O$2)/5)+2,FALSE)*SUMIFS('IEA-MethaneAbatement'!$N:$N,'IEA-MethaneAbatement'!$O:$O,"&lt;"&amp;$B55,'IEA-MethaneAbatement'!$O:$O,"&gt;="&amp;$A55,'IEA-MethaneAbatement'!$M:$M,$C$1,'IEA-MethaneAbatement'!$B:$B,'Country Selector'!$A$2)+VLOOKUP($D$1,'Multipliers and Adjustments'!$A$70:$I$86,TRUNC(COLUMN(O$2)/5)+2,FALSE)*SUMIFS('IEA-MethaneAbatement'!$N:$N,'IEA-MethaneAbatement'!$O:$O,"&lt;"&amp;$B55,'IEA-MethaneAbatement'!$O:$O,"&gt;="&amp;$A55,'IEA-MethaneAbatement'!$M:$M,$D$1,'IEA-MethaneAbatement'!$B:$B,'Country Selector'!$A$2)))*(1+INDEX('EPA to IEA Scaling'!$F$8:$AO$8,,MATCH(O$2,'EPA to IEA Scaling'!$F$1:$AO$1,0)))</f>
        <v>0</v>
      </c>
      <c r="P55" cm="1">
        <f t="array" ref="P55">((VLOOKUP($B$1,'Multipliers and Adjustments'!$A$70:$I$86,TRUNC(COLUMN(P$2)/5)+2,FALSE)*SUMIFS('IEA-MethaneAbatement'!$N:$N,'IEA-MethaneAbatement'!$O:$O,"&lt;"&amp;$B55,'IEA-MethaneAbatement'!$O:$O,"&gt;="&amp;$A55,'IEA-MethaneAbatement'!$M:$M,$B$1,'IEA-MethaneAbatement'!$B:$B,'Country Selector'!$A$2)+VLOOKUP($C$1,'Multipliers and Adjustments'!$A$70:$I$86,TRUNC(COLUMN(P$2)/5)+2,FALSE)*SUMIFS('IEA-MethaneAbatement'!$N:$N,'IEA-MethaneAbatement'!$O:$O,"&lt;"&amp;$B55,'IEA-MethaneAbatement'!$O:$O,"&gt;="&amp;$A55,'IEA-MethaneAbatement'!$M:$M,$C$1,'IEA-MethaneAbatement'!$B:$B,'Country Selector'!$A$2)+VLOOKUP($D$1,'Multipliers and Adjustments'!$A$70:$I$86,TRUNC(COLUMN(P$2)/5)+2,FALSE)*SUMIFS('IEA-MethaneAbatement'!$N:$N,'IEA-MethaneAbatement'!$O:$O,"&lt;"&amp;$B55,'IEA-MethaneAbatement'!$O:$O,"&gt;="&amp;$A55,'IEA-MethaneAbatement'!$M:$M,$D$1,'IEA-MethaneAbatement'!$B:$B,'Country Selector'!$A$2)))*(1+INDEX('EPA to IEA Scaling'!$F$8:$AO$8,,MATCH(P$2,'EPA to IEA Scaling'!$F$1:$AO$1,0)))</f>
        <v>0</v>
      </c>
      <c r="Q55" cm="1">
        <f t="array" ref="Q55">((VLOOKUP($B$1,'Multipliers and Adjustments'!$A$70:$I$86,TRUNC(COLUMN(Q$2)/5)+2,FALSE)*SUMIFS('IEA-MethaneAbatement'!$N:$N,'IEA-MethaneAbatement'!$O:$O,"&lt;"&amp;$B55,'IEA-MethaneAbatement'!$O:$O,"&gt;="&amp;$A55,'IEA-MethaneAbatement'!$M:$M,$B$1,'IEA-MethaneAbatement'!$B:$B,'Country Selector'!$A$2)+VLOOKUP($C$1,'Multipliers and Adjustments'!$A$70:$I$86,TRUNC(COLUMN(Q$2)/5)+2,FALSE)*SUMIFS('IEA-MethaneAbatement'!$N:$N,'IEA-MethaneAbatement'!$O:$O,"&lt;"&amp;$B55,'IEA-MethaneAbatement'!$O:$O,"&gt;="&amp;$A55,'IEA-MethaneAbatement'!$M:$M,$C$1,'IEA-MethaneAbatement'!$B:$B,'Country Selector'!$A$2)+VLOOKUP($D$1,'Multipliers and Adjustments'!$A$70:$I$86,TRUNC(COLUMN(Q$2)/5)+2,FALSE)*SUMIFS('IEA-MethaneAbatement'!$N:$N,'IEA-MethaneAbatement'!$O:$O,"&lt;"&amp;$B55,'IEA-MethaneAbatement'!$O:$O,"&gt;="&amp;$A55,'IEA-MethaneAbatement'!$M:$M,$D$1,'IEA-MethaneAbatement'!$B:$B,'Country Selector'!$A$2)))*(1+INDEX('EPA to IEA Scaling'!$F$8:$AO$8,,MATCH(Q$2,'EPA to IEA Scaling'!$F$1:$AO$1,0)))</f>
        <v>0</v>
      </c>
      <c r="R55" s="31" cm="1">
        <f t="array" ref="R55">((VLOOKUP($B$1,'Multipliers and Adjustments'!$A$70:$I$86,TRUNC(COLUMN(R$2)/5)+2,FALSE)*SUMIFS('IEA-MethaneAbatement'!$N:$N,'IEA-MethaneAbatement'!$O:$O,"&lt;"&amp;$B55,'IEA-MethaneAbatement'!$O:$O,"&gt;="&amp;$A55,'IEA-MethaneAbatement'!$M:$M,$B$1,'IEA-MethaneAbatement'!$B:$B,'Country Selector'!$A$2)+VLOOKUP($C$1,'Multipliers and Adjustments'!$A$70:$I$86,TRUNC(COLUMN(R$2)/5)+2,FALSE)*SUMIFS('IEA-MethaneAbatement'!$N:$N,'IEA-MethaneAbatement'!$O:$O,"&lt;"&amp;$B55,'IEA-MethaneAbatement'!$O:$O,"&gt;="&amp;$A55,'IEA-MethaneAbatement'!$M:$M,$C$1,'IEA-MethaneAbatement'!$B:$B,'Country Selector'!$A$2)+VLOOKUP($D$1,'Multipliers and Adjustments'!$A$70:$I$86,TRUNC(COLUMN(R$2)/5)+2,FALSE)*SUMIFS('IEA-MethaneAbatement'!$N:$N,'IEA-MethaneAbatement'!$O:$O,"&lt;"&amp;$B55,'IEA-MethaneAbatement'!$O:$O,"&gt;="&amp;$A55,'IEA-MethaneAbatement'!$M:$M,$D$1,'IEA-MethaneAbatement'!$B:$B,'Country Selector'!$A$2)))*(1+INDEX('EPA to IEA Scaling'!$F$8:$AO$8,,MATCH(R$2,'EPA to IEA Scaling'!$F$1:$AO$1,0)))</f>
        <v>0</v>
      </c>
      <c r="S55" cm="1">
        <f t="array" ref="S55">((VLOOKUP($B$1,'Multipliers and Adjustments'!$A$70:$I$86,TRUNC(COLUMN(S$2)/5)+2,FALSE)*SUMIFS('IEA-MethaneAbatement'!$N:$N,'IEA-MethaneAbatement'!$O:$O,"&lt;"&amp;$B55,'IEA-MethaneAbatement'!$O:$O,"&gt;="&amp;$A55,'IEA-MethaneAbatement'!$M:$M,$B$1,'IEA-MethaneAbatement'!$B:$B,'Country Selector'!$A$2)+VLOOKUP($C$1,'Multipliers and Adjustments'!$A$70:$I$86,TRUNC(COLUMN(S$2)/5)+2,FALSE)*SUMIFS('IEA-MethaneAbatement'!$N:$N,'IEA-MethaneAbatement'!$O:$O,"&lt;"&amp;$B55,'IEA-MethaneAbatement'!$O:$O,"&gt;="&amp;$A55,'IEA-MethaneAbatement'!$M:$M,$C$1,'IEA-MethaneAbatement'!$B:$B,'Country Selector'!$A$2)+VLOOKUP($D$1,'Multipliers and Adjustments'!$A$70:$I$86,TRUNC(COLUMN(S$2)/5)+2,FALSE)*SUMIFS('IEA-MethaneAbatement'!$N:$N,'IEA-MethaneAbatement'!$O:$O,"&lt;"&amp;$B55,'IEA-MethaneAbatement'!$O:$O,"&gt;="&amp;$A55,'IEA-MethaneAbatement'!$M:$M,$D$1,'IEA-MethaneAbatement'!$B:$B,'Country Selector'!$A$2)))*(1+INDEX('EPA to IEA Scaling'!$F$8:$AO$8,,MATCH(S$2,'EPA to IEA Scaling'!$F$1:$AO$1,0)))</f>
        <v>0</v>
      </c>
      <c r="T55" cm="1">
        <f t="array" ref="T55">((VLOOKUP($B$1,'Multipliers and Adjustments'!$A$70:$I$86,TRUNC(COLUMN(T$2)/5)+2,FALSE)*SUMIFS('IEA-MethaneAbatement'!$N:$N,'IEA-MethaneAbatement'!$O:$O,"&lt;"&amp;$B55,'IEA-MethaneAbatement'!$O:$O,"&gt;="&amp;$A55,'IEA-MethaneAbatement'!$M:$M,$B$1,'IEA-MethaneAbatement'!$B:$B,'Country Selector'!$A$2)+VLOOKUP($C$1,'Multipliers and Adjustments'!$A$70:$I$86,TRUNC(COLUMN(T$2)/5)+2,FALSE)*SUMIFS('IEA-MethaneAbatement'!$N:$N,'IEA-MethaneAbatement'!$O:$O,"&lt;"&amp;$B55,'IEA-MethaneAbatement'!$O:$O,"&gt;="&amp;$A55,'IEA-MethaneAbatement'!$M:$M,$C$1,'IEA-MethaneAbatement'!$B:$B,'Country Selector'!$A$2)+VLOOKUP($D$1,'Multipliers and Adjustments'!$A$70:$I$86,TRUNC(COLUMN(T$2)/5)+2,FALSE)*SUMIFS('IEA-MethaneAbatement'!$N:$N,'IEA-MethaneAbatement'!$O:$O,"&lt;"&amp;$B55,'IEA-MethaneAbatement'!$O:$O,"&gt;="&amp;$A55,'IEA-MethaneAbatement'!$M:$M,$D$1,'IEA-MethaneAbatement'!$B:$B,'Country Selector'!$A$2)))*(1+INDEX('EPA to IEA Scaling'!$F$8:$AO$8,,MATCH(T$2,'EPA to IEA Scaling'!$F$1:$AO$1,0)))</f>
        <v>0</v>
      </c>
      <c r="U55" cm="1">
        <f t="array" ref="U55">((VLOOKUP($B$1,'Multipliers and Adjustments'!$A$70:$I$86,TRUNC(COLUMN(U$2)/5)+2,FALSE)*SUMIFS('IEA-MethaneAbatement'!$N:$N,'IEA-MethaneAbatement'!$O:$O,"&lt;"&amp;$B55,'IEA-MethaneAbatement'!$O:$O,"&gt;="&amp;$A55,'IEA-MethaneAbatement'!$M:$M,$B$1,'IEA-MethaneAbatement'!$B:$B,'Country Selector'!$A$2)+VLOOKUP($C$1,'Multipliers and Adjustments'!$A$70:$I$86,TRUNC(COLUMN(U$2)/5)+2,FALSE)*SUMIFS('IEA-MethaneAbatement'!$N:$N,'IEA-MethaneAbatement'!$O:$O,"&lt;"&amp;$B55,'IEA-MethaneAbatement'!$O:$O,"&gt;="&amp;$A55,'IEA-MethaneAbatement'!$M:$M,$C$1,'IEA-MethaneAbatement'!$B:$B,'Country Selector'!$A$2)+VLOOKUP($D$1,'Multipliers and Adjustments'!$A$70:$I$86,TRUNC(COLUMN(U$2)/5)+2,FALSE)*SUMIFS('IEA-MethaneAbatement'!$N:$N,'IEA-MethaneAbatement'!$O:$O,"&lt;"&amp;$B55,'IEA-MethaneAbatement'!$O:$O,"&gt;="&amp;$A55,'IEA-MethaneAbatement'!$M:$M,$D$1,'IEA-MethaneAbatement'!$B:$B,'Country Selector'!$A$2)))*(1+INDEX('EPA to IEA Scaling'!$F$8:$AO$8,,MATCH(U$2,'EPA to IEA Scaling'!$F$1:$AO$1,0)))</f>
        <v>0</v>
      </c>
      <c r="V55" cm="1">
        <f t="array" ref="V55">((VLOOKUP($B$1,'Multipliers and Adjustments'!$A$70:$I$86,TRUNC(COLUMN(V$2)/5)+2,FALSE)*SUMIFS('IEA-MethaneAbatement'!$N:$N,'IEA-MethaneAbatement'!$O:$O,"&lt;"&amp;$B55,'IEA-MethaneAbatement'!$O:$O,"&gt;="&amp;$A55,'IEA-MethaneAbatement'!$M:$M,$B$1,'IEA-MethaneAbatement'!$B:$B,'Country Selector'!$A$2)+VLOOKUP($C$1,'Multipliers and Adjustments'!$A$70:$I$86,TRUNC(COLUMN(V$2)/5)+2,FALSE)*SUMIFS('IEA-MethaneAbatement'!$N:$N,'IEA-MethaneAbatement'!$O:$O,"&lt;"&amp;$B55,'IEA-MethaneAbatement'!$O:$O,"&gt;="&amp;$A55,'IEA-MethaneAbatement'!$M:$M,$C$1,'IEA-MethaneAbatement'!$B:$B,'Country Selector'!$A$2)+VLOOKUP($D$1,'Multipliers and Adjustments'!$A$70:$I$86,TRUNC(COLUMN(V$2)/5)+2,FALSE)*SUMIFS('IEA-MethaneAbatement'!$N:$N,'IEA-MethaneAbatement'!$O:$O,"&lt;"&amp;$B55,'IEA-MethaneAbatement'!$O:$O,"&gt;="&amp;$A55,'IEA-MethaneAbatement'!$M:$M,$D$1,'IEA-MethaneAbatement'!$B:$B,'Country Selector'!$A$2)))*(1+INDEX('EPA to IEA Scaling'!$F$8:$AO$8,,MATCH(V$2,'EPA to IEA Scaling'!$F$1:$AO$1,0)))</f>
        <v>0</v>
      </c>
      <c r="W55" s="31" cm="1">
        <f t="array" ref="W55">((VLOOKUP($B$1,'Multipliers and Adjustments'!$A$70:$I$86,TRUNC(COLUMN(W$2)/5)+2,FALSE)*SUMIFS('IEA-MethaneAbatement'!$N:$N,'IEA-MethaneAbatement'!$O:$O,"&lt;"&amp;$B55,'IEA-MethaneAbatement'!$O:$O,"&gt;="&amp;$A55,'IEA-MethaneAbatement'!$M:$M,$B$1,'IEA-MethaneAbatement'!$B:$B,'Country Selector'!$A$2)+VLOOKUP($C$1,'Multipliers and Adjustments'!$A$70:$I$86,TRUNC(COLUMN(W$2)/5)+2,FALSE)*SUMIFS('IEA-MethaneAbatement'!$N:$N,'IEA-MethaneAbatement'!$O:$O,"&lt;"&amp;$B55,'IEA-MethaneAbatement'!$O:$O,"&gt;="&amp;$A55,'IEA-MethaneAbatement'!$M:$M,$C$1,'IEA-MethaneAbatement'!$B:$B,'Country Selector'!$A$2)+VLOOKUP($D$1,'Multipliers and Adjustments'!$A$70:$I$86,TRUNC(COLUMN(W$2)/5)+2,FALSE)*SUMIFS('IEA-MethaneAbatement'!$N:$N,'IEA-MethaneAbatement'!$O:$O,"&lt;"&amp;$B55,'IEA-MethaneAbatement'!$O:$O,"&gt;="&amp;$A55,'IEA-MethaneAbatement'!$M:$M,$D$1,'IEA-MethaneAbatement'!$B:$B,'Country Selector'!$A$2)))*(1+INDEX('EPA to IEA Scaling'!$F$8:$AO$8,,MATCH(W$2,'EPA to IEA Scaling'!$F$1:$AO$1,0)))</f>
        <v>0</v>
      </c>
      <c r="X55" cm="1">
        <f t="array" ref="X55">((VLOOKUP($B$1,'Multipliers and Adjustments'!$A$70:$I$86,TRUNC(COLUMN(X$2)/5)+2,FALSE)*SUMIFS('IEA-MethaneAbatement'!$N:$N,'IEA-MethaneAbatement'!$O:$O,"&lt;"&amp;$B55,'IEA-MethaneAbatement'!$O:$O,"&gt;="&amp;$A55,'IEA-MethaneAbatement'!$M:$M,$B$1,'IEA-MethaneAbatement'!$B:$B,'Country Selector'!$A$2)+VLOOKUP($C$1,'Multipliers and Adjustments'!$A$70:$I$86,TRUNC(COLUMN(X$2)/5)+2,FALSE)*SUMIFS('IEA-MethaneAbatement'!$N:$N,'IEA-MethaneAbatement'!$O:$O,"&lt;"&amp;$B55,'IEA-MethaneAbatement'!$O:$O,"&gt;="&amp;$A55,'IEA-MethaneAbatement'!$M:$M,$C$1,'IEA-MethaneAbatement'!$B:$B,'Country Selector'!$A$2)+VLOOKUP($D$1,'Multipliers and Adjustments'!$A$70:$I$86,TRUNC(COLUMN(X$2)/5)+2,FALSE)*SUMIFS('IEA-MethaneAbatement'!$N:$N,'IEA-MethaneAbatement'!$O:$O,"&lt;"&amp;$B55,'IEA-MethaneAbatement'!$O:$O,"&gt;="&amp;$A55,'IEA-MethaneAbatement'!$M:$M,$D$1,'IEA-MethaneAbatement'!$B:$B,'Country Selector'!$A$2)))*(1+INDEX('EPA to IEA Scaling'!$F$8:$AO$8,,MATCH(X$2,'EPA to IEA Scaling'!$F$1:$AO$1,0)))</f>
        <v>0</v>
      </c>
      <c r="Y55" cm="1">
        <f t="array" ref="Y55">((VLOOKUP($B$1,'Multipliers and Adjustments'!$A$70:$I$86,TRUNC(COLUMN(Y$2)/5)+2,FALSE)*SUMIFS('IEA-MethaneAbatement'!$N:$N,'IEA-MethaneAbatement'!$O:$O,"&lt;"&amp;$B55,'IEA-MethaneAbatement'!$O:$O,"&gt;="&amp;$A55,'IEA-MethaneAbatement'!$M:$M,$B$1,'IEA-MethaneAbatement'!$B:$B,'Country Selector'!$A$2)+VLOOKUP($C$1,'Multipliers and Adjustments'!$A$70:$I$86,TRUNC(COLUMN(Y$2)/5)+2,FALSE)*SUMIFS('IEA-MethaneAbatement'!$N:$N,'IEA-MethaneAbatement'!$O:$O,"&lt;"&amp;$B55,'IEA-MethaneAbatement'!$O:$O,"&gt;="&amp;$A55,'IEA-MethaneAbatement'!$M:$M,$C$1,'IEA-MethaneAbatement'!$B:$B,'Country Selector'!$A$2)+VLOOKUP($D$1,'Multipliers and Adjustments'!$A$70:$I$86,TRUNC(COLUMN(Y$2)/5)+2,FALSE)*SUMIFS('IEA-MethaneAbatement'!$N:$N,'IEA-MethaneAbatement'!$O:$O,"&lt;"&amp;$B55,'IEA-MethaneAbatement'!$O:$O,"&gt;="&amp;$A55,'IEA-MethaneAbatement'!$M:$M,$D$1,'IEA-MethaneAbatement'!$B:$B,'Country Selector'!$A$2)))*(1+INDEX('EPA to IEA Scaling'!$F$8:$AO$8,,MATCH(Y$2,'EPA to IEA Scaling'!$F$1:$AO$1,0)))</f>
        <v>0</v>
      </c>
      <c r="Z55" cm="1">
        <f t="array" ref="Z55">((VLOOKUP($B$1,'Multipliers and Adjustments'!$A$70:$I$86,TRUNC(COLUMN(Z$2)/5)+2,FALSE)*SUMIFS('IEA-MethaneAbatement'!$N:$N,'IEA-MethaneAbatement'!$O:$O,"&lt;"&amp;$B55,'IEA-MethaneAbatement'!$O:$O,"&gt;="&amp;$A55,'IEA-MethaneAbatement'!$M:$M,$B$1,'IEA-MethaneAbatement'!$B:$B,'Country Selector'!$A$2)+VLOOKUP($C$1,'Multipliers and Adjustments'!$A$70:$I$86,TRUNC(COLUMN(Z$2)/5)+2,FALSE)*SUMIFS('IEA-MethaneAbatement'!$N:$N,'IEA-MethaneAbatement'!$O:$O,"&lt;"&amp;$B55,'IEA-MethaneAbatement'!$O:$O,"&gt;="&amp;$A55,'IEA-MethaneAbatement'!$M:$M,$C$1,'IEA-MethaneAbatement'!$B:$B,'Country Selector'!$A$2)+VLOOKUP($D$1,'Multipliers and Adjustments'!$A$70:$I$86,TRUNC(COLUMN(Z$2)/5)+2,FALSE)*SUMIFS('IEA-MethaneAbatement'!$N:$N,'IEA-MethaneAbatement'!$O:$O,"&lt;"&amp;$B55,'IEA-MethaneAbatement'!$O:$O,"&gt;="&amp;$A55,'IEA-MethaneAbatement'!$M:$M,$D$1,'IEA-MethaneAbatement'!$B:$B,'Country Selector'!$A$2)))*(1+INDEX('EPA to IEA Scaling'!$F$8:$AO$8,,MATCH(Z$2,'EPA to IEA Scaling'!$F$1:$AO$1,0)))</f>
        <v>0</v>
      </c>
      <c r="AA55" cm="1">
        <f t="array" ref="AA55">((VLOOKUP($B$1,'Multipliers and Adjustments'!$A$70:$I$86,TRUNC(COLUMN(AA$2)/5)+2,FALSE)*SUMIFS('IEA-MethaneAbatement'!$N:$N,'IEA-MethaneAbatement'!$O:$O,"&lt;"&amp;$B55,'IEA-MethaneAbatement'!$O:$O,"&gt;="&amp;$A55,'IEA-MethaneAbatement'!$M:$M,$B$1,'IEA-MethaneAbatement'!$B:$B,'Country Selector'!$A$2)+VLOOKUP($C$1,'Multipliers and Adjustments'!$A$70:$I$86,TRUNC(COLUMN(AA$2)/5)+2,FALSE)*SUMIFS('IEA-MethaneAbatement'!$N:$N,'IEA-MethaneAbatement'!$O:$O,"&lt;"&amp;$B55,'IEA-MethaneAbatement'!$O:$O,"&gt;="&amp;$A55,'IEA-MethaneAbatement'!$M:$M,$C$1,'IEA-MethaneAbatement'!$B:$B,'Country Selector'!$A$2)+VLOOKUP($D$1,'Multipliers and Adjustments'!$A$70:$I$86,TRUNC(COLUMN(AA$2)/5)+2,FALSE)*SUMIFS('IEA-MethaneAbatement'!$N:$N,'IEA-MethaneAbatement'!$O:$O,"&lt;"&amp;$B55,'IEA-MethaneAbatement'!$O:$O,"&gt;="&amp;$A55,'IEA-MethaneAbatement'!$M:$M,$D$1,'IEA-MethaneAbatement'!$B:$B,'Country Selector'!$A$2)))*(1+INDEX('EPA to IEA Scaling'!$F$8:$AO$8,,MATCH(AA$2,'EPA to IEA Scaling'!$F$1:$AO$1,0)))</f>
        <v>0</v>
      </c>
      <c r="AB55" s="31" cm="1">
        <f t="array" ref="AB55">((VLOOKUP($B$1,'Multipliers and Adjustments'!$A$70:$I$86,TRUNC(COLUMN(AB$2)/5)+2,FALSE)*SUMIFS('IEA-MethaneAbatement'!$N:$N,'IEA-MethaneAbatement'!$O:$O,"&lt;"&amp;$B55,'IEA-MethaneAbatement'!$O:$O,"&gt;="&amp;$A55,'IEA-MethaneAbatement'!$M:$M,$B$1,'IEA-MethaneAbatement'!$B:$B,'Country Selector'!$A$2)+VLOOKUP($C$1,'Multipliers and Adjustments'!$A$70:$I$86,TRUNC(COLUMN(AB$2)/5)+2,FALSE)*SUMIFS('IEA-MethaneAbatement'!$N:$N,'IEA-MethaneAbatement'!$O:$O,"&lt;"&amp;$B55,'IEA-MethaneAbatement'!$O:$O,"&gt;="&amp;$A55,'IEA-MethaneAbatement'!$M:$M,$C$1,'IEA-MethaneAbatement'!$B:$B,'Country Selector'!$A$2)+VLOOKUP($D$1,'Multipliers and Adjustments'!$A$70:$I$86,TRUNC(COLUMN(AB$2)/5)+2,FALSE)*SUMIFS('IEA-MethaneAbatement'!$N:$N,'IEA-MethaneAbatement'!$O:$O,"&lt;"&amp;$B55,'IEA-MethaneAbatement'!$O:$O,"&gt;="&amp;$A55,'IEA-MethaneAbatement'!$M:$M,$D$1,'IEA-MethaneAbatement'!$B:$B,'Country Selector'!$A$2)))*(1+INDEX('EPA to IEA Scaling'!$F$8:$AO$8,,MATCH(AB$2,'EPA to IEA Scaling'!$F$1:$AO$1,0)))</f>
        <v>0</v>
      </c>
      <c r="AC55" cm="1">
        <f t="array" ref="AC55">((VLOOKUP($B$1,'Multipliers and Adjustments'!$A$70:$I$86,TRUNC(COLUMN(AC$2)/5)+2,FALSE)*SUMIFS('IEA-MethaneAbatement'!$N:$N,'IEA-MethaneAbatement'!$O:$O,"&lt;"&amp;$B55,'IEA-MethaneAbatement'!$O:$O,"&gt;="&amp;$A55,'IEA-MethaneAbatement'!$M:$M,$B$1,'IEA-MethaneAbatement'!$B:$B,'Country Selector'!$A$2)+VLOOKUP($C$1,'Multipliers and Adjustments'!$A$70:$I$86,TRUNC(COLUMN(AC$2)/5)+2,FALSE)*SUMIFS('IEA-MethaneAbatement'!$N:$N,'IEA-MethaneAbatement'!$O:$O,"&lt;"&amp;$B55,'IEA-MethaneAbatement'!$O:$O,"&gt;="&amp;$A55,'IEA-MethaneAbatement'!$M:$M,$C$1,'IEA-MethaneAbatement'!$B:$B,'Country Selector'!$A$2)+VLOOKUP($D$1,'Multipliers and Adjustments'!$A$70:$I$86,TRUNC(COLUMN(AC$2)/5)+2,FALSE)*SUMIFS('IEA-MethaneAbatement'!$N:$N,'IEA-MethaneAbatement'!$O:$O,"&lt;"&amp;$B55,'IEA-MethaneAbatement'!$O:$O,"&gt;="&amp;$A55,'IEA-MethaneAbatement'!$M:$M,$D$1,'IEA-MethaneAbatement'!$B:$B,'Country Selector'!$A$2)))*(1+INDEX('EPA to IEA Scaling'!$F$8:$AO$8,,MATCH(AC$2,'EPA to IEA Scaling'!$F$1:$AO$1,0)))</f>
        <v>0</v>
      </c>
      <c r="AD55" cm="1">
        <f t="array" ref="AD55">((VLOOKUP($B$1,'Multipliers and Adjustments'!$A$70:$I$86,TRUNC(COLUMN(AD$2)/5)+2,FALSE)*SUMIFS('IEA-MethaneAbatement'!$N:$N,'IEA-MethaneAbatement'!$O:$O,"&lt;"&amp;$B55,'IEA-MethaneAbatement'!$O:$O,"&gt;="&amp;$A55,'IEA-MethaneAbatement'!$M:$M,$B$1,'IEA-MethaneAbatement'!$B:$B,'Country Selector'!$A$2)+VLOOKUP($C$1,'Multipliers and Adjustments'!$A$70:$I$86,TRUNC(COLUMN(AD$2)/5)+2,FALSE)*SUMIFS('IEA-MethaneAbatement'!$N:$N,'IEA-MethaneAbatement'!$O:$O,"&lt;"&amp;$B55,'IEA-MethaneAbatement'!$O:$O,"&gt;="&amp;$A55,'IEA-MethaneAbatement'!$M:$M,$C$1,'IEA-MethaneAbatement'!$B:$B,'Country Selector'!$A$2)+VLOOKUP($D$1,'Multipliers and Adjustments'!$A$70:$I$86,TRUNC(COLUMN(AD$2)/5)+2,FALSE)*SUMIFS('IEA-MethaneAbatement'!$N:$N,'IEA-MethaneAbatement'!$O:$O,"&lt;"&amp;$B55,'IEA-MethaneAbatement'!$O:$O,"&gt;="&amp;$A55,'IEA-MethaneAbatement'!$M:$M,$D$1,'IEA-MethaneAbatement'!$B:$B,'Country Selector'!$A$2)))*(1+INDEX('EPA to IEA Scaling'!$F$8:$AO$8,,MATCH(AD$2,'EPA to IEA Scaling'!$F$1:$AO$1,0)))</f>
        <v>0</v>
      </c>
      <c r="AE55" cm="1">
        <f t="array" ref="AE55">((VLOOKUP($B$1,'Multipliers and Adjustments'!$A$70:$I$86,TRUNC(COLUMN(AE$2)/5)+2,FALSE)*SUMIFS('IEA-MethaneAbatement'!$N:$N,'IEA-MethaneAbatement'!$O:$O,"&lt;"&amp;$B55,'IEA-MethaneAbatement'!$O:$O,"&gt;="&amp;$A55,'IEA-MethaneAbatement'!$M:$M,$B$1,'IEA-MethaneAbatement'!$B:$B,'Country Selector'!$A$2)+VLOOKUP($C$1,'Multipliers and Adjustments'!$A$70:$I$86,TRUNC(COLUMN(AE$2)/5)+2,FALSE)*SUMIFS('IEA-MethaneAbatement'!$N:$N,'IEA-MethaneAbatement'!$O:$O,"&lt;"&amp;$B55,'IEA-MethaneAbatement'!$O:$O,"&gt;="&amp;$A55,'IEA-MethaneAbatement'!$M:$M,$C$1,'IEA-MethaneAbatement'!$B:$B,'Country Selector'!$A$2)+VLOOKUP($D$1,'Multipliers and Adjustments'!$A$70:$I$86,TRUNC(COLUMN(AE$2)/5)+2,FALSE)*SUMIFS('IEA-MethaneAbatement'!$N:$N,'IEA-MethaneAbatement'!$O:$O,"&lt;"&amp;$B55,'IEA-MethaneAbatement'!$O:$O,"&gt;="&amp;$A55,'IEA-MethaneAbatement'!$M:$M,$D$1,'IEA-MethaneAbatement'!$B:$B,'Country Selector'!$A$2)))*(1+INDEX('EPA to IEA Scaling'!$F$8:$AO$8,,MATCH(AE$2,'EPA to IEA Scaling'!$F$1:$AO$1,0)))</f>
        <v>0</v>
      </c>
      <c r="AF55" cm="1">
        <f t="array" ref="AF55">((VLOOKUP($B$1,'Multipliers and Adjustments'!$A$70:$I$86,TRUNC(COLUMN(AF$2)/5)+2,FALSE)*SUMIFS('IEA-MethaneAbatement'!$N:$N,'IEA-MethaneAbatement'!$O:$O,"&lt;"&amp;$B55,'IEA-MethaneAbatement'!$O:$O,"&gt;="&amp;$A55,'IEA-MethaneAbatement'!$M:$M,$B$1,'IEA-MethaneAbatement'!$B:$B,'Country Selector'!$A$2)+VLOOKUP($C$1,'Multipliers and Adjustments'!$A$70:$I$86,TRUNC(COLUMN(AF$2)/5)+2,FALSE)*SUMIFS('IEA-MethaneAbatement'!$N:$N,'IEA-MethaneAbatement'!$O:$O,"&lt;"&amp;$B55,'IEA-MethaneAbatement'!$O:$O,"&gt;="&amp;$A55,'IEA-MethaneAbatement'!$M:$M,$C$1,'IEA-MethaneAbatement'!$B:$B,'Country Selector'!$A$2)+VLOOKUP($D$1,'Multipliers and Adjustments'!$A$70:$I$86,TRUNC(COLUMN(AF$2)/5)+2,FALSE)*SUMIFS('IEA-MethaneAbatement'!$N:$N,'IEA-MethaneAbatement'!$O:$O,"&lt;"&amp;$B55,'IEA-MethaneAbatement'!$O:$O,"&gt;="&amp;$A55,'IEA-MethaneAbatement'!$M:$M,$D$1,'IEA-MethaneAbatement'!$B:$B,'Country Selector'!$A$2)))*(1+INDEX('EPA to IEA Scaling'!$F$8:$AO$8,,MATCH(AF$2,'EPA to IEA Scaling'!$F$1:$AO$1,0)))</f>
        <v>0</v>
      </c>
      <c r="AG55" s="31" cm="1">
        <f t="array" ref="AG55">((VLOOKUP($B$1,'Multipliers and Adjustments'!$A$70:$I$86,TRUNC(COLUMN(AG$2)/5)+2,FALSE)*SUMIFS('IEA-MethaneAbatement'!$N:$N,'IEA-MethaneAbatement'!$O:$O,"&lt;"&amp;$B55,'IEA-MethaneAbatement'!$O:$O,"&gt;="&amp;$A55,'IEA-MethaneAbatement'!$M:$M,$B$1,'IEA-MethaneAbatement'!$B:$B,'Country Selector'!$A$2)+VLOOKUP($C$1,'Multipliers and Adjustments'!$A$70:$I$86,TRUNC(COLUMN(AG$2)/5)+2,FALSE)*SUMIFS('IEA-MethaneAbatement'!$N:$N,'IEA-MethaneAbatement'!$O:$O,"&lt;"&amp;$B55,'IEA-MethaneAbatement'!$O:$O,"&gt;="&amp;$A55,'IEA-MethaneAbatement'!$M:$M,$C$1,'IEA-MethaneAbatement'!$B:$B,'Country Selector'!$A$2)+VLOOKUP($D$1,'Multipliers and Adjustments'!$A$70:$I$86,TRUNC(COLUMN(AG$2)/5)+2,FALSE)*SUMIFS('IEA-MethaneAbatement'!$N:$N,'IEA-MethaneAbatement'!$O:$O,"&lt;"&amp;$B55,'IEA-MethaneAbatement'!$O:$O,"&gt;="&amp;$A55,'IEA-MethaneAbatement'!$M:$M,$D$1,'IEA-MethaneAbatement'!$B:$B,'Country Selector'!$A$2)))*(1+INDEX('EPA to IEA Scaling'!$F$8:$AO$8,,MATCH(AG$2,'EPA to IEA Scaling'!$F$1:$AO$1,0)))</f>
        <v>0</v>
      </c>
      <c r="AH55" cm="1">
        <f t="array" ref="AH55">((VLOOKUP($B$1,'Multipliers and Adjustments'!$A$70:$I$86,TRUNC(COLUMN(AH$2)/5)+2,FALSE)*SUMIFS('IEA-MethaneAbatement'!$N:$N,'IEA-MethaneAbatement'!$O:$O,"&lt;"&amp;$B55,'IEA-MethaneAbatement'!$O:$O,"&gt;="&amp;$A55,'IEA-MethaneAbatement'!$M:$M,$B$1,'IEA-MethaneAbatement'!$B:$B,'Country Selector'!$A$2)+VLOOKUP($C$1,'Multipliers and Adjustments'!$A$70:$I$86,TRUNC(COLUMN(AH$2)/5)+2,FALSE)*SUMIFS('IEA-MethaneAbatement'!$N:$N,'IEA-MethaneAbatement'!$O:$O,"&lt;"&amp;$B55,'IEA-MethaneAbatement'!$O:$O,"&gt;="&amp;$A55,'IEA-MethaneAbatement'!$M:$M,$C$1,'IEA-MethaneAbatement'!$B:$B,'Country Selector'!$A$2)+VLOOKUP($D$1,'Multipliers and Adjustments'!$A$70:$I$86,TRUNC(COLUMN(AH$2)/5)+2,FALSE)*SUMIFS('IEA-MethaneAbatement'!$N:$N,'IEA-MethaneAbatement'!$O:$O,"&lt;"&amp;$B55,'IEA-MethaneAbatement'!$O:$O,"&gt;="&amp;$A55,'IEA-MethaneAbatement'!$M:$M,$D$1,'IEA-MethaneAbatement'!$B:$B,'Country Selector'!$A$2)))*(1+INDEX('EPA to IEA Scaling'!$F$8:$AO$8,,MATCH(AH$2,'EPA to IEA Scaling'!$F$1:$AO$1,0)))</f>
        <v>0</v>
      </c>
      <c r="AI55" cm="1">
        <f t="array" ref="AI55">((VLOOKUP($B$1,'Multipliers and Adjustments'!$A$70:$I$86,TRUNC(COLUMN(AI$2)/5)+2,FALSE)*SUMIFS('IEA-MethaneAbatement'!$N:$N,'IEA-MethaneAbatement'!$O:$O,"&lt;"&amp;$B55,'IEA-MethaneAbatement'!$O:$O,"&gt;="&amp;$A55,'IEA-MethaneAbatement'!$M:$M,$B$1,'IEA-MethaneAbatement'!$B:$B,'Country Selector'!$A$2)+VLOOKUP($C$1,'Multipliers and Adjustments'!$A$70:$I$86,TRUNC(COLUMN(AI$2)/5)+2,FALSE)*SUMIFS('IEA-MethaneAbatement'!$N:$N,'IEA-MethaneAbatement'!$O:$O,"&lt;"&amp;$B55,'IEA-MethaneAbatement'!$O:$O,"&gt;="&amp;$A55,'IEA-MethaneAbatement'!$M:$M,$C$1,'IEA-MethaneAbatement'!$B:$B,'Country Selector'!$A$2)+VLOOKUP($D$1,'Multipliers and Adjustments'!$A$70:$I$86,TRUNC(COLUMN(AI$2)/5)+2,FALSE)*SUMIFS('IEA-MethaneAbatement'!$N:$N,'IEA-MethaneAbatement'!$O:$O,"&lt;"&amp;$B55,'IEA-MethaneAbatement'!$O:$O,"&gt;="&amp;$A55,'IEA-MethaneAbatement'!$M:$M,$D$1,'IEA-MethaneAbatement'!$B:$B,'Country Selector'!$A$2)))*(1+INDEX('EPA to IEA Scaling'!$F$8:$AO$8,,MATCH(AI$2,'EPA to IEA Scaling'!$F$1:$AO$1,0)))</f>
        <v>0</v>
      </c>
      <c r="AJ55" cm="1">
        <f t="array" ref="AJ55">((VLOOKUP($B$1,'Multipliers and Adjustments'!$A$70:$I$86,TRUNC(COLUMN(AJ$2)/5)+2,FALSE)*SUMIFS('IEA-MethaneAbatement'!$N:$N,'IEA-MethaneAbatement'!$O:$O,"&lt;"&amp;$B55,'IEA-MethaneAbatement'!$O:$O,"&gt;="&amp;$A55,'IEA-MethaneAbatement'!$M:$M,$B$1,'IEA-MethaneAbatement'!$B:$B,'Country Selector'!$A$2)+VLOOKUP($C$1,'Multipliers and Adjustments'!$A$70:$I$86,TRUNC(COLUMN(AJ$2)/5)+2,FALSE)*SUMIFS('IEA-MethaneAbatement'!$N:$N,'IEA-MethaneAbatement'!$O:$O,"&lt;"&amp;$B55,'IEA-MethaneAbatement'!$O:$O,"&gt;="&amp;$A55,'IEA-MethaneAbatement'!$M:$M,$C$1,'IEA-MethaneAbatement'!$B:$B,'Country Selector'!$A$2)+VLOOKUP($D$1,'Multipliers and Adjustments'!$A$70:$I$86,TRUNC(COLUMN(AJ$2)/5)+2,FALSE)*SUMIFS('IEA-MethaneAbatement'!$N:$N,'IEA-MethaneAbatement'!$O:$O,"&lt;"&amp;$B55,'IEA-MethaneAbatement'!$O:$O,"&gt;="&amp;$A55,'IEA-MethaneAbatement'!$M:$M,$D$1,'IEA-MethaneAbatement'!$B:$B,'Country Selector'!$A$2)))*(1+INDEX('EPA to IEA Scaling'!$F$8:$AO$8,,MATCH(AJ$2,'EPA to IEA Scaling'!$F$1:$AO$1,0)))</f>
        <v>0</v>
      </c>
      <c r="AK55" cm="1">
        <f t="array" ref="AK55">((VLOOKUP($B$1,'Multipliers and Adjustments'!$A$70:$I$86,TRUNC(COLUMN(AK$2)/5)+2,FALSE)*SUMIFS('IEA-MethaneAbatement'!$N:$N,'IEA-MethaneAbatement'!$O:$O,"&lt;"&amp;$B55,'IEA-MethaneAbatement'!$O:$O,"&gt;="&amp;$A55,'IEA-MethaneAbatement'!$M:$M,$B$1,'IEA-MethaneAbatement'!$B:$B,'Country Selector'!$A$2)+VLOOKUP($C$1,'Multipliers and Adjustments'!$A$70:$I$86,TRUNC(COLUMN(AK$2)/5)+2,FALSE)*SUMIFS('IEA-MethaneAbatement'!$N:$N,'IEA-MethaneAbatement'!$O:$O,"&lt;"&amp;$B55,'IEA-MethaneAbatement'!$O:$O,"&gt;="&amp;$A55,'IEA-MethaneAbatement'!$M:$M,$C$1,'IEA-MethaneAbatement'!$B:$B,'Country Selector'!$A$2)+VLOOKUP($D$1,'Multipliers and Adjustments'!$A$70:$I$86,TRUNC(COLUMN(AK$2)/5)+2,FALSE)*SUMIFS('IEA-MethaneAbatement'!$N:$N,'IEA-MethaneAbatement'!$O:$O,"&lt;"&amp;$B55,'IEA-MethaneAbatement'!$O:$O,"&gt;="&amp;$A55,'IEA-MethaneAbatement'!$M:$M,$D$1,'IEA-MethaneAbatement'!$B:$B,'Country Selector'!$A$2)))*(1+INDEX('EPA to IEA Scaling'!$F$8:$AO$8,,MATCH(AK$2,'EPA to IEA Scaling'!$F$1:$AO$1,0)))</f>
        <v>0</v>
      </c>
      <c r="AL55" s="31" cm="1">
        <f t="array" ref="AL55">((VLOOKUP($B$1,'Multipliers and Adjustments'!$A$70:$I$86,TRUNC(COLUMN(AL$2)/5)+2,FALSE)*SUMIFS('IEA-MethaneAbatement'!$N:$N,'IEA-MethaneAbatement'!$O:$O,"&lt;"&amp;$B55,'IEA-MethaneAbatement'!$O:$O,"&gt;="&amp;$A55,'IEA-MethaneAbatement'!$M:$M,$B$1,'IEA-MethaneAbatement'!$B:$B,'Country Selector'!$A$2)+VLOOKUP($C$1,'Multipliers and Adjustments'!$A$70:$I$86,TRUNC(COLUMN(AL$2)/5)+2,FALSE)*SUMIFS('IEA-MethaneAbatement'!$N:$N,'IEA-MethaneAbatement'!$O:$O,"&lt;"&amp;$B55,'IEA-MethaneAbatement'!$O:$O,"&gt;="&amp;$A55,'IEA-MethaneAbatement'!$M:$M,$C$1,'IEA-MethaneAbatement'!$B:$B,'Country Selector'!$A$2)+VLOOKUP($D$1,'Multipliers and Adjustments'!$A$70:$I$86,TRUNC(COLUMN(AL$2)/5)+2,FALSE)*SUMIFS('IEA-MethaneAbatement'!$N:$N,'IEA-MethaneAbatement'!$O:$O,"&lt;"&amp;$B55,'IEA-MethaneAbatement'!$O:$O,"&gt;="&amp;$A55,'IEA-MethaneAbatement'!$M:$M,$D$1,'IEA-MethaneAbatement'!$B:$B,'Country Selector'!$A$2)))*(1+INDEX('EPA to IEA Scaling'!$F$8:$AO$8,,MATCH(AL$2,'EPA to IEA Scaling'!$F$1:$AO$1,0)))</f>
        <v>0</v>
      </c>
    </row>
    <row r="56" spans="1:38" x14ac:dyDescent="0.45">
      <c r="A56" s="12">
        <f t="shared" si="1"/>
        <v>650</v>
      </c>
      <c r="B56" s="11">
        <f t="shared" si="0"/>
        <v>700</v>
      </c>
      <c r="C56" s="31" cm="1">
        <f t="array" ref="C56">((VLOOKUP($B$1,'Multipliers and Adjustments'!$A$70:$I$86,TRUNC(COLUMN(C$2)/5)+2,FALSE)*SUMIFS('IEA-MethaneAbatement'!$N:$N,'IEA-MethaneAbatement'!$O:$O,"&lt;"&amp;$B56,'IEA-MethaneAbatement'!$O:$O,"&gt;="&amp;$A56,'IEA-MethaneAbatement'!$M:$M,$B$1,'IEA-MethaneAbatement'!$B:$B,'Country Selector'!$A$2)+VLOOKUP($C$1,'Multipliers and Adjustments'!$A$70:$I$86,TRUNC(COLUMN(C$2)/5)+2,FALSE)*SUMIFS('IEA-MethaneAbatement'!$N:$N,'IEA-MethaneAbatement'!$O:$O,"&lt;"&amp;$B56,'IEA-MethaneAbatement'!$O:$O,"&gt;="&amp;$A56,'IEA-MethaneAbatement'!$M:$M,$C$1,'IEA-MethaneAbatement'!$B:$B,'Country Selector'!$A$2)+VLOOKUP($D$1,'Multipliers and Adjustments'!$A$70:$I$86,TRUNC(COLUMN(C$2)/5)+2,FALSE)*SUMIFS('IEA-MethaneAbatement'!$N:$N,'IEA-MethaneAbatement'!$O:$O,"&lt;"&amp;$B56,'IEA-MethaneAbatement'!$O:$O,"&gt;="&amp;$A56,'IEA-MethaneAbatement'!$M:$M,$D$1,'IEA-MethaneAbatement'!$B:$B,'Country Selector'!$A$2)))*(1+INDEX('EPA to IEA Scaling'!$F$8:$AO$8,,MATCH(C$2,'EPA to IEA Scaling'!$F$1:$AO$1,0)))</f>
        <v>0</v>
      </c>
      <c r="D56" cm="1">
        <f t="array" ref="D56">((VLOOKUP($B$1,'Multipliers and Adjustments'!$A$70:$I$86,TRUNC(COLUMN(D$2)/5)+2,FALSE)*SUMIFS('IEA-MethaneAbatement'!$N:$N,'IEA-MethaneAbatement'!$O:$O,"&lt;"&amp;$B56,'IEA-MethaneAbatement'!$O:$O,"&gt;="&amp;$A56,'IEA-MethaneAbatement'!$M:$M,$B$1,'IEA-MethaneAbatement'!$B:$B,'Country Selector'!$A$2)+VLOOKUP($C$1,'Multipliers and Adjustments'!$A$70:$I$86,TRUNC(COLUMN(D$2)/5)+2,FALSE)*SUMIFS('IEA-MethaneAbatement'!$N:$N,'IEA-MethaneAbatement'!$O:$O,"&lt;"&amp;$B56,'IEA-MethaneAbatement'!$O:$O,"&gt;="&amp;$A56,'IEA-MethaneAbatement'!$M:$M,$C$1,'IEA-MethaneAbatement'!$B:$B,'Country Selector'!$A$2)+VLOOKUP($D$1,'Multipliers and Adjustments'!$A$70:$I$86,TRUNC(COLUMN(D$2)/5)+2,FALSE)*SUMIFS('IEA-MethaneAbatement'!$N:$N,'IEA-MethaneAbatement'!$O:$O,"&lt;"&amp;$B56,'IEA-MethaneAbatement'!$O:$O,"&gt;="&amp;$A56,'IEA-MethaneAbatement'!$M:$M,$D$1,'IEA-MethaneAbatement'!$B:$B,'Country Selector'!$A$2)))*(1+INDEX('EPA to IEA Scaling'!$F$8:$AO$8,,MATCH(D$2,'EPA to IEA Scaling'!$F$1:$AO$1,0)))</f>
        <v>0</v>
      </c>
      <c r="E56" cm="1">
        <f t="array" ref="E56">((VLOOKUP($B$1,'Multipliers and Adjustments'!$A$70:$I$86,TRUNC(COLUMN(E$2)/5)+2,FALSE)*SUMIFS('IEA-MethaneAbatement'!$N:$N,'IEA-MethaneAbatement'!$O:$O,"&lt;"&amp;$B56,'IEA-MethaneAbatement'!$O:$O,"&gt;="&amp;$A56,'IEA-MethaneAbatement'!$M:$M,$B$1,'IEA-MethaneAbatement'!$B:$B,'Country Selector'!$A$2)+VLOOKUP($C$1,'Multipliers and Adjustments'!$A$70:$I$86,TRUNC(COLUMN(E$2)/5)+2,FALSE)*SUMIFS('IEA-MethaneAbatement'!$N:$N,'IEA-MethaneAbatement'!$O:$O,"&lt;"&amp;$B56,'IEA-MethaneAbatement'!$O:$O,"&gt;="&amp;$A56,'IEA-MethaneAbatement'!$M:$M,$C$1,'IEA-MethaneAbatement'!$B:$B,'Country Selector'!$A$2)+VLOOKUP($D$1,'Multipliers and Adjustments'!$A$70:$I$86,TRUNC(COLUMN(E$2)/5)+2,FALSE)*SUMIFS('IEA-MethaneAbatement'!$N:$N,'IEA-MethaneAbatement'!$O:$O,"&lt;"&amp;$B56,'IEA-MethaneAbatement'!$O:$O,"&gt;="&amp;$A56,'IEA-MethaneAbatement'!$M:$M,$D$1,'IEA-MethaneAbatement'!$B:$B,'Country Selector'!$A$2)))*(1+INDEX('EPA to IEA Scaling'!$F$8:$AO$8,,MATCH(E$2,'EPA to IEA Scaling'!$F$1:$AO$1,0)))</f>
        <v>0</v>
      </c>
      <c r="F56" cm="1">
        <f t="array" ref="F56">((VLOOKUP($B$1,'Multipliers and Adjustments'!$A$70:$I$86,TRUNC(COLUMN(F$2)/5)+2,FALSE)*SUMIFS('IEA-MethaneAbatement'!$N:$N,'IEA-MethaneAbatement'!$O:$O,"&lt;"&amp;$B56,'IEA-MethaneAbatement'!$O:$O,"&gt;="&amp;$A56,'IEA-MethaneAbatement'!$M:$M,$B$1,'IEA-MethaneAbatement'!$B:$B,'Country Selector'!$A$2)+VLOOKUP($C$1,'Multipliers and Adjustments'!$A$70:$I$86,TRUNC(COLUMN(F$2)/5)+2,FALSE)*SUMIFS('IEA-MethaneAbatement'!$N:$N,'IEA-MethaneAbatement'!$O:$O,"&lt;"&amp;$B56,'IEA-MethaneAbatement'!$O:$O,"&gt;="&amp;$A56,'IEA-MethaneAbatement'!$M:$M,$C$1,'IEA-MethaneAbatement'!$B:$B,'Country Selector'!$A$2)+VLOOKUP($D$1,'Multipliers and Adjustments'!$A$70:$I$86,TRUNC(COLUMN(F$2)/5)+2,FALSE)*SUMIFS('IEA-MethaneAbatement'!$N:$N,'IEA-MethaneAbatement'!$O:$O,"&lt;"&amp;$B56,'IEA-MethaneAbatement'!$O:$O,"&gt;="&amp;$A56,'IEA-MethaneAbatement'!$M:$M,$D$1,'IEA-MethaneAbatement'!$B:$B,'Country Selector'!$A$2)))*(1+INDEX('EPA to IEA Scaling'!$F$8:$AO$8,,MATCH(F$2,'EPA to IEA Scaling'!$F$1:$AO$1,0)))</f>
        <v>0</v>
      </c>
      <c r="G56" cm="1">
        <f t="array" ref="G56">((VLOOKUP($B$1,'Multipliers and Adjustments'!$A$70:$I$86,TRUNC(COLUMN(G$2)/5)+2,FALSE)*SUMIFS('IEA-MethaneAbatement'!$N:$N,'IEA-MethaneAbatement'!$O:$O,"&lt;"&amp;$B56,'IEA-MethaneAbatement'!$O:$O,"&gt;="&amp;$A56,'IEA-MethaneAbatement'!$M:$M,$B$1,'IEA-MethaneAbatement'!$B:$B,'Country Selector'!$A$2)+VLOOKUP($C$1,'Multipliers and Adjustments'!$A$70:$I$86,TRUNC(COLUMN(G$2)/5)+2,FALSE)*SUMIFS('IEA-MethaneAbatement'!$N:$N,'IEA-MethaneAbatement'!$O:$O,"&lt;"&amp;$B56,'IEA-MethaneAbatement'!$O:$O,"&gt;="&amp;$A56,'IEA-MethaneAbatement'!$M:$M,$C$1,'IEA-MethaneAbatement'!$B:$B,'Country Selector'!$A$2)+VLOOKUP($D$1,'Multipliers and Adjustments'!$A$70:$I$86,TRUNC(COLUMN(G$2)/5)+2,FALSE)*SUMIFS('IEA-MethaneAbatement'!$N:$N,'IEA-MethaneAbatement'!$O:$O,"&lt;"&amp;$B56,'IEA-MethaneAbatement'!$O:$O,"&gt;="&amp;$A56,'IEA-MethaneAbatement'!$M:$M,$D$1,'IEA-MethaneAbatement'!$B:$B,'Country Selector'!$A$2)))*(1+INDEX('EPA to IEA Scaling'!$F$8:$AO$8,,MATCH(G$2,'EPA to IEA Scaling'!$F$1:$AO$1,0)))</f>
        <v>0</v>
      </c>
      <c r="H56" s="31" cm="1">
        <f t="array" ref="H56">((VLOOKUP($B$1,'Multipliers and Adjustments'!$A$70:$I$86,TRUNC(COLUMN(H$2)/5)+2,FALSE)*SUMIFS('IEA-MethaneAbatement'!$N:$N,'IEA-MethaneAbatement'!$O:$O,"&lt;"&amp;$B56,'IEA-MethaneAbatement'!$O:$O,"&gt;="&amp;$A56,'IEA-MethaneAbatement'!$M:$M,$B$1,'IEA-MethaneAbatement'!$B:$B,'Country Selector'!$A$2)+VLOOKUP($C$1,'Multipliers and Adjustments'!$A$70:$I$86,TRUNC(COLUMN(H$2)/5)+2,FALSE)*SUMIFS('IEA-MethaneAbatement'!$N:$N,'IEA-MethaneAbatement'!$O:$O,"&lt;"&amp;$B56,'IEA-MethaneAbatement'!$O:$O,"&gt;="&amp;$A56,'IEA-MethaneAbatement'!$M:$M,$C$1,'IEA-MethaneAbatement'!$B:$B,'Country Selector'!$A$2)+VLOOKUP($D$1,'Multipliers and Adjustments'!$A$70:$I$86,TRUNC(COLUMN(H$2)/5)+2,FALSE)*SUMIFS('IEA-MethaneAbatement'!$N:$N,'IEA-MethaneAbatement'!$O:$O,"&lt;"&amp;$B56,'IEA-MethaneAbatement'!$O:$O,"&gt;="&amp;$A56,'IEA-MethaneAbatement'!$M:$M,$D$1,'IEA-MethaneAbatement'!$B:$B,'Country Selector'!$A$2)))*(1+INDEX('EPA to IEA Scaling'!$F$8:$AO$8,,MATCH(H$2,'EPA to IEA Scaling'!$F$1:$AO$1,0)))</f>
        <v>0</v>
      </c>
      <c r="I56" cm="1">
        <f t="array" ref="I56">((VLOOKUP($B$1,'Multipliers and Adjustments'!$A$70:$I$86,TRUNC(COLUMN(I$2)/5)+2,FALSE)*SUMIFS('IEA-MethaneAbatement'!$N:$N,'IEA-MethaneAbatement'!$O:$O,"&lt;"&amp;$B56,'IEA-MethaneAbatement'!$O:$O,"&gt;="&amp;$A56,'IEA-MethaneAbatement'!$M:$M,$B$1,'IEA-MethaneAbatement'!$B:$B,'Country Selector'!$A$2)+VLOOKUP($C$1,'Multipliers and Adjustments'!$A$70:$I$86,TRUNC(COLUMN(I$2)/5)+2,FALSE)*SUMIFS('IEA-MethaneAbatement'!$N:$N,'IEA-MethaneAbatement'!$O:$O,"&lt;"&amp;$B56,'IEA-MethaneAbatement'!$O:$O,"&gt;="&amp;$A56,'IEA-MethaneAbatement'!$M:$M,$C$1,'IEA-MethaneAbatement'!$B:$B,'Country Selector'!$A$2)+VLOOKUP($D$1,'Multipliers and Adjustments'!$A$70:$I$86,TRUNC(COLUMN(I$2)/5)+2,FALSE)*SUMIFS('IEA-MethaneAbatement'!$N:$N,'IEA-MethaneAbatement'!$O:$O,"&lt;"&amp;$B56,'IEA-MethaneAbatement'!$O:$O,"&gt;="&amp;$A56,'IEA-MethaneAbatement'!$M:$M,$D$1,'IEA-MethaneAbatement'!$B:$B,'Country Selector'!$A$2)))*(1+INDEX('EPA to IEA Scaling'!$F$8:$AO$8,,MATCH(I$2,'EPA to IEA Scaling'!$F$1:$AO$1,0)))</f>
        <v>0</v>
      </c>
      <c r="J56" cm="1">
        <f t="array" ref="J56">((VLOOKUP($B$1,'Multipliers and Adjustments'!$A$70:$I$86,TRUNC(COLUMN(J$2)/5)+2,FALSE)*SUMIFS('IEA-MethaneAbatement'!$N:$N,'IEA-MethaneAbatement'!$O:$O,"&lt;"&amp;$B56,'IEA-MethaneAbatement'!$O:$O,"&gt;="&amp;$A56,'IEA-MethaneAbatement'!$M:$M,$B$1,'IEA-MethaneAbatement'!$B:$B,'Country Selector'!$A$2)+VLOOKUP($C$1,'Multipliers and Adjustments'!$A$70:$I$86,TRUNC(COLUMN(J$2)/5)+2,FALSE)*SUMIFS('IEA-MethaneAbatement'!$N:$N,'IEA-MethaneAbatement'!$O:$O,"&lt;"&amp;$B56,'IEA-MethaneAbatement'!$O:$O,"&gt;="&amp;$A56,'IEA-MethaneAbatement'!$M:$M,$C$1,'IEA-MethaneAbatement'!$B:$B,'Country Selector'!$A$2)+VLOOKUP($D$1,'Multipliers and Adjustments'!$A$70:$I$86,TRUNC(COLUMN(J$2)/5)+2,FALSE)*SUMIFS('IEA-MethaneAbatement'!$N:$N,'IEA-MethaneAbatement'!$O:$O,"&lt;"&amp;$B56,'IEA-MethaneAbatement'!$O:$O,"&gt;="&amp;$A56,'IEA-MethaneAbatement'!$M:$M,$D$1,'IEA-MethaneAbatement'!$B:$B,'Country Selector'!$A$2)))*(1+INDEX('EPA to IEA Scaling'!$F$8:$AO$8,,MATCH(J$2,'EPA to IEA Scaling'!$F$1:$AO$1,0)))</f>
        <v>0</v>
      </c>
      <c r="K56" cm="1">
        <f t="array" ref="K56">((VLOOKUP($B$1,'Multipliers and Adjustments'!$A$70:$I$86,TRUNC(COLUMN(K$2)/5)+2,FALSE)*SUMIFS('IEA-MethaneAbatement'!$N:$N,'IEA-MethaneAbatement'!$O:$O,"&lt;"&amp;$B56,'IEA-MethaneAbatement'!$O:$O,"&gt;="&amp;$A56,'IEA-MethaneAbatement'!$M:$M,$B$1,'IEA-MethaneAbatement'!$B:$B,'Country Selector'!$A$2)+VLOOKUP($C$1,'Multipliers and Adjustments'!$A$70:$I$86,TRUNC(COLUMN(K$2)/5)+2,FALSE)*SUMIFS('IEA-MethaneAbatement'!$N:$N,'IEA-MethaneAbatement'!$O:$O,"&lt;"&amp;$B56,'IEA-MethaneAbatement'!$O:$O,"&gt;="&amp;$A56,'IEA-MethaneAbatement'!$M:$M,$C$1,'IEA-MethaneAbatement'!$B:$B,'Country Selector'!$A$2)+VLOOKUP($D$1,'Multipliers and Adjustments'!$A$70:$I$86,TRUNC(COLUMN(K$2)/5)+2,FALSE)*SUMIFS('IEA-MethaneAbatement'!$N:$N,'IEA-MethaneAbatement'!$O:$O,"&lt;"&amp;$B56,'IEA-MethaneAbatement'!$O:$O,"&gt;="&amp;$A56,'IEA-MethaneAbatement'!$M:$M,$D$1,'IEA-MethaneAbatement'!$B:$B,'Country Selector'!$A$2)))*(1+INDEX('EPA to IEA Scaling'!$F$8:$AO$8,,MATCH(K$2,'EPA to IEA Scaling'!$F$1:$AO$1,0)))</f>
        <v>0</v>
      </c>
      <c r="L56" cm="1">
        <f t="array" ref="L56">((VLOOKUP($B$1,'Multipliers and Adjustments'!$A$70:$I$86,TRUNC(COLUMN(L$2)/5)+2,FALSE)*SUMIFS('IEA-MethaneAbatement'!$N:$N,'IEA-MethaneAbatement'!$O:$O,"&lt;"&amp;$B56,'IEA-MethaneAbatement'!$O:$O,"&gt;="&amp;$A56,'IEA-MethaneAbatement'!$M:$M,$B$1,'IEA-MethaneAbatement'!$B:$B,'Country Selector'!$A$2)+VLOOKUP($C$1,'Multipliers and Adjustments'!$A$70:$I$86,TRUNC(COLUMN(L$2)/5)+2,FALSE)*SUMIFS('IEA-MethaneAbatement'!$N:$N,'IEA-MethaneAbatement'!$O:$O,"&lt;"&amp;$B56,'IEA-MethaneAbatement'!$O:$O,"&gt;="&amp;$A56,'IEA-MethaneAbatement'!$M:$M,$C$1,'IEA-MethaneAbatement'!$B:$B,'Country Selector'!$A$2)+VLOOKUP($D$1,'Multipliers and Adjustments'!$A$70:$I$86,TRUNC(COLUMN(L$2)/5)+2,FALSE)*SUMIFS('IEA-MethaneAbatement'!$N:$N,'IEA-MethaneAbatement'!$O:$O,"&lt;"&amp;$B56,'IEA-MethaneAbatement'!$O:$O,"&gt;="&amp;$A56,'IEA-MethaneAbatement'!$M:$M,$D$1,'IEA-MethaneAbatement'!$B:$B,'Country Selector'!$A$2)))*(1+INDEX('EPA to IEA Scaling'!$F$8:$AO$8,,MATCH(L$2,'EPA to IEA Scaling'!$F$1:$AO$1,0)))</f>
        <v>0</v>
      </c>
      <c r="M56" s="31" cm="1">
        <f t="array" ref="M56">((VLOOKUP($B$1,'Multipliers and Adjustments'!$A$70:$I$86,TRUNC(COLUMN(M$2)/5)+2,FALSE)*SUMIFS('IEA-MethaneAbatement'!$N:$N,'IEA-MethaneAbatement'!$O:$O,"&lt;"&amp;$B56,'IEA-MethaneAbatement'!$O:$O,"&gt;="&amp;$A56,'IEA-MethaneAbatement'!$M:$M,$B$1,'IEA-MethaneAbatement'!$B:$B,'Country Selector'!$A$2)+VLOOKUP($C$1,'Multipliers and Adjustments'!$A$70:$I$86,TRUNC(COLUMN(M$2)/5)+2,FALSE)*SUMIFS('IEA-MethaneAbatement'!$N:$N,'IEA-MethaneAbatement'!$O:$O,"&lt;"&amp;$B56,'IEA-MethaneAbatement'!$O:$O,"&gt;="&amp;$A56,'IEA-MethaneAbatement'!$M:$M,$C$1,'IEA-MethaneAbatement'!$B:$B,'Country Selector'!$A$2)+VLOOKUP($D$1,'Multipliers and Adjustments'!$A$70:$I$86,TRUNC(COLUMN(M$2)/5)+2,FALSE)*SUMIFS('IEA-MethaneAbatement'!$N:$N,'IEA-MethaneAbatement'!$O:$O,"&lt;"&amp;$B56,'IEA-MethaneAbatement'!$O:$O,"&gt;="&amp;$A56,'IEA-MethaneAbatement'!$M:$M,$D$1,'IEA-MethaneAbatement'!$B:$B,'Country Selector'!$A$2)))*(1+INDEX('EPA to IEA Scaling'!$F$8:$AO$8,,MATCH(M$2,'EPA to IEA Scaling'!$F$1:$AO$1,0)))</f>
        <v>0</v>
      </c>
      <c r="N56" cm="1">
        <f t="array" ref="N56">((VLOOKUP($B$1,'Multipliers and Adjustments'!$A$70:$I$86,TRUNC(COLUMN(N$2)/5)+2,FALSE)*SUMIFS('IEA-MethaneAbatement'!$N:$N,'IEA-MethaneAbatement'!$O:$O,"&lt;"&amp;$B56,'IEA-MethaneAbatement'!$O:$O,"&gt;="&amp;$A56,'IEA-MethaneAbatement'!$M:$M,$B$1,'IEA-MethaneAbatement'!$B:$B,'Country Selector'!$A$2)+VLOOKUP($C$1,'Multipliers and Adjustments'!$A$70:$I$86,TRUNC(COLUMN(N$2)/5)+2,FALSE)*SUMIFS('IEA-MethaneAbatement'!$N:$N,'IEA-MethaneAbatement'!$O:$O,"&lt;"&amp;$B56,'IEA-MethaneAbatement'!$O:$O,"&gt;="&amp;$A56,'IEA-MethaneAbatement'!$M:$M,$C$1,'IEA-MethaneAbatement'!$B:$B,'Country Selector'!$A$2)+VLOOKUP($D$1,'Multipliers and Adjustments'!$A$70:$I$86,TRUNC(COLUMN(N$2)/5)+2,FALSE)*SUMIFS('IEA-MethaneAbatement'!$N:$N,'IEA-MethaneAbatement'!$O:$O,"&lt;"&amp;$B56,'IEA-MethaneAbatement'!$O:$O,"&gt;="&amp;$A56,'IEA-MethaneAbatement'!$M:$M,$D$1,'IEA-MethaneAbatement'!$B:$B,'Country Selector'!$A$2)))*(1+INDEX('EPA to IEA Scaling'!$F$8:$AO$8,,MATCH(N$2,'EPA to IEA Scaling'!$F$1:$AO$1,0)))</f>
        <v>0</v>
      </c>
      <c r="O56" cm="1">
        <f t="array" ref="O56">((VLOOKUP($B$1,'Multipliers and Adjustments'!$A$70:$I$86,TRUNC(COLUMN(O$2)/5)+2,FALSE)*SUMIFS('IEA-MethaneAbatement'!$N:$N,'IEA-MethaneAbatement'!$O:$O,"&lt;"&amp;$B56,'IEA-MethaneAbatement'!$O:$O,"&gt;="&amp;$A56,'IEA-MethaneAbatement'!$M:$M,$B$1,'IEA-MethaneAbatement'!$B:$B,'Country Selector'!$A$2)+VLOOKUP($C$1,'Multipliers and Adjustments'!$A$70:$I$86,TRUNC(COLUMN(O$2)/5)+2,FALSE)*SUMIFS('IEA-MethaneAbatement'!$N:$N,'IEA-MethaneAbatement'!$O:$O,"&lt;"&amp;$B56,'IEA-MethaneAbatement'!$O:$O,"&gt;="&amp;$A56,'IEA-MethaneAbatement'!$M:$M,$C$1,'IEA-MethaneAbatement'!$B:$B,'Country Selector'!$A$2)+VLOOKUP($D$1,'Multipliers and Adjustments'!$A$70:$I$86,TRUNC(COLUMN(O$2)/5)+2,FALSE)*SUMIFS('IEA-MethaneAbatement'!$N:$N,'IEA-MethaneAbatement'!$O:$O,"&lt;"&amp;$B56,'IEA-MethaneAbatement'!$O:$O,"&gt;="&amp;$A56,'IEA-MethaneAbatement'!$M:$M,$D$1,'IEA-MethaneAbatement'!$B:$B,'Country Selector'!$A$2)))*(1+INDEX('EPA to IEA Scaling'!$F$8:$AO$8,,MATCH(O$2,'EPA to IEA Scaling'!$F$1:$AO$1,0)))</f>
        <v>0</v>
      </c>
      <c r="P56" cm="1">
        <f t="array" ref="P56">((VLOOKUP($B$1,'Multipliers and Adjustments'!$A$70:$I$86,TRUNC(COLUMN(P$2)/5)+2,FALSE)*SUMIFS('IEA-MethaneAbatement'!$N:$N,'IEA-MethaneAbatement'!$O:$O,"&lt;"&amp;$B56,'IEA-MethaneAbatement'!$O:$O,"&gt;="&amp;$A56,'IEA-MethaneAbatement'!$M:$M,$B$1,'IEA-MethaneAbatement'!$B:$B,'Country Selector'!$A$2)+VLOOKUP($C$1,'Multipliers and Adjustments'!$A$70:$I$86,TRUNC(COLUMN(P$2)/5)+2,FALSE)*SUMIFS('IEA-MethaneAbatement'!$N:$N,'IEA-MethaneAbatement'!$O:$O,"&lt;"&amp;$B56,'IEA-MethaneAbatement'!$O:$O,"&gt;="&amp;$A56,'IEA-MethaneAbatement'!$M:$M,$C$1,'IEA-MethaneAbatement'!$B:$B,'Country Selector'!$A$2)+VLOOKUP($D$1,'Multipliers and Adjustments'!$A$70:$I$86,TRUNC(COLUMN(P$2)/5)+2,FALSE)*SUMIFS('IEA-MethaneAbatement'!$N:$N,'IEA-MethaneAbatement'!$O:$O,"&lt;"&amp;$B56,'IEA-MethaneAbatement'!$O:$O,"&gt;="&amp;$A56,'IEA-MethaneAbatement'!$M:$M,$D$1,'IEA-MethaneAbatement'!$B:$B,'Country Selector'!$A$2)))*(1+INDEX('EPA to IEA Scaling'!$F$8:$AO$8,,MATCH(P$2,'EPA to IEA Scaling'!$F$1:$AO$1,0)))</f>
        <v>0</v>
      </c>
      <c r="Q56" cm="1">
        <f t="array" ref="Q56">((VLOOKUP($B$1,'Multipliers and Adjustments'!$A$70:$I$86,TRUNC(COLUMN(Q$2)/5)+2,FALSE)*SUMIFS('IEA-MethaneAbatement'!$N:$N,'IEA-MethaneAbatement'!$O:$O,"&lt;"&amp;$B56,'IEA-MethaneAbatement'!$O:$O,"&gt;="&amp;$A56,'IEA-MethaneAbatement'!$M:$M,$B$1,'IEA-MethaneAbatement'!$B:$B,'Country Selector'!$A$2)+VLOOKUP($C$1,'Multipliers and Adjustments'!$A$70:$I$86,TRUNC(COLUMN(Q$2)/5)+2,FALSE)*SUMIFS('IEA-MethaneAbatement'!$N:$N,'IEA-MethaneAbatement'!$O:$O,"&lt;"&amp;$B56,'IEA-MethaneAbatement'!$O:$O,"&gt;="&amp;$A56,'IEA-MethaneAbatement'!$M:$M,$C$1,'IEA-MethaneAbatement'!$B:$B,'Country Selector'!$A$2)+VLOOKUP($D$1,'Multipliers and Adjustments'!$A$70:$I$86,TRUNC(COLUMN(Q$2)/5)+2,FALSE)*SUMIFS('IEA-MethaneAbatement'!$N:$N,'IEA-MethaneAbatement'!$O:$O,"&lt;"&amp;$B56,'IEA-MethaneAbatement'!$O:$O,"&gt;="&amp;$A56,'IEA-MethaneAbatement'!$M:$M,$D$1,'IEA-MethaneAbatement'!$B:$B,'Country Selector'!$A$2)))*(1+INDEX('EPA to IEA Scaling'!$F$8:$AO$8,,MATCH(Q$2,'EPA to IEA Scaling'!$F$1:$AO$1,0)))</f>
        <v>0</v>
      </c>
      <c r="R56" s="31" cm="1">
        <f t="array" ref="R56">((VLOOKUP($B$1,'Multipliers and Adjustments'!$A$70:$I$86,TRUNC(COLUMN(R$2)/5)+2,FALSE)*SUMIFS('IEA-MethaneAbatement'!$N:$N,'IEA-MethaneAbatement'!$O:$O,"&lt;"&amp;$B56,'IEA-MethaneAbatement'!$O:$O,"&gt;="&amp;$A56,'IEA-MethaneAbatement'!$M:$M,$B$1,'IEA-MethaneAbatement'!$B:$B,'Country Selector'!$A$2)+VLOOKUP($C$1,'Multipliers and Adjustments'!$A$70:$I$86,TRUNC(COLUMN(R$2)/5)+2,FALSE)*SUMIFS('IEA-MethaneAbatement'!$N:$N,'IEA-MethaneAbatement'!$O:$O,"&lt;"&amp;$B56,'IEA-MethaneAbatement'!$O:$O,"&gt;="&amp;$A56,'IEA-MethaneAbatement'!$M:$M,$C$1,'IEA-MethaneAbatement'!$B:$B,'Country Selector'!$A$2)+VLOOKUP($D$1,'Multipliers and Adjustments'!$A$70:$I$86,TRUNC(COLUMN(R$2)/5)+2,FALSE)*SUMIFS('IEA-MethaneAbatement'!$N:$N,'IEA-MethaneAbatement'!$O:$O,"&lt;"&amp;$B56,'IEA-MethaneAbatement'!$O:$O,"&gt;="&amp;$A56,'IEA-MethaneAbatement'!$M:$M,$D$1,'IEA-MethaneAbatement'!$B:$B,'Country Selector'!$A$2)))*(1+INDEX('EPA to IEA Scaling'!$F$8:$AO$8,,MATCH(R$2,'EPA to IEA Scaling'!$F$1:$AO$1,0)))</f>
        <v>0</v>
      </c>
      <c r="S56" cm="1">
        <f t="array" ref="S56">((VLOOKUP($B$1,'Multipliers and Adjustments'!$A$70:$I$86,TRUNC(COLUMN(S$2)/5)+2,FALSE)*SUMIFS('IEA-MethaneAbatement'!$N:$N,'IEA-MethaneAbatement'!$O:$O,"&lt;"&amp;$B56,'IEA-MethaneAbatement'!$O:$O,"&gt;="&amp;$A56,'IEA-MethaneAbatement'!$M:$M,$B$1,'IEA-MethaneAbatement'!$B:$B,'Country Selector'!$A$2)+VLOOKUP($C$1,'Multipliers and Adjustments'!$A$70:$I$86,TRUNC(COLUMN(S$2)/5)+2,FALSE)*SUMIFS('IEA-MethaneAbatement'!$N:$N,'IEA-MethaneAbatement'!$O:$O,"&lt;"&amp;$B56,'IEA-MethaneAbatement'!$O:$O,"&gt;="&amp;$A56,'IEA-MethaneAbatement'!$M:$M,$C$1,'IEA-MethaneAbatement'!$B:$B,'Country Selector'!$A$2)+VLOOKUP($D$1,'Multipliers and Adjustments'!$A$70:$I$86,TRUNC(COLUMN(S$2)/5)+2,FALSE)*SUMIFS('IEA-MethaneAbatement'!$N:$N,'IEA-MethaneAbatement'!$O:$O,"&lt;"&amp;$B56,'IEA-MethaneAbatement'!$O:$O,"&gt;="&amp;$A56,'IEA-MethaneAbatement'!$M:$M,$D$1,'IEA-MethaneAbatement'!$B:$B,'Country Selector'!$A$2)))*(1+INDEX('EPA to IEA Scaling'!$F$8:$AO$8,,MATCH(S$2,'EPA to IEA Scaling'!$F$1:$AO$1,0)))</f>
        <v>0</v>
      </c>
      <c r="T56" cm="1">
        <f t="array" ref="T56">((VLOOKUP($B$1,'Multipliers and Adjustments'!$A$70:$I$86,TRUNC(COLUMN(T$2)/5)+2,FALSE)*SUMIFS('IEA-MethaneAbatement'!$N:$N,'IEA-MethaneAbatement'!$O:$O,"&lt;"&amp;$B56,'IEA-MethaneAbatement'!$O:$O,"&gt;="&amp;$A56,'IEA-MethaneAbatement'!$M:$M,$B$1,'IEA-MethaneAbatement'!$B:$B,'Country Selector'!$A$2)+VLOOKUP($C$1,'Multipliers and Adjustments'!$A$70:$I$86,TRUNC(COLUMN(T$2)/5)+2,FALSE)*SUMIFS('IEA-MethaneAbatement'!$N:$N,'IEA-MethaneAbatement'!$O:$O,"&lt;"&amp;$B56,'IEA-MethaneAbatement'!$O:$O,"&gt;="&amp;$A56,'IEA-MethaneAbatement'!$M:$M,$C$1,'IEA-MethaneAbatement'!$B:$B,'Country Selector'!$A$2)+VLOOKUP($D$1,'Multipliers and Adjustments'!$A$70:$I$86,TRUNC(COLUMN(T$2)/5)+2,FALSE)*SUMIFS('IEA-MethaneAbatement'!$N:$N,'IEA-MethaneAbatement'!$O:$O,"&lt;"&amp;$B56,'IEA-MethaneAbatement'!$O:$O,"&gt;="&amp;$A56,'IEA-MethaneAbatement'!$M:$M,$D$1,'IEA-MethaneAbatement'!$B:$B,'Country Selector'!$A$2)))*(1+INDEX('EPA to IEA Scaling'!$F$8:$AO$8,,MATCH(T$2,'EPA to IEA Scaling'!$F$1:$AO$1,0)))</f>
        <v>0</v>
      </c>
      <c r="U56" cm="1">
        <f t="array" ref="U56">((VLOOKUP($B$1,'Multipliers and Adjustments'!$A$70:$I$86,TRUNC(COLUMN(U$2)/5)+2,FALSE)*SUMIFS('IEA-MethaneAbatement'!$N:$N,'IEA-MethaneAbatement'!$O:$O,"&lt;"&amp;$B56,'IEA-MethaneAbatement'!$O:$O,"&gt;="&amp;$A56,'IEA-MethaneAbatement'!$M:$M,$B$1,'IEA-MethaneAbatement'!$B:$B,'Country Selector'!$A$2)+VLOOKUP($C$1,'Multipliers and Adjustments'!$A$70:$I$86,TRUNC(COLUMN(U$2)/5)+2,FALSE)*SUMIFS('IEA-MethaneAbatement'!$N:$N,'IEA-MethaneAbatement'!$O:$O,"&lt;"&amp;$B56,'IEA-MethaneAbatement'!$O:$O,"&gt;="&amp;$A56,'IEA-MethaneAbatement'!$M:$M,$C$1,'IEA-MethaneAbatement'!$B:$B,'Country Selector'!$A$2)+VLOOKUP($D$1,'Multipliers and Adjustments'!$A$70:$I$86,TRUNC(COLUMN(U$2)/5)+2,FALSE)*SUMIFS('IEA-MethaneAbatement'!$N:$N,'IEA-MethaneAbatement'!$O:$O,"&lt;"&amp;$B56,'IEA-MethaneAbatement'!$O:$O,"&gt;="&amp;$A56,'IEA-MethaneAbatement'!$M:$M,$D$1,'IEA-MethaneAbatement'!$B:$B,'Country Selector'!$A$2)))*(1+INDEX('EPA to IEA Scaling'!$F$8:$AO$8,,MATCH(U$2,'EPA to IEA Scaling'!$F$1:$AO$1,0)))</f>
        <v>0</v>
      </c>
      <c r="V56" cm="1">
        <f t="array" ref="V56">((VLOOKUP($B$1,'Multipliers and Adjustments'!$A$70:$I$86,TRUNC(COLUMN(V$2)/5)+2,FALSE)*SUMIFS('IEA-MethaneAbatement'!$N:$N,'IEA-MethaneAbatement'!$O:$O,"&lt;"&amp;$B56,'IEA-MethaneAbatement'!$O:$O,"&gt;="&amp;$A56,'IEA-MethaneAbatement'!$M:$M,$B$1,'IEA-MethaneAbatement'!$B:$B,'Country Selector'!$A$2)+VLOOKUP($C$1,'Multipliers and Adjustments'!$A$70:$I$86,TRUNC(COLUMN(V$2)/5)+2,FALSE)*SUMIFS('IEA-MethaneAbatement'!$N:$N,'IEA-MethaneAbatement'!$O:$O,"&lt;"&amp;$B56,'IEA-MethaneAbatement'!$O:$O,"&gt;="&amp;$A56,'IEA-MethaneAbatement'!$M:$M,$C$1,'IEA-MethaneAbatement'!$B:$B,'Country Selector'!$A$2)+VLOOKUP($D$1,'Multipliers and Adjustments'!$A$70:$I$86,TRUNC(COLUMN(V$2)/5)+2,FALSE)*SUMIFS('IEA-MethaneAbatement'!$N:$N,'IEA-MethaneAbatement'!$O:$O,"&lt;"&amp;$B56,'IEA-MethaneAbatement'!$O:$O,"&gt;="&amp;$A56,'IEA-MethaneAbatement'!$M:$M,$D$1,'IEA-MethaneAbatement'!$B:$B,'Country Selector'!$A$2)))*(1+INDEX('EPA to IEA Scaling'!$F$8:$AO$8,,MATCH(V$2,'EPA to IEA Scaling'!$F$1:$AO$1,0)))</f>
        <v>0</v>
      </c>
      <c r="W56" s="31" cm="1">
        <f t="array" ref="W56">((VLOOKUP($B$1,'Multipliers and Adjustments'!$A$70:$I$86,TRUNC(COLUMN(W$2)/5)+2,FALSE)*SUMIFS('IEA-MethaneAbatement'!$N:$N,'IEA-MethaneAbatement'!$O:$O,"&lt;"&amp;$B56,'IEA-MethaneAbatement'!$O:$O,"&gt;="&amp;$A56,'IEA-MethaneAbatement'!$M:$M,$B$1,'IEA-MethaneAbatement'!$B:$B,'Country Selector'!$A$2)+VLOOKUP($C$1,'Multipliers and Adjustments'!$A$70:$I$86,TRUNC(COLUMN(W$2)/5)+2,FALSE)*SUMIFS('IEA-MethaneAbatement'!$N:$N,'IEA-MethaneAbatement'!$O:$O,"&lt;"&amp;$B56,'IEA-MethaneAbatement'!$O:$O,"&gt;="&amp;$A56,'IEA-MethaneAbatement'!$M:$M,$C$1,'IEA-MethaneAbatement'!$B:$B,'Country Selector'!$A$2)+VLOOKUP($D$1,'Multipliers and Adjustments'!$A$70:$I$86,TRUNC(COLUMN(W$2)/5)+2,FALSE)*SUMIFS('IEA-MethaneAbatement'!$N:$N,'IEA-MethaneAbatement'!$O:$O,"&lt;"&amp;$B56,'IEA-MethaneAbatement'!$O:$O,"&gt;="&amp;$A56,'IEA-MethaneAbatement'!$M:$M,$D$1,'IEA-MethaneAbatement'!$B:$B,'Country Selector'!$A$2)))*(1+INDEX('EPA to IEA Scaling'!$F$8:$AO$8,,MATCH(W$2,'EPA to IEA Scaling'!$F$1:$AO$1,0)))</f>
        <v>0</v>
      </c>
      <c r="X56" cm="1">
        <f t="array" ref="X56">((VLOOKUP($B$1,'Multipliers and Adjustments'!$A$70:$I$86,TRUNC(COLUMN(X$2)/5)+2,FALSE)*SUMIFS('IEA-MethaneAbatement'!$N:$N,'IEA-MethaneAbatement'!$O:$O,"&lt;"&amp;$B56,'IEA-MethaneAbatement'!$O:$O,"&gt;="&amp;$A56,'IEA-MethaneAbatement'!$M:$M,$B$1,'IEA-MethaneAbatement'!$B:$B,'Country Selector'!$A$2)+VLOOKUP($C$1,'Multipliers and Adjustments'!$A$70:$I$86,TRUNC(COLUMN(X$2)/5)+2,FALSE)*SUMIFS('IEA-MethaneAbatement'!$N:$N,'IEA-MethaneAbatement'!$O:$O,"&lt;"&amp;$B56,'IEA-MethaneAbatement'!$O:$O,"&gt;="&amp;$A56,'IEA-MethaneAbatement'!$M:$M,$C$1,'IEA-MethaneAbatement'!$B:$B,'Country Selector'!$A$2)+VLOOKUP($D$1,'Multipliers and Adjustments'!$A$70:$I$86,TRUNC(COLUMN(X$2)/5)+2,FALSE)*SUMIFS('IEA-MethaneAbatement'!$N:$N,'IEA-MethaneAbatement'!$O:$O,"&lt;"&amp;$B56,'IEA-MethaneAbatement'!$O:$O,"&gt;="&amp;$A56,'IEA-MethaneAbatement'!$M:$M,$D$1,'IEA-MethaneAbatement'!$B:$B,'Country Selector'!$A$2)))*(1+INDEX('EPA to IEA Scaling'!$F$8:$AO$8,,MATCH(X$2,'EPA to IEA Scaling'!$F$1:$AO$1,0)))</f>
        <v>0</v>
      </c>
      <c r="Y56" cm="1">
        <f t="array" ref="Y56">((VLOOKUP($B$1,'Multipliers and Adjustments'!$A$70:$I$86,TRUNC(COLUMN(Y$2)/5)+2,FALSE)*SUMIFS('IEA-MethaneAbatement'!$N:$N,'IEA-MethaneAbatement'!$O:$O,"&lt;"&amp;$B56,'IEA-MethaneAbatement'!$O:$O,"&gt;="&amp;$A56,'IEA-MethaneAbatement'!$M:$M,$B$1,'IEA-MethaneAbatement'!$B:$B,'Country Selector'!$A$2)+VLOOKUP($C$1,'Multipliers and Adjustments'!$A$70:$I$86,TRUNC(COLUMN(Y$2)/5)+2,FALSE)*SUMIFS('IEA-MethaneAbatement'!$N:$N,'IEA-MethaneAbatement'!$O:$O,"&lt;"&amp;$B56,'IEA-MethaneAbatement'!$O:$O,"&gt;="&amp;$A56,'IEA-MethaneAbatement'!$M:$M,$C$1,'IEA-MethaneAbatement'!$B:$B,'Country Selector'!$A$2)+VLOOKUP($D$1,'Multipliers and Adjustments'!$A$70:$I$86,TRUNC(COLUMN(Y$2)/5)+2,FALSE)*SUMIFS('IEA-MethaneAbatement'!$N:$N,'IEA-MethaneAbatement'!$O:$O,"&lt;"&amp;$B56,'IEA-MethaneAbatement'!$O:$O,"&gt;="&amp;$A56,'IEA-MethaneAbatement'!$M:$M,$D$1,'IEA-MethaneAbatement'!$B:$B,'Country Selector'!$A$2)))*(1+INDEX('EPA to IEA Scaling'!$F$8:$AO$8,,MATCH(Y$2,'EPA to IEA Scaling'!$F$1:$AO$1,0)))</f>
        <v>0</v>
      </c>
      <c r="Z56" cm="1">
        <f t="array" ref="Z56">((VLOOKUP($B$1,'Multipliers and Adjustments'!$A$70:$I$86,TRUNC(COLUMN(Z$2)/5)+2,FALSE)*SUMIFS('IEA-MethaneAbatement'!$N:$N,'IEA-MethaneAbatement'!$O:$O,"&lt;"&amp;$B56,'IEA-MethaneAbatement'!$O:$O,"&gt;="&amp;$A56,'IEA-MethaneAbatement'!$M:$M,$B$1,'IEA-MethaneAbatement'!$B:$B,'Country Selector'!$A$2)+VLOOKUP($C$1,'Multipliers and Adjustments'!$A$70:$I$86,TRUNC(COLUMN(Z$2)/5)+2,FALSE)*SUMIFS('IEA-MethaneAbatement'!$N:$N,'IEA-MethaneAbatement'!$O:$O,"&lt;"&amp;$B56,'IEA-MethaneAbatement'!$O:$O,"&gt;="&amp;$A56,'IEA-MethaneAbatement'!$M:$M,$C$1,'IEA-MethaneAbatement'!$B:$B,'Country Selector'!$A$2)+VLOOKUP($D$1,'Multipliers and Adjustments'!$A$70:$I$86,TRUNC(COLUMN(Z$2)/5)+2,FALSE)*SUMIFS('IEA-MethaneAbatement'!$N:$N,'IEA-MethaneAbatement'!$O:$O,"&lt;"&amp;$B56,'IEA-MethaneAbatement'!$O:$O,"&gt;="&amp;$A56,'IEA-MethaneAbatement'!$M:$M,$D$1,'IEA-MethaneAbatement'!$B:$B,'Country Selector'!$A$2)))*(1+INDEX('EPA to IEA Scaling'!$F$8:$AO$8,,MATCH(Z$2,'EPA to IEA Scaling'!$F$1:$AO$1,0)))</f>
        <v>0</v>
      </c>
      <c r="AA56" cm="1">
        <f t="array" ref="AA56">((VLOOKUP($B$1,'Multipliers and Adjustments'!$A$70:$I$86,TRUNC(COLUMN(AA$2)/5)+2,FALSE)*SUMIFS('IEA-MethaneAbatement'!$N:$N,'IEA-MethaneAbatement'!$O:$O,"&lt;"&amp;$B56,'IEA-MethaneAbatement'!$O:$O,"&gt;="&amp;$A56,'IEA-MethaneAbatement'!$M:$M,$B$1,'IEA-MethaneAbatement'!$B:$B,'Country Selector'!$A$2)+VLOOKUP($C$1,'Multipliers and Adjustments'!$A$70:$I$86,TRUNC(COLUMN(AA$2)/5)+2,FALSE)*SUMIFS('IEA-MethaneAbatement'!$N:$N,'IEA-MethaneAbatement'!$O:$O,"&lt;"&amp;$B56,'IEA-MethaneAbatement'!$O:$O,"&gt;="&amp;$A56,'IEA-MethaneAbatement'!$M:$M,$C$1,'IEA-MethaneAbatement'!$B:$B,'Country Selector'!$A$2)+VLOOKUP($D$1,'Multipliers and Adjustments'!$A$70:$I$86,TRUNC(COLUMN(AA$2)/5)+2,FALSE)*SUMIFS('IEA-MethaneAbatement'!$N:$N,'IEA-MethaneAbatement'!$O:$O,"&lt;"&amp;$B56,'IEA-MethaneAbatement'!$O:$O,"&gt;="&amp;$A56,'IEA-MethaneAbatement'!$M:$M,$D$1,'IEA-MethaneAbatement'!$B:$B,'Country Selector'!$A$2)))*(1+INDEX('EPA to IEA Scaling'!$F$8:$AO$8,,MATCH(AA$2,'EPA to IEA Scaling'!$F$1:$AO$1,0)))</f>
        <v>0</v>
      </c>
      <c r="AB56" s="31" cm="1">
        <f t="array" ref="AB56">((VLOOKUP($B$1,'Multipliers and Adjustments'!$A$70:$I$86,TRUNC(COLUMN(AB$2)/5)+2,FALSE)*SUMIFS('IEA-MethaneAbatement'!$N:$N,'IEA-MethaneAbatement'!$O:$O,"&lt;"&amp;$B56,'IEA-MethaneAbatement'!$O:$O,"&gt;="&amp;$A56,'IEA-MethaneAbatement'!$M:$M,$B$1,'IEA-MethaneAbatement'!$B:$B,'Country Selector'!$A$2)+VLOOKUP($C$1,'Multipliers and Adjustments'!$A$70:$I$86,TRUNC(COLUMN(AB$2)/5)+2,FALSE)*SUMIFS('IEA-MethaneAbatement'!$N:$N,'IEA-MethaneAbatement'!$O:$O,"&lt;"&amp;$B56,'IEA-MethaneAbatement'!$O:$O,"&gt;="&amp;$A56,'IEA-MethaneAbatement'!$M:$M,$C$1,'IEA-MethaneAbatement'!$B:$B,'Country Selector'!$A$2)+VLOOKUP($D$1,'Multipliers and Adjustments'!$A$70:$I$86,TRUNC(COLUMN(AB$2)/5)+2,FALSE)*SUMIFS('IEA-MethaneAbatement'!$N:$N,'IEA-MethaneAbatement'!$O:$O,"&lt;"&amp;$B56,'IEA-MethaneAbatement'!$O:$O,"&gt;="&amp;$A56,'IEA-MethaneAbatement'!$M:$M,$D$1,'IEA-MethaneAbatement'!$B:$B,'Country Selector'!$A$2)))*(1+INDEX('EPA to IEA Scaling'!$F$8:$AO$8,,MATCH(AB$2,'EPA to IEA Scaling'!$F$1:$AO$1,0)))</f>
        <v>0</v>
      </c>
      <c r="AC56" cm="1">
        <f t="array" ref="AC56">((VLOOKUP($B$1,'Multipliers and Adjustments'!$A$70:$I$86,TRUNC(COLUMN(AC$2)/5)+2,FALSE)*SUMIFS('IEA-MethaneAbatement'!$N:$N,'IEA-MethaneAbatement'!$O:$O,"&lt;"&amp;$B56,'IEA-MethaneAbatement'!$O:$O,"&gt;="&amp;$A56,'IEA-MethaneAbatement'!$M:$M,$B$1,'IEA-MethaneAbatement'!$B:$B,'Country Selector'!$A$2)+VLOOKUP($C$1,'Multipliers and Adjustments'!$A$70:$I$86,TRUNC(COLUMN(AC$2)/5)+2,FALSE)*SUMIFS('IEA-MethaneAbatement'!$N:$N,'IEA-MethaneAbatement'!$O:$O,"&lt;"&amp;$B56,'IEA-MethaneAbatement'!$O:$O,"&gt;="&amp;$A56,'IEA-MethaneAbatement'!$M:$M,$C$1,'IEA-MethaneAbatement'!$B:$B,'Country Selector'!$A$2)+VLOOKUP($D$1,'Multipliers and Adjustments'!$A$70:$I$86,TRUNC(COLUMN(AC$2)/5)+2,FALSE)*SUMIFS('IEA-MethaneAbatement'!$N:$N,'IEA-MethaneAbatement'!$O:$O,"&lt;"&amp;$B56,'IEA-MethaneAbatement'!$O:$O,"&gt;="&amp;$A56,'IEA-MethaneAbatement'!$M:$M,$D$1,'IEA-MethaneAbatement'!$B:$B,'Country Selector'!$A$2)))*(1+INDEX('EPA to IEA Scaling'!$F$8:$AO$8,,MATCH(AC$2,'EPA to IEA Scaling'!$F$1:$AO$1,0)))</f>
        <v>0</v>
      </c>
      <c r="AD56" cm="1">
        <f t="array" ref="AD56">((VLOOKUP($B$1,'Multipliers and Adjustments'!$A$70:$I$86,TRUNC(COLUMN(AD$2)/5)+2,FALSE)*SUMIFS('IEA-MethaneAbatement'!$N:$N,'IEA-MethaneAbatement'!$O:$O,"&lt;"&amp;$B56,'IEA-MethaneAbatement'!$O:$O,"&gt;="&amp;$A56,'IEA-MethaneAbatement'!$M:$M,$B$1,'IEA-MethaneAbatement'!$B:$B,'Country Selector'!$A$2)+VLOOKUP($C$1,'Multipliers and Adjustments'!$A$70:$I$86,TRUNC(COLUMN(AD$2)/5)+2,FALSE)*SUMIFS('IEA-MethaneAbatement'!$N:$N,'IEA-MethaneAbatement'!$O:$O,"&lt;"&amp;$B56,'IEA-MethaneAbatement'!$O:$O,"&gt;="&amp;$A56,'IEA-MethaneAbatement'!$M:$M,$C$1,'IEA-MethaneAbatement'!$B:$B,'Country Selector'!$A$2)+VLOOKUP($D$1,'Multipliers and Adjustments'!$A$70:$I$86,TRUNC(COLUMN(AD$2)/5)+2,FALSE)*SUMIFS('IEA-MethaneAbatement'!$N:$N,'IEA-MethaneAbatement'!$O:$O,"&lt;"&amp;$B56,'IEA-MethaneAbatement'!$O:$O,"&gt;="&amp;$A56,'IEA-MethaneAbatement'!$M:$M,$D$1,'IEA-MethaneAbatement'!$B:$B,'Country Selector'!$A$2)))*(1+INDEX('EPA to IEA Scaling'!$F$8:$AO$8,,MATCH(AD$2,'EPA to IEA Scaling'!$F$1:$AO$1,0)))</f>
        <v>0</v>
      </c>
      <c r="AE56" cm="1">
        <f t="array" ref="AE56">((VLOOKUP($B$1,'Multipliers and Adjustments'!$A$70:$I$86,TRUNC(COLUMN(AE$2)/5)+2,FALSE)*SUMIFS('IEA-MethaneAbatement'!$N:$N,'IEA-MethaneAbatement'!$O:$O,"&lt;"&amp;$B56,'IEA-MethaneAbatement'!$O:$O,"&gt;="&amp;$A56,'IEA-MethaneAbatement'!$M:$M,$B$1,'IEA-MethaneAbatement'!$B:$B,'Country Selector'!$A$2)+VLOOKUP($C$1,'Multipliers and Adjustments'!$A$70:$I$86,TRUNC(COLUMN(AE$2)/5)+2,FALSE)*SUMIFS('IEA-MethaneAbatement'!$N:$N,'IEA-MethaneAbatement'!$O:$O,"&lt;"&amp;$B56,'IEA-MethaneAbatement'!$O:$O,"&gt;="&amp;$A56,'IEA-MethaneAbatement'!$M:$M,$C$1,'IEA-MethaneAbatement'!$B:$B,'Country Selector'!$A$2)+VLOOKUP($D$1,'Multipliers and Adjustments'!$A$70:$I$86,TRUNC(COLUMN(AE$2)/5)+2,FALSE)*SUMIFS('IEA-MethaneAbatement'!$N:$N,'IEA-MethaneAbatement'!$O:$O,"&lt;"&amp;$B56,'IEA-MethaneAbatement'!$O:$O,"&gt;="&amp;$A56,'IEA-MethaneAbatement'!$M:$M,$D$1,'IEA-MethaneAbatement'!$B:$B,'Country Selector'!$A$2)))*(1+INDEX('EPA to IEA Scaling'!$F$8:$AO$8,,MATCH(AE$2,'EPA to IEA Scaling'!$F$1:$AO$1,0)))</f>
        <v>0</v>
      </c>
      <c r="AF56" cm="1">
        <f t="array" ref="AF56">((VLOOKUP($B$1,'Multipliers and Adjustments'!$A$70:$I$86,TRUNC(COLUMN(AF$2)/5)+2,FALSE)*SUMIFS('IEA-MethaneAbatement'!$N:$N,'IEA-MethaneAbatement'!$O:$O,"&lt;"&amp;$B56,'IEA-MethaneAbatement'!$O:$O,"&gt;="&amp;$A56,'IEA-MethaneAbatement'!$M:$M,$B$1,'IEA-MethaneAbatement'!$B:$B,'Country Selector'!$A$2)+VLOOKUP($C$1,'Multipliers and Adjustments'!$A$70:$I$86,TRUNC(COLUMN(AF$2)/5)+2,FALSE)*SUMIFS('IEA-MethaneAbatement'!$N:$N,'IEA-MethaneAbatement'!$O:$O,"&lt;"&amp;$B56,'IEA-MethaneAbatement'!$O:$O,"&gt;="&amp;$A56,'IEA-MethaneAbatement'!$M:$M,$C$1,'IEA-MethaneAbatement'!$B:$B,'Country Selector'!$A$2)+VLOOKUP($D$1,'Multipliers and Adjustments'!$A$70:$I$86,TRUNC(COLUMN(AF$2)/5)+2,FALSE)*SUMIFS('IEA-MethaneAbatement'!$N:$N,'IEA-MethaneAbatement'!$O:$O,"&lt;"&amp;$B56,'IEA-MethaneAbatement'!$O:$O,"&gt;="&amp;$A56,'IEA-MethaneAbatement'!$M:$M,$D$1,'IEA-MethaneAbatement'!$B:$B,'Country Selector'!$A$2)))*(1+INDEX('EPA to IEA Scaling'!$F$8:$AO$8,,MATCH(AF$2,'EPA to IEA Scaling'!$F$1:$AO$1,0)))</f>
        <v>0</v>
      </c>
      <c r="AG56" s="31" cm="1">
        <f t="array" ref="AG56">((VLOOKUP($B$1,'Multipliers and Adjustments'!$A$70:$I$86,TRUNC(COLUMN(AG$2)/5)+2,FALSE)*SUMIFS('IEA-MethaneAbatement'!$N:$N,'IEA-MethaneAbatement'!$O:$O,"&lt;"&amp;$B56,'IEA-MethaneAbatement'!$O:$O,"&gt;="&amp;$A56,'IEA-MethaneAbatement'!$M:$M,$B$1,'IEA-MethaneAbatement'!$B:$B,'Country Selector'!$A$2)+VLOOKUP($C$1,'Multipliers and Adjustments'!$A$70:$I$86,TRUNC(COLUMN(AG$2)/5)+2,FALSE)*SUMIFS('IEA-MethaneAbatement'!$N:$N,'IEA-MethaneAbatement'!$O:$O,"&lt;"&amp;$B56,'IEA-MethaneAbatement'!$O:$O,"&gt;="&amp;$A56,'IEA-MethaneAbatement'!$M:$M,$C$1,'IEA-MethaneAbatement'!$B:$B,'Country Selector'!$A$2)+VLOOKUP($D$1,'Multipliers and Adjustments'!$A$70:$I$86,TRUNC(COLUMN(AG$2)/5)+2,FALSE)*SUMIFS('IEA-MethaneAbatement'!$N:$N,'IEA-MethaneAbatement'!$O:$O,"&lt;"&amp;$B56,'IEA-MethaneAbatement'!$O:$O,"&gt;="&amp;$A56,'IEA-MethaneAbatement'!$M:$M,$D$1,'IEA-MethaneAbatement'!$B:$B,'Country Selector'!$A$2)))*(1+INDEX('EPA to IEA Scaling'!$F$8:$AO$8,,MATCH(AG$2,'EPA to IEA Scaling'!$F$1:$AO$1,0)))</f>
        <v>0</v>
      </c>
      <c r="AH56" cm="1">
        <f t="array" ref="AH56">((VLOOKUP($B$1,'Multipliers and Adjustments'!$A$70:$I$86,TRUNC(COLUMN(AH$2)/5)+2,FALSE)*SUMIFS('IEA-MethaneAbatement'!$N:$N,'IEA-MethaneAbatement'!$O:$O,"&lt;"&amp;$B56,'IEA-MethaneAbatement'!$O:$O,"&gt;="&amp;$A56,'IEA-MethaneAbatement'!$M:$M,$B$1,'IEA-MethaneAbatement'!$B:$B,'Country Selector'!$A$2)+VLOOKUP($C$1,'Multipliers and Adjustments'!$A$70:$I$86,TRUNC(COLUMN(AH$2)/5)+2,FALSE)*SUMIFS('IEA-MethaneAbatement'!$N:$N,'IEA-MethaneAbatement'!$O:$O,"&lt;"&amp;$B56,'IEA-MethaneAbatement'!$O:$O,"&gt;="&amp;$A56,'IEA-MethaneAbatement'!$M:$M,$C$1,'IEA-MethaneAbatement'!$B:$B,'Country Selector'!$A$2)+VLOOKUP($D$1,'Multipliers and Adjustments'!$A$70:$I$86,TRUNC(COLUMN(AH$2)/5)+2,FALSE)*SUMIFS('IEA-MethaneAbatement'!$N:$N,'IEA-MethaneAbatement'!$O:$O,"&lt;"&amp;$B56,'IEA-MethaneAbatement'!$O:$O,"&gt;="&amp;$A56,'IEA-MethaneAbatement'!$M:$M,$D$1,'IEA-MethaneAbatement'!$B:$B,'Country Selector'!$A$2)))*(1+INDEX('EPA to IEA Scaling'!$F$8:$AO$8,,MATCH(AH$2,'EPA to IEA Scaling'!$F$1:$AO$1,0)))</f>
        <v>0</v>
      </c>
      <c r="AI56" cm="1">
        <f t="array" ref="AI56">((VLOOKUP($B$1,'Multipliers and Adjustments'!$A$70:$I$86,TRUNC(COLUMN(AI$2)/5)+2,FALSE)*SUMIFS('IEA-MethaneAbatement'!$N:$N,'IEA-MethaneAbatement'!$O:$O,"&lt;"&amp;$B56,'IEA-MethaneAbatement'!$O:$O,"&gt;="&amp;$A56,'IEA-MethaneAbatement'!$M:$M,$B$1,'IEA-MethaneAbatement'!$B:$B,'Country Selector'!$A$2)+VLOOKUP($C$1,'Multipliers and Adjustments'!$A$70:$I$86,TRUNC(COLUMN(AI$2)/5)+2,FALSE)*SUMIFS('IEA-MethaneAbatement'!$N:$N,'IEA-MethaneAbatement'!$O:$O,"&lt;"&amp;$B56,'IEA-MethaneAbatement'!$O:$O,"&gt;="&amp;$A56,'IEA-MethaneAbatement'!$M:$M,$C$1,'IEA-MethaneAbatement'!$B:$B,'Country Selector'!$A$2)+VLOOKUP($D$1,'Multipliers and Adjustments'!$A$70:$I$86,TRUNC(COLUMN(AI$2)/5)+2,FALSE)*SUMIFS('IEA-MethaneAbatement'!$N:$N,'IEA-MethaneAbatement'!$O:$O,"&lt;"&amp;$B56,'IEA-MethaneAbatement'!$O:$O,"&gt;="&amp;$A56,'IEA-MethaneAbatement'!$M:$M,$D$1,'IEA-MethaneAbatement'!$B:$B,'Country Selector'!$A$2)))*(1+INDEX('EPA to IEA Scaling'!$F$8:$AO$8,,MATCH(AI$2,'EPA to IEA Scaling'!$F$1:$AO$1,0)))</f>
        <v>0</v>
      </c>
      <c r="AJ56" cm="1">
        <f t="array" ref="AJ56">((VLOOKUP($B$1,'Multipliers and Adjustments'!$A$70:$I$86,TRUNC(COLUMN(AJ$2)/5)+2,FALSE)*SUMIFS('IEA-MethaneAbatement'!$N:$N,'IEA-MethaneAbatement'!$O:$O,"&lt;"&amp;$B56,'IEA-MethaneAbatement'!$O:$O,"&gt;="&amp;$A56,'IEA-MethaneAbatement'!$M:$M,$B$1,'IEA-MethaneAbatement'!$B:$B,'Country Selector'!$A$2)+VLOOKUP($C$1,'Multipliers and Adjustments'!$A$70:$I$86,TRUNC(COLUMN(AJ$2)/5)+2,FALSE)*SUMIFS('IEA-MethaneAbatement'!$N:$N,'IEA-MethaneAbatement'!$O:$O,"&lt;"&amp;$B56,'IEA-MethaneAbatement'!$O:$O,"&gt;="&amp;$A56,'IEA-MethaneAbatement'!$M:$M,$C$1,'IEA-MethaneAbatement'!$B:$B,'Country Selector'!$A$2)+VLOOKUP($D$1,'Multipliers and Adjustments'!$A$70:$I$86,TRUNC(COLUMN(AJ$2)/5)+2,FALSE)*SUMIFS('IEA-MethaneAbatement'!$N:$N,'IEA-MethaneAbatement'!$O:$O,"&lt;"&amp;$B56,'IEA-MethaneAbatement'!$O:$O,"&gt;="&amp;$A56,'IEA-MethaneAbatement'!$M:$M,$D$1,'IEA-MethaneAbatement'!$B:$B,'Country Selector'!$A$2)))*(1+INDEX('EPA to IEA Scaling'!$F$8:$AO$8,,MATCH(AJ$2,'EPA to IEA Scaling'!$F$1:$AO$1,0)))</f>
        <v>0</v>
      </c>
      <c r="AK56" cm="1">
        <f t="array" ref="AK56">((VLOOKUP($B$1,'Multipliers and Adjustments'!$A$70:$I$86,TRUNC(COLUMN(AK$2)/5)+2,FALSE)*SUMIFS('IEA-MethaneAbatement'!$N:$N,'IEA-MethaneAbatement'!$O:$O,"&lt;"&amp;$B56,'IEA-MethaneAbatement'!$O:$O,"&gt;="&amp;$A56,'IEA-MethaneAbatement'!$M:$M,$B$1,'IEA-MethaneAbatement'!$B:$B,'Country Selector'!$A$2)+VLOOKUP($C$1,'Multipliers and Adjustments'!$A$70:$I$86,TRUNC(COLUMN(AK$2)/5)+2,FALSE)*SUMIFS('IEA-MethaneAbatement'!$N:$N,'IEA-MethaneAbatement'!$O:$O,"&lt;"&amp;$B56,'IEA-MethaneAbatement'!$O:$O,"&gt;="&amp;$A56,'IEA-MethaneAbatement'!$M:$M,$C$1,'IEA-MethaneAbatement'!$B:$B,'Country Selector'!$A$2)+VLOOKUP($D$1,'Multipliers and Adjustments'!$A$70:$I$86,TRUNC(COLUMN(AK$2)/5)+2,FALSE)*SUMIFS('IEA-MethaneAbatement'!$N:$N,'IEA-MethaneAbatement'!$O:$O,"&lt;"&amp;$B56,'IEA-MethaneAbatement'!$O:$O,"&gt;="&amp;$A56,'IEA-MethaneAbatement'!$M:$M,$D$1,'IEA-MethaneAbatement'!$B:$B,'Country Selector'!$A$2)))*(1+INDEX('EPA to IEA Scaling'!$F$8:$AO$8,,MATCH(AK$2,'EPA to IEA Scaling'!$F$1:$AO$1,0)))</f>
        <v>0</v>
      </c>
      <c r="AL56" s="31" cm="1">
        <f t="array" ref="AL56">((VLOOKUP($B$1,'Multipliers and Adjustments'!$A$70:$I$86,TRUNC(COLUMN(AL$2)/5)+2,FALSE)*SUMIFS('IEA-MethaneAbatement'!$N:$N,'IEA-MethaneAbatement'!$O:$O,"&lt;"&amp;$B56,'IEA-MethaneAbatement'!$O:$O,"&gt;="&amp;$A56,'IEA-MethaneAbatement'!$M:$M,$B$1,'IEA-MethaneAbatement'!$B:$B,'Country Selector'!$A$2)+VLOOKUP($C$1,'Multipliers and Adjustments'!$A$70:$I$86,TRUNC(COLUMN(AL$2)/5)+2,FALSE)*SUMIFS('IEA-MethaneAbatement'!$N:$N,'IEA-MethaneAbatement'!$O:$O,"&lt;"&amp;$B56,'IEA-MethaneAbatement'!$O:$O,"&gt;="&amp;$A56,'IEA-MethaneAbatement'!$M:$M,$C$1,'IEA-MethaneAbatement'!$B:$B,'Country Selector'!$A$2)+VLOOKUP($D$1,'Multipliers and Adjustments'!$A$70:$I$86,TRUNC(COLUMN(AL$2)/5)+2,FALSE)*SUMIFS('IEA-MethaneAbatement'!$N:$N,'IEA-MethaneAbatement'!$O:$O,"&lt;"&amp;$B56,'IEA-MethaneAbatement'!$O:$O,"&gt;="&amp;$A56,'IEA-MethaneAbatement'!$M:$M,$D$1,'IEA-MethaneAbatement'!$B:$B,'Country Selector'!$A$2)))*(1+INDEX('EPA to IEA Scaling'!$F$8:$AO$8,,MATCH(AL$2,'EPA to IEA Scaling'!$F$1:$AO$1,0)))</f>
        <v>0</v>
      </c>
    </row>
    <row r="57" spans="1:38" x14ac:dyDescent="0.45">
      <c r="A57" s="12">
        <f t="shared" si="1"/>
        <v>700</v>
      </c>
      <c r="B57" s="11">
        <f t="shared" si="0"/>
        <v>750</v>
      </c>
      <c r="C57" s="31" cm="1">
        <f t="array" ref="C57">((VLOOKUP($B$1,'Multipliers and Adjustments'!$A$70:$I$86,TRUNC(COLUMN(C$2)/5)+2,FALSE)*SUMIFS('IEA-MethaneAbatement'!$N:$N,'IEA-MethaneAbatement'!$O:$O,"&lt;"&amp;$B57,'IEA-MethaneAbatement'!$O:$O,"&gt;="&amp;$A57,'IEA-MethaneAbatement'!$M:$M,$B$1,'IEA-MethaneAbatement'!$B:$B,'Country Selector'!$A$2)+VLOOKUP($C$1,'Multipliers and Adjustments'!$A$70:$I$86,TRUNC(COLUMN(C$2)/5)+2,FALSE)*SUMIFS('IEA-MethaneAbatement'!$N:$N,'IEA-MethaneAbatement'!$O:$O,"&lt;"&amp;$B57,'IEA-MethaneAbatement'!$O:$O,"&gt;="&amp;$A57,'IEA-MethaneAbatement'!$M:$M,$C$1,'IEA-MethaneAbatement'!$B:$B,'Country Selector'!$A$2)+VLOOKUP($D$1,'Multipliers and Adjustments'!$A$70:$I$86,TRUNC(COLUMN(C$2)/5)+2,FALSE)*SUMIFS('IEA-MethaneAbatement'!$N:$N,'IEA-MethaneAbatement'!$O:$O,"&lt;"&amp;$B57,'IEA-MethaneAbatement'!$O:$O,"&gt;="&amp;$A57,'IEA-MethaneAbatement'!$M:$M,$D$1,'IEA-MethaneAbatement'!$B:$B,'Country Selector'!$A$2)))*(1+INDEX('EPA to IEA Scaling'!$F$8:$AO$8,,MATCH(C$2,'EPA to IEA Scaling'!$F$1:$AO$1,0)))</f>
        <v>0</v>
      </c>
      <c r="D57" cm="1">
        <f t="array" ref="D57">((VLOOKUP($B$1,'Multipliers and Adjustments'!$A$70:$I$86,TRUNC(COLUMN(D$2)/5)+2,FALSE)*SUMIFS('IEA-MethaneAbatement'!$N:$N,'IEA-MethaneAbatement'!$O:$O,"&lt;"&amp;$B57,'IEA-MethaneAbatement'!$O:$O,"&gt;="&amp;$A57,'IEA-MethaneAbatement'!$M:$M,$B$1,'IEA-MethaneAbatement'!$B:$B,'Country Selector'!$A$2)+VLOOKUP($C$1,'Multipliers and Adjustments'!$A$70:$I$86,TRUNC(COLUMN(D$2)/5)+2,FALSE)*SUMIFS('IEA-MethaneAbatement'!$N:$N,'IEA-MethaneAbatement'!$O:$O,"&lt;"&amp;$B57,'IEA-MethaneAbatement'!$O:$O,"&gt;="&amp;$A57,'IEA-MethaneAbatement'!$M:$M,$C$1,'IEA-MethaneAbatement'!$B:$B,'Country Selector'!$A$2)+VLOOKUP($D$1,'Multipliers and Adjustments'!$A$70:$I$86,TRUNC(COLUMN(D$2)/5)+2,FALSE)*SUMIFS('IEA-MethaneAbatement'!$N:$N,'IEA-MethaneAbatement'!$O:$O,"&lt;"&amp;$B57,'IEA-MethaneAbatement'!$O:$O,"&gt;="&amp;$A57,'IEA-MethaneAbatement'!$M:$M,$D$1,'IEA-MethaneAbatement'!$B:$B,'Country Selector'!$A$2)))*(1+INDEX('EPA to IEA Scaling'!$F$8:$AO$8,,MATCH(D$2,'EPA to IEA Scaling'!$F$1:$AO$1,0)))</f>
        <v>0</v>
      </c>
      <c r="E57" cm="1">
        <f t="array" ref="E57">((VLOOKUP($B$1,'Multipliers and Adjustments'!$A$70:$I$86,TRUNC(COLUMN(E$2)/5)+2,FALSE)*SUMIFS('IEA-MethaneAbatement'!$N:$N,'IEA-MethaneAbatement'!$O:$O,"&lt;"&amp;$B57,'IEA-MethaneAbatement'!$O:$O,"&gt;="&amp;$A57,'IEA-MethaneAbatement'!$M:$M,$B$1,'IEA-MethaneAbatement'!$B:$B,'Country Selector'!$A$2)+VLOOKUP($C$1,'Multipliers and Adjustments'!$A$70:$I$86,TRUNC(COLUMN(E$2)/5)+2,FALSE)*SUMIFS('IEA-MethaneAbatement'!$N:$N,'IEA-MethaneAbatement'!$O:$O,"&lt;"&amp;$B57,'IEA-MethaneAbatement'!$O:$O,"&gt;="&amp;$A57,'IEA-MethaneAbatement'!$M:$M,$C$1,'IEA-MethaneAbatement'!$B:$B,'Country Selector'!$A$2)+VLOOKUP($D$1,'Multipliers and Adjustments'!$A$70:$I$86,TRUNC(COLUMN(E$2)/5)+2,FALSE)*SUMIFS('IEA-MethaneAbatement'!$N:$N,'IEA-MethaneAbatement'!$O:$O,"&lt;"&amp;$B57,'IEA-MethaneAbatement'!$O:$O,"&gt;="&amp;$A57,'IEA-MethaneAbatement'!$M:$M,$D$1,'IEA-MethaneAbatement'!$B:$B,'Country Selector'!$A$2)))*(1+INDEX('EPA to IEA Scaling'!$F$8:$AO$8,,MATCH(E$2,'EPA to IEA Scaling'!$F$1:$AO$1,0)))</f>
        <v>0</v>
      </c>
      <c r="F57" cm="1">
        <f t="array" ref="F57">((VLOOKUP($B$1,'Multipliers and Adjustments'!$A$70:$I$86,TRUNC(COLUMN(F$2)/5)+2,FALSE)*SUMIFS('IEA-MethaneAbatement'!$N:$N,'IEA-MethaneAbatement'!$O:$O,"&lt;"&amp;$B57,'IEA-MethaneAbatement'!$O:$O,"&gt;="&amp;$A57,'IEA-MethaneAbatement'!$M:$M,$B$1,'IEA-MethaneAbatement'!$B:$B,'Country Selector'!$A$2)+VLOOKUP($C$1,'Multipliers and Adjustments'!$A$70:$I$86,TRUNC(COLUMN(F$2)/5)+2,FALSE)*SUMIFS('IEA-MethaneAbatement'!$N:$N,'IEA-MethaneAbatement'!$O:$O,"&lt;"&amp;$B57,'IEA-MethaneAbatement'!$O:$O,"&gt;="&amp;$A57,'IEA-MethaneAbatement'!$M:$M,$C$1,'IEA-MethaneAbatement'!$B:$B,'Country Selector'!$A$2)+VLOOKUP($D$1,'Multipliers and Adjustments'!$A$70:$I$86,TRUNC(COLUMN(F$2)/5)+2,FALSE)*SUMIFS('IEA-MethaneAbatement'!$N:$N,'IEA-MethaneAbatement'!$O:$O,"&lt;"&amp;$B57,'IEA-MethaneAbatement'!$O:$O,"&gt;="&amp;$A57,'IEA-MethaneAbatement'!$M:$M,$D$1,'IEA-MethaneAbatement'!$B:$B,'Country Selector'!$A$2)))*(1+INDEX('EPA to IEA Scaling'!$F$8:$AO$8,,MATCH(F$2,'EPA to IEA Scaling'!$F$1:$AO$1,0)))</f>
        <v>0</v>
      </c>
      <c r="G57" cm="1">
        <f t="array" ref="G57">((VLOOKUP($B$1,'Multipliers and Adjustments'!$A$70:$I$86,TRUNC(COLUMN(G$2)/5)+2,FALSE)*SUMIFS('IEA-MethaneAbatement'!$N:$N,'IEA-MethaneAbatement'!$O:$O,"&lt;"&amp;$B57,'IEA-MethaneAbatement'!$O:$O,"&gt;="&amp;$A57,'IEA-MethaneAbatement'!$M:$M,$B$1,'IEA-MethaneAbatement'!$B:$B,'Country Selector'!$A$2)+VLOOKUP($C$1,'Multipliers and Adjustments'!$A$70:$I$86,TRUNC(COLUMN(G$2)/5)+2,FALSE)*SUMIFS('IEA-MethaneAbatement'!$N:$N,'IEA-MethaneAbatement'!$O:$O,"&lt;"&amp;$B57,'IEA-MethaneAbatement'!$O:$O,"&gt;="&amp;$A57,'IEA-MethaneAbatement'!$M:$M,$C$1,'IEA-MethaneAbatement'!$B:$B,'Country Selector'!$A$2)+VLOOKUP($D$1,'Multipliers and Adjustments'!$A$70:$I$86,TRUNC(COLUMN(G$2)/5)+2,FALSE)*SUMIFS('IEA-MethaneAbatement'!$N:$N,'IEA-MethaneAbatement'!$O:$O,"&lt;"&amp;$B57,'IEA-MethaneAbatement'!$O:$O,"&gt;="&amp;$A57,'IEA-MethaneAbatement'!$M:$M,$D$1,'IEA-MethaneAbatement'!$B:$B,'Country Selector'!$A$2)))*(1+INDEX('EPA to IEA Scaling'!$F$8:$AO$8,,MATCH(G$2,'EPA to IEA Scaling'!$F$1:$AO$1,0)))</f>
        <v>0</v>
      </c>
      <c r="H57" s="31" cm="1">
        <f t="array" ref="H57">((VLOOKUP($B$1,'Multipliers and Adjustments'!$A$70:$I$86,TRUNC(COLUMN(H$2)/5)+2,FALSE)*SUMIFS('IEA-MethaneAbatement'!$N:$N,'IEA-MethaneAbatement'!$O:$O,"&lt;"&amp;$B57,'IEA-MethaneAbatement'!$O:$O,"&gt;="&amp;$A57,'IEA-MethaneAbatement'!$M:$M,$B$1,'IEA-MethaneAbatement'!$B:$B,'Country Selector'!$A$2)+VLOOKUP($C$1,'Multipliers and Adjustments'!$A$70:$I$86,TRUNC(COLUMN(H$2)/5)+2,FALSE)*SUMIFS('IEA-MethaneAbatement'!$N:$N,'IEA-MethaneAbatement'!$O:$O,"&lt;"&amp;$B57,'IEA-MethaneAbatement'!$O:$O,"&gt;="&amp;$A57,'IEA-MethaneAbatement'!$M:$M,$C$1,'IEA-MethaneAbatement'!$B:$B,'Country Selector'!$A$2)+VLOOKUP($D$1,'Multipliers and Adjustments'!$A$70:$I$86,TRUNC(COLUMN(H$2)/5)+2,FALSE)*SUMIFS('IEA-MethaneAbatement'!$N:$N,'IEA-MethaneAbatement'!$O:$O,"&lt;"&amp;$B57,'IEA-MethaneAbatement'!$O:$O,"&gt;="&amp;$A57,'IEA-MethaneAbatement'!$M:$M,$D$1,'IEA-MethaneAbatement'!$B:$B,'Country Selector'!$A$2)))*(1+INDEX('EPA to IEA Scaling'!$F$8:$AO$8,,MATCH(H$2,'EPA to IEA Scaling'!$F$1:$AO$1,0)))</f>
        <v>0</v>
      </c>
      <c r="I57" cm="1">
        <f t="array" ref="I57">((VLOOKUP($B$1,'Multipliers and Adjustments'!$A$70:$I$86,TRUNC(COLUMN(I$2)/5)+2,FALSE)*SUMIFS('IEA-MethaneAbatement'!$N:$N,'IEA-MethaneAbatement'!$O:$O,"&lt;"&amp;$B57,'IEA-MethaneAbatement'!$O:$O,"&gt;="&amp;$A57,'IEA-MethaneAbatement'!$M:$M,$B$1,'IEA-MethaneAbatement'!$B:$B,'Country Selector'!$A$2)+VLOOKUP($C$1,'Multipliers and Adjustments'!$A$70:$I$86,TRUNC(COLUMN(I$2)/5)+2,FALSE)*SUMIFS('IEA-MethaneAbatement'!$N:$N,'IEA-MethaneAbatement'!$O:$O,"&lt;"&amp;$B57,'IEA-MethaneAbatement'!$O:$O,"&gt;="&amp;$A57,'IEA-MethaneAbatement'!$M:$M,$C$1,'IEA-MethaneAbatement'!$B:$B,'Country Selector'!$A$2)+VLOOKUP($D$1,'Multipliers and Adjustments'!$A$70:$I$86,TRUNC(COLUMN(I$2)/5)+2,FALSE)*SUMIFS('IEA-MethaneAbatement'!$N:$N,'IEA-MethaneAbatement'!$O:$O,"&lt;"&amp;$B57,'IEA-MethaneAbatement'!$O:$O,"&gt;="&amp;$A57,'IEA-MethaneAbatement'!$M:$M,$D$1,'IEA-MethaneAbatement'!$B:$B,'Country Selector'!$A$2)))*(1+INDEX('EPA to IEA Scaling'!$F$8:$AO$8,,MATCH(I$2,'EPA to IEA Scaling'!$F$1:$AO$1,0)))</f>
        <v>0</v>
      </c>
      <c r="J57" cm="1">
        <f t="array" ref="J57">((VLOOKUP($B$1,'Multipliers and Adjustments'!$A$70:$I$86,TRUNC(COLUMN(J$2)/5)+2,FALSE)*SUMIFS('IEA-MethaneAbatement'!$N:$N,'IEA-MethaneAbatement'!$O:$O,"&lt;"&amp;$B57,'IEA-MethaneAbatement'!$O:$O,"&gt;="&amp;$A57,'IEA-MethaneAbatement'!$M:$M,$B$1,'IEA-MethaneAbatement'!$B:$B,'Country Selector'!$A$2)+VLOOKUP($C$1,'Multipliers and Adjustments'!$A$70:$I$86,TRUNC(COLUMN(J$2)/5)+2,FALSE)*SUMIFS('IEA-MethaneAbatement'!$N:$N,'IEA-MethaneAbatement'!$O:$O,"&lt;"&amp;$B57,'IEA-MethaneAbatement'!$O:$O,"&gt;="&amp;$A57,'IEA-MethaneAbatement'!$M:$M,$C$1,'IEA-MethaneAbatement'!$B:$B,'Country Selector'!$A$2)+VLOOKUP($D$1,'Multipliers and Adjustments'!$A$70:$I$86,TRUNC(COLUMN(J$2)/5)+2,FALSE)*SUMIFS('IEA-MethaneAbatement'!$N:$N,'IEA-MethaneAbatement'!$O:$O,"&lt;"&amp;$B57,'IEA-MethaneAbatement'!$O:$O,"&gt;="&amp;$A57,'IEA-MethaneAbatement'!$M:$M,$D$1,'IEA-MethaneAbatement'!$B:$B,'Country Selector'!$A$2)))*(1+INDEX('EPA to IEA Scaling'!$F$8:$AO$8,,MATCH(J$2,'EPA to IEA Scaling'!$F$1:$AO$1,0)))</f>
        <v>0</v>
      </c>
      <c r="K57" cm="1">
        <f t="array" ref="K57">((VLOOKUP($B$1,'Multipliers and Adjustments'!$A$70:$I$86,TRUNC(COLUMN(K$2)/5)+2,FALSE)*SUMIFS('IEA-MethaneAbatement'!$N:$N,'IEA-MethaneAbatement'!$O:$O,"&lt;"&amp;$B57,'IEA-MethaneAbatement'!$O:$O,"&gt;="&amp;$A57,'IEA-MethaneAbatement'!$M:$M,$B$1,'IEA-MethaneAbatement'!$B:$B,'Country Selector'!$A$2)+VLOOKUP($C$1,'Multipliers and Adjustments'!$A$70:$I$86,TRUNC(COLUMN(K$2)/5)+2,FALSE)*SUMIFS('IEA-MethaneAbatement'!$N:$N,'IEA-MethaneAbatement'!$O:$O,"&lt;"&amp;$B57,'IEA-MethaneAbatement'!$O:$O,"&gt;="&amp;$A57,'IEA-MethaneAbatement'!$M:$M,$C$1,'IEA-MethaneAbatement'!$B:$B,'Country Selector'!$A$2)+VLOOKUP($D$1,'Multipliers and Adjustments'!$A$70:$I$86,TRUNC(COLUMN(K$2)/5)+2,FALSE)*SUMIFS('IEA-MethaneAbatement'!$N:$N,'IEA-MethaneAbatement'!$O:$O,"&lt;"&amp;$B57,'IEA-MethaneAbatement'!$O:$O,"&gt;="&amp;$A57,'IEA-MethaneAbatement'!$M:$M,$D$1,'IEA-MethaneAbatement'!$B:$B,'Country Selector'!$A$2)))*(1+INDEX('EPA to IEA Scaling'!$F$8:$AO$8,,MATCH(K$2,'EPA to IEA Scaling'!$F$1:$AO$1,0)))</f>
        <v>0</v>
      </c>
      <c r="L57" cm="1">
        <f t="array" ref="L57">((VLOOKUP($B$1,'Multipliers and Adjustments'!$A$70:$I$86,TRUNC(COLUMN(L$2)/5)+2,FALSE)*SUMIFS('IEA-MethaneAbatement'!$N:$N,'IEA-MethaneAbatement'!$O:$O,"&lt;"&amp;$B57,'IEA-MethaneAbatement'!$O:$O,"&gt;="&amp;$A57,'IEA-MethaneAbatement'!$M:$M,$B$1,'IEA-MethaneAbatement'!$B:$B,'Country Selector'!$A$2)+VLOOKUP($C$1,'Multipliers and Adjustments'!$A$70:$I$86,TRUNC(COLUMN(L$2)/5)+2,FALSE)*SUMIFS('IEA-MethaneAbatement'!$N:$N,'IEA-MethaneAbatement'!$O:$O,"&lt;"&amp;$B57,'IEA-MethaneAbatement'!$O:$O,"&gt;="&amp;$A57,'IEA-MethaneAbatement'!$M:$M,$C$1,'IEA-MethaneAbatement'!$B:$B,'Country Selector'!$A$2)+VLOOKUP($D$1,'Multipliers and Adjustments'!$A$70:$I$86,TRUNC(COLUMN(L$2)/5)+2,FALSE)*SUMIFS('IEA-MethaneAbatement'!$N:$N,'IEA-MethaneAbatement'!$O:$O,"&lt;"&amp;$B57,'IEA-MethaneAbatement'!$O:$O,"&gt;="&amp;$A57,'IEA-MethaneAbatement'!$M:$M,$D$1,'IEA-MethaneAbatement'!$B:$B,'Country Selector'!$A$2)))*(1+INDEX('EPA to IEA Scaling'!$F$8:$AO$8,,MATCH(L$2,'EPA to IEA Scaling'!$F$1:$AO$1,0)))</f>
        <v>0</v>
      </c>
      <c r="M57" s="31" cm="1">
        <f t="array" ref="M57">((VLOOKUP($B$1,'Multipliers and Adjustments'!$A$70:$I$86,TRUNC(COLUMN(M$2)/5)+2,FALSE)*SUMIFS('IEA-MethaneAbatement'!$N:$N,'IEA-MethaneAbatement'!$O:$O,"&lt;"&amp;$B57,'IEA-MethaneAbatement'!$O:$O,"&gt;="&amp;$A57,'IEA-MethaneAbatement'!$M:$M,$B$1,'IEA-MethaneAbatement'!$B:$B,'Country Selector'!$A$2)+VLOOKUP($C$1,'Multipliers and Adjustments'!$A$70:$I$86,TRUNC(COLUMN(M$2)/5)+2,FALSE)*SUMIFS('IEA-MethaneAbatement'!$N:$N,'IEA-MethaneAbatement'!$O:$O,"&lt;"&amp;$B57,'IEA-MethaneAbatement'!$O:$O,"&gt;="&amp;$A57,'IEA-MethaneAbatement'!$M:$M,$C$1,'IEA-MethaneAbatement'!$B:$B,'Country Selector'!$A$2)+VLOOKUP($D$1,'Multipliers and Adjustments'!$A$70:$I$86,TRUNC(COLUMN(M$2)/5)+2,FALSE)*SUMIFS('IEA-MethaneAbatement'!$N:$N,'IEA-MethaneAbatement'!$O:$O,"&lt;"&amp;$B57,'IEA-MethaneAbatement'!$O:$O,"&gt;="&amp;$A57,'IEA-MethaneAbatement'!$M:$M,$D$1,'IEA-MethaneAbatement'!$B:$B,'Country Selector'!$A$2)))*(1+INDEX('EPA to IEA Scaling'!$F$8:$AO$8,,MATCH(M$2,'EPA to IEA Scaling'!$F$1:$AO$1,0)))</f>
        <v>0</v>
      </c>
      <c r="N57" cm="1">
        <f t="array" ref="N57">((VLOOKUP($B$1,'Multipliers and Adjustments'!$A$70:$I$86,TRUNC(COLUMN(N$2)/5)+2,FALSE)*SUMIFS('IEA-MethaneAbatement'!$N:$N,'IEA-MethaneAbatement'!$O:$O,"&lt;"&amp;$B57,'IEA-MethaneAbatement'!$O:$O,"&gt;="&amp;$A57,'IEA-MethaneAbatement'!$M:$M,$B$1,'IEA-MethaneAbatement'!$B:$B,'Country Selector'!$A$2)+VLOOKUP($C$1,'Multipliers and Adjustments'!$A$70:$I$86,TRUNC(COLUMN(N$2)/5)+2,FALSE)*SUMIFS('IEA-MethaneAbatement'!$N:$N,'IEA-MethaneAbatement'!$O:$O,"&lt;"&amp;$B57,'IEA-MethaneAbatement'!$O:$O,"&gt;="&amp;$A57,'IEA-MethaneAbatement'!$M:$M,$C$1,'IEA-MethaneAbatement'!$B:$B,'Country Selector'!$A$2)+VLOOKUP($D$1,'Multipliers and Adjustments'!$A$70:$I$86,TRUNC(COLUMN(N$2)/5)+2,FALSE)*SUMIFS('IEA-MethaneAbatement'!$N:$N,'IEA-MethaneAbatement'!$O:$O,"&lt;"&amp;$B57,'IEA-MethaneAbatement'!$O:$O,"&gt;="&amp;$A57,'IEA-MethaneAbatement'!$M:$M,$D$1,'IEA-MethaneAbatement'!$B:$B,'Country Selector'!$A$2)))*(1+INDEX('EPA to IEA Scaling'!$F$8:$AO$8,,MATCH(N$2,'EPA to IEA Scaling'!$F$1:$AO$1,0)))</f>
        <v>0</v>
      </c>
      <c r="O57" cm="1">
        <f t="array" ref="O57">((VLOOKUP($B$1,'Multipliers and Adjustments'!$A$70:$I$86,TRUNC(COLUMN(O$2)/5)+2,FALSE)*SUMIFS('IEA-MethaneAbatement'!$N:$N,'IEA-MethaneAbatement'!$O:$O,"&lt;"&amp;$B57,'IEA-MethaneAbatement'!$O:$O,"&gt;="&amp;$A57,'IEA-MethaneAbatement'!$M:$M,$B$1,'IEA-MethaneAbatement'!$B:$B,'Country Selector'!$A$2)+VLOOKUP($C$1,'Multipliers and Adjustments'!$A$70:$I$86,TRUNC(COLUMN(O$2)/5)+2,FALSE)*SUMIFS('IEA-MethaneAbatement'!$N:$N,'IEA-MethaneAbatement'!$O:$O,"&lt;"&amp;$B57,'IEA-MethaneAbatement'!$O:$O,"&gt;="&amp;$A57,'IEA-MethaneAbatement'!$M:$M,$C$1,'IEA-MethaneAbatement'!$B:$B,'Country Selector'!$A$2)+VLOOKUP($D$1,'Multipliers and Adjustments'!$A$70:$I$86,TRUNC(COLUMN(O$2)/5)+2,FALSE)*SUMIFS('IEA-MethaneAbatement'!$N:$N,'IEA-MethaneAbatement'!$O:$O,"&lt;"&amp;$B57,'IEA-MethaneAbatement'!$O:$O,"&gt;="&amp;$A57,'IEA-MethaneAbatement'!$M:$M,$D$1,'IEA-MethaneAbatement'!$B:$B,'Country Selector'!$A$2)))*(1+INDEX('EPA to IEA Scaling'!$F$8:$AO$8,,MATCH(O$2,'EPA to IEA Scaling'!$F$1:$AO$1,0)))</f>
        <v>0</v>
      </c>
      <c r="P57" cm="1">
        <f t="array" ref="P57">((VLOOKUP($B$1,'Multipliers and Adjustments'!$A$70:$I$86,TRUNC(COLUMN(P$2)/5)+2,FALSE)*SUMIFS('IEA-MethaneAbatement'!$N:$N,'IEA-MethaneAbatement'!$O:$O,"&lt;"&amp;$B57,'IEA-MethaneAbatement'!$O:$O,"&gt;="&amp;$A57,'IEA-MethaneAbatement'!$M:$M,$B$1,'IEA-MethaneAbatement'!$B:$B,'Country Selector'!$A$2)+VLOOKUP($C$1,'Multipliers and Adjustments'!$A$70:$I$86,TRUNC(COLUMN(P$2)/5)+2,FALSE)*SUMIFS('IEA-MethaneAbatement'!$N:$N,'IEA-MethaneAbatement'!$O:$O,"&lt;"&amp;$B57,'IEA-MethaneAbatement'!$O:$O,"&gt;="&amp;$A57,'IEA-MethaneAbatement'!$M:$M,$C$1,'IEA-MethaneAbatement'!$B:$B,'Country Selector'!$A$2)+VLOOKUP($D$1,'Multipliers and Adjustments'!$A$70:$I$86,TRUNC(COLUMN(P$2)/5)+2,FALSE)*SUMIFS('IEA-MethaneAbatement'!$N:$N,'IEA-MethaneAbatement'!$O:$O,"&lt;"&amp;$B57,'IEA-MethaneAbatement'!$O:$O,"&gt;="&amp;$A57,'IEA-MethaneAbatement'!$M:$M,$D$1,'IEA-MethaneAbatement'!$B:$B,'Country Selector'!$A$2)))*(1+INDEX('EPA to IEA Scaling'!$F$8:$AO$8,,MATCH(P$2,'EPA to IEA Scaling'!$F$1:$AO$1,0)))</f>
        <v>0</v>
      </c>
      <c r="Q57" cm="1">
        <f t="array" ref="Q57">((VLOOKUP($B$1,'Multipliers and Adjustments'!$A$70:$I$86,TRUNC(COLUMN(Q$2)/5)+2,FALSE)*SUMIFS('IEA-MethaneAbatement'!$N:$N,'IEA-MethaneAbatement'!$O:$O,"&lt;"&amp;$B57,'IEA-MethaneAbatement'!$O:$O,"&gt;="&amp;$A57,'IEA-MethaneAbatement'!$M:$M,$B$1,'IEA-MethaneAbatement'!$B:$B,'Country Selector'!$A$2)+VLOOKUP($C$1,'Multipliers and Adjustments'!$A$70:$I$86,TRUNC(COLUMN(Q$2)/5)+2,FALSE)*SUMIFS('IEA-MethaneAbatement'!$N:$N,'IEA-MethaneAbatement'!$O:$O,"&lt;"&amp;$B57,'IEA-MethaneAbatement'!$O:$O,"&gt;="&amp;$A57,'IEA-MethaneAbatement'!$M:$M,$C$1,'IEA-MethaneAbatement'!$B:$B,'Country Selector'!$A$2)+VLOOKUP($D$1,'Multipliers and Adjustments'!$A$70:$I$86,TRUNC(COLUMN(Q$2)/5)+2,FALSE)*SUMIFS('IEA-MethaneAbatement'!$N:$N,'IEA-MethaneAbatement'!$O:$O,"&lt;"&amp;$B57,'IEA-MethaneAbatement'!$O:$O,"&gt;="&amp;$A57,'IEA-MethaneAbatement'!$M:$M,$D$1,'IEA-MethaneAbatement'!$B:$B,'Country Selector'!$A$2)))*(1+INDEX('EPA to IEA Scaling'!$F$8:$AO$8,,MATCH(Q$2,'EPA to IEA Scaling'!$F$1:$AO$1,0)))</f>
        <v>0</v>
      </c>
      <c r="R57" s="31" cm="1">
        <f t="array" ref="R57">((VLOOKUP($B$1,'Multipliers and Adjustments'!$A$70:$I$86,TRUNC(COLUMN(R$2)/5)+2,FALSE)*SUMIFS('IEA-MethaneAbatement'!$N:$N,'IEA-MethaneAbatement'!$O:$O,"&lt;"&amp;$B57,'IEA-MethaneAbatement'!$O:$O,"&gt;="&amp;$A57,'IEA-MethaneAbatement'!$M:$M,$B$1,'IEA-MethaneAbatement'!$B:$B,'Country Selector'!$A$2)+VLOOKUP($C$1,'Multipliers and Adjustments'!$A$70:$I$86,TRUNC(COLUMN(R$2)/5)+2,FALSE)*SUMIFS('IEA-MethaneAbatement'!$N:$N,'IEA-MethaneAbatement'!$O:$O,"&lt;"&amp;$B57,'IEA-MethaneAbatement'!$O:$O,"&gt;="&amp;$A57,'IEA-MethaneAbatement'!$M:$M,$C$1,'IEA-MethaneAbatement'!$B:$B,'Country Selector'!$A$2)+VLOOKUP($D$1,'Multipliers and Adjustments'!$A$70:$I$86,TRUNC(COLUMN(R$2)/5)+2,FALSE)*SUMIFS('IEA-MethaneAbatement'!$N:$N,'IEA-MethaneAbatement'!$O:$O,"&lt;"&amp;$B57,'IEA-MethaneAbatement'!$O:$O,"&gt;="&amp;$A57,'IEA-MethaneAbatement'!$M:$M,$D$1,'IEA-MethaneAbatement'!$B:$B,'Country Selector'!$A$2)))*(1+INDEX('EPA to IEA Scaling'!$F$8:$AO$8,,MATCH(R$2,'EPA to IEA Scaling'!$F$1:$AO$1,0)))</f>
        <v>0</v>
      </c>
      <c r="S57" cm="1">
        <f t="array" ref="S57">((VLOOKUP($B$1,'Multipliers and Adjustments'!$A$70:$I$86,TRUNC(COLUMN(S$2)/5)+2,FALSE)*SUMIFS('IEA-MethaneAbatement'!$N:$N,'IEA-MethaneAbatement'!$O:$O,"&lt;"&amp;$B57,'IEA-MethaneAbatement'!$O:$O,"&gt;="&amp;$A57,'IEA-MethaneAbatement'!$M:$M,$B$1,'IEA-MethaneAbatement'!$B:$B,'Country Selector'!$A$2)+VLOOKUP($C$1,'Multipliers and Adjustments'!$A$70:$I$86,TRUNC(COLUMN(S$2)/5)+2,FALSE)*SUMIFS('IEA-MethaneAbatement'!$N:$N,'IEA-MethaneAbatement'!$O:$O,"&lt;"&amp;$B57,'IEA-MethaneAbatement'!$O:$O,"&gt;="&amp;$A57,'IEA-MethaneAbatement'!$M:$M,$C$1,'IEA-MethaneAbatement'!$B:$B,'Country Selector'!$A$2)+VLOOKUP($D$1,'Multipliers and Adjustments'!$A$70:$I$86,TRUNC(COLUMN(S$2)/5)+2,FALSE)*SUMIFS('IEA-MethaneAbatement'!$N:$N,'IEA-MethaneAbatement'!$O:$O,"&lt;"&amp;$B57,'IEA-MethaneAbatement'!$O:$O,"&gt;="&amp;$A57,'IEA-MethaneAbatement'!$M:$M,$D$1,'IEA-MethaneAbatement'!$B:$B,'Country Selector'!$A$2)))*(1+INDEX('EPA to IEA Scaling'!$F$8:$AO$8,,MATCH(S$2,'EPA to IEA Scaling'!$F$1:$AO$1,0)))</f>
        <v>0</v>
      </c>
      <c r="T57" cm="1">
        <f t="array" ref="T57">((VLOOKUP($B$1,'Multipliers and Adjustments'!$A$70:$I$86,TRUNC(COLUMN(T$2)/5)+2,FALSE)*SUMIFS('IEA-MethaneAbatement'!$N:$N,'IEA-MethaneAbatement'!$O:$O,"&lt;"&amp;$B57,'IEA-MethaneAbatement'!$O:$O,"&gt;="&amp;$A57,'IEA-MethaneAbatement'!$M:$M,$B$1,'IEA-MethaneAbatement'!$B:$B,'Country Selector'!$A$2)+VLOOKUP($C$1,'Multipliers and Adjustments'!$A$70:$I$86,TRUNC(COLUMN(T$2)/5)+2,FALSE)*SUMIFS('IEA-MethaneAbatement'!$N:$N,'IEA-MethaneAbatement'!$O:$O,"&lt;"&amp;$B57,'IEA-MethaneAbatement'!$O:$O,"&gt;="&amp;$A57,'IEA-MethaneAbatement'!$M:$M,$C$1,'IEA-MethaneAbatement'!$B:$B,'Country Selector'!$A$2)+VLOOKUP($D$1,'Multipliers and Adjustments'!$A$70:$I$86,TRUNC(COLUMN(T$2)/5)+2,FALSE)*SUMIFS('IEA-MethaneAbatement'!$N:$N,'IEA-MethaneAbatement'!$O:$O,"&lt;"&amp;$B57,'IEA-MethaneAbatement'!$O:$O,"&gt;="&amp;$A57,'IEA-MethaneAbatement'!$M:$M,$D$1,'IEA-MethaneAbatement'!$B:$B,'Country Selector'!$A$2)))*(1+INDEX('EPA to IEA Scaling'!$F$8:$AO$8,,MATCH(T$2,'EPA to IEA Scaling'!$F$1:$AO$1,0)))</f>
        <v>0</v>
      </c>
      <c r="U57" cm="1">
        <f t="array" ref="U57">((VLOOKUP($B$1,'Multipliers and Adjustments'!$A$70:$I$86,TRUNC(COLUMN(U$2)/5)+2,FALSE)*SUMIFS('IEA-MethaneAbatement'!$N:$N,'IEA-MethaneAbatement'!$O:$O,"&lt;"&amp;$B57,'IEA-MethaneAbatement'!$O:$O,"&gt;="&amp;$A57,'IEA-MethaneAbatement'!$M:$M,$B$1,'IEA-MethaneAbatement'!$B:$B,'Country Selector'!$A$2)+VLOOKUP($C$1,'Multipliers and Adjustments'!$A$70:$I$86,TRUNC(COLUMN(U$2)/5)+2,FALSE)*SUMIFS('IEA-MethaneAbatement'!$N:$N,'IEA-MethaneAbatement'!$O:$O,"&lt;"&amp;$B57,'IEA-MethaneAbatement'!$O:$O,"&gt;="&amp;$A57,'IEA-MethaneAbatement'!$M:$M,$C$1,'IEA-MethaneAbatement'!$B:$B,'Country Selector'!$A$2)+VLOOKUP($D$1,'Multipliers and Adjustments'!$A$70:$I$86,TRUNC(COLUMN(U$2)/5)+2,FALSE)*SUMIFS('IEA-MethaneAbatement'!$N:$N,'IEA-MethaneAbatement'!$O:$O,"&lt;"&amp;$B57,'IEA-MethaneAbatement'!$O:$O,"&gt;="&amp;$A57,'IEA-MethaneAbatement'!$M:$M,$D$1,'IEA-MethaneAbatement'!$B:$B,'Country Selector'!$A$2)))*(1+INDEX('EPA to IEA Scaling'!$F$8:$AO$8,,MATCH(U$2,'EPA to IEA Scaling'!$F$1:$AO$1,0)))</f>
        <v>0</v>
      </c>
      <c r="V57" cm="1">
        <f t="array" ref="V57">((VLOOKUP($B$1,'Multipliers and Adjustments'!$A$70:$I$86,TRUNC(COLUMN(V$2)/5)+2,FALSE)*SUMIFS('IEA-MethaneAbatement'!$N:$N,'IEA-MethaneAbatement'!$O:$O,"&lt;"&amp;$B57,'IEA-MethaneAbatement'!$O:$O,"&gt;="&amp;$A57,'IEA-MethaneAbatement'!$M:$M,$B$1,'IEA-MethaneAbatement'!$B:$B,'Country Selector'!$A$2)+VLOOKUP($C$1,'Multipliers and Adjustments'!$A$70:$I$86,TRUNC(COLUMN(V$2)/5)+2,FALSE)*SUMIFS('IEA-MethaneAbatement'!$N:$N,'IEA-MethaneAbatement'!$O:$O,"&lt;"&amp;$B57,'IEA-MethaneAbatement'!$O:$O,"&gt;="&amp;$A57,'IEA-MethaneAbatement'!$M:$M,$C$1,'IEA-MethaneAbatement'!$B:$B,'Country Selector'!$A$2)+VLOOKUP($D$1,'Multipliers and Adjustments'!$A$70:$I$86,TRUNC(COLUMN(V$2)/5)+2,FALSE)*SUMIFS('IEA-MethaneAbatement'!$N:$N,'IEA-MethaneAbatement'!$O:$O,"&lt;"&amp;$B57,'IEA-MethaneAbatement'!$O:$O,"&gt;="&amp;$A57,'IEA-MethaneAbatement'!$M:$M,$D$1,'IEA-MethaneAbatement'!$B:$B,'Country Selector'!$A$2)))*(1+INDEX('EPA to IEA Scaling'!$F$8:$AO$8,,MATCH(V$2,'EPA to IEA Scaling'!$F$1:$AO$1,0)))</f>
        <v>0</v>
      </c>
      <c r="W57" s="31" cm="1">
        <f t="array" ref="W57">((VLOOKUP($B$1,'Multipliers and Adjustments'!$A$70:$I$86,TRUNC(COLUMN(W$2)/5)+2,FALSE)*SUMIFS('IEA-MethaneAbatement'!$N:$N,'IEA-MethaneAbatement'!$O:$O,"&lt;"&amp;$B57,'IEA-MethaneAbatement'!$O:$O,"&gt;="&amp;$A57,'IEA-MethaneAbatement'!$M:$M,$B$1,'IEA-MethaneAbatement'!$B:$B,'Country Selector'!$A$2)+VLOOKUP($C$1,'Multipliers and Adjustments'!$A$70:$I$86,TRUNC(COLUMN(W$2)/5)+2,FALSE)*SUMIFS('IEA-MethaneAbatement'!$N:$N,'IEA-MethaneAbatement'!$O:$O,"&lt;"&amp;$B57,'IEA-MethaneAbatement'!$O:$O,"&gt;="&amp;$A57,'IEA-MethaneAbatement'!$M:$M,$C$1,'IEA-MethaneAbatement'!$B:$B,'Country Selector'!$A$2)+VLOOKUP($D$1,'Multipliers and Adjustments'!$A$70:$I$86,TRUNC(COLUMN(W$2)/5)+2,FALSE)*SUMIFS('IEA-MethaneAbatement'!$N:$N,'IEA-MethaneAbatement'!$O:$O,"&lt;"&amp;$B57,'IEA-MethaneAbatement'!$O:$O,"&gt;="&amp;$A57,'IEA-MethaneAbatement'!$M:$M,$D$1,'IEA-MethaneAbatement'!$B:$B,'Country Selector'!$A$2)))*(1+INDEX('EPA to IEA Scaling'!$F$8:$AO$8,,MATCH(W$2,'EPA to IEA Scaling'!$F$1:$AO$1,0)))</f>
        <v>0</v>
      </c>
      <c r="X57" cm="1">
        <f t="array" ref="X57">((VLOOKUP($B$1,'Multipliers and Adjustments'!$A$70:$I$86,TRUNC(COLUMN(X$2)/5)+2,FALSE)*SUMIFS('IEA-MethaneAbatement'!$N:$N,'IEA-MethaneAbatement'!$O:$O,"&lt;"&amp;$B57,'IEA-MethaneAbatement'!$O:$O,"&gt;="&amp;$A57,'IEA-MethaneAbatement'!$M:$M,$B$1,'IEA-MethaneAbatement'!$B:$B,'Country Selector'!$A$2)+VLOOKUP($C$1,'Multipliers and Adjustments'!$A$70:$I$86,TRUNC(COLUMN(X$2)/5)+2,FALSE)*SUMIFS('IEA-MethaneAbatement'!$N:$N,'IEA-MethaneAbatement'!$O:$O,"&lt;"&amp;$B57,'IEA-MethaneAbatement'!$O:$O,"&gt;="&amp;$A57,'IEA-MethaneAbatement'!$M:$M,$C$1,'IEA-MethaneAbatement'!$B:$B,'Country Selector'!$A$2)+VLOOKUP($D$1,'Multipliers and Adjustments'!$A$70:$I$86,TRUNC(COLUMN(X$2)/5)+2,FALSE)*SUMIFS('IEA-MethaneAbatement'!$N:$N,'IEA-MethaneAbatement'!$O:$O,"&lt;"&amp;$B57,'IEA-MethaneAbatement'!$O:$O,"&gt;="&amp;$A57,'IEA-MethaneAbatement'!$M:$M,$D$1,'IEA-MethaneAbatement'!$B:$B,'Country Selector'!$A$2)))*(1+INDEX('EPA to IEA Scaling'!$F$8:$AO$8,,MATCH(X$2,'EPA to IEA Scaling'!$F$1:$AO$1,0)))</f>
        <v>0</v>
      </c>
      <c r="Y57" cm="1">
        <f t="array" ref="Y57">((VLOOKUP($B$1,'Multipliers and Adjustments'!$A$70:$I$86,TRUNC(COLUMN(Y$2)/5)+2,FALSE)*SUMIFS('IEA-MethaneAbatement'!$N:$N,'IEA-MethaneAbatement'!$O:$O,"&lt;"&amp;$B57,'IEA-MethaneAbatement'!$O:$O,"&gt;="&amp;$A57,'IEA-MethaneAbatement'!$M:$M,$B$1,'IEA-MethaneAbatement'!$B:$B,'Country Selector'!$A$2)+VLOOKUP($C$1,'Multipliers and Adjustments'!$A$70:$I$86,TRUNC(COLUMN(Y$2)/5)+2,FALSE)*SUMIFS('IEA-MethaneAbatement'!$N:$N,'IEA-MethaneAbatement'!$O:$O,"&lt;"&amp;$B57,'IEA-MethaneAbatement'!$O:$O,"&gt;="&amp;$A57,'IEA-MethaneAbatement'!$M:$M,$C$1,'IEA-MethaneAbatement'!$B:$B,'Country Selector'!$A$2)+VLOOKUP($D$1,'Multipliers and Adjustments'!$A$70:$I$86,TRUNC(COLUMN(Y$2)/5)+2,FALSE)*SUMIFS('IEA-MethaneAbatement'!$N:$N,'IEA-MethaneAbatement'!$O:$O,"&lt;"&amp;$B57,'IEA-MethaneAbatement'!$O:$O,"&gt;="&amp;$A57,'IEA-MethaneAbatement'!$M:$M,$D$1,'IEA-MethaneAbatement'!$B:$B,'Country Selector'!$A$2)))*(1+INDEX('EPA to IEA Scaling'!$F$8:$AO$8,,MATCH(Y$2,'EPA to IEA Scaling'!$F$1:$AO$1,0)))</f>
        <v>0</v>
      </c>
      <c r="Z57" cm="1">
        <f t="array" ref="Z57">((VLOOKUP($B$1,'Multipliers and Adjustments'!$A$70:$I$86,TRUNC(COLUMN(Z$2)/5)+2,FALSE)*SUMIFS('IEA-MethaneAbatement'!$N:$N,'IEA-MethaneAbatement'!$O:$O,"&lt;"&amp;$B57,'IEA-MethaneAbatement'!$O:$O,"&gt;="&amp;$A57,'IEA-MethaneAbatement'!$M:$M,$B$1,'IEA-MethaneAbatement'!$B:$B,'Country Selector'!$A$2)+VLOOKUP($C$1,'Multipliers and Adjustments'!$A$70:$I$86,TRUNC(COLUMN(Z$2)/5)+2,FALSE)*SUMIFS('IEA-MethaneAbatement'!$N:$N,'IEA-MethaneAbatement'!$O:$O,"&lt;"&amp;$B57,'IEA-MethaneAbatement'!$O:$O,"&gt;="&amp;$A57,'IEA-MethaneAbatement'!$M:$M,$C$1,'IEA-MethaneAbatement'!$B:$B,'Country Selector'!$A$2)+VLOOKUP($D$1,'Multipliers and Adjustments'!$A$70:$I$86,TRUNC(COLUMN(Z$2)/5)+2,FALSE)*SUMIFS('IEA-MethaneAbatement'!$N:$N,'IEA-MethaneAbatement'!$O:$O,"&lt;"&amp;$B57,'IEA-MethaneAbatement'!$O:$O,"&gt;="&amp;$A57,'IEA-MethaneAbatement'!$M:$M,$D$1,'IEA-MethaneAbatement'!$B:$B,'Country Selector'!$A$2)))*(1+INDEX('EPA to IEA Scaling'!$F$8:$AO$8,,MATCH(Z$2,'EPA to IEA Scaling'!$F$1:$AO$1,0)))</f>
        <v>0</v>
      </c>
      <c r="AA57" cm="1">
        <f t="array" ref="AA57">((VLOOKUP($B$1,'Multipliers and Adjustments'!$A$70:$I$86,TRUNC(COLUMN(AA$2)/5)+2,FALSE)*SUMIFS('IEA-MethaneAbatement'!$N:$N,'IEA-MethaneAbatement'!$O:$O,"&lt;"&amp;$B57,'IEA-MethaneAbatement'!$O:$O,"&gt;="&amp;$A57,'IEA-MethaneAbatement'!$M:$M,$B$1,'IEA-MethaneAbatement'!$B:$B,'Country Selector'!$A$2)+VLOOKUP($C$1,'Multipliers and Adjustments'!$A$70:$I$86,TRUNC(COLUMN(AA$2)/5)+2,FALSE)*SUMIFS('IEA-MethaneAbatement'!$N:$N,'IEA-MethaneAbatement'!$O:$O,"&lt;"&amp;$B57,'IEA-MethaneAbatement'!$O:$O,"&gt;="&amp;$A57,'IEA-MethaneAbatement'!$M:$M,$C$1,'IEA-MethaneAbatement'!$B:$B,'Country Selector'!$A$2)+VLOOKUP($D$1,'Multipliers and Adjustments'!$A$70:$I$86,TRUNC(COLUMN(AA$2)/5)+2,FALSE)*SUMIFS('IEA-MethaneAbatement'!$N:$N,'IEA-MethaneAbatement'!$O:$O,"&lt;"&amp;$B57,'IEA-MethaneAbatement'!$O:$O,"&gt;="&amp;$A57,'IEA-MethaneAbatement'!$M:$M,$D$1,'IEA-MethaneAbatement'!$B:$B,'Country Selector'!$A$2)))*(1+INDEX('EPA to IEA Scaling'!$F$8:$AO$8,,MATCH(AA$2,'EPA to IEA Scaling'!$F$1:$AO$1,0)))</f>
        <v>0</v>
      </c>
      <c r="AB57" s="31" cm="1">
        <f t="array" ref="AB57">((VLOOKUP($B$1,'Multipliers and Adjustments'!$A$70:$I$86,TRUNC(COLUMN(AB$2)/5)+2,FALSE)*SUMIFS('IEA-MethaneAbatement'!$N:$N,'IEA-MethaneAbatement'!$O:$O,"&lt;"&amp;$B57,'IEA-MethaneAbatement'!$O:$O,"&gt;="&amp;$A57,'IEA-MethaneAbatement'!$M:$M,$B$1,'IEA-MethaneAbatement'!$B:$B,'Country Selector'!$A$2)+VLOOKUP($C$1,'Multipliers and Adjustments'!$A$70:$I$86,TRUNC(COLUMN(AB$2)/5)+2,FALSE)*SUMIFS('IEA-MethaneAbatement'!$N:$N,'IEA-MethaneAbatement'!$O:$O,"&lt;"&amp;$B57,'IEA-MethaneAbatement'!$O:$O,"&gt;="&amp;$A57,'IEA-MethaneAbatement'!$M:$M,$C$1,'IEA-MethaneAbatement'!$B:$B,'Country Selector'!$A$2)+VLOOKUP($D$1,'Multipliers and Adjustments'!$A$70:$I$86,TRUNC(COLUMN(AB$2)/5)+2,FALSE)*SUMIFS('IEA-MethaneAbatement'!$N:$N,'IEA-MethaneAbatement'!$O:$O,"&lt;"&amp;$B57,'IEA-MethaneAbatement'!$O:$O,"&gt;="&amp;$A57,'IEA-MethaneAbatement'!$M:$M,$D$1,'IEA-MethaneAbatement'!$B:$B,'Country Selector'!$A$2)))*(1+INDEX('EPA to IEA Scaling'!$F$8:$AO$8,,MATCH(AB$2,'EPA to IEA Scaling'!$F$1:$AO$1,0)))</f>
        <v>0</v>
      </c>
      <c r="AC57" cm="1">
        <f t="array" ref="AC57">((VLOOKUP($B$1,'Multipliers and Adjustments'!$A$70:$I$86,TRUNC(COLUMN(AC$2)/5)+2,FALSE)*SUMIFS('IEA-MethaneAbatement'!$N:$N,'IEA-MethaneAbatement'!$O:$O,"&lt;"&amp;$B57,'IEA-MethaneAbatement'!$O:$O,"&gt;="&amp;$A57,'IEA-MethaneAbatement'!$M:$M,$B$1,'IEA-MethaneAbatement'!$B:$B,'Country Selector'!$A$2)+VLOOKUP($C$1,'Multipliers and Adjustments'!$A$70:$I$86,TRUNC(COLUMN(AC$2)/5)+2,FALSE)*SUMIFS('IEA-MethaneAbatement'!$N:$N,'IEA-MethaneAbatement'!$O:$O,"&lt;"&amp;$B57,'IEA-MethaneAbatement'!$O:$O,"&gt;="&amp;$A57,'IEA-MethaneAbatement'!$M:$M,$C$1,'IEA-MethaneAbatement'!$B:$B,'Country Selector'!$A$2)+VLOOKUP($D$1,'Multipliers and Adjustments'!$A$70:$I$86,TRUNC(COLUMN(AC$2)/5)+2,FALSE)*SUMIFS('IEA-MethaneAbatement'!$N:$N,'IEA-MethaneAbatement'!$O:$O,"&lt;"&amp;$B57,'IEA-MethaneAbatement'!$O:$O,"&gt;="&amp;$A57,'IEA-MethaneAbatement'!$M:$M,$D$1,'IEA-MethaneAbatement'!$B:$B,'Country Selector'!$A$2)))*(1+INDEX('EPA to IEA Scaling'!$F$8:$AO$8,,MATCH(AC$2,'EPA to IEA Scaling'!$F$1:$AO$1,0)))</f>
        <v>0</v>
      </c>
      <c r="AD57" cm="1">
        <f t="array" ref="AD57">((VLOOKUP($B$1,'Multipliers and Adjustments'!$A$70:$I$86,TRUNC(COLUMN(AD$2)/5)+2,FALSE)*SUMIFS('IEA-MethaneAbatement'!$N:$N,'IEA-MethaneAbatement'!$O:$O,"&lt;"&amp;$B57,'IEA-MethaneAbatement'!$O:$O,"&gt;="&amp;$A57,'IEA-MethaneAbatement'!$M:$M,$B$1,'IEA-MethaneAbatement'!$B:$B,'Country Selector'!$A$2)+VLOOKUP($C$1,'Multipliers and Adjustments'!$A$70:$I$86,TRUNC(COLUMN(AD$2)/5)+2,FALSE)*SUMIFS('IEA-MethaneAbatement'!$N:$N,'IEA-MethaneAbatement'!$O:$O,"&lt;"&amp;$B57,'IEA-MethaneAbatement'!$O:$O,"&gt;="&amp;$A57,'IEA-MethaneAbatement'!$M:$M,$C$1,'IEA-MethaneAbatement'!$B:$B,'Country Selector'!$A$2)+VLOOKUP($D$1,'Multipliers and Adjustments'!$A$70:$I$86,TRUNC(COLUMN(AD$2)/5)+2,FALSE)*SUMIFS('IEA-MethaneAbatement'!$N:$N,'IEA-MethaneAbatement'!$O:$O,"&lt;"&amp;$B57,'IEA-MethaneAbatement'!$O:$O,"&gt;="&amp;$A57,'IEA-MethaneAbatement'!$M:$M,$D$1,'IEA-MethaneAbatement'!$B:$B,'Country Selector'!$A$2)))*(1+INDEX('EPA to IEA Scaling'!$F$8:$AO$8,,MATCH(AD$2,'EPA to IEA Scaling'!$F$1:$AO$1,0)))</f>
        <v>0</v>
      </c>
      <c r="AE57" cm="1">
        <f t="array" ref="AE57">((VLOOKUP($B$1,'Multipliers and Adjustments'!$A$70:$I$86,TRUNC(COLUMN(AE$2)/5)+2,FALSE)*SUMIFS('IEA-MethaneAbatement'!$N:$N,'IEA-MethaneAbatement'!$O:$O,"&lt;"&amp;$B57,'IEA-MethaneAbatement'!$O:$O,"&gt;="&amp;$A57,'IEA-MethaneAbatement'!$M:$M,$B$1,'IEA-MethaneAbatement'!$B:$B,'Country Selector'!$A$2)+VLOOKUP($C$1,'Multipliers and Adjustments'!$A$70:$I$86,TRUNC(COLUMN(AE$2)/5)+2,FALSE)*SUMIFS('IEA-MethaneAbatement'!$N:$N,'IEA-MethaneAbatement'!$O:$O,"&lt;"&amp;$B57,'IEA-MethaneAbatement'!$O:$O,"&gt;="&amp;$A57,'IEA-MethaneAbatement'!$M:$M,$C$1,'IEA-MethaneAbatement'!$B:$B,'Country Selector'!$A$2)+VLOOKUP($D$1,'Multipliers and Adjustments'!$A$70:$I$86,TRUNC(COLUMN(AE$2)/5)+2,FALSE)*SUMIFS('IEA-MethaneAbatement'!$N:$N,'IEA-MethaneAbatement'!$O:$O,"&lt;"&amp;$B57,'IEA-MethaneAbatement'!$O:$O,"&gt;="&amp;$A57,'IEA-MethaneAbatement'!$M:$M,$D$1,'IEA-MethaneAbatement'!$B:$B,'Country Selector'!$A$2)))*(1+INDEX('EPA to IEA Scaling'!$F$8:$AO$8,,MATCH(AE$2,'EPA to IEA Scaling'!$F$1:$AO$1,0)))</f>
        <v>0</v>
      </c>
      <c r="AF57" cm="1">
        <f t="array" ref="AF57">((VLOOKUP($B$1,'Multipliers and Adjustments'!$A$70:$I$86,TRUNC(COLUMN(AF$2)/5)+2,FALSE)*SUMIFS('IEA-MethaneAbatement'!$N:$N,'IEA-MethaneAbatement'!$O:$O,"&lt;"&amp;$B57,'IEA-MethaneAbatement'!$O:$O,"&gt;="&amp;$A57,'IEA-MethaneAbatement'!$M:$M,$B$1,'IEA-MethaneAbatement'!$B:$B,'Country Selector'!$A$2)+VLOOKUP($C$1,'Multipliers and Adjustments'!$A$70:$I$86,TRUNC(COLUMN(AF$2)/5)+2,FALSE)*SUMIFS('IEA-MethaneAbatement'!$N:$N,'IEA-MethaneAbatement'!$O:$O,"&lt;"&amp;$B57,'IEA-MethaneAbatement'!$O:$O,"&gt;="&amp;$A57,'IEA-MethaneAbatement'!$M:$M,$C$1,'IEA-MethaneAbatement'!$B:$B,'Country Selector'!$A$2)+VLOOKUP($D$1,'Multipliers and Adjustments'!$A$70:$I$86,TRUNC(COLUMN(AF$2)/5)+2,FALSE)*SUMIFS('IEA-MethaneAbatement'!$N:$N,'IEA-MethaneAbatement'!$O:$O,"&lt;"&amp;$B57,'IEA-MethaneAbatement'!$O:$O,"&gt;="&amp;$A57,'IEA-MethaneAbatement'!$M:$M,$D$1,'IEA-MethaneAbatement'!$B:$B,'Country Selector'!$A$2)))*(1+INDEX('EPA to IEA Scaling'!$F$8:$AO$8,,MATCH(AF$2,'EPA to IEA Scaling'!$F$1:$AO$1,0)))</f>
        <v>0</v>
      </c>
      <c r="AG57" s="31" cm="1">
        <f t="array" ref="AG57">((VLOOKUP($B$1,'Multipliers and Adjustments'!$A$70:$I$86,TRUNC(COLUMN(AG$2)/5)+2,FALSE)*SUMIFS('IEA-MethaneAbatement'!$N:$N,'IEA-MethaneAbatement'!$O:$O,"&lt;"&amp;$B57,'IEA-MethaneAbatement'!$O:$O,"&gt;="&amp;$A57,'IEA-MethaneAbatement'!$M:$M,$B$1,'IEA-MethaneAbatement'!$B:$B,'Country Selector'!$A$2)+VLOOKUP($C$1,'Multipliers and Adjustments'!$A$70:$I$86,TRUNC(COLUMN(AG$2)/5)+2,FALSE)*SUMIFS('IEA-MethaneAbatement'!$N:$N,'IEA-MethaneAbatement'!$O:$O,"&lt;"&amp;$B57,'IEA-MethaneAbatement'!$O:$O,"&gt;="&amp;$A57,'IEA-MethaneAbatement'!$M:$M,$C$1,'IEA-MethaneAbatement'!$B:$B,'Country Selector'!$A$2)+VLOOKUP($D$1,'Multipliers and Adjustments'!$A$70:$I$86,TRUNC(COLUMN(AG$2)/5)+2,FALSE)*SUMIFS('IEA-MethaneAbatement'!$N:$N,'IEA-MethaneAbatement'!$O:$O,"&lt;"&amp;$B57,'IEA-MethaneAbatement'!$O:$O,"&gt;="&amp;$A57,'IEA-MethaneAbatement'!$M:$M,$D$1,'IEA-MethaneAbatement'!$B:$B,'Country Selector'!$A$2)))*(1+INDEX('EPA to IEA Scaling'!$F$8:$AO$8,,MATCH(AG$2,'EPA to IEA Scaling'!$F$1:$AO$1,0)))</f>
        <v>0</v>
      </c>
      <c r="AH57" cm="1">
        <f t="array" ref="AH57">((VLOOKUP($B$1,'Multipliers and Adjustments'!$A$70:$I$86,TRUNC(COLUMN(AH$2)/5)+2,FALSE)*SUMIFS('IEA-MethaneAbatement'!$N:$N,'IEA-MethaneAbatement'!$O:$O,"&lt;"&amp;$B57,'IEA-MethaneAbatement'!$O:$O,"&gt;="&amp;$A57,'IEA-MethaneAbatement'!$M:$M,$B$1,'IEA-MethaneAbatement'!$B:$B,'Country Selector'!$A$2)+VLOOKUP($C$1,'Multipliers and Adjustments'!$A$70:$I$86,TRUNC(COLUMN(AH$2)/5)+2,FALSE)*SUMIFS('IEA-MethaneAbatement'!$N:$N,'IEA-MethaneAbatement'!$O:$O,"&lt;"&amp;$B57,'IEA-MethaneAbatement'!$O:$O,"&gt;="&amp;$A57,'IEA-MethaneAbatement'!$M:$M,$C$1,'IEA-MethaneAbatement'!$B:$B,'Country Selector'!$A$2)+VLOOKUP($D$1,'Multipliers and Adjustments'!$A$70:$I$86,TRUNC(COLUMN(AH$2)/5)+2,FALSE)*SUMIFS('IEA-MethaneAbatement'!$N:$N,'IEA-MethaneAbatement'!$O:$O,"&lt;"&amp;$B57,'IEA-MethaneAbatement'!$O:$O,"&gt;="&amp;$A57,'IEA-MethaneAbatement'!$M:$M,$D$1,'IEA-MethaneAbatement'!$B:$B,'Country Selector'!$A$2)))*(1+INDEX('EPA to IEA Scaling'!$F$8:$AO$8,,MATCH(AH$2,'EPA to IEA Scaling'!$F$1:$AO$1,0)))</f>
        <v>0</v>
      </c>
      <c r="AI57" cm="1">
        <f t="array" ref="AI57">((VLOOKUP($B$1,'Multipliers and Adjustments'!$A$70:$I$86,TRUNC(COLUMN(AI$2)/5)+2,FALSE)*SUMIFS('IEA-MethaneAbatement'!$N:$N,'IEA-MethaneAbatement'!$O:$O,"&lt;"&amp;$B57,'IEA-MethaneAbatement'!$O:$O,"&gt;="&amp;$A57,'IEA-MethaneAbatement'!$M:$M,$B$1,'IEA-MethaneAbatement'!$B:$B,'Country Selector'!$A$2)+VLOOKUP($C$1,'Multipliers and Adjustments'!$A$70:$I$86,TRUNC(COLUMN(AI$2)/5)+2,FALSE)*SUMIFS('IEA-MethaneAbatement'!$N:$N,'IEA-MethaneAbatement'!$O:$O,"&lt;"&amp;$B57,'IEA-MethaneAbatement'!$O:$O,"&gt;="&amp;$A57,'IEA-MethaneAbatement'!$M:$M,$C$1,'IEA-MethaneAbatement'!$B:$B,'Country Selector'!$A$2)+VLOOKUP($D$1,'Multipliers and Adjustments'!$A$70:$I$86,TRUNC(COLUMN(AI$2)/5)+2,FALSE)*SUMIFS('IEA-MethaneAbatement'!$N:$N,'IEA-MethaneAbatement'!$O:$O,"&lt;"&amp;$B57,'IEA-MethaneAbatement'!$O:$O,"&gt;="&amp;$A57,'IEA-MethaneAbatement'!$M:$M,$D$1,'IEA-MethaneAbatement'!$B:$B,'Country Selector'!$A$2)))*(1+INDEX('EPA to IEA Scaling'!$F$8:$AO$8,,MATCH(AI$2,'EPA to IEA Scaling'!$F$1:$AO$1,0)))</f>
        <v>0</v>
      </c>
      <c r="AJ57" cm="1">
        <f t="array" ref="AJ57">((VLOOKUP($B$1,'Multipliers and Adjustments'!$A$70:$I$86,TRUNC(COLUMN(AJ$2)/5)+2,FALSE)*SUMIFS('IEA-MethaneAbatement'!$N:$N,'IEA-MethaneAbatement'!$O:$O,"&lt;"&amp;$B57,'IEA-MethaneAbatement'!$O:$O,"&gt;="&amp;$A57,'IEA-MethaneAbatement'!$M:$M,$B$1,'IEA-MethaneAbatement'!$B:$B,'Country Selector'!$A$2)+VLOOKUP($C$1,'Multipliers and Adjustments'!$A$70:$I$86,TRUNC(COLUMN(AJ$2)/5)+2,FALSE)*SUMIFS('IEA-MethaneAbatement'!$N:$N,'IEA-MethaneAbatement'!$O:$O,"&lt;"&amp;$B57,'IEA-MethaneAbatement'!$O:$O,"&gt;="&amp;$A57,'IEA-MethaneAbatement'!$M:$M,$C$1,'IEA-MethaneAbatement'!$B:$B,'Country Selector'!$A$2)+VLOOKUP($D$1,'Multipliers and Adjustments'!$A$70:$I$86,TRUNC(COLUMN(AJ$2)/5)+2,FALSE)*SUMIFS('IEA-MethaneAbatement'!$N:$N,'IEA-MethaneAbatement'!$O:$O,"&lt;"&amp;$B57,'IEA-MethaneAbatement'!$O:$O,"&gt;="&amp;$A57,'IEA-MethaneAbatement'!$M:$M,$D$1,'IEA-MethaneAbatement'!$B:$B,'Country Selector'!$A$2)))*(1+INDEX('EPA to IEA Scaling'!$F$8:$AO$8,,MATCH(AJ$2,'EPA to IEA Scaling'!$F$1:$AO$1,0)))</f>
        <v>0</v>
      </c>
      <c r="AK57" cm="1">
        <f t="array" ref="AK57">((VLOOKUP($B$1,'Multipliers and Adjustments'!$A$70:$I$86,TRUNC(COLUMN(AK$2)/5)+2,FALSE)*SUMIFS('IEA-MethaneAbatement'!$N:$N,'IEA-MethaneAbatement'!$O:$O,"&lt;"&amp;$B57,'IEA-MethaneAbatement'!$O:$O,"&gt;="&amp;$A57,'IEA-MethaneAbatement'!$M:$M,$B$1,'IEA-MethaneAbatement'!$B:$B,'Country Selector'!$A$2)+VLOOKUP($C$1,'Multipliers and Adjustments'!$A$70:$I$86,TRUNC(COLUMN(AK$2)/5)+2,FALSE)*SUMIFS('IEA-MethaneAbatement'!$N:$N,'IEA-MethaneAbatement'!$O:$O,"&lt;"&amp;$B57,'IEA-MethaneAbatement'!$O:$O,"&gt;="&amp;$A57,'IEA-MethaneAbatement'!$M:$M,$C$1,'IEA-MethaneAbatement'!$B:$B,'Country Selector'!$A$2)+VLOOKUP($D$1,'Multipliers and Adjustments'!$A$70:$I$86,TRUNC(COLUMN(AK$2)/5)+2,FALSE)*SUMIFS('IEA-MethaneAbatement'!$N:$N,'IEA-MethaneAbatement'!$O:$O,"&lt;"&amp;$B57,'IEA-MethaneAbatement'!$O:$O,"&gt;="&amp;$A57,'IEA-MethaneAbatement'!$M:$M,$D$1,'IEA-MethaneAbatement'!$B:$B,'Country Selector'!$A$2)))*(1+INDEX('EPA to IEA Scaling'!$F$8:$AO$8,,MATCH(AK$2,'EPA to IEA Scaling'!$F$1:$AO$1,0)))</f>
        <v>0</v>
      </c>
      <c r="AL57" s="31" cm="1">
        <f t="array" ref="AL57">((VLOOKUP($B$1,'Multipliers and Adjustments'!$A$70:$I$86,TRUNC(COLUMN(AL$2)/5)+2,FALSE)*SUMIFS('IEA-MethaneAbatement'!$N:$N,'IEA-MethaneAbatement'!$O:$O,"&lt;"&amp;$B57,'IEA-MethaneAbatement'!$O:$O,"&gt;="&amp;$A57,'IEA-MethaneAbatement'!$M:$M,$B$1,'IEA-MethaneAbatement'!$B:$B,'Country Selector'!$A$2)+VLOOKUP($C$1,'Multipliers and Adjustments'!$A$70:$I$86,TRUNC(COLUMN(AL$2)/5)+2,FALSE)*SUMIFS('IEA-MethaneAbatement'!$N:$N,'IEA-MethaneAbatement'!$O:$O,"&lt;"&amp;$B57,'IEA-MethaneAbatement'!$O:$O,"&gt;="&amp;$A57,'IEA-MethaneAbatement'!$M:$M,$C$1,'IEA-MethaneAbatement'!$B:$B,'Country Selector'!$A$2)+VLOOKUP($D$1,'Multipliers and Adjustments'!$A$70:$I$86,TRUNC(COLUMN(AL$2)/5)+2,FALSE)*SUMIFS('IEA-MethaneAbatement'!$N:$N,'IEA-MethaneAbatement'!$O:$O,"&lt;"&amp;$B57,'IEA-MethaneAbatement'!$O:$O,"&gt;="&amp;$A57,'IEA-MethaneAbatement'!$M:$M,$D$1,'IEA-MethaneAbatement'!$B:$B,'Country Selector'!$A$2)))*(1+INDEX('EPA to IEA Scaling'!$F$8:$AO$8,,MATCH(AL$2,'EPA to IEA Scaling'!$F$1:$AO$1,0)))</f>
        <v>0</v>
      </c>
    </row>
    <row r="58" spans="1:38" x14ac:dyDescent="0.45">
      <c r="A58" s="12">
        <f t="shared" si="1"/>
        <v>750</v>
      </c>
      <c r="B58" s="11">
        <f t="shared" si="0"/>
        <v>800</v>
      </c>
      <c r="C58" s="31" cm="1">
        <f t="array" ref="C58">((VLOOKUP($B$1,'Multipliers and Adjustments'!$A$70:$I$86,TRUNC(COLUMN(C$2)/5)+2,FALSE)*SUMIFS('IEA-MethaneAbatement'!$N:$N,'IEA-MethaneAbatement'!$O:$O,"&lt;"&amp;$B58,'IEA-MethaneAbatement'!$O:$O,"&gt;="&amp;$A58,'IEA-MethaneAbatement'!$M:$M,$B$1,'IEA-MethaneAbatement'!$B:$B,'Country Selector'!$A$2)+VLOOKUP($C$1,'Multipliers and Adjustments'!$A$70:$I$86,TRUNC(COLUMN(C$2)/5)+2,FALSE)*SUMIFS('IEA-MethaneAbatement'!$N:$N,'IEA-MethaneAbatement'!$O:$O,"&lt;"&amp;$B58,'IEA-MethaneAbatement'!$O:$O,"&gt;="&amp;$A58,'IEA-MethaneAbatement'!$M:$M,$C$1,'IEA-MethaneAbatement'!$B:$B,'Country Selector'!$A$2)+VLOOKUP($D$1,'Multipliers and Adjustments'!$A$70:$I$86,TRUNC(COLUMN(C$2)/5)+2,FALSE)*SUMIFS('IEA-MethaneAbatement'!$N:$N,'IEA-MethaneAbatement'!$O:$O,"&lt;"&amp;$B58,'IEA-MethaneAbatement'!$O:$O,"&gt;="&amp;$A58,'IEA-MethaneAbatement'!$M:$M,$D$1,'IEA-MethaneAbatement'!$B:$B,'Country Selector'!$A$2)))*(1+INDEX('EPA to IEA Scaling'!$F$8:$AO$8,,MATCH(C$2,'EPA to IEA Scaling'!$F$1:$AO$1,0)))</f>
        <v>0</v>
      </c>
      <c r="D58" cm="1">
        <f t="array" ref="D58">((VLOOKUP($B$1,'Multipliers and Adjustments'!$A$70:$I$86,TRUNC(COLUMN(D$2)/5)+2,FALSE)*SUMIFS('IEA-MethaneAbatement'!$N:$N,'IEA-MethaneAbatement'!$O:$O,"&lt;"&amp;$B58,'IEA-MethaneAbatement'!$O:$O,"&gt;="&amp;$A58,'IEA-MethaneAbatement'!$M:$M,$B$1,'IEA-MethaneAbatement'!$B:$B,'Country Selector'!$A$2)+VLOOKUP($C$1,'Multipliers and Adjustments'!$A$70:$I$86,TRUNC(COLUMN(D$2)/5)+2,FALSE)*SUMIFS('IEA-MethaneAbatement'!$N:$N,'IEA-MethaneAbatement'!$O:$O,"&lt;"&amp;$B58,'IEA-MethaneAbatement'!$O:$O,"&gt;="&amp;$A58,'IEA-MethaneAbatement'!$M:$M,$C$1,'IEA-MethaneAbatement'!$B:$B,'Country Selector'!$A$2)+VLOOKUP($D$1,'Multipliers and Adjustments'!$A$70:$I$86,TRUNC(COLUMN(D$2)/5)+2,FALSE)*SUMIFS('IEA-MethaneAbatement'!$N:$N,'IEA-MethaneAbatement'!$O:$O,"&lt;"&amp;$B58,'IEA-MethaneAbatement'!$O:$O,"&gt;="&amp;$A58,'IEA-MethaneAbatement'!$M:$M,$D$1,'IEA-MethaneAbatement'!$B:$B,'Country Selector'!$A$2)))*(1+INDEX('EPA to IEA Scaling'!$F$8:$AO$8,,MATCH(D$2,'EPA to IEA Scaling'!$F$1:$AO$1,0)))</f>
        <v>0</v>
      </c>
      <c r="E58" cm="1">
        <f t="array" ref="E58">((VLOOKUP($B$1,'Multipliers and Adjustments'!$A$70:$I$86,TRUNC(COLUMN(E$2)/5)+2,FALSE)*SUMIFS('IEA-MethaneAbatement'!$N:$N,'IEA-MethaneAbatement'!$O:$O,"&lt;"&amp;$B58,'IEA-MethaneAbatement'!$O:$O,"&gt;="&amp;$A58,'IEA-MethaneAbatement'!$M:$M,$B$1,'IEA-MethaneAbatement'!$B:$B,'Country Selector'!$A$2)+VLOOKUP($C$1,'Multipliers and Adjustments'!$A$70:$I$86,TRUNC(COLUMN(E$2)/5)+2,FALSE)*SUMIFS('IEA-MethaneAbatement'!$N:$N,'IEA-MethaneAbatement'!$O:$O,"&lt;"&amp;$B58,'IEA-MethaneAbatement'!$O:$O,"&gt;="&amp;$A58,'IEA-MethaneAbatement'!$M:$M,$C$1,'IEA-MethaneAbatement'!$B:$B,'Country Selector'!$A$2)+VLOOKUP($D$1,'Multipliers and Adjustments'!$A$70:$I$86,TRUNC(COLUMN(E$2)/5)+2,FALSE)*SUMIFS('IEA-MethaneAbatement'!$N:$N,'IEA-MethaneAbatement'!$O:$O,"&lt;"&amp;$B58,'IEA-MethaneAbatement'!$O:$O,"&gt;="&amp;$A58,'IEA-MethaneAbatement'!$M:$M,$D$1,'IEA-MethaneAbatement'!$B:$B,'Country Selector'!$A$2)))*(1+INDEX('EPA to IEA Scaling'!$F$8:$AO$8,,MATCH(E$2,'EPA to IEA Scaling'!$F$1:$AO$1,0)))</f>
        <v>0</v>
      </c>
      <c r="F58" cm="1">
        <f t="array" ref="F58">((VLOOKUP($B$1,'Multipliers and Adjustments'!$A$70:$I$86,TRUNC(COLUMN(F$2)/5)+2,FALSE)*SUMIFS('IEA-MethaneAbatement'!$N:$N,'IEA-MethaneAbatement'!$O:$O,"&lt;"&amp;$B58,'IEA-MethaneAbatement'!$O:$O,"&gt;="&amp;$A58,'IEA-MethaneAbatement'!$M:$M,$B$1,'IEA-MethaneAbatement'!$B:$B,'Country Selector'!$A$2)+VLOOKUP($C$1,'Multipliers and Adjustments'!$A$70:$I$86,TRUNC(COLUMN(F$2)/5)+2,FALSE)*SUMIFS('IEA-MethaneAbatement'!$N:$N,'IEA-MethaneAbatement'!$O:$O,"&lt;"&amp;$B58,'IEA-MethaneAbatement'!$O:$O,"&gt;="&amp;$A58,'IEA-MethaneAbatement'!$M:$M,$C$1,'IEA-MethaneAbatement'!$B:$B,'Country Selector'!$A$2)+VLOOKUP($D$1,'Multipliers and Adjustments'!$A$70:$I$86,TRUNC(COLUMN(F$2)/5)+2,FALSE)*SUMIFS('IEA-MethaneAbatement'!$N:$N,'IEA-MethaneAbatement'!$O:$O,"&lt;"&amp;$B58,'IEA-MethaneAbatement'!$O:$O,"&gt;="&amp;$A58,'IEA-MethaneAbatement'!$M:$M,$D$1,'IEA-MethaneAbatement'!$B:$B,'Country Selector'!$A$2)))*(1+INDEX('EPA to IEA Scaling'!$F$8:$AO$8,,MATCH(F$2,'EPA to IEA Scaling'!$F$1:$AO$1,0)))</f>
        <v>0</v>
      </c>
      <c r="G58" cm="1">
        <f t="array" ref="G58">((VLOOKUP($B$1,'Multipliers and Adjustments'!$A$70:$I$86,TRUNC(COLUMN(G$2)/5)+2,FALSE)*SUMIFS('IEA-MethaneAbatement'!$N:$N,'IEA-MethaneAbatement'!$O:$O,"&lt;"&amp;$B58,'IEA-MethaneAbatement'!$O:$O,"&gt;="&amp;$A58,'IEA-MethaneAbatement'!$M:$M,$B$1,'IEA-MethaneAbatement'!$B:$B,'Country Selector'!$A$2)+VLOOKUP($C$1,'Multipliers and Adjustments'!$A$70:$I$86,TRUNC(COLUMN(G$2)/5)+2,FALSE)*SUMIFS('IEA-MethaneAbatement'!$N:$N,'IEA-MethaneAbatement'!$O:$O,"&lt;"&amp;$B58,'IEA-MethaneAbatement'!$O:$O,"&gt;="&amp;$A58,'IEA-MethaneAbatement'!$M:$M,$C$1,'IEA-MethaneAbatement'!$B:$B,'Country Selector'!$A$2)+VLOOKUP($D$1,'Multipliers and Adjustments'!$A$70:$I$86,TRUNC(COLUMN(G$2)/5)+2,FALSE)*SUMIFS('IEA-MethaneAbatement'!$N:$N,'IEA-MethaneAbatement'!$O:$O,"&lt;"&amp;$B58,'IEA-MethaneAbatement'!$O:$O,"&gt;="&amp;$A58,'IEA-MethaneAbatement'!$M:$M,$D$1,'IEA-MethaneAbatement'!$B:$B,'Country Selector'!$A$2)))*(1+INDEX('EPA to IEA Scaling'!$F$8:$AO$8,,MATCH(G$2,'EPA to IEA Scaling'!$F$1:$AO$1,0)))</f>
        <v>0</v>
      </c>
      <c r="H58" s="31" cm="1">
        <f t="array" ref="H58">((VLOOKUP($B$1,'Multipliers and Adjustments'!$A$70:$I$86,TRUNC(COLUMN(H$2)/5)+2,FALSE)*SUMIFS('IEA-MethaneAbatement'!$N:$N,'IEA-MethaneAbatement'!$O:$O,"&lt;"&amp;$B58,'IEA-MethaneAbatement'!$O:$O,"&gt;="&amp;$A58,'IEA-MethaneAbatement'!$M:$M,$B$1,'IEA-MethaneAbatement'!$B:$B,'Country Selector'!$A$2)+VLOOKUP($C$1,'Multipliers and Adjustments'!$A$70:$I$86,TRUNC(COLUMN(H$2)/5)+2,FALSE)*SUMIFS('IEA-MethaneAbatement'!$N:$N,'IEA-MethaneAbatement'!$O:$O,"&lt;"&amp;$B58,'IEA-MethaneAbatement'!$O:$O,"&gt;="&amp;$A58,'IEA-MethaneAbatement'!$M:$M,$C$1,'IEA-MethaneAbatement'!$B:$B,'Country Selector'!$A$2)+VLOOKUP($D$1,'Multipliers and Adjustments'!$A$70:$I$86,TRUNC(COLUMN(H$2)/5)+2,FALSE)*SUMIFS('IEA-MethaneAbatement'!$N:$N,'IEA-MethaneAbatement'!$O:$O,"&lt;"&amp;$B58,'IEA-MethaneAbatement'!$O:$O,"&gt;="&amp;$A58,'IEA-MethaneAbatement'!$M:$M,$D$1,'IEA-MethaneAbatement'!$B:$B,'Country Selector'!$A$2)))*(1+INDEX('EPA to IEA Scaling'!$F$8:$AO$8,,MATCH(H$2,'EPA to IEA Scaling'!$F$1:$AO$1,0)))</f>
        <v>0</v>
      </c>
      <c r="I58" cm="1">
        <f t="array" ref="I58">((VLOOKUP($B$1,'Multipliers and Adjustments'!$A$70:$I$86,TRUNC(COLUMN(I$2)/5)+2,FALSE)*SUMIFS('IEA-MethaneAbatement'!$N:$N,'IEA-MethaneAbatement'!$O:$O,"&lt;"&amp;$B58,'IEA-MethaneAbatement'!$O:$O,"&gt;="&amp;$A58,'IEA-MethaneAbatement'!$M:$M,$B$1,'IEA-MethaneAbatement'!$B:$B,'Country Selector'!$A$2)+VLOOKUP($C$1,'Multipliers and Adjustments'!$A$70:$I$86,TRUNC(COLUMN(I$2)/5)+2,FALSE)*SUMIFS('IEA-MethaneAbatement'!$N:$N,'IEA-MethaneAbatement'!$O:$O,"&lt;"&amp;$B58,'IEA-MethaneAbatement'!$O:$O,"&gt;="&amp;$A58,'IEA-MethaneAbatement'!$M:$M,$C$1,'IEA-MethaneAbatement'!$B:$B,'Country Selector'!$A$2)+VLOOKUP($D$1,'Multipliers and Adjustments'!$A$70:$I$86,TRUNC(COLUMN(I$2)/5)+2,FALSE)*SUMIFS('IEA-MethaneAbatement'!$N:$N,'IEA-MethaneAbatement'!$O:$O,"&lt;"&amp;$B58,'IEA-MethaneAbatement'!$O:$O,"&gt;="&amp;$A58,'IEA-MethaneAbatement'!$M:$M,$D$1,'IEA-MethaneAbatement'!$B:$B,'Country Selector'!$A$2)))*(1+INDEX('EPA to IEA Scaling'!$F$8:$AO$8,,MATCH(I$2,'EPA to IEA Scaling'!$F$1:$AO$1,0)))</f>
        <v>0</v>
      </c>
      <c r="J58" cm="1">
        <f t="array" ref="J58">((VLOOKUP($B$1,'Multipliers and Adjustments'!$A$70:$I$86,TRUNC(COLUMN(J$2)/5)+2,FALSE)*SUMIFS('IEA-MethaneAbatement'!$N:$N,'IEA-MethaneAbatement'!$O:$O,"&lt;"&amp;$B58,'IEA-MethaneAbatement'!$O:$O,"&gt;="&amp;$A58,'IEA-MethaneAbatement'!$M:$M,$B$1,'IEA-MethaneAbatement'!$B:$B,'Country Selector'!$A$2)+VLOOKUP($C$1,'Multipliers and Adjustments'!$A$70:$I$86,TRUNC(COLUMN(J$2)/5)+2,FALSE)*SUMIFS('IEA-MethaneAbatement'!$N:$N,'IEA-MethaneAbatement'!$O:$O,"&lt;"&amp;$B58,'IEA-MethaneAbatement'!$O:$O,"&gt;="&amp;$A58,'IEA-MethaneAbatement'!$M:$M,$C$1,'IEA-MethaneAbatement'!$B:$B,'Country Selector'!$A$2)+VLOOKUP($D$1,'Multipliers and Adjustments'!$A$70:$I$86,TRUNC(COLUMN(J$2)/5)+2,FALSE)*SUMIFS('IEA-MethaneAbatement'!$N:$N,'IEA-MethaneAbatement'!$O:$O,"&lt;"&amp;$B58,'IEA-MethaneAbatement'!$O:$O,"&gt;="&amp;$A58,'IEA-MethaneAbatement'!$M:$M,$D$1,'IEA-MethaneAbatement'!$B:$B,'Country Selector'!$A$2)))*(1+INDEX('EPA to IEA Scaling'!$F$8:$AO$8,,MATCH(J$2,'EPA to IEA Scaling'!$F$1:$AO$1,0)))</f>
        <v>0</v>
      </c>
      <c r="K58" cm="1">
        <f t="array" ref="K58">((VLOOKUP($B$1,'Multipliers and Adjustments'!$A$70:$I$86,TRUNC(COLUMN(K$2)/5)+2,FALSE)*SUMIFS('IEA-MethaneAbatement'!$N:$N,'IEA-MethaneAbatement'!$O:$O,"&lt;"&amp;$B58,'IEA-MethaneAbatement'!$O:$O,"&gt;="&amp;$A58,'IEA-MethaneAbatement'!$M:$M,$B$1,'IEA-MethaneAbatement'!$B:$B,'Country Selector'!$A$2)+VLOOKUP($C$1,'Multipliers and Adjustments'!$A$70:$I$86,TRUNC(COLUMN(K$2)/5)+2,FALSE)*SUMIFS('IEA-MethaneAbatement'!$N:$N,'IEA-MethaneAbatement'!$O:$O,"&lt;"&amp;$B58,'IEA-MethaneAbatement'!$O:$O,"&gt;="&amp;$A58,'IEA-MethaneAbatement'!$M:$M,$C$1,'IEA-MethaneAbatement'!$B:$B,'Country Selector'!$A$2)+VLOOKUP($D$1,'Multipliers and Adjustments'!$A$70:$I$86,TRUNC(COLUMN(K$2)/5)+2,FALSE)*SUMIFS('IEA-MethaneAbatement'!$N:$N,'IEA-MethaneAbatement'!$O:$O,"&lt;"&amp;$B58,'IEA-MethaneAbatement'!$O:$O,"&gt;="&amp;$A58,'IEA-MethaneAbatement'!$M:$M,$D$1,'IEA-MethaneAbatement'!$B:$B,'Country Selector'!$A$2)))*(1+INDEX('EPA to IEA Scaling'!$F$8:$AO$8,,MATCH(K$2,'EPA to IEA Scaling'!$F$1:$AO$1,0)))</f>
        <v>0</v>
      </c>
      <c r="L58" cm="1">
        <f t="array" ref="L58">((VLOOKUP($B$1,'Multipliers and Adjustments'!$A$70:$I$86,TRUNC(COLUMN(L$2)/5)+2,FALSE)*SUMIFS('IEA-MethaneAbatement'!$N:$N,'IEA-MethaneAbatement'!$O:$O,"&lt;"&amp;$B58,'IEA-MethaneAbatement'!$O:$O,"&gt;="&amp;$A58,'IEA-MethaneAbatement'!$M:$M,$B$1,'IEA-MethaneAbatement'!$B:$B,'Country Selector'!$A$2)+VLOOKUP($C$1,'Multipliers and Adjustments'!$A$70:$I$86,TRUNC(COLUMN(L$2)/5)+2,FALSE)*SUMIFS('IEA-MethaneAbatement'!$N:$N,'IEA-MethaneAbatement'!$O:$O,"&lt;"&amp;$B58,'IEA-MethaneAbatement'!$O:$O,"&gt;="&amp;$A58,'IEA-MethaneAbatement'!$M:$M,$C$1,'IEA-MethaneAbatement'!$B:$B,'Country Selector'!$A$2)+VLOOKUP($D$1,'Multipliers and Adjustments'!$A$70:$I$86,TRUNC(COLUMN(L$2)/5)+2,FALSE)*SUMIFS('IEA-MethaneAbatement'!$N:$N,'IEA-MethaneAbatement'!$O:$O,"&lt;"&amp;$B58,'IEA-MethaneAbatement'!$O:$O,"&gt;="&amp;$A58,'IEA-MethaneAbatement'!$M:$M,$D$1,'IEA-MethaneAbatement'!$B:$B,'Country Selector'!$A$2)))*(1+INDEX('EPA to IEA Scaling'!$F$8:$AO$8,,MATCH(L$2,'EPA to IEA Scaling'!$F$1:$AO$1,0)))</f>
        <v>0</v>
      </c>
      <c r="M58" s="31" cm="1">
        <f t="array" ref="M58">((VLOOKUP($B$1,'Multipliers and Adjustments'!$A$70:$I$86,TRUNC(COLUMN(M$2)/5)+2,FALSE)*SUMIFS('IEA-MethaneAbatement'!$N:$N,'IEA-MethaneAbatement'!$O:$O,"&lt;"&amp;$B58,'IEA-MethaneAbatement'!$O:$O,"&gt;="&amp;$A58,'IEA-MethaneAbatement'!$M:$M,$B$1,'IEA-MethaneAbatement'!$B:$B,'Country Selector'!$A$2)+VLOOKUP($C$1,'Multipliers and Adjustments'!$A$70:$I$86,TRUNC(COLUMN(M$2)/5)+2,FALSE)*SUMIFS('IEA-MethaneAbatement'!$N:$N,'IEA-MethaneAbatement'!$O:$O,"&lt;"&amp;$B58,'IEA-MethaneAbatement'!$O:$O,"&gt;="&amp;$A58,'IEA-MethaneAbatement'!$M:$M,$C$1,'IEA-MethaneAbatement'!$B:$B,'Country Selector'!$A$2)+VLOOKUP($D$1,'Multipliers and Adjustments'!$A$70:$I$86,TRUNC(COLUMN(M$2)/5)+2,FALSE)*SUMIFS('IEA-MethaneAbatement'!$N:$N,'IEA-MethaneAbatement'!$O:$O,"&lt;"&amp;$B58,'IEA-MethaneAbatement'!$O:$O,"&gt;="&amp;$A58,'IEA-MethaneAbatement'!$M:$M,$D$1,'IEA-MethaneAbatement'!$B:$B,'Country Selector'!$A$2)))*(1+INDEX('EPA to IEA Scaling'!$F$8:$AO$8,,MATCH(M$2,'EPA to IEA Scaling'!$F$1:$AO$1,0)))</f>
        <v>0</v>
      </c>
      <c r="N58" cm="1">
        <f t="array" ref="N58">((VLOOKUP($B$1,'Multipliers and Adjustments'!$A$70:$I$86,TRUNC(COLUMN(N$2)/5)+2,FALSE)*SUMIFS('IEA-MethaneAbatement'!$N:$N,'IEA-MethaneAbatement'!$O:$O,"&lt;"&amp;$B58,'IEA-MethaneAbatement'!$O:$O,"&gt;="&amp;$A58,'IEA-MethaneAbatement'!$M:$M,$B$1,'IEA-MethaneAbatement'!$B:$B,'Country Selector'!$A$2)+VLOOKUP($C$1,'Multipliers and Adjustments'!$A$70:$I$86,TRUNC(COLUMN(N$2)/5)+2,FALSE)*SUMIFS('IEA-MethaneAbatement'!$N:$N,'IEA-MethaneAbatement'!$O:$O,"&lt;"&amp;$B58,'IEA-MethaneAbatement'!$O:$O,"&gt;="&amp;$A58,'IEA-MethaneAbatement'!$M:$M,$C$1,'IEA-MethaneAbatement'!$B:$B,'Country Selector'!$A$2)+VLOOKUP($D$1,'Multipliers and Adjustments'!$A$70:$I$86,TRUNC(COLUMN(N$2)/5)+2,FALSE)*SUMIFS('IEA-MethaneAbatement'!$N:$N,'IEA-MethaneAbatement'!$O:$O,"&lt;"&amp;$B58,'IEA-MethaneAbatement'!$O:$O,"&gt;="&amp;$A58,'IEA-MethaneAbatement'!$M:$M,$D$1,'IEA-MethaneAbatement'!$B:$B,'Country Selector'!$A$2)))*(1+INDEX('EPA to IEA Scaling'!$F$8:$AO$8,,MATCH(N$2,'EPA to IEA Scaling'!$F$1:$AO$1,0)))</f>
        <v>0</v>
      </c>
      <c r="O58" cm="1">
        <f t="array" ref="O58">((VLOOKUP($B$1,'Multipliers and Adjustments'!$A$70:$I$86,TRUNC(COLUMN(O$2)/5)+2,FALSE)*SUMIFS('IEA-MethaneAbatement'!$N:$N,'IEA-MethaneAbatement'!$O:$O,"&lt;"&amp;$B58,'IEA-MethaneAbatement'!$O:$O,"&gt;="&amp;$A58,'IEA-MethaneAbatement'!$M:$M,$B$1,'IEA-MethaneAbatement'!$B:$B,'Country Selector'!$A$2)+VLOOKUP($C$1,'Multipliers and Adjustments'!$A$70:$I$86,TRUNC(COLUMN(O$2)/5)+2,FALSE)*SUMIFS('IEA-MethaneAbatement'!$N:$N,'IEA-MethaneAbatement'!$O:$O,"&lt;"&amp;$B58,'IEA-MethaneAbatement'!$O:$O,"&gt;="&amp;$A58,'IEA-MethaneAbatement'!$M:$M,$C$1,'IEA-MethaneAbatement'!$B:$B,'Country Selector'!$A$2)+VLOOKUP($D$1,'Multipliers and Adjustments'!$A$70:$I$86,TRUNC(COLUMN(O$2)/5)+2,FALSE)*SUMIFS('IEA-MethaneAbatement'!$N:$N,'IEA-MethaneAbatement'!$O:$O,"&lt;"&amp;$B58,'IEA-MethaneAbatement'!$O:$O,"&gt;="&amp;$A58,'IEA-MethaneAbatement'!$M:$M,$D$1,'IEA-MethaneAbatement'!$B:$B,'Country Selector'!$A$2)))*(1+INDEX('EPA to IEA Scaling'!$F$8:$AO$8,,MATCH(O$2,'EPA to IEA Scaling'!$F$1:$AO$1,0)))</f>
        <v>0</v>
      </c>
      <c r="P58" cm="1">
        <f t="array" ref="P58">((VLOOKUP($B$1,'Multipliers and Adjustments'!$A$70:$I$86,TRUNC(COLUMN(P$2)/5)+2,FALSE)*SUMIFS('IEA-MethaneAbatement'!$N:$N,'IEA-MethaneAbatement'!$O:$O,"&lt;"&amp;$B58,'IEA-MethaneAbatement'!$O:$O,"&gt;="&amp;$A58,'IEA-MethaneAbatement'!$M:$M,$B$1,'IEA-MethaneAbatement'!$B:$B,'Country Selector'!$A$2)+VLOOKUP($C$1,'Multipliers and Adjustments'!$A$70:$I$86,TRUNC(COLUMN(P$2)/5)+2,FALSE)*SUMIFS('IEA-MethaneAbatement'!$N:$N,'IEA-MethaneAbatement'!$O:$O,"&lt;"&amp;$B58,'IEA-MethaneAbatement'!$O:$O,"&gt;="&amp;$A58,'IEA-MethaneAbatement'!$M:$M,$C$1,'IEA-MethaneAbatement'!$B:$B,'Country Selector'!$A$2)+VLOOKUP($D$1,'Multipliers and Adjustments'!$A$70:$I$86,TRUNC(COLUMN(P$2)/5)+2,FALSE)*SUMIFS('IEA-MethaneAbatement'!$N:$N,'IEA-MethaneAbatement'!$O:$O,"&lt;"&amp;$B58,'IEA-MethaneAbatement'!$O:$O,"&gt;="&amp;$A58,'IEA-MethaneAbatement'!$M:$M,$D$1,'IEA-MethaneAbatement'!$B:$B,'Country Selector'!$A$2)))*(1+INDEX('EPA to IEA Scaling'!$F$8:$AO$8,,MATCH(P$2,'EPA to IEA Scaling'!$F$1:$AO$1,0)))</f>
        <v>0</v>
      </c>
      <c r="Q58" cm="1">
        <f t="array" ref="Q58">((VLOOKUP($B$1,'Multipliers and Adjustments'!$A$70:$I$86,TRUNC(COLUMN(Q$2)/5)+2,FALSE)*SUMIFS('IEA-MethaneAbatement'!$N:$N,'IEA-MethaneAbatement'!$O:$O,"&lt;"&amp;$B58,'IEA-MethaneAbatement'!$O:$O,"&gt;="&amp;$A58,'IEA-MethaneAbatement'!$M:$M,$B$1,'IEA-MethaneAbatement'!$B:$B,'Country Selector'!$A$2)+VLOOKUP($C$1,'Multipliers and Adjustments'!$A$70:$I$86,TRUNC(COLUMN(Q$2)/5)+2,FALSE)*SUMIFS('IEA-MethaneAbatement'!$N:$N,'IEA-MethaneAbatement'!$O:$O,"&lt;"&amp;$B58,'IEA-MethaneAbatement'!$O:$O,"&gt;="&amp;$A58,'IEA-MethaneAbatement'!$M:$M,$C$1,'IEA-MethaneAbatement'!$B:$B,'Country Selector'!$A$2)+VLOOKUP($D$1,'Multipliers and Adjustments'!$A$70:$I$86,TRUNC(COLUMN(Q$2)/5)+2,FALSE)*SUMIFS('IEA-MethaneAbatement'!$N:$N,'IEA-MethaneAbatement'!$O:$O,"&lt;"&amp;$B58,'IEA-MethaneAbatement'!$O:$O,"&gt;="&amp;$A58,'IEA-MethaneAbatement'!$M:$M,$D$1,'IEA-MethaneAbatement'!$B:$B,'Country Selector'!$A$2)))*(1+INDEX('EPA to IEA Scaling'!$F$8:$AO$8,,MATCH(Q$2,'EPA to IEA Scaling'!$F$1:$AO$1,0)))</f>
        <v>0</v>
      </c>
      <c r="R58" s="31" cm="1">
        <f t="array" ref="R58">((VLOOKUP($B$1,'Multipliers and Adjustments'!$A$70:$I$86,TRUNC(COLUMN(R$2)/5)+2,FALSE)*SUMIFS('IEA-MethaneAbatement'!$N:$N,'IEA-MethaneAbatement'!$O:$O,"&lt;"&amp;$B58,'IEA-MethaneAbatement'!$O:$O,"&gt;="&amp;$A58,'IEA-MethaneAbatement'!$M:$M,$B$1,'IEA-MethaneAbatement'!$B:$B,'Country Selector'!$A$2)+VLOOKUP($C$1,'Multipliers and Adjustments'!$A$70:$I$86,TRUNC(COLUMN(R$2)/5)+2,FALSE)*SUMIFS('IEA-MethaneAbatement'!$N:$N,'IEA-MethaneAbatement'!$O:$O,"&lt;"&amp;$B58,'IEA-MethaneAbatement'!$O:$O,"&gt;="&amp;$A58,'IEA-MethaneAbatement'!$M:$M,$C$1,'IEA-MethaneAbatement'!$B:$B,'Country Selector'!$A$2)+VLOOKUP($D$1,'Multipliers and Adjustments'!$A$70:$I$86,TRUNC(COLUMN(R$2)/5)+2,FALSE)*SUMIFS('IEA-MethaneAbatement'!$N:$N,'IEA-MethaneAbatement'!$O:$O,"&lt;"&amp;$B58,'IEA-MethaneAbatement'!$O:$O,"&gt;="&amp;$A58,'IEA-MethaneAbatement'!$M:$M,$D$1,'IEA-MethaneAbatement'!$B:$B,'Country Selector'!$A$2)))*(1+INDEX('EPA to IEA Scaling'!$F$8:$AO$8,,MATCH(R$2,'EPA to IEA Scaling'!$F$1:$AO$1,0)))</f>
        <v>0</v>
      </c>
      <c r="S58" cm="1">
        <f t="array" ref="S58">((VLOOKUP($B$1,'Multipliers and Adjustments'!$A$70:$I$86,TRUNC(COLUMN(S$2)/5)+2,FALSE)*SUMIFS('IEA-MethaneAbatement'!$N:$N,'IEA-MethaneAbatement'!$O:$O,"&lt;"&amp;$B58,'IEA-MethaneAbatement'!$O:$O,"&gt;="&amp;$A58,'IEA-MethaneAbatement'!$M:$M,$B$1,'IEA-MethaneAbatement'!$B:$B,'Country Selector'!$A$2)+VLOOKUP($C$1,'Multipliers and Adjustments'!$A$70:$I$86,TRUNC(COLUMN(S$2)/5)+2,FALSE)*SUMIFS('IEA-MethaneAbatement'!$N:$N,'IEA-MethaneAbatement'!$O:$O,"&lt;"&amp;$B58,'IEA-MethaneAbatement'!$O:$O,"&gt;="&amp;$A58,'IEA-MethaneAbatement'!$M:$M,$C$1,'IEA-MethaneAbatement'!$B:$B,'Country Selector'!$A$2)+VLOOKUP($D$1,'Multipliers and Adjustments'!$A$70:$I$86,TRUNC(COLUMN(S$2)/5)+2,FALSE)*SUMIFS('IEA-MethaneAbatement'!$N:$N,'IEA-MethaneAbatement'!$O:$O,"&lt;"&amp;$B58,'IEA-MethaneAbatement'!$O:$O,"&gt;="&amp;$A58,'IEA-MethaneAbatement'!$M:$M,$D$1,'IEA-MethaneAbatement'!$B:$B,'Country Selector'!$A$2)))*(1+INDEX('EPA to IEA Scaling'!$F$8:$AO$8,,MATCH(S$2,'EPA to IEA Scaling'!$F$1:$AO$1,0)))</f>
        <v>0</v>
      </c>
      <c r="T58" cm="1">
        <f t="array" ref="T58">((VLOOKUP($B$1,'Multipliers and Adjustments'!$A$70:$I$86,TRUNC(COLUMN(T$2)/5)+2,FALSE)*SUMIFS('IEA-MethaneAbatement'!$N:$N,'IEA-MethaneAbatement'!$O:$O,"&lt;"&amp;$B58,'IEA-MethaneAbatement'!$O:$O,"&gt;="&amp;$A58,'IEA-MethaneAbatement'!$M:$M,$B$1,'IEA-MethaneAbatement'!$B:$B,'Country Selector'!$A$2)+VLOOKUP($C$1,'Multipliers and Adjustments'!$A$70:$I$86,TRUNC(COLUMN(T$2)/5)+2,FALSE)*SUMIFS('IEA-MethaneAbatement'!$N:$N,'IEA-MethaneAbatement'!$O:$O,"&lt;"&amp;$B58,'IEA-MethaneAbatement'!$O:$O,"&gt;="&amp;$A58,'IEA-MethaneAbatement'!$M:$M,$C$1,'IEA-MethaneAbatement'!$B:$B,'Country Selector'!$A$2)+VLOOKUP($D$1,'Multipliers and Adjustments'!$A$70:$I$86,TRUNC(COLUMN(T$2)/5)+2,FALSE)*SUMIFS('IEA-MethaneAbatement'!$N:$N,'IEA-MethaneAbatement'!$O:$O,"&lt;"&amp;$B58,'IEA-MethaneAbatement'!$O:$O,"&gt;="&amp;$A58,'IEA-MethaneAbatement'!$M:$M,$D$1,'IEA-MethaneAbatement'!$B:$B,'Country Selector'!$A$2)))*(1+INDEX('EPA to IEA Scaling'!$F$8:$AO$8,,MATCH(T$2,'EPA to IEA Scaling'!$F$1:$AO$1,0)))</f>
        <v>0</v>
      </c>
      <c r="U58" cm="1">
        <f t="array" ref="U58">((VLOOKUP($B$1,'Multipliers and Adjustments'!$A$70:$I$86,TRUNC(COLUMN(U$2)/5)+2,FALSE)*SUMIFS('IEA-MethaneAbatement'!$N:$N,'IEA-MethaneAbatement'!$O:$O,"&lt;"&amp;$B58,'IEA-MethaneAbatement'!$O:$O,"&gt;="&amp;$A58,'IEA-MethaneAbatement'!$M:$M,$B$1,'IEA-MethaneAbatement'!$B:$B,'Country Selector'!$A$2)+VLOOKUP($C$1,'Multipliers and Adjustments'!$A$70:$I$86,TRUNC(COLUMN(U$2)/5)+2,FALSE)*SUMIFS('IEA-MethaneAbatement'!$N:$N,'IEA-MethaneAbatement'!$O:$O,"&lt;"&amp;$B58,'IEA-MethaneAbatement'!$O:$O,"&gt;="&amp;$A58,'IEA-MethaneAbatement'!$M:$M,$C$1,'IEA-MethaneAbatement'!$B:$B,'Country Selector'!$A$2)+VLOOKUP($D$1,'Multipliers and Adjustments'!$A$70:$I$86,TRUNC(COLUMN(U$2)/5)+2,FALSE)*SUMIFS('IEA-MethaneAbatement'!$N:$N,'IEA-MethaneAbatement'!$O:$O,"&lt;"&amp;$B58,'IEA-MethaneAbatement'!$O:$O,"&gt;="&amp;$A58,'IEA-MethaneAbatement'!$M:$M,$D$1,'IEA-MethaneAbatement'!$B:$B,'Country Selector'!$A$2)))*(1+INDEX('EPA to IEA Scaling'!$F$8:$AO$8,,MATCH(U$2,'EPA to IEA Scaling'!$F$1:$AO$1,0)))</f>
        <v>0</v>
      </c>
      <c r="V58" cm="1">
        <f t="array" ref="V58">((VLOOKUP($B$1,'Multipliers and Adjustments'!$A$70:$I$86,TRUNC(COLUMN(V$2)/5)+2,FALSE)*SUMIFS('IEA-MethaneAbatement'!$N:$N,'IEA-MethaneAbatement'!$O:$O,"&lt;"&amp;$B58,'IEA-MethaneAbatement'!$O:$O,"&gt;="&amp;$A58,'IEA-MethaneAbatement'!$M:$M,$B$1,'IEA-MethaneAbatement'!$B:$B,'Country Selector'!$A$2)+VLOOKUP($C$1,'Multipliers and Adjustments'!$A$70:$I$86,TRUNC(COLUMN(V$2)/5)+2,FALSE)*SUMIFS('IEA-MethaneAbatement'!$N:$N,'IEA-MethaneAbatement'!$O:$O,"&lt;"&amp;$B58,'IEA-MethaneAbatement'!$O:$O,"&gt;="&amp;$A58,'IEA-MethaneAbatement'!$M:$M,$C$1,'IEA-MethaneAbatement'!$B:$B,'Country Selector'!$A$2)+VLOOKUP($D$1,'Multipliers and Adjustments'!$A$70:$I$86,TRUNC(COLUMN(V$2)/5)+2,FALSE)*SUMIFS('IEA-MethaneAbatement'!$N:$N,'IEA-MethaneAbatement'!$O:$O,"&lt;"&amp;$B58,'IEA-MethaneAbatement'!$O:$O,"&gt;="&amp;$A58,'IEA-MethaneAbatement'!$M:$M,$D$1,'IEA-MethaneAbatement'!$B:$B,'Country Selector'!$A$2)))*(1+INDEX('EPA to IEA Scaling'!$F$8:$AO$8,,MATCH(V$2,'EPA to IEA Scaling'!$F$1:$AO$1,0)))</f>
        <v>0</v>
      </c>
      <c r="W58" s="31" cm="1">
        <f t="array" ref="W58">((VLOOKUP($B$1,'Multipliers and Adjustments'!$A$70:$I$86,TRUNC(COLUMN(W$2)/5)+2,FALSE)*SUMIFS('IEA-MethaneAbatement'!$N:$N,'IEA-MethaneAbatement'!$O:$O,"&lt;"&amp;$B58,'IEA-MethaneAbatement'!$O:$O,"&gt;="&amp;$A58,'IEA-MethaneAbatement'!$M:$M,$B$1,'IEA-MethaneAbatement'!$B:$B,'Country Selector'!$A$2)+VLOOKUP($C$1,'Multipliers and Adjustments'!$A$70:$I$86,TRUNC(COLUMN(W$2)/5)+2,FALSE)*SUMIFS('IEA-MethaneAbatement'!$N:$N,'IEA-MethaneAbatement'!$O:$O,"&lt;"&amp;$B58,'IEA-MethaneAbatement'!$O:$O,"&gt;="&amp;$A58,'IEA-MethaneAbatement'!$M:$M,$C$1,'IEA-MethaneAbatement'!$B:$B,'Country Selector'!$A$2)+VLOOKUP($D$1,'Multipliers and Adjustments'!$A$70:$I$86,TRUNC(COLUMN(W$2)/5)+2,FALSE)*SUMIFS('IEA-MethaneAbatement'!$N:$N,'IEA-MethaneAbatement'!$O:$O,"&lt;"&amp;$B58,'IEA-MethaneAbatement'!$O:$O,"&gt;="&amp;$A58,'IEA-MethaneAbatement'!$M:$M,$D$1,'IEA-MethaneAbatement'!$B:$B,'Country Selector'!$A$2)))*(1+INDEX('EPA to IEA Scaling'!$F$8:$AO$8,,MATCH(W$2,'EPA to IEA Scaling'!$F$1:$AO$1,0)))</f>
        <v>0</v>
      </c>
      <c r="X58" cm="1">
        <f t="array" ref="X58">((VLOOKUP($B$1,'Multipliers and Adjustments'!$A$70:$I$86,TRUNC(COLUMN(X$2)/5)+2,FALSE)*SUMIFS('IEA-MethaneAbatement'!$N:$N,'IEA-MethaneAbatement'!$O:$O,"&lt;"&amp;$B58,'IEA-MethaneAbatement'!$O:$O,"&gt;="&amp;$A58,'IEA-MethaneAbatement'!$M:$M,$B$1,'IEA-MethaneAbatement'!$B:$B,'Country Selector'!$A$2)+VLOOKUP($C$1,'Multipliers and Adjustments'!$A$70:$I$86,TRUNC(COLUMN(X$2)/5)+2,FALSE)*SUMIFS('IEA-MethaneAbatement'!$N:$N,'IEA-MethaneAbatement'!$O:$O,"&lt;"&amp;$B58,'IEA-MethaneAbatement'!$O:$O,"&gt;="&amp;$A58,'IEA-MethaneAbatement'!$M:$M,$C$1,'IEA-MethaneAbatement'!$B:$B,'Country Selector'!$A$2)+VLOOKUP($D$1,'Multipliers and Adjustments'!$A$70:$I$86,TRUNC(COLUMN(X$2)/5)+2,FALSE)*SUMIFS('IEA-MethaneAbatement'!$N:$N,'IEA-MethaneAbatement'!$O:$O,"&lt;"&amp;$B58,'IEA-MethaneAbatement'!$O:$O,"&gt;="&amp;$A58,'IEA-MethaneAbatement'!$M:$M,$D$1,'IEA-MethaneAbatement'!$B:$B,'Country Selector'!$A$2)))*(1+INDEX('EPA to IEA Scaling'!$F$8:$AO$8,,MATCH(X$2,'EPA to IEA Scaling'!$F$1:$AO$1,0)))</f>
        <v>0</v>
      </c>
      <c r="Y58" cm="1">
        <f t="array" ref="Y58">((VLOOKUP($B$1,'Multipliers and Adjustments'!$A$70:$I$86,TRUNC(COLUMN(Y$2)/5)+2,FALSE)*SUMIFS('IEA-MethaneAbatement'!$N:$N,'IEA-MethaneAbatement'!$O:$O,"&lt;"&amp;$B58,'IEA-MethaneAbatement'!$O:$O,"&gt;="&amp;$A58,'IEA-MethaneAbatement'!$M:$M,$B$1,'IEA-MethaneAbatement'!$B:$B,'Country Selector'!$A$2)+VLOOKUP($C$1,'Multipliers and Adjustments'!$A$70:$I$86,TRUNC(COLUMN(Y$2)/5)+2,FALSE)*SUMIFS('IEA-MethaneAbatement'!$N:$N,'IEA-MethaneAbatement'!$O:$O,"&lt;"&amp;$B58,'IEA-MethaneAbatement'!$O:$O,"&gt;="&amp;$A58,'IEA-MethaneAbatement'!$M:$M,$C$1,'IEA-MethaneAbatement'!$B:$B,'Country Selector'!$A$2)+VLOOKUP($D$1,'Multipliers and Adjustments'!$A$70:$I$86,TRUNC(COLUMN(Y$2)/5)+2,FALSE)*SUMIFS('IEA-MethaneAbatement'!$N:$N,'IEA-MethaneAbatement'!$O:$O,"&lt;"&amp;$B58,'IEA-MethaneAbatement'!$O:$O,"&gt;="&amp;$A58,'IEA-MethaneAbatement'!$M:$M,$D$1,'IEA-MethaneAbatement'!$B:$B,'Country Selector'!$A$2)))*(1+INDEX('EPA to IEA Scaling'!$F$8:$AO$8,,MATCH(Y$2,'EPA to IEA Scaling'!$F$1:$AO$1,0)))</f>
        <v>0</v>
      </c>
      <c r="Z58" cm="1">
        <f t="array" ref="Z58">((VLOOKUP($B$1,'Multipliers and Adjustments'!$A$70:$I$86,TRUNC(COLUMN(Z$2)/5)+2,FALSE)*SUMIFS('IEA-MethaneAbatement'!$N:$N,'IEA-MethaneAbatement'!$O:$O,"&lt;"&amp;$B58,'IEA-MethaneAbatement'!$O:$O,"&gt;="&amp;$A58,'IEA-MethaneAbatement'!$M:$M,$B$1,'IEA-MethaneAbatement'!$B:$B,'Country Selector'!$A$2)+VLOOKUP($C$1,'Multipliers and Adjustments'!$A$70:$I$86,TRUNC(COLUMN(Z$2)/5)+2,FALSE)*SUMIFS('IEA-MethaneAbatement'!$N:$N,'IEA-MethaneAbatement'!$O:$O,"&lt;"&amp;$B58,'IEA-MethaneAbatement'!$O:$O,"&gt;="&amp;$A58,'IEA-MethaneAbatement'!$M:$M,$C$1,'IEA-MethaneAbatement'!$B:$B,'Country Selector'!$A$2)+VLOOKUP($D$1,'Multipliers and Adjustments'!$A$70:$I$86,TRUNC(COLUMN(Z$2)/5)+2,FALSE)*SUMIFS('IEA-MethaneAbatement'!$N:$N,'IEA-MethaneAbatement'!$O:$O,"&lt;"&amp;$B58,'IEA-MethaneAbatement'!$O:$O,"&gt;="&amp;$A58,'IEA-MethaneAbatement'!$M:$M,$D$1,'IEA-MethaneAbatement'!$B:$B,'Country Selector'!$A$2)))*(1+INDEX('EPA to IEA Scaling'!$F$8:$AO$8,,MATCH(Z$2,'EPA to IEA Scaling'!$F$1:$AO$1,0)))</f>
        <v>0</v>
      </c>
      <c r="AA58" cm="1">
        <f t="array" ref="AA58">((VLOOKUP($B$1,'Multipliers and Adjustments'!$A$70:$I$86,TRUNC(COLUMN(AA$2)/5)+2,FALSE)*SUMIFS('IEA-MethaneAbatement'!$N:$N,'IEA-MethaneAbatement'!$O:$O,"&lt;"&amp;$B58,'IEA-MethaneAbatement'!$O:$O,"&gt;="&amp;$A58,'IEA-MethaneAbatement'!$M:$M,$B$1,'IEA-MethaneAbatement'!$B:$B,'Country Selector'!$A$2)+VLOOKUP($C$1,'Multipliers and Adjustments'!$A$70:$I$86,TRUNC(COLUMN(AA$2)/5)+2,FALSE)*SUMIFS('IEA-MethaneAbatement'!$N:$N,'IEA-MethaneAbatement'!$O:$O,"&lt;"&amp;$B58,'IEA-MethaneAbatement'!$O:$O,"&gt;="&amp;$A58,'IEA-MethaneAbatement'!$M:$M,$C$1,'IEA-MethaneAbatement'!$B:$B,'Country Selector'!$A$2)+VLOOKUP($D$1,'Multipliers and Adjustments'!$A$70:$I$86,TRUNC(COLUMN(AA$2)/5)+2,FALSE)*SUMIFS('IEA-MethaneAbatement'!$N:$N,'IEA-MethaneAbatement'!$O:$O,"&lt;"&amp;$B58,'IEA-MethaneAbatement'!$O:$O,"&gt;="&amp;$A58,'IEA-MethaneAbatement'!$M:$M,$D$1,'IEA-MethaneAbatement'!$B:$B,'Country Selector'!$A$2)))*(1+INDEX('EPA to IEA Scaling'!$F$8:$AO$8,,MATCH(AA$2,'EPA to IEA Scaling'!$F$1:$AO$1,0)))</f>
        <v>0</v>
      </c>
      <c r="AB58" s="31" cm="1">
        <f t="array" ref="AB58">((VLOOKUP($B$1,'Multipliers and Adjustments'!$A$70:$I$86,TRUNC(COLUMN(AB$2)/5)+2,FALSE)*SUMIFS('IEA-MethaneAbatement'!$N:$N,'IEA-MethaneAbatement'!$O:$O,"&lt;"&amp;$B58,'IEA-MethaneAbatement'!$O:$O,"&gt;="&amp;$A58,'IEA-MethaneAbatement'!$M:$M,$B$1,'IEA-MethaneAbatement'!$B:$B,'Country Selector'!$A$2)+VLOOKUP($C$1,'Multipliers and Adjustments'!$A$70:$I$86,TRUNC(COLUMN(AB$2)/5)+2,FALSE)*SUMIFS('IEA-MethaneAbatement'!$N:$N,'IEA-MethaneAbatement'!$O:$O,"&lt;"&amp;$B58,'IEA-MethaneAbatement'!$O:$O,"&gt;="&amp;$A58,'IEA-MethaneAbatement'!$M:$M,$C$1,'IEA-MethaneAbatement'!$B:$B,'Country Selector'!$A$2)+VLOOKUP($D$1,'Multipliers and Adjustments'!$A$70:$I$86,TRUNC(COLUMN(AB$2)/5)+2,FALSE)*SUMIFS('IEA-MethaneAbatement'!$N:$N,'IEA-MethaneAbatement'!$O:$O,"&lt;"&amp;$B58,'IEA-MethaneAbatement'!$O:$O,"&gt;="&amp;$A58,'IEA-MethaneAbatement'!$M:$M,$D$1,'IEA-MethaneAbatement'!$B:$B,'Country Selector'!$A$2)))*(1+INDEX('EPA to IEA Scaling'!$F$8:$AO$8,,MATCH(AB$2,'EPA to IEA Scaling'!$F$1:$AO$1,0)))</f>
        <v>0</v>
      </c>
      <c r="AC58" cm="1">
        <f t="array" ref="AC58">((VLOOKUP($B$1,'Multipliers and Adjustments'!$A$70:$I$86,TRUNC(COLUMN(AC$2)/5)+2,FALSE)*SUMIFS('IEA-MethaneAbatement'!$N:$N,'IEA-MethaneAbatement'!$O:$O,"&lt;"&amp;$B58,'IEA-MethaneAbatement'!$O:$O,"&gt;="&amp;$A58,'IEA-MethaneAbatement'!$M:$M,$B$1,'IEA-MethaneAbatement'!$B:$B,'Country Selector'!$A$2)+VLOOKUP($C$1,'Multipliers and Adjustments'!$A$70:$I$86,TRUNC(COLUMN(AC$2)/5)+2,FALSE)*SUMIFS('IEA-MethaneAbatement'!$N:$N,'IEA-MethaneAbatement'!$O:$O,"&lt;"&amp;$B58,'IEA-MethaneAbatement'!$O:$O,"&gt;="&amp;$A58,'IEA-MethaneAbatement'!$M:$M,$C$1,'IEA-MethaneAbatement'!$B:$B,'Country Selector'!$A$2)+VLOOKUP($D$1,'Multipliers and Adjustments'!$A$70:$I$86,TRUNC(COLUMN(AC$2)/5)+2,FALSE)*SUMIFS('IEA-MethaneAbatement'!$N:$N,'IEA-MethaneAbatement'!$O:$O,"&lt;"&amp;$B58,'IEA-MethaneAbatement'!$O:$O,"&gt;="&amp;$A58,'IEA-MethaneAbatement'!$M:$M,$D$1,'IEA-MethaneAbatement'!$B:$B,'Country Selector'!$A$2)))*(1+INDEX('EPA to IEA Scaling'!$F$8:$AO$8,,MATCH(AC$2,'EPA to IEA Scaling'!$F$1:$AO$1,0)))</f>
        <v>0</v>
      </c>
      <c r="AD58" cm="1">
        <f t="array" ref="AD58">((VLOOKUP($B$1,'Multipliers and Adjustments'!$A$70:$I$86,TRUNC(COLUMN(AD$2)/5)+2,FALSE)*SUMIFS('IEA-MethaneAbatement'!$N:$N,'IEA-MethaneAbatement'!$O:$O,"&lt;"&amp;$B58,'IEA-MethaneAbatement'!$O:$O,"&gt;="&amp;$A58,'IEA-MethaneAbatement'!$M:$M,$B$1,'IEA-MethaneAbatement'!$B:$B,'Country Selector'!$A$2)+VLOOKUP($C$1,'Multipliers and Adjustments'!$A$70:$I$86,TRUNC(COLUMN(AD$2)/5)+2,FALSE)*SUMIFS('IEA-MethaneAbatement'!$N:$N,'IEA-MethaneAbatement'!$O:$O,"&lt;"&amp;$B58,'IEA-MethaneAbatement'!$O:$O,"&gt;="&amp;$A58,'IEA-MethaneAbatement'!$M:$M,$C$1,'IEA-MethaneAbatement'!$B:$B,'Country Selector'!$A$2)+VLOOKUP($D$1,'Multipliers and Adjustments'!$A$70:$I$86,TRUNC(COLUMN(AD$2)/5)+2,FALSE)*SUMIFS('IEA-MethaneAbatement'!$N:$N,'IEA-MethaneAbatement'!$O:$O,"&lt;"&amp;$B58,'IEA-MethaneAbatement'!$O:$O,"&gt;="&amp;$A58,'IEA-MethaneAbatement'!$M:$M,$D$1,'IEA-MethaneAbatement'!$B:$B,'Country Selector'!$A$2)))*(1+INDEX('EPA to IEA Scaling'!$F$8:$AO$8,,MATCH(AD$2,'EPA to IEA Scaling'!$F$1:$AO$1,0)))</f>
        <v>0</v>
      </c>
      <c r="AE58" cm="1">
        <f t="array" ref="AE58">((VLOOKUP($B$1,'Multipliers and Adjustments'!$A$70:$I$86,TRUNC(COLUMN(AE$2)/5)+2,FALSE)*SUMIFS('IEA-MethaneAbatement'!$N:$N,'IEA-MethaneAbatement'!$O:$O,"&lt;"&amp;$B58,'IEA-MethaneAbatement'!$O:$O,"&gt;="&amp;$A58,'IEA-MethaneAbatement'!$M:$M,$B$1,'IEA-MethaneAbatement'!$B:$B,'Country Selector'!$A$2)+VLOOKUP($C$1,'Multipliers and Adjustments'!$A$70:$I$86,TRUNC(COLUMN(AE$2)/5)+2,FALSE)*SUMIFS('IEA-MethaneAbatement'!$N:$N,'IEA-MethaneAbatement'!$O:$O,"&lt;"&amp;$B58,'IEA-MethaneAbatement'!$O:$O,"&gt;="&amp;$A58,'IEA-MethaneAbatement'!$M:$M,$C$1,'IEA-MethaneAbatement'!$B:$B,'Country Selector'!$A$2)+VLOOKUP($D$1,'Multipliers and Adjustments'!$A$70:$I$86,TRUNC(COLUMN(AE$2)/5)+2,FALSE)*SUMIFS('IEA-MethaneAbatement'!$N:$N,'IEA-MethaneAbatement'!$O:$O,"&lt;"&amp;$B58,'IEA-MethaneAbatement'!$O:$O,"&gt;="&amp;$A58,'IEA-MethaneAbatement'!$M:$M,$D$1,'IEA-MethaneAbatement'!$B:$B,'Country Selector'!$A$2)))*(1+INDEX('EPA to IEA Scaling'!$F$8:$AO$8,,MATCH(AE$2,'EPA to IEA Scaling'!$F$1:$AO$1,0)))</f>
        <v>0</v>
      </c>
      <c r="AF58" cm="1">
        <f t="array" ref="AF58">((VLOOKUP($B$1,'Multipliers and Adjustments'!$A$70:$I$86,TRUNC(COLUMN(AF$2)/5)+2,FALSE)*SUMIFS('IEA-MethaneAbatement'!$N:$N,'IEA-MethaneAbatement'!$O:$O,"&lt;"&amp;$B58,'IEA-MethaneAbatement'!$O:$O,"&gt;="&amp;$A58,'IEA-MethaneAbatement'!$M:$M,$B$1,'IEA-MethaneAbatement'!$B:$B,'Country Selector'!$A$2)+VLOOKUP($C$1,'Multipliers and Adjustments'!$A$70:$I$86,TRUNC(COLUMN(AF$2)/5)+2,FALSE)*SUMIFS('IEA-MethaneAbatement'!$N:$N,'IEA-MethaneAbatement'!$O:$O,"&lt;"&amp;$B58,'IEA-MethaneAbatement'!$O:$O,"&gt;="&amp;$A58,'IEA-MethaneAbatement'!$M:$M,$C$1,'IEA-MethaneAbatement'!$B:$B,'Country Selector'!$A$2)+VLOOKUP($D$1,'Multipliers and Adjustments'!$A$70:$I$86,TRUNC(COLUMN(AF$2)/5)+2,FALSE)*SUMIFS('IEA-MethaneAbatement'!$N:$N,'IEA-MethaneAbatement'!$O:$O,"&lt;"&amp;$B58,'IEA-MethaneAbatement'!$O:$O,"&gt;="&amp;$A58,'IEA-MethaneAbatement'!$M:$M,$D$1,'IEA-MethaneAbatement'!$B:$B,'Country Selector'!$A$2)))*(1+INDEX('EPA to IEA Scaling'!$F$8:$AO$8,,MATCH(AF$2,'EPA to IEA Scaling'!$F$1:$AO$1,0)))</f>
        <v>0</v>
      </c>
      <c r="AG58" s="31" cm="1">
        <f t="array" ref="AG58">((VLOOKUP($B$1,'Multipliers and Adjustments'!$A$70:$I$86,TRUNC(COLUMN(AG$2)/5)+2,FALSE)*SUMIFS('IEA-MethaneAbatement'!$N:$N,'IEA-MethaneAbatement'!$O:$O,"&lt;"&amp;$B58,'IEA-MethaneAbatement'!$O:$O,"&gt;="&amp;$A58,'IEA-MethaneAbatement'!$M:$M,$B$1,'IEA-MethaneAbatement'!$B:$B,'Country Selector'!$A$2)+VLOOKUP($C$1,'Multipliers and Adjustments'!$A$70:$I$86,TRUNC(COLUMN(AG$2)/5)+2,FALSE)*SUMIFS('IEA-MethaneAbatement'!$N:$N,'IEA-MethaneAbatement'!$O:$O,"&lt;"&amp;$B58,'IEA-MethaneAbatement'!$O:$O,"&gt;="&amp;$A58,'IEA-MethaneAbatement'!$M:$M,$C$1,'IEA-MethaneAbatement'!$B:$B,'Country Selector'!$A$2)+VLOOKUP($D$1,'Multipliers and Adjustments'!$A$70:$I$86,TRUNC(COLUMN(AG$2)/5)+2,FALSE)*SUMIFS('IEA-MethaneAbatement'!$N:$N,'IEA-MethaneAbatement'!$O:$O,"&lt;"&amp;$B58,'IEA-MethaneAbatement'!$O:$O,"&gt;="&amp;$A58,'IEA-MethaneAbatement'!$M:$M,$D$1,'IEA-MethaneAbatement'!$B:$B,'Country Selector'!$A$2)))*(1+INDEX('EPA to IEA Scaling'!$F$8:$AO$8,,MATCH(AG$2,'EPA to IEA Scaling'!$F$1:$AO$1,0)))</f>
        <v>0</v>
      </c>
      <c r="AH58" cm="1">
        <f t="array" ref="AH58">((VLOOKUP($B$1,'Multipliers and Adjustments'!$A$70:$I$86,TRUNC(COLUMN(AH$2)/5)+2,FALSE)*SUMIFS('IEA-MethaneAbatement'!$N:$N,'IEA-MethaneAbatement'!$O:$O,"&lt;"&amp;$B58,'IEA-MethaneAbatement'!$O:$O,"&gt;="&amp;$A58,'IEA-MethaneAbatement'!$M:$M,$B$1,'IEA-MethaneAbatement'!$B:$B,'Country Selector'!$A$2)+VLOOKUP($C$1,'Multipliers and Adjustments'!$A$70:$I$86,TRUNC(COLUMN(AH$2)/5)+2,FALSE)*SUMIFS('IEA-MethaneAbatement'!$N:$N,'IEA-MethaneAbatement'!$O:$O,"&lt;"&amp;$B58,'IEA-MethaneAbatement'!$O:$O,"&gt;="&amp;$A58,'IEA-MethaneAbatement'!$M:$M,$C$1,'IEA-MethaneAbatement'!$B:$B,'Country Selector'!$A$2)+VLOOKUP($D$1,'Multipliers and Adjustments'!$A$70:$I$86,TRUNC(COLUMN(AH$2)/5)+2,FALSE)*SUMIFS('IEA-MethaneAbatement'!$N:$N,'IEA-MethaneAbatement'!$O:$O,"&lt;"&amp;$B58,'IEA-MethaneAbatement'!$O:$O,"&gt;="&amp;$A58,'IEA-MethaneAbatement'!$M:$M,$D$1,'IEA-MethaneAbatement'!$B:$B,'Country Selector'!$A$2)))*(1+INDEX('EPA to IEA Scaling'!$F$8:$AO$8,,MATCH(AH$2,'EPA to IEA Scaling'!$F$1:$AO$1,0)))</f>
        <v>0</v>
      </c>
      <c r="AI58" cm="1">
        <f t="array" ref="AI58">((VLOOKUP($B$1,'Multipliers and Adjustments'!$A$70:$I$86,TRUNC(COLUMN(AI$2)/5)+2,FALSE)*SUMIFS('IEA-MethaneAbatement'!$N:$N,'IEA-MethaneAbatement'!$O:$O,"&lt;"&amp;$B58,'IEA-MethaneAbatement'!$O:$O,"&gt;="&amp;$A58,'IEA-MethaneAbatement'!$M:$M,$B$1,'IEA-MethaneAbatement'!$B:$B,'Country Selector'!$A$2)+VLOOKUP($C$1,'Multipliers and Adjustments'!$A$70:$I$86,TRUNC(COLUMN(AI$2)/5)+2,FALSE)*SUMIFS('IEA-MethaneAbatement'!$N:$N,'IEA-MethaneAbatement'!$O:$O,"&lt;"&amp;$B58,'IEA-MethaneAbatement'!$O:$O,"&gt;="&amp;$A58,'IEA-MethaneAbatement'!$M:$M,$C$1,'IEA-MethaneAbatement'!$B:$B,'Country Selector'!$A$2)+VLOOKUP($D$1,'Multipliers and Adjustments'!$A$70:$I$86,TRUNC(COLUMN(AI$2)/5)+2,FALSE)*SUMIFS('IEA-MethaneAbatement'!$N:$N,'IEA-MethaneAbatement'!$O:$O,"&lt;"&amp;$B58,'IEA-MethaneAbatement'!$O:$O,"&gt;="&amp;$A58,'IEA-MethaneAbatement'!$M:$M,$D$1,'IEA-MethaneAbatement'!$B:$B,'Country Selector'!$A$2)))*(1+INDEX('EPA to IEA Scaling'!$F$8:$AO$8,,MATCH(AI$2,'EPA to IEA Scaling'!$F$1:$AO$1,0)))</f>
        <v>0</v>
      </c>
      <c r="AJ58" cm="1">
        <f t="array" ref="AJ58">((VLOOKUP($B$1,'Multipliers and Adjustments'!$A$70:$I$86,TRUNC(COLUMN(AJ$2)/5)+2,FALSE)*SUMIFS('IEA-MethaneAbatement'!$N:$N,'IEA-MethaneAbatement'!$O:$O,"&lt;"&amp;$B58,'IEA-MethaneAbatement'!$O:$O,"&gt;="&amp;$A58,'IEA-MethaneAbatement'!$M:$M,$B$1,'IEA-MethaneAbatement'!$B:$B,'Country Selector'!$A$2)+VLOOKUP($C$1,'Multipliers and Adjustments'!$A$70:$I$86,TRUNC(COLUMN(AJ$2)/5)+2,FALSE)*SUMIFS('IEA-MethaneAbatement'!$N:$N,'IEA-MethaneAbatement'!$O:$O,"&lt;"&amp;$B58,'IEA-MethaneAbatement'!$O:$O,"&gt;="&amp;$A58,'IEA-MethaneAbatement'!$M:$M,$C$1,'IEA-MethaneAbatement'!$B:$B,'Country Selector'!$A$2)+VLOOKUP($D$1,'Multipliers and Adjustments'!$A$70:$I$86,TRUNC(COLUMN(AJ$2)/5)+2,FALSE)*SUMIFS('IEA-MethaneAbatement'!$N:$N,'IEA-MethaneAbatement'!$O:$O,"&lt;"&amp;$B58,'IEA-MethaneAbatement'!$O:$O,"&gt;="&amp;$A58,'IEA-MethaneAbatement'!$M:$M,$D$1,'IEA-MethaneAbatement'!$B:$B,'Country Selector'!$A$2)))*(1+INDEX('EPA to IEA Scaling'!$F$8:$AO$8,,MATCH(AJ$2,'EPA to IEA Scaling'!$F$1:$AO$1,0)))</f>
        <v>0</v>
      </c>
      <c r="AK58" cm="1">
        <f t="array" ref="AK58">((VLOOKUP($B$1,'Multipliers and Adjustments'!$A$70:$I$86,TRUNC(COLUMN(AK$2)/5)+2,FALSE)*SUMIFS('IEA-MethaneAbatement'!$N:$N,'IEA-MethaneAbatement'!$O:$O,"&lt;"&amp;$B58,'IEA-MethaneAbatement'!$O:$O,"&gt;="&amp;$A58,'IEA-MethaneAbatement'!$M:$M,$B$1,'IEA-MethaneAbatement'!$B:$B,'Country Selector'!$A$2)+VLOOKUP($C$1,'Multipliers and Adjustments'!$A$70:$I$86,TRUNC(COLUMN(AK$2)/5)+2,FALSE)*SUMIFS('IEA-MethaneAbatement'!$N:$N,'IEA-MethaneAbatement'!$O:$O,"&lt;"&amp;$B58,'IEA-MethaneAbatement'!$O:$O,"&gt;="&amp;$A58,'IEA-MethaneAbatement'!$M:$M,$C$1,'IEA-MethaneAbatement'!$B:$B,'Country Selector'!$A$2)+VLOOKUP($D$1,'Multipliers and Adjustments'!$A$70:$I$86,TRUNC(COLUMN(AK$2)/5)+2,FALSE)*SUMIFS('IEA-MethaneAbatement'!$N:$N,'IEA-MethaneAbatement'!$O:$O,"&lt;"&amp;$B58,'IEA-MethaneAbatement'!$O:$O,"&gt;="&amp;$A58,'IEA-MethaneAbatement'!$M:$M,$D$1,'IEA-MethaneAbatement'!$B:$B,'Country Selector'!$A$2)))*(1+INDEX('EPA to IEA Scaling'!$F$8:$AO$8,,MATCH(AK$2,'EPA to IEA Scaling'!$F$1:$AO$1,0)))</f>
        <v>0</v>
      </c>
      <c r="AL58" s="31" cm="1">
        <f t="array" ref="AL58">((VLOOKUP($B$1,'Multipliers and Adjustments'!$A$70:$I$86,TRUNC(COLUMN(AL$2)/5)+2,FALSE)*SUMIFS('IEA-MethaneAbatement'!$N:$N,'IEA-MethaneAbatement'!$O:$O,"&lt;"&amp;$B58,'IEA-MethaneAbatement'!$O:$O,"&gt;="&amp;$A58,'IEA-MethaneAbatement'!$M:$M,$B$1,'IEA-MethaneAbatement'!$B:$B,'Country Selector'!$A$2)+VLOOKUP($C$1,'Multipliers and Adjustments'!$A$70:$I$86,TRUNC(COLUMN(AL$2)/5)+2,FALSE)*SUMIFS('IEA-MethaneAbatement'!$N:$N,'IEA-MethaneAbatement'!$O:$O,"&lt;"&amp;$B58,'IEA-MethaneAbatement'!$O:$O,"&gt;="&amp;$A58,'IEA-MethaneAbatement'!$M:$M,$C$1,'IEA-MethaneAbatement'!$B:$B,'Country Selector'!$A$2)+VLOOKUP($D$1,'Multipliers and Adjustments'!$A$70:$I$86,TRUNC(COLUMN(AL$2)/5)+2,FALSE)*SUMIFS('IEA-MethaneAbatement'!$N:$N,'IEA-MethaneAbatement'!$O:$O,"&lt;"&amp;$B58,'IEA-MethaneAbatement'!$O:$O,"&gt;="&amp;$A58,'IEA-MethaneAbatement'!$M:$M,$D$1,'IEA-MethaneAbatement'!$B:$B,'Country Selector'!$A$2)))*(1+INDEX('EPA to IEA Scaling'!$F$8:$AO$8,,MATCH(AL$2,'EPA to IEA Scaling'!$F$1:$AO$1,0)))</f>
        <v>0</v>
      </c>
    </row>
    <row r="59" spans="1:38" x14ac:dyDescent="0.45">
      <c r="A59" s="12">
        <f t="shared" si="1"/>
        <v>800</v>
      </c>
      <c r="B59" s="11">
        <f t="shared" si="0"/>
        <v>850</v>
      </c>
      <c r="C59" s="31" cm="1">
        <f t="array" ref="C59">((VLOOKUP($B$1,'Multipliers and Adjustments'!$A$70:$I$86,TRUNC(COLUMN(C$2)/5)+2,FALSE)*SUMIFS('IEA-MethaneAbatement'!$N:$N,'IEA-MethaneAbatement'!$O:$O,"&lt;"&amp;$B59,'IEA-MethaneAbatement'!$O:$O,"&gt;="&amp;$A59,'IEA-MethaneAbatement'!$M:$M,$B$1,'IEA-MethaneAbatement'!$B:$B,'Country Selector'!$A$2)+VLOOKUP($C$1,'Multipliers and Adjustments'!$A$70:$I$86,TRUNC(COLUMN(C$2)/5)+2,FALSE)*SUMIFS('IEA-MethaneAbatement'!$N:$N,'IEA-MethaneAbatement'!$O:$O,"&lt;"&amp;$B59,'IEA-MethaneAbatement'!$O:$O,"&gt;="&amp;$A59,'IEA-MethaneAbatement'!$M:$M,$C$1,'IEA-MethaneAbatement'!$B:$B,'Country Selector'!$A$2)+VLOOKUP($D$1,'Multipliers and Adjustments'!$A$70:$I$86,TRUNC(COLUMN(C$2)/5)+2,FALSE)*SUMIFS('IEA-MethaneAbatement'!$N:$N,'IEA-MethaneAbatement'!$O:$O,"&lt;"&amp;$B59,'IEA-MethaneAbatement'!$O:$O,"&gt;="&amp;$A59,'IEA-MethaneAbatement'!$M:$M,$D$1,'IEA-MethaneAbatement'!$B:$B,'Country Selector'!$A$2)))*(1+INDEX('EPA to IEA Scaling'!$F$8:$AO$8,,MATCH(C$2,'EPA to IEA Scaling'!$F$1:$AO$1,0)))</f>
        <v>0</v>
      </c>
      <c r="D59" cm="1">
        <f t="array" ref="D59">((VLOOKUP($B$1,'Multipliers and Adjustments'!$A$70:$I$86,TRUNC(COLUMN(D$2)/5)+2,FALSE)*SUMIFS('IEA-MethaneAbatement'!$N:$N,'IEA-MethaneAbatement'!$O:$O,"&lt;"&amp;$B59,'IEA-MethaneAbatement'!$O:$O,"&gt;="&amp;$A59,'IEA-MethaneAbatement'!$M:$M,$B$1,'IEA-MethaneAbatement'!$B:$B,'Country Selector'!$A$2)+VLOOKUP($C$1,'Multipliers and Adjustments'!$A$70:$I$86,TRUNC(COLUMN(D$2)/5)+2,FALSE)*SUMIFS('IEA-MethaneAbatement'!$N:$N,'IEA-MethaneAbatement'!$O:$O,"&lt;"&amp;$B59,'IEA-MethaneAbatement'!$O:$O,"&gt;="&amp;$A59,'IEA-MethaneAbatement'!$M:$M,$C$1,'IEA-MethaneAbatement'!$B:$B,'Country Selector'!$A$2)+VLOOKUP($D$1,'Multipliers and Adjustments'!$A$70:$I$86,TRUNC(COLUMN(D$2)/5)+2,FALSE)*SUMIFS('IEA-MethaneAbatement'!$N:$N,'IEA-MethaneAbatement'!$O:$O,"&lt;"&amp;$B59,'IEA-MethaneAbatement'!$O:$O,"&gt;="&amp;$A59,'IEA-MethaneAbatement'!$M:$M,$D$1,'IEA-MethaneAbatement'!$B:$B,'Country Selector'!$A$2)))*(1+INDEX('EPA to IEA Scaling'!$F$8:$AO$8,,MATCH(D$2,'EPA to IEA Scaling'!$F$1:$AO$1,0)))</f>
        <v>0</v>
      </c>
      <c r="E59" cm="1">
        <f t="array" ref="E59">((VLOOKUP($B$1,'Multipliers and Adjustments'!$A$70:$I$86,TRUNC(COLUMN(E$2)/5)+2,FALSE)*SUMIFS('IEA-MethaneAbatement'!$N:$N,'IEA-MethaneAbatement'!$O:$O,"&lt;"&amp;$B59,'IEA-MethaneAbatement'!$O:$O,"&gt;="&amp;$A59,'IEA-MethaneAbatement'!$M:$M,$B$1,'IEA-MethaneAbatement'!$B:$B,'Country Selector'!$A$2)+VLOOKUP($C$1,'Multipliers and Adjustments'!$A$70:$I$86,TRUNC(COLUMN(E$2)/5)+2,FALSE)*SUMIFS('IEA-MethaneAbatement'!$N:$N,'IEA-MethaneAbatement'!$O:$O,"&lt;"&amp;$B59,'IEA-MethaneAbatement'!$O:$O,"&gt;="&amp;$A59,'IEA-MethaneAbatement'!$M:$M,$C$1,'IEA-MethaneAbatement'!$B:$B,'Country Selector'!$A$2)+VLOOKUP($D$1,'Multipliers and Adjustments'!$A$70:$I$86,TRUNC(COLUMN(E$2)/5)+2,FALSE)*SUMIFS('IEA-MethaneAbatement'!$N:$N,'IEA-MethaneAbatement'!$O:$O,"&lt;"&amp;$B59,'IEA-MethaneAbatement'!$O:$O,"&gt;="&amp;$A59,'IEA-MethaneAbatement'!$M:$M,$D$1,'IEA-MethaneAbatement'!$B:$B,'Country Selector'!$A$2)))*(1+INDEX('EPA to IEA Scaling'!$F$8:$AO$8,,MATCH(E$2,'EPA to IEA Scaling'!$F$1:$AO$1,0)))</f>
        <v>0</v>
      </c>
      <c r="F59" cm="1">
        <f t="array" ref="F59">((VLOOKUP($B$1,'Multipliers and Adjustments'!$A$70:$I$86,TRUNC(COLUMN(F$2)/5)+2,FALSE)*SUMIFS('IEA-MethaneAbatement'!$N:$N,'IEA-MethaneAbatement'!$O:$O,"&lt;"&amp;$B59,'IEA-MethaneAbatement'!$O:$O,"&gt;="&amp;$A59,'IEA-MethaneAbatement'!$M:$M,$B$1,'IEA-MethaneAbatement'!$B:$B,'Country Selector'!$A$2)+VLOOKUP($C$1,'Multipliers and Adjustments'!$A$70:$I$86,TRUNC(COLUMN(F$2)/5)+2,FALSE)*SUMIFS('IEA-MethaneAbatement'!$N:$N,'IEA-MethaneAbatement'!$O:$O,"&lt;"&amp;$B59,'IEA-MethaneAbatement'!$O:$O,"&gt;="&amp;$A59,'IEA-MethaneAbatement'!$M:$M,$C$1,'IEA-MethaneAbatement'!$B:$B,'Country Selector'!$A$2)+VLOOKUP($D$1,'Multipliers and Adjustments'!$A$70:$I$86,TRUNC(COLUMN(F$2)/5)+2,FALSE)*SUMIFS('IEA-MethaneAbatement'!$N:$N,'IEA-MethaneAbatement'!$O:$O,"&lt;"&amp;$B59,'IEA-MethaneAbatement'!$O:$O,"&gt;="&amp;$A59,'IEA-MethaneAbatement'!$M:$M,$D$1,'IEA-MethaneAbatement'!$B:$B,'Country Selector'!$A$2)))*(1+INDEX('EPA to IEA Scaling'!$F$8:$AO$8,,MATCH(F$2,'EPA to IEA Scaling'!$F$1:$AO$1,0)))</f>
        <v>0</v>
      </c>
      <c r="G59" cm="1">
        <f t="array" ref="G59">((VLOOKUP($B$1,'Multipliers and Adjustments'!$A$70:$I$86,TRUNC(COLUMN(G$2)/5)+2,FALSE)*SUMIFS('IEA-MethaneAbatement'!$N:$N,'IEA-MethaneAbatement'!$O:$O,"&lt;"&amp;$B59,'IEA-MethaneAbatement'!$O:$O,"&gt;="&amp;$A59,'IEA-MethaneAbatement'!$M:$M,$B$1,'IEA-MethaneAbatement'!$B:$B,'Country Selector'!$A$2)+VLOOKUP($C$1,'Multipliers and Adjustments'!$A$70:$I$86,TRUNC(COLUMN(G$2)/5)+2,FALSE)*SUMIFS('IEA-MethaneAbatement'!$N:$N,'IEA-MethaneAbatement'!$O:$O,"&lt;"&amp;$B59,'IEA-MethaneAbatement'!$O:$O,"&gt;="&amp;$A59,'IEA-MethaneAbatement'!$M:$M,$C$1,'IEA-MethaneAbatement'!$B:$B,'Country Selector'!$A$2)+VLOOKUP($D$1,'Multipliers and Adjustments'!$A$70:$I$86,TRUNC(COLUMN(G$2)/5)+2,FALSE)*SUMIFS('IEA-MethaneAbatement'!$N:$N,'IEA-MethaneAbatement'!$O:$O,"&lt;"&amp;$B59,'IEA-MethaneAbatement'!$O:$O,"&gt;="&amp;$A59,'IEA-MethaneAbatement'!$M:$M,$D$1,'IEA-MethaneAbatement'!$B:$B,'Country Selector'!$A$2)))*(1+INDEX('EPA to IEA Scaling'!$F$8:$AO$8,,MATCH(G$2,'EPA to IEA Scaling'!$F$1:$AO$1,0)))</f>
        <v>0</v>
      </c>
      <c r="H59" s="31" cm="1">
        <f t="array" ref="H59">((VLOOKUP($B$1,'Multipliers and Adjustments'!$A$70:$I$86,TRUNC(COLUMN(H$2)/5)+2,FALSE)*SUMIFS('IEA-MethaneAbatement'!$N:$N,'IEA-MethaneAbatement'!$O:$O,"&lt;"&amp;$B59,'IEA-MethaneAbatement'!$O:$O,"&gt;="&amp;$A59,'IEA-MethaneAbatement'!$M:$M,$B$1,'IEA-MethaneAbatement'!$B:$B,'Country Selector'!$A$2)+VLOOKUP($C$1,'Multipliers and Adjustments'!$A$70:$I$86,TRUNC(COLUMN(H$2)/5)+2,FALSE)*SUMIFS('IEA-MethaneAbatement'!$N:$N,'IEA-MethaneAbatement'!$O:$O,"&lt;"&amp;$B59,'IEA-MethaneAbatement'!$O:$O,"&gt;="&amp;$A59,'IEA-MethaneAbatement'!$M:$M,$C$1,'IEA-MethaneAbatement'!$B:$B,'Country Selector'!$A$2)+VLOOKUP($D$1,'Multipliers and Adjustments'!$A$70:$I$86,TRUNC(COLUMN(H$2)/5)+2,FALSE)*SUMIFS('IEA-MethaneAbatement'!$N:$N,'IEA-MethaneAbatement'!$O:$O,"&lt;"&amp;$B59,'IEA-MethaneAbatement'!$O:$O,"&gt;="&amp;$A59,'IEA-MethaneAbatement'!$M:$M,$D$1,'IEA-MethaneAbatement'!$B:$B,'Country Selector'!$A$2)))*(1+INDEX('EPA to IEA Scaling'!$F$8:$AO$8,,MATCH(H$2,'EPA to IEA Scaling'!$F$1:$AO$1,0)))</f>
        <v>0</v>
      </c>
      <c r="I59" cm="1">
        <f t="array" ref="I59">((VLOOKUP($B$1,'Multipliers and Adjustments'!$A$70:$I$86,TRUNC(COLUMN(I$2)/5)+2,FALSE)*SUMIFS('IEA-MethaneAbatement'!$N:$N,'IEA-MethaneAbatement'!$O:$O,"&lt;"&amp;$B59,'IEA-MethaneAbatement'!$O:$O,"&gt;="&amp;$A59,'IEA-MethaneAbatement'!$M:$M,$B$1,'IEA-MethaneAbatement'!$B:$B,'Country Selector'!$A$2)+VLOOKUP($C$1,'Multipliers and Adjustments'!$A$70:$I$86,TRUNC(COLUMN(I$2)/5)+2,FALSE)*SUMIFS('IEA-MethaneAbatement'!$N:$N,'IEA-MethaneAbatement'!$O:$O,"&lt;"&amp;$B59,'IEA-MethaneAbatement'!$O:$O,"&gt;="&amp;$A59,'IEA-MethaneAbatement'!$M:$M,$C$1,'IEA-MethaneAbatement'!$B:$B,'Country Selector'!$A$2)+VLOOKUP($D$1,'Multipliers and Adjustments'!$A$70:$I$86,TRUNC(COLUMN(I$2)/5)+2,FALSE)*SUMIFS('IEA-MethaneAbatement'!$N:$N,'IEA-MethaneAbatement'!$O:$O,"&lt;"&amp;$B59,'IEA-MethaneAbatement'!$O:$O,"&gt;="&amp;$A59,'IEA-MethaneAbatement'!$M:$M,$D$1,'IEA-MethaneAbatement'!$B:$B,'Country Selector'!$A$2)))*(1+INDEX('EPA to IEA Scaling'!$F$8:$AO$8,,MATCH(I$2,'EPA to IEA Scaling'!$F$1:$AO$1,0)))</f>
        <v>0</v>
      </c>
      <c r="J59" cm="1">
        <f t="array" ref="J59">((VLOOKUP($B$1,'Multipliers and Adjustments'!$A$70:$I$86,TRUNC(COLUMN(J$2)/5)+2,FALSE)*SUMIFS('IEA-MethaneAbatement'!$N:$N,'IEA-MethaneAbatement'!$O:$O,"&lt;"&amp;$B59,'IEA-MethaneAbatement'!$O:$O,"&gt;="&amp;$A59,'IEA-MethaneAbatement'!$M:$M,$B$1,'IEA-MethaneAbatement'!$B:$B,'Country Selector'!$A$2)+VLOOKUP($C$1,'Multipliers and Adjustments'!$A$70:$I$86,TRUNC(COLUMN(J$2)/5)+2,FALSE)*SUMIFS('IEA-MethaneAbatement'!$N:$N,'IEA-MethaneAbatement'!$O:$O,"&lt;"&amp;$B59,'IEA-MethaneAbatement'!$O:$O,"&gt;="&amp;$A59,'IEA-MethaneAbatement'!$M:$M,$C$1,'IEA-MethaneAbatement'!$B:$B,'Country Selector'!$A$2)+VLOOKUP($D$1,'Multipliers and Adjustments'!$A$70:$I$86,TRUNC(COLUMN(J$2)/5)+2,FALSE)*SUMIFS('IEA-MethaneAbatement'!$N:$N,'IEA-MethaneAbatement'!$O:$O,"&lt;"&amp;$B59,'IEA-MethaneAbatement'!$O:$O,"&gt;="&amp;$A59,'IEA-MethaneAbatement'!$M:$M,$D$1,'IEA-MethaneAbatement'!$B:$B,'Country Selector'!$A$2)))*(1+INDEX('EPA to IEA Scaling'!$F$8:$AO$8,,MATCH(J$2,'EPA to IEA Scaling'!$F$1:$AO$1,0)))</f>
        <v>0</v>
      </c>
      <c r="K59" cm="1">
        <f t="array" ref="K59">((VLOOKUP($B$1,'Multipliers and Adjustments'!$A$70:$I$86,TRUNC(COLUMN(K$2)/5)+2,FALSE)*SUMIFS('IEA-MethaneAbatement'!$N:$N,'IEA-MethaneAbatement'!$O:$O,"&lt;"&amp;$B59,'IEA-MethaneAbatement'!$O:$O,"&gt;="&amp;$A59,'IEA-MethaneAbatement'!$M:$M,$B$1,'IEA-MethaneAbatement'!$B:$B,'Country Selector'!$A$2)+VLOOKUP($C$1,'Multipliers and Adjustments'!$A$70:$I$86,TRUNC(COLUMN(K$2)/5)+2,FALSE)*SUMIFS('IEA-MethaneAbatement'!$N:$N,'IEA-MethaneAbatement'!$O:$O,"&lt;"&amp;$B59,'IEA-MethaneAbatement'!$O:$O,"&gt;="&amp;$A59,'IEA-MethaneAbatement'!$M:$M,$C$1,'IEA-MethaneAbatement'!$B:$B,'Country Selector'!$A$2)+VLOOKUP($D$1,'Multipliers and Adjustments'!$A$70:$I$86,TRUNC(COLUMN(K$2)/5)+2,FALSE)*SUMIFS('IEA-MethaneAbatement'!$N:$N,'IEA-MethaneAbatement'!$O:$O,"&lt;"&amp;$B59,'IEA-MethaneAbatement'!$O:$O,"&gt;="&amp;$A59,'IEA-MethaneAbatement'!$M:$M,$D$1,'IEA-MethaneAbatement'!$B:$B,'Country Selector'!$A$2)))*(1+INDEX('EPA to IEA Scaling'!$F$8:$AO$8,,MATCH(K$2,'EPA to IEA Scaling'!$F$1:$AO$1,0)))</f>
        <v>0</v>
      </c>
      <c r="L59" cm="1">
        <f t="array" ref="L59">((VLOOKUP($B$1,'Multipliers and Adjustments'!$A$70:$I$86,TRUNC(COLUMN(L$2)/5)+2,FALSE)*SUMIFS('IEA-MethaneAbatement'!$N:$N,'IEA-MethaneAbatement'!$O:$O,"&lt;"&amp;$B59,'IEA-MethaneAbatement'!$O:$O,"&gt;="&amp;$A59,'IEA-MethaneAbatement'!$M:$M,$B$1,'IEA-MethaneAbatement'!$B:$B,'Country Selector'!$A$2)+VLOOKUP($C$1,'Multipliers and Adjustments'!$A$70:$I$86,TRUNC(COLUMN(L$2)/5)+2,FALSE)*SUMIFS('IEA-MethaneAbatement'!$N:$N,'IEA-MethaneAbatement'!$O:$O,"&lt;"&amp;$B59,'IEA-MethaneAbatement'!$O:$O,"&gt;="&amp;$A59,'IEA-MethaneAbatement'!$M:$M,$C$1,'IEA-MethaneAbatement'!$B:$B,'Country Selector'!$A$2)+VLOOKUP($D$1,'Multipliers and Adjustments'!$A$70:$I$86,TRUNC(COLUMN(L$2)/5)+2,FALSE)*SUMIFS('IEA-MethaneAbatement'!$N:$N,'IEA-MethaneAbatement'!$O:$O,"&lt;"&amp;$B59,'IEA-MethaneAbatement'!$O:$O,"&gt;="&amp;$A59,'IEA-MethaneAbatement'!$M:$M,$D$1,'IEA-MethaneAbatement'!$B:$B,'Country Selector'!$A$2)))*(1+INDEX('EPA to IEA Scaling'!$F$8:$AO$8,,MATCH(L$2,'EPA to IEA Scaling'!$F$1:$AO$1,0)))</f>
        <v>0</v>
      </c>
      <c r="M59" s="31" cm="1">
        <f t="array" ref="M59">((VLOOKUP($B$1,'Multipliers and Adjustments'!$A$70:$I$86,TRUNC(COLUMN(M$2)/5)+2,FALSE)*SUMIFS('IEA-MethaneAbatement'!$N:$N,'IEA-MethaneAbatement'!$O:$O,"&lt;"&amp;$B59,'IEA-MethaneAbatement'!$O:$O,"&gt;="&amp;$A59,'IEA-MethaneAbatement'!$M:$M,$B$1,'IEA-MethaneAbatement'!$B:$B,'Country Selector'!$A$2)+VLOOKUP($C$1,'Multipliers and Adjustments'!$A$70:$I$86,TRUNC(COLUMN(M$2)/5)+2,FALSE)*SUMIFS('IEA-MethaneAbatement'!$N:$N,'IEA-MethaneAbatement'!$O:$O,"&lt;"&amp;$B59,'IEA-MethaneAbatement'!$O:$O,"&gt;="&amp;$A59,'IEA-MethaneAbatement'!$M:$M,$C$1,'IEA-MethaneAbatement'!$B:$B,'Country Selector'!$A$2)+VLOOKUP($D$1,'Multipliers and Adjustments'!$A$70:$I$86,TRUNC(COLUMN(M$2)/5)+2,FALSE)*SUMIFS('IEA-MethaneAbatement'!$N:$N,'IEA-MethaneAbatement'!$O:$O,"&lt;"&amp;$B59,'IEA-MethaneAbatement'!$O:$O,"&gt;="&amp;$A59,'IEA-MethaneAbatement'!$M:$M,$D$1,'IEA-MethaneAbatement'!$B:$B,'Country Selector'!$A$2)))*(1+INDEX('EPA to IEA Scaling'!$F$8:$AO$8,,MATCH(M$2,'EPA to IEA Scaling'!$F$1:$AO$1,0)))</f>
        <v>0</v>
      </c>
      <c r="N59" cm="1">
        <f t="array" ref="N59">((VLOOKUP($B$1,'Multipliers and Adjustments'!$A$70:$I$86,TRUNC(COLUMN(N$2)/5)+2,FALSE)*SUMIFS('IEA-MethaneAbatement'!$N:$N,'IEA-MethaneAbatement'!$O:$O,"&lt;"&amp;$B59,'IEA-MethaneAbatement'!$O:$O,"&gt;="&amp;$A59,'IEA-MethaneAbatement'!$M:$M,$B$1,'IEA-MethaneAbatement'!$B:$B,'Country Selector'!$A$2)+VLOOKUP($C$1,'Multipliers and Adjustments'!$A$70:$I$86,TRUNC(COLUMN(N$2)/5)+2,FALSE)*SUMIFS('IEA-MethaneAbatement'!$N:$N,'IEA-MethaneAbatement'!$O:$O,"&lt;"&amp;$B59,'IEA-MethaneAbatement'!$O:$O,"&gt;="&amp;$A59,'IEA-MethaneAbatement'!$M:$M,$C$1,'IEA-MethaneAbatement'!$B:$B,'Country Selector'!$A$2)+VLOOKUP($D$1,'Multipliers and Adjustments'!$A$70:$I$86,TRUNC(COLUMN(N$2)/5)+2,FALSE)*SUMIFS('IEA-MethaneAbatement'!$N:$N,'IEA-MethaneAbatement'!$O:$O,"&lt;"&amp;$B59,'IEA-MethaneAbatement'!$O:$O,"&gt;="&amp;$A59,'IEA-MethaneAbatement'!$M:$M,$D$1,'IEA-MethaneAbatement'!$B:$B,'Country Selector'!$A$2)))*(1+INDEX('EPA to IEA Scaling'!$F$8:$AO$8,,MATCH(N$2,'EPA to IEA Scaling'!$F$1:$AO$1,0)))</f>
        <v>0</v>
      </c>
      <c r="O59" cm="1">
        <f t="array" ref="O59">((VLOOKUP($B$1,'Multipliers and Adjustments'!$A$70:$I$86,TRUNC(COLUMN(O$2)/5)+2,FALSE)*SUMIFS('IEA-MethaneAbatement'!$N:$N,'IEA-MethaneAbatement'!$O:$O,"&lt;"&amp;$B59,'IEA-MethaneAbatement'!$O:$O,"&gt;="&amp;$A59,'IEA-MethaneAbatement'!$M:$M,$B$1,'IEA-MethaneAbatement'!$B:$B,'Country Selector'!$A$2)+VLOOKUP($C$1,'Multipliers and Adjustments'!$A$70:$I$86,TRUNC(COLUMN(O$2)/5)+2,FALSE)*SUMIFS('IEA-MethaneAbatement'!$N:$N,'IEA-MethaneAbatement'!$O:$O,"&lt;"&amp;$B59,'IEA-MethaneAbatement'!$O:$O,"&gt;="&amp;$A59,'IEA-MethaneAbatement'!$M:$M,$C$1,'IEA-MethaneAbatement'!$B:$B,'Country Selector'!$A$2)+VLOOKUP($D$1,'Multipliers and Adjustments'!$A$70:$I$86,TRUNC(COLUMN(O$2)/5)+2,FALSE)*SUMIFS('IEA-MethaneAbatement'!$N:$N,'IEA-MethaneAbatement'!$O:$O,"&lt;"&amp;$B59,'IEA-MethaneAbatement'!$O:$O,"&gt;="&amp;$A59,'IEA-MethaneAbatement'!$M:$M,$D$1,'IEA-MethaneAbatement'!$B:$B,'Country Selector'!$A$2)))*(1+INDEX('EPA to IEA Scaling'!$F$8:$AO$8,,MATCH(O$2,'EPA to IEA Scaling'!$F$1:$AO$1,0)))</f>
        <v>0</v>
      </c>
      <c r="P59" cm="1">
        <f t="array" ref="P59">((VLOOKUP($B$1,'Multipliers and Adjustments'!$A$70:$I$86,TRUNC(COLUMN(P$2)/5)+2,FALSE)*SUMIFS('IEA-MethaneAbatement'!$N:$N,'IEA-MethaneAbatement'!$O:$O,"&lt;"&amp;$B59,'IEA-MethaneAbatement'!$O:$O,"&gt;="&amp;$A59,'IEA-MethaneAbatement'!$M:$M,$B$1,'IEA-MethaneAbatement'!$B:$B,'Country Selector'!$A$2)+VLOOKUP($C$1,'Multipliers and Adjustments'!$A$70:$I$86,TRUNC(COLUMN(P$2)/5)+2,FALSE)*SUMIFS('IEA-MethaneAbatement'!$N:$N,'IEA-MethaneAbatement'!$O:$O,"&lt;"&amp;$B59,'IEA-MethaneAbatement'!$O:$O,"&gt;="&amp;$A59,'IEA-MethaneAbatement'!$M:$M,$C$1,'IEA-MethaneAbatement'!$B:$B,'Country Selector'!$A$2)+VLOOKUP($D$1,'Multipliers and Adjustments'!$A$70:$I$86,TRUNC(COLUMN(P$2)/5)+2,FALSE)*SUMIFS('IEA-MethaneAbatement'!$N:$N,'IEA-MethaneAbatement'!$O:$O,"&lt;"&amp;$B59,'IEA-MethaneAbatement'!$O:$O,"&gt;="&amp;$A59,'IEA-MethaneAbatement'!$M:$M,$D$1,'IEA-MethaneAbatement'!$B:$B,'Country Selector'!$A$2)))*(1+INDEX('EPA to IEA Scaling'!$F$8:$AO$8,,MATCH(P$2,'EPA to IEA Scaling'!$F$1:$AO$1,0)))</f>
        <v>0</v>
      </c>
      <c r="Q59" cm="1">
        <f t="array" ref="Q59">((VLOOKUP($B$1,'Multipliers and Adjustments'!$A$70:$I$86,TRUNC(COLUMN(Q$2)/5)+2,FALSE)*SUMIFS('IEA-MethaneAbatement'!$N:$N,'IEA-MethaneAbatement'!$O:$O,"&lt;"&amp;$B59,'IEA-MethaneAbatement'!$O:$O,"&gt;="&amp;$A59,'IEA-MethaneAbatement'!$M:$M,$B$1,'IEA-MethaneAbatement'!$B:$B,'Country Selector'!$A$2)+VLOOKUP($C$1,'Multipliers and Adjustments'!$A$70:$I$86,TRUNC(COLUMN(Q$2)/5)+2,FALSE)*SUMIFS('IEA-MethaneAbatement'!$N:$N,'IEA-MethaneAbatement'!$O:$O,"&lt;"&amp;$B59,'IEA-MethaneAbatement'!$O:$O,"&gt;="&amp;$A59,'IEA-MethaneAbatement'!$M:$M,$C$1,'IEA-MethaneAbatement'!$B:$B,'Country Selector'!$A$2)+VLOOKUP($D$1,'Multipliers and Adjustments'!$A$70:$I$86,TRUNC(COLUMN(Q$2)/5)+2,FALSE)*SUMIFS('IEA-MethaneAbatement'!$N:$N,'IEA-MethaneAbatement'!$O:$O,"&lt;"&amp;$B59,'IEA-MethaneAbatement'!$O:$O,"&gt;="&amp;$A59,'IEA-MethaneAbatement'!$M:$M,$D$1,'IEA-MethaneAbatement'!$B:$B,'Country Selector'!$A$2)))*(1+INDEX('EPA to IEA Scaling'!$F$8:$AO$8,,MATCH(Q$2,'EPA to IEA Scaling'!$F$1:$AO$1,0)))</f>
        <v>0</v>
      </c>
      <c r="R59" s="31" cm="1">
        <f t="array" ref="R59">((VLOOKUP($B$1,'Multipliers and Adjustments'!$A$70:$I$86,TRUNC(COLUMN(R$2)/5)+2,FALSE)*SUMIFS('IEA-MethaneAbatement'!$N:$N,'IEA-MethaneAbatement'!$O:$O,"&lt;"&amp;$B59,'IEA-MethaneAbatement'!$O:$O,"&gt;="&amp;$A59,'IEA-MethaneAbatement'!$M:$M,$B$1,'IEA-MethaneAbatement'!$B:$B,'Country Selector'!$A$2)+VLOOKUP($C$1,'Multipliers and Adjustments'!$A$70:$I$86,TRUNC(COLUMN(R$2)/5)+2,FALSE)*SUMIFS('IEA-MethaneAbatement'!$N:$N,'IEA-MethaneAbatement'!$O:$O,"&lt;"&amp;$B59,'IEA-MethaneAbatement'!$O:$O,"&gt;="&amp;$A59,'IEA-MethaneAbatement'!$M:$M,$C$1,'IEA-MethaneAbatement'!$B:$B,'Country Selector'!$A$2)+VLOOKUP($D$1,'Multipliers and Adjustments'!$A$70:$I$86,TRUNC(COLUMN(R$2)/5)+2,FALSE)*SUMIFS('IEA-MethaneAbatement'!$N:$N,'IEA-MethaneAbatement'!$O:$O,"&lt;"&amp;$B59,'IEA-MethaneAbatement'!$O:$O,"&gt;="&amp;$A59,'IEA-MethaneAbatement'!$M:$M,$D$1,'IEA-MethaneAbatement'!$B:$B,'Country Selector'!$A$2)))*(1+INDEX('EPA to IEA Scaling'!$F$8:$AO$8,,MATCH(R$2,'EPA to IEA Scaling'!$F$1:$AO$1,0)))</f>
        <v>0</v>
      </c>
      <c r="S59" cm="1">
        <f t="array" ref="S59">((VLOOKUP($B$1,'Multipliers and Adjustments'!$A$70:$I$86,TRUNC(COLUMN(S$2)/5)+2,FALSE)*SUMIFS('IEA-MethaneAbatement'!$N:$N,'IEA-MethaneAbatement'!$O:$O,"&lt;"&amp;$B59,'IEA-MethaneAbatement'!$O:$O,"&gt;="&amp;$A59,'IEA-MethaneAbatement'!$M:$M,$B$1,'IEA-MethaneAbatement'!$B:$B,'Country Selector'!$A$2)+VLOOKUP($C$1,'Multipliers and Adjustments'!$A$70:$I$86,TRUNC(COLUMN(S$2)/5)+2,FALSE)*SUMIFS('IEA-MethaneAbatement'!$N:$N,'IEA-MethaneAbatement'!$O:$O,"&lt;"&amp;$B59,'IEA-MethaneAbatement'!$O:$O,"&gt;="&amp;$A59,'IEA-MethaneAbatement'!$M:$M,$C$1,'IEA-MethaneAbatement'!$B:$B,'Country Selector'!$A$2)+VLOOKUP($D$1,'Multipliers and Adjustments'!$A$70:$I$86,TRUNC(COLUMN(S$2)/5)+2,FALSE)*SUMIFS('IEA-MethaneAbatement'!$N:$N,'IEA-MethaneAbatement'!$O:$O,"&lt;"&amp;$B59,'IEA-MethaneAbatement'!$O:$O,"&gt;="&amp;$A59,'IEA-MethaneAbatement'!$M:$M,$D$1,'IEA-MethaneAbatement'!$B:$B,'Country Selector'!$A$2)))*(1+INDEX('EPA to IEA Scaling'!$F$8:$AO$8,,MATCH(S$2,'EPA to IEA Scaling'!$F$1:$AO$1,0)))</f>
        <v>0</v>
      </c>
      <c r="T59" cm="1">
        <f t="array" ref="T59">((VLOOKUP($B$1,'Multipliers and Adjustments'!$A$70:$I$86,TRUNC(COLUMN(T$2)/5)+2,FALSE)*SUMIFS('IEA-MethaneAbatement'!$N:$N,'IEA-MethaneAbatement'!$O:$O,"&lt;"&amp;$B59,'IEA-MethaneAbatement'!$O:$O,"&gt;="&amp;$A59,'IEA-MethaneAbatement'!$M:$M,$B$1,'IEA-MethaneAbatement'!$B:$B,'Country Selector'!$A$2)+VLOOKUP($C$1,'Multipliers and Adjustments'!$A$70:$I$86,TRUNC(COLUMN(T$2)/5)+2,FALSE)*SUMIFS('IEA-MethaneAbatement'!$N:$N,'IEA-MethaneAbatement'!$O:$O,"&lt;"&amp;$B59,'IEA-MethaneAbatement'!$O:$O,"&gt;="&amp;$A59,'IEA-MethaneAbatement'!$M:$M,$C$1,'IEA-MethaneAbatement'!$B:$B,'Country Selector'!$A$2)+VLOOKUP($D$1,'Multipliers and Adjustments'!$A$70:$I$86,TRUNC(COLUMN(T$2)/5)+2,FALSE)*SUMIFS('IEA-MethaneAbatement'!$N:$N,'IEA-MethaneAbatement'!$O:$O,"&lt;"&amp;$B59,'IEA-MethaneAbatement'!$O:$O,"&gt;="&amp;$A59,'IEA-MethaneAbatement'!$M:$M,$D$1,'IEA-MethaneAbatement'!$B:$B,'Country Selector'!$A$2)))*(1+INDEX('EPA to IEA Scaling'!$F$8:$AO$8,,MATCH(T$2,'EPA to IEA Scaling'!$F$1:$AO$1,0)))</f>
        <v>0</v>
      </c>
      <c r="U59" cm="1">
        <f t="array" ref="U59">((VLOOKUP($B$1,'Multipliers and Adjustments'!$A$70:$I$86,TRUNC(COLUMN(U$2)/5)+2,FALSE)*SUMIFS('IEA-MethaneAbatement'!$N:$N,'IEA-MethaneAbatement'!$O:$O,"&lt;"&amp;$B59,'IEA-MethaneAbatement'!$O:$O,"&gt;="&amp;$A59,'IEA-MethaneAbatement'!$M:$M,$B$1,'IEA-MethaneAbatement'!$B:$B,'Country Selector'!$A$2)+VLOOKUP($C$1,'Multipliers and Adjustments'!$A$70:$I$86,TRUNC(COLUMN(U$2)/5)+2,FALSE)*SUMIFS('IEA-MethaneAbatement'!$N:$N,'IEA-MethaneAbatement'!$O:$O,"&lt;"&amp;$B59,'IEA-MethaneAbatement'!$O:$O,"&gt;="&amp;$A59,'IEA-MethaneAbatement'!$M:$M,$C$1,'IEA-MethaneAbatement'!$B:$B,'Country Selector'!$A$2)+VLOOKUP($D$1,'Multipliers and Adjustments'!$A$70:$I$86,TRUNC(COLUMN(U$2)/5)+2,FALSE)*SUMIFS('IEA-MethaneAbatement'!$N:$N,'IEA-MethaneAbatement'!$O:$O,"&lt;"&amp;$B59,'IEA-MethaneAbatement'!$O:$O,"&gt;="&amp;$A59,'IEA-MethaneAbatement'!$M:$M,$D$1,'IEA-MethaneAbatement'!$B:$B,'Country Selector'!$A$2)))*(1+INDEX('EPA to IEA Scaling'!$F$8:$AO$8,,MATCH(U$2,'EPA to IEA Scaling'!$F$1:$AO$1,0)))</f>
        <v>0</v>
      </c>
      <c r="V59" cm="1">
        <f t="array" ref="V59">((VLOOKUP($B$1,'Multipliers and Adjustments'!$A$70:$I$86,TRUNC(COLUMN(V$2)/5)+2,FALSE)*SUMIFS('IEA-MethaneAbatement'!$N:$N,'IEA-MethaneAbatement'!$O:$O,"&lt;"&amp;$B59,'IEA-MethaneAbatement'!$O:$O,"&gt;="&amp;$A59,'IEA-MethaneAbatement'!$M:$M,$B$1,'IEA-MethaneAbatement'!$B:$B,'Country Selector'!$A$2)+VLOOKUP($C$1,'Multipliers and Adjustments'!$A$70:$I$86,TRUNC(COLUMN(V$2)/5)+2,FALSE)*SUMIFS('IEA-MethaneAbatement'!$N:$N,'IEA-MethaneAbatement'!$O:$O,"&lt;"&amp;$B59,'IEA-MethaneAbatement'!$O:$O,"&gt;="&amp;$A59,'IEA-MethaneAbatement'!$M:$M,$C$1,'IEA-MethaneAbatement'!$B:$B,'Country Selector'!$A$2)+VLOOKUP($D$1,'Multipliers and Adjustments'!$A$70:$I$86,TRUNC(COLUMN(V$2)/5)+2,FALSE)*SUMIFS('IEA-MethaneAbatement'!$N:$N,'IEA-MethaneAbatement'!$O:$O,"&lt;"&amp;$B59,'IEA-MethaneAbatement'!$O:$O,"&gt;="&amp;$A59,'IEA-MethaneAbatement'!$M:$M,$D$1,'IEA-MethaneAbatement'!$B:$B,'Country Selector'!$A$2)))*(1+INDEX('EPA to IEA Scaling'!$F$8:$AO$8,,MATCH(V$2,'EPA to IEA Scaling'!$F$1:$AO$1,0)))</f>
        <v>0</v>
      </c>
      <c r="W59" s="31" cm="1">
        <f t="array" ref="W59">((VLOOKUP($B$1,'Multipliers and Adjustments'!$A$70:$I$86,TRUNC(COLUMN(W$2)/5)+2,FALSE)*SUMIFS('IEA-MethaneAbatement'!$N:$N,'IEA-MethaneAbatement'!$O:$O,"&lt;"&amp;$B59,'IEA-MethaneAbatement'!$O:$O,"&gt;="&amp;$A59,'IEA-MethaneAbatement'!$M:$M,$B$1,'IEA-MethaneAbatement'!$B:$B,'Country Selector'!$A$2)+VLOOKUP($C$1,'Multipliers and Adjustments'!$A$70:$I$86,TRUNC(COLUMN(W$2)/5)+2,FALSE)*SUMIFS('IEA-MethaneAbatement'!$N:$N,'IEA-MethaneAbatement'!$O:$O,"&lt;"&amp;$B59,'IEA-MethaneAbatement'!$O:$O,"&gt;="&amp;$A59,'IEA-MethaneAbatement'!$M:$M,$C$1,'IEA-MethaneAbatement'!$B:$B,'Country Selector'!$A$2)+VLOOKUP($D$1,'Multipliers and Adjustments'!$A$70:$I$86,TRUNC(COLUMN(W$2)/5)+2,FALSE)*SUMIFS('IEA-MethaneAbatement'!$N:$N,'IEA-MethaneAbatement'!$O:$O,"&lt;"&amp;$B59,'IEA-MethaneAbatement'!$O:$O,"&gt;="&amp;$A59,'IEA-MethaneAbatement'!$M:$M,$D$1,'IEA-MethaneAbatement'!$B:$B,'Country Selector'!$A$2)))*(1+INDEX('EPA to IEA Scaling'!$F$8:$AO$8,,MATCH(W$2,'EPA to IEA Scaling'!$F$1:$AO$1,0)))</f>
        <v>0</v>
      </c>
      <c r="X59" cm="1">
        <f t="array" ref="X59">((VLOOKUP($B$1,'Multipliers and Adjustments'!$A$70:$I$86,TRUNC(COLUMN(X$2)/5)+2,FALSE)*SUMIFS('IEA-MethaneAbatement'!$N:$N,'IEA-MethaneAbatement'!$O:$O,"&lt;"&amp;$B59,'IEA-MethaneAbatement'!$O:$O,"&gt;="&amp;$A59,'IEA-MethaneAbatement'!$M:$M,$B$1,'IEA-MethaneAbatement'!$B:$B,'Country Selector'!$A$2)+VLOOKUP($C$1,'Multipliers and Adjustments'!$A$70:$I$86,TRUNC(COLUMN(X$2)/5)+2,FALSE)*SUMIFS('IEA-MethaneAbatement'!$N:$N,'IEA-MethaneAbatement'!$O:$O,"&lt;"&amp;$B59,'IEA-MethaneAbatement'!$O:$O,"&gt;="&amp;$A59,'IEA-MethaneAbatement'!$M:$M,$C$1,'IEA-MethaneAbatement'!$B:$B,'Country Selector'!$A$2)+VLOOKUP($D$1,'Multipliers and Adjustments'!$A$70:$I$86,TRUNC(COLUMN(X$2)/5)+2,FALSE)*SUMIFS('IEA-MethaneAbatement'!$N:$N,'IEA-MethaneAbatement'!$O:$O,"&lt;"&amp;$B59,'IEA-MethaneAbatement'!$O:$O,"&gt;="&amp;$A59,'IEA-MethaneAbatement'!$M:$M,$D$1,'IEA-MethaneAbatement'!$B:$B,'Country Selector'!$A$2)))*(1+INDEX('EPA to IEA Scaling'!$F$8:$AO$8,,MATCH(X$2,'EPA to IEA Scaling'!$F$1:$AO$1,0)))</f>
        <v>0</v>
      </c>
      <c r="Y59" cm="1">
        <f t="array" ref="Y59">((VLOOKUP($B$1,'Multipliers and Adjustments'!$A$70:$I$86,TRUNC(COLUMN(Y$2)/5)+2,FALSE)*SUMIFS('IEA-MethaneAbatement'!$N:$N,'IEA-MethaneAbatement'!$O:$O,"&lt;"&amp;$B59,'IEA-MethaneAbatement'!$O:$O,"&gt;="&amp;$A59,'IEA-MethaneAbatement'!$M:$M,$B$1,'IEA-MethaneAbatement'!$B:$B,'Country Selector'!$A$2)+VLOOKUP($C$1,'Multipliers and Adjustments'!$A$70:$I$86,TRUNC(COLUMN(Y$2)/5)+2,FALSE)*SUMIFS('IEA-MethaneAbatement'!$N:$N,'IEA-MethaneAbatement'!$O:$O,"&lt;"&amp;$B59,'IEA-MethaneAbatement'!$O:$O,"&gt;="&amp;$A59,'IEA-MethaneAbatement'!$M:$M,$C$1,'IEA-MethaneAbatement'!$B:$B,'Country Selector'!$A$2)+VLOOKUP($D$1,'Multipliers and Adjustments'!$A$70:$I$86,TRUNC(COLUMN(Y$2)/5)+2,FALSE)*SUMIFS('IEA-MethaneAbatement'!$N:$N,'IEA-MethaneAbatement'!$O:$O,"&lt;"&amp;$B59,'IEA-MethaneAbatement'!$O:$O,"&gt;="&amp;$A59,'IEA-MethaneAbatement'!$M:$M,$D$1,'IEA-MethaneAbatement'!$B:$B,'Country Selector'!$A$2)))*(1+INDEX('EPA to IEA Scaling'!$F$8:$AO$8,,MATCH(Y$2,'EPA to IEA Scaling'!$F$1:$AO$1,0)))</f>
        <v>0</v>
      </c>
      <c r="Z59" cm="1">
        <f t="array" ref="Z59">((VLOOKUP($B$1,'Multipliers and Adjustments'!$A$70:$I$86,TRUNC(COLUMN(Z$2)/5)+2,FALSE)*SUMIFS('IEA-MethaneAbatement'!$N:$N,'IEA-MethaneAbatement'!$O:$O,"&lt;"&amp;$B59,'IEA-MethaneAbatement'!$O:$O,"&gt;="&amp;$A59,'IEA-MethaneAbatement'!$M:$M,$B$1,'IEA-MethaneAbatement'!$B:$B,'Country Selector'!$A$2)+VLOOKUP($C$1,'Multipliers and Adjustments'!$A$70:$I$86,TRUNC(COLUMN(Z$2)/5)+2,FALSE)*SUMIFS('IEA-MethaneAbatement'!$N:$N,'IEA-MethaneAbatement'!$O:$O,"&lt;"&amp;$B59,'IEA-MethaneAbatement'!$O:$O,"&gt;="&amp;$A59,'IEA-MethaneAbatement'!$M:$M,$C$1,'IEA-MethaneAbatement'!$B:$B,'Country Selector'!$A$2)+VLOOKUP($D$1,'Multipliers and Adjustments'!$A$70:$I$86,TRUNC(COLUMN(Z$2)/5)+2,FALSE)*SUMIFS('IEA-MethaneAbatement'!$N:$N,'IEA-MethaneAbatement'!$O:$O,"&lt;"&amp;$B59,'IEA-MethaneAbatement'!$O:$O,"&gt;="&amp;$A59,'IEA-MethaneAbatement'!$M:$M,$D$1,'IEA-MethaneAbatement'!$B:$B,'Country Selector'!$A$2)))*(1+INDEX('EPA to IEA Scaling'!$F$8:$AO$8,,MATCH(Z$2,'EPA to IEA Scaling'!$F$1:$AO$1,0)))</f>
        <v>0</v>
      </c>
      <c r="AA59" cm="1">
        <f t="array" ref="AA59">((VLOOKUP($B$1,'Multipliers and Adjustments'!$A$70:$I$86,TRUNC(COLUMN(AA$2)/5)+2,FALSE)*SUMIFS('IEA-MethaneAbatement'!$N:$N,'IEA-MethaneAbatement'!$O:$O,"&lt;"&amp;$B59,'IEA-MethaneAbatement'!$O:$O,"&gt;="&amp;$A59,'IEA-MethaneAbatement'!$M:$M,$B$1,'IEA-MethaneAbatement'!$B:$B,'Country Selector'!$A$2)+VLOOKUP($C$1,'Multipliers and Adjustments'!$A$70:$I$86,TRUNC(COLUMN(AA$2)/5)+2,FALSE)*SUMIFS('IEA-MethaneAbatement'!$N:$N,'IEA-MethaneAbatement'!$O:$O,"&lt;"&amp;$B59,'IEA-MethaneAbatement'!$O:$O,"&gt;="&amp;$A59,'IEA-MethaneAbatement'!$M:$M,$C$1,'IEA-MethaneAbatement'!$B:$B,'Country Selector'!$A$2)+VLOOKUP($D$1,'Multipliers and Adjustments'!$A$70:$I$86,TRUNC(COLUMN(AA$2)/5)+2,FALSE)*SUMIFS('IEA-MethaneAbatement'!$N:$N,'IEA-MethaneAbatement'!$O:$O,"&lt;"&amp;$B59,'IEA-MethaneAbatement'!$O:$O,"&gt;="&amp;$A59,'IEA-MethaneAbatement'!$M:$M,$D$1,'IEA-MethaneAbatement'!$B:$B,'Country Selector'!$A$2)))*(1+INDEX('EPA to IEA Scaling'!$F$8:$AO$8,,MATCH(AA$2,'EPA to IEA Scaling'!$F$1:$AO$1,0)))</f>
        <v>0</v>
      </c>
      <c r="AB59" s="31" cm="1">
        <f t="array" ref="AB59">((VLOOKUP($B$1,'Multipliers and Adjustments'!$A$70:$I$86,TRUNC(COLUMN(AB$2)/5)+2,FALSE)*SUMIFS('IEA-MethaneAbatement'!$N:$N,'IEA-MethaneAbatement'!$O:$O,"&lt;"&amp;$B59,'IEA-MethaneAbatement'!$O:$O,"&gt;="&amp;$A59,'IEA-MethaneAbatement'!$M:$M,$B$1,'IEA-MethaneAbatement'!$B:$B,'Country Selector'!$A$2)+VLOOKUP($C$1,'Multipliers and Adjustments'!$A$70:$I$86,TRUNC(COLUMN(AB$2)/5)+2,FALSE)*SUMIFS('IEA-MethaneAbatement'!$N:$N,'IEA-MethaneAbatement'!$O:$O,"&lt;"&amp;$B59,'IEA-MethaneAbatement'!$O:$O,"&gt;="&amp;$A59,'IEA-MethaneAbatement'!$M:$M,$C$1,'IEA-MethaneAbatement'!$B:$B,'Country Selector'!$A$2)+VLOOKUP($D$1,'Multipliers and Adjustments'!$A$70:$I$86,TRUNC(COLUMN(AB$2)/5)+2,FALSE)*SUMIFS('IEA-MethaneAbatement'!$N:$N,'IEA-MethaneAbatement'!$O:$O,"&lt;"&amp;$B59,'IEA-MethaneAbatement'!$O:$O,"&gt;="&amp;$A59,'IEA-MethaneAbatement'!$M:$M,$D$1,'IEA-MethaneAbatement'!$B:$B,'Country Selector'!$A$2)))*(1+INDEX('EPA to IEA Scaling'!$F$8:$AO$8,,MATCH(AB$2,'EPA to IEA Scaling'!$F$1:$AO$1,0)))</f>
        <v>0</v>
      </c>
      <c r="AC59" cm="1">
        <f t="array" ref="AC59">((VLOOKUP($B$1,'Multipliers and Adjustments'!$A$70:$I$86,TRUNC(COLUMN(AC$2)/5)+2,FALSE)*SUMIFS('IEA-MethaneAbatement'!$N:$N,'IEA-MethaneAbatement'!$O:$O,"&lt;"&amp;$B59,'IEA-MethaneAbatement'!$O:$O,"&gt;="&amp;$A59,'IEA-MethaneAbatement'!$M:$M,$B$1,'IEA-MethaneAbatement'!$B:$B,'Country Selector'!$A$2)+VLOOKUP($C$1,'Multipliers and Adjustments'!$A$70:$I$86,TRUNC(COLUMN(AC$2)/5)+2,FALSE)*SUMIFS('IEA-MethaneAbatement'!$N:$N,'IEA-MethaneAbatement'!$O:$O,"&lt;"&amp;$B59,'IEA-MethaneAbatement'!$O:$O,"&gt;="&amp;$A59,'IEA-MethaneAbatement'!$M:$M,$C$1,'IEA-MethaneAbatement'!$B:$B,'Country Selector'!$A$2)+VLOOKUP($D$1,'Multipliers and Adjustments'!$A$70:$I$86,TRUNC(COLUMN(AC$2)/5)+2,FALSE)*SUMIFS('IEA-MethaneAbatement'!$N:$N,'IEA-MethaneAbatement'!$O:$O,"&lt;"&amp;$B59,'IEA-MethaneAbatement'!$O:$O,"&gt;="&amp;$A59,'IEA-MethaneAbatement'!$M:$M,$D$1,'IEA-MethaneAbatement'!$B:$B,'Country Selector'!$A$2)))*(1+INDEX('EPA to IEA Scaling'!$F$8:$AO$8,,MATCH(AC$2,'EPA to IEA Scaling'!$F$1:$AO$1,0)))</f>
        <v>0</v>
      </c>
      <c r="AD59" cm="1">
        <f t="array" ref="AD59">((VLOOKUP($B$1,'Multipliers and Adjustments'!$A$70:$I$86,TRUNC(COLUMN(AD$2)/5)+2,FALSE)*SUMIFS('IEA-MethaneAbatement'!$N:$N,'IEA-MethaneAbatement'!$O:$O,"&lt;"&amp;$B59,'IEA-MethaneAbatement'!$O:$O,"&gt;="&amp;$A59,'IEA-MethaneAbatement'!$M:$M,$B$1,'IEA-MethaneAbatement'!$B:$B,'Country Selector'!$A$2)+VLOOKUP($C$1,'Multipliers and Adjustments'!$A$70:$I$86,TRUNC(COLUMN(AD$2)/5)+2,FALSE)*SUMIFS('IEA-MethaneAbatement'!$N:$N,'IEA-MethaneAbatement'!$O:$O,"&lt;"&amp;$B59,'IEA-MethaneAbatement'!$O:$O,"&gt;="&amp;$A59,'IEA-MethaneAbatement'!$M:$M,$C$1,'IEA-MethaneAbatement'!$B:$B,'Country Selector'!$A$2)+VLOOKUP($D$1,'Multipliers and Adjustments'!$A$70:$I$86,TRUNC(COLUMN(AD$2)/5)+2,FALSE)*SUMIFS('IEA-MethaneAbatement'!$N:$N,'IEA-MethaneAbatement'!$O:$O,"&lt;"&amp;$B59,'IEA-MethaneAbatement'!$O:$O,"&gt;="&amp;$A59,'IEA-MethaneAbatement'!$M:$M,$D$1,'IEA-MethaneAbatement'!$B:$B,'Country Selector'!$A$2)))*(1+INDEX('EPA to IEA Scaling'!$F$8:$AO$8,,MATCH(AD$2,'EPA to IEA Scaling'!$F$1:$AO$1,0)))</f>
        <v>0</v>
      </c>
      <c r="AE59" cm="1">
        <f t="array" ref="AE59">((VLOOKUP($B$1,'Multipliers and Adjustments'!$A$70:$I$86,TRUNC(COLUMN(AE$2)/5)+2,FALSE)*SUMIFS('IEA-MethaneAbatement'!$N:$N,'IEA-MethaneAbatement'!$O:$O,"&lt;"&amp;$B59,'IEA-MethaneAbatement'!$O:$O,"&gt;="&amp;$A59,'IEA-MethaneAbatement'!$M:$M,$B$1,'IEA-MethaneAbatement'!$B:$B,'Country Selector'!$A$2)+VLOOKUP($C$1,'Multipliers and Adjustments'!$A$70:$I$86,TRUNC(COLUMN(AE$2)/5)+2,FALSE)*SUMIFS('IEA-MethaneAbatement'!$N:$N,'IEA-MethaneAbatement'!$O:$O,"&lt;"&amp;$B59,'IEA-MethaneAbatement'!$O:$O,"&gt;="&amp;$A59,'IEA-MethaneAbatement'!$M:$M,$C$1,'IEA-MethaneAbatement'!$B:$B,'Country Selector'!$A$2)+VLOOKUP($D$1,'Multipliers and Adjustments'!$A$70:$I$86,TRUNC(COLUMN(AE$2)/5)+2,FALSE)*SUMIFS('IEA-MethaneAbatement'!$N:$N,'IEA-MethaneAbatement'!$O:$O,"&lt;"&amp;$B59,'IEA-MethaneAbatement'!$O:$O,"&gt;="&amp;$A59,'IEA-MethaneAbatement'!$M:$M,$D$1,'IEA-MethaneAbatement'!$B:$B,'Country Selector'!$A$2)))*(1+INDEX('EPA to IEA Scaling'!$F$8:$AO$8,,MATCH(AE$2,'EPA to IEA Scaling'!$F$1:$AO$1,0)))</f>
        <v>0</v>
      </c>
      <c r="AF59" cm="1">
        <f t="array" ref="AF59">((VLOOKUP($B$1,'Multipliers and Adjustments'!$A$70:$I$86,TRUNC(COLUMN(AF$2)/5)+2,FALSE)*SUMIFS('IEA-MethaneAbatement'!$N:$N,'IEA-MethaneAbatement'!$O:$O,"&lt;"&amp;$B59,'IEA-MethaneAbatement'!$O:$O,"&gt;="&amp;$A59,'IEA-MethaneAbatement'!$M:$M,$B$1,'IEA-MethaneAbatement'!$B:$B,'Country Selector'!$A$2)+VLOOKUP($C$1,'Multipliers and Adjustments'!$A$70:$I$86,TRUNC(COLUMN(AF$2)/5)+2,FALSE)*SUMIFS('IEA-MethaneAbatement'!$N:$N,'IEA-MethaneAbatement'!$O:$O,"&lt;"&amp;$B59,'IEA-MethaneAbatement'!$O:$O,"&gt;="&amp;$A59,'IEA-MethaneAbatement'!$M:$M,$C$1,'IEA-MethaneAbatement'!$B:$B,'Country Selector'!$A$2)+VLOOKUP($D$1,'Multipliers and Adjustments'!$A$70:$I$86,TRUNC(COLUMN(AF$2)/5)+2,FALSE)*SUMIFS('IEA-MethaneAbatement'!$N:$N,'IEA-MethaneAbatement'!$O:$O,"&lt;"&amp;$B59,'IEA-MethaneAbatement'!$O:$O,"&gt;="&amp;$A59,'IEA-MethaneAbatement'!$M:$M,$D$1,'IEA-MethaneAbatement'!$B:$B,'Country Selector'!$A$2)))*(1+INDEX('EPA to IEA Scaling'!$F$8:$AO$8,,MATCH(AF$2,'EPA to IEA Scaling'!$F$1:$AO$1,0)))</f>
        <v>0</v>
      </c>
      <c r="AG59" s="31" cm="1">
        <f t="array" ref="AG59">((VLOOKUP($B$1,'Multipliers and Adjustments'!$A$70:$I$86,TRUNC(COLUMN(AG$2)/5)+2,FALSE)*SUMIFS('IEA-MethaneAbatement'!$N:$N,'IEA-MethaneAbatement'!$O:$O,"&lt;"&amp;$B59,'IEA-MethaneAbatement'!$O:$O,"&gt;="&amp;$A59,'IEA-MethaneAbatement'!$M:$M,$B$1,'IEA-MethaneAbatement'!$B:$B,'Country Selector'!$A$2)+VLOOKUP($C$1,'Multipliers and Adjustments'!$A$70:$I$86,TRUNC(COLUMN(AG$2)/5)+2,FALSE)*SUMIFS('IEA-MethaneAbatement'!$N:$N,'IEA-MethaneAbatement'!$O:$O,"&lt;"&amp;$B59,'IEA-MethaneAbatement'!$O:$O,"&gt;="&amp;$A59,'IEA-MethaneAbatement'!$M:$M,$C$1,'IEA-MethaneAbatement'!$B:$B,'Country Selector'!$A$2)+VLOOKUP($D$1,'Multipliers and Adjustments'!$A$70:$I$86,TRUNC(COLUMN(AG$2)/5)+2,FALSE)*SUMIFS('IEA-MethaneAbatement'!$N:$N,'IEA-MethaneAbatement'!$O:$O,"&lt;"&amp;$B59,'IEA-MethaneAbatement'!$O:$O,"&gt;="&amp;$A59,'IEA-MethaneAbatement'!$M:$M,$D$1,'IEA-MethaneAbatement'!$B:$B,'Country Selector'!$A$2)))*(1+INDEX('EPA to IEA Scaling'!$F$8:$AO$8,,MATCH(AG$2,'EPA to IEA Scaling'!$F$1:$AO$1,0)))</f>
        <v>0</v>
      </c>
      <c r="AH59" cm="1">
        <f t="array" ref="AH59">((VLOOKUP($B$1,'Multipliers and Adjustments'!$A$70:$I$86,TRUNC(COLUMN(AH$2)/5)+2,FALSE)*SUMIFS('IEA-MethaneAbatement'!$N:$N,'IEA-MethaneAbatement'!$O:$O,"&lt;"&amp;$B59,'IEA-MethaneAbatement'!$O:$O,"&gt;="&amp;$A59,'IEA-MethaneAbatement'!$M:$M,$B$1,'IEA-MethaneAbatement'!$B:$B,'Country Selector'!$A$2)+VLOOKUP($C$1,'Multipliers and Adjustments'!$A$70:$I$86,TRUNC(COLUMN(AH$2)/5)+2,FALSE)*SUMIFS('IEA-MethaneAbatement'!$N:$N,'IEA-MethaneAbatement'!$O:$O,"&lt;"&amp;$B59,'IEA-MethaneAbatement'!$O:$O,"&gt;="&amp;$A59,'IEA-MethaneAbatement'!$M:$M,$C$1,'IEA-MethaneAbatement'!$B:$B,'Country Selector'!$A$2)+VLOOKUP($D$1,'Multipliers and Adjustments'!$A$70:$I$86,TRUNC(COLUMN(AH$2)/5)+2,FALSE)*SUMIFS('IEA-MethaneAbatement'!$N:$N,'IEA-MethaneAbatement'!$O:$O,"&lt;"&amp;$B59,'IEA-MethaneAbatement'!$O:$O,"&gt;="&amp;$A59,'IEA-MethaneAbatement'!$M:$M,$D$1,'IEA-MethaneAbatement'!$B:$B,'Country Selector'!$A$2)))*(1+INDEX('EPA to IEA Scaling'!$F$8:$AO$8,,MATCH(AH$2,'EPA to IEA Scaling'!$F$1:$AO$1,0)))</f>
        <v>0</v>
      </c>
      <c r="AI59" cm="1">
        <f t="array" ref="AI59">((VLOOKUP($B$1,'Multipliers and Adjustments'!$A$70:$I$86,TRUNC(COLUMN(AI$2)/5)+2,FALSE)*SUMIFS('IEA-MethaneAbatement'!$N:$N,'IEA-MethaneAbatement'!$O:$O,"&lt;"&amp;$B59,'IEA-MethaneAbatement'!$O:$O,"&gt;="&amp;$A59,'IEA-MethaneAbatement'!$M:$M,$B$1,'IEA-MethaneAbatement'!$B:$B,'Country Selector'!$A$2)+VLOOKUP($C$1,'Multipliers and Adjustments'!$A$70:$I$86,TRUNC(COLUMN(AI$2)/5)+2,FALSE)*SUMIFS('IEA-MethaneAbatement'!$N:$N,'IEA-MethaneAbatement'!$O:$O,"&lt;"&amp;$B59,'IEA-MethaneAbatement'!$O:$O,"&gt;="&amp;$A59,'IEA-MethaneAbatement'!$M:$M,$C$1,'IEA-MethaneAbatement'!$B:$B,'Country Selector'!$A$2)+VLOOKUP($D$1,'Multipliers and Adjustments'!$A$70:$I$86,TRUNC(COLUMN(AI$2)/5)+2,FALSE)*SUMIFS('IEA-MethaneAbatement'!$N:$N,'IEA-MethaneAbatement'!$O:$O,"&lt;"&amp;$B59,'IEA-MethaneAbatement'!$O:$O,"&gt;="&amp;$A59,'IEA-MethaneAbatement'!$M:$M,$D$1,'IEA-MethaneAbatement'!$B:$B,'Country Selector'!$A$2)))*(1+INDEX('EPA to IEA Scaling'!$F$8:$AO$8,,MATCH(AI$2,'EPA to IEA Scaling'!$F$1:$AO$1,0)))</f>
        <v>0</v>
      </c>
      <c r="AJ59" cm="1">
        <f t="array" ref="AJ59">((VLOOKUP($B$1,'Multipliers and Adjustments'!$A$70:$I$86,TRUNC(COLUMN(AJ$2)/5)+2,FALSE)*SUMIFS('IEA-MethaneAbatement'!$N:$N,'IEA-MethaneAbatement'!$O:$O,"&lt;"&amp;$B59,'IEA-MethaneAbatement'!$O:$O,"&gt;="&amp;$A59,'IEA-MethaneAbatement'!$M:$M,$B$1,'IEA-MethaneAbatement'!$B:$B,'Country Selector'!$A$2)+VLOOKUP($C$1,'Multipliers and Adjustments'!$A$70:$I$86,TRUNC(COLUMN(AJ$2)/5)+2,FALSE)*SUMIFS('IEA-MethaneAbatement'!$N:$N,'IEA-MethaneAbatement'!$O:$O,"&lt;"&amp;$B59,'IEA-MethaneAbatement'!$O:$O,"&gt;="&amp;$A59,'IEA-MethaneAbatement'!$M:$M,$C$1,'IEA-MethaneAbatement'!$B:$B,'Country Selector'!$A$2)+VLOOKUP($D$1,'Multipliers and Adjustments'!$A$70:$I$86,TRUNC(COLUMN(AJ$2)/5)+2,FALSE)*SUMIFS('IEA-MethaneAbatement'!$N:$N,'IEA-MethaneAbatement'!$O:$O,"&lt;"&amp;$B59,'IEA-MethaneAbatement'!$O:$O,"&gt;="&amp;$A59,'IEA-MethaneAbatement'!$M:$M,$D$1,'IEA-MethaneAbatement'!$B:$B,'Country Selector'!$A$2)))*(1+INDEX('EPA to IEA Scaling'!$F$8:$AO$8,,MATCH(AJ$2,'EPA to IEA Scaling'!$F$1:$AO$1,0)))</f>
        <v>0</v>
      </c>
      <c r="AK59" cm="1">
        <f t="array" ref="AK59">((VLOOKUP($B$1,'Multipliers and Adjustments'!$A$70:$I$86,TRUNC(COLUMN(AK$2)/5)+2,FALSE)*SUMIFS('IEA-MethaneAbatement'!$N:$N,'IEA-MethaneAbatement'!$O:$O,"&lt;"&amp;$B59,'IEA-MethaneAbatement'!$O:$O,"&gt;="&amp;$A59,'IEA-MethaneAbatement'!$M:$M,$B$1,'IEA-MethaneAbatement'!$B:$B,'Country Selector'!$A$2)+VLOOKUP($C$1,'Multipliers and Adjustments'!$A$70:$I$86,TRUNC(COLUMN(AK$2)/5)+2,FALSE)*SUMIFS('IEA-MethaneAbatement'!$N:$N,'IEA-MethaneAbatement'!$O:$O,"&lt;"&amp;$B59,'IEA-MethaneAbatement'!$O:$O,"&gt;="&amp;$A59,'IEA-MethaneAbatement'!$M:$M,$C$1,'IEA-MethaneAbatement'!$B:$B,'Country Selector'!$A$2)+VLOOKUP($D$1,'Multipliers and Adjustments'!$A$70:$I$86,TRUNC(COLUMN(AK$2)/5)+2,FALSE)*SUMIFS('IEA-MethaneAbatement'!$N:$N,'IEA-MethaneAbatement'!$O:$O,"&lt;"&amp;$B59,'IEA-MethaneAbatement'!$O:$O,"&gt;="&amp;$A59,'IEA-MethaneAbatement'!$M:$M,$D$1,'IEA-MethaneAbatement'!$B:$B,'Country Selector'!$A$2)))*(1+INDEX('EPA to IEA Scaling'!$F$8:$AO$8,,MATCH(AK$2,'EPA to IEA Scaling'!$F$1:$AO$1,0)))</f>
        <v>0</v>
      </c>
      <c r="AL59" s="31" cm="1">
        <f t="array" ref="AL59">((VLOOKUP($B$1,'Multipliers and Adjustments'!$A$70:$I$86,TRUNC(COLUMN(AL$2)/5)+2,FALSE)*SUMIFS('IEA-MethaneAbatement'!$N:$N,'IEA-MethaneAbatement'!$O:$O,"&lt;"&amp;$B59,'IEA-MethaneAbatement'!$O:$O,"&gt;="&amp;$A59,'IEA-MethaneAbatement'!$M:$M,$B$1,'IEA-MethaneAbatement'!$B:$B,'Country Selector'!$A$2)+VLOOKUP($C$1,'Multipliers and Adjustments'!$A$70:$I$86,TRUNC(COLUMN(AL$2)/5)+2,FALSE)*SUMIFS('IEA-MethaneAbatement'!$N:$N,'IEA-MethaneAbatement'!$O:$O,"&lt;"&amp;$B59,'IEA-MethaneAbatement'!$O:$O,"&gt;="&amp;$A59,'IEA-MethaneAbatement'!$M:$M,$C$1,'IEA-MethaneAbatement'!$B:$B,'Country Selector'!$A$2)+VLOOKUP($D$1,'Multipliers and Adjustments'!$A$70:$I$86,TRUNC(COLUMN(AL$2)/5)+2,FALSE)*SUMIFS('IEA-MethaneAbatement'!$N:$N,'IEA-MethaneAbatement'!$O:$O,"&lt;"&amp;$B59,'IEA-MethaneAbatement'!$O:$O,"&gt;="&amp;$A59,'IEA-MethaneAbatement'!$M:$M,$D$1,'IEA-MethaneAbatement'!$B:$B,'Country Selector'!$A$2)))*(1+INDEX('EPA to IEA Scaling'!$F$8:$AO$8,,MATCH(AL$2,'EPA to IEA Scaling'!$F$1:$AO$1,0)))</f>
        <v>0</v>
      </c>
    </row>
    <row r="60" spans="1:38" x14ac:dyDescent="0.45">
      <c r="A60" s="12">
        <f t="shared" si="1"/>
        <v>850</v>
      </c>
      <c r="B60" s="11">
        <f t="shared" si="0"/>
        <v>900</v>
      </c>
      <c r="C60" s="31" cm="1">
        <f t="array" ref="C60">((VLOOKUP($B$1,'Multipliers and Adjustments'!$A$70:$I$86,TRUNC(COLUMN(C$2)/5)+2,FALSE)*SUMIFS('IEA-MethaneAbatement'!$N:$N,'IEA-MethaneAbatement'!$O:$O,"&lt;"&amp;$B60,'IEA-MethaneAbatement'!$O:$O,"&gt;="&amp;$A60,'IEA-MethaneAbatement'!$M:$M,$B$1,'IEA-MethaneAbatement'!$B:$B,'Country Selector'!$A$2)+VLOOKUP($C$1,'Multipliers and Adjustments'!$A$70:$I$86,TRUNC(COLUMN(C$2)/5)+2,FALSE)*SUMIFS('IEA-MethaneAbatement'!$N:$N,'IEA-MethaneAbatement'!$O:$O,"&lt;"&amp;$B60,'IEA-MethaneAbatement'!$O:$O,"&gt;="&amp;$A60,'IEA-MethaneAbatement'!$M:$M,$C$1,'IEA-MethaneAbatement'!$B:$B,'Country Selector'!$A$2)+VLOOKUP($D$1,'Multipliers and Adjustments'!$A$70:$I$86,TRUNC(COLUMN(C$2)/5)+2,FALSE)*SUMIFS('IEA-MethaneAbatement'!$N:$N,'IEA-MethaneAbatement'!$O:$O,"&lt;"&amp;$B60,'IEA-MethaneAbatement'!$O:$O,"&gt;="&amp;$A60,'IEA-MethaneAbatement'!$M:$M,$D$1,'IEA-MethaneAbatement'!$B:$B,'Country Selector'!$A$2)))*(1+INDEX('EPA to IEA Scaling'!$F$8:$AO$8,,MATCH(C$2,'EPA to IEA Scaling'!$F$1:$AO$1,0)))</f>
        <v>0</v>
      </c>
      <c r="D60" cm="1">
        <f t="array" ref="D60">((VLOOKUP($B$1,'Multipliers and Adjustments'!$A$70:$I$86,TRUNC(COLUMN(D$2)/5)+2,FALSE)*SUMIFS('IEA-MethaneAbatement'!$N:$N,'IEA-MethaneAbatement'!$O:$O,"&lt;"&amp;$B60,'IEA-MethaneAbatement'!$O:$O,"&gt;="&amp;$A60,'IEA-MethaneAbatement'!$M:$M,$B$1,'IEA-MethaneAbatement'!$B:$B,'Country Selector'!$A$2)+VLOOKUP($C$1,'Multipliers and Adjustments'!$A$70:$I$86,TRUNC(COLUMN(D$2)/5)+2,FALSE)*SUMIFS('IEA-MethaneAbatement'!$N:$N,'IEA-MethaneAbatement'!$O:$O,"&lt;"&amp;$B60,'IEA-MethaneAbatement'!$O:$O,"&gt;="&amp;$A60,'IEA-MethaneAbatement'!$M:$M,$C$1,'IEA-MethaneAbatement'!$B:$B,'Country Selector'!$A$2)+VLOOKUP($D$1,'Multipliers and Adjustments'!$A$70:$I$86,TRUNC(COLUMN(D$2)/5)+2,FALSE)*SUMIFS('IEA-MethaneAbatement'!$N:$N,'IEA-MethaneAbatement'!$O:$O,"&lt;"&amp;$B60,'IEA-MethaneAbatement'!$O:$O,"&gt;="&amp;$A60,'IEA-MethaneAbatement'!$M:$M,$D$1,'IEA-MethaneAbatement'!$B:$B,'Country Selector'!$A$2)))*(1+INDEX('EPA to IEA Scaling'!$F$8:$AO$8,,MATCH(D$2,'EPA to IEA Scaling'!$F$1:$AO$1,0)))</f>
        <v>0</v>
      </c>
      <c r="E60" cm="1">
        <f t="array" ref="E60">((VLOOKUP($B$1,'Multipliers and Adjustments'!$A$70:$I$86,TRUNC(COLUMN(E$2)/5)+2,FALSE)*SUMIFS('IEA-MethaneAbatement'!$N:$N,'IEA-MethaneAbatement'!$O:$O,"&lt;"&amp;$B60,'IEA-MethaneAbatement'!$O:$O,"&gt;="&amp;$A60,'IEA-MethaneAbatement'!$M:$M,$B$1,'IEA-MethaneAbatement'!$B:$B,'Country Selector'!$A$2)+VLOOKUP($C$1,'Multipliers and Adjustments'!$A$70:$I$86,TRUNC(COLUMN(E$2)/5)+2,FALSE)*SUMIFS('IEA-MethaneAbatement'!$N:$N,'IEA-MethaneAbatement'!$O:$O,"&lt;"&amp;$B60,'IEA-MethaneAbatement'!$O:$O,"&gt;="&amp;$A60,'IEA-MethaneAbatement'!$M:$M,$C$1,'IEA-MethaneAbatement'!$B:$B,'Country Selector'!$A$2)+VLOOKUP($D$1,'Multipliers and Adjustments'!$A$70:$I$86,TRUNC(COLUMN(E$2)/5)+2,FALSE)*SUMIFS('IEA-MethaneAbatement'!$N:$N,'IEA-MethaneAbatement'!$O:$O,"&lt;"&amp;$B60,'IEA-MethaneAbatement'!$O:$O,"&gt;="&amp;$A60,'IEA-MethaneAbatement'!$M:$M,$D$1,'IEA-MethaneAbatement'!$B:$B,'Country Selector'!$A$2)))*(1+INDEX('EPA to IEA Scaling'!$F$8:$AO$8,,MATCH(E$2,'EPA to IEA Scaling'!$F$1:$AO$1,0)))</f>
        <v>0</v>
      </c>
      <c r="F60" cm="1">
        <f t="array" ref="F60">((VLOOKUP($B$1,'Multipliers and Adjustments'!$A$70:$I$86,TRUNC(COLUMN(F$2)/5)+2,FALSE)*SUMIFS('IEA-MethaneAbatement'!$N:$N,'IEA-MethaneAbatement'!$O:$O,"&lt;"&amp;$B60,'IEA-MethaneAbatement'!$O:$O,"&gt;="&amp;$A60,'IEA-MethaneAbatement'!$M:$M,$B$1,'IEA-MethaneAbatement'!$B:$B,'Country Selector'!$A$2)+VLOOKUP($C$1,'Multipliers and Adjustments'!$A$70:$I$86,TRUNC(COLUMN(F$2)/5)+2,FALSE)*SUMIFS('IEA-MethaneAbatement'!$N:$N,'IEA-MethaneAbatement'!$O:$O,"&lt;"&amp;$B60,'IEA-MethaneAbatement'!$O:$O,"&gt;="&amp;$A60,'IEA-MethaneAbatement'!$M:$M,$C$1,'IEA-MethaneAbatement'!$B:$B,'Country Selector'!$A$2)+VLOOKUP($D$1,'Multipliers and Adjustments'!$A$70:$I$86,TRUNC(COLUMN(F$2)/5)+2,FALSE)*SUMIFS('IEA-MethaneAbatement'!$N:$N,'IEA-MethaneAbatement'!$O:$O,"&lt;"&amp;$B60,'IEA-MethaneAbatement'!$O:$O,"&gt;="&amp;$A60,'IEA-MethaneAbatement'!$M:$M,$D$1,'IEA-MethaneAbatement'!$B:$B,'Country Selector'!$A$2)))*(1+INDEX('EPA to IEA Scaling'!$F$8:$AO$8,,MATCH(F$2,'EPA to IEA Scaling'!$F$1:$AO$1,0)))</f>
        <v>0</v>
      </c>
      <c r="G60" cm="1">
        <f t="array" ref="G60">((VLOOKUP($B$1,'Multipliers and Adjustments'!$A$70:$I$86,TRUNC(COLUMN(G$2)/5)+2,FALSE)*SUMIFS('IEA-MethaneAbatement'!$N:$N,'IEA-MethaneAbatement'!$O:$O,"&lt;"&amp;$B60,'IEA-MethaneAbatement'!$O:$O,"&gt;="&amp;$A60,'IEA-MethaneAbatement'!$M:$M,$B$1,'IEA-MethaneAbatement'!$B:$B,'Country Selector'!$A$2)+VLOOKUP($C$1,'Multipliers and Adjustments'!$A$70:$I$86,TRUNC(COLUMN(G$2)/5)+2,FALSE)*SUMIFS('IEA-MethaneAbatement'!$N:$N,'IEA-MethaneAbatement'!$O:$O,"&lt;"&amp;$B60,'IEA-MethaneAbatement'!$O:$O,"&gt;="&amp;$A60,'IEA-MethaneAbatement'!$M:$M,$C$1,'IEA-MethaneAbatement'!$B:$B,'Country Selector'!$A$2)+VLOOKUP($D$1,'Multipliers and Adjustments'!$A$70:$I$86,TRUNC(COLUMN(G$2)/5)+2,FALSE)*SUMIFS('IEA-MethaneAbatement'!$N:$N,'IEA-MethaneAbatement'!$O:$O,"&lt;"&amp;$B60,'IEA-MethaneAbatement'!$O:$O,"&gt;="&amp;$A60,'IEA-MethaneAbatement'!$M:$M,$D$1,'IEA-MethaneAbatement'!$B:$B,'Country Selector'!$A$2)))*(1+INDEX('EPA to IEA Scaling'!$F$8:$AO$8,,MATCH(G$2,'EPA to IEA Scaling'!$F$1:$AO$1,0)))</f>
        <v>0</v>
      </c>
      <c r="H60" s="31" cm="1">
        <f t="array" ref="H60">((VLOOKUP($B$1,'Multipliers and Adjustments'!$A$70:$I$86,TRUNC(COLUMN(H$2)/5)+2,FALSE)*SUMIFS('IEA-MethaneAbatement'!$N:$N,'IEA-MethaneAbatement'!$O:$O,"&lt;"&amp;$B60,'IEA-MethaneAbatement'!$O:$O,"&gt;="&amp;$A60,'IEA-MethaneAbatement'!$M:$M,$B$1,'IEA-MethaneAbatement'!$B:$B,'Country Selector'!$A$2)+VLOOKUP($C$1,'Multipliers and Adjustments'!$A$70:$I$86,TRUNC(COLUMN(H$2)/5)+2,FALSE)*SUMIFS('IEA-MethaneAbatement'!$N:$N,'IEA-MethaneAbatement'!$O:$O,"&lt;"&amp;$B60,'IEA-MethaneAbatement'!$O:$O,"&gt;="&amp;$A60,'IEA-MethaneAbatement'!$M:$M,$C$1,'IEA-MethaneAbatement'!$B:$B,'Country Selector'!$A$2)+VLOOKUP($D$1,'Multipliers and Adjustments'!$A$70:$I$86,TRUNC(COLUMN(H$2)/5)+2,FALSE)*SUMIFS('IEA-MethaneAbatement'!$N:$N,'IEA-MethaneAbatement'!$O:$O,"&lt;"&amp;$B60,'IEA-MethaneAbatement'!$O:$O,"&gt;="&amp;$A60,'IEA-MethaneAbatement'!$M:$M,$D$1,'IEA-MethaneAbatement'!$B:$B,'Country Selector'!$A$2)))*(1+INDEX('EPA to IEA Scaling'!$F$8:$AO$8,,MATCH(H$2,'EPA to IEA Scaling'!$F$1:$AO$1,0)))</f>
        <v>0</v>
      </c>
      <c r="I60" cm="1">
        <f t="array" ref="I60">((VLOOKUP($B$1,'Multipliers and Adjustments'!$A$70:$I$86,TRUNC(COLUMN(I$2)/5)+2,FALSE)*SUMIFS('IEA-MethaneAbatement'!$N:$N,'IEA-MethaneAbatement'!$O:$O,"&lt;"&amp;$B60,'IEA-MethaneAbatement'!$O:$O,"&gt;="&amp;$A60,'IEA-MethaneAbatement'!$M:$M,$B$1,'IEA-MethaneAbatement'!$B:$B,'Country Selector'!$A$2)+VLOOKUP($C$1,'Multipliers and Adjustments'!$A$70:$I$86,TRUNC(COLUMN(I$2)/5)+2,FALSE)*SUMIFS('IEA-MethaneAbatement'!$N:$N,'IEA-MethaneAbatement'!$O:$O,"&lt;"&amp;$B60,'IEA-MethaneAbatement'!$O:$O,"&gt;="&amp;$A60,'IEA-MethaneAbatement'!$M:$M,$C$1,'IEA-MethaneAbatement'!$B:$B,'Country Selector'!$A$2)+VLOOKUP($D$1,'Multipliers and Adjustments'!$A$70:$I$86,TRUNC(COLUMN(I$2)/5)+2,FALSE)*SUMIFS('IEA-MethaneAbatement'!$N:$N,'IEA-MethaneAbatement'!$O:$O,"&lt;"&amp;$B60,'IEA-MethaneAbatement'!$O:$O,"&gt;="&amp;$A60,'IEA-MethaneAbatement'!$M:$M,$D$1,'IEA-MethaneAbatement'!$B:$B,'Country Selector'!$A$2)))*(1+INDEX('EPA to IEA Scaling'!$F$8:$AO$8,,MATCH(I$2,'EPA to IEA Scaling'!$F$1:$AO$1,0)))</f>
        <v>0</v>
      </c>
      <c r="J60" cm="1">
        <f t="array" ref="J60">((VLOOKUP($B$1,'Multipliers and Adjustments'!$A$70:$I$86,TRUNC(COLUMN(J$2)/5)+2,FALSE)*SUMIFS('IEA-MethaneAbatement'!$N:$N,'IEA-MethaneAbatement'!$O:$O,"&lt;"&amp;$B60,'IEA-MethaneAbatement'!$O:$O,"&gt;="&amp;$A60,'IEA-MethaneAbatement'!$M:$M,$B$1,'IEA-MethaneAbatement'!$B:$B,'Country Selector'!$A$2)+VLOOKUP($C$1,'Multipliers and Adjustments'!$A$70:$I$86,TRUNC(COLUMN(J$2)/5)+2,FALSE)*SUMIFS('IEA-MethaneAbatement'!$N:$N,'IEA-MethaneAbatement'!$O:$O,"&lt;"&amp;$B60,'IEA-MethaneAbatement'!$O:$O,"&gt;="&amp;$A60,'IEA-MethaneAbatement'!$M:$M,$C$1,'IEA-MethaneAbatement'!$B:$B,'Country Selector'!$A$2)+VLOOKUP($D$1,'Multipliers and Adjustments'!$A$70:$I$86,TRUNC(COLUMN(J$2)/5)+2,FALSE)*SUMIFS('IEA-MethaneAbatement'!$N:$N,'IEA-MethaneAbatement'!$O:$O,"&lt;"&amp;$B60,'IEA-MethaneAbatement'!$O:$O,"&gt;="&amp;$A60,'IEA-MethaneAbatement'!$M:$M,$D$1,'IEA-MethaneAbatement'!$B:$B,'Country Selector'!$A$2)))*(1+INDEX('EPA to IEA Scaling'!$F$8:$AO$8,,MATCH(J$2,'EPA to IEA Scaling'!$F$1:$AO$1,0)))</f>
        <v>0</v>
      </c>
      <c r="K60" cm="1">
        <f t="array" ref="K60">((VLOOKUP($B$1,'Multipliers and Adjustments'!$A$70:$I$86,TRUNC(COLUMN(K$2)/5)+2,FALSE)*SUMIFS('IEA-MethaneAbatement'!$N:$N,'IEA-MethaneAbatement'!$O:$O,"&lt;"&amp;$B60,'IEA-MethaneAbatement'!$O:$O,"&gt;="&amp;$A60,'IEA-MethaneAbatement'!$M:$M,$B$1,'IEA-MethaneAbatement'!$B:$B,'Country Selector'!$A$2)+VLOOKUP($C$1,'Multipliers and Adjustments'!$A$70:$I$86,TRUNC(COLUMN(K$2)/5)+2,FALSE)*SUMIFS('IEA-MethaneAbatement'!$N:$N,'IEA-MethaneAbatement'!$O:$O,"&lt;"&amp;$B60,'IEA-MethaneAbatement'!$O:$O,"&gt;="&amp;$A60,'IEA-MethaneAbatement'!$M:$M,$C$1,'IEA-MethaneAbatement'!$B:$B,'Country Selector'!$A$2)+VLOOKUP($D$1,'Multipliers and Adjustments'!$A$70:$I$86,TRUNC(COLUMN(K$2)/5)+2,FALSE)*SUMIFS('IEA-MethaneAbatement'!$N:$N,'IEA-MethaneAbatement'!$O:$O,"&lt;"&amp;$B60,'IEA-MethaneAbatement'!$O:$O,"&gt;="&amp;$A60,'IEA-MethaneAbatement'!$M:$M,$D$1,'IEA-MethaneAbatement'!$B:$B,'Country Selector'!$A$2)))*(1+INDEX('EPA to IEA Scaling'!$F$8:$AO$8,,MATCH(K$2,'EPA to IEA Scaling'!$F$1:$AO$1,0)))</f>
        <v>0</v>
      </c>
      <c r="L60" cm="1">
        <f t="array" ref="L60">((VLOOKUP($B$1,'Multipliers and Adjustments'!$A$70:$I$86,TRUNC(COLUMN(L$2)/5)+2,FALSE)*SUMIFS('IEA-MethaneAbatement'!$N:$N,'IEA-MethaneAbatement'!$O:$O,"&lt;"&amp;$B60,'IEA-MethaneAbatement'!$O:$O,"&gt;="&amp;$A60,'IEA-MethaneAbatement'!$M:$M,$B$1,'IEA-MethaneAbatement'!$B:$B,'Country Selector'!$A$2)+VLOOKUP($C$1,'Multipliers and Adjustments'!$A$70:$I$86,TRUNC(COLUMN(L$2)/5)+2,FALSE)*SUMIFS('IEA-MethaneAbatement'!$N:$N,'IEA-MethaneAbatement'!$O:$O,"&lt;"&amp;$B60,'IEA-MethaneAbatement'!$O:$O,"&gt;="&amp;$A60,'IEA-MethaneAbatement'!$M:$M,$C$1,'IEA-MethaneAbatement'!$B:$B,'Country Selector'!$A$2)+VLOOKUP($D$1,'Multipliers and Adjustments'!$A$70:$I$86,TRUNC(COLUMN(L$2)/5)+2,FALSE)*SUMIFS('IEA-MethaneAbatement'!$N:$N,'IEA-MethaneAbatement'!$O:$O,"&lt;"&amp;$B60,'IEA-MethaneAbatement'!$O:$O,"&gt;="&amp;$A60,'IEA-MethaneAbatement'!$M:$M,$D$1,'IEA-MethaneAbatement'!$B:$B,'Country Selector'!$A$2)))*(1+INDEX('EPA to IEA Scaling'!$F$8:$AO$8,,MATCH(L$2,'EPA to IEA Scaling'!$F$1:$AO$1,0)))</f>
        <v>0</v>
      </c>
      <c r="M60" s="31" cm="1">
        <f t="array" ref="M60">((VLOOKUP($B$1,'Multipliers and Adjustments'!$A$70:$I$86,TRUNC(COLUMN(M$2)/5)+2,FALSE)*SUMIFS('IEA-MethaneAbatement'!$N:$N,'IEA-MethaneAbatement'!$O:$O,"&lt;"&amp;$B60,'IEA-MethaneAbatement'!$O:$O,"&gt;="&amp;$A60,'IEA-MethaneAbatement'!$M:$M,$B$1,'IEA-MethaneAbatement'!$B:$B,'Country Selector'!$A$2)+VLOOKUP($C$1,'Multipliers and Adjustments'!$A$70:$I$86,TRUNC(COLUMN(M$2)/5)+2,FALSE)*SUMIFS('IEA-MethaneAbatement'!$N:$N,'IEA-MethaneAbatement'!$O:$O,"&lt;"&amp;$B60,'IEA-MethaneAbatement'!$O:$O,"&gt;="&amp;$A60,'IEA-MethaneAbatement'!$M:$M,$C$1,'IEA-MethaneAbatement'!$B:$B,'Country Selector'!$A$2)+VLOOKUP($D$1,'Multipliers and Adjustments'!$A$70:$I$86,TRUNC(COLUMN(M$2)/5)+2,FALSE)*SUMIFS('IEA-MethaneAbatement'!$N:$N,'IEA-MethaneAbatement'!$O:$O,"&lt;"&amp;$B60,'IEA-MethaneAbatement'!$O:$O,"&gt;="&amp;$A60,'IEA-MethaneAbatement'!$M:$M,$D$1,'IEA-MethaneAbatement'!$B:$B,'Country Selector'!$A$2)))*(1+INDEX('EPA to IEA Scaling'!$F$8:$AO$8,,MATCH(M$2,'EPA to IEA Scaling'!$F$1:$AO$1,0)))</f>
        <v>0</v>
      </c>
      <c r="N60" cm="1">
        <f t="array" ref="N60">((VLOOKUP($B$1,'Multipliers and Adjustments'!$A$70:$I$86,TRUNC(COLUMN(N$2)/5)+2,FALSE)*SUMIFS('IEA-MethaneAbatement'!$N:$N,'IEA-MethaneAbatement'!$O:$O,"&lt;"&amp;$B60,'IEA-MethaneAbatement'!$O:$O,"&gt;="&amp;$A60,'IEA-MethaneAbatement'!$M:$M,$B$1,'IEA-MethaneAbatement'!$B:$B,'Country Selector'!$A$2)+VLOOKUP($C$1,'Multipliers and Adjustments'!$A$70:$I$86,TRUNC(COLUMN(N$2)/5)+2,FALSE)*SUMIFS('IEA-MethaneAbatement'!$N:$N,'IEA-MethaneAbatement'!$O:$O,"&lt;"&amp;$B60,'IEA-MethaneAbatement'!$O:$O,"&gt;="&amp;$A60,'IEA-MethaneAbatement'!$M:$M,$C$1,'IEA-MethaneAbatement'!$B:$B,'Country Selector'!$A$2)+VLOOKUP($D$1,'Multipliers and Adjustments'!$A$70:$I$86,TRUNC(COLUMN(N$2)/5)+2,FALSE)*SUMIFS('IEA-MethaneAbatement'!$N:$N,'IEA-MethaneAbatement'!$O:$O,"&lt;"&amp;$B60,'IEA-MethaneAbatement'!$O:$O,"&gt;="&amp;$A60,'IEA-MethaneAbatement'!$M:$M,$D$1,'IEA-MethaneAbatement'!$B:$B,'Country Selector'!$A$2)))*(1+INDEX('EPA to IEA Scaling'!$F$8:$AO$8,,MATCH(N$2,'EPA to IEA Scaling'!$F$1:$AO$1,0)))</f>
        <v>0</v>
      </c>
      <c r="O60" cm="1">
        <f t="array" ref="O60">((VLOOKUP($B$1,'Multipliers and Adjustments'!$A$70:$I$86,TRUNC(COLUMN(O$2)/5)+2,FALSE)*SUMIFS('IEA-MethaneAbatement'!$N:$N,'IEA-MethaneAbatement'!$O:$O,"&lt;"&amp;$B60,'IEA-MethaneAbatement'!$O:$O,"&gt;="&amp;$A60,'IEA-MethaneAbatement'!$M:$M,$B$1,'IEA-MethaneAbatement'!$B:$B,'Country Selector'!$A$2)+VLOOKUP($C$1,'Multipliers and Adjustments'!$A$70:$I$86,TRUNC(COLUMN(O$2)/5)+2,FALSE)*SUMIFS('IEA-MethaneAbatement'!$N:$N,'IEA-MethaneAbatement'!$O:$O,"&lt;"&amp;$B60,'IEA-MethaneAbatement'!$O:$O,"&gt;="&amp;$A60,'IEA-MethaneAbatement'!$M:$M,$C$1,'IEA-MethaneAbatement'!$B:$B,'Country Selector'!$A$2)+VLOOKUP($D$1,'Multipliers and Adjustments'!$A$70:$I$86,TRUNC(COLUMN(O$2)/5)+2,FALSE)*SUMIFS('IEA-MethaneAbatement'!$N:$N,'IEA-MethaneAbatement'!$O:$O,"&lt;"&amp;$B60,'IEA-MethaneAbatement'!$O:$O,"&gt;="&amp;$A60,'IEA-MethaneAbatement'!$M:$M,$D$1,'IEA-MethaneAbatement'!$B:$B,'Country Selector'!$A$2)))*(1+INDEX('EPA to IEA Scaling'!$F$8:$AO$8,,MATCH(O$2,'EPA to IEA Scaling'!$F$1:$AO$1,0)))</f>
        <v>0</v>
      </c>
      <c r="P60" cm="1">
        <f t="array" ref="P60">((VLOOKUP($B$1,'Multipliers and Adjustments'!$A$70:$I$86,TRUNC(COLUMN(P$2)/5)+2,FALSE)*SUMIFS('IEA-MethaneAbatement'!$N:$N,'IEA-MethaneAbatement'!$O:$O,"&lt;"&amp;$B60,'IEA-MethaneAbatement'!$O:$O,"&gt;="&amp;$A60,'IEA-MethaneAbatement'!$M:$M,$B$1,'IEA-MethaneAbatement'!$B:$B,'Country Selector'!$A$2)+VLOOKUP($C$1,'Multipliers and Adjustments'!$A$70:$I$86,TRUNC(COLUMN(P$2)/5)+2,FALSE)*SUMIFS('IEA-MethaneAbatement'!$N:$N,'IEA-MethaneAbatement'!$O:$O,"&lt;"&amp;$B60,'IEA-MethaneAbatement'!$O:$O,"&gt;="&amp;$A60,'IEA-MethaneAbatement'!$M:$M,$C$1,'IEA-MethaneAbatement'!$B:$B,'Country Selector'!$A$2)+VLOOKUP($D$1,'Multipliers and Adjustments'!$A$70:$I$86,TRUNC(COLUMN(P$2)/5)+2,FALSE)*SUMIFS('IEA-MethaneAbatement'!$N:$N,'IEA-MethaneAbatement'!$O:$O,"&lt;"&amp;$B60,'IEA-MethaneAbatement'!$O:$O,"&gt;="&amp;$A60,'IEA-MethaneAbatement'!$M:$M,$D$1,'IEA-MethaneAbatement'!$B:$B,'Country Selector'!$A$2)))*(1+INDEX('EPA to IEA Scaling'!$F$8:$AO$8,,MATCH(P$2,'EPA to IEA Scaling'!$F$1:$AO$1,0)))</f>
        <v>0</v>
      </c>
      <c r="Q60" cm="1">
        <f t="array" ref="Q60">((VLOOKUP($B$1,'Multipliers and Adjustments'!$A$70:$I$86,TRUNC(COLUMN(Q$2)/5)+2,FALSE)*SUMIFS('IEA-MethaneAbatement'!$N:$N,'IEA-MethaneAbatement'!$O:$O,"&lt;"&amp;$B60,'IEA-MethaneAbatement'!$O:$O,"&gt;="&amp;$A60,'IEA-MethaneAbatement'!$M:$M,$B$1,'IEA-MethaneAbatement'!$B:$B,'Country Selector'!$A$2)+VLOOKUP($C$1,'Multipliers and Adjustments'!$A$70:$I$86,TRUNC(COLUMN(Q$2)/5)+2,FALSE)*SUMIFS('IEA-MethaneAbatement'!$N:$N,'IEA-MethaneAbatement'!$O:$O,"&lt;"&amp;$B60,'IEA-MethaneAbatement'!$O:$O,"&gt;="&amp;$A60,'IEA-MethaneAbatement'!$M:$M,$C$1,'IEA-MethaneAbatement'!$B:$B,'Country Selector'!$A$2)+VLOOKUP($D$1,'Multipliers and Adjustments'!$A$70:$I$86,TRUNC(COLUMN(Q$2)/5)+2,FALSE)*SUMIFS('IEA-MethaneAbatement'!$N:$N,'IEA-MethaneAbatement'!$O:$O,"&lt;"&amp;$B60,'IEA-MethaneAbatement'!$O:$O,"&gt;="&amp;$A60,'IEA-MethaneAbatement'!$M:$M,$D$1,'IEA-MethaneAbatement'!$B:$B,'Country Selector'!$A$2)))*(1+INDEX('EPA to IEA Scaling'!$F$8:$AO$8,,MATCH(Q$2,'EPA to IEA Scaling'!$F$1:$AO$1,0)))</f>
        <v>0</v>
      </c>
      <c r="R60" s="31" cm="1">
        <f t="array" ref="R60">((VLOOKUP($B$1,'Multipliers and Adjustments'!$A$70:$I$86,TRUNC(COLUMN(R$2)/5)+2,FALSE)*SUMIFS('IEA-MethaneAbatement'!$N:$N,'IEA-MethaneAbatement'!$O:$O,"&lt;"&amp;$B60,'IEA-MethaneAbatement'!$O:$O,"&gt;="&amp;$A60,'IEA-MethaneAbatement'!$M:$M,$B$1,'IEA-MethaneAbatement'!$B:$B,'Country Selector'!$A$2)+VLOOKUP($C$1,'Multipliers and Adjustments'!$A$70:$I$86,TRUNC(COLUMN(R$2)/5)+2,FALSE)*SUMIFS('IEA-MethaneAbatement'!$N:$N,'IEA-MethaneAbatement'!$O:$O,"&lt;"&amp;$B60,'IEA-MethaneAbatement'!$O:$O,"&gt;="&amp;$A60,'IEA-MethaneAbatement'!$M:$M,$C$1,'IEA-MethaneAbatement'!$B:$B,'Country Selector'!$A$2)+VLOOKUP($D$1,'Multipliers and Adjustments'!$A$70:$I$86,TRUNC(COLUMN(R$2)/5)+2,FALSE)*SUMIFS('IEA-MethaneAbatement'!$N:$N,'IEA-MethaneAbatement'!$O:$O,"&lt;"&amp;$B60,'IEA-MethaneAbatement'!$O:$O,"&gt;="&amp;$A60,'IEA-MethaneAbatement'!$M:$M,$D$1,'IEA-MethaneAbatement'!$B:$B,'Country Selector'!$A$2)))*(1+INDEX('EPA to IEA Scaling'!$F$8:$AO$8,,MATCH(R$2,'EPA to IEA Scaling'!$F$1:$AO$1,0)))</f>
        <v>0</v>
      </c>
      <c r="S60" cm="1">
        <f t="array" ref="S60">((VLOOKUP($B$1,'Multipliers and Adjustments'!$A$70:$I$86,TRUNC(COLUMN(S$2)/5)+2,FALSE)*SUMIFS('IEA-MethaneAbatement'!$N:$N,'IEA-MethaneAbatement'!$O:$O,"&lt;"&amp;$B60,'IEA-MethaneAbatement'!$O:$O,"&gt;="&amp;$A60,'IEA-MethaneAbatement'!$M:$M,$B$1,'IEA-MethaneAbatement'!$B:$B,'Country Selector'!$A$2)+VLOOKUP($C$1,'Multipliers and Adjustments'!$A$70:$I$86,TRUNC(COLUMN(S$2)/5)+2,FALSE)*SUMIFS('IEA-MethaneAbatement'!$N:$N,'IEA-MethaneAbatement'!$O:$O,"&lt;"&amp;$B60,'IEA-MethaneAbatement'!$O:$O,"&gt;="&amp;$A60,'IEA-MethaneAbatement'!$M:$M,$C$1,'IEA-MethaneAbatement'!$B:$B,'Country Selector'!$A$2)+VLOOKUP($D$1,'Multipliers and Adjustments'!$A$70:$I$86,TRUNC(COLUMN(S$2)/5)+2,FALSE)*SUMIFS('IEA-MethaneAbatement'!$N:$N,'IEA-MethaneAbatement'!$O:$O,"&lt;"&amp;$B60,'IEA-MethaneAbatement'!$O:$O,"&gt;="&amp;$A60,'IEA-MethaneAbatement'!$M:$M,$D$1,'IEA-MethaneAbatement'!$B:$B,'Country Selector'!$A$2)))*(1+INDEX('EPA to IEA Scaling'!$F$8:$AO$8,,MATCH(S$2,'EPA to IEA Scaling'!$F$1:$AO$1,0)))</f>
        <v>0</v>
      </c>
      <c r="T60" cm="1">
        <f t="array" ref="T60">((VLOOKUP($B$1,'Multipliers and Adjustments'!$A$70:$I$86,TRUNC(COLUMN(T$2)/5)+2,FALSE)*SUMIFS('IEA-MethaneAbatement'!$N:$N,'IEA-MethaneAbatement'!$O:$O,"&lt;"&amp;$B60,'IEA-MethaneAbatement'!$O:$O,"&gt;="&amp;$A60,'IEA-MethaneAbatement'!$M:$M,$B$1,'IEA-MethaneAbatement'!$B:$B,'Country Selector'!$A$2)+VLOOKUP($C$1,'Multipliers and Adjustments'!$A$70:$I$86,TRUNC(COLUMN(T$2)/5)+2,FALSE)*SUMIFS('IEA-MethaneAbatement'!$N:$N,'IEA-MethaneAbatement'!$O:$O,"&lt;"&amp;$B60,'IEA-MethaneAbatement'!$O:$O,"&gt;="&amp;$A60,'IEA-MethaneAbatement'!$M:$M,$C$1,'IEA-MethaneAbatement'!$B:$B,'Country Selector'!$A$2)+VLOOKUP($D$1,'Multipliers and Adjustments'!$A$70:$I$86,TRUNC(COLUMN(T$2)/5)+2,FALSE)*SUMIFS('IEA-MethaneAbatement'!$N:$N,'IEA-MethaneAbatement'!$O:$O,"&lt;"&amp;$B60,'IEA-MethaneAbatement'!$O:$O,"&gt;="&amp;$A60,'IEA-MethaneAbatement'!$M:$M,$D$1,'IEA-MethaneAbatement'!$B:$B,'Country Selector'!$A$2)))*(1+INDEX('EPA to IEA Scaling'!$F$8:$AO$8,,MATCH(T$2,'EPA to IEA Scaling'!$F$1:$AO$1,0)))</f>
        <v>0</v>
      </c>
      <c r="U60" cm="1">
        <f t="array" ref="U60">((VLOOKUP($B$1,'Multipliers and Adjustments'!$A$70:$I$86,TRUNC(COLUMN(U$2)/5)+2,FALSE)*SUMIFS('IEA-MethaneAbatement'!$N:$N,'IEA-MethaneAbatement'!$O:$O,"&lt;"&amp;$B60,'IEA-MethaneAbatement'!$O:$O,"&gt;="&amp;$A60,'IEA-MethaneAbatement'!$M:$M,$B$1,'IEA-MethaneAbatement'!$B:$B,'Country Selector'!$A$2)+VLOOKUP($C$1,'Multipliers and Adjustments'!$A$70:$I$86,TRUNC(COLUMN(U$2)/5)+2,FALSE)*SUMIFS('IEA-MethaneAbatement'!$N:$N,'IEA-MethaneAbatement'!$O:$O,"&lt;"&amp;$B60,'IEA-MethaneAbatement'!$O:$O,"&gt;="&amp;$A60,'IEA-MethaneAbatement'!$M:$M,$C$1,'IEA-MethaneAbatement'!$B:$B,'Country Selector'!$A$2)+VLOOKUP($D$1,'Multipliers and Adjustments'!$A$70:$I$86,TRUNC(COLUMN(U$2)/5)+2,FALSE)*SUMIFS('IEA-MethaneAbatement'!$N:$N,'IEA-MethaneAbatement'!$O:$O,"&lt;"&amp;$B60,'IEA-MethaneAbatement'!$O:$O,"&gt;="&amp;$A60,'IEA-MethaneAbatement'!$M:$M,$D$1,'IEA-MethaneAbatement'!$B:$B,'Country Selector'!$A$2)))*(1+INDEX('EPA to IEA Scaling'!$F$8:$AO$8,,MATCH(U$2,'EPA to IEA Scaling'!$F$1:$AO$1,0)))</f>
        <v>0</v>
      </c>
      <c r="V60" cm="1">
        <f t="array" ref="V60">((VLOOKUP($B$1,'Multipliers and Adjustments'!$A$70:$I$86,TRUNC(COLUMN(V$2)/5)+2,FALSE)*SUMIFS('IEA-MethaneAbatement'!$N:$N,'IEA-MethaneAbatement'!$O:$O,"&lt;"&amp;$B60,'IEA-MethaneAbatement'!$O:$O,"&gt;="&amp;$A60,'IEA-MethaneAbatement'!$M:$M,$B$1,'IEA-MethaneAbatement'!$B:$B,'Country Selector'!$A$2)+VLOOKUP($C$1,'Multipliers and Adjustments'!$A$70:$I$86,TRUNC(COLUMN(V$2)/5)+2,FALSE)*SUMIFS('IEA-MethaneAbatement'!$N:$N,'IEA-MethaneAbatement'!$O:$O,"&lt;"&amp;$B60,'IEA-MethaneAbatement'!$O:$O,"&gt;="&amp;$A60,'IEA-MethaneAbatement'!$M:$M,$C$1,'IEA-MethaneAbatement'!$B:$B,'Country Selector'!$A$2)+VLOOKUP($D$1,'Multipliers and Adjustments'!$A$70:$I$86,TRUNC(COLUMN(V$2)/5)+2,FALSE)*SUMIFS('IEA-MethaneAbatement'!$N:$N,'IEA-MethaneAbatement'!$O:$O,"&lt;"&amp;$B60,'IEA-MethaneAbatement'!$O:$O,"&gt;="&amp;$A60,'IEA-MethaneAbatement'!$M:$M,$D$1,'IEA-MethaneAbatement'!$B:$B,'Country Selector'!$A$2)))*(1+INDEX('EPA to IEA Scaling'!$F$8:$AO$8,,MATCH(V$2,'EPA to IEA Scaling'!$F$1:$AO$1,0)))</f>
        <v>0</v>
      </c>
      <c r="W60" s="31" cm="1">
        <f t="array" ref="W60">((VLOOKUP($B$1,'Multipliers and Adjustments'!$A$70:$I$86,TRUNC(COLUMN(W$2)/5)+2,FALSE)*SUMIFS('IEA-MethaneAbatement'!$N:$N,'IEA-MethaneAbatement'!$O:$O,"&lt;"&amp;$B60,'IEA-MethaneAbatement'!$O:$O,"&gt;="&amp;$A60,'IEA-MethaneAbatement'!$M:$M,$B$1,'IEA-MethaneAbatement'!$B:$B,'Country Selector'!$A$2)+VLOOKUP($C$1,'Multipliers and Adjustments'!$A$70:$I$86,TRUNC(COLUMN(W$2)/5)+2,FALSE)*SUMIFS('IEA-MethaneAbatement'!$N:$N,'IEA-MethaneAbatement'!$O:$O,"&lt;"&amp;$B60,'IEA-MethaneAbatement'!$O:$O,"&gt;="&amp;$A60,'IEA-MethaneAbatement'!$M:$M,$C$1,'IEA-MethaneAbatement'!$B:$B,'Country Selector'!$A$2)+VLOOKUP($D$1,'Multipliers and Adjustments'!$A$70:$I$86,TRUNC(COLUMN(W$2)/5)+2,FALSE)*SUMIFS('IEA-MethaneAbatement'!$N:$N,'IEA-MethaneAbatement'!$O:$O,"&lt;"&amp;$B60,'IEA-MethaneAbatement'!$O:$O,"&gt;="&amp;$A60,'IEA-MethaneAbatement'!$M:$M,$D$1,'IEA-MethaneAbatement'!$B:$B,'Country Selector'!$A$2)))*(1+INDEX('EPA to IEA Scaling'!$F$8:$AO$8,,MATCH(W$2,'EPA to IEA Scaling'!$F$1:$AO$1,0)))</f>
        <v>0</v>
      </c>
      <c r="X60" cm="1">
        <f t="array" ref="X60">((VLOOKUP($B$1,'Multipliers and Adjustments'!$A$70:$I$86,TRUNC(COLUMN(X$2)/5)+2,FALSE)*SUMIFS('IEA-MethaneAbatement'!$N:$N,'IEA-MethaneAbatement'!$O:$O,"&lt;"&amp;$B60,'IEA-MethaneAbatement'!$O:$O,"&gt;="&amp;$A60,'IEA-MethaneAbatement'!$M:$M,$B$1,'IEA-MethaneAbatement'!$B:$B,'Country Selector'!$A$2)+VLOOKUP($C$1,'Multipliers and Adjustments'!$A$70:$I$86,TRUNC(COLUMN(X$2)/5)+2,FALSE)*SUMIFS('IEA-MethaneAbatement'!$N:$N,'IEA-MethaneAbatement'!$O:$O,"&lt;"&amp;$B60,'IEA-MethaneAbatement'!$O:$O,"&gt;="&amp;$A60,'IEA-MethaneAbatement'!$M:$M,$C$1,'IEA-MethaneAbatement'!$B:$B,'Country Selector'!$A$2)+VLOOKUP($D$1,'Multipliers and Adjustments'!$A$70:$I$86,TRUNC(COLUMN(X$2)/5)+2,FALSE)*SUMIFS('IEA-MethaneAbatement'!$N:$N,'IEA-MethaneAbatement'!$O:$O,"&lt;"&amp;$B60,'IEA-MethaneAbatement'!$O:$O,"&gt;="&amp;$A60,'IEA-MethaneAbatement'!$M:$M,$D$1,'IEA-MethaneAbatement'!$B:$B,'Country Selector'!$A$2)))*(1+INDEX('EPA to IEA Scaling'!$F$8:$AO$8,,MATCH(X$2,'EPA to IEA Scaling'!$F$1:$AO$1,0)))</f>
        <v>0</v>
      </c>
      <c r="Y60" cm="1">
        <f t="array" ref="Y60">((VLOOKUP($B$1,'Multipliers and Adjustments'!$A$70:$I$86,TRUNC(COLUMN(Y$2)/5)+2,FALSE)*SUMIFS('IEA-MethaneAbatement'!$N:$N,'IEA-MethaneAbatement'!$O:$O,"&lt;"&amp;$B60,'IEA-MethaneAbatement'!$O:$O,"&gt;="&amp;$A60,'IEA-MethaneAbatement'!$M:$M,$B$1,'IEA-MethaneAbatement'!$B:$B,'Country Selector'!$A$2)+VLOOKUP($C$1,'Multipliers and Adjustments'!$A$70:$I$86,TRUNC(COLUMN(Y$2)/5)+2,FALSE)*SUMIFS('IEA-MethaneAbatement'!$N:$N,'IEA-MethaneAbatement'!$O:$O,"&lt;"&amp;$B60,'IEA-MethaneAbatement'!$O:$O,"&gt;="&amp;$A60,'IEA-MethaneAbatement'!$M:$M,$C$1,'IEA-MethaneAbatement'!$B:$B,'Country Selector'!$A$2)+VLOOKUP($D$1,'Multipliers and Adjustments'!$A$70:$I$86,TRUNC(COLUMN(Y$2)/5)+2,FALSE)*SUMIFS('IEA-MethaneAbatement'!$N:$N,'IEA-MethaneAbatement'!$O:$O,"&lt;"&amp;$B60,'IEA-MethaneAbatement'!$O:$O,"&gt;="&amp;$A60,'IEA-MethaneAbatement'!$M:$M,$D$1,'IEA-MethaneAbatement'!$B:$B,'Country Selector'!$A$2)))*(1+INDEX('EPA to IEA Scaling'!$F$8:$AO$8,,MATCH(Y$2,'EPA to IEA Scaling'!$F$1:$AO$1,0)))</f>
        <v>0</v>
      </c>
      <c r="Z60" cm="1">
        <f t="array" ref="Z60">((VLOOKUP($B$1,'Multipliers and Adjustments'!$A$70:$I$86,TRUNC(COLUMN(Z$2)/5)+2,FALSE)*SUMIFS('IEA-MethaneAbatement'!$N:$N,'IEA-MethaneAbatement'!$O:$O,"&lt;"&amp;$B60,'IEA-MethaneAbatement'!$O:$O,"&gt;="&amp;$A60,'IEA-MethaneAbatement'!$M:$M,$B$1,'IEA-MethaneAbatement'!$B:$B,'Country Selector'!$A$2)+VLOOKUP($C$1,'Multipliers and Adjustments'!$A$70:$I$86,TRUNC(COLUMN(Z$2)/5)+2,FALSE)*SUMIFS('IEA-MethaneAbatement'!$N:$N,'IEA-MethaneAbatement'!$O:$O,"&lt;"&amp;$B60,'IEA-MethaneAbatement'!$O:$O,"&gt;="&amp;$A60,'IEA-MethaneAbatement'!$M:$M,$C$1,'IEA-MethaneAbatement'!$B:$B,'Country Selector'!$A$2)+VLOOKUP($D$1,'Multipliers and Adjustments'!$A$70:$I$86,TRUNC(COLUMN(Z$2)/5)+2,FALSE)*SUMIFS('IEA-MethaneAbatement'!$N:$N,'IEA-MethaneAbatement'!$O:$O,"&lt;"&amp;$B60,'IEA-MethaneAbatement'!$O:$O,"&gt;="&amp;$A60,'IEA-MethaneAbatement'!$M:$M,$D$1,'IEA-MethaneAbatement'!$B:$B,'Country Selector'!$A$2)))*(1+INDEX('EPA to IEA Scaling'!$F$8:$AO$8,,MATCH(Z$2,'EPA to IEA Scaling'!$F$1:$AO$1,0)))</f>
        <v>0</v>
      </c>
      <c r="AA60" cm="1">
        <f t="array" ref="AA60">((VLOOKUP($B$1,'Multipliers and Adjustments'!$A$70:$I$86,TRUNC(COLUMN(AA$2)/5)+2,FALSE)*SUMIFS('IEA-MethaneAbatement'!$N:$N,'IEA-MethaneAbatement'!$O:$O,"&lt;"&amp;$B60,'IEA-MethaneAbatement'!$O:$O,"&gt;="&amp;$A60,'IEA-MethaneAbatement'!$M:$M,$B$1,'IEA-MethaneAbatement'!$B:$B,'Country Selector'!$A$2)+VLOOKUP($C$1,'Multipliers and Adjustments'!$A$70:$I$86,TRUNC(COLUMN(AA$2)/5)+2,FALSE)*SUMIFS('IEA-MethaneAbatement'!$N:$N,'IEA-MethaneAbatement'!$O:$O,"&lt;"&amp;$B60,'IEA-MethaneAbatement'!$O:$O,"&gt;="&amp;$A60,'IEA-MethaneAbatement'!$M:$M,$C$1,'IEA-MethaneAbatement'!$B:$B,'Country Selector'!$A$2)+VLOOKUP($D$1,'Multipliers and Adjustments'!$A$70:$I$86,TRUNC(COLUMN(AA$2)/5)+2,FALSE)*SUMIFS('IEA-MethaneAbatement'!$N:$N,'IEA-MethaneAbatement'!$O:$O,"&lt;"&amp;$B60,'IEA-MethaneAbatement'!$O:$O,"&gt;="&amp;$A60,'IEA-MethaneAbatement'!$M:$M,$D$1,'IEA-MethaneAbatement'!$B:$B,'Country Selector'!$A$2)))*(1+INDEX('EPA to IEA Scaling'!$F$8:$AO$8,,MATCH(AA$2,'EPA to IEA Scaling'!$F$1:$AO$1,0)))</f>
        <v>0</v>
      </c>
      <c r="AB60" s="31" cm="1">
        <f t="array" ref="AB60">((VLOOKUP($B$1,'Multipliers and Adjustments'!$A$70:$I$86,TRUNC(COLUMN(AB$2)/5)+2,FALSE)*SUMIFS('IEA-MethaneAbatement'!$N:$N,'IEA-MethaneAbatement'!$O:$O,"&lt;"&amp;$B60,'IEA-MethaneAbatement'!$O:$O,"&gt;="&amp;$A60,'IEA-MethaneAbatement'!$M:$M,$B$1,'IEA-MethaneAbatement'!$B:$B,'Country Selector'!$A$2)+VLOOKUP($C$1,'Multipliers and Adjustments'!$A$70:$I$86,TRUNC(COLUMN(AB$2)/5)+2,FALSE)*SUMIFS('IEA-MethaneAbatement'!$N:$N,'IEA-MethaneAbatement'!$O:$O,"&lt;"&amp;$B60,'IEA-MethaneAbatement'!$O:$O,"&gt;="&amp;$A60,'IEA-MethaneAbatement'!$M:$M,$C$1,'IEA-MethaneAbatement'!$B:$B,'Country Selector'!$A$2)+VLOOKUP($D$1,'Multipliers and Adjustments'!$A$70:$I$86,TRUNC(COLUMN(AB$2)/5)+2,FALSE)*SUMIFS('IEA-MethaneAbatement'!$N:$N,'IEA-MethaneAbatement'!$O:$O,"&lt;"&amp;$B60,'IEA-MethaneAbatement'!$O:$O,"&gt;="&amp;$A60,'IEA-MethaneAbatement'!$M:$M,$D$1,'IEA-MethaneAbatement'!$B:$B,'Country Selector'!$A$2)))*(1+INDEX('EPA to IEA Scaling'!$F$8:$AO$8,,MATCH(AB$2,'EPA to IEA Scaling'!$F$1:$AO$1,0)))</f>
        <v>0</v>
      </c>
      <c r="AC60" cm="1">
        <f t="array" ref="AC60">((VLOOKUP($B$1,'Multipliers and Adjustments'!$A$70:$I$86,TRUNC(COLUMN(AC$2)/5)+2,FALSE)*SUMIFS('IEA-MethaneAbatement'!$N:$N,'IEA-MethaneAbatement'!$O:$O,"&lt;"&amp;$B60,'IEA-MethaneAbatement'!$O:$O,"&gt;="&amp;$A60,'IEA-MethaneAbatement'!$M:$M,$B$1,'IEA-MethaneAbatement'!$B:$B,'Country Selector'!$A$2)+VLOOKUP($C$1,'Multipliers and Adjustments'!$A$70:$I$86,TRUNC(COLUMN(AC$2)/5)+2,FALSE)*SUMIFS('IEA-MethaneAbatement'!$N:$N,'IEA-MethaneAbatement'!$O:$O,"&lt;"&amp;$B60,'IEA-MethaneAbatement'!$O:$O,"&gt;="&amp;$A60,'IEA-MethaneAbatement'!$M:$M,$C$1,'IEA-MethaneAbatement'!$B:$B,'Country Selector'!$A$2)+VLOOKUP($D$1,'Multipliers and Adjustments'!$A$70:$I$86,TRUNC(COLUMN(AC$2)/5)+2,FALSE)*SUMIFS('IEA-MethaneAbatement'!$N:$N,'IEA-MethaneAbatement'!$O:$O,"&lt;"&amp;$B60,'IEA-MethaneAbatement'!$O:$O,"&gt;="&amp;$A60,'IEA-MethaneAbatement'!$M:$M,$D$1,'IEA-MethaneAbatement'!$B:$B,'Country Selector'!$A$2)))*(1+INDEX('EPA to IEA Scaling'!$F$8:$AO$8,,MATCH(AC$2,'EPA to IEA Scaling'!$F$1:$AO$1,0)))</f>
        <v>0</v>
      </c>
      <c r="AD60" cm="1">
        <f t="array" ref="AD60">((VLOOKUP($B$1,'Multipliers and Adjustments'!$A$70:$I$86,TRUNC(COLUMN(AD$2)/5)+2,FALSE)*SUMIFS('IEA-MethaneAbatement'!$N:$N,'IEA-MethaneAbatement'!$O:$O,"&lt;"&amp;$B60,'IEA-MethaneAbatement'!$O:$O,"&gt;="&amp;$A60,'IEA-MethaneAbatement'!$M:$M,$B$1,'IEA-MethaneAbatement'!$B:$B,'Country Selector'!$A$2)+VLOOKUP($C$1,'Multipliers and Adjustments'!$A$70:$I$86,TRUNC(COLUMN(AD$2)/5)+2,FALSE)*SUMIFS('IEA-MethaneAbatement'!$N:$N,'IEA-MethaneAbatement'!$O:$O,"&lt;"&amp;$B60,'IEA-MethaneAbatement'!$O:$O,"&gt;="&amp;$A60,'IEA-MethaneAbatement'!$M:$M,$C$1,'IEA-MethaneAbatement'!$B:$B,'Country Selector'!$A$2)+VLOOKUP($D$1,'Multipliers and Adjustments'!$A$70:$I$86,TRUNC(COLUMN(AD$2)/5)+2,FALSE)*SUMIFS('IEA-MethaneAbatement'!$N:$N,'IEA-MethaneAbatement'!$O:$O,"&lt;"&amp;$B60,'IEA-MethaneAbatement'!$O:$O,"&gt;="&amp;$A60,'IEA-MethaneAbatement'!$M:$M,$D$1,'IEA-MethaneAbatement'!$B:$B,'Country Selector'!$A$2)))*(1+INDEX('EPA to IEA Scaling'!$F$8:$AO$8,,MATCH(AD$2,'EPA to IEA Scaling'!$F$1:$AO$1,0)))</f>
        <v>0</v>
      </c>
      <c r="AE60" cm="1">
        <f t="array" ref="AE60">((VLOOKUP($B$1,'Multipliers and Adjustments'!$A$70:$I$86,TRUNC(COLUMN(AE$2)/5)+2,FALSE)*SUMIFS('IEA-MethaneAbatement'!$N:$N,'IEA-MethaneAbatement'!$O:$O,"&lt;"&amp;$B60,'IEA-MethaneAbatement'!$O:$O,"&gt;="&amp;$A60,'IEA-MethaneAbatement'!$M:$M,$B$1,'IEA-MethaneAbatement'!$B:$B,'Country Selector'!$A$2)+VLOOKUP($C$1,'Multipliers and Adjustments'!$A$70:$I$86,TRUNC(COLUMN(AE$2)/5)+2,FALSE)*SUMIFS('IEA-MethaneAbatement'!$N:$N,'IEA-MethaneAbatement'!$O:$O,"&lt;"&amp;$B60,'IEA-MethaneAbatement'!$O:$O,"&gt;="&amp;$A60,'IEA-MethaneAbatement'!$M:$M,$C$1,'IEA-MethaneAbatement'!$B:$B,'Country Selector'!$A$2)+VLOOKUP($D$1,'Multipliers and Adjustments'!$A$70:$I$86,TRUNC(COLUMN(AE$2)/5)+2,FALSE)*SUMIFS('IEA-MethaneAbatement'!$N:$N,'IEA-MethaneAbatement'!$O:$O,"&lt;"&amp;$B60,'IEA-MethaneAbatement'!$O:$O,"&gt;="&amp;$A60,'IEA-MethaneAbatement'!$M:$M,$D$1,'IEA-MethaneAbatement'!$B:$B,'Country Selector'!$A$2)))*(1+INDEX('EPA to IEA Scaling'!$F$8:$AO$8,,MATCH(AE$2,'EPA to IEA Scaling'!$F$1:$AO$1,0)))</f>
        <v>0</v>
      </c>
      <c r="AF60" cm="1">
        <f t="array" ref="AF60">((VLOOKUP($B$1,'Multipliers and Adjustments'!$A$70:$I$86,TRUNC(COLUMN(AF$2)/5)+2,FALSE)*SUMIFS('IEA-MethaneAbatement'!$N:$N,'IEA-MethaneAbatement'!$O:$O,"&lt;"&amp;$B60,'IEA-MethaneAbatement'!$O:$O,"&gt;="&amp;$A60,'IEA-MethaneAbatement'!$M:$M,$B$1,'IEA-MethaneAbatement'!$B:$B,'Country Selector'!$A$2)+VLOOKUP($C$1,'Multipliers and Adjustments'!$A$70:$I$86,TRUNC(COLUMN(AF$2)/5)+2,FALSE)*SUMIFS('IEA-MethaneAbatement'!$N:$N,'IEA-MethaneAbatement'!$O:$O,"&lt;"&amp;$B60,'IEA-MethaneAbatement'!$O:$O,"&gt;="&amp;$A60,'IEA-MethaneAbatement'!$M:$M,$C$1,'IEA-MethaneAbatement'!$B:$B,'Country Selector'!$A$2)+VLOOKUP($D$1,'Multipliers and Adjustments'!$A$70:$I$86,TRUNC(COLUMN(AF$2)/5)+2,FALSE)*SUMIFS('IEA-MethaneAbatement'!$N:$N,'IEA-MethaneAbatement'!$O:$O,"&lt;"&amp;$B60,'IEA-MethaneAbatement'!$O:$O,"&gt;="&amp;$A60,'IEA-MethaneAbatement'!$M:$M,$D$1,'IEA-MethaneAbatement'!$B:$B,'Country Selector'!$A$2)))*(1+INDEX('EPA to IEA Scaling'!$F$8:$AO$8,,MATCH(AF$2,'EPA to IEA Scaling'!$F$1:$AO$1,0)))</f>
        <v>0</v>
      </c>
      <c r="AG60" s="31" cm="1">
        <f t="array" ref="AG60">((VLOOKUP($B$1,'Multipliers and Adjustments'!$A$70:$I$86,TRUNC(COLUMN(AG$2)/5)+2,FALSE)*SUMIFS('IEA-MethaneAbatement'!$N:$N,'IEA-MethaneAbatement'!$O:$O,"&lt;"&amp;$B60,'IEA-MethaneAbatement'!$O:$O,"&gt;="&amp;$A60,'IEA-MethaneAbatement'!$M:$M,$B$1,'IEA-MethaneAbatement'!$B:$B,'Country Selector'!$A$2)+VLOOKUP($C$1,'Multipliers and Adjustments'!$A$70:$I$86,TRUNC(COLUMN(AG$2)/5)+2,FALSE)*SUMIFS('IEA-MethaneAbatement'!$N:$N,'IEA-MethaneAbatement'!$O:$O,"&lt;"&amp;$B60,'IEA-MethaneAbatement'!$O:$O,"&gt;="&amp;$A60,'IEA-MethaneAbatement'!$M:$M,$C$1,'IEA-MethaneAbatement'!$B:$B,'Country Selector'!$A$2)+VLOOKUP($D$1,'Multipliers and Adjustments'!$A$70:$I$86,TRUNC(COLUMN(AG$2)/5)+2,FALSE)*SUMIFS('IEA-MethaneAbatement'!$N:$N,'IEA-MethaneAbatement'!$O:$O,"&lt;"&amp;$B60,'IEA-MethaneAbatement'!$O:$O,"&gt;="&amp;$A60,'IEA-MethaneAbatement'!$M:$M,$D$1,'IEA-MethaneAbatement'!$B:$B,'Country Selector'!$A$2)))*(1+INDEX('EPA to IEA Scaling'!$F$8:$AO$8,,MATCH(AG$2,'EPA to IEA Scaling'!$F$1:$AO$1,0)))</f>
        <v>0</v>
      </c>
      <c r="AH60" cm="1">
        <f t="array" ref="AH60">((VLOOKUP($B$1,'Multipliers and Adjustments'!$A$70:$I$86,TRUNC(COLUMN(AH$2)/5)+2,FALSE)*SUMIFS('IEA-MethaneAbatement'!$N:$N,'IEA-MethaneAbatement'!$O:$O,"&lt;"&amp;$B60,'IEA-MethaneAbatement'!$O:$O,"&gt;="&amp;$A60,'IEA-MethaneAbatement'!$M:$M,$B$1,'IEA-MethaneAbatement'!$B:$B,'Country Selector'!$A$2)+VLOOKUP($C$1,'Multipliers and Adjustments'!$A$70:$I$86,TRUNC(COLUMN(AH$2)/5)+2,FALSE)*SUMIFS('IEA-MethaneAbatement'!$N:$N,'IEA-MethaneAbatement'!$O:$O,"&lt;"&amp;$B60,'IEA-MethaneAbatement'!$O:$O,"&gt;="&amp;$A60,'IEA-MethaneAbatement'!$M:$M,$C$1,'IEA-MethaneAbatement'!$B:$B,'Country Selector'!$A$2)+VLOOKUP($D$1,'Multipliers and Adjustments'!$A$70:$I$86,TRUNC(COLUMN(AH$2)/5)+2,FALSE)*SUMIFS('IEA-MethaneAbatement'!$N:$N,'IEA-MethaneAbatement'!$O:$O,"&lt;"&amp;$B60,'IEA-MethaneAbatement'!$O:$O,"&gt;="&amp;$A60,'IEA-MethaneAbatement'!$M:$M,$D$1,'IEA-MethaneAbatement'!$B:$B,'Country Selector'!$A$2)))*(1+INDEX('EPA to IEA Scaling'!$F$8:$AO$8,,MATCH(AH$2,'EPA to IEA Scaling'!$F$1:$AO$1,0)))</f>
        <v>0</v>
      </c>
      <c r="AI60" cm="1">
        <f t="array" ref="AI60">((VLOOKUP($B$1,'Multipliers and Adjustments'!$A$70:$I$86,TRUNC(COLUMN(AI$2)/5)+2,FALSE)*SUMIFS('IEA-MethaneAbatement'!$N:$N,'IEA-MethaneAbatement'!$O:$O,"&lt;"&amp;$B60,'IEA-MethaneAbatement'!$O:$O,"&gt;="&amp;$A60,'IEA-MethaneAbatement'!$M:$M,$B$1,'IEA-MethaneAbatement'!$B:$B,'Country Selector'!$A$2)+VLOOKUP($C$1,'Multipliers and Adjustments'!$A$70:$I$86,TRUNC(COLUMN(AI$2)/5)+2,FALSE)*SUMIFS('IEA-MethaneAbatement'!$N:$N,'IEA-MethaneAbatement'!$O:$O,"&lt;"&amp;$B60,'IEA-MethaneAbatement'!$O:$O,"&gt;="&amp;$A60,'IEA-MethaneAbatement'!$M:$M,$C$1,'IEA-MethaneAbatement'!$B:$B,'Country Selector'!$A$2)+VLOOKUP($D$1,'Multipliers and Adjustments'!$A$70:$I$86,TRUNC(COLUMN(AI$2)/5)+2,FALSE)*SUMIFS('IEA-MethaneAbatement'!$N:$N,'IEA-MethaneAbatement'!$O:$O,"&lt;"&amp;$B60,'IEA-MethaneAbatement'!$O:$O,"&gt;="&amp;$A60,'IEA-MethaneAbatement'!$M:$M,$D$1,'IEA-MethaneAbatement'!$B:$B,'Country Selector'!$A$2)))*(1+INDEX('EPA to IEA Scaling'!$F$8:$AO$8,,MATCH(AI$2,'EPA to IEA Scaling'!$F$1:$AO$1,0)))</f>
        <v>0</v>
      </c>
      <c r="AJ60" cm="1">
        <f t="array" ref="AJ60">((VLOOKUP($B$1,'Multipliers and Adjustments'!$A$70:$I$86,TRUNC(COLUMN(AJ$2)/5)+2,FALSE)*SUMIFS('IEA-MethaneAbatement'!$N:$N,'IEA-MethaneAbatement'!$O:$O,"&lt;"&amp;$B60,'IEA-MethaneAbatement'!$O:$O,"&gt;="&amp;$A60,'IEA-MethaneAbatement'!$M:$M,$B$1,'IEA-MethaneAbatement'!$B:$B,'Country Selector'!$A$2)+VLOOKUP($C$1,'Multipliers and Adjustments'!$A$70:$I$86,TRUNC(COLUMN(AJ$2)/5)+2,FALSE)*SUMIFS('IEA-MethaneAbatement'!$N:$N,'IEA-MethaneAbatement'!$O:$O,"&lt;"&amp;$B60,'IEA-MethaneAbatement'!$O:$O,"&gt;="&amp;$A60,'IEA-MethaneAbatement'!$M:$M,$C$1,'IEA-MethaneAbatement'!$B:$B,'Country Selector'!$A$2)+VLOOKUP($D$1,'Multipliers and Adjustments'!$A$70:$I$86,TRUNC(COLUMN(AJ$2)/5)+2,FALSE)*SUMIFS('IEA-MethaneAbatement'!$N:$N,'IEA-MethaneAbatement'!$O:$O,"&lt;"&amp;$B60,'IEA-MethaneAbatement'!$O:$O,"&gt;="&amp;$A60,'IEA-MethaneAbatement'!$M:$M,$D$1,'IEA-MethaneAbatement'!$B:$B,'Country Selector'!$A$2)))*(1+INDEX('EPA to IEA Scaling'!$F$8:$AO$8,,MATCH(AJ$2,'EPA to IEA Scaling'!$F$1:$AO$1,0)))</f>
        <v>0</v>
      </c>
      <c r="AK60" cm="1">
        <f t="array" ref="AK60">((VLOOKUP($B$1,'Multipliers and Adjustments'!$A$70:$I$86,TRUNC(COLUMN(AK$2)/5)+2,FALSE)*SUMIFS('IEA-MethaneAbatement'!$N:$N,'IEA-MethaneAbatement'!$O:$O,"&lt;"&amp;$B60,'IEA-MethaneAbatement'!$O:$O,"&gt;="&amp;$A60,'IEA-MethaneAbatement'!$M:$M,$B$1,'IEA-MethaneAbatement'!$B:$B,'Country Selector'!$A$2)+VLOOKUP($C$1,'Multipliers and Adjustments'!$A$70:$I$86,TRUNC(COLUMN(AK$2)/5)+2,FALSE)*SUMIFS('IEA-MethaneAbatement'!$N:$N,'IEA-MethaneAbatement'!$O:$O,"&lt;"&amp;$B60,'IEA-MethaneAbatement'!$O:$O,"&gt;="&amp;$A60,'IEA-MethaneAbatement'!$M:$M,$C$1,'IEA-MethaneAbatement'!$B:$B,'Country Selector'!$A$2)+VLOOKUP($D$1,'Multipliers and Adjustments'!$A$70:$I$86,TRUNC(COLUMN(AK$2)/5)+2,FALSE)*SUMIFS('IEA-MethaneAbatement'!$N:$N,'IEA-MethaneAbatement'!$O:$O,"&lt;"&amp;$B60,'IEA-MethaneAbatement'!$O:$O,"&gt;="&amp;$A60,'IEA-MethaneAbatement'!$M:$M,$D$1,'IEA-MethaneAbatement'!$B:$B,'Country Selector'!$A$2)))*(1+INDEX('EPA to IEA Scaling'!$F$8:$AO$8,,MATCH(AK$2,'EPA to IEA Scaling'!$F$1:$AO$1,0)))</f>
        <v>0</v>
      </c>
      <c r="AL60" s="31" cm="1">
        <f t="array" ref="AL60">((VLOOKUP($B$1,'Multipliers and Adjustments'!$A$70:$I$86,TRUNC(COLUMN(AL$2)/5)+2,FALSE)*SUMIFS('IEA-MethaneAbatement'!$N:$N,'IEA-MethaneAbatement'!$O:$O,"&lt;"&amp;$B60,'IEA-MethaneAbatement'!$O:$O,"&gt;="&amp;$A60,'IEA-MethaneAbatement'!$M:$M,$B$1,'IEA-MethaneAbatement'!$B:$B,'Country Selector'!$A$2)+VLOOKUP($C$1,'Multipliers and Adjustments'!$A$70:$I$86,TRUNC(COLUMN(AL$2)/5)+2,FALSE)*SUMIFS('IEA-MethaneAbatement'!$N:$N,'IEA-MethaneAbatement'!$O:$O,"&lt;"&amp;$B60,'IEA-MethaneAbatement'!$O:$O,"&gt;="&amp;$A60,'IEA-MethaneAbatement'!$M:$M,$C$1,'IEA-MethaneAbatement'!$B:$B,'Country Selector'!$A$2)+VLOOKUP($D$1,'Multipliers and Adjustments'!$A$70:$I$86,TRUNC(COLUMN(AL$2)/5)+2,FALSE)*SUMIFS('IEA-MethaneAbatement'!$N:$N,'IEA-MethaneAbatement'!$O:$O,"&lt;"&amp;$B60,'IEA-MethaneAbatement'!$O:$O,"&gt;="&amp;$A60,'IEA-MethaneAbatement'!$M:$M,$D$1,'IEA-MethaneAbatement'!$B:$B,'Country Selector'!$A$2)))*(1+INDEX('EPA to IEA Scaling'!$F$8:$AO$8,,MATCH(AL$2,'EPA to IEA Scaling'!$F$1:$AO$1,0)))</f>
        <v>0</v>
      </c>
    </row>
    <row r="61" spans="1:38" x14ac:dyDescent="0.45">
      <c r="A61" s="12">
        <f t="shared" si="1"/>
        <v>900</v>
      </c>
      <c r="B61" s="11">
        <f t="shared" si="0"/>
        <v>950</v>
      </c>
      <c r="C61" s="31" cm="1">
        <f t="array" ref="C61">((VLOOKUP($B$1,'Multipliers and Adjustments'!$A$70:$I$86,TRUNC(COLUMN(C$2)/5)+2,FALSE)*SUMIFS('IEA-MethaneAbatement'!$N:$N,'IEA-MethaneAbatement'!$O:$O,"&lt;"&amp;$B61,'IEA-MethaneAbatement'!$O:$O,"&gt;="&amp;$A61,'IEA-MethaneAbatement'!$M:$M,$B$1,'IEA-MethaneAbatement'!$B:$B,'Country Selector'!$A$2)+VLOOKUP($C$1,'Multipliers and Adjustments'!$A$70:$I$86,TRUNC(COLUMN(C$2)/5)+2,FALSE)*SUMIFS('IEA-MethaneAbatement'!$N:$N,'IEA-MethaneAbatement'!$O:$O,"&lt;"&amp;$B61,'IEA-MethaneAbatement'!$O:$O,"&gt;="&amp;$A61,'IEA-MethaneAbatement'!$M:$M,$C$1,'IEA-MethaneAbatement'!$B:$B,'Country Selector'!$A$2)+VLOOKUP($D$1,'Multipliers and Adjustments'!$A$70:$I$86,TRUNC(COLUMN(C$2)/5)+2,FALSE)*SUMIFS('IEA-MethaneAbatement'!$N:$N,'IEA-MethaneAbatement'!$O:$O,"&lt;"&amp;$B61,'IEA-MethaneAbatement'!$O:$O,"&gt;="&amp;$A61,'IEA-MethaneAbatement'!$M:$M,$D$1,'IEA-MethaneAbatement'!$B:$B,'Country Selector'!$A$2)))*(1+INDEX('EPA to IEA Scaling'!$F$8:$AO$8,,MATCH(C$2,'EPA to IEA Scaling'!$F$1:$AO$1,0)))</f>
        <v>0</v>
      </c>
      <c r="D61" cm="1">
        <f t="array" ref="D61">((VLOOKUP($B$1,'Multipliers and Adjustments'!$A$70:$I$86,TRUNC(COLUMN(D$2)/5)+2,FALSE)*SUMIFS('IEA-MethaneAbatement'!$N:$N,'IEA-MethaneAbatement'!$O:$O,"&lt;"&amp;$B61,'IEA-MethaneAbatement'!$O:$O,"&gt;="&amp;$A61,'IEA-MethaneAbatement'!$M:$M,$B$1,'IEA-MethaneAbatement'!$B:$B,'Country Selector'!$A$2)+VLOOKUP($C$1,'Multipliers and Adjustments'!$A$70:$I$86,TRUNC(COLUMN(D$2)/5)+2,FALSE)*SUMIFS('IEA-MethaneAbatement'!$N:$N,'IEA-MethaneAbatement'!$O:$O,"&lt;"&amp;$B61,'IEA-MethaneAbatement'!$O:$O,"&gt;="&amp;$A61,'IEA-MethaneAbatement'!$M:$M,$C$1,'IEA-MethaneAbatement'!$B:$B,'Country Selector'!$A$2)+VLOOKUP($D$1,'Multipliers and Adjustments'!$A$70:$I$86,TRUNC(COLUMN(D$2)/5)+2,FALSE)*SUMIFS('IEA-MethaneAbatement'!$N:$N,'IEA-MethaneAbatement'!$O:$O,"&lt;"&amp;$B61,'IEA-MethaneAbatement'!$O:$O,"&gt;="&amp;$A61,'IEA-MethaneAbatement'!$M:$M,$D$1,'IEA-MethaneAbatement'!$B:$B,'Country Selector'!$A$2)))*(1+INDEX('EPA to IEA Scaling'!$F$8:$AO$8,,MATCH(D$2,'EPA to IEA Scaling'!$F$1:$AO$1,0)))</f>
        <v>0</v>
      </c>
      <c r="E61" cm="1">
        <f t="array" ref="E61">((VLOOKUP($B$1,'Multipliers and Adjustments'!$A$70:$I$86,TRUNC(COLUMN(E$2)/5)+2,FALSE)*SUMIFS('IEA-MethaneAbatement'!$N:$N,'IEA-MethaneAbatement'!$O:$O,"&lt;"&amp;$B61,'IEA-MethaneAbatement'!$O:$O,"&gt;="&amp;$A61,'IEA-MethaneAbatement'!$M:$M,$B$1,'IEA-MethaneAbatement'!$B:$B,'Country Selector'!$A$2)+VLOOKUP($C$1,'Multipliers and Adjustments'!$A$70:$I$86,TRUNC(COLUMN(E$2)/5)+2,FALSE)*SUMIFS('IEA-MethaneAbatement'!$N:$N,'IEA-MethaneAbatement'!$O:$O,"&lt;"&amp;$B61,'IEA-MethaneAbatement'!$O:$O,"&gt;="&amp;$A61,'IEA-MethaneAbatement'!$M:$M,$C$1,'IEA-MethaneAbatement'!$B:$B,'Country Selector'!$A$2)+VLOOKUP($D$1,'Multipliers and Adjustments'!$A$70:$I$86,TRUNC(COLUMN(E$2)/5)+2,FALSE)*SUMIFS('IEA-MethaneAbatement'!$N:$N,'IEA-MethaneAbatement'!$O:$O,"&lt;"&amp;$B61,'IEA-MethaneAbatement'!$O:$O,"&gt;="&amp;$A61,'IEA-MethaneAbatement'!$M:$M,$D$1,'IEA-MethaneAbatement'!$B:$B,'Country Selector'!$A$2)))*(1+INDEX('EPA to IEA Scaling'!$F$8:$AO$8,,MATCH(E$2,'EPA to IEA Scaling'!$F$1:$AO$1,0)))</f>
        <v>0</v>
      </c>
      <c r="F61" cm="1">
        <f t="array" ref="F61">((VLOOKUP($B$1,'Multipliers and Adjustments'!$A$70:$I$86,TRUNC(COLUMN(F$2)/5)+2,FALSE)*SUMIFS('IEA-MethaneAbatement'!$N:$N,'IEA-MethaneAbatement'!$O:$O,"&lt;"&amp;$B61,'IEA-MethaneAbatement'!$O:$O,"&gt;="&amp;$A61,'IEA-MethaneAbatement'!$M:$M,$B$1,'IEA-MethaneAbatement'!$B:$B,'Country Selector'!$A$2)+VLOOKUP($C$1,'Multipliers and Adjustments'!$A$70:$I$86,TRUNC(COLUMN(F$2)/5)+2,FALSE)*SUMIFS('IEA-MethaneAbatement'!$N:$N,'IEA-MethaneAbatement'!$O:$O,"&lt;"&amp;$B61,'IEA-MethaneAbatement'!$O:$O,"&gt;="&amp;$A61,'IEA-MethaneAbatement'!$M:$M,$C$1,'IEA-MethaneAbatement'!$B:$B,'Country Selector'!$A$2)+VLOOKUP($D$1,'Multipliers and Adjustments'!$A$70:$I$86,TRUNC(COLUMN(F$2)/5)+2,FALSE)*SUMIFS('IEA-MethaneAbatement'!$N:$N,'IEA-MethaneAbatement'!$O:$O,"&lt;"&amp;$B61,'IEA-MethaneAbatement'!$O:$O,"&gt;="&amp;$A61,'IEA-MethaneAbatement'!$M:$M,$D$1,'IEA-MethaneAbatement'!$B:$B,'Country Selector'!$A$2)))*(1+INDEX('EPA to IEA Scaling'!$F$8:$AO$8,,MATCH(F$2,'EPA to IEA Scaling'!$F$1:$AO$1,0)))</f>
        <v>0</v>
      </c>
      <c r="G61" cm="1">
        <f t="array" ref="G61">((VLOOKUP($B$1,'Multipliers and Adjustments'!$A$70:$I$86,TRUNC(COLUMN(G$2)/5)+2,FALSE)*SUMIFS('IEA-MethaneAbatement'!$N:$N,'IEA-MethaneAbatement'!$O:$O,"&lt;"&amp;$B61,'IEA-MethaneAbatement'!$O:$O,"&gt;="&amp;$A61,'IEA-MethaneAbatement'!$M:$M,$B$1,'IEA-MethaneAbatement'!$B:$B,'Country Selector'!$A$2)+VLOOKUP($C$1,'Multipliers and Adjustments'!$A$70:$I$86,TRUNC(COLUMN(G$2)/5)+2,FALSE)*SUMIFS('IEA-MethaneAbatement'!$N:$N,'IEA-MethaneAbatement'!$O:$O,"&lt;"&amp;$B61,'IEA-MethaneAbatement'!$O:$O,"&gt;="&amp;$A61,'IEA-MethaneAbatement'!$M:$M,$C$1,'IEA-MethaneAbatement'!$B:$B,'Country Selector'!$A$2)+VLOOKUP($D$1,'Multipliers and Adjustments'!$A$70:$I$86,TRUNC(COLUMN(G$2)/5)+2,FALSE)*SUMIFS('IEA-MethaneAbatement'!$N:$N,'IEA-MethaneAbatement'!$O:$O,"&lt;"&amp;$B61,'IEA-MethaneAbatement'!$O:$O,"&gt;="&amp;$A61,'IEA-MethaneAbatement'!$M:$M,$D$1,'IEA-MethaneAbatement'!$B:$B,'Country Selector'!$A$2)))*(1+INDEX('EPA to IEA Scaling'!$F$8:$AO$8,,MATCH(G$2,'EPA to IEA Scaling'!$F$1:$AO$1,0)))</f>
        <v>0</v>
      </c>
      <c r="H61" s="31" cm="1">
        <f t="array" ref="H61">((VLOOKUP($B$1,'Multipliers and Adjustments'!$A$70:$I$86,TRUNC(COLUMN(H$2)/5)+2,FALSE)*SUMIFS('IEA-MethaneAbatement'!$N:$N,'IEA-MethaneAbatement'!$O:$O,"&lt;"&amp;$B61,'IEA-MethaneAbatement'!$O:$O,"&gt;="&amp;$A61,'IEA-MethaneAbatement'!$M:$M,$B$1,'IEA-MethaneAbatement'!$B:$B,'Country Selector'!$A$2)+VLOOKUP($C$1,'Multipliers and Adjustments'!$A$70:$I$86,TRUNC(COLUMN(H$2)/5)+2,FALSE)*SUMIFS('IEA-MethaneAbatement'!$N:$N,'IEA-MethaneAbatement'!$O:$O,"&lt;"&amp;$B61,'IEA-MethaneAbatement'!$O:$O,"&gt;="&amp;$A61,'IEA-MethaneAbatement'!$M:$M,$C$1,'IEA-MethaneAbatement'!$B:$B,'Country Selector'!$A$2)+VLOOKUP($D$1,'Multipliers and Adjustments'!$A$70:$I$86,TRUNC(COLUMN(H$2)/5)+2,FALSE)*SUMIFS('IEA-MethaneAbatement'!$N:$N,'IEA-MethaneAbatement'!$O:$O,"&lt;"&amp;$B61,'IEA-MethaneAbatement'!$O:$O,"&gt;="&amp;$A61,'IEA-MethaneAbatement'!$M:$M,$D$1,'IEA-MethaneAbatement'!$B:$B,'Country Selector'!$A$2)))*(1+INDEX('EPA to IEA Scaling'!$F$8:$AO$8,,MATCH(H$2,'EPA to IEA Scaling'!$F$1:$AO$1,0)))</f>
        <v>0</v>
      </c>
      <c r="I61" cm="1">
        <f t="array" ref="I61">((VLOOKUP($B$1,'Multipliers and Adjustments'!$A$70:$I$86,TRUNC(COLUMN(I$2)/5)+2,FALSE)*SUMIFS('IEA-MethaneAbatement'!$N:$N,'IEA-MethaneAbatement'!$O:$O,"&lt;"&amp;$B61,'IEA-MethaneAbatement'!$O:$O,"&gt;="&amp;$A61,'IEA-MethaneAbatement'!$M:$M,$B$1,'IEA-MethaneAbatement'!$B:$B,'Country Selector'!$A$2)+VLOOKUP($C$1,'Multipliers and Adjustments'!$A$70:$I$86,TRUNC(COLUMN(I$2)/5)+2,FALSE)*SUMIFS('IEA-MethaneAbatement'!$N:$N,'IEA-MethaneAbatement'!$O:$O,"&lt;"&amp;$B61,'IEA-MethaneAbatement'!$O:$O,"&gt;="&amp;$A61,'IEA-MethaneAbatement'!$M:$M,$C$1,'IEA-MethaneAbatement'!$B:$B,'Country Selector'!$A$2)+VLOOKUP($D$1,'Multipliers and Adjustments'!$A$70:$I$86,TRUNC(COLUMN(I$2)/5)+2,FALSE)*SUMIFS('IEA-MethaneAbatement'!$N:$N,'IEA-MethaneAbatement'!$O:$O,"&lt;"&amp;$B61,'IEA-MethaneAbatement'!$O:$O,"&gt;="&amp;$A61,'IEA-MethaneAbatement'!$M:$M,$D$1,'IEA-MethaneAbatement'!$B:$B,'Country Selector'!$A$2)))*(1+INDEX('EPA to IEA Scaling'!$F$8:$AO$8,,MATCH(I$2,'EPA to IEA Scaling'!$F$1:$AO$1,0)))</f>
        <v>0</v>
      </c>
      <c r="J61" cm="1">
        <f t="array" ref="J61">((VLOOKUP($B$1,'Multipliers and Adjustments'!$A$70:$I$86,TRUNC(COLUMN(J$2)/5)+2,FALSE)*SUMIFS('IEA-MethaneAbatement'!$N:$N,'IEA-MethaneAbatement'!$O:$O,"&lt;"&amp;$B61,'IEA-MethaneAbatement'!$O:$O,"&gt;="&amp;$A61,'IEA-MethaneAbatement'!$M:$M,$B$1,'IEA-MethaneAbatement'!$B:$B,'Country Selector'!$A$2)+VLOOKUP($C$1,'Multipliers and Adjustments'!$A$70:$I$86,TRUNC(COLUMN(J$2)/5)+2,FALSE)*SUMIFS('IEA-MethaneAbatement'!$N:$N,'IEA-MethaneAbatement'!$O:$O,"&lt;"&amp;$B61,'IEA-MethaneAbatement'!$O:$O,"&gt;="&amp;$A61,'IEA-MethaneAbatement'!$M:$M,$C$1,'IEA-MethaneAbatement'!$B:$B,'Country Selector'!$A$2)+VLOOKUP($D$1,'Multipliers and Adjustments'!$A$70:$I$86,TRUNC(COLUMN(J$2)/5)+2,FALSE)*SUMIFS('IEA-MethaneAbatement'!$N:$N,'IEA-MethaneAbatement'!$O:$O,"&lt;"&amp;$B61,'IEA-MethaneAbatement'!$O:$O,"&gt;="&amp;$A61,'IEA-MethaneAbatement'!$M:$M,$D$1,'IEA-MethaneAbatement'!$B:$B,'Country Selector'!$A$2)))*(1+INDEX('EPA to IEA Scaling'!$F$8:$AO$8,,MATCH(J$2,'EPA to IEA Scaling'!$F$1:$AO$1,0)))</f>
        <v>0</v>
      </c>
      <c r="K61" cm="1">
        <f t="array" ref="K61">((VLOOKUP($B$1,'Multipliers and Adjustments'!$A$70:$I$86,TRUNC(COLUMN(K$2)/5)+2,FALSE)*SUMIFS('IEA-MethaneAbatement'!$N:$N,'IEA-MethaneAbatement'!$O:$O,"&lt;"&amp;$B61,'IEA-MethaneAbatement'!$O:$O,"&gt;="&amp;$A61,'IEA-MethaneAbatement'!$M:$M,$B$1,'IEA-MethaneAbatement'!$B:$B,'Country Selector'!$A$2)+VLOOKUP($C$1,'Multipliers and Adjustments'!$A$70:$I$86,TRUNC(COLUMN(K$2)/5)+2,FALSE)*SUMIFS('IEA-MethaneAbatement'!$N:$N,'IEA-MethaneAbatement'!$O:$O,"&lt;"&amp;$B61,'IEA-MethaneAbatement'!$O:$O,"&gt;="&amp;$A61,'IEA-MethaneAbatement'!$M:$M,$C$1,'IEA-MethaneAbatement'!$B:$B,'Country Selector'!$A$2)+VLOOKUP($D$1,'Multipliers and Adjustments'!$A$70:$I$86,TRUNC(COLUMN(K$2)/5)+2,FALSE)*SUMIFS('IEA-MethaneAbatement'!$N:$N,'IEA-MethaneAbatement'!$O:$O,"&lt;"&amp;$B61,'IEA-MethaneAbatement'!$O:$O,"&gt;="&amp;$A61,'IEA-MethaneAbatement'!$M:$M,$D$1,'IEA-MethaneAbatement'!$B:$B,'Country Selector'!$A$2)))*(1+INDEX('EPA to IEA Scaling'!$F$8:$AO$8,,MATCH(K$2,'EPA to IEA Scaling'!$F$1:$AO$1,0)))</f>
        <v>0</v>
      </c>
      <c r="L61" cm="1">
        <f t="array" ref="L61">((VLOOKUP($B$1,'Multipliers and Adjustments'!$A$70:$I$86,TRUNC(COLUMN(L$2)/5)+2,FALSE)*SUMIFS('IEA-MethaneAbatement'!$N:$N,'IEA-MethaneAbatement'!$O:$O,"&lt;"&amp;$B61,'IEA-MethaneAbatement'!$O:$O,"&gt;="&amp;$A61,'IEA-MethaneAbatement'!$M:$M,$B$1,'IEA-MethaneAbatement'!$B:$B,'Country Selector'!$A$2)+VLOOKUP($C$1,'Multipliers and Adjustments'!$A$70:$I$86,TRUNC(COLUMN(L$2)/5)+2,FALSE)*SUMIFS('IEA-MethaneAbatement'!$N:$N,'IEA-MethaneAbatement'!$O:$O,"&lt;"&amp;$B61,'IEA-MethaneAbatement'!$O:$O,"&gt;="&amp;$A61,'IEA-MethaneAbatement'!$M:$M,$C$1,'IEA-MethaneAbatement'!$B:$B,'Country Selector'!$A$2)+VLOOKUP($D$1,'Multipliers and Adjustments'!$A$70:$I$86,TRUNC(COLUMN(L$2)/5)+2,FALSE)*SUMIFS('IEA-MethaneAbatement'!$N:$N,'IEA-MethaneAbatement'!$O:$O,"&lt;"&amp;$B61,'IEA-MethaneAbatement'!$O:$O,"&gt;="&amp;$A61,'IEA-MethaneAbatement'!$M:$M,$D$1,'IEA-MethaneAbatement'!$B:$B,'Country Selector'!$A$2)))*(1+INDEX('EPA to IEA Scaling'!$F$8:$AO$8,,MATCH(L$2,'EPA to IEA Scaling'!$F$1:$AO$1,0)))</f>
        <v>0</v>
      </c>
      <c r="M61" s="31" cm="1">
        <f t="array" ref="M61">((VLOOKUP($B$1,'Multipliers and Adjustments'!$A$70:$I$86,TRUNC(COLUMN(M$2)/5)+2,FALSE)*SUMIFS('IEA-MethaneAbatement'!$N:$N,'IEA-MethaneAbatement'!$O:$O,"&lt;"&amp;$B61,'IEA-MethaneAbatement'!$O:$O,"&gt;="&amp;$A61,'IEA-MethaneAbatement'!$M:$M,$B$1,'IEA-MethaneAbatement'!$B:$B,'Country Selector'!$A$2)+VLOOKUP($C$1,'Multipliers and Adjustments'!$A$70:$I$86,TRUNC(COLUMN(M$2)/5)+2,FALSE)*SUMIFS('IEA-MethaneAbatement'!$N:$N,'IEA-MethaneAbatement'!$O:$O,"&lt;"&amp;$B61,'IEA-MethaneAbatement'!$O:$O,"&gt;="&amp;$A61,'IEA-MethaneAbatement'!$M:$M,$C$1,'IEA-MethaneAbatement'!$B:$B,'Country Selector'!$A$2)+VLOOKUP($D$1,'Multipliers and Adjustments'!$A$70:$I$86,TRUNC(COLUMN(M$2)/5)+2,FALSE)*SUMIFS('IEA-MethaneAbatement'!$N:$N,'IEA-MethaneAbatement'!$O:$O,"&lt;"&amp;$B61,'IEA-MethaneAbatement'!$O:$O,"&gt;="&amp;$A61,'IEA-MethaneAbatement'!$M:$M,$D$1,'IEA-MethaneAbatement'!$B:$B,'Country Selector'!$A$2)))*(1+INDEX('EPA to IEA Scaling'!$F$8:$AO$8,,MATCH(M$2,'EPA to IEA Scaling'!$F$1:$AO$1,0)))</f>
        <v>0</v>
      </c>
      <c r="N61" cm="1">
        <f t="array" ref="N61">((VLOOKUP($B$1,'Multipliers and Adjustments'!$A$70:$I$86,TRUNC(COLUMN(N$2)/5)+2,FALSE)*SUMIFS('IEA-MethaneAbatement'!$N:$N,'IEA-MethaneAbatement'!$O:$O,"&lt;"&amp;$B61,'IEA-MethaneAbatement'!$O:$O,"&gt;="&amp;$A61,'IEA-MethaneAbatement'!$M:$M,$B$1,'IEA-MethaneAbatement'!$B:$B,'Country Selector'!$A$2)+VLOOKUP($C$1,'Multipliers and Adjustments'!$A$70:$I$86,TRUNC(COLUMN(N$2)/5)+2,FALSE)*SUMIFS('IEA-MethaneAbatement'!$N:$N,'IEA-MethaneAbatement'!$O:$O,"&lt;"&amp;$B61,'IEA-MethaneAbatement'!$O:$O,"&gt;="&amp;$A61,'IEA-MethaneAbatement'!$M:$M,$C$1,'IEA-MethaneAbatement'!$B:$B,'Country Selector'!$A$2)+VLOOKUP($D$1,'Multipliers and Adjustments'!$A$70:$I$86,TRUNC(COLUMN(N$2)/5)+2,FALSE)*SUMIFS('IEA-MethaneAbatement'!$N:$N,'IEA-MethaneAbatement'!$O:$O,"&lt;"&amp;$B61,'IEA-MethaneAbatement'!$O:$O,"&gt;="&amp;$A61,'IEA-MethaneAbatement'!$M:$M,$D$1,'IEA-MethaneAbatement'!$B:$B,'Country Selector'!$A$2)))*(1+INDEX('EPA to IEA Scaling'!$F$8:$AO$8,,MATCH(N$2,'EPA to IEA Scaling'!$F$1:$AO$1,0)))</f>
        <v>0</v>
      </c>
      <c r="O61" cm="1">
        <f t="array" ref="O61">((VLOOKUP($B$1,'Multipliers and Adjustments'!$A$70:$I$86,TRUNC(COLUMN(O$2)/5)+2,FALSE)*SUMIFS('IEA-MethaneAbatement'!$N:$N,'IEA-MethaneAbatement'!$O:$O,"&lt;"&amp;$B61,'IEA-MethaneAbatement'!$O:$O,"&gt;="&amp;$A61,'IEA-MethaneAbatement'!$M:$M,$B$1,'IEA-MethaneAbatement'!$B:$B,'Country Selector'!$A$2)+VLOOKUP($C$1,'Multipliers and Adjustments'!$A$70:$I$86,TRUNC(COLUMN(O$2)/5)+2,FALSE)*SUMIFS('IEA-MethaneAbatement'!$N:$N,'IEA-MethaneAbatement'!$O:$O,"&lt;"&amp;$B61,'IEA-MethaneAbatement'!$O:$O,"&gt;="&amp;$A61,'IEA-MethaneAbatement'!$M:$M,$C$1,'IEA-MethaneAbatement'!$B:$B,'Country Selector'!$A$2)+VLOOKUP($D$1,'Multipliers and Adjustments'!$A$70:$I$86,TRUNC(COLUMN(O$2)/5)+2,FALSE)*SUMIFS('IEA-MethaneAbatement'!$N:$N,'IEA-MethaneAbatement'!$O:$O,"&lt;"&amp;$B61,'IEA-MethaneAbatement'!$O:$O,"&gt;="&amp;$A61,'IEA-MethaneAbatement'!$M:$M,$D$1,'IEA-MethaneAbatement'!$B:$B,'Country Selector'!$A$2)))*(1+INDEX('EPA to IEA Scaling'!$F$8:$AO$8,,MATCH(O$2,'EPA to IEA Scaling'!$F$1:$AO$1,0)))</f>
        <v>0</v>
      </c>
      <c r="P61" cm="1">
        <f t="array" ref="P61">((VLOOKUP($B$1,'Multipliers and Adjustments'!$A$70:$I$86,TRUNC(COLUMN(P$2)/5)+2,FALSE)*SUMIFS('IEA-MethaneAbatement'!$N:$N,'IEA-MethaneAbatement'!$O:$O,"&lt;"&amp;$B61,'IEA-MethaneAbatement'!$O:$O,"&gt;="&amp;$A61,'IEA-MethaneAbatement'!$M:$M,$B$1,'IEA-MethaneAbatement'!$B:$B,'Country Selector'!$A$2)+VLOOKUP($C$1,'Multipliers and Adjustments'!$A$70:$I$86,TRUNC(COLUMN(P$2)/5)+2,FALSE)*SUMIFS('IEA-MethaneAbatement'!$N:$N,'IEA-MethaneAbatement'!$O:$O,"&lt;"&amp;$B61,'IEA-MethaneAbatement'!$O:$O,"&gt;="&amp;$A61,'IEA-MethaneAbatement'!$M:$M,$C$1,'IEA-MethaneAbatement'!$B:$B,'Country Selector'!$A$2)+VLOOKUP($D$1,'Multipliers and Adjustments'!$A$70:$I$86,TRUNC(COLUMN(P$2)/5)+2,FALSE)*SUMIFS('IEA-MethaneAbatement'!$N:$N,'IEA-MethaneAbatement'!$O:$O,"&lt;"&amp;$B61,'IEA-MethaneAbatement'!$O:$O,"&gt;="&amp;$A61,'IEA-MethaneAbatement'!$M:$M,$D$1,'IEA-MethaneAbatement'!$B:$B,'Country Selector'!$A$2)))*(1+INDEX('EPA to IEA Scaling'!$F$8:$AO$8,,MATCH(P$2,'EPA to IEA Scaling'!$F$1:$AO$1,0)))</f>
        <v>0</v>
      </c>
      <c r="Q61" cm="1">
        <f t="array" ref="Q61">((VLOOKUP($B$1,'Multipliers and Adjustments'!$A$70:$I$86,TRUNC(COLUMN(Q$2)/5)+2,FALSE)*SUMIFS('IEA-MethaneAbatement'!$N:$N,'IEA-MethaneAbatement'!$O:$O,"&lt;"&amp;$B61,'IEA-MethaneAbatement'!$O:$O,"&gt;="&amp;$A61,'IEA-MethaneAbatement'!$M:$M,$B$1,'IEA-MethaneAbatement'!$B:$B,'Country Selector'!$A$2)+VLOOKUP($C$1,'Multipliers and Adjustments'!$A$70:$I$86,TRUNC(COLUMN(Q$2)/5)+2,FALSE)*SUMIFS('IEA-MethaneAbatement'!$N:$N,'IEA-MethaneAbatement'!$O:$O,"&lt;"&amp;$B61,'IEA-MethaneAbatement'!$O:$O,"&gt;="&amp;$A61,'IEA-MethaneAbatement'!$M:$M,$C$1,'IEA-MethaneAbatement'!$B:$B,'Country Selector'!$A$2)+VLOOKUP($D$1,'Multipliers and Adjustments'!$A$70:$I$86,TRUNC(COLUMN(Q$2)/5)+2,FALSE)*SUMIFS('IEA-MethaneAbatement'!$N:$N,'IEA-MethaneAbatement'!$O:$O,"&lt;"&amp;$B61,'IEA-MethaneAbatement'!$O:$O,"&gt;="&amp;$A61,'IEA-MethaneAbatement'!$M:$M,$D$1,'IEA-MethaneAbatement'!$B:$B,'Country Selector'!$A$2)))*(1+INDEX('EPA to IEA Scaling'!$F$8:$AO$8,,MATCH(Q$2,'EPA to IEA Scaling'!$F$1:$AO$1,0)))</f>
        <v>0</v>
      </c>
      <c r="R61" s="31" cm="1">
        <f t="array" ref="R61">((VLOOKUP($B$1,'Multipliers and Adjustments'!$A$70:$I$86,TRUNC(COLUMN(R$2)/5)+2,FALSE)*SUMIFS('IEA-MethaneAbatement'!$N:$N,'IEA-MethaneAbatement'!$O:$O,"&lt;"&amp;$B61,'IEA-MethaneAbatement'!$O:$O,"&gt;="&amp;$A61,'IEA-MethaneAbatement'!$M:$M,$B$1,'IEA-MethaneAbatement'!$B:$B,'Country Selector'!$A$2)+VLOOKUP($C$1,'Multipliers and Adjustments'!$A$70:$I$86,TRUNC(COLUMN(R$2)/5)+2,FALSE)*SUMIFS('IEA-MethaneAbatement'!$N:$N,'IEA-MethaneAbatement'!$O:$O,"&lt;"&amp;$B61,'IEA-MethaneAbatement'!$O:$O,"&gt;="&amp;$A61,'IEA-MethaneAbatement'!$M:$M,$C$1,'IEA-MethaneAbatement'!$B:$B,'Country Selector'!$A$2)+VLOOKUP($D$1,'Multipliers and Adjustments'!$A$70:$I$86,TRUNC(COLUMN(R$2)/5)+2,FALSE)*SUMIFS('IEA-MethaneAbatement'!$N:$N,'IEA-MethaneAbatement'!$O:$O,"&lt;"&amp;$B61,'IEA-MethaneAbatement'!$O:$O,"&gt;="&amp;$A61,'IEA-MethaneAbatement'!$M:$M,$D$1,'IEA-MethaneAbatement'!$B:$B,'Country Selector'!$A$2)))*(1+INDEX('EPA to IEA Scaling'!$F$8:$AO$8,,MATCH(R$2,'EPA to IEA Scaling'!$F$1:$AO$1,0)))</f>
        <v>0</v>
      </c>
      <c r="S61" cm="1">
        <f t="array" ref="S61">((VLOOKUP($B$1,'Multipliers and Adjustments'!$A$70:$I$86,TRUNC(COLUMN(S$2)/5)+2,FALSE)*SUMIFS('IEA-MethaneAbatement'!$N:$N,'IEA-MethaneAbatement'!$O:$O,"&lt;"&amp;$B61,'IEA-MethaneAbatement'!$O:$O,"&gt;="&amp;$A61,'IEA-MethaneAbatement'!$M:$M,$B$1,'IEA-MethaneAbatement'!$B:$B,'Country Selector'!$A$2)+VLOOKUP($C$1,'Multipliers and Adjustments'!$A$70:$I$86,TRUNC(COLUMN(S$2)/5)+2,FALSE)*SUMIFS('IEA-MethaneAbatement'!$N:$N,'IEA-MethaneAbatement'!$O:$O,"&lt;"&amp;$B61,'IEA-MethaneAbatement'!$O:$O,"&gt;="&amp;$A61,'IEA-MethaneAbatement'!$M:$M,$C$1,'IEA-MethaneAbatement'!$B:$B,'Country Selector'!$A$2)+VLOOKUP($D$1,'Multipliers and Adjustments'!$A$70:$I$86,TRUNC(COLUMN(S$2)/5)+2,FALSE)*SUMIFS('IEA-MethaneAbatement'!$N:$N,'IEA-MethaneAbatement'!$O:$O,"&lt;"&amp;$B61,'IEA-MethaneAbatement'!$O:$O,"&gt;="&amp;$A61,'IEA-MethaneAbatement'!$M:$M,$D$1,'IEA-MethaneAbatement'!$B:$B,'Country Selector'!$A$2)))*(1+INDEX('EPA to IEA Scaling'!$F$8:$AO$8,,MATCH(S$2,'EPA to IEA Scaling'!$F$1:$AO$1,0)))</f>
        <v>0</v>
      </c>
      <c r="T61" cm="1">
        <f t="array" ref="T61">((VLOOKUP($B$1,'Multipliers and Adjustments'!$A$70:$I$86,TRUNC(COLUMN(T$2)/5)+2,FALSE)*SUMIFS('IEA-MethaneAbatement'!$N:$N,'IEA-MethaneAbatement'!$O:$O,"&lt;"&amp;$B61,'IEA-MethaneAbatement'!$O:$O,"&gt;="&amp;$A61,'IEA-MethaneAbatement'!$M:$M,$B$1,'IEA-MethaneAbatement'!$B:$B,'Country Selector'!$A$2)+VLOOKUP($C$1,'Multipliers and Adjustments'!$A$70:$I$86,TRUNC(COLUMN(T$2)/5)+2,FALSE)*SUMIFS('IEA-MethaneAbatement'!$N:$N,'IEA-MethaneAbatement'!$O:$O,"&lt;"&amp;$B61,'IEA-MethaneAbatement'!$O:$O,"&gt;="&amp;$A61,'IEA-MethaneAbatement'!$M:$M,$C$1,'IEA-MethaneAbatement'!$B:$B,'Country Selector'!$A$2)+VLOOKUP($D$1,'Multipliers and Adjustments'!$A$70:$I$86,TRUNC(COLUMN(T$2)/5)+2,FALSE)*SUMIFS('IEA-MethaneAbatement'!$N:$N,'IEA-MethaneAbatement'!$O:$O,"&lt;"&amp;$B61,'IEA-MethaneAbatement'!$O:$O,"&gt;="&amp;$A61,'IEA-MethaneAbatement'!$M:$M,$D$1,'IEA-MethaneAbatement'!$B:$B,'Country Selector'!$A$2)))*(1+INDEX('EPA to IEA Scaling'!$F$8:$AO$8,,MATCH(T$2,'EPA to IEA Scaling'!$F$1:$AO$1,0)))</f>
        <v>0</v>
      </c>
      <c r="U61" cm="1">
        <f t="array" ref="U61">((VLOOKUP($B$1,'Multipliers and Adjustments'!$A$70:$I$86,TRUNC(COLUMN(U$2)/5)+2,FALSE)*SUMIFS('IEA-MethaneAbatement'!$N:$N,'IEA-MethaneAbatement'!$O:$O,"&lt;"&amp;$B61,'IEA-MethaneAbatement'!$O:$O,"&gt;="&amp;$A61,'IEA-MethaneAbatement'!$M:$M,$B$1,'IEA-MethaneAbatement'!$B:$B,'Country Selector'!$A$2)+VLOOKUP($C$1,'Multipliers and Adjustments'!$A$70:$I$86,TRUNC(COLUMN(U$2)/5)+2,FALSE)*SUMIFS('IEA-MethaneAbatement'!$N:$N,'IEA-MethaneAbatement'!$O:$O,"&lt;"&amp;$B61,'IEA-MethaneAbatement'!$O:$O,"&gt;="&amp;$A61,'IEA-MethaneAbatement'!$M:$M,$C$1,'IEA-MethaneAbatement'!$B:$B,'Country Selector'!$A$2)+VLOOKUP($D$1,'Multipliers and Adjustments'!$A$70:$I$86,TRUNC(COLUMN(U$2)/5)+2,FALSE)*SUMIFS('IEA-MethaneAbatement'!$N:$N,'IEA-MethaneAbatement'!$O:$O,"&lt;"&amp;$B61,'IEA-MethaneAbatement'!$O:$O,"&gt;="&amp;$A61,'IEA-MethaneAbatement'!$M:$M,$D$1,'IEA-MethaneAbatement'!$B:$B,'Country Selector'!$A$2)))*(1+INDEX('EPA to IEA Scaling'!$F$8:$AO$8,,MATCH(U$2,'EPA to IEA Scaling'!$F$1:$AO$1,0)))</f>
        <v>0</v>
      </c>
      <c r="V61" cm="1">
        <f t="array" ref="V61">((VLOOKUP($B$1,'Multipliers and Adjustments'!$A$70:$I$86,TRUNC(COLUMN(V$2)/5)+2,FALSE)*SUMIFS('IEA-MethaneAbatement'!$N:$N,'IEA-MethaneAbatement'!$O:$O,"&lt;"&amp;$B61,'IEA-MethaneAbatement'!$O:$O,"&gt;="&amp;$A61,'IEA-MethaneAbatement'!$M:$M,$B$1,'IEA-MethaneAbatement'!$B:$B,'Country Selector'!$A$2)+VLOOKUP($C$1,'Multipliers and Adjustments'!$A$70:$I$86,TRUNC(COLUMN(V$2)/5)+2,FALSE)*SUMIFS('IEA-MethaneAbatement'!$N:$N,'IEA-MethaneAbatement'!$O:$O,"&lt;"&amp;$B61,'IEA-MethaneAbatement'!$O:$O,"&gt;="&amp;$A61,'IEA-MethaneAbatement'!$M:$M,$C$1,'IEA-MethaneAbatement'!$B:$B,'Country Selector'!$A$2)+VLOOKUP($D$1,'Multipliers and Adjustments'!$A$70:$I$86,TRUNC(COLUMN(V$2)/5)+2,FALSE)*SUMIFS('IEA-MethaneAbatement'!$N:$N,'IEA-MethaneAbatement'!$O:$O,"&lt;"&amp;$B61,'IEA-MethaneAbatement'!$O:$O,"&gt;="&amp;$A61,'IEA-MethaneAbatement'!$M:$M,$D$1,'IEA-MethaneAbatement'!$B:$B,'Country Selector'!$A$2)))*(1+INDEX('EPA to IEA Scaling'!$F$8:$AO$8,,MATCH(V$2,'EPA to IEA Scaling'!$F$1:$AO$1,0)))</f>
        <v>0</v>
      </c>
      <c r="W61" s="31" cm="1">
        <f t="array" ref="W61">((VLOOKUP($B$1,'Multipliers and Adjustments'!$A$70:$I$86,TRUNC(COLUMN(W$2)/5)+2,FALSE)*SUMIFS('IEA-MethaneAbatement'!$N:$N,'IEA-MethaneAbatement'!$O:$O,"&lt;"&amp;$B61,'IEA-MethaneAbatement'!$O:$O,"&gt;="&amp;$A61,'IEA-MethaneAbatement'!$M:$M,$B$1,'IEA-MethaneAbatement'!$B:$B,'Country Selector'!$A$2)+VLOOKUP($C$1,'Multipliers and Adjustments'!$A$70:$I$86,TRUNC(COLUMN(W$2)/5)+2,FALSE)*SUMIFS('IEA-MethaneAbatement'!$N:$N,'IEA-MethaneAbatement'!$O:$O,"&lt;"&amp;$B61,'IEA-MethaneAbatement'!$O:$O,"&gt;="&amp;$A61,'IEA-MethaneAbatement'!$M:$M,$C$1,'IEA-MethaneAbatement'!$B:$B,'Country Selector'!$A$2)+VLOOKUP($D$1,'Multipliers and Adjustments'!$A$70:$I$86,TRUNC(COLUMN(W$2)/5)+2,FALSE)*SUMIFS('IEA-MethaneAbatement'!$N:$N,'IEA-MethaneAbatement'!$O:$O,"&lt;"&amp;$B61,'IEA-MethaneAbatement'!$O:$O,"&gt;="&amp;$A61,'IEA-MethaneAbatement'!$M:$M,$D$1,'IEA-MethaneAbatement'!$B:$B,'Country Selector'!$A$2)))*(1+INDEX('EPA to IEA Scaling'!$F$8:$AO$8,,MATCH(W$2,'EPA to IEA Scaling'!$F$1:$AO$1,0)))</f>
        <v>0</v>
      </c>
      <c r="X61" cm="1">
        <f t="array" ref="X61">((VLOOKUP($B$1,'Multipliers and Adjustments'!$A$70:$I$86,TRUNC(COLUMN(X$2)/5)+2,FALSE)*SUMIFS('IEA-MethaneAbatement'!$N:$N,'IEA-MethaneAbatement'!$O:$O,"&lt;"&amp;$B61,'IEA-MethaneAbatement'!$O:$O,"&gt;="&amp;$A61,'IEA-MethaneAbatement'!$M:$M,$B$1,'IEA-MethaneAbatement'!$B:$B,'Country Selector'!$A$2)+VLOOKUP($C$1,'Multipliers and Adjustments'!$A$70:$I$86,TRUNC(COLUMN(X$2)/5)+2,FALSE)*SUMIFS('IEA-MethaneAbatement'!$N:$N,'IEA-MethaneAbatement'!$O:$O,"&lt;"&amp;$B61,'IEA-MethaneAbatement'!$O:$O,"&gt;="&amp;$A61,'IEA-MethaneAbatement'!$M:$M,$C$1,'IEA-MethaneAbatement'!$B:$B,'Country Selector'!$A$2)+VLOOKUP($D$1,'Multipliers and Adjustments'!$A$70:$I$86,TRUNC(COLUMN(X$2)/5)+2,FALSE)*SUMIFS('IEA-MethaneAbatement'!$N:$N,'IEA-MethaneAbatement'!$O:$O,"&lt;"&amp;$B61,'IEA-MethaneAbatement'!$O:$O,"&gt;="&amp;$A61,'IEA-MethaneAbatement'!$M:$M,$D$1,'IEA-MethaneAbatement'!$B:$B,'Country Selector'!$A$2)))*(1+INDEX('EPA to IEA Scaling'!$F$8:$AO$8,,MATCH(X$2,'EPA to IEA Scaling'!$F$1:$AO$1,0)))</f>
        <v>0</v>
      </c>
      <c r="Y61" cm="1">
        <f t="array" ref="Y61">((VLOOKUP($B$1,'Multipliers and Adjustments'!$A$70:$I$86,TRUNC(COLUMN(Y$2)/5)+2,FALSE)*SUMIFS('IEA-MethaneAbatement'!$N:$N,'IEA-MethaneAbatement'!$O:$O,"&lt;"&amp;$B61,'IEA-MethaneAbatement'!$O:$O,"&gt;="&amp;$A61,'IEA-MethaneAbatement'!$M:$M,$B$1,'IEA-MethaneAbatement'!$B:$B,'Country Selector'!$A$2)+VLOOKUP($C$1,'Multipliers and Adjustments'!$A$70:$I$86,TRUNC(COLUMN(Y$2)/5)+2,FALSE)*SUMIFS('IEA-MethaneAbatement'!$N:$N,'IEA-MethaneAbatement'!$O:$O,"&lt;"&amp;$B61,'IEA-MethaneAbatement'!$O:$O,"&gt;="&amp;$A61,'IEA-MethaneAbatement'!$M:$M,$C$1,'IEA-MethaneAbatement'!$B:$B,'Country Selector'!$A$2)+VLOOKUP($D$1,'Multipliers and Adjustments'!$A$70:$I$86,TRUNC(COLUMN(Y$2)/5)+2,FALSE)*SUMIFS('IEA-MethaneAbatement'!$N:$N,'IEA-MethaneAbatement'!$O:$O,"&lt;"&amp;$B61,'IEA-MethaneAbatement'!$O:$O,"&gt;="&amp;$A61,'IEA-MethaneAbatement'!$M:$M,$D$1,'IEA-MethaneAbatement'!$B:$B,'Country Selector'!$A$2)))*(1+INDEX('EPA to IEA Scaling'!$F$8:$AO$8,,MATCH(Y$2,'EPA to IEA Scaling'!$F$1:$AO$1,0)))</f>
        <v>0</v>
      </c>
      <c r="Z61" cm="1">
        <f t="array" ref="Z61">((VLOOKUP($B$1,'Multipliers and Adjustments'!$A$70:$I$86,TRUNC(COLUMN(Z$2)/5)+2,FALSE)*SUMIFS('IEA-MethaneAbatement'!$N:$N,'IEA-MethaneAbatement'!$O:$O,"&lt;"&amp;$B61,'IEA-MethaneAbatement'!$O:$O,"&gt;="&amp;$A61,'IEA-MethaneAbatement'!$M:$M,$B$1,'IEA-MethaneAbatement'!$B:$B,'Country Selector'!$A$2)+VLOOKUP($C$1,'Multipliers and Adjustments'!$A$70:$I$86,TRUNC(COLUMN(Z$2)/5)+2,FALSE)*SUMIFS('IEA-MethaneAbatement'!$N:$N,'IEA-MethaneAbatement'!$O:$O,"&lt;"&amp;$B61,'IEA-MethaneAbatement'!$O:$O,"&gt;="&amp;$A61,'IEA-MethaneAbatement'!$M:$M,$C$1,'IEA-MethaneAbatement'!$B:$B,'Country Selector'!$A$2)+VLOOKUP($D$1,'Multipliers and Adjustments'!$A$70:$I$86,TRUNC(COLUMN(Z$2)/5)+2,FALSE)*SUMIFS('IEA-MethaneAbatement'!$N:$N,'IEA-MethaneAbatement'!$O:$O,"&lt;"&amp;$B61,'IEA-MethaneAbatement'!$O:$O,"&gt;="&amp;$A61,'IEA-MethaneAbatement'!$M:$M,$D$1,'IEA-MethaneAbatement'!$B:$B,'Country Selector'!$A$2)))*(1+INDEX('EPA to IEA Scaling'!$F$8:$AO$8,,MATCH(Z$2,'EPA to IEA Scaling'!$F$1:$AO$1,0)))</f>
        <v>0</v>
      </c>
      <c r="AA61" cm="1">
        <f t="array" ref="AA61">((VLOOKUP($B$1,'Multipliers and Adjustments'!$A$70:$I$86,TRUNC(COLUMN(AA$2)/5)+2,FALSE)*SUMIFS('IEA-MethaneAbatement'!$N:$N,'IEA-MethaneAbatement'!$O:$O,"&lt;"&amp;$B61,'IEA-MethaneAbatement'!$O:$O,"&gt;="&amp;$A61,'IEA-MethaneAbatement'!$M:$M,$B$1,'IEA-MethaneAbatement'!$B:$B,'Country Selector'!$A$2)+VLOOKUP($C$1,'Multipliers and Adjustments'!$A$70:$I$86,TRUNC(COLUMN(AA$2)/5)+2,FALSE)*SUMIFS('IEA-MethaneAbatement'!$N:$N,'IEA-MethaneAbatement'!$O:$O,"&lt;"&amp;$B61,'IEA-MethaneAbatement'!$O:$O,"&gt;="&amp;$A61,'IEA-MethaneAbatement'!$M:$M,$C$1,'IEA-MethaneAbatement'!$B:$B,'Country Selector'!$A$2)+VLOOKUP($D$1,'Multipliers and Adjustments'!$A$70:$I$86,TRUNC(COLUMN(AA$2)/5)+2,FALSE)*SUMIFS('IEA-MethaneAbatement'!$N:$N,'IEA-MethaneAbatement'!$O:$O,"&lt;"&amp;$B61,'IEA-MethaneAbatement'!$O:$O,"&gt;="&amp;$A61,'IEA-MethaneAbatement'!$M:$M,$D$1,'IEA-MethaneAbatement'!$B:$B,'Country Selector'!$A$2)))*(1+INDEX('EPA to IEA Scaling'!$F$8:$AO$8,,MATCH(AA$2,'EPA to IEA Scaling'!$F$1:$AO$1,0)))</f>
        <v>0</v>
      </c>
      <c r="AB61" s="31" cm="1">
        <f t="array" ref="AB61">((VLOOKUP($B$1,'Multipliers and Adjustments'!$A$70:$I$86,TRUNC(COLUMN(AB$2)/5)+2,FALSE)*SUMIFS('IEA-MethaneAbatement'!$N:$N,'IEA-MethaneAbatement'!$O:$O,"&lt;"&amp;$B61,'IEA-MethaneAbatement'!$O:$O,"&gt;="&amp;$A61,'IEA-MethaneAbatement'!$M:$M,$B$1,'IEA-MethaneAbatement'!$B:$B,'Country Selector'!$A$2)+VLOOKUP($C$1,'Multipliers and Adjustments'!$A$70:$I$86,TRUNC(COLUMN(AB$2)/5)+2,FALSE)*SUMIFS('IEA-MethaneAbatement'!$N:$N,'IEA-MethaneAbatement'!$O:$O,"&lt;"&amp;$B61,'IEA-MethaneAbatement'!$O:$O,"&gt;="&amp;$A61,'IEA-MethaneAbatement'!$M:$M,$C$1,'IEA-MethaneAbatement'!$B:$B,'Country Selector'!$A$2)+VLOOKUP($D$1,'Multipliers and Adjustments'!$A$70:$I$86,TRUNC(COLUMN(AB$2)/5)+2,FALSE)*SUMIFS('IEA-MethaneAbatement'!$N:$N,'IEA-MethaneAbatement'!$O:$O,"&lt;"&amp;$B61,'IEA-MethaneAbatement'!$O:$O,"&gt;="&amp;$A61,'IEA-MethaneAbatement'!$M:$M,$D$1,'IEA-MethaneAbatement'!$B:$B,'Country Selector'!$A$2)))*(1+INDEX('EPA to IEA Scaling'!$F$8:$AO$8,,MATCH(AB$2,'EPA to IEA Scaling'!$F$1:$AO$1,0)))</f>
        <v>0</v>
      </c>
      <c r="AC61" cm="1">
        <f t="array" ref="AC61">((VLOOKUP($B$1,'Multipliers and Adjustments'!$A$70:$I$86,TRUNC(COLUMN(AC$2)/5)+2,FALSE)*SUMIFS('IEA-MethaneAbatement'!$N:$N,'IEA-MethaneAbatement'!$O:$O,"&lt;"&amp;$B61,'IEA-MethaneAbatement'!$O:$O,"&gt;="&amp;$A61,'IEA-MethaneAbatement'!$M:$M,$B$1,'IEA-MethaneAbatement'!$B:$B,'Country Selector'!$A$2)+VLOOKUP($C$1,'Multipliers and Adjustments'!$A$70:$I$86,TRUNC(COLUMN(AC$2)/5)+2,FALSE)*SUMIFS('IEA-MethaneAbatement'!$N:$N,'IEA-MethaneAbatement'!$O:$O,"&lt;"&amp;$B61,'IEA-MethaneAbatement'!$O:$O,"&gt;="&amp;$A61,'IEA-MethaneAbatement'!$M:$M,$C$1,'IEA-MethaneAbatement'!$B:$B,'Country Selector'!$A$2)+VLOOKUP($D$1,'Multipliers and Adjustments'!$A$70:$I$86,TRUNC(COLUMN(AC$2)/5)+2,FALSE)*SUMIFS('IEA-MethaneAbatement'!$N:$N,'IEA-MethaneAbatement'!$O:$O,"&lt;"&amp;$B61,'IEA-MethaneAbatement'!$O:$O,"&gt;="&amp;$A61,'IEA-MethaneAbatement'!$M:$M,$D$1,'IEA-MethaneAbatement'!$B:$B,'Country Selector'!$A$2)))*(1+INDEX('EPA to IEA Scaling'!$F$8:$AO$8,,MATCH(AC$2,'EPA to IEA Scaling'!$F$1:$AO$1,0)))</f>
        <v>0</v>
      </c>
      <c r="AD61" cm="1">
        <f t="array" ref="AD61">((VLOOKUP($B$1,'Multipliers and Adjustments'!$A$70:$I$86,TRUNC(COLUMN(AD$2)/5)+2,FALSE)*SUMIFS('IEA-MethaneAbatement'!$N:$N,'IEA-MethaneAbatement'!$O:$O,"&lt;"&amp;$B61,'IEA-MethaneAbatement'!$O:$O,"&gt;="&amp;$A61,'IEA-MethaneAbatement'!$M:$M,$B$1,'IEA-MethaneAbatement'!$B:$B,'Country Selector'!$A$2)+VLOOKUP($C$1,'Multipliers and Adjustments'!$A$70:$I$86,TRUNC(COLUMN(AD$2)/5)+2,FALSE)*SUMIFS('IEA-MethaneAbatement'!$N:$N,'IEA-MethaneAbatement'!$O:$O,"&lt;"&amp;$B61,'IEA-MethaneAbatement'!$O:$O,"&gt;="&amp;$A61,'IEA-MethaneAbatement'!$M:$M,$C$1,'IEA-MethaneAbatement'!$B:$B,'Country Selector'!$A$2)+VLOOKUP($D$1,'Multipliers and Adjustments'!$A$70:$I$86,TRUNC(COLUMN(AD$2)/5)+2,FALSE)*SUMIFS('IEA-MethaneAbatement'!$N:$N,'IEA-MethaneAbatement'!$O:$O,"&lt;"&amp;$B61,'IEA-MethaneAbatement'!$O:$O,"&gt;="&amp;$A61,'IEA-MethaneAbatement'!$M:$M,$D$1,'IEA-MethaneAbatement'!$B:$B,'Country Selector'!$A$2)))*(1+INDEX('EPA to IEA Scaling'!$F$8:$AO$8,,MATCH(AD$2,'EPA to IEA Scaling'!$F$1:$AO$1,0)))</f>
        <v>0</v>
      </c>
      <c r="AE61" cm="1">
        <f t="array" ref="AE61">((VLOOKUP($B$1,'Multipliers and Adjustments'!$A$70:$I$86,TRUNC(COLUMN(AE$2)/5)+2,FALSE)*SUMIFS('IEA-MethaneAbatement'!$N:$N,'IEA-MethaneAbatement'!$O:$O,"&lt;"&amp;$B61,'IEA-MethaneAbatement'!$O:$O,"&gt;="&amp;$A61,'IEA-MethaneAbatement'!$M:$M,$B$1,'IEA-MethaneAbatement'!$B:$B,'Country Selector'!$A$2)+VLOOKUP($C$1,'Multipliers and Adjustments'!$A$70:$I$86,TRUNC(COLUMN(AE$2)/5)+2,FALSE)*SUMIFS('IEA-MethaneAbatement'!$N:$N,'IEA-MethaneAbatement'!$O:$O,"&lt;"&amp;$B61,'IEA-MethaneAbatement'!$O:$O,"&gt;="&amp;$A61,'IEA-MethaneAbatement'!$M:$M,$C$1,'IEA-MethaneAbatement'!$B:$B,'Country Selector'!$A$2)+VLOOKUP($D$1,'Multipliers and Adjustments'!$A$70:$I$86,TRUNC(COLUMN(AE$2)/5)+2,FALSE)*SUMIFS('IEA-MethaneAbatement'!$N:$N,'IEA-MethaneAbatement'!$O:$O,"&lt;"&amp;$B61,'IEA-MethaneAbatement'!$O:$O,"&gt;="&amp;$A61,'IEA-MethaneAbatement'!$M:$M,$D$1,'IEA-MethaneAbatement'!$B:$B,'Country Selector'!$A$2)))*(1+INDEX('EPA to IEA Scaling'!$F$8:$AO$8,,MATCH(AE$2,'EPA to IEA Scaling'!$F$1:$AO$1,0)))</f>
        <v>0</v>
      </c>
      <c r="AF61" cm="1">
        <f t="array" ref="AF61">((VLOOKUP($B$1,'Multipliers and Adjustments'!$A$70:$I$86,TRUNC(COLUMN(AF$2)/5)+2,FALSE)*SUMIFS('IEA-MethaneAbatement'!$N:$N,'IEA-MethaneAbatement'!$O:$O,"&lt;"&amp;$B61,'IEA-MethaneAbatement'!$O:$O,"&gt;="&amp;$A61,'IEA-MethaneAbatement'!$M:$M,$B$1,'IEA-MethaneAbatement'!$B:$B,'Country Selector'!$A$2)+VLOOKUP($C$1,'Multipliers and Adjustments'!$A$70:$I$86,TRUNC(COLUMN(AF$2)/5)+2,FALSE)*SUMIFS('IEA-MethaneAbatement'!$N:$N,'IEA-MethaneAbatement'!$O:$O,"&lt;"&amp;$B61,'IEA-MethaneAbatement'!$O:$O,"&gt;="&amp;$A61,'IEA-MethaneAbatement'!$M:$M,$C$1,'IEA-MethaneAbatement'!$B:$B,'Country Selector'!$A$2)+VLOOKUP($D$1,'Multipliers and Adjustments'!$A$70:$I$86,TRUNC(COLUMN(AF$2)/5)+2,FALSE)*SUMIFS('IEA-MethaneAbatement'!$N:$N,'IEA-MethaneAbatement'!$O:$O,"&lt;"&amp;$B61,'IEA-MethaneAbatement'!$O:$O,"&gt;="&amp;$A61,'IEA-MethaneAbatement'!$M:$M,$D$1,'IEA-MethaneAbatement'!$B:$B,'Country Selector'!$A$2)))*(1+INDEX('EPA to IEA Scaling'!$F$8:$AO$8,,MATCH(AF$2,'EPA to IEA Scaling'!$F$1:$AO$1,0)))</f>
        <v>0</v>
      </c>
      <c r="AG61" s="31" cm="1">
        <f t="array" ref="AG61">((VLOOKUP($B$1,'Multipliers and Adjustments'!$A$70:$I$86,TRUNC(COLUMN(AG$2)/5)+2,FALSE)*SUMIFS('IEA-MethaneAbatement'!$N:$N,'IEA-MethaneAbatement'!$O:$O,"&lt;"&amp;$B61,'IEA-MethaneAbatement'!$O:$O,"&gt;="&amp;$A61,'IEA-MethaneAbatement'!$M:$M,$B$1,'IEA-MethaneAbatement'!$B:$B,'Country Selector'!$A$2)+VLOOKUP($C$1,'Multipliers and Adjustments'!$A$70:$I$86,TRUNC(COLUMN(AG$2)/5)+2,FALSE)*SUMIFS('IEA-MethaneAbatement'!$N:$N,'IEA-MethaneAbatement'!$O:$O,"&lt;"&amp;$B61,'IEA-MethaneAbatement'!$O:$O,"&gt;="&amp;$A61,'IEA-MethaneAbatement'!$M:$M,$C$1,'IEA-MethaneAbatement'!$B:$B,'Country Selector'!$A$2)+VLOOKUP($D$1,'Multipliers and Adjustments'!$A$70:$I$86,TRUNC(COLUMN(AG$2)/5)+2,FALSE)*SUMIFS('IEA-MethaneAbatement'!$N:$N,'IEA-MethaneAbatement'!$O:$O,"&lt;"&amp;$B61,'IEA-MethaneAbatement'!$O:$O,"&gt;="&amp;$A61,'IEA-MethaneAbatement'!$M:$M,$D$1,'IEA-MethaneAbatement'!$B:$B,'Country Selector'!$A$2)))*(1+INDEX('EPA to IEA Scaling'!$F$8:$AO$8,,MATCH(AG$2,'EPA to IEA Scaling'!$F$1:$AO$1,0)))</f>
        <v>0</v>
      </c>
      <c r="AH61" cm="1">
        <f t="array" ref="AH61">((VLOOKUP($B$1,'Multipliers and Adjustments'!$A$70:$I$86,TRUNC(COLUMN(AH$2)/5)+2,FALSE)*SUMIFS('IEA-MethaneAbatement'!$N:$N,'IEA-MethaneAbatement'!$O:$O,"&lt;"&amp;$B61,'IEA-MethaneAbatement'!$O:$O,"&gt;="&amp;$A61,'IEA-MethaneAbatement'!$M:$M,$B$1,'IEA-MethaneAbatement'!$B:$B,'Country Selector'!$A$2)+VLOOKUP($C$1,'Multipliers and Adjustments'!$A$70:$I$86,TRUNC(COLUMN(AH$2)/5)+2,FALSE)*SUMIFS('IEA-MethaneAbatement'!$N:$N,'IEA-MethaneAbatement'!$O:$O,"&lt;"&amp;$B61,'IEA-MethaneAbatement'!$O:$O,"&gt;="&amp;$A61,'IEA-MethaneAbatement'!$M:$M,$C$1,'IEA-MethaneAbatement'!$B:$B,'Country Selector'!$A$2)+VLOOKUP($D$1,'Multipliers and Adjustments'!$A$70:$I$86,TRUNC(COLUMN(AH$2)/5)+2,FALSE)*SUMIFS('IEA-MethaneAbatement'!$N:$N,'IEA-MethaneAbatement'!$O:$O,"&lt;"&amp;$B61,'IEA-MethaneAbatement'!$O:$O,"&gt;="&amp;$A61,'IEA-MethaneAbatement'!$M:$M,$D$1,'IEA-MethaneAbatement'!$B:$B,'Country Selector'!$A$2)))*(1+INDEX('EPA to IEA Scaling'!$F$8:$AO$8,,MATCH(AH$2,'EPA to IEA Scaling'!$F$1:$AO$1,0)))</f>
        <v>0</v>
      </c>
      <c r="AI61" cm="1">
        <f t="array" ref="AI61">((VLOOKUP($B$1,'Multipliers and Adjustments'!$A$70:$I$86,TRUNC(COLUMN(AI$2)/5)+2,FALSE)*SUMIFS('IEA-MethaneAbatement'!$N:$N,'IEA-MethaneAbatement'!$O:$O,"&lt;"&amp;$B61,'IEA-MethaneAbatement'!$O:$O,"&gt;="&amp;$A61,'IEA-MethaneAbatement'!$M:$M,$B$1,'IEA-MethaneAbatement'!$B:$B,'Country Selector'!$A$2)+VLOOKUP($C$1,'Multipliers and Adjustments'!$A$70:$I$86,TRUNC(COLUMN(AI$2)/5)+2,FALSE)*SUMIFS('IEA-MethaneAbatement'!$N:$N,'IEA-MethaneAbatement'!$O:$O,"&lt;"&amp;$B61,'IEA-MethaneAbatement'!$O:$O,"&gt;="&amp;$A61,'IEA-MethaneAbatement'!$M:$M,$C$1,'IEA-MethaneAbatement'!$B:$B,'Country Selector'!$A$2)+VLOOKUP($D$1,'Multipliers and Adjustments'!$A$70:$I$86,TRUNC(COLUMN(AI$2)/5)+2,FALSE)*SUMIFS('IEA-MethaneAbatement'!$N:$N,'IEA-MethaneAbatement'!$O:$O,"&lt;"&amp;$B61,'IEA-MethaneAbatement'!$O:$O,"&gt;="&amp;$A61,'IEA-MethaneAbatement'!$M:$M,$D$1,'IEA-MethaneAbatement'!$B:$B,'Country Selector'!$A$2)))*(1+INDEX('EPA to IEA Scaling'!$F$8:$AO$8,,MATCH(AI$2,'EPA to IEA Scaling'!$F$1:$AO$1,0)))</f>
        <v>0</v>
      </c>
      <c r="AJ61" cm="1">
        <f t="array" ref="AJ61">((VLOOKUP($B$1,'Multipliers and Adjustments'!$A$70:$I$86,TRUNC(COLUMN(AJ$2)/5)+2,FALSE)*SUMIFS('IEA-MethaneAbatement'!$N:$N,'IEA-MethaneAbatement'!$O:$O,"&lt;"&amp;$B61,'IEA-MethaneAbatement'!$O:$O,"&gt;="&amp;$A61,'IEA-MethaneAbatement'!$M:$M,$B$1,'IEA-MethaneAbatement'!$B:$B,'Country Selector'!$A$2)+VLOOKUP($C$1,'Multipliers and Adjustments'!$A$70:$I$86,TRUNC(COLUMN(AJ$2)/5)+2,FALSE)*SUMIFS('IEA-MethaneAbatement'!$N:$N,'IEA-MethaneAbatement'!$O:$O,"&lt;"&amp;$B61,'IEA-MethaneAbatement'!$O:$O,"&gt;="&amp;$A61,'IEA-MethaneAbatement'!$M:$M,$C$1,'IEA-MethaneAbatement'!$B:$B,'Country Selector'!$A$2)+VLOOKUP($D$1,'Multipliers and Adjustments'!$A$70:$I$86,TRUNC(COLUMN(AJ$2)/5)+2,FALSE)*SUMIFS('IEA-MethaneAbatement'!$N:$N,'IEA-MethaneAbatement'!$O:$O,"&lt;"&amp;$B61,'IEA-MethaneAbatement'!$O:$O,"&gt;="&amp;$A61,'IEA-MethaneAbatement'!$M:$M,$D$1,'IEA-MethaneAbatement'!$B:$B,'Country Selector'!$A$2)))*(1+INDEX('EPA to IEA Scaling'!$F$8:$AO$8,,MATCH(AJ$2,'EPA to IEA Scaling'!$F$1:$AO$1,0)))</f>
        <v>0</v>
      </c>
      <c r="AK61" cm="1">
        <f t="array" ref="AK61">((VLOOKUP($B$1,'Multipliers and Adjustments'!$A$70:$I$86,TRUNC(COLUMN(AK$2)/5)+2,FALSE)*SUMIFS('IEA-MethaneAbatement'!$N:$N,'IEA-MethaneAbatement'!$O:$O,"&lt;"&amp;$B61,'IEA-MethaneAbatement'!$O:$O,"&gt;="&amp;$A61,'IEA-MethaneAbatement'!$M:$M,$B$1,'IEA-MethaneAbatement'!$B:$B,'Country Selector'!$A$2)+VLOOKUP($C$1,'Multipliers and Adjustments'!$A$70:$I$86,TRUNC(COLUMN(AK$2)/5)+2,FALSE)*SUMIFS('IEA-MethaneAbatement'!$N:$N,'IEA-MethaneAbatement'!$O:$O,"&lt;"&amp;$B61,'IEA-MethaneAbatement'!$O:$O,"&gt;="&amp;$A61,'IEA-MethaneAbatement'!$M:$M,$C$1,'IEA-MethaneAbatement'!$B:$B,'Country Selector'!$A$2)+VLOOKUP($D$1,'Multipliers and Adjustments'!$A$70:$I$86,TRUNC(COLUMN(AK$2)/5)+2,FALSE)*SUMIFS('IEA-MethaneAbatement'!$N:$N,'IEA-MethaneAbatement'!$O:$O,"&lt;"&amp;$B61,'IEA-MethaneAbatement'!$O:$O,"&gt;="&amp;$A61,'IEA-MethaneAbatement'!$M:$M,$D$1,'IEA-MethaneAbatement'!$B:$B,'Country Selector'!$A$2)))*(1+INDEX('EPA to IEA Scaling'!$F$8:$AO$8,,MATCH(AK$2,'EPA to IEA Scaling'!$F$1:$AO$1,0)))</f>
        <v>0</v>
      </c>
      <c r="AL61" s="31" cm="1">
        <f t="array" ref="AL61">((VLOOKUP($B$1,'Multipliers and Adjustments'!$A$70:$I$86,TRUNC(COLUMN(AL$2)/5)+2,FALSE)*SUMIFS('IEA-MethaneAbatement'!$N:$N,'IEA-MethaneAbatement'!$O:$O,"&lt;"&amp;$B61,'IEA-MethaneAbatement'!$O:$O,"&gt;="&amp;$A61,'IEA-MethaneAbatement'!$M:$M,$B$1,'IEA-MethaneAbatement'!$B:$B,'Country Selector'!$A$2)+VLOOKUP($C$1,'Multipliers and Adjustments'!$A$70:$I$86,TRUNC(COLUMN(AL$2)/5)+2,FALSE)*SUMIFS('IEA-MethaneAbatement'!$N:$N,'IEA-MethaneAbatement'!$O:$O,"&lt;"&amp;$B61,'IEA-MethaneAbatement'!$O:$O,"&gt;="&amp;$A61,'IEA-MethaneAbatement'!$M:$M,$C$1,'IEA-MethaneAbatement'!$B:$B,'Country Selector'!$A$2)+VLOOKUP($D$1,'Multipliers and Adjustments'!$A$70:$I$86,TRUNC(COLUMN(AL$2)/5)+2,FALSE)*SUMIFS('IEA-MethaneAbatement'!$N:$N,'IEA-MethaneAbatement'!$O:$O,"&lt;"&amp;$B61,'IEA-MethaneAbatement'!$O:$O,"&gt;="&amp;$A61,'IEA-MethaneAbatement'!$M:$M,$D$1,'IEA-MethaneAbatement'!$B:$B,'Country Selector'!$A$2)))*(1+INDEX('EPA to IEA Scaling'!$F$8:$AO$8,,MATCH(AL$2,'EPA to IEA Scaling'!$F$1:$AO$1,0)))</f>
        <v>0</v>
      </c>
    </row>
    <row r="62" spans="1:38" x14ac:dyDescent="0.45">
      <c r="A62" s="12">
        <f t="shared" si="1"/>
        <v>950</v>
      </c>
      <c r="B62" s="11">
        <f t="shared" si="0"/>
        <v>1000</v>
      </c>
      <c r="C62" s="31" cm="1">
        <f t="array" ref="C62">((VLOOKUP($B$1,'Multipliers and Adjustments'!$A$70:$I$86,TRUNC(COLUMN(C$2)/5)+2,FALSE)*SUMIFS('IEA-MethaneAbatement'!$N:$N,'IEA-MethaneAbatement'!$O:$O,"&lt;"&amp;$B62,'IEA-MethaneAbatement'!$O:$O,"&gt;="&amp;$A62,'IEA-MethaneAbatement'!$M:$M,$B$1,'IEA-MethaneAbatement'!$B:$B,'Country Selector'!$A$2)+VLOOKUP($C$1,'Multipliers and Adjustments'!$A$70:$I$86,TRUNC(COLUMN(C$2)/5)+2,FALSE)*SUMIFS('IEA-MethaneAbatement'!$N:$N,'IEA-MethaneAbatement'!$O:$O,"&lt;"&amp;$B62,'IEA-MethaneAbatement'!$O:$O,"&gt;="&amp;$A62,'IEA-MethaneAbatement'!$M:$M,$C$1,'IEA-MethaneAbatement'!$B:$B,'Country Selector'!$A$2)+VLOOKUP($D$1,'Multipliers and Adjustments'!$A$70:$I$86,TRUNC(COLUMN(C$2)/5)+2,FALSE)*SUMIFS('IEA-MethaneAbatement'!$N:$N,'IEA-MethaneAbatement'!$O:$O,"&lt;"&amp;$B62,'IEA-MethaneAbatement'!$O:$O,"&gt;="&amp;$A62,'IEA-MethaneAbatement'!$M:$M,$D$1,'IEA-MethaneAbatement'!$B:$B,'Country Selector'!$A$2)))*(1+INDEX('EPA to IEA Scaling'!$F$8:$AO$8,,MATCH(C$2,'EPA to IEA Scaling'!$F$1:$AO$1,0)))</f>
        <v>0</v>
      </c>
      <c r="D62" cm="1">
        <f t="array" ref="D62">((VLOOKUP($B$1,'Multipliers and Adjustments'!$A$70:$I$86,TRUNC(COLUMN(D$2)/5)+2,FALSE)*SUMIFS('IEA-MethaneAbatement'!$N:$N,'IEA-MethaneAbatement'!$O:$O,"&lt;"&amp;$B62,'IEA-MethaneAbatement'!$O:$O,"&gt;="&amp;$A62,'IEA-MethaneAbatement'!$M:$M,$B$1,'IEA-MethaneAbatement'!$B:$B,'Country Selector'!$A$2)+VLOOKUP($C$1,'Multipliers and Adjustments'!$A$70:$I$86,TRUNC(COLUMN(D$2)/5)+2,FALSE)*SUMIFS('IEA-MethaneAbatement'!$N:$N,'IEA-MethaneAbatement'!$O:$O,"&lt;"&amp;$B62,'IEA-MethaneAbatement'!$O:$O,"&gt;="&amp;$A62,'IEA-MethaneAbatement'!$M:$M,$C$1,'IEA-MethaneAbatement'!$B:$B,'Country Selector'!$A$2)+VLOOKUP($D$1,'Multipliers and Adjustments'!$A$70:$I$86,TRUNC(COLUMN(D$2)/5)+2,FALSE)*SUMIFS('IEA-MethaneAbatement'!$N:$N,'IEA-MethaneAbatement'!$O:$O,"&lt;"&amp;$B62,'IEA-MethaneAbatement'!$O:$O,"&gt;="&amp;$A62,'IEA-MethaneAbatement'!$M:$M,$D$1,'IEA-MethaneAbatement'!$B:$B,'Country Selector'!$A$2)))*(1+INDEX('EPA to IEA Scaling'!$F$8:$AO$8,,MATCH(D$2,'EPA to IEA Scaling'!$F$1:$AO$1,0)))</f>
        <v>0</v>
      </c>
      <c r="E62" cm="1">
        <f t="array" ref="E62">((VLOOKUP($B$1,'Multipliers and Adjustments'!$A$70:$I$86,TRUNC(COLUMN(E$2)/5)+2,FALSE)*SUMIFS('IEA-MethaneAbatement'!$N:$N,'IEA-MethaneAbatement'!$O:$O,"&lt;"&amp;$B62,'IEA-MethaneAbatement'!$O:$O,"&gt;="&amp;$A62,'IEA-MethaneAbatement'!$M:$M,$B$1,'IEA-MethaneAbatement'!$B:$B,'Country Selector'!$A$2)+VLOOKUP($C$1,'Multipliers and Adjustments'!$A$70:$I$86,TRUNC(COLUMN(E$2)/5)+2,FALSE)*SUMIFS('IEA-MethaneAbatement'!$N:$N,'IEA-MethaneAbatement'!$O:$O,"&lt;"&amp;$B62,'IEA-MethaneAbatement'!$O:$O,"&gt;="&amp;$A62,'IEA-MethaneAbatement'!$M:$M,$C$1,'IEA-MethaneAbatement'!$B:$B,'Country Selector'!$A$2)+VLOOKUP($D$1,'Multipliers and Adjustments'!$A$70:$I$86,TRUNC(COLUMN(E$2)/5)+2,FALSE)*SUMIFS('IEA-MethaneAbatement'!$N:$N,'IEA-MethaneAbatement'!$O:$O,"&lt;"&amp;$B62,'IEA-MethaneAbatement'!$O:$O,"&gt;="&amp;$A62,'IEA-MethaneAbatement'!$M:$M,$D$1,'IEA-MethaneAbatement'!$B:$B,'Country Selector'!$A$2)))*(1+INDEX('EPA to IEA Scaling'!$F$8:$AO$8,,MATCH(E$2,'EPA to IEA Scaling'!$F$1:$AO$1,0)))</f>
        <v>0</v>
      </c>
      <c r="F62" cm="1">
        <f t="array" ref="F62">((VLOOKUP($B$1,'Multipliers and Adjustments'!$A$70:$I$86,TRUNC(COLUMN(F$2)/5)+2,FALSE)*SUMIFS('IEA-MethaneAbatement'!$N:$N,'IEA-MethaneAbatement'!$O:$O,"&lt;"&amp;$B62,'IEA-MethaneAbatement'!$O:$O,"&gt;="&amp;$A62,'IEA-MethaneAbatement'!$M:$M,$B$1,'IEA-MethaneAbatement'!$B:$B,'Country Selector'!$A$2)+VLOOKUP($C$1,'Multipliers and Adjustments'!$A$70:$I$86,TRUNC(COLUMN(F$2)/5)+2,FALSE)*SUMIFS('IEA-MethaneAbatement'!$N:$N,'IEA-MethaneAbatement'!$O:$O,"&lt;"&amp;$B62,'IEA-MethaneAbatement'!$O:$O,"&gt;="&amp;$A62,'IEA-MethaneAbatement'!$M:$M,$C$1,'IEA-MethaneAbatement'!$B:$B,'Country Selector'!$A$2)+VLOOKUP($D$1,'Multipliers and Adjustments'!$A$70:$I$86,TRUNC(COLUMN(F$2)/5)+2,FALSE)*SUMIFS('IEA-MethaneAbatement'!$N:$N,'IEA-MethaneAbatement'!$O:$O,"&lt;"&amp;$B62,'IEA-MethaneAbatement'!$O:$O,"&gt;="&amp;$A62,'IEA-MethaneAbatement'!$M:$M,$D$1,'IEA-MethaneAbatement'!$B:$B,'Country Selector'!$A$2)))*(1+INDEX('EPA to IEA Scaling'!$F$8:$AO$8,,MATCH(F$2,'EPA to IEA Scaling'!$F$1:$AO$1,0)))</f>
        <v>0</v>
      </c>
      <c r="G62" cm="1">
        <f t="array" ref="G62">((VLOOKUP($B$1,'Multipliers and Adjustments'!$A$70:$I$86,TRUNC(COLUMN(G$2)/5)+2,FALSE)*SUMIFS('IEA-MethaneAbatement'!$N:$N,'IEA-MethaneAbatement'!$O:$O,"&lt;"&amp;$B62,'IEA-MethaneAbatement'!$O:$O,"&gt;="&amp;$A62,'IEA-MethaneAbatement'!$M:$M,$B$1,'IEA-MethaneAbatement'!$B:$B,'Country Selector'!$A$2)+VLOOKUP($C$1,'Multipliers and Adjustments'!$A$70:$I$86,TRUNC(COLUMN(G$2)/5)+2,FALSE)*SUMIFS('IEA-MethaneAbatement'!$N:$N,'IEA-MethaneAbatement'!$O:$O,"&lt;"&amp;$B62,'IEA-MethaneAbatement'!$O:$O,"&gt;="&amp;$A62,'IEA-MethaneAbatement'!$M:$M,$C$1,'IEA-MethaneAbatement'!$B:$B,'Country Selector'!$A$2)+VLOOKUP($D$1,'Multipliers and Adjustments'!$A$70:$I$86,TRUNC(COLUMN(G$2)/5)+2,FALSE)*SUMIFS('IEA-MethaneAbatement'!$N:$N,'IEA-MethaneAbatement'!$O:$O,"&lt;"&amp;$B62,'IEA-MethaneAbatement'!$O:$O,"&gt;="&amp;$A62,'IEA-MethaneAbatement'!$M:$M,$D$1,'IEA-MethaneAbatement'!$B:$B,'Country Selector'!$A$2)))*(1+INDEX('EPA to IEA Scaling'!$F$8:$AO$8,,MATCH(G$2,'EPA to IEA Scaling'!$F$1:$AO$1,0)))</f>
        <v>0</v>
      </c>
      <c r="H62" s="31" cm="1">
        <f t="array" ref="H62">((VLOOKUP($B$1,'Multipliers and Adjustments'!$A$70:$I$86,TRUNC(COLUMN(H$2)/5)+2,FALSE)*SUMIFS('IEA-MethaneAbatement'!$N:$N,'IEA-MethaneAbatement'!$O:$O,"&lt;"&amp;$B62,'IEA-MethaneAbatement'!$O:$O,"&gt;="&amp;$A62,'IEA-MethaneAbatement'!$M:$M,$B$1,'IEA-MethaneAbatement'!$B:$B,'Country Selector'!$A$2)+VLOOKUP($C$1,'Multipliers and Adjustments'!$A$70:$I$86,TRUNC(COLUMN(H$2)/5)+2,FALSE)*SUMIFS('IEA-MethaneAbatement'!$N:$N,'IEA-MethaneAbatement'!$O:$O,"&lt;"&amp;$B62,'IEA-MethaneAbatement'!$O:$O,"&gt;="&amp;$A62,'IEA-MethaneAbatement'!$M:$M,$C$1,'IEA-MethaneAbatement'!$B:$B,'Country Selector'!$A$2)+VLOOKUP($D$1,'Multipliers and Adjustments'!$A$70:$I$86,TRUNC(COLUMN(H$2)/5)+2,FALSE)*SUMIFS('IEA-MethaneAbatement'!$N:$N,'IEA-MethaneAbatement'!$O:$O,"&lt;"&amp;$B62,'IEA-MethaneAbatement'!$O:$O,"&gt;="&amp;$A62,'IEA-MethaneAbatement'!$M:$M,$D$1,'IEA-MethaneAbatement'!$B:$B,'Country Selector'!$A$2)))*(1+INDEX('EPA to IEA Scaling'!$F$8:$AO$8,,MATCH(H$2,'EPA to IEA Scaling'!$F$1:$AO$1,0)))</f>
        <v>0</v>
      </c>
      <c r="I62" cm="1">
        <f t="array" ref="I62">((VLOOKUP($B$1,'Multipliers and Adjustments'!$A$70:$I$86,TRUNC(COLUMN(I$2)/5)+2,FALSE)*SUMIFS('IEA-MethaneAbatement'!$N:$N,'IEA-MethaneAbatement'!$O:$O,"&lt;"&amp;$B62,'IEA-MethaneAbatement'!$O:$O,"&gt;="&amp;$A62,'IEA-MethaneAbatement'!$M:$M,$B$1,'IEA-MethaneAbatement'!$B:$B,'Country Selector'!$A$2)+VLOOKUP($C$1,'Multipliers and Adjustments'!$A$70:$I$86,TRUNC(COLUMN(I$2)/5)+2,FALSE)*SUMIFS('IEA-MethaneAbatement'!$N:$N,'IEA-MethaneAbatement'!$O:$O,"&lt;"&amp;$B62,'IEA-MethaneAbatement'!$O:$O,"&gt;="&amp;$A62,'IEA-MethaneAbatement'!$M:$M,$C$1,'IEA-MethaneAbatement'!$B:$B,'Country Selector'!$A$2)+VLOOKUP($D$1,'Multipliers and Adjustments'!$A$70:$I$86,TRUNC(COLUMN(I$2)/5)+2,FALSE)*SUMIFS('IEA-MethaneAbatement'!$N:$N,'IEA-MethaneAbatement'!$O:$O,"&lt;"&amp;$B62,'IEA-MethaneAbatement'!$O:$O,"&gt;="&amp;$A62,'IEA-MethaneAbatement'!$M:$M,$D$1,'IEA-MethaneAbatement'!$B:$B,'Country Selector'!$A$2)))*(1+INDEX('EPA to IEA Scaling'!$F$8:$AO$8,,MATCH(I$2,'EPA to IEA Scaling'!$F$1:$AO$1,0)))</f>
        <v>0</v>
      </c>
      <c r="J62" cm="1">
        <f t="array" ref="J62">((VLOOKUP($B$1,'Multipliers and Adjustments'!$A$70:$I$86,TRUNC(COLUMN(J$2)/5)+2,FALSE)*SUMIFS('IEA-MethaneAbatement'!$N:$N,'IEA-MethaneAbatement'!$O:$O,"&lt;"&amp;$B62,'IEA-MethaneAbatement'!$O:$O,"&gt;="&amp;$A62,'IEA-MethaneAbatement'!$M:$M,$B$1,'IEA-MethaneAbatement'!$B:$B,'Country Selector'!$A$2)+VLOOKUP($C$1,'Multipliers and Adjustments'!$A$70:$I$86,TRUNC(COLUMN(J$2)/5)+2,FALSE)*SUMIFS('IEA-MethaneAbatement'!$N:$N,'IEA-MethaneAbatement'!$O:$O,"&lt;"&amp;$B62,'IEA-MethaneAbatement'!$O:$O,"&gt;="&amp;$A62,'IEA-MethaneAbatement'!$M:$M,$C$1,'IEA-MethaneAbatement'!$B:$B,'Country Selector'!$A$2)+VLOOKUP($D$1,'Multipliers and Adjustments'!$A$70:$I$86,TRUNC(COLUMN(J$2)/5)+2,FALSE)*SUMIFS('IEA-MethaneAbatement'!$N:$N,'IEA-MethaneAbatement'!$O:$O,"&lt;"&amp;$B62,'IEA-MethaneAbatement'!$O:$O,"&gt;="&amp;$A62,'IEA-MethaneAbatement'!$M:$M,$D$1,'IEA-MethaneAbatement'!$B:$B,'Country Selector'!$A$2)))*(1+INDEX('EPA to IEA Scaling'!$F$8:$AO$8,,MATCH(J$2,'EPA to IEA Scaling'!$F$1:$AO$1,0)))</f>
        <v>0</v>
      </c>
      <c r="K62" cm="1">
        <f t="array" ref="K62">((VLOOKUP($B$1,'Multipliers and Adjustments'!$A$70:$I$86,TRUNC(COLUMN(K$2)/5)+2,FALSE)*SUMIFS('IEA-MethaneAbatement'!$N:$N,'IEA-MethaneAbatement'!$O:$O,"&lt;"&amp;$B62,'IEA-MethaneAbatement'!$O:$O,"&gt;="&amp;$A62,'IEA-MethaneAbatement'!$M:$M,$B$1,'IEA-MethaneAbatement'!$B:$B,'Country Selector'!$A$2)+VLOOKUP($C$1,'Multipliers and Adjustments'!$A$70:$I$86,TRUNC(COLUMN(K$2)/5)+2,FALSE)*SUMIFS('IEA-MethaneAbatement'!$N:$N,'IEA-MethaneAbatement'!$O:$O,"&lt;"&amp;$B62,'IEA-MethaneAbatement'!$O:$O,"&gt;="&amp;$A62,'IEA-MethaneAbatement'!$M:$M,$C$1,'IEA-MethaneAbatement'!$B:$B,'Country Selector'!$A$2)+VLOOKUP($D$1,'Multipliers and Adjustments'!$A$70:$I$86,TRUNC(COLUMN(K$2)/5)+2,FALSE)*SUMIFS('IEA-MethaneAbatement'!$N:$N,'IEA-MethaneAbatement'!$O:$O,"&lt;"&amp;$B62,'IEA-MethaneAbatement'!$O:$O,"&gt;="&amp;$A62,'IEA-MethaneAbatement'!$M:$M,$D$1,'IEA-MethaneAbatement'!$B:$B,'Country Selector'!$A$2)))*(1+INDEX('EPA to IEA Scaling'!$F$8:$AO$8,,MATCH(K$2,'EPA to IEA Scaling'!$F$1:$AO$1,0)))</f>
        <v>0</v>
      </c>
      <c r="L62" cm="1">
        <f t="array" ref="L62">((VLOOKUP($B$1,'Multipliers and Adjustments'!$A$70:$I$86,TRUNC(COLUMN(L$2)/5)+2,FALSE)*SUMIFS('IEA-MethaneAbatement'!$N:$N,'IEA-MethaneAbatement'!$O:$O,"&lt;"&amp;$B62,'IEA-MethaneAbatement'!$O:$O,"&gt;="&amp;$A62,'IEA-MethaneAbatement'!$M:$M,$B$1,'IEA-MethaneAbatement'!$B:$B,'Country Selector'!$A$2)+VLOOKUP($C$1,'Multipliers and Adjustments'!$A$70:$I$86,TRUNC(COLUMN(L$2)/5)+2,FALSE)*SUMIFS('IEA-MethaneAbatement'!$N:$N,'IEA-MethaneAbatement'!$O:$O,"&lt;"&amp;$B62,'IEA-MethaneAbatement'!$O:$O,"&gt;="&amp;$A62,'IEA-MethaneAbatement'!$M:$M,$C$1,'IEA-MethaneAbatement'!$B:$B,'Country Selector'!$A$2)+VLOOKUP($D$1,'Multipliers and Adjustments'!$A$70:$I$86,TRUNC(COLUMN(L$2)/5)+2,FALSE)*SUMIFS('IEA-MethaneAbatement'!$N:$N,'IEA-MethaneAbatement'!$O:$O,"&lt;"&amp;$B62,'IEA-MethaneAbatement'!$O:$O,"&gt;="&amp;$A62,'IEA-MethaneAbatement'!$M:$M,$D$1,'IEA-MethaneAbatement'!$B:$B,'Country Selector'!$A$2)))*(1+INDEX('EPA to IEA Scaling'!$F$8:$AO$8,,MATCH(L$2,'EPA to IEA Scaling'!$F$1:$AO$1,0)))</f>
        <v>0</v>
      </c>
      <c r="M62" s="31" cm="1">
        <f t="array" ref="M62">((VLOOKUP($B$1,'Multipliers and Adjustments'!$A$70:$I$86,TRUNC(COLUMN(M$2)/5)+2,FALSE)*SUMIFS('IEA-MethaneAbatement'!$N:$N,'IEA-MethaneAbatement'!$O:$O,"&lt;"&amp;$B62,'IEA-MethaneAbatement'!$O:$O,"&gt;="&amp;$A62,'IEA-MethaneAbatement'!$M:$M,$B$1,'IEA-MethaneAbatement'!$B:$B,'Country Selector'!$A$2)+VLOOKUP($C$1,'Multipliers and Adjustments'!$A$70:$I$86,TRUNC(COLUMN(M$2)/5)+2,FALSE)*SUMIFS('IEA-MethaneAbatement'!$N:$N,'IEA-MethaneAbatement'!$O:$O,"&lt;"&amp;$B62,'IEA-MethaneAbatement'!$O:$O,"&gt;="&amp;$A62,'IEA-MethaneAbatement'!$M:$M,$C$1,'IEA-MethaneAbatement'!$B:$B,'Country Selector'!$A$2)+VLOOKUP($D$1,'Multipliers and Adjustments'!$A$70:$I$86,TRUNC(COLUMN(M$2)/5)+2,FALSE)*SUMIFS('IEA-MethaneAbatement'!$N:$N,'IEA-MethaneAbatement'!$O:$O,"&lt;"&amp;$B62,'IEA-MethaneAbatement'!$O:$O,"&gt;="&amp;$A62,'IEA-MethaneAbatement'!$M:$M,$D$1,'IEA-MethaneAbatement'!$B:$B,'Country Selector'!$A$2)))*(1+INDEX('EPA to IEA Scaling'!$F$8:$AO$8,,MATCH(M$2,'EPA to IEA Scaling'!$F$1:$AO$1,0)))</f>
        <v>0</v>
      </c>
      <c r="N62" cm="1">
        <f t="array" ref="N62">((VLOOKUP($B$1,'Multipliers and Adjustments'!$A$70:$I$86,TRUNC(COLUMN(N$2)/5)+2,FALSE)*SUMIFS('IEA-MethaneAbatement'!$N:$N,'IEA-MethaneAbatement'!$O:$O,"&lt;"&amp;$B62,'IEA-MethaneAbatement'!$O:$O,"&gt;="&amp;$A62,'IEA-MethaneAbatement'!$M:$M,$B$1,'IEA-MethaneAbatement'!$B:$B,'Country Selector'!$A$2)+VLOOKUP($C$1,'Multipliers and Adjustments'!$A$70:$I$86,TRUNC(COLUMN(N$2)/5)+2,FALSE)*SUMIFS('IEA-MethaneAbatement'!$N:$N,'IEA-MethaneAbatement'!$O:$O,"&lt;"&amp;$B62,'IEA-MethaneAbatement'!$O:$O,"&gt;="&amp;$A62,'IEA-MethaneAbatement'!$M:$M,$C$1,'IEA-MethaneAbatement'!$B:$B,'Country Selector'!$A$2)+VLOOKUP($D$1,'Multipliers and Adjustments'!$A$70:$I$86,TRUNC(COLUMN(N$2)/5)+2,FALSE)*SUMIFS('IEA-MethaneAbatement'!$N:$N,'IEA-MethaneAbatement'!$O:$O,"&lt;"&amp;$B62,'IEA-MethaneAbatement'!$O:$O,"&gt;="&amp;$A62,'IEA-MethaneAbatement'!$M:$M,$D$1,'IEA-MethaneAbatement'!$B:$B,'Country Selector'!$A$2)))*(1+INDEX('EPA to IEA Scaling'!$F$8:$AO$8,,MATCH(N$2,'EPA to IEA Scaling'!$F$1:$AO$1,0)))</f>
        <v>0</v>
      </c>
      <c r="O62" cm="1">
        <f t="array" ref="O62">((VLOOKUP($B$1,'Multipliers and Adjustments'!$A$70:$I$86,TRUNC(COLUMN(O$2)/5)+2,FALSE)*SUMIFS('IEA-MethaneAbatement'!$N:$N,'IEA-MethaneAbatement'!$O:$O,"&lt;"&amp;$B62,'IEA-MethaneAbatement'!$O:$O,"&gt;="&amp;$A62,'IEA-MethaneAbatement'!$M:$M,$B$1,'IEA-MethaneAbatement'!$B:$B,'Country Selector'!$A$2)+VLOOKUP($C$1,'Multipliers and Adjustments'!$A$70:$I$86,TRUNC(COLUMN(O$2)/5)+2,FALSE)*SUMIFS('IEA-MethaneAbatement'!$N:$N,'IEA-MethaneAbatement'!$O:$O,"&lt;"&amp;$B62,'IEA-MethaneAbatement'!$O:$O,"&gt;="&amp;$A62,'IEA-MethaneAbatement'!$M:$M,$C$1,'IEA-MethaneAbatement'!$B:$B,'Country Selector'!$A$2)+VLOOKUP($D$1,'Multipliers and Adjustments'!$A$70:$I$86,TRUNC(COLUMN(O$2)/5)+2,FALSE)*SUMIFS('IEA-MethaneAbatement'!$N:$N,'IEA-MethaneAbatement'!$O:$O,"&lt;"&amp;$B62,'IEA-MethaneAbatement'!$O:$O,"&gt;="&amp;$A62,'IEA-MethaneAbatement'!$M:$M,$D$1,'IEA-MethaneAbatement'!$B:$B,'Country Selector'!$A$2)))*(1+INDEX('EPA to IEA Scaling'!$F$8:$AO$8,,MATCH(O$2,'EPA to IEA Scaling'!$F$1:$AO$1,0)))</f>
        <v>0</v>
      </c>
      <c r="P62" cm="1">
        <f t="array" ref="P62">((VLOOKUP($B$1,'Multipliers and Adjustments'!$A$70:$I$86,TRUNC(COLUMN(P$2)/5)+2,FALSE)*SUMIFS('IEA-MethaneAbatement'!$N:$N,'IEA-MethaneAbatement'!$O:$O,"&lt;"&amp;$B62,'IEA-MethaneAbatement'!$O:$O,"&gt;="&amp;$A62,'IEA-MethaneAbatement'!$M:$M,$B$1,'IEA-MethaneAbatement'!$B:$B,'Country Selector'!$A$2)+VLOOKUP($C$1,'Multipliers and Adjustments'!$A$70:$I$86,TRUNC(COLUMN(P$2)/5)+2,FALSE)*SUMIFS('IEA-MethaneAbatement'!$N:$N,'IEA-MethaneAbatement'!$O:$O,"&lt;"&amp;$B62,'IEA-MethaneAbatement'!$O:$O,"&gt;="&amp;$A62,'IEA-MethaneAbatement'!$M:$M,$C$1,'IEA-MethaneAbatement'!$B:$B,'Country Selector'!$A$2)+VLOOKUP($D$1,'Multipliers and Adjustments'!$A$70:$I$86,TRUNC(COLUMN(P$2)/5)+2,FALSE)*SUMIFS('IEA-MethaneAbatement'!$N:$N,'IEA-MethaneAbatement'!$O:$O,"&lt;"&amp;$B62,'IEA-MethaneAbatement'!$O:$O,"&gt;="&amp;$A62,'IEA-MethaneAbatement'!$M:$M,$D$1,'IEA-MethaneAbatement'!$B:$B,'Country Selector'!$A$2)))*(1+INDEX('EPA to IEA Scaling'!$F$8:$AO$8,,MATCH(P$2,'EPA to IEA Scaling'!$F$1:$AO$1,0)))</f>
        <v>0</v>
      </c>
      <c r="Q62" cm="1">
        <f t="array" ref="Q62">((VLOOKUP($B$1,'Multipliers and Adjustments'!$A$70:$I$86,TRUNC(COLUMN(Q$2)/5)+2,FALSE)*SUMIFS('IEA-MethaneAbatement'!$N:$N,'IEA-MethaneAbatement'!$O:$O,"&lt;"&amp;$B62,'IEA-MethaneAbatement'!$O:$O,"&gt;="&amp;$A62,'IEA-MethaneAbatement'!$M:$M,$B$1,'IEA-MethaneAbatement'!$B:$B,'Country Selector'!$A$2)+VLOOKUP($C$1,'Multipliers and Adjustments'!$A$70:$I$86,TRUNC(COLUMN(Q$2)/5)+2,FALSE)*SUMIFS('IEA-MethaneAbatement'!$N:$N,'IEA-MethaneAbatement'!$O:$O,"&lt;"&amp;$B62,'IEA-MethaneAbatement'!$O:$O,"&gt;="&amp;$A62,'IEA-MethaneAbatement'!$M:$M,$C$1,'IEA-MethaneAbatement'!$B:$B,'Country Selector'!$A$2)+VLOOKUP($D$1,'Multipliers and Adjustments'!$A$70:$I$86,TRUNC(COLUMN(Q$2)/5)+2,FALSE)*SUMIFS('IEA-MethaneAbatement'!$N:$N,'IEA-MethaneAbatement'!$O:$O,"&lt;"&amp;$B62,'IEA-MethaneAbatement'!$O:$O,"&gt;="&amp;$A62,'IEA-MethaneAbatement'!$M:$M,$D$1,'IEA-MethaneAbatement'!$B:$B,'Country Selector'!$A$2)))*(1+INDEX('EPA to IEA Scaling'!$F$8:$AO$8,,MATCH(Q$2,'EPA to IEA Scaling'!$F$1:$AO$1,0)))</f>
        <v>0</v>
      </c>
      <c r="R62" s="31" cm="1">
        <f t="array" ref="R62">((VLOOKUP($B$1,'Multipliers and Adjustments'!$A$70:$I$86,TRUNC(COLUMN(R$2)/5)+2,FALSE)*SUMIFS('IEA-MethaneAbatement'!$N:$N,'IEA-MethaneAbatement'!$O:$O,"&lt;"&amp;$B62,'IEA-MethaneAbatement'!$O:$O,"&gt;="&amp;$A62,'IEA-MethaneAbatement'!$M:$M,$B$1,'IEA-MethaneAbatement'!$B:$B,'Country Selector'!$A$2)+VLOOKUP($C$1,'Multipliers and Adjustments'!$A$70:$I$86,TRUNC(COLUMN(R$2)/5)+2,FALSE)*SUMIFS('IEA-MethaneAbatement'!$N:$N,'IEA-MethaneAbatement'!$O:$O,"&lt;"&amp;$B62,'IEA-MethaneAbatement'!$O:$O,"&gt;="&amp;$A62,'IEA-MethaneAbatement'!$M:$M,$C$1,'IEA-MethaneAbatement'!$B:$B,'Country Selector'!$A$2)+VLOOKUP($D$1,'Multipliers and Adjustments'!$A$70:$I$86,TRUNC(COLUMN(R$2)/5)+2,FALSE)*SUMIFS('IEA-MethaneAbatement'!$N:$N,'IEA-MethaneAbatement'!$O:$O,"&lt;"&amp;$B62,'IEA-MethaneAbatement'!$O:$O,"&gt;="&amp;$A62,'IEA-MethaneAbatement'!$M:$M,$D$1,'IEA-MethaneAbatement'!$B:$B,'Country Selector'!$A$2)))*(1+INDEX('EPA to IEA Scaling'!$F$8:$AO$8,,MATCH(R$2,'EPA to IEA Scaling'!$F$1:$AO$1,0)))</f>
        <v>0</v>
      </c>
      <c r="S62" cm="1">
        <f t="array" ref="S62">((VLOOKUP($B$1,'Multipliers and Adjustments'!$A$70:$I$86,TRUNC(COLUMN(S$2)/5)+2,FALSE)*SUMIFS('IEA-MethaneAbatement'!$N:$N,'IEA-MethaneAbatement'!$O:$O,"&lt;"&amp;$B62,'IEA-MethaneAbatement'!$O:$O,"&gt;="&amp;$A62,'IEA-MethaneAbatement'!$M:$M,$B$1,'IEA-MethaneAbatement'!$B:$B,'Country Selector'!$A$2)+VLOOKUP($C$1,'Multipliers and Adjustments'!$A$70:$I$86,TRUNC(COLUMN(S$2)/5)+2,FALSE)*SUMIFS('IEA-MethaneAbatement'!$N:$N,'IEA-MethaneAbatement'!$O:$O,"&lt;"&amp;$B62,'IEA-MethaneAbatement'!$O:$O,"&gt;="&amp;$A62,'IEA-MethaneAbatement'!$M:$M,$C$1,'IEA-MethaneAbatement'!$B:$B,'Country Selector'!$A$2)+VLOOKUP($D$1,'Multipliers and Adjustments'!$A$70:$I$86,TRUNC(COLUMN(S$2)/5)+2,FALSE)*SUMIFS('IEA-MethaneAbatement'!$N:$N,'IEA-MethaneAbatement'!$O:$O,"&lt;"&amp;$B62,'IEA-MethaneAbatement'!$O:$O,"&gt;="&amp;$A62,'IEA-MethaneAbatement'!$M:$M,$D$1,'IEA-MethaneAbatement'!$B:$B,'Country Selector'!$A$2)))*(1+INDEX('EPA to IEA Scaling'!$F$8:$AO$8,,MATCH(S$2,'EPA to IEA Scaling'!$F$1:$AO$1,0)))</f>
        <v>0</v>
      </c>
      <c r="T62" cm="1">
        <f t="array" ref="T62">((VLOOKUP($B$1,'Multipliers and Adjustments'!$A$70:$I$86,TRUNC(COLUMN(T$2)/5)+2,FALSE)*SUMIFS('IEA-MethaneAbatement'!$N:$N,'IEA-MethaneAbatement'!$O:$O,"&lt;"&amp;$B62,'IEA-MethaneAbatement'!$O:$O,"&gt;="&amp;$A62,'IEA-MethaneAbatement'!$M:$M,$B$1,'IEA-MethaneAbatement'!$B:$B,'Country Selector'!$A$2)+VLOOKUP($C$1,'Multipliers and Adjustments'!$A$70:$I$86,TRUNC(COLUMN(T$2)/5)+2,FALSE)*SUMIFS('IEA-MethaneAbatement'!$N:$N,'IEA-MethaneAbatement'!$O:$O,"&lt;"&amp;$B62,'IEA-MethaneAbatement'!$O:$O,"&gt;="&amp;$A62,'IEA-MethaneAbatement'!$M:$M,$C$1,'IEA-MethaneAbatement'!$B:$B,'Country Selector'!$A$2)+VLOOKUP($D$1,'Multipliers and Adjustments'!$A$70:$I$86,TRUNC(COLUMN(T$2)/5)+2,FALSE)*SUMIFS('IEA-MethaneAbatement'!$N:$N,'IEA-MethaneAbatement'!$O:$O,"&lt;"&amp;$B62,'IEA-MethaneAbatement'!$O:$O,"&gt;="&amp;$A62,'IEA-MethaneAbatement'!$M:$M,$D$1,'IEA-MethaneAbatement'!$B:$B,'Country Selector'!$A$2)))*(1+INDEX('EPA to IEA Scaling'!$F$8:$AO$8,,MATCH(T$2,'EPA to IEA Scaling'!$F$1:$AO$1,0)))</f>
        <v>0</v>
      </c>
      <c r="U62" cm="1">
        <f t="array" ref="U62">((VLOOKUP($B$1,'Multipliers and Adjustments'!$A$70:$I$86,TRUNC(COLUMN(U$2)/5)+2,FALSE)*SUMIFS('IEA-MethaneAbatement'!$N:$N,'IEA-MethaneAbatement'!$O:$O,"&lt;"&amp;$B62,'IEA-MethaneAbatement'!$O:$O,"&gt;="&amp;$A62,'IEA-MethaneAbatement'!$M:$M,$B$1,'IEA-MethaneAbatement'!$B:$B,'Country Selector'!$A$2)+VLOOKUP($C$1,'Multipliers and Adjustments'!$A$70:$I$86,TRUNC(COLUMN(U$2)/5)+2,FALSE)*SUMIFS('IEA-MethaneAbatement'!$N:$N,'IEA-MethaneAbatement'!$O:$O,"&lt;"&amp;$B62,'IEA-MethaneAbatement'!$O:$O,"&gt;="&amp;$A62,'IEA-MethaneAbatement'!$M:$M,$C$1,'IEA-MethaneAbatement'!$B:$B,'Country Selector'!$A$2)+VLOOKUP($D$1,'Multipliers and Adjustments'!$A$70:$I$86,TRUNC(COLUMN(U$2)/5)+2,FALSE)*SUMIFS('IEA-MethaneAbatement'!$N:$N,'IEA-MethaneAbatement'!$O:$O,"&lt;"&amp;$B62,'IEA-MethaneAbatement'!$O:$O,"&gt;="&amp;$A62,'IEA-MethaneAbatement'!$M:$M,$D$1,'IEA-MethaneAbatement'!$B:$B,'Country Selector'!$A$2)))*(1+INDEX('EPA to IEA Scaling'!$F$8:$AO$8,,MATCH(U$2,'EPA to IEA Scaling'!$F$1:$AO$1,0)))</f>
        <v>0</v>
      </c>
      <c r="V62" cm="1">
        <f t="array" ref="V62">((VLOOKUP($B$1,'Multipliers and Adjustments'!$A$70:$I$86,TRUNC(COLUMN(V$2)/5)+2,FALSE)*SUMIFS('IEA-MethaneAbatement'!$N:$N,'IEA-MethaneAbatement'!$O:$O,"&lt;"&amp;$B62,'IEA-MethaneAbatement'!$O:$O,"&gt;="&amp;$A62,'IEA-MethaneAbatement'!$M:$M,$B$1,'IEA-MethaneAbatement'!$B:$B,'Country Selector'!$A$2)+VLOOKUP($C$1,'Multipliers and Adjustments'!$A$70:$I$86,TRUNC(COLUMN(V$2)/5)+2,FALSE)*SUMIFS('IEA-MethaneAbatement'!$N:$N,'IEA-MethaneAbatement'!$O:$O,"&lt;"&amp;$B62,'IEA-MethaneAbatement'!$O:$O,"&gt;="&amp;$A62,'IEA-MethaneAbatement'!$M:$M,$C$1,'IEA-MethaneAbatement'!$B:$B,'Country Selector'!$A$2)+VLOOKUP($D$1,'Multipliers and Adjustments'!$A$70:$I$86,TRUNC(COLUMN(V$2)/5)+2,FALSE)*SUMIFS('IEA-MethaneAbatement'!$N:$N,'IEA-MethaneAbatement'!$O:$O,"&lt;"&amp;$B62,'IEA-MethaneAbatement'!$O:$O,"&gt;="&amp;$A62,'IEA-MethaneAbatement'!$M:$M,$D$1,'IEA-MethaneAbatement'!$B:$B,'Country Selector'!$A$2)))*(1+INDEX('EPA to IEA Scaling'!$F$8:$AO$8,,MATCH(V$2,'EPA to IEA Scaling'!$F$1:$AO$1,0)))</f>
        <v>0</v>
      </c>
      <c r="W62" s="31" cm="1">
        <f t="array" ref="W62">((VLOOKUP($B$1,'Multipliers and Adjustments'!$A$70:$I$86,TRUNC(COLUMN(W$2)/5)+2,FALSE)*SUMIFS('IEA-MethaneAbatement'!$N:$N,'IEA-MethaneAbatement'!$O:$O,"&lt;"&amp;$B62,'IEA-MethaneAbatement'!$O:$O,"&gt;="&amp;$A62,'IEA-MethaneAbatement'!$M:$M,$B$1,'IEA-MethaneAbatement'!$B:$B,'Country Selector'!$A$2)+VLOOKUP($C$1,'Multipliers and Adjustments'!$A$70:$I$86,TRUNC(COLUMN(W$2)/5)+2,FALSE)*SUMIFS('IEA-MethaneAbatement'!$N:$N,'IEA-MethaneAbatement'!$O:$O,"&lt;"&amp;$B62,'IEA-MethaneAbatement'!$O:$O,"&gt;="&amp;$A62,'IEA-MethaneAbatement'!$M:$M,$C$1,'IEA-MethaneAbatement'!$B:$B,'Country Selector'!$A$2)+VLOOKUP($D$1,'Multipliers and Adjustments'!$A$70:$I$86,TRUNC(COLUMN(W$2)/5)+2,FALSE)*SUMIFS('IEA-MethaneAbatement'!$N:$N,'IEA-MethaneAbatement'!$O:$O,"&lt;"&amp;$B62,'IEA-MethaneAbatement'!$O:$O,"&gt;="&amp;$A62,'IEA-MethaneAbatement'!$M:$M,$D$1,'IEA-MethaneAbatement'!$B:$B,'Country Selector'!$A$2)))*(1+INDEX('EPA to IEA Scaling'!$F$8:$AO$8,,MATCH(W$2,'EPA to IEA Scaling'!$F$1:$AO$1,0)))</f>
        <v>0</v>
      </c>
      <c r="X62" cm="1">
        <f t="array" ref="X62">((VLOOKUP($B$1,'Multipliers and Adjustments'!$A$70:$I$86,TRUNC(COLUMN(X$2)/5)+2,FALSE)*SUMIFS('IEA-MethaneAbatement'!$N:$N,'IEA-MethaneAbatement'!$O:$O,"&lt;"&amp;$B62,'IEA-MethaneAbatement'!$O:$O,"&gt;="&amp;$A62,'IEA-MethaneAbatement'!$M:$M,$B$1,'IEA-MethaneAbatement'!$B:$B,'Country Selector'!$A$2)+VLOOKUP($C$1,'Multipliers and Adjustments'!$A$70:$I$86,TRUNC(COLUMN(X$2)/5)+2,FALSE)*SUMIFS('IEA-MethaneAbatement'!$N:$N,'IEA-MethaneAbatement'!$O:$O,"&lt;"&amp;$B62,'IEA-MethaneAbatement'!$O:$O,"&gt;="&amp;$A62,'IEA-MethaneAbatement'!$M:$M,$C$1,'IEA-MethaneAbatement'!$B:$B,'Country Selector'!$A$2)+VLOOKUP($D$1,'Multipliers and Adjustments'!$A$70:$I$86,TRUNC(COLUMN(X$2)/5)+2,FALSE)*SUMIFS('IEA-MethaneAbatement'!$N:$N,'IEA-MethaneAbatement'!$O:$O,"&lt;"&amp;$B62,'IEA-MethaneAbatement'!$O:$O,"&gt;="&amp;$A62,'IEA-MethaneAbatement'!$M:$M,$D$1,'IEA-MethaneAbatement'!$B:$B,'Country Selector'!$A$2)))*(1+INDEX('EPA to IEA Scaling'!$F$8:$AO$8,,MATCH(X$2,'EPA to IEA Scaling'!$F$1:$AO$1,0)))</f>
        <v>0</v>
      </c>
      <c r="Y62" cm="1">
        <f t="array" ref="Y62">((VLOOKUP($B$1,'Multipliers and Adjustments'!$A$70:$I$86,TRUNC(COLUMN(Y$2)/5)+2,FALSE)*SUMIFS('IEA-MethaneAbatement'!$N:$N,'IEA-MethaneAbatement'!$O:$O,"&lt;"&amp;$B62,'IEA-MethaneAbatement'!$O:$O,"&gt;="&amp;$A62,'IEA-MethaneAbatement'!$M:$M,$B$1,'IEA-MethaneAbatement'!$B:$B,'Country Selector'!$A$2)+VLOOKUP($C$1,'Multipliers and Adjustments'!$A$70:$I$86,TRUNC(COLUMN(Y$2)/5)+2,FALSE)*SUMIFS('IEA-MethaneAbatement'!$N:$N,'IEA-MethaneAbatement'!$O:$O,"&lt;"&amp;$B62,'IEA-MethaneAbatement'!$O:$O,"&gt;="&amp;$A62,'IEA-MethaneAbatement'!$M:$M,$C$1,'IEA-MethaneAbatement'!$B:$B,'Country Selector'!$A$2)+VLOOKUP($D$1,'Multipliers and Adjustments'!$A$70:$I$86,TRUNC(COLUMN(Y$2)/5)+2,FALSE)*SUMIFS('IEA-MethaneAbatement'!$N:$N,'IEA-MethaneAbatement'!$O:$O,"&lt;"&amp;$B62,'IEA-MethaneAbatement'!$O:$O,"&gt;="&amp;$A62,'IEA-MethaneAbatement'!$M:$M,$D$1,'IEA-MethaneAbatement'!$B:$B,'Country Selector'!$A$2)))*(1+INDEX('EPA to IEA Scaling'!$F$8:$AO$8,,MATCH(Y$2,'EPA to IEA Scaling'!$F$1:$AO$1,0)))</f>
        <v>0</v>
      </c>
      <c r="Z62" cm="1">
        <f t="array" ref="Z62">((VLOOKUP($B$1,'Multipliers and Adjustments'!$A$70:$I$86,TRUNC(COLUMN(Z$2)/5)+2,FALSE)*SUMIFS('IEA-MethaneAbatement'!$N:$N,'IEA-MethaneAbatement'!$O:$O,"&lt;"&amp;$B62,'IEA-MethaneAbatement'!$O:$O,"&gt;="&amp;$A62,'IEA-MethaneAbatement'!$M:$M,$B$1,'IEA-MethaneAbatement'!$B:$B,'Country Selector'!$A$2)+VLOOKUP($C$1,'Multipliers and Adjustments'!$A$70:$I$86,TRUNC(COLUMN(Z$2)/5)+2,FALSE)*SUMIFS('IEA-MethaneAbatement'!$N:$N,'IEA-MethaneAbatement'!$O:$O,"&lt;"&amp;$B62,'IEA-MethaneAbatement'!$O:$O,"&gt;="&amp;$A62,'IEA-MethaneAbatement'!$M:$M,$C$1,'IEA-MethaneAbatement'!$B:$B,'Country Selector'!$A$2)+VLOOKUP($D$1,'Multipliers and Adjustments'!$A$70:$I$86,TRUNC(COLUMN(Z$2)/5)+2,FALSE)*SUMIFS('IEA-MethaneAbatement'!$N:$N,'IEA-MethaneAbatement'!$O:$O,"&lt;"&amp;$B62,'IEA-MethaneAbatement'!$O:$O,"&gt;="&amp;$A62,'IEA-MethaneAbatement'!$M:$M,$D$1,'IEA-MethaneAbatement'!$B:$B,'Country Selector'!$A$2)))*(1+INDEX('EPA to IEA Scaling'!$F$8:$AO$8,,MATCH(Z$2,'EPA to IEA Scaling'!$F$1:$AO$1,0)))</f>
        <v>0</v>
      </c>
      <c r="AA62" cm="1">
        <f t="array" ref="AA62">((VLOOKUP($B$1,'Multipliers and Adjustments'!$A$70:$I$86,TRUNC(COLUMN(AA$2)/5)+2,FALSE)*SUMIFS('IEA-MethaneAbatement'!$N:$N,'IEA-MethaneAbatement'!$O:$O,"&lt;"&amp;$B62,'IEA-MethaneAbatement'!$O:$O,"&gt;="&amp;$A62,'IEA-MethaneAbatement'!$M:$M,$B$1,'IEA-MethaneAbatement'!$B:$B,'Country Selector'!$A$2)+VLOOKUP($C$1,'Multipliers and Adjustments'!$A$70:$I$86,TRUNC(COLUMN(AA$2)/5)+2,FALSE)*SUMIFS('IEA-MethaneAbatement'!$N:$N,'IEA-MethaneAbatement'!$O:$O,"&lt;"&amp;$B62,'IEA-MethaneAbatement'!$O:$O,"&gt;="&amp;$A62,'IEA-MethaneAbatement'!$M:$M,$C$1,'IEA-MethaneAbatement'!$B:$B,'Country Selector'!$A$2)+VLOOKUP($D$1,'Multipliers and Adjustments'!$A$70:$I$86,TRUNC(COLUMN(AA$2)/5)+2,FALSE)*SUMIFS('IEA-MethaneAbatement'!$N:$N,'IEA-MethaneAbatement'!$O:$O,"&lt;"&amp;$B62,'IEA-MethaneAbatement'!$O:$O,"&gt;="&amp;$A62,'IEA-MethaneAbatement'!$M:$M,$D$1,'IEA-MethaneAbatement'!$B:$B,'Country Selector'!$A$2)))*(1+INDEX('EPA to IEA Scaling'!$F$8:$AO$8,,MATCH(AA$2,'EPA to IEA Scaling'!$F$1:$AO$1,0)))</f>
        <v>0</v>
      </c>
      <c r="AB62" s="31" cm="1">
        <f t="array" ref="AB62">((VLOOKUP($B$1,'Multipliers and Adjustments'!$A$70:$I$86,TRUNC(COLUMN(AB$2)/5)+2,FALSE)*SUMIFS('IEA-MethaneAbatement'!$N:$N,'IEA-MethaneAbatement'!$O:$O,"&lt;"&amp;$B62,'IEA-MethaneAbatement'!$O:$O,"&gt;="&amp;$A62,'IEA-MethaneAbatement'!$M:$M,$B$1,'IEA-MethaneAbatement'!$B:$B,'Country Selector'!$A$2)+VLOOKUP($C$1,'Multipliers and Adjustments'!$A$70:$I$86,TRUNC(COLUMN(AB$2)/5)+2,FALSE)*SUMIFS('IEA-MethaneAbatement'!$N:$N,'IEA-MethaneAbatement'!$O:$O,"&lt;"&amp;$B62,'IEA-MethaneAbatement'!$O:$O,"&gt;="&amp;$A62,'IEA-MethaneAbatement'!$M:$M,$C$1,'IEA-MethaneAbatement'!$B:$B,'Country Selector'!$A$2)+VLOOKUP($D$1,'Multipliers and Adjustments'!$A$70:$I$86,TRUNC(COLUMN(AB$2)/5)+2,FALSE)*SUMIFS('IEA-MethaneAbatement'!$N:$N,'IEA-MethaneAbatement'!$O:$O,"&lt;"&amp;$B62,'IEA-MethaneAbatement'!$O:$O,"&gt;="&amp;$A62,'IEA-MethaneAbatement'!$M:$M,$D$1,'IEA-MethaneAbatement'!$B:$B,'Country Selector'!$A$2)))*(1+INDEX('EPA to IEA Scaling'!$F$8:$AO$8,,MATCH(AB$2,'EPA to IEA Scaling'!$F$1:$AO$1,0)))</f>
        <v>0</v>
      </c>
      <c r="AC62" cm="1">
        <f t="array" ref="AC62">((VLOOKUP($B$1,'Multipliers and Adjustments'!$A$70:$I$86,TRUNC(COLUMN(AC$2)/5)+2,FALSE)*SUMIFS('IEA-MethaneAbatement'!$N:$N,'IEA-MethaneAbatement'!$O:$O,"&lt;"&amp;$B62,'IEA-MethaneAbatement'!$O:$O,"&gt;="&amp;$A62,'IEA-MethaneAbatement'!$M:$M,$B$1,'IEA-MethaneAbatement'!$B:$B,'Country Selector'!$A$2)+VLOOKUP($C$1,'Multipliers and Adjustments'!$A$70:$I$86,TRUNC(COLUMN(AC$2)/5)+2,FALSE)*SUMIFS('IEA-MethaneAbatement'!$N:$N,'IEA-MethaneAbatement'!$O:$O,"&lt;"&amp;$B62,'IEA-MethaneAbatement'!$O:$O,"&gt;="&amp;$A62,'IEA-MethaneAbatement'!$M:$M,$C$1,'IEA-MethaneAbatement'!$B:$B,'Country Selector'!$A$2)+VLOOKUP($D$1,'Multipliers and Adjustments'!$A$70:$I$86,TRUNC(COLUMN(AC$2)/5)+2,FALSE)*SUMIFS('IEA-MethaneAbatement'!$N:$N,'IEA-MethaneAbatement'!$O:$O,"&lt;"&amp;$B62,'IEA-MethaneAbatement'!$O:$O,"&gt;="&amp;$A62,'IEA-MethaneAbatement'!$M:$M,$D$1,'IEA-MethaneAbatement'!$B:$B,'Country Selector'!$A$2)))*(1+INDEX('EPA to IEA Scaling'!$F$8:$AO$8,,MATCH(AC$2,'EPA to IEA Scaling'!$F$1:$AO$1,0)))</f>
        <v>0</v>
      </c>
      <c r="AD62" cm="1">
        <f t="array" ref="AD62">((VLOOKUP($B$1,'Multipliers and Adjustments'!$A$70:$I$86,TRUNC(COLUMN(AD$2)/5)+2,FALSE)*SUMIFS('IEA-MethaneAbatement'!$N:$N,'IEA-MethaneAbatement'!$O:$O,"&lt;"&amp;$B62,'IEA-MethaneAbatement'!$O:$O,"&gt;="&amp;$A62,'IEA-MethaneAbatement'!$M:$M,$B$1,'IEA-MethaneAbatement'!$B:$B,'Country Selector'!$A$2)+VLOOKUP($C$1,'Multipliers and Adjustments'!$A$70:$I$86,TRUNC(COLUMN(AD$2)/5)+2,FALSE)*SUMIFS('IEA-MethaneAbatement'!$N:$N,'IEA-MethaneAbatement'!$O:$O,"&lt;"&amp;$B62,'IEA-MethaneAbatement'!$O:$O,"&gt;="&amp;$A62,'IEA-MethaneAbatement'!$M:$M,$C$1,'IEA-MethaneAbatement'!$B:$B,'Country Selector'!$A$2)+VLOOKUP($D$1,'Multipliers and Adjustments'!$A$70:$I$86,TRUNC(COLUMN(AD$2)/5)+2,FALSE)*SUMIFS('IEA-MethaneAbatement'!$N:$N,'IEA-MethaneAbatement'!$O:$O,"&lt;"&amp;$B62,'IEA-MethaneAbatement'!$O:$O,"&gt;="&amp;$A62,'IEA-MethaneAbatement'!$M:$M,$D$1,'IEA-MethaneAbatement'!$B:$B,'Country Selector'!$A$2)))*(1+INDEX('EPA to IEA Scaling'!$F$8:$AO$8,,MATCH(AD$2,'EPA to IEA Scaling'!$F$1:$AO$1,0)))</f>
        <v>0</v>
      </c>
      <c r="AE62" cm="1">
        <f t="array" ref="AE62">((VLOOKUP($B$1,'Multipliers and Adjustments'!$A$70:$I$86,TRUNC(COLUMN(AE$2)/5)+2,FALSE)*SUMIFS('IEA-MethaneAbatement'!$N:$N,'IEA-MethaneAbatement'!$O:$O,"&lt;"&amp;$B62,'IEA-MethaneAbatement'!$O:$O,"&gt;="&amp;$A62,'IEA-MethaneAbatement'!$M:$M,$B$1,'IEA-MethaneAbatement'!$B:$B,'Country Selector'!$A$2)+VLOOKUP($C$1,'Multipliers and Adjustments'!$A$70:$I$86,TRUNC(COLUMN(AE$2)/5)+2,FALSE)*SUMIFS('IEA-MethaneAbatement'!$N:$N,'IEA-MethaneAbatement'!$O:$O,"&lt;"&amp;$B62,'IEA-MethaneAbatement'!$O:$O,"&gt;="&amp;$A62,'IEA-MethaneAbatement'!$M:$M,$C$1,'IEA-MethaneAbatement'!$B:$B,'Country Selector'!$A$2)+VLOOKUP($D$1,'Multipliers and Adjustments'!$A$70:$I$86,TRUNC(COLUMN(AE$2)/5)+2,FALSE)*SUMIFS('IEA-MethaneAbatement'!$N:$N,'IEA-MethaneAbatement'!$O:$O,"&lt;"&amp;$B62,'IEA-MethaneAbatement'!$O:$O,"&gt;="&amp;$A62,'IEA-MethaneAbatement'!$M:$M,$D$1,'IEA-MethaneAbatement'!$B:$B,'Country Selector'!$A$2)))*(1+INDEX('EPA to IEA Scaling'!$F$8:$AO$8,,MATCH(AE$2,'EPA to IEA Scaling'!$F$1:$AO$1,0)))</f>
        <v>0</v>
      </c>
      <c r="AF62" cm="1">
        <f t="array" ref="AF62">((VLOOKUP($B$1,'Multipliers and Adjustments'!$A$70:$I$86,TRUNC(COLUMN(AF$2)/5)+2,FALSE)*SUMIFS('IEA-MethaneAbatement'!$N:$N,'IEA-MethaneAbatement'!$O:$O,"&lt;"&amp;$B62,'IEA-MethaneAbatement'!$O:$O,"&gt;="&amp;$A62,'IEA-MethaneAbatement'!$M:$M,$B$1,'IEA-MethaneAbatement'!$B:$B,'Country Selector'!$A$2)+VLOOKUP($C$1,'Multipliers and Adjustments'!$A$70:$I$86,TRUNC(COLUMN(AF$2)/5)+2,FALSE)*SUMIFS('IEA-MethaneAbatement'!$N:$N,'IEA-MethaneAbatement'!$O:$O,"&lt;"&amp;$B62,'IEA-MethaneAbatement'!$O:$O,"&gt;="&amp;$A62,'IEA-MethaneAbatement'!$M:$M,$C$1,'IEA-MethaneAbatement'!$B:$B,'Country Selector'!$A$2)+VLOOKUP($D$1,'Multipliers and Adjustments'!$A$70:$I$86,TRUNC(COLUMN(AF$2)/5)+2,FALSE)*SUMIFS('IEA-MethaneAbatement'!$N:$N,'IEA-MethaneAbatement'!$O:$O,"&lt;"&amp;$B62,'IEA-MethaneAbatement'!$O:$O,"&gt;="&amp;$A62,'IEA-MethaneAbatement'!$M:$M,$D$1,'IEA-MethaneAbatement'!$B:$B,'Country Selector'!$A$2)))*(1+INDEX('EPA to IEA Scaling'!$F$8:$AO$8,,MATCH(AF$2,'EPA to IEA Scaling'!$F$1:$AO$1,0)))</f>
        <v>0</v>
      </c>
      <c r="AG62" s="31" cm="1">
        <f t="array" ref="AG62">((VLOOKUP($B$1,'Multipliers and Adjustments'!$A$70:$I$86,TRUNC(COLUMN(AG$2)/5)+2,FALSE)*SUMIFS('IEA-MethaneAbatement'!$N:$N,'IEA-MethaneAbatement'!$O:$O,"&lt;"&amp;$B62,'IEA-MethaneAbatement'!$O:$O,"&gt;="&amp;$A62,'IEA-MethaneAbatement'!$M:$M,$B$1,'IEA-MethaneAbatement'!$B:$B,'Country Selector'!$A$2)+VLOOKUP($C$1,'Multipliers and Adjustments'!$A$70:$I$86,TRUNC(COLUMN(AG$2)/5)+2,FALSE)*SUMIFS('IEA-MethaneAbatement'!$N:$N,'IEA-MethaneAbatement'!$O:$O,"&lt;"&amp;$B62,'IEA-MethaneAbatement'!$O:$O,"&gt;="&amp;$A62,'IEA-MethaneAbatement'!$M:$M,$C$1,'IEA-MethaneAbatement'!$B:$B,'Country Selector'!$A$2)+VLOOKUP($D$1,'Multipliers and Adjustments'!$A$70:$I$86,TRUNC(COLUMN(AG$2)/5)+2,FALSE)*SUMIFS('IEA-MethaneAbatement'!$N:$N,'IEA-MethaneAbatement'!$O:$O,"&lt;"&amp;$B62,'IEA-MethaneAbatement'!$O:$O,"&gt;="&amp;$A62,'IEA-MethaneAbatement'!$M:$M,$D$1,'IEA-MethaneAbatement'!$B:$B,'Country Selector'!$A$2)))*(1+INDEX('EPA to IEA Scaling'!$F$8:$AO$8,,MATCH(AG$2,'EPA to IEA Scaling'!$F$1:$AO$1,0)))</f>
        <v>0</v>
      </c>
      <c r="AH62" cm="1">
        <f t="array" ref="AH62">((VLOOKUP($B$1,'Multipliers and Adjustments'!$A$70:$I$86,TRUNC(COLUMN(AH$2)/5)+2,FALSE)*SUMIFS('IEA-MethaneAbatement'!$N:$N,'IEA-MethaneAbatement'!$O:$O,"&lt;"&amp;$B62,'IEA-MethaneAbatement'!$O:$O,"&gt;="&amp;$A62,'IEA-MethaneAbatement'!$M:$M,$B$1,'IEA-MethaneAbatement'!$B:$B,'Country Selector'!$A$2)+VLOOKUP($C$1,'Multipliers and Adjustments'!$A$70:$I$86,TRUNC(COLUMN(AH$2)/5)+2,FALSE)*SUMIFS('IEA-MethaneAbatement'!$N:$N,'IEA-MethaneAbatement'!$O:$O,"&lt;"&amp;$B62,'IEA-MethaneAbatement'!$O:$O,"&gt;="&amp;$A62,'IEA-MethaneAbatement'!$M:$M,$C$1,'IEA-MethaneAbatement'!$B:$B,'Country Selector'!$A$2)+VLOOKUP($D$1,'Multipliers and Adjustments'!$A$70:$I$86,TRUNC(COLUMN(AH$2)/5)+2,FALSE)*SUMIFS('IEA-MethaneAbatement'!$N:$N,'IEA-MethaneAbatement'!$O:$O,"&lt;"&amp;$B62,'IEA-MethaneAbatement'!$O:$O,"&gt;="&amp;$A62,'IEA-MethaneAbatement'!$M:$M,$D$1,'IEA-MethaneAbatement'!$B:$B,'Country Selector'!$A$2)))*(1+INDEX('EPA to IEA Scaling'!$F$8:$AO$8,,MATCH(AH$2,'EPA to IEA Scaling'!$F$1:$AO$1,0)))</f>
        <v>0</v>
      </c>
      <c r="AI62" cm="1">
        <f t="array" ref="AI62">((VLOOKUP($B$1,'Multipliers and Adjustments'!$A$70:$I$86,TRUNC(COLUMN(AI$2)/5)+2,FALSE)*SUMIFS('IEA-MethaneAbatement'!$N:$N,'IEA-MethaneAbatement'!$O:$O,"&lt;"&amp;$B62,'IEA-MethaneAbatement'!$O:$O,"&gt;="&amp;$A62,'IEA-MethaneAbatement'!$M:$M,$B$1,'IEA-MethaneAbatement'!$B:$B,'Country Selector'!$A$2)+VLOOKUP($C$1,'Multipliers and Adjustments'!$A$70:$I$86,TRUNC(COLUMN(AI$2)/5)+2,FALSE)*SUMIFS('IEA-MethaneAbatement'!$N:$N,'IEA-MethaneAbatement'!$O:$O,"&lt;"&amp;$B62,'IEA-MethaneAbatement'!$O:$O,"&gt;="&amp;$A62,'IEA-MethaneAbatement'!$M:$M,$C$1,'IEA-MethaneAbatement'!$B:$B,'Country Selector'!$A$2)+VLOOKUP($D$1,'Multipliers and Adjustments'!$A$70:$I$86,TRUNC(COLUMN(AI$2)/5)+2,FALSE)*SUMIFS('IEA-MethaneAbatement'!$N:$N,'IEA-MethaneAbatement'!$O:$O,"&lt;"&amp;$B62,'IEA-MethaneAbatement'!$O:$O,"&gt;="&amp;$A62,'IEA-MethaneAbatement'!$M:$M,$D$1,'IEA-MethaneAbatement'!$B:$B,'Country Selector'!$A$2)))*(1+INDEX('EPA to IEA Scaling'!$F$8:$AO$8,,MATCH(AI$2,'EPA to IEA Scaling'!$F$1:$AO$1,0)))</f>
        <v>0</v>
      </c>
      <c r="AJ62" cm="1">
        <f t="array" ref="AJ62">((VLOOKUP($B$1,'Multipliers and Adjustments'!$A$70:$I$86,TRUNC(COLUMN(AJ$2)/5)+2,FALSE)*SUMIFS('IEA-MethaneAbatement'!$N:$N,'IEA-MethaneAbatement'!$O:$O,"&lt;"&amp;$B62,'IEA-MethaneAbatement'!$O:$O,"&gt;="&amp;$A62,'IEA-MethaneAbatement'!$M:$M,$B$1,'IEA-MethaneAbatement'!$B:$B,'Country Selector'!$A$2)+VLOOKUP($C$1,'Multipliers and Adjustments'!$A$70:$I$86,TRUNC(COLUMN(AJ$2)/5)+2,FALSE)*SUMIFS('IEA-MethaneAbatement'!$N:$N,'IEA-MethaneAbatement'!$O:$O,"&lt;"&amp;$B62,'IEA-MethaneAbatement'!$O:$O,"&gt;="&amp;$A62,'IEA-MethaneAbatement'!$M:$M,$C$1,'IEA-MethaneAbatement'!$B:$B,'Country Selector'!$A$2)+VLOOKUP($D$1,'Multipliers and Adjustments'!$A$70:$I$86,TRUNC(COLUMN(AJ$2)/5)+2,FALSE)*SUMIFS('IEA-MethaneAbatement'!$N:$N,'IEA-MethaneAbatement'!$O:$O,"&lt;"&amp;$B62,'IEA-MethaneAbatement'!$O:$O,"&gt;="&amp;$A62,'IEA-MethaneAbatement'!$M:$M,$D$1,'IEA-MethaneAbatement'!$B:$B,'Country Selector'!$A$2)))*(1+INDEX('EPA to IEA Scaling'!$F$8:$AO$8,,MATCH(AJ$2,'EPA to IEA Scaling'!$F$1:$AO$1,0)))</f>
        <v>0</v>
      </c>
      <c r="AK62" cm="1">
        <f t="array" ref="AK62">((VLOOKUP($B$1,'Multipliers and Adjustments'!$A$70:$I$86,TRUNC(COLUMN(AK$2)/5)+2,FALSE)*SUMIFS('IEA-MethaneAbatement'!$N:$N,'IEA-MethaneAbatement'!$O:$O,"&lt;"&amp;$B62,'IEA-MethaneAbatement'!$O:$O,"&gt;="&amp;$A62,'IEA-MethaneAbatement'!$M:$M,$B$1,'IEA-MethaneAbatement'!$B:$B,'Country Selector'!$A$2)+VLOOKUP($C$1,'Multipliers and Adjustments'!$A$70:$I$86,TRUNC(COLUMN(AK$2)/5)+2,FALSE)*SUMIFS('IEA-MethaneAbatement'!$N:$N,'IEA-MethaneAbatement'!$O:$O,"&lt;"&amp;$B62,'IEA-MethaneAbatement'!$O:$O,"&gt;="&amp;$A62,'IEA-MethaneAbatement'!$M:$M,$C$1,'IEA-MethaneAbatement'!$B:$B,'Country Selector'!$A$2)+VLOOKUP($D$1,'Multipliers and Adjustments'!$A$70:$I$86,TRUNC(COLUMN(AK$2)/5)+2,FALSE)*SUMIFS('IEA-MethaneAbatement'!$N:$N,'IEA-MethaneAbatement'!$O:$O,"&lt;"&amp;$B62,'IEA-MethaneAbatement'!$O:$O,"&gt;="&amp;$A62,'IEA-MethaneAbatement'!$M:$M,$D$1,'IEA-MethaneAbatement'!$B:$B,'Country Selector'!$A$2)))*(1+INDEX('EPA to IEA Scaling'!$F$8:$AO$8,,MATCH(AK$2,'EPA to IEA Scaling'!$F$1:$AO$1,0)))</f>
        <v>0</v>
      </c>
      <c r="AL62" s="31" cm="1">
        <f t="array" ref="AL62">((VLOOKUP($B$1,'Multipliers and Adjustments'!$A$70:$I$86,TRUNC(COLUMN(AL$2)/5)+2,FALSE)*SUMIFS('IEA-MethaneAbatement'!$N:$N,'IEA-MethaneAbatement'!$O:$O,"&lt;"&amp;$B62,'IEA-MethaneAbatement'!$O:$O,"&gt;="&amp;$A62,'IEA-MethaneAbatement'!$M:$M,$B$1,'IEA-MethaneAbatement'!$B:$B,'Country Selector'!$A$2)+VLOOKUP($C$1,'Multipliers and Adjustments'!$A$70:$I$86,TRUNC(COLUMN(AL$2)/5)+2,FALSE)*SUMIFS('IEA-MethaneAbatement'!$N:$N,'IEA-MethaneAbatement'!$O:$O,"&lt;"&amp;$B62,'IEA-MethaneAbatement'!$O:$O,"&gt;="&amp;$A62,'IEA-MethaneAbatement'!$M:$M,$C$1,'IEA-MethaneAbatement'!$B:$B,'Country Selector'!$A$2)+VLOOKUP($D$1,'Multipliers and Adjustments'!$A$70:$I$86,TRUNC(COLUMN(AL$2)/5)+2,FALSE)*SUMIFS('IEA-MethaneAbatement'!$N:$N,'IEA-MethaneAbatement'!$O:$O,"&lt;"&amp;$B62,'IEA-MethaneAbatement'!$O:$O,"&gt;="&amp;$A62,'IEA-MethaneAbatement'!$M:$M,$D$1,'IEA-MethaneAbatement'!$B:$B,'Country Selector'!$A$2)))*(1+INDEX('EPA to IEA Scaling'!$F$8:$AO$8,,MATCH(AL$2,'EPA to IEA Scaling'!$F$1:$AO$1,0)))</f>
        <v>0</v>
      </c>
    </row>
    <row r="63" spans="1:38" x14ac:dyDescent="0.45">
      <c r="A63" s="12">
        <f t="shared" si="1"/>
        <v>1000</v>
      </c>
      <c r="B63" s="11">
        <f t="shared" si="0"/>
        <v>1050</v>
      </c>
      <c r="C63" s="31" cm="1">
        <f t="array" ref="C63">((VLOOKUP($B$1,'Multipliers and Adjustments'!$A$70:$I$86,TRUNC(COLUMN(C$2)/5)+2,FALSE)*SUMIFS('IEA-MethaneAbatement'!$N:$N,'IEA-MethaneAbatement'!$O:$O,"&lt;"&amp;$B63,'IEA-MethaneAbatement'!$O:$O,"&gt;="&amp;$A63,'IEA-MethaneAbatement'!$M:$M,$B$1,'IEA-MethaneAbatement'!$B:$B,'Country Selector'!$A$2)+VLOOKUP($C$1,'Multipliers and Adjustments'!$A$70:$I$86,TRUNC(COLUMN(C$2)/5)+2,FALSE)*SUMIFS('IEA-MethaneAbatement'!$N:$N,'IEA-MethaneAbatement'!$O:$O,"&lt;"&amp;$B63,'IEA-MethaneAbatement'!$O:$O,"&gt;="&amp;$A63,'IEA-MethaneAbatement'!$M:$M,$C$1,'IEA-MethaneAbatement'!$B:$B,'Country Selector'!$A$2)+VLOOKUP($D$1,'Multipliers and Adjustments'!$A$70:$I$86,TRUNC(COLUMN(C$2)/5)+2,FALSE)*SUMIFS('IEA-MethaneAbatement'!$N:$N,'IEA-MethaneAbatement'!$O:$O,"&lt;"&amp;$B63,'IEA-MethaneAbatement'!$O:$O,"&gt;="&amp;$A63,'IEA-MethaneAbatement'!$M:$M,$D$1,'IEA-MethaneAbatement'!$B:$B,'Country Selector'!$A$2)))*(1+INDEX('EPA to IEA Scaling'!$F$8:$AO$8,,MATCH(C$2,'EPA to IEA Scaling'!$F$1:$AO$1,0)))</f>
        <v>0</v>
      </c>
      <c r="D63" cm="1">
        <f t="array" ref="D63">((VLOOKUP($B$1,'Multipliers and Adjustments'!$A$70:$I$86,TRUNC(COLUMN(D$2)/5)+2,FALSE)*SUMIFS('IEA-MethaneAbatement'!$N:$N,'IEA-MethaneAbatement'!$O:$O,"&lt;"&amp;$B63,'IEA-MethaneAbatement'!$O:$O,"&gt;="&amp;$A63,'IEA-MethaneAbatement'!$M:$M,$B$1,'IEA-MethaneAbatement'!$B:$B,'Country Selector'!$A$2)+VLOOKUP($C$1,'Multipliers and Adjustments'!$A$70:$I$86,TRUNC(COLUMN(D$2)/5)+2,FALSE)*SUMIFS('IEA-MethaneAbatement'!$N:$N,'IEA-MethaneAbatement'!$O:$O,"&lt;"&amp;$B63,'IEA-MethaneAbatement'!$O:$O,"&gt;="&amp;$A63,'IEA-MethaneAbatement'!$M:$M,$C$1,'IEA-MethaneAbatement'!$B:$B,'Country Selector'!$A$2)+VLOOKUP($D$1,'Multipliers and Adjustments'!$A$70:$I$86,TRUNC(COLUMN(D$2)/5)+2,FALSE)*SUMIFS('IEA-MethaneAbatement'!$N:$N,'IEA-MethaneAbatement'!$O:$O,"&lt;"&amp;$B63,'IEA-MethaneAbatement'!$O:$O,"&gt;="&amp;$A63,'IEA-MethaneAbatement'!$M:$M,$D$1,'IEA-MethaneAbatement'!$B:$B,'Country Selector'!$A$2)))*(1+INDEX('EPA to IEA Scaling'!$F$8:$AO$8,,MATCH(D$2,'EPA to IEA Scaling'!$F$1:$AO$1,0)))</f>
        <v>0</v>
      </c>
      <c r="E63" cm="1">
        <f t="array" ref="E63">((VLOOKUP($B$1,'Multipliers and Adjustments'!$A$70:$I$86,TRUNC(COLUMN(E$2)/5)+2,FALSE)*SUMIFS('IEA-MethaneAbatement'!$N:$N,'IEA-MethaneAbatement'!$O:$O,"&lt;"&amp;$B63,'IEA-MethaneAbatement'!$O:$O,"&gt;="&amp;$A63,'IEA-MethaneAbatement'!$M:$M,$B$1,'IEA-MethaneAbatement'!$B:$B,'Country Selector'!$A$2)+VLOOKUP($C$1,'Multipliers and Adjustments'!$A$70:$I$86,TRUNC(COLUMN(E$2)/5)+2,FALSE)*SUMIFS('IEA-MethaneAbatement'!$N:$N,'IEA-MethaneAbatement'!$O:$O,"&lt;"&amp;$B63,'IEA-MethaneAbatement'!$O:$O,"&gt;="&amp;$A63,'IEA-MethaneAbatement'!$M:$M,$C$1,'IEA-MethaneAbatement'!$B:$B,'Country Selector'!$A$2)+VLOOKUP($D$1,'Multipliers and Adjustments'!$A$70:$I$86,TRUNC(COLUMN(E$2)/5)+2,FALSE)*SUMIFS('IEA-MethaneAbatement'!$N:$N,'IEA-MethaneAbatement'!$O:$O,"&lt;"&amp;$B63,'IEA-MethaneAbatement'!$O:$O,"&gt;="&amp;$A63,'IEA-MethaneAbatement'!$M:$M,$D$1,'IEA-MethaneAbatement'!$B:$B,'Country Selector'!$A$2)))*(1+INDEX('EPA to IEA Scaling'!$F$8:$AO$8,,MATCH(E$2,'EPA to IEA Scaling'!$F$1:$AO$1,0)))</f>
        <v>0</v>
      </c>
      <c r="F63" cm="1">
        <f t="array" ref="F63">((VLOOKUP($B$1,'Multipliers and Adjustments'!$A$70:$I$86,TRUNC(COLUMN(F$2)/5)+2,FALSE)*SUMIFS('IEA-MethaneAbatement'!$N:$N,'IEA-MethaneAbatement'!$O:$O,"&lt;"&amp;$B63,'IEA-MethaneAbatement'!$O:$O,"&gt;="&amp;$A63,'IEA-MethaneAbatement'!$M:$M,$B$1,'IEA-MethaneAbatement'!$B:$B,'Country Selector'!$A$2)+VLOOKUP($C$1,'Multipliers and Adjustments'!$A$70:$I$86,TRUNC(COLUMN(F$2)/5)+2,FALSE)*SUMIFS('IEA-MethaneAbatement'!$N:$N,'IEA-MethaneAbatement'!$O:$O,"&lt;"&amp;$B63,'IEA-MethaneAbatement'!$O:$O,"&gt;="&amp;$A63,'IEA-MethaneAbatement'!$M:$M,$C$1,'IEA-MethaneAbatement'!$B:$B,'Country Selector'!$A$2)+VLOOKUP($D$1,'Multipliers and Adjustments'!$A$70:$I$86,TRUNC(COLUMN(F$2)/5)+2,FALSE)*SUMIFS('IEA-MethaneAbatement'!$N:$N,'IEA-MethaneAbatement'!$O:$O,"&lt;"&amp;$B63,'IEA-MethaneAbatement'!$O:$O,"&gt;="&amp;$A63,'IEA-MethaneAbatement'!$M:$M,$D$1,'IEA-MethaneAbatement'!$B:$B,'Country Selector'!$A$2)))*(1+INDEX('EPA to IEA Scaling'!$F$8:$AO$8,,MATCH(F$2,'EPA to IEA Scaling'!$F$1:$AO$1,0)))</f>
        <v>0</v>
      </c>
      <c r="G63" cm="1">
        <f t="array" ref="G63">((VLOOKUP($B$1,'Multipliers and Adjustments'!$A$70:$I$86,TRUNC(COLUMN(G$2)/5)+2,FALSE)*SUMIFS('IEA-MethaneAbatement'!$N:$N,'IEA-MethaneAbatement'!$O:$O,"&lt;"&amp;$B63,'IEA-MethaneAbatement'!$O:$O,"&gt;="&amp;$A63,'IEA-MethaneAbatement'!$M:$M,$B$1,'IEA-MethaneAbatement'!$B:$B,'Country Selector'!$A$2)+VLOOKUP($C$1,'Multipliers and Adjustments'!$A$70:$I$86,TRUNC(COLUMN(G$2)/5)+2,FALSE)*SUMIFS('IEA-MethaneAbatement'!$N:$N,'IEA-MethaneAbatement'!$O:$O,"&lt;"&amp;$B63,'IEA-MethaneAbatement'!$O:$O,"&gt;="&amp;$A63,'IEA-MethaneAbatement'!$M:$M,$C$1,'IEA-MethaneAbatement'!$B:$B,'Country Selector'!$A$2)+VLOOKUP($D$1,'Multipliers and Adjustments'!$A$70:$I$86,TRUNC(COLUMN(G$2)/5)+2,FALSE)*SUMIFS('IEA-MethaneAbatement'!$N:$N,'IEA-MethaneAbatement'!$O:$O,"&lt;"&amp;$B63,'IEA-MethaneAbatement'!$O:$O,"&gt;="&amp;$A63,'IEA-MethaneAbatement'!$M:$M,$D$1,'IEA-MethaneAbatement'!$B:$B,'Country Selector'!$A$2)))*(1+INDEX('EPA to IEA Scaling'!$F$8:$AO$8,,MATCH(G$2,'EPA to IEA Scaling'!$F$1:$AO$1,0)))</f>
        <v>0</v>
      </c>
      <c r="H63" s="31" cm="1">
        <f t="array" ref="H63">((VLOOKUP($B$1,'Multipliers and Adjustments'!$A$70:$I$86,TRUNC(COLUMN(H$2)/5)+2,FALSE)*SUMIFS('IEA-MethaneAbatement'!$N:$N,'IEA-MethaneAbatement'!$O:$O,"&lt;"&amp;$B63,'IEA-MethaneAbatement'!$O:$O,"&gt;="&amp;$A63,'IEA-MethaneAbatement'!$M:$M,$B$1,'IEA-MethaneAbatement'!$B:$B,'Country Selector'!$A$2)+VLOOKUP($C$1,'Multipliers and Adjustments'!$A$70:$I$86,TRUNC(COLUMN(H$2)/5)+2,FALSE)*SUMIFS('IEA-MethaneAbatement'!$N:$N,'IEA-MethaneAbatement'!$O:$O,"&lt;"&amp;$B63,'IEA-MethaneAbatement'!$O:$O,"&gt;="&amp;$A63,'IEA-MethaneAbatement'!$M:$M,$C$1,'IEA-MethaneAbatement'!$B:$B,'Country Selector'!$A$2)+VLOOKUP($D$1,'Multipliers and Adjustments'!$A$70:$I$86,TRUNC(COLUMN(H$2)/5)+2,FALSE)*SUMIFS('IEA-MethaneAbatement'!$N:$N,'IEA-MethaneAbatement'!$O:$O,"&lt;"&amp;$B63,'IEA-MethaneAbatement'!$O:$O,"&gt;="&amp;$A63,'IEA-MethaneAbatement'!$M:$M,$D$1,'IEA-MethaneAbatement'!$B:$B,'Country Selector'!$A$2)))*(1+INDEX('EPA to IEA Scaling'!$F$8:$AO$8,,MATCH(H$2,'EPA to IEA Scaling'!$F$1:$AO$1,0)))</f>
        <v>0</v>
      </c>
      <c r="I63" cm="1">
        <f t="array" ref="I63">((VLOOKUP($B$1,'Multipliers and Adjustments'!$A$70:$I$86,TRUNC(COLUMN(I$2)/5)+2,FALSE)*SUMIFS('IEA-MethaneAbatement'!$N:$N,'IEA-MethaneAbatement'!$O:$O,"&lt;"&amp;$B63,'IEA-MethaneAbatement'!$O:$O,"&gt;="&amp;$A63,'IEA-MethaneAbatement'!$M:$M,$B$1,'IEA-MethaneAbatement'!$B:$B,'Country Selector'!$A$2)+VLOOKUP($C$1,'Multipliers and Adjustments'!$A$70:$I$86,TRUNC(COLUMN(I$2)/5)+2,FALSE)*SUMIFS('IEA-MethaneAbatement'!$N:$N,'IEA-MethaneAbatement'!$O:$O,"&lt;"&amp;$B63,'IEA-MethaneAbatement'!$O:$O,"&gt;="&amp;$A63,'IEA-MethaneAbatement'!$M:$M,$C$1,'IEA-MethaneAbatement'!$B:$B,'Country Selector'!$A$2)+VLOOKUP($D$1,'Multipliers and Adjustments'!$A$70:$I$86,TRUNC(COLUMN(I$2)/5)+2,FALSE)*SUMIFS('IEA-MethaneAbatement'!$N:$N,'IEA-MethaneAbatement'!$O:$O,"&lt;"&amp;$B63,'IEA-MethaneAbatement'!$O:$O,"&gt;="&amp;$A63,'IEA-MethaneAbatement'!$M:$M,$D$1,'IEA-MethaneAbatement'!$B:$B,'Country Selector'!$A$2)))*(1+INDEX('EPA to IEA Scaling'!$F$8:$AO$8,,MATCH(I$2,'EPA to IEA Scaling'!$F$1:$AO$1,0)))</f>
        <v>0</v>
      </c>
      <c r="J63" cm="1">
        <f t="array" ref="J63">((VLOOKUP($B$1,'Multipliers and Adjustments'!$A$70:$I$86,TRUNC(COLUMN(J$2)/5)+2,FALSE)*SUMIFS('IEA-MethaneAbatement'!$N:$N,'IEA-MethaneAbatement'!$O:$O,"&lt;"&amp;$B63,'IEA-MethaneAbatement'!$O:$O,"&gt;="&amp;$A63,'IEA-MethaneAbatement'!$M:$M,$B$1,'IEA-MethaneAbatement'!$B:$B,'Country Selector'!$A$2)+VLOOKUP($C$1,'Multipliers and Adjustments'!$A$70:$I$86,TRUNC(COLUMN(J$2)/5)+2,FALSE)*SUMIFS('IEA-MethaneAbatement'!$N:$N,'IEA-MethaneAbatement'!$O:$O,"&lt;"&amp;$B63,'IEA-MethaneAbatement'!$O:$O,"&gt;="&amp;$A63,'IEA-MethaneAbatement'!$M:$M,$C$1,'IEA-MethaneAbatement'!$B:$B,'Country Selector'!$A$2)+VLOOKUP($D$1,'Multipliers and Adjustments'!$A$70:$I$86,TRUNC(COLUMN(J$2)/5)+2,FALSE)*SUMIFS('IEA-MethaneAbatement'!$N:$N,'IEA-MethaneAbatement'!$O:$O,"&lt;"&amp;$B63,'IEA-MethaneAbatement'!$O:$O,"&gt;="&amp;$A63,'IEA-MethaneAbatement'!$M:$M,$D$1,'IEA-MethaneAbatement'!$B:$B,'Country Selector'!$A$2)))*(1+INDEX('EPA to IEA Scaling'!$F$8:$AO$8,,MATCH(J$2,'EPA to IEA Scaling'!$F$1:$AO$1,0)))</f>
        <v>0</v>
      </c>
      <c r="K63" cm="1">
        <f t="array" ref="K63">((VLOOKUP($B$1,'Multipliers and Adjustments'!$A$70:$I$86,TRUNC(COLUMN(K$2)/5)+2,FALSE)*SUMIFS('IEA-MethaneAbatement'!$N:$N,'IEA-MethaneAbatement'!$O:$O,"&lt;"&amp;$B63,'IEA-MethaneAbatement'!$O:$O,"&gt;="&amp;$A63,'IEA-MethaneAbatement'!$M:$M,$B$1,'IEA-MethaneAbatement'!$B:$B,'Country Selector'!$A$2)+VLOOKUP($C$1,'Multipliers and Adjustments'!$A$70:$I$86,TRUNC(COLUMN(K$2)/5)+2,FALSE)*SUMIFS('IEA-MethaneAbatement'!$N:$N,'IEA-MethaneAbatement'!$O:$O,"&lt;"&amp;$B63,'IEA-MethaneAbatement'!$O:$O,"&gt;="&amp;$A63,'IEA-MethaneAbatement'!$M:$M,$C$1,'IEA-MethaneAbatement'!$B:$B,'Country Selector'!$A$2)+VLOOKUP($D$1,'Multipliers and Adjustments'!$A$70:$I$86,TRUNC(COLUMN(K$2)/5)+2,FALSE)*SUMIFS('IEA-MethaneAbatement'!$N:$N,'IEA-MethaneAbatement'!$O:$O,"&lt;"&amp;$B63,'IEA-MethaneAbatement'!$O:$O,"&gt;="&amp;$A63,'IEA-MethaneAbatement'!$M:$M,$D$1,'IEA-MethaneAbatement'!$B:$B,'Country Selector'!$A$2)))*(1+INDEX('EPA to IEA Scaling'!$F$8:$AO$8,,MATCH(K$2,'EPA to IEA Scaling'!$F$1:$AO$1,0)))</f>
        <v>0</v>
      </c>
      <c r="L63" cm="1">
        <f t="array" ref="L63">((VLOOKUP($B$1,'Multipliers and Adjustments'!$A$70:$I$86,TRUNC(COLUMN(L$2)/5)+2,FALSE)*SUMIFS('IEA-MethaneAbatement'!$N:$N,'IEA-MethaneAbatement'!$O:$O,"&lt;"&amp;$B63,'IEA-MethaneAbatement'!$O:$O,"&gt;="&amp;$A63,'IEA-MethaneAbatement'!$M:$M,$B$1,'IEA-MethaneAbatement'!$B:$B,'Country Selector'!$A$2)+VLOOKUP($C$1,'Multipliers and Adjustments'!$A$70:$I$86,TRUNC(COLUMN(L$2)/5)+2,FALSE)*SUMIFS('IEA-MethaneAbatement'!$N:$N,'IEA-MethaneAbatement'!$O:$O,"&lt;"&amp;$B63,'IEA-MethaneAbatement'!$O:$O,"&gt;="&amp;$A63,'IEA-MethaneAbatement'!$M:$M,$C$1,'IEA-MethaneAbatement'!$B:$B,'Country Selector'!$A$2)+VLOOKUP($D$1,'Multipliers and Adjustments'!$A$70:$I$86,TRUNC(COLUMN(L$2)/5)+2,FALSE)*SUMIFS('IEA-MethaneAbatement'!$N:$N,'IEA-MethaneAbatement'!$O:$O,"&lt;"&amp;$B63,'IEA-MethaneAbatement'!$O:$O,"&gt;="&amp;$A63,'IEA-MethaneAbatement'!$M:$M,$D$1,'IEA-MethaneAbatement'!$B:$B,'Country Selector'!$A$2)))*(1+INDEX('EPA to IEA Scaling'!$F$8:$AO$8,,MATCH(L$2,'EPA to IEA Scaling'!$F$1:$AO$1,0)))</f>
        <v>0</v>
      </c>
      <c r="M63" s="31" cm="1">
        <f t="array" ref="M63">((VLOOKUP($B$1,'Multipliers and Adjustments'!$A$70:$I$86,TRUNC(COLUMN(M$2)/5)+2,FALSE)*SUMIFS('IEA-MethaneAbatement'!$N:$N,'IEA-MethaneAbatement'!$O:$O,"&lt;"&amp;$B63,'IEA-MethaneAbatement'!$O:$O,"&gt;="&amp;$A63,'IEA-MethaneAbatement'!$M:$M,$B$1,'IEA-MethaneAbatement'!$B:$B,'Country Selector'!$A$2)+VLOOKUP($C$1,'Multipliers and Adjustments'!$A$70:$I$86,TRUNC(COLUMN(M$2)/5)+2,FALSE)*SUMIFS('IEA-MethaneAbatement'!$N:$N,'IEA-MethaneAbatement'!$O:$O,"&lt;"&amp;$B63,'IEA-MethaneAbatement'!$O:$O,"&gt;="&amp;$A63,'IEA-MethaneAbatement'!$M:$M,$C$1,'IEA-MethaneAbatement'!$B:$B,'Country Selector'!$A$2)+VLOOKUP($D$1,'Multipliers and Adjustments'!$A$70:$I$86,TRUNC(COLUMN(M$2)/5)+2,FALSE)*SUMIFS('IEA-MethaneAbatement'!$N:$N,'IEA-MethaneAbatement'!$O:$O,"&lt;"&amp;$B63,'IEA-MethaneAbatement'!$O:$O,"&gt;="&amp;$A63,'IEA-MethaneAbatement'!$M:$M,$D$1,'IEA-MethaneAbatement'!$B:$B,'Country Selector'!$A$2)))*(1+INDEX('EPA to IEA Scaling'!$F$8:$AO$8,,MATCH(M$2,'EPA to IEA Scaling'!$F$1:$AO$1,0)))</f>
        <v>0</v>
      </c>
      <c r="N63" cm="1">
        <f t="array" ref="N63">((VLOOKUP($B$1,'Multipliers and Adjustments'!$A$70:$I$86,TRUNC(COLUMN(N$2)/5)+2,FALSE)*SUMIFS('IEA-MethaneAbatement'!$N:$N,'IEA-MethaneAbatement'!$O:$O,"&lt;"&amp;$B63,'IEA-MethaneAbatement'!$O:$O,"&gt;="&amp;$A63,'IEA-MethaneAbatement'!$M:$M,$B$1,'IEA-MethaneAbatement'!$B:$B,'Country Selector'!$A$2)+VLOOKUP($C$1,'Multipliers and Adjustments'!$A$70:$I$86,TRUNC(COLUMN(N$2)/5)+2,FALSE)*SUMIFS('IEA-MethaneAbatement'!$N:$N,'IEA-MethaneAbatement'!$O:$O,"&lt;"&amp;$B63,'IEA-MethaneAbatement'!$O:$O,"&gt;="&amp;$A63,'IEA-MethaneAbatement'!$M:$M,$C$1,'IEA-MethaneAbatement'!$B:$B,'Country Selector'!$A$2)+VLOOKUP($D$1,'Multipliers and Adjustments'!$A$70:$I$86,TRUNC(COLUMN(N$2)/5)+2,FALSE)*SUMIFS('IEA-MethaneAbatement'!$N:$N,'IEA-MethaneAbatement'!$O:$O,"&lt;"&amp;$B63,'IEA-MethaneAbatement'!$O:$O,"&gt;="&amp;$A63,'IEA-MethaneAbatement'!$M:$M,$D$1,'IEA-MethaneAbatement'!$B:$B,'Country Selector'!$A$2)))*(1+INDEX('EPA to IEA Scaling'!$F$8:$AO$8,,MATCH(N$2,'EPA to IEA Scaling'!$F$1:$AO$1,0)))</f>
        <v>0</v>
      </c>
      <c r="O63" cm="1">
        <f t="array" ref="O63">((VLOOKUP($B$1,'Multipliers and Adjustments'!$A$70:$I$86,TRUNC(COLUMN(O$2)/5)+2,FALSE)*SUMIFS('IEA-MethaneAbatement'!$N:$N,'IEA-MethaneAbatement'!$O:$O,"&lt;"&amp;$B63,'IEA-MethaneAbatement'!$O:$O,"&gt;="&amp;$A63,'IEA-MethaneAbatement'!$M:$M,$B$1,'IEA-MethaneAbatement'!$B:$B,'Country Selector'!$A$2)+VLOOKUP($C$1,'Multipliers and Adjustments'!$A$70:$I$86,TRUNC(COLUMN(O$2)/5)+2,FALSE)*SUMIFS('IEA-MethaneAbatement'!$N:$N,'IEA-MethaneAbatement'!$O:$O,"&lt;"&amp;$B63,'IEA-MethaneAbatement'!$O:$O,"&gt;="&amp;$A63,'IEA-MethaneAbatement'!$M:$M,$C$1,'IEA-MethaneAbatement'!$B:$B,'Country Selector'!$A$2)+VLOOKUP($D$1,'Multipliers and Adjustments'!$A$70:$I$86,TRUNC(COLUMN(O$2)/5)+2,FALSE)*SUMIFS('IEA-MethaneAbatement'!$N:$N,'IEA-MethaneAbatement'!$O:$O,"&lt;"&amp;$B63,'IEA-MethaneAbatement'!$O:$O,"&gt;="&amp;$A63,'IEA-MethaneAbatement'!$M:$M,$D$1,'IEA-MethaneAbatement'!$B:$B,'Country Selector'!$A$2)))*(1+INDEX('EPA to IEA Scaling'!$F$8:$AO$8,,MATCH(O$2,'EPA to IEA Scaling'!$F$1:$AO$1,0)))</f>
        <v>0</v>
      </c>
      <c r="P63" cm="1">
        <f t="array" ref="P63">((VLOOKUP($B$1,'Multipliers and Adjustments'!$A$70:$I$86,TRUNC(COLUMN(P$2)/5)+2,FALSE)*SUMIFS('IEA-MethaneAbatement'!$N:$N,'IEA-MethaneAbatement'!$O:$O,"&lt;"&amp;$B63,'IEA-MethaneAbatement'!$O:$O,"&gt;="&amp;$A63,'IEA-MethaneAbatement'!$M:$M,$B$1,'IEA-MethaneAbatement'!$B:$B,'Country Selector'!$A$2)+VLOOKUP($C$1,'Multipliers and Adjustments'!$A$70:$I$86,TRUNC(COLUMN(P$2)/5)+2,FALSE)*SUMIFS('IEA-MethaneAbatement'!$N:$N,'IEA-MethaneAbatement'!$O:$O,"&lt;"&amp;$B63,'IEA-MethaneAbatement'!$O:$O,"&gt;="&amp;$A63,'IEA-MethaneAbatement'!$M:$M,$C$1,'IEA-MethaneAbatement'!$B:$B,'Country Selector'!$A$2)+VLOOKUP($D$1,'Multipliers and Adjustments'!$A$70:$I$86,TRUNC(COLUMN(P$2)/5)+2,FALSE)*SUMIFS('IEA-MethaneAbatement'!$N:$N,'IEA-MethaneAbatement'!$O:$O,"&lt;"&amp;$B63,'IEA-MethaneAbatement'!$O:$O,"&gt;="&amp;$A63,'IEA-MethaneAbatement'!$M:$M,$D$1,'IEA-MethaneAbatement'!$B:$B,'Country Selector'!$A$2)))*(1+INDEX('EPA to IEA Scaling'!$F$8:$AO$8,,MATCH(P$2,'EPA to IEA Scaling'!$F$1:$AO$1,0)))</f>
        <v>0</v>
      </c>
      <c r="Q63" cm="1">
        <f t="array" ref="Q63">((VLOOKUP($B$1,'Multipliers and Adjustments'!$A$70:$I$86,TRUNC(COLUMN(Q$2)/5)+2,FALSE)*SUMIFS('IEA-MethaneAbatement'!$N:$N,'IEA-MethaneAbatement'!$O:$O,"&lt;"&amp;$B63,'IEA-MethaneAbatement'!$O:$O,"&gt;="&amp;$A63,'IEA-MethaneAbatement'!$M:$M,$B$1,'IEA-MethaneAbatement'!$B:$B,'Country Selector'!$A$2)+VLOOKUP($C$1,'Multipliers and Adjustments'!$A$70:$I$86,TRUNC(COLUMN(Q$2)/5)+2,FALSE)*SUMIFS('IEA-MethaneAbatement'!$N:$N,'IEA-MethaneAbatement'!$O:$O,"&lt;"&amp;$B63,'IEA-MethaneAbatement'!$O:$O,"&gt;="&amp;$A63,'IEA-MethaneAbatement'!$M:$M,$C$1,'IEA-MethaneAbatement'!$B:$B,'Country Selector'!$A$2)+VLOOKUP($D$1,'Multipliers and Adjustments'!$A$70:$I$86,TRUNC(COLUMN(Q$2)/5)+2,FALSE)*SUMIFS('IEA-MethaneAbatement'!$N:$N,'IEA-MethaneAbatement'!$O:$O,"&lt;"&amp;$B63,'IEA-MethaneAbatement'!$O:$O,"&gt;="&amp;$A63,'IEA-MethaneAbatement'!$M:$M,$D$1,'IEA-MethaneAbatement'!$B:$B,'Country Selector'!$A$2)))*(1+INDEX('EPA to IEA Scaling'!$F$8:$AO$8,,MATCH(Q$2,'EPA to IEA Scaling'!$F$1:$AO$1,0)))</f>
        <v>0</v>
      </c>
      <c r="R63" s="31" cm="1">
        <f t="array" ref="R63">((VLOOKUP($B$1,'Multipliers and Adjustments'!$A$70:$I$86,TRUNC(COLUMN(R$2)/5)+2,FALSE)*SUMIFS('IEA-MethaneAbatement'!$N:$N,'IEA-MethaneAbatement'!$O:$O,"&lt;"&amp;$B63,'IEA-MethaneAbatement'!$O:$O,"&gt;="&amp;$A63,'IEA-MethaneAbatement'!$M:$M,$B$1,'IEA-MethaneAbatement'!$B:$B,'Country Selector'!$A$2)+VLOOKUP($C$1,'Multipliers and Adjustments'!$A$70:$I$86,TRUNC(COLUMN(R$2)/5)+2,FALSE)*SUMIFS('IEA-MethaneAbatement'!$N:$N,'IEA-MethaneAbatement'!$O:$O,"&lt;"&amp;$B63,'IEA-MethaneAbatement'!$O:$O,"&gt;="&amp;$A63,'IEA-MethaneAbatement'!$M:$M,$C$1,'IEA-MethaneAbatement'!$B:$B,'Country Selector'!$A$2)+VLOOKUP($D$1,'Multipliers and Adjustments'!$A$70:$I$86,TRUNC(COLUMN(R$2)/5)+2,FALSE)*SUMIFS('IEA-MethaneAbatement'!$N:$N,'IEA-MethaneAbatement'!$O:$O,"&lt;"&amp;$B63,'IEA-MethaneAbatement'!$O:$O,"&gt;="&amp;$A63,'IEA-MethaneAbatement'!$M:$M,$D$1,'IEA-MethaneAbatement'!$B:$B,'Country Selector'!$A$2)))*(1+INDEX('EPA to IEA Scaling'!$F$8:$AO$8,,MATCH(R$2,'EPA to IEA Scaling'!$F$1:$AO$1,0)))</f>
        <v>0</v>
      </c>
      <c r="S63" cm="1">
        <f t="array" ref="S63">((VLOOKUP($B$1,'Multipliers and Adjustments'!$A$70:$I$86,TRUNC(COLUMN(S$2)/5)+2,FALSE)*SUMIFS('IEA-MethaneAbatement'!$N:$N,'IEA-MethaneAbatement'!$O:$O,"&lt;"&amp;$B63,'IEA-MethaneAbatement'!$O:$O,"&gt;="&amp;$A63,'IEA-MethaneAbatement'!$M:$M,$B$1,'IEA-MethaneAbatement'!$B:$B,'Country Selector'!$A$2)+VLOOKUP($C$1,'Multipliers and Adjustments'!$A$70:$I$86,TRUNC(COLUMN(S$2)/5)+2,FALSE)*SUMIFS('IEA-MethaneAbatement'!$N:$N,'IEA-MethaneAbatement'!$O:$O,"&lt;"&amp;$B63,'IEA-MethaneAbatement'!$O:$O,"&gt;="&amp;$A63,'IEA-MethaneAbatement'!$M:$M,$C$1,'IEA-MethaneAbatement'!$B:$B,'Country Selector'!$A$2)+VLOOKUP($D$1,'Multipliers and Adjustments'!$A$70:$I$86,TRUNC(COLUMN(S$2)/5)+2,FALSE)*SUMIFS('IEA-MethaneAbatement'!$N:$N,'IEA-MethaneAbatement'!$O:$O,"&lt;"&amp;$B63,'IEA-MethaneAbatement'!$O:$O,"&gt;="&amp;$A63,'IEA-MethaneAbatement'!$M:$M,$D$1,'IEA-MethaneAbatement'!$B:$B,'Country Selector'!$A$2)))*(1+INDEX('EPA to IEA Scaling'!$F$8:$AO$8,,MATCH(S$2,'EPA to IEA Scaling'!$F$1:$AO$1,0)))</f>
        <v>0</v>
      </c>
      <c r="T63" cm="1">
        <f t="array" ref="T63">((VLOOKUP($B$1,'Multipliers and Adjustments'!$A$70:$I$86,TRUNC(COLUMN(T$2)/5)+2,FALSE)*SUMIFS('IEA-MethaneAbatement'!$N:$N,'IEA-MethaneAbatement'!$O:$O,"&lt;"&amp;$B63,'IEA-MethaneAbatement'!$O:$O,"&gt;="&amp;$A63,'IEA-MethaneAbatement'!$M:$M,$B$1,'IEA-MethaneAbatement'!$B:$B,'Country Selector'!$A$2)+VLOOKUP($C$1,'Multipliers and Adjustments'!$A$70:$I$86,TRUNC(COLUMN(T$2)/5)+2,FALSE)*SUMIFS('IEA-MethaneAbatement'!$N:$N,'IEA-MethaneAbatement'!$O:$O,"&lt;"&amp;$B63,'IEA-MethaneAbatement'!$O:$O,"&gt;="&amp;$A63,'IEA-MethaneAbatement'!$M:$M,$C$1,'IEA-MethaneAbatement'!$B:$B,'Country Selector'!$A$2)+VLOOKUP($D$1,'Multipliers and Adjustments'!$A$70:$I$86,TRUNC(COLUMN(T$2)/5)+2,FALSE)*SUMIFS('IEA-MethaneAbatement'!$N:$N,'IEA-MethaneAbatement'!$O:$O,"&lt;"&amp;$B63,'IEA-MethaneAbatement'!$O:$O,"&gt;="&amp;$A63,'IEA-MethaneAbatement'!$M:$M,$D$1,'IEA-MethaneAbatement'!$B:$B,'Country Selector'!$A$2)))*(1+INDEX('EPA to IEA Scaling'!$F$8:$AO$8,,MATCH(T$2,'EPA to IEA Scaling'!$F$1:$AO$1,0)))</f>
        <v>0</v>
      </c>
      <c r="U63" cm="1">
        <f t="array" ref="U63">((VLOOKUP($B$1,'Multipliers and Adjustments'!$A$70:$I$86,TRUNC(COLUMN(U$2)/5)+2,FALSE)*SUMIFS('IEA-MethaneAbatement'!$N:$N,'IEA-MethaneAbatement'!$O:$O,"&lt;"&amp;$B63,'IEA-MethaneAbatement'!$O:$O,"&gt;="&amp;$A63,'IEA-MethaneAbatement'!$M:$M,$B$1,'IEA-MethaneAbatement'!$B:$B,'Country Selector'!$A$2)+VLOOKUP($C$1,'Multipliers and Adjustments'!$A$70:$I$86,TRUNC(COLUMN(U$2)/5)+2,FALSE)*SUMIFS('IEA-MethaneAbatement'!$N:$N,'IEA-MethaneAbatement'!$O:$O,"&lt;"&amp;$B63,'IEA-MethaneAbatement'!$O:$O,"&gt;="&amp;$A63,'IEA-MethaneAbatement'!$M:$M,$C$1,'IEA-MethaneAbatement'!$B:$B,'Country Selector'!$A$2)+VLOOKUP($D$1,'Multipliers and Adjustments'!$A$70:$I$86,TRUNC(COLUMN(U$2)/5)+2,FALSE)*SUMIFS('IEA-MethaneAbatement'!$N:$N,'IEA-MethaneAbatement'!$O:$O,"&lt;"&amp;$B63,'IEA-MethaneAbatement'!$O:$O,"&gt;="&amp;$A63,'IEA-MethaneAbatement'!$M:$M,$D$1,'IEA-MethaneAbatement'!$B:$B,'Country Selector'!$A$2)))*(1+INDEX('EPA to IEA Scaling'!$F$8:$AO$8,,MATCH(U$2,'EPA to IEA Scaling'!$F$1:$AO$1,0)))</f>
        <v>0</v>
      </c>
      <c r="V63" cm="1">
        <f t="array" ref="V63">((VLOOKUP($B$1,'Multipliers and Adjustments'!$A$70:$I$86,TRUNC(COLUMN(V$2)/5)+2,FALSE)*SUMIFS('IEA-MethaneAbatement'!$N:$N,'IEA-MethaneAbatement'!$O:$O,"&lt;"&amp;$B63,'IEA-MethaneAbatement'!$O:$O,"&gt;="&amp;$A63,'IEA-MethaneAbatement'!$M:$M,$B$1,'IEA-MethaneAbatement'!$B:$B,'Country Selector'!$A$2)+VLOOKUP($C$1,'Multipliers and Adjustments'!$A$70:$I$86,TRUNC(COLUMN(V$2)/5)+2,FALSE)*SUMIFS('IEA-MethaneAbatement'!$N:$N,'IEA-MethaneAbatement'!$O:$O,"&lt;"&amp;$B63,'IEA-MethaneAbatement'!$O:$O,"&gt;="&amp;$A63,'IEA-MethaneAbatement'!$M:$M,$C$1,'IEA-MethaneAbatement'!$B:$B,'Country Selector'!$A$2)+VLOOKUP($D$1,'Multipliers and Adjustments'!$A$70:$I$86,TRUNC(COLUMN(V$2)/5)+2,FALSE)*SUMIFS('IEA-MethaneAbatement'!$N:$N,'IEA-MethaneAbatement'!$O:$O,"&lt;"&amp;$B63,'IEA-MethaneAbatement'!$O:$O,"&gt;="&amp;$A63,'IEA-MethaneAbatement'!$M:$M,$D$1,'IEA-MethaneAbatement'!$B:$B,'Country Selector'!$A$2)))*(1+INDEX('EPA to IEA Scaling'!$F$8:$AO$8,,MATCH(V$2,'EPA to IEA Scaling'!$F$1:$AO$1,0)))</f>
        <v>0</v>
      </c>
      <c r="W63" s="31" cm="1">
        <f t="array" ref="W63">((VLOOKUP($B$1,'Multipliers and Adjustments'!$A$70:$I$86,TRUNC(COLUMN(W$2)/5)+2,FALSE)*SUMIFS('IEA-MethaneAbatement'!$N:$N,'IEA-MethaneAbatement'!$O:$O,"&lt;"&amp;$B63,'IEA-MethaneAbatement'!$O:$O,"&gt;="&amp;$A63,'IEA-MethaneAbatement'!$M:$M,$B$1,'IEA-MethaneAbatement'!$B:$B,'Country Selector'!$A$2)+VLOOKUP($C$1,'Multipliers and Adjustments'!$A$70:$I$86,TRUNC(COLUMN(W$2)/5)+2,FALSE)*SUMIFS('IEA-MethaneAbatement'!$N:$N,'IEA-MethaneAbatement'!$O:$O,"&lt;"&amp;$B63,'IEA-MethaneAbatement'!$O:$O,"&gt;="&amp;$A63,'IEA-MethaneAbatement'!$M:$M,$C$1,'IEA-MethaneAbatement'!$B:$B,'Country Selector'!$A$2)+VLOOKUP($D$1,'Multipliers and Adjustments'!$A$70:$I$86,TRUNC(COLUMN(W$2)/5)+2,FALSE)*SUMIFS('IEA-MethaneAbatement'!$N:$N,'IEA-MethaneAbatement'!$O:$O,"&lt;"&amp;$B63,'IEA-MethaneAbatement'!$O:$O,"&gt;="&amp;$A63,'IEA-MethaneAbatement'!$M:$M,$D$1,'IEA-MethaneAbatement'!$B:$B,'Country Selector'!$A$2)))*(1+INDEX('EPA to IEA Scaling'!$F$8:$AO$8,,MATCH(W$2,'EPA to IEA Scaling'!$F$1:$AO$1,0)))</f>
        <v>0</v>
      </c>
      <c r="X63" cm="1">
        <f t="array" ref="X63">((VLOOKUP($B$1,'Multipliers and Adjustments'!$A$70:$I$86,TRUNC(COLUMN(X$2)/5)+2,FALSE)*SUMIFS('IEA-MethaneAbatement'!$N:$N,'IEA-MethaneAbatement'!$O:$O,"&lt;"&amp;$B63,'IEA-MethaneAbatement'!$O:$O,"&gt;="&amp;$A63,'IEA-MethaneAbatement'!$M:$M,$B$1,'IEA-MethaneAbatement'!$B:$B,'Country Selector'!$A$2)+VLOOKUP($C$1,'Multipliers and Adjustments'!$A$70:$I$86,TRUNC(COLUMN(X$2)/5)+2,FALSE)*SUMIFS('IEA-MethaneAbatement'!$N:$N,'IEA-MethaneAbatement'!$O:$O,"&lt;"&amp;$B63,'IEA-MethaneAbatement'!$O:$O,"&gt;="&amp;$A63,'IEA-MethaneAbatement'!$M:$M,$C$1,'IEA-MethaneAbatement'!$B:$B,'Country Selector'!$A$2)+VLOOKUP($D$1,'Multipliers and Adjustments'!$A$70:$I$86,TRUNC(COLUMN(X$2)/5)+2,FALSE)*SUMIFS('IEA-MethaneAbatement'!$N:$N,'IEA-MethaneAbatement'!$O:$O,"&lt;"&amp;$B63,'IEA-MethaneAbatement'!$O:$O,"&gt;="&amp;$A63,'IEA-MethaneAbatement'!$M:$M,$D$1,'IEA-MethaneAbatement'!$B:$B,'Country Selector'!$A$2)))*(1+INDEX('EPA to IEA Scaling'!$F$8:$AO$8,,MATCH(X$2,'EPA to IEA Scaling'!$F$1:$AO$1,0)))</f>
        <v>0</v>
      </c>
      <c r="Y63" cm="1">
        <f t="array" ref="Y63">((VLOOKUP($B$1,'Multipliers and Adjustments'!$A$70:$I$86,TRUNC(COLUMN(Y$2)/5)+2,FALSE)*SUMIFS('IEA-MethaneAbatement'!$N:$N,'IEA-MethaneAbatement'!$O:$O,"&lt;"&amp;$B63,'IEA-MethaneAbatement'!$O:$O,"&gt;="&amp;$A63,'IEA-MethaneAbatement'!$M:$M,$B$1,'IEA-MethaneAbatement'!$B:$B,'Country Selector'!$A$2)+VLOOKUP($C$1,'Multipliers and Adjustments'!$A$70:$I$86,TRUNC(COLUMN(Y$2)/5)+2,FALSE)*SUMIFS('IEA-MethaneAbatement'!$N:$N,'IEA-MethaneAbatement'!$O:$O,"&lt;"&amp;$B63,'IEA-MethaneAbatement'!$O:$O,"&gt;="&amp;$A63,'IEA-MethaneAbatement'!$M:$M,$C$1,'IEA-MethaneAbatement'!$B:$B,'Country Selector'!$A$2)+VLOOKUP($D$1,'Multipliers and Adjustments'!$A$70:$I$86,TRUNC(COLUMN(Y$2)/5)+2,FALSE)*SUMIFS('IEA-MethaneAbatement'!$N:$N,'IEA-MethaneAbatement'!$O:$O,"&lt;"&amp;$B63,'IEA-MethaneAbatement'!$O:$O,"&gt;="&amp;$A63,'IEA-MethaneAbatement'!$M:$M,$D$1,'IEA-MethaneAbatement'!$B:$B,'Country Selector'!$A$2)))*(1+INDEX('EPA to IEA Scaling'!$F$8:$AO$8,,MATCH(Y$2,'EPA to IEA Scaling'!$F$1:$AO$1,0)))</f>
        <v>0</v>
      </c>
      <c r="Z63" cm="1">
        <f t="array" ref="Z63">((VLOOKUP($B$1,'Multipliers and Adjustments'!$A$70:$I$86,TRUNC(COLUMN(Z$2)/5)+2,FALSE)*SUMIFS('IEA-MethaneAbatement'!$N:$N,'IEA-MethaneAbatement'!$O:$O,"&lt;"&amp;$B63,'IEA-MethaneAbatement'!$O:$O,"&gt;="&amp;$A63,'IEA-MethaneAbatement'!$M:$M,$B$1,'IEA-MethaneAbatement'!$B:$B,'Country Selector'!$A$2)+VLOOKUP($C$1,'Multipliers and Adjustments'!$A$70:$I$86,TRUNC(COLUMN(Z$2)/5)+2,FALSE)*SUMIFS('IEA-MethaneAbatement'!$N:$N,'IEA-MethaneAbatement'!$O:$O,"&lt;"&amp;$B63,'IEA-MethaneAbatement'!$O:$O,"&gt;="&amp;$A63,'IEA-MethaneAbatement'!$M:$M,$C$1,'IEA-MethaneAbatement'!$B:$B,'Country Selector'!$A$2)+VLOOKUP($D$1,'Multipliers and Adjustments'!$A$70:$I$86,TRUNC(COLUMN(Z$2)/5)+2,FALSE)*SUMIFS('IEA-MethaneAbatement'!$N:$N,'IEA-MethaneAbatement'!$O:$O,"&lt;"&amp;$B63,'IEA-MethaneAbatement'!$O:$O,"&gt;="&amp;$A63,'IEA-MethaneAbatement'!$M:$M,$D$1,'IEA-MethaneAbatement'!$B:$B,'Country Selector'!$A$2)))*(1+INDEX('EPA to IEA Scaling'!$F$8:$AO$8,,MATCH(Z$2,'EPA to IEA Scaling'!$F$1:$AO$1,0)))</f>
        <v>0</v>
      </c>
      <c r="AA63" cm="1">
        <f t="array" ref="AA63">((VLOOKUP($B$1,'Multipliers and Adjustments'!$A$70:$I$86,TRUNC(COLUMN(AA$2)/5)+2,FALSE)*SUMIFS('IEA-MethaneAbatement'!$N:$N,'IEA-MethaneAbatement'!$O:$O,"&lt;"&amp;$B63,'IEA-MethaneAbatement'!$O:$O,"&gt;="&amp;$A63,'IEA-MethaneAbatement'!$M:$M,$B$1,'IEA-MethaneAbatement'!$B:$B,'Country Selector'!$A$2)+VLOOKUP($C$1,'Multipliers and Adjustments'!$A$70:$I$86,TRUNC(COLUMN(AA$2)/5)+2,FALSE)*SUMIFS('IEA-MethaneAbatement'!$N:$N,'IEA-MethaneAbatement'!$O:$O,"&lt;"&amp;$B63,'IEA-MethaneAbatement'!$O:$O,"&gt;="&amp;$A63,'IEA-MethaneAbatement'!$M:$M,$C$1,'IEA-MethaneAbatement'!$B:$B,'Country Selector'!$A$2)+VLOOKUP($D$1,'Multipliers and Adjustments'!$A$70:$I$86,TRUNC(COLUMN(AA$2)/5)+2,FALSE)*SUMIFS('IEA-MethaneAbatement'!$N:$N,'IEA-MethaneAbatement'!$O:$O,"&lt;"&amp;$B63,'IEA-MethaneAbatement'!$O:$O,"&gt;="&amp;$A63,'IEA-MethaneAbatement'!$M:$M,$D$1,'IEA-MethaneAbatement'!$B:$B,'Country Selector'!$A$2)))*(1+INDEX('EPA to IEA Scaling'!$F$8:$AO$8,,MATCH(AA$2,'EPA to IEA Scaling'!$F$1:$AO$1,0)))</f>
        <v>0</v>
      </c>
      <c r="AB63" s="31" cm="1">
        <f t="array" ref="AB63">((VLOOKUP($B$1,'Multipliers and Adjustments'!$A$70:$I$86,TRUNC(COLUMN(AB$2)/5)+2,FALSE)*SUMIFS('IEA-MethaneAbatement'!$N:$N,'IEA-MethaneAbatement'!$O:$O,"&lt;"&amp;$B63,'IEA-MethaneAbatement'!$O:$O,"&gt;="&amp;$A63,'IEA-MethaneAbatement'!$M:$M,$B$1,'IEA-MethaneAbatement'!$B:$B,'Country Selector'!$A$2)+VLOOKUP($C$1,'Multipliers and Adjustments'!$A$70:$I$86,TRUNC(COLUMN(AB$2)/5)+2,FALSE)*SUMIFS('IEA-MethaneAbatement'!$N:$N,'IEA-MethaneAbatement'!$O:$O,"&lt;"&amp;$B63,'IEA-MethaneAbatement'!$O:$O,"&gt;="&amp;$A63,'IEA-MethaneAbatement'!$M:$M,$C$1,'IEA-MethaneAbatement'!$B:$B,'Country Selector'!$A$2)+VLOOKUP($D$1,'Multipliers and Adjustments'!$A$70:$I$86,TRUNC(COLUMN(AB$2)/5)+2,FALSE)*SUMIFS('IEA-MethaneAbatement'!$N:$N,'IEA-MethaneAbatement'!$O:$O,"&lt;"&amp;$B63,'IEA-MethaneAbatement'!$O:$O,"&gt;="&amp;$A63,'IEA-MethaneAbatement'!$M:$M,$D$1,'IEA-MethaneAbatement'!$B:$B,'Country Selector'!$A$2)))*(1+INDEX('EPA to IEA Scaling'!$F$8:$AO$8,,MATCH(AB$2,'EPA to IEA Scaling'!$F$1:$AO$1,0)))</f>
        <v>0</v>
      </c>
      <c r="AC63" cm="1">
        <f t="array" ref="AC63">((VLOOKUP($B$1,'Multipliers and Adjustments'!$A$70:$I$86,TRUNC(COLUMN(AC$2)/5)+2,FALSE)*SUMIFS('IEA-MethaneAbatement'!$N:$N,'IEA-MethaneAbatement'!$O:$O,"&lt;"&amp;$B63,'IEA-MethaneAbatement'!$O:$O,"&gt;="&amp;$A63,'IEA-MethaneAbatement'!$M:$M,$B$1,'IEA-MethaneAbatement'!$B:$B,'Country Selector'!$A$2)+VLOOKUP($C$1,'Multipliers and Adjustments'!$A$70:$I$86,TRUNC(COLUMN(AC$2)/5)+2,FALSE)*SUMIFS('IEA-MethaneAbatement'!$N:$N,'IEA-MethaneAbatement'!$O:$O,"&lt;"&amp;$B63,'IEA-MethaneAbatement'!$O:$O,"&gt;="&amp;$A63,'IEA-MethaneAbatement'!$M:$M,$C$1,'IEA-MethaneAbatement'!$B:$B,'Country Selector'!$A$2)+VLOOKUP($D$1,'Multipliers and Adjustments'!$A$70:$I$86,TRUNC(COLUMN(AC$2)/5)+2,FALSE)*SUMIFS('IEA-MethaneAbatement'!$N:$N,'IEA-MethaneAbatement'!$O:$O,"&lt;"&amp;$B63,'IEA-MethaneAbatement'!$O:$O,"&gt;="&amp;$A63,'IEA-MethaneAbatement'!$M:$M,$D$1,'IEA-MethaneAbatement'!$B:$B,'Country Selector'!$A$2)))*(1+INDEX('EPA to IEA Scaling'!$F$8:$AO$8,,MATCH(AC$2,'EPA to IEA Scaling'!$F$1:$AO$1,0)))</f>
        <v>0</v>
      </c>
      <c r="AD63" cm="1">
        <f t="array" ref="AD63">((VLOOKUP($B$1,'Multipliers and Adjustments'!$A$70:$I$86,TRUNC(COLUMN(AD$2)/5)+2,FALSE)*SUMIFS('IEA-MethaneAbatement'!$N:$N,'IEA-MethaneAbatement'!$O:$O,"&lt;"&amp;$B63,'IEA-MethaneAbatement'!$O:$O,"&gt;="&amp;$A63,'IEA-MethaneAbatement'!$M:$M,$B$1,'IEA-MethaneAbatement'!$B:$B,'Country Selector'!$A$2)+VLOOKUP($C$1,'Multipliers and Adjustments'!$A$70:$I$86,TRUNC(COLUMN(AD$2)/5)+2,FALSE)*SUMIFS('IEA-MethaneAbatement'!$N:$N,'IEA-MethaneAbatement'!$O:$O,"&lt;"&amp;$B63,'IEA-MethaneAbatement'!$O:$O,"&gt;="&amp;$A63,'IEA-MethaneAbatement'!$M:$M,$C$1,'IEA-MethaneAbatement'!$B:$B,'Country Selector'!$A$2)+VLOOKUP($D$1,'Multipliers and Adjustments'!$A$70:$I$86,TRUNC(COLUMN(AD$2)/5)+2,FALSE)*SUMIFS('IEA-MethaneAbatement'!$N:$N,'IEA-MethaneAbatement'!$O:$O,"&lt;"&amp;$B63,'IEA-MethaneAbatement'!$O:$O,"&gt;="&amp;$A63,'IEA-MethaneAbatement'!$M:$M,$D$1,'IEA-MethaneAbatement'!$B:$B,'Country Selector'!$A$2)))*(1+INDEX('EPA to IEA Scaling'!$F$8:$AO$8,,MATCH(AD$2,'EPA to IEA Scaling'!$F$1:$AO$1,0)))</f>
        <v>0</v>
      </c>
      <c r="AE63" cm="1">
        <f t="array" ref="AE63">((VLOOKUP($B$1,'Multipliers and Adjustments'!$A$70:$I$86,TRUNC(COLUMN(AE$2)/5)+2,FALSE)*SUMIFS('IEA-MethaneAbatement'!$N:$N,'IEA-MethaneAbatement'!$O:$O,"&lt;"&amp;$B63,'IEA-MethaneAbatement'!$O:$O,"&gt;="&amp;$A63,'IEA-MethaneAbatement'!$M:$M,$B$1,'IEA-MethaneAbatement'!$B:$B,'Country Selector'!$A$2)+VLOOKUP($C$1,'Multipliers and Adjustments'!$A$70:$I$86,TRUNC(COLUMN(AE$2)/5)+2,FALSE)*SUMIFS('IEA-MethaneAbatement'!$N:$N,'IEA-MethaneAbatement'!$O:$O,"&lt;"&amp;$B63,'IEA-MethaneAbatement'!$O:$O,"&gt;="&amp;$A63,'IEA-MethaneAbatement'!$M:$M,$C$1,'IEA-MethaneAbatement'!$B:$B,'Country Selector'!$A$2)+VLOOKUP($D$1,'Multipliers and Adjustments'!$A$70:$I$86,TRUNC(COLUMN(AE$2)/5)+2,FALSE)*SUMIFS('IEA-MethaneAbatement'!$N:$N,'IEA-MethaneAbatement'!$O:$O,"&lt;"&amp;$B63,'IEA-MethaneAbatement'!$O:$O,"&gt;="&amp;$A63,'IEA-MethaneAbatement'!$M:$M,$D$1,'IEA-MethaneAbatement'!$B:$B,'Country Selector'!$A$2)))*(1+INDEX('EPA to IEA Scaling'!$F$8:$AO$8,,MATCH(AE$2,'EPA to IEA Scaling'!$F$1:$AO$1,0)))</f>
        <v>0</v>
      </c>
      <c r="AF63" cm="1">
        <f t="array" ref="AF63">((VLOOKUP($B$1,'Multipliers and Adjustments'!$A$70:$I$86,TRUNC(COLUMN(AF$2)/5)+2,FALSE)*SUMIFS('IEA-MethaneAbatement'!$N:$N,'IEA-MethaneAbatement'!$O:$O,"&lt;"&amp;$B63,'IEA-MethaneAbatement'!$O:$O,"&gt;="&amp;$A63,'IEA-MethaneAbatement'!$M:$M,$B$1,'IEA-MethaneAbatement'!$B:$B,'Country Selector'!$A$2)+VLOOKUP($C$1,'Multipliers and Adjustments'!$A$70:$I$86,TRUNC(COLUMN(AF$2)/5)+2,FALSE)*SUMIFS('IEA-MethaneAbatement'!$N:$N,'IEA-MethaneAbatement'!$O:$O,"&lt;"&amp;$B63,'IEA-MethaneAbatement'!$O:$O,"&gt;="&amp;$A63,'IEA-MethaneAbatement'!$M:$M,$C$1,'IEA-MethaneAbatement'!$B:$B,'Country Selector'!$A$2)+VLOOKUP($D$1,'Multipliers and Adjustments'!$A$70:$I$86,TRUNC(COLUMN(AF$2)/5)+2,FALSE)*SUMIFS('IEA-MethaneAbatement'!$N:$N,'IEA-MethaneAbatement'!$O:$O,"&lt;"&amp;$B63,'IEA-MethaneAbatement'!$O:$O,"&gt;="&amp;$A63,'IEA-MethaneAbatement'!$M:$M,$D$1,'IEA-MethaneAbatement'!$B:$B,'Country Selector'!$A$2)))*(1+INDEX('EPA to IEA Scaling'!$F$8:$AO$8,,MATCH(AF$2,'EPA to IEA Scaling'!$F$1:$AO$1,0)))</f>
        <v>0</v>
      </c>
      <c r="AG63" s="31" cm="1">
        <f t="array" ref="AG63">((VLOOKUP($B$1,'Multipliers and Adjustments'!$A$70:$I$86,TRUNC(COLUMN(AG$2)/5)+2,FALSE)*SUMIFS('IEA-MethaneAbatement'!$N:$N,'IEA-MethaneAbatement'!$O:$O,"&lt;"&amp;$B63,'IEA-MethaneAbatement'!$O:$O,"&gt;="&amp;$A63,'IEA-MethaneAbatement'!$M:$M,$B$1,'IEA-MethaneAbatement'!$B:$B,'Country Selector'!$A$2)+VLOOKUP($C$1,'Multipliers and Adjustments'!$A$70:$I$86,TRUNC(COLUMN(AG$2)/5)+2,FALSE)*SUMIFS('IEA-MethaneAbatement'!$N:$N,'IEA-MethaneAbatement'!$O:$O,"&lt;"&amp;$B63,'IEA-MethaneAbatement'!$O:$O,"&gt;="&amp;$A63,'IEA-MethaneAbatement'!$M:$M,$C$1,'IEA-MethaneAbatement'!$B:$B,'Country Selector'!$A$2)+VLOOKUP($D$1,'Multipliers and Adjustments'!$A$70:$I$86,TRUNC(COLUMN(AG$2)/5)+2,FALSE)*SUMIFS('IEA-MethaneAbatement'!$N:$N,'IEA-MethaneAbatement'!$O:$O,"&lt;"&amp;$B63,'IEA-MethaneAbatement'!$O:$O,"&gt;="&amp;$A63,'IEA-MethaneAbatement'!$M:$M,$D$1,'IEA-MethaneAbatement'!$B:$B,'Country Selector'!$A$2)))*(1+INDEX('EPA to IEA Scaling'!$F$8:$AO$8,,MATCH(AG$2,'EPA to IEA Scaling'!$F$1:$AO$1,0)))</f>
        <v>0</v>
      </c>
      <c r="AH63" cm="1">
        <f t="array" ref="AH63">((VLOOKUP($B$1,'Multipliers and Adjustments'!$A$70:$I$86,TRUNC(COLUMN(AH$2)/5)+2,FALSE)*SUMIFS('IEA-MethaneAbatement'!$N:$N,'IEA-MethaneAbatement'!$O:$O,"&lt;"&amp;$B63,'IEA-MethaneAbatement'!$O:$O,"&gt;="&amp;$A63,'IEA-MethaneAbatement'!$M:$M,$B$1,'IEA-MethaneAbatement'!$B:$B,'Country Selector'!$A$2)+VLOOKUP($C$1,'Multipliers and Adjustments'!$A$70:$I$86,TRUNC(COLUMN(AH$2)/5)+2,FALSE)*SUMIFS('IEA-MethaneAbatement'!$N:$N,'IEA-MethaneAbatement'!$O:$O,"&lt;"&amp;$B63,'IEA-MethaneAbatement'!$O:$O,"&gt;="&amp;$A63,'IEA-MethaneAbatement'!$M:$M,$C$1,'IEA-MethaneAbatement'!$B:$B,'Country Selector'!$A$2)+VLOOKUP($D$1,'Multipliers and Adjustments'!$A$70:$I$86,TRUNC(COLUMN(AH$2)/5)+2,FALSE)*SUMIFS('IEA-MethaneAbatement'!$N:$N,'IEA-MethaneAbatement'!$O:$O,"&lt;"&amp;$B63,'IEA-MethaneAbatement'!$O:$O,"&gt;="&amp;$A63,'IEA-MethaneAbatement'!$M:$M,$D$1,'IEA-MethaneAbatement'!$B:$B,'Country Selector'!$A$2)))*(1+INDEX('EPA to IEA Scaling'!$F$8:$AO$8,,MATCH(AH$2,'EPA to IEA Scaling'!$F$1:$AO$1,0)))</f>
        <v>0</v>
      </c>
      <c r="AI63" cm="1">
        <f t="array" ref="AI63">((VLOOKUP($B$1,'Multipliers and Adjustments'!$A$70:$I$86,TRUNC(COLUMN(AI$2)/5)+2,FALSE)*SUMIFS('IEA-MethaneAbatement'!$N:$N,'IEA-MethaneAbatement'!$O:$O,"&lt;"&amp;$B63,'IEA-MethaneAbatement'!$O:$O,"&gt;="&amp;$A63,'IEA-MethaneAbatement'!$M:$M,$B$1,'IEA-MethaneAbatement'!$B:$B,'Country Selector'!$A$2)+VLOOKUP($C$1,'Multipliers and Adjustments'!$A$70:$I$86,TRUNC(COLUMN(AI$2)/5)+2,FALSE)*SUMIFS('IEA-MethaneAbatement'!$N:$N,'IEA-MethaneAbatement'!$O:$O,"&lt;"&amp;$B63,'IEA-MethaneAbatement'!$O:$O,"&gt;="&amp;$A63,'IEA-MethaneAbatement'!$M:$M,$C$1,'IEA-MethaneAbatement'!$B:$B,'Country Selector'!$A$2)+VLOOKUP($D$1,'Multipliers and Adjustments'!$A$70:$I$86,TRUNC(COLUMN(AI$2)/5)+2,FALSE)*SUMIFS('IEA-MethaneAbatement'!$N:$N,'IEA-MethaneAbatement'!$O:$O,"&lt;"&amp;$B63,'IEA-MethaneAbatement'!$O:$O,"&gt;="&amp;$A63,'IEA-MethaneAbatement'!$M:$M,$D$1,'IEA-MethaneAbatement'!$B:$B,'Country Selector'!$A$2)))*(1+INDEX('EPA to IEA Scaling'!$F$8:$AO$8,,MATCH(AI$2,'EPA to IEA Scaling'!$F$1:$AO$1,0)))</f>
        <v>0</v>
      </c>
      <c r="AJ63" cm="1">
        <f t="array" ref="AJ63">((VLOOKUP($B$1,'Multipliers and Adjustments'!$A$70:$I$86,TRUNC(COLUMN(AJ$2)/5)+2,FALSE)*SUMIFS('IEA-MethaneAbatement'!$N:$N,'IEA-MethaneAbatement'!$O:$O,"&lt;"&amp;$B63,'IEA-MethaneAbatement'!$O:$O,"&gt;="&amp;$A63,'IEA-MethaneAbatement'!$M:$M,$B$1,'IEA-MethaneAbatement'!$B:$B,'Country Selector'!$A$2)+VLOOKUP($C$1,'Multipliers and Adjustments'!$A$70:$I$86,TRUNC(COLUMN(AJ$2)/5)+2,FALSE)*SUMIFS('IEA-MethaneAbatement'!$N:$N,'IEA-MethaneAbatement'!$O:$O,"&lt;"&amp;$B63,'IEA-MethaneAbatement'!$O:$O,"&gt;="&amp;$A63,'IEA-MethaneAbatement'!$M:$M,$C$1,'IEA-MethaneAbatement'!$B:$B,'Country Selector'!$A$2)+VLOOKUP($D$1,'Multipliers and Adjustments'!$A$70:$I$86,TRUNC(COLUMN(AJ$2)/5)+2,FALSE)*SUMIFS('IEA-MethaneAbatement'!$N:$N,'IEA-MethaneAbatement'!$O:$O,"&lt;"&amp;$B63,'IEA-MethaneAbatement'!$O:$O,"&gt;="&amp;$A63,'IEA-MethaneAbatement'!$M:$M,$D$1,'IEA-MethaneAbatement'!$B:$B,'Country Selector'!$A$2)))*(1+INDEX('EPA to IEA Scaling'!$F$8:$AO$8,,MATCH(AJ$2,'EPA to IEA Scaling'!$F$1:$AO$1,0)))</f>
        <v>0</v>
      </c>
      <c r="AK63" cm="1">
        <f t="array" ref="AK63">((VLOOKUP($B$1,'Multipliers and Adjustments'!$A$70:$I$86,TRUNC(COLUMN(AK$2)/5)+2,FALSE)*SUMIFS('IEA-MethaneAbatement'!$N:$N,'IEA-MethaneAbatement'!$O:$O,"&lt;"&amp;$B63,'IEA-MethaneAbatement'!$O:$O,"&gt;="&amp;$A63,'IEA-MethaneAbatement'!$M:$M,$B$1,'IEA-MethaneAbatement'!$B:$B,'Country Selector'!$A$2)+VLOOKUP($C$1,'Multipliers and Adjustments'!$A$70:$I$86,TRUNC(COLUMN(AK$2)/5)+2,FALSE)*SUMIFS('IEA-MethaneAbatement'!$N:$N,'IEA-MethaneAbatement'!$O:$O,"&lt;"&amp;$B63,'IEA-MethaneAbatement'!$O:$O,"&gt;="&amp;$A63,'IEA-MethaneAbatement'!$M:$M,$C$1,'IEA-MethaneAbatement'!$B:$B,'Country Selector'!$A$2)+VLOOKUP($D$1,'Multipliers and Adjustments'!$A$70:$I$86,TRUNC(COLUMN(AK$2)/5)+2,FALSE)*SUMIFS('IEA-MethaneAbatement'!$N:$N,'IEA-MethaneAbatement'!$O:$O,"&lt;"&amp;$B63,'IEA-MethaneAbatement'!$O:$O,"&gt;="&amp;$A63,'IEA-MethaneAbatement'!$M:$M,$D$1,'IEA-MethaneAbatement'!$B:$B,'Country Selector'!$A$2)))*(1+INDEX('EPA to IEA Scaling'!$F$8:$AO$8,,MATCH(AK$2,'EPA to IEA Scaling'!$F$1:$AO$1,0)))</f>
        <v>0</v>
      </c>
      <c r="AL63" s="31" cm="1">
        <f t="array" ref="AL63">((VLOOKUP($B$1,'Multipliers and Adjustments'!$A$70:$I$86,TRUNC(COLUMN(AL$2)/5)+2,FALSE)*SUMIFS('IEA-MethaneAbatement'!$N:$N,'IEA-MethaneAbatement'!$O:$O,"&lt;"&amp;$B63,'IEA-MethaneAbatement'!$O:$O,"&gt;="&amp;$A63,'IEA-MethaneAbatement'!$M:$M,$B$1,'IEA-MethaneAbatement'!$B:$B,'Country Selector'!$A$2)+VLOOKUP($C$1,'Multipliers and Adjustments'!$A$70:$I$86,TRUNC(COLUMN(AL$2)/5)+2,FALSE)*SUMIFS('IEA-MethaneAbatement'!$N:$N,'IEA-MethaneAbatement'!$O:$O,"&lt;"&amp;$B63,'IEA-MethaneAbatement'!$O:$O,"&gt;="&amp;$A63,'IEA-MethaneAbatement'!$M:$M,$C$1,'IEA-MethaneAbatement'!$B:$B,'Country Selector'!$A$2)+VLOOKUP($D$1,'Multipliers and Adjustments'!$A$70:$I$86,TRUNC(COLUMN(AL$2)/5)+2,FALSE)*SUMIFS('IEA-MethaneAbatement'!$N:$N,'IEA-MethaneAbatement'!$O:$O,"&lt;"&amp;$B63,'IEA-MethaneAbatement'!$O:$O,"&gt;="&amp;$A63,'IEA-MethaneAbatement'!$M:$M,$D$1,'IEA-MethaneAbatement'!$B:$B,'Country Selector'!$A$2)))*(1+INDEX('EPA to IEA Scaling'!$F$8:$AO$8,,MATCH(AL$2,'EPA to IEA Scaling'!$F$1:$AO$1,0)))</f>
        <v>0</v>
      </c>
    </row>
    <row r="64" spans="1:38" x14ac:dyDescent="0.45">
      <c r="A64" s="12">
        <f t="shared" si="1"/>
        <v>1050</v>
      </c>
      <c r="B64" s="11">
        <f t="shared" si="0"/>
        <v>1100</v>
      </c>
      <c r="C64" s="31" cm="1">
        <f t="array" ref="C64">((VLOOKUP($B$1,'Multipliers and Adjustments'!$A$70:$I$86,TRUNC(COLUMN(C$2)/5)+2,FALSE)*SUMIFS('IEA-MethaneAbatement'!$N:$N,'IEA-MethaneAbatement'!$O:$O,"&lt;"&amp;$B64,'IEA-MethaneAbatement'!$O:$O,"&gt;="&amp;$A64,'IEA-MethaneAbatement'!$M:$M,$B$1,'IEA-MethaneAbatement'!$B:$B,'Country Selector'!$A$2)+VLOOKUP($C$1,'Multipliers and Adjustments'!$A$70:$I$86,TRUNC(COLUMN(C$2)/5)+2,FALSE)*SUMIFS('IEA-MethaneAbatement'!$N:$N,'IEA-MethaneAbatement'!$O:$O,"&lt;"&amp;$B64,'IEA-MethaneAbatement'!$O:$O,"&gt;="&amp;$A64,'IEA-MethaneAbatement'!$M:$M,$C$1,'IEA-MethaneAbatement'!$B:$B,'Country Selector'!$A$2)+VLOOKUP($D$1,'Multipliers and Adjustments'!$A$70:$I$86,TRUNC(COLUMN(C$2)/5)+2,FALSE)*SUMIFS('IEA-MethaneAbatement'!$N:$N,'IEA-MethaneAbatement'!$O:$O,"&lt;"&amp;$B64,'IEA-MethaneAbatement'!$O:$O,"&gt;="&amp;$A64,'IEA-MethaneAbatement'!$M:$M,$D$1,'IEA-MethaneAbatement'!$B:$B,'Country Selector'!$A$2)))*(1+INDEX('EPA to IEA Scaling'!$F$8:$AO$8,,MATCH(C$2,'EPA to IEA Scaling'!$F$1:$AO$1,0)))</f>
        <v>0</v>
      </c>
      <c r="D64" cm="1">
        <f t="array" ref="D64">((VLOOKUP($B$1,'Multipliers and Adjustments'!$A$70:$I$86,TRUNC(COLUMN(D$2)/5)+2,FALSE)*SUMIFS('IEA-MethaneAbatement'!$N:$N,'IEA-MethaneAbatement'!$O:$O,"&lt;"&amp;$B64,'IEA-MethaneAbatement'!$O:$O,"&gt;="&amp;$A64,'IEA-MethaneAbatement'!$M:$M,$B$1,'IEA-MethaneAbatement'!$B:$B,'Country Selector'!$A$2)+VLOOKUP($C$1,'Multipliers and Adjustments'!$A$70:$I$86,TRUNC(COLUMN(D$2)/5)+2,FALSE)*SUMIFS('IEA-MethaneAbatement'!$N:$N,'IEA-MethaneAbatement'!$O:$O,"&lt;"&amp;$B64,'IEA-MethaneAbatement'!$O:$O,"&gt;="&amp;$A64,'IEA-MethaneAbatement'!$M:$M,$C$1,'IEA-MethaneAbatement'!$B:$B,'Country Selector'!$A$2)+VLOOKUP($D$1,'Multipliers and Adjustments'!$A$70:$I$86,TRUNC(COLUMN(D$2)/5)+2,FALSE)*SUMIFS('IEA-MethaneAbatement'!$N:$N,'IEA-MethaneAbatement'!$O:$O,"&lt;"&amp;$B64,'IEA-MethaneAbatement'!$O:$O,"&gt;="&amp;$A64,'IEA-MethaneAbatement'!$M:$M,$D$1,'IEA-MethaneAbatement'!$B:$B,'Country Selector'!$A$2)))*(1+INDEX('EPA to IEA Scaling'!$F$8:$AO$8,,MATCH(D$2,'EPA to IEA Scaling'!$F$1:$AO$1,0)))</f>
        <v>0</v>
      </c>
      <c r="E64" cm="1">
        <f t="array" ref="E64">((VLOOKUP($B$1,'Multipliers and Adjustments'!$A$70:$I$86,TRUNC(COLUMN(E$2)/5)+2,FALSE)*SUMIFS('IEA-MethaneAbatement'!$N:$N,'IEA-MethaneAbatement'!$O:$O,"&lt;"&amp;$B64,'IEA-MethaneAbatement'!$O:$O,"&gt;="&amp;$A64,'IEA-MethaneAbatement'!$M:$M,$B$1,'IEA-MethaneAbatement'!$B:$B,'Country Selector'!$A$2)+VLOOKUP($C$1,'Multipliers and Adjustments'!$A$70:$I$86,TRUNC(COLUMN(E$2)/5)+2,FALSE)*SUMIFS('IEA-MethaneAbatement'!$N:$N,'IEA-MethaneAbatement'!$O:$O,"&lt;"&amp;$B64,'IEA-MethaneAbatement'!$O:$O,"&gt;="&amp;$A64,'IEA-MethaneAbatement'!$M:$M,$C$1,'IEA-MethaneAbatement'!$B:$B,'Country Selector'!$A$2)+VLOOKUP($D$1,'Multipliers and Adjustments'!$A$70:$I$86,TRUNC(COLUMN(E$2)/5)+2,FALSE)*SUMIFS('IEA-MethaneAbatement'!$N:$N,'IEA-MethaneAbatement'!$O:$O,"&lt;"&amp;$B64,'IEA-MethaneAbatement'!$O:$O,"&gt;="&amp;$A64,'IEA-MethaneAbatement'!$M:$M,$D$1,'IEA-MethaneAbatement'!$B:$B,'Country Selector'!$A$2)))*(1+INDEX('EPA to IEA Scaling'!$F$8:$AO$8,,MATCH(E$2,'EPA to IEA Scaling'!$F$1:$AO$1,0)))</f>
        <v>0</v>
      </c>
      <c r="F64" cm="1">
        <f t="array" ref="F64">((VLOOKUP($B$1,'Multipliers and Adjustments'!$A$70:$I$86,TRUNC(COLUMN(F$2)/5)+2,FALSE)*SUMIFS('IEA-MethaneAbatement'!$N:$N,'IEA-MethaneAbatement'!$O:$O,"&lt;"&amp;$B64,'IEA-MethaneAbatement'!$O:$O,"&gt;="&amp;$A64,'IEA-MethaneAbatement'!$M:$M,$B$1,'IEA-MethaneAbatement'!$B:$B,'Country Selector'!$A$2)+VLOOKUP($C$1,'Multipliers and Adjustments'!$A$70:$I$86,TRUNC(COLUMN(F$2)/5)+2,FALSE)*SUMIFS('IEA-MethaneAbatement'!$N:$N,'IEA-MethaneAbatement'!$O:$O,"&lt;"&amp;$B64,'IEA-MethaneAbatement'!$O:$O,"&gt;="&amp;$A64,'IEA-MethaneAbatement'!$M:$M,$C$1,'IEA-MethaneAbatement'!$B:$B,'Country Selector'!$A$2)+VLOOKUP($D$1,'Multipliers and Adjustments'!$A$70:$I$86,TRUNC(COLUMN(F$2)/5)+2,FALSE)*SUMIFS('IEA-MethaneAbatement'!$N:$N,'IEA-MethaneAbatement'!$O:$O,"&lt;"&amp;$B64,'IEA-MethaneAbatement'!$O:$O,"&gt;="&amp;$A64,'IEA-MethaneAbatement'!$M:$M,$D$1,'IEA-MethaneAbatement'!$B:$B,'Country Selector'!$A$2)))*(1+INDEX('EPA to IEA Scaling'!$F$8:$AO$8,,MATCH(F$2,'EPA to IEA Scaling'!$F$1:$AO$1,0)))</f>
        <v>0</v>
      </c>
      <c r="G64" cm="1">
        <f t="array" ref="G64">((VLOOKUP($B$1,'Multipliers and Adjustments'!$A$70:$I$86,TRUNC(COLUMN(G$2)/5)+2,FALSE)*SUMIFS('IEA-MethaneAbatement'!$N:$N,'IEA-MethaneAbatement'!$O:$O,"&lt;"&amp;$B64,'IEA-MethaneAbatement'!$O:$O,"&gt;="&amp;$A64,'IEA-MethaneAbatement'!$M:$M,$B$1,'IEA-MethaneAbatement'!$B:$B,'Country Selector'!$A$2)+VLOOKUP($C$1,'Multipliers and Adjustments'!$A$70:$I$86,TRUNC(COLUMN(G$2)/5)+2,FALSE)*SUMIFS('IEA-MethaneAbatement'!$N:$N,'IEA-MethaneAbatement'!$O:$O,"&lt;"&amp;$B64,'IEA-MethaneAbatement'!$O:$O,"&gt;="&amp;$A64,'IEA-MethaneAbatement'!$M:$M,$C$1,'IEA-MethaneAbatement'!$B:$B,'Country Selector'!$A$2)+VLOOKUP($D$1,'Multipliers and Adjustments'!$A$70:$I$86,TRUNC(COLUMN(G$2)/5)+2,FALSE)*SUMIFS('IEA-MethaneAbatement'!$N:$N,'IEA-MethaneAbatement'!$O:$O,"&lt;"&amp;$B64,'IEA-MethaneAbatement'!$O:$O,"&gt;="&amp;$A64,'IEA-MethaneAbatement'!$M:$M,$D$1,'IEA-MethaneAbatement'!$B:$B,'Country Selector'!$A$2)))*(1+INDEX('EPA to IEA Scaling'!$F$8:$AO$8,,MATCH(G$2,'EPA to IEA Scaling'!$F$1:$AO$1,0)))</f>
        <v>0</v>
      </c>
      <c r="H64" s="31" cm="1">
        <f t="array" ref="H64">((VLOOKUP($B$1,'Multipliers and Adjustments'!$A$70:$I$86,TRUNC(COLUMN(H$2)/5)+2,FALSE)*SUMIFS('IEA-MethaneAbatement'!$N:$N,'IEA-MethaneAbatement'!$O:$O,"&lt;"&amp;$B64,'IEA-MethaneAbatement'!$O:$O,"&gt;="&amp;$A64,'IEA-MethaneAbatement'!$M:$M,$B$1,'IEA-MethaneAbatement'!$B:$B,'Country Selector'!$A$2)+VLOOKUP($C$1,'Multipliers and Adjustments'!$A$70:$I$86,TRUNC(COLUMN(H$2)/5)+2,FALSE)*SUMIFS('IEA-MethaneAbatement'!$N:$N,'IEA-MethaneAbatement'!$O:$O,"&lt;"&amp;$B64,'IEA-MethaneAbatement'!$O:$O,"&gt;="&amp;$A64,'IEA-MethaneAbatement'!$M:$M,$C$1,'IEA-MethaneAbatement'!$B:$B,'Country Selector'!$A$2)+VLOOKUP($D$1,'Multipliers and Adjustments'!$A$70:$I$86,TRUNC(COLUMN(H$2)/5)+2,FALSE)*SUMIFS('IEA-MethaneAbatement'!$N:$N,'IEA-MethaneAbatement'!$O:$O,"&lt;"&amp;$B64,'IEA-MethaneAbatement'!$O:$O,"&gt;="&amp;$A64,'IEA-MethaneAbatement'!$M:$M,$D$1,'IEA-MethaneAbatement'!$B:$B,'Country Selector'!$A$2)))*(1+INDEX('EPA to IEA Scaling'!$F$8:$AO$8,,MATCH(H$2,'EPA to IEA Scaling'!$F$1:$AO$1,0)))</f>
        <v>0</v>
      </c>
      <c r="I64" cm="1">
        <f t="array" ref="I64">((VLOOKUP($B$1,'Multipliers and Adjustments'!$A$70:$I$86,TRUNC(COLUMN(I$2)/5)+2,FALSE)*SUMIFS('IEA-MethaneAbatement'!$N:$N,'IEA-MethaneAbatement'!$O:$O,"&lt;"&amp;$B64,'IEA-MethaneAbatement'!$O:$O,"&gt;="&amp;$A64,'IEA-MethaneAbatement'!$M:$M,$B$1,'IEA-MethaneAbatement'!$B:$B,'Country Selector'!$A$2)+VLOOKUP($C$1,'Multipliers and Adjustments'!$A$70:$I$86,TRUNC(COLUMN(I$2)/5)+2,FALSE)*SUMIFS('IEA-MethaneAbatement'!$N:$N,'IEA-MethaneAbatement'!$O:$O,"&lt;"&amp;$B64,'IEA-MethaneAbatement'!$O:$O,"&gt;="&amp;$A64,'IEA-MethaneAbatement'!$M:$M,$C$1,'IEA-MethaneAbatement'!$B:$B,'Country Selector'!$A$2)+VLOOKUP($D$1,'Multipliers and Adjustments'!$A$70:$I$86,TRUNC(COLUMN(I$2)/5)+2,FALSE)*SUMIFS('IEA-MethaneAbatement'!$N:$N,'IEA-MethaneAbatement'!$O:$O,"&lt;"&amp;$B64,'IEA-MethaneAbatement'!$O:$O,"&gt;="&amp;$A64,'IEA-MethaneAbatement'!$M:$M,$D$1,'IEA-MethaneAbatement'!$B:$B,'Country Selector'!$A$2)))*(1+INDEX('EPA to IEA Scaling'!$F$8:$AO$8,,MATCH(I$2,'EPA to IEA Scaling'!$F$1:$AO$1,0)))</f>
        <v>0</v>
      </c>
      <c r="J64" cm="1">
        <f t="array" ref="J64">((VLOOKUP($B$1,'Multipliers and Adjustments'!$A$70:$I$86,TRUNC(COLUMN(J$2)/5)+2,FALSE)*SUMIFS('IEA-MethaneAbatement'!$N:$N,'IEA-MethaneAbatement'!$O:$O,"&lt;"&amp;$B64,'IEA-MethaneAbatement'!$O:$O,"&gt;="&amp;$A64,'IEA-MethaneAbatement'!$M:$M,$B$1,'IEA-MethaneAbatement'!$B:$B,'Country Selector'!$A$2)+VLOOKUP($C$1,'Multipliers and Adjustments'!$A$70:$I$86,TRUNC(COLUMN(J$2)/5)+2,FALSE)*SUMIFS('IEA-MethaneAbatement'!$N:$N,'IEA-MethaneAbatement'!$O:$O,"&lt;"&amp;$B64,'IEA-MethaneAbatement'!$O:$O,"&gt;="&amp;$A64,'IEA-MethaneAbatement'!$M:$M,$C$1,'IEA-MethaneAbatement'!$B:$B,'Country Selector'!$A$2)+VLOOKUP($D$1,'Multipliers and Adjustments'!$A$70:$I$86,TRUNC(COLUMN(J$2)/5)+2,FALSE)*SUMIFS('IEA-MethaneAbatement'!$N:$N,'IEA-MethaneAbatement'!$O:$O,"&lt;"&amp;$B64,'IEA-MethaneAbatement'!$O:$O,"&gt;="&amp;$A64,'IEA-MethaneAbatement'!$M:$M,$D$1,'IEA-MethaneAbatement'!$B:$B,'Country Selector'!$A$2)))*(1+INDEX('EPA to IEA Scaling'!$F$8:$AO$8,,MATCH(J$2,'EPA to IEA Scaling'!$F$1:$AO$1,0)))</f>
        <v>0</v>
      </c>
      <c r="K64" cm="1">
        <f t="array" ref="K64">((VLOOKUP($B$1,'Multipliers and Adjustments'!$A$70:$I$86,TRUNC(COLUMN(K$2)/5)+2,FALSE)*SUMIFS('IEA-MethaneAbatement'!$N:$N,'IEA-MethaneAbatement'!$O:$O,"&lt;"&amp;$B64,'IEA-MethaneAbatement'!$O:$O,"&gt;="&amp;$A64,'IEA-MethaneAbatement'!$M:$M,$B$1,'IEA-MethaneAbatement'!$B:$B,'Country Selector'!$A$2)+VLOOKUP($C$1,'Multipliers and Adjustments'!$A$70:$I$86,TRUNC(COLUMN(K$2)/5)+2,FALSE)*SUMIFS('IEA-MethaneAbatement'!$N:$N,'IEA-MethaneAbatement'!$O:$O,"&lt;"&amp;$B64,'IEA-MethaneAbatement'!$O:$O,"&gt;="&amp;$A64,'IEA-MethaneAbatement'!$M:$M,$C$1,'IEA-MethaneAbatement'!$B:$B,'Country Selector'!$A$2)+VLOOKUP($D$1,'Multipliers and Adjustments'!$A$70:$I$86,TRUNC(COLUMN(K$2)/5)+2,FALSE)*SUMIFS('IEA-MethaneAbatement'!$N:$N,'IEA-MethaneAbatement'!$O:$O,"&lt;"&amp;$B64,'IEA-MethaneAbatement'!$O:$O,"&gt;="&amp;$A64,'IEA-MethaneAbatement'!$M:$M,$D$1,'IEA-MethaneAbatement'!$B:$B,'Country Selector'!$A$2)))*(1+INDEX('EPA to IEA Scaling'!$F$8:$AO$8,,MATCH(K$2,'EPA to IEA Scaling'!$F$1:$AO$1,0)))</f>
        <v>0</v>
      </c>
      <c r="L64" cm="1">
        <f t="array" ref="L64">((VLOOKUP($B$1,'Multipliers and Adjustments'!$A$70:$I$86,TRUNC(COLUMN(L$2)/5)+2,FALSE)*SUMIFS('IEA-MethaneAbatement'!$N:$N,'IEA-MethaneAbatement'!$O:$O,"&lt;"&amp;$B64,'IEA-MethaneAbatement'!$O:$O,"&gt;="&amp;$A64,'IEA-MethaneAbatement'!$M:$M,$B$1,'IEA-MethaneAbatement'!$B:$B,'Country Selector'!$A$2)+VLOOKUP($C$1,'Multipliers and Adjustments'!$A$70:$I$86,TRUNC(COLUMN(L$2)/5)+2,FALSE)*SUMIFS('IEA-MethaneAbatement'!$N:$N,'IEA-MethaneAbatement'!$O:$O,"&lt;"&amp;$B64,'IEA-MethaneAbatement'!$O:$O,"&gt;="&amp;$A64,'IEA-MethaneAbatement'!$M:$M,$C$1,'IEA-MethaneAbatement'!$B:$B,'Country Selector'!$A$2)+VLOOKUP($D$1,'Multipliers and Adjustments'!$A$70:$I$86,TRUNC(COLUMN(L$2)/5)+2,FALSE)*SUMIFS('IEA-MethaneAbatement'!$N:$N,'IEA-MethaneAbatement'!$O:$O,"&lt;"&amp;$B64,'IEA-MethaneAbatement'!$O:$O,"&gt;="&amp;$A64,'IEA-MethaneAbatement'!$M:$M,$D$1,'IEA-MethaneAbatement'!$B:$B,'Country Selector'!$A$2)))*(1+INDEX('EPA to IEA Scaling'!$F$8:$AO$8,,MATCH(L$2,'EPA to IEA Scaling'!$F$1:$AO$1,0)))</f>
        <v>0</v>
      </c>
      <c r="M64" s="31" cm="1">
        <f t="array" ref="M64">((VLOOKUP($B$1,'Multipliers and Adjustments'!$A$70:$I$86,TRUNC(COLUMN(M$2)/5)+2,FALSE)*SUMIFS('IEA-MethaneAbatement'!$N:$N,'IEA-MethaneAbatement'!$O:$O,"&lt;"&amp;$B64,'IEA-MethaneAbatement'!$O:$O,"&gt;="&amp;$A64,'IEA-MethaneAbatement'!$M:$M,$B$1,'IEA-MethaneAbatement'!$B:$B,'Country Selector'!$A$2)+VLOOKUP($C$1,'Multipliers and Adjustments'!$A$70:$I$86,TRUNC(COLUMN(M$2)/5)+2,FALSE)*SUMIFS('IEA-MethaneAbatement'!$N:$N,'IEA-MethaneAbatement'!$O:$O,"&lt;"&amp;$B64,'IEA-MethaneAbatement'!$O:$O,"&gt;="&amp;$A64,'IEA-MethaneAbatement'!$M:$M,$C$1,'IEA-MethaneAbatement'!$B:$B,'Country Selector'!$A$2)+VLOOKUP($D$1,'Multipliers and Adjustments'!$A$70:$I$86,TRUNC(COLUMN(M$2)/5)+2,FALSE)*SUMIFS('IEA-MethaneAbatement'!$N:$N,'IEA-MethaneAbatement'!$O:$O,"&lt;"&amp;$B64,'IEA-MethaneAbatement'!$O:$O,"&gt;="&amp;$A64,'IEA-MethaneAbatement'!$M:$M,$D$1,'IEA-MethaneAbatement'!$B:$B,'Country Selector'!$A$2)))*(1+INDEX('EPA to IEA Scaling'!$F$8:$AO$8,,MATCH(M$2,'EPA to IEA Scaling'!$F$1:$AO$1,0)))</f>
        <v>0</v>
      </c>
      <c r="N64" cm="1">
        <f t="array" ref="N64">((VLOOKUP($B$1,'Multipliers and Adjustments'!$A$70:$I$86,TRUNC(COLUMN(N$2)/5)+2,FALSE)*SUMIFS('IEA-MethaneAbatement'!$N:$N,'IEA-MethaneAbatement'!$O:$O,"&lt;"&amp;$B64,'IEA-MethaneAbatement'!$O:$O,"&gt;="&amp;$A64,'IEA-MethaneAbatement'!$M:$M,$B$1,'IEA-MethaneAbatement'!$B:$B,'Country Selector'!$A$2)+VLOOKUP($C$1,'Multipliers and Adjustments'!$A$70:$I$86,TRUNC(COLUMN(N$2)/5)+2,FALSE)*SUMIFS('IEA-MethaneAbatement'!$N:$N,'IEA-MethaneAbatement'!$O:$O,"&lt;"&amp;$B64,'IEA-MethaneAbatement'!$O:$O,"&gt;="&amp;$A64,'IEA-MethaneAbatement'!$M:$M,$C$1,'IEA-MethaneAbatement'!$B:$B,'Country Selector'!$A$2)+VLOOKUP($D$1,'Multipliers and Adjustments'!$A$70:$I$86,TRUNC(COLUMN(N$2)/5)+2,FALSE)*SUMIFS('IEA-MethaneAbatement'!$N:$N,'IEA-MethaneAbatement'!$O:$O,"&lt;"&amp;$B64,'IEA-MethaneAbatement'!$O:$O,"&gt;="&amp;$A64,'IEA-MethaneAbatement'!$M:$M,$D$1,'IEA-MethaneAbatement'!$B:$B,'Country Selector'!$A$2)))*(1+INDEX('EPA to IEA Scaling'!$F$8:$AO$8,,MATCH(N$2,'EPA to IEA Scaling'!$F$1:$AO$1,0)))</f>
        <v>0</v>
      </c>
      <c r="O64" cm="1">
        <f t="array" ref="O64">((VLOOKUP($B$1,'Multipliers and Adjustments'!$A$70:$I$86,TRUNC(COLUMN(O$2)/5)+2,FALSE)*SUMIFS('IEA-MethaneAbatement'!$N:$N,'IEA-MethaneAbatement'!$O:$O,"&lt;"&amp;$B64,'IEA-MethaneAbatement'!$O:$O,"&gt;="&amp;$A64,'IEA-MethaneAbatement'!$M:$M,$B$1,'IEA-MethaneAbatement'!$B:$B,'Country Selector'!$A$2)+VLOOKUP($C$1,'Multipliers and Adjustments'!$A$70:$I$86,TRUNC(COLUMN(O$2)/5)+2,FALSE)*SUMIFS('IEA-MethaneAbatement'!$N:$N,'IEA-MethaneAbatement'!$O:$O,"&lt;"&amp;$B64,'IEA-MethaneAbatement'!$O:$O,"&gt;="&amp;$A64,'IEA-MethaneAbatement'!$M:$M,$C$1,'IEA-MethaneAbatement'!$B:$B,'Country Selector'!$A$2)+VLOOKUP($D$1,'Multipliers and Adjustments'!$A$70:$I$86,TRUNC(COLUMN(O$2)/5)+2,FALSE)*SUMIFS('IEA-MethaneAbatement'!$N:$N,'IEA-MethaneAbatement'!$O:$O,"&lt;"&amp;$B64,'IEA-MethaneAbatement'!$O:$O,"&gt;="&amp;$A64,'IEA-MethaneAbatement'!$M:$M,$D$1,'IEA-MethaneAbatement'!$B:$B,'Country Selector'!$A$2)))*(1+INDEX('EPA to IEA Scaling'!$F$8:$AO$8,,MATCH(O$2,'EPA to IEA Scaling'!$F$1:$AO$1,0)))</f>
        <v>0</v>
      </c>
      <c r="P64" cm="1">
        <f t="array" ref="P64">((VLOOKUP($B$1,'Multipliers and Adjustments'!$A$70:$I$86,TRUNC(COLUMN(P$2)/5)+2,FALSE)*SUMIFS('IEA-MethaneAbatement'!$N:$N,'IEA-MethaneAbatement'!$O:$O,"&lt;"&amp;$B64,'IEA-MethaneAbatement'!$O:$O,"&gt;="&amp;$A64,'IEA-MethaneAbatement'!$M:$M,$B$1,'IEA-MethaneAbatement'!$B:$B,'Country Selector'!$A$2)+VLOOKUP($C$1,'Multipliers and Adjustments'!$A$70:$I$86,TRUNC(COLUMN(P$2)/5)+2,FALSE)*SUMIFS('IEA-MethaneAbatement'!$N:$N,'IEA-MethaneAbatement'!$O:$O,"&lt;"&amp;$B64,'IEA-MethaneAbatement'!$O:$O,"&gt;="&amp;$A64,'IEA-MethaneAbatement'!$M:$M,$C$1,'IEA-MethaneAbatement'!$B:$B,'Country Selector'!$A$2)+VLOOKUP($D$1,'Multipliers and Adjustments'!$A$70:$I$86,TRUNC(COLUMN(P$2)/5)+2,FALSE)*SUMIFS('IEA-MethaneAbatement'!$N:$N,'IEA-MethaneAbatement'!$O:$O,"&lt;"&amp;$B64,'IEA-MethaneAbatement'!$O:$O,"&gt;="&amp;$A64,'IEA-MethaneAbatement'!$M:$M,$D$1,'IEA-MethaneAbatement'!$B:$B,'Country Selector'!$A$2)))*(1+INDEX('EPA to IEA Scaling'!$F$8:$AO$8,,MATCH(P$2,'EPA to IEA Scaling'!$F$1:$AO$1,0)))</f>
        <v>0</v>
      </c>
      <c r="Q64" cm="1">
        <f t="array" ref="Q64">((VLOOKUP($B$1,'Multipliers and Adjustments'!$A$70:$I$86,TRUNC(COLUMN(Q$2)/5)+2,FALSE)*SUMIFS('IEA-MethaneAbatement'!$N:$N,'IEA-MethaneAbatement'!$O:$O,"&lt;"&amp;$B64,'IEA-MethaneAbatement'!$O:$O,"&gt;="&amp;$A64,'IEA-MethaneAbatement'!$M:$M,$B$1,'IEA-MethaneAbatement'!$B:$B,'Country Selector'!$A$2)+VLOOKUP($C$1,'Multipliers and Adjustments'!$A$70:$I$86,TRUNC(COLUMN(Q$2)/5)+2,FALSE)*SUMIFS('IEA-MethaneAbatement'!$N:$N,'IEA-MethaneAbatement'!$O:$O,"&lt;"&amp;$B64,'IEA-MethaneAbatement'!$O:$O,"&gt;="&amp;$A64,'IEA-MethaneAbatement'!$M:$M,$C$1,'IEA-MethaneAbatement'!$B:$B,'Country Selector'!$A$2)+VLOOKUP($D$1,'Multipliers and Adjustments'!$A$70:$I$86,TRUNC(COLUMN(Q$2)/5)+2,FALSE)*SUMIFS('IEA-MethaneAbatement'!$N:$N,'IEA-MethaneAbatement'!$O:$O,"&lt;"&amp;$B64,'IEA-MethaneAbatement'!$O:$O,"&gt;="&amp;$A64,'IEA-MethaneAbatement'!$M:$M,$D$1,'IEA-MethaneAbatement'!$B:$B,'Country Selector'!$A$2)))*(1+INDEX('EPA to IEA Scaling'!$F$8:$AO$8,,MATCH(Q$2,'EPA to IEA Scaling'!$F$1:$AO$1,0)))</f>
        <v>0</v>
      </c>
      <c r="R64" s="31" cm="1">
        <f t="array" ref="R64">((VLOOKUP($B$1,'Multipliers and Adjustments'!$A$70:$I$86,TRUNC(COLUMN(R$2)/5)+2,FALSE)*SUMIFS('IEA-MethaneAbatement'!$N:$N,'IEA-MethaneAbatement'!$O:$O,"&lt;"&amp;$B64,'IEA-MethaneAbatement'!$O:$O,"&gt;="&amp;$A64,'IEA-MethaneAbatement'!$M:$M,$B$1,'IEA-MethaneAbatement'!$B:$B,'Country Selector'!$A$2)+VLOOKUP($C$1,'Multipliers and Adjustments'!$A$70:$I$86,TRUNC(COLUMN(R$2)/5)+2,FALSE)*SUMIFS('IEA-MethaneAbatement'!$N:$N,'IEA-MethaneAbatement'!$O:$O,"&lt;"&amp;$B64,'IEA-MethaneAbatement'!$O:$O,"&gt;="&amp;$A64,'IEA-MethaneAbatement'!$M:$M,$C$1,'IEA-MethaneAbatement'!$B:$B,'Country Selector'!$A$2)+VLOOKUP($D$1,'Multipliers and Adjustments'!$A$70:$I$86,TRUNC(COLUMN(R$2)/5)+2,FALSE)*SUMIFS('IEA-MethaneAbatement'!$N:$N,'IEA-MethaneAbatement'!$O:$O,"&lt;"&amp;$B64,'IEA-MethaneAbatement'!$O:$O,"&gt;="&amp;$A64,'IEA-MethaneAbatement'!$M:$M,$D$1,'IEA-MethaneAbatement'!$B:$B,'Country Selector'!$A$2)))*(1+INDEX('EPA to IEA Scaling'!$F$8:$AO$8,,MATCH(R$2,'EPA to IEA Scaling'!$F$1:$AO$1,0)))</f>
        <v>0</v>
      </c>
      <c r="S64" cm="1">
        <f t="array" ref="S64">((VLOOKUP($B$1,'Multipliers and Adjustments'!$A$70:$I$86,TRUNC(COLUMN(S$2)/5)+2,FALSE)*SUMIFS('IEA-MethaneAbatement'!$N:$N,'IEA-MethaneAbatement'!$O:$O,"&lt;"&amp;$B64,'IEA-MethaneAbatement'!$O:$O,"&gt;="&amp;$A64,'IEA-MethaneAbatement'!$M:$M,$B$1,'IEA-MethaneAbatement'!$B:$B,'Country Selector'!$A$2)+VLOOKUP($C$1,'Multipliers and Adjustments'!$A$70:$I$86,TRUNC(COLUMN(S$2)/5)+2,FALSE)*SUMIFS('IEA-MethaneAbatement'!$N:$N,'IEA-MethaneAbatement'!$O:$O,"&lt;"&amp;$B64,'IEA-MethaneAbatement'!$O:$O,"&gt;="&amp;$A64,'IEA-MethaneAbatement'!$M:$M,$C$1,'IEA-MethaneAbatement'!$B:$B,'Country Selector'!$A$2)+VLOOKUP($D$1,'Multipliers and Adjustments'!$A$70:$I$86,TRUNC(COLUMN(S$2)/5)+2,FALSE)*SUMIFS('IEA-MethaneAbatement'!$N:$N,'IEA-MethaneAbatement'!$O:$O,"&lt;"&amp;$B64,'IEA-MethaneAbatement'!$O:$O,"&gt;="&amp;$A64,'IEA-MethaneAbatement'!$M:$M,$D$1,'IEA-MethaneAbatement'!$B:$B,'Country Selector'!$A$2)))*(1+INDEX('EPA to IEA Scaling'!$F$8:$AO$8,,MATCH(S$2,'EPA to IEA Scaling'!$F$1:$AO$1,0)))</f>
        <v>0</v>
      </c>
      <c r="T64" cm="1">
        <f t="array" ref="T64">((VLOOKUP($B$1,'Multipliers and Adjustments'!$A$70:$I$86,TRUNC(COLUMN(T$2)/5)+2,FALSE)*SUMIFS('IEA-MethaneAbatement'!$N:$N,'IEA-MethaneAbatement'!$O:$O,"&lt;"&amp;$B64,'IEA-MethaneAbatement'!$O:$O,"&gt;="&amp;$A64,'IEA-MethaneAbatement'!$M:$M,$B$1,'IEA-MethaneAbatement'!$B:$B,'Country Selector'!$A$2)+VLOOKUP($C$1,'Multipliers and Adjustments'!$A$70:$I$86,TRUNC(COLUMN(T$2)/5)+2,FALSE)*SUMIFS('IEA-MethaneAbatement'!$N:$N,'IEA-MethaneAbatement'!$O:$O,"&lt;"&amp;$B64,'IEA-MethaneAbatement'!$O:$O,"&gt;="&amp;$A64,'IEA-MethaneAbatement'!$M:$M,$C$1,'IEA-MethaneAbatement'!$B:$B,'Country Selector'!$A$2)+VLOOKUP($D$1,'Multipliers and Adjustments'!$A$70:$I$86,TRUNC(COLUMN(T$2)/5)+2,FALSE)*SUMIFS('IEA-MethaneAbatement'!$N:$N,'IEA-MethaneAbatement'!$O:$O,"&lt;"&amp;$B64,'IEA-MethaneAbatement'!$O:$O,"&gt;="&amp;$A64,'IEA-MethaneAbatement'!$M:$M,$D$1,'IEA-MethaneAbatement'!$B:$B,'Country Selector'!$A$2)))*(1+INDEX('EPA to IEA Scaling'!$F$8:$AO$8,,MATCH(T$2,'EPA to IEA Scaling'!$F$1:$AO$1,0)))</f>
        <v>0</v>
      </c>
      <c r="U64" cm="1">
        <f t="array" ref="U64">((VLOOKUP($B$1,'Multipliers and Adjustments'!$A$70:$I$86,TRUNC(COLUMN(U$2)/5)+2,FALSE)*SUMIFS('IEA-MethaneAbatement'!$N:$N,'IEA-MethaneAbatement'!$O:$O,"&lt;"&amp;$B64,'IEA-MethaneAbatement'!$O:$O,"&gt;="&amp;$A64,'IEA-MethaneAbatement'!$M:$M,$B$1,'IEA-MethaneAbatement'!$B:$B,'Country Selector'!$A$2)+VLOOKUP($C$1,'Multipliers and Adjustments'!$A$70:$I$86,TRUNC(COLUMN(U$2)/5)+2,FALSE)*SUMIFS('IEA-MethaneAbatement'!$N:$N,'IEA-MethaneAbatement'!$O:$O,"&lt;"&amp;$B64,'IEA-MethaneAbatement'!$O:$O,"&gt;="&amp;$A64,'IEA-MethaneAbatement'!$M:$M,$C$1,'IEA-MethaneAbatement'!$B:$B,'Country Selector'!$A$2)+VLOOKUP($D$1,'Multipliers and Adjustments'!$A$70:$I$86,TRUNC(COLUMN(U$2)/5)+2,FALSE)*SUMIFS('IEA-MethaneAbatement'!$N:$N,'IEA-MethaneAbatement'!$O:$O,"&lt;"&amp;$B64,'IEA-MethaneAbatement'!$O:$O,"&gt;="&amp;$A64,'IEA-MethaneAbatement'!$M:$M,$D$1,'IEA-MethaneAbatement'!$B:$B,'Country Selector'!$A$2)))*(1+INDEX('EPA to IEA Scaling'!$F$8:$AO$8,,MATCH(U$2,'EPA to IEA Scaling'!$F$1:$AO$1,0)))</f>
        <v>0</v>
      </c>
      <c r="V64" cm="1">
        <f t="array" ref="V64">((VLOOKUP($B$1,'Multipliers and Adjustments'!$A$70:$I$86,TRUNC(COLUMN(V$2)/5)+2,FALSE)*SUMIFS('IEA-MethaneAbatement'!$N:$N,'IEA-MethaneAbatement'!$O:$O,"&lt;"&amp;$B64,'IEA-MethaneAbatement'!$O:$O,"&gt;="&amp;$A64,'IEA-MethaneAbatement'!$M:$M,$B$1,'IEA-MethaneAbatement'!$B:$B,'Country Selector'!$A$2)+VLOOKUP($C$1,'Multipliers and Adjustments'!$A$70:$I$86,TRUNC(COLUMN(V$2)/5)+2,FALSE)*SUMIFS('IEA-MethaneAbatement'!$N:$N,'IEA-MethaneAbatement'!$O:$O,"&lt;"&amp;$B64,'IEA-MethaneAbatement'!$O:$O,"&gt;="&amp;$A64,'IEA-MethaneAbatement'!$M:$M,$C$1,'IEA-MethaneAbatement'!$B:$B,'Country Selector'!$A$2)+VLOOKUP($D$1,'Multipliers and Adjustments'!$A$70:$I$86,TRUNC(COLUMN(V$2)/5)+2,FALSE)*SUMIFS('IEA-MethaneAbatement'!$N:$N,'IEA-MethaneAbatement'!$O:$O,"&lt;"&amp;$B64,'IEA-MethaneAbatement'!$O:$O,"&gt;="&amp;$A64,'IEA-MethaneAbatement'!$M:$M,$D$1,'IEA-MethaneAbatement'!$B:$B,'Country Selector'!$A$2)))*(1+INDEX('EPA to IEA Scaling'!$F$8:$AO$8,,MATCH(V$2,'EPA to IEA Scaling'!$F$1:$AO$1,0)))</f>
        <v>0</v>
      </c>
      <c r="W64" s="31" cm="1">
        <f t="array" ref="W64">((VLOOKUP($B$1,'Multipliers and Adjustments'!$A$70:$I$86,TRUNC(COLUMN(W$2)/5)+2,FALSE)*SUMIFS('IEA-MethaneAbatement'!$N:$N,'IEA-MethaneAbatement'!$O:$O,"&lt;"&amp;$B64,'IEA-MethaneAbatement'!$O:$O,"&gt;="&amp;$A64,'IEA-MethaneAbatement'!$M:$M,$B$1,'IEA-MethaneAbatement'!$B:$B,'Country Selector'!$A$2)+VLOOKUP($C$1,'Multipliers and Adjustments'!$A$70:$I$86,TRUNC(COLUMN(W$2)/5)+2,FALSE)*SUMIFS('IEA-MethaneAbatement'!$N:$N,'IEA-MethaneAbatement'!$O:$O,"&lt;"&amp;$B64,'IEA-MethaneAbatement'!$O:$O,"&gt;="&amp;$A64,'IEA-MethaneAbatement'!$M:$M,$C$1,'IEA-MethaneAbatement'!$B:$B,'Country Selector'!$A$2)+VLOOKUP($D$1,'Multipliers and Adjustments'!$A$70:$I$86,TRUNC(COLUMN(W$2)/5)+2,FALSE)*SUMIFS('IEA-MethaneAbatement'!$N:$N,'IEA-MethaneAbatement'!$O:$O,"&lt;"&amp;$B64,'IEA-MethaneAbatement'!$O:$O,"&gt;="&amp;$A64,'IEA-MethaneAbatement'!$M:$M,$D$1,'IEA-MethaneAbatement'!$B:$B,'Country Selector'!$A$2)))*(1+INDEX('EPA to IEA Scaling'!$F$8:$AO$8,,MATCH(W$2,'EPA to IEA Scaling'!$F$1:$AO$1,0)))</f>
        <v>0</v>
      </c>
      <c r="X64" cm="1">
        <f t="array" ref="X64">((VLOOKUP($B$1,'Multipliers and Adjustments'!$A$70:$I$86,TRUNC(COLUMN(X$2)/5)+2,FALSE)*SUMIFS('IEA-MethaneAbatement'!$N:$N,'IEA-MethaneAbatement'!$O:$O,"&lt;"&amp;$B64,'IEA-MethaneAbatement'!$O:$O,"&gt;="&amp;$A64,'IEA-MethaneAbatement'!$M:$M,$B$1,'IEA-MethaneAbatement'!$B:$B,'Country Selector'!$A$2)+VLOOKUP($C$1,'Multipliers and Adjustments'!$A$70:$I$86,TRUNC(COLUMN(X$2)/5)+2,FALSE)*SUMIFS('IEA-MethaneAbatement'!$N:$N,'IEA-MethaneAbatement'!$O:$O,"&lt;"&amp;$B64,'IEA-MethaneAbatement'!$O:$O,"&gt;="&amp;$A64,'IEA-MethaneAbatement'!$M:$M,$C$1,'IEA-MethaneAbatement'!$B:$B,'Country Selector'!$A$2)+VLOOKUP($D$1,'Multipliers and Adjustments'!$A$70:$I$86,TRUNC(COLUMN(X$2)/5)+2,FALSE)*SUMIFS('IEA-MethaneAbatement'!$N:$N,'IEA-MethaneAbatement'!$O:$O,"&lt;"&amp;$B64,'IEA-MethaneAbatement'!$O:$O,"&gt;="&amp;$A64,'IEA-MethaneAbatement'!$M:$M,$D$1,'IEA-MethaneAbatement'!$B:$B,'Country Selector'!$A$2)))*(1+INDEX('EPA to IEA Scaling'!$F$8:$AO$8,,MATCH(X$2,'EPA to IEA Scaling'!$F$1:$AO$1,0)))</f>
        <v>0</v>
      </c>
      <c r="Y64" cm="1">
        <f t="array" ref="Y64">((VLOOKUP($B$1,'Multipliers and Adjustments'!$A$70:$I$86,TRUNC(COLUMN(Y$2)/5)+2,FALSE)*SUMIFS('IEA-MethaneAbatement'!$N:$N,'IEA-MethaneAbatement'!$O:$O,"&lt;"&amp;$B64,'IEA-MethaneAbatement'!$O:$O,"&gt;="&amp;$A64,'IEA-MethaneAbatement'!$M:$M,$B$1,'IEA-MethaneAbatement'!$B:$B,'Country Selector'!$A$2)+VLOOKUP($C$1,'Multipliers and Adjustments'!$A$70:$I$86,TRUNC(COLUMN(Y$2)/5)+2,FALSE)*SUMIFS('IEA-MethaneAbatement'!$N:$N,'IEA-MethaneAbatement'!$O:$O,"&lt;"&amp;$B64,'IEA-MethaneAbatement'!$O:$O,"&gt;="&amp;$A64,'IEA-MethaneAbatement'!$M:$M,$C$1,'IEA-MethaneAbatement'!$B:$B,'Country Selector'!$A$2)+VLOOKUP($D$1,'Multipliers and Adjustments'!$A$70:$I$86,TRUNC(COLUMN(Y$2)/5)+2,FALSE)*SUMIFS('IEA-MethaneAbatement'!$N:$N,'IEA-MethaneAbatement'!$O:$O,"&lt;"&amp;$B64,'IEA-MethaneAbatement'!$O:$O,"&gt;="&amp;$A64,'IEA-MethaneAbatement'!$M:$M,$D$1,'IEA-MethaneAbatement'!$B:$B,'Country Selector'!$A$2)))*(1+INDEX('EPA to IEA Scaling'!$F$8:$AO$8,,MATCH(Y$2,'EPA to IEA Scaling'!$F$1:$AO$1,0)))</f>
        <v>0</v>
      </c>
      <c r="Z64" cm="1">
        <f t="array" ref="Z64">((VLOOKUP($B$1,'Multipliers and Adjustments'!$A$70:$I$86,TRUNC(COLUMN(Z$2)/5)+2,FALSE)*SUMIFS('IEA-MethaneAbatement'!$N:$N,'IEA-MethaneAbatement'!$O:$O,"&lt;"&amp;$B64,'IEA-MethaneAbatement'!$O:$O,"&gt;="&amp;$A64,'IEA-MethaneAbatement'!$M:$M,$B$1,'IEA-MethaneAbatement'!$B:$B,'Country Selector'!$A$2)+VLOOKUP($C$1,'Multipliers and Adjustments'!$A$70:$I$86,TRUNC(COLUMN(Z$2)/5)+2,FALSE)*SUMIFS('IEA-MethaneAbatement'!$N:$N,'IEA-MethaneAbatement'!$O:$O,"&lt;"&amp;$B64,'IEA-MethaneAbatement'!$O:$O,"&gt;="&amp;$A64,'IEA-MethaneAbatement'!$M:$M,$C$1,'IEA-MethaneAbatement'!$B:$B,'Country Selector'!$A$2)+VLOOKUP($D$1,'Multipliers and Adjustments'!$A$70:$I$86,TRUNC(COLUMN(Z$2)/5)+2,FALSE)*SUMIFS('IEA-MethaneAbatement'!$N:$N,'IEA-MethaneAbatement'!$O:$O,"&lt;"&amp;$B64,'IEA-MethaneAbatement'!$O:$O,"&gt;="&amp;$A64,'IEA-MethaneAbatement'!$M:$M,$D$1,'IEA-MethaneAbatement'!$B:$B,'Country Selector'!$A$2)))*(1+INDEX('EPA to IEA Scaling'!$F$8:$AO$8,,MATCH(Z$2,'EPA to IEA Scaling'!$F$1:$AO$1,0)))</f>
        <v>0</v>
      </c>
      <c r="AA64" cm="1">
        <f t="array" ref="AA64">((VLOOKUP($B$1,'Multipliers and Adjustments'!$A$70:$I$86,TRUNC(COLUMN(AA$2)/5)+2,FALSE)*SUMIFS('IEA-MethaneAbatement'!$N:$N,'IEA-MethaneAbatement'!$O:$O,"&lt;"&amp;$B64,'IEA-MethaneAbatement'!$O:$O,"&gt;="&amp;$A64,'IEA-MethaneAbatement'!$M:$M,$B$1,'IEA-MethaneAbatement'!$B:$B,'Country Selector'!$A$2)+VLOOKUP($C$1,'Multipliers and Adjustments'!$A$70:$I$86,TRUNC(COLUMN(AA$2)/5)+2,FALSE)*SUMIFS('IEA-MethaneAbatement'!$N:$N,'IEA-MethaneAbatement'!$O:$O,"&lt;"&amp;$B64,'IEA-MethaneAbatement'!$O:$O,"&gt;="&amp;$A64,'IEA-MethaneAbatement'!$M:$M,$C$1,'IEA-MethaneAbatement'!$B:$B,'Country Selector'!$A$2)+VLOOKUP($D$1,'Multipliers and Adjustments'!$A$70:$I$86,TRUNC(COLUMN(AA$2)/5)+2,FALSE)*SUMIFS('IEA-MethaneAbatement'!$N:$N,'IEA-MethaneAbatement'!$O:$O,"&lt;"&amp;$B64,'IEA-MethaneAbatement'!$O:$O,"&gt;="&amp;$A64,'IEA-MethaneAbatement'!$M:$M,$D$1,'IEA-MethaneAbatement'!$B:$B,'Country Selector'!$A$2)))*(1+INDEX('EPA to IEA Scaling'!$F$8:$AO$8,,MATCH(AA$2,'EPA to IEA Scaling'!$F$1:$AO$1,0)))</f>
        <v>0</v>
      </c>
      <c r="AB64" s="31" cm="1">
        <f t="array" ref="AB64">((VLOOKUP($B$1,'Multipliers and Adjustments'!$A$70:$I$86,TRUNC(COLUMN(AB$2)/5)+2,FALSE)*SUMIFS('IEA-MethaneAbatement'!$N:$N,'IEA-MethaneAbatement'!$O:$O,"&lt;"&amp;$B64,'IEA-MethaneAbatement'!$O:$O,"&gt;="&amp;$A64,'IEA-MethaneAbatement'!$M:$M,$B$1,'IEA-MethaneAbatement'!$B:$B,'Country Selector'!$A$2)+VLOOKUP($C$1,'Multipliers and Adjustments'!$A$70:$I$86,TRUNC(COLUMN(AB$2)/5)+2,FALSE)*SUMIFS('IEA-MethaneAbatement'!$N:$N,'IEA-MethaneAbatement'!$O:$O,"&lt;"&amp;$B64,'IEA-MethaneAbatement'!$O:$O,"&gt;="&amp;$A64,'IEA-MethaneAbatement'!$M:$M,$C$1,'IEA-MethaneAbatement'!$B:$B,'Country Selector'!$A$2)+VLOOKUP($D$1,'Multipliers and Adjustments'!$A$70:$I$86,TRUNC(COLUMN(AB$2)/5)+2,FALSE)*SUMIFS('IEA-MethaneAbatement'!$N:$N,'IEA-MethaneAbatement'!$O:$O,"&lt;"&amp;$B64,'IEA-MethaneAbatement'!$O:$O,"&gt;="&amp;$A64,'IEA-MethaneAbatement'!$M:$M,$D$1,'IEA-MethaneAbatement'!$B:$B,'Country Selector'!$A$2)))*(1+INDEX('EPA to IEA Scaling'!$F$8:$AO$8,,MATCH(AB$2,'EPA to IEA Scaling'!$F$1:$AO$1,0)))</f>
        <v>0</v>
      </c>
      <c r="AC64" cm="1">
        <f t="array" ref="AC64">((VLOOKUP($B$1,'Multipliers and Adjustments'!$A$70:$I$86,TRUNC(COLUMN(AC$2)/5)+2,FALSE)*SUMIFS('IEA-MethaneAbatement'!$N:$N,'IEA-MethaneAbatement'!$O:$O,"&lt;"&amp;$B64,'IEA-MethaneAbatement'!$O:$O,"&gt;="&amp;$A64,'IEA-MethaneAbatement'!$M:$M,$B$1,'IEA-MethaneAbatement'!$B:$B,'Country Selector'!$A$2)+VLOOKUP($C$1,'Multipliers and Adjustments'!$A$70:$I$86,TRUNC(COLUMN(AC$2)/5)+2,FALSE)*SUMIFS('IEA-MethaneAbatement'!$N:$N,'IEA-MethaneAbatement'!$O:$O,"&lt;"&amp;$B64,'IEA-MethaneAbatement'!$O:$O,"&gt;="&amp;$A64,'IEA-MethaneAbatement'!$M:$M,$C$1,'IEA-MethaneAbatement'!$B:$B,'Country Selector'!$A$2)+VLOOKUP($D$1,'Multipliers and Adjustments'!$A$70:$I$86,TRUNC(COLUMN(AC$2)/5)+2,FALSE)*SUMIFS('IEA-MethaneAbatement'!$N:$N,'IEA-MethaneAbatement'!$O:$O,"&lt;"&amp;$B64,'IEA-MethaneAbatement'!$O:$O,"&gt;="&amp;$A64,'IEA-MethaneAbatement'!$M:$M,$D$1,'IEA-MethaneAbatement'!$B:$B,'Country Selector'!$A$2)))*(1+INDEX('EPA to IEA Scaling'!$F$8:$AO$8,,MATCH(AC$2,'EPA to IEA Scaling'!$F$1:$AO$1,0)))</f>
        <v>0</v>
      </c>
      <c r="AD64" cm="1">
        <f t="array" ref="AD64">((VLOOKUP($B$1,'Multipliers and Adjustments'!$A$70:$I$86,TRUNC(COLUMN(AD$2)/5)+2,FALSE)*SUMIFS('IEA-MethaneAbatement'!$N:$N,'IEA-MethaneAbatement'!$O:$O,"&lt;"&amp;$B64,'IEA-MethaneAbatement'!$O:$O,"&gt;="&amp;$A64,'IEA-MethaneAbatement'!$M:$M,$B$1,'IEA-MethaneAbatement'!$B:$B,'Country Selector'!$A$2)+VLOOKUP($C$1,'Multipliers and Adjustments'!$A$70:$I$86,TRUNC(COLUMN(AD$2)/5)+2,FALSE)*SUMIFS('IEA-MethaneAbatement'!$N:$N,'IEA-MethaneAbatement'!$O:$O,"&lt;"&amp;$B64,'IEA-MethaneAbatement'!$O:$O,"&gt;="&amp;$A64,'IEA-MethaneAbatement'!$M:$M,$C$1,'IEA-MethaneAbatement'!$B:$B,'Country Selector'!$A$2)+VLOOKUP($D$1,'Multipliers and Adjustments'!$A$70:$I$86,TRUNC(COLUMN(AD$2)/5)+2,FALSE)*SUMIFS('IEA-MethaneAbatement'!$N:$N,'IEA-MethaneAbatement'!$O:$O,"&lt;"&amp;$B64,'IEA-MethaneAbatement'!$O:$O,"&gt;="&amp;$A64,'IEA-MethaneAbatement'!$M:$M,$D$1,'IEA-MethaneAbatement'!$B:$B,'Country Selector'!$A$2)))*(1+INDEX('EPA to IEA Scaling'!$F$8:$AO$8,,MATCH(AD$2,'EPA to IEA Scaling'!$F$1:$AO$1,0)))</f>
        <v>0</v>
      </c>
      <c r="AE64" cm="1">
        <f t="array" ref="AE64">((VLOOKUP($B$1,'Multipliers and Adjustments'!$A$70:$I$86,TRUNC(COLUMN(AE$2)/5)+2,FALSE)*SUMIFS('IEA-MethaneAbatement'!$N:$N,'IEA-MethaneAbatement'!$O:$O,"&lt;"&amp;$B64,'IEA-MethaneAbatement'!$O:$O,"&gt;="&amp;$A64,'IEA-MethaneAbatement'!$M:$M,$B$1,'IEA-MethaneAbatement'!$B:$B,'Country Selector'!$A$2)+VLOOKUP($C$1,'Multipliers and Adjustments'!$A$70:$I$86,TRUNC(COLUMN(AE$2)/5)+2,FALSE)*SUMIFS('IEA-MethaneAbatement'!$N:$N,'IEA-MethaneAbatement'!$O:$O,"&lt;"&amp;$B64,'IEA-MethaneAbatement'!$O:$O,"&gt;="&amp;$A64,'IEA-MethaneAbatement'!$M:$M,$C$1,'IEA-MethaneAbatement'!$B:$B,'Country Selector'!$A$2)+VLOOKUP($D$1,'Multipliers and Adjustments'!$A$70:$I$86,TRUNC(COLUMN(AE$2)/5)+2,FALSE)*SUMIFS('IEA-MethaneAbatement'!$N:$N,'IEA-MethaneAbatement'!$O:$O,"&lt;"&amp;$B64,'IEA-MethaneAbatement'!$O:$O,"&gt;="&amp;$A64,'IEA-MethaneAbatement'!$M:$M,$D$1,'IEA-MethaneAbatement'!$B:$B,'Country Selector'!$A$2)))*(1+INDEX('EPA to IEA Scaling'!$F$8:$AO$8,,MATCH(AE$2,'EPA to IEA Scaling'!$F$1:$AO$1,0)))</f>
        <v>0</v>
      </c>
      <c r="AF64" cm="1">
        <f t="array" ref="AF64">((VLOOKUP($B$1,'Multipliers and Adjustments'!$A$70:$I$86,TRUNC(COLUMN(AF$2)/5)+2,FALSE)*SUMIFS('IEA-MethaneAbatement'!$N:$N,'IEA-MethaneAbatement'!$O:$O,"&lt;"&amp;$B64,'IEA-MethaneAbatement'!$O:$O,"&gt;="&amp;$A64,'IEA-MethaneAbatement'!$M:$M,$B$1,'IEA-MethaneAbatement'!$B:$B,'Country Selector'!$A$2)+VLOOKUP($C$1,'Multipliers and Adjustments'!$A$70:$I$86,TRUNC(COLUMN(AF$2)/5)+2,FALSE)*SUMIFS('IEA-MethaneAbatement'!$N:$N,'IEA-MethaneAbatement'!$O:$O,"&lt;"&amp;$B64,'IEA-MethaneAbatement'!$O:$O,"&gt;="&amp;$A64,'IEA-MethaneAbatement'!$M:$M,$C$1,'IEA-MethaneAbatement'!$B:$B,'Country Selector'!$A$2)+VLOOKUP($D$1,'Multipliers and Adjustments'!$A$70:$I$86,TRUNC(COLUMN(AF$2)/5)+2,FALSE)*SUMIFS('IEA-MethaneAbatement'!$N:$N,'IEA-MethaneAbatement'!$O:$O,"&lt;"&amp;$B64,'IEA-MethaneAbatement'!$O:$O,"&gt;="&amp;$A64,'IEA-MethaneAbatement'!$M:$M,$D$1,'IEA-MethaneAbatement'!$B:$B,'Country Selector'!$A$2)))*(1+INDEX('EPA to IEA Scaling'!$F$8:$AO$8,,MATCH(AF$2,'EPA to IEA Scaling'!$F$1:$AO$1,0)))</f>
        <v>0</v>
      </c>
      <c r="AG64" s="31" cm="1">
        <f t="array" ref="AG64">((VLOOKUP($B$1,'Multipliers and Adjustments'!$A$70:$I$86,TRUNC(COLUMN(AG$2)/5)+2,FALSE)*SUMIFS('IEA-MethaneAbatement'!$N:$N,'IEA-MethaneAbatement'!$O:$O,"&lt;"&amp;$B64,'IEA-MethaneAbatement'!$O:$O,"&gt;="&amp;$A64,'IEA-MethaneAbatement'!$M:$M,$B$1,'IEA-MethaneAbatement'!$B:$B,'Country Selector'!$A$2)+VLOOKUP($C$1,'Multipliers and Adjustments'!$A$70:$I$86,TRUNC(COLUMN(AG$2)/5)+2,FALSE)*SUMIFS('IEA-MethaneAbatement'!$N:$N,'IEA-MethaneAbatement'!$O:$O,"&lt;"&amp;$B64,'IEA-MethaneAbatement'!$O:$O,"&gt;="&amp;$A64,'IEA-MethaneAbatement'!$M:$M,$C$1,'IEA-MethaneAbatement'!$B:$B,'Country Selector'!$A$2)+VLOOKUP($D$1,'Multipliers and Adjustments'!$A$70:$I$86,TRUNC(COLUMN(AG$2)/5)+2,FALSE)*SUMIFS('IEA-MethaneAbatement'!$N:$N,'IEA-MethaneAbatement'!$O:$O,"&lt;"&amp;$B64,'IEA-MethaneAbatement'!$O:$O,"&gt;="&amp;$A64,'IEA-MethaneAbatement'!$M:$M,$D$1,'IEA-MethaneAbatement'!$B:$B,'Country Selector'!$A$2)))*(1+INDEX('EPA to IEA Scaling'!$F$8:$AO$8,,MATCH(AG$2,'EPA to IEA Scaling'!$F$1:$AO$1,0)))</f>
        <v>0</v>
      </c>
      <c r="AH64" cm="1">
        <f t="array" ref="AH64">((VLOOKUP($B$1,'Multipliers and Adjustments'!$A$70:$I$86,TRUNC(COLUMN(AH$2)/5)+2,FALSE)*SUMIFS('IEA-MethaneAbatement'!$N:$N,'IEA-MethaneAbatement'!$O:$O,"&lt;"&amp;$B64,'IEA-MethaneAbatement'!$O:$O,"&gt;="&amp;$A64,'IEA-MethaneAbatement'!$M:$M,$B$1,'IEA-MethaneAbatement'!$B:$B,'Country Selector'!$A$2)+VLOOKUP($C$1,'Multipliers and Adjustments'!$A$70:$I$86,TRUNC(COLUMN(AH$2)/5)+2,FALSE)*SUMIFS('IEA-MethaneAbatement'!$N:$N,'IEA-MethaneAbatement'!$O:$O,"&lt;"&amp;$B64,'IEA-MethaneAbatement'!$O:$O,"&gt;="&amp;$A64,'IEA-MethaneAbatement'!$M:$M,$C$1,'IEA-MethaneAbatement'!$B:$B,'Country Selector'!$A$2)+VLOOKUP($D$1,'Multipliers and Adjustments'!$A$70:$I$86,TRUNC(COLUMN(AH$2)/5)+2,FALSE)*SUMIFS('IEA-MethaneAbatement'!$N:$N,'IEA-MethaneAbatement'!$O:$O,"&lt;"&amp;$B64,'IEA-MethaneAbatement'!$O:$O,"&gt;="&amp;$A64,'IEA-MethaneAbatement'!$M:$M,$D$1,'IEA-MethaneAbatement'!$B:$B,'Country Selector'!$A$2)))*(1+INDEX('EPA to IEA Scaling'!$F$8:$AO$8,,MATCH(AH$2,'EPA to IEA Scaling'!$F$1:$AO$1,0)))</f>
        <v>0</v>
      </c>
      <c r="AI64" cm="1">
        <f t="array" ref="AI64">((VLOOKUP($B$1,'Multipliers and Adjustments'!$A$70:$I$86,TRUNC(COLUMN(AI$2)/5)+2,FALSE)*SUMIFS('IEA-MethaneAbatement'!$N:$N,'IEA-MethaneAbatement'!$O:$O,"&lt;"&amp;$B64,'IEA-MethaneAbatement'!$O:$O,"&gt;="&amp;$A64,'IEA-MethaneAbatement'!$M:$M,$B$1,'IEA-MethaneAbatement'!$B:$B,'Country Selector'!$A$2)+VLOOKUP($C$1,'Multipliers and Adjustments'!$A$70:$I$86,TRUNC(COLUMN(AI$2)/5)+2,FALSE)*SUMIFS('IEA-MethaneAbatement'!$N:$N,'IEA-MethaneAbatement'!$O:$O,"&lt;"&amp;$B64,'IEA-MethaneAbatement'!$O:$O,"&gt;="&amp;$A64,'IEA-MethaneAbatement'!$M:$M,$C$1,'IEA-MethaneAbatement'!$B:$B,'Country Selector'!$A$2)+VLOOKUP($D$1,'Multipliers and Adjustments'!$A$70:$I$86,TRUNC(COLUMN(AI$2)/5)+2,FALSE)*SUMIFS('IEA-MethaneAbatement'!$N:$N,'IEA-MethaneAbatement'!$O:$O,"&lt;"&amp;$B64,'IEA-MethaneAbatement'!$O:$O,"&gt;="&amp;$A64,'IEA-MethaneAbatement'!$M:$M,$D$1,'IEA-MethaneAbatement'!$B:$B,'Country Selector'!$A$2)))*(1+INDEX('EPA to IEA Scaling'!$F$8:$AO$8,,MATCH(AI$2,'EPA to IEA Scaling'!$F$1:$AO$1,0)))</f>
        <v>0</v>
      </c>
      <c r="AJ64" cm="1">
        <f t="array" ref="AJ64">((VLOOKUP($B$1,'Multipliers and Adjustments'!$A$70:$I$86,TRUNC(COLUMN(AJ$2)/5)+2,FALSE)*SUMIFS('IEA-MethaneAbatement'!$N:$N,'IEA-MethaneAbatement'!$O:$O,"&lt;"&amp;$B64,'IEA-MethaneAbatement'!$O:$O,"&gt;="&amp;$A64,'IEA-MethaneAbatement'!$M:$M,$B$1,'IEA-MethaneAbatement'!$B:$B,'Country Selector'!$A$2)+VLOOKUP($C$1,'Multipliers and Adjustments'!$A$70:$I$86,TRUNC(COLUMN(AJ$2)/5)+2,FALSE)*SUMIFS('IEA-MethaneAbatement'!$N:$N,'IEA-MethaneAbatement'!$O:$O,"&lt;"&amp;$B64,'IEA-MethaneAbatement'!$O:$O,"&gt;="&amp;$A64,'IEA-MethaneAbatement'!$M:$M,$C$1,'IEA-MethaneAbatement'!$B:$B,'Country Selector'!$A$2)+VLOOKUP($D$1,'Multipliers and Adjustments'!$A$70:$I$86,TRUNC(COLUMN(AJ$2)/5)+2,FALSE)*SUMIFS('IEA-MethaneAbatement'!$N:$N,'IEA-MethaneAbatement'!$O:$O,"&lt;"&amp;$B64,'IEA-MethaneAbatement'!$O:$O,"&gt;="&amp;$A64,'IEA-MethaneAbatement'!$M:$M,$D$1,'IEA-MethaneAbatement'!$B:$B,'Country Selector'!$A$2)))*(1+INDEX('EPA to IEA Scaling'!$F$8:$AO$8,,MATCH(AJ$2,'EPA to IEA Scaling'!$F$1:$AO$1,0)))</f>
        <v>0</v>
      </c>
      <c r="AK64" cm="1">
        <f t="array" ref="AK64">((VLOOKUP($B$1,'Multipliers and Adjustments'!$A$70:$I$86,TRUNC(COLUMN(AK$2)/5)+2,FALSE)*SUMIFS('IEA-MethaneAbatement'!$N:$N,'IEA-MethaneAbatement'!$O:$O,"&lt;"&amp;$B64,'IEA-MethaneAbatement'!$O:$O,"&gt;="&amp;$A64,'IEA-MethaneAbatement'!$M:$M,$B$1,'IEA-MethaneAbatement'!$B:$B,'Country Selector'!$A$2)+VLOOKUP($C$1,'Multipliers and Adjustments'!$A$70:$I$86,TRUNC(COLUMN(AK$2)/5)+2,FALSE)*SUMIFS('IEA-MethaneAbatement'!$N:$N,'IEA-MethaneAbatement'!$O:$O,"&lt;"&amp;$B64,'IEA-MethaneAbatement'!$O:$O,"&gt;="&amp;$A64,'IEA-MethaneAbatement'!$M:$M,$C$1,'IEA-MethaneAbatement'!$B:$B,'Country Selector'!$A$2)+VLOOKUP($D$1,'Multipliers and Adjustments'!$A$70:$I$86,TRUNC(COLUMN(AK$2)/5)+2,FALSE)*SUMIFS('IEA-MethaneAbatement'!$N:$N,'IEA-MethaneAbatement'!$O:$O,"&lt;"&amp;$B64,'IEA-MethaneAbatement'!$O:$O,"&gt;="&amp;$A64,'IEA-MethaneAbatement'!$M:$M,$D$1,'IEA-MethaneAbatement'!$B:$B,'Country Selector'!$A$2)))*(1+INDEX('EPA to IEA Scaling'!$F$8:$AO$8,,MATCH(AK$2,'EPA to IEA Scaling'!$F$1:$AO$1,0)))</f>
        <v>0</v>
      </c>
      <c r="AL64" s="31" cm="1">
        <f t="array" ref="AL64">((VLOOKUP($B$1,'Multipliers and Adjustments'!$A$70:$I$86,TRUNC(COLUMN(AL$2)/5)+2,FALSE)*SUMIFS('IEA-MethaneAbatement'!$N:$N,'IEA-MethaneAbatement'!$O:$O,"&lt;"&amp;$B64,'IEA-MethaneAbatement'!$O:$O,"&gt;="&amp;$A64,'IEA-MethaneAbatement'!$M:$M,$B$1,'IEA-MethaneAbatement'!$B:$B,'Country Selector'!$A$2)+VLOOKUP($C$1,'Multipliers and Adjustments'!$A$70:$I$86,TRUNC(COLUMN(AL$2)/5)+2,FALSE)*SUMIFS('IEA-MethaneAbatement'!$N:$N,'IEA-MethaneAbatement'!$O:$O,"&lt;"&amp;$B64,'IEA-MethaneAbatement'!$O:$O,"&gt;="&amp;$A64,'IEA-MethaneAbatement'!$M:$M,$C$1,'IEA-MethaneAbatement'!$B:$B,'Country Selector'!$A$2)+VLOOKUP($D$1,'Multipliers and Adjustments'!$A$70:$I$86,TRUNC(COLUMN(AL$2)/5)+2,FALSE)*SUMIFS('IEA-MethaneAbatement'!$N:$N,'IEA-MethaneAbatement'!$O:$O,"&lt;"&amp;$B64,'IEA-MethaneAbatement'!$O:$O,"&gt;="&amp;$A64,'IEA-MethaneAbatement'!$M:$M,$D$1,'IEA-MethaneAbatement'!$B:$B,'Country Selector'!$A$2)))*(1+INDEX('EPA to IEA Scaling'!$F$8:$AO$8,,MATCH(AL$2,'EPA to IEA Scaling'!$F$1:$AO$1,0)))</f>
        <v>0</v>
      </c>
    </row>
    <row r="65" spans="1:38" x14ac:dyDescent="0.45">
      <c r="A65" s="12">
        <f t="shared" si="1"/>
        <v>1100</v>
      </c>
      <c r="B65" s="11">
        <f t="shared" si="0"/>
        <v>1150</v>
      </c>
      <c r="C65" s="31" cm="1">
        <f t="array" ref="C65">((VLOOKUP($B$1,'Multipliers and Adjustments'!$A$70:$I$86,TRUNC(COLUMN(C$2)/5)+2,FALSE)*SUMIFS('IEA-MethaneAbatement'!$N:$N,'IEA-MethaneAbatement'!$O:$O,"&lt;"&amp;$B65,'IEA-MethaneAbatement'!$O:$O,"&gt;="&amp;$A65,'IEA-MethaneAbatement'!$M:$M,$B$1,'IEA-MethaneAbatement'!$B:$B,'Country Selector'!$A$2)+VLOOKUP($C$1,'Multipliers and Adjustments'!$A$70:$I$86,TRUNC(COLUMN(C$2)/5)+2,FALSE)*SUMIFS('IEA-MethaneAbatement'!$N:$N,'IEA-MethaneAbatement'!$O:$O,"&lt;"&amp;$B65,'IEA-MethaneAbatement'!$O:$O,"&gt;="&amp;$A65,'IEA-MethaneAbatement'!$M:$M,$C$1,'IEA-MethaneAbatement'!$B:$B,'Country Selector'!$A$2)+VLOOKUP($D$1,'Multipliers and Adjustments'!$A$70:$I$86,TRUNC(COLUMN(C$2)/5)+2,FALSE)*SUMIFS('IEA-MethaneAbatement'!$N:$N,'IEA-MethaneAbatement'!$O:$O,"&lt;"&amp;$B65,'IEA-MethaneAbatement'!$O:$O,"&gt;="&amp;$A65,'IEA-MethaneAbatement'!$M:$M,$D$1,'IEA-MethaneAbatement'!$B:$B,'Country Selector'!$A$2)))*(1+INDEX('EPA to IEA Scaling'!$F$8:$AO$8,,MATCH(C$2,'EPA to IEA Scaling'!$F$1:$AO$1,0)))</f>
        <v>0</v>
      </c>
      <c r="D65" cm="1">
        <f t="array" ref="D65">((VLOOKUP($B$1,'Multipliers and Adjustments'!$A$70:$I$86,TRUNC(COLUMN(D$2)/5)+2,FALSE)*SUMIFS('IEA-MethaneAbatement'!$N:$N,'IEA-MethaneAbatement'!$O:$O,"&lt;"&amp;$B65,'IEA-MethaneAbatement'!$O:$O,"&gt;="&amp;$A65,'IEA-MethaneAbatement'!$M:$M,$B$1,'IEA-MethaneAbatement'!$B:$B,'Country Selector'!$A$2)+VLOOKUP($C$1,'Multipliers and Adjustments'!$A$70:$I$86,TRUNC(COLUMN(D$2)/5)+2,FALSE)*SUMIFS('IEA-MethaneAbatement'!$N:$N,'IEA-MethaneAbatement'!$O:$O,"&lt;"&amp;$B65,'IEA-MethaneAbatement'!$O:$O,"&gt;="&amp;$A65,'IEA-MethaneAbatement'!$M:$M,$C$1,'IEA-MethaneAbatement'!$B:$B,'Country Selector'!$A$2)+VLOOKUP($D$1,'Multipliers and Adjustments'!$A$70:$I$86,TRUNC(COLUMN(D$2)/5)+2,FALSE)*SUMIFS('IEA-MethaneAbatement'!$N:$N,'IEA-MethaneAbatement'!$O:$O,"&lt;"&amp;$B65,'IEA-MethaneAbatement'!$O:$O,"&gt;="&amp;$A65,'IEA-MethaneAbatement'!$M:$M,$D$1,'IEA-MethaneAbatement'!$B:$B,'Country Selector'!$A$2)))*(1+INDEX('EPA to IEA Scaling'!$F$8:$AO$8,,MATCH(D$2,'EPA to IEA Scaling'!$F$1:$AO$1,0)))</f>
        <v>0</v>
      </c>
      <c r="E65" cm="1">
        <f t="array" ref="E65">((VLOOKUP($B$1,'Multipliers and Adjustments'!$A$70:$I$86,TRUNC(COLUMN(E$2)/5)+2,FALSE)*SUMIFS('IEA-MethaneAbatement'!$N:$N,'IEA-MethaneAbatement'!$O:$O,"&lt;"&amp;$B65,'IEA-MethaneAbatement'!$O:$O,"&gt;="&amp;$A65,'IEA-MethaneAbatement'!$M:$M,$B$1,'IEA-MethaneAbatement'!$B:$B,'Country Selector'!$A$2)+VLOOKUP($C$1,'Multipliers and Adjustments'!$A$70:$I$86,TRUNC(COLUMN(E$2)/5)+2,FALSE)*SUMIFS('IEA-MethaneAbatement'!$N:$N,'IEA-MethaneAbatement'!$O:$O,"&lt;"&amp;$B65,'IEA-MethaneAbatement'!$O:$O,"&gt;="&amp;$A65,'IEA-MethaneAbatement'!$M:$M,$C$1,'IEA-MethaneAbatement'!$B:$B,'Country Selector'!$A$2)+VLOOKUP($D$1,'Multipliers and Adjustments'!$A$70:$I$86,TRUNC(COLUMN(E$2)/5)+2,FALSE)*SUMIFS('IEA-MethaneAbatement'!$N:$N,'IEA-MethaneAbatement'!$O:$O,"&lt;"&amp;$B65,'IEA-MethaneAbatement'!$O:$O,"&gt;="&amp;$A65,'IEA-MethaneAbatement'!$M:$M,$D$1,'IEA-MethaneAbatement'!$B:$B,'Country Selector'!$A$2)))*(1+INDEX('EPA to IEA Scaling'!$F$8:$AO$8,,MATCH(E$2,'EPA to IEA Scaling'!$F$1:$AO$1,0)))</f>
        <v>0</v>
      </c>
      <c r="F65" cm="1">
        <f t="array" ref="F65">((VLOOKUP($B$1,'Multipliers and Adjustments'!$A$70:$I$86,TRUNC(COLUMN(F$2)/5)+2,FALSE)*SUMIFS('IEA-MethaneAbatement'!$N:$N,'IEA-MethaneAbatement'!$O:$O,"&lt;"&amp;$B65,'IEA-MethaneAbatement'!$O:$O,"&gt;="&amp;$A65,'IEA-MethaneAbatement'!$M:$M,$B$1,'IEA-MethaneAbatement'!$B:$B,'Country Selector'!$A$2)+VLOOKUP($C$1,'Multipliers and Adjustments'!$A$70:$I$86,TRUNC(COLUMN(F$2)/5)+2,FALSE)*SUMIFS('IEA-MethaneAbatement'!$N:$N,'IEA-MethaneAbatement'!$O:$O,"&lt;"&amp;$B65,'IEA-MethaneAbatement'!$O:$O,"&gt;="&amp;$A65,'IEA-MethaneAbatement'!$M:$M,$C$1,'IEA-MethaneAbatement'!$B:$B,'Country Selector'!$A$2)+VLOOKUP($D$1,'Multipliers and Adjustments'!$A$70:$I$86,TRUNC(COLUMN(F$2)/5)+2,FALSE)*SUMIFS('IEA-MethaneAbatement'!$N:$N,'IEA-MethaneAbatement'!$O:$O,"&lt;"&amp;$B65,'IEA-MethaneAbatement'!$O:$O,"&gt;="&amp;$A65,'IEA-MethaneAbatement'!$M:$M,$D$1,'IEA-MethaneAbatement'!$B:$B,'Country Selector'!$A$2)))*(1+INDEX('EPA to IEA Scaling'!$F$8:$AO$8,,MATCH(F$2,'EPA to IEA Scaling'!$F$1:$AO$1,0)))</f>
        <v>0</v>
      </c>
      <c r="G65" cm="1">
        <f t="array" ref="G65">((VLOOKUP($B$1,'Multipliers and Adjustments'!$A$70:$I$86,TRUNC(COLUMN(G$2)/5)+2,FALSE)*SUMIFS('IEA-MethaneAbatement'!$N:$N,'IEA-MethaneAbatement'!$O:$O,"&lt;"&amp;$B65,'IEA-MethaneAbatement'!$O:$O,"&gt;="&amp;$A65,'IEA-MethaneAbatement'!$M:$M,$B$1,'IEA-MethaneAbatement'!$B:$B,'Country Selector'!$A$2)+VLOOKUP($C$1,'Multipliers and Adjustments'!$A$70:$I$86,TRUNC(COLUMN(G$2)/5)+2,FALSE)*SUMIFS('IEA-MethaneAbatement'!$N:$N,'IEA-MethaneAbatement'!$O:$O,"&lt;"&amp;$B65,'IEA-MethaneAbatement'!$O:$O,"&gt;="&amp;$A65,'IEA-MethaneAbatement'!$M:$M,$C$1,'IEA-MethaneAbatement'!$B:$B,'Country Selector'!$A$2)+VLOOKUP($D$1,'Multipliers and Adjustments'!$A$70:$I$86,TRUNC(COLUMN(G$2)/5)+2,FALSE)*SUMIFS('IEA-MethaneAbatement'!$N:$N,'IEA-MethaneAbatement'!$O:$O,"&lt;"&amp;$B65,'IEA-MethaneAbatement'!$O:$O,"&gt;="&amp;$A65,'IEA-MethaneAbatement'!$M:$M,$D$1,'IEA-MethaneAbatement'!$B:$B,'Country Selector'!$A$2)))*(1+INDEX('EPA to IEA Scaling'!$F$8:$AO$8,,MATCH(G$2,'EPA to IEA Scaling'!$F$1:$AO$1,0)))</f>
        <v>0</v>
      </c>
      <c r="H65" s="31" cm="1">
        <f t="array" ref="H65">((VLOOKUP($B$1,'Multipliers and Adjustments'!$A$70:$I$86,TRUNC(COLUMN(H$2)/5)+2,FALSE)*SUMIFS('IEA-MethaneAbatement'!$N:$N,'IEA-MethaneAbatement'!$O:$O,"&lt;"&amp;$B65,'IEA-MethaneAbatement'!$O:$O,"&gt;="&amp;$A65,'IEA-MethaneAbatement'!$M:$M,$B$1,'IEA-MethaneAbatement'!$B:$B,'Country Selector'!$A$2)+VLOOKUP($C$1,'Multipliers and Adjustments'!$A$70:$I$86,TRUNC(COLUMN(H$2)/5)+2,FALSE)*SUMIFS('IEA-MethaneAbatement'!$N:$N,'IEA-MethaneAbatement'!$O:$O,"&lt;"&amp;$B65,'IEA-MethaneAbatement'!$O:$O,"&gt;="&amp;$A65,'IEA-MethaneAbatement'!$M:$M,$C$1,'IEA-MethaneAbatement'!$B:$B,'Country Selector'!$A$2)+VLOOKUP($D$1,'Multipliers and Adjustments'!$A$70:$I$86,TRUNC(COLUMN(H$2)/5)+2,FALSE)*SUMIFS('IEA-MethaneAbatement'!$N:$N,'IEA-MethaneAbatement'!$O:$O,"&lt;"&amp;$B65,'IEA-MethaneAbatement'!$O:$O,"&gt;="&amp;$A65,'IEA-MethaneAbatement'!$M:$M,$D$1,'IEA-MethaneAbatement'!$B:$B,'Country Selector'!$A$2)))*(1+INDEX('EPA to IEA Scaling'!$F$8:$AO$8,,MATCH(H$2,'EPA to IEA Scaling'!$F$1:$AO$1,0)))</f>
        <v>0</v>
      </c>
      <c r="I65" cm="1">
        <f t="array" ref="I65">((VLOOKUP($B$1,'Multipliers and Adjustments'!$A$70:$I$86,TRUNC(COLUMN(I$2)/5)+2,FALSE)*SUMIFS('IEA-MethaneAbatement'!$N:$N,'IEA-MethaneAbatement'!$O:$O,"&lt;"&amp;$B65,'IEA-MethaneAbatement'!$O:$O,"&gt;="&amp;$A65,'IEA-MethaneAbatement'!$M:$M,$B$1,'IEA-MethaneAbatement'!$B:$B,'Country Selector'!$A$2)+VLOOKUP($C$1,'Multipliers and Adjustments'!$A$70:$I$86,TRUNC(COLUMN(I$2)/5)+2,FALSE)*SUMIFS('IEA-MethaneAbatement'!$N:$N,'IEA-MethaneAbatement'!$O:$O,"&lt;"&amp;$B65,'IEA-MethaneAbatement'!$O:$O,"&gt;="&amp;$A65,'IEA-MethaneAbatement'!$M:$M,$C$1,'IEA-MethaneAbatement'!$B:$B,'Country Selector'!$A$2)+VLOOKUP($D$1,'Multipliers and Adjustments'!$A$70:$I$86,TRUNC(COLUMN(I$2)/5)+2,FALSE)*SUMIFS('IEA-MethaneAbatement'!$N:$N,'IEA-MethaneAbatement'!$O:$O,"&lt;"&amp;$B65,'IEA-MethaneAbatement'!$O:$O,"&gt;="&amp;$A65,'IEA-MethaneAbatement'!$M:$M,$D$1,'IEA-MethaneAbatement'!$B:$B,'Country Selector'!$A$2)))*(1+INDEX('EPA to IEA Scaling'!$F$8:$AO$8,,MATCH(I$2,'EPA to IEA Scaling'!$F$1:$AO$1,0)))</f>
        <v>0</v>
      </c>
      <c r="J65" cm="1">
        <f t="array" ref="J65">((VLOOKUP($B$1,'Multipliers and Adjustments'!$A$70:$I$86,TRUNC(COLUMN(J$2)/5)+2,FALSE)*SUMIFS('IEA-MethaneAbatement'!$N:$N,'IEA-MethaneAbatement'!$O:$O,"&lt;"&amp;$B65,'IEA-MethaneAbatement'!$O:$O,"&gt;="&amp;$A65,'IEA-MethaneAbatement'!$M:$M,$B$1,'IEA-MethaneAbatement'!$B:$B,'Country Selector'!$A$2)+VLOOKUP($C$1,'Multipliers and Adjustments'!$A$70:$I$86,TRUNC(COLUMN(J$2)/5)+2,FALSE)*SUMIFS('IEA-MethaneAbatement'!$N:$N,'IEA-MethaneAbatement'!$O:$O,"&lt;"&amp;$B65,'IEA-MethaneAbatement'!$O:$O,"&gt;="&amp;$A65,'IEA-MethaneAbatement'!$M:$M,$C$1,'IEA-MethaneAbatement'!$B:$B,'Country Selector'!$A$2)+VLOOKUP($D$1,'Multipliers and Adjustments'!$A$70:$I$86,TRUNC(COLUMN(J$2)/5)+2,FALSE)*SUMIFS('IEA-MethaneAbatement'!$N:$N,'IEA-MethaneAbatement'!$O:$O,"&lt;"&amp;$B65,'IEA-MethaneAbatement'!$O:$O,"&gt;="&amp;$A65,'IEA-MethaneAbatement'!$M:$M,$D$1,'IEA-MethaneAbatement'!$B:$B,'Country Selector'!$A$2)))*(1+INDEX('EPA to IEA Scaling'!$F$8:$AO$8,,MATCH(J$2,'EPA to IEA Scaling'!$F$1:$AO$1,0)))</f>
        <v>0</v>
      </c>
      <c r="K65" cm="1">
        <f t="array" ref="K65">((VLOOKUP($B$1,'Multipliers and Adjustments'!$A$70:$I$86,TRUNC(COLUMN(K$2)/5)+2,FALSE)*SUMIFS('IEA-MethaneAbatement'!$N:$N,'IEA-MethaneAbatement'!$O:$O,"&lt;"&amp;$B65,'IEA-MethaneAbatement'!$O:$O,"&gt;="&amp;$A65,'IEA-MethaneAbatement'!$M:$M,$B$1,'IEA-MethaneAbatement'!$B:$B,'Country Selector'!$A$2)+VLOOKUP($C$1,'Multipliers and Adjustments'!$A$70:$I$86,TRUNC(COLUMN(K$2)/5)+2,FALSE)*SUMIFS('IEA-MethaneAbatement'!$N:$N,'IEA-MethaneAbatement'!$O:$O,"&lt;"&amp;$B65,'IEA-MethaneAbatement'!$O:$O,"&gt;="&amp;$A65,'IEA-MethaneAbatement'!$M:$M,$C$1,'IEA-MethaneAbatement'!$B:$B,'Country Selector'!$A$2)+VLOOKUP($D$1,'Multipliers and Adjustments'!$A$70:$I$86,TRUNC(COLUMN(K$2)/5)+2,FALSE)*SUMIFS('IEA-MethaneAbatement'!$N:$N,'IEA-MethaneAbatement'!$O:$O,"&lt;"&amp;$B65,'IEA-MethaneAbatement'!$O:$O,"&gt;="&amp;$A65,'IEA-MethaneAbatement'!$M:$M,$D$1,'IEA-MethaneAbatement'!$B:$B,'Country Selector'!$A$2)))*(1+INDEX('EPA to IEA Scaling'!$F$8:$AO$8,,MATCH(K$2,'EPA to IEA Scaling'!$F$1:$AO$1,0)))</f>
        <v>0</v>
      </c>
      <c r="L65" cm="1">
        <f t="array" ref="L65">((VLOOKUP($B$1,'Multipliers and Adjustments'!$A$70:$I$86,TRUNC(COLUMN(L$2)/5)+2,FALSE)*SUMIFS('IEA-MethaneAbatement'!$N:$N,'IEA-MethaneAbatement'!$O:$O,"&lt;"&amp;$B65,'IEA-MethaneAbatement'!$O:$O,"&gt;="&amp;$A65,'IEA-MethaneAbatement'!$M:$M,$B$1,'IEA-MethaneAbatement'!$B:$B,'Country Selector'!$A$2)+VLOOKUP($C$1,'Multipliers and Adjustments'!$A$70:$I$86,TRUNC(COLUMN(L$2)/5)+2,FALSE)*SUMIFS('IEA-MethaneAbatement'!$N:$N,'IEA-MethaneAbatement'!$O:$O,"&lt;"&amp;$B65,'IEA-MethaneAbatement'!$O:$O,"&gt;="&amp;$A65,'IEA-MethaneAbatement'!$M:$M,$C$1,'IEA-MethaneAbatement'!$B:$B,'Country Selector'!$A$2)+VLOOKUP($D$1,'Multipliers and Adjustments'!$A$70:$I$86,TRUNC(COLUMN(L$2)/5)+2,FALSE)*SUMIFS('IEA-MethaneAbatement'!$N:$N,'IEA-MethaneAbatement'!$O:$O,"&lt;"&amp;$B65,'IEA-MethaneAbatement'!$O:$O,"&gt;="&amp;$A65,'IEA-MethaneAbatement'!$M:$M,$D$1,'IEA-MethaneAbatement'!$B:$B,'Country Selector'!$A$2)))*(1+INDEX('EPA to IEA Scaling'!$F$8:$AO$8,,MATCH(L$2,'EPA to IEA Scaling'!$F$1:$AO$1,0)))</f>
        <v>0</v>
      </c>
      <c r="M65" s="31" cm="1">
        <f t="array" ref="M65">((VLOOKUP($B$1,'Multipliers and Adjustments'!$A$70:$I$86,TRUNC(COLUMN(M$2)/5)+2,FALSE)*SUMIFS('IEA-MethaneAbatement'!$N:$N,'IEA-MethaneAbatement'!$O:$O,"&lt;"&amp;$B65,'IEA-MethaneAbatement'!$O:$O,"&gt;="&amp;$A65,'IEA-MethaneAbatement'!$M:$M,$B$1,'IEA-MethaneAbatement'!$B:$B,'Country Selector'!$A$2)+VLOOKUP($C$1,'Multipliers and Adjustments'!$A$70:$I$86,TRUNC(COLUMN(M$2)/5)+2,FALSE)*SUMIFS('IEA-MethaneAbatement'!$N:$N,'IEA-MethaneAbatement'!$O:$O,"&lt;"&amp;$B65,'IEA-MethaneAbatement'!$O:$O,"&gt;="&amp;$A65,'IEA-MethaneAbatement'!$M:$M,$C$1,'IEA-MethaneAbatement'!$B:$B,'Country Selector'!$A$2)+VLOOKUP($D$1,'Multipliers and Adjustments'!$A$70:$I$86,TRUNC(COLUMN(M$2)/5)+2,FALSE)*SUMIFS('IEA-MethaneAbatement'!$N:$N,'IEA-MethaneAbatement'!$O:$O,"&lt;"&amp;$B65,'IEA-MethaneAbatement'!$O:$O,"&gt;="&amp;$A65,'IEA-MethaneAbatement'!$M:$M,$D$1,'IEA-MethaneAbatement'!$B:$B,'Country Selector'!$A$2)))*(1+INDEX('EPA to IEA Scaling'!$F$8:$AO$8,,MATCH(M$2,'EPA to IEA Scaling'!$F$1:$AO$1,0)))</f>
        <v>0</v>
      </c>
      <c r="N65" cm="1">
        <f t="array" ref="N65">((VLOOKUP($B$1,'Multipliers and Adjustments'!$A$70:$I$86,TRUNC(COLUMN(N$2)/5)+2,FALSE)*SUMIFS('IEA-MethaneAbatement'!$N:$N,'IEA-MethaneAbatement'!$O:$O,"&lt;"&amp;$B65,'IEA-MethaneAbatement'!$O:$O,"&gt;="&amp;$A65,'IEA-MethaneAbatement'!$M:$M,$B$1,'IEA-MethaneAbatement'!$B:$B,'Country Selector'!$A$2)+VLOOKUP($C$1,'Multipliers and Adjustments'!$A$70:$I$86,TRUNC(COLUMN(N$2)/5)+2,FALSE)*SUMIFS('IEA-MethaneAbatement'!$N:$N,'IEA-MethaneAbatement'!$O:$O,"&lt;"&amp;$B65,'IEA-MethaneAbatement'!$O:$O,"&gt;="&amp;$A65,'IEA-MethaneAbatement'!$M:$M,$C$1,'IEA-MethaneAbatement'!$B:$B,'Country Selector'!$A$2)+VLOOKUP($D$1,'Multipliers and Adjustments'!$A$70:$I$86,TRUNC(COLUMN(N$2)/5)+2,FALSE)*SUMIFS('IEA-MethaneAbatement'!$N:$N,'IEA-MethaneAbatement'!$O:$O,"&lt;"&amp;$B65,'IEA-MethaneAbatement'!$O:$O,"&gt;="&amp;$A65,'IEA-MethaneAbatement'!$M:$M,$D$1,'IEA-MethaneAbatement'!$B:$B,'Country Selector'!$A$2)))*(1+INDEX('EPA to IEA Scaling'!$F$8:$AO$8,,MATCH(N$2,'EPA to IEA Scaling'!$F$1:$AO$1,0)))</f>
        <v>0</v>
      </c>
      <c r="O65" cm="1">
        <f t="array" ref="O65">((VLOOKUP($B$1,'Multipliers and Adjustments'!$A$70:$I$86,TRUNC(COLUMN(O$2)/5)+2,FALSE)*SUMIFS('IEA-MethaneAbatement'!$N:$N,'IEA-MethaneAbatement'!$O:$O,"&lt;"&amp;$B65,'IEA-MethaneAbatement'!$O:$O,"&gt;="&amp;$A65,'IEA-MethaneAbatement'!$M:$M,$B$1,'IEA-MethaneAbatement'!$B:$B,'Country Selector'!$A$2)+VLOOKUP($C$1,'Multipliers and Adjustments'!$A$70:$I$86,TRUNC(COLUMN(O$2)/5)+2,FALSE)*SUMIFS('IEA-MethaneAbatement'!$N:$N,'IEA-MethaneAbatement'!$O:$O,"&lt;"&amp;$B65,'IEA-MethaneAbatement'!$O:$O,"&gt;="&amp;$A65,'IEA-MethaneAbatement'!$M:$M,$C$1,'IEA-MethaneAbatement'!$B:$B,'Country Selector'!$A$2)+VLOOKUP($D$1,'Multipliers and Adjustments'!$A$70:$I$86,TRUNC(COLUMN(O$2)/5)+2,FALSE)*SUMIFS('IEA-MethaneAbatement'!$N:$N,'IEA-MethaneAbatement'!$O:$O,"&lt;"&amp;$B65,'IEA-MethaneAbatement'!$O:$O,"&gt;="&amp;$A65,'IEA-MethaneAbatement'!$M:$M,$D$1,'IEA-MethaneAbatement'!$B:$B,'Country Selector'!$A$2)))*(1+INDEX('EPA to IEA Scaling'!$F$8:$AO$8,,MATCH(O$2,'EPA to IEA Scaling'!$F$1:$AO$1,0)))</f>
        <v>0</v>
      </c>
      <c r="P65" cm="1">
        <f t="array" ref="P65">((VLOOKUP($B$1,'Multipliers and Adjustments'!$A$70:$I$86,TRUNC(COLUMN(P$2)/5)+2,FALSE)*SUMIFS('IEA-MethaneAbatement'!$N:$N,'IEA-MethaneAbatement'!$O:$O,"&lt;"&amp;$B65,'IEA-MethaneAbatement'!$O:$O,"&gt;="&amp;$A65,'IEA-MethaneAbatement'!$M:$M,$B$1,'IEA-MethaneAbatement'!$B:$B,'Country Selector'!$A$2)+VLOOKUP($C$1,'Multipliers and Adjustments'!$A$70:$I$86,TRUNC(COLUMN(P$2)/5)+2,FALSE)*SUMIFS('IEA-MethaneAbatement'!$N:$N,'IEA-MethaneAbatement'!$O:$O,"&lt;"&amp;$B65,'IEA-MethaneAbatement'!$O:$O,"&gt;="&amp;$A65,'IEA-MethaneAbatement'!$M:$M,$C$1,'IEA-MethaneAbatement'!$B:$B,'Country Selector'!$A$2)+VLOOKUP($D$1,'Multipliers and Adjustments'!$A$70:$I$86,TRUNC(COLUMN(P$2)/5)+2,FALSE)*SUMIFS('IEA-MethaneAbatement'!$N:$N,'IEA-MethaneAbatement'!$O:$O,"&lt;"&amp;$B65,'IEA-MethaneAbatement'!$O:$O,"&gt;="&amp;$A65,'IEA-MethaneAbatement'!$M:$M,$D$1,'IEA-MethaneAbatement'!$B:$B,'Country Selector'!$A$2)))*(1+INDEX('EPA to IEA Scaling'!$F$8:$AO$8,,MATCH(P$2,'EPA to IEA Scaling'!$F$1:$AO$1,0)))</f>
        <v>0</v>
      </c>
      <c r="Q65" cm="1">
        <f t="array" ref="Q65">((VLOOKUP($B$1,'Multipliers and Adjustments'!$A$70:$I$86,TRUNC(COLUMN(Q$2)/5)+2,FALSE)*SUMIFS('IEA-MethaneAbatement'!$N:$N,'IEA-MethaneAbatement'!$O:$O,"&lt;"&amp;$B65,'IEA-MethaneAbatement'!$O:$O,"&gt;="&amp;$A65,'IEA-MethaneAbatement'!$M:$M,$B$1,'IEA-MethaneAbatement'!$B:$B,'Country Selector'!$A$2)+VLOOKUP($C$1,'Multipliers and Adjustments'!$A$70:$I$86,TRUNC(COLUMN(Q$2)/5)+2,FALSE)*SUMIFS('IEA-MethaneAbatement'!$N:$N,'IEA-MethaneAbatement'!$O:$O,"&lt;"&amp;$B65,'IEA-MethaneAbatement'!$O:$O,"&gt;="&amp;$A65,'IEA-MethaneAbatement'!$M:$M,$C$1,'IEA-MethaneAbatement'!$B:$B,'Country Selector'!$A$2)+VLOOKUP($D$1,'Multipliers and Adjustments'!$A$70:$I$86,TRUNC(COLUMN(Q$2)/5)+2,FALSE)*SUMIFS('IEA-MethaneAbatement'!$N:$N,'IEA-MethaneAbatement'!$O:$O,"&lt;"&amp;$B65,'IEA-MethaneAbatement'!$O:$O,"&gt;="&amp;$A65,'IEA-MethaneAbatement'!$M:$M,$D$1,'IEA-MethaneAbatement'!$B:$B,'Country Selector'!$A$2)))*(1+INDEX('EPA to IEA Scaling'!$F$8:$AO$8,,MATCH(Q$2,'EPA to IEA Scaling'!$F$1:$AO$1,0)))</f>
        <v>0</v>
      </c>
      <c r="R65" s="31" cm="1">
        <f t="array" ref="R65">((VLOOKUP($B$1,'Multipliers and Adjustments'!$A$70:$I$86,TRUNC(COLUMN(R$2)/5)+2,FALSE)*SUMIFS('IEA-MethaneAbatement'!$N:$N,'IEA-MethaneAbatement'!$O:$O,"&lt;"&amp;$B65,'IEA-MethaneAbatement'!$O:$O,"&gt;="&amp;$A65,'IEA-MethaneAbatement'!$M:$M,$B$1,'IEA-MethaneAbatement'!$B:$B,'Country Selector'!$A$2)+VLOOKUP($C$1,'Multipliers and Adjustments'!$A$70:$I$86,TRUNC(COLUMN(R$2)/5)+2,FALSE)*SUMIFS('IEA-MethaneAbatement'!$N:$N,'IEA-MethaneAbatement'!$O:$O,"&lt;"&amp;$B65,'IEA-MethaneAbatement'!$O:$O,"&gt;="&amp;$A65,'IEA-MethaneAbatement'!$M:$M,$C$1,'IEA-MethaneAbatement'!$B:$B,'Country Selector'!$A$2)+VLOOKUP($D$1,'Multipliers and Adjustments'!$A$70:$I$86,TRUNC(COLUMN(R$2)/5)+2,FALSE)*SUMIFS('IEA-MethaneAbatement'!$N:$N,'IEA-MethaneAbatement'!$O:$O,"&lt;"&amp;$B65,'IEA-MethaneAbatement'!$O:$O,"&gt;="&amp;$A65,'IEA-MethaneAbatement'!$M:$M,$D$1,'IEA-MethaneAbatement'!$B:$B,'Country Selector'!$A$2)))*(1+INDEX('EPA to IEA Scaling'!$F$8:$AO$8,,MATCH(R$2,'EPA to IEA Scaling'!$F$1:$AO$1,0)))</f>
        <v>0</v>
      </c>
      <c r="S65" cm="1">
        <f t="array" ref="S65">((VLOOKUP($B$1,'Multipliers and Adjustments'!$A$70:$I$86,TRUNC(COLUMN(S$2)/5)+2,FALSE)*SUMIFS('IEA-MethaneAbatement'!$N:$N,'IEA-MethaneAbatement'!$O:$O,"&lt;"&amp;$B65,'IEA-MethaneAbatement'!$O:$O,"&gt;="&amp;$A65,'IEA-MethaneAbatement'!$M:$M,$B$1,'IEA-MethaneAbatement'!$B:$B,'Country Selector'!$A$2)+VLOOKUP($C$1,'Multipliers and Adjustments'!$A$70:$I$86,TRUNC(COLUMN(S$2)/5)+2,FALSE)*SUMIFS('IEA-MethaneAbatement'!$N:$N,'IEA-MethaneAbatement'!$O:$O,"&lt;"&amp;$B65,'IEA-MethaneAbatement'!$O:$O,"&gt;="&amp;$A65,'IEA-MethaneAbatement'!$M:$M,$C$1,'IEA-MethaneAbatement'!$B:$B,'Country Selector'!$A$2)+VLOOKUP($D$1,'Multipliers and Adjustments'!$A$70:$I$86,TRUNC(COLUMN(S$2)/5)+2,FALSE)*SUMIFS('IEA-MethaneAbatement'!$N:$N,'IEA-MethaneAbatement'!$O:$O,"&lt;"&amp;$B65,'IEA-MethaneAbatement'!$O:$O,"&gt;="&amp;$A65,'IEA-MethaneAbatement'!$M:$M,$D$1,'IEA-MethaneAbatement'!$B:$B,'Country Selector'!$A$2)))*(1+INDEX('EPA to IEA Scaling'!$F$8:$AO$8,,MATCH(S$2,'EPA to IEA Scaling'!$F$1:$AO$1,0)))</f>
        <v>0</v>
      </c>
      <c r="T65" cm="1">
        <f t="array" ref="T65">((VLOOKUP($B$1,'Multipliers and Adjustments'!$A$70:$I$86,TRUNC(COLUMN(T$2)/5)+2,FALSE)*SUMIFS('IEA-MethaneAbatement'!$N:$N,'IEA-MethaneAbatement'!$O:$O,"&lt;"&amp;$B65,'IEA-MethaneAbatement'!$O:$O,"&gt;="&amp;$A65,'IEA-MethaneAbatement'!$M:$M,$B$1,'IEA-MethaneAbatement'!$B:$B,'Country Selector'!$A$2)+VLOOKUP($C$1,'Multipliers and Adjustments'!$A$70:$I$86,TRUNC(COLUMN(T$2)/5)+2,FALSE)*SUMIFS('IEA-MethaneAbatement'!$N:$N,'IEA-MethaneAbatement'!$O:$O,"&lt;"&amp;$B65,'IEA-MethaneAbatement'!$O:$O,"&gt;="&amp;$A65,'IEA-MethaneAbatement'!$M:$M,$C$1,'IEA-MethaneAbatement'!$B:$B,'Country Selector'!$A$2)+VLOOKUP($D$1,'Multipliers and Adjustments'!$A$70:$I$86,TRUNC(COLUMN(T$2)/5)+2,FALSE)*SUMIFS('IEA-MethaneAbatement'!$N:$N,'IEA-MethaneAbatement'!$O:$O,"&lt;"&amp;$B65,'IEA-MethaneAbatement'!$O:$O,"&gt;="&amp;$A65,'IEA-MethaneAbatement'!$M:$M,$D$1,'IEA-MethaneAbatement'!$B:$B,'Country Selector'!$A$2)))*(1+INDEX('EPA to IEA Scaling'!$F$8:$AO$8,,MATCH(T$2,'EPA to IEA Scaling'!$F$1:$AO$1,0)))</f>
        <v>0</v>
      </c>
      <c r="U65" cm="1">
        <f t="array" ref="U65">((VLOOKUP($B$1,'Multipliers and Adjustments'!$A$70:$I$86,TRUNC(COLUMN(U$2)/5)+2,FALSE)*SUMIFS('IEA-MethaneAbatement'!$N:$N,'IEA-MethaneAbatement'!$O:$O,"&lt;"&amp;$B65,'IEA-MethaneAbatement'!$O:$O,"&gt;="&amp;$A65,'IEA-MethaneAbatement'!$M:$M,$B$1,'IEA-MethaneAbatement'!$B:$B,'Country Selector'!$A$2)+VLOOKUP($C$1,'Multipliers and Adjustments'!$A$70:$I$86,TRUNC(COLUMN(U$2)/5)+2,FALSE)*SUMIFS('IEA-MethaneAbatement'!$N:$N,'IEA-MethaneAbatement'!$O:$O,"&lt;"&amp;$B65,'IEA-MethaneAbatement'!$O:$O,"&gt;="&amp;$A65,'IEA-MethaneAbatement'!$M:$M,$C$1,'IEA-MethaneAbatement'!$B:$B,'Country Selector'!$A$2)+VLOOKUP($D$1,'Multipliers and Adjustments'!$A$70:$I$86,TRUNC(COLUMN(U$2)/5)+2,FALSE)*SUMIFS('IEA-MethaneAbatement'!$N:$N,'IEA-MethaneAbatement'!$O:$O,"&lt;"&amp;$B65,'IEA-MethaneAbatement'!$O:$O,"&gt;="&amp;$A65,'IEA-MethaneAbatement'!$M:$M,$D$1,'IEA-MethaneAbatement'!$B:$B,'Country Selector'!$A$2)))*(1+INDEX('EPA to IEA Scaling'!$F$8:$AO$8,,MATCH(U$2,'EPA to IEA Scaling'!$F$1:$AO$1,0)))</f>
        <v>0</v>
      </c>
      <c r="V65" cm="1">
        <f t="array" ref="V65">((VLOOKUP($B$1,'Multipliers and Adjustments'!$A$70:$I$86,TRUNC(COLUMN(V$2)/5)+2,FALSE)*SUMIFS('IEA-MethaneAbatement'!$N:$N,'IEA-MethaneAbatement'!$O:$O,"&lt;"&amp;$B65,'IEA-MethaneAbatement'!$O:$O,"&gt;="&amp;$A65,'IEA-MethaneAbatement'!$M:$M,$B$1,'IEA-MethaneAbatement'!$B:$B,'Country Selector'!$A$2)+VLOOKUP($C$1,'Multipliers and Adjustments'!$A$70:$I$86,TRUNC(COLUMN(V$2)/5)+2,FALSE)*SUMIFS('IEA-MethaneAbatement'!$N:$N,'IEA-MethaneAbatement'!$O:$O,"&lt;"&amp;$B65,'IEA-MethaneAbatement'!$O:$O,"&gt;="&amp;$A65,'IEA-MethaneAbatement'!$M:$M,$C$1,'IEA-MethaneAbatement'!$B:$B,'Country Selector'!$A$2)+VLOOKUP($D$1,'Multipliers and Adjustments'!$A$70:$I$86,TRUNC(COLUMN(V$2)/5)+2,FALSE)*SUMIFS('IEA-MethaneAbatement'!$N:$N,'IEA-MethaneAbatement'!$O:$O,"&lt;"&amp;$B65,'IEA-MethaneAbatement'!$O:$O,"&gt;="&amp;$A65,'IEA-MethaneAbatement'!$M:$M,$D$1,'IEA-MethaneAbatement'!$B:$B,'Country Selector'!$A$2)))*(1+INDEX('EPA to IEA Scaling'!$F$8:$AO$8,,MATCH(V$2,'EPA to IEA Scaling'!$F$1:$AO$1,0)))</f>
        <v>0</v>
      </c>
      <c r="W65" s="31" cm="1">
        <f t="array" ref="W65">((VLOOKUP($B$1,'Multipliers and Adjustments'!$A$70:$I$86,TRUNC(COLUMN(W$2)/5)+2,FALSE)*SUMIFS('IEA-MethaneAbatement'!$N:$N,'IEA-MethaneAbatement'!$O:$O,"&lt;"&amp;$B65,'IEA-MethaneAbatement'!$O:$O,"&gt;="&amp;$A65,'IEA-MethaneAbatement'!$M:$M,$B$1,'IEA-MethaneAbatement'!$B:$B,'Country Selector'!$A$2)+VLOOKUP($C$1,'Multipliers and Adjustments'!$A$70:$I$86,TRUNC(COLUMN(W$2)/5)+2,FALSE)*SUMIFS('IEA-MethaneAbatement'!$N:$N,'IEA-MethaneAbatement'!$O:$O,"&lt;"&amp;$B65,'IEA-MethaneAbatement'!$O:$O,"&gt;="&amp;$A65,'IEA-MethaneAbatement'!$M:$M,$C$1,'IEA-MethaneAbatement'!$B:$B,'Country Selector'!$A$2)+VLOOKUP($D$1,'Multipliers and Adjustments'!$A$70:$I$86,TRUNC(COLUMN(W$2)/5)+2,FALSE)*SUMIFS('IEA-MethaneAbatement'!$N:$N,'IEA-MethaneAbatement'!$O:$O,"&lt;"&amp;$B65,'IEA-MethaneAbatement'!$O:$O,"&gt;="&amp;$A65,'IEA-MethaneAbatement'!$M:$M,$D$1,'IEA-MethaneAbatement'!$B:$B,'Country Selector'!$A$2)))*(1+INDEX('EPA to IEA Scaling'!$F$8:$AO$8,,MATCH(W$2,'EPA to IEA Scaling'!$F$1:$AO$1,0)))</f>
        <v>0</v>
      </c>
      <c r="X65" cm="1">
        <f t="array" ref="X65">((VLOOKUP($B$1,'Multipliers and Adjustments'!$A$70:$I$86,TRUNC(COLUMN(X$2)/5)+2,FALSE)*SUMIFS('IEA-MethaneAbatement'!$N:$N,'IEA-MethaneAbatement'!$O:$O,"&lt;"&amp;$B65,'IEA-MethaneAbatement'!$O:$O,"&gt;="&amp;$A65,'IEA-MethaneAbatement'!$M:$M,$B$1,'IEA-MethaneAbatement'!$B:$B,'Country Selector'!$A$2)+VLOOKUP($C$1,'Multipliers and Adjustments'!$A$70:$I$86,TRUNC(COLUMN(X$2)/5)+2,FALSE)*SUMIFS('IEA-MethaneAbatement'!$N:$N,'IEA-MethaneAbatement'!$O:$O,"&lt;"&amp;$B65,'IEA-MethaneAbatement'!$O:$O,"&gt;="&amp;$A65,'IEA-MethaneAbatement'!$M:$M,$C$1,'IEA-MethaneAbatement'!$B:$B,'Country Selector'!$A$2)+VLOOKUP($D$1,'Multipliers and Adjustments'!$A$70:$I$86,TRUNC(COLUMN(X$2)/5)+2,FALSE)*SUMIFS('IEA-MethaneAbatement'!$N:$N,'IEA-MethaneAbatement'!$O:$O,"&lt;"&amp;$B65,'IEA-MethaneAbatement'!$O:$O,"&gt;="&amp;$A65,'IEA-MethaneAbatement'!$M:$M,$D$1,'IEA-MethaneAbatement'!$B:$B,'Country Selector'!$A$2)))*(1+INDEX('EPA to IEA Scaling'!$F$8:$AO$8,,MATCH(X$2,'EPA to IEA Scaling'!$F$1:$AO$1,0)))</f>
        <v>0</v>
      </c>
      <c r="Y65" cm="1">
        <f t="array" ref="Y65">((VLOOKUP($B$1,'Multipliers and Adjustments'!$A$70:$I$86,TRUNC(COLUMN(Y$2)/5)+2,FALSE)*SUMIFS('IEA-MethaneAbatement'!$N:$N,'IEA-MethaneAbatement'!$O:$O,"&lt;"&amp;$B65,'IEA-MethaneAbatement'!$O:$O,"&gt;="&amp;$A65,'IEA-MethaneAbatement'!$M:$M,$B$1,'IEA-MethaneAbatement'!$B:$B,'Country Selector'!$A$2)+VLOOKUP($C$1,'Multipliers and Adjustments'!$A$70:$I$86,TRUNC(COLUMN(Y$2)/5)+2,FALSE)*SUMIFS('IEA-MethaneAbatement'!$N:$N,'IEA-MethaneAbatement'!$O:$O,"&lt;"&amp;$B65,'IEA-MethaneAbatement'!$O:$O,"&gt;="&amp;$A65,'IEA-MethaneAbatement'!$M:$M,$C$1,'IEA-MethaneAbatement'!$B:$B,'Country Selector'!$A$2)+VLOOKUP($D$1,'Multipliers and Adjustments'!$A$70:$I$86,TRUNC(COLUMN(Y$2)/5)+2,FALSE)*SUMIFS('IEA-MethaneAbatement'!$N:$N,'IEA-MethaneAbatement'!$O:$O,"&lt;"&amp;$B65,'IEA-MethaneAbatement'!$O:$O,"&gt;="&amp;$A65,'IEA-MethaneAbatement'!$M:$M,$D$1,'IEA-MethaneAbatement'!$B:$B,'Country Selector'!$A$2)))*(1+INDEX('EPA to IEA Scaling'!$F$8:$AO$8,,MATCH(Y$2,'EPA to IEA Scaling'!$F$1:$AO$1,0)))</f>
        <v>0</v>
      </c>
      <c r="Z65" cm="1">
        <f t="array" ref="Z65">((VLOOKUP($B$1,'Multipliers and Adjustments'!$A$70:$I$86,TRUNC(COLUMN(Z$2)/5)+2,FALSE)*SUMIFS('IEA-MethaneAbatement'!$N:$N,'IEA-MethaneAbatement'!$O:$O,"&lt;"&amp;$B65,'IEA-MethaneAbatement'!$O:$O,"&gt;="&amp;$A65,'IEA-MethaneAbatement'!$M:$M,$B$1,'IEA-MethaneAbatement'!$B:$B,'Country Selector'!$A$2)+VLOOKUP($C$1,'Multipliers and Adjustments'!$A$70:$I$86,TRUNC(COLUMN(Z$2)/5)+2,FALSE)*SUMIFS('IEA-MethaneAbatement'!$N:$N,'IEA-MethaneAbatement'!$O:$O,"&lt;"&amp;$B65,'IEA-MethaneAbatement'!$O:$O,"&gt;="&amp;$A65,'IEA-MethaneAbatement'!$M:$M,$C$1,'IEA-MethaneAbatement'!$B:$B,'Country Selector'!$A$2)+VLOOKUP($D$1,'Multipliers and Adjustments'!$A$70:$I$86,TRUNC(COLUMN(Z$2)/5)+2,FALSE)*SUMIFS('IEA-MethaneAbatement'!$N:$N,'IEA-MethaneAbatement'!$O:$O,"&lt;"&amp;$B65,'IEA-MethaneAbatement'!$O:$O,"&gt;="&amp;$A65,'IEA-MethaneAbatement'!$M:$M,$D$1,'IEA-MethaneAbatement'!$B:$B,'Country Selector'!$A$2)))*(1+INDEX('EPA to IEA Scaling'!$F$8:$AO$8,,MATCH(Z$2,'EPA to IEA Scaling'!$F$1:$AO$1,0)))</f>
        <v>0</v>
      </c>
      <c r="AA65" cm="1">
        <f t="array" ref="AA65">((VLOOKUP($B$1,'Multipliers and Adjustments'!$A$70:$I$86,TRUNC(COLUMN(AA$2)/5)+2,FALSE)*SUMIFS('IEA-MethaneAbatement'!$N:$N,'IEA-MethaneAbatement'!$O:$O,"&lt;"&amp;$B65,'IEA-MethaneAbatement'!$O:$O,"&gt;="&amp;$A65,'IEA-MethaneAbatement'!$M:$M,$B$1,'IEA-MethaneAbatement'!$B:$B,'Country Selector'!$A$2)+VLOOKUP($C$1,'Multipliers and Adjustments'!$A$70:$I$86,TRUNC(COLUMN(AA$2)/5)+2,FALSE)*SUMIFS('IEA-MethaneAbatement'!$N:$N,'IEA-MethaneAbatement'!$O:$O,"&lt;"&amp;$B65,'IEA-MethaneAbatement'!$O:$O,"&gt;="&amp;$A65,'IEA-MethaneAbatement'!$M:$M,$C$1,'IEA-MethaneAbatement'!$B:$B,'Country Selector'!$A$2)+VLOOKUP($D$1,'Multipliers and Adjustments'!$A$70:$I$86,TRUNC(COLUMN(AA$2)/5)+2,FALSE)*SUMIFS('IEA-MethaneAbatement'!$N:$N,'IEA-MethaneAbatement'!$O:$O,"&lt;"&amp;$B65,'IEA-MethaneAbatement'!$O:$O,"&gt;="&amp;$A65,'IEA-MethaneAbatement'!$M:$M,$D$1,'IEA-MethaneAbatement'!$B:$B,'Country Selector'!$A$2)))*(1+INDEX('EPA to IEA Scaling'!$F$8:$AO$8,,MATCH(AA$2,'EPA to IEA Scaling'!$F$1:$AO$1,0)))</f>
        <v>0</v>
      </c>
      <c r="AB65" s="31" cm="1">
        <f t="array" ref="AB65">((VLOOKUP($B$1,'Multipliers and Adjustments'!$A$70:$I$86,TRUNC(COLUMN(AB$2)/5)+2,FALSE)*SUMIFS('IEA-MethaneAbatement'!$N:$N,'IEA-MethaneAbatement'!$O:$O,"&lt;"&amp;$B65,'IEA-MethaneAbatement'!$O:$O,"&gt;="&amp;$A65,'IEA-MethaneAbatement'!$M:$M,$B$1,'IEA-MethaneAbatement'!$B:$B,'Country Selector'!$A$2)+VLOOKUP($C$1,'Multipliers and Adjustments'!$A$70:$I$86,TRUNC(COLUMN(AB$2)/5)+2,FALSE)*SUMIFS('IEA-MethaneAbatement'!$N:$N,'IEA-MethaneAbatement'!$O:$O,"&lt;"&amp;$B65,'IEA-MethaneAbatement'!$O:$O,"&gt;="&amp;$A65,'IEA-MethaneAbatement'!$M:$M,$C$1,'IEA-MethaneAbatement'!$B:$B,'Country Selector'!$A$2)+VLOOKUP($D$1,'Multipliers and Adjustments'!$A$70:$I$86,TRUNC(COLUMN(AB$2)/5)+2,FALSE)*SUMIFS('IEA-MethaneAbatement'!$N:$N,'IEA-MethaneAbatement'!$O:$O,"&lt;"&amp;$B65,'IEA-MethaneAbatement'!$O:$O,"&gt;="&amp;$A65,'IEA-MethaneAbatement'!$M:$M,$D$1,'IEA-MethaneAbatement'!$B:$B,'Country Selector'!$A$2)))*(1+INDEX('EPA to IEA Scaling'!$F$8:$AO$8,,MATCH(AB$2,'EPA to IEA Scaling'!$F$1:$AO$1,0)))</f>
        <v>0</v>
      </c>
      <c r="AC65" cm="1">
        <f t="array" ref="AC65">((VLOOKUP($B$1,'Multipliers and Adjustments'!$A$70:$I$86,TRUNC(COLUMN(AC$2)/5)+2,FALSE)*SUMIFS('IEA-MethaneAbatement'!$N:$N,'IEA-MethaneAbatement'!$O:$O,"&lt;"&amp;$B65,'IEA-MethaneAbatement'!$O:$O,"&gt;="&amp;$A65,'IEA-MethaneAbatement'!$M:$M,$B$1,'IEA-MethaneAbatement'!$B:$B,'Country Selector'!$A$2)+VLOOKUP($C$1,'Multipliers and Adjustments'!$A$70:$I$86,TRUNC(COLUMN(AC$2)/5)+2,FALSE)*SUMIFS('IEA-MethaneAbatement'!$N:$N,'IEA-MethaneAbatement'!$O:$O,"&lt;"&amp;$B65,'IEA-MethaneAbatement'!$O:$O,"&gt;="&amp;$A65,'IEA-MethaneAbatement'!$M:$M,$C$1,'IEA-MethaneAbatement'!$B:$B,'Country Selector'!$A$2)+VLOOKUP($D$1,'Multipliers and Adjustments'!$A$70:$I$86,TRUNC(COLUMN(AC$2)/5)+2,FALSE)*SUMIFS('IEA-MethaneAbatement'!$N:$N,'IEA-MethaneAbatement'!$O:$O,"&lt;"&amp;$B65,'IEA-MethaneAbatement'!$O:$O,"&gt;="&amp;$A65,'IEA-MethaneAbatement'!$M:$M,$D$1,'IEA-MethaneAbatement'!$B:$B,'Country Selector'!$A$2)))*(1+INDEX('EPA to IEA Scaling'!$F$8:$AO$8,,MATCH(AC$2,'EPA to IEA Scaling'!$F$1:$AO$1,0)))</f>
        <v>0</v>
      </c>
      <c r="AD65" cm="1">
        <f t="array" ref="AD65">((VLOOKUP($B$1,'Multipliers and Adjustments'!$A$70:$I$86,TRUNC(COLUMN(AD$2)/5)+2,FALSE)*SUMIFS('IEA-MethaneAbatement'!$N:$N,'IEA-MethaneAbatement'!$O:$O,"&lt;"&amp;$B65,'IEA-MethaneAbatement'!$O:$O,"&gt;="&amp;$A65,'IEA-MethaneAbatement'!$M:$M,$B$1,'IEA-MethaneAbatement'!$B:$B,'Country Selector'!$A$2)+VLOOKUP($C$1,'Multipliers and Adjustments'!$A$70:$I$86,TRUNC(COLUMN(AD$2)/5)+2,FALSE)*SUMIFS('IEA-MethaneAbatement'!$N:$N,'IEA-MethaneAbatement'!$O:$O,"&lt;"&amp;$B65,'IEA-MethaneAbatement'!$O:$O,"&gt;="&amp;$A65,'IEA-MethaneAbatement'!$M:$M,$C$1,'IEA-MethaneAbatement'!$B:$B,'Country Selector'!$A$2)+VLOOKUP($D$1,'Multipliers and Adjustments'!$A$70:$I$86,TRUNC(COLUMN(AD$2)/5)+2,FALSE)*SUMIFS('IEA-MethaneAbatement'!$N:$N,'IEA-MethaneAbatement'!$O:$O,"&lt;"&amp;$B65,'IEA-MethaneAbatement'!$O:$O,"&gt;="&amp;$A65,'IEA-MethaneAbatement'!$M:$M,$D$1,'IEA-MethaneAbatement'!$B:$B,'Country Selector'!$A$2)))*(1+INDEX('EPA to IEA Scaling'!$F$8:$AO$8,,MATCH(AD$2,'EPA to IEA Scaling'!$F$1:$AO$1,0)))</f>
        <v>0</v>
      </c>
      <c r="AE65" cm="1">
        <f t="array" ref="AE65">((VLOOKUP($B$1,'Multipliers and Adjustments'!$A$70:$I$86,TRUNC(COLUMN(AE$2)/5)+2,FALSE)*SUMIFS('IEA-MethaneAbatement'!$N:$N,'IEA-MethaneAbatement'!$O:$O,"&lt;"&amp;$B65,'IEA-MethaneAbatement'!$O:$O,"&gt;="&amp;$A65,'IEA-MethaneAbatement'!$M:$M,$B$1,'IEA-MethaneAbatement'!$B:$B,'Country Selector'!$A$2)+VLOOKUP($C$1,'Multipliers and Adjustments'!$A$70:$I$86,TRUNC(COLUMN(AE$2)/5)+2,FALSE)*SUMIFS('IEA-MethaneAbatement'!$N:$N,'IEA-MethaneAbatement'!$O:$O,"&lt;"&amp;$B65,'IEA-MethaneAbatement'!$O:$O,"&gt;="&amp;$A65,'IEA-MethaneAbatement'!$M:$M,$C$1,'IEA-MethaneAbatement'!$B:$B,'Country Selector'!$A$2)+VLOOKUP($D$1,'Multipliers and Adjustments'!$A$70:$I$86,TRUNC(COLUMN(AE$2)/5)+2,FALSE)*SUMIFS('IEA-MethaneAbatement'!$N:$N,'IEA-MethaneAbatement'!$O:$O,"&lt;"&amp;$B65,'IEA-MethaneAbatement'!$O:$O,"&gt;="&amp;$A65,'IEA-MethaneAbatement'!$M:$M,$D$1,'IEA-MethaneAbatement'!$B:$B,'Country Selector'!$A$2)))*(1+INDEX('EPA to IEA Scaling'!$F$8:$AO$8,,MATCH(AE$2,'EPA to IEA Scaling'!$F$1:$AO$1,0)))</f>
        <v>0</v>
      </c>
      <c r="AF65" cm="1">
        <f t="array" ref="AF65">((VLOOKUP($B$1,'Multipliers and Adjustments'!$A$70:$I$86,TRUNC(COLUMN(AF$2)/5)+2,FALSE)*SUMIFS('IEA-MethaneAbatement'!$N:$N,'IEA-MethaneAbatement'!$O:$O,"&lt;"&amp;$B65,'IEA-MethaneAbatement'!$O:$O,"&gt;="&amp;$A65,'IEA-MethaneAbatement'!$M:$M,$B$1,'IEA-MethaneAbatement'!$B:$B,'Country Selector'!$A$2)+VLOOKUP($C$1,'Multipliers and Adjustments'!$A$70:$I$86,TRUNC(COLUMN(AF$2)/5)+2,FALSE)*SUMIFS('IEA-MethaneAbatement'!$N:$N,'IEA-MethaneAbatement'!$O:$O,"&lt;"&amp;$B65,'IEA-MethaneAbatement'!$O:$O,"&gt;="&amp;$A65,'IEA-MethaneAbatement'!$M:$M,$C$1,'IEA-MethaneAbatement'!$B:$B,'Country Selector'!$A$2)+VLOOKUP($D$1,'Multipliers and Adjustments'!$A$70:$I$86,TRUNC(COLUMN(AF$2)/5)+2,FALSE)*SUMIFS('IEA-MethaneAbatement'!$N:$N,'IEA-MethaneAbatement'!$O:$O,"&lt;"&amp;$B65,'IEA-MethaneAbatement'!$O:$O,"&gt;="&amp;$A65,'IEA-MethaneAbatement'!$M:$M,$D$1,'IEA-MethaneAbatement'!$B:$B,'Country Selector'!$A$2)))*(1+INDEX('EPA to IEA Scaling'!$F$8:$AO$8,,MATCH(AF$2,'EPA to IEA Scaling'!$F$1:$AO$1,0)))</f>
        <v>0</v>
      </c>
      <c r="AG65" s="31" cm="1">
        <f t="array" ref="AG65">((VLOOKUP($B$1,'Multipliers and Adjustments'!$A$70:$I$86,TRUNC(COLUMN(AG$2)/5)+2,FALSE)*SUMIFS('IEA-MethaneAbatement'!$N:$N,'IEA-MethaneAbatement'!$O:$O,"&lt;"&amp;$B65,'IEA-MethaneAbatement'!$O:$O,"&gt;="&amp;$A65,'IEA-MethaneAbatement'!$M:$M,$B$1,'IEA-MethaneAbatement'!$B:$B,'Country Selector'!$A$2)+VLOOKUP($C$1,'Multipliers and Adjustments'!$A$70:$I$86,TRUNC(COLUMN(AG$2)/5)+2,FALSE)*SUMIFS('IEA-MethaneAbatement'!$N:$N,'IEA-MethaneAbatement'!$O:$O,"&lt;"&amp;$B65,'IEA-MethaneAbatement'!$O:$O,"&gt;="&amp;$A65,'IEA-MethaneAbatement'!$M:$M,$C$1,'IEA-MethaneAbatement'!$B:$B,'Country Selector'!$A$2)+VLOOKUP($D$1,'Multipliers and Adjustments'!$A$70:$I$86,TRUNC(COLUMN(AG$2)/5)+2,FALSE)*SUMIFS('IEA-MethaneAbatement'!$N:$N,'IEA-MethaneAbatement'!$O:$O,"&lt;"&amp;$B65,'IEA-MethaneAbatement'!$O:$O,"&gt;="&amp;$A65,'IEA-MethaneAbatement'!$M:$M,$D$1,'IEA-MethaneAbatement'!$B:$B,'Country Selector'!$A$2)))*(1+INDEX('EPA to IEA Scaling'!$F$8:$AO$8,,MATCH(AG$2,'EPA to IEA Scaling'!$F$1:$AO$1,0)))</f>
        <v>0</v>
      </c>
      <c r="AH65" cm="1">
        <f t="array" ref="AH65">((VLOOKUP($B$1,'Multipliers and Adjustments'!$A$70:$I$86,TRUNC(COLUMN(AH$2)/5)+2,FALSE)*SUMIFS('IEA-MethaneAbatement'!$N:$N,'IEA-MethaneAbatement'!$O:$O,"&lt;"&amp;$B65,'IEA-MethaneAbatement'!$O:$O,"&gt;="&amp;$A65,'IEA-MethaneAbatement'!$M:$M,$B$1,'IEA-MethaneAbatement'!$B:$B,'Country Selector'!$A$2)+VLOOKUP($C$1,'Multipliers and Adjustments'!$A$70:$I$86,TRUNC(COLUMN(AH$2)/5)+2,FALSE)*SUMIFS('IEA-MethaneAbatement'!$N:$N,'IEA-MethaneAbatement'!$O:$O,"&lt;"&amp;$B65,'IEA-MethaneAbatement'!$O:$O,"&gt;="&amp;$A65,'IEA-MethaneAbatement'!$M:$M,$C$1,'IEA-MethaneAbatement'!$B:$B,'Country Selector'!$A$2)+VLOOKUP($D$1,'Multipliers and Adjustments'!$A$70:$I$86,TRUNC(COLUMN(AH$2)/5)+2,FALSE)*SUMIFS('IEA-MethaneAbatement'!$N:$N,'IEA-MethaneAbatement'!$O:$O,"&lt;"&amp;$B65,'IEA-MethaneAbatement'!$O:$O,"&gt;="&amp;$A65,'IEA-MethaneAbatement'!$M:$M,$D$1,'IEA-MethaneAbatement'!$B:$B,'Country Selector'!$A$2)))*(1+INDEX('EPA to IEA Scaling'!$F$8:$AO$8,,MATCH(AH$2,'EPA to IEA Scaling'!$F$1:$AO$1,0)))</f>
        <v>0</v>
      </c>
      <c r="AI65" cm="1">
        <f t="array" ref="AI65">((VLOOKUP($B$1,'Multipliers and Adjustments'!$A$70:$I$86,TRUNC(COLUMN(AI$2)/5)+2,FALSE)*SUMIFS('IEA-MethaneAbatement'!$N:$N,'IEA-MethaneAbatement'!$O:$O,"&lt;"&amp;$B65,'IEA-MethaneAbatement'!$O:$O,"&gt;="&amp;$A65,'IEA-MethaneAbatement'!$M:$M,$B$1,'IEA-MethaneAbatement'!$B:$B,'Country Selector'!$A$2)+VLOOKUP($C$1,'Multipliers and Adjustments'!$A$70:$I$86,TRUNC(COLUMN(AI$2)/5)+2,FALSE)*SUMIFS('IEA-MethaneAbatement'!$N:$N,'IEA-MethaneAbatement'!$O:$O,"&lt;"&amp;$B65,'IEA-MethaneAbatement'!$O:$O,"&gt;="&amp;$A65,'IEA-MethaneAbatement'!$M:$M,$C$1,'IEA-MethaneAbatement'!$B:$B,'Country Selector'!$A$2)+VLOOKUP($D$1,'Multipliers and Adjustments'!$A$70:$I$86,TRUNC(COLUMN(AI$2)/5)+2,FALSE)*SUMIFS('IEA-MethaneAbatement'!$N:$N,'IEA-MethaneAbatement'!$O:$O,"&lt;"&amp;$B65,'IEA-MethaneAbatement'!$O:$O,"&gt;="&amp;$A65,'IEA-MethaneAbatement'!$M:$M,$D$1,'IEA-MethaneAbatement'!$B:$B,'Country Selector'!$A$2)))*(1+INDEX('EPA to IEA Scaling'!$F$8:$AO$8,,MATCH(AI$2,'EPA to IEA Scaling'!$F$1:$AO$1,0)))</f>
        <v>0</v>
      </c>
      <c r="AJ65" cm="1">
        <f t="array" ref="AJ65">((VLOOKUP($B$1,'Multipliers and Adjustments'!$A$70:$I$86,TRUNC(COLUMN(AJ$2)/5)+2,FALSE)*SUMIFS('IEA-MethaneAbatement'!$N:$N,'IEA-MethaneAbatement'!$O:$O,"&lt;"&amp;$B65,'IEA-MethaneAbatement'!$O:$O,"&gt;="&amp;$A65,'IEA-MethaneAbatement'!$M:$M,$B$1,'IEA-MethaneAbatement'!$B:$B,'Country Selector'!$A$2)+VLOOKUP($C$1,'Multipliers and Adjustments'!$A$70:$I$86,TRUNC(COLUMN(AJ$2)/5)+2,FALSE)*SUMIFS('IEA-MethaneAbatement'!$N:$N,'IEA-MethaneAbatement'!$O:$O,"&lt;"&amp;$B65,'IEA-MethaneAbatement'!$O:$O,"&gt;="&amp;$A65,'IEA-MethaneAbatement'!$M:$M,$C$1,'IEA-MethaneAbatement'!$B:$B,'Country Selector'!$A$2)+VLOOKUP($D$1,'Multipliers and Adjustments'!$A$70:$I$86,TRUNC(COLUMN(AJ$2)/5)+2,FALSE)*SUMIFS('IEA-MethaneAbatement'!$N:$N,'IEA-MethaneAbatement'!$O:$O,"&lt;"&amp;$B65,'IEA-MethaneAbatement'!$O:$O,"&gt;="&amp;$A65,'IEA-MethaneAbatement'!$M:$M,$D$1,'IEA-MethaneAbatement'!$B:$B,'Country Selector'!$A$2)))*(1+INDEX('EPA to IEA Scaling'!$F$8:$AO$8,,MATCH(AJ$2,'EPA to IEA Scaling'!$F$1:$AO$1,0)))</f>
        <v>0</v>
      </c>
      <c r="AK65" cm="1">
        <f t="array" ref="AK65">((VLOOKUP($B$1,'Multipliers and Adjustments'!$A$70:$I$86,TRUNC(COLUMN(AK$2)/5)+2,FALSE)*SUMIFS('IEA-MethaneAbatement'!$N:$N,'IEA-MethaneAbatement'!$O:$O,"&lt;"&amp;$B65,'IEA-MethaneAbatement'!$O:$O,"&gt;="&amp;$A65,'IEA-MethaneAbatement'!$M:$M,$B$1,'IEA-MethaneAbatement'!$B:$B,'Country Selector'!$A$2)+VLOOKUP($C$1,'Multipliers and Adjustments'!$A$70:$I$86,TRUNC(COLUMN(AK$2)/5)+2,FALSE)*SUMIFS('IEA-MethaneAbatement'!$N:$N,'IEA-MethaneAbatement'!$O:$O,"&lt;"&amp;$B65,'IEA-MethaneAbatement'!$O:$O,"&gt;="&amp;$A65,'IEA-MethaneAbatement'!$M:$M,$C$1,'IEA-MethaneAbatement'!$B:$B,'Country Selector'!$A$2)+VLOOKUP($D$1,'Multipliers and Adjustments'!$A$70:$I$86,TRUNC(COLUMN(AK$2)/5)+2,FALSE)*SUMIFS('IEA-MethaneAbatement'!$N:$N,'IEA-MethaneAbatement'!$O:$O,"&lt;"&amp;$B65,'IEA-MethaneAbatement'!$O:$O,"&gt;="&amp;$A65,'IEA-MethaneAbatement'!$M:$M,$D$1,'IEA-MethaneAbatement'!$B:$B,'Country Selector'!$A$2)))*(1+INDEX('EPA to IEA Scaling'!$F$8:$AO$8,,MATCH(AK$2,'EPA to IEA Scaling'!$F$1:$AO$1,0)))</f>
        <v>0</v>
      </c>
      <c r="AL65" s="31" cm="1">
        <f t="array" ref="AL65">((VLOOKUP($B$1,'Multipliers and Adjustments'!$A$70:$I$86,TRUNC(COLUMN(AL$2)/5)+2,FALSE)*SUMIFS('IEA-MethaneAbatement'!$N:$N,'IEA-MethaneAbatement'!$O:$O,"&lt;"&amp;$B65,'IEA-MethaneAbatement'!$O:$O,"&gt;="&amp;$A65,'IEA-MethaneAbatement'!$M:$M,$B$1,'IEA-MethaneAbatement'!$B:$B,'Country Selector'!$A$2)+VLOOKUP($C$1,'Multipliers and Adjustments'!$A$70:$I$86,TRUNC(COLUMN(AL$2)/5)+2,FALSE)*SUMIFS('IEA-MethaneAbatement'!$N:$N,'IEA-MethaneAbatement'!$O:$O,"&lt;"&amp;$B65,'IEA-MethaneAbatement'!$O:$O,"&gt;="&amp;$A65,'IEA-MethaneAbatement'!$M:$M,$C$1,'IEA-MethaneAbatement'!$B:$B,'Country Selector'!$A$2)+VLOOKUP($D$1,'Multipliers and Adjustments'!$A$70:$I$86,TRUNC(COLUMN(AL$2)/5)+2,FALSE)*SUMIFS('IEA-MethaneAbatement'!$N:$N,'IEA-MethaneAbatement'!$O:$O,"&lt;"&amp;$B65,'IEA-MethaneAbatement'!$O:$O,"&gt;="&amp;$A65,'IEA-MethaneAbatement'!$M:$M,$D$1,'IEA-MethaneAbatement'!$B:$B,'Country Selector'!$A$2)))*(1+INDEX('EPA to IEA Scaling'!$F$8:$AO$8,,MATCH(AL$2,'EPA to IEA Scaling'!$F$1:$AO$1,0)))</f>
        <v>0</v>
      </c>
    </row>
    <row r="66" spans="1:38" x14ac:dyDescent="0.45">
      <c r="A66" s="12">
        <f t="shared" si="1"/>
        <v>1150</v>
      </c>
      <c r="B66" s="11">
        <f t="shared" si="0"/>
        <v>1200</v>
      </c>
      <c r="C66" s="31" cm="1">
        <f t="array" ref="C66">((VLOOKUP($B$1,'Multipliers and Adjustments'!$A$70:$I$86,TRUNC(COLUMN(C$2)/5)+2,FALSE)*SUMIFS('IEA-MethaneAbatement'!$N:$N,'IEA-MethaneAbatement'!$O:$O,"&lt;"&amp;$B66,'IEA-MethaneAbatement'!$O:$O,"&gt;="&amp;$A66,'IEA-MethaneAbatement'!$M:$M,$B$1,'IEA-MethaneAbatement'!$B:$B,'Country Selector'!$A$2)+VLOOKUP($C$1,'Multipliers and Adjustments'!$A$70:$I$86,TRUNC(COLUMN(C$2)/5)+2,FALSE)*SUMIFS('IEA-MethaneAbatement'!$N:$N,'IEA-MethaneAbatement'!$O:$O,"&lt;"&amp;$B66,'IEA-MethaneAbatement'!$O:$O,"&gt;="&amp;$A66,'IEA-MethaneAbatement'!$M:$M,$C$1,'IEA-MethaneAbatement'!$B:$B,'Country Selector'!$A$2)+VLOOKUP($D$1,'Multipliers and Adjustments'!$A$70:$I$86,TRUNC(COLUMN(C$2)/5)+2,FALSE)*SUMIFS('IEA-MethaneAbatement'!$N:$N,'IEA-MethaneAbatement'!$O:$O,"&lt;"&amp;$B66,'IEA-MethaneAbatement'!$O:$O,"&gt;="&amp;$A66,'IEA-MethaneAbatement'!$M:$M,$D$1,'IEA-MethaneAbatement'!$B:$B,'Country Selector'!$A$2)))*(1+INDEX('EPA to IEA Scaling'!$F$8:$AO$8,,MATCH(C$2,'EPA to IEA Scaling'!$F$1:$AO$1,0)))</f>
        <v>0</v>
      </c>
      <c r="D66" cm="1">
        <f t="array" ref="D66">((VLOOKUP($B$1,'Multipliers and Adjustments'!$A$70:$I$86,TRUNC(COLUMN(D$2)/5)+2,FALSE)*SUMIFS('IEA-MethaneAbatement'!$N:$N,'IEA-MethaneAbatement'!$O:$O,"&lt;"&amp;$B66,'IEA-MethaneAbatement'!$O:$O,"&gt;="&amp;$A66,'IEA-MethaneAbatement'!$M:$M,$B$1,'IEA-MethaneAbatement'!$B:$B,'Country Selector'!$A$2)+VLOOKUP($C$1,'Multipliers and Adjustments'!$A$70:$I$86,TRUNC(COLUMN(D$2)/5)+2,FALSE)*SUMIFS('IEA-MethaneAbatement'!$N:$N,'IEA-MethaneAbatement'!$O:$O,"&lt;"&amp;$B66,'IEA-MethaneAbatement'!$O:$O,"&gt;="&amp;$A66,'IEA-MethaneAbatement'!$M:$M,$C$1,'IEA-MethaneAbatement'!$B:$B,'Country Selector'!$A$2)+VLOOKUP($D$1,'Multipliers and Adjustments'!$A$70:$I$86,TRUNC(COLUMN(D$2)/5)+2,FALSE)*SUMIFS('IEA-MethaneAbatement'!$N:$N,'IEA-MethaneAbatement'!$O:$O,"&lt;"&amp;$B66,'IEA-MethaneAbatement'!$O:$O,"&gt;="&amp;$A66,'IEA-MethaneAbatement'!$M:$M,$D$1,'IEA-MethaneAbatement'!$B:$B,'Country Selector'!$A$2)))*(1+INDEX('EPA to IEA Scaling'!$F$8:$AO$8,,MATCH(D$2,'EPA to IEA Scaling'!$F$1:$AO$1,0)))</f>
        <v>0</v>
      </c>
      <c r="E66" cm="1">
        <f t="array" ref="E66">((VLOOKUP($B$1,'Multipliers and Adjustments'!$A$70:$I$86,TRUNC(COLUMN(E$2)/5)+2,FALSE)*SUMIFS('IEA-MethaneAbatement'!$N:$N,'IEA-MethaneAbatement'!$O:$O,"&lt;"&amp;$B66,'IEA-MethaneAbatement'!$O:$O,"&gt;="&amp;$A66,'IEA-MethaneAbatement'!$M:$M,$B$1,'IEA-MethaneAbatement'!$B:$B,'Country Selector'!$A$2)+VLOOKUP($C$1,'Multipliers and Adjustments'!$A$70:$I$86,TRUNC(COLUMN(E$2)/5)+2,FALSE)*SUMIFS('IEA-MethaneAbatement'!$N:$N,'IEA-MethaneAbatement'!$O:$O,"&lt;"&amp;$B66,'IEA-MethaneAbatement'!$O:$O,"&gt;="&amp;$A66,'IEA-MethaneAbatement'!$M:$M,$C$1,'IEA-MethaneAbatement'!$B:$B,'Country Selector'!$A$2)+VLOOKUP($D$1,'Multipliers and Adjustments'!$A$70:$I$86,TRUNC(COLUMN(E$2)/5)+2,FALSE)*SUMIFS('IEA-MethaneAbatement'!$N:$N,'IEA-MethaneAbatement'!$O:$O,"&lt;"&amp;$B66,'IEA-MethaneAbatement'!$O:$O,"&gt;="&amp;$A66,'IEA-MethaneAbatement'!$M:$M,$D$1,'IEA-MethaneAbatement'!$B:$B,'Country Selector'!$A$2)))*(1+INDEX('EPA to IEA Scaling'!$F$8:$AO$8,,MATCH(E$2,'EPA to IEA Scaling'!$F$1:$AO$1,0)))</f>
        <v>0</v>
      </c>
      <c r="F66" cm="1">
        <f t="array" ref="F66">((VLOOKUP($B$1,'Multipliers and Adjustments'!$A$70:$I$86,TRUNC(COLUMN(F$2)/5)+2,FALSE)*SUMIFS('IEA-MethaneAbatement'!$N:$N,'IEA-MethaneAbatement'!$O:$O,"&lt;"&amp;$B66,'IEA-MethaneAbatement'!$O:$O,"&gt;="&amp;$A66,'IEA-MethaneAbatement'!$M:$M,$B$1,'IEA-MethaneAbatement'!$B:$B,'Country Selector'!$A$2)+VLOOKUP($C$1,'Multipliers and Adjustments'!$A$70:$I$86,TRUNC(COLUMN(F$2)/5)+2,FALSE)*SUMIFS('IEA-MethaneAbatement'!$N:$N,'IEA-MethaneAbatement'!$O:$O,"&lt;"&amp;$B66,'IEA-MethaneAbatement'!$O:$O,"&gt;="&amp;$A66,'IEA-MethaneAbatement'!$M:$M,$C$1,'IEA-MethaneAbatement'!$B:$B,'Country Selector'!$A$2)+VLOOKUP($D$1,'Multipliers and Adjustments'!$A$70:$I$86,TRUNC(COLUMN(F$2)/5)+2,FALSE)*SUMIFS('IEA-MethaneAbatement'!$N:$N,'IEA-MethaneAbatement'!$O:$O,"&lt;"&amp;$B66,'IEA-MethaneAbatement'!$O:$O,"&gt;="&amp;$A66,'IEA-MethaneAbatement'!$M:$M,$D$1,'IEA-MethaneAbatement'!$B:$B,'Country Selector'!$A$2)))*(1+INDEX('EPA to IEA Scaling'!$F$8:$AO$8,,MATCH(F$2,'EPA to IEA Scaling'!$F$1:$AO$1,0)))</f>
        <v>0</v>
      </c>
      <c r="G66" cm="1">
        <f t="array" ref="G66">((VLOOKUP($B$1,'Multipliers and Adjustments'!$A$70:$I$86,TRUNC(COLUMN(G$2)/5)+2,FALSE)*SUMIFS('IEA-MethaneAbatement'!$N:$N,'IEA-MethaneAbatement'!$O:$O,"&lt;"&amp;$B66,'IEA-MethaneAbatement'!$O:$O,"&gt;="&amp;$A66,'IEA-MethaneAbatement'!$M:$M,$B$1,'IEA-MethaneAbatement'!$B:$B,'Country Selector'!$A$2)+VLOOKUP($C$1,'Multipliers and Adjustments'!$A$70:$I$86,TRUNC(COLUMN(G$2)/5)+2,FALSE)*SUMIFS('IEA-MethaneAbatement'!$N:$N,'IEA-MethaneAbatement'!$O:$O,"&lt;"&amp;$B66,'IEA-MethaneAbatement'!$O:$O,"&gt;="&amp;$A66,'IEA-MethaneAbatement'!$M:$M,$C$1,'IEA-MethaneAbatement'!$B:$B,'Country Selector'!$A$2)+VLOOKUP($D$1,'Multipliers and Adjustments'!$A$70:$I$86,TRUNC(COLUMN(G$2)/5)+2,FALSE)*SUMIFS('IEA-MethaneAbatement'!$N:$N,'IEA-MethaneAbatement'!$O:$O,"&lt;"&amp;$B66,'IEA-MethaneAbatement'!$O:$O,"&gt;="&amp;$A66,'IEA-MethaneAbatement'!$M:$M,$D$1,'IEA-MethaneAbatement'!$B:$B,'Country Selector'!$A$2)))*(1+INDEX('EPA to IEA Scaling'!$F$8:$AO$8,,MATCH(G$2,'EPA to IEA Scaling'!$F$1:$AO$1,0)))</f>
        <v>0</v>
      </c>
      <c r="H66" s="31" cm="1">
        <f t="array" ref="H66">((VLOOKUP($B$1,'Multipliers and Adjustments'!$A$70:$I$86,TRUNC(COLUMN(H$2)/5)+2,FALSE)*SUMIFS('IEA-MethaneAbatement'!$N:$N,'IEA-MethaneAbatement'!$O:$O,"&lt;"&amp;$B66,'IEA-MethaneAbatement'!$O:$O,"&gt;="&amp;$A66,'IEA-MethaneAbatement'!$M:$M,$B$1,'IEA-MethaneAbatement'!$B:$B,'Country Selector'!$A$2)+VLOOKUP($C$1,'Multipliers and Adjustments'!$A$70:$I$86,TRUNC(COLUMN(H$2)/5)+2,FALSE)*SUMIFS('IEA-MethaneAbatement'!$N:$N,'IEA-MethaneAbatement'!$O:$O,"&lt;"&amp;$B66,'IEA-MethaneAbatement'!$O:$O,"&gt;="&amp;$A66,'IEA-MethaneAbatement'!$M:$M,$C$1,'IEA-MethaneAbatement'!$B:$B,'Country Selector'!$A$2)+VLOOKUP($D$1,'Multipliers and Adjustments'!$A$70:$I$86,TRUNC(COLUMN(H$2)/5)+2,FALSE)*SUMIFS('IEA-MethaneAbatement'!$N:$N,'IEA-MethaneAbatement'!$O:$O,"&lt;"&amp;$B66,'IEA-MethaneAbatement'!$O:$O,"&gt;="&amp;$A66,'IEA-MethaneAbatement'!$M:$M,$D$1,'IEA-MethaneAbatement'!$B:$B,'Country Selector'!$A$2)))*(1+INDEX('EPA to IEA Scaling'!$F$8:$AO$8,,MATCH(H$2,'EPA to IEA Scaling'!$F$1:$AO$1,0)))</f>
        <v>0</v>
      </c>
      <c r="I66" cm="1">
        <f t="array" ref="I66">((VLOOKUP($B$1,'Multipliers and Adjustments'!$A$70:$I$86,TRUNC(COLUMN(I$2)/5)+2,FALSE)*SUMIFS('IEA-MethaneAbatement'!$N:$N,'IEA-MethaneAbatement'!$O:$O,"&lt;"&amp;$B66,'IEA-MethaneAbatement'!$O:$O,"&gt;="&amp;$A66,'IEA-MethaneAbatement'!$M:$M,$B$1,'IEA-MethaneAbatement'!$B:$B,'Country Selector'!$A$2)+VLOOKUP($C$1,'Multipliers and Adjustments'!$A$70:$I$86,TRUNC(COLUMN(I$2)/5)+2,FALSE)*SUMIFS('IEA-MethaneAbatement'!$N:$N,'IEA-MethaneAbatement'!$O:$O,"&lt;"&amp;$B66,'IEA-MethaneAbatement'!$O:$O,"&gt;="&amp;$A66,'IEA-MethaneAbatement'!$M:$M,$C$1,'IEA-MethaneAbatement'!$B:$B,'Country Selector'!$A$2)+VLOOKUP($D$1,'Multipliers and Adjustments'!$A$70:$I$86,TRUNC(COLUMN(I$2)/5)+2,FALSE)*SUMIFS('IEA-MethaneAbatement'!$N:$N,'IEA-MethaneAbatement'!$O:$O,"&lt;"&amp;$B66,'IEA-MethaneAbatement'!$O:$O,"&gt;="&amp;$A66,'IEA-MethaneAbatement'!$M:$M,$D$1,'IEA-MethaneAbatement'!$B:$B,'Country Selector'!$A$2)))*(1+INDEX('EPA to IEA Scaling'!$F$8:$AO$8,,MATCH(I$2,'EPA to IEA Scaling'!$F$1:$AO$1,0)))</f>
        <v>0</v>
      </c>
      <c r="J66" cm="1">
        <f t="array" ref="J66">((VLOOKUP($B$1,'Multipliers and Adjustments'!$A$70:$I$86,TRUNC(COLUMN(J$2)/5)+2,FALSE)*SUMIFS('IEA-MethaneAbatement'!$N:$N,'IEA-MethaneAbatement'!$O:$O,"&lt;"&amp;$B66,'IEA-MethaneAbatement'!$O:$O,"&gt;="&amp;$A66,'IEA-MethaneAbatement'!$M:$M,$B$1,'IEA-MethaneAbatement'!$B:$B,'Country Selector'!$A$2)+VLOOKUP($C$1,'Multipliers and Adjustments'!$A$70:$I$86,TRUNC(COLUMN(J$2)/5)+2,FALSE)*SUMIFS('IEA-MethaneAbatement'!$N:$N,'IEA-MethaneAbatement'!$O:$O,"&lt;"&amp;$B66,'IEA-MethaneAbatement'!$O:$O,"&gt;="&amp;$A66,'IEA-MethaneAbatement'!$M:$M,$C$1,'IEA-MethaneAbatement'!$B:$B,'Country Selector'!$A$2)+VLOOKUP($D$1,'Multipliers and Adjustments'!$A$70:$I$86,TRUNC(COLUMN(J$2)/5)+2,FALSE)*SUMIFS('IEA-MethaneAbatement'!$N:$N,'IEA-MethaneAbatement'!$O:$O,"&lt;"&amp;$B66,'IEA-MethaneAbatement'!$O:$O,"&gt;="&amp;$A66,'IEA-MethaneAbatement'!$M:$M,$D$1,'IEA-MethaneAbatement'!$B:$B,'Country Selector'!$A$2)))*(1+INDEX('EPA to IEA Scaling'!$F$8:$AO$8,,MATCH(J$2,'EPA to IEA Scaling'!$F$1:$AO$1,0)))</f>
        <v>0</v>
      </c>
      <c r="K66" cm="1">
        <f t="array" ref="K66">((VLOOKUP($B$1,'Multipliers and Adjustments'!$A$70:$I$86,TRUNC(COLUMN(K$2)/5)+2,FALSE)*SUMIFS('IEA-MethaneAbatement'!$N:$N,'IEA-MethaneAbatement'!$O:$O,"&lt;"&amp;$B66,'IEA-MethaneAbatement'!$O:$O,"&gt;="&amp;$A66,'IEA-MethaneAbatement'!$M:$M,$B$1,'IEA-MethaneAbatement'!$B:$B,'Country Selector'!$A$2)+VLOOKUP($C$1,'Multipliers and Adjustments'!$A$70:$I$86,TRUNC(COLUMN(K$2)/5)+2,FALSE)*SUMIFS('IEA-MethaneAbatement'!$N:$N,'IEA-MethaneAbatement'!$O:$O,"&lt;"&amp;$B66,'IEA-MethaneAbatement'!$O:$O,"&gt;="&amp;$A66,'IEA-MethaneAbatement'!$M:$M,$C$1,'IEA-MethaneAbatement'!$B:$B,'Country Selector'!$A$2)+VLOOKUP($D$1,'Multipliers and Adjustments'!$A$70:$I$86,TRUNC(COLUMN(K$2)/5)+2,FALSE)*SUMIFS('IEA-MethaneAbatement'!$N:$N,'IEA-MethaneAbatement'!$O:$O,"&lt;"&amp;$B66,'IEA-MethaneAbatement'!$O:$O,"&gt;="&amp;$A66,'IEA-MethaneAbatement'!$M:$M,$D$1,'IEA-MethaneAbatement'!$B:$B,'Country Selector'!$A$2)))*(1+INDEX('EPA to IEA Scaling'!$F$8:$AO$8,,MATCH(K$2,'EPA to IEA Scaling'!$F$1:$AO$1,0)))</f>
        <v>0</v>
      </c>
      <c r="L66" cm="1">
        <f t="array" ref="L66">((VLOOKUP($B$1,'Multipliers and Adjustments'!$A$70:$I$86,TRUNC(COLUMN(L$2)/5)+2,FALSE)*SUMIFS('IEA-MethaneAbatement'!$N:$N,'IEA-MethaneAbatement'!$O:$O,"&lt;"&amp;$B66,'IEA-MethaneAbatement'!$O:$O,"&gt;="&amp;$A66,'IEA-MethaneAbatement'!$M:$M,$B$1,'IEA-MethaneAbatement'!$B:$B,'Country Selector'!$A$2)+VLOOKUP($C$1,'Multipliers and Adjustments'!$A$70:$I$86,TRUNC(COLUMN(L$2)/5)+2,FALSE)*SUMIFS('IEA-MethaneAbatement'!$N:$N,'IEA-MethaneAbatement'!$O:$O,"&lt;"&amp;$B66,'IEA-MethaneAbatement'!$O:$O,"&gt;="&amp;$A66,'IEA-MethaneAbatement'!$M:$M,$C$1,'IEA-MethaneAbatement'!$B:$B,'Country Selector'!$A$2)+VLOOKUP($D$1,'Multipliers and Adjustments'!$A$70:$I$86,TRUNC(COLUMN(L$2)/5)+2,FALSE)*SUMIFS('IEA-MethaneAbatement'!$N:$N,'IEA-MethaneAbatement'!$O:$O,"&lt;"&amp;$B66,'IEA-MethaneAbatement'!$O:$O,"&gt;="&amp;$A66,'IEA-MethaneAbatement'!$M:$M,$D$1,'IEA-MethaneAbatement'!$B:$B,'Country Selector'!$A$2)))*(1+INDEX('EPA to IEA Scaling'!$F$8:$AO$8,,MATCH(L$2,'EPA to IEA Scaling'!$F$1:$AO$1,0)))</f>
        <v>0</v>
      </c>
      <c r="M66" s="31" cm="1">
        <f t="array" ref="M66">((VLOOKUP($B$1,'Multipliers and Adjustments'!$A$70:$I$86,TRUNC(COLUMN(M$2)/5)+2,FALSE)*SUMIFS('IEA-MethaneAbatement'!$N:$N,'IEA-MethaneAbatement'!$O:$O,"&lt;"&amp;$B66,'IEA-MethaneAbatement'!$O:$O,"&gt;="&amp;$A66,'IEA-MethaneAbatement'!$M:$M,$B$1,'IEA-MethaneAbatement'!$B:$B,'Country Selector'!$A$2)+VLOOKUP($C$1,'Multipliers and Adjustments'!$A$70:$I$86,TRUNC(COLUMN(M$2)/5)+2,FALSE)*SUMIFS('IEA-MethaneAbatement'!$N:$N,'IEA-MethaneAbatement'!$O:$O,"&lt;"&amp;$B66,'IEA-MethaneAbatement'!$O:$O,"&gt;="&amp;$A66,'IEA-MethaneAbatement'!$M:$M,$C$1,'IEA-MethaneAbatement'!$B:$B,'Country Selector'!$A$2)+VLOOKUP($D$1,'Multipliers and Adjustments'!$A$70:$I$86,TRUNC(COLUMN(M$2)/5)+2,FALSE)*SUMIFS('IEA-MethaneAbatement'!$N:$N,'IEA-MethaneAbatement'!$O:$O,"&lt;"&amp;$B66,'IEA-MethaneAbatement'!$O:$O,"&gt;="&amp;$A66,'IEA-MethaneAbatement'!$M:$M,$D$1,'IEA-MethaneAbatement'!$B:$B,'Country Selector'!$A$2)))*(1+INDEX('EPA to IEA Scaling'!$F$8:$AO$8,,MATCH(M$2,'EPA to IEA Scaling'!$F$1:$AO$1,0)))</f>
        <v>0</v>
      </c>
      <c r="N66" cm="1">
        <f t="array" ref="N66">((VLOOKUP($B$1,'Multipliers and Adjustments'!$A$70:$I$86,TRUNC(COLUMN(N$2)/5)+2,FALSE)*SUMIFS('IEA-MethaneAbatement'!$N:$N,'IEA-MethaneAbatement'!$O:$O,"&lt;"&amp;$B66,'IEA-MethaneAbatement'!$O:$O,"&gt;="&amp;$A66,'IEA-MethaneAbatement'!$M:$M,$B$1,'IEA-MethaneAbatement'!$B:$B,'Country Selector'!$A$2)+VLOOKUP($C$1,'Multipliers and Adjustments'!$A$70:$I$86,TRUNC(COLUMN(N$2)/5)+2,FALSE)*SUMIFS('IEA-MethaneAbatement'!$N:$N,'IEA-MethaneAbatement'!$O:$O,"&lt;"&amp;$B66,'IEA-MethaneAbatement'!$O:$O,"&gt;="&amp;$A66,'IEA-MethaneAbatement'!$M:$M,$C$1,'IEA-MethaneAbatement'!$B:$B,'Country Selector'!$A$2)+VLOOKUP($D$1,'Multipliers and Adjustments'!$A$70:$I$86,TRUNC(COLUMN(N$2)/5)+2,FALSE)*SUMIFS('IEA-MethaneAbatement'!$N:$N,'IEA-MethaneAbatement'!$O:$O,"&lt;"&amp;$B66,'IEA-MethaneAbatement'!$O:$O,"&gt;="&amp;$A66,'IEA-MethaneAbatement'!$M:$M,$D$1,'IEA-MethaneAbatement'!$B:$B,'Country Selector'!$A$2)))*(1+INDEX('EPA to IEA Scaling'!$F$8:$AO$8,,MATCH(N$2,'EPA to IEA Scaling'!$F$1:$AO$1,0)))</f>
        <v>0</v>
      </c>
      <c r="O66" cm="1">
        <f t="array" ref="O66">((VLOOKUP($B$1,'Multipliers and Adjustments'!$A$70:$I$86,TRUNC(COLUMN(O$2)/5)+2,FALSE)*SUMIFS('IEA-MethaneAbatement'!$N:$N,'IEA-MethaneAbatement'!$O:$O,"&lt;"&amp;$B66,'IEA-MethaneAbatement'!$O:$O,"&gt;="&amp;$A66,'IEA-MethaneAbatement'!$M:$M,$B$1,'IEA-MethaneAbatement'!$B:$B,'Country Selector'!$A$2)+VLOOKUP($C$1,'Multipliers and Adjustments'!$A$70:$I$86,TRUNC(COLUMN(O$2)/5)+2,FALSE)*SUMIFS('IEA-MethaneAbatement'!$N:$N,'IEA-MethaneAbatement'!$O:$O,"&lt;"&amp;$B66,'IEA-MethaneAbatement'!$O:$O,"&gt;="&amp;$A66,'IEA-MethaneAbatement'!$M:$M,$C$1,'IEA-MethaneAbatement'!$B:$B,'Country Selector'!$A$2)+VLOOKUP($D$1,'Multipliers and Adjustments'!$A$70:$I$86,TRUNC(COLUMN(O$2)/5)+2,FALSE)*SUMIFS('IEA-MethaneAbatement'!$N:$N,'IEA-MethaneAbatement'!$O:$O,"&lt;"&amp;$B66,'IEA-MethaneAbatement'!$O:$O,"&gt;="&amp;$A66,'IEA-MethaneAbatement'!$M:$M,$D$1,'IEA-MethaneAbatement'!$B:$B,'Country Selector'!$A$2)))*(1+INDEX('EPA to IEA Scaling'!$F$8:$AO$8,,MATCH(O$2,'EPA to IEA Scaling'!$F$1:$AO$1,0)))</f>
        <v>0</v>
      </c>
      <c r="P66" cm="1">
        <f t="array" ref="P66">((VLOOKUP($B$1,'Multipliers and Adjustments'!$A$70:$I$86,TRUNC(COLUMN(P$2)/5)+2,FALSE)*SUMIFS('IEA-MethaneAbatement'!$N:$N,'IEA-MethaneAbatement'!$O:$O,"&lt;"&amp;$B66,'IEA-MethaneAbatement'!$O:$O,"&gt;="&amp;$A66,'IEA-MethaneAbatement'!$M:$M,$B$1,'IEA-MethaneAbatement'!$B:$B,'Country Selector'!$A$2)+VLOOKUP($C$1,'Multipliers and Adjustments'!$A$70:$I$86,TRUNC(COLUMN(P$2)/5)+2,FALSE)*SUMIFS('IEA-MethaneAbatement'!$N:$N,'IEA-MethaneAbatement'!$O:$O,"&lt;"&amp;$B66,'IEA-MethaneAbatement'!$O:$O,"&gt;="&amp;$A66,'IEA-MethaneAbatement'!$M:$M,$C$1,'IEA-MethaneAbatement'!$B:$B,'Country Selector'!$A$2)+VLOOKUP($D$1,'Multipliers and Adjustments'!$A$70:$I$86,TRUNC(COLUMN(P$2)/5)+2,FALSE)*SUMIFS('IEA-MethaneAbatement'!$N:$N,'IEA-MethaneAbatement'!$O:$O,"&lt;"&amp;$B66,'IEA-MethaneAbatement'!$O:$O,"&gt;="&amp;$A66,'IEA-MethaneAbatement'!$M:$M,$D$1,'IEA-MethaneAbatement'!$B:$B,'Country Selector'!$A$2)))*(1+INDEX('EPA to IEA Scaling'!$F$8:$AO$8,,MATCH(P$2,'EPA to IEA Scaling'!$F$1:$AO$1,0)))</f>
        <v>0</v>
      </c>
      <c r="Q66" cm="1">
        <f t="array" ref="Q66">((VLOOKUP($B$1,'Multipliers and Adjustments'!$A$70:$I$86,TRUNC(COLUMN(Q$2)/5)+2,FALSE)*SUMIFS('IEA-MethaneAbatement'!$N:$N,'IEA-MethaneAbatement'!$O:$O,"&lt;"&amp;$B66,'IEA-MethaneAbatement'!$O:$O,"&gt;="&amp;$A66,'IEA-MethaneAbatement'!$M:$M,$B$1,'IEA-MethaneAbatement'!$B:$B,'Country Selector'!$A$2)+VLOOKUP($C$1,'Multipliers and Adjustments'!$A$70:$I$86,TRUNC(COLUMN(Q$2)/5)+2,FALSE)*SUMIFS('IEA-MethaneAbatement'!$N:$N,'IEA-MethaneAbatement'!$O:$O,"&lt;"&amp;$B66,'IEA-MethaneAbatement'!$O:$O,"&gt;="&amp;$A66,'IEA-MethaneAbatement'!$M:$M,$C$1,'IEA-MethaneAbatement'!$B:$B,'Country Selector'!$A$2)+VLOOKUP($D$1,'Multipliers and Adjustments'!$A$70:$I$86,TRUNC(COLUMN(Q$2)/5)+2,FALSE)*SUMIFS('IEA-MethaneAbatement'!$N:$N,'IEA-MethaneAbatement'!$O:$O,"&lt;"&amp;$B66,'IEA-MethaneAbatement'!$O:$O,"&gt;="&amp;$A66,'IEA-MethaneAbatement'!$M:$M,$D$1,'IEA-MethaneAbatement'!$B:$B,'Country Selector'!$A$2)))*(1+INDEX('EPA to IEA Scaling'!$F$8:$AO$8,,MATCH(Q$2,'EPA to IEA Scaling'!$F$1:$AO$1,0)))</f>
        <v>0</v>
      </c>
      <c r="R66" s="31" cm="1">
        <f t="array" ref="R66">((VLOOKUP($B$1,'Multipliers and Adjustments'!$A$70:$I$86,TRUNC(COLUMN(R$2)/5)+2,FALSE)*SUMIFS('IEA-MethaneAbatement'!$N:$N,'IEA-MethaneAbatement'!$O:$O,"&lt;"&amp;$B66,'IEA-MethaneAbatement'!$O:$O,"&gt;="&amp;$A66,'IEA-MethaneAbatement'!$M:$M,$B$1,'IEA-MethaneAbatement'!$B:$B,'Country Selector'!$A$2)+VLOOKUP($C$1,'Multipliers and Adjustments'!$A$70:$I$86,TRUNC(COLUMN(R$2)/5)+2,FALSE)*SUMIFS('IEA-MethaneAbatement'!$N:$N,'IEA-MethaneAbatement'!$O:$O,"&lt;"&amp;$B66,'IEA-MethaneAbatement'!$O:$O,"&gt;="&amp;$A66,'IEA-MethaneAbatement'!$M:$M,$C$1,'IEA-MethaneAbatement'!$B:$B,'Country Selector'!$A$2)+VLOOKUP($D$1,'Multipliers and Adjustments'!$A$70:$I$86,TRUNC(COLUMN(R$2)/5)+2,FALSE)*SUMIFS('IEA-MethaneAbatement'!$N:$N,'IEA-MethaneAbatement'!$O:$O,"&lt;"&amp;$B66,'IEA-MethaneAbatement'!$O:$O,"&gt;="&amp;$A66,'IEA-MethaneAbatement'!$M:$M,$D$1,'IEA-MethaneAbatement'!$B:$B,'Country Selector'!$A$2)))*(1+INDEX('EPA to IEA Scaling'!$F$8:$AO$8,,MATCH(R$2,'EPA to IEA Scaling'!$F$1:$AO$1,0)))</f>
        <v>0</v>
      </c>
      <c r="S66" cm="1">
        <f t="array" ref="S66">((VLOOKUP($B$1,'Multipliers and Adjustments'!$A$70:$I$86,TRUNC(COLUMN(S$2)/5)+2,FALSE)*SUMIFS('IEA-MethaneAbatement'!$N:$N,'IEA-MethaneAbatement'!$O:$O,"&lt;"&amp;$B66,'IEA-MethaneAbatement'!$O:$O,"&gt;="&amp;$A66,'IEA-MethaneAbatement'!$M:$M,$B$1,'IEA-MethaneAbatement'!$B:$B,'Country Selector'!$A$2)+VLOOKUP($C$1,'Multipliers and Adjustments'!$A$70:$I$86,TRUNC(COLUMN(S$2)/5)+2,FALSE)*SUMIFS('IEA-MethaneAbatement'!$N:$N,'IEA-MethaneAbatement'!$O:$O,"&lt;"&amp;$B66,'IEA-MethaneAbatement'!$O:$O,"&gt;="&amp;$A66,'IEA-MethaneAbatement'!$M:$M,$C$1,'IEA-MethaneAbatement'!$B:$B,'Country Selector'!$A$2)+VLOOKUP($D$1,'Multipliers and Adjustments'!$A$70:$I$86,TRUNC(COLUMN(S$2)/5)+2,FALSE)*SUMIFS('IEA-MethaneAbatement'!$N:$N,'IEA-MethaneAbatement'!$O:$O,"&lt;"&amp;$B66,'IEA-MethaneAbatement'!$O:$O,"&gt;="&amp;$A66,'IEA-MethaneAbatement'!$M:$M,$D$1,'IEA-MethaneAbatement'!$B:$B,'Country Selector'!$A$2)))*(1+INDEX('EPA to IEA Scaling'!$F$8:$AO$8,,MATCH(S$2,'EPA to IEA Scaling'!$F$1:$AO$1,0)))</f>
        <v>0</v>
      </c>
      <c r="T66" cm="1">
        <f t="array" ref="T66">((VLOOKUP($B$1,'Multipliers and Adjustments'!$A$70:$I$86,TRUNC(COLUMN(T$2)/5)+2,FALSE)*SUMIFS('IEA-MethaneAbatement'!$N:$N,'IEA-MethaneAbatement'!$O:$O,"&lt;"&amp;$B66,'IEA-MethaneAbatement'!$O:$O,"&gt;="&amp;$A66,'IEA-MethaneAbatement'!$M:$M,$B$1,'IEA-MethaneAbatement'!$B:$B,'Country Selector'!$A$2)+VLOOKUP($C$1,'Multipliers and Adjustments'!$A$70:$I$86,TRUNC(COLUMN(T$2)/5)+2,FALSE)*SUMIFS('IEA-MethaneAbatement'!$N:$N,'IEA-MethaneAbatement'!$O:$O,"&lt;"&amp;$B66,'IEA-MethaneAbatement'!$O:$O,"&gt;="&amp;$A66,'IEA-MethaneAbatement'!$M:$M,$C$1,'IEA-MethaneAbatement'!$B:$B,'Country Selector'!$A$2)+VLOOKUP($D$1,'Multipliers and Adjustments'!$A$70:$I$86,TRUNC(COLUMN(T$2)/5)+2,FALSE)*SUMIFS('IEA-MethaneAbatement'!$N:$N,'IEA-MethaneAbatement'!$O:$O,"&lt;"&amp;$B66,'IEA-MethaneAbatement'!$O:$O,"&gt;="&amp;$A66,'IEA-MethaneAbatement'!$M:$M,$D$1,'IEA-MethaneAbatement'!$B:$B,'Country Selector'!$A$2)))*(1+INDEX('EPA to IEA Scaling'!$F$8:$AO$8,,MATCH(T$2,'EPA to IEA Scaling'!$F$1:$AO$1,0)))</f>
        <v>0</v>
      </c>
      <c r="U66" cm="1">
        <f t="array" ref="U66">((VLOOKUP($B$1,'Multipliers and Adjustments'!$A$70:$I$86,TRUNC(COLUMN(U$2)/5)+2,FALSE)*SUMIFS('IEA-MethaneAbatement'!$N:$N,'IEA-MethaneAbatement'!$O:$O,"&lt;"&amp;$B66,'IEA-MethaneAbatement'!$O:$O,"&gt;="&amp;$A66,'IEA-MethaneAbatement'!$M:$M,$B$1,'IEA-MethaneAbatement'!$B:$B,'Country Selector'!$A$2)+VLOOKUP($C$1,'Multipliers and Adjustments'!$A$70:$I$86,TRUNC(COLUMN(U$2)/5)+2,FALSE)*SUMIFS('IEA-MethaneAbatement'!$N:$N,'IEA-MethaneAbatement'!$O:$O,"&lt;"&amp;$B66,'IEA-MethaneAbatement'!$O:$O,"&gt;="&amp;$A66,'IEA-MethaneAbatement'!$M:$M,$C$1,'IEA-MethaneAbatement'!$B:$B,'Country Selector'!$A$2)+VLOOKUP($D$1,'Multipliers and Adjustments'!$A$70:$I$86,TRUNC(COLUMN(U$2)/5)+2,FALSE)*SUMIFS('IEA-MethaneAbatement'!$N:$N,'IEA-MethaneAbatement'!$O:$O,"&lt;"&amp;$B66,'IEA-MethaneAbatement'!$O:$O,"&gt;="&amp;$A66,'IEA-MethaneAbatement'!$M:$M,$D$1,'IEA-MethaneAbatement'!$B:$B,'Country Selector'!$A$2)))*(1+INDEX('EPA to IEA Scaling'!$F$8:$AO$8,,MATCH(U$2,'EPA to IEA Scaling'!$F$1:$AO$1,0)))</f>
        <v>0</v>
      </c>
      <c r="V66" cm="1">
        <f t="array" ref="V66">((VLOOKUP($B$1,'Multipliers and Adjustments'!$A$70:$I$86,TRUNC(COLUMN(V$2)/5)+2,FALSE)*SUMIFS('IEA-MethaneAbatement'!$N:$N,'IEA-MethaneAbatement'!$O:$O,"&lt;"&amp;$B66,'IEA-MethaneAbatement'!$O:$O,"&gt;="&amp;$A66,'IEA-MethaneAbatement'!$M:$M,$B$1,'IEA-MethaneAbatement'!$B:$B,'Country Selector'!$A$2)+VLOOKUP($C$1,'Multipliers and Adjustments'!$A$70:$I$86,TRUNC(COLUMN(V$2)/5)+2,FALSE)*SUMIFS('IEA-MethaneAbatement'!$N:$N,'IEA-MethaneAbatement'!$O:$O,"&lt;"&amp;$B66,'IEA-MethaneAbatement'!$O:$O,"&gt;="&amp;$A66,'IEA-MethaneAbatement'!$M:$M,$C$1,'IEA-MethaneAbatement'!$B:$B,'Country Selector'!$A$2)+VLOOKUP($D$1,'Multipliers and Adjustments'!$A$70:$I$86,TRUNC(COLUMN(V$2)/5)+2,FALSE)*SUMIFS('IEA-MethaneAbatement'!$N:$N,'IEA-MethaneAbatement'!$O:$O,"&lt;"&amp;$B66,'IEA-MethaneAbatement'!$O:$O,"&gt;="&amp;$A66,'IEA-MethaneAbatement'!$M:$M,$D$1,'IEA-MethaneAbatement'!$B:$B,'Country Selector'!$A$2)))*(1+INDEX('EPA to IEA Scaling'!$F$8:$AO$8,,MATCH(V$2,'EPA to IEA Scaling'!$F$1:$AO$1,0)))</f>
        <v>0</v>
      </c>
      <c r="W66" s="31" cm="1">
        <f t="array" ref="W66">((VLOOKUP($B$1,'Multipliers and Adjustments'!$A$70:$I$86,TRUNC(COLUMN(W$2)/5)+2,FALSE)*SUMIFS('IEA-MethaneAbatement'!$N:$N,'IEA-MethaneAbatement'!$O:$O,"&lt;"&amp;$B66,'IEA-MethaneAbatement'!$O:$O,"&gt;="&amp;$A66,'IEA-MethaneAbatement'!$M:$M,$B$1,'IEA-MethaneAbatement'!$B:$B,'Country Selector'!$A$2)+VLOOKUP($C$1,'Multipliers and Adjustments'!$A$70:$I$86,TRUNC(COLUMN(W$2)/5)+2,FALSE)*SUMIFS('IEA-MethaneAbatement'!$N:$N,'IEA-MethaneAbatement'!$O:$O,"&lt;"&amp;$B66,'IEA-MethaneAbatement'!$O:$O,"&gt;="&amp;$A66,'IEA-MethaneAbatement'!$M:$M,$C$1,'IEA-MethaneAbatement'!$B:$B,'Country Selector'!$A$2)+VLOOKUP($D$1,'Multipliers and Adjustments'!$A$70:$I$86,TRUNC(COLUMN(W$2)/5)+2,FALSE)*SUMIFS('IEA-MethaneAbatement'!$N:$N,'IEA-MethaneAbatement'!$O:$O,"&lt;"&amp;$B66,'IEA-MethaneAbatement'!$O:$O,"&gt;="&amp;$A66,'IEA-MethaneAbatement'!$M:$M,$D$1,'IEA-MethaneAbatement'!$B:$B,'Country Selector'!$A$2)))*(1+INDEX('EPA to IEA Scaling'!$F$8:$AO$8,,MATCH(W$2,'EPA to IEA Scaling'!$F$1:$AO$1,0)))</f>
        <v>0</v>
      </c>
      <c r="X66" cm="1">
        <f t="array" ref="X66">((VLOOKUP($B$1,'Multipliers and Adjustments'!$A$70:$I$86,TRUNC(COLUMN(X$2)/5)+2,FALSE)*SUMIFS('IEA-MethaneAbatement'!$N:$N,'IEA-MethaneAbatement'!$O:$O,"&lt;"&amp;$B66,'IEA-MethaneAbatement'!$O:$O,"&gt;="&amp;$A66,'IEA-MethaneAbatement'!$M:$M,$B$1,'IEA-MethaneAbatement'!$B:$B,'Country Selector'!$A$2)+VLOOKUP($C$1,'Multipliers and Adjustments'!$A$70:$I$86,TRUNC(COLUMN(X$2)/5)+2,FALSE)*SUMIFS('IEA-MethaneAbatement'!$N:$N,'IEA-MethaneAbatement'!$O:$O,"&lt;"&amp;$B66,'IEA-MethaneAbatement'!$O:$O,"&gt;="&amp;$A66,'IEA-MethaneAbatement'!$M:$M,$C$1,'IEA-MethaneAbatement'!$B:$B,'Country Selector'!$A$2)+VLOOKUP($D$1,'Multipliers and Adjustments'!$A$70:$I$86,TRUNC(COLUMN(X$2)/5)+2,FALSE)*SUMIFS('IEA-MethaneAbatement'!$N:$N,'IEA-MethaneAbatement'!$O:$O,"&lt;"&amp;$B66,'IEA-MethaneAbatement'!$O:$O,"&gt;="&amp;$A66,'IEA-MethaneAbatement'!$M:$M,$D$1,'IEA-MethaneAbatement'!$B:$B,'Country Selector'!$A$2)))*(1+INDEX('EPA to IEA Scaling'!$F$8:$AO$8,,MATCH(X$2,'EPA to IEA Scaling'!$F$1:$AO$1,0)))</f>
        <v>0</v>
      </c>
      <c r="Y66" cm="1">
        <f t="array" ref="Y66">((VLOOKUP($B$1,'Multipliers and Adjustments'!$A$70:$I$86,TRUNC(COLUMN(Y$2)/5)+2,FALSE)*SUMIFS('IEA-MethaneAbatement'!$N:$N,'IEA-MethaneAbatement'!$O:$O,"&lt;"&amp;$B66,'IEA-MethaneAbatement'!$O:$O,"&gt;="&amp;$A66,'IEA-MethaneAbatement'!$M:$M,$B$1,'IEA-MethaneAbatement'!$B:$B,'Country Selector'!$A$2)+VLOOKUP($C$1,'Multipliers and Adjustments'!$A$70:$I$86,TRUNC(COLUMN(Y$2)/5)+2,FALSE)*SUMIFS('IEA-MethaneAbatement'!$N:$N,'IEA-MethaneAbatement'!$O:$O,"&lt;"&amp;$B66,'IEA-MethaneAbatement'!$O:$O,"&gt;="&amp;$A66,'IEA-MethaneAbatement'!$M:$M,$C$1,'IEA-MethaneAbatement'!$B:$B,'Country Selector'!$A$2)+VLOOKUP($D$1,'Multipliers and Adjustments'!$A$70:$I$86,TRUNC(COLUMN(Y$2)/5)+2,FALSE)*SUMIFS('IEA-MethaneAbatement'!$N:$N,'IEA-MethaneAbatement'!$O:$O,"&lt;"&amp;$B66,'IEA-MethaneAbatement'!$O:$O,"&gt;="&amp;$A66,'IEA-MethaneAbatement'!$M:$M,$D$1,'IEA-MethaneAbatement'!$B:$B,'Country Selector'!$A$2)))*(1+INDEX('EPA to IEA Scaling'!$F$8:$AO$8,,MATCH(Y$2,'EPA to IEA Scaling'!$F$1:$AO$1,0)))</f>
        <v>0</v>
      </c>
      <c r="Z66" cm="1">
        <f t="array" ref="Z66">((VLOOKUP($B$1,'Multipliers and Adjustments'!$A$70:$I$86,TRUNC(COLUMN(Z$2)/5)+2,FALSE)*SUMIFS('IEA-MethaneAbatement'!$N:$N,'IEA-MethaneAbatement'!$O:$O,"&lt;"&amp;$B66,'IEA-MethaneAbatement'!$O:$O,"&gt;="&amp;$A66,'IEA-MethaneAbatement'!$M:$M,$B$1,'IEA-MethaneAbatement'!$B:$B,'Country Selector'!$A$2)+VLOOKUP($C$1,'Multipliers and Adjustments'!$A$70:$I$86,TRUNC(COLUMN(Z$2)/5)+2,FALSE)*SUMIFS('IEA-MethaneAbatement'!$N:$N,'IEA-MethaneAbatement'!$O:$O,"&lt;"&amp;$B66,'IEA-MethaneAbatement'!$O:$O,"&gt;="&amp;$A66,'IEA-MethaneAbatement'!$M:$M,$C$1,'IEA-MethaneAbatement'!$B:$B,'Country Selector'!$A$2)+VLOOKUP($D$1,'Multipliers and Adjustments'!$A$70:$I$86,TRUNC(COLUMN(Z$2)/5)+2,FALSE)*SUMIFS('IEA-MethaneAbatement'!$N:$N,'IEA-MethaneAbatement'!$O:$O,"&lt;"&amp;$B66,'IEA-MethaneAbatement'!$O:$O,"&gt;="&amp;$A66,'IEA-MethaneAbatement'!$M:$M,$D$1,'IEA-MethaneAbatement'!$B:$B,'Country Selector'!$A$2)))*(1+INDEX('EPA to IEA Scaling'!$F$8:$AO$8,,MATCH(Z$2,'EPA to IEA Scaling'!$F$1:$AO$1,0)))</f>
        <v>0</v>
      </c>
      <c r="AA66" cm="1">
        <f t="array" ref="AA66">((VLOOKUP($B$1,'Multipliers and Adjustments'!$A$70:$I$86,TRUNC(COLUMN(AA$2)/5)+2,FALSE)*SUMIFS('IEA-MethaneAbatement'!$N:$N,'IEA-MethaneAbatement'!$O:$O,"&lt;"&amp;$B66,'IEA-MethaneAbatement'!$O:$O,"&gt;="&amp;$A66,'IEA-MethaneAbatement'!$M:$M,$B$1,'IEA-MethaneAbatement'!$B:$B,'Country Selector'!$A$2)+VLOOKUP($C$1,'Multipliers and Adjustments'!$A$70:$I$86,TRUNC(COLUMN(AA$2)/5)+2,FALSE)*SUMIFS('IEA-MethaneAbatement'!$N:$N,'IEA-MethaneAbatement'!$O:$O,"&lt;"&amp;$B66,'IEA-MethaneAbatement'!$O:$O,"&gt;="&amp;$A66,'IEA-MethaneAbatement'!$M:$M,$C$1,'IEA-MethaneAbatement'!$B:$B,'Country Selector'!$A$2)+VLOOKUP($D$1,'Multipliers and Adjustments'!$A$70:$I$86,TRUNC(COLUMN(AA$2)/5)+2,FALSE)*SUMIFS('IEA-MethaneAbatement'!$N:$N,'IEA-MethaneAbatement'!$O:$O,"&lt;"&amp;$B66,'IEA-MethaneAbatement'!$O:$O,"&gt;="&amp;$A66,'IEA-MethaneAbatement'!$M:$M,$D$1,'IEA-MethaneAbatement'!$B:$B,'Country Selector'!$A$2)))*(1+INDEX('EPA to IEA Scaling'!$F$8:$AO$8,,MATCH(AA$2,'EPA to IEA Scaling'!$F$1:$AO$1,0)))</f>
        <v>0</v>
      </c>
      <c r="AB66" s="31" cm="1">
        <f t="array" ref="AB66">((VLOOKUP($B$1,'Multipliers and Adjustments'!$A$70:$I$86,TRUNC(COLUMN(AB$2)/5)+2,FALSE)*SUMIFS('IEA-MethaneAbatement'!$N:$N,'IEA-MethaneAbatement'!$O:$O,"&lt;"&amp;$B66,'IEA-MethaneAbatement'!$O:$O,"&gt;="&amp;$A66,'IEA-MethaneAbatement'!$M:$M,$B$1,'IEA-MethaneAbatement'!$B:$B,'Country Selector'!$A$2)+VLOOKUP($C$1,'Multipliers and Adjustments'!$A$70:$I$86,TRUNC(COLUMN(AB$2)/5)+2,FALSE)*SUMIFS('IEA-MethaneAbatement'!$N:$N,'IEA-MethaneAbatement'!$O:$O,"&lt;"&amp;$B66,'IEA-MethaneAbatement'!$O:$O,"&gt;="&amp;$A66,'IEA-MethaneAbatement'!$M:$M,$C$1,'IEA-MethaneAbatement'!$B:$B,'Country Selector'!$A$2)+VLOOKUP($D$1,'Multipliers and Adjustments'!$A$70:$I$86,TRUNC(COLUMN(AB$2)/5)+2,FALSE)*SUMIFS('IEA-MethaneAbatement'!$N:$N,'IEA-MethaneAbatement'!$O:$O,"&lt;"&amp;$B66,'IEA-MethaneAbatement'!$O:$O,"&gt;="&amp;$A66,'IEA-MethaneAbatement'!$M:$M,$D$1,'IEA-MethaneAbatement'!$B:$B,'Country Selector'!$A$2)))*(1+INDEX('EPA to IEA Scaling'!$F$8:$AO$8,,MATCH(AB$2,'EPA to IEA Scaling'!$F$1:$AO$1,0)))</f>
        <v>0</v>
      </c>
      <c r="AC66" cm="1">
        <f t="array" ref="AC66">((VLOOKUP($B$1,'Multipliers and Adjustments'!$A$70:$I$86,TRUNC(COLUMN(AC$2)/5)+2,FALSE)*SUMIFS('IEA-MethaneAbatement'!$N:$N,'IEA-MethaneAbatement'!$O:$O,"&lt;"&amp;$B66,'IEA-MethaneAbatement'!$O:$O,"&gt;="&amp;$A66,'IEA-MethaneAbatement'!$M:$M,$B$1,'IEA-MethaneAbatement'!$B:$B,'Country Selector'!$A$2)+VLOOKUP($C$1,'Multipliers and Adjustments'!$A$70:$I$86,TRUNC(COLUMN(AC$2)/5)+2,FALSE)*SUMIFS('IEA-MethaneAbatement'!$N:$N,'IEA-MethaneAbatement'!$O:$O,"&lt;"&amp;$B66,'IEA-MethaneAbatement'!$O:$O,"&gt;="&amp;$A66,'IEA-MethaneAbatement'!$M:$M,$C$1,'IEA-MethaneAbatement'!$B:$B,'Country Selector'!$A$2)+VLOOKUP($D$1,'Multipliers and Adjustments'!$A$70:$I$86,TRUNC(COLUMN(AC$2)/5)+2,FALSE)*SUMIFS('IEA-MethaneAbatement'!$N:$N,'IEA-MethaneAbatement'!$O:$O,"&lt;"&amp;$B66,'IEA-MethaneAbatement'!$O:$O,"&gt;="&amp;$A66,'IEA-MethaneAbatement'!$M:$M,$D$1,'IEA-MethaneAbatement'!$B:$B,'Country Selector'!$A$2)))*(1+INDEX('EPA to IEA Scaling'!$F$8:$AO$8,,MATCH(AC$2,'EPA to IEA Scaling'!$F$1:$AO$1,0)))</f>
        <v>0</v>
      </c>
      <c r="AD66" cm="1">
        <f t="array" ref="AD66">((VLOOKUP($B$1,'Multipliers and Adjustments'!$A$70:$I$86,TRUNC(COLUMN(AD$2)/5)+2,FALSE)*SUMIFS('IEA-MethaneAbatement'!$N:$N,'IEA-MethaneAbatement'!$O:$O,"&lt;"&amp;$B66,'IEA-MethaneAbatement'!$O:$O,"&gt;="&amp;$A66,'IEA-MethaneAbatement'!$M:$M,$B$1,'IEA-MethaneAbatement'!$B:$B,'Country Selector'!$A$2)+VLOOKUP($C$1,'Multipliers and Adjustments'!$A$70:$I$86,TRUNC(COLUMN(AD$2)/5)+2,FALSE)*SUMIFS('IEA-MethaneAbatement'!$N:$N,'IEA-MethaneAbatement'!$O:$O,"&lt;"&amp;$B66,'IEA-MethaneAbatement'!$O:$O,"&gt;="&amp;$A66,'IEA-MethaneAbatement'!$M:$M,$C$1,'IEA-MethaneAbatement'!$B:$B,'Country Selector'!$A$2)+VLOOKUP($D$1,'Multipliers and Adjustments'!$A$70:$I$86,TRUNC(COLUMN(AD$2)/5)+2,FALSE)*SUMIFS('IEA-MethaneAbatement'!$N:$N,'IEA-MethaneAbatement'!$O:$O,"&lt;"&amp;$B66,'IEA-MethaneAbatement'!$O:$O,"&gt;="&amp;$A66,'IEA-MethaneAbatement'!$M:$M,$D$1,'IEA-MethaneAbatement'!$B:$B,'Country Selector'!$A$2)))*(1+INDEX('EPA to IEA Scaling'!$F$8:$AO$8,,MATCH(AD$2,'EPA to IEA Scaling'!$F$1:$AO$1,0)))</f>
        <v>0</v>
      </c>
      <c r="AE66" cm="1">
        <f t="array" ref="AE66">((VLOOKUP($B$1,'Multipliers and Adjustments'!$A$70:$I$86,TRUNC(COLUMN(AE$2)/5)+2,FALSE)*SUMIFS('IEA-MethaneAbatement'!$N:$N,'IEA-MethaneAbatement'!$O:$O,"&lt;"&amp;$B66,'IEA-MethaneAbatement'!$O:$O,"&gt;="&amp;$A66,'IEA-MethaneAbatement'!$M:$M,$B$1,'IEA-MethaneAbatement'!$B:$B,'Country Selector'!$A$2)+VLOOKUP($C$1,'Multipliers and Adjustments'!$A$70:$I$86,TRUNC(COLUMN(AE$2)/5)+2,FALSE)*SUMIFS('IEA-MethaneAbatement'!$N:$N,'IEA-MethaneAbatement'!$O:$O,"&lt;"&amp;$B66,'IEA-MethaneAbatement'!$O:$O,"&gt;="&amp;$A66,'IEA-MethaneAbatement'!$M:$M,$C$1,'IEA-MethaneAbatement'!$B:$B,'Country Selector'!$A$2)+VLOOKUP($D$1,'Multipliers and Adjustments'!$A$70:$I$86,TRUNC(COLUMN(AE$2)/5)+2,FALSE)*SUMIFS('IEA-MethaneAbatement'!$N:$N,'IEA-MethaneAbatement'!$O:$O,"&lt;"&amp;$B66,'IEA-MethaneAbatement'!$O:$O,"&gt;="&amp;$A66,'IEA-MethaneAbatement'!$M:$M,$D$1,'IEA-MethaneAbatement'!$B:$B,'Country Selector'!$A$2)))*(1+INDEX('EPA to IEA Scaling'!$F$8:$AO$8,,MATCH(AE$2,'EPA to IEA Scaling'!$F$1:$AO$1,0)))</f>
        <v>0</v>
      </c>
      <c r="AF66" cm="1">
        <f t="array" ref="AF66">((VLOOKUP($B$1,'Multipliers and Adjustments'!$A$70:$I$86,TRUNC(COLUMN(AF$2)/5)+2,FALSE)*SUMIFS('IEA-MethaneAbatement'!$N:$N,'IEA-MethaneAbatement'!$O:$O,"&lt;"&amp;$B66,'IEA-MethaneAbatement'!$O:$O,"&gt;="&amp;$A66,'IEA-MethaneAbatement'!$M:$M,$B$1,'IEA-MethaneAbatement'!$B:$B,'Country Selector'!$A$2)+VLOOKUP($C$1,'Multipliers and Adjustments'!$A$70:$I$86,TRUNC(COLUMN(AF$2)/5)+2,FALSE)*SUMIFS('IEA-MethaneAbatement'!$N:$N,'IEA-MethaneAbatement'!$O:$O,"&lt;"&amp;$B66,'IEA-MethaneAbatement'!$O:$O,"&gt;="&amp;$A66,'IEA-MethaneAbatement'!$M:$M,$C$1,'IEA-MethaneAbatement'!$B:$B,'Country Selector'!$A$2)+VLOOKUP($D$1,'Multipliers and Adjustments'!$A$70:$I$86,TRUNC(COLUMN(AF$2)/5)+2,FALSE)*SUMIFS('IEA-MethaneAbatement'!$N:$N,'IEA-MethaneAbatement'!$O:$O,"&lt;"&amp;$B66,'IEA-MethaneAbatement'!$O:$O,"&gt;="&amp;$A66,'IEA-MethaneAbatement'!$M:$M,$D$1,'IEA-MethaneAbatement'!$B:$B,'Country Selector'!$A$2)))*(1+INDEX('EPA to IEA Scaling'!$F$8:$AO$8,,MATCH(AF$2,'EPA to IEA Scaling'!$F$1:$AO$1,0)))</f>
        <v>0</v>
      </c>
      <c r="AG66" s="31" cm="1">
        <f t="array" ref="AG66">((VLOOKUP($B$1,'Multipliers and Adjustments'!$A$70:$I$86,TRUNC(COLUMN(AG$2)/5)+2,FALSE)*SUMIFS('IEA-MethaneAbatement'!$N:$N,'IEA-MethaneAbatement'!$O:$O,"&lt;"&amp;$B66,'IEA-MethaneAbatement'!$O:$O,"&gt;="&amp;$A66,'IEA-MethaneAbatement'!$M:$M,$B$1,'IEA-MethaneAbatement'!$B:$B,'Country Selector'!$A$2)+VLOOKUP($C$1,'Multipliers and Adjustments'!$A$70:$I$86,TRUNC(COLUMN(AG$2)/5)+2,FALSE)*SUMIFS('IEA-MethaneAbatement'!$N:$N,'IEA-MethaneAbatement'!$O:$O,"&lt;"&amp;$B66,'IEA-MethaneAbatement'!$O:$O,"&gt;="&amp;$A66,'IEA-MethaneAbatement'!$M:$M,$C$1,'IEA-MethaneAbatement'!$B:$B,'Country Selector'!$A$2)+VLOOKUP($D$1,'Multipliers and Adjustments'!$A$70:$I$86,TRUNC(COLUMN(AG$2)/5)+2,FALSE)*SUMIFS('IEA-MethaneAbatement'!$N:$N,'IEA-MethaneAbatement'!$O:$O,"&lt;"&amp;$B66,'IEA-MethaneAbatement'!$O:$O,"&gt;="&amp;$A66,'IEA-MethaneAbatement'!$M:$M,$D$1,'IEA-MethaneAbatement'!$B:$B,'Country Selector'!$A$2)))*(1+INDEX('EPA to IEA Scaling'!$F$8:$AO$8,,MATCH(AG$2,'EPA to IEA Scaling'!$F$1:$AO$1,0)))</f>
        <v>0</v>
      </c>
      <c r="AH66" cm="1">
        <f t="array" ref="AH66">((VLOOKUP($B$1,'Multipliers and Adjustments'!$A$70:$I$86,TRUNC(COLUMN(AH$2)/5)+2,FALSE)*SUMIFS('IEA-MethaneAbatement'!$N:$N,'IEA-MethaneAbatement'!$O:$O,"&lt;"&amp;$B66,'IEA-MethaneAbatement'!$O:$O,"&gt;="&amp;$A66,'IEA-MethaneAbatement'!$M:$M,$B$1,'IEA-MethaneAbatement'!$B:$B,'Country Selector'!$A$2)+VLOOKUP($C$1,'Multipliers and Adjustments'!$A$70:$I$86,TRUNC(COLUMN(AH$2)/5)+2,FALSE)*SUMIFS('IEA-MethaneAbatement'!$N:$N,'IEA-MethaneAbatement'!$O:$O,"&lt;"&amp;$B66,'IEA-MethaneAbatement'!$O:$O,"&gt;="&amp;$A66,'IEA-MethaneAbatement'!$M:$M,$C$1,'IEA-MethaneAbatement'!$B:$B,'Country Selector'!$A$2)+VLOOKUP($D$1,'Multipliers and Adjustments'!$A$70:$I$86,TRUNC(COLUMN(AH$2)/5)+2,FALSE)*SUMIFS('IEA-MethaneAbatement'!$N:$N,'IEA-MethaneAbatement'!$O:$O,"&lt;"&amp;$B66,'IEA-MethaneAbatement'!$O:$O,"&gt;="&amp;$A66,'IEA-MethaneAbatement'!$M:$M,$D$1,'IEA-MethaneAbatement'!$B:$B,'Country Selector'!$A$2)))*(1+INDEX('EPA to IEA Scaling'!$F$8:$AO$8,,MATCH(AH$2,'EPA to IEA Scaling'!$F$1:$AO$1,0)))</f>
        <v>0</v>
      </c>
      <c r="AI66" cm="1">
        <f t="array" ref="AI66">((VLOOKUP($B$1,'Multipliers and Adjustments'!$A$70:$I$86,TRUNC(COLUMN(AI$2)/5)+2,FALSE)*SUMIFS('IEA-MethaneAbatement'!$N:$N,'IEA-MethaneAbatement'!$O:$O,"&lt;"&amp;$B66,'IEA-MethaneAbatement'!$O:$O,"&gt;="&amp;$A66,'IEA-MethaneAbatement'!$M:$M,$B$1,'IEA-MethaneAbatement'!$B:$B,'Country Selector'!$A$2)+VLOOKUP($C$1,'Multipliers and Adjustments'!$A$70:$I$86,TRUNC(COLUMN(AI$2)/5)+2,FALSE)*SUMIFS('IEA-MethaneAbatement'!$N:$N,'IEA-MethaneAbatement'!$O:$O,"&lt;"&amp;$B66,'IEA-MethaneAbatement'!$O:$O,"&gt;="&amp;$A66,'IEA-MethaneAbatement'!$M:$M,$C$1,'IEA-MethaneAbatement'!$B:$B,'Country Selector'!$A$2)+VLOOKUP($D$1,'Multipliers and Adjustments'!$A$70:$I$86,TRUNC(COLUMN(AI$2)/5)+2,FALSE)*SUMIFS('IEA-MethaneAbatement'!$N:$N,'IEA-MethaneAbatement'!$O:$O,"&lt;"&amp;$B66,'IEA-MethaneAbatement'!$O:$O,"&gt;="&amp;$A66,'IEA-MethaneAbatement'!$M:$M,$D$1,'IEA-MethaneAbatement'!$B:$B,'Country Selector'!$A$2)))*(1+INDEX('EPA to IEA Scaling'!$F$8:$AO$8,,MATCH(AI$2,'EPA to IEA Scaling'!$F$1:$AO$1,0)))</f>
        <v>0</v>
      </c>
      <c r="AJ66" cm="1">
        <f t="array" ref="AJ66">((VLOOKUP($B$1,'Multipliers and Adjustments'!$A$70:$I$86,TRUNC(COLUMN(AJ$2)/5)+2,FALSE)*SUMIFS('IEA-MethaneAbatement'!$N:$N,'IEA-MethaneAbatement'!$O:$O,"&lt;"&amp;$B66,'IEA-MethaneAbatement'!$O:$O,"&gt;="&amp;$A66,'IEA-MethaneAbatement'!$M:$M,$B$1,'IEA-MethaneAbatement'!$B:$B,'Country Selector'!$A$2)+VLOOKUP($C$1,'Multipliers and Adjustments'!$A$70:$I$86,TRUNC(COLUMN(AJ$2)/5)+2,FALSE)*SUMIFS('IEA-MethaneAbatement'!$N:$N,'IEA-MethaneAbatement'!$O:$O,"&lt;"&amp;$B66,'IEA-MethaneAbatement'!$O:$O,"&gt;="&amp;$A66,'IEA-MethaneAbatement'!$M:$M,$C$1,'IEA-MethaneAbatement'!$B:$B,'Country Selector'!$A$2)+VLOOKUP($D$1,'Multipliers and Adjustments'!$A$70:$I$86,TRUNC(COLUMN(AJ$2)/5)+2,FALSE)*SUMIFS('IEA-MethaneAbatement'!$N:$N,'IEA-MethaneAbatement'!$O:$O,"&lt;"&amp;$B66,'IEA-MethaneAbatement'!$O:$O,"&gt;="&amp;$A66,'IEA-MethaneAbatement'!$M:$M,$D$1,'IEA-MethaneAbatement'!$B:$B,'Country Selector'!$A$2)))*(1+INDEX('EPA to IEA Scaling'!$F$8:$AO$8,,MATCH(AJ$2,'EPA to IEA Scaling'!$F$1:$AO$1,0)))</f>
        <v>0</v>
      </c>
      <c r="AK66" cm="1">
        <f t="array" ref="AK66">((VLOOKUP($B$1,'Multipliers and Adjustments'!$A$70:$I$86,TRUNC(COLUMN(AK$2)/5)+2,FALSE)*SUMIFS('IEA-MethaneAbatement'!$N:$N,'IEA-MethaneAbatement'!$O:$O,"&lt;"&amp;$B66,'IEA-MethaneAbatement'!$O:$O,"&gt;="&amp;$A66,'IEA-MethaneAbatement'!$M:$M,$B$1,'IEA-MethaneAbatement'!$B:$B,'Country Selector'!$A$2)+VLOOKUP($C$1,'Multipliers and Adjustments'!$A$70:$I$86,TRUNC(COLUMN(AK$2)/5)+2,FALSE)*SUMIFS('IEA-MethaneAbatement'!$N:$N,'IEA-MethaneAbatement'!$O:$O,"&lt;"&amp;$B66,'IEA-MethaneAbatement'!$O:$O,"&gt;="&amp;$A66,'IEA-MethaneAbatement'!$M:$M,$C$1,'IEA-MethaneAbatement'!$B:$B,'Country Selector'!$A$2)+VLOOKUP($D$1,'Multipliers and Adjustments'!$A$70:$I$86,TRUNC(COLUMN(AK$2)/5)+2,FALSE)*SUMIFS('IEA-MethaneAbatement'!$N:$N,'IEA-MethaneAbatement'!$O:$O,"&lt;"&amp;$B66,'IEA-MethaneAbatement'!$O:$O,"&gt;="&amp;$A66,'IEA-MethaneAbatement'!$M:$M,$D$1,'IEA-MethaneAbatement'!$B:$B,'Country Selector'!$A$2)))*(1+INDEX('EPA to IEA Scaling'!$F$8:$AO$8,,MATCH(AK$2,'EPA to IEA Scaling'!$F$1:$AO$1,0)))</f>
        <v>0</v>
      </c>
      <c r="AL66" s="31" cm="1">
        <f t="array" ref="AL66">((VLOOKUP($B$1,'Multipliers and Adjustments'!$A$70:$I$86,TRUNC(COLUMN(AL$2)/5)+2,FALSE)*SUMIFS('IEA-MethaneAbatement'!$N:$N,'IEA-MethaneAbatement'!$O:$O,"&lt;"&amp;$B66,'IEA-MethaneAbatement'!$O:$O,"&gt;="&amp;$A66,'IEA-MethaneAbatement'!$M:$M,$B$1,'IEA-MethaneAbatement'!$B:$B,'Country Selector'!$A$2)+VLOOKUP($C$1,'Multipliers and Adjustments'!$A$70:$I$86,TRUNC(COLUMN(AL$2)/5)+2,FALSE)*SUMIFS('IEA-MethaneAbatement'!$N:$N,'IEA-MethaneAbatement'!$O:$O,"&lt;"&amp;$B66,'IEA-MethaneAbatement'!$O:$O,"&gt;="&amp;$A66,'IEA-MethaneAbatement'!$M:$M,$C$1,'IEA-MethaneAbatement'!$B:$B,'Country Selector'!$A$2)+VLOOKUP($D$1,'Multipliers and Adjustments'!$A$70:$I$86,TRUNC(COLUMN(AL$2)/5)+2,FALSE)*SUMIFS('IEA-MethaneAbatement'!$N:$N,'IEA-MethaneAbatement'!$O:$O,"&lt;"&amp;$B66,'IEA-MethaneAbatement'!$O:$O,"&gt;="&amp;$A66,'IEA-MethaneAbatement'!$M:$M,$D$1,'IEA-MethaneAbatement'!$B:$B,'Country Selector'!$A$2)))*(1+INDEX('EPA to IEA Scaling'!$F$8:$AO$8,,MATCH(AL$2,'EPA to IEA Scaling'!$F$1:$AO$1,0)))</f>
        <v>0</v>
      </c>
    </row>
    <row r="67" spans="1:38" x14ac:dyDescent="0.45">
      <c r="A67" s="12">
        <f t="shared" si="1"/>
        <v>1200</v>
      </c>
      <c r="B67" s="11">
        <f t="shared" si="0"/>
        <v>1250</v>
      </c>
      <c r="C67" s="31" cm="1">
        <f t="array" ref="C67">((VLOOKUP($B$1,'Multipliers and Adjustments'!$A$70:$I$86,TRUNC(COLUMN(C$2)/5)+2,FALSE)*SUMIFS('IEA-MethaneAbatement'!$N:$N,'IEA-MethaneAbatement'!$O:$O,"&lt;"&amp;$B67,'IEA-MethaneAbatement'!$O:$O,"&gt;="&amp;$A67,'IEA-MethaneAbatement'!$M:$M,$B$1,'IEA-MethaneAbatement'!$B:$B,'Country Selector'!$A$2)+VLOOKUP($C$1,'Multipliers and Adjustments'!$A$70:$I$86,TRUNC(COLUMN(C$2)/5)+2,FALSE)*SUMIFS('IEA-MethaneAbatement'!$N:$N,'IEA-MethaneAbatement'!$O:$O,"&lt;"&amp;$B67,'IEA-MethaneAbatement'!$O:$O,"&gt;="&amp;$A67,'IEA-MethaneAbatement'!$M:$M,$C$1,'IEA-MethaneAbatement'!$B:$B,'Country Selector'!$A$2)+VLOOKUP($D$1,'Multipliers and Adjustments'!$A$70:$I$86,TRUNC(COLUMN(C$2)/5)+2,FALSE)*SUMIFS('IEA-MethaneAbatement'!$N:$N,'IEA-MethaneAbatement'!$O:$O,"&lt;"&amp;$B67,'IEA-MethaneAbatement'!$O:$O,"&gt;="&amp;$A67,'IEA-MethaneAbatement'!$M:$M,$D$1,'IEA-MethaneAbatement'!$B:$B,'Country Selector'!$A$2)))*(1+INDEX('EPA to IEA Scaling'!$F$8:$AO$8,,MATCH(C$2,'EPA to IEA Scaling'!$F$1:$AO$1,0)))</f>
        <v>0</v>
      </c>
      <c r="D67" cm="1">
        <f t="array" ref="D67">((VLOOKUP($B$1,'Multipliers and Adjustments'!$A$70:$I$86,TRUNC(COLUMN(D$2)/5)+2,FALSE)*SUMIFS('IEA-MethaneAbatement'!$N:$N,'IEA-MethaneAbatement'!$O:$O,"&lt;"&amp;$B67,'IEA-MethaneAbatement'!$O:$O,"&gt;="&amp;$A67,'IEA-MethaneAbatement'!$M:$M,$B$1,'IEA-MethaneAbatement'!$B:$B,'Country Selector'!$A$2)+VLOOKUP($C$1,'Multipliers and Adjustments'!$A$70:$I$86,TRUNC(COLUMN(D$2)/5)+2,FALSE)*SUMIFS('IEA-MethaneAbatement'!$N:$N,'IEA-MethaneAbatement'!$O:$O,"&lt;"&amp;$B67,'IEA-MethaneAbatement'!$O:$O,"&gt;="&amp;$A67,'IEA-MethaneAbatement'!$M:$M,$C$1,'IEA-MethaneAbatement'!$B:$B,'Country Selector'!$A$2)+VLOOKUP($D$1,'Multipliers and Adjustments'!$A$70:$I$86,TRUNC(COLUMN(D$2)/5)+2,FALSE)*SUMIFS('IEA-MethaneAbatement'!$N:$N,'IEA-MethaneAbatement'!$O:$O,"&lt;"&amp;$B67,'IEA-MethaneAbatement'!$O:$O,"&gt;="&amp;$A67,'IEA-MethaneAbatement'!$M:$M,$D$1,'IEA-MethaneAbatement'!$B:$B,'Country Selector'!$A$2)))*(1+INDEX('EPA to IEA Scaling'!$F$8:$AO$8,,MATCH(D$2,'EPA to IEA Scaling'!$F$1:$AO$1,0)))</f>
        <v>0</v>
      </c>
      <c r="E67" cm="1">
        <f t="array" ref="E67">((VLOOKUP($B$1,'Multipliers and Adjustments'!$A$70:$I$86,TRUNC(COLUMN(E$2)/5)+2,FALSE)*SUMIFS('IEA-MethaneAbatement'!$N:$N,'IEA-MethaneAbatement'!$O:$O,"&lt;"&amp;$B67,'IEA-MethaneAbatement'!$O:$O,"&gt;="&amp;$A67,'IEA-MethaneAbatement'!$M:$M,$B$1,'IEA-MethaneAbatement'!$B:$B,'Country Selector'!$A$2)+VLOOKUP($C$1,'Multipliers and Adjustments'!$A$70:$I$86,TRUNC(COLUMN(E$2)/5)+2,FALSE)*SUMIFS('IEA-MethaneAbatement'!$N:$N,'IEA-MethaneAbatement'!$O:$O,"&lt;"&amp;$B67,'IEA-MethaneAbatement'!$O:$O,"&gt;="&amp;$A67,'IEA-MethaneAbatement'!$M:$M,$C$1,'IEA-MethaneAbatement'!$B:$B,'Country Selector'!$A$2)+VLOOKUP($D$1,'Multipliers and Adjustments'!$A$70:$I$86,TRUNC(COLUMN(E$2)/5)+2,FALSE)*SUMIFS('IEA-MethaneAbatement'!$N:$N,'IEA-MethaneAbatement'!$O:$O,"&lt;"&amp;$B67,'IEA-MethaneAbatement'!$O:$O,"&gt;="&amp;$A67,'IEA-MethaneAbatement'!$M:$M,$D$1,'IEA-MethaneAbatement'!$B:$B,'Country Selector'!$A$2)))*(1+INDEX('EPA to IEA Scaling'!$F$8:$AO$8,,MATCH(E$2,'EPA to IEA Scaling'!$F$1:$AO$1,0)))</f>
        <v>0</v>
      </c>
      <c r="F67" cm="1">
        <f t="array" ref="F67">((VLOOKUP($B$1,'Multipliers and Adjustments'!$A$70:$I$86,TRUNC(COLUMN(F$2)/5)+2,FALSE)*SUMIFS('IEA-MethaneAbatement'!$N:$N,'IEA-MethaneAbatement'!$O:$O,"&lt;"&amp;$B67,'IEA-MethaneAbatement'!$O:$O,"&gt;="&amp;$A67,'IEA-MethaneAbatement'!$M:$M,$B$1,'IEA-MethaneAbatement'!$B:$B,'Country Selector'!$A$2)+VLOOKUP($C$1,'Multipliers and Adjustments'!$A$70:$I$86,TRUNC(COLUMN(F$2)/5)+2,FALSE)*SUMIFS('IEA-MethaneAbatement'!$N:$N,'IEA-MethaneAbatement'!$O:$O,"&lt;"&amp;$B67,'IEA-MethaneAbatement'!$O:$O,"&gt;="&amp;$A67,'IEA-MethaneAbatement'!$M:$M,$C$1,'IEA-MethaneAbatement'!$B:$B,'Country Selector'!$A$2)+VLOOKUP($D$1,'Multipliers and Adjustments'!$A$70:$I$86,TRUNC(COLUMN(F$2)/5)+2,FALSE)*SUMIFS('IEA-MethaneAbatement'!$N:$N,'IEA-MethaneAbatement'!$O:$O,"&lt;"&amp;$B67,'IEA-MethaneAbatement'!$O:$O,"&gt;="&amp;$A67,'IEA-MethaneAbatement'!$M:$M,$D$1,'IEA-MethaneAbatement'!$B:$B,'Country Selector'!$A$2)))*(1+INDEX('EPA to IEA Scaling'!$F$8:$AO$8,,MATCH(F$2,'EPA to IEA Scaling'!$F$1:$AO$1,0)))</f>
        <v>0</v>
      </c>
      <c r="G67" cm="1">
        <f t="array" ref="G67">((VLOOKUP($B$1,'Multipliers and Adjustments'!$A$70:$I$86,TRUNC(COLUMN(G$2)/5)+2,FALSE)*SUMIFS('IEA-MethaneAbatement'!$N:$N,'IEA-MethaneAbatement'!$O:$O,"&lt;"&amp;$B67,'IEA-MethaneAbatement'!$O:$O,"&gt;="&amp;$A67,'IEA-MethaneAbatement'!$M:$M,$B$1,'IEA-MethaneAbatement'!$B:$B,'Country Selector'!$A$2)+VLOOKUP($C$1,'Multipliers and Adjustments'!$A$70:$I$86,TRUNC(COLUMN(G$2)/5)+2,FALSE)*SUMIFS('IEA-MethaneAbatement'!$N:$N,'IEA-MethaneAbatement'!$O:$O,"&lt;"&amp;$B67,'IEA-MethaneAbatement'!$O:$O,"&gt;="&amp;$A67,'IEA-MethaneAbatement'!$M:$M,$C$1,'IEA-MethaneAbatement'!$B:$B,'Country Selector'!$A$2)+VLOOKUP($D$1,'Multipliers and Adjustments'!$A$70:$I$86,TRUNC(COLUMN(G$2)/5)+2,FALSE)*SUMIFS('IEA-MethaneAbatement'!$N:$N,'IEA-MethaneAbatement'!$O:$O,"&lt;"&amp;$B67,'IEA-MethaneAbatement'!$O:$O,"&gt;="&amp;$A67,'IEA-MethaneAbatement'!$M:$M,$D$1,'IEA-MethaneAbatement'!$B:$B,'Country Selector'!$A$2)))*(1+INDEX('EPA to IEA Scaling'!$F$8:$AO$8,,MATCH(G$2,'EPA to IEA Scaling'!$F$1:$AO$1,0)))</f>
        <v>0</v>
      </c>
      <c r="H67" s="31" cm="1">
        <f t="array" ref="H67">((VLOOKUP($B$1,'Multipliers and Adjustments'!$A$70:$I$86,TRUNC(COLUMN(H$2)/5)+2,FALSE)*SUMIFS('IEA-MethaneAbatement'!$N:$N,'IEA-MethaneAbatement'!$O:$O,"&lt;"&amp;$B67,'IEA-MethaneAbatement'!$O:$O,"&gt;="&amp;$A67,'IEA-MethaneAbatement'!$M:$M,$B$1,'IEA-MethaneAbatement'!$B:$B,'Country Selector'!$A$2)+VLOOKUP($C$1,'Multipliers and Adjustments'!$A$70:$I$86,TRUNC(COLUMN(H$2)/5)+2,FALSE)*SUMIFS('IEA-MethaneAbatement'!$N:$N,'IEA-MethaneAbatement'!$O:$O,"&lt;"&amp;$B67,'IEA-MethaneAbatement'!$O:$O,"&gt;="&amp;$A67,'IEA-MethaneAbatement'!$M:$M,$C$1,'IEA-MethaneAbatement'!$B:$B,'Country Selector'!$A$2)+VLOOKUP($D$1,'Multipliers and Adjustments'!$A$70:$I$86,TRUNC(COLUMN(H$2)/5)+2,FALSE)*SUMIFS('IEA-MethaneAbatement'!$N:$N,'IEA-MethaneAbatement'!$O:$O,"&lt;"&amp;$B67,'IEA-MethaneAbatement'!$O:$O,"&gt;="&amp;$A67,'IEA-MethaneAbatement'!$M:$M,$D$1,'IEA-MethaneAbatement'!$B:$B,'Country Selector'!$A$2)))*(1+INDEX('EPA to IEA Scaling'!$F$8:$AO$8,,MATCH(H$2,'EPA to IEA Scaling'!$F$1:$AO$1,0)))</f>
        <v>0</v>
      </c>
      <c r="I67" cm="1">
        <f t="array" ref="I67">((VLOOKUP($B$1,'Multipliers and Adjustments'!$A$70:$I$86,TRUNC(COLUMN(I$2)/5)+2,FALSE)*SUMIFS('IEA-MethaneAbatement'!$N:$N,'IEA-MethaneAbatement'!$O:$O,"&lt;"&amp;$B67,'IEA-MethaneAbatement'!$O:$O,"&gt;="&amp;$A67,'IEA-MethaneAbatement'!$M:$M,$B$1,'IEA-MethaneAbatement'!$B:$B,'Country Selector'!$A$2)+VLOOKUP($C$1,'Multipliers and Adjustments'!$A$70:$I$86,TRUNC(COLUMN(I$2)/5)+2,FALSE)*SUMIFS('IEA-MethaneAbatement'!$N:$N,'IEA-MethaneAbatement'!$O:$O,"&lt;"&amp;$B67,'IEA-MethaneAbatement'!$O:$O,"&gt;="&amp;$A67,'IEA-MethaneAbatement'!$M:$M,$C$1,'IEA-MethaneAbatement'!$B:$B,'Country Selector'!$A$2)+VLOOKUP($D$1,'Multipliers and Adjustments'!$A$70:$I$86,TRUNC(COLUMN(I$2)/5)+2,FALSE)*SUMIFS('IEA-MethaneAbatement'!$N:$N,'IEA-MethaneAbatement'!$O:$O,"&lt;"&amp;$B67,'IEA-MethaneAbatement'!$O:$O,"&gt;="&amp;$A67,'IEA-MethaneAbatement'!$M:$M,$D$1,'IEA-MethaneAbatement'!$B:$B,'Country Selector'!$A$2)))*(1+INDEX('EPA to IEA Scaling'!$F$8:$AO$8,,MATCH(I$2,'EPA to IEA Scaling'!$F$1:$AO$1,0)))</f>
        <v>0</v>
      </c>
      <c r="J67" cm="1">
        <f t="array" ref="J67">((VLOOKUP($B$1,'Multipliers and Adjustments'!$A$70:$I$86,TRUNC(COLUMN(J$2)/5)+2,FALSE)*SUMIFS('IEA-MethaneAbatement'!$N:$N,'IEA-MethaneAbatement'!$O:$O,"&lt;"&amp;$B67,'IEA-MethaneAbatement'!$O:$O,"&gt;="&amp;$A67,'IEA-MethaneAbatement'!$M:$M,$B$1,'IEA-MethaneAbatement'!$B:$B,'Country Selector'!$A$2)+VLOOKUP($C$1,'Multipliers and Adjustments'!$A$70:$I$86,TRUNC(COLUMN(J$2)/5)+2,FALSE)*SUMIFS('IEA-MethaneAbatement'!$N:$N,'IEA-MethaneAbatement'!$O:$O,"&lt;"&amp;$B67,'IEA-MethaneAbatement'!$O:$O,"&gt;="&amp;$A67,'IEA-MethaneAbatement'!$M:$M,$C$1,'IEA-MethaneAbatement'!$B:$B,'Country Selector'!$A$2)+VLOOKUP($D$1,'Multipliers and Adjustments'!$A$70:$I$86,TRUNC(COLUMN(J$2)/5)+2,FALSE)*SUMIFS('IEA-MethaneAbatement'!$N:$N,'IEA-MethaneAbatement'!$O:$O,"&lt;"&amp;$B67,'IEA-MethaneAbatement'!$O:$O,"&gt;="&amp;$A67,'IEA-MethaneAbatement'!$M:$M,$D$1,'IEA-MethaneAbatement'!$B:$B,'Country Selector'!$A$2)))*(1+INDEX('EPA to IEA Scaling'!$F$8:$AO$8,,MATCH(J$2,'EPA to IEA Scaling'!$F$1:$AO$1,0)))</f>
        <v>0</v>
      </c>
      <c r="K67" cm="1">
        <f t="array" ref="K67">((VLOOKUP($B$1,'Multipliers and Adjustments'!$A$70:$I$86,TRUNC(COLUMN(K$2)/5)+2,FALSE)*SUMIFS('IEA-MethaneAbatement'!$N:$N,'IEA-MethaneAbatement'!$O:$O,"&lt;"&amp;$B67,'IEA-MethaneAbatement'!$O:$O,"&gt;="&amp;$A67,'IEA-MethaneAbatement'!$M:$M,$B$1,'IEA-MethaneAbatement'!$B:$B,'Country Selector'!$A$2)+VLOOKUP($C$1,'Multipliers and Adjustments'!$A$70:$I$86,TRUNC(COLUMN(K$2)/5)+2,FALSE)*SUMIFS('IEA-MethaneAbatement'!$N:$N,'IEA-MethaneAbatement'!$O:$O,"&lt;"&amp;$B67,'IEA-MethaneAbatement'!$O:$O,"&gt;="&amp;$A67,'IEA-MethaneAbatement'!$M:$M,$C$1,'IEA-MethaneAbatement'!$B:$B,'Country Selector'!$A$2)+VLOOKUP($D$1,'Multipliers and Adjustments'!$A$70:$I$86,TRUNC(COLUMN(K$2)/5)+2,FALSE)*SUMIFS('IEA-MethaneAbatement'!$N:$N,'IEA-MethaneAbatement'!$O:$O,"&lt;"&amp;$B67,'IEA-MethaneAbatement'!$O:$O,"&gt;="&amp;$A67,'IEA-MethaneAbatement'!$M:$M,$D$1,'IEA-MethaneAbatement'!$B:$B,'Country Selector'!$A$2)))*(1+INDEX('EPA to IEA Scaling'!$F$8:$AO$8,,MATCH(K$2,'EPA to IEA Scaling'!$F$1:$AO$1,0)))</f>
        <v>0</v>
      </c>
      <c r="L67" cm="1">
        <f t="array" ref="L67">((VLOOKUP($B$1,'Multipliers and Adjustments'!$A$70:$I$86,TRUNC(COLUMN(L$2)/5)+2,FALSE)*SUMIFS('IEA-MethaneAbatement'!$N:$N,'IEA-MethaneAbatement'!$O:$O,"&lt;"&amp;$B67,'IEA-MethaneAbatement'!$O:$O,"&gt;="&amp;$A67,'IEA-MethaneAbatement'!$M:$M,$B$1,'IEA-MethaneAbatement'!$B:$B,'Country Selector'!$A$2)+VLOOKUP($C$1,'Multipliers and Adjustments'!$A$70:$I$86,TRUNC(COLUMN(L$2)/5)+2,FALSE)*SUMIFS('IEA-MethaneAbatement'!$N:$N,'IEA-MethaneAbatement'!$O:$O,"&lt;"&amp;$B67,'IEA-MethaneAbatement'!$O:$O,"&gt;="&amp;$A67,'IEA-MethaneAbatement'!$M:$M,$C$1,'IEA-MethaneAbatement'!$B:$B,'Country Selector'!$A$2)+VLOOKUP($D$1,'Multipliers and Adjustments'!$A$70:$I$86,TRUNC(COLUMN(L$2)/5)+2,FALSE)*SUMIFS('IEA-MethaneAbatement'!$N:$N,'IEA-MethaneAbatement'!$O:$O,"&lt;"&amp;$B67,'IEA-MethaneAbatement'!$O:$O,"&gt;="&amp;$A67,'IEA-MethaneAbatement'!$M:$M,$D$1,'IEA-MethaneAbatement'!$B:$B,'Country Selector'!$A$2)))*(1+INDEX('EPA to IEA Scaling'!$F$8:$AO$8,,MATCH(L$2,'EPA to IEA Scaling'!$F$1:$AO$1,0)))</f>
        <v>0</v>
      </c>
      <c r="M67" s="31" cm="1">
        <f t="array" ref="M67">((VLOOKUP($B$1,'Multipliers and Adjustments'!$A$70:$I$86,TRUNC(COLUMN(M$2)/5)+2,FALSE)*SUMIFS('IEA-MethaneAbatement'!$N:$N,'IEA-MethaneAbatement'!$O:$O,"&lt;"&amp;$B67,'IEA-MethaneAbatement'!$O:$O,"&gt;="&amp;$A67,'IEA-MethaneAbatement'!$M:$M,$B$1,'IEA-MethaneAbatement'!$B:$B,'Country Selector'!$A$2)+VLOOKUP($C$1,'Multipliers and Adjustments'!$A$70:$I$86,TRUNC(COLUMN(M$2)/5)+2,FALSE)*SUMIFS('IEA-MethaneAbatement'!$N:$N,'IEA-MethaneAbatement'!$O:$O,"&lt;"&amp;$B67,'IEA-MethaneAbatement'!$O:$O,"&gt;="&amp;$A67,'IEA-MethaneAbatement'!$M:$M,$C$1,'IEA-MethaneAbatement'!$B:$B,'Country Selector'!$A$2)+VLOOKUP($D$1,'Multipliers and Adjustments'!$A$70:$I$86,TRUNC(COLUMN(M$2)/5)+2,FALSE)*SUMIFS('IEA-MethaneAbatement'!$N:$N,'IEA-MethaneAbatement'!$O:$O,"&lt;"&amp;$B67,'IEA-MethaneAbatement'!$O:$O,"&gt;="&amp;$A67,'IEA-MethaneAbatement'!$M:$M,$D$1,'IEA-MethaneAbatement'!$B:$B,'Country Selector'!$A$2)))*(1+INDEX('EPA to IEA Scaling'!$F$8:$AO$8,,MATCH(M$2,'EPA to IEA Scaling'!$F$1:$AO$1,0)))</f>
        <v>0</v>
      </c>
      <c r="N67" cm="1">
        <f t="array" ref="N67">((VLOOKUP($B$1,'Multipliers and Adjustments'!$A$70:$I$86,TRUNC(COLUMN(N$2)/5)+2,FALSE)*SUMIFS('IEA-MethaneAbatement'!$N:$N,'IEA-MethaneAbatement'!$O:$O,"&lt;"&amp;$B67,'IEA-MethaneAbatement'!$O:$O,"&gt;="&amp;$A67,'IEA-MethaneAbatement'!$M:$M,$B$1,'IEA-MethaneAbatement'!$B:$B,'Country Selector'!$A$2)+VLOOKUP($C$1,'Multipliers and Adjustments'!$A$70:$I$86,TRUNC(COLUMN(N$2)/5)+2,FALSE)*SUMIFS('IEA-MethaneAbatement'!$N:$N,'IEA-MethaneAbatement'!$O:$O,"&lt;"&amp;$B67,'IEA-MethaneAbatement'!$O:$O,"&gt;="&amp;$A67,'IEA-MethaneAbatement'!$M:$M,$C$1,'IEA-MethaneAbatement'!$B:$B,'Country Selector'!$A$2)+VLOOKUP($D$1,'Multipliers and Adjustments'!$A$70:$I$86,TRUNC(COLUMN(N$2)/5)+2,FALSE)*SUMIFS('IEA-MethaneAbatement'!$N:$N,'IEA-MethaneAbatement'!$O:$O,"&lt;"&amp;$B67,'IEA-MethaneAbatement'!$O:$O,"&gt;="&amp;$A67,'IEA-MethaneAbatement'!$M:$M,$D$1,'IEA-MethaneAbatement'!$B:$B,'Country Selector'!$A$2)))*(1+INDEX('EPA to IEA Scaling'!$F$8:$AO$8,,MATCH(N$2,'EPA to IEA Scaling'!$F$1:$AO$1,0)))</f>
        <v>0</v>
      </c>
      <c r="O67" cm="1">
        <f t="array" ref="O67">((VLOOKUP($B$1,'Multipliers and Adjustments'!$A$70:$I$86,TRUNC(COLUMN(O$2)/5)+2,FALSE)*SUMIFS('IEA-MethaneAbatement'!$N:$N,'IEA-MethaneAbatement'!$O:$O,"&lt;"&amp;$B67,'IEA-MethaneAbatement'!$O:$O,"&gt;="&amp;$A67,'IEA-MethaneAbatement'!$M:$M,$B$1,'IEA-MethaneAbatement'!$B:$B,'Country Selector'!$A$2)+VLOOKUP($C$1,'Multipliers and Adjustments'!$A$70:$I$86,TRUNC(COLUMN(O$2)/5)+2,FALSE)*SUMIFS('IEA-MethaneAbatement'!$N:$N,'IEA-MethaneAbatement'!$O:$O,"&lt;"&amp;$B67,'IEA-MethaneAbatement'!$O:$O,"&gt;="&amp;$A67,'IEA-MethaneAbatement'!$M:$M,$C$1,'IEA-MethaneAbatement'!$B:$B,'Country Selector'!$A$2)+VLOOKUP($D$1,'Multipliers and Adjustments'!$A$70:$I$86,TRUNC(COLUMN(O$2)/5)+2,FALSE)*SUMIFS('IEA-MethaneAbatement'!$N:$N,'IEA-MethaneAbatement'!$O:$O,"&lt;"&amp;$B67,'IEA-MethaneAbatement'!$O:$O,"&gt;="&amp;$A67,'IEA-MethaneAbatement'!$M:$M,$D$1,'IEA-MethaneAbatement'!$B:$B,'Country Selector'!$A$2)))*(1+INDEX('EPA to IEA Scaling'!$F$8:$AO$8,,MATCH(O$2,'EPA to IEA Scaling'!$F$1:$AO$1,0)))</f>
        <v>0</v>
      </c>
      <c r="P67" cm="1">
        <f t="array" ref="P67">((VLOOKUP($B$1,'Multipliers and Adjustments'!$A$70:$I$86,TRUNC(COLUMN(P$2)/5)+2,FALSE)*SUMIFS('IEA-MethaneAbatement'!$N:$N,'IEA-MethaneAbatement'!$O:$O,"&lt;"&amp;$B67,'IEA-MethaneAbatement'!$O:$O,"&gt;="&amp;$A67,'IEA-MethaneAbatement'!$M:$M,$B$1,'IEA-MethaneAbatement'!$B:$B,'Country Selector'!$A$2)+VLOOKUP($C$1,'Multipliers and Adjustments'!$A$70:$I$86,TRUNC(COLUMN(P$2)/5)+2,FALSE)*SUMIFS('IEA-MethaneAbatement'!$N:$N,'IEA-MethaneAbatement'!$O:$O,"&lt;"&amp;$B67,'IEA-MethaneAbatement'!$O:$O,"&gt;="&amp;$A67,'IEA-MethaneAbatement'!$M:$M,$C$1,'IEA-MethaneAbatement'!$B:$B,'Country Selector'!$A$2)+VLOOKUP($D$1,'Multipliers and Adjustments'!$A$70:$I$86,TRUNC(COLUMN(P$2)/5)+2,FALSE)*SUMIFS('IEA-MethaneAbatement'!$N:$N,'IEA-MethaneAbatement'!$O:$O,"&lt;"&amp;$B67,'IEA-MethaneAbatement'!$O:$O,"&gt;="&amp;$A67,'IEA-MethaneAbatement'!$M:$M,$D$1,'IEA-MethaneAbatement'!$B:$B,'Country Selector'!$A$2)))*(1+INDEX('EPA to IEA Scaling'!$F$8:$AO$8,,MATCH(P$2,'EPA to IEA Scaling'!$F$1:$AO$1,0)))</f>
        <v>0</v>
      </c>
      <c r="Q67" cm="1">
        <f t="array" ref="Q67">((VLOOKUP($B$1,'Multipliers and Adjustments'!$A$70:$I$86,TRUNC(COLUMN(Q$2)/5)+2,FALSE)*SUMIFS('IEA-MethaneAbatement'!$N:$N,'IEA-MethaneAbatement'!$O:$O,"&lt;"&amp;$B67,'IEA-MethaneAbatement'!$O:$O,"&gt;="&amp;$A67,'IEA-MethaneAbatement'!$M:$M,$B$1,'IEA-MethaneAbatement'!$B:$B,'Country Selector'!$A$2)+VLOOKUP($C$1,'Multipliers and Adjustments'!$A$70:$I$86,TRUNC(COLUMN(Q$2)/5)+2,FALSE)*SUMIFS('IEA-MethaneAbatement'!$N:$N,'IEA-MethaneAbatement'!$O:$O,"&lt;"&amp;$B67,'IEA-MethaneAbatement'!$O:$O,"&gt;="&amp;$A67,'IEA-MethaneAbatement'!$M:$M,$C$1,'IEA-MethaneAbatement'!$B:$B,'Country Selector'!$A$2)+VLOOKUP($D$1,'Multipliers and Adjustments'!$A$70:$I$86,TRUNC(COLUMN(Q$2)/5)+2,FALSE)*SUMIFS('IEA-MethaneAbatement'!$N:$N,'IEA-MethaneAbatement'!$O:$O,"&lt;"&amp;$B67,'IEA-MethaneAbatement'!$O:$O,"&gt;="&amp;$A67,'IEA-MethaneAbatement'!$M:$M,$D$1,'IEA-MethaneAbatement'!$B:$B,'Country Selector'!$A$2)))*(1+INDEX('EPA to IEA Scaling'!$F$8:$AO$8,,MATCH(Q$2,'EPA to IEA Scaling'!$F$1:$AO$1,0)))</f>
        <v>0</v>
      </c>
      <c r="R67" s="31" cm="1">
        <f t="array" ref="R67">((VLOOKUP($B$1,'Multipliers and Adjustments'!$A$70:$I$86,TRUNC(COLUMN(R$2)/5)+2,FALSE)*SUMIFS('IEA-MethaneAbatement'!$N:$N,'IEA-MethaneAbatement'!$O:$O,"&lt;"&amp;$B67,'IEA-MethaneAbatement'!$O:$O,"&gt;="&amp;$A67,'IEA-MethaneAbatement'!$M:$M,$B$1,'IEA-MethaneAbatement'!$B:$B,'Country Selector'!$A$2)+VLOOKUP($C$1,'Multipliers and Adjustments'!$A$70:$I$86,TRUNC(COLUMN(R$2)/5)+2,FALSE)*SUMIFS('IEA-MethaneAbatement'!$N:$N,'IEA-MethaneAbatement'!$O:$O,"&lt;"&amp;$B67,'IEA-MethaneAbatement'!$O:$O,"&gt;="&amp;$A67,'IEA-MethaneAbatement'!$M:$M,$C$1,'IEA-MethaneAbatement'!$B:$B,'Country Selector'!$A$2)+VLOOKUP($D$1,'Multipliers and Adjustments'!$A$70:$I$86,TRUNC(COLUMN(R$2)/5)+2,FALSE)*SUMIFS('IEA-MethaneAbatement'!$N:$N,'IEA-MethaneAbatement'!$O:$O,"&lt;"&amp;$B67,'IEA-MethaneAbatement'!$O:$O,"&gt;="&amp;$A67,'IEA-MethaneAbatement'!$M:$M,$D$1,'IEA-MethaneAbatement'!$B:$B,'Country Selector'!$A$2)))*(1+INDEX('EPA to IEA Scaling'!$F$8:$AO$8,,MATCH(R$2,'EPA to IEA Scaling'!$F$1:$AO$1,0)))</f>
        <v>0</v>
      </c>
      <c r="S67" cm="1">
        <f t="array" ref="S67">((VLOOKUP($B$1,'Multipliers and Adjustments'!$A$70:$I$86,TRUNC(COLUMN(S$2)/5)+2,FALSE)*SUMIFS('IEA-MethaneAbatement'!$N:$N,'IEA-MethaneAbatement'!$O:$O,"&lt;"&amp;$B67,'IEA-MethaneAbatement'!$O:$O,"&gt;="&amp;$A67,'IEA-MethaneAbatement'!$M:$M,$B$1,'IEA-MethaneAbatement'!$B:$B,'Country Selector'!$A$2)+VLOOKUP($C$1,'Multipliers and Adjustments'!$A$70:$I$86,TRUNC(COLUMN(S$2)/5)+2,FALSE)*SUMIFS('IEA-MethaneAbatement'!$N:$N,'IEA-MethaneAbatement'!$O:$O,"&lt;"&amp;$B67,'IEA-MethaneAbatement'!$O:$O,"&gt;="&amp;$A67,'IEA-MethaneAbatement'!$M:$M,$C$1,'IEA-MethaneAbatement'!$B:$B,'Country Selector'!$A$2)+VLOOKUP($D$1,'Multipliers and Adjustments'!$A$70:$I$86,TRUNC(COLUMN(S$2)/5)+2,FALSE)*SUMIFS('IEA-MethaneAbatement'!$N:$N,'IEA-MethaneAbatement'!$O:$O,"&lt;"&amp;$B67,'IEA-MethaneAbatement'!$O:$O,"&gt;="&amp;$A67,'IEA-MethaneAbatement'!$M:$M,$D$1,'IEA-MethaneAbatement'!$B:$B,'Country Selector'!$A$2)))*(1+INDEX('EPA to IEA Scaling'!$F$8:$AO$8,,MATCH(S$2,'EPA to IEA Scaling'!$F$1:$AO$1,0)))</f>
        <v>0</v>
      </c>
      <c r="T67" cm="1">
        <f t="array" ref="T67">((VLOOKUP($B$1,'Multipliers and Adjustments'!$A$70:$I$86,TRUNC(COLUMN(T$2)/5)+2,FALSE)*SUMIFS('IEA-MethaneAbatement'!$N:$N,'IEA-MethaneAbatement'!$O:$O,"&lt;"&amp;$B67,'IEA-MethaneAbatement'!$O:$O,"&gt;="&amp;$A67,'IEA-MethaneAbatement'!$M:$M,$B$1,'IEA-MethaneAbatement'!$B:$B,'Country Selector'!$A$2)+VLOOKUP($C$1,'Multipliers and Adjustments'!$A$70:$I$86,TRUNC(COLUMN(T$2)/5)+2,FALSE)*SUMIFS('IEA-MethaneAbatement'!$N:$N,'IEA-MethaneAbatement'!$O:$O,"&lt;"&amp;$B67,'IEA-MethaneAbatement'!$O:$O,"&gt;="&amp;$A67,'IEA-MethaneAbatement'!$M:$M,$C$1,'IEA-MethaneAbatement'!$B:$B,'Country Selector'!$A$2)+VLOOKUP($D$1,'Multipliers and Adjustments'!$A$70:$I$86,TRUNC(COLUMN(T$2)/5)+2,FALSE)*SUMIFS('IEA-MethaneAbatement'!$N:$N,'IEA-MethaneAbatement'!$O:$O,"&lt;"&amp;$B67,'IEA-MethaneAbatement'!$O:$O,"&gt;="&amp;$A67,'IEA-MethaneAbatement'!$M:$M,$D$1,'IEA-MethaneAbatement'!$B:$B,'Country Selector'!$A$2)))*(1+INDEX('EPA to IEA Scaling'!$F$8:$AO$8,,MATCH(T$2,'EPA to IEA Scaling'!$F$1:$AO$1,0)))</f>
        <v>0</v>
      </c>
      <c r="U67" cm="1">
        <f t="array" ref="U67">((VLOOKUP($B$1,'Multipliers and Adjustments'!$A$70:$I$86,TRUNC(COLUMN(U$2)/5)+2,FALSE)*SUMIFS('IEA-MethaneAbatement'!$N:$N,'IEA-MethaneAbatement'!$O:$O,"&lt;"&amp;$B67,'IEA-MethaneAbatement'!$O:$O,"&gt;="&amp;$A67,'IEA-MethaneAbatement'!$M:$M,$B$1,'IEA-MethaneAbatement'!$B:$B,'Country Selector'!$A$2)+VLOOKUP($C$1,'Multipliers and Adjustments'!$A$70:$I$86,TRUNC(COLUMN(U$2)/5)+2,FALSE)*SUMIFS('IEA-MethaneAbatement'!$N:$N,'IEA-MethaneAbatement'!$O:$O,"&lt;"&amp;$B67,'IEA-MethaneAbatement'!$O:$O,"&gt;="&amp;$A67,'IEA-MethaneAbatement'!$M:$M,$C$1,'IEA-MethaneAbatement'!$B:$B,'Country Selector'!$A$2)+VLOOKUP($D$1,'Multipliers and Adjustments'!$A$70:$I$86,TRUNC(COLUMN(U$2)/5)+2,FALSE)*SUMIFS('IEA-MethaneAbatement'!$N:$N,'IEA-MethaneAbatement'!$O:$O,"&lt;"&amp;$B67,'IEA-MethaneAbatement'!$O:$O,"&gt;="&amp;$A67,'IEA-MethaneAbatement'!$M:$M,$D$1,'IEA-MethaneAbatement'!$B:$B,'Country Selector'!$A$2)))*(1+INDEX('EPA to IEA Scaling'!$F$8:$AO$8,,MATCH(U$2,'EPA to IEA Scaling'!$F$1:$AO$1,0)))</f>
        <v>0</v>
      </c>
      <c r="V67" cm="1">
        <f t="array" ref="V67">((VLOOKUP($B$1,'Multipliers and Adjustments'!$A$70:$I$86,TRUNC(COLUMN(V$2)/5)+2,FALSE)*SUMIFS('IEA-MethaneAbatement'!$N:$N,'IEA-MethaneAbatement'!$O:$O,"&lt;"&amp;$B67,'IEA-MethaneAbatement'!$O:$O,"&gt;="&amp;$A67,'IEA-MethaneAbatement'!$M:$M,$B$1,'IEA-MethaneAbatement'!$B:$B,'Country Selector'!$A$2)+VLOOKUP($C$1,'Multipliers and Adjustments'!$A$70:$I$86,TRUNC(COLUMN(V$2)/5)+2,FALSE)*SUMIFS('IEA-MethaneAbatement'!$N:$N,'IEA-MethaneAbatement'!$O:$O,"&lt;"&amp;$B67,'IEA-MethaneAbatement'!$O:$O,"&gt;="&amp;$A67,'IEA-MethaneAbatement'!$M:$M,$C$1,'IEA-MethaneAbatement'!$B:$B,'Country Selector'!$A$2)+VLOOKUP($D$1,'Multipliers and Adjustments'!$A$70:$I$86,TRUNC(COLUMN(V$2)/5)+2,FALSE)*SUMIFS('IEA-MethaneAbatement'!$N:$N,'IEA-MethaneAbatement'!$O:$O,"&lt;"&amp;$B67,'IEA-MethaneAbatement'!$O:$O,"&gt;="&amp;$A67,'IEA-MethaneAbatement'!$M:$M,$D$1,'IEA-MethaneAbatement'!$B:$B,'Country Selector'!$A$2)))*(1+INDEX('EPA to IEA Scaling'!$F$8:$AO$8,,MATCH(V$2,'EPA to IEA Scaling'!$F$1:$AO$1,0)))</f>
        <v>0</v>
      </c>
      <c r="W67" s="31" cm="1">
        <f t="array" ref="W67">((VLOOKUP($B$1,'Multipliers and Adjustments'!$A$70:$I$86,TRUNC(COLUMN(W$2)/5)+2,FALSE)*SUMIFS('IEA-MethaneAbatement'!$N:$N,'IEA-MethaneAbatement'!$O:$O,"&lt;"&amp;$B67,'IEA-MethaneAbatement'!$O:$O,"&gt;="&amp;$A67,'IEA-MethaneAbatement'!$M:$M,$B$1,'IEA-MethaneAbatement'!$B:$B,'Country Selector'!$A$2)+VLOOKUP($C$1,'Multipliers and Adjustments'!$A$70:$I$86,TRUNC(COLUMN(W$2)/5)+2,FALSE)*SUMIFS('IEA-MethaneAbatement'!$N:$N,'IEA-MethaneAbatement'!$O:$O,"&lt;"&amp;$B67,'IEA-MethaneAbatement'!$O:$O,"&gt;="&amp;$A67,'IEA-MethaneAbatement'!$M:$M,$C$1,'IEA-MethaneAbatement'!$B:$B,'Country Selector'!$A$2)+VLOOKUP($D$1,'Multipliers and Adjustments'!$A$70:$I$86,TRUNC(COLUMN(W$2)/5)+2,FALSE)*SUMIFS('IEA-MethaneAbatement'!$N:$N,'IEA-MethaneAbatement'!$O:$O,"&lt;"&amp;$B67,'IEA-MethaneAbatement'!$O:$O,"&gt;="&amp;$A67,'IEA-MethaneAbatement'!$M:$M,$D$1,'IEA-MethaneAbatement'!$B:$B,'Country Selector'!$A$2)))*(1+INDEX('EPA to IEA Scaling'!$F$8:$AO$8,,MATCH(W$2,'EPA to IEA Scaling'!$F$1:$AO$1,0)))</f>
        <v>0</v>
      </c>
      <c r="X67" cm="1">
        <f t="array" ref="X67">((VLOOKUP($B$1,'Multipliers and Adjustments'!$A$70:$I$86,TRUNC(COLUMN(X$2)/5)+2,FALSE)*SUMIFS('IEA-MethaneAbatement'!$N:$N,'IEA-MethaneAbatement'!$O:$O,"&lt;"&amp;$B67,'IEA-MethaneAbatement'!$O:$O,"&gt;="&amp;$A67,'IEA-MethaneAbatement'!$M:$M,$B$1,'IEA-MethaneAbatement'!$B:$B,'Country Selector'!$A$2)+VLOOKUP($C$1,'Multipliers and Adjustments'!$A$70:$I$86,TRUNC(COLUMN(X$2)/5)+2,FALSE)*SUMIFS('IEA-MethaneAbatement'!$N:$N,'IEA-MethaneAbatement'!$O:$O,"&lt;"&amp;$B67,'IEA-MethaneAbatement'!$O:$O,"&gt;="&amp;$A67,'IEA-MethaneAbatement'!$M:$M,$C$1,'IEA-MethaneAbatement'!$B:$B,'Country Selector'!$A$2)+VLOOKUP($D$1,'Multipliers and Adjustments'!$A$70:$I$86,TRUNC(COLUMN(X$2)/5)+2,FALSE)*SUMIFS('IEA-MethaneAbatement'!$N:$N,'IEA-MethaneAbatement'!$O:$O,"&lt;"&amp;$B67,'IEA-MethaneAbatement'!$O:$O,"&gt;="&amp;$A67,'IEA-MethaneAbatement'!$M:$M,$D$1,'IEA-MethaneAbatement'!$B:$B,'Country Selector'!$A$2)))*(1+INDEX('EPA to IEA Scaling'!$F$8:$AO$8,,MATCH(X$2,'EPA to IEA Scaling'!$F$1:$AO$1,0)))</f>
        <v>0</v>
      </c>
      <c r="Y67" cm="1">
        <f t="array" ref="Y67">((VLOOKUP($B$1,'Multipliers and Adjustments'!$A$70:$I$86,TRUNC(COLUMN(Y$2)/5)+2,FALSE)*SUMIFS('IEA-MethaneAbatement'!$N:$N,'IEA-MethaneAbatement'!$O:$O,"&lt;"&amp;$B67,'IEA-MethaneAbatement'!$O:$O,"&gt;="&amp;$A67,'IEA-MethaneAbatement'!$M:$M,$B$1,'IEA-MethaneAbatement'!$B:$B,'Country Selector'!$A$2)+VLOOKUP($C$1,'Multipliers and Adjustments'!$A$70:$I$86,TRUNC(COLUMN(Y$2)/5)+2,FALSE)*SUMIFS('IEA-MethaneAbatement'!$N:$N,'IEA-MethaneAbatement'!$O:$O,"&lt;"&amp;$B67,'IEA-MethaneAbatement'!$O:$O,"&gt;="&amp;$A67,'IEA-MethaneAbatement'!$M:$M,$C$1,'IEA-MethaneAbatement'!$B:$B,'Country Selector'!$A$2)+VLOOKUP($D$1,'Multipliers and Adjustments'!$A$70:$I$86,TRUNC(COLUMN(Y$2)/5)+2,FALSE)*SUMIFS('IEA-MethaneAbatement'!$N:$N,'IEA-MethaneAbatement'!$O:$O,"&lt;"&amp;$B67,'IEA-MethaneAbatement'!$O:$O,"&gt;="&amp;$A67,'IEA-MethaneAbatement'!$M:$M,$D$1,'IEA-MethaneAbatement'!$B:$B,'Country Selector'!$A$2)))*(1+INDEX('EPA to IEA Scaling'!$F$8:$AO$8,,MATCH(Y$2,'EPA to IEA Scaling'!$F$1:$AO$1,0)))</f>
        <v>0</v>
      </c>
      <c r="Z67" cm="1">
        <f t="array" ref="Z67">((VLOOKUP($B$1,'Multipliers and Adjustments'!$A$70:$I$86,TRUNC(COLUMN(Z$2)/5)+2,FALSE)*SUMIFS('IEA-MethaneAbatement'!$N:$N,'IEA-MethaneAbatement'!$O:$O,"&lt;"&amp;$B67,'IEA-MethaneAbatement'!$O:$O,"&gt;="&amp;$A67,'IEA-MethaneAbatement'!$M:$M,$B$1,'IEA-MethaneAbatement'!$B:$B,'Country Selector'!$A$2)+VLOOKUP($C$1,'Multipliers and Adjustments'!$A$70:$I$86,TRUNC(COLUMN(Z$2)/5)+2,FALSE)*SUMIFS('IEA-MethaneAbatement'!$N:$N,'IEA-MethaneAbatement'!$O:$O,"&lt;"&amp;$B67,'IEA-MethaneAbatement'!$O:$O,"&gt;="&amp;$A67,'IEA-MethaneAbatement'!$M:$M,$C$1,'IEA-MethaneAbatement'!$B:$B,'Country Selector'!$A$2)+VLOOKUP($D$1,'Multipliers and Adjustments'!$A$70:$I$86,TRUNC(COLUMN(Z$2)/5)+2,FALSE)*SUMIFS('IEA-MethaneAbatement'!$N:$N,'IEA-MethaneAbatement'!$O:$O,"&lt;"&amp;$B67,'IEA-MethaneAbatement'!$O:$O,"&gt;="&amp;$A67,'IEA-MethaneAbatement'!$M:$M,$D$1,'IEA-MethaneAbatement'!$B:$B,'Country Selector'!$A$2)))*(1+INDEX('EPA to IEA Scaling'!$F$8:$AO$8,,MATCH(Z$2,'EPA to IEA Scaling'!$F$1:$AO$1,0)))</f>
        <v>0</v>
      </c>
      <c r="AA67" cm="1">
        <f t="array" ref="AA67">((VLOOKUP($B$1,'Multipliers and Adjustments'!$A$70:$I$86,TRUNC(COLUMN(AA$2)/5)+2,FALSE)*SUMIFS('IEA-MethaneAbatement'!$N:$N,'IEA-MethaneAbatement'!$O:$O,"&lt;"&amp;$B67,'IEA-MethaneAbatement'!$O:$O,"&gt;="&amp;$A67,'IEA-MethaneAbatement'!$M:$M,$B$1,'IEA-MethaneAbatement'!$B:$B,'Country Selector'!$A$2)+VLOOKUP($C$1,'Multipliers and Adjustments'!$A$70:$I$86,TRUNC(COLUMN(AA$2)/5)+2,FALSE)*SUMIFS('IEA-MethaneAbatement'!$N:$N,'IEA-MethaneAbatement'!$O:$O,"&lt;"&amp;$B67,'IEA-MethaneAbatement'!$O:$O,"&gt;="&amp;$A67,'IEA-MethaneAbatement'!$M:$M,$C$1,'IEA-MethaneAbatement'!$B:$B,'Country Selector'!$A$2)+VLOOKUP($D$1,'Multipliers and Adjustments'!$A$70:$I$86,TRUNC(COLUMN(AA$2)/5)+2,FALSE)*SUMIFS('IEA-MethaneAbatement'!$N:$N,'IEA-MethaneAbatement'!$O:$O,"&lt;"&amp;$B67,'IEA-MethaneAbatement'!$O:$O,"&gt;="&amp;$A67,'IEA-MethaneAbatement'!$M:$M,$D$1,'IEA-MethaneAbatement'!$B:$B,'Country Selector'!$A$2)))*(1+INDEX('EPA to IEA Scaling'!$F$8:$AO$8,,MATCH(AA$2,'EPA to IEA Scaling'!$F$1:$AO$1,0)))</f>
        <v>0</v>
      </c>
      <c r="AB67" s="31" cm="1">
        <f t="array" ref="AB67">((VLOOKUP($B$1,'Multipliers and Adjustments'!$A$70:$I$86,TRUNC(COLUMN(AB$2)/5)+2,FALSE)*SUMIFS('IEA-MethaneAbatement'!$N:$N,'IEA-MethaneAbatement'!$O:$O,"&lt;"&amp;$B67,'IEA-MethaneAbatement'!$O:$O,"&gt;="&amp;$A67,'IEA-MethaneAbatement'!$M:$M,$B$1,'IEA-MethaneAbatement'!$B:$B,'Country Selector'!$A$2)+VLOOKUP($C$1,'Multipliers and Adjustments'!$A$70:$I$86,TRUNC(COLUMN(AB$2)/5)+2,FALSE)*SUMIFS('IEA-MethaneAbatement'!$N:$N,'IEA-MethaneAbatement'!$O:$O,"&lt;"&amp;$B67,'IEA-MethaneAbatement'!$O:$O,"&gt;="&amp;$A67,'IEA-MethaneAbatement'!$M:$M,$C$1,'IEA-MethaneAbatement'!$B:$B,'Country Selector'!$A$2)+VLOOKUP($D$1,'Multipliers and Adjustments'!$A$70:$I$86,TRUNC(COLUMN(AB$2)/5)+2,FALSE)*SUMIFS('IEA-MethaneAbatement'!$N:$N,'IEA-MethaneAbatement'!$O:$O,"&lt;"&amp;$B67,'IEA-MethaneAbatement'!$O:$O,"&gt;="&amp;$A67,'IEA-MethaneAbatement'!$M:$M,$D$1,'IEA-MethaneAbatement'!$B:$B,'Country Selector'!$A$2)))*(1+INDEX('EPA to IEA Scaling'!$F$8:$AO$8,,MATCH(AB$2,'EPA to IEA Scaling'!$F$1:$AO$1,0)))</f>
        <v>0</v>
      </c>
      <c r="AC67" cm="1">
        <f t="array" ref="AC67">((VLOOKUP($B$1,'Multipliers and Adjustments'!$A$70:$I$86,TRUNC(COLUMN(AC$2)/5)+2,FALSE)*SUMIFS('IEA-MethaneAbatement'!$N:$N,'IEA-MethaneAbatement'!$O:$O,"&lt;"&amp;$B67,'IEA-MethaneAbatement'!$O:$O,"&gt;="&amp;$A67,'IEA-MethaneAbatement'!$M:$M,$B$1,'IEA-MethaneAbatement'!$B:$B,'Country Selector'!$A$2)+VLOOKUP($C$1,'Multipliers and Adjustments'!$A$70:$I$86,TRUNC(COLUMN(AC$2)/5)+2,FALSE)*SUMIFS('IEA-MethaneAbatement'!$N:$N,'IEA-MethaneAbatement'!$O:$O,"&lt;"&amp;$B67,'IEA-MethaneAbatement'!$O:$O,"&gt;="&amp;$A67,'IEA-MethaneAbatement'!$M:$M,$C$1,'IEA-MethaneAbatement'!$B:$B,'Country Selector'!$A$2)+VLOOKUP($D$1,'Multipliers and Adjustments'!$A$70:$I$86,TRUNC(COLUMN(AC$2)/5)+2,FALSE)*SUMIFS('IEA-MethaneAbatement'!$N:$N,'IEA-MethaneAbatement'!$O:$O,"&lt;"&amp;$B67,'IEA-MethaneAbatement'!$O:$O,"&gt;="&amp;$A67,'IEA-MethaneAbatement'!$M:$M,$D$1,'IEA-MethaneAbatement'!$B:$B,'Country Selector'!$A$2)))*(1+INDEX('EPA to IEA Scaling'!$F$8:$AO$8,,MATCH(AC$2,'EPA to IEA Scaling'!$F$1:$AO$1,0)))</f>
        <v>0</v>
      </c>
      <c r="AD67" cm="1">
        <f t="array" ref="AD67">((VLOOKUP($B$1,'Multipliers and Adjustments'!$A$70:$I$86,TRUNC(COLUMN(AD$2)/5)+2,FALSE)*SUMIFS('IEA-MethaneAbatement'!$N:$N,'IEA-MethaneAbatement'!$O:$O,"&lt;"&amp;$B67,'IEA-MethaneAbatement'!$O:$O,"&gt;="&amp;$A67,'IEA-MethaneAbatement'!$M:$M,$B$1,'IEA-MethaneAbatement'!$B:$B,'Country Selector'!$A$2)+VLOOKUP($C$1,'Multipliers and Adjustments'!$A$70:$I$86,TRUNC(COLUMN(AD$2)/5)+2,FALSE)*SUMIFS('IEA-MethaneAbatement'!$N:$N,'IEA-MethaneAbatement'!$O:$O,"&lt;"&amp;$B67,'IEA-MethaneAbatement'!$O:$O,"&gt;="&amp;$A67,'IEA-MethaneAbatement'!$M:$M,$C$1,'IEA-MethaneAbatement'!$B:$B,'Country Selector'!$A$2)+VLOOKUP($D$1,'Multipliers and Adjustments'!$A$70:$I$86,TRUNC(COLUMN(AD$2)/5)+2,FALSE)*SUMIFS('IEA-MethaneAbatement'!$N:$N,'IEA-MethaneAbatement'!$O:$O,"&lt;"&amp;$B67,'IEA-MethaneAbatement'!$O:$O,"&gt;="&amp;$A67,'IEA-MethaneAbatement'!$M:$M,$D$1,'IEA-MethaneAbatement'!$B:$B,'Country Selector'!$A$2)))*(1+INDEX('EPA to IEA Scaling'!$F$8:$AO$8,,MATCH(AD$2,'EPA to IEA Scaling'!$F$1:$AO$1,0)))</f>
        <v>0</v>
      </c>
      <c r="AE67" cm="1">
        <f t="array" ref="AE67">((VLOOKUP($B$1,'Multipliers and Adjustments'!$A$70:$I$86,TRUNC(COLUMN(AE$2)/5)+2,FALSE)*SUMIFS('IEA-MethaneAbatement'!$N:$N,'IEA-MethaneAbatement'!$O:$O,"&lt;"&amp;$B67,'IEA-MethaneAbatement'!$O:$O,"&gt;="&amp;$A67,'IEA-MethaneAbatement'!$M:$M,$B$1,'IEA-MethaneAbatement'!$B:$B,'Country Selector'!$A$2)+VLOOKUP($C$1,'Multipliers and Adjustments'!$A$70:$I$86,TRUNC(COLUMN(AE$2)/5)+2,FALSE)*SUMIFS('IEA-MethaneAbatement'!$N:$N,'IEA-MethaneAbatement'!$O:$O,"&lt;"&amp;$B67,'IEA-MethaneAbatement'!$O:$O,"&gt;="&amp;$A67,'IEA-MethaneAbatement'!$M:$M,$C$1,'IEA-MethaneAbatement'!$B:$B,'Country Selector'!$A$2)+VLOOKUP($D$1,'Multipliers and Adjustments'!$A$70:$I$86,TRUNC(COLUMN(AE$2)/5)+2,FALSE)*SUMIFS('IEA-MethaneAbatement'!$N:$N,'IEA-MethaneAbatement'!$O:$O,"&lt;"&amp;$B67,'IEA-MethaneAbatement'!$O:$O,"&gt;="&amp;$A67,'IEA-MethaneAbatement'!$M:$M,$D$1,'IEA-MethaneAbatement'!$B:$B,'Country Selector'!$A$2)))*(1+INDEX('EPA to IEA Scaling'!$F$8:$AO$8,,MATCH(AE$2,'EPA to IEA Scaling'!$F$1:$AO$1,0)))</f>
        <v>0</v>
      </c>
      <c r="AF67" cm="1">
        <f t="array" ref="AF67">((VLOOKUP($B$1,'Multipliers and Adjustments'!$A$70:$I$86,TRUNC(COLUMN(AF$2)/5)+2,FALSE)*SUMIFS('IEA-MethaneAbatement'!$N:$N,'IEA-MethaneAbatement'!$O:$O,"&lt;"&amp;$B67,'IEA-MethaneAbatement'!$O:$O,"&gt;="&amp;$A67,'IEA-MethaneAbatement'!$M:$M,$B$1,'IEA-MethaneAbatement'!$B:$B,'Country Selector'!$A$2)+VLOOKUP($C$1,'Multipliers and Adjustments'!$A$70:$I$86,TRUNC(COLUMN(AF$2)/5)+2,FALSE)*SUMIFS('IEA-MethaneAbatement'!$N:$N,'IEA-MethaneAbatement'!$O:$O,"&lt;"&amp;$B67,'IEA-MethaneAbatement'!$O:$O,"&gt;="&amp;$A67,'IEA-MethaneAbatement'!$M:$M,$C$1,'IEA-MethaneAbatement'!$B:$B,'Country Selector'!$A$2)+VLOOKUP($D$1,'Multipliers and Adjustments'!$A$70:$I$86,TRUNC(COLUMN(AF$2)/5)+2,FALSE)*SUMIFS('IEA-MethaneAbatement'!$N:$N,'IEA-MethaneAbatement'!$O:$O,"&lt;"&amp;$B67,'IEA-MethaneAbatement'!$O:$O,"&gt;="&amp;$A67,'IEA-MethaneAbatement'!$M:$M,$D$1,'IEA-MethaneAbatement'!$B:$B,'Country Selector'!$A$2)))*(1+INDEX('EPA to IEA Scaling'!$F$8:$AO$8,,MATCH(AF$2,'EPA to IEA Scaling'!$F$1:$AO$1,0)))</f>
        <v>0</v>
      </c>
      <c r="AG67" s="31" cm="1">
        <f t="array" ref="AG67">((VLOOKUP($B$1,'Multipliers and Adjustments'!$A$70:$I$86,TRUNC(COLUMN(AG$2)/5)+2,FALSE)*SUMIFS('IEA-MethaneAbatement'!$N:$N,'IEA-MethaneAbatement'!$O:$O,"&lt;"&amp;$B67,'IEA-MethaneAbatement'!$O:$O,"&gt;="&amp;$A67,'IEA-MethaneAbatement'!$M:$M,$B$1,'IEA-MethaneAbatement'!$B:$B,'Country Selector'!$A$2)+VLOOKUP($C$1,'Multipliers and Adjustments'!$A$70:$I$86,TRUNC(COLUMN(AG$2)/5)+2,FALSE)*SUMIFS('IEA-MethaneAbatement'!$N:$N,'IEA-MethaneAbatement'!$O:$O,"&lt;"&amp;$B67,'IEA-MethaneAbatement'!$O:$O,"&gt;="&amp;$A67,'IEA-MethaneAbatement'!$M:$M,$C$1,'IEA-MethaneAbatement'!$B:$B,'Country Selector'!$A$2)+VLOOKUP($D$1,'Multipliers and Adjustments'!$A$70:$I$86,TRUNC(COLUMN(AG$2)/5)+2,FALSE)*SUMIFS('IEA-MethaneAbatement'!$N:$N,'IEA-MethaneAbatement'!$O:$O,"&lt;"&amp;$B67,'IEA-MethaneAbatement'!$O:$O,"&gt;="&amp;$A67,'IEA-MethaneAbatement'!$M:$M,$D$1,'IEA-MethaneAbatement'!$B:$B,'Country Selector'!$A$2)))*(1+INDEX('EPA to IEA Scaling'!$F$8:$AO$8,,MATCH(AG$2,'EPA to IEA Scaling'!$F$1:$AO$1,0)))</f>
        <v>0</v>
      </c>
      <c r="AH67" cm="1">
        <f t="array" ref="AH67">((VLOOKUP($B$1,'Multipliers and Adjustments'!$A$70:$I$86,TRUNC(COLUMN(AH$2)/5)+2,FALSE)*SUMIFS('IEA-MethaneAbatement'!$N:$N,'IEA-MethaneAbatement'!$O:$O,"&lt;"&amp;$B67,'IEA-MethaneAbatement'!$O:$O,"&gt;="&amp;$A67,'IEA-MethaneAbatement'!$M:$M,$B$1,'IEA-MethaneAbatement'!$B:$B,'Country Selector'!$A$2)+VLOOKUP($C$1,'Multipliers and Adjustments'!$A$70:$I$86,TRUNC(COLUMN(AH$2)/5)+2,FALSE)*SUMIFS('IEA-MethaneAbatement'!$N:$N,'IEA-MethaneAbatement'!$O:$O,"&lt;"&amp;$B67,'IEA-MethaneAbatement'!$O:$O,"&gt;="&amp;$A67,'IEA-MethaneAbatement'!$M:$M,$C$1,'IEA-MethaneAbatement'!$B:$B,'Country Selector'!$A$2)+VLOOKUP($D$1,'Multipliers and Adjustments'!$A$70:$I$86,TRUNC(COLUMN(AH$2)/5)+2,FALSE)*SUMIFS('IEA-MethaneAbatement'!$N:$N,'IEA-MethaneAbatement'!$O:$O,"&lt;"&amp;$B67,'IEA-MethaneAbatement'!$O:$O,"&gt;="&amp;$A67,'IEA-MethaneAbatement'!$M:$M,$D$1,'IEA-MethaneAbatement'!$B:$B,'Country Selector'!$A$2)))*(1+INDEX('EPA to IEA Scaling'!$F$8:$AO$8,,MATCH(AH$2,'EPA to IEA Scaling'!$F$1:$AO$1,0)))</f>
        <v>0</v>
      </c>
      <c r="AI67" cm="1">
        <f t="array" ref="AI67">((VLOOKUP($B$1,'Multipliers and Adjustments'!$A$70:$I$86,TRUNC(COLUMN(AI$2)/5)+2,FALSE)*SUMIFS('IEA-MethaneAbatement'!$N:$N,'IEA-MethaneAbatement'!$O:$O,"&lt;"&amp;$B67,'IEA-MethaneAbatement'!$O:$O,"&gt;="&amp;$A67,'IEA-MethaneAbatement'!$M:$M,$B$1,'IEA-MethaneAbatement'!$B:$B,'Country Selector'!$A$2)+VLOOKUP($C$1,'Multipliers and Adjustments'!$A$70:$I$86,TRUNC(COLUMN(AI$2)/5)+2,FALSE)*SUMIFS('IEA-MethaneAbatement'!$N:$N,'IEA-MethaneAbatement'!$O:$O,"&lt;"&amp;$B67,'IEA-MethaneAbatement'!$O:$O,"&gt;="&amp;$A67,'IEA-MethaneAbatement'!$M:$M,$C$1,'IEA-MethaneAbatement'!$B:$B,'Country Selector'!$A$2)+VLOOKUP($D$1,'Multipliers and Adjustments'!$A$70:$I$86,TRUNC(COLUMN(AI$2)/5)+2,FALSE)*SUMIFS('IEA-MethaneAbatement'!$N:$N,'IEA-MethaneAbatement'!$O:$O,"&lt;"&amp;$B67,'IEA-MethaneAbatement'!$O:$O,"&gt;="&amp;$A67,'IEA-MethaneAbatement'!$M:$M,$D$1,'IEA-MethaneAbatement'!$B:$B,'Country Selector'!$A$2)))*(1+INDEX('EPA to IEA Scaling'!$F$8:$AO$8,,MATCH(AI$2,'EPA to IEA Scaling'!$F$1:$AO$1,0)))</f>
        <v>0</v>
      </c>
      <c r="AJ67" cm="1">
        <f t="array" ref="AJ67">((VLOOKUP($B$1,'Multipliers and Adjustments'!$A$70:$I$86,TRUNC(COLUMN(AJ$2)/5)+2,FALSE)*SUMIFS('IEA-MethaneAbatement'!$N:$N,'IEA-MethaneAbatement'!$O:$O,"&lt;"&amp;$B67,'IEA-MethaneAbatement'!$O:$O,"&gt;="&amp;$A67,'IEA-MethaneAbatement'!$M:$M,$B$1,'IEA-MethaneAbatement'!$B:$B,'Country Selector'!$A$2)+VLOOKUP($C$1,'Multipliers and Adjustments'!$A$70:$I$86,TRUNC(COLUMN(AJ$2)/5)+2,FALSE)*SUMIFS('IEA-MethaneAbatement'!$N:$N,'IEA-MethaneAbatement'!$O:$O,"&lt;"&amp;$B67,'IEA-MethaneAbatement'!$O:$O,"&gt;="&amp;$A67,'IEA-MethaneAbatement'!$M:$M,$C$1,'IEA-MethaneAbatement'!$B:$B,'Country Selector'!$A$2)+VLOOKUP($D$1,'Multipliers and Adjustments'!$A$70:$I$86,TRUNC(COLUMN(AJ$2)/5)+2,FALSE)*SUMIFS('IEA-MethaneAbatement'!$N:$N,'IEA-MethaneAbatement'!$O:$O,"&lt;"&amp;$B67,'IEA-MethaneAbatement'!$O:$O,"&gt;="&amp;$A67,'IEA-MethaneAbatement'!$M:$M,$D$1,'IEA-MethaneAbatement'!$B:$B,'Country Selector'!$A$2)))*(1+INDEX('EPA to IEA Scaling'!$F$8:$AO$8,,MATCH(AJ$2,'EPA to IEA Scaling'!$F$1:$AO$1,0)))</f>
        <v>0</v>
      </c>
      <c r="AK67" cm="1">
        <f t="array" ref="AK67">((VLOOKUP($B$1,'Multipliers and Adjustments'!$A$70:$I$86,TRUNC(COLUMN(AK$2)/5)+2,FALSE)*SUMIFS('IEA-MethaneAbatement'!$N:$N,'IEA-MethaneAbatement'!$O:$O,"&lt;"&amp;$B67,'IEA-MethaneAbatement'!$O:$O,"&gt;="&amp;$A67,'IEA-MethaneAbatement'!$M:$M,$B$1,'IEA-MethaneAbatement'!$B:$B,'Country Selector'!$A$2)+VLOOKUP($C$1,'Multipliers and Adjustments'!$A$70:$I$86,TRUNC(COLUMN(AK$2)/5)+2,FALSE)*SUMIFS('IEA-MethaneAbatement'!$N:$N,'IEA-MethaneAbatement'!$O:$O,"&lt;"&amp;$B67,'IEA-MethaneAbatement'!$O:$O,"&gt;="&amp;$A67,'IEA-MethaneAbatement'!$M:$M,$C$1,'IEA-MethaneAbatement'!$B:$B,'Country Selector'!$A$2)+VLOOKUP($D$1,'Multipliers and Adjustments'!$A$70:$I$86,TRUNC(COLUMN(AK$2)/5)+2,FALSE)*SUMIFS('IEA-MethaneAbatement'!$N:$N,'IEA-MethaneAbatement'!$O:$O,"&lt;"&amp;$B67,'IEA-MethaneAbatement'!$O:$O,"&gt;="&amp;$A67,'IEA-MethaneAbatement'!$M:$M,$D$1,'IEA-MethaneAbatement'!$B:$B,'Country Selector'!$A$2)))*(1+INDEX('EPA to IEA Scaling'!$F$8:$AO$8,,MATCH(AK$2,'EPA to IEA Scaling'!$F$1:$AO$1,0)))</f>
        <v>0</v>
      </c>
      <c r="AL67" s="31" cm="1">
        <f t="array" ref="AL67">((VLOOKUP($B$1,'Multipliers and Adjustments'!$A$70:$I$86,TRUNC(COLUMN(AL$2)/5)+2,FALSE)*SUMIFS('IEA-MethaneAbatement'!$N:$N,'IEA-MethaneAbatement'!$O:$O,"&lt;"&amp;$B67,'IEA-MethaneAbatement'!$O:$O,"&gt;="&amp;$A67,'IEA-MethaneAbatement'!$M:$M,$B$1,'IEA-MethaneAbatement'!$B:$B,'Country Selector'!$A$2)+VLOOKUP($C$1,'Multipliers and Adjustments'!$A$70:$I$86,TRUNC(COLUMN(AL$2)/5)+2,FALSE)*SUMIFS('IEA-MethaneAbatement'!$N:$N,'IEA-MethaneAbatement'!$O:$O,"&lt;"&amp;$B67,'IEA-MethaneAbatement'!$O:$O,"&gt;="&amp;$A67,'IEA-MethaneAbatement'!$M:$M,$C$1,'IEA-MethaneAbatement'!$B:$B,'Country Selector'!$A$2)+VLOOKUP($D$1,'Multipliers and Adjustments'!$A$70:$I$86,TRUNC(COLUMN(AL$2)/5)+2,FALSE)*SUMIFS('IEA-MethaneAbatement'!$N:$N,'IEA-MethaneAbatement'!$O:$O,"&lt;"&amp;$B67,'IEA-MethaneAbatement'!$O:$O,"&gt;="&amp;$A67,'IEA-MethaneAbatement'!$M:$M,$D$1,'IEA-MethaneAbatement'!$B:$B,'Country Selector'!$A$2)))*(1+INDEX('EPA to IEA Scaling'!$F$8:$AO$8,,MATCH(AL$2,'EPA to IEA Scaling'!$F$1:$AO$1,0)))</f>
        <v>0</v>
      </c>
    </row>
    <row r="68" spans="1:38" x14ac:dyDescent="0.45">
      <c r="A68" s="12">
        <f t="shared" si="1"/>
        <v>1250</v>
      </c>
      <c r="B68" s="11">
        <f t="shared" ref="B68:B74" si="3">A68+50</f>
        <v>1300</v>
      </c>
      <c r="C68" s="31" cm="1">
        <f t="array" ref="C68">((VLOOKUP($B$1,'Multipliers and Adjustments'!$A$70:$I$86,TRUNC(COLUMN(C$2)/5)+2,FALSE)*SUMIFS('IEA-MethaneAbatement'!$N:$N,'IEA-MethaneAbatement'!$O:$O,"&lt;"&amp;$B68,'IEA-MethaneAbatement'!$O:$O,"&gt;="&amp;$A68,'IEA-MethaneAbatement'!$M:$M,$B$1,'IEA-MethaneAbatement'!$B:$B,'Country Selector'!$A$2)+VLOOKUP($C$1,'Multipliers and Adjustments'!$A$70:$I$86,TRUNC(COLUMN(C$2)/5)+2,FALSE)*SUMIFS('IEA-MethaneAbatement'!$N:$N,'IEA-MethaneAbatement'!$O:$O,"&lt;"&amp;$B68,'IEA-MethaneAbatement'!$O:$O,"&gt;="&amp;$A68,'IEA-MethaneAbatement'!$M:$M,$C$1,'IEA-MethaneAbatement'!$B:$B,'Country Selector'!$A$2)+VLOOKUP($D$1,'Multipliers and Adjustments'!$A$70:$I$86,TRUNC(COLUMN(C$2)/5)+2,FALSE)*SUMIFS('IEA-MethaneAbatement'!$N:$N,'IEA-MethaneAbatement'!$O:$O,"&lt;"&amp;$B68,'IEA-MethaneAbatement'!$O:$O,"&gt;="&amp;$A68,'IEA-MethaneAbatement'!$M:$M,$D$1,'IEA-MethaneAbatement'!$B:$B,'Country Selector'!$A$2)))*(1+INDEX('EPA to IEA Scaling'!$F$8:$AO$8,,MATCH(C$2,'EPA to IEA Scaling'!$F$1:$AO$1,0)))</f>
        <v>0</v>
      </c>
      <c r="D68" cm="1">
        <f t="array" ref="D68">((VLOOKUP($B$1,'Multipliers and Adjustments'!$A$70:$I$86,TRUNC(COLUMN(D$2)/5)+2,FALSE)*SUMIFS('IEA-MethaneAbatement'!$N:$N,'IEA-MethaneAbatement'!$O:$O,"&lt;"&amp;$B68,'IEA-MethaneAbatement'!$O:$O,"&gt;="&amp;$A68,'IEA-MethaneAbatement'!$M:$M,$B$1,'IEA-MethaneAbatement'!$B:$B,'Country Selector'!$A$2)+VLOOKUP($C$1,'Multipliers and Adjustments'!$A$70:$I$86,TRUNC(COLUMN(D$2)/5)+2,FALSE)*SUMIFS('IEA-MethaneAbatement'!$N:$N,'IEA-MethaneAbatement'!$O:$O,"&lt;"&amp;$B68,'IEA-MethaneAbatement'!$O:$O,"&gt;="&amp;$A68,'IEA-MethaneAbatement'!$M:$M,$C$1,'IEA-MethaneAbatement'!$B:$B,'Country Selector'!$A$2)+VLOOKUP($D$1,'Multipliers and Adjustments'!$A$70:$I$86,TRUNC(COLUMN(D$2)/5)+2,FALSE)*SUMIFS('IEA-MethaneAbatement'!$N:$N,'IEA-MethaneAbatement'!$O:$O,"&lt;"&amp;$B68,'IEA-MethaneAbatement'!$O:$O,"&gt;="&amp;$A68,'IEA-MethaneAbatement'!$M:$M,$D$1,'IEA-MethaneAbatement'!$B:$B,'Country Selector'!$A$2)))*(1+INDEX('EPA to IEA Scaling'!$F$8:$AO$8,,MATCH(D$2,'EPA to IEA Scaling'!$F$1:$AO$1,0)))</f>
        <v>0</v>
      </c>
      <c r="E68" cm="1">
        <f t="array" ref="E68">((VLOOKUP($B$1,'Multipliers and Adjustments'!$A$70:$I$86,TRUNC(COLUMN(E$2)/5)+2,FALSE)*SUMIFS('IEA-MethaneAbatement'!$N:$N,'IEA-MethaneAbatement'!$O:$O,"&lt;"&amp;$B68,'IEA-MethaneAbatement'!$O:$O,"&gt;="&amp;$A68,'IEA-MethaneAbatement'!$M:$M,$B$1,'IEA-MethaneAbatement'!$B:$B,'Country Selector'!$A$2)+VLOOKUP($C$1,'Multipliers and Adjustments'!$A$70:$I$86,TRUNC(COLUMN(E$2)/5)+2,FALSE)*SUMIFS('IEA-MethaneAbatement'!$N:$N,'IEA-MethaneAbatement'!$O:$O,"&lt;"&amp;$B68,'IEA-MethaneAbatement'!$O:$O,"&gt;="&amp;$A68,'IEA-MethaneAbatement'!$M:$M,$C$1,'IEA-MethaneAbatement'!$B:$B,'Country Selector'!$A$2)+VLOOKUP($D$1,'Multipliers and Adjustments'!$A$70:$I$86,TRUNC(COLUMN(E$2)/5)+2,FALSE)*SUMIFS('IEA-MethaneAbatement'!$N:$N,'IEA-MethaneAbatement'!$O:$O,"&lt;"&amp;$B68,'IEA-MethaneAbatement'!$O:$O,"&gt;="&amp;$A68,'IEA-MethaneAbatement'!$M:$M,$D$1,'IEA-MethaneAbatement'!$B:$B,'Country Selector'!$A$2)))*(1+INDEX('EPA to IEA Scaling'!$F$8:$AO$8,,MATCH(E$2,'EPA to IEA Scaling'!$F$1:$AO$1,0)))</f>
        <v>0</v>
      </c>
      <c r="F68" cm="1">
        <f t="array" ref="F68">((VLOOKUP($B$1,'Multipliers and Adjustments'!$A$70:$I$86,TRUNC(COLUMN(F$2)/5)+2,FALSE)*SUMIFS('IEA-MethaneAbatement'!$N:$N,'IEA-MethaneAbatement'!$O:$O,"&lt;"&amp;$B68,'IEA-MethaneAbatement'!$O:$O,"&gt;="&amp;$A68,'IEA-MethaneAbatement'!$M:$M,$B$1,'IEA-MethaneAbatement'!$B:$B,'Country Selector'!$A$2)+VLOOKUP($C$1,'Multipliers and Adjustments'!$A$70:$I$86,TRUNC(COLUMN(F$2)/5)+2,FALSE)*SUMIFS('IEA-MethaneAbatement'!$N:$N,'IEA-MethaneAbatement'!$O:$O,"&lt;"&amp;$B68,'IEA-MethaneAbatement'!$O:$O,"&gt;="&amp;$A68,'IEA-MethaneAbatement'!$M:$M,$C$1,'IEA-MethaneAbatement'!$B:$B,'Country Selector'!$A$2)+VLOOKUP($D$1,'Multipliers and Adjustments'!$A$70:$I$86,TRUNC(COLUMN(F$2)/5)+2,FALSE)*SUMIFS('IEA-MethaneAbatement'!$N:$N,'IEA-MethaneAbatement'!$O:$O,"&lt;"&amp;$B68,'IEA-MethaneAbatement'!$O:$O,"&gt;="&amp;$A68,'IEA-MethaneAbatement'!$M:$M,$D$1,'IEA-MethaneAbatement'!$B:$B,'Country Selector'!$A$2)))*(1+INDEX('EPA to IEA Scaling'!$F$8:$AO$8,,MATCH(F$2,'EPA to IEA Scaling'!$F$1:$AO$1,0)))</f>
        <v>0</v>
      </c>
      <c r="G68" cm="1">
        <f t="array" ref="G68">((VLOOKUP($B$1,'Multipliers and Adjustments'!$A$70:$I$86,TRUNC(COLUMN(G$2)/5)+2,FALSE)*SUMIFS('IEA-MethaneAbatement'!$N:$N,'IEA-MethaneAbatement'!$O:$O,"&lt;"&amp;$B68,'IEA-MethaneAbatement'!$O:$O,"&gt;="&amp;$A68,'IEA-MethaneAbatement'!$M:$M,$B$1,'IEA-MethaneAbatement'!$B:$B,'Country Selector'!$A$2)+VLOOKUP($C$1,'Multipliers and Adjustments'!$A$70:$I$86,TRUNC(COLUMN(G$2)/5)+2,FALSE)*SUMIFS('IEA-MethaneAbatement'!$N:$N,'IEA-MethaneAbatement'!$O:$O,"&lt;"&amp;$B68,'IEA-MethaneAbatement'!$O:$O,"&gt;="&amp;$A68,'IEA-MethaneAbatement'!$M:$M,$C$1,'IEA-MethaneAbatement'!$B:$B,'Country Selector'!$A$2)+VLOOKUP($D$1,'Multipliers and Adjustments'!$A$70:$I$86,TRUNC(COLUMN(G$2)/5)+2,FALSE)*SUMIFS('IEA-MethaneAbatement'!$N:$N,'IEA-MethaneAbatement'!$O:$O,"&lt;"&amp;$B68,'IEA-MethaneAbatement'!$O:$O,"&gt;="&amp;$A68,'IEA-MethaneAbatement'!$M:$M,$D$1,'IEA-MethaneAbatement'!$B:$B,'Country Selector'!$A$2)))*(1+INDEX('EPA to IEA Scaling'!$F$8:$AO$8,,MATCH(G$2,'EPA to IEA Scaling'!$F$1:$AO$1,0)))</f>
        <v>0</v>
      </c>
      <c r="H68" s="31" cm="1">
        <f t="array" ref="H68">((VLOOKUP($B$1,'Multipliers and Adjustments'!$A$70:$I$86,TRUNC(COLUMN(H$2)/5)+2,FALSE)*SUMIFS('IEA-MethaneAbatement'!$N:$N,'IEA-MethaneAbatement'!$O:$O,"&lt;"&amp;$B68,'IEA-MethaneAbatement'!$O:$O,"&gt;="&amp;$A68,'IEA-MethaneAbatement'!$M:$M,$B$1,'IEA-MethaneAbatement'!$B:$B,'Country Selector'!$A$2)+VLOOKUP($C$1,'Multipliers and Adjustments'!$A$70:$I$86,TRUNC(COLUMN(H$2)/5)+2,FALSE)*SUMIFS('IEA-MethaneAbatement'!$N:$N,'IEA-MethaneAbatement'!$O:$O,"&lt;"&amp;$B68,'IEA-MethaneAbatement'!$O:$O,"&gt;="&amp;$A68,'IEA-MethaneAbatement'!$M:$M,$C$1,'IEA-MethaneAbatement'!$B:$B,'Country Selector'!$A$2)+VLOOKUP($D$1,'Multipliers and Adjustments'!$A$70:$I$86,TRUNC(COLUMN(H$2)/5)+2,FALSE)*SUMIFS('IEA-MethaneAbatement'!$N:$N,'IEA-MethaneAbatement'!$O:$O,"&lt;"&amp;$B68,'IEA-MethaneAbatement'!$O:$O,"&gt;="&amp;$A68,'IEA-MethaneAbatement'!$M:$M,$D$1,'IEA-MethaneAbatement'!$B:$B,'Country Selector'!$A$2)))*(1+INDEX('EPA to IEA Scaling'!$F$8:$AO$8,,MATCH(H$2,'EPA to IEA Scaling'!$F$1:$AO$1,0)))</f>
        <v>0</v>
      </c>
      <c r="I68" cm="1">
        <f t="array" ref="I68">((VLOOKUP($B$1,'Multipliers and Adjustments'!$A$70:$I$86,TRUNC(COLUMN(I$2)/5)+2,FALSE)*SUMIFS('IEA-MethaneAbatement'!$N:$N,'IEA-MethaneAbatement'!$O:$O,"&lt;"&amp;$B68,'IEA-MethaneAbatement'!$O:$O,"&gt;="&amp;$A68,'IEA-MethaneAbatement'!$M:$M,$B$1,'IEA-MethaneAbatement'!$B:$B,'Country Selector'!$A$2)+VLOOKUP($C$1,'Multipliers and Adjustments'!$A$70:$I$86,TRUNC(COLUMN(I$2)/5)+2,FALSE)*SUMIFS('IEA-MethaneAbatement'!$N:$N,'IEA-MethaneAbatement'!$O:$O,"&lt;"&amp;$B68,'IEA-MethaneAbatement'!$O:$O,"&gt;="&amp;$A68,'IEA-MethaneAbatement'!$M:$M,$C$1,'IEA-MethaneAbatement'!$B:$B,'Country Selector'!$A$2)+VLOOKUP($D$1,'Multipliers and Adjustments'!$A$70:$I$86,TRUNC(COLUMN(I$2)/5)+2,FALSE)*SUMIFS('IEA-MethaneAbatement'!$N:$N,'IEA-MethaneAbatement'!$O:$O,"&lt;"&amp;$B68,'IEA-MethaneAbatement'!$O:$O,"&gt;="&amp;$A68,'IEA-MethaneAbatement'!$M:$M,$D$1,'IEA-MethaneAbatement'!$B:$B,'Country Selector'!$A$2)))*(1+INDEX('EPA to IEA Scaling'!$F$8:$AO$8,,MATCH(I$2,'EPA to IEA Scaling'!$F$1:$AO$1,0)))</f>
        <v>0</v>
      </c>
      <c r="J68" cm="1">
        <f t="array" ref="J68">((VLOOKUP($B$1,'Multipliers and Adjustments'!$A$70:$I$86,TRUNC(COLUMN(J$2)/5)+2,FALSE)*SUMIFS('IEA-MethaneAbatement'!$N:$N,'IEA-MethaneAbatement'!$O:$O,"&lt;"&amp;$B68,'IEA-MethaneAbatement'!$O:$O,"&gt;="&amp;$A68,'IEA-MethaneAbatement'!$M:$M,$B$1,'IEA-MethaneAbatement'!$B:$B,'Country Selector'!$A$2)+VLOOKUP($C$1,'Multipliers and Adjustments'!$A$70:$I$86,TRUNC(COLUMN(J$2)/5)+2,FALSE)*SUMIFS('IEA-MethaneAbatement'!$N:$N,'IEA-MethaneAbatement'!$O:$O,"&lt;"&amp;$B68,'IEA-MethaneAbatement'!$O:$O,"&gt;="&amp;$A68,'IEA-MethaneAbatement'!$M:$M,$C$1,'IEA-MethaneAbatement'!$B:$B,'Country Selector'!$A$2)+VLOOKUP($D$1,'Multipliers and Adjustments'!$A$70:$I$86,TRUNC(COLUMN(J$2)/5)+2,FALSE)*SUMIFS('IEA-MethaneAbatement'!$N:$N,'IEA-MethaneAbatement'!$O:$O,"&lt;"&amp;$B68,'IEA-MethaneAbatement'!$O:$O,"&gt;="&amp;$A68,'IEA-MethaneAbatement'!$M:$M,$D$1,'IEA-MethaneAbatement'!$B:$B,'Country Selector'!$A$2)))*(1+INDEX('EPA to IEA Scaling'!$F$8:$AO$8,,MATCH(J$2,'EPA to IEA Scaling'!$F$1:$AO$1,0)))</f>
        <v>0</v>
      </c>
      <c r="K68" cm="1">
        <f t="array" ref="K68">((VLOOKUP($B$1,'Multipliers and Adjustments'!$A$70:$I$86,TRUNC(COLUMN(K$2)/5)+2,FALSE)*SUMIFS('IEA-MethaneAbatement'!$N:$N,'IEA-MethaneAbatement'!$O:$O,"&lt;"&amp;$B68,'IEA-MethaneAbatement'!$O:$O,"&gt;="&amp;$A68,'IEA-MethaneAbatement'!$M:$M,$B$1,'IEA-MethaneAbatement'!$B:$B,'Country Selector'!$A$2)+VLOOKUP($C$1,'Multipliers and Adjustments'!$A$70:$I$86,TRUNC(COLUMN(K$2)/5)+2,FALSE)*SUMIFS('IEA-MethaneAbatement'!$N:$N,'IEA-MethaneAbatement'!$O:$O,"&lt;"&amp;$B68,'IEA-MethaneAbatement'!$O:$O,"&gt;="&amp;$A68,'IEA-MethaneAbatement'!$M:$M,$C$1,'IEA-MethaneAbatement'!$B:$B,'Country Selector'!$A$2)+VLOOKUP($D$1,'Multipliers and Adjustments'!$A$70:$I$86,TRUNC(COLUMN(K$2)/5)+2,FALSE)*SUMIFS('IEA-MethaneAbatement'!$N:$N,'IEA-MethaneAbatement'!$O:$O,"&lt;"&amp;$B68,'IEA-MethaneAbatement'!$O:$O,"&gt;="&amp;$A68,'IEA-MethaneAbatement'!$M:$M,$D$1,'IEA-MethaneAbatement'!$B:$B,'Country Selector'!$A$2)))*(1+INDEX('EPA to IEA Scaling'!$F$8:$AO$8,,MATCH(K$2,'EPA to IEA Scaling'!$F$1:$AO$1,0)))</f>
        <v>0</v>
      </c>
      <c r="L68" cm="1">
        <f t="array" ref="L68">((VLOOKUP($B$1,'Multipliers and Adjustments'!$A$70:$I$86,TRUNC(COLUMN(L$2)/5)+2,FALSE)*SUMIFS('IEA-MethaneAbatement'!$N:$N,'IEA-MethaneAbatement'!$O:$O,"&lt;"&amp;$B68,'IEA-MethaneAbatement'!$O:$O,"&gt;="&amp;$A68,'IEA-MethaneAbatement'!$M:$M,$B$1,'IEA-MethaneAbatement'!$B:$B,'Country Selector'!$A$2)+VLOOKUP($C$1,'Multipliers and Adjustments'!$A$70:$I$86,TRUNC(COLUMN(L$2)/5)+2,FALSE)*SUMIFS('IEA-MethaneAbatement'!$N:$N,'IEA-MethaneAbatement'!$O:$O,"&lt;"&amp;$B68,'IEA-MethaneAbatement'!$O:$O,"&gt;="&amp;$A68,'IEA-MethaneAbatement'!$M:$M,$C$1,'IEA-MethaneAbatement'!$B:$B,'Country Selector'!$A$2)+VLOOKUP($D$1,'Multipliers and Adjustments'!$A$70:$I$86,TRUNC(COLUMN(L$2)/5)+2,FALSE)*SUMIFS('IEA-MethaneAbatement'!$N:$N,'IEA-MethaneAbatement'!$O:$O,"&lt;"&amp;$B68,'IEA-MethaneAbatement'!$O:$O,"&gt;="&amp;$A68,'IEA-MethaneAbatement'!$M:$M,$D$1,'IEA-MethaneAbatement'!$B:$B,'Country Selector'!$A$2)))*(1+INDEX('EPA to IEA Scaling'!$F$8:$AO$8,,MATCH(L$2,'EPA to IEA Scaling'!$F$1:$AO$1,0)))</f>
        <v>0</v>
      </c>
      <c r="M68" s="31" cm="1">
        <f t="array" ref="M68">((VLOOKUP($B$1,'Multipliers and Adjustments'!$A$70:$I$86,TRUNC(COLUMN(M$2)/5)+2,FALSE)*SUMIFS('IEA-MethaneAbatement'!$N:$N,'IEA-MethaneAbatement'!$O:$O,"&lt;"&amp;$B68,'IEA-MethaneAbatement'!$O:$O,"&gt;="&amp;$A68,'IEA-MethaneAbatement'!$M:$M,$B$1,'IEA-MethaneAbatement'!$B:$B,'Country Selector'!$A$2)+VLOOKUP($C$1,'Multipliers and Adjustments'!$A$70:$I$86,TRUNC(COLUMN(M$2)/5)+2,FALSE)*SUMIFS('IEA-MethaneAbatement'!$N:$N,'IEA-MethaneAbatement'!$O:$O,"&lt;"&amp;$B68,'IEA-MethaneAbatement'!$O:$O,"&gt;="&amp;$A68,'IEA-MethaneAbatement'!$M:$M,$C$1,'IEA-MethaneAbatement'!$B:$B,'Country Selector'!$A$2)+VLOOKUP($D$1,'Multipliers and Adjustments'!$A$70:$I$86,TRUNC(COLUMN(M$2)/5)+2,FALSE)*SUMIFS('IEA-MethaneAbatement'!$N:$N,'IEA-MethaneAbatement'!$O:$O,"&lt;"&amp;$B68,'IEA-MethaneAbatement'!$O:$O,"&gt;="&amp;$A68,'IEA-MethaneAbatement'!$M:$M,$D$1,'IEA-MethaneAbatement'!$B:$B,'Country Selector'!$A$2)))*(1+INDEX('EPA to IEA Scaling'!$F$8:$AO$8,,MATCH(M$2,'EPA to IEA Scaling'!$F$1:$AO$1,0)))</f>
        <v>0</v>
      </c>
      <c r="N68" cm="1">
        <f t="array" ref="N68">((VLOOKUP($B$1,'Multipliers and Adjustments'!$A$70:$I$86,TRUNC(COLUMN(N$2)/5)+2,FALSE)*SUMIFS('IEA-MethaneAbatement'!$N:$N,'IEA-MethaneAbatement'!$O:$O,"&lt;"&amp;$B68,'IEA-MethaneAbatement'!$O:$O,"&gt;="&amp;$A68,'IEA-MethaneAbatement'!$M:$M,$B$1,'IEA-MethaneAbatement'!$B:$B,'Country Selector'!$A$2)+VLOOKUP($C$1,'Multipliers and Adjustments'!$A$70:$I$86,TRUNC(COLUMN(N$2)/5)+2,FALSE)*SUMIFS('IEA-MethaneAbatement'!$N:$N,'IEA-MethaneAbatement'!$O:$O,"&lt;"&amp;$B68,'IEA-MethaneAbatement'!$O:$O,"&gt;="&amp;$A68,'IEA-MethaneAbatement'!$M:$M,$C$1,'IEA-MethaneAbatement'!$B:$B,'Country Selector'!$A$2)+VLOOKUP($D$1,'Multipliers and Adjustments'!$A$70:$I$86,TRUNC(COLUMN(N$2)/5)+2,FALSE)*SUMIFS('IEA-MethaneAbatement'!$N:$N,'IEA-MethaneAbatement'!$O:$O,"&lt;"&amp;$B68,'IEA-MethaneAbatement'!$O:$O,"&gt;="&amp;$A68,'IEA-MethaneAbatement'!$M:$M,$D$1,'IEA-MethaneAbatement'!$B:$B,'Country Selector'!$A$2)))*(1+INDEX('EPA to IEA Scaling'!$F$8:$AO$8,,MATCH(N$2,'EPA to IEA Scaling'!$F$1:$AO$1,0)))</f>
        <v>0</v>
      </c>
      <c r="O68" cm="1">
        <f t="array" ref="O68">((VLOOKUP($B$1,'Multipliers and Adjustments'!$A$70:$I$86,TRUNC(COLUMN(O$2)/5)+2,FALSE)*SUMIFS('IEA-MethaneAbatement'!$N:$N,'IEA-MethaneAbatement'!$O:$O,"&lt;"&amp;$B68,'IEA-MethaneAbatement'!$O:$O,"&gt;="&amp;$A68,'IEA-MethaneAbatement'!$M:$M,$B$1,'IEA-MethaneAbatement'!$B:$B,'Country Selector'!$A$2)+VLOOKUP($C$1,'Multipliers and Adjustments'!$A$70:$I$86,TRUNC(COLUMN(O$2)/5)+2,FALSE)*SUMIFS('IEA-MethaneAbatement'!$N:$N,'IEA-MethaneAbatement'!$O:$O,"&lt;"&amp;$B68,'IEA-MethaneAbatement'!$O:$O,"&gt;="&amp;$A68,'IEA-MethaneAbatement'!$M:$M,$C$1,'IEA-MethaneAbatement'!$B:$B,'Country Selector'!$A$2)+VLOOKUP($D$1,'Multipliers and Adjustments'!$A$70:$I$86,TRUNC(COLUMN(O$2)/5)+2,FALSE)*SUMIFS('IEA-MethaneAbatement'!$N:$N,'IEA-MethaneAbatement'!$O:$O,"&lt;"&amp;$B68,'IEA-MethaneAbatement'!$O:$O,"&gt;="&amp;$A68,'IEA-MethaneAbatement'!$M:$M,$D$1,'IEA-MethaneAbatement'!$B:$B,'Country Selector'!$A$2)))*(1+INDEX('EPA to IEA Scaling'!$F$8:$AO$8,,MATCH(O$2,'EPA to IEA Scaling'!$F$1:$AO$1,0)))</f>
        <v>0</v>
      </c>
      <c r="P68" cm="1">
        <f t="array" ref="P68">((VLOOKUP($B$1,'Multipliers and Adjustments'!$A$70:$I$86,TRUNC(COLUMN(P$2)/5)+2,FALSE)*SUMIFS('IEA-MethaneAbatement'!$N:$N,'IEA-MethaneAbatement'!$O:$O,"&lt;"&amp;$B68,'IEA-MethaneAbatement'!$O:$O,"&gt;="&amp;$A68,'IEA-MethaneAbatement'!$M:$M,$B$1,'IEA-MethaneAbatement'!$B:$B,'Country Selector'!$A$2)+VLOOKUP($C$1,'Multipliers and Adjustments'!$A$70:$I$86,TRUNC(COLUMN(P$2)/5)+2,FALSE)*SUMIFS('IEA-MethaneAbatement'!$N:$N,'IEA-MethaneAbatement'!$O:$O,"&lt;"&amp;$B68,'IEA-MethaneAbatement'!$O:$O,"&gt;="&amp;$A68,'IEA-MethaneAbatement'!$M:$M,$C$1,'IEA-MethaneAbatement'!$B:$B,'Country Selector'!$A$2)+VLOOKUP($D$1,'Multipliers and Adjustments'!$A$70:$I$86,TRUNC(COLUMN(P$2)/5)+2,FALSE)*SUMIFS('IEA-MethaneAbatement'!$N:$N,'IEA-MethaneAbatement'!$O:$O,"&lt;"&amp;$B68,'IEA-MethaneAbatement'!$O:$O,"&gt;="&amp;$A68,'IEA-MethaneAbatement'!$M:$M,$D$1,'IEA-MethaneAbatement'!$B:$B,'Country Selector'!$A$2)))*(1+INDEX('EPA to IEA Scaling'!$F$8:$AO$8,,MATCH(P$2,'EPA to IEA Scaling'!$F$1:$AO$1,0)))</f>
        <v>0</v>
      </c>
      <c r="Q68" cm="1">
        <f t="array" ref="Q68">((VLOOKUP($B$1,'Multipliers and Adjustments'!$A$70:$I$86,TRUNC(COLUMN(Q$2)/5)+2,FALSE)*SUMIFS('IEA-MethaneAbatement'!$N:$N,'IEA-MethaneAbatement'!$O:$O,"&lt;"&amp;$B68,'IEA-MethaneAbatement'!$O:$O,"&gt;="&amp;$A68,'IEA-MethaneAbatement'!$M:$M,$B$1,'IEA-MethaneAbatement'!$B:$B,'Country Selector'!$A$2)+VLOOKUP($C$1,'Multipliers and Adjustments'!$A$70:$I$86,TRUNC(COLUMN(Q$2)/5)+2,FALSE)*SUMIFS('IEA-MethaneAbatement'!$N:$N,'IEA-MethaneAbatement'!$O:$O,"&lt;"&amp;$B68,'IEA-MethaneAbatement'!$O:$O,"&gt;="&amp;$A68,'IEA-MethaneAbatement'!$M:$M,$C$1,'IEA-MethaneAbatement'!$B:$B,'Country Selector'!$A$2)+VLOOKUP($D$1,'Multipliers and Adjustments'!$A$70:$I$86,TRUNC(COLUMN(Q$2)/5)+2,FALSE)*SUMIFS('IEA-MethaneAbatement'!$N:$N,'IEA-MethaneAbatement'!$O:$O,"&lt;"&amp;$B68,'IEA-MethaneAbatement'!$O:$O,"&gt;="&amp;$A68,'IEA-MethaneAbatement'!$M:$M,$D$1,'IEA-MethaneAbatement'!$B:$B,'Country Selector'!$A$2)))*(1+INDEX('EPA to IEA Scaling'!$F$8:$AO$8,,MATCH(Q$2,'EPA to IEA Scaling'!$F$1:$AO$1,0)))</f>
        <v>0</v>
      </c>
      <c r="R68" s="31" cm="1">
        <f t="array" ref="R68">((VLOOKUP($B$1,'Multipliers and Adjustments'!$A$70:$I$86,TRUNC(COLUMN(R$2)/5)+2,FALSE)*SUMIFS('IEA-MethaneAbatement'!$N:$N,'IEA-MethaneAbatement'!$O:$O,"&lt;"&amp;$B68,'IEA-MethaneAbatement'!$O:$O,"&gt;="&amp;$A68,'IEA-MethaneAbatement'!$M:$M,$B$1,'IEA-MethaneAbatement'!$B:$B,'Country Selector'!$A$2)+VLOOKUP($C$1,'Multipliers and Adjustments'!$A$70:$I$86,TRUNC(COLUMN(R$2)/5)+2,FALSE)*SUMIFS('IEA-MethaneAbatement'!$N:$N,'IEA-MethaneAbatement'!$O:$O,"&lt;"&amp;$B68,'IEA-MethaneAbatement'!$O:$O,"&gt;="&amp;$A68,'IEA-MethaneAbatement'!$M:$M,$C$1,'IEA-MethaneAbatement'!$B:$B,'Country Selector'!$A$2)+VLOOKUP($D$1,'Multipliers and Adjustments'!$A$70:$I$86,TRUNC(COLUMN(R$2)/5)+2,FALSE)*SUMIFS('IEA-MethaneAbatement'!$N:$N,'IEA-MethaneAbatement'!$O:$O,"&lt;"&amp;$B68,'IEA-MethaneAbatement'!$O:$O,"&gt;="&amp;$A68,'IEA-MethaneAbatement'!$M:$M,$D$1,'IEA-MethaneAbatement'!$B:$B,'Country Selector'!$A$2)))*(1+INDEX('EPA to IEA Scaling'!$F$8:$AO$8,,MATCH(R$2,'EPA to IEA Scaling'!$F$1:$AO$1,0)))</f>
        <v>0</v>
      </c>
      <c r="S68" cm="1">
        <f t="array" ref="S68">((VLOOKUP($B$1,'Multipliers and Adjustments'!$A$70:$I$86,TRUNC(COLUMN(S$2)/5)+2,FALSE)*SUMIFS('IEA-MethaneAbatement'!$N:$N,'IEA-MethaneAbatement'!$O:$O,"&lt;"&amp;$B68,'IEA-MethaneAbatement'!$O:$O,"&gt;="&amp;$A68,'IEA-MethaneAbatement'!$M:$M,$B$1,'IEA-MethaneAbatement'!$B:$B,'Country Selector'!$A$2)+VLOOKUP($C$1,'Multipliers and Adjustments'!$A$70:$I$86,TRUNC(COLUMN(S$2)/5)+2,FALSE)*SUMIFS('IEA-MethaneAbatement'!$N:$N,'IEA-MethaneAbatement'!$O:$O,"&lt;"&amp;$B68,'IEA-MethaneAbatement'!$O:$O,"&gt;="&amp;$A68,'IEA-MethaneAbatement'!$M:$M,$C$1,'IEA-MethaneAbatement'!$B:$B,'Country Selector'!$A$2)+VLOOKUP($D$1,'Multipliers and Adjustments'!$A$70:$I$86,TRUNC(COLUMN(S$2)/5)+2,FALSE)*SUMIFS('IEA-MethaneAbatement'!$N:$N,'IEA-MethaneAbatement'!$O:$O,"&lt;"&amp;$B68,'IEA-MethaneAbatement'!$O:$O,"&gt;="&amp;$A68,'IEA-MethaneAbatement'!$M:$M,$D$1,'IEA-MethaneAbatement'!$B:$B,'Country Selector'!$A$2)))*(1+INDEX('EPA to IEA Scaling'!$F$8:$AO$8,,MATCH(S$2,'EPA to IEA Scaling'!$F$1:$AO$1,0)))</f>
        <v>0</v>
      </c>
      <c r="T68" cm="1">
        <f t="array" ref="T68">((VLOOKUP($B$1,'Multipliers and Adjustments'!$A$70:$I$86,TRUNC(COLUMN(T$2)/5)+2,FALSE)*SUMIFS('IEA-MethaneAbatement'!$N:$N,'IEA-MethaneAbatement'!$O:$O,"&lt;"&amp;$B68,'IEA-MethaneAbatement'!$O:$O,"&gt;="&amp;$A68,'IEA-MethaneAbatement'!$M:$M,$B$1,'IEA-MethaneAbatement'!$B:$B,'Country Selector'!$A$2)+VLOOKUP($C$1,'Multipliers and Adjustments'!$A$70:$I$86,TRUNC(COLUMN(T$2)/5)+2,FALSE)*SUMIFS('IEA-MethaneAbatement'!$N:$N,'IEA-MethaneAbatement'!$O:$O,"&lt;"&amp;$B68,'IEA-MethaneAbatement'!$O:$O,"&gt;="&amp;$A68,'IEA-MethaneAbatement'!$M:$M,$C$1,'IEA-MethaneAbatement'!$B:$B,'Country Selector'!$A$2)+VLOOKUP($D$1,'Multipliers and Adjustments'!$A$70:$I$86,TRUNC(COLUMN(T$2)/5)+2,FALSE)*SUMIFS('IEA-MethaneAbatement'!$N:$N,'IEA-MethaneAbatement'!$O:$O,"&lt;"&amp;$B68,'IEA-MethaneAbatement'!$O:$O,"&gt;="&amp;$A68,'IEA-MethaneAbatement'!$M:$M,$D$1,'IEA-MethaneAbatement'!$B:$B,'Country Selector'!$A$2)))*(1+INDEX('EPA to IEA Scaling'!$F$8:$AO$8,,MATCH(T$2,'EPA to IEA Scaling'!$F$1:$AO$1,0)))</f>
        <v>0</v>
      </c>
      <c r="U68" cm="1">
        <f t="array" ref="U68">((VLOOKUP($B$1,'Multipliers and Adjustments'!$A$70:$I$86,TRUNC(COLUMN(U$2)/5)+2,FALSE)*SUMIFS('IEA-MethaneAbatement'!$N:$N,'IEA-MethaneAbatement'!$O:$O,"&lt;"&amp;$B68,'IEA-MethaneAbatement'!$O:$O,"&gt;="&amp;$A68,'IEA-MethaneAbatement'!$M:$M,$B$1,'IEA-MethaneAbatement'!$B:$B,'Country Selector'!$A$2)+VLOOKUP($C$1,'Multipliers and Adjustments'!$A$70:$I$86,TRUNC(COLUMN(U$2)/5)+2,FALSE)*SUMIFS('IEA-MethaneAbatement'!$N:$N,'IEA-MethaneAbatement'!$O:$O,"&lt;"&amp;$B68,'IEA-MethaneAbatement'!$O:$O,"&gt;="&amp;$A68,'IEA-MethaneAbatement'!$M:$M,$C$1,'IEA-MethaneAbatement'!$B:$B,'Country Selector'!$A$2)+VLOOKUP($D$1,'Multipliers and Adjustments'!$A$70:$I$86,TRUNC(COLUMN(U$2)/5)+2,FALSE)*SUMIFS('IEA-MethaneAbatement'!$N:$N,'IEA-MethaneAbatement'!$O:$O,"&lt;"&amp;$B68,'IEA-MethaneAbatement'!$O:$O,"&gt;="&amp;$A68,'IEA-MethaneAbatement'!$M:$M,$D$1,'IEA-MethaneAbatement'!$B:$B,'Country Selector'!$A$2)))*(1+INDEX('EPA to IEA Scaling'!$F$8:$AO$8,,MATCH(U$2,'EPA to IEA Scaling'!$F$1:$AO$1,0)))</f>
        <v>0</v>
      </c>
      <c r="V68" cm="1">
        <f t="array" ref="V68">((VLOOKUP($B$1,'Multipliers and Adjustments'!$A$70:$I$86,TRUNC(COLUMN(V$2)/5)+2,FALSE)*SUMIFS('IEA-MethaneAbatement'!$N:$N,'IEA-MethaneAbatement'!$O:$O,"&lt;"&amp;$B68,'IEA-MethaneAbatement'!$O:$O,"&gt;="&amp;$A68,'IEA-MethaneAbatement'!$M:$M,$B$1,'IEA-MethaneAbatement'!$B:$B,'Country Selector'!$A$2)+VLOOKUP($C$1,'Multipliers and Adjustments'!$A$70:$I$86,TRUNC(COLUMN(V$2)/5)+2,FALSE)*SUMIFS('IEA-MethaneAbatement'!$N:$N,'IEA-MethaneAbatement'!$O:$O,"&lt;"&amp;$B68,'IEA-MethaneAbatement'!$O:$O,"&gt;="&amp;$A68,'IEA-MethaneAbatement'!$M:$M,$C$1,'IEA-MethaneAbatement'!$B:$B,'Country Selector'!$A$2)+VLOOKUP($D$1,'Multipliers and Adjustments'!$A$70:$I$86,TRUNC(COLUMN(V$2)/5)+2,FALSE)*SUMIFS('IEA-MethaneAbatement'!$N:$N,'IEA-MethaneAbatement'!$O:$O,"&lt;"&amp;$B68,'IEA-MethaneAbatement'!$O:$O,"&gt;="&amp;$A68,'IEA-MethaneAbatement'!$M:$M,$D$1,'IEA-MethaneAbatement'!$B:$B,'Country Selector'!$A$2)))*(1+INDEX('EPA to IEA Scaling'!$F$8:$AO$8,,MATCH(V$2,'EPA to IEA Scaling'!$F$1:$AO$1,0)))</f>
        <v>0</v>
      </c>
      <c r="W68" s="31" cm="1">
        <f t="array" ref="W68">((VLOOKUP($B$1,'Multipliers and Adjustments'!$A$70:$I$86,TRUNC(COLUMN(W$2)/5)+2,FALSE)*SUMIFS('IEA-MethaneAbatement'!$N:$N,'IEA-MethaneAbatement'!$O:$O,"&lt;"&amp;$B68,'IEA-MethaneAbatement'!$O:$O,"&gt;="&amp;$A68,'IEA-MethaneAbatement'!$M:$M,$B$1,'IEA-MethaneAbatement'!$B:$B,'Country Selector'!$A$2)+VLOOKUP($C$1,'Multipliers and Adjustments'!$A$70:$I$86,TRUNC(COLUMN(W$2)/5)+2,FALSE)*SUMIFS('IEA-MethaneAbatement'!$N:$N,'IEA-MethaneAbatement'!$O:$O,"&lt;"&amp;$B68,'IEA-MethaneAbatement'!$O:$O,"&gt;="&amp;$A68,'IEA-MethaneAbatement'!$M:$M,$C$1,'IEA-MethaneAbatement'!$B:$B,'Country Selector'!$A$2)+VLOOKUP($D$1,'Multipliers and Adjustments'!$A$70:$I$86,TRUNC(COLUMN(W$2)/5)+2,FALSE)*SUMIFS('IEA-MethaneAbatement'!$N:$N,'IEA-MethaneAbatement'!$O:$O,"&lt;"&amp;$B68,'IEA-MethaneAbatement'!$O:$O,"&gt;="&amp;$A68,'IEA-MethaneAbatement'!$M:$M,$D$1,'IEA-MethaneAbatement'!$B:$B,'Country Selector'!$A$2)))*(1+INDEX('EPA to IEA Scaling'!$F$8:$AO$8,,MATCH(W$2,'EPA to IEA Scaling'!$F$1:$AO$1,0)))</f>
        <v>0</v>
      </c>
      <c r="X68" cm="1">
        <f t="array" ref="X68">((VLOOKUP($B$1,'Multipliers and Adjustments'!$A$70:$I$86,TRUNC(COLUMN(X$2)/5)+2,FALSE)*SUMIFS('IEA-MethaneAbatement'!$N:$N,'IEA-MethaneAbatement'!$O:$O,"&lt;"&amp;$B68,'IEA-MethaneAbatement'!$O:$O,"&gt;="&amp;$A68,'IEA-MethaneAbatement'!$M:$M,$B$1,'IEA-MethaneAbatement'!$B:$B,'Country Selector'!$A$2)+VLOOKUP($C$1,'Multipliers and Adjustments'!$A$70:$I$86,TRUNC(COLUMN(X$2)/5)+2,FALSE)*SUMIFS('IEA-MethaneAbatement'!$N:$N,'IEA-MethaneAbatement'!$O:$O,"&lt;"&amp;$B68,'IEA-MethaneAbatement'!$O:$O,"&gt;="&amp;$A68,'IEA-MethaneAbatement'!$M:$M,$C$1,'IEA-MethaneAbatement'!$B:$B,'Country Selector'!$A$2)+VLOOKUP($D$1,'Multipliers and Adjustments'!$A$70:$I$86,TRUNC(COLUMN(X$2)/5)+2,FALSE)*SUMIFS('IEA-MethaneAbatement'!$N:$N,'IEA-MethaneAbatement'!$O:$O,"&lt;"&amp;$B68,'IEA-MethaneAbatement'!$O:$O,"&gt;="&amp;$A68,'IEA-MethaneAbatement'!$M:$M,$D$1,'IEA-MethaneAbatement'!$B:$B,'Country Selector'!$A$2)))*(1+INDEX('EPA to IEA Scaling'!$F$8:$AO$8,,MATCH(X$2,'EPA to IEA Scaling'!$F$1:$AO$1,0)))</f>
        <v>0</v>
      </c>
      <c r="Y68" cm="1">
        <f t="array" ref="Y68">((VLOOKUP($B$1,'Multipliers and Adjustments'!$A$70:$I$86,TRUNC(COLUMN(Y$2)/5)+2,FALSE)*SUMIFS('IEA-MethaneAbatement'!$N:$N,'IEA-MethaneAbatement'!$O:$O,"&lt;"&amp;$B68,'IEA-MethaneAbatement'!$O:$O,"&gt;="&amp;$A68,'IEA-MethaneAbatement'!$M:$M,$B$1,'IEA-MethaneAbatement'!$B:$B,'Country Selector'!$A$2)+VLOOKUP($C$1,'Multipliers and Adjustments'!$A$70:$I$86,TRUNC(COLUMN(Y$2)/5)+2,FALSE)*SUMIFS('IEA-MethaneAbatement'!$N:$N,'IEA-MethaneAbatement'!$O:$O,"&lt;"&amp;$B68,'IEA-MethaneAbatement'!$O:$O,"&gt;="&amp;$A68,'IEA-MethaneAbatement'!$M:$M,$C$1,'IEA-MethaneAbatement'!$B:$B,'Country Selector'!$A$2)+VLOOKUP($D$1,'Multipliers and Adjustments'!$A$70:$I$86,TRUNC(COLUMN(Y$2)/5)+2,FALSE)*SUMIFS('IEA-MethaneAbatement'!$N:$N,'IEA-MethaneAbatement'!$O:$O,"&lt;"&amp;$B68,'IEA-MethaneAbatement'!$O:$O,"&gt;="&amp;$A68,'IEA-MethaneAbatement'!$M:$M,$D$1,'IEA-MethaneAbatement'!$B:$B,'Country Selector'!$A$2)))*(1+INDEX('EPA to IEA Scaling'!$F$8:$AO$8,,MATCH(Y$2,'EPA to IEA Scaling'!$F$1:$AO$1,0)))</f>
        <v>0</v>
      </c>
      <c r="Z68" cm="1">
        <f t="array" ref="Z68">((VLOOKUP($B$1,'Multipliers and Adjustments'!$A$70:$I$86,TRUNC(COLUMN(Z$2)/5)+2,FALSE)*SUMIFS('IEA-MethaneAbatement'!$N:$N,'IEA-MethaneAbatement'!$O:$O,"&lt;"&amp;$B68,'IEA-MethaneAbatement'!$O:$O,"&gt;="&amp;$A68,'IEA-MethaneAbatement'!$M:$M,$B$1,'IEA-MethaneAbatement'!$B:$B,'Country Selector'!$A$2)+VLOOKUP($C$1,'Multipliers and Adjustments'!$A$70:$I$86,TRUNC(COLUMN(Z$2)/5)+2,FALSE)*SUMIFS('IEA-MethaneAbatement'!$N:$N,'IEA-MethaneAbatement'!$O:$O,"&lt;"&amp;$B68,'IEA-MethaneAbatement'!$O:$O,"&gt;="&amp;$A68,'IEA-MethaneAbatement'!$M:$M,$C$1,'IEA-MethaneAbatement'!$B:$B,'Country Selector'!$A$2)+VLOOKUP($D$1,'Multipliers and Adjustments'!$A$70:$I$86,TRUNC(COLUMN(Z$2)/5)+2,FALSE)*SUMIFS('IEA-MethaneAbatement'!$N:$N,'IEA-MethaneAbatement'!$O:$O,"&lt;"&amp;$B68,'IEA-MethaneAbatement'!$O:$O,"&gt;="&amp;$A68,'IEA-MethaneAbatement'!$M:$M,$D$1,'IEA-MethaneAbatement'!$B:$B,'Country Selector'!$A$2)))*(1+INDEX('EPA to IEA Scaling'!$F$8:$AO$8,,MATCH(Z$2,'EPA to IEA Scaling'!$F$1:$AO$1,0)))</f>
        <v>0</v>
      </c>
      <c r="AA68" cm="1">
        <f t="array" ref="AA68">((VLOOKUP($B$1,'Multipliers and Adjustments'!$A$70:$I$86,TRUNC(COLUMN(AA$2)/5)+2,FALSE)*SUMIFS('IEA-MethaneAbatement'!$N:$N,'IEA-MethaneAbatement'!$O:$O,"&lt;"&amp;$B68,'IEA-MethaneAbatement'!$O:$O,"&gt;="&amp;$A68,'IEA-MethaneAbatement'!$M:$M,$B$1,'IEA-MethaneAbatement'!$B:$B,'Country Selector'!$A$2)+VLOOKUP($C$1,'Multipliers and Adjustments'!$A$70:$I$86,TRUNC(COLUMN(AA$2)/5)+2,FALSE)*SUMIFS('IEA-MethaneAbatement'!$N:$N,'IEA-MethaneAbatement'!$O:$O,"&lt;"&amp;$B68,'IEA-MethaneAbatement'!$O:$O,"&gt;="&amp;$A68,'IEA-MethaneAbatement'!$M:$M,$C$1,'IEA-MethaneAbatement'!$B:$B,'Country Selector'!$A$2)+VLOOKUP($D$1,'Multipliers and Adjustments'!$A$70:$I$86,TRUNC(COLUMN(AA$2)/5)+2,FALSE)*SUMIFS('IEA-MethaneAbatement'!$N:$N,'IEA-MethaneAbatement'!$O:$O,"&lt;"&amp;$B68,'IEA-MethaneAbatement'!$O:$O,"&gt;="&amp;$A68,'IEA-MethaneAbatement'!$M:$M,$D$1,'IEA-MethaneAbatement'!$B:$B,'Country Selector'!$A$2)))*(1+INDEX('EPA to IEA Scaling'!$F$8:$AO$8,,MATCH(AA$2,'EPA to IEA Scaling'!$F$1:$AO$1,0)))</f>
        <v>0</v>
      </c>
      <c r="AB68" s="31" cm="1">
        <f t="array" ref="AB68">((VLOOKUP($B$1,'Multipliers and Adjustments'!$A$70:$I$86,TRUNC(COLUMN(AB$2)/5)+2,FALSE)*SUMIFS('IEA-MethaneAbatement'!$N:$N,'IEA-MethaneAbatement'!$O:$O,"&lt;"&amp;$B68,'IEA-MethaneAbatement'!$O:$O,"&gt;="&amp;$A68,'IEA-MethaneAbatement'!$M:$M,$B$1,'IEA-MethaneAbatement'!$B:$B,'Country Selector'!$A$2)+VLOOKUP($C$1,'Multipliers and Adjustments'!$A$70:$I$86,TRUNC(COLUMN(AB$2)/5)+2,FALSE)*SUMIFS('IEA-MethaneAbatement'!$N:$N,'IEA-MethaneAbatement'!$O:$O,"&lt;"&amp;$B68,'IEA-MethaneAbatement'!$O:$O,"&gt;="&amp;$A68,'IEA-MethaneAbatement'!$M:$M,$C$1,'IEA-MethaneAbatement'!$B:$B,'Country Selector'!$A$2)+VLOOKUP($D$1,'Multipliers and Adjustments'!$A$70:$I$86,TRUNC(COLUMN(AB$2)/5)+2,FALSE)*SUMIFS('IEA-MethaneAbatement'!$N:$N,'IEA-MethaneAbatement'!$O:$O,"&lt;"&amp;$B68,'IEA-MethaneAbatement'!$O:$O,"&gt;="&amp;$A68,'IEA-MethaneAbatement'!$M:$M,$D$1,'IEA-MethaneAbatement'!$B:$B,'Country Selector'!$A$2)))*(1+INDEX('EPA to IEA Scaling'!$F$8:$AO$8,,MATCH(AB$2,'EPA to IEA Scaling'!$F$1:$AO$1,0)))</f>
        <v>0</v>
      </c>
      <c r="AC68" cm="1">
        <f t="array" ref="AC68">((VLOOKUP($B$1,'Multipliers and Adjustments'!$A$70:$I$86,TRUNC(COLUMN(AC$2)/5)+2,FALSE)*SUMIFS('IEA-MethaneAbatement'!$N:$N,'IEA-MethaneAbatement'!$O:$O,"&lt;"&amp;$B68,'IEA-MethaneAbatement'!$O:$O,"&gt;="&amp;$A68,'IEA-MethaneAbatement'!$M:$M,$B$1,'IEA-MethaneAbatement'!$B:$B,'Country Selector'!$A$2)+VLOOKUP($C$1,'Multipliers and Adjustments'!$A$70:$I$86,TRUNC(COLUMN(AC$2)/5)+2,FALSE)*SUMIFS('IEA-MethaneAbatement'!$N:$N,'IEA-MethaneAbatement'!$O:$O,"&lt;"&amp;$B68,'IEA-MethaneAbatement'!$O:$O,"&gt;="&amp;$A68,'IEA-MethaneAbatement'!$M:$M,$C$1,'IEA-MethaneAbatement'!$B:$B,'Country Selector'!$A$2)+VLOOKUP($D$1,'Multipliers and Adjustments'!$A$70:$I$86,TRUNC(COLUMN(AC$2)/5)+2,FALSE)*SUMIFS('IEA-MethaneAbatement'!$N:$N,'IEA-MethaneAbatement'!$O:$O,"&lt;"&amp;$B68,'IEA-MethaneAbatement'!$O:$O,"&gt;="&amp;$A68,'IEA-MethaneAbatement'!$M:$M,$D$1,'IEA-MethaneAbatement'!$B:$B,'Country Selector'!$A$2)))*(1+INDEX('EPA to IEA Scaling'!$F$8:$AO$8,,MATCH(AC$2,'EPA to IEA Scaling'!$F$1:$AO$1,0)))</f>
        <v>0</v>
      </c>
      <c r="AD68" cm="1">
        <f t="array" ref="AD68">((VLOOKUP($B$1,'Multipliers and Adjustments'!$A$70:$I$86,TRUNC(COLUMN(AD$2)/5)+2,FALSE)*SUMIFS('IEA-MethaneAbatement'!$N:$N,'IEA-MethaneAbatement'!$O:$O,"&lt;"&amp;$B68,'IEA-MethaneAbatement'!$O:$O,"&gt;="&amp;$A68,'IEA-MethaneAbatement'!$M:$M,$B$1,'IEA-MethaneAbatement'!$B:$B,'Country Selector'!$A$2)+VLOOKUP($C$1,'Multipliers and Adjustments'!$A$70:$I$86,TRUNC(COLUMN(AD$2)/5)+2,FALSE)*SUMIFS('IEA-MethaneAbatement'!$N:$N,'IEA-MethaneAbatement'!$O:$O,"&lt;"&amp;$B68,'IEA-MethaneAbatement'!$O:$O,"&gt;="&amp;$A68,'IEA-MethaneAbatement'!$M:$M,$C$1,'IEA-MethaneAbatement'!$B:$B,'Country Selector'!$A$2)+VLOOKUP($D$1,'Multipliers and Adjustments'!$A$70:$I$86,TRUNC(COLUMN(AD$2)/5)+2,FALSE)*SUMIFS('IEA-MethaneAbatement'!$N:$N,'IEA-MethaneAbatement'!$O:$O,"&lt;"&amp;$B68,'IEA-MethaneAbatement'!$O:$O,"&gt;="&amp;$A68,'IEA-MethaneAbatement'!$M:$M,$D$1,'IEA-MethaneAbatement'!$B:$B,'Country Selector'!$A$2)))*(1+INDEX('EPA to IEA Scaling'!$F$8:$AO$8,,MATCH(AD$2,'EPA to IEA Scaling'!$F$1:$AO$1,0)))</f>
        <v>0</v>
      </c>
      <c r="AE68" cm="1">
        <f t="array" ref="AE68">((VLOOKUP($B$1,'Multipliers and Adjustments'!$A$70:$I$86,TRUNC(COLUMN(AE$2)/5)+2,FALSE)*SUMIFS('IEA-MethaneAbatement'!$N:$N,'IEA-MethaneAbatement'!$O:$O,"&lt;"&amp;$B68,'IEA-MethaneAbatement'!$O:$O,"&gt;="&amp;$A68,'IEA-MethaneAbatement'!$M:$M,$B$1,'IEA-MethaneAbatement'!$B:$B,'Country Selector'!$A$2)+VLOOKUP($C$1,'Multipliers and Adjustments'!$A$70:$I$86,TRUNC(COLUMN(AE$2)/5)+2,FALSE)*SUMIFS('IEA-MethaneAbatement'!$N:$N,'IEA-MethaneAbatement'!$O:$O,"&lt;"&amp;$B68,'IEA-MethaneAbatement'!$O:$O,"&gt;="&amp;$A68,'IEA-MethaneAbatement'!$M:$M,$C$1,'IEA-MethaneAbatement'!$B:$B,'Country Selector'!$A$2)+VLOOKUP($D$1,'Multipliers and Adjustments'!$A$70:$I$86,TRUNC(COLUMN(AE$2)/5)+2,FALSE)*SUMIFS('IEA-MethaneAbatement'!$N:$N,'IEA-MethaneAbatement'!$O:$O,"&lt;"&amp;$B68,'IEA-MethaneAbatement'!$O:$O,"&gt;="&amp;$A68,'IEA-MethaneAbatement'!$M:$M,$D$1,'IEA-MethaneAbatement'!$B:$B,'Country Selector'!$A$2)))*(1+INDEX('EPA to IEA Scaling'!$F$8:$AO$8,,MATCH(AE$2,'EPA to IEA Scaling'!$F$1:$AO$1,0)))</f>
        <v>0</v>
      </c>
      <c r="AF68" cm="1">
        <f t="array" ref="AF68">((VLOOKUP($B$1,'Multipliers and Adjustments'!$A$70:$I$86,TRUNC(COLUMN(AF$2)/5)+2,FALSE)*SUMIFS('IEA-MethaneAbatement'!$N:$N,'IEA-MethaneAbatement'!$O:$O,"&lt;"&amp;$B68,'IEA-MethaneAbatement'!$O:$O,"&gt;="&amp;$A68,'IEA-MethaneAbatement'!$M:$M,$B$1,'IEA-MethaneAbatement'!$B:$B,'Country Selector'!$A$2)+VLOOKUP($C$1,'Multipliers and Adjustments'!$A$70:$I$86,TRUNC(COLUMN(AF$2)/5)+2,FALSE)*SUMIFS('IEA-MethaneAbatement'!$N:$N,'IEA-MethaneAbatement'!$O:$O,"&lt;"&amp;$B68,'IEA-MethaneAbatement'!$O:$O,"&gt;="&amp;$A68,'IEA-MethaneAbatement'!$M:$M,$C$1,'IEA-MethaneAbatement'!$B:$B,'Country Selector'!$A$2)+VLOOKUP($D$1,'Multipliers and Adjustments'!$A$70:$I$86,TRUNC(COLUMN(AF$2)/5)+2,FALSE)*SUMIFS('IEA-MethaneAbatement'!$N:$N,'IEA-MethaneAbatement'!$O:$O,"&lt;"&amp;$B68,'IEA-MethaneAbatement'!$O:$O,"&gt;="&amp;$A68,'IEA-MethaneAbatement'!$M:$M,$D$1,'IEA-MethaneAbatement'!$B:$B,'Country Selector'!$A$2)))*(1+INDEX('EPA to IEA Scaling'!$F$8:$AO$8,,MATCH(AF$2,'EPA to IEA Scaling'!$F$1:$AO$1,0)))</f>
        <v>0</v>
      </c>
      <c r="AG68" s="31" cm="1">
        <f t="array" ref="AG68">((VLOOKUP($B$1,'Multipliers and Adjustments'!$A$70:$I$86,TRUNC(COLUMN(AG$2)/5)+2,FALSE)*SUMIFS('IEA-MethaneAbatement'!$N:$N,'IEA-MethaneAbatement'!$O:$O,"&lt;"&amp;$B68,'IEA-MethaneAbatement'!$O:$O,"&gt;="&amp;$A68,'IEA-MethaneAbatement'!$M:$M,$B$1,'IEA-MethaneAbatement'!$B:$B,'Country Selector'!$A$2)+VLOOKUP($C$1,'Multipliers and Adjustments'!$A$70:$I$86,TRUNC(COLUMN(AG$2)/5)+2,FALSE)*SUMIFS('IEA-MethaneAbatement'!$N:$N,'IEA-MethaneAbatement'!$O:$O,"&lt;"&amp;$B68,'IEA-MethaneAbatement'!$O:$O,"&gt;="&amp;$A68,'IEA-MethaneAbatement'!$M:$M,$C$1,'IEA-MethaneAbatement'!$B:$B,'Country Selector'!$A$2)+VLOOKUP($D$1,'Multipliers and Adjustments'!$A$70:$I$86,TRUNC(COLUMN(AG$2)/5)+2,FALSE)*SUMIFS('IEA-MethaneAbatement'!$N:$N,'IEA-MethaneAbatement'!$O:$O,"&lt;"&amp;$B68,'IEA-MethaneAbatement'!$O:$O,"&gt;="&amp;$A68,'IEA-MethaneAbatement'!$M:$M,$D$1,'IEA-MethaneAbatement'!$B:$B,'Country Selector'!$A$2)))*(1+INDEX('EPA to IEA Scaling'!$F$8:$AO$8,,MATCH(AG$2,'EPA to IEA Scaling'!$F$1:$AO$1,0)))</f>
        <v>0</v>
      </c>
      <c r="AH68" cm="1">
        <f t="array" ref="AH68">((VLOOKUP($B$1,'Multipliers and Adjustments'!$A$70:$I$86,TRUNC(COLUMN(AH$2)/5)+2,FALSE)*SUMIFS('IEA-MethaneAbatement'!$N:$N,'IEA-MethaneAbatement'!$O:$O,"&lt;"&amp;$B68,'IEA-MethaneAbatement'!$O:$O,"&gt;="&amp;$A68,'IEA-MethaneAbatement'!$M:$M,$B$1,'IEA-MethaneAbatement'!$B:$B,'Country Selector'!$A$2)+VLOOKUP($C$1,'Multipliers and Adjustments'!$A$70:$I$86,TRUNC(COLUMN(AH$2)/5)+2,FALSE)*SUMIFS('IEA-MethaneAbatement'!$N:$N,'IEA-MethaneAbatement'!$O:$O,"&lt;"&amp;$B68,'IEA-MethaneAbatement'!$O:$O,"&gt;="&amp;$A68,'IEA-MethaneAbatement'!$M:$M,$C$1,'IEA-MethaneAbatement'!$B:$B,'Country Selector'!$A$2)+VLOOKUP($D$1,'Multipliers and Adjustments'!$A$70:$I$86,TRUNC(COLUMN(AH$2)/5)+2,FALSE)*SUMIFS('IEA-MethaneAbatement'!$N:$N,'IEA-MethaneAbatement'!$O:$O,"&lt;"&amp;$B68,'IEA-MethaneAbatement'!$O:$O,"&gt;="&amp;$A68,'IEA-MethaneAbatement'!$M:$M,$D$1,'IEA-MethaneAbatement'!$B:$B,'Country Selector'!$A$2)))*(1+INDEX('EPA to IEA Scaling'!$F$8:$AO$8,,MATCH(AH$2,'EPA to IEA Scaling'!$F$1:$AO$1,0)))</f>
        <v>0</v>
      </c>
      <c r="AI68" cm="1">
        <f t="array" ref="AI68">((VLOOKUP($B$1,'Multipliers and Adjustments'!$A$70:$I$86,TRUNC(COLUMN(AI$2)/5)+2,FALSE)*SUMIFS('IEA-MethaneAbatement'!$N:$N,'IEA-MethaneAbatement'!$O:$O,"&lt;"&amp;$B68,'IEA-MethaneAbatement'!$O:$O,"&gt;="&amp;$A68,'IEA-MethaneAbatement'!$M:$M,$B$1,'IEA-MethaneAbatement'!$B:$B,'Country Selector'!$A$2)+VLOOKUP($C$1,'Multipliers and Adjustments'!$A$70:$I$86,TRUNC(COLUMN(AI$2)/5)+2,FALSE)*SUMIFS('IEA-MethaneAbatement'!$N:$N,'IEA-MethaneAbatement'!$O:$O,"&lt;"&amp;$B68,'IEA-MethaneAbatement'!$O:$O,"&gt;="&amp;$A68,'IEA-MethaneAbatement'!$M:$M,$C$1,'IEA-MethaneAbatement'!$B:$B,'Country Selector'!$A$2)+VLOOKUP($D$1,'Multipliers and Adjustments'!$A$70:$I$86,TRUNC(COLUMN(AI$2)/5)+2,FALSE)*SUMIFS('IEA-MethaneAbatement'!$N:$N,'IEA-MethaneAbatement'!$O:$O,"&lt;"&amp;$B68,'IEA-MethaneAbatement'!$O:$O,"&gt;="&amp;$A68,'IEA-MethaneAbatement'!$M:$M,$D$1,'IEA-MethaneAbatement'!$B:$B,'Country Selector'!$A$2)))*(1+INDEX('EPA to IEA Scaling'!$F$8:$AO$8,,MATCH(AI$2,'EPA to IEA Scaling'!$F$1:$AO$1,0)))</f>
        <v>0</v>
      </c>
      <c r="AJ68" cm="1">
        <f t="array" ref="AJ68">((VLOOKUP($B$1,'Multipliers and Adjustments'!$A$70:$I$86,TRUNC(COLUMN(AJ$2)/5)+2,FALSE)*SUMIFS('IEA-MethaneAbatement'!$N:$N,'IEA-MethaneAbatement'!$O:$O,"&lt;"&amp;$B68,'IEA-MethaneAbatement'!$O:$O,"&gt;="&amp;$A68,'IEA-MethaneAbatement'!$M:$M,$B$1,'IEA-MethaneAbatement'!$B:$B,'Country Selector'!$A$2)+VLOOKUP($C$1,'Multipliers and Adjustments'!$A$70:$I$86,TRUNC(COLUMN(AJ$2)/5)+2,FALSE)*SUMIFS('IEA-MethaneAbatement'!$N:$N,'IEA-MethaneAbatement'!$O:$O,"&lt;"&amp;$B68,'IEA-MethaneAbatement'!$O:$O,"&gt;="&amp;$A68,'IEA-MethaneAbatement'!$M:$M,$C$1,'IEA-MethaneAbatement'!$B:$B,'Country Selector'!$A$2)+VLOOKUP($D$1,'Multipliers and Adjustments'!$A$70:$I$86,TRUNC(COLUMN(AJ$2)/5)+2,FALSE)*SUMIFS('IEA-MethaneAbatement'!$N:$N,'IEA-MethaneAbatement'!$O:$O,"&lt;"&amp;$B68,'IEA-MethaneAbatement'!$O:$O,"&gt;="&amp;$A68,'IEA-MethaneAbatement'!$M:$M,$D$1,'IEA-MethaneAbatement'!$B:$B,'Country Selector'!$A$2)))*(1+INDEX('EPA to IEA Scaling'!$F$8:$AO$8,,MATCH(AJ$2,'EPA to IEA Scaling'!$F$1:$AO$1,0)))</f>
        <v>0</v>
      </c>
      <c r="AK68" cm="1">
        <f t="array" ref="AK68">((VLOOKUP($B$1,'Multipliers and Adjustments'!$A$70:$I$86,TRUNC(COLUMN(AK$2)/5)+2,FALSE)*SUMIFS('IEA-MethaneAbatement'!$N:$N,'IEA-MethaneAbatement'!$O:$O,"&lt;"&amp;$B68,'IEA-MethaneAbatement'!$O:$O,"&gt;="&amp;$A68,'IEA-MethaneAbatement'!$M:$M,$B$1,'IEA-MethaneAbatement'!$B:$B,'Country Selector'!$A$2)+VLOOKUP($C$1,'Multipliers and Adjustments'!$A$70:$I$86,TRUNC(COLUMN(AK$2)/5)+2,FALSE)*SUMIFS('IEA-MethaneAbatement'!$N:$N,'IEA-MethaneAbatement'!$O:$O,"&lt;"&amp;$B68,'IEA-MethaneAbatement'!$O:$O,"&gt;="&amp;$A68,'IEA-MethaneAbatement'!$M:$M,$C$1,'IEA-MethaneAbatement'!$B:$B,'Country Selector'!$A$2)+VLOOKUP($D$1,'Multipliers and Adjustments'!$A$70:$I$86,TRUNC(COLUMN(AK$2)/5)+2,FALSE)*SUMIFS('IEA-MethaneAbatement'!$N:$N,'IEA-MethaneAbatement'!$O:$O,"&lt;"&amp;$B68,'IEA-MethaneAbatement'!$O:$O,"&gt;="&amp;$A68,'IEA-MethaneAbatement'!$M:$M,$D$1,'IEA-MethaneAbatement'!$B:$B,'Country Selector'!$A$2)))*(1+INDEX('EPA to IEA Scaling'!$F$8:$AO$8,,MATCH(AK$2,'EPA to IEA Scaling'!$F$1:$AO$1,0)))</f>
        <v>0</v>
      </c>
      <c r="AL68" s="31" cm="1">
        <f t="array" ref="AL68">((VLOOKUP($B$1,'Multipliers and Adjustments'!$A$70:$I$86,TRUNC(COLUMN(AL$2)/5)+2,FALSE)*SUMIFS('IEA-MethaneAbatement'!$N:$N,'IEA-MethaneAbatement'!$O:$O,"&lt;"&amp;$B68,'IEA-MethaneAbatement'!$O:$O,"&gt;="&amp;$A68,'IEA-MethaneAbatement'!$M:$M,$B$1,'IEA-MethaneAbatement'!$B:$B,'Country Selector'!$A$2)+VLOOKUP($C$1,'Multipliers and Adjustments'!$A$70:$I$86,TRUNC(COLUMN(AL$2)/5)+2,FALSE)*SUMIFS('IEA-MethaneAbatement'!$N:$N,'IEA-MethaneAbatement'!$O:$O,"&lt;"&amp;$B68,'IEA-MethaneAbatement'!$O:$O,"&gt;="&amp;$A68,'IEA-MethaneAbatement'!$M:$M,$C$1,'IEA-MethaneAbatement'!$B:$B,'Country Selector'!$A$2)+VLOOKUP($D$1,'Multipliers and Adjustments'!$A$70:$I$86,TRUNC(COLUMN(AL$2)/5)+2,FALSE)*SUMIFS('IEA-MethaneAbatement'!$N:$N,'IEA-MethaneAbatement'!$O:$O,"&lt;"&amp;$B68,'IEA-MethaneAbatement'!$O:$O,"&gt;="&amp;$A68,'IEA-MethaneAbatement'!$M:$M,$D$1,'IEA-MethaneAbatement'!$B:$B,'Country Selector'!$A$2)))*(1+INDEX('EPA to IEA Scaling'!$F$8:$AO$8,,MATCH(AL$2,'EPA to IEA Scaling'!$F$1:$AO$1,0)))</f>
        <v>0</v>
      </c>
    </row>
    <row r="69" spans="1:38" x14ac:dyDescent="0.45">
      <c r="A69" s="12">
        <f t="shared" si="1"/>
        <v>1300</v>
      </c>
      <c r="B69" s="11">
        <f t="shared" si="3"/>
        <v>1350</v>
      </c>
      <c r="C69" s="31" cm="1">
        <f t="array" ref="C69">((VLOOKUP($B$1,'Multipliers and Adjustments'!$A$70:$I$86,TRUNC(COLUMN(C$2)/5)+2,FALSE)*SUMIFS('IEA-MethaneAbatement'!$N:$N,'IEA-MethaneAbatement'!$O:$O,"&lt;"&amp;$B69,'IEA-MethaneAbatement'!$O:$O,"&gt;="&amp;$A69,'IEA-MethaneAbatement'!$M:$M,$B$1,'IEA-MethaneAbatement'!$B:$B,'Country Selector'!$A$2)+VLOOKUP($C$1,'Multipliers and Adjustments'!$A$70:$I$86,TRUNC(COLUMN(C$2)/5)+2,FALSE)*SUMIFS('IEA-MethaneAbatement'!$N:$N,'IEA-MethaneAbatement'!$O:$O,"&lt;"&amp;$B69,'IEA-MethaneAbatement'!$O:$O,"&gt;="&amp;$A69,'IEA-MethaneAbatement'!$M:$M,$C$1,'IEA-MethaneAbatement'!$B:$B,'Country Selector'!$A$2)+VLOOKUP($D$1,'Multipliers and Adjustments'!$A$70:$I$86,TRUNC(COLUMN(C$2)/5)+2,FALSE)*SUMIFS('IEA-MethaneAbatement'!$N:$N,'IEA-MethaneAbatement'!$O:$O,"&lt;"&amp;$B69,'IEA-MethaneAbatement'!$O:$O,"&gt;="&amp;$A69,'IEA-MethaneAbatement'!$M:$M,$D$1,'IEA-MethaneAbatement'!$B:$B,'Country Selector'!$A$2)))*(1+INDEX('EPA to IEA Scaling'!$F$8:$AO$8,,MATCH(C$2,'EPA to IEA Scaling'!$F$1:$AO$1,0)))</f>
        <v>0</v>
      </c>
      <c r="D69" cm="1">
        <f t="array" ref="D69">((VLOOKUP($B$1,'Multipliers and Adjustments'!$A$70:$I$86,TRUNC(COLUMN(D$2)/5)+2,FALSE)*SUMIFS('IEA-MethaneAbatement'!$N:$N,'IEA-MethaneAbatement'!$O:$O,"&lt;"&amp;$B69,'IEA-MethaneAbatement'!$O:$O,"&gt;="&amp;$A69,'IEA-MethaneAbatement'!$M:$M,$B$1,'IEA-MethaneAbatement'!$B:$B,'Country Selector'!$A$2)+VLOOKUP($C$1,'Multipliers and Adjustments'!$A$70:$I$86,TRUNC(COLUMN(D$2)/5)+2,FALSE)*SUMIFS('IEA-MethaneAbatement'!$N:$N,'IEA-MethaneAbatement'!$O:$O,"&lt;"&amp;$B69,'IEA-MethaneAbatement'!$O:$O,"&gt;="&amp;$A69,'IEA-MethaneAbatement'!$M:$M,$C$1,'IEA-MethaneAbatement'!$B:$B,'Country Selector'!$A$2)+VLOOKUP($D$1,'Multipliers and Adjustments'!$A$70:$I$86,TRUNC(COLUMN(D$2)/5)+2,FALSE)*SUMIFS('IEA-MethaneAbatement'!$N:$N,'IEA-MethaneAbatement'!$O:$O,"&lt;"&amp;$B69,'IEA-MethaneAbatement'!$O:$O,"&gt;="&amp;$A69,'IEA-MethaneAbatement'!$M:$M,$D$1,'IEA-MethaneAbatement'!$B:$B,'Country Selector'!$A$2)))*(1+INDEX('EPA to IEA Scaling'!$F$8:$AO$8,,MATCH(D$2,'EPA to IEA Scaling'!$F$1:$AO$1,0)))</f>
        <v>0</v>
      </c>
      <c r="E69" cm="1">
        <f t="array" ref="E69">((VLOOKUP($B$1,'Multipliers and Adjustments'!$A$70:$I$86,TRUNC(COLUMN(E$2)/5)+2,FALSE)*SUMIFS('IEA-MethaneAbatement'!$N:$N,'IEA-MethaneAbatement'!$O:$O,"&lt;"&amp;$B69,'IEA-MethaneAbatement'!$O:$O,"&gt;="&amp;$A69,'IEA-MethaneAbatement'!$M:$M,$B$1,'IEA-MethaneAbatement'!$B:$B,'Country Selector'!$A$2)+VLOOKUP($C$1,'Multipliers and Adjustments'!$A$70:$I$86,TRUNC(COLUMN(E$2)/5)+2,FALSE)*SUMIFS('IEA-MethaneAbatement'!$N:$N,'IEA-MethaneAbatement'!$O:$O,"&lt;"&amp;$B69,'IEA-MethaneAbatement'!$O:$O,"&gt;="&amp;$A69,'IEA-MethaneAbatement'!$M:$M,$C$1,'IEA-MethaneAbatement'!$B:$B,'Country Selector'!$A$2)+VLOOKUP($D$1,'Multipliers and Adjustments'!$A$70:$I$86,TRUNC(COLUMN(E$2)/5)+2,FALSE)*SUMIFS('IEA-MethaneAbatement'!$N:$N,'IEA-MethaneAbatement'!$O:$O,"&lt;"&amp;$B69,'IEA-MethaneAbatement'!$O:$O,"&gt;="&amp;$A69,'IEA-MethaneAbatement'!$M:$M,$D$1,'IEA-MethaneAbatement'!$B:$B,'Country Selector'!$A$2)))*(1+INDEX('EPA to IEA Scaling'!$F$8:$AO$8,,MATCH(E$2,'EPA to IEA Scaling'!$F$1:$AO$1,0)))</f>
        <v>0</v>
      </c>
      <c r="F69" cm="1">
        <f t="array" ref="F69">((VLOOKUP($B$1,'Multipliers and Adjustments'!$A$70:$I$86,TRUNC(COLUMN(F$2)/5)+2,FALSE)*SUMIFS('IEA-MethaneAbatement'!$N:$N,'IEA-MethaneAbatement'!$O:$O,"&lt;"&amp;$B69,'IEA-MethaneAbatement'!$O:$O,"&gt;="&amp;$A69,'IEA-MethaneAbatement'!$M:$M,$B$1,'IEA-MethaneAbatement'!$B:$B,'Country Selector'!$A$2)+VLOOKUP($C$1,'Multipliers and Adjustments'!$A$70:$I$86,TRUNC(COLUMN(F$2)/5)+2,FALSE)*SUMIFS('IEA-MethaneAbatement'!$N:$N,'IEA-MethaneAbatement'!$O:$O,"&lt;"&amp;$B69,'IEA-MethaneAbatement'!$O:$O,"&gt;="&amp;$A69,'IEA-MethaneAbatement'!$M:$M,$C$1,'IEA-MethaneAbatement'!$B:$B,'Country Selector'!$A$2)+VLOOKUP($D$1,'Multipliers and Adjustments'!$A$70:$I$86,TRUNC(COLUMN(F$2)/5)+2,FALSE)*SUMIFS('IEA-MethaneAbatement'!$N:$N,'IEA-MethaneAbatement'!$O:$O,"&lt;"&amp;$B69,'IEA-MethaneAbatement'!$O:$O,"&gt;="&amp;$A69,'IEA-MethaneAbatement'!$M:$M,$D$1,'IEA-MethaneAbatement'!$B:$B,'Country Selector'!$A$2)))*(1+INDEX('EPA to IEA Scaling'!$F$8:$AO$8,,MATCH(F$2,'EPA to IEA Scaling'!$F$1:$AO$1,0)))</f>
        <v>0</v>
      </c>
      <c r="G69" cm="1">
        <f t="array" ref="G69">((VLOOKUP($B$1,'Multipliers and Adjustments'!$A$70:$I$86,TRUNC(COLUMN(G$2)/5)+2,FALSE)*SUMIFS('IEA-MethaneAbatement'!$N:$N,'IEA-MethaneAbatement'!$O:$O,"&lt;"&amp;$B69,'IEA-MethaneAbatement'!$O:$O,"&gt;="&amp;$A69,'IEA-MethaneAbatement'!$M:$M,$B$1,'IEA-MethaneAbatement'!$B:$B,'Country Selector'!$A$2)+VLOOKUP($C$1,'Multipliers and Adjustments'!$A$70:$I$86,TRUNC(COLUMN(G$2)/5)+2,FALSE)*SUMIFS('IEA-MethaneAbatement'!$N:$N,'IEA-MethaneAbatement'!$O:$O,"&lt;"&amp;$B69,'IEA-MethaneAbatement'!$O:$O,"&gt;="&amp;$A69,'IEA-MethaneAbatement'!$M:$M,$C$1,'IEA-MethaneAbatement'!$B:$B,'Country Selector'!$A$2)+VLOOKUP($D$1,'Multipliers and Adjustments'!$A$70:$I$86,TRUNC(COLUMN(G$2)/5)+2,FALSE)*SUMIFS('IEA-MethaneAbatement'!$N:$N,'IEA-MethaneAbatement'!$O:$O,"&lt;"&amp;$B69,'IEA-MethaneAbatement'!$O:$O,"&gt;="&amp;$A69,'IEA-MethaneAbatement'!$M:$M,$D$1,'IEA-MethaneAbatement'!$B:$B,'Country Selector'!$A$2)))*(1+INDEX('EPA to IEA Scaling'!$F$8:$AO$8,,MATCH(G$2,'EPA to IEA Scaling'!$F$1:$AO$1,0)))</f>
        <v>0</v>
      </c>
      <c r="H69" s="31" cm="1">
        <f t="array" ref="H69">((VLOOKUP($B$1,'Multipliers and Adjustments'!$A$70:$I$86,TRUNC(COLUMN(H$2)/5)+2,FALSE)*SUMIFS('IEA-MethaneAbatement'!$N:$N,'IEA-MethaneAbatement'!$O:$O,"&lt;"&amp;$B69,'IEA-MethaneAbatement'!$O:$O,"&gt;="&amp;$A69,'IEA-MethaneAbatement'!$M:$M,$B$1,'IEA-MethaneAbatement'!$B:$B,'Country Selector'!$A$2)+VLOOKUP($C$1,'Multipliers and Adjustments'!$A$70:$I$86,TRUNC(COLUMN(H$2)/5)+2,FALSE)*SUMIFS('IEA-MethaneAbatement'!$N:$N,'IEA-MethaneAbatement'!$O:$O,"&lt;"&amp;$B69,'IEA-MethaneAbatement'!$O:$O,"&gt;="&amp;$A69,'IEA-MethaneAbatement'!$M:$M,$C$1,'IEA-MethaneAbatement'!$B:$B,'Country Selector'!$A$2)+VLOOKUP($D$1,'Multipliers and Adjustments'!$A$70:$I$86,TRUNC(COLUMN(H$2)/5)+2,FALSE)*SUMIFS('IEA-MethaneAbatement'!$N:$N,'IEA-MethaneAbatement'!$O:$O,"&lt;"&amp;$B69,'IEA-MethaneAbatement'!$O:$O,"&gt;="&amp;$A69,'IEA-MethaneAbatement'!$M:$M,$D$1,'IEA-MethaneAbatement'!$B:$B,'Country Selector'!$A$2)))*(1+INDEX('EPA to IEA Scaling'!$F$8:$AO$8,,MATCH(H$2,'EPA to IEA Scaling'!$F$1:$AO$1,0)))</f>
        <v>0</v>
      </c>
      <c r="I69" cm="1">
        <f t="array" ref="I69">((VLOOKUP($B$1,'Multipliers and Adjustments'!$A$70:$I$86,TRUNC(COLUMN(I$2)/5)+2,FALSE)*SUMIFS('IEA-MethaneAbatement'!$N:$N,'IEA-MethaneAbatement'!$O:$O,"&lt;"&amp;$B69,'IEA-MethaneAbatement'!$O:$O,"&gt;="&amp;$A69,'IEA-MethaneAbatement'!$M:$M,$B$1,'IEA-MethaneAbatement'!$B:$B,'Country Selector'!$A$2)+VLOOKUP($C$1,'Multipliers and Adjustments'!$A$70:$I$86,TRUNC(COLUMN(I$2)/5)+2,FALSE)*SUMIFS('IEA-MethaneAbatement'!$N:$N,'IEA-MethaneAbatement'!$O:$O,"&lt;"&amp;$B69,'IEA-MethaneAbatement'!$O:$O,"&gt;="&amp;$A69,'IEA-MethaneAbatement'!$M:$M,$C$1,'IEA-MethaneAbatement'!$B:$B,'Country Selector'!$A$2)+VLOOKUP($D$1,'Multipliers and Adjustments'!$A$70:$I$86,TRUNC(COLUMN(I$2)/5)+2,FALSE)*SUMIFS('IEA-MethaneAbatement'!$N:$N,'IEA-MethaneAbatement'!$O:$O,"&lt;"&amp;$B69,'IEA-MethaneAbatement'!$O:$O,"&gt;="&amp;$A69,'IEA-MethaneAbatement'!$M:$M,$D$1,'IEA-MethaneAbatement'!$B:$B,'Country Selector'!$A$2)))*(1+INDEX('EPA to IEA Scaling'!$F$8:$AO$8,,MATCH(I$2,'EPA to IEA Scaling'!$F$1:$AO$1,0)))</f>
        <v>0</v>
      </c>
      <c r="J69" cm="1">
        <f t="array" ref="J69">((VLOOKUP($B$1,'Multipliers and Adjustments'!$A$70:$I$86,TRUNC(COLUMN(J$2)/5)+2,FALSE)*SUMIFS('IEA-MethaneAbatement'!$N:$N,'IEA-MethaneAbatement'!$O:$O,"&lt;"&amp;$B69,'IEA-MethaneAbatement'!$O:$O,"&gt;="&amp;$A69,'IEA-MethaneAbatement'!$M:$M,$B$1,'IEA-MethaneAbatement'!$B:$B,'Country Selector'!$A$2)+VLOOKUP($C$1,'Multipliers and Adjustments'!$A$70:$I$86,TRUNC(COLUMN(J$2)/5)+2,FALSE)*SUMIFS('IEA-MethaneAbatement'!$N:$N,'IEA-MethaneAbatement'!$O:$O,"&lt;"&amp;$B69,'IEA-MethaneAbatement'!$O:$O,"&gt;="&amp;$A69,'IEA-MethaneAbatement'!$M:$M,$C$1,'IEA-MethaneAbatement'!$B:$B,'Country Selector'!$A$2)+VLOOKUP($D$1,'Multipliers and Adjustments'!$A$70:$I$86,TRUNC(COLUMN(J$2)/5)+2,FALSE)*SUMIFS('IEA-MethaneAbatement'!$N:$N,'IEA-MethaneAbatement'!$O:$O,"&lt;"&amp;$B69,'IEA-MethaneAbatement'!$O:$O,"&gt;="&amp;$A69,'IEA-MethaneAbatement'!$M:$M,$D$1,'IEA-MethaneAbatement'!$B:$B,'Country Selector'!$A$2)))*(1+INDEX('EPA to IEA Scaling'!$F$8:$AO$8,,MATCH(J$2,'EPA to IEA Scaling'!$F$1:$AO$1,0)))</f>
        <v>0</v>
      </c>
      <c r="K69" cm="1">
        <f t="array" ref="K69">((VLOOKUP($B$1,'Multipliers and Adjustments'!$A$70:$I$86,TRUNC(COLUMN(K$2)/5)+2,FALSE)*SUMIFS('IEA-MethaneAbatement'!$N:$N,'IEA-MethaneAbatement'!$O:$O,"&lt;"&amp;$B69,'IEA-MethaneAbatement'!$O:$O,"&gt;="&amp;$A69,'IEA-MethaneAbatement'!$M:$M,$B$1,'IEA-MethaneAbatement'!$B:$B,'Country Selector'!$A$2)+VLOOKUP($C$1,'Multipliers and Adjustments'!$A$70:$I$86,TRUNC(COLUMN(K$2)/5)+2,FALSE)*SUMIFS('IEA-MethaneAbatement'!$N:$N,'IEA-MethaneAbatement'!$O:$O,"&lt;"&amp;$B69,'IEA-MethaneAbatement'!$O:$O,"&gt;="&amp;$A69,'IEA-MethaneAbatement'!$M:$M,$C$1,'IEA-MethaneAbatement'!$B:$B,'Country Selector'!$A$2)+VLOOKUP($D$1,'Multipliers and Adjustments'!$A$70:$I$86,TRUNC(COLUMN(K$2)/5)+2,FALSE)*SUMIFS('IEA-MethaneAbatement'!$N:$N,'IEA-MethaneAbatement'!$O:$O,"&lt;"&amp;$B69,'IEA-MethaneAbatement'!$O:$O,"&gt;="&amp;$A69,'IEA-MethaneAbatement'!$M:$M,$D$1,'IEA-MethaneAbatement'!$B:$B,'Country Selector'!$A$2)))*(1+INDEX('EPA to IEA Scaling'!$F$8:$AO$8,,MATCH(K$2,'EPA to IEA Scaling'!$F$1:$AO$1,0)))</f>
        <v>0</v>
      </c>
      <c r="L69" cm="1">
        <f t="array" ref="L69">((VLOOKUP($B$1,'Multipliers and Adjustments'!$A$70:$I$86,TRUNC(COLUMN(L$2)/5)+2,FALSE)*SUMIFS('IEA-MethaneAbatement'!$N:$N,'IEA-MethaneAbatement'!$O:$O,"&lt;"&amp;$B69,'IEA-MethaneAbatement'!$O:$O,"&gt;="&amp;$A69,'IEA-MethaneAbatement'!$M:$M,$B$1,'IEA-MethaneAbatement'!$B:$B,'Country Selector'!$A$2)+VLOOKUP($C$1,'Multipliers and Adjustments'!$A$70:$I$86,TRUNC(COLUMN(L$2)/5)+2,FALSE)*SUMIFS('IEA-MethaneAbatement'!$N:$N,'IEA-MethaneAbatement'!$O:$O,"&lt;"&amp;$B69,'IEA-MethaneAbatement'!$O:$O,"&gt;="&amp;$A69,'IEA-MethaneAbatement'!$M:$M,$C$1,'IEA-MethaneAbatement'!$B:$B,'Country Selector'!$A$2)+VLOOKUP($D$1,'Multipliers and Adjustments'!$A$70:$I$86,TRUNC(COLUMN(L$2)/5)+2,FALSE)*SUMIFS('IEA-MethaneAbatement'!$N:$N,'IEA-MethaneAbatement'!$O:$O,"&lt;"&amp;$B69,'IEA-MethaneAbatement'!$O:$O,"&gt;="&amp;$A69,'IEA-MethaneAbatement'!$M:$M,$D$1,'IEA-MethaneAbatement'!$B:$B,'Country Selector'!$A$2)))*(1+INDEX('EPA to IEA Scaling'!$F$8:$AO$8,,MATCH(L$2,'EPA to IEA Scaling'!$F$1:$AO$1,0)))</f>
        <v>0</v>
      </c>
      <c r="M69" s="31" cm="1">
        <f t="array" ref="M69">((VLOOKUP($B$1,'Multipliers and Adjustments'!$A$70:$I$86,TRUNC(COLUMN(M$2)/5)+2,FALSE)*SUMIFS('IEA-MethaneAbatement'!$N:$N,'IEA-MethaneAbatement'!$O:$O,"&lt;"&amp;$B69,'IEA-MethaneAbatement'!$O:$O,"&gt;="&amp;$A69,'IEA-MethaneAbatement'!$M:$M,$B$1,'IEA-MethaneAbatement'!$B:$B,'Country Selector'!$A$2)+VLOOKUP($C$1,'Multipliers and Adjustments'!$A$70:$I$86,TRUNC(COLUMN(M$2)/5)+2,FALSE)*SUMIFS('IEA-MethaneAbatement'!$N:$N,'IEA-MethaneAbatement'!$O:$O,"&lt;"&amp;$B69,'IEA-MethaneAbatement'!$O:$O,"&gt;="&amp;$A69,'IEA-MethaneAbatement'!$M:$M,$C$1,'IEA-MethaneAbatement'!$B:$B,'Country Selector'!$A$2)+VLOOKUP($D$1,'Multipliers and Adjustments'!$A$70:$I$86,TRUNC(COLUMN(M$2)/5)+2,FALSE)*SUMIFS('IEA-MethaneAbatement'!$N:$N,'IEA-MethaneAbatement'!$O:$O,"&lt;"&amp;$B69,'IEA-MethaneAbatement'!$O:$O,"&gt;="&amp;$A69,'IEA-MethaneAbatement'!$M:$M,$D$1,'IEA-MethaneAbatement'!$B:$B,'Country Selector'!$A$2)))*(1+INDEX('EPA to IEA Scaling'!$F$8:$AO$8,,MATCH(M$2,'EPA to IEA Scaling'!$F$1:$AO$1,0)))</f>
        <v>0</v>
      </c>
      <c r="N69" cm="1">
        <f t="array" ref="N69">((VLOOKUP($B$1,'Multipliers and Adjustments'!$A$70:$I$86,TRUNC(COLUMN(N$2)/5)+2,FALSE)*SUMIFS('IEA-MethaneAbatement'!$N:$N,'IEA-MethaneAbatement'!$O:$O,"&lt;"&amp;$B69,'IEA-MethaneAbatement'!$O:$O,"&gt;="&amp;$A69,'IEA-MethaneAbatement'!$M:$M,$B$1,'IEA-MethaneAbatement'!$B:$B,'Country Selector'!$A$2)+VLOOKUP($C$1,'Multipliers and Adjustments'!$A$70:$I$86,TRUNC(COLUMN(N$2)/5)+2,FALSE)*SUMIFS('IEA-MethaneAbatement'!$N:$N,'IEA-MethaneAbatement'!$O:$O,"&lt;"&amp;$B69,'IEA-MethaneAbatement'!$O:$O,"&gt;="&amp;$A69,'IEA-MethaneAbatement'!$M:$M,$C$1,'IEA-MethaneAbatement'!$B:$B,'Country Selector'!$A$2)+VLOOKUP($D$1,'Multipliers and Adjustments'!$A$70:$I$86,TRUNC(COLUMN(N$2)/5)+2,FALSE)*SUMIFS('IEA-MethaneAbatement'!$N:$N,'IEA-MethaneAbatement'!$O:$O,"&lt;"&amp;$B69,'IEA-MethaneAbatement'!$O:$O,"&gt;="&amp;$A69,'IEA-MethaneAbatement'!$M:$M,$D$1,'IEA-MethaneAbatement'!$B:$B,'Country Selector'!$A$2)))*(1+INDEX('EPA to IEA Scaling'!$F$8:$AO$8,,MATCH(N$2,'EPA to IEA Scaling'!$F$1:$AO$1,0)))</f>
        <v>0</v>
      </c>
      <c r="O69" cm="1">
        <f t="array" ref="O69">((VLOOKUP($B$1,'Multipliers and Adjustments'!$A$70:$I$86,TRUNC(COLUMN(O$2)/5)+2,FALSE)*SUMIFS('IEA-MethaneAbatement'!$N:$N,'IEA-MethaneAbatement'!$O:$O,"&lt;"&amp;$B69,'IEA-MethaneAbatement'!$O:$O,"&gt;="&amp;$A69,'IEA-MethaneAbatement'!$M:$M,$B$1,'IEA-MethaneAbatement'!$B:$B,'Country Selector'!$A$2)+VLOOKUP($C$1,'Multipliers and Adjustments'!$A$70:$I$86,TRUNC(COLUMN(O$2)/5)+2,FALSE)*SUMIFS('IEA-MethaneAbatement'!$N:$N,'IEA-MethaneAbatement'!$O:$O,"&lt;"&amp;$B69,'IEA-MethaneAbatement'!$O:$O,"&gt;="&amp;$A69,'IEA-MethaneAbatement'!$M:$M,$C$1,'IEA-MethaneAbatement'!$B:$B,'Country Selector'!$A$2)+VLOOKUP($D$1,'Multipliers and Adjustments'!$A$70:$I$86,TRUNC(COLUMN(O$2)/5)+2,FALSE)*SUMIFS('IEA-MethaneAbatement'!$N:$N,'IEA-MethaneAbatement'!$O:$O,"&lt;"&amp;$B69,'IEA-MethaneAbatement'!$O:$O,"&gt;="&amp;$A69,'IEA-MethaneAbatement'!$M:$M,$D$1,'IEA-MethaneAbatement'!$B:$B,'Country Selector'!$A$2)))*(1+INDEX('EPA to IEA Scaling'!$F$8:$AO$8,,MATCH(O$2,'EPA to IEA Scaling'!$F$1:$AO$1,0)))</f>
        <v>0</v>
      </c>
      <c r="P69" cm="1">
        <f t="array" ref="P69">((VLOOKUP($B$1,'Multipliers and Adjustments'!$A$70:$I$86,TRUNC(COLUMN(P$2)/5)+2,FALSE)*SUMIFS('IEA-MethaneAbatement'!$N:$N,'IEA-MethaneAbatement'!$O:$O,"&lt;"&amp;$B69,'IEA-MethaneAbatement'!$O:$O,"&gt;="&amp;$A69,'IEA-MethaneAbatement'!$M:$M,$B$1,'IEA-MethaneAbatement'!$B:$B,'Country Selector'!$A$2)+VLOOKUP($C$1,'Multipliers and Adjustments'!$A$70:$I$86,TRUNC(COLUMN(P$2)/5)+2,FALSE)*SUMIFS('IEA-MethaneAbatement'!$N:$N,'IEA-MethaneAbatement'!$O:$O,"&lt;"&amp;$B69,'IEA-MethaneAbatement'!$O:$O,"&gt;="&amp;$A69,'IEA-MethaneAbatement'!$M:$M,$C$1,'IEA-MethaneAbatement'!$B:$B,'Country Selector'!$A$2)+VLOOKUP($D$1,'Multipliers and Adjustments'!$A$70:$I$86,TRUNC(COLUMN(P$2)/5)+2,FALSE)*SUMIFS('IEA-MethaneAbatement'!$N:$N,'IEA-MethaneAbatement'!$O:$O,"&lt;"&amp;$B69,'IEA-MethaneAbatement'!$O:$O,"&gt;="&amp;$A69,'IEA-MethaneAbatement'!$M:$M,$D$1,'IEA-MethaneAbatement'!$B:$B,'Country Selector'!$A$2)))*(1+INDEX('EPA to IEA Scaling'!$F$8:$AO$8,,MATCH(P$2,'EPA to IEA Scaling'!$F$1:$AO$1,0)))</f>
        <v>0</v>
      </c>
      <c r="Q69" cm="1">
        <f t="array" ref="Q69">((VLOOKUP($B$1,'Multipliers and Adjustments'!$A$70:$I$86,TRUNC(COLUMN(Q$2)/5)+2,FALSE)*SUMIFS('IEA-MethaneAbatement'!$N:$N,'IEA-MethaneAbatement'!$O:$O,"&lt;"&amp;$B69,'IEA-MethaneAbatement'!$O:$O,"&gt;="&amp;$A69,'IEA-MethaneAbatement'!$M:$M,$B$1,'IEA-MethaneAbatement'!$B:$B,'Country Selector'!$A$2)+VLOOKUP($C$1,'Multipliers and Adjustments'!$A$70:$I$86,TRUNC(COLUMN(Q$2)/5)+2,FALSE)*SUMIFS('IEA-MethaneAbatement'!$N:$N,'IEA-MethaneAbatement'!$O:$O,"&lt;"&amp;$B69,'IEA-MethaneAbatement'!$O:$O,"&gt;="&amp;$A69,'IEA-MethaneAbatement'!$M:$M,$C$1,'IEA-MethaneAbatement'!$B:$B,'Country Selector'!$A$2)+VLOOKUP($D$1,'Multipliers and Adjustments'!$A$70:$I$86,TRUNC(COLUMN(Q$2)/5)+2,FALSE)*SUMIFS('IEA-MethaneAbatement'!$N:$N,'IEA-MethaneAbatement'!$O:$O,"&lt;"&amp;$B69,'IEA-MethaneAbatement'!$O:$O,"&gt;="&amp;$A69,'IEA-MethaneAbatement'!$M:$M,$D$1,'IEA-MethaneAbatement'!$B:$B,'Country Selector'!$A$2)))*(1+INDEX('EPA to IEA Scaling'!$F$8:$AO$8,,MATCH(Q$2,'EPA to IEA Scaling'!$F$1:$AO$1,0)))</f>
        <v>0</v>
      </c>
      <c r="R69" s="31" cm="1">
        <f t="array" ref="R69">((VLOOKUP($B$1,'Multipliers and Adjustments'!$A$70:$I$86,TRUNC(COLUMN(R$2)/5)+2,FALSE)*SUMIFS('IEA-MethaneAbatement'!$N:$N,'IEA-MethaneAbatement'!$O:$O,"&lt;"&amp;$B69,'IEA-MethaneAbatement'!$O:$O,"&gt;="&amp;$A69,'IEA-MethaneAbatement'!$M:$M,$B$1,'IEA-MethaneAbatement'!$B:$B,'Country Selector'!$A$2)+VLOOKUP($C$1,'Multipliers and Adjustments'!$A$70:$I$86,TRUNC(COLUMN(R$2)/5)+2,FALSE)*SUMIFS('IEA-MethaneAbatement'!$N:$N,'IEA-MethaneAbatement'!$O:$O,"&lt;"&amp;$B69,'IEA-MethaneAbatement'!$O:$O,"&gt;="&amp;$A69,'IEA-MethaneAbatement'!$M:$M,$C$1,'IEA-MethaneAbatement'!$B:$B,'Country Selector'!$A$2)+VLOOKUP($D$1,'Multipliers and Adjustments'!$A$70:$I$86,TRUNC(COLUMN(R$2)/5)+2,FALSE)*SUMIFS('IEA-MethaneAbatement'!$N:$N,'IEA-MethaneAbatement'!$O:$O,"&lt;"&amp;$B69,'IEA-MethaneAbatement'!$O:$O,"&gt;="&amp;$A69,'IEA-MethaneAbatement'!$M:$M,$D$1,'IEA-MethaneAbatement'!$B:$B,'Country Selector'!$A$2)))*(1+INDEX('EPA to IEA Scaling'!$F$8:$AO$8,,MATCH(R$2,'EPA to IEA Scaling'!$F$1:$AO$1,0)))</f>
        <v>0</v>
      </c>
      <c r="S69" cm="1">
        <f t="array" ref="S69">((VLOOKUP($B$1,'Multipliers and Adjustments'!$A$70:$I$86,TRUNC(COLUMN(S$2)/5)+2,FALSE)*SUMIFS('IEA-MethaneAbatement'!$N:$N,'IEA-MethaneAbatement'!$O:$O,"&lt;"&amp;$B69,'IEA-MethaneAbatement'!$O:$O,"&gt;="&amp;$A69,'IEA-MethaneAbatement'!$M:$M,$B$1,'IEA-MethaneAbatement'!$B:$B,'Country Selector'!$A$2)+VLOOKUP($C$1,'Multipliers and Adjustments'!$A$70:$I$86,TRUNC(COLUMN(S$2)/5)+2,FALSE)*SUMIFS('IEA-MethaneAbatement'!$N:$N,'IEA-MethaneAbatement'!$O:$O,"&lt;"&amp;$B69,'IEA-MethaneAbatement'!$O:$O,"&gt;="&amp;$A69,'IEA-MethaneAbatement'!$M:$M,$C$1,'IEA-MethaneAbatement'!$B:$B,'Country Selector'!$A$2)+VLOOKUP($D$1,'Multipliers and Adjustments'!$A$70:$I$86,TRUNC(COLUMN(S$2)/5)+2,FALSE)*SUMIFS('IEA-MethaneAbatement'!$N:$N,'IEA-MethaneAbatement'!$O:$O,"&lt;"&amp;$B69,'IEA-MethaneAbatement'!$O:$O,"&gt;="&amp;$A69,'IEA-MethaneAbatement'!$M:$M,$D$1,'IEA-MethaneAbatement'!$B:$B,'Country Selector'!$A$2)))*(1+INDEX('EPA to IEA Scaling'!$F$8:$AO$8,,MATCH(S$2,'EPA to IEA Scaling'!$F$1:$AO$1,0)))</f>
        <v>0</v>
      </c>
      <c r="T69" cm="1">
        <f t="array" ref="T69">((VLOOKUP($B$1,'Multipliers and Adjustments'!$A$70:$I$86,TRUNC(COLUMN(T$2)/5)+2,FALSE)*SUMIFS('IEA-MethaneAbatement'!$N:$N,'IEA-MethaneAbatement'!$O:$O,"&lt;"&amp;$B69,'IEA-MethaneAbatement'!$O:$O,"&gt;="&amp;$A69,'IEA-MethaneAbatement'!$M:$M,$B$1,'IEA-MethaneAbatement'!$B:$B,'Country Selector'!$A$2)+VLOOKUP($C$1,'Multipliers and Adjustments'!$A$70:$I$86,TRUNC(COLUMN(T$2)/5)+2,FALSE)*SUMIFS('IEA-MethaneAbatement'!$N:$N,'IEA-MethaneAbatement'!$O:$O,"&lt;"&amp;$B69,'IEA-MethaneAbatement'!$O:$O,"&gt;="&amp;$A69,'IEA-MethaneAbatement'!$M:$M,$C$1,'IEA-MethaneAbatement'!$B:$B,'Country Selector'!$A$2)+VLOOKUP($D$1,'Multipliers and Adjustments'!$A$70:$I$86,TRUNC(COLUMN(T$2)/5)+2,FALSE)*SUMIFS('IEA-MethaneAbatement'!$N:$N,'IEA-MethaneAbatement'!$O:$O,"&lt;"&amp;$B69,'IEA-MethaneAbatement'!$O:$O,"&gt;="&amp;$A69,'IEA-MethaneAbatement'!$M:$M,$D$1,'IEA-MethaneAbatement'!$B:$B,'Country Selector'!$A$2)))*(1+INDEX('EPA to IEA Scaling'!$F$8:$AO$8,,MATCH(T$2,'EPA to IEA Scaling'!$F$1:$AO$1,0)))</f>
        <v>0</v>
      </c>
      <c r="U69" cm="1">
        <f t="array" ref="U69">((VLOOKUP($B$1,'Multipliers and Adjustments'!$A$70:$I$86,TRUNC(COLUMN(U$2)/5)+2,FALSE)*SUMIFS('IEA-MethaneAbatement'!$N:$N,'IEA-MethaneAbatement'!$O:$O,"&lt;"&amp;$B69,'IEA-MethaneAbatement'!$O:$O,"&gt;="&amp;$A69,'IEA-MethaneAbatement'!$M:$M,$B$1,'IEA-MethaneAbatement'!$B:$B,'Country Selector'!$A$2)+VLOOKUP($C$1,'Multipliers and Adjustments'!$A$70:$I$86,TRUNC(COLUMN(U$2)/5)+2,FALSE)*SUMIFS('IEA-MethaneAbatement'!$N:$N,'IEA-MethaneAbatement'!$O:$O,"&lt;"&amp;$B69,'IEA-MethaneAbatement'!$O:$O,"&gt;="&amp;$A69,'IEA-MethaneAbatement'!$M:$M,$C$1,'IEA-MethaneAbatement'!$B:$B,'Country Selector'!$A$2)+VLOOKUP($D$1,'Multipliers and Adjustments'!$A$70:$I$86,TRUNC(COLUMN(U$2)/5)+2,FALSE)*SUMIFS('IEA-MethaneAbatement'!$N:$N,'IEA-MethaneAbatement'!$O:$O,"&lt;"&amp;$B69,'IEA-MethaneAbatement'!$O:$O,"&gt;="&amp;$A69,'IEA-MethaneAbatement'!$M:$M,$D$1,'IEA-MethaneAbatement'!$B:$B,'Country Selector'!$A$2)))*(1+INDEX('EPA to IEA Scaling'!$F$8:$AO$8,,MATCH(U$2,'EPA to IEA Scaling'!$F$1:$AO$1,0)))</f>
        <v>0</v>
      </c>
      <c r="V69" cm="1">
        <f t="array" ref="V69">((VLOOKUP($B$1,'Multipliers and Adjustments'!$A$70:$I$86,TRUNC(COLUMN(V$2)/5)+2,FALSE)*SUMIFS('IEA-MethaneAbatement'!$N:$N,'IEA-MethaneAbatement'!$O:$O,"&lt;"&amp;$B69,'IEA-MethaneAbatement'!$O:$O,"&gt;="&amp;$A69,'IEA-MethaneAbatement'!$M:$M,$B$1,'IEA-MethaneAbatement'!$B:$B,'Country Selector'!$A$2)+VLOOKUP($C$1,'Multipliers and Adjustments'!$A$70:$I$86,TRUNC(COLUMN(V$2)/5)+2,FALSE)*SUMIFS('IEA-MethaneAbatement'!$N:$N,'IEA-MethaneAbatement'!$O:$O,"&lt;"&amp;$B69,'IEA-MethaneAbatement'!$O:$O,"&gt;="&amp;$A69,'IEA-MethaneAbatement'!$M:$M,$C$1,'IEA-MethaneAbatement'!$B:$B,'Country Selector'!$A$2)+VLOOKUP($D$1,'Multipliers and Adjustments'!$A$70:$I$86,TRUNC(COLUMN(V$2)/5)+2,FALSE)*SUMIFS('IEA-MethaneAbatement'!$N:$N,'IEA-MethaneAbatement'!$O:$O,"&lt;"&amp;$B69,'IEA-MethaneAbatement'!$O:$O,"&gt;="&amp;$A69,'IEA-MethaneAbatement'!$M:$M,$D$1,'IEA-MethaneAbatement'!$B:$B,'Country Selector'!$A$2)))*(1+INDEX('EPA to IEA Scaling'!$F$8:$AO$8,,MATCH(V$2,'EPA to IEA Scaling'!$F$1:$AO$1,0)))</f>
        <v>0</v>
      </c>
      <c r="W69" s="31" cm="1">
        <f t="array" ref="W69">((VLOOKUP($B$1,'Multipliers and Adjustments'!$A$70:$I$86,TRUNC(COLUMN(W$2)/5)+2,FALSE)*SUMIFS('IEA-MethaneAbatement'!$N:$N,'IEA-MethaneAbatement'!$O:$O,"&lt;"&amp;$B69,'IEA-MethaneAbatement'!$O:$O,"&gt;="&amp;$A69,'IEA-MethaneAbatement'!$M:$M,$B$1,'IEA-MethaneAbatement'!$B:$B,'Country Selector'!$A$2)+VLOOKUP($C$1,'Multipliers and Adjustments'!$A$70:$I$86,TRUNC(COLUMN(W$2)/5)+2,FALSE)*SUMIFS('IEA-MethaneAbatement'!$N:$N,'IEA-MethaneAbatement'!$O:$O,"&lt;"&amp;$B69,'IEA-MethaneAbatement'!$O:$O,"&gt;="&amp;$A69,'IEA-MethaneAbatement'!$M:$M,$C$1,'IEA-MethaneAbatement'!$B:$B,'Country Selector'!$A$2)+VLOOKUP($D$1,'Multipliers and Adjustments'!$A$70:$I$86,TRUNC(COLUMN(W$2)/5)+2,FALSE)*SUMIFS('IEA-MethaneAbatement'!$N:$N,'IEA-MethaneAbatement'!$O:$O,"&lt;"&amp;$B69,'IEA-MethaneAbatement'!$O:$O,"&gt;="&amp;$A69,'IEA-MethaneAbatement'!$M:$M,$D$1,'IEA-MethaneAbatement'!$B:$B,'Country Selector'!$A$2)))*(1+INDEX('EPA to IEA Scaling'!$F$8:$AO$8,,MATCH(W$2,'EPA to IEA Scaling'!$F$1:$AO$1,0)))</f>
        <v>0</v>
      </c>
      <c r="X69" cm="1">
        <f t="array" ref="X69">((VLOOKUP($B$1,'Multipliers and Adjustments'!$A$70:$I$86,TRUNC(COLUMN(X$2)/5)+2,FALSE)*SUMIFS('IEA-MethaneAbatement'!$N:$N,'IEA-MethaneAbatement'!$O:$O,"&lt;"&amp;$B69,'IEA-MethaneAbatement'!$O:$O,"&gt;="&amp;$A69,'IEA-MethaneAbatement'!$M:$M,$B$1,'IEA-MethaneAbatement'!$B:$B,'Country Selector'!$A$2)+VLOOKUP($C$1,'Multipliers and Adjustments'!$A$70:$I$86,TRUNC(COLUMN(X$2)/5)+2,FALSE)*SUMIFS('IEA-MethaneAbatement'!$N:$N,'IEA-MethaneAbatement'!$O:$O,"&lt;"&amp;$B69,'IEA-MethaneAbatement'!$O:$O,"&gt;="&amp;$A69,'IEA-MethaneAbatement'!$M:$M,$C$1,'IEA-MethaneAbatement'!$B:$B,'Country Selector'!$A$2)+VLOOKUP($D$1,'Multipliers and Adjustments'!$A$70:$I$86,TRUNC(COLUMN(X$2)/5)+2,FALSE)*SUMIFS('IEA-MethaneAbatement'!$N:$N,'IEA-MethaneAbatement'!$O:$O,"&lt;"&amp;$B69,'IEA-MethaneAbatement'!$O:$O,"&gt;="&amp;$A69,'IEA-MethaneAbatement'!$M:$M,$D$1,'IEA-MethaneAbatement'!$B:$B,'Country Selector'!$A$2)))*(1+INDEX('EPA to IEA Scaling'!$F$8:$AO$8,,MATCH(X$2,'EPA to IEA Scaling'!$F$1:$AO$1,0)))</f>
        <v>0</v>
      </c>
      <c r="Y69" cm="1">
        <f t="array" ref="Y69">((VLOOKUP($B$1,'Multipliers and Adjustments'!$A$70:$I$86,TRUNC(COLUMN(Y$2)/5)+2,FALSE)*SUMIFS('IEA-MethaneAbatement'!$N:$N,'IEA-MethaneAbatement'!$O:$O,"&lt;"&amp;$B69,'IEA-MethaneAbatement'!$O:$O,"&gt;="&amp;$A69,'IEA-MethaneAbatement'!$M:$M,$B$1,'IEA-MethaneAbatement'!$B:$B,'Country Selector'!$A$2)+VLOOKUP($C$1,'Multipliers and Adjustments'!$A$70:$I$86,TRUNC(COLUMN(Y$2)/5)+2,FALSE)*SUMIFS('IEA-MethaneAbatement'!$N:$N,'IEA-MethaneAbatement'!$O:$O,"&lt;"&amp;$B69,'IEA-MethaneAbatement'!$O:$O,"&gt;="&amp;$A69,'IEA-MethaneAbatement'!$M:$M,$C$1,'IEA-MethaneAbatement'!$B:$B,'Country Selector'!$A$2)+VLOOKUP($D$1,'Multipliers and Adjustments'!$A$70:$I$86,TRUNC(COLUMN(Y$2)/5)+2,FALSE)*SUMIFS('IEA-MethaneAbatement'!$N:$N,'IEA-MethaneAbatement'!$O:$O,"&lt;"&amp;$B69,'IEA-MethaneAbatement'!$O:$O,"&gt;="&amp;$A69,'IEA-MethaneAbatement'!$M:$M,$D$1,'IEA-MethaneAbatement'!$B:$B,'Country Selector'!$A$2)))*(1+INDEX('EPA to IEA Scaling'!$F$8:$AO$8,,MATCH(Y$2,'EPA to IEA Scaling'!$F$1:$AO$1,0)))</f>
        <v>0</v>
      </c>
      <c r="Z69" cm="1">
        <f t="array" ref="Z69">((VLOOKUP($B$1,'Multipliers and Adjustments'!$A$70:$I$86,TRUNC(COLUMN(Z$2)/5)+2,FALSE)*SUMIFS('IEA-MethaneAbatement'!$N:$N,'IEA-MethaneAbatement'!$O:$O,"&lt;"&amp;$B69,'IEA-MethaneAbatement'!$O:$O,"&gt;="&amp;$A69,'IEA-MethaneAbatement'!$M:$M,$B$1,'IEA-MethaneAbatement'!$B:$B,'Country Selector'!$A$2)+VLOOKUP($C$1,'Multipliers and Adjustments'!$A$70:$I$86,TRUNC(COLUMN(Z$2)/5)+2,FALSE)*SUMIFS('IEA-MethaneAbatement'!$N:$N,'IEA-MethaneAbatement'!$O:$O,"&lt;"&amp;$B69,'IEA-MethaneAbatement'!$O:$O,"&gt;="&amp;$A69,'IEA-MethaneAbatement'!$M:$M,$C$1,'IEA-MethaneAbatement'!$B:$B,'Country Selector'!$A$2)+VLOOKUP($D$1,'Multipliers and Adjustments'!$A$70:$I$86,TRUNC(COLUMN(Z$2)/5)+2,FALSE)*SUMIFS('IEA-MethaneAbatement'!$N:$N,'IEA-MethaneAbatement'!$O:$O,"&lt;"&amp;$B69,'IEA-MethaneAbatement'!$O:$O,"&gt;="&amp;$A69,'IEA-MethaneAbatement'!$M:$M,$D$1,'IEA-MethaneAbatement'!$B:$B,'Country Selector'!$A$2)))*(1+INDEX('EPA to IEA Scaling'!$F$8:$AO$8,,MATCH(Z$2,'EPA to IEA Scaling'!$F$1:$AO$1,0)))</f>
        <v>0</v>
      </c>
      <c r="AA69" cm="1">
        <f t="array" ref="AA69">((VLOOKUP($B$1,'Multipliers and Adjustments'!$A$70:$I$86,TRUNC(COLUMN(AA$2)/5)+2,FALSE)*SUMIFS('IEA-MethaneAbatement'!$N:$N,'IEA-MethaneAbatement'!$O:$O,"&lt;"&amp;$B69,'IEA-MethaneAbatement'!$O:$O,"&gt;="&amp;$A69,'IEA-MethaneAbatement'!$M:$M,$B$1,'IEA-MethaneAbatement'!$B:$B,'Country Selector'!$A$2)+VLOOKUP($C$1,'Multipliers and Adjustments'!$A$70:$I$86,TRUNC(COLUMN(AA$2)/5)+2,FALSE)*SUMIFS('IEA-MethaneAbatement'!$N:$N,'IEA-MethaneAbatement'!$O:$O,"&lt;"&amp;$B69,'IEA-MethaneAbatement'!$O:$O,"&gt;="&amp;$A69,'IEA-MethaneAbatement'!$M:$M,$C$1,'IEA-MethaneAbatement'!$B:$B,'Country Selector'!$A$2)+VLOOKUP($D$1,'Multipliers and Adjustments'!$A$70:$I$86,TRUNC(COLUMN(AA$2)/5)+2,FALSE)*SUMIFS('IEA-MethaneAbatement'!$N:$N,'IEA-MethaneAbatement'!$O:$O,"&lt;"&amp;$B69,'IEA-MethaneAbatement'!$O:$O,"&gt;="&amp;$A69,'IEA-MethaneAbatement'!$M:$M,$D$1,'IEA-MethaneAbatement'!$B:$B,'Country Selector'!$A$2)))*(1+INDEX('EPA to IEA Scaling'!$F$8:$AO$8,,MATCH(AA$2,'EPA to IEA Scaling'!$F$1:$AO$1,0)))</f>
        <v>0</v>
      </c>
      <c r="AB69" s="31" cm="1">
        <f t="array" ref="AB69">((VLOOKUP($B$1,'Multipliers and Adjustments'!$A$70:$I$86,TRUNC(COLUMN(AB$2)/5)+2,FALSE)*SUMIFS('IEA-MethaneAbatement'!$N:$N,'IEA-MethaneAbatement'!$O:$O,"&lt;"&amp;$B69,'IEA-MethaneAbatement'!$O:$O,"&gt;="&amp;$A69,'IEA-MethaneAbatement'!$M:$M,$B$1,'IEA-MethaneAbatement'!$B:$B,'Country Selector'!$A$2)+VLOOKUP($C$1,'Multipliers and Adjustments'!$A$70:$I$86,TRUNC(COLUMN(AB$2)/5)+2,FALSE)*SUMIFS('IEA-MethaneAbatement'!$N:$N,'IEA-MethaneAbatement'!$O:$O,"&lt;"&amp;$B69,'IEA-MethaneAbatement'!$O:$O,"&gt;="&amp;$A69,'IEA-MethaneAbatement'!$M:$M,$C$1,'IEA-MethaneAbatement'!$B:$B,'Country Selector'!$A$2)+VLOOKUP($D$1,'Multipliers and Adjustments'!$A$70:$I$86,TRUNC(COLUMN(AB$2)/5)+2,FALSE)*SUMIFS('IEA-MethaneAbatement'!$N:$N,'IEA-MethaneAbatement'!$O:$O,"&lt;"&amp;$B69,'IEA-MethaneAbatement'!$O:$O,"&gt;="&amp;$A69,'IEA-MethaneAbatement'!$M:$M,$D$1,'IEA-MethaneAbatement'!$B:$B,'Country Selector'!$A$2)))*(1+INDEX('EPA to IEA Scaling'!$F$8:$AO$8,,MATCH(AB$2,'EPA to IEA Scaling'!$F$1:$AO$1,0)))</f>
        <v>0</v>
      </c>
      <c r="AC69" cm="1">
        <f t="array" ref="AC69">((VLOOKUP($B$1,'Multipliers and Adjustments'!$A$70:$I$86,TRUNC(COLUMN(AC$2)/5)+2,FALSE)*SUMIFS('IEA-MethaneAbatement'!$N:$N,'IEA-MethaneAbatement'!$O:$O,"&lt;"&amp;$B69,'IEA-MethaneAbatement'!$O:$O,"&gt;="&amp;$A69,'IEA-MethaneAbatement'!$M:$M,$B$1,'IEA-MethaneAbatement'!$B:$B,'Country Selector'!$A$2)+VLOOKUP($C$1,'Multipliers and Adjustments'!$A$70:$I$86,TRUNC(COLUMN(AC$2)/5)+2,FALSE)*SUMIFS('IEA-MethaneAbatement'!$N:$N,'IEA-MethaneAbatement'!$O:$O,"&lt;"&amp;$B69,'IEA-MethaneAbatement'!$O:$O,"&gt;="&amp;$A69,'IEA-MethaneAbatement'!$M:$M,$C$1,'IEA-MethaneAbatement'!$B:$B,'Country Selector'!$A$2)+VLOOKUP($D$1,'Multipliers and Adjustments'!$A$70:$I$86,TRUNC(COLUMN(AC$2)/5)+2,FALSE)*SUMIFS('IEA-MethaneAbatement'!$N:$N,'IEA-MethaneAbatement'!$O:$O,"&lt;"&amp;$B69,'IEA-MethaneAbatement'!$O:$O,"&gt;="&amp;$A69,'IEA-MethaneAbatement'!$M:$M,$D$1,'IEA-MethaneAbatement'!$B:$B,'Country Selector'!$A$2)))*(1+INDEX('EPA to IEA Scaling'!$F$8:$AO$8,,MATCH(AC$2,'EPA to IEA Scaling'!$F$1:$AO$1,0)))</f>
        <v>0</v>
      </c>
      <c r="AD69" cm="1">
        <f t="array" ref="AD69">((VLOOKUP($B$1,'Multipliers and Adjustments'!$A$70:$I$86,TRUNC(COLUMN(AD$2)/5)+2,FALSE)*SUMIFS('IEA-MethaneAbatement'!$N:$N,'IEA-MethaneAbatement'!$O:$O,"&lt;"&amp;$B69,'IEA-MethaneAbatement'!$O:$O,"&gt;="&amp;$A69,'IEA-MethaneAbatement'!$M:$M,$B$1,'IEA-MethaneAbatement'!$B:$B,'Country Selector'!$A$2)+VLOOKUP($C$1,'Multipliers and Adjustments'!$A$70:$I$86,TRUNC(COLUMN(AD$2)/5)+2,FALSE)*SUMIFS('IEA-MethaneAbatement'!$N:$N,'IEA-MethaneAbatement'!$O:$O,"&lt;"&amp;$B69,'IEA-MethaneAbatement'!$O:$O,"&gt;="&amp;$A69,'IEA-MethaneAbatement'!$M:$M,$C$1,'IEA-MethaneAbatement'!$B:$B,'Country Selector'!$A$2)+VLOOKUP($D$1,'Multipliers and Adjustments'!$A$70:$I$86,TRUNC(COLUMN(AD$2)/5)+2,FALSE)*SUMIFS('IEA-MethaneAbatement'!$N:$N,'IEA-MethaneAbatement'!$O:$O,"&lt;"&amp;$B69,'IEA-MethaneAbatement'!$O:$O,"&gt;="&amp;$A69,'IEA-MethaneAbatement'!$M:$M,$D$1,'IEA-MethaneAbatement'!$B:$B,'Country Selector'!$A$2)))*(1+INDEX('EPA to IEA Scaling'!$F$8:$AO$8,,MATCH(AD$2,'EPA to IEA Scaling'!$F$1:$AO$1,0)))</f>
        <v>0</v>
      </c>
      <c r="AE69" cm="1">
        <f t="array" ref="AE69">((VLOOKUP($B$1,'Multipliers and Adjustments'!$A$70:$I$86,TRUNC(COLUMN(AE$2)/5)+2,FALSE)*SUMIFS('IEA-MethaneAbatement'!$N:$N,'IEA-MethaneAbatement'!$O:$O,"&lt;"&amp;$B69,'IEA-MethaneAbatement'!$O:$O,"&gt;="&amp;$A69,'IEA-MethaneAbatement'!$M:$M,$B$1,'IEA-MethaneAbatement'!$B:$B,'Country Selector'!$A$2)+VLOOKUP($C$1,'Multipliers and Adjustments'!$A$70:$I$86,TRUNC(COLUMN(AE$2)/5)+2,FALSE)*SUMIFS('IEA-MethaneAbatement'!$N:$N,'IEA-MethaneAbatement'!$O:$O,"&lt;"&amp;$B69,'IEA-MethaneAbatement'!$O:$O,"&gt;="&amp;$A69,'IEA-MethaneAbatement'!$M:$M,$C$1,'IEA-MethaneAbatement'!$B:$B,'Country Selector'!$A$2)+VLOOKUP($D$1,'Multipliers and Adjustments'!$A$70:$I$86,TRUNC(COLUMN(AE$2)/5)+2,FALSE)*SUMIFS('IEA-MethaneAbatement'!$N:$N,'IEA-MethaneAbatement'!$O:$O,"&lt;"&amp;$B69,'IEA-MethaneAbatement'!$O:$O,"&gt;="&amp;$A69,'IEA-MethaneAbatement'!$M:$M,$D$1,'IEA-MethaneAbatement'!$B:$B,'Country Selector'!$A$2)))*(1+INDEX('EPA to IEA Scaling'!$F$8:$AO$8,,MATCH(AE$2,'EPA to IEA Scaling'!$F$1:$AO$1,0)))</f>
        <v>0</v>
      </c>
      <c r="AF69" cm="1">
        <f t="array" ref="AF69">((VLOOKUP($B$1,'Multipliers and Adjustments'!$A$70:$I$86,TRUNC(COLUMN(AF$2)/5)+2,FALSE)*SUMIFS('IEA-MethaneAbatement'!$N:$N,'IEA-MethaneAbatement'!$O:$O,"&lt;"&amp;$B69,'IEA-MethaneAbatement'!$O:$O,"&gt;="&amp;$A69,'IEA-MethaneAbatement'!$M:$M,$B$1,'IEA-MethaneAbatement'!$B:$B,'Country Selector'!$A$2)+VLOOKUP($C$1,'Multipliers and Adjustments'!$A$70:$I$86,TRUNC(COLUMN(AF$2)/5)+2,FALSE)*SUMIFS('IEA-MethaneAbatement'!$N:$N,'IEA-MethaneAbatement'!$O:$O,"&lt;"&amp;$B69,'IEA-MethaneAbatement'!$O:$O,"&gt;="&amp;$A69,'IEA-MethaneAbatement'!$M:$M,$C$1,'IEA-MethaneAbatement'!$B:$B,'Country Selector'!$A$2)+VLOOKUP($D$1,'Multipliers and Adjustments'!$A$70:$I$86,TRUNC(COLUMN(AF$2)/5)+2,FALSE)*SUMIFS('IEA-MethaneAbatement'!$N:$N,'IEA-MethaneAbatement'!$O:$O,"&lt;"&amp;$B69,'IEA-MethaneAbatement'!$O:$O,"&gt;="&amp;$A69,'IEA-MethaneAbatement'!$M:$M,$D$1,'IEA-MethaneAbatement'!$B:$B,'Country Selector'!$A$2)))*(1+INDEX('EPA to IEA Scaling'!$F$8:$AO$8,,MATCH(AF$2,'EPA to IEA Scaling'!$F$1:$AO$1,0)))</f>
        <v>0</v>
      </c>
      <c r="AG69" s="31" cm="1">
        <f t="array" ref="AG69">((VLOOKUP($B$1,'Multipliers and Adjustments'!$A$70:$I$86,TRUNC(COLUMN(AG$2)/5)+2,FALSE)*SUMIFS('IEA-MethaneAbatement'!$N:$N,'IEA-MethaneAbatement'!$O:$O,"&lt;"&amp;$B69,'IEA-MethaneAbatement'!$O:$O,"&gt;="&amp;$A69,'IEA-MethaneAbatement'!$M:$M,$B$1,'IEA-MethaneAbatement'!$B:$B,'Country Selector'!$A$2)+VLOOKUP($C$1,'Multipliers and Adjustments'!$A$70:$I$86,TRUNC(COLUMN(AG$2)/5)+2,FALSE)*SUMIFS('IEA-MethaneAbatement'!$N:$N,'IEA-MethaneAbatement'!$O:$O,"&lt;"&amp;$B69,'IEA-MethaneAbatement'!$O:$O,"&gt;="&amp;$A69,'IEA-MethaneAbatement'!$M:$M,$C$1,'IEA-MethaneAbatement'!$B:$B,'Country Selector'!$A$2)+VLOOKUP($D$1,'Multipliers and Adjustments'!$A$70:$I$86,TRUNC(COLUMN(AG$2)/5)+2,FALSE)*SUMIFS('IEA-MethaneAbatement'!$N:$N,'IEA-MethaneAbatement'!$O:$O,"&lt;"&amp;$B69,'IEA-MethaneAbatement'!$O:$O,"&gt;="&amp;$A69,'IEA-MethaneAbatement'!$M:$M,$D$1,'IEA-MethaneAbatement'!$B:$B,'Country Selector'!$A$2)))*(1+INDEX('EPA to IEA Scaling'!$F$8:$AO$8,,MATCH(AG$2,'EPA to IEA Scaling'!$F$1:$AO$1,0)))</f>
        <v>0</v>
      </c>
      <c r="AH69" cm="1">
        <f t="array" ref="AH69">((VLOOKUP($B$1,'Multipliers and Adjustments'!$A$70:$I$86,TRUNC(COLUMN(AH$2)/5)+2,FALSE)*SUMIFS('IEA-MethaneAbatement'!$N:$N,'IEA-MethaneAbatement'!$O:$O,"&lt;"&amp;$B69,'IEA-MethaneAbatement'!$O:$O,"&gt;="&amp;$A69,'IEA-MethaneAbatement'!$M:$M,$B$1,'IEA-MethaneAbatement'!$B:$B,'Country Selector'!$A$2)+VLOOKUP($C$1,'Multipliers and Adjustments'!$A$70:$I$86,TRUNC(COLUMN(AH$2)/5)+2,FALSE)*SUMIFS('IEA-MethaneAbatement'!$N:$N,'IEA-MethaneAbatement'!$O:$O,"&lt;"&amp;$B69,'IEA-MethaneAbatement'!$O:$O,"&gt;="&amp;$A69,'IEA-MethaneAbatement'!$M:$M,$C$1,'IEA-MethaneAbatement'!$B:$B,'Country Selector'!$A$2)+VLOOKUP($D$1,'Multipliers and Adjustments'!$A$70:$I$86,TRUNC(COLUMN(AH$2)/5)+2,FALSE)*SUMIFS('IEA-MethaneAbatement'!$N:$N,'IEA-MethaneAbatement'!$O:$O,"&lt;"&amp;$B69,'IEA-MethaneAbatement'!$O:$O,"&gt;="&amp;$A69,'IEA-MethaneAbatement'!$M:$M,$D$1,'IEA-MethaneAbatement'!$B:$B,'Country Selector'!$A$2)))*(1+INDEX('EPA to IEA Scaling'!$F$8:$AO$8,,MATCH(AH$2,'EPA to IEA Scaling'!$F$1:$AO$1,0)))</f>
        <v>0</v>
      </c>
      <c r="AI69" cm="1">
        <f t="array" ref="AI69">((VLOOKUP($B$1,'Multipliers and Adjustments'!$A$70:$I$86,TRUNC(COLUMN(AI$2)/5)+2,FALSE)*SUMIFS('IEA-MethaneAbatement'!$N:$N,'IEA-MethaneAbatement'!$O:$O,"&lt;"&amp;$B69,'IEA-MethaneAbatement'!$O:$O,"&gt;="&amp;$A69,'IEA-MethaneAbatement'!$M:$M,$B$1,'IEA-MethaneAbatement'!$B:$B,'Country Selector'!$A$2)+VLOOKUP($C$1,'Multipliers and Adjustments'!$A$70:$I$86,TRUNC(COLUMN(AI$2)/5)+2,FALSE)*SUMIFS('IEA-MethaneAbatement'!$N:$N,'IEA-MethaneAbatement'!$O:$O,"&lt;"&amp;$B69,'IEA-MethaneAbatement'!$O:$O,"&gt;="&amp;$A69,'IEA-MethaneAbatement'!$M:$M,$C$1,'IEA-MethaneAbatement'!$B:$B,'Country Selector'!$A$2)+VLOOKUP($D$1,'Multipliers and Adjustments'!$A$70:$I$86,TRUNC(COLUMN(AI$2)/5)+2,FALSE)*SUMIFS('IEA-MethaneAbatement'!$N:$N,'IEA-MethaneAbatement'!$O:$O,"&lt;"&amp;$B69,'IEA-MethaneAbatement'!$O:$O,"&gt;="&amp;$A69,'IEA-MethaneAbatement'!$M:$M,$D$1,'IEA-MethaneAbatement'!$B:$B,'Country Selector'!$A$2)))*(1+INDEX('EPA to IEA Scaling'!$F$8:$AO$8,,MATCH(AI$2,'EPA to IEA Scaling'!$F$1:$AO$1,0)))</f>
        <v>0</v>
      </c>
      <c r="AJ69" cm="1">
        <f t="array" ref="AJ69">((VLOOKUP($B$1,'Multipliers and Adjustments'!$A$70:$I$86,TRUNC(COLUMN(AJ$2)/5)+2,FALSE)*SUMIFS('IEA-MethaneAbatement'!$N:$N,'IEA-MethaneAbatement'!$O:$O,"&lt;"&amp;$B69,'IEA-MethaneAbatement'!$O:$O,"&gt;="&amp;$A69,'IEA-MethaneAbatement'!$M:$M,$B$1,'IEA-MethaneAbatement'!$B:$B,'Country Selector'!$A$2)+VLOOKUP($C$1,'Multipliers and Adjustments'!$A$70:$I$86,TRUNC(COLUMN(AJ$2)/5)+2,FALSE)*SUMIFS('IEA-MethaneAbatement'!$N:$N,'IEA-MethaneAbatement'!$O:$O,"&lt;"&amp;$B69,'IEA-MethaneAbatement'!$O:$O,"&gt;="&amp;$A69,'IEA-MethaneAbatement'!$M:$M,$C$1,'IEA-MethaneAbatement'!$B:$B,'Country Selector'!$A$2)+VLOOKUP($D$1,'Multipliers and Adjustments'!$A$70:$I$86,TRUNC(COLUMN(AJ$2)/5)+2,FALSE)*SUMIFS('IEA-MethaneAbatement'!$N:$N,'IEA-MethaneAbatement'!$O:$O,"&lt;"&amp;$B69,'IEA-MethaneAbatement'!$O:$O,"&gt;="&amp;$A69,'IEA-MethaneAbatement'!$M:$M,$D$1,'IEA-MethaneAbatement'!$B:$B,'Country Selector'!$A$2)))*(1+INDEX('EPA to IEA Scaling'!$F$8:$AO$8,,MATCH(AJ$2,'EPA to IEA Scaling'!$F$1:$AO$1,0)))</f>
        <v>0</v>
      </c>
      <c r="AK69" cm="1">
        <f t="array" ref="AK69">((VLOOKUP($B$1,'Multipliers and Adjustments'!$A$70:$I$86,TRUNC(COLUMN(AK$2)/5)+2,FALSE)*SUMIFS('IEA-MethaneAbatement'!$N:$N,'IEA-MethaneAbatement'!$O:$O,"&lt;"&amp;$B69,'IEA-MethaneAbatement'!$O:$O,"&gt;="&amp;$A69,'IEA-MethaneAbatement'!$M:$M,$B$1,'IEA-MethaneAbatement'!$B:$B,'Country Selector'!$A$2)+VLOOKUP($C$1,'Multipliers and Adjustments'!$A$70:$I$86,TRUNC(COLUMN(AK$2)/5)+2,FALSE)*SUMIFS('IEA-MethaneAbatement'!$N:$N,'IEA-MethaneAbatement'!$O:$O,"&lt;"&amp;$B69,'IEA-MethaneAbatement'!$O:$O,"&gt;="&amp;$A69,'IEA-MethaneAbatement'!$M:$M,$C$1,'IEA-MethaneAbatement'!$B:$B,'Country Selector'!$A$2)+VLOOKUP($D$1,'Multipliers and Adjustments'!$A$70:$I$86,TRUNC(COLUMN(AK$2)/5)+2,FALSE)*SUMIFS('IEA-MethaneAbatement'!$N:$N,'IEA-MethaneAbatement'!$O:$O,"&lt;"&amp;$B69,'IEA-MethaneAbatement'!$O:$O,"&gt;="&amp;$A69,'IEA-MethaneAbatement'!$M:$M,$D$1,'IEA-MethaneAbatement'!$B:$B,'Country Selector'!$A$2)))*(1+INDEX('EPA to IEA Scaling'!$F$8:$AO$8,,MATCH(AK$2,'EPA to IEA Scaling'!$F$1:$AO$1,0)))</f>
        <v>0</v>
      </c>
      <c r="AL69" s="31" cm="1">
        <f t="array" ref="AL69">((VLOOKUP($B$1,'Multipliers and Adjustments'!$A$70:$I$86,TRUNC(COLUMN(AL$2)/5)+2,FALSE)*SUMIFS('IEA-MethaneAbatement'!$N:$N,'IEA-MethaneAbatement'!$O:$O,"&lt;"&amp;$B69,'IEA-MethaneAbatement'!$O:$O,"&gt;="&amp;$A69,'IEA-MethaneAbatement'!$M:$M,$B$1,'IEA-MethaneAbatement'!$B:$B,'Country Selector'!$A$2)+VLOOKUP($C$1,'Multipliers and Adjustments'!$A$70:$I$86,TRUNC(COLUMN(AL$2)/5)+2,FALSE)*SUMIFS('IEA-MethaneAbatement'!$N:$N,'IEA-MethaneAbatement'!$O:$O,"&lt;"&amp;$B69,'IEA-MethaneAbatement'!$O:$O,"&gt;="&amp;$A69,'IEA-MethaneAbatement'!$M:$M,$C$1,'IEA-MethaneAbatement'!$B:$B,'Country Selector'!$A$2)+VLOOKUP($D$1,'Multipliers and Adjustments'!$A$70:$I$86,TRUNC(COLUMN(AL$2)/5)+2,FALSE)*SUMIFS('IEA-MethaneAbatement'!$N:$N,'IEA-MethaneAbatement'!$O:$O,"&lt;"&amp;$B69,'IEA-MethaneAbatement'!$O:$O,"&gt;="&amp;$A69,'IEA-MethaneAbatement'!$M:$M,$D$1,'IEA-MethaneAbatement'!$B:$B,'Country Selector'!$A$2)))*(1+INDEX('EPA to IEA Scaling'!$F$8:$AO$8,,MATCH(AL$2,'EPA to IEA Scaling'!$F$1:$AO$1,0)))</f>
        <v>0</v>
      </c>
    </row>
    <row r="70" spans="1:38" x14ac:dyDescent="0.45">
      <c r="A70" s="12">
        <f t="shared" si="1"/>
        <v>1350</v>
      </c>
      <c r="B70" s="11">
        <f t="shared" si="3"/>
        <v>1400</v>
      </c>
      <c r="C70" s="31" cm="1">
        <f t="array" ref="C70">((VLOOKUP($B$1,'Multipliers and Adjustments'!$A$70:$I$86,TRUNC(COLUMN(C$2)/5)+2,FALSE)*SUMIFS('IEA-MethaneAbatement'!$N:$N,'IEA-MethaneAbatement'!$O:$O,"&lt;"&amp;$B70,'IEA-MethaneAbatement'!$O:$O,"&gt;="&amp;$A70,'IEA-MethaneAbatement'!$M:$M,$B$1,'IEA-MethaneAbatement'!$B:$B,'Country Selector'!$A$2)+VLOOKUP($C$1,'Multipliers and Adjustments'!$A$70:$I$86,TRUNC(COLUMN(C$2)/5)+2,FALSE)*SUMIFS('IEA-MethaneAbatement'!$N:$N,'IEA-MethaneAbatement'!$O:$O,"&lt;"&amp;$B70,'IEA-MethaneAbatement'!$O:$O,"&gt;="&amp;$A70,'IEA-MethaneAbatement'!$M:$M,$C$1,'IEA-MethaneAbatement'!$B:$B,'Country Selector'!$A$2)+VLOOKUP($D$1,'Multipliers and Adjustments'!$A$70:$I$86,TRUNC(COLUMN(C$2)/5)+2,FALSE)*SUMIFS('IEA-MethaneAbatement'!$N:$N,'IEA-MethaneAbatement'!$O:$O,"&lt;"&amp;$B70,'IEA-MethaneAbatement'!$O:$O,"&gt;="&amp;$A70,'IEA-MethaneAbatement'!$M:$M,$D$1,'IEA-MethaneAbatement'!$B:$B,'Country Selector'!$A$2)))*(1+INDEX('EPA to IEA Scaling'!$F$8:$AO$8,,MATCH(C$2,'EPA to IEA Scaling'!$F$1:$AO$1,0)))</f>
        <v>0</v>
      </c>
      <c r="D70" cm="1">
        <f t="array" ref="D70">((VLOOKUP($B$1,'Multipliers and Adjustments'!$A$70:$I$86,TRUNC(COLUMN(D$2)/5)+2,FALSE)*SUMIFS('IEA-MethaneAbatement'!$N:$N,'IEA-MethaneAbatement'!$O:$O,"&lt;"&amp;$B70,'IEA-MethaneAbatement'!$O:$O,"&gt;="&amp;$A70,'IEA-MethaneAbatement'!$M:$M,$B$1,'IEA-MethaneAbatement'!$B:$B,'Country Selector'!$A$2)+VLOOKUP($C$1,'Multipliers and Adjustments'!$A$70:$I$86,TRUNC(COLUMN(D$2)/5)+2,FALSE)*SUMIFS('IEA-MethaneAbatement'!$N:$N,'IEA-MethaneAbatement'!$O:$O,"&lt;"&amp;$B70,'IEA-MethaneAbatement'!$O:$O,"&gt;="&amp;$A70,'IEA-MethaneAbatement'!$M:$M,$C$1,'IEA-MethaneAbatement'!$B:$B,'Country Selector'!$A$2)+VLOOKUP($D$1,'Multipliers and Adjustments'!$A$70:$I$86,TRUNC(COLUMN(D$2)/5)+2,FALSE)*SUMIFS('IEA-MethaneAbatement'!$N:$N,'IEA-MethaneAbatement'!$O:$O,"&lt;"&amp;$B70,'IEA-MethaneAbatement'!$O:$O,"&gt;="&amp;$A70,'IEA-MethaneAbatement'!$M:$M,$D$1,'IEA-MethaneAbatement'!$B:$B,'Country Selector'!$A$2)))*(1+INDEX('EPA to IEA Scaling'!$F$8:$AO$8,,MATCH(D$2,'EPA to IEA Scaling'!$F$1:$AO$1,0)))</f>
        <v>0</v>
      </c>
      <c r="E70" cm="1">
        <f t="array" ref="E70">((VLOOKUP($B$1,'Multipliers and Adjustments'!$A$70:$I$86,TRUNC(COLUMN(E$2)/5)+2,FALSE)*SUMIFS('IEA-MethaneAbatement'!$N:$N,'IEA-MethaneAbatement'!$O:$O,"&lt;"&amp;$B70,'IEA-MethaneAbatement'!$O:$O,"&gt;="&amp;$A70,'IEA-MethaneAbatement'!$M:$M,$B$1,'IEA-MethaneAbatement'!$B:$B,'Country Selector'!$A$2)+VLOOKUP($C$1,'Multipliers and Adjustments'!$A$70:$I$86,TRUNC(COLUMN(E$2)/5)+2,FALSE)*SUMIFS('IEA-MethaneAbatement'!$N:$N,'IEA-MethaneAbatement'!$O:$O,"&lt;"&amp;$B70,'IEA-MethaneAbatement'!$O:$O,"&gt;="&amp;$A70,'IEA-MethaneAbatement'!$M:$M,$C$1,'IEA-MethaneAbatement'!$B:$B,'Country Selector'!$A$2)+VLOOKUP($D$1,'Multipliers and Adjustments'!$A$70:$I$86,TRUNC(COLUMN(E$2)/5)+2,FALSE)*SUMIFS('IEA-MethaneAbatement'!$N:$N,'IEA-MethaneAbatement'!$O:$O,"&lt;"&amp;$B70,'IEA-MethaneAbatement'!$O:$O,"&gt;="&amp;$A70,'IEA-MethaneAbatement'!$M:$M,$D$1,'IEA-MethaneAbatement'!$B:$B,'Country Selector'!$A$2)))*(1+INDEX('EPA to IEA Scaling'!$F$8:$AO$8,,MATCH(E$2,'EPA to IEA Scaling'!$F$1:$AO$1,0)))</f>
        <v>0</v>
      </c>
      <c r="F70" cm="1">
        <f t="array" ref="F70">((VLOOKUP($B$1,'Multipliers and Adjustments'!$A$70:$I$86,TRUNC(COLUMN(F$2)/5)+2,FALSE)*SUMIFS('IEA-MethaneAbatement'!$N:$N,'IEA-MethaneAbatement'!$O:$O,"&lt;"&amp;$B70,'IEA-MethaneAbatement'!$O:$O,"&gt;="&amp;$A70,'IEA-MethaneAbatement'!$M:$M,$B$1,'IEA-MethaneAbatement'!$B:$B,'Country Selector'!$A$2)+VLOOKUP($C$1,'Multipliers and Adjustments'!$A$70:$I$86,TRUNC(COLUMN(F$2)/5)+2,FALSE)*SUMIFS('IEA-MethaneAbatement'!$N:$N,'IEA-MethaneAbatement'!$O:$O,"&lt;"&amp;$B70,'IEA-MethaneAbatement'!$O:$O,"&gt;="&amp;$A70,'IEA-MethaneAbatement'!$M:$M,$C$1,'IEA-MethaneAbatement'!$B:$B,'Country Selector'!$A$2)+VLOOKUP($D$1,'Multipliers and Adjustments'!$A$70:$I$86,TRUNC(COLUMN(F$2)/5)+2,FALSE)*SUMIFS('IEA-MethaneAbatement'!$N:$N,'IEA-MethaneAbatement'!$O:$O,"&lt;"&amp;$B70,'IEA-MethaneAbatement'!$O:$O,"&gt;="&amp;$A70,'IEA-MethaneAbatement'!$M:$M,$D$1,'IEA-MethaneAbatement'!$B:$B,'Country Selector'!$A$2)))*(1+INDEX('EPA to IEA Scaling'!$F$8:$AO$8,,MATCH(F$2,'EPA to IEA Scaling'!$F$1:$AO$1,0)))</f>
        <v>0</v>
      </c>
      <c r="G70" cm="1">
        <f t="array" ref="G70">((VLOOKUP($B$1,'Multipliers and Adjustments'!$A$70:$I$86,TRUNC(COLUMN(G$2)/5)+2,FALSE)*SUMIFS('IEA-MethaneAbatement'!$N:$N,'IEA-MethaneAbatement'!$O:$O,"&lt;"&amp;$B70,'IEA-MethaneAbatement'!$O:$O,"&gt;="&amp;$A70,'IEA-MethaneAbatement'!$M:$M,$B$1,'IEA-MethaneAbatement'!$B:$B,'Country Selector'!$A$2)+VLOOKUP($C$1,'Multipliers and Adjustments'!$A$70:$I$86,TRUNC(COLUMN(G$2)/5)+2,FALSE)*SUMIFS('IEA-MethaneAbatement'!$N:$N,'IEA-MethaneAbatement'!$O:$O,"&lt;"&amp;$B70,'IEA-MethaneAbatement'!$O:$O,"&gt;="&amp;$A70,'IEA-MethaneAbatement'!$M:$M,$C$1,'IEA-MethaneAbatement'!$B:$B,'Country Selector'!$A$2)+VLOOKUP($D$1,'Multipliers and Adjustments'!$A$70:$I$86,TRUNC(COLUMN(G$2)/5)+2,FALSE)*SUMIFS('IEA-MethaneAbatement'!$N:$N,'IEA-MethaneAbatement'!$O:$O,"&lt;"&amp;$B70,'IEA-MethaneAbatement'!$O:$O,"&gt;="&amp;$A70,'IEA-MethaneAbatement'!$M:$M,$D$1,'IEA-MethaneAbatement'!$B:$B,'Country Selector'!$A$2)))*(1+INDEX('EPA to IEA Scaling'!$F$8:$AO$8,,MATCH(G$2,'EPA to IEA Scaling'!$F$1:$AO$1,0)))</f>
        <v>0</v>
      </c>
      <c r="H70" s="31" cm="1">
        <f t="array" ref="H70">((VLOOKUP($B$1,'Multipliers and Adjustments'!$A$70:$I$86,TRUNC(COLUMN(H$2)/5)+2,FALSE)*SUMIFS('IEA-MethaneAbatement'!$N:$N,'IEA-MethaneAbatement'!$O:$O,"&lt;"&amp;$B70,'IEA-MethaneAbatement'!$O:$O,"&gt;="&amp;$A70,'IEA-MethaneAbatement'!$M:$M,$B$1,'IEA-MethaneAbatement'!$B:$B,'Country Selector'!$A$2)+VLOOKUP($C$1,'Multipliers and Adjustments'!$A$70:$I$86,TRUNC(COLUMN(H$2)/5)+2,FALSE)*SUMIFS('IEA-MethaneAbatement'!$N:$N,'IEA-MethaneAbatement'!$O:$O,"&lt;"&amp;$B70,'IEA-MethaneAbatement'!$O:$O,"&gt;="&amp;$A70,'IEA-MethaneAbatement'!$M:$M,$C$1,'IEA-MethaneAbatement'!$B:$B,'Country Selector'!$A$2)+VLOOKUP($D$1,'Multipliers and Adjustments'!$A$70:$I$86,TRUNC(COLUMN(H$2)/5)+2,FALSE)*SUMIFS('IEA-MethaneAbatement'!$N:$N,'IEA-MethaneAbatement'!$O:$O,"&lt;"&amp;$B70,'IEA-MethaneAbatement'!$O:$O,"&gt;="&amp;$A70,'IEA-MethaneAbatement'!$M:$M,$D$1,'IEA-MethaneAbatement'!$B:$B,'Country Selector'!$A$2)))*(1+INDEX('EPA to IEA Scaling'!$F$8:$AO$8,,MATCH(H$2,'EPA to IEA Scaling'!$F$1:$AO$1,0)))</f>
        <v>0</v>
      </c>
      <c r="I70" cm="1">
        <f t="array" ref="I70">((VLOOKUP($B$1,'Multipliers and Adjustments'!$A$70:$I$86,TRUNC(COLUMN(I$2)/5)+2,FALSE)*SUMIFS('IEA-MethaneAbatement'!$N:$N,'IEA-MethaneAbatement'!$O:$O,"&lt;"&amp;$B70,'IEA-MethaneAbatement'!$O:$O,"&gt;="&amp;$A70,'IEA-MethaneAbatement'!$M:$M,$B$1,'IEA-MethaneAbatement'!$B:$B,'Country Selector'!$A$2)+VLOOKUP($C$1,'Multipliers and Adjustments'!$A$70:$I$86,TRUNC(COLUMN(I$2)/5)+2,FALSE)*SUMIFS('IEA-MethaneAbatement'!$N:$N,'IEA-MethaneAbatement'!$O:$O,"&lt;"&amp;$B70,'IEA-MethaneAbatement'!$O:$O,"&gt;="&amp;$A70,'IEA-MethaneAbatement'!$M:$M,$C$1,'IEA-MethaneAbatement'!$B:$B,'Country Selector'!$A$2)+VLOOKUP($D$1,'Multipliers and Adjustments'!$A$70:$I$86,TRUNC(COLUMN(I$2)/5)+2,FALSE)*SUMIFS('IEA-MethaneAbatement'!$N:$N,'IEA-MethaneAbatement'!$O:$O,"&lt;"&amp;$B70,'IEA-MethaneAbatement'!$O:$O,"&gt;="&amp;$A70,'IEA-MethaneAbatement'!$M:$M,$D$1,'IEA-MethaneAbatement'!$B:$B,'Country Selector'!$A$2)))*(1+INDEX('EPA to IEA Scaling'!$F$8:$AO$8,,MATCH(I$2,'EPA to IEA Scaling'!$F$1:$AO$1,0)))</f>
        <v>0</v>
      </c>
      <c r="J70" cm="1">
        <f t="array" ref="J70">((VLOOKUP($B$1,'Multipliers and Adjustments'!$A$70:$I$86,TRUNC(COLUMN(J$2)/5)+2,FALSE)*SUMIFS('IEA-MethaneAbatement'!$N:$N,'IEA-MethaneAbatement'!$O:$O,"&lt;"&amp;$B70,'IEA-MethaneAbatement'!$O:$O,"&gt;="&amp;$A70,'IEA-MethaneAbatement'!$M:$M,$B$1,'IEA-MethaneAbatement'!$B:$B,'Country Selector'!$A$2)+VLOOKUP($C$1,'Multipliers and Adjustments'!$A$70:$I$86,TRUNC(COLUMN(J$2)/5)+2,FALSE)*SUMIFS('IEA-MethaneAbatement'!$N:$N,'IEA-MethaneAbatement'!$O:$O,"&lt;"&amp;$B70,'IEA-MethaneAbatement'!$O:$O,"&gt;="&amp;$A70,'IEA-MethaneAbatement'!$M:$M,$C$1,'IEA-MethaneAbatement'!$B:$B,'Country Selector'!$A$2)+VLOOKUP($D$1,'Multipliers and Adjustments'!$A$70:$I$86,TRUNC(COLUMN(J$2)/5)+2,FALSE)*SUMIFS('IEA-MethaneAbatement'!$N:$N,'IEA-MethaneAbatement'!$O:$O,"&lt;"&amp;$B70,'IEA-MethaneAbatement'!$O:$O,"&gt;="&amp;$A70,'IEA-MethaneAbatement'!$M:$M,$D$1,'IEA-MethaneAbatement'!$B:$B,'Country Selector'!$A$2)))*(1+INDEX('EPA to IEA Scaling'!$F$8:$AO$8,,MATCH(J$2,'EPA to IEA Scaling'!$F$1:$AO$1,0)))</f>
        <v>0</v>
      </c>
      <c r="K70" cm="1">
        <f t="array" ref="K70">((VLOOKUP($B$1,'Multipliers and Adjustments'!$A$70:$I$86,TRUNC(COLUMN(K$2)/5)+2,FALSE)*SUMIFS('IEA-MethaneAbatement'!$N:$N,'IEA-MethaneAbatement'!$O:$O,"&lt;"&amp;$B70,'IEA-MethaneAbatement'!$O:$O,"&gt;="&amp;$A70,'IEA-MethaneAbatement'!$M:$M,$B$1,'IEA-MethaneAbatement'!$B:$B,'Country Selector'!$A$2)+VLOOKUP($C$1,'Multipliers and Adjustments'!$A$70:$I$86,TRUNC(COLUMN(K$2)/5)+2,FALSE)*SUMIFS('IEA-MethaneAbatement'!$N:$N,'IEA-MethaneAbatement'!$O:$O,"&lt;"&amp;$B70,'IEA-MethaneAbatement'!$O:$O,"&gt;="&amp;$A70,'IEA-MethaneAbatement'!$M:$M,$C$1,'IEA-MethaneAbatement'!$B:$B,'Country Selector'!$A$2)+VLOOKUP($D$1,'Multipliers and Adjustments'!$A$70:$I$86,TRUNC(COLUMN(K$2)/5)+2,FALSE)*SUMIFS('IEA-MethaneAbatement'!$N:$N,'IEA-MethaneAbatement'!$O:$O,"&lt;"&amp;$B70,'IEA-MethaneAbatement'!$O:$O,"&gt;="&amp;$A70,'IEA-MethaneAbatement'!$M:$M,$D$1,'IEA-MethaneAbatement'!$B:$B,'Country Selector'!$A$2)))*(1+INDEX('EPA to IEA Scaling'!$F$8:$AO$8,,MATCH(K$2,'EPA to IEA Scaling'!$F$1:$AO$1,0)))</f>
        <v>0</v>
      </c>
      <c r="L70" cm="1">
        <f t="array" ref="L70">((VLOOKUP($B$1,'Multipliers and Adjustments'!$A$70:$I$86,TRUNC(COLUMN(L$2)/5)+2,FALSE)*SUMIFS('IEA-MethaneAbatement'!$N:$N,'IEA-MethaneAbatement'!$O:$O,"&lt;"&amp;$B70,'IEA-MethaneAbatement'!$O:$O,"&gt;="&amp;$A70,'IEA-MethaneAbatement'!$M:$M,$B$1,'IEA-MethaneAbatement'!$B:$B,'Country Selector'!$A$2)+VLOOKUP($C$1,'Multipliers and Adjustments'!$A$70:$I$86,TRUNC(COLUMN(L$2)/5)+2,FALSE)*SUMIFS('IEA-MethaneAbatement'!$N:$N,'IEA-MethaneAbatement'!$O:$O,"&lt;"&amp;$B70,'IEA-MethaneAbatement'!$O:$O,"&gt;="&amp;$A70,'IEA-MethaneAbatement'!$M:$M,$C$1,'IEA-MethaneAbatement'!$B:$B,'Country Selector'!$A$2)+VLOOKUP($D$1,'Multipliers and Adjustments'!$A$70:$I$86,TRUNC(COLUMN(L$2)/5)+2,FALSE)*SUMIFS('IEA-MethaneAbatement'!$N:$N,'IEA-MethaneAbatement'!$O:$O,"&lt;"&amp;$B70,'IEA-MethaneAbatement'!$O:$O,"&gt;="&amp;$A70,'IEA-MethaneAbatement'!$M:$M,$D$1,'IEA-MethaneAbatement'!$B:$B,'Country Selector'!$A$2)))*(1+INDEX('EPA to IEA Scaling'!$F$8:$AO$8,,MATCH(L$2,'EPA to IEA Scaling'!$F$1:$AO$1,0)))</f>
        <v>0</v>
      </c>
      <c r="M70" s="31" cm="1">
        <f t="array" ref="M70">((VLOOKUP($B$1,'Multipliers and Adjustments'!$A$70:$I$86,TRUNC(COLUMN(M$2)/5)+2,FALSE)*SUMIFS('IEA-MethaneAbatement'!$N:$N,'IEA-MethaneAbatement'!$O:$O,"&lt;"&amp;$B70,'IEA-MethaneAbatement'!$O:$O,"&gt;="&amp;$A70,'IEA-MethaneAbatement'!$M:$M,$B$1,'IEA-MethaneAbatement'!$B:$B,'Country Selector'!$A$2)+VLOOKUP($C$1,'Multipliers and Adjustments'!$A$70:$I$86,TRUNC(COLUMN(M$2)/5)+2,FALSE)*SUMIFS('IEA-MethaneAbatement'!$N:$N,'IEA-MethaneAbatement'!$O:$O,"&lt;"&amp;$B70,'IEA-MethaneAbatement'!$O:$O,"&gt;="&amp;$A70,'IEA-MethaneAbatement'!$M:$M,$C$1,'IEA-MethaneAbatement'!$B:$B,'Country Selector'!$A$2)+VLOOKUP($D$1,'Multipliers and Adjustments'!$A$70:$I$86,TRUNC(COLUMN(M$2)/5)+2,FALSE)*SUMIFS('IEA-MethaneAbatement'!$N:$N,'IEA-MethaneAbatement'!$O:$O,"&lt;"&amp;$B70,'IEA-MethaneAbatement'!$O:$O,"&gt;="&amp;$A70,'IEA-MethaneAbatement'!$M:$M,$D$1,'IEA-MethaneAbatement'!$B:$B,'Country Selector'!$A$2)))*(1+INDEX('EPA to IEA Scaling'!$F$8:$AO$8,,MATCH(M$2,'EPA to IEA Scaling'!$F$1:$AO$1,0)))</f>
        <v>0</v>
      </c>
      <c r="N70" cm="1">
        <f t="array" ref="N70">((VLOOKUP($B$1,'Multipliers and Adjustments'!$A$70:$I$86,TRUNC(COLUMN(N$2)/5)+2,FALSE)*SUMIFS('IEA-MethaneAbatement'!$N:$N,'IEA-MethaneAbatement'!$O:$O,"&lt;"&amp;$B70,'IEA-MethaneAbatement'!$O:$O,"&gt;="&amp;$A70,'IEA-MethaneAbatement'!$M:$M,$B$1,'IEA-MethaneAbatement'!$B:$B,'Country Selector'!$A$2)+VLOOKUP($C$1,'Multipliers and Adjustments'!$A$70:$I$86,TRUNC(COLUMN(N$2)/5)+2,FALSE)*SUMIFS('IEA-MethaneAbatement'!$N:$N,'IEA-MethaneAbatement'!$O:$O,"&lt;"&amp;$B70,'IEA-MethaneAbatement'!$O:$O,"&gt;="&amp;$A70,'IEA-MethaneAbatement'!$M:$M,$C$1,'IEA-MethaneAbatement'!$B:$B,'Country Selector'!$A$2)+VLOOKUP($D$1,'Multipliers and Adjustments'!$A$70:$I$86,TRUNC(COLUMN(N$2)/5)+2,FALSE)*SUMIFS('IEA-MethaneAbatement'!$N:$N,'IEA-MethaneAbatement'!$O:$O,"&lt;"&amp;$B70,'IEA-MethaneAbatement'!$O:$O,"&gt;="&amp;$A70,'IEA-MethaneAbatement'!$M:$M,$D$1,'IEA-MethaneAbatement'!$B:$B,'Country Selector'!$A$2)))*(1+INDEX('EPA to IEA Scaling'!$F$8:$AO$8,,MATCH(N$2,'EPA to IEA Scaling'!$F$1:$AO$1,0)))</f>
        <v>0</v>
      </c>
      <c r="O70" cm="1">
        <f t="array" ref="O70">((VLOOKUP($B$1,'Multipliers and Adjustments'!$A$70:$I$86,TRUNC(COLUMN(O$2)/5)+2,FALSE)*SUMIFS('IEA-MethaneAbatement'!$N:$N,'IEA-MethaneAbatement'!$O:$O,"&lt;"&amp;$B70,'IEA-MethaneAbatement'!$O:$O,"&gt;="&amp;$A70,'IEA-MethaneAbatement'!$M:$M,$B$1,'IEA-MethaneAbatement'!$B:$B,'Country Selector'!$A$2)+VLOOKUP($C$1,'Multipliers and Adjustments'!$A$70:$I$86,TRUNC(COLUMN(O$2)/5)+2,FALSE)*SUMIFS('IEA-MethaneAbatement'!$N:$N,'IEA-MethaneAbatement'!$O:$O,"&lt;"&amp;$B70,'IEA-MethaneAbatement'!$O:$O,"&gt;="&amp;$A70,'IEA-MethaneAbatement'!$M:$M,$C$1,'IEA-MethaneAbatement'!$B:$B,'Country Selector'!$A$2)+VLOOKUP($D$1,'Multipliers and Adjustments'!$A$70:$I$86,TRUNC(COLUMN(O$2)/5)+2,FALSE)*SUMIFS('IEA-MethaneAbatement'!$N:$N,'IEA-MethaneAbatement'!$O:$O,"&lt;"&amp;$B70,'IEA-MethaneAbatement'!$O:$O,"&gt;="&amp;$A70,'IEA-MethaneAbatement'!$M:$M,$D$1,'IEA-MethaneAbatement'!$B:$B,'Country Selector'!$A$2)))*(1+INDEX('EPA to IEA Scaling'!$F$8:$AO$8,,MATCH(O$2,'EPA to IEA Scaling'!$F$1:$AO$1,0)))</f>
        <v>0</v>
      </c>
      <c r="P70" cm="1">
        <f t="array" ref="P70">((VLOOKUP($B$1,'Multipliers and Adjustments'!$A$70:$I$86,TRUNC(COLUMN(P$2)/5)+2,FALSE)*SUMIFS('IEA-MethaneAbatement'!$N:$N,'IEA-MethaneAbatement'!$O:$O,"&lt;"&amp;$B70,'IEA-MethaneAbatement'!$O:$O,"&gt;="&amp;$A70,'IEA-MethaneAbatement'!$M:$M,$B$1,'IEA-MethaneAbatement'!$B:$B,'Country Selector'!$A$2)+VLOOKUP($C$1,'Multipliers and Adjustments'!$A$70:$I$86,TRUNC(COLUMN(P$2)/5)+2,FALSE)*SUMIFS('IEA-MethaneAbatement'!$N:$N,'IEA-MethaneAbatement'!$O:$O,"&lt;"&amp;$B70,'IEA-MethaneAbatement'!$O:$O,"&gt;="&amp;$A70,'IEA-MethaneAbatement'!$M:$M,$C$1,'IEA-MethaneAbatement'!$B:$B,'Country Selector'!$A$2)+VLOOKUP($D$1,'Multipliers and Adjustments'!$A$70:$I$86,TRUNC(COLUMN(P$2)/5)+2,FALSE)*SUMIFS('IEA-MethaneAbatement'!$N:$N,'IEA-MethaneAbatement'!$O:$O,"&lt;"&amp;$B70,'IEA-MethaneAbatement'!$O:$O,"&gt;="&amp;$A70,'IEA-MethaneAbatement'!$M:$M,$D$1,'IEA-MethaneAbatement'!$B:$B,'Country Selector'!$A$2)))*(1+INDEX('EPA to IEA Scaling'!$F$8:$AO$8,,MATCH(P$2,'EPA to IEA Scaling'!$F$1:$AO$1,0)))</f>
        <v>0</v>
      </c>
      <c r="Q70" cm="1">
        <f t="array" ref="Q70">((VLOOKUP($B$1,'Multipliers and Adjustments'!$A$70:$I$86,TRUNC(COLUMN(Q$2)/5)+2,FALSE)*SUMIFS('IEA-MethaneAbatement'!$N:$N,'IEA-MethaneAbatement'!$O:$O,"&lt;"&amp;$B70,'IEA-MethaneAbatement'!$O:$O,"&gt;="&amp;$A70,'IEA-MethaneAbatement'!$M:$M,$B$1,'IEA-MethaneAbatement'!$B:$B,'Country Selector'!$A$2)+VLOOKUP($C$1,'Multipliers and Adjustments'!$A$70:$I$86,TRUNC(COLUMN(Q$2)/5)+2,FALSE)*SUMIFS('IEA-MethaneAbatement'!$N:$N,'IEA-MethaneAbatement'!$O:$O,"&lt;"&amp;$B70,'IEA-MethaneAbatement'!$O:$O,"&gt;="&amp;$A70,'IEA-MethaneAbatement'!$M:$M,$C$1,'IEA-MethaneAbatement'!$B:$B,'Country Selector'!$A$2)+VLOOKUP($D$1,'Multipliers and Adjustments'!$A$70:$I$86,TRUNC(COLUMN(Q$2)/5)+2,FALSE)*SUMIFS('IEA-MethaneAbatement'!$N:$N,'IEA-MethaneAbatement'!$O:$O,"&lt;"&amp;$B70,'IEA-MethaneAbatement'!$O:$O,"&gt;="&amp;$A70,'IEA-MethaneAbatement'!$M:$M,$D$1,'IEA-MethaneAbatement'!$B:$B,'Country Selector'!$A$2)))*(1+INDEX('EPA to IEA Scaling'!$F$8:$AO$8,,MATCH(Q$2,'EPA to IEA Scaling'!$F$1:$AO$1,0)))</f>
        <v>0</v>
      </c>
      <c r="R70" s="31" cm="1">
        <f t="array" ref="R70">((VLOOKUP($B$1,'Multipliers and Adjustments'!$A$70:$I$86,TRUNC(COLUMN(R$2)/5)+2,FALSE)*SUMIFS('IEA-MethaneAbatement'!$N:$N,'IEA-MethaneAbatement'!$O:$O,"&lt;"&amp;$B70,'IEA-MethaneAbatement'!$O:$O,"&gt;="&amp;$A70,'IEA-MethaneAbatement'!$M:$M,$B$1,'IEA-MethaneAbatement'!$B:$B,'Country Selector'!$A$2)+VLOOKUP($C$1,'Multipliers and Adjustments'!$A$70:$I$86,TRUNC(COLUMN(R$2)/5)+2,FALSE)*SUMIFS('IEA-MethaneAbatement'!$N:$N,'IEA-MethaneAbatement'!$O:$O,"&lt;"&amp;$B70,'IEA-MethaneAbatement'!$O:$O,"&gt;="&amp;$A70,'IEA-MethaneAbatement'!$M:$M,$C$1,'IEA-MethaneAbatement'!$B:$B,'Country Selector'!$A$2)+VLOOKUP($D$1,'Multipliers and Adjustments'!$A$70:$I$86,TRUNC(COLUMN(R$2)/5)+2,FALSE)*SUMIFS('IEA-MethaneAbatement'!$N:$N,'IEA-MethaneAbatement'!$O:$O,"&lt;"&amp;$B70,'IEA-MethaneAbatement'!$O:$O,"&gt;="&amp;$A70,'IEA-MethaneAbatement'!$M:$M,$D$1,'IEA-MethaneAbatement'!$B:$B,'Country Selector'!$A$2)))*(1+INDEX('EPA to IEA Scaling'!$F$8:$AO$8,,MATCH(R$2,'EPA to IEA Scaling'!$F$1:$AO$1,0)))</f>
        <v>0</v>
      </c>
      <c r="S70" cm="1">
        <f t="array" ref="S70">((VLOOKUP($B$1,'Multipliers and Adjustments'!$A$70:$I$86,TRUNC(COLUMN(S$2)/5)+2,FALSE)*SUMIFS('IEA-MethaneAbatement'!$N:$N,'IEA-MethaneAbatement'!$O:$O,"&lt;"&amp;$B70,'IEA-MethaneAbatement'!$O:$O,"&gt;="&amp;$A70,'IEA-MethaneAbatement'!$M:$M,$B$1,'IEA-MethaneAbatement'!$B:$B,'Country Selector'!$A$2)+VLOOKUP($C$1,'Multipliers and Adjustments'!$A$70:$I$86,TRUNC(COLUMN(S$2)/5)+2,FALSE)*SUMIFS('IEA-MethaneAbatement'!$N:$N,'IEA-MethaneAbatement'!$O:$O,"&lt;"&amp;$B70,'IEA-MethaneAbatement'!$O:$O,"&gt;="&amp;$A70,'IEA-MethaneAbatement'!$M:$M,$C$1,'IEA-MethaneAbatement'!$B:$B,'Country Selector'!$A$2)+VLOOKUP($D$1,'Multipliers and Adjustments'!$A$70:$I$86,TRUNC(COLUMN(S$2)/5)+2,FALSE)*SUMIFS('IEA-MethaneAbatement'!$N:$N,'IEA-MethaneAbatement'!$O:$O,"&lt;"&amp;$B70,'IEA-MethaneAbatement'!$O:$O,"&gt;="&amp;$A70,'IEA-MethaneAbatement'!$M:$M,$D$1,'IEA-MethaneAbatement'!$B:$B,'Country Selector'!$A$2)))*(1+INDEX('EPA to IEA Scaling'!$F$8:$AO$8,,MATCH(S$2,'EPA to IEA Scaling'!$F$1:$AO$1,0)))</f>
        <v>0</v>
      </c>
      <c r="T70" cm="1">
        <f t="array" ref="T70">((VLOOKUP($B$1,'Multipliers and Adjustments'!$A$70:$I$86,TRUNC(COLUMN(T$2)/5)+2,FALSE)*SUMIFS('IEA-MethaneAbatement'!$N:$N,'IEA-MethaneAbatement'!$O:$O,"&lt;"&amp;$B70,'IEA-MethaneAbatement'!$O:$O,"&gt;="&amp;$A70,'IEA-MethaneAbatement'!$M:$M,$B$1,'IEA-MethaneAbatement'!$B:$B,'Country Selector'!$A$2)+VLOOKUP($C$1,'Multipliers and Adjustments'!$A$70:$I$86,TRUNC(COLUMN(T$2)/5)+2,FALSE)*SUMIFS('IEA-MethaneAbatement'!$N:$N,'IEA-MethaneAbatement'!$O:$O,"&lt;"&amp;$B70,'IEA-MethaneAbatement'!$O:$O,"&gt;="&amp;$A70,'IEA-MethaneAbatement'!$M:$M,$C$1,'IEA-MethaneAbatement'!$B:$B,'Country Selector'!$A$2)+VLOOKUP($D$1,'Multipliers and Adjustments'!$A$70:$I$86,TRUNC(COLUMN(T$2)/5)+2,FALSE)*SUMIFS('IEA-MethaneAbatement'!$N:$N,'IEA-MethaneAbatement'!$O:$O,"&lt;"&amp;$B70,'IEA-MethaneAbatement'!$O:$O,"&gt;="&amp;$A70,'IEA-MethaneAbatement'!$M:$M,$D$1,'IEA-MethaneAbatement'!$B:$B,'Country Selector'!$A$2)))*(1+INDEX('EPA to IEA Scaling'!$F$8:$AO$8,,MATCH(T$2,'EPA to IEA Scaling'!$F$1:$AO$1,0)))</f>
        <v>0</v>
      </c>
      <c r="U70" cm="1">
        <f t="array" ref="U70">((VLOOKUP($B$1,'Multipliers and Adjustments'!$A$70:$I$86,TRUNC(COLUMN(U$2)/5)+2,FALSE)*SUMIFS('IEA-MethaneAbatement'!$N:$N,'IEA-MethaneAbatement'!$O:$O,"&lt;"&amp;$B70,'IEA-MethaneAbatement'!$O:$O,"&gt;="&amp;$A70,'IEA-MethaneAbatement'!$M:$M,$B$1,'IEA-MethaneAbatement'!$B:$B,'Country Selector'!$A$2)+VLOOKUP($C$1,'Multipliers and Adjustments'!$A$70:$I$86,TRUNC(COLUMN(U$2)/5)+2,FALSE)*SUMIFS('IEA-MethaneAbatement'!$N:$N,'IEA-MethaneAbatement'!$O:$O,"&lt;"&amp;$B70,'IEA-MethaneAbatement'!$O:$O,"&gt;="&amp;$A70,'IEA-MethaneAbatement'!$M:$M,$C$1,'IEA-MethaneAbatement'!$B:$B,'Country Selector'!$A$2)+VLOOKUP($D$1,'Multipliers and Adjustments'!$A$70:$I$86,TRUNC(COLUMN(U$2)/5)+2,FALSE)*SUMIFS('IEA-MethaneAbatement'!$N:$N,'IEA-MethaneAbatement'!$O:$O,"&lt;"&amp;$B70,'IEA-MethaneAbatement'!$O:$O,"&gt;="&amp;$A70,'IEA-MethaneAbatement'!$M:$M,$D$1,'IEA-MethaneAbatement'!$B:$B,'Country Selector'!$A$2)))*(1+INDEX('EPA to IEA Scaling'!$F$8:$AO$8,,MATCH(U$2,'EPA to IEA Scaling'!$F$1:$AO$1,0)))</f>
        <v>0</v>
      </c>
      <c r="V70" cm="1">
        <f t="array" ref="V70">((VLOOKUP($B$1,'Multipliers and Adjustments'!$A$70:$I$86,TRUNC(COLUMN(V$2)/5)+2,FALSE)*SUMIFS('IEA-MethaneAbatement'!$N:$N,'IEA-MethaneAbatement'!$O:$O,"&lt;"&amp;$B70,'IEA-MethaneAbatement'!$O:$O,"&gt;="&amp;$A70,'IEA-MethaneAbatement'!$M:$M,$B$1,'IEA-MethaneAbatement'!$B:$B,'Country Selector'!$A$2)+VLOOKUP($C$1,'Multipliers and Adjustments'!$A$70:$I$86,TRUNC(COLUMN(V$2)/5)+2,FALSE)*SUMIFS('IEA-MethaneAbatement'!$N:$N,'IEA-MethaneAbatement'!$O:$O,"&lt;"&amp;$B70,'IEA-MethaneAbatement'!$O:$O,"&gt;="&amp;$A70,'IEA-MethaneAbatement'!$M:$M,$C$1,'IEA-MethaneAbatement'!$B:$B,'Country Selector'!$A$2)+VLOOKUP($D$1,'Multipliers and Adjustments'!$A$70:$I$86,TRUNC(COLUMN(V$2)/5)+2,FALSE)*SUMIFS('IEA-MethaneAbatement'!$N:$N,'IEA-MethaneAbatement'!$O:$O,"&lt;"&amp;$B70,'IEA-MethaneAbatement'!$O:$O,"&gt;="&amp;$A70,'IEA-MethaneAbatement'!$M:$M,$D$1,'IEA-MethaneAbatement'!$B:$B,'Country Selector'!$A$2)))*(1+INDEX('EPA to IEA Scaling'!$F$8:$AO$8,,MATCH(V$2,'EPA to IEA Scaling'!$F$1:$AO$1,0)))</f>
        <v>0</v>
      </c>
      <c r="W70" s="31" cm="1">
        <f t="array" ref="W70">((VLOOKUP($B$1,'Multipliers and Adjustments'!$A$70:$I$86,TRUNC(COLUMN(W$2)/5)+2,FALSE)*SUMIFS('IEA-MethaneAbatement'!$N:$N,'IEA-MethaneAbatement'!$O:$O,"&lt;"&amp;$B70,'IEA-MethaneAbatement'!$O:$O,"&gt;="&amp;$A70,'IEA-MethaneAbatement'!$M:$M,$B$1,'IEA-MethaneAbatement'!$B:$B,'Country Selector'!$A$2)+VLOOKUP($C$1,'Multipliers and Adjustments'!$A$70:$I$86,TRUNC(COLUMN(W$2)/5)+2,FALSE)*SUMIFS('IEA-MethaneAbatement'!$N:$N,'IEA-MethaneAbatement'!$O:$O,"&lt;"&amp;$B70,'IEA-MethaneAbatement'!$O:$O,"&gt;="&amp;$A70,'IEA-MethaneAbatement'!$M:$M,$C$1,'IEA-MethaneAbatement'!$B:$B,'Country Selector'!$A$2)+VLOOKUP($D$1,'Multipliers and Adjustments'!$A$70:$I$86,TRUNC(COLUMN(W$2)/5)+2,FALSE)*SUMIFS('IEA-MethaneAbatement'!$N:$N,'IEA-MethaneAbatement'!$O:$O,"&lt;"&amp;$B70,'IEA-MethaneAbatement'!$O:$O,"&gt;="&amp;$A70,'IEA-MethaneAbatement'!$M:$M,$D$1,'IEA-MethaneAbatement'!$B:$B,'Country Selector'!$A$2)))*(1+INDEX('EPA to IEA Scaling'!$F$8:$AO$8,,MATCH(W$2,'EPA to IEA Scaling'!$F$1:$AO$1,0)))</f>
        <v>0</v>
      </c>
      <c r="X70" cm="1">
        <f t="array" ref="X70">((VLOOKUP($B$1,'Multipliers and Adjustments'!$A$70:$I$86,TRUNC(COLUMN(X$2)/5)+2,FALSE)*SUMIFS('IEA-MethaneAbatement'!$N:$N,'IEA-MethaneAbatement'!$O:$O,"&lt;"&amp;$B70,'IEA-MethaneAbatement'!$O:$O,"&gt;="&amp;$A70,'IEA-MethaneAbatement'!$M:$M,$B$1,'IEA-MethaneAbatement'!$B:$B,'Country Selector'!$A$2)+VLOOKUP($C$1,'Multipliers and Adjustments'!$A$70:$I$86,TRUNC(COLUMN(X$2)/5)+2,FALSE)*SUMIFS('IEA-MethaneAbatement'!$N:$N,'IEA-MethaneAbatement'!$O:$O,"&lt;"&amp;$B70,'IEA-MethaneAbatement'!$O:$O,"&gt;="&amp;$A70,'IEA-MethaneAbatement'!$M:$M,$C$1,'IEA-MethaneAbatement'!$B:$B,'Country Selector'!$A$2)+VLOOKUP($D$1,'Multipliers and Adjustments'!$A$70:$I$86,TRUNC(COLUMN(X$2)/5)+2,FALSE)*SUMIFS('IEA-MethaneAbatement'!$N:$N,'IEA-MethaneAbatement'!$O:$O,"&lt;"&amp;$B70,'IEA-MethaneAbatement'!$O:$O,"&gt;="&amp;$A70,'IEA-MethaneAbatement'!$M:$M,$D$1,'IEA-MethaneAbatement'!$B:$B,'Country Selector'!$A$2)))*(1+INDEX('EPA to IEA Scaling'!$F$8:$AO$8,,MATCH(X$2,'EPA to IEA Scaling'!$F$1:$AO$1,0)))</f>
        <v>0</v>
      </c>
      <c r="Y70" cm="1">
        <f t="array" ref="Y70">((VLOOKUP($B$1,'Multipliers and Adjustments'!$A$70:$I$86,TRUNC(COLUMN(Y$2)/5)+2,FALSE)*SUMIFS('IEA-MethaneAbatement'!$N:$N,'IEA-MethaneAbatement'!$O:$O,"&lt;"&amp;$B70,'IEA-MethaneAbatement'!$O:$O,"&gt;="&amp;$A70,'IEA-MethaneAbatement'!$M:$M,$B$1,'IEA-MethaneAbatement'!$B:$B,'Country Selector'!$A$2)+VLOOKUP($C$1,'Multipliers and Adjustments'!$A$70:$I$86,TRUNC(COLUMN(Y$2)/5)+2,FALSE)*SUMIFS('IEA-MethaneAbatement'!$N:$N,'IEA-MethaneAbatement'!$O:$O,"&lt;"&amp;$B70,'IEA-MethaneAbatement'!$O:$O,"&gt;="&amp;$A70,'IEA-MethaneAbatement'!$M:$M,$C$1,'IEA-MethaneAbatement'!$B:$B,'Country Selector'!$A$2)+VLOOKUP($D$1,'Multipliers and Adjustments'!$A$70:$I$86,TRUNC(COLUMN(Y$2)/5)+2,FALSE)*SUMIFS('IEA-MethaneAbatement'!$N:$N,'IEA-MethaneAbatement'!$O:$O,"&lt;"&amp;$B70,'IEA-MethaneAbatement'!$O:$O,"&gt;="&amp;$A70,'IEA-MethaneAbatement'!$M:$M,$D$1,'IEA-MethaneAbatement'!$B:$B,'Country Selector'!$A$2)))*(1+INDEX('EPA to IEA Scaling'!$F$8:$AO$8,,MATCH(Y$2,'EPA to IEA Scaling'!$F$1:$AO$1,0)))</f>
        <v>0</v>
      </c>
      <c r="Z70" cm="1">
        <f t="array" ref="Z70">((VLOOKUP($B$1,'Multipliers and Adjustments'!$A$70:$I$86,TRUNC(COLUMN(Z$2)/5)+2,FALSE)*SUMIFS('IEA-MethaneAbatement'!$N:$N,'IEA-MethaneAbatement'!$O:$O,"&lt;"&amp;$B70,'IEA-MethaneAbatement'!$O:$O,"&gt;="&amp;$A70,'IEA-MethaneAbatement'!$M:$M,$B$1,'IEA-MethaneAbatement'!$B:$B,'Country Selector'!$A$2)+VLOOKUP($C$1,'Multipliers and Adjustments'!$A$70:$I$86,TRUNC(COLUMN(Z$2)/5)+2,FALSE)*SUMIFS('IEA-MethaneAbatement'!$N:$N,'IEA-MethaneAbatement'!$O:$O,"&lt;"&amp;$B70,'IEA-MethaneAbatement'!$O:$O,"&gt;="&amp;$A70,'IEA-MethaneAbatement'!$M:$M,$C$1,'IEA-MethaneAbatement'!$B:$B,'Country Selector'!$A$2)+VLOOKUP($D$1,'Multipliers and Adjustments'!$A$70:$I$86,TRUNC(COLUMN(Z$2)/5)+2,FALSE)*SUMIFS('IEA-MethaneAbatement'!$N:$N,'IEA-MethaneAbatement'!$O:$O,"&lt;"&amp;$B70,'IEA-MethaneAbatement'!$O:$O,"&gt;="&amp;$A70,'IEA-MethaneAbatement'!$M:$M,$D$1,'IEA-MethaneAbatement'!$B:$B,'Country Selector'!$A$2)))*(1+INDEX('EPA to IEA Scaling'!$F$8:$AO$8,,MATCH(Z$2,'EPA to IEA Scaling'!$F$1:$AO$1,0)))</f>
        <v>0</v>
      </c>
      <c r="AA70" cm="1">
        <f t="array" ref="AA70">((VLOOKUP($B$1,'Multipliers and Adjustments'!$A$70:$I$86,TRUNC(COLUMN(AA$2)/5)+2,FALSE)*SUMIFS('IEA-MethaneAbatement'!$N:$N,'IEA-MethaneAbatement'!$O:$O,"&lt;"&amp;$B70,'IEA-MethaneAbatement'!$O:$O,"&gt;="&amp;$A70,'IEA-MethaneAbatement'!$M:$M,$B$1,'IEA-MethaneAbatement'!$B:$B,'Country Selector'!$A$2)+VLOOKUP($C$1,'Multipliers and Adjustments'!$A$70:$I$86,TRUNC(COLUMN(AA$2)/5)+2,FALSE)*SUMIFS('IEA-MethaneAbatement'!$N:$N,'IEA-MethaneAbatement'!$O:$O,"&lt;"&amp;$B70,'IEA-MethaneAbatement'!$O:$O,"&gt;="&amp;$A70,'IEA-MethaneAbatement'!$M:$M,$C$1,'IEA-MethaneAbatement'!$B:$B,'Country Selector'!$A$2)+VLOOKUP($D$1,'Multipliers and Adjustments'!$A$70:$I$86,TRUNC(COLUMN(AA$2)/5)+2,FALSE)*SUMIFS('IEA-MethaneAbatement'!$N:$N,'IEA-MethaneAbatement'!$O:$O,"&lt;"&amp;$B70,'IEA-MethaneAbatement'!$O:$O,"&gt;="&amp;$A70,'IEA-MethaneAbatement'!$M:$M,$D$1,'IEA-MethaneAbatement'!$B:$B,'Country Selector'!$A$2)))*(1+INDEX('EPA to IEA Scaling'!$F$8:$AO$8,,MATCH(AA$2,'EPA to IEA Scaling'!$F$1:$AO$1,0)))</f>
        <v>0</v>
      </c>
      <c r="AB70" s="31" cm="1">
        <f t="array" ref="AB70">((VLOOKUP($B$1,'Multipliers and Adjustments'!$A$70:$I$86,TRUNC(COLUMN(AB$2)/5)+2,FALSE)*SUMIFS('IEA-MethaneAbatement'!$N:$N,'IEA-MethaneAbatement'!$O:$O,"&lt;"&amp;$B70,'IEA-MethaneAbatement'!$O:$O,"&gt;="&amp;$A70,'IEA-MethaneAbatement'!$M:$M,$B$1,'IEA-MethaneAbatement'!$B:$B,'Country Selector'!$A$2)+VLOOKUP($C$1,'Multipliers and Adjustments'!$A$70:$I$86,TRUNC(COLUMN(AB$2)/5)+2,FALSE)*SUMIFS('IEA-MethaneAbatement'!$N:$N,'IEA-MethaneAbatement'!$O:$O,"&lt;"&amp;$B70,'IEA-MethaneAbatement'!$O:$O,"&gt;="&amp;$A70,'IEA-MethaneAbatement'!$M:$M,$C$1,'IEA-MethaneAbatement'!$B:$B,'Country Selector'!$A$2)+VLOOKUP($D$1,'Multipliers and Adjustments'!$A$70:$I$86,TRUNC(COLUMN(AB$2)/5)+2,FALSE)*SUMIFS('IEA-MethaneAbatement'!$N:$N,'IEA-MethaneAbatement'!$O:$O,"&lt;"&amp;$B70,'IEA-MethaneAbatement'!$O:$O,"&gt;="&amp;$A70,'IEA-MethaneAbatement'!$M:$M,$D$1,'IEA-MethaneAbatement'!$B:$B,'Country Selector'!$A$2)))*(1+INDEX('EPA to IEA Scaling'!$F$8:$AO$8,,MATCH(AB$2,'EPA to IEA Scaling'!$F$1:$AO$1,0)))</f>
        <v>0</v>
      </c>
      <c r="AC70" cm="1">
        <f t="array" ref="AC70">((VLOOKUP($B$1,'Multipliers and Adjustments'!$A$70:$I$86,TRUNC(COLUMN(AC$2)/5)+2,FALSE)*SUMIFS('IEA-MethaneAbatement'!$N:$N,'IEA-MethaneAbatement'!$O:$O,"&lt;"&amp;$B70,'IEA-MethaneAbatement'!$O:$O,"&gt;="&amp;$A70,'IEA-MethaneAbatement'!$M:$M,$B$1,'IEA-MethaneAbatement'!$B:$B,'Country Selector'!$A$2)+VLOOKUP($C$1,'Multipliers and Adjustments'!$A$70:$I$86,TRUNC(COLUMN(AC$2)/5)+2,FALSE)*SUMIFS('IEA-MethaneAbatement'!$N:$N,'IEA-MethaneAbatement'!$O:$O,"&lt;"&amp;$B70,'IEA-MethaneAbatement'!$O:$O,"&gt;="&amp;$A70,'IEA-MethaneAbatement'!$M:$M,$C$1,'IEA-MethaneAbatement'!$B:$B,'Country Selector'!$A$2)+VLOOKUP($D$1,'Multipliers and Adjustments'!$A$70:$I$86,TRUNC(COLUMN(AC$2)/5)+2,FALSE)*SUMIFS('IEA-MethaneAbatement'!$N:$N,'IEA-MethaneAbatement'!$O:$O,"&lt;"&amp;$B70,'IEA-MethaneAbatement'!$O:$O,"&gt;="&amp;$A70,'IEA-MethaneAbatement'!$M:$M,$D$1,'IEA-MethaneAbatement'!$B:$B,'Country Selector'!$A$2)))*(1+INDEX('EPA to IEA Scaling'!$F$8:$AO$8,,MATCH(AC$2,'EPA to IEA Scaling'!$F$1:$AO$1,0)))</f>
        <v>0</v>
      </c>
      <c r="AD70" cm="1">
        <f t="array" ref="AD70">((VLOOKUP($B$1,'Multipliers and Adjustments'!$A$70:$I$86,TRUNC(COLUMN(AD$2)/5)+2,FALSE)*SUMIFS('IEA-MethaneAbatement'!$N:$N,'IEA-MethaneAbatement'!$O:$O,"&lt;"&amp;$B70,'IEA-MethaneAbatement'!$O:$O,"&gt;="&amp;$A70,'IEA-MethaneAbatement'!$M:$M,$B$1,'IEA-MethaneAbatement'!$B:$B,'Country Selector'!$A$2)+VLOOKUP($C$1,'Multipliers and Adjustments'!$A$70:$I$86,TRUNC(COLUMN(AD$2)/5)+2,FALSE)*SUMIFS('IEA-MethaneAbatement'!$N:$N,'IEA-MethaneAbatement'!$O:$O,"&lt;"&amp;$B70,'IEA-MethaneAbatement'!$O:$O,"&gt;="&amp;$A70,'IEA-MethaneAbatement'!$M:$M,$C$1,'IEA-MethaneAbatement'!$B:$B,'Country Selector'!$A$2)+VLOOKUP($D$1,'Multipliers and Adjustments'!$A$70:$I$86,TRUNC(COLUMN(AD$2)/5)+2,FALSE)*SUMIFS('IEA-MethaneAbatement'!$N:$N,'IEA-MethaneAbatement'!$O:$O,"&lt;"&amp;$B70,'IEA-MethaneAbatement'!$O:$O,"&gt;="&amp;$A70,'IEA-MethaneAbatement'!$M:$M,$D$1,'IEA-MethaneAbatement'!$B:$B,'Country Selector'!$A$2)))*(1+INDEX('EPA to IEA Scaling'!$F$8:$AO$8,,MATCH(AD$2,'EPA to IEA Scaling'!$F$1:$AO$1,0)))</f>
        <v>0</v>
      </c>
      <c r="AE70" cm="1">
        <f t="array" ref="AE70">((VLOOKUP($B$1,'Multipliers and Adjustments'!$A$70:$I$86,TRUNC(COLUMN(AE$2)/5)+2,FALSE)*SUMIFS('IEA-MethaneAbatement'!$N:$N,'IEA-MethaneAbatement'!$O:$O,"&lt;"&amp;$B70,'IEA-MethaneAbatement'!$O:$O,"&gt;="&amp;$A70,'IEA-MethaneAbatement'!$M:$M,$B$1,'IEA-MethaneAbatement'!$B:$B,'Country Selector'!$A$2)+VLOOKUP($C$1,'Multipliers and Adjustments'!$A$70:$I$86,TRUNC(COLUMN(AE$2)/5)+2,FALSE)*SUMIFS('IEA-MethaneAbatement'!$N:$N,'IEA-MethaneAbatement'!$O:$O,"&lt;"&amp;$B70,'IEA-MethaneAbatement'!$O:$O,"&gt;="&amp;$A70,'IEA-MethaneAbatement'!$M:$M,$C$1,'IEA-MethaneAbatement'!$B:$B,'Country Selector'!$A$2)+VLOOKUP($D$1,'Multipliers and Adjustments'!$A$70:$I$86,TRUNC(COLUMN(AE$2)/5)+2,FALSE)*SUMIFS('IEA-MethaneAbatement'!$N:$N,'IEA-MethaneAbatement'!$O:$O,"&lt;"&amp;$B70,'IEA-MethaneAbatement'!$O:$O,"&gt;="&amp;$A70,'IEA-MethaneAbatement'!$M:$M,$D$1,'IEA-MethaneAbatement'!$B:$B,'Country Selector'!$A$2)))*(1+INDEX('EPA to IEA Scaling'!$F$8:$AO$8,,MATCH(AE$2,'EPA to IEA Scaling'!$F$1:$AO$1,0)))</f>
        <v>0</v>
      </c>
      <c r="AF70" cm="1">
        <f t="array" ref="AF70">((VLOOKUP($B$1,'Multipliers and Adjustments'!$A$70:$I$86,TRUNC(COLUMN(AF$2)/5)+2,FALSE)*SUMIFS('IEA-MethaneAbatement'!$N:$N,'IEA-MethaneAbatement'!$O:$O,"&lt;"&amp;$B70,'IEA-MethaneAbatement'!$O:$O,"&gt;="&amp;$A70,'IEA-MethaneAbatement'!$M:$M,$B$1,'IEA-MethaneAbatement'!$B:$B,'Country Selector'!$A$2)+VLOOKUP($C$1,'Multipliers and Adjustments'!$A$70:$I$86,TRUNC(COLUMN(AF$2)/5)+2,FALSE)*SUMIFS('IEA-MethaneAbatement'!$N:$N,'IEA-MethaneAbatement'!$O:$O,"&lt;"&amp;$B70,'IEA-MethaneAbatement'!$O:$O,"&gt;="&amp;$A70,'IEA-MethaneAbatement'!$M:$M,$C$1,'IEA-MethaneAbatement'!$B:$B,'Country Selector'!$A$2)+VLOOKUP($D$1,'Multipliers and Adjustments'!$A$70:$I$86,TRUNC(COLUMN(AF$2)/5)+2,FALSE)*SUMIFS('IEA-MethaneAbatement'!$N:$N,'IEA-MethaneAbatement'!$O:$O,"&lt;"&amp;$B70,'IEA-MethaneAbatement'!$O:$O,"&gt;="&amp;$A70,'IEA-MethaneAbatement'!$M:$M,$D$1,'IEA-MethaneAbatement'!$B:$B,'Country Selector'!$A$2)))*(1+INDEX('EPA to IEA Scaling'!$F$8:$AO$8,,MATCH(AF$2,'EPA to IEA Scaling'!$F$1:$AO$1,0)))</f>
        <v>0</v>
      </c>
      <c r="AG70" s="31" cm="1">
        <f t="array" ref="AG70">((VLOOKUP($B$1,'Multipliers and Adjustments'!$A$70:$I$86,TRUNC(COLUMN(AG$2)/5)+2,FALSE)*SUMIFS('IEA-MethaneAbatement'!$N:$N,'IEA-MethaneAbatement'!$O:$O,"&lt;"&amp;$B70,'IEA-MethaneAbatement'!$O:$O,"&gt;="&amp;$A70,'IEA-MethaneAbatement'!$M:$M,$B$1,'IEA-MethaneAbatement'!$B:$B,'Country Selector'!$A$2)+VLOOKUP($C$1,'Multipliers and Adjustments'!$A$70:$I$86,TRUNC(COLUMN(AG$2)/5)+2,FALSE)*SUMIFS('IEA-MethaneAbatement'!$N:$N,'IEA-MethaneAbatement'!$O:$O,"&lt;"&amp;$B70,'IEA-MethaneAbatement'!$O:$O,"&gt;="&amp;$A70,'IEA-MethaneAbatement'!$M:$M,$C$1,'IEA-MethaneAbatement'!$B:$B,'Country Selector'!$A$2)+VLOOKUP($D$1,'Multipliers and Adjustments'!$A$70:$I$86,TRUNC(COLUMN(AG$2)/5)+2,FALSE)*SUMIFS('IEA-MethaneAbatement'!$N:$N,'IEA-MethaneAbatement'!$O:$O,"&lt;"&amp;$B70,'IEA-MethaneAbatement'!$O:$O,"&gt;="&amp;$A70,'IEA-MethaneAbatement'!$M:$M,$D$1,'IEA-MethaneAbatement'!$B:$B,'Country Selector'!$A$2)))*(1+INDEX('EPA to IEA Scaling'!$F$8:$AO$8,,MATCH(AG$2,'EPA to IEA Scaling'!$F$1:$AO$1,0)))</f>
        <v>0</v>
      </c>
      <c r="AH70" cm="1">
        <f t="array" ref="AH70">((VLOOKUP($B$1,'Multipliers and Adjustments'!$A$70:$I$86,TRUNC(COLUMN(AH$2)/5)+2,FALSE)*SUMIFS('IEA-MethaneAbatement'!$N:$N,'IEA-MethaneAbatement'!$O:$O,"&lt;"&amp;$B70,'IEA-MethaneAbatement'!$O:$O,"&gt;="&amp;$A70,'IEA-MethaneAbatement'!$M:$M,$B$1,'IEA-MethaneAbatement'!$B:$B,'Country Selector'!$A$2)+VLOOKUP($C$1,'Multipliers and Adjustments'!$A$70:$I$86,TRUNC(COLUMN(AH$2)/5)+2,FALSE)*SUMIFS('IEA-MethaneAbatement'!$N:$N,'IEA-MethaneAbatement'!$O:$O,"&lt;"&amp;$B70,'IEA-MethaneAbatement'!$O:$O,"&gt;="&amp;$A70,'IEA-MethaneAbatement'!$M:$M,$C$1,'IEA-MethaneAbatement'!$B:$B,'Country Selector'!$A$2)+VLOOKUP($D$1,'Multipliers and Adjustments'!$A$70:$I$86,TRUNC(COLUMN(AH$2)/5)+2,FALSE)*SUMIFS('IEA-MethaneAbatement'!$N:$N,'IEA-MethaneAbatement'!$O:$O,"&lt;"&amp;$B70,'IEA-MethaneAbatement'!$O:$O,"&gt;="&amp;$A70,'IEA-MethaneAbatement'!$M:$M,$D$1,'IEA-MethaneAbatement'!$B:$B,'Country Selector'!$A$2)))*(1+INDEX('EPA to IEA Scaling'!$F$8:$AO$8,,MATCH(AH$2,'EPA to IEA Scaling'!$F$1:$AO$1,0)))</f>
        <v>0</v>
      </c>
      <c r="AI70" cm="1">
        <f t="array" ref="AI70">((VLOOKUP($B$1,'Multipliers and Adjustments'!$A$70:$I$86,TRUNC(COLUMN(AI$2)/5)+2,FALSE)*SUMIFS('IEA-MethaneAbatement'!$N:$N,'IEA-MethaneAbatement'!$O:$O,"&lt;"&amp;$B70,'IEA-MethaneAbatement'!$O:$O,"&gt;="&amp;$A70,'IEA-MethaneAbatement'!$M:$M,$B$1,'IEA-MethaneAbatement'!$B:$B,'Country Selector'!$A$2)+VLOOKUP($C$1,'Multipliers and Adjustments'!$A$70:$I$86,TRUNC(COLUMN(AI$2)/5)+2,FALSE)*SUMIFS('IEA-MethaneAbatement'!$N:$N,'IEA-MethaneAbatement'!$O:$O,"&lt;"&amp;$B70,'IEA-MethaneAbatement'!$O:$O,"&gt;="&amp;$A70,'IEA-MethaneAbatement'!$M:$M,$C$1,'IEA-MethaneAbatement'!$B:$B,'Country Selector'!$A$2)+VLOOKUP($D$1,'Multipliers and Adjustments'!$A$70:$I$86,TRUNC(COLUMN(AI$2)/5)+2,FALSE)*SUMIFS('IEA-MethaneAbatement'!$N:$N,'IEA-MethaneAbatement'!$O:$O,"&lt;"&amp;$B70,'IEA-MethaneAbatement'!$O:$O,"&gt;="&amp;$A70,'IEA-MethaneAbatement'!$M:$M,$D$1,'IEA-MethaneAbatement'!$B:$B,'Country Selector'!$A$2)))*(1+INDEX('EPA to IEA Scaling'!$F$8:$AO$8,,MATCH(AI$2,'EPA to IEA Scaling'!$F$1:$AO$1,0)))</f>
        <v>0</v>
      </c>
      <c r="AJ70" cm="1">
        <f t="array" ref="AJ70">((VLOOKUP($B$1,'Multipliers and Adjustments'!$A$70:$I$86,TRUNC(COLUMN(AJ$2)/5)+2,FALSE)*SUMIFS('IEA-MethaneAbatement'!$N:$N,'IEA-MethaneAbatement'!$O:$O,"&lt;"&amp;$B70,'IEA-MethaneAbatement'!$O:$O,"&gt;="&amp;$A70,'IEA-MethaneAbatement'!$M:$M,$B$1,'IEA-MethaneAbatement'!$B:$B,'Country Selector'!$A$2)+VLOOKUP($C$1,'Multipliers and Adjustments'!$A$70:$I$86,TRUNC(COLUMN(AJ$2)/5)+2,FALSE)*SUMIFS('IEA-MethaneAbatement'!$N:$N,'IEA-MethaneAbatement'!$O:$O,"&lt;"&amp;$B70,'IEA-MethaneAbatement'!$O:$O,"&gt;="&amp;$A70,'IEA-MethaneAbatement'!$M:$M,$C$1,'IEA-MethaneAbatement'!$B:$B,'Country Selector'!$A$2)+VLOOKUP($D$1,'Multipliers and Adjustments'!$A$70:$I$86,TRUNC(COLUMN(AJ$2)/5)+2,FALSE)*SUMIFS('IEA-MethaneAbatement'!$N:$N,'IEA-MethaneAbatement'!$O:$O,"&lt;"&amp;$B70,'IEA-MethaneAbatement'!$O:$O,"&gt;="&amp;$A70,'IEA-MethaneAbatement'!$M:$M,$D$1,'IEA-MethaneAbatement'!$B:$B,'Country Selector'!$A$2)))*(1+INDEX('EPA to IEA Scaling'!$F$8:$AO$8,,MATCH(AJ$2,'EPA to IEA Scaling'!$F$1:$AO$1,0)))</f>
        <v>0</v>
      </c>
      <c r="AK70" cm="1">
        <f t="array" ref="AK70">((VLOOKUP($B$1,'Multipliers and Adjustments'!$A$70:$I$86,TRUNC(COLUMN(AK$2)/5)+2,FALSE)*SUMIFS('IEA-MethaneAbatement'!$N:$N,'IEA-MethaneAbatement'!$O:$O,"&lt;"&amp;$B70,'IEA-MethaneAbatement'!$O:$O,"&gt;="&amp;$A70,'IEA-MethaneAbatement'!$M:$M,$B$1,'IEA-MethaneAbatement'!$B:$B,'Country Selector'!$A$2)+VLOOKUP($C$1,'Multipliers and Adjustments'!$A$70:$I$86,TRUNC(COLUMN(AK$2)/5)+2,FALSE)*SUMIFS('IEA-MethaneAbatement'!$N:$N,'IEA-MethaneAbatement'!$O:$O,"&lt;"&amp;$B70,'IEA-MethaneAbatement'!$O:$O,"&gt;="&amp;$A70,'IEA-MethaneAbatement'!$M:$M,$C$1,'IEA-MethaneAbatement'!$B:$B,'Country Selector'!$A$2)+VLOOKUP($D$1,'Multipliers and Adjustments'!$A$70:$I$86,TRUNC(COLUMN(AK$2)/5)+2,FALSE)*SUMIFS('IEA-MethaneAbatement'!$N:$N,'IEA-MethaneAbatement'!$O:$O,"&lt;"&amp;$B70,'IEA-MethaneAbatement'!$O:$O,"&gt;="&amp;$A70,'IEA-MethaneAbatement'!$M:$M,$D$1,'IEA-MethaneAbatement'!$B:$B,'Country Selector'!$A$2)))*(1+INDEX('EPA to IEA Scaling'!$F$8:$AO$8,,MATCH(AK$2,'EPA to IEA Scaling'!$F$1:$AO$1,0)))</f>
        <v>0</v>
      </c>
      <c r="AL70" s="31" cm="1">
        <f t="array" ref="AL70">((VLOOKUP($B$1,'Multipliers and Adjustments'!$A$70:$I$86,TRUNC(COLUMN(AL$2)/5)+2,FALSE)*SUMIFS('IEA-MethaneAbatement'!$N:$N,'IEA-MethaneAbatement'!$O:$O,"&lt;"&amp;$B70,'IEA-MethaneAbatement'!$O:$O,"&gt;="&amp;$A70,'IEA-MethaneAbatement'!$M:$M,$B$1,'IEA-MethaneAbatement'!$B:$B,'Country Selector'!$A$2)+VLOOKUP($C$1,'Multipliers and Adjustments'!$A$70:$I$86,TRUNC(COLUMN(AL$2)/5)+2,FALSE)*SUMIFS('IEA-MethaneAbatement'!$N:$N,'IEA-MethaneAbatement'!$O:$O,"&lt;"&amp;$B70,'IEA-MethaneAbatement'!$O:$O,"&gt;="&amp;$A70,'IEA-MethaneAbatement'!$M:$M,$C$1,'IEA-MethaneAbatement'!$B:$B,'Country Selector'!$A$2)+VLOOKUP($D$1,'Multipliers and Adjustments'!$A$70:$I$86,TRUNC(COLUMN(AL$2)/5)+2,FALSE)*SUMIFS('IEA-MethaneAbatement'!$N:$N,'IEA-MethaneAbatement'!$O:$O,"&lt;"&amp;$B70,'IEA-MethaneAbatement'!$O:$O,"&gt;="&amp;$A70,'IEA-MethaneAbatement'!$M:$M,$D$1,'IEA-MethaneAbatement'!$B:$B,'Country Selector'!$A$2)))*(1+INDEX('EPA to IEA Scaling'!$F$8:$AO$8,,MATCH(AL$2,'EPA to IEA Scaling'!$F$1:$AO$1,0)))</f>
        <v>0</v>
      </c>
    </row>
    <row r="71" spans="1:38" x14ac:dyDescent="0.45">
      <c r="A71" s="12">
        <f t="shared" si="1"/>
        <v>1400</v>
      </c>
      <c r="B71" s="11">
        <f t="shared" si="3"/>
        <v>1450</v>
      </c>
      <c r="C71" s="31" cm="1">
        <f t="array" ref="C71">((VLOOKUP($B$1,'Multipliers and Adjustments'!$A$70:$I$86,TRUNC(COLUMN(C$2)/5)+2,FALSE)*SUMIFS('IEA-MethaneAbatement'!$N:$N,'IEA-MethaneAbatement'!$O:$O,"&lt;"&amp;$B71,'IEA-MethaneAbatement'!$O:$O,"&gt;="&amp;$A71,'IEA-MethaneAbatement'!$M:$M,$B$1,'IEA-MethaneAbatement'!$B:$B,'Country Selector'!$A$2)+VLOOKUP($C$1,'Multipliers and Adjustments'!$A$70:$I$86,TRUNC(COLUMN(C$2)/5)+2,FALSE)*SUMIFS('IEA-MethaneAbatement'!$N:$N,'IEA-MethaneAbatement'!$O:$O,"&lt;"&amp;$B71,'IEA-MethaneAbatement'!$O:$O,"&gt;="&amp;$A71,'IEA-MethaneAbatement'!$M:$M,$C$1,'IEA-MethaneAbatement'!$B:$B,'Country Selector'!$A$2)+VLOOKUP($D$1,'Multipliers and Adjustments'!$A$70:$I$86,TRUNC(COLUMN(C$2)/5)+2,FALSE)*SUMIFS('IEA-MethaneAbatement'!$N:$N,'IEA-MethaneAbatement'!$O:$O,"&lt;"&amp;$B71,'IEA-MethaneAbatement'!$O:$O,"&gt;="&amp;$A71,'IEA-MethaneAbatement'!$M:$M,$D$1,'IEA-MethaneAbatement'!$B:$B,'Country Selector'!$A$2)))*(1+INDEX('EPA to IEA Scaling'!$F$8:$AO$8,,MATCH(C$2,'EPA to IEA Scaling'!$F$1:$AO$1,0)))</f>
        <v>0</v>
      </c>
      <c r="D71" cm="1">
        <f t="array" ref="D71">((VLOOKUP($B$1,'Multipliers and Adjustments'!$A$70:$I$86,TRUNC(COLUMN(D$2)/5)+2,FALSE)*SUMIFS('IEA-MethaneAbatement'!$N:$N,'IEA-MethaneAbatement'!$O:$O,"&lt;"&amp;$B71,'IEA-MethaneAbatement'!$O:$O,"&gt;="&amp;$A71,'IEA-MethaneAbatement'!$M:$M,$B$1,'IEA-MethaneAbatement'!$B:$B,'Country Selector'!$A$2)+VLOOKUP($C$1,'Multipliers and Adjustments'!$A$70:$I$86,TRUNC(COLUMN(D$2)/5)+2,FALSE)*SUMIFS('IEA-MethaneAbatement'!$N:$N,'IEA-MethaneAbatement'!$O:$O,"&lt;"&amp;$B71,'IEA-MethaneAbatement'!$O:$O,"&gt;="&amp;$A71,'IEA-MethaneAbatement'!$M:$M,$C$1,'IEA-MethaneAbatement'!$B:$B,'Country Selector'!$A$2)+VLOOKUP($D$1,'Multipliers and Adjustments'!$A$70:$I$86,TRUNC(COLUMN(D$2)/5)+2,FALSE)*SUMIFS('IEA-MethaneAbatement'!$N:$N,'IEA-MethaneAbatement'!$O:$O,"&lt;"&amp;$B71,'IEA-MethaneAbatement'!$O:$O,"&gt;="&amp;$A71,'IEA-MethaneAbatement'!$M:$M,$D$1,'IEA-MethaneAbatement'!$B:$B,'Country Selector'!$A$2)))*(1+INDEX('EPA to IEA Scaling'!$F$8:$AO$8,,MATCH(D$2,'EPA to IEA Scaling'!$F$1:$AO$1,0)))</f>
        <v>0</v>
      </c>
      <c r="E71" cm="1">
        <f t="array" ref="E71">((VLOOKUP($B$1,'Multipliers and Adjustments'!$A$70:$I$86,TRUNC(COLUMN(E$2)/5)+2,FALSE)*SUMIFS('IEA-MethaneAbatement'!$N:$N,'IEA-MethaneAbatement'!$O:$O,"&lt;"&amp;$B71,'IEA-MethaneAbatement'!$O:$O,"&gt;="&amp;$A71,'IEA-MethaneAbatement'!$M:$M,$B$1,'IEA-MethaneAbatement'!$B:$B,'Country Selector'!$A$2)+VLOOKUP($C$1,'Multipliers and Adjustments'!$A$70:$I$86,TRUNC(COLUMN(E$2)/5)+2,FALSE)*SUMIFS('IEA-MethaneAbatement'!$N:$N,'IEA-MethaneAbatement'!$O:$O,"&lt;"&amp;$B71,'IEA-MethaneAbatement'!$O:$O,"&gt;="&amp;$A71,'IEA-MethaneAbatement'!$M:$M,$C$1,'IEA-MethaneAbatement'!$B:$B,'Country Selector'!$A$2)+VLOOKUP($D$1,'Multipliers and Adjustments'!$A$70:$I$86,TRUNC(COLUMN(E$2)/5)+2,FALSE)*SUMIFS('IEA-MethaneAbatement'!$N:$N,'IEA-MethaneAbatement'!$O:$O,"&lt;"&amp;$B71,'IEA-MethaneAbatement'!$O:$O,"&gt;="&amp;$A71,'IEA-MethaneAbatement'!$M:$M,$D$1,'IEA-MethaneAbatement'!$B:$B,'Country Selector'!$A$2)))*(1+INDEX('EPA to IEA Scaling'!$F$8:$AO$8,,MATCH(E$2,'EPA to IEA Scaling'!$F$1:$AO$1,0)))</f>
        <v>0</v>
      </c>
      <c r="F71" cm="1">
        <f t="array" ref="F71">((VLOOKUP($B$1,'Multipliers and Adjustments'!$A$70:$I$86,TRUNC(COLUMN(F$2)/5)+2,FALSE)*SUMIFS('IEA-MethaneAbatement'!$N:$N,'IEA-MethaneAbatement'!$O:$O,"&lt;"&amp;$B71,'IEA-MethaneAbatement'!$O:$O,"&gt;="&amp;$A71,'IEA-MethaneAbatement'!$M:$M,$B$1,'IEA-MethaneAbatement'!$B:$B,'Country Selector'!$A$2)+VLOOKUP($C$1,'Multipliers and Adjustments'!$A$70:$I$86,TRUNC(COLUMN(F$2)/5)+2,FALSE)*SUMIFS('IEA-MethaneAbatement'!$N:$N,'IEA-MethaneAbatement'!$O:$O,"&lt;"&amp;$B71,'IEA-MethaneAbatement'!$O:$O,"&gt;="&amp;$A71,'IEA-MethaneAbatement'!$M:$M,$C$1,'IEA-MethaneAbatement'!$B:$B,'Country Selector'!$A$2)+VLOOKUP($D$1,'Multipliers and Adjustments'!$A$70:$I$86,TRUNC(COLUMN(F$2)/5)+2,FALSE)*SUMIFS('IEA-MethaneAbatement'!$N:$N,'IEA-MethaneAbatement'!$O:$O,"&lt;"&amp;$B71,'IEA-MethaneAbatement'!$O:$O,"&gt;="&amp;$A71,'IEA-MethaneAbatement'!$M:$M,$D$1,'IEA-MethaneAbatement'!$B:$B,'Country Selector'!$A$2)))*(1+INDEX('EPA to IEA Scaling'!$F$8:$AO$8,,MATCH(F$2,'EPA to IEA Scaling'!$F$1:$AO$1,0)))</f>
        <v>0</v>
      </c>
      <c r="G71" cm="1">
        <f t="array" ref="G71">((VLOOKUP($B$1,'Multipliers and Adjustments'!$A$70:$I$86,TRUNC(COLUMN(G$2)/5)+2,FALSE)*SUMIFS('IEA-MethaneAbatement'!$N:$N,'IEA-MethaneAbatement'!$O:$O,"&lt;"&amp;$B71,'IEA-MethaneAbatement'!$O:$O,"&gt;="&amp;$A71,'IEA-MethaneAbatement'!$M:$M,$B$1,'IEA-MethaneAbatement'!$B:$B,'Country Selector'!$A$2)+VLOOKUP($C$1,'Multipliers and Adjustments'!$A$70:$I$86,TRUNC(COLUMN(G$2)/5)+2,FALSE)*SUMIFS('IEA-MethaneAbatement'!$N:$N,'IEA-MethaneAbatement'!$O:$O,"&lt;"&amp;$B71,'IEA-MethaneAbatement'!$O:$O,"&gt;="&amp;$A71,'IEA-MethaneAbatement'!$M:$M,$C$1,'IEA-MethaneAbatement'!$B:$B,'Country Selector'!$A$2)+VLOOKUP($D$1,'Multipliers and Adjustments'!$A$70:$I$86,TRUNC(COLUMN(G$2)/5)+2,FALSE)*SUMIFS('IEA-MethaneAbatement'!$N:$N,'IEA-MethaneAbatement'!$O:$O,"&lt;"&amp;$B71,'IEA-MethaneAbatement'!$O:$O,"&gt;="&amp;$A71,'IEA-MethaneAbatement'!$M:$M,$D$1,'IEA-MethaneAbatement'!$B:$B,'Country Selector'!$A$2)))*(1+INDEX('EPA to IEA Scaling'!$F$8:$AO$8,,MATCH(G$2,'EPA to IEA Scaling'!$F$1:$AO$1,0)))</f>
        <v>0</v>
      </c>
      <c r="H71" s="31" cm="1">
        <f t="array" ref="H71">((VLOOKUP($B$1,'Multipliers and Adjustments'!$A$70:$I$86,TRUNC(COLUMN(H$2)/5)+2,FALSE)*SUMIFS('IEA-MethaneAbatement'!$N:$N,'IEA-MethaneAbatement'!$O:$O,"&lt;"&amp;$B71,'IEA-MethaneAbatement'!$O:$O,"&gt;="&amp;$A71,'IEA-MethaneAbatement'!$M:$M,$B$1,'IEA-MethaneAbatement'!$B:$B,'Country Selector'!$A$2)+VLOOKUP($C$1,'Multipliers and Adjustments'!$A$70:$I$86,TRUNC(COLUMN(H$2)/5)+2,FALSE)*SUMIFS('IEA-MethaneAbatement'!$N:$N,'IEA-MethaneAbatement'!$O:$O,"&lt;"&amp;$B71,'IEA-MethaneAbatement'!$O:$O,"&gt;="&amp;$A71,'IEA-MethaneAbatement'!$M:$M,$C$1,'IEA-MethaneAbatement'!$B:$B,'Country Selector'!$A$2)+VLOOKUP($D$1,'Multipliers and Adjustments'!$A$70:$I$86,TRUNC(COLUMN(H$2)/5)+2,FALSE)*SUMIFS('IEA-MethaneAbatement'!$N:$N,'IEA-MethaneAbatement'!$O:$O,"&lt;"&amp;$B71,'IEA-MethaneAbatement'!$O:$O,"&gt;="&amp;$A71,'IEA-MethaneAbatement'!$M:$M,$D$1,'IEA-MethaneAbatement'!$B:$B,'Country Selector'!$A$2)))*(1+INDEX('EPA to IEA Scaling'!$F$8:$AO$8,,MATCH(H$2,'EPA to IEA Scaling'!$F$1:$AO$1,0)))</f>
        <v>0</v>
      </c>
      <c r="I71" cm="1">
        <f t="array" ref="I71">((VLOOKUP($B$1,'Multipliers and Adjustments'!$A$70:$I$86,TRUNC(COLUMN(I$2)/5)+2,FALSE)*SUMIFS('IEA-MethaneAbatement'!$N:$N,'IEA-MethaneAbatement'!$O:$O,"&lt;"&amp;$B71,'IEA-MethaneAbatement'!$O:$O,"&gt;="&amp;$A71,'IEA-MethaneAbatement'!$M:$M,$B$1,'IEA-MethaneAbatement'!$B:$B,'Country Selector'!$A$2)+VLOOKUP($C$1,'Multipliers and Adjustments'!$A$70:$I$86,TRUNC(COLUMN(I$2)/5)+2,FALSE)*SUMIFS('IEA-MethaneAbatement'!$N:$N,'IEA-MethaneAbatement'!$O:$O,"&lt;"&amp;$B71,'IEA-MethaneAbatement'!$O:$O,"&gt;="&amp;$A71,'IEA-MethaneAbatement'!$M:$M,$C$1,'IEA-MethaneAbatement'!$B:$B,'Country Selector'!$A$2)+VLOOKUP($D$1,'Multipliers and Adjustments'!$A$70:$I$86,TRUNC(COLUMN(I$2)/5)+2,FALSE)*SUMIFS('IEA-MethaneAbatement'!$N:$N,'IEA-MethaneAbatement'!$O:$O,"&lt;"&amp;$B71,'IEA-MethaneAbatement'!$O:$O,"&gt;="&amp;$A71,'IEA-MethaneAbatement'!$M:$M,$D$1,'IEA-MethaneAbatement'!$B:$B,'Country Selector'!$A$2)))*(1+INDEX('EPA to IEA Scaling'!$F$8:$AO$8,,MATCH(I$2,'EPA to IEA Scaling'!$F$1:$AO$1,0)))</f>
        <v>0</v>
      </c>
      <c r="J71" cm="1">
        <f t="array" ref="J71">((VLOOKUP($B$1,'Multipliers and Adjustments'!$A$70:$I$86,TRUNC(COLUMN(J$2)/5)+2,FALSE)*SUMIFS('IEA-MethaneAbatement'!$N:$N,'IEA-MethaneAbatement'!$O:$O,"&lt;"&amp;$B71,'IEA-MethaneAbatement'!$O:$O,"&gt;="&amp;$A71,'IEA-MethaneAbatement'!$M:$M,$B$1,'IEA-MethaneAbatement'!$B:$B,'Country Selector'!$A$2)+VLOOKUP($C$1,'Multipliers and Adjustments'!$A$70:$I$86,TRUNC(COLUMN(J$2)/5)+2,FALSE)*SUMIFS('IEA-MethaneAbatement'!$N:$N,'IEA-MethaneAbatement'!$O:$O,"&lt;"&amp;$B71,'IEA-MethaneAbatement'!$O:$O,"&gt;="&amp;$A71,'IEA-MethaneAbatement'!$M:$M,$C$1,'IEA-MethaneAbatement'!$B:$B,'Country Selector'!$A$2)+VLOOKUP($D$1,'Multipliers and Adjustments'!$A$70:$I$86,TRUNC(COLUMN(J$2)/5)+2,FALSE)*SUMIFS('IEA-MethaneAbatement'!$N:$N,'IEA-MethaneAbatement'!$O:$O,"&lt;"&amp;$B71,'IEA-MethaneAbatement'!$O:$O,"&gt;="&amp;$A71,'IEA-MethaneAbatement'!$M:$M,$D$1,'IEA-MethaneAbatement'!$B:$B,'Country Selector'!$A$2)))*(1+INDEX('EPA to IEA Scaling'!$F$8:$AO$8,,MATCH(J$2,'EPA to IEA Scaling'!$F$1:$AO$1,0)))</f>
        <v>0</v>
      </c>
      <c r="K71" cm="1">
        <f t="array" ref="K71">((VLOOKUP($B$1,'Multipliers and Adjustments'!$A$70:$I$86,TRUNC(COLUMN(K$2)/5)+2,FALSE)*SUMIFS('IEA-MethaneAbatement'!$N:$N,'IEA-MethaneAbatement'!$O:$O,"&lt;"&amp;$B71,'IEA-MethaneAbatement'!$O:$O,"&gt;="&amp;$A71,'IEA-MethaneAbatement'!$M:$M,$B$1,'IEA-MethaneAbatement'!$B:$B,'Country Selector'!$A$2)+VLOOKUP($C$1,'Multipliers and Adjustments'!$A$70:$I$86,TRUNC(COLUMN(K$2)/5)+2,FALSE)*SUMIFS('IEA-MethaneAbatement'!$N:$N,'IEA-MethaneAbatement'!$O:$O,"&lt;"&amp;$B71,'IEA-MethaneAbatement'!$O:$O,"&gt;="&amp;$A71,'IEA-MethaneAbatement'!$M:$M,$C$1,'IEA-MethaneAbatement'!$B:$B,'Country Selector'!$A$2)+VLOOKUP($D$1,'Multipliers and Adjustments'!$A$70:$I$86,TRUNC(COLUMN(K$2)/5)+2,FALSE)*SUMIFS('IEA-MethaneAbatement'!$N:$N,'IEA-MethaneAbatement'!$O:$O,"&lt;"&amp;$B71,'IEA-MethaneAbatement'!$O:$O,"&gt;="&amp;$A71,'IEA-MethaneAbatement'!$M:$M,$D$1,'IEA-MethaneAbatement'!$B:$B,'Country Selector'!$A$2)))*(1+INDEX('EPA to IEA Scaling'!$F$8:$AO$8,,MATCH(K$2,'EPA to IEA Scaling'!$F$1:$AO$1,0)))</f>
        <v>0</v>
      </c>
      <c r="L71" cm="1">
        <f t="array" ref="L71">((VLOOKUP($B$1,'Multipliers and Adjustments'!$A$70:$I$86,TRUNC(COLUMN(L$2)/5)+2,FALSE)*SUMIFS('IEA-MethaneAbatement'!$N:$N,'IEA-MethaneAbatement'!$O:$O,"&lt;"&amp;$B71,'IEA-MethaneAbatement'!$O:$O,"&gt;="&amp;$A71,'IEA-MethaneAbatement'!$M:$M,$B$1,'IEA-MethaneAbatement'!$B:$B,'Country Selector'!$A$2)+VLOOKUP($C$1,'Multipliers and Adjustments'!$A$70:$I$86,TRUNC(COLUMN(L$2)/5)+2,FALSE)*SUMIFS('IEA-MethaneAbatement'!$N:$N,'IEA-MethaneAbatement'!$O:$O,"&lt;"&amp;$B71,'IEA-MethaneAbatement'!$O:$O,"&gt;="&amp;$A71,'IEA-MethaneAbatement'!$M:$M,$C$1,'IEA-MethaneAbatement'!$B:$B,'Country Selector'!$A$2)+VLOOKUP($D$1,'Multipliers and Adjustments'!$A$70:$I$86,TRUNC(COLUMN(L$2)/5)+2,FALSE)*SUMIFS('IEA-MethaneAbatement'!$N:$N,'IEA-MethaneAbatement'!$O:$O,"&lt;"&amp;$B71,'IEA-MethaneAbatement'!$O:$O,"&gt;="&amp;$A71,'IEA-MethaneAbatement'!$M:$M,$D$1,'IEA-MethaneAbatement'!$B:$B,'Country Selector'!$A$2)))*(1+INDEX('EPA to IEA Scaling'!$F$8:$AO$8,,MATCH(L$2,'EPA to IEA Scaling'!$F$1:$AO$1,0)))</f>
        <v>0</v>
      </c>
      <c r="M71" s="31" cm="1">
        <f t="array" ref="M71">((VLOOKUP($B$1,'Multipliers and Adjustments'!$A$70:$I$86,TRUNC(COLUMN(M$2)/5)+2,FALSE)*SUMIFS('IEA-MethaneAbatement'!$N:$N,'IEA-MethaneAbatement'!$O:$O,"&lt;"&amp;$B71,'IEA-MethaneAbatement'!$O:$O,"&gt;="&amp;$A71,'IEA-MethaneAbatement'!$M:$M,$B$1,'IEA-MethaneAbatement'!$B:$B,'Country Selector'!$A$2)+VLOOKUP($C$1,'Multipliers and Adjustments'!$A$70:$I$86,TRUNC(COLUMN(M$2)/5)+2,FALSE)*SUMIFS('IEA-MethaneAbatement'!$N:$N,'IEA-MethaneAbatement'!$O:$O,"&lt;"&amp;$B71,'IEA-MethaneAbatement'!$O:$O,"&gt;="&amp;$A71,'IEA-MethaneAbatement'!$M:$M,$C$1,'IEA-MethaneAbatement'!$B:$B,'Country Selector'!$A$2)+VLOOKUP($D$1,'Multipliers and Adjustments'!$A$70:$I$86,TRUNC(COLUMN(M$2)/5)+2,FALSE)*SUMIFS('IEA-MethaneAbatement'!$N:$N,'IEA-MethaneAbatement'!$O:$O,"&lt;"&amp;$B71,'IEA-MethaneAbatement'!$O:$O,"&gt;="&amp;$A71,'IEA-MethaneAbatement'!$M:$M,$D$1,'IEA-MethaneAbatement'!$B:$B,'Country Selector'!$A$2)))*(1+INDEX('EPA to IEA Scaling'!$F$8:$AO$8,,MATCH(M$2,'EPA to IEA Scaling'!$F$1:$AO$1,0)))</f>
        <v>0</v>
      </c>
      <c r="N71" cm="1">
        <f t="array" ref="N71">((VLOOKUP($B$1,'Multipliers and Adjustments'!$A$70:$I$86,TRUNC(COLUMN(N$2)/5)+2,FALSE)*SUMIFS('IEA-MethaneAbatement'!$N:$N,'IEA-MethaneAbatement'!$O:$O,"&lt;"&amp;$B71,'IEA-MethaneAbatement'!$O:$O,"&gt;="&amp;$A71,'IEA-MethaneAbatement'!$M:$M,$B$1,'IEA-MethaneAbatement'!$B:$B,'Country Selector'!$A$2)+VLOOKUP($C$1,'Multipliers and Adjustments'!$A$70:$I$86,TRUNC(COLUMN(N$2)/5)+2,FALSE)*SUMIFS('IEA-MethaneAbatement'!$N:$N,'IEA-MethaneAbatement'!$O:$O,"&lt;"&amp;$B71,'IEA-MethaneAbatement'!$O:$O,"&gt;="&amp;$A71,'IEA-MethaneAbatement'!$M:$M,$C$1,'IEA-MethaneAbatement'!$B:$B,'Country Selector'!$A$2)+VLOOKUP($D$1,'Multipliers and Adjustments'!$A$70:$I$86,TRUNC(COLUMN(N$2)/5)+2,FALSE)*SUMIFS('IEA-MethaneAbatement'!$N:$N,'IEA-MethaneAbatement'!$O:$O,"&lt;"&amp;$B71,'IEA-MethaneAbatement'!$O:$O,"&gt;="&amp;$A71,'IEA-MethaneAbatement'!$M:$M,$D$1,'IEA-MethaneAbatement'!$B:$B,'Country Selector'!$A$2)))*(1+INDEX('EPA to IEA Scaling'!$F$8:$AO$8,,MATCH(N$2,'EPA to IEA Scaling'!$F$1:$AO$1,0)))</f>
        <v>0</v>
      </c>
      <c r="O71" cm="1">
        <f t="array" ref="O71">((VLOOKUP($B$1,'Multipliers and Adjustments'!$A$70:$I$86,TRUNC(COLUMN(O$2)/5)+2,FALSE)*SUMIFS('IEA-MethaneAbatement'!$N:$N,'IEA-MethaneAbatement'!$O:$O,"&lt;"&amp;$B71,'IEA-MethaneAbatement'!$O:$O,"&gt;="&amp;$A71,'IEA-MethaneAbatement'!$M:$M,$B$1,'IEA-MethaneAbatement'!$B:$B,'Country Selector'!$A$2)+VLOOKUP($C$1,'Multipliers and Adjustments'!$A$70:$I$86,TRUNC(COLUMN(O$2)/5)+2,FALSE)*SUMIFS('IEA-MethaneAbatement'!$N:$N,'IEA-MethaneAbatement'!$O:$O,"&lt;"&amp;$B71,'IEA-MethaneAbatement'!$O:$O,"&gt;="&amp;$A71,'IEA-MethaneAbatement'!$M:$M,$C$1,'IEA-MethaneAbatement'!$B:$B,'Country Selector'!$A$2)+VLOOKUP($D$1,'Multipliers and Adjustments'!$A$70:$I$86,TRUNC(COLUMN(O$2)/5)+2,FALSE)*SUMIFS('IEA-MethaneAbatement'!$N:$N,'IEA-MethaneAbatement'!$O:$O,"&lt;"&amp;$B71,'IEA-MethaneAbatement'!$O:$O,"&gt;="&amp;$A71,'IEA-MethaneAbatement'!$M:$M,$D$1,'IEA-MethaneAbatement'!$B:$B,'Country Selector'!$A$2)))*(1+INDEX('EPA to IEA Scaling'!$F$8:$AO$8,,MATCH(O$2,'EPA to IEA Scaling'!$F$1:$AO$1,0)))</f>
        <v>0</v>
      </c>
      <c r="P71" cm="1">
        <f t="array" ref="P71">((VLOOKUP($B$1,'Multipliers and Adjustments'!$A$70:$I$86,TRUNC(COLUMN(P$2)/5)+2,FALSE)*SUMIFS('IEA-MethaneAbatement'!$N:$N,'IEA-MethaneAbatement'!$O:$O,"&lt;"&amp;$B71,'IEA-MethaneAbatement'!$O:$O,"&gt;="&amp;$A71,'IEA-MethaneAbatement'!$M:$M,$B$1,'IEA-MethaneAbatement'!$B:$B,'Country Selector'!$A$2)+VLOOKUP($C$1,'Multipliers and Adjustments'!$A$70:$I$86,TRUNC(COLUMN(P$2)/5)+2,FALSE)*SUMIFS('IEA-MethaneAbatement'!$N:$N,'IEA-MethaneAbatement'!$O:$O,"&lt;"&amp;$B71,'IEA-MethaneAbatement'!$O:$O,"&gt;="&amp;$A71,'IEA-MethaneAbatement'!$M:$M,$C$1,'IEA-MethaneAbatement'!$B:$B,'Country Selector'!$A$2)+VLOOKUP($D$1,'Multipliers and Adjustments'!$A$70:$I$86,TRUNC(COLUMN(P$2)/5)+2,FALSE)*SUMIFS('IEA-MethaneAbatement'!$N:$N,'IEA-MethaneAbatement'!$O:$O,"&lt;"&amp;$B71,'IEA-MethaneAbatement'!$O:$O,"&gt;="&amp;$A71,'IEA-MethaneAbatement'!$M:$M,$D$1,'IEA-MethaneAbatement'!$B:$B,'Country Selector'!$A$2)))*(1+INDEX('EPA to IEA Scaling'!$F$8:$AO$8,,MATCH(P$2,'EPA to IEA Scaling'!$F$1:$AO$1,0)))</f>
        <v>0</v>
      </c>
      <c r="Q71" cm="1">
        <f t="array" ref="Q71">((VLOOKUP($B$1,'Multipliers and Adjustments'!$A$70:$I$86,TRUNC(COLUMN(Q$2)/5)+2,FALSE)*SUMIFS('IEA-MethaneAbatement'!$N:$N,'IEA-MethaneAbatement'!$O:$O,"&lt;"&amp;$B71,'IEA-MethaneAbatement'!$O:$O,"&gt;="&amp;$A71,'IEA-MethaneAbatement'!$M:$M,$B$1,'IEA-MethaneAbatement'!$B:$B,'Country Selector'!$A$2)+VLOOKUP($C$1,'Multipliers and Adjustments'!$A$70:$I$86,TRUNC(COLUMN(Q$2)/5)+2,FALSE)*SUMIFS('IEA-MethaneAbatement'!$N:$N,'IEA-MethaneAbatement'!$O:$O,"&lt;"&amp;$B71,'IEA-MethaneAbatement'!$O:$O,"&gt;="&amp;$A71,'IEA-MethaneAbatement'!$M:$M,$C$1,'IEA-MethaneAbatement'!$B:$B,'Country Selector'!$A$2)+VLOOKUP($D$1,'Multipliers and Adjustments'!$A$70:$I$86,TRUNC(COLUMN(Q$2)/5)+2,FALSE)*SUMIFS('IEA-MethaneAbatement'!$N:$N,'IEA-MethaneAbatement'!$O:$O,"&lt;"&amp;$B71,'IEA-MethaneAbatement'!$O:$O,"&gt;="&amp;$A71,'IEA-MethaneAbatement'!$M:$M,$D$1,'IEA-MethaneAbatement'!$B:$B,'Country Selector'!$A$2)))*(1+INDEX('EPA to IEA Scaling'!$F$8:$AO$8,,MATCH(Q$2,'EPA to IEA Scaling'!$F$1:$AO$1,0)))</f>
        <v>0</v>
      </c>
      <c r="R71" s="31" cm="1">
        <f t="array" ref="R71">((VLOOKUP($B$1,'Multipliers and Adjustments'!$A$70:$I$86,TRUNC(COLUMN(R$2)/5)+2,FALSE)*SUMIFS('IEA-MethaneAbatement'!$N:$N,'IEA-MethaneAbatement'!$O:$O,"&lt;"&amp;$B71,'IEA-MethaneAbatement'!$O:$O,"&gt;="&amp;$A71,'IEA-MethaneAbatement'!$M:$M,$B$1,'IEA-MethaneAbatement'!$B:$B,'Country Selector'!$A$2)+VLOOKUP($C$1,'Multipliers and Adjustments'!$A$70:$I$86,TRUNC(COLUMN(R$2)/5)+2,FALSE)*SUMIFS('IEA-MethaneAbatement'!$N:$N,'IEA-MethaneAbatement'!$O:$O,"&lt;"&amp;$B71,'IEA-MethaneAbatement'!$O:$O,"&gt;="&amp;$A71,'IEA-MethaneAbatement'!$M:$M,$C$1,'IEA-MethaneAbatement'!$B:$B,'Country Selector'!$A$2)+VLOOKUP($D$1,'Multipliers and Adjustments'!$A$70:$I$86,TRUNC(COLUMN(R$2)/5)+2,FALSE)*SUMIFS('IEA-MethaneAbatement'!$N:$N,'IEA-MethaneAbatement'!$O:$O,"&lt;"&amp;$B71,'IEA-MethaneAbatement'!$O:$O,"&gt;="&amp;$A71,'IEA-MethaneAbatement'!$M:$M,$D$1,'IEA-MethaneAbatement'!$B:$B,'Country Selector'!$A$2)))*(1+INDEX('EPA to IEA Scaling'!$F$8:$AO$8,,MATCH(R$2,'EPA to IEA Scaling'!$F$1:$AO$1,0)))</f>
        <v>0</v>
      </c>
      <c r="S71" cm="1">
        <f t="array" ref="S71">((VLOOKUP($B$1,'Multipliers and Adjustments'!$A$70:$I$86,TRUNC(COLUMN(S$2)/5)+2,FALSE)*SUMIFS('IEA-MethaneAbatement'!$N:$N,'IEA-MethaneAbatement'!$O:$O,"&lt;"&amp;$B71,'IEA-MethaneAbatement'!$O:$O,"&gt;="&amp;$A71,'IEA-MethaneAbatement'!$M:$M,$B$1,'IEA-MethaneAbatement'!$B:$B,'Country Selector'!$A$2)+VLOOKUP($C$1,'Multipliers and Adjustments'!$A$70:$I$86,TRUNC(COLUMN(S$2)/5)+2,FALSE)*SUMIFS('IEA-MethaneAbatement'!$N:$N,'IEA-MethaneAbatement'!$O:$O,"&lt;"&amp;$B71,'IEA-MethaneAbatement'!$O:$O,"&gt;="&amp;$A71,'IEA-MethaneAbatement'!$M:$M,$C$1,'IEA-MethaneAbatement'!$B:$B,'Country Selector'!$A$2)+VLOOKUP($D$1,'Multipliers and Adjustments'!$A$70:$I$86,TRUNC(COLUMN(S$2)/5)+2,FALSE)*SUMIFS('IEA-MethaneAbatement'!$N:$N,'IEA-MethaneAbatement'!$O:$O,"&lt;"&amp;$B71,'IEA-MethaneAbatement'!$O:$O,"&gt;="&amp;$A71,'IEA-MethaneAbatement'!$M:$M,$D$1,'IEA-MethaneAbatement'!$B:$B,'Country Selector'!$A$2)))*(1+INDEX('EPA to IEA Scaling'!$F$8:$AO$8,,MATCH(S$2,'EPA to IEA Scaling'!$F$1:$AO$1,0)))</f>
        <v>0</v>
      </c>
      <c r="T71" cm="1">
        <f t="array" ref="T71">((VLOOKUP($B$1,'Multipliers and Adjustments'!$A$70:$I$86,TRUNC(COLUMN(T$2)/5)+2,FALSE)*SUMIFS('IEA-MethaneAbatement'!$N:$N,'IEA-MethaneAbatement'!$O:$O,"&lt;"&amp;$B71,'IEA-MethaneAbatement'!$O:$O,"&gt;="&amp;$A71,'IEA-MethaneAbatement'!$M:$M,$B$1,'IEA-MethaneAbatement'!$B:$B,'Country Selector'!$A$2)+VLOOKUP($C$1,'Multipliers and Adjustments'!$A$70:$I$86,TRUNC(COLUMN(T$2)/5)+2,FALSE)*SUMIFS('IEA-MethaneAbatement'!$N:$N,'IEA-MethaneAbatement'!$O:$O,"&lt;"&amp;$B71,'IEA-MethaneAbatement'!$O:$O,"&gt;="&amp;$A71,'IEA-MethaneAbatement'!$M:$M,$C$1,'IEA-MethaneAbatement'!$B:$B,'Country Selector'!$A$2)+VLOOKUP($D$1,'Multipliers and Adjustments'!$A$70:$I$86,TRUNC(COLUMN(T$2)/5)+2,FALSE)*SUMIFS('IEA-MethaneAbatement'!$N:$N,'IEA-MethaneAbatement'!$O:$O,"&lt;"&amp;$B71,'IEA-MethaneAbatement'!$O:$O,"&gt;="&amp;$A71,'IEA-MethaneAbatement'!$M:$M,$D$1,'IEA-MethaneAbatement'!$B:$B,'Country Selector'!$A$2)))*(1+INDEX('EPA to IEA Scaling'!$F$8:$AO$8,,MATCH(T$2,'EPA to IEA Scaling'!$F$1:$AO$1,0)))</f>
        <v>0</v>
      </c>
      <c r="U71" cm="1">
        <f t="array" ref="U71">((VLOOKUP($B$1,'Multipliers and Adjustments'!$A$70:$I$86,TRUNC(COLUMN(U$2)/5)+2,FALSE)*SUMIFS('IEA-MethaneAbatement'!$N:$N,'IEA-MethaneAbatement'!$O:$O,"&lt;"&amp;$B71,'IEA-MethaneAbatement'!$O:$O,"&gt;="&amp;$A71,'IEA-MethaneAbatement'!$M:$M,$B$1,'IEA-MethaneAbatement'!$B:$B,'Country Selector'!$A$2)+VLOOKUP($C$1,'Multipliers and Adjustments'!$A$70:$I$86,TRUNC(COLUMN(U$2)/5)+2,FALSE)*SUMIFS('IEA-MethaneAbatement'!$N:$N,'IEA-MethaneAbatement'!$O:$O,"&lt;"&amp;$B71,'IEA-MethaneAbatement'!$O:$O,"&gt;="&amp;$A71,'IEA-MethaneAbatement'!$M:$M,$C$1,'IEA-MethaneAbatement'!$B:$B,'Country Selector'!$A$2)+VLOOKUP($D$1,'Multipliers and Adjustments'!$A$70:$I$86,TRUNC(COLUMN(U$2)/5)+2,FALSE)*SUMIFS('IEA-MethaneAbatement'!$N:$N,'IEA-MethaneAbatement'!$O:$O,"&lt;"&amp;$B71,'IEA-MethaneAbatement'!$O:$O,"&gt;="&amp;$A71,'IEA-MethaneAbatement'!$M:$M,$D$1,'IEA-MethaneAbatement'!$B:$B,'Country Selector'!$A$2)))*(1+INDEX('EPA to IEA Scaling'!$F$8:$AO$8,,MATCH(U$2,'EPA to IEA Scaling'!$F$1:$AO$1,0)))</f>
        <v>0</v>
      </c>
      <c r="V71" cm="1">
        <f t="array" ref="V71">((VLOOKUP($B$1,'Multipliers and Adjustments'!$A$70:$I$86,TRUNC(COLUMN(V$2)/5)+2,FALSE)*SUMIFS('IEA-MethaneAbatement'!$N:$N,'IEA-MethaneAbatement'!$O:$O,"&lt;"&amp;$B71,'IEA-MethaneAbatement'!$O:$O,"&gt;="&amp;$A71,'IEA-MethaneAbatement'!$M:$M,$B$1,'IEA-MethaneAbatement'!$B:$B,'Country Selector'!$A$2)+VLOOKUP($C$1,'Multipliers and Adjustments'!$A$70:$I$86,TRUNC(COLUMN(V$2)/5)+2,FALSE)*SUMIFS('IEA-MethaneAbatement'!$N:$N,'IEA-MethaneAbatement'!$O:$O,"&lt;"&amp;$B71,'IEA-MethaneAbatement'!$O:$O,"&gt;="&amp;$A71,'IEA-MethaneAbatement'!$M:$M,$C$1,'IEA-MethaneAbatement'!$B:$B,'Country Selector'!$A$2)+VLOOKUP($D$1,'Multipliers and Adjustments'!$A$70:$I$86,TRUNC(COLUMN(V$2)/5)+2,FALSE)*SUMIFS('IEA-MethaneAbatement'!$N:$N,'IEA-MethaneAbatement'!$O:$O,"&lt;"&amp;$B71,'IEA-MethaneAbatement'!$O:$O,"&gt;="&amp;$A71,'IEA-MethaneAbatement'!$M:$M,$D$1,'IEA-MethaneAbatement'!$B:$B,'Country Selector'!$A$2)))*(1+INDEX('EPA to IEA Scaling'!$F$8:$AO$8,,MATCH(V$2,'EPA to IEA Scaling'!$F$1:$AO$1,0)))</f>
        <v>0</v>
      </c>
      <c r="W71" s="31" cm="1">
        <f t="array" ref="W71">((VLOOKUP($B$1,'Multipliers and Adjustments'!$A$70:$I$86,TRUNC(COLUMN(W$2)/5)+2,FALSE)*SUMIFS('IEA-MethaneAbatement'!$N:$N,'IEA-MethaneAbatement'!$O:$O,"&lt;"&amp;$B71,'IEA-MethaneAbatement'!$O:$O,"&gt;="&amp;$A71,'IEA-MethaneAbatement'!$M:$M,$B$1,'IEA-MethaneAbatement'!$B:$B,'Country Selector'!$A$2)+VLOOKUP($C$1,'Multipliers and Adjustments'!$A$70:$I$86,TRUNC(COLUMN(W$2)/5)+2,FALSE)*SUMIFS('IEA-MethaneAbatement'!$N:$N,'IEA-MethaneAbatement'!$O:$O,"&lt;"&amp;$B71,'IEA-MethaneAbatement'!$O:$O,"&gt;="&amp;$A71,'IEA-MethaneAbatement'!$M:$M,$C$1,'IEA-MethaneAbatement'!$B:$B,'Country Selector'!$A$2)+VLOOKUP($D$1,'Multipliers and Adjustments'!$A$70:$I$86,TRUNC(COLUMN(W$2)/5)+2,FALSE)*SUMIFS('IEA-MethaneAbatement'!$N:$N,'IEA-MethaneAbatement'!$O:$O,"&lt;"&amp;$B71,'IEA-MethaneAbatement'!$O:$O,"&gt;="&amp;$A71,'IEA-MethaneAbatement'!$M:$M,$D$1,'IEA-MethaneAbatement'!$B:$B,'Country Selector'!$A$2)))*(1+INDEX('EPA to IEA Scaling'!$F$8:$AO$8,,MATCH(W$2,'EPA to IEA Scaling'!$F$1:$AO$1,0)))</f>
        <v>0</v>
      </c>
      <c r="X71" cm="1">
        <f t="array" ref="X71">((VLOOKUP($B$1,'Multipliers and Adjustments'!$A$70:$I$86,TRUNC(COLUMN(X$2)/5)+2,FALSE)*SUMIFS('IEA-MethaneAbatement'!$N:$N,'IEA-MethaneAbatement'!$O:$O,"&lt;"&amp;$B71,'IEA-MethaneAbatement'!$O:$O,"&gt;="&amp;$A71,'IEA-MethaneAbatement'!$M:$M,$B$1,'IEA-MethaneAbatement'!$B:$B,'Country Selector'!$A$2)+VLOOKUP($C$1,'Multipliers and Adjustments'!$A$70:$I$86,TRUNC(COLUMN(X$2)/5)+2,FALSE)*SUMIFS('IEA-MethaneAbatement'!$N:$N,'IEA-MethaneAbatement'!$O:$O,"&lt;"&amp;$B71,'IEA-MethaneAbatement'!$O:$O,"&gt;="&amp;$A71,'IEA-MethaneAbatement'!$M:$M,$C$1,'IEA-MethaneAbatement'!$B:$B,'Country Selector'!$A$2)+VLOOKUP($D$1,'Multipliers and Adjustments'!$A$70:$I$86,TRUNC(COLUMN(X$2)/5)+2,FALSE)*SUMIFS('IEA-MethaneAbatement'!$N:$N,'IEA-MethaneAbatement'!$O:$O,"&lt;"&amp;$B71,'IEA-MethaneAbatement'!$O:$O,"&gt;="&amp;$A71,'IEA-MethaneAbatement'!$M:$M,$D$1,'IEA-MethaneAbatement'!$B:$B,'Country Selector'!$A$2)))*(1+INDEX('EPA to IEA Scaling'!$F$8:$AO$8,,MATCH(X$2,'EPA to IEA Scaling'!$F$1:$AO$1,0)))</f>
        <v>0</v>
      </c>
      <c r="Y71" cm="1">
        <f t="array" ref="Y71">((VLOOKUP($B$1,'Multipliers and Adjustments'!$A$70:$I$86,TRUNC(COLUMN(Y$2)/5)+2,FALSE)*SUMIFS('IEA-MethaneAbatement'!$N:$N,'IEA-MethaneAbatement'!$O:$O,"&lt;"&amp;$B71,'IEA-MethaneAbatement'!$O:$O,"&gt;="&amp;$A71,'IEA-MethaneAbatement'!$M:$M,$B$1,'IEA-MethaneAbatement'!$B:$B,'Country Selector'!$A$2)+VLOOKUP($C$1,'Multipliers and Adjustments'!$A$70:$I$86,TRUNC(COLUMN(Y$2)/5)+2,FALSE)*SUMIFS('IEA-MethaneAbatement'!$N:$N,'IEA-MethaneAbatement'!$O:$O,"&lt;"&amp;$B71,'IEA-MethaneAbatement'!$O:$O,"&gt;="&amp;$A71,'IEA-MethaneAbatement'!$M:$M,$C$1,'IEA-MethaneAbatement'!$B:$B,'Country Selector'!$A$2)+VLOOKUP($D$1,'Multipliers and Adjustments'!$A$70:$I$86,TRUNC(COLUMN(Y$2)/5)+2,FALSE)*SUMIFS('IEA-MethaneAbatement'!$N:$N,'IEA-MethaneAbatement'!$O:$O,"&lt;"&amp;$B71,'IEA-MethaneAbatement'!$O:$O,"&gt;="&amp;$A71,'IEA-MethaneAbatement'!$M:$M,$D$1,'IEA-MethaneAbatement'!$B:$B,'Country Selector'!$A$2)))*(1+INDEX('EPA to IEA Scaling'!$F$8:$AO$8,,MATCH(Y$2,'EPA to IEA Scaling'!$F$1:$AO$1,0)))</f>
        <v>0</v>
      </c>
      <c r="Z71" cm="1">
        <f t="array" ref="Z71">((VLOOKUP($B$1,'Multipliers and Adjustments'!$A$70:$I$86,TRUNC(COLUMN(Z$2)/5)+2,FALSE)*SUMIFS('IEA-MethaneAbatement'!$N:$N,'IEA-MethaneAbatement'!$O:$O,"&lt;"&amp;$B71,'IEA-MethaneAbatement'!$O:$O,"&gt;="&amp;$A71,'IEA-MethaneAbatement'!$M:$M,$B$1,'IEA-MethaneAbatement'!$B:$B,'Country Selector'!$A$2)+VLOOKUP($C$1,'Multipliers and Adjustments'!$A$70:$I$86,TRUNC(COLUMN(Z$2)/5)+2,FALSE)*SUMIFS('IEA-MethaneAbatement'!$N:$N,'IEA-MethaneAbatement'!$O:$O,"&lt;"&amp;$B71,'IEA-MethaneAbatement'!$O:$O,"&gt;="&amp;$A71,'IEA-MethaneAbatement'!$M:$M,$C$1,'IEA-MethaneAbatement'!$B:$B,'Country Selector'!$A$2)+VLOOKUP($D$1,'Multipliers and Adjustments'!$A$70:$I$86,TRUNC(COLUMN(Z$2)/5)+2,FALSE)*SUMIFS('IEA-MethaneAbatement'!$N:$N,'IEA-MethaneAbatement'!$O:$O,"&lt;"&amp;$B71,'IEA-MethaneAbatement'!$O:$O,"&gt;="&amp;$A71,'IEA-MethaneAbatement'!$M:$M,$D$1,'IEA-MethaneAbatement'!$B:$B,'Country Selector'!$A$2)))*(1+INDEX('EPA to IEA Scaling'!$F$8:$AO$8,,MATCH(Z$2,'EPA to IEA Scaling'!$F$1:$AO$1,0)))</f>
        <v>0</v>
      </c>
      <c r="AA71" cm="1">
        <f t="array" ref="AA71">((VLOOKUP($B$1,'Multipliers and Adjustments'!$A$70:$I$86,TRUNC(COLUMN(AA$2)/5)+2,FALSE)*SUMIFS('IEA-MethaneAbatement'!$N:$N,'IEA-MethaneAbatement'!$O:$O,"&lt;"&amp;$B71,'IEA-MethaneAbatement'!$O:$O,"&gt;="&amp;$A71,'IEA-MethaneAbatement'!$M:$M,$B$1,'IEA-MethaneAbatement'!$B:$B,'Country Selector'!$A$2)+VLOOKUP($C$1,'Multipliers and Adjustments'!$A$70:$I$86,TRUNC(COLUMN(AA$2)/5)+2,FALSE)*SUMIFS('IEA-MethaneAbatement'!$N:$N,'IEA-MethaneAbatement'!$O:$O,"&lt;"&amp;$B71,'IEA-MethaneAbatement'!$O:$O,"&gt;="&amp;$A71,'IEA-MethaneAbatement'!$M:$M,$C$1,'IEA-MethaneAbatement'!$B:$B,'Country Selector'!$A$2)+VLOOKUP($D$1,'Multipliers and Adjustments'!$A$70:$I$86,TRUNC(COLUMN(AA$2)/5)+2,FALSE)*SUMIFS('IEA-MethaneAbatement'!$N:$N,'IEA-MethaneAbatement'!$O:$O,"&lt;"&amp;$B71,'IEA-MethaneAbatement'!$O:$O,"&gt;="&amp;$A71,'IEA-MethaneAbatement'!$M:$M,$D$1,'IEA-MethaneAbatement'!$B:$B,'Country Selector'!$A$2)))*(1+INDEX('EPA to IEA Scaling'!$F$8:$AO$8,,MATCH(AA$2,'EPA to IEA Scaling'!$F$1:$AO$1,0)))</f>
        <v>0</v>
      </c>
      <c r="AB71" s="31" cm="1">
        <f t="array" ref="AB71">((VLOOKUP($B$1,'Multipliers and Adjustments'!$A$70:$I$86,TRUNC(COLUMN(AB$2)/5)+2,FALSE)*SUMIFS('IEA-MethaneAbatement'!$N:$N,'IEA-MethaneAbatement'!$O:$O,"&lt;"&amp;$B71,'IEA-MethaneAbatement'!$O:$O,"&gt;="&amp;$A71,'IEA-MethaneAbatement'!$M:$M,$B$1,'IEA-MethaneAbatement'!$B:$B,'Country Selector'!$A$2)+VLOOKUP($C$1,'Multipliers and Adjustments'!$A$70:$I$86,TRUNC(COLUMN(AB$2)/5)+2,FALSE)*SUMIFS('IEA-MethaneAbatement'!$N:$N,'IEA-MethaneAbatement'!$O:$O,"&lt;"&amp;$B71,'IEA-MethaneAbatement'!$O:$O,"&gt;="&amp;$A71,'IEA-MethaneAbatement'!$M:$M,$C$1,'IEA-MethaneAbatement'!$B:$B,'Country Selector'!$A$2)+VLOOKUP($D$1,'Multipliers and Adjustments'!$A$70:$I$86,TRUNC(COLUMN(AB$2)/5)+2,FALSE)*SUMIFS('IEA-MethaneAbatement'!$N:$N,'IEA-MethaneAbatement'!$O:$O,"&lt;"&amp;$B71,'IEA-MethaneAbatement'!$O:$O,"&gt;="&amp;$A71,'IEA-MethaneAbatement'!$M:$M,$D$1,'IEA-MethaneAbatement'!$B:$B,'Country Selector'!$A$2)))*(1+INDEX('EPA to IEA Scaling'!$F$8:$AO$8,,MATCH(AB$2,'EPA to IEA Scaling'!$F$1:$AO$1,0)))</f>
        <v>0</v>
      </c>
      <c r="AC71" cm="1">
        <f t="array" ref="AC71">((VLOOKUP($B$1,'Multipliers and Adjustments'!$A$70:$I$86,TRUNC(COLUMN(AC$2)/5)+2,FALSE)*SUMIFS('IEA-MethaneAbatement'!$N:$N,'IEA-MethaneAbatement'!$O:$O,"&lt;"&amp;$B71,'IEA-MethaneAbatement'!$O:$O,"&gt;="&amp;$A71,'IEA-MethaneAbatement'!$M:$M,$B$1,'IEA-MethaneAbatement'!$B:$B,'Country Selector'!$A$2)+VLOOKUP($C$1,'Multipliers and Adjustments'!$A$70:$I$86,TRUNC(COLUMN(AC$2)/5)+2,FALSE)*SUMIFS('IEA-MethaneAbatement'!$N:$N,'IEA-MethaneAbatement'!$O:$O,"&lt;"&amp;$B71,'IEA-MethaneAbatement'!$O:$O,"&gt;="&amp;$A71,'IEA-MethaneAbatement'!$M:$M,$C$1,'IEA-MethaneAbatement'!$B:$B,'Country Selector'!$A$2)+VLOOKUP($D$1,'Multipliers and Adjustments'!$A$70:$I$86,TRUNC(COLUMN(AC$2)/5)+2,FALSE)*SUMIFS('IEA-MethaneAbatement'!$N:$N,'IEA-MethaneAbatement'!$O:$O,"&lt;"&amp;$B71,'IEA-MethaneAbatement'!$O:$O,"&gt;="&amp;$A71,'IEA-MethaneAbatement'!$M:$M,$D$1,'IEA-MethaneAbatement'!$B:$B,'Country Selector'!$A$2)))*(1+INDEX('EPA to IEA Scaling'!$F$8:$AO$8,,MATCH(AC$2,'EPA to IEA Scaling'!$F$1:$AO$1,0)))</f>
        <v>0</v>
      </c>
      <c r="AD71" cm="1">
        <f t="array" ref="AD71">((VLOOKUP($B$1,'Multipliers and Adjustments'!$A$70:$I$86,TRUNC(COLUMN(AD$2)/5)+2,FALSE)*SUMIFS('IEA-MethaneAbatement'!$N:$N,'IEA-MethaneAbatement'!$O:$O,"&lt;"&amp;$B71,'IEA-MethaneAbatement'!$O:$O,"&gt;="&amp;$A71,'IEA-MethaneAbatement'!$M:$M,$B$1,'IEA-MethaneAbatement'!$B:$B,'Country Selector'!$A$2)+VLOOKUP($C$1,'Multipliers and Adjustments'!$A$70:$I$86,TRUNC(COLUMN(AD$2)/5)+2,FALSE)*SUMIFS('IEA-MethaneAbatement'!$N:$N,'IEA-MethaneAbatement'!$O:$O,"&lt;"&amp;$B71,'IEA-MethaneAbatement'!$O:$O,"&gt;="&amp;$A71,'IEA-MethaneAbatement'!$M:$M,$C$1,'IEA-MethaneAbatement'!$B:$B,'Country Selector'!$A$2)+VLOOKUP($D$1,'Multipliers and Adjustments'!$A$70:$I$86,TRUNC(COLUMN(AD$2)/5)+2,FALSE)*SUMIFS('IEA-MethaneAbatement'!$N:$N,'IEA-MethaneAbatement'!$O:$O,"&lt;"&amp;$B71,'IEA-MethaneAbatement'!$O:$O,"&gt;="&amp;$A71,'IEA-MethaneAbatement'!$M:$M,$D$1,'IEA-MethaneAbatement'!$B:$B,'Country Selector'!$A$2)))*(1+INDEX('EPA to IEA Scaling'!$F$8:$AO$8,,MATCH(AD$2,'EPA to IEA Scaling'!$F$1:$AO$1,0)))</f>
        <v>0</v>
      </c>
      <c r="AE71" cm="1">
        <f t="array" ref="AE71">((VLOOKUP($B$1,'Multipliers and Adjustments'!$A$70:$I$86,TRUNC(COLUMN(AE$2)/5)+2,FALSE)*SUMIFS('IEA-MethaneAbatement'!$N:$N,'IEA-MethaneAbatement'!$O:$O,"&lt;"&amp;$B71,'IEA-MethaneAbatement'!$O:$O,"&gt;="&amp;$A71,'IEA-MethaneAbatement'!$M:$M,$B$1,'IEA-MethaneAbatement'!$B:$B,'Country Selector'!$A$2)+VLOOKUP($C$1,'Multipliers and Adjustments'!$A$70:$I$86,TRUNC(COLUMN(AE$2)/5)+2,FALSE)*SUMIFS('IEA-MethaneAbatement'!$N:$N,'IEA-MethaneAbatement'!$O:$O,"&lt;"&amp;$B71,'IEA-MethaneAbatement'!$O:$O,"&gt;="&amp;$A71,'IEA-MethaneAbatement'!$M:$M,$C$1,'IEA-MethaneAbatement'!$B:$B,'Country Selector'!$A$2)+VLOOKUP($D$1,'Multipliers and Adjustments'!$A$70:$I$86,TRUNC(COLUMN(AE$2)/5)+2,FALSE)*SUMIFS('IEA-MethaneAbatement'!$N:$N,'IEA-MethaneAbatement'!$O:$O,"&lt;"&amp;$B71,'IEA-MethaneAbatement'!$O:$O,"&gt;="&amp;$A71,'IEA-MethaneAbatement'!$M:$M,$D$1,'IEA-MethaneAbatement'!$B:$B,'Country Selector'!$A$2)))*(1+INDEX('EPA to IEA Scaling'!$F$8:$AO$8,,MATCH(AE$2,'EPA to IEA Scaling'!$F$1:$AO$1,0)))</f>
        <v>0</v>
      </c>
      <c r="AF71" cm="1">
        <f t="array" ref="AF71">((VLOOKUP($B$1,'Multipliers and Adjustments'!$A$70:$I$86,TRUNC(COLUMN(AF$2)/5)+2,FALSE)*SUMIFS('IEA-MethaneAbatement'!$N:$N,'IEA-MethaneAbatement'!$O:$O,"&lt;"&amp;$B71,'IEA-MethaneAbatement'!$O:$O,"&gt;="&amp;$A71,'IEA-MethaneAbatement'!$M:$M,$B$1,'IEA-MethaneAbatement'!$B:$B,'Country Selector'!$A$2)+VLOOKUP($C$1,'Multipliers and Adjustments'!$A$70:$I$86,TRUNC(COLUMN(AF$2)/5)+2,FALSE)*SUMIFS('IEA-MethaneAbatement'!$N:$N,'IEA-MethaneAbatement'!$O:$O,"&lt;"&amp;$B71,'IEA-MethaneAbatement'!$O:$O,"&gt;="&amp;$A71,'IEA-MethaneAbatement'!$M:$M,$C$1,'IEA-MethaneAbatement'!$B:$B,'Country Selector'!$A$2)+VLOOKUP($D$1,'Multipliers and Adjustments'!$A$70:$I$86,TRUNC(COLUMN(AF$2)/5)+2,FALSE)*SUMIFS('IEA-MethaneAbatement'!$N:$N,'IEA-MethaneAbatement'!$O:$O,"&lt;"&amp;$B71,'IEA-MethaneAbatement'!$O:$O,"&gt;="&amp;$A71,'IEA-MethaneAbatement'!$M:$M,$D$1,'IEA-MethaneAbatement'!$B:$B,'Country Selector'!$A$2)))*(1+INDEX('EPA to IEA Scaling'!$F$8:$AO$8,,MATCH(AF$2,'EPA to IEA Scaling'!$F$1:$AO$1,0)))</f>
        <v>0</v>
      </c>
      <c r="AG71" s="31" cm="1">
        <f t="array" ref="AG71">((VLOOKUP($B$1,'Multipliers and Adjustments'!$A$70:$I$86,TRUNC(COLUMN(AG$2)/5)+2,FALSE)*SUMIFS('IEA-MethaneAbatement'!$N:$N,'IEA-MethaneAbatement'!$O:$O,"&lt;"&amp;$B71,'IEA-MethaneAbatement'!$O:$O,"&gt;="&amp;$A71,'IEA-MethaneAbatement'!$M:$M,$B$1,'IEA-MethaneAbatement'!$B:$B,'Country Selector'!$A$2)+VLOOKUP($C$1,'Multipliers and Adjustments'!$A$70:$I$86,TRUNC(COLUMN(AG$2)/5)+2,FALSE)*SUMIFS('IEA-MethaneAbatement'!$N:$N,'IEA-MethaneAbatement'!$O:$O,"&lt;"&amp;$B71,'IEA-MethaneAbatement'!$O:$O,"&gt;="&amp;$A71,'IEA-MethaneAbatement'!$M:$M,$C$1,'IEA-MethaneAbatement'!$B:$B,'Country Selector'!$A$2)+VLOOKUP($D$1,'Multipliers and Adjustments'!$A$70:$I$86,TRUNC(COLUMN(AG$2)/5)+2,FALSE)*SUMIFS('IEA-MethaneAbatement'!$N:$N,'IEA-MethaneAbatement'!$O:$O,"&lt;"&amp;$B71,'IEA-MethaneAbatement'!$O:$O,"&gt;="&amp;$A71,'IEA-MethaneAbatement'!$M:$M,$D$1,'IEA-MethaneAbatement'!$B:$B,'Country Selector'!$A$2)))*(1+INDEX('EPA to IEA Scaling'!$F$8:$AO$8,,MATCH(AG$2,'EPA to IEA Scaling'!$F$1:$AO$1,0)))</f>
        <v>0</v>
      </c>
      <c r="AH71" cm="1">
        <f t="array" ref="AH71">((VLOOKUP($B$1,'Multipliers and Adjustments'!$A$70:$I$86,TRUNC(COLUMN(AH$2)/5)+2,FALSE)*SUMIFS('IEA-MethaneAbatement'!$N:$N,'IEA-MethaneAbatement'!$O:$O,"&lt;"&amp;$B71,'IEA-MethaneAbatement'!$O:$O,"&gt;="&amp;$A71,'IEA-MethaneAbatement'!$M:$M,$B$1,'IEA-MethaneAbatement'!$B:$B,'Country Selector'!$A$2)+VLOOKUP($C$1,'Multipliers and Adjustments'!$A$70:$I$86,TRUNC(COLUMN(AH$2)/5)+2,FALSE)*SUMIFS('IEA-MethaneAbatement'!$N:$N,'IEA-MethaneAbatement'!$O:$O,"&lt;"&amp;$B71,'IEA-MethaneAbatement'!$O:$O,"&gt;="&amp;$A71,'IEA-MethaneAbatement'!$M:$M,$C$1,'IEA-MethaneAbatement'!$B:$B,'Country Selector'!$A$2)+VLOOKUP($D$1,'Multipliers and Adjustments'!$A$70:$I$86,TRUNC(COLUMN(AH$2)/5)+2,FALSE)*SUMIFS('IEA-MethaneAbatement'!$N:$N,'IEA-MethaneAbatement'!$O:$O,"&lt;"&amp;$B71,'IEA-MethaneAbatement'!$O:$O,"&gt;="&amp;$A71,'IEA-MethaneAbatement'!$M:$M,$D$1,'IEA-MethaneAbatement'!$B:$B,'Country Selector'!$A$2)))*(1+INDEX('EPA to IEA Scaling'!$F$8:$AO$8,,MATCH(AH$2,'EPA to IEA Scaling'!$F$1:$AO$1,0)))</f>
        <v>0</v>
      </c>
      <c r="AI71" cm="1">
        <f t="array" ref="AI71">((VLOOKUP($B$1,'Multipliers and Adjustments'!$A$70:$I$86,TRUNC(COLUMN(AI$2)/5)+2,FALSE)*SUMIFS('IEA-MethaneAbatement'!$N:$N,'IEA-MethaneAbatement'!$O:$O,"&lt;"&amp;$B71,'IEA-MethaneAbatement'!$O:$O,"&gt;="&amp;$A71,'IEA-MethaneAbatement'!$M:$M,$B$1,'IEA-MethaneAbatement'!$B:$B,'Country Selector'!$A$2)+VLOOKUP($C$1,'Multipliers and Adjustments'!$A$70:$I$86,TRUNC(COLUMN(AI$2)/5)+2,FALSE)*SUMIFS('IEA-MethaneAbatement'!$N:$N,'IEA-MethaneAbatement'!$O:$O,"&lt;"&amp;$B71,'IEA-MethaneAbatement'!$O:$O,"&gt;="&amp;$A71,'IEA-MethaneAbatement'!$M:$M,$C$1,'IEA-MethaneAbatement'!$B:$B,'Country Selector'!$A$2)+VLOOKUP($D$1,'Multipliers and Adjustments'!$A$70:$I$86,TRUNC(COLUMN(AI$2)/5)+2,FALSE)*SUMIFS('IEA-MethaneAbatement'!$N:$N,'IEA-MethaneAbatement'!$O:$O,"&lt;"&amp;$B71,'IEA-MethaneAbatement'!$O:$O,"&gt;="&amp;$A71,'IEA-MethaneAbatement'!$M:$M,$D$1,'IEA-MethaneAbatement'!$B:$B,'Country Selector'!$A$2)))*(1+INDEX('EPA to IEA Scaling'!$F$8:$AO$8,,MATCH(AI$2,'EPA to IEA Scaling'!$F$1:$AO$1,0)))</f>
        <v>0</v>
      </c>
      <c r="AJ71" cm="1">
        <f t="array" ref="AJ71">((VLOOKUP($B$1,'Multipliers and Adjustments'!$A$70:$I$86,TRUNC(COLUMN(AJ$2)/5)+2,FALSE)*SUMIFS('IEA-MethaneAbatement'!$N:$N,'IEA-MethaneAbatement'!$O:$O,"&lt;"&amp;$B71,'IEA-MethaneAbatement'!$O:$O,"&gt;="&amp;$A71,'IEA-MethaneAbatement'!$M:$M,$B$1,'IEA-MethaneAbatement'!$B:$B,'Country Selector'!$A$2)+VLOOKUP($C$1,'Multipliers and Adjustments'!$A$70:$I$86,TRUNC(COLUMN(AJ$2)/5)+2,FALSE)*SUMIFS('IEA-MethaneAbatement'!$N:$N,'IEA-MethaneAbatement'!$O:$O,"&lt;"&amp;$B71,'IEA-MethaneAbatement'!$O:$O,"&gt;="&amp;$A71,'IEA-MethaneAbatement'!$M:$M,$C$1,'IEA-MethaneAbatement'!$B:$B,'Country Selector'!$A$2)+VLOOKUP($D$1,'Multipliers and Adjustments'!$A$70:$I$86,TRUNC(COLUMN(AJ$2)/5)+2,FALSE)*SUMIFS('IEA-MethaneAbatement'!$N:$N,'IEA-MethaneAbatement'!$O:$O,"&lt;"&amp;$B71,'IEA-MethaneAbatement'!$O:$O,"&gt;="&amp;$A71,'IEA-MethaneAbatement'!$M:$M,$D$1,'IEA-MethaneAbatement'!$B:$B,'Country Selector'!$A$2)))*(1+INDEX('EPA to IEA Scaling'!$F$8:$AO$8,,MATCH(AJ$2,'EPA to IEA Scaling'!$F$1:$AO$1,0)))</f>
        <v>0</v>
      </c>
      <c r="AK71" cm="1">
        <f t="array" ref="AK71">((VLOOKUP($B$1,'Multipliers and Adjustments'!$A$70:$I$86,TRUNC(COLUMN(AK$2)/5)+2,FALSE)*SUMIFS('IEA-MethaneAbatement'!$N:$N,'IEA-MethaneAbatement'!$O:$O,"&lt;"&amp;$B71,'IEA-MethaneAbatement'!$O:$O,"&gt;="&amp;$A71,'IEA-MethaneAbatement'!$M:$M,$B$1,'IEA-MethaneAbatement'!$B:$B,'Country Selector'!$A$2)+VLOOKUP($C$1,'Multipliers and Adjustments'!$A$70:$I$86,TRUNC(COLUMN(AK$2)/5)+2,FALSE)*SUMIFS('IEA-MethaneAbatement'!$N:$N,'IEA-MethaneAbatement'!$O:$O,"&lt;"&amp;$B71,'IEA-MethaneAbatement'!$O:$O,"&gt;="&amp;$A71,'IEA-MethaneAbatement'!$M:$M,$C$1,'IEA-MethaneAbatement'!$B:$B,'Country Selector'!$A$2)+VLOOKUP($D$1,'Multipliers and Adjustments'!$A$70:$I$86,TRUNC(COLUMN(AK$2)/5)+2,FALSE)*SUMIFS('IEA-MethaneAbatement'!$N:$N,'IEA-MethaneAbatement'!$O:$O,"&lt;"&amp;$B71,'IEA-MethaneAbatement'!$O:$O,"&gt;="&amp;$A71,'IEA-MethaneAbatement'!$M:$M,$D$1,'IEA-MethaneAbatement'!$B:$B,'Country Selector'!$A$2)))*(1+INDEX('EPA to IEA Scaling'!$F$8:$AO$8,,MATCH(AK$2,'EPA to IEA Scaling'!$F$1:$AO$1,0)))</f>
        <v>0</v>
      </c>
      <c r="AL71" s="31" cm="1">
        <f t="array" ref="AL71">((VLOOKUP($B$1,'Multipliers and Adjustments'!$A$70:$I$86,TRUNC(COLUMN(AL$2)/5)+2,FALSE)*SUMIFS('IEA-MethaneAbatement'!$N:$N,'IEA-MethaneAbatement'!$O:$O,"&lt;"&amp;$B71,'IEA-MethaneAbatement'!$O:$O,"&gt;="&amp;$A71,'IEA-MethaneAbatement'!$M:$M,$B$1,'IEA-MethaneAbatement'!$B:$B,'Country Selector'!$A$2)+VLOOKUP($C$1,'Multipliers and Adjustments'!$A$70:$I$86,TRUNC(COLUMN(AL$2)/5)+2,FALSE)*SUMIFS('IEA-MethaneAbatement'!$N:$N,'IEA-MethaneAbatement'!$O:$O,"&lt;"&amp;$B71,'IEA-MethaneAbatement'!$O:$O,"&gt;="&amp;$A71,'IEA-MethaneAbatement'!$M:$M,$C$1,'IEA-MethaneAbatement'!$B:$B,'Country Selector'!$A$2)+VLOOKUP($D$1,'Multipliers and Adjustments'!$A$70:$I$86,TRUNC(COLUMN(AL$2)/5)+2,FALSE)*SUMIFS('IEA-MethaneAbatement'!$N:$N,'IEA-MethaneAbatement'!$O:$O,"&lt;"&amp;$B71,'IEA-MethaneAbatement'!$O:$O,"&gt;="&amp;$A71,'IEA-MethaneAbatement'!$M:$M,$D$1,'IEA-MethaneAbatement'!$B:$B,'Country Selector'!$A$2)))*(1+INDEX('EPA to IEA Scaling'!$F$8:$AO$8,,MATCH(AL$2,'EPA to IEA Scaling'!$F$1:$AO$1,0)))</f>
        <v>0</v>
      </c>
    </row>
    <row r="72" spans="1:38" x14ac:dyDescent="0.45">
      <c r="A72" s="12">
        <f t="shared" si="1"/>
        <v>1450</v>
      </c>
      <c r="B72" s="11">
        <f t="shared" si="3"/>
        <v>1500</v>
      </c>
      <c r="C72" s="31" cm="1">
        <f t="array" ref="C72">((VLOOKUP($B$1,'Multipliers and Adjustments'!$A$70:$I$86,TRUNC(COLUMN(C$2)/5)+2,FALSE)*SUMIFS('IEA-MethaneAbatement'!$N:$N,'IEA-MethaneAbatement'!$O:$O,"&lt;"&amp;$B72,'IEA-MethaneAbatement'!$O:$O,"&gt;="&amp;$A72,'IEA-MethaneAbatement'!$M:$M,$B$1,'IEA-MethaneAbatement'!$B:$B,'Country Selector'!$A$2)+VLOOKUP($C$1,'Multipliers and Adjustments'!$A$70:$I$86,TRUNC(COLUMN(C$2)/5)+2,FALSE)*SUMIFS('IEA-MethaneAbatement'!$N:$N,'IEA-MethaneAbatement'!$O:$O,"&lt;"&amp;$B72,'IEA-MethaneAbatement'!$O:$O,"&gt;="&amp;$A72,'IEA-MethaneAbatement'!$M:$M,$C$1,'IEA-MethaneAbatement'!$B:$B,'Country Selector'!$A$2)+VLOOKUP($D$1,'Multipliers and Adjustments'!$A$70:$I$86,TRUNC(COLUMN(C$2)/5)+2,FALSE)*SUMIFS('IEA-MethaneAbatement'!$N:$N,'IEA-MethaneAbatement'!$O:$O,"&lt;"&amp;$B72,'IEA-MethaneAbatement'!$O:$O,"&gt;="&amp;$A72,'IEA-MethaneAbatement'!$M:$M,$D$1,'IEA-MethaneAbatement'!$B:$B,'Country Selector'!$A$2)))*(1+INDEX('EPA to IEA Scaling'!$F$8:$AO$8,,MATCH(C$2,'EPA to IEA Scaling'!$F$1:$AO$1,0)))</f>
        <v>0</v>
      </c>
      <c r="D72" cm="1">
        <f t="array" ref="D72">((VLOOKUP($B$1,'Multipliers and Adjustments'!$A$70:$I$86,TRUNC(COLUMN(D$2)/5)+2,FALSE)*SUMIFS('IEA-MethaneAbatement'!$N:$N,'IEA-MethaneAbatement'!$O:$O,"&lt;"&amp;$B72,'IEA-MethaneAbatement'!$O:$O,"&gt;="&amp;$A72,'IEA-MethaneAbatement'!$M:$M,$B$1,'IEA-MethaneAbatement'!$B:$B,'Country Selector'!$A$2)+VLOOKUP($C$1,'Multipliers and Adjustments'!$A$70:$I$86,TRUNC(COLUMN(D$2)/5)+2,FALSE)*SUMIFS('IEA-MethaneAbatement'!$N:$N,'IEA-MethaneAbatement'!$O:$O,"&lt;"&amp;$B72,'IEA-MethaneAbatement'!$O:$O,"&gt;="&amp;$A72,'IEA-MethaneAbatement'!$M:$M,$C$1,'IEA-MethaneAbatement'!$B:$B,'Country Selector'!$A$2)+VLOOKUP($D$1,'Multipliers and Adjustments'!$A$70:$I$86,TRUNC(COLUMN(D$2)/5)+2,FALSE)*SUMIFS('IEA-MethaneAbatement'!$N:$N,'IEA-MethaneAbatement'!$O:$O,"&lt;"&amp;$B72,'IEA-MethaneAbatement'!$O:$O,"&gt;="&amp;$A72,'IEA-MethaneAbatement'!$M:$M,$D$1,'IEA-MethaneAbatement'!$B:$B,'Country Selector'!$A$2)))*(1+INDEX('EPA to IEA Scaling'!$F$8:$AO$8,,MATCH(D$2,'EPA to IEA Scaling'!$F$1:$AO$1,0)))</f>
        <v>0</v>
      </c>
      <c r="E72" cm="1">
        <f t="array" ref="E72">((VLOOKUP($B$1,'Multipliers and Adjustments'!$A$70:$I$86,TRUNC(COLUMN(E$2)/5)+2,FALSE)*SUMIFS('IEA-MethaneAbatement'!$N:$N,'IEA-MethaneAbatement'!$O:$O,"&lt;"&amp;$B72,'IEA-MethaneAbatement'!$O:$O,"&gt;="&amp;$A72,'IEA-MethaneAbatement'!$M:$M,$B$1,'IEA-MethaneAbatement'!$B:$B,'Country Selector'!$A$2)+VLOOKUP($C$1,'Multipliers and Adjustments'!$A$70:$I$86,TRUNC(COLUMN(E$2)/5)+2,FALSE)*SUMIFS('IEA-MethaneAbatement'!$N:$N,'IEA-MethaneAbatement'!$O:$O,"&lt;"&amp;$B72,'IEA-MethaneAbatement'!$O:$O,"&gt;="&amp;$A72,'IEA-MethaneAbatement'!$M:$M,$C$1,'IEA-MethaneAbatement'!$B:$B,'Country Selector'!$A$2)+VLOOKUP($D$1,'Multipliers and Adjustments'!$A$70:$I$86,TRUNC(COLUMN(E$2)/5)+2,FALSE)*SUMIFS('IEA-MethaneAbatement'!$N:$N,'IEA-MethaneAbatement'!$O:$O,"&lt;"&amp;$B72,'IEA-MethaneAbatement'!$O:$O,"&gt;="&amp;$A72,'IEA-MethaneAbatement'!$M:$M,$D$1,'IEA-MethaneAbatement'!$B:$B,'Country Selector'!$A$2)))*(1+INDEX('EPA to IEA Scaling'!$F$8:$AO$8,,MATCH(E$2,'EPA to IEA Scaling'!$F$1:$AO$1,0)))</f>
        <v>0</v>
      </c>
      <c r="F72" cm="1">
        <f t="array" ref="F72">((VLOOKUP($B$1,'Multipliers and Adjustments'!$A$70:$I$86,TRUNC(COLUMN(F$2)/5)+2,FALSE)*SUMIFS('IEA-MethaneAbatement'!$N:$N,'IEA-MethaneAbatement'!$O:$O,"&lt;"&amp;$B72,'IEA-MethaneAbatement'!$O:$O,"&gt;="&amp;$A72,'IEA-MethaneAbatement'!$M:$M,$B$1,'IEA-MethaneAbatement'!$B:$B,'Country Selector'!$A$2)+VLOOKUP($C$1,'Multipliers and Adjustments'!$A$70:$I$86,TRUNC(COLUMN(F$2)/5)+2,FALSE)*SUMIFS('IEA-MethaneAbatement'!$N:$N,'IEA-MethaneAbatement'!$O:$O,"&lt;"&amp;$B72,'IEA-MethaneAbatement'!$O:$O,"&gt;="&amp;$A72,'IEA-MethaneAbatement'!$M:$M,$C$1,'IEA-MethaneAbatement'!$B:$B,'Country Selector'!$A$2)+VLOOKUP($D$1,'Multipliers and Adjustments'!$A$70:$I$86,TRUNC(COLUMN(F$2)/5)+2,FALSE)*SUMIFS('IEA-MethaneAbatement'!$N:$N,'IEA-MethaneAbatement'!$O:$O,"&lt;"&amp;$B72,'IEA-MethaneAbatement'!$O:$O,"&gt;="&amp;$A72,'IEA-MethaneAbatement'!$M:$M,$D$1,'IEA-MethaneAbatement'!$B:$B,'Country Selector'!$A$2)))*(1+INDEX('EPA to IEA Scaling'!$F$8:$AO$8,,MATCH(F$2,'EPA to IEA Scaling'!$F$1:$AO$1,0)))</f>
        <v>0</v>
      </c>
      <c r="G72" cm="1">
        <f t="array" ref="G72">((VLOOKUP($B$1,'Multipliers and Adjustments'!$A$70:$I$86,TRUNC(COLUMN(G$2)/5)+2,FALSE)*SUMIFS('IEA-MethaneAbatement'!$N:$N,'IEA-MethaneAbatement'!$O:$O,"&lt;"&amp;$B72,'IEA-MethaneAbatement'!$O:$O,"&gt;="&amp;$A72,'IEA-MethaneAbatement'!$M:$M,$B$1,'IEA-MethaneAbatement'!$B:$B,'Country Selector'!$A$2)+VLOOKUP($C$1,'Multipliers and Adjustments'!$A$70:$I$86,TRUNC(COLUMN(G$2)/5)+2,FALSE)*SUMIFS('IEA-MethaneAbatement'!$N:$N,'IEA-MethaneAbatement'!$O:$O,"&lt;"&amp;$B72,'IEA-MethaneAbatement'!$O:$O,"&gt;="&amp;$A72,'IEA-MethaneAbatement'!$M:$M,$C$1,'IEA-MethaneAbatement'!$B:$B,'Country Selector'!$A$2)+VLOOKUP($D$1,'Multipliers and Adjustments'!$A$70:$I$86,TRUNC(COLUMN(G$2)/5)+2,FALSE)*SUMIFS('IEA-MethaneAbatement'!$N:$N,'IEA-MethaneAbatement'!$O:$O,"&lt;"&amp;$B72,'IEA-MethaneAbatement'!$O:$O,"&gt;="&amp;$A72,'IEA-MethaneAbatement'!$M:$M,$D$1,'IEA-MethaneAbatement'!$B:$B,'Country Selector'!$A$2)))*(1+INDEX('EPA to IEA Scaling'!$F$8:$AO$8,,MATCH(G$2,'EPA to IEA Scaling'!$F$1:$AO$1,0)))</f>
        <v>0</v>
      </c>
      <c r="H72" s="31" cm="1">
        <f t="array" ref="H72">((VLOOKUP($B$1,'Multipliers and Adjustments'!$A$70:$I$86,TRUNC(COLUMN(H$2)/5)+2,FALSE)*SUMIFS('IEA-MethaneAbatement'!$N:$N,'IEA-MethaneAbatement'!$O:$O,"&lt;"&amp;$B72,'IEA-MethaneAbatement'!$O:$O,"&gt;="&amp;$A72,'IEA-MethaneAbatement'!$M:$M,$B$1,'IEA-MethaneAbatement'!$B:$B,'Country Selector'!$A$2)+VLOOKUP($C$1,'Multipliers and Adjustments'!$A$70:$I$86,TRUNC(COLUMN(H$2)/5)+2,FALSE)*SUMIFS('IEA-MethaneAbatement'!$N:$N,'IEA-MethaneAbatement'!$O:$O,"&lt;"&amp;$B72,'IEA-MethaneAbatement'!$O:$O,"&gt;="&amp;$A72,'IEA-MethaneAbatement'!$M:$M,$C$1,'IEA-MethaneAbatement'!$B:$B,'Country Selector'!$A$2)+VLOOKUP($D$1,'Multipliers and Adjustments'!$A$70:$I$86,TRUNC(COLUMN(H$2)/5)+2,FALSE)*SUMIFS('IEA-MethaneAbatement'!$N:$N,'IEA-MethaneAbatement'!$O:$O,"&lt;"&amp;$B72,'IEA-MethaneAbatement'!$O:$O,"&gt;="&amp;$A72,'IEA-MethaneAbatement'!$M:$M,$D$1,'IEA-MethaneAbatement'!$B:$B,'Country Selector'!$A$2)))*(1+INDEX('EPA to IEA Scaling'!$F$8:$AO$8,,MATCH(H$2,'EPA to IEA Scaling'!$F$1:$AO$1,0)))</f>
        <v>0</v>
      </c>
      <c r="I72" cm="1">
        <f t="array" ref="I72">((VLOOKUP($B$1,'Multipliers and Adjustments'!$A$70:$I$86,TRUNC(COLUMN(I$2)/5)+2,FALSE)*SUMIFS('IEA-MethaneAbatement'!$N:$N,'IEA-MethaneAbatement'!$O:$O,"&lt;"&amp;$B72,'IEA-MethaneAbatement'!$O:$O,"&gt;="&amp;$A72,'IEA-MethaneAbatement'!$M:$M,$B$1,'IEA-MethaneAbatement'!$B:$B,'Country Selector'!$A$2)+VLOOKUP($C$1,'Multipliers and Adjustments'!$A$70:$I$86,TRUNC(COLUMN(I$2)/5)+2,FALSE)*SUMIFS('IEA-MethaneAbatement'!$N:$N,'IEA-MethaneAbatement'!$O:$O,"&lt;"&amp;$B72,'IEA-MethaneAbatement'!$O:$O,"&gt;="&amp;$A72,'IEA-MethaneAbatement'!$M:$M,$C$1,'IEA-MethaneAbatement'!$B:$B,'Country Selector'!$A$2)+VLOOKUP($D$1,'Multipliers and Adjustments'!$A$70:$I$86,TRUNC(COLUMN(I$2)/5)+2,FALSE)*SUMIFS('IEA-MethaneAbatement'!$N:$N,'IEA-MethaneAbatement'!$O:$O,"&lt;"&amp;$B72,'IEA-MethaneAbatement'!$O:$O,"&gt;="&amp;$A72,'IEA-MethaneAbatement'!$M:$M,$D$1,'IEA-MethaneAbatement'!$B:$B,'Country Selector'!$A$2)))*(1+INDEX('EPA to IEA Scaling'!$F$8:$AO$8,,MATCH(I$2,'EPA to IEA Scaling'!$F$1:$AO$1,0)))</f>
        <v>0</v>
      </c>
      <c r="J72" cm="1">
        <f t="array" ref="J72">((VLOOKUP($B$1,'Multipliers and Adjustments'!$A$70:$I$86,TRUNC(COLUMN(J$2)/5)+2,FALSE)*SUMIFS('IEA-MethaneAbatement'!$N:$N,'IEA-MethaneAbatement'!$O:$O,"&lt;"&amp;$B72,'IEA-MethaneAbatement'!$O:$O,"&gt;="&amp;$A72,'IEA-MethaneAbatement'!$M:$M,$B$1,'IEA-MethaneAbatement'!$B:$B,'Country Selector'!$A$2)+VLOOKUP($C$1,'Multipliers and Adjustments'!$A$70:$I$86,TRUNC(COLUMN(J$2)/5)+2,FALSE)*SUMIFS('IEA-MethaneAbatement'!$N:$N,'IEA-MethaneAbatement'!$O:$O,"&lt;"&amp;$B72,'IEA-MethaneAbatement'!$O:$O,"&gt;="&amp;$A72,'IEA-MethaneAbatement'!$M:$M,$C$1,'IEA-MethaneAbatement'!$B:$B,'Country Selector'!$A$2)+VLOOKUP($D$1,'Multipliers and Adjustments'!$A$70:$I$86,TRUNC(COLUMN(J$2)/5)+2,FALSE)*SUMIFS('IEA-MethaneAbatement'!$N:$N,'IEA-MethaneAbatement'!$O:$O,"&lt;"&amp;$B72,'IEA-MethaneAbatement'!$O:$O,"&gt;="&amp;$A72,'IEA-MethaneAbatement'!$M:$M,$D$1,'IEA-MethaneAbatement'!$B:$B,'Country Selector'!$A$2)))*(1+INDEX('EPA to IEA Scaling'!$F$8:$AO$8,,MATCH(J$2,'EPA to IEA Scaling'!$F$1:$AO$1,0)))</f>
        <v>0</v>
      </c>
      <c r="K72" cm="1">
        <f t="array" ref="K72">((VLOOKUP($B$1,'Multipliers and Adjustments'!$A$70:$I$86,TRUNC(COLUMN(K$2)/5)+2,FALSE)*SUMIFS('IEA-MethaneAbatement'!$N:$N,'IEA-MethaneAbatement'!$O:$O,"&lt;"&amp;$B72,'IEA-MethaneAbatement'!$O:$O,"&gt;="&amp;$A72,'IEA-MethaneAbatement'!$M:$M,$B$1,'IEA-MethaneAbatement'!$B:$B,'Country Selector'!$A$2)+VLOOKUP($C$1,'Multipliers and Adjustments'!$A$70:$I$86,TRUNC(COLUMN(K$2)/5)+2,FALSE)*SUMIFS('IEA-MethaneAbatement'!$N:$N,'IEA-MethaneAbatement'!$O:$O,"&lt;"&amp;$B72,'IEA-MethaneAbatement'!$O:$O,"&gt;="&amp;$A72,'IEA-MethaneAbatement'!$M:$M,$C$1,'IEA-MethaneAbatement'!$B:$B,'Country Selector'!$A$2)+VLOOKUP($D$1,'Multipliers and Adjustments'!$A$70:$I$86,TRUNC(COLUMN(K$2)/5)+2,FALSE)*SUMIFS('IEA-MethaneAbatement'!$N:$N,'IEA-MethaneAbatement'!$O:$O,"&lt;"&amp;$B72,'IEA-MethaneAbatement'!$O:$O,"&gt;="&amp;$A72,'IEA-MethaneAbatement'!$M:$M,$D$1,'IEA-MethaneAbatement'!$B:$B,'Country Selector'!$A$2)))*(1+INDEX('EPA to IEA Scaling'!$F$8:$AO$8,,MATCH(K$2,'EPA to IEA Scaling'!$F$1:$AO$1,0)))</f>
        <v>0</v>
      </c>
      <c r="L72" cm="1">
        <f t="array" ref="L72">((VLOOKUP($B$1,'Multipliers and Adjustments'!$A$70:$I$86,TRUNC(COLUMN(L$2)/5)+2,FALSE)*SUMIFS('IEA-MethaneAbatement'!$N:$N,'IEA-MethaneAbatement'!$O:$O,"&lt;"&amp;$B72,'IEA-MethaneAbatement'!$O:$O,"&gt;="&amp;$A72,'IEA-MethaneAbatement'!$M:$M,$B$1,'IEA-MethaneAbatement'!$B:$B,'Country Selector'!$A$2)+VLOOKUP($C$1,'Multipliers and Adjustments'!$A$70:$I$86,TRUNC(COLUMN(L$2)/5)+2,FALSE)*SUMIFS('IEA-MethaneAbatement'!$N:$N,'IEA-MethaneAbatement'!$O:$O,"&lt;"&amp;$B72,'IEA-MethaneAbatement'!$O:$O,"&gt;="&amp;$A72,'IEA-MethaneAbatement'!$M:$M,$C$1,'IEA-MethaneAbatement'!$B:$B,'Country Selector'!$A$2)+VLOOKUP($D$1,'Multipliers and Adjustments'!$A$70:$I$86,TRUNC(COLUMN(L$2)/5)+2,FALSE)*SUMIFS('IEA-MethaneAbatement'!$N:$N,'IEA-MethaneAbatement'!$O:$O,"&lt;"&amp;$B72,'IEA-MethaneAbatement'!$O:$O,"&gt;="&amp;$A72,'IEA-MethaneAbatement'!$M:$M,$D$1,'IEA-MethaneAbatement'!$B:$B,'Country Selector'!$A$2)))*(1+INDEX('EPA to IEA Scaling'!$F$8:$AO$8,,MATCH(L$2,'EPA to IEA Scaling'!$F$1:$AO$1,0)))</f>
        <v>0</v>
      </c>
      <c r="M72" s="31" cm="1">
        <f t="array" ref="M72">((VLOOKUP($B$1,'Multipliers and Adjustments'!$A$70:$I$86,TRUNC(COLUMN(M$2)/5)+2,FALSE)*SUMIFS('IEA-MethaneAbatement'!$N:$N,'IEA-MethaneAbatement'!$O:$O,"&lt;"&amp;$B72,'IEA-MethaneAbatement'!$O:$O,"&gt;="&amp;$A72,'IEA-MethaneAbatement'!$M:$M,$B$1,'IEA-MethaneAbatement'!$B:$B,'Country Selector'!$A$2)+VLOOKUP($C$1,'Multipliers and Adjustments'!$A$70:$I$86,TRUNC(COLUMN(M$2)/5)+2,FALSE)*SUMIFS('IEA-MethaneAbatement'!$N:$N,'IEA-MethaneAbatement'!$O:$O,"&lt;"&amp;$B72,'IEA-MethaneAbatement'!$O:$O,"&gt;="&amp;$A72,'IEA-MethaneAbatement'!$M:$M,$C$1,'IEA-MethaneAbatement'!$B:$B,'Country Selector'!$A$2)+VLOOKUP($D$1,'Multipliers and Adjustments'!$A$70:$I$86,TRUNC(COLUMN(M$2)/5)+2,FALSE)*SUMIFS('IEA-MethaneAbatement'!$N:$N,'IEA-MethaneAbatement'!$O:$O,"&lt;"&amp;$B72,'IEA-MethaneAbatement'!$O:$O,"&gt;="&amp;$A72,'IEA-MethaneAbatement'!$M:$M,$D$1,'IEA-MethaneAbatement'!$B:$B,'Country Selector'!$A$2)))*(1+INDEX('EPA to IEA Scaling'!$F$8:$AO$8,,MATCH(M$2,'EPA to IEA Scaling'!$F$1:$AO$1,0)))</f>
        <v>0</v>
      </c>
      <c r="N72" cm="1">
        <f t="array" ref="N72">((VLOOKUP($B$1,'Multipliers and Adjustments'!$A$70:$I$86,TRUNC(COLUMN(N$2)/5)+2,FALSE)*SUMIFS('IEA-MethaneAbatement'!$N:$N,'IEA-MethaneAbatement'!$O:$O,"&lt;"&amp;$B72,'IEA-MethaneAbatement'!$O:$O,"&gt;="&amp;$A72,'IEA-MethaneAbatement'!$M:$M,$B$1,'IEA-MethaneAbatement'!$B:$B,'Country Selector'!$A$2)+VLOOKUP($C$1,'Multipliers and Adjustments'!$A$70:$I$86,TRUNC(COLUMN(N$2)/5)+2,FALSE)*SUMIFS('IEA-MethaneAbatement'!$N:$N,'IEA-MethaneAbatement'!$O:$O,"&lt;"&amp;$B72,'IEA-MethaneAbatement'!$O:$O,"&gt;="&amp;$A72,'IEA-MethaneAbatement'!$M:$M,$C$1,'IEA-MethaneAbatement'!$B:$B,'Country Selector'!$A$2)+VLOOKUP($D$1,'Multipliers and Adjustments'!$A$70:$I$86,TRUNC(COLUMN(N$2)/5)+2,FALSE)*SUMIFS('IEA-MethaneAbatement'!$N:$N,'IEA-MethaneAbatement'!$O:$O,"&lt;"&amp;$B72,'IEA-MethaneAbatement'!$O:$O,"&gt;="&amp;$A72,'IEA-MethaneAbatement'!$M:$M,$D$1,'IEA-MethaneAbatement'!$B:$B,'Country Selector'!$A$2)))*(1+INDEX('EPA to IEA Scaling'!$F$8:$AO$8,,MATCH(N$2,'EPA to IEA Scaling'!$F$1:$AO$1,0)))</f>
        <v>0</v>
      </c>
      <c r="O72" cm="1">
        <f t="array" ref="O72">((VLOOKUP($B$1,'Multipliers and Adjustments'!$A$70:$I$86,TRUNC(COLUMN(O$2)/5)+2,FALSE)*SUMIFS('IEA-MethaneAbatement'!$N:$N,'IEA-MethaneAbatement'!$O:$O,"&lt;"&amp;$B72,'IEA-MethaneAbatement'!$O:$O,"&gt;="&amp;$A72,'IEA-MethaneAbatement'!$M:$M,$B$1,'IEA-MethaneAbatement'!$B:$B,'Country Selector'!$A$2)+VLOOKUP($C$1,'Multipliers and Adjustments'!$A$70:$I$86,TRUNC(COLUMN(O$2)/5)+2,FALSE)*SUMIFS('IEA-MethaneAbatement'!$N:$N,'IEA-MethaneAbatement'!$O:$O,"&lt;"&amp;$B72,'IEA-MethaneAbatement'!$O:$O,"&gt;="&amp;$A72,'IEA-MethaneAbatement'!$M:$M,$C$1,'IEA-MethaneAbatement'!$B:$B,'Country Selector'!$A$2)+VLOOKUP($D$1,'Multipliers and Adjustments'!$A$70:$I$86,TRUNC(COLUMN(O$2)/5)+2,FALSE)*SUMIFS('IEA-MethaneAbatement'!$N:$N,'IEA-MethaneAbatement'!$O:$O,"&lt;"&amp;$B72,'IEA-MethaneAbatement'!$O:$O,"&gt;="&amp;$A72,'IEA-MethaneAbatement'!$M:$M,$D$1,'IEA-MethaneAbatement'!$B:$B,'Country Selector'!$A$2)))*(1+INDEX('EPA to IEA Scaling'!$F$8:$AO$8,,MATCH(O$2,'EPA to IEA Scaling'!$F$1:$AO$1,0)))</f>
        <v>0</v>
      </c>
      <c r="P72" cm="1">
        <f t="array" ref="P72">((VLOOKUP($B$1,'Multipliers and Adjustments'!$A$70:$I$86,TRUNC(COLUMN(P$2)/5)+2,FALSE)*SUMIFS('IEA-MethaneAbatement'!$N:$N,'IEA-MethaneAbatement'!$O:$O,"&lt;"&amp;$B72,'IEA-MethaneAbatement'!$O:$O,"&gt;="&amp;$A72,'IEA-MethaneAbatement'!$M:$M,$B$1,'IEA-MethaneAbatement'!$B:$B,'Country Selector'!$A$2)+VLOOKUP($C$1,'Multipliers and Adjustments'!$A$70:$I$86,TRUNC(COLUMN(P$2)/5)+2,FALSE)*SUMIFS('IEA-MethaneAbatement'!$N:$N,'IEA-MethaneAbatement'!$O:$O,"&lt;"&amp;$B72,'IEA-MethaneAbatement'!$O:$O,"&gt;="&amp;$A72,'IEA-MethaneAbatement'!$M:$M,$C$1,'IEA-MethaneAbatement'!$B:$B,'Country Selector'!$A$2)+VLOOKUP($D$1,'Multipliers and Adjustments'!$A$70:$I$86,TRUNC(COLUMN(P$2)/5)+2,FALSE)*SUMIFS('IEA-MethaneAbatement'!$N:$N,'IEA-MethaneAbatement'!$O:$O,"&lt;"&amp;$B72,'IEA-MethaneAbatement'!$O:$O,"&gt;="&amp;$A72,'IEA-MethaneAbatement'!$M:$M,$D$1,'IEA-MethaneAbatement'!$B:$B,'Country Selector'!$A$2)))*(1+INDEX('EPA to IEA Scaling'!$F$8:$AO$8,,MATCH(P$2,'EPA to IEA Scaling'!$F$1:$AO$1,0)))</f>
        <v>0</v>
      </c>
      <c r="Q72" cm="1">
        <f t="array" ref="Q72">((VLOOKUP($B$1,'Multipliers and Adjustments'!$A$70:$I$86,TRUNC(COLUMN(Q$2)/5)+2,FALSE)*SUMIFS('IEA-MethaneAbatement'!$N:$N,'IEA-MethaneAbatement'!$O:$O,"&lt;"&amp;$B72,'IEA-MethaneAbatement'!$O:$O,"&gt;="&amp;$A72,'IEA-MethaneAbatement'!$M:$M,$B$1,'IEA-MethaneAbatement'!$B:$B,'Country Selector'!$A$2)+VLOOKUP($C$1,'Multipliers and Adjustments'!$A$70:$I$86,TRUNC(COLUMN(Q$2)/5)+2,FALSE)*SUMIFS('IEA-MethaneAbatement'!$N:$N,'IEA-MethaneAbatement'!$O:$O,"&lt;"&amp;$B72,'IEA-MethaneAbatement'!$O:$O,"&gt;="&amp;$A72,'IEA-MethaneAbatement'!$M:$M,$C$1,'IEA-MethaneAbatement'!$B:$B,'Country Selector'!$A$2)+VLOOKUP($D$1,'Multipliers and Adjustments'!$A$70:$I$86,TRUNC(COLUMN(Q$2)/5)+2,FALSE)*SUMIFS('IEA-MethaneAbatement'!$N:$N,'IEA-MethaneAbatement'!$O:$O,"&lt;"&amp;$B72,'IEA-MethaneAbatement'!$O:$O,"&gt;="&amp;$A72,'IEA-MethaneAbatement'!$M:$M,$D$1,'IEA-MethaneAbatement'!$B:$B,'Country Selector'!$A$2)))*(1+INDEX('EPA to IEA Scaling'!$F$8:$AO$8,,MATCH(Q$2,'EPA to IEA Scaling'!$F$1:$AO$1,0)))</f>
        <v>0</v>
      </c>
      <c r="R72" s="31" cm="1">
        <f t="array" ref="R72">((VLOOKUP($B$1,'Multipliers and Adjustments'!$A$70:$I$86,TRUNC(COLUMN(R$2)/5)+2,FALSE)*SUMIFS('IEA-MethaneAbatement'!$N:$N,'IEA-MethaneAbatement'!$O:$O,"&lt;"&amp;$B72,'IEA-MethaneAbatement'!$O:$O,"&gt;="&amp;$A72,'IEA-MethaneAbatement'!$M:$M,$B$1,'IEA-MethaneAbatement'!$B:$B,'Country Selector'!$A$2)+VLOOKUP($C$1,'Multipliers and Adjustments'!$A$70:$I$86,TRUNC(COLUMN(R$2)/5)+2,FALSE)*SUMIFS('IEA-MethaneAbatement'!$N:$N,'IEA-MethaneAbatement'!$O:$O,"&lt;"&amp;$B72,'IEA-MethaneAbatement'!$O:$O,"&gt;="&amp;$A72,'IEA-MethaneAbatement'!$M:$M,$C$1,'IEA-MethaneAbatement'!$B:$B,'Country Selector'!$A$2)+VLOOKUP($D$1,'Multipliers and Adjustments'!$A$70:$I$86,TRUNC(COLUMN(R$2)/5)+2,FALSE)*SUMIFS('IEA-MethaneAbatement'!$N:$N,'IEA-MethaneAbatement'!$O:$O,"&lt;"&amp;$B72,'IEA-MethaneAbatement'!$O:$O,"&gt;="&amp;$A72,'IEA-MethaneAbatement'!$M:$M,$D$1,'IEA-MethaneAbatement'!$B:$B,'Country Selector'!$A$2)))*(1+INDEX('EPA to IEA Scaling'!$F$8:$AO$8,,MATCH(R$2,'EPA to IEA Scaling'!$F$1:$AO$1,0)))</f>
        <v>0</v>
      </c>
      <c r="S72" cm="1">
        <f t="array" ref="S72">((VLOOKUP($B$1,'Multipliers and Adjustments'!$A$70:$I$86,TRUNC(COLUMN(S$2)/5)+2,FALSE)*SUMIFS('IEA-MethaneAbatement'!$N:$N,'IEA-MethaneAbatement'!$O:$O,"&lt;"&amp;$B72,'IEA-MethaneAbatement'!$O:$O,"&gt;="&amp;$A72,'IEA-MethaneAbatement'!$M:$M,$B$1,'IEA-MethaneAbatement'!$B:$B,'Country Selector'!$A$2)+VLOOKUP($C$1,'Multipliers and Adjustments'!$A$70:$I$86,TRUNC(COLUMN(S$2)/5)+2,FALSE)*SUMIFS('IEA-MethaneAbatement'!$N:$N,'IEA-MethaneAbatement'!$O:$O,"&lt;"&amp;$B72,'IEA-MethaneAbatement'!$O:$O,"&gt;="&amp;$A72,'IEA-MethaneAbatement'!$M:$M,$C$1,'IEA-MethaneAbatement'!$B:$B,'Country Selector'!$A$2)+VLOOKUP($D$1,'Multipliers and Adjustments'!$A$70:$I$86,TRUNC(COLUMN(S$2)/5)+2,FALSE)*SUMIFS('IEA-MethaneAbatement'!$N:$N,'IEA-MethaneAbatement'!$O:$O,"&lt;"&amp;$B72,'IEA-MethaneAbatement'!$O:$O,"&gt;="&amp;$A72,'IEA-MethaneAbatement'!$M:$M,$D$1,'IEA-MethaneAbatement'!$B:$B,'Country Selector'!$A$2)))*(1+INDEX('EPA to IEA Scaling'!$F$8:$AO$8,,MATCH(S$2,'EPA to IEA Scaling'!$F$1:$AO$1,0)))</f>
        <v>0</v>
      </c>
      <c r="T72" cm="1">
        <f t="array" ref="T72">((VLOOKUP($B$1,'Multipliers and Adjustments'!$A$70:$I$86,TRUNC(COLUMN(T$2)/5)+2,FALSE)*SUMIFS('IEA-MethaneAbatement'!$N:$N,'IEA-MethaneAbatement'!$O:$O,"&lt;"&amp;$B72,'IEA-MethaneAbatement'!$O:$O,"&gt;="&amp;$A72,'IEA-MethaneAbatement'!$M:$M,$B$1,'IEA-MethaneAbatement'!$B:$B,'Country Selector'!$A$2)+VLOOKUP($C$1,'Multipliers and Adjustments'!$A$70:$I$86,TRUNC(COLUMN(T$2)/5)+2,FALSE)*SUMIFS('IEA-MethaneAbatement'!$N:$N,'IEA-MethaneAbatement'!$O:$O,"&lt;"&amp;$B72,'IEA-MethaneAbatement'!$O:$O,"&gt;="&amp;$A72,'IEA-MethaneAbatement'!$M:$M,$C$1,'IEA-MethaneAbatement'!$B:$B,'Country Selector'!$A$2)+VLOOKUP($D$1,'Multipliers and Adjustments'!$A$70:$I$86,TRUNC(COLUMN(T$2)/5)+2,FALSE)*SUMIFS('IEA-MethaneAbatement'!$N:$N,'IEA-MethaneAbatement'!$O:$O,"&lt;"&amp;$B72,'IEA-MethaneAbatement'!$O:$O,"&gt;="&amp;$A72,'IEA-MethaneAbatement'!$M:$M,$D$1,'IEA-MethaneAbatement'!$B:$B,'Country Selector'!$A$2)))*(1+INDEX('EPA to IEA Scaling'!$F$8:$AO$8,,MATCH(T$2,'EPA to IEA Scaling'!$F$1:$AO$1,0)))</f>
        <v>0</v>
      </c>
      <c r="U72" cm="1">
        <f t="array" ref="U72">((VLOOKUP($B$1,'Multipliers and Adjustments'!$A$70:$I$86,TRUNC(COLUMN(U$2)/5)+2,FALSE)*SUMIFS('IEA-MethaneAbatement'!$N:$N,'IEA-MethaneAbatement'!$O:$O,"&lt;"&amp;$B72,'IEA-MethaneAbatement'!$O:$O,"&gt;="&amp;$A72,'IEA-MethaneAbatement'!$M:$M,$B$1,'IEA-MethaneAbatement'!$B:$B,'Country Selector'!$A$2)+VLOOKUP($C$1,'Multipliers and Adjustments'!$A$70:$I$86,TRUNC(COLUMN(U$2)/5)+2,FALSE)*SUMIFS('IEA-MethaneAbatement'!$N:$N,'IEA-MethaneAbatement'!$O:$O,"&lt;"&amp;$B72,'IEA-MethaneAbatement'!$O:$O,"&gt;="&amp;$A72,'IEA-MethaneAbatement'!$M:$M,$C$1,'IEA-MethaneAbatement'!$B:$B,'Country Selector'!$A$2)+VLOOKUP($D$1,'Multipliers and Adjustments'!$A$70:$I$86,TRUNC(COLUMN(U$2)/5)+2,FALSE)*SUMIFS('IEA-MethaneAbatement'!$N:$N,'IEA-MethaneAbatement'!$O:$O,"&lt;"&amp;$B72,'IEA-MethaneAbatement'!$O:$O,"&gt;="&amp;$A72,'IEA-MethaneAbatement'!$M:$M,$D$1,'IEA-MethaneAbatement'!$B:$B,'Country Selector'!$A$2)))*(1+INDEX('EPA to IEA Scaling'!$F$8:$AO$8,,MATCH(U$2,'EPA to IEA Scaling'!$F$1:$AO$1,0)))</f>
        <v>0</v>
      </c>
      <c r="V72" cm="1">
        <f t="array" ref="V72">((VLOOKUP($B$1,'Multipliers and Adjustments'!$A$70:$I$86,TRUNC(COLUMN(V$2)/5)+2,FALSE)*SUMIFS('IEA-MethaneAbatement'!$N:$N,'IEA-MethaneAbatement'!$O:$O,"&lt;"&amp;$B72,'IEA-MethaneAbatement'!$O:$O,"&gt;="&amp;$A72,'IEA-MethaneAbatement'!$M:$M,$B$1,'IEA-MethaneAbatement'!$B:$B,'Country Selector'!$A$2)+VLOOKUP($C$1,'Multipliers and Adjustments'!$A$70:$I$86,TRUNC(COLUMN(V$2)/5)+2,FALSE)*SUMIFS('IEA-MethaneAbatement'!$N:$N,'IEA-MethaneAbatement'!$O:$O,"&lt;"&amp;$B72,'IEA-MethaneAbatement'!$O:$O,"&gt;="&amp;$A72,'IEA-MethaneAbatement'!$M:$M,$C$1,'IEA-MethaneAbatement'!$B:$B,'Country Selector'!$A$2)+VLOOKUP($D$1,'Multipliers and Adjustments'!$A$70:$I$86,TRUNC(COLUMN(V$2)/5)+2,FALSE)*SUMIFS('IEA-MethaneAbatement'!$N:$N,'IEA-MethaneAbatement'!$O:$O,"&lt;"&amp;$B72,'IEA-MethaneAbatement'!$O:$O,"&gt;="&amp;$A72,'IEA-MethaneAbatement'!$M:$M,$D$1,'IEA-MethaneAbatement'!$B:$B,'Country Selector'!$A$2)))*(1+INDEX('EPA to IEA Scaling'!$F$8:$AO$8,,MATCH(V$2,'EPA to IEA Scaling'!$F$1:$AO$1,0)))</f>
        <v>0</v>
      </c>
      <c r="W72" s="31" cm="1">
        <f t="array" ref="W72">((VLOOKUP($B$1,'Multipliers and Adjustments'!$A$70:$I$86,TRUNC(COLUMN(W$2)/5)+2,FALSE)*SUMIFS('IEA-MethaneAbatement'!$N:$N,'IEA-MethaneAbatement'!$O:$O,"&lt;"&amp;$B72,'IEA-MethaneAbatement'!$O:$O,"&gt;="&amp;$A72,'IEA-MethaneAbatement'!$M:$M,$B$1,'IEA-MethaneAbatement'!$B:$B,'Country Selector'!$A$2)+VLOOKUP($C$1,'Multipliers and Adjustments'!$A$70:$I$86,TRUNC(COLUMN(W$2)/5)+2,FALSE)*SUMIFS('IEA-MethaneAbatement'!$N:$N,'IEA-MethaneAbatement'!$O:$O,"&lt;"&amp;$B72,'IEA-MethaneAbatement'!$O:$O,"&gt;="&amp;$A72,'IEA-MethaneAbatement'!$M:$M,$C$1,'IEA-MethaneAbatement'!$B:$B,'Country Selector'!$A$2)+VLOOKUP($D$1,'Multipliers and Adjustments'!$A$70:$I$86,TRUNC(COLUMN(W$2)/5)+2,FALSE)*SUMIFS('IEA-MethaneAbatement'!$N:$N,'IEA-MethaneAbatement'!$O:$O,"&lt;"&amp;$B72,'IEA-MethaneAbatement'!$O:$O,"&gt;="&amp;$A72,'IEA-MethaneAbatement'!$M:$M,$D$1,'IEA-MethaneAbatement'!$B:$B,'Country Selector'!$A$2)))*(1+INDEX('EPA to IEA Scaling'!$F$8:$AO$8,,MATCH(W$2,'EPA to IEA Scaling'!$F$1:$AO$1,0)))</f>
        <v>0</v>
      </c>
      <c r="X72" cm="1">
        <f t="array" ref="X72">((VLOOKUP($B$1,'Multipliers and Adjustments'!$A$70:$I$86,TRUNC(COLUMN(X$2)/5)+2,FALSE)*SUMIFS('IEA-MethaneAbatement'!$N:$N,'IEA-MethaneAbatement'!$O:$O,"&lt;"&amp;$B72,'IEA-MethaneAbatement'!$O:$O,"&gt;="&amp;$A72,'IEA-MethaneAbatement'!$M:$M,$B$1,'IEA-MethaneAbatement'!$B:$B,'Country Selector'!$A$2)+VLOOKUP($C$1,'Multipliers and Adjustments'!$A$70:$I$86,TRUNC(COLUMN(X$2)/5)+2,FALSE)*SUMIFS('IEA-MethaneAbatement'!$N:$N,'IEA-MethaneAbatement'!$O:$O,"&lt;"&amp;$B72,'IEA-MethaneAbatement'!$O:$O,"&gt;="&amp;$A72,'IEA-MethaneAbatement'!$M:$M,$C$1,'IEA-MethaneAbatement'!$B:$B,'Country Selector'!$A$2)+VLOOKUP($D$1,'Multipliers and Adjustments'!$A$70:$I$86,TRUNC(COLUMN(X$2)/5)+2,FALSE)*SUMIFS('IEA-MethaneAbatement'!$N:$N,'IEA-MethaneAbatement'!$O:$O,"&lt;"&amp;$B72,'IEA-MethaneAbatement'!$O:$O,"&gt;="&amp;$A72,'IEA-MethaneAbatement'!$M:$M,$D$1,'IEA-MethaneAbatement'!$B:$B,'Country Selector'!$A$2)))*(1+INDEX('EPA to IEA Scaling'!$F$8:$AO$8,,MATCH(X$2,'EPA to IEA Scaling'!$F$1:$AO$1,0)))</f>
        <v>0</v>
      </c>
      <c r="Y72" cm="1">
        <f t="array" ref="Y72">((VLOOKUP($B$1,'Multipliers and Adjustments'!$A$70:$I$86,TRUNC(COLUMN(Y$2)/5)+2,FALSE)*SUMIFS('IEA-MethaneAbatement'!$N:$N,'IEA-MethaneAbatement'!$O:$O,"&lt;"&amp;$B72,'IEA-MethaneAbatement'!$O:$O,"&gt;="&amp;$A72,'IEA-MethaneAbatement'!$M:$M,$B$1,'IEA-MethaneAbatement'!$B:$B,'Country Selector'!$A$2)+VLOOKUP($C$1,'Multipliers and Adjustments'!$A$70:$I$86,TRUNC(COLUMN(Y$2)/5)+2,FALSE)*SUMIFS('IEA-MethaneAbatement'!$N:$N,'IEA-MethaneAbatement'!$O:$O,"&lt;"&amp;$B72,'IEA-MethaneAbatement'!$O:$O,"&gt;="&amp;$A72,'IEA-MethaneAbatement'!$M:$M,$C$1,'IEA-MethaneAbatement'!$B:$B,'Country Selector'!$A$2)+VLOOKUP($D$1,'Multipliers and Adjustments'!$A$70:$I$86,TRUNC(COLUMN(Y$2)/5)+2,FALSE)*SUMIFS('IEA-MethaneAbatement'!$N:$N,'IEA-MethaneAbatement'!$O:$O,"&lt;"&amp;$B72,'IEA-MethaneAbatement'!$O:$O,"&gt;="&amp;$A72,'IEA-MethaneAbatement'!$M:$M,$D$1,'IEA-MethaneAbatement'!$B:$B,'Country Selector'!$A$2)))*(1+INDEX('EPA to IEA Scaling'!$F$8:$AO$8,,MATCH(Y$2,'EPA to IEA Scaling'!$F$1:$AO$1,0)))</f>
        <v>0</v>
      </c>
      <c r="Z72" cm="1">
        <f t="array" ref="Z72">((VLOOKUP($B$1,'Multipliers and Adjustments'!$A$70:$I$86,TRUNC(COLUMN(Z$2)/5)+2,FALSE)*SUMIFS('IEA-MethaneAbatement'!$N:$N,'IEA-MethaneAbatement'!$O:$O,"&lt;"&amp;$B72,'IEA-MethaneAbatement'!$O:$O,"&gt;="&amp;$A72,'IEA-MethaneAbatement'!$M:$M,$B$1,'IEA-MethaneAbatement'!$B:$B,'Country Selector'!$A$2)+VLOOKUP($C$1,'Multipliers and Adjustments'!$A$70:$I$86,TRUNC(COLUMN(Z$2)/5)+2,FALSE)*SUMIFS('IEA-MethaneAbatement'!$N:$N,'IEA-MethaneAbatement'!$O:$O,"&lt;"&amp;$B72,'IEA-MethaneAbatement'!$O:$O,"&gt;="&amp;$A72,'IEA-MethaneAbatement'!$M:$M,$C$1,'IEA-MethaneAbatement'!$B:$B,'Country Selector'!$A$2)+VLOOKUP($D$1,'Multipliers and Adjustments'!$A$70:$I$86,TRUNC(COLUMN(Z$2)/5)+2,FALSE)*SUMIFS('IEA-MethaneAbatement'!$N:$N,'IEA-MethaneAbatement'!$O:$O,"&lt;"&amp;$B72,'IEA-MethaneAbatement'!$O:$O,"&gt;="&amp;$A72,'IEA-MethaneAbatement'!$M:$M,$D$1,'IEA-MethaneAbatement'!$B:$B,'Country Selector'!$A$2)))*(1+INDEX('EPA to IEA Scaling'!$F$8:$AO$8,,MATCH(Z$2,'EPA to IEA Scaling'!$F$1:$AO$1,0)))</f>
        <v>0</v>
      </c>
      <c r="AA72" cm="1">
        <f t="array" ref="AA72">((VLOOKUP($B$1,'Multipliers and Adjustments'!$A$70:$I$86,TRUNC(COLUMN(AA$2)/5)+2,FALSE)*SUMIFS('IEA-MethaneAbatement'!$N:$N,'IEA-MethaneAbatement'!$O:$O,"&lt;"&amp;$B72,'IEA-MethaneAbatement'!$O:$O,"&gt;="&amp;$A72,'IEA-MethaneAbatement'!$M:$M,$B$1,'IEA-MethaneAbatement'!$B:$B,'Country Selector'!$A$2)+VLOOKUP($C$1,'Multipliers and Adjustments'!$A$70:$I$86,TRUNC(COLUMN(AA$2)/5)+2,FALSE)*SUMIFS('IEA-MethaneAbatement'!$N:$N,'IEA-MethaneAbatement'!$O:$O,"&lt;"&amp;$B72,'IEA-MethaneAbatement'!$O:$O,"&gt;="&amp;$A72,'IEA-MethaneAbatement'!$M:$M,$C$1,'IEA-MethaneAbatement'!$B:$B,'Country Selector'!$A$2)+VLOOKUP($D$1,'Multipliers and Adjustments'!$A$70:$I$86,TRUNC(COLUMN(AA$2)/5)+2,FALSE)*SUMIFS('IEA-MethaneAbatement'!$N:$N,'IEA-MethaneAbatement'!$O:$O,"&lt;"&amp;$B72,'IEA-MethaneAbatement'!$O:$O,"&gt;="&amp;$A72,'IEA-MethaneAbatement'!$M:$M,$D$1,'IEA-MethaneAbatement'!$B:$B,'Country Selector'!$A$2)))*(1+INDEX('EPA to IEA Scaling'!$F$8:$AO$8,,MATCH(AA$2,'EPA to IEA Scaling'!$F$1:$AO$1,0)))</f>
        <v>0</v>
      </c>
      <c r="AB72" s="31" cm="1">
        <f t="array" ref="AB72">((VLOOKUP($B$1,'Multipliers and Adjustments'!$A$70:$I$86,TRUNC(COLUMN(AB$2)/5)+2,FALSE)*SUMIFS('IEA-MethaneAbatement'!$N:$N,'IEA-MethaneAbatement'!$O:$O,"&lt;"&amp;$B72,'IEA-MethaneAbatement'!$O:$O,"&gt;="&amp;$A72,'IEA-MethaneAbatement'!$M:$M,$B$1,'IEA-MethaneAbatement'!$B:$B,'Country Selector'!$A$2)+VLOOKUP($C$1,'Multipliers and Adjustments'!$A$70:$I$86,TRUNC(COLUMN(AB$2)/5)+2,FALSE)*SUMIFS('IEA-MethaneAbatement'!$N:$N,'IEA-MethaneAbatement'!$O:$O,"&lt;"&amp;$B72,'IEA-MethaneAbatement'!$O:$O,"&gt;="&amp;$A72,'IEA-MethaneAbatement'!$M:$M,$C$1,'IEA-MethaneAbatement'!$B:$B,'Country Selector'!$A$2)+VLOOKUP($D$1,'Multipliers and Adjustments'!$A$70:$I$86,TRUNC(COLUMN(AB$2)/5)+2,FALSE)*SUMIFS('IEA-MethaneAbatement'!$N:$N,'IEA-MethaneAbatement'!$O:$O,"&lt;"&amp;$B72,'IEA-MethaneAbatement'!$O:$O,"&gt;="&amp;$A72,'IEA-MethaneAbatement'!$M:$M,$D$1,'IEA-MethaneAbatement'!$B:$B,'Country Selector'!$A$2)))*(1+INDEX('EPA to IEA Scaling'!$F$8:$AO$8,,MATCH(AB$2,'EPA to IEA Scaling'!$F$1:$AO$1,0)))</f>
        <v>0</v>
      </c>
      <c r="AC72" cm="1">
        <f t="array" ref="AC72">((VLOOKUP($B$1,'Multipliers and Adjustments'!$A$70:$I$86,TRUNC(COLUMN(AC$2)/5)+2,FALSE)*SUMIFS('IEA-MethaneAbatement'!$N:$N,'IEA-MethaneAbatement'!$O:$O,"&lt;"&amp;$B72,'IEA-MethaneAbatement'!$O:$O,"&gt;="&amp;$A72,'IEA-MethaneAbatement'!$M:$M,$B$1,'IEA-MethaneAbatement'!$B:$B,'Country Selector'!$A$2)+VLOOKUP($C$1,'Multipliers and Adjustments'!$A$70:$I$86,TRUNC(COLUMN(AC$2)/5)+2,FALSE)*SUMIFS('IEA-MethaneAbatement'!$N:$N,'IEA-MethaneAbatement'!$O:$O,"&lt;"&amp;$B72,'IEA-MethaneAbatement'!$O:$O,"&gt;="&amp;$A72,'IEA-MethaneAbatement'!$M:$M,$C$1,'IEA-MethaneAbatement'!$B:$B,'Country Selector'!$A$2)+VLOOKUP($D$1,'Multipliers and Adjustments'!$A$70:$I$86,TRUNC(COLUMN(AC$2)/5)+2,FALSE)*SUMIFS('IEA-MethaneAbatement'!$N:$N,'IEA-MethaneAbatement'!$O:$O,"&lt;"&amp;$B72,'IEA-MethaneAbatement'!$O:$O,"&gt;="&amp;$A72,'IEA-MethaneAbatement'!$M:$M,$D$1,'IEA-MethaneAbatement'!$B:$B,'Country Selector'!$A$2)))*(1+INDEX('EPA to IEA Scaling'!$F$8:$AO$8,,MATCH(AC$2,'EPA to IEA Scaling'!$F$1:$AO$1,0)))</f>
        <v>0</v>
      </c>
      <c r="AD72" cm="1">
        <f t="array" ref="AD72">((VLOOKUP($B$1,'Multipliers and Adjustments'!$A$70:$I$86,TRUNC(COLUMN(AD$2)/5)+2,FALSE)*SUMIFS('IEA-MethaneAbatement'!$N:$N,'IEA-MethaneAbatement'!$O:$O,"&lt;"&amp;$B72,'IEA-MethaneAbatement'!$O:$O,"&gt;="&amp;$A72,'IEA-MethaneAbatement'!$M:$M,$B$1,'IEA-MethaneAbatement'!$B:$B,'Country Selector'!$A$2)+VLOOKUP($C$1,'Multipliers and Adjustments'!$A$70:$I$86,TRUNC(COLUMN(AD$2)/5)+2,FALSE)*SUMIFS('IEA-MethaneAbatement'!$N:$N,'IEA-MethaneAbatement'!$O:$O,"&lt;"&amp;$B72,'IEA-MethaneAbatement'!$O:$O,"&gt;="&amp;$A72,'IEA-MethaneAbatement'!$M:$M,$C$1,'IEA-MethaneAbatement'!$B:$B,'Country Selector'!$A$2)+VLOOKUP($D$1,'Multipliers and Adjustments'!$A$70:$I$86,TRUNC(COLUMN(AD$2)/5)+2,FALSE)*SUMIFS('IEA-MethaneAbatement'!$N:$N,'IEA-MethaneAbatement'!$O:$O,"&lt;"&amp;$B72,'IEA-MethaneAbatement'!$O:$O,"&gt;="&amp;$A72,'IEA-MethaneAbatement'!$M:$M,$D$1,'IEA-MethaneAbatement'!$B:$B,'Country Selector'!$A$2)))*(1+INDEX('EPA to IEA Scaling'!$F$8:$AO$8,,MATCH(AD$2,'EPA to IEA Scaling'!$F$1:$AO$1,0)))</f>
        <v>0</v>
      </c>
      <c r="AE72" cm="1">
        <f t="array" ref="AE72">((VLOOKUP($B$1,'Multipliers and Adjustments'!$A$70:$I$86,TRUNC(COLUMN(AE$2)/5)+2,FALSE)*SUMIFS('IEA-MethaneAbatement'!$N:$N,'IEA-MethaneAbatement'!$O:$O,"&lt;"&amp;$B72,'IEA-MethaneAbatement'!$O:$O,"&gt;="&amp;$A72,'IEA-MethaneAbatement'!$M:$M,$B$1,'IEA-MethaneAbatement'!$B:$B,'Country Selector'!$A$2)+VLOOKUP($C$1,'Multipliers and Adjustments'!$A$70:$I$86,TRUNC(COLUMN(AE$2)/5)+2,FALSE)*SUMIFS('IEA-MethaneAbatement'!$N:$N,'IEA-MethaneAbatement'!$O:$O,"&lt;"&amp;$B72,'IEA-MethaneAbatement'!$O:$O,"&gt;="&amp;$A72,'IEA-MethaneAbatement'!$M:$M,$C$1,'IEA-MethaneAbatement'!$B:$B,'Country Selector'!$A$2)+VLOOKUP($D$1,'Multipliers and Adjustments'!$A$70:$I$86,TRUNC(COLUMN(AE$2)/5)+2,FALSE)*SUMIFS('IEA-MethaneAbatement'!$N:$N,'IEA-MethaneAbatement'!$O:$O,"&lt;"&amp;$B72,'IEA-MethaneAbatement'!$O:$O,"&gt;="&amp;$A72,'IEA-MethaneAbatement'!$M:$M,$D$1,'IEA-MethaneAbatement'!$B:$B,'Country Selector'!$A$2)))*(1+INDEX('EPA to IEA Scaling'!$F$8:$AO$8,,MATCH(AE$2,'EPA to IEA Scaling'!$F$1:$AO$1,0)))</f>
        <v>0</v>
      </c>
      <c r="AF72" cm="1">
        <f t="array" ref="AF72">((VLOOKUP($B$1,'Multipliers and Adjustments'!$A$70:$I$86,TRUNC(COLUMN(AF$2)/5)+2,FALSE)*SUMIFS('IEA-MethaneAbatement'!$N:$N,'IEA-MethaneAbatement'!$O:$O,"&lt;"&amp;$B72,'IEA-MethaneAbatement'!$O:$O,"&gt;="&amp;$A72,'IEA-MethaneAbatement'!$M:$M,$B$1,'IEA-MethaneAbatement'!$B:$B,'Country Selector'!$A$2)+VLOOKUP($C$1,'Multipliers and Adjustments'!$A$70:$I$86,TRUNC(COLUMN(AF$2)/5)+2,FALSE)*SUMIFS('IEA-MethaneAbatement'!$N:$N,'IEA-MethaneAbatement'!$O:$O,"&lt;"&amp;$B72,'IEA-MethaneAbatement'!$O:$O,"&gt;="&amp;$A72,'IEA-MethaneAbatement'!$M:$M,$C$1,'IEA-MethaneAbatement'!$B:$B,'Country Selector'!$A$2)+VLOOKUP($D$1,'Multipliers and Adjustments'!$A$70:$I$86,TRUNC(COLUMN(AF$2)/5)+2,FALSE)*SUMIFS('IEA-MethaneAbatement'!$N:$N,'IEA-MethaneAbatement'!$O:$O,"&lt;"&amp;$B72,'IEA-MethaneAbatement'!$O:$O,"&gt;="&amp;$A72,'IEA-MethaneAbatement'!$M:$M,$D$1,'IEA-MethaneAbatement'!$B:$B,'Country Selector'!$A$2)))*(1+INDEX('EPA to IEA Scaling'!$F$8:$AO$8,,MATCH(AF$2,'EPA to IEA Scaling'!$F$1:$AO$1,0)))</f>
        <v>0</v>
      </c>
      <c r="AG72" s="31" cm="1">
        <f t="array" ref="AG72">((VLOOKUP($B$1,'Multipliers and Adjustments'!$A$70:$I$86,TRUNC(COLUMN(AG$2)/5)+2,FALSE)*SUMIFS('IEA-MethaneAbatement'!$N:$N,'IEA-MethaneAbatement'!$O:$O,"&lt;"&amp;$B72,'IEA-MethaneAbatement'!$O:$O,"&gt;="&amp;$A72,'IEA-MethaneAbatement'!$M:$M,$B$1,'IEA-MethaneAbatement'!$B:$B,'Country Selector'!$A$2)+VLOOKUP($C$1,'Multipliers and Adjustments'!$A$70:$I$86,TRUNC(COLUMN(AG$2)/5)+2,FALSE)*SUMIFS('IEA-MethaneAbatement'!$N:$N,'IEA-MethaneAbatement'!$O:$O,"&lt;"&amp;$B72,'IEA-MethaneAbatement'!$O:$O,"&gt;="&amp;$A72,'IEA-MethaneAbatement'!$M:$M,$C$1,'IEA-MethaneAbatement'!$B:$B,'Country Selector'!$A$2)+VLOOKUP($D$1,'Multipliers and Adjustments'!$A$70:$I$86,TRUNC(COLUMN(AG$2)/5)+2,FALSE)*SUMIFS('IEA-MethaneAbatement'!$N:$N,'IEA-MethaneAbatement'!$O:$O,"&lt;"&amp;$B72,'IEA-MethaneAbatement'!$O:$O,"&gt;="&amp;$A72,'IEA-MethaneAbatement'!$M:$M,$D$1,'IEA-MethaneAbatement'!$B:$B,'Country Selector'!$A$2)))*(1+INDEX('EPA to IEA Scaling'!$F$8:$AO$8,,MATCH(AG$2,'EPA to IEA Scaling'!$F$1:$AO$1,0)))</f>
        <v>0</v>
      </c>
      <c r="AH72" cm="1">
        <f t="array" ref="AH72">((VLOOKUP($B$1,'Multipliers and Adjustments'!$A$70:$I$86,TRUNC(COLUMN(AH$2)/5)+2,FALSE)*SUMIFS('IEA-MethaneAbatement'!$N:$N,'IEA-MethaneAbatement'!$O:$O,"&lt;"&amp;$B72,'IEA-MethaneAbatement'!$O:$O,"&gt;="&amp;$A72,'IEA-MethaneAbatement'!$M:$M,$B$1,'IEA-MethaneAbatement'!$B:$B,'Country Selector'!$A$2)+VLOOKUP($C$1,'Multipliers and Adjustments'!$A$70:$I$86,TRUNC(COLUMN(AH$2)/5)+2,FALSE)*SUMIFS('IEA-MethaneAbatement'!$N:$N,'IEA-MethaneAbatement'!$O:$O,"&lt;"&amp;$B72,'IEA-MethaneAbatement'!$O:$O,"&gt;="&amp;$A72,'IEA-MethaneAbatement'!$M:$M,$C$1,'IEA-MethaneAbatement'!$B:$B,'Country Selector'!$A$2)+VLOOKUP($D$1,'Multipliers and Adjustments'!$A$70:$I$86,TRUNC(COLUMN(AH$2)/5)+2,FALSE)*SUMIFS('IEA-MethaneAbatement'!$N:$N,'IEA-MethaneAbatement'!$O:$O,"&lt;"&amp;$B72,'IEA-MethaneAbatement'!$O:$O,"&gt;="&amp;$A72,'IEA-MethaneAbatement'!$M:$M,$D$1,'IEA-MethaneAbatement'!$B:$B,'Country Selector'!$A$2)))*(1+INDEX('EPA to IEA Scaling'!$F$8:$AO$8,,MATCH(AH$2,'EPA to IEA Scaling'!$F$1:$AO$1,0)))</f>
        <v>0</v>
      </c>
      <c r="AI72" cm="1">
        <f t="array" ref="AI72">((VLOOKUP($B$1,'Multipliers and Adjustments'!$A$70:$I$86,TRUNC(COLUMN(AI$2)/5)+2,FALSE)*SUMIFS('IEA-MethaneAbatement'!$N:$N,'IEA-MethaneAbatement'!$O:$O,"&lt;"&amp;$B72,'IEA-MethaneAbatement'!$O:$O,"&gt;="&amp;$A72,'IEA-MethaneAbatement'!$M:$M,$B$1,'IEA-MethaneAbatement'!$B:$B,'Country Selector'!$A$2)+VLOOKUP($C$1,'Multipliers and Adjustments'!$A$70:$I$86,TRUNC(COLUMN(AI$2)/5)+2,FALSE)*SUMIFS('IEA-MethaneAbatement'!$N:$N,'IEA-MethaneAbatement'!$O:$O,"&lt;"&amp;$B72,'IEA-MethaneAbatement'!$O:$O,"&gt;="&amp;$A72,'IEA-MethaneAbatement'!$M:$M,$C$1,'IEA-MethaneAbatement'!$B:$B,'Country Selector'!$A$2)+VLOOKUP($D$1,'Multipliers and Adjustments'!$A$70:$I$86,TRUNC(COLUMN(AI$2)/5)+2,FALSE)*SUMIFS('IEA-MethaneAbatement'!$N:$N,'IEA-MethaneAbatement'!$O:$O,"&lt;"&amp;$B72,'IEA-MethaneAbatement'!$O:$O,"&gt;="&amp;$A72,'IEA-MethaneAbatement'!$M:$M,$D$1,'IEA-MethaneAbatement'!$B:$B,'Country Selector'!$A$2)))*(1+INDEX('EPA to IEA Scaling'!$F$8:$AO$8,,MATCH(AI$2,'EPA to IEA Scaling'!$F$1:$AO$1,0)))</f>
        <v>0</v>
      </c>
      <c r="AJ72" cm="1">
        <f t="array" ref="AJ72">((VLOOKUP($B$1,'Multipliers and Adjustments'!$A$70:$I$86,TRUNC(COLUMN(AJ$2)/5)+2,FALSE)*SUMIFS('IEA-MethaneAbatement'!$N:$N,'IEA-MethaneAbatement'!$O:$O,"&lt;"&amp;$B72,'IEA-MethaneAbatement'!$O:$O,"&gt;="&amp;$A72,'IEA-MethaneAbatement'!$M:$M,$B$1,'IEA-MethaneAbatement'!$B:$B,'Country Selector'!$A$2)+VLOOKUP($C$1,'Multipliers and Adjustments'!$A$70:$I$86,TRUNC(COLUMN(AJ$2)/5)+2,FALSE)*SUMIFS('IEA-MethaneAbatement'!$N:$N,'IEA-MethaneAbatement'!$O:$O,"&lt;"&amp;$B72,'IEA-MethaneAbatement'!$O:$O,"&gt;="&amp;$A72,'IEA-MethaneAbatement'!$M:$M,$C$1,'IEA-MethaneAbatement'!$B:$B,'Country Selector'!$A$2)+VLOOKUP($D$1,'Multipliers and Adjustments'!$A$70:$I$86,TRUNC(COLUMN(AJ$2)/5)+2,FALSE)*SUMIFS('IEA-MethaneAbatement'!$N:$N,'IEA-MethaneAbatement'!$O:$O,"&lt;"&amp;$B72,'IEA-MethaneAbatement'!$O:$O,"&gt;="&amp;$A72,'IEA-MethaneAbatement'!$M:$M,$D$1,'IEA-MethaneAbatement'!$B:$B,'Country Selector'!$A$2)))*(1+INDEX('EPA to IEA Scaling'!$F$8:$AO$8,,MATCH(AJ$2,'EPA to IEA Scaling'!$F$1:$AO$1,0)))</f>
        <v>0</v>
      </c>
      <c r="AK72" cm="1">
        <f t="array" ref="AK72">((VLOOKUP($B$1,'Multipliers and Adjustments'!$A$70:$I$86,TRUNC(COLUMN(AK$2)/5)+2,FALSE)*SUMIFS('IEA-MethaneAbatement'!$N:$N,'IEA-MethaneAbatement'!$O:$O,"&lt;"&amp;$B72,'IEA-MethaneAbatement'!$O:$O,"&gt;="&amp;$A72,'IEA-MethaneAbatement'!$M:$M,$B$1,'IEA-MethaneAbatement'!$B:$B,'Country Selector'!$A$2)+VLOOKUP($C$1,'Multipliers and Adjustments'!$A$70:$I$86,TRUNC(COLUMN(AK$2)/5)+2,FALSE)*SUMIFS('IEA-MethaneAbatement'!$N:$N,'IEA-MethaneAbatement'!$O:$O,"&lt;"&amp;$B72,'IEA-MethaneAbatement'!$O:$O,"&gt;="&amp;$A72,'IEA-MethaneAbatement'!$M:$M,$C$1,'IEA-MethaneAbatement'!$B:$B,'Country Selector'!$A$2)+VLOOKUP($D$1,'Multipliers and Adjustments'!$A$70:$I$86,TRUNC(COLUMN(AK$2)/5)+2,FALSE)*SUMIFS('IEA-MethaneAbatement'!$N:$N,'IEA-MethaneAbatement'!$O:$O,"&lt;"&amp;$B72,'IEA-MethaneAbatement'!$O:$O,"&gt;="&amp;$A72,'IEA-MethaneAbatement'!$M:$M,$D$1,'IEA-MethaneAbatement'!$B:$B,'Country Selector'!$A$2)))*(1+INDEX('EPA to IEA Scaling'!$F$8:$AO$8,,MATCH(AK$2,'EPA to IEA Scaling'!$F$1:$AO$1,0)))</f>
        <v>0</v>
      </c>
      <c r="AL72" s="31" cm="1">
        <f t="array" ref="AL72">((VLOOKUP($B$1,'Multipliers and Adjustments'!$A$70:$I$86,TRUNC(COLUMN(AL$2)/5)+2,FALSE)*SUMIFS('IEA-MethaneAbatement'!$N:$N,'IEA-MethaneAbatement'!$O:$O,"&lt;"&amp;$B72,'IEA-MethaneAbatement'!$O:$O,"&gt;="&amp;$A72,'IEA-MethaneAbatement'!$M:$M,$B$1,'IEA-MethaneAbatement'!$B:$B,'Country Selector'!$A$2)+VLOOKUP($C$1,'Multipliers and Adjustments'!$A$70:$I$86,TRUNC(COLUMN(AL$2)/5)+2,FALSE)*SUMIFS('IEA-MethaneAbatement'!$N:$N,'IEA-MethaneAbatement'!$O:$O,"&lt;"&amp;$B72,'IEA-MethaneAbatement'!$O:$O,"&gt;="&amp;$A72,'IEA-MethaneAbatement'!$M:$M,$C$1,'IEA-MethaneAbatement'!$B:$B,'Country Selector'!$A$2)+VLOOKUP($D$1,'Multipliers and Adjustments'!$A$70:$I$86,TRUNC(COLUMN(AL$2)/5)+2,FALSE)*SUMIFS('IEA-MethaneAbatement'!$N:$N,'IEA-MethaneAbatement'!$O:$O,"&lt;"&amp;$B72,'IEA-MethaneAbatement'!$O:$O,"&gt;="&amp;$A72,'IEA-MethaneAbatement'!$M:$M,$D$1,'IEA-MethaneAbatement'!$B:$B,'Country Selector'!$A$2)))*(1+INDEX('EPA to IEA Scaling'!$F$8:$AO$8,,MATCH(AL$2,'EPA to IEA Scaling'!$F$1:$AO$1,0)))</f>
        <v>0</v>
      </c>
    </row>
    <row r="73" spans="1:38" x14ac:dyDescent="0.45">
      <c r="A73" s="12">
        <f t="shared" si="1"/>
        <v>1500</v>
      </c>
      <c r="B73" s="11">
        <f t="shared" si="3"/>
        <v>1550</v>
      </c>
      <c r="C73" s="31" cm="1">
        <f t="array" ref="C73">((VLOOKUP($B$1,'Multipliers and Adjustments'!$A$70:$I$86,TRUNC(COLUMN(C$2)/5)+2,FALSE)*SUMIFS('IEA-MethaneAbatement'!$N:$N,'IEA-MethaneAbatement'!$O:$O,"&lt;"&amp;$B73,'IEA-MethaneAbatement'!$O:$O,"&gt;="&amp;$A73,'IEA-MethaneAbatement'!$M:$M,$B$1,'IEA-MethaneAbatement'!$B:$B,'Country Selector'!$A$2)+VLOOKUP($C$1,'Multipliers and Adjustments'!$A$70:$I$86,TRUNC(COLUMN(C$2)/5)+2,FALSE)*SUMIFS('IEA-MethaneAbatement'!$N:$N,'IEA-MethaneAbatement'!$O:$O,"&lt;"&amp;$B73,'IEA-MethaneAbatement'!$O:$O,"&gt;="&amp;$A73,'IEA-MethaneAbatement'!$M:$M,$C$1,'IEA-MethaneAbatement'!$B:$B,'Country Selector'!$A$2)+VLOOKUP($D$1,'Multipliers and Adjustments'!$A$70:$I$86,TRUNC(COLUMN(C$2)/5)+2,FALSE)*SUMIFS('IEA-MethaneAbatement'!$N:$N,'IEA-MethaneAbatement'!$O:$O,"&lt;"&amp;$B73,'IEA-MethaneAbatement'!$O:$O,"&gt;="&amp;$A73,'IEA-MethaneAbatement'!$M:$M,$D$1,'IEA-MethaneAbatement'!$B:$B,'Country Selector'!$A$2)))*(1+INDEX('EPA to IEA Scaling'!$F$8:$AO$8,,MATCH(C$2,'EPA to IEA Scaling'!$F$1:$AO$1,0)))</f>
        <v>0</v>
      </c>
      <c r="D73" cm="1">
        <f t="array" ref="D73">((VLOOKUP($B$1,'Multipliers and Adjustments'!$A$70:$I$86,TRUNC(COLUMN(D$2)/5)+2,FALSE)*SUMIFS('IEA-MethaneAbatement'!$N:$N,'IEA-MethaneAbatement'!$O:$O,"&lt;"&amp;$B73,'IEA-MethaneAbatement'!$O:$O,"&gt;="&amp;$A73,'IEA-MethaneAbatement'!$M:$M,$B$1,'IEA-MethaneAbatement'!$B:$B,'Country Selector'!$A$2)+VLOOKUP($C$1,'Multipliers and Adjustments'!$A$70:$I$86,TRUNC(COLUMN(D$2)/5)+2,FALSE)*SUMIFS('IEA-MethaneAbatement'!$N:$N,'IEA-MethaneAbatement'!$O:$O,"&lt;"&amp;$B73,'IEA-MethaneAbatement'!$O:$O,"&gt;="&amp;$A73,'IEA-MethaneAbatement'!$M:$M,$C$1,'IEA-MethaneAbatement'!$B:$B,'Country Selector'!$A$2)+VLOOKUP($D$1,'Multipliers and Adjustments'!$A$70:$I$86,TRUNC(COLUMN(D$2)/5)+2,FALSE)*SUMIFS('IEA-MethaneAbatement'!$N:$N,'IEA-MethaneAbatement'!$O:$O,"&lt;"&amp;$B73,'IEA-MethaneAbatement'!$O:$O,"&gt;="&amp;$A73,'IEA-MethaneAbatement'!$M:$M,$D$1,'IEA-MethaneAbatement'!$B:$B,'Country Selector'!$A$2)))*(1+INDEX('EPA to IEA Scaling'!$F$8:$AO$8,,MATCH(D$2,'EPA to IEA Scaling'!$F$1:$AO$1,0)))</f>
        <v>0</v>
      </c>
      <c r="E73" cm="1">
        <f t="array" ref="E73">((VLOOKUP($B$1,'Multipliers and Adjustments'!$A$70:$I$86,TRUNC(COLUMN(E$2)/5)+2,FALSE)*SUMIFS('IEA-MethaneAbatement'!$N:$N,'IEA-MethaneAbatement'!$O:$O,"&lt;"&amp;$B73,'IEA-MethaneAbatement'!$O:$O,"&gt;="&amp;$A73,'IEA-MethaneAbatement'!$M:$M,$B$1,'IEA-MethaneAbatement'!$B:$B,'Country Selector'!$A$2)+VLOOKUP($C$1,'Multipliers and Adjustments'!$A$70:$I$86,TRUNC(COLUMN(E$2)/5)+2,FALSE)*SUMIFS('IEA-MethaneAbatement'!$N:$N,'IEA-MethaneAbatement'!$O:$O,"&lt;"&amp;$B73,'IEA-MethaneAbatement'!$O:$O,"&gt;="&amp;$A73,'IEA-MethaneAbatement'!$M:$M,$C$1,'IEA-MethaneAbatement'!$B:$B,'Country Selector'!$A$2)+VLOOKUP($D$1,'Multipliers and Adjustments'!$A$70:$I$86,TRUNC(COLUMN(E$2)/5)+2,FALSE)*SUMIFS('IEA-MethaneAbatement'!$N:$N,'IEA-MethaneAbatement'!$O:$O,"&lt;"&amp;$B73,'IEA-MethaneAbatement'!$O:$O,"&gt;="&amp;$A73,'IEA-MethaneAbatement'!$M:$M,$D$1,'IEA-MethaneAbatement'!$B:$B,'Country Selector'!$A$2)))*(1+INDEX('EPA to IEA Scaling'!$F$8:$AO$8,,MATCH(E$2,'EPA to IEA Scaling'!$F$1:$AO$1,0)))</f>
        <v>0</v>
      </c>
      <c r="F73" cm="1">
        <f t="array" ref="F73">((VLOOKUP($B$1,'Multipliers and Adjustments'!$A$70:$I$86,TRUNC(COLUMN(F$2)/5)+2,FALSE)*SUMIFS('IEA-MethaneAbatement'!$N:$N,'IEA-MethaneAbatement'!$O:$O,"&lt;"&amp;$B73,'IEA-MethaneAbatement'!$O:$O,"&gt;="&amp;$A73,'IEA-MethaneAbatement'!$M:$M,$B$1,'IEA-MethaneAbatement'!$B:$B,'Country Selector'!$A$2)+VLOOKUP($C$1,'Multipliers and Adjustments'!$A$70:$I$86,TRUNC(COLUMN(F$2)/5)+2,FALSE)*SUMIFS('IEA-MethaneAbatement'!$N:$N,'IEA-MethaneAbatement'!$O:$O,"&lt;"&amp;$B73,'IEA-MethaneAbatement'!$O:$O,"&gt;="&amp;$A73,'IEA-MethaneAbatement'!$M:$M,$C$1,'IEA-MethaneAbatement'!$B:$B,'Country Selector'!$A$2)+VLOOKUP($D$1,'Multipliers and Adjustments'!$A$70:$I$86,TRUNC(COLUMN(F$2)/5)+2,FALSE)*SUMIFS('IEA-MethaneAbatement'!$N:$N,'IEA-MethaneAbatement'!$O:$O,"&lt;"&amp;$B73,'IEA-MethaneAbatement'!$O:$O,"&gt;="&amp;$A73,'IEA-MethaneAbatement'!$M:$M,$D$1,'IEA-MethaneAbatement'!$B:$B,'Country Selector'!$A$2)))*(1+INDEX('EPA to IEA Scaling'!$F$8:$AO$8,,MATCH(F$2,'EPA to IEA Scaling'!$F$1:$AO$1,0)))</f>
        <v>0</v>
      </c>
      <c r="G73" cm="1">
        <f t="array" ref="G73">((VLOOKUP($B$1,'Multipliers and Adjustments'!$A$70:$I$86,TRUNC(COLUMN(G$2)/5)+2,FALSE)*SUMIFS('IEA-MethaneAbatement'!$N:$N,'IEA-MethaneAbatement'!$O:$O,"&lt;"&amp;$B73,'IEA-MethaneAbatement'!$O:$O,"&gt;="&amp;$A73,'IEA-MethaneAbatement'!$M:$M,$B$1,'IEA-MethaneAbatement'!$B:$B,'Country Selector'!$A$2)+VLOOKUP($C$1,'Multipliers and Adjustments'!$A$70:$I$86,TRUNC(COLUMN(G$2)/5)+2,FALSE)*SUMIFS('IEA-MethaneAbatement'!$N:$N,'IEA-MethaneAbatement'!$O:$O,"&lt;"&amp;$B73,'IEA-MethaneAbatement'!$O:$O,"&gt;="&amp;$A73,'IEA-MethaneAbatement'!$M:$M,$C$1,'IEA-MethaneAbatement'!$B:$B,'Country Selector'!$A$2)+VLOOKUP($D$1,'Multipliers and Adjustments'!$A$70:$I$86,TRUNC(COLUMN(G$2)/5)+2,FALSE)*SUMIFS('IEA-MethaneAbatement'!$N:$N,'IEA-MethaneAbatement'!$O:$O,"&lt;"&amp;$B73,'IEA-MethaneAbatement'!$O:$O,"&gt;="&amp;$A73,'IEA-MethaneAbatement'!$M:$M,$D$1,'IEA-MethaneAbatement'!$B:$B,'Country Selector'!$A$2)))*(1+INDEX('EPA to IEA Scaling'!$F$8:$AO$8,,MATCH(G$2,'EPA to IEA Scaling'!$F$1:$AO$1,0)))</f>
        <v>0</v>
      </c>
      <c r="H73" s="31" cm="1">
        <f t="array" ref="H73">((VLOOKUP($B$1,'Multipliers and Adjustments'!$A$70:$I$86,TRUNC(COLUMN(H$2)/5)+2,FALSE)*SUMIFS('IEA-MethaneAbatement'!$N:$N,'IEA-MethaneAbatement'!$O:$O,"&lt;"&amp;$B73,'IEA-MethaneAbatement'!$O:$O,"&gt;="&amp;$A73,'IEA-MethaneAbatement'!$M:$M,$B$1,'IEA-MethaneAbatement'!$B:$B,'Country Selector'!$A$2)+VLOOKUP($C$1,'Multipliers and Adjustments'!$A$70:$I$86,TRUNC(COLUMN(H$2)/5)+2,FALSE)*SUMIFS('IEA-MethaneAbatement'!$N:$N,'IEA-MethaneAbatement'!$O:$O,"&lt;"&amp;$B73,'IEA-MethaneAbatement'!$O:$O,"&gt;="&amp;$A73,'IEA-MethaneAbatement'!$M:$M,$C$1,'IEA-MethaneAbatement'!$B:$B,'Country Selector'!$A$2)+VLOOKUP($D$1,'Multipliers and Adjustments'!$A$70:$I$86,TRUNC(COLUMN(H$2)/5)+2,FALSE)*SUMIFS('IEA-MethaneAbatement'!$N:$N,'IEA-MethaneAbatement'!$O:$O,"&lt;"&amp;$B73,'IEA-MethaneAbatement'!$O:$O,"&gt;="&amp;$A73,'IEA-MethaneAbatement'!$M:$M,$D$1,'IEA-MethaneAbatement'!$B:$B,'Country Selector'!$A$2)))*(1+INDEX('EPA to IEA Scaling'!$F$8:$AO$8,,MATCH(H$2,'EPA to IEA Scaling'!$F$1:$AO$1,0)))</f>
        <v>0</v>
      </c>
      <c r="I73" cm="1">
        <f t="array" ref="I73">((VLOOKUP($B$1,'Multipliers and Adjustments'!$A$70:$I$86,TRUNC(COLUMN(I$2)/5)+2,FALSE)*SUMIFS('IEA-MethaneAbatement'!$N:$N,'IEA-MethaneAbatement'!$O:$O,"&lt;"&amp;$B73,'IEA-MethaneAbatement'!$O:$O,"&gt;="&amp;$A73,'IEA-MethaneAbatement'!$M:$M,$B$1,'IEA-MethaneAbatement'!$B:$B,'Country Selector'!$A$2)+VLOOKUP($C$1,'Multipliers and Adjustments'!$A$70:$I$86,TRUNC(COLUMN(I$2)/5)+2,FALSE)*SUMIFS('IEA-MethaneAbatement'!$N:$N,'IEA-MethaneAbatement'!$O:$O,"&lt;"&amp;$B73,'IEA-MethaneAbatement'!$O:$O,"&gt;="&amp;$A73,'IEA-MethaneAbatement'!$M:$M,$C$1,'IEA-MethaneAbatement'!$B:$B,'Country Selector'!$A$2)+VLOOKUP($D$1,'Multipliers and Adjustments'!$A$70:$I$86,TRUNC(COLUMN(I$2)/5)+2,FALSE)*SUMIFS('IEA-MethaneAbatement'!$N:$N,'IEA-MethaneAbatement'!$O:$O,"&lt;"&amp;$B73,'IEA-MethaneAbatement'!$O:$O,"&gt;="&amp;$A73,'IEA-MethaneAbatement'!$M:$M,$D$1,'IEA-MethaneAbatement'!$B:$B,'Country Selector'!$A$2)))*(1+INDEX('EPA to IEA Scaling'!$F$8:$AO$8,,MATCH(I$2,'EPA to IEA Scaling'!$F$1:$AO$1,0)))</f>
        <v>0</v>
      </c>
      <c r="J73" cm="1">
        <f t="array" ref="J73">((VLOOKUP($B$1,'Multipliers and Adjustments'!$A$70:$I$86,TRUNC(COLUMN(J$2)/5)+2,FALSE)*SUMIFS('IEA-MethaneAbatement'!$N:$N,'IEA-MethaneAbatement'!$O:$O,"&lt;"&amp;$B73,'IEA-MethaneAbatement'!$O:$O,"&gt;="&amp;$A73,'IEA-MethaneAbatement'!$M:$M,$B$1,'IEA-MethaneAbatement'!$B:$B,'Country Selector'!$A$2)+VLOOKUP($C$1,'Multipliers and Adjustments'!$A$70:$I$86,TRUNC(COLUMN(J$2)/5)+2,FALSE)*SUMIFS('IEA-MethaneAbatement'!$N:$N,'IEA-MethaneAbatement'!$O:$O,"&lt;"&amp;$B73,'IEA-MethaneAbatement'!$O:$O,"&gt;="&amp;$A73,'IEA-MethaneAbatement'!$M:$M,$C$1,'IEA-MethaneAbatement'!$B:$B,'Country Selector'!$A$2)+VLOOKUP($D$1,'Multipliers and Adjustments'!$A$70:$I$86,TRUNC(COLUMN(J$2)/5)+2,FALSE)*SUMIFS('IEA-MethaneAbatement'!$N:$N,'IEA-MethaneAbatement'!$O:$O,"&lt;"&amp;$B73,'IEA-MethaneAbatement'!$O:$O,"&gt;="&amp;$A73,'IEA-MethaneAbatement'!$M:$M,$D$1,'IEA-MethaneAbatement'!$B:$B,'Country Selector'!$A$2)))*(1+INDEX('EPA to IEA Scaling'!$F$8:$AO$8,,MATCH(J$2,'EPA to IEA Scaling'!$F$1:$AO$1,0)))</f>
        <v>0</v>
      </c>
      <c r="K73" cm="1">
        <f t="array" ref="K73">((VLOOKUP($B$1,'Multipliers and Adjustments'!$A$70:$I$86,TRUNC(COLUMN(K$2)/5)+2,FALSE)*SUMIFS('IEA-MethaneAbatement'!$N:$N,'IEA-MethaneAbatement'!$O:$O,"&lt;"&amp;$B73,'IEA-MethaneAbatement'!$O:$O,"&gt;="&amp;$A73,'IEA-MethaneAbatement'!$M:$M,$B$1,'IEA-MethaneAbatement'!$B:$B,'Country Selector'!$A$2)+VLOOKUP($C$1,'Multipliers and Adjustments'!$A$70:$I$86,TRUNC(COLUMN(K$2)/5)+2,FALSE)*SUMIFS('IEA-MethaneAbatement'!$N:$N,'IEA-MethaneAbatement'!$O:$O,"&lt;"&amp;$B73,'IEA-MethaneAbatement'!$O:$O,"&gt;="&amp;$A73,'IEA-MethaneAbatement'!$M:$M,$C$1,'IEA-MethaneAbatement'!$B:$B,'Country Selector'!$A$2)+VLOOKUP($D$1,'Multipliers and Adjustments'!$A$70:$I$86,TRUNC(COLUMN(K$2)/5)+2,FALSE)*SUMIFS('IEA-MethaneAbatement'!$N:$N,'IEA-MethaneAbatement'!$O:$O,"&lt;"&amp;$B73,'IEA-MethaneAbatement'!$O:$O,"&gt;="&amp;$A73,'IEA-MethaneAbatement'!$M:$M,$D$1,'IEA-MethaneAbatement'!$B:$B,'Country Selector'!$A$2)))*(1+INDEX('EPA to IEA Scaling'!$F$8:$AO$8,,MATCH(K$2,'EPA to IEA Scaling'!$F$1:$AO$1,0)))</f>
        <v>0</v>
      </c>
      <c r="L73" cm="1">
        <f t="array" ref="L73">((VLOOKUP($B$1,'Multipliers and Adjustments'!$A$70:$I$86,TRUNC(COLUMN(L$2)/5)+2,FALSE)*SUMIFS('IEA-MethaneAbatement'!$N:$N,'IEA-MethaneAbatement'!$O:$O,"&lt;"&amp;$B73,'IEA-MethaneAbatement'!$O:$O,"&gt;="&amp;$A73,'IEA-MethaneAbatement'!$M:$M,$B$1,'IEA-MethaneAbatement'!$B:$B,'Country Selector'!$A$2)+VLOOKUP($C$1,'Multipliers and Adjustments'!$A$70:$I$86,TRUNC(COLUMN(L$2)/5)+2,FALSE)*SUMIFS('IEA-MethaneAbatement'!$N:$N,'IEA-MethaneAbatement'!$O:$O,"&lt;"&amp;$B73,'IEA-MethaneAbatement'!$O:$O,"&gt;="&amp;$A73,'IEA-MethaneAbatement'!$M:$M,$C$1,'IEA-MethaneAbatement'!$B:$B,'Country Selector'!$A$2)+VLOOKUP($D$1,'Multipliers and Adjustments'!$A$70:$I$86,TRUNC(COLUMN(L$2)/5)+2,FALSE)*SUMIFS('IEA-MethaneAbatement'!$N:$N,'IEA-MethaneAbatement'!$O:$O,"&lt;"&amp;$B73,'IEA-MethaneAbatement'!$O:$O,"&gt;="&amp;$A73,'IEA-MethaneAbatement'!$M:$M,$D$1,'IEA-MethaneAbatement'!$B:$B,'Country Selector'!$A$2)))*(1+INDEX('EPA to IEA Scaling'!$F$8:$AO$8,,MATCH(L$2,'EPA to IEA Scaling'!$F$1:$AO$1,0)))</f>
        <v>0</v>
      </c>
      <c r="M73" s="31" cm="1">
        <f t="array" ref="M73">((VLOOKUP($B$1,'Multipliers and Adjustments'!$A$70:$I$86,TRUNC(COLUMN(M$2)/5)+2,FALSE)*SUMIFS('IEA-MethaneAbatement'!$N:$N,'IEA-MethaneAbatement'!$O:$O,"&lt;"&amp;$B73,'IEA-MethaneAbatement'!$O:$O,"&gt;="&amp;$A73,'IEA-MethaneAbatement'!$M:$M,$B$1,'IEA-MethaneAbatement'!$B:$B,'Country Selector'!$A$2)+VLOOKUP($C$1,'Multipliers and Adjustments'!$A$70:$I$86,TRUNC(COLUMN(M$2)/5)+2,FALSE)*SUMIFS('IEA-MethaneAbatement'!$N:$N,'IEA-MethaneAbatement'!$O:$O,"&lt;"&amp;$B73,'IEA-MethaneAbatement'!$O:$O,"&gt;="&amp;$A73,'IEA-MethaneAbatement'!$M:$M,$C$1,'IEA-MethaneAbatement'!$B:$B,'Country Selector'!$A$2)+VLOOKUP($D$1,'Multipliers and Adjustments'!$A$70:$I$86,TRUNC(COLUMN(M$2)/5)+2,FALSE)*SUMIFS('IEA-MethaneAbatement'!$N:$N,'IEA-MethaneAbatement'!$O:$O,"&lt;"&amp;$B73,'IEA-MethaneAbatement'!$O:$O,"&gt;="&amp;$A73,'IEA-MethaneAbatement'!$M:$M,$D$1,'IEA-MethaneAbatement'!$B:$B,'Country Selector'!$A$2)))*(1+INDEX('EPA to IEA Scaling'!$F$8:$AO$8,,MATCH(M$2,'EPA to IEA Scaling'!$F$1:$AO$1,0)))</f>
        <v>0</v>
      </c>
      <c r="N73" cm="1">
        <f t="array" ref="N73">((VLOOKUP($B$1,'Multipliers and Adjustments'!$A$70:$I$86,TRUNC(COLUMN(N$2)/5)+2,FALSE)*SUMIFS('IEA-MethaneAbatement'!$N:$N,'IEA-MethaneAbatement'!$O:$O,"&lt;"&amp;$B73,'IEA-MethaneAbatement'!$O:$O,"&gt;="&amp;$A73,'IEA-MethaneAbatement'!$M:$M,$B$1,'IEA-MethaneAbatement'!$B:$B,'Country Selector'!$A$2)+VLOOKUP($C$1,'Multipliers and Adjustments'!$A$70:$I$86,TRUNC(COLUMN(N$2)/5)+2,FALSE)*SUMIFS('IEA-MethaneAbatement'!$N:$N,'IEA-MethaneAbatement'!$O:$O,"&lt;"&amp;$B73,'IEA-MethaneAbatement'!$O:$O,"&gt;="&amp;$A73,'IEA-MethaneAbatement'!$M:$M,$C$1,'IEA-MethaneAbatement'!$B:$B,'Country Selector'!$A$2)+VLOOKUP($D$1,'Multipliers and Adjustments'!$A$70:$I$86,TRUNC(COLUMN(N$2)/5)+2,FALSE)*SUMIFS('IEA-MethaneAbatement'!$N:$N,'IEA-MethaneAbatement'!$O:$O,"&lt;"&amp;$B73,'IEA-MethaneAbatement'!$O:$O,"&gt;="&amp;$A73,'IEA-MethaneAbatement'!$M:$M,$D$1,'IEA-MethaneAbatement'!$B:$B,'Country Selector'!$A$2)))*(1+INDEX('EPA to IEA Scaling'!$F$8:$AO$8,,MATCH(N$2,'EPA to IEA Scaling'!$F$1:$AO$1,0)))</f>
        <v>0</v>
      </c>
      <c r="O73" cm="1">
        <f t="array" ref="O73">((VLOOKUP($B$1,'Multipliers and Adjustments'!$A$70:$I$86,TRUNC(COLUMN(O$2)/5)+2,FALSE)*SUMIFS('IEA-MethaneAbatement'!$N:$N,'IEA-MethaneAbatement'!$O:$O,"&lt;"&amp;$B73,'IEA-MethaneAbatement'!$O:$O,"&gt;="&amp;$A73,'IEA-MethaneAbatement'!$M:$M,$B$1,'IEA-MethaneAbatement'!$B:$B,'Country Selector'!$A$2)+VLOOKUP($C$1,'Multipliers and Adjustments'!$A$70:$I$86,TRUNC(COLUMN(O$2)/5)+2,FALSE)*SUMIFS('IEA-MethaneAbatement'!$N:$N,'IEA-MethaneAbatement'!$O:$O,"&lt;"&amp;$B73,'IEA-MethaneAbatement'!$O:$O,"&gt;="&amp;$A73,'IEA-MethaneAbatement'!$M:$M,$C$1,'IEA-MethaneAbatement'!$B:$B,'Country Selector'!$A$2)+VLOOKUP($D$1,'Multipliers and Adjustments'!$A$70:$I$86,TRUNC(COLUMN(O$2)/5)+2,FALSE)*SUMIFS('IEA-MethaneAbatement'!$N:$N,'IEA-MethaneAbatement'!$O:$O,"&lt;"&amp;$B73,'IEA-MethaneAbatement'!$O:$O,"&gt;="&amp;$A73,'IEA-MethaneAbatement'!$M:$M,$D$1,'IEA-MethaneAbatement'!$B:$B,'Country Selector'!$A$2)))*(1+INDEX('EPA to IEA Scaling'!$F$8:$AO$8,,MATCH(O$2,'EPA to IEA Scaling'!$F$1:$AO$1,0)))</f>
        <v>0</v>
      </c>
      <c r="P73" cm="1">
        <f t="array" ref="P73">((VLOOKUP($B$1,'Multipliers and Adjustments'!$A$70:$I$86,TRUNC(COLUMN(P$2)/5)+2,FALSE)*SUMIFS('IEA-MethaneAbatement'!$N:$N,'IEA-MethaneAbatement'!$O:$O,"&lt;"&amp;$B73,'IEA-MethaneAbatement'!$O:$O,"&gt;="&amp;$A73,'IEA-MethaneAbatement'!$M:$M,$B$1,'IEA-MethaneAbatement'!$B:$B,'Country Selector'!$A$2)+VLOOKUP($C$1,'Multipliers and Adjustments'!$A$70:$I$86,TRUNC(COLUMN(P$2)/5)+2,FALSE)*SUMIFS('IEA-MethaneAbatement'!$N:$N,'IEA-MethaneAbatement'!$O:$O,"&lt;"&amp;$B73,'IEA-MethaneAbatement'!$O:$O,"&gt;="&amp;$A73,'IEA-MethaneAbatement'!$M:$M,$C$1,'IEA-MethaneAbatement'!$B:$B,'Country Selector'!$A$2)+VLOOKUP($D$1,'Multipliers and Adjustments'!$A$70:$I$86,TRUNC(COLUMN(P$2)/5)+2,FALSE)*SUMIFS('IEA-MethaneAbatement'!$N:$N,'IEA-MethaneAbatement'!$O:$O,"&lt;"&amp;$B73,'IEA-MethaneAbatement'!$O:$O,"&gt;="&amp;$A73,'IEA-MethaneAbatement'!$M:$M,$D$1,'IEA-MethaneAbatement'!$B:$B,'Country Selector'!$A$2)))*(1+INDEX('EPA to IEA Scaling'!$F$8:$AO$8,,MATCH(P$2,'EPA to IEA Scaling'!$F$1:$AO$1,0)))</f>
        <v>0</v>
      </c>
      <c r="Q73" cm="1">
        <f t="array" ref="Q73">((VLOOKUP($B$1,'Multipliers and Adjustments'!$A$70:$I$86,TRUNC(COLUMN(Q$2)/5)+2,FALSE)*SUMIFS('IEA-MethaneAbatement'!$N:$N,'IEA-MethaneAbatement'!$O:$O,"&lt;"&amp;$B73,'IEA-MethaneAbatement'!$O:$O,"&gt;="&amp;$A73,'IEA-MethaneAbatement'!$M:$M,$B$1,'IEA-MethaneAbatement'!$B:$B,'Country Selector'!$A$2)+VLOOKUP($C$1,'Multipliers and Adjustments'!$A$70:$I$86,TRUNC(COLUMN(Q$2)/5)+2,FALSE)*SUMIFS('IEA-MethaneAbatement'!$N:$N,'IEA-MethaneAbatement'!$O:$O,"&lt;"&amp;$B73,'IEA-MethaneAbatement'!$O:$O,"&gt;="&amp;$A73,'IEA-MethaneAbatement'!$M:$M,$C$1,'IEA-MethaneAbatement'!$B:$B,'Country Selector'!$A$2)+VLOOKUP($D$1,'Multipliers and Adjustments'!$A$70:$I$86,TRUNC(COLUMN(Q$2)/5)+2,FALSE)*SUMIFS('IEA-MethaneAbatement'!$N:$N,'IEA-MethaneAbatement'!$O:$O,"&lt;"&amp;$B73,'IEA-MethaneAbatement'!$O:$O,"&gt;="&amp;$A73,'IEA-MethaneAbatement'!$M:$M,$D$1,'IEA-MethaneAbatement'!$B:$B,'Country Selector'!$A$2)))*(1+INDEX('EPA to IEA Scaling'!$F$8:$AO$8,,MATCH(Q$2,'EPA to IEA Scaling'!$F$1:$AO$1,0)))</f>
        <v>0</v>
      </c>
      <c r="R73" s="31" cm="1">
        <f t="array" ref="R73">((VLOOKUP($B$1,'Multipliers and Adjustments'!$A$70:$I$86,TRUNC(COLUMN(R$2)/5)+2,FALSE)*SUMIFS('IEA-MethaneAbatement'!$N:$N,'IEA-MethaneAbatement'!$O:$O,"&lt;"&amp;$B73,'IEA-MethaneAbatement'!$O:$O,"&gt;="&amp;$A73,'IEA-MethaneAbatement'!$M:$M,$B$1,'IEA-MethaneAbatement'!$B:$B,'Country Selector'!$A$2)+VLOOKUP($C$1,'Multipliers and Adjustments'!$A$70:$I$86,TRUNC(COLUMN(R$2)/5)+2,FALSE)*SUMIFS('IEA-MethaneAbatement'!$N:$N,'IEA-MethaneAbatement'!$O:$O,"&lt;"&amp;$B73,'IEA-MethaneAbatement'!$O:$O,"&gt;="&amp;$A73,'IEA-MethaneAbatement'!$M:$M,$C$1,'IEA-MethaneAbatement'!$B:$B,'Country Selector'!$A$2)+VLOOKUP($D$1,'Multipliers and Adjustments'!$A$70:$I$86,TRUNC(COLUMN(R$2)/5)+2,FALSE)*SUMIFS('IEA-MethaneAbatement'!$N:$N,'IEA-MethaneAbatement'!$O:$O,"&lt;"&amp;$B73,'IEA-MethaneAbatement'!$O:$O,"&gt;="&amp;$A73,'IEA-MethaneAbatement'!$M:$M,$D$1,'IEA-MethaneAbatement'!$B:$B,'Country Selector'!$A$2)))*(1+INDEX('EPA to IEA Scaling'!$F$8:$AO$8,,MATCH(R$2,'EPA to IEA Scaling'!$F$1:$AO$1,0)))</f>
        <v>0</v>
      </c>
      <c r="S73" cm="1">
        <f t="array" ref="S73">((VLOOKUP($B$1,'Multipliers and Adjustments'!$A$70:$I$86,TRUNC(COLUMN(S$2)/5)+2,FALSE)*SUMIFS('IEA-MethaneAbatement'!$N:$N,'IEA-MethaneAbatement'!$O:$O,"&lt;"&amp;$B73,'IEA-MethaneAbatement'!$O:$O,"&gt;="&amp;$A73,'IEA-MethaneAbatement'!$M:$M,$B$1,'IEA-MethaneAbatement'!$B:$B,'Country Selector'!$A$2)+VLOOKUP($C$1,'Multipliers and Adjustments'!$A$70:$I$86,TRUNC(COLUMN(S$2)/5)+2,FALSE)*SUMIFS('IEA-MethaneAbatement'!$N:$N,'IEA-MethaneAbatement'!$O:$O,"&lt;"&amp;$B73,'IEA-MethaneAbatement'!$O:$O,"&gt;="&amp;$A73,'IEA-MethaneAbatement'!$M:$M,$C$1,'IEA-MethaneAbatement'!$B:$B,'Country Selector'!$A$2)+VLOOKUP($D$1,'Multipliers and Adjustments'!$A$70:$I$86,TRUNC(COLUMN(S$2)/5)+2,FALSE)*SUMIFS('IEA-MethaneAbatement'!$N:$N,'IEA-MethaneAbatement'!$O:$O,"&lt;"&amp;$B73,'IEA-MethaneAbatement'!$O:$O,"&gt;="&amp;$A73,'IEA-MethaneAbatement'!$M:$M,$D$1,'IEA-MethaneAbatement'!$B:$B,'Country Selector'!$A$2)))*(1+INDEX('EPA to IEA Scaling'!$F$8:$AO$8,,MATCH(S$2,'EPA to IEA Scaling'!$F$1:$AO$1,0)))</f>
        <v>0</v>
      </c>
      <c r="T73" cm="1">
        <f t="array" ref="T73">((VLOOKUP($B$1,'Multipliers and Adjustments'!$A$70:$I$86,TRUNC(COLUMN(T$2)/5)+2,FALSE)*SUMIFS('IEA-MethaneAbatement'!$N:$N,'IEA-MethaneAbatement'!$O:$O,"&lt;"&amp;$B73,'IEA-MethaneAbatement'!$O:$O,"&gt;="&amp;$A73,'IEA-MethaneAbatement'!$M:$M,$B$1,'IEA-MethaneAbatement'!$B:$B,'Country Selector'!$A$2)+VLOOKUP($C$1,'Multipliers and Adjustments'!$A$70:$I$86,TRUNC(COLUMN(T$2)/5)+2,FALSE)*SUMIFS('IEA-MethaneAbatement'!$N:$N,'IEA-MethaneAbatement'!$O:$O,"&lt;"&amp;$B73,'IEA-MethaneAbatement'!$O:$O,"&gt;="&amp;$A73,'IEA-MethaneAbatement'!$M:$M,$C$1,'IEA-MethaneAbatement'!$B:$B,'Country Selector'!$A$2)+VLOOKUP($D$1,'Multipliers and Adjustments'!$A$70:$I$86,TRUNC(COLUMN(T$2)/5)+2,FALSE)*SUMIFS('IEA-MethaneAbatement'!$N:$N,'IEA-MethaneAbatement'!$O:$O,"&lt;"&amp;$B73,'IEA-MethaneAbatement'!$O:$O,"&gt;="&amp;$A73,'IEA-MethaneAbatement'!$M:$M,$D$1,'IEA-MethaneAbatement'!$B:$B,'Country Selector'!$A$2)))*(1+INDEX('EPA to IEA Scaling'!$F$8:$AO$8,,MATCH(T$2,'EPA to IEA Scaling'!$F$1:$AO$1,0)))</f>
        <v>0</v>
      </c>
      <c r="U73" cm="1">
        <f t="array" ref="U73">((VLOOKUP($B$1,'Multipliers and Adjustments'!$A$70:$I$86,TRUNC(COLUMN(U$2)/5)+2,FALSE)*SUMIFS('IEA-MethaneAbatement'!$N:$N,'IEA-MethaneAbatement'!$O:$O,"&lt;"&amp;$B73,'IEA-MethaneAbatement'!$O:$O,"&gt;="&amp;$A73,'IEA-MethaneAbatement'!$M:$M,$B$1,'IEA-MethaneAbatement'!$B:$B,'Country Selector'!$A$2)+VLOOKUP($C$1,'Multipliers and Adjustments'!$A$70:$I$86,TRUNC(COLUMN(U$2)/5)+2,FALSE)*SUMIFS('IEA-MethaneAbatement'!$N:$N,'IEA-MethaneAbatement'!$O:$O,"&lt;"&amp;$B73,'IEA-MethaneAbatement'!$O:$O,"&gt;="&amp;$A73,'IEA-MethaneAbatement'!$M:$M,$C$1,'IEA-MethaneAbatement'!$B:$B,'Country Selector'!$A$2)+VLOOKUP($D$1,'Multipliers and Adjustments'!$A$70:$I$86,TRUNC(COLUMN(U$2)/5)+2,FALSE)*SUMIFS('IEA-MethaneAbatement'!$N:$N,'IEA-MethaneAbatement'!$O:$O,"&lt;"&amp;$B73,'IEA-MethaneAbatement'!$O:$O,"&gt;="&amp;$A73,'IEA-MethaneAbatement'!$M:$M,$D$1,'IEA-MethaneAbatement'!$B:$B,'Country Selector'!$A$2)))*(1+INDEX('EPA to IEA Scaling'!$F$8:$AO$8,,MATCH(U$2,'EPA to IEA Scaling'!$F$1:$AO$1,0)))</f>
        <v>0</v>
      </c>
      <c r="V73" cm="1">
        <f t="array" ref="V73">((VLOOKUP($B$1,'Multipliers and Adjustments'!$A$70:$I$86,TRUNC(COLUMN(V$2)/5)+2,FALSE)*SUMIFS('IEA-MethaneAbatement'!$N:$N,'IEA-MethaneAbatement'!$O:$O,"&lt;"&amp;$B73,'IEA-MethaneAbatement'!$O:$O,"&gt;="&amp;$A73,'IEA-MethaneAbatement'!$M:$M,$B$1,'IEA-MethaneAbatement'!$B:$B,'Country Selector'!$A$2)+VLOOKUP($C$1,'Multipliers and Adjustments'!$A$70:$I$86,TRUNC(COLUMN(V$2)/5)+2,FALSE)*SUMIFS('IEA-MethaneAbatement'!$N:$N,'IEA-MethaneAbatement'!$O:$O,"&lt;"&amp;$B73,'IEA-MethaneAbatement'!$O:$O,"&gt;="&amp;$A73,'IEA-MethaneAbatement'!$M:$M,$C$1,'IEA-MethaneAbatement'!$B:$B,'Country Selector'!$A$2)+VLOOKUP($D$1,'Multipliers and Adjustments'!$A$70:$I$86,TRUNC(COLUMN(V$2)/5)+2,FALSE)*SUMIFS('IEA-MethaneAbatement'!$N:$N,'IEA-MethaneAbatement'!$O:$O,"&lt;"&amp;$B73,'IEA-MethaneAbatement'!$O:$O,"&gt;="&amp;$A73,'IEA-MethaneAbatement'!$M:$M,$D$1,'IEA-MethaneAbatement'!$B:$B,'Country Selector'!$A$2)))*(1+INDEX('EPA to IEA Scaling'!$F$8:$AO$8,,MATCH(V$2,'EPA to IEA Scaling'!$F$1:$AO$1,0)))</f>
        <v>0</v>
      </c>
      <c r="W73" s="31" cm="1">
        <f t="array" ref="W73">((VLOOKUP($B$1,'Multipliers and Adjustments'!$A$70:$I$86,TRUNC(COLUMN(W$2)/5)+2,FALSE)*SUMIFS('IEA-MethaneAbatement'!$N:$N,'IEA-MethaneAbatement'!$O:$O,"&lt;"&amp;$B73,'IEA-MethaneAbatement'!$O:$O,"&gt;="&amp;$A73,'IEA-MethaneAbatement'!$M:$M,$B$1,'IEA-MethaneAbatement'!$B:$B,'Country Selector'!$A$2)+VLOOKUP($C$1,'Multipliers and Adjustments'!$A$70:$I$86,TRUNC(COLUMN(W$2)/5)+2,FALSE)*SUMIFS('IEA-MethaneAbatement'!$N:$N,'IEA-MethaneAbatement'!$O:$O,"&lt;"&amp;$B73,'IEA-MethaneAbatement'!$O:$O,"&gt;="&amp;$A73,'IEA-MethaneAbatement'!$M:$M,$C$1,'IEA-MethaneAbatement'!$B:$B,'Country Selector'!$A$2)+VLOOKUP($D$1,'Multipliers and Adjustments'!$A$70:$I$86,TRUNC(COLUMN(W$2)/5)+2,FALSE)*SUMIFS('IEA-MethaneAbatement'!$N:$N,'IEA-MethaneAbatement'!$O:$O,"&lt;"&amp;$B73,'IEA-MethaneAbatement'!$O:$O,"&gt;="&amp;$A73,'IEA-MethaneAbatement'!$M:$M,$D$1,'IEA-MethaneAbatement'!$B:$B,'Country Selector'!$A$2)))*(1+INDEX('EPA to IEA Scaling'!$F$8:$AO$8,,MATCH(W$2,'EPA to IEA Scaling'!$F$1:$AO$1,0)))</f>
        <v>0</v>
      </c>
      <c r="X73" cm="1">
        <f t="array" ref="X73">((VLOOKUP($B$1,'Multipliers and Adjustments'!$A$70:$I$86,TRUNC(COLUMN(X$2)/5)+2,FALSE)*SUMIFS('IEA-MethaneAbatement'!$N:$N,'IEA-MethaneAbatement'!$O:$O,"&lt;"&amp;$B73,'IEA-MethaneAbatement'!$O:$O,"&gt;="&amp;$A73,'IEA-MethaneAbatement'!$M:$M,$B$1,'IEA-MethaneAbatement'!$B:$B,'Country Selector'!$A$2)+VLOOKUP($C$1,'Multipliers and Adjustments'!$A$70:$I$86,TRUNC(COLUMN(X$2)/5)+2,FALSE)*SUMIFS('IEA-MethaneAbatement'!$N:$N,'IEA-MethaneAbatement'!$O:$O,"&lt;"&amp;$B73,'IEA-MethaneAbatement'!$O:$O,"&gt;="&amp;$A73,'IEA-MethaneAbatement'!$M:$M,$C$1,'IEA-MethaneAbatement'!$B:$B,'Country Selector'!$A$2)+VLOOKUP($D$1,'Multipliers and Adjustments'!$A$70:$I$86,TRUNC(COLUMN(X$2)/5)+2,FALSE)*SUMIFS('IEA-MethaneAbatement'!$N:$N,'IEA-MethaneAbatement'!$O:$O,"&lt;"&amp;$B73,'IEA-MethaneAbatement'!$O:$O,"&gt;="&amp;$A73,'IEA-MethaneAbatement'!$M:$M,$D$1,'IEA-MethaneAbatement'!$B:$B,'Country Selector'!$A$2)))*(1+INDEX('EPA to IEA Scaling'!$F$8:$AO$8,,MATCH(X$2,'EPA to IEA Scaling'!$F$1:$AO$1,0)))</f>
        <v>0</v>
      </c>
      <c r="Y73" cm="1">
        <f t="array" ref="Y73">((VLOOKUP($B$1,'Multipliers and Adjustments'!$A$70:$I$86,TRUNC(COLUMN(Y$2)/5)+2,FALSE)*SUMIFS('IEA-MethaneAbatement'!$N:$N,'IEA-MethaneAbatement'!$O:$O,"&lt;"&amp;$B73,'IEA-MethaneAbatement'!$O:$O,"&gt;="&amp;$A73,'IEA-MethaneAbatement'!$M:$M,$B$1,'IEA-MethaneAbatement'!$B:$B,'Country Selector'!$A$2)+VLOOKUP($C$1,'Multipliers and Adjustments'!$A$70:$I$86,TRUNC(COLUMN(Y$2)/5)+2,FALSE)*SUMIFS('IEA-MethaneAbatement'!$N:$N,'IEA-MethaneAbatement'!$O:$O,"&lt;"&amp;$B73,'IEA-MethaneAbatement'!$O:$O,"&gt;="&amp;$A73,'IEA-MethaneAbatement'!$M:$M,$C$1,'IEA-MethaneAbatement'!$B:$B,'Country Selector'!$A$2)+VLOOKUP($D$1,'Multipliers and Adjustments'!$A$70:$I$86,TRUNC(COLUMN(Y$2)/5)+2,FALSE)*SUMIFS('IEA-MethaneAbatement'!$N:$N,'IEA-MethaneAbatement'!$O:$O,"&lt;"&amp;$B73,'IEA-MethaneAbatement'!$O:$O,"&gt;="&amp;$A73,'IEA-MethaneAbatement'!$M:$M,$D$1,'IEA-MethaneAbatement'!$B:$B,'Country Selector'!$A$2)))*(1+INDEX('EPA to IEA Scaling'!$F$8:$AO$8,,MATCH(Y$2,'EPA to IEA Scaling'!$F$1:$AO$1,0)))</f>
        <v>0</v>
      </c>
      <c r="Z73" cm="1">
        <f t="array" ref="Z73">((VLOOKUP($B$1,'Multipliers and Adjustments'!$A$70:$I$86,TRUNC(COLUMN(Z$2)/5)+2,FALSE)*SUMIFS('IEA-MethaneAbatement'!$N:$N,'IEA-MethaneAbatement'!$O:$O,"&lt;"&amp;$B73,'IEA-MethaneAbatement'!$O:$O,"&gt;="&amp;$A73,'IEA-MethaneAbatement'!$M:$M,$B$1,'IEA-MethaneAbatement'!$B:$B,'Country Selector'!$A$2)+VLOOKUP($C$1,'Multipliers and Adjustments'!$A$70:$I$86,TRUNC(COLUMN(Z$2)/5)+2,FALSE)*SUMIFS('IEA-MethaneAbatement'!$N:$N,'IEA-MethaneAbatement'!$O:$O,"&lt;"&amp;$B73,'IEA-MethaneAbatement'!$O:$O,"&gt;="&amp;$A73,'IEA-MethaneAbatement'!$M:$M,$C$1,'IEA-MethaneAbatement'!$B:$B,'Country Selector'!$A$2)+VLOOKUP($D$1,'Multipliers and Adjustments'!$A$70:$I$86,TRUNC(COLUMN(Z$2)/5)+2,FALSE)*SUMIFS('IEA-MethaneAbatement'!$N:$N,'IEA-MethaneAbatement'!$O:$O,"&lt;"&amp;$B73,'IEA-MethaneAbatement'!$O:$O,"&gt;="&amp;$A73,'IEA-MethaneAbatement'!$M:$M,$D$1,'IEA-MethaneAbatement'!$B:$B,'Country Selector'!$A$2)))*(1+INDEX('EPA to IEA Scaling'!$F$8:$AO$8,,MATCH(Z$2,'EPA to IEA Scaling'!$F$1:$AO$1,0)))</f>
        <v>0</v>
      </c>
      <c r="AA73" cm="1">
        <f t="array" ref="AA73">((VLOOKUP($B$1,'Multipliers and Adjustments'!$A$70:$I$86,TRUNC(COLUMN(AA$2)/5)+2,FALSE)*SUMIFS('IEA-MethaneAbatement'!$N:$N,'IEA-MethaneAbatement'!$O:$O,"&lt;"&amp;$B73,'IEA-MethaneAbatement'!$O:$O,"&gt;="&amp;$A73,'IEA-MethaneAbatement'!$M:$M,$B$1,'IEA-MethaneAbatement'!$B:$B,'Country Selector'!$A$2)+VLOOKUP($C$1,'Multipliers and Adjustments'!$A$70:$I$86,TRUNC(COLUMN(AA$2)/5)+2,FALSE)*SUMIFS('IEA-MethaneAbatement'!$N:$N,'IEA-MethaneAbatement'!$O:$O,"&lt;"&amp;$B73,'IEA-MethaneAbatement'!$O:$O,"&gt;="&amp;$A73,'IEA-MethaneAbatement'!$M:$M,$C$1,'IEA-MethaneAbatement'!$B:$B,'Country Selector'!$A$2)+VLOOKUP($D$1,'Multipliers and Adjustments'!$A$70:$I$86,TRUNC(COLUMN(AA$2)/5)+2,FALSE)*SUMIFS('IEA-MethaneAbatement'!$N:$N,'IEA-MethaneAbatement'!$O:$O,"&lt;"&amp;$B73,'IEA-MethaneAbatement'!$O:$O,"&gt;="&amp;$A73,'IEA-MethaneAbatement'!$M:$M,$D$1,'IEA-MethaneAbatement'!$B:$B,'Country Selector'!$A$2)))*(1+INDEX('EPA to IEA Scaling'!$F$8:$AO$8,,MATCH(AA$2,'EPA to IEA Scaling'!$F$1:$AO$1,0)))</f>
        <v>0</v>
      </c>
      <c r="AB73" s="31" cm="1">
        <f t="array" ref="AB73">((VLOOKUP($B$1,'Multipliers and Adjustments'!$A$70:$I$86,TRUNC(COLUMN(AB$2)/5)+2,FALSE)*SUMIFS('IEA-MethaneAbatement'!$N:$N,'IEA-MethaneAbatement'!$O:$O,"&lt;"&amp;$B73,'IEA-MethaneAbatement'!$O:$O,"&gt;="&amp;$A73,'IEA-MethaneAbatement'!$M:$M,$B$1,'IEA-MethaneAbatement'!$B:$B,'Country Selector'!$A$2)+VLOOKUP($C$1,'Multipliers and Adjustments'!$A$70:$I$86,TRUNC(COLUMN(AB$2)/5)+2,FALSE)*SUMIFS('IEA-MethaneAbatement'!$N:$N,'IEA-MethaneAbatement'!$O:$O,"&lt;"&amp;$B73,'IEA-MethaneAbatement'!$O:$O,"&gt;="&amp;$A73,'IEA-MethaneAbatement'!$M:$M,$C$1,'IEA-MethaneAbatement'!$B:$B,'Country Selector'!$A$2)+VLOOKUP($D$1,'Multipliers and Adjustments'!$A$70:$I$86,TRUNC(COLUMN(AB$2)/5)+2,FALSE)*SUMIFS('IEA-MethaneAbatement'!$N:$N,'IEA-MethaneAbatement'!$O:$O,"&lt;"&amp;$B73,'IEA-MethaneAbatement'!$O:$O,"&gt;="&amp;$A73,'IEA-MethaneAbatement'!$M:$M,$D$1,'IEA-MethaneAbatement'!$B:$B,'Country Selector'!$A$2)))*(1+INDEX('EPA to IEA Scaling'!$F$8:$AO$8,,MATCH(AB$2,'EPA to IEA Scaling'!$F$1:$AO$1,0)))</f>
        <v>0</v>
      </c>
      <c r="AC73" cm="1">
        <f t="array" ref="AC73">((VLOOKUP($B$1,'Multipliers and Adjustments'!$A$70:$I$86,TRUNC(COLUMN(AC$2)/5)+2,FALSE)*SUMIFS('IEA-MethaneAbatement'!$N:$N,'IEA-MethaneAbatement'!$O:$O,"&lt;"&amp;$B73,'IEA-MethaneAbatement'!$O:$O,"&gt;="&amp;$A73,'IEA-MethaneAbatement'!$M:$M,$B$1,'IEA-MethaneAbatement'!$B:$B,'Country Selector'!$A$2)+VLOOKUP($C$1,'Multipliers and Adjustments'!$A$70:$I$86,TRUNC(COLUMN(AC$2)/5)+2,FALSE)*SUMIFS('IEA-MethaneAbatement'!$N:$N,'IEA-MethaneAbatement'!$O:$O,"&lt;"&amp;$B73,'IEA-MethaneAbatement'!$O:$O,"&gt;="&amp;$A73,'IEA-MethaneAbatement'!$M:$M,$C$1,'IEA-MethaneAbatement'!$B:$B,'Country Selector'!$A$2)+VLOOKUP($D$1,'Multipliers and Adjustments'!$A$70:$I$86,TRUNC(COLUMN(AC$2)/5)+2,FALSE)*SUMIFS('IEA-MethaneAbatement'!$N:$N,'IEA-MethaneAbatement'!$O:$O,"&lt;"&amp;$B73,'IEA-MethaneAbatement'!$O:$O,"&gt;="&amp;$A73,'IEA-MethaneAbatement'!$M:$M,$D$1,'IEA-MethaneAbatement'!$B:$B,'Country Selector'!$A$2)))*(1+INDEX('EPA to IEA Scaling'!$F$8:$AO$8,,MATCH(AC$2,'EPA to IEA Scaling'!$F$1:$AO$1,0)))</f>
        <v>0</v>
      </c>
      <c r="AD73" cm="1">
        <f t="array" ref="AD73">((VLOOKUP($B$1,'Multipliers and Adjustments'!$A$70:$I$86,TRUNC(COLUMN(AD$2)/5)+2,FALSE)*SUMIFS('IEA-MethaneAbatement'!$N:$N,'IEA-MethaneAbatement'!$O:$O,"&lt;"&amp;$B73,'IEA-MethaneAbatement'!$O:$O,"&gt;="&amp;$A73,'IEA-MethaneAbatement'!$M:$M,$B$1,'IEA-MethaneAbatement'!$B:$B,'Country Selector'!$A$2)+VLOOKUP($C$1,'Multipliers and Adjustments'!$A$70:$I$86,TRUNC(COLUMN(AD$2)/5)+2,FALSE)*SUMIFS('IEA-MethaneAbatement'!$N:$N,'IEA-MethaneAbatement'!$O:$O,"&lt;"&amp;$B73,'IEA-MethaneAbatement'!$O:$O,"&gt;="&amp;$A73,'IEA-MethaneAbatement'!$M:$M,$C$1,'IEA-MethaneAbatement'!$B:$B,'Country Selector'!$A$2)+VLOOKUP($D$1,'Multipliers and Adjustments'!$A$70:$I$86,TRUNC(COLUMN(AD$2)/5)+2,FALSE)*SUMIFS('IEA-MethaneAbatement'!$N:$N,'IEA-MethaneAbatement'!$O:$O,"&lt;"&amp;$B73,'IEA-MethaneAbatement'!$O:$O,"&gt;="&amp;$A73,'IEA-MethaneAbatement'!$M:$M,$D$1,'IEA-MethaneAbatement'!$B:$B,'Country Selector'!$A$2)))*(1+INDEX('EPA to IEA Scaling'!$F$8:$AO$8,,MATCH(AD$2,'EPA to IEA Scaling'!$F$1:$AO$1,0)))</f>
        <v>0</v>
      </c>
      <c r="AE73" cm="1">
        <f t="array" ref="AE73">((VLOOKUP($B$1,'Multipliers and Adjustments'!$A$70:$I$86,TRUNC(COLUMN(AE$2)/5)+2,FALSE)*SUMIFS('IEA-MethaneAbatement'!$N:$N,'IEA-MethaneAbatement'!$O:$O,"&lt;"&amp;$B73,'IEA-MethaneAbatement'!$O:$O,"&gt;="&amp;$A73,'IEA-MethaneAbatement'!$M:$M,$B$1,'IEA-MethaneAbatement'!$B:$B,'Country Selector'!$A$2)+VLOOKUP($C$1,'Multipliers and Adjustments'!$A$70:$I$86,TRUNC(COLUMN(AE$2)/5)+2,FALSE)*SUMIFS('IEA-MethaneAbatement'!$N:$N,'IEA-MethaneAbatement'!$O:$O,"&lt;"&amp;$B73,'IEA-MethaneAbatement'!$O:$O,"&gt;="&amp;$A73,'IEA-MethaneAbatement'!$M:$M,$C$1,'IEA-MethaneAbatement'!$B:$B,'Country Selector'!$A$2)+VLOOKUP($D$1,'Multipliers and Adjustments'!$A$70:$I$86,TRUNC(COLUMN(AE$2)/5)+2,FALSE)*SUMIFS('IEA-MethaneAbatement'!$N:$N,'IEA-MethaneAbatement'!$O:$O,"&lt;"&amp;$B73,'IEA-MethaneAbatement'!$O:$O,"&gt;="&amp;$A73,'IEA-MethaneAbatement'!$M:$M,$D$1,'IEA-MethaneAbatement'!$B:$B,'Country Selector'!$A$2)))*(1+INDEX('EPA to IEA Scaling'!$F$8:$AO$8,,MATCH(AE$2,'EPA to IEA Scaling'!$F$1:$AO$1,0)))</f>
        <v>0</v>
      </c>
      <c r="AF73" cm="1">
        <f t="array" ref="AF73">((VLOOKUP($B$1,'Multipliers and Adjustments'!$A$70:$I$86,TRUNC(COLUMN(AF$2)/5)+2,FALSE)*SUMIFS('IEA-MethaneAbatement'!$N:$N,'IEA-MethaneAbatement'!$O:$O,"&lt;"&amp;$B73,'IEA-MethaneAbatement'!$O:$O,"&gt;="&amp;$A73,'IEA-MethaneAbatement'!$M:$M,$B$1,'IEA-MethaneAbatement'!$B:$B,'Country Selector'!$A$2)+VLOOKUP($C$1,'Multipliers and Adjustments'!$A$70:$I$86,TRUNC(COLUMN(AF$2)/5)+2,FALSE)*SUMIFS('IEA-MethaneAbatement'!$N:$N,'IEA-MethaneAbatement'!$O:$O,"&lt;"&amp;$B73,'IEA-MethaneAbatement'!$O:$O,"&gt;="&amp;$A73,'IEA-MethaneAbatement'!$M:$M,$C$1,'IEA-MethaneAbatement'!$B:$B,'Country Selector'!$A$2)+VLOOKUP($D$1,'Multipliers and Adjustments'!$A$70:$I$86,TRUNC(COLUMN(AF$2)/5)+2,FALSE)*SUMIFS('IEA-MethaneAbatement'!$N:$N,'IEA-MethaneAbatement'!$O:$O,"&lt;"&amp;$B73,'IEA-MethaneAbatement'!$O:$O,"&gt;="&amp;$A73,'IEA-MethaneAbatement'!$M:$M,$D$1,'IEA-MethaneAbatement'!$B:$B,'Country Selector'!$A$2)))*(1+INDEX('EPA to IEA Scaling'!$F$8:$AO$8,,MATCH(AF$2,'EPA to IEA Scaling'!$F$1:$AO$1,0)))</f>
        <v>0</v>
      </c>
      <c r="AG73" s="31" cm="1">
        <f t="array" ref="AG73">((VLOOKUP($B$1,'Multipliers and Adjustments'!$A$70:$I$86,TRUNC(COLUMN(AG$2)/5)+2,FALSE)*SUMIFS('IEA-MethaneAbatement'!$N:$N,'IEA-MethaneAbatement'!$O:$O,"&lt;"&amp;$B73,'IEA-MethaneAbatement'!$O:$O,"&gt;="&amp;$A73,'IEA-MethaneAbatement'!$M:$M,$B$1,'IEA-MethaneAbatement'!$B:$B,'Country Selector'!$A$2)+VLOOKUP($C$1,'Multipliers and Adjustments'!$A$70:$I$86,TRUNC(COLUMN(AG$2)/5)+2,FALSE)*SUMIFS('IEA-MethaneAbatement'!$N:$N,'IEA-MethaneAbatement'!$O:$O,"&lt;"&amp;$B73,'IEA-MethaneAbatement'!$O:$O,"&gt;="&amp;$A73,'IEA-MethaneAbatement'!$M:$M,$C$1,'IEA-MethaneAbatement'!$B:$B,'Country Selector'!$A$2)+VLOOKUP($D$1,'Multipliers and Adjustments'!$A$70:$I$86,TRUNC(COLUMN(AG$2)/5)+2,FALSE)*SUMIFS('IEA-MethaneAbatement'!$N:$N,'IEA-MethaneAbatement'!$O:$O,"&lt;"&amp;$B73,'IEA-MethaneAbatement'!$O:$O,"&gt;="&amp;$A73,'IEA-MethaneAbatement'!$M:$M,$D$1,'IEA-MethaneAbatement'!$B:$B,'Country Selector'!$A$2)))*(1+INDEX('EPA to IEA Scaling'!$F$8:$AO$8,,MATCH(AG$2,'EPA to IEA Scaling'!$F$1:$AO$1,0)))</f>
        <v>0</v>
      </c>
      <c r="AH73" cm="1">
        <f t="array" ref="AH73">((VLOOKUP($B$1,'Multipliers and Adjustments'!$A$70:$I$86,TRUNC(COLUMN(AH$2)/5)+2,FALSE)*SUMIFS('IEA-MethaneAbatement'!$N:$N,'IEA-MethaneAbatement'!$O:$O,"&lt;"&amp;$B73,'IEA-MethaneAbatement'!$O:$O,"&gt;="&amp;$A73,'IEA-MethaneAbatement'!$M:$M,$B$1,'IEA-MethaneAbatement'!$B:$B,'Country Selector'!$A$2)+VLOOKUP($C$1,'Multipliers and Adjustments'!$A$70:$I$86,TRUNC(COLUMN(AH$2)/5)+2,FALSE)*SUMIFS('IEA-MethaneAbatement'!$N:$N,'IEA-MethaneAbatement'!$O:$O,"&lt;"&amp;$B73,'IEA-MethaneAbatement'!$O:$O,"&gt;="&amp;$A73,'IEA-MethaneAbatement'!$M:$M,$C$1,'IEA-MethaneAbatement'!$B:$B,'Country Selector'!$A$2)+VLOOKUP($D$1,'Multipliers and Adjustments'!$A$70:$I$86,TRUNC(COLUMN(AH$2)/5)+2,FALSE)*SUMIFS('IEA-MethaneAbatement'!$N:$N,'IEA-MethaneAbatement'!$O:$O,"&lt;"&amp;$B73,'IEA-MethaneAbatement'!$O:$O,"&gt;="&amp;$A73,'IEA-MethaneAbatement'!$M:$M,$D$1,'IEA-MethaneAbatement'!$B:$B,'Country Selector'!$A$2)))*(1+INDEX('EPA to IEA Scaling'!$F$8:$AO$8,,MATCH(AH$2,'EPA to IEA Scaling'!$F$1:$AO$1,0)))</f>
        <v>0</v>
      </c>
      <c r="AI73" cm="1">
        <f t="array" ref="AI73">((VLOOKUP($B$1,'Multipliers and Adjustments'!$A$70:$I$86,TRUNC(COLUMN(AI$2)/5)+2,FALSE)*SUMIFS('IEA-MethaneAbatement'!$N:$N,'IEA-MethaneAbatement'!$O:$O,"&lt;"&amp;$B73,'IEA-MethaneAbatement'!$O:$O,"&gt;="&amp;$A73,'IEA-MethaneAbatement'!$M:$M,$B$1,'IEA-MethaneAbatement'!$B:$B,'Country Selector'!$A$2)+VLOOKUP($C$1,'Multipliers and Adjustments'!$A$70:$I$86,TRUNC(COLUMN(AI$2)/5)+2,FALSE)*SUMIFS('IEA-MethaneAbatement'!$N:$N,'IEA-MethaneAbatement'!$O:$O,"&lt;"&amp;$B73,'IEA-MethaneAbatement'!$O:$O,"&gt;="&amp;$A73,'IEA-MethaneAbatement'!$M:$M,$C$1,'IEA-MethaneAbatement'!$B:$B,'Country Selector'!$A$2)+VLOOKUP($D$1,'Multipliers and Adjustments'!$A$70:$I$86,TRUNC(COLUMN(AI$2)/5)+2,FALSE)*SUMIFS('IEA-MethaneAbatement'!$N:$N,'IEA-MethaneAbatement'!$O:$O,"&lt;"&amp;$B73,'IEA-MethaneAbatement'!$O:$O,"&gt;="&amp;$A73,'IEA-MethaneAbatement'!$M:$M,$D$1,'IEA-MethaneAbatement'!$B:$B,'Country Selector'!$A$2)))*(1+INDEX('EPA to IEA Scaling'!$F$8:$AO$8,,MATCH(AI$2,'EPA to IEA Scaling'!$F$1:$AO$1,0)))</f>
        <v>0</v>
      </c>
      <c r="AJ73" cm="1">
        <f t="array" ref="AJ73">((VLOOKUP($B$1,'Multipliers and Adjustments'!$A$70:$I$86,TRUNC(COLUMN(AJ$2)/5)+2,FALSE)*SUMIFS('IEA-MethaneAbatement'!$N:$N,'IEA-MethaneAbatement'!$O:$O,"&lt;"&amp;$B73,'IEA-MethaneAbatement'!$O:$O,"&gt;="&amp;$A73,'IEA-MethaneAbatement'!$M:$M,$B$1,'IEA-MethaneAbatement'!$B:$B,'Country Selector'!$A$2)+VLOOKUP($C$1,'Multipliers and Adjustments'!$A$70:$I$86,TRUNC(COLUMN(AJ$2)/5)+2,FALSE)*SUMIFS('IEA-MethaneAbatement'!$N:$N,'IEA-MethaneAbatement'!$O:$O,"&lt;"&amp;$B73,'IEA-MethaneAbatement'!$O:$O,"&gt;="&amp;$A73,'IEA-MethaneAbatement'!$M:$M,$C$1,'IEA-MethaneAbatement'!$B:$B,'Country Selector'!$A$2)+VLOOKUP($D$1,'Multipliers and Adjustments'!$A$70:$I$86,TRUNC(COLUMN(AJ$2)/5)+2,FALSE)*SUMIFS('IEA-MethaneAbatement'!$N:$N,'IEA-MethaneAbatement'!$O:$O,"&lt;"&amp;$B73,'IEA-MethaneAbatement'!$O:$O,"&gt;="&amp;$A73,'IEA-MethaneAbatement'!$M:$M,$D$1,'IEA-MethaneAbatement'!$B:$B,'Country Selector'!$A$2)))*(1+INDEX('EPA to IEA Scaling'!$F$8:$AO$8,,MATCH(AJ$2,'EPA to IEA Scaling'!$F$1:$AO$1,0)))</f>
        <v>0</v>
      </c>
      <c r="AK73" cm="1">
        <f t="array" ref="AK73">((VLOOKUP($B$1,'Multipliers and Adjustments'!$A$70:$I$86,TRUNC(COLUMN(AK$2)/5)+2,FALSE)*SUMIFS('IEA-MethaneAbatement'!$N:$N,'IEA-MethaneAbatement'!$O:$O,"&lt;"&amp;$B73,'IEA-MethaneAbatement'!$O:$O,"&gt;="&amp;$A73,'IEA-MethaneAbatement'!$M:$M,$B$1,'IEA-MethaneAbatement'!$B:$B,'Country Selector'!$A$2)+VLOOKUP($C$1,'Multipliers and Adjustments'!$A$70:$I$86,TRUNC(COLUMN(AK$2)/5)+2,FALSE)*SUMIFS('IEA-MethaneAbatement'!$N:$N,'IEA-MethaneAbatement'!$O:$O,"&lt;"&amp;$B73,'IEA-MethaneAbatement'!$O:$O,"&gt;="&amp;$A73,'IEA-MethaneAbatement'!$M:$M,$C$1,'IEA-MethaneAbatement'!$B:$B,'Country Selector'!$A$2)+VLOOKUP($D$1,'Multipliers and Adjustments'!$A$70:$I$86,TRUNC(COLUMN(AK$2)/5)+2,FALSE)*SUMIFS('IEA-MethaneAbatement'!$N:$N,'IEA-MethaneAbatement'!$O:$O,"&lt;"&amp;$B73,'IEA-MethaneAbatement'!$O:$O,"&gt;="&amp;$A73,'IEA-MethaneAbatement'!$M:$M,$D$1,'IEA-MethaneAbatement'!$B:$B,'Country Selector'!$A$2)))*(1+INDEX('EPA to IEA Scaling'!$F$8:$AO$8,,MATCH(AK$2,'EPA to IEA Scaling'!$F$1:$AO$1,0)))</f>
        <v>0</v>
      </c>
      <c r="AL73" s="31" cm="1">
        <f t="array" ref="AL73">((VLOOKUP($B$1,'Multipliers and Adjustments'!$A$70:$I$86,TRUNC(COLUMN(AL$2)/5)+2,FALSE)*SUMIFS('IEA-MethaneAbatement'!$N:$N,'IEA-MethaneAbatement'!$O:$O,"&lt;"&amp;$B73,'IEA-MethaneAbatement'!$O:$O,"&gt;="&amp;$A73,'IEA-MethaneAbatement'!$M:$M,$B$1,'IEA-MethaneAbatement'!$B:$B,'Country Selector'!$A$2)+VLOOKUP($C$1,'Multipliers and Adjustments'!$A$70:$I$86,TRUNC(COLUMN(AL$2)/5)+2,FALSE)*SUMIFS('IEA-MethaneAbatement'!$N:$N,'IEA-MethaneAbatement'!$O:$O,"&lt;"&amp;$B73,'IEA-MethaneAbatement'!$O:$O,"&gt;="&amp;$A73,'IEA-MethaneAbatement'!$M:$M,$C$1,'IEA-MethaneAbatement'!$B:$B,'Country Selector'!$A$2)+VLOOKUP($D$1,'Multipliers and Adjustments'!$A$70:$I$86,TRUNC(COLUMN(AL$2)/5)+2,FALSE)*SUMIFS('IEA-MethaneAbatement'!$N:$N,'IEA-MethaneAbatement'!$O:$O,"&lt;"&amp;$B73,'IEA-MethaneAbatement'!$O:$O,"&gt;="&amp;$A73,'IEA-MethaneAbatement'!$M:$M,$D$1,'IEA-MethaneAbatement'!$B:$B,'Country Selector'!$A$2)))*(1+INDEX('EPA to IEA Scaling'!$F$8:$AO$8,,MATCH(AL$2,'EPA to IEA Scaling'!$F$1:$AO$1,0)))</f>
        <v>0</v>
      </c>
    </row>
    <row r="74" spans="1:38" x14ac:dyDescent="0.45">
      <c r="A74" s="12">
        <f t="shared" si="1"/>
        <v>1550</v>
      </c>
      <c r="B74" s="11">
        <f t="shared" si="3"/>
        <v>1600</v>
      </c>
      <c r="C74" s="31" cm="1">
        <f t="array" ref="C74">((VLOOKUP($B$1,'Multipliers and Adjustments'!$A$70:$I$86,TRUNC(COLUMN(C$2)/5)+2,FALSE)*SUMIFS('IEA-MethaneAbatement'!$N:$N,'IEA-MethaneAbatement'!$O:$O,"&lt;"&amp;$B74,'IEA-MethaneAbatement'!$O:$O,"&gt;="&amp;$A74,'IEA-MethaneAbatement'!$M:$M,$B$1,'IEA-MethaneAbatement'!$B:$B,'Country Selector'!$A$2)+VLOOKUP($C$1,'Multipliers and Adjustments'!$A$70:$I$86,TRUNC(COLUMN(C$2)/5)+2,FALSE)*SUMIFS('IEA-MethaneAbatement'!$N:$N,'IEA-MethaneAbatement'!$O:$O,"&lt;"&amp;$B74,'IEA-MethaneAbatement'!$O:$O,"&gt;="&amp;$A74,'IEA-MethaneAbatement'!$M:$M,$C$1,'IEA-MethaneAbatement'!$B:$B,'Country Selector'!$A$2)+VLOOKUP($D$1,'Multipliers and Adjustments'!$A$70:$I$86,TRUNC(COLUMN(C$2)/5)+2,FALSE)*SUMIFS('IEA-MethaneAbatement'!$N:$N,'IEA-MethaneAbatement'!$O:$O,"&lt;"&amp;$B74,'IEA-MethaneAbatement'!$O:$O,"&gt;="&amp;$A74,'IEA-MethaneAbatement'!$M:$M,$D$1,'IEA-MethaneAbatement'!$B:$B,'Country Selector'!$A$2)))*(1+INDEX('EPA to IEA Scaling'!$F$8:$AO$8,,MATCH(C$2,'EPA to IEA Scaling'!$F$1:$AO$1,0)))</f>
        <v>0</v>
      </c>
      <c r="D74" cm="1">
        <f t="array" ref="D74">((VLOOKUP($B$1,'Multipliers and Adjustments'!$A$70:$I$86,TRUNC(COLUMN(D$2)/5)+2,FALSE)*SUMIFS('IEA-MethaneAbatement'!$N:$N,'IEA-MethaneAbatement'!$O:$O,"&lt;"&amp;$B74,'IEA-MethaneAbatement'!$O:$O,"&gt;="&amp;$A74,'IEA-MethaneAbatement'!$M:$M,$B$1,'IEA-MethaneAbatement'!$B:$B,'Country Selector'!$A$2)+VLOOKUP($C$1,'Multipliers and Adjustments'!$A$70:$I$86,TRUNC(COLUMN(D$2)/5)+2,FALSE)*SUMIFS('IEA-MethaneAbatement'!$N:$N,'IEA-MethaneAbatement'!$O:$O,"&lt;"&amp;$B74,'IEA-MethaneAbatement'!$O:$O,"&gt;="&amp;$A74,'IEA-MethaneAbatement'!$M:$M,$C$1,'IEA-MethaneAbatement'!$B:$B,'Country Selector'!$A$2)+VLOOKUP($D$1,'Multipliers and Adjustments'!$A$70:$I$86,TRUNC(COLUMN(D$2)/5)+2,FALSE)*SUMIFS('IEA-MethaneAbatement'!$N:$N,'IEA-MethaneAbatement'!$O:$O,"&lt;"&amp;$B74,'IEA-MethaneAbatement'!$O:$O,"&gt;="&amp;$A74,'IEA-MethaneAbatement'!$M:$M,$D$1,'IEA-MethaneAbatement'!$B:$B,'Country Selector'!$A$2)))*(1+INDEX('EPA to IEA Scaling'!$F$8:$AO$8,,MATCH(D$2,'EPA to IEA Scaling'!$F$1:$AO$1,0)))</f>
        <v>0</v>
      </c>
      <c r="E74" cm="1">
        <f t="array" ref="E74">((VLOOKUP($B$1,'Multipliers and Adjustments'!$A$70:$I$86,TRUNC(COLUMN(E$2)/5)+2,FALSE)*SUMIFS('IEA-MethaneAbatement'!$N:$N,'IEA-MethaneAbatement'!$O:$O,"&lt;"&amp;$B74,'IEA-MethaneAbatement'!$O:$O,"&gt;="&amp;$A74,'IEA-MethaneAbatement'!$M:$M,$B$1,'IEA-MethaneAbatement'!$B:$B,'Country Selector'!$A$2)+VLOOKUP($C$1,'Multipliers and Adjustments'!$A$70:$I$86,TRUNC(COLUMN(E$2)/5)+2,FALSE)*SUMIFS('IEA-MethaneAbatement'!$N:$N,'IEA-MethaneAbatement'!$O:$O,"&lt;"&amp;$B74,'IEA-MethaneAbatement'!$O:$O,"&gt;="&amp;$A74,'IEA-MethaneAbatement'!$M:$M,$C$1,'IEA-MethaneAbatement'!$B:$B,'Country Selector'!$A$2)+VLOOKUP($D$1,'Multipliers and Adjustments'!$A$70:$I$86,TRUNC(COLUMN(E$2)/5)+2,FALSE)*SUMIFS('IEA-MethaneAbatement'!$N:$N,'IEA-MethaneAbatement'!$O:$O,"&lt;"&amp;$B74,'IEA-MethaneAbatement'!$O:$O,"&gt;="&amp;$A74,'IEA-MethaneAbatement'!$M:$M,$D$1,'IEA-MethaneAbatement'!$B:$B,'Country Selector'!$A$2)))*(1+INDEX('EPA to IEA Scaling'!$F$8:$AO$8,,MATCH(E$2,'EPA to IEA Scaling'!$F$1:$AO$1,0)))</f>
        <v>0</v>
      </c>
      <c r="F74" cm="1">
        <f t="array" ref="F74">((VLOOKUP($B$1,'Multipliers and Adjustments'!$A$70:$I$86,TRUNC(COLUMN(F$2)/5)+2,FALSE)*SUMIFS('IEA-MethaneAbatement'!$N:$N,'IEA-MethaneAbatement'!$O:$O,"&lt;"&amp;$B74,'IEA-MethaneAbatement'!$O:$O,"&gt;="&amp;$A74,'IEA-MethaneAbatement'!$M:$M,$B$1,'IEA-MethaneAbatement'!$B:$B,'Country Selector'!$A$2)+VLOOKUP($C$1,'Multipliers and Adjustments'!$A$70:$I$86,TRUNC(COLUMN(F$2)/5)+2,FALSE)*SUMIFS('IEA-MethaneAbatement'!$N:$N,'IEA-MethaneAbatement'!$O:$O,"&lt;"&amp;$B74,'IEA-MethaneAbatement'!$O:$O,"&gt;="&amp;$A74,'IEA-MethaneAbatement'!$M:$M,$C$1,'IEA-MethaneAbatement'!$B:$B,'Country Selector'!$A$2)+VLOOKUP($D$1,'Multipliers and Adjustments'!$A$70:$I$86,TRUNC(COLUMN(F$2)/5)+2,FALSE)*SUMIFS('IEA-MethaneAbatement'!$N:$N,'IEA-MethaneAbatement'!$O:$O,"&lt;"&amp;$B74,'IEA-MethaneAbatement'!$O:$O,"&gt;="&amp;$A74,'IEA-MethaneAbatement'!$M:$M,$D$1,'IEA-MethaneAbatement'!$B:$B,'Country Selector'!$A$2)))*(1+INDEX('EPA to IEA Scaling'!$F$8:$AO$8,,MATCH(F$2,'EPA to IEA Scaling'!$F$1:$AO$1,0)))</f>
        <v>0</v>
      </c>
      <c r="G74" cm="1">
        <f t="array" ref="G74">((VLOOKUP($B$1,'Multipliers and Adjustments'!$A$70:$I$86,TRUNC(COLUMN(G$2)/5)+2,FALSE)*SUMIFS('IEA-MethaneAbatement'!$N:$N,'IEA-MethaneAbatement'!$O:$O,"&lt;"&amp;$B74,'IEA-MethaneAbatement'!$O:$O,"&gt;="&amp;$A74,'IEA-MethaneAbatement'!$M:$M,$B$1,'IEA-MethaneAbatement'!$B:$B,'Country Selector'!$A$2)+VLOOKUP($C$1,'Multipliers and Adjustments'!$A$70:$I$86,TRUNC(COLUMN(G$2)/5)+2,FALSE)*SUMIFS('IEA-MethaneAbatement'!$N:$N,'IEA-MethaneAbatement'!$O:$O,"&lt;"&amp;$B74,'IEA-MethaneAbatement'!$O:$O,"&gt;="&amp;$A74,'IEA-MethaneAbatement'!$M:$M,$C$1,'IEA-MethaneAbatement'!$B:$B,'Country Selector'!$A$2)+VLOOKUP($D$1,'Multipliers and Adjustments'!$A$70:$I$86,TRUNC(COLUMN(G$2)/5)+2,FALSE)*SUMIFS('IEA-MethaneAbatement'!$N:$N,'IEA-MethaneAbatement'!$O:$O,"&lt;"&amp;$B74,'IEA-MethaneAbatement'!$O:$O,"&gt;="&amp;$A74,'IEA-MethaneAbatement'!$M:$M,$D$1,'IEA-MethaneAbatement'!$B:$B,'Country Selector'!$A$2)))*(1+INDEX('EPA to IEA Scaling'!$F$8:$AO$8,,MATCH(G$2,'EPA to IEA Scaling'!$F$1:$AO$1,0)))</f>
        <v>0</v>
      </c>
      <c r="H74" s="31" cm="1">
        <f t="array" ref="H74">((VLOOKUP($B$1,'Multipliers and Adjustments'!$A$70:$I$86,TRUNC(COLUMN(H$2)/5)+2,FALSE)*SUMIFS('IEA-MethaneAbatement'!$N:$N,'IEA-MethaneAbatement'!$O:$O,"&lt;"&amp;$B74,'IEA-MethaneAbatement'!$O:$O,"&gt;="&amp;$A74,'IEA-MethaneAbatement'!$M:$M,$B$1,'IEA-MethaneAbatement'!$B:$B,'Country Selector'!$A$2)+VLOOKUP($C$1,'Multipliers and Adjustments'!$A$70:$I$86,TRUNC(COLUMN(H$2)/5)+2,FALSE)*SUMIFS('IEA-MethaneAbatement'!$N:$N,'IEA-MethaneAbatement'!$O:$O,"&lt;"&amp;$B74,'IEA-MethaneAbatement'!$O:$O,"&gt;="&amp;$A74,'IEA-MethaneAbatement'!$M:$M,$C$1,'IEA-MethaneAbatement'!$B:$B,'Country Selector'!$A$2)+VLOOKUP($D$1,'Multipliers and Adjustments'!$A$70:$I$86,TRUNC(COLUMN(H$2)/5)+2,FALSE)*SUMIFS('IEA-MethaneAbatement'!$N:$N,'IEA-MethaneAbatement'!$O:$O,"&lt;"&amp;$B74,'IEA-MethaneAbatement'!$O:$O,"&gt;="&amp;$A74,'IEA-MethaneAbatement'!$M:$M,$D$1,'IEA-MethaneAbatement'!$B:$B,'Country Selector'!$A$2)))*(1+INDEX('EPA to IEA Scaling'!$F$8:$AO$8,,MATCH(H$2,'EPA to IEA Scaling'!$F$1:$AO$1,0)))</f>
        <v>0</v>
      </c>
      <c r="I74" cm="1">
        <f t="array" ref="I74">((VLOOKUP($B$1,'Multipliers and Adjustments'!$A$70:$I$86,TRUNC(COLUMN(I$2)/5)+2,FALSE)*SUMIFS('IEA-MethaneAbatement'!$N:$N,'IEA-MethaneAbatement'!$O:$O,"&lt;"&amp;$B74,'IEA-MethaneAbatement'!$O:$O,"&gt;="&amp;$A74,'IEA-MethaneAbatement'!$M:$M,$B$1,'IEA-MethaneAbatement'!$B:$B,'Country Selector'!$A$2)+VLOOKUP($C$1,'Multipliers and Adjustments'!$A$70:$I$86,TRUNC(COLUMN(I$2)/5)+2,FALSE)*SUMIFS('IEA-MethaneAbatement'!$N:$N,'IEA-MethaneAbatement'!$O:$O,"&lt;"&amp;$B74,'IEA-MethaneAbatement'!$O:$O,"&gt;="&amp;$A74,'IEA-MethaneAbatement'!$M:$M,$C$1,'IEA-MethaneAbatement'!$B:$B,'Country Selector'!$A$2)+VLOOKUP($D$1,'Multipliers and Adjustments'!$A$70:$I$86,TRUNC(COLUMN(I$2)/5)+2,FALSE)*SUMIFS('IEA-MethaneAbatement'!$N:$N,'IEA-MethaneAbatement'!$O:$O,"&lt;"&amp;$B74,'IEA-MethaneAbatement'!$O:$O,"&gt;="&amp;$A74,'IEA-MethaneAbatement'!$M:$M,$D$1,'IEA-MethaneAbatement'!$B:$B,'Country Selector'!$A$2)))*(1+INDEX('EPA to IEA Scaling'!$F$8:$AO$8,,MATCH(I$2,'EPA to IEA Scaling'!$F$1:$AO$1,0)))</f>
        <v>0</v>
      </c>
      <c r="J74" cm="1">
        <f t="array" ref="J74">((VLOOKUP($B$1,'Multipliers and Adjustments'!$A$70:$I$86,TRUNC(COLUMN(J$2)/5)+2,FALSE)*SUMIFS('IEA-MethaneAbatement'!$N:$N,'IEA-MethaneAbatement'!$O:$O,"&lt;"&amp;$B74,'IEA-MethaneAbatement'!$O:$O,"&gt;="&amp;$A74,'IEA-MethaneAbatement'!$M:$M,$B$1,'IEA-MethaneAbatement'!$B:$B,'Country Selector'!$A$2)+VLOOKUP($C$1,'Multipliers and Adjustments'!$A$70:$I$86,TRUNC(COLUMN(J$2)/5)+2,FALSE)*SUMIFS('IEA-MethaneAbatement'!$N:$N,'IEA-MethaneAbatement'!$O:$O,"&lt;"&amp;$B74,'IEA-MethaneAbatement'!$O:$O,"&gt;="&amp;$A74,'IEA-MethaneAbatement'!$M:$M,$C$1,'IEA-MethaneAbatement'!$B:$B,'Country Selector'!$A$2)+VLOOKUP($D$1,'Multipliers and Adjustments'!$A$70:$I$86,TRUNC(COLUMN(J$2)/5)+2,FALSE)*SUMIFS('IEA-MethaneAbatement'!$N:$N,'IEA-MethaneAbatement'!$O:$O,"&lt;"&amp;$B74,'IEA-MethaneAbatement'!$O:$O,"&gt;="&amp;$A74,'IEA-MethaneAbatement'!$M:$M,$D$1,'IEA-MethaneAbatement'!$B:$B,'Country Selector'!$A$2)))*(1+INDEX('EPA to IEA Scaling'!$F$8:$AO$8,,MATCH(J$2,'EPA to IEA Scaling'!$F$1:$AO$1,0)))</f>
        <v>0</v>
      </c>
      <c r="K74" cm="1">
        <f t="array" ref="K74">((VLOOKUP($B$1,'Multipliers and Adjustments'!$A$70:$I$86,TRUNC(COLUMN(K$2)/5)+2,FALSE)*SUMIFS('IEA-MethaneAbatement'!$N:$N,'IEA-MethaneAbatement'!$O:$O,"&lt;"&amp;$B74,'IEA-MethaneAbatement'!$O:$O,"&gt;="&amp;$A74,'IEA-MethaneAbatement'!$M:$M,$B$1,'IEA-MethaneAbatement'!$B:$B,'Country Selector'!$A$2)+VLOOKUP($C$1,'Multipliers and Adjustments'!$A$70:$I$86,TRUNC(COLUMN(K$2)/5)+2,FALSE)*SUMIFS('IEA-MethaneAbatement'!$N:$N,'IEA-MethaneAbatement'!$O:$O,"&lt;"&amp;$B74,'IEA-MethaneAbatement'!$O:$O,"&gt;="&amp;$A74,'IEA-MethaneAbatement'!$M:$M,$C$1,'IEA-MethaneAbatement'!$B:$B,'Country Selector'!$A$2)+VLOOKUP($D$1,'Multipliers and Adjustments'!$A$70:$I$86,TRUNC(COLUMN(K$2)/5)+2,FALSE)*SUMIFS('IEA-MethaneAbatement'!$N:$N,'IEA-MethaneAbatement'!$O:$O,"&lt;"&amp;$B74,'IEA-MethaneAbatement'!$O:$O,"&gt;="&amp;$A74,'IEA-MethaneAbatement'!$M:$M,$D$1,'IEA-MethaneAbatement'!$B:$B,'Country Selector'!$A$2)))*(1+INDEX('EPA to IEA Scaling'!$F$8:$AO$8,,MATCH(K$2,'EPA to IEA Scaling'!$F$1:$AO$1,0)))</f>
        <v>0</v>
      </c>
      <c r="L74" cm="1">
        <f t="array" ref="L74">((VLOOKUP($B$1,'Multipliers and Adjustments'!$A$70:$I$86,TRUNC(COLUMN(L$2)/5)+2,FALSE)*SUMIFS('IEA-MethaneAbatement'!$N:$N,'IEA-MethaneAbatement'!$O:$O,"&lt;"&amp;$B74,'IEA-MethaneAbatement'!$O:$O,"&gt;="&amp;$A74,'IEA-MethaneAbatement'!$M:$M,$B$1,'IEA-MethaneAbatement'!$B:$B,'Country Selector'!$A$2)+VLOOKUP($C$1,'Multipliers and Adjustments'!$A$70:$I$86,TRUNC(COLUMN(L$2)/5)+2,FALSE)*SUMIFS('IEA-MethaneAbatement'!$N:$N,'IEA-MethaneAbatement'!$O:$O,"&lt;"&amp;$B74,'IEA-MethaneAbatement'!$O:$O,"&gt;="&amp;$A74,'IEA-MethaneAbatement'!$M:$M,$C$1,'IEA-MethaneAbatement'!$B:$B,'Country Selector'!$A$2)+VLOOKUP($D$1,'Multipliers and Adjustments'!$A$70:$I$86,TRUNC(COLUMN(L$2)/5)+2,FALSE)*SUMIFS('IEA-MethaneAbatement'!$N:$N,'IEA-MethaneAbatement'!$O:$O,"&lt;"&amp;$B74,'IEA-MethaneAbatement'!$O:$O,"&gt;="&amp;$A74,'IEA-MethaneAbatement'!$M:$M,$D$1,'IEA-MethaneAbatement'!$B:$B,'Country Selector'!$A$2)))*(1+INDEX('EPA to IEA Scaling'!$F$8:$AO$8,,MATCH(L$2,'EPA to IEA Scaling'!$F$1:$AO$1,0)))</f>
        <v>0</v>
      </c>
      <c r="M74" s="31" cm="1">
        <f t="array" ref="M74">((VLOOKUP($B$1,'Multipliers and Adjustments'!$A$70:$I$86,TRUNC(COLUMN(M$2)/5)+2,FALSE)*SUMIFS('IEA-MethaneAbatement'!$N:$N,'IEA-MethaneAbatement'!$O:$O,"&lt;"&amp;$B74,'IEA-MethaneAbatement'!$O:$O,"&gt;="&amp;$A74,'IEA-MethaneAbatement'!$M:$M,$B$1,'IEA-MethaneAbatement'!$B:$B,'Country Selector'!$A$2)+VLOOKUP($C$1,'Multipliers and Adjustments'!$A$70:$I$86,TRUNC(COLUMN(M$2)/5)+2,FALSE)*SUMIFS('IEA-MethaneAbatement'!$N:$N,'IEA-MethaneAbatement'!$O:$O,"&lt;"&amp;$B74,'IEA-MethaneAbatement'!$O:$O,"&gt;="&amp;$A74,'IEA-MethaneAbatement'!$M:$M,$C$1,'IEA-MethaneAbatement'!$B:$B,'Country Selector'!$A$2)+VLOOKUP($D$1,'Multipliers and Adjustments'!$A$70:$I$86,TRUNC(COLUMN(M$2)/5)+2,FALSE)*SUMIFS('IEA-MethaneAbatement'!$N:$N,'IEA-MethaneAbatement'!$O:$O,"&lt;"&amp;$B74,'IEA-MethaneAbatement'!$O:$O,"&gt;="&amp;$A74,'IEA-MethaneAbatement'!$M:$M,$D$1,'IEA-MethaneAbatement'!$B:$B,'Country Selector'!$A$2)))*(1+INDEX('EPA to IEA Scaling'!$F$8:$AO$8,,MATCH(M$2,'EPA to IEA Scaling'!$F$1:$AO$1,0)))</f>
        <v>0</v>
      </c>
      <c r="N74" cm="1">
        <f t="array" ref="N74">((VLOOKUP($B$1,'Multipliers and Adjustments'!$A$70:$I$86,TRUNC(COLUMN(N$2)/5)+2,FALSE)*SUMIFS('IEA-MethaneAbatement'!$N:$N,'IEA-MethaneAbatement'!$O:$O,"&lt;"&amp;$B74,'IEA-MethaneAbatement'!$O:$O,"&gt;="&amp;$A74,'IEA-MethaneAbatement'!$M:$M,$B$1,'IEA-MethaneAbatement'!$B:$B,'Country Selector'!$A$2)+VLOOKUP($C$1,'Multipliers and Adjustments'!$A$70:$I$86,TRUNC(COLUMN(N$2)/5)+2,FALSE)*SUMIFS('IEA-MethaneAbatement'!$N:$N,'IEA-MethaneAbatement'!$O:$O,"&lt;"&amp;$B74,'IEA-MethaneAbatement'!$O:$O,"&gt;="&amp;$A74,'IEA-MethaneAbatement'!$M:$M,$C$1,'IEA-MethaneAbatement'!$B:$B,'Country Selector'!$A$2)+VLOOKUP($D$1,'Multipliers and Adjustments'!$A$70:$I$86,TRUNC(COLUMN(N$2)/5)+2,FALSE)*SUMIFS('IEA-MethaneAbatement'!$N:$N,'IEA-MethaneAbatement'!$O:$O,"&lt;"&amp;$B74,'IEA-MethaneAbatement'!$O:$O,"&gt;="&amp;$A74,'IEA-MethaneAbatement'!$M:$M,$D$1,'IEA-MethaneAbatement'!$B:$B,'Country Selector'!$A$2)))*(1+INDEX('EPA to IEA Scaling'!$F$8:$AO$8,,MATCH(N$2,'EPA to IEA Scaling'!$F$1:$AO$1,0)))</f>
        <v>0</v>
      </c>
      <c r="O74" cm="1">
        <f t="array" ref="O74">((VLOOKUP($B$1,'Multipliers and Adjustments'!$A$70:$I$86,TRUNC(COLUMN(O$2)/5)+2,FALSE)*SUMIFS('IEA-MethaneAbatement'!$N:$N,'IEA-MethaneAbatement'!$O:$O,"&lt;"&amp;$B74,'IEA-MethaneAbatement'!$O:$O,"&gt;="&amp;$A74,'IEA-MethaneAbatement'!$M:$M,$B$1,'IEA-MethaneAbatement'!$B:$B,'Country Selector'!$A$2)+VLOOKUP($C$1,'Multipliers and Adjustments'!$A$70:$I$86,TRUNC(COLUMN(O$2)/5)+2,FALSE)*SUMIFS('IEA-MethaneAbatement'!$N:$N,'IEA-MethaneAbatement'!$O:$O,"&lt;"&amp;$B74,'IEA-MethaneAbatement'!$O:$O,"&gt;="&amp;$A74,'IEA-MethaneAbatement'!$M:$M,$C$1,'IEA-MethaneAbatement'!$B:$B,'Country Selector'!$A$2)+VLOOKUP($D$1,'Multipliers and Adjustments'!$A$70:$I$86,TRUNC(COLUMN(O$2)/5)+2,FALSE)*SUMIFS('IEA-MethaneAbatement'!$N:$N,'IEA-MethaneAbatement'!$O:$O,"&lt;"&amp;$B74,'IEA-MethaneAbatement'!$O:$O,"&gt;="&amp;$A74,'IEA-MethaneAbatement'!$M:$M,$D$1,'IEA-MethaneAbatement'!$B:$B,'Country Selector'!$A$2)))*(1+INDEX('EPA to IEA Scaling'!$F$8:$AO$8,,MATCH(O$2,'EPA to IEA Scaling'!$F$1:$AO$1,0)))</f>
        <v>0</v>
      </c>
      <c r="P74" cm="1">
        <f t="array" ref="P74">((VLOOKUP($B$1,'Multipliers and Adjustments'!$A$70:$I$86,TRUNC(COLUMN(P$2)/5)+2,FALSE)*SUMIFS('IEA-MethaneAbatement'!$N:$N,'IEA-MethaneAbatement'!$O:$O,"&lt;"&amp;$B74,'IEA-MethaneAbatement'!$O:$O,"&gt;="&amp;$A74,'IEA-MethaneAbatement'!$M:$M,$B$1,'IEA-MethaneAbatement'!$B:$B,'Country Selector'!$A$2)+VLOOKUP($C$1,'Multipliers and Adjustments'!$A$70:$I$86,TRUNC(COLUMN(P$2)/5)+2,FALSE)*SUMIFS('IEA-MethaneAbatement'!$N:$N,'IEA-MethaneAbatement'!$O:$O,"&lt;"&amp;$B74,'IEA-MethaneAbatement'!$O:$O,"&gt;="&amp;$A74,'IEA-MethaneAbatement'!$M:$M,$C$1,'IEA-MethaneAbatement'!$B:$B,'Country Selector'!$A$2)+VLOOKUP($D$1,'Multipliers and Adjustments'!$A$70:$I$86,TRUNC(COLUMN(P$2)/5)+2,FALSE)*SUMIFS('IEA-MethaneAbatement'!$N:$N,'IEA-MethaneAbatement'!$O:$O,"&lt;"&amp;$B74,'IEA-MethaneAbatement'!$O:$O,"&gt;="&amp;$A74,'IEA-MethaneAbatement'!$M:$M,$D$1,'IEA-MethaneAbatement'!$B:$B,'Country Selector'!$A$2)))*(1+INDEX('EPA to IEA Scaling'!$F$8:$AO$8,,MATCH(P$2,'EPA to IEA Scaling'!$F$1:$AO$1,0)))</f>
        <v>0</v>
      </c>
      <c r="Q74" cm="1">
        <f t="array" ref="Q74">((VLOOKUP($B$1,'Multipliers and Adjustments'!$A$70:$I$86,TRUNC(COLUMN(Q$2)/5)+2,FALSE)*SUMIFS('IEA-MethaneAbatement'!$N:$N,'IEA-MethaneAbatement'!$O:$O,"&lt;"&amp;$B74,'IEA-MethaneAbatement'!$O:$O,"&gt;="&amp;$A74,'IEA-MethaneAbatement'!$M:$M,$B$1,'IEA-MethaneAbatement'!$B:$B,'Country Selector'!$A$2)+VLOOKUP($C$1,'Multipliers and Adjustments'!$A$70:$I$86,TRUNC(COLUMN(Q$2)/5)+2,FALSE)*SUMIFS('IEA-MethaneAbatement'!$N:$N,'IEA-MethaneAbatement'!$O:$O,"&lt;"&amp;$B74,'IEA-MethaneAbatement'!$O:$O,"&gt;="&amp;$A74,'IEA-MethaneAbatement'!$M:$M,$C$1,'IEA-MethaneAbatement'!$B:$B,'Country Selector'!$A$2)+VLOOKUP($D$1,'Multipliers and Adjustments'!$A$70:$I$86,TRUNC(COLUMN(Q$2)/5)+2,FALSE)*SUMIFS('IEA-MethaneAbatement'!$N:$N,'IEA-MethaneAbatement'!$O:$O,"&lt;"&amp;$B74,'IEA-MethaneAbatement'!$O:$O,"&gt;="&amp;$A74,'IEA-MethaneAbatement'!$M:$M,$D$1,'IEA-MethaneAbatement'!$B:$B,'Country Selector'!$A$2)))*(1+INDEX('EPA to IEA Scaling'!$F$8:$AO$8,,MATCH(Q$2,'EPA to IEA Scaling'!$F$1:$AO$1,0)))</f>
        <v>0</v>
      </c>
      <c r="R74" s="31" cm="1">
        <f t="array" ref="R74">((VLOOKUP($B$1,'Multipliers and Adjustments'!$A$70:$I$86,TRUNC(COLUMN(R$2)/5)+2,FALSE)*SUMIFS('IEA-MethaneAbatement'!$N:$N,'IEA-MethaneAbatement'!$O:$O,"&lt;"&amp;$B74,'IEA-MethaneAbatement'!$O:$O,"&gt;="&amp;$A74,'IEA-MethaneAbatement'!$M:$M,$B$1,'IEA-MethaneAbatement'!$B:$B,'Country Selector'!$A$2)+VLOOKUP($C$1,'Multipliers and Adjustments'!$A$70:$I$86,TRUNC(COLUMN(R$2)/5)+2,FALSE)*SUMIFS('IEA-MethaneAbatement'!$N:$N,'IEA-MethaneAbatement'!$O:$O,"&lt;"&amp;$B74,'IEA-MethaneAbatement'!$O:$O,"&gt;="&amp;$A74,'IEA-MethaneAbatement'!$M:$M,$C$1,'IEA-MethaneAbatement'!$B:$B,'Country Selector'!$A$2)+VLOOKUP($D$1,'Multipliers and Adjustments'!$A$70:$I$86,TRUNC(COLUMN(R$2)/5)+2,FALSE)*SUMIFS('IEA-MethaneAbatement'!$N:$N,'IEA-MethaneAbatement'!$O:$O,"&lt;"&amp;$B74,'IEA-MethaneAbatement'!$O:$O,"&gt;="&amp;$A74,'IEA-MethaneAbatement'!$M:$M,$D$1,'IEA-MethaneAbatement'!$B:$B,'Country Selector'!$A$2)))*(1+INDEX('EPA to IEA Scaling'!$F$8:$AO$8,,MATCH(R$2,'EPA to IEA Scaling'!$F$1:$AO$1,0)))</f>
        <v>0</v>
      </c>
      <c r="S74" cm="1">
        <f t="array" ref="S74">((VLOOKUP($B$1,'Multipliers and Adjustments'!$A$70:$I$86,TRUNC(COLUMN(S$2)/5)+2,FALSE)*SUMIFS('IEA-MethaneAbatement'!$N:$N,'IEA-MethaneAbatement'!$O:$O,"&lt;"&amp;$B74,'IEA-MethaneAbatement'!$O:$O,"&gt;="&amp;$A74,'IEA-MethaneAbatement'!$M:$M,$B$1,'IEA-MethaneAbatement'!$B:$B,'Country Selector'!$A$2)+VLOOKUP($C$1,'Multipliers and Adjustments'!$A$70:$I$86,TRUNC(COLUMN(S$2)/5)+2,FALSE)*SUMIFS('IEA-MethaneAbatement'!$N:$N,'IEA-MethaneAbatement'!$O:$O,"&lt;"&amp;$B74,'IEA-MethaneAbatement'!$O:$O,"&gt;="&amp;$A74,'IEA-MethaneAbatement'!$M:$M,$C$1,'IEA-MethaneAbatement'!$B:$B,'Country Selector'!$A$2)+VLOOKUP($D$1,'Multipliers and Adjustments'!$A$70:$I$86,TRUNC(COLUMN(S$2)/5)+2,FALSE)*SUMIFS('IEA-MethaneAbatement'!$N:$N,'IEA-MethaneAbatement'!$O:$O,"&lt;"&amp;$B74,'IEA-MethaneAbatement'!$O:$O,"&gt;="&amp;$A74,'IEA-MethaneAbatement'!$M:$M,$D$1,'IEA-MethaneAbatement'!$B:$B,'Country Selector'!$A$2)))*(1+INDEX('EPA to IEA Scaling'!$F$8:$AO$8,,MATCH(S$2,'EPA to IEA Scaling'!$F$1:$AO$1,0)))</f>
        <v>0</v>
      </c>
      <c r="T74" cm="1">
        <f t="array" ref="T74">((VLOOKUP($B$1,'Multipliers and Adjustments'!$A$70:$I$86,TRUNC(COLUMN(T$2)/5)+2,FALSE)*SUMIFS('IEA-MethaneAbatement'!$N:$N,'IEA-MethaneAbatement'!$O:$O,"&lt;"&amp;$B74,'IEA-MethaneAbatement'!$O:$O,"&gt;="&amp;$A74,'IEA-MethaneAbatement'!$M:$M,$B$1,'IEA-MethaneAbatement'!$B:$B,'Country Selector'!$A$2)+VLOOKUP($C$1,'Multipliers and Adjustments'!$A$70:$I$86,TRUNC(COLUMN(T$2)/5)+2,FALSE)*SUMIFS('IEA-MethaneAbatement'!$N:$N,'IEA-MethaneAbatement'!$O:$O,"&lt;"&amp;$B74,'IEA-MethaneAbatement'!$O:$O,"&gt;="&amp;$A74,'IEA-MethaneAbatement'!$M:$M,$C$1,'IEA-MethaneAbatement'!$B:$B,'Country Selector'!$A$2)+VLOOKUP($D$1,'Multipliers and Adjustments'!$A$70:$I$86,TRUNC(COLUMN(T$2)/5)+2,FALSE)*SUMIFS('IEA-MethaneAbatement'!$N:$N,'IEA-MethaneAbatement'!$O:$O,"&lt;"&amp;$B74,'IEA-MethaneAbatement'!$O:$O,"&gt;="&amp;$A74,'IEA-MethaneAbatement'!$M:$M,$D$1,'IEA-MethaneAbatement'!$B:$B,'Country Selector'!$A$2)))*(1+INDEX('EPA to IEA Scaling'!$F$8:$AO$8,,MATCH(T$2,'EPA to IEA Scaling'!$F$1:$AO$1,0)))</f>
        <v>0</v>
      </c>
      <c r="U74" cm="1">
        <f t="array" ref="U74">((VLOOKUP($B$1,'Multipliers and Adjustments'!$A$70:$I$86,TRUNC(COLUMN(U$2)/5)+2,FALSE)*SUMIFS('IEA-MethaneAbatement'!$N:$N,'IEA-MethaneAbatement'!$O:$O,"&lt;"&amp;$B74,'IEA-MethaneAbatement'!$O:$O,"&gt;="&amp;$A74,'IEA-MethaneAbatement'!$M:$M,$B$1,'IEA-MethaneAbatement'!$B:$B,'Country Selector'!$A$2)+VLOOKUP($C$1,'Multipliers and Adjustments'!$A$70:$I$86,TRUNC(COLUMN(U$2)/5)+2,FALSE)*SUMIFS('IEA-MethaneAbatement'!$N:$N,'IEA-MethaneAbatement'!$O:$O,"&lt;"&amp;$B74,'IEA-MethaneAbatement'!$O:$O,"&gt;="&amp;$A74,'IEA-MethaneAbatement'!$M:$M,$C$1,'IEA-MethaneAbatement'!$B:$B,'Country Selector'!$A$2)+VLOOKUP($D$1,'Multipliers and Adjustments'!$A$70:$I$86,TRUNC(COLUMN(U$2)/5)+2,FALSE)*SUMIFS('IEA-MethaneAbatement'!$N:$N,'IEA-MethaneAbatement'!$O:$O,"&lt;"&amp;$B74,'IEA-MethaneAbatement'!$O:$O,"&gt;="&amp;$A74,'IEA-MethaneAbatement'!$M:$M,$D$1,'IEA-MethaneAbatement'!$B:$B,'Country Selector'!$A$2)))*(1+INDEX('EPA to IEA Scaling'!$F$8:$AO$8,,MATCH(U$2,'EPA to IEA Scaling'!$F$1:$AO$1,0)))</f>
        <v>0</v>
      </c>
      <c r="V74" cm="1">
        <f t="array" ref="V74">((VLOOKUP($B$1,'Multipliers and Adjustments'!$A$70:$I$86,TRUNC(COLUMN(V$2)/5)+2,FALSE)*SUMIFS('IEA-MethaneAbatement'!$N:$N,'IEA-MethaneAbatement'!$O:$O,"&lt;"&amp;$B74,'IEA-MethaneAbatement'!$O:$O,"&gt;="&amp;$A74,'IEA-MethaneAbatement'!$M:$M,$B$1,'IEA-MethaneAbatement'!$B:$B,'Country Selector'!$A$2)+VLOOKUP($C$1,'Multipliers and Adjustments'!$A$70:$I$86,TRUNC(COLUMN(V$2)/5)+2,FALSE)*SUMIFS('IEA-MethaneAbatement'!$N:$N,'IEA-MethaneAbatement'!$O:$O,"&lt;"&amp;$B74,'IEA-MethaneAbatement'!$O:$O,"&gt;="&amp;$A74,'IEA-MethaneAbatement'!$M:$M,$C$1,'IEA-MethaneAbatement'!$B:$B,'Country Selector'!$A$2)+VLOOKUP($D$1,'Multipliers and Adjustments'!$A$70:$I$86,TRUNC(COLUMN(V$2)/5)+2,FALSE)*SUMIFS('IEA-MethaneAbatement'!$N:$N,'IEA-MethaneAbatement'!$O:$O,"&lt;"&amp;$B74,'IEA-MethaneAbatement'!$O:$O,"&gt;="&amp;$A74,'IEA-MethaneAbatement'!$M:$M,$D$1,'IEA-MethaneAbatement'!$B:$B,'Country Selector'!$A$2)))*(1+INDEX('EPA to IEA Scaling'!$F$8:$AO$8,,MATCH(V$2,'EPA to IEA Scaling'!$F$1:$AO$1,0)))</f>
        <v>0</v>
      </c>
      <c r="W74" s="31" cm="1">
        <f t="array" ref="W74">((VLOOKUP($B$1,'Multipliers and Adjustments'!$A$70:$I$86,TRUNC(COLUMN(W$2)/5)+2,FALSE)*SUMIFS('IEA-MethaneAbatement'!$N:$N,'IEA-MethaneAbatement'!$O:$O,"&lt;"&amp;$B74,'IEA-MethaneAbatement'!$O:$O,"&gt;="&amp;$A74,'IEA-MethaneAbatement'!$M:$M,$B$1,'IEA-MethaneAbatement'!$B:$B,'Country Selector'!$A$2)+VLOOKUP($C$1,'Multipliers and Adjustments'!$A$70:$I$86,TRUNC(COLUMN(W$2)/5)+2,FALSE)*SUMIFS('IEA-MethaneAbatement'!$N:$N,'IEA-MethaneAbatement'!$O:$O,"&lt;"&amp;$B74,'IEA-MethaneAbatement'!$O:$O,"&gt;="&amp;$A74,'IEA-MethaneAbatement'!$M:$M,$C$1,'IEA-MethaneAbatement'!$B:$B,'Country Selector'!$A$2)+VLOOKUP($D$1,'Multipliers and Adjustments'!$A$70:$I$86,TRUNC(COLUMN(W$2)/5)+2,FALSE)*SUMIFS('IEA-MethaneAbatement'!$N:$N,'IEA-MethaneAbatement'!$O:$O,"&lt;"&amp;$B74,'IEA-MethaneAbatement'!$O:$O,"&gt;="&amp;$A74,'IEA-MethaneAbatement'!$M:$M,$D$1,'IEA-MethaneAbatement'!$B:$B,'Country Selector'!$A$2)))*(1+INDEX('EPA to IEA Scaling'!$F$8:$AO$8,,MATCH(W$2,'EPA to IEA Scaling'!$F$1:$AO$1,0)))</f>
        <v>0</v>
      </c>
      <c r="X74" cm="1">
        <f t="array" ref="X74">((VLOOKUP($B$1,'Multipliers and Adjustments'!$A$70:$I$86,TRUNC(COLUMN(X$2)/5)+2,FALSE)*SUMIFS('IEA-MethaneAbatement'!$N:$N,'IEA-MethaneAbatement'!$O:$O,"&lt;"&amp;$B74,'IEA-MethaneAbatement'!$O:$O,"&gt;="&amp;$A74,'IEA-MethaneAbatement'!$M:$M,$B$1,'IEA-MethaneAbatement'!$B:$B,'Country Selector'!$A$2)+VLOOKUP($C$1,'Multipliers and Adjustments'!$A$70:$I$86,TRUNC(COLUMN(X$2)/5)+2,FALSE)*SUMIFS('IEA-MethaneAbatement'!$N:$N,'IEA-MethaneAbatement'!$O:$O,"&lt;"&amp;$B74,'IEA-MethaneAbatement'!$O:$O,"&gt;="&amp;$A74,'IEA-MethaneAbatement'!$M:$M,$C$1,'IEA-MethaneAbatement'!$B:$B,'Country Selector'!$A$2)+VLOOKUP($D$1,'Multipliers and Adjustments'!$A$70:$I$86,TRUNC(COLUMN(X$2)/5)+2,FALSE)*SUMIFS('IEA-MethaneAbatement'!$N:$N,'IEA-MethaneAbatement'!$O:$O,"&lt;"&amp;$B74,'IEA-MethaneAbatement'!$O:$O,"&gt;="&amp;$A74,'IEA-MethaneAbatement'!$M:$M,$D$1,'IEA-MethaneAbatement'!$B:$B,'Country Selector'!$A$2)))*(1+INDEX('EPA to IEA Scaling'!$F$8:$AO$8,,MATCH(X$2,'EPA to IEA Scaling'!$F$1:$AO$1,0)))</f>
        <v>0</v>
      </c>
      <c r="Y74" cm="1">
        <f t="array" ref="Y74">((VLOOKUP($B$1,'Multipliers and Adjustments'!$A$70:$I$86,TRUNC(COLUMN(Y$2)/5)+2,FALSE)*SUMIFS('IEA-MethaneAbatement'!$N:$N,'IEA-MethaneAbatement'!$O:$O,"&lt;"&amp;$B74,'IEA-MethaneAbatement'!$O:$O,"&gt;="&amp;$A74,'IEA-MethaneAbatement'!$M:$M,$B$1,'IEA-MethaneAbatement'!$B:$B,'Country Selector'!$A$2)+VLOOKUP($C$1,'Multipliers and Adjustments'!$A$70:$I$86,TRUNC(COLUMN(Y$2)/5)+2,FALSE)*SUMIFS('IEA-MethaneAbatement'!$N:$N,'IEA-MethaneAbatement'!$O:$O,"&lt;"&amp;$B74,'IEA-MethaneAbatement'!$O:$O,"&gt;="&amp;$A74,'IEA-MethaneAbatement'!$M:$M,$C$1,'IEA-MethaneAbatement'!$B:$B,'Country Selector'!$A$2)+VLOOKUP($D$1,'Multipliers and Adjustments'!$A$70:$I$86,TRUNC(COLUMN(Y$2)/5)+2,FALSE)*SUMIFS('IEA-MethaneAbatement'!$N:$N,'IEA-MethaneAbatement'!$O:$O,"&lt;"&amp;$B74,'IEA-MethaneAbatement'!$O:$O,"&gt;="&amp;$A74,'IEA-MethaneAbatement'!$M:$M,$D$1,'IEA-MethaneAbatement'!$B:$B,'Country Selector'!$A$2)))*(1+INDEX('EPA to IEA Scaling'!$F$8:$AO$8,,MATCH(Y$2,'EPA to IEA Scaling'!$F$1:$AO$1,0)))</f>
        <v>0</v>
      </c>
      <c r="Z74" cm="1">
        <f t="array" ref="Z74">((VLOOKUP($B$1,'Multipliers and Adjustments'!$A$70:$I$86,TRUNC(COLUMN(Z$2)/5)+2,FALSE)*SUMIFS('IEA-MethaneAbatement'!$N:$N,'IEA-MethaneAbatement'!$O:$O,"&lt;"&amp;$B74,'IEA-MethaneAbatement'!$O:$O,"&gt;="&amp;$A74,'IEA-MethaneAbatement'!$M:$M,$B$1,'IEA-MethaneAbatement'!$B:$B,'Country Selector'!$A$2)+VLOOKUP($C$1,'Multipliers and Adjustments'!$A$70:$I$86,TRUNC(COLUMN(Z$2)/5)+2,FALSE)*SUMIFS('IEA-MethaneAbatement'!$N:$N,'IEA-MethaneAbatement'!$O:$O,"&lt;"&amp;$B74,'IEA-MethaneAbatement'!$O:$O,"&gt;="&amp;$A74,'IEA-MethaneAbatement'!$M:$M,$C$1,'IEA-MethaneAbatement'!$B:$B,'Country Selector'!$A$2)+VLOOKUP($D$1,'Multipliers and Adjustments'!$A$70:$I$86,TRUNC(COLUMN(Z$2)/5)+2,FALSE)*SUMIFS('IEA-MethaneAbatement'!$N:$N,'IEA-MethaneAbatement'!$O:$O,"&lt;"&amp;$B74,'IEA-MethaneAbatement'!$O:$O,"&gt;="&amp;$A74,'IEA-MethaneAbatement'!$M:$M,$D$1,'IEA-MethaneAbatement'!$B:$B,'Country Selector'!$A$2)))*(1+INDEX('EPA to IEA Scaling'!$F$8:$AO$8,,MATCH(Z$2,'EPA to IEA Scaling'!$F$1:$AO$1,0)))</f>
        <v>0</v>
      </c>
      <c r="AA74" cm="1">
        <f t="array" ref="AA74">((VLOOKUP($B$1,'Multipliers and Adjustments'!$A$70:$I$86,TRUNC(COLUMN(AA$2)/5)+2,FALSE)*SUMIFS('IEA-MethaneAbatement'!$N:$N,'IEA-MethaneAbatement'!$O:$O,"&lt;"&amp;$B74,'IEA-MethaneAbatement'!$O:$O,"&gt;="&amp;$A74,'IEA-MethaneAbatement'!$M:$M,$B$1,'IEA-MethaneAbatement'!$B:$B,'Country Selector'!$A$2)+VLOOKUP($C$1,'Multipliers and Adjustments'!$A$70:$I$86,TRUNC(COLUMN(AA$2)/5)+2,FALSE)*SUMIFS('IEA-MethaneAbatement'!$N:$N,'IEA-MethaneAbatement'!$O:$O,"&lt;"&amp;$B74,'IEA-MethaneAbatement'!$O:$O,"&gt;="&amp;$A74,'IEA-MethaneAbatement'!$M:$M,$C$1,'IEA-MethaneAbatement'!$B:$B,'Country Selector'!$A$2)+VLOOKUP($D$1,'Multipliers and Adjustments'!$A$70:$I$86,TRUNC(COLUMN(AA$2)/5)+2,FALSE)*SUMIFS('IEA-MethaneAbatement'!$N:$N,'IEA-MethaneAbatement'!$O:$O,"&lt;"&amp;$B74,'IEA-MethaneAbatement'!$O:$O,"&gt;="&amp;$A74,'IEA-MethaneAbatement'!$M:$M,$D$1,'IEA-MethaneAbatement'!$B:$B,'Country Selector'!$A$2)))*(1+INDEX('EPA to IEA Scaling'!$F$8:$AO$8,,MATCH(AA$2,'EPA to IEA Scaling'!$F$1:$AO$1,0)))</f>
        <v>0</v>
      </c>
      <c r="AB74" s="31" cm="1">
        <f t="array" ref="AB74">((VLOOKUP($B$1,'Multipliers and Adjustments'!$A$70:$I$86,TRUNC(COLUMN(AB$2)/5)+2,FALSE)*SUMIFS('IEA-MethaneAbatement'!$N:$N,'IEA-MethaneAbatement'!$O:$O,"&lt;"&amp;$B74,'IEA-MethaneAbatement'!$O:$O,"&gt;="&amp;$A74,'IEA-MethaneAbatement'!$M:$M,$B$1,'IEA-MethaneAbatement'!$B:$B,'Country Selector'!$A$2)+VLOOKUP($C$1,'Multipliers and Adjustments'!$A$70:$I$86,TRUNC(COLUMN(AB$2)/5)+2,FALSE)*SUMIFS('IEA-MethaneAbatement'!$N:$N,'IEA-MethaneAbatement'!$O:$O,"&lt;"&amp;$B74,'IEA-MethaneAbatement'!$O:$O,"&gt;="&amp;$A74,'IEA-MethaneAbatement'!$M:$M,$C$1,'IEA-MethaneAbatement'!$B:$B,'Country Selector'!$A$2)+VLOOKUP($D$1,'Multipliers and Adjustments'!$A$70:$I$86,TRUNC(COLUMN(AB$2)/5)+2,FALSE)*SUMIFS('IEA-MethaneAbatement'!$N:$N,'IEA-MethaneAbatement'!$O:$O,"&lt;"&amp;$B74,'IEA-MethaneAbatement'!$O:$O,"&gt;="&amp;$A74,'IEA-MethaneAbatement'!$M:$M,$D$1,'IEA-MethaneAbatement'!$B:$B,'Country Selector'!$A$2)))*(1+INDEX('EPA to IEA Scaling'!$F$8:$AO$8,,MATCH(AB$2,'EPA to IEA Scaling'!$F$1:$AO$1,0)))</f>
        <v>0</v>
      </c>
      <c r="AC74" cm="1">
        <f t="array" ref="AC74">((VLOOKUP($B$1,'Multipliers and Adjustments'!$A$70:$I$86,TRUNC(COLUMN(AC$2)/5)+2,FALSE)*SUMIFS('IEA-MethaneAbatement'!$N:$N,'IEA-MethaneAbatement'!$O:$O,"&lt;"&amp;$B74,'IEA-MethaneAbatement'!$O:$O,"&gt;="&amp;$A74,'IEA-MethaneAbatement'!$M:$M,$B$1,'IEA-MethaneAbatement'!$B:$B,'Country Selector'!$A$2)+VLOOKUP($C$1,'Multipliers and Adjustments'!$A$70:$I$86,TRUNC(COLUMN(AC$2)/5)+2,FALSE)*SUMIFS('IEA-MethaneAbatement'!$N:$N,'IEA-MethaneAbatement'!$O:$O,"&lt;"&amp;$B74,'IEA-MethaneAbatement'!$O:$O,"&gt;="&amp;$A74,'IEA-MethaneAbatement'!$M:$M,$C$1,'IEA-MethaneAbatement'!$B:$B,'Country Selector'!$A$2)+VLOOKUP($D$1,'Multipliers and Adjustments'!$A$70:$I$86,TRUNC(COLUMN(AC$2)/5)+2,FALSE)*SUMIFS('IEA-MethaneAbatement'!$N:$N,'IEA-MethaneAbatement'!$O:$O,"&lt;"&amp;$B74,'IEA-MethaneAbatement'!$O:$O,"&gt;="&amp;$A74,'IEA-MethaneAbatement'!$M:$M,$D$1,'IEA-MethaneAbatement'!$B:$B,'Country Selector'!$A$2)))*(1+INDEX('EPA to IEA Scaling'!$F$8:$AO$8,,MATCH(AC$2,'EPA to IEA Scaling'!$F$1:$AO$1,0)))</f>
        <v>0</v>
      </c>
      <c r="AD74" cm="1">
        <f t="array" ref="AD74">((VLOOKUP($B$1,'Multipliers and Adjustments'!$A$70:$I$86,TRUNC(COLUMN(AD$2)/5)+2,FALSE)*SUMIFS('IEA-MethaneAbatement'!$N:$N,'IEA-MethaneAbatement'!$O:$O,"&lt;"&amp;$B74,'IEA-MethaneAbatement'!$O:$O,"&gt;="&amp;$A74,'IEA-MethaneAbatement'!$M:$M,$B$1,'IEA-MethaneAbatement'!$B:$B,'Country Selector'!$A$2)+VLOOKUP($C$1,'Multipliers and Adjustments'!$A$70:$I$86,TRUNC(COLUMN(AD$2)/5)+2,FALSE)*SUMIFS('IEA-MethaneAbatement'!$N:$N,'IEA-MethaneAbatement'!$O:$O,"&lt;"&amp;$B74,'IEA-MethaneAbatement'!$O:$O,"&gt;="&amp;$A74,'IEA-MethaneAbatement'!$M:$M,$C$1,'IEA-MethaneAbatement'!$B:$B,'Country Selector'!$A$2)+VLOOKUP($D$1,'Multipliers and Adjustments'!$A$70:$I$86,TRUNC(COLUMN(AD$2)/5)+2,FALSE)*SUMIFS('IEA-MethaneAbatement'!$N:$N,'IEA-MethaneAbatement'!$O:$O,"&lt;"&amp;$B74,'IEA-MethaneAbatement'!$O:$O,"&gt;="&amp;$A74,'IEA-MethaneAbatement'!$M:$M,$D$1,'IEA-MethaneAbatement'!$B:$B,'Country Selector'!$A$2)))*(1+INDEX('EPA to IEA Scaling'!$F$8:$AO$8,,MATCH(AD$2,'EPA to IEA Scaling'!$F$1:$AO$1,0)))</f>
        <v>0</v>
      </c>
      <c r="AE74" cm="1">
        <f t="array" ref="AE74">((VLOOKUP($B$1,'Multipliers and Adjustments'!$A$70:$I$86,TRUNC(COLUMN(AE$2)/5)+2,FALSE)*SUMIFS('IEA-MethaneAbatement'!$N:$N,'IEA-MethaneAbatement'!$O:$O,"&lt;"&amp;$B74,'IEA-MethaneAbatement'!$O:$O,"&gt;="&amp;$A74,'IEA-MethaneAbatement'!$M:$M,$B$1,'IEA-MethaneAbatement'!$B:$B,'Country Selector'!$A$2)+VLOOKUP($C$1,'Multipliers and Adjustments'!$A$70:$I$86,TRUNC(COLUMN(AE$2)/5)+2,FALSE)*SUMIFS('IEA-MethaneAbatement'!$N:$N,'IEA-MethaneAbatement'!$O:$O,"&lt;"&amp;$B74,'IEA-MethaneAbatement'!$O:$O,"&gt;="&amp;$A74,'IEA-MethaneAbatement'!$M:$M,$C$1,'IEA-MethaneAbatement'!$B:$B,'Country Selector'!$A$2)+VLOOKUP($D$1,'Multipliers and Adjustments'!$A$70:$I$86,TRUNC(COLUMN(AE$2)/5)+2,FALSE)*SUMIFS('IEA-MethaneAbatement'!$N:$N,'IEA-MethaneAbatement'!$O:$O,"&lt;"&amp;$B74,'IEA-MethaneAbatement'!$O:$O,"&gt;="&amp;$A74,'IEA-MethaneAbatement'!$M:$M,$D$1,'IEA-MethaneAbatement'!$B:$B,'Country Selector'!$A$2)))*(1+INDEX('EPA to IEA Scaling'!$F$8:$AO$8,,MATCH(AE$2,'EPA to IEA Scaling'!$F$1:$AO$1,0)))</f>
        <v>0</v>
      </c>
      <c r="AF74" cm="1">
        <f t="array" ref="AF74">((VLOOKUP($B$1,'Multipliers and Adjustments'!$A$70:$I$86,TRUNC(COLUMN(AF$2)/5)+2,FALSE)*SUMIFS('IEA-MethaneAbatement'!$N:$N,'IEA-MethaneAbatement'!$O:$O,"&lt;"&amp;$B74,'IEA-MethaneAbatement'!$O:$O,"&gt;="&amp;$A74,'IEA-MethaneAbatement'!$M:$M,$B$1,'IEA-MethaneAbatement'!$B:$B,'Country Selector'!$A$2)+VLOOKUP($C$1,'Multipliers and Adjustments'!$A$70:$I$86,TRUNC(COLUMN(AF$2)/5)+2,FALSE)*SUMIFS('IEA-MethaneAbatement'!$N:$N,'IEA-MethaneAbatement'!$O:$O,"&lt;"&amp;$B74,'IEA-MethaneAbatement'!$O:$O,"&gt;="&amp;$A74,'IEA-MethaneAbatement'!$M:$M,$C$1,'IEA-MethaneAbatement'!$B:$B,'Country Selector'!$A$2)+VLOOKUP($D$1,'Multipliers and Adjustments'!$A$70:$I$86,TRUNC(COLUMN(AF$2)/5)+2,FALSE)*SUMIFS('IEA-MethaneAbatement'!$N:$N,'IEA-MethaneAbatement'!$O:$O,"&lt;"&amp;$B74,'IEA-MethaneAbatement'!$O:$O,"&gt;="&amp;$A74,'IEA-MethaneAbatement'!$M:$M,$D$1,'IEA-MethaneAbatement'!$B:$B,'Country Selector'!$A$2)))*(1+INDEX('EPA to IEA Scaling'!$F$8:$AO$8,,MATCH(AF$2,'EPA to IEA Scaling'!$F$1:$AO$1,0)))</f>
        <v>0</v>
      </c>
      <c r="AG74" s="31" cm="1">
        <f t="array" ref="AG74">((VLOOKUP($B$1,'Multipliers and Adjustments'!$A$70:$I$86,TRUNC(COLUMN(AG$2)/5)+2,FALSE)*SUMIFS('IEA-MethaneAbatement'!$N:$N,'IEA-MethaneAbatement'!$O:$O,"&lt;"&amp;$B74,'IEA-MethaneAbatement'!$O:$O,"&gt;="&amp;$A74,'IEA-MethaneAbatement'!$M:$M,$B$1,'IEA-MethaneAbatement'!$B:$B,'Country Selector'!$A$2)+VLOOKUP($C$1,'Multipliers and Adjustments'!$A$70:$I$86,TRUNC(COLUMN(AG$2)/5)+2,FALSE)*SUMIFS('IEA-MethaneAbatement'!$N:$N,'IEA-MethaneAbatement'!$O:$O,"&lt;"&amp;$B74,'IEA-MethaneAbatement'!$O:$O,"&gt;="&amp;$A74,'IEA-MethaneAbatement'!$M:$M,$C$1,'IEA-MethaneAbatement'!$B:$B,'Country Selector'!$A$2)+VLOOKUP($D$1,'Multipliers and Adjustments'!$A$70:$I$86,TRUNC(COLUMN(AG$2)/5)+2,FALSE)*SUMIFS('IEA-MethaneAbatement'!$N:$N,'IEA-MethaneAbatement'!$O:$O,"&lt;"&amp;$B74,'IEA-MethaneAbatement'!$O:$O,"&gt;="&amp;$A74,'IEA-MethaneAbatement'!$M:$M,$D$1,'IEA-MethaneAbatement'!$B:$B,'Country Selector'!$A$2)))*(1+INDEX('EPA to IEA Scaling'!$F$8:$AO$8,,MATCH(AG$2,'EPA to IEA Scaling'!$F$1:$AO$1,0)))</f>
        <v>0</v>
      </c>
      <c r="AH74" cm="1">
        <f t="array" ref="AH74">((VLOOKUP($B$1,'Multipliers and Adjustments'!$A$70:$I$86,TRUNC(COLUMN(AH$2)/5)+2,FALSE)*SUMIFS('IEA-MethaneAbatement'!$N:$N,'IEA-MethaneAbatement'!$O:$O,"&lt;"&amp;$B74,'IEA-MethaneAbatement'!$O:$O,"&gt;="&amp;$A74,'IEA-MethaneAbatement'!$M:$M,$B$1,'IEA-MethaneAbatement'!$B:$B,'Country Selector'!$A$2)+VLOOKUP($C$1,'Multipliers and Adjustments'!$A$70:$I$86,TRUNC(COLUMN(AH$2)/5)+2,FALSE)*SUMIFS('IEA-MethaneAbatement'!$N:$N,'IEA-MethaneAbatement'!$O:$O,"&lt;"&amp;$B74,'IEA-MethaneAbatement'!$O:$O,"&gt;="&amp;$A74,'IEA-MethaneAbatement'!$M:$M,$C$1,'IEA-MethaneAbatement'!$B:$B,'Country Selector'!$A$2)+VLOOKUP($D$1,'Multipliers and Adjustments'!$A$70:$I$86,TRUNC(COLUMN(AH$2)/5)+2,FALSE)*SUMIFS('IEA-MethaneAbatement'!$N:$N,'IEA-MethaneAbatement'!$O:$O,"&lt;"&amp;$B74,'IEA-MethaneAbatement'!$O:$O,"&gt;="&amp;$A74,'IEA-MethaneAbatement'!$M:$M,$D$1,'IEA-MethaneAbatement'!$B:$B,'Country Selector'!$A$2)))*(1+INDEX('EPA to IEA Scaling'!$F$8:$AO$8,,MATCH(AH$2,'EPA to IEA Scaling'!$F$1:$AO$1,0)))</f>
        <v>0</v>
      </c>
      <c r="AI74" cm="1">
        <f t="array" ref="AI74">((VLOOKUP($B$1,'Multipliers and Adjustments'!$A$70:$I$86,TRUNC(COLUMN(AI$2)/5)+2,FALSE)*SUMIFS('IEA-MethaneAbatement'!$N:$N,'IEA-MethaneAbatement'!$O:$O,"&lt;"&amp;$B74,'IEA-MethaneAbatement'!$O:$O,"&gt;="&amp;$A74,'IEA-MethaneAbatement'!$M:$M,$B$1,'IEA-MethaneAbatement'!$B:$B,'Country Selector'!$A$2)+VLOOKUP($C$1,'Multipliers and Adjustments'!$A$70:$I$86,TRUNC(COLUMN(AI$2)/5)+2,FALSE)*SUMIFS('IEA-MethaneAbatement'!$N:$N,'IEA-MethaneAbatement'!$O:$O,"&lt;"&amp;$B74,'IEA-MethaneAbatement'!$O:$O,"&gt;="&amp;$A74,'IEA-MethaneAbatement'!$M:$M,$C$1,'IEA-MethaneAbatement'!$B:$B,'Country Selector'!$A$2)+VLOOKUP($D$1,'Multipliers and Adjustments'!$A$70:$I$86,TRUNC(COLUMN(AI$2)/5)+2,FALSE)*SUMIFS('IEA-MethaneAbatement'!$N:$N,'IEA-MethaneAbatement'!$O:$O,"&lt;"&amp;$B74,'IEA-MethaneAbatement'!$O:$O,"&gt;="&amp;$A74,'IEA-MethaneAbatement'!$M:$M,$D$1,'IEA-MethaneAbatement'!$B:$B,'Country Selector'!$A$2)))*(1+INDEX('EPA to IEA Scaling'!$F$8:$AO$8,,MATCH(AI$2,'EPA to IEA Scaling'!$F$1:$AO$1,0)))</f>
        <v>0</v>
      </c>
      <c r="AJ74" cm="1">
        <f t="array" ref="AJ74">((VLOOKUP($B$1,'Multipliers and Adjustments'!$A$70:$I$86,TRUNC(COLUMN(AJ$2)/5)+2,FALSE)*SUMIFS('IEA-MethaneAbatement'!$N:$N,'IEA-MethaneAbatement'!$O:$O,"&lt;"&amp;$B74,'IEA-MethaneAbatement'!$O:$O,"&gt;="&amp;$A74,'IEA-MethaneAbatement'!$M:$M,$B$1,'IEA-MethaneAbatement'!$B:$B,'Country Selector'!$A$2)+VLOOKUP($C$1,'Multipliers and Adjustments'!$A$70:$I$86,TRUNC(COLUMN(AJ$2)/5)+2,FALSE)*SUMIFS('IEA-MethaneAbatement'!$N:$N,'IEA-MethaneAbatement'!$O:$O,"&lt;"&amp;$B74,'IEA-MethaneAbatement'!$O:$O,"&gt;="&amp;$A74,'IEA-MethaneAbatement'!$M:$M,$C$1,'IEA-MethaneAbatement'!$B:$B,'Country Selector'!$A$2)+VLOOKUP($D$1,'Multipliers and Adjustments'!$A$70:$I$86,TRUNC(COLUMN(AJ$2)/5)+2,FALSE)*SUMIFS('IEA-MethaneAbatement'!$N:$N,'IEA-MethaneAbatement'!$O:$O,"&lt;"&amp;$B74,'IEA-MethaneAbatement'!$O:$O,"&gt;="&amp;$A74,'IEA-MethaneAbatement'!$M:$M,$D$1,'IEA-MethaneAbatement'!$B:$B,'Country Selector'!$A$2)))*(1+INDEX('EPA to IEA Scaling'!$F$8:$AO$8,,MATCH(AJ$2,'EPA to IEA Scaling'!$F$1:$AO$1,0)))</f>
        <v>0</v>
      </c>
      <c r="AK74" cm="1">
        <f t="array" ref="AK74">((VLOOKUP($B$1,'Multipliers and Adjustments'!$A$70:$I$86,TRUNC(COLUMN(AK$2)/5)+2,FALSE)*SUMIFS('IEA-MethaneAbatement'!$N:$N,'IEA-MethaneAbatement'!$O:$O,"&lt;"&amp;$B74,'IEA-MethaneAbatement'!$O:$O,"&gt;="&amp;$A74,'IEA-MethaneAbatement'!$M:$M,$B$1,'IEA-MethaneAbatement'!$B:$B,'Country Selector'!$A$2)+VLOOKUP($C$1,'Multipliers and Adjustments'!$A$70:$I$86,TRUNC(COLUMN(AK$2)/5)+2,FALSE)*SUMIFS('IEA-MethaneAbatement'!$N:$N,'IEA-MethaneAbatement'!$O:$O,"&lt;"&amp;$B74,'IEA-MethaneAbatement'!$O:$O,"&gt;="&amp;$A74,'IEA-MethaneAbatement'!$M:$M,$C$1,'IEA-MethaneAbatement'!$B:$B,'Country Selector'!$A$2)+VLOOKUP($D$1,'Multipliers and Adjustments'!$A$70:$I$86,TRUNC(COLUMN(AK$2)/5)+2,FALSE)*SUMIFS('IEA-MethaneAbatement'!$N:$N,'IEA-MethaneAbatement'!$O:$O,"&lt;"&amp;$B74,'IEA-MethaneAbatement'!$O:$O,"&gt;="&amp;$A74,'IEA-MethaneAbatement'!$M:$M,$D$1,'IEA-MethaneAbatement'!$B:$B,'Country Selector'!$A$2)))*(1+INDEX('EPA to IEA Scaling'!$F$8:$AO$8,,MATCH(AK$2,'EPA to IEA Scaling'!$F$1:$AO$1,0)))</f>
        <v>0</v>
      </c>
      <c r="AL74" s="31" cm="1">
        <f t="array" ref="AL74">((VLOOKUP($B$1,'Multipliers and Adjustments'!$A$70:$I$86,TRUNC(COLUMN(AL$2)/5)+2,FALSE)*SUMIFS('IEA-MethaneAbatement'!$N:$N,'IEA-MethaneAbatement'!$O:$O,"&lt;"&amp;$B74,'IEA-MethaneAbatement'!$O:$O,"&gt;="&amp;$A74,'IEA-MethaneAbatement'!$M:$M,$B$1,'IEA-MethaneAbatement'!$B:$B,'Country Selector'!$A$2)+VLOOKUP($C$1,'Multipliers and Adjustments'!$A$70:$I$86,TRUNC(COLUMN(AL$2)/5)+2,FALSE)*SUMIFS('IEA-MethaneAbatement'!$N:$N,'IEA-MethaneAbatement'!$O:$O,"&lt;"&amp;$B74,'IEA-MethaneAbatement'!$O:$O,"&gt;="&amp;$A74,'IEA-MethaneAbatement'!$M:$M,$C$1,'IEA-MethaneAbatement'!$B:$B,'Country Selector'!$A$2)+VLOOKUP($D$1,'Multipliers and Adjustments'!$A$70:$I$86,TRUNC(COLUMN(AL$2)/5)+2,FALSE)*SUMIFS('IEA-MethaneAbatement'!$N:$N,'IEA-MethaneAbatement'!$O:$O,"&lt;"&amp;$B74,'IEA-MethaneAbatement'!$O:$O,"&gt;="&amp;$A74,'IEA-MethaneAbatement'!$M:$M,$D$1,'IEA-MethaneAbatement'!$B:$B,'Country Selector'!$A$2)))*(1+INDEX('EPA to IEA Scaling'!$F$8:$AO$8,,MATCH(AL$2,'EPA to IEA Scaling'!$F$1:$AO$1,0)))</f>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AL74"/>
  <sheetViews>
    <sheetView workbookViewId="0"/>
  </sheetViews>
  <sheetFormatPr defaultRowHeight="14.25" x14ac:dyDescent="0.45"/>
  <cols>
    <col min="1" max="2" width="24.265625" style="12" customWidth="1"/>
    <col min="3" max="3" width="9.1328125" style="71" customWidth="1"/>
    <col min="8" max="8" width="12" bestFit="1" customWidth="1"/>
    <col min="13" max="13" width="12" bestFit="1" customWidth="1"/>
    <col min="18" max="18" width="12" bestFit="1" customWidth="1"/>
    <col min="23" max="23" width="12" bestFit="1" customWidth="1"/>
    <col min="28" max="28" width="12" bestFit="1" customWidth="1"/>
    <col min="33" max="33" width="12" bestFit="1" customWidth="1"/>
    <col min="38" max="38" width="12" bestFit="1" customWidth="1"/>
  </cols>
  <sheetData>
    <row r="1" spans="1:38" x14ac:dyDescent="0.45">
      <c r="A1" s="14" t="s">
        <v>621</v>
      </c>
      <c r="B1" s="14" t="s">
        <v>714</v>
      </c>
      <c r="C1" s="69" t="s">
        <v>851</v>
      </c>
    </row>
    <row r="2" spans="1:38" s="2" customFormat="1" x14ac:dyDescent="0.45">
      <c r="A2" s="10" t="s">
        <v>619</v>
      </c>
      <c r="B2" s="10" t="s">
        <v>620</v>
      </c>
      <c r="C2" s="70">
        <v>2015</v>
      </c>
      <c r="D2" s="2">
        <v>2016</v>
      </c>
      <c r="E2" s="2">
        <v>2017</v>
      </c>
      <c r="F2" s="2">
        <v>2018</v>
      </c>
      <c r="G2" s="2">
        <v>2019</v>
      </c>
      <c r="H2" s="2">
        <v>2020</v>
      </c>
      <c r="I2" s="2">
        <v>2021</v>
      </c>
      <c r="J2" s="2">
        <v>2022</v>
      </c>
      <c r="K2" s="2">
        <v>2023</v>
      </c>
      <c r="L2" s="2">
        <v>2024</v>
      </c>
      <c r="M2" s="2">
        <v>2025</v>
      </c>
      <c r="N2" s="2">
        <v>2026</v>
      </c>
      <c r="O2" s="2">
        <v>2027</v>
      </c>
      <c r="P2" s="2">
        <v>2028</v>
      </c>
      <c r="Q2" s="2">
        <v>2029</v>
      </c>
      <c r="R2" s="2">
        <v>2030</v>
      </c>
      <c r="S2" s="2">
        <v>2031</v>
      </c>
      <c r="T2" s="2">
        <v>2032</v>
      </c>
      <c r="U2" s="2">
        <v>2033</v>
      </c>
      <c r="V2" s="2">
        <v>2034</v>
      </c>
      <c r="W2" s="2">
        <v>2035</v>
      </c>
      <c r="X2" s="2">
        <v>2036</v>
      </c>
      <c r="Y2" s="2">
        <v>2037</v>
      </c>
      <c r="Z2" s="2">
        <v>2038</v>
      </c>
      <c r="AA2" s="2">
        <v>2039</v>
      </c>
      <c r="AB2" s="2">
        <v>2040</v>
      </c>
      <c r="AC2" s="2">
        <v>2041</v>
      </c>
      <c r="AD2" s="2">
        <v>2042</v>
      </c>
      <c r="AE2" s="2">
        <v>2043</v>
      </c>
      <c r="AF2" s="2">
        <v>2044</v>
      </c>
      <c r="AG2" s="2">
        <v>2045</v>
      </c>
      <c r="AH2" s="2">
        <v>2046</v>
      </c>
      <c r="AI2" s="2">
        <v>2047</v>
      </c>
      <c r="AJ2" s="2">
        <v>2048</v>
      </c>
      <c r="AK2" s="2">
        <v>2049</v>
      </c>
      <c r="AL2" s="2">
        <v>2050</v>
      </c>
    </row>
    <row r="3" spans="1:38" x14ac:dyDescent="0.45">
      <c r="A3" s="11">
        <v>-1150</v>
      </c>
      <c r="B3" s="11">
        <f>A3+50</f>
        <v>-1100</v>
      </c>
      <c r="C3" s="67">
        <f>(VLOOKUP($B$1,'Multipliers and Adjustments'!$A$70:$I$86,TRUNC(COLUMN(C$2)/5)+2,FALSE)*SUMIFS('EPA Data'!$I:$I,'EPA Data'!$D:$D,'Country Selector'!$A$2,'EPA Data'!$J:$J,$B$1,'EPA Data'!$C:$C,C$2,'EPA Data'!$G:$G,"&gt;="&amp;$A3,'EPA Data'!$G:$G,"&lt;"&amp;$B3)+IF('Multipliers and Adjustments'!$B$66="Y",'SNAP Adjustment'!D40,0))*unit_conv</f>
        <v>0</v>
      </c>
      <c r="D3">
        <f t="shared" ref="D3:G17" si="0">C3+($H3-$C3)/5</f>
        <v>0</v>
      </c>
      <c r="E3">
        <f t="shared" si="0"/>
        <v>0</v>
      </c>
      <c r="F3">
        <f t="shared" si="0"/>
        <v>0</v>
      </c>
      <c r="G3">
        <f t="shared" si="0"/>
        <v>0</v>
      </c>
      <c r="H3" s="67">
        <f>(VLOOKUP($B$1,'Multipliers and Adjustments'!$A$70:$I$86,TRUNC(COLUMN(H$2)/5)+2,FALSE)*SUMIFS('EPA Data'!$I:$I,'EPA Data'!$D:$D,'Country Selector'!$A$2,'EPA Data'!$J:$J,$B$1,'EPA Data'!$C:$C,H$2,'EPA Data'!$G:$G,"&gt;="&amp;$A3,'EPA Data'!$G:$G,"&lt;"&amp;$B3)+IF('Multipliers and Adjustments'!$B$66="Y",'SNAP Adjustment'!I40,0))*unit_conv</f>
        <v>0</v>
      </c>
      <c r="I3">
        <f>H3+($M3-$H3)/5</f>
        <v>0</v>
      </c>
      <c r="J3">
        <f t="shared" ref="J3:L3" si="1">I3+($M3-$H3)/5</f>
        <v>0</v>
      </c>
      <c r="K3">
        <f t="shared" si="1"/>
        <v>0</v>
      </c>
      <c r="L3">
        <f t="shared" si="1"/>
        <v>0</v>
      </c>
      <c r="M3" s="67">
        <f>(VLOOKUP($B$1,'Multipliers and Adjustments'!$A$70:$I$86,TRUNC(COLUMN(M$2)/5)+2,FALSE)*SUMIFS('EPA Data'!$I:$I,'EPA Data'!$D:$D,'Country Selector'!$A$2,'EPA Data'!$J:$J,$B$1,'EPA Data'!$C:$C,M$2,'EPA Data'!$G:$G,"&gt;="&amp;$A3,'EPA Data'!$G:$G,"&lt;"&amp;$B3)+IF('Multipliers and Adjustments'!$B$66="Y",'SNAP Adjustment'!N40,0))*unit_conv</f>
        <v>0</v>
      </c>
      <c r="N3">
        <f>M3+($R3-$M3)/5</f>
        <v>0</v>
      </c>
      <c r="O3">
        <f t="shared" ref="O3:Q3" si="2">N3+($R3-$M3)/5</f>
        <v>0</v>
      </c>
      <c r="P3">
        <f t="shared" si="2"/>
        <v>0</v>
      </c>
      <c r="Q3">
        <f t="shared" si="2"/>
        <v>0</v>
      </c>
      <c r="R3" s="67">
        <f>(VLOOKUP($B$1,'Multipliers and Adjustments'!$A$70:$I$86,TRUNC(COLUMN(R$2)/5)+2,FALSE)*SUMIFS('EPA Data'!$I:$I,'EPA Data'!$D:$D,'Country Selector'!$A$2,'EPA Data'!$J:$J,$B$1,'EPA Data'!$C:$C,R$2,'EPA Data'!$G:$G,"&gt;="&amp;$A3,'EPA Data'!$G:$G,"&lt;"&amp;$B3)+IF('Multipliers and Adjustments'!$B$66="Y",'SNAP Adjustment'!S40,0))*unit_conv</f>
        <v>0</v>
      </c>
      <c r="S3">
        <f>R3+($W3-$R3)/5</f>
        <v>0</v>
      </c>
      <c r="T3">
        <f t="shared" ref="T3:V3" si="3">S3+($W3-$R3)/5</f>
        <v>0</v>
      </c>
      <c r="U3">
        <f t="shared" si="3"/>
        <v>0</v>
      </c>
      <c r="V3">
        <f t="shared" si="3"/>
        <v>0</v>
      </c>
      <c r="W3" s="67">
        <f>(VLOOKUP($B$1,'Multipliers and Adjustments'!$A$70:$I$86,TRUNC(COLUMN(W$2)/5)+2,FALSE)*SUMIFS('EPA Data'!$I:$I,'EPA Data'!$D:$D,'Country Selector'!$A$2,'EPA Data'!$J:$J,$B$1,'EPA Data'!$C:$C,W$2,'EPA Data'!$G:$G,"&gt;="&amp;$A3,'EPA Data'!$G:$G,"&lt;"&amp;$B3)+IF('Multipliers and Adjustments'!$B$66="Y",'SNAP Adjustment'!X40,0))*unit_conv</f>
        <v>0</v>
      </c>
      <c r="X3">
        <f>W3+($AB3-$W3)/5</f>
        <v>0</v>
      </c>
      <c r="Y3">
        <f t="shared" ref="Y3:AA3" si="4">X3+($AB3-$W3)/5</f>
        <v>0</v>
      </c>
      <c r="Z3">
        <f t="shared" si="4"/>
        <v>0</v>
      </c>
      <c r="AA3">
        <f t="shared" si="4"/>
        <v>0</v>
      </c>
      <c r="AB3" s="67">
        <f>(VLOOKUP($B$1,'Multipliers and Adjustments'!$A$70:$I$86,TRUNC(COLUMN(AB$2)/5)+2,FALSE)*SUMIFS('EPA Data'!$I:$I,'EPA Data'!$D:$D,'Country Selector'!$A$2,'EPA Data'!$J:$J,$B$1,'EPA Data'!$C:$C,AB$2,'EPA Data'!$G:$G,"&gt;="&amp;$A3,'EPA Data'!$G:$G,"&lt;"&amp;$B3)+IF('Multipliers and Adjustments'!$B$66="Y",'SNAP Adjustment'!AC40,0))*unit_conv</f>
        <v>0</v>
      </c>
      <c r="AC3">
        <f>AB3+($AG3-$AB3)/5</f>
        <v>0</v>
      </c>
      <c r="AD3">
        <f t="shared" ref="AD3:AF3" si="5">AC3+($AG3-$AB3)/5</f>
        <v>0</v>
      </c>
      <c r="AE3">
        <f t="shared" si="5"/>
        <v>0</v>
      </c>
      <c r="AF3">
        <f t="shared" si="5"/>
        <v>0</v>
      </c>
      <c r="AG3" s="67">
        <f>(VLOOKUP($B$1,'Multipliers and Adjustments'!$A$70:$I$86,TRUNC(COLUMN(AG$2)/5)+2,FALSE)*SUMIFS('EPA Data'!$I:$I,'EPA Data'!$D:$D,'Country Selector'!$A$2,'EPA Data'!$J:$J,$B$1,'EPA Data'!$C:$C,AG$2,'EPA Data'!$G:$G,"&gt;="&amp;$A3,'EPA Data'!$G:$G,"&lt;"&amp;$B3)+IF('Multipliers and Adjustments'!$B$66="Y",'SNAP Adjustment'!AH40,0))*unit_conv</f>
        <v>0</v>
      </c>
      <c r="AH3">
        <f>AG3+($AL3-$AG3)/5</f>
        <v>0</v>
      </c>
      <c r="AI3">
        <f t="shared" ref="AI3:AK3" si="6">AH3+($AL3-$AG3)/5</f>
        <v>0</v>
      </c>
      <c r="AJ3">
        <f t="shared" si="6"/>
        <v>0</v>
      </c>
      <c r="AK3">
        <f t="shared" si="6"/>
        <v>0</v>
      </c>
      <c r="AL3" s="67">
        <f>(VLOOKUP($B$1,'Multipliers and Adjustments'!$A$70:$I$86,TRUNC(COLUMN(AL$2)/5)+2,FALSE)*SUMIFS('EPA Data'!$I:$I,'EPA Data'!$D:$D,'Country Selector'!$A$2,'EPA Data'!$J:$J,$B$1,'EPA Data'!$C:$C,AL$2,'EPA Data'!$G:$G,"&gt;="&amp;$A3,'EPA Data'!$G:$G,"&lt;"&amp;$B3)+IF('Multipliers and Adjustments'!$B$66="Y",'SNAP Adjustment'!AM40,0))*unit_conv</f>
        <v>0</v>
      </c>
    </row>
    <row r="4" spans="1:38" x14ac:dyDescent="0.45">
      <c r="A4" s="12">
        <f>B3</f>
        <v>-1100</v>
      </c>
      <c r="B4" s="11">
        <f t="shared" ref="B4:B67" si="7">A4+50</f>
        <v>-1050</v>
      </c>
      <c r="C4" s="67">
        <f>(VLOOKUP($B$1,'Multipliers and Adjustments'!$A$70:$I$86,TRUNC(COLUMN(C$2)/5)+2,FALSE)*SUMIFS('EPA Data'!$I:$I,'EPA Data'!$D:$D,'Country Selector'!$A$2,'EPA Data'!$J:$J,$B$1,'EPA Data'!$C:$C,C$2,'EPA Data'!$G:$G,"&gt;="&amp;$A4,'EPA Data'!$G:$G,"&lt;"&amp;$B4)+IF('Multipliers and Adjustments'!$B$66="Y",'SNAP Adjustment'!D41,0))*unit_conv</f>
        <v>0</v>
      </c>
      <c r="D4">
        <f t="shared" si="0"/>
        <v>0</v>
      </c>
      <c r="E4">
        <f t="shared" si="0"/>
        <v>0</v>
      </c>
      <c r="F4">
        <f t="shared" si="0"/>
        <v>0</v>
      </c>
      <c r="G4">
        <f t="shared" si="0"/>
        <v>0</v>
      </c>
      <c r="H4" s="67">
        <f>(VLOOKUP($B$1,'Multipliers and Adjustments'!$A$70:$I$86,TRUNC(COLUMN(H$2)/5)+2,FALSE)*SUMIFS('EPA Data'!$I:$I,'EPA Data'!$D:$D,'Country Selector'!$A$2,'EPA Data'!$J:$J,$B$1,'EPA Data'!$C:$C,H$2,'EPA Data'!$G:$G,"&gt;="&amp;$A4,'EPA Data'!$G:$G,"&lt;"&amp;$B4)+IF('Multipliers and Adjustments'!$B$66="Y",'SNAP Adjustment'!I41,0))*unit_conv</f>
        <v>0</v>
      </c>
      <c r="I4">
        <f t="shared" ref="I4:L19" si="8">H4+($M4-$H4)/5</f>
        <v>0</v>
      </c>
      <c r="J4">
        <f t="shared" si="8"/>
        <v>0</v>
      </c>
      <c r="K4">
        <f t="shared" si="8"/>
        <v>0</v>
      </c>
      <c r="L4">
        <f t="shared" si="8"/>
        <v>0</v>
      </c>
      <c r="M4" s="67">
        <f>(VLOOKUP($B$1,'Multipliers and Adjustments'!$A$70:$I$86,TRUNC(COLUMN(M$2)/5)+2,FALSE)*SUMIFS('EPA Data'!$I:$I,'EPA Data'!$D:$D,'Country Selector'!$A$2,'EPA Data'!$J:$J,$B$1,'EPA Data'!$C:$C,M$2,'EPA Data'!$G:$G,"&gt;="&amp;$A4,'EPA Data'!$G:$G,"&lt;"&amp;$B4)+IF('Multipliers and Adjustments'!$B$66="Y",'SNAP Adjustment'!N41,0))*unit_conv</f>
        <v>0</v>
      </c>
      <c r="N4">
        <f t="shared" ref="N4:Q19" si="9">M4+($R4-$M4)/5</f>
        <v>0</v>
      </c>
      <c r="O4">
        <f t="shared" si="9"/>
        <v>0</v>
      </c>
      <c r="P4">
        <f t="shared" si="9"/>
        <v>0</v>
      </c>
      <c r="Q4">
        <f t="shared" si="9"/>
        <v>0</v>
      </c>
      <c r="R4" s="67">
        <f>(VLOOKUP($B$1,'Multipliers and Adjustments'!$A$70:$I$86,TRUNC(COLUMN(R$2)/5)+2,FALSE)*SUMIFS('EPA Data'!$I:$I,'EPA Data'!$D:$D,'Country Selector'!$A$2,'EPA Data'!$J:$J,$B$1,'EPA Data'!$C:$C,R$2,'EPA Data'!$G:$G,"&gt;="&amp;$A4,'EPA Data'!$G:$G,"&lt;"&amp;$B4)+IF('Multipliers and Adjustments'!$B$66="Y",'SNAP Adjustment'!S41,0))*unit_conv</f>
        <v>0</v>
      </c>
      <c r="S4">
        <f t="shared" ref="S4:V19" si="10">R4+($W4-$R4)/5</f>
        <v>0</v>
      </c>
      <c r="T4">
        <f t="shared" si="10"/>
        <v>0</v>
      </c>
      <c r="U4">
        <f t="shared" si="10"/>
        <v>0</v>
      </c>
      <c r="V4">
        <f t="shared" si="10"/>
        <v>0</v>
      </c>
      <c r="W4" s="67">
        <f>(VLOOKUP($B$1,'Multipliers and Adjustments'!$A$70:$I$86,TRUNC(COLUMN(W$2)/5)+2,FALSE)*SUMIFS('EPA Data'!$I:$I,'EPA Data'!$D:$D,'Country Selector'!$A$2,'EPA Data'!$J:$J,$B$1,'EPA Data'!$C:$C,W$2,'EPA Data'!$G:$G,"&gt;="&amp;$A4,'EPA Data'!$G:$G,"&lt;"&amp;$B4)+IF('Multipliers and Adjustments'!$B$66="Y",'SNAP Adjustment'!X41,0))*unit_conv</f>
        <v>0</v>
      </c>
      <c r="X4">
        <f t="shared" ref="X4:AA19" si="11">W4+($AB4-$W4)/5</f>
        <v>0</v>
      </c>
      <c r="Y4">
        <f t="shared" si="11"/>
        <v>0</v>
      </c>
      <c r="Z4">
        <f t="shared" si="11"/>
        <v>0</v>
      </c>
      <c r="AA4">
        <f t="shared" si="11"/>
        <v>0</v>
      </c>
      <c r="AB4" s="67">
        <f>(VLOOKUP($B$1,'Multipliers and Adjustments'!$A$70:$I$86,TRUNC(COLUMN(AB$2)/5)+2,FALSE)*SUMIFS('EPA Data'!$I:$I,'EPA Data'!$D:$D,'Country Selector'!$A$2,'EPA Data'!$J:$J,$B$1,'EPA Data'!$C:$C,AB$2,'EPA Data'!$G:$G,"&gt;="&amp;$A4,'EPA Data'!$G:$G,"&lt;"&amp;$B4)+IF('Multipliers and Adjustments'!$B$66="Y",'SNAP Adjustment'!AC41,0))*unit_conv</f>
        <v>0</v>
      </c>
      <c r="AC4">
        <f t="shared" ref="AC4:AF19" si="12">AB4+($AG4-$AB4)/5</f>
        <v>0</v>
      </c>
      <c r="AD4">
        <f t="shared" si="12"/>
        <v>0</v>
      </c>
      <c r="AE4">
        <f t="shared" si="12"/>
        <v>0</v>
      </c>
      <c r="AF4">
        <f t="shared" si="12"/>
        <v>0</v>
      </c>
      <c r="AG4" s="67">
        <f>(VLOOKUP($B$1,'Multipliers and Adjustments'!$A$70:$I$86,TRUNC(COLUMN(AG$2)/5)+2,FALSE)*SUMIFS('EPA Data'!$I:$I,'EPA Data'!$D:$D,'Country Selector'!$A$2,'EPA Data'!$J:$J,$B$1,'EPA Data'!$C:$C,AG$2,'EPA Data'!$G:$G,"&gt;="&amp;$A4,'EPA Data'!$G:$G,"&lt;"&amp;$B4)+IF('Multipliers and Adjustments'!$B$66="Y",'SNAP Adjustment'!AH41,0))*unit_conv</f>
        <v>0</v>
      </c>
      <c r="AH4">
        <f t="shared" ref="AH4:AK19" si="13">AG4+($AL4-$AG4)/5</f>
        <v>0</v>
      </c>
      <c r="AI4">
        <f t="shared" si="13"/>
        <v>0</v>
      </c>
      <c r="AJ4">
        <f t="shared" si="13"/>
        <v>0</v>
      </c>
      <c r="AK4">
        <f t="shared" si="13"/>
        <v>0</v>
      </c>
      <c r="AL4" s="67">
        <f>(VLOOKUP($B$1,'Multipliers and Adjustments'!$A$70:$I$86,TRUNC(COLUMN(AL$2)/5)+2,FALSE)*SUMIFS('EPA Data'!$I:$I,'EPA Data'!$D:$D,'Country Selector'!$A$2,'EPA Data'!$J:$J,$B$1,'EPA Data'!$C:$C,AL$2,'EPA Data'!$G:$G,"&gt;="&amp;$A4,'EPA Data'!$G:$G,"&lt;"&amp;$B4)+IF('Multipliers and Adjustments'!$B$66="Y",'SNAP Adjustment'!AM41,0))*unit_conv</f>
        <v>0</v>
      </c>
    </row>
    <row r="5" spans="1:38" x14ac:dyDescent="0.45">
      <c r="A5" s="12">
        <f t="shared" ref="A5:A74" si="14">B4</f>
        <v>-1050</v>
      </c>
      <c r="B5" s="11">
        <f t="shared" si="7"/>
        <v>-1000</v>
      </c>
      <c r="C5" s="67">
        <f>(VLOOKUP($B$1,'Multipliers and Adjustments'!$A$70:$I$86,TRUNC(COLUMN(C$2)/5)+2,FALSE)*SUMIFS('EPA Data'!$I:$I,'EPA Data'!$D:$D,'Country Selector'!$A$2,'EPA Data'!$J:$J,$B$1,'EPA Data'!$C:$C,C$2,'EPA Data'!$G:$G,"&gt;="&amp;$A5,'EPA Data'!$G:$G,"&lt;"&amp;$B5)+IF('Multipliers and Adjustments'!$B$66="Y",'SNAP Adjustment'!D42,0))*unit_conv</f>
        <v>0</v>
      </c>
      <c r="D5">
        <f t="shared" si="0"/>
        <v>0</v>
      </c>
      <c r="E5">
        <f t="shared" si="0"/>
        <v>0</v>
      </c>
      <c r="F5">
        <f t="shared" si="0"/>
        <v>0</v>
      </c>
      <c r="G5">
        <f t="shared" si="0"/>
        <v>0</v>
      </c>
      <c r="H5" s="67">
        <f>(VLOOKUP($B$1,'Multipliers and Adjustments'!$A$70:$I$86,TRUNC(COLUMN(H$2)/5)+2,FALSE)*SUMIFS('EPA Data'!$I:$I,'EPA Data'!$D:$D,'Country Selector'!$A$2,'EPA Data'!$J:$J,$B$1,'EPA Data'!$C:$C,H$2,'EPA Data'!$G:$G,"&gt;="&amp;$A5,'EPA Data'!$G:$G,"&lt;"&amp;$B5)+IF('Multipliers and Adjustments'!$B$66="Y",'SNAP Adjustment'!I42,0))*unit_conv</f>
        <v>0</v>
      </c>
      <c r="I5">
        <f t="shared" si="8"/>
        <v>0</v>
      </c>
      <c r="J5">
        <f t="shared" si="8"/>
        <v>0</v>
      </c>
      <c r="K5">
        <f t="shared" si="8"/>
        <v>0</v>
      </c>
      <c r="L5">
        <f t="shared" si="8"/>
        <v>0</v>
      </c>
      <c r="M5" s="67">
        <f>(VLOOKUP($B$1,'Multipliers and Adjustments'!$A$70:$I$86,TRUNC(COLUMN(M$2)/5)+2,FALSE)*SUMIFS('EPA Data'!$I:$I,'EPA Data'!$D:$D,'Country Selector'!$A$2,'EPA Data'!$J:$J,$B$1,'EPA Data'!$C:$C,M$2,'EPA Data'!$G:$G,"&gt;="&amp;$A5,'EPA Data'!$G:$G,"&lt;"&amp;$B5)+IF('Multipliers and Adjustments'!$B$66="Y",'SNAP Adjustment'!N42,0))*unit_conv</f>
        <v>0</v>
      </c>
      <c r="N5">
        <f t="shared" si="9"/>
        <v>0</v>
      </c>
      <c r="O5">
        <f t="shared" si="9"/>
        <v>0</v>
      </c>
      <c r="P5">
        <f t="shared" si="9"/>
        <v>0</v>
      </c>
      <c r="Q5">
        <f t="shared" si="9"/>
        <v>0</v>
      </c>
      <c r="R5" s="67">
        <f>(VLOOKUP($B$1,'Multipliers and Adjustments'!$A$70:$I$86,TRUNC(COLUMN(R$2)/5)+2,FALSE)*SUMIFS('EPA Data'!$I:$I,'EPA Data'!$D:$D,'Country Selector'!$A$2,'EPA Data'!$J:$J,$B$1,'EPA Data'!$C:$C,R$2,'EPA Data'!$G:$G,"&gt;="&amp;$A5,'EPA Data'!$G:$G,"&lt;"&amp;$B5)+IF('Multipliers and Adjustments'!$B$66="Y",'SNAP Adjustment'!S42,0))*unit_conv</f>
        <v>0</v>
      </c>
      <c r="S5">
        <f t="shared" si="10"/>
        <v>0</v>
      </c>
      <c r="T5">
        <f t="shared" si="10"/>
        <v>0</v>
      </c>
      <c r="U5">
        <f t="shared" si="10"/>
        <v>0</v>
      </c>
      <c r="V5">
        <f t="shared" si="10"/>
        <v>0</v>
      </c>
      <c r="W5" s="67">
        <f>(VLOOKUP($B$1,'Multipliers and Adjustments'!$A$70:$I$86,TRUNC(COLUMN(W$2)/5)+2,FALSE)*SUMIFS('EPA Data'!$I:$I,'EPA Data'!$D:$D,'Country Selector'!$A$2,'EPA Data'!$J:$J,$B$1,'EPA Data'!$C:$C,W$2,'EPA Data'!$G:$G,"&gt;="&amp;$A5,'EPA Data'!$G:$G,"&lt;"&amp;$B5)+IF('Multipliers and Adjustments'!$B$66="Y",'SNAP Adjustment'!X42,0))*unit_conv</f>
        <v>0</v>
      </c>
      <c r="X5">
        <f t="shared" si="11"/>
        <v>0</v>
      </c>
      <c r="Y5">
        <f t="shared" si="11"/>
        <v>0</v>
      </c>
      <c r="Z5">
        <f t="shared" si="11"/>
        <v>0</v>
      </c>
      <c r="AA5">
        <f t="shared" si="11"/>
        <v>0</v>
      </c>
      <c r="AB5" s="67">
        <f>(VLOOKUP($B$1,'Multipliers and Adjustments'!$A$70:$I$86,TRUNC(COLUMN(AB$2)/5)+2,FALSE)*SUMIFS('EPA Data'!$I:$I,'EPA Data'!$D:$D,'Country Selector'!$A$2,'EPA Data'!$J:$J,$B$1,'EPA Data'!$C:$C,AB$2,'EPA Data'!$G:$G,"&gt;="&amp;$A5,'EPA Data'!$G:$G,"&lt;"&amp;$B5)+IF('Multipliers and Adjustments'!$B$66="Y",'SNAP Adjustment'!AC42,0))*unit_conv</f>
        <v>0</v>
      </c>
      <c r="AC5">
        <f t="shared" si="12"/>
        <v>0</v>
      </c>
      <c r="AD5">
        <f t="shared" si="12"/>
        <v>0</v>
      </c>
      <c r="AE5">
        <f t="shared" si="12"/>
        <v>0</v>
      </c>
      <c r="AF5">
        <f t="shared" si="12"/>
        <v>0</v>
      </c>
      <c r="AG5" s="67">
        <f>(VLOOKUP($B$1,'Multipliers and Adjustments'!$A$70:$I$86,TRUNC(COLUMN(AG$2)/5)+2,FALSE)*SUMIFS('EPA Data'!$I:$I,'EPA Data'!$D:$D,'Country Selector'!$A$2,'EPA Data'!$J:$J,$B$1,'EPA Data'!$C:$C,AG$2,'EPA Data'!$G:$G,"&gt;="&amp;$A5,'EPA Data'!$G:$G,"&lt;"&amp;$B5)+IF('Multipliers and Adjustments'!$B$66="Y",'SNAP Adjustment'!AH42,0))*unit_conv</f>
        <v>0</v>
      </c>
      <c r="AH5">
        <f t="shared" si="13"/>
        <v>0</v>
      </c>
      <c r="AI5">
        <f t="shared" si="13"/>
        <v>0</v>
      </c>
      <c r="AJ5">
        <f t="shared" si="13"/>
        <v>0</v>
      </c>
      <c r="AK5">
        <f t="shared" si="13"/>
        <v>0</v>
      </c>
      <c r="AL5" s="67">
        <f>(VLOOKUP($B$1,'Multipliers and Adjustments'!$A$70:$I$86,TRUNC(COLUMN(AL$2)/5)+2,FALSE)*SUMIFS('EPA Data'!$I:$I,'EPA Data'!$D:$D,'Country Selector'!$A$2,'EPA Data'!$J:$J,$B$1,'EPA Data'!$C:$C,AL$2,'EPA Data'!$G:$G,"&gt;="&amp;$A5,'EPA Data'!$G:$G,"&lt;"&amp;$B5)+IF('Multipliers and Adjustments'!$B$66="Y",'SNAP Adjustment'!AM42,0))*unit_conv</f>
        <v>0</v>
      </c>
    </row>
    <row r="6" spans="1:38" x14ac:dyDescent="0.45">
      <c r="A6" s="12">
        <f t="shared" si="14"/>
        <v>-1000</v>
      </c>
      <c r="B6" s="11">
        <f t="shared" si="7"/>
        <v>-950</v>
      </c>
      <c r="C6" s="67">
        <f>(VLOOKUP($B$1,'Multipliers and Adjustments'!$A$70:$I$86,TRUNC(COLUMN(C$2)/5)+2,FALSE)*SUMIFS('EPA Data'!$I:$I,'EPA Data'!$D:$D,'Country Selector'!$A$2,'EPA Data'!$J:$J,$B$1,'EPA Data'!$C:$C,C$2,'EPA Data'!$G:$G,"&gt;="&amp;$A6,'EPA Data'!$G:$G,"&lt;"&amp;$B6)+IF('Multipliers and Adjustments'!$B$66="Y",'SNAP Adjustment'!D43,0))*unit_conv</f>
        <v>0</v>
      </c>
      <c r="D6">
        <f t="shared" si="0"/>
        <v>0</v>
      </c>
      <c r="E6">
        <f t="shared" si="0"/>
        <v>0</v>
      </c>
      <c r="F6">
        <f t="shared" si="0"/>
        <v>0</v>
      </c>
      <c r="G6">
        <f t="shared" si="0"/>
        <v>0</v>
      </c>
      <c r="H6" s="67">
        <f>(VLOOKUP($B$1,'Multipliers and Adjustments'!$A$70:$I$86,TRUNC(COLUMN(H$2)/5)+2,FALSE)*SUMIFS('EPA Data'!$I:$I,'EPA Data'!$D:$D,'Country Selector'!$A$2,'EPA Data'!$J:$J,$B$1,'EPA Data'!$C:$C,H$2,'EPA Data'!$G:$G,"&gt;="&amp;$A6,'EPA Data'!$G:$G,"&lt;"&amp;$B6)+IF('Multipliers and Adjustments'!$B$66="Y",'SNAP Adjustment'!I43,0))*unit_conv</f>
        <v>0</v>
      </c>
      <c r="I6">
        <f t="shared" si="8"/>
        <v>0</v>
      </c>
      <c r="J6">
        <f t="shared" si="8"/>
        <v>0</v>
      </c>
      <c r="K6">
        <f t="shared" si="8"/>
        <v>0</v>
      </c>
      <c r="L6">
        <f t="shared" si="8"/>
        <v>0</v>
      </c>
      <c r="M6" s="67">
        <f>(VLOOKUP($B$1,'Multipliers and Adjustments'!$A$70:$I$86,TRUNC(COLUMN(M$2)/5)+2,FALSE)*SUMIFS('EPA Data'!$I:$I,'EPA Data'!$D:$D,'Country Selector'!$A$2,'EPA Data'!$J:$J,$B$1,'EPA Data'!$C:$C,M$2,'EPA Data'!$G:$G,"&gt;="&amp;$A6,'EPA Data'!$G:$G,"&lt;"&amp;$B6)+IF('Multipliers and Adjustments'!$B$66="Y",'SNAP Adjustment'!N43,0))*unit_conv</f>
        <v>0</v>
      </c>
      <c r="N6">
        <f t="shared" si="9"/>
        <v>0</v>
      </c>
      <c r="O6">
        <f t="shared" si="9"/>
        <v>0</v>
      </c>
      <c r="P6">
        <f t="shared" si="9"/>
        <v>0</v>
      </c>
      <c r="Q6">
        <f t="shared" si="9"/>
        <v>0</v>
      </c>
      <c r="R6" s="67">
        <f>(VLOOKUP($B$1,'Multipliers and Adjustments'!$A$70:$I$86,TRUNC(COLUMN(R$2)/5)+2,FALSE)*SUMIFS('EPA Data'!$I:$I,'EPA Data'!$D:$D,'Country Selector'!$A$2,'EPA Data'!$J:$J,$B$1,'EPA Data'!$C:$C,R$2,'EPA Data'!$G:$G,"&gt;="&amp;$A6,'EPA Data'!$G:$G,"&lt;"&amp;$B6)+IF('Multipliers and Adjustments'!$B$66="Y",'SNAP Adjustment'!S43,0))*unit_conv</f>
        <v>0</v>
      </c>
      <c r="S6">
        <f t="shared" si="10"/>
        <v>0</v>
      </c>
      <c r="T6">
        <f t="shared" si="10"/>
        <v>0</v>
      </c>
      <c r="U6">
        <f t="shared" si="10"/>
        <v>0</v>
      </c>
      <c r="V6">
        <f t="shared" si="10"/>
        <v>0</v>
      </c>
      <c r="W6" s="67">
        <f>(VLOOKUP($B$1,'Multipliers and Adjustments'!$A$70:$I$86,TRUNC(COLUMN(W$2)/5)+2,FALSE)*SUMIFS('EPA Data'!$I:$I,'EPA Data'!$D:$D,'Country Selector'!$A$2,'EPA Data'!$J:$J,$B$1,'EPA Data'!$C:$C,W$2,'EPA Data'!$G:$G,"&gt;="&amp;$A6,'EPA Data'!$G:$G,"&lt;"&amp;$B6)+IF('Multipliers and Adjustments'!$B$66="Y",'SNAP Adjustment'!X43,0))*unit_conv</f>
        <v>0</v>
      </c>
      <c r="X6">
        <f t="shared" si="11"/>
        <v>0</v>
      </c>
      <c r="Y6">
        <f t="shared" si="11"/>
        <v>0</v>
      </c>
      <c r="Z6">
        <f t="shared" si="11"/>
        <v>0</v>
      </c>
      <c r="AA6">
        <f t="shared" si="11"/>
        <v>0</v>
      </c>
      <c r="AB6" s="67">
        <f>(VLOOKUP($B$1,'Multipliers and Adjustments'!$A$70:$I$86,TRUNC(COLUMN(AB$2)/5)+2,FALSE)*SUMIFS('EPA Data'!$I:$I,'EPA Data'!$D:$D,'Country Selector'!$A$2,'EPA Data'!$J:$J,$B$1,'EPA Data'!$C:$C,AB$2,'EPA Data'!$G:$G,"&gt;="&amp;$A6,'EPA Data'!$G:$G,"&lt;"&amp;$B6)+IF('Multipliers and Adjustments'!$B$66="Y",'SNAP Adjustment'!AC43,0))*unit_conv</f>
        <v>0</v>
      </c>
      <c r="AC6">
        <f t="shared" si="12"/>
        <v>0</v>
      </c>
      <c r="AD6">
        <f t="shared" si="12"/>
        <v>0</v>
      </c>
      <c r="AE6">
        <f t="shared" si="12"/>
        <v>0</v>
      </c>
      <c r="AF6">
        <f t="shared" si="12"/>
        <v>0</v>
      </c>
      <c r="AG6" s="67">
        <f>(VLOOKUP($B$1,'Multipliers and Adjustments'!$A$70:$I$86,TRUNC(COLUMN(AG$2)/5)+2,FALSE)*SUMIFS('EPA Data'!$I:$I,'EPA Data'!$D:$D,'Country Selector'!$A$2,'EPA Data'!$J:$J,$B$1,'EPA Data'!$C:$C,AG$2,'EPA Data'!$G:$G,"&gt;="&amp;$A6,'EPA Data'!$G:$G,"&lt;"&amp;$B6)+IF('Multipliers and Adjustments'!$B$66="Y",'SNAP Adjustment'!AH43,0))*unit_conv</f>
        <v>0</v>
      </c>
      <c r="AH6">
        <f t="shared" si="13"/>
        <v>0</v>
      </c>
      <c r="AI6">
        <f t="shared" si="13"/>
        <v>0</v>
      </c>
      <c r="AJ6">
        <f t="shared" si="13"/>
        <v>0</v>
      </c>
      <c r="AK6">
        <f t="shared" si="13"/>
        <v>0</v>
      </c>
      <c r="AL6" s="67">
        <f>(VLOOKUP($B$1,'Multipliers and Adjustments'!$A$70:$I$86,TRUNC(COLUMN(AL$2)/5)+2,FALSE)*SUMIFS('EPA Data'!$I:$I,'EPA Data'!$D:$D,'Country Selector'!$A$2,'EPA Data'!$J:$J,$B$1,'EPA Data'!$C:$C,AL$2,'EPA Data'!$G:$G,"&gt;="&amp;$A6,'EPA Data'!$G:$G,"&lt;"&amp;$B6)+IF('Multipliers and Adjustments'!$B$66="Y",'SNAP Adjustment'!AM43,0))*unit_conv</f>
        <v>0</v>
      </c>
    </row>
    <row r="7" spans="1:38" x14ac:dyDescent="0.45">
      <c r="A7" s="12">
        <f t="shared" si="14"/>
        <v>-950</v>
      </c>
      <c r="B7" s="11">
        <f t="shared" si="7"/>
        <v>-900</v>
      </c>
      <c r="C7" s="67">
        <f>(VLOOKUP($B$1,'Multipliers and Adjustments'!$A$70:$I$86,TRUNC(COLUMN(C$2)/5)+2,FALSE)*SUMIFS('EPA Data'!$I:$I,'EPA Data'!$D:$D,'Country Selector'!$A$2,'EPA Data'!$J:$J,$B$1,'EPA Data'!$C:$C,C$2,'EPA Data'!$G:$G,"&gt;="&amp;$A7,'EPA Data'!$G:$G,"&lt;"&amp;$B7)+IF('Multipliers and Adjustments'!$B$66="Y",'SNAP Adjustment'!D44,0))*unit_conv</f>
        <v>0</v>
      </c>
      <c r="D7">
        <f t="shared" si="0"/>
        <v>0</v>
      </c>
      <c r="E7">
        <f t="shared" si="0"/>
        <v>0</v>
      </c>
      <c r="F7">
        <f t="shared" si="0"/>
        <v>0</v>
      </c>
      <c r="G7">
        <f t="shared" si="0"/>
        <v>0</v>
      </c>
      <c r="H7" s="67">
        <f>(VLOOKUP($B$1,'Multipliers and Adjustments'!$A$70:$I$86,TRUNC(COLUMN(H$2)/5)+2,FALSE)*SUMIFS('EPA Data'!$I:$I,'EPA Data'!$D:$D,'Country Selector'!$A$2,'EPA Data'!$J:$J,$B$1,'EPA Data'!$C:$C,H$2,'EPA Data'!$G:$G,"&gt;="&amp;$A7,'EPA Data'!$G:$G,"&lt;"&amp;$B7)+IF('Multipliers and Adjustments'!$B$66="Y",'SNAP Adjustment'!I44,0))*unit_conv</f>
        <v>0</v>
      </c>
      <c r="I7">
        <f t="shared" si="8"/>
        <v>0</v>
      </c>
      <c r="J7">
        <f t="shared" si="8"/>
        <v>0</v>
      </c>
      <c r="K7">
        <f t="shared" si="8"/>
        <v>0</v>
      </c>
      <c r="L7">
        <f t="shared" si="8"/>
        <v>0</v>
      </c>
      <c r="M7" s="67">
        <f>(VLOOKUP($B$1,'Multipliers and Adjustments'!$A$70:$I$86,TRUNC(COLUMN(M$2)/5)+2,FALSE)*SUMIFS('EPA Data'!$I:$I,'EPA Data'!$D:$D,'Country Selector'!$A$2,'EPA Data'!$J:$J,$B$1,'EPA Data'!$C:$C,M$2,'EPA Data'!$G:$G,"&gt;="&amp;$A7,'EPA Data'!$G:$G,"&lt;"&amp;$B7)+IF('Multipliers and Adjustments'!$B$66="Y",'SNAP Adjustment'!N44,0))*unit_conv</f>
        <v>0</v>
      </c>
      <c r="N7">
        <f t="shared" si="9"/>
        <v>0</v>
      </c>
      <c r="O7">
        <f t="shared" si="9"/>
        <v>0</v>
      </c>
      <c r="P7">
        <f t="shared" si="9"/>
        <v>0</v>
      </c>
      <c r="Q7">
        <f t="shared" si="9"/>
        <v>0</v>
      </c>
      <c r="R7" s="67">
        <f>(VLOOKUP($B$1,'Multipliers and Adjustments'!$A$70:$I$86,TRUNC(COLUMN(R$2)/5)+2,FALSE)*SUMIFS('EPA Data'!$I:$I,'EPA Data'!$D:$D,'Country Selector'!$A$2,'EPA Data'!$J:$J,$B$1,'EPA Data'!$C:$C,R$2,'EPA Data'!$G:$G,"&gt;="&amp;$A7,'EPA Data'!$G:$G,"&lt;"&amp;$B7)+IF('Multipliers and Adjustments'!$B$66="Y",'SNAP Adjustment'!S44,0))*unit_conv</f>
        <v>0</v>
      </c>
      <c r="S7">
        <f t="shared" si="10"/>
        <v>0</v>
      </c>
      <c r="T7">
        <f t="shared" si="10"/>
        <v>0</v>
      </c>
      <c r="U7">
        <f t="shared" si="10"/>
        <v>0</v>
      </c>
      <c r="V7">
        <f t="shared" si="10"/>
        <v>0</v>
      </c>
      <c r="W7" s="67">
        <f>(VLOOKUP($B$1,'Multipliers and Adjustments'!$A$70:$I$86,TRUNC(COLUMN(W$2)/5)+2,FALSE)*SUMIFS('EPA Data'!$I:$I,'EPA Data'!$D:$D,'Country Selector'!$A$2,'EPA Data'!$J:$J,$B$1,'EPA Data'!$C:$C,W$2,'EPA Data'!$G:$G,"&gt;="&amp;$A7,'EPA Data'!$G:$G,"&lt;"&amp;$B7)+IF('Multipliers and Adjustments'!$B$66="Y",'SNAP Adjustment'!X44,0))*unit_conv</f>
        <v>0</v>
      </c>
      <c r="X7">
        <f t="shared" si="11"/>
        <v>0</v>
      </c>
      <c r="Y7">
        <f t="shared" si="11"/>
        <v>0</v>
      </c>
      <c r="Z7">
        <f t="shared" si="11"/>
        <v>0</v>
      </c>
      <c r="AA7">
        <f t="shared" si="11"/>
        <v>0</v>
      </c>
      <c r="AB7" s="67">
        <f>(VLOOKUP($B$1,'Multipliers and Adjustments'!$A$70:$I$86,TRUNC(COLUMN(AB$2)/5)+2,FALSE)*SUMIFS('EPA Data'!$I:$I,'EPA Data'!$D:$D,'Country Selector'!$A$2,'EPA Data'!$J:$J,$B$1,'EPA Data'!$C:$C,AB$2,'EPA Data'!$G:$G,"&gt;="&amp;$A7,'EPA Data'!$G:$G,"&lt;"&amp;$B7)+IF('Multipliers and Adjustments'!$B$66="Y",'SNAP Adjustment'!AC44,0))*unit_conv</f>
        <v>0</v>
      </c>
      <c r="AC7">
        <f t="shared" si="12"/>
        <v>0</v>
      </c>
      <c r="AD7">
        <f t="shared" si="12"/>
        <v>0</v>
      </c>
      <c r="AE7">
        <f t="shared" si="12"/>
        <v>0</v>
      </c>
      <c r="AF7">
        <f t="shared" si="12"/>
        <v>0</v>
      </c>
      <c r="AG7" s="67">
        <f>(VLOOKUP($B$1,'Multipliers and Adjustments'!$A$70:$I$86,TRUNC(COLUMN(AG$2)/5)+2,FALSE)*SUMIFS('EPA Data'!$I:$I,'EPA Data'!$D:$D,'Country Selector'!$A$2,'EPA Data'!$J:$J,$B$1,'EPA Data'!$C:$C,AG$2,'EPA Data'!$G:$G,"&gt;="&amp;$A7,'EPA Data'!$G:$G,"&lt;"&amp;$B7)+IF('Multipliers and Adjustments'!$B$66="Y",'SNAP Adjustment'!AH44,0))*unit_conv</f>
        <v>0</v>
      </c>
      <c r="AH7">
        <f t="shared" si="13"/>
        <v>0</v>
      </c>
      <c r="AI7">
        <f t="shared" si="13"/>
        <v>0</v>
      </c>
      <c r="AJ7">
        <f t="shared" si="13"/>
        <v>0</v>
      </c>
      <c r="AK7">
        <f t="shared" si="13"/>
        <v>0</v>
      </c>
      <c r="AL7" s="67">
        <f>(VLOOKUP($B$1,'Multipliers and Adjustments'!$A$70:$I$86,TRUNC(COLUMN(AL$2)/5)+2,FALSE)*SUMIFS('EPA Data'!$I:$I,'EPA Data'!$D:$D,'Country Selector'!$A$2,'EPA Data'!$J:$J,$B$1,'EPA Data'!$C:$C,AL$2,'EPA Data'!$G:$G,"&gt;="&amp;$A7,'EPA Data'!$G:$G,"&lt;"&amp;$B7)+IF('Multipliers and Adjustments'!$B$66="Y",'SNAP Adjustment'!AM44,0))*unit_conv</f>
        <v>0</v>
      </c>
    </row>
    <row r="8" spans="1:38" x14ac:dyDescent="0.45">
      <c r="A8" s="12">
        <f t="shared" si="14"/>
        <v>-900</v>
      </c>
      <c r="B8" s="11">
        <f t="shared" si="7"/>
        <v>-850</v>
      </c>
      <c r="C8" s="67">
        <f>(VLOOKUP($B$1,'Multipliers and Adjustments'!$A$70:$I$86,TRUNC(COLUMN(C$2)/5)+2,FALSE)*SUMIFS('EPA Data'!$I:$I,'EPA Data'!$D:$D,'Country Selector'!$A$2,'EPA Data'!$J:$J,$B$1,'EPA Data'!$C:$C,C$2,'EPA Data'!$G:$G,"&gt;="&amp;$A8,'EPA Data'!$G:$G,"&lt;"&amp;$B8)+IF('Multipliers and Adjustments'!$B$66="Y",'SNAP Adjustment'!D45,0))*unit_conv</f>
        <v>0</v>
      </c>
      <c r="D8">
        <f t="shared" si="0"/>
        <v>0</v>
      </c>
      <c r="E8">
        <f t="shared" si="0"/>
        <v>0</v>
      </c>
      <c r="F8">
        <f t="shared" si="0"/>
        <v>0</v>
      </c>
      <c r="G8">
        <f t="shared" si="0"/>
        <v>0</v>
      </c>
      <c r="H8" s="67">
        <f>(VLOOKUP($B$1,'Multipliers and Adjustments'!$A$70:$I$86,TRUNC(COLUMN(H$2)/5)+2,FALSE)*SUMIFS('EPA Data'!$I:$I,'EPA Data'!$D:$D,'Country Selector'!$A$2,'EPA Data'!$J:$J,$B$1,'EPA Data'!$C:$C,H$2,'EPA Data'!$G:$G,"&gt;="&amp;$A8,'EPA Data'!$G:$G,"&lt;"&amp;$B8)+IF('Multipliers and Adjustments'!$B$66="Y",'SNAP Adjustment'!I45,0))*unit_conv</f>
        <v>0</v>
      </c>
      <c r="I8">
        <f t="shared" si="8"/>
        <v>0</v>
      </c>
      <c r="J8">
        <f t="shared" si="8"/>
        <v>0</v>
      </c>
      <c r="K8">
        <f t="shared" si="8"/>
        <v>0</v>
      </c>
      <c r="L8">
        <f t="shared" si="8"/>
        <v>0</v>
      </c>
      <c r="M8" s="67">
        <f>(VLOOKUP($B$1,'Multipliers and Adjustments'!$A$70:$I$86,TRUNC(COLUMN(M$2)/5)+2,FALSE)*SUMIFS('EPA Data'!$I:$I,'EPA Data'!$D:$D,'Country Selector'!$A$2,'EPA Data'!$J:$J,$B$1,'EPA Data'!$C:$C,M$2,'EPA Data'!$G:$G,"&gt;="&amp;$A8,'EPA Data'!$G:$G,"&lt;"&amp;$B8)+IF('Multipliers and Adjustments'!$B$66="Y",'SNAP Adjustment'!N45,0))*unit_conv</f>
        <v>0</v>
      </c>
      <c r="N8">
        <f t="shared" si="9"/>
        <v>0</v>
      </c>
      <c r="O8">
        <f t="shared" si="9"/>
        <v>0</v>
      </c>
      <c r="P8">
        <f t="shared" si="9"/>
        <v>0</v>
      </c>
      <c r="Q8">
        <f t="shared" si="9"/>
        <v>0</v>
      </c>
      <c r="R8" s="67">
        <f>(VLOOKUP($B$1,'Multipliers and Adjustments'!$A$70:$I$86,TRUNC(COLUMN(R$2)/5)+2,FALSE)*SUMIFS('EPA Data'!$I:$I,'EPA Data'!$D:$D,'Country Selector'!$A$2,'EPA Data'!$J:$J,$B$1,'EPA Data'!$C:$C,R$2,'EPA Data'!$G:$G,"&gt;="&amp;$A8,'EPA Data'!$G:$G,"&lt;"&amp;$B8)+IF('Multipliers and Adjustments'!$B$66="Y",'SNAP Adjustment'!S45,0))*unit_conv</f>
        <v>0</v>
      </c>
      <c r="S8">
        <f t="shared" si="10"/>
        <v>0</v>
      </c>
      <c r="T8">
        <f t="shared" si="10"/>
        <v>0</v>
      </c>
      <c r="U8">
        <f t="shared" si="10"/>
        <v>0</v>
      </c>
      <c r="V8">
        <f t="shared" si="10"/>
        <v>0</v>
      </c>
      <c r="W8" s="67">
        <f>(VLOOKUP($B$1,'Multipliers and Adjustments'!$A$70:$I$86,TRUNC(COLUMN(W$2)/5)+2,FALSE)*SUMIFS('EPA Data'!$I:$I,'EPA Data'!$D:$D,'Country Selector'!$A$2,'EPA Data'!$J:$J,$B$1,'EPA Data'!$C:$C,W$2,'EPA Data'!$G:$G,"&gt;="&amp;$A8,'EPA Data'!$G:$G,"&lt;"&amp;$B8)+IF('Multipliers and Adjustments'!$B$66="Y",'SNAP Adjustment'!X45,0))*unit_conv</f>
        <v>0</v>
      </c>
      <c r="X8">
        <f t="shared" si="11"/>
        <v>0</v>
      </c>
      <c r="Y8">
        <f t="shared" si="11"/>
        <v>0</v>
      </c>
      <c r="Z8">
        <f t="shared" si="11"/>
        <v>0</v>
      </c>
      <c r="AA8">
        <f t="shared" si="11"/>
        <v>0</v>
      </c>
      <c r="AB8" s="67">
        <f>(VLOOKUP($B$1,'Multipliers and Adjustments'!$A$70:$I$86,TRUNC(COLUMN(AB$2)/5)+2,FALSE)*SUMIFS('EPA Data'!$I:$I,'EPA Data'!$D:$D,'Country Selector'!$A$2,'EPA Data'!$J:$J,$B$1,'EPA Data'!$C:$C,AB$2,'EPA Data'!$G:$G,"&gt;="&amp;$A8,'EPA Data'!$G:$G,"&lt;"&amp;$B8)+IF('Multipliers and Adjustments'!$B$66="Y",'SNAP Adjustment'!AC45,0))*unit_conv</f>
        <v>0</v>
      </c>
      <c r="AC8">
        <f t="shared" si="12"/>
        <v>0</v>
      </c>
      <c r="AD8">
        <f t="shared" si="12"/>
        <v>0</v>
      </c>
      <c r="AE8">
        <f t="shared" si="12"/>
        <v>0</v>
      </c>
      <c r="AF8">
        <f t="shared" si="12"/>
        <v>0</v>
      </c>
      <c r="AG8" s="67">
        <f>(VLOOKUP($B$1,'Multipliers and Adjustments'!$A$70:$I$86,TRUNC(COLUMN(AG$2)/5)+2,FALSE)*SUMIFS('EPA Data'!$I:$I,'EPA Data'!$D:$D,'Country Selector'!$A$2,'EPA Data'!$J:$J,$B$1,'EPA Data'!$C:$C,AG$2,'EPA Data'!$G:$G,"&gt;="&amp;$A8,'EPA Data'!$G:$G,"&lt;"&amp;$B8)+IF('Multipliers and Adjustments'!$B$66="Y",'SNAP Adjustment'!AH45,0))*unit_conv</f>
        <v>0</v>
      </c>
      <c r="AH8">
        <f t="shared" si="13"/>
        <v>0</v>
      </c>
      <c r="AI8">
        <f t="shared" si="13"/>
        <v>0</v>
      </c>
      <c r="AJ8">
        <f t="shared" si="13"/>
        <v>0</v>
      </c>
      <c r="AK8">
        <f t="shared" si="13"/>
        <v>0</v>
      </c>
      <c r="AL8" s="67">
        <f>(VLOOKUP($B$1,'Multipliers and Adjustments'!$A$70:$I$86,TRUNC(COLUMN(AL$2)/5)+2,FALSE)*SUMIFS('EPA Data'!$I:$I,'EPA Data'!$D:$D,'Country Selector'!$A$2,'EPA Data'!$J:$J,$B$1,'EPA Data'!$C:$C,AL$2,'EPA Data'!$G:$G,"&gt;="&amp;$A8,'EPA Data'!$G:$G,"&lt;"&amp;$B8)+IF('Multipliers and Adjustments'!$B$66="Y",'SNAP Adjustment'!AM45,0))*unit_conv</f>
        <v>0</v>
      </c>
    </row>
    <row r="9" spans="1:38" x14ac:dyDescent="0.45">
      <c r="A9" s="12">
        <f t="shared" si="14"/>
        <v>-850</v>
      </c>
      <c r="B9" s="11">
        <f t="shared" si="7"/>
        <v>-800</v>
      </c>
      <c r="C9" s="67">
        <f>(VLOOKUP($B$1,'Multipliers and Adjustments'!$A$70:$I$86,TRUNC(COLUMN(C$2)/5)+2,FALSE)*SUMIFS('EPA Data'!$I:$I,'EPA Data'!$D:$D,'Country Selector'!$A$2,'EPA Data'!$J:$J,$B$1,'EPA Data'!$C:$C,C$2,'EPA Data'!$G:$G,"&gt;="&amp;$A9,'EPA Data'!$G:$G,"&lt;"&amp;$B9)+IF('Multipliers and Adjustments'!$B$66="Y",'SNAP Adjustment'!D46,0))*unit_conv</f>
        <v>0</v>
      </c>
      <c r="D9">
        <f t="shared" si="0"/>
        <v>0</v>
      </c>
      <c r="E9">
        <f t="shared" si="0"/>
        <v>0</v>
      </c>
      <c r="F9">
        <f t="shared" si="0"/>
        <v>0</v>
      </c>
      <c r="G9">
        <f t="shared" si="0"/>
        <v>0</v>
      </c>
      <c r="H9" s="67">
        <f>(VLOOKUP($B$1,'Multipliers and Adjustments'!$A$70:$I$86,TRUNC(COLUMN(H$2)/5)+2,FALSE)*SUMIFS('EPA Data'!$I:$I,'EPA Data'!$D:$D,'Country Selector'!$A$2,'EPA Data'!$J:$J,$B$1,'EPA Data'!$C:$C,H$2,'EPA Data'!$G:$G,"&gt;="&amp;$A9,'EPA Data'!$G:$G,"&lt;"&amp;$B9)+IF('Multipliers and Adjustments'!$B$66="Y",'SNAP Adjustment'!I46,0))*unit_conv</f>
        <v>0</v>
      </c>
      <c r="I9">
        <f t="shared" si="8"/>
        <v>0</v>
      </c>
      <c r="J9">
        <f t="shared" si="8"/>
        <v>0</v>
      </c>
      <c r="K9">
        <f t="shared" si="8"/>
        <v>0</v>
      </c>
      <c r="L9">
        <f t="shared" si="8"/>
        <v>0</v>
      </c>
      <c r="M9" s="67">
        <f>(VLOOKUP($B$1,'Multipliers and Adjustments'!$A$70:$I$86,TRUNC(COLUMN(M$2)/5)+2,FALSE)*SUMIFS('EPA Data'!$I:$I,'EPA Data'!$D:$D,'Country Selector'!$A$2,'EPA Data'!$J:$J,$B$1,'EPA Data'!$C:$C,M$2,'EPA Data'!$G:$G,"&gt;="&amp;$A9,'EPA Data'!$G:$G,"&lt;"&amp;$B9)+IF('Multipliers and Adjustments'!$B$66="Y",'SNAP Adjustment'!N46,0))*unit_conv</f>
        <v>0</v>
      </c>
      <c r="N9">
        <f t="shared" si="9"/>
        <v>0</v>
      </c>
      <c r="O9">
        <f t="shared" si="9"/>
        <v>0</v>
      </c>
      <c r="P9">
        <f t="shared" si="9"/>
        <v>0</v>
      </c>
      <c r="Q9">
        <f t="shared" si="9"/>
        <v>0</v>
      </c>
      <c r="R9" s="67">
        <f>(VLOOKUP($B$1,'Multipliers and Adjustments'!$A$70:$I$86,TRUNC(COLUMN(R$2)/5)+2,FALSE)*SUMIFS('EPA Data'!$I:$I,'EPA Data'!$D:$D,'Country Selector'!$A$2,'EPA Data'!$J:$J,$B$1,'EPA Data'!$C:$C,R$2,'EPA Data'!$G:$G,"&gt;="&amp;$A9,'EPA Data'!$G:$G,"&lt;"&amp;$B9)+IF('Multipliers and Adjustments'!$B$66="Y",'SNAP Adjustment'!S46,0))*unit_conv</f>
        <v>0</v>
      </c>
      <c r="S9">
        <f t="shared" si="10"/>
        <v>0</v>
      </c>
      <c r="T9">
        <f t="shared" si="10"/>
        <v>0</v>
      </c>
      <c r="U9">
        <f t="shared" si="10"/>
        <v>0</v>
      </c>
      <c r="V9">
        <f t="shared" si="10"/>
        <v>0</v>
      </c>
      <c r="W9" s="67">
        <f>(VLOOKUP($B$1,'Multipliers and Adjustments'!$A$70:$I$86,TRUNC(COLUMN(W$2)/5)+2,FALSE)*SUMIFS('EPA Data'!$I:$I,'EPA Data'!$D:$D,'Country Selector'!$A$2,'EPA Data'!$J:$J,$B$1,'EPA Data'!$C:$C,W$2,'EPA Data'!$G:$G,"&gt;="&amp;$A9,'EPA Data'!$G:$G,"&lt;"&amp;$B9)+IF('Multipliers and Adjustments'!$B$66="Y",'SNAP Adjustment'!X46,0))*unit_conv</f>
        <v>0</v>
      </c>
      <c r="X9">
        <f t="shared" si="11"/>
        <v>0</v>
      </c>
      <c r="Y9">
        <f t="shared" si="11"/>
        <v>0</v>
      </c>
      <c r="Z9">
        <f t="shared" si="11"/>
        <v>0</v>
      </c>
      <c r="AA9">
        <f t="shared" si="11"/>
        <v>0</v>
      </c>
      <c r="AB9" s="67">
        <f>(VLOOKUP($B$1,'Multipliers and Adjustments'!$A$70:$I$86,TRUNC(COLUMN(AB$2)/5)+2,FALSE)*SUMIFS('EPA Data'!$I:$I,'EPA Data'!$D:$D,'Country Selector'!$A$2,'EPA Data'!$J:$J,$B$1,'EPA Data'!$C:$C,AB$2,'EPA Data'!$G:$G,"&gt;="&amp;$A9,'EPA Data'!$G:$G,"&lt;"&amp;$B9)+IF('Multipliers and Adjustments'!$B$66="Y",'SNAP Adjustment'!AC46,0))*unit_conv</f>
        <v>0</v>
      </c>
      <c r="AC9">
        <f t="shared" si="12"/>
        <v>0</v>
      </c>
      <c r="AD9">
        <f t="shared" si="12"/>
        <v>0</v>
      </c>
      <c r="AE9">
        <f t="shared" si="12"/>
        <v>0</v>
      </c>
      <c r="AF9">
        <f t="shared" si="12"/>
        <v>0</v>
      </c>
      <c r="AG9" s="67">
        <f>(VLOOKUP($B$1,'Multipliers and Adjustments'!$A$70:$I$86,TRUNC(COLUMN(AG$2)/5)+2,FALSE)*SUMIFS('EPA Data'!$I:$I,'EPA Data'!$D:$D,'Country Selector'!$A$2,'EPA Data'!$J:$J,$B$1,'EPA Data'!$C:$C,AG$2,'EPA Data'!$G:$G,"&gt;="&amp;$A9,'EPA Data'!$G:$G,"&lt;"&amp;$B9)+IF('Multipliers and Adjustments'!$B$66="Y",'SNAP Adjustment'!AH46,0))*unit_conv</f>
        <v>0</v>
      </c>
      <c r="AH9">
        <f t="shared" si="13"/>
        <v>0</v>
      </c>
      <c r="AI9">
        <f t="shared" si="13"/>
        <v>0</v>
      </c>
      <c r="AJ9">
        <f t="shared" si="13"/>
        <v>0</v>
      </c>
      <c r="AK9">
        <f t="shared" si="13"/>
        <v>0</v>
      </c>
      <c r="AL9" s="67">
        <f>(VLOOKUP($B$1,'Multipliers and Adjustments'!$A$70:$I$86,TRUNC(COLUMN(AL$2)/5)+2,FALSE)*SUMIFS('EPA Data'!$I:$I,'EPA Data'!$D:$D,'Country Selector'!$A$2,'EPA Data'!$J:$J,$B$1,'EPA Data'!$C:$C,AL$2,'EPA Data'!$G:$G,"&gt;="&amp;$A9,'EPA Data'!$G:$G,"&lt;"&amp;$B9)+IF('Multipliers and Adjustments'!$B$66="Y",'SNAP Adjustment'!AM46,0))*unit_conv</f>
        <v>0</v>
      </c>
    </row>
    <row r="10" spans="1:38" x14ac:dyDescent="0.45">
      <c r="A10" s="12">
        <f t="shared" si="14"/>
        <v>-800</v>
      </c>
      <c r="B10" s="11">
        <f t="shared" si="7"/>
        <v>-750</v>
      </c>
      <c r="C10" s="67">
        <f>(VLOOKUP($B$1,'Multipliers and Adjustments'!$A$70:$I$86,TRUNC(COLUMN(C$2)/5)+2,FALSE)*SUMIFS('EPA Data'!$I:$I,'EPA Data'!$D:$D,'Country Selector'!$A$2,'EPA Data'!$J:$J,$B$1,'EPA Data'!$C:$C,C$2,'EPA Data'!$G:$G,"&gt;="&amp;$A10,'EPA Data'!$G:$G,"&lt;"&amp;$B10)+IF('Multipliers and Adjustments'!$B$66="Y",'SNAP Adjustment'!D47,0))*unit_conv</f>
        <v>0</v>
      </c>
      <c r="D10">
        <f t="shared" si="0"/>
        <v>0</v>
      </c>
      <c r="E10">
        <f t="shared" si="0"/>
        <v>0</v>
      </c>
      <c r="F10">
        <f t="shared" si="0"/>
        <v>0</v>
      </c>
      <c r="G10">
        <f t="shared" si="0"/>
        <v>0</v>
      </c>
      <c r="H10" s="67">
        <f>(VLOOKUP($B$1,'Multipliers and Adjustments'!$A$70:$I$86,TRUNC(COLUMN(H$2)/5)+2,FALSE)*SUMIFS('EPA Data'!$I:$I,'EPA Data'!$D:$D,'Country Selector'!$A$2,'EPA Data'!$J:$J,$B$1,'EPA Data'!$C:$C,H$2,'EPA Data'!$G:$G,"&gt;="&amp;$A10,'EPA Data'!$G:$G,"&lt;"&amp;$B10)+IF('Multipliers and Adjustments'!$B$66="Y",'SNAP Adjustment'!I47,0))*unit_conv</f>
        <v>0</v>
      </c>
      <c r="I10">
        <f t="shared" si="8"/>
        <v>0</v>
      </c>
      <c r="J10">
        <f t="shared" si="8"/>
        <v>0</v>
      </c>
      <c r="K10">
        <f t="shared" si="8"/>
        <v>0</v>
      </c>
      <c r="L10">
        <f t="shared" si="8"/>
        <v>0</v>
      </c>
      <c r="M10" s="67">
        <f>(VLOOKUP($B$1,'Multipliers and Adjustments'!$A$70:$I$86,TRUNC(COLUMN(M$2)/5)+2,FALSE)*SUMIFS('EPA Data'!$I:$I,'EPA Data'!$D:$D,'Country Selector'!$A$2,'EPA Data'!$J:$J,$B$1,'EPA Data'!$C:$C,M$2,'EPA Data'!$G:$G,"&gt;="&amp;$A10,'EPA Data'!$G:$G,"&lt;"&amp;$B10)+IF('Multipliers and Adjustments'!$B$66="Y",'SNAP Adjustment'!N47,0))*unit_conv</f>
        <v>0</v>
      </c>
      <c r="N10">
        <f t="shared" si="9"/>
        <v>0</v>
      </c>
      <c r="O10">
        <f t="shared" si="9"/>
        <v>0</v>
      </c>
      <c r="P10">
        <f t="shared" si="9"/>
        <v>0</v>
      </c>
      <c r="Q10">
        <f t="shared" si="9"/>
        <v>0</v>
      </c>
      <c r="R10" s="67">
        <f>(VLOOKUP($B$1,'Multipliers and Adjustments'!$A$70:$I$86,TRUNC(COLUMN(R$2)/5)+2,FALSE)*SUMIFS('EPA Data'!$I:$I,'EPA Data'!$D:$D,'Country Selector'!$A$2,'EPA Data'!$J:$J,$B$1,'EPA Data'!$C:$C,R$2,'EPA Data'!$G:$G,"&gt;="&amp;$A10,'EPA Data'!$G:$G,"&lt;"&amp;$B10)+IF('Multipliers and Adjustments'!$B$66="Y",'SNAP Adjustment'!S47,0))*unit_conv</f>
        <v>0</v>
      </c>
      <c r="S10">
        <f t="shared" si="10"/>
        <v>0</v>
      </c>
      <c r="T10">
        <f t="shared" si="10"/>
        <v>0</v>
      </c>
      <c r="U10">
        <f t="shared" si="10"/>
        <v>0</v>
      </c>
      <c r="V10">
        <f t="shared" si="10"/>
        <v>0</v>
      </c>
      <c r="W10" s="67">
        <f>(VLOOKUP($B$1,'Multipliers and Adjustments'!$A$70:$I$86,TRUNC(COLUMN(W$2)/5)+2,FALSE)*SUMIFS('EPA Data'!$I:$I,'EPA Data'!$D:$D,'Country Selector'!$A$2,'EPA Data'!$J:$J,$B$1,'EPA Data'!$C:$C,W$2,'EPA Data'!$G:$G,"&gt;="&amp;$A10,'EPA Data'!$G:$G,"&lt;"&amp;$B10)+IF('Multipliers and Adjustments'!$B$66="Y",'SNAP Adjustment'!X47,0))*unit_conv</f>
        <v>0</v>
      </c>
      <c r="X10">
        <f t="shared" si="11"/>
        <v>0</v>
      </c>
      <c r="Y10">
        <f t="shared" si="11"/>
        <v>0</v>
      </c>
      <c r="Z10">
        <f t="shared" si="11"/>
        <v>0</v>
      </c>
      <c r="AA10">
        <f t="shared" si="11"/>
        <v>0</v>
      </c>
      <c r="AB10" s="67">
        <f>(VLOOKUP($B$1,'Multipliers and Adjustments'!$A$70:$I$86,TRUNC(COLUMN(AB$2)/5)+2,FALSE)*SUMIFS('EPA Data'!$I:$I,'EPA Data'!$D:$D,'Country Selector'!$A$2,'EPA Data'!$J:$J,$B$1,'EPA Data'!$C:$C,AB$2,'EPA Data'!$G:$G,"&gt;="&amp;$A10,'EPA Data'!$G:$G,"&lt;"&amp;$B10)+IF('Multipliers and Adjustments'!$B$66="Y",'SNAP Adjustment'!AC47,0))*unit_conv</f>
        <v>0</v>
      </c>
      <c r="AC10">
        <f t="shared" si="12"/>
        <v>0</v>
      </c>
      <c r="AD10">
        <f t="shared" si="12"/>
        <v>0</v>
      </c>
      <c r="AE10">
        <f t="shared" si="12"/>
        <v>0</v>
      </c>
      <c r="AF10">
        <f t="shared" si="12"/>
        <v>0</v>
      </c>
      <c r="AG10" s="67">
        <f>(VLOOKUP($B$1,'Multipliers and Adjustments'!$A$70:$I$86,TRUNC(COLUMN(AG$2)/5)+2,FALSE)*SUMIFS('EPA Data'!$I:$I,'EPA Data'!$D:$D,'Country Selector'!$A$2,'EPA Data'!$J:$J,$B$1,'EPA Data'!$C:$C,AG$2,'EPA Data'!$G:$G,"&gt;="&amp;$A10,'EPA Data'!$G:$G,"&lt;"&amp;$B10)+IF('Multipliers and Adjustments'!$B$66="Y",'SNAP Adjustment'!AH47,0))*unit_conv</f>
        <v>0</v>
      </c>
      <c r="AH10">
        <f t="shared" si="13"/>
        <v>0</v>
      </c>
      <c r="AI10">
        <f t="shared" si="13"/>
        <v>0</v>
      </c>
      <c r="AJ10">
        <f t="shared" si="13"/>
        <v>0</v>
      </c>
      <c r="AK10">
        <f t="shared" si="13"/>
        <v>0</v>
      </c>
      <c r="AL10" s="67">
        <f>(VLOOKUP($B$1,'Multipliers and Adjustments'!$A$70:$I$86,TRUNC(COLUMN(AL$2)/5)+2,FALSE)*SUMIFS('EPA Data'!$I:$I,'EPA Data'!$D:$D,'Country Selector'!$A$2,'EPA Data'!$J:$J,$B$1,'EPA Data'!$C:$C,AL$2,'EPA Data'!$G:$G,"&gt;="&amp;$A10,'EPA Data'!$G:$G,"&lt;"&amp;$B10)+IF('Multipliers and Adjustments'!$B$66="Y",'SNAP Adjustment'!AM47,0))*unit_conv</f>
        <v>0</v>
      </c>
    </row>
    <row r="11" spans="1:38" x14ac:dyDescent="0.45">
      <c r="A11" s="12">
        <f t="shared" si="14"/>
        <v>-750</v>
      </c>
      <c r="B11" s="11">
        <f t="shared" si="7"/>
        <v>-700</v>
      </c>
      <c r="C11" s="67">
        <f>(VLOOKUP($B$1,'Multipliers and Adjustments'!$A$70:$I$86,TRUNC(COLUMN(C$2)/5)+2,FALSE)*SUMIFS('EPA Data'!$I:$I,'EPA Data'!$D:$D,'Country Selector'!$A$2,'EPA Data'!$J:$J,$B$1,'EPA Data'!$C:$C,C$2,'EPA Data'!$G:$G,"&gt;="&amp;$A11,'EPA Data'!$G:$G,"&lt;"&amp;$B11)+IF('Multipliers and Adjustments'!$B$66="Y",'SNAP Adjustment'!D48,0))*unit_conv</f>
        <v>0</v>
      </c>
      <c r="D11">
        <f t="shared" si="0"/>
        <v>0</v>
      </c>
      <c r="E11">
        <f t="shared" si="0"/>
        <v>0</v>
      </c>
      <c r="F11">
        <f t="shared" si="0"/>
        <v>0</v>
      </c>
      <c r="G11">
        <f t="shared" si="0"/>
        <v>0</v>
      </c>
      <c r="H11" s="67">
        <f>(VLOOKUP($B$1,'Multipliers and Adjustments'!$A$70:$I$86,TRUNC(COLUMN(H$2)/5)+2,FALSE)*SUMIFS('EPA Data'!$I:$I,'EPA Data'!$D:$D,'Country Selector'!$A$2,'EPA Data'!$J:$J,$B$1,'EPA Data'!$C:$C,H$2,'EPA Data'!$G:$G,"&gt;="&amp;$A11,'EPA Data'!$G:$G,"&lt;"&amp;$B11)+IF('Multipliers and Adjustments'!$B$66="Y",'SNAP Adjustment'!I48,0))*unit_conv</f>
        <v>0</v>
      </c>
      <c r="I11">
        <f t="shared" si="8"/>
        <v>0</v>
      </c>
      <c r="J11">
        <f t="shared" si="8"/>
        <v>0</v>
      </c>
      <c r="K11">
        <f t="shared" si="8"/>
        <v>0</v>
      </c>
      <c r="L11">
        <f t="shared" si="8"/>
        <v>0</v>
      </c>
      <c r="M11" s="67">
        <f>(VLOOKUP($B$1,'Multipliers and Adjustments'!$A$70:$I$86,TRUNC(COLUMN(M$2)/5)+2,FALSE)*SUMIFS('EPA Data'!$I:$I,'EPA Data'!$D:$D,'Country Selector'!$A$2,'EPA Data'!$J:$J,$B$1,'EPA Data'!$C:$C,M$2,'EPA Data'!$G:$G,"&gt;="&amp;$A11,'EPA Data'!$G:$G,"&lt;"&amp;$B11)+IF('Multipliers and Adjustments'!$B$66="Y",'SNAP Adjustment'!N48,0))*unit_conv</f>
        <v>0</v>
      </c>
      <c r="N11">
        <f t="shared" si="9"/>
        <v>0</v>
      </c>
      <c r="O11">
        <f t="shared" si="9"/>
        <v>0</v>
      </c>
      <c r="P11">
        <f t="shared" si="9"/>
        <v>0</v>
      </c>
      <c r="Q11">
        <f t="shared" si="9"/>
        <v>0</v>
      </c>
      <c r="R11" s="67">
        <f>(VLOOKUP($B$1,'Multipliers and Adjustments'!$A$70:$I$86,TRUNC(COLUMN(R$2)/5)+2,FALSE)*SUMIFS('EPA Data'!$I:$I,'EPA Data'!$D:$D,'Country Selector'!$A$2,'EPA Data'!$J:$J,$B$1,'EPA Data'!$C:$C,R$2,'EPA Data'!$G:$G,"&gt;="&amp;$A11,'EPA Data'!$G:$G,"&lt;"&amp;$B11)+IF('Multipliers and Adjustments'!$B$66="Y",'SNAP Adjustment'!S48,0))*unit_conv</f>
        <v>0</v>
      </c>
      <c r="S11">
        <f t="shared" si="10"/>
        <v>0</v>
      </c>
      <c r="T11">
        <f t="shared" si="10"/>
        <v>0</v>
      </c>
      <c r="U11">
        <f t="shared" si="10"/>
        <v>0</v>
      </c>
      <c r="V11">
        <f t="shared" si="10"/>
        <v>0</v>
      </c>
      <c r="W11" s="67">
        <f>(VLOOKUP($B$1,'Multipliers and Adjustments'!$A$70:$I$86,TRUNC(COLUMN(W$2)/5)+2,FALSE)*SUMIFS('EPA Data'!$I:$I,'EPA Data'!$D:$D,'Country Selector'!$A$2,'EPA Data'!$J:$J,$B$1,'EPA Data'!$C:$C,W$2,'EPA Data'!$G:$G,"&gt;="&amp;$A11,'EPA Data'!$G:$G,"&lt;"&amp;$B11)+IF('Multipliers and Adjustments'!$B$66="Y",'SNAP Adjustment'!X48,0))*unit_conv</f>
        <v>0</v>
      </c>
      <c r="X11">
        <f t="shared" si="11"/>
        <v>0</v>
      </c>
      <c r="Y11">
        <f t="shared" si="11"/>
        <v>0</v>
      </c>
      <c r="Z11">
        <f t="shared" si="11"/>
        <v>0</v>
      </c>
      <c r="AA11">
        <f t="shared" si="11"/>
        <v>0</v>
      </c>
      <c r="AB11" s="67">
        <f>(VLOOKUP($B$1,'Multipliers and Adjustments'!$A$70:$I$86,TRUNC(COLUMN(AB$2)/5)+2,FALSE)*SUMIFS('EPA Data'!$I:$I,'EPA Data'!$D:$D,'Country Selector'!$A$2,'EPA Data'!$J:$J,$B$1,'EPA Data'!$C:$C,AB$2,'EPA Data'!$G:$G,"&gt;="&amp;$A11,'EPA Data'!$G:$G,"&lt;"&amp;$B11)+IF('Multipliers and Adjustments'!$B$66="Y",'SNAP Adjustment'!AC48,0))*unit_conv</f>
        <v>0</v>
      </c>
      <c r="AC11">
        <f t="shared" si="12"/>
        <v>0</v>
      </c>
      <c r="AD11">
        <f t="shared" si="12"/>
        <v>0</v>
      </c>
      <c r="AE11">
        <f t="shared" si="12"/>
        <v>0</v>
      </c>
      <c r="AF11">
        <f t="shared" si="12"/>
        <v>0</v>
      </c>
      <c r="AG11" s="67">
        <f>(VLOOKUP($B$1,'Multipliers and Adjustments'!$A$70:$I$86,TRUNC(COLUMN(AG$2)/5)+2,FALSE)*SUMIFS('EPA Data'!$I:$I,'EPA Data'!$D:$D,'Country Selector'!$A$2,'EPA Data'!$J:$J,$B$1,'EPA Data'!$C:$C,AG$2,'EPA Data'!$G:$G,"&gt;="&amp;$A11,'EPA Data'!$G:$G,"&lt;"&amp;$B11)+IF('Multipliers and Adjustments'!$B$66="Y",'SNAP Adjustment'!AH48,0))*unit_conv</f>
        <v>0</v>
      </c>
      <c r="AH11">
        <f t="shared" si="13"/>
        <v>0</v>
      </c>
      <c r="AI11">
        <f t="shared" si="13"/>
        <v>0</v>
      </c>
      <c r="AJ11">
        <f t="shared" si="13"/>
        <v>0</v>
      </c>
      <c r="AK11">
        <f t="shared" si="13"/>
        <v>0</v>
      </c>
      <c r="AL11" s="67">
        <f>(VLOOKUP($B$1,'Multipliers and Adjustments'!$A$70:$I$86,TRUNC(COLUMN(AL$2)/5)+2,FALSE)*SUMIFS('EPA Data'!$I:$I,'EPA Data'!$D:$D,'Country Selector'!$A$2,'EPA Data'!$J:$J,$B$1,'EPA Data'!$C:$C,AL$2,'EPA Data'!$G:$G,"&gt;="&amp;$A11,'EPA Data'!$G:$G,"&lt;"&amp;$B11)+IF('Multipliers and Adjustments'!$B$66="Y",'SNAP Adjustment'!AM48,0))*unit_conv</f>
        <v>0</v>
      </c>
    </row>
    <row r="12" spans="1:38" x14ac:dyDescent="0.45">
      <c r="A12" s="12">
        <f t="shared" si="14"/>
        <v>-700</v>
      </c>
      <c r="B12" s="11">
        <f t="shared" si="7"/>
        <v>-650</v>
      </c>
      <c r="C12" s="67">
        <f>(VLOOKUP($B$1,'Multipliers and Adjustments'!$A$70:$I$86,TRUNC(COLUMN(C$2)/5)+2,FALSE)*SUMIFS('EPA Data'!$I:$I,'EPA Data'!$D:$D,'Country Selector'!$A$2,'EPA Data'!$J:$J,$B$1,'EPA Data'!$C:$C,C$2,'EPA Data'!$G:$G,"&gt;="&amp;$A12,'EPA Data'!$G:$G,"&lt;"&amp;$B12)+IF('Multipliers and Adjustments'!$B$66="Y",'SNAP Adjustment'!D49,0))*unit_conv</f>
        <v>0</v>
      </c>
      <c r="D12">
        <f t="shared" si="0"/>
        <v>0</v>
      </c>
      <c r="E12">
        <f t="shared" si="0"/>
        <v>0</v>
      </c>
      <c r="F12">
        <f t="shared" si="0"/>
        <v>0</v>
      </c>
      <c r="G12">
        <f t="shared" si="0"/>
        <v>0</v>
      </c>
      <c r="H12" s="67">
        <f>(VLOOKUP($B$1,'Multipliers and Adjustments'!$A$70:$I$86,TRUNC(COLUMN(H$2)/5)+2,FALSE)*SUMIFS('EPA Data'!$I:$I,'EPA Data'!$D:$D,'Country Selector'!$A$2,'EPA Data'!$J:$J,$B$1,'EPA Data'!$C:$C,H$2,'EPA Data'!$G:$G,"&gt;="&amp;$A12,'EPA Data'!$G:$G,"&lt;"&amp;$B12)+IF('Multipliers and Adjustments'!$B$66="Y",'SNAP Adjustment'!I49,0))*unit_conv</f>
        <v>0</v>
      </c>
      <c r="I12">
        <f t="shared" si="8"/>
        <v>0</v>
      </c>
      <c r="J12">
        <f t="shared" si="8"/>
        <v>0</v>
      </c>
      <c r="K12">
        <f t="shared" si="8"/>
        <v>0</v>
      </c>
      <c r="L12">
        <f t="shared" si="8"/>
        <v>0</v>
      </c>
      <c r="M12" s="67">
        <f>(VLOOKUP($B$1,'Multipliers and Adjustments'!$A$70:$I$86,TRUNC(COLUMN(M$2)/5)+2,FALSE)*SUMIFS('EPA Data'!$I:$I,'EPA Data'!$D:$D,'Country Selector'!$A$2,'EPA Data'!$J:$J,$B$1,'EPA Data'!$C:$C,M$2,'EPA Data'!$G:$G,"&gt;="&amp;$A12,'EPA Data'!$G:$G,"&lt;"&amp;$B12)+IF('Multipliers and Adjustments'!$B$66="Y",'SNAP Adjustment'!N49,0))*unit_conv</f>
        <v>0</v>
      </c>
      <c r="N12">
        <f t="shared" si="9"/>
        <v>0</v>
      </c>
      <c r="O12">
        <f t="shared" si="9"/>
        <v>0</v>
      </c>
      <c r="P12">
        <f t="shared" si="9"/>
        <v>0</v>
      </c>
      <c r="Q12">
        <f t="shared" si="9"/>
        <v>0</v>
      </c>
      <c r="R12" s="67">
        <f>(VLOOKUP($B$1,'Multipliers and Adjustments'!$A$70:$I$86,TRUNC(COLUMN(R$2)/5)+2,FALSE)*SUMIFS('EPA Data'!$I:$I,'EPA Data'!$D:$D,'Country Selector'!$A$2,'EPA Data'!$J:$J,$B$1,'EPA Data'!$C:$C,R$2,'EPA Data'!$G:$G,"&gt;="&amp;$A12,'EPA Data'!$G:$G,"&lt;"&amp;$B12)+IF('Multipliers and Adjustments'!$B$66="Y",'SNAP Adjustment'!S49,0))*unit_conv</f>
        <v>0</v>
      </c>
      <c r="S12">
        <f t="shared" si="10"/>
        <v>0</v>
      </c>
      <c r="T12">
        <f t="shared" si="10"/>
        <v>0</v>
      </c>
      <c r="U12">
        <f t="shared" si="10"/>
        <v>0</v>
      </c>
      <c r="V12">
        <f t="shared" si="10"/>
        <v>0</v>
      </c>
      <c r="W12" s="67">
        <f>(VLOOKUP($B$1,'Multipliers and Adjustments'!$A$70:$I$86,TRUNC(COLUMN(W$2)/5)+2,FALSE)*SUMIFS('EPA Data'!$I:$I,'EPA Data'!$D:$D,'Country Selector'!$A$2,'EPA Data'!$J:$J,$B$1,'EPA Data'!$C:$C,W$2,'EPA Data'!$G:$G,"&gt;="&amp;$A12,'EPA Data'!$G:$G,"&lt;"&amp;$B12)+IF('Multipliers and Adjustments'!$B$66="Y",'SNAP Adjustment'!X49,0))*unit_conv</f>
        <v>0</v>
      </c>
      <c r="X12">
        <f t="shared" si="11"/>
        <v>0</v>
      </c>
      <c r="Y12">
        <f t="shared" si="11"/>
        <v>0</v>
      </c>
      <c r="Z12">
        <f t="shared" si="11"/>
        <v>0</v>
      </c>
      <c r="AA12">
        <f t="shared" si="11"/>
        <v>0</v>
      </c>
      <c r="AB12" s="67">
        <f>(VLOOKUP($B$1,'Multipliers and Adjustments'!$A$70:$I$86,TRUNC(COLUMN(AB$2)/5)+2,FALSE)*SUMIFS('EPA Data'!$I:$I,'EPA Data'!$D:$D,'Country Selector'!$A$2,'EPA Data'!$J:$J,$B$1,'EPA Data'!$C:$C,AB$2,'EPA Data'!$G:$G,"&gt;="&amp;$A12,'EPA Data'!$G:$G,"&lt;"&amp;$B12)+IF('Multipliers and Adjustments'!$B$66="Y",'SNAP Adjustment'!AC49,0))*unit_conv</f>
        <v>0</v>
      </c>
      <c r="AC12">
        <f t="shared" si="12"/>
        <v>0</v>
      </c>
      <c r="AD12">
        <f t="shared" si="12"/>
        <v>0</v>
      </c>
      <c r="AE12">
        <f t="shared" si="12"/>
        <v>0</v>
      </c>
      <c r="AF12">
        <f t="shared" si="12"/>
        <v>0</v>
      </c>
      <c r="AG12" s="67">
        <f>(VLOOKUP($B$1,'Multipliers and Adjustments'!$A$70:$I$86,TRUNC(COLUMN(AG$2)/5)+2,FALSE)*SUMIFS('EPA Data'!$I:$I,'EPA Data'!$D:$D,'Country Selector'!$A$2,'EPA Data'!$J:$J,$B$1,'EPA Data'!$C:$C,AG$2,'EPA Data'!$G:$G,"&gt;="&amp;$A12,'EPA Data'!$G:$G,"&lt;"&amp;$B12)+IF('Multipliers and Adjustments'!$B$66="Y",'SNAP Adjustment'!AH49,0))*unit_conv</f>
        <v>0</v>
      </c>
      <c r="AH12">
        <f t="shared" si="13"/>
        <v>0</v>
      </c>
      <c r="AI12">
        <f t="shared" si="13"/>
        <v>0</v>
      </c>
      <c r="AJ12">
        <f t="shared" si="13"/>
        <v>0</v>
      </c>
      <c r="AK12">
        <f t="shared" si="13"/>
        <v>0</v>
      </c>
      <c r="AL12" s="67">
        <f>(VLOOKUP($B$1,'Multipliers and Adjustments'!$A$70:$I$86,TRUNC(COLUMN(AL$2)/5)+2,FALSE)*SUMIFS('EPA Data'!$I:$I,'EPA Data'!$D:$D,'Country Selector'!$A$2,'EPA Data'!$J:$J,$B$1,'EPA Data'!$C:$C,AL$2,'EPA Data'!$G:$G,"&gt;="&amp;$A12,'EPA Data'!$G:$G,"&lt;"&amp;$B12)+IF('Multipliers and Adjustments'!$B$66="Y",'SNAP Adjustment'!AM49,0))*unit_conv</f>
        <v>0</v>
      </c>
    </row>
    <row r="13" spans="1:38" x14ac:dyDescent="0.45">
      <c r="A13" s="12">
        <f t="shared" si="14"/>
        <v>-650</v>
      </c>
      <c r="B13" s="11">
        <f t="shared" si="7"/>
        <v>-600</v>
      </c>
      <c r="C13" s="67">
        <f>(VLOOKUP($B$1,'Multipliers and Adjustments'!$A$70:$I$86,TRUNC(COLUMN(C$2)/5)+2,FALSE)*SUMIFS('EPA Data'!$I:$I,'EPA Data'!$D:$D,'Country Selector'!$A$2,'EPA Data'!$J:$J,$B$1,'EPA Data'!$C:$C,C$2,'EPA Data'!$G:$G,"&gt;="&amp;$A13,'EPA Data'!$G:$G,"&lt;"&amp;$B13)+IF('Multipliers and Adjustments'!$B$66="Y",'SNAP Adjustment'!D50,0))*unit_conv</f>
        <v>0</v>
      </c>
      <c r="D13">
        <f t="shared" si="0"/>
        <v>0</v>
      </c>
      <c r="E13">
        <f t="shared" si="0"/>
        <v>0</v>
      </c>
      <c r="F13">
        <f t="shared" si="0"/>
        <v>0</v>
      </c>
      <c r="G13">
        <f t="shared" si="0"/>
        <v>0</v>
      </c>
      <c r="H13" s="67">
        <f>(VLOOKUP($B$1,'Multipliers and Adjustments'!$A$70:$I$86,TRUNC(COLUMN(H$2)/5)+2,FALSE)*SUMIFS('EPA Data'!$I:$I,'EPA Data'!$D:$D,'Country Selector'!$A$2,'EPA Data'!$J:$J,$B$1,'EPA Data'!$C:$C,H$2,'EPA Data'!$G:$G,"&gt;="&amp;$A13,'EPA Data'!$G:$G,"&lt;"&amp;$B13)+IF('Multipliers and Adjustments'!$B$66="Y",'SNAP Adjustment'!I50,0))*unit_conv</f>
        <v>0</v>
      </c>
      <c r="I13">
        <f t="shared" si="8"/>
        <v>0</v>
      </c>
      <c r="J13">
        <f t="shared" si="8"/>
        <v>0</v>
      </c>
      <c r="K13">
        <f t="shared" si="8"/>
        <v>0</v>
      </c>
      <c r="L13">
        <f t="shared" si="8"/>
        <v>0</v>
      </c>
      <c r="M13" s="67">
        <f>(VLOOKUP($B$1,'Multipliers and Adjustments'!$A$70:$I$86,TRUNC(COLUMN(M$2)/5)+2,FALSE)*SUMIFS('EPA Data'!$I:$I,'EPA Data'!$D:$D,'Country Selector'!$A$2,'EPA Data'!$J:$J,$B$1,'EPA Data'!$C:$C,M$2,'EPA Data'!$G:$G,"&gt;="&amp;$A13,'EPA Data'!$G:$G,"&lt;"&amp;$B13)+IF('Multipliers and Adjustments'!$B$66="Y",'SNAP Adjustment'!N50,0))*unit_conv</f>
        <v>0</v>
      </c>
      <c r="N13">
        <f t="shared" si="9"/>
        <v>0</v>
      </c>
      <c r="O13">
        <f t="shared" si="9"/>
        <v>0</v>
      </c>
      <c r="P13">
        <f t="shared" si="9"/>
        <v>0</v>
      </c>
      <c r="Q13">
        <f t="shared" si="9"/>
        <v>0</v>
      </c>
      <c r="R13" s="67">
        <f>(VLOOKUP($B$1,'Multipliers and Adjustments'!$A$70:$I$86,TRUNC(COLUMN(R$2)/5)+2,FALSE)*SUMIFS('EPA Data'!$I:$I,'EPA Data'!$D:$D,'Country Selector'!$A$2,'EPA Data'!$J:$J,$B$1,'EPA Data'!$C:$C,R$2,'EPA Data'!$G:$G,"&gt;="&amp;$A13,'EPA Data'!$G:$G,"&lt;"&amp;$B13)+IF('Multipliers and Adjustments'!$B$66="Y",'SNAP Adjustment'!S50,0))*unit_conv</f>
        <v>0</v>
      </c>
      <c r="S13">
        <f t="shared" si="10"/>
        <v>0</v>
      </c>
      <c r="T13">
        <f t="shared" si="10"/>
        <v>0</v>
      </c>
      <c r="U13">
        <f t="shared" si="10"/>
        <v>0</v>
      </c>
      <c r="V13">
        <f t="shared" si="10"/>
        <v>0</v>
      </c>
      <c r="W13" s="67">
        <f>(VLOOKUP($B$1,'Multipliers and Adjustments'!$A$70:$I$86,TRUNC(COLUMN(W$2)/5)+2,FALSE)*SUMIFS('EPA Data'!$I:$I,'EPA Data'!$D:$D,'Country Selector'!$A$2,'EPA Data'!$J:$J,$B$1,'EPA Data'!$C:$C,W$2,'EPA Data'!$G:$G,"&gt;="&amp;$A13,'EPA Data'!$G:$G,"&lt;"&amp;$B13)+IF('Multipliers and Adjustments'!$B$66="Y",'SNAP Adjustment'!X50,0))*unit_conv</f>
        <v>0</v>
      </c>
      <c r="X13">
        <f t="shared" si="11"/>
        <v>0</v>
      </c>
      <c r="Y13">
        <f t="shared" si="11"/>
        <v>0</v>
      </c>
      <c r="Z13">
        <f t="shared" si="11"/>
        <v>0</v>
      </c>
      <c r="AA13">
        <f t="shared" si="11"/>
        <v>0</v>
      </c>
      <c r="AB13" s="67">
        <f>(VLOOKUP($B$1,'Multipliers and Adjustments'!$A$70:$I$86,TRUNC(COLUMN(AB$2)/5)+2,FALSE)*SUMIFS('EPA Data'!$I:$I,'EPA Data'!$D:$D,'Country Selector'!$A$2,'EPA Data'!$J:$J,$B$1,'EPA Data'!$C:$C,AB$2,'EPA Data'!$G:$G,"&gt;="&amp;$A13,'EPA Data'!$G:$G,"&lt;"&amp;$B13)+IF('Multipliers and Adjustments'!$B$66="Y",'SNAP Adjustment'!AC50,0))*unit_conv</f>
        <v>0</v>
      </c>
      <c r="AC13">
        <f t="shared" si="12"/>
        <v>0</v>
      </c>
      <c r="AD13">
        <f t="shared" si="12"/>
        <v>0</v>
      </c>
      <c r="AE13">
        <f t="shared" si="12"/>
        <v>0</v>
      </c>
      <c r="AF13">
        <f t="shared" si="12"/>
        <v>0</v>
      </c>
      <c r="AG13" s="67">
        <f>(VLOOKUP($B$1,'Multipliers and Adjustments'!$A$70:$I$86,TRUNC(COLUMN(AG$2)/5)+2,FALSE)*SUMIFS('EPA Data'!$I:$I,'EPA Data'!$D:$D,'Country Selector'!$A$2,'EPA Data'!$J:$J,$B$1,'EPA Data'!$C:$C,AG$2,'EPA Data'!$G:$G,"&gt;="&amp;$A13,'EPA Data'!$G:$G,"&lt;"&amp;$B13)+IF('Multipliers and Adjustments'!$B$66="Y",'SNAP Adjustment'!AH50,0))*unit_conv</f>
        <v>0</v>
      </c>
      <c r="AH13">
        <f t="shared" si="13"/>
        <v>0</v>
      </c>
      <c r="AI13">
        <f t="shared" si="13"/>
        <v>0</v>
      </c>
      <c r="AJ13">
        <f t="shared" si="13"/>
        <v>0</v>
      </c>
      <c r="AK13">
        <f t="shared" si="13"/>
        <v>0</v>
      </c>
      <c r="AL13" s="67">
        <f>(VLOOKUP($B$1,'Multipliers and Adjustments'!$A$70:$I$86,TRUNC(COLUMN(AL$2)/5)+2,FALSE)*SUMIFS('EPA Data'!$I:$I,'EPA Data'!$D:$D,'Country Selector'!$A$2,'EPA Data'!$J:$J,$B$1,'EPA Data'!$C:$C,AL$2,'EPA Data'!$G:$G,"&gt;="&amp;$A13,'EPA Data'!$G:$G,"&lt;"&amp;$B13)+IF('Multipliers and Adjustments'!$B$66="Y",'SNAP Adjustment'!AM50,0))*unit_conv</f>
        <v>0</v>
      </c>
    </row>
    <row r="14" spans="1:38" x14ac:dyDescent="0.45">
      <c r="A14" s="12">
        <f t="shared" si="14"/>
        <v>-600</v>
      </c>
      <c r="B14" s="11">
        <f t="shared" si="7"/>
        <v>-550</v>
      </c>
      <c r="C14" s="67">
        <f>(VLOOKUP($B$1,'Multipliers and Adjustments'!$A$70:$I$86,TRUNC(COLUMN(C$2)/5)+2,FALSE)*SUMIFS('EPA Data'!$I:$I,'EPA Data'!$D:$D,'Country Selector'!$A$2,'EPA Data'!$J:$J,$B$1,'EPA Data'!$C:$C,C$2,'EPA Data'!$G:$G,"&gt;="&amp;$A14,'EPA Data'!$G:$G,"&lt;"&amp;$B14)+IF('Multipliers and Adjustments'!$B$66="Y",'SNAP Adjustment'!D51,0))*unit_conv</f>
        <v>0</v>
      </c>
      <c r="D14">
        <f t="shared" si="0"/>
        <v>0</v>
      </c>
      <c r="E14">
        <f t="shared" si="0"/>
        <v>0</v>
      </c>
      <c r="F14">
        <f t="shared" si="0"/>
        <v>0</v>
      </c>
      <c r="G14">
        <f t="shared" si="0"/>
        <v>0</v>
      </c>
      <c r="H14" s="67">
        <f>(VLOOKUP($B$1,'Multipliers and Adjustments'!$A$70:$I$86,TRUNC(COLUMN(H$2)/5)+2,FALSE)*SUMIFS('EPA Data'!$I:$I,'EPA Data'!$D:$D,'Country Selector'!$A$2,'EPA Data'!$J:$J,$B$1,'EPA Data'!$C:$C,H$2,'EPA Data'!$G:$G,"&gt;="&amp;$A14,'EPA Data'!$G:$G,"&lt;"&amp;$B14)+IF('Multipliers and Adjustments'!$B$66="Y",'SNAP Adjustment'!I51,0))*unit_conv</f>
        <v>0</v>
      </c>
      <c r="I14">
        <f t="shared" si="8"/>
        <v>0</v>
      </c>
      <c r="J14">
        <f t="shared" si="8"/>
        <v>0</v>
      </c>
      <c r="K14">
        <f t="shared" si="8"/>
        <v>0</v>
      </c>
      <c r="L14">
        <f t="shared" si="8"/>
        <v>0</v>
      </c>
      <c r="M14" s="67">
        <f>(VLOOKUP($B$1,'Multipliers and Adjustments'!$A$70:$I$86,TRUNC(COLUMN(M$2)/5)+2,FALSE)*SUMIFS('EPA Data'!$I:$I,'EPA Data'!$D:$D,'Country Selector'!$A$2,'EPA Data'!$J:$J,$B$1,'EPA Data'!$C:$C,M$2,'EPA Data'!$G:$G,"&gt;="&amp;$A14,'EPA Data'!$G:$G,"&lt;"&amp;$B14)+IF('Multipliers and Adjustments'!$B$66="Y",'SNAP Adjustment'!N51,0))*unit_conv</f>
        <v>0</v>
      </c>
      <c r="N14">
        <f t="shared" si="9"/>
        <v>0</v>
      </c>
      <c r="O14">
        <f t="shared" si="9"/>
        <v>0</v>
      </c>
      <c r="P14">
        <f t="shared" si="9"/>
        <v>0</v>
      </c>
      <c r="Q14">
        <f t="shared" si="9"/>
        <v>0</v>
      </c>
      <c r="R14" s="67">
        <f>(VLOOKUP($B$1,'Multipliers and Adjustments'!$A$70:$I$86,TRUNC(COLUMN(R$2)/5)+2,FALSE)*SUMIFS('EPA Data'!$I:$I,'EPA Data'!$D:$D,'Country Selector'!$A$2,'EPA Data'!$J:$J,$B$1,'EPA Data'!$C:$C,R$2,'EPA Data'!$G:$G,"&gt;="&amp;$A14,'EPA Data'!$G:$G,"&lt;"&amp;$B14)+IF('Multipliers and Adjustments'!$B$66="Y",'SNAP Adjustment'!S51,0))*unit_conv</f>
        <v>0</v>
      </c>
      <c r="S14">
        <f t="shared" si="10"/>
        <v>0</v>
      </c>
      <c r="T14">
        <f t="shared" si="10"/>
        <v>0</v>
      </c>
      <c r="U14">
        <f t="shared" si="10"/>
        <v>0</v>
      </c>
      <c r="V14">
        <f t="shared" si="10"/>
        <v>0</v>
      </c>
      <c r="W14" s="67">
        <f>(VLOOKUP($B$1,'Multipliers and Adjustments'!$A$70:$I$86,TRUNC(COLUMN(W$2)/5)+2,FALSE)*SUMIFS('EPA Data'!$I:$I,'EPA Data'!$D:$D,'Country Selector'!$A$2,'EPA Data'!$J:$J,$B$1,'EPA Data'!$C:$C,W$2,'EPA Data'!$G:$G,"&gt;="&amp;$A14,'EPA Data'!$G:$G,"&lt;"&amp;$B14)+IF('Multipliers and Adjustments'!$B$66="Y",'SNAP Adjustment'!X51,0))*unit_conv</f>
        <v>0</v>
      </c>
      <c r="X14">
        <f t="shared" si="11"/>
        <v>0</v>
      </c>
      <c r="Y14">
        <f t="shared" si="11"/>
        <v>0</v>
      </c>
      <c r="Z14">
        <f t="shared" si="11"/>
        <v>0</v>
      </c>
      <c r="AA14">
        <f t="shared" si="11"/>
        <v>0</v>
      </c>
      <c r="AB14" s="67">
        <f>(VLOOKUP($B$1,'Multipliers and Adjustments'!$A$70:$I$86,TRUNC(COLUMN(AB$2)/5)+2,FALSE)*SUMIFS('EPA Data'!$I:$I,'EPA Data'!$D:$D,'Country Selector'!$A$2,'EPA Data'!$J:$J,$B$1,'EPA Data'!$C:$C,AB$2,'EPA Data'!$G:$G,"&gt;="&amp;$A14,'EPA Data'!$G:$G,"&lt;"&amp;$B14)+IF('Multipliers and Adjustments'!$B$66="Y",'SNAP Adjustment'!AC51,0))*unit_conv</f>
        <v>0</v>
      </c>
      <c r="AC14">
        <f t="shared" si="12"/>
        <v>0</v>
      </c>
      <c r="AD14">
        <f t="shared" si="12"/>
        <v>0</v>
      </c>
      <c r="AE14">
        <f t="shared" si="12"/>
        <v>0</v>
      </c>
      <c r="AF14">
        <f t="shared" si="12"/>
        <v>0</v>
      </c>
      <c r="AG14" s="67">
        <f>(VLOOKUP($B$1,'Multipliers and Adjustments'!$A$70:$I$86,TRUNC(COLUMN(AG$2)/5)+2,FALSE)*SUMIFS('EPA Data'!$I:$I,'EPA Data'!$D:$D,'Country Selector'!$A$2,'EPA Data'!$J:$J,$B$1,'EPA Data'!$C:$C,AG$2,'EPA Data'!$G:$G,"&gt;="&amp;$A14,'EPA Data'!$G:$G,"&lt;"&amp;$B14)+IF('Multipliers and Adjustments'!$B$66="Y",'SNAP Adjustment'!AH51,0))*unit_conv</f>
        <v>0</v>
      </c>
      <c r="AH14">
        <f t="shared" si="13"/>
        <v>0</v>
      </c>
      <c r="AI14">
        <f t="shared" si="13"/>
        <v>0</v>
      </c>
      <c r="AJ14">
        <f t="shared" si="13"/>
        <v>0</v>
      </c>
      <c r="AK14">
        <f t="shared" si="13"/>
        <v>0</v>
      </c>
      <c r="AL14" s="67">
        <f>(VLOOKUP($B$1,'Multipliers and Adjustments'!$A$70:$I$86,TRUNC(COLUMN(AL$2)/5)+2,FALSE)*SUMIFS('EPA Data'!$I:$I,'EPA Data'!$D:$D,'Country Selector'!$A$2,'EPA Data'!$J:$J,$B$1,'EPA Data'!$C:$C,AL$2,'EPA Data'!$G:$G,"&gt;="&amp;$A14,'EPA Data'!$G:$G,"&lt;"&amp;$B14)+IF('Multipliers and Adjustments'!$B$66="Y",'SNAP Adjustment'!AM51,0))*unit_conv</f>
        <v>0</v>
      </c>
    </row>
    <row r="15" spans="1:38" x14ac:dyDescent="0.45">
      <c r="A15" s="12">
        <f t="shared" si="14"/>
        <v>-550</v>
      </c>
      <c r="B15" s="11">
        <f t="shared" si="7"/>
        <v>-500</v>
      </c>
      <c r="C15" s="67">
        <f>(VLOOKUP($B$1,'Multipliers and Adjustments'!$A$70:$I$86,TRUNC(COLUMN(C$2)/5)+2,FALSE)*SUMIFS('EPA Data'!$I:$I,'EPA Data'!$D:$D,'Country Selector'!$A$2,'EPA Data'!$J:$J,$B$1,'EPA Data'!$C:$C,C$2,'EPA Data'!$G:$G,"&gt;="&amp;$A15,'EPA Data'!$G:$G,"&lt;"&amp;$B15)+IF('Multipliers and Adjustments'!$B$66="Y",'SNAP Adjustment'!D52,0))*unit_conv</f>
        <v>0</v>
      </c>
      <c r="D15">
        <f t="shared" si="0"/>
        <v>0</v>
      </c>
      <c r="E15">
        <f t="shared" si="0"/>
        <v>0</v>
      </c>
      <c r="F15">
        <f t="shared" si="0"/>
        <v>0</v>
      </c>
      <c r="G15">
        <f t="shared" si="0"/>
        <v>0</v>
      </c>
      <c r="H15" s="67">
        <f>(VLOOKUP($B$1,'Multipliers and Adjustments'!$A$70:$I$86,TRUNC(COLUMN(H$2)/5)+2,FALSE)*SUMIFS('EPA Data'!$I:$I,'EPA Data'!$D:$D,'Country Selector'!$A$2,'EPA Data'!$J:$J,$B$1,'EPA Data'!$C:$C,H$2,'EPA Data'!$G:$G,"&gt;="&amp;$A15,'EPA Data'!$G:$G,"&lt;"&amp;$B15)+IF('Multipliers and Adjustments'!$B$66="Y",'SNAP Adjustment'!I52,0))*unit_conv</f>
        <v>0</v>
      </c>
      <c r="I15">
        <f t="shared" si="8"/>
        <v>0</v>
      </c>
      <c r="J15">
        <f t="shared" si="8"/>
        <v>0</v>
      </c>
      <c r="K15">
        <f t="shared" si="8"/>
        <v>0</v>
      </c>
      <c r="L15">
        <f t="shared" si="8"/>
        <v>0</v>
      </c>
      <c r="M15" s="67">
        <f>(VLOOKUP($B$1,'Multipliers and Adjustments'!$A$70:$I$86,TRUNC(COLUMN(M$2)/5)+2,FALSE)*SUMIFS('EPA Data'!$I:$I,'EPA Data'!$D:$D,'Country Selector'!$A$2,'EPA Data'!$J:$J,$B$1,'EPA Data'!$C:$C,M$2,'EPA Data'!$G:$G,"&gt;="&amp;$A15,'EPA Data'!$G:$G,"&lt;"&amp;$B15)+IF('Multipliers and Adjustments'!$B$66="Y",'SNAP Adjustment'!N52,0))*unit_conv</f>
        <v>0</v>
      </c>
      <c r="N15">
        <f t="shared" si="9"/>
        <v>0</v>
      </c>
      <c r="O15">
        <f t="shared" si="9"/>
        <v>0</v>
      </c>
      <c r="P15">
        <f t="shared" si="9"/>
        <v>0</v>
      </c>
      <c r="Q15">
        <f t="shared" si="9"/>
        <v>0</v>
      </c>
      <c r="R15" s="67">
        <f>(VLOOKUP($B$1,'Multipliers and Adjustments'!$A$70:$I$86,TRUNC(COLUMN(R$2)/5)+2,FALSE)*SUMIFS('EPA Data'!$I:$I,'EPA Data'!$D:$D,'Country Selector'!$A$2,'EPA Data'!$J:$J,$B$1,'EPA Data'!$C:$C,R$2,'EPA Data'!$G:$G,"&gt;="&amp;$A15,'EPA Data'!$G:$G,"&lt;"&amp;$B15)+IF('Multipliers and Adjustments'!$B$66="Y",'SNAP Adjustment'!S52,0))*unit_conv</f>
        <v>0</v>
      </c>
      <c r="S15">
        <f t="shared" si="10"/>
        <v>0</v>
      </c>
      <c r="T15">
        <f t="shared" si="10"/>
        <v>0</v>
      </c>
      <c r="U15">
        <f t="shared" si="10"/>
        <v>0</v>
      </c>
      <c r="V15">
        <f t="shared" si="10"/>
        <v>0</v>
      </c>
      <c r="W15" s="67">
        <f>(VLOOKUP($B$1,'Multipliers and Adjustments'!$A$70:$I$86,TRUNC(COLUMN(W$2)/5)+2,FALSE)*SUMIFS('EPA Data'!$I:$I,'EPA Data'!$D:$D,'Country Selector'!$A$2,'EPA Data'!$J:$J,$B$1,'EPA Data'!$C:$C,W$2,'EPA Data'!$G:$G,"&gt;="&amp;$A15,'EPA Data'!$G:$G,"&lt;"&amp;$B15)+IF('Multipliers and Adjustments'!$B$66="Y",'SNAP Adjustment'!X52,0))*unit_conv</f>
        <v>0</v>
      </c>
      <c r="X15">
        <f t="shared" si="11"/>
        <v>0</v>
      </c>
      <c r="Y15">
        <f t="shared" si="11"/>
        <v>0</v>
      </c>
      <c r="Z15">
        <f t="shared" si="11"/>
        <v>0</v>
      </c>
      <c r="AA15">
        <f t="shared" si="11"/>
        <v>0</v>
      </c>
      <c r="AB15" s="67">
        <f>(VLOOKUP($B$1,'Multipliers and Adjustments'!$A$70:$I$86,TRUNC(COLUMN(AB$2)/5)+2,FALSE)*SUMIFS('EPA Data'!$I:$I,'EPA Data'!$D:$D,'Country Selector'!$A$2,'EPA Data'!$J:$J,$B$1,'EPA Data'!$C:$C,AB$2,'EPA Data'!$G:$G,"&gt;="&amp;$A15,'EPA Data'!$G:$G,"&lt;"&amp;$B15)+IF('Multipliers and Adjustments'!$B$66="Y",'SNAP Adjustment'!AC52,0))*unit_conv</f>
        <v>0</v>
      </c>
      <c r="AC15">
        <f t="shared" si="12"/>
        <v>0</v>
      </c>
      <c r="AD15">
        <f t="shared" si="12"/>
        <v>0</v>
      </c>
      <c r="AE15">
        <f t="shared" si="12"/>
        <v>0</v>
      </c>
      <c r="AF15">
        <f t="shared" si="12"/>
        <v>0</v>
      </c>
      <c r="AG15" s="67">
        <f>(VLOOKUP($B$1,'Multipliers and Adjustments'!$A$70:$I$86,TRUNC(COLUMN(AG$2)/5)+2,FALSE)*SUMIFS('EPA Data'!$I:$I,'EPA Data'!$D:$D,'Country Selector'!$A$2,'EPA Data'!$J:$J,$B$1,'EPA Data'!$C:$C,AG$2,'EPA Data'!$G:$G,"&gt;="&amp;$A15,'EPA Data'!$G:$G,"&lt;"&amp;$B15)+IF('Multipliers and Adjustments'!$B$66="Y",'SNAP Adjustment'!AH52,0))*unit_conv</f>
        <v>0</v>
      </c>
      <c r="AH15">
        <f t="shared" si="13"/>
        <v>0</v>
      </c>
      <c r="AI15">
        <f t="shared" si="13"/>
        <v>0</v>
      </c>
      <c r="AJ15">
        <f t="shared" si="13"/>
        <v>0</v>
      </c>
      <c r="AK15">
        <f t="shared" si="13"/>
        <v>0</v>
      </c>
      <c r="AL15" s="67">
        <f>(VLOOKUP($B$1,'Multipliers and Adjustments'!$A$70:$I$86,TRUNC(COLUMN(AL$2)/5)+2,FALSE)*SUMIFS('EPA Data'!$I:$I,'EPA Data'!$D:$D,'Country Selector'!$A$2,'EPA Data'!$J:$J,$B$1,'EPA Data'!$C:$C,AL$2,'EPA Data'!$G:$G,"&gt;="&amp;$A15,'EPA Data'!$G:$G,"&lt;"&amp;$B15)+IF('Multipliers and Adjustments'!$B$66="Y",'SNAP Adjustment'!AM52,0))*unit_conv</f>
        <v>0</v>
      </c>
    </row>
    <row r="16" spans="1:38" x14ac:dyDescent="0.45">
      <c r="A16" s="12">
        <f t="shared" si="14"/>
        <v>-500</v>
      </c>
      <c r="B16" s="11">
        <f t="shared" si="7"/>
        <v>-450</v>
      </c>
      <c r="C16" s="67">
        <f>(VLOOKUP($B$1,'Multipliers and Adjustments'!$A$70:$I$86,TRUNC(COLUMN(C$2)/5)+2,FALSE)*SUMIFS('EPA Data'!$I:$I,'EPA Data'!$D:$D,'Country Selector'!$A$2,'EPA Data'!$J:$J,$B$1,'EPA Data'!$C:$C,C$2,'EPA Data'!$G:$G,"&gt;="&amp;$A16,'EPA Data'!$G:$G,"&lt;"&amp;$B16)+IF('Multipliers and Adjustments'!$B$66="Y",'SNAP Adjustment'!D53,0))*unit_conv</f>
        <v>0</v>
      </c>
      <c r="D16">
        <f t="shared" si="0"/>
        <v>0</v>
      </c>
      <c r="E16">
        <f t="shared" si="0"/>
        <v>0</v>
      </c>
      <c r="F16">
        <f t="shared" si="0"/>
        <v>0</v>
      </c>
      <c r="G16">
        <f t="shared" si="0"/>
        <v>0</v>
      </c>
      <c r="H16" s="67">
        <f>(VLOOKUP($B$1,'Multipliers and Adjustments'!$A$70:$I$86,TRUNC(COLUMN(H$2)/5)+2,FALSE)*SUMIFS('EPA Data'!$I:$I,'EPA Data'!$D:$D,'Country Selector'!$A$2,'EPA Data'!$J:$J,$B$1,'EPA Data'!$C:$C,H$2,'EPA Data'!$G:$G,"&gt;="&amp;$A16,'EPA Data'!$G:$G,"&lt;"&amp;$B16)+IF('Multipliers and Adjustments'!$B$66="Y",'SNAP Adjustment'!I53,0))*unit_conv</f>
        <v>0</v>
      </c>
      <c r="I16">
        <f t="shared" si="8"/>
        <v>0</v>
      </c>
      <c r="J16">
        <f t="shared" si="8"/>
        <v>0</v>
      </c>
      <c r="K16">
        <f t="shared" si="8"/>
        <v>0</v>
      </c>
      <c r="L16">
        <f t="shared" si="8"/>
        <v>0</v>
      </c>
      <c r="M16" s="67">
        <f>(VLOOKUP($B$1,'Multipliers and Adjustments'!$A$70:$I$86,TRUNC(COLUMN(M$2)/5)+2,FALSE)*SUMIFS('EPA Data'!$I:$I,'EPA Data'!$D:$D,'Country Selector'!$A$2,'EPA Data'!$J:$J,$B$1,'EPA Data'!$C:$C,M$2,'EPA Data'!$G:$G,"&gt;="&amp;$A16,'EPA Data'!$G:$G,"&lt;"&amp;$B16)+IF('Multipliers and Adjustments'!$B$66="Y",'SNAP Adjustment'!N53,0))*unit_conv</f>
        <v>0</v>
      </c>
      <c r="N16">
        <f t="shared" si="9"/>
        <v>0</v>
      </c>
      <c r="O16">
        <f t="shared" si="9"/>
        <v>0</v>
      </c>
      <c r="P16">
        <f t="shared" si="9"/>
        <v>0</v>
      </c>
      <c r="Q16">
        <f t="shared" si="9"/>
        <v>0</v>
      </c>
      <c r="R16" s="67">
        <f>(VLOOKUP($B$1,'Multipliers and Adjustments'!$A$70:$I$86,TRUNC(COLUMN(R$2)/5)+2,FALSE)*SUMIFS('EPA Data'!$I:$I,'EPA Data'!$D:$D,'Country Selector'!$A$2,'EPA Data'!$J:$J,$B$1,'EPA Data'!$C:$C,R$2,'EPA Data'!$G:$G,"&gt;="&amp;$A16,'EPA Data'!$G:$G,"&lt;"&amp;$B16)+IF('Multipliers and Adjustments'!$B$66="Y",'SNAP Adjustment'!S53,0))*unit_conv</f>
        <v>0</v>
      </c>
      <c r="S16">
        <f t="shared" si="10"/>
        <v>0</v>
      </c>
      <c r="T16">
        <f t="shared" si="10"/>
        <v>0</v>
      </c>
      <c r="U16">
        <f t="shared" si="10"/>
        <v>0</v>
      </c>
      <c r="V16">
        <f t="shared" si="10"/>
        <v>0</v>
      </c>
      <c r="W16" s="67">
        <f>(VLOOKUP($B$1,'Multipliers and Adjustments'!$A$70:$I$86,TRUNC(COLUMN(W$2)/5)+2,FALSE)*SUMIFS('EPA Data'!$I:$I,'EPA Data'!$D:$D,'Country Selector'!$A$2,'EPA Data'!$J:$J,$B$1,'EPA Data'!$C:$C,W$2,'EPA Data'!$G:$G,"&gt;="&amp;$A16,'EPA Data'!$G:$G,"&lt;"&amp;$B16)+IF('Multipliers and Adjustments'!$B$66="Y",'SNAP Adjustment'!X53,0))*unit_conv</f>
        <v>0</v>
      </c>
      <c r="X16">
        <f t="shared" si="11"/>
        <v>0</v>
      </c>
      <c r="Y16">
        <f t="shared" si="11"/>
        <v>0</v>
      </c>
      <c r="Z16">
        <f t="shared" si="11"/>
        <v>0</v>
      </c>
      <c r="AA16">
        <f t="shared" si="11"/>
        <v>0</v>
      </c>
      <c r="AB16" s="67">
        <f>(VLOOKUP($B$1,'Multipliers and Adjustments'!$A$70:$I$86,TRUNC(COLUMN(AB$2)/5)+2,FALSE)*SUMIFS('EPA Data'!$I:$I,'EPA Data'!$D:$D,'Country Selector'!$A$2,'EPA Data'!$J:$J,$B$1,'EPA Data'!$C:$C,AB$2,'EPA Data'!$G:$G,"&gt;="&amp;$A16,'EPA Data'!$G:$G,"&lt;"&amp;$B16)+IF('Multipliers and Adjustments'!$B$66="Y",'SNAP Adjustment'!AC53,0))*unit_conv</f>
        <v>0</v>
      </c>
      <c r="AC16">
        <f t="shared" si="12"/>
        <v>0</v>
      </c>
      <c r="AD16">
        <f t="shared" si="12"/>
        <v>0</v>
      </c>
      <c r="AE16">
        <f t="shared" si="12"/>
        <v>0</v>
      </c>
      <c r="AF16">
        <f t="shared" si="12"/>
        <v>0</v>
      </c>
      <c r="AG16" s="67">
        <f>(VLOOKUP($B$1,'Multipliers and Adjustments'!$A$70:$I$86,TRUNC(COLUMN(AG$2)/5)+2,FALSE)*SUMIFS('EPA Data'!$I:$I,'EPA Data'!$D:$D,'Country Selector'!$A$2,'EPA Data'!$J:$J,$B$1,'EPA Data'!$C:$C,AG$2,'EPA Data'!$G:$G,"&gt;="&amp;$A16,'EPA Data'!$G:$G,"&lt;"&amp;$B16)+IF('Multipliers and Adjustments'!$B$66="Y",'SNAP Adjustment'!AH53,0))*unit_conv</f>
        <v>0</v>
      </c>
      <c r="AH16">
        <f t="shared" si="13"/>
        <v>0</v>
      </c>
      <c r="AI16">
        <f t="shared" si="13"/>
        <v>0</v>
      </c>
      <c r="AJ16">
        <f t="shared" si="13"/>
        <v>0</v>
      </c>
      <c r="AK16">
        <f t="shared" si="13"/>
        <v>0</v>
      </c>
      <c r="AL16" s="67">
        <f>(VLOOKUP($B$1,'Multipliers and Adjustments'!$A$70:$I$86,TRUNC(COLUMN(AL$2)/5)+2,FALSE)*SUMIFS('EPA Data'!$I:$I,'EPA Data'!$D:$D,'Country Selector'!$A$2,'EPA Data'!$J:$J,$B$1,'EPA Data'!$C:$C,AL$2,'EPA Data'!$G:$G,"&gt;="&amp;$A16,'EPA Data'!$G:$G,"&lt;"&amp;$B16)+IF('Multipliers and Adjustments'!$B$66="Y",'SNAP Adjustment'!AM53,0))*unit_conv</f>
        <v>0</v>
      </c>
    </row>
    <row r="17" spans="1:38" x14ac:dyDescent="0.45">
      <c r="A17" s="12">
        <f t="shared" si="14"/>
        <v>-450</v>
      </c>
      <c r="B17" s="11">
        <f t="shared" si="7"/>
        <v>-400</v>
      </c>
      <c r="C17" s="67">
        <f>(VLOOKUP($B$1,'Multipliers and Adjustments'!$A$70:$I$86,TRUNC(COLUMN(C$2)/5)+2,FALSE)*SUMIFS('EPA Data'!$I:$I,'EPA Data'!$D:$D,'Country Selector'!$A$2,'EPA Data'!$J:$J,$B$1,'EPA Data'!$C:$C,C$2,'EPA Data'!$G:$G,"&gt;="&amp;$A17,'EPA Data'!$G:$G,"&lt;"&amp;$B17)+IF('Multipliers and Adjustments'!$B$66="Y",'SNAP Adjustment'!D54,0))*unit_conv</f>
        <v>0</v>
      </c>
      <c r="D17">
        <f>C17+($H17-$C17)/5</f>
        <v>0</v>
      </c>
      <c r="E17">
        <f t="shared" si="0"/>
        <v>0</v>
      </c>
      <c r="F17">
        <f t="shared" si="0"/>
        <v>0</v>
      </c>
      <c r="G17">
        <f t="shared" si="0"/>
        <v>0</v>
      </c>
      <c r="H17" s="67">
        <f>(VLOOKUP($B$1,'Multipliers and Adjustments'!$A$70:$I$86,TRUNC(COLUMN(H$2)/5)+2,FALSE)*SUMIFS('EPA Data'!$I:$I,'EPA Data'!$D:$D,'Country Selector'!$A$2,'EPA Data'!$J:$J,$B$1,'EPA Data'!$C:$C,H$2,'EPA Data'!$G:$G,"&gt;="&amp;$A17,'EPA Data'!$G:$G,"&lt;"&amp;$B17)+IF('Multipliers and Adjustments'!$B$66="Y",'SNAP Adjustment'!I54,0))*unit_conv</f>
        <v>0</v>
      </c>
      <c r="I17">
        <f t="shared" si="8"/>
        <v>0</v>
      </c>
      <c r="J17">
        <f t="shared" si="8"/>
        <v>0</v>
      </c>
      <c r="K17">
        <f t="shared" si="8"/>
        <v>0</v>
      </c>
      <c r="L17">
        <f t="shared" si="8"/>
        <v>0</v>
      </c>
      <c r="M17" s="67">
        <f>(VLOOKUP($B$1,'Multipliers and Adjustments'!$A$70:$I$86,TRUNC(COLUMN(M$2)/5)+2,FALSE)*SUMIFS('EPA Data'!$I:$I,'EPA Data'!$D:$D,'Country Selector'!$A$2,'EPA Data'!$J:$J,$B$1,'EPA Data'!$C:$C,M$2,'EPA Data'!$G:$G,"&gt;="&amp;$A17,'EPA Data'!$G:$G,"&lt;"&amp;$B17)+IF('Multipliers and Adjustments'!$B$66="Y",'SNAP Adjustment'!N54,0))*unit_conv</f>
        <v>0</v>
      </c>
      <c r="N17">
        <f t="shared" si="9"/>
        <v>0</v>
      </c>
      <c r="O17">
        <f t="shared" si="9"/>
        <v>0</v>
      </c>
      <c r="P17">
        <f t="shared" si="9"/>
        <v>0</v>
      </c>
      <c r="Q17">
        <f t="shared" si="9"/>
        <v>0</v>
      </c>
      <c r="R17" s="67">
        <f>(VLOOKUP($B$1,'Multipliers and Adjustments'!$A$70:$I$86,TRUNC(COLUMN(R$2)/5)+2,FALSE)*SUMIFS('EPA Data'!$I:$I,'EPA Data'!$D:$D,'Country Selector'!$A$2,'EPA Data'!$J:$J,$B$1,'EPA Data'!$C:$C,R$2,'EPA Data'!$G:$G,"&gt;="&amp;$A17,'EPA Data'!$G:$G,"&lt;"&amp;$B17)+IF('Multipliers and Adjustments'!$B$66="Y",'SNAP Adjustment'!S54,0))*unit_conv</f>
        <v>0</v>
      </c>
      <c r="S17">
        <f t="shared" si="10"/>
        <v>0</v>
      </c>
      <c r="T17">
        <f t="shared" si="10"/>
        <v>0</v>
      </c>
      <c r="U17">
        <f t="shared" si="10"/>
        <v>0</v>
      </c>
      <c r="V17">
        <f t="shared" si="10"/>
        <v>0</v>
      </c>
      <c r="W17" s="67">
        <f>(VLOOKUP($B$1,'Multipliers and Adjustments'!$A$70:$I$86,TRUNC(COLUMN(W$2)/5)+2,FALSE)*SUMIFS('EPA Data'!$I:$I,'EPA Data'!$D:$D,'Country Selector'!$A$2,'EPA Data'!$J:$J,$B$1,'EPA Data'!$C:$C,W$2,'EPA Data'!$G:$G,"&gt;="&amp;$A17,'EPA Data'!$G:$G,"&lt;"&amp;$B17)+IF('Multipliers and Adjustments'!$B$66="Y",'SNAP Adjustment'!X54,0))*unit_conv</f>
        <v>0</v>
      </c>
      <c r="X17">
        <f t="shared" si="11"/>
        <v>0</v>
      </c>
      <c r="Y17">
        <f t="shared" si="11"/>
        <v>0</v>
      </c>
      <c r="Z17">
        <f t="shared" si="11"/>
        <v>0</v>
      </c>
      <c r="AA17">
        <f t="shared" si="11"/>
        <v>0</v>
      </c>
      <c r="AB17" s="67">
        <f>(VLOOKUP($B$1,'Multipliers and Adjustments'!$A$70:$I$86,TRUNC(COLUMN(AB$2)/5)+2,FALSE)*SUMIFS('EPA Data'!$I:$I,'EPA Data'!$D:$D,'Country Selector'!$A$2,'EPA Data'!$J:$J,$B$1,'EPA Data'!$C:$C,AB$2,'EPA Data'!$G:$G,"&gt;="&amp;$A17,'EPA Data'!$G:$G,"&lt;"&amp;$B17)+IF('Multipliers and Adjustments'!$B$66="Y",'SNAP Adjustment'!AC54,0))*unit_conv</f>
        <v>0</v>
      </c>
      <c r="AC17">
        <f t="shared" si="12"/>
        <v>0</v>
      </c>
      <c r="AD17">
        <f t="shared" si="12"/>
        <v>0</v>
      </c>
      <c r="AE17">
        <f t="shared" si="12"/>
        <v>0</v>
      </c>
      <c r="AF17">
        <f t="shared" si="12"/>
        <v>0</v>
      </c>
      <c r="AG17" s="67">
        <f>(VLOOKUP($B$1,'Multipliers and Adjustments'!$A$70:$I$86,TRUNC(COLUMN(AG$2)/5)+2,FALSE)*SUMIFS('EPA Data'!$I:$I,'EPA Data'!$D:$D,'Country Selector'!$A$2,'EPA Data'!$J:$J,$B$1,'EPA Data'!$C:$C,AG$2,'EPA Data'!$G:$G,"&gt;="&amp;$A17,'EPA Data'!$G:$G,"&lt;"&amp;$B17)+IF('Multipliers and Adjustments'!$B$66="Y",'SNAP Adjustment'!AH54,0))*unit_conv</f>
        <v>0</v>
      </c>
      <c r="AH17">
        <f t="shared" si="13"/>
        <v>0</v>
      </c>
      <c r="AI17">
        <f t="shared" si="13"/>
        <v>0</v>
      </c>
      <c r="AJ17">
        <f t="shared" si="13"/>
        <v>0</v>
      </c>
      <c r="AK17">
        <f t="shared" si="13"/>
        <v>0</v>
      </c>
      <c r="AL17" s="67">
        <f>(VLOOKUP($B$1,'Multipliers and Adjustments'!$A$70:$I$86,TRUNC(COLUMN(AL$2)/5)+2,FALSE)*SUMIFS('EPA Data'!$I:$I,'EPA Data'!$D:$D,'Country Selector'!$A$2,'EPA Data'!$J:$J,$B$1,'EPA Data'!$C:$C,AL$2,'EPA Data'!$G:$G,"&gt;="&amp;$A17,'EPA Data'!$G:$G,"&lt;"&amp;$B17)+IF('Multipliers and Adjustments'!$B$66="Y",'SNAP Adjustment'!AM54,0))*unit_conv</f>
        <v>0</v>
      </c>
    </row>
    <row r="18" spans="1:38" x14ac:dyDescent="0.45">
      <c r="A18" s="12">
        <f t="shared" si="14"/>
        <v>-400</v>
      </c>
      <c r="B18" s="11">
        <f t="shared" si="7"/>
        <v>-350</v>
      </c>
      <c r="C18" s="67">
        <f>(VLOOKUP($B$1,'Multipliers and Adjustments'!$A$70:$I$86,TRUNC(COLUMN(C$2)/5)+2,FALSE)*SUMIFS('EPA Data'!$I:$I,'EPA Data'!$D:$D,'Country Selector'!$A$2,'EPA Data'!$J:$J,$B$1,'EPA Data'!$C:$C,C$2,'EPA Data'!$G:$G,"&gt;="&amp;$A18,'EPA Data'!$G:$G,"&lt;"&amp;$B18)+IF('Multipliers and Adjustments'!$B$66="Y",'SNAP Adjustment'!D55,0))*unit_conv</f>
        <v>0</v>
      </c>
      <c r="D18">
        <f t="shared" ref="D18:G33" si="15">C18+($H18-$C18)/5</f>
        <v>0</v>
      </c>
      <c r="E18">
        <f t="shared" si="15"/>
        <v>0</v>
      </c>
      <c r="F18">
        <f t="shared" si="15"/>
        <v>0</v>
      </c>
      <c r="G18">
        <f t="shared" si="15"/>
        <v>0</v>
      </c>
      <c r="H18" s="67">
        <f>(VLOOKUP($B$1,'Multipliers and Adjustments'!$A$70:$I$86,TRUNC(COLUMN(H$2)/5)+2,FALSE)*SUMIFS('EPA Data'!$I:$I,'EPA Data'!$D:$D,'Country Selector'!$A$2,'EPA Data'!$J:$J,$B$1,'EPA Data'!$C:$C,H$2,'EPA Data'!$G:$G,"&gt;="&amp;$A18,'EPA Data'!$G:$G,"&lt;"&amp;$B18)+IF('Multipliers and Adjustments'!$B$66="Y",'SNAP Adjustment'!I55,0))*unit_conv</f>
        <v>0</v>
      </c>
      <c r="I18">
        <f t="shared" si="8"/>
        <v>0</v>
      </c>
      <c r="J18">
        <f t="shared" si="8"/>
        <v>0</v>
      </c>
      <c r="K18">
        <f t="shared" si="8"/>
        <v>0</v>
      </c>
      <c r="L18">
        <f t="shared" si="8"/>
        <v>0</v>
      </c>
      <c r="M18" s="67">
        <f>(VLOOKUP($B$1,'Multipliers and Adjustments'!$A$70:$I$86,TRUNC(COLUMN(M$2)/5)+2,FALSE)*SUMIFS('EPA Data'!$I:$I,'EPA Data'!$D:$D,'Country Selector'!$A$2,'EPA Data'!$J:$J,$B$1,'EPA Data'!$C:$C,M$2,'EPA Data'!$G:$G,"&gt;="&amp;$A18,'EPA Data'!$G:$G,"&lt;"&amp;$B18)+IF('Multipliers and Adjustments'!$B$66="Y",'SNAP Adjustment'!N55,0))*unit_conv</f>
        <v>0</v>
      </c>
      <c r="N18">
        <f t="shared" si="9"/>
        <v>0</v>
      </c>
      <c r="O18">
        <f t="shared" si="9"/>
        <v>0</v>
      </c>
      <c r="P18">
        <f t="shared" si="9"/>
        <v>0</v>
      </c>
      <c r="Q18">
        <f t="shared" si="9"/>
        <v>0</v>
      </c>
      <c r="R18" s="67">
        <f>(VLOOKUP($B$1,'Multipliers and Adjustments'!$A$70:$I$86,TRUNC(COLUMN(R$2)/5)+2,FALSE)*SUMIFS('EPA Data'!$I:$I,'EPA Data'!$D:$D,'Country Selector'!$A$2,'EPA Data'!$J:$J,$B$1,'EPA Data'!$C:$C,R$2,'EPA Data'!$G:$G,"&gt;="&amp;$A18,'EPA Data'!$G:$G,"&lt;"&amp;$B18)+IF('Multipliers and Adjustments'!$B$66="Y",'SNAP Adjustment'!S55,0))*unit_conv</f>
        <v>0</v>
      </c>
      <c r="S18">
        <f t="shared" si="10"/>
        <v>0</v>
      </c>
      <c r="T18">
        <f t="shared" si="10"/>
        <v>0</v>
      </c>
      <c r="U18">
        <f t="shared" si="10"/>
        <v>0</v>
      </c>
      <c r="V18">
        <f t="shared" si="10"/>
        <v>0</v>
      </c>
      <c r="W18" s="67">
        <f>(VLOOKUP($B$1,'Multipliers and Adjustments'!$A$70:$I$86,TRUNC(COLUMN(W$2)/5)+2,FALSE)*SUMIFS('EPA Data'!$I:$I,'EPA Data'!$D:$D,'Country Selector'!$A$2,'EPA Data'!$J:$J,$B$1,'EPA Data'!$C:$C,W$2,'EPA Data'!$G:$G,"&gt;="&amp;$A18,'EPA Data'!$G:$G,"&lt;"&amp;$B18)+IF('Multipliers and Adjustments'!$B$66="Y",'SNAP Adjustment'!X55,0))*unit_conv</f>
        <v>0</v>
      </c>
      <c r="X18">
        <f t="shared" si="11"/>
        <v>0</v>
      </c>
      <c r="Y18">
        <f t="shared" si="11"/>
        <v>0</v>
      </c>
      <c r="Z18">
        <f t="shared" si="11"/>
        <v>0</v>
      </c>
      <c r="AA18">
        <f t="shared" si="11"/>
        <v>0</v>
      </c>
      <c r="AB18" s="67">
        <f>(VLOOKUP($B$1,'Multipliers and Adjustments'!$A$70:$I$86,TRUNC(COLUMN(AB$2)/5)+2,FALSE)*SUMIFS('EPA Data'!$I:$I,'EPA Data'!$D:$D,'Country Selector'!$A$2,'EPA Data'!$J:$J,$B$1,'EPA Data'!$C:$C,AB$2,'EPA Data'!$G:$G,"&gt;="&amp;$A18,'EPA Data'!$G:$G,"&lt;"&amp;$B18)+IF('Multipliers and Adjustments'!$B$66="Y",'SNAP Adjustment'!AC55,0))*unit_conv</f>
        <v>0</v>
      </c>
      <c r="AC18">
        <f t="shared" si="12"/>
        <v>0</v>
      </c>
      <c r="AD18">
        <f t="shared" si="12"/>
        <v>0</v>
      </c>
      <c r="AE18">
        <f t="shared" si="12"/>
        <v>0</v>
      </c>
      <c r="AF18">
        <f t="shared" si="12"/>
        <v>0</v>
      </c>
      <c r="AG18" s="67">
        <f>(VLOOKUP($B$1,'Multipliers and Adjustments'!$A$70:$I$86,TRUNC(COLUMN(AG$2)/5)+2,FALSE)*SUMIFS('EPA Data'!$I:$I,'EPA Data'!$D:$D,'Country Selector'!$A$2,'EPA Data'!$J:$J,$B$1,'EPA Data'!$C:$C,AG$2,'EPA Data'!$G:$G,"&gt;="&amp;$A18,'EPA Data'!$G:$G,"&lt;"&amp;$B18)+IF('Multipliers and Adjustments'!$B$66="Y",'SNAP Adjustment'!AH55,0))*unit_conv</f>
        <v>0</v>
      </c>
      <c r="AH18">
        <f t="shared" si="13"/>
        <v>0</v>
      </c>
      <c r="AI18">
        <f t="shared" si="13"/>
        <v>0</v>
      </c>
      <c r="AJ18">
        <f t="shared" si="13"/>
        <v>0</v>
      </c>
      <c r="AK18">
        <f t="shared" si="13"/>
        <v>0</v>
      </c>
      <c r="AL18" s="67">
        <f>(VLOOKUP($B$1,'Multipliers and Adjustments'!$A$70:$I$86,TRUNC(COLUMN(AL$2)/5)+2,FALSE)*SUMIFS('EPA Data'!$I:$I,'EPA Data'!$D:$D,'Country Selector'!$A$2,'EPA Data'!$J:$J,$B$1,'EPA Data'!$C:$C,AL$2,'EPA Data'!$G:$G,"&gt;="&amp;$A18,'EPA Data'!$G:$G,"&lt;"&amp;$B18)+IF('Multipliers and Adjustments'!$B$66="Y",'SNAP Adjustment'!AM55,0))*unit_conv</f>
        <v>0</v>
      </c>
    </row>
    <row r="19" spans="1:38" x14ac:dyDescent="0.45">
      <c r="A19" s="12">
        <f t="shared" si="14"/>
        <v>-350</v>
      </c>
      <c r="B19" s="11">
        <f t="shared" si="7"/>
        <v>-300</v>
      </c>
      <c r="C19" s="67">
        <f>(VLOOKUP($B$1,'Multipliers and Adjustments'!$A$70:$I$86,TRUNC(COLUMN(C$2)/5)+2,FALSE)*SUMIFS('EPA Data'!$I:$I,'EPA Data'!$D:$D,'Country Selector'!$A$2,'EPA Data'!$J:$J,$B$1,'EPA Data'!$C:$C,C$2,'EPA Data'!$G:$G,"&gt;="&amp;$A19,'EPA Data'!$G:$G,"&lt;"&amp;$B19)+IF('Multipliers and Adjustments'!$B$66="Y",'SNAP Adjustment'!D56,0))*unit_conv</f>
        <v>0</v>
      </c>
      <c r="D19">
        <f t="shared" si="15"/>
        <v>0</v>
      </c>
      <c r="E19">
        <f t="shared" si="15"/>
        <v>0</v>
      </c>
      <c r="F19">
        <f t="shared" si="15"/>
        <v>0</v>
      </c>
      <c r="G19">
        <f t="shared" si="15"/>
        <v>0</v>
      </c>
      <c r="H19" s="67">
        <f>(VLOOKUP($B$1,'Multipliers and Adjustments'!$A$70:$I$86,TRUNC(COLUMN(H$2)/5)+2,FALSE)*SUMIFS('EPA Data'!$I:$I,'EPA Data'!$D:$D,'Country Selector'!$A$2,'EPA Data'!$J:$J,$B$1,'EPA Data'!$C:$C,H$2,'EPA Data'!$G:$G,"&gt;="&amp;$A19,'EPA Data'!$G:$G,"&lt;"&amp;$B19)+IF('Multipliers and Adjustments'!$B$66="Y",'SNAP Adjustment'!I56,0))*unit_conv</f>
        <v>0</v>
      </c>
      <c r="I19">
        <f t="shared" si="8"/>
        <v>0</v>
      </c>
      <c r="J19">
        <f t="shared" si="8"/>
        <v>0</v>
      </c>
      <c r="K19">
        <f t="shared" si="8"/>
        <v>0</v>
      </c>
      <c r="L19">
        <f t="shared" si="8"/>
        <v>0</v>
      </c>
      <c r="M19" s="67">
        <f>(VLOOKUP($B$1,'Multipliers and Adjustments'!$A$70:$I$86,TRUNC(COLUMN(M$2)/5)+2,FALSE)*SUMIFS('EPA Data'!$I:$I,'EPA Data'!$D:$D,'Country Selector'!$A$2,'EPA Data'!$J:$J,$B$1,'EPA Data'!$C:$C,M$2,'EPA Data'!$G:$G,"&gt;="&amp;$A19,'EPA Data'!$G:$G,"&lt;"&amp;$B19)+IF('Multipliers and Adjustments'!$B$66="Y",'SNAP Adjustment'!N56,0))*unit_conv</f>
        <v>0</v>
      </c>
      <c r="N19">
        <f t="shared" si="9"/>
        <v>0</v>
      </c>
      <c r="O19">
        <f t="shared" si="9"/>
        <v>0</v>
      </c>
      <c r="P19">
        <f t="shared" si="9"/>
        <v>0</v>
      </c>
      <c r="Q19">
        <f t="shared" si="9"/>
        <v>0</v>
      </c>
      <c r="R19" s="67">
        <f>(VLOOKUP($B$1,'Multipliers and Adjustments'!$A$70:$I$86,TRUNC(COLUMN(R$2)/5)+2,FALSE)*SUMIFS('EPA Data'!$I:$I,'EPA Data'!$D:$D,'Country Selector'!$A$2,'EPA Data'!$J:$J,$B$1,'EPA Data'!$C:$C,R$2,'EPA Data'!$G:$G,"&gt;="&amp;$A19,'EPA Data'!$G:$G,"&lt;"&amp;$B19)+IF('Multipliers and Adjustments'!$B$66="Y",'SNAP Adjustment'!S56,0))*unit_conv</f>
        <v>0</v>
      </c>
      <c r="S19">
        <f t="shared" si="10"/>
        <v>0</v>
      </c>
      <c r="T19">
        <f t="shared" si="10"/>
        <v>0</v>
      </c>
      <c r="U19">
        <f t="shared" si="10"/>
        <v>0</v>
      </c>
      <c r="V19">
        <f t="shared" si="10"/>
        <v>0</v>
      </c>
      <c r="W19" s="67">
        <f>(VLOOKUP($B$1,'Multipliers and Adjustments'!$A$70:$I$86,TRUNC(COLUMN(W$2)/5)+2,FALSE)*SUMIFS('EPA Data'!$I:$I,'EPA Data'!$D:$D,'Country Selector'!$A$2,'EPA Data'!$J:$J,$B$1,'EPA Data'!$C:$C,W$2,'EPA Data'!$G:$G,"&gt;="&amp;$A19,'EPA Data'!$G:$G,"&lt;"&amp;$B19)+IF('Multipliers and Adjustments'!$B$66="Y",'SNAP Adjustment'!X56,0))*unit_conv</f>
        <v>0</v>
      </c>
      <c r="X19">
        <f t="shared" si="11"/>
        <v>0</v>
      </c>
      <c r="Y19">
        <f t="shared" si="11"/>
        <v>0</v>
      </c>
      <c r="Z19">
        <f t="shared" si="11"/>
        <v>0</v>
      </c>
      <c r="AA19">
        <f t="shared" si="11"/>
        <v>0</v>
      </c>
      <c r="AB19" s="67">
        <f>(VLOOKUP($B$1,'Multipliers and Adjustments'!$A$70:$I$86,TRUNC(COLUMN(AB$2)/5)+2,FALSE)*SUMIFS('EPA Data'!$I:$I,'EPA Data'!$D:$D,'Country Selector'!$A$2,'EPA Data'!$J:$J,$B$1,'EPA Data'!$C:$C,AB$2,'EPA Data'!$G:$G,"&gt;="&amp;$A19,'EPA Data'!$G:$G,"&lt;"&amp;$B19)+IF('Multipliers and Adjustments'!$B$66="Y",'SNAP Adjustment'!AC56,0))*unit_conv</f>
        <v>0</v>
      </c>
      <c r="AC19">
        <f t="shared" si="12"/>
        <v>0</v>
      </c>
      <c r="AD19">
        <f t="shared" si="12"/>
        <v>0</v>
      </c>
      <c r="AE19">
        <f t="shared" si="12"/>
        <v>0</v>
      </c>
      <c r="AF19">
        <f t="shared" si="12"/>
        <v>0</v>
      </c>
      <c r="AG19" s="67">
        <f>(VLOOKUP($B$1,'Multipliers and Adjustments'!$A$70:$I$86,TRUNC(COLUMN(AG$2)/5)+2,FALSE)*SUMIFS('EPA Data'!$I:$I,'EPA Data'!$D:$D,'Country Selector'!$A$2,'EPA Data'!$J:$J,$B$1,'EPA Data'!$C:$C,AG$2,'EPA Data'!$G:$G,"&gt;="&amp;$A19,'EPA Data'!$G:$G,"&lt;"&amp;$B19)+IF('Multipliers and Adjustments'!$B$66="Y",'SNAP Adjustment'!AH56,0))*unit_conv</f>
        <v>0</v>
      </c>
      <c r="AH19">
        <f t="shared" si="13"/>
        <v>0</v>
      </c>
      <c r="AI19">
        <f t="shared" si="13"/>
        <v>0</v>
      </c>
      <c r="AJ19">
        <f t="shared" si="13"/>
        <v>0</v>
      </c>
      <c r="AK19">
        <f t="shared" si="13"/>
        <v>0</v>
      </c>
      <c r="AL19" s="67">
        <f>(VLOOKUP($B$1,'Multipliers and Adjustments'!$A$70:$I$86,TRUNC(COLUMN(AL$2)/5)+2,FALSE)*SUMIFS('EPA Data'!$I:$I,'EPA Data'!$D:$D,'Country Selector'!$A$2,'EPA Data'!$J:$J,$B$1,'EPA Data'!$C:$C,AL$2,'EPA Data'!$G:$G,"&gt;="&amp;$A19,'EPA Data'!$G:$G,"&lt;"&amp;$B19)+IF('Multipliers and Adjustments'!$B$66="Y",'SNAP Adjustment'!AM56,0))*unit_conv</f>
        <v>0</v>
      </c>
    </row>
    <row r="20" spans="1:38" x14ac:dyDescent="0.45">
      <c r="A20" s="12">
        <f t="shared" si="14"/>
        <v>-300</v>
      </c>
      <c r="B20" s="11">
        <f t="shared" si="7"/>
        <v>-250</v>
      </c>
      <c r="C20" s="67">
        <f>(VLOOKUP($B$1,'Multipliers and Adjustments'!$A$70:$I$86,TRUNC(COLUMN(C$2)/5)+2,FALSE)*SUMIFS('EPA Data'!$I:$I,'EPA Data'!$D:$D,'Country Selector'!$A$2,'EPA Data'!$J:$J,$B$1,'EPA Data'!$C:$C,C$2,'EPA Data'!$G:$G,"&gt;="&amp;$A20,'EPA Data'!$G:$G,"&lt;"&amp;$B20)+IF('Multipliers and Adjustments'!$B$66="Y",'SNAP Adjustment'!D57,0))*unit_conv</f>
        <v>0</v>
      </c>
      <c r="D20">
        <f t="shared" si="15"/>
        <v>0</v>
      </c>
      <c r="E20">
        <f t="shared" si="15"/>
        <v>0</v>
      </c>
      <c r="F20">
        <f t="shared" si="15"/>
        <v>0</v>
      </c>
      <c r="G20">
        <f t="shared" si="15"/>
        <v>0</v>
      </c>
      <c r="H20" s="67">
        <f>(VLOOKUP($B$1,'Multipliers and Adjustments'!$A$70:$I$86,TRUNC(COLUMN(H$2)/5)+2,FALSE)*SUMIFS('EPA Data'!$I:$I,'EPA Data'!$D:$D,'Country Selector'!$A$2,'EPA Data'!$J:$J,$B$1,'EPA Data'!$C:$C,H$2,'EPA Data'!$G:$G,"&gt;="&amp;$A20,'EPA Data'!$G:$G,"&lt;"&amp;$B20)+IF('Multipliers and Adjustments'!$B$66="Y",'SNAP Adjustment'!I57,0))*unit_conv</f>
        <v>0</v>
      </c>
      <c r="I20">
        <f t="shared" ref="I20:L35" si="16">H20+($M20-$H20)/5</f>
        <v>0</v>
      </c>
      <c r="J20">
        <f t="shared" si="16"/>
        <v>0</v>
      </c>
      <c r="K20">
        <f t="shared" si="16"/>
        <v>0</v>
      </c>
      <c r="L20">
        <f t="shared" si="16"/>
        <v>0</v>
      </c>
      <c r="M20" s="67">
        <f>(VLOOKUP($B$1,'Multipliers and Adjustments'!$A$70:$I$86,TRUNC(COLUMN(M$2)/5)+2,FALSE)*SUMIFS('EPA Data'!$I:$I,'EPA Data'!$D:$D,'Country Selector'!$A$2,'EPA Data'!$J:$J,$B$1,'EPA Data'!$C:$C,M$2,'EPA Data'!$G:$G,"&gt;="&amp;$A20,'EPA Data'!$G:$G,"&lt;"&amp;$B20)+IF('Multipliers and Adjustments'!$B$66="Y",'SNAP Adjustment'!N57,0))*unit_conv</f>
        <v>0</v>
      </c>
      <c r="N20">
        <f t="shared" ref="N20:Q35" si="17">M20+($R20-$M20)/5</f>
        <v>0</v>
      </c>
      <c r="O20">
        <f t="shared" si="17"/>
        <v>0</v>
      </c>
      <c r="P20">
        <f t="shared" si="17"/>
        <v>0</v>
      </c>
      <c r="Q20">
        <f t="shared" si="17"/>
        <v>0</v>
      </c>
      <c r="R20" s="67">
        <f>(VLOOKUP($B$1,'Multipliers and Adjustments'!$A$70:$I$86,TRUNC(COLUMN(R$2)/5)+2,FALSE)*SUMIFS('EPA Data'!$I:$I,'EPA Data'!$D:$D,'Country Selector'!$A$2,'EPA Data'!$J:$J,$B$1,'EPA Data'!$C:$C,R$2,'EPA Data'!$G:$G,"&gt;="&amp;$A20,'EPA Data'!$G:$G,"&lt;"&amp;$B20)+IF('Multipliers and Adjustments'!$B$66="Y",'SNAP Adjustment'!S57,0))*unit_conv</f>
        <v>0</v>
      </c>
      <c r="S20">
        <f t="shared" ref="S20:V35" si="18">R20+($W20-$R20)/5</f>
        <v>0</v>
      </c>
      <c r="T20">
        <f t="shared" si="18"/>
        <v>0</v>
      </c>
      <c r="U20">
        <f t="shared" si="18"/>
        <v>0</v>
      </c>
      <c r="V20">
        <f t="shared" si="18"/>
        <v>0</v>
      </c>
      <c r="W20" s="67">
        <f>(VLOOKUP($B$1,'Multipliers and Adjustments'!$A$70:$I$86,TRUNC(COLUMN(W$2)/5)+2,FALSE)*SUMIFS('EPA Data'!$I:$I,'EPA Data'!$D:$D,'Country Selector'!$A$2,'EPA Data'!$J:$J,$B$1,'EPA Data'!$C:$C,W$2,'EPA Data'!$G:$G,"&gt;="&amp;$A20,'EPA Data'!$G:$G,"&lt;"&amp;$B20)+IF('Multipliers and Adjustments'!$B$66="Y",'SNAP Adjustment'!X57,0))*unit_conv</f>
        <v>0</v>
      </c>
      <c r="X20">
        <f t="shared" ref="X20:AA35" si="19">W20+($AB20-$W20)/5</f>
        <v>0</v>
      </c>
      <c r="Y20">
        <f t="shared" si="19"/>
        <v>0</v>
      </c>
      <c r="Z20">
        <f t="shared" si="19"/>
        <v>0</v>
      </c>
      <c r="AA20">
        <f t="shared" si="19"/>
        <v>0</v>
      </c>
      <c r="AB20" s="67">
        <f>(VLOOKUP($B$1,'Multipliers and Adjustments'!$A$70:$I$86,TRUNC(COLUMN(AB$2)/5)+2,FALSE)*SUMIFS('EPA Data'!$I:$I,'EPA Data'!$D:$D,'Country Selector'!$A$2,'EPA Data'!$J:$J,$B$1,'EPA Data'!$C:$C,AB$2,'EPA Data'!$G:$G,"&gt;="&amp;$A20,'EPA Data'!$G:$G,"&lt;"&amp;$B20)+IF('Multipliers and Adjustments'!$B$66="Y",'SNAP Adjustment'!AC57,0))*unit_conv</f>
        <v>0</v>
      </c>
      <c r="AC20">
        <f t="shared" ref="AC20:AF35" si="20">AB20+($AG20-$AB20)/5</f>
        <v>0</v>
      </c>
      <c r="AD20">
        <f t="shared" si="20"/>
        <v>0</v>
      </c>
      <c r="AE20">
        <f t="shared" si="20"/>
        <v>0</v>
      </c>
      <c r="AF20">
        <f t="shared" si="20"/>
        <v>0</v>
      </c>
      <c r="AG20" s="67">
        <f>(VLOOKUP($B$1,'Multipliers and Adjustments'!$A$70:$I$86,TRUNC(COLUMN(AG$2)/5)+2,FALSE)*SUMIFS('EPA Data'!$I:$I,'EPA Data'!$D:$D,'Country Selector'!$A$2,'EPA Data'!$J:$J,$B$1,'EPA Data'!$C:$C,AG$2,'EPA Data'!$G:$G,"&gt;="&amp;$A20,'EPA Data'!$G:$G,"&lt;"&amp;$B20)+IF('Multipliers and Adjustments'!$B$66="Y",'SNAP Adjustment'!AH57,0))*unit_conv</f>
        <v>0</v>
      </c>
      <c r="AH20">
        <f t="shared" ref="AH20:AK35" si="21">AG20+($AL20-$AG20)/5</f>
        <v>0</v>
      </c>
      <c r="AI20">
        <f t="shared" si="21"/>
        <v>0</v>
      </c>
      <c r="AJ20">
        <f t="shared" si="21"/>
        <v>0</v>
      </c>
      <c r="AK20">
        <f t="shared" si="21"/>
        <v>0</v>
      </c>
      <c r="AL20" s="67">
        <f>(VLOOKUP($B$1,'Multipliers and Adjustments'!$A$70:$I$86,TRUNC(COLUMN(AL$2)/5)+2,FALSE)*SUMIFS('EPA Data'!$I:$I,'EPA Data'!$D:$D,'Country Selector'!$A$2,'EPA Data'!$J:$J,$B$1,'EPA Data'!$C:$C,AL$2,'EPA Data'!$G:$G,"&gt;="&amp;$A20,'EPA Data'!$G:$G,"&lt;"&amp;$B20)+IF('Multipliers and Adjustments'!$B$66="Y",'SNAP Adjustment'!AM57,0))*unit_conv</f>
        <v>0</v>
      </c>
    </row>
    <row r="21" spans="1:38" x14ac:dyDescent="0.45">
      <c r="A21" s="12">
        <f t="shared" si="14"/>
        <v>-250</v>
      </c>
      <c r="B21" s="11">
        <f t="shared" si="7"/>
        <v>-200</v>
      </c>
      <c r="C21" s="67">
        <f>(VLOOKUP($B$1,'Multipliers and Adjustments'!$A$70:$I$86,TRUNC(COLUMN(C$2)/5)+2,FALSE)*SUMIFS('EPA Data'!$I:$I,'EPA Data'!$D:$D,'Country Selector'!$A$2,'EPA Data'!$J:$J,$B$1,'EPA Data'!$C:$C,C$2,'EPA Data'!$G:$G,"&gt;="&amp;$A21,'EPA Data'!$G:$G,"&lt;"&amp;$B21)+IF('Multipliers and Adjustments'!$B$66="Y",'SNAP Adjustment'!D58,0))*unit_conv</f>
        <v>0</v>
      </c>
      <c r="D21">
        <f t="shared" si="15"/>
        <v>0</v>
      </c>
      <c r="E21">
        <f t="shared" si="15"/>
        <v>0</v>
      </c>
      <c r="F21">
        <f t="shared" si="15"/>
        <v>0</v>
      </c>
      <c r="G21">
        <f t="shared" si="15"/>
        <v>0</v>
      </c>
      <c r="H21" s="67">
        <f>(VLOOKUP($B$1,'Multipliers and Adjustments'!$A$70:$I$86,TRUNC(COLUMN(H$2)/5)+2,FALSE)*SUMIFS('EPA Data'!$I:$I,'EPA Data'!$D:$D,'Country Selector'!$A$2,'EPA Data'!$J:$J,$B$1,'EPA Data'!$C:$C,H$2,'EPA Data'!$G:$G,"&gt;="&amp;$A21,'EPA Data'!$G:$G,"&lt;"&amp;$B21)+IF('Multipliers and Adjustments'!$B$66="Y",'SNAP Adjustment'!I58,0))*unit_conv</f>
        <v>0</v>
      </c>
      <c r="I21">
        <f t="shared" si="16"/>
        <v>0</v>
      </c>
      <c r="J21">
        <f t="shared" si="16"/>
        <v>0</v>
      </c>
      <c r="K21">
        <f t="shared" si="16"/>
        <v>0</v>
      </c>
      <c r="L21">
        <f t="shared" si="16"/>
        <v>0</v>
      </c>
      <c r="M21" s="67">
        <f>(VLOOKUP($B$1,'Multipliers and Adjustments'!$A$70:$I$86,TRUNC(COLUMN(M$2)/5)+2,FALSE)*SUMIFS('EPA Data'!$I:$I,'EPA Data'!$D:$D,'Country Selector'!$A$2,'EPA Data'!$J:$J,$B$1,'EPA Data'!$C:$C,M$2,'EPA Data'!$G:$G,"&gt;="&amp;$A21,'EPA Data'!$G:$G,"&lt;"&amp;$B21)+IF('Multipliers and Adjustments'!$B$66="Y",'SNAP Adjustment'!N58,0))*unit_conv</f>
        <v>0</v>
      </c>
      <c r="N21">
        <f t="shared" si="17"/>
        <v>0</v>
      </c>
      <c r="O21">
        <f t="shared" si="17"/>
        <v>0</v>
      </c>
      <c r="P21">
        <f t="shared" si="17"/>
        <v>0</v>
      </c>
      <c r="Q21">
        <f t="shared" si="17"/>
        <v>0</v>
      </c>
      <c r="R21" s="67">
        <f>(VLOOKUP($B$1,'Multipliers and Adjustments'!$A$70:$I$86,TRUNC(COLUMN(R$2)/5)+2,FALSE)*SUMIFS('EPA Data'!$I:$I,'EPA Data'!$D:$D,'Country Selector'!$A$2,'EPA Data'!$J:$J,$B$1,'EPA Data'!$C:$C,R$2,'EPA Data'!$G:$G,"&gt;="&amp;$A21,'EPA Data'!$G:$G,"&lt;"&amp;$B21)+IF('Multipliers and Adjustments'!$B$66="Y",'SNAP Adjustment'!S58,0))*unit_conv</f>
        <v>0</v>
      </c>
      <c r="S21">
        <f t="shared" si="18"/>
        <v>0</v>
      </c>
      <c r="T21">
        <f t="shared" si="18"/>
        <v>0</v>
      </c>
      <c r="U21">
        <f t="shared" si="18"/>
        <v>0</v>
      </c>
      <c r="V21">
        <f t="shared" si="18"/>
        <v>0</v>
      </c>
      <c r="W21" s="67">
        <f>(VLOOKUP($B$1,'Multipliers and Adjustments'!$A$70:$I$86,TRUNC(COLUMN(W$2)/5)+2,FALSE)*SUMIFS('EPA Data'!$I:$I,'EPA Data'!$D:$D,'Country Selector'!$A$2,'EPA Data'!$J:$J,$B$1,'EPA Data'!$C:$C,W$2,'EPA Data'!$G:$G,"&gt;="&amp;$A21,'EPA Data'!$G:$G,"&lt;"&amp;$B21)+IF('Multipliers and Adjustments'!$B$66="Y",'SNAP Adjustment'!X58,0))*unit_conv</f>
        <v>0</v>
      </c>
      <c r="X21">
        <f t="shared" si="19"/>
        <v>0</v>
      </c>
      <c r="Y21">
        <f t="shared" si="19"/>
        <v>0</v>
      </c>
      <c r="Z21">
        <f t="shared" si="19"/>
        <v>0</v>
      </c>
      <c r="AA21">
        <f t="shared" si="19"/>
        <v>0</v>
      </c>
      <c r="AB21" s="67">
        <f>(VLOOKUP($B$1,'Multipliers and Adjustments'!$A$70:$I$86,TRUNC(COLUMN(AB$2)/5)+2,FALSE)*SUMIFS('EPA Data'!$I:$I,'EPA Data'!$D:$D,'Country Selector'!$A$2,'EPA Data'!$J:$J,$B$1,'EPA Data'!$C:$C,AB$2,'EPA Data'!$G:$G,"&gt;="&amp;$A21,'EPA Data'!$G:$G,"&lt;"&amp;$B21)+IF('Multipliers and Adjustments'!$B$66="Y",'SNAP Adjustment'!AC58,0))*unit_conv</f>
        <v>0</v>
      </c>
      <c r="AC21">
        <f t="shared" si="20"/>
        <v>0</v>
      </c>
      <c r="AD21">
        <f t="shared" si="20"/>
        <v>0</v>
      </c>
      <c r="AE21">
        <f t="shared" si="20"/>
        <v>0</v>
      </c>
      <c r="AF21">
        <f t="shared" si="20"/>
        <v>0</v>
      </c>
      <c r="AG21" s="67">
        <f>(VLOOKUP($B$1,'Multipliers and Adjustments'!$A$70:$I$86,TRUNC(COLUMN(AG$2)/5)+2,FALSE)*SUMIFS('EPA Data'!$I:$I,'EPA Data'!$D:$D,'Country Selector'!$A$2,'EPA Data'!$J:$J,$B$1,'EPA Data'!$C:$C,AG$2,'EPA Data'!$G:$G,"&gt;="&amp;$A21,'EPA Data'!$G:$G,"&lt;"&amp;$B21)+IF('Multipliers and Adjustments'!$B$66="Y",'SNAP Adjustment'!AH58,0))*unit_conv</f>
        <v>0</v>
      </c>
      <c r="AH21">
        <f t="shared" si="21"/>
        <v>0</v>
      </c>
      <c r="AI21">
        <f t="shared" si="21"/>
        <v>0</v>
      </c>
      <c r="AJ21">
        <f t="shared" si="21"/>
        <v>0</v>
      </c>
      <c r="AK21">
        <f t="shared" si="21"/>
        <v>0</v>
      </c>
      <c r="AL21" s="67">
        <f>(VLOOKUP($B$1,'Multipliers and Adjustments'!$A$70:$I$86,TRUNC(COLUMN(AL$2)/5)+2,FALSE)*SUMIFS('EPA Data'!$I:$I,'EPA Data'!$D:$D,'Country Selector'!$A$2,'EPA Data'!$J:$J,$B$1,'EPA Data'!$C:$C,AL$2,'EPA Data'!$G:$G,"&gt;="&amp;$A21,'EPA Data'!$G:$G,"&lt;"&amp;$B21)+IF('Multipliers and Adjustments'!$B$66="Y",'SNAP Adjustment'!AM58,0))*unit_conv</f>
        <v>0</v>
      </c>
    </row>
    <row r="22" spans="1:38" x14ac:dyDescent="0.45">
      <c r="A22" s="12">
        <f t="shared" si="14"/>
        <v>-200</v>
      </c>
      <c r="B22" s="11">
        <f t="shared" si="7"/>
        <v>-150</v>
      </c>
      <c r="C22" s="67">
        <f>(VLOOKUP($B$1,'Multipliers and Adjustments'!$A$70:$I$86,TRUNC(COLUMN(C$2)/5)+2,FALSE)*SUMIFS('EPA Data'!$I:$I,'EPA Data'!$D:$D,'Country Selector'!$A$2,'EPA Data'!$J:$J,$B$1,'EPA Data'!$C:$C,C$2,'EPA Data'!$G:$G,"&gt;="&amp;$A22,'EPA Data'!$G:$G,"&lt;"&amp;$B22)+IF('Multipliers and Adjustments'!$B$66="Y",'SNAP Adjustment'!D59,0))*unit_conv</f>
        <v>0</v>
      </c>
      <c r="D22">
        <f t="shared" si="15"/>
        <v>0</v>
      </c>
      <c r="E22">
        <f t="shared" si="15"/>
        <v>0</v>
      </c>
      <c r="F22">
        <f t="shared" si="15"/>
        <v>0</v>
      </c>
      <c r="G22">
        <f t="shared" si="15"/>
        <v>0</v>
      </c>
      <c r="H22" s="67">
        <f>(VLOOKUP($B$1,'Multipliers and Adjustments'!$A$70:$I$86,TRUNC(COLUMN(H$2)/5)+2,FALSE)*SUMIFS('EPA Data'!$I:$I,'EPA Data'!$D:$D,'Country Selector'!$A$2,'EPA Data'!$J:$J,$B$1,'EPA Data'!$C:$C,H$2,'EPA Data'!$G:$G,"&gt;="&amp;$A22,'EPA Data'!$G:$G,"&lt;"&amp;$B22)+IF('Multipliers and Adjustments'!$B$66="Y",'SNAP Adjustment'!I59,0))*unit_conv</f>
        <v>0</v>
      </c>
      <c r="I22">
        <f t="shared" si="16"/>
        <v>0</v>
      </c>
      <c r="J22">
        <f t="shared" si="16"/>
        <v>0</v>
      </c>
      <c r="K22">
        <f t="shared" si="16"/>
        <v>0</v>
      </c>
      <c r="L22">
        <f t="shared" si="16"/>
        <v>0</v>
      </c>
      <c r="M22" s="67">
        <f>(VLOOKUP($B$1,'Multipliers and Adjustments'!$A$70:$I$86,TRUNC(COLUMN(M$2)/5)+2,FALSE)*SUMIFS('EPA Data'!$I:$I,'EPA Data'!$D:$D,'Country Selector'!$A$2,'EPA Data'!$J:$J,$B$1,'EPA Data'!$C:$C,M$2,'EPA Data'!$G:$G,"&gt;="&amp;$A22,'EPA Data'!$G:$G,"&lt;"&amp;$B22)+IF('Multipliers and Adjustments'!$B$66="Y",'SNAP Adjustment'!N59,0))*unit_conv</f>
        <v>0</v>
      </c>
      <c r="N22">
        <f t="shared" si="17"/>
        <v>0</v>
      </c>
      <c r="O22">
        <f t="shared" si="17"/>
        <v>0</v>
      </c>
      <c r="P22">
        <f t="shared" si="17"/>
        <v>0</v>
      </c>
      <c r="Q22">
        <f t="shared" si="17"/>
        <v>0</v>
      </c>
      <c r="R22" s="67">
        <f>(VLOOKUP($B$1,'Multipliers and Adjustments'!$A$70:$I$86,TRUNC(COLUMN(R$2)/5)+2,FALSE)*SUMIFS('EPA Data'!$I:$I,'EPA Data'!$D:$D,'Country Selector'!$A$2,'EPA Data'!$J:$J,$B$1,'EPA Data'!$C:$C,R$2,'EPA Data'!$G:$G,"&gt;="&amp;$A22,'EPA Data'!$G:$G,"&lt;"&amp;$B22)+IF('Multipliers and Adjustments'!$B$66="Y",'SNAP Adjustment'!S59,0))*unit_conv</f>
        <v>0</v>
      </c>
      <c r="S22">
        <f t="shared" si="18"/>
        <v>0</v>
      </c>
      <c r="T22">
        <f t="shared" si="18"/>
        <v>0</v>
      </c>
      <c r="U22">
        <f t="shared" si="18"/>
        <v>0</v>
      </c>
      <c r="V22">
        <f t="shared" si="18"/>
        <v>0</v>
      </c>
      <c r="W22" s="67">
        <f>(VLOOKUP($B$1,'Multipliers and Adjustments'!$A$70:$I$86,TRUNC(COLUMN(W$2)/5)+2,FALSE)*SUMIFS('EPA Data'!$I:$I,'EPA Data'!$D:$D,'Country Selector'!$A$2,'EPA Data'!$J:$J,$B$1,'EPA Data'!$C:$C,W$2,'EPA Data'!$G:$G,"&gt;="&amp;$A22,'EPA Data'!$G:$G,"&lt;"&amp;$B22)+IF('Multipliers and Adjustments'!$B$66="Y",'SNAP Adjustment'!X59,0))*unit_conv</f>
        <v>0</v>
      </c>
      <c r="X22">
        <f t="shared" si="19"/>
        <v>0</v>
      </c>
      <c r="Y22">
        <f t="shared" si="19"/>
        <v>0</v>
      </c>
      <c r="Z22">
        <f t="shared" si="19"/>
        <v>0</v>
      </c>
      <c r="AA22">
        <f t="shared" si="19"/>
        <v>0</v>
      </c>
      <c r="AB22" s="67">
        <f>(VLOOKUP($B$1,'Multipliers and Adjustments'!$A$70:$I$86,TRUNC(COLUMN(AB$2)/5)+2,FALSE)*SUMIFS('EPA Data'!$I:$I,'EPA Data'!$D:$D,'Country Selector'!$A$2,'EPA Data'!$J:$J,$B$1,'EPA Data'!$C:$C,AB$2,'EPA Data'!$G:$G,"&gt;="&amp;$A22,'EPA Data'!$G:$G,"&lt;"&amp;$B22)+IF('Multipliers and Adjustments'!$B$66="Y",'SNAP Adjustment'!AC59,0))*unit_conv</f>
        <v>0</v>
      </c>
      <c r="AC22">
        <f t="shared" si="20"/>
        <v>0</v>
      </c>
      <c r="AD22">
        <f t="shared" si="20"/>
        <v>0</v>
      </c>
      <c r="AE22">
        <f t="shared" si="20"/>
        <v>0</v>
      </c>
      <c r="AF22">
        <f t="shared" si="20"/>
        <v>0</v>
      </c>
      <c r="AG22" s="67">
        <f>(VLOOKUP($B$1,'Multipliers and Adjustments'!$A$70:$I$86,TRUNC(COLUMN(AG$2)/5)+2,FALSE)*SUMIFS('EPA Data'!$I:$I,'EPA Data'!$D:$D,'Country Selector'!$A$2,'EPA Data'!$J:$J,$B$1,'EPA Data'!$C:$C,AG$2,'EPA Data'!$G:$G,"&gt;="&amp;$A22,'EPA Data'!$G:$G,"&lt;"&amp;$B22)+IF('Multipliers and Adjustments'!$B$66="Y",'SNAP Adjustment'!AH59,0))*unit_conv</f>
        <v>0</v>
      </c>
      <c r="AH22">
        <f t="shared" si="21"/>
        <v>0</v>
      </c>
      <c r="AI22">
        <f t="shared" si="21"/>
        <v>0</v>
      </c>
      <c r="AJ22">
        <f t="shared" si="21"/>
        <v>0</v>
      </c>
      <c r="AK22">
        <f t="shared" si="21"/>
        <v>0</v>
      </c>
      <c r="AL22" s="67">
        <f>(VLOOKUP($B$1,'Multipliers and Adjustments'!$A$70:$I$86,TRUNC(COLUMN(AL$2)/5)+2,FALSE)*SUMIFS('EPA Data'!$I:$I,'EPA Data'!$D:$D,'Country Selector'!$A$2,'EPA Data'!$J:$J,$B$1,'EPA Data'!$C:$C,AL$2,'EPA Data'!$G:$G,"&gt;="&amp;$A22,'EPA Data'!$G:$G,"&lt;"&amp;$B22)+IF('Multipliers and Adjustments'!$B$66="Y",'SNAP Adjustment'!AM59,0))*unit_conv</f>
        <v>0</v>
      </c>
    </row>
    <row r="23" spans="1:38" x14ac:dyDescent="0.45">
      <c r="A23" s="12">
        <f t="shared" si="14"/>
        <v>-150</v>
      </c>
      <c r="B23" s="11">
        <f t="shared" si="7"/>
        <v>-100</v>
      </c>
      <c r="C23" s="67">
        <f>(VLOOKUP($B$1,'Multipliers and Adjustments'!$A$70:$I$86,TRUNC(COLUMN(C$2)/5)+2,FALSE)*SUMIFS('EPA Data'!$I:$I,'EPA Data'!$D:$D,'Country Selector'!$A$2,'EPA Data'!$J:$J,$B$1,'EPA Data'!$C:$C,C$2,'EPA Data'!$G:$G,"&gt;="&amp;$A23,'EPA Data'!$G:$G,"&lt;"&amp;$B23)+IF('Multipliers and Adjustments'!$B$66="Y",'SNAP Adjustment'!D60,0))*unit_conv</f>
        <v>0</v>
      </c>
      <c r="D23">
        <f t="shared" si="15"/>
        <v>0</v>
      </c>
      <c r="E23">
        <f t="shared" si="15"/>
        <v>0</v>
      </c>
      <c r="F23">
        <f t="shared" si="15"/>
        <v>0</v>
      </c>
      <c r="G23">
        <f t="shared" si="15"/>
        <v>0</v>
      </c>
      <c r="H23" s="67">
        <f>(VLOOKUP($B$1,'Multipliers and Adjustments'!$A$70:$I$86,TRUNC(COLUMN(H$2)/5)+2,FALSE)*SUMIFS('EPA Data'!$I:$I,'EPA Data'!$D:$D,'Country Selector'!$A$2,'EPA Data'!$J:$J,$B$1,'EPA Data'!$C:$C,H$2,'EPA Data'!$G:$G,"&gt;="&amp;$A23,'EPA Data'!$G:$G,"&lt;"&amp;$B23)+IF('Multipliers and Adjustments'!$B$66="Y",'SNAP Adjustment'!I60,0))*unit_conv</f>
        <v>0</v>
      </c>
      <c r="I23">
        <f t="shared" si="16"/>
        <v>0</v>
      </c>
      <c r="J23">
        <f t="shared" si="16"/>
        <v>0</v>
      </c>
      <c r="K23">
        <f t="shared" si="16"/>
        <v>0</v>
      </c>
      <c r="L23">
        <f t="shared" si="16"/>
        <v>0</v>
      </c>
      <c r="M23" s="67">
        <f>(VLOOKUP($B$1,'Multipliers and Adjustments'!$A$70:$I$86,TRUNC(COLUMN(M$2)/5)+2,FALSE)*SUMIFS('EPA Data'!$I:$I,'EPA Data'!$D:$D,'Country Selector'!$A$2,'EPA Data'!$J:$J,$B$1,'EPA Data'!$C:$C,M$2,'EPA Data'!$G:$G,"&gt;="&amp;$A23,'EPA Data'!$G:$G,"&lt;"&amp;$B23)+IF('Multipliers and Adjustments'!$B$66="Y",'SNAP Adjustment'!N60,0))*unit_conv</f>
        <v>0</v>
      </c>
      <c r="N23">
        <f t="shared" si="17"/>
        <v>0</v>
      </c>
      <c r="O23">
        <f t="shared" si="17"/>
        <v>0</v>
      </c>
      <c r="P23">
        <f t="shared" si="17"/>
        <v>0</v>
      </c>
      <c r="Q23">
        <f t="shared" si="17"/>
        <v>0</v>
      </c>
      <c r="R23" s="67">
        <f>(VLOOKUP($B$1,'Multipliers and Adjustments'!$A$70:$I$86,TRUNC(COLUMN(R$2)/5)+2,FALSE)*SUMIFS('EPA Data'!$I:$I,'EPA Data'!$D:$D,'Country Selector'!$A$2,'EPA Data'!$J:$J,$B$1,'EPA Data'!$C:$C,R$2,'EPA Data'!$G:$G,"&gt;="&amp;$A23,'EPA Data'!$G:$G,"&lt;"&amp;$B23)+IF('Multipliers and Adjustments'!$B$66="Y",'SNAP Adjustment'!S60,0))*unit_conv</f>
        <v>0</v>
      </c>
      <c r="S23">
        <f t="shared" si="18"/>
        <v>0</v>
      </c>
      <c r="T23">
        <f t="shared" si="18"/>
        <v>0</v>
      </c>
      <c r="U23">
        <f t="shared" si="18"/>
        <v>0</v>
      </c>
      <c r="V23">
        <f t="shared" si="18"/>
        <v>0</v>
      </c>
      <c r="W23" s="67">
        <f>(VLOOKUP($B$1,'Multipliers and Adjustments'!$A$70:$I$86,TRUNC(COLUMN(W$2)/5)+2,FALSE)*SUMIFS('EPA Data'!$I:$I,'EPA Data'!$D:$D,'Country Selector'!$A$2,'EPA Data'!$J:$J,$B$1,'EPA Data'!$C:$C,W$2,'EPA Data'!$G:$G,"&gt;="&amp;$A23,'EPA Data'!$G:$G,"&lt;"&amp;$B23)+IF('Multipliers and Adjustments'!$B$66="Y",'SNAP Adjustment'!X60,0))*unit_conv</f>
        <v>0</v>
      </c>
      <c r="X23">
        <f t="shared" si="19"/>
        <v>0</v>
      </c>
      <c r="Y23">
        <f t="shared" si="19"/>
        <v>0</v>
      </c>
      <c r="Z23">
        <f t="shared" si="19"/>
        <v>0</v>
      </c>
      <c r="AA23">
        <f t="shared" si="19"/>
        <v>0</v>
      </c>
      <c r="AB23" s="67">
        <f>(VLOOKUP($B$1,'Multipliers and Adjustments'!$A$70:$I$86,TRUNC(COLUMN(AB$2)/5)+2,FALSE)*SUMIFS('EPA Data'!$I:$I,'EPA Data'!$D:$D,'Country Selector'!$A$2,'EPA Data'!$J:$J,$B$1,'EPA Data'!$C:$C,AB$2,'EPA Data'!$G:$G,"&gt;="&amp;$A23,'EPA Data'!$G:$G,"&lt;"&amp;$B23)+IF('Multipliers and Adjustments'!$B$66="Y",'SNAP Adjustment'!AC60,0))*unit_conv</f>
        <v>0</v>
      </c>
      <c r="AC23">
        <f t="shared" si="20"/>
        <v>0</v>
      </c>
      <c r="AD23">
        <f t="shared" si="20"/>
        <v>0</v>
      </c>
      <c r="AE23">
        <f t="shared" si="20"/>
        <v>0</v>
      </c>
      <c r="AF23">
        <f t="shared" si="20"/>
        <v>0</v>
      </c>
      <c r="AG23" s="67">
        <f>(VLOOKUP($B$1,'Multipliers and Adjustments'!$A$70:$I$86,TRUNC(COLUMN(AG$2)/5)+2,FALSE)*SUMIFS('EPA Data'!$I:$I,'EPA Data'!$D:$D,'Country Selector'!$A$2,'EPA Data'!$J:$J,$B$1,'EPA Data'!$C:$C,AG$2,'EPA Data'!$G:$G,"&gt;="&amp;$A23,'EPA Data'!$G:$G,"&lt;"&amp;$B23)+IF('Multipliers and Adjustments'!$B$66="Y",'SNAP Adjustment'!AH60,0))*unit_conv</f>
        <v>0</v>
      </c>
      <c r="AH23">
        <f t="shared" si="21"/>
        <v>0</v>
      </c>
      <c r="AI23">
        <f t="shared" si="21"/>
        <v>0</v>
      </c>
      <c r="AJ23">
        <f t="shared" si="21"/>
        <v>0</v>
      </c>
      <c r="AK23">
        <f t="shared" si="21"/>
        <v>0</v>
      </c>
      <c r="AL23" s="67">
        <f>(VLOOKUP($B$1,'Multipliers and Adjustments'!$A$70:$I$86,TRUNC(COLUMN(AL$2)/5)+2,FALSE)*SUMIFS('EPA Data'!$I:$I,'EPA Data'!$D:$D,'Country Selector'!$A$2,'EPA Data'!$J:$J,$B$1,'EPA Data'!$C:$C,AL$2,'EPA Data'!$G:$G,"&gt;="&amp;$A23,'EPA Data'!$G:$G,"&lt;"&amp;$B23)+IF('Multipliers and Adjustments'!$B$66="Y",'SNAP Adjustment'!AM60,0))*unit_conv</f>
        <v>0</v>
      </c>
    </row>
    <row r="24" spans="1:38" x14ac:dyDescent="0.45">
      <c r="A24" s="15">
        <f t="shared" si="14"/>
        <v>-100</v>
      </c>
      <c r="B24" s="16">
        <f>A24+10</f>
        <v>-90</v>
      </c>
      <c r="C24" s="67">
        <f>(VLOOKUP($B$1,'Multipliers and Adjustments'!$A$70:$I$86,TRUNC(COLUMN(C$2)/5)+2,FALSE)*SUMIFS('EPA Data'!$I:$I,'EPA Data'!$D:$D,'Country Selector'!$A$2,'EPA Data'!$J:$J,$B$1,'EPA Data'!$C:$C,C$2,'EPA Data'!$G:$G,"&gt;="&amp;$A24,'EPA Data'!$G:$G,"&lt;"&amp;$B24)+IF('Multipliers and Adjustments'!$B$66="Y",'SNAP Adjustment'!D61,0))*unit_conv</f>
        <v>0</v>
      </c>
      <c r="D24">
        <f t="shared" si="15"/>
        <v>0</v>
      </c>
      <c r="E24">
        <f t="shared" si="15"/>
        <v>0</v>
      </c>
      <c r="F24">
        <f t="shared" si="15"/>
        <v>0</v>
      </c>
      <c r="G24">
        <f t="shared" si="15"/>
        <v>0</v>
      </c>
      <c r="H24" s="67">
        <f>(VLOOKUP($B$1,'Multipliers and Adjustments'!$A$70:$I$86,TRUNC(COLUMN(H$2)/5)+2,FALSE)*SUMIFS('EPA Data'!$I:$I,'EPA Data'!$D:$D,'Country Selector'!$A$2,'EPA Data'!$J:$J,$B$1,'EPA Data'!$C:$C,H$2,'EPA Data'!$G:$G,"&gt;="&amp;$A24,'EPA Data'!$G:$G,"&lt;"&amp;$B24)+IF('Multipliers and Adjustments'!$B$66="Y",'SNAP Adjustment'!I61,0))*unit_conv</f>
        <v>0</v>
      </c>
      <c r="I24">
        <f t="shared" si="16"/>
        <v>0</v>
      </c>
      <c r="J24">
        <f t="shared" si="16"/>
        <v>0</v>
      </c>
      <c r="K24">
        <f t="shared" si="16"/>
        <v>0</v>
      </c>
      <c r="L24">
        <f t="shared" si="16"/>
        <v>0</v>
      </c>
      <c r="M24" s="67">
        <f>(VLOOKUP($B$1,'Multipliers and Adjustments'!$A$70:$I$86,TRUNC(COLUMN(M$2)/5)+2,FALSE)*SUMIFS('EPA Data'!$I:$I,'EPA Data'!$D:$D,'Country Selector'!$A$2,'EPA Data'!$J:$J,$B$1,'EPA Data'!$C:$C,M$2,'EPA Data'!$G:$G,"&gt;="&amp;$A24,'EPA Data'!$G:$G,"&lt;"&amp;$B24)+IF('Multipliers and Adjustments'!$B$66="Y",'SNAP Adjustment'!N61,0))*unit_conv</f>
        <v>0</v>
      </c>
      <c r="N24">
        <f t="shared" si="17"/>
        <v>0</v>
      </c>
      <c r="O24">
        <f t="shared" si="17"/>
        <v>0</v>
      </c>
      <c r="P24">
        <f t="shared" si="17"/>
        <v>0</v>
      </c>
      <c r="Q24">
        <f t="shared" si="17"/>
        <v>0</v>
      </c>
      <c r="R24" s="67">
        <f>(VLOOKUP($B$1,'Multipliers and Adjustments'!$A$70:$I$86,TRUNC(COLUMN(R$2)/5)+2,FALSE)*SUMIFS('EPA Data'!$I:$I,'EPA Data'!$D:$D,'Country Selector'!$A$2,'EPA Data'!$J:$J,$B$1,'EPA Data'!$C:$C,R$2,'EPA Data'!$G:$G,"&gt;="&amp;$A24,'EPA Data'!$G:$G,"&lt;"&amp;$B24)+IF('Multipliers and Adjustments'!$B$66="Y",'SNAP Adjustment'!S61,0))*unit_conv</f>
        <v>0</v>
      </c>
      <c r="S24">
        <f t="shared" si="18"/>
        <v>0</v>
      </c>
      <c r="T24">
        <f t="shared" si="18"/>
        <v>0</v>
      </c>
      <c r="U24">
        <f t="shared" si="18"/>
        <v>0</v>
      </c>
      <c r="V24">
        <f t="shared" si="18"/>
        <v>0</v>
      </c>
      <c r="W24" s="67">
        <f>(VLOOKUP($B$1,'Multipliers and Adjustments'!$A$70:$I$86,TRUNC(COLUMN(W$2)/5)+2,FALSE)*SUMIFS('EPA Data'!$I:$I,'EPA Data'!$D:$D,'Country Selector'!$A$2,'EPA Data'!$J:$J,$B$1,'EPA Data'!$C:$C,W$2,'EPA Data'!$G:$G,"&gt;="&amp;$A24,'EPA Data'!$G:$G,"&lt;"&amp;$B24)+IF('Multipliers and Adjustments'!$B$66="Y",'SNAP Adjustment'!X61,0))*unit_conv</f>
        <v>0</v>
      </c>
      <c r="X24">
        <f t="shared" si="19"/>
        <v>0</v>
      </c>
      <c r="Y24">
        <f t="shared" si="19"/>
        <v>0</v>
      </c>
      <c r="Z24">
        <f t="shared" si="19"/>
        <v>0</v>
      </c>
      <c r="AA24">
        <f t="shared" si="19"/>
        <v>0</v>
      </c>
      <c r="AB24" s="67">
        <f>(VLOOKUP($B$1,'Multipliers and Adjustments'!$A$70:$I$86,TRUNC(COLUMN(AB$2)/5)+2,FALSE)*SUMIFS('EPA Data'!$I:$I,'EPA Data'!$D:$D,'Country Selector'!$A$2,'EPA Data'!$J:$J,$B$1,'EPA Data'!$C:$C,AB$2,'EPA Data'!$G:$G,"&gt;="&amp;$A24,'EPA Data'!$G:$G,"&lt;"&amp;$B24)+IF('Multipliers and Adjustments'!$B$66="Y",'SNAP Adjustment'!AC61,0))*unit_conv</f>
        <v>0</v>
      </c>
      <c r="AC24">
        <f t="shared" si="20"/>
        <v>0</v>
      </c>
      <c r="AD24">
        <f t="shared" si="20"/>
        <v>0</v>
      </c>
      <c r="AE24">
        <f t="shared" si="20"/>
        <v>0</v>
      </c>
      <c r="AF24">
        <f t="shared" si="20"/>
        <v>0</v>
      </c>
      <c r="AG24" s="67">
        <f>(VLOOKUP($B$1,'Multipliers and Adjustments'!$A$70:$I$86,TRUNC(COLUMN(AG$2)/5)+2,FALSE)*SUMIFS('EPA Data'!$I:$I,'EPA Data'!$D:$D,'Country Selector'!$A$2,'EPA Data'!$J:$J,$B$1,'EPA Data'!$C:$C,AG$2,'EPA Data'!$G:$G,"&gt;="&amp;$A24,'EPA Data'!$G:$G,"&lt;"&amp;$B24)+IF('Multipliers and Adjustments'!$B$66="Y",'SNAP Adjustment'!AH61,0))*unit_conv</f>
        <v>0</v>
      </c>
      <c r="AH24">
        <f t="shared" si="21"/>
        <v>0</v>
      </c>
      <c r="AI24">
        <f t="shared" si="21"/>
        <v>0</v>
      </c>
      <c r="AJ24">
        <f t="shared" si="21"/>
        <v>0</v>
      </c>
      <c r="AK24">
        <f t="shared" si="21"/>
        <v>0</v>
      </c>
      <c r="AL24" s="67">
        <f>(VLOOKUP($B$1,'Multipliers and Adjustments'!$A$70:$I$86,TRUNC(COLUMN(AL$2)/5)+2,FALSE)*SUMIFS('EPA Data'!$I:$I,'EPA Data'!$D:$D,'Country Selector'!$A$2,'EPA Data'!$J:$J,$B$1,'EPA Data'!$C:$C,AL$2,'EPA Data'!$G:$G,"&gt;="&amp;$A24,'EPA Data'!$G:$G,"&lt;"&amp;$B24)+IF('Multipliers and Adjustments'!$B$66="Y",'SNAP Adjustment'!AM61,0))*unit_conv</f>
        <v>0</v>
      </c>
    </row>
    <row r="25" spans="1:38" x14ac:dyDescent="0.45">
      <c r="A25" s="15">
        <f t="shared" si="14"/>
        <v>-90</v>
      </c>
      <c r="B25" s="16">
        <f t="shared" ref="B25:B44" si="22">A25+10</f>
        <v>-80</v>
      </c>
      <c r="C25" s="67">
        <f>(VLOOKUP($B$1,'Multipliers and Adjustments'!$A$70:$I$86,TRUNC(COLUMN(C$2)/5)+2,FALSE)*SUMIFS('EPA Data'!$I:$I,'EPA Data'!$D:$D,'Country Selector'!$A$2,'EPA Data'!$J:$J,$B$1,'EPA Data'!$C:$C,C$2,'EPA Data'!$G:$G,"&gt;="&amp;$A25,'EPA Data'!$G:$G,"&lt;"&amp;$B25)+IF('Multipliers and Adjustments'!$B$66="Y",'SNAP Adjustment'!D62,0))*unit_conv</f>
        <v>0</v>
      </c>
      <c r="D25">
        <f t="shared" si="15"/>
        <v>0</v>
      </c>
      <c r="E25">
        <f t="shared" si="15"/>
        <v>0</v>
      </c>
      <c r="F25">
        <f t="shared" si="15"/>
        <v>0</v>
      </c>
      <c r="G25">
        <f t="shared" si="15"/>
        <v>0</v>
      </c>
      <c r="H25" s="67">
        <f>(VLOOKUP($B$1,'Multipliers and Adjustments'!$A$70:$I$86,TRUNC(COLUMN(H$2)/5)+2,FALSE)*SUMIFS('EPA Data'!$I:$I,'EPA Data'!$D:$D,'Country Selector'!$A$2,'EPA Data'!$J:$J,$B$1,'EPA Data'!$C:$C,H$2,'EPA Data'!$G:$G,"&gt;="&amp;$A25,'EPA Data'!$G:$G,"&lt;"&amp;$B25)+IF('Multipliers and Adjustments'!$B$66="Y",'SNAP Adjustment'!I62,0))*unit_conv</f>
        <v>0</v>
      </c>
      <c r="I25">
        <f t="shared" si="16"/>
        <v>0</v>
      </c>
      <c r="J25">
        <f t="shared" si="16"/>
        <v>0</v>
      </c>
      <c r="K25">
        <f t="shared" si="16"/>
        <v>0</v>
      </c>
      <c r="L25">
        <f t="shared" si="16"/>
        <v>0</v>
      </c>
      <c r="M25" s="67">
        <f>(VLOOKUP($B$1,'Multipliers and Adjustments'!$A$70:$I$86,TRUNC(COLUMN(M$2)/5)+2,FALSE)*SUMIFS('EPA Data'!$I:$I,'EPA Data'!$D:$D,'Country Selector'!$A$2,'EPA Data'!$J:$J,$B$1,'EPA Data'!$C:$C,M$2,'EPA Data'!$G:$G,"&gt;="&amp;$A25,'EPA Data'!$G:$G,"&lt;"&amp;$B25)+IF('Multipliers and Adjustments'!$B$66="Y",'SNAP Adjustment'!N62,0))*unit_conv</f>
        <v>0</v>
      </c>
      <c r="N25">
        <f t="shared" si="17"/>
        <v>0</v>
      </c>
      <c r="O25">
        <f t="shared" si="17"/>
        <v>0</v>
      </c>
      <c r="P25">
        <f t="shared" si="17"/>
        <v>0</v>
      </c>
      <c r="Q25">
        <f t="shared" si="17"/>
        <v>0</v>
      </c>
      <c r="R25" s="67">
        <f>(VLOOKUP($B$1,'Multipliers and Adjustments'!$A$70:$I$86,TRUNC(COLUMN(R$2)/5)+2,FALSE)*SUMIFS('EPA Data'!$I:$I,'EPA Data'!$D:$D,'Country Selector'!$A$2,'EPA Data'!$J:$J,$B$1,'EPA Data'!$C:$C,R$2,'EPA Data'!$G:$G,"&gt;="&amp;$A25,'EPA Data'!$G:$G,"&lt;"&amp;$B25)+IF('Multipliers and Adjustments'!$B$66="Y",'SNAP Adjustment'!S62,0))*unit_conv</f>
        <v>0</v>
      </c>
      <c r="S25">
        <f t="shared" si="18"/>
        <v>0</v>
      </c>
      <c r="T25">
        <f t="shared" si="18"/>
        <v>0</v>
      </c>
      <c r="U25">
        <f t="shared" si="18"/>
        <v>0</v>
      </c>
      <c r="V25">
        <f t="shared" si="18"/>
        <v>0</v>
      </c>
      <c r="W25" s="67">
        <f>(VLOOKUP($B$1,'Multipliers and Adjustments'!$A$70:$I$86,TRUNC(COLUMN(W$2)/5)+2,FALSE)*SUMIFS('EPA Data'!$I:$I,'EPA Data'!$D:$D,'Country Selector'!$A$2,'EPA Data'!$J:$J,$B$1,'EPA Data'!$C:$C,W$2,'EPA Data'!$G:$G,"&gt;="&amp;$A25,'EPA Data'!$G:$G,"&lt;"&amp;$B25)+IF('Multipliers and Adjustments'!$B$66="Y",'SNAP Adjustment'!X62,0))*unit_conv</f>
        <v>0</v>
      </c>
      <c r="X25">
        <f t="shared" si="19"/>
        <v>0</v>
      </c>
      <c r="Y25">
        <f t="shared" si="19"/>
        <v>0</v>
      </c>
      <c r="Z25">
        <f t="shared" si="19"/>
        <v>0</v>
      </c>
      <c r="AA25">
        <f t="shared" si="19"/>
        <v>0</v>
      </c>
      <c r="AB25" s="67">
        <f>(VLOOKUP($B$1,'Multipliers and Adjustments'!$A$70:$I$86,TRUNC(COLUMN(AB$2)/5)+2,FALSE)*SUMIFS('EPA Data'!$I:$I,'EPA Data'!$D:$D,'Country Selector'!$A$2,'EPA Data'!$J:$J,$B$1,'EPA Data'!$C:$C,AB$2,'EPA Data'!$G:$G,"&gt;="&amp;$A25,'EPA Data'!$G:$G,"&lt;"&amp;$B25)+IF('Multipliers and Adjustments'!$B$66="Y",'SNAP Adjustment'!AC62,0))*unit_conv</f>
        <v>0</v>
      </c>
      <c r="AC25">
        <f t="shared" si="20"/>
        <v>0</v>
      </c>
      <c r="AD25">
        <f t="shared" si="20"/>
        <v>0</v>
      </c>
      <c r="AE25">
        <f t="shared" si="20"/>
        <v>0</v>
      </c>
      <c r="AF25">
        <f t="shared" si="20"/>
        <v>0</v>
      </c>
      <c r="AG25" s="67">
        <f>(VLOOKUP($B$1,'Multipliers and Adjustments'!$A$70:$I$86,TRUNC(COLUMN(AG$2)/5)+2,FALSE)*SUMIFS('EPA Data'!$I:$I,'EPA Data'!$D:$D,'Country Selector'!$A$2,'EPA Data'!$J:$J,$B$1,'EPA Data'!$C:$C,AG$2,'EPA Data'!$G:$G,"&gt;="&amp;$A25,'EPA Data'!$G:$G,"&lt;"&amp;$B25)+IF('Multipliers and Adjustments'!$B$66="Y",'SNAP Adjustment'!AH62,0))*unit_conv</f>
        <v>0</v>
      </c>
      <c r="AH25">
        <f t="shared" si="21"/>
        <v>0</v>
      </c>
      <c r="AI25">
        <f t="shared" si="21"/>
        <v>0</v>
      </c>
      <c r="AJ25">
        <f t="shared" si="21"/>
        <v>0</v>
      </c>
      <c r="AK25">
        <f t="shared" si="21"/>
        <v>0</v>
      </c>
      <c r="AL25" s="67">
        <f>(VLOOKUP($B$1,'Multipliers and Adjustments'!$A$70:$I$86,TRUNC(COLUMN(AL$2)/5)+2,FALSE)*SUMIFS('EPA Data'!$I:$I,'EPA Data'!$D:$D,'Country Selector'!$A$2,'EPA Data'!$J:$J,$B$1,'EPA Data'!$C:$C,AL$2,'EPA Data'!$G:$G,"&gt;="&amp;$A25,'EPA Data'!$G:$G,"&lt;"&amp;$B25)+IF('Multipliers and Adjustments'!$B$66="Y",'SNAP Adjustment'!AM62,0))*unit_conv</f>
        <v>0</v>
      </c>
    </row>
    <row r="26" spans="1:38" x14ac:dyDescent="0.45">
      <c r="A26" s="15">
        <f t="shared" si="14"/>
        <v>-80</v>
      </c>
      <c r="B26" s="16">
        <f t="shared" si="22"/>
        <v>-70</v>
      </c>
      <c r="C26" s="67">
        <f>(VLOOKUP($B$1,'Multipliers and Adjustments'!$A$70:$I$86,TRUNC(COLUMN(C$2)/5)+2,FALSE)*SUMIFS('EPA Data'!$I:$I,'EPA Data'!$D:$D,'Country Selector'!$A$2,'EPA Data'!$J:$J,$B$1,'EPA Data'!$C:$C,C$2,'EPA Data'!$G:$G,"&gt;="&amp;$A26,'EPA Data'!$G:$G,"&lt;"&amp;$B26)+IF('Multipliers and Adjustments'!$B$66="Y",'SNAP Adjustment'!D63,0))*unit_conv</f>
        <v>0</v>
      </c>
      <c r="D26">
        <f t="shared" si="15"/>
        <v>0</v>
      </c>
      <c r="E26">
        <f t="shared" si="15"/>
        <v>0</v>
      </c>
      <c r="F26">
        <f t="shared" si="15"/>
        <v>0</v>
      </c>
      <c r="G26">
        <f t="shared" si="15"/>
        <v>0</v>
      </c>
      <c r="H26" s="67">
        <f>(VLOOKUP($B$1,'Multipliers and Adjustments'!$A$70:$I$86,TRUNC(COLUMN(H$2)/5)+2,FALSE)*SUMIFS('EPA Data'!$I:$I,'EPA Data'!$D:$D,'Country Selector'!$A$2,'EPA Data'!$J:$J,$B$1,'EPA Data'!$C:$C,H$2,'EPA Data'!$G:$G,"&gt;="&amp;$A26,'EPA Data'!$G:$G,"&lt;"&amp;$B26)+IF('Multipliers and Adjustments'!$B$66="Y",'SNAP Adjustment'!I63,0))*unit_conv</f>
        <v>0</v>
      </c>
      <c r="I26">
        <f t="shared" si="16"/>
        <v>0</v>
      </c>
      <c r="J26">
        <f t="shared" si="16"/>
        <v>0</v>
      </c>
      <c r="K26">
        <f t="shared" si="16"/>
        <v>0</v>
      </c>
      <c r="L26">
        <f t="shared" si="16"/>
        <v>0</v>
      </c>
      <c r="M26" s="67">
        <f>(VLOOKUP($B$1,'Multipliers and Adjustments'!$A$70:$I$86,TRUNC(COLUMN(M$2)/5)+2,FALSE)*SUMIFS('EPA Data'!$I:$I,'EPA Data'!$D:$D,'Country Selector'!$A$2,'EPA Data'!$J:$J,$B$1,'EPA Data'!$C:$C,M$2,'EPA Data'!$G:$G,"&gt;="&amp;$A26,'EPA Data'!$G:$G,"&lt;"&amp;$B26)+IF('Multipliers and Adjustments'!$B$66="Y",'SNAP Adjustment'!N63,0))*unit_conv</f>
        <v>0</v>
      </c>
      <c r="N26">
        <f t="shared" si="17"/>
        <v>0</v>
      </c>
      <c r="O26">
        <f t="shared" si="17"/>
        <v>0</v>
      </c>
      <c r="P26">
        <f t="shared" si="17"/>
        <v>0</v>
      </c>
      <c r="Q26">
        <f t="shared" si="17"/>
        <v>0</v>
      </c>
      <c r="R26" s="67">
        <f>(VLOOKUP($B$1,'Multipliers and Adjustments'!$A$70:$I$86,TRUNC(COLUMN(R$2)/5)+2,FALSE)*SUMIFS('EPA Data'!$I:$I,'EPA Data'!$D:$D,'Country Selector'!$A$2,'EPA Data'!$J:$J,$B$1,'EPA Data'!$C:$C,R$2,'EPA Data'!$G:$G,"&gt;="&amp;$A26,'EPA Data'!$G:$G,"&lt;"&amp;$B26)+IF('Multipliers and Adjustments'!$B$66="Y",'SNAP Adjustment'!S63,0))*unit_conv</f>
        <v>0</v>
      </c>
      <c r="S26">
        <f t="shared" si="18"/>
        <v>0</v>
      </c>
      <c r="T26">
        <f t="shared" si="18"/>
        <v>0</v>
      </c>
      <c r="U26">
        <f t="shared" si="18"/>
        <v>0</v>
      </c>
      <c r="V26">
        <f t="shared" si="18"/>
        <v>0</v>
      </c>
      <c r="W26" s="67">
        <f>(VLOOKUP($B$1,'Multipliers and Adjustments'!$A$70:$I$86,TRUNC(COLUMN(W$2)/5)+2,FALSE)*SUMIFS('EPA Data'!$I:$I,'EPA Data'!$D:$D,'Country Selector'!$A$2,'EPA Data'!$J:$J,$B$1,'EPA Data'!$C:$C,W$2,'EPA Data'!$G:$G,"&gt;="&amp;$A26,'EPA Data'!$G:$G,"&lt;"&amp;$B26)+IF('Multipliers and Adjustments'!$B$66="Y",'SNAP Adjustment'!X63,0))*unit_conv</f>
        <v>0</v>
      </c>
      <c r="X26">
        <f t="shared" si="19"/>
        <v>0</v>
      </c>
      <c r="Y26">
        <f t="shared" si="19"/>
        <v>0</v>
      </c>
      <c r="Z26">
        <f t="shared" si="19"/>
        <v>0</v>
      </c>
      <c r="AA26">
        <f t="shared" si="19"/>
        <v>0</v>
      </c>
      <c r="AB26" s="67">
        <f>(VLOOKUP($B$1,'Multipliers and Adjustments'!$A$70:$I$86,TRUNC(COLUMN(AB$2)/5)+2,FALSE)*SUMIFS('EPA Data'!$I:$I,'EPA Data'!$D:$D,'Country Selector'!$A$2,'EPA Data'!$J:$J,$B$1,'EPA Data'!$C:$C,AB$2,'EPA Data'!$G:$G,"&gt;="&amp;$A26,'EPA Data'!$G:$G,"&lt;"&amp;$B26)+IF('Multipliers and Adjustments'!$B$66="Y",'SNAP Adjustment'!AC63,0))*unit_conv</f>
        <v>0</v>
      </c>
      <c r="AC26">
        <f t="shared" si="20"/>
        <v>0</v>
      </c>
      <c r="AD26">
        <f t="shared" si="20"/>
        <v>0</v>
      </c>
      <c r="AE26">
        <f t="shared" si="20"/>
        <v>0</v>
      </c>
      <c r="AF26">
        <f t="shared" si="20"/>
        <v>0</v>
      </c>
      <c r="AG26" s="67">
        <f>(VLOOKUP($B$1,'Multipliers and Adjustments'!$A$70:$I$86,TRUNC(COLUMN(AG$2)/5)+2,FALSE)*SUMIFS('EPA Data'!$I:$I,'EPA Data'!$D:$D,'Country Selector'!$A$2,'EPA Data'!$J:$J,$B$1,'EPA Data'!$C:$C,AG$2,'EPA Data'!$G:$G,"&gt;="&amp;$A26,'EPA Data'!$G:$G,"&lt;"&amp;$B26)+IF('Multipliers and Adjustments'!$B$66="Y",'SNAP Adjustment'!AH63,0))*unit_conv</f>
        <v>0</v>
      </c>
      <c r="AH26">
        <f t="shared" si="21"/>
        <v>0</v>
      </c>
      <c r="AI26">
        <f t="shared" si="21"/>
        <v>0</v>
      </c>
      <c r="AJ26">
        <f t="shared" si="21"/>
        <v>0</v>
      </c>
      <c r="AK26">
        <f t="shared" si="21"/>
        <v>0</v>
      </c>
      <c r="AL26" s="67">
        <f>(VLOOKUP($B$1,'Multipliers and Adjustments'!$A$70:$I$86,TRUNC(COLUMN(AL$2)/5)+2,FALSE)*SUMIFS('EPA Data'!$I:$I,'EPA Data'!$D:$D,'Country Selector'!$A$2,'EPA Data'!$J:$J,$B$1,'EPA Data'!$C:$C,AL$2,'EPA Data'!$G:$G,"&gt;="&amp;$A26,'EPA Data'!$G:$G,"&lt;"&amp;$B26)+IF('Multipliers and Adjustments'!$B$66="Y",'SNAP Adjustment'!AM63,0))*unit_conv</f>
        <v>0</v>
      </c>
    </row>
    <row r="27" spans="1:38" x14ac:dyDescent="0.45">
      <c r="A27" s="15">
        <f t="shared" si="14"/>
        <v>-70</v>
      </c>
      <c r="B27" s="16">
        <f t="shared" si="22"/>
        <v>-60</v>
      </c>
      <c r="C27" s="67">
        <f>(VLOOKUP($B$1,'Multipliers and Adjustments'!$A$70:$I$86,TRUNC(COLUMN(C$2)/5)+2,FALSE)*SUMIFS('EPA Data'!$I:$I,'EPA Data'!$D:$D,'Country Selector'!$A$2,'EPA Data'!$J:$J,$B$1,'EPA Data'!$C:$C,C$2,'EPA Data'!$G:$G,"&gt;="&amp;$A27,'EPA Data'!$G:$G,"&lt;"&amp;$B27)+IF('Multipliers and Adjustments'!$B$66="Y",'SNAP Adjustment'!D64,0))*unit_conv</f>
        <v>0</v>
      </c>
      <c r="D27">
        <f t="shared" si="15"/>
        <v>0</v>
      </c>
      <c r="E27">
        <f t="shared" si="15"/>
        <v>0</v>
      </c>
      <c r="F27">
        <f t="shared" si="15"/>
        <v>0</v>
      </c>
      <c r="G27">
        <f t="shared" si="15"/>
        <v>0</v>
      </c>
      <c r="H27" s="67">
        <f>(VLOOKUP($B$1,'Multipliers and Adjustments'!$A$70:$I$86,TRUNC(COLUMN(H$2)/5)+2,FALSE)*SUMIFS('EPA Data'!$I:$I,'EPA Data'!$D:$D,'Country Selector'!$A$2,'EPA Data'!$J:$J,$B$1,'EPA Data'!$C:$C,H$2,'EPA Data'!$G:$G,"&gt;="&amp;$A27,'EPA Data'!$G:$G,"&lt;"&amp;$B27)+IF('Multipliers and Adjustments'!$B$66="Y",'SNAP Adjustment'!I64,0))*unit_conv</f>
        <v>0</v>
      </c>
      <c r="I27">
        <f t="shared" si="16"/>
        <v>0</v>
      </c>
      <c r="J27">
        <f t="shared" si="16"/>
        <v>0</v>
      </c>
      <c r="K27">
        <f t="shared" si="16"/>
        <v>0</v>
      </c>
      <c r="L27">
        <f t="shared" si="16"/>
        <v>0</v>
      </c>
      <c r="M27" s="67">
        <f>(VLOOKUP($B$1,'Multipliers and Adjustments'!$A$70:$I$86,TRUNC(COLUMN(M$2)/5)+2,FALSE)*SUMIFS('EPA Data'!$I:$I,'EPA Data'!$D:$D,'Country Selector'!$A$2,'EPA Data'!$J:$J,$B$1,'EPA Data'!$C:$C,M$2,'EPA Data'!$G:$G,"&gt;="&amp;$A27,'EPA Data'!$G:$G,"&lt;"&amp;$B27)+IF('Multipliers and Adjustments'!$B$66="Y",'SNAP Adjustment'!N64,0))*unit_conv</f>
        <v>0</v>
      </c>
      <c r="N27">
        <f t="shared" si="17"/>
        <v>0</v>
      </c>
      <c r="O27">
        <f t="shared" si="17"/>
        <v>0</v>
      </c>
      <c r="P27">
        <f t="shared" si="17"/>
        <v>0</v>
      </c>
      <c r="Q27">
        <f t="shared" si="17"/>
        <v>0</v>
      </c>
      <c r="R27" s="67">
        <f>(VLOOKUP($B$1,'Multipliers and Adjustments'!$A$70:$I$86,TRUNC(COLUMN(R$2)/5)+2,FALSE)*SUMIFS('EPA Data'!$I:$I,'EPA Data'!$D:$D,'Country Selector'!$A$2,'EPA Data'!$J:$J,$B$1,'EPA Data'!$C:$C,R$2,'EPA Data'!$G:$G,"&gt;="&amp;$A27,'EPA Data'!$G:$G,"&lt;"&amp;$B27)+IF('Multipliers and Adjustments'!$B$66="Y",'SNAP Adjustment'!S64,0))*unit_conv</f>
        <v>0</v>
      </c>
      <c r="S27">
        <f t="shared" si="18"/>
        <v>0</v>
      </c>
      <c r="T27">
        <f t="shared" si="18"/>
        <v>0</v>
      </c>
      <c r="U27">
        <f t="shared" si="18"/>
        <v>0</v>
      </c>
      <c r="V27">
        <f t="shared" si="18"/>
        <v>0</v>
      </c>
      <c r="W27" s="67">
        <f>(VLOOKUP($B$1,'Multipliers and Adjustments'!$A$70:$I$86,TRUNC(COLUMN(W$2)/5)+2,FALSE)*SUMIFS('EPA Data'!$I:$I,'EPA Data'!$D:$D,'Country Selector'!$A$2,'EPA Data'!$J:$J,$B$1,'EPA Data'!$C:$C,W$2,'EPA Data'!$G:$G,"&gt;="&amp;$A27,'EPA Data'!$G:$G,"&lt;"&amp;$B27)+IF('Multipliers and Adjustments'!$B$66="Y",'SNAP Adjustment'!X64,0))*unit_conv</f>
        <v>0</v>
      </c>
      <c r="X27">
        <f t="shared" si="19"/>
        <v>0</v>
      </c>
      <c r="Y27">
        <f t="shared" si="19"/>
        <v>0</v>
      </c>
      <c r="Z27">
        <f t="shared" si="19"/>
        <v>0</v>
      </c>
      <c r="AA27">
        <f t="shared" si="19"/>
        <v>0</v>
      </c>
      <c r="AB27" s="67">
        <f>(VLOOKUP($B$1,'Multipliers and Adjustments'!$A$70:$I$86,TRUNC(COLUMN(AB$2)/5)+2,FALSE)*SUMIFS('EPA Data'!$I:$I,'EPA Data'!$D:$D,'Country Selector'!$A$2,'EPA Data'!$J:$J,$B$1,'EPA Data'!$C:$C,AB$2,'EPA Data'!$G:$G,"&gt;="&amp;$A27,'EPA Data'!$G:$G,"&lt;"&amp;$B27)+IF('Multipliers and Adjustments'!$B$66="Y",'SNAP Adjustment'!AC64,0))*unit_conv</f>
        <v>0</v>
      </c>
      <c r="AC27">
        <f t="shared" si="20"/>
        <v>0</v>
      </c>
      <c r="AD27">
        <f t="shared" si="20"/>
        <v>0</v>
      </c>
      <c r="AE27">
        <f t="shared" si="20"/>
        <v>0</v>
      </c>
      <c r="AF27">
        <f t="shared" si="20"/>
        <v>0</v>
      </c>
      <c r="AG27" s="67">
        <f>(VLOOKUP($B$1,'Multipliers and Adjustments'!$A$70:$I$86,TRUNC(COLUMN(AG$2)/5)+2,FALSE)*SUMIFS('EPA Data'!$I:$I,'EPA Data'!$D:$D,'Country Selector'!$A$2,'EPA Data'!$J:$J,$B$1,'EPA Data'!$C:$C,AG$2,'EPA Data'!$G:$G,"&gt;="&amp;$A27,'EPA Data'!$G:$G,"&lt;"&amp;$B27)+IF('Multipliers and Adjustments'!$B$66="Y",'SNAP Adjustment'!AH64,0))*unit_conv</f>
        <v>0</v>
      </c>
      <c r="AH27">
        <f t="shared" si="21"/>
        <v>0</v>
      </c>
      <c r="AI27">
        <f t="shared" si="21"/>
        <v>0</v>
      </c>
      <c r="AJ27">
        <f t="shared" si="21"/>
        <v>0</v>
      </c>
      <c r="AK27">
        <f t="shared" si="21"/>
        <v>0</v>
      </c>
      <c r="AL27" s="67">
        <f>(VLOOKUP($B$1,'Multipliers and Adjustments'!$A$70:$I$86,TRUNC(COLUMN(AL$2)/5)+2,FALSE)*SUMIFS('EPA Data'!$I:$I,'EPA Data'!$D:$D,'Country Selector'!$A$2,'EPA Data'!$J:$J,$B$1,'EPA Data'!$C:$C,AL$2,'EPA Data'!$G:$G,"&gt;="&amp;$A27,'EPA Data'!$G:$G,"&lt;"&amp;$B27)+IF('Multipliers and Adjustments'!$B$66="Y",'SNAP Adjustment'!AM64,0))*unit_conv</f>
        <v>0</v>
      </c>
    </row>
    <row r="28" spans="1:38" x14ac:dyDescent="0.45">
      <c r="A28" s="15">
        <f t="shared" si="14"/>
        <v>-60</v>
      </c>
      <c r="B28" s="16">
        <f t="shared" si="22"/>
        <v>-50</v>
      </c>
      <c r="C28" s="67">
        <f>(VLOOKUP($B$1,'Multipliers and Adjustments'!$A$70:$I$86,TRUNC(COLUMN(C$2)/5)+2,FALSE)*SUMIFS('EPA Data'!$I:$I,'EPA Data'!$D:$D,'Country Selector'!$A$2,'EPA Data'!$J:$J,$B$1,'EPA Data'!$C:$C,C$2,'EPA Data'!$G:$G,"&gt;="&amp;$A28,'EPA Data'!$G:$G,"&lt;"&amp;$B28)+IF('Multipliers and Adjustments'!$B$66="Y",'SNAP Adjustment'!D65,0))*unit_conv</f>
        <v>0</v>
      </c>
      <c r="D28">
        <f t="shared" si="15"/>
        <v>115490110289.48279</v>
      </c>
      <c r="E28">
        <f t="shared" si="15"/>
        <v>230980220578.96558</v>
      </c>
      <c r="F28">
        <f t="shared" si="15"/>
        <v>346470330868.44836</v>
      </c>
      <c r="G28">
        <f t="shared" si="15"/>
        <v>461960441157.93115</v>
      </c>
      <c r="H28" s="67">
        <f>(VLOOKUP($B$1,'Multipliers and Adjustments'!$A$70:$I$86,TRUNC(COLUMN(H$2)/5)+2,FALSE)*SUMIFS('EPA Data'!$I:$I,'EPA Data'!$D:$D,'Country Selector'!$A$2,'EPA Data'!$J:$J,$B$1,'EPA Data'!$C:$C,H$2,'EPA Data'!$G:$G,"&gt;="&amp;$A28,'EPA Data'!$G:$G,"&lt;"&amp;$B28)+IF('Multipliers and Adjustments'!$B$66="Y",'SNAP Adjustment'!I65,0))*unit_conv</f>
        <v>577450551447.41394</v>
      </c>
      <c r="I28">
        <f t="shared" si="16"/>
        <v>1474667636439.9131</v>
      </c>
      <c r="J28">
        <f t="shared" si="16"/>
        <v>2371884721432.4121</v>
      </c>
      <c r="K28">
        <f t="shared" si="16"/>
        <v>3269101806424.9111</v>
      </c>
      <c r="L28">
        <f t="shared" si="16"/>
        <v>4166318891417.4102</v>
      </c>
      <c r="M28" s="67">
        <f>(VLOOKUP($B$1,'Multipliers and Adjustments'!$A$70:$I$86,TRUNC(COLUMN(M$2)/5)+2,FALSE)*SUMIFS('EPA Data'!$I:$I,'EPA Data'!$D:$D,'Country Selector'!$A$2,'EPA Data'!$J:$J,$B$1,'EPA Data'!$C:$C,M$2,'EPA Data'!$G:$G,"&gt;="&amp;$A28,'EPA Data'!$G:$G,"&lt;"&amp;$B28)+IF('Multipliers and Adjustments'!$B$66="Y",'SNAP Adjustment'!N65,0))*unit_conv</f>
        <v>5063535976409.9102</v>
      </c>
      <c r="N28">
        <f t="shared" si="17"/>
        <v>6473504979572.5879</v>
      </c>
      <c r="O28">
        <f t="shared" si="17"/>
        <v>7883473982735.2656</v>
      </c>
      <c r="P28">
        <f t="shared" si="17"/>
        <v>9293442985897.9434</v>
      </c>
      <c r="Q28">
        <f t="shared" si="17"/>
        <v>10703411989060.621</v>
      </c>
      <c r="R28" s="67">
        <f>(VLOOKUP($B$1,'Multipliers and Adjustments'!$A$70:$I$86,TRUNC(COLUMN(R$2)/5)+2,FALSE)*SUMIFS('EPA Data'!$I:$I,'EPA Data'!$D:$D,'Country Selector'!$A$2,'EPA Data'!$J:$J,$B$1,'EPA Data'!$C:$C,R$2,'EPA Data'!$G:$G,"&gt;="&amp;$A28,'EPA Data'!$G:$G,"&lt;"&amp;$B28)+IF('Multipliers and Adjustments'!$B$66="Y",'SNAP Adjustment'!S65,0))*unit_conv</f>
        <v>12113380992223.297</v>
      </c>
      <c r="S28">
        <f t="shared" si="18"/>
        <v>13576944442022.363</v>
      </c>
      <c r="T28">
        <f t="shared" si="18"/>
        <v>15040507891821.43</v>
      </c>
      <c r="U28">
        <f t="shared" si="18"/>
        <v>16504071341620.496</v>
      </c>
      <c r="V28">
        <f t="shared" si="18"/>
        <v>17967634791419.563</v>
      </c>
      <c r="W28" s="67">
        <f>(VLOOKUP($B$1,'Multipliers and Adjustments'!$A$70:$I$86,TRUNC(COLUMN(W$2)/5)+2,FALSE)*SUMIFS('EPA Data'!$I:$I,'EPA Data'!$D:$D,'Country Selector'!$A$2,'EPA Data'!$J:$J,$B$1,'EPA Data'!$C:$C,W$2,'EPA Data'!$G:$G,"&gt;="&amp;$A28,'EPA Data'!$G:$G,"&lt;"&amp;$B28)+IF('Multipliers and Adjustments'!$B$66="Y",'SNAP Adjustment'!X65,0))*unit_conv</f>
        <v>19431198241218.633</v>
      </c>
      <c r="X28">
        <f t="shared" si="19"/>
        <v>20902425893147.734</v>
      </c>
      <c r="Y28">
        <f t="shared" si="19"/>
        <v>22373653545076.836</v>
      </c>
      <c r="Z28">
        <f t="shared" si="19"/>
        <v>23844881197005.938</v>
      </c>
      <c r="AA28">
        <f t="shared" si="19"/>
        <v>25316108848935.039</v>
      </c>
      <c r="AB28" s="67">
        <f>(VLOOKUP($B$1,'Multipliers and Adjustments'!$A$70:$I$86,TRUNC(COLUMN(AB$2)/5)+2,FALSE)*SUMIFS('EPA Data'!$I:$I,'EPA Data'!$D:$D,'Country Selector'!$A$2,'EPA Data'!$J:$J,$B$1,'EPA Data'!$C:$C,AB$2,'EPA Data'!$G:$G,"&gt;="&amp;$A28,'EPA Data'!$G:$G,"&lt;"&amp;$B28)+IF('Multipliers and Adjustments'!$B$66="Y",'SNAP Adjustment'!AC65,0))*unit_conv</f>
        <v>26787336500864.145</v>
      </c>
      <c r="AC28">
        <f t="shared" si="20"/>
        <v>28319660725669.227</v>
      </c>
      <c r="AD28">
        <f t="shared" si="20"/>
        <v>29851984950474.309</v>
      </c>
      <c r="AE28">
        <f t="shared" si="20"/>
        <v>31384309175279.391</v>
      </c>
      <c r="AF28">
        <f t="shared" si="20"/>
        <v>32916633400084.473</v>
      </c>
      <c r="AG28" s="67">
        <f>(VLOOKUP($B$1,'Multipliers and Adjustments'!$A$70:$I$86,TRUNC(COLUMN(AG$2)/5)+2,FALSE)*SUMIFS('EPA Data'!$I:$I,'EPA Data'!$D:$D,'Country Selector'!$A$2,'EPA Data'!$J:$J,$B$1,'EPA Data'!$C:$C,AG$2,'EPA Data'!$G:$G,"&gt;="&amp;$A28,'EPA Data'!$G:$G,"&lt;"&amp;$B28)+IF('Multipliers and Adjustments'!$B$66="Y",'SNAP Adjustment'!AH65,0))*unit_conv</f>
        <v>34448957624889.551</v>
      </c>
      <c r="AH28">
        <f t="shared" si="21"/>
        <v>35567213246178.992</v>
      </c>
      <c r="AI28">
        <f t="shared" si="21"/>
        <v>36685468867468.438</v>
      </c>
      <c r="AJ28">
        <f t="shared" si="21"/>
        <v>37803724488757.875</v>
      </c>
      <c r="AK28">
        <f t="shared" si="21"/>
        <v>38921980110047.313</v>
      </c>
      <c r="AL28" s="67">
        <f>(VLOOKUP($B$1,'Multipliers and Adjustments'!$A$70:$I$86,TRUNC(COLUMN(AL$2)/5)+2,FALSE)*SUMIFS('EPA Data'!$I:$I,'EPA Data'!$D:$D,'Country Selector'!$A$2,'EPA Data'!$J:$J,$B$1,'EPA Data'!$C:$C,AL$2,'EPA Data'!$G:$G,"&gt;="&amp;$A28,'EPA Data'!$G:$G,"&lt;"&amp;$B28)+IF('Multipliers and Adjustments'!$B$66="Y",'SNAP Adjustment'!AM65,0))*unit_conv</f>
        <v>40040235731336.758</v>
      </c>
    </row>
    <row r="29" spans="1:38" x14ac:dyDescent="0.45">
      <c r="A29" s="15">
        <f t="shared" si="14"/>
        <v>-50</v>
      </c>
      <c r="B29" s="16">
        <f t="shared" si="22"/>
        <v>-40</v>
      </c>
      <c r="C29" s="67">
        <f>(VLOOKUP($B$1,'Multipliers and Adjustments'!$A$70:$I$86,TRUNC(COLUMN(C$2)/5)+2,FALSE)*SUMIFS('EPA Data'!$I:$I,'EPA Data'!$D:$D,'Country Selector'!$A$2,'EPA Data'!$J:$J,$B$1,'EPA Data'!$C:$C,C$2,'EPA Data'!$G:$G,"&gt;="&amp;$A29,'EPA Data'!$G:$G,"&lt;"&amp;$B29)+IF('Multipliers and Adjustments'!$B$66="Y",'SNAP Adjustment'!D66,0))*unit_conv</f>
        <v>0</v>
      </c>
      <c r="D29">
        <f t="shared" si="15"/>
        <v>0</v>
      </c>
      <c r="E29">
        <f t="shared" si="15"/>
        <v>0</v>
      </c>
      <c r="F29">
        <f t="shared" si="15"/>
        <v>0</v>
      </c>
      <c r="G29">
        <f t="shared" si="15"/>
        <v>0</v>
      </c>
      <c r="H29" s="67">
        <f>(VLOOKUP($B$1,'Multipliers and Adjustments'!$A$70:$I$86,TRUNC(COLUMN(H$2)/5)+2,FALSE)*SUMIFS('EPA Data'!$I:$I,'EPA Data'!$D:$D,'Country Selector'!$A$2,'EPA Data'!$J:$J,$B$1,'EPA Data'!$C:$C,H$2,'EPA Data'!$G:$G,"&gt;="&amp;$A29,'EPA Data'!$G:$G,"&lt;"&amp;$B29)+IF('Multipliers and Adjustments'!$B$66="Y",'SNAP Adjustment'!I66,0))*unit_conv</f>
        <v>0</v>
      </c>
      <c r="I29">
        <f t="shared" si="16"/>
        <v>0</v>
      </c>
      <c r="J29">
        <f t="shared" si="16"/>
        <v>0</v>
      </c>
      <c r="K29">
        <f t="shared" si="16"/>
        <v>0</v>
      </c>
      <c r="L29">
        <f t="shared" si="16"/>
        <v>0</v>
      </c>
      <c r="M29" s="67">
        <f>(VLOOKUP($B$1,'Multipliers and Adjustments'!$A$70:$I$86,TRUNC(COLUMN(M$2)/5)+2,FALSE)*SUMIFS('EPA Data'!$I:$I,'EPA Data'!$D:$D,'Country Selector'!$A$2,'EPA Data'!$J:$J,$B$1,'EPA Data'!$C:$C,M$2,'EPA Data'!$G:$G,"&gt;="&amp;$A29,'EPA Data'!$G:$G,"&lt;"&amp;$B29)+IF('Multipliers and Adjustments'!$B$66="Y",'SNAP Adjustment'!N66,0))*unit_conv</f>
        <v>0</v>
      </c>
      <c r="N29">
        <f t="shared" si="17"/>
        <v>0</v>
      </c>
      <c r="O29">
        <f t="shared" si="17"/>
        <v>0</v>
      </c>
      <c r="P29">
        <f t="shared" si="17"/>
        <v>0</v>
      </c>
      <c r="Q29">
        <f t="shared" si="17"/>
        <v>0</v>
      </c>
      <c r="R29" s="67">
        <f>(VLOOKUP($B$1,'Multipliers and Adjustments'!$A$70:$I$86,TRUNC(COLUMN(R$2)/5)+2,FALSE)*SUMIFS('EPA Data'!$I:$I,'EPA Data'!$D:$D,'Country Selector'!$A$2,'EPA Data'!$J:$J,$B$1,'EPA Data'!$C:$C,R$2,'EPA Data'!$G:$G,"&gt;="&amp;$A29,'EPA Data'!$G:$G,"&lt;"&amp;$B29)+IF('Multipliers and Adjustments'!$B$66="Y",'SNAP Adjustment'!S66,0))*unit_conv</f>
        <v>0</v>
      </c>
      <c r="S29">
        <f t="shared" si="18"/>
        <v>0</v>
      </c>
      <c r="T29">
        <f t="shared" si="18"/>
        <v>0</v>
      </c>
      <c r="U29">
        <f t="shared" si="18"/>
        <v>0</v>
      </c>
      <c r="V29">
        <f t="shared" si="18"/>
        <v>0</v>
      </c>
      <c r="W29" s="67">
        <f>(VLOOKUP($B$1,'Multipliers and Adjustments'!$A$70:$I$86,TRUNC(COLUMN(W$2)/5)+2,FALSE)*SUMIFS('EPA Data'!$I:$I,'EPA Data'!$D:$D,'Country Selector'!$A$2,'EPA Data'!$J:$J,$B$1,'EPA Data'!$C:$C,W$2,'EPA Data'!$G:$G,"&gt;="&amp;$A29,'EPA Data'!$G:$G,"&lt;"&amp;$B29)+IF('Multipliers and Adjustments'!$B$66="Y",'SNAP Adjustment'!X66,0))*unit_conv</f>
        <v>0</v>
      </c>
      <c r="X29">
        <f t="shared" si="19"/>
        <v>0</v>
      </c>
      <c r="Y29">
        <f t="shared" si="19"/>
        <v>0</v>
      </c>
      <c r="Z29">
        <f t="shared" si="19"/>
        <v>0</v>
      </c>
      <c r="AA29">
        <f t="shared" si="19"/>
        <v>0</v>
      </c>
      <c r="AB29" s="67">
        <f>(VLOOKUP($B$1,'Multipliers and Adjustments'!$A$70:$I$86,TRUNC(COLUMN(AB$2)/5)+2,FALSE)*SUMIFS('EPA Data'!$I:$I,'EPA Data'!$D:$D,'Country Selector'!$A$2,'EPA Data'!$J:$J,$B$1,'EPA Data'!$C:$C,AB$2,'EPA Data'!$G:$G,"&gt;="&amp;$A29,'EPA Data'!$G:$G,"&lt;"&amp;$B29)+IF('Multipliers and Adjustments'!$B$66="Y",'SNAP Adjustment'!AC66,0))*unit_conv</f>
        <v>0</v>
      </c>
      <c r="AC29">
        <f t="shared" si="20"/>
        <v>0</v>
      </c>
      <c r="AD29">
        <f t="shared" si="20"/>
        <v>0</v>
      </c>
      <c r="AE29">
        <f t="shared" si="20"/>
        <v>0</v>
      </c>
      <c r="AF29">
        <f t="shared" si="20"/>
        <v>0</v>
      </c>
      <c r="AG29" s="67">
        <f>(VLOOKUP($B$1,'Multipliers and Adjustments'!$A$70:$I$86,TRUNC(COLUMN(AG$2)/5)+2,FALSE)*SUMIFS('EPA Data'!$I:$I,'EPA Data'!$D:$D,'Country Selector'!$A$2,'EPA Data'!$J:$J,$B$1,'EPA Data'!$C:$C,AG$2,'EPA Data'!$G:$G,"&gt;="&amp;$A29,'EPA Data'!$G:$G,"&lt;"&amp;$B29)+IF('Multipliers and Adjustments'!$B$66="Y",'SNAP Adjustment'!AH66,0))*unit_conv</f>
        <v>0</v>
      </c>
      <c r="AH29">
        <f t="shared" si="21"/>
        <v>0</v>
      </c>
      <c r="AI29">
        <f t="shared" si="21"/>
        <v>0</v>
      </c>
      <c r="AJ29">
        <f t="shared" si="21"/>
        <v>0</v>
      </c>
      <c r="AK29">
        <f t="shared" si="21"/>
        <v>0</v>
      </c>
      <c r="AL29" s="67">
        <f>(VLOOKUP($B$1,'Multipliers and Adjustments'!$A$70:$I$86,TRUNC(COLUMN(AL$2)/5)+2,FALSE)*SUMIFS('EPA Data'!$I:$I,'EPA Data'!$D:$D,'Country Selector'!$A$2,'EPA Data'!$J:$J,$B$1,'EPA Data'!$C:$C,AL$2,'EPA Data'!$G:$G,"&gt;="&amp;$A29,'EPA Data'!$G:$G,"&lt;"&amp;$B29)+IF('Multipliers and Adjustments'!$B$66="Y",'SNAP Adjustment'!AM66,0))*unit_conv</f>
        <v>0</v>
      </c>
    </row>
    <row r="30" spans="1:38" x14ac:dyDescent="0.45">
      <c r="A30" s="15">
        <f t="shared" si="14"/>
        <v>-40</v>
      </c>
      <c r="B30" s="16">
        <f t="shared" si="22"/>
        <v>-30</v>
      </c>
      <c r="C30" s="67">
        <f>(VLOOKUP($B$1,'Multipliers and Adjustments'!$A$70:$I$86,TRUNC(COLUMN(C$2)/5)+2,FALSE)*SUMIFS('EPA Data'!$I:$I,'EPA Data'!$D:$D,'Country Selector'!$A$2,'EPA Data'!$J:$J,$B$1,'EPA Data'!$C:$C,C$2,'EPA Data'!$G:$G,"&gt;="&amp;$A30,'EPA Data'!$G:$G,"&lt;"&amp;$B30)+IF('Multipliers and Adjustments'!$B$66="Y",'SNAP Adjustment'!D67,0))*unit_conv</f>
        <v>0</v>
      </c>
      <c r="D30">
        <f t="shared" si="15"/>
        <v>0</v>
      </c>
      <c r="E30">
        <f t="shared" si="15"/>
        <v>0</v>
      </c>
      <c r="F30">
        <f t="shared" si="15"/>
        <v>0</v>
      </c>
      <c r="G30">
        <f t="shared" si="15"/>
        <v>0</v>
      </c>
      <c r="H30" s="67">
        <f>(VLOOKUP($B$1,'Multipliers and Adjustments'!$A$70:$I$86,TRUNC(COLUMN(H$2)/5)+2,FALSE)*SUMIFS('EPA Data'!$I:$I,'EPA Data'!$D:$D,'Country Selector'!$A$2,'EPA Data'!$J:$J,$B$1,'EPA Data'!$C:$C,H$2,'EPA Data'!$G:$G,"&gt;="&amp;$A30,'EPA Data'!$G:$G,"&lt;"&amp;$B30)+IF('Multipliers and Adjustments'!$B$66="Y",'SNAP Adjustment'!I67,0))*unit_conv</f>
        <v>0</v>
      </c>
      <c r="I30">
        <f t="shared" si="16"/>
        <v>0</v>
      </c>
      <c r="J30">
        <f t="shared" si="16"/>
        <v>0</v>
      </c>
      <c r="K30">
        <f t="shared" si="16"/>
        <v>0</v>
      </c>
      <c r="L30">
        <f t="shared" si="16"/>
        <v>0</v>
      </c>
      <c r="M30" s="67">
        <f>(VLOOKUP($B$1,'Multipliers and Adjustments'!$A$70:$I$86,TRUNC(COLUMN(M$2)/5)+2,FALSE)*SUMIFS('EPA Data'!$I:$I,'EPA Data'!$D:$D,'Country Selector'!$A$2,'EPA Data'!$J:$J,$B$1,'EPA Data'!$C:$C,M$2,'EPA Data'!$G:$G,"&gt;="&amp;$A30,'EPA Data'!$G:$G,"&lt;"&amp;$B30)+IF('Multipliers and Adjustments'!$B$66="Y",'SNAP Adjustment'!N67,0))*unit_conv</f>
        <v>0</v>
      </c>
      <c r="N30">
        <f t="shared" si="17"/>
        <v>0</v>
      </c>
      <c r="O30">
        <f t="shared" si="17"/>
        <v>0</v>
      </c>
      <c r="P30">
        <f t="shared" si="17"/>
        <v>0</v>
      </c>
      <c r="Q30">
        <f t="shared" si="17"/>
        <v>0</v>
      </c>
      <c r="R30" s="67">
        <f>(VLOOKUP($B$1,'Multipliers and Adjustments'!$A$70:$I$86,TRUNC(COLUMN(R$2)/5)+2,FALSE)*SUMIFS('EPA Data'!$I:$I,'EPA Data'!$D:$D,'Country Selector'!$A$2,'EPA Data'!$J:$J,$B$1,'EPA Data'!$C:$C,R$2,'EPA Data'!$G:$G,"&gt;="&amp;$A30,'EPA Data'!$G:$G,"&lt;"&amp;$B30)+IF('Multipliers and Adjustments'!$B$66="Y",'SNAP Adjustment'!S67,0))*unit_conv</f>
        <v>0</v>
      </c>
      <c r="S30">
        <f t="shared" si="18"/>
        <v>0</v>
      </c>
      <c r="T30">
        <f t="shared" si="18"/>
        <v>0</v>
      </c>
      <c r="U30">
        <f t="shared" si="18"/>
        <v>0</v>
      </c>
      <c r="V30">
        <f t="shared" si="18"/>
        <v>0</v>
      </c>
      <c r="W30" s="67">
        <f>(VLOOKUP($B$1,'Multipliers and Adjustments'!$A$70:$I$86,TRUNC(COLUMN(W$2)/5)+2,FALSE)*SUMIFS('EPA Data'!$I:$I,'EPA Data'!$D:$D,'Country Selector'!$A$2,'EPA Data'!$J:$J,$B$1,'EPA Data'!$C:$C,W$2,'EPA Data'!$G:$G,"&gt;="&amp;$A30,'EPA Data'!$G:$G,"&lt;"&amp;$B30)+IF('Multipliers and Adjustments'!$B$66="Y",'SNAP Adjustment'!X67,0))*unit_conv</f>
        <v>0</v>
      </c>
      <c r="X30">
        <f t="shared" si="19"/>
        <v>0</v>
      </c>
      <c r="Y30">
        <f t="shared" si="19"/>
        <v>0</v>
      </c>
      <c r="Z30">
        <f t="shared" si="19"/>
        <v>0</v>
      </c>
      <c r="AA30">
        <f t="shared" si="19"/>
        <v>0</v>
      </c>
      <c r="AB30" s="67">
        <f>(VLOOKUP($B$1,'Multipliers and Adjustments'!$A$70:$I$86,TRUNC(COLUMN(AB$2)/5)+2,FALSE)*SUMIFS('EPA Data'!$I:$I,'EPA Data'!$D:$D,'Country Selector'!$A$2,'EPA Data'!$J:$J,$B$1,'EPA Data'!$C:$C,AB$2,'EPA Data'!$G:$G,"&gt;="&amp;$A30,'EPA Data'!$G:$G,"&lt;"&amp;$B30)+IF('Multipliers and Adjustments'!$B$66="Y",'SNAP Adjustment'!AC67,0))*unit_conv</f>
        <v>0</v>
      </c>
      <c r="AC30">
        <f t="shared" si="20"/>
        <v>0</v>
      </c>
      <c r="AD30">
        <f t="shared" si="20"/>
        <v>0</v>
      </c>
      <c r="AE30">
        <f t="shared" si="20"/>
        <v>0</v>
      </c>
      <c r="AF30">
        <f t="shared" si="20"/>
        <v>0</v>
      </c>
      <c r="AG30" s="67">
        <f>(VLOOKUP($B$1,'Multipliers and Adjustments'!$A$70:$I$86,TRUNC(COLUMN(AG$2)/5)+2,FALSE)*SUMIFS('EPA Data'!$I:$I,'EPA Data'!$D:$D,'Country Selector'!$A$2,'EPA Data'!$J:$J,$B$1,'EPA Data'!$C:$C,AG$2,'EPA Data'!$G:$G,"&gt;="&amp;$A30,'EPA Data'!$G:$G,"&lt;"&amp;$B30)+IF('Multipliers and Adjustments'!$B$66="Y",'SNAP Adjustment'!AH67,0))*unit_conv</f>
        <v>0</v>
      </c>
      <c r="AH30">
        <f t="shared" si="21"/>
        <v>0</v>
      </c>
      <c r="AI30">
        <f t="shared" si="21"/>
        <v>0</v>
      </c>
      <c r="AJ30">
        <f t="shared" si="21"/>
        <v>0</v>
      </c>
      <c r="AK30">
        <f t="shared" si="21"/>
        <v>0</v>
      </c>
      <c r="AL30" s="67">
        <f>(VLOOKUP($B$1,'Multipliers and Adjustments'!$A$70:$I$86,TRUNC(COLUMN(AL$2)/5)+2,FALSE)*SUMIFS('EPA Data'!$I:$I,'EPA Data'!$D:$D,'Country Selector'!$A$2,'EPA Data'!$J:$J,$B$1,'EPA Data'!$C:$C,AL$2,'EPA Data'!$G:$G,"&gt;="&amp;$A30,'EPA Data'!$G:$G,"&lt;"&amp;$B30)+IF('Multipliers and Adjustments'!$B$66="Y",'SNAP Adjustment'!AM67,0))*unit_conv</f>
        <v>0</v>
      </c>
    </row>
    <row r="31" spans="1:38" x14ac:dyDescent="0.45">
      <c r="A31" s="15">
        <f t="shared" si="14"/>
        <v>-30</v>
      </c>
      <c r="B31" s="16">
        <f t="shared" si="22"/>
        <v>-20</v>
      </c>
      <c r="C31" s="67">
        <f>(VLOOKUP($B$1,'Multipliers and Adjustments'!$A$70:$I$86,TRUNC(COLUMN(C$2)/5)+2,FALSE)*SUMIFS('EPA Data'!$I:$I,'EPA Data'!$D:$D,'Country Selector'!$A$2,'EPA Data'!$J:$J,$B$1,'EPA Data'!$C:$C,C$2,'EPA Data'!$G:$G,"&gt;="&amp;$A31,'EPA Data'!$G:$G,"&lt;"&amp;$B31)+IF('Multipliers and Adjustments'!$B$66="Y",'SNAP Adjustment'!D68,0))*unit_conv</f>
        <v>0</v>
      </c>
      <c r="D31">
        <f t="shared" si="15"/>
        <v>0</v>
      </c>
      <c r="E31">
        <f t="shared" si="15"/>
        <v>0</v>
      </c>
      <c r="F31">
        <f t="shared" si="15"/>
        <v>0</v>
      </c>
      <c r="G31">
        <f t="shared" si="15"/>
        <v>0</v>
      </c>
      <c r="H31" s="67">
        <f>(VLOOKUP($B$1,'Multipliers and Adjustments'!$A$70:$I$86,TRUNC(COLUMN(H$2)/5)+2,FALSE)*SUMIFS('EPA Data'!$I:$I,'EPA Data'!$D:$D,'Country Selector'!$A$2,'EPA Data'!$J:$J,$B$1,'EPA Data'!$C:$C,H$2,'EPA Data'!$G:$G,"&gt;="&amp;$A31,'EPA Data'!$G:$G,"&lt;"&amp;$B31)+IF('Multipliers and Adjustments'!$B$66="Y",'SNAP Adjustment'!I68,0))*unit_conv</f>
        <v>0</v>
      </c>
      <c r="I31">
        <f t="shared" si="16"/>
        <v>0</v>
      </c>
      <c r="J31">
        <f t="shared" si="16"/>
        <v>0</v>
      </c>
      <c r="K31">
        <f t="shared" si="16"/>
        <v>0</v>
      </c>
      <c r="L31">
        <f t="shared" si="16"/>
        <v>0</v>
      </c>
      <c r="M31" s="67">
        <f>(VLOOKUP($B$1,'Multipliers and Adjustments'!$A$70:$I$86,TRUNC(COLUMN(M$2)/5)+2,FALSE)*SUMIFS('EPA Data'!$I:$I,'EPA Data'!$D:$D,'Country Selector'!$A$2,'EPA Data'!$J:$J,$B$1,'EPA Data'!$C:$C,M$2,'EPA Data'!$G:$G,"&gt;="&amp;$A31,'EPA Data'!$G:$G,"&lt;"&amp;$B31)+IF('Multipliers and Adjustments'!$B$66="Y",'SNAP Adjustment'!N68,0))*unit_conv</f>
        <v>0</v>
      </c>
      <c r="N31">
        <f t="shared" si="17"/>
        <v>0</v>
      </c>
      <c r="O31">
        <f t="shared" si="17"/>
        <v>0</v>
      </c>
      <c r="P31">
        <f t="shared" si="17"/>
        <v>0</v>
      </c>
      <c r="Q31">
        <f t="shared" si="17"/>
        <v>0</v>
      </c>
      <c r="R31" s="67">
        <f>(VLOOKUP($B$1,'Multipliers and Adjustments'!$A$70:$I$86,TRUNC(COLUMN(R$2)/5)+2,FALSE)*SUMIFS('EPA Data'!$I:$I,'EPA Data'!$D:$D,'Country Selector'!$A$2,'EPA Data'!$J:$J,$B$1,'EPA Data'!$C:$C,R$2,'EPA Data'!$G:$G,"&gt;="&amp;$A31,'EPA Data'!$G:$G,"&lt;"&amp;$B31)+IF('Multipliers and Adjustments'!$B$66="Y",'SNAP Adjustment'!S68,0))*unit_conv</f>
        <v>0</v>
      </c>
      <c r="S31">
        <f t="shared" si="18"/>
        <v>0</v>
      </c>
      <c r="T31">
        <f t="shared" si="18"/>
        <v>0</v>
      </c>
      <c r="U31">
        <f t="shared" si="18"/>
        <v>0</v>
      </c>
      <c r="V31">
        <f t="shared" si="18"/>
        <v>0</v>
      </c>
      <c r="W31" s="67">
        <f>(VLOOKUP($B$1,'Multipliers and Adjustments'!$A$70:$I$86,TRUNC(COLUMN(W$2)/5)+2,FALSE)*SUMIFS('EPA Data'!$I:$I,'EPA Data'!$D:$D,'Country Selector'!$A$2,'EPA Data'!$J:$J,$B$1,'EPA Data'!$C:$C,W$2,'EPA Data'!$G:$G,"&gt;="&amp;$A31,'EPA Data'!$G:$G,"&lt;"&amp;$B31)+IF('Multipliers and Adjustments'!$B$66="Y",'SNAP Adjustment'!X68,0))*unit_conv</f>
        <v>0</v>
      </c>
      <c r="X31">
        <f t="shared" si="19"/>
        <v>0</v>
      </c>
      <c r="Y31">
        <f t="shared" si="19"/>
        <v>0</v>
      </c>
      <c r="Z31">
        <f t="shared" si="19"/>
        <v>0</v>
      </c>
      <c r="AA31">
        <f t="shared" si="19"/>
        <v>0</v>
      </c>
      <c r="AB31" s="67">
        <f>(VLOOKUP($B$1,'Multipliers and Adjustments'!$A$70:$I$86,TRUNC(COLUMN(AB$2)/5)+2,FALSE)*SUMIFS('EPA Data'!$I:$I,'EPA Data'!$D:$D,'Country Selector'!$A$2,'EPA Data'!$J:$J,$B$1,'EPA Data'!$C:$C,AB$2,'EPA Data'!$G:$G,"&gt;="&amp;$A31,'EPA Data'!$G:$G,"&lt;"&amp;$B31)+IF('Multipliers and Adjustments'!$B$66="Y",'SNAP Adjustment'!AC68,0))*unit_conv</f>
        <v>0</v>
      </c>
      <c r="AC31">
        <f t="shared" si="20"/>
        <v>0</v>
      </c>
      <c r="AD31">
        <f t="shared" si="20"/>
        <v>0</v>
      </c>
      <c r="AE31">
        <f t="shared" si="20"/>
        <v>0</v>
      </c>
      <c r="AF31">
        <f t="shared" si="20"/>
        <v>0</v>
      </c>
      <c r="AG31" s="67">
        <f>(VLOOKUP($B$1,'Multipliers and Adjustments'!$A$70:$I$86,TRUNC(COLUMN(AG$2)/5)+2,FALSE)*SUMIFS('EPA Data'!$I:$I,'EPA Data'!$D:$D,'Country Selector'!$A$2,'EPA Data'!$J:$J,$B$1,'EPA Data'!$C:$C,AG$2,'EPA Data'!$G:$G,"&gt;="&amp;$A31,'EPA Data'!$G:$G,"&lt;"&amp;$B31)+IF('Multipliers and Adjustments'!$B$66="Y",'SNAP Adjustment'!AH68,0))*unit_conv</f>
        <v>0</v>
      </c>
      <c r="AH31">
        <f t="shared" si="21"/>
        <v>0</v>
      </c>
      <c r="AI31">
        <f t="shared" si="21"/>
        <v>0</v>
      </c>
      <c r="AJ31">
        <f t="shared" si="21"/>
        <v>0</v>
      </c>
      <c r="AK31">
        <f t="shared" si="21"/>
        <v>0</v>
      </c>
      <c r="AL31" s="67">
        <f>(VLOOKUP($B$1,'Multipliers and Adjustments'!$A$70:$I$86,TRUNC(COLUMN(AL$2)/5)+2,FALSE)*SUMIFS('EPA Data'!$I:$I,'EPA Data'!$D:$D,'Country Selector'!$A$2,'EPA Data'!$J:$J,$B$1,'EPA Data'!$C:$C,AL$2,'EPA Data'!$G:$G,"&gt;="&amp;$A31,'EPA Data'!$G:$G,"&lt;"&amp;$B31)+IF('Multipliers and Adjustments'!$B$66="Y",'SNAP Adjustment'!AM68,0))*unit_conv</f>
        <v>0</v>
      </c>
    </row>
    <row r="32" spans="1:38" x14ac:dyDescent="0.45">
      <c r="A32" s="15">
        <f t="shared" si="14"/>
        <v>-20</v>
      </c>
      <c r="B32" s="16">
        <f t="shared" si="22"/>
        <v>-10</v>
      </c>
      <c r="C32" s="67">
        <f>(VLOOKUP($B$1,'Multipliers and Adjustments'!$A$70:$I$86,TRUNC(COLUMN(C$2)/5)+2,FALSE)*SUMIFS('EPA Data'!$I:$I,'EPA Data'!$D:$D,'Country Selector'!$A$2,'EPA Data'!$J:$J,$B$1,'EPA Data'!$C:$C,C$2,'EPA Data'!$G:$G,"&gt;="&amp;$A32,'EPA Data'!$G:$G,"&lt;"&amp;$B32)+IF('Multipliers and Adjustments'!$B$66="Y",'SNAP Adjustment'!D69,0))*unit_conv</f>
        <v>0</v>
      </c>
      <c r="D32">
        <f t="shared" si="15"/>
        <v>152813684940.33801</v>
      </c>
      <c r="E32">
        <f t="shared" si="15"/>
        <v>305627369880.67603</v>
      </c>
      <c r="F32">
        <f t="shared" si="15"/>
        <v>458441054821.01404</v>
      </c>
      <c r="G32">
        <f t="shared" si="15"/>
        <v>611254739761.35205</v>
      </c>
      <c r="H32" s="67">
        <f>(VLOOKUP($B$1,'Multipliers and Adjustments'!$A$70:$I$86,TRUNC(COLUMN(H$2)/5)+2,FALSE)*SUMIFS('EPA Data'!$I:$I,'EPA Data'!$D:$D,'Country Selector'!$A$2,'EPA Data'!$J:$J,$B$1,'EPA Data'!$C:$C,H$2,'EPA Data'!$G:$G,"&gt;="&amp;$A32,'EPA Data'!$G:$G,"&lt;"&amp;$B32)+IF('Multipliers and Adjustments'!$B$66="Y",'SNAP Adjustment'!I69,0))*unit_conv</f>
        <v>764068424701.69006</v>
      </c>
      <c r="I32">
        <f t="shared" si="16"/>
        <v>818905234336.85205</v>
      </c>
      <c r="J32">
        <f t="shared" si="16"/>
        <v>873742043972.01404</v>
      </c>
      <c r="K32">
        <f t="shared" si="16"/>
        <v>928578853607.17603</v>
      </c>
      <c r="L32">
        <f t="shared" si="16"/>
        <v>983415663242.33801</v>
      </c>
      <c r="M32" s="67">
        <f>(VLOOKUP($B$1,'Multipliers and Adjustments'!$A$70:$I$86,TRUNC(COLUMN(M$2)/5)+2,FALSE)*SUMIFS('EPA Data'!$I:$I,'EPA Data'!$D:$D,'Country Selector'!$A$2,'EPA Data'!$J:$J,$B$1,'EPA Data'!$C:$C,M$2,'EPA Data'!$G:$G,"&gt;="&amp;$A32,'EPA Data'!$G:$G,"&lt;"&amp;$B32)+IF('Multipliers and Adjustments'!$B$66="Y",'SNAP Adjustment'!N69,0))*unit_conv</f>
        <v>1038252472877.5</v>
      </c>
      <c r="N32">
        <f t="shared" si="17"/>
        <v>1059861254692.074</v>
      </c>
      <c r="O32">
        <f t="shared" si="17"/>
        <v>1081470036506.6479</v>
      </c>
      <c r="P32">
        <f t="shared" si="17"/>
        <v>1103078818321.2219</v>
      </c>
      <c r="Q32">
        <f t="shared" si="17"/>
        <v>1124687600135.7959</v>
      </c>
      <c r="R32" s="67">
        <f>(VLOOKUP($B$1,'Multipliers and Adjustments'!$A$70:$I$86,TRUNC(COLUMN(R$2)/5)+2,FALSE)*SUMIFS('EPA Data'!$I:$I,'EPA Data'!$D:$D,'Country Selector'!$A$2,'EPA Data'!$J:$J,$B$1,'EPA Data'!$C:$C,R$2,'EPA Data'!$G:$G,"&gt;="&amp;$A32,'EPA Data'!$G:$G,"&lt;"&amp;$B32)+IF('Multipliers and Adjustments'!$B$66="Y",'SNAP Adjustment'!S69,0))*unit_conv</f>
        <v>1146296381950.3699</v>
      </c>
      <c r="S32">
        <f t="shared" si="18"/>
        <v>1155614686012.26</v>
      </c>
      <c r="T32">
        <f t="shared" si="18"/>
        <v>1164932990074.1501</v>
      </c>
      <c r="U32">
        <f t="shared" si="18"/>
        <v>1174251294136.0403</v>
      </c>
      <c r="V32">
        <f t="shared" si="18"/>
        <v>1183569598197.9304</v>
      </c>
      <c r="W32" s="67">
        <f>(VLOOKUP($B$1,'Multipliers and Adjustments'!$A$70:$I$86,TRUNC(COLUMN(W$2)/5)+2,FALSE)*SUMIFS('EPA Data'!$I:$I,'EPA Data'!$D:$D,'Country Selector'!$A$2,'EPA Data'!$J:$J,$B$1,'EPA Data'!$C:$C,W$2,'EPA Data'!$G:$G,"&gt;="&amp;$A32,'EPA Data'!$G:$G,"&lt;"&amp;$B32)+IF('Multipliers and Adjustments'!$B$66="Y",'SNAP Adjustment'!X69,0))*unit_conv</f>
        <v>1192887902259.8201</v>
      </c>
      <c r="X32">
        <f t="shared" si="19"/>
        <v>1202584862709.04</v>
      </c>
      <c r="Y32">
        <f t="shared" si="19"/>
        <v>1212281823158.26</v>
      </c>
      <c r="Z32">
        <f t="shared" si="19"/>
        <v>1221978783607.48</v>
      </c>
      <c r="AA32">
        <f t="shared" si="19"/>
        <v>1231675744056.7</v>
      </c>
      <c r="AB32" s="67">
        <f>(VLOOKUP($B$1,'Multipliers and Adjustments'!$A$70:$I$86,TRUNC(COLUMN(AB$2)/5)+2,FALSE)*SUMIFS('EPA Data'!$I:$I,'EPA Data'!$D:$D,'Country Selector'!$A$2,'EPA Data'!$J:$J,$B$1,'EPA Data'!$C:$C,AB$2,'EPA Data'!$G:$G,"&gt;="&amp;$A32,'EPA Data'!$G:$G,"&lt;"&amp;$B32)+IF('Multipliers and Adjustments'!$B$66="Y",'SNAP Adjustment'!AC69,0))*unit_conv</f>
        <v>1241372704505.9199</v>
      </c>
      <c r="AC32">
        <f t="shared" si="20"/>
        <v>1251464033126.8298</v>
      </c>
      <c r="AD32">
        <f t="shared" si="20"/>
        <v>1261555361747.7397</v>
      </c>
      <c r="AE32">
        <f t="shared" si="20"/>
        <v>1271646690368.6497</v>
      </c>
      <c r="AF32">
        <f t="shared" si="20"/>
        <v>1281738018989.5596</v>
      </c>
      <c r="AG32" s="67">
        <f>(VLOOKUP($B$1,'Multipliers and Adjustments'!$A$70:$I$86,TRUNC(COLUMN(AG$2)/5)+2,FALSE)*SUMIFS('EPA Data'!$I:$I,'EPA Data'!$D:$D,'Country Selector'!$A$2,'EPA Data'!$J:$J,$B$1,'EPA Data'!$C:$C,AG$2,'EPA Data'!$G:$G,"&gt;="&amp;$A32,'EPA Data'!$G:$G,"&lt;"&amp;$B32)+IF('Multipliers and Adjustments'!$B$66="Y",'SNAP Adjustment'!AH69,0))*unit_conv</f>
        <v>1291829347610.47</v>
      </c>
      <c r="AH32">
        <f t="shared" si="21"/>
        <v>1302330398559.5659</v>
      </c>
      <c r="AI32">
        <f t="shared" si="21"/>
        <v>1312831449508.6619</v>
      </c>
      <c r="AJ32">
        <f t="shared" si="21"/>
        <v>1323332500457.7578</v>
      </c>
      <c r="AK32">
        <f t="shared" si="21"/>
        <v>1333833551406.8538</v>
      </c>
      <c r="AL32" s="67">
        <f>(VLOOKUP($B$1,'Multipliers and Adjustments'!$A$70:$I$86,TRUNC(COLUMN(AL$2)/5)+2,FALSE)*SUMIFS('EPA Data'!$I:$I,'EPA Data'!$D:$D,'Country Selector'!$A$2,'EPA Data'!$J:$J,$B$1,'EPA Data'!$C:$C,AL$2,'EPA Data'!$G:$G,"&gt;="&amp;$A32,'EPA Data'!$G:$G,"&lt;"&amp;$B32)+IF('Multipliers and Adjustments'!$B$66="Y",'SNAP Adjustment'!AM69,0))*unit_conv</f>
        <v>1344334602355.95</v>
      </c>
    </row>
    <row r="33" spans="1:38" x14ac:dyDescent="0.45">
      <c r="A33" s="15">
        <f t="shared" si="14"/>
        <v>-10</v>
      </c>
      <c r="B33" s="16">
        <f t="shared" si="22"/>
        <v>0</v>
      </c>
      <c r="C33" s="67">
        <f>(VLOOKUP($B$1,'Multipliers and Adjustments'!$A$70:$I$86,TRUNC(COLUMN(C$2)/5)+2,FALSE)*SUMIFS('EPA Data'!$I:$I,'EPA Data'!$D:$D,'Country Selector'!$A$2,'EPA Data'!$J:$J,$B$1,'EPA Data'!$C:$C,C$2,'EPA Data'!$G:$G,"&gt;="&amp;$A33,'EPA Data'!$G:$G,"&lt;"&amp;$B33)+IF('Multipliers and Adjustments'!$B$66="Y",'SNAP Adjustment'!D70,0))*unit_conv</f>
        <v>2542372881355.9326</v>
      </c>
      <c r="D33">
        <f t="shared" si="15"/>
        <v>7310034684110.7109</v>
      </c>
      <c r="E33">
        <f t="shared" si="15"/>
        <v>12077696486865.488</v>
      </c>
      <c r="F33">
        <f t="shared" si="15"/>
        <v>16845358289620.266</v>
      </c>
      <c r="G33">
        <f t="shared" si="15"/>
        <v>21613020092375.043</v>
      </c>
      <c r="H33" s="67">
        <f>(VLOOKUP($B$1,'Multipliers and Adjustments'!$A$70:$I$86,TRUNC(COLUMN(H$2)/5)+2,FALSE)*SUMIFS('EPA Data'!$I:$I,'EPA Data'!$D:$D,'Country Selector'!$A$2,'EPA Data'!$J:$J,$B$1,'EPA Data'!$C:$C,H$2,'EPA Data'!$G:$G,"&gt;="&amp;$A33,'EPA Data'!$G:$G,"&lt;"&amp;$B33)+IF('Multipliers and Adjustments'!$B$66="Y",'SNAP Adjustment'!I70,0))*unit_conv</f>
        <v>26380681895129.824</v>
      </c>
      <c r="I33">
        <f t="shared" si="16"/>
        <v>32694627543962.961</v>
      </c>
      <c r="J33">
        <f t="shared" si="16"/>
        <v>39008573192796.094</v>
      </c>
      <c r="K33">
        <f t="shared" si="16"/>
        <v>45322518841629.227</v>
      </c>
      <c r="L33">
        <f t="shared" si="16"/>
        <v>51636464490462.359</v>
      </c>
      <c r="M33" s="67">
        <f>(VLOOKUP($B$1,'Multipliers and Adjustments'!$A$70:$I$86,TRUNC(COLUMN(M$2)/5)+2,FALSE)*SUMIFS('EPA Data'!$I:$I,'EPA Data'!$D:$D,'Country Selector'!$A$2,'EPA Data'!$J:$J,$B$1,'EPA Data'!$C:$C,M$2,'EPA Data'!$G:$G,"&gt;="&amp;$A33,'EPA Data'!$G:$G,"&lt;"&amp;$B33)+IF('Multipliers and Adjustments'!$B$66="Y",'SNAP Adjustment'!N70,0))*unit_conv</f>
        <v>57950410139295.5</v>
      </c>
      <c r="N33">
        <f t="shared" si="17"/>
        <v>64531180898108.992</v>
      </c>
      <c r="O33">
        <f t="shared" si="17"/>
        <v>71111951656922.484</v>
      </c>
      <c r="P33">
        <f t="shared" si="17"/>
        <v>77692722415735.969</v>
      </c>
      <c r="Q33">
        <f t="shared" si="17"/>
        <v>84273493174549.453</v>
      </c>
      <c r="R33" s="67">
        <f>(VLOOKUP($B$1,'Multipliers and Adjustments'!$A$70:$I$86,TRUNC(COLUMN(R$2)/5)+2,FALSE)*SUMIFS('EPA Data'!$I:$I,'EPA Data'!$D:$D,'Country Selector'!$A$2,'EPA Data'!$J:$J,$B$1,'EPA Data'!$C:$C,R$2,'EPA Data'!$G:$G,"&gt;="&amp;$A33,'EPA Data'!$G:$G,"&lt;"&amp;$B33)+IF('Multipliers and Adjustments'!$B$66="Y",'SNAP Adjustment'!S70,0))*unit_conv</f>
        <v>90854263933362.953</v>
      </c>
      <c r="S33">
        <f t="shared" si="18"/>
        <v>94577548112558.5</v>
      </c>
      <c r="T33">
        <f t="shared" si="18"/>
        <v>98300832291754.047</v>
      </c>
      <c r="U33">
        <f t="shared" si="18"/>
        <v>102024116470949.59</v>
      </c>
      <c r="V33">
        <f t="shared" si="18"/>
        <v>105747400650145.14</v>
      </c>
      <c r="W33" s="67">
        <f>(VLOOKUP($B$1,'Multipliers and Adjustments'!$A$70:$I$86,TRUNC(COLUMN(W$2)/5)+2,FALSE)*SUMIFS('EPA Data'!$I:$I,'EPA Data'!$D:$D,'Country Selector'!$A$2,'EPA Data'!$J:$J,$B$1,'EPA Data'!$C:$C,W$2,'EPA Data'!$G:$G,"&gt;="&amp;$A33,'EPA Data'!$G:$G,"&lt;"&amp;$B33)+IF('Multipliers and Adjustments'!$B$66="Y",'SNAP Adjustment'!X70,0))*unit_conv</f>
        <v>109470684829340.66</v>
      </c>
      <c r="X33">
        <f t="shared" si="19"/>
        <v>111797990947389.33</v>
      </c>
      <c r="Y33">
        <f t="shared" si="19"/>
        <v>114125297065438</v>
      </c>
      <c r="Z33">
        <f t="shared" si="19"/>
        <v>116452603183486.67</v>
      </c>
      <c r="AA33">
        <f t="shared" si="19"/>
        <v>118779909301535.34</v>
      </c>
      <c r="AB33" s="67">
        <f>(VLOOKUP($B$1,'Multipliers and Adjustments'!$A$70:$I$86,TRUNC(COLUMN(AB$2)/5)+2,FALSE)*SUMIFS('EPA Data'!$I:$I,'EPA Data'!$D:$D,'Country Selector'!$A$2,'EPA Data'!$J:$J,$B$1,'EPA Data'!$C:$C,AB$2,'EPA Data'!$G:$G,"&gt;="&amp;$A33,'EPA Data'!$G:$G,"&lt;"&amp;$B33)+IF('Multipliers and Adjustments'!$B$66="Y",'SNAP Adjustment'!AC70,0))*unit_conv</f>
        <v>121107215419584.02</v>
      </c>
      <c r="AC33">
        <f t="shared" si="20"/>
        <v>122708453499025.66</v>
      </c>
      <c r="AD33">
        <f t="shared" si="20"/>
        <v>124309691578467.3</v>
      </c>
      <c r="AE33">
        <f t="shared" si="20"/>
        <v>125910929657908.94</v>
      </c>
      <c r="AF33">
        <f t="shared" si="20"/>
        <v>127512167737350.58</v>
      </c>
      <c r="AG33" s="67">
        <f>(VLOOKUP($B$1,'Multipliers and Adjustments'!$A$70:$I$86,TRUNC(COLUMN(AG$2)/5)+2,FALSE)*SUMIFS('EPA Data'!$I:$I,'EPA Data'!$D:$D,'Country Selector'!$A$2,'EPA Data'!$J:$J,$B$1,'EPA Data'!$C:$C,AG$2,'EPA Data'!$G:$G,"&gt;="&amp;$A33,'EPA Data'!$G:$G,"&lt;"&amp;$B33)+IF('Multipliers and Adjustments'!$B$66="Y",'SNAP Adjustment'!AH70,0))*unit_conv</f>
        <v>129113405816792.19</v>
      </c>
      <c r="AH33">
        <f t="shared" si="21"/>
        <v>130347633217453.53</v>
      </c>
      <c r="AI33">
        <f t="shared" si="21"/>
        <v>131581860618114.88</v>
      </c>
      <c r="AJ33">
        <f t="shared" si="21"/>
        <v>132816088018776.22</v>
      </c>
      <c r="AK33">
        <f t="shared" si="21"/>
        <v>134050315419437.56</v>
      </c>
      <c r="AL33" s="67">
        <f>(VLOOKUP($B$1,'Multipliers and Adjustments'!$A$70:$I$86,TRUNC(COLUMN(AL$2)/5)+2,FALSE)*SUMIFS('EPA Data'!$I:$I,'EPA Data'!$D:$D,'Country Selector'!$A$2,'EPA Data'!$J:$J,$B$1,'EPA Data'!$C:$C,AL$2,'EPA Data'!$G:$G,"&gt;="&amp;$A33,'EPA Data'!$G:$G,"&lt;"&amp;$B33)+IF('Multipliers and Adjustments'!$B$66="Y",'SNAP Adjustment'!AM70,0))*unit_conv</f>
        <v>135284542820098.92</v>
      </c>
    </row>
    <row r="34" spans="1:38" x14ac:dyDescent="0.45">
      <c r="A34" s="17">
        <f t="shared" si="14"/>
        <v>0</v>
      </c>
      <c r="B34" s="18">
        <f>A34</f>
        <v>0</v>
      </c>
      <c r="C34" s="68">
        <f>(VLOOKUP($B$1,'Multipliers and Adjustments'!$A$70:$I$86,TRUNC(COLUMN(C$2)/5)+2,FALSE)*SUMIFS('EPA Data'!$I:$I,'EPA Data'!$D:$D,'Country Selector'!$A$2,'EPA Data'!$J:$J,$B$1,'EPA Data'!$C:$C,C$2,'EPA Data'!$G:$G,$A34)+IF('Multipliers and Adjustments'!$B$66="Y",'SNAP Adjustment'!D71,0))*unit_conv</f>
        <v>14849584549.665499</v>
      </c>
      <c r="D34">
        <f t="shared" ref="D34:G49" si="23">C34+($H34-$C34)/5</f>
        <v>15502187237.143559</v>
      </c>
      <c r="E34">
        <f t="shared" si="23"/>
        <v>16154789924.621618</v>
      </c>
      <c r="F34">
        <f t="shared" si="23"/>
        <v>16807392612.099678</v>
      </c>
      <c r="G34">
        <f t="shared" si="23"/>
        <v>17459995299.577736</v>
      </c>
      <c r="H34" s="68">
        <f>(VLOOKUP($B$1,'Multipliers and Adjustments'!$A$70:$I$86,TRUNC(COLUMN(H$2)/5)+2,FALSE)*SUMIFS('EPA Data'!$I:$I,'EPA Data'!$D:$D,'Country Selector'!$A$2,'EPA Data'!$J:$J,$B$1,'EPA Data'!$C:$C,H$2,'EPA Data'!$G:$G,$A34)+IF('Multipliers and Adjustments'!$B$66="Y",'SNAP Adjustment'!I71,0))*unit_conv</f>
        <v>18112597987.055798</v>
      </c>
      <c r="I34">
        <f t="shared" si="16"/>
        <v>18597904965.281498</v>
      </c>
      <c r="J34">
        <f t="shared" si="16"/>
        <v>19083211943.507198</v>
      </c>
      <c r="K34">
        <f t="shared" si="16"/>
        <v>19568518921.732899</v>
      </c>
      <c r="L34">
        <f t="shared" si="16"/>
        <v>20053825899.958599</v>
      </c>
      <c r="M34" s="68">
        <f>(VLOOKUP($B$1,'Multipliers and Adjustments'!$A$70:$I$86,TRUNC(COLUMN(M$2)/5)+2,FALSE)*SUMIFS('EPA Data'!$I:$I,'EPA Data'!$D:$D,'Country Selector'!$A$2,'EPA Data'!$J:$J,$B$1,'EPA Data'!$C:$C,M$2,'EPA Data'!$G:$G,$A34)+IF('Multipliers and Adjustments'!$B$66="Y",'SNAP Adjustment'!N71,0))*unit_conv</f>
        <v>20539132878.184299</v>
      </c>
      <c r="N34">
        <f t="shared" si="17"/>
        <v>21072264760.732639</v>
      </c>
      <c r="O34">
        <f t="shared" si="17"/>
        <v>21605396643.280979</v>
      </c>
      <c r="P34">
        <f t="shared" si="17"/>
        <v>22138528525.829319</v>
      </c>
      <c r="Q34">
        <f t="shared" si="17"/>
        <v>22671660408.377659</v>
      </c>
      <c r="R34" s="68">
        <f>(VLOOKUP($B$1,'Multipliers and Adjustments'!$A$70:$I$86,TRUNC(COLUMN(R$2)/5)+2,FALSE)*SUMIFS('EPA Data'!$I:$I,'EPA Data'!$D:$D,'Country Selector'!$A$2,'EPA Data'!$J:$J,$B$1,'EPA Data'!$C:$C,R$2,'EPA Data'!$G:$G,$A34)+IF('Multipliers and Adjustments'!$B$66="Y",'SNAP Adjustment'!S71,0))*unit_conv</f>
        <v>23204792290.925999</v>
      </c>
      <c r="S34">
        <f t="shared" si="18"/>
        <v>23204792290.925999</v>
      </c>
      <c r="T34">
        <f t="shared" si="18"/>
        <v>23204792290.925999</v>
      </c>
      <c r="U34">
        <f t="shared" si="18"/>
        <v>23204792290.925999</v>
      </c>
      <c r="V34">
        <f t="shared" si="18"/>
        <v>23204792290.925999</v>
      </c>
      <c r="W34" s="68">
        <f>(VLOOKUP($B$1,'Multipliers and Adjustments'!$A$70:$I$86,TRUNC(COLUMN(W$2)/5)+2,FALSE)*SUMIFS('EPA Data'!$I:$I,'EPA Data'!$D:$D,'Country Selector'!$A$2,'EPA Data'!$J:$J,$B$1,'EPA Data'!$C:$C,W$2,'EPA Data'!$G:$G,$A34)+IF('Multipliers and Adjustments'!$B$66="Y",'SNAP Adjustment'!X71,0))*unit_conv</f>
        <v>23204792290.925999</v>
      </c>
      <c r="X34">
        <f t="shared" si="19"/>
        <v>23204792290.925999</v>
      </c>
      <c r="Y34">
        <f t="shared" si="19"/>
        <v>23204792290.925999</v>
      </c>
      <c r="Z34">
        <f t="shared" si="19"/>
        <v>23204792290.925999</v>
      </c>
      <c r="AA34">
        <f t="shared" si="19"/>
        <v>23204792290.925999</v>
      </c>
      <c r="AB34" s="68">
        <f>(VLOOKUP($B$1,'Multipliers and Adjustments'!$A$70:$I$86,TRUNC(COLUMN(AB$2)/5)+2,FALSE)*SUMIFS('EPA Data'!$I:$I,'EPA Data'!$D:$D,'Country Selector'!$A$2,'EPA Data'!$J:$J,$B$1,'EPA Data'!$C:$C,AB$2,'EPA Data'!$G:$G,$A34)+IF('Multipliers and Adjustments'!$B$66="Y",'SNAP Adjustment'!AC71,0))*unit_conv</f>
        <v>23204792290.925999</v>
      </c>
      <c r="AC34">
        <f t="shared" si="20"/>
        <v>23204792290.925999</v>
      </c>
      <c r="AD34">
        <f t="shared" si="20"/>
        <v>23204792290.925999</v>
      </c>
      <c r="AE34">
        <f t="shared" si="20"/>
        <v>23204792290.925999</v>
      </c>
      <c r="AF34">
        <f t="shared" si="20"/>
        <v>23204792290.925999</v>
      </c>
      <c r="AG34" s="68">
        <f>(VLOOKUP($B$1,'Multipliers and Adjustments'!$A$70:$I$86,TRUNC(COLUMN(AG$2)/5)+2,FALSE)*SUMIFS('EPA Data'!$I:$I,'EPA Data'!$D:$D,'Country Selector'!$A$2,'EPA Data'!$J:$J,$B$1,'EPA Data'!$C:$C,AG$2,'EPA Data'!$G:$G,$A34)+IF('Multipliers and Adjustments'!$B$66="Y",'SNAP Adjustment'!AH71,0))*unit_conv</f>
        <v>23204792290.925999</v>
      </c>
      <c r="AH34">
        <f t="shared" si="21"/>
        <v>23204792290.925999</v>
      </c>
      <c r="AI34">
        <f t="shared" si="21"/>
        <v>23204792290.925999</v>
      </c>
      <c r="AJ34">
        <f t="shared" si="21"/>
        <v>23204792290.925999</v>
      </c>
      <c r="AK34">
        <f t="shared" si="21"/>
        <v>23204792290.925999</v>
      </c>
      <c r="AL34" s="68">
        <f>(VLOOKUP($B$1,'Multipliers and Adjustments'!$A$70:$I$86,TRUNC(COLUMN(AL$2)/5)+2,FALSE)*SUMIFS('EPA Data'!$I:$I,'EPA Data'!$D:$D,'Country Selector'!$A$2,'EPA Data'!$J:$J,$B$1,'EPA Data'!$C:$C,AL$2,'EPA Data'!$G:$G,$A34)+IF('Multipliers and Adjustments'!$B$66="Y",'SNAP Adjustment'!AM71,0))*unit_conv</f>
        <v>23204792290.925999</v>
      </c>
    </row>
    <row r="35" spans="1:38" x14ac:dyDescent="0.45">
      <c r="A35" s="19">
        <v>0.1</v>
      </c>
      <c r="B35" s="20">
        <f>A35+9.9</f>
        <v>10</v>
      </c>
      <c r="C35" s="67">
        <f>(VLOOKUP($B$1,'Multipliers and Adjustments'!$A$70:$I$86,TRUNC(COLUMN(C$2)/5)+2,FALSE)*SUMIFS('EPA Data'!$I:$I,'EPA Data'!$D:$D,'Country Selector'!$A$2,'EPA Data'!$J:$J,$B$1,'EPA Data'!$C:$C,C$2,'EPA Data'!$G:$G,"&gt;="&amp;$A35,'EPA Data'!$G:$G,"&lt;"&amp;$B35)+IF('Multipliers and Adjustments'!$B$66="Y",'SNAP Adjustment'!D72,0))*unit_conv</f>
        <v>773437157273.29004</v>
      </c>
      <c r="D35">
        <f t="shared" si="23"/>
        <v>864300784468.64844</v>
      </c>
      <c r="E35">
        <f t="shared" si="23"/>
        <v>955164411664.00684</v>
      </c>
      <c r="F35">
        <f t="shared" si="23"/>
        <v>1046028038859.3652</v>
      </c>
      <c r="G35">
        <f t="shared" si="23"/>
        <v>1136891666054.7236</v>
      </c>
      <c r="H35" s="67">
        <f>(VLOOKUP($B$1,'Multipliers and Adjustments'!$A$70:$I$86,TRUNC(COLUMN(H$2)/5)+2,FALSE)*SUMIFS('EPA Data'!$I:$I,'EPA Data'!$D:$D,'Country Selector'!$A$2,'EPA Data'!$J:$J,$B$1,'EPA Data'!$C:$C,H$2,'EPA Data'!$G:$G,"&gt;="&amp;$A35,'EPA Data'!$G:$G,"&lt;"&amp;$B35)+IF('Multipliers and Adjustments'!$B$66="Y",'SNAP Adjustment'!I72,0))*unit_conv</f>
        <v>1227755293250.082</v>
      </c>
      <c r="I35">
        <f t="shared" si="16"/>
        <v>1321957574039.6956</v>
      </c>
      <c r="J35">
        <f t="shared" si="16"/>
        <v>1416159854829.3091</v>
      </c>
      <c r="K35">
        <f t="shared" si="16"/>
        <v>1510362135618.9226</v>
      </c>
      <c r="L35">
        <f t="shared" si="16"/>
        <v>1604564416408.5361</v>
      </c>
      <c r="M35" s="67">
        <f>(VLOOKUP($B$1,'Multipliers and Adjustments'!$A$70:$I$86,TRUNC(COLUMN(M$2)/5)+2,FALSE)*SUMIFS('EPA Data'!$I:$I,'EPA Data'!$D:$D,'Country Selector'!$A$2,'EPA Data'!$J:$J,$B$1,'EPA Data'!$C:$C,M$2,'EPA Data'!$G:$G,"&gt;="&amp;$A35,'EPA Data'!$G:$G,"&lt;"&amp;$B35)+IF('Multipliers and Adjustments'!$B$66="Y",'SNAP Adjustment'!N72,0))*unit_conv</f>
        <v>1698766697198.1497</v>
      </c>
      <c r="N35">
        <f t="shared" si="17"/>
        <v>4068529943376.7686</v>
      </c>
      <c r="O35">
        <f t="shared" si="17"/>
        <v>6438293189555.3867</v>
      </c>
      <c r="P35">
        <f t="shared" si="17"/>
        <v>8808056435734.0059</v>
      </c>
      <c r="Q35">
        <f t="shared" si="17"/>
        <v>11177819681912.625</v>
      </c>
      <c r="R35" s="67">
        <f>(VLOOKUP($B$1,'Multipliers and Adjustments'!$A$70:$I$86,TRUNC(COLUMN(R$2)/5)+2,FALSE)*SUMIFS('EPA Data'!$I:$I,'EPA Data'!$D:$D,'Country Selector'!$A$2,'EPA Data'!$J:$J,$B$1,'EPA Data'!$C:$C,R$2,'EPA Data'!$G:$G,"&gt;="&amp;$A35,'EPA Data'!$G:$G,"&lt;"&amp;$B35)+IF('Multipliers and Adjustments'!$B$66="Y",'SNAP Adjustment'!S72,0))*unit_conv</f>
        <v>13547582928091.244</v>
      </c>
      <c r="S35">
        <f t="shared" si="18"/>
        <v>17544433179497.676</v>
      </c>
      <c r="T35">
        <f t="shared" si="18"/>
        <v>21541283430904.109</v>
      </c>
      <c r="U35">
        <f t="shared" si="18"/>
        <v>25538133682310.543</v>
      </c>
      <c r="V35">
        <f t="shared" si="18"/>
        <v>29534983933716.977</v>
      </c>
      <c r="W35" s="67">
        <f>(VLOOKUP($B$1,'Multipliers and Adjustments'!$A$70:$I$86,TRUNC(COLUMN(W$2)/5)+2,FALSE)*SUMIFS('EPA Data'!$I:$I,'EPA Data'!$D:$D,'Country Selector'!$A$2,'EPA Data'!$J:$J,$B$1,'EPA Data'!$C:$C,W$2,'EPA Data'!$G:$G,"&gt;="&amp;$A35,'EPA Data'!$G:$G,"&lt;"&amp;$B35)+IF('Multipliers and Adjustments'!$B$66="Y",'SNAP Adjustment'!X72,0))*unit_conv</f>
        <v>33531834185123.406</v>
      </c>
      <c r="X35">
        <f t="shared" si="19"/>
        <v>37628196790814.359</v>
      </c>
      <c r="Y35">
        <f t="shared" si="19"/>
        <v>41724559396505.313</v>
      </c>
      <c r="Z35">
        <f t="shared" si="19"/>
        <v>45820922002196.266</v>
      </c>
      <c r="AA35">
        <f t="shared" si="19"/>
        <v>49917284607887.219</v>
      </c>
      <c r="AB35" s="67">
        <f>(VLOOKUP($B$1,'Multipliers and Adjustments'!$A$70:$I$86,TRUNC(COLUMN(AB$2)/5)+2,FALSE)*SUMIFS('EPA Data'!$I:$I,'EPA Data'!$D:$D,'Country Selector'!$A$2,'EPA Data'!$J:$J,$B$1,'EPA Data'!$C:$C,AB$2,'EPA Data'!$G:$G,"&gt;="&amp;$A35,'EPA Data'!$G:$G,"&lt;"&amp;$B35)+IF('Multipliers and Adjustments'!$B$66="Y",'SNAP Adjustment'!AC72,0))*unit_conv</f>
        <v>54013647213578.164</v>
      </c>
      <c r="AC35">
        <f t="shared" si="20"/>
        <v>58623114013671.82</v>
      </c>
      <c r="AD35">
        <f t="shared" si="20"/>
        <v>63232580813765.477</v>
      </c>
      <c r="AE35">
        <f t="shared" si="20"/>
        <v>67842047613859.133</v>
      </c>
      <c r="AF35">
        <f t="shared" si="20"/>
        <v>72451514413952.781</v>
      </c>
      <c r="AG35" s="67">
        <f>(VLOOKUP($B$1,'Multipliers and Adjustments'!$A$70:$I$86,TRUNC(COLUMN(AG$2)/5)+2,FALSE)*SUMIFS('EPA Data'!$I:$I,'EPA Data'!$D:$D,'Country Selector'!$A$2,'EPA Data'!$J:$J,$B$1,'EPA Data'!$C:$C,AG$2,'EPA Data'!$G:$G,"&gt;="&amp;$A35,'EPA Data'!$G:$G,"&lt;"&amp;$B35)+IF('Multipliers and Adjustments'!$B$66="Y",'SNAP Adjustment'!AH72,0))*unit_conv</f>
        <v>77060981214046.438</v>
      </c>
      <c r="AH35">
        <f t="shared" si="21"/>
        <v>77703303715586.625</v>
      </c>
      <c r="AI35">
        <f t="shared" si="21"/>
        <v>78345626217126.813</v>
      </c>
      <c r="AJ35">
        <f t="shared" si="21"/>
        <v>78987948718667</v>
      </c>
      <c r="AK35">
        <f t="shared" si="21"/>
        <v>79630271220207.188</v>
      </c>
      <c r="AL35" s="67">
        <f>(VLOOKUP($B$1,'Multipliers and Adjustments'!$A$70:$I$86,TRUNC(COLUMN(AL$2)/5)+2,FALSE)*SUMIFS('EPA Data'!$I:$I,'EPA Data'!$D:$D,'Country Selector'!$A$2,'EPA Data'!$J:$J,$B$1,'EPA Data'!$C:$C,AL$2,'EPA Data'!$G:$G,"&gt;="&amp;$A35,'EPA Data'!$G:$G,"&lt;"&amp;$B35)+IF('Multipliers and Adjustments'!$B$66="Y",'SNAP Adjustment'!AM72,0))*unit_conv</f>
        <v>80272593721747.344</v>
      </c>
    </row>
    <row r="36" spans="1:38" x14ac:dyDescent="0.45">
      <c r="A36" s="15">
        <f t="shared" si="14"/>
        <v>10</v>
      </c>
      <c r="B36" s="16">
        <f t="shared" si="22"/>
        <v>20</v>
      </c>
      <c r="C36" s="67">
        <f>(VLOOKUP($B$1,'Multipliers and Adjustments'!$A$70:$I$86,TRUNC(COLUMN(C$2)/5)+2,FALSE)*SUMIFS('EPA Data'!$I:$I,'EPA Data'!$D:$D,'Country Selector'!$A$2,'EPA Data'!$J:$J,$B$1,'EPA Data'!$C:$C,C$2,'EPA Data'!$G:$G,"&gt;="&amp;$A36,'EPA Data'!$G:$G,"&lt;"&amp;$B36)+IF('Multipliers and Adjustments'!$B$66="Y",'SNAP Adjustment'!D73,0))*unit_conv</f>
        <v>395546216880.74487</v>
      </c>
      <c r="D36">
        <f t="shared" si="23"/>
        <v>1423075030741.8208</v>
      </c>
      <c r="E36">
        <f t="shared" si="23"/>
        <v>2450603844602.8965</v>
      </c>
      <c r="F36">
        <f t="shared" si="23"/>
        <v>3478132658463.9727</v>
      </c>
      <c r="G36">
        <f t="shared" si="23"/>
        <v>4505661472325.0488</v>
      </c>
      <c r="H36" s="67">
        <f>(VLOOKUP($B$1,'Multipliers and Adjustments'!$A$70:$I$86,TRUNC(COLUMN(H$2)/5)+2,FALSE)*SUMIFS('EPA Data'!$I:$I,'EPA Data'!$D:$D,'Country Selector'!$A$2,'EPA Data'!$J:$J,$B$1,'EPA Data'!$C:$C,H$2,'EPA Data'!$G:$G,"&gt;="&amp;$A36,'EPA Data'!$G:$G,"&lt;"&amp;$B36)+IF('Multipliers and Adjustments'!$B$66="Y",'SNAP Adjustment'!I73,0))*unit_conv</f>
        <v>5533190286186.125</v>
      </c>
      <c r="I36">
        <f t="shared" ref="I36:L51" si="24">H36+($M36-$H36)/5</f>
        <v>6711782429772.6143</v>
      </c>
      <c r="J36">
        <f t="shared" si="24"/>
        <v>7890374573359.1035</v>
      </c>
      <c r="K36">
        <f t="shared" si="24"/>
        <v>9068966716945.5918</v>
      </c>
      <c r="L36">
        <f t="shared" si="24"/>
        <v>10247558860532.08</v>
      </c>
      <c r="M36" s="67">
        <f>(VLOOKUP($B$1,'Multipliers and Adjustments'!$A$70:$I$86,TRUNC(COLUMN(M$2)/5)+2,FALSE)*SUMIFS('EPA Data'!$I:$I,'EPA Data'!$D:$D,'Country Selector'!$A$2,'EPA Data'!$J:$J,$B$1,'EPA Data'!$C:$C,M$2,'EPA Data'!$G:$G,"&gt;="&amp;$A36,'EPA Data'!$G:$G,"&lt;"&amp;$B36)+IF('Multipliers and Adjustments'!$B$66="Y",'SNAP Adjustment'!N73,0))*unit_conv</f>
        <v>11426151004118.57</v>
      </c>
      <c r="N36">
        <f t="shared" ref="N36:Q51" si="25">M36+($R36-$M36)/5</f>
        <v>12881803653873.719</v>
      </c>
      <c r="O36">
        <f t="shared" si="25"/>
        <v>14337456303628.867</v>
      </c>
      <c r="P36">
        <f t="shared" si="25"/>
        <v>15793108953384.016</v>
      </c>
      <c r="Q36">
        <f t="shared" si="25"/>
        <v>17248761603139.164</v>
      </c>
      <c r="R36" s="67">
        <f>(VLOOKUP($B$1,'Multipliers and Adjustments'!$A$70:$I$86,TRUNC(COLUMN(R$2)/5)+2,FALSE)*SUMIFS('EPA Data'!$I:$I,'EPA Data'!$D:$D,'Country Selector'!$A$2,'EPA Data'!$J:$J,$B$1,'EPA Data'!$C:$C,R$2,'EPA Data'!$G:$G,"&gt;="&amp;$A36,'EPA Data'!$G:$G,"&lt;"&amp;$B36)+IF('Multipliers and Adjustments'!$B$66="Y",'SNAP Adjustment'!S73,0))*unit_conv</f>
        <v>18704414252894.316</v>
      </c>
      <c r="S36">
        <f t="shared" ref="S36:V51" si="26">R36+($W36-$R36)/5</f>
        <v>19844618599780.852</v>
      </c>
      <c r="T36">
        <f t="shared" si="26"/>
        <v>20984822946667.387</v>
      </c>
      <c r="U36">
        <f t="shared" si="26"/>
        <v>22125027293553.922</v>
      </c>
      <c r="V36">
        <f t="shared" si="26"/>
        <v>23265231640440.457</v>
      </c>
      <c r="W36" s="67">
        <f>(VLOOKUP($B$1,'Multipliers and Adjustments'!$A$70:$I$86,TRUNC(COLUMN(W$2)/5)+2,FALSE)*SUMIFS('EPA Data'!$I:$I,'EPA Data'!$D:$D,'Country Selector'!$A$2,'EPA Data'!$J:$J,$B$1,'EPA Data'!$C:$C,W$2,'EPA Data'!$G:$G,"&gt;="&amp;$A36,'EPA Data'!$G:$G,"&lt;"&amp;$B36)+IF('Multipliers and Adjustments'!$B$66="Y",'SNAP Adjustment'!X73,0))*unit_conv</f>
        <v>24405435987326.988</v>
      </c>
      <c r="X36">
        <f t="shared" ref="X36:AA51" si="27">W36+($AB36-$W36)/5</f>
        <v>25240214486936.328</v>
      </c>
      <c r="Y36">
        <f t="shared" si="27"/>
        <v>26074992986545.668</v>
      </c>
      <c r="Z36">
        <f t="shared" si="27"/>
        <v>26909771486155.008</v>
      </c>
      <c r="AA36">
        <f t="shared" si="27"/>
        <v>27744549985764.348</v>
      </c>
      <c r="AB36" s="67">
        <f>(VLOOKUP($B$1,'Multipliers and Adjustments'!$A$70:$I$86,TRUNC(COLUMN(AB$2)/5)+2,FALSE)*SUMIFS('EPA Data'!$I:$I,'EPA Data'!$D:$D,'Country Selector'!$A$2,'EPA Data'!$J:$J,$B$1,'EPA Data'!$C:$C,AB$2,'EPA Data'!$G:$G,"&gt;="&amp;$A36,'EPA Data'!$G:$G,"&lt;"&amp;$B36)+IF('Multipliers and Adjustments'!$B$66="Y",'SNAP Adjustment'!AC73,0))*unit_conv</f>
        <v>28579328485373.695</v>
      </c>
      <c r="AC36">
        <f t="shared" ref="AC36:AF51" si="28">AB36+($AG36-$AB36)/5</f>
        <v>29372499550220.727</v>
      </c>
      <c r="AD36">
        <f t="shared" si="28"/>
        <v>30165670615067.758</v>
      </c>
      <c r="AE36">
        <f t="shared" si="28"/>
        <v>30958841679914.789</v>
      </c>
      <c r="AF36">
        <f t="shared" si="28"/>
        <v>31752012744761.82</v>
      </c>
      <c r="AG36" s="67">
        <f>(VLOOKUP($B$1,'Multipliers and Adjustments'!$A$70:$I$86,TRUNC(COLUMN(AG$2)/5)+2,FALSE)*SUMIFS('EPA Data'!$I:$I,'EPA Data'!$D:$D,'Country Selector'!$A$2,'EPA Data'!$J:$J,$B$1,'EPA Data'!$C:$C,AG$2,'EPA Data'!$G:$G,"&gt;="&amp;$A36,'EPA Data'!$G:$G,"&lt;"&amp;$B36)+IF('Multipliers and Adjustments'!$B$66="Y",'SNAP Adjustment'!AH73,0))*unit_conv</f>
        <v>32545183809608.852</v>
      </c>
      <c r="AH36">
        <f t="shared" ref="AH36:AK51" si="29">AG36+($AL36-$AG36)/5</f>
        <v>33309584507670.469</v>
      </c>
      <c r="AI36">
        <f t="shared" si="29"/>
        <v>34073985205732.086</v>
      </c>
      <c r="AJ36">
        <f t="shared" si="29"/>
        <v>34838385903793.703</v>
      </c>
      <c r="AK36">
        <f t="shared" si="29"/>
        <v>35602786601855.32</v>
      </c>
      <c r="AL36" s="67">
        <f>(VLOOKUP($B$1,'Multipliers and Adjustments'!$A$70:$I$86,TRUNC(COLUMN(AL$2)/5)+2,FALSE)*SUMIFS('EPA Data'!$I:$I,'EPA Data'!$D:$D,'Country Selector'!$A$2,'EPA Data'!$J:$J,$B$1,'EPA Data'!$C:$C,AL$2,'EPA Data'!$G:$G,"&gt;="&amp;$A36,'EPA Data'!$G:$G,"&lt;"&amp;$B36)+IF('Multipliers and Adjustments'!$B$66="Y",'SNAP Adjustment'!AM73,0))*unit_conv</f>
        <v>36367187299916.93</v>
      </c>
    </row>
    <row r="37" spans="1:38" x14ac:dyDescent="0.45">
      <c r="A37" s="15">
        <f t="shared" si="14"/>
        <v>20</v>
      </c>
      <c r="B37" s="16">
        <f t="shared" si="22"/>
        <v>30</v>
      </c>
      <c r="C37" s="67">
        <f>(VLOOKUP($B$1,'Multipliers and Adjustments'!$A$70:$I$86,TRUNC(COLUMN(C$2)/5)+2,FALSE)*SUMIFS('EPA Data'!$I:$I,'EPA Data'!$D:$D,'Country Selector'!$A$2,'EPA Data'!$J:$J,$B$1,'EPA Data'!$C:$C,C$2,'EPA Data'!$G:$G,"&gt;="&amp;$A37,'EPA Data'!$G:$G,"&lt;"&amp;$B37)+IF('Multipliers and Adjustments'!$B$66="Y",'SNAP Adjustment'!D74,0))*unit_conv</f>
        <v>101694915254.23729</v>
      </c>
      <c r="D37">
        <f t="shared" si="23"/>
        <v>281389190582.36121</v>
      </c>
      <c r="E37">
        <f t="shared" si="23"/>
        <v>461083465910.48511</v>
      </c>
      <c r="F37">
        <f t="shared" si="23"/>
        <v>640777741238.60901</v>
      </c>
      <c r="G37">
        <f t="shared" si="23"/>
        <v>820472016566.73291</v>
      </c>
      <c r="H37" s="67">
        <f>(VLOOKUP($B$1,'Multipliers and Adjustments'!$A$70:$I$86,TRUNC(COLUMN(H$2)/5)+2,FALSE)*SUMIFS('EPA Data'!$I:$I,'EPA Data'!$D:$D,'Country Selector'!$A$2,'EPA Data'!$J:$J,$B$1,'EPA Data'!$C:$C,H$2,'EPA Data'!$G:$G,"&gt;="&amp;$A37,'EPA Data'!$G:$G,"&lt;"&amp;$B37)+IF('Multipliers and Adjustments'!$B$66="Y",'SNAP Adjustment'!I74,0))*unit_conv</f>
        <v>1000166291894.8568</v>
      </c>
      <c r="I37">
        <f t="shared" si="24"/>
        <v>1240887681714.9082</v>
      </c>
      <c r="J37">
        <f t="shared" si="24"/>
        <v>1481609071534.9597</v>
      </c>
      <c r="K37">
        <f t="shared" si="24"/>
        <v>1722330461355.0112</v>
      </c>
      <c r="L37">
        <f t="shared" si="24"/>
        <v>1963051851175.0627</v>
      </c>
      <c r="M37" s="67">
        <f>(VLOOKUP($B$1,'Multipliers and Adjustments'!$A$70:$I$86,TRUNC(COLUMN(M$2)/5)+2,FALSE)*SUMIFS('EPA Data'!$I:$I,'EPA Data'!$D:$D,'Country Selector'!$A$2,'EPA Data'!$J:$J,$B$1,'EPA Data'!$C:$C,M$2,'EPA Data'!$G:$G,"&gt;="&amp;$A37,'EPA Data'!$G:$G,"&lt;"&amp;$B37)+IF('Multipliers and Adjustments'!$B$66="Y",'SNAP Adjustment'!N74,0))*unit_conv</f>
        <v>2203773240995.1143</v>
      </c>
      <c r="N37">
        <f t="shared" si="25"/>
        <v>2441284414447.4072</v>
      </c>
      <c r="O37">
        <f t="shared" si="25"/>
        <v>2678795587899.7002</v>
      </c>
      <c r="P37">
        <f t="shared" si="25"/>
        <v>2916306761351.9932</v>
      </c>
      <c r="Q37">
        <f t="shared" si="25"/>
        <v>3153817934804.2861</v>
      </c>
      <c r="R37" s="67">
        <f>(VLOOKUP($B$1,'Multipliers and Adjustments'!$A$70:$I$86,TRUNC(COLUMN(R$2)/5)+2,FALSE)*SUMIFS('EPA Data'!$I:$I,'EPA Data'!$D:$D,'Country Selector'!$A$2,'EPA Data'!$J:$J,$B$1,'EPA Data'!$C:$C,R$2,'EPA Data'!$G:$G,"&gt;="&amp;$A37,'EPA Data'!$G:$G,"&lt;"&amp;$B37)+IF('Multipliers and Adjustments'!$B$66="Y",'SNAP Adjustment'!S74,0))*unit_conv</f>
        <v>3391329108256.5796</v>
      </c>
      <c r="S37">
        <f t="shared" si="26"/>
        <v>3516685221370.0317</v>
      </c>
      <c r="T37">
        <f t="shared" si="26"/>
        <v>3642041334483.4839</v>
      </c>
      <c r="U37">
        <f t="shared" si="26"/>
        <v>3767397447596.936</v>
      </c>
      <c r="V37">
        <f t="shared" si="26"/>
        <v>3892753560710.3882</v>
      </c>
      <c r="W37" s="67">
        <f>(VLOOKUP($B$1,'Multipliers and Adjustments'!$A$70:$I$86,TRUNC(COLUMN(W$2)/5)+2,FALSE)*SUMIFS('EPA Data'!$I:$I,'EPA Data'!$D:$D,'Country Selector'!$A$2,'EPA Data'!$J:$J,$B$1,'EPA Data'!$C:$C,W$2,'EPA Data'!$G:$G,"&gt;="&amp;$A37,'EPA Data'!$G:$G,"&lt;"&amp;$B37)+IF('Multipliers and Adjustments'!$B$66="Y",'SNAP Adjustment'!X74,0))*unit_conv</f>
        <v>4018109673823.8394</v>
      </c>
      <c r="X37">
        <f t="shared" si="27"/>
        <v>4103531498226.5654</v>
      </c>
      <c r="Y37">
        <f t="shared" si="27"/>
        <v>4188953322629.2915</v>
      </c>
      <c r="Z37">
        <f t="shared" si="27"/>
        <v>4274375147032.0176</v>
      </c>
      <c r="AA37">
        <f t="shared" si="27"/>
        <v>4359796971434.7437</v>
      </c>
      <c r="AB37" s="67">
        <f>(VLOOKUP($B$1,'Multipliers and Adjustments'!$A$70:$I$86,TRUNC(COLUMN(AB$2)/5)+2,FALSE)*SUMIFS('EPA Data'!$I:$I,'EPA Data'!$D:$D,'Country Selector'!$A$2,'EPA Data'!$J:$J,$B$1,'EPA Data'!$C:$C,AB$2,'EPA Data'!$G:$G,"&gt;="&amp;$A37,'EPA Data'!$G:$G,"&lt;"&amp;$B37)+IF('Multipliers and Adjustments'!$B$66="Y",'SNAP Adjustment'!AC74,0))*unit_conv</f>
        <v>4445218795837.4707</v>
      </c>
      <c r="AC37">
        <f t="shared" si="28"/>
        <v>4510491029058.2979</v>
      </c>
      <c r="AD37">
        <f t="shared" si="28"/>
        <v>4575763262279.125</v>
      </c>
      <c r="AE37">
        <f t="shared" si="28"/>
        <v>4641035495499.9521</v>
      </c>
      <c r="AF37">
        <f t="shared" si="28"/>
        <v>4706307728720.7793</v>
      </c>
      <c r="AG37" s="67">
        <f>(VLOOKUP($B$1,'Multipliers and Adjustments'!$A$70:$I$86,TRUNC(COLUMN(AG$2)/5)+2,FALSE)*SUMIFS('EPA Data'!$I:$I,'EPA Data'!$D:$D,'Country Selector'!$A$2,'EPA Data'!$J:$J,$B$1,'EPA Data'!$C:$C,AG$2,'EPA Data'!$G:$G,"&gt;="&amp;$A37,'EPA Data'!$G:$G,"&lt;"&amp;$B37)+IF('Multipliers and Adjustments'!$B$66="Y",'SNAP Adjustment'!AH74,0))*unit_conv</f>
        <v>4771579961941.6084</v>
      </c>
      <c r="AH37">
        <f t="shared" si="29"/>
        <v>4819028968855.9043</v>
      </c>
      <c r="AI37">
        <f t="shared" si="29"/>
        <v>4866477975770.2002</v>
      </c>
      <c r="AJ37">
        <f t="shared" si="29"/>
        <v>4913926982684.4961</v>
      </c>
      <c r="AK37">
        <f t="shared" si="29"/>
        <v>4961375989598.792</v>
      </c>
      <c r="AL37" s="67">
        <f>(VLOOKUP($B$1,'Multipliers and Adjustments'!$A$70:$I$86,TRUNC(COLUMN(AL$2)/5)+2,FALSE)*SUMIFS('EPA Data'!$I:$I,'EPA Data'!$D:$D,'Country Selector'!$A$2,'EPA Data'!$J:$J,$B$1,'EPA Data'!$C:$C,AL$2,'EPA Data'!$G:$G,"&gt;="&amp;$A37,'EPA Data'!$G:$G,"&lt;"&amp;$B37)+IF('Multipliers and Adjustments'!$B$66="Y",'SNAP Adjustment'!AM74,0))*unit_conv</f>
        <v>5008824996513.0859</v>
      </c>
    </row>
    <row r="38" spans="1:38" x14ac:dyDescent="0.45">
      <c r="A38" s="15">
        <f t="shared" si="14"/>
        <v>30</v>
      </c>
      <c r="B38" s="16">
        <f t="shared" si="22"/>
        <v>40</v>
      </c>
      <c r="C38" s="67">
        <f>(VLOOKUP($B$1,'Multipliers and Adjustments'!$A$70:$I$86,TRUNC(COLUMN(C$2)/5)+2,FALSE)*SUMIFS('EPA Data'!$I:$I,'EPA Data'!$D:$D,'Country Selector'!$A$2,'EPA Data'!$J:$J,$B$1,'EPA Data'!$C:$C,C$2,'EPA Data'!$G:$G,"&gt;="&amp;$A38,'EPA Data'!$G:$G,"&lt;"&amp;$B38)+IF('Multipliers and Adjustments'!$B$66="Y",'SNAP Adjustment'!D75,0))*unit_conv</f>
        <v>0</v>
      </c>
      <c r="D38">
        <f t="shared" si="23"/>
        <v>2962379343.8077002</v>
      </c>
      <c r="E38">
        <f t="shared" si="23"/>
        <v>5924758687.6154003</v>
      </c>
      <c r="F38">
        <f t="shared" si="23"/>
        <v>8887138031.4230995</v>
      </c>
      <c r="G38">
        <f t="shared" si="23"/>
        <v>11849517375.230801</v>
      </c>
      <c r="H38" s="67">
        <f>(VLOOKUP($B$1,'Multipliers and Adjustments'!$A$70:$I$86,TRUNC(COLUMN(H$2)/5)+2,FALSE)*SUMIFS('EPA Data'!$I:$I,'EPA Data'!$D:$D,'Country Selector'!$A$2,'EPA Data'!$J:$J,$B$1,'EPA Data'!$C:$C,H$2,'EPA Data'!$G:$G,"&gt;="&amp;$A38,'EPA Data'!$G:$G,"&lt;"&amp;$B38)+IF('Multipliers and Adjustments'!$B$66="Y",'SNAP Adjustment'!I75,0))*unit_conv</f>
        <v>14811896719.0385</v>
      </c>
      <c r="I38">
        <f t="shared" si="24"/>
        <v>19481154531.240479</v>
      </c>
      <c r="J38">
        <f t="shared" si="24"/>
        <v>24150412343.442459</v>
      </c>
      <c r="K38">
        <f t="shared" si="24"/>
        <v>28819670155.64444</v>
      </c>
      <c r="L38">
        <f t="shared" si="24"/>
        <v>33488927967.84642</v>
      </c>
      <c r="M38" s="67">
        <f>(VLOOKUP($B$1,'Multipliers and Adjustments'!$A$70:$I$86,TRUNC(COLUMN(M$2)/5)+2,FALSE)*SUMIFS('EPA Data'!$I:$I,'EPA Data'!$D:$D,'Country Selector'!$A$2,'EPA Data'!$J:$J,$B$1,'EPA Data'!$C:$C,M$2,'EPA Data'!$G:$G,"&gt;="&amp;$A38,'EPA Data'!$G:$G,"&lt;"&amp;$B38)+IF('Multipliers and Adjustments'!$B$66="Y",'SNAP Adjustment'!N75,0))*unit_conv</f>
        <v>38158185780.048401</v>
      </c>
      <c r="N38">
        <f t="shared" si="25"/>
        <v>49838360399.00782</v>
      </c>
      <c r="O38">
        <f t="shared" si="25"/>
        <v>61518535017.967239</v>
      </c>
      <c r="P38">
        <f t="shared" si="25"/>
        <v>73198709636.926666</v>
      </c>
      <c r="Q38">
        <f t="shared" si="25"/>
        <v>84878884255.886093</v>
      </c>
      <c r="R38" s="67">
        <f>(VLOOKUP($B$1,'Multipliers and Adjustments'!$A$70:$I$86,TRUNC(COLUMN(R$2)/5)+2,FALSE)*SUMIFS('EPA Data'!$I:$I,'EPA Data'!$D:$D,'Country Selector'!$A$2,'EPA Data'!$J:$J,$B$1,'EPA Data'!$C:$C,R$2,'EPA Data'!$G:$G,"&gt;="&amp;$A38,'EPA Data'!$G:$G,"&lt;"&amp;$B38)+IF('Multipliers and Adjustments'!$B$66="Y",'SNAP Adjustment'!S75,0))*unit_conv</f>
        <v>96559058874.845505</v>
      </c>
      <c r="S38">
        <f t="shared" si="26"/>
        <v>133173209428.78722</v>
      </c>
      <c r="T38">
        <f t="shared" si="26"/>
        <v>169787359982.72894</v>
      </c>
      <c r="U38">
        <f t="shared" si="26"/>
        <v>206401510536.67065</v>
      </c>
      <c r="V38">
        <f t="shared" si="26"/>
        <v>243015661090.61237</v>
      </c>
      <c r="W38" s="67">
        <f>(VLOOKUP($B$1,'Multipliers and Adjustments'!$A$70:$I$86,TRUNC(COLUMN(W$2)/5)+2,FALSE)*SUMIFS('EPA Data'!$I:$I,'EPA Data'!$D:$D,'Country Selector'!$A$2,'EPA Data'!$J:$J,$B$1,'EPA Data'!$C:$C,W$2,'EPA Data'!$G:$G,"&gt;="&amp;$A38,'EPA Data'!$G:$G,"&lt;"&amp;$B38)+IF('Multipliers and Adjustments'!$B$66="Y",'SNAP Adjustment'!X75,0))*unit_conv</f>
        <v>279629811644.55408</v>
      </c>
      <c r="X38">
        <f t="shared" si="27"/>
        <v>312719628214.836</v>
      </c>
      <c r="Y38">
        <f t="shared" si="27"/>
        <v>345809444785.11792</v>
      </c>
      <c r="Z38">
        <f t="shared" si="27"/>
        <v>378899261355.39984</v>
      </c>
      <c r="AA38">
        <f t="shared" si="27"/>
        <v>411989077925.68176</v>
      </c>
      <c r="AB38" s="67">
        <f>(VLOOKUP($B$1,'Multipliers and Adjustments'!$A$70:$I$86,TRUNC(COLUMN(AB$2)/5)+2,FALSE)*SUMIFS('EPA Data'!$I:$I,'EPA Data'!$D:$D,'Country Selector'!$A$2,'EPA Data'!$J:$J,$B$1,'EPA Data'!$C:$C,AB$2,'EPA Data'!$G:$G,"&gt;="&amp;$A38,'EPA Data'!$G:$G,"&lt;"&amp;$B38)+IF('Multipliers and Adjustments'!$B$66="Y",'SNAP Adjustment'!AC75,0))*unit_conv</f>
        <v>445078894495.96375</v>
      </c>
      <c r="AC38">
        <f t="shared" si="28"/>
        <v>1021752710640.4281</v>
      </c>
      <c r="AD38">
        <f t="shared" si="28"/>
        <v>1598426526784.8926</v>
      </c>
      <c r="AE38">
        <f t="shared" si="28"/>
        <v>2175100342929.3569</v>
      </c>
      <c r="AF38">
        <f t="shared" si="28"/>
        <v>2751774159073.8213</v>
      </c>
      <c r="AG38" s="67">
        <f>(VLOOKUP($B$1,'Multipliers and Adjustments'!$A$70:$I$86,TRUNC(COLUMN(AG$2)/5)+2,FALSE)*SUMIFS('EPA Data'!$I:$I,'EPA Data'!$D:$D,'Country Selector'!$A$2,'EPA Data'!$J:$J,$B$1,'EPA Data'!$C:$C,AG$2,'EPA Data'!$G:$G,"&gt;="&amp;$A38,'EPA Data'!$G:$G,"&lt;"&amp;$B38)+IF('Multipliers and Adjustments'!$B$66="Y",'SNAP Adjustment'!AH75,0))*unit_conv</f>
        <v>3328447975218.2856</v>
      </c>
      <c r="AH38">
        <f t="shared" si="29"/>
        <v>3355506873130.7881</v>
      </c>
      <c r="AI38">
        <f t="shared" si="29"/>
        <v>3382565771043.2905</v>
      </c>
      <c r="AJ38">
        <f t="shared" si="29"/>
        <v>3409624668955.793</v>
      </c>
      <c r="AK38">
        <f t="shared" si="29"/>
        <v>3436683566868.2954</v>
      </c>
      <c r="AL38" s="67">
        <f>(VLOOKUP($B$1,'Multipliers and Adjustments'!$A$70:$I$86,TRUNC(COLUMN(AL$2)/5)+2,FALSE)*SUMIFS('EPA Data'!$I:$I,'EPA Data'!$D:$D,'Country Selector'!$A$2,'EPA Data'!$J:$J,$B$1,'EPA Data'!$C:$C,AL$2,'EPA Data'!$G:$G,"&gt;="&amp;$A38,'EPA Data'!$G:$G,"&lt;"&amp;$B38)+IF('Multipliers and Adjustments'!$B$66="Y",'SNAP Adjustment'!AM75,0))*unit_conv</f>
        <v>3463742464780.7983</v>
      </c>
    </row>
    <row r="39" spans="1:38" x14ac:dyDescent="0.45">
      <c r="A39" s="15">
        <f t="shared" si="14"/>
        <v>40</v>
      </c>
      <c r="B39" s="16">
        <f t="shared" si="22"/>
        <v>50</v>
      </c>
      <c r="C39" s="67">
        <f>(VLOOKUP($B$1,'Multipliers and Adjustments'!$A$70:$I$86,TRUNC(COLUMN(C$2)/5)+2,FALSE)*SUMIFS('EPA Data'!$I:$I,'EPA Data'!$D:$D,'Country Selector'!$A$2,'EPA Data'!$J:$J,$B$1,'EPA Data'!$C:$C,C$2,'EPA Data'!$G:$G,"&gt;="&amp;$A39,'EPA Data'!$G:$G,"&lt;"&amp;$B39)+IF('Multipliers and Adjustments'!$B$66="Y",'SNAP Adjustment'!D76,0))*unit_conv</f>
        <v>0</v>
      </c>
      <c r="D39">
        <f t="shared" si="23"/>
        <v>2962379343.8077002</v>
      </c>
      <c r="E39">
        <f t="shared" si="23"/>
        <v>5924758687.6154003</v>
      </c>
      <c r="F39">
        <f t="shared" si="23"/>
        <v>8887138031.4230995</v>
      </c>
      <c r="G39">
        <f t="shared" si="23"/>
        <v>11849517375.230801</v>
      </c>
      <c r="H39" s="67">
        <f>(VLOOKUP($B$1,'Multipliers and Adjustments'!$A$70:$I$86,TRUNC(COLUMN(H$2)/5)+2,FALSE)*SUMIFS('EPA Data'!$I:$I,'EPA Data'!$D:$D,'Country Selector'!$A$2,'EPA Data'!$J:$J,$B$1,'EPA Data'!$C:$C,H$2,'EPA Data'!$G:$G,"&gt;="&amp;$A39,'EPA Data'!$G:$G,"&lt;"&amp;$B39)+IF('Multipliers and Adjustments'!$B$66="Y",'SNAP Adjustment'!I76,0))*unit_conv</f>
        <v>14811896719.0385</v>
      </c>
      <c r="I39">
        <f t="shared" si="24"/>
        <v>19481154531.240479</v>
      </c>
      <c r="J39">
        <f t="shared" si="24"/>
        <v>24150412343.442459</v>
      </c>
      <c r="K39">
        <f t="shared" si="24"/>
        <v>28819670155.64444</v>
      </c>
      <c r="L39">
        <f t="shared" si="24"/>
        <v>33488927967.84642</v>
      </c>
      <c r="M39" s="67">
        <f>(VLOOKUP($B$1,'Multipliers and Adjustments'!$A$70:$I$86,TRUNC(COLUMN(M$2)/5)+2,FALSE)*SUMIFS('EPA Data'!$I:$I,'EPA Data'!$D:$D,'Country Selector'!$A$2,'EPA Data'!$J:$J,$B$1,'EPA Data'!$C:$C,M$2,'EPA Data'!$G:$G,"&gt;="&amp;$A39,'EPA Data'!$G:$G,"&lt;"&amp;$B39)+IF('Multipliers and Adjustments'!$B$66="Y",'SNAP Adjustment'!N76,0))*unit_conv</f>
        <v>38158185780.048401</v>
      </c>
      <c r="N39">
        <f t="shared" si="25"/>
        <v>43767362833.023102</v>
      </c>
      <c r="O39">
        <f t="shared" si="25"/>
        <v>49376539885.997803</v>
      </c>
      <c r="P39">
        <f t="shared" si="25"/>
        <v>54985716938.972504</v>
      </c>
      <c r="Q39">
        <f t="shared" si="25"/>
        <v>60594893991.947205</v>
      </c>
      <c r="R39" s="67">
        <f>(VLOOKUP($B$1,'Multipliers and Adjustments'!$A$70:$I$86,TRUNC(COLUMN(R$2)/5)+2,FALSE)*SUMIFS('EPA Data'!$I:$I,'EPA Data'!$D:$D,'Country Selector'!$A$2,'EPA Data'!$J:$J,$B$1,'EPA Data'!$C:$C,R$2,'EPA Data'!$G:$G,"&gt;="&amp;$A39,'EPA Data'!$G:$G,"&lt;"&amp;$B39)+IF('Multipliers and Adjustments'!$B$66="Y",'SNAP Adjustment'!S76,0))*unit_conv</f>
        <v>66204071044.921906</v>
      </c>
      <c r="S39">
        <f t="shared" si="26"/>
        <v>71752738952.636749</v>
      </c>
      <c r="T39">
        <f t="shared" si="26"/>
        <v>77301406860.351593</v>
      </c>
      <c r="U39">
        <f t="shared" si="26"/>
        <v>82850074768.066437</v>
      </c>
      <c r="V39">
        <f t="shared" si="26"/>
        <v>88398742675.781281</v>
      </c>
      <c r="W39" s="67">
        <f>(VLOOKUP($B$1,'Multipliers and Adjustments'!$A$70:$I$86,TRUNC(COLUMN(W$2)/5)+2,FALSE)*SUMIFS('EPA Data'!$I:$I,'EPA Data'!$D:$D,'Country Selector'!$A$2,'EPA Data'!$J:$J,$B$1,'EPA Data'!$C:$C,W$2,'EPA Data'!$G:$G,"&gt;="&amp;$A39,'EPA Data'!$G:$G,"&lt;"&amp;$B39)+IF('Multipliers and Adjustments'!$B$66="Y",'SNAP Adjustment'!X76,0))*unit_conv</f>
        <v>93947410583.496094</v>
      </c>
      <c r="X39">
        <f t="shared" si="27"/>
        <v>94711098074.91301</v>
      </c>
      <c r="Y39">
        <f t="shared" si="27"/>
        <v>95474785566.329926</v>
      </c>
      <c r="Z39">
        <f t="shared" si="27"/>
        <v>96238473057.746841</v>
      </c>
      <c r="AA39">
        <f t="shared" si="27"/>
        <v>97002160549.163757</v>
      </c>
      <c r="AB39" s="67">
        <f>(VLOOKUP($B$1,'Multipliers and Adjustments'!$A$70:$I$86,TRUNC(COLUMN(AB$2)/5)+2,FALSE)*SUMIFS('EPA Data'!$I:$I,'EPA Data'!$D:$D,'Country Selector'!$A$2,'EPA Data'!$J:$J,$B$1,'EPA Data'!$C:$C,AB$2,'EPA Data'!$G:$G,"&gt;="&amp;$A39,'EPA Data'!$G:$G,"&lt;"&amp;$B39)+IF('Multipliers and Adjustments'!$B$66="Y",'SNAP Adjustment'!AC76,0))*unit_conv</f>
        <v>97765848040.580688</v>
      </c>
      <c r="AC39">
        <f t="shared" si="28"/>
        <v>98560543358.325745</v>
      </c>
      <c r="AD39">
        <f t="shared" si="28"/>
        <v>99355238676.070801</v>
      </c>
      <c r="AE39">
        <f t="shared" si="28"/>
        <v>100149933993.81586</v>
      </c>
      <c r="AF39">
        <f t="shared" si="28"/>
        <v>100944629311.56091</v>
      </c>
      <c r="AG39" s="67">
        <f>(VLOOKUP($B$1,'Multipliers and Adjustments'!$A$70:$I$86,TRUNC(COLUMN(AG$2)/5)+2,FALSE)*SUMIFS('EPA Data'!$I:$I,'EPA Data'!$D:$D,'Country Selector'!$A$2,'EPA Data'!$J:$J,$B$1,'EPA Data'!$C:$C,AG$2,'EPA Data'!$G:$G,"&gt;="&amp;$A39,'EPA Data'!$G:$G,"&lt;"&amp;$B39)+IF('Multipliers and Adjustments'!$B$66="Y",'SNAP Adjustment'!AH76,0))*unit_conv</f>
        <v>101739324629.306</v>
      </c>
      <c r="AH39">
        <f t="shared" si="29"/>
        <v>102566361427.3064</v>
      </c>
      <c r="AI39">
        <f t="shared" si="29"/>
        <v>103393398225.30679</v>
      </c>
      <c r="AJ39">
        <f t="shared" si="29"/>
        <v>104220435023.30719</v>
      </c>
      <c r="AK39">
        <f t="shared" si="29"/>
        <v>105047471821.30759</v>
      </c>
      <c r="AL39" s="67">
        <f>(VLOOKUP($B$1,'Multipliers and Adjustments'!$A$70:$I$86,TRUNC(COLUMN(AL$2)/5)+2,FALSE)*SUMIFS('EPA Data'!$I:$I,'EPA Data'!$D:$D,'Country Selector'!$A$2,'EPA Data'!$J:$J,$B$1,'EPA Data'!$C:$C,AL$2,'EPA Data'!$G:$G,"&gt;="&amp;$A39,'EPA Data'!$G:$G,"&lt;"&amp;$B39)+IF('Multipliers and Adjustments'!$B$66="Y",'SNAP Adjustment'!AM76,0))*unit_conv</f>
        <v>105874508619.308</v>
      </c>
    </row>
    <row r="40" spans="1:38" x14ac:dyDescent="0.45">
      <c r="A40" s="15">
        <f t="shared" si="14"/>
        <v>50</v>
      </c>
      <c r="B40" s="16">
        <f t="shared" si="22"/>
        <v>60</v>
      </c>
      <c r="C40" s="67">
        <f>(VLOOKUP($B$1,'Multipliers and Adjustments'!$A$70:$I$86,TRUNC(COLUMN(C$2)/5)+2,FALSE)*SUMIFS('EPA Data'!$I:$I,'EPA Data'!$D:$D,'Country Selector'!$A$2,'EPA Data'!$J:$J,$B$1,'EPA Data'!$C:$C,C$2,'EPA Data'!$G:$G,"&gt;="&amp;$A40,'EPA Data'!$G:$G,"&lt;"&amp;$B40)+IF('Multipliers and Adjustments'!$B$66="Y",'SNAP Adjustment'!D77,0))*unit_conv</f>
        <v>0</v>
      </c>
      <c r="D40">
        <f t="shared" si="23"/>
        <v>0</v>
      </c>
      <c r="E40">
        <f t="shared" si="23"/>
        <v>0</v>
      </c>
      <c r="F40">
        <f t="shared" si="23"/>
        <v>0</v>
      </c>
      <c r="G40">
        <f t="shared" si="23"/>
        <v>0</v>
      </c>
      <c r="H40" s="67">
        <f>(VLOOKUP($B$1,'Multipliers and Adjustments'!$A$70:$I$86,TRUNC(COLUMN(H$2)/5)+2,FALSE)*SUMIFS('EPA Data'!$I:$I,'EPA Data'!$D:$D,'Country Selector'!$A$2,'EPA Data'!$J:$J,$B$1,'EPA Data'!$C:$C,H$2,'EPA Data'!$G:$G,"&gt;="&amp;$A40,'EPA Data'!$G:$G,"&lt;"&amp;$B40)+IF('Multipliers and Adjustments'!$B$66="Y",'SNAP Adjustment'!I77,0))*unit_conv</f>
        <v>0</v>
      </c>
      <c r="I40">
        <f t="shared" si="24"/>
        <v>0</v>
      </c>
      <c r="J40">
        <f t="shared" si="24"/>
        <v>0</v>
      </c>
      <c r="K40">
        <f t="shared" si="24"/>
        <v>0</v>
      </c>
      <c r="L40">
        <f t="shared" si="24"/>
        <v>0</v>
      </c>
      <c r="M40" s="67">
        <f>(VLOOKUP($B$1,'Multipliers and Adjustments'!$A$70:$I$86,TRUNC(COLUMN(M$2)/5)+2,FALSE)*SUMIFS('EPA Data'!$I:$I,'EPA Data'!$D:$D,'Country Selector'!$A$2,'EPA Data'!$J:$J,$B$1,'EPA Data'!$C:$C,M$2,'EPA Data'!$G:$G,"&gt;="&amp;$A40,'EPA Data'!$G:$G,"&lt;"&amp;$B40)+IF('Multipliers and Adjustments'!$B$66="Y",'SNAP Adjustment'!N77,0))*unit_conv</f>
        <v>0</v>
      </c>
      <c r="N40">
        <f t="shared" si="25"/>
        <v>0</v>
      </c>
      <c r="O40">
        <f t="shared" si="25"/>
        <v>0</v>
      </c>
      <c r="P40">
        <f t="shared" si="25"/>
        <v>0</v>
      </c>
      <c r="Q40">
        <f t="shared" si="25"/>
        <v>0</v>
      </c>
      <c r="R40" s="67">
        <f>(VLOOKUP($B$1,'Multipliers and Adjustments'!$A$70:$I$86,TRUNC(COLUMN(R$2)/5)+2,FALSE)*SUMIFS('EPA Data'!$I:$I,'EPA Data'!$D:$D,'Country Selector'!$A$2,'EPA Data'!$J:$J,$B$1,'EPA Data'!$C:$C,R$2,'EPA Data'!$G:$G,"&gt;="&amp;$A40,'EPA Data'!$G:$G,"&lt;"&amp;$B40)+IF('Multipliers and Adjustments'!$B$66="Y",'SNAP Adjustment'!S77,0))*unit_conv</f>
        <v>0</v>
      </c>
      <c r="S40">
        <f t="shared" si="26"/>
        <v>0</v>
      </c>
      <c r="T40">
        <f t="shared" si="26"/>
        <v>0</v>
      </c>
      <c r="U40">
        <f t="shared" si="26"/>
        <v>0</v>
      </c>
      <c r="V40">
        <f t="shared" si="26"/>
        <v>0</v>
      </c>
      <c r="W40" s="67">
        <f>(VLOOKUP($B$1,'Multipliers and Adjustments'!$A$70:$I$86,TRUNC(COLUMN(W$2)/5)+2,FALSE)*SUMIFS('EPA Data'!$I:$I,'EPA Data'!$D:$D,'Country Selector'!$A$2,'EPA Data'!$J:$J,$B$1,'EPA Data'!$C:$C,W$2,'EPA Data'!$G:$G,"&gt;="&amp;$A40,'EPA Data'!$G:$G,"&lt;"&amp;$B40)+IF('Multipliers and Adjustments'!$B$66="Y",'SNAP Adjustment'!X77,0))*unit_conv</f>
        <v>0</v>
      </c>
      <c r="X40">
        <f t="shared" si="27"/>
        <v>0</v>
      </c>
      <c r="Y40">
        <f t="shared" si="27"/>
        <v>0</v>
      </c>
      <c r="Z40">
        <f t="shared" si="27"/>
        <v>0</v>
      </c>
      <c r="AA40">
        <f t="shared" si="27"/>
        <v>0</v>
      </c>
      <c r="AB40" s="67">
        <f>(VLOOKUP($B$1,'Multipliers and Adjustments'!$A$70:$I$86,TRUNC(COLUMN(AB$2)/5)+2,FALSE)*SUMIFS('EPA Data'!$I:$I,'EPA Data'!$D:$D,'Country Selector'!$A$2,'EPA Data'!$J:$J,$B$1,'EPA Data'!$C:$C,AB$2,'EPA Data'!$G:$G,"&gt;="&amp;$A40,'EPA Data'!$G:$G,"&lt;"&amp;$B40)+IF('Multipliers and Adjustments'!$B$66="Y",'SNAP Adjustment'!AC77,0))*unit_conv</f>
        <v>0</v>
      </c>
      <c r="AC40">
        <f t="shared" si="28"/>
        <v>0</v>
      </c>
      <c r="AD40">
        <f t="shared" si="28"/>
        <v>0</v>
      </c>
      <c r="AE40">
        <f t="shared" si="28"/>
        <v>0</v>
      </c>
      <c r="AF40">
        <f t="shared" si="28"/>
        <v>0</v>
      </c>
      <c r="AG40" s="67">
        <f>(VLOOKUP($B$1,'Multipliers and Adjustments'!$A$70:$I$86,TRUNC(COLUMN(AG$2)/5)+2,FALSE)*SUMIFS('EPA Data'!$I:$I,'EPA Data'!$D:$D,'Country Selector'!$A$2,'EPA Data'!$J:$J,$B$1,'EPA Data'!$C:$C,AG$2,'EPA Data'!$G:$G,"&gt;="&amp;$A40,'EPA Data'!$G:$G,"&lt;"&amp;$B40)+IF('Multipliers and Adjustments'!$B$66="Y",'SNAP Adjustment'!AH77,0))*unit_conv</f>
        <v>0</v>
      </c>
      <c r="AH40">
        <f t="shared" si="29"/>
        <v>0</v>
      </c>
      <c r="AI40">
        <f t="shared" si="29"/>
        <v>0</v>
      </c>
      <c r="AJ40">
        <f t="shared" si="29"/>
        <v>0</v>
      </c>
      <c r="AK40">
        <f t="shared" si="29"/>
        <v>0</v>
      </c>
      <c r="AL40" s="67">
        <f>(VLOOKUP($B$1,'Multipliers and Adjustments'!$A$70:$I$86,TRUNC(COLUMN(AL$2)/5)+2,FALSE)*SUMIFS('EPA Data'!$I:$I,'EPA Data'!$D:$D,'Country Selector'!$A$2,'EPA Data'!$J:$J,$B$1,'EPA Data'!$C:$C,AL$2,'EPA Data'!$G:$G,"&gt;="&amp;$A40,'EPA Data'!$G:$G,"&lt;"&amp;$B40)+IF('Multipliers and Adjustments'!$B$66="Y",'SNAP Adjustment'!AM77,0))*unit_conv</f>
        <v>0</v>
      </c>
    </row>
    <row r="41" spans="1:38" x14ac:dyDescent="0.45">
      <c r="A41" s="15">
        <f t="shared" si="14"/>
        <v>60</v>
      </c>
      <c r="B41" s="16">
        <f t="shared" si="22"/>
        <v>70</v>
      </c>
      <c r="C41" s="67">
        <f>(VLOOKUP($B$1,'Multipliers and Adjustments'!$A$70:$I$86,TRUNC(COLUMN(C$2)/5)+2,FALSE)*SUMIFS('EPA Data'!$I:$I,'EPA Data'!$D:$D,'Country Selector'!$A$2,'EPA Data'!$J:$J,$B$1,'EPA Data'!$C:$C,C$2,'EPA Data'!$G:$G,"&gt;="&amp;$A41,'EPA Data'!$G:$G,"&lt;"&amp;$B41)+IF('Multipliers and Adjustments'!$B$66="Y",'SNAP Adjustment'!D78,0))*unit_conv</f>
        <v>0</v>
      </c>
      <c r="D41">
        <f t="shared" si="23"/>
        <v>0</v>
      </c>
      <c r="E41">
        <f t="shared" si="23"/>
        <v>0</v>
      </c>
      <c r="F41">
        <f t="shared" si="23"/>
        <v>0</v>
      </c>
      <c r="G41">
        <f t="shared" si="23"/>
        <v>0</v>
      </c>
      <c r="H41" s="67">
        <f>(VLOOKUP($B$1,'Multipliers and Adjustments'!$A$70:$I$86,TRUNC(COLUMN(H$2)/5)+2,FALSE)*SUMIFS('EPA Data'!$I:$I,'EPA Data'!$D:$D,'Country Selector'!$A$2,'EPA Data'!$J:$J,$B$1,'EPA Data'!$C:$C,H$2,'EPA Data'!$G:$G,"&gt;="&amp;$A41,'EPA Data'!$G:$G,"&lt;"&amp;$B41)+IF('Multipliers and Adjustments'!$B$66="Y",'SNAP Adjustment'!I78,0))*unit_conv</f>
        <v>0</v>
      </c>
      <c r="I41">
        <f t="shared" si="24"/>
        <v>0</v>
      </c>
      <c r="J41">
        <f t="shared" si="24"/>
        <v>0</v>
      </c>
      <c r="K41">
        <f t="shared" si="24"/>
        <v>0</v>
      </c>
      <c r="L41">
        <f t="shared" si="24"/>
        <v>0</v>
      </c>
      <c r="M41" s="67">
        <f>(VLOOKUP($B$1,'Multipliers and Adjustments'!$A$70:$I$86,TRUNC(COLUMN(M$2)/5)+2,FALSE)*SUMIFS('EPA Data'!$I:$I,'EPA Data'!$D:$D,'Country Selector'!$A$2,'EPA Data'!$J:$J,$B$1,'EPA Data'!$C:$C,M$2,'EPA Data'!$G:$G,"&gt;="&amp;$A41,'EPA Data'!$G:$G,"&lt;"&amp;$B41)+IF('Multipliers and Adjustments'!$B$66="Y",'SNAP Adjustment'!N78,0))*unit_conv</f>
        <v>0</v>
      </c>
      <c r="N41">
        <f t="shared" si="25"/>
        <v>0</v>
      </c>
      <c r="O41">
        <f t="shared" si="25"/>
        <v>0</v>
      </c>
      <c r="P41">
        <f t="shared" si="25"/>
        <v>0</v>
      </c>
      <c r="Q41">
        <f t="shared" si="25"/>
        <v>0</v>
      </c>
      <c r="R41" s="67">
        <f>(VLOOKUP($B$1,'Multipliers and Adjustments'!$A$70:$I$86,TRUNC(COLUMN(R$2)/5)+2,FALSE)*SUMIFS('EPA Data'!$I:$I,'EPA Data'!$D:$D,'Country Selector'!$A$2,'EPA Data'!$J:$J,$B$1,'EPA Data'!$C:$C,R$2,'EPA Data'!$G:$G,"&gt;="&amp;$A41,'EPA Data'!$G:$G,"&lt;"&amp;$B41)+IF('Multipliers and Adjustments'!$B$66="Y",'SNAP Adjustment'!S78,0))*unit_conv</f>
        <v>0</v>
      </c>
      <c r="S41">
        <f t="shared" si="26"/>
        <v>0</v>
      </c>
      <c r="T41">
        <f t="shared" si="26"/>
        <v>0</v>
      </c>
      <c r="U41">
        <f t="shared" si="26"/>
        <v>0</v>
      </c>
      <c r="V41">
        <f t="shared" si="26"/>
        <v>0</v>
      </c>
      <c r="W41" s="67">
        <f>(VLOOKUP($B$1,'Multipliers and Adjustments'!$A$70:$I$86,TRUNC(COLUMN(W$2)/5)+2,FALSE)*SUMIFS('EPA Data'!$I:$I,'EPA Data'!$D:$D,'Country Selector'!$A$2,'EPA Data'!$J:$J,$B$1,'EPA Data'!$C:$C,W$2,'EPA Data'!$G:$G,"&gt;="&amp;$A41,'EPA Data'!$G:$G,"&lt;"&amp;$B41)+IF('Multipliers and Adjustments'!$B$66="Y",'SNAP Adjustment'!X78,0))*unit_conv</f>
        <v>0</v>
      </c>
      <c r="X41">
        <f t="shared" si="27"/>
        <v>0</v>
      </c>
      <c r="Y41">
        <f t="shared" si="27"/>
        <v>0</v>
      </c>
      <c r="Z41">
        <f t="shared" si="27"/>
        <v>0</v>
      </c>
      <c r="AA41">
        <f t="shared" si="27"/>
        <v>0</v>
      </c>
      <c r="AB41" s="67">
        <f>(VLOOKUP($B$1,'Multipliers and Adjustments'!$A$70:$I$86,TRUNC(COLUMN(AB$2)/5)+2,FALSE)*SUMIFS('EPA Data'!$I:$I,'EPA Data'!$D:$D,'Country Selector'!$A$2,'EPA Data'!$J:$J,$B$1,'EPA Data'!$C:$C,AB$2,'EPA Data'!$G:$G,"&gt;="&amp;$A41,'EPA Data'!$G:$G,"&lt;"&amp;$B41)+IF('Multipliers and Adjustments'!$B$66="Y",'SNAP Adjustment'!AC78,0))*unit_conv</f>
        <v>0</v>
      </c>
      <c r="AC41">
        <f t="shared" si="28"/>
        <v>0</v>
      </c>
      <c r="AD41">
        <f t="shared" si="28"/>
        <v>0</v>
      </c>
      <c r="AE41">
        <f t="shared" si="28"/>
        <v>0</v>
      </c>
      <c r="AF41">
        <f t="shared" si="28"/>
        <v>0</v>
      </c>
      <c r="AG41" s="67">
        <f>(VLOOKUP($B$1,'Multipliers and Adjustments'!$A$70:$I$86,TRUNC(COLUMN(AG$2)/5)+2,FALSE)*SUMIFS('EPA Data'!$I:$I,'EPA Data'!$D:$D,'Country Selector'!$A$2,'EPA Data'!$J:$J,$B$1,'EPA Data'!$C:$C,AG$2,'EPA Data'!$G:$G,"&gt;="&amp;$A41,'EPA Data'!$G:$G,"&lt;"&amp;$B41)+IF('Multipliers and Adjustments'!$B$66="Y",'SNAP Adjustment'!AH78,0))*unit_conv</f>
        <v>0</v>
      </c>
      <c r="AH41">
        <f t="shared" si="29"/>
        <v>0</v>
      </c>
      <c r="AI41">
        <f t="shared" si="29"/>
        <v>0</v>
      </c>
      <c r="AJ41">
        <f t="shared" si="29"/>
        <v>0</v>
      </c>
      <c r="AK41">
        <f t="shared" si="29"/>
        <v>0</v>
      </c>
      <c r="AL41" s="67">
        <f>(VLOOKUP($B$1,'Multipliers and Adjustments'!$A$70:$I$86,TRUNC(COLUMN(AL$2)/5)+2,FALSE)*SUMIFS('EPA Data'!$I:$I,'EPA Data'!$D:$D,'Country Selector'!$A$2,'EPA Data'!$J:$J,$B$1,'EPA Data'!$C:$C,AL$2,'EPA Data'!$G:$G,"&gt;="&amp;$A41,'EPA Data'!$G:$G,"&lt;"&amp;$B41)+IF('Multipliers and Adjustments'!$B$66="Y",'SNAP Adjustment'!AM78,0))*unit_conv</f>
        <v>0</v>
      </c>
    </row>
    <row r="42" spans="1:38" x14ac:dyDescent="0.45">
      <c r="A42" s="15">
        <f t="shared" si="14"/>
        <v>70</v>
      </c>
      <c r="B42" s="16">
        <f t="shared" si="22"/>
        <v>80</v>
      </c>
      <c r="C42" s="67">
        <f>(VLOOKUP($B$1,'Multipliers and Adjustments'!$A$70:$I$86,TRUNC(COLUMN(C$2)/5)+2,FALSE)*SUMIFS('EPA Data'!$I:$I,'EPA Data'!$D:$D,'Country Selector'!$A$2,'EPA Data'!$J:$J,$B$1,'EPA Data'!$C:$C,C$2,'EPA Data'!$G:$G,"&gt;="&amp;$A42,'EPA Data'!$G:$G,"&lt;"&amp;$B42)+IF('Multipliers and Adjustments'!$B$66="Y",'SNAP Adjustment'!D79,0))*unit_conv</f>
        <v>1856116577.9828999</v>
      </c>
      <c r="D42">
        <f t="shared" si="23"/>
        <v>1937689352.7805798</v>
      </c>
      <c r="E42">
        <f t="shared" si="23"/>
        <v>2019262127.5782597</v>
      </c>
      <c r="F42">
        <f t="shared" si="23"/>
        <v>2100834902.3759396</v>
      </c>
      <c r="G42">
        <f t="shared" si="23"/>
        <v>2182407677.1736197</v>
      </c>
      <c r="H42" s="67">
        <f>(VLOOKUP($B$1,'Multipliers and Adjustments'!$A$70:$I$86,TRUNC(COLUMN(H$2)/5)+2,FALSE)*SUMIFS('EPA Data'!$I:$I,'EPA Data'!$D:$D,'Country Selector'!$A$2,'EPA Data'!$J:$J,$B$1,'EPA Data'!$C:$C,H$2,'EPA Data'!$G:$G,"&gt;="&amp;$A42,'EPA Data'!$G:$G,"&lt;"&amp;$B42)+IF('Multipliers and Adjustments'!$B$66="Y",'SNAP Adjustment'!I79,0))*unit_conv</f>
        <v>2263980451.9712996</v>
      </c>
      <c r="I42">
        <f t="shared" si="24"/>
        <v>2324642287.5672598</v>
      </c>
      <c r="J42">
        <f t="shared" si="24"/>
        <v>2385304123.1632199</v>
      </c>
      <c r="K42">
        <f t="shared" si="24"/>
        <v>2445965958.7591801</v>
      </c>
      <c r="L42">
        <f t="shared" si="24"/>
        <v>2506627794.3551402</v>
      </c>
      <c r="M42" s="67">
        <f>(VLOOKUP($B$1,'Multipliers and Adjustments'!$A$70:$I$86,TRUNC(COLUMN(M$2)/5)+2,FALSE)*SUMIFS('EPA Data'!$I:$I,'EPA Data'!$D:$D,'Country Selector'!$A$2,'EPA Data'!$J:$J,$B$1,'EPA Data'!$C:$C,M$2,'EPA Data'!$G:$G,"&gt;="&amp;$A42,'EPA Data'!$G:$G,"&lt;"&amp;$B42)+IF('Multipliers and Adjustments'!$B$66="Y",'SNAP Adjustment'!N79,0))*unit_conv</f>
        <v>2567289629.9510999</v>
      </c>
      <c r="N42">
        <f t="shared" si="25"/>
        <v>2633929625.1535201</v>
      </c>
      <c r="O42">
        <f t="shared" si="25"/>
        <v>2700569620.3559403</v>
      </c>
      <c r="P42">
        <f t="shared" si="25"/>
        <v>2767209615.5583606</v>
      </c>
      <c r="Q42">
        <f t="shared" si="25"/>
        <v>2833849610.7607808</v>
      </c>
      <c r="R42" s="67">
        <f>(VLOOKUP($B$1,'Multipliers and Adjustments'!$A$70:$I$86,TRUNC(COLUMN(R$2)/5)+2,FALSE)*SUMIFS('EPA Data'!$I:$I,'EPA Data'!$D:$D,'Country Selector'!$A$2,'EPA Data'!$J:$J,$B$1,'EPA Data'!$C:$C,R$2,'EPA Data'!$G:$G,"&gt;="&amp;$A42,'EPA Data'!$G:$G,"&lt;"&amp;$B42)+IF('Multipliers and Adjustments'!$B$66="Y",'SNAP Adjustment'!S79,0))*unit_conv</f>
        <v>2900489605.9632001</v>
      </c>
      <c r="S42">
        <f t="shared" si="26"/>
        <v>2900490676.9841599</v>
      </c>
      <c r="T42">
        <f t="shared" si="26"/>
        <v>2900491748.0051198</v>
      </c>
      <c r="U42">
        <f t="shared" si="26"/>
        <v>2900492819.0260797</v>
      </c>
      <c r="V42">
        <f t="shared" si="26"/>
        <v>2900493890.0470395</v>
      </c>
      <c r="W42" s="67">
        <f>(VLOOKUP($B$1,'Multipliers and Adjustments'!$A$70:$I$86,TRUNC(COLUMN(W$2)/5)+2,FALSE)*SUMIFS('EPA Data'!$I:$I,'EPA Data'!$D:$D,'Country Selector'!$A$2,'EPA Data'!$J:$J,$B$1,'EPA Data'!$C:$C,W$2,'EPA Data'!$G:$G,"&gt;="&amp;$A42,'EPA Data'!$G:$G,"&lt;"&amp;$B42)+IF('Multipliers and Adjustments'!$B$66="Y",'SNAP Adjustment'!X79,0))*unit_conv</f>
        <v>2900494961.0679998</v>
      </c>
      <c r="X42">
        <f t="shared" si="27"/>
        <v>2900495985.52284</v>
      </c>
      <c r="Y42">
        <f t="shared" si="27"/>
        <v>2900497009.9776802</v>
      </c>
      <c r="Z42">
        <f t="shared" si="27"/>
        <v>2900498034.4325204</v>
      </c>
      <c r="AA42">
        <f t="shared" si="27"/>
        <v>2900499058.8873606</v>
      </c>
      <c r="AB42" s="67">
        <f>(VLOOKUP($B$1,'Multipliers and Adjustments'!$A$70:$I$86,TRUNC(COLUMN(AB$2)/5)+2,FALSE)*SUMIFS('EPA Data'!$I:$I,'EPA Data'!$D:$D,'Country Selector'!$A$2,'EPA Data'!$J:$J,$B$1,'EPA Data'!$C:$C,AB$2,'EPA Data'!$G:$G,"&gt;="&amp;$A42,'EPA Data'!$G:$G,"&lt;"&amp;$B42)+IF('Multipliers and Adjustments'!$B$66="Y",'SNAP Adjustment'!AC79,0))*unit_conv</f>
        <v>2900500083.3422003</v>
      </c>
      <c r="AC42">
        <f t="shared" si="28"/>
        <v>2900501061.2309003</v>
      </c>
      <c r="AD42">
        <f t="shared" si="28"/>
        <v>2900502039.1196003</v>
      </c>
      <c r="AE42">
        <f t="shared" si="28"/>
        <v>2900503017.0083003</v>
      </c>
      <c r="AF42">
        <f t="shared" si="28"/>
        <v>2900503994.8970003</v>
      </c>
      <c r="AG42" s="67">
        <f>(VLOOKUP($B$1,'Multipliers and Adjustments'!$A$70:$I$86,TRUNC(COLUMN(AG$2)/5)+2,FALSE)*SUMIFS('EPA Data'!$I:$I,'EPA Data'!$D:$D,'Country Selector'!$A$2,'EPA Data'!$J:$J,$B$1,'EPA Data'!$C:$C,AG$2,'EPA Data'!$G:$G,"&gt;="&amp;$A42,'EPA Data'!$G:$G,"&lt;"&amp;$B42)+IF('Multipliers and Adjustments'!$B$66="Y",'SNAP Adjustment'!AH79,0))*unit_conv</f>
        <v>2900504972.7856998</v>
      </c>
      <c r="AH42">
        <f t="shared" si="29"/>
        <v>2900505904.1082797</v>
      </c>
      <c r="AI42">
        <f t="shared" si="29"/>
        <v>2900506835.4308596</v>
      </c>
      <c r="AJ42">
        <f t="shared" si="29"/>
        <v>2900507766.7534394</v>
      </c>
      <c r="AK42">
        <f t="shared" si="29"/>
        <v>2900508698.0760193</v>
      </c>
      <c r="AL42" s="67">
        <f>(VLOOKUP($B$1,'Multipliers and Adjustments'!$A$70:$I$86,TRUNC(COLUMN(AL$2)/5)+2,FALSE)*SUMIFS('EPA Data'!$I:$I,'EPA Data'!$D:$D,'Country Selector'!$A$2,'EPA Data'!$J:$J,$B$1,'EPA Data'!$C:$C,AL$2,'EPA Data'!$G:$G,"&gt;="&amp;$A42,'EPA Data'!$G:$G,"&lt;"&amp;$B42)+IF('Multipliers and Adjustments'!$B$66="Y",'SNAP Adjustment'!AM79,0))*unit_conv</f>
        <v>2900509629.3986001</v>
      </c>
    </row>
    <row r="43" spans="1:38" x14ac:dyDescent="0.45">
      <c r="A43" s="15">
        <f t="shared" si="14"/>
        <v>80</v>
      </c>
      <c r="B43" s="16">
        <f t="shared" si="22"/>
        <v>90</v>
      </c>
      <c r="C43" s="67">
        <f>(VLOOKUP($B$1,'Multipliers and Adjustments'!$A$70:$I$86,TRUNC(COLUMN(C$2)/5)+2,FALSE)*SUMIFS('EPA Data'!$I:$I,'EPA Data'!$D:$D,'Country Selector'!$A$2,'EPA Data'!$J:$J,$B$1,'EPA Data'!$C:$C,C$2,'EPA Data'!$G:$G,"&gt;="&amp;$A43,'EPA Data'!$G:$G,"&lt;"&amp;$B43)+IF('Multipliers and Adjustments'!$B$66="Y",'SNAP Adjustment'!D80,0))*unit_conv</f>
        <v>0</v>
      </c>
      <c r="D43">
        <f t="shared" si="23"/>
        <v>0</v>
      </c>
      <c r="E43">
        <f t="shared" si="23"/>
        <v>0</v>
      </c>
      <c r="F43">
        <f t="shared" si="23"/>
        <v>0</v>
      </c>
      <c r="G43">
        <f t="shared" si="23"/>
        <v>0</v>
      </c>
      <c r="H43" s="67">
        <f>(VLOOKUP($B$1,'Multipliers and Adjustments'!$A$70:$I$86,TRUNC(COLUMN(H$2)/5)+2,FALSE)*SUMIFS('EPA Data'!$I:$I,'EPA Data'!$D:$D,'Country Selector'!$A$2,'EPA Data'!$J:$J,$B$1,'EPA Data'!$C:$C,H$2,'EPA Data'!$G:$G,"&gt;="&amp;$A43,'EPA Data'!$G:$G,"&lt;"&amp;$B43)+IF('Multipliers and Adjustments'!$B$66="Y",'SNAP Adjustment'!I80,0))*unit_conv</f>
        <v>0</v>
      </c>
      <c r="I43">
        <f t="shared" si="24"/>
        <v>0</v>
      </c>
      <c r="J43">
        <f t="shared" si="24"/>
        <v>0</v>
      </c>
      <c r="K43">
        <f t="shared" si="24"/>
        <v>0</v>
      </c>
      <c r="L43">
        <f t="shared" si="24"/>
        <v>0</v>
      </c>
      <c r="M43" s="67">
        <f>(VLOOKUP($B$1,'Multipliers and Adjustments'!$A$70:$I$86,TRUNC(COLUMN(M$2)/5)+2,FALSE)*SUMIFS('EPA Data'!$I:$I,'EPA Data'!$D:$D,'Country Selector'!$A$2,'EPA Data'!$J:$J,$B$1,'EPA Data'!$C:$C,M$2,'EPA Data'!$G:$G,"&gt;="&amp;$A43,'EPA Data'!$G:$G,"&lt;"&amp;$B43)+IF('Multipliers and Adjustments'!$B$66="Y",'SNAP Adjustment'!N80,0))*unit_conv</f>
        <v>0</v>
      </c>
      <c r="N43">
        <f t="shared" si="25"/>
        <v>0</v>
      </c>
      <c r="O43">
        <f t="shared" si="25"/>
        <v>0</v>
      </c>
      <c r="P43">
        <f t="shared" si="25"/>
        <v>0</v>
      </c>
      <c r="Q43">
        <f t="shared" si="25"/>
        <v>0</v>
      </c>
      <c r="R43" s="67">
        <f>(VLOOKUP($B$1,'Multipliers and Adjustments'!$A$70:$I$86,TRUNC(COLUMN(R$2)/5)+2,FALSE)*SUMIFS('EPA Data'!$I:$I,'EPA Data'!$D:$D,'Country Selector'!$A$2,'EPA Data'!$J:$J,$B$1,'EPA Data'!$C:$C,R$2,'EPA Data'!$G:$G,"&gt;="&amp;$A43,'EPA Data'!$G:$G,"&lt;"&amp;$B43)+IF('Multipliers and Adjustments'!$B$66="Y",'SNAP Adjustment'!S80,0))*unit_conv</f>
        <v>0</v>
      </c>
      <c r="S43">
        <f t="shared" si="26"/>
        <v>0</v>
      </c>
      <c r="T43">
        <f t="shared" si="26"/>
        <v>0</v>
      </c>
      <c r="U43">
        <f t="shared" si="26"/>
        <v>0</v>
      </c>
      <c r="V43">
        <f t="shared" si="26"/>
        <v>0</v>
      </c>
      <c r="W43" s="67">
        <f>(VLOOKUP($B$1,'Multipliers and Adjustments'!$A$70:$I$86,TRUNC(COLUMN(W$2)/5)+2,FALSE)*SUMIFS('EPA Data'!$I:$I,'EPA Data'!$D:$D,'Country Selector'!$A$2,'EPA Data'!$J:$J,$B$1,'EPA Data'!$C:$C,W$2,'EPA Data'!$G:$G,"&gt;="&amp;$A43,'EPA Data'!$G:$G,"&lt;"&amp;$B43)+IF('Multipliers and Adjustments'!$B$66="Y",'SNAP Adjustment'!X80,0))*unit_conv</f>
        <v>0</v>
      </c>
      <c r="X43">
        <f t="shared" si="27"/>
        <v>0</v>
      </c>
      <c r="Y43">
        <f t="shared" si="27"/>
        <v>0</v>
      </c>
      <c r="Z43">
        <f t="shared" si="27"/>
        <v>0</v>
      </c>
      <c r="AA43">
        <f t="shared" si="27"/>
        <v>0</v>
      </c>
      <c r="AB43" s="67">
        <f>(VLOOKUP($B$1,'Multipliers and Adjustments'!$A$70:$I$86,TRUNC(COLUMN(AB$2)/5)+2,FALSE)*SUMIFS('EPA Data'!$I:$I,'EPA Data'!$D:$D,'Country Selector'!$A$2,'EPA Data'!$J:$J,$B$1,'EPA Data'!$C:$C,AB$2,'EPA Data'!$G:$G,"&gt;="&amp;$A43,'EPA Data'!$G:$G,"&lt;"&amp;$B43)+IF('Multipliers and Adjustments'!$B$66="Y",'SNAP Adjustment'!AC80,0))*unit_conv</f>
        <v>0</v>
      </c>
      <c r="AC43">
        <f t="shared" si="28"/>
        <v>0</v>
      </c>
      <c r="AD43">
        <f t="shared" si="28"/>
        <v>0</v>
      </c>
      <c r="AE43">
        <f t="shared" si="28"/>
        <v>0</v>
      </c>
      <c r="AF43">
        <f t="shared" si="28"/>
        <v>0</v>
      </c>
      <c r="AG43" s="67">
        <f>(VLOOKUP($B$1,'Multipliers and Adjustments'!$A$70:$I$86,TRUNC(COLUMN(AG$2)/5)+2,FALSE)*SUMIFS('EPA Data'!$I:$I,'EPA Data'!$D:$D,'Country Selector'!$A$2,'EPA Data'!$J:$J,$B$1,'EPA Data'!$C:$C,AG$2,'EPA Data'!$G:$G,"&gt;="&amp;$A43,'EPA Data'!$G:$G,"&lt;"&amp;$B43)+IF('Multipliers and Adjustments'!$B$66="Y",'SNAP Adjustment'!AH80,0))*unit_conv</f>
        <v>0</v>
      </c>
      <c r="AH43">
        <f t="shared" si="29"/>
        <v>0</v>
      </c>
      <c r="AI43">
        <f t="shared" si="29"/>
        <v>0</v>
      </c>
      <c r="AJ43">
        <f t="shared" si="29"/>
        <v>0</v>
      </c>
      <c r="AK43">
        <f t="shared" si="29"/>
        <v>0</v>
      </c>
      <c r="AL43" s="67">
        <f>(VLOOKUP($B$1,'Multipliers and Adjustments'!$A$70:$I$86,TRUNC(COLUMN(AL$2)/5)+2,FALSE)*SUMIFS('EPA Data'!$I:$I,'EPA Data'!$D:$D,'Country Selector'!$A$2,'EPA Data'!$J:$J,$B$1,'EPA Data'!$C:$C,AL$2,'EPA Data'!$G:$G,"&gt;="&amp;$A43,'EPA Data'!$G:$G,"&lt;"&amp;$B43)+IF('Multipliers and Adjustments'!$B$66="Y",'SNAP Adjustment'!AM80,0))*unit_conv</f>
        <v>0</v>
      </c>
    </row>
    <row r="44" spans="1:38" x14ac:dyDescent="0.45">
      <c r="A44" s="15">
        <f t="shared" si="14"/>
        <v>90</v>
      </c>
      <c r="B44" s="16">
        <f t="shared" si="22"/>
        <v>100</v>
      </c>
      <c r="C44" s="67">
        <f>(VLOOKUP($B$1,'Multipliers and Adjustments'!$A$70:$I$86,TRUNC(COLUMN(C$2)/5)+2,FALSE)*SUMIFS('EPA Data'!$I:$I,'EPA Data'!$D:$D,'Country Selector'!$A$2,'EPA Data'!$J:$J,$B$1,'EPA Data'!$C:$C,C$2,'EPA Data'!$G:$G,"&gt;="&amp;$A44,'EPA Data'!$G:$G,"&lt;"&amp;$B44)+IF('Multipliers and Adjustments'!$B$66="Y",'SNAP Adjustment'!D81,0))*unit_conv</f>
        <v>0</v>
      </c>
      <c r="D44">
        <f t="shared" si="23"/>
        <v>0</v>
      </c>
      <c r="E44">
        <f t="shared" si="23"/>
        <v>0</v>
      </c>
      <c r="F44">
        <f t="shared" si="23"/>
        <v>0</v>
      </c>
      <c r="G44">
        <f t="shared" si="23"/>
        <v>0</v>
      </c>
      <c r="H44" s="67">
        <f>(VLOOKUP($B$1,'Multipliers and Adjustments'!$A$70:$I$86,TRUNC(COLUMN(H$2)/5)+2,FALSE)*SUMIFS('EPA Data'!$I:$I,'EPA Data'!$D:$D,'Country Selector'!$A$2,'EPA Data'!$J:$J,$B$1,'EPA Data'!$C:$C,H$2,'EPA Data'!$G:$G,"&gt;="&amp;$A44,'EPA Data'!$G:$G,"&lt;"&amp;$B44)+IF('Multipliers and Adjustments'!$B$66="Y",'SNAP Adjustment'!I81,0))*unit_conv</f>
        <v>0</v>
      </c>
      <c r="I44">
        <f t="shared" si="24"/>
        <v>0</v>
      </c>
      <c r="J44">
        <f t="shared" si="24"/>
        <v>0</v>
      </c>
      <c r="K44">
        <f t="shared" si="24"/>
        <v>0</v>
      </c>
      <c r="L44">
        <f t="shared" si="24"/>
        <v>0</v>
      </c>
      <c r="M44" s="67">
        <f>(VLOOKUP($B$1,'Multipliers and Adjustments'!$A$70:$I$86,TRUNC(COLUMN(M$2)/5)+2,FALSE)*SUMIFS('EPA Data'!$I:$I,'EPA Data'!$D:$D,'Country Selector'!$A$2,'EPA Data'!$J:$J,$B$1,'EPA Data'!$C:$C,M$2,'EPA Data'!$G:$G,"&gt;="&amp;$A44,'EPA Data'!$G:$G,"&lt;"&amp;$B44)+IF('Multipliers and Adjustments'!$B$66="Y",'SNAP Adjustment'!N81,0))*unit_conv</f>
        <v>0</v>
      </c>
      <c r="N44">
        <f t="shared" si="25"/>
        <v>0</v>
      </c>
      <c r="O44">
        <f t="shared" si="25"/>
        <v>0</v>
      </c>
      <c r="P44">
        <f t="shared" si="25"/>
        <v>0</v>
      </c>
      <c r="Q44">
        <f t="shared" si="25"/>
        <v>0</v>
      </c>
      <c r="R44" s="67">
        <f>(VLOOKUP($B$1,'Multipliers and Adjustments'!$A$70:$I$86,TRUNC(COLUMN(R$2)/5)+2,FALSE)*SUMIFS('EPA Data'!$I:$I,'EPA Data'!$D:$D,'Country Selector'!$A$2,'EPA Data'!$J:$J,$B$1,'EPA Data'!$C:$C,R$2,'EPA Data'!$G:$G,"&gt;="&amp;$A44,'EPA Data'!$G:$G,"&lt;"&amp;$B44)+IF('Multipliers and Adjustments'!$B$66="Y",'SNAP Adjustment'!S81,0))*unit_conv</f>
        <v>0</v>
      </c>
      <c r="S44">
        <f t="shared" si="26"/>
        <v>0</v>
      </c>
      <c r="T44">
        <f t="shared" si="26"/>
        <v>0</v>
      </c>
      <c r="U44">
        <f t="shared" si="26"/>
        <v>0</v>
      </c>
      <c r="V44">
        <f t="shared" si="26"/>
        <v>0</v>
      </c>
      <c r="W44" s="67">
        <f>(VLOOKUP($B$1,'Multipliers and Adjustments'!$A$70:$I$86,TRUNC(COLUMN(W$2)/5)+2,FALSE)*SUMIFS('EPA Data'!$I:$I,'EPA Data'!$D:$D,'Country Selector'!$A$2,'EPA Data'!$J:$J,$B$1,'EPA Data'!$C:$C,W$2,'EPA Data'!$G:$G,"&gt;="&amp;$A44,'EPA Data'!$G:$G,"&lt;"&amp;$B44)+IF('Multipliers and Adjustments'!$B$66="Y",'SNAP Adjustment'!X81,0))*unit_conv</f>
        <v>0</v>
      </c>
      <c r="X44">
        <f t="shared" si="27"/>
        <v>0</v>
      </c>
      <c r="Y44">
        <f t="shared" si="27"/>
        <v>0</v>
      </c>
      <c r="Z44">
        <f t="shared" si="27"/>
        <v>0</v>
      </c>
      <c r="AA44">
        <f t="shared" si="27"/>
        <v>0</v>
      </c>
      <c r="AB44" s="67">
        <f>(VLOOKUP($B$1,'Multipliers and Adjustments'!$A$70:$I$86,TRUNC(COLUMN(AB$2)/5)+2,FALSE)*SUMIFS('EPA Data'!$I:$I,'EPA Data'!$D:$D,'Country Selector'!$A$2,'EPA Data'!$J:$J,$B$1,'EPA Data'!$C:$C,AB$2,'EPA Data'!$G:$G,"&gt;="&amp;$A44,'EPA Data'!$G:$G,"&lt;"&amp;$B44)+IF('Multipliers and Adjustments'!$B$66="Y",'SNAP Adjustment'!AC81,0))*unit_conv</f>
        <v>0</v>
      </c>
      <c r="AC44">
        <f t="shared" si="28"/>
        <v>0</v>
      </c>
      <c r="AD44">
        <f t="shared" si="28"/>
        <v>0</v>
      </c>
      <c r="AE44">
        <f t="shared" si="28"/>
        <v>0</v>
      </c>
      <c r="AF44">
        <f t="shared" si="28"/>
        <v>0</v>
      </c>
      <c r="AG44" s="67">
        <f>(VLOOKUP($B$1,'Multipliers and Adjustments'!$A$70:$I$86,TRUNC(COLUMN(AG$2)/5)+2,FALSE)*SUMIFS('EPA Data'!$I:$I,'EPA Data'!$D:$D,'Country Selector'!$A$2,'EPA Data'!$J:$J,$B$1,'EPA Data'!$C:$C,AG$2,'EPA Data'!$G:$G,"&gt;="&amp;$A44,'EPA Data'!$G:$G,"&lt;"&amp;$B44)+IF('Multipliers and Adjustments'!$B$66="Y",'SNAP Adjustment'!AH81,0))*unit_conv</f>
        <v>0</v>
      </c>
      <c r="AH44">
        <f t="shared" si="29"/>
        <v>0</v>
      </c>
      <c r="AI44">
        <f t="shared" si="29"/>
        <v>0</v>
      </c>
      <c r="AJ44">
        <f t="shared" si="29"/>
        <v>0</v>
      </c>
      <c r="AK44">
        <f t="shared" si="29"/>
        <v>0</v>
      </c>
      <c r="AL44" s="67">
        <f>(VLOOKUP($B$1,'Multipliers and Adjustments'!$A$70:$I$86,TRUNC(COLUMN(AL$2)/5)+2,FALSE)*SUMIFS('EPA Data'!$I:$I,'EPA Data'!$D:$D,'Country Selector'!$A$2,'EPA Data'!$J:$J,$B$1,'EPA Data'!$C:$C,AL$2,'EPA Data'!$G:$G,"&gt;="&amp;$A44,'EPA Data'!$G:$G,"&lt;"&amp;$B44)+IF('Multipliers and Adjustments'!$B$66="Y",'SNAP Adjustment'!AM81,0))*unit_conv</f>
        <v>0</v>
      </c>
    </row>
    <row r="45" spans="1:38" x14ac:dyDescent="0.45">
      <c r="A45" s="12">
        <f>B44</f>
        <v>100</v>
      </c>
      <c r="B45" s="11">
        <f t="shared" si="7"/>
        <v>150</v>
      </c>
      <c r="C45" s="67">
        <f>(VLOOKUP($B$1,'Multipliers and Adjustments'!$A$70:$I$86,TRUNC(COLUMN(C$2)/5)+2,FALSE)*SUMIFS('EPA Data'!$I:$I,'EPA Data'!$D:$D,'Country Selector'!$A$2,'EPA Data'!$J:$J,$B$1,'EPA Data'!$C:$C,C$2,'EPA Data'!$G:$G,"&gt;="&amp;$A45,'EPA Data'!$G:$G,"&lt;"&amp;$B45)+IF('Multipliers and Adjustments'!$B$66="Y",'SNAP Adjustment'!D82,0))*unit_conv</f>
        <v>50847457627.118645</v>
      </c>
      <c r="D45">
        <f t="shared" si="23"/>
        <v>172638289554.64432</v>
      </c>
      <c r="E45">
        <f t="shared" si="23"/>
        <v>294429121482.16998</v>
      </c>
      <c r="F45">
        <f t="shared" si="23"/>
        <v>416219953409.69568</v>
      </c>
      <c r="G45">
        <f t="shared" si="23"/>
        <v>538010785337.22131</v>
      </c>
      <c r="H45" s="67">
        <f>(VLOOKUP($B$1,'Multipliers and Adjustments'!$A$70:$I$86,TRUNC(COLUMN(H$2)/5)+2,FALSE)*SUMIFS('EPA Data'!$I:$I,'EPA Data'!$D:$D,'Country Selector'!$A$2,'EPA Data'!$J:$J,$B$1,'EPA Data'!$C:$C,H$2,'EPA Data'!$G:$G,"&gt;="&amp;$A45,'EPA Data'!$G:$G,"&lt;"&amp;$B45)+IF('Multipliers and Adjustments'!$B$66="Y",'SNAP Adjustment'!I82,0))*unit_conv</f>
        <v>659801617264.74695</v>
      </c>
      <c r="I45">
        <f t="shared" si="24"/>
        <v>799761686082.61304</v>
      </c>
      <c r="J45">
        <f t="shared" si="24"/>
        <v>939721754900.47925</v>
      </c>
      <c r="K45">
        <f t="shared" si="24"/>
        <v>1079681823718.3455</v>
      </c>
      <c r="L45">
        <f t="shared" si="24"/>
        <v>1219641892536.2117</v>
      </c>
      <c r="M45" s="67">
        <f>(VLOOKUP($B$1,'Multipliers and Adjustments'!$A$70:$I$86,TRUNC(COLUMN(M$2)/5)+2,FALSE)*SUMIFS('EPA Data'!$I:$I,'EPA Data'!$D:$D,'Country Selector'!$A$2,'EPA Data'!$J:$J,$B$1,'EPA Data'!$C:$C,M$2,'EPA Data'!$G:$G,"&gt;="&amp;$A45,'EPA Data'!$G:$G,"&lt;"&amp;$B45)+IF('Multipliers and Adjustments'!$B$66="Y",'SNAP Adjustment'!N82,0))*unit_conv</f>
        <v>1359601961354.0776</v>
      </c>
      <c r="N45">
        <f t="shared" si="25"/>
        <v>1510500872943.3606</v>
      </c>
      <c r="O45">
        <f t="shared" si="25"/>
        <v>1661399784532.6436</v>
      </c>
      <c r="P45">
        <f t="shared" si="25"/>
        <v>1812298696121.9265</v>
      </c>
      <c r="Q45">
        <f t="shared" si="25"/>
        <v>1963197607711.2095</v>
      </c>
      <c r="R45" s="67">
        <f>(VLOOKUP($B$1,'Multipliers and Adjustments'!$A$70:$I$86,TRUNC(COLUMN(R$2)/5)+2,FALSE)*SUMIFS('EPA Data'!$I:$I,'EPA Data'!$D:$D,'Country Selector'!$A$2,'EPA Data'!$J:$J,$B$1,'EPA Data'!$C:$C,R$2,'EPA Data'!$G:$G,"&gt;="&amp;$A45,'EPA Data'!$G:$G,"&lt;"&amp;$B45)+IF('Multipliers and Adjustments'!$B$66="Y",'SNAP Adjustment'!S82,0))*unit_conv</f>
        <v>2114096519300.4929</v>
      </c>
      <c r="S45">
        <f t="shared" si="26"/>
        <v>2184454980341.0542</v>
      </c>
      <c r="T45">
        <f t="shared" si="26"/>
        <v>2254813441381.6157</v>
      </c>
      <c r="U45">
        <f t="shared" si="26"/>
        <v>2325171902422.1772</v>
      </c>
      <c r="V45">
        <f t="shared" si="26"/>
        <v>2395530363462.7388</v>
      </c>
      <c r="W45" s="67">
        <f>(VLOOKUP($B$1,'Multipliers and Adjustments'!$A$70:$I$86,TRUNC(COLUMN(W$2)/5)+2,FALSE)*SUMIFS('EPA Data'!$I:$I,'EPA Data'!$D:$D,'Country Selector'!$A$2,'EPA Data'!$J:$J,$B$1,'EPA Data'!$C:$C,W$2,'EPA Data'!$G:$G,"&gt;="&amp;$A45,'EPA Data'!$G:$G,"&lt;"&amp;$B45)+IF('Multipliers and Adjustments'!$B$66="Y",'SNAP Adjustment'!X82,0))*unit_conv</f>
        <v>2465888824503.2998</v>
      </c>
      <c r="X45">
        <f t="shared" si="27"/>
        <v>2501011187343.2734</v>
      </c>
      <c r="Y45">
        <f t="shared" si="27"/>
        <v>2536133550183.2471</v>
      </c>
      <c r="Z45">
        <f t="shared" si="27"/>
        <v>2571255913023.2207</v>
      </c>
      <c r="AA45">
        <f t="shared" si="27"/>
        <v>2606378275863.1943</v>
      </c>
      <c r="AB45" s="67">
        <f>(VLOOKUP($B$1,'Multipliers and Adjustments'!$A$70:$I$86,TRUNC(COLUMN(AB$2)/5)+2,FALSE)*SUMIFS('EPA Data'!$I:$I,'EPA Data'!$D:$D,'Country Selector'!$A$2,'EPA Data'!$J:$J,$B$1,'EPA Data'!$C:$C,AB$2,'EPA Data'!$G:$G,"&gt;="&amp;$A45,'EPA Data'!$G:$G,"&lt;"&amp;$B45)+IF('Multipliers and Adjustments'!$B$66="Y",'SNAP Adjustment'!AC82,0))*unit_conv</f>
        <v>2641500638703.1675</v>
      </c>
      <c r="AC45">
        <f t="shared" si="28"/>
        <v>2670030964027.0161</v>
      </c>
      <c r="AD45">
        <f t="shared" si="28"/>
        <v>2698561289350.8647</v>
      </c>
      <c r="AE45">
        <f t="shared" si="28"/>
        <v>2727091614674.7134</v>
      </c>
      <c r="AF45">
        <f t="shared" si="28"/>
        <v>2755621939998.562</v>
      </c>
      <c r="AG45" s="67">
        <f>(VLOOKUP($B$1,'Multipliers and Adjustments'!$A$70:$I$86,TRUNC(COLUMN(AG$2)/5)+2,FALSE)*SUMIFS('EPA Data'!$I:$I,'EPA Data'!$D:$D,'Country Selector'!$A$2,'EPA Data'!$J:$J,$B$1,'EPA Data'!$C:$C,AG$2,'EPA Data'!$G:$G,"&gt;="&amp;$A45,'EPA Data'!$G:$G,"&lt;"&amp;$B45)+IF('Multipliers and Adjustments'!$B$66="Y",'SNAP Adjustment'!AH82,0))*unit_conv</f>
        <v>2784152265322.4102</v>
      </c>
      <c r="AH45">
        <f t="shared" si="29"/>
        <v>2809487715009.9155</v>
      </c>
      <c r="AI45">
        <f t="shared" si="29"/>
        <v>2834823164697.4209</v>
      </c>
      <c r="AJ45">
        <f t="shared" si="29"/>
        <v>2860158614384.9263</v>
      </c>
      <c r="AK45">
        <f t="shared" si="29"/>
        <v>2885494064072.4316</v>
      </c>
      <c r="AL45" s="67">
        <f>(VLOOKUP($B$1,'Multipliers and Adjustments'!$A$70:$I$86,TRUNC(COLUMN(AL$2)/5)+2,FALSE)*SUMIFS('EPA Data'!$I:$I,'EPA Data'!$D:$D,'Country Selector'!$A$2,'EPA Data'!$J:$J,$B$1,'EPA Data'!$C:$C,AL$2,'EPA Data'!$G:$G,"&gt;="&amp;$A45,'EPA Data'!$G:$G,"&lt;"&amp;$B45)+IF('Multipliers and Adjustments'!$B$66="Y",'SNAP Adjustment'!AM82,0))*unit_conv</f>
        <v>2910829513759.9365</v>
      </c>
    </row>
    <row r="46" spans="1:38" x14ac:dyDescent="0.45">
      <c r="A46" s="12">
        <f t="shared" si="14"/>
        <v>150</v>
      </c>
      <c r="B46" s="11">
        <f t="shared" si="7"/>
        <v>200</v>
      </c>
      <c r="C46" s="67">
        <f>(VLOOKUP($B$1,'Multipliers and Adjustments'!$A$70:$I$86,TRUNC(COLUMN(C$2)/5)+2,FALSE)*SUMIFS('EPA Data'!$I:$I,'EPA Data'!$D:$D,'Country Selector'!$A$2,'EPA Data'!$J:$J,$B$1,'EPA Data'!$C:$C,C$2,'EPA Data'!$G:$G,"&gt;="&amp;$A46,'EPA Data'!$G:$G,"&lt;"&amp;$B46)+IF('Multipliers and Adjustments'!$B$66="Y",'SNAP Adjustment'!D83,0))*unit_conv</f>
        <v>0</v>
      </c>
      <c r="D46">
        <f t="shared" si="23"/>
        <v>0</v>
      </c>
      <c r="E46">
        <f t="shared" si="23"/>
        <v>0</v>
      </c>
      <c r="F46">
        <f t="shared" si="23"/>
        <v>0</v>
      </c>
      <c r="G46">
        <f t="shared" si="23"/>
        <v>0</v>
      </c>
      <c r="H46" s="67">
        <f>(VLOOKUP($B$1,'Multipliers and Adjustments'!$A$70:$I$86,TRUNC(COLUMN(H$2)/5)+2,FALSE)*SUMIFS('EPA Data'!$I:$I,'EPA Data'!$D:$D,'Country Selector'!$A$2,'EPA Data'!$J:$J,$B$1,'EPA Data'!$C:$C,H$2,'EPA Data'!$G:$G,"&gt;="&amp;$A46,'EPA Data'!$G:$G,"&lt;"&amp;$B46)+IF('Multipliers and Adjustments'!$B$66="Y",'SNAP Adjustment'!I83,0))*unit_conv</f>
        <v>0</v>
      </c>
      <c r="I46">
        <f t="shared" si="24"/>
        <v>0</v>
      </c>
      <c r="J46">
        <f t="shared" si="24"/>
        <v>0</v>
      </c>
      <c r="K46">
        <f t="shared" si="24"/>
        <v>0</v>
      </c>
      <c r="L46">
        <f t="shared" si="24"/>
        <v>0</v>
      </c>
      <c r="M46" s="67">
        <f>(VLOOKUP($B$1,'Multipliers and Adjustments'!$A$70:$I$86,TRUNC(COLUMN(M$2)/5)+2,FALSE)*SUMIFS('EPA Data'!$I:$I,'EPA Data'!$D:$D,'Country Selector'!$A$2,'EPA Data'!$J:$J,$B$1,'EPA Data'!$C:$C,M$2,'EPA Data'!$G:$G,"&gt;="&amp;$A46,'EPA Data'!$G:$G,"&lt;"&amp;$B46)+IF('Multipliers and Adjustments'!$B$66="Y",'SNAP Adjustment'!N83,0))*unit_conv</f>
        <v>0</v>
      </c>
      <c r="N46">
        <f t="shared" si="25"/>
        <v>0</v>
      </c>
      <c r="O46">
        <f t="shared" si="25"/>
        <v>0</v>
      </c>
      <c r="P46">
        <f t="shared" si="25"/>
        <v>0</v>
      </c>
      <c r="Q46">
        <f t="shared" si="25"/>
        <v>0</v>
      </c>
      <c r="R46" s="67">
        <f>(VLOOKUP($B$1,'Multipliers and Adjustments'!$A$70:$I$86,TRUNC(COLUMN(R$2)/5)+2,FALSE)*SUMIFS('EPA Data'!$I:$I,'EPA Data'!$D:$D,'Country Selector'!$A$2,'EPA Data'!$J:$J,$B$1,'EPA Data'!$C:$C,R$2,'EPA Data'!$G:$G,"&gt;="&amp;$A46,'EPA Data'!$G:$G,"&lt;"&amp;$B46)+IF('Multipliers and Adjustments'!$B$66="Y",'SNAP Adjustment'!S83,0))*unit_conv</f>
        <v>0</v>
      </c>
      <c r="S46">
        <f t="shared" si="26"/>
        <v>0</v>
      </c>
      <c r="T46">
        <f t="shared" si="26"/>
        <v>0</v>
      </c>
      <c r="U46">
        <f t="shared" si="26"/>
        <v>0</v>
      </c>
      <c r="V46">
        <f t="shared" si="26"/>
        <v>0</v>
      </c>
      <c r="W46" s="67">
        <f>(VLOOKUP($B$1,'Multipliers and Adjustments'!$A$70:$I$86,TRUNC(COLUMN(W$2)/5)+2,FALSE)*SUMIFS('EPA Data'!$I:$I,'EPA Data'!$D:$D,'Country Selector'!$A$2,'EPA Data'!$J:$J,$B$1,'EPA Data'!$C:$C,W$2,'EPA Data'!$G:$G,"&gt;="&amp;$A46,'EPA Data'!$G:$G,"&lt;"&amp;$B46)+IF('Multipliers and Adjustments'!$B$66="Y",'SNAP Adjustment'!X83,0))*unit_conv</f>
        <v>0</v>
      </c>
      <c r="X46">
        <f t="shared" si="27"/>
        <v>0</v>
      </c>
      <c r="Y46">
        <f t="shared" si="27"/>
        <v>0</v>
      </c>
      <c r="Z46">
        <f t="shared" si="27"/>
        <v>0</v>
      </c>
      <c r="AA46">
        <f t="shared" si="27"/>
        <v>0</v>
      </c>
      <c r="AB46" s="67">
        <f>(VLOOKUP($B$1,'Multipliers and Adjustments'!$A$70:$I$86,TRUNC(COLUMN(AB$2)/5)+2,FALSE)*SUMIFS('EPA Data'!$I:$I,'EPA Data'!$D:$D,'Country Selector'!$A$2,'EPA Data'!$J:$J,$B$1,'EPA Data'!$C:$C,AB$2,'EPA Data'!$G:$G,"&gt;="&amp;$A46,'EPA Data'!$G:$G,"&lt;"&amp;$B46)+IF('Multipliers and Adjustments'!$B$66="Y",'SNAP Adjustment'!AC83,0))*unit_conv</f>
        <v>0</v>
      </c>
      <c r="AC46">
        <f t="shared" si="28"/>
        <v>0</v>
      </c>
      <c r="AD46">
        <f t="shared" si="28"/>
        <v>0</v>
      </c>
      <c r="AE46">
        <f t="shared" si="28"/>
        <v>0</v>
      </c>
      <c r="AF46">
        <f t="shared" si="28"/>
        <v>0</v>
      </c>
      <c r="AG46" s="67">
        <f>(VLOOKUP($B$1,'Multipliers and Adjustments'!$A$70:$I$86,TRUNC(COLUMN(AG$2)/5)+2,FALSE)*SUMIFS('EPA Data'!$I:$I,'EPA Data'!$D:$D,'Country Selector'!$A$2,'EPA Data'!$J:$J,$B$1,'EPA Data'!$C:$C,AG$2,'EPA Data'!$G:$G,"&gt;="&amp;$A46,'EPA Data'!$G:$G,"&lt;"&amp;$B46)+IF('Multipliers and Adjustments'!$B$66="Y",'SNAP Adjustment'!AH83,0))*unit_conv</f>
        <v>0</v>
      </c>
      <c r="AH46">
        <f t="shared" si="29"/>
        <v>0</v>
      </c>
      <c r="AI46">
        <f t="shared" si="29"/>
        <v>0</v>
      </c>
      <c r="AJ46">
        <f t="shared" si="29"/>
        <v>0</v>
      </c>
      <c r="AK46">
        <f t="shared" si="29"/>
        <v>0</v>
      </c>
      <c r="AL46" s="67">
        <f>(VLOOKUP($B$1,'Multipliers and Adjustments'!$A$70:$I$86,TRUNC(COLUMN(AL$2)/5)+2,FALSE)*SUMIFS('EPA Data'!$I:$I,'EPA Data'!$D:$D,'Country Selector'!$A$2,'EPA Data'!$J:$J,$B$1,'EPA Data'!$C:$C,AL$2,'EPA Data'!$G:$G,"&gt;="&amp;$A46,'EPA Data'!$G:$G,"&lt;"&amp;$B46)+IF('Multipliers and Adjustments'!$B$66="Y",'SNAP Adjustment'!AM83,0))*unit_conv</f>
        <v>0</v>
      </c>
    </row>
    <row r="47" spans="1:38" x14ac:dyDescent="0.45">
      <c r="A47" s="12">
        <f t="shared" si="14"/>
        <v>200</v>
      </c>
      <c r="B47" s="11">
        <f t="shared" si="7"/>
        <v>250</v>
      </c>
      <c r="C47" s="67">
        <f>(VLOOKUP($B$1,'Multipliers and Adjustments'!$A$70:$I$86,TRUNC(COLUMN(C$2)/5)+2,FALSE)*SUMIFS('EPA Data'!$I:$I,'EPA Data'!$D:$D,'Country Selector'!$A$2,'EPA Data'!$J:$J,$B$1,'EPA Data'!$C:$C,C$2,'EPA Data'!$G:$G,"&gt;="&amp;$A47,'EPA Data'!$G:$G,"&lt;"&amp;$B47)+IF('Multipliers and Adjustments'!$B$66="Y",'SNAP Adjustment'!D84,0))*unit_conv</f>
        <v>0</v>
      </c>
      <c r="D47">
        <f t="shared" si="23"/>
        <v>0</v>
      </c>
      <c r="E47">
        <f t="shared" si="23"/>
        <v>0</v>
      </c>
      <c r="F47">
        <f t="shared" si="23"/>
        <v>0</v>
      </c>
      <c r="G47">
        <f t="shared" si="23"/>
        <v>0</v>
      </c>
      <c r="H47" s="67">
        <f>(VLOOKUP($B$1,'Multipliers and Adjustments'!$A$70:$I$86,TRUNC(COLUMN(H$2)/5)+2,FALSE)*SUMIFS('EPA Data'!$I:$I,'EPA Data'!$D:$D,'Country Selector'!$A$2,'EPA Data'!$J:$J,$B$1,'EPA Data'!$C:$C,H$2,'EPA Data'!$G:$G,"&gt;="&amp;$A47,'EPA Data'!$G:$G,"&lt;"&amp;$B47)+IF('Multipliers and Adjustments'!$B$66="Y",'SNAP Adjustment'!I84,0))*unit_conv</f>
        <v>0</v>
      </c>
      <c r="I47">
        <f t="shared" si="24"/>
        <v>0</v>
      </c>
      <c r="J47">
        <f t="shared" si="24"/>
        <v>0</v>
      </c>
      <c r="K47">
        <f t="shared" si="24"/>
        <v>0</v>
      </c>
      <c r="L47">
        <f t="shared" si="24"/>
        <v>0</v>
      </c>
      <c r="M47" s="67">
        <f>(VLOOKUP($B$1,'Multipliers and Adjustments'!$A$70:$I$86,TRUNC(COLUMN(M$2)/5)+2,FALSE)*SUMIFS('EPA Data'!$I:$I,'EPA Data'!$D:$D,'Country Selector'!$A$2,'EPA Data'!$J:$J,$B$1,'EPA Data'!$C:$C,M$2,'EPA Data'!$G:$G,"&gt;="&amp;$A47,'EPA Data'!$G:$G,"&lt;"&amp;$B47)+IF('Multipliers and Adjustments'!$B$66="Y",'SNAP Adjustment'!N84,0))*unit_conv</f>
        <v>0</v>
      </c>
      <c r="N47">
        <f t="shared" si="25"/>
        <v>0</v>
      </c>
      <c r="O47">
        <f t="shared" si="25"/>
        <v>0</v>
      </c>
      <c r="P47">
        <f t="shared" si="25"/>
        <v>0</v>
      </c>
      <c r="Q47">
        <f t="shared" si="25"/>
        <v>0</v>
      </c>
      <c r="R47" s="67">
        <f>(VLOOKUP($B$1,'Multipliers and Adjustments'!$A$70:$I$86,TRUNC(COLUMN(R$2)/5)+2,FALSE)*SUMIFS('EPA Data'!$I:$I,'EPA Data'!$D:$D,'Country Selector'!$A$2,'EPA Data'!$J:$J,$B$1,'EPA Data'!$C:$C,R$2,'EPA Data'!$G:$G,"&gt;="&amp;$A47,'EPA Data'!$G:$G,"&lt;"&amp;$B47)+IF('Multipliers and Adjustments'!$B$66="Y",'SNAP Adjustment'!S84,0))*unit_conv</f>
        <v>0</v>
      </c>
      <c r="S47">
        <f t="shared" si="26"/>
        <v>0</v>
      </c>
      <c r="T47">
        <f t="shared" si="26"/>
        <v>0</v>
      </c>
      <c r="U47">
        <f t="shared" si="26"/>
        <v>0</v>
      </c>
      <c r="V47">
        <f t="shared" si="26"/>
        <v>0</v>
      </c>
      <c r="W47" s="67">
        <f>(VLOOKUP($B$1,'Multipliers and Adjustments'!$A$70:$I$86,TRUNC(COLUMN(W$2)/5)+2,FALSE)*SUMIFS('EPA Data'!$I:$I,'EPA Data'!$D:$D,'Country Selector'!$A$2,'EPA Data'!$J:$J,$B$1,'EPA Data'!$C:$C,W$2,'EPA Data'!$G:$G,"&gt;="&amp;$A47,'EPA Data'!$G:$G,"&lt;"&amp;$B47)+IF('Multipliers and Adjustments'!$B$66="Y",'SNAP Adjustment'!X84,0))*unit_conv</f>
        <v>0</v>
      </c>
      <c r="X47">
        <f t="shared" si="27"/>
        <v>0</v>
      </c>
      <c r="Y47">
        <f t="shared" si="27"/>
        <v>0</v>
      </c>
      <c r="Z47">
        <f t="shared" si="27"/>
        <v>0</v>
      </c>
      <c r="AA47">
        <f t="shared" si="27"/>
        <v>0</v>
      </c>
      <c r="AB47" s="67">
        <f>(VLOOKUP($B$1,'Multipliers and Adjustments'!$A$70:$I$86,TRUNC(COLUMN(AB$2)/5)+2,FALSE)*SUMIFS('EPA Data'!$I:$I,'EPA Data'!$D:$D,'Country Selector'!$A$2,'EPA Data'!$J:$J,$B$1,'EPA Data'!$C:$C,AB$2,'EPA Data'!$G:$G,"&gt;="&amp;$A47,'EPA Data'!$G:$G,"&lt;"&amp;$B47)+IF('Multipliers and Adjustments'!$B$66="Y",'SNAP Adjustment'!AC84,0))*unit_conv</f>
        <v>0</v>
      </c>
      <c r="AC47">
        <f t="shared" si="28"/>
        <v>0</v>
      </c>
      <c r="AD47">
        <f t="shared" si="28"/>
        <v>0</v>
      </c>
      <c r="AE47">
        <f t="shared" si="28"/>
        <v>0</v>
      </c>
      <c r="AF47">
        <f t="shared" si="28"/>
        <v>0</v>
      </c>
      <c r="AG47" s="67">
        <f>(VLOOKUP($B$1,'Multipliers and Adjustments'!$A$70:$I$86,TRUNC(COLUMN(AG$2)/5)+2,FALSE)*SUMIFS('EPA Data'!$I:$I,'EPA Data'!$D:$D,'Country Selector'!$A$2,'EPA Data'!$J:$J,$B$1,'EPA Data'!$C:$C,AG$2,'EPA Data'!$G:$G,"&gt;="&amp;$A47,'EPA Data'!$G:$G,"&lt;"&amp;$B47)+IF('Multipliers and Adjustments'!$B$66="Y",'SNAP Adjustment'!AH84,0))*unit_conv</f>
        <v>0</v>
      </c>
      <c r="AH47">
        <f t="shared" si="29"/>
        <v>0</v>
      </c>
      <c r="AI47">
        <f t="shared" si="29"/>
        <v>0</v>
      </c>
      <c r="AJ47">
        <f t="shared" si="29"/>
        <v>0</v>
      </c>
      <c r="AK47">
        <f t="shared" si="29"/>
        <v>0</v>
      </c>
      <c r="AL47" s="67">
        <f>(VLOOKUP($B$1,'Multipliers and Adjustments'!$A$70:$I$86,TRUNC(COLUMN(AL$2)/5)+2,FALSE)*SUMIFS('EPA Data'!$I:$I,'EPA Data'!$D:$D,'Country Selector'!$A$2,'EPA Data'!$J:$J,$B$1,'EPA Data'!$C:$C,AL$2,'EPA Data'!$G:$G,"&gt;="&amp;$A47,'EPA Data'!$G:$G,"&lt;"&amp;$B47)+IF('Multipliers and Adjustments'!$B$66="Y",'SNAP Adjustment'!AM84,0))*unit_conv</f>
        <v>0</v>
      </c>
    </row>
    <row r="48" spans="1:38" x14ac:dyDescent="0.45">
      <c r="A48" s="12">
        <f t="shared" si="14"/>
        <v>250</v>
      </c>
      <c r="B48" s="11">
        <f t="shared" si="7"/>
        <v>300</v>
      </c>
      <c r="C48" s="67">
        <f>(VLOOKUP($B$1,'Multipliers and Adjustments'!$A$70:$I$86,TRUNC(COLUMN(C$2)/5)+2,FALSE)*SUMIFS('EPA Data'!$I:$I,'EPA Data'!$D:$D,'Country Selector'!$A$2,'EPA Data'!$J:$J,$B$1,'EPA Data'!$C:$C,C$2,'EPA Data'!$G:$G,"&gt;="&amp;$A48,'EPA Data'!$G:$G,"&lt;"&amp;$B48)+IF('Multipliers and Adjustments'!$B$66="Y",'SNAP Adjustment'!D85,0))*unit_conv</f>
        <v>406315028667.45001</v>
      </c>
      <c r="D48">
        <f t="shared" si="23"/>
        <v>386953485012.05444</v>
      </c>
      <c r="E48">
        <f t="shared" si="23"/>
        <v>367591941356.65887</v>
      </c>
      <c r="F48">
        <f t="shared" si="23"/>
        <v>348230397701.26331</v>
      </c>
      <c r="G48">
        <f t="shared" si="23"/>
        <v>328868854045.86774</v>
      </c>
      <c r="H48" s="67">
        <f>(VLOOKUP($B$1,'Multipliers and Adjustments'!$A$70:$I$86,TRUNC(COLUMN(H$2)/5)+2,FALSE)*SUMIFS('EPA Data'!$I:$I,'EPA Data'!$D:$D,'Country Selector'!$A$2,'EPA Data'!$J:$J,$B$1,'EPA Data'!$C:$C,H$2,'EPA Data'!$G:$G,"&gt;="&amp;$A48,'EPA Data'!$G:$G,"&lt;"&amp;$B48)+IF('Multipliers and Adjustments'!$B$66="Y",'SNAP Adjustment'!I85,0))*unit_conv</f>
        <v>309507310390.47205</v>
      </c>
      <c r="I48">
        <f t="shared" si="24"/>
        <v>291386196017.26501</v>
      </c>
      <c r="J48">
        <f t="shared" si="24"/>
        <v>273265081644.05801</v>
      </c>
      <c r="K48">
        <f t="shared" si="24"/>
        <v>255143967270.85101</v>
      </c>
      <c r="L48">
        <f t="shared" si="24"/>
        <v>237022852897.64401</v>
      </c>
      <c r="M48" s="67">
        <f>(VLOOKUP($B$1,'Multipliers and Adjustments'!$A$70:$I$86,TRUNC(COLUMN(M$2)/5)+2,FALSE)*SUMIFS('EPA Data'!$I:$I,'EPA Data'!$D:$D,'Country Selector'!$A$2,'EPA Data'!$J:$J,$B$1,'EPA Data'!$C:$C,M$2,'EPA Data'!$G:$G,"&gt;="&amp;$A48,'EPA Data'!$G:$G,"&lt;"&amp;$B48)+IF('Multipliers and Adjustments'!$B$66="Y",'SNAP Adjustment'!N85,0))*unit_conv</f>
        <v>218901738524.43701</v>
      </c>
      <c r="N48">
        <f t="shared" si="25"/>
        <v>206081542372.70361</v>
      </c>
      <c r="O48">
        <f t="shared" si="25"/>
        <v>193261346220.97021</v>
      </c>
      <c r="P48">
        <f t="shared" si="25"/>
        <v>180441150069.23682</v>
      </c>
      <c r="Q48">
        <f t="shared" si="25"/>
        <v>167620953917.50342</v>
      </c>
      <c r="R48" s="67">
        <f>(VLOOKUP($B$1,'Multipliers and Adjustments'!$A$70:$I$86,TRUNC(COLUMN(R$2)/5)+2,FALSE)*SUMIFS('EPA Data'!$I:$I,'EPA Data'!$D:$D,'Country Selector'!$A$2,'EPA Data'!$J:$J,$B$1,'EPA Data'!$C:$C,R$2,'EPA Data'!$G:$G,"&gt;="&amp;$A48,'EPA Data'!$G:$G,"&lt;"&amp;$B48)+IF('Multipliers and Adjustments'!$B$66="Y",'SNAP Adjustment'!S85,0))*unit_conv</f>
        <v>154800757765.76999</v>
      </c>
      <c r="S48">
        <f t="shared" si="26"/>
        <v>145732101798.0574</v>
      </c>
      <c r="T48">
        <f t="shared" si="26"/>
        <v>136663445830.3448</v>
      </c>
      <c r="U48">
        <f t="shared" si="26"/>
        <v>127594789862.6322</v>
      </c>
      <c r="V48">
        <f t="shared" si="26"/>
        <v>118526133894.9196</v>
      </c>
      <c r="W48" s="67">
        <f>(VLOOKUP($B$1,'Multipliers and Adjustments'!$A$70:$I$86,TRUNC(COLUMN(W$2)/5)+2,FALSE)*SUMIFS('EPA Data'!$I:$I,'EPA Data'!$D:$D,'Country Selector'!$A$2,'EPA Data'!$J:$J,$B$1,'EPA Data'!$C:$C,W$2,'EPA Data'!$G:$G,"&gt;="&amp;$A48,'EPA Data'!$G:$G,"&lt;"&amp;$B48)+IF('Multipliers and Adjustments'!$B$66="Y",'SNAP Adjustment'!X85,0))*unit_conv</f>
        <v>109457477927.207</v>
      </c>
      <c r="X48">
        <f t="shared" si="27"/>
        <v>103043419122.69516</v>
      </c>
      <c r="Y48">
        <f t="shared" si="27"/>
        <v>96629360318.183319</v>
      </c>
      <c r="Z48">
        <f t="shared" si="27"/>
        <v>90215301513.671478</v>
      </c>
      <c r="AA48">
        <f t="shared" si="27"/>
        <v>83801242709.159637</v>
      </c>
      <c r="AB48" s="67">
        <f>(VLOOKUP($B$1,'Multipliers and Adjustments'!$A$70:$I$86,TRUNC(COLUMN(AB$2)/5)+2,FALSE)*SUMIFS('EPA Data'!$I:$I,'EPA Data'!$D:$D,'Country Selector'!$A$2,'EPA Data'!$J:$J,$B$1,'EPA Data'!$C:$C,AB$2,'EPA Data'!$G:$G,"&gt;="&amp;$A48,'EPA Data'!$G:$G,"&lt;"&amp;$B48)+IF('Multipliers and Adjustments'!$B$66="Y",'SNAP Adjustment'!AC85,0))*unit_conv</f>
        <v>77387183904.647797</v>
      </c>
      <c r="AC48">
        <f t="shared" si="28"/>
        <v>72851236909.627899</v>
      </c>
      <c r="AD48">
        <f t="shared" si="28"/>
        <v>68315289914.608002</v>
      </c>
      <c r="AE48">
        <f t="shared" si="28"/>
        <v>63779342919.588104</v>
      </c>
      <c r="AF48">
        <f t="shared" si="28"/>
        <v>59243395924.568207</v>
      </c>
      <c r="AG48" s="67">
        <f>(VLOOKUP($B$1,'Multipliers and Adjustments'!$A$70:$I$86,TRUNC(COLUMN(AG$2)/5)+2,FALSE)*SUMIFS('EPA Data'!$I:$I,'EPA Data'!$D:$D,'Country Selector'!$A$2,'EPA Data'!$J:$J,$B$1,'EPA Data'!$C:$C,AG$2,'EPA Data'!$G:$G,"&gt;="&amp;$A48,'EPA Data'!$G:$G,"&lt;"&amp;$B48)+IF('Multipliers and Adjustments'!$B$66="Y",'SNAP Adjustment'!AH85,0))*unit_conv</f>
        <v>54707448929.548302</v>
      </c>
      <c r="AH48">
        <f t="shared" si="29"/>
        <v>51500065624.713921</v>
      </c>
      <c r="AI48">
        <f t="shared" si="29"/>
        <v>48292682319.879539</v>
      </c>
      <c r="AJ48">
        <f t="shared" si="29"/>
        <v>45085299015.045158</v>
      </c>
      <c r="AK48">
        <f t="shared" si="29"/>
        <v>41877915710.210777</v>
      </c>
      <c r="AL48" s="67">
        <f>(VLOOKUP($B$1,'Multipliers and Adjustments'!$A$70:$I$86,TRUNC(COLUMN(AL$2)/5)+2,FALSE)*SUMIFS('EPA Data'!$I:$I,'EPA Data'!$D:$D,'Country Selector'!$A$2,'EPA Data'!$J:$J,$B$1,'EPA Data'!$C:$C,AL$2,'EPA Data'!$G:$G,"&gt;="&amp;$A48,'EPA Data'!$G:$G,"&lt;"&amp;$B48)+IF('Multipliers and Adjustments'!$B$66="Y",'SNAP Adjustment'!AM85,0))*unit_conv</f>
        <v>38670532405.376396</v>
      </c>
    </row>
    <row r="49" spans="1:38" x14ac:dyDescent="0.45">
      <c r="A49" s="12">
        <f t="shared" si="14"/>
        <v>300</v>
      </c>
      <c r="B49" s="11">
        <f t="shared" si="7"/>
        <v>350</v>
      </c>
      <c r="C49" s="67">
        <f>(VLOOKUP($B$1,'Multipliers and Adjustments'!$A$70:$I$86,TRUNC(COLUMN(C$2)/5)+2,FALSE)*SUMIFS('EPA Data'!$I:$I,'EPA Data'!$D:$D,'Country Selector'!$A$2,'EPA Data'!$J:$J,$B$1,'EPA Data'!$C:$C,C$2,'EPA Data'!$G:$G,"&gt;="&amp;$A49,'EPA Data'!$G:$G,"&lt;"&amp;$B49)+IF('Multipliers and Adjustments'!$B$66="Y",'SNAP Adjustment'!D86,0))*unit_conv</f>
        <v>0</v>
      </c>
      <c r="D49">
        <f t="shared" si="23"/>
        <v>0</v>
      </c>
      <c r="E49">
        <f t="shared" si="23"/>
        <v>0</v>
      </c>
      <c r="F49">
        <f t="shared" si="23"/>
        <v>0</v>
      </c>
      <c r="G49">
        <f t="shared" si="23"/>
        <v>0</v>
      </c>
      <c r="H49" s="67">
        <f>(VLOOKUP($B$1,'Multipliers and Adjustments'!$A$70:$I$86,TRUNC(COLUMN(H$2)/5)+2,FALSE)*SUMIFS('EPA Data'!$I:$I,'EPA Data'!$D:$D,'Country Selector'!$A$2,'EPA Data'!$J:$J,$B$1,'EPA Data'!$C:$C,H$2,'EPA Data'!$G:$G,"&gt;="&amp;$A49,'EPA Data'!$G:$G,"&lt;"&amp;$B49)+IF('Multipliers and Adjustments'!$B$66="Y",'SNAP Adjustment'!I86,0))*unit_conv</f>
        <v>0</v>
      </c>
      <c r="I49">
        <f t="shared" si="24"/>
        <v>0</v>
      </c>
      <c r="J49">
        <f t="shared" si="24"/>
        <v>0</v>
      </c>
      <c r="K49">
        <f t="shared" si="24"/>
        <v>0</v>
      </c>
      <c r="L49">
        <f t="shared" si="24"/>
        <v>0</v>
      </c>
      <c r="M49" s="67">
        <f>(VLOOKUP($B$1,'Multipliers and Adjustments'!$A$70:$I$86,TRUNC(COLUMN(M$2)/5)+2,FALSE)*SUMIFS('EPA Data'!$I:$I,'EPA Data'!$D:$D,'Country Selector'!$A$2,'EPA Data'!$J:$J,$B$1,'EPA Data'!$C:$C,M$2,'EPA Data'!$G:$G,"&gt;="&amp;$A49,'EPA Data'!$G:$G,"&lt;"&amp;$B49)+IF('Multipliers and Adjustments'!$B$66="Y",'SNAP Adjustment'!N86,0))*unit_conv</f>
        <v>0</v>
      </c>
      <c r="N49">
        <f t="shared" si="25"/>
        <v>0</v>
      </c>
      <c r="O49">
        <f t="shared" si="25"/>
        <v>0</v>
      </c>
      <c r="P49">
        <f t="shared" si="25"/>
        <v>0</v>
      </c>
      <c r="Q49">
        <f t="shared" si="25"/>
        <v>0</v>
      </c>
      <c r="R49" s="67">
        <f>(VLOOKUP($B$1,'Multipliers and Adjustments'!$A$70:$I$86,TRUNC(COLUMN(R$2)/5)+2,FALSE)*SUMIFS('EPA Data'!$I:$I,'EPA Data'!$D:$D,'Country Selector'!$A$2,'EPA Data'!$J:$J,$B$1,'EPA Data'!$C:$C,R$2,'EPA Data'!$G:$G,"&gt;="&amp;$A49,'EPA Data'!$G:$G,"&lt;"&amp;$B49)+IF('Multipliers and Adjustments'!$B$66="Y",'SNAP Adjustment'!S86,0))*unit_conv</f>
        <v>0</v>
      </c>
      <c r="S49">
        <f t="shared" si="26"/>
        <v>0</v>
      </c>
      <c r="T49">
        <f t="shared" si="26"/>
        <v>0</v>
      </c>
      <c r="U49">
        <f t="shared" si="26"/>
        <v>0</v>
      </c>
      <c r="V49">
        <f t="shared" si="26"/>
        <v>0</v>
      </c>
      <c r="W49" s="67">
        <f>(VLOOKUP($B$1,'Multipliers and Adjustments'!$A$70:$I$86,TRUNC(COLUMN(W$2)/5)+2,FALSE)*SUMIFS('EPA Data'!$I:$I,'EPA Data'!$D:$D,'Country Selector'!$A$2,'EPA Data'!$J:$J,$B$1,'EPA Data'!$C:$C,W$2,'EPA Data'!$G:$G,"&gt;="&amp;$A49,'EPA Data'!$G:$G,"&lt;"&amp;$B49)+IF('Multipliers and Adjustments'!$B$66="Y",'SNAP Adjustment'!X86,0))*unit_conv</f>
        <v>0</v>
      </c>
      <c r="X49">
        <f t="shared" si="27"/>
        <v>0</v>
      </c>
      <c r="Y49">
        <f t="shared" si="27"/>
        <v>0</v>
      </c>
      <c r="Z49">
        <f t="shared" si="27"/>
        <v>0</v>
      </c>
      <c r="AA49">
        <f t="shared" si="27"/>
        <v>0</v>
      </c>
      <c r="AB49" s="67">
        <f>(VLOOKUP($B$1,'Multipliers and Adjustments'!$A$70:$I$86,TRUNC(COLUMN(AB$2)/5)+2,FALSE)*SUMIFS('EPA Data'!$I:$I,'EPA Data'!$D:$D,'Country Selector'!$A$2,'EPA Data'!$J:$J,$B$1,'EPA Data'!$C:$C,AB$2,'EPA Data'!$G:$G,"&gt;="&amp;$A49,'EPA Data'!$G:$G,"&lt;"&amp;$B49)+IF('Multipliers and Adjustments'!$B$66="Y",'SNAP Adjustment'!AC86,0))*unit_conv</f>
        <v>0</v>
      </c>
      <c r="AC49">
        <f t="shared" si="28"/>
        <v>0</v>
      </c>
      <c r="AD49">
        <f t="shared" si="28"/>
        <v>0</v>
      </c>
      <c r="AE49">
        <f t="shared" si="28"/>
        <v>0</v>
      </c>
      <c r="AF49">
        <f t="shared" si="28"/>
        <v>0</v>
      </c>
      <c r="AG49" s="67">
        <f>(VLOOKUP($B$1,'Multipliers and Adjustments'!$A$70:$I$86,TRUNC(COLUMN(AG$2)/5)+2,FALSE)*SUMIFS('EPA Data'!$I:$I,'EPA Data'!$D:$D,'Country Selector'!$A$2,'EPA Data'!$J:$J,$B$1,'EPA Data'!$C:$C,AG$2,'EPA Data'!$G:$G,"&gt;="&amp;$A49,'EPA Data'!$G:$G,"&lt;"&amp;$B49)+IF('Multipliers and Adjustments'!$B$66="Y",'SNAP Adjustment'!AH86,0))*unit_conv</f>
        <v>0</v>
      </c>
      <c r="AH49">
        <f t="shared" si="29"/>
        <v>0</v>
      </c>
      <c r="AI49">
        <f t="shared" si="29"/>
        <v>0</v>
      </c>
      <c r="AJ49">
        <f t="shared" si="29"/>
        <v>0</v>
      </c>
      <c r="AK49">
        <f t="shared" si="29"/>
        <v>0</v>
      </c>
      <c r="AL49" s="67">
        <f>(VLOOKUP($B$1,'Multipliers and Adjustments'!$A$70:$I$86,TRUNC(COLUMN(AL$2)/5)+2,FALSE)*SUMIFS('EPA Data'!$I:$I,'EPA Data'!$D:$D,'Country Selector'!$A$2,'EPA Data'!$J:$J,$B$1,'EPA Data'!$C:$C,AL$2,'EPA Data'!$G:$G,"&gt;="&amp;$A49,'EPA Data'!$G:$G,"&lt;"&amp;$B49)+IF('Multipliers and Adjustments'!$B$66="Y",'SNAP Adjustment'!AM86,0))*unit_conv</f>
        <v>0</v>
      </c>
    </row>
    <row r="50" spans="1:38" x14ac:dyDescent="0.45">
      <c r="A50" s="12">
        <f t="shared" si="14"/>
        <v>350</v>
      </c>
      <c r="B50" s="11">
        <f t="shared" si="7"/>
        <v>400</v>
      </c>
      <c r="C50" s="67">
        <f>(VLOOKUP($B$1,'Multipliers and Adjustments'!$A$70:$I$86,TRUNC(COLUMN(C$2)/5)+2,FALSE)*SUMIFS('EPA Data'!$I:$I,'EPA Data'!$D:$D,'Country Selector'!$A$2,'EPA Data'!$J:$J,$B$1,'EPA Data'!$C:$C,C$2,'EPA Data'!$G:$G,"&gt;="&amp;$A50,'EPA Data'!$G:$G,"&lt;"&amp;$B50)+IF('Multipliers and Adjustments'!$B$66="Y",'SNAP Adjustment'!D87,0))*unit_conv</f>
        <v>0</v>
      </c>
      <c r="D50">
        <f t="shared" ref="D50:G65" si="30">C50+($H50-$C50)/5</f>
        <v>0</v>
      </c>
      <c r="E50">
        <f t="shared" si="30"/>
        <v>0</v>
      </c>
      <c r="F50">
        <f t="shared" si="30"/>
        <v>0</v>
      </c>
      <c r="G50">
        <f t="shared" si="30"/>
        <v>0</v>
      </c>
      <c r="H50" s="67">
        <f>(VLOOKUP($B$1,'Multipliers and Adjustments'!$A$70:$I$86,TRUNC(COLUMN(H$2)/5)+2,FALSE)*SUMIFS('EPA Data'!$I:$I,'EPA Data'!$D:$D,'Country Selector'!$A$2,'EPA Data'!$J:$J,$B$1,'EPA Data'!$C:$C,H$2,'EPA Data'!$G:$G,"&gt;="&amp;$A50,'EPA Data'!$G:$G,"&lt;"&amp;$B50)+IF('Multipliers and Adjustments'!$B$66="Y",'SNAP Adjustment'!I87,0))*unit_conv</f>
        <v>0</v>
      </c>
      <c r="I50">
        <f t="shared" si="24"/>
        <v>0</v>
      </c>
      <c r="J50">
        <f t="shared" si="24"/>
        <v>0</v>
      </c>
      <c r="K50">
        <f t="shared" si="24"/>
        <v>0</v>
      </c>
      <c r="L50">
        <f t="shared" si="24"/>
        <v>0</v>
      </c>
      <c r="M50" s="67">
        <f>(VLOOKUP($B$1,'Multipliers and Adjustments'!$A$70:$I$86,TRUNC(COLUMN(M$2)/5)+2,FALSE)*SUMIFS('EPA Data'!$I:$I,'EPA Data'!$D:$D,'Country Selector'!$A$2,'EPA Data'!$J:$J,$B$1,'EPA Data'!$C:$C,M$2,'EPA Data'!$G:$G,"&gt;="&amp;$A50,'EPA Data'!$G:$G,"&lt;"&amp;$B50)+IF('Multipliers and Adjustments'!$B$66="Y",'SNAP Adjustment'!N87,0))*unit_conv</f>
        <v>0</v>
      </c>
      <c r="N50">
        <f t="shared" si="25"/>
        <v>0</v>
      </c>
      <c r="O50">
        <f t="shared" si="25"/>
        <v>0</v>
      </c>
      <c r="P50">
        <f t="shared" si="25"/>
        <v>0</v>
      </c>
      <c r="Q50">
        <f t="shared" si="25"/>
        <v>0</v>
      </c>
      <c r="R50" s="67">
        <f>(VLOOKUP($B$1,'Multipliers and Adjustments'!$A$70:$I$86,TRUNC(COLUMN(R$2)/5)+2,FALSE)*SUMIFS('EPA Data'!$I:$I,'EPA Data'!$D:$D,'Country Selector'!$A$2,'EPA Data'!$J:$J,$B$1,'EPA Data'!$C:$C,R$2,'EPA Data'!$G:$G,"&gt;="&amp;$A50,'EPA Data'!$G:$G,"&lt;"&amp;$B50)+IF('Multipliers and Adjustments'!$B$66="Y",'SNAP Adjustment'!S87,0))*unit_conv</f>
        <v>0</v>
      </c>
      <c r="S50">
        <f t="shared" si="26"/>
        <v>0</v>
      </c>
      <c r="T50">
        <f t="shared" si="26"/>
        <v>0</v>
      </c>
      <c r="U50">
        <f t="shared" si="26"/>
        <v>0</v>
      </c>
      <c r="V50">
        <f t="shared" si="26"/>
        <v>0</v>
      </c>
      <c r="W50" s="67">
        <f>(VLOOKUP($B$1,'Multipliers and Adjustments'!$A$70:$I$86,TRUNC(COLUMN(W$2)/5)+2,FALSE)*SUMIFS('EPA Data'!$I:$I,'EPA Data'!$D:$D,'Country Selector'!$A$2,'EPA Data'!$J:$J,$B$1,'EPA Data'!$C:$C,W$2,'EPA Data'!$G:$G,"&gt;="&amp;$A50,'EPA Data'!$G:$G,"&lt;"&amp;$B50)+IF('Multipliers and Adjustments'!$B$66="Y",'SNAP Adjustment'!X87,0))*unit_conv</f>
        <v>0</v>
      </c>
      <c r="X50">
        <f t="shared" si="27"/>
        <v>0</v>
      </c>
      <c r="Y50">
        <f t="shared" si="27"/>
        <v>0</v>
      </c>
      <c r="Z50">
        <f t="shared" si="27"/>
        <v>0</v>
      </c>
      <c r="AA50">
        <f t="shared" si="27"/>
        <v>0</v>
      </c>
      <c r="AB50" s="67">
        <f>(VLOOKUP($B$1,'Multipliers and Adjustments'!$A$70:$I$86,TRUNC(COLUMN(AB$2)/5)+2,FALSE)*SUMIFS('EPA Data'!$I:$I,'EPA Data'!$D:$D,'Country Selector'!$A$2,'EPA Data'!$J:$J,$B$1,'EPA Data'!$C:$C,AB$2,'EPA Data'!$G:$G,"&gt;="&amp;$A50,'EPA Data'!$G:$G,"&lt;"&amp;$B50)+IF('Multipliers and Adjustments'!$B$66="Y",'SNAP Adjustment'!AC87,0))*unit_conv</f>
        <v>0</v>
      </c>
      <c r="AC50">
        <f t="shared" si="28"/>
        <v>0</v>
      </c>
      <c r="AD50">
        <f t="shared" si="28"/>
        <v>0</v>
      </c>
      <c r="AE50">
        <f t="shared" si="28"/>
        <v>0</v>
      </c>
      <c r="AF50">
        <f t="shared" si="28"/>
        <v>0</v>
      </c>
      <c r="AG50" s="67">
        <f>(VLOOKUP($B$1,'Multipliers and Adjustments'!$A$70:$I$86,TRUNC(COLUMN(AG$2)/5)+2,FALSE)*SUMIFS('EPA Data'!$I:$I,'EPA Data'!$D:$D,'Country Selector'!$A$2,'EPA Data'!$J:$J,$B$1,'EPA Data'!$C:$C,AG$2,'EPA Data'!$G:$G,"&gt;="&amp;$A50,'EPA Data'!$G:$G,"&lt;"&amp;$B50)+IF('Multipliers and Adjustments'!$B$66="Y",'SNAP Adjustment'!AH87,0))*unit_conv</f>
        <v>0</v>
      </c>
      <c r="AH50">
        <f t="shared" si="29"/>
        <v>0</v>
      </c>
      <c r="AI50">
        <f t="shared" si="29"/>
        <v>0</v>
      </c>
      <c r="AJ50">
        <f t="shared" si="29"/>
        <v>0</v>
      </c>
      <c r="AK50">
        <f t="shared" si="29"/>
        <v>0</v>
      </c>
      <c r="AL50" s="67">
        <f>(VLOOKUP($B$1,'Multipliers and Adjustments'!$A$70:$I$86,TRUNC(COLUMN(AL$2)/5)+2,FALSE)*SUMIFS('EPA Data'!$I:$I,'EPA Data'!$D:$D,'Country Selector'!$A$2,'EPA Data'!$J:$J,$B$1,'EPA Data'!$C:$C,AL$2,'EPA Data'!$G:$G,"&gt;="&amp;$A50,'EPA Data'!$G:$G,"&lt;"&amp;$B50)+IF('Multipliers and Adjustments'!$B$66="Y",'SNAP Adjustment'!AM87,0))*unit_conv</f>
        <v>0</v>
      </c>
    </row>
    <row r="51" spans="1:38" x14ac:dyDescent="0.45">
      <c r="A51" s="12">
        <f t="shared" si="14"/>
        <v>400</v>
      </c>
      <c r="B51" s="11">
        <f t="shared" si="7"/>
        <v>450</v>
      </c>
      <c r="C51" s="67">
        <f>(VLOOKUP($B$1,'Multipliers and Adjustments'!$A$70:$I$86,TRUNC(COLUMN(C$2)/5)+2,FALSE)*SUMIFS('EPA Data'!$I:$I,'EPA Data'!$D:$D,'Country Selector'!$A$2,'EPA Data'!$J:$J,$B$1,'EPA Data'!$C:$C,C$2,'EPA Data'!$G:$G,"&gt;="&amp;$A51,'EPA Data'!$G:$G,"&lt;"&amp;$B51)+IF('Multipliers and Adjustments'!$B$66="Y",'SNAP Adjustment'!D88,0))*unit_conv</f>
        <v>0</v>
      </c>
      <c r="D51">
        <f t="shared" si="30"/>
        <v>0</v>
      </c>
      <c r="E51">
        <f t="shared" si="30"/>
        <v>0</v>
      </c>
      <c r="F51">
        <f t="shared" si="30"/>
        <v>0</v>
      </c>
      <c r="G51">
        <f t="shared" si="30"/>
        <v>0</v>
      </c>
      <c r="H51" s="67">
        <f>(VLOOKUP($B$1,'Multipliers and Adjustments'!$A$70:$I$86,TRUNC(COLUMN(H$2)/5)+2,FALSE)*SUMIFS('EPA Data'!$I:$I,'EPA Data'!$D:$D,'Country Selector'!$A$2,'EPA Data'!$J:$J,$B$1,'EPA Data'!$C:$C,H$2,'EPA Data'!$G:$G,"&gt;="&amp;$A51,'EPA Data'!$G:$G,"&lt;"&amp;$B51)+IF('Multipliers and Adjustments'!$B$66="Y",'SNAP Adjustment'!I88,0))*unit_conv</f>
        <v>0</v>
      </c>
      <c r="I51">
        <f t="shared" si="24"/>
        <v>0</v>
      </c>
      <c r="J51">
        <f t="shared" si="24"/>
        <v>0</v>
      </c>
      <c r="K51">
        <f t="shared" si="24"/>
        <v>0</v>
      </c>
      <c r="L51">
        <f t="shared" si="24"/>
        <v>0</v>
      </c>
      <c r="M51" s="67">
        <f>(VLOOKUP($B$1,'Multipliers and Adjustments'!$A$70:$I$86,TRUNC(COLUMN(M$2)/5)+2,FALSE)*SUMIFS('EPA Data'!$I:$I,'EPA Data'!$D:$D,'Country Selector'!$A$2,'EPA Data'!$J:$J,$B$1,'EPA Data'!$C:$C,M$2,'EPA Data'!$G:$G,"&gt;="&amp;$A51,'EPA Data'!$G:$G,"&lt;"&amp;$B51)+IF('Multipliers and Adjustments'!$B$66="Y",'SNAP Adjustment'!N88,0))*unit_conv</f>
        <v>0</v>
      </c>
      <c r="N51">
        <f t="shared" si="25"/>
        <v>0</v>
      </c>
      <c r="O51">
        <f t="shared" si="25"/>
        <v>0</v>
      </c>
      <c r="P51">
        <f t="shared" si="25"/>
        <v>0</v>
      </c>
      <c r="Q51">
        <f t="shared" si="25"/>
        <v>0</v>
      </c>
      <c r="R51" s="67">
        <f>(VLOOKUP($B$1,'Multipliers and Adjustments'!$A$70:$I$86,TRUNC(COLUMN(R$2)/5)+2,FALSE)*SUMIFS('EPA Data'!$I:$I,'EPA Data'!$D:$D,'Country Selector'!$A$2,'EPA Data'!$J:$J,$B$1,'EPA Data'!$C:$C,R$2,'EPA Data'!$G:$G,"&gt;="&amp;$A51,'EPA Data'!$G:$G,"&lt;"&amp;$B51)+IF('Multipliers and Adjustments'!$B$66="Y",'SNAP Adjustment'!S88,0))*unit_conv</f>
        <v>0</v>
      </c>
      <c r="S51">
        <f t="shared" si="26"/>
        <v>0</v>
      </c>
      <c r="T51">
        <f t="shared" si="26"/>
        <v>0</v>
      </c>
      <c r="U51">
        <f t="shared" si="26"/>
        <v>0</v>
      </c>
      <c r="V51">
        <f t="shared" si="26"/>
        <v>0</v>
      </c>
      <c r="W51" s="67">
        <f>(VLOOKUP($B$1,'Multipliers and Adjustments'!$A$70:$I$86,TRUNC(COLUMN(W$2)/5)+2,FALSE)*SUMIFS('EPA Data'!$I:$I,'EPA Data'!$D:$D,'Country Selector'!$A$2,'EPA Data'!$J:$J,$B$1,'EPA Data'!$C:$C,W$2,'EPA Data'!$G:$G,"&gt;="&amp;$A51,'EPA Data'!$G:$G,"&lt;"&amp;$B51)+IF('Multipliers and Adjustments'!$B$66="Y",'SNAP Adjustment'!X88,0))*unit_conv</f>
        <v>0</v>
      </c>
      <c r="X51">
        <f t="shared" si="27"/>
        <v>0</v>
      </c>
      <c r="Y51">
        <f t="shared" si="27"/>
        <v>0</v>
      </c>
      <c r="Z51">
        <f t="shared" si="27"/>
        <v>0</v>
      </c>
      <c r="AA51">
        <f t="shared" si="27"/>
        <v>0</v>
      </c>
      <c r="AB51" s="67">
        <f>(VLOOKUP($B$1,'Multipliers and Adjustments'!$A$70:$I$86,TRUNC(COLUMN(AB$2)/5)+2,FALSE)*SUMIFS('EPA Data'!$I:$I,'EPA Data'!$D:$D,'Country Selector'!$A$2,'EPA Data'!$J:$J,$B$1,'EPA Data'!$C:$C,AB$2,'EPA Data'!$G:$G,"&gt;="&amp;$A51,'EPA Data'!$G:$G,"&lt;"&amp;$B51)+IF('Multipliers and Adjustments'!$B$66="Y",'SNAP Adjustment'!AC88,0))*unit_conv</f>
        <v>0</v>
      </c>
      <c r="AC51">
        <f t="shared" si="28"/>
        <v>0</v>
      </c>
      <c r="AD51">
        <f t="shared" si="28"/>
        <v>0</v>
      </c>
      <c r="AE51">
        <f t="shared" si="28"/>
        <v>0</v>
      </c>
      <c r="AF51">
        <f t="shared" si="28"/>
        <v>0</v>
      </c>
      <c r="AG51" s="67">
        <f>(VLOOKUP($B$1,'Multipliers and Adjustments'!$A$70:$I$86,TRUNC(COLUMN(AG$2)/5)+2,FALSE)*SUMIFS('EPA Data'!$I:$I,'EPA Data'!$D:$D,'Country Selector'!$A$2,'EPA Data'!$J:$J,$B$1,'EPA Data'!$C:$C,AG$2,'EPA Data'!$G:$G,"&gt;="&amp;$A51,'EPA Data'!$G:$G,"&lt;"&amp;$B51)+IF('Multipliers and Adjustments'!$B$66="Y",'SNAP Adjustment'!AH88,0))*unit_conv</f>
        <v>0</v>
      </c>
      <c r="AH51">
        <f t="shared" si="29"/>
        <v>0</v>
      </c>
      <c r="AI51">
        <f t="shared" si="29"/>
        <v>0</v>
      </c>
      <c r="AJ51">
        <f t="shared" si="29"/>
        <v>0</v>
      </c>
      <c r="AK51">
        <f t="shared" si="29"/>
        <v>0</v>
      </c>
      <c r="AL51" s="67">
        <f>(VLOOKUP($B$1,'Multipliers and Adjustments'!$A$70:$I$86,TRUNC(COLUMN(AL$2)/5)+2,FALSE)*SUMIFS('EPA Data'!$I:$I,'EPA Data'!$D:$D,'Country Selector'!$A$2,'EPA Data'!$J:$J,$B$1,'EPA Data'!$C:$C,AL$2,'EPA Data'!$G:$G,"&gt;="&amp;$A51,'EPA Data'!$G:$G,"&lt;"&amp;$B51)+IF('Multipliers and Adjustments'!$B$66="Y",'SNAP Adjustment'!AM88,0))*unit_conv</f>
        <v>0</v>
      </c>
    </row>
    <row r="52" spans="1:38" x14ac:dyDescent="0.45">
      <c r="A52" s="12">
        <f t="shared" si="14"/>
        <v>450</v>
      </c>
      <c r="B52" s="11">
        <f t="shared" si="7"/>
        <v>500</v>
      </c>
      <c r="C52" s="67">
        <f>(VLOOKUP($B$1,'Multipliers and Adjustments'!$A$70:$I$86,TRUNC(COLUMN(C$2)/5)+2,FALSE)*SUMIFS('EPA Data'!$I:$I,'EPA Data'!$D:$D,'Country Selector'!$A$2,'EPA Data'!$J:$J,$B$1,'EPA Data'!$C:$C,C$2,'EPA Data'!$G:$G,"&gt;="&amp;$A52,'EPA Data'!$G:$G,"&lt;"&amp;$B52)+IF('Multipliers and Adjustments'!$B$66="Y",'SNAP Adjustment'!D89,0))*unit_conv</f>
        <v>0</v>
      </c>
      <c r="D52">
        <f t="shared" si="30"/>
        <v>145143401622.77219</v>
      </c>
      <c r="E52">
        <f t="shared" si="30"/>
        <v>290286803245.54437</v>
      </c>
      <c r="F52">
        <f t="shared" si="30"/>
        <v>435430204868.31653</v>
      </c>
      <c r="G52">
        <f t="shared" si="30"/>
        <v>580573606491.08875</v>
      </c>
      <c r="H52" s="67">
        <f>(VLOOKUP($B$1,'Multipliers and Adjustments'!$A$70:$I$86,TRUNC(COLUMN(H$2)/5)+2,FALSE)*SUMIFS('EPA Data'!$I:$I,'EPA Data'!$D:$D,'Country Selector'!$A$2,'EPA Data'!$J:$J,$B$1,'EPA Data'!$C:$C,H$2,'EPA Data'!$G:$G,"&gt;="&amp;$A52,'EPA Data'!$G:$G,"&lt;"&amp;$B52)+IF('Multipliers and Adjustments'!$B$66="Y",'SNAP Adjustment'!I89,0))*unit_conv</f>
        <v>725717008113.86096</v>
      </c>
      <c r="I52">
        <f t="shared" ref="I52:L67" si="31">H52+($M52-$H52)/5</f>
        <v>732545018196.10571</v>
      </c>
      <c r="J52">
        <f t="shared" si="31"/>
        <v>739373028278.35046</v>
      </c>
      <c r="K52">
        <f t="shared" si="31"/>
        <v>746201038360.59521</v>
      </c>
      <c r="L52">
        <f t="shared" si="31"/>
        <v>753029048442.83997</v>
      </c>
      <c r="M52" s="67">
        <f>(VLOOKUP($B$1,'Multipliers and Adjustments'!$A$70:$I$86,TRUNC(COLUMN(M$2)/5)+2,FALSE)*SUMIFS('EPA Data'!$I:$I,'EPA Data'!$D:$D,'Country Selector'!$A$2,'EPA Data'!$J:$J,$B$1,'EPA Data'!$C:$C,M$2,'EPA Data'!$G:$G,"&gt;="&amp;$A52,'EPA Data'!$G:$G,"&lt;"&amp;$B52)+IF('Multipliers and Adjustments'!$B$66="Y",'SNAP Adjustment'!N89,0))*unit_conv</f>
        <v>759857058525.08496</v>
      </c>
      <c r="N52">
        <f t="shared" ref="N52:Q67" si="32">M52+($R52-$M52)/5</f>
        <v>766678404808.04395</v>
      </c>
      <c r="O52">
        <f t="shared" si="32"/>
        <v>773499751091.00293</v>
      </c>
      <c r="P52">
        <f t="shared" si="32"/>
        <v>780321097373.96191</v>
      </c>
      <c r="Q52">
        <f t="shared" si="32"/>
        <v>787142443656.9209</v>
      </c>
      <c r="R52" s="67">
        <f>(VLOOKUP($B$1,'Multipliers and Adjustments'!$A$70:$I$86,TRUNC(COLUMN(R$2)/5)+2,FALSE)*SUMIFS('EPA Data'!$I:$I,'EPA Data'!$D:$D,'Country Selector'!$A$2,'EPA Data'!$J:$J,$B$1,'EPA Data'!$C:$C,R$2,'EPA Data'!$G:$G,"&gt;="&amp;$A52,'EPA Data'!$G:$G,"&lt;"&amp;$B52)+IF('Multipliers and Adjustments'!$B$66="Y",'SNAP Adjustment'!S89,0))*unit_conv</f>
        <v>793963789939.88</v>
      </c>
      <c r="S52">
        <f t="shared" ref="S52:V67" si="33">R52+($W52-$R52)/5</f>
        <v>800418627262.11499</v>
      </c>
      <c r="T52">
        <f t="shared" si="33"/>
        <v>806873464584.34998</v>
      </c>
      <c r="U52">
        <f t="shared" si="33"/>
        <v>813328301906.58496</v>
      </c>
      <c r="V52">
        <f t="shared" si="33"/>
        <v>819783139228.81995</v>
      </c>
      <c r="W52" s="67">
        <f>(VLOOKUP($B$1,'Multipliers and Adjustments'!$A$70:$I$86,TRUNC(COLUMN(W$2)/5)+2,FALSE)*SUMIFS('EPA Data'!$I:$I,'EPA Data'!$D:$D,'Country Selector'!$A$2,'EPA Data'!$J:$J,$B$1,'EPA Data'!$C:$C,W$2,'EPA Data'!$G:$G,"&gt;="&amp;$A52,'EPA Data'!$G:$G,"&lt;"&amp;$B52)+IF('Multipliers and Adjustments'!$B$66="Y",'SNAP Adjustment'!X89,0))*unit_conv</f>
        <v>826237976551.05505</v>
      </c>
      <c r="X52">
        <f t="shared" ref="X52:AA67" si="34">W52+($AB52-$W52)/5</f>
        <v>832953500747.67981</v>
      </c>
      <c r="Y52">
        <f t="shared" si="34"/>
        <v>839669024944.30457</v>
      </c>
      <c r="Z52">
        <f t="shared" si="34"/>
        <v>846384549140.92932</v>
      </c>
      <c r="AA52">
        <f t="shared" si="34"/>
        <v>853100073337.55408</v>
      </c>
      <c r="AB52" s="67">
        <f>(VLOOKUP($B$1,'Multipliers and Adjustments'!$A$70:$I$86,TRUNC(COLUMN(AB$2)/5)+2,FALSE)*SUMIFS('EPA Data'!$I:$I,'EPA Data'!$D:$D,'Country Selector'!$A$2,'EPA Data'!$J:$J,$B$1,'EPA Data'!$C:$C,AB$2,'EPA Data'!$G:$G,"&gt;="&amp;$A52,'EPA Data'!$G:$G,"&lt;"&amp;$B52)+IF('Multipliers and Adjustments'!$B$66="Y",'SNAP Adjustment'!AC89,0))*unit_conv</f>
        <v>859815597534.17908</v>
      </c>
      <c r="AC52">
        <f t="shared" ref="AC52:AF67" si="35">AB52+($AG52-$AB52)/5</f>
        <v>866805195808.41003</v>
      </c>
      <c r="AD52">
        <f t="shared" si="35"/>
        <v>873794794082.64099</v>
      </c>
      <c r="AE52">
        <f t="shared" si="35"/>
        <v>880784392356.87195</v>
      </c>
      <c r="AF52">
        <f t="shared" si="35"/>
        <v>887773990631.10291</v>
      </c>
      <c r="AG52" s="67">
        <f>(VLOOKUP($B$1,'Multipliers and Adjustments'!$A$70:$I$86,TRUNC(COLUMN(AG$2)/5)+2,FALSE)*SUMIFS('EPA Data'!$I:$I,'EPA Data'!$D:$D,'Country Selector'!$A$2,'EPA Data'!$J:$J,$B$1,'EPA Data'!$C:$C,AG$2,'EPA Data'!$G:$G,"&gt;="&amp;$A52,'EPA Data'!$G:$G,"&lt;"&amp;$B52)+IF('Multipliers and Adjustments'!$B$66="Y",'SNAP Adjustment'!AH89,0))*unit_conv</f>
        <v>894763588905.33398</v>
      </c>
      <c r="AH52">
        <f t="shared" ref="AH52:AK67" si="36">AG52+($AL52-$AG52)/5</f>
        <v>902037441730.49878</v>
      </c>
      <c r="AI52">
        <f t="shared" si="36"/>
        <v>909311294555.66357</v>
      </c>
      <c r="AJ52">
        <f t="shared" si="36"/>
        <v>916585147380.82837</v>
      </c>
      <c r="AK52">
        <f t="shared" si="36"/>
        <v>923859000205.99316</v>
      </c>
      <c r="AL52" s="67">
        <f>(VLOOKUP($B$1,'Multipliers and Adjustments'!$A$70:$I$86,TRUNC(COLUMN(AL$2)/5)+2,FALSE)*SUMIFS('EPA Data'!$I:$I,'EPA Data'!$D:$D,'Country Selector'!$A$2,'EPA Data'!$J:$J,$B$1,'EPA Data'!$C:$C,AL$2,'EPA Data'!$G:$G,"&gt;="&amp;$A52,'EPA Data'!$G:$G,"&lt;"&amp;$B52)+IF('Multipliers and Adjustments'!$B$66="Y",'SNAP Adjustment'!AM89,0))*unit_conv</f>
        <v>931132853031.15796</v>
      </c>
    </row>
    <row r="53" spans="1:38" x14ac:dyDescent="0.45">
      <c r="A53" s="12">
        <f t="shared" si="14"/>
        <v>500</v>
      </c>
      <c r="B53" s="11">
        <f t="shared" si="7"/>
        <v>550</v>
      </c>
      <c r="C53" s="67">
        <f>(VLOOKUP($B$1,'Multipliers and Adjustments'!$A$70:$I$86,TRUNC(COLUMN(C$2)/5)+2,FALSE)*SUMIFS('EPA Data'!$I:$I,'EPA Data'!$D:$D,'Country Selector'!$A$2,'EPA Data'!$J:$J,$B$1,'EPA Data'!$C:$C,C$2,'EPA Data'!$G:$G,"&gt;="&amp;$A53,'EPA Data'!$G:$G,"&lt;"&amp;$B53)+IF('Multipliers and Adjustments'!$B$66="Y",'SNAP Adjustment'!D90,0))*unit_conv</f>
        <v>0</v>
      </c>
      <c r="D53">
        <f t="shared" si="30"/>
        <v>0</v>
      </c>
      <c r="E53">
        <f t="shared" si="30"/>
        <v>0</v>
      </c>
      <c r="F53">
        <f t="shared" si="30"/>
        <v>0</v>
      </c>
      <c r="G53">
        <f t="shared" si="30"/>
        <v>0</v>
      </c>
      <c r="H53" s="67">
        <f>(VLOOKUP($B$1,'Multipliers and Adjustments'!$A$70:$I$86,TRUNC(COLUMN(H$2)/5)+2,FALSE)*SUMIFS('EPA Data'!$I:$I,'EPA Data'!$D:$D,'Country Selector'!$A$2,'EPA Data'!$J:$J,$B$1,'EPA Data'!$C:$C,H$2,'EPA Data'!$G:$G,"&gt;="&amp;$A53,'EPA Data'!$G:$G,"&lt;"&amp;$B53)+IF('Multipliers and Adjustments'!$B$66="Y",'SNAP Adjustment'!I90,0))*unit_conv</f>
        <v>0</v>
      </c>
      <c r="I53">
        <f t="shared" si="31"/>
        <v>0</v>
      </c>
      <c r="J53">
        <f t="shared" si="31"/>
        <v>0</v>
      </c>
      <c r="K53">
        <f t="shared" si="31"/>
        <v>0</v>
      </c>
      <c r="L53">
        <f t="shared" si="31"/>
        <v>0</v>
      </c>
      <c r="M53" s="67">
        <f>(VLOOKUP($B$1,'Multipliers and Adjustments'!$A$70:$I$86,TRUNC(COLUMN(M$2)/5)+2,FALSE)*SUMIFS('EPA Data'!$I:$I,'EPA Data'!$D:$D,'Country Selector'!$A$2,'EPA Data'!$J:$J,$B$1,'EPA Data'!$C:$C,M$2,'EPA Data'!$G:$G,"&gt;="&amp;$A53,'EPA Data'!$G:$G,"&lt;"&amp;$B53)+IF('Multipliers and Adjustments'!$B$66="Y",'SNAP Adjustment'!N90,0))*unit_conv</f>
        <v>0</v>
      </c>
      <c r="N53">
        <f t="shared" si="32"/>
        <v>0</v>
      </c>
      <c r="O53">
        <f t="shared" si="32"/>
        <v>0</v>
      </c>
      <c r="P53">
        <f t="shared" si="32"/>
        <v>0</v>
      </c>
      <c r="Q53">
        <f t="shared" si="32"/>
        <v>0</v>
      </c>
      <c r="R53" s="67">
        <f>(VLOOKUP($B$1,'Multipliers and Adjustments'!$A$70:$I$86,TRUNC(COLUMN(R$2)/5)+2,FALSE)*SUMIFS('EPA Data'!$I:$I,'EPA Data'!$D:$D,'Country Selector'!$A$2,'EPA Data'!$J:$J,$B$1,'EPA Data'!$C:$C,R$2,'EPA Data'!$G:$G,"&gt;="&amp;$A53,'EPA Data'!$G:$G,"&lt;"&amp;$B53)+IF('Multipliers and Adjustments'!$B$66="Y",'SNAP Adjustment'!S90,0))*unit_conv</f>
        <v>0</v>
      </c>
      <c r="S53">
        <f t="shared" si="33"/>
        <v>0</v>
      </c>
      <c r="T53">
        <f t="shared" si="33"/>
        <v>0</v>
      </c>
      <c r="U53">
        <f t="shared" si="33"/>
        <v>0</v>
      </c>
      <c r="V53">
        <f t="shared" si="33"/>
        <v>0</v>
      </c>
      <c r="W53" s="67">
        <f>(VLOOKUP($B$1,'Multipliers and Adjustments'!$A$70:$I$86,TRUNC(COLUMN(W$2)/5)+2,FALSE)*SUMIFS('EPA Data'!$I:$I,'EPA Data'!$D:$D,'Country Selector'!$A$2,'EPA Data'!$J:$J,$B$1,'EPA Data'!$C:$C,W$2,'EPA Data'!$G:$G,"&gt;="&amp;$A53,'EPA Data'!$G:$G,"&lt;"&amp;$B53)+IF('Multipliers and Adjustments'!$B$66="Y",'SNAP Adjustment'!X90,0))*unit_conv</f>
        <v>0</v>
      </c>
      <c r="X53">
        <f t="shared" si="34"/>
        <v>0</v>
      </c>
      <c r="Y53">
        <f t="shared" si="34"/>
        <v>0</v>
      </c>
      <c r="Z53">
        <f t="shared" si="34"/>
        <v>0</v>
      </c>
      <c r="AA53">
        <f t="shared" si="34"/>
        <v>0</v>
      </c>
      <c r="AB53" s="67">
        <f>(VLOOKUP($B$1,'Multipliers and Adjustments'!$A$70:$I$86,TRUNC(COLUMN(AB$2)/5)+2,FALSE)*SUMIFS('EPA Data'!$I:$I,'EPA Data'!$D:$D,'Country Selector'!$A$2,'EPA Data'!$J:$J,$B$1,'EPA Data'!$C:$C,AB$2,'EPA Data'!$G:$G,"&gt;="&amp;$A53,'EPA Data'!$G:$G,"&lt;"&amp;$B53)+IF('Multipliers and Adjustments'!$B$66="Y",'SNAP Adjustment'!AC90,0))*unit_conv</f>
        <v>0</v>
      </c>
      <c r="AC53">
        <f t="shared" si="35"/>
        <v>0</v>
      </c>
      <c r="AD53">
        <f t="shared" si="35"/>
        <v>0</v>
      </c>
      <c r="AE53">
        <f t="shared" si="35"/>
        <v>0</v>
      </c>
      <c r="AF53">
        <f t="shared" si="35"/>
        <v>0</v>
      </c>
      <c r="AG53" s="67">
        <f>(VLOOKUP($B$1,'Multipliers and Adjustments'!$A$70:$I$86,TRUNC(COLUMN(AG$2)/5)+2,FALSE)*SUMIFS('EPA Data'!$I:$I,'EPA Data'!$D:$D,'Country Selector'!$A$2,'EPA Data'!$J:$J,$B$1,'EPA Data'!$C:$C,AG$2,'EPA Data'!$G:$G,"&gt;="&amp;$A53,'EPA Data'!$G:$G,"&lt;"&amp;$B53)+IF('Multipliers and Adjustments'!$B$66="Y",'SNAP Adjustment'!AH90,0))*unit_conv</f>
        <v>0</v>
      </c>
      <c r="AH53">
        <f t="shared" si="36"/>
        <v>0</v>
      </c>
      <c r="AI53">
        <f t="shared" si="36"/>
        <v>0</v>
      </c>
      <c r="AJ53">
        <f t="shared" si="36"/>
        <v>0</v>
      </c>
      <c r="AK53">
        <f t="shared" si="36"/>
        <v>0</v>
      </c>
      <c r="AL53" s="67">
        <f>(VLOOKUP($B$1,'Multipliers and Adjustments'!$A$70:$I$86,TRUNC(COLUMN(AL$2)/5)+2,FALSE)*SUMIFS('EPA Data'!$I:$I,'EPA Data'!$D:$D,'Country Selector'!$A$2,'EPA Data'!$J:$J,$B$1,'EPA Data'!$C:$C,AL$2,'EPA Data'!$G:$G,"&gt;="&amp;$A53,'EPA Data'!$G:$G,"&lt;"&amp;$B53)+IF('Multipliers and Adjustments'!$B$66="Y",'SNAP Adjustment'!AM90,0))*unit_conv</f>
        <v>0</v>
      </c>
    </row>
    <row r="54" spans="1:38" x14ac:dyDescent="0.45">
      <c r="A54" s="12">
        <f t="shared" si="14"/>
        <v>550</v>
      </c>
      <c r="B54" s="11">
        <f t="shared" si="7"/>
        <v>600</v>
      </c>
      <c r="C54" s="67">
        <f>(VLOOKUP($B$1,'Multipliers and Adjustments'!$A$70:$I$86,TRUNC(COLUMN(C$2)/5)+2,FALSE)*SUMIFS('EPA Data'!$I:$I,'EPA Data'!$D:$D,'Country Selector'!$A$2,'EPA Data'!$J:$J,$B$1,'EPA Data'!$C:$C,C$2,'EPA Data'!$G:$G,"&gt;="&amp;$A54,'EPA Data'!$G:$G,"&lt;"&amp;$B54)+IF('Multipliers and Adjustments'!$B$66="Y",'SNAP Adjustment'!D91,0))*unit_conv</f>
        <v>0</v>
      </c>
      <c r="D54">
        <f t="shared" si="30"/>
        <v>0</v>
      </c>
      <c r="E54">
        <f t="shared" si="30"/>
        <v>0</v>
      </c>
      <c r="F54">
        <f t="shared" si="30"/>
        <v>0</v>
      </c>
      <c r="G54">
        <f t="shared" si="30"/>
        <v>0</v>
      </c>
      <c r="H54" s="67">
        <f>(VLOOKUP($B$1,'Multipliers and Adjustments'!$A$70:$I$86,TRUNC(COLUMN(H$2)/5)+2,FALSE)*SUMIFS('EPA Data'!$I:$I,'EPA Data'!$D:$D,'Country Selector'!$A$2,'EPA Data'!$J:$J,$B$1,'EPA Data'!$C:$C,H$2,'EPA Data'!$G:$G,"&gt;="&amp;$A54,'EPA Data'!$G:$G,"&lt;"&amp;$B54)+IF('Multipliers and Adjustments'!$B$66="Y",'SNAP Adjustment'!I91,0))*unit_conv</f>
        <v>0</v>
      </c>
      <c r="I54">
        <f t="shared" si="31"/>
        <v>0</v>
      </c>
      <c r="J54">
        <f t="shared" si="31"/>
        <v>0</v>
      </c>
      <c r="K54">
        <f t="shared" si="31"/>
        <v>0</v>
      </c>
      <c r="L54">
        <f t="shared" si="31"/>
        <v>0</v>
      </c>
      <c r="M54" s="67">
        <f>(VLOOKUP($B$1,'Multipliers and Adjustments'!$A$70:$I$86,TRUNC(COLUMN(M$2)/5)+2,FALSE)*SUMIFS('EPA Data'!$I:$I,'EPA Data'!$D:$D,'Country Selector'!$A$2,'EPA Data'!$J:$J,$B$1,'EPA Data'!$C:$C,M$2,'EPA Data'!$G:$G,"&gt;="&amp;$A54,'EPA Data'!$G:$G,"&lt;"&amp;$B54)+IF('Multipliers and Adjustments'!$B$66="Y",'SNAP Adjustment'!N91,0))*unit_conv</f>
        <v>0</v>
      </c>
      <c r="N54">
        <f t="shared" si="32"/>
        <v>0</v>
      </c>
      <c r="O54">
        <f t="shared" si="32"/>
        <v>0</v>
      </c>
      <c r="P54">
        <f t="shared" si="32"/>
        <v>0</v>
      </c>
      <c r="Q54">
        <f t="shared" si="32"/>
        <v>0</v>
      </c>
      <c r="R54" s="67">
        <f>(VLOOKUP($B$1,'Multipliers and Adjustments'!$A$70:$I$86,TRUNC(COLUMN(R$2)/5)+2,FALSE)*SUMIFS('EPA Data'!$I:$I,'EPA Data'!$D:$D,'Country Selector'!$A$2,'EPA Data'!$J:$J,$B$1,'EPA Data'!$C:$C,R$2,'EPA Data'!$G:$G,"&gt;="&amp;$A54,'EPA Data'!$G:$G,"&lt;"&amp;$B54)+IF('Multipliers and Adjustments'!$B$66="Y",'SNAP Adjustment'!S91,0))*unit_conv</f>
        <v>0</v>
      </c>
      <c r="S54">
        <f t="shared" si="33"/>
        <v>0</v>
      </c>
      <c r="T54">
        <f t="shared" si="33"/>
        <v>0</v>
      </c>
      <c r="U54">
        <f t="shared" si="33"/>
        <v>0</v>
      </c>
      <c r="V54">
        <f t="shared" si="33"/>
        <v>0</v>
      </c>
      <c r="W54" s="67">
        <f>(VLOOKUP($B$1,'Multipliers and Adjustments'!$A$70:$I$86,TRUNC(COLUMN(W$2)/5)+2,FALSE)*SUMIFS('EPA Data'!$I:$I,'EPA Data'!$D:$D,'Country Selector'!$A$2,'EPA Data'!$J:$J,$B$1,'EPA Data'!$C:$C,W$2,'EPA Data'!$G:$G,"&gt;="&amp;$A54,'EPA Data'!$G:$G,"&lt;"&amp;$B54)+IF('Multipliers and Adjustments'!$B$66="Y",'SNAP Adjustment'!X91,0))*unit_conv</f>
        <v>0</v>
      </c>
      <c r="X54">
        <f t="shared" si="34"/>
        <v>0</v>
      </c>
      <c r="Y54">
        <f t="shared" si="34"/>
        <v>0</v>
      </c>
      <c r="Z54">
        <f t="shared" si="34"/>
        <v>0</v>
      </c>
      <c r="AA54">
        <f t="shared" si="34"/>
        <v>0</v>
      </c>
      <c r="AB54" s="67">
        <f>(VLOOKUP($B$1,'Multipliers and Adjustments'!$A$70:$I$86,TRUNC(COLUMN(AB$2)/5)+2,FALSE)*SUMIFS('EPA Data'!$I:$I,'EPA Data'!$D:$D,'Country Selector'!$A$2,'EPA Data'!$J:$J,$B$1,'EPA Data'!$C:$C,AB$2,'EPA Data'!$G:$G,"&gt;="&amp;$A54,'EPA Data'!$G:$G,"&lt;"&amp;$B54)+IF('Multipliers and Adjustments'!$B$66="Y",'SNAP Adjustment'!AC91,0))*unit_conv</f>
        <v>0</v>
      </c>
      <c r="AC54">
        <f t="shared" si="35"/>
        <v>0</v>
      </c>
      <c r="AD54">
        <f t="shared" si="35"/>
        <v>0</v>
      </c>
      <c r="AE54">
        <f t="shared" si="35"/>
        <v>0</v>
      </c>
      <c r="AF54">
        <f t="shared" si="35"/>
        <v>0</v>
      </c>
      <c r="AG54" s="67">
        <f>(VLOOKUP($B$1,'Multipliers and Adjustments'!$A$70:$I$86,TRUNC(COLUMN(AG$2)/5)+2,FALSE)*SUMIFS('EPA Data'!$I:$I,'EPA Data'!$D:$D,'Country Selector'!$A$2,'EPA Data'!$J:$J,$B$1,'EPA Data'!$C:$C,AG$2,'EPA Data'!$G:$G,"&gt;="&amp;$A54,'EPA Data'!$G:$G,"&lt;"&amp;$B54)+IF('Multipliers and Adjustments'!$B$66="Y",'SNAP Adjustment'!AH91,0))*unit_conv</f>
        <v>0</v>
      </c>
      <c r="AH54">
        <f t="shared" si="36"/>
        <v>0</v>
      </c>
      <c r="AI54">
        <f t="shared" si="36"/>
        <v>0</v>
      </c>
      <c r="AJ54">
        <f t="shared" si="36"/>
        <v>0</v>
      </c>
      <c r="AK54">
        <f t="shared" si="36"/>
        <v>0</v>
      </c>
      <c r="AL54" s="67">
        <f>(VLOOKUP($B$1,'Multipliers and Adjustments'!$A$70:$I$86,TRUNC(COLUMN(AL$2)/5)+2,FALSE)*SUMIFS('EPA Data'!$I:$I,'EPA Data'!$D:$D,'Country Selector'!$A$2,'EPA Data'!$J:$J,$B$1,'EPA Data'!$C:$C,AL$2,'EPA Data'!$G:$G,"&gt;="&amp;$A54,'EPA Data'!$G:$G,"&lt;"&amp;$B54)+IF('Multipliers and Adjustments'!$B$66="Y",'SNAP Adjustment'!AM91,0))*unit_conv</f>
        <v>0</v>
      </c>
    </row>
    <row r="55" spans="1:38" x14ac:dyDescent="0.45">
      <c r="A55" s="12">
        <f t="shared" si="14"/>
        <v>600</v>
      </c>
      <c r="B55" s="11">
        <f t="shared" si="7"/>
        <v>650</v>
      </c>
      <c r="C55" s="67">
        <f>(VLOOKUP($B$1,'Multipliers and Adjustments'!$A$70:$I$86,TRUNC(COLUMN(C$2)/5)+2,FALSE)*SUMIFS('EPA Data'!$I:$I,'EPA Data'!$D:$D,'Country Selector'!$A$2,'EPA Data'!$J:$J,$B$1,'EPA Data'!$C:$C,C$2,'EPA Data'!$G:$G,"&gt;="&amp;$A55,'EPA Data'!$G:$G,"&lt;"&amp;$B55)+IF('Multipliers and Adjustments'!$B$66="Y",'SNAP Adjustment'!D92,0))*unit_conv</f>
        <v>0</v>
      </c>
      <c r="D55">
        <f t="shared" si="30"/>
        <v>0</v>
      </c>
      <c r="E55">
        <f t="shared" si="30"/>
        <v>0</v>
      </c>
      <c r="F55">
        <f t="shared" si="30"/>
        <v>0</v>
      </c>
      <c r="G55">
        <f t="shared" si="30"/>
        <v>0</v>
      </c>
      <c r="H55" s="67">
        <f>(VLOOKUP($B$1,'Multipliers and Adjustments'!$A$70:$I$86,TRUNC(COLUMN(H$2)/5)+2,FALSE)*SUMIFS('EPA Data'!$I:$I,'EPA Data'!$D:$D,'Country Selector'!$A$2,'EPA Data'!$J:$J,$B$1,'EPA Data'!$C:$C,H$2,'EPA Data'!$G:$G,"&gt;="&amp;$A55,'EPA Data'!$G:$G,"&lt;"&amp;$B55)+IF('Multipliers and Adjustments'!$B$66="Y",'SNAP Adjustment'!I92,0))*unit_conv</f>
        <v>0</v>
      </c>
      <c r="I55">
        <f t="shared" si="31"/>
        <v>0</v>
      </c>
      <c r="J55">
        <f t="shared" si="31"/>
        <v>0</v>
      </c>
      <c r="K55">
        <f t="shared" si="31"/>
        <v>0</v>
      </c>
      <c r="L55">
        <f t="shared" si="31"/>
        <v>0</v>
      </c>
      <c r="M55" s="67">
        <f>(VLOOKUP($B$1,'Multipliers and Adjustments'!$A$70:$I$86,TRUNC(COLUMN(M$2)/5)+2,FALSE)*SUMIFS('EPA Data'!$I:$I,'EPA Data'!$D:$D,'Country Selector'!$A$2,'EPA Data'!$J:$J,$B$1,'EPA Data'!$C:$C,M$2,'EPA Data'!$G:$G,"&gt;="&amp;$A55,'EPA Data'!$G:$G,"&lt;"&amp;$B55)+IF('Multipliers and Adjustments'!$B$66="Y",'SNAP Adjustment'!N92,0))*unit_conv</f>
        <v>0</v>
      </c>
      <c r="N55">
        <f t="shared" si="32"/>
        <v>0</v>
      </c>
      <c r="O55">
        <f t="shared" si="32"/>
        <v>0</v>
      </c>
      <c r="P55">
        <f t="shared" si="32"/>
        <v>0</v>
      </c>
      <c r="Q55">
        <f t="shared" si="32"/>
        <v>0</v>
      </c>
      <c r="R55" s="67">
        <f>(VLOOKUP($B$1,'Multipliers and Adjustments'!$A$70:$I$86,TRUNC(COLUMN(R$2)/5)+2,FALSE)*SUMIFS('EPA Data'!$I:$I,'EPA Data'!$D:$D,'Country Selector'!$A$2,'EPA Data'!$J:$J,$B$1,'EPA Data'!$C:$C,R$2,'EPA Data'!$G:$G,"&gt;="&amp;$A55,'EPA Data'!$G:$G,"&lt;"&amp;$B55)+IF('Multipliers and Adjustments'!$B$66="Y",'SNAP Adjustment'!S92,0))*unit_conv</f>
        <v>0</v>
      </c>
      <c r="S55">
        <f t="shared" si="33"/>
        <v>0</v>
      </c>
      <c r="T55">
        <f t="shared" si="33"/>
        <v>0</v>
      </c>
      <c r="U55">
        <f t="shared" si="33"/>
        <v>0</v>
      </c>
      <c r="V55">
        <f t="shared" si="33"/>
        <v>0</v>
      </c>
      <c r="W55" s="67">
        <f>(VLOOKUP($B$1,'Multipliers and Adjustments'!$A$70:$I$86,TRUNC(COLUMN(W$2)/5)+2,FALSE)*SUMIFS('EPA Data'!$I:$I,'EPA Data'!$D:$D,'Country Selector'!$A$2,'EPA Data'!$J:$J,$B$1,'EPA Data'!$C:$C,W$2,'EPA Data'!$G:$G,"&gt;="&amp;$A55,'EPA Data'!$G:$G,"&lt;"&amp;$B55)+IF('Multipliers and Adjustments'!$B$66="Y",'SNAP Adjustment'!X92,0))*unit_conv</f>
        <v>0</v>
      </c>
      <c r="X55">
        <f t="shared" si="34"/>
        <v>0</v>
      </c>
      <c r="Y55">
        <f t="shared" si="34"/>
        <v>0</v>
      </c>
      <c r="Z55">
        <f t="shared" si="34"/>
        <v>0</v>
      </c>
      <c r="AA55">
        <f t="shared" si="34"/>
        <v>0</v>
      </c>
      <c r="AB55" s="67">
        <f>(VLOOKUP($B$1,'Multipliers and Adjustments'!$A$70:$I$86,TRUNC(COLUMN(AB$2)/5)+2,FALSE)*SUMIFS('EPA Data'!$I:$I,'EPA Data'!$D:$D,'Country Selector'!$A$2,'EPA Data'!$J:$J,$B$1,'EPA Data'!$C:$C,AB$2,'EPA Data'!$G:$G,"&gt;="&amp;$A55,'EPA Data'!$G:$G,"&lt;"&amp;$B55)+IF('Multipliers and Adjustments'!$B$66="Y",'SNAP Adjustment'!AC92,0))*unit_conv</f>
        <v>0</v>
      </c>
      <c r="AC55">
        <f t="shared" si="35"/>
        <v>0</v>
      </c>
      <c r="AD55">
        <f t="shared" si="35"/>
        <v>0</v>
      </c>
      <c r="AE55">
        <f t="shared" si="35"/>
        <v>0</v>
      </c>
      <c r="AF55">
        <f t="shared" si="35"/>
        <v>0</v>
      </c>
      <c r="AG55" s="67">
        <f>(VLOOKUP($B$1,'Multipliers and Adjustments'!$A$70:$I$86,TRUNC(COLUMN(AG$2)/5)+2,FALSE)*SUMIFS('EPA Data'!$I:$I,'EPA Data'!$D:$D,'Country Selector'!$A$2,'EPA Data'!$J:$J,$B$1,'EPA Data'!$C:$C,AG$2,'EPA Data'!$G:$G,"&gt;="&amp;$A55,'EPA Data'!$G:$G,"&lt;"&amp;$B55)+IF('Multipliers and Adjustments'!$B$66="Y",'SNAP Adjustment'!AH92,0))*unit_conv</f>
        <v>0</v>
      </c>
      <c r="AH55">
        <f t="shared" si="36"/>
        <v>0</v>
      </c>
      <c r="AI55">
        <f t="shared" si="36"/>
        <v>0</v>
      </c>
      <c r="AJ55">
        <f t="shared" si="36"/>
        <v>0</v>
      </c>
      <c r="AK55">
        <f t="shared" si="36"/>
        <v>0</v>
      </c>
      <c r="AL55" s="67">
        <f>(VLOOKUP($B$1,'Multipliers and Adjustments'!$A$70:$I$86,TRUNC(COLUMN(AL$2)/5)+2,FALSE)*SUMIFS('EPA Data'!$I:$I,'EPA Data'!$D:$D,'Country Selector'!$A$2,'EPA Data'!$J:$J,$B$1,'EPA Data'!$C:$C,AL$2,'EPA Data'!$G:$G,"&gt;="&amp;$A55,'EPA Data'!$G:$G,"&lt;"&amp;$B55)+IF('Multipliers and Adjustments'!$B$66="Y",'SNAP Adjustment'!AM92,0))*unit_conv</f>
        <v>0</v>
      </c>
    </row>
    <row r="56" spans="1:38" x14ac:dyDescent="0.45">
      <c r="A56" s="12">
        <f t="shared" si="14"/>
        <v>650</v>
      </c>
      <c r="B56" s="11">
        <f t="shared" si="7"/>
        <v>700</v>
      </c>
      <c r="C56" s="67">
        <f>(VLOOKUP($B$1,'Multipliers and Adjustments'!$A$70:$I$86,TRUNC(COLUMN(C$2)/5)+2,FALSE)*SUMIFS('EPA Data'!$I:$I,'EPA Data'!$D:$D,'Country Selector'!$A$2,'EPA Data'!$J:$J,$B$1,'EPA Data'!$C:$C,C$2,'EPA Data'!$G:$G,"&gt;="&amp;$A56,'EPA Data'!$G:$G,"&lt;"&amp;$B56)+IF('Multipliers and Adjustments'!$B$66="Y",'SNAP Adjustment'!D93,0))*unit_conv</f>
        <v>0</v>
      </c>
      <c r="D56">
        <f t="shared" si="30"/>
        <v>0</v>
      </c>
      <c r="E56">
        <f t="shared" si="30"/>
        <v>0</v>
      </c>
      <c r="F56">
        <f t="shared" si="30"/>
        <v>0</v>
      </c>
      <c r="G56">
        <f t="shared" si="30"/>
        <v>0</v>
      </c>
      <c r="H56" s="67">
        <f>(VLOOKUP($B$1,'Multipliers and Adjustments'!$A$70:$I$86,TRUNC(COLUMN(H$2)/5)+2,FALSE)*SUMIFS('EPA Data'!$I:$I,'EPA Data'!$D:$D,'Country Selector'!$A$2,'EPA Data'!$J:$J,$B$1,'EPA Data'!$C:$C,H$2,'EPA Data'!$G:$G,"&gt;="&amp;$A56,'EPA Data'!$G:$G,"&lt;"&amp;$B56)+IF('Multipliers and Adjustments'!$B$66="Y",'SNAP Adjustment'!I93,0))*unit_conv</f>
        <v>0</v>
      </c>
      <c r="I56">
        <f t="shared" si="31"/>
        <v>0</v>
      </c>
      <c r="J56">
        <f t="shared" si="31"/>
        <v>0</v>
      </c>
      <c r="K56">
        <f t="shared" si="31"/>
        <v>0</v>
      </c>
      <c r="L56">
        <f t="shared" si="31"/>
        <v>0</v>
      </c>
      <c r="M56" s="67">
        <f>(VLOOKUP($B$1,'Multipliers and Adjustments'!$A$70:$I$86,TRUNC(COLUMN(M$2)/5)+2,FALSE)*SUMIFS('EPA Data'!$I:$I,'EPA Data'!$D:$D,'Country Selector'!$A$2,'EPA Data'!$J:$J,$B$1,'EPA Data'!$C:$C,M$2,'EPA Data'!$G:$G,"&gt;="&amp;$A56,'EPA Data'!$G:$G,"&lt;"&amp;$B56)+IF('Multipliers and Adjustments'!$B$66="Y",'SNAP Adjustment'!N93,0))*unit_conv</f>
        <v>0</v>
      </c>
      <c r="N56">
        <f t="shared" si="32"/>
        <v>0</v>
      </c>
      <c r="O56">
        <f t="shared" si="32"/>
        <v>0</v>
      </c>
      <c r="P56">
        <f t="shared" si="32"/>
        <v>0</v>
      </c>
      <c r="Q56">
        <f t="shared" si="32"/>
        <v>0</v>
      </c>
      <c r="R56" s="67">
        <f>(VLOOKUP($B$1,'Multipliers and Adjustments'!$A$70:$I$86,TRUNC(COLUMN(R$2)/5)+2,FALSE)*SUMIFS('EPA Data'!$I:$I,'EPA Data'!$D:$D,'Country Selector'!$A$2,'EPA Data'!$J:$J,$B$1,'EPA Data'!$C:$C,R$2,'EPA Data'!$G:$G,"&gt;="&amp;$A56,'EPA Data'!$G:$G,"&lt;"&amp;$B56)+IF('Multipliers and Adjustments'!$B$66="Y",'SNAP Adjustment'!S93,0))*unit_conv</f>
        <v>0</v>
      </c>
      <c r="S56">
        <f t="shared" si="33"/>
        <v>0</v>
      </c>
      <c r="T56">
        <f t="shared" si="33"/>
        <v>0</v>
      </c>
      <c r="U56">
        <f t="shared" si="33"/>
        <v>0</v>
      </c>
      <c r="V56">
        <f t="shared" si="33"/>
        <v>0</v>
      </c>
      <c r="W56" s="67">
        <f>(VLOOKUP($B$1,'Multipliers and Adjustments'!$A$70:$I$86,TRUNC(COLUMN(W$2)/5)+2,FALSE)*SUMIFS('EPA Data'!$I:$I,'EPA Data'!$D:$D,'Country Selector'!$A$2,'EPA Data'!$J:$J,$B$1,'EPA Data'!$C:$C,W$2,'EPA Data'!$G:$G,"&gt;="&amp;$A56,'EPA Data'!$G:$G,"&lt;"&amp;$B56)+IF('Multipliers and Adjustments'!$B$66="Y",'SNAP Adjustment'!X93,0))*unit_conv</f>
        <v>0</v>
      </c>
      <c r="X56">
        <f t="shared" si="34"/>
        <v>0</v>
      </c>
      <c r="Y56">
        <f t="shared" si="34"/>
        <v>0</v>
      </c>
      <c r="Z56">
        <f t="shared" si="34"/>
        <v>0</v>
      </c>
      <c r="AA56">
        <f t="shared" si="34"/>
        <v>0</v>
      </c>
      <c r="AB56" s="67">
        <f>(VLOOKUP($B$1,'Multipliers and Adjustments'!$A$70:$I$86,TRUNC(COLUMN(AB$2)/5)+2,FALSE)*SUMIFS('EPA Data'!$I:$I,'EPA Data'!$D:$D,'Country Selector'!$A$2,'EPA Data'!$J:$J,$B$1,'EPA Data'!$C:$C,AB$2,'EPA Data'!$G:$G,"&gt;="&amp;$A56,'EPA Data'!$G:$G,"&lt;"&amp;$B56)+IF('Multipliers and Adjustments'!$B$66="Y",'SNAP Adjustment'!AC93,0))*unit_conv</f>
        <v>0</v>
      </c>
      <c r="AC56">
        <f t="shared" si="35"/>
        <v>0</v>
      </c>
      <c r="AD56">
        <f t="shared" si="35"/>
        <v>0</v>
      </c>
      <c r="AE56">
        <f t="shared" si="35"/>
        <v>0</v>
      </c>
      <c r="AF56">
        <f t="shared" si="35"/>
        <v>0</v>
      </c>
      <c r="AG56" s="67">
        <f>(VLOOKUP($B$1,'Multipliers and Adjustments'!$A$70:$I$86,TRUNC(COLUMN(AG$2)/5)+2,FALSE)*SUMIFS('EPA Data'!$I:$I,'EPA Data'!$D:$D,'Country Selector'!$A$2,'EPA Data'!$J:$J,$B$1,'EPA Data'!$C:$C,AG$2,'EPA Data'!$G:$G,"&gt;="&amp;$A56,'EPA Data'!$G:$G,"&lt;"&amp;$B56)+IF('Multipliers and Adjustments'!$B$66="Y",'SNAP Adjustment'!AH93,0))*unit_conv</f>
        <v>0</v>
      </c>
      <c r="AH56">
        <f t="shared" si="36"/>
        <v>0</v>
      </c>
      <c r="AI56">
        <f t="shared" si="36"/>
        <v>0</v>
      </c>
      <c r="AJ56">
        <f t="shared" si="36"/>
        <v>0</v>
      </c>
      <c r="AK56">
        <f t="shared" si="36"/>
        <v>0</v>
      </c>
      <c r="AL56" s="67">
        <f>(VLOOKUP($B$1,'Multipliers and Adjustments'!$A$70:$I$86,TRUNC(COLUMN(AL$2)/5)+2,FALSE)*SUMIFS('EPA Data'!$I:$I,'EPA Data'!$D:$D,'Country Selector'!$A$2,'EPA Data'!$J:$J,$B$1,'EPA Data'!$C:$C,AL$2,'EPA Data'!$G:$G,"&gt;="&amp;$A56,'EPA Data'!$G:$G,"&lt;"&amp;$B56)+IF('Multipliers and Adjustments'!$B$66="Y",'SNAP Adjustment'!AM93,0))*unit_conv</f>
        <v>0</v>
      </c>
    </row>
    <row r="57" spans="1:38" x14ac:dyDescent="0.45">
      <c r="A57" s="12">
        <f t="shared" si="14"/>
        <v>700</v>
      </c>
      <c r="B57" s="11">
        <f t="shared" si="7"/>
        <v>750</v>
      </c>
      <c r="C57" s="67">
        <f>(VLOOKUP($B$1,'Multipliers and Adjustments'!$A$70:$I$86,TRUNC(COLUMN(C$2)/5)+2,FALSE)*SUMIFS('EPA Data'!$I:$I,'EPA Data'!$D:$D,'Country Selector'!$A$2,'EPA Data'!$J:$J,$B$1,'EPA Data'!$C:$C,C$2,'EPA Data'!$G:$G,"&gt;="&amp;$A57,'EPA Data'!$G:$G,"&lt;"&amp;$B57)+IF('Multipliers and Adjustments'!$B$66="Y",'SNAP Adjustment'!D94,0))*unit_conv</f>
        <v>0</v>
      </c>
      <c r="D57">
        <f t="shared" si="30"/>
        <v>0</v>
      </c>
      <c r="E57">
        <f t="shared" si="30"/>
        <v>0</v>
      </c>
      <c r="F57">
        <f t="shared" si="30"/>
        <v>0</v>
      </c>
      <c r="G57">
        <f t="shared" si="30"/>
        <v>0</v>
      </c>
      <c r="H57" s="67">
        <f>(VLOOKUP($B$1,'Multipliers and Adjustments'!$A$70:$I$86,TRUNC(COLUMN(H$2)/5)+2,FALSE)*SUMIFS('EPA Data'!$I:$I,'EPA Data'!$D:$D,'Country Selector'!$A$2,'EPA Data'!$J:$J,$B$1,'EPA Data'!$C:$C,H$2,'EPA Data'!$G:$G,"&gt;="&amp;$A57,'EPA Data'!$G:$G,"&lt;"&amp;$B57)+IF('Multipliers and Adjustments'!$B$66="Y",'SNAP Adjustment'!I94,0))*unit_conv</f>
        <v>0</v>
      </c>
      <c r="I57">
        <f t="shared" si="31"/>
        <v>0</v>
      </c>
      <c r="J57">
        <f t="shared" si="31"/>
        <v>0</v>
      </c>
      <c r="K57">
        <f t="shared" si="31"/>
        <v>0</v>
      </c>
      <c r="L57">
        <f t="shared" si="31"/>
        <v>0</v>
      </c>
      <c r="M57" s="67">
        <f>(VLOOKUP($B$1,'Multipliers and Adjustments'!$A$70:$I$86,TRUNC(COLUMN(M$2)/5)+2,FALSE)*SUMIFS('EPA Data'!$I:$I,'EPA Data'!$D:$D,'Country Selector'!$A$2,'EPA Data'!$J:$J,$B$1,'EPA Data'!$C:$C,M$2,'EPA Data'!$G:$G,"&gt;="&amp;$A57,'EPA Data'!$G:$G,"&lt;"&amp;$B57)+IF('Multipliers and Adjustments'!$B$66="Y",'SNAP Adjustment'!N94,0))*unit_conv</f>
        <v>0</v>
      </c>
      <c r="N57">
        <f t="shared" si="32"/>
        <v>0</v>
      </c>
      <c r="O57">
        <f t="shared" si="32"/>
        <v>0</v>
      </c>
      <c r="P57">
        <f t="shared" si="32"/>
        <v>0</v>
      </c>
      <c r="Q57">
        <f t="shared" si="32"/>
        <v>0</v>
      </c>
      <c r="R57" s="67">
        <f>(VLOOKUP($B$1,'Multipliers and Adjustments'!$A$70:$I$86,TRUNC(COLUMN(R$2)/5)+2,FALSE)*SUMIFS('EPA Data'!$I:$I,'EPA Data'!$D:$D,'Country Selector'!$A$2,'EPA Data'!$J:$J,$B$1,'EPA Data'!$C:$C,R$2,'EPA Data'!$G:$G,"&gt;="&amp;$A57,'EPA Data'!$G:$G,"&lt;"&amp;$B57)+IF('Multipliers and Adjustments'!$B$66="Y",'SNAP Adjustment'!S94,0))*unit_conv</f>
        <v>0</v>
      </c>
      <c r="S57">
        <f t="shared" si="33"/>
        <v>0</v>
      </c>
      <c r="T57">
        <f t="shared" si="33"/>
        <v>0</v>
      </c>
      <c r="U57">
        <f t="shared" si="33"/>
        <v>0</v>
      </c>
      <c r="V57">
        <f t="shared" si="33"/>
        <v>0</v>
      </c>
      <c r="W57" s="67">
        <f>(VLOOKUP($B$1,'Multipliers and Adjustments'!$A$70:$I$86,TRUNC(COLUMN(W$2)/5)+2,FALSE)*SUMIFS('EPA Data'!$I:$I,'EPA Data'!$D:$D,'Country Selector'!$A$2,'EPA Data'!$J:$J,$B$1,'EPA Data'!$C:$C,W$2,'EPA Data'!$G:$G,"&gt;="&amp;$A57,'EPA Data'!$G:$G,"&lt;"&amp;$B57)+IF('Multipliers and Adjustments'!$B$66="Y",'SNAP Adjustment'!X94,0))*unit_conv</f>
        <v>0</v>
      </c>
      <c r="X57">
        <f t="shared" si="34"/>
        <v>0</v>
      </c>
      <c r="Y57">
        <f t="shared" si="34"/>
        <v>0</v>
      </c>
      <c r="Z57">
        <f t="shared" si="34"/>
        <v>0</v>
      </c>
      <c r="AA57">
        <f t="shared" si="34"/>
        <v>0</v>
      </c>
      <c r="AB57" s="67">
        <f>(VLOOKUP($B$1,'Multipliers and Adjustments'!$A$70:$I$86,TRUNC(COLUMN(AB$2)/5)+2,FALSE)*SUMIFS('EPA Data'!$I:$I,'EPA Data'!$D:$D,'Country Selector'!$A$2,'EPA Data'!$J:$J,$B$1,'EPA Data'!$C:$C,AB$2,'EPA Data'!$G:$G,"&gt;="&amp;$A57,'EPA Data'!$G:$G,"&lt;"&amp;$B57)+IF('Multipliers and Adjustments'!$B$66="Y",'SNAP Adjustment'!AC94,0))*unit_conv</f>
        <v>0</v>
      </c>
      <c r="AC57">
        <f t="shared" si="35"/>
        <v>0</v>
      </c>
      <c r="AD57">
        <f t="shared" si="35"/>
        <v>0</v>
      </c>
      <c r="AE57">
        <f t="shared" si="35"/>
        <v>0</v>
      </c>
      <c r="AF57">
        <f t="shared" si="35"/>
        <v>0</v>
      </c>
      <c r="AG57" s="67">
        <f>(VLOOKUP($B$1,'Multipliers and Adjustments'!$A$70:$I$86,TRUNC(COLUMN(AG$2)/5)+2,FALSE)*SUMIFS('EPA Data'!$I:$I,'EPA Data'!$D:$D,'Country Selector'!$A$2,'EPA Data'!$J:$J,$B$1,'EPA Data'!$C:$C,AG$2,'EPA Data'!$G:$G,"&gt;="&amp;$A57,'EPA Data'!$G:$G,"&lt;"&amp;$B57)+IF('Multipliers and Adjustments'!$B$66="Y",'SNAP Adjustment'!AH94,0))*unit_conv</f>
        <v>0</v>
      </c>
      <c r="AH57">
        <f t="shared" si="36"/>
        <v>0</v>
      </c>
      <c r="AI57">
        <f t="shared" si="36"/>
        <v>0</v>
      </c>
      <c r="AJ57">
        <f t="shared" si="36"/>
        <v>0</v>
      </c>
      <c r="AK57">
        <f t="shared" si="36"/>
        <v>0</v>
      </c>
      <c r="AL57" s="67">
        <f>(VLOOKUP($B$1,'Multipliers and Adjustments'!$A$70:$I$86,TRUNC(COLUMN(AL$2)/5)+2,FALSE)*SUMIFS('EPA Data'!$I:$I,'EPA Data'!$D:$D,'Country Selector'!$A$2,'EPA Data'!$J:$J,$B$1,'EPA Data'!$C:$C,AL$2,'EPA Data'!$G:$G,"&gt;="&amp;$A57,'EPA Data'!$G:$G,"&lt;"&amp;$B57)+IF('Multipliers and Adjustments'!$B$66="Y",'SNAP Adjustment'!AM94,0))*unit_conv</f>
        <v>0</v>
      </c>
    </row>
    <row r="58" spans="1:38" x14ac:dyDescent="0.45">
      <c r="A58" s="12">
        <f t="shared" si="14"/>
        <v>750</v>
      </c>
      <c r="B58" s="11">
        <f t="shared" si="7"/>
        <v>800</v>
      </c>
      <c r="C58" s="67">
        <f>(VLOOKUP($B$1,'Multipliers and Adjustments'!$A$70:$I$86,TRUNC(COLUMN(C$2)/5)+2,FALSE)*SUMIFS('EPA Data'!$I:$I,'EPA Data'!$D:$D,'Country Selector'!$A$2,'EPA Data'!$J:$J,$B$1,'EPA Data'!$C:$C,C$2,'EPA Data'!$G:$G,"&gt;="&amp;$A58,'EPA Data'!$G:$G,"&lt;"&amp;$B58)+IF('Multipliers and Adjustments'!$B$66="Y",'SNAP Adjustment'!D95,0))*unit_conv</f>
        <v>0</v>
      </c>
      <c r="D58">
        <f t="shared" si="30"/>
        <v>0</v>
      </c>
      <c r="E58">
        <f t="shared" si="30"/>
        <v>0</v>
      </c>
      <c r="F58">
        <f t="shared" si="30"/>
        <v>0</v>
      </c>
      <c r="G58">
        <f t="shared" si="30"/>
        <v>0</v>
      </c>
      <c r="H58" s="67">
        <f>(VLOOKUP($B$1,'Multipliers and Adjustments'!$A$70:$I$86,TRUNC(COLUMN(H$2)/5)+2,FALSE)*SUMIFS('EPA Data'!$I:$I,'EPA Data'!$D:$D,'Country Selector'!$A$2,'EPA Data'!$J:$J,$B$1,'EPA Data'!$C:$C,H$2,'EPA Data'!$G:$G,"&gt;="&amp;$A58,'EPA Data'!$G:$G,"&lt;"&amp;$B58)+IF('Multipliers and Adjustments'!$B$66="Y",'SNAP Adjustment'!I95,0))*unit_conv</f>
        <v>0</v>
      </c>
      <c r="I58">
        <f t="shared" si="31"/>
        <v>0</v>
      </c>
      <c r="J58">
        <f t="shared" si="31"/>
        <v>0</v>
      </c>
      <c r="K58">
        <f t="shared" si="31"/>
        <v>0</v>
      </c>
      <c r="L58">
        <f t="shared" si="31"/>
        <v>0</v>
      </c>
      <c r="M58" s="67">
        <f>(VLOOKUP($B$1,'Multipliers and Adjustments'!$A$70:$I$86,TRUNC(COLUMN(M$2)/5)+2,FALSE)*SUMIFS('EPA Data'!$I:$I,'EPA Data'!$D:$D,'Country Selector'!$A$2,'EPA Data'!$J:$J,$B$1,'EPA Data'!$C:$C,M$2,'EPA Data'!$G:$G,"&gt;="&amp;$A58,'EPA Data'!$G:$G,"&lt;"&amp;$B58)+IF('Multipliers and Adjustments'!$B$66="Y",'SNAP Adjustment'!N95,0))*unit_conv</f>
        <v>0</v>
      </c>
      <c r="N58">
        <f t="shared" si="32"/>
        <v>0</v>
      </c>
      <c r="O58">
        <f t="shared" si="32"/>
        <v>0</v>
      </c>
      <c r="P58">
        <f t="shared" si="32"/>
        <v>0</v>
      </c>
      <c r="Q58">
        <f t="shared" si="32"/>
        <v>0</v>
      </c>
      <c r="R58" s="67">
        <f>(VLOOKUP($B$1,'Multipliers and Adjustments'!$A$70:$I$86,TRUNC(COLUMN(R$2)/5)+2,FALSE)*SUMIFS('EPA Data'!$I:$I,'EPA Data'!$D:$D,'Country Selector'!$A$2,'EPA Data'!$J:$J,$B$1,'EPA Data'!$C:$C,R$2,'EPA Data'!$G:$G,"&gt;="&amp;$A58,'EPA Data'!$G:$G,"&lt;"&amp;$B58)+IF('Multipliers and Adjustments'!$B$66="Y",'SNAP Adjustment'!S95,0))*unit_conv</f>
        <v>0</v>
      </c>
      <c r="S58">
        <f t="shared" si="33"/>
        <v>0</v>
      </c>
      <c r="T58">
        <f t="shared" si="33"/>
        <v>0</v>
      </c>
      <c r="U58">
        <f t="shared" si="33"/>
        <v>0</v>
      </c>
      <c r="V58">
        <f t="shared" si="33"/>
        <v>0</v>
      </c>
      <c r="W58" s="67">
        <f>(VLOOKUP($B$1,'Multipliers and Adjustments'!$A$70:$I$86,TRUNC(COLUMN(W$2)/5)+2,FALSE)*SUMIFS('EPA Data'!$I:$I,'EPA Data'!$D:$D,'Country Selector'!$A$2,'EPA Data'!$J:$J,$B$1,'EPA Data'!$C:$C,W$2,'EPA Data'!$G:$G,"&gt;="&amp;$A58,'EPA Data'!$G:$G,"&lt;"&amp;$B58)+IF('Multipliers and Adjustments'!$B$66="Y",'SNAP Adjustment'!X95,0))*unit_conv</f>
        <v>0</v>
      </c>
      <c r="X58">
        <f t="shared" si="34"/>
        <v>0</v>
      </c>
      <c r="Y58">
        <f t="shared" si="34"/>
        <v>0</v>
      </c>
      <c r="Z58">
        <f t="shared" si="34"/>
        <v>0</v>
      </c>
      <c r="AA58">
        <f t="shared" si="34"/>
        <v>0</v>
      </c>
      <c r="AB58" s="67">
        <f>(VLOOKUP($B$1,'Multipliers and Adjustments'!$A$70:$I$86,TRUNC(COLUMN(AB$2)/5)+2,FALSE)*SUMIFS('EPA Data'!$I:$I,'EPA Data'!$D:$D,'Country Selector'!$A$2,'EPA Data'!$J:$J,$B$1,'EPA Data'!$C:$C,AB$2,'EPA Data'!$G:$G,"&gt;="&amp;$A58,'EPA Data'!$G:$G,"&lt;"&amp;$B58)+IF('Multipliers and Adjustments'!$B$66="Y",'SNAP Adjustment'!AC95,0))*unit_conv</f>
        <v>0</v>
      </c>
      <c r="AC58">
        <f t="shared" si="35"/>
        <v>0</v>
      </c>
      <c r="AD58">
        <f t="shared" si="35"/>
        <v>0</v>
      </c>
      <c r="AE58">
        <f t="shared" si="35"/>
        <v>0</v>
      </c>
      <c r="AF58">
        <f t="shared" si="35"/>
        <v>0</v>
      </c>
      <c r="AG58" s="67">
        <f>(VLOOKUP($B$1,'Multipliers and Adjustments'!$A$70:$I$86,TRUNC(COLUMN(AG$2)/5)+2,FALSE)*SUMIFS('EPA Data'!$I:$I,'EPA Data'!$D:$D,'Country Selector'!$A$2,'EPA Data'!$J:$J,$B$1,'EPA Data'!$C:$C,AG$2,'EPA Data'!$G:$G,"&gt;="&amp;$A58,'EPA Data'!$G:$G,"&lt;"&amp;$B58)+IF('Multipliers and Adjustments'!$B$66="Y",'SNAP Adjustment'!AH95,0))*unit_conv</f>
        <v>0</v>
      </c>
      <c r="AH58">
        <f t="shared" si="36"/>
        <v>0</v>
      </c>
      <c r="AI58">
        <f t="shared" si="36"/>
        <v>0</v>
      </c>
      <c r="AJ58">
        <f t="shared" si="36"/>
        <v>0</v>
      </c>
      <c r="AK58">
        <f t="shared" si="36"/>
        <v>0</v>
      </c>
      <c r="AL58" s="67">
        <f>(VLOOKUP($B$1,'Multipliers and Adjustments'!$A$70:$I$86,TRUNC(COLUMN(AL$2)/5)+2,FALSE)*SUMIFS('EPA Data'!$I:$I,'EPA Data'!$D:$D,'Country Selector'!$A$2,'EPA Data'!$J:$J,$B$1,'EPA Data'!$C:$C,AL$2,'EPA Data'!$G:$G,"&gt;="&amp;$A58,'EPA Data'!$G:$G,"&lt;"&amp;$B58)+IF('Multipliers and Adjustments'!$B$66="Y",'SNAP Adjustment'!AM95,0))*unit_conv</f>
        <v>0</v>
      </c>
    </row>
    <row r="59" spans="1:38" x14ac:dyDescent="0.45">
      <c r="A59" s="12">
        <f t="shared" si="14"/>
        <v>800</v>
      </c>
      <c r="B59" s="11">
        <f t="shared" si="7"/>
        <v>850</v>
      </c>
      <c r="C59" s="67">
        <f>(VLOOKUP($B$1,'Multipliers and Adjustments'!$A$70:$I$86,TRUNC(COLUMN(C$2)/5)+2,FALSE)*SUMIFS('EPA Data'!$I:$I,'EPA Data'!$D:$D,'Country Selector'!$A$2,'EPA Data'!$J:$J,$B$1,'EPA Data'!$C:$C,C$2,'EPA Data'!$G:$G,"&gt;="&amp;$A59,'EPA Data'!$G:$G,"&lt;"&amp;$B59)+IF('Multipliers and Adjustments'!$B$66="Y",'SNAP Adjustment'!D96,0))*unit_conv</f>
        <v>0</v>
      </c>
      <c r="D59">
        <f t="shared" si="30"/>
        <v>0</v>
      </c>
      <c r="E59">
        <f t="shared" si="30"/>
        <v>0</v>
      </c>
      <c r="F59">
        <f t="shared" si="30"/>
        <v>0</v>
      </c>
      <c r="G59">
        <f t="shared" si="30"/>
        <v>0</v>
      </c>
      <c r="H59" s="67">
        <f>(VLOOKUP($B$1,'Multipliers and Adjustments'!$A$70:$I$86,TRUNC(COLUMN(H$2)/5)+2,FALSE)*SUMIFS('EPA Data'!$I:$I,'EPA Data'!$D:$D,'Country Selector'!$A$2,'EPA Data'!$J:$J,$B$1,'EPA Data'!$C:$C,H$2,'EPA Data'!$G:$G,"&gt;="&amp;$A59,'EPA Data'!$G:$G,"&lt;"&amp;$B59)+IF('Multipliers and Adjustments'!$B$66="Y",'SNAP Adjustment'!I96,0))*unit_conv</f>
        <v>0</v>
      </c>
      <c r="I59">
        <f t="shared" si="31"/>
        <v>0</v>
      </c>
      <c r="J59">
        <f t="shared" si="31"/>
        <v>0</v>
      </c>
      <c r="K59">
        <f t="shared" si="31"/>
        <v>0</v>
      </c>
      <c r="L59">
        <f t="shared" si="31"/>
        <v>0</v>
      </c>
      <c r="M59" s="67">
        <f>(VLOOKUP($B$1,'Multipliers and Adjustments'!$A$70:$I$86,TRUNC(COLUMN(M$2)/5)+2,FALSE)*SUMIFS('EPA Data'!$I:$I,'EPA Data'!$D:$D,'Country Selector'!$A$2,'EPA Data'!$J:$J,$B$1,'EPA Data'!$C:$C,M$2,'EPA Data'!$G:$G,"&gt;="&amp;$A59,'EPA Data'!$G:$G,"&lt;"&amp;$B59)+IF('Multipliers and Adjustments'!$B$66="Y",'SNAP Adjustment'!N96,0))*unit_conv</f>
        <v>0</v>
      </c>
      <c r="N59">
        <f t="shared" si="32"/>
        <v>0</v>
      </c>
      <c r="O59">
        <f t="shared" si="32"/>
        <v>0</v>
      </c>
      <c r="P59">
        <f t="shared" si="32"/>
        <v>0</v>
      </c>
      <c r="Q59">
        <f t="shared" si="32"/>
        <v>0</v>
      </c>
      <c r="R59" s="67">
        <f>(VLOOKUP($B$1,'Multipliers and Adjustments'!$A$70:$I$86,TRUNC(COLUMN(R$2)/5)+2,FALSE)*SUMIFS('EPA Data'!$I:$I,'EPA Data'!$D:$D,'Country Selector'!$A$2,'EPA Data'!$J:$J,$B$1,'EPA Data'!$C:$C,R$2,'EPA Data'!$G:$G,"&gt;="&amp;$A59,'EPA Data'!$G:$G,"&lt;"&amp;$B59)+IF('Multipliers and Adjustments'!$B$66="Y",'SNAP Adjustment'!S96,0))*unit_conv</f>
        <v>0</v>
      </c>
      <c r="S59">
        <f t="shared" si="33"/>
        <v>0</v>
      </c>
      <c r="T59">
        <f t="shared" si="33"/>
        <v>0</v>
      </c>
      <c r="U59">
        <f t="shared" si="33"/>
        <v>0</v>
      </c>
      <c r="V59">
        <f t="shared" si="33"/>
        <v>0</v>
      </c>
      <c r="W59" s="67">
        <f>(VLOOKUP($B$1,'Multipliers and Adjustments'!$A$70:$I$86,TRUNC(COLUMN(W$2)/5)+2,FALSE)*SUMIFS('EPA Data'!$I:$I,'EPA Data'!$D:$D,'Country Selector'!$A$2,'EPA Data'!$J:$J,$B$1,'EPA Data'!$C:$C,W$2,'EPA Data'!$G:$G,"&gt;="&amp;$A59,'EPA Data'!$G:$G,"&lt;"&amp;$B59)+IF('Multipliers and Adjustments'!$B$66="Y",'SNAP Adjustment'!X96,0))*unit_conv</f>
        <v>0</v>
      </c>
      <c r="X59">
        <f t="shared" si="34"/>
        <v>0</v>
      </c>
      <c r="Y59">
        <f t="shared" si="34"/>
        <v>0</v>
      </c>
      <c r="Z59">
        <f t="shared" si="34"/>
        <v>0</v>
      </c>
      <c r="AA59">
        <f t="shared" si="34"/>
        <v>0</v>
      </c>
      <c r="AB59" s="67">
        <f>(VLOOKUP($B$1,'Multipliers and Adjustments'!$A$70:$I$86,TRUNC(COLUMN(AB$2)/5)+2,FALSE)*SUMIFS('EPA Data'!$I:$I,'EPA Data'!$D:$D,'Country Selector'!$A$2,'EPA Data'!$J:$J,$B$1,'EPA Data'!$C:$C,AB$2,'EPA Data'!$G:$G,"&gt;="&amp;$A59,'EPA Data'!$G:$G,"&lt;"&amp;$B59)+IF('Multipliers and Adjustments'!$B$66="Y",'SNAP Adjustment'!AC96,0))*unit_conv</f>
        <v>0</v>
      </c>
      <c r="AC59">
        <f t="shared" si="35"/>
        <v>0</v>
      </c>
      <c r="AD59">
        <f t="shared" si="35"/>
        <v>0</v>
      </c>
      <c r="AE59">
        <f t="shared" si="35"/>
        <v>0</v>
      </c>
      <c r="AF59">
        <f t="shared" si="35"/>
        <v>0</v>
      </c>
      <c r="AG59" s="67">
        <f>(VLOOKUP($B$1,'Multipliers and Adjustments'!$A$70:$I$86,TRUNC(COLUMN(AG$2)/5)+2,FALSE)*SUMIFS('EPA Data'!$I:$I,'EPA Data'!$D:$D,'Country Selector'!$A$2,'EPA Data'!$J:$J,$B$1,'EPA Data'!$C:$C,AG$2,'EPA Data'!$G:$G,"&gt;="&amp;$A59,'EPA Data'!$G:$G,"&lt;"&amp;$B59)+IF('Multipliers and Adjustments'!$B$66="Y",'SNAP Adjustment'!AH96,0))*unit_conv</f>
        <v>0</v>
      </c>
      <c r="AH59">
        <f t="shared" si="36"/>
        <v>0</v>
      </c>
      <c r="AI59">
        <f t="shared" si="36"/>
        <v>0</v>
      </c>
      <c r="AJ59">
        <f t="shared" si="36"/>
        <v>0</v>
      </c>
      <c r="AK59">
        <f t="shared" si="36"/>
        <v>0</v>
      </c>
      <c r="AL59" s="67">
        <f>(VLOOKUP($B$1,'Multipliers and Adjustments'!$A$70:$I$86,TRUNC(COLUMN(AL$2)/5)+2,FALSE)*SUMIFS('EPA Data'!$I:$I,'EPA Data'!$D:$D,'Country Selector'!$A$2,'EPA Data'!$J:$J,$B$1,'EPA Data'!$C:$C,AL$2,'EPA Data'!$G:$G,"&gt;="&amp;$A59,'EPA Data'!$G:$G,"&lt;"&amp;$B59)+IF('Multipliers and Adjustments'!$B$66="Y",'SNAP Adjustment'!AM96,0))*unit_conv</f>
        <v>0</v>
      </c>
    </row>
    <row r="60" spans="1:38" x14ac:dyDescent="0.45">
      <c r="A60" s="12">
        <f t="shared" si="14"/>
        <v>850</v>
      </c>
      <c r="B60" s="11">
        <f t="shared" si="7"/>
        <v>900</v>
      </c>
      <c r="C60" s="67">
        <f>(VLOOKUP($B$1,'Multipliers and Adjustments'!$A$70:$I$86,TRUNC(COLUMN(C$2)/5)+2,FALSE)*SUMIFS('EPA Data'!$I:$I,'EPA Data'!$D:$D,'Country Selector'!$A$2,'EPA Data'!$J:$J,$B$1,'EPA Data'!$C:$C,C$2,'EPA Data'!$G:$G,"&gt;="&amp;$A60,'EPA Data'!$G:$G,"&lt;"&amp;$B60)+IF('Multipliers and Adjustments'!$B$66="Y",'SNAP Adjustment'!D97,0))*unit_conv</f>
        <v>0</v>
      </c>
      <c r="D60">
        <f t="shared" si="30"/>
        <v>0</v>
      </c>
      <c r="E60">
        <f t="shared" si="30"/>
        <v>0</v>
      </c>
      <c r="F60">
        <f t="shared" si="30"/>
        <v>0</v>
      </c>
      <c r="G60">
        <f t="shared" si="30"/>
        <v>0</v>
      </c>
      <c r="H60" s="67">
        <f>(VLOOKUP($B$1,'Multipliers and Adjustments'!$A$70:$I$86,TRUNC(COLUMN(H$2)/5)+2,FALSE)*SUMIFS('EPA Data'!$I:$I,'EPA Data'!$D:$D,'Country Selector'!$A$2,'EPA Data'!$J:$J,$B$1,'EPA Data'!$C:$C,H$2,'EPA Data'!$G:$G,"&gt;="&amp;$A60,'EPA Data'!$G:$G,"&lt;"&amp;$B60)+IF('Multipliers and Adjustments'!$B$66="Y",'SNAP Adjustment'!I97,0))*unit_conv</f>
        <v>0</v>
      </c>
      <c r="I60">
        <f t="shared" si="31"/>
        <v>0</v>
      </c>
      <c r="J60">
        <f t="shared" si="31"/>
        <v>0</v>
      </c>
      <c r="K60">
        <f t="shared" si="31"/>
        <v>0</v>
      </c>
      <c r="L60">
        <f t="shared" si="31"/>
        <v>0</v>
      </c>
      <c r="M60" s="67">
        <f>(VLOOKUP($B$1,'Multipliers and Adjustments'!$A$70:$I$86,TRUNC(COLUMN(M$2)/5)+2,FALSE)*SUMIFS('EPA Data'!$I:$I,'EPA Data'!$D:$D,'Country Selector'!$A$2,'EPA Data'!$J:$J,$B$1,'EPA Data'!$C:$C,M$2,'EPA Data'!$G:$G,"&gt;="&amp;$A60,'EPA Data'!$G:$G,"&lt;"&amp;$B60)+IF('Multipliers and Adjustments'!$B$66="Y",'SNAP Adjustment'!N97,0))*unit_conv</f>
        <v>0</v>
      </c>
      <c r="N60">
        <f t="shared" si="32"/>
        <v>0</v>
      </c>
      <c r="O60">
        <f t="shared" si="32"/>
        <v>0</v>
      </c>
      <c r="P60">
        <f t="shared" si="32"/>
        <v>0</v>
      </c>
      <c r="Q60">
        <f t="shared" si="32"/>
        <v>0</v>
      </c>
      <c r="R60" s="67">
        <f>(VLOOKUP($B$1,'Multipliers and Adjustments'!$A$70:$I$86,TRUNC(COLUMN(R$2)/5)+2,FALSE)*SUMIFS('EPA Data'!$I:$I,'EPA Data'!$D:$D,'Country Selector'!$A$2,'EPA Data'!$J:$J,$B$1,'EPA Data'!$C:$C,R$2,'EPA Data'!$G:$G,"&gt;="&amp;$A60,'EPA Data'!$G:$G,"&lt;"&amp;$B60)+IF('Multipliers and Adjustments'!$B$66="Y",'SNAP Adjustment'!S97,0))*unit_conv</f>
        <v>0</v>
      </c>
      <c r="S60">
        <f t="shared" si="33"/>
        <v>0</v>
      </c>
      <c r="T60">
        <f t="shared" si="33"/>
        <v>0</v>
      </c>
      <c r="U60">
        <f t="shared" si="33"/>
        <v>0</v>
      </c>
      <c r="V60">
        <f t="shared" si="33"/>
        <v>0</v>
      </c>
      <c r="W60" s="67">
        <f>(VLOOKUP($B$1,'Multipliers and Adjustments'!$A$70:$I$86,TRUNC(COLUMN(W$2)/5)+2,FALSE)*SUMIFS('EPA Data'!$I:$I,'EPA Data'!$D:$D,'Country Selector'!$A$2,'EPA Data'!$J:$J,$B$1,'EPA Data'!$C:$C,W$2,'EPA Data'!$G:$G,"&gt;="&amp;$A60,'EPA Data'!$G:$G,"&lt;"&amp;$B60)+IF('Multipliers and Adjustments'!$B$66="Y",'SNAP Adjustment'!X97,0))*unit_conv</f>
        <v>0</v>
      </c>
      <c r="X60">
        <f t="shared" si="34"/>
        <v>0</v>
      </c>
      <c r="Y60">
        <f t="shared" si="34"/>
        <v>0</v>
      </c>
      <c r="Z60">
        <f t="shared" si="34"/>
        <v>0</v>
      </c>
      <c r="AA60">
        <f t="shared" si="34"/>
        <v>0</v>
      </c>
      <c r="AB60" s="67">
        <f>(VLOOKUP($B$1,'Multipliers and Adjustments'!$A$70:$I$86,TRUNC(COLUMN(AB$2)/5)+2,FALSE)*SUMIFS('EPA Data'!$I:$I,'EPA Data'!$D:$D,'Country Selector'!$A$2,'EPA Data'!$J:$J,$B$1,'EPA Data'!$C:$C,AB$2,'EPA Data'!$G:$G,"&gt;="&amp;$A60,'EPA Data'!$G:$G,"&lt;"&amp;$B60)+IF('Multipliers and Adjustments'!$B$66="Y",'SNAP Adjustment'!AC97,0))*unit_conv</f>
        <v>0</v>
      </c>
      <c r="AC60">
        <f t="shared" si="35"/>
        <v>0</v>
      </c>
      <c r="AD60">
        <f t="shared" si="35"/>
        <v>0</v>
      </c>
      <c r="AE60">
        <f t="shared" si="35"/>
        <v>0</v>
      </c>
      <c r="AF60">
        <f t="shared" si="35"/>
        <v>0</v>
      </c>
      <c r="AG60" s="67">
        <f>(VLOOKUP($B$1,'Multipliers and Adjustments'!$A$70:$I$86,TRUNC(COLUMN(AG$2)/5)+2,FALSE)*SUMIFS('EPA Data'!$I:$I,'EPA Data'!$D:$D,'Country Selector'!$A$2,'EPA Data'!$J:$J,$B$1,'EPA Data'!$C:$C,AG$2,'EPA Data'!$G:$G,"&gt;="&amp;$A60,'EPA Data'!$G:$G,"&lt;"&amp;$B60)+IF('Multipliers and Adjustments'!$B$66="Y",'SNAP Adjustment'!AH97,0))*unit_conv</f>
        <v>0</v>
      </c>
      <c r="AH60">
        <f t="shared" si="36"/>
        <v>0</v>
      </c>
      <c r="AI60">
        <f t="shared" si="36"/>
        <v>0</v>
      </c>
      <c r="AJ60">
        <f t="shared" si="36"/>
        <v>0</v>
      </c>
      <c r="AK60">
        <f t="shared" si="36"/>
        <v>0</v>
      </c>
      <c r="AL60" s="67">
        <f>(VLOOKUP($B$1,'Multipliers and Adjustments'!$A$70:$I$86,TRUNC(COLUMN(AL$2)/5)+2,FALSE)*SUMIFS('EPA Data'!$I:$I,'EPA Data'!$D:$D,'Country Selector'!$A$2,'EPA Data'!$J:$J,$B$1,'EPA Data'!$C:$C,AL$2,'EPA Data'!$G:$G,"&gt;="&amp;$A60,'EPA Data'!$G:$G,"&lt;"&amp;$B60)+IF('Multipliers and Adjustments'!$B$66="Y",'SNAP Adjustment'!AM97,0))*unit_conv</f>
        <v>0</v>
      </c>
    </row>
    <row r="61" spans="1:38" x14ac:dyDescent="0.45">
      <c r="A61" s="12">
        <f t="shared" si="14"/>
        <v>900</v>
      </c>
      <c r="B61" s="11">
        <f t="shared" si="7"/>
        <v>950</v>
      </c>
      <c r="C61" s="67">
        <f>(VLOOKUP($B$1,'Multipliers and Adjustments'!$A$70:$I$86,TRUNC(COLUMN(C$2)/5)+2,FALSE)*SUMIFS('EPA Data'!$I:$I,'EPA Data'!$D:$D,'Country Selector'!$A$2,'EPA Data'!$J:$J,$B$1,'EPA Data'!$C:$C,C$2,'EPA Data'!$G:$G,"&gt;="&amp;$A61,'EPA Data'!$G:$G,"&lt;"&amp;$B61)+IF('Multipliers and Adjustments'!$B$66="Y",'SNAP Adjustment'!D98,0))*unit_conv</f>
        <v>0</v>
      </c>
      <c r="D61">
        <f t="shared" si="30"/>
        <v>0</v>
      </c>
      <c r="E61">
        <f t="shared" si="30"/>
        <v>0</v>
      </c>
      <c r="F61">
        <f t="shared" si="30"/>
        <v>0</v>
      </c>
      <c r="G61">
        <f t="shared" si="30"/>
        <v>0</v>
      </c>
      <c r="H61" s="67">
        <f>(VLOOKUP($B$1,'Multipliers and Adjustments'!$A$70:$I$86,TRUNC(COLUMN(H$2)/5)+2,FALSE)*SUMIFS('EPA Data'!$I:$I,'EPA Data'!$D:$D,'Country Selector'!$A$2,'EPA Data'!$J:$J,$B$1,'EPA Data'!$C:$C,H$2,'EPA Data'!$G:$G,"&gt;="&amp;$A61,'EPA Data'!$G:$G,"&lt;"&amp;$B61)+IF('Multipliers and Adjustments'!$B$66="Y",'SNAP Adjustment'!I98,0))*unit_conv</f>
        <v>0</v>
      </c>
      <c r="I61">
        <f t="shared" si="31"/>
        <v>0</v>
      </c>
      <c r="J61">
        <f t="shared" si="31"/>
        <v>0</v>
      </c>
      <c r="K61">
        <f t="shared" si="31"/>
        <v>0</v>
      </c>
      <c r="L61">
        <f t="shared" si="31"/>
        <v>0</v>
      </c>
      <c r="M61" s="67">
        <f>(VLOOKUP($B$1,'Multipliers and Adjustments'!$A$70:$I$86,TRUNC(COLUMN(M$2)/5)+2,FALSE)*SUMIFS('EPA Data'!$I:$I,'EPA Data'!$D:$D,'Country Selector'!$A$2,'EPA Data'!$J:$J,$B$1,'EPA Data'!$C:$C,M$2,'EPA Data'!$G:$G,"&gt;="&amp;$A61,'EPA Data'!$G:$G,"&lt;"&amp;$B61)+IF('Multipliers and Adjustments'!$B$66="Y",'SNAP Adjustment'!N98,0))*unit_conv</f>
        <v>0</v>
      </c>
      <c r="N61">
        <f t="shared" si="32"/>
        <v>0</v>
      </c>
      <c r="O61">
        <f t="shared" si="32"/>
        <v>0</v>
      </c>
      <c r="P61">
        <f t="shared" si="32"/>
        <v>0</v>
      </c>
      <c r="Q61">
        <f t="shared" si="32"/>
        <v>0</v>
      </c>
      <c r="R61" s="67">
        <f>(VLOOKUP($B$1,'Multipliers and Adjustments'!$A$70:$I$86,TRUNC(COLUMN(R$2)/5)+2,FALSE)*SUMIFS('EPA Data'!$I:$I,'EPA Data'!$D:$D,'Country Selector'!$A$2,'EPA Data'!$J:$J,$B$1,'EPA Data'!$C:$C,R$2,'EPA Data'!$G:$G,"&gt;="&amp;$A61,'EPA Data'!$G:$G,"&lt;"&amp;$B61)+IF('Multipliers and Adjustments'!$B$66="Y",'SNAP Adjustment'!S98,0))*unit_conv</f>
        <v>0</v>
      </c>
      <c r="S61">
        <f t="shared" si="33"/>
        <v>0</v>
      </c>
      <c r="T61">
        <f t="shared" si="33"/>
        <v>0</v>
      </c>
      <c r="U61">
        <f t="shared" si="33"/>
        <v>0</v>
      </c>
      <c r="V61">
        <f t="shared" si="33"/>
        <v>0</v>
      </c>
      <c r="W61" s="67">
        <f>(VLOOKUP($B$1,'Multipliers and Adjustments'!$A$70:$I$86,TRUNC(COLUMN(W$2)/5)+2,FALSE)*SUMIFS('EPA Data'!$I:$I,'EPA Data'!$D:$D,'Country Selector'!$A$2,'EPA Data'!$J:$J,$B$1,'EPA Data'!$C:$C,W$2,'EPA Data'!$G:$G,"&gt;="&amp;$A61,'EPA Data'!$G:$G,"&lt;"&amp;$B61)+IF('Multipliers and Adjustments'!$B$66="Y",'SNAP Adjustment'!X98,0))*unit_conv</f>
        <v>0</v>
      </c>
      <c r="X61">
        <f t="shared" si="34"/>
        <v>0</v>
      </c>
      <c r="Y61">
        <f t="shared" si="34"/>
        <v>0</v>
      </c>
      <c r="Z61">
        <f t="shared" si="34"/>
        <v>0</v>
      </c>
      <c r="AA61">
        <f t="shared" si="34"/>
        <v>0</v>
      </c>
      <c r="AB61" s="67">
        <f>(VLOOKUP($B$1,'Multipliers and Adjustments'!$A$70:$I$86,TRUNC(COLUMN(AB$2)/5)+2,FALSE)*SUMIFS('EPA Data'!$I:$I,'EPA Data'!$D:$D,'Country Selector'!$A$2,'EPA Data'!$J:$J,$B$1,'EPA Data'!$C:$C,AB$2,'EPA Data'!$G:$G,"&gt;="&amp;$A61,'EPA Data'!$G:$G,"&lt;"&amp;$B61)+IF('Multipliers and Adjustments'!$B$66="Y",'SNAP Adjustment'!AC98,0))*unit_conv</f>
        <v>0</v>
      </c>
      <c r="AC61">
        <f t="shared" si="35"/>
        <v>0</v>
      </c>
      <c r="AD61">
        <f t="shared" si="35"/>
        <v>0</v>
      </c>
      <c r="AE61">
        <f t="shared" si="35"/>
        <v>0</v>
      </c>
      <c r="AF61">
        <f t="shared" si="35"/>
        <v>0</v>
      </c>
      <c r="AG61" s="67">
        <f>(VLOOKUP($B$1,'Multipliers and Adjustments'!$A$70:$I$86,TRUNC(COLUMN(AG$2)/5)+2,FALSE)*SUMIFS('EPA Data'!$I:$I,'EPA Data'!$D:$D,'Country Selector'!$A$2,'EPA Data'!$J:$J,$B$1,'EPA Data'!$C:$C,AG$2,'EPA Data'!$G:$G,"&gt;="&amp;$A61,'EPA Data'!$G:$G,"&lt;"&amp;$B61)+IF('Multipliers and Adjustments'!$B$66="Y",'SNAP Adjustment'!AH98,0))*unit_conv</f>
        <v>0</v>
      </c>
      <c r="AH61">
        <f t="shared" si="36"/>
        <v>0</v>
      </c>
      <c r="AI61">
        <f t="shared" si="36"/>
        <v>0</v>
      </c>
      <c r="AJ61">
        <f t="shared" si="36"/>
        <v>0</v>
      </c>
      <c r="AK61">
        <f t="shared" si="36"/>
        <v>0</v>
      </c>
      <c r="AL61" s="67">
        <f>(VLOOKUP($B$1,'Multipliers and Adjustments'!$A$70:$I$86,TRUNC(COLUMN(AL$2)/5)+2,FALSE)*SUMIFS('EPA Data'!$I:$I,'EPA Data'!$D:$D,'Country Selector'!$A$2,'EPA Data'!$J:$J,$B$1,'EPA Data'!$C:$C,AL$2,'EPA Data'!$G:$G,"&gt;="&amp;$A61,'EPA Data'!$G:$G,"&lt;"&amp;$B61)+IF('Multipliers and Adjustments'!$B$66="Y",'SNAP Adjustment'!AM98,0))*unit_conv</f>
        <v>0</v>
      </c>
    </row>
    <row r="62" spans="1:38" x14ac:dyDescent="0.45">
      <c r="A62" s="12">
        <f t="shared" si="14"/>
        <v>950</v>
      </c>
      <c r="B62" s="11">
        <f t="shared" si="7"/>
        <v>1000</v>
      </c>
      <c r="C62" s="67">
        <f>(VLOOKUP($B$1,'Multipliers and Adjustments'!$A$70:$I$86,TRUNC(COLUMN(C$2)/5)+2,FALSE)*SUMIFS('EPA Data'!$I:$I,'EPA Data'!$D:$D,'Country Selector'!$A$2,'EPA Data'!$J:$J,$B$1,'EPA Data'!$C:$C,C$2,'EPA Data'!$G:$G,"&gt;="&amp;$A62,'EPA Data'!$G:$G,"&lt;"&amp;$B62)+IF('Multipliers and Adjustments'!$B$66="Y",'SNAP Adjustment'!D99,0))*unit_conv</f>
        <v>0</v>
      </c>
      <c r="D62">
        <f t="shared" si="30"/>
        <v>0</v>
      </c>
      <c r="E62">
        <f t="shared" si="30"/>
        <v>0</v>
      </c>
      <c r="F62">
        <f t="shared" si="30"/>
        <v>0</v>
      </c>
      <c r="G62">
        <f t="shared" si="30"/>
        <v>0</v>
      </c>
      <c r="H62" s="67">
        <f>(VLOOKUP($B$1,'Multipliers and Adjustments'!$A$70:$I$86,TRUNC(COLUMN(H$2)/5)+2,FALSE)*SUMIFS('EPA Data'!$I:$I,'EPA Data'!$D:$D,'Country Selector'!$A$2,'EPA Data'!$J:$J,$B$1,'EPA Data'!$C:$C,H$2,'EPA Data'!$G:$G,"&gt;="&amp;$A62,'EPA Data'!$G:$G,"&lt;"&amp;$B62)+IF('Multipliers and Adjustments'!$B$66="Y",'SNAP Adjustment'!I99,0))*unit_conv</f>
        <v>0</v>
      </c>
      <c r="I62">
        <f t="shared" si="31"/>
        <v>0</v>
      </c>
      <c r="J62">
        <f t="shared" si="31"/>
        <v>0</v>
      </c>
      <c r="K62">
        <f t="shared" si="31"/>
        <v>0</v>
      </c>
      <c r="L62">
        <f t="shared" si="31"/>
        <v>0</v>
      </c>
      <c r="M62" s="67">
        <f>(VLOOKUP($B$1,'Multipliers and Adjustments'!$A$70:$I$86,TRUNC(COLUMN(M$2)/5)+2,FALSE)*SUMIFS('EPA Data'!$I:$I,'EPA Data'!$D:$D,'Country Selector'!$A$2,'EPA Data'!$J:$J,$B$1,'EPA Data'!$C:$C,M$2,'EPA Data'!$G:$G,"&gt;="&amp;$A62,'EPA Data'!$G:$G,"&lt;"&amp;$B62)+IF('Multipliers and Adjustments'!$B$66="Y",'SNAP Adjustment'!N99,0))*unit_conv</f>
        <v>0</v>
      </c>
      <c r="N62">
        <f t="shared" si="32"/>
        <v>0</v>
      </c>
      <c r="O62">
        <f t="shared" si="32"/>
        <v>0</v>
      </c>
      <c r="P62">
        <f t="shared" si="32"/>
        <v>0</v>
      </c>
      <c r="Q62">
        <f t="shared" si="32"/>
        <v>0</v>
      </c>
      <c r="R62" s="67">
        <f>(VLOOKUP($B$1,'Multipliers and Adjustments'!$A$70:$I$86,TRUNC(COLUMN(R$2)/5)+2,FALSE)*SUMIFS('EPA Data'!$I:$I,'EPA Data'!$D:$D,'Country Selector'!$A$2,'EPA Data'!$J:$J,$B$1,'EPA Data'!$C:$C,R$2,'EPA Data'!$G:$G,"&gt;="&amp;$A62,'EPA Data'!$G:$G,"&lt;"&amp;$B62)+IF('Multipliers and Adjustments'!$B$66="Y",'SNAP Adjustment'!S99,0))*unit_conv</f>
        <v>0</v>
      </c>
      <c r="S62">
        <f t="shared" si="33"/>
        <v>0</v>
      </c>
      <c r="T62">
        <f t="shared" si="33"/>
        <v>0</v>
      </c>
      <c r="U62">
        <f t="shared" si="33"/>
        <v>0</v>
      </c>
      <c r="V62">
        <f t="shared" si="33"/>
        <v>0</v>
      </c>
      <c r="W62" s="67">
        <f>(VLOOKUP($B$1,'Multipliers and Adjustments'!$A$70:$I$86,TRUNC(COLUMN(W$2)/5)+2,FALSE)*SUMIFS('EPA Data'!$I:$I,'EPA Data'!$D:$D,'Country Selector'!$A$2,'EPA Data'!$J:$J,$B$1,'EPA Data'!$C:$C,W$2,'EPA Data'!$G:$G,"&gt;="&amp;$A62,'EPA Data'!$G:$G,"&lt;"&amp;$B62)+IF('Multipliers and Adjustments'!$B$66="Y",'SNAP Adjustment'!X99,0))*unit_conv</f>
        <v>0</v>
      </c>
      <c r="X62">
        <f t="shared" si="34"/>
        <v>0</v>
      </c>
      <c r="Y62">
        <f t="shared" si="34"/>
        <v>0</v>
      </c>
      <c r="Z62">
        <f t="shared" si="34"/>
        <v>0</v>
      </c>
      <c r="AA62">
        <f t="shared" si="34"/>
        <v>0</v>
      </c>
      <c r="AB62" s="67">
        <f>(VLOOKUP($B$1,'Multipliers and Adjustments'!$A$70:$I$86,TRUNC(COLUMN(AB$2)/5)+2,FALSE)*SUMIFS('EPA Data'!$I:$I,'EPA Data'!$D:$D,'Country Selector'!$A$2,'EPA Data'!$J:$J,$B$1,'EPA Data'!$C:$C,AB$2,'EPA Data'!$G:$G,"&gt;="&amp;$A62,'EPA Data'!$G:$G,"&lt;"&amp;$B62)+IF('Multipliers and Adjustments'!$B$66="Y",'SNAP Adjustment'!AC99,0))*unit_conv</f>
        <v>0</v>
      </c>
      <c r="AC62">
        <f t="shared" si="35"/>
        <v>0</v>
      </c>
      <c r="AD62">
        <f t="shared" si="35"/>
        <v>0</v>
      </c>
      <c r="AE62">
        <f t="shared" si="35"/>
        <v>0</v>
      </c>
      <c r="AF62">
        <f t="shared" si="35"/>
        <v>0</v>
      </c>
      <c r="AG62" s="67">
        <f>(VLOOKUP($B$1,'Multipliers and Adjustments'!$A$70:$I$86,TRUNC(COLUMN(AG$2)/5)+2,FALSE)*SUMIFS('EPA Data'!$I:$I,'EPA Data'!$D:$D,'Country Selector'!$A$2,'EPA Data'!$J:$J,$B$1,'EPA Data'!$C:$C,AG$2,'EPA Data'!$G:$G,"&gt;="&amp;$A62,'EPA Data'!$G:$G,"&lt;"&amp;$B62)+IF('Multipliers and Adjustments'!$B$66="Y",'SNAP Adjustment'!AH99,0))*unit_conv</f>
        <v>0</v>
      </c>
      <c r="AH62">
        <f t="shared" si="36"/>
        <v>0</v>
      </c>
      <c r="AI62">
        <f t="shared" si="36"/>
        <v>0</v>
      </c>
      <c r="AJ62">
        <f t="shared" si="36"/>
        <v>0</v>
      </c>
      <c r="AK62">
        <f t="shared" si="36"/>
        <v>0</v>
      </c>
      <c r="AL62" s="67">
        <f>(VLOOKUP($B$1,'Multipliers and Adjustments'!$A$70:$I$86,TRUNC(COLUMN(AL$2)/5)+2,FALSE)*SUMIFS('EPA Data'!$I:$I,'EPA Data'!$D:$D,'Country Selector'!$A$2,'EPA Data'!$J:$J,$B$1,'EPA Data'!$C:$C,AL$2,'EPA Data'!$G:$G,"&gt;="&amp;$A62,'EPA Data'!$G:$G,"&lt;"&amp;$B62)+IF('Multipliers and Adjustments'!$B$66="Y",'SNAP Adjustment'!AM99,0))*unit_conv</f>
        <v>0</v>
      </c>
    </row>
    <row r="63" spans="1:38" x14ac:dyDescent="0.45">
      <c r="A63" s="12">
        <f t="shared" si="14"/>
        <v>1000</v>
      </c>
      <c r="B63" s="11">
        <f t="shared" si="7"/>
        <v>1050</v>
      </c>
      <c r="C63" s="67">
        <f>(VLOOKUP($B$1,'Multipliers and Adjustments'!$A$70:$I$86,TRUNC(COLUMN(C$2)/5)+2,FALSE)*SUMIFS('EPA Data'!$I:$I,'EPA Data'!$D:$D,'Country Selector'!$A$2,'EPA Data'!$J:$J,$B$1,'EPA Data'!$C:$C,C$2,'EPA Data'!$G:$G,"&gt;="&amp;$A63,'EPA Data'!$G:$G,"&lt;"&amp;$B63)+IF('Multipliers and Adjustments'!$B$66="Y",'SNAP Adjustment'!D100,0))*unit_conv</f>
        <v>0</v>
      </c>
      <c r="D63">
        <f t="shared" si="30"/>
        <v>0</v>
      </c>
      <c r="E63">
        <f t="shared" si="30"/>
        <v>0</v>
      </c>
      <c r="F63">
        <f t="shared" si="30"/>
        <v>0</v>
      </c>
      <c r="G63">
        <f t="shared" si="30"/>
        <v>0</v>
      </c>
      <c r="H63" s="67">
        <f>(VLOOKUP($B$1,'Multipliers and Adjustments'!$A$70:$I$86,TRUNC(COLUMN(H$2)/5)+2,FALSE)*SUMIFS('EPA Data'!$I:$I,'EPA Data'!$D:$D,'Country Selector'!$A$2,'EPA Data'!$J:$J,$B$1,'EPA Data'!$C:$C,H$2,'EPA Data'!$G:$G,"&gt;="&amp;$A63,'EPA Data'!$G:$G,"&lt;"&amp;$B63)+IF('Multipliers and Adjustments'!$B$66="Y",'SNAP Adjustment'!I100,0))*unit_conv</f>
        <v>0</v>
      </c>
      <c r="I63">
        <f t="shared" si="31"/>
        <v>0</v>
      </c>
      <c r="J63">
        <f t="shared" si="31"/>
        <v>0</v>
      </c>
      <c r="K63">
        <f t="shared" si="31"/>
        <v>0</v>
      </c>
      <c r="L63">
        <f t="shared" si="31"/>
        <v>0</v>
      </c>
      <c r="M63" s="67">
        <f>(VLOOKUP($B$1,'Multipliers and Adjustments'!$A$70:$I$86,TRUNC(COLUMN(M$2)/5)+2,FALSE)*SUMIFS('EPA Data'!$I:$I,'EPA Data'!$D:$D,'Country Selector'!$A$2,'EPA Data'!$J:$J,$B$1,'EPA Data'!$C:$C,M$2,'EPA Data'!$G:$G,"&gt;="&amp;$A63,'EPA Data'!$G:$G,"&lt;"&amp;$B63)+IF('Multipliers and Adjustments'!$B$66="Y",'SNAP Adjustment'!N100,0))*unit_conv</f>
        <v>0</v>
      </c>
      <c r="N63">
        <f t="shared" si="32"/>
        <v>0</v>
      </c>
      <c r="O63">
        <f t="shared" si="32"/>
        <v>0</v>
      </c>
      <c r="P63">
        <f t="shared" si="32"/>
        <v>0</v>
      </c>
      <c r="Q63">
        <f t="shared" si="32"/>
        <v>0</v>
      </c>
      <c r="R63" s="67">
        <f>(VLOOKUP($B$1,'Multipliers and Adjustments'!$A$70:$I$86,TRUNC(COLUMN(R$2)/5)+2,FALSE)*SUMIFS('EPA Data'!$I:$I,'EPA Data'!$D:$D,'Country Selector'!$A$2,'EPA Data'!$J:$J,$B$1,'EPA Data'!$C:$C,R$2,'EPA Data'!$G:$G,"&gt;="&amp;$A63,'EPA Data'!$G:$G,"&lt;"&amp;$B63)+IF('Multipliers and Adjustments'!$B$66="Y",'SNAP Adjustment'!S100,0))*unit_conv</f>
        <v>0</v>
      </c>
      <c r="S63">
        <f t="shared" si="33"/>
        <v>0</v>
      </c>
      <c r="T63">
        <f t="shared" si="33"/>
        <v>0</v>
      </c>
      <c r="U63">
        <f t="shared" si="33"/>
        <v>0</v>
      </c>
      <c r="V63">
        <f t="shared" si="33"/>
        <v>0</v>
      </c>
      <c r="W63" s="67">
        <f>(VLOOKUP($B$1,'Multipliers and Adjustments'!$A$70:$I$86,TRUNC(COLUMN(W$2)/5)+2,FALSE)*SUMIFS('EPA Data'!$I:$I,'EPA Data'!$D:$D,'Country Selector'!$A$2,'EPA Data'!$J:$J,$B$1,'EPA Data'!$C:$C,W$2,'EPA Data'!$G:$G,"&gt;="&amp;$A63,'EPA Data'!$G:$G,"&lt;"&amp;$B63)+IF('Multipliers and Adjustments'!$B$66="Y",'SNAP Adjustment'!X100,0))*unit_conv</f>
        <v>0</v>
      </c>
      <c r="X63">
        <f t="shared" si="34"/>
        <v>0</v>
      </c>
      <c r="Y63">
        <f t="shared" si="34"/>
        <v>0</v>
      </c>
      <c r="Z63">
        <f t="shared" si="34"/>
        <v>0</v>
      </c>
      <c r="AA63">
        <f t="shared" si="34"/>
        <v>0</v>
      </c>
      <c r="AB63" s="67">
        <f>(VLOOKUP($B$1,'Multipliers and Adjustments'!$A$70:$I$86,TRUNC(COLUMN(AB$2)/5)+2,FALSE)*SUMIFS('EPA Data'!$I:$I,'EPA Data'!$D:$D,'Country Selector'!$A$2,'EPA Data'!$J:$J,$B$1,'EPA Data'!$C:$C,AB$2,'EPA Data'!$G:$G,"&gt;="&amp;$A63,'EPA Data'!$G:$G,"&lt;"&amp;$B63)+IF('Multipliers and Adjustments'!$B$66="Y",'SNAP Adjustment'!AC100,0))*unit_conv</f>
        <v>0</v>
      </c>
      <c r="AC63">
        <f t="shared" si="35"/>
        <v>0</v>
      </c>
      <c r="AD63">
        <f t="shared" si="35"/>
        <v>0</v>
      </c>
      <c r="AE63">
        <f t="shared" si="35"/>
        <v>0</v>
      </c>
      <c r="AF63">
        <f t="shared" si="35"/>
        <v>0</v>
      </c>
      <c r="AG63" s="67">
        <f>(VLOOKUP($B$1,'Multipliers and Adjustments'!$A$70:$I$86,TRUNC(COLUMN(AG$2)/5)+2,FALSE)*SUMIFS('EPA Data'!$I:$I,'EPA Data'!$D:$D,'Country Selector'!$A$2,'EPA Data'!$J:$J,$B$1,'EPA Data'!$C:$C,AG$2,'EPA Data'!$G:$G,"&gt;="&amp;$A63,'EPA Data'!$G:$G,"&lt;"&amp;$B63)+IF('Multipliers and Adjustments'!$B$66="Y",'SNAP Adjustment'!AH100,0))*unit_conv</f>
        <v>0</v>
      </c>
      <c r="AH63">
        <f t="shared" si="36"/>
        <v>0</v>
      </c>
      <c r="AI63">
        <f t="shared" si="36"/>
        <v>0</v>
      </c>
      <c r="AJ63">
        <f t="shared" si="36"/>
        <v>0</v>
      </c>
      <c r="AK63">
        <f t="shared" si="36"/>
        <v>0</v>
      </c>
      <c r="AL63" s="67">
        <f>(VLOOKUP($B$1,'Multipliers and Adjustments'!$A$70:$I$86,TRUNC(COLUMN(AL$2)/5)+2,FALSE)*SUMIFS('EPA Data'!$I:$I,'EPA Data'!$D:$D,'Country Selector'!$A$2,'EPA Data'!$J:$J,$B$1,'EPA Data'!$C:$C,AL$2,'EPA Data'!$G:$G,"&gt;="&amp;$A63,'EPA Data'!$G:$G,"&lt;"&amp;$B63)+IF('Multipliers and Adjustments'!$B$66="Y",'SNAP Adjustment'!AM100,0))*unit_conv</f>
        <v>0</v>
      </c>
    </row>
    <row r="64" spans="1:38" x14ac:dyDescent="0.45">
      <c r="A64" s="12">
        <f t="shared" si="14"/>
        <v>1050</v>
      </c>
      <c r="B64" s="11">
        <f t="shared" si="7"/>
        <v>1100</v>
      </c>
      <c r="C64" s="67">
        <f>(VLOOKUP($B$1,'Multipliers and Adjustments'!$A$70:$I$86,TRUNC(COLUMN(C$2)/5)+2,FALSE)*SUMIFS('EPA Data'!$I:$I,'EPA Data'!$D:$D,'Country Selector'!$A$2,'EPA Data'!$J:$J,$B$1,'EPA Data'!$C:$C,C$2,'EPA Data'!$G:$G,"&gt;="&amp;$A64,'EPA Data'!$G:$G,"&lt;"&amp;$B64)+IF('Multipliers and Adjustments'!$B$66="Y",'SNAP Adjustment'!D101,0))*unit_conv</f>
        <v>0</v>
      </c>
      <c r="D64">
        <f t="shared" si="30"/>
        <v>0</v>
      </c>
      <c r="E64">
        <f t="shared" si="30"/>
        <v>0</v>
      </c>
      <c r="F64">
        <f t="shared" si="30"/>
        <v>0</v>
      </c>
      <c r="G64">
        <f t="shared" si="30"/>
        <v>0</v>
      </c>
      <c r="H64" s="67">
        <f>(VLOOKUP($B$1,'Multipliers and Adjustments'!$A$70:$I$86,TRUNC(COLUMN(H$2)/5)+2,FALSE)*SUMIFS('EPA Data'!$I:$I,'EPA Data'!$D:$D,'Country Selector'!$A$2,'EPA Data'!$J:$J,$B$1,'EPA Data'!$C:$C,H$2,'EPA Data'!$G:$G,"&gt;="&amp;$A64,'EPA Data'!$G:$G,"&lt;"&amp;$B64)+IF('Multipliers and Adjustments'!$B$66="Y",'SNAP Adjustment'!I101,0))*unit_conv</f>
        <v>0</v>
      </c>
      <c r="I64">
        <f t="shared" si="31"/>
        <v>0</v>
      </c>
      <c r="J64">
        <f t="shared" si="31"/>
        <v>0</v>
      </c>
      <c r="K64">
        <f t="shared" si="31"/>
        <v>0</v>
      </c>
      <c r="L64">
        <f t="shared" si="31"/>
        <v>0</v>
      </c>
      <c r="M64" s="67">
        <f>(VLOOKUP($B$1,'Multipliers and Adjustments'!$A$70:$I$86,TRUNC(COLUMN(M$2)/5)+2,FALSE)*SUMIFS('EPA Data'!$I:$I,'EPA Data'!$D:$D,'Country Selector'!$A$2,'EPA Data'!$J:$J,$B$1,'EPA Data'!$C:$C,M$2,'EPA Data'!$G:$G,"&gt;="&amp;$A64,'EPA Data'!$G:$G,"&lt;"&amp;$B64)+IF('Multipliers and Adjustments'!$B$66="Y",'SNAP Adjustment'!N101,0))*unit_conv</f>
        <v>0</v>
      </c>
      <c r="N64">
        <f t="shared" si="32"/>
        <v>0</v>
      </c>
      <c r="O64">
        <f t="shared" si="32"/>
        <v>0</v>
      </c>
      <c r="P64">
        <f t="shared" si="32"/>
        <v>0</v>
      </c>
      <c r="Q64">
        <f t="shared" si="32"/>
        <v>0</v>
      </c>
      <c r="R64" s="67">
        <f>(VLOOKUP($B$1,'Multipliers and Adjustments'!$A$70:$I$86,TRUNC(COLUMN(R$2)/5)+2,FALSE)*SUMIFS('EPA Data'!$I:$I,'EPA Data'!$D:$D,'Country Selector'!$A$2,'EPA Data'!$J:$J,$B$1,'EPA Data'!$C:$C,R$2,'EPA Data'!$G:$G,"&gt;="&amp;$A64,'EPA Data'!$G:$G,"&lt;"&amp;$B64)+IF('Multipliers and Adjustments'!$B$66="Y",'SNAP Adjustment'!S101,0))*unit_conv</f>
        <v>0</v>
      </c>
      <c r="S64">
        <f t="shared" si="33"/>
        <v>0</v>
      </c>
      <c r="T64">
        <f t="shared" si="33"/>
        <v>0</v>
      </c>
      <c r="U64">
        <f t="shared" si="33"/>
        <v>0</v>
      </c>
      <c r="V64">
        <f t="shared" si="33"/>
        <v>0</v>
      </c>
      <c r="W64" s="67">
        <f>(VLOOKUP($B$1,'Multipliers and Adjustments'!$A$70:$I$86,TRUNC(COLUMN(W$2)/5)+2,FALSE)*SUMIFS('EPA Data'!$I:$I,'EPA Data'!$D:$D,'Country Selector'!$A$2,'EPA Data'!$J:$J,$B$1,'EPA Data'!$C:$C,W$2,'EPA Data'!$G:$G,"&gt;="&amp;$A64,'EPA Data'!$G:$G,"&lt;"&amp;$B64)+IF('Multipliers and Adjustments'!$B$66="Y",'SNAP Adjustment'!X101,0))*unit_conv</f>
        <v>0</v>
      </c>
      <c r="X64">
        <f t="shared" si="34"/>
        <v>0</v>
      </c>
      <c r="Y64">
        <f t="shared" si="34"/>
        <v>0</v>
      </c>
      <c r="Z64">
        <f t="shared" si="34"/>
        <v>0</v>
      </c>
      <c r="AA64">
        <f t="shared" si="34"/>
        <v>0</v>
      </c>
      <c r="AB64" s="67">
        <f>(VLOOKUP($B$1,'Multipliers and Adjustments'!$A$70:$I$86,TRUNC(COLUMN(AB$2)/5)+2,FALSE)*SUMIFS('EPA Data'!$I:$I,'EPA Data'!$D:$D,'Country Selector'!$A$2,'EPA Data'!$J:$J,$B$1,'EPA Data'!$C:$C,AB$2,'EPA Data'!$G:$G,"&gt;="&amp;$A64,'EPA Data'!$G:$G,"&lt;"&amp;$B64)+IF('Multipliers and Adjustments'!$B$66="Y",'SNAP Adjustment'!AC101,0))*unit_conv</f>
        <v>0</v>
      </c>
      <c r="AC64">
        <f t="shared" si="35"/>
        <v>0</v>
      </c>
      <c r="AD64">
        <f t="shared" si="35"/>
        <v>0</v>
      </c>
      <c r="AE64">
        <f t="shared" si="35"/>
        <v>0</v>
      </c>
      <c r="AF64">
        <f t="shared" si="35"/>
        <v>0</v>
      </c>
      <c r="AG64" s="67">
        <f>(VLOOKUP($B$1,'Multipliers and Adjustments'!$A$70:$I$86,TRUNC(COLUMN(AG$2)/5)+2,FALSE)*SUMIFS('EPA Data'!$I:$I,'EPA Data'!$D:$D,'Country Selector'!$A$2,'EPA Data'!$J:$J,$B$1,'EPA Data'!$C:$C,AG$2,'EPA Data'!$G:$G,"&gt;="&amp;$A64,'EPA Data'!$G:$G,"&lt;"&amp;$B64)+IF('Multipliers and Adjustments'!$B$66="Y",'SNAP Adjustment'!AH101,0))*unit_conv</f>
        <v>0</v>
      </c>
      <c r="AH64">
        <f t="shared" si="36"/>
        <v>0</v>
      </c>
      <c r="AI64">
        <f t="shared" si="36"/>
        <v>0</v>
      </c>
      <c r="AJ64">
        <f t="shared" si="36"/>
        <v>0</v>
      </c>
      <c r="AK64">
        <f t="shared" si="36"/>
        <v>0</v>
      </c>
      <c r="AL64" s="67">
        <f>(VLOOKUP($B$1,'Multipliers and Adjustments'!$A$70:$I$86,TRUNC(COLUMN(AL$2)/5)+2,FALSE)*SUMIFS('EPA Data'!$I:$I,'EPA Data'!$D:$D,'Country Selector'!$A$2,'EPA Data'!$J:$J,$B$1,'EPA Data'!$C:$C,AL$2,'EPA Data'!$G:$G,"&gt;="&amp;$A64,'EPA Data'!$G:$G,"&lt;"&amp;$B64)+IF('Multipliers and Adjustments'!$B$66="Y",'SNAP Adjustment'!AM101,0))*unit_conv</f>
        <v>0</v>
      </c>
    </row>
    <row r="65" spans="1:38" x14ac:dyDescent="0.45">
      <c r="A65" s="12">
        <f t="shared" si="14"/>
        <v>1100</v>
      </c>
      <c r="B65" s="11">
        <f t="shared" si="7"/>
        <v>1150</v>
      </c>
      <c r="C65" s="67">
        <f>(VLOOKUP($B$1,'Multipliers and Adjustments'!$A$70:$I$86,TRUNC(COLUMN(C$2)/5)+2,FALSE)*SUMIFS('EPA Data'!$I:$I,'EPA Data'!$D:$D,'Country Selector'!$A$2,'EPA Data'!$J:$J,$B$1,'EPA Data'!$C:$C,C$2,'EPA Data'!$G:$G,"&gt;="&amp;$A65,'EPA Data'!$G:$G,"&lt;"&amp;$B65)+IF('Multipliers and Adjustments'!$B$66="Y",'SNAP Adjustment'!D102,0))*unit_conv</f>
        <v>0</v>
      </c>
      <c r="D65">
        <f t="shared" si="30"/>
        <v>0</v>
      </c>
      <c r="E65">
        <f t="shared" si="30"/>
        <v>0</v>
      </c>
      <c r="F65">
        <f t="shared" si="30"/>
        <v>0</v>
      </c>
      <c r="G65">
        <f t="shared" si="30"/>
        <v>0</v>
      </c>
      <c r="H65" s="67">
        <f>(VLOOKUP($B$1,'Multipliers and Adjustments'!$A$70:$I$86,TRUNC(COLUMN(H$2)/5)+2,FALSE)*SUMIFS('EPA Data'!$I:$I,'EPA Data'!$D:$D,'Country Selector'!$A$2,'EPA Data'!$J:$J,$B$1,'EPA Data'!$C:$C,H$2,'EPA Data'!$G:$G,"&gt;="&amp;$A65,'EPA Data'!$G:$G,"&lt;"&amp;$B65)+IF('Multipliers and Adjustments'!$B$66="Y",'SNAP Adjustment'!I102,0))*unit_conv</f>
        <v>0</v>
      </c>
      <c r="I65">
        <f t="shared" si="31"/>
        <v>0</v>
      </c>
      <c r="J65">
        <f t="shared" si="31"/>
        <v>0</v>
      </c>
      <c r="K65">
        <f t="shared" si="31"/>
        <v>0</v>
      </c>
      <c r="L65">
        <f t="shared" si="31"/>
        <v>0</v>
      </c>
      <c r="M65" s="67">
        <f>(VLOOKUP($B$1,'Multipliers and Adjustments'!$A$70:$I$86,TRUNC(COLUMN(M$2)/5)+2,FALSE)*SUMIFS('EPA Data'!$I:$I,'EPA Data'!$D:$D,'Country Selector'!$A$2,'EPA Data'!$J:$J,$B$1,'EPA Data'!$C:$C,M$2,'EPA Data'!$G:$G,"&gt;="&amp;$A65,'EPA Data'!$G:$G,"&lt;"&amp;$B65)+IF('Multipliers and Adjustments'!$B$66="Y",'SNAP Adjustment'!N102,0))*unit_conv</f>
        <v>0</v>
      </c>
      <c r="N65">
        <f t="shared" si="32"/>
        <v>0</v>
      </c>
      <c r="O65">
        <f t="shared" si="32"/>
        <v>0</v>
      </c>
      <c r="P65">
        <f t="shared" si="32"/>
        <v>0</v>
      </c>
      <c r="Q65">
        <f t="shared" si="32"/>
        <v>0</v>
      </c>
      <c r="R65" s="67">
        <f>(VLOOKUP($B$1,'Multipliers and Adjustments'!$A$70:$I$86,TRUNC(COLUMN(R$2)/5)+2,FALSE)*SUMIFS('EPA Data'!$I:$I,'EPA Data'!$D:$D,'Country Selector'!$A$2,'EPA Data'!$J:$J,$B$1,'EPA Data'!$C:$C,R$2,'EPA Data'!$G:$G,"&gt;="&amp;$A65,'EPA Data'!$G:$G,"&lt;"&amp;$B65)+IF('Multipliers and Adjustments'!$B$66="Y",'SNAP Adjustment'!S102,0))*unit_conv</f>
        <v>0</v>
      </c>
      <c r="S65">
        <f t="shared" si="33"/>
        <v>0</v>
      </c>
      <c r="T65">
        <f t="shared" si="33"/>
        <v>0</v>
      </c>
      <c r="U65">
        <f t="shared" si="33"/>
        <v>0</v>
      </c>
      <c r="V65">
        <f t="shared" si="33"/>
        <v>0</v>
      </c>
      <c r="W65" s="67">
        <f>(VLOOKUP($B$1,'Multipliers and Adjustments'!$A$70:$I$86,TRUNC(COLUMN(W$2)/5)+2,FALSE)*SUMIFS('EPA Data'!$I:$I,'EPA Data'!$D:$D,'Country Selector'!$A$2,'EPA Data'!$J:$J,$B$1,'EPA Data'!$C:$C,W$2,'EPA Data'!$G:$G,"&gt;="&amp;$A65,'EPA Data'!$G:$G,"&lt;"&amp;$B65)+IF('Multipliers and Adjustments'!$B$66="Y",'SNAP Adjustment'!X102,0))*unit_conv</f>
        <v>0</v>
      </c>
      <c r="X65">
        <f t="shared" si="34"/>
        <v>0</v>
      </c>
      <c r="Y65">
        <f t="shared" si="34"/>
        <v>0</v>
      </c>
      <c r="Z65">
        <f t="shared" si="34"/>
        <v>0</v>
      </c>
      <c r="AA65">
        <f t="shared" si="34"/>
        <v>0</v>
      </c>
      <c r="AB65" s="67">
        <f>(VLOOKUP($B$1,'Multipliers and Adjustments'!$A$70:$I$86,TRUNC(COLUMN(AB$2)/5)+2,FALSE)*SUMIFS('EPA Data'!$I:$I,'EPA Data'!$D:$D,'Country Selector'!$A$2,'EPA Data'!$J:$J,$B$1,'EPA Data'!$C:$C,AB$2,'EPA Data'!$G:$G,"&gt;="&amp;$A65,'EPA Data'!$G:$G,"&lt;"&amp;$B65)+IF('Multipliers and Adjustments'!$B$66="Y",'SNAP Adjustment'!AC102,0))*unit_conv</f>
        <v>0</v>
      </c>
      <c r="AC65">
        <f t="shared" si="35"/>
        <v>0</v>
      </c>
      <c r="AD65">
        <f t="shared" si="35"/>
        <v>0</v>
      </c>
      <c r="AE65">
        <f t="shared" si="35"/>
        <v>0</v>
      </c>
      <c r="AF65">
        <f t="shared" si="35"/>
        <v>0</v>
      </c>
      <c r="AG65" s="67">
        <f>(VLOOKUP($B$1,'Multipliers and Adjustments'!$A$70:$I$86,TRUNC(COLUMN(AG$2)/5)+2,FALSE)*SUMIFS('EPA Data'!$I:$I,'EPA Data'!$D:$D,'Country Selector'!$A$2,'EPA Data'!$J:$J,$B$1,'EPA Data'!$C:$C,AG$2,'EPA Data'!$G:$G,"&gt;="&amp;$A65,'EPA Data'!$G:$G,"&lt;"&amp;$B65)+IF('Multipliers and Adjustments'!$B$66="Y",'SNAP Adjustment'!AH102,0))*unit_conv</f>
        <v>0</v>
      </c>
      <c r="AH65">
        <f t="shared" si="36"/>
        <v>0</v>
      </c>
      <c r="AI65">
        <f t="shared" si="36"/>
        <v>0</v>
      </c>
      <c r="AJ65">
        <f t="shared" si="36"/>
        <v>0</v>
      </c>
      <c r="AK65">
        <f t="shared" si="36"/>
        <v>0</v>
      </c>
      <c r="AL65" s="67">
        <f>(VLOOKUP($B$1,'Multipliers and Adjustments'!$A$70:$I$86,TRUNC(COLUMN(AL$2)/5)+2,FALSE)*SUMIFS('EPA Data'!$I:$I,'EPA Data'!$D:$D,'Country Selector'!$A$2,'EPA Data'!$J:$J,$B$1,'EPA Data'!$C:$C,AL$2,'EPA Data'!$G:$G,"&gt;="&amp;$A65,'EPA Data'!$G:$G,"&lt;"&amp;$B65)+IF('Multipliers and Adjustments'!$B$66="Y",'SNAP Adjustment'!AM102,0))*unit_conv</f>
        <v>0</v>
      </c>
    </row>
    <row r="66" spans="1:38" x14ac:dyDescent="0.45">
      <c r="A66" s="12">
        <f t="shared" si="14"/>
        <v>1150</v>
      </c>
      <c r="B66" s="11">
        <f t="shared" si="7"/>
        <v>1200</v>
      </c>
      <c r="C66" s="67">
        <f>(VLOOKUP($B$1,'Multipliers and Adjustments'!$A$70:$I$86,TRUNC(COLUMN(C$2)/5)+2,FALSE)*SUMIFS('EPA Data'!$I:$I,'EPA Data'!$D:$D,'Country Selector'!$A$2,'EPA Data'!$J:$J,$B$1,'EPA Data'!$C:$C,C$2,'EPA Data'!$G:$G,"&gt;="&amp;$A66,'EPA Data'!$G:$G,"&lt;"&amp;$B66)+IF('Multipliers and Adjustments'!$B$66="Y",'SNAP Adjustment'!D103,0))*unit_conv</f>
        <v>0</v>
      </c>
      <c r="D66">
        <f t="shared" ref="D66:G74" si="37">C66+($H66-$C66)/5</f>
        <v>0</v>
      </c>
      <c r="E66">
        <f t="shared" si="37"/>
        <v>0</v>
      </c>
      <c r="F66">
        <f t="shared" si="37"/>
        <v>0</v>
      </c>
      <c r="G66">
        <f t="shared" si="37"/>
        <v>0</v>
      </c>
      <c r="H66" s="67">
        <f>(VLOOKUP($B$1,'Multipliers and Adjustments'!$A$70:$I$86,TRUNC(COLUMN(H$2)/5)+2,FALSE)*SUMIFS('EPA Data'!$I:$I,'EPA Data'!$D:$D,'Country Selector'!$A$2,'EPA Data'!$J:$J,$B$1,'EPA Data'!$C:$C,H$2,'EPA Data'!$G:$G,"&gt;="&amp;$A66,'EPA Data'!$G:$G,"&lt;"&amp;$B66)+IF('Multipliers and Adjustments'!$B$66="Y",'SNAP Adjustment'!I103,0))*unit_conv</f>
        <v>0</v>
      </c>
      <c r="I66">
        <f t="shared" si="31"/>
        <v>0</v>
      </c>
      <c r="J66">
        <f t="shared" si="31"/>
        <v>0</v>
      </c>
      <c r="K66">
        <f t="shared" si="31"/>
        <v>0</v>
      </c>
      <c r="L66">
        <f t="shared" si="31"/>
        <v>0</v>
      </c>
      <c r="M66" s="67">
        <f>(VLOOKUP($B$1,'Multipliers and Adjustments'!$A$70:$I$86,TRUNC(COLUMN(M$2)/5)+2,FALSE)*SUMIFS('EPA Data'!$I:$I,'EPA Data'!$D:$D,'Country Selector'!$A$2,'EPA Data'!$J:$J,$B$1,'EPA Data'!$C:$C,M$2,'EPA Data'!$G:$G,"&gt;="&amp;$A66,'EPA Data'!$G:$G,"&lt;"&amp;$B66)+IF('Multipliers and Adjustments'!$B$66="Y",'SNAP Adjustment'!N103,0))*unit_conv</f>
        <v>0</v>
      </c>
      <c r="N66">
        <f t="shared" si="32"/>
        <v>0</v>
      </c>
      <c r="O66">
        <f t="shared" si="32"/>
        <v>0</v>
      </c>
      <c r="P66">
        <f t="shared" si="32"/>
        <v>0</v>
      </c>
      <c r="Q66">
        <f t="shared" si="32"/>
        <v>0</v>
      </c>
      <c r="R66" s="67">
        <f>(VLOOKUP($B$1,'Multipliers and Adjustments'!$A$70:$I$86,TRUNC(COLUMN(R$2)/5)+2,FALSE)*SUMIFS('EPA Data'!$I:$I,'EPA Data'!$D:$D,'Country Selector'!$A$2,'EPA Data'!$J:$J,$B$1,'EPA Data'!$C:$C,R$2,'EPA Data'!$G:$G,"&gt;="&amp;$A66,'EPA Data'!$G:$G,"&lt;"&amp;$B66)+IF('Multipliers and Adjustments'!$B$66="Y",'SNAP Adjustment'!S103,0))*unit_conv</f>
        <v>0</v>
      </c>
      <c r="S66">
        <f t="shared" si="33"/>
        <v>0</v>
      </c>
      <c r="T66">
        <f t="shared" si="33"/>
        <v>0</v>
      </c>
      <c r="U66">
        <f t="shared" si="33"/>
        <v>0</v>
      </c>
      <c r="V66">
        <f t="shared" si="33"/>
        <v>0</v>
      </c>
      <c r="W66" s="67">
        <f>(VLOOKUP($B$1,'Multipliers and Adjustments'!$A$70:$I$86,TRUNC(COLUMN(W$2)/5)+2,FALSE)*SUMIFS('EPA Data'!$I:$I,'EPA Data'!$D:$D,'Country Selector'!$A$2,'EPA Data'!$J:$J,$B$1,'EPA Data'!$C:$C,W$2,'EPA Data'!$G:$G,"&gt;="&amp;$A66,'EPA Data'!$G:$G,"&lt;"&amp;$B66)+IF('Multipliers and Adjustments'!$B$66="Y",'SNAP Adjustment'!X103,0))*unit_conv</f>
        <v>0</v>
      </c>
      <c r="X66">
        <f t="shared" si="34"/>
        <v>0</v>
      </c>
      <c r="Y66">
        <f t="shared" si="34"/>
        <v>0</v>
      </c>
      <c r="Z66">
        <f t="shared" si="34"/>
        <v>0</v>
      </c>
      <c r="AA66">
        <f t="shared" si="34"/>
        <v>0</v>
      </c>
      <c r="AB66" s="67">
        <f>(VLOOKUP($B$1,'Multipliers and Adjustments'!$A$70:$I$86,TRUNC(COLUMN(AB$2)/5)+2,FALSE)*SUMIFS('EPA Data'!$I:$I,'EPA Data'!$D:$D,'Country Selector'!$A$2,'EPA Data'!$J:$J,$B$1,'EPA Data'!$C:$C,AB$2,'EPA Data'!$G:$G,"&gt;="&amp;$A66,'EPA Data'!$G:$G,"&lt;"&amp;$B66)+IF('Multipliers and Adjustments'!$B$66="Y",'SNAP Adjustment'!AC103,0))*unit_conv</f>
        <v>0</v>
      </c>
      <c r="AC66">
        <f t="shared" si="35"/>
        <v>0</v>
      </c>
      <c r="AD66">
        <f t="shared" si="35"/>
        <v>0</v>
      </c>
      <c r="AE66">
        <f t="shared" si="35"/>
        <v>0</v>
      </c>
      <c r="AF66">
        <f t="shared" si="35"/>
        <v>0</v>
      </c>
      <c r="AG66" s="67">
        <f>(VLOOKUP($B$1,'Multipliers and Adjustments'!$A$70:$I$86,TRUNC(COLUMN(AG$2)/5)+2,FALSE)*SUMIFS('EPA Data'!$I:$I,'EPA Data'!$D:$D,'Country Selector'!$A$2,'EPA Data'!$J:$J,$B$1,'EPA Data'!$C:$C,AG$2,'EPA Data'!$G:$G,"&gt;="&amp;$A66,'EPA Data'!$G:$G,"&lt;"&amp;$B66)+IF('Multipliers and Adjustments'!$B$66="Y",'SNAP Adjustment'!AH103,0))*unit_conv</f>
        <v>0</v>
      </c>
      <c r="AH66">
        <f t="shared" si="36"/>
        <v>0</v>
      </c>
      <c r="AI66">
        <f t="shared" si="36"/>
        <v>0</v>
      </c>
      <c r="AJ66">
        <f t="shared" si="36"/>
        <v>0</v>
      </c>
      <c r="AK66">
        <f t="shared" si="36"/>
        <v>0</v>
      </c>
      <c r="AL66" s="67">
        <f>(VLOOKUP($B$1,'Multipliers and Adjustments'!$A$70:$I$86,TRUNC(COLUMN(AL$2)/5)+2,FALSE)*SUMIFS('EPA Data'!$I:$I,'EPA Data'!$D:$D,'Country Selector'!$A$2,'EPA Data'!$J:$J,$B$1,'EPA Data'!$C:$C,AL$2,'EPA Data'!$G:$G,"&gt;="&amp;$A66,'EPA Data'!$G:$G,"&lt;"&amp;$B66)+IF('Multipliers and Adjustments'!$B$66="Y",'SNAP Adjustment'!AM103,0))*unit_conv</f>
        <v>0</v>
      </c>
    </row>
    <row r="67" spans="1:38" x14ac:dyDescent="0.45">
      <c r="A67" s="12">
        <f t="shared" si="14"/>
        <v>1200</v>
      </c>
      <c r="B67" s="11">
        <f t="shared" si="7"/>
        <v>1250</v>
      </c>
      <c r="C67" s="67">
        <f>(VLOOKUP($B$1,'Multipliers and Adjustments'!$A$70:$I$86,TRUNC(COLUMN(C$2)/5)+2,FALSE)*SUMIFS('EPA Data'!$I:$I,'EPA Data'!$D:$D,'Country Selector'!$A$2,'EPA Data'!$J:$J,$B$1,'EPA Data'!$C:$C,C$2,'EPA Data'!$G:$G,"&gt;="&amp;$A67,'EPA Data'!$G:$G,"&lt;"&amp;$B67)+IF('Multipliers and Adjustments'!$B$66="Y",'SNAP Adjustment'!D104,0))*unit_conv</f>
        <v>0</v>
      </c>
      <c r="D67">
        <f t="shared" si="37"/>
        <v>0</v>
      </c>
      <c r="E67">
        <f t="shared" si="37"/>
        <v>0</v>
      </c>
      <c r="F67">
        <f t="shared" si="37"/>
        <v>0</v>
      </c>
      <c r="G67">
        <f t="shared" si="37"/>
        <v>0</v>
      </c>
      <c r="H67" s="67">
        <f>(VLOOKUP($B$1,'Multipliers and Adjustments'!$A$70:$I$86,TRUNC(COLUMN(H$2)/5)+2,FALSE)*SUMIFS('EPA Data'!$I:$I,'EPA Data'!$D:$D,'Country Selector'!$A$2,'EPA Data'!$J:$J,$B$1,'EPA Data'!$C:$C,H$2,'EPA Data'!$G:$G,"&gt;="&amp;$A67,'EPA Data'!$G:$G,"&lt;"&amp;$B67)+IF('Multipliers and Adjustments'!$B$66="Y",'SNAP Adjustment'!I104,0))*unit_conv</f>
        <v>0</v>
      </c>
      <c r="I67">
        <f t="shared" si="31"/>
        <v>0</v>
      </c>
      <c r="J67">
        <f t="shared" si="31"/>
        <v>0</v>
      </c>
      <c r="K67">
        <f t="shared" si="31"/>
        <v>0</v>
      </c>
      <c r="L67">
        <f t="shared" si="31"/>
        <v>0</v>
      </c>
      <c r="M67" s="67">
        <f>(VLOOKUP($B$1,'Multipliers and Adjustments'!$A$70:$I$86,TRUNC(COLUMN(M$2)/5)+2,FALSE)*SUMIFS('EPA Data'!$I:$I,'EPA Data'!$D:$D,'Country Selector'!$A$2,'EPA Data'!$J:$J,$B$1,'EPA Data'!$C:$C,M$2,'EPA Data'!$G:$G,"&gt;="&amp;$A67,'EPA Data'!$G:$G,"&lt;"&amp;$B67)+IF('Multipliers and Adjustments'!$B$66="Y",'SNAP Adjustment'!N104,0))*unit_conv</f>
        <v>0</v>
      </c>
      <c r="N67">
        <f t="shared" si="32"/>
        <v>0</v>
      </c>
      <c r="O67">
        <f t="shared" si="32"/>
        <v>0</v>
      </c>
      <c r="P67">
        <f t="shared" si="32"/>
        <v>0</v>
      </c>
      <c r="Q67">
        <f t="shared" si="32"/>
        <v>0</v>
      </c>
      <c r="R67" s="67">
        <f>(VLOOKUP($B$1,'Multipliers and Adjustments'!$A$70:$I$86,TRUNC(COLUMN(R$2)/5)+2,FALSE)*SUMIFS('EPA Data'!$I:$I,'EPA Data'!$D:$D,'Country Selector'!$A$2,'EPA Data'!$J:$J,$B$1,'EPA Data'!$C:$C,R$2,'EPA Data'!$G:$G,"&gt;="&amp;$A67,'EPA Data'!$G:$G,"&lt;"&amp;$B67)+IF('Multipliers and Adjustments'!$B$66="Y",'SNAP Adjustment'!S104,0))*unit_conv</f>
        <v>0</v>
      </c>
      <c r="S67">
        <f t="shared" si="33"/>
        <v>0</v>
      </c>
      <c r="T67">
        <f t="shared" si="33"/>
        <v>0</v>
      </c>
      <c r="U67">
        <f t="shared" si="33"/>
        <v>0</v>
      </c>
      <c r="V67">
        <f t="shared" si="33"/>
        <v>0</v>
      </c>
      <c r="W67" s="67">
        <f>(VLOOKUP($B$1,'Multipliers and Adjustments'!$A$70:$I$86,TRUNC(COLUMN(W$2)/5)+2,FALSE)*SUMIFS('EPA Data'!$I:$I,'EPA Data'!$D:$D,'Country Selector'!$A$2,'EPA Data'!$J:$J,$B$1,'EPA Data'!$C:$C,W$2,'EPA Data'!$G:$G,"&gt;="&amp;$A67,'EPA Data'!$G:$G,"&lt;"&amp;$B67)+IF('Multipliers and Adjustments'!$B$66="Y",'SNAP Adjustment'!X104,0))*unit_conv</f>
        <v>0</v>
      </c>
      <c r="X67">
        <f t="shared" si="34"/>
        <v>0</v>
      </c>
      <c r="Y67">
        <f t="shared" si="34"/>
        <v>0</v>
      </c>
      <c r="Z67">
        <f t="shared" si="34"/>
        <v>0</v>
      </c>
      <c r="AA67">
        <f t="shared" si="34"/>
        <v>0</v>
      </c>
      <c r="AB67" s="67">
        <f>(VLOOKUP($B$1,'Multipliers and Adjustments'!$A$70:$I$86,TRUNC(COLUMN(AB$2)/5)+2,FALSE)*SUMIFS('EPA Data'!$I:$I,'EPA Data'!$D:$D,'Country Selector'!$A$2,'EPA Data'!$J:$J,$B$1,'EPA Data'!$C:$C,AB$2,'EPA Data'!$G:$G,"&gt;="&amp;$A67,'EPA Data'!$G:$G,"&lt;"&amp;$B67)+IF('Multipliers and Adjustments'!$B$66="Y",'SNAP Adjustment'!AC104,0))*unit_conv</f>
        <v>0</v>
      </c>
      <c r="AC67">
        <f t="shared" si="35"/>
        <v>0</v>
      </c>
      <c r="AD67">
        <f t="shared" si="35"/>
        <v>0</v>
      </c>
      <c r="AE67">
        <f t="shared" si="35"/>
        <v>0</v>
      </c>
      <c r="AF67">
        <f t="shared" si="35"/>
        <v>0</v>
      </c>
      <c r="AG67" s="67">
        <f>(VLOOKUP($B$1,'Multipliers and Adjustments'!$A$70:$I$86,TRUNC(COLUMN(AG$2)/5)+2,FALSE)*SUMIFS('EPA Data'!$I:$I,'EPA Data'!$D:$D,'Country Selector'!$A$2,'EPA Data'!$J:$J,$B$1,'EPA Data'!$C:$C,AG$2,'EPA Data'!$G:$G,"&gt;="&amp;$A67,'EPA Data'!$G:$G,"&lt;"&amp;$B67)+IF('Multipliers and Adjustments'!$B$66="Y",'SNAP Adjustment'!AH104,0))*unit_conv</f>
        <v>0</v>
      </c>
      <c r="AH67">
        <f t="shared" si="36"/>
        <v>0</v>
      </c>
      <c r="AI67">
        <f t="shared" si="36"/>
        <v>0</v>
      </c>
      <c r="AJ67">
        <f t="shared" si="36"/>
        <v>0</v>
      </c>
      <c r="AK67">
        <f t="shared" si="36"/>
        <v>0</v>
      </c>
      <c r="AL67" s="67">
        <f>(VLOOKUP($B$1,'Multipliers and Adjustments'!$A$70:$I$86,TRUNC(COLUMN(AL$2)/5)+2,FALSE)*SUMIFS('EPA Data'!$I:$I,'EPA Data'!$D:$D,'Country Selector'!$A$2,'EPA Data'!$J:$J,$B$1,'EPA Data'!$C:$C,AL$2,'EPA Data'!$G:$G,"&gt;="&amp;$A67,'EPA Data'!$G:$G,"&lt;"&amp;$B67)+IF('Multipliers and Adjustments'!$B$66="Y",'SNAP Adjustment'!AM104,0))*unit_conv</f>
        <v>0</v>
      </c>
    </row>
    <row r="68" spans="1:38" x14ac:dyDescent="0.45">
      <c r="A68" s="12">
        <f t="shared" si="14"/>
        <v>1250</v>
      </c>
      <c r="B68" s="11">
        <f t="shared" ref="B68:B74" si="38">A68+50</f>
        <v>1300</v>
      </c>
      <c r="C68" s="67">
        <f>(VLOOKUP($B$1,'Multipliers and Adjustments'!$A$70:$I$86,TRUNC(COLUMN(C$2)/5)+2,FALSE)*SUMIFS('EPA Data'!$I:$I,'EPA Data'!$D:$D,'Country Selector'!$A$2,'EPA Data'!$J:$J,$B$1,'EPA Data'!$C:$C,C$2,'EPA Data'!$G:$G,"&gt;="&amp;$A68,'EPA Data'!$G:$G,"&lt;"&amp;$B68)+IF('Multipliers and Adjustments'!$B$66="Y",'SNAP Adjustment'!D105,0))*unit_conv</f>
        <v>0</v>
      </c>
      <c r="D68">
        <f t="shared" si="37"/>
        <v>0</v>
      </c>
      <c r="E68">
        <f t="shared" si="37"/>
        <v>0</v>
      </c>
      <c r="F68">
        <f t="shared" si="37"/>
        <v>0</v>
      </c>
      <c r="G68">
        <f t="shared" si="37"/>
        <v>0</v>
      </c>
      <c r="H68" s="67">
        <f>(VLOOKUP($B$1,'Multipliers and Adjustments'!$A$70:$I$86,TRUNC(COLUMN(H$2)/5)+2,FALSE)*SUMIFS('EPA Data'!$I:$I,'EPA Data'!$D:$D,'Country Selector'!$A$2,'EPA Data'!$J:$J,$B$1,'EPA Data'!$C:$C,H$2,'EPA Data'!$G:$G,"&gt;="&amp;$A68,'EPA Data'!$G:$G,"&lt;"&amp;$B68)+IF('Multipliers and Adjustments'!$B$66="Y",'SNAP Adjustment'!I105,0))*unit_conv</f>
        <v>0</v>
      </c>
      <c r="I68">
        <f t="shared" ref="I68:L74" si="39">H68+($M68-$H68)/5</f>
        <v>0</v>
      </c>
      <c r="J68">
        <f t="shared" si="39"/>
        <v>0</v>
      </c>
      <c r="K68">
        <f t="shared" si="39"/>
        <v>0</v>
      </c>
      <c r="L68">
        <f t="shared" si="39"/>
        <v>0</v>
      </c>
      <c r="M68" s="67">
        <f>(VLOOKUP($B$1,'Multipliers and Adjustments'!$A$70:$I$86,TRUNC(COLUMN(M$2)/5)+2,FALSE)*SUMIFS('EPA Data'!$I:$I,'EPA Data'!$D:$D,'Country Selector'!$A$2,'EPA Data'!$J:$J,$B$1,'EPA Data'!$C:$C,M$2,'EPA Data'!$G:$G,"&gt;="&amp;$A68,'EPA Data'!$G:$G,"&lt;"&amp;$B68)+IF('Multipliers and Adjustments'!$B$66="Y",'SNAP Adjustment'!N105,0))*unit_conv</f>
        <v>0</v>
      </c>
      <c r="N68">
        <f t="shared" ref="N68:Q74" si="40">M68+($R68-$M68)/5</f>
        <v>0</v>
      </c>
      <c r="O68">
        <f t="shared" si="40"/>
        <v>0</v>
      </c>
      <c r="P68">
        <f t="shared" si="40"/>
        <v>0</v>
      </c>
      <c r="Q68">
        <f t="shared" si="40"/>
        <v>0</v>
      </c>
      <c r="R68" s="67">
        <f>(VLOOKUP($B$1,'Multipliers and Adjustments'!$A$70:$I$86,TRUNC(COLUMN(R$2)/5)+2,FALSE)*SUMIFS('EPA Data'!$I:$I,'EPA Data'!$D:$D,'Country Selector'!$A$2,'EPA Data'!$J:$J,$B$1,'EPA Data'!$C:$C,R$2,'EPA Data'!$G:$G,"&gt;="&amp;$A68,'EPA Data'!$G:$G,"&lt;"&amp;$B68)+IF('Multipliers and Adjustments'!$B$66="Y",'SNAP Adjustment'!S105,0))*unit_conv</f>
        <v>0</v>
      </c>
      <c r="S68">
        <f t="shared" ref="S68:V74" si="41">R68+($W68-$R68)/5</f>
        <v>0</v>
      </c>
      <c r="T68">
        <f t="shared" si="41"/>
        <v>0</v>
      </c>
      <c r="U68">
        <f t="shared" si="41"/>
        <v>0</v>
      </c>
      <c r="V68">
        <f t="shared" si="41"/>
        <v>0</v>
      </c>
      <c r="W68" s="67">
        <f>(VLOOKUP($B$1,'Multipliers and Adjustments'!$A$70:$I$86,TRUNC(COLUMN(W$2)/5)+2,FALSE)*SUMIFS('EPA Data'!$I:$I,'EPA Data'!$D:$D,'Country Selector'!$A$2,'EPA Data'!$J:$J,$B$1,'EPA Data'!$C:$C,W$2,'EPA Data'!$G:$G,"&gt;="&amp;$A68,'EPA Data'!$G:$G,"&lt;"&amp;$B68)+IF('Multipliers and Adjustments'!$B$66="Y",'SNAP Adjustment'!X105,0))*unit_conv</f>
        <v>0</v>
      </c>
      <c r="X68">
        <f t="shared" ref="X68:AA74" si="42">W68+($AB68-$W68)/5</f>
        <v>0</v>
      </c>
      <c r="Y68">
        <f t="shared" si="42"/>
        <v>0</v>
      </c>
      <c r="Z68">
        <f t="shared" si="42"/>
        <v>0</v>
      </c>
      <c r="AA68">
        <f t="shared" si="42"/>
        <v>0</v>
      </c>
      <c r="AB68" s="67">
        <f>(VLOOKUP($B$1,'Multipliers and Adjustments'!$A$70:$I$86,TRUNC(COLUMN(AB$2)/5)+2,FALSE)*SUMIFS('EPA Data'!$I:$I,'EPA Data'!$D:$D,'Country Selector'!$A$2,'EPA Data'!$J:$J,$B$1,'EPA Data'!$C:$C,AB$2,'EPA Data'!$G:$G,"&gt;="&amp;$A68,'EPA Data'!$G:$G,"&lt;"&amp;$B68)+IF('Multipliers and Adjustments'!$B$66="Y",'SNAP Adjustment'!AC105,0))*unit_conv</f>
        <v>0</v>
      </c>
      <c r="AC68">
        <f t="shared" ref="AC68:AF74" si="43">AB68+($AG68-$AB68)/5</f>
        <v>0</v>
      </c>
      <c r="AD68">
        <f t="shared" si="43"/>
        <v>0</v>
      </c>
      <c r="AE68">
        <f t="shared" si="43"/>
        <v>0</v>
      </c>
      <c r="AF68">
        <f t="shared" si="43"/>
        <v>0</v>
      </c>
      <c r="AG68" s="67">
        <f>(VLOOKUP($B$1,'Multipliers and Adjustments'!$A$70:$I$86,TRUNC(COLUMN(AG$2)/5)+2,FALSE)*SUMIFS('EPA Data'!$I:$I,'EPA Data'!$D:$D,'Country Selector'!$A$2,'EPA Data'!$J:$J,$B$1,'EPA Data'!$C:$C,AG$2,'EPA Data'!$G:$G,"&gt;="&amp;$A68,'EPA Data'!$G:$G,"&lt;"&amp;$B68)+IF('Multipliers and Adjustments'!$B$66="Y",'SNAP Adjustment'!AH105,0))*unit_conv</f>
        <v>0</v>
      </c>
      <c r="AH68">
        <f t="shared" ref="AH68:AK74" si="44">AG68+($AL68-$AG68)/5</f>
        <v>0</v>
      </c>
      <c r="AI68">
        <f t="shared" si="44"/>
        <v>0</v>
      </c>
      <c r="AJ68">
        <f t="shared" si="44"/>
        <v>0</v>
      </c>
      <c r="AK68">
        <f t="shared" si="44"/>
        <v>0</v>
      </c>
      <c r="AL68" s="67">
        <f>(VLOOKUP($B$1,'Multipliers and Adjustments'!$A$70:$I$86,TRUNC(COLUMN(AL$2)/5)+2,FALSE)*SUMIFS('EPA Data'!$I:$I,'EPA Data'!$D:$D,'Country Selector'!$A$2,'EPA Data'!$J:$J,$B$1,'EPA Data'!$C:$C,AL$2,'EPA Data'!$G:$G,"&gt;="&amp;$A68,'EPA Data'!$G:$G,"&lt;"&amp;$B68)+IF('Multipliers and Adjustments'!$B$66="Y",'SNAP Adjustment'!AM105,0))*unit_conv</f>
        <v>0</v>
      </c>
    </row>
    <row r="69" spans="1:38" x14ac:dyDescent="0.45">
      <c r="A69" s="12">
        <f t="shared" si="14"/>
        <v>1300</v>
      </c>
      <c r="B69" s="11">
        <f t="shared" si="38"/>
        <v>1350</v>
      </c>
      <c r="C69" s="67">
        <f>(VLOOKUP($B$1,'Multipliers and Adjustments'!$A$70:$I$86,TRUNC(COLUMN(C$2)/5)+2,FALSE)*SUMIFS('EPA Data'!$I:$I,'EPA Data'!$D:$D,'Country Selector'!$A$2,'EPA Data'!$J:$J,$B$1,'EPA Data'!$C:$C,C$2,'EPA Data'!$G:$G,"&gt;="&amp;$A69,'EPA Data'!$G:$G,"&lt;"&amp;$B69)+IF('Multipliers and Adjustments'!$B$66="Y",'SNAP Adjustment'!D106,0))*unit_conv</f>
        <v>0</v>
      </c>
      <c r="D69">
        <f t="shared" si="37"/>
        <v>0</v>
      </c>
      <c r="E69">
        <f t="shared" si="37"/>
        <v>0</v>
      </c>
      <c r="F69">
        <f t="shared" si="37"/>
        <v>0</v>
      </c>
      <c r="G69">
        <f t="shared" si="37"/>
        <v>0</v>
      </c>
      <c r="H69" s="67">
        <f>(VLOOKUP($B$1,'Multipliers and Adjustments'!$A$70:$I$86,TRUNC(COLUMN(H$2)/5)+2,FALSE)*SUMIFS('EPA Data'!$I:$I,'EPA Data'!$D:$D,'Country Selector'!$A$2,'EPA Data'!$J:$J,$B$1,'EPA Data'!$C:$C,H$2,'EPA Data'!$G:$G,"&gt;="&amp;$A69,'EPA Data'!$G:$G,"&lt;"&amp;$B69)+IF('Multipliers and Adjustments'!$B$66="Y",'SNAP Adjustment'!I106,0))*unit_conv</f>
        <v>0</v>
      </c>
      <c r="I69">
        <f t="shared" si="39"/>
        <v>0</v>
      </c>
      <c r="J69">
        <f t="shared" si="39"/>
        <v>0</v>
      </c>
      <c r="K69">
        <f t="shared" si="39"/>
        <v>0</v>
      </c>
      <c r="L69">
        <f t="shared" si="39"/>
        <v>0</v>
      </c>
      <c r="M69" s="67">
        <f>(VLOOKUP($B$1,'Multipliers and Adjustments'!$A$70:$I$86,TRUNC(COLUMN(M$2)/5)+2,FALSE)*SUMIFS('EPA Data'!$I:$I,'EPA Data'!$D:$D,'Country Selector'!$A$2,'EPA Data'!$J:$J,$B$1,'EPA Data'!$C:$C,M$2,'EPA Data'!$G:$G,"&gt;="&amp;$A69,'EPA Data'!$G:$G,"&lt;"&amp;$B69)+IF('Multipliers and Adjustments'!$B$66="Y",'SNAP Adjustment'!N106,0))*unit_conv</f>
        <v>0</v>
      </c>
      <c r="N69">
        <f t="shared" si="40"/>
        <v>0</v>
      </c>
      <c r="O69">
        <f t="shared" si="40"/>
        <v>0</v>
      </c>
      <c r="P69">
        <f t="shared" si="40"/>
        <v>0</v>
      </c>
      <c r="Q69">
        <f t="shared" si="40"/>
        <v>0</v>
      </c>
      <c r="R69" s="67">
        <f>(VLOOKUP($B$1,'Multipliers and Adjustments'!$A$70:$I$86,TRUNC(COLUMN(R$2)/5)+2,FALSE)*SUMIFS('EPA Data'!$I:$I,'EPA Data'!$D:$D,'Country Selector'!$A$2,'EPA Data'!$J:$J,$B$1,'EPA Data'!$C:$C,R$2,'EPA Data'!$G:$G,"&gt;="&amp;$A69,'EPA Data'!$G:$G,"&lt;"&amp;$B69)+IF('Multipliers and Adjustments'!$B$66="Y",'SNAP Adjustment'!S106,0))*unit_conv</f>
        <v>0</v>
      </c>
      <c r="S69">
        <f t="shared" si="41"/>
        <v>0</v>
      </c>
      <c r="T69">
        <f t="shared" si="41"/>
        <v>0</v>
      </c>
      <c r="U69">
        <f t="shared" si="41"/>
        <v>0</v>
      </c>
      <c r="V69">
        <f t="shared" si="41"/>
        <v>0</v>
      </c>
      <c r="W69" s="67">
        <f>(VLOOKUP($B$1,'Multipliers and Adjustments'!$A$70:$I$86,TRUNC(COLUMN(W$2)/5)+2,FALSE)*SUMIFS('EPA Data'!$I:$I,'EPA Data'!$D:$D,'Country Selector'!$A$2,'EPA Data'!$J:$J,$B$1,'EPA Data'!$C:$C,W$2,'EPA Data'!$G:$G,"&gt;="&amp;$A69,'EPA Data'!$G:$G,"&lt;"&amp;$B69)+IF('Multipliers and Adjustments'!$B$66="Y",'SNAP Adjustment'!X106,0))*unit_conv</f>
        <v>0</v>
      </c>
      <c r="X69">
        <f t="shared" si="42"/>
        <v>0</v>
      </c>
      <c r="Y69">
        <f t="shared" si="42"/>
        <v>0</v>
      </c>
      <c r="Z69">
        <f t="shared" si="42"/>
        <v>0</v>
      </c>
      <c r="AA69">
        <f t="shared" si="42"/>
        <v>0</v>
      </c>
      <c r="AB69" s="67">
        <f>(VLOOKUP($B$1,'Multipliers and Adjustments'!$A$70:$I$86,TRUNC(COLUMN(AB$2)/5)+2,FALSE)*SUMIFS('EPA Data'!$I:$I,'EPA Data'!$D:$D,'Country Selector'!$A$2,'EPA Data'!$J:$J,$B$1,'EPA Data'!$C:$C,AB$2,'EPA Data'!$G:$G,"&gt;="&amp;$A69,'EPA Data'!$G:$G,"&lt;"&amp;$B69)+IF('Multipliers and Adjustments'!$B$66="Y",'SNAP Adjustment'!AC106,0))*unit_conv</f>
        <v>0</v>
      </c>
      <c r="AC69">
        <f t="shared" si="43"/>
        <v>0</v>
      </c>
      <c r="AD69">
        <f t="shared" si="43"/>
        <v>0</v>
      </c>
      <c r="AE69">
        <f t="shared" si="43"/>
        <v>0</v>
      </c>
      <c r="AF69">
        <f t="shared" si="43"/>
        <v>0</v>
      </c>
      <c r="AG69" s="67">
        <f>(VLOOKUP($B$1,'Multipliers and Adjustments'!$A$70:$I$86,TRUNC(COLUMN(AG$2)/5)+2,FALSE)*SUMIFS('EPA Data'!$I:$I,'EPA Data'!$D:$D,'Country Selector'!$A$2,'EPA Data'!$J:$J,$B$1,'EPA Data'!$C:$C,AG$2,'EPA Data'!$G:$G,"&gt;="&amp;$A69,'EPA Data'!$G:$G,"&lt;"&amp;$B69)+IF('Multipliers and Adjustments'!$B$66="Y",'SNAP Adjustment'!AH106,0))*unit_conv</f>
        <v>0</v>
      </c>
      <c r="AH69">
        <f t="shared" si="44"/>
        <v>0</v>
      </c>
      <c r="AI69">
        <f t="shared" si="44"/>
        <v>0</v>
      </c>
      <c r="AJ69">
        <f t="shared" si="44"/>
        <v>0</v>
      </c>
      <c r="AK69">
        <f t="shared" si="44"/>
        <v>0</v>
      </c>
      <c r="AL69" s="67">
        <f>(VLOOKUP($B$1,'Multipliers and Adjustments'!$A$70:$I$86,TRUNC(COLUMN(AL$2)/5)+2,FALSE)*SUMIFS('EPA Data'!$I:$I,'EPA Data'!$D:$D,'Country Selector'!$A$2,'EPA Data'!$J:$J,$B$1,'EPA Data'!$C:$C,AL$2,'EPA Data'!$G:$G,"&gt;="&amp;$A69,'EPA Data'!$G:$G,"&lt;"&amp;$B69)+IF('Multipliers and Adjustments'!$B$66="Y",'SNAP Adjustment'!AM106,0))*unit_conv</f>
        <v>0</v>
      </c>
    </row>
    <row r="70" spans="1:38" x14ac:dyDescent="0.45">
      <c r="A70" s="12">
        <f t="shared" si="14"/>
        <v>1350</v>
      </c>
      <c r="B70" s="11">
        <f t="shared" si="38"/>
        <v>1400</v>
      </c>
      <c r="C70" s="67">
        <f>(VLOOKUP($B$1,'Multipliers and Adjustments'!$A$70:$I$86,TRUNC(COLUMN(C$2)/5)+2,FALSE)*SUMIFS('EPA Data'!$I:$I,'EPA Data'!$D:$D,'Country Selector'!$A$2,'EPA Data'!$J:$J,$B$1,'EPA Data'!$C:$C,C$2,'EPA Data'!$G:$G,"&gt;="&amp;$A70,'EPA Data'!$G:$G,"&lt;"&amp;$B70)+IF('Multipliers and Adjustments'!$B$66="Y",'SNAP Adjustment'!D107,0))*unit_conv</f>
        <v>0</v>
      </c>
      <c r="D70">
        <f t="shared" si="37"/>
        <v>0</v>
      </c>
      <c r="E70">
        <f t="shared" si="37"/>
        <v>0</v>
      </c>
      <c r="F70">
        <f t="shared" si="37"/>
        <v>0</v>
      </c>
      <c r="G70">
        <f t="shared" si="37"/>
        <v>0</v>
      </c>
      <c r="H70" s="67">
        <f>(VLOOKUP($B$1,'Multipliers and Adjustments'!$A$70:$I$86,TRUNC(COLUMN(H$2)/5)+2,FALSE)*SUMIFS('EPA Data'!$I:$I,'EPA Data'!$D:$D,'Country Selector'!$A$2,'EPA Data'!$J:$J,$B$1,'EPA Data'!$C:$C,H$2,'EPA Data'!$G:$G,"&gt;="&amp;$A70,'EPA Data'!$G:$G,"&lt;"&amp;$B70)+IF('Multipliers and Adjustments'!$B$66="Y",'SNAP Adjustment'!I107,0))*unit_conv</f>
        <v>0</v>
      </c>
      <c r="I70">
        <f t="shared" si="39"/>
        <v>0</v>
      </c>
      <c r="J70">
        <f t="shared" si="39"/>
        <v>0</v>
      </c>
      <c r="K70">
        <f t="shared" si="39"/>
        <v>0</v>
      </c>
      <c r="L70">
        <f t="shared" si="39"/>
        <v>0</v>
      </c>
      <c r="M70" s="67">
        <f>(VLOOKUP($B$1,'Multipliers and Adjustments'!$A$70:$I$86,TRUNC(COLUMN(M$2)/5)+2,FALSE)*SUMIFS('EPA Data'!$I:$I,'EPA Data'!$D:$D,'Country Selector'!$A$2,'EPA Data'!$J:$J,$B$1,'EPA Data'!$C:$C,M$2,'EPA Data'!$G:$G,"&gt;="&amp;$A70,'EPA Data'!$G:$G,"&lt;"&amp;$B70)+IF('Multipliers and Adjustments'!$B$66="Y",'SNAP Adjustment'!N107,0))*unit_conv</f>
        <v>0</v>
      </c>
      <c r="N70">
        <f t="shared" si="40"/>
        <v>0</v>
      </c>
      <c r="O70">
        <f t="shared" si="40"/>
        <v>0</v>
      </c>
      <c r="P70">
        <f t="shared" si="40"/>
        <v>0</v>
      </c>
      <c r="Q70">
        <f t="shared" si="40"/>
        <v>0</v>
      </c>
      <c r="R70" s="67">
        <f>(VLOOKUP($B$1,'Multipliers and Adjustments'!$A$70:$I$86,TRUNC(COLUMN(R$2)/5)+2,FALSE)*SUMIFS('EPA Data'!$I:$I,'EPA Data'!$D:$D,'Country Selector'!$A$2,'EPA Data'!$J:$J,$B$1,'EPA Data'!$C:$C,R$2,'EPA Data'!$G:$G,"&gt;="&amp;$A70,'EPA Data'!$G:$G,"&lt;"&amp;$B70)+IF('Multipliers and Adjustments'!$B$66="Y",'SNAP Adjustment'!S107,0))*unit_conv</f>
        <v>0</v>
      </c>
      <c r="S70">
        <f t="shared" si="41"/>
        <v>0</v>
      </c>
      <c r="T70">
        <f t="shared" si="41"/>
        <v>0</v>
      </c>
      <c r="U70">
        <f t="shared" si="41"/>
        <v>0</v>
      </c>
      <c r="V70">
        <f t="shared" si="41"/>
        <v>0</v>
      </c>
      <c r="W70" s="67">
        <f>(VLOOKUP($B$1,'Multipliers and Adjustments'!$A$70:$I$86,TRUNC(COLUMN(W$2)/5)+2,FALSE)*SUMIFS('EPA Data'!$I:$I,'EPA Data'!$D:$D,'Country Selector'!$A$2,'EPA Data'!$J:$J,$B$1,'EPA Data'!$C:$C,W$2,'EPA Data'!$G:$G,"&gt;="&amp;$A70,'EPA Data'!$G:$G,"&lt;"&amp;$B70)+IF('Multipliers and Adjustments'!$B$66="Y",'SNAP Adjustment'!X107,0))*unit_conv</f>
        <v>0</v>
      </c>
      <c r="X70">
        <f t="shared" si="42"/>
        <v>0</v>
      </c>
      <c r="Y70">
        <f t="shared" si="42"/>
        <v>0</v>
      </c>
      <c r="Z70">
        <f t="shared" si="42"/>
        <v>0</v>
      </c>
      <c r="AA70">
        <f t="shared" si="42"/>
        <v>0</v>
      </c>
      <c r="AB70" s="67">
        <f>(VLOOKUP($B$1,'Multipliers and Adjustments'!$A$70:$I$86,TRUNC(COLUMN(AB$2)/5)+2,FALSE)*SUMIFS('EPA Data'!$I:$I,'EPA Data'!$D:$D,'Country Selector'!$A$2,'EPA Data'!$J:$J,$B$1,'EPA Data'!$C:$C,AB$2,'EPA Data'!$G:$G,"&gt;="&amp;$A70,'EPA Data'!$G:$G,"&lt;"&amp;$B70)+IF('Multipliers and Adjustments'!$B$66="Y",'SNAP Adjustment'!AC107,0))*unit_conv</f>
        <v>0</v>
      </c>
      <c r="AC70">
        <f t="shared" si="43"/>
        <v>0</v>
      </c>
      <c r="AD70">
        <f t="shared" si="43"/>
        <v>0</v>
      </c>
      <c r="AE70">
        <f t="shared" si="43"/>
        <v>0</v>
      </c>
      <c r="AF70">
        <f t="shared" si="43"/>
        <v>0</v>
      </c>
      <c r="AG70" s="67">
        <f>(VLOOKUP($B$1,'Multipliers and Adjustments'!$A$70:$I$86,TRUNC(COLUMN(AG$2)/5)+2,FALSE)*SUMIFS('EPA Data'!$I:$I,'EPA Data'!$D:$D,'Country Selector'!$A$2,'EPA Data'!$J:$J,$B$1,'EPA Data'!$C:$C,AG$2,'EPA Data'!$G:$G,"&gt;="&amp;$A70,'EPA Data'!$G:$G,"&lt;"&amp;$B70)+IF('Multipliers and Adjustments'!$B$66="Y",'SNAP Adjustment'!AH107,0))*unit_conv</f>
        <v>0</v>
      </c>
      <c r="AH70">
        <f t="shared" si="44"/>
        <v>0</v>
      </c>
      <c r="AI70">
        <f t="shared" si="44"/>
        <v>0</v>
      </c>
      <c r="AJ70">
        <f t="shared" si="44"/>
        <v>0</v>
      </c>
      <c r="AK70">
        <f t="shared" si="44"/>
        <v>0</v>
      </c>
      <c r="AL70" s="67">
        <f>(VLOOKUP($B$1,'Multipliers and Adjustments'!$A$70:$I$86,TRUNC(COLUMN(AL$2)/5)+2,FALSE)*SUMIFS('EPA Data'!$I:$I,'EPA Data'!$D:$D,'Country Selector'!$A$2,'EPA Data'!$J:$J,$B$1,'EPA Data'!$C:$C,AL$2,'EPA Data'!$G:$G,"&gt;="&amp;$A70,'EPA Data'!$G:$G,"&lt;"&amp;$B70)+IF('Multipliers and Adjustments'!$B$66="Y",'SNAP Adjustment'!AM107,0))*unit_conv</f>
        <v>0</v>
      </c>
    </row>
    <row r="71" spans="1:38" x14ac:dyDescent="0.45">
      <c r="A71" s="12">
        <f t="shared" si="14"/>
        <v>1400</v>
      </c>
      <c r="B71" s="11">
        <f t="shared" si="38"/>
        <v>1450</v>
      </c>
      <c r="C71" s="67">
        <f>(VLOOKUP($B$1,'Multipliers and Adjustments'!$A$70:$I$86,TRUNC(COLUMN(C$2)/5)+2,FALSE)*SUMIFS('EPA Data'!$I:$I,'EPA Data'!$D:$D,'Country Selector'!$A$2,'EPA Data'!$J:$J,$B$1,'EPA Data'!$C:$C,C$2,'EPA Data'!$G:$G,"&gt;="&amp;$A71,'EPA Data'!$G:$G,"&lt;"&amp;$B71)+IF('Multipliers and Adjustments'!$B$66="Y",'SNAP Adjustment'!D108,0))*unit_conv</f>
        <v>0</v>
      </c>
      <c r="D71">
        <f t="shared" si="37"/>
        <v>0</v>
      </c>
      <c r="E71">
        <f t="shared" si="37"/>
        <v>0</v>
      </c>
      <c r="F71">
        <f t="shared" si="37"/>
        <v>0</v>
      </c>
      <c r="G71">
        <f t="shared" si="37"/>
        <v>0</v>
      </c>
      <c r="H71" s="67">
        <f>(VLOOKUP($B$1,'Multipliers and Adjustments'!$A$70:$I$86,TRUNC(COLUMN(H$2)/5)+2,FALSE)*SUMIFS('EPA Data'!$I:$I,'EPA Data'!$D:$D,'Country Selector'!$A$2,'EPA Data'!$J:$J,$B$1,'EPA Data'!$C:$C,H$2,'EPA Data'!$G:$G,"&gt;="&amp;$A71,'EPA Data'!$G:$G,"&lt;"&amp;$B71)+IF('Multipliers and Adjustments'!$B$66="Y",'SNAP Adjustment'!I108,0))*unit_conv</f>
        <v>0</v>
      </c>
      <c r="I71">
        <f t="shared" si="39"/>
        <v>0</v>
      </c>
      <c r="J71">
        <f t="shared" si="39"/>
        <v>0</v>
      </c>
      <c r="K71">
        <f t="shared" si="39"/>
        <v>0</v>
      </c>
      <c r="L71">
        <f t="shared" si="39"/>
        <v>0</v>
      </c>
      <c r="M71" s="67">
        <f>(VLOOKUP($B$1,'Multipliers and Adjustments'!$A$70:$I$86,TRUNC(COLUMN(M$2)/5)+2,FALSE)*SUMIFS('EPA Data'!$I:$I,'EPA Data'!$D:$D,'Country Selector'!$A$2,'EPA Data'!$J:$J,$B$1,'EPA Data'!$C:$C,M$2,'EPA Data'!$G:$G,"&gt;="&amp;$A71,'EPA Data'!$G:$G,"&lt;"&amp;$B71)+IF('Multipliers and Adjustments'!$B$66="Y",'SNAP Adjustment'!N108,0))*unit_conv</f>
        <v>0</v>
      </c>
      <c r="N71">
        <f t="shared" si="40"/>
        <v>0</v>
      </c>
      <c r="O71">
        <f t="shared" si="40"/>
        <v>0</v>
      </c>
      <c r="P71">
        <f t="shared" si="40"/>
        <v>0</v>
      </c>
      <c r="Q71">
        <f t="shared" si="40"/>
        <v>0</v>
      </c>
      <c r="R71" s="67">
        <f>(VLOOKUP($B$1,'Multipliers and Adjustments'!$A$70:$I$86,TRUNC(COLUMN(R$2)/5)+2,FALSE)*SUMIFS('EPA Data'!$I:$I,'EPA Data'!$D:$D,'Country Selector'!$A$2,'EPA Data'!$J:$J,$B$1,'EPA Data'!$C:$C,R$2,'EPA Data'!$G:$G,"&gt;="&amp;$A71,'EPA Data'!$G:$G,"&lt;"&amp;$B71)+IF('Multipliers and Adjustments'!$B$66="Y",'SNAP Adjustment'!S108,0))*unit_conv</f>
        <v>0</v>
      </c>
      <c r="S71">
        <f t="shared" si="41"/>
        <v>0</v>
      </c>
      <c r="T71">
        <f t="shared" si="41"/>
        <v>0</v>
      </c>
      <c r="U71">
        <f t="shared" si="41"/>
        <v>0</v>
      </c>
      <c r="V71">
        <f t="shared" si="41"/>
        <v>0</v>
      </c>
      <c r="W71" s="67">
        <f>(VLOOKUP($B$1,'Multipliers and Adjustments'!$A$70:$I$86,TRUNC(COLUMN(W$2)/5)+2,FALSE)*SUMIFS('EPA Data'!$I:$I,'EPA Data'!$D:$D,'Country Selector'!$A$2,'EPA Data'!$J:$J,$B$1,'EPA Data'!$C:$C,W$2,'EPA Data'!$G:$G,"&gt;="&amp;$A71,'EPA Data'!$G:$G,"&lt;"&amp;$B71)+IF('Multipliers and Adjustments'!$B$66="Y",'SNAP Adjustment'!X108,0))*unit_conv</f>
        <v>0</v>
      </c>
      <c r="X71">
        <f t="shared" si="42"/>
        <v>0</v>
      </c>
      <c r="Y71">
        <f t="shared" si="42"/>
        <v>0</v>
      </c>
      <c r="Z71">
        <f t="shared" si="42"/>
        <v>0</v>
      </c>
      <c r="AA71">
        <f t="shared" si="42"/>
        <v>0</v>
      </c>
      <c r="AB71" s="67">
        <f>(VLOOKUP($B$1,'Multipliers and Adjustments'!$A$70:$I$86,TRUNC(COLUMN(AB$2)/5)+2,FALSE)*SUMIFS('EPA Data'!$I:$I,'EPA Data'!$D:$D,'Country Selector'!$A$2,'EPA Data'!$J:$J,$B$1,'EPA Data'!$C:$C,AB$2,'EPA Data'!$G:$G,"&gt;="&amp;$A71,'EPA Data'!$G:$G,"&lt;"&amp;$B71)+IF('Multipliers and Adjustments'!$B$66="Y",'SNAP Adjustment'!AC108,0))*unit_conv</f>
        <v>0</v>
      </c>
      <c r="AC71">
        <f t="shared" si="43"/>
        <v>0</v>
      </c>
      <c r="AD71">
        <f t="shared" si="43"/>
        <v>0</v>
      </c>
      <c r="AE71">
        <f t="shared" si="43"/>
        <v>0</v>
      </c>
      <c r="AF71">
        <f t="shared" si="43"/>
        <v>0</v>
      </c>
      <c r="AG71" s="67">
        <f>(VLOOKUP($B$1,'Multipliers and Adjustments'!$A$70:$I$86,TRUNC(COLUMN(AG$2)/5)+2,FALSE)*SUMIFS('EPA Data'!$I:$I,'EPA Data'!$D:$D,'Country Selector'!$A$2,'EPA Data'!$J:$J,$B$1,'EPA Data'!$C:$C,AG$2,'EPA Data'!$G:$G,"&gt;="&amp;$A71,'EPA Data'!$G:$G,"&lt;"&amp;$B71)+IF('Multipliers and Adjustments'!$B$66="Y",'SNAP Adjustment'!AH108,0))*unit_conv</f>
        <v>0</v>
      </c>
      <c r="AH71">
        <f t="shared" si="44"/>
        <v>0</v>
      </c>
      <c r="AI71">
        <f t="shared" si="44"/>
        <v>0</v>
      </c>
      <c r="AJ71">
        <f t="shared" si="44"/>
        <v>0</v>
      </c>
      <c r="AK71">
        <f t="shared" si="44"/>
        <v>0</v>
      </c>
      <c r="AL71" s="67">
        <f>(VLOOKUP($B$1,'Multipliers and Adjustments'!$A$70:$I$86,TRUNC(COLUMN(AL$2)/5)+2,FALSE)*SUMIFS('EPA Data'!$I:$I,'EPA Data'!$D:$D,'Country Selector'!$A$2,'EPA Data'!$J:$J,$B$1,'EPA Data'!$C:$C,AL$2,'EPA Data'!$G:$G,"&gt;="&amp;$A71,'EPA Data'!$G:$G,"&lt;"&amp;$B71)+IF('Multipliers and Adjustments'!$B$66="Y",'SNAP Adjustment'!AM108,0))*unit_conv</f>
        <v>0</v>
      </c>
    </row>
    <row r="72" spans="1:38" x14ac:dyDescent="0.45">
      <c r="A72" s="12">
        <f t="shared" si="14"/>
        <v>1450</v>
      </c>
      <c r="B72" s="11">
        <f t="shared" si="38"/>
        <v>1500</v>
      </c>
      <c r="C72" s="67">
        <f>(VLOOKUP($B$1,'Multipliers and Adjustments'!$A$70:$I$86,TRUNC(COLUMN(C$2)/5)+2,FALSE)*SUMIFS('EPA Data'!$I:$I,'EPA Data'!$D:$D,'Country Selector'!$A$2,'EPA Data'!$J:$J,$B$1,'EPA Data'!$C:$C,C$2,'EPA Data'!$G:$G,"&gt;="&amp;$A72,'EPA Data'!$G:$G,"&lt;"&amp;$B72)+IF('Multipliers and Adjustments'!$B$66="Y",'SNAP Adjustment'!D109,0))*unit_conv</f>
        <v>0</v>
      </c>
      <c r="D72">
        <f t="shared" si="37"/>
        <v>0</v>
      </c>
      <c r="E72">
        <f t="shared" si="37"/>
        <v>0</v>
      </c>
      <c r="F72">
        <f t="shared" si="37"/>
        <v>0</v>
      </c>
      <c r="G72">
        <f t="shared" si="37"/>
        <v>0</v>
      </c>
      <c r="H72" s="67">
        <f>(VLOOKUP($B$1,'Multipliers and Adjustments'!$A$70:$I$86,TRUNC(COLUMN(H$2)/5)+2,FALSE)*SUMIFS('EPA Data'!$I:$I,'EPA Data'!$D:$D,'Country Selector'!$A$2,'EPA Data'!$J:$J,$B$1,'EPA Data'!$C:$C,H$2,'EPA Data'!$G:$G,"&gt;="&amp;$A72,'EPA Data'!$G:$G,"&lt;"&amp;$B72)+IF('Multipliers and Adjustments'!$B$66="Y",'SNAP Adjustment'!I109,0))*unit_conv</f>
        <v>0</v>
      </c>
      <c r="I72">
        <f t="shared" si="39"/>
        <v>0</v>
      </c>
      <c r="J72">
        <f t="shared" si="39"/>
        <v>0</v>
      </c>
      <c r="K72">
        <f t="shared" si="39"/>
        <v>0</v>
      </c>
      <c r="L72">
        <f t="shared" si="39"/>
        <v>0</v>
      </c>
      <c r="M72" s="67">
        <f>(VLOOKUP($B$1,'Multipliers and Adjustments'!$A$70:$I$86,TRUNC(COLUMN(M$2)/5)+2,FALSE)*SUMIFS('EPA Data'!$I:$I,'EPA Data'!$D:$D,'Country Selector'!$A$2,'EPA Data'!$J:$J,$B$1,'EPA Data'!$C:$C,M$2,'EPA Data'!$G:$G,"&gt;="&amp;$A72,'EPA Data'!$G:$G,"&lt;"&amp;$B72)+IF('Multipliers and Adjustments'!$B$66="Y",'SNAP Adjustment'!N109,0))*unit_conv</f>
        <v>0</v>
      </c>
      <c r="N72">
        <f t="shared" si="40"/>
        <v>0</v>
      </c>
      <c r="O72">
        <f t="shared" si="40"/>
        <v>0</v>
      </c>
      <c r="P72">
        <f t="shared" si="40"/>
        <v>0</v>
      </c>
      <c r="Q72">
        <f t="shared" si="40"/>
        <v>0</v>
      </c>
      <c r="R72" s="67">
        <f>(VLOOKUP($B$1,'Multipliers and Adjustments'!$A$70:$I$86,TRUNC(COLUMN(R$2)/5)+2,FALSE)*SUMIFS('EPA Data'!$I:$I,'EPA Data'!$D:$D,'Country Selector'!$A$2,'EPA Data'!$J:$J,$B$1,'EPA Data'!$C:$C,R$2,'EPA Data'!$G:$G,"&gt;="&amp;$A72,'EPA Data'!$G:$G,"&lt;"&amp;$B72)+IF('Multipliers and Adjustments'!$B$66="Y",'SNAP Adjustment'!S109,0))*unit_conv</f>
        <v>0</v>
      </c>
      <c r="S72">
        <f t="shared" si="41"/>
        <v>0</v>
      </c>
      <c r="T72">
        <f t="shared" si="41"/>
        <v>0</v>
      </c>
      <c r="U72">
        <f t="shared" si="41"/>
        <v>0</v>
      </c>
      <c r="V72">
        <f t="shared" si="41"/>
        <v>0</v>
      </c>
      <c r="W72" s="67">
        <f>(VLOOKUP($B$1,'Multipliers and Adjustments'!$A$70:$I$86,TRUNC(COLUMN(W$2)/5)+2,FALSE)*SUMIFS('EPA Data'!$I:$I,'EPA Data'!$D:$D,'Country Selector'!$A$2,'EPA Data'!$J:$J,$B$1,'EPA Data'!$C:$C,W$2,'EPA Data'!$G:$G,"&gt;="&amp;$A72,'EPA Data'!$G:$G,"&lt;"&amp;$B72)+IF('Multipliers and Adjustments'!$B$66="Y",'SNAP Adjustment'!X109,0))*unit_conv</f>
        <v>0</v>
      </c>
      <c r="X72">
        <f t="shared" si="42"/>
        <v>0</v>
      </c>
      <c r="Y72">
        <f t="shared" si="42"/>
        <v>0</v>
      </c>
      <c r="Z72">
        <f t="shared" si="42"/>
        <v>0</v>
      </c>
      <c r="AA72">
        <f t="shared" si="42"/>
        <v>0</v>
      </c>
      <c r="AB72" s="67">
        <f>(VLOOKUP($B$1,'Multipliers and Adjustments'!$A$70:$I$86,TRUNC(COLUMN(AB$2)/5)+2,FALSE)*SUMIFS('EPA Data'!$I:$I,'EPA Data'!$D:$D,'Country Selector'!$A$2,'EPA Data'!$J:$J,$B$1,'EPA Data'!$C:$C,AB$2,'EPA Data'!$G:$G,"&gt;="&amp;$A72,'EPA Data'!$G:$G,"&lt;"&amp;$B72)+IF('Multipliers and Adjustments'!$B$66="Y",'SNAP Adjustment'!AC109,0))*unit_conv</f>
        <v>0</v>
      </c>
      <c r="AC72">
        <f t="shared" si="43"/>
        <v>0</v>
      </c>
      <c r="AD72">
        <f t="shared" si="43"/>
        <v>0</v>
      </c>
      <c r="AE72">
        <f t="shared" si="43"/>
        <v>0</v>
      </c>
      <c r="AF72">
        <f t="shared" si="43"/>
        <v>0</v>
      </c>
      <c r="AG72" s="67">
        <f>(VLOOKUP($B$1,'Multipliers and Adjustments'!$A$70:$I$86,TRUNC(COLUMN(AG$2)/5)+2,FALSE)*SUMIFS('EPA Data'!$I:$I,'EPA Data'!$D:$D,'Country Selector'!$A$2,'EPA Data'!$J:$J,$B$1,'EPA Data'!$C:$C,AG$2,'EPA Data'!$G:$G,"&gt;="&amp;$A72,'EPA Data'!$G:$G,"&lt;"&amp;$B72)+IF('Multipliers and Adjustments'!$B$66="Y",'SNAP Adjustment'!AH109,0))*unit_conv</f>
        <v>0</v>
      </c>
      <c r="AH72">
        <f t="shared" si="44"/>
        <v>0</v>
      </c>
      <c r="AI72">
        <f t="shared" si="44"/>
        <v>0</v>
      </c>
      <c r="AJ72">
        <f t="shared" si="44"/>
        <v>0</v>
      </c>
      <c r="AK72">
        <f t="shared" si="44"/>
        <v>0</v>
      </c>
      <c r="AL72" s="67">
        <f>(VLOOKUP($B$1,'Multipliers and Adjustments'!$A$70:$I$86,TRUNC(COLUMN(AL$2)/5)+2,FALSE)*SUMIFS('EPA Data'!$I:$I,'EPA Data'!$D:$D,'Country Selector'!$A$2,'EPA Data'!$J:$J,$B$1,'EPA Data'!$C:$C,AL$2,'EPA Data'!$G:$G,"&gt;="&amp;$A72,'EPA Data'!$G:$G,"&lt;"&amp;$B72)+IF('Multipliers and Adjustments'!$B$66="Y",'SNAP Adjustment'!AM109,0))*unit_conv</f>
        <v>0</v>
      </c>
    </row>
    <row r="73" spans="1:38" x14ac:dyDescent="0.45">
      <c r="A73" s="12">
        <f t="shared" si="14"/>
        <v>1500</v>
      </c>
      <c r="B73" s="11">
        <f t="shared" si="38"/>
        <v>1550</v>
      </c>
      <c r="C73" s="67">
        <f>(VLOOKUP($B$1,'Multipliers and Adjustments'!$A$70:$I$86,TRUNC(COLUMN(C$2)/5)+2,FALSE)*SUMIFS('EPA Data'!$I:$I,'EPA Data'!$D:$D,'Country Selector'!$A$2,'EPA Data'!$J:$J,$B$1,'EPA Data'!$C:$C,C$2,'EPA Data'!$G:$G,"&gt;="&amp;$A73,'EPA Data'!$G:$G,"&lt;"&amp;$B73)+IF('Multipliers and Adjustments'!$B$66="Y",'SNAP Adjustment'!D110,0))*unit_conv</f>
        <v>0</v>
      </c>
      <c r="D73">
        <f t="shared" si="37"/>
        <v>0</v>
      </c>
      <c r="E73">
        <f t="shared" si="37"/>
        <v>0</v>
      </c>
      <c r="F73">
        <f t="shared" si="37"/>
        <v>0</v>
      </c>
      <c r="G73">
        <f t="shared" si="37"/>
        <v>0</v>
      </c>
      <c r="H73" s="67">
        <f>(VLOOKUP($B$1,'Multipliers and Adjustments'!$A$70:$I$86,TRUNC(COLUMN(H$2)/5)+2,FALSE)*SUMIFS('EPA Data'!$I:$I,'EPA Data'!$D:$D,'Country Selector'!$A$2,'EPA Data'!$J:$J,$B$1,'EPA Data'!$C:$C,H$2,'EPA Data'!$G:$G,"&gt;="&amp;$A73,'EPA Data'!$G:$G,"&lt;"&amp;$B73)+IF('Multipliers and Adjustments'!$B$66="Y",'SNAP Adjustment'!I110,0))*unit_conv</f>
        <v>0</v>
      </c>
      <c r="I73">
        <f t="shared" si="39"/>
        <v>0</v>
      </c>
      <c r="J73">
        <f t="shared" si="39"/>
        <v>0</v>
      </c>
      <c r="K73">
        <f t="shared" si="39"/>
        <v>0</v>
      </c>
      <c r="L73">
        <f t="shared" si="39"/>
        <v>0</v>
      </c>
      <c r="M73" s="67">
        <f>(VLOOKUP($B$1,'Multipliers and Adjustments'!$A$70:$I$86,TRUNC(COLUMN(M$2)/5)+2,FALSE)*SUMIFS('EPA Data'!$I:$I,'EPA Data'!$D:$D,'Country Selector'!$A$2,'EPA Data'!$J:$J,$B$1,'EPA Data'!$C:$C,M$2,'EPA Data'!$G:$G,"&gt;="&amp;$A73,'EPA Data'!$G:$G,"&lt;"&amp;$B73)+IF('Multipliers and Adjustments'!$B$66="Y",'SNAP Adjustment'!N110,0))*unit_conv</f>
        <v>0</v>
      </c>
      <c r="N73">
        <f t="shared" si="40"/>
        <v>0</v>
      </c>
      <c r="O73">
        <f t="shared" si="40"/>
        <v>0</v>
      </c>
      <c r="P73">
        <f t="shared" si="40"/>
        <v>0</v>
      </c>
      <c r="Q73">
        <f t="shared" si="40"/>
        <v>0</v>
      </c>
      <c r="R73" s="67">
        <f>(VLOOKUP($B$1,'Multipliers and Adjustments'!$A$70:$I$86,TRUNC(COLUMN(R$2)/5)+2,FALSE)*SUMIFS('EPA Data'!$I:$I,'EPA Data'!$D:$D,'Country Selector'!$A$2,'EPA Data'!$J:$J,$B$1,'EPA Data'!$C:$C,R$2,'EPA Data'!$G:$G,"&gt;="&amp;$A73,'EPA Data'!$G:$G,"&lt;"&amp;$B73)+IF('Multipliers and Adjustments'!$B$66="Y",'SNAP Adjustment'!S110,0))*unit_conv</f>
        <v>0</v>
      </c>
      <c r="S73">
        <f t="shared" si="41"/>
        <v>0</v>
      </c>
      <c r="T73">
        <f t="shared" si="41"/>
        <v>0</v>
      </c>
      <c r="U73">
        <f t="shared" si="41"/>
        <v>0</v>
      </c>
      <c r="V73">
        <f t="shared" si="41"/>
        <v>0</v>
      </c>
      <c r="W73" s="67">
        <f>(VLOOKUP($B$1,'Multipliers and Adjustments'!$A$70:$I$86,TRUNC(COLUMN(W$2)/5)+2,FALSE)*SUMIFS('EPA Data'!$I:$I,'EPA Data'!$D:$D,'Country Selector'!$A$2,'EPA Data'!$J:$J,$B$1,'EPA Data'!$C:$C,W$2,'EPA Data'!$G:$G,"&gt;="&amp;$A73,'EPA Data'!$G:$G,"&lt;"&amp;$B73)+IF('Multipliers and Adjustments'!$B$66="Y",'SNAP Adjustment'!X110,0))*unit_conv</f>
        <v>0</v>
      </c>
      <c r="X73">
        <f t="shared" si="42"/>
        <v>0</v>
      </c>
      <c r="Y73">
        <f t="shared" si="42"/>
        <v>0</v>
      </c>
      <c r="Z73">
        <f t="shared" si="42"/>
        <v>0</v>
      </c>
      <c r="AA73">
        <f t="shared" si="42"/>
        <v>0</v>
      </c>
      <c r="AB73" s="67">
        <f>(VLOOKUP($B$1,'Multipliers and Adjustments'!$A$70:$I$86,TRUNC(COLUMN(AB$2)/5)+2,FALSE)*SUMIFS('EPA Data'!$I:$I,'EPA Data'!$D:$D,'Country Selector'!$A$2,'EPA Data'!$J:$J,$B$1,'EPA Data'!$C:$C,AB$2,'EPA Data'!$G:$G,"&gt;="&amp;$A73,'EPA Data'!$G:$G,"&lt;"&amp;$B73)+IF('Multipliers and Adjustments'!$B$66="Y",'SNAP Adjustment'!AC110,0))*unit_conv</f>
        <v>0</v>
      </c>
      <c r="AC73">
        <f t="shared" si="43"/>
        <v>0</v>
      </c>
      <c r="AD73">
        <f t="shared" si="43"/>
        <v>0</v>
      </c>
      <c r="AE73">
        <f t="shared" si="43"/>
        <v>0</v>
      </c>
      <c r="AF73">
        <f t="shared" si="43"/>
        <v>0</v>
      </c>
      <c r="AG73" s="67">
        <f>(VLOOKUP($B$1,'Multipliers and Adjustments'!$A$70:$I$86,TRUNC(COLUMN(AG$2)/5)+2,FALSE)*SUMIFS('EPA Data'!$I:$I,'EPA Data'!$D:$D,'Country Selector'!$A$2,'EPA Data'!$J:$J,$B$1,'EPA Data'!$C:$C,AG$2,'EPA Data'!$G:$G,"&gt;="&amp;$A73,'EPA Data'!$G:$G,"&lt;"&amp;$B73)+IF('Multipliers and Adjustments'!$B$66="Y",'SNAP Adjustment'!AH110,0))*unit_conv</f>
        <v>0</v>
      </c>
      <c r="AH73">
        <f t="shared" si="44"/>
        <v>0</v>
      </c>
      <c r="AI73">
        <f t="shared" si="44"/>
        <v>0</v>
      </c>
      <c r="AJ73">
        <f t="shared" si="44"/>
        <v>0</v>
      </c>
      <c r="AK73">
        <f t="shared" si="44"/>
        <v>0</v>
      </c>
      <c r="AL73" s="67">
        <f>(VLOOKUP($B$1,'Multipliers and Adjustments'!$A$70:$I$86,TRUNC(COLUMN(AL$2)/5)+2,FALSE)*SUMIFS('EPA Data'!$I:$I,'EPA Data'!$D:$D,'Country Selector'!$A$2,'EPA Data'!$J:$J,$B$1,'EPA Data'!$C:$C,AL$2,'EPA Data'!$G:$G,"&gt;="&amp;$A73,'EPA Data'!$G:$G,"&lt;"&amp;$B73)+IF('Multipliers and Adjustments'!$B$66="Y",'SNAP Adjustment'!AM110,0))*unit_conv</f>
        <v>0</v>
      </c>
    </row>
    <row r="74" spans="1:38" x14ac:dyDescent="0.45">
      <c r="A74" s="12">
        <f t="shared" si="14"/>
        <v>1550</v>
      </c>
      <c r="B74" s="11">
        <f t="shared" si="38"/>
        <v>1600</v>
      </c>
      <c r="C74" s="67">
        <f>(VLOOKUP($B$1,'Multipliers and Adjustments'!$A$70:$I$86,TRUNC(COLUMN(C$2)/5)+2,FALSE)*SUMIFS('EPA Data'!$I:$I,'EPA Data'!$D:$D,'Country Selector'!$A$2,'EPA Data'!$J:$J,$B$1,'EPA Data'!$C:$C,C$2,'EPA Data'!$G:$G,"&gt;="&amp;$A74,'EPA Data'!$G:$G,"&lt;"&amp;$B74)+IF('Multipliers and Adjustments'!$B$66="Y",'SNAP Adjustment'!D111,0))*unit_conv</f>
        <v>0</v>
      </c>
      <c r="D74">
        <f t="shared" si="37"/>
        <v>0</v>
      </c>
      <c r="E74">
        <f t="shared" si="37"/>
        <v>0</v>
      </c>
      <c r="F74">
        <f t="shared" si="37"/>
        <v>0</v>
      </c>
      <c r="G74">
        <f t="shared" si="37"/>
        <v>0</v>
      </c>
      <c r="H74" s="67">
        <f>(VLOOKUP($B$1,'Multipliers and Adjustments'!$A$70:$I$86,TRUNC(COLUMN(H$2)/5)+2,FALSE)*SUMIFS('EPA Data'!$I:$I,'EPA Data'!$D:$D,'Country Selector'!$A$2,'EPA Data'!$J:$J,$B$1,'EPA Data'!$C:$C,H$2,'EPA Data'!$G:$G,"&gt;="&amp;$A74,'EPA Data'!$G:$G,"&lt;"&amp;$B74)+IF('Multipliers and Adjustments'!$B$66="Y",'SNAP Adjustment'!I111,0))*unit_conv</f>
        <v>0</v>
      </c>
      <c r="I74">
        <f t="shared" si="39"/>
        <v>0</v>
      </c>
      <c r="J74">
        <f t="shared" si="39"/>
        <v>0</v>
      </c>
      <c r="K74">
        <f t="shared" si="39"/>
        <v>0</v>
      </c>
      <c r="L74">
        <f t="shared" si="39"/>
        <v>0</v>
      </c>
      <c r="M74" s="67">
        <f>(VLOOKUP($B$1,'Multipliers and Adjustments'!$A$70:$I$86,TRUNC(COLUMN(M$2)/5)+2,FALSE)*SUMIFS('EPA Data'!$I:$I,'EPA Data'!$D:$D,'Country Selector'!$A$2,'EPA Data'!$J:$J,$B$1,'EPA Data'!$C:$C,M$2,'EPA Data'!$G:$G,"&gt;="&amp;$A74,'EPA Data'!$G:$G,"&lt;"&amp;$B74)+IF('Multipliers and Adjustments'!$B$66="Y",'SNAP Adjustment'!N111,0))*unit_conv</f>
        <v>0</v>
      </c>
      <c r="N74">
        <f t="shared" si="40"/>
        <v>0</v>
      </c>
      <c r="O74">
        <f t="shared" si="40"/>
        <v>0</v>
      </c>
      <c r="P74">
        <f t="shared" si="40"/>
        <v>0</v>
      </c>
      <c r="Q74">
        <f t="shared" si="40"/>
        <v>0</v>
      </c>
      <c r="R74" s="67">
        <f>(VLOOKUP($B$1,'Multipliers and Adjustments'!$A$70:$I$86,TRUNC(COLUMN(R$2)/5)+2,FALSE)*SUMIFS('EPA Data'!$I:$I,'EPA Data'!$D:$D,'Country Selector'!$A$2,'EPA Data'!$J:$J,$B$1,'EPA Data'!$C:$C,R$2,'EPA Data'!$G:$G,"&gt;="&amp;$A74,'EPA Data'!$G:$G,"&lt;"&amp;$B74)+IF('Multipliers and Adjustments'!$B$66="Y",'SNAP Adjustment'!S111,0))*unit_conv</f>
        <v>0</v>
      </c>
      <c r="S74">
        <f t="shared" si="41"/>
        <v>0</v>
      </c>
      <c r="T74">
        <f t="shared" si="41"/>
        <v>0</v>
      </c>
      <c r="U74">
        <f t="shared" si="41"/>
        <v>0</v>
      </c>
      <c r="V74">
        <f t="shared" si="41"/>
        <v>0</v>
      </c>
      <c r="W74" s="67">
        <f>(VLOOKUP($B$1,'Multipliers and Adjustments'!$A$70:$I$86,TRUNC(COLUMN(W$2)/5)+2,FALSE)*SUMIFS('EPA Data'!$I:$I,'EPA Data'!$D:$D,'Country Selector'!$A$2,'EPA Data'!$J:$J,$B$1,'EPA Data'!$C:$C,W$2,'EPA Data'!$G:$G,"&gt;="&amp;$A74,'EPA Data'!$G:$G,"&lt;"&amp;$B74)+IF('Multipliers and Adjustments'!$B$66="Y",'SNAP Adjustment'!X111,0))*unit_conv</f>
        <v>0</v>
      </c>
      <c r="X74">
        <f t="shared" si="42"/>
        <v>0</v>
      </c>
      <c r="Y74">
        <f t="shared" si="42"/>
        <v>0</v>
      </c>
      <c r="Z74">
        <f t="shared" si="42"/>
        <v>0</v>
      </c>
      <c r="AA74">
        <f t="shared" si="42"/>
        <v>0</v>
      </c>
      <c r="AB74" s="67">
        <f>(VLOOKUP($B$1,'Multipliers and Adjustments'!$A$70:$I$86,TRUNC(COLUMN(AB$2)/5)+2,FALSE)*SUMIFS('EPA Data'!$I:$I,'EPA Data'!$D:$D,'Country Selector'!$A$2,'EPA Data'!$J:$J,$B$1,'EPA Data'!$C:$C,AB$2,'EPA Data'!$G:$G,"&gt;="&amp;$A74,'EPA Data'!$G:$G,"&lt;"&amp;$B74)+IF('Multipliers and Adjustments'!$B$66="Y",'SNAP Adjustment'!AC111,0))*unit_conv</f>
        <v>0</v>
      </c>
      <c r="AC74">
        <f t="shared" si="43"/>
        <v>0</v>
      </c>
      <c r="AD74">
        <f t="shared" si="43"/>
        <v>0</v>
      </c>
      <c r="AE74">
        <f t="shared" si="43"/>
        <v>0</v>
      </c>
      <c r="AF74">
        <f t="shared" si="43"/>
        <v>0</v>
      </c>
      <c r="AG74" s="67">
        <f>(VLOOKUP($B$1,'Multipliers and Adjustments'!$A$70:$I$86,TRUNC(COLUMN(AG$2)/5)+2,FALSE)*SUMIFS('EPA Data'!$I:$I,'EPA Data'!$D:$D,'Country Selector'!$A$2,'EPA Data'!$J:$J,$B$1,'EPA Data'!$C:$C,AG$2,'EPA Data'!$G:$G,"&gt;="&amp;$A74,'EPA Data'!$G:$G,"&lt;"&amp;$B74)+IF('Multipliers and Adjustments'!$B$66="Y",'SNAP Adjustment'!AH111,0))*unit_conv</f>
        <v>0</v>
      </c>
      <c r="AH74">
        <f t="shared" si="44"/>
        <v>0</v>
      </c>
      <c r="AI74">
        <f t="shared" si="44"/>
        <v>0</v>
      </c>
      <c r="AJ74">
        <f t="shared" si="44"/>
        <v>0</v>
      </c>
      <c r="AK74">
        <f t="shared" si="44"/>
        <v>0</v>
      </c>
      <c r="AL74" s="67">
        <f>(VLOOKUP($B$1,'Multipliers and Adjustments'!$A$70:$I$86,TRUNC(COLUMN(AL$2)/5)+2,FALSE)*SUMIFS('EPA Data'!$I:$I,'EPA Data'!$D:$D,'Country Selector'!$A$2,'EPA Data'!$J:$J,$B$1,'EPA Data'!$C:$C,AL$2,'EPA Data'!$G:$G,"&gt;="&amp;$A74,'EPA Data'!$G:$G,"&lt;"&amp;$B74)+IF('Multipliers and Adjustments'!$B$66="Y",'SNAP Adjustment'!AM111,0))*unit_conv</f>
        <v>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AL74"/>
  <sheetViews>
    <sheetView workbookViewId="0"/>
  </sheetViews>
  <sheetFormatPr defaultRowHeight="14.25" x14ac:dyDescent="0.45"/>
  <cols>
    <col min="1" max="2" width="24.265625" style="12" customWidth="1"/>
  </cols>
  <sheetData>
    <row r="1" spans="1:38" x14ac:dyDescent="0.45">
      <c r="A1" s="14" t="s">
        <v>621</v>
      </c>
      <c r="B1" s="14" t="s">
        <v>716</v>
      </c>
      <c r="C1" s="65" t="s">
        <v>851</v>
      </c>
    </row>
    <row r="2" spans="1:38" s="2" customFormat="1" x14ac:dyDescent="0.45">
      <c r="A2" s="10" t="s">
        <v>619</v>
      </c>
      <c r="B2" s="10" t="s">
        <v>620</v>
      </c>
      <c r="C2" s="2">
        <v>2015</v>
      </c>
      <c r="D2" s="2">
        <v>2016</v>
      </c>
      <c r="E2" s="2">
        <v>2017</v>
      </c>
      <c r="F2" s="2">
        <v>2018</v>
      </c>
      <c r="G2" s="2">
        <v>2019</v>
      </c>
      <c r="H2" s="2">
        <v>2020</v>
      </c>
      <c r="I2" s="2">
        <v>2021</v>
      </c>
      <c r="J2" s="2">
        <v>2022</v>
      </c>
      <c r="K2" s="2">
        <v>2023</v>
      </c>
      <c r="L2" s="2">
        <v>2024</v>
      </c>
      <c r="M2" s="2">
        <v>2025</v>
      </c>
      <c r="N2" s="2">
        <v>2026</v>
      </c>
      <c r="O2" s="2">
        <v>2027</v>
      </c>
      <c r="P2" s="2">
        <v>2028</v>
      </c>
      <c r="Q2" s="2">
        <v>2029</v>
      </c>
      <c r="R2" s="2">
        <v>2030</v>
      </c>
      <c r="S2" s="2">
        <v>2031</v>
      </c>
      <c r="T2" s="2">
        <v>2032</v>
      </c>
      <c r="U2" s="2">
        <v>2033</v>
      </c>
      <c r="V2" s="2">
        <v>2034</v>
      </c>
      <c r="W2" s="2">
        <v>2035</v>
      </c>
      <c r="X2" s="2">
        <v>2036</v>
      </c>
      <c r="Y2" s="2">
        <v>2037</v>
      </c>
      <c r="Z2" s="2">
        <v>2038</v>
      </c>
      <c r="AA2" s="2">
        <v>2039</v>
      </c>
      <c r="AB2" s="2">
        <v>2040</v>
      </c>
      <c r="AC2" s="2">
        <v>2041</v>
      </c>
      <c r="AD2" s="2">
        <v>2042</v>
      </c>
      <c r="AE2" s="2">
        <v>2043</v>
      </c>
      <c r="AF2" s="2">
        <v>2044</v>
      </c>
      <c r="AG2" s="2">
        <v>2045</v>
      </c>
      <c r="AH2" s="2">
        <v>2046</v>
      </c>
      <c r="AI2" s="2">
        <v>2047</v>
      </c>
      <c r="AJ2" s="2">
        <v>2048</v>
      </c>
      <c r="AK2" s="2">
        <v>2049</v>
      </c>
      <c r="AL2" s="2">
        <v>2050</v>
      </c>
    </row>
    <row r="3" spans="1:38" x14ac:dyDescent="0.45">
      <c r="A3" s="11">
        <v>-1150</v>
      </c>
      <c r="B3" s="11">
        <f>A3+50</f>
        <v>-1100</v>
      </c>
      <c r="C3" s="31">
        <f>VLOOKUP($B$1,'Multipliers and Adjustments'!$A$70:$I$86,TRUNC(COLUMN(C$2)/5)+2,FALSE)*SUMIFS('EPA Data'!$I:$I,'EPA Data'!$D:$D,'Country Selector'!$A$2,'EPA Data'!$J:$J,$B$1,'EPA Data'!$C:$C,C$2,'EPA Data'!$G:$G,"&gt;="&amp;$A3,'EPA Data'!$G:$G,"&lt;"&amp;$B3)*unit_conv</f>
        <v>0</v>
      </c>
      <c r="D3">
        <f t="shared" ref="D3:G17" si="0">C3+($H3-$C3)/5</f>
        <v>0</v>
      </c>
      <c r="E3">
        <f t="shared" si="0"/>
        <v>0</v>
      </c>
      <c r="F3">
        <f t="shared" si="0"/>
        <v>0</v>
      </c>
      <c r="G3">
        <f t="shared" si="0"/>
        <v>0</v>
      </c>
      <c r="H3" s="31">
        <f>VLOOKUP($B$1,'Multipliers and Adjustments'!$A$70:$I$86,TRUNC(COLUMN(H$2)/5)+2,FALSE)*SUMIFS('EPA Data'!$I:$I,'EPA Data'!$D:$D,'Country Selector'!$A$2,'EPA Data'!$J:$J,$B$1,'EPA Data'!$C:$C,H$2,'EPA Data'!$G:$G,"&gt;="&amp;$A3,'EPA Data'!$G:$G,"&lt;"&amp;$B3)*unit_conv</f>
        <v>0</v>
      </c>
      <c r="I3">
        <f>H3+($M3-$H3)/5</f>
        <v>0</v>
      </c>
      <c r="J3">
        <f t="shared" ref="J3:L3" si="1">I3+($M3-$H3)/5</f>
        <v>0</v>
      </c>
      <c r="K3">
        <f t="shared" si="1"/>
        <v>0</v>
      </c>
      <c r="L3">
        <f t="shared" si="1"/>
        <v>0</v>
      </c>
      <c r="M3" s="31">
        <f>VLOOKUP($B$1,'Multipliers and Adjustments'!$A$70:$I$86,TRUNC(COLUMN(M$2)/5)+2,FALSE)*SUMIFS('EPA Data'!$I:$I,'EPA Data'!$D:$D,'Country Selector'!$A$2,'EPA Data'!$J:$J,$B$1,'EPA Data'!$C:$C,M$2,'EPA Data'!$G:$G,"&gt;="&amp;$A3,'EPA Data'!$G:$G,"&lt;"&amp;$B3)*unit_conv</f>
        <v>0</v>
      </c>
      <c r="N3">
        <f>M3+($R3-$M3)/5</f>
        <v>0</v>
      </c>
      <c r="O3">
        <f t="shared" ref="O3:Q3" si="2">N3+($R3-$M3)/5</f>
        <v>0</v>
      </c>
      <c r="P3">
        <f t="shared" si="2"/>
        <v>0</v>
      </c>
      <c r="Q3">
        <f t="shared" si="2"/>
        <v>0</v>
      </c>
      <c r="R3" s="31">
        <f>VLOOKUP($B$1,'Multipliers and Adjustments'!$A$70:$I$86,TRUNC(COLUMN(R$2)/5)+2,FALSE)*SUMIFS('EPA Data'!$I:$I,'EPA Data'!$D:$D,'Country Selector'!$A$2,'EPA Data'!$J:$J,$B$1,'EPA Data'!$C:$C,R$2,'EPA Data'!$G:$G,"&gt;="&amp;$A3,'EPA Data'!$G:$G,"&lt;"&amp;$B3)*unit_conv</f>
        <v>0</v>
      </c>
      <c r="S3">
        <f>R3+($W3-$R3)/5</f>
        <v>0</v>
      </c>
      <c r="T3">
        <f t="shared" ref="T3:V3" si="3">S3+($W3-$R3)/5</f>
        <v>0</v>
      </c>
      <c r="U3">
        <f t="shared" si="3"/>
        <v>0</v>
      </c>
      <c r="V3">
        <f t="shared" si="3"/>
        <v>0</v>
      </c>
      <c r="W3" s="31">
        <f>VLOOKUP($B$1,'Multipliers and Adjustments'!$A$70:$I$86,TRUNC(COLUMN(W$2)/5)+2,FALSE)*SUMIFS('EPA Data'!$I:$I,'EPA Data'!$D:$D,'Country Selector'!$A$2,'EPA Data'!$J:$J,$B$1,'EPA Data'!$C:$C,W$2,'EPA Data'!$G:$G,"&gt;="&amp;$A3,'EPA Data'!$G:$G,"&lt;"&amp;$B3)*unit_conv</f>
        <v>0</v>
      </c>
      <c r="X3">
        <f>W3+($AB3-$W3)/5</f>
        <v>0</v>
      </c>
      <c r="Y3">
        <f t="shared" ref="Y3:AA3" si="4">X3+($AB3-$W3)/5</f>
        <v>0</v>
      </c>
      <c r="Z3">
        <f t="shared" si="4"/>
        <v>0</v>
      </c>
      <c r="AA3">
        <f t="shared" si="4"/>
        <v>0</v>
      </c>
      <c r="AB3" s="31">
        <f>VLOOKUP($B$1,'Multipliers and Adjustments'!$A$70:$I$86,TRUNC(COLUMN(AB$2)/5)+2,FALSE)*SUMIFS('EPA Data'!$I:$I,'EPA Data'!$D:$D,'Country Selector'!$A$2,'EPA Data'!$J:$J,$B$1,'EPA Data'!$C:$C,AB$2,'EPA Data'!$G:$G,"&gt;="&amp;$A3,'EPA Data'!$G:$G,"&lt;"&amp;$B3)*unit_conv</f>
        <v>0</v>
      </c>
      <c r="AC3">
        <f>AB3+($AG3-$AB3)/5</f>
        <v>0</v>
      </c>
      <c r="AD3">
        <f t="shared" ref="AD3:AF3" si="5">AC3+($AG3-$AB3)/5</f>
        <v>0</v>
      </c>
      <c r="AE3">
        <f t="shared" si="5"/>
        <v>0</v>
      </c>
      <c r="AF3">
        <f t="shared" si="5"/>
        <v>0</v>
      </c>
      <c r="AG3" s="31">
        <f>VLOOKUP($B$1,'Multipliers and Adjustments'!$A$70:$I$86,TRUNC(COLUMN(AG$2)/5)+2,FALSE)*SUMIFS('EPA Data'!$I:$I,'EPA Data'!$D:$D,'Country Selector'!$A$2,'EPA Data'!$J:$J,$B$1,'EPA Data'!$C:$C,AG$2,'EPA Data'!$G:$G,"&gt;="&amp;$A3,'EPA Data'!$G:$G,"&lt;"&amp;$B3)*unit_conv</f>
        <v>0</v>
      </c>
      <c r="AH3">
        <f>AG3+($AL3-$AG3)/5</f>
        <v>0</v>
      </c>
      <c r="AI3">
        <f t="shared" ref="AI3:AK3" si="6">AH3+($AL3-$AG3)/5</f>
        <v>0</v>
      </c>
      <c r="AJ3">
        <f t="shared" si="6"/>
        <v>0</v>
      </c>
      <c r="AK3">
        <f t="shared" si="6"/>
        <v>0</v>
      </c>
      <c r="AL3" s="31">
        <f>VLOOKUP($B$1,'Multipliers and Adjustments'!$A$70:$I$86,TRUNC(COLUMN(AL$2)/5)+2,FALSE)*SUMIFS('EPA Data'!$I:$I,'EPA Data'!$D:$D,'Country Selector'!$A$2,'EPA Data'!$J:$J,$B$1,'EPA Data'!$C:$C,AL$2,'EPA Data'!$G:$G,"&gt;="&amp;$A3,'EPA Data'!$G:$G,"&lt;"&amp;$B3)*unit_conv</f>
        <v>0</v>
      </c>
    </row>
    <row r="4" spans="1:38" x14ac:dyDescent="0.45">
      <c r="A4" s="12">
        <f>B3</f>
        <v>-1100</v>
      </c>
      <c r="B4" s="11">
        <f t="shared" ref="B4:B67" si="7">A4+50</f>
        <v>-1050</v>
      </c>
      <c r="C4" s="31">
        <f>VLOOKUP($B$1,'Multipliers and Adjustments'!$A$70:$I$86,TRUNC(COLUMN(C$2)/5)+2,FALSE)*SUMIFS('EPA Data'!$I:$I,'EPA Data'!$D:$D,'Country Selector'!$A$2,'EPA Data'!$J:$J,$B$1,'EPA Data'!$C:$C,C$2,'EPA Data'!$G:$G,"&gt;="&amp;$A4,'EPA Data'!$G:$G,"&lt;"&amp;$B4)*unit_conv</f>
        <v>0</v>
      </c>
      <c r="D4">
        <f t="shared" si="0"/>
        <v>0</v>
      </c>
      <c r="E4">
        <f t="shared" si="0"/>
        <v>0</v>
      </c>
      <c r="F4">
        <f t="shared" si="0"/>
        <v>0</v>
      </c>
      <c r="G4">
        <f t="shared" si="0"/>
        <v>0</v>
      </c>
      <c r="H4" s="31">
        <f>VLOOKUP($B$1,'Multipliers and Adjustments'!$A$70:$I$86,TRUNC(COLUMN(H$2)/5)+2,FALSE)*SUMIFS('EPA Data'!$I:$I,'EPA Data'!$D:$D,'Country Selector'!$A$2,'EPA Data'!$J:$J,$B$1,'EPA Data'!$C:$C,H$2,'EPA Data'!$G:$G,"&gt;="&amp;$A4,'EPA Data'!$G:$G,"&lt;"&amp;$B4)*unit_conv</f>
        <v>0</v>
      </c>
      <c r="I4">
        <f t="shared" ref="I4:L19" si="8">H4+($M4-$H4)/5</f>
        <v>0</v>
      </c>
      <c r="J4">
        <f t="shared" si="8"/>
        <v>0</v>
      </c>
      <c r="K4">
        <f t="shared" si="8"/>
        <v>0</v>
      </c>
      <c r="L4">
        <f t="shared" si="8"/>
        <v>0</v>
      </c>
      <c r="M4" s="31">
        <f>VLOOKUP($B$1,'Multipliers and Adjustments'!$A$70:$I$86,TRUNC(COLUMN(M$2)/5)+2,FALSE)*SUMIFS('EPA Data'!$I:$I,'EPA Data'!$D:$D,'Country Selector'!$A$2,'EPA Data'!$J:$J,$B$1,'EPA Data'!$C:$C,M$2,'EPA Data'!$G:$G,"&gt;="&amp;$A4,'EPA Data'!$G:$G,"&lt;"&amp;$B4)*unit_conv</f>
        <v>0</v>
      </c>
      <c r="N4">
        <f t="shared" ref="N4:Q19" si="9">M4+($R4-$M4)/5</f>
        <v>0</v>
      </c>
      <c r="O4">
        <f t="shared" si="9"/>
        <v>0</v>
      </c>
      <c r="P4">
        <f t="shared" si="9"/>
        <v>0</v>
      </c>
      <c r="Q4">
        <f t="shared" si="9"/>
        <v>0</v>
      </c>
      <c r="R4" s="31">
        <f>VLOOKUP($B$1,'Multipliers and Adjustments'!$A$70:$I$86,TRUNC(COLUMN(R$2)/5)+2,FALSE)*SUMIFS('EPA Data'!$I:$I,'EPA Data'!$D:$D,'Country Selector'!$A$2,'EPA Data'!$J:$J,$B$1,'EPA Data'!$C:$C,R$2,'EPA Data'!$G:$G,"&gt;="&amp;$A4,'EPA Data'!$G:$G,"&lt;"&amp;$B4)*unit_conv</f>
        <v>0</v>
      </c>
      <c r="S4">
        <f t="shared" ref="S4:V19" si="10">R4+($W4-$R4)/5</f>
        <v>0</v>
      </c>
      <c r="T4">
        <f t="shared" si="10"/>
        <v>0</v>
      </c>
      <c r="U4">
        <f t="shared" si="10"/>
        <v>0</v>
      </c>
      <c r="V4">
        <f t="shared" si="10"/>
        <v>0</v>
      </c>
      <c r="W4" s="31">
        <f>VLOOKUP($B$1,'Multipliers and Adjustments'!$A$70:$I$86,TRUNC(COLUMN(W$2)/5)+2,FALSE)*SUMIFS('EPA Data'!$I:$I,'EPA Data'!$D:$D,'Country Selector'!$A$2,'EPA Data'!$J:$J,$B$1,'EPA Data'!$C:$C,W$2,'EPA Data'!$G:$G,"&gt;="&amp;$A4,'EPA Data'!$G:$G,"&lt;"&amp;$B4)*unit_conv</f>
        <v>0</v>
      </c>
      <c r="X4">
        <f t="shared" ref="X4:AA19" si="11">W4+($AB4-$W4)/5</f>
        <v>0</v>
      </c>
      <c r="Y4">
        <f t="shared" si="11"/>
        <v>0</v>
      </c>
      <c r="Z4">
        <f t="shared" si="11"/>
        <v>0</v>
      </c>
      <c r="AA4">
        <f t="shared" si="11"/>
        <v>0</v>
      </c>
      <c r="AB4" s="31">
        <f>VLOOKUP($B$1,'Multipliers and Adjustments'!$A$70:$I$86,TRUNC(COLUMN(AB$2)/5)+2,FALSE)*SUMIFS('EPA Data'!$I:$I,'EPA Data'!$D:$D,'Country Selector'!$A$2,'EPA Data'!$J:$J,$B$1,'EPA Data'!$C:$C,AB$2,'EPA Data'!$G:$G,"&gt;="&amp;$A4,'EPA Data'!$G:$G,"&lt;"&amp;$B4)*unit_conv</f>
        <v>0</v>
      </c>
      <c r="AC4">
        <f t="shared" ref="AC4:AF19" si="12">AB4+($AG4-$AB4)/5</f>
        <v>0</v>
      </c>
      <c r="AD4">
        <f t="shared" si="12"/>
        <v>0</v>
      </c>
      <c r="AE4">
        <f t="shared" si="12"/>
        <v>0</v>
      </c>
      <c r="AF4">
        <f t="shared" si="12"/>
        <v>0</v>
      </c>
      <c r="AG4" s="31">
        <f>VLOOKUP($B$1,'Multipliers and Adjustments'!$A$70:$I$86,TRUNC(COLUMN(AG$2)/5)+2,FALSE)*SUMIFS('EPA Data'!$I:$I,'EPA Data'!$D:$D,'Country Selector'!$A$2,'EPA Data'!$J:$J,$B$1,'EPA Data'!$C:$C,AG$2,'EPA Data'!$G:$G,"&gt;="&amp;$A4,'EPA Data'!$G:$G,"&lt;"&amp;$B4)*unit_conv</f>
        <v>0</v>
      </c>
      <c r="AH4">
        <f t="shared" ref="AH4:AK19" si="13">AG4+($AL4-$AG4)/5</f>
        <v>0</v>
      </c>
      <c r="AI4">
        <f t="shared" si="13"/>
        <v>0</v>
      </c>
      <c r="AJ4">
        <f t="shared" si="13"/>
        <v>0</v>
      </c>
      <c r="AK4">
        <f t="shared" si="13"/>
        <v>0</v>
      </c>
      <c r="AL4" s="31">
        <f>VLOOKUP($B$1,'Multipliers and Adjustments'!$A$70:$I$86,TRUNC(COLUMN(AL$2)/5)+2,FALSE)*SUMIFS('EPA Data'!$I:$I,'EPA Data'!$D:$D,'Country Selector'!$A$2,'EPA Data'!$J:$J,$B$1,'EPA Data'!$C:$C,AL$2,'EPA Data'!$G:$G,"&gt;="&amp;$A4,'EPA Data'!$G:$G,"&lt;"&amp;$B4)*unit_conv</f>
        <v>0</v>
      </c>
    </row>
    <row r="5" spans="1:38" x14ac:dyDescent="0.45">
      <c r="A5" s="12">
        <f t="shared" ref="A5:A74" si="14">B4</f>
        <v>-1050</v>
      </c>
      <c r="B5" s="11">
        <f t="shared" si="7"/>
        <v>-1000</v>
      </c>
      <c r="C5" s="31">
        <f>VLOOKUP($B$1,'Multipliers and Adjustments'!$A$70:$I$86,TRUNC(COLUMN(C$2)/5)+2,FALSE)*SUMIFS('EPA Data'!$I:$I,'EPA Data'!$D:$D,'Country Selector'!$A$2,'EPA Data'!$J:$J,$B$1,'EPA Data'!$C:$C,C$2,'EPA Data'!$G:$G,"&gt;="&amp;$A5,'EPA Data'!$G:$G,"&lt;"&amp;$B5)*unit_conv</f>
        <v>0</v>
      </c>
      <c r="D5">
        <f t="shared" si="0"/>
        <v>0</v>
      </c>
      <c r="E5">
        <f t="shared" si="0"/>
        <v>0</v>
      </c>
      <c r="F5">
        <f t="shared" si="0"/>
        <v>0</v>
      </c>
      <c r="G5">
        <f t="shared" si="0"/>
        <v>0</v>
      </c>
      <c r="H5" s="31">
        <f>VLOOKUP($B$1,'Multipliers and Adjustments'!$A$70:$I$86,TRUNC(COLUMN(H$2)/5)+2,FALSE)*SUMIFS('EPA Data'!$I:$I,'EPA Data'!$D:$D,'Country Selector'!$A$2,'EPA Data'!$J:$J,$B$1,'EPA Data'!$C:$C,H$2,'EPA Data'!$G:$G,"&gt;="&amp;$A5,'EPA Data'!$G:$G,"&lt;"&amp;$B5)*unit_conv</f>
        <v>0</v>
      </c>
      <c r="I5">
        <f t="shared" si="8"/>
        <v>0</v>
      </c>
      <c r="J5">
        <f t="shared" si="8"/>
        <v>0</v>
      </c>
      <c r="K5">
        <f t="shared" si="8"/>
        <v>0</v>
      </c>
      <c r="L5">
        <f t="shared" si="8"/>
        <v>0</v>
      </c>
      <c r="M5" s="31">
        <f>VLOOKUP($B$1,'Multipliers and Adjustments'!$A$70:$I$86,TRUNC(COLUMN(M$2)/5)+2,FALSE)*SUMIFS('EPA Data'!$I:$I,'EPA Data'!$D:$D,'Country Selector'!$A$2,'EPA Data'!$J:$J,$B$1,'EPA Data'!$C:$C,M$2,'EPA Data'!$G:$G,"&gt;="&amp;$A5,'EPA Data'!$G:$G,"&lt;"&amp;$B5)*unit_conv</f>
        <v>0</v>
      </c>
      <c r="N5">
        <f t="shared" si="9"/>
        <v>0</v>
      </c>
      <c r="O5">
        <f t="shared" si="9"/>
        <v>0</v>
      </c>
      <c r="P5">
        <f t="shared" si="9"/>
        <v>0</v>
      </c>
      <c r="Q5">
        <f t="shared" si="9"/>
        <v>0</v>
      </c>
      <c r="R5" s="31">
        <f>VLOOKUP($B$1,'Multipliers and Adjustments'!$A$70:$I$86,TRUNC(COLUMN(R$2)/5)+2,FALSE)*SUMIFS('EPA Data'!$I:$I,'EPA Data'!$D:$D,'Country Selector'!$A$2,'EPA Data'!$J:$J,$B$1,'EPA Data'!$C:$C,R$2,'EPA Data'!$G:$G,"&gt;="&amp;$A5,'EPA Data'!$G:$G,"&lt;"&amp;$B5)*unit_conv</f>
        <v>0</v>
      </c>
      <c r="S5">
        <f t="shared" si="10"/>
        <v>0</v>
      </c>
      <c r="T5">
        <f t="shared" si="10"/>
        <v>0</v>
      </c>
      <c r="U5">
        <f t="shared" si="10"/>
        <v>0</v>
      </c>
      <c r="V5">
        <f t="shared" si="10"/>
        <v>0</v>
      </c>
      <c r="W5" s="31">
        <f>VLOOKUP($B$1,'Multipliers and Adjustments'!$A$70:$I$86,TRUNC(COLUMN(W$2)/5)+2,FALSE)*SUMIFS('EPA Data'!$I:$I,'EPA Data'!$D:$D,'Country Selector'!$A$2,'EPA Data'!$J:$J,$B$1,'EPA Data'!$C:$C,W$2,'EPA Data'!$G:$G,"&gt;="&amp;$A5,'EPA Data'!$G:$G,"&lt;"&amp;$B5)*unit_conv</f>
        <v>0</v>
      </c>
      <c r="X5">
        <f t="shared" si="11"/>
        <v>0</v>
      </c>
      <c r="Y5">
        <f t="shared" si="11"/>
        <v>0</v>
      </c>
      <c r="Z5">
        <f t="shared" si="11"/>
        <v>0</v>
      </c>
      <c r="AA5">
        <f t="shared" si="11"/>
        <v>0</v>
      </c>
      <c r="AB5" s="31">
        <f>VLOOKUP($B$1,'Multipliers and Adjustments'!$A$70:$I$86,TRUNC(COLUMN(AB$2)/5)+2,FALSE)*SUMIFS('EPA Data'!$I:$I,'EPA Data'!$D:$D,'Country Selector'!$A$2,'EPA Data'!$J:$J,$B$1,'EPA Data'!$C:$C,AB$2,'EPA Data'!$G:$G,"&gt;="&amp;$A5,'EPA Data'!$G:$G,"&lt;"&amp;$B5)*unit_conv</f>
        <v>0</v>
      </c>
      <c r="AC5">
        <f t="shared" si="12"/>
        <v>0</v>
      </c>
      <c r="AD5">
        <f t="shared" si="12"/>
        <v>0</v>
      </c>
      <c r="AE5">
        <f t="shared" si="12"/>
        <v>0</v>
      </c>
      <c r="AF5">
        <f t="shared" si="12"/>
        <v>0</v>
      </c>
      <c r="AG5" s="31">
        <f>VLOOKUP($B$1,'Multipliers and Adjustments'!$A$70:$I$86,TRUNC(COLUMN(AG$2)/5)+2,FALSE)*SUMIFS('EPA Data'!$I:$I,'EPA Data'!$D:$D,'Country Selector'!$A$2,'EPA Data'!$J:$J,$B$1,'EPA Data'!$C:$C,AG$2,'EPA Data'!$G:$G,"&gt;="&amp;$A5,'EPA Data'!$G:$G,"&lt;"&amp;$B5)*unit_conv</f>
        <v>0</v>
      </c>
      <c r="AH5">
        <f t="shared" si="13"/>
        <v>0</v>
      </c>
      <c r="AI5">
        <f t="shared" si="13"/>
        <v>0</v>
      </c>
      <c r="AJ5">
        <f t="shared" si="13"/>
        <v>0</v>
      </c>
      <c r="AK5">
        <f t="shared" si="13"/>
        <v>0</v>
      </c>
      <c r="AL5" s="31">
        <f>VLOOKUP($B$1,'Multipliers and Adjustments'!$A$70:$I$86,TRUNC(COLUMN(AL$2)/5)+2,FALSE)*SUMIFS('EPA Data'!$I:$I,'EPA Data'!$D:$D,'Country Selector'!$A$2,'EPA Data'!$J:$J,$B$1,'EPA Data'!$C:$C,AL$2,'EPA Data'!$G:$G,"&gt;="&amp;$A5,'EPA Data'!$G:$G,"&lt;"&amp;$B5)*unit_conv</f>
        <v>0</v>
      </c>
    </row>
    <row r="6" spans="1:38" x14ac:dyDescent="0.45">
      <c r="A6" s="12">
        <f t="shared" si="14"/>
        <v>-1000</v>
      </c>
      <c r="B6" s="11">
        <f t="shared" si="7"/>
        <v>-950</v>
      </c>
      <c r="C6" s="31">
        <f>VLOOKUP($B$1,'Multipliers and Adjustments'!$A$70:$I$86,TRUNC(COLUMN(C$2)/5)+2,FALSE)*SUMIFS('EPA Data'!$I:$I,'EPA Data'!$D:$D,'Country Selector'!$A$2,'EPA Data'!$J:$J,$B$1,'EPA Data'!$C:$C,C$2,'EPA Data'!$G:$G,"&gt;="&amp;$A6,'EPA Data'!$G:$G,"&lt;"&amp;$B6)*unit_conv</f>
        <v>0</v>
      </c>
      <c r="D6">
        <f t="shared" si="0"/>
        <v>0</v>
      </c>
      <c r="E6">
        <f t="shared" si="0"/>
        <v>0</v>
      </c>
      <c r="F6">
        <f t="shared" si="0"/>
        <v>0</v>
      </c>
      <c r="G6">
        <f t="shared" si="0"/>
        <v>0</v>
      </c>
      <c r="H6" s="31">
        <f>VLOOKUP($B$1,'Multipliers and Adjustments'!$A$70:$I$86,TRUNC(COLUMN(H$2)/5)+2,FALSE)*SUMIFS('EPA Data'!$I:$I,'EPA Data'!$D:$D,'Country Selector'!$A$2,'EPA Data'!$J:$J,$B$1,'EPA Data'!$C:$C,H$2,'EPA Data'!$G:$G,"&gt;="&amp;$A6,'EPA Data'!$G:$G,"&lt;"&amp;$B6)*unit_conv</f>
        <v>0</v>
      </c>
      <c r="I6">
        <f t="shared" si="8"/>
        <v>0</v>
      </c>
      <c r="J6">
        <f t="shared" si="8"/>
        <v>0</v>
      </c>
      <c r="K6">
        <f t="shared" si="8"/>
        <v>0</v>
      </c>
      <c r="L6">
        <f t="shared" si="8"/>
        <v>0</v>
      </c>
      <c r="M6" s="31">
        <f>VLOOKUP($B$1,'Multipliers and Adjustments'!$A$70:$I$86,TRUNC(COLUMN(M$2)/5)+2,FALSE)*SUMIFS('EPA Data'!$I:$I,'EPA Data'!$D:$D,'Country Selector'!$A$2,'EPA Data'!$J:$J,$B$1,'EPA Data'!$C:$C,M$2,'EPA Data'!$G:$G,"&gt;="&amp;$A6,'EPA Data'!$G:$G,"&lt;"&amp;$B6)*unit_conv</f>
        <v>0</v>
      </c>
      <c r="N6">
        <f t="shared" si="9"/>
        <v>0</v>
      </c>
      <c r="O6">
        <f t="shared" si="9"/>
        <v>0</v>
      </c>
      <c r="P6">
        <f t="shared" si="9"/>
        <v>0</v>
      </c>
      <c r="Q6">
        <f t="shared" si="9"/>
        <v>0</v>
      </c>
      <c r="R6" s="31">
        <f>VLOOKUP($B$1,'Multipliers and Adjustments'!$A$70:$I$86,TRUNC(COLUMN(R$2)/5)+2,FALSE)*SUMIFS('EPA Data'!$I:$I,'EPA Data'!$D:$D,'Country Selector'!$A$2,'EPA Data'!$J:$J,$B$1,'EPA Data'!$C:$C,R$2,'EPA Data'!$G:$G,"&gt;="&amp;$A6,'EPA Data'!$G:$G,"&lt;"&amp;$B6)*unit_conv</f>
        <v>0</v>
      </c>
      <c r="S6">
        <f t="shared" si="10"/>
        <v>0</v>
      </c>
      <c r="T6">
        <f t="shared" si="10"/>
        <v>0</v>
      </c>
      <c r="U6">
        <f t="shared" si="10"/>
        <v>0</v>
      </c>
      <c r="V6">
        <f t="shared" si="10"/>
        <v>0</v>
      </c>
      <c r="W6" s="31">
        <f>VLOOKUP($B$1,'Multipliers and Adjustments'!$A$70:$I$86,TRUNC(COLUMN(W$2)/5)+2,FALSE)*SUMIFS('EPA Data'!$I:$I,'EPA Data'!$D:$D,'Country Selector'!$A$2,'EPA Data'!$J:$J,$B$1,'EPA Data'!$C:$C,W$2,'EPA Data'!$G:$G,"&gt;="&amp;$A6,'EPA Data'!$G:$G,"&lt;"&amp;$B6)*unit_conv</f>
        <v>0</v>
      </c>
      <c r="X6">
        <f t="shared" si="11"/>
        <v>0</v>
      </c>
      <c r="Y6">
        <f t="shared" si="11"/>
        <v>0</v>
      </c>
      <c r="Z6">
        <f t="shared" si="11"/>
        <v>0</v>
      </c>
      <c r="AA6">
        <f t="shared" si="11"/>
        <v>0</v>
      </c>
      <c r="AB6" s="31">
        <f>VLOOKUP($B$1,'Multipliers and Adjustments'!$A$70:$I$86,TRUNC(COLUMN(AB$2)/5)+2,FALSE)*SUMIFS('EPA Data'!$I:$I,'EPA Data'!$D:$D,'Country Selector'!$A$2,'EPA Data'!$J:$J,$B$1,'EPA Data'!$C:$C,AB$2,'EPA Data'!$G:$G,"&gt;="&amp;$A6,'EPA Data'!$G:$G,"&lt;"&amp;$B6)*unit_conv</f>
        <v>0</v>
      </c>
      <c r="AC6">
        <f t="shared" si="12"/>
        <v>0</v>
      </c>
      <c r="AD6">
        <f t="shared" si="12"/>
        <v>0</v>
      </c>
      <c r="AE6">
        <f t="shared" si="12"/>
        <v>0</v>
      </c>
      <c r="AF6">
        <f t="shared" si="12"/>
        <v>0</v>
      </c>
      <c r="AG6" s="31">
        <f>VLOOKUP($B$1,'Multipliers and Adjustments'!$A$70:$I$86,TRUNC(COLUMN(AG$2)/5)+2,FALSE)*SUMIFS('EPA Data'!$I:$I,'EPA Data'!$D:$D,'Country Selector'!$A$2,'EPA Data'!$J:$J,$B$1,'EPA Data'!$C:$C,AG$2,'EPA Data'!$G:$G,"&gt;="&amp;$A6,'EPA Data'!$G:$G,"&lt;"&amp;$B6)*unit_conv</f>
        <v>0</v>
      </c>
      <c r="AH6">
        <f t="shared" si="13"/>
        <v>0</v>
      </c>
      <c r="AI6">
        <f t="shared" si="13"/>
        <v>0</v>
      </c>
      <c r="AJ6">
        <f t="shared" si="13"/>
        <v>0</v>
      </c>
      <c r="AK6">
        <f t="shared" si="13"/>
        <v>0</v>
      </c>
      <c r="AL6" s="31">
        <f>VLOOKUP($B$1,'Multipliers and Adjustments'!$A$70:$I$86,TRUNC(COLUMN(AL$2)/5)+2,FALSE)*SUMIFS('EPA Data'!$I:$I,'EPA Data'!$D:$D,'Country Selector'!$A$2,'EPA Data'!$J:$J,$B$1,'EPA Data'!$C:$C,AL$2,'EPA Data'!$G:$G,"&gt;="&amp;$A6,'EPA Data'!$G:$G,"&lt;"&amp;$B6)*unit_conv</f>
        <v>0</v>
      </c>
    </row>
    <row r="7" spans="1:38" x14ac:dyDescent="0.45">
      <c r="A7" s="12">
        <f t="shared" si="14"/>
        <v>-950</v>
      </c>
      <c r="B7" s="11">
        <f t="shared" si="7"/>
        <v>-900</v>
      </c>
      <c r="C7" s="31">
        <f>VLOOKUP($B$1,'Multipliers and Adjustments'!$A$70:$I$86,TRUNC(COLUMN(C$2)/5)+2,FALSE)*SUMIFS('EPA Data'!$I:$I,'EPA Data'!$D:$D,'Country Selector'!$A$2,'EPA Data'!$J:$J,$B$1,'EPA Data'!$C:$C,C$2,'EPA Data'!$G:$G,"&gt;="&amp;$A7,'EPA Data'!$G:$G,"&lt;"&amp;$B7)*unit_conv</f>
        <v>0</v>
      </c>
      <c r="D7">
        <f t="shared" si="0"/>
        <v>0</v>
      </c>
      <c r="E7">
        <f t="shared" si="0"/>
        <v>0</v>
      </c>
      <c r="F7">
        <f t="shared" si="0"/>
        <v>0</v>
      </c>
      <c r="G7">
        <f t="shared" si="0"/>
        <v>0</v>
      </c>
      <c r="H7" s="31">
        <f>VLOOKUP($B$1,'Multipliers and Adjustments'!$A$70:$I$86,TRUNC(COLUMN(H$2)/5)+2,FALSE)*SUMIFS('EPA Data'!$I:$I,'EPA Data'!$D:$D,'Country Selector'!$A$2,'EPA Data'!$J:$J,$B$1,'EPA Data'!$C:$C,H$2,'EPA Data'!$G:$G,"&gt;="&amp;$A7,'EPA Data'!$G:$G,"&lt;"&amp;$B7)*unit_conv</f>
        <v>0</v>
      </c>
      <c r="I7">
        <f t="shared" si="8"/>
        <v>0</v>
      </c>
      <c r="J7">
        <f t="shared" si="8"/>
        <v>0</v>
      </c>
      <c r="K7">
        <f t="shared" si="8"/>
        <v>0</v>
      </c>
      <c r="L7">
        <f t="shared" si="8"/>
        <v>0</v>
      </c>
      <c r="M7" s="31">
        <f>VLOOKUP($B$1,'Multipliers and Adjustments'!$A$70:$I$86,TRUNC(COLUMN(M$2)/5)+2,FALSE)*SUMIFS('EPA Data'!$I:$I,'EPA Data'!$D:$D,'Country Selector'!$A$2,'EPA Data'!$J:$J,$B$1,'EPA Data'!$C:$C,M$2,'EPA Data'!$G:$G,"&gt;="&amp;$A7,'EPA Data'!$G:$G,"&lt;"&amp;$B7)*unit_conv</f>
        <v>0</v>
      </c>
      <c r="N7">
        <f t="shared" si="9"/>
        <v>0</v>
      </c>
      <c r="O7">
        <f t="shared" si="9"/>
        <v>0</v>
      </c>
      <c r="P7">
        <f t="shared" si="9"/>
        <v>0</v>
      </c>
      <c r="Q7">
        <f t="shared" si="9"/>
        <v>0</v>
      </c>
      <c r="R7" s="31">
        <f>VLOOKUP($B$1,'Multipliers and Adjustments'!$A$70:$I$86,TRUNC(COLUMN(R$2)/5)+2,FALSE)*SUMIFS('EPA Data'!$I:$I,'EPA Data'!$D:$D,'Country Selector'!$A$2,'EPA Data'!$J:$J,$B$1,'EPA Data'!$C:$C,R$2,'EPA Data'!$G:$G,"&gt;="&amp;$A7,'EPA Data'!$G:$G,"&lt;"&amp;$B7)*unit_conv</f>
        <v>0</v>
      </c>
      <c r="S7">
        <f t="shared" si="10"/>
        <v>0</v>
      </c>
      <c r="T7">
        <f t="shared" si="10"/>
        <v>0</v>
      </c>
      <c r="U7">
        <f t="shared" si="10"/>
        <v>0</v>
      </c>
      <c r="V7">
        <f t="shared" si="10"/>
        <v>0</v>
      </c>
      <c r="W7" s="31">
        <f>VLOOKUP($B$1,'Multipliers and Adjustments'!$A$70:$I$86,TRUNC(COLUMN(W$2)/5)+2,FALSE)*SUMIFS('EPA Data'!$I:$I,'EPA Data'!$D:$D,'Country Selector'!$A$2,'EPA Data'!$J:$J,$B$1,'EPA Data'!$C:$C,W$2,'EPA Data'!$G:$G,"&gt;="&amp;$A7,'EPA Data'!$G:$G,"&lt;"&amp;$B7)*unit_conv</f>
        <v>0</v>
      </c>
      <c r="X7">
        <f t="shared" si="11"/>
        <v>0</v>
      </c>
      <c r="Y7">
        <f t="shared" si="11"/>
        <v>0</v>
      </c>
      <c r="Z7">
        <f t="shared" si="11"/>
        <v>0</v>
      </c>
      <c r="AA7">
        <f t="shared" si="11"/>
        <v>0</v>
      </c>
      <c r="AB7" s="31">
        <f>VLOOKUP($B$1,'Multipliers and Adjustments'!$A$70:$I$86,TRUNC(COLUMN(AB$2)/5)+2,FALSE)*SUMIFS('EPA Data'!$I:$I,'EPA Data'!$D:$D,'Country Selector'!$A$2,'EPA Data'!$J:$J,$B$1,'EPA Data'!$C:$C,AB$2,'EPA Data'!$G:$G,"&gt;="&amp;$A7,'EPA Data'!$G:$G,"&lt;"&amp;$B7)*unit_conv</f>
        <v>0</v>
      </c>
      <c r="AC7">
        <f t="shared" si="12"/>
        <v>0</v>
      </c>
      <c r="AD7">
        <f t="shared" si="12"/>
        <v>0</v>
      </c>
      <c r="AE7">
        <f t="shared" si="12"/>
        <v>0</v>
      </c>
      <c r="AF7">
        <f t="shared" si="12"/>
        <v>0</v>
      </c>
      <c r="AG7" s="31">
        <f>VLOOKUP($B$1,'Multipliers and Adjustments'!$A$70:$I$86,TRUNC(COLUMN(AG$2)/5)+2,FALSE)*SUMIFS('EPA Data'!$I:$I,'EPA Data'!$D:$D,'Country Selector'!$A$2,'EPA Data'!$J:$J,$B$1,'EPA Data'!$C:$C,AG$2,'EPA Data'!$G:$G,"&gt;="&amp;$A7,'EPA Data'!$G:$G,"&lt;"&amp;$B7)*unit_conv</f>
        <v>0</v>
      </c>
      <c r="AH7">
        <f t="shared" si="13"/>
        <v>0</v>
      </c>
      <c r="AI7">
        <f t="shared" si="13"/>
        <v>0</v>
      </c>
      <c r="AJ7">
        <f t="shared" si="13"/>
        <v>0</v>
      </c>
      <c r="AK7">
        <f t="shared" si="13"/>
        <v>0</v>
      </c>
      <c r="AL7" s="31">
        <f>VLOOKUP($B$1,'Multipliers and Adjustments'!$A$70:$I$86,TRUNC(COLUMN(AL$2)/5)+2,FALSE)*SUMIFS('EPA Data'!$I:$I,'EPA Data'!$D:$D,'Country Selector'!$A$2,'EPA Data'!$J:$J,$B$1,'EPA Data'!$C:$C,AL$2,'EPA Data'!$G:$G,"&gt;="&amp;$A7,'EPA Data'!$G:$G,"&lt;"&amp;$B7)*unit_conv</f>
        <v>0</v>
      </c>
    </row>
    <row r="8" spans="1:38" x14ac:dyDescent="0.45">
      <c r="A8" s="12">
        <f t="shared" si="14"/>
        <v>-900</v>
      </c>
      <c r="B8" s="11">
        <f t="shared" si="7"/>
        <v>-850</v>
      </c>
      <c r="C8" s="31">
        <f>VLOOKUP($B$1,'Multipliers and Adjustments'!$A$70:$I$86,TRUNC(COLUMN(C$2)/5)+2,FALSE)*SUMIFS('EPA Data'!$I:$I,'EPA Data'!$D:$D,'Country Selector'!$A$2,'EPA Data'!$J:$J,$B$1,'EPA Data'!$C:$C,C$2,'EPA Data'!$G:$G,"&gt;="&amp;$A8,'EPA Data'!$G:$G,"&lt;"&amp;$B8)*unit_conv</f>
        <v>0</v>
      </c>
      <c r="D8">
        <f t="shared" si="0"/>
        <v>0</v>
      </c>
      <c r="E8">
        <f t="shared" si="0"/>
        <v>0</v>
      </c>
      <c r="F8">
        <f t="shared" si="0"/>
        <v>0</v>
      </c>
      <c r="G8">
        <f t="shared" si="0"/>
        <v>0</v>
      </c>
      <c r="H8" s="31">
        <f>VLOOKUP($B$1,'Multipliers and Adjustments'!$A$70:$I$86,TRUNC(COLUMN(H$2)/5)+2,FALSE)*SUMIFS('EPA Data'!$I:$I,'EPA Data'!$D:$D,'Country Selector'!$A$2,'EPA Data'!$J:$J,$B$1,'EPA Data'!$C:$C,H$2,'EPA Data'!$G:$G,"&gt;="&amp;$A8,'EPA Data'!$G:$G,"&lt;"&amp;$B8)*unit_conv</f>
        <v>0</v>
      </c>
      <c r="I8">
        <f t="shared" si="8"/>
        <v>0</v>
      </c>
      <c r="J8">
        <f t="shared" si="8"/>
        <v>0</v>
      </c>
      <c r="K8">
        <f t="shared" si="8"/>
        <v>0</v>
      </c>
      <c r="L8">
        <f t="shared" si="8"/>
        <v>0</v>
      </c>
      <c r="M8" s="31">
        <f>VLOOKUP($B$1,'Multipliers and Adjustments'!$A$70:$I$86,TRUNC(COLUMN(M$2)/5)+2,FALSE)*SUMIFS('EPA Data'!$I:$I,'EPA Data'!$D:$D,'Country Selector'!$A$2,'EPA Data'!$J:$J,$B$1,'EPA Data'!$C:$C,M$2,'EPA Data'!$G:$G,"&gt;="&amp;$A8,'EPA Data'!$G:$G,"&lt;"&amp;$B8)*unit_conv</f>
        <v>0</v>
      </c>
      <c r="N8">
        <f t="shared" si="9"/>
        <v>0</v>
      </c>
      <c r="O8">
        <f t="shared" si="9"/>
        <v>0</v>
      </c>
      <c r="P8">
        <f t="shared" si="9"/>
        <v>0</v>
      </c>
      <c r="Q8">
        <f t="shared" si="9"/>
        <v>0</v>
      </c>
      <c r="R8" s="31">
        <f>VLOOKUP($B$1,'Multipliers and Adjustments'!$A$70:$I$86,TRUNC(COLUMN(R$2)/5)+2,FALSE)*SUMIFS('EPA Data'!$I:$I,'EPA Data'!$D:$D,'Country Selector'!$A$2,'EPA Data'!$J:$J,$B$1,'EPA Data'!$C:$C,R$2,'EPA Data'!$G:$G,"&gt;="&amp;$A8,'EPA Data'!$G:$G,"&lt;"&amp;$B8)*unit_conv</f>
        <v>0</v>
      </c>
      <c r="S8">
        <f t="shared" si="10"/>
        <v>0</v>
      </c>
      <c r="T8">
        <f t="shared" si="10"/>
        <v>0</v>
      </c>
      <c r="U8">
        <f t="shared" si="10"/>
        <v>0</v>
      </c>
      <c r="V8">
        <f t="shared" si="10"/>
        <v>0</v>
      </c>
      <c r="W8" s="31">
        <f>VLOOKUP($B$1,'Multipliers and Adjustments'!$A$70:$I$86,TRUNC(COLUMN(W$2)/5)+2,FALSE)*SUMIFS('EPA Data'!$I:$I,'EPA Data'!$D:$D,'Country Selector'!$A$2,'EPA Data'!$J:$J,$B$1,'EPA Data'!$C:$C,W$2,'EPA Data'!$G:$G,"&gt;="&amp;$A8,'EPA Data'!$G:$G,"&lt;"&amp;$B8)*unit_conv</f>
        <v>0</v>
      </c>
      <c r="X8">
        <f t="shared" si="11"/>
        <v>0</v>
      </c>
      <c r="Y8">
        <f t="shared" si="11"/>
        <v>0</v>
      </c>
      <c r="Z8">
        <f t="shared" si="11"/>
        <v>0</v>
      </c>
      <c r="AA8">
        <f t="shared" si="11"/>
        <v>0</v>
      </c>
      <c r="AB8" s="31">
        <f>VLOOKUP($B$1,'Multipliers and Adjustments'!$A$70:$I$86,TRUNC(COLUMN(AB$2)/5)+2,FALSE)*SUMIFS('EPA Data'!$I:$I,'EPA Data'!$D:$D,'Country Selector'!$A$2,'EPA Data'!$J:$J,$B$1,'EPA Data'!$C:$C,AB$2,'EPA Data'!$G:$G,"&gt;="&amp;$A8,'EPA Data'!$G:$G,"&lt;"&amp;$B8)*unit_conv</f>
        <v>0</v>
      </c>
      <c r="AC8">
        <f t="shared" si="12"/>
        <v>0</v>
      </c>
      <c r="AD8">
        <f t="shared" si="12"/>
        <v>0</v>
      </c>
      <c r="AE8">
        <f t="shared" si="12"/>
        <v>0</v>
      </c>
      <c r="AF8">
        <f t="shared" si="12"/>
        <v>0</v>
      </c>
      <c r="AG8" s="31">
        <f>VLOOKUP($B$1,'Multipliers and Adjustments'!$A$70:$I$86,TRUNC(COLUMN(AG$2)/5)+2,FALSE)*SUMIFS('EPA Data'!$I:$I,'EPA Data'!$D:$D,'Country Selector'!$A$2,'EPA Data'!$J:$J,$B$1,'EPA Data'!$C:$C,AG$2,'EPA Data'!$G:$G,"&gt;="&amp;$A8,'EPA Data'!$G:$G,"&lt;"&amp;$B8)*unit_conv</f>
        <v>0</v>
      </c>
      <c r="AH8">
        <f t="shared" si="13"/>
        <v>0</v>
      </c>
      <c r="AI8">
        <f t="shared" si="13"/>
        <v>0</v>
      </c>
      <c r="AJ8">
        <f t="shared" si="13"/>
        <v>0</v>
      </c>
      <c r="AK8">
        <f t="shared" si="13"/>
        <v>0</v>
      </c>
      <c r="AL8" s="31">
        <f>VLOOKUP($B$1,'Multipliers and Adjustments'!$A$70:$I$86,TRUNC(COLUMN(AL$2)/5)+2,FALSE)*SUMIFS('EPA Data'!$I:$I,'EPA Data'!$D:$D,'Country Selector'!$A$2,'EPA Data'!$J:$J,$B$1,'EPA Data'!$C:$C,AL$2,'EPA Data'!$G:$G,"&gt;="&amp;$A8,'EPA Data'!$G:$G,"&lt;"&amp;$B8)*unit_conv</f>
        <v>0</v>
      </c>
    </row>
    <row r="9" spans="1:38" x14ac:dyDescent="0.45">
      <c r="A9" s="12">
        <f t="shared" si="14"/>
        <v>-850</v>
      </c>
      <c r="B9" s="11">
        <f t="shared" si="7"/>
        <v>-800</v>
      </c>
      <c r="C9" s="31">
        <f>VLOOKUP($B$1,'Multipliers and Adjustments'!$A$70:$I$86,TRUNC(COLUMN(C$2)/5)+2,FALSE)*SUMIFS('EPA Data'!$I:$I,'EPA Data'!$D:$D,'Country Selector'!$A$2,'EPA Data'!$J:$J,$B$1,'EPA Data'!$C:$C,C$2,'EPA Data'!$G:$G,"&gt;="&amp;$A9,'EPA Data'!$G:$G,"&lt;"&amp;$B9)*unit_conv</f>
        <v>0</v>
      </c>
      <c r="D9">
        <f t="shared" si="0"/>
        <v>0</v>
      </c>
      <c r="E9">
        <f t="shared" si="0"/>
        <v>0</v>
      </c>
      <c r="F9">
        <f t="shared" si="0"/>
        <v>0</v>
      </c>
      <c r="G9">
        <f t="shared" si="0"/>
        <v>0</v>
      </c>
      <c r="H9" s="31">
        <f>VLOOKUP($B$1,'Multipliers and Adjustments'!$A$70:$I$86,TRUNC(COLUMN(H$2)/5)+2,FALSE)*SUMIFS('EPA Data'!$I:$I,'EPA Data'!$D:$D,'Country Selector'!$A$2,'EPA Data'!$J:$J,$B$1,'EPA Data'!$C:$C,H$2,'EPA Data'!$G:$G,"&gt;="&amp;$A9,'EPA Data'!$G:$G,"&lt;"&amp;$B9)*unit_conv</f>
        <v>0</v>
      </c>
      <c r="I9">
        <f t="shared" si="8"/>
        <v>0</v>
      </c>
      <c r="J9">
        <f t="shared" si="8"/>
        <v>0</v>
      </c>
      <c r="K9">
        <f t="shared" si="8"/>
        <v>0</v>
      </c>
      <c r="L9">
        <f t="shared" si="8"/>
        <v>0</v>
      </c>
      <c r="M9" s="31">
        <f>VLOOKUP($B$1,'Multipliers and Adjustments'!$A$70:$I$86,TRUNC(COLUMN(M$2)/5)+2,FALSE)*SUMIFS('EPA Data'!$I:$I,'EPA Data'!$D:$D,'Country Selector'!$A$2,'EPA Data'!$J:$J,$B$1,'EPA Data'!$C:$C,M$2,'EPA Data'!$G:$G,"&gt;="&amp;$A9,'EPA Data'!$G:$G,"&lt;"&amp;$B9)*unit_conv</f>
        <v>0</v>
      </c>
      <c r="N9">
        <f t="shared" si="9"/>
        <v>0</v>
      </c>
      <c r="O9">
        <f t="shared" si="9"/>
        <v>0</v>
      </c>
      <c r="P9">
        <f t="shared" si="9"/>
        <v>0</v>
      </c>
      <c r="Q9">
        <f t="shared" si="9"/>
        <v>0</v>
      </c>
      <c r="R9" s="31">
        <f>VLOOKUP($B$1,'Multipliers and Adjustments'!$A$70:$I$86,TRUNC(COLUMN(R$2)/5)+2,FALSE)*SUMIFS('EPA Data'!$I:$I,'EPA Data'!$D:$D,'Country Selector'!$A$2,'EPA Data'!$J:$J,$B$1,'EPA Data'!$C:$C,R$2,'EPA Data'!$G:$G,"&gt;="&amp;$A9,'EPA Data'!$G:$G,"&lt;"&amp;$B9)*unit_conv</f>
        <v>0</v>
      </c>
      <c r="S9">
        <f t="shared" si="10"/>
        <v>0</v>
      </c>
      <c r="T9">
        <f t="shared" si="10"/>
        <v>0</v>
      </c>
      <c r="U9">
        <f t="shared" si="10"/>
        <v>0</v>
      </c>
      <c r="V9">
        <f t="shared" si="10"/>
        <v>0</v>
      </c>
      <c r="W9" s="31">
        <f>VLOOKUP($B$1,'Multipliers and Adjustments'!$A$70:$I$86,TRUNC(COLUMN(W$2)/5)+2,FALSE)*SUMIFS('EPA Data'!$I:$I,'EPA Data'!$D:$D,'Country Selector'!$A$2,'EPA Data'!$J:$J,$B$1,'EPA Data'!$C:$C,W$2,'EPA Data'!$G:$G,"&gt;="&amp;$A9,'EPA Data'!$G:$G,"&lt;"&amp;$B9)*unit_conv</f>
        <v>0</v>
      </c>
      <c r="X9">
        <f t="shared" si="11"/>
        <v>0</v>
      </c>
      <c r="Y9">
        <f t="shared" si="11"/>
        <v>0</v>
      </c>
      <c r="Z9">
        <f t="shared" si="11"/>
        <v>0</v>
      </c>
      <c r="AA9">
        <f t="shared" si="11"/>
        <v>0</v>
      </c>
      <c r="AB9" s="31">
        <f>VLOOKUP($B$1,'Multipliers and Adjustments'!$A$70:$I$86,TRUNC(COLUMN(AB$2)/5)+2,FALSE)*SUMIFS('EPA Data'!$I:$I,'EPA Data'!$D:$D,'Country Selector'!$A$2,'EPA Data'!$J:$J,$B$1,'EPA Data'!$C:$C,AB$2,'EPA Data'!$G:$G,"&gt;="&amp;$A9,'EPA Data'!$G:$G,"&lt;"&amp;$B9)*unit_conv</f>
        <v>0</v>
      </c>
      <c r="AC9">
        <f t="shared" si="12"/>
        <v>0</v>
      </c>
      <c r="AD9">
        <f t="shared" si="12"/>
        <v>0</v>
      </c>
      <c r="AE9">
        <f t="shared" si="12"/>
        <v>0</v>
      </c>
      <c r="AF9">
        <f t="shared" si="12"/>
        <v>0</v>
      </c>
      <c r="AG9" s="31">
        <f>VLOOKUP($B$1,'Multipliers and Adjustments'!$A$70:$I$86,TRUNC(COLUMN(AG$2)/5)+2,FALSE)*SUMIFS('EPA Data'!$I:$I,'EPA Data'!$D:$D,'Country Selector'!$A$2,'EPA Data'!$J:$J,$B$1,'EPA Data'!$C:$C,AG$2,'EPA Data'!$G:$G,"&gt;="&amp;$A9,'EPA Data'!$G:$G,"&lt;"&amp;$B9)*unit_conv</f>
        <v>0</v>
      </c>
      <c r="AH9">
        <f t="shared" si="13"/>
        <v>0</v>
      </c>
      <c r="AI9">
        <f t="shared" si="13"/>
        <v>0</v>
      </c>
      <c r="AJ9">
        <f t="shared" si="13"/>
        <v>0</v>
      </c>
      <c r="AK9">
        <f t="shared" si="13"/>
        <v>0</v>
      </c>
      <c r="AL9" s="31">
        <f>VLOOKUP($B$1,'Multipliers and Adjustments'!$A$70:$I$86,TRUNC(COLUMN(AL$2)/5)+2,FALSE)*SUMIFS('EPA Data'!$I:$I,'EPA Data'!$D:$D,'Country Selector'!$A$2,'EPA Data'!$J:$J,$B$1,'EPA Data'!$C:$C,AL$2,'EPA Data'!$G:$G,"&gt;="&amp;$A9,'EPA Data'!$G:$G,"&lt;"&amp;$B9)*unit_conv</f>
        <v>0</v>
      </c>
    </row>
    <row r="10" spans="1:38" x14ac:dyDescent="0.45">
      <c r="A10" s="12">
        <f t="shared" si="14"/>
        <v>-800</v>
      </c>
      <c r="B10" s="11">
        <f t="shared" si="7"/>
        <v>-750</v>
      </c>
      <c r="C10" s="31">
        <f>VLOOKUP($B$1,'Multipliers and Adjustments'!$A$70:$I$86,TRUNC(COLUMN(C$2)/5)+2,FALSE)*SUMIFS('EPA Data'!$I:$I,'EPA Data'!$D:$D,'Country Selector'!$A$2,'EPA Data'!$J:$J,$B$1,'EPA Data'!$C:$C,C$2,'EPA Data'!$G:$G,"&gt;="&amp;$A10,'EPA Data'!$G:$G,"&lt;"&amp;$B10)*unit_conv</f>
        <v>0</v>
      </c>
      <c r="D10">
        <f t="shared" si="0"/>
        <v>0</v>
      </c>
      <c r="E10">
        <f t="shared" si="0"/>
        <v>0</v>
      </c>
      <c r="F10">
        <f t="shared" si="0"/>
        <v>0</v>
      </c>
      <c r="G10">
        <f t="shared" si="0"/>
        <v>0</v>
      </c>
      <c r="H10" s="31">
        <f>VLOOKUP($B$1,'Multipliers and Adjustments'!$A$70:$I$86,TRUNC(COLUMN(H$2)/5)+2,FALSE)*SUMIFS('EPA Data'!$I:$I,'EPA Data'!$D:$D,'Country Selector'!$A$2,'EPA Data'!$J:$J,$B$1,'EPA Data'!$C:$C,H$2,'EPA Data'!$G:$G,"&gt;="&amp;$A10,'EPA Data'!$G:$G,"&lt;"&amp;$B10)*unit_conv</f>
        <v>0</v>
      </c>
      <c r="I10">
        <f t="shared" si="8"/>
        <v>0</v>
      </c>
      <c r="J10">
        <f t="shared" si="8"/>
        <v>0</v>
      </c>
      <c r="K10">
        <f t="shared" si="8"/>
        <v>0</v>
      </c>
      <c r="L10">
        <f t="shared" si="8"/>
        <v>0</v>
      </c>
      <c r="M10" s="31">
        <f>VLOOKUP($B$1,'Multipliers and Adjustments'!$A$70:$I$86,TRUNC(COLUMN(M$2)/5)+2,FALSE)*SUMIFS('EPA Data'!$I:$I,'EPA Data'!$D:$D,'Country Selector'!$A$2,'EPA Data'!$J:$J,$B$1,'EPA Data'!$C:$C,M$2,'EPA Data'!$G:$G,"&gt;="&amp;$A10,'EPA Data'!$G:$G,"&lt;"&amp;$B10)*unit_conv</f>
        <v>0</v>
      </c>
      <c r="N10">
        <f t="shared" si="9"/>
        <v>0</v>
      </c>
      <c r="O10">
        <f t="shared" si="9"/>
        <v>0</v>
      </c>
      <c r="P10">
        <f t="shared" si="9"/>
        <v>0</v>
      </c>
      <c r="Q10">
        <f t="shared" si="9"/>
        <v>0</v>
      </c>
      <c r="R10" s="31">
        <f>VLOOKUP($B$1,'Multipliers and Adjustments'!$A$70:$I$86,TRUNC(COLUMN(R$2)/5)+2,FALSE)*SUMIFS('EPA Data'!$I:$I,'EPA Data'!$D:$D,'Country Selector'!$A$2,'EPA Data'!$J:$J,$B$1,'EPA Data'!$C:$C,R$2,'EPA Data'!$G:$G,"&gt;="&amp;$A10,'EPA Data'!$G:$G,"&lt;"&amp;$B10)*unit_conv</f>
        <v>0</v>
      </c>
      <c r="S10">
        <f t="shared" si="10"/>
        <v>0</v>
      </c>
      <c r="T10">
        <f t="shared" si="10"/>
        <v>0</v>
      </c>
      <c r="U10">
        <f t="shared" si="10"/>
        <v>0</v>
      </c>
      <c r="V10">
        <f t="shared" si="10"/>
        <v>0</v>
      </c>
      <c r="W10" s="31">
        <f>VLOOKUP($B$1,'Multipliers and Adjustments'!$A$70:$I$86,TRUNC(COLUMN(W$2)/5)+2,FALSE)*SUMIFS('EPA Data'!$I:$I,'EPA Data'!$D:$D,'Country Selector'!$A$2,'EPA Data'!$J:$J,$B$1,'EPA Data'!$C:$C,W$2,'EPA Data'!$G:$G,"&gt;="&amp;$A10,'EPA Data'!$G:$G,"&lt;"&amp;$B10)*unit_conv</f>
        <v>0</v>
      </c>
      <c r="X10">
        <f t="shared" si="11"/>
        <v>0</v>
      </c>
      <c r="Y10">
        <f t="shared" si="11"/>
        <v>0</v>
      </c>
      <c r="Z10">
        <f t="shared" si="11"/>
        <v>0</v>
      </c>
      <c r="AA10">
        <f t="shared" si="11"/>
        <v>0</v>
      </c>
      <c r="AB10" s="31">
        <f>VLOOKUP($B$1,'Multipliers and Adjustments'!$A$70:$I$86,TRUNC(COLUMN(AB$2)/5)+2,FALSE)*SUMIFS('EPA Data'!$I:$I,'EPA Data'!$D:$D,'Country Selector'!$A$2,'EPA Data'!$J:$J,$B$1,'EPA Data'!$C:$C,AB$2,'EPA Data'!$G:$G,"&gt;="&amp;$A10,'EPA Data'!$G:$G,"&lt;"&amp;$B10)*unit_conv</f>
        <v>0</v>
      </c>
      <c r="AC10">
        <f t="shared" si="12"/>
        <v>0</v>
      </c>
      <c r="AD10">
        <f t="shared" si="12"/>
        <v>0</v>
      </c>
      <c r="AE10">
        <f t="shared" si="12"/>
        <v>0</v>
      </c>
      <c r="AF10">
        <f t="shared" si="12"/>
        <v>0</v>
      </c>
      <c r="AG10" s="31">
        <f>VLOOKUP($B$1,'Multipliers and Adjustments'!$A$70:$I$86,TRUNC(COLUMN(AG$2)/5)+2,FALSE)*SUMIFS('EPA Data'!$I:$I,'EPA Data'!$D:$D,'Country Selector'!$A$2,'EPA Data'!$J:$J,$B$1,'EPA Data'!$C:$C,AG$2,'EPA Data'!$G:$G,"&gt;="&amp;$A10,'EPA Data'!$G:$G,"&lt;"&amp;$B10)*unit_conv</f>
        <v>0</v>
      </c>
      <c r="AH10">
        <f t="shared" si="13"/>
        <v>0</v>
      </c>
      <c r="AI10">
        <f t="shared" si="13"/>
        <v>0</v>
      </c>
      <c r="AJ10">
        <f t="shared" si="13"/>
        <v>0</v>
      </c>
      <c r="AK10">
        <f t="shared" si="13"/>
        <v>0</v>
      </c>
      <c r="AL10" s="31">
        <f>VLOOKUP($B$1,'Multipliers and Adjustments'!$A$70:$I$86,TRUNC(COLUMN(AL$2)/5)+2,FALSE)*SUMIFS('EPA Data'!$I:$I,'EPA Data'!$D:$D,'Country Selector'!$A$2,'EPA Data'!$J:$J,$B$1,'EPA Data'!$C:$C,AL$2,'EPA Data'!$G:$G,"&gt;="&amp;$A10,'EPA Data'!$G:$G,"&lt;"&amp;$B10)*unit_conv</f>
        <v>0</v>
      </c>
    </row>
    <row r="11" spans="1:38" x14ac:dyDescent="0.45">
      <c r="A11" s="12">
        <f t="shared" si="14"/>
        <v>-750</v>
      </c>
      <c r="B11" s="11">
        <f t="shared" si="7"/>
        <v>-700</v>
      </c>
      <c r="C11" s="31">
        <f>VLOOKUP($B$1,'Multipliers and Adjustments'!$A$70:$I$86,TRUNC(COLUMN(C$2)/5)+2,FALSE)*SUMIFS('EPA Data'!$I:$I,'EPA Data'!$D:$D,'Country Selector'!$A$2,'EPA Data'!$J:$J,$B$1,'EPA Data'!$C:$C,C$2,'EPA Data'!$G:$G,"&gt;="&amp;$A11,'EPA Data'!$G:$G,"&lt;"&amp;$B11)*unit_conv</f>
        <v>0</v>
      </c>
      <c r="D11">
        <f t="shared" si="0"/>
        <v>0</v>
      </c>
      <c r="E11">
        <f t="shared" si="0"/>
        <v>0</v>
      </c>
      <c r="F11">
        <f t="shared" si="0"/>
        <v>0</v>
      </c>
      <c r="G11">
        <f t="shared" si="0"/>
        <v>0</v>
      </c>
      <c r="H11" s="31">
        <f>VLOOKUP($B$1,'Multipliers and Adjustments'!$A$70:$I$86,TRUNC(COLUMN(H$2)/5)+2,FALSE)*SUMIFS('EPA Data'!$I:$I,'EPA Data'!$D:$D,'Country Selector'!$A$2,'EPA Data'!$J:$J,$B$1,'EPA Data'!$C:$C,H$2,'EPA Data'!$G:$G,"&gt;="&amp;$A11,'EPA Data'!$G:$G,"&lt;"&amp;$B11)*unit_conv</f>
        <v>0</v>
      </c>
      <c r="I11">
        <f t="shared" si="8"/>
        <v>0</v>
      </c>
      <c r="J11">
        <f t="shared" si="8"/>
        <v>0</v>
      </c>
      <c r="K11">
        <f t="shared" si="8"/>
        <v>0</v>
      </c>
      <c r="L11">
        <f t="shared" si="8"/>
        <v>0</v>
      </c>
      <c r="M11" s="31">
        <f>VLOOKUP($B$1,'Multipliers and Adjustments'!$A$70:$I$86,TRUNC(COLUMN(M$2)/5)+2,FALSE)*SUMIFS('EPA Data'!$I:$I,'EPA Data'!$D:$D,'Country Selector'!$A$2,'EPA Data'!$J:$J,$B$1,'EPA Data'!$C:$C,M$2,'EPA Data'!$G:$G,"&gt;="&amp;$A11,'EPA Data'!$G:$G,"&lt;"&amp;$B11)*unit_conv</f>
        <v>0</v>
      </c>
      <c r="N11">
        <f t="shared" si="9"/>
        <v>0</v>
      </c>
      <c r="O11">
        <f t="shared" si="9"/>
        <v>0</v>
      </c>
      <c r="P11">
        <f t="shared" si="9"/>
        <v>0</v>
      </c>
      <c r="Q11">
        <f t="shared" si="9"/>
        <v>0</v>
      </c>
      <c r="R11" s="31">
        <f>VLOOKUP($B$1,'Multipliers and Adjustments'!$A$70:$I$86,TRUNC(COLUMN(R$2)/5)+2,FALSE)*SUMIFS('EPA Data'!$I:$I,'EPA Data'!$D:$D,'Country Selector'!$A$2,'EPA Data'!$J:$J,$B$1,'EPA Data'!$C:$C,R$2,'EPA Data'!$G:$G,"&gt;="&amp;$A11,'EPA Data'!$G:$G,"&lt;"&amp;$B11)*unit_conv</f>
        <v>0</v>
      </c>
      <c r="S11">
        <f t="shared" si="10"/>
        <v>0</v>
      </c>
      <c r="T11">
        <f t="shared" si="10"/>
        <v>0</v>
      </c>
      <c r="U11">
        <f t="shared" si="10"/>
        <v>0</v>
      </c>
      <c r="V11">
        <f t="shared" si="10"/>
        <v>0</v>
      </c>
      <c r="W11" s="31">
        <f>VLOOKUP($B$1,'Multipliers and Adjustments'!$A$70:$I$86,TRUNC(COLUMN(W$2)/5)+2,FALSE)*SUMIFS('EPA Data'!$I:$I,'EPA Data'!$D:$D,'Country Selector'!$A$2,'EPA Data'!$J:$J,$B$1,'EPA Data'!$C:$C,W$2,'EPA Data'!$G:$G,"&gt;="&amp;$A11,'EPA Data'!$G:$G,"&lt;"&amp;$B11)*unit_conv</f>
        <v>0</v>
      </c>
      <c r="X11">
        <f t="shared" si="11"/>
        <v>0</v>
      </c>
      <c r="Y11">
        <f t="shared" si="11"/>
        <v>0</v>
      </c>
      <c r="Z11">
        <f t="shared" si="11"/>
        <v>0</v>
      </c>
      <c r="AA11">
        <f t="shared" si="11"/>
        <v>0</v>
      </c>
      <c r="AB11" s="31">
        <f>VLOOKUP($B$1,'Multipliers and Adjustments'!$A$70:$I$86,TRUNC(COLUMN(AB$2)/5)+2,FALSE)*SUMIFS('EPA Data'!$I:$I,'EPA Data'!$D:$D,'Country Selector'!$A$2,'EPA Data'!$J:$J,$B$1,'EPA Data'!$C:$C,AB$2,'EPA Data'!$G:$G,"&gt;="&amp;$A11,'EPA Data'!$G:$G,"&lt;"&amp;$B11)*unit_conv</f>
        <v>0</v>
      </c>
      <c r="AC11">
        <f t="shared" si="12"/>
        <v>0</v>
      </c>
      <c r="AD11">
        <f t="shared" si="12"/>
        <v>0</v>
      </c>
      <c r="AE11">
        <f t="shared" si="12"/>
        <v>0</v>
      </c>
      <c r="AF11">
        <f t="shared" si="12"/>
        <v>0</v>
      </c>
      <c r="AG11" s="31">
        <f>VLOOKUP($B$1,'Multipliers and Adjustments'!$A$70:$I$86,TRUNC(COLUMN(AG$2)/5)+2,FALSE)*SUMIFS('EPA Data'!$I:$I,'EPA Data'!$D:$D,'Country Selector'!$A$2,'EPA Data'!$J:$J,$B$1,'EPA Data'!$C:$C,AG$2,'EPA Data'!$G:$G,"&gt;="&amp;$A11,'EPA Data'!$G:$G,"&lt;"&amp;$B11)*unit_conv</f>
        <v>0</v>
      </c>
      <c r="AH11">
        <f t="shared" si="13"/>
        <v>0</v>
      </c>
      <c r="AI11">
        <f t="shared" si="13"/>
        <v>0</v>
      </c>
      <c r="AJ11">
        <f t="shared" si="13"/>
        <v>0</v>
      </c>
      <c r="AK11">
        <f t="shared" si="13"/>
        <v>0</v>
      </c>
      <c r="AL11" s="31">
        <f>VLOOKUP($B$1,'Multipliers and Adjustments'!$A$70:$I$86,TRUNC(COLUMN(AL$2)/5)+2,FALSE)*SUMIFS('EPA Data'!$I:$I,'EPA Data'!$D:$D,'Country Selector'!$A$2,'EPA Data'!$J:$J,$B$1,'EPA Data'!$C:$C,AL$2,'EPA Data'!$G:$G,"&gt;="&amp;$A11,'EPA Data'!$G:$G,"&lt;"&amp;$B11)*unit_conv</f>
        <v>0</v>
      </c>
    </row>
    <row r="12" spans="1:38" x14ac:dyDescent="0.45">
      <c r="A12" s="12">
        <f t="shared" si="14"/>
        <v>-700</v>
      </c>
      <c r="B12" s="11">
        <f t="shared" si="7"/>
        <v>-650</v>
      </c>
      <c r="C12" s="31">
        <f>VLOOKUP($B$1,'Multipliers and Adjustments'!$A$70:$I$86,TRUNC(COLUMN(C$2)/5)+2,FALSE)*SUMIFS('EPA Data'!$I:$I,'EPA Data'!$D:$D,'Country Selector'!$A$2,'EPA Data'!$J:$J,$B$1,'EPA Data'!$C:$C,C$2,'EPA Data'!$G:$G,"&gt;="&amp;$A12,'EPA Data'!$G:$G,"&lt;"&amp;$B12)*unit_conv</f>
        <v>0</v>
      </c>
      <c r="D12">
        <f t="shared" si="0"/>
        <v>0</v>
      </c>
      <c r="E12">
        <f t="shared" si="0"/>
        <v>0</v>
      </c>
      <c r="F12">
        <f t="shared" si="0"/>
        <v>0</v>
      </c>
      <c r="G12">
        <f t="shared" si="0"/>
        <v>0</v>
      </c>
      <c r="H12" s="31">
        <f>VLOOKUP($B$1,'Multipliers and Adjustments'!$A$70:$I$86,TRUNC(COLUMN(H$2)/5)+2,FALSE)*SUMIFS('EPA Data'!$I:$I,'EPA Data'!$D:$D,'Country Selector'!$A$2,'EPA Data'!$J:$J,$B$1,'EPA Data'!$C:$C,H$2,'EPA Data'!$G:$G,"&gt;="&amp;$A12,'EPA Data'!$G:$G,"&lt;"&amp;$B12)*unit_conv</f>
        <v>0</v>
      </c>
      <c r="I12">
        <f t="shared" si="8"/>
        <v>0</v>
      </c>
      <c r="J12">
        <f t="shared" si="8"/>
        <v>0</v>
      </c>
      <c r="K12">
        <f t="shared" si="8"/>
        <v>0</v>
      </c>
      <c r="L12">
        <f t="shared" si="8"/>
        <v>0</v>
      </c>
      <c r="M12" s="31">
        <f>VLOOKUP($B$1,'Multipliers and Adjustments'!$A$70:$I$86,TRUNC(COLUMN(M$2)/5)+2,FALSE)*SUMIFS('EPA Data'!$I:$I,'EPA Data'!$D:$D,'Country Selector'!$A$2,'EPA Data'!$J:$J,$B$1,'EPA Data'!$C:$C,M$2,'EPA Data'!$G:$G,"&gt;="&amp;$A12,'EPA Data'!$G:$G,"&lt;"&amp;$B12)*unit_conv</f>
        <v>0</v>
      </c>
      <c r="N12">
        <f t="shared" si="9"/>
        <v>0</v>
      </c>
      <c r="O12">
        <f t="shared" si="9"/>
        <v>0</v>
      </c>
      <c r="P12">
        <f t="shared" si="9"/>
        <v>0</v>
      </c>
      <c r="Q12">
        <f t="shared" si="9"/>
        <v>0</v>
      </c>
      <c r="R12" s="31">
        <f>VLOOKUP($B$1,'Multipliers and Adjustments'!$A$70:$I$86,TRUNC(COLUMN(R$2)/5)+2,FALSE)*SUMIFS('EPA Data'!$I:$I,'EPA Data'!$D:$D,'Country Selector'!$A$2,'EPA Data'!$J:$J,$B$1,'EPA Data'!$C:$C,R$2,'EPA Data'!$G:$G,"&gt;="&amp;$A12,'EPA Data'!$G:$G,"&lt;"&amp;$B12)*unit_conv</f>
        <v>0</v>
      </c>
      <c r="S12">
        <f t="shared" si="10"/>
        <v>0</v>
      </c>
      <c r="T12">
        <f t="shared" si="10"/>
        <v>0</v>
      </c>
      <c r="U12">
        <f t="shared" si="10"/>
        <v>0</v>
      </c>
      <c r="V12">
        <f t="shared" si="10"/>
        <v>0</v>
      </c>
      <c r="W12" s="31">
        <f>VLOOKUP($B$1,'Multipliers and Adjustments'!$A$70:$I$86,TRUNC(COLUMN(W$2)/5)+2,FALSE)*SUMIFS('EPA Data'!$I:$I,'EPA Data'!$D:$D,'Country Selector'!$A$2,'EPA Data'!$J:$J,$B$1,'EPA Data'!$C:$C,W$2,'EPA Data'!$G:$G,"&gt;="&amp;$A12,'EPA Data'!$G:$G,"&lt;"&amp;$B12)*unit_conv</f>
        <v>0</v>
      </c>
      <c r="X12">
        <f t="shared" si="11"/>
        <v>0</v>
      </c>
      <c r="Y12">
        <f t="shared" si="11"/>
        <v>0</v>
      </c>
      <c r="Z12">
        <f t="shared" si="11"/>
        <v>0</v>
      </c>
      <c r="AA12">
        <f t="shared" si="11"/>
        <v>0</v>
      </c>
      <c r="AB12" s="31">
        <f>VLOOKUP($B$1,'Multipliers and Adjustments'!$A$70:$I$86,TRUNC(COLUMN(AB$2)/5)+2,FALSE)*SUMIFS('EPA Data'!$I:$I,'EPA Data'!$D:$D,'Country Selector'!$A$2,'EPA Data'!$J:$J,$B$1,'EPA Data'!$C:$C,AB$2,'EPA Data'!$G:$G,"&gt;="&amp;$A12,'EPA Data'!$G:$G,"&lt;"&amp;$B12)*unit_conv</f>
        <v>0</v>
      </c>
      <c r="AC12">
        <f t="shared" si="12"/>
        <v>0</v>
      </c>
      <c r="AD12">
        <f t="shared" si="12"/>
        <v>0</v>
      </c>
      <c r="AE12">
        <f t="shared" si="12"/>
        <v>0</v>
      </c>
      <c r="AF12">
        <f t="shared" si="12"/>
        <v>0</v>
      </c>
      <c r="AG12" s="31">
        <f>VLOOKUP($B$1,'Multipliers and Adjustments'!$A$70:$I$86,TRUNC(COLUMN(AG$2)/5)+2,FALSE)*SUMIFS('EPA Data'!$I:$I,'EPA Data'!$D:$D,'Country Selector'!$A$2,'EPA Data'!$J:$J,$B$1,'EPA Data'!$C:$C,AG$2,'EPA Data'!$G:$G,"&gt;="&amp;$A12,'EPA Data'!$G:$G,"&lt;"&amp;$B12)*unit_conv</f>
        <v>0</v>
      </c>
      <c r="AH12">
        <f t="shared" si="13"/>
        <v>0</v>
      </c>
      <c r="AI12">
        <f t="shared" si="13"/>
        <v>0</v>
      </c>
      <c r="AJ12">
        <f t="shared" si="13"/>
        <v>0</v>
      </c>
      <c r="AK12">
        <f t="shared" si="13"/>
        <v>0</v>
      </c>
      <c r="AL12" s="31">
        <f>VLOOKUP($B$1,'Multipliers and Adjustments'!$A$70:$I$86,TRUNC(COLUMN(AL$2)/5)+2,FALSE)*SUMIFS('EPA Data'!$I:$I,'EPA Data'!$D:$D,'Country Selector'!$A$2,'EPA Data'!$J:$J,$B$1,'EPA Data'!$C:$C,AL$2,'EPA Data'!$G:$G,"&gt;="&amp;$A12,'EPA Data'!$G:$G,"&lt;"&amp;$B12)*unit_conv</f>
        <v>0</v>
      </c>
    </row>
    <row r="13" spans="1:38" x14ac:dyDescent="0.45">
      <c r="A13" s="12">
        <f t="shared" si="14"/>
        <v>-650</v>
      </c>
      <c r="B13" s="11">
        <f t="shared" si="7"/>
        <v>-600</v>
      </c>
      <c r="C13" s="31">
        <f>VLOOKUP($B$1,'Multipliers and Adjustments'!$A$70:$I$86,TRUNC(COLUMN(C$2)/5)+2,FALSE)*SUMIFS('EPA Data'!$I:$I,'EPA Data'!$D:$D,'Country Selector'!$A$2,'EPA Data'!$J:$J,$B$1,'EPA Data'!$C:$C,C$2,'EPA Data'!$G:$G,"&gt;="&amp;$A13,'EPA Data'!$G:$G,"&lt;"&amp;$B13)*unit_conv</f>
        <v>0</v>
      </c>
      <c r="D13">
        <f t="shared" si="0"/>
        <v>0</v>
      </c>
      <c r="E13">
        <f t="shared" si="0"/>
        <v>0</v>
      </c>
      <c r="F13">
        <f t="shared" si="0"/>
        <v>0</v>
      </c>
      <c r="G13">
        <f t="shared" si="0"/>
        <v>0</v>
      </c>
      <c r="H13" s="31">
        <f>VLOOKUP($B$1,'Multipliers and Adjustments'!$A$70:$I$86,TRUNC(COLUMN(H$2)/5)+2,FALSE)*SUMIFS('EPA Data'!$I:$I,'EPA Data'!$D:$D,'Country Selector'!$A$2,'EPA Data'!$J:$J,$B$1,'EPA Data'!$C:$C,H$2,'EPA Data'!$G:$G,"&gt;="&amp;$A13,'EPA Data'!$G:$G,"&lt;"&amp;$B13)*unit_conv</f>
        <v>0</v>
      </c>
      <c r="I13">
        <f t="shared" si="8"/>
        <v>0</v>
      </c>
      <c r="J13">
        <f t="shared" si="8"/>
        <v>0</v>
      </c>
      <c r="K13">
        <f t="shared" si="8"/>
        <v>0</v>
      </c>
      <c r="L13">
        <f t="shared" si="8"/>
        <v>0</v>
      </c>
      <c r="M13" s="31">
        <f>VLOOKUP($B$1,'Multipliers and Adjustments'!$A$70:$I$86,TRUNC(COLUMN(M$2)/5)+2,FALSE)*SUMIFS('EPA Data'!$I:$I,'EPA Data'!$D:$D,'Country Selector'!$A$2,'EPA Data'!$J:$J,$B$1,'EPA Data'!$C:$C,M$2,'EPA Data'!$G:$G,"&gt;="&amp;$A13,'EPA Data'!$G:$G,"&lt;"&amp;$B13)*unit_conv</f>
        <v>0</v>
      </c>
      <c r="N13">
        <f t="shared" si="9"/>
        <v>0</v>
      </c>
      <c r="O13">
        <f t="shared" si="9"/>
        <v>0</v>
      </c>
      <c r="P13">
        <f t="shared" si="9"/>
        <v>0</v>
      </c>
      <c r="Q13">
        <f t="shared" si="9"/>
        <v>0</v>
      </c>
      <c r="R13" s="31">
        <f>VLOOKUP($B$1,'Multipliers and Adjustments'!$A$70:$I$86,TRUNC(COLUMN(R$2)/5)+2,FALSE)*SUMIFS('EPA Data'!$I:$I,'EPA Data'!$D:$D,'Country Selector'!$A$2,'EPA Data'!$J:$J,$B$1,'EPA Data'!$C:$C,R$2,'EPA Data'!$G:$G,"&gt;="&amp;$A13,'EPA Data'!$G:$G,"&lt;"&amp;$B13)*unit_conv</f>
        <v>0</v>
      </c>
      <c r="S13">
        <f t="shared" si="10"/>
        <v>0</v>
      </c>
      <c r="T13">
        <f t="shared" si="10"/>
        <v>0</v>
      </c>
      <c r="U13">
        <f t="shared" si="10"/>
        <v>0</v>
      </c>
      <c r="V13">
        <f t="shared" si="10"/>
        <v>0</v>
      </c>
      <c r="W13" s="31">
        <f>VLOOKUP($B$1,'Multipliers and Adjustments'!$A$70:$I$86,TRUNC(COLUMN(W$2)/5)+2,FALSE)*SUMIFS('EPA Data'!$I:$I,'EPA Data'!$D:$D,'Country Selector'!$A$2,'EPA Data'!$J:$J,$B$1,'EPA Data'!$C:$C,W$2,'EPA Data'!$G:$G,"&gt;="&amp;$A13,'EPA Data'!$G:$G,"&lt;"&amp;$B13)*unit_conv</f>
        <v>0</v>
      </c>
      <c r="X13">
        <f t="shared" si="11"/>
        <v>0</v>
      </c>
      <c r="Y13">
        <f t="shared" si="11"/>
        <v>0</v>
      </c>
      <c r="Z13">
        <f t="shared" si="11"/>
        <v>0</v>
      </c>
      <c r="AA13">
        <f t="shared" si="11"/>
        <v>0</v>
      </c>
      <c r="AB13" s="31">
        <f>VLOOKUP($B$1,'Multipliers and Adjustments'!$A$70:$I$86,TRUNC(COLUMN(AB$2)/5)+2,FALSE)*SUMIFS('EPA Data'!$I:$I,'EPA Data'!$D:$D,'Country Selector'!$A$2,'EPA Data'!$J:$J,$B$1,'EPA Data'!$C:$C,AB$2,'EPA Data'!$G:$G,"&gt;="&amp;$A13,'EPA Data'!$G:$G,"&lt;"&amp;$B13)*unit_conv</f>
        <v>0</v>
      </c>
      <c r="AC13">
        <f t="shared" si="12"/>
        <v>0</v>
      </c>
      <c r="AD13">
        <f t="shared" si="12"/>
        <v>0</v>
      </c>
      <c r="AE13">
        <f t="shared" si="12"/>
        <v>0</v>
      </c>
      <c r="AF13">
        <f t="shared" si="12"/>
        <v>0</v>
      </c>
      <c r="AG13" s="31">
        <f>VLOOKUP($B$1,'Multipliers and Adjustments'!$A$70:$I$86,TRUNC(COLUMN(AG$2)/5)+2,FALSE)*SUMIFS('EPA Data'!$I:$I,'EPA Data'!$D:$D,'Country Selector'!$A$2,'EPA Data'!$J:$J,$B$1,'EPA Data'!$C:$C,AG$2,'EPA Data'!$G:$G,"&gt;="&amp;$A13,'EPA Data'!$G:$G,"&lt;"&amp;$B13)*unit_conv</f>
        <v>0</v>
      </c>
      <c r="AH13">
        <f t="shared" si="13"/>
        <v>0</v>
      </c>
      <c r="AI13">
        <f t="shared" si="13"/>
        <v>0</v>
      </c>
      <c r="AJ13">
        <f t="shared" si="13"/>
        <v>0</v>
      </c>
      <c r="AK13">
        <f t="shared" si="13"/>
        <v>0</v>
      </c>
      <c r="AL13" s="31">
        <f>VLOOKUP($B$1,'Multipliers and Adjustments'!$A$70:$I$86,TRUNC(COLUMN(AL$2)/5)+2,FALSE)*SUMIFS('EPA Data'!$I:$I,'EPA Data'!$D:$D,'Country Selector'!$A$2,'EPA Data'!$J:$J,$B$1,'EPA Data'!$C:$C,AL$2,'EPA Data'!$G:$G,"&gt;="&amp;$A13,'EPA Data'!$G:$G,"&lt;"&amp;$B13)*unit_conv</f>
        <v>0</v>
      </c>
    </row>
    <row r="14" spans="1:38" x14ac:dyDescent="0.45">
      <c r="A14" s="12">
        <f t="shared" si="14"/>
        <v>-600</v>
      </c>
      <c r="B14" s="11">
        <f t="shared" si="7"/>
        <v>-550</v>
      </c>
      <c r="C14" s="31">
        <f>VLOOKUP($B$1,'Multipliers and Adjustments'!$A$70:$I$86,TRUNC(COLUMN(C$2)/5)+2,FALSE)*SUMIFS('EPA Data'!$I:$I,'EPA Data'!$D:$D,'Country Selector'!$A$2,'EPA Data'!$J:$J,$B$1,'EPA Data'!$C:$C,C$2,'EPA Data'!$G:$G,"&gt;="&amp;$A14,'EPA Data'!$G:$G,"&lt;"&amp;$B14)*unit_conv</f>
        <v>0</v>
      </c>
      <c r="D14">
        <f t="shared" si="0"/>
        <v>0</v>
      </c>
      <c r="E14">
        <f t="shared" si="0"/>
        <v>0</v>
      </c>
      <c r="F14">
        <f t="shared" si="0"/>
        <v>0</v>
      </c>
      <c r="G14">
        <f t="shared" si="0"/>
        <v>0</v>
      </c>
      <c r="H14" s="31">
        <f>VLOOKUP($B$1,'Multipliers and Adjustments'!$A$70:$I$86,TRUNC(COLUMN(H$2)/5)+2,FALSE)*SUMIFS('EPA Data'!$I:$I,'EPA Data'!$D:$D,'Country Selector'!$A$2,'EPA Data'!$J:$J,$B$1,'EPA Data'!$C:$C,H$2,'EPA Data'!$G:$G,"&gt;="&amp;$A14,'EPA Data'!$G:$G,"&lt;"&amp;$B14)*unit_conv</f>
        <v>0</v>
      </c>
      <c r="I14">
        <f t="shared" si="8"/>
        <v>0</v>
      </c>
      <c r="J14">
        <f t="shared" si="8"/>
        <v>0</v>
      </c>
      <c r="K14">
        <f t="shared" si="8"/>
        <v>0</v>
      </c>
      <c r="L14">
        <f t="shared" si="8"/>
        <v>0</v>
      </c>
      <c r="M14" s="31">
        <f>VLOOKUP($B$1,'Multipliers and Adjustments'!$A$70:$I$86,TRUNC(COLUMN(M$2)/5)+2,FALSE)*SUMIFS('EPA Data'!$I:$I,'EPA Data'!$D:$D,'Country Selector'!$A$2,'EPA Data'!$J:$J,$B$1,'EPA Data'!$C:$C,M$2,'EPA Data'!$G:$G,"&gt;="&amp;$A14,'EPA Data'!$G:$G,"&lt;"&amp;$B14)*unit_conv</f>
        <v>0</v>
      </c>
      <c r="N14">
        <f t="shared" si="9"/>
        <v>0</v>
      </c>
      <c r="O14">
        <f t="shared" si="9"/>
        <v>0</v>
      </c>
      <c r="P14">
        <f t="shared" si="9"/>
        <v>0</v>
      </c>
      <c r="Q14">
        <f t="shared" si="9"/>
        <v>0</v>
      </c>
      <c r="R14" s="31">
        <f>VLOOKUP($B$1,'Multipliers and Adjustments'!$A$70:$I$86,TRUNC(COLUMN(R$2)/5)+2,FALSE)*SUMIFS('EPA Data'!$I:$I,'EPA Data'!$D:$D,'Country Selector'!$A$2,'EPA Data'!$J:$J,$B$1,'EPA Data'!$C:$C,R$2,'EPA Data'!$G:$G,"&gt;="&amp;$A14,'EPA Data'!$G:$G,"&lt;"&amp;$B14)*unit_conv</f>
        <v>0</v>
      </c>
      <c r="S14">
        <f t="shared" si="10"/>
        <v>0</v>
      </c>
      <c r="T14">
        <f t="shared" si="10"/>
        <v>0</v>
      </c>
      <c r="U14">
        <f t="shared" si="10"/>
        <v>0</v>
      </c>
      <c r="V14">
        <f t="shared" si="10"/>
        <v>0</v>
      </c>
      <c r="W14" s="31">
        <f>VLOOKUP($B$1,'Multipliers and Adjustments'!$A$70:$I$86,TRUNC(COLUMN(W$2)/5)+2,FALSE)*SUMIFS('EPA Data'!$I:$I,'EPA Data'!$D:$D,'Country Selector'!$A$2,'EPA Data'!$J:$J,$B$1,'EPA Data'!$C:$C,W$2,'EPA Data'!$G:$G,"&gt;="&amp;$A14,'EPA Data'!$G:$G,"&lt;"&amp;$B14)*unit_conv</f>
        <v>0</v>
      </c>
      <c r="X14">
        <f t="shared" si="11"/>
        <v>0</v>
      </c>
      <c r="Y14">
        <f t="shared" si="11"/>
        <v>0</v>
      </c>
      <c r="Z14">
        <f t="shared" si="11"/>
        <v>0</v>
      </c>
      <c r="AA14">
        <f t="shared" si="11"/>
        <v>0</v>
      </c>
      <c r="AB14" s="31">
        <f>VLOOKUP($B$1,'Multipliers and Adjustments'!$A$70:$I$86,TRUNC(COLUMN(AB$2)/5)+2,FALSE)*SUMIFS('EPA Data'!$I:$I,'EPA Data'!$D:$D,'Country Selector'!$A$2,'EPA Data'!$J:$J,$B$1,'EPA Data'!$C:$C,AB$2,'EPA Data'!$G:$G,"&gt;="&amp;$A14,'EPA Data'!$G:$G,"&lt;"&amp;$B14)*unit_conv</f>
        <v>0</v>
      </c>
      <c r="AC14">
        <f t="shared" si="12"/>
        <v>0</v>
      </c>
      <c r="AD14">
        <f t="shared" si="12"/>
        <v>0</v>
      </c>
      <c r="AE14">
        <f t="shared" si="12"/>
        <v>0</v>
      </c>
      <c r="AF14">
        <f t="shared" si="12"/>
        <v>0</v>
      </c>
      <c r="AG14" s="31">
        <f>VLOOKUP($B$1,'Multipliers and Adjustments'!$A$70:$I$86,TRUNC(COLUMN(AG$2)/5)+2,FALSE)*SUMIFS('EPA Data'!$I:$I,'EPA Data'!$D:$D,'Country Selector'!$A$2,'EPA Data'!$J:$J,$B$1,'EPA Data'!$C:$C,AG$2,'EPA Data'!$G:$G,"&gt;="&amp;$A14,'EPA Data'!$G:$G,"&lt;"&amp;$B14)*unit_conv</f>
        <v>0</v>
      </c>
      <c r="AH14">
        <f t="shared" si="13"/>
        <v>0</v>
      </c>
      <c r="AI14">
        <f t="shared" si="13"/>
        <v>0</v>
      </c>
      <c r="AJ14">
        <f t="shared" si="13"/>
        <v>0</v>
      </c>
      <c r="AK14">
        <f t="shared" si="13"/>
        <v>0</v>
      </c>
      <c r="AL14" s="31">
        <f>VLOOKUP($B$1,'Multipliers and Adjustments'!$A$70:$I$86,TRUNC(COLUMN(AL$2)/5)+2,FALSE)*SUMIFS('EPA Data'!$I:$I,'EPA Data'!$D:$D,'Country Selector'!$A$2,'EPA Data'!$J:$J,$B$1,'EPA Data'!$C:$C,AL$2,'EPA Data'!$G:$G,"&gt;="&amp;$A14,'EPA Data'!$G:$G,"&lt;"&amp;$B14)*unit_conv</f>
        <v>0</v>
      </c>
    </row>
    <row r="15" spans="1:38" x14ac:dyDescent="0.45">
      <c r="A15" s="12">
        <f t="shared" si="14"/>
        <v>-550</v>
      </c>
      <c r="B15" s="11">
        <f t="shared" si="7"/>
        <v>-500</v>
      </c>
      <c r="C15" s="31">
        <f>VLOOKUP($B$1,'Multipliers and Adjustments'!$A$70:$I$86,TRUNC(COLUMN(C$2)/5)+2,FALSE)*SUMIFS('EPA Data'!$I:$I,'EPA Data'!$D:$D,'Country Selector'!$A$2,'EPA Data'!$J:$J,$B$1,'EPA Data'!$C:$C,C$2,'EPA Data'!$G:$G,"&gt;="&amp;$A15,'EPA Data'!$G:$G,"&lt;"&amp;$B15)*unit_conv</f>
        <v>0</v>
      </c>
      <c r="D15">
        <f t="shared" si="0"/>
        <v>0</v>
      </c>
      <c r="E15">
        <f t="shared" si="0"/>
        <v>0</v>
      </c>
      <c r="F15">
        <f t="shared" si="0"/>
        <v>0</v>
      </c>
      <c r="G15">
        <f t="shared" si="0"/>
        <v>0</v>
      </c>
      <c r="H15" s="31">
        <f>VLOOKUP($B$1,'Multipliers and Adjustments'!$A$70:$I$86,TRUNC(COLUMN(H$2)/5)+2,FALSE)*SUMIFS('EPA Data'!$I:$I,'EPA Data'!$D:$D,'Country Selector'!$A$2,'EPA Data'!$J:$J,$B$1,'EPA Data'!$C:$C,H$2,'EPA Data'!$G:$G,"&gt;="&amp;$A15,'EPA Data'!$G:$G,"&lt;"&amp;$B15)*unit_conv</f>
        <v>0</v>
      </c>
      <c r="I15">
        <f t="shared" si="8"/>
        <v>0</v>
      </c>
      <c r="J15">
        <f t="shared" si="8"/>
        <v>0</v>
      </c>
      <c r="K15">
        <f t="shared" si="8"/>
        <v>0</v>
      </c>
      <c r="L15">
        <f t="shared" si="8"/>
        <v>0</v>
      </c>
      <c r="M15" s="31">
        <f>VLOOKUP($B$1,'Multipliers and Adjustments'!$A$70:$I$86,TRUNC(COLUMN(M$2)/5)+2,FALSE)*SUMIFS('EPA Data'!$I:$I,'EPA Data'!$D:$D,'Country Selector'!$A$2,'EPA Data'!$J:$J,$B$1,'EPA Data'!$C:$C,M$2,'EPA Data'!$G:$G,"&gt;="&amp;$A15,'EPA Data'!$G:$G,"&lt;"&amp;$B15)*unit_conv</f>
        <v>0</v>
      </c>
      <c r="N15">
        <f t="shared" si="9"/>
        <v>0</v>
      </c>
      <c r="O15">
        <f t="shared" si="9"/>
        <v>0</v>
      </c>
      <c r="P15">
        <f t="shared" si="9"/>
        <v>0</v>
      </c>
      <c r="Q15">
        <f t="shared" si="9"/>
        <v>0</v>
      </c>
      <c r="R15" s="31">
        <f>VLOOKUP($B$1,'Multipliers and Adjustments'!$A$70:$I$86,TRUNC(COLUMN(R$2)/5)+2,FALSE)*SUMIFS('EPA Data'!$I:$I,'EPA Data'!$D:$D,'Country Selector'!$A$2,'EPA Data'!$J:$J,$B$1,'EPA Data'!$C:$C,R$2,'EPA Data'!$G:$G,"&gt;="&amp;$A15,'EPA Data'!$G:$G,"&lt;"&amp;$B15)*unit_conv</f>
        <v>0</v>
      </c>
      <c r="S15">
        <f t="shared" si="10"/>
        <v>0</v>
      </c>
      <c r="T15">
        <f t="shared" si="10"/>
        <v>0</v>
      </c>
      <c r="U15">
        <f t="shared" si="10"/>
        <v>0</v>
      </c>
      <c r="V15">
        <f t="shared" si="10"/>
        <v>0</v>
      </c>
      <c r="W15" s="31">
        <f>VLOOKUP($B$1,'Multipliers and Adjustments'!$A$70:$I$86,TRUNC(COLUMN(W$2)/5)+2,FALSE)*SUMIFS('EPA Data'!$I:$I,'EPA Data'!$D:$D,'Country Selector'!$A$2,'EPA Data'!$J:$J,$B$1,'EPA Data'!$C:$C,W$2,'EPA Data'!$G:$G,"&gt;="&amp;$A15,'EPA Data'!$G:$G,"&lt;"&amp;$B15)*unit_conv</f>
        <v>0</v>
      </c>
      <c r="X15">
        <f t="shared" si="11"/>
        <v>0</v>
      </c>
      <c r="Y15">
        <f t="shared" si="11"/>
        <v>0</v>
      </c>
      <c r="Z15">
        <f t="shared" si="11"/>
        <v>0</v>
      </c>
      <c r="AA15">
        <f t="shared" si="11"/>
        <v>0</v>
      </c>
      <c r="AB15" s="31">
        <f>VLOOKUP($B$1,'Multipliers and Adjustments'!$A$70:$I$86,TRUNC(COLUMN(AB$2)/5)+2,FALSE)*SUMIFS('EPA Data'!$I:$I,'EPA Data'!$D:$D,'Country Selector'!$A$2,'EPA Data'!$J:$J,$B$1,'EPA Data'!$C:$C,AB$2,'EPA Data'!$G:$G,"&gt;="&amp;$A15,'EPA Data'!$G:$G,"&lt;"&amp;$B15)*unit_conv</f>
        <v>0</v>
      </c>
      <c r="AC15">
        <f t="shared" si="12"/>
        <v>0</v>
      </c>
      <c r="AD15">
        <f t="shared" si="12"/>
        <v>0</v>
      </c>
      <c r="AE15">
        <f t="shared" si="12"/>
        <v>0</v>
      </c>
      <c r="AF15">
        <f t="shared" si="12"/>
        <v>0</v>
      </c>
      <c r="AG15" s="31">
        <f>VLOOKUP($B$1,'Multipliers and Adjustments'!$A$70:$I$86,TRUNC(COLUMN(AG$2)/5)+2,FALSE)*SUMIFS('EPA Data'!$I:$I,'EPA Data'!$D:$D,'Country Selector'!$A$2,'EPA Data'!$J:$J,$B$1,'EPA Data'!$C:$C,AG$2,'EPA Data'!$G:$G,"&gt;="&amp;$A15,'EPA Data'!$G:$G,"&lt;"&amp;$B15)*unit_conv</f>
        <v>0</v>
      </c>
      <c r="AH15">
        <f t="shared" si="13"/>
        <v>0</v>
      </c>
      <c r="AI15">
        <f t="shared" si="13"/>
        <v>0</v>
      </c>
      <c r="AJ15">
        <f t="shared" si="13"/>
        <v>0</v>
      </c>
      <c r="AK15">
        <f t="shared" si="13"/>
        <v>0</v>
      </c>
      <c r="AL15" s="31">
        <f>VLOOKUP($B$1,'Multipliers and Adjustments'!$A$70:$I$86,TRUNC(COLUMN(AL$2)/5)+2,FALSE)*SUMIFS('EPA Data'!$I:$I,'EPA Data'!$D:$D,'Country Selector'!$A$2,'EPA Data'!$J:$J,$B$1,'EPA Data'!$C:$C,AL$2,'EPA Data'!$G:$G,"&gt;="&amp;$A15,'EPA Data'!$G:$G,"&lt;"&amp;$B15)*unit_conv</f>
        <v>0</v>
      </c>
    </row>
    <row r="16" spans="1:38" x14ac:dyDescent="0.45">
      <c r="A16" s="12">
        <f t="shared" si="14"/>
        <v>-500</v>
      </c>
      <c r="B16" s="11">
        <f t="shared" si="7"/>
        <v>-450</v>
      </c>
      <c r="C16" s="31">
        <f>VLOOKUP($B$1,'Multipliers and Adjustments'!$A$70:$I$86,TRUNC(COLUMN(C$2)/5)+2,FALSE)*SUMIFS('EPA Data'!$I:$I,'EPA Data'!$D:$D,'Country Selector'!$A$2,'EPA Data'!$J:$J,$B$1,'EPA Data'!$C:$C,C$2,'EPA Data'!$G:$G,"&gt;="&amp;$A16,'EPA Data'!$G:$G,"&lt;"&amp;$B16)*unit_conv</f>
        <v>0</v>
      </c>
      <c r="D16">
        <f t="shared" si="0"/>
        <v>0</v>
      </c>
      <c r="E16">
        <f t="shared" si="0"/>
        <v>0</v>
      </c>
      <c r="F16">
        <f t="shared" si="0"/>
        <v>0</v>
      </c>
      <c r="G16">
        <f t="shared" si="0"/>
        <v>0</v>
      </c>
      <c r="H16" s="31">
        <f>VLOOKUP($B$1,'Multipliers and Adjustments'!$A$70:$I$86,TRUNC(COLUMN(H$2)/5)+2,FALSE)*SUMIFS('EPA Data'!$I:$I,'EPA Data'!$D:$D,'Country Selector'!$A$2,'EPA Data'!$J:$J,$B$1,'EPA Data'!$C:$C,H$2,'EPA Data'!$G:$G,"&gt;="&amp;$A16,'EPA Data'!$G:$G,"&lt;"&amp;$B16)*unit_conv</f>
        <v>0</v>
      </c>
      <c r="I16">
        <f t="shared" si="8"/>
        <v>0</v>
      </c>
      <c r="J16">
        <f t="shared" si="8"/>
        <v>0</v>
      </c>
      <c r="K16">
        <f t="shared" si="8"/>
        <v>0</v>
      </c>
      <c r="L16">
        <f t="shared" si="8"/>
        <v>0</v>
      </c>
      <c r="M16" s="31">
        <f>VLOOKUP($B$1,'Multipliers and Adjustments'!$A$70:$I$86,TRUNC(COLUMN(M$2)/5)+2,FALSE)*SUMIFS('EPA Data'!$I:$I,'EPA Data'!$D:$D,'Country Selector'!$A$2,'EPA Data'!$J:$J,$B$1,'EPA Data'!$C:$C,M$2,'EPA Data'!$G:$G,"&gt;="&amp;$A16,'EPA Data'!$G:$G,"&lt;"&amp;$B16)*unit_conv</f>
        <v>0</v>
      </c>
      <c r="N16">
        <f t="shared" si="9"/>
        <v>0</v>
      </c>
      <c r="O16">
        <f t="shared" si="9"/>
        <v>0</v>
      </c>
      <c r="P16">
        <f t="shared" si="9"/>
        <v>0</v>
      </c>
      <c r="Q16">
        <f t="shared" si="9"/>
        <v>0</v>
      </c>
      <c r="R16" s="31">
        <f>VLOOKUP($B$1,'Multipliers and Adjustments'!$A$70:$I$86,TRUNC(COLUMN(R$2)/5)+2,FALSE)*SUMIFS('EPA Data'!$I:$I,'EPA Data'!$D:$D,'Country Selector'!$A$2,'EPA Data'!$J:$J,$B$1,'EPA Data'!$C:$C,R$2,'EPA Data'!$G:$G,"&gt;="&amp;$A16,'EPA Data'!$G:$G,"&lt;"&amp;$B16)*unit_conv</f>
        <v>0</v>
      </c>
      <c r="S16">
        <f t="shared" si="10"/>
        <v>0</v>
      </c>
      <c r="T16">
        <f t="shared" si="10"/>
        <v>0</v>
      </c>
      <c r="U16">
        <f t="shared" si="10"/>
        <v>0</v>
      </c>
      <c r="V16">
        <f t="shared" si="10"/>
        <v>0</v>
      </c>
      <c r="W16" s="31">
        <f>VLOOKUP($B$1,'Multipliers and Adjustments'!$A$70:$I$86,TRUNC(COLUMN(W$2)/5)+2,FALSE)*SUMIFS('EPA Data'!$I:$I,'EPA Data'!$D:$D,'Country Selector'!$A$2,'EPA Data'!$J:$J,$B$1,'EPA Data'!$C:$C,W$2,'EPA Data'!$G:$G,"&gt;="&amp;$A16,'EPA Data'!$G:$G,"&lt;"&amp;$B16)*unit_conv</f>
        <v>0</v>
      </c>
      <c r="X16">
        <f t="shared" si="11"/>
        <v>0</v>
      </c>
      <c r="Y16">
        <f t="shared" si="11"/>
        <v>0</v>
      </c>
      <c r="Z16">
        <f t="shared" si="11"/>
        <v>0</v>
      </c>
      <c r="AA16">
        <f t="shared" si="11"/>
        <v>0</v>
      </c>
      <c r="AB16" s="31">
        <f>VLOOKUP($B$1,'Multipliers and Adjustments'!$A$70:$I$86,TRUNC(COLUMN(AB$2)/5)+2,FALSE)*SUMIFS('EPA Data'!$I:$I,'EPA Data'!$D:$D,'Country Selector'!$A$2,'EPA Data'!$J:$J,$B$1,'EPA Data'!$C:$C,AB$2,'EPA Data'!$G:$G,"&gt;="&amp;$A16,'EPA Data'!$G:$G,"&lt;"&amp;$B16)*unit_conv</f>
        <v>0</v>
      </c>
      <c r="AC16">
        <f t="shared" si="12"/>
        <v>0</v>
      </c>
      <c r="AD16">
        <f t="shared" si="12"/>
        <v>0</v>
      </c>
      <c r="AE16">
        <f t="shared" si="12"/>
        <v>0</v>
      </c>
      <c r="AF16">
        <f t="shared" si="12"/>
        <v>0</v>
      </c>
      <c r="AG16" s="31">
        <f>VLOOKUP($B$1,'Multipliers and Adjustments'!$A$70:$I$86,TRUNC(COLUMN(AG$2)/5)+2,FALSE)*SUMIFS('EPA Data'!$I:$I,'EPA Data'!$D:$D,'Country Selector'!$A$2,'EPA Data'!$J:$J,$B$1,'EPA Data'!$C:$C,AG$2,'EPA Data'!$G:$G,"&gt;="&amp;$A16,'EPA Data'!$G:$G,"&lt;"&amp;$B16)*unit_conv</f>
        <v>0</v>
      </c>
      <c r="AH16">
        <f t="shared" si="13"/>
        <v>0</v>
      </c>
      <c r="AI16">
        <f t="shared" si="13"/>
        <v>0</v>
      </c>
      <c r="AJ16">
        <f t="shared" si="13"/>
        <v>0</v>
      </c>
      <c r="AK16">
        <f t="shared" si="13"/>
        <v>0</v>
      </c>
      <c r="AL16" s="31">
        <f>VLOOKUP($B$1,'Multipliers and Adjustments'!$A$70:$I$86,TRUNC(COLUMN(AL$2)/5)+2,FALSE)*SUMIFS('EPA Data'!$I:$I,'EPA Data'!$D:$D,'Country Selector'!$A$2,'EPA Data'!$J:$J,$B$1,'EPA Data'!$C:$C,AL$2,'EPA Data'!$G:$G,"&gt;="&amp;$A16,'EPA Data'!$G:$G,"&lt;"&amp;$B16)*unit_conv</f>
        <v>0</v>
      </c>
    </row>
    <row r="17" spans="1:38" x14ac:dyDescent="0.45">
      <c r="A17" s="12">
        <f t="shared" si="14"/>
        <v>-450</v>
      </c>
      <c r="B17" s="11">
        <f t="shared" si="7"/>
        <v>-400</v>
      </c>
      <c r="C17" s="31">
        <f>VLOOKUP($B$1,'Multipliers and Adjustments'!$A$70:$I$86,TRUNC(COLUMN(C$2)/5)+2,FALSE)*SUMIFS('EPA Data'!$I:$I,'EPA Data'!$D:$D,'Country Selector'!$A$2,'EPA Data'!$J:$J,$B$1,'EPA Data'!$C:$C,C$2,'EPA Data'!$G:$G,"&gt;="&amp;$A17,'EPA Data'!$G:$G,"&lt;"&amp;$B17)*unit_conv</f>
        <v>0</v>
      </c>
      <c r="D17">
        <f>C17+($H17-$C17)/5</f>
        <v>0</v>
      </c>
      <c r="E17">
        <f t="shared" si="0"/>
        <v>0</v>
      </c>
      <c r="F17">
        <f t="shared" si="0"/>
        <v>0</v>
      </c>
      <c r="G17">
        <f t="shared" si="0"/>
        <v>0</v>
      </c>
      <c r="H17" s="31">
        <f>VLOOKUP($B$1,'Multipliers and Adjustments'!$A$70:$I$86,TRUNC(COLUMN(H$2)/5)+2,FALSE)*SUMIFS('EPA Data'!$I:$I,'EPA Data'!$D:$D,'Country Selector'!$A$2,'EPA Data'!$J:$J,$B$1,'EPA Data'!$C:$C,H$2,'EPA Data'!$G:$G,"&gt;="&amp;$A17,'EPA Data'!$G:$G,"&lt;"&amp;$B17)*unit_conv</f>
        <v>0</v>
      </c>
      <c r="I17">
        <f t="shared" si="8"/>
        <v>0</v>
      </c>
      <c r="J17">
        <f t="shared" si="8"/>
        <v>0</v>
      </c>
      <c r="K17">
        <f t="shared" si="8"/>
        <v>0</v>
      </c>
      <c r="L17">
        <f t="shared" si="8"/>
        <v>0</v>
      </c>
      <c r="M17" s="31">
        <f>VLOOKUP($B$1,'Multipliers and Adjustments'!$A$70:$I$86,TRUNC(COLUMN(M$2)/5)+2,FALSE)*SUMIFS('EPA Data'!$I:$I,'EPA Data'!$D:$D,'Country Selector'!$A$2,'EPA Data'!$J:$J,$B$1,'EPA Data'!$C:$C,M$2,'EPA Data'!$G:$G,"&gt;="&amp;$A17,'EPA Data'!$G:$G,"&lt;"&amp;$B17)*unit_conv</f>
        <v>0</v>
      </c>
      <c r="N17">
        <f t="shared" si="9"/>
        <v>0</v>
      </c>
      <c r="O17">
        <f t="shared" si="9"/>
        <v>0</v>
      </c>
      <c r="P17">
        <f t="shared" si="9"/>
        <v>0</v>
      </c>
      <c r="Q17">
        <f t="shared" si="9"/>
        <v>0</v>
      </c>
      <c r="R17" s="31">
        <f>VLOOKUP($B$1,'Multipliers and Adjustments'!$A$70:$I$86,TRUNC(COLUMN(R$2)/5)+2,FALSE)*SUMIFS('EPA Data'!$I:$I,'EPA Data'!$D:$D,'Country Selector'!$A$2,'EPA Data'!$J:$J,$B$1,'EPA Data'!$C:$C,R$2,'EPA Data'!$G:$G,"&gt;="&amp;$A17,'EPA Data'!$G:$G,"&lt;"&amp;$B17)*unit_conv</f>
        <v>0</v>
      </c>
      <c r="S17">
        <f t="shared" si="10"/>
        <v>0</v>
      </c>
      <c r="T17">
        <f t="shared" si="10"/>
        <v>0</v>
      </c>
      <c r="U17">
        <f t="shared" si="10"/>
        <v>0</v>
      </c>
      <c r="V17">
        <f t="shared" si="10"/>
        <v>0</v>
      </c>
      <c r="W17" s="31">
        <f>VLOOKUP($B$1,'Multipliers and Adjustments'!$A$70:$I$86,TRUNC(COLUMN(W$2)/5)+2,FALSE)*SUMIFS('EPA Data'!$I:$I,'EPA Data'!$D:$D,'Country Selector'!$A$2,'EPA Data'!$J:$J,$B$1,'EPA Data'!$C:$C,W$2,'EPA Data'!$G:$G,"&gt;="&amp;$A17,'EPA Data'!$G:$G,"&lt;"&amp;$B17)*unit_conv</f>
        <v>0</v>
      </c>
      <c r="X17">
        <f t="shared" si="11"/>
        <v>0</v>
      </c>
      <c r="Y17">
        <f t="shared" si="11"/>
        <v>0</v>
      </c>
      <c r="Z17">
        <f t="shared" si="11"/>
        <v>0</v>
      </c>
      <c r="AA17">
        <f t="shared" si="11"/>
        <v>0</v>
      </c>
      <c r="AB17" s="31">
        <f>VLOOKUP($B$1,'Multipliers and Adjustments'!$A$70:$I$86,TRUNC(COLUMN(AB$2)/5)+2,FALSE)*SUMIFS('EPA Data'!$I:$I,'EPA Data'!$D:$D,'Country Selector'!$A$2,'EPA Data'!$J:$J,$B$1,'EPA Data'!$C:$C,AB$2,'EPA Data'!$G:$G,"&gt;="&amp;$A17,'EPA Data'!$G:$G,"&lt;"&amp;$B17)*unit_conv</f>
        <v>0</v>
      </c>
      <c r="AC17">
        <f t="shared" si="12"/>
        <v>0</v>
      </c>
      <c r="AD17">
        <f t="shared" si="12"/>
        <v>0</v>
      </c>
      <c r="AE17">
        <f t="shared" si="12"/>
        <v>0</v>
      </c>
      <c r="AF17">
        <f t="shared" si="12"/>
        <v>0</v>
      </c>
      <c r="AG17" s="31">
        <f>VLOOKUP($B$1,'Multipliers and Adjustments'!$A$70:$I$86,TRUNC(COLUMN(AG$2)/5)+2,FALSE)*SUMIFS('EPA Data'!$I:$I,'EPA Data'!$D:$D,'Country Selector'!$A$2,'EPA Data'!$J:$J,$B$1,'EPA Data'!$C:$C,AG$2,'EPA Data'!$G:$G,"&gt;="&amp;$A17,'EPA Data'!$G:$G,"&lt;"&amp;$B17)*unit_conv</f>
        <v>0</v>
      </c>
      <c r="AH17">
        <f t="shared" si="13"/>
        <v>0</v>
      </c>
      <c r="AI17">
        <f t="shared" si="13"/>
        <v>0</v>
      </c>
      <c r="AJ17">
        <f t="shared" si="13"/>
        <v>0</v>
      </c>
      <c r="AK17">
        <f t="shared" si="13"/>
        <v>0</v>
      </c>
      <c r="AL17" s="31">
        <f>VLOOKUP($B$1,'Multipliers and Adjustments'!$A$70:$I$86,TRUNC(COLUMN(AL$2)/5)+2,FALSE)*SUMIFS('EPA Data'!$I:$I,'EPA Data'!$D:$D,'Country Selector'!$A$2,'EPA Data'!$J:$J,$B$1,'EPA Data'!$C:$C,AL$2,'EPA Data'!$G:$G,"&gt;="&amp;$A17,'EPA Data'!$G:$G,"&lt;"&amp;$B17)*unit_conv</f>
        <v>0</v>
      </c>
    </row>
    <row r="18" spans="1:38" x14ac:dyDescent="0.45">
      <c r="A18" s="12">
        <f t="shared" si="14"/>
        <v>-400</v>
      </c>
      <c r="B18" s="11">
        <f t="shared" si="7"/>
        <v>-350</v>
      </c>
      <c r="C18" s="31">
        <f>VLOOKUP($B$1,'Multipliers and Adjustments'!$A$70:$I$86,TRUNC(COLUMN(C$2)/5)+2,FALSE)*SUMIFS('EPA Data'!$I:$I,'EPA Data'!$D:$D,'Country Selector'!$A$2,'EPA Data'!$J:$J,$B$1,'EPA Data'!$C:$C,C$2,'EPA Data'!$G:$G,"&gt;="&amp;$A18,'EPA Data'!$G:$G,"&lt;"&amp;$B18)*unit_conv</f>
        <v>0</v>
      </c>
      <c r="D18">
        <f t="shared" ref="D18:G33" si="15">C18+($H18-$C18)/5</f>
        <v>0</v>
      </c>
      <c r="E18">
        <f t="shared" si="15"/>
        <v>0</v>
      </c>
      <c r="F18">
        <f t="shared" si="15"/>
        <v>0</v>
      </c>
      <c r="G18">
        <f t="shared" si="15"/>
        <v>0</v>
      </c>
      <c r="H18" s="31">
        <f>VLOOKUP($B$1,'Multipliers and Adjustments'!$A$70:$I$86,TRUNC(COLUMN(H$2)/5)+2,FALSE)*SUMIFS('EPA Data'!$I:$I,'EPA Data'!$D:$D,'Country Selector'!$A$2,'EPA Data'!$J:$J,$B$1,'EPA Data'!$C:$C,H$2,'EPA Data'!$G:$G,"&gt;="&amp;$A18,'EPA Data'!$G:$G,"&lt;"&amp;$B18)*unit_conv</f>
        <v>0</v>
      </c>
      <c r="I18">
        <f t="shared" si="8"/>
        <v>0</v>
      </c>
      <c r="J18">
        <f t="shared" si="8"/>
        <v>0</v>
      </c>
      <c r="K18">
        <f t="shared" si="8"/>
        <v>0</v>
      </c>
      <c r="L18">
        <f t="shared" si="8"/>
        <v>0</v>
      </c>
      <c r="M18" s="31">
        <f>VLOOKUP($B$1,'Multipliers and Adjustments'!$A$70:$I$86,TRUNC(COLUMN(M$2)/5)+2,FALSE)*SUMIFS('EPA Data'!$I:$I,'EPA Data'!$D:$D,'Country Selector'!$A$2,'EPA Data'!$J:$J,$B$1,'EPA Data'!$C:$C,M$2,'EPA Data'!$G:$G,"&gt;="&amp;$A18,'EPA Data'!$G:$G,"&lt;"&amp;$B18)*unit_conv</f>
        <v>0</v>
      </c>
      <c r="N18">
        <f t="shared" si="9"/>
        <v>0</v>
      </c>
      <c r="O18">
        <f t="shared" si="9"/>
        <v>0</v>
      </c>
      <c r="P18">
        <f t="shared" si="9"/>
        <v>0</v>
      </c>
      <c r="Q18">
        <f t="shared" si="9"/>
        <v>0</v>
      </c>
      <c r="R18" s="31">
        <f>VLOOKUP($B$1,'Multipliers and Adjustments'!$A$70:$I$86,TRUNC(COLUMN(R$2)/5)+2,FALSE)*SUMIFS('EPA Data'!$I:$I,'EPA Data'!$D:$D,'Country Selector'!$A$2,'EPA Data'!$J:$J,$B$1,'EPA Data'!$C:$C,R$2,'EPA Data'!$G:$G,"&gt;="&amp;$A18,'EPA Data'!$G:$G,"&lt;"&amp;$B18)*unit_conv</f>
        <v>0</v>
      </c>
      <c r="S18">
        <f t="shared" si="10"/>
        <v>0</v>
      </c>
      <c r="T18">
        <f t="shared" si="10"/>
        <v>0</v>
      </c>
      <c r="U18">
        <f t="shared" si="10"/>
        <v>0</v>
      </c>
      <c r="V18">
        <f t="shared" si="10"/>
        <v>0</v>
      </c>
      <c r="W18" s="31">
        <f>VLOOKUP($B$1,'Multipliers and Adjustments'!$A$70:$I$86,TRUNC(COLUMN(W$2)/5)+2,FALSE)*SUMIFS('EPA Data'!$I:$I,'EPA Data'!$D:$D,'Country Selector'!$A$2,'EPA Data'!$J:$J,$B$1,'EPA Data'!$C:$C,W$2,'EPA Data'!$G:$G,"&gt;="&amp;$A18,'EPA Data'!$G:$G,"&lt;"&amp;$B18)*unit_conv</f>
        <v>0</v>
      </c>
      <c r="X18">
        <f t="shared" si="11"/>
        <v>0</v>
      </c>
      <c r="Y18">
        <f t="shared" si="11"/>
        <v>0</v>
      </c>
      <c r="Z18">
        <f t="shared" si="11"/>
        <v>0</v>
      </c>
      <c r="AA18">
        <f t="shared" si="11"/>
        <v>0</v>
      </c>
      <c r="AB18" s="31">
        <f>VLOOKUP($B$1,'Multipliers and Adjustments'!$A$70:$I$86,TRUNC(COLUMN(AB$2)/5)+2,FALSE)*SUMIFS('EPA Data'!$I:$I,'EPA Data'!$D:$D,'Country Selector'!$A$2,'EPA Data'!$J:$J,$B$1,'EPA Data'!$C:$C,AB$2,'EPA Data'!$G:$G,"&gt;="&amp;$A18,'EPA Data'!$G:$G,"&lt;"&amp;$B18)*unit_conv</f>
        <v>0</v>
      </c>
      <c r="AC18">
        <f t="shared" si="12"/>
        <v>0</v>
      </c>
      <c r="AD18">
        <f t="shared" si="12"/>
        <v>0</v>
      </c>
      <c r="AE18">
        <f t="shared" si="12"/>
        <v>0</v>
      </c>
      <c r="AF18">
        <f t="shared" si="12"/>
        <v>0</v>
      </c>
      <c r="AG18" s="31">
        <f>VLOOKUP($B$1,'Multipliers and Adjustments'!$A$70:$I$86,TRUNC(COLUMN(AG$2)/5)+2,FALSE)*SUMIFS('EPA Data'!$I:$I,'EPA Data'!$D:$D,'Country Selector'!$A$2,'EPA Data'!$J:$J,$B$1,'EPA Data'!$C:$C,AG$2,'EPA Data'!$G:$G,"&gt;="&amp;$A18,'EPA Data'!$G:$G,"&lt;"&amp;$B18)*unit_conv</f>
        <v>0</v>
      </c>
      <c r="AH18">
        <f t="shared" si="13"/>
        <v>0</v>
      </c>
      <c r="AI18">
        <f t="shared" si="13"/>
        <v>0</v>
      </c>
      <c r="AJ18">
        <f t="shared" si="13"/>
        <v>0</v>
      </c>
      <c r="AK18">
        <f t="shared" si="13"/>
        <v>0</v>
      </c>
      <c r="AL18" s="31">
        <f>VLOOKUP($B$1,'Multipliers and Adjustments'!$A$70:$I$86,TRUNC(COLUMN(AL$2)/5)+2,FALSE)*SUMIFS('EPA Data'!$I:$I,'EPA Data'!$D:$D,'Country Selector'!$A$2,'EPA Data'!$J:$J,$B$1,'EPA Data'!$C:$C,AL$2,'EPA Data'!$G:$G,"&gt;="&amp;$A18,'EPA Data'!$G:$G,"&lt;"&amp;$B18)*unit_conv</f>
        <v>0</v>
      </c>
    </row>
    <row r="19" spans="1:38" x14ac:dyDescent="0.45">
      <c r="A19" s="12">
        <f t="shared" si="14"/>
        <v>-350</v>
      </c>
      <c r="B19" s="11">
        <f t="shared" si="7"/>
        <v>-300</v>
      </c>
      <c r="C19" s="31">
        <f>VLOOKUP($B$1,'Multipliers and Adjustments'!$A$70:$I$86,TRUNC(COLUMN(C$2)/5)+2,FALSE)*SUMIFS('EPA Data'!$I:$I,'EPA Data'!$D:$D,'Country Selector'!$A$2,'EPA Data'!$J:$J,$B$1,'EPA Data'!$C:$C,C$2,'EPA Data'!$G:$G,"&gt;="&amp;$A19,'EPA Data'!$G:$G,"&lt;"&amp;$B19)*unit_conv</f>
        <v>0</v>
      </c>
      <c r="D19">
        <f t="shared" si="15"/>
        <v>0</v>
      </c>
      <c r="E19">
        <f t="shared" si="15"/>
        <v>0</v>
      </c>
      <c r="F19">
        <f t="shared" si="15"/>
        <v>0</v>
      </c>
      <c r="G19">
        <f t="shared" si="15"/>
        <v>0</v>
      </c>
      <c r="H19" s="31">
        <f>VLOOKUP($B$1,'Multipliers and Adjustments'!$A$70:$I$86,TRUNC(COLUMN(H$2)/5)+2,FALSE)*SUMIFS('EPA Data'!$I:$I,'EPA Data'!$D:$D,'Country Selector'!$A$2,'EPA Data'!$J:$J,$B$1,'EPA Data'!$C:$C,H$2,'EPA Data'!$G:$G,"&gt;="&amp;$A19,'EPA Data'!$G:$G,"&lt;"&amp;$B19)*unit_conv</f>
        <v>0</v>
      </c>
      <c r="I19">
        <f t="shared" si="8"/>
        <v>0</v>
      </c>
      <c r="J19">
        <f t="shared" si="8"/>
        <v>0</v>
      </c>
      <c r="K19">
        <f t="shared" si="8"/>
        <v>0</v>
      </c>
      <c r="L19">
        <f t="shared" si="8"/>
        <v>0</v>
      </c>
      <c r="M19" s="31">
        <f>VLOOKUP($B$1,'Multipliers and Adjustments'!$A$70:$I$86,TRUNC(COLUMN(M$2)/5)+2,FALSE)*SUMIFS('EPA Data'!$I:$I,'EPA Data'!$D:$D,'Country Selector'!$A$2,'EPA Data'!$J:$J,$B$1,'EPA Data'!$C:$C,M$2,'EPA Data'!$G:$G,"&gt;="&amp;$A19,'EPA Data'!$G:$G,"&lt;"&amp;$B19)*unit_conv</f>
        <v>0</v>
      </c>
      <c r="N19">
        <f t="shared" si="9"/>
        <v>0</v>
      </c>
      <c r="O19">
        <f t="shared" si="9"/>
        <v>0</v>
      </c>
      <c r="P19">
        <f t="shared" si="9"/>
        <v>0</v>
      </c>
      <c r="Q19">
        <f t="shared" si="9"/>
        <v>0</v>
      </c>
      <c r="R19" s="31">
        <f>VLOOKUP($B$1,'Multipliers and Adjustments'!$A$70:$I$86,TRUNC(COLUMN(R$2)/5)+2,FALSE)*SUMIFS('EPA Data'!$I:$I,'EPA Data'!$D:$D,'Country Selector'!$A$2,'EPA Data'!$J:$J,$B$1,'EPA Data'!$C:$C,R$2,'EPA Data'!$G:$G,"&gt;="&amp;$A19,'EPA Data'!$G:$G,"&lt;"&amp;$B19)*unit_conv</f>
        <v>0</v>
      </c>
      <c r="S19">
        <f t="shared" si="10"/>
        <v>0</v>
      </c>
      <c r="T19">
        <f t="shared" si="10"/>
        <v>0</v>
      </c>
      <c r="U19">
        <f t="shared" si="10"/>
        <v>0</v>
      </c>
      <c r="V19">
        <f t="shared" si="10"/>
        <v>0</v>
      </c>
      <c r="W19" s="31">
        <f>VLOOKUP($B$1,'Multipliers and Adjustments'!$A$70:$I$86,TRUNC(COLUMN(W$2)/5)+2,FALSE)*SUMIFS('EPA Data'!$I:$I,'EPA Data'!$D:$D,'Country Selector'!$A$2,'EPA Data'!$J:$J,$B$1,'EPA Data'!$C:$C,W$2,'EPA Data'!$G:$G,"&gt;="&amp;$A19,'EPA Data'!$G:$G,"&lt;"&amp;$B19)*unit_conv</f>
        <v>0</v>
      </c>
      <c r="X19">
        <f t="shared" si="11"/>
        <v>0</v>
      </c>
      <c r="Y19">
        <f t="shared" si="11"/>
        <v>0</v>
      </c>
      <c r="Z19">
        <f t="shared" si="11"/>
        <v>0</v>
      </c>
      <c r="AA19">
        <f t="shared" si="11"/>
        <v>0</v>
      </c>
      <c r="AB19" s="31">
        <f>VLOOKUP($B$1,'Multipliers and Adjustments'!$A$70:$I$86,TRUNC(COLUMN(AB$2)/5)+2,FALSE)*SUMIFS('EPA Data'!$I:$I,'EPA Data'!$D:$D,'Country Selector'!$A$2,'EPA Data'!$J:$J,$B$1,'EPA Data'!$C:$C,AB$2,'EPA Data'!$G:$G,"&gt;="&amp;$A19,'EPA Data'!$G:$G,"&lt;"&amp;$B19)*unit_conv</f>
        <v>0</v>
      </c>
      <c r="AC19">
        <f t="shared" si="12"/>
        <v>0</v>
      </c>
      <c r="AD19">
        <f t="shared" si="12"/>
        <v>0</v>
      </c>
      <c r="AE19">
        <f t="shared" si="12"/>
        <v>0</v>
      </c>
      <c r="AF19">
        <f t="shared" si="12"/>
        <v>0</v>
      </c>
      <c r="AG19" s="31">
        <f>VLOOKUP($B$1,'Multipliers and Adjustments'!$A$70:$I$86,TRUNC(COLUMN(AG$2)/5)+2,FALSE)*SUMIFS('EPA Data'!$I:$I,'EPA Data'!$D:$D,'Country Selector'!$A$2,'EPA Data'!$J:$J,$B$1,'EPA Data'!$C:$C,AG$2,'EPA Data'!$G:$G,"&gt;="&amp;$A19,'EPA Data'!$G:$G,"&lt;"&amp;$B19)*unit_conv</f>
        <v>0</v>
      </c>
      <c r="AH19">
        <f t="shared" si="13"/>
        <v>0</v>
      </c>
      <c r="AI19">
        <f t="shared" si="13"/>
        <v>0</v>
      </c>
      <c r="AJ19">
        <f t="shared" si="13"/>
        <v>0</v>
      </c>
      <c r="AK19">
        <f t="shared" si="13"/>
        <v>0</v>
      </c>
      <c r="AL19" s="31">
        <f>VLOOKUP($B$1,'Multipliers and Adjustments'!$A$70:$I$86,TRUNC(COLUMN(AL$2)/5)+2,FALSE)*SUMIFS('EPA Data'!$I:$I,'EPA Data'!$D:$D,'Country Selector'!$A$2,'EPA Data'!$J:$J,$B$1,'EPA Data'!$C:$C,AL$2,'EPA Data'!$G:$G,"&gt;="&amp;$A19,'EPA Data'!$G:$G,"&lt;"&amp;$B19)*unit_conv</f>
        <v>0</v>
      </c>
    </row>
    <row r="20" spans="1:38" x14ac:dyDescent="0.45">
      <c r="A20" s="12">
        <f t="shared" si="14"/>
        <v>-300</v>
      </c>
      <c r="B20" s="11">
        <f t="shared" si="7"/>
        <v>-250</v>
      </c>
      <c r="C20" s="31">
        <f>VLOOKUP($B$1,'Multipliers and Adjustments'!$A$70:$I$86,TRUNC(COLUMN(C$2)/5)+2,FALSE)*SUMIFS('EPA Data'!$I:$I,'EPA Data'!$D:$D,'Country Selector'!$A$2,'EPA Data'!$J:$J,$B$1,'EPA Data'!$C:$C,C$2,'EPA Data'!$G:$G,"&gt;="&amp;$A20,'EPA Data'!$G:$G,"&lt;"&amp;$B20)*unit_conv</f>
        <v>0</v>
      </c>
      <c r="D20">
        <f t="shared" si="15"/>
        <v>0</v>
      </c>
      <c r="E20">
        <f t="shared" si="15"/>
        <v>0</v>
      </c>
      <c r="F20">
        <f t="shared" si="15"/>
        <v>0</v>
      </c>
      <c r="G20">
        <f t="shared" si="15"/>
        <v>0</v>
      </c>
      <c r="H20" s="31">
        <f>VLOOKUP($B$1,'Multipliers and Adjustments'!$A$70:$I$86,TRUNC(COLUMN(H$2)/5)+2,FALSE)*SUMIFS('EPA Data'!$I:$I,'EPA Data'!$D:$D,'Country Selector'!$A$2,'EPA Data'!$J:$J,$B$1,'EPA Data'!$C:$C,H$2,'EPA Data'!$G:$G,"&gt;="&amp;$A20,'EPA Data'!$G:$G,"&lt;"&amp;$B20)*unit_conv</f>
        <v>0</v>
      </c>
      <c r="I20">
        <f t="shared" ref="I20:L35" si="16">H20+($M20-$H20)/5</f>
        <v>0</v>
      </c>
      <c r="J20">
        <f t="shared" si="16"/>
        <v>0</v>
      </c>
      <c r="K20">
        <f t="shared" si="16"/>
        <v>0</v>
      </c>
      <c r="L20">
        <f t="shared" si="16"/>
        <v>0</v>
      </c>
      <c r="M20" s="31">
        <f>VLOOKUP($B$1,'Multipliers and Adjustments'!$A$70:$I$86,TRUNC(COLUMN(M$2)/5)+2,FALSE)*SUMIFS('EPA Data'!$I:$I,'EPA Data'!$D:$D,'Country Selector'!$A$2,'EPA Data'!$J:$J,$B$1,'EPA Data'!$C:$C,M$2,'EPA Data'!$G:$G,"&gt;="&amp;$A20,'EPA Data'!$G:$G,"&lt;"&amp;$B20)*unit_conv</f>
        <v>0</v>
      </c>
      <c r="N20">
        <f t="shared" ref="N20:Q35" si="17">M20+($R20-$M20)/5</f>
        <v>0</v>
      </c>
      <c r="O20">
        <f t="shared" si="17"/>
        <v>0</v>
      </c>
      <c r="P20">
        <f t="shared" si="17"/>
        <v>0</v>
      </c>
      <c r="Q20">
        <f t="shared" si="17"/>
        <v>0</v>
      </c>
      <c r="R20" s="31">
        <f>VLOOKUP($B$1,'Multipliers and Adjustments'!$A$70:$I$86,TRUNC(COLUMN(R$2)/5)+2,FALSE)*SUMIFS('EPA Data'!$I:$I,'EPA Data'!$D:$D,'Country Selector'!$A$2,'EPA Data'!$J:$J,$B$1,'EPA Data'!$C:$C,R$2,'EPA Data'!$G:$G,"&gt;="&amp;$A20,'EPA Data'!$G:$G,"&lt;"&amp;$B20)*unit_conv</f>
        <v>0</v>
      </c>
      <c r="S20">
        <f t="shared" ref="S20:V35" si="18">R20+($W20-$R20)/5</f>
        <v>0</v>
      </c>
      <c r="T20">
        <f t="shared" si="18"/>
        <v>0</v>
      </c>
      <c r="U20">
        <f t="shared" si="18"/>
        <v>0</v>
      </c>
      <c r="V20">
        <f t="shared" si="18"/>
        <v>0</v>
      </c>
      <c r="W20" s="31">
        <f>VLOOKUP($B$1,'Multipliers and Adjustments'!$A$70:$I$86,TRUNC(COLUMN(W$2)/5)+2,FALSE)*SUMIFS('EPA Data'!$I:$I,'EPA Data'!$D:$D,'Country Selector'!$A$2,'EPA Data'!$J:$J,$B$1,'EPA Data'!$C:$C,W$2,'EPA Data'!$G:$G,"&gt;="&amp;$A20,'EPA Data'!$G:$G,"&lt;"&amp;$B20)*unit_conv</f>
        <v>0</v>
      </c>
      <c r="X20">
        <f t="shared" ref="X20:AA35" si="19">W20+($AB20-$W20)/5</f>
        <v>0</v>
      </c>
      <c r="Y20">
        <f t="shared" si="19"/>
        <v>0</v>
      </c>
      <c r="Z20">
        <f t="shared" si="19"/>
        <v>0</v>
      </c>
      <c r="AA20">
        <f t="shared" si="19"/>
        <v>0</v>
      </c>
      <c r="AB20" s="31">
        <f>VLOOKUP($B$1,'Multipliers and Adjustments'!$A$70:$I$86,TRUNC(COLUMN(AB$2)/5)+2,FALSE)*SUMIFS('EPA Data'!$I:$I,'EPA Data'!$D:$D,'Country Selector'!$A$2,'EPA Data'!$J:$J,$B$1,'EPA Data'!$C:$C,AB$2,'EPA Data'!$G:$G,"&gt;="&amp;$A20,'EPA Data'!$G:$G,"&lt;"&amp;$B20)*unit_conv</f>
        <v>0</v>
      </c>
      <c r="AC20">
        <f t="shared" ref="AC20:AF35" si="20">AB20+($AG20-$AB20)/5</f>
        <v>0</v>
      </c>
      <c r="AD20">
        <f t="shared" si="20"/>
        <v>0</v>
      </c>
      <c r="AE20">
        <f t="shared" si="20"/>
        <v>0</v>
      </c>
      <c r="AF20">
        <f t="shared" si="20"/>
        <v>0</v>
      </c>
      <c r="AG20" s="31">
        <f>VLOOKUP($B$1,'Multipliers and Adjustments'!$A$70:$I$86,TRUNC(COLUMN(AG$2)/5)+2,FALSE)*SUMIFS('EPA Data'!$I:$I,'EPA Data'!$D:$D,'Country Selector'!$A$2,'EPA Data'!$J:$J,$B$1,'EPA Data'!$C:$C,AG$2,'EPA Data'!$G:$G,"&gt;="&amp;$A20,'EPA Data'!$G:$G,"&lt;"&amp;$B20)*unit_conv</f>
        <v>0</v>
      </c>
      <c r="AH20">
        <f t="shared" ref="AH20:AK35" si="21">AG20+($AL20-$AG20)/5</f>
        <v>0</v>
      </c>
      <c r="AI20">
        <f t="shared" si="21"/>
        <v>0</v>
      </c>
      <c r="AJ20">
        <f t="shared" si="21"/>
        <v>0</v>
      </c>
      <c r="AK20">
        <f t="shared" si="21"/>
        <v>0</v>
      </c>
      <c r="AL20" s="31">
        <f>VLOOKUP($B$1,'Multipliers and Adjustments'!$A$70:$I$86,TRUNC(COLUMN(AL$2)/5)+2,FALSE)*SUMIFS('EPA Data'!$I:$I,'EPA Data'!$D:$D,'Country Selector'!$A$2,'EPA Data'!$J:$J,$B$1,'EPA Data'!$C:$C,AL$2,'EPA Data'!$G:$G,"&gt;="&amp;$A20,'EPA Data'!$G:$G,"&lt;"&amp;$B20)*unit_conv</f>
        <v>0</v>
      </c>
    </row>
    <row r="21" spans="1:38" x14ac:dyDescent="0.45">
      <c r="A21" s="12">
        <f t="shared" si="14"/>
        <v>-250</v>
      </c>
      <c r="B21" s="11">
        <f t="shared" si="7"/>
        <v>-200</v>
      </c>
      <c r="C21" s="31">
        <f>VLOOKUP($B$1,'Multipliers and Adjustments'!$A$70:$I$86,TRUNC(COLUMN(C$2)/5)+2,FALSE)*SUMIFS('EPA Data'!$I:$I,'EPA Data'!$D:$D,'Country Selector'!$A$2,'EPA Data'!$J:$J,$B$1,'EPA Data'!$C:$C,C$2,'EPA Data'!$G:$G,"&gt;="&amp;$A21,'EPA Data'!$G:$G,"&lt;"&amp;$B21)*unit_conv</f>
        <v>0</v>
      </c>
      <c r="D21">
        <f t="shared" si="15"/>
        <v>0</v>
      </c>
      <c r="E21">
        <f t="shared" si="15"/>
        <v>0</v>
      </c>
      <c r="F21">
        <f t="shared" si="15"/>
        <v>0</v>
      </c>
      <c r="G21">
        <f t="shared" si="15"/>
        <v>0</v>
      </c>
      <c r="H21" s="31">
        <f>VLOOKUP($B$1,'Multipliers and Adjustments'!$A$70:$I$86,TRUNC(COLUMN(H$2)/5)+2,FALSE)*SUMIFS('EPA Data'!$I:$I,'EPA Data'!$D:$D,'Country Selector'!$A$2,'EPA Data'!$J:$J,$B$1,'EPA Data'!$C:$C,H$2,'EPA Data'!$G:$G,"&gt;="&amp;$A21,'EPA Data'!$G:$G,"&lt;"&amp;$B21)*unit_conv</f>
        <v>0</v>
      </c>
      <c r="I21">
        <f t="shared" si="16"/>
        <v>0</v>
      </c>
      <c r="J21">
        <f t="shared" si="16"/>
        <v>0</v>
      </c>
      <c r="K21">
        <f t="shared" si="16"/>
        <v>0</v>
      </c>
      <c r="L21">
        <f t="shared" si="16"/>
        <v>0</v>
      </c>
      <c r="M21" s="31">
        <f>VLOOKUP($B$1,'Multipliers and Adjustments'!$A$70:$I$86,TRUNC(COLUMN(M$2)/5)+2,FALSE)*SUMIFS('EPA Data'!$I:$I,'EPA Data'!$D:$D,'Country Selector'!$A$2,'EPA Data'!$J:$J,$B$1,'EPA Data'!$C:$C,M$2,'EPA Data'!$G:$G,"&gt;="&amp;$A21,'EPA Data'!$G:$G,"&lt;"&amp;$B21)*unit_conv</f>
        <v>0</v>
      </c>
      <c r="N21">
        <f t="shared" si="17"/>
        <v>0</v>
      </c>
      <c r="O21">
        <f t="shared" si="17"/>
        <v>0</v>
      </c>
      <c r="P21">
        <f t="shared" si="17"/>
        <v>0</v>
      </c>
      <c r="Q21">
        <f t="shared" si="17"/>
        <v>0</v>
      </c>
      <c r="R21" s="31">
        <f>VLOOKUP($B$1,'Multipliers and Adjustments'!$A$70:$I$86,TRUNC(COLUMN(R$2)/5)+2,FALSE)*SUMIFS('EPA Data'!$I:$I,'EPA Data'!$D:$D,'Country Selector'!$A$2,'EPA Data'!$J:$J,$B$1,'EPA Data'!$C:$C,R$2,'EPA Data'!$G:$G,"&gt;="&amp;$A21,'EPA Data'!$G:$G,"&lt;"&amp;$B21)*unit_conv</f>
        <v>0</v>
      </c>
      <c r="S21">
        <f t="shared" si="18"/>
        <v>0</v>
      </c>
      <c r="T21">
        <f t="shared" si="18"/>
        <v>0</v>
      </c>
      <c r="U21">
        <f t="shared" si="18"/>
        <v>0</v>
      </c>
      <c r="V21">
        <f t="shared" si="18"/>
        <v>0</v>
      </c>
      <c r="W21" s="31">
        <f>VLOOKUP($B$1,'Multipliers and Adjustments'!$A$70:$I$86,TRUNC(COLUMN(W$2)/5)+2,FALSE)*SUMIFS('EPA Data'!$I:$I,'EPA Data'!$D:$D,'Country Selector'!$A$2,'EPA Data'!$J:$J,$B$1,'EPA Data'!$C:$C,W$2,'EPA Data'!$G:$G,"&gt;="&amp;$A21,'EPA Data'!$G:$G,"&lt;"&amp;$B21)*unit_conv</f>
        <v>0</v>
      </c>
      <c r="X21">
        <f t="shared" si="19"/>
        <v>0</v>
      </c>
      <c r="Y21">
        <f t="shared" si="19"/>
        <v>0</v>
      </c>
      <c r="Z21">
        <f t="shared" si="19"/>
        <v>0</v>
      </c>
      <c r="AA21">
        <f t="shared" si="19"/>
        <v>0</v>
      </c>
      <c r="AB21" s="31">
        <f>VLOOKUP($B$1,'Multipliers and Adjustments'!$A$70:$I$86,TRUNC(COLUMN(AB$2)/5)+2,FALSE)*SUMIFS('EPA Data'!$I:$I,'EPA Data'!$D:$D,'Country Selector'!$A$2,'EPA Data'!$J:$J,$B$1,'EPA Data'!$C:$C,AB$2,'EPA Data'!$G:$G,"&gt;="&amp;$A21,'EPA Data'!$G:$G,"&lt;"&amp;$B21)*unit_conv</f>
        <v>0</v>
      </c>
      <c r="AC21">
        <f t="shared" si="20"/>
        <v>0</v>
      </c>
      <c r="AD21">
        <f t="shared" si="20"/>
        <v>0</v>
      </c>
      <c r="AE21">
        <f t="shared" si="20"/>
        <v>0</v>
      </c>
      <c r="AF21">
        <f t="shared" si="20"/>
        <v>0</v>
      </c>
      <c r="AG21" s="31">
        <f>VLOOKUP($B$1,'Multipliers and Adjustments'!$A$70:$I$86,TRUNC(COLUMN(AG$2)/5)+2,FALSE)*SUMIFS('EPA Data'!$I:$I,'EPA Data'!$D:$D,'Country Selector'!$A$2,'EPA Data'!$J:$J,$B$1,'EPA Data'!$C:$C,AG$2,'EPA Data'!$G:$G,"&gt;="&amp;$A21,'EPA Data'!$G:$G,"&lt;"&amp;$B21)*unit_conv</f>
        <v>0</v>
      </c>
      <c r="AH21">
        <f t="shared" si="21"/>
        <v>0</v>
      </c>
      <c r="AI21">
        <f t="shared" si="21"/>
        <v>0</v>
      </c>
      <c r="AJ21">
        <f t="shared" si="21"/>
        <v>0</v>
      </c>
      <c r="AK21">
        <f t="shared" si="21"/>
        <v>0</v>
      </c>
      <c r="AL21" s="31">
        <f>VLOOKUP($B$1,'Multipliers and Adjustments'!$A$70:$I$86,TRUNC(COLUMN(AL$2)/5)+2,FALSE)*SUMIFS('EPA Data'!$I:$I,'EPA Data'!$D:$D,'Country Selector'!$A$2,'EPA Data'!$J:$J,$B$1,'EPA Data'!$C:$C,AL$2,'EPA Data'!$G:$G,"&gt;="&amp;$A21,'EPA Data'!$G:$G,"&lt;"&amp;$B21)*unit_conv</f>
        <v>0</v>
      </c>
    </row>
    <row r="22" spans="1:38" x14ac:dyDescent="0.45">
      <c r="A22" s="12">
        <f t="shared" si="14"/>
        <v>-200</v>
      </c>
      <c r="B22" s="11">
        <f t="shared" si="7"/>
        <v>-150</v>
      </c>
      <c r="C22" s="31">
        <f>VLOOKUP($B$1,'Multipliers and Adjustments'!$A$70:$I$86,TRUNC(COLUMN(C$2)/5)+2,FALSE)*SUMIFS('EPA Data'!$I:$I,'EPA Data'!$D:$D,'Country Selector'!$A$2,'EPA Data'!$J:$J,$B$1,'EPA Data'!$C:$C,C$2,'EPA Data'!$G:$G,"&gt;="&amp;$A22,'EPA Data'!$G:$G,"&lt;"&amp;$B22)*unit_conv</f>
        <v>0</v>
      </c>
      <c r="D22">
        <f t="shared" si="15"/>
        <v>0</v>
      </c>
      <c r="E22">
        <f t="shared" si="15"/>
        <v>0</v>
      </c>
      <c r="F22">
        <f t="shared" si="15"/>
        <v>0</v>
      </c>
      <c r="G22">
        <f t="shared" si="15"/>
        <v>0</v>
      </c>
      <c r="H22" s="31">
        <f>VLOOKUP($B$1,'Multipliers and Adjustments'!$A$70:$I$86,TRUNC(COLUMN(H$2)/5)+2,FALSE)*SUMIFS('EPA Data'!$I:$I,'EPA Data'!$D:$D,'Country Selector'!$A$2,'EPA Data'!$J:$J,$B$1,'EPA Data'!$C:$C,H$2,'EPA Data'!$G:$G,"&gt;="&amp;$A22,'EPA Data'!$G:$G,"&lt;"&amp;$B22)*unit_conv</f>
        <v>0</v>
      </c>
      <c r="I22">
        <f t="shared" si="16"/>
        <v>0</v>
      </c>
      <c r="J22">
        <f t="shared" si="16"/>
        <v>0</v>
      </c>
      <c r="K22">
        <f t="shared" si="16"/>
        <v>0</v>
      </c>
      <c r="L22">
        <f t="shared" si="16"/>
        <v>0</v>
      </c>
      <c r="M22" s="31">
        <f>VLOOKUP($B$1,'Multipliers and Adjustments'!$A$70:$I$86,TRUNC(COLUMN(M$2)/5)+2,FALSE)*SUMIFS('EPA Data'!$I:$I,'EPA Data'!$D:$D,'Country Selector'!$A$2,'EPA Data'!$J:$J,$B$1,'EPA Data'!$C:$C,M$2,'EPA Data'!$G:$G,"&gt;="&amp;$A22,'EPA Data'!$G:$G,"&lt;"&amp;$B22)*unit_conv</f>
        <v>0</v>
      </c>
      <c r="N22">
        <f t="shared" si="17"/>
        <v>0</v>
      </c>
      <c r="O22">
        <f t="shared" si="17"/>
        <v>0</v>
      </c>
      <c r="P22">
        <f t="shared" si="17"/>
        <v>0</v>
      </c>
      <c r="Q22">
        <f t="shared" si="17"/>
        <v>0</v>
      </c>
      <c r="R22" s="31">
        <f>VLOOKUP($B$1,'Multipliers and Adjustments'!$A$70:$I$86,TRUNC(COLUMN(R$2)/5)+2,FALSE)*SUMIFS('EPA Data'!$I:$I,'EPA Data'!$D:$D,'Country Selector'!$A$2,'EPA Data'!$J:$J,$B$1,'EPA Data'!$C:$C,R$2,'EPA Data'!$G:$G,"&gt;="&amp;$A22,'EPA Data'!$G:$G,"&lt;"&amp;$B22)*unit_conv</f>
        <v>0</v>
      </c>
      <c r="S22">
        <f t="shared" si="18"/>
        <v>0</v>
      </c>
      <c r="T22">
        <f t="shared" si="18"/>
        <v>0</v>
      </c>
      <c r="U22">
        <f t="shared" si="18"/>
        <v>0</v>
      </c>
      <c r="V22">
        <f t="shared" si="18"/>
        <v>0</v>
      </c>
      <c r="W22" s="31">
        <f>VLOOKUP($B$1,'Multipliers and Adjustments'!$A$70:$I$86,TRUNC(COLUMN(W$2)/5)+2,FALSE)*SUMIFS('EPA Data'!$I:$I,'EPA Data'!$D:$D,'Country Selector'!$A$2,'EPA Data'!$J:$J,$B$1,'EPA Data'!$C:$C,W$2,'EPA Data'!$G:$G,"&gt;="&amp;$A22,'EPA Data'!$G:$G,"&lt;"&amp;$B22)*unit_conv</f>
        <v>0</v>
      </c>
      <c r="X22">
        <f t="shared" si="19"/>
        <v>0</v>
      </c>
      <c r="Y22">
        <f t="shared" si="19"/>
        <v>0</v>
      </c>
      <c r="Z22">
        <f t="shared" si="19"/>
        <v>0</v>
      </c>
      <c r="AA22">
        <f t="shared" si="19"/>
        <v>0</v>
      </c>
      <c r="AB22" s="31">
        <f>VLOOKUP($B$1,'Multipliers and Adjustments'!$A$70:$I$86,TRUNC(COLUMN(AB$2)/5)+2,FALSE)*SUMIFS('EPA Data'!$I:$I,'EPA Data'!$D:$D,'Country Selector'!$A$2,'EPA Data'!$J:$J,$B$1,'EPA Data'!$C:$C,AB$2,'EPA Data'!$G:$G,"&gt;="&amp;$A22,'EPA Data'!$G:$G,"&lt;"&amp;$B22)*unit_conv</f>
        <v>0</v>
      </c>
      <c r="AC22">
        <f t="shared" si="20"/>
        <v>0</v>
      </c>
      <c r="AD22">
        <f t="shared" si="20"/>
        <v>0</v>
      </c>
      <c r="AE22">
        <f t="shared" si="20"/>
        <v>0</v>
      </c>
      <c r="AF22">
        <f t="shared" si="20"/>
        <v>0</v>
      </c>
      <c r="AG22" s="31">
        <f>VLOOKUP($B$1,'Multipliers and Adjustments'!$A$70:$I$86,TRUNC(COLUMN(AG$2)/5)+2,FALSE)*SUMIFS('EPA Data'!$I:$I,'EPA Data'!$D:$D,'Country Selector'!$A$2,'EPA Data'!$J:$J,$B$1,'EPA Data'!$C:$C,AG$2,'EPA Data'!$G:$G,"&gt;="&amp;$A22,'EPA Data'!$G:$G,"&lt;"&amp;$B22)*unit_conv</f>
        <v>0</v>
      </c>
      <c r="AH22">
        <f t="shared" si="21"/>
        <v>0</v>
      </c>
      <c r="AI22">
        <f t="shared" si="21"/>
        <v>0</v>
      </c>
      <c r="AJ22">
        <f t="shared" si="21"/>
        <v>0</v>
      </c>
      <c r="AK22">
        <f t="shared" si="21"/>
        <v>0</v>
      </c>
      <c r="AL22" s="31">
        <f>VLOOKUP($B$1,'Multipliers and Adjustments'!$A$70:$I$86,TRUNC(COLUMN(AL$2)/5)+2,FALSE)*SUMIFS('EPA Data'!$I:$I,'EPA Data'!$D:$D,'Country Selector'!$A$2,'EPA Data'!$J:$J,$B$1,'EPA Data'!$C:$C,AL$2,'EPA Data'!$G:$G,"&gt;="&amp;$A22,'EPA Data'!$G:$G,"&lt;"&amp;$B22)*unit_conv</f>
        <v>0</v>
      </c>
    </row>
    <row r="23" spans="1:38" x14ac:dyDescent="0.45">
      <c r="A23" s="12">
        <f t="shared" si="14"/>
        <v>-150</v>
      </c>
      <c r="B23" s="11">
        <f t="shared" si="7"/>
        <v>-100</v>
      </c>
      <c r="C23" s="31">
        <f>VLOOKUP($B$1,'Multipliers and Adjustments'!$A$70:$I$86,TRUNC(COLUMN(C$2)/5)+2,FALSE)*SUMIFS('EPA Data'!$I:$I,'EPA Data'!$D:$D,'Country Selector'!$A$2,'EPA Data'!$J:$J,$B$1,'EPA Data'!$C:$C,C$2,'EPA Data'!$G:$G,"&gt;="&amp;$A23,'EPA Data'!$G:$G,"&lt;"&amp;$B23)*unit_conv</f>
        <v>0</v>
      </c>
      <c r="D23">
        <f t="shared" si="15"/>
        <v>0</v>
      </c>
      <c r="E23">
        <f t="shared" si="15"/>
        <v>0</v>
      </c>
      <c r="F23">
        <f t="shared" si="15"/>
        <v>0</v>
      </c>
      <c r="G23">
        <f t="shared" si="15"/>
        <v>0</v>
      </c>
      <c r="H23" s="31">
        <f>VLOOKUP($B$1,'Multipliers and Adjustments'!$A$70:$I$86,TRUNC(COLUMN(H$2)/5)+2,FALSE)*SUMIFS('EPA Data'!$I:$I,'EPA Data'!$D:$D,'Country Selector'!$A$2,'EPA Data'!$J:$J,$B$1,'EPA Data'!$C:$C,H$2,'EPA Data'!$G:$G,"&gt;="&amp;$A23,'EPA Data'!$G:$G,"&lt;"&amp;$B23)*unit_conv</f>
        <v>0</v>
      </c>
      <c r="I23">
        <f t="shared" si="16"/>
        <v>0</v>
      </c>
      <c r="J23">
        <f t="shared" si="16"/>
        <v>0</v>
      </c>
      <c r="K23">
        <f t="shared" si="16"/>
        <v>0</v>
      </c>
      <c r="L23">
        <f t="shared" si="16"/>
        <v>0</v>
      </c>
      <c r="M23" s="31">
        <f>VLOOKUP($B$1,'Multipliers and Adjustments'!$A$70:$I$86,TRUNC(COLUMN(M$2)/5)+2,FALSE)*SUMIFS('EPA Data'!$I:$I,'EPA Data'!$D:$D,'Country Selector'!$A$2,'EPA Data'!$J:$J,$B$1,'EPA Data'!$C:$C,M$2,'EPA Data'!$G:$G,"&gt;="&amp;$A23,'EPA Data'!$G:$G,"&lt;"&amp;$B23)*unit_conv</f>
        <v>0</v>
      </c>
      <c r="N23">
        <f t="shared" si="17"/>
        <v>0</v>
      </c>
      <c r="O23">
        <f t="shared" si="17"/>
        <v>0</v>
      </c>
      <c r="P23">
        <f t="shared" si="17"/>
        <v>0</v>
      </c>
      <c r="Q23">
        <f t="shared" si="17"/>
        <v>0</v>
      </c>
      <c r="R23" s="31">
        <f>VLOOKUP($B$1,'Multipliers and Adjustments'!$A$70:$I$86,TRUNC(COLUMN(R$2)/5)+2,FALSE)*SUMIFS('EPA Data'!$I:$I,'EPA Data'!$D:$D,'Country Selector'!$A$2,'EPA Data'!$J:$J,$B$1,'EPA Data'!$C:$C,R$2,'EPA Data'!$G:$G,"&gt;="&amp;$A23,'EPA Data'!$G:$G,"&lt;"&amp;$B23)*unit_conv</f>
        <v>0</v>
      </c>
      <c r="S23">
        <f t="shared" si="18"/>
        <v>0</v>
      </c>
      <c r="T23">
        <f t="shared" si="18"/>
        <v>0</v>
      </c>
      <c r="U23">
        <f t="shared" si="18"/>
        <v>0</v>
      </c>
      <c r="V23">
        <f t="shared" si="18"/>
        <v>0</v>
      </c>
      <c r="W23" s="31">
        <f>VLOOKUP($B$1,'Multipliers and Adjustments'!$A$70:$I$86,TRUNC(COLUMN(W$2)/5)+2,FALSE)*SUMIFS('EPA Data'!$I:$I,'EPA Data'!$D:$D,'Country Selector'!$A$2,'EPA Data'!$J:$J,$B$1,'EPA Data'!$C:$C,W$2,'EPA Data'!$G:$G,"&gt;="&amp;$A23,'EPA Data'!$G:$G,"&lt;"&amp;$B23)*unit_conv</f>
        <v>0</v>
      </c>
      <c r="X23">
        <f t="shared" si="19"/>
        <v>0</v>
      </c>
      <c r="Y23">
        <f t="shared" si="19"/>
        <v>0</v>
      </c>
      <c r="Z23">
        <f t="shared" si="19"/>
        <v>0</v>
      </c>
      <c r="AA23">
        <f t="shared" si="19"/>
        <v>0</v>
      </c>
      <c r="AB23" s="31">
        <f>VLOOKUP($B$1,'Multipliers and Adjustments'!$A$70:$I$86,TRUNC(COLUMN(AB$2)/5)+2,FALSE)*SUMIFS('EPA Data'!$I:$I,'EPA Data'!$D:$D,'Country Selector'!$A$2,'EPA Data'!$J:$J,$B$1,'EPA Data'!$C:$C,AB$2,'EPA Data'!$G:$G,"&gt;="&amp;$A23,'EPA Data'!$G:$G,"&lt;"&amp;$B23)*unit_conv</f>
        <v>0</v>
      </c>
      <c r="AC23">
        <f t="shared" si="20"/>
        <v>0</v>
      </c>
      <c r="AD23">
        <f t="shared" si="20"/>
        <v>0</v>
      </c>
      <c r="AE23">
        <f t="shared" si="20"/>
        <v>0</v>
      </c>
      <c r="AF23">
        <f t="shared" si="20"/>
        <v>0</v>
      </c>
      <c r="AG23" s="31">
        <f>VLOOKUP($B$1,'Multipliers and Adjustments'!$A$70:$I$86,TRUNC(COLUMN(AG$2)/5)+2,FALSE)*SUMIFS('EPA Data'!$I:$I,'EPA Data'!$D:$D,'Country Selector'!$A$2,'EPA Data'!$J:$J,$B$1,'EPA Data'!$C:$C,AG$2,'EPA Data'!$G:$G,"&gt;="&amp;$A23,'EPA Data'!$G:$G,"&lt;"&amp;$B23)*unit_conv</f>
        <v>0</v>
      </c>
      <c r="AH23">
        <f t="shared" si="21"/>
        <v>0</v>
      </c>
      <c r="AI23">
        <f t="shared" si="21"/>
        <v>0</v>
      </c>
      <c r="AJ23">
        <f t="shared" si="21"/>
        <v>0</v>
      </c>
      <c r="AK23">
        <f t="shared" si="21"/>
        <v>0</v>
      </c>
      <c r="AL23" s="31">
        <f>VLOOKUP($B$1,'Multipliers and Adjustments'!$A$70:$I$86,TRUNC(COLUMN(AL$2)/5)+2,FALSE)*SUMIFS('EPA Data'!$I:$I,'EPA Data'!$D:$D,'Country Selector'!$A$2,'EPA Data'!$J:$J,$B$1,'EPA Data'!$C:$C,AL$2,'EPA Data'!$G:$G,"&gt;="&amp;$A23,'EPA Data'!$G:$G,"&lt;"&amp;$B23)*unit_conv</f>
        <v>0</v>
      </c>
    </row>
    <row r="24" spans="1:38" x14ac:dyDescent="0.45">
      <c r="A24" s="15">
        <f t="shared" si="14"/>
        <v>-100</v>
      </c>
      <c r="B24" s="16">
        <f>A24+10</f>
        <v>-90</v>
      </c>
      <c r="C24" s="31">
        <f>VLOOKUP($B$1,'Multipliers and Adjustments'!$A$70:$I$86,TRUNC(COLUMN(C$2)/5)+2,FALSE)*SUMIFS('EPA Data'!$I:$I,'EPA Data'!$D:$D,'Country Selector'!$A$2,'EPA Data'!$J:$J,$B$1,'EPA Data'!$C:$C,C$2,'EPA Data'!$G:$G,"&gt;="&amp;$A24,'EPA Data'!$G:$G,"&lt;"&amp;$B24)*unit_conv</f>
        <v>0</v>
      </c>
      <c r="D24">
        <f t="shared" si="15"/>
        <v>0</v>
      </c>
      <c r="E24">
        <f t="shared" si="15"/>
        <v>0</v>
      </c>
      <c r="F24">
        <f t="shared" si="15"/>
        <v>0</v>
      </c>
      <c r="G24">
        <f t="shared" si="15"/>
        <v>0</v>
      </c>
      <c r="H24" s="31">
        <f>VLOOKUP($B$1,'Multipliers and Adjustments'!$A$70:$I$86,TRUNC(COLUMN(H$2)/5)+2,FALSE)*SUMIFS('EPA Data'!$I:$I,'EPA Data'!$D:$D,'Country Selector'!$A$2,'EPA Data'!$J:$J,$B$1,'EPA Data'!$C:$C,H$2,'EPA Data'!$G:$G,"&gt;="&amp;$A24,'EPA Data'!$G:$G,"&lt;"&amp;$B24)*unit_conv</f>
        <v>0</v>
      </c>
      <c r="I24">
        <f t="shared" si="16"/>
        <v>0</v>
      </c>
      <c r="J24">
        <f t="shared" si="16"/>
        <v>0</v>
      </c>
      <c r="K24">
        <f t="shared" si="16"/>
        <v>0</v>
      </c>
      <c r="L24">
        <f t="shared" si="16"/>
        <v>0</v>
      </c>
      <c r="M24" s="31">
        <f>VLOOKUP($B$1,'Multipliers and Adjustments'!$A$70:$I$86,TRUNC(COLUMN(M$2)/5)+2,FALSE)*SUMIFS('EPA Data'!$I:$I,'EPA Data'!$D:$D,'Country Selector'!$A$2,'EPA Data'!$J:$J,$B$1,'EPA Data'!$C:$C,M$2,'EPA Data'!$G:$G,"&gt;="&amp;$A24,'EPA Data'!$G:$G,"&lt;"&amp;$B24)*unit_conv</f>
        <v>0</v>
      </c>
      <c r="N24">
        <f t="shared" si="17"/>
        <v>0</v>
      </c>
      <c r="O24">
        <f t="shared" si="17"/>
        <v>0</v>
      </c>
      <c r="P24">
        <f t="shared" si="17"/>
        <v>0</v>
      </c>
      <c r="Q24">
        <f t="shared" si="17"/>
        <v>0</v>
      </c>
      <c r="R24" s="31">
        <f>VLOOKUP($B$1,'Multipliers and Adjustments'!$A$70:$I$86,TRUNC(COLUMN(R$2)/5)+2,FALSE)*SUMIFS('EPA Data'!$I:$I,'EPA Data'!$D:$D,'Country Selector'!$A$2,'EPA Data'!$J:$J,$B$1,'EPA Data'!$C:$C,R$2,'EPA Data'!$G:$G,"&gt;="&amp;$A24,'EPA Data'!$G:$G,"&lt;"&amp;$B24)*unit_conv</f>
        <v>0</v>
      </c>
      <c r="S24">
        <f t="shared" si="18"/>
        <v>0</v>
      </c>
      <c r="T24">
        <f t="shared" si="18"/>
        <v>0</v>
      </c>
      <c r="U24">
        <f t="shared" si="18"/>
        <v>0</v>
      </c>
      <c r="V24">
        <f t="shared" si="18"/>
        <v>0</v>
      </c>
      <c r="W24" s="31">
        <f>VLOOKUP($B$1,'Multipliers and Adjustments'!$A$70:$I$86,TRUNC(COLUMN(W$2)/5)+2,FALSE)*SUMIFS('EPA Data'!$I:$I,'EPA Data'!$D:$D,'Country Selector'!$A$2,'EPA Data'!$J:$J,$B$1,'EPA Data'!$C:$C,W$2,'EPA Data'!$G:$G,"&gt;="&amp;$A24,'EPA Data'!$G:$G,"&lt;"&amp;$B24)*unit_conv</f>
        <v>0</v>
      </c>
      <c r="X24">
        <f t="shared" si="19"/>
        <v>0</v>
      </c>
      <c r="Y24">
        <f t="shared" si="19"/>
        <v>0</v>
      </c>
      <c r="Z24">
        <f t="shared" si="19"/>
        <v>0</v>
      </c>
      <c r="AA24">
        <f t="shared" si="19"/>
        <v>0</v>
      </c>
      <c r="AB24" s="31">
        <f>VLOOKUP($B$1,'Multipliers and Adjustments'!$A$70:$I$86,TRUNC(COLUMN(AB$2)/5)+2,FALSE)*SUMIFS('EPA Data'!$I:$I,'EPA Data'!$D:$D,'Country Selector'!$A$2,'EPA Data'!$J:$J,$B$1,'EPA Data'!$C:$C,AB$2,'EPA Data'!$G:$G,"&gt;="&amp;$A24,'EPA Data'!$G:$G,"&lt;"&amp;$B24)*unit_conv</f>
        <v>0</v>
      </c>
      <c r="AC24">
        <f t="shared" si="20"/>
        <v>0</v>
      </c>
      <c r="AD24">
        <f t="shared" si="20"/>
        <v>0</v>
      </c>
      <c r="AE24">
        <f t="shared" si="20"/>
        <v>0</v>
      </c>
      <c r="AF24">
        <f t="shared" si="20"/>
        <v>0</v>
      </c>
      <c r="AG24" s="31">
        <f>VLOOKUP($B$1,'Multipliers and Adjustments'!$A$70:$I$86,TRUNC(COLUMN(AG$2)/5)+2,FALSE)*SUMIFS('EPA Data'!$I:$I,'EPA Data'!$D:$D,'Country Selector'!$A$2,'EPA Data'!$J:$J,$B$1,'EPA Data'!$C:$C,AG$2,'EPA Data'!$G:$G,"&gt;="&amp;$A24,'EPA Data'!$G:$G,"&lt;"&amp;$B24)*unit_conv</f>
        <v>0</v>
      </c>
      <c r="AH24">
        <f t="shared" si="21"/>
        <v>0</v>
      </c>
      <c r="AI24">
        <f t="shared" si="21"/>
        <v>0</v>
      </c>
      <c r="AJ24">
        <f t="shared" si="21"/>
        <v>0</v>
      </c>
      <c r="AK24">
        <f t="shared" si="21"/>
        <v>0</v>
      </c>
      <c r="AL24" s="31">
        <f>VLOOKUP($B$1,'Multipliers and Adjustments'!$A$70:$I$86,TRUNC(COLUMN(AL$2)/5)+2,FALSE)*SUMIFS('EPA Data'!$I:$I,'EPA Data'!$D:$D,'Country Selector'!$A$2,'EPA Data'!$J:$J,$B$1,'EPA Data'!$C:$C,AL$2,'EPA Data'!$G:$G,"&gt;="&amp;$A24,'EPA Data'!$G:$G,"&lt;"&amp;$B24)*unit_conv</f>
        <v>0</v>
      </c>
    </row>
    <row r="25" spans="1:38" x14ac:dyDescent="0.45">
      <c r="A25" s="15">
        <f t="shared" si="14"/>
        <v>-90</v>
      </c>
      <c r="B25" s="16">
        <f t="shared" ref="B25:B44" si="22">A25+10</f>
        <v>-80</v>
      </c>
      <c r="C25" s="31">
        <f>VLOOKUP($B$1,'Multipliers and Adjustments'!$A$70:$I$86,TRUNC(COLUMN(C$2)/5)+2,FALSE)*SUMIFS('EPA Data'!$I:$I,'EPA Data'!$D:$D,'Country Selector'!$A$2,'EPA Data'!$J:$J,$B$1,'EPA Data'!$C:$C,C$2,'EPA Data'!$G:$G,"&gt;="&amp;$A25,'EPA Data'!$G:$G,"&lt;"&amp;$B25)*unit_conv</f>
        <v>0</v>
      </c>
      <c r="D25">
        <f t="shared" si="15"/>
        <v>0</v>
      </c>
      <c r="E25">
        <f t="shared" si="15"/>
        <v>0</v>
      </c>
      <c r="F25">
        <f t="shared" si="15"/>
        <v>0</v>
      </c>
      <c r="G25">
        <f t="shared" si="15"/>
        <v>0</v>
      </c>
      <c r="H25" s="31">
        <f>VLOOKUP($B$1,'Multipliers and Adjustments'!$A$70:$I$86,TRUNC(COLUMN(H$2)/5)+2,FALSE)*SUMIFS('EPA Data'!$I:$I,'EPA Data'!$D:$D,'Country Selector'!$A$2,'EPA Data'!$J:$J,$B$1,'EPA Data'!$C:$C,H$2,'EPA Data'!$G:$G,"&gt;="&amp;$A25,'EPA Data'!$G:$G,"&lt;"&amp;$B25)*unit_conv</f>
        <v>0</v>
      </c>
      <c r="I25">
        <f t="shared" si="16"/>
        <v>0</v>
      </c>
      <c r="J25">
        <f t="shared" si="16"/>
        <v>0</v>
      </c>
      <c r="K25">
        <f t="shared" si="16"/>
        <v>0</v>
      </c>
      <c r="L25">
        <f t="shared" si="16"/>
        <v>0</v>
      </c>
      <c r="M25" s="31">
        <f>VLOOKUP($B$1,'Multipliers and Adjustments'!$A$70:$I$86,TRUNC(COLUMN(M$2)/5)+2,FALSE)*SUMIFS('EPA Data'!$I:$I,'EPA Data'!$D:$D,'Country Selector'!$A$2,'EPA Data'!$J:$J,$B$1,'EPA Data'!$C:$C,M$2,'EPA Data'!$G:$G,"&gt;="&amp;$A25,'EPA Data'!$G:$G,"&lt;"&amp;$B25)*unit_conv</f>
        <v>0</v>
      </c>
      <c r="N25">
        <f t="shared" si="17"/>
        <v>0</v>
      </c>
      <c r="O25">
        <f t="shared" si="17"/>
        <v>0</v>
      </c>
      <c r="P25">
        <f t="shared" si="17"/>
        <v>0</v>
      </c>
      <c r="Q25">
        <f t="shared" si="17"/>
        <v>0</v>
      </c>
      <c r="R25" s="31">
        <f>VLOOKUP($B$1,'Multipliers and Adjustments'!$A$70:$I$86,TRUNC(COLUMN(R$2)/5)+2,FALSE)*SUMIFS('EPA Data'!$I:$I,'EPA Data'!$D:$D,'Country Selector'!$A$2,'EPA Data'!$J:$J,$B$1,'EPA Data'!$C:$C,R$2,'EPA Data'!$G:$G,"&gt;="&amp;$A25,'EPA Data'!$G:$G,"&lt;"&amp;$B25)*unit_conv</f>
        <v>0</v>
      </c>
      <c r="S25">
        <f t="shared" si="18"/>
        <v>0</v>
      </c>
      <c r="T25">
        <f t="shared" si="18"/>
        <v>0</v>
      </c>
      <c r="U25">
        <f t="shared" si="18"/>
        <v>0</v>
      </c>
      <c r="V25">
        <f t="shared" si="18"/>
        <v>0</v>
      </c>
      <c r="W25" s="31">
        <f>VLOOKUP($B$1,'Multipliers and Adjustments'!$A$70:$I$86,TRUNC(COLUMN(W$2)/5)+2,FALSE)*SUMIFS('EPA Data'!$I:$I,'EPA Data'!$D:$D,'Country Selector'!$A$2,'EPA Data'!$J:$J,$B$1,'EPA Data'!$C:$C,W$2,'EPA Data'!$G:$G,"&gt;="&amp;$A25,'EPA Data'!$G:$G,"&lt;"&amp;$B25)*unit_conv</f>
        <v>0</v>
      </c>
      <c r="X25">
        <f t="shared" si="19"/>
        <v>0</v>
      </c>
      <c r="Y25">
        <f t="shared" si="19"/>
        <v>0</v>
      </c>
      <c r="Z25">
        <f t="shared" si="19"/>
        <v>0</v>
      </c>
      <c r="AA25">
        <f t="shared" si="19"/>
        <v>0</v>
      </c>
      <c r="AB25" s="31">
        <f>VLOOKUP($B$1,'Multipliers and Adjustments'!$A$70:$I$86,TRUNC(COLUMN(AB$2)/5)+2,FALSE)*SUMIFS('EPA Data'!$I:$I,'EPA Data'!$D:$D,'Country Selector'!$A$2,'EPA Data'!$J:$J,$B$1,'EPA Data'!$C:$C,AB$2,'EPA Data'!$G:$G,"&gt;="&amp;$A25,'EPA Data'!$G:$G,"&lt;"&amp;$B25)*unit_conv</f>
        <v>0</v>
      </c>
      <c r="AC25">
        <f t="shared" si="20"/>
        <v>0</v>
      </c>
      <c r="AD25">
        <f t="shared" si="20"/>
        <v>0</v>
      </c>
      <c r="AE25">
        <f t="shared" si="20"/>
        <v>0</v>
      </c>
      <c r="AF25">
        <f t="shared" si="20"/>
        <v>0</v>
      </c>
      <c r="AG25" s="31">
        <f>VLOOKUP($B$1,'Multipliers and Adjustments'!$A$70:$I$86,TRUNC(COLUMN(AG$2)/5)+2,FALSE)*SUMIFS('EPA Data'!$I:$I,'EPA Data'!$D:$D,'Country Selector'!$A$2,'EPA Data'!$J:$J,$B$1,'EPA Data'!$C:$C,AG$2,'EPA Data'!$G:$G,"&gt;="&amp;$A25,'EPA Data'!$G:$G,"&lt;"&amp;$B25)*unit_conv</f>
        <v>0</v>
      </c>
      <c r="AH25">
        <f t="shared" si="21"/>
        <v>0</v>
      </c>
      <c r="AI25">
        <f t="shared" si="21"/>
        <v>0</v>
      </c>
      <c r="AJ25">
        <f t="shared" si="21"/>
        <v>0</v>
      </c>
      <c r="AK25">
        <f t="shared" si="21"/>
        <v>0</v>
      </c>
      <c r="AL25" s="31">
        <f>VLOOKUP($B$1,'Multipliers and Adjustments'!$A$70:$I$86,TRUNC(COLUMN(AL$2)/5)+2,FALSE)*SUMIFS('EPA Data'!$I:$I,'EPA Data'!$D:$D,'Country Selector'!$A$2,'EPA Data'!$J:$J,$B$1,'EPA Data'!$C:$C,AL$2,'EPA Data'!$G:$G,"&gt;="&amp;$A25,'EPA Data'!$G:$G,"&lt;"&amp;$B25)*unit_conv</f>
        <v>0</v>
      </c>
    </row>
    <row r="26" spans="1:38" x14ac:dyDescent="0.45">
      <c r="A26" s="15">
        <f t="shared" si="14"/>
        <v>-80</v>
      </c>
      <c r="B26" s="16">
        <f t="shared" si="22"/>
        <v>-70</v>
      </c>
      <c r="C26" s="31">
        <f>VLOOKUP($B$1,'Multipliers and Adjustments'!$A$70:$I$86,TRUNC(COLUMN(C$2)/5)+2,FALSE)*SUMIFS('EPA Data'!$I:$I,'EPA Data'!$D:$D,'Country Selector'!$A$2,'EPA Data'!$J:$J,$B$1,'EPA Data'!$C:$C,C$2,'EPA Data'!$G:$G,"&gt;="&amp;$A26,'EPA Data'!$G:$G,"&lt;"&amp;$B26)*unit_conv</f>
        <v>0</v>
      </c>
      <c r="D26">
        <f t="shared" si="15"/>
        <v>0</v>
      </c>
      <c r="E26">
        <f t="shared" si="15"/>
        <v>0</v>
      </c>
      <c r="F26">
        <f t="shared" si="15"/>
        <v>0</v>
      </c>
      <c r="G26">
        <f t="shared" si="15"/>
        <v>0</v>
      </c>
      <c r="H26" s="31">
        <f>VLOOKUP($B$1,'Multipliers and Adjustments'!$A$70:$I$86,TRUNC(COLUMN(H$2)/5)+2,FALSE)*SUMIFS('EPA Data'!$I:$I,'EPA Data'!$D:$D,'Country Selector'!$A$2,'EPA Data'!$J:$J,$B$1,'EPA Data'!$C:$C,H$2,'EPA Data'!$G:$G,"&gt;="&amp;$A26,'EPA Data'!$G:$G,"&lt;"&amp;$B26)*unit_conv</f>
        <v>0</v>
      </c>
      <c r="I26">
        <f t="shared" si="16"/>
        <v>0</v>
      </c>
      <c r="J26">
        <f t="shared" si="16"/>
        <v>0</v>
      </c>
      <c r="K26">
        <f t="shared" si="16"/>
        <v>0</v>
      </c>
      <c r="L26">
        <f t="shared" si="16"/>
        <v>0</v>
      </c>
      <c r="M26" s="31">
        <f>VLOOKUP($B$1,'Multipliers and Adjustments'!$A$70:$I$86,TRUNC(COLUMN(M$2)/5)+2,FALSE)*SUMIFS('EPA Data'!$I:$I,'EPA Data'!$D:$D,'Country Selector'!$A$2,'EPA Data'!$J:$J,$B$1,'EPA Data'!$C:$C,M$2,'EPA Data'!$G:$G,"&gt;="&amp;$A26,'EPA Data'!$G:$G,"&lt;"&amp;$B26)*unit_conv</f>
        <v>0</v>
      </c>
      <c r="N26">
        <f t="shared" si="17"/>
        <v>0</v>
      </c>
      <c r="O26">
        <f t="shared" si="17"/>
        <v>0</v>
      </c>
      <c r="P26">
        <f t="shared" si="17"/>
        <v>0</v>
      </c>
      <c r="Q26">
        <f t="shared" si="17"/>
        <v>0</v>
      </c>
      <c r="R26" s="31">
        <f>VLOOKUP($B$1,'Multipliers and Adjustments'!$A$70:$I$86,TRUNC(COLUMN(R$2)/5)+2,FALSE)*SUMIFS('EPA Data'!$I:$I,'EPA Data'!$D:$D,'Country Selector'!$A$2,'EPA Data'!$J:$J,$B$1,'EPA Data'!$C:$C,R$2,'EPA Data'!$G:$G,"&gt;="&amp;$A26,'EPA Data'!$G:$G,"&lt;"&amp;$B26)*unit_conv</f>
        <v>0</v>
      </c>
      <c r="S26">
        <f t="shared" si="18"/>
        <v>0</v>
      </c>
      <c r="T26">
        <f t="shared" si="18"/>
        <v>0</v>
      </c>
      <c r="U26">
        <f t="shared" si="18"/>
        <v>0</v>
      </c>
      <c r="V26">
        <f t="shared" si="18"/>
        <v>0</v>
      </c>
      <c r="W26" s="31">
        <f>VLOOKUP($B$1,'Multipliers and Adjustments'!$A$70:$I$86,TRUNC(COLUMN(W$2)/5)+2,FALSE)*SUMIFS('EPA Data'!$I:$I,'EPA Data'!$D:$D,'Country Selector'!$A$2,'EPA Data'!$J:$J,$B$1,'EPA Data'!$C:$C,W$2,'EPA Data'!$G:$G,"&gt;="&amp;$A26,'EPA Data'!$G:$G,"&lt;"&amp;$B26)*unit_conv</f>
        <v>0</v>
      </c>
      <c r="X26">
        <f t="shared" si="19"/>
        <v>0</v>
      </c>
      <c r="Y26">
        <f t="shared" si="19"/>
        <v>0</v>
      </c>
      <c r="Z26">
        <f t="shared" si="19"/>
        <v>0</v>
      </c>
      <c r="AA26">
        <f t="shared" si="19"/>
        <v>0</v>
      </c>
      <c r="AB26" s="31">
        <f>VLOOKUP($B$1,'Multipliers and Adjustments'!$A$70:$I$86,TRUNC(COLUMN(AB$2)/5)+2,FALSE)*SUMIFS('EPA Data'!$I:$I,'EPA Data'!$D:$D,'Country Selector'!$A$2,'EPA Data'!$J:$J,$B$1,'EPA Data'!$C:$C,AB$2,'EPA Data'!$G:$G,"&gt;="&amp;$A26,'EPA Data'!$G:$G,"&lt;"&amp;$B26)*unit_conv</f>
        <v>0</v>
      </c>
      <c r="AC26">
        <f t="shared" si="20"/>
        <v>0</v>
      </c>
      <c r="AD26">
        <f t="shared" si="20"/>
        <v>0</v>
      </c>
      <c r="AE26">
        <f t="shared" si="20"/>
        <v>0</v>
      </c>
      <c r="AF26">
        <f t="shared" si="20"/>
        <v>0</v>
      </c>
      <c r="AG26" s="31">
        <f>VLOOKUP($B$1,'Multipliers and Adjustments'!$A$70:$I$86,TRUNC(COLUMN(AG$2)/5)+2,FALSE)*SUMIFS('EPA Data'!$I:$I,'EPA Data'!$D:$D,'Country Selector'!$A$2,'EPA Data'!$J:$J,$B$1,'EPA Data'!$C:$C,AG$2,'EPA Data'!$G:$G,"&gt;="&amp;$A26,'EPA Data'!$G:$G,"&lt;"&amp;$B26)*unit_conv</f>
        <v>0</v>
      </c>
      <c r="AH26">
        <f t="shared" si="21"/>
        <v>0</v>
      </c>
      <c r="AI26">
        <f t="shared" si="21"/>
        <v>0</v>
      </c>
      <c r="AJ26">
        <f t="shared" si="21"/>
        <v>0</v>
      </c>
      <c r="AK26">
        <f t="shared" si="21"/>
        <v>0</v>
      </c>
      <c r="AL26" s="31">
        <f>VLOOKUP($B$1,'Multipliers and Adjustments'!$A$70:$I$86,TRUNC(COLUMN(AL$2)/5)+2,FALSE)*SUMIFS('EPA Data'!$I:$I,'EPA Data'!$D:$D,'Country Selector'!$A$2,'EPA Data'!$J:$J,$B$1,'EPA Data'!$C:$C,AL$2,'EPA Data'!$G:$G,"&gt;="&amp;$A26,'EPA Data'!$G:$G,"&lt;"&amp;$B26)*unit_conv</f>
        <v>0</v>
      </c>
    </row>
    <row r="27" spans="1:38" x14ac:dyDescent="0.45">
      <c r="A27" s="15">
        <f t="shared" si="14"/>
        <v>-70</v>
      </c>
      <c r="B27" s="16">
        <f t="shared" si="22"/>
        <v>-60</v>
      </c>
      <c r="C27" s="31">
        <f>VLOOKUP($B$1,'Multipliers and Adjustments'!$A$70:$I$86,TRUNC(COLUMN(C$2)/5)+2,FALSE)*SUMIFS('EPA Data'!$I:$I,'EPA Data'!$D:$D,'Country Selector'!$A$2,'EPA Data'!$J:$J,$B$1,'EPA Data'!$C:$C,C$2,'EPA Data'!$G:$G,"&gt;="&amp;$A27,'EPA Data'!$G:$G,"&lt;"&amp;$B27)*unit_conv</f>
        <v>0</v>
      </c>
      <c r="D27">
        <f t="shared" si="15"/>
        <v>0</v>
      </c>
      <c r="E27">
        <f t="shared" si="15"/>
        <v>0</v>
      </c>
      <c r="F27">
        <f t="shared" si="15"/>
        <v>0</v>
      </c>
      <c r="G27">
        <f t="shared" si="15"/>
        <v>0</v>
      </c>
      <c r="H27" s="31">
        <f>VLOOKUP($B$1,'Multipliers and Adjustments'!$A$70:$I$86,TRUNC(COLUMN(H$2)/5)+2,FALSE)*SUMIFS('EPA Data'!$I:$I,'EPA Data'!$D:$D,'Country Selector'!$A$2,'EPA Data'!$J:$J,$B$1,'EPA Data'!$C:$C,H$2,'EPA Data'!$G:$G,"&gt;="&amp;$A27,'EPA Data'!$G:$G,"&lt;"&amp;$B27)*unit_conv</f>
        <v>0</v>
      </c>
      <c r="I27">
        <f t="shared" si="16"/>
        <v>0</v>
      </c>
      <c r="J27">
        <f t="shared" si="16"/>
        <v>0</v>
      </c>
      <c r="K27">
        <f t="shared" si="16"/>
        <v>0</v>
      </c>
      <c r="L27">
        <f t="shared" si="16"/>
        <v>0</v>
      </c>
      <c r="M27" s="31">
        <f>VLOOKUP($B$1,'Multipliers and Adjustments'!$A$70:$I$86,TRUNC(COLUMN(M$2)/5)+2,FALSE)*SUMIFS('EPA Data'!$I:$I,'EPA Data'!$D:$D,'Country Selector'!$A$2,'EPA Data'!$J:$J,$B$1,'EPA Data'!$C:$C,M$2,'EPA Data'!$G:$G,"&gt;="&amp;$A27,'EPA Data'!$G:$G,"&lt;"&amp;$B27)*unit_conv</f>
        <v>0</v>
      </c>
      <c r="N27">
        <f t="shared" si="17"/>
        <v>0</v>
      </c>
      <c r="O27">
        <f t="shared" si="17"/>
        <v>0</v>
      </c>
      <c r="P27">
        <f t="shared" si="17"/>
        <v>0</v>
      </c>
      <c r="Q27">
        <f t="shared" si="17"/>
        <v>0</v>
      </c>
      <c r="R27" s="31">
        <f>VLOOKUP($B$1,'Multipliers and Adjustments'!$A$70:$I$86,TRUNC(COLUMN(R$2)/5)+2,FALSE)*SUMIFS('EPA Data'!$I:$I,'EPA Data'!$D:$D,'Country Selector'!$A$2,'EPA Data'!$J:$J,$B$1,'EPA Data'!$C:$C,R$2,'EPA Data'!$G:$G,"&gt;="&amp;$A27,'EPA Data'!$G:$G,"&lt;"&amp;$B27)*unit_conv</f>
        <v>0</v>
      </c>
      <c r="S27">
        <f t="shared" si="18"/>
        <v>0</v>
      </c>
      <c r="T27">
        <f t="shared" si="18"/>
        <v>0</v>
      </c>
      <c r="U27">
        <f t="shared" si="18"/>
        <v>0</v>
      </c>
      <c r="V27">
        <f t="shared" si="18"/>
        <v>0</v>
      </c>
      <c r="W27" s="31">
        <f>VLOOKUP($B$1,'Multipliers and Adjustments'!$A$70:$I$86,TRUNC(COLUMN(W$2)/5)+2,FALSE)*SUMIFS('EPA Data'!$I:$I,'EPA Data'!$D:$D,'Country Selector'!$A$2,'EPA Data'!$J:$J,$B$1,'EPA Data'!$C:$C,W$2,'EPA Data'!$G:$G,"&gt;="&amp;$A27,'EPA Data'!$G:$G,"&lt;"&amp;$B27)*unit_conv</f>
        <v>0</v>
      </c>
      <c r="X27">
        <f t="shared" si="19"/>
        <v>0</v>
      </c>
      <c r="Y27">
        <f t="shared" si="19"/>
        <v>0</v>
      </c>
      <c r="Z27">
        <f t="shared" si="19"/>
        <v>0</v>
      </c>
      <c r="AA27">
        <f t="shared" si="19"/>
        <v>0</v>
      </c>
      <c r="AB27" s="31">
        <f>VLOOKUP($B$1,'Multipliers and Adjustments'!$A$70:$I$86,TRUNC(COLUMN(AB$2)/5)+2,FALSE)*SUMIFS('EPA Data'!$I:$I,'EPA Data'!$D:$D,'Country Selector'!$A$2,'EPA Data'!$J:$J,$B$1,'EPA Data'!$C:$C,AB$2,'EPA Data'!$G:$G,"&gt;="&amp;$A27,'EPA Data'!$G:$G,"&lt;"&amp;$B27)*unit_conv</f>
        <v>0</v>
      </c>
      <c r="AC27">
        <f t="shared" si="20"/>
        <v>0</v>
      </c>
      <c r="AD27">
        <f t="shared" si="20"/>
        <v>0</v>
      </c>
      <c r="AE27">
        <f t="shared" si="20"/>
        <v>0</v>
      </c>
      <c r="AF27">
        <f t="shared" si="20"/>
        <v>0</v>
      </c>
      <c r="AG27" s="31">
        <f>VLOOKUP($B$1,'Multipliers and Adjustments'!$A$70:$I$86,TRUNC(COLUMN(AG$2)/5)+2,FALSE)*SUMIFS('EPA Data'!$I:$I,'EPA Data'!$D:$D,'Country Selector'!$A$2,'EPA Data'!$J:$J,$B$1,'EPA Data'!$C:$C,AG$2,'EPA Data'!$G:$G,"&gt;="&amp;$A27,'EPA Data'!$G:$G,"&lt;"&amp;$B27)*unit_conv</f>
        <v>0</v>
      </c>
      <c r="AH27">
        <f t="shared" si="21"/>
        <v>0</v>
      </c>
      <c r="AI27">
        <f t="shared" si="21"/>
        <v>0</v>
      </c>
      <c r="AJ27">
        <f t="shared" si="21"/>
        <v>0</v>
      </c>
      <c r="AK27">
        <f t="shared" si="21"/>
        <v>0</v>
      </c>
      <c r="AL27" s="31">
        <f>VLOOKUP($B$1,'Multipliers and Adjustments'!$A$70:$I$86,TRUNC(COLUMN(AL$2)/5)+2,FALSE)*SUMIFS('EPA Data'!$I:$I,'EPA Data'!$D:$D,'Country Selector'!$A$2,'EPA Data'!$J:$J,$B$1,'EPA Data'!$C:$C,AL$2,'EPA Data'!$G:$G,"&gt;="&amp;$A27,'EPA Data'!$G:$G,"&lt;"&amp;$B27)*unit_conv</f>
        <v>0</v>
      </c>
    </row>
    <row r="28" spans="1:38" x14ac:dyDescent="0.45">
      <c r="A28" s="15">
        <f t="shared" si="14"/>
        <v>-60</v>
      </c>
      <c r="B28" s="16">
        <f t="shared" si="22"/>
        <v>-50</v>
      </c>
      <c r="C28" s="31">
        <f>VLOOKUP($B$1,'Multipliers and Adjustments'!$A$70:$I$86,TRUNC(COLUMN(C$2)/5)+2,FALSE)*SUMIFS('EPA Data'!$I:$I,'EPA Data'!$D:$D,'Country Selector'!$A$2,'EPA Data'!$J:$J,$B$1,'EPA Data'!$C:$C,C$2,'EPA Data'!$G:$G,"&gt;="&amp;$A28,'EPA Data'!$G:$G,"&lt;"&amp;$B28)*unit_conv</f>
        <v>0</v>
      </c>
      <c r="D28">
        <f t="shared" si="15"/>
        <v>0</v>
      </c>
      <c r="E28">
        <f t="shared" si="15"/>
        <v>0</v>
      </c>
      <c r="F28">
        <f t="shared" si="15"/>
        <v>0</v>
      </c>
      <c r="G28">
        <f t="shared" si="15"/>
        <v>0</v>
      </c>
      <c r="H28" s="31">
        <f>VLOOKUP($B$1,'Multipliers and Adjustments'!$A$70:$I$86,TRUNC(COLUMN(H$2)/5)+2,FALSE)*SUMIFS('EPA Data'!$I:$I,'EPA Data'!$D:$D,'Country Selector'!$A$2,'EPA Data'!$J:$J,$B$1,'EPA Data'!$C:$C,H$2,'EPA Data'!$G:$G,"&gt;="&amp;$A28,'EPA Data'!$G:$G,"&lt;"&amp;$B28)*unit_conv</f>
        <v>0</v>
      </c>
      <c r="I28">
        <f t="shared" si="16"/>
        <v>0</v>
      </c>
      <c r="J28">
        <f t="shared" si="16"/>
        <v>0</v>
      </c>
      <c r="K28">
        <f t="shared" si="16"/>
        <v>0</v>
      </c>
      <c r="L28">
        <f t="shared" si="16"/>
        <v>0</v>
      </c>
      <c r="M28" s="31">
        <f>VLOOKUP($B$1,'Multipliers and Adjustments'!$A$70:$I$86,TRUNC(COLUMN(M$2)/5)+2,FALSE)*SUMIFS('EPA Data'!$I:$I,'EPA Data'!$D:$D,'Country Selector'!$A$2,'EPA Data'!$J:$J,$B$1,'EPA Data'!$C:$C,M$2,'EPA Data'!$G:$G,"&gt;="&amp;$A28,'EPA Data'!$G:$G,"&lt;"&amp;$B28)*unit_conv</f>
        <v>0</v>
      </c>
      <c r="N28">
        <f t="shared" si="17"/>
        <v>0</v>
      </c>
      <c r="O28">
        <f t="shared" si="17"/>
        <v>0</v>
      </c>
      <c r="P28">
        <f t="shared" si="17"/>
        <v>0</v>
      </c>
      <c r="Q28">
        <f t="shared" si="17"/>
        <v>0</v>
      </c>
      <c r="R28" s="31">
        <f>VLOOKUP($B$1,'Multipliers and Adjustments'!$A$70:$I$86,TRUNC(COLUMN(R$2)/5)+2,FALSE)*SUMIFS('EPA Data'!$I:$I,'EPA Data'!$D:$D,'Country Selector'!$A$2,'EPA Data'!$J:$J,$B$1,'EPA Data'!$C:$C,R$2,'EPA Data'!$G:$G,"&gt;="&amp;$A28,'EPA Data'!$G:$G,"&lt;"&amp;$B28)*unit_conv</f>
        <v>0</v>
      </c>
      <c r="S28">
        <f t="shared" si="18"/>
        <v>0</v>
      </c>
      <c r="T28">
        <f t="shared" si="18"/>
        <v>0</v>
      </c>
      <c r="U28">
        <f t="shared" si="18"/>
        <v>0</v>
      </c>
      <c r="V28">
        <f t="shared" si="18"/>
        <v>0</v>
      </c>
      <c r="W28" s="31">
        <f>VLOOKUP($B$1,'Multipliers and Adjustments'!$A$70:$I$86,TRUNC(COLUMN(W$2)/5)+2,FALSE)*SUMIFS('EPA Data'!$I:$I,'EPA Data'!$D:$D,'Country Selector'!$A$2,'EPA Data'!$J:$J,$B$1,'EPA Data'!$C:$C,W$2,'EPA Data'!$G:$G,"&gt;="&amp;$A28,'EPA Data'!$G:$G,"&lt;"&amp;$B28)*unit_conv</f>
        <v>0</v>
      </c>
      <c r="X28">
        <f t="shared" si="19"/>
        <v>0</v>
      </c>
      <c r="Y28">
        <f t="shared" si="19"/>
        <v>0</v>
      </c>
      <c r="Z28">
        <f t="shared" si="19"/>
        <v>0</v>
      </c>
      <c r="AA28">
        <f t="shared" si="19"/>
        <v>0</v>
      </c>
      <c r="AB28" s="31">
        <f>VLOOKUP($B$1,'Multipliers and Adjustments'!$A$70:$I$86,TRUNC(COLUMN(AB$2)/5)+2,FALSE)*SUMIFS('EPA Data'!$I:$I,'EPA Data'!$D:$D,'Country Selector'!$A$2,'EPA Data'!$J:$J,$B$1,'EPA Data'!$C:$C,AB$2,'EPA Data'!$G:$G,"&gt;="&amp;$A28,'EPA Data'!$G:$G,"&lt;"&amp;$B28)*unit_conv</f>
        <v>0</v>
      </c>
      <c r="AC28">
        <f t="shared" si="20"/>
        <v>0</v>
      </c>
      <c r="AD28">
        <f t="shared" si="20"/>
        <v>0</v>
      </c>
      <c r="AE28">
        <f t="shared" si="20"/>
        <v>0</v>
      </c>
      <c r="AF28">
        <f t="shared" si="20"/>
        <v>0</v>
      </c>
      <c r="AG28" s="31">
        <f>VLOOKUP($B$1,'Multipliers and Adjustments'!$A$70:$I$86,TRUNC(COLUMN(AG$2)/5)+2,FALSE)*SUMIFS('EPA Data'!$I:$I,'EPA Data'!$D:$D,'Country Selector'!$A$2,'EPA Data'!$J:$J,$B$1,'EPA Data'!$C:$C,AG$2,'EPA Data'!$G:$G,"&gt;="&amp;$A28,'EPA Data'!$G:$G,"&lt;"&amp;$B28)*unit_conv</f>
        <v>0</v>
      </c>
      <c r="AH28">
        <f t="shared" si="21"/>
        <v>0</v>
      </c>
      <c r="AI28">
        <f t="shared" si="21"/>
        <v>0</v>
      </c>
      <c r="AJ28">
        <f t="shared" si="21"/>
        <v>0</v>
      </c>
      <c r="AK28">
        <f t="shared" si="21"/>
        <v>0</v>
      </c>
      <c r="AL28" s="31">
        <f>VLOOKUP($B$1,'Multipliers and Adjustments'!$A$70:$I$86,TRUNC(COLUMN(AL$2)/5)+2,FALSE)*SUMIFS('EPA Data'!$I:$I,'EPA Data'!$D:$D,'Country Selector'!$A$2,'EPA Data'!$J:$J,$B$1,'EPA Data'!$C:$C,AL$2,'EPA Data'!$G:$G,"&gt;="&amp;$A28,'EPA Data'!$G:$G,"&lt;"&amp;$B28)*unit_conv</f>
        <v>0</v>
      </c>
    </row>
    <row r="29" spans="1:38" x14ac:dyDescent="0.45">
      <c r="A29" s="15">
        <f t="shared" si="14"/>
        <v>-50</v>
      </c>
      <c r="B29" s="16">
        <f t="shared" si="22"/>
        <v>-40</v>
      </c>
      <c r="C29" s="31">
        <f>VLOOKUP($B$1,'Multipliers and Adjustments'!$A$70:$I$86,TRUNC(COLUMN(C$2)/5)+2,FALSE)*SUMIFS('EPA Data'!$I:$I,'EPA Data'!$D:$D,'Country Selector'!$A$2,'EPA Data'!$J:$J,$B$1,'EPA Data'!$C:$C,C$2,'EPA Data'!$G:$G,"&gt;="&amp;$A29,'EPA Data'!$G:$G,"&lt;"&amp;$B29)*unit_conv</f>
        <v>0</v>
      </c>
      <c r="D29">
        <f t="shared" si="15"/>
        <v>0</v>
      </c>
      <c r="E29">
        <f t="shared" si="15"/>
        <v>0</v>
      </c>
      <c r="F29">
        <f t="shared" si="15"/>
        <v>0</v>
      </c>
      <c r="G29">
        <f t="shared" si="15"/>
        <v>0</v>
      </c>
      <c r="H29" s="31">
        <f>VLOOKUP($B$1,'Multipliers and Adjustments'!$A$70:$I$86,TRUNC(COLUMN(H$2)/5)+2,FALSE)*SUMIFS('EPA Data'!$I:$I,'EPA Data'!$D:$D,'Country Selector'!$A$2,'EPA Data'!$J:$J,$B$1,'EPA Data'!$C:$C,H$2,'EPA Data'!$G:$G,"&gt;="&amp;$A29,'EPA Data'!$G:$G,"&lt;"&amp;$B29)*unit_conv</f>
        <v>0</v>
      </c>
      <c r="I29">
        <f t="shared" si="16"/>
        <v>0</v>
      </c>
      <c r="J29">
        <f t="shared" si="16"/>
        <v>0</v>
      </c>
      <c r="K29">
        <f t="shared" si="16"/>
        <v>0</v>
      </c>
      <c r="L29">
        <f t="shared" si="16"/>
        <v>0</v>
      </c>
      <c r="M29" s="31">
        <f>VLOOKUP($B$1,'Multipliers and Adjustments'!$A$70:$I$86,TRUNC(COLUMN(M$2)/5)+2,FALSE)*SUMIFS('EPA Data'!$I:$I,'EPA Data'!$D:$D,'Country Selector'!$A$2,'EPA Data'!$J:$J,$B$1,'EPA Data'!$C:$C,M$2,'EPA Data'!$G:$G,"&gt;="&amp;$A29,'EPA Data'!$G:$G,"&lt;"&amp;$B29)*unit_conv</f>
        <v>0</v>
      </c>
      <c r="N29">
        <f t="shared" si="17"/>
        <v>0</v>
      </c>
      <c r="O29">
        <f t="shared" si="17"/>
        <v>0</v>
      </c>
      <c r="P29">
        <f t="shared" si="17"/>
        <v>0</v>
      </c>
      <c r="Q29">
        <f t="shared" si="17"/>
        <v>0</v>
      </c>
      <c r="R29" s="31">
        <f>VLOOKUP($B$1,'Multipliers and Adjustments'!$A$70:$I$86,TRUNC(COLUMN(R$2)/5)+2,FALSE)*SUMIFS('EPA Data'!$I:$I,'EPA Data'!$D:$D,'Country Selector'!$A$2,'EPA Data'!$J:$J,$B$1,'EPA Data'!$C:$C,R$2,'EPA Data'!$G:$G,"&gt;="&amp;$A29,'EPA Data'!$G:$G,"&lt;"&amp;$B29)*unit_conv</f>
        <v>0</v>
      </c>
      <c r="S29">
        <f t="shared" si="18"/>
        <v>0</v>
      </c>
      <c r="T29">
        <f t="shared" si="18"/>
        <v>0</v>
      </c>
      <c r="U29">
        <f t="shared" si="18"/>
        <v>0</v>
      </c>
      <c r="V29">
        <f t="shared" si="18"/>
        <v>0</v>
      </c>
      <c r="W29" s="31">
        <f>VLOOKUP($B$1,'Multipliers and Adjustments'!$A$70:$I$86,TRUNC(COLUMN(W$2)/5)+2,FALSE)*SUMIFS('EPA Data'!$I:$I,'EPA Data'!$D:$D,'Country Selector'!$A$2,'EPA Data'!$J:$J,$B$1,'EPA Data'!$C:$C,W$2,'EPA Data'!$G:$G,"&gt;="&amp;$A29,'EPA Data'!$G:$G,"&lt;"&amp;$B29)*unit_conv</f>
        <v>0</v>
      </c>
      <c r="X29">
        <f t="shared" si="19"/>
        <v>0</v>
      </c>
      <c r="Y29">
        <f t="shared" si="19"/>
        <v>0</v>
      </c>
      <c r="Z29">
        <f t="shared" si="19"/>
        <v>0</v>
      </c>
      <c r="AA29">
        <f t="shared" si="19"/>
        <v>0</v>
      </c>
      <c r="AB29" s="31">
        <f>VLOOKUP($B$1,'Multipliers and Adjustments'!$A$70:$I$86,TRUNC(COLUMN(AB$2)/5)+2,FALSE)*SUMIFS('EPA Data'!$I:$I,'EPA Data'!$D:$D,'Country Selector'!$A$2,'EPA Data'!$J:$J,$B$1,'EPA Data'!$C:$C,AB$2,'EPA Data'!$G:$G,"&gt;="&amp;$A29,'EPA Data'!$G:$G,"&lt;"&amp;$B29)*unit_conv</f>
        <v>0</v>
      </c>
      <c r="AC29">
        <f t="shared" si="20"/>
        <v>0</v>
      </c>
      <c r="AD29">
        <f t="shared" si="20"/>
        <v>0</v>
      </c>
      <c r="AE29">
        <f t="shared" si="20"/>
        <v>0</v>
      </c>
      <c r="AF29">
        <f t="shared" si="20"/>
        <v>0</v>
      </c>
      <c r="AG29" s="31">
        <f>VLOOKUP($B$1,'Multipliers and Adjustments'!$A$70:$I$86,TRUNC(COLUMN(AG$2)/5)+2,FALSE)*SUMIFS('EPA Data'!$I:$I,'EPA Data'!$D:$D,'Country Selector'!$A$2,'EPA Data'!$J:$J,$B$1,'EPA Data'!$C:$C,AG$2,'EPA Data'!$G:$G,"&gt;="&amp;$A29,'EPA Data'!$G:$G,"&lt;"&amp;$B29)*unit_conv</f>
        <v>0</v>
      </c>
      <c r="AH29">
        <f t="shared" si="21"/>
        <v>0</v>
      </c>
      <c r="AI29">
        <f t="shared" si="21"/>
        <v>0</v>
      </c>
      <c r="AJ29">
        <f t="shared" si="21"/>
        <v>0</v>
      </c>
      <c r="AK29">
        <f t="shared" si="21"/>
        <v>0</v>
      </c>
      <c r="AL29" s="31">
        <f>VLOOKUP($B$1,'Multipliers and Adjustments'!$A$70:$I$86,TRUNC(COLUMN(AL$2)/5)+2,FALSE)*SUMIFS('EPA Data'!$I:$I,'EPA Data'!$D:$D,'Country Selector'!$A$2,'EPA Data'!$J:$J,$B$1,'EPA Data'!$C:$C,AL$2,'EPA Data'!$G:$G,"&gt;="&amp;$A29,'EPA Data'!$G:$G,"&lt;"&amp;$B29)*unit_conv</f>
        <v>0</v>
      </c>
    </row>
    <row r="30" spans="1:38" x14ac:dyDescent="0.45">
      <c r="A30" s="15">
        <f t="shared" si="14"/>
        <v>-40</v>
      </c>
      <c r="B30" s="16">
        <f t="shared" si="22"/>
        <v>-30</v>
      </c>
      <c r="C30" s="31">
        <f>VLOOKUP($B$1,'Multipliers and Adjustments'!$A$70:$I$86,TRUNC(COLUMN(C$2)/5)+2,FALSE)*SUMIFS('EPA Data'!$I:$I,'EPA Data'!$D:$D,'Country Selector'!$A$2,'EPA Data'!$J:$J,$B$1,'EPA Data'!$C:$C,C$2,'EPA Data'!$G:$G,"&gt;="&amp;$A30,'EPA Data'!$G:$G,"&lt;"&amp;$B30)*unit_conv</f>
        <v>0</v>
      </c>
      <c r="D30">
        <f t="shared" si="15"/>
        <v>0</v>
      </c>
      <c r="E30">
        <f t="shared" si="15"/>
        <v>0</v>
      </c>
      <c r="F30">
        <f t="shared" si="15"/>
        <v>0</v>
      </c>
      <c r="G30">
        <f t="shared" si="15"/>
        <v>0</v>
      </c>
      <c r="H30" s="31">
        <f>VLOOKUP($B$1,'Multipliers and Adjustments'!$A$70:$I$86,TRUNC(COLUMN(H$2)/5)+2,FALSE)*SUMIFS('EPA Data'!$I:$I,'EPA Data'!$D:$D,'Country Selector'!$A$2,'EPA Data'!$J:$J,$B$1,'EPA Data'!$C:$C,H$2,'EPA Data'!$G:$G,"&gt;="&amp;$A30,'EPA Data'!$G:$G,"&lt;"&amp;$B30)*unit_conv</f>
        <v>0</v>
      </c>
      <c r="I30">
        <f t="shared" si="16"/>
        <v>0</v>
      </c>
      <c r="J30">
        <f t="shared" si="16"/>
        <v>0</v>
      </c>
      <c r="K30">
        <f t="shared" si="16"/>
        <v>0</v>
      </c>
      <c r="L30">
        <f t="shared" si="16"/>
        <v>0</v>
      </c>
      <c r="M30" s="31">
        <f>VLOOKUP($B$1,'Multipliers and Adjustments'!$A$70:$I$86,TRUNC(COLUMN(M$2)/5)+2,FALSE)*SUMIFS('EPA Data'!$I:$I,'EPA Data'!$D:$D,'Country Selector'!$A$2,'EPA Data'!$J:$J,$B$1,'EPA Data'!$C:$C,M$2,'EPA Data'!$G:$G,"&gt;="&amp;$A30,'EPA Data'!$G:$G,"&lt;"&amp;$B30)*unit_conv</f>
        <v>0</v>
      </c>
      <c r="N30">
        <f t="shared" si="17"/>
        <v>0</v>
      </c>
      <c r="O30">
        <f t="shared" si="17"/>
        <v>0</v>
      </c>
      <c r="P30">
        <f t="shared" si="17"/>
        <v>0</v>
      </c>
      <c r="Q30">
        <f t="shared" si="17"/>
        <v>0</v>
      </c>
      <c r="R30" s="31">
        <f>VLOOKUP($B$1,'Multipliers and Adjustments'!$A$70:$I$86,TRUNC(COLUMN(R$2)/5)+2,FALSE)*SUMIFS('EPA Data'!$I:$I,'EPA Data'!$D:$D,'Country Selector'!$A$2,'EPA Data'!$J:$J,$B$1,'EPA Data'!$C:$C,R$2,'EPA Data'!$G:$G,"&gt;="&amp;$A30,'EPA Data'!$G:$G,"&lt;"&amp;$B30)*unit_conv</f>
        <v>0</v>
      </c>
      <c r="S30">
        <f t="shared" si="18"/>
        <v>0</v>
      </c>
      <c r="T30">
        <f t="shared" si="18"/>
        <v>0</v>
      </c>
      <c r="U30">
        <f t="shared" si="18"/>
        <v>0</v>
      </c>
      <c r="V30">
        <f t="shared" si="18"/>
        <v>0</v>
      </c>
      <c r="W30" s="31">
        <f>VLOOKUP($B$1,'Multipliers and Adjustments'!$A$70:$I$86,TRUNC(COLUMN(W$2)/5)+2,FALSE)*SUMIFS('EPA Data'!$I:$I,'EPA Data'!$D:$D,'Country Selector'!$A$2,'EPA Data'!$J:$J,$B$1,'EPA Data'!$C:$C,W$2,'EPA Data'!$G:$G,"&gt;="&amp;$A30,'EPA Data'!$G:$G,"&lt;"&amp;$B30)*unit_conv</f>
        <v>0</v>
      </c>
      <c r="X30">
        <f t="shared" si="19"/>
        <v>0</v>
      </c>
      <c r="Y30">
        <f t="shared" si="19"/>
        <v>0</v>
      </c>
      <c r="Z30">
        <f t="shared" si="19"/>
        <v>0</v>
      </c>
      <c r="AA30">
        <f t="shared" si="19"/>
        <v>0</v>
      </c>
      <c r="AB30" s="31">
        <f>VLOOKUP($B$1,'Multipliers and Adjustments'!$A$70:$I$86,TRUNC(COLUMN(AB$2)/5)+2,FALSE)*SUMIFS('EPA Data'!$I:$I,'EPA Data'!$D:$D,'Country Selector'!$A$2,'EPA Data'!$J:$J,$B$1,'EPA Data'!$C:$C,AB$2,'EPA Data'!$G:$G,"&gt;="&amp;$A30,'EPA Data'!$G:$G,"&lt;"&amp;$B30)*unit_conv</f>
        <v>0</v>
      </c>
      <c r="AC30">
        <f t="shared" si="20"/>
        <v>0</v>
      </c>
      <c r="AD30">
        <f t="shared" si="20"/>
        <v>0</v>
      </c>
      <c r="AE30">
        <f t="shared" si="20"/>
        <v>0</v>
      </c>
      <c r="AF30">
        <f t="shared" si="20"/>
        <v>0</v>
      </c>
      <c r="AG30" s="31">
        <f>VLOOKUP($B$1,'Multipliers and Adjustments'!$A$70:$I$86,TRUNC(COLUMN(AG$2)/5)+2,FALSE)*SUMIFS('EPA Data'!$I:$I,'EPA Data'!$D:$D,'Country Selector'!$A$2,'EPA Data'!$J:$J,$B$1,'EPA Data'!$C:$C,AG$2,'EPA Data'!$G:$G,"&gt;="&amp;$A30,'EPA Data'!$G:$G,"&lt;"&amp;$B30)*unit_conv</f>
        <v>0</v>
      </c>
      <c r="AH30">
        <f t="shared" si="21"/>
        <v>0</v>
      </c>
      <c r="AI30">
        <f t="shared" si="21"/>
        <v>0</v>
      </c>
      <c r="AJ30">
        <f t="shared" si="21"/>
        <v>0</v>
      </c>
      <c r="AK30">
        <f t="shared" si="21"/>
        <v>0</v>
      </c>
      <c r="AL30" s="31">
        <f>VLOOKUP($B$1,'Multipliers and Adjustments'!$A$70:$I$86,TRUNC(COLUMN(AL$2)/5)+2,FALSE)*SUMIFS('EPA Data'!$I:$I,'EPA Data'!$D:$D,'Country Selector'!$A$2,'EPA Data'!$J:$J,$B$1,'EPA Data'!$C:$C,AL$2,'EPA Data'!$G:$G,"&gt;="&amp;$A30,'EPA Data'!$G:$G,"&lt;"&amp;$B30)*unit_conv</f>
        <v>0</v>
      </c>
    </row>
    <row r="31" spans="1:38" x14ac:dyDescent="0.45">
      <c r="A31" s="15">
        <f t="shared" si="14"/>
        <v>-30</v>
      </c>
      <c r="B31" s="16">
        <f t="shared" si="22"/>
        <v>-20</v>
      </c>
      <c r="C31" s="31">
        <f>VLOOKUP($B$1,'Multipliers and Adjustments'!$A$70:$I$86,TRUNC(COLUMN(C$2)/5)+2,FALSE)*SUMIFS('EPA Data'!$I:$I,'EPA Data'!$D:$D,'Country Selector'!$A$2,'EPA Data'!$J:$J,$B$1,'EPA Data'!$C:$C,C$2,'EPA Data'!$G:$G,"&gt;="&amp;$A31,'EPA Data'!$G:$G,"&lt;"&amp;$B31)*unit_conv</f>
        <v>0</v>
      </c>
      <c r="D31">
        <f t="shared" si="15"/>
        <v>0</v>
      </c>
      <c r="E31">
        <f t="shared" si="15"/>
        <v>0</v>
      </c>
      <c r="F31">
        <f t="shared" si="15"/>
        <v>0</v>
      </c>
      <c r="G31">
        <f t="shared" si="15"/>
        <v>0</v>
      </c>
      <c r="H31" s="31">
        <f>VLOOKUP($B$1,'Multipliers and Adjustments'!$A$70:$I$86,TRUNC(COLUMN(H$2)/5)+2,FALSE)*SUMIFS('EPA Data'!$I:$I,'EPA Data'!$D:$D,'Country Selector'!$A$2,'EPA Data'!$J:$J,$B$1,'EPA Data'!$C:$C,H$2,'EPA Data'!$G:$G,"&gt;="&amp;$A31,'EPA Data'!$G:$G,"&lt;"&amp;$B31)*unit_conv</f>
        <v>0</v>
      </c>
      <c r="I31">
        <f t="shared" si="16"/>
        <v>0</v>
      </c>
      <c r="J31">
        <f t="shared" si="16"/>
        <v>0</v>
      </c>
      <c r="K31">
        <f t="shared" si="16"/>
        <v>0</v>
      </c>
      <c r="L31">
        <f t="shared" si="16"/>
        <v>0</v>
      </c>
      <c r="M31" s="31">
        <f>VLOOKUP($B$1,'Multipliers and Adjustments'!$A$70:$I$86,TRUNC(COLUMN(M$2)/5)+2,FALSE)*SUMIFS('EPA Data'!$I:$I,'EPA Data'!$D:$D,'Country Selector'!$A$2,'EPA Data'!$J:$J,$B$1,'EPA Data'!$C:$C,M$2,'EPA Data'!$G:$G,"&gt;="&amp;$A31,'EPA Data'!$G:$G,"&lt;"&amp;$B31)*unit_conv</f>
        <v>0</v>
      </c>
      <c r="N31">
        <f t="shared" si="17"/>
        <v>0</v>
      </c>
      <c r="O31">
        <f t="shared" si="17"/>
        <v>0</v>
      </c>
      <c r="P31">
        <f t="shared" si="17"/>
        <v>0</v>
      </c>
      <c r="Q31">
        <f t="shared" si="17"/>
        <v>0</v>
      </c>
      <c r="R31" s="31">
        <f>VLOOKUP($B$1,'Multipliers and Adjustments'!$A$70:$I$86,TRUNC(COLUMN(R$2)/5)+2,FALSE)*SUMIFS('EPA Data'!$I:$I,'EPA Data'!$D:$D,'Country Selector'!$A$2,'EPA Data'!$J:$J,$B$1,'EPA Data'!$C:$C,R$2,'EPA Data'!$G:$G,"&gt;="&amp;$A31,'EPA Data'!$G:$G,"&lt;"&amp;$B31)*unit_conv</f>
        <v>0</v>
      </c>
      <c r="S31">
        <f t="shared" si="18"/>
        <v>0</v>
      </c>
      <c r="T31">
        <f t="shared" si="18"/>
        <v>0</v>
      </c>
      <c r="U31">
        <f t="shared" si="18"/>
        <v>0</v>
      </c>
      <c r="V31">
        <f t="shared" si="18"/>
        <v>0</v>
      </c>
      <c r="W31" s="31">
        <f>VLOOKUP($B$1,'Multipliers and Adjustments'!$A$70:$I$86,TRUNC(COLUMN(W$2)/5)+2,FALSE)*SUMIFS('EPA Data'!$I:$I,'EPA Data'!$D:$D,'Country Selector'!$A$2,'EPA Data'!$J:$J,$B$1,'EPA Data'!$C:$C,W$2,'EPA Data'!$G:$G,"&gt;="&amp;$A31,'EPA Data'!$G:$G,"&lt;"&amp;$B31)*unit_conv</f>
        <v>0</v>
      </c>
      <c r="X31">
        <f t="shared" si="19"/>
        <v>0</v>
      </c>
      <c r="Y31">
        <f t="shared" si="19"/>
        <v>0</v>
      </c>
      <c r="Z31">
        <f t="shared" si="19"/>
        <v>0</v>
      </c>
      <c r="AA31">
        <f t="shared" si="19"/>
        <v>0</v>
      </c>
      <c r="AB31" s="31">
        <f>VLOOKUP($B$1,'Multipliers and Adjustments'!$A$70:$I$86,TRUNC(COLUMN(AB$2)/5)+2,FALSE)*SUMIFS('EPA Data'!$I:$I,'EPA Data'!$D:$D,'Country Selector'!$A$2,'EPA Data'!$J:$J,$B$1,'EPA Data'!$C:$C,AB$2,'EPA Data'!$G:$G,"&gt;="&amp;$A31,'EPA Data'!$G:$G,"&lt;"&amp;$B31)*unit_conv</f>
        <v>0</v>
      </c>
      <c r="AC31">
        <f t="shared" si="20"/>
        <v>0</v>
      </c>
      <c r="AD31">
        <f t="shared" si="20"/>
        <v>0</v>
      </c>
      <c r="AE31">
        <f t="shared" si="20"/>
        <v>0</v>
      </c>
      <c r="AF31">
        <f t="shared" si="20"/>
        <v>0</v>
      </c>
      <c r="AG31" s="31">
        <f>VLOOKUP($B$1,'Multipliers and Adjustments'!$A$70:$I$86,TRUNC(COLUMN(AG$2)/5)+2,FALSE)*SUMIFS('EPA Data'!$I:$I,'EPA Data'!$D:$D,'Country Selector'!$A$2,'EPA Data'!$J:$J,$B$1,'EPA Data'!$C:$C,AG$2,'EPA Data'!$G:$G,"&gt;="&amp;$A31,'EPA Data'!$G:$G,"&lt;"&amp;$B31)*unit_conv</f>
        <v>0</v>
      </c>
      <c r="AH31">
        <f t="shared" si="21"/>
        <v>0</v>
      </c>
      <c r="AI31">
        <f t="shared" si="21"/>
        <v>0</v>
      </c>
      <c r="AJ31">
        <f t="shared" si="21"/>
        <v>0</v>
      </c>
      <c r="AK31">
        <f t="shared" si="21"/>
        <v>0</v>
      </c>
      <c r="AL31" s="31">
        <f>VLOOKUP($B$1,'Multipliers and Adjustments'!$A$70:$I$86,TRUNC(COLUMN(AL$2)/5)+2,FALSE)*SUMIFS('EPA Data'!$I:$I,'EPA Data'!$D:$D,'Country Selector'!$A$2,'EPA Data'!$J:$J,$B$1,'EPA Data'!$C:$C,AL$2,'EPA Data'!$G:$G,"&gt;="&amp;$A31,'EPA Data'!$G:$G,"&lt;"&amp;$B31)*unit_conv</f>
        <v>0</v>
      </c>
    </row>
    <row r="32" spans="1:38" x14ac:dyDescent="0.45">
      <c r="A32" s="15">
        <f t="shared" si="14"/>
        <v>-20</v>
      </c>
      <c r="B32" s="16">
        <f t="shared" si="22"/>
        <v>-10</v>
      </c>
      <c r="C32" s="31">
        <f>VLOOKUP($B$1,'Multipliers and Adjustments'!$A$70:$I$86,TRUNC(COLUMN(C$2)/5)+2,FALSE)*SUMIFS('EPA Data'!$I:$I,'EPA Data'!$D:$D,'Country Selector'!$A$2,'EPA Data'!$J:$J,$B$1,'EPA Data'!$C:$C,C$2,'EPA Data'!$G:$G,"&gt;="&amp;$A32,'EPA Data'!$G:$G,"&lt;"&amp;$B32)*unit_conv</f>
        <v>0</v>
      </c>
      <c r="D32">
        <f t="shared" si="15"/>
        <v>0</v>
      </c>
      <c r="E32">
        <f t="shared" si="15"/>
        <v>0</v>
      </c>
      <c r="F32">
        <f t="shared" si="15"/>
        <v>0</v>
      </c>
      <c r="G32">
        <f t="shared" si="15"/>
        <v>0</v>
      </c>
      <c r="H32" s="31">
        <f>VLOOKUP($B$1,'Multipliers and Adjustments'!$A$70:$I$86,TRUNC(COLUMN(H$2)/5)+2,FALSE)*SUMIFS('EPA Data'!$I:$I,'EPA Data'!$D:$D,'Country Selector'!$A$2,'EPA Data'!$J:$J,$B$1,'EPA Data'!$C:$C,H$2,'EPA Data'!$G:$G,"&gt;="&amp;$A32,'EPA Data'!$G:$G,"&lt;"&amp;$B32)*unit_conv</f>
        <v>0</v>
      </c>
      <c r="I32">
        <f t="shared" si="16"/>
        <v>0</v>
      </c>
      <c r="J32">
        <f t="shared" si="16"/>
        <v>0</v>
      </c>
      <c r="K32">
        <f t="shared" si="16"/>
        <v>0</v>
      </c>
      <c r="L32">
        <f t="shared" si="16"/>
        <v>0</v>
      </c>
      <c r="M32" s="31">
        <f>VLOOKUP($B$1,'Multipliers and Adjustments'!$A$70:$I$86,TRUNC(COLUMN(M$2)/5)+2,FALSE)*SUMIFS('EPA Data'!$I:$I,'EPA Data'!$D:$D,'Country Selector'!$A$2,'EPA Data'!$J:$J,$B$1,'EPA Data'!$C:$C,M$2,'EPA Data'!$G:$G,"&gt;="&amp;$A32,'EPA Data'!$G:$G,"&lt;"&amp;$B32)*unit_conv</f>
        <v>0</v>
      </c>
      <c r="N32">
        <f t="shared" si="17"/>
        <v>0</v>
      </c>
      <c r="O32">
        <f t="shared" si="17"/>
        <v>0</v>
      </c>
      <c r="P32">
        <f t="shared" si="17"/>
        <v>0</v>
      </c>
      <c r="Q32">
        <f t="shared" si="17"/>
        <v>0</v>
      </c>
      <c r="R32" s="31">
        <f>VLOOKUP($B$1,'Multipliers and Adjustments'!$A$70:$I$86,TRUNC(COLUMN(R$2)/5)+2,FALSE)*SUMIFS('EPA Data'!$I:$I,'EPA Data'!$D:$D,'Country Selector'!$A$2,'EPA Data'!$J:$J,$B$1,'EPA Data'!$C:$C,R$2,'EPA Data'!$G:$G,"&gt;="&amp;$A32,'EPA Data'!$G:$G,"&lt;"&amp;$B32)*unit_conv</f>
        <v>0</v>
      </c>
      <c r="S32">
        <f t="shared" si="18"/>
        <v>0</v>
      </c>
      <c r="T32">
        <f t="shared" si="18"/>
        <v>0</v>
      </c>
      <c r="U32">
        <f t="shared" si="18"/>
        <v>0</v>
      </c>
      <c r="V32">
        <f t="shared" si="18"/>
        <v>0</v>
      </c>
      <c r="W32" s="31">
        <f>VLOOKUP($B$1,'Multipliers and Adjustments'!$A$70:$I$86,TRUNC(COLUMN(W$2)/5)+2,FALSE)*SUMIFS('EPA Data'!$I:$I,'EPA Data'!$D:$D,'Country Selector'!$A$2,'EPA Data'!$J:$J,$B$1,'EPA Data'!$C:$C,W$2,'EPA Data'!$G:$G,"&gt;="&amp;$A32,'EPA Data'!$G:$G,"&lt;"&amp;$B32)*unit_conv</f>
        <v>0</v>
      </c>
      <c r="X32">
        <f t="shared" si="19"/>
        <v>0</v>
      </c>
      <c r="Y32">
        <f t="shared" si="19"/>
        <v>0</v>
      </c>
      <c r="Z32">
        <f t="shared" si="19"/>
        <v>0</v>
      </c>
      <c r="AA32">
        <f t="shared" si="19"/>
        <v>0</v>
      </c>
      <c r="AB32" s="31">
        <f>VLOOKUP($B$1,'Multipliers and Adjustments'!$A$70:$I$86,TRUNC(COLUMN(AB$2)/5)+2,FALSE)*SUMIFS('EPA Data'!$I:$I,'EPA Data'!$D:$D,'Country Selector'!$A$2,'EPA Data'!$J:$J,$B$1,'EPA Data'!$C:$C,AB$2,'EPA Data'!$G:$G,"&gt;="&amp;$A32,'EPA Data'!$G:$G,"&lt;"&amp;$B32)*unit_conv</f>
        <v>0</v>
      </c>
      <c r="AC32">
        <f t="shared" si="20"/>
        <v>0</v>
      </c>
      <c r="AD32">
        <f t="shared" si="20"/>
        <v>0</v>
      </c>
      <c r="AE32">
        <f t="shared" si="20"/>
        <v>0</v>
      </c>
      <c r="AF32">
        <f t="shared" si="20"/>
        <v>0</v>
      </c>
      <c r="AG32" s="31">
        <f>VLOOKUP($B$1,'Multipliers and Adjustments'!$A$70:$I$86,TRUNC(COLUMN(AG$2)/5)+2,FALSE)*SUMIFS('EPA Data'!$I:$I,'EPA Data'!$D:$D,'Country Selector'!$A$2,'EPA Data'!$J:$J,$B$1,'EPA Data'!$C:$C,AG$2,'EPA Data'!$G:$G,"&gt;="&amp;$A32,'EPA Data'!$G:$G,"&lt;"&amp;$B32)*unit_conv</f>
        <v>0</v>
      </c>
      <c r="AH32">
        <f t="shared" si="21"/>
        <v>0</v>
      </c>
      <c r="AI32">
        <f t="shared" si="21"/>
        <v>0</v>
      </c>
      <c r="AJ32">
        <f t="shared" si="21"/>
        <v>0</v>
      </c>
      <c r="AK32">
        <f t="shared" si="21"/>
        <v>0</v>
      </c>
      <c r="AL32" s="31">
        <f>VLOOKUP($B$1,'Multipliers and Adjustments'!$A$70:$I$86,TRUNC(COLUMN(AL$2)/5)+2,FALSE)*SUMIFS('EPA Data'!$I:$I,'EPA Data'!$D:$D,'Country Selector'!$A$2,'EPA Data'!$J:$J,$B$1,'EPA Data'!$C:$C,AL$2,'EPA Data'!$G:$G,"&gt;="&amp;$A32,'EPA Data'!$G:$G,"&lt;"&amp;$B32)*unit_conv</f>
        <v>0</v>
      </c>
    </row>
    <row r="33" spans="1:38" x14ac:dyDescent="0.45">
      <c r="A33" s="15">
        <f t="shared" si="14"/>
        <v>-10</v>
      </c>
      <c r="B33" s="16">
        <f t="shared" si="22"/>
        <v>0</v>
      </c>
      <c r="C33" s="31">
        <f>VLOOKUP($B$1,'Multipliers and Adjustments'!$A$70:$I$86,TRUNC(COLUMN(C$2)/5)+2,FALSE)*SUMIFS('EPA Data'!$I:$I,'EPA Data'!$D:$D,'Country Selector'!$A$2,'EPA Data'!$J:$J,$B$1,'EPA Data'!$C:$C,C$2,'EPA Data'!$G:$G,"&gt;="&amp;$A33,'EPA Data'!$G:$G,"&lt;"&amp;$B33)*unit_conv</f>
        <v>0</v>
      </c>
      <c r="D33">
        <f t="shared" si="15"/>
        <v>0</v>
      </c>
      <c r="E33">
        <f t="shared" si="15"/>
        <v>0</v>
      </c>
      <c r="F33">
        <f t="shared" si="15"/>
        <v>0</v>
      </c>
      <c r="G33">
        <f t="shared" si="15"/>
        <v>0</v>
      </c>
      <c r="H33" s="31">
        <f>VLOOKUP($B$1,'Multipliers and Adjustments'!$A$70:$I$86,TRUNC(COLUMN(H$2)/5)+2,FALSE)*SUMIFS('EPA Data'!$I:$I,'EPA Data'!$D:$D,'Country Selector'!$A$2,'EPA Data'!$J:$J,$B$1,'EPA Data'!$C:$C,H$2,'EPA Data'!$G:$G,"&gt;="&amp;$A33,'EPA Data'!$G:$G,"&lt;"&amp;$B33)*unit_conv</f>
        <v>0</v>
      </c>
      <c r="I33">
        <f t="shared" si="16"/>
        <v>0</v>
      </c>
      <c r="J33">
        <f t="shared" si="16"/>
        <v>0</v>
      </c>
      <c r="K33">
        <f t="shared" si="16"/>
        <v>0</v>
      </c>
      <c r="L33">
        <f t="shared" si="16"/>
        <v>0</v>
      </c>
      <c r="M33" s="31">
        <f>VLOOKUP($B$1,'Multipliers and Adjustments'!$A$70:$I$86,TRUNC(COLUMN(M$2)/5)+2,FALSE)*SUMIFS('EPA Data'!$I:$I,'EPA Data'!$D:$D,'Country Selector'!$A$2,'EPA Data'!$J:$J,$B$1,'EPA Data'!$C:$C,M$2,'EPA Data'!$G:$G,"&gt;="&amp;$A33,'EPA Data'!$G:$G,"&lt;"&amp;$B33)*unit_conv</f>
        <v>0</v>
      </c>
      <c r="N33">
        <f t="shared" si="17"/>
        <v>0</v>
      </c>
      <c r="O33">
        <f t="shared" si="17"/>
        <v>0</v>
      </c>
      <c r="P33">
        <f t="shared" si="17"/>
        <v>0</v>
      </c>
      <c r="Q33">
        <f t="shared" si="17"/>
        <v>0</v>
      </c>
      <c r="R33" s="31">
        <f>VLOOKUP($B$1,'Multipliers and Adjustments'!$A$70:$I$86,TRUNC(COLUMN(R$2)/5)+2,FALSE)*SUMIFS('EPA Data'!$I:$I,'EPA Data'!$D:$D,'Country Selector'!$A$2,'EPA Data'!$J:$J,$B$1,'EPA Data'!$C:$C,R$2,'EPA Data'!$G:$G,"&gt;="&amp;$A33,'EPA Data'!$G:$G,"&lt;"&amp;$B33)*unit_conv</f>
        <v>0</v>
      </c>
      <c r="S33">
        <f t="shared" si="18"/>
        <v>0</v>
      </c>
      <c r="T33">
        <f t="shared" si="18"/>
        <v>0</v>
      </c>
      <c r="U33">
        <f t="shared" si="18"/>
        <v>0</v>
      </c>
      <c r="V33">
        <f t="shared" si="18"/>
        <v>0</v>
      </c>
      <c r="W33" s="31">
        <f>VLOOKUP($B$1,'Multipliers and Adjustments'!$A$70:$I$86,TRUNC(COLUMN(W$2)/5)+2,FALSE)*SUMIFS('EPA Data'!$I:$I,'EPA Data'!$D:$D,'Country Selector'!$A$2,'EPA Data'!$J:$J,$B$1,'EPA Data'!$C:$C,W$2,'EPA Data'!$G:$G,"&gt;="&amp;$A33,'EPA Data'!$G:$G,"&lt;"&amp;$B33)*unit_conv</f>
        <v>0</v>
      </c>
      <c r="X33">
        <f t="shared" si="19"/>
        <v>0</v>
      </c>
      <c r="Y33">
        <f t="shared" si="19"/>
        <v>0</v>
      </c>
      <c r="Z33">
        <f t="shared" si="19"/>
        <v>0</v>
      </c>
      <c r="AA33">
        <f t="shared" si="19"/>
        <v>0</v>
      </c>
      <c r="AB33" s="31">
        <f>VLOOKUP($B$1,'Multipliers and Adjustments'!$A$70:$I$86,TRUNC(COLUMN(AB$2)/5)+2,FALSE)*SUMIFS('EPA Data'!$I:$I,'EPA Data'!$D:$D,'Country Selector'!$A$2,'EPA Data'!$J:$J,$B$1,'EPA Data'!$C:$C,AB$2,'EPA Data'!$G:$G,"&gt;="&amp;$A33,'EPA Data'!$G:$G,"&lt;"&amp;$B33)*unit_conv</f>
        <v>0</v>
      </c>
      <c r="AC33">
        <f t="shared" si="20"/>
        <v>0</v>
      </c>
      <c r="AD33">
        <f t="shared" si="20"/>
        <v>0</v>
      </c>
      <c r="AE33">
        <f t="shared" si="20"/>
        <v>0</v>
      </c>
      <c r="AF33">
        <f t="shared" si="20"/>
        <v>0</v>
      </c>
      <c r="AG33" s="31">
        <f>VLOOKUP($B$1,'Multipliers and Adjustments'!$A$70:$I$86,TRUNC(COLUMN(AG$2)/5)+2,FALSE)*SUMIFS('EPA Data'!$I:$I,'EPA Data'!$D:$D,'Country Selector'!$A$2,'EPA Data'!$J:$J,$B$1,'EPA Data'!$C:$C,AG$2,'EPA Data'!$G:$G,"&gt;="&amp;$A33,'EPA Data'!$G:$G,"&lt;"&amp;$B33)*unit_conv</f>
        <v>0</v>
      </c>
      <c r="AH33">
        <f t="shared" si="21"/>
        <v>0</v>
      </c>
      <c r="AI33">
        <f t="shared" si="21"/>
        <v>0</v>
      </c>
      <c r="AJ33">
        <f t="shared" si="21"/>
        <v>0</v>
      </c>
      <c r="AK33">
        <f t="shared" si="21"/>
        <v>0</v>
      </c>
      <c r="AL33" s="31">
        <f>VLOOKUP($B$1,'Multipliers and Adjustments'!$A$70:$I$86,TRUNC(COLUMN(AL$2)/5)+2,FALSE)*SUMIFS('EPA Data'!$I:$I,'EPA Data'!$D:$D,'Country Selector'!$A$2,'EPA Data'!$J:$J,$B$1,'EPA Data'!$C:$C,AL$2,'EPA Data'!$G:$G,"&gt;="&amp;$A33,'EPA Data'!$G:$G,"&lt;"&amp;$B33)*unit_conv</f>
        <v>0</v>
      </c>
    </row>
    <row r="34" spans="1:38" x14ac:dyDescent="0.45">
      <c r="A34" s="17">
        <f t="shared" si="14"/>
        <v>0</v>
      </c>
      <c r="B34" s="18">
        <f>A34</f>
        <v>0</v>
      </c>
      <c r="C34" s="37">
        <f>VLOOKUP($B$1,'Multipliers and Adjustments'!$A$70:$I$86,TRUNC(COLUMN(C$2)/5)+2,FALSE)*SUMIFS('EPA Data'!$I:$I,'EPA Data'!$D:$D,'Country Selector'!$A$2,'EPA Data'!$J:$J,$B$1,'EPA Data'!$C:$C,C$2,'EPA Data'!$G:$G,$A34)*unit_conv</f>
        <v>0</v>
      </c>
      <c r="D34">
        <f t="shared" ref="D34:G49" si="23">C34+($H34-$C34)/5</f>
        <v>0</v>
      </c>
      <c r="E34">
        <f t="shared" si="23"/>
        <v>0</v>
      </c>
      <c r="F34">
        <f t="shared" si="23"/>
        <v>0</v>
      </c>
      <c r="G34">
        <f t="shared" si="23"/>
        <v>0</v>
      </c>
      <c r="H34" s="37">
        <f>VLOOKUP($B$1,'Multipliers and Adjustments'!$A$70:$I$86,TRUNC(COLUMN(H$2)/5)+2,FALSE)*SUMIFS('EPA Data'!$I:$I,'EPA Data'!$D:$D,'Country Selector'!$A$2,'EPA Data'!$J:$J,$B$1,'EPA Data'!$C:$C,H$2,'EPA Data'!$G:$G,$A34)*unit_conv</f>
        <v>0</v>
      </c>
      <c r="I34">
        <f t="shared" si="16"/>
        <v>0</v>
      </c>
      <c r="J34">
        <f t="shared" si="16"/>
        <v>0</v>
      </c>
      <c r="K34">
        <f t="shared" si="16"/>
        <v>0</v>
      </c>
      <c r="L34">
        <f t="shared" si="16"/>
        <v>0</v>
      </c>
      <c r="M34" s="37">
        <f>VLOOKUP($B$1,'Multipliers and Adjustments'!$A$70:$I$86,TRUNC(COLUMN(M$2)/5)+2,FALSE)*SUMIFS('EPA Data'!$I:$I,'EPA Data'!$D:$D,'Country Selector'!$A$2,'EPA Data'!$J:$J,$B$1,'EPA Data'!$C:$C,M$2,'EPA Data'!$G:$G,$A34)*unit_conv</f>
        <v>0</v>
      </c>
      <c r="N34">
        <f t="shared" si="17"/>
        <v>0</v>
      </c>
      <c r="O34">
        <f t="shared" si="17"/>
        <v>0</v>
      </c>
      <c r="P34">
        <f t="shared" si="17"/>
        <v>0</v>
      </c>
      <c r="Q34">
        <f t="shared" si="17"/>
        <v>0</v>
      </c>
      <c r="R34" s="37">
        <f>VLOOKUP($B$1,'Multipliers and Adjustments'!$A$70:$I$86,TRUNC(COLUMN(R$2)/5)+2,FALSE)*SUMIFS('EPA Data'!$I:$I,'EPA Data'!$D:$D,'Country Selector'!$A$2,'EPA Data'!$J:$J,$B$1,'EPA Data'!$C:$C,R$2,'EPA Data'!$G:$G,$A34)*unit_conv</f>
        <v>0</v>
      </c>
      <c r="S34">
        <f t="shared" si="18"/>
        <v>0</v>
      </c>
      <c r="T34">
        <f t="shared" si="18"/>
        <v>0</v>
      </c>
      <c r="U34">
        <f t="shared" si="18"/>
        <v>0</v>
      </c>
      <c r="V34">
        <f t="shared" si="18"/>
        <v>0</v>
      </c>
      <c r="W34" s="37">
        <f>VLOOKUP($B$1,'Multipliers and Adjustments'!$A$70:$I$86,TRUNC(COLUMN(W$2)/5)+2,FALSE)*SUMIFS('EPA Data'!$I:$I,'EPA Data'!$D:$D,'Country Selector'!$A$2,'EPA Data'!$J:$J,$B$1,'EPA Data'!$C:$C,W$2,'EPA Data'!$G:$G,$A34)*unit_conv</f>
        <v>0</v>
      </c>
      <c r="X34">
        <f t="shared" si="19"/>
        <v>0</v>
      </c>
      <c r="Y34">
        <f t="shared" si="19"/>
        <v>0</v>
      </c>
      <c r="Z34">
        <f t="shared" si="19"/>
        <v>0</v>
      </c>
      <c r="AA34">
        <f t="shared" si="19"/>
        <v>0</v>
      </c>
      <c r="AB34" s="37">
        <f>VLOOKUP($B$1,'Multipliers and Adjustments'!$A$70:$I$86,TRUNC(COLUMN(AB$2)/5)+2,FALSE)*SUMIFS('EPA Data'!$I:$I,'EPA Data'!$D:$D,'Country Selector'!$A$2,'EPA Data'!$J:$J,$B$1,'EPA Data'!$C:$C,AB$2,'EPA Data'!$G:$G,$A34)*unit_conv</f>
        <v>0</v>
      </c>
      <c r="AC34">
        <f t="shared" si="20"/>
        <v>0</v>
      </c>
      <c r="AD34">
        <f t="shared" si="20"/>
        <v>0</v>
      </c>
      <c r="AE34">
        <f t="shared" si="20"/>
        <v>0</v>
      </c>
      <c r="AF34">
        <f t="shared" si="20"/>
        <v>0</v>
      </c>
      <c r="AG34" s="37">
        <f>VLOOKUP($B$1,'Multipliers and Adjustments'!$A$70:$I$86,TRUNC(COLUMN(AG$2)/5)+2,FALSE)*SUMIFS('EPA Data'!$I:$I,'EPA Data'!$D:$D,'Country Selector'!$A$2,'EPA Data'!$J:$J,$B$1,'EPA Data'!$C:$C,AG$2,'EPA Data'!$G:$G,$A34)*unit_conv</f>
        <v>0</v>
      </c>
      <c r="AH34">
        <f t="shared" si="21"/>
        <v>0</v>
      </c>
      <c r="AI34">
        <f t="shared" si="21"/>
        <v>0</v>
      </c>
      <c r="AJ34">
        <f t="shared" si="21"/>
        <v>0</v>
      </c>
      <c r="AK34">
        <f t="shared" si="21"/>
        <v>0</v>
      </c>
      <c r="AL34" s="37">
        <f>VLOOKUP($B$1,'Multipliers and Adjustments'!$A$70:$I$86,TRUNC(COLUMN(AL$2)/5)+2,FALSE)*SUMIFS('EPA Data'!$I:$I,'EPA Data'!$D:$D,'Country Selector'!$A$2,'EPA Data'!$J:$J,$B$1,'EPA Data'!$C:$C,AL$2,'EPA Data'!$G:$G,$A34)*unit_conv</f>
        <v>0</v>
      </c>
    </row>
    <row r="35" spans="1:38" x14ac:dyDescent="0.45">
      <c r="A35" s="19">
        <v>0.1</v>
      </c>
      <c r="B35" s="20">
        <f>A35+9.9</f>
        <v>10</v>
      </c>
      <c r="C35" s="31">
        <f>VLOOKUP($B$1,'Multipliers and Adjustments'!$A$70:$I$86,TRUNC(COLUMN(C$2)/5)+2,FALSE)*SUMIFS('EPA Data'!$I:$I,'EPA Data'!$D:$D,'Country Selector'!$A$2,'EPA Data'!$J:$J,$B$1,'EPA Data'!$C:$C,C$2,'EPA Data'!$G:$G,"&gt;="&amp;$A35,'EPA Data'!$G:$G,"&lt;"&amp;$B35)*unit_conv</f>
        <v>3503719761967.6567</v>
      </c>
      <c r="D35">
        <f t="shared" si="23"/>
        <v>3719337092339.9902</v>
      </c>
      <c r="E35">
        <f t="shared" si="23"/>
        <v>3934954422712.3237</v>
      </c>
      <c r="F35">
        <f t="shared" si="23"/>
        <v>4150571753084.6572</v>
      </c>
      <c r="G35">
        <f t="shared" si="23"/>
        <v>4366189083456.9907</v>
      </c>
      <c r="H35" s="31">
        <f>VLOOKUP($B$1,'Multipliers and Adjustments'!$A$70:$I$86,TRUNC(COLUMN(H$2)/5)+2,FALSE)*SUMIFS('EPA Data'!$I:$I,'EPA Data'!$D:$D,'Country Selector'!$A$2,'EPA Data'!$J:$J,$B$1,'EPA Data'!$C:$C,H$2,'EPA Data'!$G:$G,"&gt;="&amp;$A35,'EPA Data'!$G:$G,"&lt;"&amp;$B35)*unit_conv</f>
        <v>4581806413829.3232</v>
      </c>
      <c r="I35">
        <f t="shared" si="16"/>
        <v>5118002133071.418</v>
      </c>
      <c r="J35">
        <f t="shared" si="16"/>
        <v>5654197852313.5127</v>
      </c>
      <c r="K35">
        <f t="shared" si="16"/>
        <v>6190393571555.6074</v>
      </c>
      <c r="L35">
        <f t="shared" si="16"/>
        <v>6726589290797.7021</v>
      </c>
      <c r="M35" s="31">
        <f>VLOOKUP($B$1,'Multipliers and Adjustments'!$A$70:$I$86,TRUNC(COLUMN(M$2)/5)+2,FALSE)*SUMIFS('EPA Data'!$I:$I,'EPA Data'!$D:$D,'Country Selector'!$A$2,'EPA Data'!$J:$J,$B$1,'EPA Data'!$C:$C,M$2,'EPA Data'!$G:$G,"&gt;="&amp;$A35,'EPA Data'!$G:$G,"&lt;"&amp;$B35)*unit_conv</f>
        <v>7262785010039.7969</v>
      </c>
      <c r="N35">
        <f t="shared" si="17"/>
        <v>7561357404291.6143</v>
      </c>
      <c r="O35">
        <f t="shared" si="17"/>
        <v>7859929798543.4316</v>
      </c>
      <c r="P35">
        <f t="shared" si="17"/>
        <v>8158502192795.249</v>
      </c>
      <c r="Q35">
        <f t="shared" si="17"/>
        <v>8457074587047.0664</v>
      </c>
      <c r="R35" s="31">
        <f>VLOOKUP($B$1,'Multipliers and Adjustments'!$A$70:$I$86,TRUNC(COLUMN(R$2)/5)+2,FALSE)*SUMIFS('EPA Data'!$I:$I,'EPA Data'!$D:$D,'Country Selector'!$A$2,'EPA Data'!$J:$J,$B$1,'EPA Data'!$C:$C,R$2,'EPA Data'!$G:$G,"&gt;="&amp;$A35,'EPA Data'!$G:$G,"&lt;"&amp;$B35)*unit_conv</f>
        <v>8755646981298.8857</v>
      </c>
      <c r="S35">
        <f t="shared" si="18"/>
        <v>9126639864593.707</v>
      </c>
      <c r="T35">
        <f t="shared" si="18"/>
        <v>9497632747888.5293</v>
      </c>
      <c r="U35">
        <f t="shared" si="18"/>
        <v>9868625631183.3516</v>
      </c>
      <c r="V35">
        <f t="shared" si="18"/>
        <v>10239618514478.174</v>
      </c>
      <c r="W35" s="31">
        <f>VLOOKUP($B$1,'Multipliers and Adjustments'!$A$70:$I$86,TRUNC(COLUMN(W$2)/5)+2,FALSE)*SUMIFS('EPA Data'!$I:$I,'EPA Data'!$D:$D,'Country Selector'!$A$2,'EPA Data'!$J:$J,$B$1,'EPA Data'!$C:$C,W$2,'EPA Data'!$G:$G,"&gt;="&amp;$A35,'EPA Data'!$G:$G,"&lt;"&amp;$B35)*unit_conv</f>
        <v>10610611397772.996</v>
      </c>
      <c r="X35">
        <f t="shared" si="19"/>
        <v>11057486255094.377</v>
      </c>
      <c r="Y35">
        <f t="shared" si="19"/>
        <v>11504361112415.758</v>
      </c>
      <c r="Z35">
        <f t="shared" si="19"/>
        <v>11951235969737.139</v>
      </c>
      <c r="AA35">
        <f t="shared" si="19"/>
        <v>12398110827058.52</v>
      </c>
      <c r="AB35" s="31">
        <f>VLOOKUP($B$1,'Multipliers and Adjustments'!$A$70:$I$86,TRUNC(COLUMN(AB$2)/5)+2,FALSE)*SUMIFS('EPA Data'!$I:$I,'EPA Data'!$D:$D,'Country Selector'!$A$2,'EPA Data'!$J:$J,$B$1,'EPA Data'!$C:$C,AB$2,'EPA Data'!$G:$G,"&gt;="&amp;$A35,'EPA Data'!$G:$G,"&lt;"&amp;$B35)*unit_conv</f>
        <v>12844985684379.9</v>
      </c>
      <c r="AC35">
        <f t="shared" si="20"/>
        <v>13361217277683.281</v>
      </c>
      <c r="AD35">
        <f t="shared" si="20"/>
        <v>13877448870986.662</v>
      </c>
      <c r="AE35">
        <f t="shared" si="20"/>
        <v>14393680464290.043</v>
      </c>
      <c r="AF35">
        <f t="shared" si="20"/>
        <v>14909912057593.424</v>
      </c>
      <c r="AG35" s="31">
        <f>VLOOKUP($B$1,'Multipliers and Adjustments'!$A$70:$I$86,TRUNC(COLUMN(AG$2)/5)+2,FALSE)*SUMIFS('EPA Data'!$I:$I,'EPA Data'!$D:$D,'Country Selector'!$A$2,'EPA Data'!$J:$J,$B$1,'EPA Data'!$C:$C,AG$2,'EPA Data'!$G:$G,"&gt;="&amp;$A35,'EPA Data'!$G:$G,"&lt;"&amp;$B35)*unit_conv</f>
        <v>15426143650896.809</v>
      </c>
      <c r="AH35">
        <f t="shared" si="21"/>
        <v>16045627648010.811</v>
      </c>
      <c r="AI35">
        <f t="shared" si="21"/>
        <v>16665111645124.813</v>
      </c>
      <c r="AJ35">
        <f t="shared" si="21"/>
        <v>17284595642238.814</v>
      </c>
      <c r="AK35">
        <f t="shared" si="21"/>
        <v>17904079639352.816</v>
      </c>
      <c r="AL35" s="31">
        <f>VLOOKUP($B$1,'Multipliers and Adjustments'!$A$70:$I$86,TRUNC(COLUMN(AL$2)/5)+2,FALSE)*SUMIFS('EPA Data'!$I:$I,'EPA Data'!$D:$D,'Country Selector'!$A$2,'EPA Data'!$J:$J,$B$1,'EPA Data'!$C:$C,AL$2,'EPA Data'!$G:$G,"&gt;="&amp;$A35,'EPA Data'!$G:$G,"&lt;"&amp;$B35)*unit_conv</f>
        <v>18523563636466.816</v>
      </c>
    </row>
    <row r="36" spans="1:38" x14ac:dyDescent="0.45">
      <c r="A36" s="15">
        <f t="shared" si="14"/>
        <v>10</v>
      </c>
      <c r="B36" s="16">
        <f t="shared" si="22"/>
        <v>20</v>
      </c>
      <c r="C36" s="31">
        <f>VLOOKUP($B$1,'Multipliers and Adjustments'!$A$70:$I$86,TRUNC(COLUMN(C$2)/5)+2,FALSE)*SUMIFS('EPA Data'!$I:$I,'EPA Data'!$D:$D,'Country Selector'!$A$2,'EPA Data'!$J:$J,$B$1,'EPA Data'!$C:$C,C$2,'EPA Data'!$G:$G,"&gt;="&amp;$A36,'EPA Data'!$G:$G,"&lt;"&amp;$B36)*unit_conv</f>
        <v>3857644528150.5557</v>
      </c>
      <c r="D36">
        <f t="shared" si="23"/>
        <v>4005660927295.6816</v>
      </c>
      <c r="E36">
        <f t="shared" si="23"/>
        <v>4153677326440.8076</v>
      </c>
      <c r="F36">
        <f t="shared" si="23"/>
        <v>4301693725585.9336</v>
      </c>
      <c r="G36">
        <f t="shared" si="23"/>
        <v>4449710124731.0596</v>
      </c>
      <c r="H36" s="31">
        <f>VLOOKUP($B$1,'Multipliers and Adjustments'!$A$70:$I$86,TRUNC(COLUMN(H$2)/5)+2,FALSE)*SUMIFS('EPA Data'!$I:$I,'EPA Data'!$D:$D,'Country Selector'!$A$2,'EPA Data'!$J:$J,$B$1,'EPA Data'!$C:$C,H$2,'EPA Data'!$G:$G,"&gt;="&amp;$A36,'EPA Data'!$G:$G,"&lt;"&amp;$B36)*unit_conv</f>
        <v>4597726523876.1865</v>
      </c>
      <c r="I36">
        <f t="shared" ref="I36:L51" si="24">H36+($M36-$H36)/5</f>
        <v>4477438175678.249</v>
      </c>
      <c r="J36">
        <f t="shared" si="24"/>
        <v>4357149827480.3115</v>
      </c>
      <c r="K36">
        <f t="shared" si="24"/>
        <v>4236861479282.374</v>
      </c>
      <c r="L36">
        <f t="shared" si="24"/>
        <v>4116573131084.4365</v>
      </c>
      <c r="M36" s="31">
        <f>VLOOKUP($B$1,'Multipliers and Adjustments'!$A$70:$I$86,TRUNC(COLUMN(M$2)/5)+2,FALSE)*SUMIFS('EPA Data'!$I:$I,'EPA Data'!$D:$D,'Country Selector'!$A$2,'EPA Data'!$J:$J,$B$1,'EPA Data'!$C:$C,M$2,'EPA Data'!$G:$G,"&gt;="&amp;$A36,'EPA Data'!$G:$G,"&lt;"&amp;$B36)*unit_conv</f>
        <v>3996284782886.5</v>
      </c>
      <c r="N36">
        <f t="shared" ref="N36:Q51" si="25">M36+($R36-$M36)/5</f>
        <v>4164171707630.1519</v>
      </c>
      <c r="O36">
        <f t="shared" si="25"/>
        <v>4332058632373.8037</v>
      </c>
      <c r="P36">
        <f t="shared" si="25"/>
        <v>4499945557117.4561</v>
      </c>
      <c r="Q36">
        <f t="shared" si="25"/>
        <v>4667832481861.1084</v>
      </c>
      <c r="R36" s="31">
        <f>VLOOKUP($B$1,'Multipliers and Adjustments'!$A$70:$I$86,TRUNC(COLUMN(R$2)/5)+2,FALSE)*SUMIFS('EPA Data'!$I:$I,'EPA Data'!$D:$D,'Country Selector'!$A$2,'EPA Data'!$J:$J,$B$1,'EPA Data'!$C:$C,R$2,'EPA Data'!$G:$G,"&gt;="&amp;$A36,'EPA Data'!$G:$G,"&lt;"&amp;$B36)*unit_conv</f>
        <v>4835719406604.7598</v>
      </c>
      <c r="S36">
        <f t="shared" ref="S36:V51" si="26">R36+($W36-$R36)/5</f>
        <v>5026023888587.9414</v>
      </c>
      <c r="T36">
        <f t="shared" si="26"/>
        <v>5216328370571.123</v>
      </c>
      <c r="U36">
        <f t="shared" si="26"/>
        <v>5406632852554.3047</v>
      </c>
      <c r="V36">
        <f t="shared" si="26"/>
        <v>5596937334537.4863</v>
      </c>
      <c r="W36" s="31">
        <f>VLOOKUP($B$1,'Multipliers and Adjustments'!$A$70:$I$86,TRUNC(COLUMN(W$2)/5)+2,FALSE)*SUMIFS('EPA Data'!$I:$I,'EPA Data'!$D:$D,'Country Selector'!$A$2,'EPA Data'!$J:$J,$B$1,'EPA Data'!$C:$C,W$2,'EPA Data'!$G:$G,"&gt;="&amp;$A36,'EPA Data'!$G:$G,"&lt;"&amp;$B36)*unit_conv</f>
        <v>5787241816520.6699</v>
      </c>
      <c r="X36">
        <f t="shared" ref="X36:AA51" si="27">W36+($AB36-$W36)/5</f>
        <v>6014250302314.7402</v>
      </c>
      <c r="Y36">
        <f t="shared" si="27"/>
        <v>6241258788108.8105</v>
      </c>
      <c r="Z36">
        <f t="shared" si="27"/>
        <v>6468267273902.8809</v>
      </c>
      <c r="AA36">
        <f t="shared" si="27"/>
        <v>6695275759696.9512</v>
      </c>
      <c r="AB36" s="31">
        <f>VLOOKUP($B$1,'Multipliers and Adjustments'!$A$70:$I$86,TRUNC(COLUMN(AB$2)/5)+2,FALSE)*SUMIFS('EPA Data'!$I:$I,'EPA Data'!$D:$D,'Country Selector'!$A$2,'EPA Data'!$J:$J,$B$1,'EPA Data'!$C:$C,AB$2,'EPA Data'!$G:$G,"&gt;="&amp;$A36,'EPA Data'!$G:$G,"&lt;"&amp;$B36)*unit_conv</f>
        <v>6922284245491.0195</v>
      </c>
      <c r="AC36">
        <f t="shared" ref="AC36:AF51" si="28">AB36+($AG36-$AB36)/5</f>
        <v>7175178623199.4541</v>
      </c>
      <c r="AD36">
        <f t="shared" si="28"/>
        <v>7428073000907.8887</v>
      </c>
      <c r="AE36">
        <f t="shared" si="28"/>
        <v>7680967378616.3232</v>
      </c>
      <c r="AF36">
        <f t="shared" si="28"/>
        <v>7933861756324.7578</v>
      </c>
      <c r="AG36" s="31">
        <f>VLOOKUP($B$1,'Multipliers and Adjustments'!$A$70:$I$86,TRUNC(COLUMN(AG$2)/5)+2,FALSE)*SUMIFS('EPA Data'!$I:$I,'EPA Data'!$D:$D,'Country Selector'!$A$2,'EPA Data'!$J:$J,$B$1,'EPA Data'!$C:$C,AG$2,'EPA Data'!$G:$G,"&gt;="&amp;$A36,'EPA Data'!$G:$G,"&lt;"&amp;$B36)*unit_conv</f>
        <v>8186756134033.1904</v>
      </c>
      <c r="AH36">
        <f t="shared" ref="AH36:AK51" si="29">AG36+($AL36-$AG36)/5</f>
        <v>8486660027503.9541</v>
      </c>
      <c r="AI36">
        <f t="shared" si="29"/>
        <v>8786563920974.7178</v>
      </c>
      <c r="AJ36">
        <f t="shared" si="29"/>
        <v>9086467814445.4824</v>
      </c>
      <c r="AK36">
        <f t="shared" si="29"/>
        <v>9386371707916.2461</v>
      </c>
      <c r="AL36" s="31">
        <f>VLOOKUP($B$1,'Multipliers and Adjustments'!$A$70:$I$86,TRUNC(COLUMN(AL$2)/5)+2,FALSE)*SUMIFS('EPA Data'!$I:$I,'EPA Data'!$D:$D,'Country Selector'!$A$2,'EPA Data'!$J:$J,$B$1,'EPA Data'!$C:$C,AL$2,'EPA Data'!$G:$G,"&gt;="&amp;$A36,'EPA Data'!$G:$G,"&lt;"&amp;$B36)*unit_conv</f>
        <v>9686275601387.0098</v>
      </c>
    </row>
    <row r="37" spans="1:38" x14ac:dyDescent="0.45">
      <c r="A37" s="15">
        <f t="shared" si="14"/>
        <v>20</v>
      </c>
      <c r="B37" s="16">
        <f t="shared" si="22"/>
        <v>30</v>
      </c>
      <c r="C37" s="31">
        <f>VLOOKUP($B$1,'Multipliers and Adjustments'!$A$70:$I$86,TRUNC(COLUMN(C$2)/5)+2,FALSE)*SUMIFS('EPA Data'!$I:$I,'EPA Data'!$D:$D,'Country Selector'!$A$2,'EPA Data'!$J:$J,$B$1,'EPA Data'!$C:$C,C$2,'EPA Data'!$G:$G,"&gt;="&amp;$A37,'EPA Data'!$G:$G,"&lt;"&amp;$B37)*unit_conv</f>
        <v>3009536445140.8325</v>
      </c>
      <c r="D37">
        <f t="shared" si="23"/>
        <v>3001455545425.4087</v>
      </c>
      <c r="E37">
        <f t="shared" si="23"/>
        <v>2993374645709.9849</v>
      </c>
      <c r="F37">
        <f t="shared" si="23"/>
        <v>2985293745994.561</v>
      </c>
      <c r="G37">
        <f t="shared" si="23"/>
        <v>2977212846279.1372</v>
      </c>
      <c r="H37" s="31">
        <f>VLOOKUP($B$1,'Multipliers and Adjustments'!$A$70:$I$86,TRUNC(COLUMN(H$2)/5)+2,FALSE)*SUMIFS('EPA Data'!$I:$I,'EPA Data'!$D:$D,'Country Selector'!$A$2,'EPA Data'!$J:$J,$B$1,'EPA Data'!$C:$C,H$2,'EPA Data'!$G:$G,"&gt;="&amp;$A37,'EPA Data'!$G:$G,"&lt;"&amp;$B37)*unit_conv</f>
        <v>2969131946563.7139</v>
      </c>
      <c r="I37">
        <f t="shared" si="24"/>
        <v>3371761834621.4233</v>
      </c>
      <c r="J37">
        <f t="shared" si="24"/>
        <v>3774391722679.1328</v>
      </c>
      <c r="K37">
        <f t="shared" si="24"/>
        <v>4177021610736.8423</v>
      </c>
      <c r="L37">
        <f t="shared" si="24"/>
        <v>4579651498794.5518</v>
      </c>
      <c r="M37" s="31">
        <f>VLOOKUP($B$1,'Multipliers and Adjustments'!$A$70:$I$86,TRUNC(COLUMN(M$2)/5)+2,FALSE)*SUMIFS('EPA Data'!$I:$I,'EPA Data'!$D:$D,'Country Selector'!$A$2,'EPA Data'!$J:$J,$B$1,'EPA Data'!$C:$C,M$2,'EPA Data'!$G:$G,"&gt;="&amp;$A37,'EPA Data'!$G:$G,"&lt;"&amp;$B37)*unit_conv</f>
        <v>4982281386852.2617</v>
      </c>
      <c r="N37">
        <f t="shared" si="25"/>
        <v>5103596174716.9453</v>
      </c>
      <c r="O37">
        <f t="shared" si="25"/>
        <v>5224910962581.6289</v>
      </c>
      <c r="P37">
        <f t="shared" si="25"/>
        <v>5346225750446.3125</v>
      </c>
      <c r="Q37">
        <f t="shared" si="25"/>
        <v>5467540538310.9961</v>
      </c>
      <c r="R37" s="31">
        <f>VLOOKUP($B$1,'Multipliers and Adjustments'!$A$70:$I$86,TRUNC(COLUMN(R$2)/5)+2,FALSE)*SUMIFS('EPA Data'!$I:$I,'EPA Data'!$D:$D,'Country Selector'!$A$2,'EPA Data'!$J:$J,$B$1,'EPA Data'!$C:$C,R$2,'EPA Data'!$G:$G,"&gt;="&amp;$A37,'EPA Data'!$G:$G,"&lt;"&amp;$B37)*unit_conv</f>
        <v>5588855326175.6807</v>
      </c>
      <c r="S37">
        <f t="shared" si="26"/>
        <v>5745076137781.1338</v>
      </c>
      <c r="T37">
        <f t="shared" si="26"/>
        <v>5901296949386.5869</v>
      </c>
      <c r="U37">
        <f t="shared" si="26"/>
        <v>6057517760992.04</v>
      </c>
      <c r="V37">
        <f t="shared" si="26"/>
        <v>6213738572597.4932</v>
      </c>
      <c r="W37" s="31">
        <f>VLOOKUP($B$1,'Multipliers and Adjustments'!$A$70:$I$86,TRUNC(COLUMN(W$2)/5)+2,FALSE)*SUMIFS('EPA Data'!$I:$I,'EPA Data'!$D:$D,'Country Selector'!$A$2,'EPA Data'!$J:$J,$B$1,'EPA Data'!$C:$C,W$2,'EPA Data'!$G:$G,"&gt;="&amp;$A37,'EPA Data'!$G:$G,"&lt;"&amp;$B37)*unit_conv</f>
        <v>6369959384202.9473</v>
      </c>
      <c r="X37">
        <f t="shared" si="27"/>
        <v>6552639961242.666</v>
      </c>
      <c r="Y37">
        <f t="shared" si="27"/>
        <v>6735320538282.3848</v>
      </c>
      <c r="Z37">
        <f t="shared" si="27"/>
        <v>6918001115322.1035</v>
      </c>
      <c r="AA37">
        <f t="shared" si="27"/>
        <v>7100681692361.8223</v>
      </c>
      <c r="AB37" s="31">
        <f>VLOOKUP($B$1,'Multipliers and Adjustments'!$A$70:$I$86,TRUNC(COLUMN(AB$2)/5)+2,FALSE)*SUMIFS('EPA Data'!$I:$I,'EPA Data'!$D:$D,'Country Selector'!$A$2,'EPA Data'!$J:$J,$B$1,'EPA Data'!$C:$C,AB$2,'EPA Data'!$G:$G,"&gt;="&amp;$A37,'EPA Data'!$G:$G,"&lt;"&amp;$B37)*unit_conv</f>
        <v>7283362269401.5391</v>
      </c>
      <c r="AC37">
        <f t="shared" si="28"/>
        <v>7497687005996.6914</v>
      </c>
      <c r="AD37">
        <f t="shared" si="28"/>
        <v>7712011742591.8438</v>
      </c>
      <c r="AE37">
        <f t="shared" si="28"/>
        <v>7926336479186.9961</v>
      </c>
      <c r="AF37">
        <f t="shared" si="28"/>
        <v>8140661215782.1484</v>
      </c>
      <c r="AG37" s="31">
        <f>VLOOKUP($B$1,'Multipliers and Adjustments'!$A$70:$I$86,TRUNC(COLUMN(AG$2)/5)+2,FALSE)*SUMIFS('EPA Data'!$I:$I,'EPA Data'!$D:$D,'Country Selector'!$A$2,'EPA Data'!$J:$J,$B$1,'EPA Data'!$C:$C,AG$2,'EPA Data'!$G:$G,"&gt;="&amp;$A37,'EPA Data'!$G:$G,"&lt;"&amp;$B37)*unit_conv</f>
        <v>8354985952377.2998</v>
      </c>
      <c r="AH37">
        <f t="shared" si="29"/>
        <v>8607206231355.6504</v>
      </c>
      <c r="AI37">
        <f t="shared" si="29"/>
        <v>8859426510334</v>
      </c>
      <c r="AJ37">
        <f t="shared" si="29"/>
        <v>9111646789312.3496</v>
      </c>
      <c r="AK37">
        <f t="shared" si="29"/>
        <v>9363867068290.6992</v>
      </c>
      <c r="AL37" s="31">
        <f>VLOOKUP($B$1,'Multipliers and Adjustments'!$A$70:$I$86,TRUNC(COLUMN(AL$2)/5)+2,FALSE)*SUMIFS('EPA Data'!$I:$I,'EPA Data'!$D:$D,'Country Selector'!$A$2,'EPA Data'!$J:$J,$B$1,'EPA Data'!$C:$C,AL$2,'EPA Data'!$G:$G,"&gt;="&amp;$A37,'EPA Data'!$G:$G,"&lt;"&amp;$B37)*unit_conv</f>
        <v>9616087347269.0508</v>
      </c>
    </row>
    <row r="38" spans="1:38" x14ac:dyDescent="0.45">
      <c r="A38" s="15">
        <f t="shared" si="14"/>
        <v>30</v>
      </c>
      <c r="B38" s="16">
        <f t="shared" si="22"/>
        <v>40</v>
      </c>
      <c r="C38" s="31">
        <f>VLOOKUP($B$1,'Multipliers and Adjustments'!$A$70:$I$86,TRUNC(COLUMN(C$2)/5)+2,FALSE)*SUMIFS('EPA Data'!$I:$I,'EPA Data'!$D:$D,'Country Selector'!$A$2,'EPA Data'!$J:$J,$B$1,'EPA Data'!$C:$C,C$2,'EPA Data'!$G:$G,"&gt;="&amp;$A38,'EPA Data'!$G:$G,"&lt;"&amp;$B38)*unit_conv</f>
        <v>1057425409555.4301</v>
      </c>
      <c r="D38">
        <f t="shared" si="23"/>
        <v>1127513504028.3159</v>
      </c>
      <c r="E38">
        <f t="shared" si="23"/>
        <v>1197601598501.2019</v>
      </c>
      <c r="F38">
        <f t="shared" si="23"/>
        <v>1267689692974.0879</v>
      </c>
      <c r="G38">
        <f t="shared" si="23"/>
        <v>1337777787446.9739</v>
      </c>
      <c r="H38" s="31">
        <f>VLOOKUP($B$1,'Multipliers and Adjustments'!$A$70:$I$86,TRUNC(COLUMN(H$2)/5)+2,FALSE)*SUMIFS('EPA Data'!$I:$I,'EPA Data'!$D:$D,'Country Selector'!$A$2,'EPA Data'!$J:$J,$B$1,'EPA Data'!$C:$C,H$2,'EPA Data'!$G:$G,"&gt;="&amp;$A38,'EPA Data'!$G:$G,"&lt;"&amp;$B38)*unit_conv</f>
        <v>1407865881919.8599</v>
      </c>
      <c r="I38">
        <f t="shared" si="24"/>
        <v>1126292705535.8879</v>
      </c>
      <c r="J38">
        <f t="shared" si="24"/>
        <v>844719529151.91602</v>
      </c>
      <c r="K38">
        <f t="shared" si="24"/>
        <v>563146352767.94409</v>
      </c>
      <c r="L38">
        <f t="shared" si="24"/>
        <v>281573176383.97211</v>
      </c>
      <c r="M38" s="31">
        <f>VLOOKUP($B$1,'Multipliers and Adjustments'!$A$70:$I$86,TRUNC(COLUMN(M$2)/5)+2,FALSE)*SUMIFS('EPA Data'!$I:$I,'EPA Data'!$D:$D,'Country Selector'!$A$2,'EPA Data'!$J:$J,$B$1,'EPA Data'!$C:$C,M$2,'EPA Data'!$G:$G,"&gt;="&amp;$A38,'EPA Data'!$G:$G,"&lt;"&amp;$B38)*unit_conv</f>
        <v>0</v>
      </c>
      <c r="N38">
        <f t="shared" si="25"/>
        <v>0</v>
      </c>
      <c r="O38">
        <f t="shared" si="25"/>
        <v>0</v>
      </c>
      <c r="P38">
        <f t="shared" si="25"/>
        <v>0</v>
      </c>
      <c r="Q38">
        <f t="shared" si="25"/>
        <v>0</v>
      </c>
      <c r="R38" s="31">
        <f>VLOOKUP($B$1,'Multipliers and Adjustments'!$A$70:$I$86,TRUNC(COLUMN(R$2)/5)+2,FALSE)*SUMIFS('EPA Data'!$I:$I,'EPA Data'!$D:$D,'Country Selector'!$A$2,'EPA Data'!$J:$J,$B$1,'EPA Data'!$C:$C,R$2,'EPA Data'!$G:$G,"&gt;="&amp;$A38,'EPA Data'!$G:$G,"&lt;"&amp;$B38)*unit_conv</f>
        <v>0</v>
      </c>
      <c r="S38">
        <f t="shared" si="26"/>
        <v>0</v>
      </c>
      <c r="T38">
        <f t="shared" si="26"/>
        <v>0</v>
      </c>
      <c r="U38">
        <f t="shared" si="26"/>
        <v>0</v>
      </c>
      <c r="V38">
        <f t="shared" si="26"/>
        <v>0</v>
      </c>
      <c r="W38" s="31">
        <f>VLOOKUP($B$1,'Multipliers and Adjustments'!$A$70:$I$86,TRUNC(COLUMN(W$2)/5)+2,FALSE)*SUMIFS('EPA Data'!$I:$I,'EPA Data'!$D:$D,'Country Selector'!$A$2,'EPA Data'!$J:$J,$B$1,'EPA Data'!$C:$C,W$2,'EPA Data'!$G:$G,"&gt;="&amp;$A38,'EPA Data'!$G:$G,"&lt;"&amp;$B38)*unit_conv</f>
        <v>0</v>
      </c>
      <c r="X38">
        <f t="shared" si="27"/>
        <v>0</v>
      </c>
      <c r="Y38">
        <f t="shared" si="27"/>
        <v>0</v>
      </c>
      <c r="Z38">
        <f t="shared" si="27"/>
        <v>0</v>
      </c>
      <c r="AA38">
        <f t="shared" si="27"/>
        <v>0</v>
      </c>
      <c r="AB38" s="31">
        <f>VLOOKUP($B$1,'Multipliers and Adjustments'!$A$70:$I$86,TRUNC(COLUMN(AB$2)/5)+2,FALSE)*SUMIFS('EPA Data'!$I:$I,'EPA Data'!$D:$D,'Country Selector'!$A$2,'EPA Data'!$J:$J,$B$1,'EPA Data'!$C:$C,AB$2,'EPA Data'!$G:$G,"&gt;="&amp;$A38,'EPA Data'!$G:$G,"&lt;"&amp;$B38)*unit_conv</f>
        <v>0</v>
      </c>
      <c r="AC38">
        <f t="shared" si="28"/>
        <v>0</v>
      </c>
      <c r="AD38">
        <f t="shared" si="28"/>
        <v>0</v>
      </c>
      <c r="AE38">
        <f t="shared" si="28"/>
        <v>0</v>
      </c>
      <c r="AF38">
        <f t="shared" si="28"/>
        <v>0</v>
      </c>
      <c r="AG38" s="31">
        <f>VLOOKUP($B$1,'Multipliers and Adjustments'!$A$70:$I$86,TRUNC(COLUMN(AG$2)/5)+2,FALSE)*SUMIFS('EPA Data'!$I:$I,'EPA Data'!$D:$D,'Country Selector'!$A$2,'EPA Data'!$J:$J,$B$1,'EPA Data'!$C:$C,AG$2,'EPA Data'!$G:$G,"&gt;="&amp;$A38,'EPA Data'!$G:$G,"&lt;"&amp;$B38)*unit_conv</f>
        <v>0</v>
      </c>
      <c r="AH38">
        <f t="shared" si="29"/>
        <v>0</v>
      </c>
      <c r="AI38">
        <f t="shared" si="29"/>
        <v>0</v>
      </c>
      <c r="AJ38">
        <f t="shared" si="29"/>
        <v>0</v>
      </c>
      <c r="AK38">
        <f t="shared" si="29"/>
        <v>0</v>
      </c>
      <c r="AL38" s="31">
        <f>VLOOKUP($B$1,'Multipliers and Adjustments'!$A$70:$I$86,TRUNC(COLUMN(AL$2)/5)+2,FALSE)*SUMIFS('EPA Data'!$I:$I,'EPA Data'!$D:$D,'Country Selector'!$A$2,'EPA Data'!$J:$J,$B$1,'EPA Data'!$C:$C,AL$2,'EPA Data'!$G:$G,"&gt;="&amp;$A38,'EPA Data'!$G:$G,"&lt;"&amp;$B38)*unit_conv</f>
        <v>0</v>
      </c>
    </row>
    <row r="39" spans="1:38" x14ac:dyDescent="0.45">
      <c r="A39" s="15">
        <f t="shared" si="14"/>
        <v>40</v>
      </c>
      <c r="B39" s="16">
        <f t="shared" si="22"/>
        <v>50</v>
      </c>
      <c r="C39" s="31">
        <f>VLOOKUP($B$1,'Multipliers and Adjustments'!$A$70:$I$86,TRUNC(COLUMN(C$2)/5)+2,FALSE)*SUMIFS('EPA Data'!$I:$I,'EPA Data'!$D:$D,'Country Selector'!$A$2,'EPA Data'!$J:$J,$B$1,'EPA Data'!$C:$C,C$2,'EPA Data'!$G:$G,"&gt;="&amp;$A39,'EPA Data'!$G:$G,"&lt;"&amp;$B39)*unit_conv</f>
        <v>0</v>
      </c>
      <c r="D39">
        <f t="shared" si="23"/>
        <v>0</v>
      </c>
      <c r="E39">
        <f t="shared" si="23"/>
        <v>0</v>
      </c>
      <c r="F39">
        <f t="shared" si="23"/>
        <v>0</v>
      </c>
      <c r="G39">
        <f t="shared" si="23"/>
        <v>0</v>
      </c>
      <c r="H39" s="31">
        <f>VLOOKUP($B$1,'Multipliers and Adjustments'!$A$70:$I$86,TRUNC(COLUMN(H$2)/5)+2,FALSE)*SUMIFS('EPA Data'!$I:$I,'EPA Data'!$D:$D,'Country Selector'!$A$2,'EPA Data'!$J:$J,$B$1,'EPA Data'!$C:$C,H$2,'EPA Data'!$G:$G,"&gt;="&amp;$A39,'EPA Data'!$G:$G,"&lt;"&amp;$B39)*unit_conv</f>
        <v>0</v>
      </c>
      <c r="I39">
        <f t="shared" si="24"/>
        <v>0</v>
      </c>
      <c r="J39">
        <f t="shared" si="24"/>
        <v>0</v>
      </c>
      <c r="K39">
        <f t="shared" si="24"/>
        <v>0</v>
      </c>
      <c r="L39">
        <f t="shared" si="24"/>
        <v>0</v>
      </c>
      <c r="M39" s="31">
        <f>VLOOKUP($B$1,'Multipliers and Adjustments'!$A$70:$I$86,TRUNC(COLUMN(M$2)/5)+2,FALSE)*SUMIFS('EPA Data'!$I:$I,'EPA Data'!$D:$D,'Country Selector'!$A$2,'EPA Data'!$J:$J,$B$1,'EPA Data'!$C:$C,M$2,'EPA Data'!$G:$G,"&gt;="&amp;$A39,'EPA Data'!$G:$G,"&lt;"&amp;$B39)*unit_conv</f>
        <v>0</v>
      </c>
      <c r="N39">
        <f t="shared" si="25"/>
        <v>0</v>
      </c>
      <c r="O39">
        <f t="shared" si="25"/>
        <v>0</v>
      </c>
      <c r="P39">
        <f t="shared" si="25"/>
        <v>0</v>
      </c>
      <c r="Q39">
        <f t="shared" si="25"/>
        <v>0</v>
      </c>
      <c r="R39" s="31">
        <f>VLOOKUP($B$1,'Multipliers and Adjustments'!$A$70:$I$86,TRUNC(COLUMN(R$2)/5)+2,FALSE)*SUMIFS('EPA Data'!$I:$I,'EPA Data'!$D:$D,'Country Selector'!$A$2,'EPA Data'!$J:$J,$B$1,'EPA Data'!$C:$C,R$2,'EPA Data'!$G:$G,"&gt;="&amp;$A39,'EPA Data'!$G:$G,"&lt;"&amp;$B39)*unit_conv</f>
        <v>0</v>
      </c>
      <c r="S39">
        <f t="shared" si="26"/>
        <v>0</v>
      </c>
      <c r="T39">
        <f t="shared" si="26"/>
        <v>0</v>
      </c>
      <c r="U39">
        <f t="shared" si="26"/>
        <v>0</v>
      </c>
      <c r="V39">
        <f t="shared" si="26"/>
        <v>0</v>
      </c>
      <c r="W39" s="31">
        <f>VLOOKUP($B$1,'Multipliers and Adjustments'!$A$70:$I$86,TRUNC(COLUMN(W$2)/5)+2,FALSE)*SUMIFS('EPA Data'!$I:$I,'EPA Data'!$D:$D,'Country Selector'!$A$2,'EPA Data'!$J:$J,$B$1,'EPA Data'!$C:$C,W$2,'EPA Data'!$G:$G,"&gt;="&amp;$A39,'EPA Data'!$G:$G,"&lt;"&amp;$B39)*unit_conv</f>
        <v>0</v>
      </c>
      <c r="X39">
        <f t="shared" si="27"/>
        <v>0</v>
      </c>
      <c r="Y39">
        <f t="shared" si="27"/>
        <v>0</v>
      </c>
      <c r="Z39">
        <f t="shared" si="27"/>
        <v>0</v>
      </c>
      <c r="AA39">
        <f t="shared" si="27"/>
        <v>0</v>
      </c>
      <c r="AB39" s="31">
        <f>VLOOKUP($B$1,'Multipliers and Adjustments'!$A$70:$I$86,TRUNC(COLUMN(AB$2)/5)+2,FALSE)*SUMIFS('EPA Data'!$I:$I,'EPA Data'!$D:$D,'Country Selector'!$A$2,'EPA Data'!$J:$J,$B$1,'EPA Data'!$C:$C,AB$2,'EPA Data'!$G:$G,"&gt;="&amp;$A39,'EPA Data'!$G:$G,"&lt;"&amp;$B39)*unit_conv</f>
        <v>0</v>
      </c>
      <c r="AC39">
        <f t="shared" si="28"/>
        <v>0</v>
      </c>
      <c r="AD39">
        <f t="shared" si="28"/>
        <v>0</v>
      </c>
      <c r="AE39">
        <f t="shared" si="28"/>
        <v>0</v>
      </c>
      <c r="AF39">
        <f t="shared" si="28"/>
        <v>0</v>
      </c>
      <c r="AG39" s="31">
        <f>VLOOKUP($B$1,'Multipliers and Adjustments'!$A$70:$I$86,TRUNC(COLUMN(AG$2)/5)+2,FALSE)*SUMIFS('EPA Data'!$I:$I,'EPA Data'!$D:$D,'Country Selector'!$A$2,'EPA Data'!$J:$J,$B$1,'EPA Data'!$C:$C,AG$2,'EPA Data'!$G:$G,"&gt;="&amp;$A39,'EPA Data'!$G:$G,"&lt;"&amp;$B39)*unit_conv</f>
        <v>0</v>
      </c>
      <c r="AH39">
        <f t="shared" si="29"/>
        <v>0</v>
      </c>
      <c r="AI39">
        <f t="shared" si="29"/>
        <v>0</v>
      </c>
      <c r="AJ39">
        <f t="shared" si="29"/>
        <v>0</v>
      </c>
      <c r="AK39">
        <f t="shared" si="29"/>
        <v>0</v>
      </c>
      <c r="AL39" s="31">
        <f>VLOOKUP($B$1,'Multipliers and Adjustments'!$A$70:$I$86,TRUNC(COLUMN(AL$2)/5)+2,FALSE)*SUMIFS('EPA Data'!$I:$I,'EPA Data'!$D:$D,'Country Selector'!$A$2,'EPA Data'!$J:$J,$B$1,'EPA Data'!$C:$C,AL$2,'EPA Data'!$G:$G,"&gt;="&amp;$A39,'EPA Data'!$G:$G,"&lt;"&amp;$B39)*unit_conv</f>
        <v>0</v>
      </c>
    </row>
    <row r="40" spans="1:38" x14ac:dyDescent="0.45">
      <c r="A40" s="15">
        <f t="shared" si="14"/>
        <v>50</v>
      </c>
      <c r="B40" s="16">
        <f t="shared" si="22"/>
        <v>60</v>
      </c>
      <c r="C40" s="31">
        <f>VLOOKUP($B$1,'Multipliers and Adjustments'!$A$70:$I$86,TRUNC(COLUMN(C$2)/5)+2,FALSE)*SUMIFS('EPA Data'!$I:$I,'EPA Data'!$D:$D,'Country Selector'!$A$2,'EPA Data'!$J:$J,$B$1,'EPA Data'!$C:$C,C$2,'EPA Data'!$G:$G,"&gt;="&amp;$A40,'EPA Data'!$G:$G,"&lt;"&amp;$B40)*unit_conv</f>
        <v>0</v>
      </c>
      <c r="D40">
        <f t="shared" si="23"/>
        <v>0</v>
      </c>
      <c r="E40">
        <f t="shared" si="23"/>
        <v>0</v>
      </c>
      <c r="F40">
        <f t="shared" si="23"/>
        <v>0</v>
      </c>
      <c r="G40">
        <f t="shared" si="23"/>
        <v>0</v>
      </c>
      <c r="H40" s="31">
        <f>VLOOKUP($B$1,'Multipliers and Adjustments'!$A$70:$I$86,TRUNC(COLUMN(H$2)/5)+2,FALSE)*SUMIFS('EPA Data'!$I:$I,'EPA Data'!$D:$D,'Country Selector'!$A$2,'EPA Data'!$J:$J,$B$1,'EPA Data'!$C:$C,H$2,'EPA Data'!$G:$G,"&gt;="&amp;$A40,'EPA Data'!$G:$G,"&lt;"&amp;$B40)*unit_conv</f>
        <v>0</v>
      </c>
      <c r="I40">
        <f t="shared" si="24"/>
        <v>0</v>
      </c>
      <c r="J40">
        <f t="shared" si="24"/>
        <v>0</v>
      </c>
      <c r="K40">
        <f t="shared" si="24"/>
        <v>0</v>
      </c>
      <c r="L40">
        <f t="shared" si="24"/>
        <v>0</v>
      </c>
      <c r="M40" s="31">
        <f>VLOOKUP($B$1,'Multipliers and Adjustments'!$A$70:$I$86,TRUNC(COLUMN(M$2)/5)+2,FALSE)*SUMIFS('EPA Data'!$I:$I,'EPA Data'!$D:$D,'Country Selector'!$A$2,'EPA Data'!$J:$J,$B$1,'EPA Data'!$C:$C,M$2,'EPA Data'!$G:$G,"&gt;="&amp;$A40,'EPA Data'!$G:$G,"&lt;"&amp;$B40)*unit_conv</f>
        <v>0</v>
      </c>
      <c r="N40">
        <f t="shared" si="25"/>
        <v>0</v>
      </c>
      <c r="O40">
        <f t="shared" si="25"/>
        <v>0</v>
      </c>
      <c r="P40">
        <f t="shared" si="25"/>
        <v>0</v>
      </c>
      <c r="Q40">
        <f t="shared" si="25"/>
        <v>0</v>
      </c>
      <c r="R40" s="31">
        <f>VLOOKUP($B$1,'Multipliers and Adjustments'!$A$70:$I$86,TRUNC(COLUMN(R$2)/5)+2,FALSE)*SUMIFS('EPA Data'!$I:$I,'EPA Data'!$D:$D,'Country Selector'!$A$2,'EPA Data'!$J:$J,$B$1,'EPA Data'!$C:$C,R$2,'EPA Data'!$G:$G,"&gt;="&amp;$A40,'EPA Data'!$G:$G,"&lt;"&amp;$B40)*unit_conv</f>
        <v>0</v>
      </c>
      <c r="S40">
        <f t="shared" si="26"/>
        <v>0</v>
      </c>
      <c r="T40">
        <f t="shared" si="26"/>
        <v>0</v>
      </c>
      <c r="U40">
        <f t="shared" si="26"/>
        <v>0</v>
      </c>
      <c r="V40">
        <f t="shared" si="26"/>
        <v>0</v>
      </c>
      <c r="W40" s="31">
        <f>VLOOKUP($B$1,'Multipliers and Adjustments'!$A$70:$I$86,TRUNC(COLUMN(W$2)/5)+2,FALSE)*SUMIFS('EPA Data'!$I:$I,'EPA Data'!$D:$D,'Country Selector'!$A$2,'EPA Data'!$J:$J,$B$1,'EPA Data'!$C:$C,W$2,'EPA Data'!$G:$G,"&gt;="&amp;$A40,'EPA Data'!$G:$G,"&lt;"&amp;$B40)*unit_conv</f>
        <v>0</v>
      </c>
      <c r="X40">
        <f t="shared" si="27"/>
        <v>0</v>
      </c>
      <c r="Y40">
        <f t="shared" si="27"/>
        <v>0</v>
      </c>
      <c r="Z40">
        <f t="shared" si="27"/>
        <v>0</v>
      </c>
      <c r="AA40">
        <f t="shared" si="27"/>
        <v>0</v>
      </c>
      <c r="AB40" s="31">
        <f>VLOOKUP($B$1,'Multipliers and Adjustments'!$A$70:$I$86,TRUNC(COLUMN(AB$2)/5)+2,FALSE)*SUMIFS('EPA Data'!$I:$I,'EPA Data'!$D:$D,'Country Selector'!$A$2,'EPA Data'!$J:$J,$B$1,'EPA Data'!$C:$C,AB$2,'EPA Data'!$G:$G,"&gt;="&amp;$A40,'EPA Data'!$G:$G,"&lt;"&amp;$B40)*unit_conv</f>
        <v>0</v>
      </c>
      <c r="AC40">
        <f t="shared" si="28"/>
        <v>0</v>
      </c>
      <c r="AD40">
        <f t="shared" si="28"/>
        <v>0</v>
      </c>
      <c r="AE40">
        <f t="shared" si="28"/>
        <v>0</v>
      </c>
      <c r="AF40">
        <f t="shared" si="28"/>
        <v>0</v>
      </c>
      <c r="AG40" s="31">
        <f>VLOOKUP($B$1,'Multipliers and Adjustments'!$A$70:$I$86,TRUNC(COLUMN(AG$2)/5)+2,FALSE)*SUMIFS('EPA Data'!$I:$I,'EPA Data'!$D:$D,'Country Selector'!$A$2,'EPA Data'!$J:$J,$B$1,'EPA Data'!$C:$C,AG$2,'EPA Data'!$G:$G,"&gt;="&amp;$A40,'EPA Data'!$G:$G,"&lt;"&amp;$B40)*unit_conv</f>
        <v>0</v>
      </c>
      <c r="AH40">
        <f t="shared" si="29"/>
        <v>0</v>
      </c>
      <c r="AI40">
        <f t="shared" si="29"/>
        <v>0</v>
      </c>
      <c r="AJ40">
        <f t="shared" si="29"/>
        <v>0</v>
      </c>
      <c r="AK40">
        <f t="shared" si="29"/>
        <v>0</v>
      </c>
      <c r="AL40" s="31">
        <f>VLOOKUP($B$1,'Multipliers and Adjustments'!$A$70:$I$86,TRUNC(COLUMN(AL$2)/5)+2,FALSE)*SUMIFS('EPA Data'!$I:$I,'EPA Data'!$D:$D,'Country Selector'!$A$2,'EPA Data'!$J:$J,$B$1,'EPA Data'!$C:$C,AL$2,'EPA Data'!$G:$G,"&gt;="&amp;$A40,'EPA Data'!$G:$G,"&lt;"&amp;$B40)*unit_conv</f>
        <v>0</v>
      </c>
    </row>
    <row r="41" spans="1:38" x14ac:dyDescent="0.45">
      <c r="A41" s="15">
        <f t="shared" si="14"/>
        <v>60</v>
      </c>
      <c r="B41" s="16">
        <f t="shared" si="22"/>
        <v>70</v>
      </c>
      <c r="C41" s="31">
        <f>VLOOKUP($B$1,'Multipliers and Adjustments'!$A$70:$I$86,TRUNC(COLUMN(C$2)/5)+2,FALSE)*SUMIFS('EPA Data'!$I:$I,'EPA Data'!$D:$D,'Country Selector'!$A$2,'EPA Data'!$J:$J,$B$1,'EPA Data'!$C:$C,C$2,'EPA Data'!$G:$G,"&gt;="&amp;$A41,'EPA Data'!$G:$G,"&lt;"&amp;$B41)*unit_conv</f>
        <v>0</v>
      </c>
      <c r="D41">
        <f t="shared" si="23"/>
        <v>0</v>
      </c>
      <c r="E41">
        <f t="shared" si="23"/>
        <v>0</v>
      </c>
      <c r="F41">
        <f t="shared" si="23"/>
        <v>0</v>
      </c>
      <c r="G41">
        <f t="shared" si="23"/>
        <v>0</v>
      </c>
      <c r="H41" s="31">
        <f>VLOOKUP($B$1,'Multipliers and Adjustments'!$A$70:$I$86,TRUNC(COLUMN(H$2)/5)+2,FALSE)*SUMIFS('EPA Data'!$I:$I,'EPA Data'!$D:$D,'Country Selector'!$A$2,'EPA Data'!$J:$J,$B$1,'EPA Data'!$C:$C,H$2,'EPA Data'!$G:$G,"&gt;="&amp;$A41,'EPA Data'!$G:$G,"&lt;"&amp;$B41)*unit_conv</f>
        <v>0</v>
      </c>
      <c r="I41">
        <f t="shared" si="24"/>
        <v>0</v>
      </c>
      <c r="J41">
        <f t="shared" si="24"/>
        <v>0</v>
      </c>
      <c r="K41">
        <f t="shared" si="24"/>
        <v>0</v>
      </c>
      <c r="L41">
        <f t="shared" si="24"/>
        <v>0</v>
      </c>
      <c r="M41" s="31">
        <f>VLOOKUP($B$1,'Multipliers and Adjustments'!$A$70:$I$86,TRUNC(COLUMN(M$2)/5)+2,FALSE)*SUMIFS('EPA Data'!$I:$I,'EPA Data'!$D:$D,'Country Selector'!$A$2,'EPA Data'!$J:$J,$B$1,'EPA Data'!$C:$C,M$2,'EPA Data'!$G:$G,"&gt;="&amp;$A41,'EPA Data'!$G:$G,"&lt;"&amp;$B41)*unit_conv</f>
        <v>0</v>
      </c>
      <c r="N41">
        <f t="shared" si="25"/>
        <v>0</v>
      </c>
      <c r="O41">
        <f t="shared" si="25"/>
        <v>0</v>
      </c>
      <c r="P41">
        <f t="shared" si="25"/>
        <v>0</v>
      </c>
      <c r="Q41">
        <f t="shared" si="25"/>
        <v>0</v>
      </c>
      <c r="R41" s="31">
        <f>VLOOKUP($B$1,'Multipliers and Adjustments'!$A$70:$I$86,TRUNC(COLUMN(R$2)/5)+2,FALSE)*SUMIFS('EPA Data'!$I:$I,'EPA Data'!$D:$D,'Country Selector'!$A$2,'EPA Data'!$J:$J,$B$1,'EPA Data'!$C:$C,R$2,'EPA Data'!$G:$G,"&gt;="&amp;$A41,'EPA Data'!$G:$G,"&lt;"&amp;$B41)*unit_conv</f>
        <v>0</v>
      </c>
      <c r="S41">
        <f t="shared" si="26"/>
        <v>0</v>
      </c>
      <c r="T41">
        <f t="shared" si="26"/>
        <v>0</v>
      </c>
      <c r="U41">
        <f t="shared" si="26"/>
        <v>0</v>
      </c>
      <c r="V41">
        <f t="shared" si="26"/>
        <v>0</v>
      </c>
      <c r="W41" s="31">
        <f>VLOOKUP($B$1,'Multipliers and Adjustments'!$A$70:$I$86,TRUNC(COLUMN(W$2)/5)+2,FALSE)*SUMIFS('EPA Data'!$I:$I,'EPA Data'!$D:$D,'Country Selector'!$A$2,'EPA Data'!$J:$J,$B$1,'EPA Data'!$C:$C,W$2,'EPA Data'!$G:$G,"&gt;="&amp;$A41,'EPA Data'!$G:$G,"&lt;"&amp;$B41)*unit_conv</f>
        <v>0</v>
      </c>
      <c r="X41">
        <f t="shared" si="27"/>
        <v>0</v>
      </c>
      <c r="Y41">
        <f t="shared" si="27"/>
        <v>0</v>
      </c>
      <c r="Z41">
        <f t="shared" si="27"/>
        <v>0</v>
      </c>
      <c r="AA41">
        <f t="shared" si="27"/>
        <v>0</v>
      </c>
      <c r="AB41" s="31">
        <f>VLOOKUP($B$1,'Multipliers and Adjustments'!$A$70:$I$86,TRUNC(COLUMN(AB$2)/5)+2,FALSE)*SUMIFS('EPA Data'!$I:$I,'EPA Data'!$D:$D,'Country Selector'!$A$2,'EPA Data'!$J:$J,$B$1,'EPA Data'!$C:$C,AB$2,'EPA Data'!$G:$G,"&gt;="&amp;$A41,'EPA Data'!$G:$G,"&lt;"&amp;$B41)*unit_conv</f>
        <v>0</v>
      </c>
      <c r="AC41">
        <f t="shared" si="28"/>
        <v>0</v>
      </c>
      <c r="AD41">
        <f t="shared" si="28"/>
        <v>0</v>
      </c>
      <c r="AE41">
        <f t="shared" si="28"/>
        <v>0</v>
      </c>
      <c r="AF41">
        <f t="shared" si="28"/>
        <v>0</v>
      </c>
      <c r="AG41" s="31">
        <f>VLOOKUP($B$1,'Multipliers and Adjustments'!$A$70:$I$86,TRUNC(COLUMN(AG$2)/5)+2,FALSE)*SUMIFS('EPA Data'!$I:$I,'EPA Data'!$D:$D,'Country Selector'!$A$2,'EPA Data'!$J:$J,$B$1,'EPA Data'!$C:$C,AG$2,'EPA Data'!$G:$G,"&gt;="&amp;$A41,'EPA Data'!$G:$G,"&lt;"&amp;$B41)*unit_conv</f>
        <v>0</v>
      </c>
      <c r="AH41">
        <f t="shared" si="29"/>
        <v>0</v>
      </c>
      <c r="AI41">
        <f t="shared" si="29"/>
        <v>0</v>
      </c>
      <c r="AJ41">
        <f t="shared" si="29"/>
        <v>0</v>
      </c>
      <c r="AK41">
        <f t="shared" si="29"/>
        <v>0</v>
      </c>
      <c r="AL41" s="31">
        <f>VLOOKUP($B$1,'Multipliers and Adjustments'!$A$70:$I$86,TRUNC(COLUMN(AL$2)/5)+2,FALSE)*SUMIFS('EPA Data'!$I:$I,'EPA Data'!$D:$D,'Country Selector'!$A$2,'EPA Data'!$J:$J,$B$1,'EPA Data'!$C:$C,AL$2,'EPA Data'!$G:$G,"&gt;="&amp;$A41,'EPA Data'!$G:$G,"&lt;"&amp;$B41)*unit_conv</f>
        <v>0</v>
      </c>
    </row>
    <row r="42" spans="1:38" x14ac:dyDescent="0.45">
      <c r="A42" s="15">
        <f t="shared" si="14"/>
        <v>70</v>
      </c>
      <c r="B42" s="16">
        <f t="shared" si="22"/>
        <v>80</v>
      </c>
      <c r="C42" s="31">
        <f>VLOOKUP($B$1,'Multipliers and Adjustments'!$A$70:$I$86,TRUNC(COLUMN(C$2)/5)+2,FALSE)*SUMIFS('EPA Data'!$I:$I,'EPA Data'!$D:$D,'Country Selector'!$A$2,'EPA Data'!$J:$J,$B$1,'EPA Data'!$C:$C,C$2,'EPA Data'!$G:$G,"&gt;="&amp;$A42,'EPA Data'!$G:$G,"&lt;"&amp;$B42)*unit_conv</f>
        <v>0</v>
      </c>
      <c r="D42">
        <f t="shared" si="23"/>
        <v>0</v>
      </c>
      <c r="E42">
        <f t="shared" si="23"/>
        <v>0</v>
      </c>
      <c r="F42">
        <f t="shared" si="23"/>
        <v>0</v>
      </c>
      <c r="G42">
        <f t="shared" si="23"/>
        <v>0</v>
      </c>
      <c r="H42" s="31">
        <f>VLOOKUP($B$1,'Multipliers and Adjustments'!$A$70:$I$86,TRUNC(COLUMN(H$2)/5)+2,FALSE)*SUMIFS('EPA Data'!$I:$I,'EPA Data'!$D:$D,'Country Selector'!$A$2,'EPA Data'!$J:$J,$B$1,'EPA Data'!$C:$C,H$2,'EPA Data'!$G:$G,"&gt;="&amp;$A42,'EPA Data'!$G:$G,"&lt;"&amp;$B42)*unit_conv</f>
        <v>0</v>
      </c>
      <c r="I42">
        <f t="shared" si="24"/>
        <v>0</v>
      </c>
      <c r="J42">
        <f t="shared" si="24"/>
        <v>0</v>
      </c>
      <c r="K42">
        <f t="shared" si="24"/>
        <v>0</v>
      </c>
      <c r="L42">
        <f t="shared" si="24"/>
        <v>0</v>
      </c>
      <c r="M42" s="31">
        <f>VLOOKUP($B$1,'Multipliers and Adjustments'!$A$70:$I$86,TRUNC(COLUMN(M$2)/5)+2,FALSE)*SUMIFS('EPA Data'!$I:$I,'EPA Data'!$D:$D,'Country Selector'!$A$2,'EPA Data'!$J:$J,$B$1,'EPA Data'!$C:$C,M$2,'EPA Data'!$G:$G,"&gt;="&amp;$A42,'EPA Data'!$G:$G,"&lt;"&amp;$B42)*unit_conv</f>
        <v>0</v>
      </c>
      <c r="N42">
        <f t="shared" si="25"/>
        <v>0</v>
      </c>
      <c r="O42">
        <f t="shared" si="25"/>
        <v>0</v>
      </c>
      <c r="P42">
        <f t="shared" si="25"/>
        <v>0</v>
      </c>
      <c r="Q42">
        <f t="shared" si="25"/>
        <v>0</v>
      </c>
      <c r="R42" s="31">
        <f>VLOOKUP($B$1,'Multipliers and Adjustments'!$A$70:$I$86,TRUNC(COLUMN(R$2)/5)+2,FALSE)*SUMIFS('EPA Data'!$I:$I,'EPA Data'!$D:$D,'Country Selector'!$A$2,'EPA Data'!$J:$J,$B$1,'EPA Data'!$C:$C,R$2,'EPA Data'!$G:$G,"&gt;="&amp;$A42,'EPA Data'!$G:$G,"&lt;"&amp;$B42)*unit_conv</f>
        <v>0</v>
      </c>
      <c r="S42">
        <f t="shared" si="26"/>
        <v>0</v>
      </c>
      <c r="T42">
        <f t="shared" si="26"/>
        <v>0</v>
      </c>
      <c r="U42">
        <f t="shared" si="26"/>
        <v>0</v>
      </c>
      <c r="V42">
        <f t="shared" si="26"/>
        <v>0</v>
      </c>
      <c r="W42" s="31">
        <f>VLOOKUP($B$1,'Multipliers and Adjustments'!$A$70:$I$86,TRUNC(COLUMN(W$2)/5)+2,FALSE)*SUMIFS('EPA Data'!$I:$I,'EPA Data'!$D:$D,'Country Selector'!$A$2,'EPA Data'!$J:$J,$B$1,'EPA Data'!$C:$C,W$2,'EPA Data'!$G:$G,"&gt;="&amp;$A42,'EPA Data'!$G:$G,"&lt;"&amp;$B42)*unit_conv</f>
        <v>0</v>
      </c>
      <c r="X42">
        <f t="shared" si="27"/>
        <v>0</v>
      </c>
      <c r="Y42">
        <f t="shared" si="27"/>
        <v>0</v>
      </c>
      <c r="Z42">
        <f t="shared" si="27"/>
        <v>0</v>
      </c>
      <c r="AA42">
        <f t="shared" si="27"/>
        <v>0</v>
      </c>
      <c r="AB42" s="31">
        <f>VLOOKUP($B$1,'Multipliers and Adjustments'!$A$70:$I$86,TRUNC(COLUMN(AB$2)/5)+2,FALSE)*SUMIFS('EPA Data'!$I:$I,'EPA Data'!$D:$D,'Country Selector'!$A$2,'EPA Data'!$J:$J,$B$1,'EPA Data'!$C:$C,AB$2,'EPA Data'!$G:$G,"&gt;="&amp;$A42,'EPA Data'!$G:$G,"&lt;"&amp;$B42)*unit_conv</f>
        <v>0</v>
      </c>
      <c r="AC42">
        <f t="shared" si="28"/>
        <v>0</v>
      </c>
      <c r="AD42">
        <f t="shared" si="28"/>
        <v>0</v>
      </c>
      <c r="AE42">
        <f t="shared" si="28"/>
        <v>0</v>
      </c>
      <c r="AF42">
        <f t="shared" si="28"/>
        <v>0</v>
      </c>
      <c r="AG42" s="31">
        <f>VLOOKUP($B$1,'Multipliers and Adjustments'!$A$70:$I$86,TRUNC(COLUMN(AG$2)/5)+2,FALSE)*SUMIFS('EPA Data'!$I:$I,'EPA Data'!$D:$D,'Country Selector'!$A$2,'EPA Data'!$J:$J,$B$1,'EPA Data'!$C:$C,AG$2,'EPA Data'!$G:$G,"&gt;="&amp;$A42,'EPA Data'!$G:$G,"&lt;"&amp;$B42)*unit_conv</f>
        <v>0</v>
      </c>
      <c r="AH42">
        <f t="shared" si="29"/>
        <v>0</v>
      </c>
      <c r="AI42">
        <f t="shared" si="29"/>
        <v>0</v>
      </c>
      <c r="AJ42">
        <f t="shared" si="29"/>
        <v>0</v>
      </c>
      <c r="AK42">
        <f t="shared" si="29"/>
        <v>0</v>
      </c>
      <c r="AL42" s="31">
        <f>VLOOKUP($B$1,'Multipliers and Adjustments'!$A$70:$I$86,TRUNC(COLUMN(AL$2)/5)+2,FALSE)*SUMIFS('EPA Data'!$I:$I,'EPA Data'!$D:$D,'Country Selector'!$A$2,'EPA Data'!$J:$J,$B$1,'EPA Data'!$C:$C,AL$2,'EPA Data'!$G:$G,"&gt;="&amp;$A42,'EPA Data'!$G:$G,"&lt;"&amp;$B42)*unit_conv</f>
        <v>0</v>
      </c>
    </row>
    <row r="43" spans="1:38" x14ac:dyDescent="0.45">
      <c r="A43" s="15">
        <f t="shared" si="14"/>
        <v>80</v>
      </c>
      <c r="B43" s="16">
        <f t="shared" si="22"/>
        <v>90</v>
      </c>
      <c r="C43" s="31">
        <f>VLOOKUP($B$1,'Multipliers and Adjustments'!$A$70:$I$86,TRUNC(COLUMN(C$2)/5)+2,FALSE)*SUMIFS('EPA Data'!$I:$I,'EPA Data'!$D:$D,'Country Selector'!$A$2,'EPA Data'!$J:$J,$B$1,'EPA Data'!$C:$C,C$2,'EPA Data'!$G:$G,"&gt;="&amp;$A43,'EPA Data'!$G:$G,"&lt;"&amp;$B43)*unit_conv</f>
        <v>0</v>
      </c>
      <c r="D43">
        <f t="shared" si="23"/>
        <v>0</v>
      </c>
      <c r="E43">
        <f t="shared" si="23"/>
        <v>0</v>
      </c>
      <c r="F43">
        <f t="shared" si="23"/>
        <v>0</v>
      </c>
      <c r="G43">
        <f t="shared" si="23"/>
        <v>0</v>
      </c>
      <c r="H43" s="31">
        <f>VLOOKUP($B$1,'Multipliers and Adjustments'!$A$70:$I$86,TRUNC(COLUMN(H$2)/5)+2,FALSE)*SUMIFS('EPA Data'!$I:$I,'EPA Data'!$D:$D,'Country Selector'!$A$2,'EPA Data'!$J:$J,$B$1,'EPA Data'!$C:$C,H$2,'EPA Data'!$G:$G,"&gt;="&amp;$A43,'EPA Data'!$G:$G,"&lt;"&amp;$B43)*unit_conv</f>
        <v>0</v>
      </c>
      <c r="I43">
        <f t="shared" si="24"/>
        <v>0</v>
      </c>
      <c r="J43">
        <f t="shared" si="24"/>
        <v>0</v>
      </c>
      <c r="K43">
        <f t="shared" si="24"/>
        <v>0</v>
      </c>
      <c r="L43">
        <f t="shared" si="24"/>
        <v>0</v>
      </c>
      <c r="M43" s="31">
        <f>VLOOKUP($B$1,'Multipliers and Adjustments'!$A$70:$I$86,TRUNC(COLUMN(M$2)/5)+2,FALSE)*SUMIFS('EPA Data'!$I:$I,'EPA Data'!$D:$D,'Country Selector'!$A$2,'EPA Data'!$J:$J,$B$1,'EPA Data'!$C:$C,M$2,'EPA Data'!$G:$G,"&gt;="&amp;$A43,'EPA Data'!$G:$G,"&lt;"&amp;$B43)*unit_conv</f>
        <v>0</v>
      </c>
      <c r="N43">
        <f t="shared" si="25"/>
        <v>0</v>
      </c>
      <c r="O43">
        <f t="shared" si="25"/>
        <v>0</v>
      </c>
      <c r="P43">
        <f t="shared" si="25"/>
        <v>0</v>
      </c>
      <c r="Q43">
        <f t="shared" si="25"/>
        <v>0</v>
      </c>
      <c r="R43" s="31">
        <f>VLOOKUP($B$1,'Multipliers and Adjustments'!$A$70:$I$86,TRUNC(COLUMN(R$2)/5)+2,FALSE)*SUMIFS('EPA Data'!$I:$I,'EPA Data'!$D:$D,'Country Selector'!$A$2,'EPA Data'!$J:$J,$B$1,'EPA Data'!$C:$C,R$2,'EPA Data'!$G:$G,"&gt;="&amp;$A43,'EPA Data'!$G:$G,"&lt;"&amp;$B43)*unit_conv</f>
        <v>0</v>
      </c>
      <c r="S43">
        <f t="shared" si="26"/>
        <v>0</v>
      </c>
      <c r="T43">
        <f t="shared" si="26"/>
        <v>0</v>
      </c>
      <c r="U43">
        <f t="shared" si="26"/>
        <v>0</v>
      </c>
      <c r="V43">
        <f t="shared" si="26"/>
        <v>0</v>
      </c>
      <c r="W43" s="31">
        <f>VLOOKUP($B$1,'Multipliers and Adjustments'!$A$70:$I$86,TRUNC(COLUMN(W$2)/5)+2,FALSE)*SUMIFS('EPA Data'!$I:$I,'EPA Data'!$D:$D,'Country Selector'!$A$2,'EPA Data'!$J:$J,$B$1,'EPA Data'!$C:$C,W$2,'EPA Data'!$G:$G,"&gt;="&amp;$A43,'EPA Data'!$G:$G,"&lt;"&amp;$B43)*unit_conv</f>
        <v>0</v>
      </c>
      <c r="X43">
        <f t="shared" si="27"/>
        <v>0</v>
      </c>
      <c r="Y43">
        <f t="shared" si="27"/>
        <v>0</v>
      </c>
      <c r="Z43">
        <f t="shared" si="27"/>
        <v>0</v>
      </c>
      <c r="AA43">
        <f t="shared" si="27"/>
        <v>0</v>
      </c>
      <c r="AB43" s="31">
        <f>VLOOKUP($B$1,'Multipliers and Adjustments'!$A$70:$I$86,TRUNC(COLUMN(AB$2)/5)+2,FALSE)*SUMIFS('EPA Data'!$I:$I,'EPA Data'!$D:$D,'Country Selector'!$A$2,'EPA Data'!$J:$J,$B$1,'EPA Data'!$C:$C,AB$2,'EPA Data'!$G:$G,"&gt;="&amp;$A43,'EPA Data'!$G:$G,"&lt;"&amp;$B43)*unit_conv</f>
        <v>0</v>
      </c>
      <c r="AC43">
        <f t="shared" si="28"/>
        <v>0</v>
      </c>
      <c r="AD43">
        <f t="shared" si="28"/>
        <v>0</v>
      </c>
      <c r="AE43">
        <f t="shared" si="28"/>
        <v>0</v>
      </c>
      <c r="AF43">
        <f t="shared" si="28"/>
        <v>0</v>
      </c>
      <c r="AG43" s="31">
        <f>VLOOKUP($B$1,'Multipliers and Adjustments'!$A$70:$I$86,TRUNC(COLUMN(AG$2)/5)+2,FALSE)*SUMIFS('EPA Data'!$I:$I,'EPA Data'!$D:$D,'Country Selector'!$A$2,'EPA Data'!$J:$J,$B$1,'EPA Data'!$C:$C,AG$2,'EPA Data'!$G:$G,"&gt;="&amp;$A43,'EPA Data'!$G:$G,"&lt;"&amp;$B43)*unit_conv</f>
        <v>0</v>
      </c>
      <c r="AH43">
        <f t="shared" si="29"/>
        <v>0</v>
      </c>
      <c r="AI43">
        <f t="shared" si="29"/>
        <v>0</v>
      </c>
      <c r="AJ43">
        <f t="shared" si="29"/>
        <v>0</v>
      </c>
      <c r="AK43">
        <f t="shared" si="29"/>
        <v>0</v>
      </c>
      <c r="AL43" s="31">
        <f>VLOOKUP($B$1,'Multipliers and Adjustments'!$A$70:$I$86,TRUNC(COLUMN(AL$2)/5)+2,FALSE)*SUMIFS('EPA Data'!$I:$I,'EPA Data'!$D:$D,'Country Selector'!$A$2,'EPA Data'!$J:$J,$B$1,'EPA Data'!$C:$C,AL$2,'EPA Data'!$G:$G,"&gt;="&amp;$A43,'EPA Data'!$G:$G,"&lt;"&amp;$B43)*unit_conv</f>
        <v>0</v>
      </c>
    </row>
    <row r="44" spans="1:38" x14ac:dyDescent="0.45">
      <c r="A44" s="15">
        <f t="shared" si="14"/>
        <v>90</v>
      </c>
      <c r="B44" s="16">
        <f t="shared" si="22"/>
        <v>100</v>
      </c>
      <c r="C44" s="31">
        <f>VLOOKUP($B$1,'Multipliers and Adjustments'!$A$70:$I$86,TRUNC(COLUMN(C$2)/5)+2,FALSE)*SUMIFS('EPA Data'!$I:$I,'EPA Data'!$D:$D,'Country Selector'!$A$2,'EPA Data'!$J:$J,$B$1,'EPA Data'!$C:$C,C$2,'EPA Data'!$G:$G,"&gt;="&amp;$A44,'EPA Data'!$G:$G,"&lt;"&amp;$B44)*unit_conv</f>
        <v>0</v>
      </c>
      <c r="D44">
        <f t="shared" si="23"/>
        <v>0</v>
      </c>
      <c r="E44">
        <f t="shared" si="23"/>
        <v>0</v>
      </c>
      <c r="F44">
        <f t="shared" si="23"/>
        <v>0</v>
      </c>
      <c r="G44">
        <f t="shared" si="23"/>
        <v>0</v>
      </c>
      <c r="H44" s="31">
        <f>VLOOKUP($B$1,'Multipliers and Adjustments'!$A$70:$I$86,TRUNC(COLUMN(H$2)/5)+2,FALSE)*SUMIFS('EPA Data'!$I:$I,'EPA Data'!$D:$D,'Country Selector'!$A$2,'EPA Data'!$J:$J,$B$1,'EPA Data'!$C:$C,H$2,'EPA Data'!$G:$G,"&gt;="&amp;$A44,'EPA Data'!$G:$G,"&lt;"&amp;$B44)*unit_conv</f>
        <v>0</v>
      </c>
      <c r="I44">
        <f t="shared" si="24"/>
        <v>0</v>
      </c>
      <c r="J44">
        <f t="shared" si="24"/>
        <v>0</v>
      </c>
      <c r="K44">
        <f t="shared" si="24"/>
        <v>0</v>
      </c>
      <c r="L44">
        <f t="shared" si="24"/>
        <v>0</v>
      </c>
      <c r="M44" s="31">
        <f>VLOOKUP($B$1,'Multipliers and Adjustments'!$A$70:$I$86,TRUNC(COLUMN(M$2)/5)+2,FALSE)*SUMIFS('EPA Data'!$I:$I,'EPA Data'!$D:$D,'Country Selector'!$A$2,'EPA Data'!$J:$J,$B$1,'EPA Data'!$C:$C,M$2,'EPA Data'!$G:$G,"&gt;="&amp;$A44,'EPA Data'!$G:$G,"&lt;"&amp;$B44)*unit_conv</f>
        <v>0</v>
      </c>
      <c r="N44">
        <f t="shared" si="25"/>
        <v>0</v>
      </c>
      <c r="O44">
        <f t="shared" si="25"/>
        <v>0</v>
      </c>
      <c r="P44">
        <f t="shared" si="25"/>
        <v>0</v>
      </c>
      <c r="Q44">
        <f t="shared" si="25"/>
        <v>0</v>
      </c>
      <c r="R44" s="31">
        <f>VLOOKUP($B$1,'Multipliers and Adjustments'!$A$70:$I$86,TRUNC(COLUMN(R$2)/5)+2,FALSE)*SUMIFS('EPA Data'!$I:$I,'EPA Data'!$D:$D,'Country Selector'!$A$2,'EPA Data'!$J:$J,$B$1,'EPA Data'!$C:$C,R$2,'EPA Data'!$G:$G,"&gt;="&amp;$A44,'EPA Data'!$G:$G,"&lt;"&amp;$B44)*unit_conv</f>
        <v>0</v>
      </c>
      <c r="S44">
        <f t="shared" si="26"/>
        <v>0</v>
      </c>
      <c r="T44">
        <f t="shared" si="26"/>
        <v>0</v>
      </c>
      <c r="U44">
        <f t="shared" si="26"/>
        <v>0</v>
      </c>
      <c r="V44">
        <f t="shared" si="26"/>
        <v>0</v>
      </c>
      <c r="W44" s="31">
        <f>VLOOKUP($B$1,'Multipliers and Adjustments'!$A$70:$I$86,TRUNC(COLUMN(W$2)/5)+2,FALSE)*SUMIFS('EPA Data'!$I:$I,'EPA Data'!$D:$D,'Country Selector'!$A$2,'EPA Data'!$J:$J,$B$1,'EPA Data'!$C:$C,W$2,'EPA Data'!$G:$G,"&gt;="&amp;$A44,'EPA Data'!$G:$G,"&lt;"&amp;$B44)*unit_conv</f>
        <v>0</v>
      </c>
      <c r="X44">
        <f t="shared" si="27"/>
        <v>0</v>
      </c>
      <c r="Y44">
        <f t="shared" si="27"/>
        <v>0</v>
      </c>
      <c r="Z44">
        <f t="shared" si="27"/>
        <v>0</v>
      </c>
      <c r="AA44">
        <f t="shared" si="27"/>
        <v>0</v>
      </c>
      <c r="AB44" s="31">
        <f>VLOOKUP($B$1,'Multipliers and Adjustments'!$A$70:$I$86,TRUNC(COLUMN(AB$2)/5)+2,FALSE)*SUMIFS('EPA Data'!$I:$I,'EPA Data'!$D:$D,'Country Selector'!$A$2,'EPA Data'!$J:$J,$B$1,'EPA Data'!$C:$C,AB$2,'EPA Data'!$G:$G,"&gt;="&amp;$A44,'EPA Data'!$G:$G,"&lt;"&amp;$B44)*unit_conv</f>
        <v>0</v>
      </c>
      <c r="AC44">
        <f t="shared" si="28"/>
        <v>0</v>
      </c>
      <c r="AD44">
        <f t="shared" si="28"/>
        <v>0</v>
      </c>
      <c r="AE44">
        <f t="shared" si="28"/>
        <v>0</v>
      </c>
      <c r="AF44">
        <f t="shared" si="28"/>
        <v>0</v>
      </c>
      <c r="AG44" s="31">
        <f>VLOOKUP($B$1,'Multipliers and Adjustments'!$A$70:$I$86,TRUNC(COLUMN(AG$2)/5)+2,FALSE)*SUMIFS('EPA Data'!$I:$I,'EPA Data'!$D:$D,'Country Selector'!$A$2,'EPA Data'!$J:$J,$B$1,'EPA Data'!$C:$C,AG$2,'EPA Data'!$G:$G,"&gt;="&amp;$A44,'EPA Data'!$G:$G,"&lt;"&amp;$B44)*unit_conv</f>
        <v>0</v>
      </c>
      <c r="AH44">
        <f t="shared" si="29"/>
        <v>0</v>
      </c>
      <c r="AI44">
        <f t="shared" si="29"/>
        <v>0</v>
      </c>
      <c r="AJ44">
        <f t="shared" si="29"/>
        <v>0</v>
      </c>
      <c r="AK44">
        <f t="shared" si="29"/>
        <v>0</v>
      </c>
      <c r="AL44" s="31">
        <f>VLOOKUP($B$1,'Multipliers and Adjustments'!$A$70:$I$86,TRUNC(COLUMN(AL$2)/5)+2,FALSE)*SUMIFS('EPA Data'!$I:$I,'EPA Data'!$D:$D,'Country Selector'!$A$2,'EPA Data'!$J:$J,$B$1,'EPA Data'!$C:$C,AL$2,'EPA Data'!$G:$G,"&gt;="&amp;$A44,'EPA Data'!$G:$G,"&lt;"&amp;$B44)*unit_conv</f>
        <v>0</v>
      </c>
    </row>
    <row r="45" spans="1:38" x14ac:dyDescent="0.45">
      <c r="A45" s="12">
        <f>B44</f>
        <v>100</v>
      </c>
      <c r="B45" s="11">
        <f t="shared" si="7"/>
        <v>150</v>
      </c>
      <c r="C45" s="31">
        <f>VLOOKUP($B$1,'Multipliers and Adjustments'!$A$70:$I$86,TRUNC(COLUMN(C$2)/5)+2,FALSE)*SUMIFS('EPA Data'!$I:$I,'EPA Data'!$D:$D,'Country Selector'!$A$2,'EPA Data'!$J:$J,$B$1,'EPA Data'!$C:$C,C$2,'EPA Data'!$G:$G,"&gt;="&amp;$A45,'EPA Data'!$G:$G,"&lt;"&amp;$B45)*unit_conv</f>
        <v>0</v>
      </c>
      <c r="D45">
        <f t="shared" si="23"/>
        <v>0</v>
      </c>
      <c r="E45">
        <f t="shared" si="23"/>
        <v>0</v>
      </c>
      <c r="F45">
        <f t="shared" si="23"/>
        <v>0</v>
      </c>
      <c r="G45">
        <f t="shared" si="23"/>
        <v>0</v>
      </c>
      <c r="H45" s="31">
        <f>VLOOKUP($B$1,'Multipliers and Adjustments'!$A$70:$I$86,TRUNC(COLUMN(H$2)/5)+2,FALSE)*SUMIFS('EPA Data'!$I:$I,'EPA Data'!$D:$D,'Country Selector'!$A$2,'EPA Data'!$J:$J,$B$1,'EPA Data'!$C:$C,H$2,'EPA Data'!$G:$G,"&gt;="&amp;$A45,'EPA Data'!$G:$G,"&lt;"&amp;$B45)*unit_conv</f>
        <v>0</v>
      </c>
      <c r="I45">
        <f t="shared" si="24"/>
        <v>0</v>
      </c>
      <c r="J45">
        <f t="shared" si="24"/>
        <v>0</v>
      </c>
      <c r="K45">
        <f t="shared" si="24"/>
        <v>0</v>
      </c>
      <c r="L45">
        <f t="shared" si="24"/>
        <v>0</v>
      </c>
      <c r="M45" s="31">
        <f>VLOOKUP($B$1,'Multipliers and Adjustments'!$A$70:$I$86,TRUNC(COLUMN(M$2)/5)+2,FALSE)*SUMIFS('EPA Data'!$I:$I,'EPA Data'!$D:$D,'Country Selector'!$A$2,'EPA Data'!$J:$J,$B$1,'EPA Data'!$C:$C,M$2,'EPA Data'!$G:$G,"&gt;="&amp;$A45,'EPA Data'!$G:$G,"&lt;"&amp;$B45)*unit_conv</f>
        <v>0</v>
      </c>
      <c r="N45">
        <f t="shared" si="25"/>
        <v>0</v>
      </c>
      <c r="O45">
        <f t="shared" si="25"/>
        <v>0</v>
      </c>
      <c r="P45">
        <f t="shared" si="25"/>
        <v>0</v>
      </c>
      <c r="Q45">
        <f t="shared" si="25"/>
        <v>0</v>
      </c>
      <c r="R45" s="31">
        <f>VLOOKUP($B$1,'Multipliers and Adjustments'!$A$70:$I$86,TRUNC(COLUMN(R$2)/5)+2,FALSE)*SUMIFS('EPA Data'!$I:$I,'EPA Data'!$D:$D,'Country Selector'!$A$2,'EPA Data'!$J:$J,$B$1,'EPA Data'!$C:$C,R$2,'EPA Data'!$G:$G,"&gt;="&amp;$A45,'EPA Data'!$G:$G,"&lt;"&amp;$B45)*unit_conv</f>
        <v>0</v>
      </c>
      <c r="S45">
        <f t="shared" si="26"/>
        <v>0</v>
      </c>
      <c r="T45">
        <f t="shared" si="26"/>
        <v>0</v>
      </c>
      <c r="U45">
        <f t="shared" si="26"/>
        <v>0</v>
      </c>
      <c r="V45">
        <f t="shared" si="26"/>
        <v>0</v>
      </c>
      <c r="W45" s="31">
        <f>VLOOKUP($B$1,'Multipliers and Adjustments'!$A$70:$I$86,TRUNC(COLUMN(W$2)/5)+2,FALSE)*SUMIFS('EPA Data'!$I:$I,'EPA Data'!$D:$D,'Country Selector'!$A$2,'EPA Data'!$J:$J,$B$1,'EPA Data'!$C:$C,W$2,'EPA Data'!$G:$G,"&gt;="&amp;$A45,'EPA Data'!$G:$G,"&lt;"&amp;$B45)*unit_conv</f>
        <v>0</v>
      </c>
      <c r="X45">
        <f t="shared" si="27"/>
        <v>0</v>
      </c>
      <c r="Y45">
        <f t="shared" si="27"/>
        <v>0</v>
      </c>
      <c r="Z45">
        <f t="shared" si="27"/>
        <v>0</v>
      </c>
      <c r="AA45">
        <f t="shared" si="27"/>
        <v>0</v>
      </c>
      <c r="AB45" s="31">
        <f>VLOOKUP($B$1,'Multipliers and Adjustments'!$A$70:$I$86,TRUNC(COLUMN(AB$2)/5)+2,FALSE)*SUMIFS('EPA Data'!$I:$I,'EPA Data'!$D:$D,'Country Selector'!$A$2,'EPA Data'!$J:$J,$B$1,'EPA Data'!$C:$C,AB$2,'EPA Data'!$G:$G,"&gt;="&amp;$A45,'EPA Data'!$G:$G,"&lt;"&amp;$B45)*unit_conv</f>
        <v>0</v>
      </c>
      <c r="AC45">
        <f t="shared" si="28"/>
        <v>0</v>
      </c>
      <c r="AD45">
        <f t="shared" si="28"/>
        <v>0</v>
      </c>
      <c r="AE45">
        <f t="shared" si="28"/>
        <v>0</v>
      </c>
      <c r="AF45">
        <f t="shared" si="28"/>
        <v>0</v>
      </c>
      <c r="AG45" s="31">
        <f>VLOOKUP($B$1,'Multipliers and Adjustments'!$A$70:$I$86,TRUNC(COLUMN(AG$2)/5)+2,FALSE)*SUMIFS('EPA Data'!$I:$I,'EPA Data'!$D:$D,'Country Selector'!$A$2,'EPA Data'!$J:$J,$B$1,'EPA Data'!$C:$C,AG$2,'EPA Data'!$G:$G,"&gt;="&amp;$A45,'EPA Data'!$G:$G,"&lt;"&amp;$B45)*unit_conv</f>
        <v>0</v>
      </c>
      <c r="AH45">
        <f t="shared" si="29"/>
        <v>0</v>
      </c>
      <c r="AI45">
        <f t="shared" si="29"/>
        <v>0</v>
      </c>
      <c r="AJ45">
        <f t="shared" si="29"/>
        <v>0</v>
      </c>
      <c r="AK45">
        <f t="shared" si="29"/>
        <v>0</v>
      </c>
      <c r="AL45" s="31">
        <f>VLOOKUP($B$1,'Multipliers and Adjustments'!$A$70:$I$86,TRUNC(COLUMN(AL$2)/5)+2,FALSE)*SUMIFS('EPA Data'!$I:$I,'EPA Data'!$D:$D,'Country Selector'!$A$2,'EPA Data'!$J:$J,$B$1,'EPA Data'!$C:$C,AL$2,'EPA Data'!$G:$G,"&gt;="&amp;$A45,'EPA Data'!$G:$G,"&lt;"&amp;$B45)*unit_conv</f>
        <v>0</v>
      </c>
    </row>
    <row r="46" spans="1:38" x14ac:dyDescent="0.45">
      <c r="A46" s="12">
        <f t="shared" si="14"/>
        <v>150</v>
      </c>
      <c r="B46" s="11">
        <f t="shared" si="7"/>
        <v>200</v>
      </c>
      <c r="C46" s="31">
        <f>VLOOKUP($B$1,'Multipliers and Adjustments'!$A$70:$I$86,TRUNC(COLUMN(C$2)/5)+2,FALSE)*SUMIFS('EPA Data'!$I:$I,'EPA Data'!$D:$D,'Country Selector'!$A$2,'EPA Data'!$J:$J,$B$1,'EPA Data'!$C:$C,C$2,'EPA Data'!$G:$G,"&gt;="&amp;$A46,'EPA Data'!$G:$G,"&lt;"&amp;$B46)*unit_conv</f>
        <v>0</v>
      </c>
      <c r="D46">
        <f t="shared" si="23"/>
        <v>0</v>
      </c>
      <c r="E46">
        <f t="shared" si="23"/>
        <v>0</v>
      </c>
      <c r="F46">
        <f t="shared" si="23"/>
        <v>0</v>
      </c>
      <c r="G46">
        <f t="shared" si="23"/>
        <v>0</v>
      </c>
      <c r="H46" s="31">
        <f>VLOOKUP($B$1,'Multipliers and Adjustments'!$A$70:$I$86,TRUNC(COLUMN(H$2)/5)+2,FALSE)*SUMIFS('EPA Data'!$I:$I,'EPA Data'!$D:$D,'Country Selector'!$A$2,'EPA Data'!$J:$J,$B$1,'EPA Data'!$C:$C,H$2,'EPA Data'!$G:$G,"&gt;="&amp;$A46,'EPA Data'!$G:$G,"&lt;"&amp;$B46)*unit_conv</f>
        <v>0</v>
      </c>
      <c r="I46">
        <f t="shared" si="24"/>
        <v>0</v>
      </c>
      <c r="J46">
        <f t="shared" si="24"/>
        <v>0</v>
      </c>
      <c r="K46">
        <f t="shared" si="24"/>
        <v>0</v>
      </c>
      <c r="L46">
        <f t="shared" si="24"/>
        <v>0</v>
      </c>
      <c r="M46" s="31">
        <f>VLOOKUP($B$1,'Multipliers and Adjustments'!$A$70:$I$86,TRUNC(COLUMN(M$2)/5)+2,FALSE)*SUMIFS('EPA Data'!$I:$I,'EPA Data'!$D:$D,'Country Selector'!$A$2,'EPA Data'!$J:$J,$B$1,'EPA Data'!$C:$C,M$2,'EPA Data'!$G:$G,"&gt;="&amp;$A46,'EPA Data'!$G:$G,"&lt;"&amp;$B46)*unit_conv</f>
        <v>0</v>
      </c>
      <c r="N46">
        <f t="shared" si="25"/>
        <v>0</v>
      </c>
      <c r="O46">
        <f t="shared" si="25"/>
        <v>0</v>
      </c>
      <c r="P46">
        <f t="shared" si="25"/>
        <v>0</v>
      </c>
      <c r="Q46">
        <f t="shared" si="25"/>
        <v>0</v>
      </c>
      <c r="R46" s="31">
        <f>VLOOKUP($B$1,'Multipliers and Adjustments'!$A$70:$I$86,TRUNC(COLUMN(R$2)/5)+2,FALSE)*SUMIFS('EPA Data'!$I:$I,'EPA Data'!$D:$D,'Country Selector'!$A$2,'EPA Data'!$J:$J,$B$1,'EPA Data'!$C:$C,R$2,'EPA Data'!$G:$G,"&gt;="&amp;$A46,'EPA Data'!$G:$G,"&lt;"&amp;$B46)*unit_conv</f>
        <v>0</v>
      </c>
      <c r="S46">
        <f t="shared" si="26"/>
        <v>0</v>
      </c>
      <c r="T46">
        <f t="shared" si="26"/>
        <v>0</v>
      </c>
      <c r="U46">
        <f t="shared" si="26"/>
        <v>0</v>
      </c>
      <c r="V46">
        <f t="shared" si="26"/>
        <v>0</v>
      </c>
      <c r="W46" s="31">
        <f>VLOOKUP($B$1,'Multipliers and Adjustments'!$A$70:$I$86,TRUNC(COLUMN(W$2)/5)+2,FALSE)*SUMIFS('EPA Data'!$I:$I,'EPA Data'!$D:$D,'Country Selector'!$A$2,'EPA Data'!$J:$J,$B$1,'EPA Data'!$C:$C,W$2,'EPA Data'!$G:$G,"&gt;="&amp;$A46,'EPA Data'!$G:$G,"&lt;"&amp;$B46)*unit_conv</f>
        <v>0</v>
      </c>
      <c r="X46">
        <f t="shared" si="27"/>
        <v>0</v>
      </c>
      <c r="Y46">
        <f t="shared" si="27"/>
        <v>0</v>
      </c>
      <c r="Z46">
        <f t="shared" si="27"/>
        <v>0</v>
      </c>
      <c r="AA46">
        <f t="shared" si="27"/>
        <v>0</v>
      </c>
      <c r="AB46" s="31">
        <f>VLOOKUP($B$1,'Multipliers and Adjustments'!$A$70:$I$86,TRUNC(COLUMN(AB$2)/5)+2,FALSE)*SUMIFS('EPA Data'!$I:$I,'EPA Data'!$D:$D,'Country Selector'!$A$2,'EPA Data'!$J:$J,$B$1,'EPA Data'!$C:$C,AB$2,'EPA Data'!$G:$G,"&gt;="&amp;$A46,'EPA Data'!$G:$G,"&lt;"&amp;$B46)*unit_conv</f>
        <v>0</v>
      </c>
      <c r="AC46">
        <f t="shared" si="28"/>
        <v>0</v>
      </c>
      <c r="AD46">
        <f t="shared" si="28"/>
        <v>0</v>
      </c>
      <c r="AE46">
        <f t="shared" si="28"/>
        <v>0</v>
      </c>
      <c r="AF46">
        <f t="shared" si="28"/>
        <v>0</v>
      </c>
      <c r="AG46" s="31">
        <f>VLOOKUP($B$1,'Multipliers and Adjustments'!$A$70:$I$86,TRUNC(COLUMN(AG$2)/5)+2,FALSE)*SUMIFS('EPA Data'!$I:$I,'EPA Data'!$D:$D,'Country Selector'!$A$2,'EPA Data'!$J:$J,$B$1,'EPA Data'!$C:$C,AG$2,'EPA Data'!$G:$G,"&gt;="&amp;$A46,'EPA Data'!$G:$G,"&lt;"&amp;$B46)*unit_conv</f>
        <v>0</v>
      </c>
      <c r="AH46">
        <f t="shared" si="29"/>
        <v>0</v>
      </c>
      <c r="AI46">
        <f t="shared" si="29"/>
        <v>0</v>
      </c>
      <c r="AJ46">
        <f t="shared" si="29"/>
        <v>0</v>
      </c>
      <c r="AK46">
        <f t="shared" si="29"/>
        <v>0</v>
      </c>
      <c r="AL46" s="31">
        <f>VLOOKUP($B$1,'Multipliers and Adjustments'!$A$70:$I$86,TRUNC(COLUMN(AL$2)/5)+2,FALSE)*SUMIFS('EPA Data'!$I:$I,'EPA Data'!$D:$D,'Country Selector'!$A$2,'EPA Data'!$J:$J,$B$1,'EPA Data'!$C:$C,AL$2,'EPA Data'!$G:$G,"&gt;="&amp;$A46,'EPA Data'!$G:$G,"&lt;"&amp;$B46)*unit_conv</f>
        <v>0</v>
      </c>
    </row>
    <row r="47" spans="1:38" x14ac:dyDescent="0.45">
      <c r="A47" s="12">
        <f t="shared" si="14"/>
        <v>200</v>
      </c>
      <c r="B47" s="11">
        <f t="shared" si="7"/>
        <v>250</v>
      </c>
      <c r="C47" s="31">
        <f>VLOOKUP($B$1,'Multipliers and Adjustments'!$A$70:$I$86,TRUNC(COLUMN(C$2)/5)+2,FALSE)*SUMIFS('EPA Data'!$I:$I,'EPA Data'!$D:$D,'Country Selector'!$A$2,'EPA Data'!$J:$J,$B$1,'EPA Data'!$C:$C,C$2,'EPA Data'!$G:$G,"&gt;="&amp;$A47,'EPA Data'!$G:$G,"&lt;"&amp;$B47)*unit_conv</f>
        <v>0</v>
      </c>
      <c r="D47">
        <f t="shared" si="23"/>
        <v>0</v>
      </c>
      <c r="E47">
        <f t="shared" si="23"/>
        <v>0</v>
      </c>
      <c r="F47">
        <f t="shared" si="23"/>
        <v>0</v>
      </c>
      <c r="G47">
        <f t="shared" si="23"/>
        <v>0</v>
      </c>
      <c r="H47" s="31">
        <f>VLOOKUP($B$1,'Multipliers and Adjustments'!$A$70:$I$86,TRUNC(COLUMN(H$2)/5)+2,FALSE)*SUMIFS('EPA Data'!$I:$I,'EPA Data'!$D:$D,'Country Selector'!$A$2,'EPA Data'!$J:$J,$B$1,'EPA Data'!$C:$C,H$2,'EPA Data'!$G:$G,"&gt;="&amp;$A47,'EPA Data'!$G:$G,"&lt;"&amp;$B47)*unit_conv</f>
        <v>0</v>
      </c>
      <c r="I47">
        <f t="shared" si="24"/>
        <v>0</v>
      </c>
      <c r="J47">
        <f t="shared" si="24"/>
        <v>0</v>
      </c>
      <c r="K47">
        <f t="shared" si="24"/>
        <v>0</v>
      </c>
      <c r="L47">
        <f t="shared" si="24"/>
        <v>0</v>
      </c>
      <c r="M47" s="31">
        <f>VLOOKUP($B$1,'Multipliers and Adjustments'!$A$70:$I$86,TRUNC(COLUMN(M$2)/5)+2,FALSE)*SUMIFS('EPA Data'!$I:$I,'EPA Data'!$D:$D,'Country Selector'!$A$2,'EPA Data'!$J:$J,$B$1,'EPA Data'!$C:$C,M$2,'EPA Data'!$G:$G,"&gt;="&amp;$A47,'EPA Data'!$G:$G,"&lt;"&amp;$B47)*unit_conv</f>
        <v>0</v>
      </c>
      <c r="N47">
        <f t="shared" si="25"/>
        <v>0</v>
      </c>
      <c r="O47">
        <f t="shared" si="25"/>
        <v>0</v>
      </c>
      <c r="P47">
        <f t="shared" si="25"/>
        <v>0</v>
      </c>
      <c r="Q47">
        <f t="shared" si="25"/>
        <v>0</v>
      </c>
      <c r="R47" s="31">
        <f>VLOOKUP($B$1,'Multipliers and Adjustments'!$A$70:$I$86,TRUNC(COLUMN(R$2)/5)+2,FALSE)*SUMIFS('EPA Data'!$I:$I,'EPA Data'!$D:$D,'Country Selector'!$A$2,'EPA Data'!$J:$J,$B$1,'EPA Data'!$C:$C,R$2,'EPA Data'!$G:$G,"&gt;="&amp;$A47,'EPA Data'!$G:$G,"&lt;"&amp;$B47)*unit_conv</f>
        <v>0</v>
      </c>
      <c r="S47">
        <f t="shared" si="26"/>
        <v>0</v>
      </c>
      <c r="T47">
        <f t="shared" si="26"/>
        <v>0</v>
      </c>
      <c r="U47">
        <f t="shared" si="26"/>
        <v>0</v>
      </c>
      <c r="V47">
        <f t="shared" si="26"/>
        <v>0</v>
      </c>
      <c r="W47" s="31">
        <f>VLOOKUP($B$1,'Multipliers and Adjustments'!$A$70:$I$86,TRUNC(COLUMN(W$2)/5)+2,FALSE)*SUMIFS('EPA Data'!$I:$I,'EPA Data'!$D:$D,'Country Selector'!$A$2,'EPA Data'!$J:$J,$B$1,'EPA Data'!$C:$C,W$2,'EPA Data'!$G:$G,"&gt;="&amp;$A47,'EPA Data'!$G:$G,"&lt;"&amp;$B47)*unit_conv</f>
        <v>0</v>
      </c>
      <c r="X47">
        <f t="shared" si="27"/>
        <v>0</v>
      </c>
      <c r="Y47">
        <f t="shared" si="27"/>
        <v>0</v>
      </c>
      <c r="Z47">
        <f t="shared" si="27"/>
        <v>0</v>
      </c>
      <c r="AA47">
        <f t="shared" si="27"/>
        <v>0</v>
      </c>
      <c r="AB47" s="31">
        <f>VLOOKUP($B$1,'Multipliers and Adjustments'!$A$70:$I$86,TRUNC(COLUMN(AB$2)/5)+2,FALSE)*SUMIFS('EPA Data'!$I:$I,'EPA Data'!$D:$D,'Country Selector'!$A$2,'EPA Data'!$J:$J,$B$1,'EPA Data'!$C:$C,AB$2,'EPA Data'!$G:$G,"&gt;="&amp;$A47,'EPA Data'!$G:$G,"&lt;"&amp;$B47)*unit_conv</f>
        <v>0</v>
      </c>
      <c r="AC47">
        <f t="shared" si="28"/>
        <v>0</v>
      </c>
      <c r="AD47">
        <f t="shared" si="28"/>
        <v>0</v>
      </c>
      <c r="AE47">
        <f t="shared" si="28"/>
        <v>0</v>
      </c>
      <c r="AF47">
        <f t="shared" si="28"/>
        <v>0</v>
      </c>
      <c r="AG47" s="31">
        <f>VLOOKUP($B$1,'Multipliers and Adjustments'!$A$70:$I$86,TRUNC(COLUMN(AG$2)/5)+2,FALSE)*SUMIFS('EPA Data'!$I:$I,'EPA Data'!$D:$D,'Country Selector'!$A$2,'EPA Data'!$J:$J,$B$1,'EPA Data'!$C:$C,AG$2,'EPA Data'!$G:$G,"&gt;="&amp;$A47,'EPA Data'!$G:$G,"&lt;"&amp;$B47)*unit_conv</f>
        <v>0</v>
      </c>
      <c r="AH47">
        <f t="shared" si="29"/>
        <v>0</v>
      </c>
      <c r="AI47">
        <f t="shared" si="29"/>
        <v>0</v>
      </c>
      <c r="AJ47">
        <f t="shared" si="29"/>
        <v>0</v>
      </c>
      <c r="AK47">
        <f t="shared" si="29"/>
        <v>0</v>
      </c>
      <c r="AL47" s="31">
        <f>VLOOKUP($B$1,'Multipliers and Adjustments'!$A$70:$I$86,TRUNC(COLUMN(AL$2)/5)+2,FALSE)*SUMIFS('EPA Data'!$I:$I,'EPA Data'!$D:$D,'Country Selector'!$A$2,'EPA Data'!$J:$J,$B$1,'EPA Data'!$C:$C,AL$2,'EPA Data'!$G:$G,"&gt;="&amp;$A47,'EPA Data'!$G:$G,"&lt;"&amp;$B47)*unit_conv</f>
        <v>0</v>
      </c>
    </row>
    <row r="48" spans="1:38" x14ac:dyDescent="0.45">
      <c r="A48" s="12">
        <f t="shared" si="14"/>
        <v>250</v>
      </c>
      <c r="B48" s="11">
        <f t="shared" si="7"/>
        <v>300</v>
      </c>
      <c r="C48" s="31">
        <f>VLOOKUP($B$1,'Multipliers and Adjustments'!$A$70:$I$86,TRUNC(COLUMN(C$2)/5)+2,FALSE)*SUMIFS('EPA Data'!$I:$I,'EPA Data'!$D:$D,'Country Selector'!$A$2,'EPA Data'!$J:$J,$B$1,'EPA Data'!$C:$C,C$2,'EPA Data'!$G:$G,"&gt;="&amp;$A48,'EPA Data'!$G:$G,"&lt;"&amp;$B48)*unit_conv</f>
        <v>0</v>
      </c>
      <c r="D48">
        <f t="shared" si="23"/>
        <v>0</v>
      </c>
      <c r="E48">
        <f t="shared" si="23"/>
        <v>0</v>
      </c>
      <c r="F48">
        <f t="shared" si="23"/>
        <v>0</v>
      </c>
      <c r="G48">
        <f t="shared" si="23"/>
        <v>0</v>
      </c>
      <c r="H48" s="31">
        <f>VLOOKUP($B$1,'Multipliers and Adjustments'!$A$70:$I$86,TRUNC(COLUMN(H$2)/5)+2,FALSE)*SUMIFS('EPA Data'!$I:$I,'EPA Data'!$D:$D,'Country Selector'!$A$2,'EPA Data'!$J:$J,$B$1,'EPA Data'!$C:$C,H$2,'EPA Data'!$G:$G,"&gt;="&amp;$A48,'EPA Data'!$G:$G,"&lt;"&amp;$B48)*unit_conv</f>
        <v>0</v>
      </c>
      <c r="I48">
        <f t="shared" si="24"/>
        <v>0</v>
      </c>
      <c r="J48">
        <f t="shared" si="24"/>
        <v>0</v>
      </c>
      <c r="K48">
        <f t="shared" si="24"/>
        <v>0</v>
      </c>
      <c r="L48">
        <f t="shared" si="24"/>
        <v>0</v>
      </c>
      <c r="M48" s="31">
        <f>VLOOKUP($B$1,'Multipliers and Adjustments'!$A$70:$I$86,TRUNC(COLUMN(M$2)/5)+2,FALSE)*SUMIFS('EPA Data'!$I:$I,'EPA Data'!$D:$D,'Country Selector'!$A$2,'EPA Data'!$J:$J,$B$1,'EPA Data'!$C:$C,M$2,'EPA Data'!$G:$G,"&gt;="&amp;$A48,'EPA Data'!$G:$G,"&lt;"&amp;$B48)*unit_conv</f>
        <v>0</v>
      </c>
      <c r="N48">
        <f t="shared" si="25"/>
        <v>0</v>
      </c>
      <c r="O48">
        <f t="shared" si="25"/>
        <v>0</v>
      </c>
      <c r="P48">
        <f t="shared" si="25"/>
        <v>0</v>
      </c>
      <c r="Q48">
        <f t="shared" si="25"/>
        <v>0</v>
      </c>
      <c r="R48" s="31">
        <f>VLOOKUP($B$1,'Multipliers and Adjustments'!$A$70:$I$86,TRUNC(COLUMN(R$2)/5)+2,FALSE)*SUMIFS('EPA Data'!$I:$I,'EPA Data'!$D:$D,'Country Selector'!$A$2,'EPA Data'!$J:$J,$B$1,'EPA Data'!$C:$C,R$2,'EPA Data'!$G:$G,"&gt;="&amp;$A48,'EPA Data'!$G:$G,"&lt;"&amp;$B48)*unit_conv</f>
        <v>0</v>
      </c>
      <c r="S48">
        <f t="shared" si="26"/>
        <v>0</v>
      </c>
      <c r="T48">
        <f t="shared" si="26"/>
        <v>0</v>
      </c>
      <c r="U48">
        <f t="shared" si="26"/>
        <v>0</v>
      </c>
      <c r="V48">
        <f t="shared" si="26"/>
        <v>0</v>
      </c>
      <c r="W48" s="31">
        <f>VLOOKUP($B$1,'Multipliers and Adjustments'!$A$70:$I$86,TRUNC(COLUMN(W$2)/5)+2,FALSE)*SUMIFS('EPA Data'!$I:$I,'EPA Data'!$D:$D,'Country Selector'!$A$2,'EPA Data'!$J:$J,$B$1,'EPA Data'!$C:$C,W$2,'EPA Data'!$G:$G,"&gt;="&amp;$A48,'EPA Data'!$G:$G,"&lt;"&amp;$B48)*unit_conv</f>
        <v>0</v>
      </c>
      <c r="X48">
        <f t="shared" si="27"/>
        <v>0</v>
      </c>
      <c r="Y48">
        <f t="shared" si="27"/>
        <v>0</v>
      </c>
      <c r="Z48">
        <f t="shared" si="27"/>
        <v>0</v>
      </c>
      <c r="AA48">
        <f t="shared" si="27"/>
        <v>0</v>
      </c>
      <c r="AB48" s="31">
        <f>VLOOKUP($B$1,'Multipliers and Adjustments'!$A$70:$I$86,TRUNC(COLUMN(AB$2)/5)+2,FALSE)*SUMIFS('EPA Data'!$I:$I,'EPA Data'!$D:$D,'Country Selector'!$A$2,'EPA Data'!$J:$J,$B$1,'EPA Data'!$C:$C,AB$2,'EPA Data'!$G:$G,"&gt;="&amp;$A48,'EPA Data'!$G:$G,"&lt;"&amp;$B48)*unit_conv</f>
        <v>0</v>
      </c>
      <c r="AC48">
        <f t="shared" si="28"/>
        <v>0</v>
      </c>
      <c r="AD48">
        <f t="shared" si="28"/>
        <v>0</v>
      </c>
      <c r="AE48">
        <f t="shared" si="28"/>
        <v>0</v>
      </c>
      <c r="AF48">
        <f t="shared" si="28"/>
        <v>0</v>
      </c>
      <c r="AG48" s="31">
        <f>VLOOKUP($B$1,'Multipliers and Adjustments'!$A$70:$I$86,TRUNC(COLUMN(AG$2)/5)+2,FALSE)*SUMIFS('EPA Data'!$I:$I,'EPA Data'!$D:$D,'Country Selector'!$A$2,'EPA Data'!$J:$J,$B$1,'EPA Data'!$C:$C,AG$2,'EPA Data'!$G:$G,"&gt;="&amp;$A48,'EPA Data'!$G:$G,"&lt;"&amp;$B48)*unit_conv</f>
        <v>0</v>
      </c>
      <c r="AH48">
        <f t="shared" si="29"/>
        <v>0</v>
      </c>
      <c r="AI48">
        <f t="shared" si="29"/>
        <v>0</v>
      </c>
      <c r="AJ48">
        <f t="shared" si="29"/>
        <v>0</v>
      </c>
      <c r="AK48">
        <f t="shared" si="29"/>
        <v>0</v>
      </c>
      <c r="AL48" s="31">
        <f>VLOOKUP($B$1,'Multipliers and Adjustments'!$A$70:$I$86,TRUNC(COLUMN(AL$2)/5)+2,FALSE)*SUMIFS('EPA Data'!$I:$I,'EPA Data'!$D:$D,'Country Selector'!$A$2,'EPA Data'!$J:$J,$B$1,'EPA Data'!$C:$C,AL$2,'EPA Data'!$G:$G,"&gt;="&amp;$A48,'EPA Data'!$G:$G,"&lt;"&amp;$B48)*unit_conv</f>
        <v>0</v>
      </c>
    </row>
    <row r="49" spans="1:38" x14ac:dyDescent="0.45">
      <c r="A49" s="12">
        <f t="shared" si="14"/>
        <v>300</v>
      </c>
      <c r="B49" s="11">
        <f t="shared" si="7"/>
        <v>350</v>
      </c>
      <c r="C49" s="31">
        <f>VLOOKUP($B$1,'Multipliers and Adjustments'!$A$70:$I$86,TRUNC(COLUMN(C$2)/5)+2,FALSE)*SUMIFS('EPA Data'!$I:$I,'EPA Data'!$D:$D,'Country Selector'!$A$2,'EPA Data'!$J:$J,$B$1,'EPA Data'!$C:$C,C$2,'EPA Data'!$G:$G,"&gt;="&amp;$A49,'EPA Data'!$G:$G,"&lt;"&amp;$B49)*unit_conv</f>
        <v>0</v>
      </c>
      <c r="D49">
        <f t="shared" si="23"/>
        <v>0</v>
      </c>
      <c r="E49">
        <f t="shared" si="23"/>
        <v>0</v>
      </c>
      <c r="F49">
        <f t="shared" si="23"/>
        <v>0</v>
      </c>
      <c r="G49">
        <f t="shared" si="23"/>
        <v>0</v>
      </c>
      <c r="H49" s="31">
        <f>VLOOKUP($B$1,'Multipliers and Adjustments'!$A$70:$I$86,TRUNC(COLUMN(H$2)/5)+2,FALSE)*SUMIFS('EPA Data'!$I:$I,'EPA Data'!$D:$D,'Country Selector'!$A$2,'EPA Data'!$J:$J,$B$1,'EPA Data'!$C:$C,H$2,'EPA Data'!$G:$G,"&gt;="&amp;$A49,'EPA Data'!$G:$G,"&lt;"&amp;$B49)*unit_conv</f>
        <v>0</v>
      </c>
      <c r="I49">
        <f t="shared" si="24"/>
        <v>0</v>
      </c>
      <c r="J49">
        <f t="shared" si="24"/>
        <v>0</v>
      </c>
      <c r="K49">
        <f t="shared" si="24"/>
        <v>0</v>
      </c>
      <c r="L49">
        <f t="shared" si="24"/>
        <v>0</v>
      </c>
      <c r="M49" s="31">
        <f>VLOOKUP($B$1,'Multipliers and Adjustments'!$A$70:$I$86,TRUNC(COLUMN(M$2)/5)+2,FALSE)*SUMIFS('EPA Data'!$I:$I,'EPA Data'!$D:$D,'Country Selector'!$A$2,'EPA Data'!$J:$J,$B$1,'EPA Data'!$C:$C,M$2,'EPA Data'!$G:$G,"&gt;="&amp;$A49,'EPA Data'!$G:$G,"&lt;"&amp;$B49)*unit_conv</f>
        <v>0</v>
      </c>
      <c r="N49">
        <f t="shared" si="25"/>
        <v>0</v>
      </c>
      <c r="O49">
        <f t="shared" si="25"/>
        <v>0</v>
      </c>
      <c r="P49">
        <f t="shared" si="25"/>
        <v>0</v>
      </c>
      <c r="Q49">
        <f t="shared" si="25"/>
        <v>0</v>
      </c>
      <c r="R49" s="31">
        <f>VLOOKUP($B$1,'Multipliers and Adjustments'!$A$70:$I$86,TRUNC(COLUMN(R$2)/5)+2,FALSE)*SUMIFS('EPA Data'!$I:$I,'EPA Data'!$D:$D,'Country Selector'!$A$2,'EPA Data'!$J:$J,$B$1,'EPA Data'!$C:$C,R$2,'EPA Data'!$G:$G,"&gt;="&amp;$A49,'EPA Data'!$G:$G,"&lt;"&amp;$B49)*unit_conv</f>
        <v>0</v>
      </c>
      <c r="S49">
        <f t="shared" si="26"/>
        <v>0</v>
      </c>
      <c r="T49">
        <f t="shared" si="26"/>
        <v>0</v>
      </c>
      <c r="U49">
        <f t="shared" si="26"/>
        <v>0</v>
      </c>
      <c r="V49">
        <f t="shared" si="26"/>
        <v>0</v>
      </c>
      <c r="W49" s="31">
        <f>VLOOKUP($B$1,'Multipliers and Adjustments'!$A$70:$I$86,TRUNC(COLUMN(W$2)/5)+2,FALSE)*SUMIFS('EPA Data'!$I:$I,'EPA Data'!$D:$D,'Country Selector'!$A$2,'EPA Data'!$J:$J,$B$1,'EPA Data'!$C:$C,W$2,'EPA Data'!$G:$G,"&gt;="&amp;$A49,'EPA Data'!$G:$G,"&lt;"&amp;$B49)*unit_conv</f>
        <v>0</v>
      </c>
      <c r="X49">
        <f t="shared" si="27"/>
        <v>0</v>
      </c>
      <c r="Y49">
        <f t="shared" si="27"/>
        <v>0</v>
      </c>
      <c r="Z49">
        <f t="shared" si="27"/>
        <v>0</v>
      </c>
      <c r="AA49">
        <f t="shared" si="27"/>
        <v>0</v>
      </c>
      <c r="AB49" s="31">
        <f>VLOOKUP($B$1,'Multipliers and Adjustments'!$A$70:$I$86,TRUNC(COLUMN(AB$2)/5)+2,FALSE)*SUMIFS('EPA Data'!$I:$I,'EPA Data'!$D:$D,'Country Selector'!$A$2,'EPA Data'!$J:$J,$B$1,'EPA Data'!$C:$C,AB$2,'EPA Data'!$G:$G,"&gt;="&amp;$A49,'EPA Data'!$G:$G,"&lt;"&amp;$B49)*unit_conv</f>
        <v>0</v>
      </c>
      <c r="AC49">
        <f t="shared" si="28"/>
        <v>0</v>
      </c>
      <c r="AD49">
        <f t="shared" si="28"/>
        <v>0</v>
      </c>
      <c r="AE49">
        <f t="shared" si="28"/>
        <v>0</v>
      </c>
      <c r="AF49">
        <f t="shared" si="28"/>
        <v>0</v>
      </c>
      <c r="AG49" s="31">
        <f>VLOOKUP($B$1,'Multipliers and Adjustments'!$A$70:$I$86,TRUNC(COLUMN(AG$2)/5)+2,FALSE)*SUMIFS('EPA Data'!$I:$I,'EPA Data'!$D:$D,'Country Selector'!$A$2,'EPA Data'!$J:$J,$B$1,'EPA Data'!$C:$C,AG$2,'EPA Data'!$G:$G,"&gt;="&amp;$A49,'EPA Data'!$G:$G,"&lt;"&amp;$B49)*unit_conv</f>
        <v>0</v>
      </c>
      <c r="AH49">
        <f t="shared" si="29"/>
        <v>0</v>
      </c>
      <c r="AI49">
        <f t="shared" si="29"/>
        <v>0</v>
      </c>
      <c r="AJ49">
        <f t="shared" si="29"/>
        <v>0</v>
      </c>
      <c r="AK49">
        <f t="shared" si="29"/>
        <v>0</v>
      </c>
      <c r="AL49" s="31">
        <f>VLOOKUP($B$1,'Multipliers and Adjustments'!$A$70:$I$86,TRUNC(COLUMN(AL$2)/5)+2,FALSE)*SUMIFS('EPA Data'!$I:$I,'EPA Data'!$D:$D,'Country Selector'!$A$2,'EPA Data'!$J:$J,$B$1,'EPA Data'!$C:$C,AL$2,'EPA Data'!$G:$G,"&gt;="&amp;$A49,'EPA Data'!$G:$G,"&lt;"&amp;$B49)*unit_conv</f>
        <v>0</v>
      </c>
    </row>
    <row r="50" spans="1:38" x14ac:dyDescent="0.45">
      <c r="A50" s="12">
        <f t="shared" si="14"/>
        <v>350</v>
      </c>
      <c r="B50" s="11">
        <f t="shared" si="7"/>
        <v>400</v>
      </c>
      <c r="C50" s="31">
        <f>VLOOKUP($B$1,'Multipliers and Adjustments'!$A$70:$I$86,TRUNC(COLUMN(C$2)/5)+2,FALSE)*SUMIFS('EPA Data'!$I:$I,'EPA Data'!$D:$D,'Country Selector'!$A$2,'EPA Data'!$J:$J,$B$1,'EPA Data'!$C:$C,C$2,'EPA Data'!$G:$G,"&gt;="&amp;$A50,'EPA Data'!$G:$G,"&lt;"&amp;$B50)*unit_conv</f>
        <v>0</v>
      </c>
      <c r="D50">
        <f t="shared" ref="D50:G65" si="30">C50+($H50-$C50)/5</f>
        <v>0</v>
      </c>
      <c r="E50">
        <f t="shared" si="30"/>
        <v>0</v>
      </c>
      <c r="F50">
        <f t="shared" si="30"/>
        <v>0</v>
      </c>
      <c r="G50">
        <f t="shared" si="30"/>
        <v>0</v>
      </c>
      <c r="H50" s="31">
        <f>VLOOKUP($B$1,'Multipliers and Adjustments'!$A$70:$I$86,TRUNC(COLUMN(H$2)/5)+2,FALSE)*SUMIFS('EPA Data'!$I:$I,'EPA Data'!$D:$D,'Country Selector'!$A$2,'EPA Data'!$J:$J,$B$1,'EPA Data'!$C:$C,H$2,'EPA Data'!$G:$G,"&gt;="&amp;$A50,'EPA Data'!$G:$G,"&lt;"&amp;$B50)*unit_conv</f>
        <v>0</v>
      </c>
      <c r="I50">
        <f t="shared" si="24"/>
        <v>0</v>
      </c>
      <c r="J50">
        <f t="shared" si="24"/>
        <v>0</v>
      </c>
      <c r="K50">
        <f t="shared" si="24"/>
        <v>0</v>
      </c>
      <c r="L50">
        <f t="shared" si="24"/>
        <v>0</v>
      </c>
      <c r="M50" s="31">
        <f>VLOOKUP($B$1,'Multipliers and Adjustments'!$A$70:$I$86,TRUNC(COLUMN(M$2)/5)+2,FALSE)*SUMIFS('EPA Data'!$I:$I,'EPA Data'!$D:$D,'Country Selector'!$A$2,'EPA Data'!$J:$J,$B$1,'EPA Data'!$C:$C,M$2,'EPA Data'!$G:$G,"&gt;="&amp;$A50,'EPA Data'!$G:$G,"&lt;"&amp;$B50)*unit_conv</f>
        <v>0</v>
      </c>
      <c r="N50">
        <f t="shared" si="25"/>
        <v>0</v>
      </c>
      <c r="O50">
        <f t="shared" si="25"/>
        <v>0</v>
      </c>
      <c r="P50">
        <f t="shared" si="25"/>
        <v>0</v>
      </c>
      <c r="Q50">
        <f t="shared" si="25"/>
        <v>0</v>
      </c>
      <c r="R50" s="31">
        <f>VLOOKUP($B$1,'Multipliers and Adjustments'!$A$70:$I$86,TRUNC(COLUMN(R$2)/5)+2,FALSE)*SUMIFS('EPA Data'!$I:$I,'EPA Data'!$D:$D,'Country Selector'!$A$2,'EPA Data'!$J:$J,$B$1,'EPA Data'!$C:$C,R$2,'EPA Data'!$G:$G,"&gt;="&amp;$A50,'EPA Data'!$G:$G,"&lt;"&amp;$B50)*unit_conv</f>
        <v>0</v>
      </c>
      <c r="S50">
        <f t="shared" si="26"/>
        <v>0</v>
      </c>
      <c r="T50">
        <f t="shared" si="26"/>
        <v>0</v>
      </c>
      <c r="U50">
        <f t="shared" si="26"/>
        <v>0</v>
      </c>
      <c r="V50">
        <f t="shared" si="26"/>
        <v>0</v>
      </c>
      <c r="W50" s="31">
        <f>VLOOKUP($B$1,'Multipliers and Adjustments'!$A$70:$I$86,TRUNC(COLUMN(W$2)/5)+2,FALSE)*SUMIFS('EPA Data'!$I:$I,'EPA Data'!$D:$D,'Country Selector'!$A$2,'EPA Data'!$J:$J,$B$1,'EPA Data'!$C:$C,W$2,'EPA Data'!$G:$G,"&gt;="&amp;$A50,'EPA Data'!$G:$G,"&lt;"&amp;$B50)*unit_conv</f>
        <v>0</v>
      </c>
      <c r="X50">
        <f t="shared" si="27"/>
        <v>0</v>
      </c>
      <c r="Y50">
        <f t="shared" si="27"/>
        <v>0</v>
      </c>
      <c r="Z50">
        <f t="shared" si="27"/>
        <v>0</v>
      </c>
      <c r="AA50">
        <f t="shared" si="27"/>
        <v>0</v>
      </c>
      <c r="AB50" s="31">
        <f>VLOOKUP($B$1,'Multipliers and Adjustments'!$A$70:$I$86,TRUNC(COLUMN(AB$2)/5)+2,FALSE)*SUMIFS('EPA Data'!$I:$I,'EPA Data'!$D:$D,'Country Selector'!$A$2,'EPA Data'!$J:$J,$B$1,'EPA Data'!$C:$C,AB$2,'EPA Data'!$G:$G,"&gt;="&amp;$A50,'EPA Data'!$G:$G,"&lt;"&amp;$B50)*unit_conv</f>
        <v>0</v>
      </c>
      <c r="AC50">
        <f t="shared" si="28"/>
        <v>0</v>
      </c>
      <c r="AD50">
        <f t="shared" si="28"/>
        <v>0</v>
      </c>
      <c r="AE50">
        <f t="shared" si="28"/>
        <v>0</v>
      </c>
      <c r="AF50">
        <f t="shared" si="28"/>
        <v>0</v>
      </c>
      <c r="AG50" s="31">
        <f>VLOOKUP($B$1,'Multipliers and Adjustments'!$A$70:$I$86,TRUNC(COLUMN(AG$2)/5)+2,FALSE)*SUMIFS('EPA Data'!$I:$I,'EPA Data'!$D:$D,'Country Selector'!$A$2,'EPA Data'!$J:$J,$B$1,'EPA Data'!$C:$C,AG$2,'EPA Data'!$G:$G,"&gt;="&amp;$A50,'EPA Data'!$G:$G,"&lt;"&amp;$B50)*unit_conv</f>
        <v>0</v>
      </c>
      <c r="AH50">
        <f t="shared" si="29"/>
        <v>0</v>
      </c>
      <c r="AI50">
        <f t="shared" si="29"/>
        <v>0</v>
      </c>
      <c r="AJ50">
        <f t="shared" si="29"/>
        <v>0</v>
      </c>
      <c r="AK50">
        <f t="shared" si="29"/>
        <v>0</v>
      </c>
      <c r="AL50" s="31">
        <f>VLOOKUP($B$1,'Multipliers and Adjustments'!$A$70:$I$86,TRUNC(COLUMN(AL$2)/5)+2,FALSE)*SUMIFS('EPA Data'!$I:$I,'EPA Data'!$D:$D,'Country Selector'!$A$2,'EPA Data'!$J:$J,$B$1,'EPA Data'!$C:$C,AL$2,'EPA Data'!$G:$G,"&gt;="&amp;$A50,'EPA Data'!$G:$G,"&lt;"&amp;$B50)*unit_conv</f>
        <v>0</v>
      </c>
    </row>
    <row r="51" spans="1:38" x14ac:dyDescent="0.45">
      <c r="A51" s="12">
        <f t="shared" si="14"/>
        <v>400</v>
      </c>
      <c r="B51" s="11">
        <f t="shared" si="7"/>
        <v>450</v>
      </c>
      <c r="C51" s="31">
        <f>VLOOKUP($B$1,'Multipliers and Adjustments'!$A$70:$I$86,TRUNC(COLUMN(C$2)/5)+2,FALSE)*SUMIFS('EPA Data'!$I:$I,'EPA Data'!$D:$D,'Country Selector'!$A$2,'EPA Data'!$J:$J,$B$1,'EPA Data'!$C:$C,C$2,'EPA Data'!$G:$G,"&gt;="&amp;$A51,'EPA Data'!$G:$G,"&lt;"&amp;$B51)*unit_conv</f>
        <v>0</v>
      </c>
      <c r="D51">
        <f t="shared" si="30"/>
        <v>0</v>
      </c>
      <c r="E51">
        <f t="shared" si="30"/>
        <v>0</v>
      </c>
      <c r="F51">
        <f t="shared" si="30"/>
        <v>0</v>
      </c>
      <c r="G51">
        <f t="shared" si="30"/>
        <v>0</v>
      </c>
      <c r="H51" s="31">
        <f>VLOOKUP($B$1,'Multipliers and Adjustments'!$A$70:$I$86,TRUNC(COLUMN(H$2)/5)+2,FALSE)*SUMIFS('EPA Data'!$I:$I,'EPA Data'!$D:$D,'Country Selector'!$A$2,'EPA Data'!$J:$J,$B$1,'EPA Data'!$C:$C,H$2,'EPA Data'!$G:$G,"&gt;="&amp;$A51,'EPA Data'!$G:$G,"&lt;"&amp;$B51)*unit_conv</f>
        <v>0</v>
      </c>
      <c r="I51">
        <f t="shared" si="24"/>
        <v>0</v>
      </c>
      <c r="J51">
        <f t="shared" si="24"/>
        <v>0</v>
      </c>
      <c r="K51">
        <f t="shared" si="24"/>
        <v>0</v>
      </c>
      <c r="L51">
        <f t="shared" si="24"/>
        <v>0</v>
      </c>
      <c r="M51" s="31">
        <f>VLOOKUP($B$1,'Multipliers and Adjustments'!$A$70:$I$86,TRUNC(COLUMN(M$2)/5)+2,FALSE)*SUMIFS('EPA Data'!$I:$I,'EPA Data'!$D:$D,'Country Selector'!$A$2,'EPA Data'!$J:$J,$B$1,'EPA Data'!$C:$C,M$2,'EPA Data'!$G:$G,"&gt;="&amp;$A51,'EPA Data'!$G:$G,"&lt;"&amp;$B51)*unit_conv</f>
        <v>0</v>
      </c>
      <c r="N51">
        <f t="shared" si="25"/>
        <v>0</v>
      </c>
      <c r="O51">
        <f t="shared" si="25"/>
        <v>0</v>
      </c>
      <c r="P51">
        <f t="shared" si="25"/>
        <v>0</v>
      </c>
      <c r="Q51">
        <f t="shared" si="25"/>
        <v>0</v>
      </c>
      <c r="R51" s="31">
        <f>VLOOKUP($B$1,'Multipliers and Adjustments'!$A$70:$I$86,TRUNC(COLUMN(R$2)/5)+2,FALSE)*SUMIFS('EPA Data'!$I:$I,'EPA Data'!$D:$D,'Country Selector'!$A$2,'EPA Data'!$J:$J,$B$1,'EPA Data'!$C:$C,R$2,'EPA Data'!$G:$G,"&gt;="&amp;$A51,'EPA Data'!$G:$G,"&lt;"&amp;$B51)*unit_conv</f>
        <v>0</v>
      </c>
      <c r="S51">
        <f t="shared" si="26"/>
        <v>0</v>
      </c>
      <c r="T51">
        <f t="shared" si="26"/>
        <v>0</v>
      </c>
      <c r="U51">
        <f t="shared" si="26"/>
        <v>0</v>
      </c>
      <c r="V51">
        <f t="shared" si="26"/>
        <v>0</v>
      </c>
      <c r="W51" s="31">
        <f>VLOOKUP($B$1,'Multipliers and Adjustments'!$A$70:$I$86,TRUNC(COLUMN(W$2)/5)+2,FALSE)*SUMIFS('EPA Data'!$I:$I,'EPA Data'!$D:$D,'Country Selector'!$A$2,'EPA Data'!$J:$J,$B$1,'EPA Data'!$C:$C,W$2,'EPA Data'!$G:$G,"&gt;="&amp;$A51,'EPA Data'!$G:$G,"&lt;"&amp;$B51)*unit_conv</f>
        <v>0</v>
      </c>
      <c r="X51">
        <f t="shared" si="27"/>
        <v>0</v>
      </c>
      <c r="Y51">
        <f t="shared" si="27"/>
        <v>0</v>
      </c>
      <c r="Z51">
        <f t="shared" si="27"/>
        <v>0</v>
      </c>
      <c r="AA51">
        <f t="shared" si="27"/>
        <v>0</v>
      </c>
      <c r="AB51" s="31">
        <f>VLOOKUP($B$1,'Multipliers and Adjustments'!$A$70:$I$86,TRUNC(COLUMN(AB$2)/5)+2,FALSE)*SUMIFS('EPA Data'!$I:$I,'EPA Data'!$D:$D,'Country Selector'!$A$2,'EPA Data'!$J:$J,$B$1,'EPA Data'!$C:$C,AB$2,'EPA Data'!$G:$G,"&gt;="&amp;$A51,'EPA Data'!$G:$G,"&lt;"&amp;$B51)*unit_conv</f>
        <v>0</v>
      </c>
      <c r="AC51">
        <f t="shared" si="28"/>
        <v>0</v>
      </c>
      <c r="AD51">
        <f t="shared" si="28"/>
        <v>0</v>
      </c>
      <c r="AE51">
        <f t="shared" si="28"/>
        <v>0</v>
      </c>
      <c r="AF51">
        <f t="shared" si="28"/>
        <v>0</v>
      </c>
      <c r="AG51" s="31">
        <f>VLOOKUP($B$1,'Multipliers and Adjustments'!$A$70:$I$86,TRUNC(COLUMN(AG$2)/5)+2,FALSE)*SUMIFS('EPA Data'!$I:$I,'EPA Data'!$D:$D,'Country Selector'!$A$2,'EPA Data'!$J:$J,$B$1,'EPA Data'!$C:$C,AG$2,'EPA Data'!$G:$G,"&gt;="&amp;$A51,'EPA Data'!$G:$G,"&lt;"&amp;$B51)*unit_conv</f>
        <v>0</v>
      </c>
      <c r="AH51">
        <f t="shared" si="29"/>
        <v>0</v>
      </c>
      <c r="AI51">
        <f t="shared" si="29"/>
        <v>0</v>
      </c>
      <c r="AJ51">
        <f t="shared" si="29"/>
        <v>0</v>
      </c>
      <c r="AK51">
        <f t="shared" si="29"/>
        <v>0</v>
      </c>
      <c r="AL51" s="31">
        <f>VLOOKUP($B$1,'Multipliers and Adjustments'!$A$70:$I$86,TRUNC(COLUMN(AL$2)/5)+2,FALSE)*SUMIFS('EPA Data'!$I:$I,'EPA Data'!$D:$D,'Country Selector'!$A$2,'EPA Data'!$J:$J,$B$1,'EPA Data'!$C:$C,AL$2,'EPA Data'!$G:$G,"&gt;="&amp;$A51,'EPA Data'!$G:$G,"&lt;"&amp;$B51)*unit_conv</f>
        <v>0</v>
      </c>
    </row>
    <row r="52" spans="1:38" x14ac:dyDescent="0.45">
      <c r="A52" s="12">
        <f t="shared" si="14"/>
        <v>450</v>
      </c>
      <c r="B52" s="11">
        <f t="shared" si="7"/>
        <v>500</v>
      </c>
      <c r="C52" s="31">
        <f>VLOOKUP($B$1,'Multipliers and Adjustments'!$A$70:$I$86,TRUNC(COLUMN(C$2)/5)+2,FALSE)*SUMIFS('EPA Data'!$I:$I,'EPA Data'!$D:$D,'Country Selector'!$A$2,'EPA Data'!$J:$J,$B$1,'EPA Data'!$C:$C,C$2,'EPA Data'!$G:$G,"&gt;="&amp;$A52,'EPA Data'!$G:$G,"&lt;"&amp;$B52)*unit_conv</f>
        <v>0</v>
      </c>
      <c r="D52">
        <f t="shared" si="30"/>
        <v>0</v>
      </c>
      <c r="E52">
        <f t="shared" si="30"/>
        <v>0</v>
      </c>
      <c r="F52">
        <f t="shared" si="30"/>
        <v>0</v>
      </c>
      <c r="G52">
        <f t="shared" si="30"/>
        <v>0</v>
      </c>
      <c r="H52" s="31">
        <f>VLOOKUP($B$1,'Multipliers and Adjustments'!$A$70:$I$86,TRUNC(COLUMN(H$2)/5)+2,FALSE)*SUMIFS('EPA Data'!$I:$I,'EPA Data'!$D:$D,'Country Selector'!$A$2,'EPA Data'!$J:$J,$B$1,'EPA Data'!$C:$C,H$2,'EPA Data'!$G:$G,"&gt;="&amp;$A52,'EPA Data'!$G:$G,"&lt;"&amp;$B52)*unit_conv</f>
        <v>0</v>
      </c>
      <c r="I52">
        <f t="shared" ref="I52:L67" si="31">H52+($M52-$H52)/5</f>
        <v>0</v>
      </c>
      <c r="J52">
        <f t="shared" si="31"/>
        <v>0</v>
      </c>
      <c r="K52">
        <f t="shared" si="31"/>
        <v>0</v>
      </c>
      <c r="L52">
        <f t="shared" si="31"/>
        <v>0</v>
      </c>
      <c r="M52" s="31">
        <f>VLOOKUP($B$1,'Multipliers and Adjustments'!$A$70:$I$86,TRUNC(COLUMN(M$2)/5)+2,FALSE)*SUMIFS('EPA Data'!$I:$I,'EPA Data'!$D:$D,'Country Selector'!$A$2,'EPA Data'!$J:$J,$B$1,'EPA Data'!$C:$C,M$2,'EPA Data'!$G:$G,"&gt;="&amp;$A52,'EPA Data'!$G:$G,"&lt;"&amp;$B52)*unit_conv</f>
        <v>0</v>
      </c>
      <c r="N52">
        <f t="shared" ref="N52:Q67" si="32">M52+($R52-$M52)/5</f>
        <v>0</v>
      </c>
      <c r="O52">
        <f t="shared" si="32"/>
        <v>0</v>
      </c>
      <c r="P52">
        <f t="shared" si="32"/>
        <v>0</v>
      </c>
      <c r="Q52">
        <f t="shared" si="32"/>
        <v>0</v>
      </c>
      <c r="R52" s="31">
        <f>VLOOKUP($B$1,'Multipliers and Adjustments'!$A$70:$I$86,TRUNC(COLUMN(R$2)/5)+2,FALSE)*SUMIFS('EPA Data'!$I:$I,'EPA Data'!$D:$D,'Country Selector'!$A$2,'EPA Data'!$J:$J,$B$1,'EPA Data'!$C:$C,R$2,'EPA Data'!$G:$G,"&gt;="&amp;$A52,'EPA Data'!$G:$G,"&lt;"&amp;$B52)*unit_conv</f>
        <v>0</v>
      </c>
      <c r="S52">
        <f t="shared" ref="S52:V67" si="33">R52+($W52-$R52)/5</f>
        <v>0</v>
      </c>
      <c r="T52">
        <f t="shared" si="33"/>
        <v>0</v>
      </c>
      <c r="U52">
        <f t="shared" si="33"/>
        <v>0</v>
      </c>
      <c r="V52">
        <f t="shared" si="33"/>
        <v>0</v>
      </c>
      <c r="W52" s="31">
        <f>VLOOKUP($B$1,'Multipliers and Adjustments'!$A$70:$I$86,TRUNC(COLUMN(W$2)/5)+2,FALSE)*SUMIFS('EPA Data'!$I:$I,'EPA Data'!$D:$D,'Country Selector'!$A$2,'EPA Data'!$J:$J,$B$1,'EPA Data'!$C:$C,W$2,'EPA Data'!$G:$G,"&gt;="&amp;$A52,'EPA Data'!$G:$G,"&lt;"&amp;$B52)*unit_conv</f>
        <v>0</v>
      </c>
      <c r="X52">
        <f t="shared" ref="X52:AA67" si="34">W52+($AB52-$W52)/5</f>
        <v>0</v>
      </c>
      <c r="Y52">
        <f t="shared" si="34"/>
        <v>0</v>
      </c>
      <c r="Z52">
        <f t="shared" si="34"/>
        <v>0</v>
      </c>
      <c r="AA52">
        <f t="shared" si="34"/>
        <v>0</v>
      </c>
      <c r="AB52" s="31">
        <f>VLOOKUP($B$1,'Multipliers and Adjustments'!$A$70:$I$86,TRUNC(COLUMN(AB$2)/5)+2,FALSE)*SUMIFS('EPA Data'!$I:$I,'EPA Data'!$D:$D,'Country Selector'!$A$2,'EPA Data'!$J:$J,$B$1,'EPA Data'!$C:$C,AB$2,'EPA Data'!$G:$G,"&gt;="&amp;$A52,'EPA Data'!$G:$G,"&lt;"&amp;$B52)*unit_conv</f>
        <v>0</v>
      </c>
      <c r="AC52">
        <f t="shared" ref="AC52:AF67" si="35">AB52+($AG52-$AB52)/5</f>
        <v>0</v>
      </c>
      <c r="AD52">
        <f t="shared" si="35"/>
        <v>0</v>
      </c>
      <c r="AE52">
        <f t="shared" si="35"/>
        <v>0</v>
      </c>
      <c r="AF52">
        <f t="shared" si="35"/>
        <v>0</v>
      </c>
      <c r="AG52" s="31">
        <f>VLOOKUP($B$1,'Multipliers and Adjustments'!$A$70:$I$86,TRUNC(COLUMN(AG$2)/5)+2,FALSE)*SUMIFS('EPA Data'!$I:$I,'EPA Data'!$D:$D,'Country Selector'!$A$2,'EPA Data'!$J:$J,$B$1,'EPA Data'!$C:$C,AG$2,'EPA Data'!$G:$G,"&gt;="&amp;$A52,'EPA Data'!$G:$G,"&lt;"&amp;$B52)*unit_conv</f>
        <v>0</v>
      </c>
      <c r="AH52">
        <f t="shared" ref="AH52:AK67" si="36">AG52+($AL52-$AG52)/5</f>
        <v>0</v>
      </c>
      <c r="AI52">
        <f t="shared" si="36"/>
        <v>0</v>
      </c>
      <c r="AJ52">
        <f t="shared" si="36"/>
        <v>0</v>
      </c>
      <c r="AK52">
        <f t="shared" si="36"/>
        <v>0</v>
      </c>
      <c r="AL52" s="31">
        <f>VLOOKUP($B$1,'Multipliers and Adjustments'!$A$70:$I$86,TRUNC(COLUMN(AL$2)/5)+2,FALSE)*SUMIFS('EPA Data'!$I:$I,'EPA Data'!$D:$D,'Country Selector'!$A$2,'EPA Data'!$J:$J,$B$1,'EPA Data'!$C:$C,AL$2,'EPA Data'!$G:$G,"&gt;="&amp;$A52,'EPA Data'!$G:$G,"&lt;"&amp;$B52)*unit_conv</f>
        <v>0</v>
      </c>
    </row>
    <row r="53" spans="1:38" x14ac:dyDescent="0.45">
      <c r="A53" s="12">
        <f t="shared" si="14"/>
        <v>500</v>
      </c>
      <c r="B53" s="11">
        <f t="shared" si="7"/>
        <v>550</v>
      </c>
      <c r="C53" s="31">
        <f>VLOOKUP($B$1,'Multipliers and Adjustments'!$A$70:$I$86,TRUNC(COLUMN(C$2)/5)+2,FALSE)*SUMIFS('EPA Data'!$I:$I,'EPA Data'!$D:$D,'Country Selector'!$A$2,'EPA Data'!$J:$J,$B$1,'EPA Data'!$C:$C,C$2,'EPA Data'!$G:$G,"&gt;="&amp;$A53,'EPA Data'!$G:$G,"&lt;"&amp;$B53)*unit_conv</f>
        <v>0</v>
      </c>
      <c r="D53">
        <f t="shared" si="30"/>
        <v>0</v>
      </c>
      <c r="E53">
        <f t="shared" si="30"/>
        <v>0</v>
      </c>
      <c r="F53">
        <f t="shared" si="30"/>
        <v>0</v>
      </c>
      <c r="G53">
        <f t="shared" si="30"/>
        <v>0</v>
      </c>
      <c r="H53" s="31">
        <f>VLOOKUP($B$1,'Multipliers and Adjustments'!$A$70:$I$86,TRUNC(COLUMN(H$2)/5)+2,FALSE)*SUMIFS('EPA Data'!$I:$I,'EPA Data'!$D:$D,'Country Selector'!$A$2,'EPA Data'!$J:$J,$B$1,'EPA Data'!$C:$C,H$2,'EPA Data'!$G:$G,"&gt;="&amp;$A53,'EPA Data'!$G:$G,"&lt;"&amp;$B53)*unit_conv</f>
        <v>0</v>
      </c>
      <c r="I53">
        <f t="shared" si="31"/>
        <v>0</v>
      </c>
      <c r="J53">
        <f t="shared" si="31"/>
        <v>0</v>
      </c>
      <c r="K53">
        <f t="shared" si="31"/>
        <v>0</v>
      </c>
      <c r="L53">
        <f t="shared" si="31"/>
        <v>0</v>
      </c>
      <c r="M53" s="31">
        <f>VLOOKUP($B$1,'Multipliers and Adjustments'!$A$70:$I$86,TRUNC(COLUMN(M$2)/5)+2,FALSE)*SUMIFS('EPA Data'!$I:$I,'EPA Data'!$D:$D,'Country Selector'!$A$2,'EPA Data'!$J:$J,$B$1,'EPA Data'!$C:$C,M$2,'EPA Data'!$G:$G,"&gt;="&amp;$A53,'EPA Data'!$G:$G,"&lt;"&amp;$B53)*unit_conv</f>
        <v>0</v>
      </c>
      <c r="N53">
        <f t="shared" si="32"/>
        <v>0</v>
      </c>
      <c r="O53">
        <f t="shared" si="32"/>
        <v>0</v>
      </c>
      <c r="P53">
        <f t="shared" si="32"/>
        <v>0</v>
      </c>
      <c r="Q53">
        <f t="shared" si="32"/>
        <v>0</v>
      </c>
      <c r="R53" s="31">
        <f>VLOOKUP($B$1,'Multipliers and Adjustments'!$A$70:$I$86,TRUNC(COLUMN(R$2)/5)+2,FALSE)*SUMIFS('EPA Data'!$I:$I,'EPA Data'!$D:$D,'Country Selector'!$A$2,'EPA Data'!$J:$J,$B$1,'EPA Data'!$C:$C,R$2,'EPA Data'!$G:$G,"&gt;="&amp;$A53,'EPA Data'!$G:$G,"&lt;"&amp;$B53)*unit_conv</f>
        <v>0</v>
      </c>
      <c r="S53">
        <f t="shared" si="33"/>
        <v>0</v>
      </c>
      <c r="T53">
        <f t="shared" si="33"/>
        <v>0</v>
      </c>
      <c r="U53">
        <f t="shared" si="33"/>
        <v>0</v>
      </c>
      <c r="V53">
        <f t="shared" si="33"/>
        <v>0</v>
      </c>
      <c r="W53" s="31">
        <f>VLOOKUP($B$1,'Multipliers and Adjustments'!$A$70:$I$86,TRUNC(COLUMN(W$2)/5)+2,FALSE)*SUMIFS('EPA Data'!$I:$I,'EPA Data'!$D:$D,'Country Selector'!$A$2,'EPA Data'!$J:$J,$B$1,'EPA Data'!$C:$C,W$2,'EPA Data'!$G:$G,"&gt;="&amp;$A53,'EPA Data'!$G:$G,"&lt;"&amp;$B53)*unit_conv</f>
        <v>0</v>
      </c>
      <c r="X53">
        <f t="shared" si="34"/>
        <v>0</v>
      </c>
      <c r="Y53">
        <f t="shared" si="34"/>
        <v>0</v>
      </c>
      <c r="Z53">
        <f t="shared" si="34"/>
        <v>0</v>
      </c>
      <c r="AA53">
        <f t="shared" si="34"/>
        <v>0</v>
      </c>
      <c r="AB53" s="31">
        <f>VLOOKUP($B$1,'Multipliers and Adjustments'!$A$70:$I$86,TRUNC(COLUMN(AB$2)/5)+2,FALSE)*SUMIFS('EPA Data'!$I:$I,'EPA Data'!$D:$D,'Country Selector'!$A$2,'EPA Data'!$J:$J,$B$1,'EPA Data'!$C:$C,AB$2,'EPA Data'!$G:$G,"&gt;="&amp;$A53,'EPA Data'!$G:$G,"&lt;"&amp;$B53)*unit_conv</f>
        <v>0</v>
      </c>
      <c r="AC53">
        <f t="shared" si="35"/>
        <v>0</v>
      </c>
      <c r="AD53">
        <f t="shared" si="35"/>
        <v>0</v>
      </c>
      <c r="AE53">
        <f t="shared" si="35"/>
        <v>0</v>
      </c>
      <c r="AF53">
        <f t="shared" si="35"/>
        <v>0</v>
      </c>
      <c r="AG53" s="31">
        <f>VLOOKUP($B$1,'Multipliers and Adjustments'!$A$70:$I$86,TRUNC(COLUMN(AG$2)/5)+2,FALSE)*SUMIFS('EPA Data'!$I:$I,'EPA Data'!$D:$D,'Country Selector'!$A$2,'EPA Data'!$J:$J,$B$1,'EPA Data'!$C:$C,AG$2,'EPA Data'!$G:$G,"&gt;="&amp;$A53,'EPA Data'!$G:$G,"&lt;"&amp;$B53)*unit_conv</f>
        <v>0</v>
      </c>
      <c r="AH53">
        <f t="shared" si="36"/>
        <v>0</v>
      </c>
      <c r="AI53">
        <f t="shared" si="36"/>
        <v>0</v>
      </c>
      <c r="AJ53">
        <f t="shared" si="36"/>
        <v>0</v>
      </c>
      <c r="AK53">
        <f t="shared" si="36"/>
        <v>0</v>
      </c>
      <c r="AL53" s="31">
        <f>VLOOKUP($B$1,'Multipliers and Adjustments'!$A$70:$I$86,TRUNC(COLUMN(AL$2)/5)+2,FALSE)*SUMIFS('EPA Data'!$I:$I,'EPA Data'!$D:$D,'Country Selector'!$A$2,'EPA Data'!$J:$J,$B$1,'EPA Data'!$C:$C,AL$2,'EPA Data'!$G:$G,"&gt;="&amp;$A53,'EPA Data'!$G:$G,"&lt;"&amp;$B53)*unit_conv</f>
        <v>0</v>
      </c>
    </row>
    <row r="54" spans="1:38" x14ac:dyDescent="0.45">
      <c r="A54" s="12">
        <f t="shared" si="14"/>
        <v>550</v>
      </c>
      <c r="B54" s="11">
        <f t="shared" si="7"/>
        <v>600</v>
      </c>
      <c r="C54" s="31">
        <f>VLOOKUP($B$1,'Multipliers and Adjustments'!$A$70:$I$86,TRUNC(COLUMN(C$2)/5)+2,FALSE)*SUMIFS('EPA Data'!$I:$I,'EPA Data'!$D:$D,'Country Selector'!$A$2,'EPA Data'!$J:$J,$B$1,'EPA Data'!$C:$C,C$2,'EPA Data'!$G:$G,"&gt;="&amp;$A54,'EPA Data'!$G:$G,"&lt;"&amp;$B54)*unit_conv</f>
        <v>0</v>
      </c>
      <c r="D54">
        <f t="shared" si="30"/>
        <v>0</v>
      </c>
      <c r="E54">
        <f t="shared" si="30"/>
        <v>0</v>
      </c>
      <c r="F54">
        <f t="shared" si="30"/>
        <v>0</v>
      </c>
      <c r="G54">
        <f t="shared" si="30"/>
        <v>0</v>
      </c>
      <c r="H54" s="31">
        <f>VLOOKUP($B$1,'Multipliers and Adjustments'!$A$70:$I$86,TRUNC(COLUMN(H$2)/5)+2,FALSE)*SUMIFS('EPA Data'!$I:$I,'EPA Data'!$D:$D,'Country Selector'!$A$2,'EPA Data'!$J:$J,$B$1,'EPA Data'!$C:$C,H$2,'EPA Data'!$G:$G,"&gt;="&amp;$A54,'EPA Data'!$G:$G,"&lt;"&amp;$B54)*unit_conv</f>
        <v>0</v>
      </c>
      <c r="I54">
        <f t="shared" si="31"/>
        <v>0</v>
      </c>
      <c r="J54">
        <f t="shared" si="31"/>
        <v>0</v>
      </c>
      <c r="K54">
        <f t="shared" si="31"/>
        <v>0</v>
      </c>
      <c r="L54">
        <f t="shared" si="31"/>
        <v>0</v>
      </c>
      <c r="M54" s="31">
        <f>VLOOKUP($B$1,'Multipliers and Adjustments'!$A$70:$I$86,TRUNC(COLUMN(M$2)/5)+2,FALSE)*SUMIFS('EPA Data'!$I:$I,'EPA Data'!$D:$D,'Country Selector'!$A$2,'EPA Data'!$J:$J,$B$1,'EPA Data'!$C:$C,M$2,'EPA Data'!$G:$G,"&gt;="&amp;$A54,'EPA Data'!$G:$G,"&lt;"&amp;$B54)*unit_conv</f>
        <v>0</v>
      </c>
      <c r="N54">
        <f t="shared" si="32"/>
        <v>0</v>
      </c>
      <c r="O54">
        <f t="shared" si="32"/>
        <v>0</v>
      </c>
      <c r="P54">
        <f t="shared" si="32"/>
        <v>0</v>
      </c>
      <c r="Q54">
        <f t="shared" si="32"/>
        <v>0</v>
      </c>
      <c r="R54" s="31">
        <f>VLOOKUP($B$1,'Multipliers and Adjustments'!$A$70:$I$86,TRUNC(COLUMN(R$2)/5)+2,FALSE)*SUMIFS('EPA Data'!$I:$I,'EPA Data'!$D:$D,'Country Selector'!$A$2,'EPA Data'!$J:$J,$B$1,'EPA Data'!$C:$C,R$2,'EPA Data'!$G:$G,"&gt;="&amp;$A54,'EPA Data'!$G:$G,"&lt;"&amp;$B54)*unit_conv</f>
        <v>0</v>
      </c>
      <c r="S54">
        <f t="shared" si="33"/>
        <v>0</v>
      </c>
      <c r="T54">
        <f t="shared" si="33"/>
        <v>0</v>
      </c>
      <c r="U54">
        <f t="shared" si="33"/>
        <v>0</v>
      </c>
      <c r="V54">
        <f t="shared" si="33"/>
        <v>0</v>
      </c>
      <c r="W54" s="31">
        <f>VLOOKUP($B$1,'Multipliers and Adjustments'!$A$70:$I$86,TRUNC(COLUMN(W$2)/5)+2,FALSE)*SUMIFS('EPA Data'!$I:$I,'EPA Data'!$D:$D,'Country Selector'!$A$2,'EPA Data'!$J:$J,$B$1,'EPA Data'!$C:$C,W$2,'EPA Data'!$G:$G,"&gt;="&amp;$A54,'EPA Data'!$G:$G,"&lt;"&amp;$B54)*unit_conv</f>
        <v>0</v>
      </c>
      <c r="X54">
        <f t="shared" si="34"/>
        <v>0</v>
      </c>
      <c r="Y54">
        <f t="shared" si="34"/>
        <v>0</v>
      </c>
      <c r="Z54">
        <f t="shared" si="34"/>
        <v>0</v>
      </c>
      <c r="AA54">
        <f t="shared" si="34"/>
        <v>0</v>
      </c>
      <c r="AB54" s="31">
        <f>VLOOKUP($B$1,'Multipliers and Adjustments'!$A$70:$I$86,TRUNC(COLUMN(AB$2)/5)+2,FALSE)*SUMIFS('EPA Data'!$I:$I,'EPA Data'!$D:$D,'Country Selector'!$A$2,'EPA Data'!$J:$J,$B$1,'EPA Data'!$C:$C,AB$2,'EPA Data'!$G:$G,"&gt;="&amp;$A54,'EPA Data'!$G:$G,"&lt;"&amp;$B54)*unit_conv</f>
        <v>0</v>
      </c>
      <c r="AC54">
        <f t="shared" si="35"/>
        <v>0</v>
      </c>
      <c r="AD54">
        <f t="shared" si="35"/>
        <v>0</v>
      </c>
      <c r="AE54">
        <f t="shared" si="35"/>
        <v>0</v>
      </c>
      <c r="AF54">
        <f t="shared" si="35"/>
        <v>0</v>
      </c>
      <c r="AG54" s="31">
        <f>VLOOKUP($B$1,'Multipliers and Adjustments'!$A$70:$I$86,TRUNC(COLUMN(AG$2)/5)+2,FALSE)*SUMIFS('EPA Data'!$I:$I,'EPA Data'!$D:$D,'Country Selector'!$A$2,'EPA Data'!$J:$J,$B$1,'EPA Data'!$C:$C,AG$2,'EPA Data'!$G:$G,"&gt;="&amp;$A54,'EPA Data'!$G:$G,"&lt;"&amp;$B54)*unit_conv</f>
        <v>0</v>
      </c>
      <c r="AH54">
        <f t="shared" si="36"/>
        <v>0</v>
      </c>
      <c r="AI54">
        <f t="shared" si="36"/>
        <v>0</v>
      </c>
      <c r="AJ54">
        <f t="shared" si="36"/>
        <v>0</v>
      </c>
      <c r="AK54">
        <f t="shared" si="36"/>
        <v>0</v>
      </c>
      <c r="AL54" s="31">
        <f>VLOOKUP($B$1,'Multipliers and Adjustments'!$A$70:$I$86,TRUNC(COLUMN(AL$2)/5)+2,FALSE)*SUMIFS('EPA Data'!$I:$I,'EPA Data'!$D:$D,'Country Selector'!$A$2,'EPA Data'!$J:$J,$B$1,'EPA Data'!$C:$C,AL$2,'EPA Data'!$G:$G,"&gt;="&amp;$A54,'EPA Data'!$G:$G,"&lt;"&amp;$B54)*unit_conv</f>
        <v>0</v>
      </c>
    </row>
    <row r="55" spans="1:38" x14ac:dyDescent="0.45">
      <c r="A55" s="12">
        <f t="shared" si="14"/>
        <v>600</v>
      </c>
      <c r="B55" s="11">
        <f t="shared" si="7"/>
        <v>650</v>
      </c>
      <c r="C55" s="31">
        <f>VLOOKUP($B$1,'Multipliers and Adjustments'!$A$70:$I$86,TRUNC(COLUMN(C$2)/5)+2,FALSE)*SUMIFS('EPA Data'!$I:$I,'EPA Data'!$D:$D,'Country Selector'!$A$2,'EPA Data'!$J:$J,$B$1,'EPA Data'!$C:$C,C$2,'EPA Data'!$G:$G,"&gt;="&amp;$A55,'EPA Data'!$G:$G,"&lt;"&amp;$B55)*unit_conv</f>
        <v>0</v>
      </c>
      <c r="D55">
        <f t="shared" si="30"/>
        <v>0</v>
      </c>
      <c r="E55">
        <f t="shared" si="30"/>
        <v>0</v>
      </c>
      <c r="F55">
        <f t="shared" si="30"/>
        <v>0</v>
      </c>
      <c r="G55">
        <f t="shared" si="30"/>
        <v>0</v>
      </c>
      <c r="H55" s="31">
        <f>VLOOKUP($B$1,'Multipliers and Adjustments'!$A$70:$I$86,TRUNC(COLUMN(H$2)/5)+2,FALSE)*SUMIFS('EPA Data'!$I:$I,'EPA Data'!$D:$D,'Country Selector'!$A$2,'EPA Data'!$J:$J,$B$1,'EPA Data'!$C:$C,H$2,'EPA Data'!$G:$G,"&gt;="&amp;$A55,'EPA Data'!$G:$G,"&lt;"&amp;$B55)*unit_conv</f>
        <v>0</v>
      </c>
      <c r="I55">
        <f t="shared" si="31"/>
        <v>0</v>
      </c>
      <c r="J55">
        <f t="shared" si="31"/>
        <v>0</v>
      </c>
      <c r="K55">
        <f t="shared" si="31"/>
        <v>0</v>
      </c>
      <c r="L55">
        <f t="shared" si="31"/>
        <v>0</v>
      </c>
      <c r="M55" s="31">
        <f>VLOOKUP($B$1,'Multipliers and Adjustments'!$A$70:$I$86,TRUNC(COLUMN(M$2)/5)+2,FALSE)*SUMIFS('EPA Data'!$I:$I,'EPA Data'!$D:$D,'Country Selector'!$A$2,'EPA Data'!$J:$J,$B$1,'EPA Data'!$C:$C,M$2,'EPA Data'!$G:$G,"&gt;="&amp;$A55,'EPA Data'!$G:$G,"&lt;"&amp;$B55)*unit_conv</f>
        <v>0</v>
      </c>
      <c r="N55">
        <f t="shared" si="32"/>
        <v>0</v>
      </c>
      <c r="O55">
        <f t="shared" si="32"/>
        <v>0</v>
      </c>
      <c r="P55">
        <f t="shared" si="32"/>
        <v>0</v>
      </c>
      <c r="Q55">
        <f t="shared" si="32"/>
        <v>0</v>
      </c>
      <c r="R55" s="31">
        <f>VLOOKUP($B$1,'Multipliers and Adjustments'!$A$70:$I$86,TRUNC(COLUMN(R$2)/5)+2,FALSE)*SUMIFS('EPA Data'!$I:$I,'EPA Data'!$D:$D,'Country Selector'!$A$2,'EPA Data'!$J:$J,$B$1,'EPA Data'!$C:$C,R$2,'EPA Data'!$G:$G,"&gt;="&amp;$A55,'EPA Data'!$G:$G,"&lt;"&amp;$B55)*unit_conv</f>
        <v>0</v>
      </c>
      <c r="S55">
        <f t="shared" si="33"/>
        <v>0</v>
      </c>
      <c r="T55">
        <f t="shared" si="33"/>
        <v>0</v>
      </c>
      <c r="U55">
        <f t="shared" si="33"/>
        <v>0</v>
      </c>
      <c r="V55">
        <f t="shared" si="33"/>
        <v>0</v>
      </c>
      <c r="W55" s="31">
        <f>VLOOKUP($B$1,'Multipliers and Adjustments'!$A$70:$I$86,TRUNC(COLUMN(W$2)/5)+2,FALSE)*SUMIFS('EPA Data'!$I:$I,'EPA Data'!$D:$D,'Country Selector'!$A$2,'EPA Data'!$J:$J,$B$1,'EPA Data'!$C:$C,W$2,'EPA Data'!$G:$G,"&gt;="&amp;$A55,'EPA Data'!$G:$G,"&lt;"&amp;$B55)*unit_conv</f>
        <v>0</v>
      </c>
      <c r="X55">
        <f t="shared" si="34"/>
        <v>0</v>
      </c>
      <c r="Y55">
        <f t="shared" si="34"/>
        <v>0</v>
      </c>
      <c r="Z55">
        <f t="shared" si="34"/>
        <v>0</v>
      </c>
      <c r="AA55">
        <f t="shared" si="34"/>
        <v>0</v>
      </c>
      <c r="AB55" s="31">
        <f>VLOOKUP($B$1,'Multipliers and Adjustments'!$A$70:$I$86,TRUNC(COLUMN(AB$2)/5)+2,FALSE)*SUMIFS('EPA Data'!$I:$I,'EPA Data'!$D:$D,'Country Selector'!$A$2,'EPA Data'!$J:$J,$B$1,'EPA Data'!$C:$C,AB$2,'EPA Data'!$G:$G,"&gt;="&amp;$A55,'EPA Data'!$G:$G,"&lt;"&amp;$B55)*unit_conv</f>
        <v>0</v>
      </c>
      <c r="AC55">
        <f t="shared" si="35"/>
        <v>0</v>
      </c>
      <c r="AD55">
        <f t="shared" si="35"/>
        <v>0</v>
      </c>
      <c r="AE55">
        <f t="shared" si="35"/>
        <v>0</v>
      </c>
      <c r="AF55">
        <f t="shared" si="35"/>
        <v>0</v>
      </c>
      <c r="AG55" s="31">
        <f>VLOOKUP($B$1,'Multipliers and Adjustments'!$A$70:$I$86,TRUNC(COLUMN(AG$2)/5)+2,FALSE)*SUMIFS('EPA Data'!$I:$I,'EPA Data'!$D:$D,'Country Selector'!$A$2,'EPA Data'!$J:$J,$B$1,'EPA Data'!$C:$C,AG$2,'EPA Data'!$G:$G,"&gt;="&amp;$A55,'EPA Data'!$G:$G,"&lt;"&amp;$B55)*unit_conv</f>
        <v>0</v>
      </c>
      <c r="AH55">
        <f t="shared" si="36"/>
        <v>0</v>
      </c>
      <c r="AI55">
        <f t="shared" si="36"/>
        <v>0</v>
      </c>
      <c r="AJ55">
        <f t="shared" si="36"/>
        <v>0</v>
      </c>
      <c r="AK55">
        <f t="shared" si="36"/>
        <v>0</v>
      </c>
      <c r="AL55" s="31">
        <f>VLOOKUP($B$1,'Multipliers and Adjustments'!$A$70:$I$86,TRUNC(COLUMN(AL$2)/5)+2,FALSE)*SUMIFS('EPA Data'!$I:$I,'EPA Data'!$D:$D,'Country Selector'!$A$2,'EPA Data'!$J:$J,$B$1,'EPA Data'!$C:$C,AL$2,'EPA Data'!$G:$G,"&gt;="&amp;$A55,'EPA Data'!$G:$G,"&lt;"&amp;$B55)*unit_conv</f>
        <v>0</v>
      </c>
    </row>
    <row r="56" spans="1:38" x14ac:dyDescent="0.45">
      <c r="A56" s="12">
        <f t="shared" si="14"/>
        <v>650</v>
      </c>
      <c r="B56" s="11">
        <f t="shared" si="7"/>
        <v>700</v>
      </c>
      <c r="C56" s="31">
        <f>VLOOKUP($B$1,'Multipliers and Adjustments'!$A$70:$I$86,TRUNC(COLUMN(C$2)/5)+2,FALSE)*SUMIFS('EPA Data'!$I:$I,'EPA Data'!$D:$D,'Country Selector'!$A$2,'EPA Data'!$J:$J,$B$1,'EPA Data'!$C:$C,C$2,'EPA Data'!$G:$G,"&gt;="&amp;$A56,'EPA Data'!$G:$G,"&lt;"&amp;$B56)*unit_conv</f>
        <v>0</v>
      </c>
      <c r="D56">
        <f t="shared" si="30"/>
        <v>0</v>
      </c>
      <c r="E56">
        <f t="shared" si="30"/>
        <v>0</v>
      </c>
      <c r="F56">
        <f t="shared" si="30"/>
        <v>0</v>
      </c>
      <c r="G56">
        <f t="shared" si="30"/>
        <v>0</v>
      </c>
      <c r="H56" s="31">
        <f>VLOOKUP($B$1,'Multipliers and Adjustments'!$A$70:$I$86,TRUNC(COLUMN(H$2)/5)+2,FALSE)*SUMIFS('EPA Data'!$I:$I,'EPA Data'!$D:$D,'Country Selector'!$A$2,'EPA Data'!$J:$J,$B$1,'EPA Data'!$C:$C,H$2,'EPA Data'!$G:$G,"&gt;="&amp;$A56,'EPA Data'!$G:$G,"&lt;"&amp;$B56)*unit_conv</f>
        <v>0</v>
      </c>
      <c r="I56">
        <f t="shared" si="31"/>
        <v>0</v>
      </c>
      <c r="J56">
        <f t="shared" si="31"/>
        <v>0</v>
      </c>
      <c r="K56">
        <f t="shared" si="31"/>
        <v>0</v>
      </c>
      <c r="L56">
        <f t="shared" si="31"/>
        <v>0</v>
      </c>
      <c r="M56" s="31">
        <f>VLOOKUP($B$1,'Multipliers and Adjustments'!$A$70:$I$86,TRUNC(COLUMN(M$2)/5)+2,FALSE)*SUMIFS('EPA Data'!$I:$I,'EPA Data'!$D:$D,'Country Selector'!$A$2,'EPA Data'!$J:$J,$B$1,'EPA Data'!$C:$C,M$2,'EPA Data'!$G:$G,"&gt;="&amp;$A56,'EPA Data'!$G:$G,"&lt;"&amp;$B56)*unit_conv</f>
        <v>0</v>
      </c>
      <c r="N56">
        <f t="shared" si="32"/>
        <v>0</v>
      </c>
      <c r="O56">
        <f t="shared" si="32"/>
        <v>0</v>
      </c>
      <c r="P56">
        <f t="shared" si="32"/>
        <v>0</v>
      </c>
      <c r="Q56">
        <f t="shared" si="32"/>
        <v>0</v>
      </c>
      <c r="R56" s="31">
        <f>VLOOKUP($B$1,'Multipliers and Adjustments'!$A$70:$I$86,TRUNC(COLUMN(R$2)/5)+2,FALSE)*SUMIFS('EPA Data'!$I:$I,'EPA Data'!$D:$D,'Country Selector'!$A$2,'EPA Data'!$J:$J,$B$1,'EPA Data'!$C:$C,R$2,'EPA Data'!$G:$G,"&gt;="&amp;$A56,'EPA Data'!$G:$G,"&lt;"&amp;$B56)*unit_conv</f>
        <v>0</v>
      </c>
      <c r="S56">
        <f t="shared" si="33"/>
        <v>0</v>
      </c>
      <c r="T56">
        <f t="shared" si="33"/>
        <v>0</v>
      </c>
      <c r="U56">
        <f t="shared" si="33"/>
        <v>0</v>
      </c>
      <c r="V56">
        <f t="shared" si="33"/>
        <v>0</v>
      </c>
      <c r="W56" s="31">
        <f>VLOOKUP($B$1,'Multipliers and Adjustments'!$A$70:$I$86,TRUNC(COLUMN(W$2)/5)+2,FALSE)*SUMIFS('EPA Data'!$I:$I,'EPA Data'!$D:$D,'Country Selector'!$A$2,'EPA Data'!$J:$J,$B$1,'EPA Data'!$C:$C,W$2,'EPA Data'!$G:$G,"&gt;="&amp;$A56,'EPA Data'!$G:$G,"&lt;"&amp;$B56)*unit_conv</f>
        <v>0</v>
      </c>
      <c r="X56">
        <f t="shared" si="34"/>
        <v>0</v>
      </c>
      <c r="Y56">
        <f t="shared" si="34"/>
        <v>0</v>
      </c>
      <c r="Z56">
        <f t="shared" si="34"/>
        <v>0</v>
      </c>
      <c r="AA56">
        <f t="shared" si="34"/>
        <v>0</v>
      </c>
      <c r="AB56" s="31">
        <f>VLOOKUP($B$1,'Multipliers and Adjustments'!$A$70:$I$86,TRUNC(COLUMN(AB$2)/5)+2,FALSE)*SUMIFS('EPA Data'!$I:$I,'EPA Data'!$D:$D,'Country Selector'!$A$2,'EPA Data'!$J:$J,$B$1,'EPA Data'!$C:$C,AB$2,'EPA Data'!$G:$G,"&gt;="&amp;$A56,'EPA Data'!$G:$G,"&lt;"&amp;$B56)*unit_conv</f>
        <v>0</v>
      </c>
      <c r="AC56">
        <f t="shared" si="35"/>
        <v>0</v>
      </c>
      <c r="AD56">
        <f t="shared" si="35"/>
        <v>0</v>
      </c>
      <c r="AE56">
        <f t="shared" si="35"/>
        <v>0</v>
      </c>
      <c r="AF56">
        <f t="shared" si="35"/>
        <v>0</v>
      </c>
      <c r="AG56" s="31">
        <f>VLOOKUP($B$1,'Multipliers and Adjustments'!$A$70:$I$86,TRUNC(COLUMN(AG$2)/5)+2,FALSE)*SUMIFS('EPA Data'!$I:$I,'EPA Data'!$D:$D,'Country Selector'!$A$2,'EPA Data'!$J:$J,$B$1,'EPA Data'!$C:$C,AG$2,'EPA Data'!$G:$G,"&gt;="&amp;$A56,'EPA Data'!$G:$G,"&lt;"&amp;$B56)*unit_conv</f>
        <v>0</v>
      </c>
      <c r="AH56">
        <f t="shared" si="36"/>
        <v>0</v>
      </c>
      <c r="AI56">
        <f t="shared" si="36"/>
        <v>0</v>
      </c>
      <c r="AJ56">
        <f t="shared" si="36"/>
        <v>0</v>
      </c>
      <c r="AK56">
        <f t="shared" si="36"/>
        <v>0</v>
      </c>
      <c r="AL56" s="31">
        <f>VLOOKUP($B$1,'Multipliers and Adjustments'!$A$70:$I$86,TRUNC(COLUMN(AL$2)/5)+2,FALSE)*SUMIFS('EPA Data'!$I:$I,'EPA Data'!$D:$D,'Country Selector'!$A$2,'EPA Data'!$J:$J,$B$1,'EPA Data'!$C:$C,AL$2,'EPA Data'!$G:$G,"&gt;="&amp;$A56,'EPA Data'!$G:$G,"&lt;"&amp;$B56)*unit_conv</f>
        <v>0</v>
      </c>
    </row>
    <row r="57" spans="1:38" x14ac:dyDescent="0.45">
      <c r="A57" s="12">
        <f t="shared" si="14"/>
        <v>700</v>
      </c>
      <c r="B57" s="11">
        <f t="shared" si="7"/>
        <v>750</v>
      </c>
      <c r="C57" s="31">
        <f>VLOOKUP($B$1,'Multipliers and Adjustments'!$A$70:$I$86,TRUNC(COLUMN(C$2)/5)+2,FALSE)*SUMIFS('EPA Data'!$I:$I,'EPA Data'!$D:$D,'Country Selector'!$A$2,'EPA Data'!$J:$J,$B$1,'EPA Data'!$C:$C,C$2,'EPA Data'!$G:$G,"&gt;="&amp;$A57,'EPA Data'!$G:$G,"&lt;"&amp;$B57)*unit_conv</f>
        <v>0</v>
      </c>
      <c r="D57">
        <f t="shared" si="30"/>
        <v>0</v>
      </c>
      <c r="E57">
        <f t="shared" si="30"/>
        <v>0</v>
      </c>
      <c r="F57">
        <f t="shared" si="30"/>
        <v>0</v>
      </c>
      <c r="G57">
        <f t="shared" si="30"/>
        <v>0</v>
      </c>
      <c r="H57" s="31">
        <f>VLOOKUP($B$1,'Multipliers and Adjustments'!$A$70:$I$86,TRUNC(COLUMN(H$2)/5)+2,FALSE)*SUMIFS('EPA Data'!$I:$I,'EPA Data'!$D:$D,'Country Selector'!$A$2,'EPA Data'!$J:$J,$B$1,'EPA Data'!$C:$C,H$2,'EPA Data'!$G:$G,"&gt;="&amp;$A57,'EPA Data'!$G:$G,"&lt;"&amp;$B57)*unit_conv</f>
        <v>0</v>
      </c>
      <c r="I57">
        <f t="shared" si="31"/>
        <v>0</v>
      </c>
      <c r="J57">
        <f t="shared" si="31"/>
        <v>0</v>
      </c>
      <c r="K57">
        <f t="shared" si="31"/>
        <v>0</v>
      </c>
      <c r="L57">
        <f t="shared" si="31"/>
        <v>0</v>
      </c>
      <c r="M57" s="31">
        <f>VLOOKUP($B$1,'Multipliers and Adjustments'!$A$70:$I$86,TRUNC(COLUMN(M$2)/5)+2,FALSE)*SUMIFS('EPA Data'!$I:$I,'EPA Data'!$D:$D,'Country Selector'!$A$2,'EPA Data'!$J:$J,$B$1,'EPA Data'!$C:$C,M$2,'EPA Data'!$G:$G,"&gt;="&amp;$A57,'EPA Data'!$G:$G,"&lt;"&amp;$B57)*unit_conv</f>
        <v>0</v>
      </c>
      <c r="N57">
        <f t="shared" si="32"/>
        <v>0</v>
      </c>
      <c r="O57">
        <f t="shared" si="32"/>
        <v>0</v>
      </c>
      <c r="P57">
        <f t="shared" si="32"/>
        <v>0</v>
      </c>
      <c r="Q57">
        <f t="shared" si="32"/>
        <v>0</v>
      </c>
      <c r="R57" s="31">
        <f>VLOOKUP($B$1,'Multipliers and Adjustments'!$A$70:$I$86,TRUNC(COLUMN(R$2)/5)+2,FALSE)*SUMIFS('EPA Data'!$I:$I,'EPA Data'!$D:$D,'Country Selector'!$A$2,'EPA Data'!$J:$J,$B$1,'EPA Data'!$C:$C,R$2,'EPA Data'!$G:$G,"&gt;="&amp;$A57,'EPA Data'!$G:$G,"&lt;"&amp;$B57)*unit_conv</f>
        <v>0</v>
      </c>
      <c r="S57">
        <f t="shared" si="33"/>
        <v>0</v>
      </c>
      <c r="T57">
        <f t="shared" si="33"/>
        <v>0</v>
      </c>
      <c r="U57">
        <f t="shared" si="33"/>
        <v>0</v>
      </c>
      <c r="V57">
        <f t="shared" si="33"/>
        <v>0</v>
      </c>
      <c r="W57" s="31">
        <f>VLOOKUP($B$1,'Multipliers and Adjustments'!$A$70:$I$86,TRUNC(COLUMN(W$2)/5)+2,FALSE)*SUMIFS('EPA Data'!$I:$I,'EPA Data'!$D:$D,'Country Selector'!$A$2,'EPA Data'!$J:$J,$B$1,'EPA Data'!$C:$C,W$2,'EPA Data'!$G:$G,"&gt;="&amp;$A57,'EPA Data'!$G:$G,"&lt;"&amp;$B57)*unit_conv</f>
        <v>0</v>
      </c>
      <c r="X57">
        <f t="shared" si="34"/>
        <v>0</v>
      </c>
      <c r="Y57">
        <f t="shared" si="34"/>
        <v>0</v>
      </c>
      <c r="Z57">
        <f t="shared" si="34"/>
        <v>0</v>
      </c>
      <c r="AA57">
        <f t="shared" si="34"/>
        <v>0</v>
      </c>
      <c r="AB57" s="31">
        <f>VLOOKUP($B$1,'Multipliers and Adjustments'!$A$70:$I$86,TRUNC(COLUMN(AB$2)/5)+2,FALSE)*SUMIFS('EPA Data'!$I:$I,'EPA Data'!$D:$D,'Country Selector'!$A$2,'EPA Data'!$J:$J,$B$1,'EPA Data'!$C:$C,AB$2,'EPA Data'!$G:$G,"&gt;="&amp;$A57,'EPA Data'!$G:$G,"&lt;"&amp;$B57)*unit_conv</f>
        <v>0</v>
      </c>
      <c r="AC57">
        <f t="shared" si="35"/>
        <v>0</v>
      </c>
      <c r="AD57">
        <f t="shared" si="35"/>
        <v>0</v>
      </c>
      <c r="AE57">
        <f t="shared" si="35"/>
        <v>0</v>
      </c>
      <c r="AF57">
        <f t="shared" si="35"/>
        <v>0</v>
      </c>
      <c r="AG57" s="31">
        <f>VLOOKUP($B$1,'Multipliers and Adjustments'!$A$70:$I$86,TRUNC(COLUMN(AG$2)/5)+2,FALSE)*SUMIFS('EPA Data'!$I:$I,'EPA Data'!$D:$D,'Country Selector'!$A$2,'EPA Data'!$J:$J,$B$1,'EPA Data'!$C:$C,AG$2,'EPA Data'!$G:$G,"&gt;="&amp;$A57,'EPA Data'!$G:$G,"&lt;"&amp;$B57)*unit_conv</f>
        <v>0</v>
      </c>
      <c r="AH57">
        <f t="shared" si="36"/>
        <v>0</v>
      </c>
      <c r="AI57">
        <f t="shared" si="36"/>
        <v>0</v>
      </c>
      <c r="AJ57">
        <f t="shared" si="36"/>
        <v>0</v>
      </c>
      <c r="AK57">
        <f t="shared" si="36"/>
        <v>0</v>
      </c>
      <c r="AL57" s="31">
        <f>VLOOKUP($B$1,'Multipliers and Adjustments'!$A$70:$I$86,TRUNC(COLUMN(AL$2)/5)+2,FALSE)*SUMIFS('EPA Data'!$I:$I,'EPA Data'!$D:$D,'Country Selector'!$A$2,'EPA Data'!$J:$J,$B$1,'EPA Data'!$C:$C,AL$2,'EPA Data'!$G:$G,"&gt;="&amp;$A57,'EPA Data'!$G:$G,"&lt;"&amp;$B57)*unit_conv</f>
        <v>0</v>
      </c>
    </row>
    <row r="58" spans="1:38" x14ac:dyDescent="0.45">
      <c r="A58" s="12">
        <f t="shared" si="14"/>
        <v>750</v>
      </c>
      <c r="B58" s="11">
        <f t="shared" si="7"/>
        <v>800</v>
      </c>
      <c r="C58" s="31">
        <f>VLOOKUP($B$1,'Multipliers and Adjustments'!$A$70:$I$86,TRUNC(COLUMN(C$2)/5)+2,FALSE)*SUMIFS('EPA Data'!$I:$I,'EPA Data'!$D:$D,'Country Selector'!$A$2,'EPA Data'!$J:$J,$B$1,'EPA Data'!$C:$C,C$2,'EPA Data'!$G:$G,"&gt;="&amp;$A58,'EPA Data'!$G:$G,"&lt;"&amp;$B58)*unit_conv</f>
        <v>0</v>
      </c>
      <c r="D58">
        <f t="shared" si="30"/>
        <v>0</v>
      </c>
      <c r="E58">
        <f t="shared" si="30"/>
        <v>0</v>
      </c>
      <c r="F58">
        <f t="shared" si="30"/>
        <v>0</v>
      </c>
      <c r="G58">
        <f t="shared" si="30"/>
        <v>0</v>
      </c>
      <c r="H58" s="31">
        <f>VLOOKUP($B$1,'Multipliers and Adjustments'!$A$70:$I$86,TRUNC(COLUMN(H$2)/5)+2,FALSE)*SUMIFS('EPA Data'!$I:$I,'EPA Data'!$D:$D,'Country Selector'!$A$2,'EPA Data'!$J:$J,$B$1,'EPA Data'!$C:$C,H$2,'EPA Data'!$G:$G,"&gt;="&amp;$A58,'EPA Data'!$G:$G,"&lt;"&amp;$B58)*unit_conv</f>
        <v>0</v>
      </c>
      <c r="I58">
        <f t="shared" si="31"/>
        <v>0</v>
      </c>
      <c r="J58">
        <f t="shared" si="31"/>
        <v>0</v>
      </c>
      <c r="K58">
        <f t="shared" si="31"/>
        <v>0</v>
      </c>
      <c r="L58">
        <f t="shared" si="31"/>
        <v>0</v>
      </c>
      <c r="M58" s="31">
        <f>VLOOKUP($B$1,'Multipliers and Adjustments'!$A$70:$I$86,TRUNC(COLUMN(M$2)/5)+2,FALSE)*SUMIFS('EPA Data'!$I:$I,'EPA Data'!$D:$D,'Country Selector'!$A$2,'EPA Data'!$J:$J,$B$1,'EPA Data'!$C:$C,M$2,'EPA Data'!$G:$G,"&gt;="&amp;$A58,'EPA Data'!$G:$G,"&lt;"&amp;$B58)*unit_conv</f>
        <v>0</v>
      </c>
      <c r="N58">
        <f t="shared" si="32"/>
        <v>0</v>
      </c>
      <c r="O58">
        <f t="shared" si="32"/>
        <v>0</v>
      </c>
      <c r="P58">
        <f t="shared" si="32"/>
        <v>0</v>
      </c>
      <c r="Q58">
        <f t="shared" si="32"/>
        <v>0</v>
      </c>
      <c r="R58" s="31">
        <f>VLOOKUP($B$1,'Multipliers and Adjustments'!$A$70:$I$86,TRUNC(COLUMN(R$2)/5)+2,FALSE)*SUMIFS('EPA Data'!$I:$I,'EPA Data'!$D:$D,'Country Selector'!$A$2,'EPA Data'!$J:$J,$B$1,'EPA Data'!$C:$C,R$2,'EPA Data'!$G:$G,"&gt;="&amp;$A58,'EPA Data'!$G:$G,"&lt;"&amp;$B58)*unit_conv</f>
        <v>0</v>
      </c>
      <c r="S58">
        <f t="shared" si="33"/>
        <v>0</v>
      </c>
      <c r="T58">
        <f t="shared" si="33"/>
        <v>0</v>
      </c>
      <c r="U58">
        <f t="shared" si="33"/>
        <v>0</v>
      </c>
      <c r="V58">
        <f t="shared" si="33"/>
        <v>0</v>
      </c>
      <c r="W58" s="31">
        <f>VLOOKUP($B$1,'Multipliers and Adjustments'!$A$70:$I$86,TRUNC(COLUMN(W$2)/5)+2,FALSE)*SUMIFS('EPA Data'!$I:$I,'EPA Data'!$D:$D,'Country Selector'!$A$2,'EPA Data'!$J:$J,$B$1,'EPA Data'!$C:$C,W$2,'EPA Data'!$G:$G,"&gt;="&amp;$A58,'EPA Data'!$G:$G,"&lt;"&amp;$B58)*unit_conv</f>
        <v>0</v>
      </c>
      <c r="X58">
        <f t="shared" si="34"/>
        <v>0</v>
      </c>
      <c r="Y58">
        <f t="shared" si="34"/>
        <v>0</v>
      </c>
      <c r="Z58">
        <f t="shared" si="34"/>
        <v>0</v>
      </c>
      <c r="AA58">
        <f t="shared" si="34"/>
        <v>0</v>
      </c>
      <c r="AB58" s="31">
        <f>VLOOKUP($B$1,'Multipliers and Adjustments'!$A$70:$I$86,TRUNC(COLUMN(AB$2)/5)+2,FALSE)*SUMIFS('EPA Data'!$I:$I,'EPA Data'!$D:$D,'Country Selector'!$A$2,'EPA Data'!$J:$J,$B$1,'EPA Data'!$C:$C,AB$2,'EPA Data'!$G:$G,"&gt;="&amp;$A58,'EPA Data'!$G:$G,"&lt;"&amp;$B58)*unit_conv</f>
        <v>0</v>
      </c>
      <c r="AC58">
        <f t="shared" si="35"/>
        <v>0</v>
      </c>
      <c r="AD58">
        <f t="shared" si="35"/>
        <v>0</v>
      </c>
      <c r="AE58">
        <f t="shared" si="35"/>
        <v>0</v>
      </c>
      <c r="AF58">
        <f t="shared" si="35"/>
        <v>0</v>
      </c>
      <c r="AG58" s="31">
        <f>VLOOKUP($B$1,'Multipliers and Adjustments'!$A$70:$I$86,TRUNC(COLUMN(AG$2)/5)+2,FALSE)*SUMIFS('EPA Data'!$I:$I,'EPA Data'!$D:$D,'Country Selector'!$A$2,'EPA Data'!$J:$J,$B$1,'EPA Data'!$C:$C,AG$2,'EPA Data'!$G:$G,"&gt;="&amp;$A58,'EPA Data'!$G:$G,"&lt;"&amp;$B58)*unit_conv</f>
        <v>0</v>
      </c>
      <c r="AH58">
        <f t="shared" si="36"/>
        <v>0</v>
      </c>
      <c r="AI58">
        <f t="shared" si="36"/>
        <v>0</v>
      </c>
      <c r="AJ58">
        <f t="shared" si="36"/>
        <v>0</v>
      </c>
      <c r="AK58">
        <f t="shared" si="36"/>
        <v>0</v>
      </c>
      <c r="AL58" s="31">
        <f>VLOOKUP($B$1,'Multipliers and Adjustments'!$A$70:$I$86,TRUNC(COLUMN(AL$2)/5)+2,FALSE)*SUMIFS('EPA Data'!$I:$I,'EPA Data'!$D:$D,'Country Selector'!$A$2,'EPA Data'!$J:$J,$B$1,'EPA Data'!$C:$C,AL$2,'EPA Data'!$G:$G,"&gt;="&amp;$A58,'EPA Data'!$G:$G,"&lt;"&amp;$B58)*unit_conv</f>
        <v>0</v>
      </c>
    </row>
    <row r="59" spans="1:38" x14ac:dyDescent="0.45">
      <c r="A59" s="12">
        <f t="shared" si="14"/>
        <v>800</v>
      </c>
      <c r="B59" s="11">
        <f t="shared" si="7"/>
        <v>850</v>
      </c>
      <c r="C59" s="31">
        <f>VLOOKUP($B$1,'Multipliers and Adjustments'!$A$70:$I$86,TRUNC(COLUMN(C$2)/5)+2,FALSE)*SUMIFS('EPA Data'!$I:$I,'EPA Data'!$D:$D,'Country Selector'!$A$2,'EPA Data'!$J:$J,$B$1,'EPA Data'!$C:$C,C$2,'EPA Data'!$G:$G,"&gt;="&amp;$A59,'EPA Data'!$G:$G,"&lt;"&amp;$B59)*unit_conv</f>
        <v>0</v>
      </c>
      <c r="D59">
        <f t="shared" si="30"/>
        <v>0</v>
      </c>
      <c r="E59">
        <f t="shared" si="30"/>
        <v>0</v>
      </c>
      <c r="F59">
        <f t="shared" si="30"/>
        <v>0</v>
      </c>
      <c r="G59">
        <f t="shared" si="30"/>
        <v>0</v>
      </c>
      <c r="H59" s="31">
        <f>VLOOKUP($B$1,'Multipliers and Adjustments'!$A$70:$I$86,TRUNC(COLUMN(H$2)/5)+2,FALSE)*SUMIFS('EPA Data'!$I:$I,'EPA Data'!$D:$D,'Country Selector'!$A$2,'EPA Data'!$J:$J,$B$1,'EPA Data'!$C:$C,H$2,'EPA Data'!$G:$G,"&gt;="&amp;$A59,'EPA Data'!$G:$G,"&lt;"&amp;$B59)*unit_conv</f>
        <v>0</v>
      </c>
      <c r="I59">
        <f t="shared" si="31"/>
        <v>0</v>
      </c>
      <c r="J59">
        <f t="shared" si="31"/>
        <v>0</v>
      </c>
      <c r="K59">
        <f t="shared" si="31"/>
        <v>0</v>
      </c>
      <c r="L59">
        <f t="shared" si="31"/>
        <v>0</v>
      </c>
      <c r="M59" s="31">
        <f>VLOOKUP($B$1,'Multipliers and Adjustments'!$A$70:$I$86,TRUNC(COLUMN(M$2)/5)+2,FALSE)*SUMIFS('EPA Data'!$I:$I,'EPA Data'!$D:$D,'Country Selector'!$A$2,'EPA Data'!$J:$J,$B$1,'EPA Data'!$C:$C,M$2,'EPA Data'!$G:$G,"&gt;="&amp;$A59,'EPA Data'!$G:$G,"&lt;"&amp;$B59)*unit_conv</f>
        <v>0</v>
      </c>
      <c r="N59">
        <f t="shared" si="32"/>
        <v>0</v>
      </c>
      <c r="O59">
        <f t="shared" si="32"/>
        <v>0</v>
      </c>
      <c r="P59">
        <f t="shared" si="32"/>
        <v>0</v>
      </c>
      <c r="Q59">
        <f t="shared" si="32"/>
        <v>0</v>
      </c>
      <c r="R59" s="31">
        <f>VLOOKUP($B$1,'Multipliers and Adjustments'!$A$70:$I$86,TRUNC(COLUMN(R$2)/5)+2,FALSE)*SUMIFS('EPA Data'!$I:$I,'EPA Data'!$D:$D,'Country Selector'!$A$2,'EPA Data'!$J:$J,$B$1,'EPA Data'!$C:$C,R$2,'EPA Data'!$G:$G,"&gt;="&amp;$A59,'EPA Data'!$G:$G,"&lt;"&amp;$B59)*unit_conv</f>
        <v>0</v>
      </c>
      <c r="S59">
        <f t="shared" si="33"/>
        <v>0</v>
      </c>
      <c r="T59">
        <f t="shared" si="33"/>
        <v>0</v>
      </c>
      <c r="U59">
        <f t="shared" si="33"/>
        <v>0</v>
      </c>
      <c r="V59">
        <f t="shared" si="33"/>
        <v>0</v>
      </c>
      <c r="W59" s="31">
        <f>VLOOKUP($B$1,'Multipliers and Adjustments'!$A$70:$I$86,TRUNC(COLUMN(W$2)/5)+2,FALSE)*SUMIFS('EPA Data'!$I:$I,'EPA Data'!$D:$D,'Country Selector'!$A$2,'EPA Data'!$J:$J,$B$1,'EPA Data'!$C:$C,W$2,'EPA Data'!$G:$G,"&gt;="&amp;$A59,'EPA Data'!$G:$G,"&lt;"&amp;$B59)*unit_conv</f>
        <v>0</v>
      </c>
      <c r="X59">
        <f t="shared" si="34"/>
        <v>0</v>
      </c>
      <c r="Y59">
        <f t="shared" si="34"/>
        <v>0</v>
      </c>
      <c r="Z59">
        <f t="shared" si="34"/>
        <v>0</v>
      </c>
      <c r="AA59">
        <f t="shared" si="34"/>
        <v>0</v>
      </c>
      <c r="AB59" s="31">
        <f>VLOOKUP($B$1,'Multipliers and Adjustments'!$A$70:$I$86,TRUNC(COLUMN(AB$2)/5)+2,FALSE)*SUMIFS('EPA Data'!$I:$I,'EPA Data'!$D:$D,'Country Selector'!$A$2,'EPA Data'!$J:$J,$B$1,'EPA Data'!$C:$C,AB$2,'EPA Data'!$G:$G,"&gt;="&amp;$A59,'EPA Data'!$G:$G,"&lt;"&amp;$B59)*unit_conv</f>
        <v>0</v>
      </c>
      <c r="AC59">
        <f t="shared" si="35"/>
        <v>0</v>
      </c>
      <c r="AD59">
        <f t="shared" si="35"/>
        <v>0</v>
      </c>
      <c r="AE59">
        <f t="shared" si="35"/>
        <v>0</v>
      </c>
      <c r="AF59">
        <f t="shared" si="35"/>
        <v>0</v>
      </c>
      <c r="AG59" s="31">
        <f>VLOOKUP($B$1,'Multipliers and Adjustments'!$A$70:$I$86,TRUNC(COLUMN(AG$2)/5)+2,FALSE)*SUMIFS('EPA Data'!$I:$I,'EPA Data'!$D:$D,'Country Selector'!$A$2,'EPA Data'!$J:$J,$B$1,'EPA Data'!$C:$C,AG$2,'EPA Data'!$G:$G,"&gt;="&amp;$A59,'EPA Data'!$G:$G,"&lt;"&amp;$B59)*unit_conv</f>
        <v>0</v>
      </c>
      <c r="AH59">
        <f t="shared" si="36"/>
        <v>0</v>
      </c>
      <c r="AI59">
        <f t="shared" si="36"/>
        <v>0</v>
      </c>
      <c r="AJ59">
        <f t="shared" si="36"/>
        <v>0</v>
      </c>
      <c r="AK59">
        <f t="shared" si="36"/>
        <v>0</v>
      </c>
      <c r="AL59" s="31">
        <f>VLOOKUP($B$1,'Multipliers and Adjustments'!$A$70:$I$86,TRUNC(COLUMN(AL$2)/5)+2,FALSE)*SUMIFS('EPA Data'!$I:$I,'EPA Data'!$D:$D,'Country Selector'!$A$2,'EPA Data'!$J:$J,$B$1,'EPA Data'!$C:$C,AL$2,'EPA Data'!$G:$G,"&gt;="&amp;$A59,'EPA Data'!$G:$G,"&lt;"&amp;$B59)*unit_conv</f>
        <v>0</v>
      </c>
    </row>
    <row r="60" spans="1:38" x14ac:dyDescent="0.45">
      <c r="A60" s="12">
        <f t="shared" si="14"/>
        <v>850</v>
      </c>
      <c r="B60" s="11">
        <f t="shared" si="7"/>
        <v>900</v>
      </c>
      <c r="C60" s="31">
        <f>VLOOKUP($B$1,'Multipliers and Adjustments'!$A$70:$I$86,TRUNC(COLUMN(C$2)/5)+2,FALSE)*SUMIFS('EPA Data'!$I:$I,'EPA Data'!$D:$D,'Country Selector'!$A$2,'EPA Data'!$J:$J,$B$1,'EPA Data'!$C:$C,C$2,'EPA Data'!$G:$G,"&gt;="&amp;$A60,'EPA Data'!$G:$G,"&lt;"&amp;$B60)*unit_conv</f>
        <v>0</v>
      </c>
      <c r="D60">
        <f t="shared" si="30"/>
        <v>0</v>
      </c>
      <c r="E60">
        <f t="shared" si="30"/>
        <v>0</v>
      </c>
      <c r="F60">
        <f t="shared" si="30"/>
        <v>0</v>
      </c>
      <c r="G60">
        <f t="shared" si="30"/>
        <v>0</v>
      </c>
      <c r="H60" s="31">
        <f>VLOOKUP($B$1,'Multipliers and Adjustments'!$A$70:$I$86,TRUNC(COLUMN(H$2)/5)+2,FALSE)*SUMIFS('EPA Data'!$I:$I,'EPA Data'!$D:$D,'Country Selector'!$A$2,'EPA Data'!$J:$J,$B$1,'EPA Data'!$C:$C,H$2,'EPA Data'!$G:$G,"&gt;="&amp;$A60,'EPA Data'!$G:$G,"&lt;"&amp;$B60)*unit_conv</f>
        <v>0</v>
      </c>
      <c r="I60">
        <f t="shared" si="31"/>
        <v>0</v>
      </c>
      <c r="J60">
        <f t="shared" si="31"/>
        <v>0</v>
      </c>
      <c r="K60">
        <f t="shared" si="31"/>
        <v>0</v>
      </c>
      <c r="L60">
        <f t="shared" si="31"/>
        <v>0</v>
      </c>
      <c r="M60" s="31">
        <f>VLOOKUP($B$1,'Multipliers and Adjustments'!$A$70:$I$86,TRUNC(COLUMN(M$2)/5)+2,FALSE)*SUMIFS('EPA Data'!$I:$I,'EPA Data'!$D:$D,'Country Selector'!$A$2,'EPA Data'!$J:$J,$B$1,'EPA Data'!$C:$C,M$2,'EPA Data'!$G:$G,"&gt;="&amp;$A60,'EPA Data'!$G:$G,"&lt;"&amp;$B60)*unit_conv</f>
        <v>0</v>
      </c>
      <c r="N60">
        <f t="shared" si="32"/>
        <v>0</v>
      </c>
      <c r="O60">
        <f t="shared" si="32"/>
        <v>0</v>
      </c>
      <c r="P60">
        <f t="shared" si="32"/>
        <v>0</v>
      </c>
      <c r="Q60">
        <f t="shared" si="32"/>
        <v>0</v>
      </c>
      <c r="R60" s="31">
        <f>VLOOKUP($B$1,'Multipliers and Adjustments'!$A$70:$I$86,TRUNC(COLUMN(R$2)/5)+2,FALSE)*SUMIFS('EPA Data'!$I:$I,'EPA Data'!$D:$D,'Country Selector'!$A$2,'EPA Data'!$J:$J,$B$1,'EPA Data'!$C:$C,R$2,'EPA Data'!$G:$G,"&gt;="&amp;$A60,'EPA Data'!$G:$G,"&lt;"&amp;$B60)*unit_conv</f>
        <v>0</v>
      </c>
      <c r="S60">
        <f t="shared" si="33"/>
        <v>0</v>
      </c>
      <c r="T60">
        <f t="shared" si="33"/>
        <v>0</v>
      </c>
      <c r="U60">
        <f t="shared" si="33"/>
        <v>0</v>
      </c>
      <c r="V60">
        <f t="shared" si="33"/>
        <v>0</v>
      </c>
      <c r="W60" s="31">
        <f>VLOOKUP($B$1,'Multipliers and Adjustments'!$A$70:$I$86,TRUNC(COLUMN(W$2)/5)+2,FALSE)*SUMIFS('EPA Data'!$I:$I,'EPA Data'!$D:$D,'Country Selector'!$A$2,'EPA Data'!$J:$J,$B$1,'EPA Data'!$C:$C,W$2,'EPA Data'!$G:$G,"&gt;="&amp;$A60,'EPA Data'!$G:$G,"&lt;"&amp;$B60)*unit_conv</f>
        <v>0</v>
      </c>
      <c r="X60">
        <f t="shared" si="34"/>
        <v>0</v>
      </c>
      <c r="Y60">
        <f t="shared" si="34"/>
        <v>0</v>
      </c>
      <c r="Z60">
        <f t="shared" si="34"/>
        <v>0</v>
      </c>
      <c r="AA60">
        <f t="shared" si="34"/>
        <v>0</v>
      </c>
      <c r="AB60" s="31">
        <f>VLOOKUP($B$1,'Multipliers and Adjustments'!$A$70:$I$86,TRUNC(COLUMN(AB$2)/5)+2,FALSE)*SUMIFS('EPA Data'!$I:$I,'EPA Data'!$D:$D,'Country Selector'!$A$2,'EPA Data'!$J:$J,$B$1,'EPA Data'!$C:$C,AB$2,'EPA Data'!$G:$G,"&gt;="&amp;$A60,'EPA Data'!$G:$G,"&lt;"&amp;$B60)*unit_conv</f>
        <v>0</v>
      </c>
      <c r="AC60">
        <f t="shared" si="35"/>
        <v>0</v>
      </c>
      <c r="AD60">
        <f t="shared" si="35"/>
        <v>0</v>
      </c>
      <c r="AE60">
        <f t="shared" si="35"/>
        <v>0</v>
      </c>
      <c r="AF60">
        <f t="shared" si="35"/>
        <v>0</v>
      </c>
      <c r="AG60" s="31">
        <f>VLOOKUP($B$1,'Multipliers and Adjustments'!$A$70:$I$86,TRUNC(COLUMN(AG$2)/5)+2,FALSE)*SUMIFS('EPA Data'!$I:$I,'EPA Data'!$D:$D,'Country Selector'!$A$2,'EPA Data'!$J:$J,$B$1,'EPA Data'!$C:$C,AG$2,'EPA Data'!$G:$G,"&gt;="&amp;$A60,'EPA Data'!$G:$G,"&lt;"&amp;$B60)*unit_conv</f>
        <v>0</v>
      </c>
      <c r="AH60">
        <f t="shared" si="36"/>
        <v>0</v>
      </c>
      <c r="AI60">
        <f t="shared" si="36"/>
        <v>0</v>
      </c>
      <c r="AJ60">
        <f t="shared" si="36"/>
        <v>0</v>
      </c>
      <c r="AK60">
        <f t="shared" si="36"/>
        <v>0</v>
      </c>
      <c r="AL60" s="31">
        <f>VLOOKUP($B$1,'Multipliers and Adjustments'!$A$70:$I$86,TRUNC(COLUMN(AL$2)/5)+2,FALSE)*SUMIFS('EPA Data'!$I:$I,'EPA Data'!$D:$D,'Country Selector'!$A$2,'EPA Data'!$J:$J,$B$1,'EPA Data'!$C:$C,AL$2,'EPA Data'!$G:$G,"&gt;="&amp;$A60,'EPA Data'!$G:$G,"&lt;"&amp;$B60)*unit_conv</f>
        <v>0</v>
      </c>
    </row>
    <row r="61" spans="1:38" x14ac:dyDescent="0.45">
      <c r="A61" s="12">
        <f t="shared" si="14"/>
        <v>900</v>
      </c>
      <c r="B61" s="11">
        <f t="shared" si="7"/>
        <v>950</v>
      </c>
      <c r="C61" s="31">
        <f>VLOOKUP($B$1,'Multipliers and Adjustments'!$A$70:$I$86,TRUNC(COLUMN(C$2)/5)+2,FALSE)*SUMIFS('EPA Data'!$I:$I,'EPA Data'!$D:$D,'Country Selector'!$A$2,'EPA Data'!$J:$J,$B$1,'EPA Data'!$C:$C,C$2,'EPA Data'!$G:$G,"&gt;="&amp;$A61,'EPA Data'!$G:$G,"&lt;"&amp;$B61)*unit_conv</f>
        <v>0</v>
      </c>
      <c r="D61">
        <f t="shared" si="30"/>
        <v>0</v>
      </c>
      <c r="E61">
        <f t="shared" si="30"/>
        <v>0</v>
      </c>
      <c r="F61">
        <f t="shared" si="30"/>
        <v>0</v>
      </c>
      <c r="G61">
        <f t="shared" si="30"/>
        <v>0</v>
      </c>
      <c r="H61" s="31">
        <f>VLOOKUP($B$1,'Multipliers and Adjustments'!$A$70:$I$86,TRUNC(COLUMN(H$2)/5)+2,FALSE)*SUMIFS('EPA Data'!$I:$I,'EPA Data'!$D:$D,'Country Selector'!$A$2,'EPA Data'!$J:$J,$B$1,'EPA Data'!$C:$C,H$2,'EPA Data'!$G:$G,"&gt;="&amp;$A61,'EPA Data'!$G:$G,"&lt;"&amp;$B61)*unit_conv</f>
        <v>0</v>
      </c>
      <c r="I61">
        <f t="shared" si="31"/>
        <v>0</v>
      </c>
      <c r="J61">
        <f t="shared" si="31"/>
        <v>0</v>
      </c>
      <c r="K61">
        <f t="shared" si="31"/>
        <v>0</v>
      </c>
      <c r="L61">
        <f t="shared" si="31"/>
        <v>0</v>
      </c>
      <c r="M61" s="31">
        <f>VLOOKUP($B$1,'Multipliers and Adjustments'!$A$70:$I$86,TRUNC(COLUMN(M$2)/5)+2,FALSE)*SUMIFS('EPA Data'!$I:$I,'EPA Data'!$D:$D,'Country Selector'!$A$2,'EPA Data'!$J:$J,$B$1,'EPA Data'!$C:$C,M$2,'EPA Data'!$G:$G,"&gt;="&amp;$A61,'EPA Data'!$G:$G,"&lt;"&amp;$B61)*unit_conv</f>
        <v>0</v>
      </c>
      <c r="N61">
        <f t="shared" si="32"/>
        <v>0</v>
      </c>
      <c r="O61">
        <f t="shared" si="32"/>
        <v>0</v>
      </c>
      <c r="P61">
        <f t="shared" si="32"/>
        <v>0</v>
      </c>
      <c r="Q61">
        <f t="shared" si="32"/>
        <v>0</v>
      </c>
      <c r="R61" s="31">
        <f>VLOOKUP($B$1,'Multipliers and Adjustments'!$A$70:$I$86,TRUNC(COLUMN(R$2)/5)+2,FALSE)*SUMIFS('EPA Data'!$I:$I,'EPA Data'!$D:$D,'Country Selector'!$A$2,'EPA Data'!$J:$J,$B$1,'EPA Data'!$C:$C,R$2,'EPA Data'!$G:$G,"&gt;="&amp;$A61,'EPA Data'!$G:$G,"&lt;"&amp;$B61)*unit_conv</f>
        <v>0</v>
      </c>
      <c r="S61">
        <f t="shared" si="33"/>
        <v>0</v>
      </c>
      <c r="T61">
        <f t="shared" si="33"/>
        <v>0</v>
      </c>
      <c r="U61">
        <f t="shared" si="33"/>
        <v>0</v>
      </c>
      <c r="V61">
        <f t="shared" si="33"/>
        <v>0</v>
      </c>
      <c r="W61" s="31">
        <f>VLOOKUP($B$1,'Multipliers and Adjustments'!$A$70:$I$86,TRUNC(COLUMN(W$2)/5)+2,FALSE)*SUMIFS('EPA Data'!$I:$I,'EPA Data'!$D:$D,'Country Selector'!$A$2,'EPA Data'!$J:$J,$B$1,'EPA Data'!$C:$C,W$2,'EPA Data'!$G:$G,"&gt;="&amp;$A61,'EPA Data'!$G:$G,"&lt;"&amp;$B61)*unit_conv</f>
        <v>0</v>
      </c>
      <c r="X61">
        <f t="shared" si="34"/>
        <v>0</v>
      </c>
      <c r="Y61">
        <f t="shared" si="34"/>
        <v>0</v>
      </c>
      <c r="Z61">
        <f t="shared" si="34"/>
        <v>0</v>
      </c>
      <c r="AA61">
        <f t="shared" si="34"/>
        <v>0</v>
      </c>
      <c r="AB61" s="31">
        <f>VLOOKUP($B$1,'Multipliers and Adjustments'!$A$70:$I$86,TRUNC(COLUMN(AB$2)/5)+2,FALSE)*SUMIFS('EPA Data'!$I:$I,'EPA Data'!$D:$D,'Country Selector'!$A$2,'EPA Data'!$J:$J,$B$1,'EPA Data'!$C:$C,AB$2,'EPA Data'!$G:$G,"&gt;="&amp;$A61,'EPA Data'!$G:$G,"&lt;"&amp;$B61)*unit_conv</f>
        <v>0</v>
      </c>
      <c r="AC61">
        <f t="shared" si="35"/>
        <v>0</v>
      </c>
      <c r="AD61">
        <f t="shared" si="35"/>
        <v>0</v>
      </c>
      <c r="AE61">
        <f t="shared" si="35"/>
        <v>0</v>
      </c>
      <c r="AF61">
        <f t="shared" si="35"/>
        <v>0</v>
      </c>
      <c r="AG61" s="31">
        <f>VLOOKUP($B$1,'Multipliers and Adjustments'!$A$70:$I$86,TRUNC(COLUMN(AG$2)/5)+2,FALSE)*SUMIFS('EPA Data'!$I:$I,'EPA Data'!$D:$D,'Country Selector'!$A$2,'EPA Data'!$J:$J,$B$1,'EPA Data'!$C:$C,AG$2,'EPA Data'!$G:$G,"&gt;="&amp;$A61,'EPA Data'!$G:$G,"&lt;"&amp;$B61)*unit_conv</f>
        <v>0</v>
      </c>
      <c r="AH61">
        <f t="shared" si="36"/>
        <v>0</v>
      </c>
      <c r="AI61">
        <f t="shared" si="36"/>
        <v>0</v>
      </c>
      <c r="AJ61">
        <f t="shared" si="36"/>
        <v>0</v>
      </c>
      <c r="AK61">
        <f t="shared" si="36"/>
        <v>0</v>
      </c>
      <c r="AL61" s="31">
        <f>VLOOKUP($B$1,'Multipliers and Adjustments'!$A$70:$I$86,TRUNC(COLUMN(AL$2)/5)+2,FALSE)*SUMIFS('EPA Data'!$I:$I,'EPA Data'!$D:$D,'Country Selector'!$A$2,'EPA Data'!$J:$J,$B$1,'EPA Data'!$C:$C,AL$2,'EPA Data'!$G:$G,"&gt;="&amp;$A61,'EPA Data'!$G:$G,"&lt;"&amp;$B61)*unit_conv</f>
        <v>0</v>
      </c>
    </row>
    <row r="62" spans="1:38" x14ac:dyDescent="0.45">
      <c r="A62" s="12">
        <f t="shared" si="14"/>
        <v>950</v>
      </c>
      <c r="B62" s="11">
        <f t="shared" si="7"/>
        <v>1000</v>
      </c>
      <c r="C62" s="31">
        <f>VLOOKUP($B$1,'Multipliers and Adjustments'!$A$70:$I$86,TRUNC(COLUMN(C$2)/5)+2,FALSE)*SUMIFS('EPA Data'!$I:$I,'EPA Data'!$D:$D,'Country Selector'!$A$2,'EPA Data'!$J:$J,$B$1,'EPA Data'!$C:$C,C$2,'EPA Data'!$G:$G,"&gt;="&amp;$A62,'EPA Data'!$G:$G,"&lt;"&amp;$B62)*unit_conv</f>
        <v>0</v>
      </c>
      <c r="D62">
        <f t="shared" si="30"/>
        <v>0</v>
      </c>
      <c r="E62">
        <f t="shared" si="30"/>
        <v>0</v>
      </c>
      <c r="F62">
        <f t="shared" si="30"/>
        <v>0</v>
      </c>
      <c r="G62">
        <f t="shared" si="30"/>
        <v>0</v>
      </c>
      <c r="H62" s="31">
        <f>VLOOKUP($B$1,'Multipliers and Adjustments'!$A$70:$I$86,TRUNC(COLUMN(H$2)/5)+2,FALSE)*SUMIFS('EPA Data'!$I:$I,'EPA Data'!$D:$D,'Country Selector'!$A$2,'EPA Data'!$J:$J,$B$1,'EPA Data'!$C:$C,H$2,'EPA Data'!$G:$G,"&gt;="&amp;$A62,'EPA Data'!$G:$G,"&lt;"&amp;$B62)*unit_conv</f>
        <v>0</v>
      </c>
      <c r="I62">
        <f t="shared" si="31"/>
        <v>0</v>
      </c>
      <c r="J62">
        <f t="shared" si="31"/>
        <v>0</v>
      </c>
      <c r="K62">
        <f t="shared" si="31"/>
        <v>0</v>
      </c>
      <c r="L62">
        <f t="shared" si="31"/>
        <v>0</v>
      </c>
      <c r="M62" s="31">
        <f>VLOOKUP($B$1,'Multipliers and Adjustments'!$A$70:$I$86,TRUNC(COLUMN(M$2)/5)+2,FALSE)*SUMIFS('EPA Data'!$I:$I,'EPA Data'!$D:$D,'Country Selector'!$A$2,'EPA Data'!$J:$J,$B$1,'EPA Data'!$C:$C,M$2,'EPA Data'!$G:$G,"&gt;="&amp;$A62,'EPA Data'!$G:$G,"&lt;"&amp;$B62)*unit_conv</f>
        <v>0</v>
      </c>
      <c r="N62">
        <f t="shared" si="32"/>
        <v>0</v>
      </c>
      <c r="O62">
        <f t="shared" si="32"/>
        <v>0</v>
      </c>
      <c r="P62">
        <f t="shared" si="32"/>
        <v>0</v>
      </c>
      <c r="Q62">
        <f t="shared" si="32"/>
        <v>0</v>
      </c>
      <c r="R62" s="31">
        <f>VLOOKUP($B$1,'Multipliers and Adjustments'!$A$70:$I$86,TRUNC(COLUMN(R$2)/5)+2,FALSE)*SUMIFS('EPA Data'!$I:$I,'EPA Data'!$D:$D,'Country Selector'!$A$2,'EPA Data'!$J:$J,$B$1,'EPA Data'!$C:$C,R$2,'EPA Data'!$G:$G,"&gt;="&amp;$A62,'EPA Data'!$G:$G,"&lt;"&amp;$B62)*unit_conv</f>
        <v>0</v>
      </c>
      <c r="S62">
        <f t="shared" si="33"/>
        <v>0</v>
      </c>
      <c r="T62">
        <f t="shared" si="33"/>
        <v>0</v>
      </c>
      <c r="U62">
        <f t="shared" si="33"/>
        <v>0</v>
      </c>
      <c r="V62">
        <f t="shared" si="33"/>
        <v>0</v>
      </c>
      <c r="W62" s="31">
        <f>VLOOKUP($B$1,'Multipliers and Adjustments'!$A$70:$I$86,TRUNC(COLUMN(W$2)/5)+2,FALSE)*SUMIFS('EPA Data'!$I:$I,'EPA Data'!$D:$D,'Country Selector'!$A$2,'EPA Data'!$J:$J,$B$1,'EPA Data'!$C:$C,W$2,'EPA Data'!$G:$G,"&gt;="&amp;$A62,'EPA Data'!$G:$G,"&lt;"&amp;$B62)*unit_conv</f>
        <v>0</v>
      </c>
      <c r="X62">
        <f t="shared" si="34"/>
        <v>0</v>
      </c>
      <c r="Y62">
        <f t="shared" si="34"/>
        <v>0</v>
      </c>
      <c r="Z62">
        <f t="shared" si="34"/>
        <v>0</v>
      </c>
      <c r="AA62">
        <f t="shared" si="34"/>
        <v>0</v>
      </c>
      <c r="AB62" s="31">
        <f>VLOOKUP($B$1,'Multipliers and Adjustments'!$A$70:$I$86,TRUNC(COLUMN(AB$2)/5)+2,FALSE)*SUMIFS('EPA Data'!$I:$I,'EPA Data'!$D:$D,'Country Selector'!$A$2,'EPA Data'!$J:$J,$B$1,'EPA Data'!$C:$C,AB$2,'EPA Data'!$G:$G,"&gt;="&amp;$A62,'EPA Data'!$G:$G,"&lt;"&amp;$B62)*unit_conv</f>
        <v>0</v>
      </c>
      <c r="AC62">
        <f t="shared" si="35"/>
        <v>0</v>
      </c>
      <c r="AD62">
        <f t="shared" si="35"/>
        <v>0</v>
      </c>
      <c r="AE62">
        <f t="shared" si="35"/>
        <v>0</v>
      </c>
      <c r="AF62">
        <f t="shared" si="35"/>
        <v>0</v>
      </c>
      <c r="AG62" s="31">
        <f>VLOOKUP($B$1,'Multipliers and Adjustments'!$A$70:$I$86,TRUNC(COLUMN(AG$2)/5)+2,FALSE)*SUMIFS('EPA Data'!$I:$I,'EPA Data'!$D:$D,'Country Selector'!$A$2,'EPA Data'!$J:$J,$B$1,'EPA Data'!$C:$C,AG$2,'EPA Data'!$G:$G,"&gt;="&amp;$A62,'EPA Data'!$G:$G,"&lt;"&amp;$B62)*unit_conv</f>
        <v>0</v>
      </c>
      <c r="AH62">
        <f t="shared" si="36"/>
        <v>0</v>
      </c>
      <c r="AI62">
        <f t="shared" si="36"/>
        <v>0</v>
      </c>
      <c r="AJ62">
        <f t="shared" si="36"/>
        <v>0</v>
      </c>
      <c r="AK62">
        <f t="shared" si="36"/>
        <v>0</v>
      </c>
      <c r="AL62" s="31">
        <f>VLOOKUP($B$1,'Multipliers and Adjustments'!$A$70:$I$86,TRUNC(COLUMN(AL$2)/5)+2,FALSE)*SUMIFS('EPA Data'!$I:$I,'EPA Data'!$D:$D,'Country Selector'!$A$2,'EPA Data'!$J:$J,$B$1,'EPA Data'!$C:$C,AL$2,'EPA Data'!$G:$G,"&gt;="&amp;$A62,'EPA Data'!$G:$G,"&lt;"&amp;$B62)*unit_conv</f>
        <v>0</v>
      </c>
    </row>
    <row r="63" spans="1:38" x14ac:dyDescent="0.45">
      <c r="A63" s="12">
        <f t="shared" si="14"/>
        <v>1000</v>
      </c>
      <c r="B63" s="11">
        <f t="shared" si="7"/>
        <v>1050</v>
      </c>
      <c r="C63" s="31">
        <f>VLOOKUP($B$1,'Multipliers and Adjustments'!$A$70:$I$86,TRUNC(COLUMN(C$2)/5)+2,FALSE)*SUMIFS('EPA Data'!$I:$I,'EPA Data'!$D:$D,'Country Selector'!$A$2,'EPA Data'!$J:$J,$B$1,'EPA Data'!$C:$C,C$2,'EPA Data'!$G:$G,"&gt;="&amp;$A63,'EPA Data'!$G:$G,"&lt;"&amp;$B63)*unit_conv</f>
        <v>0</v>
      </c>
      <c r="D63">
        <f t="shared" si="30"/>
        <v>0</v>
      </c>
      <c r="E63">
        <f t="shared" si="30"/>
        <v>0</v>
      </c>
      <c r="F63">
        <f t="shared" si="30"/>
        <v>0</v>
      </c>
      <c r="G63">
        <f t="shared" si="30"/>
        <v>0</v>
      </c>
      <c r="H63" s="31">
        <f>VLOOKUP($B$1,'Multipliers and Adjustments'!$A$70:$I$86,TRUNC(COLUMN(H$2)/5)+2,FALSE)*SUMIFS('EPA Data'!$I:$I,'EPA Data'!$D:$D,'Country Selector'!$A$2,'EPA Data'!$J:$J,$B$1,'EPA Data'!$C:$C,H$2,'EPA Data'!$G:$G,"&gt;="&amp;$A63,'EPA Data'!$G:$G,"&lt;"&amp;$B63)*unit_conv</f>
        <v>0</v>
      </c>
      <c r="I63">
        <f t="shared" si="31"/>
        <v>0</v>
      </c>
      <c r="J63">
        <f t="shared" si="31"/>
        <v>0</v>
      </c>
      <c r="K63">
        <f t="shared" si="31"/>
        <v>0</v>
      </c>
      <c r="L63">
        <f t="shared" si="31"/>
        <v>0</v>
      </c>
      <c r="M63" s="31">
        <f>VLOOKUP($B$1,'Multipliers and Adjustments'!$A$70:$I$86,TRUNC(COLUMN(M$2)/5)+2,FALSE)*SUMIFS('EPA Data'!$I:$I,'EPA Data'!$D:$D,'Country Selector'!$A$2,'EPA Data'!$J:$J,$B$1,'EPA Data'!$C:$C,M$2,'EPA Data'!$G:$G,"&gt;="&amp;$A63,'EPA Data'!$G:$G,"&lt;"&amp;$B63)*unit_conv</f>
        <v>0</v>
      </c>
      <c r="N63">
        <f t="shared" si="32"/>
        <v>0</v>
      </c>
      <c r="O63">
        <f t="shared" si="32"/>
        <v>0</v>
      </c>
      <c r="P63">
        <f t="shared" si="32"/>
        <v>0</v>
      </c>
      <c r="Q63">
        <f t="shared" si="32"/>
        <v>0</v>
      </c>
      <c r="R63" s="31">
        <f>VLOOKUP($B$1,'Multipliers and Adjustments'!$A$70:$I$86,TRUNC(COLUMN(R$2)/5)+2,FALSE)*SUMIFS('EPA Data'!$I:$I,'EPA Data'!$D:$D,'Country Selector'!$A$2,'EPA Data'!$J:$J,$B$1,'EPA Data'!$C:$C,R$2,'EPA Data'!$G:$G,"&gt;="&amp;$A63,'EPA Data'!$G:$G,"&lt;"&amp;$B63)*unit_conv</f>
        <v>0</v>
      </c>
      <c r="S63">
        <f t="shared" si="33"/>
        <v>0</v>
      </c>
      <c r="T63">
        <f t="shared" si="33"/>
        <v>0</v>
      </c>
      <c r="U63">
        <f t="shared" si="33"/>
        <v>0</v>
      </c>
      <c r="V63">
        <f t="shared" si="33"/>
        <v>0</v>
      </c>
      <c r="W63" s="31">
        <f>VLOOKUP($B$1,'Multipliers and Adjustments'!$A$70:$I$86,TRUNC(COLUMN(W$2)/5)+2,FALSE)*SUMIFS('EPA Data'!$I:$I,'EPA Data'!$D:$D,'Country Selector'!$A$2,'EPA Data'!$J:$J,$B$1,'EPA Data'!$C:$C,W$2,'EPA Data'!$G:$G,"&gt;="&amp;$A63,'EPA Data'!$G:$G,"&lt;"&amp;$B63)*unit_conv</f>
        <v>0</v>
      </c>
      <c r="X63">
        <f t="shared" si="34"/>
        <v>0</v>
      </c>
      <c r="Y63">
        <f t="shared" si="34"/>
        <v>0</v>
      </c>
      <c r="Z63">
        <f t="shared" si="34"/>
        <v>0</v>
      </c>
      <c r="AA63">
        <f t="shared" si="34"/>
        <v>0</v>
      </c>
      <c r="AB63" s="31">
        <f>VLOOKUP($B$1,'Multipliers and Adjustments'!$A$70:$I$86,TRUNC(COLUMN(AB$2)/5)+2,FALSE)*SUMIFS('EPA Data'!$I:$I,'EPA Data'!$D:$D,'Country Selector'!$A$2,'EPA Data'!$J:$J,$B$1,'EPA Data'!$C:$C,AB$2,'EPA Data'!$G:$G,"&gt;="&amp;$A63,'EPA Data'!$G:$G,"&lt;"&amp;$B63)*unit_conv</f>
        <v>0</v>
      </c>
      <c r="AC63">
        <f t="shared" si="35"/>
        <v>0</v>
      </c>
      <c r="AD63">
        <f t="shared" si="35"/>
        <v>0</v>
      </c>
      <c r="AE63">
        <f t="shared" si="35"/>
        <v>0</v>
      </c>
      <c r="AF63">
        <f t="shared" si="35"/>
        <v>0</v>
      </c>
      <c r="AG63" s="31">
        <f>VLOOKUP($B$1,'Multipliers and Adjustments'!$A$70:$I$86,TRUNC(COLUMN(AG$2)/5)+2,FALSE)*SUMIFS('EPA Data'!$I:$I,'EPA Data'!$D:$D,'Country Selector'!$A$2,'EPA Data'!$J:$J,$B$1,'EPA Data'!$C:$C,AG$2,'EPA Data'!$G:$G,"&gt;="&amp;$A63,'EPA Data'!$G:$G,"&lt;"&amp;$B63)*unit_conv</f>
        <v>0</v>
      </c>
      <c r="AH63">
        <f t="shared" si="36"/>
        <v>0</v>
      </c>
      <c r="AI63">
        <f t="shared" si="36"/>
        <v>0</v>
      </c>
      <c r="AJ63">
        <f t="shared" si="36"/>
        <v>0</v>
      </c>
      <c r="AK63">
        <f t="shared" si="36"/>
        <v>0</v>
      </c>
      <c r="AL63" s="31">
        <f>VLOOKUP($B$1,'Multipliers and Adjustments'!$A$70:$I$86,TRUNC(COLUMN(AL$2)/5)+2,FALSE)*SUMIFS('EPA Data'!$I:$I,'EPA Data'!$D:$D,'Country Selector'!$A$2,'EPA Data'!$J:$J,$B$1,'EPA Data'!$C:$C,AL$2,'EPA Data'!$G:$G,"&gt;="&amp;$A63,'EPA Data'!$G:$G,"&lt;"&amp;$B63)*unit_conv</f>
        <v>0</v>
      </c>
    </row>
    <row r="64" spans="1:38" x14ac:dyDescent="0.45">
      <c r="A64" s="12">
        <f t="shared" si="14"/>
        <v>1050</v>
      </c>
      <c r="B64" s="11">
        <f t="shared" si="7"/>
        <v>1100</v>
      </c>
      <c r="C64" s="31">
        <f>VLOOKUP($B$1,'Multipliers and Adjustments'!$A$70:$I$86,TRUNC(COLUMN(C$2)/5)+2,FALSE)*SUMIFS('EPA Data'!$I:$I,'EPA Data'!$D:$D,'Country Selector'!$A$2,'EPA Data'!$J:$J,$B$1,'EPA Data'!$C:$C,C$2,'EPA Data'!$G:$G,"&gt;="&amp;$A64,'EPA Data'!$G:$G,"&lt;"&amp;$B64)*unit_conv</f>
        <v>0</v>
      </c>
      <c r="D64">
        <f t="shared" si="30"/>
        <v>0</v>
      </c>
      <c r="E64">
        <f t="shared" si="30"/>
        <v>0</v>
      </c>
      <c r="F64">
        <f t="shared" si="30"/>
        <v>0</v>
      </c>
      <c r="G64">
        <f t="shared" si="30"/>
        <v>0</v>
      </c>
      <c r="H64" s="31">
        <f>VLOOKUP($B$1,'Multipliers and Adjustments'!$A$70:$I$86,TRUNC(COLUMN(H$2)/5)+2,FALSE)*SUMIFS('EPA Data'!$I:$I,'EPA Data'!$D:$D,'Country Selector'!$A$2,'EPA Data'!$J:$J,$B$1,'EPA Data'!$C:$C,H$2,'EPA Data'!$G:$G,"&gt;="&amp;$A64,'EPA Data'!$G:$G,"&lt;"&amp;$B64)*unit_conv</f>
        <v>0</v>
      </c>
      <c r="I64">
        <f t="shared" si="31"/>
        <v>0</v>
      </c>
      <c r="J64">
        <f t="shared" si="31"/>
        <v>0</v>
      </c>
      <c r="K64">
        <f t="shared" si="31"/>
        <v>0</v>
      </c>
      <c r="L64">
        <f t="shared" si="31"/>
        <v>0</v>
      </c>
      <c r="M64" s="31">
        <f>VLOOKUP($B$1,'Multipliers and Adjustments'!$A$70:$I$86,TRUNC(COLUMN(M$2)/5)+2,FALSE)*SUMIFS('EPA Data'!$I:$I,'EPA Data'!$D:$D,'Country Selector'!$A$2,'EPA Data'!$J:$J,$B$1,'EPA Data'!$C:$C,M$2,'EPA Data'!$G:$G,"&gt;="&amp;$A64,'EPA Data'!$G:$G,"&lt;"&amp;$B64)*unit_conv</f>
        <v>0</v>
      </c>
      <c r="N64">
        <f t="shared" si="32"/>
        <v>0</v>
      </c>
      <c r="O64">
        <f t="shared" si="32"/>
        <v>0</v>
      </c>
      <c r="P64">
        <f t="shared" si="32"/>
        <v>0</v>
      </c>
      <c r="Q64">
        <f t="shared" si="32"/>
        <v>0</v>
      </c>
      <c r="R64" s="31">
        <f>VLOOKUP($B$1,'Multipliers and Adjustments'!$A$70:$I$86,TRUNC(COLUMN(R$2)/5)+2,FALSE)*SUMIFS('EPA Data'!$I:$I,'EPA Data'!$D:$D,'Country Selector'!$A$2,'EPA Data'!$J:$J,$B$1,'EPA Data'!$C:$C,R$2,'EPA Data'!$G:$G,"&gt;="&amp;$A64,'EPA Data'!$G:$G,"&lt;"&amp;$B64)*unit_conv</f>
        <v>0</v>
      </c>
      <c r="S64">
        <f t="shared" si="33"/>
        <v>0</v>
      </c>
      <c r="T64">
        <f t="shared" si="33"/>
        <v>0</v>
      </c>
      <c r="U64">
        <f t="shared" si="33"/>
        <v>0</v>
      </c>
      <c r="V64">
        <f t="shared" si="33"/>
        <v>0</v>
      </c>
      <c r="W64" s="31">
        <f>VLOOKUP($B$1,'Multipliers and Adjustments'!$A$70:$I$86,TRUNC(COLUMN(W$2)/5)+2,FALSE)*SUMIFS('EPA Data'!$I:$I,'EPA Data'!$D:$D,'Country Selector'!$A$2,'EPA Data'!$J:$J,$B$1,'EPA Data'!$C:$C,W$2,'EPA Data'!$G:$G,"&gt;="&amp;$A64,'EPA Data'!$G:$G,"&lt;"&amp;$B64)*unit_conv</f>
        <v>0</v>
      </c>
      <c r="X64">
        <f t="shared" si="34"/>
        <v>0</v>
      </c>
      <c r="Y64">
        <f t="shared" si="34"/>
        <v>0</v>
      </c>
      <c r="Z64">
        <f t="shared" si="34"/>
        <v>0</v>
      </c>
      <c r="AA64">
        <f t="shared" si="34"/>
        <v>0</v>
      </c>
      <c r="AB64" s="31">
        <f>VLOOKUP($B$1,'Multipliers and Adjustments'!$A$70:$I$86,TRUNC(COLUMN(AB$2)/5)+2,FALSE)*SUMIFS('EPA Data'!$I:$I,'EPA Data'!$D:$D,'Country Selector'!$A$2,'EPA Data'!$J:$J,$B$1,'EPA Data'!$C:$C,AB$2,'EPA Data'!$G:$G,"&gt;="&amp;$A64,'EPA Data'!$G:$G,"&lt;"&amp;$B64)*unit_conv</f>
        <v>0</v>
      </c>
      <c r="AC64">
        <f t="shared" si="35"/>
        <v>0</v>
      </c>
      <c r="AD64">
        <f t="shared" si="35"/>
        <v>0</v>
      </c>
      <c r="AE64">
        <f t="shared" si="35"/>
        <v>0</v>
      </c>
      <c r="AF64">
        <f t="shared" si="35"/>
        <v>0</v>
      </c>
      <c r="AG64" s="31">
        <f>VLOOKUP($B$1,'Multipliers and Adjustments'!$A$70:$I$86,TRUNC(COLUMN(AG$2)/5)+2,FALSE)*SUMIFS('EPA Data'!$I:$I,'EPA Data'!$D:$D,'Country Selector'!$A$2,'EPA Data'!$J:$J,$B$1,'EPA Data'!$C:$C,AG$2,'EPA Data'!$G:$G,"&gt;="&amp;$A64,'EPA Data'!$G:$G,"&lt;"&amp;$B64)*unit_conv</f>
        <v>0</v>
      </c>
      <c r="AH64">
        <f t="shared" si="36"/>
        <v>0</v>
      </c>
      <c r="AI64">
        <f t="shared" si="36"/>
        <v>0</v>
      </c>
      <c r="AJ64">
        <f t="shared" si="36"/>
        <v>0</v>
      </c>
      <c r="AK64">
        <f t="shared" si="36"/>
        <v>0</v>
      </c>
      <c r="AL64" s="31">
        <f>VLOOKUP($B$1,'Multipliers and Adjustments'!$A$70:$I$86,TRUNC(COLUMN(AL$2)/5)+2,FALSE)*SUMIFS('EPA Data'!$I:$I,'EPA Data'!$D:$D,'Country Selector'!$A$2,'EPA Data'!$J:$J,$B$1,'EPA Data'!$C:$C,AL$2,'EPA Data'!$G:$G,"&gt;="&amp;$A64,'EPA Data'!$G:$G,"&lt;"&amp;$B64)*unit_conv</f>
        <v>0</v>
      </c>
    </row>
    <row r="65" spans="1:38" x14ac:dyDescent="0.45">
      <c r="A65" s="12">
        <f t="shared" si="14"/>
        <v>1100</v>
      </c>
      <c r="B65" s="11">
        <f t="shared" si="7"/>
        <v>1150</v>
      </c>
      <c r="C65" s="31">
        <f>VLOOKUP($B$1,'Multipliers and Adjustments'!$A$70:$I$86,TRUNC(COLUMN(C$2)/5)+2,FALSE)*SUMIFS('EPA Data'!$I:$I,'EPA Data'!$D:$D,'Country Selector'!$A$2,'EPA Data'!$J:$J,$B$1,'EPA Data'!$C:$C,C$2,'EPA Data'!$G:$G,"&gt;="&amp;$A65,'EPA Data'!$G:$G,"&lt;"&amp;$B65)*unit_conv</f>
        <v>0</v>
      </c>
      <c r="D65">
        <f t="shared" si="30"/>
        <v>0</v>
      </c>
      <c r="E65">
        <f t="shared" si="30"/>
        <v>0</v>
      </c>
      <c r="F65">
        <f t="shared" si="30"/>
        <v>0</v>
      </c>
      <c r="G65">
        <f t="shared" si="30"/>
        <v>0</v>
      </c>
      <c r="H65" s="31">
        <f>VLOOKUP($B$1,'Multipliers and Adjustments'!$A$70:$I$86,TRUNC(COLUMN(H$2)/5)+2,FALSE)*SUMIFS('EPA Data'!$I:$I,'EPA Data'!$D:$D,'Country Selector'!$A$2,'EPA Data'!$J:$J,$B$1,'EPA Data'!$C:$C,H$2,'EPA Data'!$G:$G,"&gt;="&amp;$A65,'EPA Data'!$G:$G,"&lt;"&amp;$B65)*unit_conv</f>
        <v>0</v>
      </c>
      <c r="I65">
        <f t="shared" si="31"/>
        <v>0</v>
      </c>
      <c r="J65">
        <f t="shared" si="31"/>
        <v>0</v>
      </c>
      <c r="K65">
        <f t="shared" si="31"/>
        <v>0</v>
      </c>
      <c r="L65">
        <f t="shared" si="31"/>
        <v>0</v>
      </c>
      <c r="M65" s="31">
        <f>VLOOKUP($B$1,'Multipliers and Adjustments'!$A$70:$I$86,TRUNC(COLUMN(M$2)/5)+2,FALSE)*SUMIFS('EPA Data'!$I:$I,'EPA Data'!$D:$D,'Country Selector'!$A$2,'EPA Data'!$J:$J,$B$1,'EPA Data'!$C:$C,M$2,'EPA Data'!$G:$G,"&gt;="&amp;$A65,'EPA Data'!$G:$G,"&lt;"&amp;$B65)*unit_conv</f>
        <v>0</v>
      </c>
      <c r="N65">
        <f t="shared" si="32"/>
        <v>0</v>
      </c>
      <c r="O65">
        <f t="shared" si="32"/>
        <v>0</v>
      </c>
      <c r="P65">
        <f t="shared" si="32"/>
        <v>0</v>
      </c>
      <c r="Q65">
        <f t="shared" si="32"/>
        <v>0</v>
      </c>
      <c r="R65" s="31">
        <f>VLOOKUP($B$1,'Multipliers and Adjustments'!$A$70:$I$86,TRUNC(COLUMN(R$2)/5)+2,FALSE)*SUMIFS('EPA Data'!$I:$I,'EPA Data'!$D:$D,'Country Selector'!$A$2,'EPA Data'!$J:$J,$B$1,'EPA Data'!$C:$C,R$2,'EPA Data'!$G:$G,"&gt;="&amp;$A65,'EPA Data'!$G:$G,"&lt;"&amp;$B65)*unit_conv</f>
        <v>0</v>
      </c>
      <c r="S65">
        <f t="shared" si="33"/>
        <v>0</v>
      </c>
      <c r="T65">
        <f t="shared" si="33"/>
        <v>0</v>
      </c>
      <c r="U65">
        <f t="shared" si="33"/>
        <v>0</v>
      </c>
      <c r="V65">
        <f t="shared" si="33"/>
        <v>0</v>
      </c>
      <c r="W65" s="31">
        <f>VLOOKUP($B$1,'Multipliers and Adjustments'!$A$70:$I$86,TRUNC(COLUMN(W$2)/5)+2,FALSE)*SUMIFS('EPA Data'!$I:$I,'EPA Data'!$D:$D,'Country Selector'!$A$2,'EPA Data'!$J:$J,$B$1,'EPA Data'!$C:$C,W$2,'EPA Data'!$G:$G,"&gt;="&amp;$A65,'EPA Data'!$G:$G,"&lt;"&amp;$B65)*unit_conv</f>
        <v>0</v>
      </c>
      <c r="X65">
        <f t="shared" si="34"/>
        <v>0</v>
      </c>
      <c r="Y65">
        <f t="shared" si="34"/>
        <v>0</v>
      </c>
      <c r="Z65">
        <f t="shared" si="34"/>
        <v>0</v>
      </c>
      <c r="AA65">
        <f t="shared" si="34"/>
        <v>0</v>
      </c>
      <c r="AB65" s="31">
        <f>VLOOKUP($B$1,'Multipliers and Adjustments'!$A$70:$I$86,TRUNC(COLUMN(AB$2)/5)+2,FALSE)*SUMIFS('EPA Data'!$I:$I,'EPA Data'!$D:$D,'Country Selector'!$A$2,'EPA Data'!$J:$J,$B$1,'EPA Data'!$C:$C,AB$2,'EPA Data'!$G:$G,"&gt;="&amp;$A65,'EPA Data'!$G:$G,"&lt;"&amp;$B65)*unit_conv</f>
        <v>0</v>
      </c>
      <c r="AC65">
        <f t="shared" si="35"/>
        <v>0</v>
      </c>
      <c r="AD65">
        <f t="shared" si="35"/>
        <v>0</v>
      </c>
      <c r="AE65">
        <f t="shared" si="35"/>
        <v>0</v>
      </c>
      <c r="AF65">
        <f t="shared" si="35"/>
        <v>0</v>
      </c>
      <c r="AG65" s="31">
        <f>VLOOKUP($B$1,'Multipliers and Adjustments'!$A$70:$I$86,TRUNC(COLUMN(AG$2)/5)+2,FALSE)*SUMIFS('EPA Data'!$I:$I,'EPA Data'!$D:$D,'Country Selector'!$A$2,'EPA Data'!$J:$J,$B$1,'EPA Data'!$C:$C,AG$2,'EPA Data'!$G:$G,"&gt;="&amp;$A65,'EPA Data'!$G:$G,"&lt;"&amp;$B65)*unit_conv</f>
        <v>0</v>
      </c>
      <c r="AH65">
        <f t="shared" si="36"/>
        <v>0</v>
      </c>
      <c r="AI65">
        <f t="shared" si="36"/>
        <v>0</v>
      </c>
      <c r="AJ65">
        <f t="shared" si="36"/>
        <v>0</v>
      </c>
      <c r="AK65">
        <f t="shared" si="36"/>
        <v>0</v>
      </c>
      <c r="AL65" s="31">
        <f>VLOOKUP($B$1,'Multipliers and Adjustments'!$A$70:$I$86,TRUNC(COLUMN(AL$2)/5)+2,FALSE)*SUMIFS('EPA Data'!$I:$I,'EPA Data'!$D:$D,'Country Selector'!$A$2,'EPA Data'!$J:$J,$B$1,'EPA Data'!$C:$C,AL$2,'EPA Data'!$G:$G,"&gt;="&amp;$A65,'EPA Data'!$G:$G,"&lt;"&amp;$B65)*unit_conv</f>
        <v>0</v>
      </c>
    </row>
    <row r="66" spans="1:38" x14ac:dyDescent="0.45">
      <c r="A66" s="12">
        <f t="shared" si="14"/>
        <v>1150</v>
      </c>
      <c r="B66" s="11">
        <f t="shared" si="7"/>
        <v>1200</v>
      </c>
      <c r="C66" s="31">
        <f>VLOOKUP($B$1,'Multipliers and Adjustments'!$A$70:$I$86,TRUNC(COLUMN(C$2)/5)+2,FALSE)*SUMIFS('EPA Data'!$I:$I,'EPA Data'!$D:$D,'Country Selector'!$A$2,'EPA Data'!$J:$J,$B$1,'EPA Data'!$C:$C,C$2,'EPA Data'!$G:$G,"&gt;="&amp;$A66,'EPA Data'!$G:$G,"&lt;"&amp;$B66)*unit_conv</f>
        <v>135099142789.84001</v>
      </c>
      <c r="D66">
        <f t="shared" ref="D66:G74" si="37">C66+($H66-$C66)/5</f>
        <v>119399864971.63716</v>
      </c>
      <c r="E66">
        <f t="shared" si="37"/>
        <v>103700587153.43431</v>
      </c>
      <c r="F66">
        <f t="shared" si="37"/>
        <v>88001309335.231461</v>
      </c>
      <c r="G66">
        <f t="shared" si="37"/>
        <v>72302031517.02861</v>
      </c>
      <c r="H66" s="31">
        <f>VLOOKUP($B$1,'Multipliers and Adjustments'!$A$70:$I$86,TRUNC(COLUMN(H$2)/5)+2,FALSE)*SUMIFS('EPA Data'!$I:$I,'EPA Data'!$D:$D,'Country Selector'!$A$2,'EPA Data'!$J:$J,$B$1,'EPA Data'!$C:$C,H$2,'EPA Data'!$G:$G,"&gt;="&amp;$A66,'EPA Data'!$G:$G,"&lt;"&amp;$B66)*unit_conv</f>
        <v>56602753698.825798</v>
      </c>
      <c r="I66">
        <f t="shared" si="31"/>
        <v>51866400241.851776</v>
      </c>
      <c r="J66">
        <f t="shared" si="31"/>
        <v>47130046784.877754</v>
      </c>
      <c r="K66">
        <f t="shared" si="31"/>
        <v>42393693327.903732</v>
      </c>
      <c r="L66">
        <f t="shared" si="31"/>
        <v>37657339870.92971</v>
      </c>
      <c r="M66" s="31">
        <f>VLOOKUP($B$1,'Multipliers and Adjustments'!$A$70:$I$86,TRUNC(COLUMN(M$2)/5)+2,FALSE)*SUMIFS('EPA Data'!$I:$I,'EPA Data'!$D:$D,'Country Selector'!$A$2,'EPA Data'!$J:$J,$B$1,'EPA Data'!$C:$C,M$2,'EPA Data'!$G:$G,"&gt;="&amp;$A66,'EPA Data'!$G:$G,"&lt;"&amp;$B66)*unit_conv</f>
        <v>32920986413.955704</v>
      </c>
      <c r="N66">
        <f t="shared" si="32"/>
        <v>33855888992.548004</v>
      </c>
      <c r="O66">
        <f t="shared" si="32"/>
        <v>34790791571.140305</v>
      </c>
      <c r="P66">
        <f t="shared" si="32"/>
        <v>35725694149.732605</v>
      </c>
      <c r="Q66">
        <f t="shared" si="32"/>
        <v>36660596728.324905</v>
      </c>
      <c r="R66" s="31">
        <f>VLOOKUP($B$1,'Multipliers and Adjustments'!$A$70:$I$86,TRUNC(COLUMN(R$2)/5)+2,FALSE)*SUMIFS('EPA Data'!$I:$I,'EPA Data'!$D:$D,'Country Selector'!$A$2,'EPA Data'!$J:$J,$B$1,'EPA Data'!$C:$C,R$2,'EPA Data'!$G:$G,"&gt;="&amp;$A66,'EPA Data'!$G:$G,"&lt;"&amp;$B66)*unit_conv</f>
        <v>37595499306.917198</v>
      </c>
      <c r="S66">
        <f t="shared" si="33"/>
        <v>36226023733.615875</v>
      </c>
      <c r="T66">
        <f t="shared" si="33"/>
        <v>34856548160.314552</v>
      </c>
      <c r="U66">
        <f t="shared" si="33"/>
        <v>33487072587.013233</v>
      </c>
      <c r="V66">
        <f t="shared" si="33"/>
        <v>32117597013.711914</v>
      </c>
      <c r="W66" s="31">
        <f>VLOOKUP($B$1,'Multipliers and Adjustments'!$A$70:$I$86,TRUNC(COLUMN(W$2)/5)+2,FALSE)*SUMIFS('EPA Data'!$I:$I,'EPA Data'!$D:$D,'Country Selector'!$A$2,'EPA Data'!$J:$J,$B$1,'EPA Data'!$C:$C,W$2,'EPA Data'!$G:$G,"&gt;="&amp;$A66,'EPA Data'!$G:$G,"&lt;"&amp;$B66)*unit_conv</f>
        <v>30748121440.410599</v>
      </c>
      <c r="X66">
        <f t="shared" si="34"/>
        <v>31765786558.38966</v>
      </c>
      <c r="Y66">
        <f t="shared" si="34"/>
        <v>32783451676.368721</v>
      </c>
      <c r="Z66">
        <f t="shared" si="34"/>
        <v>33801116794.347782</v>
      </c>
      <c r="AA66">
        <f t="shared" si="34"/>
        <v>34818781912.326843</v>
      </c>
      <c r="AB66" s="31">
        <f>VLOOKUP($B$1,'Multipliers and Adjustments'!$A$70:$I$86,TRUNC(COLUMN(AB$2)/5)+2,FALSE)*SUMIFS('EPA Data'!$I:$I,'EPA Data'!$D:$D,'Country Selector'!$A$2,'EPA Data'!$J:$J,$B$1,'EPA Data'!$C:$C,AB$2,'EPA Data'!$G:$G,"&gt;="&amp;$A66,'EPA Data'!$G:$G,"&lt;"&amp;$B66)*unit_conv</f>
        <v>35836447030.305901</v>
      </c>
      <c r="AC66">
        <f t="shared" si="35"/>
        <v>37026979029.178642</v>
      </c>
      <c r="AD66">
        <f t="shared" si="35"/>
        <v>38217511028.051384</v>
      </c>
      <c r="AE66">
        <f t="shared" si="35"/>
        <v>39408043026.924126</v>
      </c>
      <c r="AF66">
        <f t="shared" si="35"/>
        <v>40598575025.796867</v>
      </c>
      <c r="AG66" s="31">
        <f>VLOOKUP($B$1,'Multipliers and Adjustments'!$A$70:$I$86,TRUNC(COLUMN(AG$2)/5)+2,FALSE)*SUMIFS('EPA Data'!$I:$I,'EPA Data'!$D:$D,'Country Selector'!$A$2,'EPA Data'!$J:$J,$B$1,'EPA Data'!$C:$C,AG$2,'EPA Data'!$G:$G,"&gt;="&amp;$A66,'EPA Data'!$G:$G,"&lt;"&amp;$B66)*unit_conv</f>
        <v>41789107024.669601</v>
      </c>
      <c r="AH66">
        <f t="shared" si="36"/>
        <v>43181442469.358398</v>
      </c>
      <c r="AI66">
        <f t="shared" si="36"/>
        <v>44573777914.047195</v>
      </c>
      <c r="AJ66">
        <f t="shared" si="36"/>
        <v>45966113358.735992</v>
      </c>
      <c r="AK66">
        <f t="shared" si="36"/>
        <v>47358448803.424789</v>
      </c>
      <c r="AL66" s="31">
        <f>VLOOKUP($B$1,'Multipliers and Adjustments'!$A$70:$I$86,TRUNC(COLUMN(AL$2)/5)+2,FALSE)*SUMIFS('EPA Data'!$I:$I,'EPA Data'!$D:$D,'Country Selector'!$A$2,'EPA Data'!$J:$J,$B$1,'EPA Data'!$C:$C,AL$2,'EPA Data'!$G:$G,"&gt;="&amp;$A66,'EPA Data'!$G:$G,"&lt;"&amp;$B66)*unit_conv</f>
        <v>48750784248.113594</v>
      </c>
    </row>
    <row r="67" spans="1:38" x14ac:dyDescent="0.45">
      <c r="A67" s="12">
        <f t="shared" si="14"/>
        <v>1200</v>
      </c>
      <c r="B67" s="11">
        <f t="shared" si="7"/>
        <v>1250</v>
      </c>
      <c r="C67" s="31">
        <f>VLOOKUP($B$1,'Multipliers and Adjustments'!$A$70:$I$86,TRUNC(COLUMN(C$2)/5)+2,FALSE)*SUMIFS('EPA Data'!$I:$I,'EPA Data'!$D:$D,'Country Selector'!$A$2,'EPA Data'!$J:$J,$B$1,'EPA Data'!$C:$C,C$2,'EPA Data'!$G:$G,"&gt;="&amp;$A67,'EPA Data'!$G:$G,"&lt;"&amp;$B67)*unit_conv</f>
        <v>0</v>
      </c>
      <c r="D67">
        <f t="shared" si="37"/>
        <v>0</v>
      </c>
      <c r="E67">
        <f t="shared" si="37"/>
        <v>0</v>
      </c>
      <c r="F67">
        <f t="shared" si="37"/>
        <v>0</v>
      </c>
      <c r="G67">
        <f t="shared" si="37"/>
        <v>0</v>
      </c>
      <c r="H67" s="31">
        <f>VLOOKUP($B$1,'Multipliers and Adjustments'!$A$70:$I$86,TRUNC(COLUMN(H$2)/5)+2,FALSE)*SUMIFS('EPA Data'!$I:$I,'EPA Data'!$D:$D,'Country Selector'!$A$2,'EPA Data'!$J:$J,$B$1,'EPA Data'!$C:$C,H$2,'EPA Data'!$G:$G,"&gt;="&amp;$A67,'EPA Data'!$G:$G,"&lt;"&amp;$B67)*unit_conv</f>
        <v>0</v>
      </c>
      <c r="I67">
        <f t="shared" si="31"/>
        <v>0</v>
      </c>
      <c r="J67">
        <f t="shared" si="31"/>
        <v>0</v>
      </c>
      <c r="K67">
        <f t="shared" si="31"/>
        <v>0</v>
      </c>
      <c r="L67">
        <f t="shared" si="31"/>
        <v>0</v>
      </c>
      <c r="M67" s="31">
        <f>VLOOKUP($B$1,'Multipliers and Adjustments'!$A$70:$I$86,TRUNC(COLUMN(M$2)/5)+2,FALSE)*SUMIFS('EPA Data'!$I:$I,'EPA Data'!$D:$D,'Country Selector'!$A$2,'EPA Data'!$J:$J,$B$1,'EPA Data'!$C:$C,M$2,'EPA Data'!$G:$G,"&gt;="&amp;$A67,'EPA Data'!$G:$G,"&lt;"&amp;$B67)*unit_conv</f>
        <v>0</v>
      </c>
      <c r="N67">
        <f t="shared" si="32"/>
        <v>0</v>
      </c>
      <c r="O67">
        <f t="shared" si="32"/>
        <v>0</v>
      </c>
      <c r="P67">
        <f t="shared" si="32"/>
        <v>0</v>
      </c>
      <c r="Q67">
        <f t="shared" si="32"/>
        <v>0</v>
      </c>
      <c r="R67" s="31">
        <f>VLOOKUP($B$1,'Multipliers and Adjustments'!$A$70:$I$86,TRUNC(COLUMN(R$2)/5)+2,FALSE)*SUMIFS('EPA Data'!$I:$I,'EPA Data'!$D:$D,'Country Selector'!$A$2,'EPA Data'!$J:$J,$B$1,'EPA Data'!$C:$C,R$2,'EPA Data'!$G:$G,"&gt;="&amp;$A67,'EPA Data'!$G:$G,"&lt;"&amp;$B67)*unit_conv</f>
        <v>0</v>
      </c>
      <c r="S67">
        <f t="shared" si="33"/>
        <v>0</v>
      </c>
      <c r="T67">
        <f t="shared" si="33"/>
        <v>0</v>
      </c>
      <c r="U67">
        <f t="shared" si="33"/>
        <v>0</v>
      </c>
      <c r="V67">
        <f t="shared" si="33"/>
        <v>0</v>
      </c>
      <c r="W67" s="31">
        <f>VLOOKUP($B$1,'Multipliers and Adjustments'!$A$70:$I$86,TRUNC(COLUMN(W$2)/5)+2,FALSE)*SUMIFS('EPA Data'!$I:$I,'EPA Data'!$D:$D,'Country Selector'!$A$2,'EPA Data'!$J:$J,$B$1,'EPA Data'!$C:$C,W$2,'EPA Data'!$G:$G,"&gt;="&amp;$A67,'EPA Data'!$G:$G,"&lt;"&amp;$B67)*unit_conv</f>
        <v>0</v>
      </c>
      <c r="X67">
        <f t="shared" si="34"/>
        <v>0</v>
      </c>
      <c r="Y67">
        <f t="shared" si="34"/>
        <v>0</v>
      </c>
      <c r="Z67">
        <f t="shared" si="34"/>
        <v>0</v>
      </c>
      <c r="AA67">
        <f t="shared" si="34"/>
        <v>0</v>
      </c>
      <c r="AB67" s="31">
        <f>VLOOKUP($B$1,'Multipliers and Adjustments'!$A$70:$I$86,TRUNC(COLUMN(AB$2)/5)+2,FALSE)*SUMIFS('EPA Data'!$I:$I,'EPA Data'!$D:$D,'Country Selector'!$A$2,'EPA Data'!$J:$J,$B$1,'EPA Data'!$C:$C,AB$2,'EPA Data'!$G:$G,"&gt;="&amp;$A67,'EPA Data'!$G:$G,"&lt;"&amp;$B67)*unit_conv</f>
        <v>0</v>
      </c>
      <c r="AC67">
        <f t="shared" si="35"/>
        <v>0</v>
      </c>
      <c r="AD67">
        <f t="shared" si="35"/>
        <v>0</v>
      </c>
      <c r="AE67">
        <f t="shared" si="35"/>
        <v>0</v>
      </c>
      <c r="AF67">
        <f t="shared" si="35"/>
        <v>0</v>
      </c>
      <c r="AG67" s="31">
        <f>VLOOKUP($B$1,'Multipliers and Adjustments'!$A$70:$I$86,TRUNC(COLUMN(AG$2)/5)+2,FALSE)*SUMIFS('EPA Data'!$I:$I,'EPA Data'!$D:$D,'Country Selector'!$A$2,'EPA Data'!$J:$J,$B$1,'EPA Data'!$C:$C,AG$2,'EPA Data'!$G:$G,"&gt;="&amp;$A67,'EPA Data'!$G:$G,"&lt;"&amp;$B67)*unit_conv</f>
        <v>0</v>
      </c>
      <c r="AH67">
        <f t="shared" si="36"/>
        <v>0</v>
      </c>
      <c r="AI67">
        <f t="shared" si="36"/>
        <v>0</v>
      </c>
      <c r="AJ67">
        <f t="shared" si="36"/>
        <v>0</v>
      </c>
      <c r="AK67">
        <f t="shared" si="36"/>
        <v>0</v>
      </c>
      <c r="AL67" s="31">
        <f>VLOOKUP($B$1,'Multipliers and Adjustments'!$A$70:$I$86,TRUNC(COLUMN(AL$2)/5)+2,FALSE)*SUMIFS('EPA Data'!$I:$I,'EPA Data'!$D:$D,'Country Selector'!$A$2,'EPA Data'!$J:$J,$B$1,'EPA Data'!$C:$C,AL$2,'EPA Data'!$G:$G,"&gt;="&amp;$A67,'EPA Data'!$G:$G,"&lt;"&amp;$B67)*unit_conv</f>
        <v>0</v>
      </c>
    </row>
    <row r="68" spans="1:38" x14ac:dyDescent="0.45">
      <c r="A68" s="12">
        <f t="shared" si="14"/>
        <v>1250</v>
      </c>
      <c r="B68" s="11">
        <f t="shared" ref="B68:B74" si="38">A68+50</f>
        <v>1300</v>
      </c>
      <c r="C68" s="31">
        <f>VLOOKUP($B$1,'Multipliers and Adjustments'!$A$70:$I$86,TRUNC(COLUMN(C$2)/5)+2,FALSE)*SUMIFS('EPA Data'!$I:$I,'EPA Data'!$D:$D,'Country Selector'!$A$2,'EPA Data'!$J:$J,$B$1,'EPA Data'!$C:$C,C$2,'EPA Data'!$G:$G,"&gt;="&amp;$A68,'EPA Data'!$G:$G,"&lt;"&amp;$B68)*unit_conv</f>
        <v>0</v>
      </c>
      <c r="D68">
        <f t="shared" si="37"/>
        <v>0</v>
      </c>
      <c r="E68">
        <f t="shared" si="37"/>
        <v>0</v>
      </c>
      <c r="F68">
        <f t="shared" si="37"/>
        <v>0</v>
      </c>
      <c r="G68">
        <f t="shared" si="37"/>
        <v>0</v>
      </c>
      <c r="H68" s="31">
        <f>VLOOKUP($B$1,'Multipliers and Adjustments'!$A$70:$I$86,TRUNC(COLUMN(H$2)/5)+2,FALSE)*SUMIFS('EPA Data'!$I:$I,'EPA Data'!$D:$D,'Country Selector'!$A$2,'EPA Data'!$J:$J,$B$1,'EPA Data'!$C:$C,H$2,'EPA Data'!$G:$G,"&gt;="&amp;$A68,'EPA Data'!$G:$G,"&lt;"&amp;$B68)*unit_conv</f>
        <v>0</v>
      </c>
      <c r="I68">
        <f t="shared" ref="I68:L74" si="39">H68+($M68-$H68)/5</f>
        <v>0</v>
      </c>
      <c r="J68">
        <f t="shared" si="39"/>
        <v>0</v>
      </c>
      <c r="K68">
        <f t="shared" si="39"/>
        <v>0</v>
      </c>
      <c r="L68">
        <f t="shared" si="39"/>
        <v>0</v>
      </c>
      <c r="M68" s="31">
        <f>VLOOKUP($B$1,'Multipliers and Adjustments'!$A$70:$I$86,TRUNC(COLUMN(M$2)/5)+2,FALSE)*SUMIFS('EPA Data'!$I:$I,'EPA Data'!$D:$D,'Country Selector'!$A$2,'EPA Data'!$J:$J,$B$1,'EPA Data'!$C:$C,M$2,'EPA Data'!$G:$G,"&gt;="&amp;$A68,'EPA Data'!$G:$G,"&lt;"&amp;$B68)*unit_conv</f>
        <v>0</v>
      </c>
      <c r="N68">
        <f t="shared" ref="N68:Q74" si="40">M68+($R68-$M68)/5</f>
        <v>0</v>
      </c>
      <c r="O68">
        <f t="shared" si="40"/>
        <v>0</v>
      </c>
      <c r="P68">
        <f t="shared" si="40"/>
        <v>0</v>
      </c>
      <c r="Q68">
        <f t="shared" si="40"/>
        <v>0</v>
      </c>
      <c r="R68" s="31">
        <f>VLOOKUP($B$1,'Multipliers and Adjustments'!$A$70:$I$86,TRUNC(COLUMN(R$2)/5)+2,FALSE)*SUMIFS('EPA Data'!$I:$I,'EPA Data'!$D:$D,'Country Selector'!$A$2,'EPA Data'!$J:$J,$B$1,'EPA Data'!$C:$C,R$2,'EPA Data'!$G:$G,"&gt;="&amp;$A68,'EPA Data'!$G:$G,"&lt;"&amp;$B68)*unit_conv</f>
        <v>0</v>
      </c>
      <c r="S68">
        <f t="shared" ref="S68:V74" si="41">R68+($W68-$R68)/5</f>
        <v>0</v>
      </c>
      <c r="T68">
        <f t="shared" si="41"/>
        <v>0</v>
      </c>
      <c r="U68">
        <f t="shared" si="41"/>
        <v>0</v>
      </c>
      <c r="V68">
        <f t="shared" si="41"/>
        <v>0</v>
      </c>
      <c r="W68" s="31">
        <f>VLOOKUP($B$1,'Multipliers and Adjustments'!$A$70:$I$86,TRUNC(COLUMN(W$2)/5)+2,FALSE)*SUMIFS('EPA Data'!$I:$I,'EPA Data'!$D:$D,'Country Selector'!$A$2,'EPA Data'!$J:$J,$B$1,'EPA Data'!$C:$C,W$2,'EPA Data'!$G:$G,"&gt;="&amp;$A68,'EPA Data'!$G:$G,"&lt;"&amp;$B68)*unit_conv</f>
        <v>0</v>
      </c>
      <c r="X68">
        <f t="shared" ref="X68:AA74" si="42">W68+($AB68-$W68)/5</f>
        <v>0</v>
      </c>
      <c r="Y68">
        <f t="shared" si="42"/>
        <v>0</v>
      </c>
      <c r="Z68">
        <f t="shared" si="42"/>
        <v>0</v>
      </c>
      <c r="AA68">
        <f t="shared" si="42"/>
        <v>0</v>
      </c>
      <c r="AB68" s="31">
        <f>VLOOKUP($B$1,'Multipliers and Adjustments'!$A$70:$I$86,TRUNC(COLUMN(AB$2)/5)+2,FALSE)*SUMIFS('EPA Data'!$I:$I,'EPA Data'!$D:$D,'Country Selector'!$A$2,'EPA Data'!$J:$J,$B$1,'EPA Data'!$C:$C,AB$2,'EPA Data'!$G:$G,"&gt;="&amp;$A68,'EPA Data'!$G:$G,"&lt;"&amp;$B68)*unit_conv</f>
        <v>0</v>
      </c>
      <c r="AC68">
        <f t="shared" ref="AC68:AF74" si="43">AB68+($AG68-$AB68)/5</f>
        <v>0</v>
      </c>
      <c r="AD68">
        <f t="shared" si="43"/>
        <v>0</v>
      </c>
      <c r="AE68">
        <f t="shared" si="43"/>
        <v>0</v>
      </c>
      <c r="AF68">
        <f t="shared" si="43"/>
        <v>0</v>
      </c>
      <c r="AG68" s="31">
        <f>VLOOKUP($B$1,'Multipliers and Adjustments'!$A$70:$I$86,TRUNC(COLUMN(AG$2)/5)+2,FALSE)*SUMIFS('EPA Data'!$I:$I,'EPA Data'!$D:$D,'Country Selector'!$A$2,'EPA Data'!$J:$J,$B$1,'EPA Data'!$C:$C,AG$2,'EPA Data'!$G:$G,"&gt;="&amp;$A68,'EPA Data'!$G:$G,"&lt;"&amp;$B68)*unit_conv</f>
        <v>0</v>
      </c>
      <c r="AH68">
        <f t="shared" ref="AH68:AK74" si="44">AG68+($AL68-$AG68)/5</f>
        <v>0</v>
      </c>
      <c r="AI68">
        <f t="shared" si="44"/>
        <v>0</v>
      </c>
      <c r="AJ68">
        <f t="shared" si="44"/>
        <v>0</v>
      </c>
      <c r="AK68">
        <f t="shared" si="44"/>
        <v>0</v>
      </c>
      <c r="AL68" s="31">
        <f>VLOOKUP($B$1,'Multipliers and Adjustments'!$A$70:$I$86,TRUNC(COLUMN(AL$2)/5)+2,FALSE)*SUMIFS('EPA Data'!$I:$I,'EPA Data'!$D:$D,'Country Selector'!$A$2,'EPA Data'!$J:$J,$B$1,'EPA Data'!$C:$C,AL$2,'EPA Data'!$G:$G,"&gt;="&amp;$A68,'EPA Data'!$G:$G,"&lt;"&amp;$B68)*unit_conv</f>
        <v>0</v>
      </c>
    </row>
    <row r="69" spans="1:38" x14ac:dyDescent="0.45">
      <c r="A69" s="12">
        <f t="shared" si="14"/>
        <v>1300</v>
      </c>
      <c r="B69" s="11">
        <f t="shared" si="38"/>
        <v>1350</v>
      </c>
      <c r="C69" s="31">
        <f>VLOOKUP($B$1,'Multipliers and Adjustments'!$A$70:$I$86,TRUNC(COLUMN(C$2)/5)+2,FALSE)*SUMIFS('EPA Data'!$I:$I,'EPA Data'!$D:$D,'Country Selector'!$A$2,'EPA Data'!$J:$J,$B$1,'EPA Data'!$C:$C,C$2,'EPA Data'!$G:$G,"&gt;="&amp;$A69,'EPA Data'!$G:$G,"&lt;"&amp;$B69)*unit_conv</f>
        <v>0</v>
      </c>
      <c r="D69">
        <f t="shared" si="37"/>
        <v>0</v>
      </c>
      <c r="E69">
        <f t="shared" si="37"/>
        <v>0</v>
      </c>
      <c r="F69">
        <f t="shared" si="37"/>
        <v>0</v>
      </c>
      <c r="G69">
        <f t="shared" si="37"/>
        <v>0</v>
      </c>
      <c r="H69" s="31">
        <f>VLOOKUP($B$1,'Multipliers and Adjustments'!$A$70:$I$86,TRUNC(COLUMN(H$2)/5)+2,FALSE)*SUMIFS('EPA Data'!$I:$I,'EPA Data'!$D:$D,'Country Selector'!$A$2,'EPA Data'!$J:$J,$B$1,'EPA Data'!$C:$C,H$2,'EPA Data'!$G:$G,"&gt;="&amp;$A69,'EPA Data'!$G:$G,"&lt;"&amp;$B69)*unit_conv</f>
        <v>0</v>
      </c>
      <c r="I69">
        <f t="shared" si="39"/>
        <v>0</v>
      </c>
      <c r="J69">
        <f t="shared" si="39"/>
        <v>0</v>
      </c>
      <c r="K69">
        <f t="shared" si="39"/>
        <v>0</v>
      </c>
      <c r="L69">
        <f t="shared" si="39"/>
        <v>0</v>
      </c>
      <c r="M69" s="31">
        <f>VLOOKUP($B$1,'Multipliers and Adjustments'!$A$70:$I$86,TRUNC(COLUMN(M$2)/5)+2,FALSE)*SUMIFS('EPA Data'!$I:$I,'EPA Data'!$D:$D,'Country Selector'!$A$2,'EPA Data'!$J:$J,$B$1,'EPA Data'!$C:$C,M$2,'EPA Data'!$G:$G,"&gt;="&amp;$A69,'EPA Data'!$G:$G,"&lt;"&amp;$B69)*unit_conv</f>
        <v>0</v>
      </c>
      <c r="N69">
        <f t="shared" si="40"/>
        <v>0</v>
      </c>
      <c r="O69">
        <f t="shared" si="40"/>
        <v>0</v>
      </c>
      <c r="P69">
        <f t="shared" si="40"/>
        <v>0</v>
      </c>
      <c r="Q69">
        <f t="shared" si="40"/>
        <v>0</v>
      </c>
      <c r="R69" s="31">
        <f>VLOOKUP($B$1,'Multipliers and Adjustments'!$A$70:$I$86,TRUNC(COLUMN(R$2)/5)+2,FALSE)*SUMIFS('EPA Data'!$I:$I,'EPA Data'!$D:$D,'Country Selector'!$A$2,'EPA Data'!$J:$J,$B$1,'EPA Data'!$C:$C,R$2,'EPA Data'!$G:$G,"&gt;="&amp;$A69,'EPA Data'!$G:$G,"&lt;"&amp;$B69)*unit_conv</f>
        <v>0</v>
      </c>
      <c r="S69">
        <f t="shared" si="41"/>
        <v>0</v>
      </c>
      <c r="T69">
        <f t="shared" si="41"/>
        <v>0</v>
      </c>
      <c r="U69">
        <f t="shared" si="41"/>
        <v>0</v>
      </c>
      <c r="V69">
        <f t="shared" si="41"/>
        <v>0</v>
      </c>
      <c r="W69" s="31">
        <f>VLOOKUP($B$1,'Multipliers and Adjustments'!$A$70:$I$86,TRUNC(COLUMN(W$2)/5)+2,FALSE)*SUMIFS('EPA Data'!$I:$I,'EPA Data'!$D:$D,'Country Selector'!$A$2,'EPA Data'!$J:$J,$B$1,'EPA Data'!$C:$C,W$2,'EPA Data'!$G:$G,"&gt;="&amp;$A69,'EPA Data'!$G:$G,"&lt;"&amp;$B69)*unit_conv</f>
        <v>0</v>
      </c>
      <c r="X69">
        <f t="shared" si="42"/>
        <v>0</v>
      </c>
      <c r="Y69">
        <f t="shared" si="42"/>
        <v>0</v>
      </c>
      <c r="Z69">
        <f t="shared" si="42"/>
        <v>0</v>
      </c>
      <c r="AA69">
        <f t="shared" si="42"/>
        <v>0</v>
      </c>
      <c r="AB69" s="31">
        <f>VLOOKUP($B$1,'Multipliers and Adjustments'!$A$70:$I$86,TRUNC(COLUMN(AB$2)/5)+2,FALSE)*SUMIFS('EPA Data'!$I:$I,'EPA Data'!$D:$D,'Country Selector'!$A$2,'EPA Data'!$J:$J,$B$1,'EPA Data'!$C:$C,AB$2,'EPA Data'!$G:$G,"&gt;="&amp;$A69,'EPA Data'!$G:$G,"&lt;"&amp;$B69)*unit_conv</f>
        <v>0</v>
      </c>
      <c r="AC69">
        <f t="shared" si="43"/>
        <v>0</v>
      </c>
      <c r="AD69">
        <f t="shared" si="43"/>
        <v>0</v>
      </c>
      <c r="AE69">
        <f t="shared" si="43"/>
        <v>0</v>
      </c>
      <c r="AF69">
        <f t="shared" si="43"/>
        <v>0</v>
      </c>
      <c r="AG69" s="31">
        <f>VLOOKUP($B$1,'Multipliers and Adjustments'!$A$70:$I$86,TRUNC(COLUMN(AG$2)/5)+2,FALSE)*SUMIFS('EPA Data'!$I:$I,'EPA Data'!$D:$D,'Country Selector'!$A$2,'EPA Data'!$J:$J,$B$1,'EPA Data'!$C:$C,AG$2,'EPA Data'!$G:$G,"&gt;="&amp;$A69,'EPA Data'!$G:$G,"&lt;"&amp;$B69)*unit_conv</f>
        <v>0</v>
      </c>
      <c r="AH69">
        <f t="shared" si="44"/>
        <v>0</v>
      </c>
      <c r="AI69">
        <f t="shared" si="44"/>
        <v>0</v>
      </c>
      <c r="AJ69">
        <f t="shared" si="44"/>
        <v>0</v>
      </c>
      <c r="AK69">
        <f t="shared" si="44"/>
        <v>0</v>
      </c>
      <c r="AL69" s="31">
        <f>VLOOKUP($B$1,'Multipliers and Adjustments'!$A$70:$I$86,TRUNC(COLUMN(AL$2)/5)+2,FALSE)*SUMIFS('EPA Data'!$I:$I,'EPA Data'!$D:$D,'Country Selector'!$A$2,'EPA Data'!$J:$J,$B$1,'EPA Data'!$C:$C,AL$2,'EPA Data'!$G:$G,"&gt;="&amp;$A69,'EPA Data'!$G:$G,"&lt;"&amp;$B69)*unit_conv</f>
        <v>0</v>
      </c>
    </row>
    <row r="70" spans="1:38" x14ac:dyDescent="0.45">
      <c r="A70" s="12">
        <f t="shared" si="14"/>
        <v>1350</v>
      </c>
      <c r="B70" s="11">
        <f t="shared" si="38"/>
        <v>1400</v>
      </c>
      <c r="C70" s="31">
        <f>VLOOKUP($B$1,'Multipliers and Adjustments'!$A$70:$I$86,TRUNC(COLUMN(C$2)/5)+2,FALSE)*SUMIFS('EPA Data'!$I:$I,'EPA Data'!$D:$D,'Country Selector'!$A$2,'EPA Data'!$J:$J,$B$1,'EPA Data'!$C:$C,C$2,'EPA Data'!$G:$G,"&gt;="&amp;$A70,'EPA Data'!$G:$G,"&lt;"&amp;$B70)*unit_conv</f>
        <v>0</v>
      </c>
      <c r="D70">
        <f t="shared" si="37"/>
        <v>0</v>
      </c>
      <c r="E70">
        <f t="shared" si="37"/>
        <v>0</v>
      </c>
      <c r="F70">
        <f t="shared" si="37"/>
        <v>0</v>
      </c>
      <c r="G70">
        <f t="shared" si="37"/>
        <v>0</v>
      </c>
      <c r="H70" s="31">
        <f>VLOOKUP($B$1,'Multipliers and Adjustments'!$A$70:$I$86,TRUNC(COLUMN(H$2)/5)+2,FALSE)*SUMIFS('EPA Data'!$I:$I,'EPA Data'!$D:$D,'Country Selector'!$A$2,'EPA Data'!$J:$J,$B$1,'EPA Data'!$C:$C,H$2,'EPA Data'!$G:$G,"&gt;="&amp;$A70,'EPA Data'!$G:$G,"&lt;"&amp;$B70)*unit_conv</f>
        <v>0</v>
      </c>
      <c r="I70">
        <f t="shared" si="39"/>
        <v>0</v>
      </c>
      <c r="J70">
        <f t="shared" si="39"/>
        <v>0</v>
      </c>
      <c r="K70">
        <f t="shared" si="39"/>
        <v>0</v>
      </c>
      <c r="L70">
        <f t="shared" si="39"/>
        <v>0</v>
      </c>
      <c r="M70" s="31">
        <f>VLOOKUP($B$1,'Multipliers and Adjustments'!$A$70:$I$86,TRUNC(COLUMN(M$2)/5)+2,FALSE)*SUMIFS('EPA Data'!$I:$I,'EPA Data'!$D:$D,'Country Selector'!$A$2,'EPA Data'!$J:$J,$B$1,'EPA Data'!$C:$C,M$2,'EPA Data'!$G:$G,"&gt;="&amp;$A70,'EPA Data'!$G:$G,"&lt;"&amp;$B70)*unit_conv</f>
        <v>0</v>
      </c>
      <c r="N70">
        <f t="shared" si="40"/>
        <v>0</v>
      </c>
      <c r="O70">
        <f t="shared" si="40"/>
        <v>0</v>
      </c>
      <c r="P70">
        <f t="shared" si="40"/>
        <v>0</v>
      </c>
      <c r="Q70">
        <f t="shared" si="40"/>
        <v>0</v>
      </c>
      <c r="R70" s="31">
        <f>VLOOKUP($B$1,'Multipliers and Adjustments'!$A$70:$I$86,TRUNC(COLUMN(R$2)/5)+2,FALSE)*SUMIFS('EPA Data'!$I:$I,'EPA Data'!$D:$D,'Country Selector'!$A$2,'EPA Data'!$J:$J,$B$1,'EPA Data'!$C:$C,R$2,'EPA Data'!$G:$G,"&gt;="&amp;$A70,'EPA Data'!$G:$G,"&lt;"&amp;$B70)*unit_conv</f>
        <v>0</v>
      </c>
      <c r="S70">
        <f t="shared" si="41"/>
        <v>0</v>
      </c>
      <c r="T70">
        <f t="shared" si="41"/>
        <v>0</v>
      </c>
      <c r="U70">
        <f t="shared" si="41"/>
        <v>0</v>
      </c>
      <c r="V70">
        <f t="shared" si="41"/>
        <v>0</v>
      </c>
      <c r="W70" s="31">
        <f>VLOOKUP($B$1,'Multipliers and Adjustments'!$A$70:$I$86,TRUNC(COLUMN(W$2)/5)+2,FALSE)*SUMIFS('EPA Data'!$I:$I,'EPA Data'!$D:$D,'Country Selector'!$A$2,'EPA Data'!$J:$J,$B$1,'EPA Data'!$C:$C,W$2,'EPA Data'!$G:$G,"&gt;="&amp;$A70,'EPA Data'!$G:$G,"&lt;"&amp;$B70)*unit_conv</f>
        <v>0</v>
      </c>
      <c r="X70">
        <f t="shared" si="42"/>
        <v>0</v>
      </c>
      <c r="Y70">
        <f t="shared" si="42"/>
        <v>0</v>
      </c>
      <c r="Z70">
        <f t="shared" si="42"/>
        <v>0</v>
      </c>
      <c r="AA70">
        <f t="shared" si="42"/>
        <v>0</v>
      </c>
      <c r="AB70" s="31">
        <f>VLOOKUP($B$1,'Multipliers and Adjustments'!$A$70:$I$86,TRUNC(COLUMN(AB$2)/5)+2,FALSE)*SUMIFS('EPA Data'!$I:$I,'EPA Data'!$D:$D,'Country Selector'!$A$2,'EPA Data'!$J:$J,$B$1,'EPA Data'!$C:$C,AB$2,'EPA Data'!$G:$G,"&gt;="&amp;$A70,'EPA Data'!$G:$G,"&lt;"&amp;$B70)*unit_conv</f>
        <v>0</v>
      </c>
      <c r="AC70">
        <f t="shared" si="43"/>
        <v>0</v>
      </c>
      <c r="AD70">
        <f t="shared" si="43"/>
        <v>0</v>
      </c>
      <c r="AE70">
        <f t="shared" si="43"/>
        <v>0</v>
      </c>
      <c r="AF70">
        <f t="shared" si="43"/>
        <v>0</v>
      </c>
      <c r="AG70" s="31">
        <f>VLOOKUP($B$1,'Multipliers and Adjustments'!$A$70:$I$86,TRUNC(COLUMN(AG$2)/5)+2,FALSE)*SUMIFS('EPA Data'!$I:$I,'EPA Data'!$D:$D,'Country Selector'!$A$2,'EPA Data'!$J:$J,$B$1,'EPA Data'!$C:$C,AG$2,'EPA Data'!$G:$G,"&gt;="&amp;$A70,'EPA Data'!$G:$G,"&lt;"&amp;$B70)*unit_conv</f>
        <v>0</v>
      </c>
      <c r="AH70">
        <f t="shared" si="44"/>
        <v>0</v>
      </c>
      <c r="AI70">
        <f t="shared" si="44"/>
        <v>0</v>
      </c>
      <c r="AJ70">
        <f t="shared" si="44"/>
        <v>0</v>
      </c>
      <c r="AK70">
        <f t="shared" si="44"/>
        <v>0</v>
      </c>
      <c r="AL70" s="31">
        <f>VLOOKUP($B$1,'Multipliers and Adjustments'!$A$70:$I$86,TRUNC(COLUMN(AL$2)/5)+2,FALSE)*SUMIFS('EPA Data'!$I:$I,'EPA Data'!$D:$D,'Country Selector'!$A$2,'EPA Data'!$J:$J,$B$1,'EPA Data'!$C:$C,AL$2,'EPA Data'!$G:$G,"&gt;="&amp;$A70,'EPA Data'!$G:$G,"&lt;"&amp;$B70)*unit_conv</f>
        <v>0</v>
      </c>
    </row>
    <row r="71" spans="1:38" x14ac:dyDescent="0.45">
      <c r="A71" s="12">
        <f t="shared" si="14"/>
        <v>1400</v>
      </c>
      <c r="B71" s="11">
        <f t="shared" si="38"/>
        <v>1450</v>
      </c>
      <c r="C71" s="31">
        <f>VLOOKUP($B$1,'Multipliers and Adjustments'!$A$70:$I$86,TRUNC(COLUMN(C$2)/5)+2,FALSE)*SUMIFS('EPA Data'!$I:$I,'EPA Data'!$D:$D,'Country Selector'!$A$2,'EPA Data'!$J:$J,$B$1,'EPA Data'!$C:$C,C$2,'EPA Data'!$G:$G,"&gt;="&amp;$A71,'EPA Data'!$G:$G,"&lt;"&amp;$B71)*unit_conv</f>
        <v>0</v>
      </c>
      <c r="D71">
        <f t="shared" si="37"/>
        <v>0</v>
      </c>
      <c r="E71">
        <f t="shared" si="37"/>
        <v>0</v>
      </c>
      <c r="F71">
        <f t="shared" si="37"/>
        <v>0</v>
      </c>
      <c r="G71">
        <f t="shared" si="37"/>
        <v>0</v>
      </c>
      <c r="H71" s="31">
        <f>VLOOKUP($B$1,'Multipliers and Adjustments'!$A$70:$I$86,TRUNC(COLUMN(H$2)/5)+2,FALSE)*SUMIFS('EPA Data'!$I:$I,'EPA Data'!$D:$D,'Country Selector'!$A$2,'EPA Data'!$J:$J,$B$1,'EPA Data'!$C:$C,H$2,'EPA Data'!$G:$G,"&gt;="&amp;$A71,'EPA Data'!$G:$G,"&lt;"&amp;$B71)*unit_conv</f>
        <v>0</v>
      </c>
      <c r="I71">
        <f t="shared" si="39"/>
        <v>0</v>
      </c>
      <c r="J71">
        <f t="shared" si="39"/>
        <v>0</v>
      </c>
      <c r="K71">
        <f t="shared" si="39"/>
        <v>0</v>
      </c>
      <c r="L71">
        <f t="shared" si="39"/>
        <v>0</v>
      </c>
      <c r="M71" s="31">
        <f>VLOOKUP($B$1,'Multipliers and Adjustments'!$A$70:$I$86,TRUNC(COLUMN(M$2)/5)+2,FALSE)*SUMIFS('EPA Data'!$I:$I,'EPA Data'!$D:$D,'Country Selector'!$A$2,'EPA Data'!$J:$J,$B$1,'EPA Data'!$C:$C,M$2,'EPA Data'!$G:$G,"&gt;="&amp;$A71,'EPA Data'!$G:$G,"&lt;"&amp;$B71)*unit_conv</f>
        <v>0</v>
      </c>
      <c r="N71">
        <f t="shared" si="40"/>
        <v>0</v>
      </c>
      <c r="O71">
        <f t="shared" si="40"/>
        <v>0</v>
      </c>
      <c r="P71">
        <f t="shared" si="40"/>
        <v>0</v>
      </c>
      <c r="Q71">
        <f t="shared" si="40"/>
        <v>0</v>
      </c>
      <c r="R71" s="31">
        <f>VLOOKUP($B$1,'Multipliers and Adjustments'!$A$70:$I$86,TRUNC(COLUMN(R$2)/5)+2,FALSE)*SUMIFS('EPA Data'!$I:$I,'EPA Data'!$D:$D,'Country Selector'!$A$2,'EPA Data'!$J:$J,$B$1,'EPA Data'!$C:$C,R$2,'EPA Data'!$G:$G,"&gt;="&amp;$A71,'EPA Data'!$G:$G,"&lt;"&amp;$B71)*unit_conv</f>
        <v>0</v>
      </c>
      <c r="S71">
        <f t="shared" si="41"/>
        <v>0</v>
      </c>
      <c r="T71">
        <f t="shared" si="41"/>
        <v>0</v>
      </c>
      <c r="U71">
        <f t="shared" si="41"/>
        <v>0</v>
      </c>
      <c r="V71">
        <f t="shared" si="41"/>
        <v>0</v>
      </c>
      <c r="W71" s="31">
        <f>VLOOKUP($B$1,'Multipliers and Adjustments'!$A$70:$I$86,TRUNC(COLUMN(W$2)/5)+2,FALSE)*SUMIFS('EPA Data'!$I:$I,'EPA Data'!$D:$D,'Country Selector'!$A$2,'EPA Data'!$J:$J,$B$1,'EPA Data'!$C:$C,W$2,'EPA Data'!$G:$G,"&gt;="&amp;$A71,'EPA Data'!$G:$G,"&lt;"&amp;$B71)*unit_conv</f>
        <v>0</v>
      </c>
      <c r="X71">
        <f t="shared" si="42"/>
        <v>0</v>
      </c>
      <c r="Y71">
        <f t="shared" si="42"/>
        <v>0</v>
      </c>
      <c r="Z71">
        <f t="shared" si="42"/>
        <v>0</v>
      </c>
      <c r="AA71">
        <f t="shared" si="42"/>
        <v>0</v>
      </c>
      <c r="AB71" s="31">
        <f>VLOOKUP($B$1,'Multipliers and Adjustments'!$A$70:$I$86,TRUNC(COLUMN(AB$2)/5)+2,FALSE)*SUMIFS('EPA Data'!$I:$I,'EPA Data'!$D:$D,'Country Selector'!$A$2,'EPA Data'!$J:$J,$B$1,'EPA Data'!$C:$C,AB$2,'EPA Data'!$G:$G,"&gt;="&amp;$A71,'EPA Data'!$G:$G,"&lt;"&amp;$B71)*unit_conv</f>
        <v>0</v>
      </c>
      <c r="AC71">
        <f t="shared" si="43"/>
        <v>0</v>
      </c>
      <c r="AD71">
        <f t="shared" si="43"/>
        <v>0</v>
      </c>
      <c r="AE71">
        <f t="shared" si="43"/>
        <v>0</v>
      </c>
      <c r="AF71">
        <f t="shared" si="43"/>
        <v>0</v>
      </c>
      <c r="AG71" s="31">
        <f>VLOOKUP($B$1,'Multipliers and Adjustments'!$A$70:$I$86,TRUNC(COLUMN(AG$2)/5)+2,FALSE)*SUMIFS('EPA Data'!$I:$I,'EPA Data'!$D:$D,'Country Selector'!$A$2,'EPA Data'!$J:$J,$B$1,'EPA Data'!$C:$C,AG$2,'EPA Data'!$G:$G,"&gt;="&amp;$A71,'EPA Data'!$G:$G,"&lt;"&amp;$B71)*unit_conv</f>
        <v>0</v>
      </c>
      <c r="AH71">
        <f t="shared" si="44"/>
        <v>0</v>
      </c>
      <c r="AI71">
        <f t="shared" si="44"/>
        <v>0</v>
      </c>
      <c r="AJ71">
        <f t="shared" si="44"/>
        <v>0</v>
      </c>
      <c r="AK71">
        <f t="shared" si="44"/>
        <v>0</v>
      </c>
      <c r="AL71" s="31">
        <f>VLOOKUP($B$1,'Multipliers and Adjustments'!$A$70:$I$86,TRUNC(COLUMN(AL$2)/5)+2,FALSE)*SUMIFS('EPA Data'!$I:$I,'EPA Data'!$D:$D,'Country Selector'!$A$2,'EPA Data'!$J:$J,$B$1,'EPA Data'!$C:$C,AL$2,'EPA Data'!$G:$G,"&gt;="&amp;$A71,'EPA Data'!$G:$G,"&lt;"&amp;$B71)*unit_conv</f>
        <v>0</v>
      </c>
    </row>
    <row r="72" spans="1:38" x14ac:dyDescent="0.45">
      <c r="A72" s="12">
        <f t="shared" si="14"/>
        <v>1450</v>
      </c>
      <c r="B72" s="11">
        <f t="shared" si="38"/>
        <v>1500</v>
      </c>
      <c r="C72" s="31">
        <f>VLOOKUP($B$1,'Multipliers and Adjustments'!$A$70:$I$86,TRUNC(COLUMN(C$2)/5)+2,FALSE)*SUMIFS('EPA Data'!$I:$I,'EPA Data'!$D:$D,'Country Selector'!$A$2,'EPA Data'!$J:$J,$B$1,'EPA Data'!$C:$C,C$2,'EPA Data'!$G:$G,"&gt;="&amp;$A72,'EPA Data'!$G:$G,"&lt;"&amp;$B72)*unit_conv</f>
        <v>0</v>
      </c>
      <c r="D72">
        <f t="shared" si="37"/>
        <v>0</v>
      </c>
      <c r="E72">
        <f t="shared" si="37"/>
        <v>0</v>
      </c>
      <c r="F72">
        <f t="shared" si="37"/>
        <v>0</v>
      </c>
      <c r="G72">
        <f t="shared" si="37"/>
        <v>0</v>
      </c>
      <c r="H72" s="31">
        <f>VLOOKUP($B$1,'Multipliers and Adjustments'!$A$70:$I$86,TRUNC(COLUMN(H$2)/5)+2,FALSE)*SUMIFS('EPA Data'!$I:$I,'EPA Data'!$D:$D,'Country Selector'!$A$2,'EPA Data'!$J:$J,$B$1,'EPA Data'!$C:$C,H$2,'EPA Data'!$G:$G,"&gt;="&amp;$A72,'EPA Data'!$G:$G,"&lt;"&amp;$B72)*unit_conv</f>
        <v>0</v>
      </c>
      <c r="I72">
        <f t="shared" si="39"/>
        <v>0</v>
      </c>
      <c r="J72">
        <f t="shared" si="39"/>
        <v>0</v>
      </c>
      <c r="K72">
        <f t="shared" si="39"/>
        <v>0</v>
      </c>
      <c r="L72">
        <f t="shared" si="39"/>
        <v>0</v>
      </c>
      <c r="M72" s="31">
        <f>VLOOKUP($B$1,'Multipliers and Adjustments'!$A$70:$I$86,TRUNC(COLUMN(M$2)/5)+2,FALSE)*SUMIFS('EPA Data'!$I:$I,'EPA Data'!$D:$D,'Country Selector'!$A$2,'EPA Data'!$J:$J,$B$1,'EPA Data'!$C:$C,M$2,'EPA Data'!$G:$G,"&gt;="&amp;$A72,'EPA Data'!$G:$G,"&lt;"&amp;$B72)*unit_conv</f>
        <v>0</v>
      </c>
      <c r="N72">
        <f t="shared" si="40"/>
        <v>0</v>
      </c>
      <c r="O72">
        <f t="shared" si="40"/>
        <v>0</v>
      </c>
      <c r="P72">
        <f t="shared" si="40"/>
        <v>0</v>
      </c>
      <c r="Q72">
        <f t="shared" si="40"/>
        <v>0</v>
      </c>
      <c r="R72" s="31">
        <f>VLOOKUP($B$1,'Multipliers and Adjustments'!$A$70:$I$86,TRUNC(COLUMN(R$2)/5)+2,FALSE)*SUMIFS('EPA Data'!$I:$I,'EPA Data'!$D:$D,'Country Selector'!$A$2,'EPA Data'!$J:$J,$B$1,'EPA Data'!$C:$C,R$2,'EPA Data'!$G:$G,"&gt;="&amp;$A72,'EPA Data'!$G:$G,"&lt;"&amp;$B72)*unit_conv</f>
        <v>0</v>
      </c>
      <c r="S72">
        <f t="shared" si="41"/>
        <v>0</v>
      </c>
      <c r="T72">
        <f t="shared" si="41"/>
        <v>0</v>
      </c>
      <c r="U72">
        <f t="shared" si="41"/>
        <v>0</v>
      </c>
      <c r="V72">
        <f t="shared" si="41"/>
        <v>0</v>
      </c>
      <c r="W72" s="31">
        <f>VLOOKUP($B$1,'Multipliers and Adjustments'!$A$70:$I$86,TRUNC(COLUMN(W$2)/5)+2,FALSE)*SUMIFS('EPA Data'!$I:$I,'EPA Data'!$D:$D,'Country Selector'!$A$2,'EPA Data'!$J:$J,$B$1,'EPA Data'!$C:$C,W$2,'EPA Data'!$G:$G,"&gt;="&amp;$A72,'EPA Data'!$G:$G,"&lt;"&amp;$B72)*unit_conv</f>
        <v>0</v>
      </c>
      <c r="X72">
        <f t="shared" si="42"/>
        <v>0</v>
      </c>
      <c r="Y72">
        <f t="shared" si="42"/>
        <v>0</v>
      </c>
      <c r="Z72">
        <f t="shared" si="42"/>
        <v>0</v>
      </c>
      <c r="AA72">
        <f t="shared" si="42"/>
        <v>0</v>
      </c>
      <c r="AB72" s="31">
        <f>VLOOKUP($B$1,'Multipliers and Adjustments'!$A$70:$I$86,TRUNC(COLUMN(AB$2)/5)+2,FALSE)*SUMIFS('EPA Data'!$I:$I,'EPA Data'!$D:$D,'Country Selector'!$A$2,'EPA Data'!$J:$J,$B$1,'EPA Data'!$C:$C,AB$2,'EPA Data'!$G:$G,"&gt;="&amp;$A72,'EPA Data'!$G:$G,"&lt;"&amp;$B72)*unit_conv</f>
        <v>0</v>
      </c>
      <c r="AC72">
        <f t="shared" si="43"/>
        <v>0</v>
      </c>
      <c r="AD72">
        <f t="shared" si="43"/>
        <v>0</v>
      </c>
      <c r="AE72">
        <f t="shared" si="43"/>
        <v>0</v>
      </c>
      <c r="AF72">
        <f t="shared" si="43"/>
        <v>0</v>
      </c>
      <c r="AG72" s="31">
        <f>VLOOKUP($B$1,'Multipliers and Adjustments'!$A$70:$I$86,TRUNC(COLUMN(AG$2)/5)+2,FALSE)*SUMIFS('EPA Data'!$I:$I,'EPA Data'!$D:$D,'Country Selector'!$A$2,'EPA Data'!$J:$J,$B$1,'EPA Data'!$C:$C,AG$2,'EPA Data'!$G:$G,"&gt;="&amp;$A72,'EPA Data'!$G:$G,"&lt;"&amp;$B72)*unit_conv</f>
        <v>0</v>
      </c>
      <c r="AH72">
        <f t="shared" si="44"/>
        <v>0</v>
      </c>
      <c r="AI72">
        <f t="shared" si="44"/>
        <v>0</v>
      </c>
      <c r="AJ72">
        <f t="shared" si="44"/>
        <v>0</v>
      </c>
      <c r="AK72">
        <f t="shared" si="44"/>
        <v>0</v>
      </c>
      <c r="AL72" s="31">
        <f>VLOOKUP($B$1,'Multipliers and Adjustments'!$A$70:$I$86,TRUNC(COLUMN(AL$2)/5)+2,FALSE)*SUMIFS('EPA Data'!$I:$I,'EPA Data'!$D:$D,'Country Selector'!$A$2,'EPA Data'!$J:$J,$B$1,'EPA Data'!$C:$C,AL$2,'EPA Data'!$G:$G,"&gt;="&amp;$A72,'EPA Data'!$G:$G,"&lt;"&amp;$B72)*unit_conv</f>
        <v>0</v>
      </c>
    </row>
    <row r="73" spans="1:38" x14ac:dyDescent="0.45">
      <c r="A73" s="12">
        <f t="shared" si="14"/>
        <v>1500</v>
      </c>
      <c r="B73" s="11">
        <f t="shared" si="38"/>
        <v>1550</v>
      </c>
      <c r="C73" s="31">
        <f>VLOOKUP($B$1,'Multipliers and Adjustments'!$A$70:$I$86,TRUNC(COLUMN(C$2)/5)+2,FALSE)*SUMIFS('EPA Data'!$I:$I,'EPA Data'!$D:$D,'Country Selector'!$A$2,'EPA Data'!$J:$J,$B$1,'EPA Data'!$C:$C,C$2,'EPA Data'!$G:$G,"&gt;="&amp;$A73,'EPA Data'!$G:$G,"&lt;"&amp;$B73)*unit_conv</f>
        <v>0</v>
      </c>
      <c r="D73">
        <f t="shared" si="37"/>
        <v>0</v>
      </c>
      <c r="E73">
        <f t="shared" si="37"/>
        <v>0</v>
      </c>
      <c r="F73">
        <f t="shared" si="37"/>
        <v>0</v>
      </c>
      <c r="G73">
        <f t="shared" si="37"/>
        <v>0</v>
      </c>
      <c r="H73" s="31">
        <f>VLOOKUP($B$1,'Multipliers and Adjustments'!$A$70:$I$86,TRUNC(COLUMN(H$2)/5)+2,FALSE)*SUMIFS('EPA Data'!$I:$I,'EPA Data'!$D:$D,'Country Selector'!$A$2,'EPA Data'!$J:$J,$B$1,'EPA Data'!$C:$C,H$2,'EPA Data'!$G:$G,"&gt;="&amp;$A73,'EPA Data'!$G:$G,"&lt;"&amp;$B73)*unit_conv</f>
        <v>0</v>
      </c>
      <c r="I73">
        <f t="shared" si="39"/>
        <v>0</v>
      </c>
      <c r="J73">
        <f t="shared" si="39"/>
        <v>0</v>
      </c>
      <c r="K73">
        <f t="shared" si="39"/>
        <v>0</v>
      </c>
      <c r="L73">
        <f t="shared" si="39"/>
        <v>0</v>
      </c>
      <c r="M73" s="31">
        <f>VLOOKUP($B$1,'Multipliers and Adjustments'!$A$70:$I$86,TRUNC(COLUMN(M$2)/5)+2,FALSE)*SUMIFS('EPA Data'!$I:$I,'EPA Data'!$D:$D,'Country Selector'!$A$2,'EPA Data'!$J:$J,$B$1,'EPA Data'!$C:$C,M$2,'EPA Data'!$G:$G,"&gt;="&amp;$A73,'EPA Data'!$G:$G,"&lt;"&amp;$B73)*unit_conv</f>
        <v>0</v>
      </c>
      <c r="N73">
        <f t="shared" si="40"/>
        <v>0</v>
      </c>
      <c r="O73">
        <f t="shared" si="40"/>
        <v>0</v>
      </c>
      <c r="P73">
        <f t="shared" si="40"/>
        <v>0</v>
      </c>
      <c r="Q73">
        <f t="shared" si="40"/>
        <v>0</v>
      </c>
      <c r="R73" s="31">
        <f>VLOOKUP($B$1,'Multipliers and Adjustments'!$A$70:$I$86,TRUNC(COLUMN(R$2)/5)+2,FALSE)*SUMIFS('EPA Data'!$I:$I,'EPA Data'!$D:$D,'Country Selector'!$A$2,'EPA Data'!$J:$J,$B$1,'EPA Data'!$C:$C,R$2,'EPA Data'!$G:$G,"&gt;="&amp;$A73,'EPA Data'!$G:$G,"&lt;"&amp;$B73)*unit_conv</f>
        <v>0</v>
      </c>
      <c r="S73">
        <f t="shared" si="41"/>
        <v>0</v>
      </c>
      <c r="T73">
        <f t="shared" si="41"/>
        <v>0</v>
      </c>
      <c r="U73">
        <f t="shared" si="41"/>
        <v>0</v>
      </c>
      <c r="V73">
        <f t="shared" si="41"/>
        <v>0</v>
      </c>
      <c r="W73" s="31">
        <f>VLOOKUP($B$1,'Multipliers and Adjustments'!$A$70:$I$86,TRUNC(COLUMN(W$2)/5)+2,FALSE)*SUMIFS('EPA Data'!$I:$I,'EPA Data'!$D:$D,'Country Selector'!$A$2,'EPA Data'!$J:$J,$B$1,'EPA Data'!$C:$C,W$2,'EPA Data'!$G:$G,"&gt;="&amp;$A73,'EPA Data'!$G:$G,"&lt;"&amp;$B73)*unit_conv</f>
        <v>0</v>
      </c>
      <c r="X73">
        <f t="shared" si="42"/>
        <v>0</v>
      </c>
      <c r="Y73">
        <f t="shared" si="42"/>
        <v>0</v>
      </c>
      <c r="Z73">
        <f t="shared" si="42"/>
        <v>0</v>
      </c>
      <c r="AA73">
        <f t="shared" si="42"/>
        <v>0</v>
      </c>
      <c r="AB73" s="31">
        <f>VLOOKUP($B$1,'Multipliers and Adjustments'!$A$70:$I$86,TRUNC(COLUMN(AB$2)/5)+2,FALSE)*SUMIFS('EPA Data'!$I:$I,'EPA Data'!$D:$D,'Country Selector'!$A$2,'EPA Data'!$J:$J,$B$1,'EPA Data'!$C:$C,AB$2,'EPA Data'!$G:$G,"&gt;="&amp;$A73,'EPA Data'!$G:$G,"&lt;"&amp;$B73)*unit_conv</f>
        <v>0</v>
      </c>
      <c r="AC73">
        <f t="shared" si="43"/>
        <v>0</v>
      </c>
      <c r="AD73">
        <f t="shared" si="43"/>
        <v>0</v>
      </c>
      <c r="AE73">
        <f t="shared" si="43"/>
        <v>0</v>
      </c>
      <c r="AF73">
        <f t="shared" si="43"/>
        <v>0</v>
      </c>
      <c r="AG73" s="31">
        <f>VLOOKUP($B$1,'Multipliers and Adjustments'!$A$70:$I$86,TRUNC(COLUMN(AG$2)/5)+2,FALSE)*SUMIFS('EPA Data'!$I:$I,'EPA Data'!$D:$D,'Country Selector'!$A$2,'EPA Data'!$J:$J,$B$1,'EPA Data'!$C:$C,AG$2,'EPA Data'!$G:$G,"&gt;="&amp;$A73,'EPA Data'!$G:$G,"&lt;"&amp;$B73)*unit_conv</f>
        <v>0</v>
      </c>
      <c r="AH73">
        <f t="shared" si="44"/>
        <v>0</v>
      </c>
      <c r="AI73">
        <f t="shared" si="44"/>
        <v>0</v>
      </c>
      <c r="AJ73">
        <f t="shared" si="44"/>
        <v>0</v>
      </c>
      <c r="AK73">
        <f t="shared" si="44"/>
        <v>0</v>
      </c>
      <c r="AL73" s="31">
        <f>VLOOKUP($B$1,'Multipliers and Adjustments'!$A$70:$I$86,TRUNC(COLUMN(AL$2)/5)+2,FALSE)*SUMIFS('EPA Data'!$I:$I,'EPA Data'!$D:$D,'Country Selector'!$A$2,'EPA Data'!$J:$J,$B$1,'EPA Data'!$C:$C,AL$2,'EPA Data'!$G:$G,"&gt;="&amp;$A73,'EPA Data'!$G:$G,"&lt;"&amp;$B73)*unit_conv</f>
        <v>0</v>
      </c>
    </row>
    <row r="74" spans="1:38" x14ac:dyDescent="0.45">
      <c r="A74" s="12">
        <f t="shared" si="14"/>
        <v>1550</v>
      </c>
      <c r="B74" s="11">
        <f t="shared" si="38"/>
        <v>1600</v>
      </c>
      <c r="C74" s="31">
        <f>VLOOKUP($B$1,'Multipliers and Adjustments'!$A$70:$I$86,TRUNC(COLUMN(C$2)/5)+2,FALSE)*SUMIFS('EPA Data'!$I:$I,'EPA Data'!$D:$D,'Country Selector'!$A$2,'EPA Data'!$J:$J,$B$1,'EPA Data'!$C:$C,C$2,'EPA Data'!$G:$G,"&gt;="&amp;$A74,'EPA Data'!$G:$G,"&lt;"&amp;$B74)*unit_conv</f>
        <v>0</v>
      </c>
      <c r="D74">
        <f t="shared" si="37"/>
        <v>0</v>
      </c>
      <c r="E74">
        <f t="shared" si="37"/>
        <v>0</v>
      </c>
      <c r="F74">
        <f t="shared" si="37"/>
        <v>0</v>
      </c>
      <c r="G74">
        <f t="shared" si="37"/>
        <v>0</v>
      </c>
      <c r="H74" s="31">
        <f>VLOOKUP($B$1,'Multipliers and Adjustments'!$A$70:$I$86,TRUNC(COLUMN(H$2)/5)+2,FALSE)*SUMIFS('EPA Data'!$I:$I,'EPA Data'!$D:$D,'Country Selector'!$A$2,'EPA Data'!$J:$J,$B$1,'EPA Data'!$C:$C,H$2,'EPA Data'!$G:$G,"&gt;="&amp;$A74,'EPA Data'!$G:$G,"&lt;"&amp;$B74)*unit_conv</f>
        <v>0</v>
      </c>
      <c r="I74">
        <f t="shared" si="39"/>
        <v>0</v>
      </c>
      <c r="J74">
        <f t="shared" si="39"/>
        <v>0</v>
      </c>
      <c r="K74">
        <f t="shared" si="39"/>
        <v>0</v>
      </c>
      <c r="L74">
        <f t="shared" si="39"/>
        <v>0</v>
      </c>
      <c r="M74" s="31">
        <f>VLOOKUP($B$1,'Multipliers and Adjustments'!$A$70:$I$86,TRUNC(COLUMN(M$2)/5)+2,FALSE)*SUMIFS('EPA Data'!$I:$I,'EPA Data'!$D:$D,'Country Selector'!$A$2,'EPA Data'!$J:$J,$B$1,'EPA Data'!$C:$C,M$2,'EPA Data'!$G:$G,"&gt;="&amp;$A74,'EPA Data'!$G:$G,"&lt;"&amp;$B74)*unit_conv</f>
        <v>0</v>
      </c>
      <c r="N74">
        <f t="shared" si="40"/>
        <v>0</v>
      </c>
      <c r="O74">
        <f t="shared" si="40"/>
        <v>0</v>
      </c>
      <c r="P74">
        <f t="shared" si="40"/>
        <v>0</v>
      </c>
      <c r="Q74">
        <f t="shared" si="40"/>
        <v>0</v>
      </c>
      <c r="R74" s="31">
        <f>VLOOKUP($B$1,'Multipliers and Adjustments'!$A$70:$I$86,TRUNC(COLUMN(R$2)/5)+2,FALSE)*SUMIFS('EPA Data'!$I:$I,'EPA Data'!$D:$D,'Country Selector'!$A$2,'EPA Data'!$J:$J,$B$1,'EPA Data'!$C:$C,R$2,'EPA Data'!$G:$G,"&gt;="&amp;$A74,'EPA Data'!$G:$G,"&lt;"&amp;$B74)*unit_conv</f>
        <v>0</v>
      </c>
      <c r="S74">
        <f t="shared" si="41"/>
        <v>0</v>
      </c>
      <c r="T74">
        <f t="shared" si="41"/>
        <v>0</v>
      </c>
      <c r="U74">
        <f t="shared" si="41"/>
        <v>0</v>
      </c>
      <c r="V74">
        <f t="shared" si="41"/>
        <v>0</v>
      </c>
      <c r="W74" s="31">
        <f>VLOOKUP($B$1,'Multipliers and Adjustments'!$A$70:$I$86,TRUNC(COLUMN(W$2)/5)+2,FALSE)*SUMIFS('EPA Data'!$I:$I,'EPA Data'!$D:$D,'Country Selector'!$A$2,'EPA Data'!$J:$J,$B$1,'EPA Data'!$C:$C,W$2,'EPA Data'!$G:$G,"&gt;="&amp;$A74,'EPA Data'!$G:$G,"&lt;"&amp;$B74)*unit_conv</f>
        <v>0</v>
      </c>
      <c r="X74">
        <f t="shared" si="42"/>
        <v>0</v>
      </c>
      <c r="Y74">
        <f t="shared" si="42"/>
        <v>0</v>
      </c>
      <c r="Z74">
        <f t="shared" si="42"/>
        <v>0</v>
      </c>
      <c r="AA74">
        <f t="shared" si="42"/>
        <v>0</v>
      </c>
      <c r="AB74" s="31">
        <f>VLOOKUP($B$1,'Multipliers and Adjustments'!$A$70:$I$86,TRUNC(COLUMN(AB$2)/5)+2,FALSE)*SUMIFS('EPA Data'!$I:$I,'EPA Data'!$D:$D,'Country Selector'!$A$2,'EPA Data'!$J:$J,$B$1,'EPA Data'!$C:$C,AB$2,'EPA Data'!$G:$G,"&gt;="&amp;$A74,'EPA Data'!$G:$G,"&lt;"&amp;$B74)*unit_conv</f>
        <v>0</v>
      </c>
      <c r="AC74">
        <f t="shared" si="43"/>
        <v>0</v>
      </c>
      <c r="AD74">
        <f t="shared" si="43"/>
        <v>0</v>
      </c>
      <c r="AE74">
        <f t="shared" si="43"/>
        <v>0</v>
      </c>
      <c r="AF74">
        <f t="shared" si="43"/>
        <v>0</v>
      </c>
      <c r="AG74" s="31">
        <f>VLOOKUP($B$1,'Multipliers and Adjustments'!$A$70:$I$86,TRUNC(COLUMN(AG$2)/5)+2,FALSE)*SUMIFS('EPA Data'!$I:$I,'EPA Data'!$D:$D,'Country Selector'!$A$2,'EPA Data'!$J:$J,$B$1,'EPA Data'!$C:$C,AG$2,'EPA Data'!$G:$G,"&gt;="&amp;$A74,'EPA Data'!$G:$G,"&lt;"&amp;$B74)*unit_conv</f>
        <v>0</v>
      </c>
      <c r="AH74">
        <f t="shared" si="44"/>
        <v>0</v>
      </c>
      <c r="AI74">
        <f t="shared" si="44"/>
        <v>0</v>
      </c>
      <c r="AJ74">
        <f t="shared" si="44"/>
        <v>0</v>
      </c>
      <c r="AK74">
        <f t="shared" si="44"/>
        <v>0</v>
      </c>
      <c r="AL74" s="31">
        <f>VLOOKUP($B$1,'Multipliers and Adjustments'!$A$70:$I$86,TRUNC(COLUMN(AL$2)/5)+2,FALSE)*SUMIFS('EPA Data'!$I:$I,'EPA Data'!$D:$D,'Country Selector'!$A$2,'EPA Data'!$J:$J,$B$1,'EPA Data'!$C:$C,AL$2,'EPA Data'!$G:$G,"&gt;="&amp;$A74,'EPA Data'!$G:$G,"&lt;"&amp;$B74)*unit_conv</f>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AL74"/>
  <sheetViews>
    <sheetView workbookViewId="0"/>
  </sheetViews>
  <sheetFormatPr defaultRowHeight="14.25" x14ac:dyDescent="0.45"/>
  <cols>
    <col min="1" max="2" width="24.265625" style="12" customWidth="1"/>
    <col min="3" max="3" width="9.59765625" customWidth="1"/>
  </cols>
  <sheetData>
    <row r="1" spans="1:38" x14ac:dyDescent="0.45">
      <c r="A1" s="14" t="s">
        <v>621</v>
      </c>
      <c r="B1" s="14" t="s">
        <v>715</v>
      </c>
      <c r="C1" s="65" t="s">
        <v>851</v>
      </c>
    </row>
    <row r="2" spans="1:38" s="2" customFormat="1" x14ac:dyDescent="0.45">
      <c r="A2" s="10" t="s">
        <v>619</v>
      </c>
      <c r="B2" s="10" t="s">
        <v>620</v>
      </c>
      <c r="C2" s="2">
        <v>2015</v>
      </c>
      <c r="D2" s="2">
        <v>2016</v>
      </c>
      <c r="E2" s="2">
        <v>2017</v>
      </c>
      <c r="F2" s="2">
        <v>2018</v>
      </c>
      <c r="G2" s="2">
        <v>2019</v>
      </c>
      <c r="H2" s="2">
        <v>2020</v>
      </c>
      <c r="I2" s="2">
        <v>2021</v>
      </c>
      <c r="J2" s="2">
        <v>2022</v>
      </c>
      <c r="K2" s="2">
        <v>2023</v>
      </c>
      <c r="L2" s="2">
        <v>2024</v>
      </c>
      <c r="M2" s="2">
        <v>2025</v>
      </c>
      <c r="N2" s="2">
        <v>2026</v>
      </c>
      <c r="O2" s="2">
        <v>2027</v>
      </c>
      <c r="P2" s="2">
        <v>2028</v>
      </c>
      <c r="Q2" s="2">
        <v>2029</v>
      </c>
      <c r="R2" s="2">
        <v>2030</v>
      </c>
      <c r="S2" s="2">
        <v>2031</v>
      </c>
      <c r="T2" s="2">
        <v>2032</v>
      </c>
      <c r="U2" s="2">
        <v>2033</v>
      </c>
      <c r="V2" s="2">
        <v>2034</v>
      </c>
      <c r="W2" s="2">
        <v>2035</v>
      </c>
      <c r="X2" s="2">
        <v>2036</v>
      </c>
      <c r="Y2" s="2">
        <v>2037</v>
      </c>
      <c r="Z2" s="2">
        <v>2038</v>
      </c>
      <c r="AA2" s="2">
        <v>2039</v>
      </c>
      <c r="AB2" s="2">
        <v>2040</v>
      </c>
      <c r="AC2" s="2">
        <v>2041</v>
      </c>
      <c r="AD2" s="2">
        <v>2042</v>
      </c>
      <c r="AE2" s="2">
        <v>2043</v>
      </c>
      <c r="AF2" s="2">
        <v>2044</v>
      </c>
      <c r="AG2" s="2">
        <v>2045</v>
      </c>
      <c r="AH2" s="2">
        <v>2046</v>
      </c>
      <c r="AI2" s="2">
        <v>2047</v>
      </c>
      <c r="AJ2" s="2">
        <v>2048</v>
      </c>
      <c r="AK2" s="2">
        <v>2049</v>
      </c>
      <c r="AL2" s="2">
        <v>2050</v>
      </c>
    </row>
    <row r="3" spans="1:38" x14ac:dyDescent="0.45">
      <c r="A3" s="11">
        <v>-1150</v>
      </c>
      <c r="B3" s="11">
        <f>A3+50</f>
        <v>-1100</v>
      </c>
      <c r="C3" s="67">
        <f>(VLOOKUP($B$1,'Multipliers and Adjustments'!$A$70:$I$86,TRUNC(COLUMN(C$2)/5)+2,FALSE)*SUMIFS('EPA Data'!$I:$I,'EPA Data'!$D:$D,'Country Selector'!$A$2,'EPA Data'!$J:$J,$B$1,'EPA Data'!$C:$C,C$2,'EPA Data'!$G:$G,"&gt;="&amp;$A3,'EPA Data'!$G:$G,"&lt;"&amp;$B3)+IF('Multipliers and Adjustments'!$B$66="Y",'SNAP Adjustment'!D115,0))*unit_conv</f>
        <v>0</v>
      </c>
      <c r="D3">
        <f t="shared" ref="D3:G17" si="0">C3+($H3-$C3)/5</f>
        <v>0</v>
      </c>
      <c r="E3">
        <f t="shared" si="0"/>
        <v>0</v>
      </c>
      <c r="F3">
        <f t="shared" si="0"/>
        <v>0</v>
      </c>
      <c r="G3">
        <f t="shared" si="0"/>
        <v>0</v>
      </c>
      <c r="H3" s="67">
        <f>(VLOOKUP($B$1,'Multipliers and Adjustments'!$A$70:$I$86,TRUNC(COLUMN(H$2)/5)+2,FALSE)*SUMIFS('EPA Data'!$I:$I,'EPA Data'!$D:$D,'Country Selector'!$A$2,'EPA Data'!$J:$J,$B$1,'EPA Data'!$C:$C,H$2,'EPA Data'!$G:$G,"&gt;="&amp;$A3,'EPA Data'!$G:$G,"&lt;"&amp;$B3)+IF('Multipliers and Adjustments'!$B$66="Y",'SNAP Adjustment'!I115,0))*unit_conv</f>
        <v>0</v>
      </c>
      <c r="I3">
        <f>H3+($M3-$H3)/5</f>
        <v>0</v>
      </c>
      <c r="J3">
        <f t="shared" ref="J3:L3" si="1">I3+($M3-$H3)/5</f>
        <v>0</v>
      </c>
      <c r="K3">
        <f t="shared" si="1"/>
        <v>0</v>
      </c>
      <c r="L3">
        <f t="shared" si="1"/>
        <v>0</v>
      </c>
      <c r="M3" s="67">
        <f>(VLOOKUP($B$1,'Multipliers and Adjustments'!$A$70:$I$86,TRUNC(COLUMN(M$2)/5)+2,FALSE)*SUMIFS('EPA Data'!$I:$I,'EPA Data'!$D:$D,'Country Selector'!$A$2,'EPA Data'!$J:$J,$B$1,'EPA Data'!$C:$C,M$2,'EPA Data'!$G:$G,"&gt;="&amp;$A3,'EPA Data'!$G:$G,"&lt;"&amp;$B3)+IF('Multipliers and Adjustments'!$B$66="Y",'SNAP Adjustment'!N115,0))*unit_conv</f>
        <v>0</v>
      </c>
      <c r="N3">
        <f>M3+($R3-$M3)/5</f>
        <v>0</v>
      </c>
      <c r="O3">
        <f t="shared" ref="O3:Q3" si="2">N3+($R3-$M3)/5</f>
        <v>0</v>
      </c>
      <c r="P3">
        <f t="shared" si="2"/>
        <v>0</v>
      </c>
      <c r="Q3">
        <f t="shared" si="2"/>
        <v>0</v>
      </c>
      <c r="R3" s="67">
        <f>(VLOOKUP($B$1,'Multipliers and Adjustments'!$A$70:$I$86,TRUNC(COLUMN(R$2)/5)+2,FALSE)*SUMIFS('EPA Data'!$I:$I,'EPA Data'!$D:$D,'Country Selector'!$A$2,'EPA Data'!$J:$J,$B$1,'EPA Data'!$C:$C,R$2,'EPA Data'!$G:$G,"&gt;="&amp;$A3,'EPA Data'!$G:$G,"&lt;"&amp;$B3)+IF('Multipliers and Adjustments'!$B$66="Y",'SNAP Adjustment'!S115,0))*unit_conv</f>
        <v>0</v>
      </c>
      <c r="S3">
        <f>R3+($W3-$R3)/5</f>
        <v>0</v>
      </c>
      <c r="T3">
        <f t="shared" ref="T3:V3" si="3">S3+($W3-$R3)/5</f>
        <v>0</v>
      </c>
      <c r="U3">
        <f t="shared" si="3"/>
        <v>0</v>
      </c>
      <c r="V3">
        <f t="shared" si="3"/>
        <v>0</v>
      </c>
      <c r="W3" s="67">
        <f>(VLOOKUP($B$1,'Multipliers and Adjustments'!$A$70:$I$86,TRUNC(COLUMN(W$2)/5)+2,FALSE)*SUMIFS('EPA Data'!$I:$I,'EPA Data'!$D:$D,'Country Selector'!$A$2,'EPA Data'!$J:$J,$B$1,'EPA Data'!$C:$C,W$2,'EPA Data'!$G:$G,"&gt;="&amp;$A3,'EPA Data'!$G:$G,"&lt;"&amp;$B3)+IF('Multipliers and Adjustments'!$B$66="Y",'SNAP Adjustment'!X115,0))*unit_conv</f>
        <v>0</v>
      </c>
      <c r="X3">
        <f>W3+($AB3-$W3)/5</f>
        <v>0</v>
      </c>
      <c r="Y3">
        <f t="shared" ref="Y3:AA3" si="4">X3+($AB3-$W3)/5</f>
        <v>0</v>
      </c>
      <c r="Z3">
        <f t="shared" si="4"/>
        <v>0</v>
      </c>
      <c r="AA3">
        <f t="shared" si="4"/>
        <v>0</v>
      </c>
      <c r="AB3" s="67">
        <f>(VLOOKUP($B$1,'Multipliers and Adjustments'!$A$70:$I$86,TRUNC(COLUMN(AB$2)/5)+2,FALSE)*SUMIFS('EPA Data'!$I:$I,'EPA Data'!$D:$D,'Country Selector'!$A$2,'EPA Data'!$J:$J,$B$1,'EPA Data'!$C:$C,AB$2,'EPA Data'!$G:$G,"&gt;="&amp;$A3,'EPA Data'!$G:$G,"&lt;"&amp;$B3)+IF('Multipliers and Adjustments'!$B$66="Y",'SNAP Adjustment'!AC115,0))*unit_conv</f>
        <v>0</v>
      </c>
      <c r="AC3">
        <f>AB3+($AG3-$AB3)/5</f>
        <v>0</v>
      </c>
      <c r="AD3">
        <f t="shared" ref="AD3:AF3" si="5">AC3+($AG3-$AB3)/5</f>
        <v>0</v>
      </c>
      <c r="AE3">
        <f t="shared" si="5"/>
        <v>0</v>
      </c>
      <c r="AF3">
        <f t="shared" si="5"/>
        <v>0</v>
      </c>
      <c r="AG3" s="67">
        <f>(VLOOKUP($B$1,'Multipliers and Adjustments'!$A$70:$I$86,TRUNC(COLUMN(AG$2)/5)+2,FALSE)*SUMIFS('EPA Data'!$I:$I,'EPA Data'!$D:$D,'Country Selector'!$A$2,'EPA Data'!$J:$J,$B$1,'EPA Data'!$C:$C,AG$2,'EPA Data'!$G:$G,"&gt;="&amp;$A3,'EPA Data'!$G:$G,"&lt;"&amp;$B3)+IF('Multipliers and Adjustments'!$B$66="Y",'SNAP Adjustment'!AH115,0))*unit_conv</f>
        <v>0</v>
      </c>
      <c r="AH3">
        <f>AG3+($AL3-$AG3)/5</f>
        <v>0</v>
      </c>
      <c r="AI3">
        <f t="shared" ref="AI3:AK3" si="6">AH3+($AL3-$AG3)/5</f>
        <v>0</v>
      </c>
      <c r="AJ3">
        <f t="shared" si="6"/>
        <v>0</v>
      </c>
      <c r="AK3">
        <f t="shared" si="6"/>
        <v>0</v>
      </c>
      <c r="AL3" s="67">
        <f>(VLOOKUP($B$1,'Multipliers and Adjustments'!$A$70:$I$86,TRUNC(COLUMN(AL$2)/5)+2,FALSE)*SUMIFS('EPA Data'!$I:$I,'EPA Data'!$D:$D,'Country Selector'!$A$2,'EPA Data'!$J:$J,$B$1,'EPA Data'!$C:$C,AL$2,'EPA Data'!$G:$G,"&gt;="&amp;$A3,'EPA Data'!$G:$G,"&lt;"&amp;$B3)+IF('Multipliers and Adjustments'!$B$66="Y",'SNAP Adjustment'!AM115,0))*unit_conv</f>
        <v>0</v>
      </c>
    </row>
    <row r="4" spans="1:38" x14ac:dyDescent="0.45">
      <c r="A4" s="12">
        <f>B3</f>
        <v>-1100</v>
      </c>
      <c r="B4" s="11">
        <f t="shared" ref="B4:B67" si="7">A4+50</f>
        <v>-1050</v>
      </c>
      <c r="C4" s="67">
        <f>(VLOOKUP($B$1,'Multipliers and Adjustments'!$A$70:$I$86,TRUNC(COLUMN(C$2)/5)+2,FALSE)*SUMIFS('EPA Data'!$I:$I,'EPA Data'!$D:$D,'Country Selector'!$A$2,'EPA Data'!$J:$J,$B$1,'EPA Data'!$C:$C,C$2,'EPA Data'!$G:$G,"&gt;="&amp;$A4,'EPA Data'!$G:$G,"&lt;"&amp;$B4)+IF('Multipliers and Adjustments'!$B$66="Y",'SNAP Adjustment'!D116,0))*unit_conv</f>
        <v>0</v>
      </c>
      <c r="D4">
        <f t="shared" si="0"/>
        <v>0</v>
      </c>
      <c r="E4">
        <f t="shared" si="0"/>
        <v>0</v>
      </c>
      <c r="F4">
        <f t="shared" si="0"/>
        <v>0</v>
      </c>
      <c r="G4">
        <f t="shared" si="0"/>
        <v>0</v>
      </c>
      <c r="H4" s="67">
        <f>(VLOOKUP($B$1,'Multipliers and Adjustments'!$A$70:$I$86,TRUNC(COLUMN(H$2)/5)+2,FALSE)*SUMIFS('EPA Data'!$I:$I,'EPA Data'!$D:$D,'Country Selector'!$A$2,'EPA Data'!$J:$J,$B$1,'EPA Data'!$C:$C,H$2,'EPA Data'!$G:$G,"&gt;="&amp;$A4,'EPA Data'!$G:$G,"&lt;"&amp;$B4)+IF('Multipliers and Adjustments'!$B$66="Y",'SNAP Adjustment'!I116,0))*unit_conv</f>
        <v>0</v>
      </c>
      <c r="I4">
        <f t="shared" ref="I4:L19" si="8">H4+($M4-$H4)/5</f>
        <v>0</v>
      </c>
      <c r="J4">
        <f t="shared" si="8"/>
        <v>0</v>
      </c>
      <c r="K4">
        <f t="shared" si="8"/>
        <v>0</v>
      </c>
      <c r="L4">
        <f t="shared" si="8"/>
        <v>0</v>
      </c>
      <c r="M4" s="67">
        <f>(VLOOKUP($B$1,'Multipliers and Adjustments'!$A$70:$I$86,TRUNC(COLUMN(M$2)/5)+2,FALSE)*SUMIFS('EPA Data'!$I:$I,'EPA Data'!$D:$D,'Country Selector'!$A$2,'EPA Data'!$J:$J,$B$1,'EPA Data'!$C:$C,M$2,'EPA Data'!$G:$G,"&gt;="&amp;$A4,'EPA Data'!$G:$G,"&lt;"&amp;$B4)+IF('Multipliers and Adjustments'!$B$66="Y",'SNAP Adjustment'!N116,0))*unit_conv</f>
        <v>0</v>
      </c>
      <c r="N4">
        <f t="shared" ref="N4:Q19" si="9">M4+($R4-$M4)/5</f>
        <v>0</v>
      </c>
      <c r="O4">
        <f t="shared" si="9"/>
        <v>0</v>
      </c>
      <c r="P4">
        <f t="shared" si="9"/>
        <v>0</v>
      </c>
      <c r="Q4">
        <f t="shared" si="9"/>
        <v>0</v>
      </c>
      <c r="R4" s="67">
        <f>(VLOOKUP($B$1,'Multipliers and Adjustments'!$A$70:$I$86,TRUNC(COLUMN(R$2)/5)+2,FALSE)*SUMIFS('EPA Data'!$I:$I,'EPA Data'!$D:$D,'Country Selector'!$A$2,'EPA Data'!$J:$J,$B$1,'EPA Data'!$C:$C,R$2,'EPA Data'!$G:$G,"&gt;="&amp;$A4,'EPA Data'!$G:$G,"&lt;"&amp;$B4)+IF('Multipliers and Adjustments'!$B$66="Y",'SNAP Adjustment'!S116,0))*unit_conv</f>
        <v>0</v>
      </c>
      <c r="S4">
        <f t="shared" ref="S4:V19" si="10">R4+($W4-$R4)/5</f>
        <v>0</v>
      </c>
      <c r="T4">
        <f t="shared" si="10"/>
        <v>0</v>
      </c>
      <c r="U4">
        <f t="shared" si="10"/>
        <v>0</v>
      </c>
      <c r="V4">
        <f t="shared" si="10"/>
        <v>0</v>
      </c>
      <c r="W4" s="67">
        <f>(VLOOKUP($B$1,'Multipliers and Adjustments'!$A$70:$I$86,TRUNC(COLUMN(W$2)/5)+2,FALSE)*SUMIFS('EPA Data'!$I:$I,'EPA Data'!$D:$D,'Country Selector'!$A$2,'EPA Data'!$J:$J,$B$1,'EPA Data'!$C:$C,W$2,'EPA Data'!$G:$G,"&gt;="&amp;$A4,'EPA Data'!$G:$G,"&lt;"&amp;$B4)+IF('Multipliers and Adjustments'!$B$66="Y",'SNAP Adjustment'!X116,0))*unit_conv</f>
        <v>0</v>
      </c>
      <c r="X4">
        <f t="shared" ref="X4:AA19" si="11">W4+($AB4-$W4)/5</f>
        <v>0</v>
      </c>
      <c r="Y4">
        <f t="shared" si="11"/>
        <v>0</v>
      </c>
      <c r="Z4">
        <f t="shared" si="11"/>
        <v>0</v>
      </c>
      <c r="AA4">
        <f t="shared" si="11"/>
        <v>0</v>
      </c>
      <c r="AB4" s="67">
        <f>(VLOOKUP($B$1,'Multipliers and Adjustments'!$A$70:$I$86,TRUNC(COLUMN(AB$2)/5)+2,FALSE)*SUMIFS('EPA Data'!$I:$I,'EPA Data'!$D:$D,'Country Selector'!$A$2,'EPA Data'!$J:$J,$B$1,'EPA Data'!$C:$C,AB$2,'EPA Data'!$G:$G,"&gt;="&amp;$A4,'EPA Data'!$G:$G,"&lt;"&amp;$B4)+IF('Multipliers and Adjustments'!$B$66="Y",'SNAP Adjustment'!AC116,0))*unit_conv</f>
        <v>0</v>
      </c>
      <c r="AC4">
        <f t="shared" ref="AC4:AF19" si="12">AB4+($AG4-$AB4)/5</f>
        <v>0</v>
      </c>
      <c r="AD4">
        <f t="shared" si="12"/>
        <v>0</v>
      </c>
      <c r="AE4">
        <f t="shared" si="12"/>
        <v>0</v>
      </c>
      <c r="AF4">
        <f t="shared" si="12"/>
        <v>0</v>
      </c>
      <c r="AG4" s="67">
        <f>(VLOOKUP($B$1,'Multipliers and Adjustments'!$A$70:$I$86,TRUNC(COLUMN(AG$2)/5)+2,FALSE)*SUMIFS('EPA Data'!$I:$I,'EPA Data'!$D:$D,'Country Selector'!$A$2,'EPA Data'!$J:$J,$B$1,'EPA Data'!$C:$C,AG$2,'EPA Data'!$G:$G,"&gt;="&amp;$A4,'EPA Data'!$G:$G,"&lt;"&amp;$B4)+IF('Multipliers and Adjustments'!$B$66="Y",'SNAP Adjustment'!AH116,0))*unit_conv</f>
        <v>0</v>
      </c>
      <c r="AH4">
        <f t="shared" ref="AH4:AK19" si="13">AG4+($AL4-$AG4)/5</f>
        <v>0</v>
      </c>
      <c r="AI4">
        <f t="shared" si="13"/>
        <v>0</v>
      </c>
      <c r="AJ4">
        <f t="shared" si="13"/>
        <v>0</v>
      </c>
      <c r="AK4">
        <f t="shared" si="13"/>
        <v>0</v>
      </c>
      <c r="AL4" s="67">
        <f>(VLOOKUP($B$1,'Multipliers and Adjustments'!$A$70:$I$86,TRUNC(COLUMN(AL$2)/5)+2,FALSE)*SUMIFS('EPA Data'!$I:$I,'EPA Data'!$D:$D,'Country Selector'!$A$2,'EPA Data'!$J:$J,$B$1,'EPA Data'!$C:$C,AL$2,'EPA Data'!$G:$G,"&gt;="&amp;$A4,'EPA Data'!$G:$G,"&lt;"&amp;$B4)+IF('Multipliers and Adjustments'!$B$66="Y",'SNAP Adjustment'!AM116,0))*unit_conv</f>
        <v>0</v>
      </c>
    </row>
    <row r="5" spans="1:38" x14ac:dyDescent="0.45">
      <c r="A5" s="12">
        <f t="shared" ref="A5:A74" si="14">B4</f>
        <v>-1050</v>
      </c>
      <c r="B5" s="11">
        <f t="shared" si="7"/>
        <v>-1000</v>
      </c>
      <c r="C5" s="67">
        <f>(VLOOKUP($B$1,'Multipliers and Adjustments'!$A$70:$I$86,TRUNC(COLUMN(C$2)/5)+2,FALSE)*SUMIFS('EPA Data'!$I:$I,'EPA Data'!$D:$D,'Country Selector'!$A$2,'EPA Data'!$J:$J,$B$1,'EPA Data'!$C:$C,C$2,'EPA Data'!$G:$G,"&gt;="&amp;$A5,'EPA Data'!$G:$G,"&lt;"&amp;$B5)+IF('Multipliers and Adjustments'!$B$66="Y",'SNAP Adjustment'!D117,0))*unit_conv</f>
        <v>0</v>
      </c>
      <c r="D5">
        <f t="shared" si="0"/>
        <v>0</v>
      </c>
      <c r="E5">
        <f t="shared" si="0"/>
        <v>0</v>
      </c>
      <c r="F5">
        <f t="shared" si="0"/>
        <v>0</v>
      </c>
      <c r="G5">
        <f t="shared" si="0"/>
        <v>0</v>
      </c>
      <c r="H5" s="67">
        <f>(VLOOKUP($B$1,'Multipliers and Adjustments'!$A$70:$I$86,TRUNC(COLUMN(H$2)/5)+2,FALSE)*SUMIFS('EPA Data'!$I:$I,'EPA Data'!$D:$D,'Country Selector'!$A$2,'EPA Data'!$J:$J,$B$1,'EPA Data'!$C:$C,H$2,'EPA Data'!$G:$G,"&gt;="&amp;$A5,'EPA Data'!$G:$G,"&lt;"&amp;$B5)+IF('Multipliers and Adjustments'!$B$66="Y",'SNAP Adjustment'!I117,0))*unit_conv</f>
        <v>0</v>
      </c>
      <c r="I5">
        <f t="shared" si="8"/>
        <v>0</v>
      </c>
      <c r="J5">
        <f t="shared" si="8"/>
        <v>0</v>
      </c>
      <c r="K5">
        <f t="shared" si="8"/>
        <v>0</v>
      </c>
      <c r="L5">
        <f t="shared" si="8"/>
        <v>0</v>
      </c>
      <c r="M5" s="67">
        <f>(VLOOKUP($B$1,'Multipliers and Adjustments'!$A$70:$I$86,TRUNC(COLUMN(M$2)/5)+2,FALSE)*SUMIFS('EPA Data'!$I:$I,'EPA Data'!$D:$D,'Country Selector'!$A$2,'EPA Data'!$J:$J,$B$1,'EPA Data'!$C:$C,M$2,'EPA Data'!$G:$G,"&gt;="&amp;$A5,'EPA Data'!$G:$G,"&lt;"&amp;$B5)+IF('Multipliers and Adjustments'!$B$66="Y",'SNAP Adjustment'!N117,0))*unit_conv</f>
        <v>0</v>
      </c>
      <c r="N5">
        <f t="shared" si="9"/>
        <v>0</v>
      </c>
      <c r="O5">
        <f t="shared" si="9"/>
        <v>0</v>
      </c>
      <c r="P5">
        <f t="shared" si="9"/>
        <v>0</v>
      </c>
      <c r="Q5">
        <f t="shared" si="9"/>
        <v>0</v>
      </c>
      <c r="R5" s="67">
        <f>(VLOOKUP($B$1,'Multipliers and Adjustments'!$A$70:$I$86,TRUNC(COLUMN(R$2)/5)+2,FALSE)*SUMIFS('EPA Data'!$I:$I,'EPA Data'!$D:$D,'Country Selector'!$A$2,'EPA Data'!$J:$J,$B$1,'EPA Data'!$C:$C,R$2,'EPA Data'!$G:$G,"&gt;="&amp;$A5,'EPA Data'!$G:$G,"&lt;"&amp;$B5)+IF('Multipliers and Adjustments'!$B$66="Y",'SNAP Adjustment'!S117,0))*unit_conv</f>
        <v>0</v>
      </c>
      <c r="S5">
        <f t="shared" si="10"/>
        <v>0</v>
      </c>
      <c r="T5">
        <f t="shared" si="10"/>
        <v>0</v>
      </c>
      <c r="U5">
        <f t="shared" si="10"/>
        <v>0</v>
      </c>
      <c r="V5">
        <f t="shared" si="10"/>
        <v>0</v>
      </c>
      <c r="W5" s="67">
        <f>(VLOOKUP($B$1,'Multipliers and Adjustments'!$A$70:$I$86,TRUNC(COLUMN(W$2)/5)+2,FALSE)*SUMIFS('EPA Data'!$I:$I,'EPA Data'!$D:$D,'Country Selector'!$A$2,'EPA Data'!$J:$J,$B$1,'EPA Data'!$C:$C,W$2,'EPA Data'!$G:$G,"&gt;="&amp;$A5,'EPA Data'!$G:$G,"&lt;"&amp;$B5)+IF('Multipliers and Adjustments'!$B$66="Y",'SNAP Adjustment'!X117,0))*unit_conv</f>
        <v>0</v>
      </c>
      <c r="X5">
        <f t="shared" si="11"/>
        <v>0</v>
      </c>
      <c r="Y5">
        <f t="shared" si="11"/>
        <v>0</v>
      </c>
      <c r="Z5">
        <f t="shared" si="11"/>
        <v>0</v>
      </c>
      <c r="AA5">
        <f t="shared" si="11"/>
        <v>0</v>
      </c>
      <c r="AB5" s="67">
        <f>(VLOOKUP($B$1,'Multipliers and Adjustments'!$A$70:$I$86,TRUNC(COLUMN(AB$2)/5)+2,FALSE)*SUMIFS('EPA Data'!$I:$I,'EPA Data'!$D:$D,'Country Selector'!$A$2,'EPA Data'!$J:$J,$B$1,'EPA Data'!$C:$C,AB$2,'EPA Data'!$G:$G,"&gt;="&amp;$A5,'EPA Data'!$G:$G,"&lt;"&amp;$B5)+IF('Multipliers and Adjustments'!$B$66="Y",'SNAP Adjustment'!AC117,0))*unit_conv</f>
        <v>0</v>
      </c>
      <c r="AC5">
        <f t="shared" si="12"/>
        <v>0</v>
      </c>
      <c r="AD5">
        <f t="shared" si="12"/>
        <v>0</v>
      </c>
      <c r="AE5">
        <f t="shared" si="12"/>
        <v>0</v>
      </c>
      <c r="AF5">
        <f t="shared" si="12"/>
        <v>0</v>
      </c>
      <c r="AG5" s="67">
        <f>(VLOOKUP($B$1,'Multipliers and Adjustments'!$A$70:$I$86,TRUNC(COLUMN(AG$2)/5)+2,FALSE)*SUMIFS('EPA Data'!$I:$I,'EPA Data'!$D:$D,'Country Selector'!$A$2,'EPA Data'!$J:$J,$B$1,'EPA Data'!$C:$C,AG$2,'EPA Data'!$G:$G,"&gt;="&amp;$A5,'EPA Data'!$G:$G,"&lt;"&amp;$B5)+IF('Multipliers and Adjustments'!$B$66="Y",'SNAP Adjustment'!AH117,0))*unit_conv</f>
        <v>0</v>
      </c>
      <c r="AH5">
        <f t="shared" si="13"/>
        <v>0</v>
      </c>
      <c r="AI5">
        <f t="shared" si="13"/>
        <v>0</v>
      </c>
      <c r="AJ5">
        <f t="shared" si="13"/>
        <v>0</v>
      </c>
      <c r="AK5">
        <f t="shared" si="13"/>
        <v>0</v>
      </c>
      <c r="AL5" s="67">
        <f>(VLOOKUP($B$1,'Multipliers and Adjustments'!$A$70:$I$86,TRUNC(COLUMN(AL$2)/5)+2,FALSE)*SUMIFS('EPA Data'!$I:$I,'EPA Data'!$D:$D,'Country Selector'!$A$2,'EPA Data'!$J:$J,$B$1,'EPA Data'!$C:$C,AL$2,'EPA Data'!$G:$G,"&gt;="&amp;$A5,'EPA Data'!$G:$G,"&lt;"&amp;$B5)+IF('Multipliers and Adjustments'!$B$66="Y",'SNAP Adjustment'!AM117,0))*unit_conv</f>
        <v>0</v>
      </c>
    </row>
    <row r="6" spans="1:38" x14ac:dyDescent="0.45">
      <c r="A6" s="12">
        <f t="shared" si="14"/>
        <v>-1000</v>
      </c>
      <c r="B6" s="11">
        <f t="shared" si="7"/>
        <v>-950</v>
      </c>
      <c r="C6" s="67">
        <f>(VLOOKUP($B$1,'Multipliers and Adjustments'!$A$70:$I$86,TRUNC(COLUMN(C$2)/5)+2,FALSE)*SUMIFS('EPA Data'!$I:$I,'EPA Data'!$D:$D,'Country Selector'!$A$2,'EPA Data'!$J:$J,$B$1,'EPA Data'!$C:$C,C$2,'EPA Data'!$G:$G,"&gt;="&amp;$A6,'EPA Data'!$G:$G,"&lt;"&amp;$B6)+IF('Multipliers and Adjustments'!$B$66="Y",'SNAP Adjustment'!D118,0))*unit_conv</f>
        <v>0</v>
      </c>
      <c r="D6">
        <f t="shared" si="0"/>
        <v>0</v>
      </c>
      <c r="E6">
        <f t="shared" si="0"/>
        <v>0</v>
      </c>
      <c r="F6">
        <f t="shared" si="0"/>
        <v>0</v>
      </c>
      <c r="G6">
        <f t="shared" si="0"/>
        <v>0</v>
      </c>
      <c r="H6" s="67">
        <f>(VLOOKUP($B$1,'Multipliers and Adjustments'!$A$70:$I$86,TRUNC(COLUMN(H$2)/5)+2,FALSE)*SUMIFS('EPA Data'!$I:$I,'EPA Data'!$D:$D,'Country Selector'!$A$2,'EPA Data'!$J:$J,$B$1,'EPA Data'!$C:$C,H$2,'EPA Data'!$G:$G,"&gt;="&amp;$A6,'EPA Data'!$G:$G,"&lt;"&amp;$B6)+IF('Multipliers and Adjustments'!$B$66="Y",'SNAP Adjustment'!I118,0))*unit_conv</f>
        <v>0</v>
      </c>
      <c r="I6">
        <f t="shared" si="8"/>
        <v>0</v>
      </c>
      <c r="J6">
        <f t="shared" si="8"/>
        <v>0</v>
      </c>
      <c r="K6">
        <f t="shared" si="8"/>
        <v>0</v>
      </c>
      <c r="L6">
        <f t="shared" si="8"/>
        <v>0</v>
      </c>
      <c r="M6" s="67">
        <f>(VLOOKUP($B$1,'Multipliers and Adjustments'!$A$70:$I$86,TRUNC(COLUMN(M$2)/5)+2,FALSE)*SUMIFS('EPA Data'!$I:$I,'EPA Data'!$D:$D,'Country Selector'!$A$2,'EPA Data'!$J:$J,$B$1,'EPA Data'!$C:$C,M$2,'EPA Data'!$G:$G,"&gt;="&amp;$A6,'EPA Data'!$G:$G,"&lt;"&amp;$B6)+IF('Multipliers and Adjustments'!$B$66="Y",'SNAP Adjustment'!N118,0))*unit_conv</f>
        <v>0</v>
      </c>
      <c r="N6">
        <f t="shared" si="9"/>
        <v>0</v>
      </c>
      <c r="O6">
        <f t="shared" si="9"/>
        <v>0</v>
      </c>
      <c r="P6">
        <f t="shared" si="9"/>
        <v>0</v>
      </c>
      <c r="Q6">
        <f t="shared" si="9"/>
        <v>0</v>
      </c>
      <c r="R6" s="67">
        <f>(VLOOKUP($B$1,'Multipliers and Adjustments'!$A$70:$I$86,TRUNC(COLUMN(R$2)/5)+2,FALSE)*SUMIFS('EPA Data'!$I:$I,'EPA Data'!$D:$D,'Country Selector'!$A$2,'EPA Data'!$J:$J,$B$1,'EPA Data'!$C:$C,R$2,'EPA Data'!$G:$G,"&gt;="&amp;$A6,'EPA Data'!$G:$G,"&lt;"&amp;$B6)+IF('Multipliers and Adjustments'!$B$66="Y",'SNAP Adjustment'!S118,0))*unit_conv</f>
        <v>0</v>
      </c>
      <c r="S6">
        <f t="shared" si="10"/>
        <v>0</v>
      </c>
      <c r="T6">
        <f t="shared" si="10"/>
        <v>0</v>
      </c>
      <c r="U6">
        <f t="shared" si="10"/>
        <v>0</v>
      </c>
      <c r="V6">
        <f t="shared" si="10"/>
        <v>0</v>
      </c>
      <c r="W6" s="67">
        <f>(VLOOKUP($B$1,'Multipliers and Adjustments'!$A$70:$I$86,TRUNC(COLUMN(W$2)/5)+2,FALSE)*SUMIFS('EPA Data'!$I:$I,'EPA Data'!$D:$D,'Country Selector'!$A$2,'EPA Data'!$J:$J,$B$1,'EPA Data'!$C:$C,W$2,'EPA Data'!$G:$G,"&gt;="&amp;$A6,'EPA Data'!$G:$G,"&lt;"&amp;$B6)+IF('Multipliers and Adjustments'!$B$66="Y",'SNAP Adjustment'!X118,0))*unit_conv</f>
        <v>0</v>
      </c>
      <c r="X6">
        <f t="shared" si="11"/>
        <v>0</v>
      </c>
      <c r="Y6">
        <f t="shared" si="11"/>
        <v>0</v>
      </c>
      <c r="Z6">
        <f t="shared" si="11"/>
        <v>0</v>
      </c>
      <c r="AA6">
        <f t="shared" si="11"/>
        <v>0</v>
      </c>
      <c r="AB6" s="67">
        <f>(VLOOKUP($B$1,'Multipliers and Adjustments'!$A$70:$I$86,TRUNC(COLUMN(AB$2)/5)+2,FALSE)*SUMIFS('EPA Data'!$I:$I,'EPA Data'!$D:$D,'Country Selector'!$A$2,'EPA Data'!$J:$J,$B$1,'EPA Data'!$C:$C,AB$2,'EPA Data'!$G:$G,"&gt;="&amp;$A6,'EPA Data'!$G:$G,"&lt;"&amp;$B6)+IF('Multipliers and Adjustments'!$B$66="Y",'SNAP Adjustment'!AC118,0))*unit_conv</f>
        <v>0</v>
      </c>
      <c r="AC6">
        <f t="shared" si="12"/>
        <v>0</v>
      </c>
      <c r="AD6">
        <f t="shared" si="12"/>
        <v>0</v>
      </c>
      <c r="AE6">
        <f t="shared" si="12"/>
        <v>0</v>
      </c>
      <c r="AF6">
        <f t="shared" si="12"/>
        <v>0</v>
      </c>
      <c r="AG6" s="67">
        <f>(VLOOKUP($B$1,'Multipliers and Adjustments'!$A$70:$I$86,TRUNC(COLUMN(AG$2)/5)+2,FALSE)*SUMIFS('EPA Data'!$I:$I,'EPA Data'!$D:$D,'Country Selector'!$A$2,'EPA Data'!$J:$J,$B$1,'EPA Data'!$C:$C,AG$2,'EPA Data'!$G:$G,"&gt;="&amp;$A6,'EPA Data'!$G:$G,"&lt;"&amp;$B6)+IF('Multipliers and Adjustments'!$B$66="Y",'SNAP Adjustment'!AH118,0))*unit_conv</f>
        <v>0</v>
      </c>
      <c r="AH6">
        <f t="shared" si="13"/>
        <v>0</v>
      </c>
      <c r="AI6">
        <f t="shared" si="13"/>
        <v>0</v>
      </c>
      <c r="AJ6">
        <f t="shared" si="13"/>
        <v>0</v>
      </c>
      <c r="AK6">
        <f t="shared" si="13"/>
        <v>0</v>
      </c>
      <c r="AL6" s="67">
        <f>(VLOOKUP($B$1,'Multipliers and Adjustments'!$A$70:$I$86,TRUNC(COLUMN(AL$2)/5)+2,FALSE)*SUMIFS('EPA Data'!$I:$I,'EPA Data'!$D:$D,'Country Selector'!$A$2,'EPA Data'!$J:$J,$B$1,'EPA Data'!$C:$C,AL$2,'EPA Data'!$G:$G,"&gt;="&amp;$A6,'EPA Data'!$G:$G,"&lt;"&amp;$B6)+IF('Multipliers and Adjustments'!$B$66="Y",'SNAP Adjustment'!AM118,0))*unit_conv</f>
        <v>0</v>
      </c>
    </row>
    <row r="7" spans="1:38" x14ac:dyDescent="0.45">
      <c r="A7" s="12">
        <f t="shared" si="14"/>
        <v>-950</v>
      </c>
      <c r="B7" s="11">
        <f t="shared" si="7"/>
        <v>-900</v>
      </c>
      <c r="C7" s="67">
        <f>(VLOOKUP($B$1,'Multipliers and Adjustments'!$A$70:$I$86,TRUNC(COLUMN(C$2)/5)+2,FALSE)*SUMIFS('EPA Data'!$I:$I,'EPA Data'!$D:$D,'Country Selector'!$A$2,'EPA Data'!$J:$J,$B$1,'EPA Data'!$C:$C,C$2,'EPA Data'!$G:$G,"&gt;="&amp;$A7,'EPA Data'!$G:$G,"&lt;"&amp;$B7)+IF('Multipliers and Adjustments'!$B$66="Y",'SNAP Adjustment'!D119,0))*unit_conv</f>
        <v>0</v>
      </c>
      <c r="D7">
        <f t="shared" si="0"/>
        <v>0</v>
      </c>
      <c r="E7">
        <f t="shared" si="0"/>
        <v>0</v>
      </c>
      <c r="F7">
        <f t="shared" si="0"/>
        <v>0</v>
      </c>
      <c r="G7">
        <f t="shared" si="0"/>
        <v>0</v>
      </c>
      <c r="H7" s="67">
        <f>(VLOOKUP($B$1,'Multipliers and Adjustments'!$A$70:$I$86,TRUNC(COLUMN(H$2)/5)+2,FALSE)*SUMIFS('EPA Data'!$I:$I,'EPA Data'!$D:$D,'Country Selector'!$A$2,'EPA Data'!$J:$J,$B$1,'EPA Data'!$C:$C,H$2,'EPA Data'!$G:$G,"&gt;="&amp;$A7,'EPA Data'!$G:$G,"&lt;"&amp;$B7)+IF('Multipliers and Adjustments'!$B$66="Y",'SNAP Adjustment'!I119,0))*unit_conv</f>
        <v>0</v>
      </c>
      <c r="I7">
        <f t="shared" si="8"/>
        <v>0</v>
      </c>
      <c r="J7">
        <f t="shared" si="8"/>
        <v>0</v>
      </c>
      <c r="K7">
        <f t="shared" si="8"/>
        <v>0</v>
      </c>
      <c r="L7">
        <f t="shared" si="8"/>
        <v>0</v>
      </c>
      <c r="M7" s="67">
        <f>(VLOOKUP($B$1,'Multipliers and Adjustments'!$A$70:$I$86,TRUNC(COLUMN(M$2)/5)+2,FALSE)*SUMIFS('EPA Data'!$I:$I,'EPA Data'!$D:$D,'Country Selector'!$A$2,'EPA Data'!$J:$J,$B$1,'EPA Data'!$C:$C,M$2,'EPA Data'!$G:$G,"&gt;="&amp;$A7,'EPA Data'!$G:$G,"&lt;"&amp;$B7)+IF('Multipliers and Adjustments'!$B$66="Y",'SNAP Adjustment'!N119,0))*unit_conv</f>
        <v>0</v>
      </c>
      <c r="N7">
        <f t="shared" si="9"/>
        <v>0</v>
      </c>
      <c r="O7">
        <f t="shared" si="9"/>
        <v>0</v>
      </c>
      <c r="P7">
        <f t="shared" si="9"/>
        <v>0</v>
      </c>
      <c r="Q7">
        <f t="shared" si="9"/>
        <v>0</v>
      </c>
      <c r="R7" s="67">
        <f>(VLOOKUP($B$1,'Multipliers and Adjustments'!$A$70:$I$86,TRUNC(COLUMN(R$2)/5)+2,FALSE)*SUMIFS('EPA Data'!$I:$I,'EPA Data'!$D:$D,'Country Selector'!$A$2,'EPA Data'!$J:$J,$B$1,'EPA Data'!$C:$C,R$2,'EPA Data'!$G:$G,"&gt;="&amp;$A7,'EPA Data'!$G:$G,"&lt;"&amp;$B7)+IF('Multipliers and Adjustments'!$B$66="Y",'SNAP Adjustment'!S119,0))*unit_conv</f>
        <v>0</v>
      </c>
      <c r="S7">
        <f t="shared" si="10"/>
        <v>0</v>
      </c>
      <c r="T7">
        <f t="shared" si="10"/>
        <v>0</v>
      </c>
      <c r="U7">
        <f t="shared" si="10"/>
        <v>0</v>
      </c>
      <c r="V7">
        <f t="shared" si="10"/>
        <v>0</v>
      </c>
      <c r="W7" s="67">
        <f>(VLOOKUP($B$1,'Multipliers and Adjustments'!$A$70:$I$86,TRUNC(COLUMN(W$2)/5)+2,FALSE)*SUMIFS('EPA Data'!$I:$I,'EPA Data'!$D:$D,'Country Selector'!$A$2,'EPA Data'!$J:$J,$B$1,'EPA Data'!$C:$C,W$2,'EPA Data'!$G:$G,"&gt;="&amp;$A7,'EPA Data'!$G:$G,"&lt;"&amp;$B7)+IF('Multipliers and Adjustments'!$B$66="Y",'SNAP Adjustment'!X119,0))*unit_conv</f>
        <v>0</v>
      </c>
      <c r="X7">
        <f t="shared" si="11"/>
        <v>0</v>
      </c>
      <c r="Y7">
        <f t="shared" si="11"/>
        <v>0</v>
      </c>
      <c r="Z7">
        <f t="shared" si="11"/>
        <v>0</v>
      </c>
      <c r="AA7">
        <f t="shared" si="11"/>
        <v>0</v>
      </c>
      <c r="AB7" s="67">
        <f>(VLOOKUP($B$1,'Multipliers and Adjustments'!$A$70:$I$86,TRUNC(COLUMN(AB$2)/5)+2,FALSE)*SUMIFS('EPA Data'!$I:$I,'EPA Data'!$D:$D,'Country Selector'!$A$2,'EPA Data'!$J:$J,$B$1,'EPA Data'!$C:$C,AB$2,'EPA Data'!$G:$G,"&gt;="&amp;$A7,'EPA Data'!$G:$G,"&lt;"&amp;$B7)+IF('Multipliers and Adjustments'!$B$66="Y",'SNAP Adjustment'!AC119,0))*unit_conv</f>
        <v>0</v>
      </c>
      <c r="AC7">
        <f t="shared" si="12"/>
        <v>0</v>
      </c>
      <c r="AD7">
        <f t="shared" si="12"/>
        <v>0</v>
      </c>
      <c r="AE7">
        <f t="shared" si="12"/>
        <v>0</v>
      </c>
      <c r="AF7">
        <f t="shared" si="12"/>
        <v>0</v>
      </c>
      <c r="AG7" s="67">
        <f>(VLOOKUP($B$1,'Multipliers and Adjustments'!$A$70:$I$86,TRUNC(COLUMN(AG$2)/5)+2,FALSE)*SUMIFS('EPA Data'!$I:$I,'EPA Data'!$D:$D,'Country Selector'!$A$2,'EPA Data'!$J:$J,$B$1,'EPA Data'!$C:$C,AG$2,'EPA Data'!$G:$G,"&gt;="&amp;$A7,'EPA Data'!$G:$G,"&lt;"&amp;$B7)+IF('Multipliers and Adjustments'!$B$66="Y",'SNAP Adjustment'!AH119,0))*unit_conv</f>
        <v>0</v>
      </c>
      <c r="AH7">
        <f t="shared" si="13"/>
        <v>0</v>
      </c>
      <c r="AI7">
        <f t="shared" si="13"/>
        <v>0</v>
      </c>
      <c r="AJ7">
        <f t="shared" si="13"/>
        <v>0</v>
      </c>
      <c r="AK7">
        <f t="shared" si="13"/>
        <v>0</v>
      </c>
      <c r="AL7" s="67">
        <f>(VLOOKUP($B$1,'Multipliers and Adjustments'!$A$70:$I$86,TRUNC(COLUMN(AL$2)/5)+2,FALSE)*SUMIFS('EPA Data'!$I:$I,'EPA Data'!$D:$D,'Country Selector'!$A$2,'EPA Data'!$J:$J,$B$1,'EPA Data'!$C:$C,AL$2,'EPA Data'!$G:$G,"&gt;="&amp;$A7,'EPA Data'!$G:$G,"&lt;"&amp;$B7)+IF('Multipliers and Adjustments'!$B$66="Y",'SNAP Adjustment'!AM119,0))*unit_conv</f>
        <v>0</v>
      </c>
    </row>
    <row r="8" spans="1:38" x14ac:dyDescent="0.45">
      <c r="A8" s="12">
        <f t="shared" si="14"/>
        <v>-900</v>
      </c>
      <c r="B8" s="11">
        <f t="shared" si="7"/>
        <v>-850</v>
      </c>
      <c r="C8" s="67">
        <f>(VLOOKUP($B$1,'Multipliers and Adjustments'!$A$70:$I$86,TRUNC(COLUMN(C$2)/5)+2,FALSE)*SUMIFS('EPA Data'!$I:$I,'EPA Data'!$D:$D,'Country Selector'!$A$2,'EPA Data'!$J:$J,$B$1,'EPA Data'!$C:$C,C$2,'EPA Data'!$G:$G,"&gt;="&amp;$A8,'EPA Data'!$G:$G,"&lt;"&amp;$B8)+IF('Multipliers and Adjustments'!$B$66="Y",'SNAP Adjustment'!D120,0))*unit_conv</f>
        <v>0</v>
      </c>
      <c r="D8">
        <f t="shared" si="0"/>
        <v>0</v>
      </c>
      <c r="E8">
        <f t="shared" si="0"/>
        <v>0</v>
      </c>
      <c r="F8">
        <f t="shared" si="0"/>
        <v>0</v>
      </c>
      <c r="G8">
        <f t="shared" si="0"/>
        <v>0</v>
      </c>
      <c r="H8" s="67">
        <f>(VLOOKUP($B$1,'Multipliers and Adjustments'!$A$70:$I$86,TRUNC(COLUMN(H$2)/5)+2,FALSE)*SUMIFS('EPA Data'!$I:$I,'EPA Data'!$D:$D,'Country Selector'!$A$2,'EPA Data'!$J:$J,$B$1,'EPA Data'!$C:$C,H$2,'EPA Data'!$G:$G,"&gt;="&amp;$A8,'EPA Data'!$G:$G,"&lt;"&amp;$B8)+IF('Multipliers and Adjustments'!$B$66="Y",'SNAP Adjustment'!I120,0))*unit_conv</f>
        <v>0</v>
      </c>
      <c r="I8">
        <f t="shared" si="8"/>
        <v>0</v>
      </c>
      <c r="J8">
        <f t="shared" si="8"/>
        <v>0</v>
      </c>
      <c r="K8">
        <f t="shared" si="8"/>
        <v>0</v>
      </c>
      <c r="L8">
        <f t="shared" si="8"/>
        <v>0</v>
      </c>
      <c r="M8" s="67">
        <f>(VLOOKUP($B$1,'Multipliers and Adjustments'!$A$70:$I$86,TRUNC(COLUMN(M$2)/5)+2,FALSE)*SUMIFS('EPA Data'!$I:$I,'EPA Data'!$D:$D,'Country Selector'!$A$2,'EPA Data'!$J:$J,$B$1,'EPA Data'!$C:$C,M$2,'EPA Data'!$G:$G,"&gt;="&amp;$A8,'EPA Data'!$G:$G,"&lt;"&amp;$B8)+IF('Multipliers and Adjustments'!$B$66="Y",'SNAP Adjustment'!N120,0))*unit_conv</f>
        <v>0</v>
      </c>
      <c r="N8">
        <f t="shared" si="9"/>
        <v>0</v>
      </c>
      <c r="O8">
        <f t="shared" si="9"/>
        <v>0</v>
      </c>
      <c r="P8">
        <f t="shared" si="9"/>
        <v>0</v>
      </c>
      <c r="Q8">
        <f t="shared" si="9"/>
        <v>0</v>
      </c>
      <c r="R8" s="67">
        <f>(VLOOKUP($B$1,'Multipliers and Adjustments'!$A$70:$I$86,TRUNC(COLUMN(R$2)/5)+2,FALSE)*SUMIFS('EPA Data'!$I:$I,'EPA Data'!$D:$D,'Country Selector'!$A$2,'EPA Data'!$J:$J,$B$1,'EPA Data'!$C:$C,R$2,'EPA Data'!$G:$G,"&gt;="&amp;$A8,'EPA Data'!$G:$G,"&lt;"&amp;$B8)+IF('Multipliers and Adjustments'!$B$66="Y",'SNAP Adjustment'!S120,0))*unit_conv</f>
        <v>0</v>
      </c>
      <c r="S8">
        <f t="shared" si="10"/>
        <v>0</v>
      </c>
      <c r="T8">
        <f t="shared" si="10"/>
        <v>0</v>
      </c>
      <c r="U8">
        <f t="shared" si="10"/>
        <v>0</v>
      </c>
      <c r="V8">
        <f t="shared" si="10"/>
        <v>0</v>
      </c>
      <c r="W8" s="67">
        <f>(VLOOKUP($B$1,'Multipliers and Adjustments'!$A$70:$I$86,TRUNC(COLUMN(W$2)/5)+2,FALSE)*SUMIFS('EPA Data'!$I:$I,'EPA Data'!$D:$D,'Country Selector'!$A$2,'EPA Data'!$J:$J,$B$1,'EPA Data'!$C:$C,W$2,'EPA Data'!$G:$G,"&gt;="&amp;$A8,'EPA Data'!$G:$G,"&lt;"&amp;$B8)+IF('Multipliers and Adjustments'!$B$66="Y",'SNAP Adjustment'!X120,0))*unit_conv</f>
        <v>0</v>
      </c>
      <c r="X8">
        <f t="shared" si="11"/>
        <v>0</v>
      </c>
      <c r="Y8">
        <f t="shared" si="11"/>
        <v>0</v>
      </c>
      <c r="Z8">
        <f t="shared" si="11"/>
        <v>0</v>
      </c>
      <c r="AA8">
        <f t="shared" si="11"/>
        <v>0</v>
      </c>
      <c r="AB8" s="67">
        <f>(VLOOKUP($B$1,'Multipliers and Adjustments'!$A$70:$I$86,TRUNC(COLUMN(AB$2)/5)+2,FALSE)*SUMIFS('EPA Data'!$I:$I,'EPA Data'!$D:$D,'Country Selector'!$A$2,'EPA Data'!$J:$J,$B$1,'EPA Data'!$C:$C,AB$2,'EPA Data'!$G:$G,"&gt;="&amp;$A8,'EPA Data'!$G:$G,"&lt;"&amp;$B8)+IF('Multipliers and Adjustments'!$B$66="Y",'SNAP Adjustment'!AC120,0))*unit_conv</f>
        <v>0</v>
      </c>
      <c r="AC8">
        <f t="shared" si="12"/>
        <v>0</v>
      </c>
      <c r="AD8">
        <f t="shared" si="12"/>
        <v>0</v>
      </c>
      <c r="AE8">
        <f t="shared" si="12"/>
        <v>0</v>
      </c>
      <c r="AF8">
        <f t="shared" si="12"/>
        <v>0</v>
      </c>
      <c r="AG8" s="67">
        <f>(VLOOKUP($B$1,'Multipliers and Adjustments'!$A$70:$I$86,TRUNC(COLUMN(AG$2)/5)+2,FALSE)*SUMIFS('EPA Data'!$I:$I,'EPA Data'!$D:$D,'Country Selector'!$A$2,'EPA Data'!$J:$J,$B$1,'EPA Data'!$C:$C,AG$2,'EPA Data'!$G:$G,"&gt;="&amp;$A8,'EPA Data'!$G:$G,"&lt;"&amp;$B8)+IF('Multipliers and Adjustments'!$B$66="Y",'SNAP Adjustment'!AH120,0))*unit_conv</f>
        <v>0</v>
      </c>
      <c r="AH8">
        <f t="shared" si="13"/>
        <v>0</v>
      </c>
      <c r="AI8">
        <f t="shared" si="13"/>
        <v>0</v>
      </c>
      <c r="AJ8">
        <f t="shared" si="13"/>
        <v>0</v>
      </c>
      <c r="AK8">
        <f t="shared" si="13"/>
        <v>0</v>
      </c>
      <c r="AL8" s="67">
        <f>(VLOOKUP($B$1,'Multipliers and Adjustments'!$A$70:$I$86,TRUNC(COLUMN(AL$2)/5)+2,FALSE)*SUMIFS('EPA Data'!$I:$I,'EPA Data'!$D:$D,'Country Selector'!$A$2,'EPA Data'!$J:$J,$B$1,'EPA Data'!$C:$C,AL$2,'EPA Data'!$G:$G,"&gt;="&amp;$A8,'EPA Data'!$G:$G,"&lt;"&amp;$B8)+IF('Multipliers and Adjustments'!$B$66="Y",'SNAP Adjustment'!AM120,0))*unit_conv</f>
        <v>0</v>
      </c>
    </row>
    <row r="9" spans="1:38" x14ac:dyDescent="0.45">
      <c r="A9" s="12">
        <f t="shared" si="14"/>
        <v>-850</v>
      </c>
      <c r="B9" s="11">
        <f t="shared" si="7"/>
        <v>-800</v>
      </c>
      <c r="C9" s="67">
        <f>(VLOOKUP($B$1,'Multipliers and Adjustments'!$A$70:$I$86,TRUNC(COLUMN(C$2)/5)+2,FALSE)*SUMIFS('EPA Data'!$I:$I,'EPA Data'!$D:$D,'Country Selector'!$A$2,'EPA Data'!$J:$J,$B$1,'EPA Data'!$C:$C,C$2,'EPA Data'!$G:$G,"&gt;="&amp;$A9,'EPA Data'!$G:$G,"&lt;"&amp;$B9)+IF('Multipliers and Adjustments'!$B$66="Y",'SNAP Adjustment'!D121,0))*unit_conv</f>
        <v>0</v>
      </c>
      <c r="D9">
        <f t="shared" si="0"/>
        <v>0</v>
      </c>
      <c r="E9">
        <f t="shared" si="0"/>
        <v>0</v>
      </c>
      <c r="F9">
        <f t="shared" si="0"/>
        <v>0</v>
      </c>
      <c r="G9">
        <f t="shared" si="0"/>
        <v>0</v>
      </c>
      <c r="H9" s="67">
        <f>(VLOOKUP($B$1,'Multipliers and Adjustments'!$A$70:$I$86,TRUNC(COLUMN(H$2)/5)+2,FALSE)*SUMIFS('EPA Data'!$I:$I,'EPA Data'!$D:$D,'Country Selector'!$A$2,'EPA Data'!$J:$J,$B$1,'EPA Data'!$C:$C,H$2,'EPA Data'!$G:$G,"&gt;="&amp;$A9,'EPA Data'!$G:$G,"&lt;"&amp;$B9)+IF('Multipliers and Adjustments'!$B$66="Y",'SNAP Adjustment'!I121,0))*unit_conv</f>
        <v>0</v>
      </c>
      <c r="I9">
        <f t="shared" si="8"/>
        <v>0</v>
      </c>
      <c r="J9">
        <f t="shared" si="8"/>
        <v>0</v>
      </c>
      <c r="K9">
        <f t="shared" si="8"/>
        <v>0</v>
      </c>
      <c r="L9">
        <f t="shared" si="8"/>
        <v>0</v>
      </c>
      <c r="M9" s="67">
        <f>(VLOOKUP($B$1,'Multipliers and Adjustments'!$A$70:$I$86,TRUNC(COLUMN(M$2)/5)+2,FALSE)*SUMIFS('EPA Data'!$I:$I,'EPA Data'!$D:$D,'Country Selector'!$A$2,'EPA Data'!$J:$J,$B$1,'EPA Data'!$C:$C,M$2,'EPA Data'!$G:$G,"&gt;="&amp;$A9,'EPA Data'!$G:$G,"&lt;"&amp;$B9)+IF('Multipliers and Adjustments'!$B$66="Y",'SNAP Adjustment'!N121,0))*unit_conv</f>
        <v>0</v>
      </c>
      <c r="N9">
        <f t="shared" si="9"/>
        <v>0</v>
      </c>
      <c r="O9">
        <f t="shared" si="9"/>
        <v>0</v>
      </c>
      <c r="P9">
        <f t="shared" si="9"/>
        <v>0</v>
      </c>
      <c r="Q9">
        <f t="shared" si="9"/>
        <v>0</v>
      </c>
      <c r="R9" s="67">
        <f>(VLOOKUP($B$1,'Multipliers and Adjustments'!$A$70:$I$86,TRUNC(COLUMN(R$2)/5)+2,FALSE)*SUMIFS('EPA Data'!$I:$I,'EPA Data'!$D:$D,'Country Selector'!$A$2,'EPA Data'!$J:$J,$B$1,'EPA Data'!$C:$C,R$2,'EPA Data'!$G:$G,"&gt;="&amp;$A9,'EPA Data'!$G:$G,"&lt;"&amp;$B9)+IF('Multipliers and Adjustments'!$B$66="Y",'SNAP Adjustment'!S121,0))*unit_conv</f>
        <v>0</v>
      </c>
      <c r="S9">
        <f t="shared" si="10"/>
        <v>0</v>
      </c>
      <c r="T9">
        <f t="shared" si="10"/>
        <v>0</v>
      </c>
      <c r="U9">
        <f t="shared" si="10"/>
        <v>0</v>
      </c>
      <c r="V9">
        <f t="shared" si="10"/>
        <v>0</v>
      </c>
      <c r="W9" s="67">
        <f>(VLOOKUP($B$1,'Multipliers and Adjustments'!$A$70:$I$86,TRUNC(COLUMN(W$2)/5)+2,FALSE)*SUMIFS('EPA Data'!$I:$I,'EPA Data'!$D:$D,'Country Selector'!$A$2,'EPA Data'!$J:$J,$B$1,'EPA Data'!$C:$C,W$2,'EPA Data'!$G:$G,"&gt;="&amp;$A9,'EPA Data'!$G:$G,"&lt;"&amp;$B9)+IF('Multipliers and Adjustments'!$B$66="Y",'SNAP Adjustment'!X121,0))*unit_conv</f>
        <v>0</v>
      </c>
      <c r="X9">
        <f t="shared" si="11"/>
        <v>0</v>
      </c>
      <c r="Y9">
        <f t="shared" si="11"/>
        <v>0</v>
      </c>
      <c r="Z9">
        <f t="shared" si="11"/>
        <v>0</v>
      </c>
      <c r="AA9">
        <f t="shared" si="11"/>
        <v>0</v>
      </c>
      <c r="AB9" s="67">
        <f>(VLOOKUP($B$1,'Multipliers and Adjustments'!$A$70:$I$86,TRUNC(COLUMN(AB$2)/5)+2,FALSE)*SUMIFS('EPA Data'!$I:$I,'EPA Data'!$D:$D,'Country Selector'!$A$2,'EPA Data'!$J:$J,$B$1,'EPA Data'!$C:$C,AB$2,'EPA Data'!$G:$G,"&gt;="&amp;$A9,'EPA Data'!$G:$G,"&lt;"&amp;$B9)+IF('Multipliers and Adjustments'!$B$66="Y",'SNAP Adjustment'!AC121,0))*unit_conv</f>
        <v>0</v>
      </c>
      <c r="AC9">
        <f t="shared" si="12"/>
        <v>0</v>
      </c>
      <c r="AD9">
        <f t="shared" si="12"/>
        <v>0</v>
      </c>
      <c r="AE9">
        <f t="shared" si="12"/>
        <v>0</v>
      </c>
      <c r="AF9">
        <f t="shared" si="12"/>
        <v>0</v>
      </c>
      <c r="AG9" s="67">
        <f>(VLOOKUP($B$1,'Multipliers and Adjustments'!$A$70:$I$86,TRUNC(COLUMN(AG$2)/5)+2,FALSE)*SUMIFS('EPA Data'!$I:$I,'EPA Data'!$D:$D,'Country Selector'!$A$2,'EPA Data'!$J:$J,$B$1,'EPA Data'!$C:$C,AG$2,'EPA Data'!$G:$G,"&gt;="&amp;$A9,'EPA Data'!$G:$G,"&lt;"&amp;$B9)+IF('Multipliers and Adjustments'!$B$66="Y",'SNAP Adjustment'!AH121,0))*unit_conv</f>
        <v>0</v>
      </c>
      <c r="AH9">
        <f t="shared" si="13"/>
        <v>0</v>
      </c>
      <c r="AI9">
        <f t="shared" si="13"/>
        <v>0</v>
      </c>
      <c r="AJ9">
        <f t="shared" si="13"/>
        <v>0</v>
      </c>
      <c r="AK9">
        <f t="shared" si="13"/>
        <v>0</v>
      </c>
      <c r="AL9" s="67">
        <f>(VLOOKUP($B$1,'Multipliers and Adjustments'!$A$70:$I$86,TRUNC(COLUMN(AL$2)/5)+2,FALSE)*SUMIFS('EPA Data'!$I:$I,'EPA Data'!$D:$D,'Country Selector'!$A$2,'EPA Data'!$J:$J,$B$1,'EPA Data'!$C:$C,AL$2,'EPA Data'!$G:$G,"&gt;="&amp;$A9,'EPA Data'!$G:$G,"&lt;"&amp;$B9)+IF('Multipliers and Adjustments'!$B$66="Y",'SNAP Adjustment'!AM121,0))*unit_conv</f>
        <v>0</v>
      </c>
    </row>
    <row r="10" spans="1:38" x14ac:dyDescent="0.45">
      <c r="A10" s="12">
        <f t="shared" si="14"/>
        <v>-800</v>
      </c>
      <c r="B10" s="11">
        <f t="shared" si="7"/>
        <v>-750</v>
      </c>
      <c r="C10" s="67">
        <f>(VLOOKUP($B$1,'Multipliers and Adjustments'!$A$70:$I$86,TRUNC(COLUMN(C$2)/5)+2,FALSE)*SUMIFS('EPA Data'!$I:$I,'EPA Data'!$D:$D,'Country Selector'!$A$2,'EPA Data'!$J:$J,$B$1,'EPA Data'!$C:$C,C$2,'EPA Data'!$G:$G,"&gt;="&amp;$A10,'EPA Data'!$G:$G,"&lt;"&amp;$B10)+IF('Multipliers and Adjustments'!$B$66="Y",'SNAP Adjustment'!D122,0))*unit_conv</f>
        <v>0</v>
      </c>
      <c r="D10">
        <f t="shared" si="0"/>
        <v>0</v>
      </c>
      <c r="E10">
        <f t="shared" si="0"/>
        <v>0</v>
      </c>
      <c r="F10">
        <f t="shared" si="0"/>
        <v>0</v>
      </c>
      <c r="G10">
        <f t="shared" si="0"/>
        <v>0</v>
      </c>
      <c r="H10" s="67">
        <f>(VLOOKUP($B$1,'Multipliers and Adjustments'!$A$70:$I$86,TRUNC(COLUMN(H$2)/5)+2,FALSE)*SUMIFS('EPA Data'!$I:$I,'EPA Data'!$D:$D,'Country Selector'!$A$2,'EPA Data'!$J:$J,$B$1,'EPA Data'!$C:$C,H$2,'EPA Data'!$G:$G,"&gt;="&amp;$A10,'EPA Data'!$G:$G,"&lt;"&amp;$B10)+IF('Multipliers and Adjustments'!$B$66="Y",'SNAP Adjustment'!I122,0))*unit_conv</f>
        <v>0</v>
      </c>
      <c r="I10">
        <f t="shared" si="8"/>
        <v>0</v>
      </c>
      <c r="J10">
        <f t="shared" si="8"/>
        <v>0</v>
      </c>
      <c r="K10">
        <f t="shared" si="8"/>
        <v>0</v>
      </c>
      <c r="L10">
        <f t="shared" si="8"/>
        <v>0</v>
      </c>
      <c r="M10" s="67">
        <f>(VLOOKUP($B$1,'Multipliers and Adjustments'!$A$70:$I$86,TRUNC(COLUMN(M$2)/5)+2,FALSE)*SUMIFS('EPA Data'!$I:$I,'EPA Data'!$D:$D,'Country Selector'!$A$2,'EPA Data'!$J:$J,$B$1,'EPA Data'!$C:$C,M$2,'EPA Data'!$G:$G,"&gt;="&amp;$A10,'EPA Data'!$G:$G,"&lt;"&amp;$B10)+IF('Multipliers and Adjustments'!$B$66="Y",'SNAP Adjustment'!N122,0))*unit_conv</f>
        <v>0</v>
      </c>
      <c r="N10">
        <f t="shared" si="9"/>
        <v>0</v>
      </c>
      <c r="O10">
        <f t="shared" si="9"/>
        <v>0</v>
      </c>
      <c r="P10">
        <f t="shared" si="9"/>
        <v>0</v>
      </c>
      <c r="Q10">
        <f t="shared" si="9"/>
        <v>0</v>
      </c>
      <c r="R10" s="67">
        <f>(VLOOKUP($B$1,'Multipliers and Adjustments'!$A$70:$I$86,TRUNC(COLUMN(R$2)/5)+2,FALSE)*SUMIFS('EPA Data'!$I:$I,'EPA Data'!$D:$D,'Country Selector'!$A$2,'EPA Data'!$J:$J,$B$1,'EPA Data'!$C:$C,R$2,'EPA Data'!$G:$G,"&gt;="&amp;$A10,'EPA Data'!$G:$G,"&lt;"&amp;$B10)+IF('Multipliers and Adjustments'!$B$66="Y",'SNAP Adjustment'!S122,0))*unit_conv</f>
        <v>0</v>
      </c>
      <c r="S10">
        <f t="shared" si="10"/>
        <v>0</v>
      </c>
      <c r="T10">
        <f t="shared" si="10"/>
        <v>0</v>
      </c>
      <c r="U10">
        <f t="shared" si="10"/>
        <v>0</v>
      </c>
      <c r="V10">
        <f t="shared" si="10"/>
        <v>0</v>
      </c>
      <c r="W10" s="67">
        <f>(VLOOKUP($B$1,'Multipliers and Adjustments'!$A$70:$I$86,TRUNC(COLUMN(W$2)/5)+2,FALSE)*SUMIFS('EPA Data'!$I:$I,'EPA Data'!$D:$D,'Country Selector'!$A$2,'EPA Data'!$J:$J,$B$1,'EPA Data'!$C:$C,W$2,'EPA Data'!$G:$G,"&gt;="&amp;$A10,'EPA Data'!$G:$G,"&lt;"&amp;$B10)+IF('Multipliers and Adjustments'!$B$66="Y",'SNAP Adjustment'!X122,0))*unit_conv</f>
        <v>0</v>
      </c>
      <c r="X10">
        <f t="shared" si="11"/>
        <v>0</v>
      </c>
      <c r="Y10">
        <f t="shared" si="11"/>
        <v>0</v>
      </c>
      <c r="Z10">
        <f t="shared" si="11"/>
        <v>0</v>
      </c>
      <c r="AA10">
        <f t="shared" si="11"/>
        <v>0</v>
      </c>
      <c r="AB10" s="67">
        <f>(VLOOKUP($B$1,'Multipliers and Adjustments'!$A$70:$I$86,TRUNC(COLUMN(AB$2)/5)+2,FALSE)*SUMIFS('EPA Data'!$I:$I,'EPA Data'!$D:$D,'Country Selector'!$A$2,'EPA Data'!$J:$J,$B$1,'EPA Data'!$C:$C,AB$2,'EPA Data'!$G:$G,"&gt;="&amp;$A10,'EPA Data'!$G:$G,"&lt;"&amp;$B10)+IF('Multipliers and Adjustments'!$B$66="Y",'SNAP Adjustment'!AC122,0))*unit_conv</f>
        <v>0</v>
      </c>
      <c r="AC10">
        <f t="shared" si="12"/>
        <v>0</v>
      </c>
      <c r="AD10">
        <f t="shared" si="12"/>
        <v>0</v>
      </c>
      <c r="AE10">
        <f t="shared" si="12"/>
        <v>0</v>
      </c>
      <c r="AF10">
        <f t="shared" si="12"/>
        <v>0</v>
      </c>
      <c r="AG10" s="67">
        <f>(VLOOKUP($B$1,'Multipliers and Adjustments'!$A$70:$I$86,TRUNC(COLUMN(AG$2)/5)+2,FALSE)*SUMIFS('EPA Data'!$I:$I,'EPA Data'!$D:$D,'Country Selector'!$A$2,'EPA Data'!$J:$J,$B$1,'EPA Data'!$C:$C,AG$2,'EPA Data'!$G:$G,"&gt;="&amp;$A10,'EPA Data'!$G:$G,"&lt;"&amp;$B10)+IF('Multipliers and Adjustments'!$B$66="Y",'SNAP Adjustment'!AH122,0))*unit_conv</f>
        <v>0</v>
      </c>
      <c r="AH10">
        <f t="shared" si="13"/>
        <v>0</v>
      </c>
      <c r="AI10">
        <f t="shared" si="13"/>
        <v>0</v>
      </c>
      <c r="AJ10">
        <f t="shared" si="13"/>
        <v>0</v>
      </c>
      <c r="AK10">
        <f t="shared" si="13"/>
        <v>0</v>
      </c>
      <c r="AL10" s="67">
        <f>(VLOOKUP($B$1,'Multipliers and Adjustments'!$A$70:$I$86,TRUNC(COLUMN(AL$2)/5)+2,FALSE)*SUMIFS('EPA Data'!$I:$I,'EPA Data'!$D:$D,'Country Selector'!$A$2,'EPA Data'!$J:$J,$B$1,'EPA Data'!$C:$C,AL$2,'EPA Data'!$G:$G,"&gt;="&amp;$A10,'EPA Data'!$G:$G,"&lt;"&amp;$B10)+IF('Multipliers and Adjustments'!$B$66="Y",'SNAP Adjustment'!AM122,0))*unit_conv</f>
        <v>0</v>
      </c>
    </row>
    <row r="11" spans="1:38" x14ac:dyDescent="0.45">
      <c r="A11" s="12">
        <f t="shared" si="14"/>
        <v>-750</v>
      </c>
      <c r="B11" s="11">
        <f t="shared" si="7"/>
        <v>-700</v>
      </c>
      <c r="C11" s="67">
        <f>(VLOOKUP($B$1,'Multipliers and Adjustments'!$A$70:$I$86,TRUNC(COLUMN(C$2)/5)+2,FALSE)*SUMIFS('EPA Data'!$I:$I,'EPA Data'!$D:$D,'Country Selector'!$A$2,'EPA Data'!$J:$J,$B$1,'EPA Data'!$C:$C,C$2,'EPA Data'!$G:$G,"&gt;="&amp;$A11,'EPA Data'!$G:$G,"&lt;"&amp;$B11)+IF('Multipliers and Adjustments'!$B$66="Y",'SNAP Adjustment'!D123,0))*unit_conv</f>
        <v>0</v>
      </c>
      <c r="D11">
        <f t="shared" si="0"/>
        <v>0</v>
      </c>
      <c r="E11">
        <f t="shared" si="0"/>
        <v>0</v>
      </c>
      <c r="F11">
        <f t="shared" si="0"/>
        <v>0</v>
      </c>
      <c r="G11">
        <f t="shared" si="0"/>
        <v>0</v>
      </c>
      <c r="H11" s="67">
        <f>(VLOOKUP($B$1,'Multipliers and Adjustments'!$A$70:$I$86,TRUNC(COLUMN(H$2)/5)+2,FALSE)*SUMIFS('EPA Data'!$I:$I,'EPA Data'!$D:$D,'Country Selector'!$A$2,'EPA Data'!$J:$J,$B$1,'EPA Data'!$C:$C,H$2,'EPA Data'!$G:$G,"&gt;="&amp;$A11,'EPA Data'!$G:$G,"&lt;"&amp;$B11)+IF('Multipliers and Adjustments'!$B$66="Y",'SNAP Adjustment'!I123,0))*unit_conv</f>
        <v>0</v>
      </c>
      <c r="I11">
        <f t="shared" si="8"/>
        <v>0</v>
      </c>
      <c r="J11">
        <f t="shared" si="8"/>
        <v>0</v>
      </c>
      <c r="K11">
        <f t="shared" si="8"/>
        <v>0</v>
      </c>
      <c r="L11">
        <f t="shared" si="8"/>
        <v>0</v>
      </c>
      <c r="M11" s="67">
        <f>(VLOOKUP($B$1,'Multipliers and Adjustments'!$A$70:$I$86,TRUNC(COLUMN(M$2)/5)+2,FALSE)*SUMIFS('EPA Data'!$I:$I,'EPA Data'!$D:$D,'Country Selector'!$A$2,'EPA Data'!$J:$J,$B$1,'EPA Data'!$C:$C,M$2,'EPA Data'!$G:$G,"&gt;="&amp;$A11,'EPA Data'!$G:$G,"&lt;"&amp;$B11)+IF('Multipliers and Adjustments'!$B$66="Y",'SNAP Adjustment'!N123,0))*unit_conv</f>
        <v>0</v>
      </c>
      <c r="N11">
        <f t="shared" si="9"/>
        <v>0</v>
      </c>
      <c r="O11">
        <f t="shared" si="9"/>
        <v>0</v>
      </c>
      <c r="P11">
        <f t="shared" si="9"/>
        <v>0</v>
      </c>
      <c r="Q11">
        <f t="shared" si="9"/>
        <v>0</v>
      </c>
      <c r="R11" s="67">
        <f>(VLOOKUP($B$1,'Multipliers and Adjustments'!$A$70:$I$86,TRUNC(COLUMN(R$2)/5)+2,FALSE)*SUMIFS('EPA Data'!$I:$I,'EPA Data'!$D:$D,'Country Selector'!$A$2,'EPA Data'!$J:$J,$B$1,'EPA Data'!$C:$C,R$2,'EPA Data'!$G:$G,"&gt;="&amp;$A11,'EPA Data'!$G:$G,"&lt;"&amp;$B11)+IF('Multipliers and Adjustments'!$B$66="Y",'SNAP Adjustment'!S123,0))*unit_conv</f>
        <v>0</v>
      </c>
      <c r="S11">
        <f t="shared" si="10"/>
        <v>0</v>
      </c>
      <c r="T11">
        <f t="shared" si="10"/>
        <v>0</v>
      </c>
      <c r="U11">
        <f t="shared" si="10"/>
        <v>0</v>
      </c>
      <c r="V11">
        <f t="shared" si="10"/>
        <v>0</v>
      </c>
      <c r="W11" s="67">
        <f>(VLOOKUP($B$1,'Multipliers and Adjustments'!$A$70:$I$86,TRUNC(COLUMN(W$2)/5)+2,FALSE)*SUMIFS('EPA Data'!$I:$I,'EPA Data'!$D:$D,'Country Selector'!$A$2,'EPA Data'!$J:$J,$B$1,'EPA Data'!$C:$C,W$2,'EPA Data'!$G:$G,"&gt;="&amp;$A11,'EPA Data'!$G:$G,"&lt;"&amp;$B11)+IF('Multipliers and Adjustments'!$B$66="Y",'SNAP Adjustment'!X123,0))*unit_conv</f>
        <v>0</v>
      </c>
      <c r="X11">
        <f t="shared" si="11"/>
        <v>0</v>
      </c>
      <c r="Y11">
        <f t="shared" si="11"/>
        <v>0</v>
      </c>
      <c r="Z11">
        <f t="shared" si="11"/>
        <v>0</v>
      </c>
      <c r="AA11">
        <f t="shared" si="11"/>
        <v>0</v>
      </c>
      <c r="AB11" s="67">
        <f>(VLOOKUP($B$1,'Multipliers and Adjustments'!$A$70:$I$86,TRUNC(COLUMN(AB$2)/5)+2,FALSE)*SUMIFS('EPA Data'!$I:$I,'EPA Data'!$D:$D,'Country Selector'!$A$2,'EPA Data'!$J:$J,$B$1,'EPA Data'!$C:$C,AB$2,'EPA Data'!$G:$G,"&gt;="&amp;$A11,'EPA Data'!$G:$G,"&lt;"&amp;$B11)+IF('Multipliers and Adjustments'!$B$66="Y",'SNAP Adjustment'!AC123,0))*unit_conv</f>
        <v>0</v>
      </c>
      <c r="AC11">
        <f t="shared" si="12"/>
        <v>0</v>
      </c>
      <c r="AD11">
        <f t="shared" si="12"/>
        <v>0</v>
      </c>
      <c r="AE11">
        <f t="shared" si="12"/>
        <v>0</v>
      </c>
      <c r="AF11">
        <f t="shared" si="12"/>
        <v>0</v>
      </c>
      <c r="AG11" s="67">
        <f>(VLOOKUP($B$1,'Multipliers and Adjustments'!$A$70:$I$86,TRUNC(COLUMN(AG$2)/5)+2,FALSE)*SUMIFS('EPA Data'!$I:$I,'EPA Data'!$D:$D,'Country Selector'!$A$2,'EPA Data'!$J:$J,$B$1,'EPA Data'!$C:$C,AG$2,'EPA Data'!$G:$G,"&gt;="&amp;$A11,'EPA Data'!$G:$G,"&lt;"&amp;$B11)+IF('Multipliers and Adjustments'!$B$66="Y",'SNAP Adjustment'!AH123,0))*unit_conv</f>
        <v>0</v>
      </c>
      <c r="AH11">
        <f t="shared" si="13"/>
        <v>0</v>
      </c>
      <c r="AI11">
        <f t="shared" si="13"/>
        <v>0</v>
      </c>
      <c r="AJ11">
        <f t="shared" si="13"/>
        <v>0</v>
      </c>
      <c r="AK11">
        <f t="shared" si="13"/>
        <v>0</v>
      </c>
      <c r="AL11" s="67">
        <f>(VLOOKUP($B$1,'Multipliers and Adjustments'!$A$70:$I$86,TRUNC(COLUMN(AL$2)/5)+2,FALSE)*SUMIFS('EPA Data'!$I:$I,'EPA Data'!$D:$D,'Country Selector'!$A$2,'EPA Data'!$J:$J,$B$1,'EPA Data'!$C:$C,AL$2,'EPA Data'!$G:$G,"&gt;="&amp;$A11,'EPA Data'!$G:$G,"&lt;"&amp;$B11)+IF('Multipliers and Adjustments'!$B$66="Y",'SNAP Adjustment'!AM123,0))*unit_conv</f>
        <v>0</v>
      </c>
    </row>
    <row r="12" spans="1:38" x14ac:dyDescent="0.45">
      <c r="A12" s="12">
        <f t="shared" si="14"/>
        <v>-700</v>
      </c>
      <c r="B12" s="11">
        <f t="shared" si="7"/>
        <v>-650</v>
      </c>
      <c r="C12" s="67">
        <f>(VLOOKUP($B$1,'Multipliers and Adjustments'!$A$70:$I$86,TRUNC(COLUMN(C$2)/5)+2,FALSE)*SUMIFS('EPA Data'!$I:$I,'EPA Data'!$D:$D,'Country Selector'!$A$2,'EPA Data'!$J:$J,$B$1,'EPA Data'!$C:$C,C$2,'EPA Data'!$G:$G,"&gt;="&amp;$A12,'EPA Data'!$G:$G,"&lt;"&amp;$B12)+IF('Multipliers and Adjustments'!$B$66="Y",'SNAP Adjustment'!D124,0))*unit_conv</f>
        <v>0</v>
      </c>
      <c r="D12">
        <f t="shared" si="0"/>
        <v>0</v>
      </c>
      <c r="E12">
        <f t="shared" si="0"/>
        <v>0</v>
      </c>
      <c r="F12">
        <f t="shared" si="0"/>
        <v>0</v>
      </c>
      <c r="G12">
        <f t="shared" si="0"/>
        <v>0</v>
      </c>
      <c r="H12" s="67">
        <f>(VLOOKUP($B$1,'Multipliers and Adjustments'!$A$70:$I$86,TRUNC(COLUMN(H$2)/5)+2,FALSE)*SUMIFS('EPA Data'!$I:$I,'EPA Data'!$D:$D,'Country Selector'!$A$2,'EPA Data'!$J:$J,$B$1,'EPA Data'!$C:$C,H$2,'EPA Data'!$G:$G,"&gt;="&amp;$A12,'EPA Data'!$G:$G,"&lt;"&amp;$B12)+IF('Multipliers and Adjustments'!$B$66="Y",'SNAP Adjustment'!I124,0))*unit_conv</f>
        <v>0</v>
      </c>
      <c r="I12">
        <f t="shared" si="8"/>
        <v>0</v>
      </c>
      <c r="J12">
        <f t="shared" si="8"/>
        <v>0</v>
      </c>
      <c r="K12">
        <f t="shared" si="8"/>
        <v>0</v>
      </c>
      <c r="L12">
        <f t="shared" si="8"/>
        <v>0</v>
      </c>
      <c r="M12" s="67">
        <f>(VLOOKUP($B$1,'Multipliers and Adjustments'!$A$70:$I$86,TRUNC(COLUMN(M$2)/5)+2,FALSE)*SUMIFS('EPA Data'!$I:$I,'EPA Data'!$D:$D,'Country Selector'!$A$2,'EPA Data'!$J:$J,$B$1,'EPA Data'!$C:$C,M$2,'EPA Data'!$G:$G,"&gt;="&amp;$A12,'EPA Data'!$G:$G,"&lt;"&amp;$B12)+IF('Multipliers and Adjustments'!$B$66="Y",'SNAP Adjustment'!N124,0))*unit_conv</f>
        <v>0</v>
      </c>
      <c r="N12">
        <f t="shared" si="9"/>
        <v>0</v>
      </c>
      <c r="O12">
        <f t="shared" si="9"/>
        <v>0</v>
      </c>
      <c r="P12">
        <f t="shared" si="9"/>
        <v>0</v>
      </c>
      <c r="Q12">
        <f t="shared" si="9"/>
        <v>0</v>
      </c>
      <c r="R12" s="67">
        <f>(VLOOKUP($B$1,'Multipliers and Adjustments'!$A$70:$I$86,TRUNC(COLUMN(R$2)/5)+2,FALSE)*SUMIFS('EPA Data'!$I:$I,'EPA Data'!$D:$D,'Country Selector'!$A$2,'EPA Data'!$J:$J,$B$1,'EPA Data'!$C:$C,R$2,'EPA Data'!$G:$G,"&gt;="&amp;$A12,'EPA Data'!$G:$G,"&lt;"&amp;$B12)+IF('Multipliers and Adjustments'!$B$66="Y",'SNAP Adjustment'!S124,0))*unit_conv</f>
        <v>0</v>
      </c>
      <c r="S12">
        <f t="shared" si="10"/>
        <v>0</v>
      </c>
      <c r="T12">
        <f t="shared" si="10"/>
        <v>0</v>
      </c>
      <c r="U12">
        <f t="shared" si="10"/>
        <v>0</v>
      </c>
      <c r="V12">
        <f t="shared" si="10"/>
        <v>0</v>
      </c>
      <c r="W12" s="67">
        <f>(VLOOKUP($B$1,'Multipliers and Adjustments'!$A$70:$I$86,TRUNC(COLUMN(W$2)/5)+2,FALSE)*SUMIFS('EPA Data'!$I:$I,'EPA Data'!$D:$D,'Country Selector'!$A$2,'EPA Data'!$J:$J,$B$1,'EPA Data'!$C:$C,W$2,'EPA Data'!$G:$G,"&gt;="&amp;$A12,'EPA Data'!$G:$G,"&lt;"&amp;$B12)+IF('Multipliers and Adjustments'!$B$66="Y",'SNAP Adjustment'!X124,0))*unit_conv</f>
        <v>0</v>
      </c>
      <c r="X12">
        <f t="shared" si="11"/>
        <v>0</v>
      </c>
      <c r="Y12">
        <f t="shared" si="11"/>
        <v>0</v>
      </c>
      <c r="Z12">
        <f t="shared" si="11"/>
        <v>0</v>
      </c>
      <c r="AA12">
        <f t="shared" si="11"/>
        <v>0</v>
      </c>
      <c r="AB12" s="67">
        <f>(VLOOKUP($B$1,'Multipliers and Adjustments'!$A$70:$I$86,TRUNC(COLUMN(AB$2)/5)+2,FALSE)*SUMIFS('EPA Data'!$I:$I,'EPA Data'!$D:$D,'Country Selector'!$A$2,'EPA Data'!$J:$J,$B$1,'EPA Data'!$C:$C,AB$2,'EPA Data'!$G:$G,"&gt;="&amp;$A12,'EPA Data'!$G:$G,"&lt;"&amp;$B12)+IF('Multipliers and Adjustments'!$B$66="Y",'SNAP Adjustment'!AC124,0))*unit_conv</f>
        <v>0</v>
      </c>
      <c r="AC12">
        <f t="shared" si="12"/>
        <v>0</v>
      </c>
      <c r="AD12">
        <f t="shared" si="12"/>
        <v>0</v>
      </c>
      <c r="AE12">
        <f t="shared" si="12"/>
        <v>0</v>
      </c>
      <c r="AF12">
        <f t="shared" si="12"/>
        <v>0</v>
      </c>
      <c r="AG12" s="67">
        <f>(VLOOKUP($B$1,'Multipliers and Adjustments'!$A$70:$I$86,TRUNC(COLUMN(AG$2)/5)+2,FALSE)*SUMIFS('EPA Data'!$I:$I,'EPA Data'!$D:$D,'Country Selector'!$A$2,'EPA Data'!$J:$J,$B$1,'EPA Data'!$C:$C,AG$2,'EPA Data'!$G:$G,"&gt;="&amp;$A12,'EPA Data'!$G:$G,"&lt;"&amp;$B12)+IF('Multipliers and Adjustments'!$B$66="Y",'SNAP Adjustment'!AH124,0))*unit_conv</f>
        <v>0</v>
      </c>
      <c r="AH12">
        <f t="shared" si="13"/>
        <v>0</v>
      </c>
      <c r="AI12">
        <f t="shared" si="13"/>
        <v>0</v>
      </c>
      <c r="AJ12">
        <f t="shared" si="13"/>
        <v>0</v>
      </c>
      <c r="AK12">
        <f t="shared" si="13"/>
        <v>0</v>
      </c>
      <c r="AL12" s="67">
        <f>(VLOOKUP($B$1,'Multipliers and Adjustments'!$A$70:$I$86,TRUNC(COLUMN(AL$2)/5)+2,FALSE)*SUMIFS('EPA Data'!$I:$I,'EPA Data'!$D:$D,'Country Selector'!$A$2,'EPA Data'!$J:$J,$B$1,'EPA Data'!$C:$C,AL$2,'EPA Data'!$G:$G,"&gt;="&amp;$A12,'EPA Data'!$G:$G,"&lt;"&amp;$B12)+IF('Multipliers and Adjustments'!$B$66="Y",'SNAP Adjustment'!AM124,0))*unit_conv</f>
        <v>0</v>
      </c>
    </row>
    <row r="13" spans="1:38" x14ac:dyDescent="0.45">
      <c r="A13" s="12">
        <f t="shared" si="14"/>
        <v>-650</v>
      </c>
      <c r="B13" s="11">
        <f t="shared" si="7"/>
        <v>-600</v>
      </c>
      <c r="C13" s="67">
        <f>(VLOOKUP($B$1,'Multipliers and Adjustments'!$A$70:$I$86,TRUNC(COLUMN(C$2)/5)+2,FALSE)*SUMIFS('EPA Data'!$I:$I,'EPA Data'!$D:$D,'Country Selector'!$A$2,'EPA Data'!$J:$J,$B$1,'EPA Data'!$C:$C,C$2,'EPA Data'!$G:$G,"&gt;="&amp;$A13,'EPA Data'!$G:$G,"&lt;"&amp;$B13)+IF('Multipliers and Adjustments'!$B$66="Y",'SNAP Adjustment'!D125,0))*unit_conv</f>
        <v>0</v>
      </c>
      <c r="D13">
        <f t="shared" si="0"/>
        <v>0</v>
      </c>
      <c r="E13">
        <f t="shared" si="0"/>
        <v>0</v>
      </c>
      <c r="F13">
        <f t="shared" si="0"/>
        <v>0</v>
      </c>
      <c r="G13">
        <f t="shared" si="0"/>
        <v>0</v>
      </c>
      <c r="H13" s="67">
        <f>(VLOOKUP($B$1,'Multipliers and Adjustments'!$A$70:$I$86,TRUNC(COLUMN(H$2)/5)+2,FALSE)*SUMIFS('EPA Data'!$I:$I,'EPA Data'!$D:$D,'Country Selector'!$A$2,'EPA Data'!$J:$J,$B$1,'EPA Data'!$C:$C,H$2,'EPA Data'!$G:$G,"&gt;="&amp;$A13,'EPA Data'!$G:$G,"&lt;"&amp;$B13)+IF('Multipliers and Adjustments'!$B$66="Y",'SNAP Adjustment'!I125,0))*unit_conv</f>
        <v>0</v>
      </c>
      <c r="I13">
        <f t="shared" si="8"/>
        <v>0</v>
      </c>
      <c r="J13">
        <f t="shared" si="8"/>
        <v>0</v>
      </c>
      <c r="K13">
        <f t="shared" si="8"/>
        <v>0</v>
      </c>
      <c r="L13">
        <f t="shared" si="8"/>
        <v>0</v>
      </c>
      <c r="M13" s="67">
        <f>(VLOOKUP($B$1,'Multipliers and Adjustments'!$A$70:$I$86,TRUNC(COLUMN(M$2)/5)+2,FALSE)*SUMIFS('EPA Data'!$I:$I,'EPA Data'!$D:$D,'Country Selector'!$A$2,'EPA Data'!$J:$J,$B$1,'EPA Data'!$C:$C,M$2,'EPA Data'!$G:$G,"&gt;="&amp;$A13,'EPA Data'!$G:$G,"&lt;"&amp;$B13)+IF('Multipliers and Adjustments'!$B$66="Y",'SNAP Adjustment'!N125,0))*unit_conv</f>
        <v>0</v>
      </c>
      <c r="N13">
        <f t="shared" si="9"/>
        <v>0</v>
      </c>
      <c r="O13">
        <f t="shared" si="9"/>
        <v>0</v>
      </c>
      <c r="P13">
        <f t="shared" si="9"/>
        <v>0</v>
      </c>
      <c r="Q13">
        <f t="shared" si="9"/>
        <v>0</v>
      </c>
      <c r="R13" s="67">
        <f>(VLOOKUP($B$1,'Multipliers and Adjustments'!$A$70:$I$86,TRUNC(COLUMN(R$2)/5)+2,FALSE)*SUMIFS('EPA Data'!$I:$I,'EPA Data'!$D:$D,'Country Selector'!$A$2,'EPA Data'!$J:$J,$B$1,'EPA Data'!$C:$C,R$2,'EPA Data'!$G:$G,"&gt;="&amp;$A13,'EPA Data'!$G:$G,"&lt;"&amp;$B13)+IF('Multipliers and Adjustments'!$B$66="Y",'SNAP Adjustment'!S125,0))*unit_conv</f>
        <v>0</v>
      </c>
      <c r="S13">
        <f t="shared" si="10"/>
        <v>0</v>
      </c>
      <c r="T13">
        <f t="shared" si="10"/>
        <v>0</v>
      </c>
      <c r="U13">
        <f t="shared" si="10"/>
        <v>0</v>
      </c>
      <c r="V13">
        <f t="shared" si="10"/>
        <v>0</v>
      </c>
      <c r="W13" s="67">
        <f>(VLOOKUP($B$1,'Multipliers and Adjustments'!$A$70:$I$86,TRUNC(COLUMN(W$2)/5)+2,FALSE)*SUMIFS('EPA Data'!$I:$I,'EPA Data'!$D:$D,'Country Selector'!$A$2,'EPA Data'!$J:$J,$B$1,'EPA Data'!$C:$C,W$2,'EPA Data'!$G:$G,"&gt;="&amp;$A13,'EPA Data'!$G:$G,"&lt;"&amp;$B13)+IF('Multipliers and Adjustments'!$B$66="Y",'SNAP Adjustment'!X125,0))*unit_conv</f>
        <v>0</v>
      </c>
      <c r="X13">
        <f t="shared" si="11"/>
        <v>0</v>
      </c>
      <c r="Y13">
        <f t="shared" si="11"/>
        <v>0</v>
      </c>
      <c r="Z13">
        <f t="shared" si="11"/>
        <v>0</v>
      </c>
      <c r="AA13">
        <f t="shared" si="11"/>
        <v>0</v>
      </c>
      <c r="AB13" s="67">
        <f>(VLOOKUP($B$1,'Multipliers and Adjustments'!$A$70:$I$86,TRUNC(COLUMN(AB$2)/5)+2,FALSE)*SUMIFS('EPA Data'!$I:$I,'EPA Data'!$D:$D,'Country Selector'!$A$2,'EPA Data'!$J:$J,$B$1,'EPA Data'!$C:$C,AB$2,'EPA Data'!$G:$G,"&gt;="&amp;$A13,'EPA Data'!$G:$G,"&lt;"&amp;$B13)+IF('Multipliers and Adjustments'!$B$66="Y",'SNAP Adjustment'!AC125,0))*unit_conv</f>
        <v>0</v>
      </c>
      <c r="AC13">
        <f t="shared" si="12"/>
        <v>0</v>
      </c>
      <c r="AD13">
        <f t="shared" si="12"/>
        <v>0</v>
      </c>
      <c r="AE13">
        <f t="shared" si="12"/>
        <v>0</v>
      </c>
      <c r="AF13">
        <f t="shared" si="12"/>
        <v>0</v>
      </c>
      <c r="AG13" s="67">
        <f>(VLOOKUP($B$1,'Multipliers and Adjustments'!$A$70:$I$86,TRUNC(COLUMN(AG$2)/5)+2,FALSE)*SUMIFS('EPA Data'!$I:$I,'EPA Data'!$D:$D,'Country Selector'!$A$2,'EPA Data'!$J:$J,$B$1,'EPA Data'!$C:$C,AG$2,'EPA Data'!$G:$G,"&gt;="&amp;$A13,'EPA Data'!$G:$G,"&lt;"&amp;$B13)+IF('Multipliers and Adjustments'!$B$66="Y",'SNAP Adjustment'!AH125,0))*unit_conv</f>
        <v>0</v>
      </c>
      <c r="AH13">
        <f t="shared" si="13"/>
        <v>0</v>
      </c>
      <c r="AI13">
        <f t="shared" si="13"/>
        <v>0</v>
      </c>
      <c r="AJ13">
        <f t="shared" si="13"/>
        <v>0</v>
      </c>
      <c r="AK13">
        <f t="shared" si="13"/>
        <v>0</v>
      </c>
      <c r="AL13" s="67">
        <f>(VLOOKUP($B$1,'Multipliers and Adjustments'!$A$70:$I$86,TRUNC(COLUMN(AL$2)/5)+2,FALSE)*SUMIFS('EPA Data'!$I:$I,'EPA Data'!$D:$D,'Country Selector'!$A$2,'EPA Data'!$J:$J,$B$1,'EPA Data'!$C:$C,AL$2,'EPA Data'!$G:$G,"&gt;="&amp;$A13,'EPA Data'!$G:$G,"&lt;"&amp;$B13)+IF('Multipliers and Adjustments'!$B$66="Y",'SNAP Adjustment'!AM125,0))*unit_conv</f>
        <v>0</v>
      </c>
    </row>
    <row r="14" spans="1:38" x14ac:dyDescent="0.45">
      <c r="A14" s="12">
        <f t="shared" si="14"/>
        <v>-600</v>
      </c>
      <c r="B14" s="11">
        <f t="shared" si="7"/>
        <v>-550</v>
      </c>
      <c r="C14" s="67">
        <f>(VLOOKUP($B$1,'Multipliers and Adjustments'!$A$70:$I$86,TRUNC(COLUMN(C$2)/5)+2,FALSE)*SUMIFS('EPA Data'!$I:$I,'EPA Data'!$D:$D,'Country Selector'!$A$2,'EPA Data'!$J:$J,$B$1,'EPA Data'!$C:$C,C$2,'EPA Data'!$G:$G,"&gt;="&amp;$A14,'EPA Data'!$G:$G,"&lt;"&amp;$B14)+IF('Multipliers and Adjustments'!$B$66="Y",'SNAP Adjustment'!D126,0))*unit_conv</f>
        <v>0</v>
      </c>
      <c r="D14">
        <f t="shared" si="0"/>
        <v>0</v>
      </c>
      <c r="E14">
        <f t="shared" si="0"/>
        <v>0</v>
      </c>
      <c r="F14">
        <f t="shared" si="0"/>
        <v>0</v>
      </c>
      <c r="G14">
        <f t="shared" si="0"/>
        <v>0</v>
      </c>
      <c r="H14" s="67">
        <f>(VLOOKUP($B$1,'Multipliers and Adjustments'!$A$70:$I$86,TRUNC(COLUMN(H$2)/5)+2,FALSE)*SUMIFS('EPA Data'!$I:$I,'EPA Data'!$D:$D,'Country Selector'!$A$2,'EPA Data'!$J:$J,$B$1,'EPA Data'!$C:$C,H$2,'EPA Data'!$G:$G,"&gt;="&amp;$A14,'EPA Data'!$G:$G,"&lt;"&amp;$B14)+IF('Multipliers and Adjustments'!$B$66="Y",'SNAP Adjustment'!I126,0))*unit_conv</f>
        <v>0</v>
      </c>
      <c r="I14">
        <f t="shared" si="8"/>
        <v>0</v>
      </c>
      <c r="J14">
        <f t="shared" si="8"/>
        <v>0</v>
      </c>
      <c r="K14">
        <f t="shared" si="8"/>
        <v>0</v>
      </c>
      <c r="L14">
        <f t="shared" si="8"/>
        <v>0</v>
      </c>
      <c r="M14" s="67">
        <f>(VLOOKUP($B$1,'Multipliers and Adjustments'!$A$70:$I$86,TRUNC(COLUMN(M$2)/5)+2,FALSE)*SUMIFS('EPA Data'!$I:$I,'EPA Data'!$D:$D,'Country Selector'!$A$2,'EPA Data'!$J:$J,$B$1,'EPA Data'!$C:$C,M$2,'EPA Data'!$G:$G,"&gt;="&amp;$A14,'EPA Data'!$G:$G,"&lt;"&amp;$B14)+IF('Multipliers and Adjustments'!$B$66="Y",'SNAP Adjustment'!N126,0))*unit_conv</f>
        <v>0</v>
      </c>
      <c r="N14">
        <f t="shared" si="9"/>
        <v>0</v>
      </c>
      <c r="O14">
        <f t="shared" si="9"/>
        <v>0</v>
      </c>
      <c r="P14">
        <f t="shared" si="9"/>
        <v>0</v>
      </c>
      <c r="Q14">
        <f t="shared" si="9"/>
        <v>0</v>
      </c>
      <c r="R14" s="67">
        <f>(VLOOKUP($B$1,'Multipliers and Adjustments'!$A$70:$I$86,TRUNC(COLUMN(R$2)/5)+2,FALSE)*SUMIFS('EPA Data'!$I:$I,'EPA Data'!$D:$D,'Country Selector'!$A$2,'EPA Data'!$J:$J,$B$1,'EPA Data'!$C:$C,R$2,'EPA Data'!$G:$G,"&gt;="&amp;$A14,'EPA Data'!$G:$G,"&lt;"&amp;$B14)+IF('Multipliers and Adjustments'!$B$66="Y",'SNAP Adjustment'!S126,0))*unit_conv</f>
        <v>0</v>
      </c>
      <c r="S14">
        <f t="shared" si="10"/>
        <v>0</v>
      </c>
      <c r="T14">
        <f t="shared" si="10"/>
        <v>0</v>
      </c>
      <c r="U14">
        <f t="shared" si="10"/>
        <v>0</v>
      </c>
      <c r="V14">
        <f t="shared" si="10"/>
        <v>0</v>
      </c>
      <c r="W14" s="67">
        <f>(VLOOKUP($B$1,'Multipliers and Adjustments'!$A$70:$I$86,TRUNC(COLUMN(W$2)/5)+2,FALSE)*SUMIFS('EPA Data'!$I:$I,'EPA Data'!$D:$D,'Country Selector'!$A$2,'EPA Data'!$J:$J,$B$1,'EPA Data'!$C:$C,W$2,'EPA Data'!$G:$G,"&gt;="&amp;$A14,'EPA Data'!$G:$G,"&lt;"&amp;$B14)+IF('Multipliers and Adjustments'!$B$66="Y",'SNAP Adjustment'!X126,0))*unit_conv</f>
        <v>0</v>
      </c>
      <c r="X14">
        <f t="shared" si="11"/>
        <v>0</v>
      </c>
      <c r="Y14">
        <f t="shared" si="11"/>
        <v>0</v>
      </c>
      <c r="Z14">
        <f t="shared" si="11"/>
        <v>0</v>
      </c>
      <c r="AA14">
        <f t="shared" si="11"/>
        <v>0</v>
      </c>
      <c r="AB14" s="67">
        <f>(VLOOKUP($B$1,'Multipliers and Adjustments'!$A$70:$I$86,TRUNC(COLUMN(AB$2)/5)+2,FALSE)*SUMIFS('EPA Data'!$I:$I,'EPA Data'!$D:$D,'Country Selector'!$A$2,'EPA Data'!$J:$J,$B$1,'EPA Data'!$C:$C,AB$2,'EPA Data'!$G:$G,"&gt;="&amp;$A14,'EPA Data'!$G:$G,"&lt;"&amp;$B14)+IF('Multipliers and Adjustments'!$B$66="Y",'SNAP Adjustment'!AC126,0))*unit_conv</f>
        <v>0</v>
      </c>
      <c r="AC14">
        <f t="shared" si="12"/>
        <v>0</v>
      </c>
      <c r="AD14">
        <f t="shared" si="12"/>
        <v>0</v>
      </c>
      <c r="AE14">
        <f t="shared" si="12"/>
        <v>0</v>
      </c>
      <c r="AF14">
        <f t="shared" si="12"/>
        <v>0</v>
      </c>
      <c r="AG14" s="67">
        <f>(VLOOKUP($B$1,'Multipliers and Adjustments'!$A$70:$I$86,TRUNC(COLUMN(AG$2)/5)+2,FALSE)*SUMIFS('EPA Data'!$I:$I,'EPA Data'!$D:$D,'Country Selector'!$A$2,'EPA Data'!$J:$J,$B$1,'EPA Data'!$C:$C,AG$2,'EPA Data'!$G:$G,"&gt;="&amp;$A14,'EPA Data'!$G:$G,"&lt;"&amp;$B14)+IF('Multipliers and Adjustments'!$B$66="Y",'SNAP Adjustment'!AH126,0))*unit_conv</f>
        <v>0</v>
      </c>
      <c r="AH14">
        <f t="shared" si="13"/>
        <v>0</v>
      </c>
      <c r="AI14">
        <f t="shared" si="13"/>
        <v>0</v>
      </c>
      <c r="AJ14">
        <f t="shared" si="13"/>
        <v>0</v>
      </c>
      <c r="AK14">
        <f t="shared" si="13"/>
        <v>0</v>
      </c>
      <c r="AL14" s="67">
        <f>(VLOOKUP($B$1,'Multipliers and Adjustments'!$A$70:$I$86,TRUNC(COLUMN(AL$2)/5)+2,FALSE)*SUMIFS('EPA Data'!$I:$I,'EPA Data'!$D:$D,'Country Selector'!$A$2,'EPA Data'!$J:$J,$B$1,'EPA Data'!$C:$C,AL$2,'EPA Data'!$G:$G,"&gt;="&amp;$A14,'EPA Data'!$G:$G,"&lt;"&amp;$B14)+IF('Multipliers and Adjustments'!$B$66="Y",'SNAP Adjustment'!AM126,0))*unit_conv</f>
        <v>0</v>
      </c>
    </row>
    <row r="15" spans="1:38" x14ac:dyDescent="0.45">
      <c r="A15" s="12">
        <f t="shared" si="14"/>
        <v>-550</v>
      </c>
      <c r="B15" s="11">
        <f t="shared" si="7"/>
        <v>-500</v>
      </c>
      <c r="C15" s="67">
        <f>(VLOOKUP($B$1,'Multipliers and Adjustments'!$A$70:$I$86,TRUNC(COLUMN(C$2)/5)+2,FALSE)*SUMIFS('EPA Data'!$I:$I,'EPA Data'!$D:$D,'Country Selector'!$A$2,'EPA Data'!$J:$J,$B$1,'EPA Data'!$C:$C,C$2,'EPA Data'!$G:$G,"&gt;="&amp;$A15,'EPA Data'!$G:$G,"&lt;"&amp;$B15)+IF('Multipliers and Adjustments'!$B$66="Y",'SNAP Adjustment'!D127,0))*unit_conv</f>
        <v>0</v>
      </c>
      <c r="D15">
        <f t="shared" si="0"/>
        <v>0</v>
      </c>
      <c r="E15">
        <f t="shared" si="0"/>
        <v>0</v>
      </c>
      <c r="F15">
        <f t="shared" si="0"/>
        <v>0</v>
      </c>
      <c r="G15">
        <f t="shared" si="0"/>
        <v>0</v>
      </c>
      <c r="H15" s="67">
        <f>(VLOOKUP($B$1,'Multipliers and Adjustments'!$A$70:$I$86,TRUNC(COLUMN(H$2)/5)+2,FALSE)*SUMIFS('EPA Data'!$I:$I,'EPA Data'!$D:$D,'Country Selector'!$A$2,'EPA Data'!$J:$J,$B$1,'EPA Data'!$C:$C,H$2,'EPA Data'!$G:$G,"&gt;="&amp;$A15,'EPA Data'!$G:$G,"&lt;"&amp;$B15)+IF('Multipliers and Adjustments'!$B$66="Y",'SNAP Adjustment'!I127,0))*unit_conv</f>
        <v>0</v>
      </c>
      <c r="I15">
        <f t="shared" si="8"/>
        <v>0</v>
      </c>
      <c r="J15">
        <f t="shared" si="8"/>
        <v>0</v>
      </c>
      <c r="K15">
        <f t="shared" si="8"/>
        <v>0</v>
      </c>
      <c r="L15">
        <f t="shared" si="8"/>
        <v>0</v>
      </c>
      <c r="M15" s="67">
        <f>(VLOOKUP($B$1,'Multipliers and Adjustments'!$A$70:$I$86,TRUNC(COLUMN(M$2)/5)+2,FALSE)*SUMIFS('EPA Data'!$I:$I,'EPA Data'!$D:$D,'Country Selector'!$A$2,'EPA Data'!$J:$J,$B$1,'EPA Data'!$C:$C,M$2,'EPA Data'!$G:$G,"&gt;="&amp;$A15,'EPA Data'!$G:$G,"&lt;"&amp;$B15)+IF('Multipliers and Adjustments'!$B$66="Y",'SNAP Adjustment'!N127,0))*unit_conv</f>
        <v>0</v>
      </c>
      <c r="N15">
        <f t="shared" si="9"/>
        <v>0</v>
      </c>
      <c r="O15">
        <f t="shared" si="9"/>
        <v>0</v>
      </c>
      <c r="P15">
        <f t="shared" si="9"/>
        <v>0</v>
      </c>
      <c r="Q15">
        <f t="shared" si="9"/>
        <v>0</v>
      </c>
      <c r="R15" s="67">
        <f>(VLOOKUP($B$1,'Multipliers and Adjustments'!$A$70:$I$86,TRUNC(COLUMN(R$2)/5)+2,FALSE)*SUMIFS('EPA Data'!$I:$I,'EPA Data'!$D:$D,'Country Selector'!$A$2,'EPA Data'!$J:$J,$B$1,'EPA Data'!$C:$C,R$2,'EPA Data'!$G:$G,"&gt;="&amp;$A15,'EPA Data'!$G:$G,"&lt;"&amp;$B15)+IF('Multipliers and Adjustments'!$B$66="Y",'SNAP Adjustment'!S127,0))*unit_conv</f>
        <v>0</v>
      </c>
      <c r="S15">
        <f t="shared" si="10"/>
        <v>0</v>
      </c>
      <c r="T15">
        <f t="shared" si="10"/>
        <v>0</v>
      </c>
      <c r="U15">
        <f t="shared" si="10"/>
        <v>0</v>
      </c>
      <c r="V15">
        <f t="shared" si="10"/>
        <v>0</v>
      </c>
      <c r="W15" s="67">
        <f>(VLOOKUP($B$1,'Multipliers and Adjustments'!$A$70:$I$86,TRUNC(COLUMN(W$2)/5)+2,FALSE)*SUMIFS('EPA Data'!$I:$I,'EPA Data'!$D:$D,'Country Selector'!$A$2,'EPA Data'!$J:$J,$B$1,'EPA Data'!$C:$C,W$2,'EPA Data'!$G:$G,"&gt;="&amp;$A15,'EPA Data'!$G:$G,"&lt;"&amp;$B15)+IF('Multipliers and Adjustments'!$B$66="Y",'SNAP Adjustment'!X127,0))*unit_conv</f>
        <v>0</v>
      </c>
      <c r="X15">
        <f t="shared" si="11"/>
        <v>0</v>
      </c>
      <c r="Y15">
        <f t="shared" si="11"/>
        <v>0</v>
      </c>
      <c r="Z15">
        <f t="shared" si="11"/>
        <v>0</v>
      </c>
      <c r="AA15">
        <f t="shared" si="11"/>
        <v>0</v>
      </c>
      <c r="AB15" s="67">
        <f>(VLOOKUP($B$1,'Multipliers and Adjustments'!$A$70:$I$86,TRUNC(COLUMN(AB$2)/5)+2,FALSE)*SUMIFS('EPA Data'!$I:$I,'EPA Data'!$D:$D,'Country Selector'!$A$2,'EPA Data'!$J:$J,$B$1,'EPA Data'!$C:$C,AB$2,'EPA Data'!$G:$G,"&gt;="&amp;$A15,'EPA Data'!$G:$G,"&lt;"&amp;$B15)+IF('Multipliers and Adjustments'!$B$66="Y",'SNAP Adjustment'!AC127,0))*unit_conv</f>
        <v>0</v>
      </c>
      <c r="AC15">
        <f t="shared" si="12"/>
        <v>0</v>
      </c>
      <c r="AD15">
        <f t="shared" si="12"/>
        <v>0</v>
      </c>
      <c r="AE15">
        <f t="shared" si="12"/>
        <v>0</v>
      </c>
      <c r="AF15">
        <f t="shared" si="12"/>
        <v>0</v>
      </c>
      <c r="AG15" s="67">
        <f>(VLOOKUP($B$1,'Multipliers and Adjustments'!$A$70:$I$86,TRUNC(COLUMN(AG$2)/5)+2,FALSE)*SUMIFS('EPA Data'!$I:$I,'EPA Data'!$D:$D,'Country Selector'!$A$2,'EPA Data'!$J:$J,$B$1,'EPA Data'!$C:$C,AG$2,'EPA Data'!$G:$G,"&gt;="&amp;$A15,'EPA Data'!$G:$G,"&lt;"&amp;$B15)+IF('Multipliers and Adjustments'!$B$66="Y",'SNAP Adjustment'!AH127,0))*unit_conv</f>
        <v>0</v>
      </c>
      <c r="AH15">
        <f t="shared" si="13"/>
        <v>0</v>
      </c>
      <c r="AI15">
        <f t="shared" si="13"/>
        <v>0</v>
      </c>
      <c r="AJ15">
        <f t="shared" si="13"/>
        <v>0</v>
      </c>
      <c r="AK15">
        <f t="shared" si="13"/>
        <v>0</v>
      </c>
      <c r="AL15" s="67">
        <f>(VLOOKUP($B$1,'Multipliers and Adjustments'!$A$70:$I$86,TRUNC(COLUMN(AL$2)/5)+2,FALSE)*SUMIFS('EPA Data'!$I:$I,'EPA Data'!$D:$D,'Country Selector'!$A$2,'EPA Data'!$J:$J,$B$1,'EPA Data'!$C:$C,AL$2,'EPA Data'!$G:$G,"&gt;="&amp;$A15,'EPA Data'!$G:$G,"&lt;"&amp;$B15)+IF('Multipliers and Adjustments'!$B$66="Y",'SNAP Adjustment'!AM127,0))*unit_conv</f>
        <v>0</v>
      </c>
    </row>
    <row r="16" spans="1:38" x14ac:dyDescent="0.45">
      <c r="A16" s="12">
        <f t="shared" si="14"/>
        <v>-500</v>
      </c>
      <c r="B16" s="11">
        <f t="shared" si="7"/>
        <v>-450</v>
      </c>
      <c r="C16" s="67">
        <f>(VLOOKUP($B$1,'Multipliers and Adjustments'!$A$70:$I$86,TRUNC(COLUMN(C$2)/5)+2,FALSE)*SUMIFS('EPA Data'!$I:$I,'EPA Data'!$D:$D,'Country Selector'!$A$2,'EPA Data'!$J:$J,$B$1,'EPA Data'!$C:$C,C$2,'EPA Data'!$G:$G,"&gt;="&amp;$A16,'EPA Data'!$G:$G,"&lt;"&amp;$B16)+IF('Multipliers and Adjustments'!$B$66="Y",'SNAP Adjustment'!D128,0))*unit_conv</f>
        <v>0</v>
      </c>
      <c r="D16">
        <f t="shared" si="0"/>
        <v>0</v>
      </c>
      <c r="E16">
        <f t="shared" si="0"/>
        <v>0</v>
      </c>
      <c r="F16">
        <f t="shared" si="0"/>
        <v>0</v>
      </c>
      <c r="G16">
        <f t="shared" si="0"/>
        <v>0</v>
      </c>
      <c r="H16" s="67">
        <f>(VLOOKUP($B$1,'Multipliers and Adjustments'!$A$70:$I$86,TRUNC(COLUMN(H$2)/5)+2,FALSE)*SUMIFS('EPA Data'!$I:$I,'EPA Data'!$D:$D,'Country Selector'!$A$2,'EPA Data'!$J:$J,$B$1,'EPA Data'!$C:$C,H$2,'EPA Data'!$G:$G,"&gt;="&amp;$A16,'EPA Data'!$G:$G,"&lt;"&amp;$B16)+IF('Multipliers and Adjustments'!$B$66="Y",'SNAP Adjustment'!I128,0))*unit_conv</f>
        <v>0</v>
      </c>
      <c r="I16">
        <f t="shared" si="8"/>
        <v>0</v>
      </c>
      <c r="J16">
        <f t="shared" si="8"/>
        <v>0</v>
      </c>
      <c r="K16">
        <f t="shared" si="8"/>
        <v>0</v>
      </c>
      <c r="L16">
        <f t="shared" si="8"/>
        <v>0</v>
      </c>
      <c r="M16" s="67">
        <f>(VLOOKUP($B$1,'Multipliers and Adjustments'!$A$70:$I$86,TRUNC(COLUMN(M$2)/5)+2,FALSE)*SUMIFS('EPA Data'!$I:$I,'EPA Data'!$D:$D,'Country Selector'!$A$2,'EPA Data'!$J:$J,$B$1,'EPA Data'!$C:$C,M$2,'EPA Data'!$G:$G,"&gt;="&amp;$A16,'EPA Data'!$G:$G,"&lt;"&amp;$B16)+IF('Multipliers and Adjustments'!$B$66="Y",'SNAP Adjustment'!N128,0))*unit_conv</f>
        <v>0</v>
      </c>
      <c r="N16">
        <f t="shared" si="9"/>
        <v>0</v>
      </c>
      <c r="O16">
        <f t="shared" si="9"/>
        <v>0</v>
      </c>
      <c r="P16">
        <f t="shared" si="9"/>
        <v>0</v>
      </c>
      <c r="Q16">
        <f t="shared" si="9"/>
        <v>0</v>
      </c>
      <c r="R16" s="67">
        <f>(VLOOKUP($B$1,'Multipliers and Adjustments'!$A$70:$I$86,TRUNC(COLUMN(R$2)/5)+2,FALSE)*SUMIFS('EPA Data'!$I:$I,'EPA Data'!$D:$D,'Country Selector'!$A$2,'EPA Data'!$J:$J,$B$1,'EPA Data'!$C:$C,R$2,'EPA Data'!$G:$G,"&gt;="&amp;$A16,'EPA Data'!$G:$G,"&lt;"&amp;$B16)+IF('Multipliers and Adjustments'!$B$66="Y",'SNAP Adjustment'!S128,0))*unit_conv</f>
        <v>0</v>
      </c>
      <c r="S16">
        <f t="shared" si="10"/>
        <v>0</v>
      </c>
      <c r="T16">
        <f t="shared" si="10"/>
        <v>0</v>
      </c>
      <c r="U16">
        <f t="shared" si="10"/>
        <v>0</v>
      </c>
      <c r="V16">
        <f t="shared" si="10"/>
        <v>0</v>
      </c>
      <c r="W16" s="67">
        <f>(VLOOKUP($B$1,'Multipliers and Adjustments'!$A$70:$I$86,TRUNC(COLUMN(W$2)/5)+2,FALSE)*SUMIFS('EPA Data'!$I:$I,'EPA Data'!$D:$D,'Country Selector'!$A$2,'EPA Data'!$J:$J,$B$1,'EPA Data'!$C:$C,W$2,'EPA Data'!$G:$G,"&gt;="&amp;$A16,'EPA Data'!$G:$G,"&lt;"&amp;$B16)+IF('Multipliers and Adjustments'!$B$66="Y",'SNAP Adjustment'!X128,0))*unit_conv</f>
        <v>0</v>
      </c>
      <c r="X16">
        <f t="shared" si="11"/>
        <v>0</v>
      </c>
      <c r="Y16">
        <f t="shared" si="11"/>
        <v>0</v>
      </c>
      <c r="Z16">
        <f t="shared" si="11"/>
        <v>0</v>
      </c>
      <c r="AA16">
        <f t="shared" si="11"/>
        <v>0</v>
      </c>
      <c r="AB16" s="67">
        <f>(VLOOKUP($B$1,'Multipliers and Adjustments'!$A$70:$I$86,TRUNC(COLUMN(AB$2)/5)+2,FALSE)*SUMIFS('EPA Data'!$I:$I,'EPA Data'!$D:$D,'Country Selector'!$A$2,'EPA Data'!$J:$J,$B$1,'EPA Data'!$C:$C,AB$2,'EPA Data'!$G:$G,"&gt;="&amp;$A16,'EPA Data'!$G:$G,"&lt;"&amp;$B16)+IF('Multipliers and Adjustments'!$B$66="Y",'SNAP Adjustment'!AC128,0))*unit_conv</f>
        <v>0</v>
      </c>
      <c r="AC16">
        <f t="shared" si="12"/>
        <v>0</v>
      </c>
      <c r="AD16">
        <f t="shared" si="12"/>
        <v>0</v>
      </c>
      <c r="AE16">
        <f t="shared" si="12"/>
        <v>0</v>
      </c>
      <c r="AF16">
        <f t="shared" si="12"/>
        <v>0</v>
      </c>
      <c r="AG16" s="67">
        <f>(VLOOKUP($B$1,'Multipliers and Adjustments'!$A$70:$I$86,TRUNC(COLUMN(AG$2)/5)+2,FALSE)*SUMIFS('EPA Data'!$I:$I,'EPA Data'!$D:$D,'Country Selector'!$A$2,'EPA Data'!$J:$J,$B$1,'EPA Data'!$C:$C,AG$2,'EPA Data'!$G:$G,"&gt;="&amp;$A16,'EPA Data'!$G:$G,"&lt;"&amp;$B16)+IF('Multipliers and Adjustments'!$B$66="Y",'SNAP Adjustment'!AH128,0))*unit_conv</f>
        <v>0</v>
      </c>
      <c r="AH16">
        <f t="shared" si="13"/>
        <v>0</v>
      </c>
      <c r="AI16">
        <f t="shared" si="13"/>
        <v>0</v>
      </c>
      <c r="AJ16">
        <f t="shared" si="13"/>
        <v>0</v>
      </c>
      <c r="AK16">
        <f t="shared" si="13"/>
        <v>0</v>
      </c>
      <c r="AL16" s="67">
        <f>(VLOOKUP($B$1,'Multipliers and Adjustments'!$A$70:$I$86,TRUNC(COLUMN(AL$2)/5)+2,FALSE)*SUMIFS('EPA Data'!$I:$I,'EPA Data'!$D:$D,'Country Selector'!$A$2,'EPA Data'!$J:$J,$B$1,'EPA Data'!$C:$C,AL$2,'EPA Data'!$G:$G,"&gt;="&amp;$A16,'EPA Data'!$G:$G,"&lt;"&amp;$B16)+IF('Multipliers and Adjustments'!$B$66="Y",'SNAP Adjustment'!AM128,0))*unit_conv</f>
        <v>0</v>
      </c>
    </row>
    <row r="17" spans="1:38" x14ac:dyDescent="0.45">
      <c r="A17" s="12">
        <f t="shared" si="14"/>
        <v>-450</v>
      </c>
      <c r="B17" s="11">
        <f t="shared" si="7"/>
        <v>-400</v>
      </c>
      <c r="C17" s="67">
        <f>(VLOOKUP($B$1,'Multipliers and Adjustments'!$A$70:$I$86,TRUNC(COLUMN(C$2)/5)+2,FALSE)*SUMIFS('EPA Data'!$I:$I,'EPA Data'!$D:$D,'Country Selector'!$A$2,'EPA Data'!$J:$J,$B$1,'EPA Data'!$C:$C,C$2,'EPA Data'!$G:$G,"&gt;="&amp;$A17,'EPA Data'!$G:$G,"&lt;"&amp;$B17)+IF('Multipliers and Adjustments'!$B$66="Y",'SNAP Adjustment'!D129,0))*unit_conv</f>
        <v>0</v>
      </c>
      <c r="D17">
        <f>C17+($H17-$C17)/5</f>
        <v>0</v>
      </c>
      <c r="E17">
        <f t="shared" si="0"/>
        <v>0</v>
      </c>
      <c r="F17">
        <f t="shared" si="0"/>
        <v>0</v>
      </c>
      <c r="G17">
        <f t="shared" si="0"/>
        <v>0</v>
      </c>
      <c r="H17" s="67">
        <f>(VLOOKUP($B$1,'Multipliers and Adjustments'!$A$70:$I$86,TRUNC(COLUMN(H$2)/5)+2,FALSE)*SUMIFS('EPA Data'!$I:$I,'EPA Data'!$D:$D,'Country Selector'!$A$2,'EPA Data'!$J:$J,$B$1,'EPA Data'!$C:$C,H$2,'EPA Data'!$G:$G,"&gt;="&amp;$A17,'EPA Data'!$G:$G,"&lt;"&amp;$B17)+IF('Multipliers and Adjustments'!$B$66="Y",'SNAP Adjustment'!I129,0))*unit_conv</f>
        <v>0</v>
      </c>
      <c r="I17">
        <f t="shared" si="8"/>
        <v>0</v>
      </c>
      <c r="J17">
        <f t="shared" si="8"/>
        <v>0</v>
      </c>
      <c r="K17">
        <f t="shared" si="8"/>
        <v>0</v>
      </c>
      <c r="L17">
        <f t="shared" si="8"/>
        <v>0</v>
      </c>
      <c r="M17" s="67">
        <f>(VLOOKUP($B$1,'Multipliers and Adjustments'!$A$70:$I$86,TRUNC(COLUMN(M$2)/5)+2,FALSE)*SUMIFS('EPA Data'!$I:$I,'EPA Data'!$D:$D,'Country Selector'!$A$2,'EPA Data'!$J:$J,$B$1,'EPA Data'!$C:$C,M$2,'EPA Data'!$G:$G,"&gt;="&amp;$A17,'EPA Data'!$G:$G,"&lt;"&amp;$B17)+IF('Multipliers and Adjustments'!$B$66="Y",'SNAP Adjustment'!N129,0))*unit_conv</f>
        <v>0</v>
      </c>
      <c r="N17">
        <f t="shared" si="9"/>
        <v>0</v>
      </c>
      <c r="O17">
        <f t="shared" si="9"/>
        <v>0</v>
      </c>
      <c r="P17">
        <f t="shared" si="9"/>
        <v>0</v>
      </c>
      <c r="Q17">
        <f t="shared" si="9"/>
        <v>0</v>
      </c>
      <c r="R17" s="67">
        <f>(VLOOKUP($B$1,'Multipliers and Adjustments'!$A$70:$I$86,TRUNC(COLUMN(R$2)/5)+2,FALSE)*SUMIFS('EPA Data'!$I:$I,'EPA Data'!$D:$D,'Country Selector'!$A$2,'EPA Data'!$J:$J,$B$1,'EPA Data'!$C:$C,R$2,'EPA Data'!$G:$G,"&gt;="&amp;$A17,'EPA Data'!$G:$G,"&lt;"&amp;$B17)+IF('Multipliers and Adjustments'!$B$66="Y",'SNAP Adjustment'!S129,0))*unit_conv</f>
        <v>0</v>
      </c>
      <c r="S17">
        <f t="shared" si="10"/>
        <v>0</v>
      </c>
      <c r="T17">
        <f t="shared" si="10"/>
        <v>0</v>
      </c>
      <c r="U17">
        <f t="shared" si="10"/>
        <v>0</v>
      </c>
      <c r="V17">
        <f t="shared" si="10"/>
        <v>0</v>
      </c>
      <c r="W17" s="67">
        <f>(VLOOKUP($B$1,'Multipliers and Adjustments'!$A$70:$I$86,TRUNC(COLUMN(W$2)/5)+2,FALSE)*SUMIFS('EPA Data'!$I:$I,'EPA Data'!$D:$D,'Country Selector'!$A$2,'EPA Data'!$J:$J,$B$1,'EPA Data'!$C:$C,W$2,'EPA Data'!$G:$G,"&gt;="&amp;$A17,'EPA Data'!$G:$G,"&lt;"&amp;$B17)+IF('Multipliers and Adjustments'!$B$66="Y",'SNAP Adjustment'!X129,0))*unit_conv</f>
        <v>0</v>
      </c>
      <c r="X17">
        <f t="shared" si="11"/>
        <v>0</v>
      </c>
      <c r="Y17">
        <f t="shared" si="11"/>
        <v>0</v>
      </c>
      <c r="Z17">
        <f t="shared" si="11"/>
        <v>0</v>
      </c>
      <c r="AA17">
        <f t="shared" si="11"/>
        <v>0</v>
      </c>
      <c r="AB17" s="67">
        <f>(VLOOKUP($B$1,'Multipliers and Adjustments'!$A$70:$I$86,TRUNC(COLUMN(AB$2)/5)+2,FALSE)*SUMIFS('EPA Data'!$I:$I,'EPA Data'!$D:$D,'Country Selector'!$A$2,'EPA Data'!$J:$J,$B$1,'EPA Data'!$C:$C,AB$2,'EPA Data'!$G:$G,"&gt;="&amp;$A17,'EPA Data'!$G:$G,"&lt;"&amp;$B17)+IF('Multipliers and Adjustments'!$B$66="Y",'SNAP Adjustment'!AC129,0))*unit_conv</f>
        <v>0</v>
      </c>
      <c r="AC17">
        <f t="shared" si="12"/>
        <v>0</v>
      </c>
      <c r="AD17">
        <f t="shared" si="12"/>
        <v>0</v>
      </c>
      <c r="AE17">
        <f t="shared" si="12"/>
        <v>0</v>
      </c>
      <c r="AF17">
        <f t="shared" si="12"/>
        <v>0</v>
      </c>
      <c r="AG17" s="67">
        <f>(VLOOKUP($B$1,'Multipliers and Adjustments'!$A$70:$I$86,TRUNC(COLUMN(AG$2)/5)+2,FALSE)*SUMIFS('EPA Data'!$I:$I,'EPA Data'!$D:$D,'Country Selector'!$A$2,'EPA Data'!$J:$J,$B$1,'EPA Data'!$C:$C,AG$2,'EPA Data'!$G:$G,"&gt;="&amp;$A17,'EPA Data'!$G:$G,"&lt;"&amp;$B17)+IF('Multipliers and Adjustments'!$B$66="Y",'SNAP Adjustment'!AH129,0))*unit_conv</f>
        <v>0</v>
      </c>
      <c r="AH17">
        <f t="shared" si="13"/>
        <v>0</v>
      </c>
      <c r="AI17">
        <f t="shared" si="13"/>
        <v>0</v>
      </c>
      <c r="AJ17">
        <f t="shared" si="13"/>
        <v>0</v>
      </c>
      <c r="AK17">
        <f t="shared" si="13"/>
        <v>0</v>
      </c>
      <c r="AL17" s="67">
        <f>(VLOOKUP($B$1,'Multipliers and Adjustments'!$A$70:$I$86,TRUNC(COLUMN(AL$2)/5)+2,FALSE)*SUMIFS('EPA Data'!$I:$I,'EPA Data'!$D:$D,'Country Selector'!$A$2,'EPA Data'!$J:$J,$B$1,'EPA Data'!$C:$C,AL$2,'EPA Data'!$G:$G,"&gt;="&amp;$A17,'EPA Data'!$G:$G,"&lt;"&amp;$B17)+IF('Multipliers and Adjustments'!$B$66="Y",'SNAP Adjustment'!AM129,0))*unit_conv</f>
        <v>0</v>
      </c>
    </row>
    <row r="18" spans="1:38" x14ac:dyDescent="0.45">
      <c r="A18" s="12">
        <f t="shared" si="14"/>
        <v>-400</v>
      </c>
      <c r="B18" s="11">
        <f t="shared" si="7"/>
        <v>-350</v>
      </c>
      <c r="C18" s="67">
        <f>(VLOOKUP($B$1,'Multipliers and Adjustments'!$A$70:$I$86,TRUNC(COLUMN(C$2)/5)+2,FALSE)*SUMIFS('EPA Data'!$I:$I,'EPA Data'!$D:$D,'Country Selector'!$A$2,'EPA Data'!$J:$J,$B$1,'EPA Data'!$C:$C,C$2,'EPA Data'!$G:$G,"&gt;="&amp;$A18,'EPA Data'!$G:$G,"&lt;"&amp;$B18)+IF('Multipliers and Adjustments'!$B$66="Y",'SNAP Adjustment'!D130,0))*unit_conv</f>
        <v>0</v>
      </c>
      <c r="D18">
        <f t="shared" ref="D18:G33" si="15">C18+($H18-$C18)/5</f>
        <v>0</v>
      </c>
      <c r="E18">
        <f t="shared" si="15"/>
        <v>0</v>
      </c>
      <c r="F18">
        <f t="shared" si="15"/>
        <v>0</v>
      </c>
      <c r="G18">
        <f t="shared" si="15"/>
        <v>0</v>
      </c>
      <c r="H18" s="67">
        <f>(VLOOKUP($B$1,'Multipliers and Adjustments'!$A$70:$I$86,TRUNC(COLUMN(H$2)/5)+2,FALSE)*SUMIFS('EPA Data'!$I:$I,'EPA Data'!$D:$D,'Country Selector'!$A$2,'EPA Data'!$J:$J,$B$1,'EPA Data'!$C:$C,H$2,'EPA Data'!$G:$G,"&gt;="&amp;$A18,'EPA Data'!$G:$G,"&lt;"&amp;$B18)+IF('Multipliers and Adjustments'!$B$66="Y",'SNAP Adjustment'!I130,0))*unit_conv</f>
        <v>0</v>
      </c>
      <c r="I18">
        <f t="shared" si="8"/>
        <v>0</v>
      </c>
      <c r="J18">
        <f t="shared" si="8"/>
        <v>0</v>
      </c>
      <c r="K18">
        <f t="shared" si="8"/>
        <v>0</v>
      </c>
      <c r="L18">
        <f t="shared" si="8"/>
        <v>0</v>
      </c>
      <c r="M18" s="67">
        <f>(VLOOKUP($B$1,'Multipliers and Adjustments'!$A$70:$I$86,TRUNC(COLUMN(M$2)/5)+2,FALSE)*SUMIFS('EPA Data'!$I:$I,'EPA Data'!$D:$D,'Country Selector'!$A$2,'EPA Data'!$J:$J,$B$1,'EPA Data'!$C:$C,M$2,'EPA Data'!$G:$G,"&gt;="&amp;$A18,'EPA Data'!$G:$G,"&lt;"&amp;$B18)+IF('Multipliers and Adjustments'!$B$66="Y",'SNAP Adjustment'!N130,0))*unit_conv</f>
        <v>0</v>
      </c>
      <c r="N18">
        <f t="shared" si="9"/>
        <v>0</v>
      </c>
      <c r="O18">
        <f t="shared" si="9"/>
        <v>0</v>
      </c>
      <c r="P18">
        <f t="shared" si="9"/>
        <v>0</v>
      </c>
      <c r="Q18">
        <f t="shared" si="9"/>
        <v>0</v>
      </c>
      <c r="R18" s="67">
        <f>(VLOOKUP($B$1,'Multipliers and Adjustments'!$A$70:$I$86,TRUNC(COLUMN(R$2)/5)+2,FALSE)*SUMIFS('EPA Data'!$I:$I,'EPA Data'!$D:$D,'Country Selector'!$A$2,'EPA Data'!$J:$J,$B$1,'EPA Data'!$C:$C,R$2,'EPA Data'!$G:$G,"&gt;="&amp;$A18,'EPA Data'!$G:$G,"&lt;"&amp;$B18)+IF('Multipliers and Adjustments'!$B$66="Y",'SNAP Adjustment'!S130,0))*unit_conv</f>
        <v>0</v>
      </c>
      <c r="S18">
        <f t="shared" si="10"/>
        <v>0</v>
      </c>
      <c r="T18">
        <f t="shared" si="10"/>
        <v>0</v>
      </c>
      <c r="U18">
        <f t="shared" si="10"/>
        <v>0</v>
      </c>
      <c r="V18">
        <f t="shared" si="10"/>
        <v>0</v>
      </c>
      <c r="W18" s="67">
        <f>(VLOOKUP($B$1,'Multipliers and Adjustments'!$A$70:$I$86,TRUNC(COLUMN(W$2)/5)+2,FALSE)*SUMIFS('EPA Data'!$I:$I,'EPA Data'!$D:$D,'Country Selector'!$A$2,'EPA Data'!$J:$J,$B$1,'EPA Data'!$C:$C,W$2,'EPA Data'!$G:$G,"&gt;="&amp;$A18,'EPA Data'!$G:$G,"&lt;"&amp;$B18)+IF('Multipliers and Adjustments'!$B$66="Y",'SNAP Adjustment'!X130,0))*unit_conv</f>
        <v>0</v>
      </c>
      <c r="X18">
        <f t="shared" si="11"/>
        <v>0</v>
      </c>
      <c r="Y18">
        <f t="shared" si="11"/>
        <v>0</v>
      </c>
      <c r="Z18">
        <f t="shared" si="11"/>
        <v>0</v>
      </c>
      <c r="AA18">
        <f t="shared" si="11"/>
        <v>0</v>
      </c>
      <c r="AB18" s="67">
        <f>(VLOOKUP($B$1,'Multipliers and Adjustments'!$A$70:$I$86,TRUNC(COLUMN(AB$2)/5)+2,FALSE)*SUMIFS('EPA Data'!$I:$I,'EPA Data'!$D:$D,'Country Selector'!$A$2,'EPA Data'!$J:$J,$B$1,'EPA Data'!$C:$C,AB$2,'EPA Data'!$G:$G,"&gt;="&amp;$A18,'EPA Data'!$G:$G,"&lt;"&amp;$B18)+IF('Multipliers and Adjustments'!$B$66="Y",'SNAP Adjustment'!AC130,0))*unit_conv</f>
        <v>0</v>
      </c>
      <c r="AC18">
        <f t="shared" si="12"/>
        <v>0</v>
      </c>
      <c r="AD18">
        <f t="shared" si="12"/>
        <v>0</v>
      </c>
      <c r="AE18">
        <f t="shared" si="12"/>
        <v>0</v>
      </c>
      <c r="AF18">
        <f t="shared" si="12"/>
        <v>0</v>
      </c>
      <c r="AG18" s="67">
        <f>(VLOOKUP($B$1,'Multipliers and Adjustments'!$A$70:$I$86,TRUNC(COLUMN(AG$2)/5)+2,FALSE)*SUMIFS('EPA Data'!$I:$I,'EPA Data'!$D:$D,'Country Selector'!$A$2,'EPA Data'!$J:$J,$B$1,'EPA Data'!$C:$C,AG$2,'EPA Data'!$G:$G,"&gt;="&amp;$A18,'EPA Data'!$G:$G,"&lt;"&amp;$B18)+IF('Multipliers and Adjustments'!$B$66="Y",'SNAP Adjustment'!AH130,0))*unit_conv</f>
        <v>0</v>
      </c>
      <c r="AH18">
        <f t="shared" si="13"/>
        <v>0</v>
      </c>
      <c r="AI18">
        <f t="shared" si="13"/>
        <v>0</v>
      </c>
      <c r="AJ18">
        <f t="shared" si="13"/>
        <v>0</v>
      </c>
      <c r="AK18">
        <f t="shared" si="13"/>
        <v>0</v>
      </c>
      <c r="AL18" s="67">
        <f>(VLOOKUP($B$1,'Multipliers and Adjustments'!$A$70:$I$86,TRUNC(COLUMN(AL$2)/5)+2,FALSE)*SUMIFS('EPA Data'!$I:$I,'EPA Data'!$D:$D,'Country Selector'!$A$2,'EPA Data'!$J:$J,$B$1,'EPA Data'!$C:$C,AL$2,'EPA Data'!$G:$G,"&gt;="&amp;$A18,'EPA Data'!$G:$G,"&lt;"&amp;$B18)+IF('Multipliers and Adjustments'!$B$66="Y",'SNAP Adjustment'!AM130,0))*unit_conv</f>
        <v>0</v>
      </c>
    </row>
    <row r="19" spans="1:38" x14ac:dyDescent="0.45">
      <c r="A19" s="12">
        <f t="shared" si="14"/>
        <v>-350</v>
      </c>
      <c r="B19" s="11">
        <f t="shared" si="7"/>
        <v>-300</v>
      </c>
      <c r="C19" s="67">
        <f>(VLOOKUP($B$1,'Multipliers and Adjustments'!$A$70:$I$86,TRUNC(COLUMN(C$2)/5)+2,FALSE)*SUMIFS('EPA Data'!$I:$I,'EPA Data'!$D:$D,'Country Selector'!$A$2,'EPA Data'!$J:$J,$B$1,'EPA Data'!$C:$C,C$2,'EPA Data'!$G:$G,"&gt;="&amp;$A19,'EPA Data'!$G:$G,"&lt;"&amp;$B19)+IF('Multipliers and Adjustments'!$B$66="Y",'SNAP Adjustment'!D131,0))*unit_conv</f>
        <v>0</v>
      </c>
      <c r="D19">
        <f t="shared" si="15"/>
        <v>0</v>
      </c>
      <c r="E19">
        <f t="shared" si="15"/>
        <v>0</v>
      </c>
      <c r="F19">
        <f t="shared" si="15"/>
        <v>0</v>
      </c>
      <c r="G19">
        <f t="shared" si="15"/>
        <v>0</v>
      </c>
      <c r="H19" s="67">
        <f>(VLOOKUP($B$1,'Multipliers and Adjustments'!$A$70:$I$86,TRUNC(COLUMN(H$2)/5)+2,FALSE)*SUMIFS('EPA Data'!$I:$I,'EPA Data'!$D:$D,'Country Selector'!$A$2,'EPA Data'!$J:$J,$B$1,'EPA Data'!$C:$C,H$2,'EPA Data'!$G:$G,"&gt;="&amp;$A19,'EPA Data'!$G:$G,"&lt;"&amp;$B19)+IF('Multipliers and Adjustments'!$B$66="Y",'SNAP Adjustment'!I131,0))*unit_conv</f>
        <v>0</v>
      </c>
      <c r="I19">
        <f t="shared" si="8"/>
        <v>0</v>
      </c>
      <c r="J19">
        <f t="shared" si="8"/>
        <v>0</v>
      </c>
      <c r="K19">
        <f t="shared" si="8"/>
        <v>0</v>
      </c>
      <c r="L19">
        <f t="shared" si="8"/>
        <v>0</v>
      </c>
      <c r="M19" s="67">
        <f>(VLOOKUP($B$1,'Multipliers and Adjustments'!$A$70:$I$86,TRUNC(COLUMN(M$2)/5)+2,FALSE)*SUMIFS('EPA Data'!$I:$I,'EPA Data'!$D:$D,'Country Selector'!$A$2,'EPA Data'!$J:$J,$B$1,'EPA Data'!$C:$C,M$2,'EPA Data'!$G:$G,"&gt;="&amp;$A19,'EPA Data'!$G:$G,"&lt;"&amp;$B19)+IF('Multipliers and Adjustments'!$B$66="Y",'SNAP Adjustment'!N131,0))*unit_conv</f>
        <v>0</v>
      </c>
      <c r="N19">
        <f t="shared" si="9"/>
        <v>0</v>
      </c>
      <c r="O19">
        <f t="shared" si="9"/>
        <v>0</v>
      </c>
      <c r="P19">
        <f t="shared" si="9"/>
        <v>0</v>
      </c>
      <c r="Q19">
        <f t="shared" si="9"/>
        <v>0</v>
      </c>
      <c r="R19" s="67">
        <f>(VLOOKUP($B$1,'Multipliers and Adjustments'!$A$70:$I$86,TRUNC(COLUMN(R$2)/5)+2,FALSE)*SUMIFS('EPA Data'!$I:$I,'EPA Data'!$D:$D,'Country Selector'!$A$2,'EPA Data'!$J:$J,$B$1,'EPA Data'!$C:$C,R$2,'EPA Data'!$G:$G,"&gt;="&amp;$A19,'EPA Data'!$G:$G,"&lt;"&amp;$B19)+IF('Multipliers and Adjustments'!$B$66="Y",'SNAP Adjustment'!S131,0))*unit_conv</f>
        <v>0</v>
      </c>
      <c r="S19">
        <f t="shared" si="10"/>
        <v>0</v>
      </c>
      <c r="T19">
        <f t="shared" si="10"/>
        <v>0</v>
      </c>
      <c r="U19">
        <f t="shared" si="10"/>
        <v>0</v>
      </c>
      <c r="V19">
        <f t="shared" si="10"/>
        <v>0</v>
      </c>
      <c r="W19" s="67">
        <f>(VLOOKUP($B$1,'Multipliers and Adjustments'!$A$70:$I$86,TRUNC(COLUMN(W$2)/5)+2,FALSE)*SUMIFS('EPA Data'!$I:$I,'EPA Data'!$D:$D,'Country Selector'!$A$2,'EPA Data'!$J:$J,$B$1,'EPA Data'!$C:$C,W$2,'EPA Data'!$G:$G,"&gt;="&amp;$A19,'EPA Data'!$G:$G,"&lt;"&amp;$B19)+IF('Multipliers and Adjustments'!$B$66="Y",'SNAP Adjustment'!X131,0))*unit_conv</f>
        <v>0</v>
      </c>
      <c r="X19">
        <f t="shared" si="11"/>
        <v>0</v>
      </c>
      <c r="Y19">
        <f t="shared" si="11"/>
        <v>0</v>
      </c>
      <c r="Z19">
        <f t="shared" si="11"/>
        <v>0</v>
      </c>
      <c r="AA19">
        <f t="shared" si="11"/>
        <v>0</v>
      </c>
      <c r="AB19" s="67">
        <f>(VLOOKUP($B$1,'Multipliers and Adjustments'!$A$70:$I$86,TRUNC(COLUMN(AB$2)/5)+2,FALSE)*SUMIFS('EPA Data'!$I:$I,'EPA Data'!$D:$D,'Country Selector'!$A$2,'EPA Data'!$J:$J,$B$1,'EPA Data'!$C:$C,AB$2,'EPA Data'!$G:$G,"&gt;="&amp;$A19,'EPA Data'!$G:$G,"&lt;"&amp;$B19)+IF('Multipliers and Adjustments'!$B$66="Y",'SNAP Adjustment'!AC131,0))*unit_conv</f>
        <v>0</v>
      </c>
      <c r="AC19">
        <f t="shared" si="12"/>
        <v>0</v>
      </c>
      <c r="AD19">
        <f t="shared" si="12"/>
        <v>0</v>
      </c>
      <c r="AE19">
        <f t="shared" si="12"/>
        <v>0</v>
      </c>
      <c r="AF19">
        <f t="shared" si="12"/>
        <v>0</v>
      </c>
      <c r="AG19" s="67">
        <f>(VLOOKUP($B$1,'Multipliers and Adjustments'!$A$70:$I$86,TRUNC(COLUMN(AG$2)/5)+2,FALSE)*SUMIFS('EPA Data'!$I:$I,'EPA Data'!$D:$D,'Country Selector'!$A$2,'EPA Data'!$J:$J,$B$1,'EPA Data'!$C:$C,AG$2,'EPA Data'!$G:$G,"&gt;="&amp;$A19,'EPA Data'!$G:$G,"&lt;"&amp;$B19)+IF('Multipliers and Adjustments'!$B$66="Y",'SNAP Adjustment'!AH131,0))*unit_conv</f>
        <v>0</v>
      </c>
      <c r="AH19">
        <f t="shared" si="13"/>
        <v>0</v>
      </c>
      <c r="AI19">
        <f t="shared" si="13"/>
        <v>0</v>
      </c>
      <c r="AJ19">
        <f t="shared" si="13"/>
        <v>0</v>
      </c>
      <c r="AK19">
        <f t="shared" si="13"/>
        <v>0</v>
      </c>
      <c r="AL19" s="67">
        <f>(VLOOKUP($B$1,'Multipliers and Adjustments'!$A$70:$I$86,TRUNC(COLUMN(AL$2)/5)+2,FALSE)*SUMIFS('EPA Data'!$I:$I,'EPA Data'!$D:$D,'Country Selector'!$A$2,'EPA Data'!$J:$J,$B$1,'EPA Data'!$C:$C,AL$2,'EPA Data'!$G:$G,"&gt;="&amp;$A19,'EPA Data'!$G:$G,"&lt;"&amp;$B19)+IF('Multipliers and Adjustments'!$B$66="Y",'SNAP Adjustment'!AM131,0))*unit_conv</f>
        <v>0</v>
      </c>
    </row>
    <row r="20" spans="1:38" x14ac:dyDescent="0.45">
      <c r="A20" s="12">
        <f t="shared" si="14"/>
        <v>-300</v>
      </c>
      <c r="B20" s="11">
        <f t="shared" si="7"/>
        <v>-250</v>
      </c>
      <c r="C20" s="67">
        <f>(VLOOKUP($B$1,'Multipliers and Adjustments'!$A$70:$I$86,TRUNC(COLUMN(C$2)/5)+2,FALSE)*SUMIFS('EPA Data'!$I:$I,'EPA Data'!$D:$D,'Country Selector'!$A$2,'EPA Data'!$J:$J,$B$1,'EPA Data'!$C:$C,C$2,'EPA Data'!$G:$G,"&gt;="&amp;$A20,'EPA Data'!$G:$G,"&lt;"&amp;$B20)+IF('Multipliers and Adjustments'!$B$66="Y",'SNAP Adjustment'!D132,0))*unit_conv</f>
        <v>0</v>
      </c>
      <c r="D20">
        <f t="shared" si="15"/>
        <v>0</v>
      </c>
      <c r="E20">
        <f t="shared" si="15"/>
        <v>0</v>
      </c>
      <c r="F20">
        <f t="shared" si="15"/>
        <v>0</v>
      </c>
      <c r="G20">
        <f t="shared" si="15"/>
        <v>0</v>
      </c>
      <c r="H20" s="67">
        <f>(VLOOKUP($B$1,'Multipliers and Adjustments'!$A$70:$I$86,TRUNC(COLUMN(H$2)/5)+2,FALSE)*SUMIFS('EPA Data'!$I:$I,'EPA Data'!$D:$D,'Country Selector'!$A$2,'EPA Data'!$J:$J,$B$1,'EPA Data'!$C:$C,H$2,'EPA Data'!$G:$G,"&gt;="&amp;$A20,'EPA Data'!$G:$G,"&lt;"&amp;$B20)+IF('Multipliers and Adjustments'!$B$66="Y",'SNAP Adjustment'!I132,0))*unit_conv</f>
        <v>0</v>
      </c>
      <c r="I20">
        <f t="shared" ref="I20:L35" si="16">H20+($M20-$H20)/5</f>
        <v>0</v>
      </c>
      <c r="J20">
        <f t="shared" si="16"/>
        <v>0</v>
      </c>
      <c r="K20">
        <f t="shared" si="16"/>
        <v>0</v>
      </c>
      <c r="L20">
        <f t="shared" si="16"/>
        <v>0</v>
      </c>
      <c r="M20" s="67">
        <f>(VLOOKUP($B$1,'Multipliers and Adjustments'!$A$70:$I$86,TRUNC(COLUMN(M$2)/5)+2,FALSE)*SUMIFS('EPA Data'!$I:$I,'EPA Data'!$D:$D,'Country Selector'!$A$2,'EPA Data'!$J:$J,$B$1,'EPA Data'!$C:$C,M$2,'EPA Data'!$G:$G,"&gt;="&amp;$A20,'EPA Data'!$G:$G,"&lt;"&amp;$B20)+IF('Multipliers and Adjustments'!$B$66="Y",'SNAP Adjustment'!N132,0))*unit_conv</f>
        <v>0</v>
      </c>
      <c r="N20">
        <f t="shared" ref="N20:Q35" si="17">M20+($R20-$M20)/5</f>
        <v>0</v>
      </c>
      <c r="O20">
        <f t="shared" si="17"/>
        <v>0</v>
      </c>
      <c r="P20">
        <f t="shared" si="17"/>
        <v>0</v>
      </c>
      <c r="Q20">
        <f t="shared" si="17"/>
        <v>0</v>
      </c>
      <c r="R20" s="67">
        <f>(VLOOKUP($B$1,'Multipliers and Adjustments'!$A$70:$I$86,TRUNC(COLUMN(R$2)/5)+2,FALSE)*SUMIFS('EPA Data'!$I:$I,'EPA Data'!$D:$D,'Country Selector'!$A$2,'EPA Data'!$J:$J,$B$1,'EPA Data'!$C:$C,R$2,'EPA Data'!$G:$G,"&gt;="&amp;$A20,'EPA Data'!$G:$G,"&lt;"&amp;$B20)+IF('Multipliers and Adjustments'!$B$66="Y",'SNAP Adjustment'!S132,0))*unit_conv</f>
        <v>0</v>
      </c>
      <c r="S20">
        <f t="shared" ref="S20:V35" si="18">R20+($W20-$R20)/5</f>
        <v>0</v>
      </c>
      <c r="T20">
        <f t="shared" si="18"/>
        <v>0</v>
      </c>
      <c r="U20">
        <f t="shared" si="18"/>
        <v>0</v>
      </c>
      <c r="V20">
        <f t="shared" si="18"/>
        <v>0</v>
      </c>
      <c r="W20" s="67">
        <f>(VLOOKUP($B$1,'Multipliers and Adjustments'!$A$70:$I$86,TRUNC(COLUMN(W$2)/5)+2,FALSE)*SUMIFS('EPA Data'!$I:$I,'EPA Data'!$D:$D,'Country Selector'!$A$2,'EPA Data'!$J:$J,$B$1,'EPA Data'!$C:$C,W$2,'EPA Data'!$G:$G,"&gt;="&amp;$A20,'EPA Data'!$G:$G,"&lt;"&amp;$B20)+IF('Multipliers and Adjustments'!$B$66="Y",'SNAP Adjustment'!X132,0))*unit_conv</f>
        <v>0</v>
      </c>
      <c r="X20">
        <f t="shared" ref="X20:AA35" si="19">W20+($AB20-$W20)/5</f>
        <v>0</v>
      </c>
      <c r="Y20">
        <f t="shared" si="19"/>
        <v>0</v>
      </c>
      <c r="Z20">
        <f t="shared" si="19"/>
        <v>0</v>
      </c>
      <c r="AA20">
        <f t="shared" si="19"/>
        <v>0</v>
      </c>
      <c r="AB20" s="67">
        <f>(VLOOKUP($B$1,'Multipliers and Adjustments'!$A$70:$I$86,TRUNC(COLUMN(AB$2)/5)+2,FALSE)*SUMIFS('EPA Data'!$I:$I,'EPA Data'!$D:$D,'Country Selector'!$A$2,'EPA Data'!$J:$J,$B$1,'EPA Data'!$C:$C,AB$2,'EPA Data'!$G:$G,"&gt;="&amp;$A20,'EPA Data'!$G:$G,"&lt;"&amp;$B20)+IF('Multipliers and Adjustments'!$B$66="Y",'SNAP Adjustment'!AC132,0))*unit_conv</f>
        <v>0</v>
      </c>
      <c r="AC20">
        <f t="shared" ref="AC20:AF35" si="20">AB20+($AG20-$AB20)/5</f>
        <v>0</v>
      </c>
      <c r="AD20">
        <f t="shared" si="20"/>
        <v>0</v>
      </c>
      <c r="AE20">
        <f t="shared" si="20"/>
        <v>0</v>
      </c>
      <c r="AF20">
        <f t="shared" si="20"/>
        <v>0</v>
      </c>
      <c r="AG20" s="67">
        <f>(VLOOKUP($B$1,'Multipliers and Adjustments'!$A$70:$I$86,TRUNC(COLUMN(AG$2)/5)+2,FALSE)*SUMIFS('EPA Data'!$I:$I,'EPA Data'!$D:$D,'Country Selector'!$A$2,'EPA Data'!$J:$J,$B$1,'EPA Data'!$C:$C,AG$2,'EPA Data'!$G:$G,"&gt;="&amp;$A20,'EPA Data'!$G:$G,"&lt;"&amp;$B20)+IF('Multipliers and Adjustments'!$B$66="Y",'SNAP Adjustment'!AH132,0))*unit_conv</f>
        <v>0</v>
      </c>
      <c r="AH20">
        <f t="shared" ref="AH20:AK35" si="21">AG20+($AL20-$AG20)/5</f>
        <v>0</v>
      </c>
      <c r="AI20">
        <f t="shared" si="21"/>
        <v>0</v>
      </c>
      <c r="AJ20">
        <f t="shared" si="21"/>
        <v>0</v>
      </c>
      <c r="AK20">
        <f t="shared" si="21"/>
        <v>0</v>
      </c>
      <c r="AL20" s="67">
        <f>(VLOOKUP($B$1,'Multipliers and Adjustments'!$A$70:$I$86,TRUNC(COLUMN(AL$2)/5)+2,FALSE)*SUMIFS('EPA Data'!$I:$I,'EPA Data'!$D:$D,'Country Selector'!$A$2,'EPA Data'!$J:$J,$B$1,'EPA Data'!$C:$C,AL$2,'EPA Data'!$G:$G,"&gt;="&amp;$A20,'EPA Data'!$G:$G,"&lt;"&amp;$B20)+IF('Multipliers and Adjustments'!$B$66="Y",'SNAP Adjustment'!AM132,0))*unit_conv</f>
        <v>0</v>
      </c>
    </row>
    <row r="21" spans="1:38" x14ac:dyDescent="0.45">
      <c r="A21" s="12">
        <f t="shared" si="14"/>
        <v>-250</v>
      </c>
      <c r="B21" s="11">
        <f t="shared" si="7"/>
        <v>-200</v>
      </c>
      <c r="C21" s="67">
        <f>(VLOOKUP($B$1,'Multipliers and Adjustments'!$A$70:$I$86,TRUNC(COLUMN(C$2)/5)+2,FALSE)*SUMIFS('EPA Data'!$I:$I,'EPA Data'!$D:$D,'Country Selector'!$A$2,'EPA Data'!$J:$J,$B$1,'EPA Data'!$C:$C,C$2,'EPA Data'!$G:$G,"&gt;="&amp;$A21,'EPA Data'!$G:$G,"&lt;"&amp;$B21)+IF('Multipliers and Adjustments'!$B$66="Y",'SNAP Adjustment'!D133,0))*unit_conv</f>
        <v>0</v>
      </c>
      <c r="D21">
        <f t="shared" si="15"/>
        <v>0</v>
      </c>
      <c r="E21">
        <f t="shared" si="15"/>
        <v>0</v>
      </c>
      <c r="F21">
        <f t="shared" si="15"/>
        <v>0</v>
      </c>
      <c r="G21">
        <f t="shared" si="15"/>
        <v>0</v>
      </c>
      <c r="H21" s="67">
        <f>(VLOOKUP($B$1,'Multipliers and Adjustments'!$A$70:$I$86,TRUNC(COLUMN(H$2)/5)+2,FALSE)*SUMIFS('EPA Data'!$I:$I,'EPA Data'!$D:$D,'Country Selector'!$A$2,'EPA Data'!$J:$J,$B$1,'EPA Data'!$C:$C,H$2,'EPA Data'!$G:$G,"&gt;="&amp;$A21,'EPA Data'!$G:$G,"&lt;"&amp;$B21)+IF('Multipliers and Adjustments'!$B$66="Y",'SNAP Adjustment'!I133,0))*unit_conv</f>
        <v>0</v>
      </c>
      <c r="I21">
        <f t="shared" si="16"/>
        <v>0</v>
      </c>
      <c r="J21">
        <f t="shared" si="16"/>
        <v>0</v>
      </c>
      <c r="K21">
        <f t="shared" si="16"/>
        <v>0</v>
      </c>
      <c r="L21">
        <f t="shared" si="16"/>
        <v>0</v>
      </c>
      <c r="M21" s="67">
        <f>(VLOOKUP($B$1,'Multipliers and Adjustments'!$A$70:$I$86,TRUNC(COLUMN(M$2)/5)+2,FALSE)*SUMIFS('EPA Data'!$I:$I,'EPA Data'!$D:$D,'Country Selector'!$A$2,'EPA Data'!$J:$J,$B$1,'EPA Data'!$C:$C,M$2,'EPA Data'!$G:$G,"&gt;="&amp;$A21,'EPA Data'!$G:$G,"&lt;"&amp;$B21)+IF('Multipliers and Adjustments'!$B$66="Y",'SNAP Adjustment'!N133,0))*unit_conv</f>
        <v>0</v>
      </c>
      <c r="N21">
        <f t="shared" si="17"/>
        <v>0</v>
      </c>
      <c r="O21">
        <f t="shared" si="17"/>
        <v>0</v>
      </c>
      <c r="P21">
        <f t="shared" si="17"/>
        <v>0</v>
      </c>
      <c r="Q21">
        <f t="shared" si="17"/>
        <v>0</v>
      </c>
      <c r="R21" s="67">
        <f>(VLOOKUP($B$1,'Multipliers and Adjustments'!$A$70:$I$86,TRUNC(COLUMN(R$2)/5)+2,FALSE)*SUMIFS('EPA Data'!$I:$I,'EPA Data'!$D:$D,'Country Selector'!$A$2,'EPA Data'!$J:$J,$B$1,'EPA Data'!$C:$C,R$2,'EPA Data'!$G:$G,"&gt;="&amp;$A21,'EPA Data'!$G:$G,"&lt;"&amp;$B21)+IF('Multipliers and Adjustments'!$B$66="Y",'SNAP Adjustment'!S133,0))*unit_conv</f>
        <v>0</v>
      </c>
      <c r="S21">
        <f t="shared" si="18"/>
        <v>0</v>
      </c>
      <c r="T21">
        <f t="shared" si="18"/>
        <v>0</v>
      </c>
      <c r="U21">
        <f t="shared" si="18"/>
        <v>0</v>
      </c>
      <c r="V21">
        <f t="shared" si="18"/>
        <v>0</v>
      </c>
      <c r="W21" s="67">
        <f>(VLOOKUP($B$1,'Multipliers and Adjustments'!$A$70:$I$86,TRUNC(COLUMN(W$2)/5)+2,FALSE)*SUMIFS('EPA Data'!$I:$I,'EPA Data'!$D:$D,'Country Selector'!$A$2,'EPA Data'!$J:$J,$B$1,'EPA Data'!$C:$C,W$2,'EPA Data'!$G:$G,"&gt;="&amp;$A21,'EPA Data'!$G:$G,"&lt;"&amp;$B21)+IF('Multipliers and Adjustments'!$B$66="Y",'SNAP Adjustment'!X133,0))*unit_conv</f>
        <v>0</v>
      </c>
      <c r="X21">
        <f t="shared" si="19"/>
        <v>0</v>
      </c>
      <c r="Y21">
        <f t="shared" si="19"/>
        <v>0</v>
      </c>
      <c r="Z21">
        <f t="shared" si="19"/>
        <v>0</v>
      </c>
      <c r="AA21">
        <f t="shared" si="19"/>
        <v>0</v>
      </c>
      <c r="AB21" s="67">
        <f>(VLOOKUP($B$1,'Multipliers and Adjustments'!$A$70:$I$86,TRUNC(COLUMN(AB$2)/5)+2,FALSE)*SUMIFS('EPA Data'!$I:$I,'EPA Data'!$D:$D,'Country Selector'!$A$2,'EPA Data'!$J:$J,$B$1,'EPA Data'!$C:$C,AB$2,'EPA Data'!$G:$G,"&gt;="&amp;$A21,'EPA Data'!$G:$G,"&lt;"&amp;$B21)+IF('Multipliers and Adjustments'!$B$66="Y",'SNAP Adjustment'!AC133,0))*unit_conv</f>
        <v>0</v>
      </c>
      <c r="AC21">
        <f t="shared" si="20"/>
        <v>0</v>
      </c>
      <c r="AD21">
        <f t="shared" si="20"/>
        <v>0</v>
      </c>
      <c r="AE21">
        <f t="shared" si="20"/>
        <v>0</v>
      </c>
      <c r="AF21">
        <f t="shared" si="20"/>
        <v>0</v>
      </c>
      <c r="AG21" s="67">
        <f>(VLOOKUP($B$1,'Multipliers and Adjustments'!$A$70:$I$86,TRUNC(COLUMN(AG$2)/5)+2,FALSE)*SUMIFS('EPA Data'!$I:$I,'EPA Data'!$D:$D,'Country Selector'!$A$2,'EPA Data'!$J:$J,$B$1,'EPA Data'!$C:$C,AG$2,'EPA Data'!$G:$G,"&gt;="&amp;$A21,'EPA Data'!$G:$G,"&lt;"&amp;$B21)+IF('Multipliers and Adjustments'!$B$66="Y",'SNAP Adjustment'!AH133,0))*unit_conv</f>
        <v>0</v>
      </c>
      <c r="AH21">
        <f t="shared" si="21"/>
        <v>0</v>
      </c>
      <c r="AI21">
        <f t="shared" si="21"/>
        <v>0</v>
      </c>
      <c r="AJ21">
        <f t="shared" si="21"/>
        <v>0</v>
      </c>
      <c r="AK21">
        <f t="shared" si="21"/>
        <v>0</v>
      </c>
      <c r="AL21" s="67">
        <f>(VLOOKUP($B$1,'Multipliers and Adjustments'!$A$70:$I$86,TRUNC(COLUMN(AL$2)/5)+2,FALSE)*SUMIFS('EPA Data'!$I:$I,'EPA Data'!$D:$D,'Country Selector'!$A$2,'EPA Data'!$J:$J,$B$1,'EPA Data'!$C:$C,AL$2,'EPA Data'!$G:$G,"&gt;="&amp;$A21,'EPA Data'!$G:$G,"&lt;"&amp;$B21)+IF('Multipliers and Adjustments'!$B$66="Y",'SNAP Adjustment'!AM133,0))*unit_conv</f>
        <v>0</v>
      </c>
    </row>
    <row r="22" spans="1:38" x14ac:dyDescent="0.45">
      <c r="A22" s="12">
        <f t="shared" si="14"/>
        <v>-200</v>
      </c>
      <c r="B22" s="11">
        <f t="shared" si="7"/>
        <v>-150</v>
      </c>
      <c r="C22" s="67">
        <f>(VLOOKUP($B$1,'Multipliers and Adjustments'!$A$70:$I$86,TRUNC(COLUMN(C$2)/5)+2,FALSE)*SUMIFS('EPA Data'!$I:$I,'EPA Data'!$D:$D,'Country Selector'!$A$2,'EPA Data'!$J:$J,$B$1,'EPA Data'!$C:$C,C$2,'EPA Data'!$G:$G,"&gt;="&amp;$A22,'EPA Data'!$G:$G,"&lt;"&amp;$B22)+IF('Multipliers and Adjustments'!$B$66="Y",'SNAP Adjustment'!D134,0))*unit_conv</f>
        <v>0</v>
      </c>
      <c r="D22">
        <f t="shared" si="15"/>
        <v>0</v>
      </c>
      <c r="E22">
        <f t="shared" si="15"/>
        <v>0</v>
      </c>
      <c r="F22">
        <f t="shared" si="15"/>
        <v>0</v>
      </c>
      <c r="G22">
        <f t="shared" si="15"/>
        <v>0</v>
      </c>
      <c r="H22" s="67">
        <f>(VLOOKUP($B$1,'Multipliers and Adjustments'!$A$70:$I$86,TRUNC(COLUMN(H$2)/5)+2,FALSE)*SUMIFS('EPA Data'!$I:$I,'EPA Data'!$D:$D,'Country Selector'!$A$2,'EPA Data'!$J:$J,$B$1,'EPA Data'!$C:$C,H$2,'EPA Data'!$G:$G,"&gt;="&amp;$A22,'EPA Data'!$G:$G,"&lt;"&amp;$B22)+IF('Multipliers and Adjustments'!$B$66="Y",'SNAP Adjustment'!I134,0))*unit_conv</f>
        <v>0</v>
      </c>
      <c r="I22">
        <f t="shared" si="16"/>
        <v>0</v>
      </c>
      <c r="J22">
        <f t="shared" si="16"/>
        <v>0</v>
      </c>
      <c r="K22">
        <f t="shared" si="16"/>
        <v>0</v>
      </c>
      <c r="L22">
        <f t="shared" si="16"/>
        <v>0</v>
      </c>
      <c r="M22" s="67">
        <f>(VLOOKUP($B$1,'Multipliers and Adjustments'!$A$70:$I$86,TRUNC(COLUMN(M$2)/5)+2,FALSE)*SUMIFS('EPA Data'!$I:$I,'EPA Data'!$D:$D,'Country Selector'!$A$2,'EPA Data'!$J:$J,$B$1,'EPA Data'!$C:$C,M$2,'EPA Data'!$G:$G,"&gt;="&amp;$A22,'EPA Data'!$G:$G,"&lt;"&amp;$B22)+IF('Multipliers and Adjustments'!$B$66="Y",'SNAP Adjustment'!N134,0))*unit_conv</f>
        <v>0</v>
      </c>
      <c r="N22">
        <f t="shared" si="17"/>
        <v>0</v>
      </c>
      <c r="O22">
        <f t="shared" si="17"/>
        <v>0</v>
      </c>
      <c r="P22">
        <f t="shared" si="17"/>
        <v>0</v>
      </c>
      <c r="Q22">
        <f t="shared" si="17"/>
        <v>0</v>
      </c>
      <c r="R22" s="67">
        <f>(VLOOKUP($B$1,'Multipliers and Adjustments'!$A$70:$I$86,TRUNC(COLUMN(R$2)/5)+2,FALSE)*SUMIFS('EPA Data'!$I:$I,'EPA Data'!$D:$D,'Country Selector'!$A$2,'EPA Data'!$J:$J,$B$1,'EPA Data'!$C:$C,R$2,'EPA Data'!$G:$G,"&gt;="&amp;$A22,'EPA Data'!$G:$G,"&lt;"&amp;$B22)+IF('Multipliers and Adjustments'!$B$66="Y",'SNAP Adjustment'!S134,0))*unit_conv</f>
        <v>0</v>
      </c>
      <c r="S22">
        <f t="shared" si="18"/>
        <v>0</v>
      </c>
      <c r="T22">
        <f t="shared" si="18"/>
        <v>0</v>
      </c>
      <c r="U22">
        <f t="shared" si="18"/>
        <v>0</v>
      </c>
      <c r="V22">
        <f t="shared" si="18"/>
        <v>0</v>
      </c>
      <c r="W22" s="67">
        <f>(VLOOKUP($B$1,'Multipliers and Adjustments'!$A$70:$I$86,TRUNC(COLUMN(W$2)/5)+2,FALSE)*SUMIFS('EPA Data'!$I:$I,'EPA Data'!$D:$D,'Country Selector'!$A$2,'EPA Data'!$J:$J,$B$1,'EPA Data'!$C:$C,W$2,'EPA Data'!$G:$G,"&gt;="&amp;$A22,'EPA Data'!$G:$G,"&lt;"&amp;$B22)+IF('Multipliers and Adjustments'!$B$66="Y",'SNAP Adjustment'!X134,0))*unit_conv</f>
        <v>0</v>
      </c>
      <c r="X22">
        <f t="shared" si="19"/>
        <v>0</v>
      </c>
      <c r="Y22">
        <f t="shared" si="19"/>
        <v>0</v>
      </c>
      <c r="Z22">
        <f t="shared" si="19"/>
        <v>0</v>
      </c>
      <c r="AA22">
        <f t="shared" si="19"/>
        <v>0</v>
      </c>
      <c r="AB22" s="67">
        <f>(VLOOKUP($B$1,'Multipliers and Adjustments'!$A$70:$I$86,TRUNC(COLUMN(AB$2)/5)+2,FALSE)*SUMIFS('EPA Data'!$I:$I,'EPA Data'!$D:$D,'Country Selector'!$A$2,'EPA Data'!$J:$J,$B$1,'EPA Data'!$C:$C,AB$2,'EPA Data'!$G:$G,"&gt;="&amp;$A22,'EPA Data'!$G:$G,"&lt;"&amp;$B22)+IF('Multipliers and Adjustments'!$B$66="Y",'SNAP Adjustment'!AC134,0))*unit_conv</f>
        <v>0</v>
      </c>
      <c r="AC22">
        <f t="shared" si="20"/>
        <v>0</v>
      </c>
      <c r="AD22">
        <f t="shared" si="20"/>
        <v>0</v>
      </c>
      <c r="AE22">
        <f t="shared" si="20"/>
        <v>0</v>
      </c>
      <c r="AF22">
        <f t="shared" si="20"/>
        <v>0</v>
      </c>
      <c r="AG22" s="67">
        <f>(VLOOKUP($B$1,'Multipliers and Adjustments'!$A$70:$I$86,TRUNC(COLUMN(AG$2)/5)+2,FALSE)*SUMIFS('EPA Data'!$I:$I,'EPA Data'!$D:$D,'Country Selector'!$A$2,'EPA Data'!$J:$J,$B$1,'EPA Data'!$C:$C,AG$2,'EPA Data'!$G:$G,"&gt;="&amp;$A22,'EPA Data'!$G:$G,"&lt;"&amp;$B22)+IF('Multipliers and Adjustments'!$B$66="Y",'SNAP Adjustment'!AH134,0))*unit_conv</f>
        <v>0</v>
      </c>
      <c r="AH22">
        <f t="shared" si="21"/>
        <v>0</v>
      </c>
      <c r="AI22">
        <f t="shared" si="21"/>
        <v>0</v>
      </c>
      <c r="AJ22">
        <f t="shared" si="21"/>
        <v>0</v>
      </c>
      <c r="AK22">
        <f t="shared" si="21"/>
        <v>0</v>
      </c>
      <c r="AL22" s="67">
        <f>(VLOOKUP($B$1,'Multipliers and Adjustments'!$A$70:$I$86,TRUNC(COLUMN(AL$2)/5)+2,FALSE)*SUMIFS('EPA Data'!$I:$I,'EPA Data'!$D:$D,'Country Selector'!$A$2,'EPA Data'!$J:$J,$B$1,'EPA Data'!$C:$C,AL$2,'EPA Data'!$G:$G,"&gt;="&amp;$A22,'EPA Data'!$G:$G,"&lt;"&amp;$B22)+IF('Multipliers and Adjustments'!$B$66="Y",'SNAP Adjustment'!AM134,0))*unit_conv</f>
        <v>0</v>
      </c>
    </row>
    <row r="23" spans="1:38" x14ac:dyDescent="0.45">
      <c r="A23" s="12">
        <f t="shared" si="14"/>
        <v>-150</v>
      </c>
      <c r="B23" s="11">
        <f t="shared" si="7"/>
        <v>-100</v>
      </c>
      <c r="C23" s="67">
        <f>(VLOOKUP($B$1,'Multipliers and Adjustments'!$A$70:$I$86,TRUNC(COLUMN(C$2)/5)+2,FALSE)*SUMIFS('EPA Data'!$I:$I,'EPA Data'!$D:$D,'Country Selector'!$A$2,'EPA Data'!$J:$J,$B$1,'EPA Data'!$C:$C,C$2,'EPA Data'!$G:$G,"&gt;="&amp;$A23,'EPA Data'!$G:$G,"&lt;"&amp;$B23)+IF('Multipliers and Adjustments'!$B$66="Y",'SNAP Adjustment'!D135,0))*unit_conv</f>
        <v>0</v>
      </c>
      <c r="D23">
        <f t="shared" si="15"/>
        <v>0</v>
      </c>
      <c r="E23">
        <f t="shared" si="15"/>
        <v>0</v>
      </c>
      <c r="F23">
        <f t="shared" si="15"/>
        <v>0</v>
      </c>
      <c r="G23">
        <f t="shared" si="15"/>
        <v>0</v>
      </c>
      <c r="H23" s="67">
        <f>(VLOOKUP($B$1,'Multipliers and Adjustments'!$A$70:$I$86,TRUNC(COLUMN(H$2)/5)+2,FALSE)*SUMIFS('EPA Data'!$I:$I,'EPA Data'!$D:$D,'Country Selector'!$A$2,'EPA Data'!$J:$J,$B$1,'EPA Data'!$C:$C,H$2,'EPA Data'!$G:$G,"&gt;="&amp;$A23,'EPA Data'!$G:$G,"&lt;"&amp;$B23)+IF('Multipliers and Adjustments'!$B$66="Y",'SNAP Adjustment'!I135,0))*unit_conv</f>
        <v>0</v>
      </c>
      <c r="I23">
        <f t="shared" si="16"/>
        <v>0</v>
      </c>
      <c r="J23">
        <f t="shared" si="16"/>
        <v>0</v>
      </c>
      <c r="K23">
        <f t="shared" si="16"/>
        <v>0</v>
      </c>
      <c r="L23">
        <f t="shared" si="16"/>
        <v>0</v>
      </c>
      <c r="M23" s="67">
        <f>(VLOOKUP($B$1,'Multipliers and Adjustments'!$A$70:$I$86,TRUNC(COLUMN(M$2)/5)+2,FALSE)*SUMIFS('EPA Data'!$I:$I,'EPA Data'!$D:$D,'Country Selector'!$A$2,'EPA Data'!$J:$J,$B$1,'EPA Data'!$C:$C,M$2,'EPA Data'!$G:$G,"&gt;="&amp;$A23,'EPA Data'!$G:$G,"&lt;"&amp;$B23)+IF('Multipliers and Adjustments'!$B$66="Y",'SNAP Adjustment'!N135,0))*unit_conv</f>
        <v>0</v>
      </c>
      <c r="N23">
        <f t="shared" si="17"/>
        <v>0</v>
      </c>
      <c r="O23">
        <f t="shared" si="17"/>
        <v>0</v>
      </c>
      <c r="P23">
        <f t="shared" si="17"/>
        <v>0</v>
      </c>
      <c r="Q23">
        <f t="shared" si="17"/>
        <v>0</v>
      </c>
      <c r="R23" s="67">
        <f>(VLOOKUP($B$1,'Multipliers and Adjustments'!$A$70:$I$86,TRUNC(COLUMN(R$2)/5)+2,FALSE)*SUMIFS('EPA Data'!$I:$I,'EPA Data'!$D:$D,'Country Selector'!$A$2,'EPA Data'!$J:$J,$B$1,'EPA Data'!$C:$C,R$2,'EPA Data'!$G:$G,"&gt;="&amp;$A23,'EPA Data'!$G:$G,"&lt;"&amp;$B23)+IF('Multipliers and Adjustments'!$B$66="Y",'SNAP Adjustment'!S135,0))*unit_conv</f>
        <v>0</v>
      </c>
      <c r="S23">
        <f t="shared" si="18"/>
        <v>0</v>
      </c>
      <c r="T23">
        <f t="shared" si="18"/>
        <v>0</v>
      </c>
      <c r="U23">
        <f t="shared" si="18"/>
        <v>0</v>
      </c>
      <c r="V23">
        <f t="shared" si="18"/>
        <v>0</v>
      </c>
      <c r="W23" s="67">
        <f>(VLOOKUP($B$1,'Multipliers and Adjustments'!$A$70:$I$86,TRUNC(COLUMN(W$2)/5)+2,FALSE)*SUMIFS('EPA Data'!$I:$I,'EPA Data'!$D:$D,'Country Selector'!$A$2,'EPA Data'!$J:$J,$B$1,'EPA Data'!$C:$C,W$2,'EPA Data'!$G:$G,"&gt;="&amp;$A23,'EPA Data'!$G:$G,"&lt;"&amp;$B23)+IF('Multipliers and Adjustments'!$B$66="Y",'SNAP Adjustment'!X135,0))*unit_conv</f>
        <v>0</v>
      </c>
      <c r="X23">
        <f t="shared" si="19"/>
        <v>0</v>
      </c>
      <c r="Y23">
        <f t="shared" si="19"/>
        <v>0</v>
      </c>
      <c r="Z23">
        <f t="shared" si="19"/>
        <v>0</v>
      </c>
      <c r="AA23">
        <f t="shared" si="19"/>
        <v>0</v>
      </c>
      <c r="AB23" s="67">
        <f>(VLOOKUP($B$1,'Multipliers and Adjustments'!$A$70:$I$86,TRUNC(COLUMN(AB$2)/5)+2,FALSE)*SUMIFS('EPA Data'!$I:$I,'EPA Data'!$D:$D,'Country Selector'!$A$2,'EPA Data'!$J:$J,$B$1,'EPA Data'!$C:$C,AB$2,'EPA Data'!$G:$G,"&gt;="&amp;$A23,'EPA Data'!$G:$G,"&lt;"&amp;$B23)+IF('Multipliers and Adjustments'!$B$66="Y",'SNAP Adjustment'!AC135,0))*unit_conv</f>
        <v>0</v>
      </c>
      <c r="AC23">
        <f t="shared" si="20"/>
        <v>0</v>
      </c>
      <c r="AD23">
        <f t="shared" si="20"/>
        <v>0</v>
      </c>
      <c r="AE23">
        <f t="shared" si="20"/>
        <v>0</v>
      </c>
      <c r="AF23">
        <f t="shared" si="20"/>
        <v>0</v>
      </c>
      <c r="AG23" s="67">
        <f>(VLOOKUP($B$1,'Multipliers and Adjustments'!$A$70:$I$86,TRUNC(COLUMN(AG$2)/5)+2,FALSE)*SUMIFS('EPA Data'!$I:$I,'EPA Data'!$D:$D,'Country Selector'!$A$2,'EPA Data'!$J:$J,$B$1,'EPA Data'!$C:$C,AG$2,'EPA Data'!$G:$G,"&gt;="&amp;$A23,'EPA Data'!$G:$G,"&lt;"&amp;$B23)+IF('Multipliers and Adjustments'!$B$66="Y",'SNAP Adjustment'!AH135,0))*unit_conv</f>
        <v>0</v>
      </c>
      <c r="AH23">
        <f t="shared" si="21"/>
        <v>0</v>
      </c>
      <c r="AI23">
        <f t="shared" si="21"/>
        <v>0</v>
      </c>
      <c r="AJ23">
        <f t="shared" si="21"/>
        <v>0</v>
      </c>
      <c r="AK23">
        <f t="shared" si="21"/>
        <v>0</v>
      </c>
      <c r="AL23" s="67">
        <f>(VLOOKUP($B$1,'Multipliers and Adjustments'!$A$70:$I$86,TRUNC(COLUMN(AL$2)/5)+2,FALSE)*SUMIFS('EPA Data'!$I:$I,'EPA Data'!$D:$D,'Country Selector'!$A$2,'EPA Data'!$J:$J,$B$1,'EPA Data'!$C:$C,AL$2,'EPA Data'!$G:$G,"&gt;="&amp;$A23,'EPA Data'!$G:$G,"&lt;"&amp;$B23)+IF('Multipliers and Adjustments'!$B$66="Y",'SNAP Adjustment'!AM135,0))*unit_conv</f>
        <v>0</v>
      </c>
    </row>
    <row r="24" spans="1:38" x14ac:dyDescent="0.45">
      <c r="A24" s="15">
        <f t="shared" si="14"/>
        <v>-100</v>
      </c>
      <c r="B24" s="16">
        <f>A24+10</f>
        <v>-90</v>
      </c>
      <c r="C24" s="67">
        <f>(VLOOKUP($B$1,'Multipliers and Adjustments'!$A$70:$I$86,TRUNC(COLUMN(C$2)/5)+2,FALSE)*SUMIFS('EPA Data'!$I:$I,'EPA Data'!$D:$D,'Country Selector'!$A$2,'EPA Data'!$J:$J,$B$1,'EPA Data'!$C:$C,C$2,'EPA Data'!$G:$G,"&gt;="&amp;$A24,'EPA Data'!$G:$G,"&lt;"&amp;$B24)+IF('Multipliers and Adjustments'!$B$66="Y",'SNAP Adjustment'!D136,0))*unit_conv</f>
        <v>0</v>
      </c>
      <c r="D24">
        <f t="shared" si="15"/>
        <v>0</v>
      </c>
      <c r="E24">
        <f t="shared" si="15"/>
        <v>0</v>
      </c>
      <c r="F24">
        <f t="shared" si="15"/>
        <v>0</v>
      </c>
      <c r="G24">
        <f t="shared" si="15"/>
        <v>0</v>
      </c>
      <c r="H24" s="67">
        <f>(VLOOKUP($B$1,'Multipliers and Adjustments'!$A$70:$I$86,TRUNC(COLUMN(H$2)/5)+2,FALSE)*SUMIFS('EPA Data'!$I:$I,'EPA Data'!$D:$D,'Country Selector'!$A$2,'EPA Data'!$J:$J,$B$1,'EPA Data'!$C:$C,H$2,'EPA Data'!$G:$G,"&gt;="&amp;$A24,'EPA Data'!$G:$G,"&lt;"&amp;$B24)+IF('Multipliers and Adjustments'!$B$66="Y",'SNAP Adjustment'!I136,0))*unit_conv</f>
        <v>0</v>
      </c>
      <c r="I24">
        <f t="shared" si="16"/>
        <v>0</v>
      </c>
      <c r="J24">
        <f t="shared" si="16"/>
        <v>0</v>
      </c>
      <c r="K24">
        <f t="shared" si="16"/>
        <v>0</v>
      </c>
      <c r="L24">
        <f t="shared" si="16"/>
        <v>0</v>
      </c>
      <c r="M24" s="67">
        <f>(VLOOKUP($B$1,'Multipliers and Adjustments'!$A$70:$I$86,TRUNC(COLUMN(M$2)/5)+2,FALSE)*SUMIFS('EPA Data'!$I:$I,'EPA Data'!$D:$D,'Country Selector'!$A$2,'EPA Data'!$J:$J,$B$1,'EPA Data'!$C:$C,M$2,'EPA Data'!$G:$G,"&gt;="&amp;$A24,'EPA Data'!$G:$G,"&lt;"&amp;$B24)+IF('Multipliers and Adjustments'!$B$66="Y",'SNAP Adjustment'!N136,0))*unit_conv</f>
        <v>0</v>
      </c>
      <c r="N24">
        <f t="shared" si="17"/>
        <v>0</v>
      </c>
      <c r="O24">
        <f t="shared" si="17"/>
        <v>0</v>
      </c>
      <c r="P24">
        <f t="shared" si="17"/>
        <v>0</v>
      </c>
      <c r="Q24">
        <f t="shared" si="17"/>
        <v>0</v>
      </c>
      <c r="R24" s="67">
        <f>(VLOOKUP($B$1,'Multipliers and Adjustments'!$A$70:$I$86,TRUNC(COLUMN(R$2)/5)+2,FALSE)*SUMIFS('EPA Data'!$I:$I,'EPA Data'!$D:$D,'Country Selector'!$A$2,'EPA Data'!$J:$J,$B$1,'EPA Data'!$C:$C,R$2,'EPA Data'!$G:$G,"&gt;="&amp;$A24,'EPA Data'!$G:$G,"&lt;"&amp;$B24)+IF('Multipliers and Adjustments'!$B$66="Y",'SNAP Adjustment'!S136,0))*unit_conv</f>
        <v>0</v>
      </c>
      <c r="S24">
        <f t="shared" si="18"/>
        <v>0</v>
      </c>
      <c r="T24">
        <f t="shared" si="18"/>
        <v>0</v>
      </c>
      <c r="U24">
        <f t="shared" si="18"/>
        <v>0</v>
      </c>
      <c r="V24">
        <f t="shared" si="18"/>
        <v>0</v>
      </c>
      <c r="W24" s="67">
        <f>(VLOOKUP($B$1,'Multipliers and Adjustments'!$A$70:$I$86,TRUNC(COLUMN(W$2)/5)+2,FALSE)*SUMIFS('EPA Data'!$I:$I,'EPA Data'!$D:$D,'Country Selector'!$A$2,'EPA Data'!$J:$J,$B$1,'EPA Data'!$C:$C,W$2,'EPA Data'!$G:$G,"&gt;="&amp;$A24,'EPA Data'!$G:$G,"&lt;"&amp;$B24)+IF('Multipliers and Adjustments'!$B$66="Y",'SNAP Adjustment'!X136,0))*unit_conv</f>
        <v>0</v>
      </c>
      <c r="X24">
        <f t="shared" si="19"/>
        <v>0</v>
      </c>
      <c r="Y24">
        <f t="shared" si="19"/>
        <v>0</v>
      </c>
      <c r="Z24">
        <f t="shared" si="19"/>
        <v>0</v>
      </c>
      <c r="AA24">
        <f t="shared" si="19"/>
        <v>0</v>
      </c>
      <c r="AB24" s="67">
        <f>(VLOOKUP($B$1,'Multipliers and Adjustments'!$A$70:$I$86,TRUNC(COLUMN(AB$2)/5)+2,FALSE)*SUMIFS('EPA Data'!$I:$I,'EPA Data'!$D:$D,'Country Selector'!$A$2,'EPA Data'!$J:$J,$B$1,'EPA Data'!$C:$C,AB$2,'EPA Data'!$G:$G,"&gt;="&amp;$A24,'EPA Data'!$G:$G,"&lt;"&amp;$B24)+IF('Multipliers and Adjustments'!$B$66="Y",'SNAP Adjustment'!AC136,0))*unit_conv</f>
        <v>0</v>
      </c>
      <c r="AC24">
        <f t="shared" si="20"/>
        <v>0</v>
      </c>
      <c r="AD24">
        <f t="shared" si="20"/>
        <v>0</v>
      </c>
      <c r="AE24">
        <f t="shared" si="20"/>
        <v>0</v>
      </c>
      <c r="AF24">
        <f t="shared" si="20"/>
        <v>0</v>
      </c>
      <c r="AG24" s="67">
        <f>(VLOOKUP($B$1,'Multipliers and Adjustments'!$A$70:$I$86,TRUNC(COLUMN(AG$2)/5)+2,FALSE)*SUMIFS('EPA Data'!$I:$I,'EPA Data'!$D:$D,'Country Selector'!$A$2,'EPA Data'!$J:$J,$B$1,'EPA Data'!$C:$C,AG$2,'EPA Data'!$G:$G,"&gt;="&amp;$A24,'EPA Data'!$G:$G,"&lt;"&amp;$B24)+IF('Multipliers and Adjustments'!$B$66="Y",'SNAP Adjustment'!AH136,0))*unit_conv</f>
        <v>0</v>
      </c>
      <c r="AH24">
        <f t="shared" si="21"/>
        <v>0</v>
      </c>
      <c r="AI24">
        <f t="shared" si="21"/>
        <v>0</v>
      </c>
      <c r="AJ24">
        <f t="shared" si="21"/>
        <v>0</v>
      </c>
      <c r="AK24">
        <f t="shared" si="21"/>
        <v>0</v>
      </c>
      <c r="AL24" s="67">
        <f>(VLOOKUP($B$1,'Multipliers and Adjustments'!$A$70:$I$86,TRUNC(COLUMN(AL$2)/5)+2,FALSE)*SUMIFS('EPA Data'!$I:$I,'EPA Data'!$D:$D,'Country Selector'!$A$2,'EPA Data'!$J:$J,$B$1,'EPA Data'!$C:$C,AL$2,'EPA Data'!$G:$G,"&gt;="&amp;$A24,'EPA Data'!$G:$G,"&lt;"&amp;$B24)+IF('Multipliers and Adjustments'!$B$66="Y",'SNAP Adjustment'!AM136,0))*unit_conv</f>
        <v>0</v>
      </c>
    </row>
    <row r="25" spans="1:38" x14ac:dyDescent="0.45">
      <c r="A25" s="15">
        <f t="shared" si="14"/>
        <v>-90</v>
      </c>
      <c r="B25" s="16">
        <f t="shared" ref="B25:B44" si="22">A25+10</f>
        <v>-80</v>
      </c>
      <c r="C25" s="67">
        <f>(VLOOKUP($B$1,'Multipliers and Adjustments'!$A$70:$I$86,TRUNC(COLUMN(C$2)/5)+2,FALSE)*SUMIFS('EPA Data'!$I:$I,'EPA Data'!$D:$D,'Country Selector'!$A$2,'EPA Data'!$J:$J,$B$1,'EPA Data'!$C:$C,C$2,'EPA Data'!$G:$G,"&gt;="&amp;$A25,'EPA Data'!$G:$G,"&lt;"&amp;$B25)+IF('Multipliers and Adjustments'!$B$66="Y",'SNAP Adjustment'!D137,0))*unit_conv</f>
        <v>0</v>
      </c>
      <c r="D25">
        <f t="shared" si="15"/>
        <v>0</v>
      </c>
      <c r="E25">
        <f t="shared" si="15"/>
        <v>0</v>
      </c>
      <c r="F25">
        <f t="shared" si="15"/>
        <v>0</v>
      </c>
      <c r="G25">
        <f t="shared" si="15"/>
        <v>0</v>
      </c>
      <c r="H25" s="67">
        <f>(VLOOKUP($B$1,'Multipliers and Adjustments'!$A$70:$I$86,TRUNC(COLUMN(H$2)/5)+2,FALSE)*SUMIFS('EPA Data'!$I:$I,'EPA Data'!$D:$D,'Country Selector'!$A$2,'EPA Data'!$J:$J,$B$1,'EPA Data'!$C:$C,H$2,'EPA Data'!$G:$G,"&gt;="&amp;$A25,'EPA Data'!$G:$G,"&lt;"&amp;$B25)+IF('Multipliers and Adjustments'!$B$66="Y",'SNAP Adjustment'!I137,0))*unit_conv</f>
        <v>0</v>
      </c>
      <c r="I25">
        <f t="shared" si="16"/>
        <v>0</v>
      </c>
      <c r="J25">
        <f t="shared" si="16"/>
        <v>0</v>
      </c>
      <c r="K25">
        <f t="shared" si="16"/>
        <v>0</v>
      </c>
      <c r="L25">
        <f t="shared" si="16"/>
        <v>0</v>
      </c>
      <c r="M25" s="67">
        <f>(VLOOKUP($B$1,'Multipliers and Adjustments'!$A$70:$I$86,TRUNC(COLUMN(M$2)/5)+2,FALSE)*SUMIFS('EPA Data'!$I:$I,'EPA Data'!$D:$D,'Country Selector'!$A$2,'EPA Data'!$J:$J,$B$1,'EPA Data'!$C:$C,M$2,'EPA Data'!$G:$G,"&gt;="&amp;$A25,'EPA Data'!$G:$G,"&lt;"&amp;$B25)+IF('Multipliers and Adjustments'!$B$66="Y",'SNAP Adjustment'!N137,0))*unit_conv</f>
        <v>0</v>
      </c>
      <c r="N25">
        <f t="shared" si="17"/>
        <v>0</v>
      </c>
      <c r="O25">
        <f t="shared" si="17"/>
        <v>0</v>
      </c>
      <c r="P25">
        <f t="shared" si="17"/>
        <v>0</v>
      </c>
      <c r="Q25">
        <f t="shared" si="17"/>
        <v>0</v>
      </c>
      <c r="R25" s="67">
        <f>(VLOOKUP($B$1,'Multipliers and Adjustments'!$A$70:$I$86,TRUNC(COLUMN(R$2)/5)+2,FALSE)*SUMIFS('EPA Data'!$I:$I,'EPA Data'!$D:$D,'Country Selector'!$A$2,'EPA Data'!$J:$J,$B$1,'EPA Data'!$C:$C,R$2,'EPA Data'!$G:$G,"&gt;="&amp;$A25,'EPA Data'!$G:$G,"&lt;"&amp;$B25)+IF('Multipliers and Adjustments'!$B$66="Y",'SNAP Adjustment'!S137,0))*unit_conv</f>
        <v>0</v>
      </c>
      <c r="S25">
        <f t="shared" si="18"/>
        <v>0</v>
      </c>
      <c r="T25">
        <f t="shared" si="18"/>
        <v>0</v>
      </c>
      <c r="U25">
        <f t="shared" si="18"/>
        <v>0</v>
      </c>
      <c r="V25">
        <f t="shared" si="18"/>
        <v>0</v>
      </c>
      <c r="W25" s="67">
        <f>(VLOOKUP($B$1,'Multipliers and Adjustments'!$A$70:$I$86,TRUNC(COLUMN(W$2)/5)+2,FALSE)*SUMIFS('EPA Data'!$I:$I,'EPA Data'!$D:$D,'Country Selector'!$A$2,'EPA Data'!$J:$J,$B$1,'EPA Data'!$C:$C,W$2,'EPA Data'!$G:$G,"&gt;="&amp;$A25,'EPA Data'!$G:$G,"&lt;"&amp;$B25)+IF('Multipliers and Adjustments'!$B$66="Y",'SNAP Adjustment'!X137,0))*unit_conv</f>
        <v>0</v>
      </c>
      <c r="X25">
        <f t="shared" si="19"/>
        <v>0</v>
      </c>
      <c r="Y25">
        <f t="shared" si="19"/>
        <v>0</v>
      </c>
      <c r="Z25">
        <f t="shared" si="19"/>
        <v>0</v>
      </c>
      <c r="AA25">
        <f t="shared" si="19"/>
        <v>0</v>
      </c>
      <c r="AB25" s="67">
        <f>(VLOOKUP($B$1,'Multipliers and Adjustments'!$A$70:$I$86,TRUNC(COLUMN(AB$2)/5)+2,FALSE)*SUMIFS('EPA Data'!$I:$I,'EPA Data'!$D:$D,'Country Selector'!$A$2,'EPA Data'!$J:$J,$B$1,'EPA Data'!$C:$C,AB$2,'EPA Data'!$G:$G,"&gt;="&amp;$A25,'EPA Data'!$G:$G,"&lt;"&amp;$B25)+IF('Multipliers and Adjustments'!$B$66="Y",'SNAP Adjustment'!AC137,0))*unit_conv</f>
        <v>0</v>
      </c>
      <c r="AC25">
        <f t="shared" si="20"/>
        <v>0</v>
      </c>
      <c r="AD25">
        <f t="shared" si="20"/>
        <v>0</v>
      </c>
      <c r="AE25">
        <f t="shared" si="20"/>
        <v>0</v>
      </c>
      <c r="AF25">
        <f t="shared" si="20"/>
        <v>0</v>
      </c>
      <c r="AG25" s="67">
        <f>(VLOOKUP($B$1,'Multipliers and Adjustments'!$A$70:$I$86,TRUNC(COLUMN(AG$2)/5)+2,FALSE)*SUMIFS('EPA Data'!$I:$I,'EPA Data'!$D:$D,'Country Selector'!$A$2,'EPA Data'!$J:$J,$B$1,'EPA Data'!$C:$C,AG$2,'EPA Data'!$G:$G,"&gt;="&amp;$A25,'EPA Data'!$G:$G,"&lt;"&amp;$B25)+IF('Multipliers and Adjustments'!$B$66="Y",'SNAP Adjustment'!AH137,0))*unit_conv</f>
        <v>0</v>
      </c>
      <c r="AH25">
        <f t="shared" si="21"/>
        <v>0</v>
      </c>
      <c r="AI25">
        <f t="shared" si="21"/>
        <v>0</v>
      </c>
      <c r="AJ25">
        <f t="shared" si="21"/>
        <v>0</v>
      </c>
      <c r="AK25">
        <f t="shared" si="21"/>
        <v>0</v>
      </c>
      <c r="AL25" s="67">
        <f>(VLOOKUP($B$1,'Multipliers and Adjustments'!$A$70:$I$86,TRUNC(COLUMN(AL$2)/5)+2,FALSE)*SUMIFS('EPA Data'!$I:$I,'EPA Data'!$D:$D,'Country Selector'!$A$2,'EPA Data'!$J:$J,$B$1,'EPA Data'!$C:$C,AL$2,'EPA Data'!$G:$G,"&gt;="&amp;$A25,'EPA Data'!$G:$G,"&lt;"&amp;$B25)+IF('Multipliers and Adjustments'!$B$66="Y",'SNAP Adjustment'!AM137,0))*unit_conv</f>
        <v>0</v>
      </c>
    </row>
    <row r="26" spans="1:38" x14ac:dyDescent="0.45">
      <c r="A26" s="15">
        <f t="shared" si="14"/>
        <v>-80</v>
      </c>
      <c r="B26" s="16">
        <f t="shared" si="22"/>
        <v>-70</v>
      </c>
      <c r="C26" s="67">
        <f>(VLOOKUP($B$1,'Multipliers and Adjustments'!$A$70:$I$86,TRUNC(COLUMN(C$2)/5)+2,FALSE)*SUMIFS('EPA Data'!$I:$I,'EPA Data'!$D:$D,'Country Selector'!$A$2,'EPA Data'!$J:$J,$B$1,'EPA Data'!$C:$C,C$2,'EPA Data'!$G:$G,"&gt;="&amp;$A26,'EPA Data'!$G:$G,"&lt;"&amp;$B26)+IF('Multipliers and Adjustments'!$B$66="Y",'SNAP Adjustment'!D138,0))*unit_conv</f>
        <v>0</v>
      </c>
      <c r="D26">
        <f t="shared" si="15"/>
        <v>0</v>
      </c>
      <c r="E26">
        <f t="shared" si="15"/>
        <v>0</v>
      </c>
      <c r="F26">
        <f t="shared" si="15"/>
        <v>0</v>
      </c>
      <c r="G26">
        <f t="shared" si="15"/>
        <v>0</v>
      </c>
      <c r="H26" s="67">
        <f>(VLOOKUP($B$1,'Multipliers and Adjustments'!$A$70:$I$86,TRUNC(COLUMN(H$2)/5)+2,FALSE)*SUMIFS('EPA Data'!$I:$I,'EPA Data'!$D:$D,'Country Selector'!$A$2,'EPA Data'!$J:$J,$B$1,'EPA Data'!$C:$C,H$2,'EPA Data'!$G:$G,"&gt;="&amp;$A26,'EPA Data'!$G:$G,"&lt;"&amp;$B26)+IF('Multipliers and Adjustments'!$B$66="Y",'SNAP Adjustment'!I138,0))*unit_conv</f>
        <v>0</v>
      </c>
      <c r="I26">
        <f t="shared" si="16"/>
        <v>0</v>
      </c>
      <c r="J26">
        <f t="shared" si="16"/>
        <v>0</v>
      </c>
      <c r="K26">
        <f t="shared" si="16"/>
        <v>0</v>
      </c>
      <c r="L26">
        <f t="shared" si="16"/>
        <v>0</v>
      </c>
      <c r="M26" s="67">
        <f>(VLOOKUP($B$1,'Multipliers and Adjustments'!$A$70:$I$86,TRUNC(COLUMN(M$2)/5)+2,FALSE)*SUMIFS('EPA Data'!$I:$I,'EPA Data'!$D:$D,'Country Selector'!$A$2,'EPA Data'!$J:$J,$B$1,'EPA Data'!$C:$C,M$2,'EPA Data'!$G:$G,"&gt;="&amp;$A26,'EPA Data'!$G:$G,"&lt;"&amp;$B26)+IF('Multipliers and Adjustments'!$B$66="Y",'SNAP Adjustment'!N138,0))*unit_conv</f>
        <v>0</v>
      </c>
      <c r="N26">
        <f t="shared" si="17"/>
        <v>0</v>
      </c>
      <c r="O26">
        <f t="shared" si="17"/>
        <v>0</v>
      </c>
      <c r="P26">
        <f t="shared" si="17"/>
        <v>0</v>
      </c>
      <c r="Q26">
        <f t="shared" si="17"/>
        <v>0</v>
      </c>
      <c r="R26" s="67">
        <f>(VLOOKUP($B$1,'Multipliers and Adjustments'!$A$70:$I$86,TRUNC(COLUMN(R$2)/5)+2,FALSE)*SUMIFS('EPA Data'!$I:$I,'EPA Data'!$D:$D,'Country Selector'!$A$2,'EPA Data'!$J:$J,$B$1,'EPA Data'!$C:$C,R$2,'EPA Data'!$G:$G,"&gt;="&amp;$A26,'EPA Data'!$G:$G,"&lt;"&amp;$B26)+IF('Multipliers and Adjustments'!$B$66="Y",'SNAP Adjustment'!S138,0))*unit_conv</f>
        <v>0</v>
      </c>
      <c r="S26">
        <f t="shared" si="18"/>
        <v>0</v>
      </c>
      <c r="T26">
        <f t="shared" si="18"/>
        <v>0</v>
      </c>
      <c r="U26">
        <f t="shared" si="18"/>
        <v>0</v>
      </c>
      <c r="V26">
        <f t="shared" si="18"/>
        <v>0</v>
      </c>
      <c r="W26" s="67">
        <f>(VLOOKUP($B$1,'Multipliers and Adjustments'!$A$70:$I$86,TRUNC(COLUMN(W$2)/5)+2,FALSE)*SUMIFS('EPA Data'!$I:$I,'EPA Data'!$D:$D,'Country Selector'!$A$2,'EPA Data'!$J:$J,$B$1,'EPA Data'!$C:$C,W$2,'EPA Data'!$G:$G,"&gt;="&amp;$A26,'EPA Data'!$G:$G,"&lt;"&amp;$B26)+IF('Multipliers and Adjustments'!$B$66="Y",'SNAP Adjustment'!X138,0))*unit_conv</f>
        <v>0</v>
      </c>
      <c r="X26">
        <f t="shared" si="19"/>
        <v>0</v>
      </c>
      <c r="Y26">
        <f t="shared" si="19"/>
        <v>0</v>
      </c>
      <c r="Z26">
        <f t="shared" si="19"/>
        <v>0</v>
      </c>
      <c r="AA26">
        <f t="shared" si="19"/>
        <v>0</v>
      </c>
      <c r="AB26" s="67">
        <f>(VLOOKUP($B$1,'Multipliers and Adjustments'!$A$70:$I$86,TRUNC(COLUMN(AB$2)/5)+2,FALSE)*SUMIFS('EPA Data'!$I:$I,'EPA Data'!$D:$D,'Country Selector'!$A$2,'EPA Data'!$J:$J,$B$1,'EPA Data'!$C:$C,AB$2,'EPA Data'!$G:$G,"&gt;="&amp;$A26,'EPA Data'!$G:$G,"&lt;"&amp;$B26)+IF('Multipliers and Adjustments'!$B$66="Y",'SNAP Adjustment'!AC138,0))*unit_conv</f>
        <v>0</v>
      </c>
      <c r="AC26">
        <f t="shared" si="20"/>
        <v>0</v>
      </c>
      <c r="AD26">
        <f t="shared" si="20"/>
        <v>0</v>
      </c>
      <c r="AE26">
        <f t="shared" si="20"/>
        <v>0</v>
      </c>
      <c r="AF26">
        <f t="shared" si="20"/>
        <v>0</v>
      </c>
      <c r="AG26" s="67">
        <f>(VLOOKUP($B$1,'Multipliers and Adjustments'!$A$70:$I$86,TRUNC(COLUMN(AG$2)/5)+2,FALSE)*SUMIFS('EPA Data'!$I:$I,'EPA Data'!$D:$D,'Country Selector'!$A$2,'EPA Data'!$J:$J,$B$1,'EPA Data'!$C:$C,AG$2,'EPA Data'!$G:$G,"&gt;="&amp;$A26,'EPA Data'!$G:$G,"&lt;"&amp;$B26)+IF('Multipliers and Adjustments'!$B$66="Y",'SNAP Adjustment'!AH138,0))*unit_conv</f>
        <v>0</v>
      </c>
      <c r="AH26">
        <f t="shared" si="21"/>
        <v>0</v>
      </c>
      <c r="AI26">
        <f t="shared" si="21"/>
        <v>0</v>
      </c>
      <c r="AJ26">
        <f t="shared" si="21"/>
        <v>0</v>
      </c>
      <c r="AK26">
        <f t="shared" si="21"/>
        <v>0</v>
      </c>
      <c r="AL26" s="67">
        <f>(VLOOKUP($B$1,'Multipliers and Adjustments'!$A$70:$I$86,TRUNC(COLUMN(AL$2)/5)+2,FALSE)*SUMIFS('EPA Data'!$I:$I,'EPA Data'!$D:$D,'Country Selector'!$A$2,'EPA Data'!$J:$J,$B$1,'EPA Data'!$C:$C,AL$2,'EPA Data'!$G:$G,"&gt;="&amp;$A26,'EPA Data'!$G:$G,"&lt;"&amp;$B26)+IF('Multipliers and Adjustments'!$B$66="Y",'SNAP Adjustment'!AM138,0))*unit_conv</f>
        <v>0</v>
      </c>
    </row>
    <row r="27" spans="1:38" x14ac:dyDescent="0.45">
      <c r="A27" s="15">
        <f t="shared" si="14"/>
        <v>-70</v>
      </c>
      <c r="B27" s="16">
        <f t="shared" si="22"/>
        <v>-60</v>
      </c>
      <c r="C27" s="67">
        <f>(VLOOKUP($B$1,'Multipliers and Adjustments'!$A$70:$I$86,TRUNC(COLUMN(C$2)/5)+2,FALSE)*SUMIFS('EPA Data'!$I:$I,'EPA Data'!$D:$D,'Country Selector'!$A$2,'EPA Data'!$J:$J,$B$1,'EPA Data'!$C:$C,C$2,'EPA Data'!$G:$G,"&gt;="&amp;$A27,'EPA Data'!$G:$G,"&lt;"&amp;$B27)+IF('Multipliers and Adjustments'!$B$66="Y",'SNAP Adjustment'!D139,0))*unit_conv</f>
        <v>0</v>
      </c>
      <c r="D27">
        <f t="shared" si="15"/>
        <v>0</v>
      </c>
      <c r="E27">
        <f t="shared" si="15"/>
        <v>0</v>
      </c>
      <c r="F27">
        <f t="shared" si="15"/>
        <v>0</v>
      </c>
      <c r="G27">
        <f t="shared" si="15"/>
        <v>0</v>
      </c>
      <c r="H27" s="67">
        <f>(VLOOKUP($B$1,'Multipliers and Adjustments'!$A$70:$I$86,TRUNC(COLUMN(H$2)/5)+2,FALSE)*SUMIFS('EPA Data'!$I:$I,'EPA Data'!$D:$D,'Country Selector'!$A$2,'EPA Data'!$J:$J,$B$1,'EPA Data'!$C:$C,H$2,'EPA Data'!$G:$G,"&gt;="&amp;$A27,'EPA Data'!$G:$G,"&lt;"&amp;$B27)+IF('Multipliers and Adjustments'!$B$66="Y",'SNAP Adjustment'!I139,0))*unit_conv</f>
        <v>0</v>
      </c>
      <c r="I27">
        <f t="shared" si="16"/>
        <v>0</v>
      </c>
      <c r="J27">
        <f t="shared" si="16"/>
        <v>0</v>
      </c>
      <c r="K27">
        <f t="shared" si="16"/>
        <v>0</v>
      </c>
      <c r="L27">
        <f t="shared" si="16"/>
        <v>0</v>
      </c>
      <c r="M27" s="67">
        <f>(VLOOKUP($B$1,'Multipliers and Adjustments'!$A$70:$I$86,TRUNC(COLUMN(M$2)/5)+2,FALSE)*SUMIFS('EPA Data'!$I:$I,'EPA Data'!$D:$D,'Country Selector'!$A$2,'EPA Data'!$J:$J,$B$1,'EPA Data'!$C:$C,M$2,'EPA Data'!$G:$G,"&gt;="&amp;$A27,'EPA Data'!$G:$G,"&lt;"&amp;$B27)+IF('Multipliers and Adjustments'!$B$66="Y",'SNAP Adjustment'!N139,0))*unit_conv</f>
        <v>0</v>
      </c>
      <c r="N27">
        <f t="shared" si="17"/>
        <v>0</v>
      </c>
      <c r="O27">
        <f t="shared" si="17"/>
        <v>0</v>
      </c>
      <c r="P27">
        <f t="shared" si="17"/>
        <v>0</v>
      </c>
      <c r="Q27">
        <f t="shared" si="17"/>
        <v>0</v>
      </c>
      <c r="R27" s="67">
        <f>(VLOOKUP($B$1,'Multipliers and Adjustments'!$A$70:$I$86,TRUNC(COLUMN(R$2)/5)+2,FALSE)*SUMIFS('EPA Data'!$I:$I,'EPA Data'!$D:$D,'Country Selector'!$A$2,'EPA Data'!$J:$J,$B$1,'EPA Data'!$C:$C,R$2,'EPA Data'!$G:$G,"&gt;="&amp;$A27,'EPA Data'!$G:$G,"&lt;"&amp;$B27)+IF('Multipliers and Adjustments'!$B$66="Y",'SNAP Adjustment'!S139,0))*unit_conv</f>
        <v>0</v>
      </c>
      <c r="S27">
        <f t="shared" si="18"/>
        <v>0</v>
      </c>
      <c r="T27">
        <f t="shared" si="18"/>
        <v>0</v>
      </c>
      <c r="U27">
        <f t="shared" si="18"/>
        <v>0</v>
      </c>
      <c r="V27">
        <f t="shared" si="18"/>
        <v>0</v>
      </c>
      <c r="W27" s="67">
        <f>(VLOOKUP($B$1,'Multipliers and Adjustments'!$A$70:$I$86,TRUNC(COLUMN(W$2)/5)+2,FALSE)*SUMIFS('EPA Data'!$I:$I,'EPA Data'!$D:$D,'Country Selector'!$A$2,'EPA Data'!$J:$J,$B$1,'EPA Data'!$C:$C,W$2,'EPA Data'!$G:$G,"&gt;="&amp;$A27,'EPA Data'!$G:$G,"&lt;"&amp;$B27)+IF('Multipliers and Adjustments'!$B$66="Y",'SNAP Adjustment'!X139,0))*unit_conv</f>
        <v>0</v>
      </c>
      <c r="X27">
        <f t="shared" si="19"/>
        <v>0</v>
      </c>
      <c r="Y27">
        <f t="shared" si="19"/>
        <v>0</v>
      </c>
      <c r="Z27">
        <f t="shared" si="19"/>
        <v>0</v>
      </c>
      <c r="AA27">
        <f t="shared" si="19"/>
        <v>0</v>
      </c>
      <c r="AB27" s="67">
        <f>(VLOOKUP($B$1,'Multipliers and Adjustments'!$A$70:$I$86,TRUNC(COLUMN(AB$2)/5)+2,FALSE)*SUMIFS('EPA Data'!$I:$I,'EPA Data'!$D:$D,'Country Selector'!$A$2,'EPA Data'!$J:$J,$B$1,'EPA Data'!$C:$C,AB$2,'EPA Data'!$G:$G,"&gt;="&amp;$A27,'EPA Data'!$G:$G,"&lt;"&amp;$B27)+IF('Multipliers and Adjustments'!$B$66="Y",'SNAP Adjustment'!AC139,0))*unit_conv</f>
        <v>0</v>
      </c>
      <c r="AC27">
        <f t="shared" si="20"/>
        <v>0</v>
      </c>
      <c r="AD27">
        <f t="shared" si="20"/>
        <v>0</v>
      </c>
      <c r="AE27">
        <f t="shared" si="20"/>
        <v>0</v>
      </c>
      <c r="AF27">
        <f t="shared" si="20"/>
        <v>0</v>
      </c>
      <c r="AG27" s="67">
        <f>(VLOOKUP($B$1,'Multipliers and Adjustments'!$A$70:$I$86,TRUNC(COLUMN(AG$2)/5)+2,FALSE)*SUMIFS('EPA Data'!$I:$I,'EPA Data'!$D:$D,'Country Selector'!$A$2,'EPA Data'!$J:$J,$B$1,'EPA Data'!$C:$C,AG$2,'EPA Data'!$G:$G,"&gt;="&amp;$A27,'EPA Data'!$G:$G,"&lt;"&amp;$B27)+IF('Multipliers and Adjustments'!$B$66="Y",'SNAP Adjustment'!AH139,0))*unit_conv</f>
        <v>0</v>
      </c>
      <c r="AH27">
        <f t="shared" si="21"/>
        <v>0</v>
      </c>
      <c r="AI27">
        <f t="shared" si="21"/>
        <v>0</v>
      </c>
      <c r="AJ27">
        <f t="shared" si="21"/>
        <v>0</v>
      </c>
      <c r="AK27">
        <f t="shared" si="21"/>
        <v>0</v>
      </c>
      <c r="AL27" s="67">
        <f>(VLOOKUP($B$1,'Multipliers and Adjustments'!$A$70:$I$86,TRUNC(COLUMN(AL$2)/5)+2,FALSE)*SUMIFS('EPA Data'!$I:$I,'EPA Data'!$D:$D,'Country Selector'!$A$2,'EPA Data'!$J:$J,$B$1,'EPA Data'!$C:$C,AL$2,'EPA Data'!$G:$G,"&gt;="&amp;$A27,'EPA Data'!$G:$G,"&lt;"&amp;$B27)+IF('Multipliers and Adjustments'!$B$66="Y",'SNAP Adjustment'!AM139,0))*unit_conv</f>
        <v>0</v>
      </c>
    </row>
    <row r="28" spans="1:38" x14ac:dyDescent="0.45">
      <c r="A28" s="15">
        <f t="shared" si="14"/>
        <v>-60</v>
      </c>
      <c r="B28" s="16">
        <f t="shared" si="22"/>
        <v>-50</v>
      </c>
      <c r="C28" s="67">
        <f>(VLOOKUP($B$1,'Multipliers and Adjustments'!$A$70:$I$86,TRUNC(COLUMN(C$2)/5)+2,FALSE)*SUMIFS('EPA Data'!$I:$I,'EPA Data'!$D:$D,'Country Selector'!$A$2,'EPA Data'!$J:$J,$B$1,'EPA Data'!$C:$C,C$2,'EPA Data'!$G:$G,"&gt;="&amp;$A28,'EPA Data'!$G:$G,"&lt;"&amp;$B28)+IF('Multipliers and Adjustments'!$B$66="Y",'SNAP Adjustment'!D140,0))*unit_conv</f>
        <v>0</v>
      </c>
      <c r="D28">
        <f t="shared" si="15"/>
        <v>0</v>
      </c>
      <c r="E28">
        <f t="shared" si="15"/>
        <v>0</v>
      </c>
      <c r="F28">
        <f t="shared" si="15"/>
        <v>0</v>
      </c>
      <c r="G28">
        <f t="shared" si="15"/>
        <v>0</v>
      </c>
      <c r="H28" s="67">
        <f>(VLOOKUP($B$1,'Multipliers and Adjustments'!$A$70:$I$86,TRUNC(COLUMN(H$2)/5)+2,FALSE)*SUMIFS('EPA Data'!$I:$I,'EPA Data'!$D:$D,'Country Selector'!$A$2,'EPA Data'!$J:$J,$B$1,'EPA Data'!$C:$C,H$2,'EPA Data'!$G:$G,"&gt;="&amp;$A28,'EPA Data'!$G:$G,"&lt;"&amp;$B28)+IF('Multipliers and Adjustments'!$B$66="Y",'SNAP Adjustment'!I140,0))*unit_conv</f>
        <v>0</v>
      </c>
      <c r="I28">
        <f t="shared" si="16"/>
        <v>0</v>
      </c>
      <c r="J28">
        <f t="shared" si="16"/>
        <v>0</v>
      </c>
      <c r="K28">
        <f t="shared" si="16"/>
        <v>0</v>
      </c>
      <c r="L28">
        <f t="shared" si="16"/>
        <v>0</v>
      </c>
      <c r="M28" s="67">
        <f>(VLOOKUP($B$1,'Multipliers and Adjustments'!$A$70:$I$86,TRUNC(COLUMN(M$2)/5)+2,FALSE)*SUMIFS('EPA Data'!$I:$I,'EPA Data'!$D:$D,'Country Selector'!$A$2,'EPA Data'!$J:$J,$B$1,'EPA Data'!$C:$C,M$2,'EPA Data'!$G:$G,"&gt;="&amp;$A28,'EPA Data'!$G:$G,"&lt;"&amp;$B28)+IF('Multipliers and Adjustments'!$B$66="Y",'SNAP Adjustment'!N140,0))*unit_conv</f>
        <v>0</v>
      </c>
      <c r="N28">
        <f t="shared" si="17"/>
        <v>0</v>
      </c>
      <c r="O28">
        <f t="shared" si="17"/>
        <v>0</v>
      </c>
      <c r="P28">
        <f t="shared" si="17"/>
        <v>0</v>
      </c>
      <c r="Q28">
        <f t="shared" si="17"/>
        <v>0</v>
      </c>
      <c r="R28" s="67">
        <f>(VLOOKUP($B$1,'Multipliers and Adjustments'!$A$70:$I$86,TRUNC(COLUMN(R$2)/5)+2,FALSE)*SUMIFS('EPA Data'!$I:$I,'EPA Data'!$D:$D,'Country Selector'!$A$2,'EPA Data'!$J:$J,$B$1,'EPA Data'!$C:$C,R$2,'EPA Data'!$G:$G,"&gt;="&amp;$A28,'EPA Data'!$G:$G,"&lt;"&amp;$B28)+IF('Multipliers and Adjustments'!$B$66="Y",'SNAP Adjustment'!S140,0))*unit_conv</f>
        <v>0</v>
      </c>
      <c r="S28">
        <f t="shared" si="18"/>
        <v>0</v>
      </c>
      <c r="T28">
        <f t="shared" si="18"/>
        <v>0</v>
      </c>
      <c r="U28">
        <f t="shared" si="18"/>
        <v>0</v>
      </c>
      <c r="V28">
        <f t="shared" si="18"/>
        <v>0</v>
      </c>
      <c r="W28" s="67">
        <f>(VLOOKUP($B$1,'Multipliers and Adjustments'!$A$70:$I$86,TRUNC(COLUMN(W$2)/5)+2,FALSE)*SUMIFS('EPA Data'!$I:$I,'EPA Data'!$D:$D,'Country Selector'!$A$2,'EPA Data'!$J:$J,$B$1,'EPA Data'!$C:$C,W$2,'EPA Data'!$G:$G,"&gt;="&amp;$A28,'EPA Data'!$G:$G,"&lt;"&amp;$B28)+IF('Multipliers and Adjustments'!$B$66="Y",'SNAP Adjustment'!X140,0))*unit_conv</f>
        <v>0</v>
      </c>
      <c r="X28">
        <f t="shared" si="19"/>
        <v>0</v>
      </c>
      <c r="Y28">
        <f t="shared" si="19"/>
        <v>0</v>
      </c>
      <c r="Z28">
        <f t="shared" si="19"/>
        <v>0</v>
      </c>
      <c r="AA28">
        <f t="shared" si="19"/>
        <v>0</v>
      </c>
      <c r="AB28" s="67">
        <f>(VLOOKUP($B$1,'Multipliers and Adjustments'!$A$70:$I$86,TRUNC(COLUMN(AB$2)/5)+2,FALSE)*SUMIFS('EPA Data'!$I:$I,'EPA Data'!$D:$D,'Country Selector'!$A$2,'EPA Data'!$J:$J,$B$1,'EPA Data'!$C:$C,AB$2,'EPA Data'!$G:$G,"&gt;="&amp;$A28,'EPA Data'!$G:$G,"&lt;"&amp;$B28)+IF('Multipliers and Adjustments'!$B$66="Y",'SNAP Adjustment'!AC140,0))*unit_conv</f>
        <v>0</v>
      </c>
      <c r="AC28">
        <f t="shared" si="20"/>
        <v>0</v>
      </c>
      <c r="AD28">
        <f t="shared" si="20"/>
        <v>0</v>
      </c>
      <c r="AE28">
        <f t="shared" si="20"/>
        <v>0</v>
      </c>
      <c r="AF28">
        <f t="shared" si="20"/>
        <v>0</v>
      </c>
      <c r="AG28" s="67">
        <f>(VLOOKUP($B$1,'Multipliers and Adjustments'!$A$70:$I$86,TRUNC(COLUMN(AG$2)/5)+2,FALSE)*SUMIFS('EPA Data'!$I:$I,'EPA Data'!$D:$D,'Country Selector'!$A$2,'EPA Data'!$J:$J,$B$1,'EPA Data'!$C:$C,AG$2,'EPA Data'!$G:$G,"&gt;="&amp;$A28,'EPA Data'!$G:$G,"&lt;"&amp;$B28)+IF('Multipliers and Adjustments'!$B$66="Y",'SNAP Adjustment'!AH140,0))*unit_conv</f>
        <v>0</v>
      </c>
      <c r="AH28">
        <f t="shared" si="21"/>
        <v>0</v>
      </c>
      <c r="AI28">
        <f t="shared" si="21"/>
        <v>0</v>
      </c>
      <c r="AJ28">
        <f t="shared" si="21"/>
        <v>0</v>
      </c>
      <c r="AK28">
        <f t="shared" si="21"/>
        <v>0</v>
      </c>
      <c r="AL28" s="67">
        <f>(VLOOKUP($B$1,'Multipliers and Adjustments'!$A$70:$I$86,TRUNC(COLUMN(AL$2)/5)+2,FALSE)*SUMIFS('EPA Data'!$I:$I,'EPA Data'!$D:$D,'Country Selector'!$A$2,'EPA Data'!$J:$J,$B$1,'EPA Data'!$C:$C,AL$2,'EPA Data'!$G:$G,"&gt;="&amp;$A28,'EPA Data'!$G:$G,"&lt;"&amp;$B28)+IF('Multipliers and Adjustments'!$B$66="Y",'SNAP Adjustment'!AM140,0))*unit_conv</f>
        <v>0</v>
      </c>
    </row>
    <row r="29" spans="1:38" x14ac:dyDescent="0.45">
      <c r="A29" s="15">
        <f t="shared" si="14"/>
        <v>-50</v>
      </c>
      <c r="B29" s="16">
        <f t="shared" si="22"/>
        <v>-40</v>
      </c>
      <c r="C29" s="67">
        <f>(VLOOKUP($B$1,'Multipliers and Adjustments'!$A$70:$I$86,TRUNC(COLUMN(C$2)/5)+2,FALSE)*SUMIFS('EPA Data'!$I:$I,'EPA Data'!$D:$D,'Country Selector'!$A$2,'EPA Data'!$J:$J,$B$1,'EPA Data'!$C:$C,C$2,'EPA Data'!$G:$G,"&gt;="&amp;$A29,'EPA Data'!$G:$G,"&lt;"&amp;$B29)+IF('Multipliers and Adjustments'!$B$66="Y",'SNAP Adjustment'!D141,0))*unit_conv</f>
        <v>0</v>
      </c>
      <c r="D29">
        <f t="shared" si="15"/>
        <v>0</v>
      </c>
      <c r="E29">
        <f t="shared" si="15"/>
        <v>0</v>
      </c>
      <c r="F29">
        <f t="shared" si="15"/>
        <v>0</v>
      </c>
      <c r="G29">
        <f t="shared" si="15"/>
        <v>0</v>
      </c>
      <c r="H29" s="67">
        <f>(VLOOKUP($B$1,'Multipliers and Adjustments'!$A$70:$I$86,TRUNC(COLUMN(H$2)/5)+2,FALSE)*SUMIFS('EPA Data'!$I:$I,'EPA Data'!$D:$D,'Country Selector'!$A$2,'EPA Data'!$J:$J,$B$1,'EPA Data'!$C:$C,H$2,'EPA Data'!$G:$G,"&gt;="&amp;$A29,'EPA Data'!$G:$G,"&lt;"&amp;$B29)+IF('Multipliers and Adjustments'!$B$66="Y",'SNAP Adjustment'!I141,0))*unit_conv</f>
        <v>0</v>
      </c>
      <c r="I29">
        <f t="shared" si="16"/>
        <v>0</v>
      </c>
      <c r="J29">
        <f t="shared" si="16"/>
        <v>0</v>
      </c>
      <c r="K29">
        <f t="shared" si="16"/>
        <v>0</v>
      </c>
      <c r="L29">
        <f t="shared" si="16"/>
        <v>0</v>
      </c>
      <c r="M29" s="67">
        <f>(VLOOKUP($B$1,'Multipliers and Adjustments'!$A$70:$I$86,TRUNC(COLUMN(M$2)/5)+2,FALSE)*SUMIFS('EPA Data'!$I:$I,'EPA Data'!$D:$D,'Country Selector'!$A$2,'EPA Data'!$J:$J,$B$1,'EPA Data'!$C:$C,M$2,'EPA Data'!$G:$G,"&gt;="&amp;$A29,'EPA Data'!$G:$G,"&lt;"&amp;$B29)+IF('Multipliers and Adjustments'!$B$66="Y",'SNAP Adjustment'!N141,0))*unit_conv</f>
        <v>0</v>
      </c>
      <c r="N29">
        <f t="shared" si="17"/>
        <v>0</v>
      </c>
      <c r="O29">
        <f t="shared" si="17"/>
        <v>0</v>
      </c>
      <c r="P29">
        <f t="shared" si="17"/>
        <v>0</v>
      </c>
      <c r="Q29">
        <f t="shared" si="17"/>
        <v>0</v>
      </c>
      <c r="R29" s="67">
        <f>(VLOOKUP($B$1,'Multipliers and Adjustments'!$A$70:$I$86,TRUNC(COLUMN(R$2)/5)+2,FALSE)*SUMIFS('EPA Data'!$I:$I,'EPA Data'!$D:$D,'Country Selector'!$A$2,'EPA Data'!$J:$J,$B$1,'EPA Data'!$C:$C,R$2,'EPA Data'!$G:$G,"&gt;="&amp;$A29,'EPA Data'!$G:$G,"&lt;"&amp;$B29)+IF('Multipliers and Adjustments'!$B$66="Y",'SNAP Adjustment'!S141,0))*unit_conv</f>
        <v>0</v>
      </c>
      <c r="S29">
        <f t="shared" si="18"/>
        <v>0</v>
      </c>
      <c r="T29">
        <f t="shared" si="18"/>
        <v>0</v>
      </c>
      <c r="U29">
        <f t="shared" si="18"/>
        <v>0</v>
      </c>
      <c r="V29">
        <f t="shared" si="18"/>
        <v>0</v>
      </c>
      <c r="W29" s="67">
        <f>(VLOOKUP($B$1,'Multipliers and Adjustments'!$A$70:$I$86,TRUNC(COLUMN(W$2)/5)+2,FALSE)*SUMIFS('EPA Data'!$I:$I,'EPA Data'!$D:$D,'Country Selector'!$A$2,'EPA Data'!$J:$J,$B$1,'EPA Data'!$C:$C,W$2,'EPA Data'!$G:$G,"&gt;="&amp;$A29,'EPA Data'!$G:$G,"&lt;"&amp;$B29)+IF('Multipliers and Adjustments'!$B$66="Y",'SNAP Adjustment'!X141,0))*unit_conv</f>
        <v>0</v>
      </c>
      <c r="X29">
        <f t="shared" si="19"/>
        <v>0</v>
      </c>
      <c r="Y29">
        <f t="shared" si="19"/>
        <v>0</v>
      </c>
      <c r="Z29">
        <f t="shared" si="19"/>
        <v>0</v>
      </c>
      <c r="AA29">
        <f t="shared" si="19"/>
        <v>0</v>
      </c>
      <c r="AB29" s="67">
        <f>(VLOOKUP($B$1,'Multipliers and Adjustments'!$A$70:$I$86,TRUNC(COLUMN(AB$2)/5)+2,FALSE)*SUMIFS('EPA Data'!$I:$I,'EPA Data'!$D:$D,'Country Selector'!$A$2,'EPA Data'!$J:$J,$B$1,'EPA Data'!$C:$C,AB$2,'EPA Data'!$G:$G,"&gt;="&amp;$A29,'EPA Data'!$G:$G,"&lt;"&amp;$B29)+IF('Multipliers and Adjustments'!$B$66="Y",'SNAP Adjustment'!AC141,0))*unit_conv</f>
        <v>0</v>
      </c>
      <c r="AC29">
        <f t="shared" si="20"/>
        <v>0</v>
      </c>
      <c r="AD29">
        <f t="shared" si="20"/>
        <v>0</v>
      </c>
      <c r="AE29">
        <f t="shared" si="20"/>
        <v>0</v>
      </c>
      <c r="AF29">
        <f t="shared" si="20"/>
        <v>0</v>
      </c>
      <c r="AG29" s="67">
        <f>(VLOOKUP($B$1,'Multipliers and Adjustments'!$A$70:$I$86,TRUNC(COLUMN(AG$2)/5)+2,FALSE)*SUMIFS('EPA Data'!$I:$I,'EPA Data'!$D:$D,'Country Selector'!$A$2,'EPA Data'!$J:$J,$B$1,'EPA Data'!$C:$C,AG$2,'EPA Data'!$G:$G,"&gt;="&amp;$A29,'EPA Data'!$G:$G,"&lt;"&amp;$B29)+IF('Multipliers and Adjustments'!$B$66="Y",'SNAP Adjustment'!AH141,0))*unit_conv</f>
        <v>0</v>
      </c>
      <c r="AH29">
        <f t="shared" si="21"/>
        <v>0</v>
      </c>
      <c r="AI29">
        <f t="shared" si="21"/>
        <v>0</v>
      </c>
      <c r="AJ29">
        <f t="shared" si="21"/>
        <v>0</v>
      </c>
      <c r="AK29">
        <f t="shared" si="21"/>
        <v>0</v>
      </c>
      <c r="AL29" s="67">
        <f>(VLOOKUP($B$1,'Multipliers and Adjustments'!$A$70:$I$86,TRUNC(COLUMN(AL$2)/5)+2,FALSE)*SUMIFS('EPA Data'!$I:$I,'EPA Data'!$D:$D,'Country Selector'!$A$2,'EPA Data'!$J:$J,$B$1,'EPA Data'!$C:$C,AL$2,'EPA Data'!$G:$G,"&gt;="&amp;$A29,'EPA Data'!$G:$G,"&lt;"&amp;$B29)+IF('Multipliers and Adjustments'!$B$66="Y",'SNAP Adjustment'!AM141,0))*unit_conv</f>
        <v>0</v>
      </c>
    </row>
    <row r="30" spans="1:38" x14ac:dyDescent="0.45">
      <c r="A30" s="15">
        <f t="shared" si="14"/>
        <v>-40</v>
      </c>
      <c r="B30" s="16">
        <f t="shared" si="22"/>
        <v>-30</v>
      </c>
      <c r="C30" s="67">
        <f>(VLOOKUP($B$1,'Multipliers and Adjustments'!$A$70:$I$86,TRUNC(COLUMN(C$2)/5)+2,FALSE)*SUMIFS('EPA Data'!$I:$I,'EPA Data'!$D:$D,'Country Selector'!$A$2,'EPA Data'!$J:$J,$B$1,'EPA Data'!$C:$C,C$2,'EPA Data'!$G:$G,"&gt;="&amp;$A30,'EPA Data'!$G:$G,"&lt;"&amp;$B30)+IF('Multipliers and Adjustments'!$B$66="Y",'SNAP Adjustment'!D142,0))*unit_conv</f>
        <v>0</v>
      </c>
      <c r="D30">
        <f t="shared" si="15"/>
        <v>0</v>
      </c>
      <c r="E30">
        <f t="shared" si="15"/>
        <v>0</v>
      </c>
      <c r="F30">
        <f t="shared" si="15"/>
        <v>0</v>
      </c>
      <c r="G30">
        <f t="shared" si="15"/>
        <v>0</v>
      </c>
      <c r="H30" s="67">
        <f>(VLOOKUP($B$1,'Multipliers and Adjustments'!$A$70:$I$86,TRUNC(COLUMN(H$2)/5)+2,FALSE)*SUMIFS('EPA Data'!$I:$I,'EPA Data'!$D:$D,'Country Selector'!$A$2,'EPA Data'!$J:$J,$B$1,'EPA Data'!$C:$C,H$2,'EPA Data'!$G:$G,"&gt;="&amp;$A30,'EPA Data'!$G:$G,"&lt;"&amp;$B30)+IF('Multipliers and Adjustments'!$B$66="Y",'SNAP Adjustment'!I142,0))*unit_conv</f>
        <v>0</v>
      </c>
      <c r="I30">
        <f t="shared" si="16"/>
        <v>0</v>
      </c>
      <c r="J30">
        <f t="shared" si="16"/>
        <v>0</v>
      </c>
      <c r="K30">
        <f t="shared" si="16"/>
        <v>0</v>
      </c>
      <c r="L30">
        <f t="shared" si="16"/>
        <v>0</v>
      </c>
      <c r="M30" s="67">
        <f>(VLOOKUP($B$1,'Multipliers and Adjustments'!$A$70:$I$86,TRUNC(COLUMN(M$2)/5)+2,FALSE)*SUMIFS('EPA Data'!$I:$I,'EPA Data'!$D:$D,'Country Selector'!$A$2,'EPA Data'!$J:$J,$B$1,'EPA Data'!$C:$C,M$2,'EPA Data'!$G:$G,"&gt;="&amp;$A30,'EPA Data'!$G:$G,"&lt;"&amp;$B30)+IF('Multipliers and Adjustments'!$B$66="Y",'SNAP Adjustment'!N142,0))*unit_conv</f>
        <v>0</v>
      </c>
      <c r="N30">
        <f t="shared" si="17"/>
        <v>0</v>
      </c>
      <c r="O30">
        <f t="shared" si="17"/>
        <v>0</v>
      </c>
      <c r="P30">
        <f t="shared" si="17"/>
        <v>0</v>
      </c>
      <c r="Q30">
        <f t="shared" si="17"/>
        <v>0</v>
      </c>
      <c r="R30" s="67">
        <f>(VLOOKUP($B$1,'Multipliers and Adjustments'!$A$70:$I$86,TRUNC(COLUMN(R$2)/5)+2,FALSE)*SUMIFS('EPA Data'!$I:$I,'EPA Data'!$D:$D,'Country Selector'!$A$2,'EPA Data'!$J:$J,$B$1,'EPA Data'!$C:$C,R$2,'EPA Data'!$G:$G,"&gt;="&amp;$A30,'EPA Data'!$G:$G,"&lt;"&amp;$B30)+IF('Multipliers and Adjustments'!$B$66="Y",'SNAP Adjustment'!S142,0))*unit_conv</f>
        <v>0</v>
      </c>
      <c r="S30">
        <f t="shared" si="18"/>
        <v>0</v>
      </c>
      <c r="T30">
        <f t="shared" si="18"/>
        <v>0</v>
      </c>
      <c r="U30">
        <f t="shared" si="18"/>
        <v>0</v>
      </c>
      <c r="V30">
        <f t="shared" si="18"/>
        <v>0</v>
      </c>
      <c r="W30" s="67">
        <f>(VLOOKUP($B$1,'Multipliers and Adjustments'!$A$70:$I$86,TRUNC(COLUMN(W$2)/5)+2,FALSE)*SUMIFS('EPA Data'!$I:$I,'EPA Data'!$D:$D,'Country Selector'!$A$2,'EPA Data'!$J:$J,$B$1,'EPA Data'!$C:$C,W$2,'EPA Data'!$G:$G,"&gt;="&amp;$A30,'EPA Data'!$G:$G,"&lt;"&amp;$B30)+IF('Multipliers and Adjustments'!$B$66="Y",'SNAP Adjustment'!X142,0))*unit_conv</f>
        <v>0</v>
      </c>
      <c r="X30">
        <f t="shared" si="19"/>
        <v>0</v>
      </c>
      <c r="Y30">
        <f t="shared" si="19"/>
        <v>0</v>
      </c>
      <c r="Z30">
        <f t="shared" si="19"/>
        <v>0</v>
      </c>
      <c r="AA30">
        <f t="shared" si="19"/>
        <v>0</v>
      </c>
      <c r="AB30" s="67">
        <f>(VLOOKUP($B$1,'Multipliers and Adjustments'!$A$70:$I$86,TRUNC(COLUMN(AB$2)/5)+2,FALSE)*SUMIFS('EPA Data'!$I:$I,'EPA Data'!$D:$D,'Country Selector'!$A$2,'EPA Data'!$J:$J,$B$1,'EPA Data'!$C:$C,AB$2,'EPA Data'!$G:$G,"&gt;="&amp;$A30,'EPA Data'!$G:$G,"&lt;"&amp;$B30)+IF('Multipliers and Adjustments'!$B$66="Y",'SNAP Adjustment'!AC142,0))*unit_conv</f>
        <v>0</v>
      </c>
      <c r="AC30">
        <f t="shared" si="20"/>
        <v>0</v>
      </c>
      <c r="AD30">
        <f t="shared" si="20"/>
        <v>0</v>
      </c>
      <c r="AE30">
        <f t="shared" si="20"/>
        <v>0</v>
      </c>
      <c r="AF30">
        <f t="shared" si="20"/>
        <v>0</v>
      </c>
      <c r="AG30" s="67">
        <f>(VLOOKUP($B$1,'Multipliers and Adjustments'!$A$70:$I$86,TRUNC(COLUMN(AG$2)/5)+2,FALSE)*SUMIFS('EPA Data'!$I:$I,'EPA Data'!$D:$D,'Country Selector'!$A$2,'EPA Data'!$J:$J,$B$1,'EPA Data'!$C:$C,AG$2,'EPA Data'!$G:$G,"&gt;="&amp;$A30,'EPA Data'!$G:$G,"&lt;"&amp;$B30)+IF('Multipliers and Adjustments'!$B$66="Y",'SNAP Adjustment'!AH142,0))*unit_conv</f>
        <v>0</v>
      </c>
      <c r="AH30">
        <f t="shared" si="21"/>
        <v>0</v>
      </c>
      <c r="AI30">
        <f t="shared" si="21"/>
        <v>0</v>
      </c>
      <c r="AJ30">
        <f t="shared" si="21"/>
        <v>0</v>
      </c>
      <c r="AK30">
        <f t="shared" si="21"/>
        <v>0</v>
      </c>
      <c r="AL30" s="67">
        <f>(VLOOKUP($B$1,'Multipliers and Adjustments'!$A$70:$I$86,TRUNC(COLUMN(AL$2)/5)+2,FALSE)*SUMIFS('EPA Data'!$I:$I,'EPA Data'!$D:$D,'Country Selector'!$A$2,'EPA Data'!$J:$J,$B$1,'EPA Data'!$C:$C,AL$2,'EPA Data'!$G:$G,"&gt;="&amp;$A30,'EPA Data'!$G:$G,"&lt;"&amp;$B30)+IF('Multipliers and Adjustments'!$B$66="Y",'SNAP Adjustment'!AM142,0))*unit_conv</f>
        <v>0</v>
      </c>
    </row>
    <row r="31" spans="1:38" x14ac:dyDescent="0.45">
      <c r="A31" s="15">
        <f t="shared" si="14"/>
        <v>-30</v>
      </c>
      <c r="B31" s="16">
        <f t="shared" si="22"/>
        <v>-20</v>
      </c>
      <c r="C31" s="67">
        <f>(VLOOKUP($B$1,'Multipliers and Adjustments'!$A$70:$I$86,TRUNC(COLUMN(C$2)/5)+2,FALSE)*SUMIFS('EPA Data'!$I:$I,'EPA Data'!$D:$D,'Country Selector'!$A$2,'EPA Data'!$J:$J,$B$1,'EPA Data'!$C:$C,C$2,'EPA Data'!$G:$G,"&gt;="&amp;$A31,'EPA Data'!$G:$G,"&lt;"&amp;$B31)+IF('Multipliers and Adjustments'!$B$66="Y",'SNAP Adjustment'!D143,0))*unit_conv</f>
        <v>0</v>
      </c>
      <c r="D31">
        <f t="shared" si="15"/>
        <v>0</v>
      </c>
      <c r="E31">
        <f t="shared" si="15"/>
        <v>0</v>
      </c>
      <c r="F31">
        <f t="shared" si="15"/>
        <v>0</v>
      </c>
      <c r="G31">
        <f t="shared" si="15"/>
        <v>0</v>
      </c>
      <c r="H31" s="67">
        <f>(VLOOKUP($B$1,'Multipliers and Adjustments'!$A$70:$I$86,TRUNC(COLUMN(H$2)/5)+2,FALSE)*SUMIFS('EPA Data'!$I:$I,'EPA Data'!$D:$D,'Country Selector'!$A$2,'EPA Data'!$J:$J,$B$1,'EPA Data'!$C:$C,H$2,'EPA Data'!$G:$G,"&gt;="&amp;$A31,'EPA Data'!$G:$G,"&lt;"&amp;$B31)+IF('Multipliers and Adjustments'!$B$66="Y",'SNAP Adjustment'!I143,0))*unit_conv</f>
        <v>0</v>
      </c>
      <c r="I31">
        <f t="shared" si="16"/>
        <v>0</v>
      </c>
      <c r="J31">
        <f t="shared" si="16"/>
        <v>0</v>
      </c>
      <c r="K31">
        <f t="shared" si="16"/>
        <v>0</v>
      </c>
      <c r="L31">
        <f t="shared" si="16"/>
        <v>0</v>
      </c>
      <c r="M31" s="67">
        <f>(VLOOKUP($B$1,'Multipliers and Adjustments'!$A$70:$I$86,TRUNC(COLUMN(M$2)/5)+2,FALSE)*SUMIFS('EPA Data'!$I:$I,'EPA Data'!$D:$D,'Country Selector'!$A$2,'EPA Data'!$J:$J,$B$1,'EPA Data'!$C:$C,M$2,'EPA Data'!$G:$G,"&gt;="&amp;$A31,'EPA Data'!$G:$G,"&lt;"&amp;$B31)+IF('Multipliers and Adjustments'!$B$66="Y",'SNAP Adjustment'!N143,0))*unit_conv</f>
        <v>0</v>
      </c>
      <c r="N31">
        <f t="shared" si="17"/>
        <v>0</v>
      </c>
      <c r="O31">
        <f t="shared" si="17"/>
        <v>0</v>
      </c>
      <c r="P31">
        <f t="shared" si="17"/>
        <v>0</v>
      </c>
      <c r="Q31">
        <f t="shared" si="17"/>
        <v>0</v>
      </c>
      <c r="R31" s="67">
        <f>(VLOOKUP($B$1,'Multipliers and Adjustments'!$A$70:$I$86,TRUNC(COLUMN(R$2)/5)+2,FALSE)*SUMIFS('EPA Data'!$I:$I,'EPA Data'!$D:$D,'Country Selector'!$A$2,'EPA Data'!$J:$J,$B$1,'EPA Data'!$C:$C,R$2,'EPA Data'!$G:$G,"&gt;="&amp;$A31,'EPA Data'!$G:$G,"&lt;"&amp;$B31)+IF('Multipliers and Adjustments'!$B$66="Y",'SNAP Adjustment'!S143,0))*unit_conv</f>
        <v>0</v>
      </c>
      <c r="S31">
        <f t="shared" si="18"/>
        <v>0</v>
      </c>
      <c r="T31">
        <f t="shared" si="18"/>
        <v>0</v>
      </c>
      <c r="U31">
        <f t="shared" si="18"/>
        <v>0</v>
      </c>
      <c r="V31">
        <f t="shared" si="18"/>
        <v>0</v>
      </c>
      <c r="W31" s="67">
        <f>(VLOOKUP($B$1,'Multipliers and Adjustments'!$A$70:$I$86,TRUNC(COLUMN(W$2)/5)+2,FALSE)*SUMIFS('EPA Data'!$I:$I,'EPA Data'!$D:$D,'Country Selector'!$A$2,'EPA Data'!$J:$J,$B$1,'EPA Data'!$C:$C,W$2,'EPA Data'!$G:$G,"&gt;="&amp;$A31,'EPA Data'!$G:$G,"&lt;"&amp;$B31)+IF('Multipliers and Adjustments'!$B$66="Y",'SNAP Adjustment'!X143,0))*unit_conv</f>
        <v>0</v>
      </c>
      <c r="X31">
        <f t="shared" si="19"/>
        <v>0</v>
      </c>
      <c r="Y31">
        <f t="shared" si="19"/>
        <v>0</v>
      </c>
      <c r="Z31">
        <f t="shared" si="19"/>
        <v>0</v>
      </c>
      <c r="AA31">
        <f t="shared" si="19"/>
        <v>0</v>
      </c>
      <c r="AB31" s="67">
        <f>(VLOOKUP($B$1,'Multipliers and Adjustments'!$A$70:$I$86,TRUNC(COLUMN(AB$2)/5)+2,FALSE)*SUMIFS('EPA Data'!$I:$I,'EPA Data'!$D:$D,'Country Selector'!$A$2,'EPA Data'!$J:$J,$B$1,'EPA Data'!$C:$C,AB$2,'EPA Data'!$G:$G,"&gt;="&amp;$A31,'EPA Data'!$G:$G,"&lt;"&amp;$B31)+IF('Multipliers and Adjustments'!$B$66="Y",'SNAP Adjustment'!AC143,0))*unit_conv</f>
        <v>0</v>
      </c>
      <c r="AC31">
        <f t="shared" si="20"/>
        <v>0</v>
      </c>
      <c r="AD31">
        <f t="shared" si="20"/>
        <v>0</v>
      </c>
      <c r="AE31">
        <f t="shared" si="20"/>
        <v>0</v>
      </c>
      <c r="AF31">
        <f t="shared" si="20"/>
        <v>0</v>
      </c>
      <c r="AG31" s="67">
        <f>(VLOOKUP($B$1,'Multipliers and Adjustments'!$A$70:$I$86,TRUNC(COLUMN(AG$2)/5)+2,FALSE)*SUMIFS('EPA Data'!$I:$I,'EPA Data'!$D:$D,'Country Selector'!$A$2,'EPA Data'!$J:$J,$B$1,'EPA Data'!$C:$C,AG$2,'EPA Data'!$G:$G,"&gt;="&amp;$A31,'EPA Data'!$G:$G,"&lt;"&amp;$B31)+IF('Multipliers and Adjustments'!$B$66="Y",'SNAP Adjustment'!AH143,0))*unit_conv</f>
        <v>0</v>
      </c>
      <c r="AH31">
        <f t="shared" si="21"/>
        <v>0</v>
      </c>
      <c r="AI31">
        <f t="shared" si="21"/>
        <v>0</v>
      </c>
      <c r="AJ31">
        <f t="shared" si="21"/>
        <v>0</v>
      </c>
      <c r="AK31">
        <f t="shared" si="21"/>
        <v>0</v>
      </c>
      <c r="AL31" s="67">
        <f>(VLOOKUP($B$1,'Multipliers and Adjustments'!$A$70:$I$86,TRUNC(COLUMN(AL$2)/5)+2,FALSE)*SUMIFS('EPA Data'!$I:$I,'EPA Data'!$D:$D,'Country Selector'!$A$2,'EPA Data'!$J:$J,$B$1,'EPA Data'!$C:$C,AL$2,'EPA Data'!$G:$G,"&gt;="&amp;$A31,'EPA Data'!$G:$G,"&lt;"&amp;$B31)+IF('Multipliers and Adjustments'!$B$66="Y",'SNAP Adjustment'!AM143,0))*unit_conv</f>
        <v>0</v>
      </c>
    </row>
    <row r="32" spans="1:38" x14ac:dyDescent="0.45">
      <c r="A32" s="15">
        <f t="shared" si="14"/>
        <v>-20</v>
      </c>
      <c r="B32" s="16">
        <f t="shared" si="22"/>
        <v>-10</v>
      </c>
      <c r="C32" s="67">
        <f>(VLOOKUP($B$1,'Multipliers and Adjustments'!$A$70:$I$86,TRUNC(COLUMN(C$2)/5)+2,FALSE)*SUMIFS('EPA Data'!$I:$I,'EPA Data'!$D:$D,'Country Selector'!$A$2,'EPA Data'!$J:$J,$B$1,'EPA Data'!$C:$C,C$2,'EPA Data'!$G:$G,"&gt;="&amp;$A32,'EPA Data'!$G:$G,"&lt;"&amp;$B32)+IF('Multipliers and Adjustments'!$B$66="Y",'SNAP Adjustment'!D144,0))*unit_conv</f>
        <v>0</v>
      </c>
      <c r="D32">
        <f t="shared" si="15"/>
        <v>0</v>
      </c>
      <c r="E32">
        <f t="shared" si="15"/>
        <v>0</v>
      </c>
      <c r="F32">
        <f t="shared" si="15"/>
        <v>0</v>
      </c>
      <c r="G32">
        <f t="shared" si="15"/>
        <v>0</v>
      </c>
      <c r="H32" s="67">
        <f>(VLOOKUP($B$1,'Multipliers and Adjustments'!$A$70:$I$86,TRUNC(COLUMN(H$2)/5)+2,FALSE)*SUMIFS('EPA Data'!$I:$I,'EPA Data'!$D:$D,'Country Selector'!$A$2,'EPA Data'!$J:$J,$B$1,'EPA Data'!$C:$C,H$2,'EPA Data'!$G:$G,"&gt;="&amp;$A32,'EPA Data'!$G:$G,"&lt;"&amp;$B32)+IF('Multipliers and Adjustments'!$B$66="Y",'SNAP Adjustment'!I144,0))*unit_conv</f>
        <v>0</v>
      </c>
      <c r="I32">
        <f t="shared" si="16"/>
        <v>0</v>
      </c>
      <c r="J32">
        <f t="shared" si="16"/>
        <v>0</v>
      </c>
      <c r="K32">
        <f t="shared" si="16"/>
        <v>0</v>
      </c>
      <c r="L32">
        <f t="shared" si="16"/>
        <v>0</v>
      </c>
      <c r="M32" s="67">
        <f>(VLOOKUP($B$1,'Multipliers and Adjustments'!$A$70:$I$86,TRUNC(COLUMN(M$2)/5)+2,FALSE)*SUMIFS('EPA Data'!$I:$I,'EPA Data'!$D:$D,'Country Selector'!$A$2,'EPA Data'!$J:$J,$B$1,'EPA Data'!$C:$C,M$2,'EPA Data'!$G:$G,"&gt;="&amp;$A32,'EPA Data'!$G:$G,"&lt;"&amp;$B32)+IF('Multipliers and Adjustments'!$B$66="Y",'SNAP Adjustment'!N144,0))*unit_conv</f>
        <v>0</v>
      </c>
      <c r="N32">
        <f t="shared" si="17"/>
        <v>0</v>
      </c>
      <c r="O32">
        <f t="shared" si="17"/>
        <v>0</v>
      </c>
      <c r="P32">
        <f t="shared" si="17"/>
        <v>0</v>
      </c>
      <c r="Q32">
        <f t="shared" si="17"/>
        <v>0</v>
      </c>
      <c r="R32" s="67">
        <f>(VLOOKUP($B$1,'Multipliers and Adjustments'!$A$70:$I$86,TRUNC(COLUMN(R$2)/5)+2,FALSE)*SUMIFS('EPA Data'!$I:$I,'EPA Data'!$D:$D,'Country Selector'!$A$2,'EPA Data'!$J:$J,$B$1,'EPA Data'!$C:$C,R$2,'EPA Data'!$G:$G,"&gt;="&amp;$A32,'EPA Data'!$G:$G,"&lt;"&amp;$B32)+IF('Multipliers and Adjustments'!$B$66="Y",'SNAP Adjustment'!S144,0))*unit_conv</f>
        <v>0</v>
      </c>
      <c r="S32">
        <f t="shared" si="18"/>
        <v>0</v>
      </c>
      <c r="T32">
        <f t="shared" si="18"/>
        <v>0</v>
      </c>
      <c r="U32">
        <f t="shared" si="18"/>
        <v>0</v>
      </c>
      <c r="V32">
        <f t="shared" si="18"/>
        <v>0</v>
      </c>
      <c r="W32" s="67">
        <f>(VLOOKUP($B$1,'Multipliers and Adjustments'!$A$70:$I$86,TRUNC(COLUMN(W$2)/5)+2,FALSE)*SUMIFS('EPA Data'!$I:$I,'EPA Data'!$D:$D,'Country Selector'!$A$2,'EPA Data'!$J:$J,$B$1,'EPA Data'!$C:$C,W$2,'EPA Data'!$G:$G,"&gt;="&amp;$A32,'EPA Data'!$G:$G,"&lt;"&amp;$B32)+IF('Multipliers and Adjustments'!$B$66="Y",'SNAP Adjustment'!X144,0))*unit_conv</f>
        <v>0</v>
      </c>
      <c r="X32">
        <f t="shared" si="19"/>
        <v>0</v>
      </c>
      <c r="Y32">
        <f t="shared" si="19"/>
        <v>0</v>
      </c>
      <c r="Z32">
        <f t="shared" si="19"/>
        <v>0</v>
      </c>
      <c r="AA32">
        <f t="shared" si="19"/>
        <v>0</v>
      </c>
      <c r="AB32" s="67">
        <f>(VLOOKUP($B$1,'Multipliers and Adjustments'!$A$70:$I$86,TRUNC(COLUMN(AB$2)/5)+2,FALSE)*SUMIFS('EPA Data'!$I:$I,'EPA Data'!$D:$D,'Country Selector'!$A$2,'EPA Data'!$J:$J,$B$1,'EPA Data'!$C:$C,AB$2,'EPA Data'!$G:$G,"&gt;="&amp;$A32,'EPA Data'!$G:$G,"&lt;"&amp;$B32)+IF('Multipliers and Adjustments'!$B$66="Y",'SNAP Adjustment'!AC144,0))*unit_conv</f>
        <v>0</v>
      </c>
      <c r="AC32">
        <f t="shared" si="20"/>
        <v>0</v>
      </c>
      <c r="AD32">
        <f t="shared" si="20"/>
        <v>0</v>
      </c>
      <c r="AE32">
        <f t="shared" si="20"/>
        <v>0</v>
      </c>
      <c r="AF32">
        <f t="shared" si="20"/>
        <v>0</v>
      </c>
      <c r="AG32" s="67">
        <f>(VLOOKUP($B$1,'Multipliers and Adjustments'!$A$70:$I$86,TRUNC(COLUMN(AG$2)/5)+2,FALSE)*SUMIFS('EPA Data'!$I:$I,'EPA Data'!$D:$D,'Country Selector'!$A$2,'EPA Data'!$J:$J,$B$1,'EPA Data'!$C:$C,AG$2,'EPA Data'!$G:$G,"&gt;="&amp;$A32,'EPA Data'!$G:$G,"&lt;"&amp;$B32)+IF('Multipliers and Adjustments'!$B$66="Y",'SNAP Adjustment'!AH144,0))*unit_conv</f>
        <v>0</v>
      </c>
      <c r="AH32">
        <f t="shared" si="21"/>
        <v>0</v>
      </c>
      <c r="AI32">
        <f t="shared" si="21"/>
        <v>0</v>
      </c>
      <c r="AJ32">
        <f t="shared" si="21"/>
        <v>0</v>
      </c>
      <c r="AK32">
        <f t="shared" si="21"/>
        <v>0</v>
      </c>
      <c r="AL32" s="67">
        <f>(VLOOKUP($B$1,'Multipliers and Adjustments'!$A$70:$I$86,TRUNC(COLUMN(AL$2)/5)+2,FALSE)*SUMIFS('EPA Data'!$I:$I,'EPA Data'!$D:$D,'Country Selector'!$A$2,'EPA Data'!$J:$J,$B$1,'EPA Data'!$C:$C,AL$2,'EPA Data'!$G:$G,"&gt;="&amp;$A32,'EPA Data'!$G:$G,"&lt;"&amp;$B32)+IF('Multipliers and Adjustments'!$B$66="Y",'SNAP Adjustment'!AM144,0))*unit_conv</f>
        <v>0</v>
      </c>
    </row>
    <row r="33" spans="1:38" x14ac:dyDescent="0.45">
      <c r="A33" s="15">
        <f t="shared" si="14"/>
        <v>-10</v>
      </c>
      <c r="B33" s="16">
        <f t="shared" si="22"/>
        <v>0</v>
      </c>
      <c r="C33" s="67">
        <f>(VLOOKUP($B$1,'Multipliers and Adjustments'!$A$70:$I$86,TRUNC(COLUMN(C$2)/5)+2,FALSE)*SUMIFS('EPA Data'!$I:$I,'EPA Data'!$D:$D,'Country Selector'!$A$2,'EPA Data'!$J:$J,$B$1,'EPA Data'!$C:$C,C$2,'EPA Data'!$G:$G,"&gt;="&amp;$A33,'EPA Data'!$G:$G,"&lt;"&amp;$B33)+IF('Multipliers and Adjustments'!$B$66="Y",'SNAP Adjustment'!D145,0))*unit_conv</f>
        <v>0</v>
      </c>
      <c r="D33">
        <f t="shared" si="15"/>
        <v>435089921951.29407</v>
      </c>
      <c r="E33">
        <f t="shared" si="15"/>
        <v>870179843902.58813</v>
      </c>
      <c r="F33">
        <f t="shared" si="15"/>
        <v>1305269765853.8823</v>
      </c>
      <c r="G33">
        <f t="shared" si="15"/>
        <v>1740359687805.1763</v>
      </c>
      <c r="H33" s="67">
        <f>(VLOOKUP($B$1,'Multipliers and Adjustments'!$A$70:$I$86,TRUNC(COLUMN(H$2)/5)+2,FALSE)*SUMIFS('EPA Data'!$I:$I,'EPA Data'!$D:$D,'Country Selector'!$A$2,'EPA Data'!$J:$J,$B$1,'EPA Data'!$C:$C,H$2,'EPA Data'!$G:$G,"&gt;="&amp;$A33,'EPA Data'!$G:$G,"&lt;"&amp;$B33)+IF('Multipliers and Adjustments'!$B$66="Y",'SNAP Adjustment'!I145,0))*unit_conv</f>
        <v>2175449609756.4702</v>
      </c>
      <c r="I33">
        <f t="shared" si="16"/>
        <v>4331590652465.8159</v>
      </c>
      <c r="J33">
        <f t="shared" si="16"/>
        <v>6487731695175.1621</v>
      </c>
      <c r="K33">
        <f t="shared" si="16"/>
        <v>8643872737884.5078</v>
      </c>
      <c r="L33">
        <f t="shared" si="16"/>
        <v>10800013780593.854</v>
      </c>
      <c r="M33" s="67">
        <f>(VLOOKUP($B$1,'Multipliers and Adjustments'!$A$70:$I$86,TRUNC(COLUMN(M$2)/5)+2,FALSE)*SUMIFS('EPA Data'!$I:$I,'EPA Data'!$D:$D,'Country Selector'!$A$2,'EPA Data'!$J:$J,$B$1,'EPA Data'!$C:$C,M$2,'EPA Data'!$G:$G,"&gt;="&amp;$A33,'EPA Data'!$G:$G,"&lt;"&amp;$B33)+IF('Multipliers and Adjustments'!$B$66="Y",'SNAP Adjustment'!N145,0))*unit_conv</f>
        <v>12956154823303.199</v>
      </c>
      <c r="N33">
        <f t="shared" si="17"/>
        <v>12563108825683.559</v>
      </c>
      <c r="O33">
        <f t="shared" si="17"/>
        <v>12170062828063.918</v>
      </c>
      <c r="P33">
        <f t="shared" si="17"/>
        <v>11777016830444.277</v>
      </c>
      <c r="Q33">
        <f t="shared" si="17"/>
        <v>11383970832824.637</v>
      </c>
      <c r="R33" s="67">
        <f>(VLOOKUP($B$1,'Multipliers and Adjustments'!$A$70:$I$86,TRUNC(COLUMN(R$2)/5)+2,FALSE)*SUMIFS('EPA Data'!$I:$I,'EPA Data'!$D:$D,'Country Selector'!$A$2,'EPA Data'!$J:$J,$B$1,'EPA Data'!$C:$C,R$2,'EPA Data'!$G:$G,"&gt;="&amp;$A33,'EPA Data'!$G:$G,"&lt;"&amp;$B33)+IF('Multipliers and Adjustments'!$B$66="Y",'SNAP Adjustment'!S145,0))*unit_conv</f>
        <v>10990924835205</v>
      </c>
      <c r="S33">
        <f t="shared" si="18"/>
        <v>10712998771667.418</v>
      </c>
      <c r="T33">
        <f t="shared" si="18"/>
        <v>10435072708129.836</v>
      </c>
      <c r="U33">
        <f t="shared" si="18"/>
        <v>10157146644592.254</v>
      </c>
      <c r="V33">
        <f t="shared" si="18"/>
        <v>9879220581054.6719</v>
      </c>
      <c r="W33" s="67">
        <f>(VLOOKUP($B$1,'Multipliers and Adjustments'!$A$70:$I$86,TRUNC(COLUMN(W$2)/5)+2,FALSE)*SUMIFS('EPA Data'!$I:$I,'EPA Data'!$D:$D,'Country Selector'!$A$2,'EPA Data'!$J:$J,$B$1,'EPA Data'!$C:$C,W$2,'EPA Data'!$G:$G,"&gt;="&amp;$A33,'EPA Data'!$G:$G,"&lt;"&amp;$B33)+IF('Multipliers and Adjustments'!$B$66="Y",'SNAP Adjustment'!X145,0))*unit_conv</f>
        <v>9601294517517.0898</v>
      </c>
      <c r="X33">
        <f t="shared" si="19"/>
        <v>9357736015319.8242</v>
      </c>
      <c r="Y33">
        <f t="shared" si="19"/>
        <v>9114177513122.5586</v>
      </c>
      <c r="Z33">
        <f t="shared" si="19"/>
        <v>8870619010925.293</v>
      </c>
      <c r="AA33">
        <f t="shared" si="19"/>
        <v>8627060508728.0273</v>
      </c>
      <c r="AB33" s="67">
        <f>(VLOOKUP($B$1,'Multipliers and Adjustments'!$A$70:$I$86,TRUNC(COLUMN(AB$2)/5)+2,FALSE)*SUMIFS('EPA Data'!$I:$I,'EPA Data'!$D:$D,'Country Selector'!$A$2,'EPA Data'!$J:$J,$B$1,'EPA Data'!$C:$C,AB$2,'EPA Data'!$G:$G,"&gt;="&amp;$A33,'EPA Data'!$G:$G,"&lt;"&amp;$B33)+IF('Multipliers and Adjustments'!$B$66="Y",'SNAP Adjustment'!AC145,0))*unit_conv</f>
        <v>8383502006530.7598</v>
      </c>
      <c r="AC33">
        <f t="shared" si="20"/>
        <v>8176015377044.6758</v>
      </c>
      <c r="AD33">
        <f t="shared" si="20"/>
        <v>7968528747558.5918</v>
      </c>
      <c r="AE33">
        <f t="shared" si="20"/>
        <v>7761042118072.5078</v>
      </c>
      <c r="AF33">
        <f t="shared" si="20"/>
        <v>7553555488586.4238</v>
      </c>
      <c r="AG33" s="67">
        <f>(VLOOKUP($B$1,'Multipliers and Adjustments'!$A$70:$I$86,TRUNC(COLUMN(AG$2)/5)+2,FALSE)*SUMIFS('EPA Data'!$I:$I,'EPA Data'!$D:$D,'Country Selector'!$A$2,'EPA Data'!$J:$J,$B$1,'EPA Data'!$C:$C,AG$2,'EPA Data'!$G:$G,"&gt;="&amp;$A33,'EPA Data'!$G:$G,"&lt;"&amp;$B33)+IF('Multipliers and Adjustments'!$B$66="Y",'SNAP Adjustment'!AH145,0))*unit_conv</f>
        <v>7346068859100.3398</v>
      </c>
      <c r="AH33">
        <f t="shared" si="21"/>
        <v>7307029151916.502</v>
      </c>
      <c r="AI33">
        <f t="shared" si="21"/>
        <v>7267989444732.6641</v>
      </c>
      <c r="AJ33">
        <f t="shared" si="21"/>
        <v>7228949737548.8262</v>
      </c>
      <c r="AK33">
        <f t="shared" si="21"/>
        <v>7189910030364.9883</v>
      </c>
      <c r="AL33" s="67">
        <f>(VLOOKUP($B$1,'Multipliers and Adjustments'!$A$70:$I$86,TRUNC(COLUMN(AL$2)/5)+2,FALSE)*SUMIFS('EPA Data'!$I:$I,'EPA Data'!$D:$D,'Country Selector'!$A$2,'EPA Data'!$J:$J,$B$1,'EPA Data'!$C:$C,AL$2,'EPA Data'!$G:$G,"&gt;="&amp;$A33,'EPA Data'!$G:$G,"&lt;"&amp;$B33)+IF('Multipliers and Adjustments'!$B$66="Y",'SNAP Adjustment'!AM145,0))*unit_conv</f>
        <v>7150870323181.1494</v>
      </c>
    </row>
    <row r="34" spans="1:38" x14ac:dyDescent="0.45">
      <c r="A34" s="17">
        <f t="shared" si="14"/>
        <v>0</v>
      </c>
      <c r="B34" s="18">
        <f>A34</f>
        <v>0</v>
      </c>
      <c r="C34" s="68">
        <f>(VLOOKUP($B$1,'Multipliers and Adjustments'!$A$70:$I$86,TRUNC(COLUMN(C$2)/5)+2,FALSE)*SUMIFS('EPA Data'!$I:$I,'EPA Data'!$D:$D,'Country Selector'!$A$2,'EPA Data'!$J:$J,$B$1,'EPA Data'!$C:$C,C$2,'EPA Data'!$G:$G,$A34)+IF('Multipliers and Adjustments'!$B$66="Y",'SNAP Adjustment'!D146,0))*unit_conv</f>
        <v>0</v>
      </c>
      <c r="D34">
        <f t="shared" ref="D34:G49" si="23">C34+($H34-$C34)/5</f>
        <v>0</v>
      </c>
      <c r="E34">
        <f t="shared" si="23"/>
        <v>0</v>
      </c>
      <c r="F34">
        <f t="shared" si="23"/>
        <v>0</v>
      </c>
      <c r="G34">
        <f t="shared" si="23"/>
        <v>0</v>
      </c>
      <c r="H34" s="68">
        <f>(VLOOKUP($B$1,'Multipliers and Adjustments'!$A$70:$I$86,TRUNC(COLUMN(H$2)/5)+2,FALSE)*SUMIFS('EPA Data'!$I:$I,'EPA Data'!$D:$D,'Country Selector'!$A$2,'EPA Data'!$J:$J,$B$1,'EPA Data'!$C:$C,H$2,'EPA Data'!$G:$G,$A34)+IF('Multipliers and Adjustments'!$B$66="Y",'SNAP Adjustment'!I146,0))*unit_conv</f>
        <v>0</v>
      </c>
      <c r="I34">
        <f t="shared" si="16"/>
        <v>0</v>
      </c>
      <c r="J34">
        <f t="shared" si="16"/>
        <v>0</v>
      </c>
      <c r="K34">
        <f t="shared" si="16"/>
        <v>0</v>
      </c>
      <c r="L34">
        <f t="shared" si="16"/>
        <v>0</v>
      </c>
      <c r="M34" s="68">
        <f>(VLOOKUP($B$1,'Multipliers and Adjustments'!$A$70:$I$86,TRUNC(COLUMN(M$2)/5)+2,FALSE)*SUMIFS('EPA Data'!$I:$I,'EPA Data'!$D:$D,'Country Selector'!$A$2,'EPA Data'!$J:$J,$B$1,'EPA Data'!$C:$C,M$2,'EPA Data'!$G:$G,$A34)+IF('Multipliers and Adjustments'!$B$66="Y",'SNAP Adjustment'!N146,0))*unit_conv</f>
        <v>0</v>
      </c>
      <c r="N34">
        <f t="shared" si="17"/>
        <v>0</v>
      </c>
      <c r="O34">
        <f t="shared" si="17"/>
        <v>0</v>
      </c>
      <c r="P34">
        <f t="shared" si="17"/>
        <v>0</v>
      </c>
      <c r="Q34">
        <f t="shared" si="17"/>
        <v>0</v>
      </c>
      <c r="R34" s="68">
        <f>(VLOOKUP($B$1,'Multipliers and Adjustments'!$A$70:$I$86,TRUNC(COLUMN(R$2)/5)+2,FALSE)*SUMIFS('EPA Data'!$I:$I,'EPA Data'!$D:$D,'Country Selector'!$A$2,'EPA Data'!$J:$J,$B$1,'EPA Data'!$C:$C,R$2,'EPA Data'!$G:$G,$A34)+IF('Multipliers and Adjustments'!$B$66="Y",'SNAP Adjustment'!S146,0))*unit_conv</f>
        <v>0</v>
      </c>
      <c r="S34">
        <f t="shared" si="18"/>
        <v>0</v>
      </c>
      <c r="T34">
        <f t="shared" si="18"/>
        <v>0</v>
      </c>
      <c r="U34">
        <f t="shared" si="18"/>
        <v>0</v>
      </c>
      <c r="V34">
        <f t="shared" si="18"/>
        <v>0</v>
      </c>
      <c r="W34" s="68">
        <f>(VLOOKUP($B$1,'Multipliers and Adjustments'!$A$70:$I$86,TRUNC(COLUMN(W$2)/5)+2,FALSE)*SUMIFS('EPA Data'!$I:$I,'EPA Data'!$D:$D,'Country Selector'!$A$2,'EPA Data'!$J:$J,$B$1,'EPA Data'!$C:$C,W$2,'EPA Data'!$G:$G,$A34)+IF('Multipliers and Adjustments'!$B$66="Y",'SNAP Adjustment'!X146,0))*unit_conv</f>
        <v>0</v>
      </c>
      <c r="X34">
        <f t="shared" si="19"/>
        <v>0</v>
      </c>
      <c r="Y34">
        <f t="shared" si="19"/>
        <v>0</v>
      </c>
      <c r="Z34">
        <f t="shared" si="19"/>
        <v>0</v>
      </c>
      <c r="AA34">
        <f t="shared" si="19"/>
        <v>0</v>
      </c>
      <c r="AB34" s="68">
        <f>(VLOOKUP($B$1,'Multipliers and Adjustments'!$A$70:$I$86,TRUNC(COLUMN(AB$2)/5)+2,FALSE)*SUMIFS('EPA Data'!$I:$I,'EPA Data'!$D:$D,'Country Selector'!$A$2,'EPA Data'!$J:$J,$B$1,'EPA Data'!$C:$C,AB$2,'EPA Data'!$G:$G,$A34)+IF('Multipliers and Adjustments'!$B$66="Y",'SNAP Adjustment'!AC146,0))*unit_conv</f>
        <v>0</v>
      </c>
      <c r="AC34">
        <f t="shared" si="20"/>
        <v>0</v>
      </c>
      <c r="AD34">
        <f t="shared" si="20"/>
        <v>0</v>
      </c>
      <c r="AE34">
        <f t="shared" si="20"/>
        <v>0</v>
      </c>
      <c r="AF34">
        <f t="shared" si="20"/>
        <v>0</v>
      </c>
      <c r="AG34" s="68">
        <f>(VLOOKUP($B$1,'Multipliers and Adjustments'!$A$70:$I$86,TRUNC(COLUMN(AG$2)/5)+2,FALSE)*SUMIFS('EPA Data'!$I:$I,'EPA Data'!$D:$D,'Country Selector'!$A$2,'EPA Data'!$J:$J,$B$1,'EPA Data'!$C:$C,AG$2,'EPA Data'!$G:$G,$A34)+IF('Multipliers and Adjustments'!$B$66="Y",'SNAP Adjustment'!AH146,0))*unit_conv</f>
        <v>0</v>
      </c>
      <c r="AH34">
        <f t="shared" si="21"/>
        <v>0</v>
      </c>
      <c r="AI34">
        <f t="shared" si="21"/>
        <v>0</v>
      </c>
      <c r="AJ34">
        <f t="shared" si="21"/>
        <v>0</v>
      </c>
      <c r="AK34">
        <f t="shared" si="21"/>
        <v>0</v>
      </c>
      <c r="AL34" s="68">
        <f>(VLOOKUP($B$1,'Multipliers and Adjustments'!$A$70:$I$86,TRUNC(COLUMN(AL$2)/5)+2,FALSE)*SUMIFS('EPA Data'!$I:$I,'EPA Data'!$D:$D,'Country Selector'!$A$2,'EPA Data'!$J:$J,$B$1,'EPA Data'!$C:$C,AL$2,'EPA Data'!$G:$G,$A34)+IF('Multipliers and Adjustments'!$B$66="Y",'SNAP Adjustment'!AM146,0))*unit_conv</f>
        <v>0</v>
      </c>
    </row>
    <row r="35" spans="1:38" x14ac:dyDescent="0.45">
      <c r="A35" s="19">
        <v>0.1</v>
      </c>
      <c r="B35" s="20">
        <f>A35+9.9</f>
        <v>10</v>
      </c>
      <c r="C35" s="67">
        <f>(VLOOKUP($B$1,'Multipliers and Adjustments'!$A$70:$I$86,TRUNC(COLUMN(C$2)/5)+2,FALSE)*SUMIFS('EPA Data'!$I:$I,'EPA Data'!$D:$D,'Country Selector'!$A$2,'EPA Data'!$J:$J,$B$1,'EPA Data'!$C:$C,C$2,'EPA Data'!$G:$G,"&gt;="&amp;$A35,'EPA Data'!$G:$G,"&lt;"&amp;$B35)+IF('Multipliers and Adjustments'!$B$66="Y",'SNAP Adjustment'!D147,0))*unit_conv</f>
        <v>0</v>
      </c>
      <c r="D35">
        <f t="shared" si="23"/>
        <v>0</v>
      </c>
      <c r="E35">
        <f t="shared" si="23"/>
        <v>0</v>
      </c>
      <c r="F35">
        <f t="shared" si="23"/>
        <v>0</v>
      </c>
      <c r="G35">
        <f t="shared" si="23"/>
        <v>0</v>
      </c>
      <c r="H35" s="67">
        <f>(VLOOKUP($B$1,'Multipliers and Adjustments'!$A$70:$I$86,TRUNC(COLUMN(H$2)/5)+2,FALSE)*SUMIFS('EPA Data'!$I:$I,'EPA Data'!$D:$D,'Country Selector'!$A$2,'EPA Data'!$J:$J,$B$1,'EPA Data'!$C:$C,H$2,'EPA Data'!$G:$G,"&gt;="&amp;$A35,'EPA Data'!$G:$G,"&lt;"&amp;$B35)+IF('Multipliers and Adjustments'!$B$66="Y",'SNAP Adjustment'!I147,0))*unit_conv</f>
        <v>0</v>
      </c>
      <c r="I35">
        <f t="shared" si="16"/>
        <v>0</v>
      </c>
      <c r="J35">
        <f t="shared" si="16"/>
        <v>0</v>
      </c>
      <c r="K35">
        <f t="shared" si="16"/>
        <v>0</v>
      </c>
      <c r="L35">
        <f t="shared" si="16"/>
        <v>0</v>
      </c>
      <c r="M35" s="67">
        <f>(VLOOKUP($B$1,'Multipliers and Adjustments'!$A$70:$I$86,TRUNC(COLUMN(M$2)/5)+2,FALSE)*SUMIFS('EPA Data'!$I:$I,'EPA Data'!$D:$D,'Country Selector'!$A$2,'EPA Data'!$J:$J,$B$1,'EPA Data'!$C:$C,M$2,'EPA Data'!$G:$G,"&gt;="&amp;$A35,'EPA Data'!$G:$G,"&lt;"&amp;$B35)+IF('Multipliers and Adjustments'!$B$66="Y",'SNAP Adjustment'!N147,0))*unit_conv</f>
        <v>0</v>
      </c>
      <c r="N35">
        <f t="shared" si="17"/>
        <v>0</v>
      </c>
      <c r="O35">
        <f t="shared" si="17"/>
        <v>0</v>
      </c>
      <c r="P35">
        <f t="shared" si="17"/>
        <v>0</v>
      </c>
      <c r="Q35">
        <f t="shared" si="17"/>
        <v>0</v>
      </c>
      <c r="R35" s="67">
        <f>(VLOOKUP($B$1,'Multipliers and Adjustments'!$A$70:$I$86,TRUNC(COLUMN(R$2)/5)+2,FALSE)*SUMIFS('EPA Data'!$I:$I,'EPA Data'!$D:$D,'Country Selector'!$A$2,'EPA Data'!$J:$J,$B$1,'EPA Data'!$C:$C,R$2,'EPA Data'!$G:$G,"&gt;="&amp;$A35,'EPA Data'!$G:$G,"&lt;"&amp;$B35)+IF('Multipliers and Adjustments'!$B$66="Y",'SNAP Adjustment'!S147,0))*unit_conv</f>
        <v>0</v>
      </c>
      <c r="S35">
        <f t="shared" si="18"/>
        <v>0</v>
      </c>
      <c r="T35">
        <f t="shared" si="18"/>
        <v>0</v>
      </c>
      <c r="U35">
        <f t="shared" si="18"/>
        <v>0</v>
      </c>
      <c r="V35">
        <f t="shared" si="18"/>
        <v>0</v>
      </c>
      <c r="W35" s="67">
        <f>(VLOOKUP($B$1,'Multipliers and Adjustments'!$A$70:$I$86,TRUNC(COLUMN(W$2)/5)+2,FALSE)*SUMIFS('EPA Data'!$I:$I,'EPA Data'!$D:$D,'Country Selector'!$A$2,'EPA Data'!$J:$J,$B$1,'EPA Data'!$C:$C,W$2,'EPA Data'!$G:$G,"&gt;="&amp;$A35,'EPA Data'!$G:$G,"&lt;"&amp;$B35)+IF('Multipliers and Adjustments'!$B$66="Y",'SNAP Adjustment'!X147,0))*unit_conv</f>
        <v>0</v>
      </c>
      <c r="X35">
        <f t="shared" si="19"/>
        <v>0</v>
      </c>
      <c r="Y35">
        <f t="shared" si="19"/>
        <v>0</v>
      </c>
      <c r="Z35">
        <f t="shared" si="19"/>
        <v>0</v>
      </c>
      <c r="AA35">
        <f t="shared" si="19"/>
        <v>0</v>
      </c>
      <c r="AB35" s="67">
        <f>(VLOOKUP($B$1,'Multipliers and Adjustments'!$A$70:$I$86,TRUNC(COLUMN(AB$2)/5)+2,FALSE)*SUMIFS('EPA Data'!$I:$I,'EPA Data'!$D:$D,'Country Selector'!$A$2,'EPA Data'!$J:$J,$B$1,'EPA Data'!$C:$C,AB$2,'EPA Data'!$G:$G,"&gt;="&amp;$A35,'EPA Data'!$G:$G,"&lt;"&amp;$B35)+IF('Multipliers and Adjustments'!$B$66="Y",'SNAP Adjustment'!AC147,0))*unit_conv</f>
        <v>0</v>
      </c>
      <c r="AC35">
        <f t="shared" si="20"/>
        <v>0</v>
      </c>
      <c r="AD35">
        <f t="shared" si="20"/>
        <v>0</v>
      </c>
      <c r="AE35">
        <f t="shared" si="20"/>
        <v>0</v>
      </c>
      <c r="AF35">
        <f t="shared" si="20"/>
        <v>0</v>
      </c>
      <c r="AG35" s="67">
        <f>(VLOOKUP($B$1,'Multipliers and Adjustments'!$A$70:$I$86,TRUNC(COLUMN(AG$2)/5)+2,FALSE)*SUMIFS('EPA Data'!$I:$I,'EPA Data'!$D:$D,'Country Selector'!$A$2,'EPA Data'!$J:$J,$B$1,'EPA Data'!$C:$C,AG$2,'EPA Data'!$G:$G,"&gt;="&amp;$A35,'EPA Data'!$G:$G,"&lt;"&amp;$B35)+IF('Multipliers and Adjustments'!$B$66="Y",'SNAP Adjustment'!AH147,0))*unit_conv</f>
        <v>0</v>
      </c>
      <c r="AH35">
        <f t="shared" si="21"/>
        <v>0</v>
      </c>
      <c r="AI35">
        <f t="shared" si="21"/>
        <v>0</v>
      </c>
      <c r="AJ35">
        <f t="shared" si="21"/>
        <v>0</v>
      </c>
      <c r="AK35">
        <f t="shared" si="21"/>
        <v>0</v>
      </c>
      <c r="AL35" s="67">
        <f>(VLOOKUP($B$1,'Multipliers and Adjustments'!$A$70:$I$86,TRUNC(COLUMN(AL$2)/5)+2,FALSE)*SUMIFS('EPA Data'!$I:$I,'EPA Data'!$D:$D,'Country Selector'!$A$2,'EPA Data'!$J:$J,$B$1,'EPA Data'!$C:$C,AL$2,'EPA Data'!$G:$G,"&gt;="&amp;$A35,'EPA Data'!$G:$G,"&lt;"&amp;$B35)+IF('Multipliers and Adjustments'!$B$66="Y",'SNAP Adjustment'!AM147,0))*unit_conv</f>
        <v>0</v>
      </c>
    </row>
    <row r="36" spans="1:38" x14ac:dyDescent="0.45">
      <c r="A36" s="15">
        <f t="shared" si="14"/>
        <v>10</v>
      </c>
      <c r="B36" s="16">
        <f t="shared" si="22"/>
        <v>20</v>
      </c>
      <c r="C36" s="67">
        <f>(VLOOKUP($B$1,'Multipliers and Adjustments'!$A$70:$I$86,TRUNC(COLUMN(C$2)/5)+2,FALSE)*SUMIFS('EPA Data'!$I:$I,'EPA Data'!$D:$D,'Country Selector'!$A$2,'EPA Data'!$J:$J,$B$1,'EPA Data'!$C:$C,C$2,'EPA Data'!$G:$G,"&gt;="&amp;$A36,'EPA Data'!$G:$G,"&lt;"&amp;$B36)+IF('Multipliers and Adjustments'!$B$66="Y",'SNAP Adjustment'!D148,0))*unit_conv</f>
        <v>0</v>
      </c>
      <c r="D36">
        <f t="shared" si="23"/>
        <v>2199042510986.3198</v>
      </c>
      <c r="E36">
        <f t="shared" si="23"/>
        <v>4398085021972.6396</v>
      </c>
      <c r="F36">
        <f t="shared" si="23"/>
        <v>6597127532958.959</v>
      </c>
      <c r="G36">
        <f t="shared" si="23"/>
        <v>8796170043945.2793</v>
      </c>
      <c r="H36" s="67">
        <f>(VLOOKUP($B$1,'Multipliers and Adjustments'!$A$70:$I$86,TRUNC(COLUMN(H$2)/5)+2,FALSE)*SUMIFS('EPA Data'!$I:$I,'EPA Data'!$D:$D,'Country Selector'!$A$2,'EPA Data'!$J:$J,$B$1,'EPA Data'!$C:$C,H$2,'EPA Data'!$G:$G,"&gt;="&amp;$A36,'EPA Data'!$G:$G,"&lt;"&amp;$B36)+IF('Multipliers and Adjustments'!$B$66="Y",'SNAP Adjustment'!I148,0))*unit_conv</f>
        <v>10995212554931.6</v>
      </c>
      <c r="I36">
        <f t="shared" ref="I36:L51" si="24">H36+($M36-$H36)/5</f>
        <v>13326421621290.27</v>
      </c>
      <c r="J36">
        <f t="shared" si="24"/>
        <v>15657630687648.939</v>
      </c>
      <c r="K36">
        <f t="shared" si="24"/>
        <v>17988839754007.609</v>
      </c>
      <c r="L36">
        <f t="shared" si="24"/>
        <v>20320048820366.281</v>
      </c>
      <c r="M36" s="67">
        <f>(VLOOKUP($B$1,'Multipliers and Adjustments'!$A$70:$I$86,TRUNC(COLUMN(M$2)/5)+2,FALSE)*SUMIFS('EPA Data'!$I:$I,'EPA Data'!$D:$D,'Country Selector'!$A$2,'EPA Data'!$J:$J,$B$1,'EPA Data'!$C:$C,M$2,'EPA Data'!$G:$G,"&gt;="&amp;$A36,'EPA Data'!$G:$G,"&lt;"&amp;$B36)+IF('Multipliers and Adjustments'!$B$66="Y",'SNAP Adjustment'!N148,0))*unit_conv</f>
        <v>22651257886724.949</v>
      </c>
      <c r="N36">
        <f t="shared" ref="N36:Q51" si="25">M36+($R36-$M36)/5</f>
        <v>27107021956178.223</v>
      </c>
      <c r="O36">
        <f t="shared" si="25"/>
        <v>31562786025631.496</v>
      </c>
      <c r="P36">
        <f t="shared" si="25"/>
        <v>36018550095084.773</v>
      </c>
      <c r="Q36">
        <f t="shared" si="25"/>
        <v>40474314164538.047</v>
      </c>
      <c r="R36" s="67">
        <f>(VLOOKUP($B$1,'Multipliers and Adjustments'!$A$70:$I$86,TRUNC(COLUMN(R$2)/5)+2,FALSE)*SUMIFS('EPA Data'!$I:$I,'EPA Data'!$D:$D,'Country Selector'!$A$2,'EPA Data'!$J:$J,$B$1,'EPA Data'!$C:$C,R$2,'EPA Data'!$G:$G,"&gt;="&amp;$A36,'EPA Data'!$G:$G,"&lt;"&amp;$B36)+IF('Multipliers and Adjustments'!$B$66="Y",'SNAP Adjustment'!S148,0))*unit_conv</f>
        <v>44930078233991.32</v>
      </c>
      <c r="S36">
        <f t="shared" ref="S36:V51" si="26">R36+($W36-$R36)/5</f>
        <v>48487281541247.023</v>
      </c>
      <c r="T36">
        <f t="shared" si="26"/>
        <v>52044484848502.727</v>
      </c>
      <c r="U36">
        <f t="shared" si="26"/>
        <v>55601688155758.43</v>
      </c>
      <c r="V36">
        <f t="shared" si="26"/>
        <v>59158891463014.133</v>
      </c>
      <c r="W36" s="67">
        <f>(VLOOKUP($B$1,'Multipliers and Adjustments'!$A$70:$I$86,TRUNC(COLUMN(W$2)/5)+2,FALSE)*SUMIFS('EPA Data'!$I:$I,'EPA Data'!$D:$D,'Country Selector'!$A$2,'EPA Data'!$J:$J,$B$1,'EPA Data'!$C:$C,W$2,'EPA Data'!$G:$G,"&gt;="&amp;$A36,'EPA Data'!$G:$G,"&lt;"&amp;$B36)+IF('Multipliers and Adjustments'!$B$66="Y",'SNAP Adjustment'!X148,0))*unit_conv</f>
        <v>62716094770269.852</v>
      </c>
      <c r="X36">
        <f t="shared" ref="X36:AA51" si="27">W36+($AB36-$W36)/5</f>
        <v>62690551361010.07</v>
      </c>
      <c r="Y36">
        <f t="shared" si="27"/>
        <v>62665007951750.289</v>
      </c>
      <c r="Z36">
        <f t="shared" si="27"/>
        <v>62639464542490.508</v>
      </c>
      <c r="AA36">
        <f t="shared" si="27"/>
        <v>62613921133230.727</v>
      </c>
      <c r="AB36" s="67">
        <f>(VLOOKUP($B$1,'Multipliers and Adjustments'!$A$70:$I$86,TRUNC(COLUMN(AB$2)/5)+2,FALSE)*SUMIFS('EPA Data'!$I:$I,'EPA Data'!$D:$D,'Country Selector'!$A$2,'EPA Data'!$J:$J,$B$1,'EPA Data'!$C:$C,AB$2,'EPA Data'!$G:$G,"&gt;="&amp;$A36,'EPA Data'!$G:$G,"&lt;"&amp;$B36)+IF('Multipliers and Adjustments'!$B$66="Y",'SNAP Adjustment'!AC148,0))*unit_conv</f>
        <v>62588377723970.938</v>
      </c>
      <c r="AC36">
        <f t="shared" ref="AC36:AF51" si="28">AB36+($AG36-$AB36)/5</f>
        <v>64765133171912.828</v>
      </c>
      <c r="AD36">
        <f t="shared" si="28"/>
        <v>66941888619854.719</v>
      </c>
      <c r="AE36">
        <f t="shared" si="28"/>
        <v>69118644067796.609</v>
      </c>
      <c r="AF36">
        <f t="shared" si="28"/>
        <v>71295399515738.5</v>
      </c>
      <c r="AG36" s="67">
        <f>(VLOOKUP($B$1,'Multipliers and Adjustments'!$A$70:$I$86,TRUNC(COLUMN(AG$2)/5)+2,FALSE)*SUMIFS('EPA Data'!$I:$I,'EPA Data'!$D:$D,'Country Selector'!$A$2,'EPA Data'!$J:$J,$B$1,'EPA Data'!$C:$C,AG$2,'EPA Data'!$G:$G,"&gt;="&amp;$A36,'EPA Data'!$G:$G,"&lt;"&amp;$B36)+IF('Multipliers and Adjustments'!$B$66="Y",'SNAP Adjustment'!AH148,0))*unit_conv</f>
        <v>73472154963680.391</v>
      </c>
      <c r="AH36">
        <f t="shared" ref="AH36:AK51" si="29">AG36+($AL36-$AG36)/5</f>
        <v>74730508474576.266</v>
      </c>
      <c r="AI36">
        <f t="shared" si="29"/>
        <v>75988861985472.141</v>
      </c>
      <c r="AJ36">
        <f t="shared" si="29"/>
        <v>77247215496368.016</v>
      </c>
      <c r="AK36">
        <f t="shared" si="29"/>
        <v>78505569007263.891</v>
      </c>
      <c r="AL36" s="67">
        <f>(VLOOKUP($B$1,'Multipliers and Adjustments'!$A$70:$I$86,TRUNC(COLUMN(AL$2)/5)+2,FALSE)*SUMIFS('EPA Data'!$I:$I,'EPA Data'!$D:$D,'Country Selector'!$A$2,'EPA Data'!$J:$J,$B$1,'EPA Data'!$C:$C,AL$2,'EPA Data'!$G:$G,"&gt;="&amp;$A36,'EPA Data'!$G:$G,"&lt;"&amp;$B36)+IF('Multipliers and Adjustments'!$B$66="Y",'SNAP Adjustment'!AM148,0))*unit_conv</f>
        <v>79763922518159.797</v>
      </c>
    </row>
    <row r="37" spans="1:38" x14ac:dyDescent="0.45">
      <c r="A37" s="15">
        <f t="shared" si="14"/>
        <v>20</v>
      </c>
      <c r="B37" s="16">
        <f t="shared" si="22"/>
        <v>30</v>
      </c>
      <c r="C37" s="67">
        <f>(VLOOKUP($B$1,'Multipliers and Adjustments'!$A$70:$I$86,TRUNC(COLUMN(C$2)/5)+2,FALSE)*SUMIFS('EPA Data'!$I:$I,'EPA Data'!$D:$D,'Country Selector'!$A$2,'EPA Data'!$J:$J,$B$1,'EPA Data'!$C:$C,C$2,'EPA Data'!$G:$G,"&gt;="&amp;$A37,'EPA Data'!$G:$G,"&lt;"&amp;$B37)+IF('Multipliers and Adjustments'!$B$66="Y",'SNAP Adjustment'!D149,0))*unit_conv</f>
        <v>0</v>
      </c>
      <c r="D37">
        <f t="shared" si="23"/>
        <v>1948885917663.5737</v>
      </c>
      <c r="E37">
        <f t="shared" si="23"/>
        <v>3897771835327.1475</v>
      </c>
      <c r="F37">
        <f t="shared" si="23"/>
        <v>5846657752990.7207</v>
      </c>
      <c r="G37">
        <f t="shared" si="23"/>
        <v>7795543670654.2949</v>
      </c>
      <c r="H37" s="67">
        <f>(VLOOKUP($B$1,'Multipliers and Adjustments'!$A$70:$I$86,TRUNC(COLUMN(H$2)/5)+2,FALSE)*SUMIFS('EPA Data'!$I:$I,'EPA Data'!$D:$D,'Country Selector'!$A$2,'EPA Data'!$J:$J,$B$1,'EPA Data'!$C:$C,H$2,'EPA Data'!$G:$G,"&gt;="&amp;$A37,'EPA Data'!$G:$G,"&lt;"&amp;$B37)+IF('Multipliers and Adjustments'!$B$66="Y",'SNAP Adjustment'!I149,0))*unit_conv</f>
        <v>9744429588317.8691</v>
      </c>
      <c r="I37">
        <f t="shared" si="24"/>
        <v>10081718063354.475</v>
      </c>
      <c r="J37">
        <f t="shared" si="24"/>
        <v>10419006538391.08</v>
      </c>
      <c r="K37">
        <f t="shared" si="24"/>
        <v>10756295013427.686</v>
      </c>
      <c r="L37">
        <f t="shared" si="24"/>
        <v>11093583488464.291</v>
      </c>
      <c r="M37" s="67">
        <f>(VLOOKUP($B$1,'Multipliers and Adjustments'!$A$70:$I$86,TRUNC(COLUMN(M$2)/5)+2,FALSE)*SUMIFS('EPA Data'!$I:$I,'EPA Data'!$D:$D,'Country Selector'!$A$2,'EPA Data'!$J:$J,$B$1,'EPA Data'!$C:$C,M$2,'EPA Data'!$G:$G,"&gt;="&amp;$A37,'EPA Data'!$G:$G,"&lt;"&amp;$B37)+IF('Multipliers and Adjustments'!$B$66="Y",'SNAP Adjustment'!N149,0))*unit_conv</f>
        <v>11430871963500.9</v>
      </c>
      <c r="N37">
        <f t="shared" si="25"/>
        <v>11071129608154.234</v>
      </c>
      <c r="O37">
        <f t="shared" si="25"/>
        <v>10711387252807.568</v>
      </c>
      <c r="P37">
        <f t="shared" si="25"/>
        <v>10351644897460.902</v>
      </c>
      <c r="Q37">
        <f t="shared" si="25"/>
        <v>9991902542114.2363</v>
      </c>
      <c r="R37" s="67">
        <f>(VLOOKUP($B$1,'Multipliers and Adjustments'!$A$70:$I$86,TRUNC(COLUMN(R$2)/5)+2,FALSE)*SUMIFS('EPA Data'!$I:$I,'EPA Data'!$D:$D,'Country Selector'!$A$2,'EPA Data'!$J:$J,$B$1,'EPA Data'!$C:$C,R$2,'EPA Data'!$G:$G,"&gt;="&amp;$A37,'EPA Data'!$G:$G,"&lt;"&amp;$B37)+IF('Multipliers and Adjustments'!$B$66="Y",'SNAP Adjustment'!S149,0))*unit_conv</f>
        <v>9632160186767.5684</v>
      </c>
      <c r="S37">
        <f t="shared" si="26"/>
        <v>8999286174774.1602</v>
      </c>
      <c r="T37">
        <f t="shared" si="26"/>
        <v>8366412162780.7529</v>
      </c>
      <c r="U37">
        <f t="shared" si="26"/>
        <v>7733538150787.3457</v>
      </c>
      <c r="V37">
        <f t="shared" si="26"/>
        <v>7100664138793.9385</v>
      </c>
      <c r="W37" s="67">
        <f>(VLOOKUP($B$1,'Multipliers and Adjustments'!$A$70:$I$86,TRUNC(COLUMN(W$2)/5)+2,FALSE)*SUMIFS('EPA Data'!$I:$I,'EPA Data'!$D:$D,'Country Selector'!$A$2,'EPA Data'!$J:$J,$B$1,'EPA Data'!$C:$C,W$2,'EPA Data'!$G:$G,"&gt;="&amp;$A37,'EPA Data'!$G:$G,"&lt;"&amp;$B37)+IF('Multipliers and Adjustments'!$B$66="Y",'SNAP Adjustment'!X149,0))*unit_conv</f>
        <v>6467790126800.5303</v>
      </c>
      <c r="X37">
        <f t="shared" si="27"/>
        <v>5882412433624.2598</v>
      </c>
      <c r="Y37">
        <f t="shared" si="27"/>
        <v>5297034740447.9902</v>
      </c>
      <c r="Z37">
        <f t="shared" si="27"/>
        <v>4711657047271.7207</v>
      </c>
      <c r="AA37">
        <f t="shared" si="27"/>
        <v>4126279354095.4507</v>
      </c>
      <c r="AB37" s="67">
        <f>(VLOOKUP($B$1,'Multipliers and Adjustments'!$A$70:$I$86,TRUNC(COLUMN(AB$2)/5)+2,FALSE)*SUMIFS('EPA Data'!$I:$I,'EPA Data'!$D:$D,'Country Selector'!$A$2,'EPA Data'!$J:$J,$B$1,'EPA Data'!$C:$C,AB$2,'EPA Data'!$G:$G,"&gt;="&amp;$A37,'EPA Data'!$G:$G,"&lt;"&amp;$B37)+IF('Multipliers and Adjustments'!$B$66="Y",'SNAP Adjustment'!AC149,0))*unit_conv</f>
        <v>3540901660919.1802</v>
      </c>
      <c r="AC37">
        <f t="shared" si="28"/>
        <v>3321222114562.98</v>
      </c>
      <c r="AD37">
        <f t="shared" si="28"/>
        <v>3101542568206.7798</v>
      </c>
      <c r="AE37">
        <f t="shared" si="28"/>
        <v>2881863021850.5796</v>
      </c>
      <c r="AF37">
        <f t="shared" si="28"/>
        <v>2662183475494.3794</v>
      </c>
      <c r="AG37" s="67">
        <f>(VLOOKUP($B$1,'Multipliers and Adjustments'!$A$70:$I$86,TRUNC(COLUMN(AG$2)/5)+2,FALSE)*SUMIFS('EPA Data'!$I:$I,'EPA Data'!$D:$D,'Country Selector'!$A$2,'EPA Data'!$J:$J,$B$1,'EPA Data'!$C:$C,AG$2,'EPA Data'!$G:$G,"&gt;="&amp;$A37,'EPA Data'!$G:$G,"&lt;"&amp;$B37)+IF('Multipliers and Adjustments'!$B$66="Y",'SNAP Adjustment'!AH149,0))*unit_conv</f>
        <v>2442503929138.1802</v>
      </c>
      <c r="AH37">
        <f t="shared" si="29"/>
        <v>2462359619140.6221</v>
      </c>
      <c r="AI37">
        <f t="shared" si="29"/>
        <v>2482215309143.064</v>
      </c>
      <c r="AJ37">
        <f t="shared" si="29"/>
        <v>2502070999145.5059</v>
      </c>
      <c r="AK37">
        <f t="shared" si="29"/>
        <v>2521926689147.9478</v>
      </c>
      <c r="AL37" s="67">
        <f>(VLOOKUP($B$1,'Multipliers and Adjustments'!$A$70:$I$86,TRUNC(COLUMN(AL$2)/5)+2,FALSE)*SUMIFS('EPA Data'!$I:$I,'EPA Data'!$D:$D,'Country Selector'!$A$2,'EPA Data'!$J:$J,$B$1,'EPA Data'!$C:$C,AL$2,'EPA Data'!$G:$G,"&gt;="&amp;$A37,'EPA Data'!$G:$G,"&lt;"&amp;$B37)+IF('Multipliers and Adjustments'!$B$66="Y",'SNAP Adjustment'!AM149,0))*unit_conv</f>
        <v>2541782379150.3901</v>
      </c>
    </row>
    <row r="38" spans="1:38" x14ac:dyDescent="0.45">
      <c r="A38" s="15">
        <f t="shared" si="14"/>
        <v>30</v>
      </c>
      <c r="B38" s="16">
        <f t="shared" si="22"/>
        <v>40</v>
      </c>
      <c r="C38" s="67">
        <f>(VLOOKUP($B$1,'Multipliers and Adjustments'!$A$70:$I$86,TRUNC(COLUMN(C$2)/5)+2,FALSE)*SUMIFS('EPA Data'!$I:$I,'EPA Data'!$D:$D,'Country Selector'!$A$2,'EPA Data'!$J:$J,$B$1,'EPA Data'!$C:$C,C$2,'EPA Data'!$G:$G,"&gt;="&amp;$A38,'EPA Data'!$G:$G,"&lt;"&amp;$B38)+IF('Multipliers and Adjustments'!$B$66="Y",'SNAP Adjustment'!D150,0))*unit_conv</f>
        <v>384930044412.612</v>
      </c>
      <c r="D38">
        <f t="shared" si="23"/>
        <v>366755169630.0498</v>
      </c>
      <c r="E38">
        <f t="shared" si="23"/>
        <v>348580294847.48761</v>
      </c>
      <c r="F38">
        <f t="shared" si="23"/>
        <v>330405420064.92542</v>
      </c>
      <c r="G38">
        <f t="shared" si="23"/>
        <v>312230545282.36322</v>
      </c>
      <c r="H38" s="67">
        <f>(VLOOKUP($B$1,'Multipliers and Adjustments'!$A$70:$I$86,TRUNC(COLUMN(H$2)/5)+2,FALSE)*SUMIFS('EPA Data'!$I:$I,'EPA Data'!$D:$D,'Country Selector'!$A$2,'EPA Data'!$J:$J,$B$1,'EPA Data'!$C:$C,H$2,'EPA Data'!$G:$G,"&gt;="&amp;$A38,'EPA Data'!$G:$G,"&lt;"&amp;$B38)+IF('Multipliers and Adjustments'!$B$66="Y",'SNAP Adjustment'!I150,0))*unit_conv</f>
        <v>294055670499.80103</v>
      </c>
      <c r="I38">
        <f t="shared" si="24"/>
        <v>276951414346.6944</v>
      </c>
      <c r="J38">
        <f t="shared" si="24"/>
        <v>259847158193.5878</v>
      </c>
      <c r="K38">
        <f t="shared" si="24"/>
        <v>242742902040.4812</v>
      </c>
      <c r="L38">
        <f t="shared" si="24"/>
        <v>225638645887.3746</v>
      </c>
      <c r="M38" s="67">
        <f>(VLOOKUP($B$1,'Multipliers and Adjustments'!$A$70:$I$86,TRUNC(COLUMN(M$2)/5)+2,FALSE)*SUMIFS('EPA Data'!$I:$I,'EPA Data'!$D:$D,'Country Selector'!$A$2,'EPA Data'!$J:$J,$B$1,'EPA Data'!$C:$C,M$2,'EPA Data'!$G:$G,"&gt;="&amp;$A38,'EPA Data'!$G:$G,"&lt;"&amp;$B38)+IF('Multipliers and Adjustments'!$B$66="Y",'SNAP Adjustment'!N150,0))*unit_conv</f>
        <v>208534389734.26801</v>
      </c>
      <c r="N38">
        <f t="shared" si="25"/>
        <v>196396461129.1882</v>
      </c>
      <c r="O38">
        <f t="shared" si="25"/>
        <v>184258532524.1084</v>
      </c>
      <c r="P38">
        <f t="shared" si="25"/>
        <v>172120603919.02859</v>
      </c>
      <c r="Q38">
        <f t="shared" si="25"/>
        <v>159982675313.94879</v>
      </c>
      <c r="R38" s="67">
        <f>(VLOOKUP($B$1,'Multipliers and Adjustments'!$A$70:$I$86,TRUNC(COLUMN(R$2)/5)+2,FALSE)*SUMIFS('EPA Data'!$I:$I,'EPA Data'!$D:$D,'Country Selector'!$A$2,'EPA Data'!$J:$J,$B$1,'EPA Data'!$C:$C,R$2,'EPA Data'!$G:$G,"&gt;="&amp;$A38,'EPA Data'!$G:$G,"&lt;"&amp;$B38)+IF('Multipliers and Adjustments'!$B$66="Y",'SNAP Adjustment'!S150,0))*unit_conv</f>
        <v>147844746708.86899</v>
      </c>
      <c r="S38">
        <f t="shared" si="26"/>
        <v>139233858883.38</v>
      </c>
      <c r="T38">
        <f t="shared" si="26"/>
        <v>130622971057.89101</v>
      </c>
      <c r="U38">
        <f t="shared" si="26"/>
        <v>122012083232.40201</v>
      </c>
      <c r="V38">
        <f t="shared" si="26"/>
        <v>113401195406.91301</v>
      </c>
      <c r="W38" s="67">
        <f>(VLOOKUP($B$1,'Multipliers and Adjustments'!$A$70:$I$86,TRUNC(COLUMN(W$2)/5)+2,FALSE)*SUMIFS('EPA Data'!$I:$I,'EPA Data'!$D:$D,'Country Selector'!$A$2,'EPA Data'!$J:$J,$B$1,'EPA Data'!$C:$C,W$2,'EPA Data'!$G:$G,"&gt;="&amp;$A38,'EPA Data'!$G:$G,"&lt;"&amp;$B38)+IF('Multipliers and Adjustments'!$B$66="Y",'SNAP Adjustment'!X150,0))*unit_conv</f>
        <v>104790307581.42401</v>
      </c>
      <c r="X38">
        <f t="shared" si="27"/>
        <v>98683391511.439713</v>
      </c>
      <c r="Y38">
        <f t="shared" si="27"/>
        <v>92576475441.455414</v>
      </c>
      <c r="Z38">
        <f t="shared" si="27"/>
        <v>86469559371.471115</v>
      </c>
      <c r="AA38">
        <f t="shared" si="27"/>
        <v>80362643301.486816</v>
      </c>
      <c r="AB38" s="67">
        <f>(VLOOKUP($B$1,'Multipliers and Adjustments'!$A$70:$I$86,TRUNC(COLUMN(AB$2)/5)+2,FALSE)*SUMIFS('EPA Data'!$I:$I,'EPA Data'!$D:$D,'Country Selector'!$A$2,'EPA Data'!$J:$J,$B$1,'EPA Data'!$C:$C,AB$2,'EPA Data'!$G:$G,"&gt;="&amp;$A38,'EPA Data'!$G:$G,"&lt;"&amp;$B38)+IF('Multipliers and Adjustments'!$B$66="Y",'SNAP Adjustment'!AC150,0))*unit_conv</f>
        <v>74255727231.502502</v>
      </c>
      <c r="AC38">
        <f t="shared" si="28"/>
        <v>69925858825.445145</v>
      </c>
      <c r="AD38">
        <f t="shared" si="28"/>
        <v>65595990419.387787</v>
      </c>
      <c r="AE38">
        <f t="shared" si="28"/>
        <v>61266122013.330429</v>
      </c>
      <c r="AF38">
        <f t="shared" si="28"/>
        <v>56936253607.273071</v>
      </c>
      <c r="AG38" s="67">
        <f>(VLOOKUP($B$1,'Multipliers and Adjustments'!$A$70:$I$86,TRUNC(COLUMN(AG$2)/5)+2,FALSE)*SUMIFS('EPA Data'!$I:$I,'EPA Data'!$D:$D,'Country Selector'!$A$2,'EPA Data'!$J:$J,$B$1,'EPA Data'!$C:$C,AG$2,'EPA Data'!$G:$G,"&gt;="&amp;$A38,'EPA Data'!$G:$G,"&lt;"&amp;$B38)+IF('Multipliers and Adjustments'!$B$66="Y",'SNAP Adjustment'!AH150,0))*unit_conv</f>
        <v>52606385201.215706</v>
      </c>
      <c r="AH38">
        <f t="shared" si="29"/>
        <v>49537270516.157127</v>
      </c>
      <c r="AI38">
        <f t="shared" si="29"/>
        <v>46468155831.098549</v>
      </c>
      <c r="AJ38">
        <f t="shared" si="29"/>
        <v>43399041146.03997</v>
      </c>
      <c r="AK38">
        <f t="shared" si="29"/>
        <v>40329926460.981392</v>
      </c>
      <c r="AL38" s="67">
        <f>(VLOOKUP($B$1,'Multipliers and Adjustments'!$A$70:$I$86,TRUNC(COLUMN(AL$2)/5)+2,FALSE)*SUMIFS('EPA Data'!$I:$I,'EPA Data'!$D:$D,'Country Selector'!$A$2,'EPA Data'!$J:$J,$B$1,'EPA Data'!$C:$C,AL$2,'EPA Data'!$G:$G,"&gt;="&amp;$A38,'EPA Data'!$G:$G,"&lt;"&amp;$B38)+IF('Multipliers and Adjustments'!$B$66="Y",'SNAP Adjustment'!AM150,0))*unit_conv</f>
        <v>37260811775.922806</v>
      </c>
    </row>
    <row r="39" spans="1:38" x14ac:dyDescent="0.45">
      <c r="A39" s="15">
        <f t="shared" si="14"/>
        <v>40</v>
      </c>
      <c r="B39" s="16">
        <f t="shared" si="22"/>
        <v>50</v>
      </c>
      <c r="C39" s="67">
        <f>(VLOOKUP($B$1,'Multipliers and Adjustments'!$A$70:$I$86,TRUNC(COLUMN(C$2)/5)+2,FALSE)*SUMIFS('EPA Data'!$I:$I,'EPA Data'!$D:$D,'Country Selector'!$A$2,'EPA Data'!$J:$J,$B$1,'EPA Data'!$C:$C,C$2,'EPA Data'!$G:$G,"&gt;="&amp;$A39,'EPA Data'!$G:$G,"&lt;"&amp;$B39)+IF('Multipliers and Adjustments'!$B$66="Y",'SNAP Adjustment'!D151,0))*unit_conv</f>
        <v>0</v>
      </c>
      <c r="D39">
        <f t="shared" si="23"/>
        <v>0</v>
      </c>
      <c r="E39">
        <f t="shared" si="23"/>
        <v>0</v>
      </c>
      <c r="F39">
        <f t="shared" si="23"/>
        <v>0</v>
      </c>
      <c r="G39">
        <f t="shared" si="23"/>
        <v>0</v>
      </c>
      <c r="H39" s="67">
        <f>(VLOOKUP($B$1,'Multipliers and Adjustments'!$A$70:$I$86,TRUNC(COLUMN(H$2)/5)+2,FALSE)*SUMIFS('EPA Data'!$I:$I,'EPA Data'!$D:$D,'Country Selector'!$A$2,'EPA Data'!$J:$J,$B$1,'EPA Data'!$C:$C,H$2,'EPA Data'!$G:$G,"&gt;="&amp;$A39,'EPA Data'!$G:$G,"&lt;"&amp;$B39)+IF('Multipliers and Adjustments'!$B$66="Y",'SNAP Adjustment'!I151,0))*unit_conv</f>
        <v>0</v>
      </c>
      <c r="I39">
        <f t="shared" si="24"/>
        <v>0</v>
      </c>
      <c r="J39">
        <f t="shared" si="24"/>
        <v>0</v>
      </c>
      <c r="K39">
        <f t="shared" si="24"/>
        <v>0</v>
      </c>
      <c r="L39">
        <f t="shared" si="24"/>
        <v>0</v>
      </c>
      <c r="M39" s="67">
        <f>(VLOOKUP($B$1,'Multipliers and Adjustments'!$A$70:$I$86,TRUNC(COLUMN(M$2)/5)+2,FALSE)*SUMIFS('EPA Data'!$I:$I,'EPA Data'!$D:$D,'Country Selector'!$A$2,'EPA Data'!$J:$J,$B$1,'EPA Data'!$C:$C,M$2,'EPA Data'!$G:$G,"&gt;="&amp;$A39,'EPA Data'!$G:$G,"&lt;"&amp;$B39)+IF('Multipliers and Adjustments'!$B$66="Y",'SNAP Adjustment'!N151,0))*unit_conv</f>
        <v>0</v>
      </c>
      <c r="N39">
        <f t="shared" si="25"/>
        <v>0</v>
      </c>
      <c r="O39">
        <f t="shared" si="25"/>
        <v>0</v>
      </c>
      <c r="P39">
        <f t="shared" si="25"/>
        <v>0</v>
      </c>
      <c r="Q39">
        <f t="shared" si="25"/>
        <v>0</v>
      </c>
      <c r="R39" s="67">
        <f>(VLOOKUP($B$1,'Multipliers and Adjustments'!$A$70:$I$86,TRUNC(COLUMN(R$2)/5)+2,FALSE)*SUMIFS('EPA Data'!$I:$I,'EPA Data'!$D:$D,'Country Selector'!$A$2,'EPA Data'!$J:$J,$B$1,'EPA Data'!$C:$C,R$2,'EPA Data'!$G:$G,"&gt;="&amp;$A39,'EPA Data'!$G:$G,"&lt;"&amp;$B39)+IF('Multipliers and Adjustments'!$B$66="Y",'SNAP Adjustment'!S151,0))*unit_conv</f>
        <v>0</v>
      </c>
      <c r="S39">
        <f t="shared" si="26"/>
        <v>0</v>
      </c>
      <c r="T39">
        <f t="shared" si="26"/>
        <v>0</v>
      </c>
      <c r="U39">
        <f t="shared" si="26"/>
        <v>0</v>
      </c>
      <c r="V39">
        <f t="shared" si="26"/>
        <v>0</v>
      </c>
      <c r="W39" s="67">
        <f>(VLOOKUP($B$1,'Multipliers and Adjustments'!$A$70:$I$86,TRUNC(COLUMN(W$2)/5)+2,FALSE)*SUMIFS('EPA Data'!$I:$I,'EPA Data'!$D:$D,'Country Selector'!$A$2,'EPA Data'!$J:$J,$B$1,'EPA Data'!$C:$C,W$2,'EPA Data'!$G:$G,"&gt;="&amp;$A39,'EPA Data'!$G:$G,"&lt;"&amp;$B39)+IF('Multipliers and Adjustments'!$B$66="Y",'SNAP Adjustment'!X151,0))*unit_conv</f>
        <v>0</v>
      </c>
      <c r="X39">
        <f t="shared" si="27"/>
        <v>0</v>
      </c>
      <c r="Y39">
        <f t="shared" si="27"/>
        <v>0</v>
      </c>
      <c r="Z39">
        <f t="shared" si="27"/>
        <v>0</v>
      </c>
      <c r="AA39">
        <f t="shared" si="27"/>
        <v>0</v>
      </c>
      <c r="AB39" s="67">
        <f>(VLOOKUP($B$1,'Multipliers and Adjustments'!$A$70:$I$86,TRUNC(COLUMN(AB$2)/5)+2,FALSE)*SUMIFS('EPA Data'!$I:$I,'EPA Data'!$D:$D,'Country Selector'!$A$2,'EPA Data'!$J:$J,$B$1,'EPA Data'!$C:$C,AB$2,'EPA Data'!$G:$G,"&gt;="&amp;$A39,'EPA Data'!$G:$G,"&lt;"&amp;$B39)+IF('Multipliers and Adjustments'!$B$66="Y",'SNAP Adjustment'!AC151,0))*unit_conv</f>
        <v>0</v>
      </c>
      <c r="AC39">
        <f t="shared" si="28"/>
        <v>0</v>
      </c>
      <c r="AD39">
        <f t="shared" si="28"/>
        <v>0</v>
      </c>
      <c r="AE39">
        <f t="shared" si="28"/>
        <v>0</v>
      </c>
      <c r="AF39">
        <f t="shared" si="28"/>
        <v>0</v>
      </c>
      <c r="AG39" s="67">
        <f>(VLOOKUP($B$1,'Multipliers and Adjustments'!$A$70:$I$86,TRUNC(COLUMN(AG$2)/5)+2,FALSE)*SUMIFS('EPA Data'!$I:$I,'EPA Data'!$D:$D,'Country Selector'!$A$2,'EPA Data'!$J:$J,$B$1,'EPA Data'!$C:$C,AG$2,'EPA Data'!$G:$G,"&gt;="&amp;$A39,'EPA Data'!$G:$G,"&lt;"&amp;$B39)+IF('Multipliers and Adjustments'!$B$66="Y",'SNAP Adjustment'!AH151,0))*unit_conv</f>
        <v>0</v>
      </c>
      <c r="AH39">
        <f t="shared" si="29"/>
        <v>0</v>
      </c>
      <c r="AI39">
        <f t="shared" si="29"/>
        <v>0</v>
      </c>
      <c r="AJ39">
        <f t="shared" si="29"/>
        <v>0</v>
      </c>
      <c r="AK39">
        <f t="shared" si="29"/>
        <v>0</v>
      </c>
      <c r="AL39" s="67">
        <f>(VLOOKUP($B$1,'Multipliers and Adjustments'!$A$70:$I$86,TRUNC(COLUMN(AL$2)/5)+2,FALSE)*SUMIFS('EPA Data'!$I:$I,'EPA Data'!$D:$D,'Country Selector'!$A$2,'EPA Data'!$J:$J,$B$1,'EPA Data'!$C:$C,AL$2,'EPA Data'!$G:$G,"&gt;="&amp;$A39,'EPA Data'!$G:$G,"&lt;"&amp;$B39)+IF('Multipliers and Adjustments'!$B$66="Y",'SNAP Adjustment'!AM151,0))*unit_conv</f>
        <v>0</v>
      </c>
    </row>
    <row r="40" spans="1:38" x14ac:dyDescent="0.45">
      <c r="A40" s="15">
        <f t="shared" si="14"/>
        <v>50</v>
      </c>
      <c r="B40" s="16">
        <f t="shared" si="22"/>
        <v>60</v>
      </c>
      <c r="C40" s="67">
        <f>(VLOOKUP($B$1,'Multipliers and Adjustments'!$A$70:$I$86,TRUNC(COLUMN(C$2)/5)+2,FALSE)*SUMIFS('EPA Data'!$I:$I,'EPA Data'!$D:$D,'Country Selector'!$A$2,'EPA Data'!$J:$J,$B$1,'EPA Data'!$C:$C,C$2,'EPA Data'!$G:$G,"&gt;="&amp;$A40,'EPA Data'!$G:$G,"&lt;"&amp;$B40)+IF('Multipliers and Adjustments'!$B$66="Y",'SNAP Adjustment'!D152,0))*unit_conv</f>
        <v>0</v>
      </c>
      <c r="D40">
        <f t="shared" si="23"/>
        <v>0</v>
      </c>
      <c r="E40">
        <f t="shared" si="23"/>
        <v>0</v>
      </c>
      <c r="F40">
        <f t="shared" si="23"/>
        <v>0</v>
      </c>
      <c r="G40">
        <f t="shared" si="23"/>
        <v>0</v>
      </c>
      <c r="H40" s="67">
        <f>(VLOOKUP($B$1,'Multipliers and Adjustments'!$A$70:$I$86,TRUNC(COLUMN(H$2)/5)+2,FALSE)*SUMIFS('EPA Data'!$I:$I,'EPA Data'!$D:$D,'Country Selector'!$A$2,'EPA Data'!$J:$J,$B$1,'EPA Data'!$C:$C,H$2,'EPA Data'!$G:$G,"&gt;="&amp;$A40,'EPA Data'!$G:$G,"&lt;"&amp;$B40)+IF('Multipliers and Adjustments'!$B$66="Y",'SNAP Adjustment'!I152,0))*unit_conv</f>
        <v>0</v>
      </c>
      <c r="I40">
        <f t="shared" si="24"/>
        <v>0</v>
      </c>
      <c r="J40">
        <f t="shared" si="24"/>
        <v>0</v>
      </c>
      <c r="K40">
        <f t="shared" si="24"/>
        <v>0</v>
      </c>
      <c r="L40">
        <f t="shared" si="24"/>
        <v>0</v>
      </c>
      <c r="M40" s="67">
        <f>(VLOOKUP($B$1,'Multipliers and Adjustments'!$A$70:$I$86,TRUNC(COLUMN(M$2)/5)+2,FALSE)*SUMIFS('EPA Data'!$I:$I,'EPA Data'!$D:$D,'Country Selector'!$A$2,'EPA Data'!$J:$J,$B$1,'EPA Data'!$C:$C,M$2,'EPA Data'!$G:$G,"&gt;="&amp;$A40,'EPA Data'!$G:$G,"&lt;"&amp;$B40)+IF('Multipliers and Adjustments'!$B$66="Y",'SNAP Adjustment'!N152,0))*unit_conv</f>
        <v>0</v>
      </c>
      <c r="N40">
        <f t="shared" si="25"/>
        <v>0</v>
      </c>
      <c r="O40">
        <f t="shared" si="25"/>
        <v>0</v>
      </c>
      <c r="P40">
        <f t="shared" si="25"/>
        <v>0</v>
      </c>
      <c r="Q40">
        <f t="shared" si="25"/>
        <v>0</v>
      </c>
      <c r="R40" s="67">
        <f>(VLOOKUP($B$1,'Multipliers and Adjustments'!$A$70:$I$86,TRUNC(COLUMN(R$2)/5)+2,FALSE)*SUMIFS('EPA Data'!$I:$I,'EPA Data'!$D:$D,'Country Selector'!$A$2,'EPA Data'!$J:$J,$B$1,'EPA Data'!$C:$C,R$2,'EPA Data'!$G:$G,"&gt;="&amp;$A40,'EPA Data'!$G:$G,"&lt;"&amp;$B40)+IF('Multipliers and Adjustments'!$B$66="Y",'SNAP Adjustment'!S152,0))*unit_conv</f>
        <v>0</v>
      </c>
      <c r="S40">
        <f t="shared" si="26"/>
        <v>0</v>
      </c>
      <c r="T40">
        <f t="shared" si="26"/>
        <v>0</v>
      </c>
      <c r="U40">
        <f t="shared" si="26"/>
        <v>0</v>
      </c>
      <c r="V40">
        <f t="shared" si="26"/>
        <v>0</v>
      </c>
      <c r="W40" s="67">
        <f>(VLOOKUP($B$1,'Multipliers and Adjustments'!$A$70:$I$86,TRUNC(COLUMN(W$2)/5)+2,FALSE)*SUMIFS('EPA Data'!$I:$I,'EPA Data'!$D:$D,'Country Selector'!$A$2,'EPA Data'!$J:$J,$B$1,'EPA Data'!$C:$C,W$2,'EPA Data'!$G:$G,"&gt;="&amp;$A40,'EPA Data'!$G:$G,"&lt;"&amp;$B40)+IF('Multipliers and Adjustments'!$B$66="Y",'SNAP Adjustment'!X152,0))*unit_conv</f>
        <v>0</v>
      </c>
      <c r="X40">
        <f t="shared" si="27"/>
        <v>0</v>
      </c>
      <c r="Y40">
        <f t="shared" si="27"/>
        <v>0</v>
      </c>
      <c r="Z40">
        <f t="shared" si="27"/>
        <v>0</v>
      </c>
      <c r="AA40">
        <f t="shared" si="27"/>
        <v>0</v>
      </c>
      <c r="AB40" s="67">
        <f>(VLOOKUP($B$1,'Multipliers and Adjustments'!$A$70:$I$86,TRUNC(COLUMN(AB$2)/5)+2,FALSE)*SUMIFS('EPA Data'!$I:$I,'EPA Data'!$D:$D,'Country Selector'!$A$2,'EPA Data'!$J:$J,$B$1,'EPA Data'!$C:$C,AB$2,'EPA Data'!$G:$G,"&gt;="&amp;$A40,'EPA Data'!$G:$G,"&lt;"&amp;$B40)+IF('Multipliers and Adjustments'!$B$66="Y",'SNAP Adjustment'!AC152,0))*unit_conv</f>
        <v>0</v>
      </c>
      <c r="AC40">
        <f t="shared" si="28"/>
        <v>0</v>
      </c>
      <c r="AD40">
        <f t="shared" si="28"/>
        <v>0</v>
      </c>
      <c r="AE40">
        <f t="shared" si="28"/>
        <v>0</v>
      </c>
      <c r="AF40">
        <f t="shared" si="28"/>
        <v>0</v>
      </c>
      <c r="AG40" s="67">
        <f>(VLOOKUP($B$1,'Multipliers and Adjustments'!$A$70:$I$86,TRUNC(COLUMN(AG$2)/5)+2,FALSE)*SUMIFS('EPA Data'!$I:$I,'EPA Data'!$D:$D,'Country Selector'!$A$2,'EPA Data'!$J:$J,$B$1,'EPA Data'!$C:$C,AG$2,'EPA Data'!$G:$G,"&gt;="&amp;$A40,'EPA Data'!$G:$G,"&lt;"&amp;$B40)+IF('Multipliers and Adjustments'!$B$66="Y",'SNAP Adjustment'!AH152,0))*unit_conv</f>
        <v>0</v>
      </c>
      <c r="AH40">
        <f t="shared" si="29"/>
        <v>0</v>
      </c>
      <c r="AI40">
        <f t="shared" si="29"/>
        <v>0</v>
      </c>
      <c r="AJ40">
        <f t="shared" si="29"/>
        <v>0</v>
      </c>
      <c r="AK40">
        <f t="shared" si="29"/>
        <v>0</v>
      </c>
      <c r="AL40" s="67">
        <f>(VLOOKUP($B$1,'Multipliers and Adjustments'!$A$70:$I$86,TRUNC(COLUMN(AL$2)/5)+2,FALSE)*SUMIFS('EPA Data'!$I:$I,'EPA Data'!$D:$D,'Country Selector'!$A$2,'EPA Data'!$J:$J,$B$1,'EPA Data'!$C:$C,AL$2,'EPA Data'!$G:$G,"&gt;="&amp;$A40,'EPA Data'!$G:$G,"&lt;"&amp;$B40)+IF('Multipliers and Adjustments'!$B$66="Y",'SNAP Adjustment'!AM152,0))*unit_conv</f>
        <v>0</v>
      </c>
    </row>
    <row r="41" spans="1:38" x14ac:dyDescent="0.45">
      <c r="A41" s="15">
        <f t="shared" si="14"/>
        <v>60</v>
      </c>
      <c r="B41" s="16">
        <f t="shared" si="22"/>
        <v>70</v>
      </c>
      <c r="C41" s="67">
        <f>(VLOOKUP($B$1,'Multipliers and Adjustments'!$A$70:$I$86,TRUNC(COLUMN(C$2)/5)+2,FALSE)*SUMIFS('EPA Data'!$I:$I,'EPA Data'!$D:$D,'Country Selector'!$A$2,'EPA Data'!$J:$J,$B$1,'EPA Data'!$C:$C,C$2,'EPA Data'!$G:$G,"&gt;="&amp;$A41,'EPA Data'!$G:$G,"&lt;"&amp;$B41)+IF('Multipliers and Adjustments'!$B$66="Y",'SNAP Adjustment'!D153,0))*unit_conv</f>
        <v>0</v>
      </c>
      <c r="D41">
        <f t="shared" si="23"/>
        <v>0</v>
      </c>
      <c r="E41">
        <f t="shared" si="23"/>
        <v>0</v>
      </c>
      <c r="F41">
        <f t="shared" si="23"/>
        <v>0</v>
      </c>
      <c r="G41">
        <f t="shared" si="23"/>
        <v>0</v>
      </c>
      <c r="H41" s="67">
        <f>(VLOOKUP($B$1,'Multipliers and Adjustments'!$A$70:$I$86,TRUNC(COLUMN(H$2)/5)+2,FALSE)*SUMIFS('EPA Data'!$I:$I,'EPA Data'!$D:$D,'Country Selector'!$A$2,'EPA Data'!$J:$J,$B$1,'EPA Data'!$C:$C,H$2,'EPA Data'!$G:$G,"&gt;="&amp;$A41,'EPA Data'!$G:$G,"&lt;"&amp;$B41)+IF('Multipliers and Adjustments'!$B$66="Y",'SNAP Adjustment'!I153,0))*unit_conv</f>
        <v>0</v>
      </c>
      <c r="I41">
        <f t="shared" si="24"/>
        <v>0</v>
      </c>
      <c r="J41">
        <f t="shared" si="24"/>
        <v>0</v>
      </c>
      <c r="K41">
        <f t="shared" si="24"/>
        <v>0</v>
      </c>
      <c r="L41">
        <f t="shared" si="24"/>
        <v>0</v>
      </c>
      <c r="M41" s="67">
        <f>(VLOOKUP($B$1,'Multipliers and Adjustments'!$A$70:$I$86,TRUNC(COLUMN(M$2)/5)+2,FALSE)*SUMIFS('EPA Data'!$I:$I,'EPA Data'!$D:$D,'Country Selector'!$A$2,'EPA Data'!$J:$J,$B$1,'EPA Data'!$C:$C,M$2,'EPA Data'!$G:$G,"&gt;="&amp;$A41,'EPA Data'!$G:$G,"&lt;"&amp;$B41)+IF('Multipliers and Adjustments'!$B$66="Y",'SNAP Adjustment'!N153,0))*unit_conv</f>
        <v>0</v>
      </c>
      <c r="N41">
        <f t="shared" si="25"/>
        <v>0</v>
      </c>
      <c r="O41">
        <f t="shared" si="25"/>
        <v>0</v>
      </c>
      <c r="P41">
        <f t="shared" si="25"/>
        <v>0</v>
      </c>
      <c r="Q41">
        <f t="shared" si="25"/>
        <v>0</v>
      </c>
      <c r="R41" s="67">
        <f>(VLOOKUP($B$1,'Multipliers and Adjustments'!$A$70:$I$86,TRUNC(COLUMN(R$2)/5)+2,FALSE)*SUMIFS('EPA Data'!$I:$I,'EPA Data'!$D:$D,'Country Selector'!$A$2,'EPA Data'!$J:$J,$B$1,'EPA Data'!$C:$C,R$2,'EPA Data'!$G:$G,"&gt;="&amp;$A41,'EPA Data'!$G:$G,"&lt;"&amp;$B41)+IF('Multipliers and Adjustments'!$B$66="Y",'SNAP Adjustment'!S153,0))*unit_conv</f>
        <v>0</v>
      </c>
      <c r="S41">
        <f t="shared" si="26"/>
        <v>0</v>
      </c>
      <c r="T41">
        <f t="shared" si="26"/>
        <v>0</v>
      </c>
      <c r="U41">
        <f t="shared" si="26"/>
        <v>0</v>
      </c>
      <c r="V41">
        <f t="shared" si="26"/>
        <v>0</v>
      </c>
      <c r="W41" s="67">
        <f>(VLOOKUP($B$1,'Multipliers and Adjustments'!$A$70:$I$86,TRUNC(COLUMN(W$2)/5)+2,FALSE)*SUMIFS('EPA Data'!$I:$I,'EPA Data'!$D:$D,'Country Selector'!$A$2,'EPA Data'!$J:$J,$B$1,'EPA Data'!$C:$C,W$2,'EPA Data'!$G:$G,"&gt;="&amp;$A41,'EPA Data'!$G:$G,"&lt;"&amp;$B41)+IF('Multipliers and Adjustments'!$B$66="Y",'SNAP Adjustment'!X153,0))*unit_conv</f>
        <v>0</v>
      </c>
      <c r="X41">
        <f t="shared" si="27"/>
        <v>0</v>
      </c>
      <c r="Y41">
        <f t="shared" si="27"/>
        <v>0</v>
      </c>
      <c r="Z41">
        <f t="shared" si="27"/>
        <v>0</v>
      </c>
      <c r="AA41">
        <f t="shared" si="27"/>
        <v>0</v>
      </c>
      <c r="AB41" s="67">
        <f>(VLOOKUP($B$1,'Multipliers and Adjustments'!$A$70:$I$86,TRUNC(COLUMN(AB$2)/5)+2,FALSE)*SUMIFS('EPA Data'!$I:$I,'EPA Data'!$D:$D,'Country Selector'!$A$2,'EPA Data'!$J:$J,$B$1,'EPA Data'!$C:$C,AB$2,'EPA Data'!$G:$G,"&gt;="&amp;$A41,'EPA Data'!$G:$G,"&lt;"&amp;$B41)+IF('Multipliers and Adjustments'!$B$66="Y",'SNAP Adjustment'!AC153,0))*unit_conv</f>
        <v>0</v>
      </c>
      <c r="AC41">
        <f t="shared" si="28"/>
        <v>0</v>
      </c>
      <c r="AD41">
        <f t="shared" si="28"/>
        <v>0</v>
      </c>
      <c r="AE41">
        <f t="shared" si="28"/>
        <v>0</v>
      </c>
      <c r="AF41">
        <f t="shared" si="28"/>
        <v>0</v>
      </c>
      <c r="AG41" s="67">
        <f>(VLOOKUP($B$1,'Multipliers and Adjustments'!$A$70:$I$86,TRUNC(COLUMN(AG$2)/5)+2,FALSE)*SUMIFS('EPA Data'!$I:$I,'EPA Data'!$D:$D,'Country Selector'!$A$2,'EPA Data'!$J:$J,$B$1,'EPA Data'!$C:$C,AG$2,'EPA Data'!$G:$G,"&gt;="&amp;$A41,'EPA Data'!$G:$G,"&lt;"&amp;$B41)+IF('Multipliers and Adjustments'!$B$66="Y",'SNAP Adjustment'!AH153,0))*unit_conv</f>
        <v>0</v>
      </c>
      <c r="AH41">
        <f t="shared" si="29"/>
        <v>0</v>
      </c>
      <c r="AI41">
        <f t="shared" si="29"/>
        <v>0</v>
      </c>
      <c r="AJ41">
        <f t="shared" si="29"/>
        <v>0</v>
      </c>
      <c r="AK41">
        <f t="shared" si="29"/>
        <v>0</v>
      </c>
      <c r="AL41" s="67">
        <f>(VLOOKUP($B$1,'Multipliers and Adjustments'!$A$70:$I$86,TRUNC(COLUMN(AL$2)/5)+2,FALSE)*SUMIFS('EPA Data'!$I:$I,'EPA Data'!$D:$D,'Country Selector'!$A$2,'EPA Data'!$J:$J,$B$1,'EPA Data'!$C:$C,AL$2,'EPA Data'!$G:$G,"&gt;="&amp;$A41,'EPA Data'!$G:$G,"&lt;"&amp;$B41)+IF('Multipliers and Adjustments'!$B$66="Y",'SNAP Adjustment'!AM153,0))*unit_conv</f>
        <v>0</v>
      </c>
    </row>
    <row r="42" spans="1:38" x14ac:dyDescent="0.45">
      <c r="A42" s="15">
        <f t="shared" si="14"/>
        <v>70</v>
      </c>
      <c r="B42" s="16">
        <f t="shared" si="22"/>
        <v>80</v>
      </c>
      <c r="C42" s="67">
        <f>(VLOOKUP($B$1,'Multipliers and Adjustments'!$A$70:$I$86,TRUNC(COLUMN(C$2)/5)+2,FALSE)*SUMIFS('EPA Data'!$I:$I,'EPA Data'!$D:$D,'Country Selector'!$A$2,'EPA Data'!$J:$J,$B$1,'EPA Data'!$C:$C,C$2,'EPA Data'!$G:$G,"&gt;="&amp;$A42,'EPA Data'!$G:$G,"&lt;"&amp;$B42)+IF('Multipliers and Adjustments'!$B$66="Y",'SNAP Adjustment'!D154,0))*unit_conv</f>
        <v>0</v>
      </c>
      <c r="D42">
        <f t="shared" si="23"/>
        <v>0</v>
      </c>
      <c r="E42">
        <f t="shared" si="23"/>
        <v>0</v>
      </c>
      <c r="F42">
        <f t="shared" si="23"/>
        <v>0</v>
      </c>
      <c r="G42">
        <f t="shared" si="23"/>
        <v>0</v>
      </c>
      <c r="H42" s="67">
        <f>(VLOOKUP($B$1,'Multipliers and Adjustments'!$A$70:$I$86,TRUNC(COLUMN(H$2)/5)+2,FALSE)*SUMIFS('EPA Data'!$I:$I,'EPA Data'!$D:$D,'Country Selector'!$A$2,'EPA Data'!$J:$J,$B$1,'EPA Data'!$C:$C,H$2,'EPA Data'!$G:$G,"&gt;="&amp;$A42,'EPA Data'!$G:$G,"&lt;"&amp;$B42)+IF('Multipliers and Adjustments'!$B$66="Y",'SNAP Adjustment'!I154,0))*unit_conv</f>
        <v>0</v>
      </c>
      <c r="I42">
        <f t="shared" si="24"/>
        <v>0</v>
      </c>
      <c r="J42">
        <f t="shared" si="24"/>
        <v>0</v>
      </c>
      <c r="K42">
        <f t="shared" si="24"/>
        <v>0</v>
      </c>
      <c r="L42">
        <f t="shared" si="24"/>
        <v>0</v>
      </c>
      <c r="M42" s="67">
        <f>(VLOOKUP($B$1,'Multipliers and Adjustments'!$A$70:$I$86,TRUNC(COLUMN(M$2)/5)+2,FALSE)*SUMIFS('EPA Data'!$I:$I,'EPA Data'!$D:$D,'Country Selector'!$A$2,'EPA Data'!$J:$J,$B$1,'EPA Data'!$C:$C,M$2,'EPA Data'!$G:$G,"&gt;="&amp;$A42,'EPA Data'!$G:$G,"&lt;"&amp;$B42)+IF('Multipliers and Adjustments'!$B$66="Y",'SNAP Adjustment'!N154,0))*unit_conv</f>
        <v>0</v>
      </c>
      <c r="N42">
        <f t="shared" si="25"/>
        <v>0</v>
      </c>
      <c r="O42">
        <f t="shared" si="25"/>
        <v>0</v>
      </c>
      <c r="P42">
        <f t="shared" si="25"/>
        <v>0</v>
      </c>
      <c r="Q42">
        <f t="shared" si="25"/>
        <v>0</v>
      </c>
      <c r="R42" s="67">
        <f>(VLOOKUP($B$1,'Multipliers and Adjustments'!$A$70:$I$86,TRUNC(COLUMN(R$2)/5)+2,FALSE)*SUMIFS('EPA Data'!$I:$I,'EPA Data'!$D:$D,'Country Selector'!$A$2,'EPA Data'!$J:$J,$B$1,'EPA Data'!$C:$C,R$2,'EPA Data'!$G:$G,"&gt;="&amp;$A42,'EPA Data'!$G:$G,"&lt;"&amp;$B42)+IF('Multipliers and Adjustments'!$B$66="Y",'SNAP Adjustment'!S154,0))*unit_conv</f>
        <v>0</v>
      </c>
      <c r="S42">
        <f t="shared" si="26"/>
        <v>0</v>
      </c>
      <c r="T42">
        <f t="shared" si="26"/>
        <v>0</v>
      </c>
      <c r="U42">
        <f t="shared" si="26"/>
        <v>0</v>
      </c>
      <c r="V42">
        <f t="shared" si="26"/>
        <v>0</v>
      </c>
      <c r="W42" s="67">
        <f>(VLOOKUP($B$1,'Multipliers and Adjustments'!$A$70:$I$86,TRUNC(COLUMN(W$2)/5)+2,FALSE)*SUMIFS('EPA Data'!$I:$I,'EPA Data'!$D:$D,'Country Selector'!$A$2,'EPA Data'!$J:$J,$B$1,'EPA Data'!$C:$C,W$2,'EPA Data'!$G:$G,"&gt;="&amp;$A42,'EPA Data'!$G:$G,"&lt;"&amp;$B42)+IF('Multipliers and Adjustments'!$B$66="Y",'SNAP Adjustment'!X154,0))*unit_conv</f>
        <v>0</v>
      </c>
      <c r="X42">
        <f t="shared" si="27"/>
        <v>0</v>
      </c>
      <c r="Y42">
        <f t="shared" si="27"/>
        <v>0</v>
      </c>
      <c r="Z42">
        <f t="shared" si="27"/>
        <v>0</v>
      </c>
      <c r="AA42">
        <f t="shared" si="27"/>
        <v>0</v>
      </c>
      <c r="AB42" s="67">
        <f>(VLOOKUP($B$1,'Multipliers and Adjustments'!$A$70:$I$86,TRUNC(COLUMN(AB$2)/5)+2,FALSE)*SUMIFS('EPA Data'!$I:$I,'EPA Data'!$D:$D,'Country Selector'!$A$2,'EPA Data'!$J:$J,$B$1,'EPA Data'!$C:$C,AB$2,'EPA Data'!$G:$G,"&gt;="&amp;$A42,'EPA Data'!$G:$G,"&lt;"&amp;$B42)+IF('Multipliers and Adjustments'!$B$66="Y",'SNAP Adjustment'!AC154,0))*unit_conv</f>
        <v>0</v>
      </c>
      <c r="AC42">
        <f t="shared" si="28"/>
        <v>0</v>
      </c>
      <c r="AD42">
        <f t="shared" si="28"/>
        <v>0</v>
      </c>
      <c r="AE42">
        <f t="shared" si="28"/>
        <v>0</v>
      </c>
      <c r="AF42">
        <f t="shared" si="28"/>
        <v>0</v>
      </c>
      <c r="AG42" s="67">
        <f>(VLOOKUP($B$1,'Multipliers and Adjustments'!$A$70:$I$86,TRUNC(COLUMN(AG$2)/5)+2,FALSE)*SUMIFS('EPA Data'!$I:$I,'EPA Data'!$D:$D,'Country Selector'!$A$2,'EPA Data'!$J:$J,$B$1,'EPA Data'!$C:$C,AG$2,'EPA Data'!$G:$G,"&gt;="&amp;$A42,'EPA Data'!$G:$G,"&lt;"&amp;$B42)+IF('Multipliers and Adjustments'!$B$66="Y",'SNAP Adjustment'!AH154,0))*unit_conv</f>
        <v>0</v>
      </c>
      <c r="AH42">
        <f t="shared" si="29"/>
        <v>0</v>
      </c>
      <c r="AI42">
        <f t="shared" si="29"/>
        <v>0</v>
      </c>
      <c r="AJ42">
        <f t="shared" si="29"/>
        <v>0</v>
      </c>
      <c r="AK42">
        <f t="shared" si="29"/>
        <v>0</v>
      </c>
      <c r="AL42" s="67">
        <f>(VLOOKUP($B$1,'Multipliers and Adjustments'!$A$70:$I$86,TRUNC(COLUMN(AL$2)/5)+2,FALSE)*SUMIFS('EPA Data'!$I:$I,'EPA Data'!$D:$D,'Country Selector'!$A$2,'EPA Data'!$J:$J,$B$1,'EPA Data'!$C:$C,AL$2,'EPA Data'!$G:$G,"&gt;="&amp;$A42,'EPA Data'!$G:$G,"&lt;"&amp;$B42)+IF('Multipliers and Adjustments'!$B$66="Y",'SNAP Adjustment'!AM154,0))*unit_conv</f>
        <v>0</v>
      </c>
    </row>
    <row r="43" spans="1:38" x14ac:dyDescent="0.45">
      <c r="A43" s="15">
        <f t="shared" si="14"/>
        <v>80</v>
      </c>
      <c r="B43" s="16">
        <f t="shared" si="22"/>
        <v>90</v>
      </c>
      <c r="C43" s="67">
        <f>(VLOOKUP($B$1,'Multipliers and Adjustments'!$A$70:$I$86,TRUNC(COLUMN(C$2)/5)+2,FALSE)*SUMIFS('EPA Data'!$I:$I,'EPA Data'!$D:$D,'Country Selector'!$A$2,'EPA Data'!$J:$J,$B$1,'EPA Data'!$C:$C,C$2,'EPA Data'!$G:$G,"&gt;="&amp;$A43,'EPA Data'!$G:$G,"&lt;"&amp;$B43)+IF('Multipliers and Adjustments'!$B$66="Y",'SNAP Adjustment'!D155,0))*unit_conv</f>
        <v>0</v>
      </c>
      <c r="D43">
        <f t="shared" si="23"/>
        <v>0</v>
      </c>
      <c r="E43">
        <f t="shared" si="23"/>
        <v>0</v>
      </c>
      <c r="F43">
        <f t="shared" si="23"/>
        <v>0</v>
      </c>
      <c r="G43">
        <f t="shared" si="23"/>
        <v>0</v>
      </c>
      <c r="H43" s="67">
        <f>(VLOOKUP($B$1,'Multipliers and Adjustments'!$A$70:$I$86,TRUNC(COLUMN(H$2)/5)+2,FALSE)*SUMIFS('EPA Data'!$I:$I,'EPA Data'!$D:$D,'Country Selector'!$A$2,'EPA Data'!$J:$J,$B$1,'EPA Data'!$C:$C,H$2,'EPA Data'!$G:$G,"&gt;="&amp;$A43,'EPA Data'!$G:$G,"&lt;"&amp;$B43)+IF('Multipliers and Adjustments'!$B$66="Y",'SNAP Adjustment'!I155,0))*unit_conv</f>
        <v>0</v>
      </c>
      <c r="I43">
        <f t="shared" si="24"/>
        <v>0</v>
      </c>
      <c r="J43">
        <f t="shared" si="24"/>
        <v>0</v>
      </c>
      <c r="K43">
        <f t="shared" si="24"/>
        <v>0</v>
      </c>
      <c r="L43">
        <f t="shared" si="24"/>
        <v>0</v>
      </c>
      <c r="M43" s="67">
        <f>(VLOOKUP($B$1,'Multipliers and Adjustments'!$A$70:$I$86,TRUNC(COLUMN(M$2)/5)+2,FALSE)*SUMIFS('EPA Data'!$I:$I,'EPA Data'!$D:$D,'Country Selector'!$A$2,'EPA Data'!$J:$J,$B$1,'EPA Data'!$C:$C,M$2,'EPA Data'!$G:$G,"&gt;="&amp;$A43,'EPA Data'!$G:$G,"&lt;"&amp;$B43)+IF('Multipliers and Adjustments'!$B$66="Y",'SNAP Adjustment'!N155,0))*unit_conv</f>
        <v>0</v>
      </c>
      <c r="N43">
        <f t="shared" si="25"/>
        <v>0</v>
      </c>
      <c r="O43">
        <f t="shared" si="25"/>
        <v>0</v>
      </c>
      <c r="P43">
        <f t="shared" si="25"/>
        <v>0</v>
      </c>
      <c r="Q43">
        <f t="shared" si="25"/>
        <v>0</v>
      </c>
      <c r="R43" s="67">
        <f>(VLOOKUP($B$1,'Multipliers and Adjustments'!$A$70:$I$86,TRUNC(COLUMN(R$2)/5)+2,FALSE)*SUMIFS('EPA Data'!$I:$I,'EPA Data'!$D:$D,'Country Selector'!$A$2,'EPA Data'!$J:$J,$B$1,'EPA Data'!$C:$C,R$2,'EPA Data'!$G:$G,"&gt;="&amp;$A43,'EPA Data'!$G:$G,"&lt;"&amp;$B43)+IF('Multipliers and Adjustments'!$B$66="Y",'SNAP Adjustment'!S155,0))*unit_conv</f>
        <v>0</v>
      </c>
      <c r="S43">
        <f t="shared" si="26"/>
        <v>0</v>
      </c>
      <c r="T43">
        <f t="shared" si="26"/>
        <v>0</v>
      </c>
      <c r="U43">
        <f t="shared" si="26"/>
        <v>0</v>
      </c>
      <c r="V43">
        <f t="shared" si="26"/>
        <v>0</v>
      </c>
      <c r="W43" s="67">
        <f>(VLOOKUP($B$1,'Multipliers and Adjustments'!$A$70:$I$86,TRUNC(COLUMN(W$2)/5)+2,FALSE)*SUMIFS('EPA Data'!$I:$I,'EPA Data'!$D:$D,'Country Selector'!$A$2,'EPA Data'!$J:$J,$B$1,'EPA Data'!$C:$C,W$2,'EPA Data'!$G:$G,"&gt;="&amp;$A43,'EPA Data'!$G:$G,"&lt;"&amp;$B43)+IF('Multipliers and Adjustments'!$B$66="Y",'SNAP Adjustment'!X155,0))*unit_conv</f>
        <v>0</v>
      </c>
      <c r="X43">
        <f t="shared" si="27"/>
        <v>0</v>
      </c>
      <c r="Y43">
        <f t="shared" si="27"/>
        <v>0</v>
      </c>
      <c r="Z43">
        <f t="shared" si="27"/>
        <v>0</v>
      </c>
      <c r="AA43">
        <f t="shared" si="27"/>
        <v>0</v>
      </c>
      <c r="AB43" s="67">
        <f>(VLOOKUP($B$1,'Multipliers and Adjustments'!$A$70:$I$86,TRUNC(COLUMN(AB$2)/5)+2,FALSE)*SUMIFS('EPA Data'!$I:$I,'EPA Data'!$D:$D,'Country Selector'!$A$2,'EPA Data'!$J:$J,$B$1,'EPA Data'!$C:$C,AB$2,'EPA Data'!$G:$G,"&gt;="&amp;$A43,'EPA Data'!$G:$G,"&lt;"&amp;$B43)+IF('Multipliers and Adjustments'!$B$66="Y",'SNAP Adjustment'!AC155,0))*unit_conv</f>
        <v>0</v>
      </c>
      <c r="AC43">
        <f t="shared" si="28"/>
        <v>0</v>
      </c>
      <c r="AD43">
        <f t="shared" si="28"/>
        <v>0</v>
      </c>
      <c r="AE43">
        <f t="shared" si="28"/>
        <v>0</v>
      </c>
      <c r="AF43">
        <f t="shared" si="28"/>
        <v>0</v>
      </c>
      <c r="AG43" s="67">
        <f>(VLOOKUP($B$1,'Multipliers and Adjustments'!$A$70:$I$86,TRUNC(COLUMN(AG$2)/5)+2,FALSE)*SUMIFS('EPA Data'!$I:$I,'EPA Data'!$D:$D,'Country Selector'!$A$2,'EPA Data'!$J:$J,$B$1,'EPA Data'!$C:$C,AG$2,'EPA Data'!$G:$G,"&gt;="&amp;$A43,'EPA Data'!$G:$G,"&lt;"&amp;$B43)+IF('Multipliers and Adjustments'!$B$66="Y",'SNAP Adjustment'!AH155,0))*unit_conv</f>
        <v>0</v>
      </c>
      <c r="AH43">
        <f t="shared" si="29"/>
        <v>0</v>
      </c>
      <c r="AI43">
        <f t="shared" si="29"/>
        <v>0</v>
      </c>
      <c r="AJ43">
        <f t="shared" si="29"/>
        <v>0</v>
      </c>
      <c r="AK43">
        <f t="shared" si="29"/>
        <v>0</v>
      </c>
      <c r="AL43" s="67">
        <f>(VLOOKUP($B$1,'Multipliers and Adjustments'!$A$70:$I$86,TRUNC(COLUMN(AL$2)/5)+2,FALSE)*SUMIFS('EPA Data'!$I:$I,'EPA Data'!$D:$D,'Country Selector'!$A$2,'EPA Data'!$J:$J,$B$1,'EPA Data'!$C:$C,AL$2,'EPA Data'!$G:$G,"&gt;="&amp;$A43,'EPA Data'!$G:$G,"&lt;"&amp;$B43)+IF('Multipliers and Adjustments'!$B$66="Y",'SNAP Adjustment'!AM155,0))*unit_conv</f>
        <v>0</v>
      </c>
    </row>
    <row r="44" spans="1:38" x14ac:dyDescent="0.45">
      <c r="A44" s="15">
        <f t="shared" si="14"/>
        <v>90</v>
      </c>
      <c r="B44" s="16">
        <f t="shared" si="22"/>
        <v>100</v>
      </c>
      <c r="C44" s="67">
        <f>(VLOOKUP($B$1,'Multipliers and Adjustments'!$A$70:$I$86,TRUNC(COLUMN(C$2)/5)+2,FALSE)*SUMIFS('EPA Data'!$I:$I,'EPA Data'!$D:$D,'Country Selector'!$A$2,'EPA Data'!$J:$J,$B$1,'EPA Data'!$C:$C,C$2,'EPA Data'!$G:$G,"&gt;="&amp;$A44,'EPA Data'!$G:$G,"&lt;"&amp;$B44)+IF('Multipliers and Adjustments'!$B$66="Y",'SNAP Adjustment'!D156,0))*unit_conv</f>
        <v>0</v>
      </c>
      <c r="D44">
        <f t="shared" si="23"/>
        <v>0</v>
      </c>
      <c r="E44">
        <f t="shared" si="23"/>
        <v>0</v>
      </c>
      <c r="F44">
        <f t="shared" si="23"/>
        <v>0</v>
      </c>
      <c r="G44">
        <f t="shared" si="23"/>
        <v>0</v>
      </c>
      <c r="H44" s="67">
        <f>(VLOOKUP($B$1,'Multipliers and Adjustments'!$A$70:$I$86,TRUNC(COLUMN(H$2)/5)+2,FALSE)*SUMIFS('EPA Data'!$I:$I,'EPA Data'!$D:$D,'Country Selector'!$A$2,'EPA Data'!$J:$J,$B$1,'EPA Data'!$C:$C,H$2,'EPA Data'!$G:$G,"&gt;="&amp;$A44,'EPA Data'!$G:$G,"&lt;"&amp;$B44)+IF('Multipliers and Adjustments'!$B$66="Y",'SNAP Adjustment'!I156,0))*unit_conv</f>
        <v>0</v>
      </c>
      <c r="I44">
        <f t="shared" si="24"/>
        <v>0</v>
      </c>
      <c r="J44">
        <f t="shared" si="24"/>
        <v>0</v>
      </c>
      <c r="K44">
        <f t="shared" si="24"/>
        <v>0</v>
      </c>
      <c r="L44">
        <f t="shared" si="24"/>
        <v>0</v>
      </c>
      <c r="M44" s="67">
        <f>(VLOOKUP($B$1,'Multipliers and Adjustments'!$A$70:$I$86,TRUNC(COLUMN(M$2)/5)+2,FALSE)*SUMIFS('EPA Data'!$I:$I,'EPA Data'!$D:$D,'Country Selector'!$A$2,'EPA Data'!$J:$J,$B$1,'EPA Data'!$C:$C,M$2,'EPA Data'!$G:$G,"&gt;="&amp;$A44,'EPA Data'!$G:$G,"&lt;"&amp;$B44)+IF('Multipliers and Adjustments'!$B$66="Y",'SNAP Adjustment'!N156,0))*unit_conv</f>
        <v>0</v>
      </c>
      <c r="N44">
        <f t="shared" si="25"/>
        <v>0</v>
      </c>
      <c r="O44">
        <f t="shared" si="25"/>
        <v>0</v>
      </c>
      <c r="P44">
        <f t="shared" si="25"/>
        <v>0</v>
      </c>
      <c r="Q44">
        <f t="shared" si="25"/>
        <v>0</v>
      </c>
      <c r="R44" s="67">
        <f>(VLOOKUP($B$1,'Multipliers and Adjustments'!$A$70:$I$86,TRUNC(COLUMN(R$2)/5)+2,FALSE)*SUMIFS('EPA Data'!$I:$I,'EPA Data'!$D:$D,'Country Selector'!$A$2,'EPA Data'!$J:$J,$B$1,'EPA Data'!$C:$C,R$2,'EPA Data'!$G:$G,"&gt;="&amp;$A44,'EPA Data'!$G:$G,"&lt;"&amp;$B44)+IF('Multipliers and Adjustments'!$B$66="Y",'SNAP Adjustment'!S156,0))*unit_conv</f>
        <v>0</v>
      </c>
      <c r="S44">
        <f t="shared" si="26"/>
        <v>0</v>
      </c>
      <c r="T44">
        <f t="shared" si="26"/>
        <v>0</v>
      </c>
      <c r="U44">
        <f t="shared" si="26"/>
        <v>0</v>
      </c>
      <c r="V44">
        <f t="shared" si="26"/>
        <v>0</v>
      </c>
      <c r="W44" s="67">
        <f>(VLOOKUP($B$1,'Multipliers and Adjustments'!$A$70:$I$86,TRUNC(COLUMN(W$2)/5)+2,FALSE)*SUMIFS('EPA Data'!$I:$I,'EPA Data'!$D:$D,'Country Selector'!$A$2,'EPA Data'!$J:$J,$B$1,'EPA Data'!$C:$C,W$2,'EPA Data'!$G:$G,"&gt;="&amp;$A44,'EPA Data'!$G:$G,"&lt;"&amp;$B44)+IF('Multipliers and Adjustments'!$B$66="Y",'SNAP Adjustment'!X156,0))*unit_conv</f>
        <v>0</v>
      </c>
      <c r="X44">
        <f t="shared" si="27"/>
        <v>0</v>
      </c>
      <c r="Y44">
        <f t="shared" si="27"/>
        <v>0</v>
      </c>
      <c r="Z44">
        <f t="shared" si="27"/>
        <v>0</v>
      </c>
      <c r="AA44">
        <f t="shared" si="27"/>
        <v>0</v>
      </c>
      <c r="AB44" s="67">
        <f>(VLOOKUP($B$1,'Multipliers and Adjustments'!$A$70:$I$86,TRUNC(COLUMN(AB$2)/5)+2,FALSE)*SUMIFS('EPA Data'!$I:$I,'EPA Data'!$D:$D,'Country Selector'!$A$2,'EPA Data'!$J:$J,$B$1,'EPA Data'!$C:$C,AB$2,'EPA Data'!$G:$G,"&gt;="&amp;$A44,'EPA Data'!$G:$G,"&lt;"&amp;$B44)+IF('Multipliers and Adjustments'!$B$66="Y",'SNAP Adjustment'!AC156,0))*unit_conv</f>
        <v>0</v>
      </c>
      <c r="AC44">
        <f t="shared" si="28"/>
        <v>0</v>
      </c>
      <c r="AD44">
        <f t="shared" si="28"/>
        <v>0</v>
      </c>
      <c r="AE44">
        <f t="shared" si="28"/>
        <v>0</v>
      </c>
      <c r="AF44">
        <f t="shared" si="28"/>
        <v>0</v>
      </c>
      <c r="AG44" s="67">
        <f>(VLOOKUP($B$1,'Multipliers and Adjustments'!$A$70:$I$86,TRUNC(COLUMN(AG$2)/5)+2,FALSE)*SUMIFS('EPA Data'!$I:$I,'EPA Data'!$D:$D,'Country Selector'!$A$2,'EPA Data'!$J:$J,$B$1,'EPA Data'!$C:$C,AG$2,'EPA Data'!$G:$G,"&gt;="&amp;$A44,'EPA Data'!$G:$G,"&lt;"&amp;$B44)+IF('Multipliers and Adjustments'!$B$66="Y",'SNAP Adjustment'!AH156,0))*unit_conv</f>
        <v>0</v>
      </c>
      <c r="AH44">
        <f t="shared" si="29"/>
        <v>0</v>
      </c>
      <c r="AI44">
        <f t="shared" si="29"/>
        <v>0</v>
      </c>
      <c r="AJ44">
        <f t="shared" si="29"/>
        <v>0</v>
      </c>
      <c r="AK44">
        <f t="shared" si="29"/>
        <v>0</v>
      </c>
      <c r="AL44" s="67">
        <f>(VLOOKUP($B$1,'Multipliers and Adjustments'!$A$70:$I$86,TRUNC(COLUMN(AL$2)/5)+2,FALSE)*SUMIFS('EPA Data'!$I:$I,'EPA Data'!$D:$D,'Country Selector'!$A$2,'EPA Data'!$J:$J,$B$1,'EPA Data'!$C:$C,AL$2,'EPA Data'!$G:$G,"&gt;="&amp;$A44,'EPA Data'!$G:$G,"&lt;"&amp;$B44)+IF('Multipliers and Adjustments'!$B$66="Y",'SNAP Adjustment'!AM156,0))*unit_conv</f>
        <v>0</v>
      </c>
    </row>
    <row r="45" spans="1:38" x14ac:dyDescent="0.45">
      <c r="A45" s="12">
        <f>B44</f>
        <v>100</v>
      </c>
      <c r="B45" s="11">
        <f t="shared" si="7"/>
        <v>150</v>
      </c>
      <c r="C45" s="67">
        <f>(VLOOKUP($B$1,'Multipliers and Adjustments'!$A$70:$I$86,TRUNC(COLUMN(C$2)/5)+2,FALSE)*SUMIFS('EPA Data'!$I:$I,'EPA Data'!$D:$D,'Country Selector'!$A$2,'EPA Data'!$J:$J,$B$1,'EPA Data'!$C:$C,C$2,'EPA Data'!$G:$G,"&gt;="&amp;$A45,'EPA Data'!$G:$G,"&lt;"&amp;$B45)+IF('Multipliers and Adjustments'!$B$66="Y",'SNAP Adjustment'!D157,0))*unit_conv</f>
        <v>0</v>
      </c>
      <c r="D45">
        <f t="shared" si="23"/>
        <v>0</v>
      </c>
      <c r="E45">
        <f t="shared" si="23"/>
        <v>0</v>
      </c>
      <c r="F45">
        <f t="shared" si="23"/>
        <v>0</v>
      </c>
      <c r="G45">
        <f t="shared" si="23"/>
        <v>0</v>
      </c>
      <c r="H45" s="67">
        <f>(VLOOKUP($B$1,'Multipliers and Adjustments'!$A$70:$I$86,TRUNC(COLUMN(H$2)/5)+2,FALSE)*SUMIFS('EPA Data'!$I:$I,'EPA Data'!$D:$D,'Country Selector'!$A$2,'EPA Data'!$J:$J,$B$1,'EPA Data'!$C:$C,H$2,'EPA Data'!$G:$G,"&gt;="&amp;$A45,'EPA Data'!$G:$G,"&lt;"&amp;$B45)+IF('Multipliers and Adjustments'!$B$66="Y",'SNAP Adjustment'!I157,0))*unit_conv</f>
        <v>0</v>
      </c>
      <c r="I45">
        <f t="shared" si="24"/>
        <v>0</v>
      </c>
      <c r="J45">
        <f t="shared" si="24"/>
        <v>0</v>
      </c>
      <c r="K45">
        <f t="shared" si="24"/>
        <v>0</v>
      </c>
      <c r="L45">
        <f t="shared" si="24"/>
        <v>0</v>
      </c>
      <c r="M45" s="67">
        <f>(VLOOKUP($B$1,'Multipliers and Adjustments'!$A$70:$I$86,TRUNC(COLUMN(M$2)/5)+2,FALSE)*SUMIFS('EPA Data'!$I:$I,'EPA Data'!$D:$D,'Country Selector'!$A$2,'EPA Data'!$J:$J,$B$1,'EPA Data'!$C:$C,M$2,'EPA Data'!$G:$G,"&gt;="&amp;$A45,'EPA Data'!$G:$G,"&lt;"&amp;$B45)+IF('Multipliers and Adjustments'!$B$66="Y",'SNAP Adjustment'!N157,0))*unit_conv</f>
        <v>0</v>
      </c>
      <c r="N45">
        <f t="shared" si="25"/>
        <v>0</v>
      </c>
      <c r="O45">
        <f t="shared" si="25"/>
        <v>0</v>
      </c>
      <c r="P45">
        <f t="shared" si="25"/>
        <v>0</v>
      </c>
      <c r="Q45">
        <f t="shared" si="25"/>
        <v>0</v>
      </c>
      <c r="R45" s="67">
        <f>(VLOOKUP($B$1,'Multipliers and Adjustments'!$A$70:$I$86,TRUNC(COLUMN(R$2)/5)+2,FALSE)*SUMIFS('EPA Data'!$I:$I,'EPA Data'!$D:$D,'Country Selector'!$A$2,'EPA Data'!$J:$J,$B$1,'EPA Data'!$C:$C,R$2,'EPA Data'!$G:$G,"&gt;="&amp;$A45,'EPA Data'!$G:$G,"&lt;"&amp;$B45)+IF('Multipliers and Adjustments'!$B$66="Y",'SNAP Adjustment'!S157,0))*unit_conv</f>
        <v>0</v>
      </c>
      <c r="S45">
        <f t="shared" si="26"/>
        <v>0</v>
      </c>
      <c r="T45">
        <f t="shared" si="26"/>
        <v>0</v>
      </c>
      <c r="U45">
        <f t="shared" si="26"/>
        <v>0</v>
      </c>
      <c r="V45">
        <f t="shared" si="26"/>
        <v>0</v>
      </c>
      <c r="W45" s="67">
        <f>(VLOOKUP($B$1,'Multipliers and Adjustments'!$A$70:$I$86,TRUNC(COLUMN(W$2)/5)+2,FALSE)*SUMIFS('EPA Data'!$I:$I,'EPA Data'!$D:$D,'Country Selector'!$A$2,'EPA Data'!$J:$J,$B$1,'EPA Data'!$C:$C,W$2,'EPA Data'!$G:$G,"&gt;="&amp;$A45,'EPA Data'!$G:$G,"&lt;"&amp;$B45)+IF('Multipliers and Adjustments'!$B$66="Y",'SNAP Adjustment'!X157,0))*unit_conv</f>
        <v>0</v>
      </c>
      <c r="X45">
        <f t="shared" si="27"/>
        <v>0</v>
      </c>
      <c r="Y45">
        <f t="shared" si="27"/>
        <v>0</v>
      </c>
      <c r="Z45">
        <f t="shared" si="27"/>
        <v>0</v>
      </c>
      <c r="AA45">
        <f t="shared" si="27"/>
        <v>0</v>
      </c>
      <c r="AB45" s="67">
        <f>(VLOOKUP($B$1,'Multipliers and Adjustments'!$A$70:$I$86,TRUNC(COLUMN(AB$2)/5)+2,FALSE)*SUMIFS('EPA Data'!$I:$I,'EPA Data'!$D:$D,'Country Selector'!$A$2,'EPA Data'!$J:$J,$B$1,'EPA Data'!$C:$C,AB$2,'EPA Data'!$G:$G,"&gt;="&amp;$A45,'EPA Data'!$G:$G,"&lt;"&amp;$B45)+IF('Multipliers and Adjustments'!$B$66="Y",'SNAP Adjustment'!AC157,0))*unit_conv</f>
        <v>0</v>
      </c>
      <c r="AC45">
        <f t="shared" si="28"/>
        <v>0</v>
      </c>
      <c r="AD45">
        <f t="shared" si="28"/>
        <v>0</v>
      </c>
      <c r="AE45">
        <f t="shared" si="28"/>
        <v>0</v>
      </c>
      <c r="AF45">
        <f t="shared" si="28"/>
        <v>0</v>
      </c>
      <c r="AG45" s="67">
        <f>(VLOOKUP($B$1,'Multipliers and Adjustments'!$A$70:$I$86,TRUNC(COLUMN(AG$2)/5)+2,FALSE)*SUMIFS('EPA Data'!$I:$I,'EPA Data'!$D:$D,'Country Selector'!$A$2,'EPA Data'!$J:$J,$B$1,'EPA Data'!$C:$C,AG$2,'EPA Data'!$G:$G,"&gt;="&amp;$A45,'EPA Data'!$G:$G,"&lt;"&amp;$B45)+IF('Multipliers and Adjustments'!$B$66="Y",'SNAP Adjustment'!AH157,0))*unit_conv</f>
        <v>0</v>
      </c>
      <c r="AH45">
        <f t="shared" si="29"/>
        <v>0</v>
      </c>
      <c r="AI45">
        <f t="shared" si="29"/>
        <v>0</v>
      </c>
      <c r="AJ45">
        <f t="shared" si="29"/>
        <v>0</v>
      </c>
      <c r="AK45">
        <f t="shared" si="29"/>
        <v>0</v>
      </c>
      <c r="AL45" s="67">
        <f>(VLOOKUP($B$1,'Multipliers and Adjustments'!$A$70:$I$86,TRUNC(COLUMN(AL$2)/5)+2,FALSE)*SUMIFS('EPA Data'!$I:$I,'EPA Data'!$D:$D,'Country Selector'!$A$2,'EPA Data'!$J:$J,$B$1,'EPA Data'!$C:$C,AL$2,'EPA Data'!$G:$G,"&gt;="&amp;$A45,'EPA Data'!$G:$G,"&lt;"&amp;$B45)+IF('Multipliers and Adjustments'!$B$66="Y",'SNAP Adjustment'!AM157,0))*unit_conv</f>
        <v>0</v>
      </c>
    </row>
    <row r="46" spans="1:38" x14ac:dyDescent="0.45">
      <c r="A46" s="12">
        <f t="shared" si="14"/>
        <v>150</v>
      </c>
      <c r="B46" s="11">
        <f t="shared" si="7"/>
        <v>200</v>
      </c>
      <c r="C46" s="67">
        <f>(VLOOKUP($B$1,'Multipliers and Adjustments'!$A$70:$I$86,TRUNC(COLUMN(C$2)/5)+2,FALSE)*SUMIFS('EPA Data'!$I:$I,'EPA Data'!$D:$D,'Country Selector'!$A$2,'EPA Data'!$J:$J,$B$1,'EPA Data'!$C:$C,C$2,'EPA Data'!$G:$G,"&gt;="&amp;$A46,'EPA Data'!$G:$G,"&lt;"&amp;$B46)+IF('Multipliers and Adjustments'!$B$66="Y",'SNAP Adjustment'!D158,0))*unit_conv</f>
        <v>0</v>
      </c>
      <c r="D46">
        <f t="shared" si="23"/>
        <v>0</v>
      </c>
      <c r="E46">
        <f t="shared" si="23"/>
        <v>0</v>
      </c>
      <c r="F46">
        <f t="shared" si="23"/>
        <v>0</v>
      </c>
      <c r="G46">
        <f t="shared" si="23"/>
        <v>0</v>
      </c>
      <c r="H46" s="67">
        <f>(VLOOKUP($B$1,'Multipliers and Adjustments'!$A$70:$I$86,TRUNC(COLUMN(H$2)/5)+2,FALSE)*SUMIFS('EPA Data'!$I:$I,'EPA Data'!$D:$D,'Country Selector'!$A$2,'EPA Data'!$J:$J,$B$1,'EPA Data'!$C:$C,H$2,'EPA Data'!$G:$G,"&gt;="&amp;$A46,'EPA Data'!$G:$G,"&lt;"&amp;$B46)+IF('Multipliers and Adjustments'!$B$66="Y",'SNAP Adjustment'!I158,0))*unit_conv</f>
        <v>0</v>
      </c>
      <c r="I46">
        <f t="shared" si="24"/>
        <v>0</v>
      </c>
      <c r="J46">
        <f t="shared" si="24"/>
        <v>0</v>
      </c>
      <c r="K46">
        <f t="shared" si="24"/>
        <v>0</v>
      </c>
      <c r="L46">
        <f t="shared" si="24"/>
        <v>0</v>
      </c>
      <c r="M46" s="67">
        <f>(VLOOKUP($B$1,'Multipliers and Adjustments'!$A$70:$I$86,TRUNC(COLUMN(M$2)/5)+2,FALSE)*SUMIFS('EPA Data'!$I:$I,'EPA Data'!$D:$D,'Country Selector'!$A$2,'EPA Data'!$J:$J,$B$1,'EPA Data'!$C:$C,M$2,'EPA Data'!$G:$G,"&gt;="&amp;$A46,'EPA Data'!$G:$G,"&lt;"&amp;$B46)+IF('Multipliers and Adjustments'!$B$66="Y",'SNAP Adjustment'!N158,0))*unit_conv</f>
        <v>0</v>
      </c>
      <c r="N46">
        <f t="shared" si="25"/>
        <v>0</v>
      </c>
      <c r="O46">
        <f t="shared" si="25"/>
        <v>0</v>
      </c>
      <c r="P46">
        <f t="shared" si="25"/>
        <v>0</v>
      </c>
      <c r="Q46">
        <f t="shared" si="25"/>
        <v>0</v>
      </c>
      <c r="R46" s="67">
        <f>(VLOOKUP($B$1,'Multipliers and Adjustments'!$A$70:$I$86,TRUNC(COLUMN(R$2)/5)+2,FALSE)*SUMIFS('EPA Data'!$I:$I,'EPA Data'!$D:$D,'Country Selector'!$A$2,'EPA Data'!$J:$J,$B$1,'EPA Data'!$C:$C,R$2,'EPA Data'!$G:$G,"&gt;="&amp;$A46,'EPA Data'!$G:$G,"&lt;"&amp;$B46)+IF('Multipliers and Adjustments'!$B$66="Y",'SNAP Adjustment'!S158,0))*unit_conv</f>
        <v>0</v>
      </c>
      <c r="S46">
        <f t="shared" si="26"/>
        <v>0</v>
      </c>
      <c r="T46">
        <f t="shared" si="26"/>
        <v>0</v>
      </c>
      <c r="U46">
        <f t="shared" si="26"/>
        <v>0</v>
      </c>
      <c r="V46">
        <f t="shared" si="26"/>
        <v>0</v>
      </c>
      <c r="W46" s="67">
        <f>(VLOOKUP($B$1,'Multipliers and Adjustments'!$A$70:$I$86,TRUNC(COLUMN(W$2)/5)+2,FALSE)*SUMIFS('EPA Data'!$I:$I,'EPA Data'!$D:$D,'Country Selector'!$A$2,'EPA Data'!$J:$J,$B$1,'EPA Data'!$C:$C,W$2,'EPA Data'!$G:$G,"&gt;="&amp;$A46,'EPA Data'!$G:$G,"&lt;"&amp;$B46)+IF('Multipliers and Adjustments'!$B$66="Y",'SNAP Adjustment'!X158,0))*unit_conv</f>
        <v>0</v>
      </c>
      <c r="X46">
        <f t="shared" si="27"/>
        <v>0</v>
      </c>
      <c r="Y46">
        <f t="shared" si="27"/>
        <v>0</v>
      </c>
      <c r="Z46">
        <f t="shared" si="27"/>
        <v>0</v>
      </c>
      <c r="AA46">
        <f t="shared" si="27"/>
        <v>0</v>
      </c>
      <c r="AB46" s="67">
        <f>(VLOOKUP($B$1,'Multipliers and Adjustments'!$A$70:$I$86,TRUNC(COLUMN(AB$2)/5)+2,FALSE)*SUMIFS('EPA Data'!$I:$I,'EPA Data'!$D:$D,'Country Selector'!$A$2,'EPA Data'!$J:$J,$B$1,'EPA Data'!$C:$C,AB$2,'EPA Data'!$G:$G,"&gt;="&amp;$A46,'EPA Data'!$G:$G,"&lt;"&amp;$B46)+IF('Multipliers and Adjustments'!$B$66="Y",'SNAP Adjustment'!AC158,0))*unit_conv</f>
        <v>0</v>
      </c>
      <c r="AC46">
        <f t="shared" si="28"/>
        <v>0</v>
      </c>
      <c r="AD46">
        <f t="shared" si="28"/>
        <v>0</v>
      </c>
      <c r="AE46">
        <f t="shared" si="28"/>
        <v>0</v>
      </c>
      <c r="AF46">
        <f t="shared" si="28"/>
        <v>0</v>
      </c>
      <c r="AG46" s="67">
        <f>(VLOOKUP($B$1,'Multipliers and Adjustments'!$A$70:$I$86,TRUNC(COLUMN(AG$2)/5)+2,FALSE)*SUMIFS('EPA Data'!$I:$I,'EPA Data'!$D:$D,'Country Selector'!$A$2,'EPA Data'!$J:$J,$B$1,'EPA Data'!$C:$C,AG$2,'EPA Data'!$G:$G,"&gt;="&amp;$A46,'EPA Data'!$G:$G,"&lt;"&amp;$B46)+IF('Multipliers and Adjustments'!$B$66="Y",'SNAP Adjustment'!AH158,0))*unit_conv</f>
        <v>0</v>
      </c>
      <c r="AH46">
        <f t="shared" si="29"/>
        <v>0</v>
      </c>
      <c r="AI46">
        <f t="shared" si="29"/>
        <v>0</v>
      </c>
      <c r="AJ46">
        <f t="shared" si="29"/>
        <v>0</v>
      </c>
      <c r="AK46">
        <f t="shared" si="29"/>
        <v>0</v>
      </c>
      <c r="AL46" s="67">
        <f>(VLOOKUP($B$1,'Multipliers and Adjustments'!$A$70:$I$86,TRUNC(COLUMN(AL$2)/5)+2,FALSE)*SUMIFS('EPA Data'!$I:$I,'EPA Data'!$D:$D,'Country Selector'!$A$2,'EPA Data'!$J:$J,$B$1,'EPA Data'!$C:$C,AL$2,'EPA Data'!$G:$G,"&gt;="&amp;$A46,'EPA Data'!$G:$G,"&lt;"&amp;$B46)+IF('Multipliers and Adjustments'!$B$66="Y",'SNAP Adjustment'!AM158,0))*unit_conv</f>
        <v>0</v>
      </c>
    </row>
    <row r="47" spans="1:38" x14ac:dyDescent="0.45">
      <c r="A47" s="12">
        <f t="shared" si="14"/>
        <v>200</v>
      </c>
      <c r="B47" s="11">
        <f t="shared" si="7"/>
        <v>250</v>
      </c>
      <c r="C47" s="67">
        <f>(VLOOKUP($B$1,'Multipliers and Adjustments'!$A$70:$I$86,TRUNC(COLUMN(C$2)/5)+2,FALSE)*SUMIFS('EPA Data'!$I:$I,'EPA Data'!$D:$D,'Country Selector'!$A$2,'EPA Data'!$J:$J,$B$1,'EPA Data'!$C:$C,C$2,'EPA Data'!$G:$G,"&gt;="&amp;$A47,'EPA Data'!$G:$G,"&lt;"&amp;$B47)+IF('Multipliers and Adjustments'!$B$66="Y",'SNAP Adjustment'!D159,0))*unit_conv</f>
        <v>0</v>
      </c>
      <c r="D47">
        <f t="shared" si="23"/>
        <v>0</v>
      </c>
      <c r="E47">
        <f t="shared" si="23"/>
        <v>0</v>
      </c>
      <c r="F47">
        <f t="shared" si="23"/>
        <v>0</v>
      </c>
      <c r="G47">
        <f t="shared" si="23"/>
        <v>0</v>
      </c>
      <c r="H47" s="67">
        <f>(VLOOKUP($B$1,'Multipliers and Adjustments'!$A$70:$I$86,TRUNC(COLUMN(H$2)/5)+2,FALSE)*SUMIFS('EPA Data'!$I:$I,'EPA Data'!$D:$D,'Country Selector'!$A$2,'EPA Data'!$J:$J,$B$1,'EPA Data'!$C:$C,H$2,'EPA Data'!$G:$G,"&gt;="&amp;$A47,'EPA Data'!$G:$G,"&lt;"&amp;$B47)+IF('Multipliers and Adjustments'!$B$66="Y",'SNAP Adjustment'!I159,0))*unit_conv</f>
        <v>0</v>
      </c>
      <c r="I47">
        <f t="shared" si="24"/>
        <v>0</v>
      </c>
      <c r="J47">
        <f t="shared" si="24"/>
        <v>0</v>
      </c>
      <c r="K47">
        <f t="shared" si="24"/>
        <v>0</v>
      </c>
      <c r="L47">
        <f t="shared" si="24"/>
        <v>0</v>
      </c>
      <c r="M47" s="67">
        <f>(VLOOKUP($B$1,'Multipliers and Adjustments'!$A$70:$I$86,TRUNC(COLUMN(M$2)/5)+2,FALSE)*SUMIFS('EPA Data'!$I:$I,'EPA Data'!$D:$D,'Country Selector'!$A$2,'EPA Data'!$J:$J,$B$1,'EPA Data'!$C:$C,M$2,'EPA Data'!$G:$G,"&gt;="&amp;$A47,'EPA Data'!$G:$G,"&lt;"&amp;$B47)+IF('Multipliers and Adjustments'!$B$66="Y",'SNAP Adjustment'!N159,0))*unit_conv</f>
        <v>0</v>
      </c>
      <c r="N47">
        <f t="shared" si="25"/>
        <v>0</v>
      </c>
      <c r="O47">
        <f t="shared" si="25"/>
        <v>0</v>
      </c>
      <c r="P47">
        <f t="shared" si="25"/>
        <v>0</v>
      </c>
      <c r="Q47">
        <f t="shared" si="25"/>
        <v>0</v>
      </c>
      <c r="R47" s="67">
        <f>(VLOOKUP($B$1,'Multipliers and Adjustments'!$A$70:$I$86,TRUNC(COLUMN(R$2)/5)+2,FALSE)*SUMIFS('EPA Data'!$I:$I,'EPA Data'!$D:$D,'Country Selector'!$A$2,'EPA Data'!$J:$J,$B$1,'EPA Data'!$C:$C,R$2,'EPA Data'!$G:$G,"&gt;="&amp;$A47,'EPA Data'!$G:$G,"&lt;"&amp;$B47)+IF('Multipliers and Adjustments'!$B$66="Y",'SNAP Adjustment'!S159,0))*unit_conv</f>
        <v>0</v>
      </c>
      <c r="S47">
        <f t="shared" si="26"/>
        <v>0</v>
      </c>
      <c r="T47">
        <f t="shared" si="26"/>
        <v>0</v>
      </c>
      <c r="U47">
        <f t="shared" si="26"/>
        <v>0</v>
      </c>
      <c r="V47">
        <f t="shared" si="26"/>
        <v>0</v>
      </c>
      <c r="W47" s="67">
        <f>(VLOOKUP($B$1,'Multipliers and Adjustments'!$A$70:$I$86,TRUNC(COLUMN(W$2)/5)+2,FALSE)*SUMIFS('EPA Data'!$I:$I,'EPA Data'!$D:$D,'Country Selector'!$A$2,'EPA Data'!$J:$J,$B$1,'EPA Data'!$C:$C,W$2,'EPA Data'!$G:$G,"&gt;="&amp;$A47,'EPA Data'!$G:$G,"&lt;"&amp;$B47)+IF('Multipliers and Adjustments'!$B$66="Y",'SNAP Adjustment'!X159,0))*unit_conv</f>
        <v>0</v>
      </c>
      <c r="X47">
        <f t="shared" si="27"/>
        <v>0</v>
      </c>
      <c r="Y47">
        <f t="shared" si="27"/>
        <v>0</v>
      </c>
      <c r="Z47">
        <f t="shared" si="27"/>
        <v>0</v>
      </c>
      <c r="AA47">
        <f t="shared" si="27"/>
        <v>0</v>
      </c>
      <c r="AB47" s="67">
        <f>(VLOOKUP($B$1,'Multipliers and Adjustments'!$A$70:$I$86,TRUNC(COLUMN(AB$2)/5)+2,FALSE)*SUMIFS('EPA Data'!$I:$I,'EPA Data'!$D:$D,'Country Selector'!$A$2,'EPA Data'!$J:$J,$B$1,'EPA Data'!$C:$C,AB$2,'EPA Data'!$G:$G,"&gt;="&amp;$A47,'EPA Data'!$G:$G,"&lt;"&amp;$B47)+IF('Multipliers and Adjustments'!$B$66="Y",'SNAP Adjustment'!AC159,0))*unit_conv</f>
        <v>0</v>
      </c>
      <c r="AC47">
        <f t="shared" si="28"/>
        <v>0</v>
      </c>
      <c r="AD47">
        <f t="shared" si="28"/>
        <v>0</v>
      </c>
      <c r="AE47">
        <f t="shared" si="28"/>
        <v>0</v>
      </c>
      <c r="AF47">
        <f t="shared" si="28"/>
        <v>0</v>
      </c>
      <c r="AG47" s="67">
        <f>(VLOOKUP($B$1,'Multipliers and Adjustments'!$A$70:$I$86,TRUNC(COLUMN(AG$2)/5)+2,FALSE)*SUMIFS('EPA Data'!$I:$I,'EPA Data'!$D:$D,'Country Selector'!$A$2,'EPA Data'!$J:$J,$B$1,'EPA Data'!$C:$C,AG$2,'EPA Data'!$G:$G,"&gt;="&amp;$A47,'EPA Data'!$G:$G,"&lt;"&amp;$B47)+IF('Multipliers and Adjustments'!$B$66="Y",'SNAP Adjustment'!AH159,0))*unit_conv</f>
        <v>0</v>
      </c>
      <c r="AH47">
        <f t="shared" si="29"/>
        <v>0</v>
      </c>
      <c r="AI47">
        <f t="shared" si="29"/>
        <v>0</v>
      </c>
      <c r="AJ47">
        <f t="shared" si="29"/>
        <v>0</v>
      </c>
      <c r="AK47">
        <f t="shared" si="29"/>
        <v>0</v>
      </c>
      <c r="AL47" s="67">
        <f>(VLOOKUP($B$1,'Multipliers and Adjustments'!$A$70:$I$86,TRUNC(COLUMN(AL$2)/5)+2,FALSE)*SUMIFS('EPA Data'!$I:$I,'EPA Data'!$D:$D,'Country Selector'!$A$2,'EPA Data'!$J:$J,$B$1,'EPA Data'!$C:$C,AL$2,'EPA Data'!$G:$G,"&gt;="&amp;$A47,'EPA Data'!$G:$G,"&lt;"&amp;$B47)+IF('Multipliers and Adjustments'!$B$66="Y",'SNAP Adjustment'!AM159,0))*unit_conv</f>
        <v>0</v>
      </c>
    </row>
    <row r="48" spans="1:38" x14ac:dyDescent="0.45">
      <c r="A48" s="12">
        <f t="shared" si="14"/>
        <v>250</v>
      </c>
      <c r="B48" s="11">
        <f t="shared" si="7"/>
        <v>300</v>
      </c>
      <c r="C48" s="67">
        <f>(VLOOKUP($B$1,'Multipliers and Adjustments'!$A$70:$I$86,TRUNC(COLUMN(C$2)/5)+2,FALSE)*SUMIFS('EPA Data'!$I:$I,'EPA Data'!$D:$D,'Country Selector'!$A$2,'EPA Data'!$J:$J,$B$1,'EPA Data'!$C:$C,C$2,'EPA Data'!$G:$G,"&gt;="&amp;$A48,'EPA Data'!$G:$G,"&lt;"&amp;$B48)+IF('Multipliers and Adjustments'!$B$66="Y",'SNAP Adjustment'!D160,0))*unit_conv</f>
        <v>0</v>
      </c>
      <c r="D48">
        <f t="shared" si="23"/>
        <v>0</v>
      </c>
      <c r="E48">
        <f t="shared" si="23"/>
        <v>0</v>
      </c>
      <c r="F48">
        <f t="shared" si="23"/>
        <v>0</v>
      </c>
      <c r="G48">
        <f t="shared" si="23"/>
        <v>0</v>
      </c>
      <c r="H48" s="67">
        <f>(VLOOKUP($B$1,'Multipliers and Adjustments'!$A$70:$I$86,TRUNC(COLUMN(H$2)/5)+2,FALSE)*SUMIFS('EPA Data'!$I:$I,'EPA Data'!$D:$D,'Country Selector'!$A$2,'EPA Data'!$J:$J,$B$1,'EPA Data'!$C:$C,H$2,'EPA Data'!$G:$G,"&gt;="&amp;$A48,'EPA Data'!$G:$G,"&lt;"&amp;$B48)+IF('Multipliers and Adjustments'!$B$66="Y",'SNAP Adjustment'!I160,0))*unit_conv</f>
        <v>0</v>
      </c>
      <c r="I48">
        <f t="shared" si="24"/>
        <v>0</v>
      </c>
      <c r="J48">
        <f t="shared" si="24"/>
        <v>0</v>
      </c>
      <c r="K48">
        <f t="shared" si="24"/>
        <v>0</v>
      </c>
      <c r="L48">
        <f t="shared" si="24"/>
        <v>0</v>
      </c>
      <c r="M48" s="67">
        <f>(VLOOKUP($B$1,'Multipliers and Adjustments'!$A$70:$I$86,TRUNC(COLUMN(M$2)/5)+2,FALSE)*SUMIFS('EPA Data'!$I:$I,'EPA Data'!$D:$D,'Country Selector'!$A$2,'EPA Data'!$J:$J,$B$1,'EPA Data'!$C:$C,M$2,'EPA Data'!$G:$G,"&gt;="&amp;$A48,'EPA Data'!$G:$G,"&lt;"&amp;$B48)+IF('Multipliers and Adjustments'!$B$66="Y",'SNAP Adjustment'!N160,0))*unit_conv</f>
        <v>0</v>
      </c>
      <c r="N48">
        <f t="shared" si="25"/>
        <v>0</v>
      </c>
      <c r="O48">
        <f t="shared" si="25"/>
        <v>0</v>
      </c>
      <c r="P48">
        <f t="shared" si="25"/>
        <v>0</v>
      </c>
      <c r="Q48">
        <f t="shared" si="25"/>
        <v>0</v>
      </c>
      <c r="R48" s="67">
        <f>(VLOOKUP($B$1,'Multipliers and Adjustments'!$A$70:$I$86,TRUNC(COLUMN(R$2)/5)+2,FALSE)*SUMIFS('EPA Data'!$I:$I,'EPA Data'!$D:$D,'Country Selector'!$A$2,'EPA Data'!$J:$J,$B$1,'EPA Data'!$C:$C,R$2,'EPA Data'!$G:$G,"&gt;="&amp;$A48,'EPA Data'!$G:$G,"&lt;"&amp;$B48)+IF('Multipliers and Adjustments'!$B$66="Y",'SNAP Adjustment'!S160,0))*unit_conv</f>
        <v>0</v>
      </c>
      <c r="S48">
        <f t="shared" si="26"/>
        <v>0</v>
      </c>
      <c r="T48">
        <f t="shared" si="26"/>
        <v>0</v>
      </c>
      <c r="U48">
        <f t="shared" si="26"/>
        <v>0</v>
      </c>
      <c r="V48">
        <f t="shared" si="26"/>
        <v>0</v>
      </c>
      <c r="W48" s="67">
        <f>(VLOOKUP($B$1,'Multipliers and Adjustments'!$A$70:$I$86,TRUNC(COLUMN(W$2)/5)+2,FALSE)*SUMIFS('EPA Data'!$I:$I,'EPA Data'!$D:$D,'Country Selector'!$A$2,'EPA Data'!$J:$J,$B$1,'EPA Data'!$C:$C,W$2,'EPA Data'!$G:$G,"&gt;="&amp;$A48,'EPA Data'!$G:$G,"&lt;"&amp;$B48)+IF('Multipliers and Adjustments'!$B$66="Y",'SNAP Adjustment'!X160,0))*unit_conv</f>
        <v>0</v>
      </c>
      <c r="X48">
        <f t="shared" si="27"/>
        <v>0</v>
      </c>
      <c r="Y48">
        <f t="shared" si="27"/>
        <v>0</v>
      </c>
      <c r="Z48">
        <f t="shared" si="27"/>
        <v>0</v>
      </c>
      <c r="AA48">
        <f t="shared" si="27"/>
        <v>0</v>
      </c>
      <c r="AB48" s="67">
        <f>(VLOOKUP($B$1,'Multipliers and Adjustments'!$A$70:$I$86,TRUNC(COLUMN(AB$2)/5)+2,FALSE)*SUMIFS('EPA Data'!$I:$I,'EPA Data'!$D:$D,'Country Selector'!$A$2,'EPA Data'!$J:$J,$B$1,'EPA Data'!$C:$C,AB$2,'EPA Data'!$G:$G,"&gt;="&amp;$A48,'EPA Data'!$G:$G,"&lt;"&amp;$B48)+IF('Multipliers and Adjustments'!$B$66="Y",'SNAP Adjustment'!AC160,0))*unit_conv</f>
        <v>0</v>
      </c>
      <c r="AC48">
        <f t="shared" si="28"/>
        <v>0</v>
      </c>
      <c r="AD48">
        <f t="shared" si="28"/>
        <v>0</v>
      </c>
      <c r="AE48">
        <f t="shared" si="28"/>
        <v>0</v>
      </c>
      <c r="AF48">
        <f t="shared" si="28"/>
        <v>0</v>
      </c>
      <c r="AG48" s="67">
        <f>(VLOOKUP($B$1,'Multipliers and Adjustments'!$A$70:$I$86,TRUNC(COLUMN(AG$2)/5)+2,FALSE)*SUMIFS('EPA Data'!$I:$I,'EPA Data'!$D:$D,'Country Selector'!$A$2,'EPA Data'!$J:$J,$B$1,'EPA Data'!$C:$C,AG$2,'EPA Data'!$G:$G,"&gt;="&amp;$A48,'EPA Data'!$G:$G,"&lt;"&amp;$B48)+IF('Multipliers and Adjustments'!$B$66="Y",'SNAP Adjustment'!AH160,0))*unit_conv</f>
        <v>0</v>
      </c>
      <c r="AH48">
        <f t="shared" si="29"/>
        <v>0</v>
      </c>
      <c r="AI48">
        <f t="shared" si="29"/>
        <v>0</v>
      </c>
      <c r="AJ48">
        <f t="shared" si="29"/>
        <v>0</v>
      </c>
      <c r="AK48">
        <f t="shared" si="29"/>
        <v>0</v>
      </c>
      <c r="AL48" s="67">
        <f>(VLOOKUP($B$1,'Multipliers and Adjustments'!$A$70:$I$86,TRUNC(COLUMN(AL$2)/5)+2,FALSE)*SUMIFS('EPA Data'!$I:$I,'EPA Data'!$D:$D,'Country Selector'!$A$2,'EPA Data'!$J:$J,$B$1,'EPA Data'!$C:$C,AL$2,'EPA Data'!$G:$G,"&gt;="&amp;$A48,'EPA Data'!$G:$G,"&lt;"&amp;$B48)+IF('Multipliers and Adjustments'!$B$66="Y",'SNAP Adjustment'!AM160,0))*unit_conv</f>
        <v>0</v>
      </c>
    </row>
    <row r="49" spans="1:38" x14ac:dyDescent="0.45">
      <c r="A49" s="12">
        <f t="shared" si="14"/>
        <v>300</v>
      </c>
      <c r="B49" s="11">
        <f t="shared" si="7"/>
        <v>350</v>
      </c>
      <c r="C49" s="67">
        <f>(VLOOKUP($B$1,'Multipliers and Adjustments'!$A$70:$I$86,TRUNC(COLUMN(C$2)/5)+2,FALSE)*SUMIFS('EPA Data'!$I:$I,'EPA Data'!$D:$D,'Country Selector'!$A$2,'EPA Data'!$J:$J,$B$1,'EPA Data'!$C:$C,C$2,'EPA Data'!$G:$G,"&gt;="&amp;$A49,'EPA Data'!$G:$G,"&lt;"&amp;$B49)+IF('Multipliers and Adjustments'!$B$66="Y",'SNAP Adjustment'!D161,0))*unit_conv</f>
        <v>0</v>
      </c>
      <c r="D49">
        <f t="shared" si="23"/>
        <v>0</v>
      </c>
      <c r="E49">
        <f t="shared" si="23"/>
        <v>0</v>
      </c>
      <c r="F49">
        <f t="shared" si="23"/>
        <v>0</v>
      </c>
      <c r="G49">
        <f t="shared" si="23"/>
        <v>0</v>
      </c>
      <c r="H49" s="67">
        <f>(VLOOKUP($B$1,'Multipliers and Adjustments'!$A$70:$I$86,TRUNC(COLUMN(H$2)/5)+2,FALSE)*SUMIFS('EPA Data'!$I:$I,'EPA Data'!$D:$D,'Country Selector'!$A$2,'EPA Data'!$J:$J,$B$1,'EPA Data'!$C:$C,H$2,'EPA Data'!$G:$G,"&gt;="&amp;$A49,'EPA Data'!$G:$G,"&lt;"&amp;$B49)+IF('Multipliers and Adjustments'!$B$66="Y",'SNAP Adjustment'!I161,0))*unit_conv</f>
        <v>0</v>
      </c>
      <c r="I49">
        <f t="shared" si="24"/>
        <v>0</v>
      </c>
      <c r="J49">
        <f t="shared" si="24"/>
        <v>0</v>
      </c>
      <c r="K49">
        <f t="shared" si="24"/>
        <v>0</v>
      </c>
      <c r="L49">
        <f t="shared" si="24"/>
        <v>0</v>
      </c>
      <c r="M49" s="67">
        <f>(VLOOKUP($B$1,'Multipliers and Adjustments'!$A$70:$I$86,TRUNC(COLUMN(M$2)/5)+2,FALSE)*SUMIFS('EPA Data'!$I:$I,'EPA Data'!$D:$D,'Country Selector'!$A$2,'EPA Data'!$J:$J,$B$1,'EPA Data'!$C:$C,M$2,'EPA Data'!$G:$G,"&gt;="&amp;$A49,'EPA Data'!$G:$G,"&lt;"&amp;$B49)+IF('Multipliers and Adjustments'!$B$66="Y",'SNAP Adjustment'!N161,0))*unit_conv</f>
        <v>0</v>
      </c>
      <c r="N49">
        <f t="shared" si="25"/>
        <v>0</v>
      </c>
      <c r="O49">
        <f t="shared" si="25"/>
        <v>0</v>
      </c>
      <c r="P49">
        <f t="shared" si="25"/>
        <v>0</v>
      </c>
      <c r="Q49">
        <f t="shared" si="25"/>
        <v>0</v>
      </c>
      <c r="R49" s="67">
        <f>(VLOOKUP($B$1,'Multipliers and Adjustments'!$A$70:$I$86,TRUNC(COLUMN(R$2)/5)+2,FALSE)*SUMIFS('EPA Data'!$I:$I,'EPA Data'!$D:$D,'Country Selector'!$A$2,'EPA Data'!$J:$J,$B$1,'EPA Data'!$C:$C,R$2,'EPA Data'!$G:$G,"&gt;="&amp;$A49,'EPA Data'!$G:$G,"&lt;"&amp;$B49)+IF('Multipliers and Adjustments'!$B$66="Y",'SNAP Adjustment'!S161,0))*unit_conv</f>
        <v>0</v>
      </c>
      <c r="S49">
        <f t="shared" si="26"/>
        <v>0</v>
      </c>
      <c r="T49">
        <f t="shared" si="26"/>
        <v>0</v>
      </c>
      <c r="U49">
        <f t="shared" si="26"/>
        <v>0</v>
      </c>
      <c r="V49">
        <f t="shared" si="26"/>
        <v>0</v>
      </c>
      <c r="W49" s="67">
        <f>(VLOOKUP($B$1,'Multipliers and Adjustments'!$A$70:$I$86,TRUNC(COLUMN(W$2)/5)+2,FALSE)*SUMIFS('EPA Data'!$I:$I,'EPA Data'!$D:$D,'Country Selector'!$A$2,'EPA Data'!$J:$J,$B$1,'EPA Data'!$C:$C,W$2,'EPA Data'!$G:$G,"&gt;="&amp;$A49,'EPA Data'!$G:$G,"&lt;"&amp;$B49)+IF('Multipliers and Adjustments'!$B$66="Y",'SNAP Adjustment'!X161,0))*unit_conv</f>
        <v>0</v>
      </c>
      <c r="X49">
        <f t="shared" si="27"/>
        <v>0</v>
      </c>
      <c r="Y49">
        <f t="shared" si="27"/>
        <v>0</v>
      </c>
      <c r="Z49">
        <f t="shared" si="27"/>
        <v>0</v>
      </c>
      <c r="AA49">
        <f t="shared" si="27"/>
        <v>0</v>
      </c>
      <c r="AB49" s="67">
        <f>(VLOOKUP($B$1,'Multipliers and Adjustments'!$A$70:$I$86,TRUNC(COLUMN(AB$2)/5)+2,FALSE)*SUMIFS('EPA Data'!$I:$I,'EPA Data'!$D:$D,'Country Selector'!$A$2,'EPA Data'!$J:$J,$B$1,'EPA Data'!$C:$C,AB$2,'EPA Data'!$G:$G,"&gt;="&amp;$A49,'EPA Data'!$G:$G,"&lt;"&amp;$B49)+IF('Multipliers and Adjustments'!$B$66="Y",'SNAP Adjustment'!AC161,0))*unit_conv</f>
        <v>0</v>
      </c>
      <c r="AC49">
        <f t="shared" si="28"/>
        <v>0</v>
      </c>
      <c r="AD49">
        <f t="shared" si="28"/>
        <v>0</v>
      </c>
      <c r="AE49">
        <f t="shared" si="28"/>
        <v>0</v>
      </c>
      <c r="AF49">
        <f t="shared" si="28"/>
        <v>0</v>
      </c>
      <c r="AG49" s="67">
        <f>(VLOOKUP($B$1,'Multipliers and Adjustments'!$A$70:$I$86,TRUNC(COLUMN(AG$2)/5)+2,FALSE)*SUMIFS('EPA Data'!$I:$I,'EPA Data'!$D:$D,'Country Selector'!$A$2,'EPA Data'!$J:$J,$B$1,'EPA Data'!$C:$C,AG$2,'EPA Data'!$G:$G,"&gt;="&amp;$A49,'EPA Data'!$G:$G,"&lt;"&amp;$B49)+IF('Multipliers and Adjustments'!$B$66="Y",'SNAP Adjustment'!AH161,0))*unit_conv</f>
        <v>0</v>
      </c>
      <c r="AH49">
        <f t="shared" si="29"/>
        <v>0</v>
      </c>
      <c r="AI49">
        <f t="shared" si="29"/>
        <v>0</v>
      </c>
      <c r="AJ49">
        <f t="shared" si="29"/>
        <v>0</v>
      </c>
      <c r="AK49">
        <f t="shared" si="29"/>
        <v>0</v>
      </c>
      <c r="AL49" s="67">
        <f>(VLOOKUP($B$1,'Multipliers and Adjustments'!$A$70:$I$86,TRUNC(COLUMN(AL$2)/5)+2,FALSE)*SUMIFS('EPA Data'!$I:$I,'EPA Data'!$D:$D,'Country Selector'!$A$2,'EPA Data'!$J:$J,$B$1,'EPA Data'!$C:$C,AL$2,'EPA Data'!$G:$G,"&gt;="&amp;$A49,'EPA Data'!$G:$G,"&lt;"&amp;$B49)+IF('Multipliers and Adjustments'!$B$66="Y",'SNAP Adjustment'!AM161,0))*unit_conv</f>
        <v>0</v>
      </c>
    </row>
    <row r="50" spans="1:38" x14ac:dyDescent="0.45">
      <c r="A50" s="12">
        <f t="shared" si="14"/>
        <v>350</v>
      </c>
      <c r="B50" s="11">
        <f t="shared" si="7"/>
        <v>400</v>
      </c>
      <c r="C50" s="67">
        <f>(VLOOKUP($B$1,'Multipliers and Adjustments'!$A$70:$I$86,TRUNC(COLUMN(C$2)/5)+2,FALSE)*SUMIFS('EPA Data'!$I:$I,'EPA Data'!$D:$D,'Country Selector'!$A$2,'EPA Data'!$J:$J,$B$1,'EPA Data'!$C:$C,C$2,'EPA Data'!$G:$G,"&gt;="&amp;$A50,'EPA Data'!$G:$G,"&lt;"&amp;$B50)+IF('Multipliers and Adjustments'!$B$66="Y",'SNAP Adjustment'!D162,0))*unit_conv</f>
        <v>0</v>
      </c>
      <c r="D50">
        <f t="shared" ref="D50:G65" si="30">C50+($H50-$C50)/5</f>
        <v>0</v>
      </c>
      <c r="E50">
        <f t="shared" si="30"/>
        <v>0</v>
      </c>
      <c r="F50">
        <f t="shared" si="30"/>
        <v>0</v>
      </c>
      <c r="G50">
        <f t="shared" si="30"/>
        <v>0</v>
      </c>
      <c r="H50" s="67">
        <f>(VLOOKUP($B$1,'Multipliers and Adjustments'!$A$70:$I$86,TRUNC(COLUMN(H$2)/5)+2,FALSE)*SUMIFS('EPA Data'!$I:$I,'EPA Data'!$D:$D,'Country Selector'!$A$2,'EPA Data'!$J:$J,$B$1,'EPA Data'!$C:$C,H$2,'EPA Data'!$G:$G,"&gt;="&amp;$A50,'EPA Data'!$G:$G,"&lt;"&amp;$B50)+IF('Multipliers and Adjustments'!$B$66="Y",'SNAP Adjustment'!I162,0))*unit_conv</f>
        <v>0</v>
      </c>
      <c r="I50">
        <f t="shared" si="24"/>
        <v>0</v>
      </c>
      <c r="J50">
        <f t="shared" si="24"/>
        <v>0</v>
      </c>
      <c r="K50">
        <f t="shared" si="24"/>
        <v>0</v>
      </c>
      <c r="L50">
        <f t="shared" si="24"/>
        <v>0</v>
      </c>
      <c r="M50" s="67">
        <f>(VLOOKUP($B$1,'Multipliers and Adjustments'!$A$70:$I$86,TRUNC(COLUMN(M$2)/5)+2,FALSE)*SUMIFS('EPA Data'!$I:$I,'EPA Data'!$D:$D,'Country Selector'!$A$2,'EPA Data'!$J:$J,$B$1,'EPA Data'!$C:$C,M$2,'EPA Data'!$G:$G,"&gt;="&amp;$A50,'EPA Data'!$G:$G,"&lt;"&amp;$B50)+IF('Multipliers and Adjustments'!$B$66="Y",'SNAP Adjustment'!N162,0))*unit_conv</f>
        <v>0</v>
      </c>
      <c r="N50">
        <f t="shared" si="25"/>
        <v>0</v>
      </c>
      <c r="O50">
        <f t="shared" si="25"/>
        <v>0</v>
      </c>
      <c r="P50">
        <f t="shared" si="25"/>
        <v>0</v>
      </c>
      <c r="Q50">
        <f t="shared" si="25"/>
        <v>0</v>
      </c>
      <c r="R50" s="67">
        <f>(VLOOKUP($B$1,'Multipliers and Adjustments'!$A$70:$I$86,TRUNC(COLUMN(R$2)/5)+2,FALSE)*SUMIFS('EPA Data'!$I:$I,'EPA Data'!$D:$D,'Country Selector'!$A$2,'EPA Data'!$J:$J,$B$1,'EPA Data'!$C:$C,R$2,'EPA Data'!$G:$G,"&gt;="&amp;$A50,'EPA Data'!$G:$G,"&lt;"&amp;$B50)+IF('Multipliers and Adjustments'!$B$66="Y",'SNAP Adjustment'!S162,0))*unit_conv</f>
        <v>0</v>
      </c>
      <c r="S50">
        <f t="shared" si="26"/>
        <v>0</v>
      </c>
      <c r="T50">
        <f t="shared" si="26"/>
        <v>0</v>
      </c>
      <c r="U50">
        <f t="shared" si="26"/>
        <v>0</v>
      </c>
      <c r="V50">
        <f t="shared" si="26"/>
        <v>0</v>
      </c>
      <c r="W50" s="67">
        <f>(VLOOKUP($B$1,'Multipliers and Adjustments'!$A$70:$I$86,TRUNC(COLUMN(W$2)/5)+2,FALSE)*SUMIFS('EPA Data'!$I:$I,'EPA Data'!$D:$D,'Country Selector'!$A$2,'EPA Data'!$J:$J,$B$1,'EPA Data'!$C:$C,W$2,'EPA Data'!$G:$G,"&gt;="&amp;$A50,'EPA Data'!$G:$G,"&lt;"&amp;$B50)+IF('Multipliers and Adjustments'!$B$66="Y",'SNAP Adjustment'!X162,0))*unit_conv</f>
        <v>0</v>
      </c>
      <c r="X50">
        <f t="shared" si="27"/>
        <v>0</v>
      </c>
      <c r="Y50">
        <f t="shared" si="27"/>
        <v>0</v>
      </c>
      <c r="Z50">
        <f t="shared" si="27"/>
        <v>0</v>
      </c>
      <c r="AA50">
        <f t="shared" si="27"/>
        <v>0</v>
      </c>
      <c r="AB50" s="67">
        <f>(VLOOKUP($B$1,'Multipliers and Adjustments'!$A$70:$I$86,TRUNC(COLUMN(AB$2)/5)+2,FALSE)*SUMIFS('EPA Data'!$I:$I,'EPA Data'!$D:$D,'Country Selector'!$A$2,'EPA Data'!$J:$J,$B$1,'EPA Data'!$C:$C,AB$2,'EPA Data'!$G:$G,"&gt;="&amp;$A50,'EPA Data'!$G:$G,"&lt;"&amp;$B50)+IF('Multipliers and Adjustments'!$B$66="Y",'SNAP Adjustment'!AC162,0))*unit_conv</f>
        <v>0</v>
      </c>
      <c r="AC50">
        <f t="shared" si="28"/>
        <v>0</v>
      </c>
      <c r="AD50">
        <f t="shared" si="28"/>
        <v>0</v>
      </c>
      <c r="AE50">
        <f t="shared" si="28"/>
        <v>0</v>
      </c>
      <c r="AF50">
        <f t="shared" si="28"/>
        <v>0</v>
      </c>
      <c r="AG50" s="67">
        <f>(VLOOKUP($B$1,'Multipliers and Adjustments'!$A$70:$I$86,TRUNC(COLUMN(AG$2)/5)+2,FALSE)*SUMIFS('EPA Data'!$I:$I,'EPA Data'!$D:$D,'Country Selector'!$A$2,'EPA Data'!$J:$J,$B$1,'EPA Data'!$C:$C,AG$2,'EPA Data'!$G:$G,"&gt;="&amp;$A50,'EPA Data'!$G:$G,"&lt;"&amp;$B50)+IF('Multipliers and Adjustments'!$B$66="Y",'SNAP Adjustment'!AH162,0))*unit_conv</f>
        <v>0</v>
      </c>
      <c r="AH50">
        <f t="shared" si="29"/>
        <v>0</v>
      </c>
      <c r="AI50">
        <f t="shared" si="29"/>
        <v>0</v>
      </c>
      <c r="AJ50">
        <f t="shared" si="29"/>
        <v>0</v>
      </c>
      <c r="AK50">
        <f t="shared" si="29"/>
        <v>0</v>
      </c>
      <c r="AL50" s="67">
        <f>(VLOOKUP($B$1,'Multipliers and Adjustments'!$A$70:$I$86,TRUNC(COLUMN(AL$2)/5)+2,FALSE)*SUMIFS('EPA Data'!$I:$I,'EPA Data'!$D:$D,'Country Selector'!$A$2,'EPA Data'!$J:$J,$B$1,'EPA Data'!$C:$C,AL$2,'EPA Data'!$G:$G,"&gt;="&amp;$A50,'EPA Data'!$G:$G,"&lt;"&amp;$B50)+IF('Multipliers and Adjustments'!$B$66="Y",'SNAP Adjustment'!AM162,0))*unit_conv</f>
        <v>0</v>
      </c>
    </row>
    <row r="51" spans="1:38" x14ac:dyDescent="0.45">
      <c r="A51" s="12">
        <f t="shared" si="14"/>
        <v>400</v>
      </c>
      <c r="B51" s="11">
        <f t="shared" si="7"/>
        <v>450</v>
      </c>
      <c r="C51" s="67">
        <f>(VLOOKUP($B$1,'Multipliers and Adjustments'!$A$70:$I$86,TRUNC(COLUMN(C$2)/5)+2,FALSE)*SUMIFS('EPA Data'!$I:$I,'EPA Data'!$D:$D,'Country Selector'!$A$2,'EPA Data'!$J:$J,$B$1,'EPA Data'!$C:$C,C$2,'EPA Data'!$G:$G,"&gt;="&amp;$A51,'EPA Data'!$G:$G,"&lt;"&amp;$B51)+IF('Multipliers and Adjustments'!$B$66="Y",'SNAP Adjustment'!D163,0))*unit_conv</f>
        <v>0</v>
      </c>
      <c r="D51">
        <f t="shared" si="30"/>
        <v>0</v>
      </c>
      <c r="E51">
        <f t="shared" si="30"/>
        <v>0</v>
      </c>
      <c r="F51">
        <f t="shared" si="30"/>
        <v>0</v>
      </c>
      <c r="G51">
        <f t="shared" si="30"/>
        <v>0</v>
      </c>
      <c r="H51" s="67">
        <f>(VLOOKUP($B$1,'Multipliers and Adjustments'!$A$70:$I$86,TRUNC(COLUMN(H$2)/5)+2,FALSE)*SUMIFS('EPA Data'!$I:$I,'EPA Data'!$D:$D,'Country Selector'!$A$2,'EPA Data'!$J:$J,$B$1,'EPA Data'!$C:$C,H$2,'EPA Data'!$G:$G,"&gt;="&amp;$A51,'EPA Data'!$G:$G,"&lt;"&amp;$B51)+IF('Multipliers and Adjustments'!$B$66="Y",'SNAP Adjustment'!I163,0))*unit_conv</f>
        <v>0</v>
      </c>
      <c r="I51">
        <f t="shared" si="24"/>
        <v>0</v>
      </c>
      <c r="J51">
        <f t="shared" si="24"/>
        <v>0</v>
      </c>
      <c r="K51">
        <f t="shared" si="24"/>
        <v>0</v>
      </c>
      <c r="L51">
        <f t="shared" si="24"/>
        <v>0</v>
      </c>
      <c r="M51" s="67">
        <f>(VLOOKUP($B$1,'Multipliers and Adjustments'!$A$70:$I$86,TRUNC(COLUMN(M$2)/5)+2,FALSE)*SUMIFS('EPA Data'!$I:$I,'EPA Data'!$D:$D,'Country Selector'!$A$2,'EPA Data'!$J:$J,$B$1,'EPA Data'!$C:$C,M$2,'EPA Data'!$G:$G,"&gt;="&amp;$A51,'EPA Data'!$G:$G,"&lt;"&amp;$B51)+IF('Multipliers and Adjustments'!$B$66="Y",'SNAP Adjustment'!N163,0))*unit_conv</f>
        <v>0</v>
      </c>
      <c r="N51">
        <f t="shared" si="25"/>
        <v>0</v>
      </c>
      <c r="O51">
        <f t="shared" si="25"/>
        <v>0</v>
      </c>
      <c r="P51">
        <f t="shared" si="25"/>
        <v>0</v>
      </c>
      <c r="Q51">
        <f t="shared" si="25"/>
        <v>0</v>
      </c>
      <c r="R51" s="67">
        <f>(VLOOKUP($B$1,'Multipliers and Adjustments'!$A$70:$I$86,TRUNC(COLUMN(R$2)/5)+2,FALSE)*SUMIFS('EPA Data'!$I:$I,'EPA Data'!$D:$D,'Country Selector'!$A$2,'EPA Data'!$J:$J,$B$1,'EPA Data'!$C:$C,R$2,'EPA Data'!$G:$G,"&gt;="&amp;$A51,'EPA Data'!$G:$G,"&lt;"&amp;$B51)+IF('Multipliers and Adjustments'!$B$66="Y",'SNAP Adjustment'!S163,0))*unit_conv</f>
        <v>0</v>
      </c>
      <c r="S51">
        <f t="shared" si="26"/>
        <v>0</v>
      </c>
      <c r="T51">
        <f t="shared" si="26"/>
        <v>0</v>
      </c>
      <c r="U51">
        <f t="shared" si="26"/>
        <v>0</v>
      </c>
      <c r="V51">
        <f t="shared" si="26"/>
        <v>0</v>
      </c>
      <c r="W51" s="67">
        <f>(VLOOKUP($B$1,'Multipliers and Adjustments'!$A$70:$I$86,TRUNC(COLUMN(W$2)/5)+2,FALSE)*SUMIFS('EPA Data'!$I:$I,'EPA Data'!$D:$D,'Country Selector'!$A$2,'EPA Data'!$J:$J,$B$1,'EPA Data'!$C:$C,W$2,'EPA Data'!$G:$G,"&gt;="&amp;$A51,'EPA Data'!$G:$G,"&lt;"&amp;$B51)+IF('Multipliers and Adjustments'!$B$66="Y",'SNAP Adjustment'!X163,0))*unit_conv</f>
        <v>0</v>
      </c>
      <c r="X51">
        <f t="shared" si="27"/>
        <v>0</v>
      </c>
      <c r="Y51">
        <f t="shared" si="27"/>
        <v>0</v>
      </c>
      <c r="Z51">
        <f t="shared" si="27"/>
        <v>0</v>
      </c>
      <c r="AA51">
        <f t="shared" si="27"/>
        <v>0</v>
      </c>
      <c r="AB51" s="67">
        <f>(VLOOKUP($B$1,'Multipliers and Adjustments'!$A$70:$I$86,TRUNC(COLUMN(AB$2)/5)+2,FALSE)*SUMIFS('EPA Data'!$I:$I,'EPA Data'!$D:$D,'Country Selector'!$A$2,'EPA Data'!$J:$J,$B$1,'EPA Data'!$C:$C,AB$2,'EPA Data'!$G:$G,"&gt;="&amp;$A51,'EPA Data'!$G:$G,"&lt;"&amp;$B51)+IF('Multipliers and Adjustments'!$B$66="Y",'SNAP Adjustment'!AC163,0))*unit_conv</f>
        <v>0</v>
      </c>
      <c r="AC51">
        <f t="shared" si="28"/>
        <v>0</v>
      </c>
      <c r="AD51">
        <f t="shared" si="28"/>
        <v>0</v>
      </c>
      <c r="AE51">
        <f t="shared" si="28"/>
        <v>0</v>
      </c>
      <c r="AF51">
        <f t="shared" si="28"/>
        <v>0</v>
      </c>
      <c r="AG51" s="67">
        <f>(VLOOKUP($B$1,'Multipliers and Adjustments'!$A$70:$I$86,TRUNC(COLUMN(AG$2)/5)+2,FALSE)*SUMIFS('EPA Data'!$I:$I,'EPA Data'!$D:$D,'Country Selector'!$A$2,'EPA Data'!$J:$J,$B$1,'EPA Data'!$C:$C,AG$2,'EPA Data'!$G:$G,"&gt;="&amp;$A51,'EPA Data'!$G:$G,"&lt;"&amp;$B51)+IF('Multipliers and Adjustments'!$B$66="Y",'SNAP Adjustment'!AH163,0))*unit_conv</f>
        <v>0</v>
      </c>
      <c r="AH51">
        <f t="shared" si="29"/>
        <v>0</v>
      </c>
      <c r="AI51">
        <f t="shared" si="29"/>
        <v>0</v>
      </c>
      <c r="AJ51">
        <f t="shared" si="29"/>
        <v>0</v>
      </c>
      <c r="AK51">
        <f t="shared" si="29"/>
        <v>0</v>
      </c>
      <c r="AL51" s="67">
        <f>(VLOOKUP($B$1,'Multipliers and Adjustments'!$A$70:$I$86,TRUNC(COLUMN(AL$2)/5)+2,FALSE)*SUMIFS('EPA Data'!$I:$I,'EPA Data'!$D:$D,'Country Selector'!$A$2,'EPA Data'!$J:$J,$B$1,'EPA Data'!$C:$C,AL$2,'EPA Data'!$G:$G,"&gt;="&amp;$A51,'EPA Data'!$G:$G,"&lt;"&amp;$B51)+IF('Multipliers and Adjustments'!$B$66="Y",'SNAP Adjustment'!AM163,0))*unit_conv</f>
        <v>0</v>
      </c>
    </row>
    <row r="52" spans="1:38" x14ac:dyDescent="0.45">
      <c r="A52" s="12">
        <f t="shared" si="14"/>
        <v>450</v>
      </c>
      <c r="B52" s="11">
        <f t="shared" si="7"/>
        <v>500</v>
      </c>
      <c r="C52" s="67">
        <f>(VLOOKUP($B$1,'Multipliers and Adjustments'!$A$70:$I$86,TRUNC(COLUMN(C$2)/5)+2,FALSE)*SUMIFS('EPA Data'!$I:$I,'EPA Data'!$D:$D,'Country Selector'!$A$2,'EPA Data'!$J:$J,$B$1,'EPA Data'!$C:$C,C$2,'EPA Data'!$G:$G,"&gt;="&amp;$A52,'EPA Data'!$G:$G,"&lt;"&amp;$B52)+IF('Multipliers and Adjustments'!$B$66="Y",'SNAP Adjustment'!D164,0))*unit_conv</f>
        <v>0</v>
      </c>
      <c r="D52">
        <f t="shared" si="30"/>
        <v>0</v>
      </c>
      <c r="E52">
        <f t="shared" si="30"/>
        <v>0</v>
      </c>
      <c r="F52">
        <f t="shared" si="30"/>
        <v>0</v>
      </c>
      <c r="G52">
        <f t="shared" si="30"/>
        <v>0</v>
      </c>
      <c r="H52" s="67">
        <f>(VLOOKUP($B$1,'Multipliers and Adjustments'!$A$70:$I$86,TRUNC(COLUMN(H$2)/5)+2,FALSE)*SUMIFS('EPA Data'!$I:$I,'EPA Data'!$D:$D,'Country Selector'!$A$2,'EPA Data'!$J:$J,$B$1,'EPA Data'!$C:$C,H$2,'EPA Data'!$G:$G,"&gt;="&amp;$A52,'EPA Data'!$G:$G,"&lt;"&amp;$B52)+IF('Multipliers and Adjustments'!$B$66="Y",'SNAP Adjustment'!I164,0))*unit_conv</f>
        <v>0</v>
      </c>
      <c r="I52">
        <f t="shared" ref="I52:L67" si="31">H52+($M52-$H52)/5</f>
        <v>0</v>
      </c>
      <c r="J52">
        <f t="shared" si="31"/>
        <v>0</v>
      </c>
      <c r="K52">
        <f t="shared" si="31"/>
        <v>0</v>
      </c>
      <c r="L52">
        <f t="shared" si="31"/>
        <v>0</v>
      </c>
      <c r="M52" s="67">
        <f>(VLOOKUP($B$1,'Multipliers and Adjustments'!$A$70:$I$86,TRUNC(COLUMN(M$2)/5)+2,FALSE)*SUMIFS('EPA Data'!$I:$I,'EPA Data'!$D:$D,'Country Selector'!$A$2,'EPA Data'!$J:$J,$B$1,'EPA Data'!$C:$C,M$2,'EPA Data'!$G:$G,"&gt;="&amp;$A52,'EPA Data'!$G:$G,"&lt;"&amp;$B52)+IF('Multipliers and Adjustments'!$B$66="Y",'SNAP Adjustment'!N164,0))*unit_conv</f>
        <v>0</v>
      </c>
      <c r="N52">
        <f t="shared" ref="N52:Q67" si="32">M52+($R52-$M52)/5</f>
        <v>0</v>
      </c>
      <c r="O52">
        <f t="shared" si="32"/>
        <v>0</v>
      </c>
      <c r="P52">
        <f t="shared" si="32"/>
        <v>0</v>
      </c>
      <c r="Q52">
        <f t="shared" si="32"/>
        <v>0</v>
      </c>
      <c r="R52" s="67">
        <f>(VLOOKUP($B$1,'Multipliers and Adjustments'!$A$70:$I$86,TRUNC(COLUMN(R$2)/5)+2,FALSE)*SUMIFS('EPA Data'!$I:$I,'EPA Data'!$D:$D,'Country Selector'!$A$2,'EPA Data'!$J:$J,$B$1,'EPA Data'!$C:$C,R$2,'EPA Data'!$G:$G,"&gt;="&amp;$A52,'EPA Data'!$G:$G,"&lt;"&amp;$B52)+IF('Multipliers and Adjustments'!$B$66="Y",'SNAP Adjustment'!S164,0))*unit_conv</f>
        <v>0</v>
      </c>
      <c r="S52">
        <f t="shared" ref="S52:V67" si="33">R52+($W52-$R52)/5</f>
        <v>0</v>
      </c>
      <c r="T52">
        <f t="shared" si="33"/>
        <v>0</v>
      </c>
      <c r="U52">
        <f t="shared" si="33"/>
        <v>0</v>
      </c>
      <c r="V52">
        <f t="shared" si="33"/>
        <v>0</v>
      </c>
      <c r="W52" s="67">
        <f>(VLOOKUP($B$1,'Multipliers and Adjustments'!$A$70:$I$86,TRUNC(COLUMN(W$2)/5)+2,FALSE)*SUMIFS('EPA Data'!$I:$I,'EPA Data'!$D:$D,'Country Selector'!$A$2,'EPA Data'!$J:$J,$B$1,'EPA Data'!$C:$C,W$2,'EPA Data'!$G:$G,"&gt;="&amp;$A52,'EPA Data'!$G:$G,"&lt;"&amp;$B52)+IF('Multipliers and Adjustments'!$B$66="Y",'SNAP Adjustment'!X164,0))*unit_conv</f>
        <v>0</v>
      </c>
      <c r="X52">
        <f t="shared" ref="X52:AA67" si="34">W52+($AB52-$W52)/5</f>
        <v>0</v>
      </c>
      <c r="Y52">
        <f t="shared" si="34"/>
        <v>0</v>
      </c>
      <c r="Z52">
        <f t="shared" si="34"/>
        <v>0</v>
      </c>
      <c r="AA52">
        <f t="shared" si="34"/>
        <v>0</v>
      </c>
      <c r="AB52" s="67">
        <f>(VLOOKUP($B$1,'Multipliers and Adjustments'!$A$70:$I$86,TRUNC(COLUMN(AB$2)/5)+2,FALSE)*SUMIFS('EPA Data'!$I:$I,'EPA Data'!$D:$D,'Country Selector'!$A$2,'EPA Data'!$J:$J,$B$1,'EPA Data'!$C:$C,AB$2,'EPA Data'!$G:$G,"&gt;="&amp;$A52,'EPA Data'!$G:$G,"&lt;"&amp;$B52)+IF('Multipliers and Adjustments'!$B$66="Y",'SNAP Adjustment'!AC164,0))*unit_conv</f>
        <v>0</v>
      </c>
      <c r="AC52">
        <f t="shared" ref="AC52:AF67" si="35">AB52+($AG52-$AB52)/5</f>
        <v>0</v>
      </c>
      <c r="AD52">
        <f t="shared" si="35"/>
        <v>0</v>
      </c>
      <c r="AE52">
        <f t="shared" si="35"/>
        <v>0</v>
      </c>
      <c r="AF52">
        <f t="shared" si="35"/>
        <v>0</v>
      </c>
      <c r="AG52" s="67">
        <f>(VLOOKUP($B$1,'Multipliers and Adjustments'!$A$70:$I$86,TRUNC(COLUMN(AG$2)/5)+2,FALSE)*SUMIFS('EPA Data'!$I:$I,'EPA Data'!$D:$D,'Country Selector'!$A$2,'EPA Data'!$J:$J,$B$1,'EPA Data'!$C:$C,AG$2,'EPA Data'!$G:$G,"&gt;="&amp;$A52,'EPA Data'!$G:$G,"&lt;"&amp;$B52)+IF('Multipliers and Adjustments'!$B$66="Y",'SNAP Adjustment'!AH164,0))*unit_conv</f>
        <v>0</v>
      </c>
      <c r="AH52">
        <f t="shared" ref="AH52:AK67" si="36">AG52+($AL52-$AG52)/5</f>
        <v>0</v>
      </c>
      <c r="AI52">
        <f t="shared" si="36"/>
        <v>0</v>
      </c>
      <c r="AJ52">
        <f t="shared" si="36"/>
        <v>0</v>
      </c>
      <c r="AK52">
        <f t="shared" si="36"/>
        <v>0</v>
      </c>
      <c r="AL52" s="67">
        <f>(VLOOKUP($B$1,'Multipliers and Adjustments'!$A$70:$I$86,TRUNC(COLUMN(AL$2)/5)+2,FALSE)*SUMIFS('EPA Data'!$I:$I,'EPA Data'!$D:$D,'Country Selector'!$A$2,'EPA Data'!$J:$J,$B$1,'EPA Data'!$C:$C,AL$2,'EPA Data'!$G:$G,"&gt;="&amp;$A52,'EPA Data'!$G:$G,"&lt;"&amp;$B52)+IF('Multipliers and Adjustments'!$B$66="Y",'SNAP Adjustment'!AM164,0))*unit_conv</f>
        <v>0</v>
      </c>
    </row>
    <row r="53" spans="1:38" x14ac:dyDescent="0.45">
      <c r="A53" s="12">
        <f t="shared" si="14"/>
        <v>500</v>
      </c>
      <c r="B53" s="11">
        <f t="shared" si="7"/>
        <v>550</v>
      </c>
      <c r="C53" s="67">
        <f>(VLOOKUP($B$1,'Multipliers and Adjustments'!$A$70:$I$86,TRUNC(COLUMN(C$2)/5)+2,FALSE)*SUMIFS('EPA Data'!$I:$I,'EPA Data'!$D:$D,'Country Selector'!$A$2,'EPA Data'!$J:$J,$B$1,'EPA Data'!$C:$C,C$2,'EPA Data'!$G:$G,"&gt;="&amp;$A53,'EPA Data'!$G:$G,"&lt;"&amp;$B53)+IF('Multipliers and Adjustments'!$B$66="Y",'SNAP Adjustment'!D165,0))*unit_conv</f>
        <v>0</v>
      </c>
      <c r="D53">
        <f t="shared" si="30"/>
        <v>0</v>
      </c>
      <c r="E53">
        <f t="shared" si="30"/>
        <v>0</v>
      </c>
      <c r="F53">
        <f t="shared" si="30"/>
        <v>0</v>
      </c>
      <c r="G53">
        <f t="shared" si="30"/>
        <v>0</v>
      </c>
      <c r="H53" s="67">
        <f>(VLOOKUP($B$1,'Multipliers and Adjustments'!$A$70:$I$86,TRUNC(COLUMN(H$2)/5)+2,FALSE)*SUMIFS('EPA Data'!$I:$I,'EPA Data'!$D:$D,'Country Selector'!$A$2,'EPA Data'!$J:$J,$B$1,'EPA Data'!$C:$C,H$2,'EPA Data'!$G:$G,"&gt;="&amp;$A53,'EPA Data'!$G:$G,"&lt;"&amp;$B53)+IF('Multipliers and Adjustments'!$B$66="Y",'SNAP Adjustment'!I165,0))*unit_conv</f>
        <v>0</v>
      </c>
      <c r="I53">
        <f t="shared" si="31"/>
        <v>0</v>
      </c>
      <c r="J53">
        <f t="shared" si="31"/>
        <v>0</v>
      </c>
      <c r="K53">
        <f t="shared" si="31"/>
        <v>0</v>
      </c>
      <c r="L53">
        <f t="shared" si="31"/>
        <v>0</v>
      </c>
      <c r="M53" s="67">
        <f>(VLOOKUP($B$1,'Multipliers and Adjustments'!$A$70:$I$86,TRUNC(COLUMN(M$2)/5)+2,FALSE)*SUMIFS('EPA Data'!$I:$I,'EPA Data'!$D:$D,'Country Selector'!$A$2,'EPA Data'!$J:$J,$B$1,'EPA Data'!$C:$C,M$2,'EPA Data'!$G:$G,"&gt;="&amp;$A53,'EPA Data'!$G:$G,"&lt;"&amp;$B53)+IF('Multipliers and Adjustments'!$B$66="Y",'SNAP Adjustment'!N165,0))*unit_conv</f>
        <v>0</v>
      </c>
      <c r="N53">
        <f t="shared" si="32"/>
        <v>0</v>
      </c>
      <c r="O53">
        <f t="shared" si="32"/>
        <v>0</v>
      </c>
      <c r="P53">
        <f t="shared" si="32"/>
        <v>0</v>
      </c>
      <c r="Q53">
        <f t="shared" si="32"/>
        <v>0</v>
      </c>
      <c r="R53" s="67">
        <f>(VLOOKUP($B$1,'Multipliers and Adjustments'!$A$70:$I$86,TRUNC(COLUMN(R$2)/5)+2,FALSE)*SUMIFS('EPA Data'!$I:$I,'EPA Data'!$D:$D,'Country Selector'!$A$2,'EPA Data'!$J:$J,$B$1,'EPA Data'!$C:$C,R$2,'EPA Data'!$G:$G,"&gt;="&amp;$A53,'EPA Data'!$G:$G,"&lt;"&amp;$B53)+IF('Multipliers and Adjustments'!$B$66="Y",'SNAP Adjustment'!S165,0))*unit_conv</f>
        <v>0</v>
      </c>
      <c r="S53">
        <f t="shared" si="33"/>
        <v>0</v>
      </c>
      <c r="T53">
        <f t="shared" si="33"/>
        <v>0</v>
      </c>
      <c r="U53">
        <f t="shared" si="33"/>
        <v>0</v>
      </c>
      <c r="V53">
        <f t="shared" si="33"/>
        <v>0</v>
      </c>
      <c r="W53" s="67">
        <f>(VLOOKUP($B$1,'Multipliers and Adjustments'!$A$70:$I$86,TRUNC(COLUMN(W$2)/5)+2,FALSE)*SUMIFS('EPA Data'!$I:$I,'EPA Data'!$D:$D,'Country Selector'!$A$2,'EPA Data'!$J:$J,$B$1,'EPA Data'!$C:$C,W$2,'EPA Data'!$G:$G,"&gt;="&amp;$A53,'EPA Data'!$G:$G,"&lt;"&amp;$B53)+IF('Multipliers and Adjustments'!$B$66="Y",'SNAP Adjustment'!X165,0))*unit_conv</f>
        <v>0</v>
      </c>
      <c r="X53">
        <f t="shared" si="34"/>
        <v>0</v>
      </c>
      <c r="Y53">
        <f t="shared" si="34"/>
        <v>0</v>
      </c>
      <c r="Z53">
        <f t="shared" si="34"/>
        <v>0</v>
      </c>
      <c r="AA53">
        <f t="shared" si="34"/>
        <v>0</v>
      </c>
      <c r="AB53" s="67">
        <f>(VLOOKUP($B$1,'Multipliers and Adjustments'!$A$70:$I$86,TRUNC(COLUMN(AB$2)/5)+2,FALSE)*SUMIFS('EPA Data'!$I:$I,'EPA Data'!$D:$D,'Country Selector'!$A$2,'EPA Data'!$J:$J,$B$1,'EPA Data'!$C:$C,AB$2,'EPA Data'!$G:$G,"&gt;="&amp;$A53,'EPA Data'!$G:$G,"&lt;"&amp;$B53)+IF('Multipliers and Adjustments'!$B$66="Y",'SNAP Adjustment'!AC165,0))*unit_conv</f>
        <v>0</v>
      </c>
      <c r="AC53">
        <f t="shared" si="35"/>
        <v>0</v>
      </c>
      <c r="AD53">
        <f t="shared" si="35"/>
        <v>0</v>
      </c>
      <c r="AE53">
        <f t="shared" si="35"/>
        <v>0</v>
      </c>
      <c r="AF53">
        <f t="shared" si="35"/>
        <v>0</v>
      </c>
      <c r="AG53" s="67">
        <f>(VLOOKUP($B$1,'Multipliers and Adjustments'!$A$70:$I$86,TRUNC(COLUMN(AG$2)/5)+2,FALSE)*SUMIFS('EPA Data'!$I:$I,'EPA Data'!$D:$D,'Country Selector'!$A$2,'EPA Data'!$J:$J,$B$1,'EPA Data'!$C:$C,AG$2,'EPA Data'!$G:$G,"&gt;="&amp;$A53,'EPA Data'!$G:$G,"&lt;"&amp;$B53)+IF('Multipliers and Adjustments'!$B$66="Y",'SNAP Adjustment'!AH165,0))*unit_conv</f>
        <v>0</v>
      </c>
      <c r="AH53">
        <f t="shared" si="36"/>
        <v>0</v>
      </c>
      <c r="AI53">
        <f t="shared" si="36"/>
        <v>0</v>
      </c>
      <c r="AJ53">
        <f t="shared" si="36"/>
        <v>0</v>
      </c>
      <c r="AK53">
        <f t="shared" si="36"/>
        <v>0</v>
      </c>
      <c r="AL53" s="67">
        <f>(VLOOKUP($B$1,'Multipliers and Adjustments'!$A$70:$I$86,TRUNC(COLUMN(AL$2)/5)+2,FALSE)*SUMIFS('EPA Data'!$I:$I,'EPA Data'!$D:$D,'Country Selector'!$A$2,'EPA Data'!$J:$J,$B$1,'EPA Data'!$C:$C,AL$2,'EPA Data'!$G:$G,"&gt;="&amp;$A53,'EPA Data'!$G:$G,"&lt;"&amp;$B53)+IF('Multipliers and Adjustments'!$B$66="Y",'SNAP Adjustment'!AM165,0))*unit_conv</f>
        <v>0</v>
      </c>
    </row>
    <row r="54" spans="1:38" x14ac:dyDescent="0.45">
      <c r="A54" s="12">
        <f t="shared" si="14"/>
        <v>550</v>
      </c>
      <c r="B54" s="11">
        <f t="shared" si="7"/>
        <v>600</v>
      </c>
      <c r="C54" s="67">
        <f>(VLOOKUP($B$1,'Multipliers and Adjustments'!$A$70:$I$86,TRUNC(COLUMN(C$2)/5)+2,FALSE)*SUMIFS('EPA Data'!$I:$I,'EPA Data'!$D:$D,'Country Selector'!$A$2,'EPA Data'!$J:$J,$B$1,'EPA Data'!$C:$C,C$2,'EPA Data'!$G:$G,"&gt;="&amp;$A54,'EPA Data'!$G:$G,"&lt;"&amp;$B54)+IF('Multipliers and Adjustments'!$B$66="Y",'SNAP Adjustment'!D166,0))*unit_conv</f>
        <v>0</v>
      </c>
      <c r="D54">
        <f t="shared" si="30"/>
        <v>0</v>
      </c>
      <c r="E54">
        <f t="shared" si="30"/>
        <v>0</v>
      </c>
      <c r="F54">
        <f t="shared" si="30"/>
        <v>0</v>
      </c>
      <c r="G54">
        <f t="shared" si="30"/>
        <v>0</v>
      </c>
      <c r="H54" s="67">
        <f>(VLOOKUP($B$1,'Multipliers and Adjustments'!$A$70:$I$86,TRUNC(COLUMN(H$2)/5)+2,FALSE)*SUMIFS('EPA Data'!$I:$I,'EPA Data'!$D:$D,'Country Selector'!$A$2,'EPA Data'!$J:$J,$B$1,'EPA Data'!$C:$C,H$2,'EPA Data'!$G:$G,"&gt;="&amp;$A54,'EPA Data'!$G:$G,"&lt;"&amp;$B54)+IF('Multipliers and Adjustments'!$B$66="Y",'SNAP Adjustment'!I166,0))*unit_conv</f>
        <v>0</v>
      </c>
      <c r="I54">
        <f t="shared" si="31"/>
        <v>0</v>
      </c>
      <c r="J54">
        <f t="shared" si="31"/>
        <v>0</v>
      </c>
      <c r="K54">
        <f t="shared" si="31"/>
        <v>0</v>
      </c>
      <c r="L54">
        <f t="shared" si="31"/>
        <v>0</v>
      </c>
      <c r="M54" s="67">
        <f>(VLOOKUP($B$1,'Multipliers and Adjustments'!$A$70:$I$86,TRUNC(COLUMN(M$2)/5)+2,FALSE)*SUMIFS('EPA Data'!$I:$I,'EPA Data'!$D:$D,'Country Selector'!$A$2,'EPA Data'!$J:$J,$B$1,'EPA Data'!$C:$C,M$2,'EPA Data'!$G:$G,"&gt;="&amp;$A54,'EPA Data'!$G:$G,"&lt;"&amp;$B54)+IF('Multipliers and Adjustments'!$B$66="Y",'SNAP Adjustment'!N166,0))*unit_conv</f>
        <v>0</v>
      </c>
      <c r="N54">
        <f t="shared" si="32"/>
        <v>0</v>
      </c>
      <c r="O54">
        <f t="shared" si="32"/>
        <v>0</v>
      </c>
      <c r="P54">
        <f t="shared" si="32"/>
        <v>0</v>
      </c>
      <c r="Q54">
        <f t="shared" si="32"/>
        <v>0</v>
      </c>
      <c r="R54" s="67">
        <f>(VLOOKUP($B$1,'Multipliers and Adjustments'!$A$70:$I$86,TRUNC(COLUMN(R$2)/5)+2,FALSE)*SUMIFS('EPA Data'!$I:$I,'EPA Data'!$D:$D,'Country Selector'!$A$2,'EPA Data'!$J:$J,$B$1,'EPA Data'!$C:$C,R$2,'EPA Data'!$G:$G,"&gt;="&amp;$A54,'EPA Data'!$G:$G,"&lt;"&amp;$B54)+IF('Multipliers and Adjustments'!$B$66="Y",'SNAP Adjustment'!S166,0))*unit_conv</f>
        <v>0</v>
      </c>
      <c r="S54">
        <f t="shared" si="33"/>
        <v>0</v>
      </c>
      <c r="T54">
        <f t="shared" si="33"/>
        <v>0</v>
      </c>
      <c r="U54">
        <f t="shared" si="33"/>
        <v>0</v>
      </c>
      <c r="V54">
        <f t="shared" si="33"/>
        <v>0</v>
      </c>
      <c r="W54" s="67">
        <f>(VLOOKUP($B$1,'Multipliers and Adjustments'!$A$70:$I$86,TRUNC(COLUMN(W$2)/5)+2,FALSE)*SUMIFS('EPA Data'!$I:$I,'EPA Data'!$D:$D,'Country Selector'!$A$2,'EPA Data'!$J:$J,$B$1,'EPA Data'!$C:$C,W$2,'EPA Data'!$G:$G,"&gt;="&amp;$A54,'EPA Data'!$G:$G,"&lt;"&amp;$B54)+IF('Multipliers and Adjustments'!$B$66="Y",'SNAP Adjustment'!X166,0))*unit_conv</f>
        <v>0</v>
      </c>
      <c r="X54">
        <f t="shared" si="34"/>
        <v>0</v>
      </c>
      <c r="Y54">
        <f t="shared" si="34"/>
        <v>0</v>
      </c>
      <c r="Z54">
        <f t="shared" si="34"/>
        <v>0</v>
      </c>
      <c r="AA54">
        <f t="shared" si="34"/>
        <v>0</v>
      </c>
      <c r="AB54" s="67">
        <f>(VLOOKUP($B$1,'Multipliers and Adjustments'!$A$70:$I$86,TRUNC(COLUMN(AB$2)/5)+2,FALSE)*SUMIFS('EPA Data'!$I:$I,'EPA Data'!$D:$D,'Country Selector'!$A$2,'EPA Data'!$J:$J,$B$1,'EPA Data'!$C:$C,AB$2,'EPA Data'!$G:$G,"&gt;="&amp;$A54,'EPA Data'!$G:$G,"&lt;"&amp;$B54)+IF('Multipliers and Adjustments'!$B$66="Y",'SNAP Adjustment'!AC166,0))*unit_conv</f>
        <v>0</v>
      </c>
      <c r="AC54">
        <f t="shared" si="35"/>
        <v>0</v>
      </c>
      <c r="AD54">
        <f t="shared" si="35"/>
        <v>0</v>
      </c>
      <c r="AE54">
        <f t="shared" si="35"/>
        <v>0</v>
      </c>
      <c r="AF54">
        <f t="shared" si="35"/>
        <v>0</v>
      </c>
      <c r="AG54" s="67">
        <f>(VLOOKUP($B$1,'Multipliers and Adjustments'!$A$70:$I$86,TRUNC(COLUMN(AG$2)/5)+2,FALSE)*SUMIFS('EPA Data'!$I:$I,'EPA Data'!$D:$D,'Country Selector'!$A$2,'EPA Data'!$J:$J,$B$1,'EPA Data'!$C:$C,AG$2,'EPA Data'!$G:$G,"&gt;="&amp;$A54,'EPA Data'!$G:$G,"&lt;"&amp;$B54)+IF('Multipliers and Adjustments'!$B$66="Y",'SNAP Adjustment'!AH166,0))*unit_conv</f>
        <v>0</v>
      </c>
      <c r="AH54">
        <f t="shared" si="36"/>
        <v>0</v>
      </c>
      <c r="AI54">
        <f t="shared" si="36"/>
        <v>0</v>
      </c>
      <c r="AJ54">
        <f t="shared" si="36"/>
        <v>0</v>
      </c>
      <c r="AK54">
        <f t="shared" si="36"/>
        <v>0</v>
      </c>
      <c r="AL54" s="67">
        <f>(VLOOKUP($B$1,'Multipliers and Adjustments'!$A$70:$I$86,TRUNC(COLUMN(AL$2)/5)+2,FALSE)*SUMIFS('EPA Data'!$I:$I,'EPA Data'!$D:$D,'Country Selector'!$A$2,'EPA Data'!$J:$J,$B$1,'EPA Data'!$C:$C,AL$2,'EPA Data'!$G:$G,"&gt;="&amp;$A54,'EPA Data'!$G:$G,"&lt;"&amp;$B54)+IF('Multipliers and Adjustments'!$B$66="Y",'SNAP Adjustment'!AM166,0))*unit_conv</f>
        <v>0</v>
      </c>
    </row>
    <row r="55" spans="1:38" x14ac:dyDescent="0.45">
      <c r="A55" s="12">
        <f t="shared" si="14"/>
        <v>600</v>
      </c>
      <c r="B55" s="11">
        <f t="shared" si="7"/>
        <v>650</v>
      </c>
      <c r="C55" s="67">
        <f>(VLOOKUP($B$1,'Multipliers and Adjustments'!$A$70:$I$86,TRUNC(COLUMN(C$2)/5)+2,FALSE)*SUMIFS('EPA Data'!$I:$I,'EPA Data'!$D:$D,'Country Selector'!$A$2,'EPA Data'!$J:$J,$B$1,'EPA Data'!$C:$C,C$2,'EPA Data'!$G:$G,"&gt;="&amp;$A55,'EPA Data'!$G:$G,"&lt;"&amp;$B55)+IF('Multipliers and Adjustments'!$B$66="Y",'SNAP Adjustment'!D167,0))*unit_conv</f>
        <v>0</v>
      </c>
      <c r="D55">
        <f t="shared" si="30"/>
        <v>0</v>
      </c>
      <c r="E55">
        <f t="shared" si="30"/>
        <v>0</v>
      </c>
      <c r="F55">
        <f t="shared" si="30"/>
        <v>0</v>
      </c>
      <c r="G55">
        <f t="shared" si="30"/>
        <v>0</v>
      </c>
      <c r="H55" s="67">
        <f>(VLOOKUP($B$1,'Multipliers and Adjustments'!$A$70:$I$86,TRUNC(COLUMN(H$2)/5)+2,FALSE)*SUMIFS('EPA Data'!$I:$I,'EPA Data'!$D:$D,'Country Selector'!$A$2,'EPA Data'!$J:$J,$B$1,'EPA Data'!$C:$C,H$2,'EPA Data'!$G:$G,"&gt;="&amp;$A55,'EPA Data'!$G:$G,"&lt;"&amp;$B55)+IF('Multipliers and Adjustments'!$B$66="Y",'SNAP Adjustment'!I167,0))*unit_conv</f>
        <v>0</v>
      </c>
      <c r="I55">
        <f t="shared" si="31"/>
        <v>0</v>
      </c>
      <c r="J55">
        <f t="shared" si="31"/>
        <v>0</v>
      </c>
      <c r="K55">
        <f t="shared" si="31"/>
        <v>0</v>
      </c>
      <c r="L55">
        <f t="shared" si="31"/>
        <v>0</v>
      </c>
      <c r="M55" s="67">
        <f>(VLOOKUP($B$1,'Multipliers and Adjustments'!$A$70:$I$86,TRUNC(COLUMN(M$2)/5)+2,FALSE)*SUMIFS('EPA Data'!$I:$I,'EPA Data'!$D:$D,'Country Selector'!$A$2,'EPA Data'!$J:$J,$B$1,'EPA Data'!$C:$C,M$2,'EPA Data'!$G:$G,"&gt;="&amp;$A55,'EPA Data'!$G:$G,"&lt;"&amp;$B55)+IF('Multipliers and Adjustments'!$B$66="Y",'SNAP Adjustment'!N167,0))*unit_conv</f>
        <v>0</v>
      </c>
      <c r="N55">
        <f t="shared" si="32"/>
        <v>0</v>
      </c>
      <c r="O55">
        <f t="shared" si="32"/>
        <v>0</v>
      </c>
      <c r="P55">
        <f t="shared" si="32"/>
        <v>0</v>
      </c>
      <c r="Q55">
        <f t="shared" si="32"/>
        <v>0</v>
      </c>
      <c r="R55" s="67">
        <f>(VLOOKUP($B$1,'Multipliers and Adjustments'!$A$70:$I$86,TRUNC(COLUMN(R$2)/5)+2,FALSE)*SUMIFS('EPA Data'!$I:$I,'EPA Data'!$D:$D,'Country Selector'!$A$2,'EPA Data'!$J:$J,$B$1,'EPA Data'!$C:$C,R$2,'EPA Data'!$G:$G,"&gt;="&amp;$A55,'EPA Data'!$G:$G,"&lt;"&amp;$B55)+IF('Multipliers and Adjustments'!$B$66="Y",'SNAP Adjustment'!S167,0))*unit_conv</f>
        <v>0</v>
      </c>
      <c r="S55">
        <f t="shared" si="33"/>
        <v>0</v>
      </c>
      <c r="T55">
        <f t="shared" si="33"/>
        <v>0</v>
      </c>
      <c r="U55">
        <f t="shared" si="33"/>
        <v>0</v>
      </c>
      <c r="V55">
        <f t="shared" si="33"/>
        <v>0</v>
      </c>
      <c r="W55" s="67">
        <f>(VLOOKUP($B$1,'Multipliers and Adjustments'!$A$70:$I$86,TRUNC(COLUMN(W$2)/5)+2,FALSE)*SUMIFS('EPA Data'!$I:$I,'EPA Data'!$D:$D,'Country Selector'!$A$2,'EPA Data'!$J:$J,$B$1,'EPA Data'!$C:$C,W$2,'EPA Data'!$G:$G,"&gt;="&amp;$A55,'EPA Data'!$G:$G,"&lt;"&amp;$B55)+IF('Multipliers and Adjustments'!$B$66="Y",'SNAP Adjustment'!X167,0))*unit_conv</f>
        <v>0</v>
      </c>
      <c r="X55">
        <f t="shared" si="34"/>
        <v>0</v>
      </c>
      <c r="Y55">
        <f t="shared" si="34"/>
        <v>0</v>
      </c>
      <c r="Z55">
        <f t="shared" si="34"/>
        <v>0</v>
      </c>
      <c r="AA55">
        <f t="shared" si="34"/>
        <v>0</v>
      </c>
      <c r="AB55" s="67">
        <f>(VLOOKUP($B$1,'Multipliers and Adjustments'!$A$70:$I$86,TRUNC(COLUMN(AB$2)/5)+2,FALSE)*SUMIFS('EPA Data'!$I:$I,'EPA Data'!$D:$D,'Country Selector'!$A$2,'EPA Data'!$J:$J,$B$1,'EPA Data'!$C:$C,AB$2,'EPA Data'!$G:$G,"&gt;="&amp;$A55,'EPA Data'!$G:$G,"&lt;"&amp;$B55)+IF('Multipliers and Adjustments'!$B$66="Y",'SNAP Adjustment'!AC167,0))*unit_conv</f>
        <v>0</v>
      </c>
      <c r="AC55">
        <f t="shared" si="35"/>
        <v>0</v>
      </c>
      <c r="AD55">
        <f t="shared" si="35"/>
        <v>0</v>
      </c>
      <c r="AE55">
        <f t="shared" si="35"/>
        <v>0</v>
      </c>
      <c r="AF55">
        <f t="shared" si="35"/>
        <v>0</v>
      </c>
      <c r="AG55" s="67">
        <f>(VLOOKUP($B$1,'Multipliers and Adjustments'!$A$70:$I$86,TRUNC(COLUMN(AG$2)/5)+2,FALSE)*SUMIFS('EPA Data'!$I:$I,'EPA Data'!$D:$D,'Country Selector'!$A$2,'EPA Data'!$J:$J,$B$1,'EPA Data'!$C:$C,AG$2,'EPA Data'!$G:$G,"&gt;="&amp;$A55,'EPA Data'!$G:$G,"&lt;"&amp;$B55)+IF('Multipliers and Adjustments'!$B$66="Y",'SNAP Adjustment'!AH167,0))*unit_conv</f>
        <v>0</v>
      </c>
      <c r="AH55">
        <f t="shared" si="36"/>
        <v>0</v>
      </c>
      <c r="AI55">
        <f t="shared" si="36"/>
        <v>0</v>
      </c>
      <c r="AJ55">
        <f t="shared" si="36"/>
        <v>0</v>
      </c>
      <c r="AK55">
        <f t="shared" si="36"/>
        <v>0</v>
      </c>
      <c r="AL55" s="67">
        <f>(VLOOKUP($B$1,'Multipliers and Adjustments'!$A$70:$I$86,TRUNC(COLUMN(AL$2)/5)+2,FALSE)*SUMIFS('EPA Data'!$I:$I,'EPA Data'!$D:$D,'Country Selector'!$A$2,'EPA Data'!$J:$J,$B$1,'EPA Data'!$C:$C,AL$2,'EPA Data'!$G:$G,"&gt;="&amp;$A55,'EPA Data'!$G:$G,"&lt;"&amp;$B55)+IF('Multipliers and Adjustments'!$B$66="Y",'SNAP Adjustment'!AM167,0))*unit_conv</f>
        <v>0</v>
      </c>
    </row>
    <row r="56" spans="1:38" x14ac:dyDescent="0.45">
      <c r="A56" s="12">
        <f t="shared" si="14"/>
        <v>650</v>
      </c>
      <c r="B56" s="11">
        <f t="shared" si="7"/>
        <v>700</v>
      </c>
      <c r="C56" s="67">
        <f>(VLOOKUP($B$1,'Multipliers and Adjustments'!$A$70:$I$86,TRUNC(COLUMN(C$2)/5)+2,FALSE)*SUMIFS('EPA Data'!$I:$I,'EPA Data'!$D:$D,'Country Selector'!$A$2,'EPA Data'!$J:$J,$B$1,'EPA Data'!$C:$C,C$2,'EPA Data'!$G:$G,"&gt;="&amp;$A56,'EPA Data'!$G:$G,"&lt;"&amp;$B56)+IF('Multipliers and Adjustments'!$B$66="Y",'SNAP Adjustment'!D168,0))*unit_conv</f>
        <v>0</v>
      </c>
      <c r="D56">
        <f t="shared" si="30"/>
        <v>0</v>
      </c>
      <c r="E56">
        <f t="shared" si="30"/>
        <v>0</v>
      </c>
      <c r="F56">
        <f t="shared" si="30"/>
        <v>0</v>
      </c>
      <c r="G56">
        <f t="shared" si="30"/>
        <v>0</v>
      </c>
      <c r="H56" s="67">
        <f>(VLOOKUP($B$1,'Multipliers and Adjustments'!$A$70:$I$86,TRUNC(COLUMN(H$2)/5)+2,FALSE)*SUMIFS('EPA Data'!$I:$I,'EPA Data'!$D:$D,'Country Selector'!$A$2,'EPA Data'!$J:$J,$B$1,'EPA Data'!$C:$C,H$2,'EPA Data'!$G:$G,"&gt;="&amp;$A56,'EPA Data'!$G:$G,"&lt;"&amp;$B56)+IF('Multipliers and Adjustments'!$B$66="Y",'SNAP Adjustment'!I168,0))*unit_conv</f>
        <v>0</v>
      </c>
      <c r="I56">
        <f t="shared" si="31"/>
        <v>0</v>
      </c>
      <c r="J56">
        <f t="shared" si="31"/>
        <v>0</v>
      </c>
      <c r="K56">
        <f t="shared" si="31"/>
        <v>0</v>
      </c>
      <c r="L56">
        <f t="shared" si="31"/>
        <v>0</v>
      </c>
      <c r="M56" s="67">
        <f>(VLOOKUP($B$1,'Multipliers and Adjustments'!$A$70:$I$86,TRUNC(COLUMN(M$2)/5)+2,FALSE)*SUMIFS('EPA Data'!$I:$I,'EPA Data'!$D:$D,'Country Selector'!$A$2,'EPA Data'!$J:$J,$B$1,'EPA Data'!$C:$C,M$2,'EPA Data'!$G:$G,"&gt;="&amp;$A56,'EPA Data'!$G:$G,"&lt;"&amp;$B56)+IF('Multipliers and Adjustments'!$B$66="Y",'SNAP Adjustment'!N168,0))*unit_conv</f>
        <v>0</v>
      </c>
      <c r="N56">
        <f t="shared" si="32"/>
        <v>0</v>
      </c>
      <c r="O56">
        <f t="shared" si="32"/>
        <v>0</v>
      </c>
      <c r="P56">
        <f t="shared" si="32"/>
        <v>0</v>
      </c>
      <c r="Q56">
        <f t="shared" si="32"/>
        <v>0</v>
      </c>
      <c r="R56" s="67">
        <f>(VLOOKUP($B$1,'Multipliers and Adjustments'!$A$70:$I$86,TRUNC(COLUMN(R$2)/5)+2,FALSE)*SUMIFS('EPA Data'!$I:$I,'EPA Data'!$D:$D,'Country Selector'!$A$2,'EPA Data'!$J:$J,$B$1,'EPA Data'!$C:$C,R$2,'EPA Data'!$G:$G,"&gt;="&amp;$A56,'EPA Data'!$G:$G,"&lt;"&amp;$B56)+IF('Multipliers and Adjustments'!$B$66="Y",'SNAP Adjustment'!S168,0))*unit_conv</f>
        <v>0</v>
      </c>
      <c r="S56">
        <f t="shared" si="33"/>
        <v>0</v>
      </c>
      <c r="T56">
        <f t="shared" si="33"/>
        <v>0</v>
      </c>
      <c r="U56">
        <f t="shared" si="33"/>
        <v>0</v>
      </c>
      <c r="V56">
        <f t="shared" si="33"/>
        <v>0</v>
      </c>
      <c r="W56" s="67">
        <f>(VLOOKUP($B$1,'Multipliers and Adjustments'!$A$70:$I$86,TRUNC(COLUMN(W$2)/5)+2,FALSE)*SUMIFS('EPA Data'!$I:$I,'EPA Data'!$D:$D,'Country Selector'!$A$2,'EPA Data'!$J:$J,$B$1,'EPA Data'!$C:$C,W$2,'EPA Data'!$G:$G,"&gt;="&amp;$A56,'EPA Data'!$G:$G,"&lt;"&amp;$B56)+IF('Multipliers and Adjustments'!$B$66="Y",'SNAP Adjustment'!X168,0))*unit_conv</f>
        <v>0</v>
      </c>
      <c r="X56">
        <f t="shared" si="34"/>
        <v>0</v>
      </c>
      <c r="Y56">
        <f t="shared" si="34"/>
        <v>0</v>
      </c>
      <c r="Z56">
        <f t="shared" si="34"/>
        <v>0</v>
      </c>
      <c r="AA56">
        <f t="shared" si="34"/>
        <v>0</v>
      </c>
      <c r="AB56" s="67">
        <f>(VLOOKUP($B$1,'Multipliers and Adjustments'!$A$70:$I$86,TRUNC(COLUMN(AB$2)/5)+2,FALSE)*SUMIFS('EPA Data'!$I:$I,'EPA Data'!$D:$D,'Country Selector'!$A$2,'EPA Data'!$J:$J,$B$1,'EPA Data'!$C:$C,AB$2,'EPA Data'!$G:$G,"&gt;="&amp;$A56,'EPA Data'!$G:$G,"&lt;"&amp;$B56)+IF('Multipliers and Adjustments'!$B$66="Y",'SNAP Adjustment'!AC168,0))*unit_conv</f>
        <v>0</v>
      </c>
      <c r="AC56">
        <f t="shared" si="35"/>
        <v>0</v>
      </c>
      <c r="AD56">
        <f t="shared" si="35"/>
        <v>0</v>
      </c>
      <c r="AE56">
        <f t="shared" si="35"/>
        <v>0</v>
      </c>
      <c r="AF56">
        <f t="shared" si="35"/>
        <v>0</v>
      </c>
      <c r="AG56" s="67">
        <f>(VLOOKUP($B$1,'Multipliers and Adjustments'!$A$70:$I$86,TRUNC(COLUMN(AG$2)/5)+2,FALSE)*SUMIFS('EPA Data'!$I:$I,'EPA Data'!$D:$D,'Country Selector'!$A$2,'EPA Data'!$J:$J,$B$1,'EPA Data'!$C:$C,AG$2,'EPA Data'!$G:$G,"&gt;="&amp;$A56,'EPA Data'!$G:$G,"&lt;"&amp;$B56)+IF('Multipliers and Adjustments'!$B$66="Y",'SNAP Adjustment'!AH168,0))*unit_conv</f>
        <v>0</v>
      </c>
      <c r="AH56">
        <f t="shared" si="36"/>
        <v>0</v>
      </c>
      <c r="AI56">
        <f t="shared" si="36"/>
        <v>0</v>
      </c>
      <c r="AJ56">
        <f t="shared" si="36"/>
        <v>0</v>
      </c>
      <c r="AK56">
        <f t="shared" si="36"/>
        <v>0</v>
      </c>
      <c r="AL56" s="67">
        <f>(VLOOKUP($B$1,'Multipliers and Adjustments'!$A$70:$I$86,TRUNC(COLUMN(AL$2)/5)+2,FALSE)*SUMIFS('EPA Data'!$I:$I,'EPA Data'!$D:$D,'Country Selector'!$A$2,'EPA Data'!$J:$J,$B$1,'EPA Data'!$C:$C,AL$2,'EPA Data'!$G:$G,"&gt;="&amp;$A56,'EPA Data'!$G:$G,"&lt;"&amp;$B56)+IF('Multipliers and Adjustments'!$B$66="Y",'SNAP Adjustment'!AM168,0))*unit_conv</f>
        <v>0</v>
      </c>
    </row>
    <row r="57" spans="1:38" x14ac:dyDescent="0.45">
      <c r="A57" s="12">
        <f t="shared" si="14"/>
        <v>700</v>
      </c>
      <c r="B57" s="11">
        <f t="shared" si="7"/>
        <v>750</v>
      </c>
      <c r="C57" s="67">
        <f>(VLOOKUP($B$1,'Multipliers and Adjustments'!$A$70:$I$86,TRUNC(COLUMN(C$2)/5)+2,FALSE)*SUMIFS('EPA Data'!$I:$I,'EPA Data'!$D:$D,'Country Selector'!$A$2,'EPA Data'!$J:$J,$B$1,'EPA Data'!$C:$C,C$2,'EPA Data'!$G:$G,"&gt;="&amp;$A57,'EPA Data'!$G:$G,"&lt;"&amp;$B57)+IF('Multipliers and Adjustments'!$B$66="Y",'SNAP Adjustment'!D169,0))*unit_conv</f>
        <v>0</v>
      </c>
      <c r="D57">
        <f t="shared" si="30"/>
        <v>0</v>
      </c>
      <c r="E57">
        <f t="shared" si="30"/>
        <v>0</v>
      </c>
      <c r="F57">
        <f t="shared" si="30"/>
        <v>0</v>
      </c>
      <c r="G57">
        <f t="shared" si="30"/>
        <v>0</v>
      </c>
      <c r="H57" s="67">
        <f>(VLOOKUP($B$1,'Multipliers and Adjustments'!$A$70:$I$86,TRUNC(COLUMN(H$2)/5)+2,FALSE)*SUMIFS('EPA Data'!$I:$I,'EPA Data'!$D:$D,'Country Selector'!$A$2,'EPA Data'!$J:$J,$B$1,'EPA Data'!$C:$C,H$2,'EPA Data'!$G:$G,"&gt;="&amp;$A57,'EPA Data'!$G:$G,"&lt;"&amp;$B57)+IF('Multipliers and Adjustments'!$B$66="Y",'SNAP Adjustment'!I169,0))*unit_conv</f>
        <v>0</v>
      </c>
      <c r="I57">
        <f t="shared" si="31"/>
        <v>0</v>
      </c>
      <c r="J57">
        <f t="shared" si="31"/>
        <v>0</v>
      </c>
      <c r="K57">
        <f t="shared" si="31"/>
        <v>0</v>
      </c>
      <c r="L57">
        <f t="shared" si="31"/>
        <v>0</v>
      </c>
      <c r="M57" s="67">
        <f>(VLOOKUP($B$1,'Multipliers and Adjustments'!$A$70:$I$86,TRUNC(COLUMN(M$2)/5)+2,FALSE)*SUMIFS('EPA Data'!$I:$I,'EPA Data'!$D:$D,'Country Selector'!$A$2,'EPA Data'!$J:$J,$B$1,'EPA Data'!$C:$C,M$2,'EPA Data'!$G:$G,"&gt;="&amp;$A57,'EPA Data'!$G:$G,"&lt;"&amp;$B57)+IF('Multipliers and Adjustments'!$B$66="Y",'SNAP Adjustment'!N169,0))*unit_conv</f>
        <v>0</v>
      </c>
      <c r="N57">
        <f t="shared" si="32"/>
        <v>0</v>
      </c>
      <c r="O57">
        <f t="shared" si="32"/>
        <v>0</v>
      </c>
      <c r="P57">
        <f t="shared" si="32"/>
        <v>0</v>
      </c>
      <c r="Q57">
        <f t="shared" si="32"/>
        <v>0</v>
      </c>
      <c r="R57" s="67">
        <f>(VLOOKUP($B$1,'Multipliers and Adjustments'!$A$70:$I$86,TRUNC(COLUMN(R$2)/5)+2,FALSE)*SUMIFS('EPA Data'!$I:$I,'EPA Data'!$D:$D,'Country Selector'!$A$2,'EPA Data'!$J:$J,$B$1,'EPA Data'!$C:$C,R$2,'EPA Data'!$G:$G,"&gt;="&amp;$A57,'EPA Data'!$G:$G,"&lt;"&amp;$B57)+IF('Multipliers and Adjustments'!$B$66="Y",'SNAP Adjustment'!S169,0))*unit_conv</f>
        <v>0</v>
      </c>
      <c r="S57">
        <f t="shared" si="33"/>
        <v>0</v>
      </c>
      <c r="T57">
        <f t="shared" si="33"/>
        <v>0</v>
      </c>
      <c r="U57">
        <f t="shared" si="33"/>
        <v>0</v>
      </c>
      <c r="V57">
        <f t="shared" si="33"/>
        <v>0</v>
      </c>
      <c r="W57" s="67">
        <f>(VLOOKUP($B$1,'Multipliers and Adjustments'!$A$70:$I$86,TRUNC(COLUMN(W$2)/5)+2,FALSE)*SUMIFS('EPA Data'!$I:$I,'EPA Data'!$D:$D,'Country Selector'!$A$2,'EPA Data'!$J:$J,$B$1,'EPA Data'!$C:$C,W$2,'EPA Data'!$G:$G,"&gt;="&amp;$A57,'EPA Data'!$G:$G,"&lt;"&amp;$B57)+IF('Multipliers and Adjustments'!$B$66="Y",'SNAP Adjustment'!X169,0))*unit_conv</f>
        <v>0</v>
      </c>
      <c r="X57">
        <f t="shared" si="34"/>
        <v>0</v>
      </c>
      <c r="Y57">
        <f t="shared" si="34"/>
        <v>0</v>
      </c>
      <c r="Z57">
        <f t="shared" si="34"/>
        <v>0</v>
      </c>
      <c r="AA57">
        <f t="shared" si="34"/>
        <v>0</v>
      </c>
      <c r="AB57" s="67">
        <f>(VLOOKUP($B$1,'Multipliers and Adjustments'!$A$70:$I$86,TRUNC(COLUMN(AB$2)/5)+2,FALSE)*SUMIFS('EPA Data'!$I:$I,'EPA Data'!$D:$D,'Country Selector'!$A$2,'EPA Data'!$J:$J,$B$1,'EPA Data'!$C:$C,AB$2,'EPA Data'!$G:$G,"&gt;="&amp;$A57,'EPA Data'!$G:$G,"&lt;"&amp;$B57)+IF('Multipliers and Adjustments'!$B$66="Y",'SNAP Adjustment'!AC169,0))*unit_conv</f>
        <v>0</v>
      </c>
      <c r="AC57">
        <f t="shared" si="35"/>
        <v>0</v>
      </c>
      <c r="AD57">
        <f t="shared" si="35"/>
        <v>0</v>
      </c>
      <c r="AE57">
        <f t="shared" si="35"/>
        <v>0</v>
      </c>
      <c r="AF57">
        <f t="shared" si="35"/>
        <v>0</v>
      </c>
      <c r="AG57" s="67">
        <f>(VLOOKUP($B$1,'Multipliers and Adjustments'!$A$70:$I$86,TRUNC(COLUMN(AG$2)/5)+2,FALSE)*SUMIFS('EPA Data'!$I:$I,'EPA Data'!$D:$D,'Country Selector'!$A$2,'EPA Data'!$J:$J,$B$1,'EPA Data'!$C:$C,AG$2,'EPA Data'!$G:$G,"&gt;="&amp;$A57,'EPA Data'!$G:$G,"&lt;"&amp;$B57)+IF('Multipliers and Adjustments'!$B$66="Y",'SNAP Adjustment'!AH169,0))*unit_conv</f>
        <v>0</v>
      </c>
      <c r="AH57">
        <f t="shared" si="36"/>
        <v>0</v>
      </c>
      <c r="AI57">
        <f t="shared" si="36"/>
        <v>0</v>
      </c>
      <c r="AJ57">
        <f t="shared" si="36"/>
        <v>0</v>
      </c>
      <c r="AK57">
        <f t="shared" si="36"/>
        <v>0</v>
      </c>
      <c r="AL57" s="67">
        <f>(VLOOKUP($B$1,'Multipliers and Adjustments'!$A$70:$I$86,TRUNC(COLUMN(AL$2)/5)+2,FALSE)*SUMIFS('EPA Data'!$I:$I,'EPA Data'!$D:$D,'Country Selector'!$A$2,'EPA Data'!$J:$J,$B$1,'EPA Data'!$C:$C,AL$2,'EPA Data'!$G:$G,"&gt;="&amp;$A57,'EPA Data'!$G:$G,"&lt;"&amp;$B57)+IF('Multipliers and Adjustments'!$B$66="Y",'SNAP Adjustment'!AM169,0))*unit_conv</f>
        <v>0</v>
      </c>
    </row>
    <row r="58" spans="1:38" x14ac:dyDescent="0.45">
      <c r="A58" s="12">
        <f t="shared" si="14"/>
        <v>750</v>
      </c>
      <c r="B58" s="11">
        <f t="shared" si="7"/>
        <v>800</v>
      </c>
      <c r="C58" s="67">
        <f>(VLOOKUP($B$1,'Multipliers and Adjustments'!$A$70:$I$86,TRUNC(COLUMN(C$2)/5)+2,FALSE)*SUMIFS('EPA Data'!$I:$I,'EPA Data'!$D:$D,'Country Selector'!$A$2,'EPA Data'!$J:$J,$B$1,'EPA Data'!$C:$C,C$2,'EPA Data'!$G:$G,"&gt;="&amp;$A58,'EPA Data'!$G:$G,"&lt;"&amp;$B58)+IF('Multipliers and Adjustments'!$B$66="Y",'SNAP Adjustment'!D170,0))*unit_conv</f>
        <v>0</v>
      </c>
      <c r="D58">
        <f t="shared" si="30"/>
        <v>0</v>
      </c>
      <c r="E58">
        <f t="shared" si="30"/>
        <v>0</v>
      </c>
      <c r="F58">
        <f t="shared" si="30"/>
        <v>0</v>
      </c>
      <c r="G58">
        <f t="shared" si="30"/>
        <v>0</v>
      </c>
      <c r="H58" s="67">
        <f>(VLOOKUP($B$1,'Multipliers and Adjustments'!$A$70:$I$86,TRUNC(COLUMN(H$2)/5)+2,FALSE)*SUMIFS('EPA Data'!$I:$I,'EPA Data'!$D:$D,'Country Selector'!$A$2,'EPA Data'!$J:$J,$B$1,'EPA Data'!$C:$C,H$2,'EPA Data'!$G:$G,"&gt;="&amp;$A58,'EPA Data'!$G:$G,"&lt;"&amp;$B58)+IF('Multipliers and Adjustments'!$B$66="Y",'SNAP Adjustment'!I170,0))*unit_conv</f>
        <v>0</v>
      </c>
      <c r="I58">
        <f t="shared" si="31"/>
        <v>0</v>
      </c>
      <c r="J58">
        <f t="shared" si="31"/>
        <v>0</v>
      </c>
      <c r="K58">
        <f t="shared" si="31"/>
        <v>0</v>
      </c>
      <c r="L58">
        <f t="shared" si="31"/>
        <v>0</v>
      </c>
      <c r="M58" s="67">
        <f>(VLOOKUP($B$1,'Multipliers and Adjustments'!$A$70:$I$86,TRUNC(COLUMN(M$2)/5)+2,FALSE)*SUMIFS('EPA Data'!$I:$I,'EPA Data'!$D:$D,'Country Selector'!$A$2,'EPA Data'!$J:$J,$B$1,'EPA Data'!$C:$C,M$2,'EPA Data'!$G:$G,"&gt;="&amp;$A58,'EPA Data'!$G:$G,"&lt;"&amp;$B58)+IF('Multipliers and Adjustments'!$B$66="Y",'SNAP Adjustment'!N170,0))*unit_conv</f>
        <v>0</v>
      </c>
      <c r="N58">
        <f t="shared" si="32"/>
        <v>0</v>
      </c>
      <c r="O58">
        <f t="shared" si="32"/>
        <v>0</v>
      </c>
      <c r="P58">
        <f t="shared" si="32"/>
        <v>0</v>
      </c>
      <c r="Q58">
        <f t="shared" si="32"/>
        <v>0</v>
      </c>
      <c r="R58" s="67">
        <f>(VLOOKUP($B$1,'Multipliers and Adjustments'!$A$70:$I$86,TRUNC(COLUMN(R$2)/5)+2,FALSE)*SUMIFS('EPA Data'!$I:$I,'EPA Data'!$D:$D,'Country Selector'!$A$2,'EPA Data'!$J:$J,$B$1,'EPA Data'!$C:$C,R$2,'EPA Data'!$G:$G,"&gt;="&amp;$A58,'EPA Data'!$G:$G,"&lt;"&amp;$B58)+IF('Multipliers and Adjustments'!$B$66="Y",'SNAP Adjustment'!S170,0))*unit_conv</f>
        <v>0</v>
      </c>
      <c r="S58">
        <f t="shared" si="33"/>
        <v>0</v>
      </c>
      <c r="T58">
        <f t="shared" si="33"/>
        <v>0</v>
      </c>
      <c r="U58">
        <f t="shared" si="33"/>
        <v>0</v>
      </c>
      <c r="V58">
        <f t="shared" si="33"/>
        <v>0</v>
      </c>
      <c r="W58" s="67">
        <f>(VLOOKUP($B$1,'Multipliers and Adjustments'!$A$70:$I$86,TRUNC(COLUMN(W$2)/5)+2,FALSE)*SUMIFS('EPA Data'!$I:$I,'EPA Data'!$D:$D,'Country Selector'!$A$2,'EPA Data'!$J:$J,$B$1,'EPA Data'!$C:$C,W$2,'EPA Data'!$G:$G,"&gt;="&amp;$A58,'EPA Data'!$G:$G,"&lt;"&amp;$B58)+IF('Multipliers and Adjustments'!$B$66="Y",'SNAP Adjustment'!X170,0))*unit_conv</f>
        <v>0</v>
      </c>
      <c r="X58">
        <f t="shared" si="34"/>
        <v>0</v>
      </c>
      <c r="Y58">
        <f t="shared" si="34"/>
        <v>0</v>
      </c>
      <c r="Z58">
        <f t="shared" si="34"/>
        <v>0</v>
      </c>
      <c r="AA58">
        <f t="shared" si="34"/>
        <v>0</v>
      </c>
      <c r="AB58" s="67">
        <f>(VLOOKUP($B$1,'Multipliers and Adjustments'!$A$70:$I$86,TRUNC(COLUMN(AB$2)/5)+2,FALSE)*SUMIFS('EPA Data'!$I:$I,'EPA Data'!$D:$D,'Country Selector'!$A$2,'EPA Data'!$J:$J,$B$1,'EPA Data'!$C:$C,AB$2,'EPA Data'!$G:$G,"&gt;="&amp;$A58,'EPA Data'!$G:$G,"&lt;"&amp;$B58)+IF('Multipliers and Adjustments'!$B$66="Y",'SNAP Adjustment'!AC170,0))*unit_conv</f>
        <v>0</v>
      </c>
      <c r="AC58">
        <f t="shared" si="35"/>
        <v>0</v>
      </c>
      <c r="AD58">
        <f t="shared" si="35"/>
        <v>0</v>
      </c>
      <c r="AE58">
        <f t="shared" si="35"/>
        <v>0</v>
      </c>
      <c r="AF58">
        <f t="shared" si="35"/>
        <v>0</v>
      </c>
      <c r="AG58" s="67">
        <f>(VLOOKUP($B$1,'Multipliers and Adjustments'!$A$70:$I$86,TRUNC(COLUMN(AG$2)/5)+2,FALSE)*SUMIFS('EPA Data'!$I:$I,'EPA Data'!$D:$D,'Country Selector'!$A$2,'EPA Data'!$J:$J,$B$1,'EPA Data'!$C:$C,AG$2,'EPA Data'!$G:$G,"&gt;="&amp;$A58,'EPA Data'!$G:$G,"&lt;"&amp;$B58)+IF('Multipliers and Adjustments'!$B$66="Y",'SNAP Adjustment'!AH170,0))*unit_conv</f>
        <v>0</v>
      </c>
      <c r="AH58">
        <f t="shared" si="36"/>
        <v>0</v>
      </c>
      <c r="AI58">
        <f t="shared" si="36"/>
        <v>0</v>
      </c>
      <c r="AJ58">
        <f t="shared" si="36"/>
        <v>0</v>
      </c>
      <c r="AK58">
        <f t="shared" si="36"/>
        <v>0</v>
      </c>
      <c r="AL58" s="67">
        <f>(VLOOKUP($B$1,'Multipliers and Adjustments'!$A$70:$I$86,TRUNC(COLUMN(AL$2)/5)+2,FALSE)*SUMIFS('EPA Data'!$I:$I,'EPA Data'!$D:$D,'Country Selector'!$A$2,'EPA Data'!$J:$J,$B$1,'EPA Data'!$C:$C,AL$2,'EPA Data'!$G:$G,"&gt;="&amp;$A58,'EPA Data'!$G:$G,"&lt;"&amp;$B58)+IF('Multipliers and Adjustments'!$B$66="Y",'SNAP Adjustment'!AM170,0))*unit_conv</f>
        <v>0</v>
      </c>
    </row>
    <row r="59" spans="1:38" x14ac:dyDescent="0.45">
      <c r="A59" s="12">
        <f t="shared" si="14"/>
        <v>800</v>
      </c>
      <c r="B59" s="11">
        <f t="shared" si="7"/>
        <v>850</v>
      </c>
      <c r="C59" s="67">
        <f>(VLOOKUP($B$1,'Multipliers and Adjustments'!$A$70:$I$86,TRUNC(COLUMN(C$2)/5)+2,FALSE)*SUMIFS('EPA Data'!$I:$I,'EPA Data'!$D:$D,'Country Selector'!$A$2,'EPA Data'!$J:$J,$B$1,'EPA Data'!$C:$C,C$2,'EPA Data'!$G:$G,"&gt;="&amp;$A59,'EPA Data'!$G:$G,"&lt;"&amp;$B59)+IF('Multipliers and Adjustments'!$B$66="Y",'SNAP Adjustment'!D171,0))*unit_conv</f>
        <v>0</v>
      </c>
      <c r="D59">
        <f t="shared" si="30"/>
        <v>0</v>
      </c>
      <c r="E59">
        <f t="shared" si="30"/>
        <v>0</v>
      </c>
      <c r="F59">
        <f t="shared" si="30"/>
        <v>0</v>
      </c>
      <c r="G59">
        <f t="shared" si="30"/>
        <v>0</v>
      </c>
      <c r="H59" s="67">
        <f>(VLOOKUP($B$1,'Multipliers and Adjustments'!$A$70:$I$86,TRUNC(COLUMN(H$2)/5)+2,FALSE)*SUMIFS('EPA Data'!$I:$I,'EPA Data'!$D:$D,'Country Selector'!$A$2,'EPA Data'!$J:$J,$B$1,'EPA Data'!$C:$C,H$2,'EPA Data'!$G:$G,"&gt;="&amp;$A59,'EPA Data'!$G:$G,"&lt;"&amp;$B59)+IF('Multipliers and Adjustments'!$B$66="Y",'SNAP Adjustment'!I171,0))*unit_conv</f>
        <v>0</v>
      </c>
      <c r="I59">
        <f t="shared" si="31"/>
        <v>0</v>
      </c>
      <c r="J59">
        <f t="shared" si="31"/>
        <v>0</v>
      </c>
      <c r="K59">
        <f t="shared" si="31"/>
        <v>0</v>
      </c>
      <c r="L59">
        <f t="shared" si="31"/>
        <v>0</v>
      </c>
      <c r="M59" s="67">
        <f>(VLOOKUP($B$1,'Multipliers and Adjustments'!$A$70:$I$86,TRUNC(COLUMN(M$2)/5)+2,FALSE)*SUMIFS('EPA Data'!$I:$I,'EPA Data'!$D:$D,'Country Selector'!$A$2,'EPA Data'!$J:$J,$B$1,'EPA Data'!$C:$C,M$2,'EPA Data'!$G:$G,"&gt;="&amp;$A59,'EPA Data'!$G:$G,"&lt;"&amp;$B59)+IF('Multipliers and Adjustments'!$B$66="Y",'SNAP Adjustment'!N171,0))*unit_conv</f>
        <v>0</v>
      </c>
      <c r="N59">
        <f t="shared" si="32"/>
        <v>0</v>
      </c>
      <c r="O59">
        <f t="shared" si="32"/>
        <v>0</v>
      </c>
      <c r="P59">
        <f t="shared" si="32"/>
        <v>0</v>
      </c>
      <c r="Q59">
        <f t="shared" si="32"/>
        <v>0</v>
      </c>
      <c r="R59" s="67">
        <f>(VLOOKUP($B$1,'Multipliers and Adjustments'!$A$70:$I$86,TRUNC(COLUMN(R$2)/5)+2,FALSE)*SUMIFS('EPA Data'!$I:$I,'EPA Data'!$D:$D,'Country Selector'!$A$2,'EPA Data'!$J:$J,$B$1,'EPA Data'!$C:$C,R$2,'EPA Data'!$G:$G,"&gt;="&amp;$A59,'EPA Data'!$G:$G,"&lt;"&amp;$B59)+IF('Multipliers and Adjustments'!$B$66="Y",'SNAP Adjustment'!S171,0))*unit_conv</f>
        <v>0</v>
      </c>
      <c r="S59">
        <f t="shared" si="33"/>
        <v>0</v>
      </c>
      <c r="T59">
        <f t="shared" si="33"/>
        <v>0</v>
      </c>
      <c r="U59">
        <f t="shared" si="33"/>
        <v>0</v>
      </c>
      <c r="V59">
        <f t="shared" si="33"/>
        <v>0</v>
      </c>
      <c r="W59" s="67">
        <f>(VLOOKUP($B$1,'Multipliers and Adjustments'!$A$70:$I$86,TRUNC(COLUMN(W$2)/5)+2,FALSE)*SUMIFS('EPA Data'!$I:$I,'EPA Data'!$D:$D,'Country Selector'!$A$2,'EPA Data'!$J:$J,$B$1,'EPA Data'!$C:$C,W$2,'EPA Data'!$G:$G,"&gt;="&amp;$A59,'EPA Data'!$G:$G,"&lt;"&amp;$B59)+IF('Multipliers and Adjustments'!$B$66="Y",'SNAP Adjustment'!X171,0))*unit_conv</f>
        <v>0</v>
      </c>
      <c r="X59">
        <f t="shared" si="34"/>
        <v>0</v>
      </c>
      <c r="Y59">
        <f t="shared" si="34"/>
        <v>0</v>
      </c>
      <c r="Z59">
        <f t="shared" si="34"/>
        <v>0</v>
      </c>
      <c r="AA59">
        <f t="shared" si="34"/>
        <v>0</v>
      </c>
      <c r="AB59" s="67">
        <f>(VLOOKUP($B$1,'Multipliers and Adjustments'!$A$70:$I$86,TRUNC(COLUMN(AB$2)/5)+2,FALSE)*SUMIFS('EPA Data'!$I:$I,'EPA Data'!$D:$D,'Country Selector'!$A$2,'EPA Data'!$J:$J,$B$1,'EPA Data'!$C:$C,AB$2,'EPA Data'!$G:$G,"&gt;="&amp;$A59,'EPA Data'!$G:$G,"&lt;"&amp;$B59)+IF('Multipliers and Adjustments'!$B$66="Y",'SNAP Adjustment'!AC171,0))*unit_conv</f>
        <v>0</v>
      </c>
      <c r="AC59">
        <f t="shared" si="35"/>
        <v>0</v>
      </c>
      <c r="AD59">
        <f t="shared" si="35"/>
        <v>0</v>
      </c>
      <c r="AE59">
        <f t="shared" si="35"/>
        <v>0</v>
      </c>
      <c r="AF59">
        <f t="shared" si="35"/>
        <v>0</v>
      </c>
      <c r="AG59" s="67">
        <f>(VLOOKUP($B$1,'Multipliers and Adjustments'!$A$70:$I$86,TRUNC(COLUMN(AG$2)/5)+2,FALSE)*SUMIFS('EPA Data'!$I:$I,'EPA Data'!$D:$D,'Country Selector'!$A$2,'EPA Data'!$J:$J,$B$1,'EPA Data'!$C:$C,AG$2,'EPA Data'!$G:$G,"&gt;="&amp;$A59,'EPA Data'!$G:$G,"&lt;"&amp;$B59)+IF('Multipliers and Adjustments'!$B$66="Y",'SNAP Adjustment'!AH171,0))*unit_conv</f>
        <v>0</v>
      </c>
      <c r="AH59">
        <f t="shared" si="36"/>
        <v>0</v>
      </c>
      <c r="AI59">
        <f t="shared" si="36"/>
        <v>0</v>
      </c>
      <c r="AJ59">
        <f t="shared" si="36"/>
        <v>0</v>
      </c>
      <c r="AK59">
        <f t="shared" si="36"/>
        <v>0</v>
      </c>
      <c r="AL59" s="67">
        <f>(VLOOKUP($B$1,'Multipliers and Adjustments'!$A$70:$I$86,TRUNC(COLUMN(AL$2)/5)+2,FALSE)*SUMIFS('EPA Data'!$I:$I,'EPA Data'!$D:$D,'Country Selector'!$A$2,'EPA Data'!$J:$J,$B$1,'EPA Data'!$C:$C,AL$2,'EPA Data'!$G:$G,"&gt;="&amp;$A59,'EPA Data'!$G:$G,"&lt;"&amp;$B59)+IF('Multipliers and Adjustments'!$B$66="Y",'SNAP Adjustment'!AM171,0))*unit_conv</f>
        <v>0</v>
      </c>
    </row>
    <row r="60" spans="1:38" x14ac:dyDescent="0.45">
      <c r="A60" s="12">
        <f t="shared" si="14"/>
        <v>850</v>
      </c>
      <c r="B60" s="11">
        <f t="shared" si="7"/>
        <v>900</v>
      </c>
      <c r="C60" s="67">
        <f>(VLOOKUP($B$1,'Multipliers and Adjustments'!$A$70:$I$86,TRUNC(COLUMN(C$2)/5)+2,FALSE)*SUMIFS('EPA Data'!$I:$I,'EPA Data'!$D:$D,'Country Selector'!$A$2,'EPA Data'!$J:$J,$B$1,'EPA Data'!$C:$C,C$2,'EPA Data'!$G:$G,"&gt;="&amp;$A60,'EPA Data'!$G:$G,"&lt;"&amp;$B60)+IF('Multipliers and Adjustments'!$B$66="Y",'SNAP Adjustment'!D172,0))*unit_conv</f>
        <v>0</v>
      </c>
      <c r="D60">
        <f t="shared" si="30"/>
        <v>0</v>
      </c>
      <c r="E60">
        <f t="shared" si="30"/>
        <v>0</v>
      </c>
      <c r="F60">
        <f t="shared" si="30"/>
        <v>0</v>
      </c>
      <c r="G60">
        <f t="shared" si="30"/>
        <v>0</v>
      </c>
      <c r="H60" s="67">
        <f>(VLOOKUP($B$1,'Multipliers and Adjustments'!$A$70:$I$86,TRUNC(COLUMN(H$2)/5)+2,FALSE)*SUMIFS('EPA Data'!$I:$I,'EPA Data'!$D:$D,'Country Selector'!$A$2,'EPA Data'!$J:$J,$B$1,'EPA Data'!$C:$C,H$2,'EPA Data'!$G:$G,"&gt;="&amp;$A60,'EPA Data'!$G:$G,"&lt;"&amp;$B60)+IF('Multipliers and Adjustments'!$B$66="Y",'SNAP Adjustment'!I172,0))*unit_conv</f>
        <v>0</v>
      </c>
      <c r="I60">
        <f t="shared" si="31"/>
        <v>0</v>
      </c>
      <c r="J60">
        <f t="shared" si="31"/>
        <v>0</v>
      </c>
      <c r="K60">
        <f t="shared" si="31"/>
        <v>0</v>
      </c>
      <c r="L60">
        <f t="shared" si="31"/>
        <v>0</v>
      </c>
      <c r="M60" s="67">
        <f>(VLOOKUP($B$1,'Multipliers and Adjustments'!$A$70:$I$86,TRUNC(COLUMN(M$2)/5)+2,FALSE)*SUMIFS('EPA Data'!$I:$I,'EPA Data'!$D:$D,'Country Selector'!$A$2,'EPA Data'!$J:$J,$B$1,'EPA Data'!$C:$C,M$2,'EPA Data'!$G:$G,"&gt;="&amp;$A60,'EPA Data'!$G:$G,"&lt;"&amp;$B60)+IF('Multipliers and Adjustments'!$B$66="Y",'SNAP Adjustment'!N172,0))*unit_conv</f>
        <v>0</v>
      </c>
      <c r="N60">
        <f t="shared" si="32"/>
        <v>0</v>
      </c>
      <c r="O60">
        <f t="shared" si="32"/>
        <v>0</v>
      </c>
      <c r="P60">
        <f t="shared" si="32"/>
        <v>0</v>
      </c>
      <c r="Q60">
        <f t="shared" si="32"/>
        <v>0</v>
      </c>
      <c r="R60" s="67">
        <f>(VLOOKUP($B$1,'Multipliers and Adjustments'!$A$70:$I$86,TRUNC(COLUMN(R$2)/5)+2,FALSE)*SUMIFS('EPA Data'!$I:$I,'EPA Data'!$D:$D,'Country Selector'!$A$2,'EPA Data'!$J:$J,$B$1,'EPA Data'!$C:$C,R$2,'EPA Data'!$G:$G,"&gt;="&amp;$A60,'EPA Data'!$G:$G,"&lt;"&amp;$B60)+IF('Multipliers and Adjustments'!$B$66="Y",'SNAP Adjustment'!S172,0))*unit_conv</f>
        <v>0</v>
      </c>
      <c r="S60">
        <f t="shared" si="33"/>
        <v>0</v>
      </c>
      <c r="T60">
        <f t="shared" si="33"/>
        <v>0</v>
      </c>
      <c r="U60">
        <f t="shared" si="33"/>
        <v>0</v>
      </c>
      <c r="V60">
        <f t="shared" si="33"/>
        <v>0</v>
      </c>
      <c r="W60" s="67">
        <f>(VLOOKUP($B$1,'Multipliers and Adjustments'!$A$70:$I$86,TRUNC(COLUMN(W$2)/5)+2,FALSE)*SUMIFS('EPA Data'!$I:$I,'EPA Data'!$D:$D,'Country Selector'!$A$2,'EPA Data'!$J:$J,$B$1,'EPA Data'!$C:$C,W$2,'EPA Data'!$G:$G,"&gt;="&amp;$A60,'EPA Data'!$G:$G,"&lt;"&amp;$B60)+IF('Multipliers and Adjustments'!$B$66="Y",'SNAP Adjustment'!X172,0))*unit_conv</f>
        <v>0</v>
      </c>
      <c r="X60">
        <f t="shared" si="34"/>
        <v>0</v>
      </c>
      <c r="Y60">
        <f t="shared" si="34"/>
        <v>0</v>
      </c>
      <c r="Z60">
        <f t="shared" si="34"/>
        <v>0</v>
      </c>
      <c r="AA60">
        <f t="shared" si="34"/>
        <v>0</v>
      </c>
      <c r="AB60" s="67">
        <f>(VLOOKUP($B$1,'Multipliers and Adjustments'!$A$70:$I$86,TRUNC(COLUMN(AB$2)/5)+2,FALSE)*SUMIFS('EPA Data'!$I:$I,'EPA Data'!$D:$D,'Country Selector'!$A$2,'EPA Data'!$J:$J,$B$1,'EPA Data'!$C:$C,AB$2,'EPA Data'!$G:$G,"&gt;="&amp;$A60,'EPA Data'!$G:$G,"&lt;"&amp;$B60)+IF('Multipliers and Adjustments'!$B$66="Y",'SNAP Adjustment'!AC172,0))*unit_conv</f>
        <v>0</v>
      </c>
      <c r="AC60">
        <f t="shared" si="35"/>
        <v>0</v>
      </c>
      <c r="AD60">
        <f t="shared" si="35"/>
        <v>0</v>
      </c>
      <c r="AE60">
        <f t="shared" si="35"/>
        <v>0</v>
      </c>
      <c r="AF60">
        <f t="shared" si="35"/>
        <v>0</v>
      </c>
      <c r="AG60" s="67">
        <f>(VLOOKUP($B$1,'Multipliers and Adjustments'!$A$70:$I$86,TRUNC(COLUMN(AG$2)/5)+2,FALSE)*SUMIFS('EPA Data'!$I:$I,'EPA Data'!$D:$D,'Country Selector'!$A$2,'EPA Data'!$J:$J,$B$1,'EPA Data'!$C:$C,AG$2,'EPA Data'!$G:$G,"&gt;="&amp;$A60,'EPA Data'!$G:$G,"&lt;"&amp;$B60)+IF('Multipliers and Adjustments'!$B$66="Y",'SNAP Adjustment'!AH172,0))*unit_conv</f>
        <v>0</v>
      </c>
      <c r="AH60">
        <f t="shared" si="36"/>
        <v>0</v>
      </c>
      <c r="AI60">
        <f t="shared" si="36"/>
        <v>0</v>
      </c>
      <c r="AJ60">
        <f t="shared" si="36"/>
        <v>0</v>
      </c>
      <c r="AK60">
        <f t="shared" si="36"/>
        <v>0</v>
      </c>
      <c r="AL60" s="67">
        <f>(VLOOKUP($B$1,'Multipliers and Adjustments'!$A$70:$I$86,TRUNC(COLUMN(AL$2)/5)+2,FALSE)*SUMIFS('EPA Data'!$I:$I,'EPA Data'!$D:$D,'Country Selector'!$A$2,'EPA Data'!$J:$J,$B$1,'EPA Data'!$C:$C,AL$2,'EPA Data'!$G:$G,"&gt;="&amp;$A60,'EPA Data'!$G:$G,"&lt;"&amp;$B60)+IF('Multipliers and Adjustments'!$B$66="Y",'SNAP Adjustment'!AM172,0))*unit_conv</f>
        <v>0</v>
      </c>
    </row>
    <row r="61" spans="1:38" x14ac:dyDescent="0.45">
      <c r="A61" s="12">
        <f t="shared" si="14"/>
        <v>900</v>
      </c>
      <c r="B61" s="11">
        <f t="shared" si="7"/>
        <v>950</v>
      </c>
      <c r="C61" s="67">
        <f>(VLOOKUP($B$1,'Multipliers and Adjustments'!$A$70:$I$86,TRUNC(COLUMN(C$2)/5)+2,FALSE)*SUMIFS('EPA Data'!$I:$I,'EPA Data'!$D:$D,'Country Selector'!$A$2,'EPA Data'!$J:$J,$B$1,'EPA Data'!$C:$C,C$2,'EPA Data'!$G:$G,"&gt;="&amp;$A61,'EPA Data'!$G:$G,"&lt;"&amp;$B61)+IF('Multipliers and Adjustments'!$B$66="Y",'SNAP Adjustment'!D173,0))*unit_conv</f>
        <v>0</v>
      </c>
      <c r="D61">
        <f t="shared" si="30"/>
        <v>0</v>
      </c>
      <c r="E61">
        <f t="shared" si="30"/>
        <v>0</v>
      </c>
      <c r="F61">
        <f t="shared" si="30"/>
        <v>0</v>
      </c>
      <c r="G61">
        <f t="shared" si="30"/>
        <v>0</v>
      </c>
      <c r="H61" s="67">
        <f>(VLOOKUP($B$1,'Multipliers and Adjustments'!$A$70:$I$86,TRUNC(COLUMN(H$2)/5)+2,FALSE)*SUMIFS('EPA Data'!$I:$I,'EPA Data'!$D:$D,'Country Selector'!$A$2,'EPA Data'!$J:$J,$B$1,'EPA Data'!$C:$C,H$2,'EPA Data'!$G:$G,"&gt;="&amp;$A61,'EPA Data'!$G:$G,"&lt;"&amp;$B61)+IF('Multipliers and Adjustments'!$B$66="Y",'SNAP Adjustment'!I173,0))*unit_conv</f>
        <v>0</v>
      </c>
      <c r="I61">
        <f t="shared" si="31"/>
        <v>0</v>
      </c>
      <c r="J61">
        <f t="shared" si="31"/>
        <v>0</v>
      </c>
      <c r="K61">
        <f t="shared" si="31"/>
        <v>0</v>
      </c>
      <c r="L61">
        <f t="shared" si="31"/>
        <v>0</v>
      </c>
      <c r="M61" s="67">
        <f>(VLOOKUP($B$1,'Multipliers and Adjustments'!$A$70:$I$86,TRUNC(COLUMN(M$2)/5)+2,FALSE)*SUMIFS('EPA Data'!$I:$I,'EPA Data'!$D:$D,'Country Selector'!$A$2,'EPA Data'!$J:$J,$B$1,'EPA Data'!$C:$C,M$2,'EPA Data'!$G:$G,"&gt;="&amp;$A61,'EPA Data'!$G:$G,"&lt;"&amp;$B61)+IF('Multipliers and Adjustments'!$B$66="Y",'SNAP Adjustment'!N173,0))*unit_conv</f>
        <v>0</v>
      </c>
      <c r="N61">
        <f t="shared" si="32"/>
        <v>0</v>
      </c>
      <c r="O61">
        <f t="shared" si="32"/>
        <v>0</v>
      </c>
      <c r="P61">
        <f t="shared" si="32"/>
        <v>0</v>
      </c>
      <c r="Q61">
        <f t="shared" si="32"/>
        <v>0</v>
      </c>
      <c r="R61" s="67">
        <f>(VLOOKUP($B$1,'Multipliers and Adjustments'!$A$70:$I$86,TRUNC(COLUMN(R$2)/5)+2,FALSE)*SUMIFS('EPA Data'!$I:$I,'EPA Data'!$D:$D,'Country Selector'!$A$2,'EPA Data'!$J:$J,$B$1,'EPA Data'!$C:$C,R$2,'EPA Data'!$G:$G,"&gt;="&amp;$A61,'EPA Data'!$G:$G,"&lt;"&amp;$B61)+IF('Multipliers and Adjustments'!$B$66="Y",'SNAP Adjustment'!S173,0))*unit_conv</f>
        <v>0</v>
      </c>
      <c r="S61">
        <f t="shared" si="33"/>
        <v>0</v>
      </c>
      <c r="T61">
        <f t="shared" si="33"/>
        <v>0</v>
      </c>
      <c r="U61">
        <f t="shared" si="33"/>
        <v>0</v>
      </c>
      <c r="V61">
        <f t="shared" si="33"/>
        <v>0</v>
      </c>
      <c r="W61" s="67">
        <f>(VLOOKUP($B$1,'Multipliers and Adjustments'!$A$70:$I$86,TRUNC(COLUMN(W$2)/5)+2,FALSE)*SUMIFS('EPA Data'!$I:$I,'EPA Data'!$D:$D,'Country Selector'!$A$2,'EPA Data'!$J:$J,$B$1,'EPA Data'!$C:$C,W$2,'EPA Data'!$G:$G,"&gt;="&amp;$A61,'EPA Data'!$G:$G,"&lt;"&amp;$B61)+IF('Multipliers and Adjustments'!$B$66="Y",'SNAP Adjustment'!X173,0))*unit_conv</f>
        <v>0</v>
      </c>
      <c r="X61">
        <f t="shared" si="34"/>
        <v>0</v>
      </c>
      <c r="Y61">
        <f t="shared" si="34"/>
        <v>0</v>
      </c>
      <c r="Z61">
        <f t="shared" si="34"/>
        <v>0</v>
      </c>
      <c r="AA61">
        <f t="shared" si="34"/>
        <v>0</v>
      </c>
      <c r="AB61" s="67">
        <f>(VLOOKUP($B$1,'Multipliers and Adjustments'!$A$70:$I$86,TRUNC(COLUMN(AB$2)/5)+2,FALSE)*SUMIFS('EPA Data'!$I:$I,'EPA Data'!$D:$D,'Country Selector'!$A$2,'EPA Data'!$J:$J,$B$1,'EPA Data'!$C:$C,AB$2,'EPA Data'!$G:$G,"&gt;="&amp;$A61,'EPA Data'!$G:$G,"&lt;"&amp;$B61)+IF('Multipliers and Adjustments'!$B$66="Y",'SNAP Adjustment'!AC173,0))*unit_conv</f>
        <v>0</v>
      </c>
      <c r="AC61">
        <f t="shared" si="35"/>
        <v>0</v>
      </c>
      <c r="AD61">
        <f t="shared" si="35"/>
        <v>0</v>
      </c>
      <c r="AE61">
        <f t="shared" si="35"/>
        <v>0</v>
      </c>
      <c r="AF61">
        <f t="shared" si="35"/>
        <v>0</v>
      </c>
      <c r="AG61" s="67">
        <f>(VLOOKUP($B$1,'Multipliers and Adjustments'!$A$70:$I$86,TRUNC(COLUMN(AG$2)/5)+2,FALSE)*SUMIFS('EPA Data'!$I:$I,'EPA Data'!$D:$D,'Country Selector'!$A$2,'EPA Data'!$J:$J,$B$1,'EPA Data'!$C:$C,AG$2,'EPA Data'!$G:$G,"&gt;="&amp;$A61,'EPA Data'!$G:$G,"&lt;"&amp;$B61)+IF('Multipliers and Adjustments'!$B$66="Y",'SNAP Adjustment'!AH173,0))*unit_conv</f>
        <v>0</v>
      </c>
      <c r="AH61">
        <f t="shared" si="36"/>
        <v>0</v>
      </c>
      <c r="AI61">
        <f t="shared" si="36"/>
        <v>0</v>
      </c>
      <c r="AJ61">
        <f t="shared" si="36"/>
        <v>0</v>
      </c>
      <c r="AK61">
        <f t="shared" si="36"/>
        <v>0</v>
      </c>
      <c r="AL61" s="67">
        <f>(VLOOKUP($B$1,'Multipliers and Adjustments'!$A$70:$I$86,TRUNC(COLUMN(AL$2)/5)+2,FALSE)*SUMIFS('EPA Data'!$I:$I,'EPA Data'!$D:$D,'Country Selector'!$A$2,'EPA Data'!$J:$J,$B$1,'EPA Data'!$C:$C,AL$2,'EPA Data'!$G:$G,"&gt;="&amp;$A61,'EPA Data'!$G:$G,"&lt;"&amp;$B61)+IF('Multipliers and Adjustments'!$B$66="Y",'SNAP Adjustment'!AM173,0))*unit_conv</f>
        <v>0</v>
      </c>
    </row>
    <row r="62" spans="1:38" x14ac:dyDescent="0.45">
      <c r="A62" s="12">
        <f t="shared" si="14"/>
        <v>950</v>
      </c>
      <c r="B62" s="11">
        <f t="shared" si="7"/>
        <v>1000</v>
      </c>
      <c r="C62" s="67">
        <f>(VLOOKUP($B$1,'Multipliers and Adjustments'!$A$70:$I$86,TRUNC(COLUMN(C$2)/5)+2,FALSE)*SUMIFS('EPA Data'!$I:$I,'EPA Data'!$D:$D,'Country Selector'!$A$2,'EPA Data'!$J:$J,$B$1,'EPA Data'!$C:$C,C$2,'EPA Data'!$G:$G,"&gt;="&amp;$A62,'EPA Data'!$G:$G,"&lt;"&amp;$B62)+IF('Multipliers and Adjustments'!$B$66="Y",'SNAP Adjustment'!D174,0))*unit_conv</f>
        <v>0</v>
      </c>
      <c r="D62">
        <f t="shared" si="30"/>
        <v>0</v>
      </c>
      <c r="E62">
        <f t="shared" si="30"/>
        <v>0</v>
      </c>
      <c r="F62">
        <f t="shared" si="30"/>
        <v>0</v>
      </c>
      <c r="G62">
        <f t="shared" si="30"/>
        <v>0</v>
      </c>
      <c r="H62" s="67">
        <f>(VLOOKUP($B$1,'Multipliers and Adjustments'!$A$70:$I$86,TRUNC(COLUMN(H$2)/5)+2,FALSE)*SUMIFS('EPA Data'!$I:$I,'EPA Data'!$D:$D,'Country Selector'!$A$2,'EPA Data'!$J:$J,$B$1,'EPA Data'!$C:$C,H$2,'EPA Data'!$G:$G,"&gt;="&amp;$A62,'EPA Data'!$G:$G,"&lt;"&amp;$B62)+IF('Multipliers and Adjustments'!$B$66="Y",'SNAP Adjustment'!I174,0))*unit_conv</f>
        <v>0</v>
      </c>
      <c r="I62">
        <f t="shared" si="31"/>
        <v>0</v>
      </c>
      <c r="J62">
        <f t="shared" si="31"/>
        <v>0</v>
      </c>
      <c r="K62">
        <f t="shared" si="31"/>
        <v>0</v>
      </c>
      <c r="L62">
        <f t="shared" si="31"/>
        <v>0</v>
      </c>
      <c r="M62" s="67">
        <f>(VLOOKUP($B$1,'Multipliers and Adjustments'!$A$70:$I$86,TRUNC(COLUMN(M$2)/5)+2,FALSE)*SUMIFS('EPA Data'!$I:$I,'EPA Data'!$D:$D,'Country Selector'!$A$2,'EPA Data'!$J:$J,$B$1,'EPA Data'!$C:$C,M$2,'EPA Data'!$G:$G,"&gt;="&amp;$A62,'EPA Data'!$G:$G,"&lt;"&amp;$B62)+IF('Multipliers and Adjustments'!$B$66="Y",'SNAP Adjustment'!N174,0))*unit_conv</f>
        <v>0</v>
      </c>
      <c r="N62">
        <f t="shared" si="32"/>
        <v>0</v>
      </c>
      <c r="O62">
        <f t="shared" si="32"/>
        <v>0</v>
      </c>
      <c r="P62">
        <f t="shared" si="32"/>
        <v>0</v>
      </c>
      <c r="Q62">
        <f t="shared" si="32"/>
        <v>0</v>
      </c>
      <c r="R62" s="67">
        <f>(VLOOKUP($B$1,'Multipliers and Adjustments'!$A$70:$I$86,TRUNC(COLUMN(R$2)/5)+2,FALSE)*SUMIFS('EPA Data'!$I:$I,'EPA Data'!$D:$D,'Country Selector'!$A$2,'EPA Data'!$J:$J,$B$1,'EPA Data'!$C:$C,R$2,'EPA Data'!$G:$G,"&gt;="&amp;$A62,'EPA Data'!$G:$G,"&lt;"&amp;$B62)+IF('Multipliers and Adjustments'!$B$66="Y",'SNAP Adjustment'!S174,0))*unit_conv</f>
        <v>0</v>
      </c>
      <c r="S62">
        <f t="shared" si="33"/>
        <v>0</v>
      </c>
      <c r="T62">
        <f t="shared" si="33"/>
        <v>0</v>
      </c>
      <c r="U62">
        <f t="shared" si="33"/>
        <v>0</v>
      </c>
      <c r="V62">
        <f t="shared" si="33"/>
        <v>0</v>
      </c>
      <c r="W62" s="67">
        <f>(VLOOKUP($B$1,'Multipliers and Adjustments'!$A$70:$I$86,TRUNC(COLUMN(W$2)/5)+2,FALSE)*SUMIFS('EPA Data'!$I:$I,'EPA Data'!$D:$D,'Country Selector'!$A$2,'EPA Data'!$J:$J,$B$1,'EPA Data'!$C:$C,W$2,'EPA Data'!$G:$G,"&gt;="&amp;$A62,'EPA Data'!$G:$G,"&lt;"&amp;$B62)+IF('Multipliers and Adjustments'!$B$66="Y",'SNAP Adjustment'!X174,0))*unit_conv</f>
        <v>0</v>
      </c>
      <c r="X62">
        <f t="shared" si="34"/>
        <v>0</v>
      </c>
      <c r="Y62">
        <f t="shared" si="34"/>
        <v>0</v>
      </c>
      <c r="Z62">
        <f t="shared" si="34"/>
        <v>0</v>
      </c>
      <c r="AA62">
        <f t="shared" si="34"/>
        <v>0</v>
      </c>
      <c r="AB62" s="67">
        <f>(VLOOKUP($B$1,'Multipliers and Adjustments'!$A$70:$I$86,TRUNC(COLUMN(AB$2)/5)+2,FALSE)*SUMIFS('EPA Data'!$I:$I,'EPA Data'!$D:$D,'Country Selector'!$A$2,'EPA Data'!$J:$J,$B$1,'EPA Data'!$C:$C,AB$2,'EPA Data'!$G:$G,"&gt;="&amp;$A62,'EPA Data'!$G:$G,"&lt;"&amp;$B62)+IF('Multipliers and Adjustments'!$B$66="Y",'SNAP Adjustment'!AC174,0))*unit_conv</f>
        <v>0</v>
      </c>
      <c r="AC62">
        <f t="shared" si="35"/>
        <v>0</v>
      </c>
      <c r="AD62">
        <f t="shared" si="35"/>
        <v>0</v>
      </c>
      <c r="AE62">
        <f t="shared" si="35"/>
        <v>0</v>
      </c>
      <c r="AF62">
        <f t="shared" si="35"/>
        <v>0</v>
      </c>
      <c r="AG62" s="67">
        <f>(VLOOKUP($B$1,'Multipliers and Adjustments'!$A$70:$I$86,TRUNC(COLUMN(AG$2)/5)+2,FALSE)*SUMIFS('EPA Data'!$I:$I,'EPA Data'!$D:$D,'Country Selector'!$A$2,'EPA Data'!$J:$J,$B$1,'EPA Data'!$C:$C,AG$2,'EPA Data'!$G:$G,"&gt;="&amp;$A62,'EPA Data'!$G:$G,"&lt;"&amp;$B62)+IF('Multipliers and Adjustments'!$B$66="Y",'SNAP Adjustment'!AH174,0))*unit_conv</f>
        <v>0</v>
      </c>
      <c r="AH62">
        <f t="shared" si="36"/>
        <v>0</v>
      </c>
      <c r="AI62">
        <f t="shared" si="36"/>
        <v>0</v>
      </c>
      <c r="AJ62">
        <f t="shared" si="36"/>
        <v>0</v>
      </c>
      <c r="AK62">
        <f t="shared" si="36"/>
        <v>0</v>
      </c>
      <c r="AL62" s="67">
        <f>(VLOOKUP($B$1,'Multipliers and Adjustments'!$A$70:$I$86,TRUNC(COLUMN(AL$2)/5)+2,FALSE)*SUMIFS('EPA Data'!$I:$I,'EPA Data'!$D:$D,'Country Selector'!$A$2,'EPA Data'!$J:$J,$B$1,'EPA Data'!$C:$C,AL$2,'EPA Data'!$G:$G,"&gt;="&amp;$A62,'EPA Data'!$G:$G,"&lt;"&amp;$B62)+IF('Multipliers and Adjustments'!$B$66="Y",'SNAP Adjustment'!AM174,0))*unit_conv</f>
        <v>0</v>
      </c>
    </row>
    <row r="63" spans="1:38" x14ac:dyDescent="0.45">
      <c r="A63" s="12">
        <f t="shared" si="14"/>
        <v>1000</v>
      </c>
      <c r="B63" s="11">
        <f t="shared" si="7"/>
        <v>1050</v>
      </c>
      <c r="C63" s="67">
        <f>(VLOOKUP($B$1,'Multipliers and Adjustments'!$A$70:$I$86,TRUNC(COLUMN(C$2)/5)+2,FALSE)*SUMIFS('EPA Data'!$I:$I,'EPA Data'!$D:$D,'Country Selector'!$A$2,'EPA Data'!$J:$J,$B$1,'EPA Data'!$C:$C,C$2,'EPA Data'!$G:$G,"&gt;="&amp;$A63,'EPA Data'!$G:$G,"&lt;"&amp;$B63)+IF('Multipliers and Adjustments'!$B$66="Y",'SNAP Adjustment'!D175,0))*unit_conv</f>
        <v>0</v>
      </c>
      <c r="D63">
        <f t="shared" si="30"/>
        <v>0</v>
      </c>
      <c r="E63">
        <f t="shared" si="30"/>
        <v>0</v>
      </c>
      <c r="F63">
        <f t="shared" si="30"/>
        <v>0</v>
      </c>
      <c r="G63">
        <f t="shared" si="30"/>
        <v>0</v>
      </c>
      <c r="H63" s="67">
        <f>(VLOOKUP($B$1,'Multipliers and Adjustments'!$A$70:$I$86,TRUNC(COLUMN(H$2)/5)+2,FALSE)*SUMIFS('EPA Data'!$I:$I,'EPA Data'!$D:$D,'Country Selector'!$A$2,'EPA Data'!$J:$J,$B$1,'EPA Data'!$C:$C,H$2,'EPA Data'!$G:$G,"&gt;="&amp;$A63,'EPA Data'!$G:$G,"&lt;"&amp;$B63)+IF('Multipliers and Adjustments'!$B$66="Y",'SNAP Adjustment'!I175,0))*unit_conv</f>
        <v>0</v>
      </c>
      <c r="I63">
        <f t="shared" si="31"/>
        <v>0</v>
      </c>
      <c r="J63">
        <f t="shared" si="31"/>
        <v>0</v>
      </c>
      <c r="K63">
        <f t="shared" si="31"/>
        <v>0</v>
      </c>
      <c r="L63">
        <f t="shared" si="31"/>
        <v>0</v>
      </c>
      <c r="M63" s="67">
        <f>(VLOOKUP($B$1,'Multipliers and Adjustments'!$A$70:$I$86,TRUNC(COLUMN(M$2)/5)+2,FALSE)*SUMIFS('EPA Data'!$I:$I,'EPA Data'!$D:$D,'Country Selector'!$A$2,'EPA Data'!$J:$J,$B$1,'EPA Data'!$C:$C,M$2,'EPA Data'!$G:$G,"&gt;="&amp;$A63,'EPA Data'!$G:$G,"&lt;"&amp;$B63)+IF('Multipliers and Adjustments'!$B$66="Y",'SNAP Adjustment'!N175,0))*unit_conv</f>
        <v>0</v>
      </c>
      <c r="N63">
        <f t="shared" si="32"/>
        <v>0</v>
      </c>
      <c r="O63">
        <f t="shared" si="32"/>
        <v>0</v>
      </c>
      <c r="P63">
        <f t="shared" si="32"/>
        <v>0</v>
      </c>
      <c r="Q63">
        <f t="shared" si="32"/>
        <v>0</v>
      </c>
      <c r="R63" s="67">
        <f>(VLOOKUP($B$1,'Multipliers and Adjustments'!$A$70:$I$86,TRUNC(COLUMN(R$2)/5)+2,FALSE)*SUMIFS('EPA Data'!$I:$I,'EPA Data'!$D:$D,'Country Selector'!$A$2,'EPA Data'!$J:$J,$B$1,'EPA Data'!$C:$C,R$2,'EPA Data'!$G:$G,"&gt;="&amp;$A63,'EPA Data'!$G:$G,"&lt;"&amp;$B63)+IF('Multipliers and Adjustments'!$B$66="Y",'SNAP Adjustment'!S175,0))*unit_conv</f>
        <v>0</v>
      </c>
      <c r="S63">
        <f t="shared" si="33"/>
        <v>0</v>
      </c>
      <c r="T63">
        <f t="shared" si="33"/>
        <v>0</v>
      </c>
      <c r="U63">
        <f t="shared" si="33"/>
        <v>0</v>
      </c>
      <c r="V63">
        <f t="shared" si="33"/>
        <v>0</v>
      </c>
      <c r="W63" s="67">
        <f>(VLOOKUP($B$1,'Multipliers and Adjustments'!$A$70:$I$86,TRUNC(COLUMN(W$2)/5)+2,FALSE)*SUMIFS('EPA Data'!$I:$I,'EPA Data'!$D:$D,'Country Selector'!$A$2,'EPA Data'!$J:$J,$B$1,'EPA Data'!$C:$C,W$2,'EPA Data'!$G:$G,"&gt;="&amp;$A63,'EPA Data'!$G:$G,"&lt;"&amp;$B63)+IF('Multipliers and Adjustments'!$B$66="Y",'SNAP Adjustment'!X175,0))*unit_conv</f>
        <v>0</v>
      </c>
      <c r="X63">
        <f t="shared" si="34"/>
        <v>0</v>
      </c>
      <c r="Y63">
        <f t="shared" si="34"/>
        <v>0</v>
      </c>
      <c r="Z63">
        <f t="shared" si="34"/>
        <v>0</v>
      </c>
      <c r="AA63">
        <f t="shared" si="34"/>
        <v>0</v>
      </c>
      <c r="AB63" s="67">
        <f>(VLOOKUP($B$1,'Multipliers and Adjustments'!$A$70:$I$86,TRUNC(COLUMN(AB$2)/5)+2,FALSE)*SUMIFS('EPA Data'!$I:$I,'EPA Data'!$D:$D,'Country Selector'!$A$2,'EPA Data'!$J:$J,$B$1,'EPA Data'!$C:$C,AB$2,'EPA Data'!$G:$G,"&gt;="&amp;$A63,'EPA Data'!$G:$G,"&lt;"&amp;$B63)+IF('Multipliers and Adjustments'!$B$66="Y",'SNAP Adjustment'!AC175,0))*unit_conv</f>
        <v>0</v>
      </c>
      <c r="AC63">
        <f t="shared" si="35"/>
        <v>0</v>
      </c>
      <c r="AD63">
        <f t="shared" si="35"/>
        <v>0</v>
      </c>
      <c r="AE63">
        <f t="shared" si="35"/>
        <v>0</v>
      </c>
      <c r="AF63">
        <f t="shared" si="35"/>
        <v>0</v>
      </c>
      <c r="AG63" s="67">
        <f>(VLOOKUP($B$1,'Multipliers and Adjustments'!$A$70:$I$86,TRUNC(COLUMN(AG$2)/5)+2,FALSE)*SUMIFS('EPA Data'!$I:$I,'EPA Data'!$D:$D,'Country Selector'!$A$2,'EPA Data'!$J:$J,$B$1,'EPA Data'!$C:$C,AG$2,'EPA Data'!$G:$G,"&gt;="&amp;$A63,'EPA Data'!$G:$G,"&lt;"&amp;$B63)+IF('Multipliers and Adjustments'!$B$66="Y",'SNAP Adjustment'!AH175,0))*unit_conv</f>
        <v>0</v>
      </c>
      <c r="AH63">
        <f t="shared" si="36"/>
        <v>0</v>
      </c>
      <c r="AI63">
        <f t="shared" si="36"/>
        <v>0</v>
      </c>
      <c r="AJ63">
        <f t="shared" si="36"/>
        <v>0</v>
      </c>
      <c r="AK63">
        <f t="shared" si="36"/>
        <v>0</v>
      </c>
      <c r="AL63" s="67">
        <f>(VLOOKUP($B$1,'Multipliers and Adjustments'!$A$70:$I$86,TRUNC(COLUMN(AL$2)/5)+2,FALSE)*SUMIFS('EPA Data'!$I:$I,'EPA Data'!$D:$D,'Country Selector'!$A$2,'EPA Data'!$J:$J,$B$1,'EPA Data'!$C:$C,AL$2,'EPA Data'!$G:$G,"&gt;="&amp;$A63,'EPA Data'!$G:$G,"&lt;"&amp;$B63)+IF('Multipliers and Adjustments'!$B$66="Y",'SNAP Adjustment'!AM175,0))*unit_conv</f>
        <v>0</v>
      </c>
    </row>
    <row r="64" spans="1:38" x14ac:dyDescent="0.45">
      <c r="A64" s="12">
        <f t="shared" si="14"/>
        <v>1050</v>
      </c>
      <c r="B64" s="11">
        <f t="shared" si="7"/>
        <v>1100</v>
      </c>
      <c r="C64" s="67">
        <f>(VLOOKUP($B$1,'Multipliers and Adjustments'!$A$70:$I$86,TRUNC(COLUMN(C$2)/5)+2,FALSE)*SUMIFS('EPA Data'!$I:$I,'EPA Data'!$D:$D,'Country Selector'!$A$2,'EPA Data'!$J:$J,$B$1,'EPA Data'!$C:$C,C$2,'EPA Data'!$G:$G,"&gt;="&amp;$A64,'EPA Data'!$G:$G,"&lt;"&amp;$B64)+IF('Multipliers and Adjustments'!$B$66="Y",'SNAP Adjustment'!D176,0))*unit_conv</f>
        <v>0</v>
      </c>
      <c r="D64">
        <f t="shared" si="30"/>
        <v>0</v>
      </c>
      <c r="E64">
        <f t="shared" si="30"/>
        <v>0</v>
      </c>
      <c r="F64">
        <f t="shared" si="30"/>
        <v>0</v>
      </c>
      <c r="G64">
        <f t="shared" si="30"/>
        <v>0</v>
      </c>
      <c r="H64" s="67">
        <f>(VLOOKUP($B$1,'Multipliers and Adjustments'!$A$70:$I$86,TRUNC(COLUMN(H$2)/5)+2,FALSE)*SUMIFS('EPA Data'!$I:$I,'EPA Data'!$D:$D,'Country Selector'!$A$2,'EPA Data'!$J:$J,$B$1,'EPA Data'!$C:$C,H$2,'EPA Data'!$G:$G,"&gt;="&amp;$A64,'EPA Data'!$G:$G,"&lt;"&amp;$B64)+IF('Multipliers and Adjustments'!$B$66="Y",'SNAP Adjustment'!I176,0))*unit_conv</f>
        <v>0</v>
      </c>
      <c r="I64">
        <f t="shared" si="31"/>
        <v>0</v>
      </c>
      <c r="J64">
        <f t="shared" si="31"/>
        <v>0</v>
      </c>
      <c r="K64">
        <f t="shared" si="31"/>
        <v>0</v>
      </c>
      <c r="L64">
        <f t="shared" si="31"/>
        <v>0</v>
      </c>
      <c r="M64" s="67">
        <f>(VLOOKUP($B$1,'Multipliers and Adjustments'!$A$70:$I$86,TRUNC(COLUMN(M$2)/5)+2,FALSE)*SUMIFS('EPA Data'!$I:$I,'EPA Data'!$D:$D,'Country Selector'!$A$2,'EPA Data'!$J:$J,$B$1,'EPA Data'!$C:$C,M$2,'EPA Data'!$G:$G,"&gt;="&amp;$A64,'EPA Data'!$G:$G,"&lt;"&amp;$B64)+IF('Multipliers and Adjustments'!$B$66="Y",'SNAP Adjustment'!N176,0))*unit_conv</f>
        <v>0</v>
      </c>
      <c r="N64">
        <f t="shared" si="32"/>
        <v>0</v>
      </c>
      <c r="O64">
        <f t="shared" si="32"/>
        <v>0</v>
      </c>
      <c r="P64">
        <f t="shared" si="32"/>
        <v>0</v>
      </c>
      <c r="Q64">
        <f t="shared" si="32"/>
        <v>0</v>
      </c>
      <c r="R64" s="67">
        <f>(VLOOKUP($B$1,'Multipliers and Adjustments'!$A$70:$I$86,TRUNC(COLUMN(R$2)/5)+2,FALSE)*SUMIFS('EPA Data'!$I:$I,'EPA Data'!$D:$D,'Country Selector'!$A$2,'EPA Data'!$J:$J,$B$1,'EPA Data'!$C:$C,R$2,'EPA Data'!$G:$G,"&gt;="&amp;$A64,'EPA Data'!$G:$G,"&lt;"&amp;$B64)+IF('Multipliers and Adjustments'!$B$66="Y",'SNAP Adjustment'!S176,0))*unit_conv</f>
        <v>0</v>
      </c>
      <c r="S64">
        <f t="shared" si="33"/>
        <v>0</v>
      </c>
      <c r="T64">
        <f t="shared" si="33"/>
        <v>0</v>
      </c>
      <c r="U64">
        <f t="shared" si="33"/>
        <v>0</v>
      </c>
      <c r="V64">
        <f t="shared" si="33"/>
        <v>0</v>
      </c>
      <c r="W64" s="67">
        <f>(VLOOKUP($B$1,'Multipliers and Adjustments'!$A$70:$I$86,TRUNC(COLUMN(W$2)/5)+2,FALSE)*SUMIFS('EPA Data'!$I:$I,'EPA Data'!$D:$D,'Country Selector'!$A$2,'EPA Data'!$J:$J,$B$1,'EPA Data'!$C:$C,W$2,'EPA Data'!$G:$G,"&gt;="&amp;$A64,'EPA Data'!$G:$G,"&lt;"&amp;$B64)+IF('Multipliers and Adjustments'!$B$66="Y",'SNAP Adjustment'!X176,0))*unit_conv</f>
        <v>0</v>
      </c>
      <c r="X64">
        <f t="shared" si="34"/>
        <v>0</v>
      </c>
      <c r="Y64">
        <f t="shared" si="34"/>
        <v>0</v>
      </c>
      <c r="Z64">
        <f t="shared" si="34"/>
        <v>0</v>
      </c>
      <c r="AA64">
        <f t="shared" si="34"/>
        <v>0</v>
      </c>
      <c r="AB64" s="67">
        <f>(VLOOKUP($B$1,'Multipliers and Adjustments'!$A$70:$I$86,TRUNC(COLUMN(AB$2)/5)+2,FALSE)*SUMIFS('EPA Data'!$I:$I,'EPA Data'!$D:$D,'Country Selector'!$A$2,'EPA Data'!$J:$J,$B$1,'EPA Data'!$C:$C,AB$2,'EPA Data'!$G:$G,"&gt;="&amp;$A64,'EPA Data'!$G:$G,"&lt;"&amp;$B64)+IF('Multipliers and Adjustments'!$B$66="Y",'SNAP Adjustment'!AC176,0))*unit_conv</f>
        <v>0</v>
      </c>
      <c r="AC64">
        <f t="shared" si="35"/>
        <v>0</v>
      </c>
      <c r="AD64">
        <f t="shared" si="35"/>
        <v>0</v>
      </c>
      <c r="AE64">
        <f t="shared" si="35"/>
        <v>0</v>
      </c>
      <c r="AF64">
        <f t="shared" si="35"/>
        <v>0</v>
      </c>
      <c r="AG64" s="67">
        <f>(VLOOKUP($B$1,'Multipliers and Adjustments'!$A$70:$I$86,TRUNC(COLUMN(AG$2)/5)+2,FALSE)*SUMIFS('EPA Data'!$I:$I,'EPA Data'!$D:$D,'Country Selector'!$A$2,'EPA Data'!$J:$J,$B$1,'EPA Data'!$C:$C,AG$2,'EPA Data'!$G:$G,"&gt;="&amp;$A64,'EPA Data'!$G:$G,"&lt;"&amp;$B64)+IF('Multipliers and Adjustments'!$B$66="Y",'SNAP Adjustment'!AH176,0))*unit_conv</f>
        <v>0</v>
      </c>
      <c r="AH64">
        <f t="shared" si="36"/>
        <v>0</v>
      </c>
      <c r="AI64">
        <f t="shared" si="36"/>
        <v>0</v>
      </c>
      <c r="AJ64">
        <f t="shared" si="36"/>
        <v>0</v>
      </c>
      <c r="AK64">
        <f t="shared" si="36"/>
        <v>0</v>
      </c>
      <c r="AL64" s="67">
        <f>(VLOOKUP($B$1,'Multipliers and Adjustments'!$A$70:$I$86,TRUNC(COLUMN(AL$2)/5)+2,FALSE)*SUMIFS('EPA Data'!$I:$I,'EPA Data'!$D:$D,'Country Selector'!$A$2,'EPA Data'!$J:$J,$B$1,'EPA Data'!$C:$C,AL$2,'EPA Data'!$G:$G,"&gt;="&amp;$A64,'EPA Data'!$G:$G,"&lt;"&amp;$B64)+IF('Multipliers and Adjustments'!$B$66="Y",'SNAP Adjustment'!AM176,0))*unit_conv</f>
        <v>0</v>
      </c>
    </row>
    <row r="65" spans="1:38" x14ac:dyDescent="0.45">
      <c r="A65" s="12">
        <f t="shared" si="14"/>
        <v>1100</v>
      </c>
      <c r="B65" s="11">
        <f t="shared" si="7"/>
        <v>1150</v>
      </c>
      <c r="C65" s="67">
        <f>(VLOOKUP($B$1,'Multipliers and Adjustments'!$A$70:$I$86,TRUNC(COLUMN(C$2)/5)+2,FALSE)*SUMIFS('EPA Data'!$I:$I,'EPA Data'!$D:$D,'Country Selector'!$A$2,'EPA Data'!$J:$J,$B$1,'EPA Data'!$C:$C,C$2,'EPA Data'!$G:$G,"&gt;="&amp;$A65,'EPA Data'!$G:$G,"&lt;"&amp;$B65)+IF('Multipliers and Adjustments'!$B$66="Y",'SNAP Adjustment'!D177,0))*unit_conv</f>
        <v>0</v>
      </c>
      <c r="D65">
        <f t="shared" si="30"/>
        <v>0</v>
      </c>
      <c r="E65">
        <f t="shared" si="30"/>
        <v>0</v>
      </c>
      <c r="F65">
        <f t="shared" si="30"/>
        <v>0</v>
      </c>
      <c r="G65">
        <f t="shared" si="30"/>
        <v>0</v>
      </c>
      <c r="H65" s="67">
        <f>(VLOOKUP($B$1,'Multipliers and Adjustments'!$A$70:$I$86,TRUNC(COLUMN(H$2)/5)+2,FALSE)*SUMIFS('EPA Data'!$I:$I,'EPA Data'!$D:$D,'Country Selector'!$A$2,'EPA Data'!$J:$J,$B$1,'EPA Data'!$C:$C,H$2,'EPA Data'!$G:$G,"&gt;="&amp;$A65,'EPA Data'!$G:$G,"&lt;"&amp;$B65)+IF('Multipliers and Adjustments'!$B$66="Y",'SNAP Adjustment'!I177,0))*unit_conv</f>
        <v>0</v>
      </c>
      <c r="I65">
        <f t="shared" si="31"/>
        <v>0</v>
      </c>
      <c r="J65">
        <f t="shared" si="31"/>
        <v>0</v>
      </c>
      <c r="K65">
        <f t="shared" si="31"/>
        <v>0</v>
      </c>
      <c r="L65">
        <f t="shared" si="31"/>
        <v>0</v>
      </c>
      <c r="M65" s="67">
        <f>(VLOOKUP($B$1,'Multipliers and Adjustments'!$A$70:$I$86,TRUNC(COLUMN(M$2)/5)+2,FALSE)*SUMIFS('EPA Data'!$I:$I,'EPA Data'!$D:$D,'Country Selector'!$A$2,'EPA Data'!$J:$J,$B$1,'EPA Data'!$C:$C,M$2,'EPA Data'!$G:$G,"&gt;="&amp;$A65,'EPA Data'!$G:$G,"&lt;"&amp;$B65)+IF('Multipliers and Adjustments'!$B$66="Y",'SNAP Adjustment'!N177,0))*unit_conv</f>
        <v>0</v>
      </c>
      <c r="N65">
        <f t="shared" si="32"/>
        <v>0</v>
      </c>
      <c r="O65">
        <f t="shared" si="32"/>
        <v>0</v>
      </c>
      <c r="P65">
        <f t="shared" si="32"/>
        <v>0</v>
      </c>
      <c r="Q65">
        <f t="shared" si="32"/>
        <v>0</v>
      </c>
      <c r="R65" s="67">
        <f>(VLOOKUP($B$1,'Multipliers and Adjustments'!$A$70:$I$86,TRUNC(COLUMN(R$2)/5)+2,FALSE)*SUMIFS('EPA Data'!$I:$I,'EPA Data'!$D:$D,'Country Selector'!$A$2,'EPA Data'!$J:$J,$B$1,'EPA Data'!$C:$C,R$2,'EPA Data'!$G:$G,"&gt;="&amp;$A65,'EPA Data'!$G:$G,"&lt;"&amp;$B65)+IF('Multipliers and Adjustments'!$B$66="Y",'SNAP Adjustment'!S177,0))*unit_conv</f>
        <v>0</v>
      </c>
      <c r="S65">
        <f t="shared" si="33"/>
        <v>0</v>
      </c>
      <c r="T65">
        <f t="shared" si="33"/>
        <v>0</v>
      </c>
      <c r="U65">
        <f t="shared" si="33"/>
        <v>0</v>
      </c>
      <c r="V65">
        <f t="shared" si="33"/>
        <v>0</v>
      </c>
      <c r="W65" s="67">
        <f>(VLOOKUP($B$1,'Multipliers and Adjustments'!$A$70:$I$86,TRUNC(COLUMN(W$2)/5)+2,FALSE)*SUMIFS('EPA Data'!$I:$I,'EPA Data'!$D:$D,'Country Selector'!$A$2,'EPA Data'!$J:$J,$B$1,'EPA Data'!$C:$C,W$2,'EPA Data'!$G:$G,"&gt;="&amp;$A65,'EPA Data'!$G:$G,"&lt;"&amp;$B65)+IF('Multipliers and Adjustments'!$B$66="Y",'SNAP Adjustment'!X177,0))*unit_conv</f>
        <v>0</v>
      </c>
      <c r="X65">
        <f t="shared" si="34"/>
        <v>0</v>
      </c>
      <c r="Y65">
        <f t="shared" si="34"/>
        <v>0</v>
      </c>
      <c r="Z65">
        <f t="shared" si="34"/>
        <v>0</v>
      </c>
      <c r="AA65">
        <f t="shared" si="34"/>
        <v>0</v>
      </c>
      <c r="AB65" s="67">
        <f>(VLOOKUP($B$1,'Multipliers and Adjustments'!$A$70:$I$86,TRUNC(COLUMN(AB$2)/5)+2,FALSE)*SUMIFS('EPA Data'!$I:$I,'EPA Data'!$D:$D,'Country Selector'!$A$2,'EPA Data'!$J:$J,$B$1,'EPA Data'!$C:$C,AB$2,'EPA Data'!$G:$G,"&gt;="&amp;$A65,'EPA Data'!$G:$G,"&lt;"&amp;$B65)+IF('Multipliers and Adjustments'!$B$66="Y",'SNAP Adjustment'!AC177,0))*unit_conv</f>
        <v>0</v>
      </c>
      <c r="AC65">
        <f t="shared" si="35"/>
        <v>0</v>
      </c>
      <c r="AD65">
        <f t="shared" si="35"/>
        <v>0</v>
      </c>
      <c r="AE65">
        <f t="shared" si="35"/>
        <v>0</v>
      </c>
      <c r="AF65">
        <f t="shared" si="35"/>
        <v>0</v>
      </c>
      <c r="AG65" s="67">
        <f>(VLOOKUP($B$1,'Multipliers and Adjustments'!$A$70:$I$86,TRUNC(COLUMN(AG$2)/5)+2,FALSE)*SUMIFS('EPA Data'!$I:$I,'EPA Data'!$D:$D,'Country Selector'!$A$2,'EPA Data'!$J:$J,$B$1,'EPA Data'!$C:$C,AG$2,'EPA Data'!$G:$G,"&gt;="&amp;$A65,'EPA Data'!$G:$G,"&lt;"&amp;$B65)+IF('Multipliers and Adjustments'!$B$66="Y",'SNAP Adjustment'!AH177,0))*unit_conv</f>
        <v>0</v>
      </c>
      <c r="AH65">
        <f t="shared" si="36"/>
        <v>0</v>
      </c>
      <c r="AI65">
        <f t="shared" si="36"/>
        <v>0</v>
      </c>
      <c r="AJ65">
        <f t="shared" si="36"/>
        <v>0</v>
      </c>
      <c r="AK65">
        <f t="shared" si="36"/>
        <v>0</v>
      </c>
      <c r="AL65" s="67">
        <f>(VLOOKUP($B$1,'Multipliers and Adjustments'!$A$70:$I$86,TRUNC(COLUMN(AL$2)/5)+2,FALSE)*SUMIFS('EPA Data'!$I:$I,'EPA Data'!$D:$D,'Country Selector'!$A$2,'EPA Data'!$J:$J,$B$1,'EPA Data'!$C:$C,AL$2,'EPA Data'!$G:$G,"&gt;="&amp;$A65,'EPA Data'!$G:$G,"&lt;"&amp;$B65)+IF('Multipliers and Adjustments'!$B$66="Y",'SNAP Adjustment'!AM177,0))*unit_conv</f>
        <v>0</v>
      </c>
    </row>
    <row r="66" spans="1:38" x14ac:dyDescent="0.45">
      <c r="A66" s="12">
        <f t="shared" si="14"/>
        <v>1150</v>
      </c>
      <c r="B66" s="11">
        <f t="shared" si="7"/>
        <v>1200</v>
      </c>
      <c r="C66" s="67">
        <f>(VLOOKUP($B$1,'Multipliers and Adjustments'!$A$70:$I$86,TRUNC(COLUMN(C$2)/5)+2,FALSE)*SUMIFS('EPA Data'!$I:$I,'EPA Data'!$D:$D,'Country Selector'!$A$2,'EPA Data'!$J:$J,$B$1,'EPA Data'!$C:$C,C$2,'EPA Data'!$G:$G,"&gt;="&amp;$A66,'EPA Data'!$G:$G,"&lt;"&amp;$B66)+IF('Multipliers and Adjustments'!$B$66="Y",'SNAP Adjustment'!D178,0))*unit_conv</f>
        <v>0</v>
      </c>
      <c r="D66">
        <f t="shared" ref="D66:G74" si="37">C66+($H66-$C66)/5</f>
        <v>0</v>
      </c>
      <c r="E66">
        <f t="shared" si="37"/>
        <v>0</v>
      </c>
      <c r="F66">
        <f t="shared" si="37"/>
        <v>0</v>
      </c>
      <c r="G66">
        <f t="shared" si="37"/>
        <v>0</v>
      </c>
      <c r="H66" s="67">
        <f>(VLOOKUP($B$1,'Multipliers and Adjustments'!$A$70:$I$86,TRUNC(COLUMN(H$2)/5)+2,FALSE)*SUMIFS('EPA Data'!$I:$I,'EPA Data'!$D:$D,'Country Selector'!$A$2,'EPA Data'!$J:$J,$B$1,'EPA Data'!$C:$C,H$2,'EPA Data'!$G:$G,"&gt;="&amp;$A66,'EPA Data'!$G:$G,"&lt;"&amp;$B66)+IF('Multipliers and Adjustments'!$B$66="Y",'SNAP Adjustment'!I178,0))*unit_conv</f>
        <v>0</v>
      </c>
      <c r="I66">
        <f t="shared" si="31"/>
        <v>0</v>
      </c>
      <c r="J66">
        <f t="shared" si="31"/>
        <v>0</v>
      </c>
      <c r="K66">
        <f t="shared" si="31"/>
        <v>0</v>
      </c>
      <c r="L66">
        <f t="shared" si="31"/>
        <v>0</v>
      </c>
      <c r="M66" s="67">
        <f>(VLOOKUP($B$1,'Multipliers and Adjustments'!$A$70:$I$86,TRUNC(COLUMN(M$2)/5)+2,FALSE)*SUMIFS('EPA Data'!$I:$I,'EPA Data'!$D:$D,'Country Selector'!$A$2,'EPA Data'!$J:$J,$B$1,'EPA Data'!$C:$C,M$2,'EPA Data'!$G:$G,"&gt;="&amp;$A66,'EPA Data'!$G:$G,"&lt;"&amp;$B66)+IF('Multipliers and Adjustments'!$B$66="Y",'SNAP Adjustment'!N178,0))*unit_conv</f>
        <v>0</v>
      </c>
      <c r="N66">
        <f t="shared" si="32"/>
        <v>0</v>
      </c>
      <c r="O66">
        <f t="shared" si="32"/>
        <v>0</v>
      </c>
      <c r="P66">
        <f t="shared" si="32"/>
        <v>0</v>
      </c>
      <c r="Q66">
        <f t="shared" si="32"/>
        <v>0</v>
      </c>
      <c r="R66" s="67">
        <f>(VLOOKUP($B$1,'Multipliers and Adjustments'!$A$70:$I$86,TRUNC(COLUMN(R$2)/5)+2,FALSE)*SUMIFS('EPA Data'!$I:$I,'EPA Data'!$D:$D,'Country Selector'!$A$2,'EPA Data'!$J:$J,$B$1,'EPA Data'!$C:$C,R$2,'EPA Data'!$G:$G,"&gt;="&amp;$A66,'EPA Data'!$G:$G,"&lt;"&amp;$B66)+IF('Multipliers and Adjustments'!$B$66="Y",'SNAP Adjustment'!S178,0))*unit_conv</f>
        <v>0</v>
      </c>
      <c r="S66">
        <f t="shared" si="33"/>
        <v>0</v>
      </c>
      <c r="T66">
        <f t="shared" si="33"/>
        <v>0</v>
      </c>
      <c r="U66">
        <f t="shared" si="33"/>
        <v>0</v>
      </c>
      <c r="V66">
        <f t="shared" si="33"/>
        <v>0</v>
      </c>
      <c r="W66" s="67">
        <f>(VLOOKUP($B$1,'Multipliers and Adjustments'!$A$70:$I$86,TRUNC(COLUMN(W$2)/5)+2,FALSE)*SUMIFS('EPA Data'!$I:$I,'EPA Data'!$D:$D,'Country Selector'!$A$2,'EPA Data'!$J:$J,$B$1,'EPA Data'!$C:$C,W$2,'EPA Data'!$G:$G,"&gt;="&amp;$A66,'EPA Data'!$G:$G,"&lt;"&amp;$B66)+IF('Multipliers and Adjustments'!$B$66="Y",'SNAP Adjustment'!X178,0))*unit_conv</f>
        <v>0</v>
      </c>
      <c r="X66">
        <f t="shared" si="34"/>
        <v>0</v>
      </c>
      <c r="Y66">
        <f t="shared" si="34"/>
        <v>0</v>
      </c>
      <c r="Z66">
        <f t="shared" si="34"/>
        <v>0</v>
      </c>
      <c r="AA66">
        <f t="shared" si="34"/>
        <v>0</v>
      </c>
      <c r="AB66" s="67">
        <f>(VLOOKUP($B$1,'Multipliers and Adjustments'!$A$70:$I$86,TRUNC(COLUMN(AB$2)/5)+2,FALSE)*SUMIFS('EPA Data'!$I:$I,'EPA Data'!$D:$D,'Country Selector'!$A$2,'EPA Data'!$J:$J,$B$1,'EPA Data'!$C:$C,AB$2,'EPA Data'!$G:$G,"&gt;="&amp;$A66,'EPA Data'!$G:$G,"&lt;"&amp;$B66)+IF('Multipliers and Adjustments'!$B$66="Y",'SNAP Adjustment'!AC178,0))*unit_conv</f>
        <v>0</v>
      </c>
      <c r="AC66">
        <f t="shared" si="35"/>
        <v>0</v>
      </c>
      <c r="AD66">
        <f t="shared" si="35"/>
        <v>0</v>
      </c>
      <c r="AE66">
        <f t="shared" si="35"/>
        <v>0</v>
      </c>
      <c r="AF66">
        <f t="shared" si="35"/>
        <v>0</v>
      </c>
      <c r="AG66" s="67">
        <f>(VLOOKUP($B$1,'Multipliers and Adjustments'!$A$70:$I$86,TRUNC(COLUMN(AG$2)/5)+2,FALSE)*SUMIFS('EPA Data'!$I:$I,'EPA Data'!$D:$D,'Country Selector'!$A$2,'EPA Data'!$J:$J,$B$1,'EPA Data'!$C:$C,AG$2,'EPA Data'!$G:$G,"&gt;="&amp;$A66,'EPA Data'!$G:$G,"&lt;"&amp;$B66)+IF('Multipliers and Adjustments'!$B$66="Y",'SNAP Adjustment'!AH178,0))*unit_conv</f>
        <v>0</v>
      </c>
      <c r="AH66">
        <f t="shared" si="36"/>
        <v>0</v>
      </c>
      <c r="AI66">
        <f t="shared" si="36"/>
        <v>0</v>
      </c>
      <c r="AJ66">
        <f t="shared" si="36"/>
        <v>0</v>
      </c>
      <c r="AK66">
        <f t="shared" si="36"/>
        <v>0</v>
      </c>
      <c r="AL66" s="67">
        <f>(VLOOKUP($B$1,'Multipliers and Adjustments'!$A$70:$I$86,TRUNC(COLUMN(AL$2)/5)+2,FALSE)*SUMIFS('EPA Data'!$I:$I,'EPA Data'!$D:$D,'Country Selector'!$A$2,'EPA Data'!$J:$J,$B$1,'EPA Data'!$C:$C,AL$2,'EPA Data'!$G:$G,"&gt;="&amp;$A66,'EPA Data'!$G:$G,"&lt;"&amp;$B66)+IF('Multipliers and Adjustments'!$B$66="Y",'SNAP Adjustment'!AM178,0))*unit_conv</f>
        <v>0</v>
      </c>
    </row>
    <row r="67" spans="1:38" x14ac:dyDescent="0.45">
      <c r="A67" s="12">
        <f t="shared" si="14"/>
        <v>1200</v>
      </c>
      <c r="B67" s="11">
        <f t="shared" si="7"/>
        <v>1250</v>
      </c>
      <c r="C67" s="67">
        <f>(VLOOKUP($B$1,'Multipliers and Adjustments'!$A$70:$I$86,TRUNC(COLUMN(C$2)/5)+2,FALSE)*SUMIFS('EPA Data'!$I:$I,'EPA Data'!$D:$D,'Country Selector'!$A$2,'EPA Data'!$J:$J,$B$1,'EPA Data'!$C:$C,C$2,'EPA Data'!$G:$G,"&gt;="&amp;$A67,'EPA Data'!$G:$G,"&lt;"&amp;$B67)+IF('Multipliers and Adjustments'!$B$66="Y",'SNAP Adjustment'!D179,0))*unit_conv</f>
        <v>0</v>
      </c>
      <c r="D67">
        <f t="shared" si="37"/>
        <v>0</v>
      </c>
      <c r="E67">
        <f t="shared" si="37"/>
        <v>0</v>
      </c>
      <c r="F67">
        <f t="shared" si="37"/>
        <v>0</v>
      </c>
      <c r="G67">
        <f t="shared" si="37"/>
        <v>0</v>
      </c>
      <c r="H67" s="67">
        <f>(VLOOKUP($B$1,'Multipliers and Adjustments'!$A$70:$I$86,TRUNC(COLUMN(H$2)/5)+2,FALSE)*SUMIFS('EPA Data'!$I:$I,'EPA Data'!$D:$D,'Country Selector'!$A$2,'EPA Data'!$J:$J,$B$1,'EPA Data'!$C:$C,H$2,'EPA Data'!$G:$G,"&gt;="&amp;$A67,'EPA Data'!$G:$G,"&lt;"&amp;$B67)+IF('Multipliers and Adjustments'!$B$66="Y",'SNAP Adjustment'!I179,0))*unit_conv</f>
        <v>0</v>
      </c>
      <c r="I67">
        <f t="shared" si="31"/>
        <v>0</v>
      </c>
      <c r="J67">
        <f t="shared" si="31"/>
        <v>0</v>
      </c>
      <c r="K67">
        <f t="shared" si="31"/>
        <v>0</v>
      </c>
      <c r="L67">
        <f t="shared" si="31"/>
        <v>0</v>
      </c>
      <c r="M67" s="67">
        <f>(VLOOKUP($B$1,'Multipliers and Adjustments'!$A$70:$I$86,TRUNC(COLUMN(M$2)/5)+2,FALSE)*SUMIFS('EPA Data'!$I:$I,'EPA Data'!$D:$D,'Country Selector'!$A$2,'EPA Data'!$J:$J,$B$1,'EPA Data'!$C:$C,M$2,'EPA Data'!$G:$G,"&gt;="&amp;$A67,'EPA Data'!$G:$G,"&lt;"&amp;$B67)+IF('Multipliers and Adjustments'!$B$66="Y",'SNAP Adjustment'!N179,0))*unit_conv</f>
        <v>0</v>
      </c>
      <c r="N67">
        <f t="shared" si="32"/>
        <v>0</v>
      </c>
      <c r="O67">
        <f t="shared" si="32"/>
        <v>0</v>
      </c>
      <c r="P67">
        <f t="shared" si="32"/>
        <v>0</v>
      </c>
      <c r="Q67">
        <f t="shared" si="32"/>
        <v>0</v>
      </c>
      <c r="R67" s="67">
        <f>(VLOOKUP($B$1,'Multipliers and Adjustments'!$A$70:$I$86,TRUNC(COLUMN(R$2)/5)+2,FALSE)*SUMIFS('EPA Data'!$I:$I,'EPA Data'!$D:$D,'Country Selector'!$A$2,'EPA Data'!$J:$J,$B$1,'EPA Data'!$C:$C,R$2,'EPA Data'!$G:$G,"&gt;="&amp;$A67,'EPA Data'!$G:$G,"&lt;"&amp;$B67)+IF('Multipliers and Adjustments'!$B$66="Y",'SNAP Adjustment'!S179,0))*unit_conv</f>
        <v>0</v>
      </c>
      <c r="S67">
        <f t="shared" si="33"/>
        <v>0</v>
      </c>
      <c r="T67">
        <f t="shared" si="33"/>
        <v>0</v>
      </c>
      <c r="U67">
        <f t="shared" si="33"/>
        <v>0</v>
      </c>
      <c r="V67">
        <f t="shared" si="33"/>
        <v>0</v>
      </c>
      <c r="W67" s="67">
        <f>(VLOOKUP($B$1,'Multipliers and Adjustments'!$A$70:$I$86,TRUNC(COLUMN(W$2)/5)+2,FALSE)*SUMIFS('EPA Data'!$I:$I,'EPA Data'!$D:$D,'Country Selector'!$A$2,'EPA Data'!$J:$J,$B$1,'EPA Data'!$C:$C,W$2,'EPA Data'!$G:$G,"&gt;="&amp;$A67,'EPA Data'!$G:$G,"&lt;"&amp;$B67)+IF('Multipliers and Adjustments'!$B$66="Y",'SNAP Adjustment'!X179,0))*unit_conv</f>
        <v>0</v>
      </c>
      <c r="X67">
        <f t="shared" si="34"/>
        <v>0</v>
      </c>
      <c r="Y67">
        <f t="shared" si="34"/>
        <v>0</v>
      </c>
      <c r="Z67">
        <f t="shared" si="34"/>
        <v>0</v>
      </c>
      <c r="AA67">
        <f t="shared" si="34"/>
        <v>0</v>
      </c>
      <c r="AB67" s="67">
        <f>(VLOOKUP($B$1,'Multipliers and Adjustments'!$A$70:$I$86,TRUNC(COLUMN(AB$2)/5)+2,FALSE)*SUMIFS('EPA Data'!$I:$I,'EPA Data'!$D:$D,'Country Selector'!$A$2,'EPA Data'!$J:$J,$B$1,'EPA Data'!$C:$C,AB$2,'EPA Data'!$G:$G,"&gt;="&amp;$A67,'EPA Data'!$G:$G,"&lt;"&amp;$B67)+IF('Multipliers and Adjustments'!$B$66="Y",'SNAP Adjustment'!AC179,0))*unit_conv</f>
        <v>0</v>
      </c>
      <c r="AC67">
        <f t="shared" si="35"/>
        <v>0</v>
      </c>
      <c r="AD67">
        <f t="shared" si="35"/>
        <v>0</v>
      </c>
      <c r="AE67">
        <f t="shared" si="35"/>
        <v>0</v>
      </c>
      <c r="AF67">
        <f t="shared" si="35"/>
        <v>0</v>
      </c>
      <c r="AG67" s="67">
        <f>(VLOOKUP($B$1,'Multipliers and Adjustments'!$A$70:$I$86,TRUNC(COLUMN(AG$2)/5)+2,FALSE)*SUMIFS('EPA Data'!$I:$I,'EPA Data'!$D:$D,'Country Selector'!$A$2,'EPA Data'!$J:$J,$B$1,'EPA Data'!$C:$C,AG$2,'EPA Data'!$G:$G,"&gt;="&amp;$A67,'EPA Data'!$G:$G,"&lt;"&amp;$B67)+IF('Multipliers and Adjustments'!$B$66="Y",'SNAP Adjustment'!AH179,0))*unit_conv</f>
        <v>0</v>
      </c>
      <c r="AH67">
        <f t="shared" si="36"/>
        <v>0</v>
      </c>
      <c r="AI67">
        <f t="shared" si="36"/>
        <v>0</v>
      </c>
      <c r="AJ67">
        <f t="shared" si="36"/>
        <v>0</v>
      </c>
      <c r="AK67">
        <f t="shared" si="36"/>
        <v>0</v>
      </c>
      <c r="AL67" s="67">
        <f>(VLOOKUP($B$1,'Multipliers and Adjustments'!$A$70:$I$86,TRUNC(COLUMN(AL$2)/5)+2,FALSE)*SUMIFS('EPA Data'!$I:$I,'EPA Data'!$D:$D,'Country Selector'!$A$2,'EPA Data'!$J:$J,$B$1,'EPA Data'!$C:$C,AL$2,'EPA Data'!$G:$G,"&gt;="&amp;$A67,'EPA Data'!$G:$G,"&lt;"&amp;$B67)+IF('Multipliers and Adjustments'!$B$66="Y",'SNAP Adjustment'!AM179,0))*unit_conv</f>
        <v>0</v>
      </c>
    </row>
    <row r="68" spans="1:38" x14ac:dyDescent="0.45">
      <c r="A68" s="12">
        <f t="shared" si="14"/>
        <v>1250</v>
      </c>
      <c r="B68" s="11">
        <f t="shared" ref="B68:B74" si="38">A68+50</f>
        <v>1300</v>
      </c>
      <c r="C68" s="67">
        <f>(VLOOKUP($B$1,'Multipliers and Adjustments'!$A$70:$I$86,TRUNC(COLUMN(C$2)/5)+2,FALSE)*SUMIFS('EPA Data'!$I:$I,'EPA Data'!$D:$D,'Country Selector'!$A$2,'EPA Data'!$J:$J,$B$1,'EPA Data'!$C:$C,C$2,'EPA Data'!$G:$G,"&gt;="&amp;$A68,'EPA Data'!$G:$G,"&lt;"&amp;$B68)+IF('Multipliers and Adjustments'!$B$66="Y",'SNAP Adjustment'!D180,0))*unit_conv</f>
        <v>0</v>
      </c>
      <c r="D68">
        <f t="shared" si="37"/>
        <v>0</v>
      </c>
      <c r="E68">
        <f t="shared" si="37"/>
        <v>0</v>
      </c>
      <c r="F68">
        <f t="shared" si="37"/>
        <v>0</v>
      </c>
      <c r="G68">
        <f t="shared" si="37"/>
        <v>0</v>
      </c>
      <c r="H68" s="67">
        <f>(VLOOKUP($B$1,'Multipliers and Adjustments'!$A$70:$I$86,TRUNC(COLUMN(H$2)/5)+2,FALSE)*SUMIFS('EPA Data'!$I:$I,'EPA Data'!$D:$D,'Country Selector'!$A$2,'EPA Data'!$J:$J,$B$1,'EPA Data'!$C:$C,H$2,'EPA Data'!$G:$G,"&gt;="&amp;$A68,'EPA Data'!$G:$G,"&lt;"&amp;$B68)+IF('Multipliers and Adjustments'!$B$66="Y",'SNAP Adjustment'!I180,0))*unit_conv</f>
        <v>0</v>
      </c>
      <c r="I68">
        <f t="shared" ref="I68:L74" si="39">H68+($M68-$H68)/5</f>
        <v>0</v>
      </c>
      <c r="J68">
        <f t="shared" si="39"/>
        <v>0</v>
      </c>
      <c r="K68">
        <f t="shared" si="39"/>
        <v>0</v>
      </c>
      <c r="L68">
        <f t="shared" si="39"/>
        <v>0</v>
      </c>
      <c r="M68" s="67">
        <f>(VLOOKUP($B$1,'Multipliers and Adjustments'!$A$70:$I$86,TRUNC(COLUMN(M$2)/5)+2,FALSE)*SUMIFS('EPA Data'!$I:$I,'EPA Data'!$D:$D,'Country Selector'!$A$2,'EPA Data'!$J:$J,$B$1,'EPA Data'!$C:$C,M$2,'EPA Data'!$G:$G,"&gt;="&amp;$A68,'EPA Data'!$G:$G,"&lt;"&amp;$B68)+IF('Multipliers and Adjustments'!$B$66="Y",'SNAP Adjustment'!N180,0))*unit_conv</f>
        <v>0</v>
      </c>
      <c r="N68">
        <f t="shared" ref="N68:Q74" si="40">M68+($R68-$M68)/5</f>
        <v>0</v>
      </c>
      <c r="O68">
        <f t="shared" si="40"/>
        <v>0</v>
      </c>
      <c r="P68">
        <f t="shared" si="40"/>
        <v>0</v>
      </c>
      <c r="Q68">
        <f t="shared" si="40"/>
        <v>0</v>
      </c>
      <c r="R68" s="67">
        <f>(VLOOKUP($B$1,'Multipliers and Adjustments'!$A$70:$I$86,TRUNC(COLUMN(R$2)/5)+2,FALSE)*SUMIFS('EPA Data'!$I:$I,'EPA Data'!$D:$D,'Country Selector'!$A$2,'EPA Data'!$J:$J,$B$1,'EPA Data'!$C:$C,R$2,'EPA Data'!$G:$G,"&gt;="&amp;$A68,'EPA Data'!$G:$G,"&lt;"&amp;$B68)+IF('Multipliers and Adjustments'!$B$66="Y",'SNAP Adjustment'!S180,0))*unit_conv</f>
        <v>0</v>
      </c>
      <c r="S68">
        <f t="shared" ref="S68:V74" si="41">R68+($W68-$R68)/5</f>
        <v>0</v>
      </c>
      <c r="T68">
        <f t="shared" si="41"/>
        <v>0</v>
      </c>
      <c r="U68">
        <f t="shared" si="41"/>
        <v>0</v>
      </c>
      <c r="V68">
        <f t="shared" si="41"/>
        <v>0</v>
      </c>
      <c r="W68" s="67">
        <f>(VLOOKUP($B$1,'Multipliers and Adjustments'!$A$70:$I$86,TRUNC(COLUMN(W$2)/5)+2,FALSE)*SUMIFS('EPA Data'!$I:$I,'EPA Data'!$D:$D,'Country Selector'!$A$2,'EPA Data'!$J:$J,$B$1,'EPA Data'!$C:$C,W$2,'EPA Data'!$G:$G,"&gt;="&amp;$A68,'EPA Data'!$G:$G,"&lt;"&amp;$B68)+IF('Multipliers and Adjustments'!$B$66="Y",'SNAP Adjustment'!X180,0))*unit_conv</f>
        <v>0</v>
      </c>
      <c r="X68">
        <f t="shared" ref="X68:AA74" si="42">W68+($AB68-$W68)/5</f>
        <v>0</v>
      </c>
      <c r="Y68">
        <f t="shared" si="42"/>
        <v>0</v>
      </c>
      <c r="Z68">
        <f t="shared" si="42"/>
        <v>0</v>
      </c>
      <c r="AA68">
        <f t="shared" si="42"/>
        <v>0</v>
      </c>
      <c r="AB68" s="67">
        <f>(VLOOKUP($B$1,'Multipliers and Adjustments'!$A$70:$I$86,TRUNC(COLUMN(AB$2)/5)+2,FALSE)*SUMIFS('EPA Data'!$I:$I,'EPA Data'!$D:$D,'Country Selector'!$A$2,'EPA Data'!$J:$J,$B$1,'EPA Data'!$C:$C,AB$2,'EPA Data'!$G:$G,"&gt;="&amp;$A68,'EPA Data'!$G:$G,"&lt;"&amp;$B68)+IF('Multipliers and Adjustments'!$B$66="Y",'SNAP Adjustment'!AC180,0))*unit_conv</f>
        <v>0</v>
      </c>
      <c r="AC68">
        <f t="shared" ref="AC68:AF74" si="43">AB68+($AG68-$AB68)/5</f>
        <v>0</v>
      </c>
      <c r="AD68">
        <f t="shared" si="43"/>
        <v>0</v>
      </c>
      <c r="AE68">
        <f t="shared" si="43"/>
        <v>0</v>
      </c>
      <c r="AF68">
        <f t="shared" si="43"/>
        <v>0</v>
      </c>
      <c r="AG68" s="67">
        <f>(VLOOKUP($B$1,'Multipliers and Adjustments'!$A$70:$I$86,TRUNC(COLUMN(AG$2)/5)+2,FALSE)*SUMIFS('EPA Data'!$I:$I,'EPA Data'!$D:$D,'Country Selector'!$A$2,'EPA Data'!$J:$J,$B$1,'EPA Data'!$C:$C,AG$2,'EPA Data'!$G:$G,"&gt;="&amp;$A68,'EPA Data'!$G:$G,"&lt;"&amp;$B68)+IF('Multipliers and Adjustments'!$B$66="Y",'SNAP Adjustment'!AH180,0))*unit_conv</f>
        <v>0</v>
      </c>
      <c r="AH68">
        <f t="shared" ref="AH68:AK74" si="44">AG68+($AL68-$AG68)/5</f>
        <v>0</v>
      </c>
      <c r="AI68">
        <f t="shared" si="44"/>
        <v>0</v>
      </c>
      <c r="AJ68">
        <f t="shared" si="44"/>
        <v>0</v>
      </c>
      <c r="AK68">
        <f t="shared" si="44"/>
        <v>0</v>
      </c>
      <c r="AL68" s="67">
        <f>(VLOOKUP($B$1,'Multipliers and Adjustments'!$A$70:$I$86,TRUNC(COLUMN(AL$2)/5)+2,FALSE)*SUMIFS('EPA Data'!$I:$I,'EPA Data'!$D:$D,'Country Selector'!$A$2,'EPA Data'!$J:$J,$B$1,'EPA Data'!$C:$C,AL$2,'EPA Data'!$G:$G,"&gt;="&amp;$A68,'EPA Data'!$G:$G,"&lt;"&amp;$B68)+IF('Multipliers and Adjustments'!$B$66="Y",'SNAP Adjustment'!AM180,0))*unit_conv</f>
        <v>0</v>
      </c>
    </row>
    <row r="69" spans="1:38" x14ac:dyDescent="0.45">
      <c r="A69" s="12">
        <f t="shared" si="14"/>
        <v>1300</v>
      </c>
      <c r="B69" s="11">
        <f t="shared" si="38"/>
        <v>1350</v>
      </c>
      <c r="C69" s="67">
        <f>(VLOOKUP($B$1,'Multipliers and Adjustments'!$A$70:$I$86,TRUNC(COLUMN(C$2)/5)+2,FALSE)*SUMIFS('EPA Data'!$I:$I,'EPA Data'!$D:$D,'Country Selector'!$A$2,'EPA Data'!$J:$J,$B$1,'EPA Data'!$C:$C,C$2,'EPA Data'!$G:$G,"&gt;="&amp;$A69,'EPA Data'!$G:$G,"&lt;"&amp;$B69)+IF('Multipliers and Adjustments'!$B$66="Y",'SNAP Adjustment'!D181,0))*unit_conv</f>
        <v>0</v>
      </c>
      <c r="D69">
        <f t="shared" si="37"/>
        <v>0</v>
      </c>
      <c r="E69">
        <f t="shared" si="37"/>
        <v>0</v>
      </c>
      <c r="F69">
        <f t="shared" si="37"/>
        <v>0</v>
      </c>
      <c r="G69">
        <f t="shared" si="37"/>
        <v>0</v>
      </c>
      <c r="H69" s="67">
        <f>(VLOOKUP($B$1,'Multipliers and Adjustments'!$A$70:$I$86,TRUNC(COLUMN(H$2)/5)+2,FALSE)*SUMIFS('EPA Data'!$I:$I,'EPA Data'!$D:$D,'Country Selector'!$A$2,'EPA Data'!$J:$J,$B$1,'EPA Data'!$C:$C,H$2,'EPA Data'!$G:$G,"&gt;="&amp;$A69,'EPA Data'!$G:$G,"&lt;"&amp;$B69)+IF('Multipliers and Adjustments'!$B$66="Y",'SNAP Adjustment'!I181,0))*unit_conv</f>
        <v>0</v>
      </c>
      <c r="I69">
        <f t="shared" si="39"/>
        <v>0</v>
      </c>
      <c r="J69">
        <f t="shared" si="39"/>
        <v>0</v>
      </c>
      <c r="K69">
        <f t="shared" si="39"/>
        <v>0</v>
      </c>
      <c r="L69">
        <f t="shared" si="39"/>
        <v>0</v>
      </c>
      <c r="M69" s="67">
        <f>(VLOOKUP($B$1,'Multipliers and Adjustments'!$A$70:$I$86,TRUNC(COLUMN(M$2)/5)+2,FALSE)*SUMIFS('EPA Data'!$I:$I,'EPA Data'!$D:$D,'Country Selector'!$A$2,'EPA Data'!$J:$J,$B$1,'EPA Data'!$C:$C,M$2,'EPA Data'!$G:$G,"&gt;="&amp;$A69,'EPA Data'!$G:$G,"&lt;"&amp;$B69)+IF('Multipliers and Adjustments'!$B$66="Y",'SNAP Adjustment'!N181,0))*unit_conv</f>
        <v>0</v>
      </c>
      <c r="N69">
        <f t="shared" si="40"/>
        <v>0</v>
      </c>
      <c r="O69">
        <f t="shared" si="40"/>
        <v>0</v>
      </c>
      <c r="P69">
        <f t="shared" si="40"/>
        <v>0</v>
      </c>
      <c r="Q69">
        <f t="shared" si="40"/>
        <v>0</v>
      </c>
      <c r="R69" s="67">
        <f>(VLOOKUP($B$1,'Multipliers and Adjustments'!$A$70:$I$86,TRUNC(COLUMN(R$2)/5)+2,FALSE)*SUMIFS('EPA Data'!$I:$I,'EPA Data'!$D:$D,'Country Selector'!$A$2,'EPA Data'!$J:$J,$B$1,'EPA Data'!$C:$C,R$2,'EPA Data'!$G:$G,"&gt;="&amp;$A69,'EPA Data'!$G:$G,"&lt;"&amp;$B69)+IF('Multipliers and Adjustments'!$B$66="Y",'SNAP Adjustment'!S181,0))*unit_conv</f>
        <v>0</v>
      </c>
      <c r="S69">
        <f t="shared" si="41"/>
        <v>0</v>
      </c>
      <c r="T69">
        <f t="shared" si="41"/>
        <v>0</v>
      </c>
      <c r="U69">
        <f t="shared" si="41"/>
        <v>0</v>
      </c>
      <c r="V69">
        <f t="shared" si="41"/>
        <v>0</v>
      </c>
      <c r="W69" s="67">
        <f>(VLOOKUP($B$1,'Multipliers and Adjustments'!$A$70:$I$86,TRUNC(COLUMN(W$2)/5)+2,FALSE)*SUMIFS('EPA Data'!$I:$I,'EPA Data'!$D:$D,'Country Selector'!$A$2,'EPA Data'!$J:$J,$B$1,'EPA Data'!$C:$C,W$2,'EPA Data'!$G:$G,"&gt;="&amp;$A69,'EPA Data'!$G:$G,"&lt;"&amp;$B69)+IF('Multipliers and Adjustments'!$B$66="Y",'SNAP Adjustment'!X181,0))*unit_conv</f>
        <v>0</v>
      </c>
      <c r="X69">
        <f t="shared" si="42"/>
        <v>0</v>
      </c>
      <c r="Y69">
        <f t="shared" si="42"/>
        <v>0</v>
      </c>
      <c r="Z69">
        <f t="shared" si="42"/>
        <v>0</v>
      </c>
      <c r="AA69">
        <f t="shared" si="42"/>
        <v>0</v>
      </c>
      <c r="AB69" s="67">
        <f>(VLOOKUP($B$1,'Multipliers and Adjustments'!$A$70:$I$86,TRUNC(COLUMN(AB$2)/5)+2,FALSE)*SUMIFS('EPA Data'!$I:$I,'EPA Data'!$D:$D,'Country Selector'!$A$2,'EPA Data'!$J:$J,$B$1,'EPA Data'!$C:$C,AB$2,'EPA Data'!$G:$G,"&gt;="&amp;$A69,'EPA Data'!$G:$G,"&lt;"&amp;$B69)+IF('Multipliers and Adjustments'!$B$66="Y",'SNAP Adjustment'!AC181,0))*unit_conv</f>
        <v>0</v>
      </c>
      <c r="AC69">
        <f t="shared" si="43"/>
        <v>0</v>
      </c>
      <c r="AD69">
        <f t="shared" si="43"/>
        <v>0</v>
      </c>
      <c r="AE69">
        <f t="shared" si="43"/>
        <v>0</v>
      </c>
      <c r="AF69">
        <f t="shared" si="43"/>
        <v>0</v>
      </c>
      <c r="AG69" s="67">
        <f>(VLOOKUP($B$1,'Multipliers and Adjustments'!$A$70:$I$86,TRUNC(COLUMN(AG$2)/5)+2,FALSE)*SUMIFS('EPA Data'!$I:$I,'EPA Data'!$D:$D,'Country Selector'!$A$2,'EPA Data'!$J:$J,$B$1,'EPA Data'!$C:$C,AG$2,'EPA Data'!$G:$G,"&gt;="&amp;$A69,'EPA Data'!$G:$G,"&lt;"&amp;$B69)+IF('Multipliers and Adjustments'!$B$66="Y",'SNAP Adjustment'!AH181,0))*unit_conv</f>
        <v>0</v>
      </c>
      <c r="AH69">
        <f t="shared" si="44"/>
        <v>0</v>
      </c>
      <c r="AI69">
        <f t="shared" si="44"/>
        <v>0</v>
      </c>
      <c r="AJ69">
        <f t="shared" si="44"/>
        <v>0</v>
      </c>
      <c r="AK69">
        <f t="shared" si="44"/>
        <v>0</v>
      </c>
      <c r="AL69" s="67">
        <f>(VLOOKUP($B$1,'Multipliers and Adjustments'!$A$70:$I$86,TRUNC(COLUMN(AL$2)/5)+2,FALSE)*SUMIFS('EPA Data'!$I:$I,'EPA Data'!$D:$D,'Country Selector'!$A$2,'EPA Data'!$J:$J,$B$1,'EPA Data'!$C:$C,AL$2,'EPA Data'!$G:$G,"&gt;="&amp;$A69,'EPA Data'!$G:$G,"&lt;"&amp;$B69)+IF('Multipliers and Adjustments'!$B$66="Y",'SNAP Adjustment'!AM181,0))*unit_conv</f>
        <v>0</v>
      </c>
    </row>
    <row r="70" spans="1:38" x14ac:dyDescent="0.45">
      <c r="A70" s="12">
        <f t="shared" si="14"/>
        <v>1350</v>
      </c>
      <c r="B70" s="11">
        <f t="shared" si="38"/>
        <v>1400</v>
      </c>
      <c r="C70" s="67">
        <f>(VLOOKUP($B$1,'Multipliers and Adjustments'!$A$70:$I$86,TRUNC(COLUMN(C$2)/5)+2,FALSE)*SUMIFS('EPA Data'!$I:$I,'EPA Data'!$D:$D,'Country Selector'!$A$2,'EPA Data'!$J:$J,$B$1,'EPA Data'!$C:$C,C$2,'EPA Data'!$G:$G,"&gt;="&amp;$A70,'EPA Data'!$G:$G,"&lt;"&amp;$B70)+IF('Multipliers and Adjustments'!$B$66="Y",'SNAP Adjustment'!D182,0))*unit_conv</f>
        <v>0</v>
      </c>
      <c r="D70">
        <f t="shared" si="37"/>
        <v>0</v>
      </c>
      <c r="E70">
        <f t="shared" si="37"/>
        <v>0</v>
      </c>
      <c r="F70">
        <f t="shared" si="37"/>
        <v>0</v>
      </c>
      <c r="G70">
        <f t="shared" si="37"/>
        <v>0</v>
      </c>
      <c r="H70" s="67">
        <f>(VLOOKUP($B$1,'Multipliers and Adjustments'!$A$70:$I$86,TRUNC(COLUMN(H$2)/5)+2,FALSE)*SUMIFS('EPA Data'!$I:$I,'EPA Data'!$D:$D,'Country Selector'!$A$2,'EPA Data'!$J:$J,$B$1,'EPA Data'!$C:$C,H$2,'EPA Data'!$G:$G,"&gt;="&amp;$A70,'EPA Data'!$G:$G,"&lt;"&amp;$B70)+IF('Multipliers and Adjustments'!$B$66="Y",'SNAP Adjustment'!I182,0))*unit_conv</f>
        <v>0</v>
      </c>
      <c r="I70">
        <f t="shared" si="39"/>
        <v>0</v>
      </c>
      <c r="J70">
        <f t="shared" si="39"/>
        <v>0</v>
      </c>
      <c r="K70">
        <f t="shared" si="39"/>
        <v>0</v>
      </c>
      <c r="L70">
        <f t="shared" si="39"/>
        <v>0</v>
      </c>
      <c r="M70" s="67">
        <f>(VLOOKUP($B$1,'Multipliers and Adjustments'!$A$70:$I$86,TRUNC(COLUMN(M$2)/5)+2,FALSE)*SUMIFS('EPA Data'!$I:$I,'EPA Data'!$D:$D,'Country Selector'!$A$2,'EPA Data'!$J:$J,$B$1,'EPA Data'!$C:$C,M$2,'EPA Data'!$G:$G,"&gt;="&amp;$A70,'EPA Data'!$G:$G,"&lt;"&amp;$B70)+IF('Multipliers and Adjustments'!$B$66="Y",'SNAP Adjustment'!N182,0))*unit_conv</f>
        <v>0</v>
      </c>
      <c r="N70">
        <f t="shared" si="40"/>
        <v>0</v>
      </c>
      <c r="O70">
        <f t="shared" si="40"/>
        <v>0</v>
      </c>
      <c r="P70">
        <f t="shared" si="40"/>
        <v>0</v>
      </c>
      <c r="Q70">
        <f t="shared" si="40"/>
        <v>0</v>
      </c>
      <c r="R70" s="67">
        <f>(VLOOKUP($B$1,'Multipliers and Adjustments'!$A$70:$I$86,TRUNC(COLUMN(R$2)/5)+2,FALSE)*SUMIFS('EPA Data'!$I:$I,'EPA Data'!$D:$D,'Country Selector'!$A$2,'EPA Data'!$J:$J,$B$1,'EPA Data'!$C:$C,R$2,'EPA Data'!$G:$G,"&gt;="&amp;$A70,'EPA Data'!$G:$G,"&lt;"&amp;$B70)+IF('Multipliers and Adjustments'!$B$66="Y",'SNAP Adjustment'!S182,0))*unit_conv</f>
        <v>0</v>
      </c>
      <c r="S70">
        <f t="shared" si="41"/>
        <v>0</v>
      </c>
      <c r="T70">
        <f t="shared" si="41"/>
        <v>0</v>
      </c>
      <c r="U70">
        <f t="shared" si="41"/>
        <v>0</v>
      </c>
      <c r="V70">
        <f t="shared" si="41"/>
        <v>0</v>
      </c>
      <c r="W70" s="67">
        <f>(VLOOKUP($B$1,'Multipliers and Adjustments'!$A$70:$I$86,TRUNC(COLUMN(W$2)/5)+2,FALSE)*SUMIFS('EPA Data'!$I:$I,'EPA Data'!$D:$D,'Country Selector'!$A$2,'EPA Data'!$J:$J,$B$1,'EPA Data'!$C:$C,W$2,'EPA Data'!$G:$G,"&gt;="&amp;$A70,'EPA Data'!$G:$G,"&lt;"&amp;$B70)+IF('Multipliers and Adjustments'!$B$66="Y",'SNAP Adjustment'!X182,0))*unit_conv</f>
        <v>0</v>
      </c>
      <c r="X70">
        <f t="shared" si="42"/>
        <v>0</v>
      </c>
      <c r="Y70">
        <f t="shared" si="42"/>
        <v>0</v>
      </c>
      <c r="Z70">
        <f t="shared" si="42"/>
        <v>0</v>
      </c>
      <c r="AA70">
        <f t="shared" si="42"/>
        <v>0</v>
      </c>
      <c r="AB70" s="67">
        <f>(VLOOKUP($B$1,'Multipliers and Adjustments'!$A$70:$I$86,TRUNC(COLUMN(AB$2)/5)+2,FALSE)*SUMIFS('EPA Data'!$I:$I,'EPA Data'!$D:$D,'Country Selector'!$A$2,'EPA Data'!$J:$J,$B$1,'EPA Data'!$C:$C,AB$2,'EPA Data'!$G:$G,"&gt;="&amp;$A70,'EPA Data'!$G:$G,"&lt;"&amp;$B70)+IF('Multipliers and Adjustments'!$B$66="Y",'SNAP Adjustment'!AC182,0))*unit_conv</f>
        <v>0</v>
      </c>
      <c r="AC70">
        <f t="shared" si="43"/>
        <v>0</v>
      </c>
      <c r="AD70">
        <f t="shared" si="43"/>
        <v>0</v>
      </c>
      <c r="AE70">
        <f t="shared" si="43"/>
        <v>0</v>
      </c>
      <c r="AF70">
        <f t="shared" si="43"/>
        <v>0</v>
      </c>
      <c r="AG70" s="67">
        <f>(VLOOKUP($B$1,'Multipliers and Adjustments'!$A$70:$I$86,TRUNC(COLUMN(AG$2)/5)+2,FALSE)*SUMIFS('EPA Data'!$I:$I,'EPA Data'!$D:$D,'Country Selector'!$A$2,'EPA Data'!$J:$J,$B$1,'EPA Data'!$C:$C,AG$2,'EPA Data'!$G:$G,"&gt;="&amp;$A70,'EPA Data'!$G:$G,"&lt;"&amp;$B70)+IF('Multipliers and Adjustments'!$B$66="Y",'SNAP Adjustment'!AH182,0))*unit_conv</f>
        <v>0</v>
      </c>
      <c r="AH70">
        <f t="shared" si="44"/>
        <v>0</v>
      </c>
      <c r="AI70">
        <f t="shared" si="44"/>
        <v>0</v>
      </c>
      <c r="AJ70">
        <f t="shared" si="44"/>
        <v>0</v>
      </c>
      <c r="AK70">
        <f t="shared" si="44"/>
        <v>0</v>
      </c>
      <c r="AL70" s="67">
        <f>(VLOOKUP($B$1,'Multipliers and Adjustments'!$A$70:$I$86,TRUNC(COLUMN(AL$2)/5)+2,FALSE)*SUMIFS('EPA Data'!$I:$I,'EPA Data'!$D:$D,'Country Selector'!$A$2,'EPA Data'!$J:$J,$B$1,'EPA Data'!$C:$C,AL$2,'EPA Data'!$G:$G,"&gt;="&amp;$A70,'EPA Data'!$G:$G,"&lt;"&amp;$B70)+IF('Multipliers and Adjustments'!$B$66="Y",'SNAP Adjustment'!AM182,0))*unit_conv</f>
        <v>0</v>
      </c>
    </row>
    <row r="71" spans="1:38" x14ac:dyDescent="0.45">
      <c r="A71" s="12">
        <f t="shared" si="14"/>
        <v>1400</v>
      </c>
      <c r="B71" s="11">
        <f t="shared" si="38"/>
        <v>1450</v>
      </c>
      <c r="C71" s="67">
        <f>(VLOOKUP($B$1,'Multipliers and Adjustments'!$A$70:$I$86,TRUNC(COLUMN(C$2)/5)+2,FALSE)*SUMIFS('EPA Data'!$I:$I,'EPA Data'!$D:$D,'Country Selector'!$A$2,'EPA Data'!$J:$J,$B$1,'EPA Data'!$C:$C,C$2,'EPA Data'!$G:$G,"&gt;="&amp;$A71,'EPA Data'!$G:$G,"&lt;"&amp;$B71)+IF('Multipliers and Adjustments'!$B$66="Y",'SNAP Adjustment'!D183,0))*unit_conv</f>
        <v>0</v>
      </c>
      <c r="D71">
        <f t="shared" si="37"/>
        <v>0</v>
      </c>
      <c r="E71">
        <f t="shared" si="37"/>
        <v>0</v>
      </c>
      <c r="F71">
        <f t="shared" si="37"/>
        <v>0</v>
      </c>
      <c r="G71">
        <f t="shared" si="37"/>
        <v>0</v>
      </c>
      <c r="H71" s="67">
        <f>(VLOOKUP($B$1,'Multipliers and Adjustments'!$A$70:$I$86,TRUNC(COLUMN(H$2)/5)+2,FALSE)*SUMIFS('EPA Data'!$I:$I,'EPA Data'!$D:$D,'Country Selector'!$A$2,'EPA Data'!$J:$J,$B$1,'EPA Data'!$C:$C,H$2,'EPA Data'!$G:$G,"&gt;="&amp;$A71,'EPA Data'!$G:$G,"&lt;"&amp;$B71)+IF('Multipliers and Adjustments'!$B$66="Y",'SNAP Adjustment'!I183,0))*unit_conv</f>
        <v>0</v>
      </c>
      <c r="I71">
        <f t="shared" si="39"/>
        <v>0</v>
      </c>
      <c r="J71">
        <f t="shared" si="39"/>
        <v>0</v>
      </c>
      <c r="K71">
        <f t="shared" si="39"/>
        <v>0</v>
      </c>
      <c r="L71">
        <f t="shared" si="39"/>
        <v>0</v>
      </c>
      <c r="M71" s="67">
        <f>(VLOOKUP($B$1,'Multipliers and Adjustments'!$A$70:$I$86,TRUNC(COLUMN(M$2)/5)+2,FALSE)*SUMIFS('EPA Data'!$I:$I,'EPA Data'!$D:$D,'Country Selector'!$A$2,'EPA Data'!$J:$J,$B$1,'EPA Data'!$C:$C,M$2,'EPA Data'!$G:$G,"&gt;="&amp;$A71,'EPA Data'!$G:$G,"&lt;"&amp;$B71)+IF('Multipliers and Adjustments'!$B$66="Y",'SNAP Adjustment'!N183,0))*unit_conv</f>
        <v>0</v>
      </c>
      <c r="N71">
        <f t="shared" si="40"/>
        <v>0</v>
      </c>
      <c r="O71">
        <f t="shared" si="40"/>
        <v>0</v>
      </c>
      <c r="P71">
        <f t="shared" si="40"/>
        <v>0</v>
      </c>
      <c r="Q71">
        <f t="shared" si="40"/>
        <v>0</v>
      </c>
      <c r="R71" s="67">
        <f>(VLOOKUP($B$1,'Multipliers and Adjustments'!$A$70:$I$86,TRUNC(COLUMN(R$2)/5)+2,FALSE)*SUMIFS('EPA Data'!$I:$I,'EPA Data'!$D:$D,'Country Selector'!$A$2,'EPA Data'!$J:$J,$B$1,'EPA Data'!$C:$C,R$2,'EPA Data'!$G:$G,"&gt;="&amp;$A71,'EPA Data'!$G:$G,"&lt;"&amp;$B71)+IF('Multipliers and Adjustments'!$B$66="Y",'SNAP Adjustment'!S183,0))*unit_conv</f>
        <v>0</v>
      </c>
      <c r="S71">
        <f t="shared" si="41"/>
        <v>0</v>
      </c>
      <c r="T71">
        <f t="shared" si="41"/>
        <v>0</v>
      </c>
      <c r="U71">
        <f t="shared" si="41"/>
        <v>0</v>
      </c>
      <c r="V71">
        <f t="shared" si="41"/>
        <v>0</v>
      </c>
      <c r="W71" s="67">
        <f>(VLOOKUP($B$1,'Multipliers and Adjustments'!$A$70:$I$86,TRUNC(COLUMN(W$2)/5)+2,FALSE)*SUMIFS('EPA Data'!$I:$I,'EPA Data'!$D:$D,'Country Selector'!$A$2,'EPA Data'!$J:$J,$B$1,'EPA Data'!$C:$C,W$2,'EPA Data'!$G:$G,"&gt;="&amp;$A71,'EPA Data'!$G:$G,"&lt;"&amp;$B71)+IF('Multipliers and Adjustments'!$B$66="Y",'SNAP Adjustment'!X183,0))*unit_conv</f>
        <v>0</v>
      </c>
      <c r="X71">
        <f t="shared" si="42"/>
        <v>0</v>
      </c>
      <c r="Y71">
        <f t="shared" si="42"/>
        <v>0</v>
      </c>
      <c r="Z71">
        <f t="shared" si="42"/>
        <v>0</v>
      </c>
      <c r="AA71">
        <f t="shared" si="42"/>
        <v>0</v>
      </c>
      <c r="AB71" s="67">
        <f>(VLOOKUP($B$1,'Multipliers and Adjustments'!$A$70:$I$86,TRUNC(COLUMN(AB$2)/5)+2,FALSE)*SUMIFS('EPA Data'!$I:$I,'EPA Data'!$D:$D,'Country Selector'!$A$2,'EPA Data'!$J:$J,$B$1,'EPA Data'!$C:$C,AB$2,'EPA Data'!$G:$G,"&gt;="&amp;$A71,'EPA Data'!$G:$G,"&lt;"&amp;$B71)+IF('Multipliers and Adjustments'!$B$66="Y",'SNAP Adjustment'!AC183,0))*unit_conv</f>
        <v>0</v>
      </c>
      <c r="AC71">
        <f t="shared" si="43"/>
        <v>0</v>
      </c>
      <c r="AD71">
        <f t="shared" si="43"/>
        <v>0</v>
      </c>
      <c r="AE71">
        <f t="shared" si="43"/>
        <v>0</v>
      </c>
      <c r="AF71">
        <f t="shared" si="43"/>
        <v>0</v>
      </c>
      <c r="AG71" s="67">
        <f>(VLOOKUP($B$1,'Multipliers and Adjustments'!$A$70:$I$86,TRUNC(COLUMN(AG$2)/5)+2,FALSE)*SUMIFS('EPA Data'!$I:$I,'EPA Data'!$D:$D,'Country Selector'!$A$2,'EPA Data'!$J:$J,$B$1,'EPA Data'!$C:$C,AG$2,'EPA Data'!$G:$G,"&gt;="&amp;$A71,'EPA Data'!$G:$G,"&lt;"&amp;$B71)+IF('Multipliers and Adjustments'!$B$66="Y",'SNAP Adjustment'!AH183,0))*unit_conv</f>
        <v>0</v>
      </c>
      <c r="AH71">
        <f t="shared" si="44"/>
        <v>0</v>
      </c>
      <c r="AI71">
        <f t="shared" si="44"/>
        <v>0</v>
      </c>
      <c r="AJ71">
        <f t="shared" si="44"/>
        <v>0</v>
      </c>
      <c r="AK71">
        <f t="shared" si="44"/>
        <v>0</v>
      </c>
      <c r="AL71" s="67">
        <f>(VLOOKUP($B$1,'Multipliers and Adjustments'!$A$70:$I$86,TRUNC(COLUMN(AL$2)/5)+2,FALSE)*SUMIFS('EPA Data'!$I:$I,'EPA Data'!$D:$D,'Country Selector'!$A$2,'EPA Data'!$J:$J,$B$1,'EPA Data'!$C:$C,AL$2,'EPA Data'!$G:$G,"&gt;="&amp;$A71,'EPA Data'!$G:$G,"&lt;"&amp;$B71)+IF('Multipliers and Adjustments'!$B$66="Y",'SNAP Adjustment'!AM183,0))*unit_conv</f>
        <v>0</v>
      </c>
    </row>
    <row r="72" spans="1:38" x14ac:dyDescent="0.45">
      <c r="A72" s="12">
        <f t="shared" si="14"/>
        <v>1450</v>
      </c>
      <c r="B72" s="11">
        <f t="shared" si="38"/>
        <v>1500</v>
      </c>
      <c r="C72" s="67">
        <f>(VLOOKUP($B$1,'Multipliers and Adjustments'!$A$70:$I$86,TRUNC(COLUMN(C$2)/5)+2,FALSE)*SUMIFS('EPA Data'!$I:$I,'EPA Data'!$D:$D,'Country Selector'!$A$2,'EPA Data'!$J:$J,$B$1,'EPA Data'!$C:$C,C$2,'EPA Data'!$G:$G,"&gt;="&amp;$A72,'EPA Data'!$G:$G,"&lt;"&amp;$B72)+IF('Multipliers and Adjustments'!$B$66="Y",'SNAP Adjustment'!D184,0))*unit_conv</f>
        <v>0</v>
      </c>
      <c r="D72">
        <f t="shared" si="37"/>
        <v>0</v>
      </c>
      <c r="E72">
        <f t="shared" si="37"/>
        <v>0</v>
      </c>
      <c r="F72">
        <f t="shared" si="37"/>
        <v>0</v>
      </c>
      <c r="G72">
        <f t="shared" si="37"/>
        <v>0</v>
      </c>
      <c r="H72" s="67">
        <f>(VLOOKUP($B$1,'Multipliers and Adjustments'!$A$70:$I$86,TRUNC(COLUMN(H$2)/5)+2,FALSE)*SUMIFS('EPA Data'!$I:$I,'EPA Data'!$D:$D,'Country Selector'!$A$2,'EPA Data'!$J:$J,$B$1,'EPA Data'!$C:$C,H$2,'EPA Data'!$G:$G,"&gt;="&amp;$A72,'EPA Data'!$G:$G,"&lt;"&amp;$B72)+IF('Multipliers and Adjustments'!$B$66="Y",'SNAP Adjustment'!I184,0))*unit_conv</f>
        <v>0</v>
      </c>
      <c r="I72">
        <f t="shared" si="39"/>
        <v>0</v>
      </c>
      <c r="J72">
        <f t="shared" si="39"/>
        <v>0</v>
      </c>
      <c r="K72">
        <f t="shared" si="39"/>
        <v>0</v>
      </c>
      <c r="L72">
        <f t="shared" si="39"/>
        <v>0</v>
      </c>
      <c r="M72" s="67">
        <f>(VLOOKUP($B$1,'Multipliers and Adjustments'!$A$70:$I$86,TRUNC(COLUMN(M$2)/5)+2,FALSE)*SUMIFS('EPA Data'!$I:$I,'EPA Data'!$D:$D,'Country Selector'!$A$2,'EPA Data'!$J:$J,$B$1,'EPA Data'!$C:$C,M$2,'EPA Data'!$G:$G,"&gt;="&amp;$A72,'EPA Data'!$G:$G,"&lt;"&amp;$B72)+IF('Multipliers and Adjustments'!$B$66="Y",'SNAP Adjustment'!N184,0))*unit_conv</f>
        <v>0</v>
      </c>
      <c r="N72">
        <f t="shared" si="40"/>
        <v>0</v>
      </c>
      <c r="O72">
        <f t="shared" si="40"/>
        <v>0</v>
      </c>
      <c r="P72">
        <f t="shared" si="40"/>
        <v>0</v>
      </c>
      <c r="Q72">
        <f t="shared" si="40"/>
        <v>0</v>
      </c>
      <c r="R72" s="67">
        <f>(VLOOKUP($B$1,'Multipliers and Adjustments'!$A$70:$I$86,TRUNC(COLUMN(R$2)/5)+2,FALSE)*SUMIFS('EPA Data'!$I:$I,'EPA Data'!$D:$D,'Country Selector'!$A$2,'EPA Data'!$J:$J,$B$1,'EPA Data'!$C:$C,R$2,'EPA Data'!$G:$G,"&gt;="&amp;$A72,'EPA Data'!$G:$G,"&lt;"&amp;$B72)+IF('Multipliers and Adjustments'!$B$66="Y",'SNAP Adjustment'!S184,0))*unit_conv</f>
        <v>0</v>
      </c>
      <c r="S72">
        <f t="shared" si="41"/>
        <v>0</v>
      </c>
      <c r="T72">
        <f t="shared" si="41"/>
        <v>0</v>
      </c>
      <c r="U72">
        <f t="shared" si="41"/>
        <v>0</v>
      </c>
      <c r="V72">
        <f t="shared" si="41"/>
        <v>0</v>
      </c>
      <c r="W72" s="67">
        <f>(VLOOKUP($B$1,'Multipliers and Adjustments'!$A$70:$I$86,TRUNC(COLUMN(W$2)/5)+2,FALSE)*SUMIFS('EPA Data'!$I:$I,'EPA Data'!$D:$D,'Country Selector'!$A$2,'EPA Data'!$J:$J,$B$1,'EPA Data'!$C:$C,W$2,'EPA Data'!$G:$G,"&gt;="&amp;$A72,'EPA Data'!$G:$G,"&lt;"&amp;$B72)+IF('Multipliers and Adjustments'!$B$66="Y",'SNAP Adjustment'!X184,0))*unit_conv</f>
        <v>0</v>
      </c>
      <c r="X72">
        <f t="shared" si="42"/>
        <v>0</v>
      </c>
      <c r="Y72">
        <f t="shared" si="42"/>
        <v>0</v>
      </c>
      <c r="Z72">
        <f t="shared" si="42"/>
        <v>0</v>
      </c>
      <c r="AA72">
        <f t="shared" si="42"/>
        <v>0</v>
      </c>
      <c r="AB72" s="67">
        <f>(VLOOKUP($B$1,'Multipliers and Adjustments'!$A$70:$I$86,TRUNC(COLUMN(AB$2)/5)+2,FALSE)*SUMIFS('EPA Data'!$I:$I,'EPA Data'!$D:$D,'Country Selector'!$A$2,'EPA Data'!$J:$J,$B$1,'EPA Data'!$C:$C,AB$2,'EPA Data'!$G:$G,"&gt;="&amp;$A72,'EPA Data'!$G:$G,"&lt;"&amp;$B72)+IF('Multipliers and Adjustments'!$B$66="Y",'SNAP Adjustment'!AC184,0))*unit_conv</f>
        <v>0</v>
      </c>
      <c r="AC72">
        <f t="shared" si="43"/>
        <v>0</v>
      </c>
      <c r="AD72">
        <f t="shared" si="43"/>
        <v>0</v>
      </c>
      <c r="AE72">
        <f t="shared" si="43"/>
        <v>0</v>
      </c>
      <c r="AF72">
        <f t="shared" si="43"/>
        <v>0</v>
      </c>
      <c r="AG72" s="67">
        <f>(VLOOKUP($B$1,'Multipliers and Adjustments'!$A$70:$I$86,TRUNC(COLUMN(AG$2)/5)+2,FALSE)*SUMIFS('EPA Data'!$I:$I,'EPA Data'!$D:$D,'Country Selector'!$A$2,'EPA Data'!$J:$J,$B$1,'EPA Data'!$C:$C,AG$2,'EPA Data'!$G:$G,"&gt;="&amp;$A72,'EPA Data'!$G:$G,"&lt;"&amp;$B72)+IF('Multipliers and Adjustments'!$B$66="Y",'SNAP Adjustment'!AH184,0))*unit_conv</f>
        <v>0</v>
      </c>
      <c r="AH72">
        <f t="shared" si="44"/>
        <v>0</v>
      </c>
      <c r="AI72">
        <f t="shared" si="44"/>
        <v>0</v>
      </c>
      <c r="AJ72">
        <f t="shared" si="44"/>
        <v>0</v>
      </c>
      <c r="AK72">
        <f t="shared" si="44"/>
        <v>0</v>
      </c>
      <c r="AL72" s="67">
        <f>(VLOOKUP($B$1,'Multipliers and Adjustments'!$A$70:$I$86,TRUNC(COLUMN(AL$2)/5)+2,FALSE)*SUMIFS('EPA Data'!$I:$I,'EPA Data'!$D:$D,'Country Selector'!$A$2,'EPA Data'!$J:$J,$B$1,'EPA Data'!$C:$C,AL$2,'EPA Data'!$G:$G,"&gt;="&amp;$A72,'EPA Data'!$G:$G,"&lt;"&amp;$B72)+IF('Multipliers and Adjustments'!$B$66="Y",'SNAP Adjustment'!AM184,0))*unit_conv</f>
        <v>0</v>
      </c>
    </row>
    <row r="73" spans="1:38" x14ac:dyDescent="0.45">
      <c r="A73" s="12">
        <f t="shared" si="14"/>
        <v>1500</v>
      </c>
      <c r="B73" s="11">
        <f t="shared" si="38"/>
        <v>1550</v>
      </c>
      <c r="C73" s="67">
        <f>(VLOOKUP($B$1,'Multipliers and Adjustments'!$A$70:$I$86,TRUNC(COLUMN(C$2)/5)+2,FALSE)*SUMIFS('EPA Data'!$I:$I,'EPA Data'!$D:$D,'Country Selector'!$A$2,'EPA Data'!$J:$J,$B$1,'EPA Data'!$C:$C,C$2,'EPA Data'!$G:$G,"&gt;="&amp;$A73,'EPA Data'!$G:$G,"&lt;"&amp;$B73)+IF('Multipliers and Adjustments'!$B$66="Y",'SNAP Adjustment'!D185,0))*unit_conv</f>
        <v>0</v>
      </c>
      <c r="D73">
        <f t="shared" si="37"/>
        <v>0</v>
      </c>
      <c r="E73">
        <f t="shared" si="37"/>
        <v>0</v>
      </c>
      <c r="F73">
        <f t="shared" si="37"/>
        <v>0</v>
      </c>
      <c r="G73">
        <f t="shared" si="37"/>
        <v>0</v>
      </c>
      <c r="H73" s="67">
        <f>(VLOOKUP($B$1,'Multipliers and Adjustments'!$A$70:$I$86,TRUNC(COLUMN(H$2)/5)+2,FALSE)*SUMIFS('EPA Data'!$I:$I,'EPA Data'!$D:$D,'Country Selector'!$A$2,'EPA Data'!$J:$J,$B$1,'EPA Data'!$C:$C,H$2,'EPA Data'!$G:$G,"&gt;="&amp;$A73,'EPA Data'!$G:$G,"&lt;"&amp;$B73)+IF('Multipliers and Adjustments'!$B$66="Y",'SNAP Adjustment'!I185,0))*unit_conv</f>
        <v>0</v>
      </c>
      <c r="I73">
        <f t="shared" si="39"/>
        <v>0</v>
      </c>
      <c r="J73">
        <f t="shared" si="39"/>
        <v>0</v>
      </c>
      <c r="K73">
        <f t="shared" si="39"/>
        <v>0</v>
      </c>
      <c r="L73">
        <f t="shared" si="39"/>
        <v>0</v>
      </c>
      <c r="M73" s="67">
        <f>(VLOOKUP($B$1,'Multipliers and Adjustments'!$A$70:$I$86,TRUNC(COLUMN(M$2)/5)+2,FALSE)*SUMIFS('EPA Data'!$I:$I,'EPA Data'!$D:$D,'Country Selector'!$A$2,'EPA Data'!$J:$J,$B$1,'EPA Data'!$C:$C,M$2,'EPA Data'!$G:$G,"&gt;="&amp;$A73,'EPA Data'!$G:$G,"&lt;"&amp;$B73)+IF('Multipliers and Adjustments'!$B$66="Y",'SNAP Adjustment'!N185,0))*unit_conv</f>
        <v>0</v>
      </c>
      <c r="N73">
        <f t="shared" si="40"/>
        <v>0</v>
      </c>
      <c r="O73">
        <f t="shared" si="40"/>
        <v>0</v>
      </c>
      <c r="P73">
        <f t="shared" si="40"/>
        <v>0</v>
      </c>
      <c r="Q73">
        <f t="shared" si="40"/>
        <v>0</v>
      </c>
      <c r="R73" s="67">
        <f>(VLOOKUP($B$1,'Multipliers and Adjustments'!$A$70:$I$86,TRUNC(COLUMN(R$2)/5)+2,FALSE)*SUMIFS('EPA Data'!$I:$I,'EPA Data'!$D:$D,'Country Selector'!$A$2,'EPA Data'!$J:$J,$B$1,'EPA Data'!$C:$C,R$2,'EPA Data'!$G:$G,"&gt;="&amp;$A73,'EPA Data'!$G:$G,"&lt;"&amp;$B73)+IF('Multipliers and Adjustments'!$B$66="Y",'SNAP Adjustment'!S185,0))*unit_conv</f>
        <v>0</v>
      </c>
      <c r="S73">
        <f t="shared" si="41"/>
        <v>0</v>
      </c>
      <c r="T73">
        <f t="shared" si="41"/>
        <v>0</v>
      </c>
      <c r="U73">
        <f t="shared" si="41"/>
        <v>0</v>
      </c>
      <c r="V73">
        <f t="shared" si="41"/>
        <v>0</v>
      </c>
      <c r="W73" s="67">
        <f>(VLOOKUP($B$1,'Multipliers and Adjustments'!$A$70:$I$86,TRUNC(COLUMN(W$2)/5)+2,FALSE)*SUMIFS('EPA Data'!$I:$I,'EPA Data'!$D:$D,'Country Selector'!$A$2,'EPA Data'!$J:$J,$B$1,'EPA Data'!$C:$C,W$2,'EPA Data'!$G:$G,"&gt;="&amp;$A73,'EPA Data'!$G:$G,"&lt;"&amp;$B73)+IF('Multipliers and Adjustments'!$B$66="Y",'SNAP Adjustment'!X185,0))*unit_conv</f>
        <v>0</v>
      </c>
      <c r="X73">
        <f t="shared" si="42"/>
        <v>0</v>
      </c>
      <c r="Y73">
        <f t="shared" si="42"/>
        <v>0</v>
      </c>
      <c r="Z73">
        <f t="shared" si="42"/>
        <v>0</v>
      </c>
      <c r="AA73">
        <f t="shared" si="42"/>
        <v>0</v>
      </c>
      <c r="AB73" s="67">
        <f>(VLOOKUP($B$1,'Multipliers and Adjustments'!$A$70:$I$86,TRUNC(COLUMN(AB$2)/5)+2,FALSE)*SUMIFS('EPA Data'!$I:$I,'EPA Data'!$D:$D,'Country Selector'!$A$2,'EPA Data'!$J:$J,$B$1,'EPA Data'!$C:$C,AB$2,'EPA Data'!$G:$G,"&gt;="&amp;$A73,'EPA Data'!$G:$G,"&lt;"&amp;$B73)+IF('Multipliers and Adjustments'!$B$66="Y",'SNAP Adjustment'!AC185,0))*unit_conv</f>
        <v>0</v>
      </c>
      <c r="AC73">
        <f t="shared" si="43"/>
        <v>0</v>
      </c>
      <c r="AD73">
        <f t="shared" si="43"/>
        <v>0</v>
      </c>
      <c r="AE73">
        <f t="shared" si="43"/>
        <v>0</v>
      </c>
      <c r="AF73">
        <f t="shared" si="43"/>
        <v>0</v>
      </c>
      <c r="AG73" s="67">
        <f>(VLOOKUP($B$1,'Multipliers and Adjustments'!$A$70:$I$86,TRUNC(COLUMN(AG$2)/5)+2,FALSE)*SUMIFS('EPA Data'!$I:$I,'EPA Data'!$D:$D,'Country Selector'!$A$2,'EPA Data'!$J:$J,$B$1,'EPA Data'!$C:$C,AG$2,'EPA Data'!$G:$G,"&gt;="&amp;$A73,'EPA Data'!$G:$G,"&lt;"&amp;$B73)+IF('Multipliers and Adjustments'!$B$66="Y",'SNAP Adjustment'!AH185,0))*unit_conv</f>
        <v>0</v>
      </c>
      <c r="AH73">
        <f t="shared" si="44"/>
        <v>0</v>
      </c>
      <c r="AI73">
        <f t="shared" si="44"/>
        <v>0</v>
      </c>
      <c r="AJ73">
        <f t="shared" si="44"/>
        <v>0</v>
      </c>
      <c r="AK73">
        <f t="shared" si="44"/>
        <v>0</v>
      </c>
      <c r="AL73" s="67">
        <f>(VLOOKUP($B$1,'Multipliers and Adjustments'!$A$70:$I$86,TRUNC(COLUMN(AL$2)/5)+2,FALSE)*SUMIFS('EPA Data'!$I:$I,'EPA Data'!$D:$D,'Country Selector'!$A$2,'EPA Data'!$J:$J,$B$1,'EPA Data'!$C:$C,AL$2,'EPA Data'!$G:$G,"&gt;="&amp;$A73,'EPA Data'!$G:$G,"&lt;"&amp;$B73)+IF('Multipliers and Adjustments'!$B$66="Y",'SNAP Adjustment'!AM185,0))*unit_conv</f>
        <v>0</v>
      </c>
    </row>
    <row r="74" spans="1:38" x14ac:dyDescent="0.45">
      <c r="A74" s="12">
        <f t="shared" si="14"/>
        <v>1550</v>
      </c>
      <c r="B74" s="11">
        <f t="shared" si="38"/>
        <v>1600</v>
      </c>
      <c r="C74" s="67">
        <f>(VLOOKUP($B$1,'Multipliers and Adjustments'!$A$70:$I$86,TRUNC(COLUMN(C$2)/5)+2,FALSE)*SUMIFS('EPA Data'!$I:$I,'EPA Data'!$D:$D,'Country Selector'!$A$2,'EPA Data'!$J:$J,$B$1,'EPA Data'!$C:$C,C$2,'EPA Data'!$G:$G,"&gt;="&amp;$A74,'EPA Data'!$G:$G,"&lt;"&amp;$B74)+IF('Multipliers and Adjustments'!$B$66="Y",'SNAP Adjustment'!D186,0))*unit_conv</f>
        <v>0</v>
      </c>
      <c r="D74">
        <f t="shared" si="37"/>
        <v>0</v>
      </c>
      <c r="E74">
        <f t="shared" si="37"/>
        <v>0</v>
      </c>
      <c r="F74">
        <f t="shared" si="37"/>
        <v>0</v>
      </c>
      <c r="G74">
        <f t="shared" si="37"/>
        <v>0</v>
      </c>
      <c r="H74" s="67">
        <f>(VLOOKUP($B$1,'Multipliers and Adjustments'!$A$70:$I$86,TRUNC(COLUMN(H$2)/5)+2,FALSE)*SUMIFS('EPA Data'!$I:$I,'EPA Data'!$D:$D,'Country Selector'!$A$2,'EPA Data'!$J:$J,$B$1,'EPA Data'!$C:$C,H$2,'EPA Data'!$G:$G,"&gt;="&amp;$A74,'EPA Data'!$G:$G,"&lt;"&amp;$B74)+IF('Multipliers and Adjustments'!$B$66="Y",'SNAP Adjustment'!I186,0))*unit_conv</f>
        <v>0</v>
      </c>
      <c r="I74">
        <f t="shared" si="39"/>
        <v>0</v>
      </c>
      <c r="J74">
        <f t="shared" si="39"/>
        <v>0</v>
      </c>
      <c r="K74">
        <f t="shared" si="39"/>
        <v>0</v>
      </c>
      <c r="L74">
        <f t="shared" si="39"/>
        <v>0</v>
      </c>
      <c r="M74" s="67">
        <f>(VLOOKUP($B$1,'Multipliers and Adjustments'!$A$70:$I$86,TRUNC(COLUMN(M$2)/5)+2,FALSE)*SUMIFS('EPA Data'!$I:$I,'EPA Data'!$D:$D,'Country Selector'!$A$2,'EPA Data'!$J:$J,$B$1,'EPA Data'!$C:$C,M$2,'EPA Data'!$G:$G,"&gt;="&amp;$A74,'EPA Data'!$G:$G,"&lt;"&amp;$B74)+IF('Multipliers and Adjustments'!$B$66="Y",'SNAP Adjustment'!N186,0))*unit_conv</f>
        <v>0</v>
      </c>
      <c r="N74">
        <f t="shared" si="40"/>
        <v>0</v>
      </c>
      <c r="O74">
        <f t="shared" si="40"/>
        <v>0</v>
      </c>
      <c r="P74">
        <f t="shared" si="40"/>
        <v>0</v>
      </c>
      <c r="Q74">
        <f t="shared" si="40"/>
        <v>0</v>
      </c>
      <c r="R74" s="67">
        <f>(VLOOKUP($B$1,'Multipliers and Adjustments'!$A$70:$I$86,TRUNC(COLUMN(R$2)/5)+2,FALSE)*SUMIFS('EPA Data'!$I:$I,'EPA Data'!$D:$D,'Country Selector'!$A$2,'EPA Data'!$J:$J,$B$1,'EPA Data'!$C:$C,R$2,'EPA Data'!$G:$G,"&gt;="&amp;$A74,'EPA Data'!$G:$G,"&lt;"&amp;$B74)+IF('Multipliers and Adjustments'!$B$66="Y",'SNAP Adjustment'!S186,0))*unit_conv</f>
        <v>0</v>
      </c>
      <c r="S74">
        <f t="shared" si="41"/>
        <v>0</v>
      </c>
      <c r="T74">
        <f t="shared" si="41"/>
        <v>0</v>
      </c>
      <c r="U74">
        <f t="shared" si="41"/>
        <v>0</v>
      </c>
      <c r="V74">
        <f t="shared" si="41"/>
        <v>0</v>
      </c>
      <c r="W74" s="67">
        <f>(VLOOKUP($B$1,'Multipliers and Adjustments'!$A$70:$I$86,TRUNC(COLUMN(W$2)/5)+2,FALSE)*SUMIFS('EPA Data'!$I:$I,'EPA Data'!$D:$D,'Country Selector'!$A$2,'EPA Data'!$J:$J,$B$1,'EPA Data'!$C:$C,W$2,'EPA Data'!$G:$G,"&gt;="&amp;$A74,'EPA Data'!$G:$G,"&lt;"&amp;$B74)+IF('Multipliers and Adjustments'!$B$66="Y",'SNAP Adjustment'!X186,0))*unit_conv</f>
        <v>0</v>
      </c>
      <c r="X74">
        <f t="shared" si="42"/>
        <v>0</v>
      </c>
      <c r="Y74">
        <f t="shared" si="42"/>
        <v>0</v>
      </c>
      <c r="Z74">
        <f t="shared" si="42"/>
        <v>0</v>
      </c>
      <c r="AA74">
        <f t="shared" si="42"/>
        <v>0</v>
      </c>
      <c r="AB74" s="67">
        <f>(VLOOKUP($B$1,'Multipliers and Adjustments'!$A$70:$I$86,TRUNC(COLUMN(AB$2)/5)+2,FALSE)*SUMIFS('EPA Data'!$I:$I,'EPA Data'!$D:$D,'Country Selector'!$A$2,'EPA Data'!$J:$J,$B$1,'EPA Data'!$C:$C,AB$2,'EPA Data'!$G:$G,"&gt;="&amp;$A74,'EPA Data'!$G:$G,"&lt;"&amp;$B74)+IF('Multipliers and Adjustments'!$B$66="Y",'SNAP Adjustment'!AC186,0))*unit_conv</f>
        <v>0</v>
      </c>
      <c r="AC74">
        <f t="shared" si="43"/>
        <v>0</v>
      </c>
      <c r="AD74">
        <f t="shared" si="43"/>
        <v>0</v>
      </c>
      <c r="AE74">
        <f t="shared" si="43"/>
        <v>0</v>
      </c>
      <c r="AF74">
        <f t="shared" si="43"/>
        <v>0</v>
      </c>
      <c r="AG74" s="67">
        <f>(VLOOKUP($B$1,'Multipliers and Adjustments'!$A$70:$I$86,TRUNC(COLUMN(AG$2)/5)+2,FALSE)*SUMIFS('EPA Data'!$I:$I,'EPA Data'!$D:$D,'Country Selector'!$A$2,'EPA Data'!$J:$J,$B$1,'EPA Data'!$C:$C,AG$2,'EPA Data'!$G:$G,"&gt;="&amp;$A74,'EPA Data'!$G:$G,"&lt;"&amp;$B74)+IF('Multipliers and Adjustments'!$B$66="Y",'SNAP Adjustment'!AH186,0))*unit_conv</f>
        <v>0</v>
      </c>
      <c r="AH74">
        <f t="shared" si="44"/>
        <v>0</v>
      </c>
      <c r="AI74">
        <f t="shared" si="44"/>
        <v>0</v>
      </c>
      <c r="AJ74">
        <f t="shared" si="44"/>
        <v>0</v>
      </c>
      <c r="AK74">
        <f t="shared" si="44"/>
        <v>0</v>
      </c>
      <c r="AL74" s="67">
        <f>(VLOOKUP($B$1,'Multipliers and Adjustments'!$A$70:$I$86,TRUNC(COLUMN(AL$2)/5)+2,FALSE)*SUMIFS('EPA Data'!$I:$I,'EPA Data'!$D:$D,'Country Selector'!$A$2,'EPA Data'!$J:$J,$B$1,'EPA Data'!$C:$C,AL$2,'EPA Data'!$G:$G,"&gt;="&amp;$A74,'EPA Data'!$G:$G,"&lt;"&amp;$B74)+IF('Multipliers and Adjustments'!$B$66="Y",'SNAP Adjustment'!AM186,0))*unit_conv</f>
        <v>0</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AL74"/>
  <sheetViews>
    <sheetView workbookViewId="0"/>
  </sheetViews>
  <sheetFormatPr defaultRowHeight="14.25" x14ac:dyDescent="0.45"/>
  <cols>
    <col min="1" max="2" width="24.265625" style="12" customWidth="1"/>
  </cols>
  <sheetData>
    <row r="1" spans="1:38" x14ac:dyDescent="0.45">
      <c r="A1" s="14" t="s">
        <v>621</v>
      </c>
      <c r="B1" s="14" t="s">
        <v>973</v>
      </c>
      <c r="C1" s="65" t="s">
        <v>851</v>
      </c>
    </row>
    <row r="2" spans="1:38" s="2" customFormat="1" x14ac:dyDescent="0.45">
      <c r="A2" s="10" t="s">
        <v>619</v>
      </c>
      <c r="B2" s="10" t="s">
        <v>620</v>
      </c>
      <c r="C2" s="2">
        <v>2015</v>
      </c>
      <c r="D2" s="2">
        <v>2016</v>
      </c>
      <c r="E2" s="2">
        <v>2017</v>
      </c>
      <c r="F2" s="2">
        <v>2018</v>
      </c>
      <c r="G2" s="2">
        <v>2019</v>
      </c>
      <c r="H2" s="2">
        <v>2020</v>
      </c>
      <c r="I2" s="2">
        <v>2021</v>
      </c>
      <c r="J2" s="2">
        <v>2022</v>
      </c>
      <c r="K2" s="2">
        <v>2023</v>
      </c>
      <c r="L2" s="2">
        <v>2024</v>
      </c>
      <c r="M2" s="2">
        <v>2025</v>
      </c>
      <c r="N2" s="2">
        <v>2026</v>
      </c>
      <c r="O2" s="2">
        <v>2027</v>
      </c>
      <c r="P2" s="2">
        <v>2028</v>
      </c>
      <c r="Q2" s="2">
        <v>2029</v>
      </c>
      <c r="R2" s="2">
        <v>2030</v>
      </c>
      <c r="S2" s="2">
        <v>2031</v>
      </c>
      <c r="T2" s="2">
        <v>2032</v>
      </c>
      <c r="U2" s="2">
        <v>2033</v>
      </c>
      <c r="V2" s="2">
        <v>2034</v>
      </c>
      <c r="W2" s="2">
        <v>2035</v>
      </c>
      <c r="X2" s="2">
        <v>2036</v>
      </c>
      <c r="Y2" s="2">
        <v>2037</v>
      </c>
      <c r="Z2" s="2">
        <v>2038</v>
      </c>
      <c r="AA2" s="2">
        <v>2039</v>
      </c>
      <c r="AB2" s="2">
        <v>2040</v>
      </c>
      <c r="AC2" s="2">
        <v>2041</v>
      </c>
      <c r="AD2" s="2">
        <v>2042</v>
      </c>
      <c r="AE2" s="2">
        <v>2043</v>
      </c>
      <c r="AF2" s="2">
        <v>2044</v>
      </c>
      <c r="AG2" s="2">
        <v>2045</v>
      </c>
      <c r="AH2" s="2">
        <v>2046</v>
      </c>
      <c r="AI2" s="2">
        <v>2047</v>
      </c>
      <c r="AJ2" s="2">
        <v>2048</v>
      </c>
      <c r="AK2" s="2">
        <v>2049</v>
      </c>
      <c r="AL2" s="2">
        <v>2050</v>
      </c>
    </row>
    <row r="3" spans="1:38" x14ac:dyDescent="0.45">
      <c r="A3" s="11">
        <v>-1150</v>
      </c>
      <c r="B3" s="11">
        <f>A3+50</f>
        <v>-1100</v>
      </c>
      <c r="C3" s="31">
        <f>VLOOKUP($B$1,'Multipliers and Adjustments'!$A$70:$I$86,TRUNC(COLUMN(C$2)/5)+2,FALSE)*SUMIFS('EPA Data'!$I:$I,'EPA Data'!$D:$D,'Country Selector'!$A$2,'EPA Data'!$J:$J,$B$1,'EPA Data'!$C:$C,C$2,'EPA Data'!$G:$G,"&gt;="&amp;$A3,'EPA Data'!$G:$G,"&lt;"&amp;$B3)*unit_conv</f>
        <v>0</v>
      </c>
      <c r="D3">
        <f t="shared" ref="D3:G17" si="0">C3+($H3-$C3)/5</f>
        <v>0</v>
      </c>
      <c r="E3">
        <f t="shared" si="0"/>
        <v>0</v>
      </c>
      <c r="F3">
        <f t="shared" si="0"/>
        <v>0</v>
      </c>
      <c r="G3">
        <f t="shared" si="0"/>
        <v>0</v>
      </c>
      <c r="H3" s="31">
        <f>VLOOKUP($B$1,'Multipliers and Adjustments'!$A$70:$I$86,TRUNC(COLUMN(H$2)/5)+2,FALSE)*SUMIFS('EPA Data'!$I:$I,'EPA Data'!$D:$D,'Country Selector'!$A$2,'EPA Data'!$J:$J,$B$1,'EPA Data'!$C:$C,H$2,'EPA Data'!$G:$G,"&gt;="&amp;$A3,'EPA Data'!$G:$G,"&lt;"&amp;$B3)*unit_conv</f>
        <v>0</v>
      </c>
      <c r="I3">
        <f>H3+($M3-$H3)/5</f>
        <v>0</v>
      </c>
      <c r="J3">
        <f t="shared" ref="J3:L3" si="1">I3+($M3-$H3)/5</f>
        <v>0</v>
      </c>
      <c r="K3">
        <f t="shared" si="1"/>
        <v>0</v>
      </c>
      <c r="L3">
        <f t="shared" si="1"/>
        <v>0</v>
      </c>
      <c r="M3" s="31">
        <f>VLOOKUP($B$1,'Multipliers and Adjustments'!$A$70:$I$86,TRUNC(COLUMN(M$2)/5)+2,FALSE)*SUMIFS('EPA Data'!$I:$I,'EPA Data'!$D:$D,'Country Selector'!$A$2,'EPA Data'!$J:$J,$B$1,'EPA Data'!$C:$C,M$2,'EPA Data'!$G:$G,"&gt;="&amp;$A3,'EPA Data'!$G:$G,"&lt;"&amp;$B3)*unit_conv</f>
        <v>0</v>
      </c>
      <c r="N3">
        <f>M3+($R3-$M3)/5</f>
        <v>0</v>
      </c>
      <c r="O3">
        <f t="shared" ref="O3:Q3" si="2">N3+($R3-$M3)/5</f>
        <v>0</v>
      </c>
      <c r="P3">
        <f t="shared" si="2"/>
        <v>0</v>
      </c>
      <c r="Q3">
        <f t="shared" si="2"/>
        <v>0</v>
      </c>
      <c r="R3" s="31">
        <f>VLOOKUP($B$1,'Multipliers and Adjustments'!$A$70:$I$86,TRUNC(COLUMN(R$2)/5)+2,FALSE)*SUMIFS('EPA Data'!$I:$I,'EPA Data'!$D:$D,'Country Selector'!$A$2,'EPA Data'!$J:$J,$B$1,'EPA Data'!$C:$C,R$2,'EPA Data'!$G:$G,"&gt;="&amp;$A3,'EPA Data'!$G:$G,"&lt;"&amp;$B3)*unit_conv</f>
        <v>0</v>
      </c>
      <c r="S3">
        <f>R3+($W3-$R3)/5</f>
        <v>0</v>
      </c>
      <c r="T3">
        <f t="shared" ref="T3:V3" si="3">S3+($W3-$R3)/5</f>
        <v>0</v>
      </c>
      <c r="U3">
        <f t="shared" si="3"/>
        <v>0</v>
      </c>
      <c r="V3">
        <f t="shared" si="3"/>
        <v>0</v>
      </c>
      <c r="W3" s="31">
        <f>VLOOKUP($B$1,'Multipliers and Adjustments'!$A$70:$I$86,TRUNC(COLUMN(W$2)/5)+2,FALSE)*SUMIFS('EPA Data'!$I:$I,'EPA Data'!$D:$D,'Country Selector'!$A$2,'EPA Data'!$J:$J,$B$1,'EPA Data'!$C:$C,W$2,'EPA Data'!$G:$G,"&gt;="&amp;$A3,'EPA Data'!$G:$G,"&lt;"&amp;$B3)*unit_conv</f>
        <v>0</v>
      </c>
      <c r="X3">
        <f>W3+($AB3-$W3)/5</f>
        <v>0</v>
      </c>
      <c r="Y3">
        <f t="shared" ref="Y3:AA3" si="4">X3+($AB3-$W3)/5</f>
        <v>0</v>
      </c>
      <c r="Z3">
        <f t="shared" si="4"/>
        <v>0</v>
      </c>
      <c r="AA3">
        <f t="shared" si="4"/>
        <v>0</v>
      </c>
      <c r="AB3" s="31">
        <f>VLOOKUP($B$1,'Multipliers and Adjustments'!$A$70:$I$86,TRUNC(COLUMN(AB$2)/5)+2,FALSE)*SUMIFS('EPA Data'!$I:$I,'EPA Data'!$D:$D,'Country Selector'!$A$2,'EPA Data'!$J:$J,$B$1,'EPA Data'!$C:$C,AB$2,'EPA Data'!$G:$G,"&gt;="&amp;$A3,'EPA Data'!$G:$G,"&lt;"&amp;$B3)*unit_conv</f>
        <v>0</v>
      </c>
      <c r="AC3">
        <f>AB3+($AG3-$AB3)/5</f>
        <v>0</v>
      </c>
      <c r="AD3">
        <f t="shared" ref="AD3:AF3" si="5">AC3+($AG3-$AB3)/5</f>
        <v>0</v>
      </c>
      <c r="AE3">
        <f t="shared" si="5"/>
        <v>0</v>
      </c>
      <c r="AF3">
        <f t="shared" si="5"/>
        <v>0</v>
      </c>
      <c r="AG3" s="31">
        <f>VLOOKUP($B$1,'Multipliers and Adjustments'!$A$70:$I$86,TRUNC(COLUMN(AG$2)/5)+2,FALSE)*SUMIFS('EPA Data'!$I:$I,'EPA Data'!$D:$D,'Country Selector'!$A$2,'EPA Data'!$J:$J,$B$1,'EPA Data'!$C:$C,AG$2,'EPA Data'!$G:$G,"&gt;="&amp;$A3,'EPA Data'!$G:$G,"&lt;"&amp;$B3)*unit_conv</f>
        <v>0</v>
      </c>
      <c r="AH3">
        <f>AG3+($AL3-$AG3)/5</f>
        <v>0</v>
      </c>
      <c r="AI3">
        <f t="shared" ref="AI3:AK3" si="6">AH3+($AL3-$AG3)/5</f>
        <v>0</v>
      </c>
      <c r="AJ3">
        <f t="shared" si="6"/>
        <v>0</v>
      </c>
      <c r="AK3">
        <f t="shared" si="6"/>
        <v>0</v>
      </c>
      <c r="AL3" s="31">
        <f>VLOOKUP($B$1,'Multipliers and Adjustments'!$A$70:$I$86,TRUNC(COLUMN(AL$2)/5)+2,FALSE)*SUMIFS('EPA Data'!$I:$I,'EPA Data'!$D:$D,'Country Selector'!$A$2,'EPA Data'!$J:$J,$B$1,'EPA Data'!$C:$C,AL$2,'EPA Data'!$G:$G,"&gt;="&amp;$A3,'EPA Data'!$G:$G,"&lt;"&amp;$B3)*unit_conv</f>
        <v>0</v>
      </c>
    </row>
    <row r="4" spans="1:38" x14ac:dyDescent="0.45">
      <c r="A4" s="12">
        <f>B3</f>
        <v>-1100</v>
      </c>
      <c r="B4" s="11">
        <f t="shared" ref="B4:B67" si="7">A4+50</f>
        <v>-1050</v>
      </c>
      <c r="C4" s="31">
        <f>VLOOKUP($B$1,'Multipliers and Adjustments'!$A$70:$I$86,TRUNC(COLUMN(C$2)/5)+2,FALSE)*SUMIFS('EPA Data'!$I:$I,'EPA Data'!$D:$D,'Country Selector'!$A$2,'EPA Data'!$J:$J,$B$1,'EPA Data'!$C:$C,C$2,'EPA Data'!$G:$G,"&gt;="&amp;$A4,'EPA Data'!$G:$G,"&lt;"&amp;$B4)*unit_conv</f>
        <v>0</v>
      </c>
      <c r="D4">
        <f t="shared" si="0"/>
        <v>0</v>
      </c>
      <c r="E4">
        <f t="shared" si="0"/>
        <v>0</v>
      </c>
      <c r="F4">
        <f t="shared" si="0"/>
        <v>0</v>
      </c>
      <c r="G4">
        <f t="shared" si="0"/>
        <v>0</v>
      </c>
      <c r="H4" s="31">
        <f>VLOOKUP($B$1,'Multipliers and Adjustments'!$A$70:$I$86,TRUNC(COLUMN(H$2)/5)+2,FALSE)*SUMIFS('EPA Data'!$I:$I,'EPA Data'!$D:$D,'Country Selector'!$A$2,'EPA Data'!$J:$J,$B$1,'EPA Data'!$C:$C,H$2,'EPA Data'!$G:$G,"&gt;="&amp;$A4,'EPA Data'!$G:$G,"&lt;"&amp;$B4)*unit_conv</f>
        <v>0</v>
      </c>
      <c r="I4">
        <f t="shared" ref="I4:L19" si="8">H4+($M4-$H4)/5</f>
        <v>0</v>
      </c>
      <c r="J4">
        <f t="shared" si="8"/>
        <v>0</v>
      </c>
      <c r="K4">
        <f t="shared" si="8"/>
        <v>0</v>
      </c>
      <c r="L4">
        <f t="shared" si="8"/>
        <v>0</v>
      </c>
      <c r="M4" s="31">
        <f>VLOOKUP($B$1,'Multipliers and Adjustments'!$A$70:$I$86,TRUNC(COLUMN(M$2)/5)+2,FALSE)*SUMIFS('EPA Data'!$I:$I,'EPA Data'!$D:$D,'Country Selector'!$A$2,'EPA Data'!$J:$J,$B$1,'EPA Data'!$C:$C,M$2,'EPA Data'!$G:$G,"&gt;="&amp;$A4,'EPA Data'!$G:$G,"&lt;"&amp;$B4)*unit_conv</f>
        <v>0</v>
      </c>
      <c r="N4">
        <f t="shared" ref="N4:Q19" si="9">M4+($R4-$M4)/5</f>
        <v>0</v>
      </c>
      <c r="O4">
        <f t="shared" si="9"/>
        <v>0</v>
      </c>
      <c r="P4">
        <f t="shared" si="9"/>
        <v>0</v>
      </c>
      <c r="Q4">
        <f t="shared" si="9"/>
        <v>0</v>
      </c>
      <c r="R4" s="31">
        <f>VLOOKUP($B$1,'Multipliers and Adjustments'!$A$70:$I$86,TRUNC(COLUMN(R$2)/5)+2,FALSE)*SUMIFS('EPA Data'!$I:$I,'EPA Data'!$D:$D,'Country Selector'!$A$2,'EPA Data'!$J:$J,$B$1,'EPA Data'!$C:$C,R$2,'EPA Data'!$G:$G,"&gt;="&amp;$A4,'EPA Data'!$G:$G,"&lt;"&amp;$B4)*unit_conv</f>
        <v>0</v>
      </c>
      <c r="S4">
        <f t="shared" ref="S4:V19" si="10">R4+($W4-$R4)/5</f>
        <v>0</v>
      </c>
      <c r="T4">
        <f t="shared" si="10"/>
        <v>0</v>
      </c>
      <c r="U4">
        <f t="shared" si="10"/>
        <v>0</v>
      </c>
      <c r="V4">
        <f t="shared" si="10"/>
        <v>0</v>
      </c>
      <c r="W4" s="31">
        <f>VLOOKUP($B$1,'Multipliers and Adjustments'!$A$70:$I$86,TRUNC(COLUMN(W$2)/5)+2,FALSE)*SUMIFS('EPA Data'!$I:$I,'EPA Data'!$D:$D,'Country Selector'!$A$2,'EPA Data'!$J:$J,$B$1,'EPA Data'!$C:$C,W$2,'EPA Data'!$G:$G,"&gt;="&amp;$A4,'EPA Data'!$G:$G,"&lt;"&amp;$B4)*unit_conv</f>
        <v>0</v>
      </c>
      <c r="X4">
        <f t="shared" ref="X4:AA19" si="11">W4+($AB4-$W4)/5</f>
        <v>0</v>
      </c>
      <c r="Y4">
        <f t="shared" si="11"/>
        <v>0</v>
      </c>
      <c r="Z4">
        <f t="shared" si="11"/>
        <v>0</v>
      </c>
      <c r="AA4">
        <f t="shared" si="11"/>
        <v>0</v>
      </c>
      <c r="AB4" s="31">
        <f>VLOOKUP($B$1,'Multipliers and Adjustments'!$A$70:$I$86,TRUNC(COLUMN(AB$2)/5)+2,FALSE)*SUMIFS('EPA Data'!$I:$I,'EPA Data'!$D:$D,'Country Selector'!$A$2,'EPA Data'!$J:$J,$B$1,'EPA Data'!$C:$C,AB$2,'EPA Data'!$G:$G,"&gt;="&amp;$A4,'EPA Data'!$G:$G,"&lt;"&amp;$B4)*unit_conv</f>
        <v>0</v>
      </c>
      <c r="AC4">
        <f t="shared" ref="AC4:AF19" si="12">AB4+($AG4-$AB4)/5</f>
        <v>0</v>
      </c>
      <c r="AD4">
        <f t="shared" si="12"/>
        <v>0</v>
      </c>
      <c r="AE4">
        <f t="shared" si="12"/>
        <v>0</v>
      </c>
      <c r="AF4">
        <f t="shared" si="12"/>
        <v>0</v>
      </c>
      <c r="AG4" s="31">
        <f>VLOOKUP($B$1,'Multipliers and Adjustments'!$A$70:$I$86,TRUNC(COLUMN(AG$2)/5)+2,FALSE)*SUMIFS('EPA Data'!$I:$I,'EPA Data'!$D:$D,'Country Selector'!$A$2,'EPA Data'!$J:$J,$B$1,'EPA Data'!$C:$C,AG$2,'EPA Data'!$G:$G,"&gt;="&amp;$A4,'EPA Data'!$G:$G,"&lt;"&amp;$B4)*unit_conv</f>
        <v>0</v>
      </c>
      <c r="AH4">
        <f t="shared" ref="AH4:AK19" si="13">AG4+($AL4-$AG4)/5</f>
        <v>0</v>
      </c>
      <c r="AI4">
        <f t="shared" si="13"/>
        <v>0</v>
      </c>
      <c r="AJ4">
        <f t="shared" si="13"/>
        <v>0</v>
      </c>
      <c r="AK4">
        <f t="shared" si="13"/>
        <v>0</v>
      </c>
      <c r="AL4" s="31">
        <f>VLOOKUP($B$1,'Multipliers and Adjustments'!$A$70:$I$86,TRUNC(COLUMN(AL$2)/5)+2,FALSE)*SUMIFS('EPA Data'!$I:$I,'EPA Data'!$D:$D,'Country Selector'!$A$2,'EPA Data'!$J:$J,$B$1,'EPA Data'!$C:$C,AL$2,'EPA Data'!$G:$G,"&gt;="&amp;$A4,'EPA Data'!$G:$G,"&lt;"&amp;$B4)*unit_conv</f>
        <v>0</v>
      </c>
    </row>
    <row r="5" spans="1:38" x14ac:dyDescent="0.45">
      <c r="A5" s="12">
        <f t="shared" ref="A5:A74" si="14">B4</f>
        <v>-1050</v>
      </c>
      <c r="B5" s="11">
        <f t="shared" si="7"/>
        <v>-1000</v>
      </c>
      <c r="C5" s="31">
        <f>VLOOKUP($B$1,'Multipliers and Adjustments'!$A$70:$I$86,TRUNC(COLUMN(C$2)/5)+2,FALSE)*SUMIFS('EPA Data'!$I:$I,'EPA Data'!$D:$D,'Country Selector'!$A$2,'EPA Data'!$J:$J,$B$1,'EPA Data'!$C:$C,C$2,'EPA Data'!$G:$G,"&gt;="&amp;$A5,'EPA Data'!$G:$G,"&lt;"&amp;$B5)*unit_conv</f>
        <v>0</v>
      </c>
      <c r="D5">
        <f t="shared" si="0"/>
        <v>0</v>
      </c>
      <c r="E5">
        <f t="shared" si="0"/>
        <v>0</v>
      </c>
      <c r="F5">
        <f t="shared" si="0"/>
        <v>0</v>
      </c>
      <c r="G5">
        <f t="shared" si="0"/>
        <v>0</v>
      </c>
      <c r="H5" s="31">
        <f>VLOOKUP($B$1,'Multipliers and Adjustments'!$A$70:$I$86,TRUNC(COLUMN(H$2)/5)+2,FALSE)*SUMIFS('EPA Data'!$I:$I,'EPA Data'!$D:$D,'Country Selector'!$A$2,'EPA Data'!$J:$J,$B$1,'EPA Data'!$C:$C,H$2,'EPA Data'!$G:$G,"&gt;="&amp;$A5,'EPA Data'!$G:$G,"&lt;"&amp;$B5)*unit_conv</f>
        <v>0</v>
      </c>
      <c r="I5">
        <f t="shared" si="8"/>
        <v>0</v>
      </c>
      <c r="J5">
        <f t="shared" si="8"/>
        <v>0</v>
      </c>
      <c r="K5">
        <f t="shared" si="8"/>
        <v>0</v>
      </c>
      <c r="L5">
        <f t="shared" si="8"/>
        <v>0</v>
      </c>
      <c r="M5" s="31">
        <f>VLOOKUP($B$1,'Multipliers and Adjustments'!$A$70:$I$86,TRUNC(COLUMN(M$2)/5)+2,FALSE)*SUMIFS('EPA Data'!$I:$I,'EPA Data'!$D:$D,'Country Selector'!$A$2,'EPA Data'!$J:$J,$B$1,'EPA Data'!$C:$C,M$2,'EPA Data'!$G:$G,"&gt;="&amp;$A5,'EPA Data'!$G:$G,"&lt;"&amp;$B5)*unit_conv</f>
        <v>0</v>
      </c>
      <c r="N5">
        <f t="shared" si="9"/>
        <v>0</v>
      </c>
      <c r="O5">
        <f t="shared" si="9"/>
        <v>0</v>
      </c>
      <c r="P5">
        <f t="shared" si="9"/>
        <v>0</v>
      </c>
      <c r="Q5">
        <f t="shared" si="9"/>
        <v>0</v>
      </c>
      <c r="R5" s="31">
        <f>VLOOKUP($B$1,'Multipliers and Adjustments'!$A$70:$I$86,TRUNC(COLUMN(R$2)/5)+2,FALSE)*SUMIFS('EPA Data'!$I:$I,'EPA Data'!$D:$D,'Country Selector'!$A$2,'EPA Data'!$J:$J,$B$1,'EPA Data'!$C:$C,R$2,'EPA Data'!$G:$G,"&gt;="&amp;$A5,'EPA Data'!$G:$G,"&lt;"&amp;$B5)*unit_conv</f>
        <v>0</v>
      </c>
      <c r="S5">
        <f t="shared" si="10"/>
        <v>0</v>
      </c>
      <c r="T5">
        <f t="shared" si="10"/>
        <v>0</v>
      </c>
      <c r="U5">
        <f t="shared" si="10"/>
        <v>0</v>
      </c>
      <c r="V5">
        <f t="shared" si="10"/>
        <v>0</v>
      </c>
      <c r="W5" s="31">
        <f>VLOOKUP($B$1,'Multipliers and Adjustments'!$A$70:$I$86,TRUNC(COLUMN(W$2)/5)+2,FALSE)*SUMIFS('EPA Data'!$I:$I,'EPA Data'!$D:$D,'Country Selector'!$A$2,'EPA Data'!$J:$J,$B$1,'EPA Data'!$C:$C,W$2,'EPA Data'!$G:$G,"&gt;="&amp;$A5,'EPA Data'!$G:$G,"&lt;"&amp;$B5)*unit_conv</f>
        <v>0</v>
      </c>
      <c r="X5">
        <f t="shared" si="11"/>
        <v>0</v>
      </c>
      <c r="Y5">
        <f t="shared" si="11"/>
        <v>0</v>
      </c>
      <c r="Z5">
        <f t="shared" si="11"/>
        <v>0</v>
      </c>
      <c r="AA5">
        <f t="shared" si="11"/>
        <v>0</v>
      </c>
      <c r="AB5" s="31">
        <f>VLOOKUP($B$1,'Multipliers and Adjustments'!$A$70:$I$86,TRUNC(COLUMN(AB$2)/5)+2,FALSE)*SUMIFS('EPA Data'!$I:$I,'EPA Data'!$D:$D,'Country Selector'!$A$2,'EPA Data'!$J:$J,$B$1,'EPA Data'!$C:$C,AB$2,'EPA Data'!$G:$G,"&gt;="&amp;$A5,'EPA Data'!$G:$G,"&lt;"&amp;$B5)*unit_conv</f>
        <v>0</v>
      </c>
      <c r="AC5">
        <f t="shared" si="12"/>
        <v>0</v>
      </c>
      <c r="AD5">
        <f t="shared" si="12"/>
        <v>0</v>
      </c>
      <c r="AE5">
        <f t="shared" si="12"/>
        <v>0</v>
      </c>
      <c r="AF5">
        <f t="shared" si="12"/>
        <v>0</v>
      </c>
      <c r="AG5" s="31">
        <f>VLOOKUP($B$1,'Multipliers and Adjustments'!$A$70:$I$86,TRUNC(COLUMN(AG$2)/5)+2,FALSE)*SUMIFS('EPA Data'!$I:$I,'EPA Data'!$D:$D,'Country Selector'!$A$2,'EPA Data'!$J:$J,$B$1,'EPA Data'!$C:$C,AG$2,'EPA Data'!$G:$G,"&gt;="&amp;$A5,'EPA Data'!$G:$G,"&lt;"&amp;$B5)*unit_conv</f>
        <v>0</v>
      </c>
      <c r="AH5">
        <f t="shared" si="13"/>
        <v>0</v>
      </c>
      <c r="AI5">
        <f t="shared" si="13"/>
        <v>0</v>
      </c>
      <c r="AJ5">
        <f t="shared" si="13"/>
        <v>0</v>
      </c>
      <c r="AK5">
        <f t="shared" si="13"/>
        <v>0</v>
      </c>
      <c r="AL5" s="31">
        <f>VLOOKUP($B$1,'Multipliers and Adjustments'!$A$70:$I$86,TRUNC(COLUMN(AL$2)/5)+2,FALSE)*SUMIFS('EPA Data'!$I:$I,'EPA Data'!$D:$D,'Country Selector'!$A$2,'EPA Data'!$J:$J,$B$1,'EPA Data'!$C:$C,AL$2,'EPA Data'!$G:$G,"&gt;="&amp;$A5,'EPA Data'!$G:$G,"&lt;"&amp;$B5)*unit_conv</f>
        <v>0</v>
      </c>
    </row>
    <row r="6" spans="1:38" x14ac:dyDescent="0.45">
      <c r="A6" s="12">
        <f t="shared" si="14"/>
        <v>-1000</v>
      </c>
      <c r="B6" s="11">
        <f t="shared" si="7"/>
        <v>-950</v>
      </c>
      <c r="C6" s="31">
        <f>VLOOKUP($B$1,'Multipliers and Adjustments'!$A$70:$I$86,TRUNC(COLUMN(C$2)/5)+2,FALSE)*SUMIFS('EPA Data'!$I:$I,'EPA Data'!$D:$D,'Country Selector'!$A$2,'EPA Data'!$J:$J,$B$1,'EPA Data'!$C:$C,C$2,'EPA Data'!$G:$G,"&gt;="&amp;$A6,'EPA Data'!$G:$G,"&lt;"&amp;$B6)*unit_conv</f>
        <v>0</v>
      </c>
      <c r="D6">
        <f t="shared" si="0"/>
        <v>0</v>
      </c>
      <c r="E6">
        <f t="shared" si="0"/>
        <v>0</v>
      </c>
      <c r="F6">
        <f t="shared" si="0"/>
        <v>0</v>
      </c>
      <c r="G6">
        <f t="shared" si="0"/>
        <v>0</v>
      </c>
      <c r="H6" s="31">
        <f>VLOOKUP($B$1,'Multipliers and Adjustments'!$A$70:$I$86,TRUNC(COLUMN(H$2)/5)+2,FALSE)*SUMIFS('EPA Data'!$I:$I,'EPA Data'!$D:$D,'Country Selector'!$A$2,'EPA Data'!$J:$J,$B$1,'EPA Data'!$C:$C,H$2,'EPA Data'!$G:$G,"&gt;="&amp;$A6,'EPA Data'!$G:$G,"&lt;"&amp;$B6)*unit_conv</f>
        <v>0</v>
      </c>
      <c r="I6">
        <f t="shared" si="8"/>
        <v>0</v>
      </c>
      <c r="J6">
        <f t="shared" si="8"/>
        <v>0</v>
      </c>
      <c r="K6">
        <f t="shared" si="8"/>
        <v>0</v>
      </c>
      <c r="L6">
        <f t="shared" si="8"/>
        <v>0</v>
      </c>
      <c r="M6" s="31">
        <f>VLOOKUP($B$1,'Multipliers and Adjustments'!$A$70:$I$86,TRUNC(COLUMN(M$2)/5)+2,FALSE)*SUMIFS('EPA Data'!$I:$I,'EPA Data'!$D:$D,'Country Selector'!$A$2,'EPA Data'!$J:$J,$B$1,'EPA Data'!$C:$C,M$2,'EPA Data'!$G:$G,"&gt;="&amp;$A6,'EPA Data'!$G:$G,"&lt;"&amp;$B6)*unit_conv</f>
        <v>0</v>
      </c>
      <c r="N6">
        <f t="shared" si="9"/>
        <v>0</v>
      </c>
      <c r="O6">
        <f t="shared" si="9"/>
        <v>0</v>
      </c>
      <c r="P6">
        <f t="shared" si="9"/>
        <v>0</v>
      </c>
      <c r="Q6">
        <f t="shared" si="9"/>
        <v>0</v>
      </c>
      <c r="R6" s="31">
        <f>VLOOKUP($B$1,'Multipliers and Adjustments'!$A$70:$I$86,TRUNC(COLUMN(R$2)/5)+2,FALSE)*SUMIFS('EPA Data'!$I:$I,'EPA Data'!$D:$D,'Country Selector'!$A$2,'EPA Data'!$J:$J,$B$1,'EPA Data'!$C:$C,R$2,'EPA Data'!$G:$G,"&gt;="&amp;$A6,'EPA Data'!$G:$G,"&lt;"&amp;$B6)*unit_conv</f>
        <v>0</v>
      </c>
      <c r="S6">
        <f t="shared" si="10"/>
        <v>0</v>
      </c>
      <c r="T6">
        <f t="shared" si="10"/>
        <v>0</v>
      </c>
      <c r="U6">
        <f t="shared" si="10"/>
        <v>0</v>
      </c>
      <c r="V6">
        <f t="shared" si="10"/>
        <v>0</v>
      </c>
      <c r="W6" s="31">
        <f>VLOOKUP($B$1,'Multipliers and Adjustments'!$A$70:$I$86,TRUNC(COLUMN(W$2)/5)+2,FALSE)*SUMIFS('EPA Data'!$I:$I,'EPA Data'!$D:$D,'Country Selector'!$A$2,'EPA Data'!$J:$J,$B$1,'EPA Data'!$C:$C,W$2,'EPA Data'!$G:$G,"&gt;="&amp;$A6,'EPA Data'!$G:$G,"&lt;"&amp;$B6)*unit_conv</f>
        <v>0</v>
      </c>
      <c r="X6">
        <f t="shared" si="11"/>
        <v>0</v>
      </c>
      <c r="Y6">
        <f t="shared" si="11"/>
        <v>0</v>
      </c>
      <c r="Z6">
        <f t="shared" si="11"/>
        <v>0</v>
      </c>
      <c r="AA6">
        <f t="shared" si="11"/>
        <v>0</v>
      </c>
      <c r="AB6" s="31">
        <f>VLOOKUP($B$1,'Multipliers and Adjustments'!$A$70:$I$86,TRUNC(COLUMN(AB$2)/5)+2,FALSE)*SUMIFS('EPA Data'!$I:$I,'EPA Data'!$D:$D,'Country Selector'!$A$2,'EPA Data'!$J:$J,$B$1,'EPA Data'!$C:$C,AB$2,'EPA Data'!$G:$G,"&gt;="&amp;$A6,'EPA Data'!$G:$G,"&lt;"&amp;$B6)*unit_conv</f>
        <v>0</v>
      </c>
      <c r="AC6">
        <f t="shared" si="12"/>
        <v>0</v>
      </c>
      <c r="AD6">
        <f t="shared" si="12"/>
        <v>0</v>
      </c>
      <c r="AE6">
        <f t="shared" si="12"/>
        <v>0</v>
      </c>
      <c r="AF6">
        <f t="shared" si="12"/>
        <v>0</v>
      </c>
      <c r="AG6" s="31">
        <f>VLOOKUP($B$1,'Multipliers and Adjustments'!$A$70:$I$86,TRUNC(COLUMN(AG$2)/5)+2,FALSE)*SUMIFS('EPA Data'!$I:$I,'EPA Data'!$D:$D,'Country Selector'!$A$2,'EPA Data'!$J:$J,$B$1,'EPA Data'!$C:$C,AG$2,'EPA Data'!$G:$G,"&gt;="&amp;$A6,'EPA Data'!$G:$G,"&lt;"&amp;$B6)*unit_conv</f>
        <v>0</v>
      </c>
      <c r="AH6">
        <f t="shared" si="13"/>
        <v>0</v>
      </c>
      <c r="AI6">
        <f t="shared" si="13"/>
        <v>0</v>
      </c>
      <c r="AJ6">
        <f t="shared" si="13"/>
        <v>0</v>
      </c>
      <c r="AK6">
        <f t="shared" si="13"/>
        <v>0</v>
      </c>
      <c r="AL6" s="31">
        <f>VLOOKUP($B$1,'Multipliers and Adjustments'!$A$70:$I$86,TRUNC(COLUMN(AL$2)/5)+2,FALSE)*SUMIFS('EPA Data'!$I:$I,'EPA Data'!$D:$D,'Country Selector'!$A$2,'EPA Data'!$J:$J,$B$1,'EPA Data'!$C:$C,AL$2,'EPA Data'!$G:$G,"&gt;="&amp;$A6,'EPA Data'!$G:$G,"&lt;"&amp;$B6)*unit_conv</f>
        <v>0</v>
      </c>
    </row>
    <row r="7" spans="1:38" x14ac:dyDescent="0.45">
      <c r="A7" s="12">
        <f t="shared" si="14"/>
        <v>-950</v>
      </c>
      <c r="B7" s="11">
        <f t="shared" si="7"/>
        <v>-900</v>
      </c>
      <c r="C7" s="31">
        <f>VLOOKUP($B$1,'Multipliers and Adjustments'!$A$70:$I$86,TRUNC(COLUMN(C$2)/5)+2,FALSE)*SUMIFS('EPA Data'!$I:$I,'EPA Data'!$D:$D,'Country Selector'!$A$2,'EPA Data'!$J:$J,$B$1,'EPA Data'!$C:$C,C$2,'EPA Data'!$G:$G,"&gt;="&amp;$A7,'EPA Data'!$G:$G,"&lt;"&amp;$B7)*unit_conv</f>
        <v>0</v>
      </c>
      <c r="D7">
        <f t="shared" si="0"/>
        <v>0</v>
      </c>
      <c r="E7">
        <f t="shared" si="0"/>
        <v>0</v>
      </c>
      <c r="F7">
        <f t="shared" si="0"/>
        <v>0</v>
      </c>
      <c r="G7">
        <f t="shared" si="0"/>
        <v>0</v>
      </c>
      <c r="H7" s="31">
        <f>VLOOKUP($B$1,'Multipliers and Adjustments'!$A$70:$I$86,TRUNC(COLUMN(H$2)/5)+2,FALSE)*SUMIFS('EPA Data'!$I:$I,'EPA Data'!$D:$D,'Country Selector'!$A$2,'EPA Data'!$J:$J,$B$1,'EPA Data'!$C:$C,H$2,'EPA Data'!$G:$G,"&gt;="&amp;$A7,'EPA Data'!$G:$G,"&lt;"&amp;$B7)*unit_conv</f>
        <v>0</v>
      </c>
      <c r="I7">
        <f t="shared" si="8"/>
        <v>0</v>
      </c>
      <c r="J7">
        <f t="shared" si="8"/>
        <v>0</v>
      </c>
      <c r="K7">
        <f t="shared" si="8"/>
        <v>0</v>
      </c>
      <c r="L7">
        <f t="shared" si="8"/>
        <v>0</v>
      </c>
      <c r="M7" s="31">
        <f>VLOOKUP($B$1,'Multipliers and Adjustments'!$A$70:$I$86,TRUNC(COLUMN(M$2)/5)+2,FALSE)*SUMIFS('EPA Data'!$I:$I,'EPA Data'!$D:$D,'Country Selector'!$A$2,'EPA Data'!$J:$J,$B$1,'EPA Data'!$C:$C,M$2,'EPA Data'!$G:$G,"&gt;="&amp;$A7,'EPA Data'!$G:$G,"&lt;"&amp;$B7)*unit_conv</f>
        <v>0</v>
      </c>
      <c r="N7">
        <f t="shared" si="9"/>
        <v>0</v>
      </c>
      <c r="O7">
        <f t="shared" si="9"/>
        <v>0</v>
      </c>
      <c r="P7">
        <f t="shared" si="9"/>
        <v>0</v>
      </c>
      <c r="Q7">
        <f t="shared" si="9"/>
        <v>0</v>
      </c>
      <c r="R7" s="31">
        <f>VLOOKUP($B$1,'Multipliers and Adjustments'!$A$70:$I$86,TRUNC(COLUMN(R$2)/5)+2,FALSE)*SUMIFS('EPA Data'!$I:$I,'EPA Data'!$D:$D,'Country Selector'!$A$2,'EPA Data'!$J:$J,$B$1,'EPA Data'!$C:$C,R$2,'EPA Data'!$G:$G,"&gt;="&amp;$A7,'EPA Data'!$G:$G,"&lt;"&amp;$B7)*unit_conv</f>
        <v>0</v>
      </c>
      <c r="S7">
        <f t="shared" si="10"/>
        <v>0</v>
      </c>
      <c r="T7">
        <f t="shared" si="10"/>
        <v>0</v>
      </c>
      <c r="U7">
        <f t="shared" si="10"/>
        <v>0</v>
      </c>
      <c r="V7">
        <f t="shared" si="10"/>
        <v>0</v>
      </c>
      <c r="W7" s="31">
        <f>VLOOKUP($B$1,'Multipliers and Adjustments'!$A$70:$I$86,TRUNC(COLUMN(W$2)/5)+2,FALSE)*SUMIFS('EPA Data'!$I:$I,'EPA Data'!$D:$D,'Country Selector'!$A$2,'EPA Data'!$J:$J,$B$1,'EPA Data'!$C:$C,W$2,'EPA Data'!$G:$G,"&gt;="&amp;$A7,'EPA Data'!$G:$G,"&lt;"&amp;$B7)*unit_conv</f>
        <v>0</v>
      </c>
      <c r="X7">
        <f t="shared" si="11"/>
        <v>0</v>
      </c>
      <c r="Y7">
        <f t="shared" si="11"/>
        <v>0</v>
      </c>
      <c r="Z7">
        <f t="shared" si="11"/>
        <v>0</v>
      </c>
      <c r="AA7">
        <f t="shared" si="11"/>
        <v>0</v>
      </c>
      <c r="AB7" s="31">
        <f>VLOOKUP($B$1,'Multipliers and Adjustments'!$A$70:$I$86,TRUNC(COLUMN(AB$2)/5)+2,FALSE)*SUMIFS('EPA Data'!$I:$I,'EPA Data'!$D:$D,'Country Selector'!$A$2,'EPA Data'!$J:$J,$B$1,'EPA Data'!$C:$C,AB$2,'EPA Data'!$G:$G,"&gt;="&amp;$A7,'EPA Data'!$G:$G,"&lt;"&amp;$B7)*unit_conv</f>
        <v>0</v>
      </c>
      <c r="AC7">
        <f t="shared" si="12"/>
        <v>0</v>
      </c>
      <c r="AD7">
        <f t="shared" si="12"/>
        <v>0</v>
      </c>
      <c r="AE7">
        <f t="shared" si="12"/>
        <v>0</v>
      </c>
      <c r="AF7">
        <f t="shared" si="12"/>
        <v>0</v>
      </c>
      <c r="AG7" s="31">
        <f>VLOOKUP($B$1,'Multipliers and Adjustments'!$A$70:$I$86,TRUNC(COLUMN(AG$2)/5)+2,FALSE)*SUMIFS('EPA Data'!$I:$I,'EPA Data'!$D:$D,'Country Selector'!$A$2,'EPA Data'!$J:$J,$B$1,'EPA Data'!$C:$C,AG$2,'EPA Data'!$G:$G,"&gt;="&amp;$A7,'EPA Data'!$G:$G,"&lt;"&amp;$B7)*unit_conv</f>
        <v>0</v>
      </c>
      <c r="AH7">
        <f t="shared" si="13"/>
        <v>0</v>
      </c>
      <c r="AI7">
        <f t="shared" si="13"/>
        <v>0</v>
      </c>
      <c r="AJ7">
        <f t="shared" si="13"/>
        <v>0</v>
      </c>
      <c r="AK7">
        <f t="shared" si="13"/>
        <v>0</v>
      </c>
      <c r="AL7" s="31">
        <f>VLOOKUP($B$1,'Multipliers and Adjustments'!$A$70:$I$86,TRUNC(COLUMN(AL$2)/5)+2,FALSE)*SUMIFS('EPA Data'!$I:$I,'EPA Data'!$D:$D,'Country Selector'!$A$2,'EPA Data'!$J:$J,$B$1,'EPA Data'!$C:$C,AL$2,'EPA Data'!$G:$G,"&gt;="&amp;$A7,'EPA Data'!$G:$G,"&lt;"&amp;$B7)*unit_conv</f>
        <v>0</v>
      </c>
    </row>
    <row r="8" spans="1:38" x14ac:dyDescent="0.45">
      <c r="A8" s="12">
        <f t="shared" si="14"/>
        <v>-900</v>
      </c>
      <c r="B8" s="11">
        <f t="shared" si="7"/>
        <v>-850</v>
      </c>
      <c r="C8" s="31">
        <f>VLOOKUP($B$1,'Multipliers and Adjustments'!$A$70:$I$86,TRUNC(COLUMN(C$2)/5)+2,FALSE)*SUMIFS('EPA Data'!$I:$I,'EPA Data'!$D:$D,'Country Selector'!$A$2,'EPA Data'!$J:$J,$B$1,'EPA Data'!$C:$C,C$2,'EPA Data'!$G:$G,"&gt;="&amp;$A8,'EPA Data'!$G:$G,"&lt;"&amp;$B8)*unit_conv</f>
        <v>0</v>
      </c>
      <c r="D8">
        <f t="shared" si="0"/>
        <v>0</v>
      </c>
      <c r="E8">
        <f t="shared" si="0"/>
        <v>0</v>
      </c>
      <c r="F8">
        <f t="shared" si="0"/>
        <v>0</v>
      </c>
      <c r="G8">
        <f t="shared" si="0"/>
        <v>0</v>
      </c>
      <c r="H8" s="31">
        <f>VLOOKUP($B$1,'Multipliers and Adjustments'!$A$70:$I$86,TRUNC(COLUMN(H$2)/5)+2,FALSE)*SUMIFS('EPA Data'!$I:$I,'EPA Data'!$D:$D,'Country Selector'!$A$2,'EPA Data'!$J:$J,$B$1,'EPA Data'!$C:$C,H$2,'EPA Data'!$G:$G,"&gt;="&amp;$A8,'EPA Data'!$G:$G,"&lt;"&amp;$B8)*unit_conv</f>
        <v>0</v>
      </c>
      <c r="I8">
        <f t="shared" si="8"/>
        <v>0</v>
      </c>
      <c r="J8">
        <f t="shared" si="8"/>
        <v>0</v>
      </c>
      <c r="K8">
        <f t="shared" si="8"/>
        <v>0</v>
      </c>
      <c r="L8">
        <f t="shared" si="8"/>
        <v>0</v>
      </c>
      <c r="M8" s="31">
        <f>VLOOKUP($B$1,'Multipliers and Adjustments'!$A$70:$I$86,TRUNC(COLUMN(M$2)/5)+2,FALSE)*SUMIFS('EPA Data'!$I:$I,'EPA Data'!$D:$D,'Country Selector'!$A$2,'EPA Data'!$J:$J,$B$1,'EPA Data'!$C:$C,M$2,'EPA Data'!$G:$G,"&gt;="&amp;$A8,'EPA Data'!$G:$G,"&lt;"&amp;$B8)*unit_conv</f>
        <v>0</v>
      </c>
      <c r="N8">
        <f t="shared" si="9"/>
        <v>0</v>
      </c>
      <c r="O8">
        <f t="shared" si="9"/>
        <v>0</v>
      </c>
      <c r="P8">
        <f t="shared" si="9"/>
        <v>0</v>
      </c>
      <c r="Q8">
        <f t="shared" si="9"/>
        <v>0</v>
      </c>
      <c r="R8" s="31">
        <f>VLOOKUP($B$1,'Multipliers and Adjustments'!$A$70:$I$86,TRUNC(COLUMN(R$2)/5)+2,FALSE)*SUMIFS('EPA Data'!$I:$I,'EPA Data'!$D:$D,'Country Selector'!$A$2,'EPA Data'!$J:$J,$B$1,'EPA Data'!$C:$C,R$2,'EPA Data'!$G:$G,"&gt;="&amp;$A8,'EPA Data'!$G:$G,"&lt;"&amp;$B8)*unit_conv</f>
        <v>0</v>
      </c>
      <c r="S8">
        <f t="shared" si="10"/>
        <v>0</v>
      </c>
      <c r="T8">
        <f t="shared" si="10"/>
        <v>0</v>
      </c>
      <c r="U8">
        <f t="shared" si="10"/>
        <v>0</v>
      </c>
      <c r="V8">
        <f t="shared" si="10"/>
        <v>0</v>
      </c>
      <c r="W8" s="31">
        <f>VLOOKUP($B$1,'Multipliers and Adjustments'!$A$70:$I$86,TRUNC(COLUMN(W$2)/5)+2,FALSE)*SUMIFS('EPA Data'!$I:$I,'EPA Data'!$D:$D,'Country Selector'!$A$2,'EPA Data'!$J:$J,$B$1,'EPA Data'!$C:$C,W$2,'EPA Data'!$G:$G,"&gt;="&amp;$A8,'EPA Data'!$G:$G,"&lt;"&amp;$B8)*unit_conv</f>
        <v>0</v>
      </c>
      <c r="X8">
        <f t="shared" si="11"/>
        <v>0</v>
      </c>
      <c r="Y8">
        <f t="shared" si="11"/>
        <v>0</v>
      </c>
      <c r="Z8">
        <f t="shared" si="11"/>
        <v>0</v>
      </c>
      <c r="AA8">
        <f t="shared" si="11"/>
        <v>0</v>
      </c>
      <c r="AB8" s="31">
        <f>VLOOKUP($B$1,'Multipliers and Adjustments'!$A$70:$I$86,TRUNC(COLUMN(AB$2)/5)+2,FALSE)*SUMIFS('EPA Data'!$I:$I,'EPA Data'!$D:$D,'Country Selector'!$A$2,'EPA Data'!$J:$J,$B$1,'EPA Data'!$C:$C,AB$2,'EPA Data'!$G:$G,"&gt;="&amp;$A8,'EPA Data'!$G:$G,"&lt;"&amp;$B8)*unit_conv</f>
        <v>0</v>
      </c>
      <c r="AC8">
        <f t="shared" si="12"/>
        <v>0</v>
      </c>
      <c r="AD8">
        <f t="shared" si="12"/>
        <v>0</v>
      </c>
      <c r="AE8">
        <f t="shared" si="12"/>
        <v>0</v>
      </c>
      <c r="AF8">
        <f t="shared" si="12"/>
        <v>0</v>
      </c>
      <c r="AG8" s="31">
        <f>VLOOKUP($B$1,'Multipliers and Adjustments'!$A$70:$I$86,TRUNC(COLUMN(AG$2)/5)+2,FALSE)*SUMIFS('EPA Data'!$I:$I,'EPA Data'!$D:$D,'Country Selector'!$A$2,'EPA Data'!$J:$J,$B$1,'EPA Data'!$C:$C,AG$2,'EPA Data'!$G:$G,"&gt;="&amp;$A8,'EPA Data'!$G:$G,"&lt;"&amp;$B8)*unit_conv</f>
        <v>0</v>
      </c>
      <c r="AH8">
        <f t="shared" si="13"/>
        <v>0</v>
      </c>
      <c r="AI8">
        <f t="shared" si="13"/>
        <v>0</v>
      </c>
      <c r="AJ8">
        <f t="shared" si="13"/>
        <v>0</v>
      </c>
      <c r="AK8">
        <f t="shared" si="13"/>
        <v>0</v>
      </c>
      <c r="AL8" s="31">
        <f>VLOOKUP($B$1,'Multipliers and Adjustments'!$A$70:$I$86,TRUNC(COLUMN(AL$2)/5)+2,FALSE)*SUMIFS('EPA Data'!$I:$I,'EPA Data'!$D:$D,'Country Selector'!$A$2,'EPA Data'!$J:$J,$B$1,'EPA Data'!$C:$C,AL$2,'EPA Data'!$G:$G,"&gt;="&amp;$A8,'EPA Data'!$G:$G,"&lt;"&amp;$B8)*unit_conv</f>
        <v>0</v>
      </c>
    </row>
    <row r="9" spans="1:38" x14ac:dyDescent="0.45">
      <c r="A9" s="12">
        <f t="shared" si="14"/>
        <v>-850</v>
      </c>
      <c r="B9" s="11">
        <f t="shared" si="7"/>
        <v>-800</v>
      </c>
      <c r="C9" s="31">
        <f>VLOOKUP($B$1,'Multipliers and Adjustments'!$A$70:$I$86,TRUNC(COLUMN(C$2)/5)+2,FALSE)*SUMIFS('EPA Data'!$I:$I,'EPA Data'!$D:$D,'Country Selector'!$A$2,'EPA Data'!$J:$J,$B$1,'EPA Data'!$C:$C,C$2,'EPA Data'!$G:$G,"&gt;="&amp;$A9,'EPA Data'!$G:$G,"&lt;"&amp;$B9)*unit_conv</f>
        <v>0</v>
      </c>
      <c r="D9">
        <f t="shared" si="0"/>
        <v>0</v>
      </c>
      <c r="E9">
        <f t="shared" si="0"/>
        <v>0</v>
      </c>
      <c r="F9">
        <f t="shared" si="0"/>
        <v>0</v>
      </c>
      <c r="G9">
        <f t="shared" si="0"/>
        <v>0</v>
      </c>
      <c r="H9" s="31">
        <f>VLOOKUP($B$1,'Multipliers and Adjustments'!$A$70:$I$86,TRUNC(COLUMN(H$2)/5)+2,FALSE)*SUMIFS('EPA Data'!$I:$I,'EPA Data'!$D:$D,'Country Selector'!$A$2,'EPA Data'!$J:$J,$B$1,'EPA Data'!$C:$C,H$2,'EPA Data'!$G:$G,"&gt;="&amp;$A9,'EPA Data'!$G:$G,"&lt;"&amp;$B9)*unit_conv</f>
        <v>0</v>
      </c>
      <c r="I9">
        <f t="shared" si="8"/>
        <v>0</v>
      </c>
      <c r="J9">
        <f t="shared" si="8"/>
        <v>0</v>
      </c>
      <c r="K9">
        <f t="shared" si="8"/>
        <v>0</v>
      </c>
      <c r="L9">
        <f t="shared" si="8"/>
        <v>0</v>
      </c>
      <c r="M9" s="31">
        <f>VLOOKUP($B$1,'Multipliers and Adjustments'!$A$70:$I$86,TRUNC(COLUMN(M$2)/5)+2,FALSE)*SUMIFS('EPA Data'!$I:$I,'EPA Data'!$D:$D,'Country Selector'!$A$2,'EPA Data'!$J:$J,$B$1,'EPA Data'!$C:$C,M$2,'EPA Data'!$G:$G,"&gt;="&amp;$A9,'EPA Data'!$G:$G,"&lt;"&amp;$B9)*unit_conv</f>
        <v>0</v>
      </c>
      <c r="N9">
        <f t="shared" si="9"/>
        <v>0</v>
      </c>
      <c r="O9">
        <f t="shared" si="9"/>
        <v>0</v>
      </c>
      <c r="P9">
        <f t="shared" si="9"/>
        <v>0</v>
      </c>
      <c r="Q9">
        <f t="shared" si="9"/>
        <v>0</v>
      </c>
      <c r="R9" s="31">
        <f>VLOOKUP($B$1,'Multipliers and Adjustments'!$A$70:$I$86,TRUNC(COLUMN(R$2)/5)+2,FALSE)*SUMIFS('EPA Data'!$I:$I,'EPA Data'!$D:$D,'Country Selector'!$A$2,'EPA Data'!$J:$J,$B$1,'EPA Data'!$C:$C,R$2,'EPA Data'!$G:$G,"&gt;="&amp;$A9,'EPA Data'!$G:$G,"&lt;"&amp;$B9)*unit_conv</f>
        <v>0</v>
      </c>
      <c r="S9">
        <f t="shared" si="10"/>
        <v>0</v>
      </c>
      <c r="T9">
        <f t="shared" si="10"/>
        <v>0</v>
      </c>
      <c r="U9">
        <f t="shared" si="10"/>
        <v>0</v>
      </c>
      <c r="V9">
        <f t="shared" si="10"/>
        <v>0</v>
      </c>
      <c r="W9" s="31">
        <f>VLOOKUP($B$1,'Multipliers and Adjustments'!$A$70:$I$86,TRUNC(COLUMN(W$2)/5)+2,FALSE)*SUMIFS('EPA Data'!$I:$I,'EPA Data'!$D:$D,'Country Selector'!$A$2,'EPA Data'!$J:$J,$B$1,'EPA Data'!$C:$C,W$2,'EPA Data'!$G:$G,"&gt;="&amp;$A9,'EPA Data'!$G:$G,"&lt;"&amp;$B9)*unit_conv</f>
        <v>0</v>
      </c>
      <c r="X9">
        <f t="shared" si="11"/>
        <v>0</v>
      </c>
      <c r="Y9">
        <f t="shared" si="11"/>
        <v>0</v>
      </c>
      <c r="Z9">
        <f t="shared" si="11"/>
        <v>0</v>
      </c>
      <c r="AA9">
        <f t="shared" si="11"/>
        <v>0</v>
      </c>
      <c r="AB9" s="31">
        <f>VLOOKUP($B$1,'Multipliers and Adjustments'!$A$70:$I$86,TRUNC(COLUMN(AB$2)/5)+2,FALSE)*SUMIFS('EPA Data'!$I:$I,'EPA Data'!$D:$D,'Country Selector'!$A$2,'EPA Data'!$J:$J,$B$1,'EPA Data'!$C:$C,AB$2,'EPA Data'!$G:$G,"&gt;="&amp;$A9,'EPA Data'!$G:$G,"&lt;"&amp;$B9)*unit_conv</f>
        <v>0</v>
      </c>
      <c r="AC9">
        <f t="shared" si="12"/>
        <v>0</v>
      </c>
      <c r="AD9">
        <f t="shared" si="12"/>
        <v>0</v>
      </c>
      <c r="AE9">
        <f t="shared" si="12"/>
        <v>0</v>
      </c>
      <c r="AF9">
        <f t="shared" si="12"/>
        <v>0</v>
      </c>
      <c r="AG9" s="31">
        <f>VLOOKUP($B$1,'Multipliers and Adjustments'!$A$70:$I$86,TRUNC(COLUMN(AG$2)/5)+2,FALSE)*SUMIFS('EPA Data'!$I:$I,'EPA Data'!$D:$D,'Country Selector'!$A$2,'EPA Data'!$J:$J,$B$1,'EPA Data'!$C:$C,AG$2,'EPA Data'!$G:$G,"&gt;="&amp;$A9,'EPA Data'!$G:$G,"&lt;"&amp;$B9)*unit_conv</f>
        <v>0</v>
      </c>
      <c r="AH9">
        <f t="shared" si="13"/>
        <v>0</v>
      </c>
      <c r="AI9">
        <f t="shared" si="13"/>
        <v>0</v>
      </c>
      <c r="AJ9">
        <f t="shared" si="13"/>
        <v>0</v>
      </c>
      <c r="AK9">
        <f t="shared" si="13"/>
        <v>0</v>
      </c>
      <c r="AL9" s="31">
        <f>VLOOKUP($B$1,'Multipliers and Adjustments'!$A$70:$I$86,TRUNC(COLUMN(AL$2)/5)+2,FALSE)*SUMIFS('EPA Data'!$I:$I,'EPA Data'!$D:$D,'Country Selector'!$A$2,'EPA Data'!$J:$J,$B$1,'EPA Data'!$C:$C,AL$2,'EPA Data'!$G:$G,"&gt;="&amp;$A9,'EPA Data'!$G:$G,"&lt;"&amp;$B9)*unit_conv</f>
        <v>0</v>
      </c>
    </row>
    <row r="10" spans="1:38" x14ac:dyDescent="0.45">
      <c r="A10" s="12">
        <f t="shared" si="14"/>
        <v>-800</v>
      </c>
      <c r="B10" s="11">
        <f t="shared" si="7"/>
        <v>-750</v>
      </c>
      <c r="C10" s="31">
        <f>VLOOKUP($B$1,'Multipliers and Adjustments'!$A$70:$I$86,TRUNC(COLUMN(C$2)/5)+2,FALSE)*SUMIFS('EPA Data'!$I:$I,'EPA Data'!$D:$D,'Country Selector'!$A$2,'EPA Data'!$J:$J,$B$1,'EPA Data'!$C:$C,C$2,'EPA Data'!$G:$G,"&gt;="&amp;$A10,'EPA Data'!$G:$G,"&lt;"&amp;$B10)*unit_conv</f>
        <v>0</v>
      </c>
      <c r="D10">
        <f t="shared" si="0"/>
        <v>0</v>
      </c>
      <c r="E10">
        <f t="shared" si="0"/>
        <v>0</v>
      </c>
      <c r="F10">
        <f t="shared" si="0"/>
        <v>0</v>
      </c>
      <c r="G10">
        <f t="shared" si="0"/>
        <v>0</v>
      </c>
      <c r="H10" s="31">
        <f>VLOOKUP($B$1,'Multipliers and Adjustments'!$A$70:$I$86,TRUNC(COLUMN(H$2)/5)+2,FALSE)*SUMIFS('EPA Data'!$I:$I,'EPA Data'!$D:$D,'Country Selector'!$A$2,'EPA Data'!$J:$J,$B$1,'EPA Data'!$C:$C,H$2,'EPA Data'!$G:$G,"&gt;="&amp;$A10,'EPA Data'!$G:$G,"&lt;"&amp;$B10)*unit_conv</f>
        <v>0</v>
      </c>
      <c r="I10">
        <f t="shared" si="8"/>
        <v>0</v>
      </c>
      <c r="J10">
        <f t="shared" si="8"/>
        <v>0</v>
      </c>
      <c r="K10">
        <f t="shared" si="8"/>
        <v>0</v>
      </c>
      <c r="L10">
        <f t="shared" si="8"/>
        <v>0</v>
      </c>
      <c r="M10" s="31">
        <f>VLOOKUP($B$1,'Multipliers and Adjustments'!$A$70:$I$86,TRUNC(COLUMN(M$2)/5)+2,FALSE)*SUMIFS('EPA Data'!$I:$I,'EPA Data'!$D:$D,'Country Selector'!$A$2,'EPA Data'!$J:$J,$B$1,'EPA Data'!$C:$C,M$2,'EPA Data'!$G:$G,"&gt;="&amp;$A10,'EPA Data'!$G:$G,"&lt;"&amp;$B10)*unit_conv</f>
        <v>0</v>
      </c>
      <c r="N10">
        <f t="shared" si="9"/>
        <v>0</v>
      </c>
      <c r="O10">
        <f t="shared" si="9"/>
        <v>0</v>
      </c>
      <c r="P10">
        <f t="shared" si="9"/>
        <v>0</v>
      </c>
      <c r="Q10">
        <f t="shared" si="9"/>
        <v>0</v>
      </c>
      <c r="R10" s="31">
        <f>VLOOKUP($B$1,'Multipliers and Adjustments'!$A$70:$I$86,TRUNC(COLUMN(R$2)/5)+2,FALSE)*SUMIFS('EPA Data'!$I:$I,'EPA Data'!$D:$D,'Country Selector'!$A$2,'EPA Data'!$J:$J,$B$1,'EPA Data'!$C:$C,R$2,'EPA Data'!$G:$G,"&gt;="&amp;$A10,'EPA Data'!$G:$G,"&lt;"&amp;$B10)*unit_conv</f>
        <v>0</v>
      </c>
      <c r="S10">
        <f t="shared" si="10"/>
        <v>0</v>
      </c>
      <c r="T10">
        <f t="shared" si="10"/>
        <v>0</v>
      </c>
      <c r="U10">
        <f t="shared" si="10"/>
        <v>0</v>
      </c>
      <c r="V10">
        <f t="shared" si="10"/>
        <v>0</v>
      </c>
      <c r="W10" s="31">
        <f>VLOOKUP($B$1,'Multipliers and Adjustments'!$A$70:$I$86,TRUNC(COLUMN(W$2)/5)+2,FALSE)*SUMIFS('EPA Data'!$I:$I,'EPA Data'!$D:$D,'Country Selector'!$A$2,'EPA Data'!$J:$J,$B$1,'EPA Data'!$C:$C,W$2,'EPA Data'!$G:$G,"&gt;="&amp;$A10,'EPA Data'!$G:$G,"&lt;"&amp;$B10)*unit_conv</f>
        <v>0</v>
      </c>
      <c r="X10">
        <f t="shared" si="11"/>
        <v>0</v>
      </c>
      <c r="Y10">
        <f t="shared" si="11"/>
        <v>0</v>
      </c>
      <c r="Z10">
        <f t="shared" si="11"/>
        <v>0</v>
      </c>
      <c r="AA10">
        <f t="shared" si="11"/>
        <v>0</v>
      </c>
      <c r="AB10" s="31">
        <f>VLOOKUP($B$1,'Multipliers and Adjustments'!$A$70:$I$86,TRUNC(COLUMN(AB$2)/5)+2,FALSE)*SUMIFS('EPA Data'!$I:$I,'EPA Data'!$D:$D,'Country Selector'!$A$2,'EPA Data'!$J:$J,$B$1,'EPA Data'!$C:$C,AB$2,'EPA Data'!$G:$G,"&gt;="&amp;$A10,'EPA Data'!$G:$G,"&lt;"&amp;$B10)*unit_conv</f>
        <v>0</v>
      </c>
      <c r="AC10">
        <f t="shared" si="12"/>
        <v>0</v>
      </c>
      <c r="AD10">
        <f t="shared" si="12"/>
        <v>0</v>
      </c>
      <c r="AE10">
        <f t="shared" si="12"/>
        <v>0</v>
      </c>
      <c r="AF10">
        <f t="shared" si="12"/>
        <v>0</v>
      </c>
      <c r="AG10" s="31">
        <f>VLOOKUP($B$1,'Multipliers and Adjustments'!$A$70:$I$86,TRUNC(COLUMN(AG$2)/5)+2,FALSE)*SUMIFS('EPA Data'!$I:$I,'EPA Data'!$D:$D,'Country Selector'!$A$2,'EPA Data'!$J:$J,$B$1,'EPA Data'!$C:$C,AG$2,'EPA Data'!$G:$G,"&gt;="&amp;$A10,'EPA Data'!$G:$G,"&lt;"&amp;$B10)*unit_conv</f>
        <v>0</v>
      </c>
      <c r="AH10">
        <f t="shared" si="13"/>
        <v>0</v>
      </c>
      <c r="AI10">
        <f t="shared" si="13"/>
        <v>0</v>
      </c>
      <c r="AJ10">
        <f t="shared" si="13"/>
        <v>0</v>
      </c>
      <c r="AK10">
        <f t="shared" si="13"/>
        <v>0</v>
      </c>
      <c r="AL10" s="31">
        <f>VLOOKUP($B$1,'Multipliers and Adjustments'!$A$70:$I$86,TRUNC(COLUMN(AL$2)/5)+2,FALSE)*SUMIFS('EPA Data'!$I:$I,'EPA Data'!$D:$D,'Country Selector'!$A$2,'EPA Data'!$J:$J,$B$1,'EPA Data'!$C:$C,AL$2,'EPA Data'!$G:$G,"&gt;="&amp;$A10,'EPA Data'!$G:$G,"&lt;"&amp;$B10)*unit_conv</f>
        <v>0</v>
      </c>
    </row>
    <row r="11" spans="1:38" x14ac:dyDescent="0.45">
      <c r="A11" s="12">
        <f t="shared" si="14"/>
        <v>-750</v>
      </c>
      <c r="B11" s="11">
        <f t="shared" si="7"/>
        <v>-700</v>
      </c>
      <c r="C11" s="31">
        <f>VLOOKUP($B$1,'Multipliers and Adjustments'!$A$70:$I$86,TRUNC(COLUMN(C$2)/5)+2,FALSE)*SUMIFS('EPA Data'!$I:$I,'EPA Data'!$D:$D,'Country Selector'!$A$2,'EPA Data'!$J:$J,$B$1,'EPA Data'!$C:$C,C$2,'EPA Data'!$G:$G,"&gt;="&amp;$A11,'EPA Data'!$G:$G,"&lt;"&amp;$B11)*unit_conv</f>
        <v>0</v>
      </c>
      <c r="D11">
        <f t="shared" si="0"/>
        <v>0</v>
      </c>
      <c r="E11">
        <f t="shared" si="0"/>
        <v>0</v>
      </c>
      <c r="F11">
        <f t="shared" si="0"/>
        <v>0</v>
      </c>
      <c r="G11">
        <f t="shared" si="0"/>
        <v>0</v>
      </c>
      <c r="H11" s="31">
        <f>VLOOKUP($B$1,'Multipliers and Adjustments'!$A$70:$I$86,TRUNC(COLUMN(H$2)/5)+2,FALSE)*SUMIFS('EPA Data'!$I:$I,'EPA Data'!$D:$D,'Country Selector'!$A$2,'EPA Data'!$J:$J,$B$1,'EPA Data'!$C:$C,H$2,'EPA Data'!$G:$G,"&gt;="&amp;$A11,'EPA Data'!$G:$G,"&lt;"&amp;$B11)*unit_conv</f>
        <v>0</v>
      </c>
      <c r="I11">
        <f t="shared" si="8"/>
        <v>0</v>
      </c>
      <c r="J11">
        <f t="shared" si="8"/>
        <v>0</v>
      </c>
      <c r="K11">
        <f t="shared" si="8"/>
        <v>0</v>
      </c>
      <c r="L11">
        <f t="shared" si="8"/>
        <v>0</v>
      </c>
      <c r="M11" s="31">
        <f>VLOOKUP($B$1,'Multipliers and Adjustments'!$A$70:$I$86,TRUNC(COLUMN(M$2)/5)+2,FALSE)*SUMIFS('EPA Data'!$I:$I,'EPA Data'!$D:$D,'Country Selector'!$A$2,'EPA Data'!$J:$J,$B$1,'EPA Data'!$C:$C,M$2,'EPA Data'!$G:$G,"&gt;="&amp;$A11,'EPA Data'!$G:$G,"&lt;"&amp;$B11)*unit_conv</f>
        <v>0</v>
      </c>
      <c r="N11">
        <f t="shared" si="9"/>
        <v>0</v>
      </c>
      <c r="O11">
        <f t="shared" si="9"/>
        <v>0</v>
      </c>
      <c r="P11">
        <f t="shared" si="9"/>
        <v>0</v>
      </c>
      <c r="Q11">
        <f t="shared" si="9"/>
        <v>0</v>
      </c>
      <c r="R11" s="31">
        <f>VLOOKUP($B$1,'Multipliers and Adjustments'!$A$70:$I$86,TRUNC(COLUMN(R$2)/5)+2,FALSE)*SUMIFS('EPA Data'!$I:$I,'EPA Data'!$D:$D,'Country Selector'!$A$2,'EPA Data'!$J:$J,$B$1,'EPA Data'!$C:$C,R$2,'EPA Data'!$G:$G,"&gt;="&amp;$A11,'EPA Data'!$G:$G,"&lt;"&amp;$B11)*unit_conv</f>
        <v>0</v>
      </c>
      <c r="S11">
        <f t="shared" si="10"/>
        <v>0</v>
      </c>
      <c r="T11">
        <f t="shared" si="10"/>
        <v>0</v>
      </c>
      <c r="U11">
        <f t="shared" si="10"/>
        <v>0</v>
      </c>
      <c r="V11">
        <f t="shared" si="10"/>
        <v>0</v>
      </c>
      <c r="W11" s="31">
        <f>VLOOKUP($B$1,'Multipliers and Adjustments'!$A$70:$I$86,TRUNC(COLUMN(W$2)/5)+2,FALSE)*SUMIFS('EPA Data'!$I:$I,'EPA Data'!$D:$D,'Country Selector'!$A$2,'EPA Data'!$J:$J,$B$1,'EPA Data'!$C:$C,W$2,'EPA Data'!$G:$G,"&gt;="&amp;$A11,'EPA Data'!$G:$G,"&lt;"&amp;$B11)*unit_conv</f>
        <v>0</v>
      </c>
      <c r="X11">
        <f t="shared" si="11"/>
        <v>0</v>
      </c>
      <c r="Y11">
        <f t="shared" si="11"/>
        <v>0</v>
      </c>
      <c r="Z11">
        <f t="shared" si="11"/>
        <v>0</v>
      </c>
      <c r="AA11">
        <f t="shared" si="11"/>
        <v>0</v>
      </c>
      <c r="AB11" s="31">
        <f>VLOOKUP($B$1,'Multipliers and Adjustments'!$A$70:$I$86,TRUNC(COLUMN(AB$2)/5)+2,FALSE)*SUMIFS('EPA Data'!$I:$I,'EPA Data'!$D:$D,'Country Selector'!$A$2,'EPA Data'!$J:$J,$B$1,'EPA Data'!$C:$C,AB$2,'EPA Data'!$G:$G,"&gt;="&amp;$A11,'EPA Data'!$G:$G,"&lt;"&amp;$B11)*unit_conv</f>
        <v>0</v>
      </c>
      <c r="AC11">
        <f t="shared" si="12"/>
        <v>0</v>
      </c>
      <c r="AD11">
        <f t="shared" si="12"/>
        <v>0</v>
      </c>
      <c r="AE11">
        <f t="shared" si="12"/>
        <v>0</v>
      </c>
      <c r="AF11">
        <f t="shared" si="12"/>
        <v>0</v>
      </c>
      <c r="AG11" s="31">
        <f>VLOOKUP($B$1,'Multipliers and Adjustments'!$A$70:$I$86,TRUNC(COLUMN(AG$2)/5)+2,FALSE)*SUMIFS('EPA Data'!$I:$I,'EPA Data'!$D:$D,'Country Selector'!$A$2,'EPA Data'!$J:$J,$B$1,'EPA Data'!$C:$C,AG$2,'EPA Data'!$G:$G,"&gt;="&amp;$A11,'EPA Data'!$G:$G,"&lt;"&amp;$B11)*unit_conv</f>
        <v>0</v>
      </c>
      <c r="AH11">
        <f t="shared" si="13"/>
        <v>0</v>
      </c>
      <c r="AI11">
        <f t="shared" si="13"/>
        <v>0</v>
      </c>
      <c r="AJ11">
        <f t="shared" si="13"/>
        <v>0</v>
      </c>
      <c r="AK11">
        <f t="shared" si="13"/>
        <v>0</v>
      </c>
      <c r="AL11" s="31">
        <f>VLOOKUP($B$1,'Multipliers and Adjustments'!$A$70:$I$86,TRUNC(COLUMN(AL$2)/5)+2,FALSE)*SUMIFS('EPA Data'!$I:$I,'EPA Data'!$D:$D,'Country Selector'!$A$2,'EPA Data'!$J:$J,$B$1,'EPA Data'!$C:$C,AL$2,'EPA Data'!$G:$G,"&gt;="&amp;$A11,'EPA Data'!$G:$G,"&lt;"&amp;$B11)*unit_conv</f>
        <v>0</v>
      </c>
    </row>
    <row r="12" spans="1:38" x14ac:dyDescent="0.45">
      <c r="A12" s="12">
        <f t="shared" si="14"/>
        <v>-700</v>
      </c>
      <c r="B12" s="11">
        <f t="shared" si="7"/>
        <v>-650</v>
      </c>
      <c r="C12" s="31">
        <f>VLOOKUP($B$1,'Multipliers and Adjustments'!$A$70:$I$86,TRUNC(COLUMN(C$2)/5)+2,FALSE)*SUMIFS('EPA Data'!$I:$I,'EPA Data'!$D:$D,'Country Selector'!$A$2,'EPA Data'!$J:$J,$B$1,'EPA Data'!$C:$C,C$2,'EPA Data'!$G:$G,"&gt;="&amp;$A12,'EPA Data'!$G:$G,"&lt;"&amp;$B12)*unit_conv</f>
        <v>0</v>
      </c>
      <c r="D12">
        <f t="shared" si="0"/>
        <v>0</v>
      </c>
      <c r="E12">
        <f t="shared" si="0"/>
        <v>0</v>
      </c>
      <c r="F12">
        <f t="shared" si="0"/>
        <v>0</v>
      </c>
      <c r="G12">
        <f t="shared" si="0"/>
        <v>0</v>
      </c>
      <c r="H12" s="31">
        <f>VLOOKUP($B$1,'Multipliers and Adjustments'!$A$70:$I$86,TRUNC(COLUMN(H$2)/5)+2,FALSE)*SUMIFS('EPA Data'!$I:$I,'EPA Data'!$D:$D,'Country Selector'!$A$2,'EPA Data'!$J:$J,$B$1,'EPA Data'!$C:$C,H$2,'EPA Data'!$G:$G,"&gt;="&amp;$A12,'EPA Data'!$G:$G,"&lt;"&amp;$B12)*unit_conv</f>
        <v>0</v>
      </c>
      <c r="I12">
        <f t="shared" si="8"/>
        <v>0</v>
      </c>
      <c r="J12">
        <f t="shared" si="8"/>
        <v>0</v>
      </c>
      <c r="K12">
        <f t="shared" si="8"/>
        <v>0</v>
      </c>
      <c r="L12">
        <f t="shared" si="8"/>
        <v>0</v>
      </c>
      <c r="M12" s="31">
        <f>VLOOKUP($B$1,'Multipliers and Adjustments'!$A$70:$I$86,TRUNC(COLUMN(M$2)/5)+2,FALSE)*SUMIFS('EPA Data'!$I:$I,'EPA Data'!$D:$D,'Country Selector'!$A$2,'EPA Data'!$J:$J,$B$1,'EPA Data'!$C:$C,M$2,'EPA Data'!$G:$G,"&gt;="&amp;$A12,'EPA Data'!$G:$G,"&lt;"&amp;$B12)*unit_conv</f>
        <v>0</v>
      </c>
      <c r="N12">
        <f t="shared" si="9"/>
        <v>0</v>
      </c>
      <c r="O12">
        <f t="shared" si="9"/>
        <v>0</v>
      </c>
      <c r="P12">
        <f t="shared" si="9"/>
        <v>0</v>
      </c>
      <c r="Q12">
        <f t="shared" si="9"/>
        <v>0</v>
      </c>
      <c r="R12" s="31">
        <f>VLOOKUP($B$1,'Multipliers and Adjustments'!$A$70:$I$86,TRUNC(COLUMN(R$2)/5)+2,FALSE)*SUMIFS('EPA Data'!$I:$I,'EPA Data'!$D:$D,'Country Selector'!$A$2,'EPA Data'!$J:$J,$B$1,'EPA Data'!$C:$C,R$2,'EPA Data'!$G:$G,"&gt;="&amp;$A12,'EPA Data'!$G:$G,"&lt;"&amp;$B12)*unit_conv</f>
        <v>0</v>
      </c>
      <c r="S12">
        <f t="shared" si="10"/>
        <v>0</v>
      </c>
      <c r="T12">
        <f t="shared" si="10"/>
        <v>0</v>
      </c>
      <c r="U12">
        <f t="shared" si="10"/>
        <v>0</v>
      </c>
      <c r="V12">
        <f t="shared" si="10"/>
        <v>0</v>
      </c>
      <c r="W12" s="31">
        <f>VLOOKUP($B$1,'Multipliers and Adjustments'!$A$70:$I$86,TRUNC(COLUMN(W$2)/5)+2,FALSE)*SUMIFS('EPA Data'!$I:$I,'EPA Data'!$D:$D,'Country Selector'!$A$2,'EPA Data'!$J:$J,$B$1,'EPA Data'!$C:$C,W$2,'EPA Data'!$G:$G,"&gt;="&amp;$A12,'EPA Data'!$G:$G,"&lt;"&amp;$B12)*unit_conv</f>
        <v>0</v>
      </c>
      <c r="X12">
        <f t="shared" si="11"/>
        <v>0</v>
      </c>
      <c r="Y12">
        <f t="shared" si="11"/>
        <v>0</v>
      </c>
      <c r="Z12">
        <f t="shared" si="11"/>
        <v>0</v>
      </c>
      <c r="AA12">
        <f t="shared" si="11"/>
        <v>0</v>
      </c>
      <c r="AB12" s="31">
        <f>VLOOKUP($B$1,'Multipliers and Adjustments'!$A$70:$I$86,TRUNC(COLUMN(AB$2)/5)+2,FALSE)*SUMIFS('EPA Data'!$I:$I,'EPA Data'!$D:$D,'Country Selector'!$A$2,'EPA Data'!$J:$J,$B$1,'EPA Data'!$C:$C,AB$2,'EPA Data'!$G:$G,"&gt;="&amp;$A12,'EPA Data'!$G:$G,"&lt;"&amp;$B12)*unit_conv</f>
        <v>0</v>
      </c>
      <c r="AC12">
        <f t="shared" si="12"/>
        <v>0</v>
      </c>
      <c r="AD12">
        <f t="shared" si="12"/>
        <v>0</v>
      </c>
      <c r="AE12">
        <f t="shared" si="12"/>
        <v>0</v>
      </c>
      <c r="AF12">
        <f t="shared" si="12"/>
        <v>0</v>
      </c>
      <c r="AG12" s="31">
        <f>VLOOKUP($B$1,'Multipliers and Adjustments'!$A$70:$I$86,TRUNC(COLUMN(AG$2)/5)+2,FALSE)*SUMIFS('EPA Data'!$I:$I,'EPA Data'!$D:$D,'Country Selector'!$A$2,'EPA Data'!$J:$J,$B$1,'EPA Data'!$C:$C,AG$2,'EPA Data'!$G:$G,"&gt;="&amp;$A12,'EPA Data'!$G:$G,"&lt;"&amp;$B12)*unit_conv</f>
        <v>0</v>
      </c>
      <c r="AH12">
        <f t="shared" si="13"/>
        <v>0</v>
      </c>
      <c r="AI12">
        <f t="shared" si="13"/>
        <v>0</v>
      </c>
      <c r="AJ12">
        <f t="shared" si="13"/>
        <v>0</v>
      </c>
      <c r="AK12">
        <f t="shared" si="13"/>
        <v>0</v>
      </c>
      <c r="AL12" s="31">
        <f>VLOOKUP($B$1,'Multipliers and Adjustments'!$A$70:$I$86,TRUNC(COLUMN(AL$2)/5)+2,FALSE)*SUMIFS('EPA Data'!$I:$I,'EPA Data'!$D:$D,'Country Selector'!$A$2,'EPA Data'!$J:$J,$B$1,'EPA Data'!$C:$C,AL$2,'EPA Data'!$G:$G,"&gt;="&amp;$A12,'EPA Data'!$G:$G,"&lt;"&amp;$B12)*unit_conv</f>
        <v>0</v>
      </c>
    </row>
    <row r="13" spans="1:38" x14ac:dyDescent="0.45">
      <c r="A13" s="12">
        <f t="shared" si="14"/>
        <v>-650</v>
      </c>
      <c r="B13" s="11">
        <f t="shared" si="7"/>
        <v>-600</v>
      </c>
      <c r="C13" s="31">
        <f>VLOOKUP($B$1,'Multipliers and Adjustments'!$A$70:$I$86,TRUNC(COLUMN(C$2)/5)+2,FALSE)*SUMIFS('EPA Data'!$I:$I,'EPA Data'!$D:$D,'Country Selector'!$A$2,'EPA Data'!$J:$J,$B$1,'EPA Data'!$C:$C,C$2,'EPA Data'!$G:$G,"&gt;="&amp;$A13,'EPA Data'!$G:$G,"&lt;"&amp;$B13)*unit_conv</f>
        <v>0</v>
      </c>
      <c r="D13">
        <f t="shared" si="0"/>
        <v>0</v>
      </c>
      <c r="E13">
        <f t="shared" si="0"/>
        <v>0</v>
      </c>
      <c r="F13">
        <f t="shared" si="0"/>
        <v>0</v>
      </c>
      <c r="G13">
        <f t="shared" si="0"/>
        <v>0</v>
      </c>
      <c r="H13" s="31">
        <f>VLOOKUP($B$1,'Multipliers and Adjustments'!$A$70:$I$86,TRUNC(COLUMN(H$2)/5)+2,FALSE)*SUMIFS('EPA Data'!$I:$I,'EPA Data'!$D:$D,'Country Selector'!$A$2,'EPA Data'!$J:$J,$B$1,'EPA Data'!$C:$C,H$2,'EPA Data'!$G:$G,"&gt;="&amp;$A13,'EPA Data'!$G:$G,"&lt;"&amp;$B13)*unit_conv</f>
        <v>0</v>
      </c>
      <c r="I13">
        <f t="shared" si="8"/>
        <v>0</v>
      </c>
      <c r="J13">
        <f t="shared" si="8"/>
        <v>0</v>
      </c>
      <c r="K13">
        <f t="shared" si="8"/>
        <v>0</v>
      </c>
      <c r="L13">
        <f t="shared" si="8"/>
        <v>0</v>
      </c>
      <c r="M13" s="31">
        <f>VLOOKUP($B$1,'Multipliers and Adjustments'!$A$70:$I$86,TRUNC(COLUMN(M$2)/5)+2,FALSE)*SUMIFS('EPA Data'!$I:$I,'EPA Data'!$D:$D,'Country Selector'!$A$2,'EPA Data'!$J:$J,$B$1,'EPA Data'!$C:$C,M$2,'EPA Data'!$G:$G,"&gt;="&amp;$A13,'EPA Data'!$G:$G,"&lt;"&amp;$B13)*unit_conv</f>
        <v>0</v>
      </c>
      <c r="N13">
        <f t="shared" si="9"/>
        <v>0</v>
      </c>
      <c r="O13">
        <f t="shared" si="9"/>
        <v>0</v>
      </c>
      <c r="P13">
        <f t="shared" si="9"/>
        <v>0</v>
      </c>
      <c r="Q13">
        <f t="shared" si="9"/>
        <v>0</v>
      </c>
      <c r="R13" s="31">
        <f>VLOOKUP($B$1,'Multipliers and Adjustments'!$A$70:$I$86,TRUNC(COLUMN(R$2)/5)+2,FALSE)*SUMIFS('EPA Data'!$I:$I,'EPA Data'!$D:$D,'Country Selector'!$A$2,'EPA Data'!$J:$J,$B$1,'EPA Data'!$C:$C,R$2,'EPA Data'!$G:$G,"&gt;="&amp;$A13,'EPA Data'!$G:$G,"&lt;"&amp;$B13)*unit_conv</f>
        <v>0</v>
      </c>
      <c r="S13">
        <f t="shared" si="10"/>
        <v>0</v>
      </c>
      <c r="T13">
        <f t="shared" si="10"/>
        <v>0</v>
      </c>
      <c r="U13">
        <f t="shared" si="10"/>
        <v>0</v>
      </c>
      <c r="V13">
        <f t="shared" si="10"/>
        <v>0</v>
      </c>
      <c r="W13" s="31">
        <f>VLOOKUP($B$1,'Multipliers and Adjustments'!$A$70:$I$86,TRUNC(COLUMN(W$2)/5)+2,FALSE)*SUMIFS('EPA Data'!$I:$I,'EPA Data'!$D:$D,'Country Selector'!$A$2,'EPA Data'!$J:$J,$B$1,'EPA Data'!$C:$C,W$2,'EPA Data'!$G:$G,"&gt;="&amp;$A13,'EPA Data'!$G:$G,"&lt;"&amp;$B13)*unit_conv</f>
        <v>0</v>
      </c>
      <c r="X13">
        <f t="shared" si="11"/>
        <v>0</v>
      </c>
      <c r="Y13">
        <f t="shared" si="11"/>
        <v>0</v>
      </c>
      <c r="Z13">
        <f t="shared" si="11"/>
        <v>0</v>
      </c>
      <c r="AA13">
        <f t="shared" si="11"/>
        <v>0</v>
      </c>
      <c r="AB13" s="31">
        <f>VLOOKUP($B$1,'Multipliers and Adjustments'!$A$70:$I$86,TRUNC(COLUMN(AB$2)/5)+2,FALSE)*SUMIFS('EPA Data'!$I:$I,'EPA Data'!$D:$D,'Country Selector'!$A$2,'EPA Data'!$J:$J,$B$1,'EPA Data'!$C:$C,AB$2,'EPA Data'!$G:$G,"&gt;="&amp;$A13,'EPA Data'!$G:$G,"&lt;"&amp;$B13)*unit_conv</f>
        <v>0</v>
      </c>
      <c r="AC13">
        <f t="shared" si="12"/>
        <v>0</v>
      </c>
      <c r="AD13">
        <f t="shared" si="12"/>
        <v>0</v>
      </c>
      <c r="AE13">
        <f t="shared" si="12"/>
        <v>0</v>
      </c>
      <c r="AF13">
        <f t="shared" si="12"/>
        <v>0</v>
      </c>
      <c r="AG13" s="31">
        <f>VLOOKUP($B$1,'Multipliers and Adjustments'!$A$70:$I$86,TRUNC(COLUMN(AG$2)/5)+2,FALSE)*SUMIFS('EPA Data'!$I:$I,'EPA Data'!$D:$D,'Country Selector'!$A$2,'EPA Data'!$J:$J,$B$1,'EPA Data'!$C:$C,AG$2,'EPA Data'!$G:$G,"&gt;="&amp;$A13,'EPA Data'!$G:$G,"&lt;"&amp;$B13)*unit_conv</f>
        <v>0</v>
      </c>
      <c r="AH13">
        <f t="shared" si="13"/>
        <v>0</v>
      </c>
      <c r="AI13">
        <f t="shared" si="13"/>
        <v>0</v>
      </c>
      <c r="AJ13">
        <f t="shared" si="13"/>
        <v>0</v>
      </c>
      <c r="AK13">
        <f t="shared" si="13"/>
        <v>0</v>
      </c>
      <c r="AL13" s="31">
        <f>VLOOKUP($B$1,'Multipliers and Adjustments'!$A$70:$I$86,TRUNC(COLUMN(AL$2)/5)+2,FALSE)*SUMIFS('EPA Data'!$I:$I,'EPA Data'!$D:$D,'Country Selector'!$A$2,'EPA Data'!$J:$J,$B$1,'EPA Data'!$C:$C,AL$2,'EPA Data'!$G:$G,"&gt;="&amp;$A13,'EPA Data'!$G:$G,"&lt;"&amp;$B13)*unit_conv</f>
        <v>0</v>
      </c>
    </row>
    <row r="14" spans="1:38" x14ac:dyDescent="0.45">
      <c r="A14" s="12">
        <f t="shared" si="14"/>
        <v>-600</v>
      </c>
      <c r="B14" s="11">
        <f t="shared" si="7"/>
        <v>-550</v>
      </c>
      <c r="C14" s="31">
        <f>VLOOKUP($B$1,'Multipliers and Adjustments'!$A$70:$I$86,TRUNC(COLUMN(C$2)/5)+2,FALSE)*SUMIFS('EPA Data'!$I:$I,'EPA Data'!$D:$D,'Country Selector'!$A$2,'EPA Data'!$J:$J,$B$1,'EPA Data'!$C:$C,C$2,'EPA Data'!$G:$G,"&gt;="&amp;$A14,'EPA Data'!$G:$G,"&lt;"&amp;$B14)*unit_conv</f>
        <v>0</v>
      </c>
      <c r="D14">
        <f t="shared" si="0"/>
        <v>0</v>
      </c>
      <c r="E14">
        <f t="shared" si="0"/>
        <v>0</v>
      </c>
      <c r="F14">
        <f t="shared" si="0"/>
        <v>0</v>
      </c>
      <c r="G14">
        <f t="shared" si="0"/>
        <v>0</v>
      </c>
      <c r="H14" s="31">
        <f>VLOOKUP($B$1,'Multipliers and Adjustments'!$A$70:$I$86,TRUNC(COLUMN(H$2)/5)+2,FALSE)*SUMIFS('EPA Data'!$I:$I,'EPA Data'!$D:$D,'Country Selector'!$A$2,'EPA Data'!$J:$J,$B$1,'EPA Data'!$C:$C,H$2,'EPA Data'!$G:$G,"&gt;="&amp;$A14,'EPA Data'!$G:$G,"&lt;"&amp;$B14)*unit_conv</f>
        <v>0</v>
      </c>
      <c r="I14">
        <f t="shared" si="8"/>
        <v>0</v>
      </c>
      <c r="J14">
        <f t="shared" si="8"/>
        <v>0</v>
      </c>
      <c r="K14">
        <f t="shared" si="8"/>
        <v>0</v>
      </c>
      <c r="L14">
        <f t="shared" si="8"/>
        <v>0</v>
      </c>
      <c r="M14" s="31">
        <f>VLOOKUP($B$1,'Multipliers and Adjustments'!$A$70:$I$86,TRUNC(COLUMN(M$2)/5)+2,FALSE)*SUMIFS('EPA Data'!$I:$I,'EPA Data'!$D:$D,'Country Selector'!$A$2,'EPA Data'!$J:$J,$B$1,'EPA Data'!$C:$C,M$2,'EPA Data'!$G:$G,"&gt;="&amp;$A14,'EPA Data'!$G:$G,"&lt;"&amp;$B14)*unit_conv</f>
        <v>0</v>
      </c>
      <c r="N14">
        <f t="shared" si="9"/>
        <v>0</v>
      </c>
      <c r="O14">
        <f t="shared" si="9"/>
        <v>0</v>
      </c>
      <c r="P14">
        <f t="shared" si="9"/>
        <v>0</v>
      </c>
      <c r="Q14">
        <f t="shared" si="9"/>
        <v>0</v>
      </c>
      <c r="R14" s="31">
        <f>VLOOKUP($B$1,'Multipliers and Adjustments'!$A$70:$I$86,TRUNC(COLUMN(R$2)/5)+2,FALSE)*SUMIFS('EPA Data'!$I:$I,'EPA Data'!$D:$D,'Country Selector'!$A$2,'EPA Data'!$J:$J,$B$1,'EPA Data'!$C:$C,R$2,'EPA Data'!$G:$G,"&gt;="&amp;$A14,'EPA Data'!$G:$G,"&lt;"&amp;$B14)*unit_conv</f>
        <v>0</v>
      </c>
      <c r="S14">
        <f t="shared" si="10"/>
        <v>0</v>
      </c>
      <c r="T14">
        <f t="shared" si="10"/>
        <v>0</v>
      </c>
      <c r="U14">
        <f t="shared" si="10"/>
        <v>0</v>
      </c>
      <c r="V14">
        <f t="shared" si="10"/>
        <v>0</v>
      </c>
      <c r="W14" s="31">
        <f>VLOOKUP($B$1,'Multipliers and Adjustments'!$A$70:$I$86,TRUNC(COLUMN(W$2)/5)+2,FALSE)*SUMIFS('EPA Data'!$I:$I,'EPA Data'!$D:$D,'Country Selector'!$A$2,'EPA Data'!$J:$J,$B$1,'EPA Data'!$C:$C,W$2,'EPA Data'!$G:$G,"&gt;="&amp;$A14,'EPA Data'!$G:$G,"&lt;"&amp;$B14)*unit_conv</f>
        <v>0</v>
      </c>
      <c r="X14">
        <f t="shared" si="11"/>
        <v>0</v>
      </c>
      <c r="Y14">
        <f t="shared" si="11"/>
        <v>0</v>
      </c>
      <c r="Z14">
        <f t="shared" si="11"/>
        <v>0</v>
      </c>
      <c r="AA14">
        <f t="shared" si="11"/>
        <v>0</v>
      </c>
      <c r="AB14" s="31">
        <f>VLOOKUP($B$1,'Multipliers and Adjustments'!$A$70:$I$86,TRUNC(COLUMN(AB$2)/5)+2,FALSE)*SUMIFS('EPA Data'!$I:$I,'EPA Data'!$D:$D,'Country Selector'!$A$2,'EPA Data'!$J:$J,$B$1,'EPA Data'!$C:$C,AB$2,'EPA Data'!$G:$G,"&gt;="&amp;$A14,'EPA Data'!$G:$G,"&lt;"&amp;$B14)*unit_conv</f>
        <v>0</v>
      </c>
      <c r="AC14">
        <f t="shared" si="12"/>
        <v>0</v>
      </c>
      <c r="AD14">
        <f t="shared" si="12"/>
        <v>0</v>
      </c>
      <c r="AE14">
        <f t="shared" si="12"/>
        <v>0</v>
      </c>
      <c r="AF14">
        <f t="shared" si="12"/>
        <v>0</v>
      </c>
      <c r="AG14" s="31">
        <f>VLOOKUP($B$1,'Multipliers and Adjustments'!$A$70:$I$86,TRUNC(COLUMN(AG$2)/5)+2,FALSE)*SUMIFS('EPA Data'!$I:$I,'EPA Data'!$D:$D,'Country Selector'!$A$2,'EPA Data'!$J:$J,$B$1,'EPA Data'!$C:$C,AG$2,'EPA Data'!$G:$G,"&gt;="&amp;$A14,'EPA Data'!$G:$G,"&lt;"&amp;$B14)*unit_conv</f>
        <v>0</v>
      </c>
      <c r="AH14">
        <f t="shared" si="13"/>
        <v>0</v>
      </c>
      <c r="AI14">
        <f t="shared" si="13"/>
        <v>0</v>
      </c>
      <c r="AJ14">
        <f t="shared" si="13"/>
        <v>0</v>
      </c>
      <c r="AK14">
        <f t="shared" si="13"/>
        <v>0</v>
      </c>
      <c r="AL14" s="31">
        <f>VLOOKUP($B$1,'Multipliers and Adjustments'!$A$70:$I$86,TRUNC(COLUMN(AL$2)/5)+2,FALSE)*SUMIFS('EPA Data'!$I:$I,'EPA Data'!$D:$D,'Country Selector'!$A$2,'EPA Data'!$J:$J,$B$1,'EPA Data'!$C:$C,AL$2,'EPA Data'!$G:$G,"&gt;="&amp;$A14,'EPA Data'!$G:$G,"&lt;"&amp;$B14)*unit_conv</f>
        <v>0</v>
      </c>
    </row>
    <row r="15" spans="1:38" x14ac:dyDescent="0.45">
      <c r="A15" s="12">
        <f t="shared" si="14"/>
        <v>-550</v>
      </c>
      <c r="B15" s="11">
        <f t="shared" si="7"/>
        <v>-500</v>
      </c>
      <c r="C15" s="31">
        <f>VLOOKUP($B$1,'Multipliers and Adjustments'!$A$70:$I$86,TRUNC(COLUMN(C$2)/5)+2,FALSE)*SUMIFS('EPA Data'!$I:$I,'EPA Data'!$D:$D,'Country Selector'!$A$2,'EPA Data'!$J:$J,$B$1,'EPA Data'!$C:$C,C$2,'EPA Data'!$G:$G,"&gt;="&amp;$A15,'EPA Data'!$G:$G,"&lt;"&amp;$B15)*unit_conv</f>
        <v>0</v>
      </c>
      <c r="D15">
        <f t="shared" si="0"/>
        <v>0</v>
      </c>
      <c r="E15">
        <f t="shared" si="0"/>
        <v>0</v>
      </c>
      <c r="F15">
        <f t="shared" si="0"/>
        <v>0</v>
      </c>
      <c r="G15">
        <f t="shared" si="0"/>
        <v>0</v>
      </c>
      <c r="H15" s="31">
        <f>VLOOKUP($B$1,'Multipliers and Adjustments'!$A$70:$I$86,TRUNC(COLUMN(H$2)/5)+2,FALSE)*SUMIFS('EPA Data'!$I:$I,'EPA Data'!$D:$D,'Country Selector'!$A$2,'EPA Data'!$J:$J,$B$1,'EPA Data'!$C:$C,H$2,'EPA Data'!$G:$G,"&gt;="&amp;$A15,'EPA Data'!$G:$G,"&lt;"&amp;$B15)*unit_conv</f>
        <v>0</v>
      </c>
      <c r="I15">
        <f t="shared" si="8"/>
        <v>0</v>
      </c>
      <c r="J15">
        <f t="shared" si="8"/>
        <v>0</v>
      </c>
      <c r="K15">
        <f t="shared" si="8"/>
        <v>0</v>
      </c>
      <c r="L15">
        <f t="shared" si="8"/>
        <v>0</v>
      </c>
      <c r="M15" s="31">
        <f>VLOOKUP($B$1,'Multipliers and Adjustments'!$A$70:$I$86,TRUNC(COLUMN(M$2)/5)+2,FALSE)*SUMIFS('EPA Data'!$I:$I,'EPA Data'!$D:$D,'Country Selector'!$A$2,'EPA Data'!$J:$J,$B$1,'EPA Data'!$C:$C,M$2,'EPA Data'!$G:$G,"&gt;="&amp;$A15,'EPA Data'!$G:$G,"&lt;"&amp;$B15)*unit_conv</f>
        <v>0</v>
      </c>
      <c r="N15">
        <f t="shared" si="9"/>
        <v>0</v>
      </c>
      <c r="O15">
        <f t="shared" si="9"/>
        <v>0</v>
      </c>
      <c r="P15">
        <f t="shared" si="9"/>
        <v>0</v>
      </c>
      <c r="Q15">
        <f t="shared" si="9"/>
        <v>0</v>
      </c>
      <c r="R15" s="31">
        <f>VLOOKUP($B$1,'Multipliers and Adjustments'!$A$70:$I$86,TRUNC(COLUMN(R$2)/5)+2,FALSE)*SUMIFS('EPA Data'!$I:$I,'EPA Data'!$D:$D,'Country Selector'!$A$2,'EPA Data'!$J:$J,$B$1,'EPA Data'!$C:$C,R$2,'EPA Data'!$G:$G,"&gt;="&amp;$A15,'EPA Data'!$G:$G,"&lt;"&amp;$B15)*unit_conv</f>
        <v>0</v>
      </c>
      <c r="S15">
        <f t="shared" si="10"/>
        <v>0</v>
      </c>
      <c r="T15">
        <f t="shared" si="10"/>
        <v>0</v>
      </c>
      <c r="U15">
        <f t="shared" si="10"/>
        <v>0</v>
      </c>
      <c r="V15">
        <f t="shared" si="10"/>
        <v>0</v>
      </c>
      <c r="W15" s="31">
        <f>VLOOKUP($B$1,'Multipliers and Adjustments'!$A$70:$I$86,TRUNC(COLUMN(W$2)/5)+2,FALSE)*SUMIFS('EPA Data'!$I:$I,'EPA Data'!$D:$D,'Country Selector'!$A$2,'EPA Data'!$J:$J,$B$1,'EPA Data'!$C:$C,W$2,'EPA Data'!$G:$G,"&gt;="&amp;$A15,'EPA Data'!$G:$G,"&lt;"&amp;$B15)*unit_conv</f>
        <v>0</v>
      </c>
      <c r="X15">
        <f t="shared" si="11"/>
        <v>0</v>
      </c>
      <c r="Y15">
        <f t="shared" si="11"/>
        <v>0</v>
      </c>
      <c r="Z15">
        <f t="shared" si="11"/>
        <v>0</v>
      </c>
      <c r="AA15">
        <f t="shared" si="11"/>
        <v>0</v>
      </c>
      <c r="AB15" s="31">
        <f>VLOOKUP($B$1,'Multipliers and Adjustments'!$A$70:$I$86,TRUNC(COLUMN(AB$2)/5)+2,FALSE)*SUMIFS('EPA Data'!$I:$I,'EPA Data'!$D:$D,'Country Selector'!$A$2,'EPA Data'!$J:$J,$B$1,'EPA Data'!$C:$C,AB$2,'EPA Data'!$G:$G,"&gt;="&amp;$A15,'EPA Data'!$G:$G,"&lt;"&amp;$B15)*unit_conv</f>
        <v>0</v>
      </c>
      <c r="AC15">
        <f t="shared" si="12"/>
        <v>0</v>
      </c>
      <c r="AD15">
        <f t="shared" si="12"/>
        <v>0</v>
      </c>
      <c r="AE15">
        <f t="shared" si="12"/>
        <v>0</v>
      </c>
      <c r="AF15">
        <f t="shared" si="12"/>
        <v>0</v>
      </c>
      <c r="AG15" s="31">
        <f>VLOOKUP($B$1,'Multipliers and Adjustments'!$A$70:$I$86,TRUNC(COLUMN(AG$2)/5)+2,FALSE)*SUMIFS('EPA Data'!$I:$I,'EPA Data'!$D:$D,'Country Selector'!$A$2,'EPA Data'!$J:$J,$B$1,'EPA Data'!$C:$C,AG$2,'EPA Data'!$G:$G,"&gt;="&amp;$A15,'EPA Data'!$G:$G,"&lt;"&amp;$B15)*unit_conv</f>
        <v>0</v>
      </c>
      <c r="AH15">
        <f t="shared" si="13"/>
        <v>0</v>
      </c>
      <c r="AI15">
        <f t="shared" si="13"/>
        <v>0</v>
      </c>
      <c r="AJ15">
        <f t="shared" si="13"/>
        <v>0</v>
      </c>
      <c r="AK15">
        <f t="shared" si="13"/>
        <v>0</v>
      </c>
      <c r="AL15" s="31">
        <f>VLOOKUP($B$1,'Multipliers and Adjustments'!$A$70:$I$86,TRUNC(COLUMN(AL$2)/5)+2,FALSE)*SUMIFS('EPA Data'!$I:$I,'EPA Data'!$D:$D,'Country Selector'!$A$2,'EPA Data'!$J:$J,$B$1,'EPA Data'!$C:$C,AL$2,'EPA Data'!$G:$G,"&gt;="&amp;$A15,'EPA Data'!$G:$G,"&lt;"&amp;$B15)*unit_conv</f>
        <v>0</v>
      </c>
    </row>
    <row r="16" spans="1:38" x14ac:dyDescent="0.45">
      <c r="A16" s="12">
        <f t="shared" si="14"/>
        <v>-500</v>
      </c>
      <c r="B16" s="11">
        <f t="shared" si="7"/>
        <v>-450</v>
      </c>
      <c r="C16" s="31">
        <f>VLOOKUP($B$1,'Multipliers and Adjustments'!$A$70:$I$86,TRUNC(COLUMN(C$2)/5)+2,FALSE)*SUMIFS('EPA Data'!$I:$I,'EPA Data'!$D:$D,'Country Selector'!$A$2,'EPA Data'!$J:$J,$B$1,'EPA Data'!$C:$C,C$2,'EPA Data'!$G:$G,"&gt;="&amp;$A16,'EPA Data'!$G:$G,"&lt;"&amp;$B16)*unit_conv</f>
        <v>0</v>
      </c>
      <c r="D16">
        <f t="shared" si="0"/>
        <v>0</v>
      </c>
      <c r="E16">
        <f t="shared" si="0"/>
        <v>0</v>
      </c>
      <c r="F16">
        <f t="shared" si="0"/>
        <v>0</v>
      </c>
      <c r="G16">
        <f t="shared" si="0"/>
        <v>0</v>
      </c>
      <c r="H16" s="31">
        <f>VLOOKUP($B$1,'Multipliers and Adjustments'!$A$70:$I$86,TRUNC(COLUMN(H$2)/5)+2,FALSE)*SUMIFS('EPA Data'!$I:$I,'EPA Data'!$D:$D,'Country Selector'!$A$2,'EPA Data'!$J:$J,$B$1,'EPA Data'!$C:$C,H$2,'EPA Data'!$G:$G,"&gt;="&amp;$A16,'EPA Data'!$G:$G,"&lt;"&amp;$B16)*unit_conv</f>
        <v>0</v>
      </c>
      <c r="I16">
        <f t="shared" si="8"/>
        <v>0</v>
      </c>
      <c r="J16">
        <f t="shared" si="8"/>
        <v>0</v>
      </c>
      <c r="K16">
        <f t="shared" si="8"/>
        <v>0</v>
      </c>
      <c r="L16">
        <f t="shared" si="8"/>
        <v>0</v>
      </c>
      <c r="M16" s="31">
        <f>VLOOKUP($B$1,'Multipliers and Adjustments'!$A$70:$I$86,TRUNC(COLUMN(M$2)/5)+2,FALSE)*SUMIFS('EPA Data'!$I:$I,'EPA Data'!$D:$D,'Country Selector'!$A$2,'EPA Data'!$J:$J,$B$1,'EPA Data'!$C:$C,M$2,'EPA Data'!$G:$G,"&gt;="&amp;$A16,'EPA Data'!$G:$G,"&lt;"&amp;$B16)*unit_conv</f>
        <v>0</v>
      </c>
      <c r="N16">
        <f t="shared" si="9"/>
        <v>0</v>
      </c>
      <c r="O16">
        <f t="shared" si="9"/>
        <v>0</v>
      </c>
      <c r="P16">
        <f t="shared" si="9"/>
        <v>0</v>
      </c>
      <c r="Q16">
        <f t="shared" si="9"/>
        <v>0</v>
      </c>
      <c r="R16" s="31">
        <f>VLOOKUP($B$1,'Multipliers and Adjustments'!$A$70:$I$86,TRUNC(COLUMN(R$2)/5)+2,FALSE)*SUMIFS('EPA Data'!$I:$I,'EPA Data'!$D:$D,'Country Selector'!$A$2,'EPA Data'!$J:$J,$B$1,'EPA Data'!$C:$C,R$2,'EPA Data'!$G:$G,"&gt;="&amp;$A16,'EPA Data'!$G:$G,"&lt;"&amp;$B16)*unit_conv</f>
        <v>0</v>
      </c>
      <c r="S16">
        <f t="shared" si="10"/>
        <v>0</v>
      </c>
      <c r="T16">
        <f t="shared" si="10"/>
        <v>0</v>
      </c>
      <c r="U16">
        <f t="shared" si="10"/>
        <v>0</v>
      </c>
      <c r="V16">
        <f t="shared" si="10"/>
        <v>0</v>
      </c>
      <c r="W16" s="31">
        <f>VLOOKUP($B$1,'Multipliers and Adjustments'!$A$70:$I$86,TRUNC(COLUMN(W$2)/5)+2,FALSE)*SUMIFS('EPA Data'!$I:$I,'EPA Data'!$D:$D,'Country Selector'!$A$2,'EPA Data'!$J:$J,$B$1,'EPA Data'!$C:$C,W$2,'EPA Data'!$G:$G,"&gt;="&amp;$A16,'EPA Data'!$G:$G,"&lt;"&amp;$B16)*unit_conv</f>
        <v>0</v>
      </c>
      <c r="X16">
        <f t="shared" si="11"/>
        <v>0</v>
      </c>
      <c r="Y16">
        <f t="shared" si="11"/>
        <v>0</v>
      </c>
      <c r="Z16">
        <f t="shared" si="11"/>
        <v>0</v>
      </c>
      <c r="AA16">
        <f t="shared" si="11"/>
        <v>0</v>
      </c>
      <c r="AB16" s="31">
        <f>VLOOKUP($B$1,'Multipliers and Adjustments'!$A$70:$I$86,TRUNC(COLUMN(AB$2)/5)+2,FALSE)*SUMIFS('EPA Data'!$I:$I,'EPA Data'!$D:$D,'Country Selector'!$A$2,'EPA Data'!$J:$J,$B$1,'EPA Data'!$C:$C,AB$2,'EPA Data'!$G:$G,"&gt;="&amp;$A16,'EPA Data'!$G:$G,"&lt;"&amp;$B16)*unit_conv</f>
        <v>0</v>
      </c>
      <c r="AC16">
        <f t="shared" si="12"/>
        <v>0</v>
      </c>
      <c r="AD16">
        <f t="shared" si="12"/>
        <v>0</v>
      </c>
      <c r="AE16">
        <f t="shared" si="12"/>
        <v>0</v>
      </c>
      <c r="AF16">
        <f t="shared" si="12"/>
        <v>0</v>
      </c>
      <c r="AG16" s="31">
        <f>VLOOKUP($B$1,'Multipliers and Adjustments'!$A$70:$I$86,TRUNC(COLUMN(AG$2)/5)+2,FALSE)*SUMIFS('EPA Data'!$I:$I,'EPA Data'!$D:$D,'Country Selector'!$A$2,'EPA Data'!$J:$J,$B$1,'EPA Data'!$C:$C,AG$2,'EPA Data'!$G:$G,"&gt;="&amp;$A16,'EPA Data'!$G:$G,"&lt;"&amp;$B16)*unit_conv</f>
        <v>0</v>
      </c>
      <c r="AH16">
        <f t="shared" si="13"/>
        <v>0</v>
      </c>
      <c r="AI16">
        <f t="shared" si="13"/>
        <v>0</v>
      </c>
      <c r="AJ16">
        <f t="shared" si="13"/>
        <v>0</v>
      </c>
      <c r="AK16">
        <f t="shared" si="13"/>
        <v>0</v>
      </c>
      <c r="AL16" s="31">
        <f>VLOOKUP($B$1,'Multipliers and Adjustments'!$A$70:$I$86,TRUNC(COLUMN(AL$2)/5)+2,FALSE)*SUMIFS('EPA Data'!$I:$I,'EPA Data'!$D:$D,'Country Selector'!$A$2,'EPA Data'!$J:$J,$B$1,'EPA Data'!$C:$C,AL$2,'EPA Data'!$G:$G,"&gt;="&amp;$A16,'EPA Data'!$G:$G,"&lt;"&amp;$B16)*unit_conv</f>
        <v>0</v>
      </c>
    </row>
    <row r="17" spans="1:38" x14ac:dyDescent="0.45">
      <c r="A17" s="12">
        <f t="shared" si="14"/>
        <v>-450</v>
      </c>
      <c r="B17" s="11">
        <f t="shared" si="7"/>
        <v>-400</v>
      </c>
      <c r="C17" s="31">
        <f>VLOOKUP($B$1,'Multipliers and Adjustments'!$A$70:$I$86,TRUNC(COLUMN(C$2)/5)+2,FALSE)*SUMIFS('EPA Data'!$I:$I,'EPA Data'!$D:$D,'Country Selector'!$A$2,'EPA Data'!$J:$J,$B$1,'EPA Data'!$C:$C,C$2,'EPA Data'!$G:$G,"&gt;="&amp;$A17,'EPA Data'!$G:$G,"&lt;"&amp;$B17)*unit_conv</f>
        <v>0</v>
      </c>
      <c r="D17">
        <f>C17+($H17-$C17)/5</f>
        <v>0</v>
      </c>
      <c r="E17">
        <f t="shared" si="0"/>
        <v>0</v>
      </c>
      <c r="F17">
        <f t="shared" si="0"/>
        <v>0</v>
      </c>
      <c r="G17">
        <f t="shared" si="0"/>
        <v>0</v>
      </c>
      <c r="H17" s="31">
        <f>VLOOKUP($B$1,'Multipliers and Adjustments'!$A$70:$I$86,TRUNC(COLUMN(H$2)/5)+2,FALSE)*SUMIFS('EPA Data'!$I:$I,'EPA Data'!$D:$D,'Country Selector'!$A$2,'EPA Data'!$J:$J,$B$1,'EPA Data'!$C:$C,H$2,'EPA Data'!$G:$G,"&gt;="&amp;$A17,'EPA Data'!$G:$G,"&lt;"&amp;$B17)*unit_conv</f>
        <v>0</v>
      </c>
      <c r="I17">
        <f t="shared" si="8"/>
        <v>0</v>
      </c>
      <c r="J17">
        <f t="shared" si="8"/>
        <v>0</v>
      </c>
      <c r="K17">
        <f t="shared" si="8"/>
        <v>0</v>
      </c>
      <c r="L17">
        <f t="shared" si="8"/>
        <v>0</v>
      </c>
      <c r="M17" s="31">
        <f>VLOOKUP($B$1,'Multipliers and Adjustments'!$A$70:$I$86,TRUNC(COLUMN(M$2)/5)+2,FALSE)*SUMIFS('EPA Data'!$I:$I,'EPA Data'!$D:$D,'Country Selector'!$A$2,'EPA Data'!$J:$J,$B$1,'EPA Data'!$C:$C,M$2,'EPA Data'!$G:$G,"&gt;="&amp;$A17,'EPA Data'!$G:$G,"&lt;"&amp;$B17)*unit_conv</f>
        <v>0</v>
      </c>
      <c r="N17">
        <f t="shared" si="9"/>
        <v>0</v>
      </c>
      <c r="O17">
        <f t="shared" si="9"/>
        <v>0</v>
      </c>
      <c r="P17">
        <f t="shared" si="9"/>
        <v>0</v>
      </c>
      <c r="Q17">
        <f t="shared" si="9"/>
        <v>0</v>
      </c>
      <c r="R17" s="31">
        <f>VLOOKUP($B$1,'Multipliers and Adjustments'!$A$70:$I$86,TRUNC(COLUMN(R$2)/5)+2,FALSE)*SUMIFS('EPA Data'!$I:$I,'EPA Data'!$D:$D,'Country Selector'!$A$2,'EPA Data'!$J:$J,$B$1,'EPA Data'!$C:$C,R$2,'EPA Data'!$G:$G,"&gt;="&amp;$A17,'EPA Data'!$G:$G,"&lt;"&amp;$B17)*unit_conv</f>
        <v>0</v>
      </c>
      <c r="S17">
        <f t="shared" si="10"/>
        <v>0</v>
      </c>
      <c r="T17">
        <f t="shared" si="10"/>
        <v>0</v>
      </c>
      <c r="U17">
        <f t="shared" si="10"/>
        <v>0</v>
      </c>
      <c r="V17">
        <f t="shared" si="10"/>
        <v>0</v>
      </c>
      <c r="W17" s="31">
        <f>VLOOKUP($B$1,'Multipliers and Adjustments'!$A$70:$I$86,TRUNC(COLUMN(W$2)/5)+2,FALSE)*SUMIFS('EPA Data'!$I:$I,'EPA Data'!$D:$D,'Country Selector'!$A$2,'EPA Data'!$J:$J,$B$1,'EPA Data'!$C:$C,W$2,'EPA Data'!$G:$G,"&gt;="&amp;$A17,'EPA Data'!$G:$G,"&lt;"&amp;$B17)*unit_conv</f>
        <v>0</v>
      </c>
      <c r="X17">
        <f t="shared" si="11"/>
        <v>0</v>
      </c>
      <c r="Y17">
        <f t="shared" si="11"/>
        <v>0</v>
      </c>
      <c r="Z17">
        <f t="shared" si="11"/>
        <v>0</v>
      </c>
      <c r="AA17">
        <f t="shared" si="11"/>
        <v>0</v>
      </c>
      <c r="AB17" s="31">
        <f>VLOOKUP($B$1,'Multipliers and Adjustments'!$A$70:$I$86,TRUNC(COLUMN(AB$2)/5)+2,FALSE)*SUMIFS('EPA Data'!$I:$I,'EPA Data'!$D:$D,'Country Selector'!$A$2,'EPA Data'!$J:$J,$B$1,'EPA Data'!$C:$C,AB$2,'EPA Data'!$G:$G,"&gt;="&amp;$A17,'EPA Data'!$G:$G,"&lt;"&amp;$B17)*unit_conv</f>
        <v>0</v>
      </c>
      <c r="AC17">
        <f t="shared" si="12"/>
        <v>0</v>
      </c>
      <c r="AD17">
        <f t="shared" si="12"/>
        <v>0</v>
      </c>
      <c r="AE17">
        <f t="shared" si="12"/>
        <v>0</v>
      </c>
      <c r="AF17">
        <f t="shared" si="12"/>
        <v>0</v>
      </c>
      <c r="AG17" s="31">
        <f>VLOOKUP($B$1,'Multipliers and Adjustments'!$A$70:$I$86,TRUNC(COLUMN(AG$2)/5)+2,FALSE)*SUMIFS('EPA Data'!$I:$I,'EPA Data'!$D:$D,'Country Selector'!$A$2,'EPA Data'!$J:$J,$B$1,'EPA Data'!$C:$C,AG$2,'EPA Data'!$G:$G,"&gt;="&amp;$A17,'EPA Data'!$G:$G,"&lt;"&amp;$B17)*unit_conv</f>
        <v>0</v>
      </c>
      <c r="AH17">
        <f t="shared" si="13"/>
        <v>0</v>
      </c>
      <c r="AI17">
        <f t="shared" si="13"/>
        <v>0</v>
      </c>
      <c r="AJ17">
        <f t="shared" si="13"/>
        <v>0</v>
      </c>
      <c r="AK17">
        <f t="shared" si="13"/>
        <v>0</v>
      </c>
      <c r="AL17" s="31">
        <f>VLOOKUP($B$1,'Multipliers and Adjustments'!$A$70:$I$86,TRUNC(COLUMN(AL$2)/5)+2,FALSE)*SUMIFS('EPA Data'!$I:$I,'EPA Data'!$D:$D,'Country Selector'!$A$2,'EPA Data'!$J:$J,$B$1,'EPA Data'!$C:$C,AL$2,'EPA Data'!$G:$G,"&gt;="&amp;$A17,'EPA Data'!$G:$G,"&lt;"&amp;$B17)*unit_conv</f>
        <v>0</v>
      </c>
    </row>
    <row r="18" spans="1:38" x14ac:dyDescent="0.45">
      <c r="A18" s="12">
        <f t="shared" si="14"/>
        <v>-400</v>
      </c>
      <c r="B18" s="11">
        <f t="shared" si="7"/>
        <v>-350</v>
      </c>
      <c r="C18" s="31">
        <f>VLOOKUP($B$1,'Multipliers and Adjustments'!$A$70:$I$86,TRUNC(COLUMN(C$2)/5)+2,FALSE)*SUMIFS('EPA Data'!$I:$I,'EPA Data'!$D:$D,'Country Selector'!$A$2,'EPA Data'!$J:$J,$B$1,'EPA Data'!$C:$C,C$2,'EPA Data'!$G:$G,"&gt;="&amp;$A18,'EPA Data'!$G:$G,"&lt;"&amp;$B18)*unit_conv</f>
        <v>0</v>
      </c>
      <c r="D18">
        <f t="shared" ref="D18:G33" si="15">C18+($H18-$C18)/5</f>
        <v>0</v>
      </c>
      <c r="E18">
        <f t="shared" si="15"/>
        <v>0</v>
      </c>
      <c r="F18">
        <f t="shared" si="15"/>
        <v>0</v>
      </c>
      <c r="G18">
        <f t="shared" si="15"/>
        <v>0</v>
      </c>
      <c r="H18" s="31">
        <f>VLOOKUP($B$1,'Multipliers and Adjustments'!$A$70:$I$86,TRUNC(COLUMN(H$2)/5)+2,FALSE)*SUMIFS('EPA Data'!$I:$I,'EPA Data'!$D:$D,'Country Selector'!$A$2,'EPA Data'!$J:$J,$B$1,'EPA Data'!$C:$C,H$2,'EPA Data'!$G:$G,"&gt;="&amp;$A18,'EPA Data'!$G:$G,"&lt;"&amp;$B18)*unit_conv</f>
        <v>0</v>
      </c>
      <c r="I18">
        <f t="shared" si="8"/>
        <v>0</v>
      </c>
      <c r="J18">
        <f t="shared" si="8"/>
        <v>0</v>
      </c>
      <c r="K18">
        <f t="shared" si="8"/>
        <v>0</v>
      </c>
      <c r="L18">
        <f t="shared" si="8"/>
        <v>0</v>
      </c>
      <c r="M18" s="31">
        <f>VLOOKUP($B$1,'Multipliers and Adjustments'!$A$70:$I$86,TRUNC(COLUMN(M$2)/5)+2,FALSE)*SUMIFS('EPA Data'!$I:$I,'EPA Data'!$D:$D,'Country Selector'!$A$2,'EPA Data'!$J:$J,$B$1,'EPA Data'!$C:$C,M$2,'EPA Data'!$G:$G,"&gt;="&amp;$A18,'EPA Data'!$G:$G,"&lt;"&amp;$B18)*unit_conv</f>
        <v>0</v>
      </c>
      <c r="N18">
        <f t="shared" si="9"/>
        <v>0</v>
      </c>
      <c r="O18">
        <f t="shared" si="9"/>
        <v>0</v>
      </c>
      <c r="P18">
        <f t="shared" si="9"/>
        <v>0</v>
      </c>
      <c r="Q18">
        <f t="shared" si="9"/>
        <v>0</v>
      </c>
      <c r="R18" s="31">
        <f>VLOOKUP($B$1,'Multipliers and Adjustments'!$A$70:$I$86,TRUNC(COLUMN(R$2)/5)+2,FALSE)*SUMIFS('EPA Data'!$I:$I,'EPA Data'!$D:$D,'Country Selector'!$A$2,'EPA Data'!$J:$J,$B$1,'EPA Data'!$C:$C,R$2,'EPA Data'!$G:$G,"&gt;="&amp;$A18,'EPA Data'!$G:$G,"&lt;"&amp;$B18)*unit_conv</f>
        <v>0</v>
      </c>
      <c r="S18">
        <f t="shared" si="10"/>
        <v>0</v>
      </c>
      <c r="T18">
        <f t="shared" si="10"/>
        <v>0</v>
      </c>
      <c r="U18">
        <f t="shared" si="10"/>
        <v>0</v>
      </c>
      <c r="V18">
        <f t="shared" si="10"/>
        <v>0</v>
      </c>
      <c r="W18" s="31">
        <f>VLOOKUP($B$1,'Multipliers and Adjustments'!$A$70:$I$86,TRUNC(COLUMN(W$2)/5)+2,FALSE)*SUMIFS('EPA Data'!$I:$I,'EPA Data'!$D:$D,'Country Selector'!$A$2,'EPA Data'!$J:$J,$B$1,'EPA Data'!$C:$C,W$2,'EPA Data'!$G:$G,"&gt;="&amp;$A18,'EPA Data'!$G:$G,"&lt;"&amp;$B18)*unit_conv</f>
        <v>0</v>
      </c>
      <c r="X18">
        <f t="shared" si="11"/>
        <v>0</v>
      </c>
      <c r="Y18">
        <f t="shared" si="11"/>
        <v>0</v>
      </c>
      <c r="Z18">
        <f t="shared" si="11"/>
        <v>0</v>
      </c>
      <c r="AA18">
        <f t="shared" si="11"/>
        <v>0</v>
      </c>
      <c r="AB18" s="31">
        <f>VLOOKUP($B$1,'Multipliers and Adjustments'!$A$70:$I$86,TRUNC(COLUMN(AB$2)/5)+2,FALSE)*SUMIFS('EPA Data'!$I:$I,'EPA Data'!$D:$D,'Country Selector'!$A$2,'EPA Data'!$J:$J,$B$1,'EPA Data'!$C:$C,AB$2,'EPA Data'!$G:$G,"&gt;="&amp;$A18,'EPA Data'!$G:$G,"&lt;"&amp;$B18)*unit_conv</f>
        <v>0</v>
      </c>
      <c r="AC18">
        <f t="shared" si="12"/>
        <v>0</v>
      </c>
      <c r="AD18">
        <f t="shared" si="12"/>
        <v>0</v>
      </c>
      <c r="AE18">
        <f t="shared" si="12"/>
        <v>0</v>
      </c>
      <c r="AF18">
        <f t="shared" si="12"/>
        <v>0</v>
      </c>
      <c r="AG18" s="31">
        <f>VLOOKUP($B$1,'Multipliers and Adjustments'!$A$70:$I$86,TRUNC(COLUMN(AG$2)/5)+2,FALSE)*SUMIFS('EPA Data'!$I:$I,'EPA Data'!$D:$D,'Country Selector'!$A$2,'EPA Data'!$J:$J,$B$1,'EPA Data'!$C:$C,AG$2,'EPA Data'!$G:$G,"&gt;="&amp;$A18,'EPA Data'!$G:$G,"&lt;"&amp;$B18)*unit_conv</f>
        <v>0</v>
      </c>
      <c r="AH18">
        <f t="shared" si="13"/>
        <v>0</v>
      </c>
      <c r="AI18">
        <f t="shared" si="13"/>
        <v>0</v>
      </c>
      <c r="AJ18">
        <f t="shared" si="13"/>
        <v>0</v>
      </c>
      <c r="AK18">
        <f t="shared" si="13"/>
        <v>0</v>
      </c>
      <c r="AL18" s="31">
        <f>VLOOKUP($B$1,'Multipliers and Adjustments'!$A$70:$I$86,TRUNC(COLUMN(AL$2)/5)+2,FALSE)*SUMIFS('EPA Data'!$I:$I,'EPA Data'!$D:$D,'Country Selector'!$A$2,'EPA Data'!$J:$J,$B$1,'EPA Data'!$C:$C,AL$2,'EPA Data'!$G:$G,"&gt;="&amp;$A18,'EPA Data'!$G:$G,"&lt;"&amp;$B18)*unit_conv</f>
        <v>0</v>
      </c>
    </row>
    <row r="19" spans="1:38" x14ac:dyDescent="0.45">
      <c r="A19" s="12">
        <f t="shared" si="14"/>
        <v>-350</v>
      </c>
      <c r="B19" s="11">
        <f t="shared" si="7"/>
        <v>-300</v>
      </c>
      <c r="C19" s="31">
        <f>VLOOKUP($B$1,'Multipliers and Adjustments'!$A$70:$I$86,TRUNC(COLUMN(C$2)/5)+2,FALSE)*SUMIFS('EPA Data'!$I:$I,'EPA Data'!$D:$D,'Country Selector'!$A$2,'EPA Data'!$J:$J,$B$1,'EPA Data'!$C:$C,C$2,'EPA Data'!$G:$G,"&gt;="&amp;$A19,'EPA Data'!$G:$G,"&lt;"&amp;$B19)*unit_conv</f>
        <v>0</v>
      </c>
      <c r="D19">
        <f t="shared" si="15"/>
        <v>0</v>
      </c>
      <c r="E19">
        <f t="shared" si="15"/>
        <v>0</v>
      </c>
      <c r="F19">
        <f t="shared" si="15"/>
        <v>0</v>
      </c>
      <c r="G19">
        <f t="shared" si="15"/>
        <v>0</v>
      </c>
      <c r="H19" s="31">
        <f>VLOOKUP($B$1,'Multipliers and Adjustments'!$A$70:$I$86,TRUNC(COLUMN(H$2)/5)+2,FALSE)*SUMIFS('EPA Data'!$I:$I,'EPA Data'!$D:$D,'Country Selector'!$A$2,'EPA Data'!$J:$J,$B$1,'EPA Data'!$C:$C,H$2,'EPA Data'!$G:$G,"&gt;="&amp;$A19,'EPA Data'!$G:$G,"&lt;"&amp;$B19)*unit_conv</f>
        <v>0</v>
      </c>
      <c r="I19">
        <f t="shared" si="8"/>
        <v>0</v>
      </c>
      <c r="J19">
        <f t="shared" si="8"/>
        <v>0</v>
      </c>
      <c r="K19">
        <f t="shared" si="8"/>
        <v>0</v>
      </c>
      <c r="L19">
        <f t="shared" si="8"/>
        <v>0</v>
      </c>
      <c r="M19" s="31">
        <f>VLOOKUP($B$1,'Multipliers and Adjustments'!$A$70:$I$86,TRUNC(COLUMN(M$2)/5)+2,FALSE)*SUMIFS('EPA Data'!$I:$I,'EPA Data'!$D:$D,'Country Selector'!$A$2,'EPA Data'!$J:$J,$B$1,'EPA Data'!$C:$C,M$2,'EPA Data'!$G:$G,"&gt;="&amp;$A19,'EPA Data'!$G:$G,"&lt;"&amp;$B19)*unit_conv</f>
        <v>0</v>
      </c>
      <c r="N19">
        <f t="shared" si="9"/>
        <v>0</v>
      </c>
      <c r="O19">
        <f t="shared" si="9"/>
        <v>0</v>
      </c>
      <c r="P19">
        <f t="shared" si="9"/>
        <v>0</v>
      </c>
      <c r="Q19">
        <f t="shared" si="9"/>
        <v>0</v>
      </c>
      <c r="R19" s="31">
        <f>VLOOKUP($B$1,'Multipliers and Adjustments'!$A$70:$I$86,TRUNC(COLUMN(R$2)/5)+2,FALSE)*SUMIFS('EPA Data'!$I:$I,'EPA Data'!$D:$D,'Country Selector'!$A$2,'EPA Data'!$J:$J,$B$1,'EPA Data'!$C:$C,R$2,'EPA Data'!$G:$G,"&gt;="&amp;$A19,'EPA Data'!$G:$G,"&lt;"&amp;$B19)*unit_conv</f>
        <v>0</v>
      </c>
      <c r="S19">
        <f t="shared" si="10"/>
        <v>0</v>
      </c>
      <c r="T19">
        <f t="shared" si="10"/>
        <v>0</v>
      </c>
      <c r="U19">
        <f t="shared" si="10"/>
        <v>0</v>
      </c>
      <c r="V19">
        <f t="shared" si="10"/>
        <v>0</v>
      </c>
      <c r="W19" s="31">
        <f>VLOOKUP($B$1,'Multipliers and Adjustments'!$A$70:$I$86,TRUNC(COLUMN(W$2)/5)+2,FALSE)*SUMIFS('EPA Data'!$I:$I,'EPA Data'!$D:$D,'Country Selector'!$A$2,'EPA Data'!$J:$J,$B$1,'EPA Data'!$C:$C,W$2,'EPA Data'!$G:$G,"&gt;="&amp;$A19,'EPA Data'!$G:$G,"&lt;"&amp;$B19)*unit_conv</f>
        <v>0</v>
      </c>
      <c r="X19">
        <f t="shared" si="11"/>
        <v>0</v>
      </c>
      <c r="Y19">
        <f t="shared" si="11"/>
        <v>0</v>
      </c>
      <c r="Z19">
        <f t="shared" si="11"/>
        <v>0</v>
      </c>
      <c r="AA19">
        <f t="shared" si="11"/>
        <v>0</v>
      </c>
      <c r="AB19" s="31">
        <f>VLOOKUP($B$1,'Multipliers and Adjustments'!$A$70:$I$86,TRUNC(COLUMN(AB$2)/5)+2,FALSE)*SUMIFS('EPA Data'!$I:$I,'EPA Data'!$D:$D,'Country Selector'!$A$2,'EPA Data'!$J:$J,$B$1,'EPA Data'!$C:$C,AB$2,'EPA Data'!$G:$G,"&gt;="&amp;$A19,'EPA Data'!$G:$G,"&lt;"&amp;$B19)*unit_conv</f>
        <v>0</v>
      </c>
      <c r="AC19">
        <f t="shared" si="12"/>
        <v>0</v>
      </c>
      <c r="AD19">
        <f t="shared" si="12"/>
        <v>0</v>
      </c>
      <c r="AE19">
        <f t="shared" si="12"/>
        <v>0</v>
      </c>
      <c r="AF19">
        <f t="shared" si="12"/>
        <v>0</v>
      </c>
      <c r="AG19" s="31">
        <f>VLOOKUP($B$1,'Multipliers and Adjustments'!$A$70:$I$86,TRUNC(COLUMN(AG$2)/5)+2,FALSE)*SUMIFS('EPA Data'!$I:$I,'EPA Data'!$D:$D,'Country Selector'!$A$2,'EPA Data'!$J:$J,$B$1,'EPA Data'!$C:$C,AG$2,'EPA Data'!$G:$G,"&gt;="&amp;$A19,'EPA Data'!$G:$G,"&lt;"&amp;$B19)*unit_conv</f>
        <v>0</v>
      </c>
      <c r="AH19">
        <f t="shared" si="13"/>
        <v>0</v>
      </c>
      <c r="AI19">
        <f t="shared" si="13"/>
        <v>0</v>
      </c>
      <c r="AJ19">
        <f t="shared" si="13"/>
        <v>0</v>
      </c>
      <c r="AK19">
        <f t="shared" si="13"/>
        <v>0</v>
      </c>
      <c r="AL19" s="31">
        <f>VLOOKUP($B$1,'Multipliers and Adjustments'!$A$70:$I$86,TRUNC(COLUMN(AL$2)/5)+2,FALSE)*SUMIFS('EPA Data'!$I:$I,'EPA Data'!$D:$D,'Country Selector'!$A$2,'EPA Data'!$J:$J,$B$1,'EPA Data'!$C:$C,AL$2,'EPA Data'!$G:$G,"&gt;="&amp;$A19,'EPA Data'!$G:$G,"&lt;"&amp;$B19)*unit_conv</f>
        <v>0</v>
      </c>
    </row>
    <row r="20" spans="1:38" x14ac:dyDescent="0.45">
      <c r="A20" s="12">
        <f t="shared" si="14"/>
        <v>-300</v>
      </c>
      <c r="B20" s="11">
        <f t="shared" si="7"/>
        <v>-250</v>
      </c>
      <c r="C20" s="31">
        <f>VLOOKUP($B$1,'Multipliers and Adjustments'!$A$70:$I$86,TRUNC(COLUMN(C$2)/5)+2,FALSE)*SUMIFS('EPA Data'!$I:$I,'EPA Data'!$D:$D,'Country Selector'!$A$2,'EPA Data'!$J:$J,$B$1,'EPA Data'!$C:$C,C$2,'EPA Data'!$G:$G,"&gt;="&amp;$A20,'EPA Data'!$G:$G,"&lt;"&amp;$B20)*unit_conv</f>
        <v>0</v>
      </c>
      <c r="D20">
        <f t="shared" si="15"/>
        <v>0</v>
      </c>
      <c r="E20">
        <f t="shared" si="15"/>
        <v>0</v>
      </c>
      <c r="F20">
        <f t="shared" si="15"/>
        <v>0</v>
      </c>
      <c r="G20">
        <f t="shared" si="15"/>
        <v>0</v>
      </c>
      <c r="H20" s="31">
        <f>VLOOKUP($B$1,'Multipliers and Adjustments'!$A$70:$I$86,TRUNC(COLUMN(H$2)/5)+2,FALSE)*SUMIFS('EPA Data'!$I:$I,'EPA Data'!$D:$D,'Country Selector'!$A$2,'EPA Data'!$J:$J,$B$1,'EPA Data'!$C:$C,H$2,'EPA Data'!$G:$G,"&gt;="&amp;$A20,'EPA Data'!$G:$G,"&lt;"&amp;$B20)*unit_conv</f>
        <v>0</v>
      </c>
      <c r="I20">
        <f t="shared" ref="I20:L35" si="16">H20+($M20-$H20)/5</f>
        <v>0</v>
      </c>
      <c r="J20">
        <f t="shared" si="16"/>
        <v>0</v>
      </c>
      <c r="K20">
        <f t="shared" si="16"/>
        <v>0</v>
      </c>
      <c r="L20">
        <f t="shared" si="16"/>
        <v>0</v>
      </c>
      <c r="M20" s="31">
        <f>VLOOKUP($B$1,'Multipliers and Adjustments'!$A$70:$I$86,TRUNC(COLUMN(M$2)/5)+2,FALSE)*SUMIFS('EPA Data'!$I:$I,'EPA Data'!$D:$D,'Country Selector'!$A$2,'EPA Data'!$J:$J,$B$1,'EPA Data'!$C:$C,M$2,'EPA Data'!$G:$G,"&gt;="&amp;$A20,'EPA Data'!$G:$G,"&lt;"&amp;$B20)*unit_conv</f>
        <v>0</v>
      </c>
      <c r="N20">
        <f t="shared" ref="N20:Q35" si="17">M20+($R20-$M20)/5</f>
        <v>0</v>
      </c>
      <c r="O20">
        <f t="shared" si="17"/>
        <v>0</v>
      </c>
      <c r="P20">
        <f t="shared" si="17"/>
        <v>0</v>
      </c>
      <c r="Q20">
        <f t="shared" si="17"/>
        <v>0</v>
      </c>
      <c r="R20" s="31">
        <f>VLOOKUP($B$1,'Multipliers and Adjustments'!$A$70:$I$86,TRUNC(COLUMN(R$2)/5)+2,FALSE)*SUMIFS('EPA Data'!$I:$I,'EPA Data'!$D:$D,'Country Selector'!$A$2,'EPA Data'!$J:$J,$B$1,'EPA Data'!$C:$C,R$2,'EPA Data'!$G:$G,"&gt;="&amp;$A20,'EPA Data'!$G:$G,"&lt;"&amp;$B20)*unit_conv</f>
        <v>0</v>
      </c>
      <c r="S20">
        <f t="shared" ref="S20:V35" si="18">R20+($W20-$R20)/5</f>
        <v>0</v>
      </c>
      <c r="T20">
        <f t="shared" si="18"/>
        <v>0</v>
      </c>
      <c r="U20">
        <f t="shared" si="18"/>
        <v>0</v>
      </c>
      <c r="V20">
        <f t="shared" si="18"/>
        <v>0</v>
      </c>
      <c r="W20" s="31">
        <f>VLOOKUP($B$1,'Multipliers and Adjustments'!$A$70:$I$86,TRUNC(COLUMN(W$2)/5)+2,FALSE)*SUMIFS('EPA Data'!$I:$I,'EPA Data'!$D:$D,'Country Selector'!$A$2,'EPA Data'!$J:$J,$B$1,'EPA Data'!$C:$C,W$2,'EPA Data'!$G:$G,"&gt;="&amp;$A20,'EPA Data'!$G:$G,"&lt;"&amp;$B20)*unit_conv</f>
        <v>0</v>
      </c>
      <c r="X20">
        <f t="shared" ref="X20:AA35" si="19">W20+($AB20-$W20)/5</f>
        <v>0</v>
      </c>
      <c r="Y20">
        <f t="shared" si="19"/>
        <v>0</v>
      </c>
      <c r="Z20">
        <f t="shared" si="19"/>
        <v>0</v>
      </c>
      <c r="AA20">
        <f t="shared" si="19"/>
        <v>0</v>
      </c>
      <c r="AB20" s="31">
        <f>VLOOKUP($B$1,'Multipliers and Adjustments'!$A$70:$I$86,TRUNC(COLUMN(AB$2)/5)+2,FALSE)*SUMIFS('EPA Data'!$I:$I,'EPA Data'!$D:$D,'Country Selector'!$A$2,'EPA Data'!$J:$J,$B$1,'EPA Data'!$C:$C,AB$2,'EPA Data'!$G:$G,"&gt;="&amp;$A20,'EPA Data'!$G:$G,"&lt;"&amp;$B20)*unit_conv</f>
        <v>0</v>
      </c>
      <c r="AC20">
        <f t="shared" ref="AC20:AF35" si="20">AB20+($AG20-$AB20)/5</f>
        <v>0</v>
      </c>
      <c r="AD20">
        <f t="shared" si="20"/>
        <v>0</v>
      </c>
      <c r="AE20">
        <f t="shared" si="20"/>
        <v>0</v>
      </c>
      <c r="AF20">
        <f t="shared" si="20"/>
        <v>0</v>
      </c>
      <c r="AG20" s="31">
        <f>VLOOKUP($B$1,'Multipliers and Adjustments'!$A$70:$I$86,TRUNC(COLUMN(AG$2)/5)+2,FALSE)*SUMIFS('EPA Data'!$I:$I,'EPA Data'!$D:$D,'Country Selector'!$A$2,'EPA Data'!$J:$J,$B$1,'EPA Data'!$C:$C,AG$2,'EPA Data'!$G:$G,"&gt;="&amp;$A20,'EPA Data'!$G:$G,"&lt;"&amp;$B20)*unit_conv</f>
        <v>0</v>
      </c>
      <c r="AH20">
        <f t="shared" ref="AH20:AK35" si="21">AG20+($AL20-$AG20)/5</f>
        <v>0</v>
      </c>
      <c r="AI20">
        <f t="shared" si="21"/>
        <v>0</v>
      </c>
      <c r="AJ20">
        <f t="shared" si="21"/>
        <v>0</v>
      </c>
      <c r="AK20">
        <f t="shared" si="21"/>
        <v>0</v>
      </c>
      <c r="AL20" s="31">
        <f>VLOOKUP($B$1,'Multipliers and Adjustments'!$A$70:$I$86,TRUNC(COLUMN(AL$2)/5)+2,FALSE)*SUMIFS('EPA Data'!$I:$I,'EPA Data'!$D:$D,'Country Selector'!$A$2,'EPA Data'!$J:$J,$B$1,'EPA Data'!$C:$C,AL$2,'EPA Data'!$G:$G,"&gt;="&amp;$A20,'EPA Data'!$G:$G,"&lt;"&amp;$B20)*unit_conv</f>
        <v>0</v>
      </c>
    </row>
    <row r="21" spans="1:38" x14ac:dyDescent="0.45">
      <c r="A21" s="12">
        <f t="shared" si="14"/>
        <v>-250</v>
      </c>
      <c r="B21" s="11">
        <f t="shared" si="7"/>
        <v>-200</v>
      </c>
      <c r="C21" s="31">
        <f>VLOOKUP($B$1,'Multipliers and Adjustments'!$A$70:$I$86,TRUNC(COLUMN(C$2)/5)+2,FALSE)*SUMIFS('EPA Data'!$I:$I,'EPA Data'!$D:$D,'Country Selector'!$A$2,'EPA Data'!$J:$J,$B$1,'EPA Data'!$C:$C,C$2,'EPA Data'!$G:$G,"&gt;="&amp;$A21,'EPA Data'!$G:$G,"&lt;"&amp;$B21)*unit_conv</f>
        <v>0</v>
      </c>
      <c r="D21">
        <f t="shared" si="15"/>
        <v>0</v>
      </c>
      <c r="E21">
        <f t="shared" si="15"/>
        <v>0</v>
      </c>
      <c r="F21">
        <f t="shared" si="15"/>
        <v>0</v>
      </c>
      <c r="G21">
        <f t="shared" si="15"/>
        <v>0</v>
      </c>
      <c r="H21" s="31">
        <f>VLOOKUP($B$1,'Multipliers and Adjustments'!$A$70:$I$86,TRUNC(COLUMN(H$2)/5)+2,FALSE)*SUMIFS('EPA Data'!$I:$I,'EPA Data'!$D:$D,'Country Selector'!$A$2,'EPA Data'!$J:$J,$B$1,'EPA Data'!$C:$C,H$2,'EPA Data'!$G:$G,"&gt;="&amp;$A21,'EPA Data'!$G:$G,"&lt;"&amp;$B21)*unit_conv</f>
        <v>0</v>
      </c>
      <c r="I21">
        <f t="shared" si="16"/>
        <v>0</v>
      </c>
      <c r="J21">
        <f t="shared" si="16"/>
        <v>0</v>
      </c>
      <c r="K21">
        <f t="shared" si="16"/>
        <v>0</v>
      </c>
      <c r="L21">
        <f t="shared" si="16"/>
        <v>0</v>
      </c>
      <c r="M21" s="31">
        <f>VLOOKUP($B$1,'Multipliers and Adjustments'!$A$70:$I$86,TRUNC(COLUMN(M$2)/5)+2,FALSE)*SUMIFS('EPA Data'!$I:$I,'EPA Data'!$D:$D,'Country Selector'!$A$2,'EPA Data'!$J:$J,$B$1,'EPA Data'!$C:$C,M$2,'EPA Data'!$G:$G,"&gt;="&amp;$A21,'EPA Data'!$G:$G,"&lt;"&amp;$B21)*unit_conv</f>
        <v>0</v>
      </c>
      <c r="N21">
        <f t="shared" si="17"/>
        <v>0</v>
      </c>
      <c r="O21">
        <f t="shared" si="17"/>
        <v>0</v>
      </c>
      <c r="P21">
        <f t="shared" si="17"/>
        <v>0</v>
      </c>
      <c r="Q21">
        <f t="shared" si="17"/>
        <v>0</v>
      </c>
      <c r="R21" s="31">
        <f>VLOOKUP($B$1,'Multipliers and Adjustments'!$A$70:$I$86,TRUNC(COLUMN(R$2)/5)+2,FALSE)*SUMIFS('EPA Data'!$I:$I,'EPA Data'!$D:$D,'Country Selector'!$A$2,'EPA Data'!$J:$J,$B$1,'EPA Data'!$C:$C,R$2,'EPA Data'!$G:$G,"&gt;="&amp;$A21,'EPA Data'!$G:$G,"&lt;"&amp;$B21)*unit_conv</f>
        <v>0</v>
      </c>
      <c r="S21">
        <f t="shared" si="18"/>
        <v>0</v>
      </c>
      <c r="T21">
        <f t="shared" si="18"/>
        <v>0</v>
      </c>
      <c r="U21">
        <f t="shared" si="18"/>
        <v>0</v>
      </c>
      <c r="V21">
        <f t="shared" si="18"/>
        <v>0</v>
      </c>
      <c r="W21" s="31">
        <f>VLOOKUP($B$1,'Multipliers and Adjustments'!$A$70:$I$86,TRUNC(COLUMN(W$2)/5)+2,FALSE)*SUMIFS('EPA Data'!$I:$I,'EPA Data'!$D:$D,'Country Selector'!$A$2,'EPA Data'!$J:$J,$B$1,'EPA Data'!$C:$C,W$2,'EPA Data'!$G:$G,"&gt;="&amp;$A21,'EPA Data'!$G:$G,"&lt;"&amp;$B21)*unit_conv</f>
        <v>0</v>
      </c>
      <c r="X21">
        <f t="shared" si="19"/>
        <v>0</v>
      </c>
      <c r="Y21">
        <f t="shared" si="19"/>
        <v>0</v>
      </c>
      <c r="Z21">
        <f t="shared" si="19"/>
        <v>0</v>
      </c>
      <c r="AA21">
        <f t="shared" si="19"/>
        <v>0</v>
      </c>
      <c r="AB21" s="31">
        <f>VLOOKUP($B$1,'Multipliers and Adjustments'!$A$70:$I$86,TRUNC(COLUMN(AB$2)/5)+2,FALSE)*SUMIFS('EPA Data'!$I:$I,'EPA Data'!$D:$D,'Country Selector'!$A$2,'EPA Data'!$J:$J,$B$1,'EPA Data'!$C:$C,AB$2,'EPA Data'!$G:$G,"&gt;="&amp;$A21,'EPA Data'!$G:$G,"&lt;"&amp;$B21)*unit_conv</f>
        <v>0</v>
      </c>
      <c r="AC21">
        <f t="shared" si="20"/>
        <v>0</v>
      </c>
      <c r="AD21">
        <f t="shared" si="20"/>
        <v>0</v>
      </c>
      <c r="AE21">
        <f t="shared" si="20"/>
        <v>0</v>
      </c>
      <c r="AF21">
        <f t="shared" si="20"/>
        <v>0</v>
      </c>
      <c r="AG21" s="31">
        <f>VLOOKUP($B$1,'Multipliers and Adjustments'!$A$70:$I$86,TRUNC(COLUMN(AG$2)/5)+2,FALSE)*SUMIFS('EPA Data'!$I:$I,'EPA Data'!$D:$D,'Country Selector'!$A$2,'EPA Data'!$J:$J,$B$1,'EPA Data'!$C:$C,AG$2,'EPA Data'!$G:$G,"&gt;="&amp;$A21,'EPA Data'!$G:$G,"&lt;"&amp;$B21)*unit_conv</f>
        <v>0</v>
      </c>
      <c r="AH21">
        <f t="shared" si="21"/>
        <v>0</v>
      </c>
      <c r="AI21">
        <f t="shared" si="21"/>
        <v>0</v>
      </c>
      <c r="AJ21">
        <f t="shared" si="21"/>
        <v>0</v>
      </c>
      <c r="AK21">
        <f t="shared" si="21"/>
        <v>0</v>
      </c>
      <c r="AL21" s="31">
        <f>VLOOKUP($B$1,'Multipliers and Adjustments'!$A$70:$I$86,TRUNC(COLUMN(AL$2)/5)+2,FALSE)*SUMIFS('EPA Data'!$I:$I,'EPA Data'!$D:$D,'Country Selector'!$A$2,'EPA Data'!$J:$J,$B$1,'EPA Data'!$C:$C,AL$2,'EPA Data'!$G:$G,"&gt;="&amp;$A21,'EPA Data'!$G:$G,"&lt;"&amp;$B21)*unit_conv</f>
        <v>0</v>
      </c>
    </row>
    <row r="22" spans="1:38" x14ac:dyDescent="0.45">
      <c r="A22" s="12">
        <f t="shared" si="14"/>
        <v>-200</v>
      </c>
      <c r="B22" s="11">
        <f t="shared" si="7"/>
        <v>-150</v>
      </c>
      <c r="C22" s="31">
        <f>VLOOKUP($B$1,'Multipliers and Adjustments'!$A$70:$I$86,TRUNC(COLUMN(C$2)/5)+2,FALSE)*SUMIFS('EPA Data'!$I:$I,'EPA Data'!$D:$D,'Country Selector'!$A$2,'EPA Data'!$J:$J,$B$1,'EPA Data'!$C:$C,C$2,'EPA Data'!$G:$G,"&gt;="&amp;$A22,'EPA Data'!$G:$G,"&lt;"&amp;$B22)*unit_conv</f>
        <v>0</v>
      </c>
      <c r="D22">
        <f t="shared" si="15"/>
        <v>0</v>
      </c>
      <c r="E22">
        <f t="shared" si="15"/>
        <v>0</v>
      </c>
      <c r="F22">
        <f t="shared" si="15"/>
        <v>0</v>
      </c>
      <c r="G22">
        <f t="shared" si="15"/>
        <v>0</v>
      </c>
      <c r="H22" s="31">
        <f>VLOOKUP($B$1,'Multipliers and Adjustments'!$A$70:$I$86,TRUNC(COLUMN(H$2)/5)+2,FALSE)*SUMIFS('EPA Data'!$I:$I,'EPA Data'!$D:$D,'Country Selector'!$A$2,'EPA Data'!$J:$J,$B$1,'EPA Data'!$C:$C,H$2,'EPA Data'!$G:$G,"&gt;="&amp;$A22,'EPA Data'!$G:$G,"&lt;"&amp;$B22)*unit_conv</f>
        <v>0</v>
      </c>
      <c r="I22">
        <f t="shared" si="16"/>
        <v>0</v>
      </c>
      <c r="J22">
        <f t="shared" si="16"/>
        <v>0</v>
      </c>
      <c r="K22">
        <f t="shared" si="16"/>
        <v>0</v>
      </c>
      <c r="L22">
        <f t="shared" si="16"/>
        <v>0</v>
      </c>
      <c r="M22" s="31">
        <f>VLOOKUP($B$1,'Multipliers and Adjustments'!$A$70:$I$86,TRUNC(COLUMN(M$2)/5)+2,FALSE)*SUMIFS('EPA Data'!$I:$I,'EPA Data'!$D:$D,'Country Selector'!$A$2,'EPA Data'!$J:$J,$B$1,'EPA Data'!$C:$C,M$2,'EPA Data'!$G:$G,"&gt;="&amp;$A22,'EPA Data'!$G:$G,"&lt;"&amp;$B22)*unit_conv</f>
        <v>0</v>
      </c>
      <c r="N22">
        <f t="shared" si="17"/>
        <v>0</v>
      </c>
      <c r="O22">
        <f t="shared" si="17"/>
        <v>0</v>
      </c>
      <c r="P22">
        <f t="shared" si="17"/>
        <v>0</v>
      </c>
      <c r="Q22">
        <f t="shared" si="17"/>
        <v>0</v>
      </c>
      <c r="R22" s="31">
        <f>VLOOKUP($B$1,'Multipliers and Adjustments'!$A$70:$I$86,TRUNC(COLUMN(R$2)/5)+2,FALSE)*SUMIFS('EPA Data'!$I:$I,'EPA Data'!$D:$D,'Country Selector'!$A$2,'EPA Data'!$J:$J,$B$1,'EPA Data'!$C:$C,R$2,'EPA Data'!$G:$G,"&gt;="&amp;$A22,'EPA Data'!$G:$G,"&lt;"&amp;$B22)*unit_conv</f>
        <v>0</v>
      </c>
      <c r="S22">
        <f t="shared" si="18"/>
        <v>0</v>
      </c>
      <c r="T22">
        <f t="shared" si="18"/>
        <v>0</v>
      </c>
      <c r="U22">
        <f t="shared" si="18"/>
        <v>0</v>
      </c>
      <c r="V22">
        <f t="shared" si="18"/>
        <v>0</v>
      </c>
      <c r="W22" s="31">
        <f>VLOOKUP($B$1,'Multipliers and Adjustments'!$A$70:$I$86,TRUNC(COLUMN(W$2)/5)+2,FALSE)*SUMIFS('EPA Data'!$I:$I,'EPA Data'!$D:$D,'Country Selector'!$A$2,'EPA Data'!$J:$J,$B$1,'EPA Data'!$C:$C,W$2,'EPA Data'!$G:$G,"&gt;="&amp;$A22,'EPA Data'!$G:$G,"&lt;"&amp;$B22)*unit_conv</f>
        <v>0</v>
      </c>
      <c r="X22">
        <f t="shared" si="19"/>
        <v>0</v>
      </c>
      <c r="Y22">
        <f t="shared" si="19"/>
        <v>0</v>
      </c>
      <c r="Z22">
        <f t="shared" si="19"/>
        <v>0</v>
      </c>
      <c r="AA22">
        <f t="shared" si="19"/>
        <v>0</v>
      </c>
      <c r="AB22" s="31">
        <f>VLOOKUP($B$1,'Multipliers and Adjustments'!$A$70:$I$86,TRUNC(COLUMN(AB$2)/5)+2,FALSE)*SUMIFS('EPA Data'!$I:$I,'EPA Data'!$D:$D,'Country Selector'!$A$2,'EPA Data'!$J:$J,$B$1,'EPA Data'!$C:$C,AB$2,'EPA Data'!$G:$G,"&gt;="&amp;$A22,'EPA Data'!$G:$G,"&lt;"&amp;$B22)*unit_conv</f>
        <v>0</v>
      </c>
      <c r="AC22">
        <f t="shared" si="20"/>
        <v>0</v>
      </c>
      <c r="AD22">
        <f t="shared" si="20"/>
        <v>0</v>
      </c>
      <c r="AE22">
        <f t="shared" si="20"/>
        <v>0</v>
      </c>
      <c r="AF22">
        <f t="shared" si="20"/>
        <v>0</v>
      </c>
      <c r="AG22" s="31">
        <f>VLOOKUP($B$1,'Multipliers and Adjustments'!$A$70:$I$86,TRUNC(COLUMN(AG$2)/5)+2,FALSE)*SUMIFS('EPA Data'!$I:$I,'EPA Data'!$D:$D,'Country Selector'!$A$2,'EPA Data'!$J:$J,$B$1,'EPA Data'!$C:$C,AG$2,'EPA Data'!$G:$G,"&gt;="&amp;$A22,'EPA Data'!$G:$G,"&lt;"&amp;$B22)*unit_conv</f>
        <v>0</v>
      </c>
      <c r="AH22">
        <f t="shared" si="21"/>
        <v>0</v>
      </c>
      <c r="AI22">
        <f t="shared" si="21"/>
        <v>0</v>
      </c>
      <c r="AJ22">
        <f t="shared" si="21"/>
        <v>0</v>
      </c>
      <c r="AK22">
        <f t="shared" si="21"/>
        <v>0</v>
      </c>
      <c r="AL22" s="31">
        <f>VLOOKUP($B$1,'Multipliers and Adjustments'!$A$70:$I$86,TRUNC(COLUMN(AL$2)/5)+2,FALSE)*SUMIFS('EPA Data'!$I:$I,'EPA Data'!$D:$D,'Country Selector'!$A$2,'EPA Data'!$J:$J,$B$1,'EPA Data'!$C:$C,AL$2,'EPA Data'!$G:$G,"&gt;="&amp;$A22,'EPA Data'!$G:$G,"&lt;"&amp;$B22)*unit_conv</f>
        <v>0</v>
      </c>
    </row>
    <row r="23" spans="1:38" x14ac:dyDescent="0.45">
      <c r="A23" s="12">
        <f t="shared" si="14"/>
        <v>-150</v>
      </c>
      <c r="B23" s="11">
        <f t="shared" si="7"/>
        <v>-100</v>
      </c>
      <c r="C23" s="31">
        <f>VLOOKUP($B$1,'Multipliers and Adjustments'!$A$70:$I$86,TRUNC(COLUMN(C$2)/5)+2,FALSE)*SUMIFS('EPA Data'!$I:$I,'EPA Data'!$D:$D,'Country Selector'!$A$2,'EPA Data'!$J:$J,$B$1,'EPA Data'!$C:$C,C$2,'EPA Data'!$G:$G,"&gt;="&amp;$A23,'EPA Data'!$G:$G,"&lt;"&amp;$B23)*unit_conv</f>
        <v>0</v>
      </c>
      <c r="D23">
        <f t="shared" si="15"/>
        <v>0</v>
      </c>
      <c r="E23">
        <f t="shared" si="15"/>
        <v>0</v>
      </c>
      <c r="F23">
        <f t="shared" si="15"/>
        <v>0</v>
      </c>
      <c r="G23">
        <f t="shared" si="15"/>
        <v>0</v>
      </c>
      <c r="H23" s="31">
        <f>VLOOKUP($B$1,'Multipliers and Adjustments'!$A$70:$I$86,TRUNC(COLUMN(H$2)/5)+2,FALSE)*SUMIFS('EPA Data'!$I:$I,'EPA Data'!$D:$D,'Country Selector'!$A$2,'EPA Data'!$J:$J,$B$1,'EPA Data'!$C:$C,H$2,'EPA Data'!$G:$G,"&gt;="&amp;$A23,'EPA Data'!$G:$G,"&lt;"&amp;$B23)*unit_conv</f>
        <v>0</v>
      </c>
      <c r="I23">
        <f t="shared" si="16"/>
        <v>0</v>
      </c>
      <c r="J23">
        <f t="shared" si="16"/>
        <v>0</v>
      </c>
      <c r="K23">
        <f t="shared" si="16"/>
        <v>0</v>
      </c>
      <c r="L23">
        <f t="shared" si="16"/>
        <v>0</v>
      </c>
      <c r="M23" s="31">
        <f>VLOOKUP($B$1,'Multipliers and Adjustments'!$A$70:$I$86,TRUNC(COLUMN(M$2)/5)+2,FALSE)*SUMIFS('EPA Data'!$I:$I,'EPA Data'!$D:$D,'Country Selector'!$A$2,'EPA Data'!$J:$J,$B$1,'EPA Data'!$C:$C,M$2,'EPA Data'!$G:$G,"&gt;="&amp;$A23,'EPA Data'!$G:$G,"&lt;"&amp;$B23)*unit_conv</f>
        <v>0</v>
      </c>
      <c r="N23">
        <f t="shared" si="17"/>
        <v>0</v>
      </c>
      <c r="O23">
        <f t="shared" si="17"/>
        <v>0</v>
      </c>
      <c r="P23">
        <f t="shared" si="17"/>
        <v>0</v>
      </c>
      <c r="Q23">
        <f t="shared" si="17"/>
        <v>0</v>
      </c>
      <c r="R23" s="31">
        <f>VLOOKUP($B$1,'Multipliers and Adjustments'!$A$70:$I$86,TRUNC(COLUMN(R$2)/5)+2,FALSE)*SUMIFS('EPA Data'!$I:$I,'EPA Data'!$D:$D,'Country Selector'!$A$2,'EPA Data'!$J:$J,$B$1,'EPA Data'!$C:$C,R$2,'EPA Data'!$G:$G,"&gt;="&amp;$A23,'EPA Data'!$G:$G,"&lt;"&amp;$B23)*unit_conv</f>
        <v>0</v>
      </c>
      <c r="S23">
        <f t="shared" si="18"/>
        <v>0</v>
      </c>
      <c r="T23">
        <f t="shared" si="18"/>
        <v>0</v>
      </c>
      <c r="U23">
        <f t="shared" si="18"/>
        <v>0</v>
      </c>
      <c r="V23">
        <f t="shared" si="18"/>
        <v>0</v>
      </c>
      <c r="W23" s="31">
        <f>VLOOKUP($B$1,'Multipliers and Adjustments'!$A$70:$I$86,TRUNC(COLUMN(W$2)/5)+2,FALSE)*SUMIFS('EPA Data'!$I:$I,'EPA Data'!$D:$D,'Country Selector'!$A$2,'EPA Data'!$J:$J,$B$1,'EPA Data'!$C:$C,W$2,'EPA Data'!$G:$G,"&gt;="&amp;$A23,'EPA Data'!$G:$G,"&lt;"&amp;$B23)*unit_conv</f>
        <v>0</v>
      </c>
      <c r="X23">
        <f t="shared" si="19"/>
        <v>0</v>
      </c>
      <c r="Y23">
        <f t="shared" si="19"/>
        <v>0</v>
      </c>
      <c r="Z23">
        <f t="shared" si="19"/>
        <v>0</v>
      </c>
      <c r="AA23">
        <f t="shared" si="19"/>
        <v>0</v>
      </c>
      <c r="AB23" s="31">
        <f>VLOOKUP($B$1,'Multipliers and Adjustments'!$A$70:$I$86,TRUNC(COLUMN(AB$2)/5)+2,FALSE)*SUMIFS('EPA Data'!$I:$I,'EPA Data'!$D:$D,'Country Selector'!$A$2,'EPA Data'!$J:$J,$B$1,'EPA Data'!$C:$C,AB$2,'EPA Data'!$G:$G,"&gt;="&amp;$A23,'EPA Data'!$G:$G,"&lt;"&amp;$B23)*unit_conv</f>
        <v>0</v>
      </c>
      <c r="AC23">
        <f t="shared" si="20"/>
        <v>0</v>
      </c>
      <c r="AD23">
        <f t="shared" si="20"/>
        <v>0</v>
      </c>
      <c r="AE23">
        <f t="shared" si="20"/>
        <v>0</v>
      </c>
      <c r="AF23">
        <f t="shared" si="20"/>
        <v>0</v>
      </c>
      <c r="AG23" s="31">
        <f>VLOOKUP($B$1,'Multipliers and Adjustments'!$A$70:$I$86,TRUNC(COLUMN(AG$2)/5)+2,FALSE)*SUMIFS('EPA Data'!$I:$I,'EPA Data'!$D:$D,'Country Selector'!$A$2,'EPA Data'!$J:$J,$B$1,'EPA Data'!$C:$C,AG$2,'EPA Data'!$G:$G,"&gt;="&amp;$A23,'EPA Data'!$G:$G,"&lt;"&amp;$B23)*unit_conv</f>
        <v>0</v>
      </c>
      <c r="AH23">
        <f t="shared" si="21"/>
        <v>0</v>
      </c>
      <c r="AI23">
        <f t="shared" si="21"/>
        <v>0</v>
      </c>
      <c r="AJ23">
        <f t="shared" si="21"/>
        <v>0</v>
      </c>
      <c r="AK23">
        <f t="shared" si="21"/>
        <v>0</v>
      </c>
      <c r="AL23" s="31">
        <f>VLOOKUP($B$1,'Multipliers and Adjustments'!$A$70:$I$86,TRUNC(COLUMN(AL$2)/5)+2,FALSE)*SUMIFS('EPA Data'!$I:$I,'EPA Data'!$D:$D,'Country Selector'!$A$2,'EPA Data'!$J:$J,$B$1,'EPA Data'!$C:$C,AL$2,'EPA Data'!$G:$G,"&gt;="&amp;$A23,'EPA Data'!$G:$G,"&lt;"&amp;$B23)*unit_conv</f>
        <v>0</v>
      </c>
    </row>
    <row r="24" spans="1:38" x14ac:dyDescent="0.45">
      <c r="A24" s="15">
        <f t="shared" si="14"/>
        <v>-100</v>
      </c>
      <c r="B24" s="16">
        <f>A24+10</f>
        <v>-90</v>
      </c>
      <c r="C24" s="31">
        <f>VLOOKUP($B$1,'Multipliers and Adjustments'!$A$70:$I$86,TRUNC(COLUMN(C$2)/5)+2,FALSE)*SUMIFS('EPA Data'!$I:$I,'EPA Data'!$D:$D,'Country Selector'!$A$2,'EPA Data'!$J:$J,$B$1,'EPA Data'!$C:$C,C$2,'EPA Data'!$G:$G,"&gt;="&amp;$A24,'EPA Data'!$G:$G,"&lt;"&amp;$B24)*unit_conv</f>
        <v>0</v>
      </c>
      <c r="D24">
        <f t="shared" si="15"/>
        <v>0</v>
      </c>
      <c r="E24">
        <f t="shared" si="15"/>
        <v>0</v>
      </c>
      <c r="F24">
        <f t="shared" si="15"/>
        <v>0</v>
      </c>
      <c r="G24">
        <f t="shared" si="15"/>
        <v>0</v>
      </c>
      <c r="H24" s="31">
        <f>VLOOKUP($B$1,'Multipliers and Adjustments'!$A$70:$I$86,TRUNC(COLUMN(H$2)/5)+2,FALSE)*SUMIFS('EPA Data'!$I:$I,'EPA Data'!$D:$D,'Country Selector'!$A$2,'EPA Data'!$J:$J,$B$1,'EPA Data'!$C:$C,H$2,'EPA Data'!$G:$G,"&gt;="&amp;$A24,'EPA Data'!$G:$G,"&lt;"&amp;$B24)*unit_conv</f>
        <v>0</v>
      </c>
      <c r="I24">
        <f t="shared" si="16"/>
        <v>0</v>
      </c>
      <c r="J24">
        <f t="shared" si="16"/>
        <v>0</v>
      </c>
      <c r="K24">
        <f t="shared" si="16"/>
        <v>0</v>
      </c>
      <c r="L24">
        <f t="shared" si="16"/>
        <v>0</v>
      </c>
      <c r="M24" s="31">
        <f>VLOOKUP($B$1,'Multipliers and Adjustments'!$A$70:$I$86,TRUNC(COLUMN(M$2)/5)+2,FALSE)*SUMIFS('EPA Data'!$I:$I,'EPA Data'!$D:$D,'Country Selector'!$A$2,'EPA Data'!$J:$J,$B$1,'EPA Data'!$C:$C,M$2,'EPA Data'!$G:$G,"&gt;="&amp;$A24,'EPA Data'!$G:$G,"&lt;"&amp;$B24)*unit_conv</f>
        <v>0</v>
      </c>
      <c r="N24">
        <f t="shared" si="17"/>
        <v>0</v>
      </c>
      <c r="O24">
        <f t="shared" si="17"/>
        <v>0</v>
      </c>
      <c r="P24">
        <f t="shared" si="17"/>
        <v>0</v>
      </c>
      <c r="Q24">
        <f t="shared" si="17"/>
        <v>0</v>
      </c>
      <c r="R24" s="31">
        <f>VLOOKUP($B$1,'Multipliers and Adjustments'!$A$70:$I$86,TRUNC(COLUMN(R$2)/5)+2,FALSE)*SUMIFS('EPA Data'!$I:$I,'EPA Data'!$D:$D,'Country Selector'!$A$2,'EPA Data'!$J:$J,$B$1,'EPA Data'!$C:$C,R$2,'EPA Data'!$G:$G,"&gt;="&amp;$A24,'EPA Data'!$G:$G,"&lt;"&amp;$B24)*unit_conv</f>
        <v>0</v>
      </c>
      <c r="S24">
        <f t="shared" si="18"/>
        <v>0</v>
      </c>
      <c r="T24">
        <f t="shared" si="18"/>
        <v>0</v>
      </c>
      <c r="U24">
        <f t="shared" si="18"/>
        <v>0</v>
      </c>
      <c r="V24">
        <f t="shared" si="18"/>
        <v>0</v>
      </c>
      <c r="W24" s="31">
        <f>VLOOKUP($B$1,'Multipliers and Adjustments'!$A$70:$I$86,TRUNC(COLUMN(W$2)/5)+2,FALSE)*SUMIFS('EPA Data'!$I:$I,'EPA Data'!$D:$D,'Country Selector'!$A$2,'EPA Data'!$J:$J,$B$1,'EPA Data'!$C:$C,W$2,'EPA Data'!$G:$G,"&gt;="&amp;$A24,'EPA Data'!$G:$G,"&lt;"&amp;$B24)*unit_conv</f>
        <v>0</v>
      </c>
      <c r="X24">
        <f t="shared" si="19"/>
        <v>0</v>
      </c>
      <c r="Y24">
        <f t="shared" si="19"/>
        <v>0</v>
      </c>
      <c r="Z24">
        <f t="shared" si="19"/>
        <v>0</v>
      </c>
      <c r="AA24">
        <f t="shared" si="19"/>
        <v>0</v>
      </c>
      <c r="AB24" s="31">
        <f>VLOOKUP($B$1,'Multipliers and Adjustments'!$A$70:$I$86,TRUNC(COLUMN(AB$2)/5)+2,FALSE)*SUMIFS('EPA Data'!$I:$I,'EPA Data'!$D:$D,'Country Selector'!$A$2,'EPA Data'!$J:$J,$B$1,'EPA Data'!$C:$C,AB$2,'EPA Data'!$G:$G,"&gt;="&amp;$A24,'EPA Data'!$G:$G,"&lt;"&amp;$B24)*unit_conv</f>
        <v>0</v>
      </c>
      <c r="AC24">
        <f t="shared" si="20"/>
        <v>0</v>
      </c>
      <c r="AD24">
        <f t="shared" si="20"/>
        <v>0</v>
      </c>
      <c r="AE24">
        <f t="shared" si="20"/>
        <v>0</v>
      </c>
      <c r="AF24">
        <f t="shared" si="20"/>
        <v>0</v>
      </c>
      <c r="AG24" s="31">
        <f>VLOOKUP($B$1,'Multipliers and Adjustments'!$A$70:$I$86,TRUNC(COLUMN(AG$2)/5)+2,FALSE)*SUMIFS('EPA Data'!$I:$I,'EPA Data'!$D:$D,'Country Selector'!$A$2,'EPA Data'!$J:$J,$B$1,'EPA Data'!$C:$C,AG$2,'EPA Data'!$G:$G,"&gt;="&amp;$A24,'EPA Data'!$G:$G,"&lt;"&amp;$B24)*unit_conv</f>
        <v>0</v>
      </c>
      <c r="AH24">
        <f t="shared" si="21"/>
        <v>0</v>
      </c>
      <c r="AI24">
        <f t="shared" si="21"/>
        <v>0</v>
      </c>
      <c r="AJ24">
        <f t="shared" si="21"/>
        <v>0</v>
      </c>
      <c r="AK24">
        <f t="shared" si="21"/>
        <v>0</v>
      </c>
      <c r="AL24" s="31">
        <f>VLOOKUP($B$1,'Multipliers and Adjustments'!$A$70:$I$86,TRUNC(COLUMN(AL$2)/5)+2,FALSE)*SUMIFS('EPA Data'!$I:$I,'EPA Data'!$D:$D,'Country Selector'!$A$2,'EPA Data'!$J:$J,$B$1,'EPA Data'!$C:$C,AL$2,'EPA Data'!$G:$G,"&gt;="&amp;$A24,'EPA Data'!$G:$G,"&lt;"&amp;$B24)*unit_conv</f>
        <v>0</v>
      </c>
    </row>
    <row r="25" spans="1:38" x14ac:dyDescent="0.45">
      <c r="A25" s="15">
        <f t="shared" si="14"/>
        <v>-90</v>
      </c>
      <c r="B25" s="16">
        <f t="shared" ref="B25:B44" si="22">A25+10</f>
        <v>-80</v>
      </c>
      <c r="C25" s="31">
        <f>VLOOKUP($B$1,'Multipliers and Adjustments'!$A$70:$I$86,TRUNC(COLUMN(C$2)/5)+2,FALSE)*SUMIFS('EPA Data'!$I:$I,'EPA Data'!$D:$D,'Country Selector'!$A$2,'EPA Data'!$J:$J,$B$1,'EPA Data'!$C:$C,C$2,'EPA Data'!$G:$G,"&gt;="&amp;$A25,'EPA Data'!$G:$G,"&lt;"&amp;$B25)*unit_conv</f>
        <v>0</v>
      </c>
      <c r="D25">
        <f t="shared" si="15"/>
        <v>0</v>
      </c>
      <c r="E25">
        <f t="shared" si="15"/>
        <v>0</v>
      </c>
      <c r="F25">
        <f t="shared" si="15"/>
        <v>0</v>
      </c>
      <c r="G25">
        <f t="shared" si="15"/>
        <v>0</v>
      </c>
      <c r="H25" s="31">
        <f>VLOOKUP($B$1,'Multipliers and Adjustments'!$A$70:$I$86,TRUNC(COLUMN(H$2)/5)+2,FALSE)*SUMIFS('EPA Data'!$I:$I,'EPA Data'!$D:$D,'Country Selector'!$A$2,'EPA Data'!$J:$J,$B$1,'EPA Data'!$C:$C,H$2,'EPA Data'!$G:$G,"&gt;="&amp;$A25,'EPA Data'!$G:$G,"&lt;"&amp;$B25)*unit_conv</f>
        <v>0</v>
      </c>
      <c r="I25">
        <f t="shared" si="16"/>
        <v>0</v>
      </c>
      <c r="J25">
        <f t="shared" si="16"/>
        <v>0</v>
      </c>
      <c r="K25">
        <f t="shared" si="16"/>
        <v>0</v>
      </c>
      <c r="L25">
        <f t="shared" si="16"/>
        <v>0</v>
      </c>
      <c r="M25" s="31">
        <f>VLOOKUP($B$1,'Multipliers and Adjustments'!$A$70:$I$86,TRUNC(COLUMN(M$2)/5)+2,FALSE)*SUMIFS('EPA Data'!$I:$I,'EPA Data'!$D:$D,'Country Selector'!$A$2,'EPA Data'!$J:$J,$B$1,'EPA Data'!$C:$C,M$2,'EPA Data'!$G:$G,"&gt;="&amp;$A25,'EPA Data'!$G:$G,"&lt;"&amp;$B25)*unit_conv</f>
        <v>0</v>
      </c>
      <c r="N25">
        <f t="shared" si="17"/>
        <v>0</v>
      </c>
      <c r="O25">
        <f t="shared" si="17"/>
        <v>0</v>
      </c>
      <c r="P25">
        <f t="shared" si="17"/>
        <v>0</v>
      </c>
      <c r="Q25">
        <f t="shared" si="17"/>
        <v>0</v>
      </c>
      <c r="R25" s="31">
        <f>VLOOKUP($B$1,'Multipliers and Adjustments'!$A$70:$I$86,TRUNC(COLUMN(R$2)/5)+2,FALSE)*SUMIFS('EPA Data'!$I:$I,'EPA Data'!$D:$D,'Country Selector'!$A$2,'EPA Data'!$J:$J,$B$1,'EPA Data'!$C:$C,R$2,'EPA Data'!$G:$G,"&gt;="&amp;$A25,'EPA Data'!$G:$G,"&lt;"&amp;$B25)*unit_conv</f>
        <v>0</v>
      </c>
      <c r="S25">
        <f t="shared" si="18"/>
        <v>0</v>
      </c>
      <c r="T25">
        <f t="shared" si="18"/>
        <v>0</v>
      </c>
      <c r="U25">
        <f t="shared" si="18"/>
        <v>0</v>
      </c>
      <c r="V25">
        <f t="shared" si="18"/>
        <v>0</v>
      </c>
      <c r="W25" s="31">
        <f>VLOOKUP($B$1,'Multipliers and Adjustments'!$A$70:$I$86,TRUNC(COLUMN(W$2)/5)+2,FALSE)*SUMIFS('EPA Data'!$I:$I,'EPA Data'!$D:$D,'Country Selector'!$A$2,'EPA Data'!$J:$J,$B$1,'EPA Data'!$C:$C,W$2,'EPA Data'!$G:$G,"&gt;="&amp;$A25,'EPA Data'!$G:$G,"&lt;"&amp;$B25)*unit_conv</f>
        <v>0</v>
      </c>
      <c r="X25">
        <f t="shared" si="19"/>
        <v>0</v>
      </c>
      <c r="Y25">
        <f t="shared" si="19"/>
        <v>0</v>
      </c>
      <c r="Z25">
        <f t="shared" si="19"/>
        <v>0</v>
      </c>
      <c r="AA25">
        <f t="shared" si="19"/>
        <v>0</v>
      </c>
      <c r="AB25" s="31">
        <f>VLOOKUP($B$1,'Multipliers and Adjustments'!$A$70:$I$86,TRUNC(COLUMN(AB$2)/5)+2,FALSE)*SUMIFS('EPA Data'!$I:$I,'EPA Data'!$D:$D,'Country Selector'!$A$2,'EPA Data'!$J:$J,$B$1,'EPA Data'!$C:$C,AB$2,'EPA Data'!$G:$G,"&gt;="&amp;$A25,'EPA Data'!$G:$G,"&lt;"&amp;$B25)*unit_conv</f>
        <v>0</v>
      </c>
      <c r="AC25">
        <f t="shared" si="20"/>
        <v>0</v>
      </c>
      <c r="AD25">
        <f t="shared" si="20"/>
        <v>0</v>
      </c>
      <c r="AE25">
        <f t="shared" si="20"/>
        <v>0</v>
      </c>
      <c r="AF25">
        <f t="shared" si="20"/>
        <v>0</v>
      </c>
      <c r="AG25" s="31">
        <f>VLOOKUP($B$1,'Multipliers and Adjustments'!$A$70:$I$86,TRUNC(COLUMN(AG$2)/5)+2,FALSE)*SUMIFS('EPA Data'!$I:$I,'EPA Data'!$D:$D,'Country Selector'!$A$2,'EPA Data'!$J:$J,$B$1,'EPA Data'!$C:$C,AG$2,'EPA Data'!$G:$G,"&gt;="&amp;$A25,'EPA Data'!$G:$G,"&lt;"&amp;$B25)*unit_conv</f>
        <v>0</v>
      </c>
      <c r="AH25">
        <f t="shared" si="21"/>
        <v>0</v>
      </c>
      <c r="AI25">
        <f t="shared" si="21"/>
        <v>0</v>
      </c>
      <c r="AJ25">
        <f t="shared" si="21"/>
        <v>0</v>
      </c>
      <c r="AK25">
        <f t="shared" si="21"/>
        <v>0</v>
      </c>
      <c r="AL25" s="31">
        <f>VLOOKUP($B$1,'Multipliers and Adjustments'!$A$70:$I$86,TRUNC(COLUMN(AL$2)/5)+2,FALSE)*SUMIFS('EPA Data'!$I:$I,'EPA Data'!$D:$D,'Country Selector'!$A$2,'EPA Data'!$J:$J,$B$1,'EPA Data'!$C:$C,AL$2,'EPA Data'!$G:$G,"&gt;="&amp;$A25,'EPA Data'!$G:$G,"&lt;"&amp;$B25)*unit_conv</f>
        <v>0</v>
      </c>
    </row>
    <row r="26" spans="1:38" x14ac:dyDescent="0.45">
      <c r="A26" s="15">
        <f t="shared" si="14"/>
        <v>-80</v>
      </c>
      <c r="B26" s="16">
        <f t="shared" si="22"/>
        <v>-70</v>
      </c>
      <c r="C26" s="31">
        <f>VLOOKUP($B$1,'Multipliers and Adjustments'!$A$70:$I$86,TRUNC(COLUMN(C$2)/5)+2,FALSE)*SUMIFS('EPA Data'!$I:$I,'EPA Data'!$D:$D,'Country Selector'!$A$2,'EPA Data'!$J:$J,$B$1,'EPA Data'!$C:$C,C$2,'EPA Data'!$G:$G,"&gt;="&amp;$A26,'EPA Data'!$G:$G,"&lt;"&amp;$B26)*unit_conv</f>
        <v>0</v>
      </c>
      <c r="D26">
        <f t="shared" si="15"/>
        <v>0</v>
      </c>
      <c r="E26">
        <f t="shared" si="15"/>
        <v>0</v>
      </c>
      <c r="F26">
        <f t="shared" si="15"/>
        <v>0</v>
      </c>
      <c r="G26">
        <f t="shared" si="15"/>
        <v>0</v>
      </c>
      <c r="H26" s="31">
        <f>VLOOKUP($B$1,'Multipliers and Adjustments'!$A$70:$I$86,TRUNC(COLUMN(H$2)/5)+2,FALSE)*SUMIFS('EPA Data'!$I:$I,'EPA Data'!$D:$D,'Country Selector'!$A$2,'EPA Data'!$J:$J,$B$1,'EPA Data'!$C:$C,H$2,'EPA Data'!$G:$G,"&gt;="&amp;$A26,'EPA Data'!$G:$G,"&lt;"&amp;$B26)*unit_conv</f>
        <v>0</v>
      </c>
      <c r="I26">
        <f t="shared" si="16"/>
        <v>0</v>
      </c>
      <c r="J26">
        <f t="shared" si="16"/>
        <v>0</v>
      </c>
      <c r="K26">
        <f t="shared" si="16"/>
        <v>0</v>
      </c>
      <c r="L26">
        <f t="shared" si="16"/>
        <v>0</v>
      </c>
      <c r="M26" s="31">
        <f>VLOOKUP($B$1,'Multipliers and Adjustments'!$A$70:$I$86,TRUNC(COLUMN(M$2)/5)+2,FALSE)*SUMIFS('EPA Data'!$I:$I,'EPA Data'!$D:$D,'Country Selector'!$A$2,'EPA Data'!$J:$J,$B$1,'EPA Data'!$C:$C,M$2,'EPA Data'!$G:$G,"&gt;="&amp;$A26,'EPA Data'!$G:$G,"&lt;"&amp;$B26)*unit_conv</f>
        <v>0</v>
      </c>
      <c r="N26">
        <f t="shared" si="17"/>
        <v>0</v>
      </c>
      <c r="O26">
        <f t="shared" si="17"/>
        <v>0</v>
      </c>
      <c r="P26">
        <f t="shared" si="17"/>
        <v>0</v>
      </c>
      <c r="Q26">
        <f t="shared" si="17"/>
        <v>0</v>
      </c>
      <c r="R26" s="31">
        <f>VLOOKUP($B$1,'Multipliers and Adjustments'!$A$70:$I$86,TRUNC(COLUMN(R$2)/5)+2,FALSE)*SUMIFS('EPA Data'!$I:$I,'EPA Data'!$D:$D,'Country Selector'!$A$2,'EPA Data'!$J:$J,$B$1,'EPA Data'!$C:$C,R$2,'EPA Data'!$G:$G,"&gt;="&amp;$A26,'EPA Data'!$G:$G,"&lt;"&amp;$B26)*unit_conv</f>
        <v>0</v>
      </c>
      <c r="S26">
        <f t="shared" si="18"/>
        <v>0</v>
      </c>
      <c r="T26">
        <f t="shared" si="18"/>
        <v>0</v>
      </c>
      <c r="U26">
        <f t="shared" si="18"/>
        <v>0</v>
      </c>
      <c r="V26">
        <f t="shared" si="18"/>
        <v>0</v>
      </c>
      <c r="W26" s="31">
        <f>VLOOKUP($B$1,'Multipliers and Adjustments'!$A$70:$I$86,TRUNC(COLUMN(W$2)/5)+2,FALSE)*SUMIFS('EPA Data'!$I:$I,'EPA Data'!$D:$D,'Country Selector'!$A$2,'EPA Data'!$J:$J,$B$1,'EPA Data'!$C:$C,W$2,'EPA Data'!$G:$G,"&gt;="&amp;$A26,'EPA Data'!$G:$G,"&lt;"&amp;$B26)*unit_conv</f>
        <v>0</v>
      </c>
      <c r="X26">
        <f t="shared" si="19"/>
        <v>0</v>
      </c>
      <c r="Y26">
        <f t="shared" si="19"/>
        <v>0</v>
      </c>
      <c r="Z26">
        <f t="shared" si="19"/>
        <v>0</v>
      </c>
      <c r="AA26">
        <f t="shared" si="19"/>
        <v>0</v>
      </c>
      <c r="AB26" s="31">
        <f>VLOOKUP($B$1,'Multipliers and Adjustments'!$A$70:$I$86,TRUNC(COLUMN(AB$2)/5)+2,FALSE)*SUMIFS('EPA Data'!$I:$I,'EPA Data'!$D:$D,'Country Selector'!$A$2,'EPA Data'!$J:$J,$B$1,'EPA Data'!$C:$C,AB$2,'EPA Data'!$G:$G,"&gt;="&amp;$A26,'EPA Data'!$G:$G,"&lt;"&amp;$B26)*unit_conv</f>
        <v>0</v>
      </c>
      <c r="AC26">
        <f t="shared" si="20"/>
        <v>0</v>
      </c>
      <c r="AD26">
        <f t="shared" si="20"/>
        <v>0</v>
      </c>
      <c r="AE26">
        <f t="shared" si="20"/>
        <v>0</v>
      </c>
      <c r="AF26">
        <f t="shared" si="20"/>
        <v>0</v>
      </c>
      <c r="AG26" s="31">
        <f>VLOOKUP($B$1,'Multipliers and Adjustments'!$A$70:$I$86,TRUNC(COLUMN(AG$2)/5)+2,FALSE)*SUMIFS('EPA Data'!$I:$I,'EPA Data'!$D:$D,'Country Selector'!$A$2,'EPA Data'!$J:$J,$B$1,'EPA Data'!$C:$C,AG$2,'EPA Data'!$G:$G,"&gt;="&amp;$A26,'EPA Data'!$G:$G,"&lt;"&amp;$B26)*unit_conv</f>
        <v>0</v>
      </c>
      <c r="AH26">
        <f t="shared" si="21"/>
        <v>0</v>
      </c>
      <c r="AI26">
        <f t="shared" si="21"/>
        <v>0</v>
      </c>
      <c r="AJ26">
        <f t="shared" si="21"/>
        <v>0</v>
      </c>
      <c r="AK26">
        <f t="shared" si="21"/>
        <v>0</v>
      </c>
      <c r="AL26" s="31">
        <f>VLOOKUP($B$1,'Multipliers and Adjustments'!$A$70:$I$86,TRUNC(COLUMN(AL$2)/5)+2,FALSE)*SUMIFS('EPA Data'!$I:$I,'EPA Data'!$D:$D,'Country Selector'!$A$2,'EPA Data'!$J:$J,$B$1,'EPA Data'!$C:$C,AL$2,'EPA Data'!$G:$G,"&gt;="&amp;$A26,'EPA Data'!$G:$G,"&lt;"&amp;$B26)*unit_conv</f>
        <v>0</v>
      </c>
    </row>
    <row r="27" spans="1:38" x14ac:dyDescent="0.45">
      <c r="A27" s="15">
        <f t="shared" si="14"/>
        <v>-70</v>
      </c>
      <c r="B27" s="16">
        <f t="shared" si="22"/>
        <v>-60</v>
      </c>
      <c r="C27" s="31">
        <f>VLOOKUP($B$1,'Multipliers and Adjustments'!$A$70:$I$86,TRUNC(COLUMN(C$2)/5)+2,FALSE)*SUMIFS('EPA Data'!$I:$I,'EPA Data'!$D:$D,'Country Selector'!$A$2,'EPA Data'!$J:$J,$B$1,'EPA Data'!$C:$C,C$2,'EPA Data'!$G:$G,"&gt;="&amp;$A27,'EPA Data'!$G:$G,"&lt;"&amp;$B27)*unit_conv</f>
        <v>0</v>
      </c>
      <c r="D27">
        <f t="shared" si="15"/>
        <v>0</v>
      </c>
      <c r="E27">
        <f t="shared" si="15"/>
        <v>0</v>
      </c>
      <c r="F27">
        <f t="shared" si="15"/>
        <v>0</v>
      </c>
      <c r="G27">
        <f t="shared" si="15"/>
        <v>0</v>
      </c>
      <c r="H27" s="31">
        <f>VLOOKUP($B$1,'Multipliers and Adjustments'!$A$70:$I$86,TRUNC(COLUMN(H$2)/5)+2,FALSE)*SUMIFS('EPA Data'!$I:$I,'EPA Data'!$D:$D,'Country Selector'!$A$2,'EPA Data'!$J:$J,$B$1,'EPA Data'!$C:$C,H$2,'EPA Data'!$G:$G,"&gt;="&amp;$A27,'EPA Data'!$G:$G,"&lt;"&amp;$B27)*unit_conv</f>
        <v>0</v>
      </c>
      <c r="I27">
        <f t="shared" si="16"/>
        <v>0</v>
      </c>
      <c r="J27">
        <f t="shared" si="16"/>
        <v>0</v>
      </c>
      <c r="K27">
        <f t="shared" si="16"/>
        <v>0</v>
      </c>
      <c r="L27">
        <f t="shared" si="16"/>
        <v>0</v>
      </c>
      <c r="M27" s="31">
        <f>VLOOKUP($B$1,'Multipliers and Adjustments'!$A$70:$I$86,TRUNC(COLUMN(M$2)/5)+2,FALSE)*SUMIFS('EPA Data'!$I:$I,'EPA Data'!$D:$D,'Country Selector'!$A$2,'EPA Data'!$J:$J,$B$1,'EPA Data'!$C:$C,M$2,'EPA Data'!$G:$G,"&gt;="&amp;$A27,'EPA Data'!$G:$G,"&lt;"&amp;$B27)*unit_conv</f>
        <v>0</v>
      </c>
      <c r="N27">
        <f t="shared" si="17"/>
        <v>0</v>
      </c>
      <c r="O27">
        <f t="shared" si="17"/>
        <v>0</v>
      </c>
      <c r="P27">
        <f t="shared" si="17"/>
        <v>0</v>
      </c>
      <c r="Q27">
        <f t="shared" si="17"/>
        <v>0</v>
      </c>
      <c r="R27" s="31">
        <f>VLOOKUP($B$1,'Multipliers and Adjustments'!$A$70:$I$86,TRUNC(COLUMN(R$2)/5)+2,FALSE)*SUMIFS('EPA Data'!$I:$I,'EPA Data'!$D:$D,'Country Selector'!$A$2,'EPA Data'!$J:$J,$B$1,'EPA Data'!$C:$C,R$2,'EPA Data'!$G:$G,"&gt;="&amp;$A27,'EPA Data'!$G:$G,"&lt;"&amp;$B27)*unit_conv</f>
        <v>0</v>
      </c>
      <c r="S27">
        <f t="shared" si="18"/>
        <v>0</v>
      </c>
      <c r="T27">
        <f t="shared" si="18"/>
        <v>0</v>
      </c>
      <c r="U27">
        <f t="shared" si="18"/>
        <v>0</v>
      </c>
      <c r="V27">
        <f t="shared" si="18"/>
        <v>0</v>
      </c>
      <c r="W27" s="31">
        <f>VLOOKUP($B$1,'Multipliers and Adjustments'!$A$70:$I$86,TRUNC(COLUMN(W$2)/5)+2,FALSE)*SUMIFS('EPA Data'!$I:$I,'EPA Data'!$D:$D,'Country Selector'!$A$2,'EPA Data'!$J:$J,$B$1,'EPA Data'!$C:$C,W$2,'EPA Data'!$G:$G,"&gt;="&amp;$A27,'EPA Data'!$G:$G,"&lt;"&amp;$B27)*unit_conv</f>
        <v>0</v>
      </c>
      <c r="X27">
        <f t="shared" si="19"/>
        <v>0</v>
      </c>
      <c r="Y27">
        <f t="shared" si="19"/>
        <v>0</v>
      </c>
      <c r="Z27">
        <f t="shared" si="19"/>
        <v>0</v>
      </c>
      <c r="AA27">
        <f t="shared" si="19"/>
        <v>0</v>
      </c>
      <c r="AB27" s="31">
        <f>VLOOKUP($B$1,'Multipliers and Adjustments'!$A$70:$I$86,TRUNC(COLUMN(AB$2)/5)+2,FALSE)*SUMIFS('EPA Data'!$I:$I,'EPA Data'!$D:$D,'Country Selector'!$A$2,'EPA Data'!$J:$J,$B$1,'EPA Data'!$C:$C,AB$2,'EPA Data'!$G:$G,"&gt;="&amp;$A27,'EPA Data'!$G:$G,"&lt;"&amp;$B27)*unit_conv</f>
        <v>0</v>
      </c>
      <c r="AC27">
        <f t="shared" si="20"/>
        <v>0</v>
      </c>
      <c r="AD27">
        <f t="shared" si="20"/>
        <v>0</v>
      </c>
      <c r="AE27">
        <f t="shared" si="20"/>
        <v>0</v>
      </c>
      <c r="AF27">
        <f t="shared" si="20"/>
        <v>0</v>
      </c>
      <c r="AG27" s="31">
        <f>VLOOKUP($B$1,'Multipliers and Adjustments'!$A$70:$I$86,TRUNC(COLUMN(AG$2)/5)+2,FALSE)*SUMIFS('EPA Data'!$I:$I,'EPA Data'!$D:$D,'Country Selector'!$A$2,'EPA Data'!$J:$J,$B$1,'EPA Data'!$C:$C,AG$2,'EPA Data'!$G:$G,"&gt;="&amp;$A27,'EPA Data'!$G:$G,"&lt;"&amp;$B27)*unit_conv</f>
        <v>0</v>
      </c>
      <c r="AH27">
        <f t="shared" si="21"/>
        <v>0</v>
      </c>
      <c r="AI27">
        <f t="shared" si="21"/>
        <v>0</v>
      </c>
      <c r="AJ27">
        <f t="shared" si="21"/>
        <v>0</v>
      </c>
      <c r="AK27">
        <f t="shared" si="21"/>
        <v>0</v>
      </c>
      <c r="AL27" s="31">
        <f>VLOOKUP($B$1,'Multipliers and Adjustments'!$A$70:$I$86,TRUNC(COLUMN(AL$2)/5)+2,FALSE)*SUMIFS('EPA Data'!$I:$I,'EPA Data'!$D:$D,'Country Selector'!$A$2,'EPA Data'!$J:$J,$B$1,'EPA Data'!$C:$C,AL$2,'EPA Data'!$G:$G,"&gt;="&amp;$A27,'EPA Data'!$G:$G,"&lt;"&amp;$B27)*unit_conv</f>
        <v>0</v>
      </c>
    </row>
    <row r="28" spans="1:38" x14ac:dyDescent="0.45">
      <c r="A28" s="15">
        <f t="shared" si="14"/>
        <v>-60</v>
      </c>
      <c r="B28" s="16">
        <f t="shared" si="22"/>
        <v>-50</v>
      </c>
      <c r="C28" s="31">
        <f>VLOOKUP($B$1,'Multipliers and Adjustments'!$A$70:$I$86,TRUNC(COLUMN(C$2)/5)+2,FALSE)*SUMIFS('EPA Data'!$I:$I,'EPA Data'!$D:$D,'Country Selector'!$A$2,'EPA Data'!$J:$J,$B$1,'EPA Data'!$C:$C,C$2,'EPA Data'!$G:$G,"&gt;="&amp;$A28,'EPA Data'!$G:$G,"&lt;"&amp;$B28)*unit_conv</f>
        <v>0</v>
      </c>
      <c r="D28">
        <f t="shared" si="15"/>
        <v>0</v>
      </c>
      <c r="E28">
        <f t="shared" si="15"/>
        <v>0</v>
      </c>
      <c r="F28">
        <f t="shared" si="15"/>
        <v>0</v>
      </c>
      <c r="G28">
        <f t="shared" si="15"/>
        <v>0</v>
      </c>
      <c r="H28" s="31">
        <f>VLOOKUP($B$1,'Multipliers and Adjustments'!$A$70:$I$86,TRUNC(COLUMN(H$2)/5)+2,FALSE)*SUMIFS('EPA Data'!$I:$I,'EPA Data'!$D:$D,'Country Selector'!$A$2,'EPA Data'!$J:$J,$B$1,'EPA Data'!$C:$C,H$2,'EPA Data'!$G:$G,"&gt;="&amp;$A28,'EPA Data'!$G:$G,"&lt;"&amp;$B28)*unit_conv</f>
        <v>0</v>
      </c>
      <c r="I28">
        <f t="shared" si="16"/>
        <v>0</v>
      </c>
      <c r="J28">
        <f t="shared" si="16"/>
        <v>0</v>
      </c>
      <c r="K28">
        <f t="shared" si="16"/>
        <v>0</v>
      </c>
      <c r="L28">
        <f t="shared" si="16"/>
        <v>0</v>
      </c>
      <c r="M28" s="31">
        <f>VLOOKUP($B$1,'Multipliers and Adjustments'!$A$70:$I$86,TRUNC(COLUMN(M$2)/5)+2,FALSE)*SUMIFS('EPA Data'!$I:$I,'EPA Data'!$D:$D,'Country Selector'!$A$2,'EPA Data'!$J:$J,$B$1,'EPA Data'!$C:$C,M$2,'EPA Data'!$G:$G,"&gt;="&amp;$A28,'EPA Data'!$G:$G,"&lt;"&amp;$B28)*unit_conv</f>
        <v>0</v>
      </c>
      <c r="N28">
        <f t="shared" si="17"/>
        <v>0</v>
      </c>
      <c r="O28">
        <f t="shared" si="17"/>
        <v>0</v>
      </c>
      <c r="P28">
        <f t="shared" si="17"/>
        <v>0</v>
      </c>
      <c r="Q28">
        <f t="shared" si="17"/>
        <v>0</v>
      </c>
      <c r="R28" s="31">
        <f>VLOOKUP($B$1,'Multipliers and Adjustments'!$A$70:$I$86,TRUNC(COLUMN(R$2)/5)+2,FALSE)*SUMIFS('EPA Data'!$I:$I,'EPA Data'!$D:$D,'Country Selector'!$A$2,'EPA Data'!$J:$J,$B$1,'EPA Data'!$C:$C,R$2,'EPA Data'!$G:$G,"&gt;="&amp;$A28,'EPA Data'!$G:$G,"&lt;"&amp;$B28)*unit_conv</f>
        <v>0</v>
      </c>
      <c r="S28">
        <f t="shared" si="18"/>
        <v>0</v>
      </c>
      <c r="T28">
        <f t="shared" si="18"/>
        <v>0</v>
      </c>
      <c r="U28">
        <f t="shared" si="18"/>
        <v>0</v>
      </c>
      <c r="V28">
        <f t="shared" si="18"/>
        <v>0</v>
      </c>
      <c r="W28" s="31">
        <f>VLOOKUP($B$1,'Multipliers and Adjustments'!$A$70:$I$86,TRUNC(COLUMN(W$2)/5)+2,FALSE)*SUMIFS('EPA Data'!$I:$I,'EPA Data'!$D:$D,'Country Selector'!$A$2,'EPA Data'!$J:$J,$B$1,'EPA Data'!$C:$C,W$2,'EPA Data'!$G:$G,"&gt;="&amp;$A28,'EPA Data'!$G:$G,"&lt;"&amp;$B28)*unit_conv</f>
        <v>0</v>
      </c>
      <c r="X28">
        <f t="shared" si="19"/>
        <v>0</v>
      </c>
      <c r="Y28">
        <f t="shared" si="19"/>
        <v>0</v>
      </c>
      <c r="Z28">
        <f t="shared" si="19"/>
        <v>0</v>
      </c>
      <c r="AA28">
        <f t="shared" si="19"/>
        <v>0</v>
      </c>
      <c r="AB28" s="31">
        <f>VLOOKUP($B$1,'Multipliers and Adjustments'!$A$70:$I$86,TRUNC(COLUMN(AB$2)/5)+2,FALSE)*SUMIFS('EPA Data'!$I:$I,'EPA Data'!$D:$D,'Country Selector'!$A$2,'EPA Data'!$J:$J,$B$1,'EPA Data'!$C:$C,AB$2,'EPA Data'!$G:$G,"&gt;="&amp;$A28,'EPA Data'!$G:$G,"&lt;"&amp;$B28)*unit_conv</f>
        <v>0</v>
      </c>
      <c r="AC28">
        <f t="shared" si="20"/>
        <v>0</v>
      </c>
      <c r="AD28">
        <f t="shared" si="20"/>
        <v>0</v>
      </c>
      <c r="AE28">
        <f t="shared" si="20"/>
        <v>0</v>
      </c>
      <c r="AF28">
        <f t="shared" si="20"/>
        <v>0</v>
      </c>
      <c r="AG28" s="31">
        <f>VLOOKUP($B$1,'Multipliers and Adjustments'!$A$70:$I$86,TRUNC(COLUMN(AG$2)/5)+2,FALSE)*SUMIFS('EPA Data'!$I:$I,'EPA Data'!$D:$D,'Country Selector'!$A$2,'EPA Data'!$J:$J,$B$1,'EPA Data'!$C:$C,AG$2,'EPA Data'!$G:$G,"&gt;="&amp;$A28,'EPA Data'!$G:$G,"&lt;"&amp;$B28)*unit_conv</f>
        <v>0</v>
      </c>
      <c r="AH28">
        <f t="shared" si="21"/>
        <v>0</v>
      </c>
      <c r="AI28">
        <f t="shared" si="21"/>
        <v>0</v>
      </c>
      <c r="AJ28">
        <f t="shared" si="21"/>
        <v>0</v>
      </c>
      <c r="AK28">
        <f t="shared" si="21"/>
        <v>0</v>
      </c>
      <c r="AL28" s="31">
        <f>VLOOKUP($B$1,'Multipliers and Adjustments'!$A$70:$I$86,TRUNC(COLUMN(AL$2)/5)+2,FALSE)*SUMIFS('EPA Data'!$I:$I,'EPA Data'!$D:$D,'Country Selector'!$A$2,'EPA Data'!$J:$J,$B$1,'EPA Data'!$C:$C,AL$2,'EPA Data'!$G:$G,"&gt;="&amp;$A28,'EPA Data'!$G:$G,"&lt;"&amp;$B28)*unit_conv</f>
        <v>0</v>
      </c>
    </row>
    <row r="29" spans="1:38" x14ac:dyDescent="0.45">
      <c r="A29" s="15">
        <f t="shared" si="14"/>
        <v>-50</v>
      </c>
      <c r="B29" s="16">
        <f t="shared" si="22"/>
        <v>-40</v>
      </c>
      <c r="C29" s="31">
        <f>VLOOKUP($B$1,'Multipliers and Adjustments'!$A$70:$I$86,TRUNC(COLUMN(C$2)/5)+2,FALSE)*SUMIFS('EPA Data'!$I:$I,'EPA Data'!$D:$D,'Country Selector'!$A$2,'EPA Data'!$J:$J,$B$1,'EPA Data'!$C:$C,C$2,'EPA Data'!$G:$G,"&gt;="&amp;$A29,'EPA Data'!$G:$G,"&lt;"&amp;$B29)*unit_conv</f>
        <v>0</v>
      </c>
      <c r="D29">
        <f t="shared" si="15"/>
        <v>0</v>
      </c>
      <c r="E29">
        <f t="shared" si="15"/>
        <v>0</v>
      </c>
      <c r="F29">
        <f t="shared" si="15"/>
        <v>0</v>
      </c>
      <c r="G29">
        <f t="shared" si="15"/>
        <v>0</v>
      </c>
      <c r="H29" s="31">
        <f>VLOOKUP($B$1,'Multipliers and Adjustments'!$A$70:$I$86,TRUNC(COLUMN(H$2)/5)+2,FALSE)*SUMIFS('EPA Data'!$I:$I,'EPA Data'!$D:$D,'Country Selector'!$A$2,'EPA Data'!$J:$J,$B$1,'EPA Data'!$C:$C,H$2,'EPA Data'!$G:$G,"&gt;="&amp;$A29,'EPA Data'!$G:$G,"&lt;"&amp;$B29)*unit_conv</f>
        <v>0</v>
      </c>
      <c r="I29">
        <f t="shared" si="16"/>
        <v>0</v>
      </c>
      <c r="J29">
        <f t="shared" si="16"/>
        <v>0</v>
      </c>
      <c r="K29">
        <f t="shared" si="16"/>
        <v>0</v>
      </c>
      <c r="L29">
        <f t="shared" si="16"/>
        <v>0</v>
      </c>
      <c r="M29" s="31">
        <f>VLOOKUP($B$1,'Multipliers and Adjustments'!$A$70:$I$86,TRUNC(COLUMN(M$2)/5)+2,FALSE)*SUMIFS('EPA Data'!$I:$I,'EPA Data'!$D:$D,'Country Selector'!$A$2,'EPA Data'!$J:$J,$B$1,'EPA Data'!$C:$C,M$2,'EPA Data'!$G:$G,"&gt;="&amp;$A29,'EPA Data'!$G:$G,"&lt;"&amp;$B29)*unit_conv</f>
        <v>0</v>
      </c>
      <c r="N29">
        <f t="shared" si="17"/>
        <v>0</v>
      </c>
      <c r="O29">
        <f t="shared" si="17"/>
        <v>0</v>
      </c>
      <c r="P29">
        <f t="shared" si="17"/>
        <v>0</v>
      </c>
      <c r="Q29">
        <f t="shared" si="17"/>
        <v>0</v>
      </c>
      <c r="R29" s="31">
        <f>VLOOKUP($B$1,'Multipliers and Adjustments'!$A$70:$I$86,TRUNC(COLUMN(R$2)/5)+2,FALSE)*SUMIFS('EPA Data'!$I:$I,'EPA Data'!$D:$D,'Country Selector'!$A$2,'EPA Data'!$J:$J,$B$1,'EPA Data'!$C:$C,R$2,'EPA Data'!$G:$G,"&gt;="&amp;$A29,'EPA Data'!$G:$G,"&lt;"&amp;$B29)*unit_conv</f>
        <v>0</v>
      </c>
      <c r="S29">
        <f t="shared" si="18"/>
        <v>0</v>
      </c>
      <c r="T29">
        <f t="shared" si="18"/>
        <v>0</v>
      </c>
      <c r="U29">
        <f t="shared" si="18"/>
        <v>0</v>
      </c>
      <c r="V29">
        <f t="shared" si="18"/>
        <v>0</v>
      </c>
      <c r="W29" s="31">
        <f>VLOOKUP($B$1,'Multipliers and Adjustments'!$A$70:$I$86,TRUNC(COLUMN(W$2)/5)+2,FALSE)*SUMIFS('EPA Data'!$I:$I,'EPA Data'!$D:$D,'Country Selector'!$A$2,'EPA Data'!$J:$J,$B$1,'EPA Data'!$C:$C,W$2,'EPA Data'!$G:$G,"&gt;="&amp;$A29,'EPA Data'!$G:$G,"&lt;"&amp;$B29)*unit_conv</f>
        <v>0</v>
      </c>
      <c r="X29">
        <f t="shared" si="19"/>
        <v>0</v>
      </c>
      <c r="Y29">
        <f t="shared" si="19"/>
        <v>0</v>
      </c>
      <c r="Z29">
        <f t="shared" si="19"/>
        <v>0</v>
      </c>
      <c r="AA29">
        <f t="shared" si="19"/>
        <v>0</v>
      </c>
      <c r="AB29" s="31">
        <f>VLOOKUP($B$1,'Multipliers and Adjustments'!$A$70:$I$86,TRUNC(COLUMN(AB$2)/5)+2,FALSE)*SUMIFS('EPA Data'!$I:$I,'EPA Data'!$D:$D,'Country Selector'!$A$2,'EPA Data'!$J:$J,$B$1,'EPA Data'!$C:$C,AB$2,'EPA Data'!$G:$G,"&gt;="&amp;$A29,'EPA Data'!$G:$G,"&lt;"&amp;$B29)*unit_conv</f>
        <v>0</v>
      </c>
      <c r="AC29">
        <f t="shared" si="20"/>
        <v>0</v>
      </c>
      <c r="AD29">
        <f t="shared" si="20"/>
        <v>0</v>
      </c>
      <c r="AE29">
        <f t="shared" si="20"/>
        <v>0</v>
      </c>
      <c r="AF29">
        <f t="shared" si="20"/>
        <v>0</v>
      </c>
      <c r="AG29" s="31">
        <f>VLOOKUP($B$1,'Multipliers and Adjustments'!$A$70:$I$86,TRUNC(COLUMN(AG$2)/5)+2,FALSE)*SUMIFS('EPA Data'!$I:$I,'EPA Data'!$D:$D,'Country Selector'!$A$2,'EPA Data'!$J:$J,$B$1,'EPA Data'!$C:$C,AG$2,'EPA Data'!$G:$G,"&gt;="&amp;$A29,'EPA Data'!$G:$G,"&lt;"&amp;$B29)*unit_conv</f>
        <v>0</v>
      </c>
      <c r="AH29">
        <f t="shared" si="21"/>
        <v>0</v>
      </c>
      <c r="AI29">
        <f t="shared" si="21"/>
        <v>0</v>
      </c>
      <c r="AJ29">
        <f t="shared" si="21"/>
        <v>0</v>
      </c>
      <c r="AK29">
        <f t="shared" si="21"/>
        <v>0</v>
      </c>
      <c r="AL29" s="31">
        <f>VLOOKUP($B$1,'Multipliers and Adjustments'!$A$70:$I$86,TRUNC(COLUMN(AL$2)/5)+2,FALSE)*SUMIFS('EPA Data'!$I:$I,'EPA Data'!$D:$D,'Country Selector'!$A$2,'EPA Data'!$J:$J,$B$1,'EPA Data'!$C:$C,AL$2,'EPA Data'!$G:$G,"&gt;="&amp;$A29,'EPA Data'!$G:$G,"&lt;"&amp;$B29)*unit_conv</f>
        <v>0</v>
      </c>
    </row>
    <row r="30" spans="1:38" x14ac:dyDescent="0.45">
      <c r="A30" s="15">
        <f t="shared" si="14"/>
        <v>-40</v>
      </c>
      <c r="B30" s="16">
        <f t="shared" si="22"/>
        <v>-30</v>
      </c>
      <c r="C30" s="31">
        <f>VLOOKUP($B$1,'Multipliers and Adjustments'!$A$70:$I$86,TRUNC(COLUMN(C$2)/5)+2,FALSE)*SUMIFS('EPA Data'!$I:$I,'EPA Data'!$D:$D,'Country Selector'!$A$2,'EPA Data'!$J:$J,$B$1,'EPA Data'!$C:$C,C$2,'EPA Data'!$G:$G,"&gt;="&amp;$A30,'EPA Data'!$G:$G,"&lt;"&amp;$B30)*unit_conv</f>
        <v>0</v>
      </c>
      <c r="D30">
        <f t="shared" si="15"/>
        <v>0</v>
      </c>
      <c r="E30">
        <f t="shared" si="15"/>
        <v>0</v>
      </c>
      <c r="F30">
        <f t="shared" si="15"/>
        <v>0</v>
      </c>
      <c r="G30">
        <f t="shared" si="15"/>
        <v>0</v>
      </c>
      <c r="H30" s="31">
        <f>VLOOKUP($B$1,'Multipliers and Adjustments'!$A$70:$I$86,TRUNC(COLUMN(H$2)/5)+2,FALSE)*SUMIFS('EPA Data'!$I:$I,'EPA Data'!$D:$D,'Country Selector'!$A$2,'EPA Data'!$J:$J,$B$1,'EPA Data'!$C:$C,H$2,'EPA Data'!$G:$G,"&gt;="&amp;$A30,'EPA Data'!$G:$G,"&lt;"&amp;$B30)*unit_conv</f>
        <v>0</v>
      </c>
      <c r="I30">
        <f t="shared" si="16"/>
        <v>0</v>
      </c>
      <c r="J30">
        <f t="shared" si="16"/>
        <v>0</v>
      </c>
      <c r="K30">
        <f t="shared" si="16"/>
        <v>0</v>
      </c>
      <c r="L30">
        <f t="shared" si="16"/>
        <v>0</v>
      </c>
      <c r="M30" s="31">
        <f>VLOOKUP($B$1,'Multipliers and Adjustments'!$A$70:$I$86,TRUNC(COLUMN(M$2)/5)+2,FALSE)*SUMIFS('EPA Data'!$I:$I,'EPA Data'!$D:$D,'Country Selector'!$A$2,'EPA Data'!$J:$J,$B$1,'EPA Data'!$C:$C,M$2,'EPA Data'!$G:$G,"&gt;="&amp;$A30,'EPA Data'!$G:$G,"&lt;"&amp;$B30)*unit_conv</f>
        <v>0</v>
      </c>
      <c r="N30">
        <f t="shared" si="17"/>
        <v>0</v>
      </c>
      <c r="O30">
        <f t="shared" si="17"/>
        <v>0</v>
      </c>
      <c r="P30">
        <f t="shared" si="17"/>
        <v>0</v>
      </c>
      <c r="Q30">
        <f t="shared" si="17"/>
        <v>0</v>
      </c>
      <c r="R30" s="31">
        <f>VLOOKUP($B$1,'Multipliers and Adjustments'!$A$70:$I$86,TRUNC(COLUMN(R$2)/5)+2,FALSE)*SUMIFS('EPA Data'!$I:$I,'EPA Data'!$D:$D,'Country Selector'!$A$2,'EPA Data'!$J:$J,$B$1,'EPA Data'!$C:$C,R$2,'EPA Data'!$G:$G,"&gt;="&amp;$A30,'EPA Data'!$G:$G,"&lt;"&amp;$B30)*unit_conv</f>
        <v>0</v>
      </c>
      <c r="S30">
        <f t="shared" si="18"/>
        <v>0</v>
      </c>
      <c r="T30">
        <f t="shared" si="18"/>
        <v>0</v>
      </c>
      <c r="U30">
        <f t="shared" si="18"/>
        <v>0</v>
      </c>
      <c r="V30">
        <f t="shared" si="18"/>
        <v>0</v>
      </c>
      <c r="W30" s="31">
        <f>VLOOKUP($B$1,'Multipliers and Adjustments'!$A$70:$I$86,TRUNC(COLUMN(W$2)/5)+2,FALSE)*SUMIFS('EPA Data'!$I:$I,'EPA Data'!$D:$D,'Country Selector'!$A$2,'EPA Data'!$J:$J,$B$1,'EPA Data'!$C:$C,W$2,'EPA Data'!$G:$G,"&gt;="&amp;$A30,'EPA Data'!$G:$G,"&lt;"&amp;$B30)*unit_conv</f>
        <v>0</v>
      </c>
      <c r="X30">
        <f t="shared" si="19"/>
        <v>0</v>
      </c>
      <c r="Y30">
        <f t="shared" si="19"/>
        <v>0</v>
      </c>
      <c r="Z30">
        <f t="shared" si="19"/>
        <v>0</v>
      </c>
      <c r="AA30">
        <f t="shared" si="19"/>
        <v>0</v>
      </c>
      <c r="AB30" s="31">
        <f>VLOOKUP($B$1,'Multipliers and Adjustments'!$A$70:$I$86,TRUNC(COLUMN(AB$2)/5)+2,FALSE)*SUMIFS('EPA Data'!$I:$I,'EPA Data'!$D:$D,'Country Selector'!$A$2,'EPA Data'!$J:$J,$B$1,'EPA Data'!$C:$C,AB$2,'EPA Data'!$G:$G,"&gt;="&amp;$A30,'EPA Data'!$G:$G,"&lt;"&amp;$B30)*unit_conv</f>
        <v>0</v>
      </c>
      <c r="AC30">
        <f t="shared" si="20"/>
        <v>0</v>
      </c>
      <c r="AD30">
        <f t="shared" si="20"/>
        <v>0</v>
      </c>
      <c r="AE30">
        <f t="shared" si="20"/>
        <v>0</v>
      </c>
      <c r="AF30">
        <f t="shared" si="20"/>
        <v>0</v>
      </c>
      <c r="AG30" s="31">
        <f>VLOOKUP($B$1,'Multipliers and Adjustments'!$A$70:$I$86,TRUNC(COLUMN(AG$2)/5)+2,FALSE)*SUMIFS('EPA Data'!$I:$I,'EPA Data'!$D:$D,'Country Selector'!$A$2,'EPA Data'!$J:$J,$B$1,'EPA Data'!$C:$C,AG$2,'EPA Data'!$G:$G,"&gt;="&amp;$A30,'EPA Data'!$G:$G,"&lt;"&amp;$B30)*unit_conv</f>
        <v>0</v>
      </c>
      <c r="AH30">
        <f t="shared" si="21"/>
        <v>0</v>
      </c>
      <c r="AI30">
        <f t="shared" si="21"/>
        <v>0</v>
      </c>
      <c r="AJ30">
        <f t="shared" si="21"/>
        <v>0</v>
      </c>
      <c r="AK30">
        <f t="shared" si="21"/>
        <v>0</v>
      </c>
      <c r="AL30" s="31">
        <f>VLOOKUP($B$1,'Multipliers and Adjustments'!$A$70:$I$86,TRUNC(COLUMN(AL$2)/5)+2,FALSE)*SUMIFS('EPA Data'!$I:$I,'EPA Data'!$D:$D,'Country Selector'!$A$2,'EPA Data'!$J:$J,$B$1,'EPA Data'!$C:$C,AL$2,'EPA Data'!$G:$G,"&gt;="&amp;$A30,'EPA Data'!$G:$G,"&lt;"&amp;$B30)*unit_conv</f>
        <v>0</v>
      </c>
    </row>
    <row r="31" spans="1:38" x14ac:dyDescent="0.45">
      <c r="A31" s="15">
        <f t="shared" si="14"/>
        <v>-30</v>
      </c>
      <c r="B31" s="16">
        <f t="shared" si="22"/>
        <v>-20</v>
      </c>
      <c r="C31" s="31">
        <f>VLOOKUP($B$1,'Multipliers and Adjustments'!$A$70:$I$86,TRUNC(COLUMN(C$2)/5)+2,FALSE)*SUMIFS('EPA Data'!$I:$I,'EPA Data'!$D:$D,'Country Selector'!$A$2,'EPA Data'!$J:$J,$B$1,'EPA Data'!$C:$C,C$2,'EPA Data'!$G:$G,"&gt;="&amp;$A31,'EPA Data'!$G:$G,"&lt;"&amp;$B31)*unit_conv</f>
        <v>0</v>
      </c>
      <c r="D31">
        <f t="shared" si="15"/>
        <v>0</v>
      </c>
      <c r="E31">
        <f t="shared" si="15"/>
        <v>0</v>
      </c>
      <c r="F31">
        <f t="shared" si="15"/>
        <v>0</v>
      </c>
      <c r="G31">
        <f t="shared" si="15"/>
        <v>0</v>
      </c>
      <c r="H31" s="31">
        <f>VLOOKUP($B$1,'Multipliers and Adjustments'!$A$70:$I$86,TRUNC(COLUMN(H$2)/5)+2,FALSE)*SUMIFS('EPA Data'!$I:$I,'EPA Data'!$D:$D,'Country Selector'!$A$2,'EPA Data'!$J:$J,$B$1,'EPA Data'!$C:$C,H$2,'EPA Data'!$G:$G,"&gt;="&amp;$A31,'EPA Data'!$G:$G,"&lt;"&amp;$B31)*unit_conv</f>
        <v>0</v>
      </c>
      <c r="I31">
        <f t="shared" si="16"/>
        <v>0</v>
      </c>
      <c r="J31">
        <f t="shared" si="16"/>
        <v>0</v>
      </c>
      <c r="K31">
        <f t="shared" si="16"/>
        <v>0</v>
      </c>
      <c r="L31">
        <f t="shared" si="16"/>
        <v>0</v>
      </c>
      <c r="M31" s="31">
        <f>VLOOKUP($B$1,'Multipliers and Adjustments'!$A$70:$I$86,TRUNC(COLUMN(M$2)/5)+2,FALSE)*SUMIFS('EPA Data'!$I:$I,'EPA Data'!$D:$D,'Country Selector'!$A$2,'EPA Data'!$J:$J,$B$1,'EPA Data'!$C:$C,M$2,'EPA Data'!$G:$G,"&gt;="&amp;$A31,'EPA Data'!$G:$G,"&lt;"&amp;$B31)*unit_conv</f>
        <v>0</v>
      </c>
      <c r="N31">
        <f t="shared" si="17"/>
        <v>0</v>
      </c>
      <c r="O31">
        <f t="shared" si="17"/>
        <v>0</v>
      </c>
      <c r="P31">
        <f t="shared" si="17"/>
        <v>0</v>
      </c>
      <c r="Q31">
        <f t="shared" si="17"/>
        <v>0</v>
      </c>
      <c r="R31" s="31">
        <f>VLOOKUP($B$1,'Multipliers and Adjustments'!$A$70:$I$86,TRUNC(COLUMN(R$2)/5)+2,FALSE)*SUMIFS('EPA Data'!$I:$I,'EPA Data'!$D:$D,'Country Selector'!$A$2,'EPA Data'!$J:$J,$B$1,'EPA Data'!$C:$C,R$2,'EPA Data'!$G:$G,"&gt;="&amp;$A31,'EPA Data'!$G:$G,"&lt;"&amp;$B31)*unit_conv</f>
        <v>0</v>
      </c>
      <c r="S31">
        <f t="shared" si="18"/>
        <v>0</v>
      </c>
      <c r="T31">
        <f t="shared" si="18"/>
        <v>0</v>
      </c>
      <c r="U31">
        <f t="shared" si="18"/>
        <v>0</v>
      </c>
      <c r="V31">
        <f t="shared" si="18"/>
        <v>0</v>
      </c>
      <c r="W31" s="31">
        <f>VLOOKUP($B$1,'Multipliers and Adjustments'!$A$70:$I$86,TRUNC(COLUMN(W$2)/5)+2,FALSE)*SUMIFS('EPA Data'!$I:$I,'EPA Data'!$D:$D,'Country Selector'!$A$2,'EPA Data'!$J:$J,$B$1,'EPA Data'!$C:$C,W$2,'EPA Data'!$G:$G,"&gt;="&amp;$A31,'EPA Data'!$G:$G,"&lt;"&amp;$B31)*unit_conv</f>
        <v>0</v>
      </c>
      <c r="X31">
        <f t="shared" si="19"/>
        <v>0</v>
      </c>
      <c r="Y31">
        <f t="shared" si="19"/>
        <v>0</v>
      </c>
      <c r="Z31">
        <f t="shared" si="19"/>
        <v>0</v>
      </c>
      <c r="AA31">
        <f t="shared" si="19"/>
        <v>0</v>
      </c>
      <c r="AB31" s="31">
        <f>VLOOKUP($B$1,'Multipliers and Adjustments'!$A$70:$I$86,TRUNC(COLUMN(AB$2)/5)+2,FALSE)*SUMIFS('EPA Data'!$I:$I,'EPA Data'!$D:$D,'Country Selector'!$A$2,'EPA Data'!$J:$J,$B$1,'EPA Data'!$C:$C,AB$2,'EPA Data'!$G:$G,"&gt;="&amp;$A31,'EPA Data'!$G:$G,"&lt;"&amp;$B31)*unit_conv</f>
        <v>0</v>
      </c>
      <c r="AC31">
        <f t="shared" si="20"/>
        <v>0</v>
      </c>
      <c r="AD31">
        <f t="shared" si="20"/>
        <v>0</v>
      </c>
      <c r="AE31">
        <f t="shared" si="20"/>
        <v>0</v>
      </c>
      <c r="AF31">
        <f t="shared" si="20"/>
        <v>0</v>
      </c>
      <c r="AG31" s="31">
        <f>VLOOKUP($B$1,'Multipliers and Adjustments'!$A$70:$I$86,TRUNC(COLUMN(AG$2)/5)+2,FALSE)*SUMIFS('EPA Data'!$I:$I,'EPA Data'!$D:$D,'Country Selector'!$A$2,'EPA Data'!$J:$J,$B$1,'EPA Data'!$C:$C,AG$2,'EPA Data'!$G:$G,"&gt;="&amp;$A31,'EPA Data'!$G:$G,"&lt;"&amp;$B31)*unit_conv</f>
        <v>0</v>
      </c>
      <c r="AH31">
        <f t="shared" si="21"/>
        <v>0</v>
      </c>
      <c r="AI31">
        <f t="shared" si="21"/>
        <v>0</v>
      </c>
      <c r="AJ31">
        <f t="shared" si="21"/>
        <v>0</v>
      </c>
      <c r="AK31">
        <f t="shared" si="21"/>
        <v>0</v>
      </c>
      <c r="AL31" s="31">
        <f>VLOOKUP($B$1,'Multipliers and Adjustments'!$A$70:$I$86,TRUNC(COLUMN(AL$2)/5)+2,FALSE)*SUMIFS('EPA Data'!$I:$I,'EPA Data'!$D:$D,'Country Selector'!$A$2,'EPA Data'!$J:$J,$B$1,'EPA Data'!$C:$C,AL$2,'EPA Data'!$G:$G,"&gt;="&amp;$A31,'EPA Data'!$G:$G,"&lt;"&amp;$B31)*unit_conv</f>
        <v>0</v>
      </c>
    </row>
    <row r="32" spans="1:38" x14ac:dyDescent="0.45">
      <c r="A32" s="15">
        <f t="shared" si="14"/>
        <v>-20</v>
      </c>
      <c r="B32" s="16">
        <f t="shared" si="22"/>
        <v>-10</v>
      </c>
      <c r="C32" s="31">
        <f>VLOOKUP($B$1,'Multipliers and Adjustments'!$A$70:$I$86,TRUNC(COLUMN(C$2)/5)+2,FALSE)*SUMIFS('EPA Data'!$I:$I,'EPA Data'!$D:$D,'Country Selector'!$A$2,'EPA Data'!$J:$J,$B$1,'EPA Data'!$C:$C,C$2,'EPA Data'!$G:$G,"&gt;="&amp;$A32,'EPA Data'!$G:$G,"&lt;"&amp;$B32)*unit_conv</f>
        <v>0</v>
      </c>
      <c r="D32">
        <f t="shared" si="15"/>
        <v>0</v>
      </c>
      <c r="E32">
        <f t="shared" si="15"/>
        <v>0</v>
      </c>
      <c r="F32">
        <f t="shared" si="15"/>
        <v>0</v>
      </c>
      <c r="G32">
        <f t="shared" si="15"/>
        <v>0</v>
      </c>
      <c r="H32" s="31">
        <f>VLOOKUP($B$1,'Multipliers and Adjustments'!$A$70:$I$86,TRUNC(COLUMN(H$2)/5)+2,FALSE)*SUMIFS('EPA Data'!$I:$I,'EPA Data'!$D:$D,'Country Selector'!$A$2,'EPA Data'!$J:$J,$B$1,'EPA Data'!$C:$C,H$2,'EPA Data'!$G:$G,"&gt;="&amp;$A32,'EPA Data'!$G:$G,"&lt;"&amp;$B32)*unit_conv</f>
        <v>0</v>
      </c>
      <c r="I32">
        <f t="shared" si="16"/>
        <v>0</v>
      </c>
      <c r="J32">
        <f t="shared" si="16"/>
        <v>0</v>
      </c>
      <c r="K32">
        <f t="shared" si="16"/>
        <v>0</v>
      </c>
      <c r="L32">
        <f t="shared" si="16"/>
        <v>0</v>
      </c>
      <c r="M32" s="31">
        <f>VLOOKUP($B$1,'Multipliers and Adjustments'!$A$70:$I$86,TRUNC(COLUMN(M$2)/5)+2,FALSE)*SUMIFS('EPA Data'!$I:$I,'EPA Data'!$D:$D,'Country Selector'!$A$2,'EPA Data'!$J:$J,$B$1,'EPA Data'!$C:$C,M$2,'EPA Data'!$G:$G,"&gt;="&amp;$A32,'EPA Data'!$G:$G,"&lt;"&amp;$B32)*unit_conv</f>
        <v>0</v>
      </c>
      <c r="N32">
        <f t="shared" si="17"/>
        <v>0</v>
      </c>
      <c r="O32">
        <f t="shared" si="17"/>
        <v>0</v>
      </c>
      <c r="P32">
        <f t="shared" si="17"/>
        <v>0</v>
      </c>
      <c r="Q32">
        <f t="shared" si="17"/>
        <v>0</v>
      </c>
      <c r="R32" s="31">
        <f>VLOOKUP($B$1,'Multipliers and Adjustments'!$A$70:$I$86,TRUNC(COLUMN(R$2)/5)+2,FALSE)*SUMIFS('EPA Data'!$I:$I,'EPA Data'!$D:$D,'Country Selector'!$A$2,'EPA Data'!$J:$J,$B$1,'EPA Data'!$C:$C,R$2,'EPA Data'!$G:$G,"&gt;="&amp;$A32,'EPA Data'!$G:$G,"&lt;"&amp;$B32)*unit_conv</f>
        <v>0</v>
      </c>
      <c r="S32">
        <f t="shared" si="18"/>
        <v>0</v>
      </c>
      <c r="T32">
        <f t="shared" si="18"/>
        <v>0</v>
      </c>
      <c r="U32">
        <f t="shared" si="18"/>
        <v>0</v>
      </c>
      <c r="V32">
        <f t="shared" si="18"/>
        <v>0</v>
      </c>
      <c r="W32" s="31">
        <f>VLOOKUP($B$1,'Multipliers and Adjustments'!$A$70:$I$86,TRUNC(COLUMN(W$2)/5)+2,FALSE)*SUMIFS('EPA Data'!$I:$I,'EPA Data'!$D:$D,'Country Selector'!$A$2,'EPA Data'!$J:$J,$B$1,'EPA Data'!$C:$C,W$2,'EPA Data'!$G:$G,"&gt;="&amp;$A32,'EPA Data'!$G:$G,"&lt;"&amp;$B32)*unit_conv</f>
        <v>0</v>
      </c>
      <c r="X32">
        <f t="shared" si="19"/>
        <v>0</v>
      </c>
      <c r="Y32">
        <f t="shared" si="19"/>
        <v>0</v>
      </c>
      <c r="Z32">
        <f t="shared" si="19"/>
        <v>0</v>
      </c>
      <c r="AA32">
        <f t="shared" si="19"/>
        <v>0</v>
      </c>
      <c r="AB32" s="31">
        <f>VLOOKUP($B$1,'Multipliers and Adjustments'!$A$70:$I$86,TRUNC(COLUMN(AB$2)/5)+2,FALSE)*SUMIFS('EPA Data'!$I:$I,'EPA Data'!$D:$D,'Country Selector'!$A$2,'EPA Data'!$J:$J,$B$1,'EPA Data'!$C:$C,AB$2,'EPA Data'!$G:$G,"&gt;="&amp;$A32,'EPA Data'!$G:$G,"&lt;"&amp;$B32)*unit_conv</f>
        <v>0</v>
      </c>
      <c r="AC32">
        <f t="shared" si="20"/>
        <v>0</v>
      </c>
      <c r="AD32">
        <f t="shared" si="20"/>
        <v>0</v>
      </c>
      <c r="AE32">
        <f t="shared" si="20"/>
        <v>0</v>
      </c>
      <c r="AF32">
        <f t="shared" si="20"/>
        <v>0</v>
      </c>
      <c r="AG32" s="31">
        <f>VLOOKUP($B$1,'Multipliers and Adjustments'!$A$70:$I$86,TRUNC(COLUMN(AG$2)/5)+2,FALSE)*SUMIFS('EPA Data'!$I:$I,'EPA Data'!$D:$D,'Country Selector'!$A$2,'EPA Data'!$J:$J,$B$1,'EPA Data'!$C:$C,AG$2,'EPA Data'!$G:$G,"&gt;="&amp;$A32,'EPA Data'!$G:$G,"&lt;"&amp;$B32)*unit_conv</f>
        <v>0</v>
      </c>
      <c r="AH32">
        <f t="shared" si="21"/>
        <v>0</v>
      </c>
      <c r="AI32">
        <f t="shared" si="21"/>
        <v>0</v>
      </c>
      <c r="AJ32">
        <f t="shared" si="21"/>
        <v>0</v>
      </c>
      <c r="AK32">
        <f t="shared" si="21"/>
        <v>0</v>
      </c>
      <c r="AL32" s="31">
        <f>VLOOKUP($B$1,'Multipliers and Adjustments'!$A$70:$I$86,TRUNC(COLUMN(AL$2)/5)+2,FALSE)*SUMIFS('EPA Data'!$I:$I,'EPA Data'!$D:$D,'Country Selector'!$A$2,'EPA Data'!$J:$J,$B$1,'EPA Data'!$C:$C,AL$2,'EPA Data'!$G:$G,"&gt;="&amp;$A32,'EPA Data'!$G:$G,"&lt;"&amp;$B32)*unit_conv</f>
        <v>0</v>
      </c>
    </row>
    <row r="33" spans="1:38" x14ac:dyDescent="0.45">
      <c r="A33" s="15">
        <f t="shared" si="14"/>
        <v>-10</v>
      </c>
      <c r="B33" s="16">
        <f t="shared" si="22"/>
        <v>0</v>
      </c>
      <c r="C33" s="31">
        <f>VLOOKUP($B$1,'Multipliers and Adjustments'!$A$70:$I$86,TRUNC(COLUMN(C$2)/5)+2,FALSE)*SUMIFS('EPA Data'!$I:$I,'EPA Data'!$D:$D,'Country Selector'!$A$2,'EPA Data'!$J:$J,$B$1,'EPA Data'!$C:$C,C$2,'EPA Data'!$G:$G,"&gt;="&amp;$A33,'EPA Data'!$G:$G,"&lt;"&amp;$B33)*unit_conv</f>
        <v>473896674811.8396</v>
      </c>
      <c r="D33">
        <f t="shared" si="15"/>
        <v>432726515084.50458</v>
      </c>
      <c r="E33">
        <f t="shared" si="15"/>
        <v>391556355357.16956</v>
      </c>
      <c r="F33">
        <f t="shared" si="15"/>
        <v>350386195629.83453</v>
      </c>
      <c r="G33">
        <f t="shared" si="15"/>
        <v>309216035902.49951</v>
      </c>
      <c r="H33" s="31">
        <f>VLOOKUP($B$1,'Multipliers and Adjustments'!$A$70:$I$86,TRUNC(COLUMN(H$2)/5)+2,FALSE)*SUMIFS('EPA Data'!$I:$I,'EPA Data'!$D:$D,'Country Selector'!$A$2,'EPA Data'!$J:$J,$B$1,'EPA Data'!$C:$C,H$2,'EPA Data'!$G:$G,"&gt;="&amp;$A33,'EPA Data'!$G:$G,"&lt;"&amp;$B33)*unit_conv</f>
        <v>268045876175.16461</v>
      </c>
      <c r="I33">
        <f t="shared" si="16"/>
        <v>252776788175.10553</v>
      </c>
      <c r="J33">
        <f t="shared" si="16"/>
        <v>237507700175.04645</v>
      </c>
      <c r="K33">
        <f t="shared" si="16"/>
        <v>222238612174.98737</v>
      </c>
      <c r="L33">
        <f t="shared" si="16"/>
        <v>206969524174.92828</v>
      </c>
      <c r="M33" s="31">
        <f>VLOOKUP($B$1,'Multipliers and Adjustments'!$A$70:$I$86,TRUNC(COLUMN(M$2)/5)+2,FALSE)*SUMIFS('EPA Data'!$I:$I,'EPA Data'!$D:$D,'Country Selector'!$A$2,'EPA Data'!$J:$J,$B$1,'EPA Data'!$C:$C,M$2,'EPA Data'!$G:$G,"&gt;="&amp;$A33,'EPA Data'!$G:$G,"&lt;"&amp;$B33)*unit_conv</f>
        <v>191700436174.8692</v>
      </c>
      <c r="N33">
        <f t="shared" si="17"/>
        <v>177923141419.88727</v>
      </c>
      <c r="O33">
        <f t="shared" si="17"/>
        <v>164145846664.90533</v>
      </c>
      <c r="P33">
        <f t="shared" si="17"/>
        <v>150368551909.9234</v>
      </c>
      <c r="Q33">
        <f t="shared" si="17"/>
        <v>136591257154.94148</v>
      </c>
      <c r="R33" s="31">
        <f>VLOOKUP($B$1,'Multipliers and Adjustments'!$A$70:$I$86,TRUNC(COLUMN(R$2)/5)+2,FALSE)*SUMIFS('EPA Data'!$I:$I,'EPA Data'!$D:$D,'Country Selector'!$A$2,'EPA Data'!$J:$J,$B$1,'EPA Data'!$C:$C,R$2,'EPA Data'!$G:$G,"&gt;="&amp;$A33,'EPA Data'!$G:$G,"&lt;"&amp;$B33)*unit_conv</f>
        <v>122813962399.95959</v>
      </c>
      <c r="S33">
        <f t="shared" si="18"/>
        <v>124342012405.39554</v>
      </c>
      <c r="T33">
        <f t="shared" si="18"/>
        <v>125870062410.83148</v>
      </c>
      <c r="U33">
        <f t="shared" si="18"/>
        <v>127398112416.26743</v>
      </c>
      <c r="V33">
        <f t="shared" si="18"/>
        <v>128926162421.70337</v>
      </c>
      <c r="W33" s="31">
        <f>VLOOKUP($B$1,'Multipliers and Adjustments'!$A$70:$I$86,TRUNC(COLUMN(W$2)/5)+2,FALSE)*SUMIFS('EPA Data'!$I:$I,'EPA Data'!$D:$D,'Country Selector'!$A$2,'EPA Data'!$J:$J,$B$1,'EPA Data'!$C:$C,W$2,'EPA Data'!$G:$G,"&gt;="&amp;$A33,'EPA Data'!$G:$G,"&lt;"&amp;$B33)*unit_conv</f>
        <v>130454212427.13928</v>
      </c>
      <c r="X33">
        <f t="shared" si="19"/>
        <v>132365458458.66203</v>
      </c>
      <c r="Y33">
        <f t="shared" si="19"/>
        <v>134276704490.18478</v>
      </c>
      <c r="Z33">
        <f t="shared" si="19"/>
        <v>136187950521.70753</v>
      </c>
      <c r="AA33">
        <f t="shared" si="19"/>
        <v>138099196553.23029</v>
      </c>
      <c r="AB33" s="31">
        <f>VLOOKUP($B$1,'Multipliers and Adjustments'!$A$70:$I$86,TRUNC(COLUMN(AB$2)/5)+2,FALSE)*SUMIFS('EPA Data'!$I:$I,'EPA Data'!$D:$D,'Country Selector'!$A$2,'EPA Data'!$J:$J,$B$1,'EPA Data'!$C:$C,AB$2,'EPA Data'!$G:$G,"&gt;="&amp;$A33,'EPA Data'!$G:$G,"&lt;"&amp;$B33)*unit_conv</f>
        <v>140010442584.75302</v>
      </c>
      <c r="AC33">
        <f t="shared" si="20"/>
        <v>142430991679.42993</v>
      </c>
      <c r="AD33">
        <f t="shared" si="20"/>
        <v>144851540774.10684</v>
      </c>
      <c r="AE33">
        <f t="shared" si="20"/>
        <v>147272089868.78375</v>
      </c>
      <c r="AF33">
        <f t="shared" si="20"/>
        <v>149692638963.46066</v>
      </c>
      <c r="AG33" s="31">
        <f>VLOOKUP($B$1,'Multipliers and Adjustments'!$A$70:$I$86,TRUNC(COLUMN(AG$2)/5)+2,FALSE)*SUMIFS('EPA Data'!$I:$I,'EPA Data'!$D:$D,'Country Selector'!$A$2,'EPA Data'!$J:$J,$B$1,'EPA Data'!$C:$C,AG$2,'EPA Data'!$G:$G,"&gt;="&amp;$A33,'EPA Data'!$G:$G,"&lt;"&amp;$B33)*unit_conv</f>
        <v>152113188058.1376</v>
      </c>
      <c r="AH33">
        <f t="shared" si="21"/>
        <v>155187718570.23215</v>
      </c>
      <c r="AI33">
        <f t="shared" si="21"/>
        <v>158262249082.32669</v>
      </c>
      <c r="AJ33">
        <f t="shared" si="21"/>
        <v>161336779594.42123</v>
      </c>
      <c r="AK33">
        <f t="shared" si="21"/>
        <v>164411310106.51578</v>
      </c>
      <c r="AL33" s="31">
        <f>VLOOKUP($B$1,'Multipliers and Adjustments'!$A$70:$I$86,TRUNC(COLUMN(AL$2)/5)+2,FALSE)*SUMIFS('EPA Data'!$I:$I,'EPA Data'!$D:$D,'Country Selector'!$A$2,'EPA Data'!$J:$J,$B$1,'EPA Data'!$C:$C,AL$2,'EPA Data'!$G:$G,"&gt;="&amp;$A33,'EPA Data'!$G:$G,"&lt;"&amp;$B33)*unit_conv</f>
        <v>167485840618.61029</v>
      </c>
    </row>
    <row r="34" spans="1:38" x14ac:dyDescent="0.45">
      <c r="A34" s="17">
        <f t="shared" si="14"/>
        <v>0</v>
      </c>
      <c r="B34" s="18">
        <f>A34</f>
        <v>0</v>
      </c>
      <c r="C34" s="37">
        <f>VLOOKUP($B$1,'Multipliers and Adjustments'!$A$70:$I$86,TRUNC(COLUMN(C$2)/5)+2,FALSE)*SUMIFS('EPA Data'!$I:$I,'EPA Data'!$D:$D,'Country Selector'!$A$2,'EPA Data'!$J:$J,$B$1,'EPA Data'!$C:$C,C$2,'EPA Data'!$G:$G,$A34)*unit_conv</f>
        <v>0</v>
      </c>
      <c r="D34">
        <f t="shared" ref="D34:G49" si="23">C34+($H34-$C34)/5</f>
        <v>0</v>
      </c>
      <c r="E34">
        <f t="shared" si="23"/>
        <v>0</v>
      </c>
      <c r="F34">
        <f t="shared" si="23"/>
        <v>0</v>
      </c>
      <c r="G34">
        <f t="shared" si="23"/>
        <v>0</v>
      </c>
      <c r="H34" s="37">
        <f>VLOOKUP($B$1,'Multipliers and Adjustments'!$A$70:$I$86,TRUNC(COLUMN(H$2)/5)+2,FALSE)*SUMIFS('EPA Data'!$I:$I,'EPA Data'!$D:$D,'Country Selector'!$A$2,'EPA Data'!$J:$J,$B$1,'EPA Data'!$C:$C,H$2,'EPA Data'!$G:$G,$A34)*unit_conv</f>
        <v>0</v>
      </c>
      <c r="I34">
        <f t="shared" si="16"/>
        <v>0</v>
      </c>
      <c r="J34">
        <f t="shared" si="16"/>
        <v>0</v>
      </c>
      <c r="K34">
        <f t="shared" si="16"/>
        <v>0</v>
      </c>
      <c r="L34">
        <f t="shared" si="16"/>
        <v>0</v>
      </c>
      <c r="M34" s="37">
        <f>VLOOKUP($B$1,'Multipliers and Adjustments'!$A$70:$I$86,TRUNC(COLUMN(M$2)/5)+2,FALSE)*SUMIFS('EPA Data'!$I:$I,'EPA Data'!$D:$D,'Country Selector'!$A$2,'EPA Data'!$J:$J,$B$1,'EPA Data'!$C:$C,M$2,'EPA Data'!$G:$G,$A34)*unit_conv</f>
        <v>0</v>
      </c>
      <c r="N34">
        <f t="shared" si="17"/>
        <v>0</v>
      </c>
      <c r="O34">
        <f t="shared" si="17"/>
        <v>0</v>
      </c>
      <c r="P34">
        <f t="shared" si="17"/>
        <v>0</v>
      </c>
      <c r="Q34">
        <f t="shared" si="17"/>
        <v>0</v>
      </c>
      <c r="R34" s="37">
        <f>VLOOKUP($B$1,'Multipliers and Adjustments'!$A$70:$I$86,TRUNC(COLUMN(R$2)/5)+2,FALSE)*SUMIFS('EPA Data'!$I:$I,'EPA Data'!$D:$D,'Country Selector'!$A$2,'EPA Data'!$J:$J,$B$1,'EPA Data'!$C:$C,R$2,'EPA Data'!$G:$G,$A34)*unit_conv</f>
        <v>0</v>
      </c>
      <c r="S34">
        <f t="shared" si="18"/>
        <v>0</v>
      </c>
      <c r="T34">
        <f t="shared" si="18"/>
        <v>0</v>
      </c>
      <c r="U34">
        <f t="shared" si="18"/>
        <v>0</v>
      </c>
      <c r="V34">
        <f t="shared" si="18"/>
        <v>0</v>
      </c>
      <c r="W34" s="37">
        <f>VLOOKUP($B$1,'Multipliers and Adjustments'!$A$70:$I$86,TRUNC(COLUMN(W$2)/5)+2,FALSE)*SUMIFS('EPA Data'!$I:$I,'EPA Data'!$D:$D,'Country Selector'!$A$2,'EPA Data'!$J:$J,$B$1,'EPA Data'!$C:$C,W$2,'EPA Data'!$G:$G,$A34)*unit_conv</f>
        <v>0</v>
      </c>
      <c r="X34">
        <f t="shared" si="19"/>
        <v>0</v>
      </c>
      <c r="Y34">
        <f t="shared" si="19"/>
        <v>0</v>
      </c>
      <c r="Z34">
        <f t="shared" si="19"/>
        <v>0</v>
      </c>
      <c r="AA34">
        <f t="shared" si="19"/>
        <v>0</v>
      </c>
      <c r="AB34" s="37">
        <f>VLOOKUP($B$1,'Multipliers and Adjustments'!$A$70:$I$86,TRUNC(COLUMN(AB$2)/5)+2,FALSE)*SUMIFS('EPA Data'!$I:$I,'EPA Data'!$D:$D,'Country Selector'!$A$2,'EPA Data'!$J:$J,$B$1,'EPA Data'!$C:$C,AB$2,'EPA Data'!$G:$G,$A34)*unit_conv</f>
        <v>0</v>
      </c>
      <c r="AC34">
        <f t="shared" si="20"/>
        <v>0</v>
      </c>
      <c r="AD34">
        <f t="shared" si="20"/>
        <v>0</v>
      </c>
      <c r="AE34">
        <f t="shared" si="20"/>
        <v>0</v>
      </c>
      <c r="AF34">
        <f t="shared" si="20"/>
        <v>0</v>
      </c>
      <c r="AG34" s="37">
        <f>VLOOKUP($B$1,'Multipliers and Adjustments'!$A$70:$I$86,TRUNC(COLUMN(AG$2)/5)+2,FALSE)*SUMIFS('EPA Data'!$I:$I,'EPA Data'!$D:$D,'Country Selector'!$A$2,'EPA Data'!$J:$J,$B$1,'EPA Data'!$C:$C,AG$2,'EPA Data'!$G:$G,$A34)*unit_conv</f>
        <v>0</v>
      </c>
      <c r="AH34">
        <f t="shared" si="21"/>
        <v>0</v>
      </c>
      <c r="AI34">
        <f t="shared" si="21"/>
        <v>0</v>
      </c>
      <c r="AJ34">
        <f t="shared" si="21"/>
        <v>0</v>
      </c>
      <c r="AK34">
        <f t="shared" si="21"/>
        <v>0</v>
      </c>
      <c r="AL34" s="37">
        <f>VLOOKUP($B$1,'Multipliers and Adjustments'!$A$70:$I$86,TRUNC(COLUMN(AL$2)/5)+2,FALSE)*SUMIFS('EPA Data'!$I:$I,'EPA Data'!$D:$D,'Country Selector'!$A$2,'EPA Data'!$J:$J,$B$1,'EPA Data'!$C:$C,AL$2,'EPA Data'!$G:$G,$A34)*unit_conv</f>
        <v>0</v>
      </c>
    </row>
    <row r="35" spans="1:38" x14ac:dyDescent="0.45">
      <c r="A35" s="19">
        <v>0.1</v>
      </c>
      <c r="B35" s="20">
        <f>A35+9.9</f>
        <v>10</v>
      </c>
      <c r="C35" s="31">
        <f>VLOOKUP($B$1,'Multipliers and Adjustments'!$A$70:$I$86,TRUNC(COLUMN(C$2)/5)+2,FALSE)*SUMIFS('EPA Data'!$I:$I,'EPA Data'!$D:$D,'Country Selector'!$A$2,'EPA Data'!$J:$J,$B$1,'EPA Data'!$C:$C,C$2,'EPA Data'!$G:$G,"&gt;="&amp;$A35,'EPA Data'!$G:$G,"&lt;"&amp;$B35)*unit_conv</f>
        <v>1647794157266.615</v>
      </c>
      <c r="D35">
        <f t="shared" si="23"/>
        <v>1575981180742.3804</v>
      </c>
      <c r="E35">
        <f t="shared" si="23"/>
        <v>1504168204218.1458</v>
      </c>
      <c r="F35">
        <f t="shared" si="23"/>
        <v>1432355227693.9111</v>
      </c>
      <c r="G35">
        <f t="shared" si="23"/>
        <v>1360542251169.6765</v>
      </c>
      <c r="H35" s="31">
        <f>VLOOKUP($B$1,'Multipliers and Adjustments'!$A$70:$I$86,TRUNC(COLUMN(H$2)/5)+2,FALSE)*SUMIFS('EPA Data'!$I:$I,'EPA Data'!$D:$D,'Country Selector'!$A$2,'EPA Data'!$J:$J,$B$1,'EPA Data'!$C:$C,H$2,'EPA Data'!$G:$G,"&gt;="&amp;$A35,'EPA Data'!$G:$G,"&lt;"&amp;$B35)*unit_conv</f>
        <v>1288729274645.4414</v>
      </c>
      <c r="I35">
        <f t="shared" si="16"/>
        <v>1224420370906.5862</v>
      </c>
      <c r="J35">
        <f t="shared" si="16"/>
        <v>1160111467167.731</v>
      </c>
      <c r="K35">
        <f t="shared" si="16"/>
        <v>1095802563428.8756</v>
      </c>
      <c r="L35">
        <f t="shared" si="16"/>
        <v>1031493659690.0203</v>
      </c>
      <c r="M35" s="31">
        <f>VLOOKUP($B$1,'Multipliers and Adjustments'!$A$70:$I$86,TRUNC(COLUMN(M$2)/5)+2,FALSE)*SUMIFS('EPA Data'!$I:$I,'EPA Data'!$D:$D,'Country Selector'!$A$2,'EPA Data'!$J:$J,$B$1,'EPA Data'!$C:$C,M$2,'EPA Data'!$G:$G,"&gt;="&amp;$A35,'EPA Data'!$G:$G,"&lt;"&amp;$B35)*unit_conv</f>
        <v>967184755951.16479</v>
      </c>
      <c r="N35">
        <f t="shared" si="17"/>
        <v>923250114172.69568</v>
      </c>
      <c r="O35">
        <f t="shared" si="17"/>
        <v>879315472394.22656</v>
      </c>
      <c r="P35">
        <f t="shared" si="17"/>
        <v>835380830615.75745</v>
      </c>
      <c r="Q35">
        <f t="shared" si="17"/>
        <v>791446188837.28833</v>
      </c>
      <c r="R35" s="31">
        <f>VLOOKUP($B$1,'Multipliers and Adjustments'!$A$70:$I$86,TRUNC(COLUMN(R$2)/5)+2,FALSE)*SUMIFS('EPA Data'!$I:$I,'EPA Data'!$D:$D,'Country Selector'!$A$2,'EPA Data'!$J:$J,$B$1,'EPA Data'!$C:$C,R$2,'EPA Data'!$G:$G,"&gt;="&amp;$A35,'EPA Data'!$G:$G,"&lt;"&amp;$B35)*unit_conv</f>
        <v>747511547058.81921</v>
      </c>
      <c r="S35">
        <f t="shared" si="18"/>
        <v>715648063272.23621</v>
      </c>
      <c r="T35">
        <f t="shared" si="18"/>
        <v>683784579485.6532</v>
      </c>
      <c r="U35">
        <f t="shared" si="18"/>
        <v>651921095699.07019</v>
      </c>
      <c r="V35">
        <f t="shared" si="18"/>
        <v>620057611912.48718</v>
      </c>
      <c r="W35" s="31">
        <f>VLOOKUP($B$1,'Multipliers and Adjustments'!$A$70:$I$86,TRUNC(COLUMN(W$2)/5)+2,FALSE)*SUMIFS('EPA Data'!$I:$I,'EPA Data'!$D:$D,'Country Selector'!$A$2,'EPA Data'!$J:$J,$B$1,'EPA Data'!$C:$C,W$2,'EPA Data'!$G:$G,"&gt;="&amp;$A35,'EPA Data'!$G:$G,"&lt;"&amp;$B35)*unit_conv</f>
        <v>588194128125.90417</v>
      </c>
      <c r="X35">
        <f t="shared" si="19"/>
        <v>567122315615.41394</v>
      </c>
      <c r="Y35">
        <f t="shared" si="19"/>
        <v>546050503104.92371</v>
      </c>
      <c r="Z35">
        <f t="shared" si="19"/>
        <v>524978690594.43347</v>
      </c>
      <c r="AA35">
        <f t="shared" si="19"/>
        <v>503906878083.94324</v>
      </c>
      <c r="AB35" s="31">
        <f>VLOOKUP($B$1,'Multipliers and Adjustments'!$A$70:$I$86,TRUNC(COLUMN(AB$2)/5)+2,FALSE)*SUMIFS('EPA Data'!$I:$I,'EPA Data'!$D:$D,'Country Selector'!$A$2,'EPA Data'!$J:$J,$B$1,'EPA Data'!$C:$C,AB$2,'EPA Data'!$G:$G,"&gt;="&amp;$A35,'EPA Data'!$G:$G,"&lt;"&amp;$B35)*unit_conv</f>
        <v>482835065573.453</v>
      </c>
      <c r="AC35">
        <f t="shared" si="20"/>
        <v>469799757003.78339</v>
      </c>
      <c r="AD35">
        <f t="shared" si="20"/>
        <v>456764448434.11377</v>
      </c>
      <c r="AE35">
        <f t="shared" si="20"/>
        <v>443729139864.44415</v>
      </c>
      <c r="AF35">
        <f t="shared" si="20"/>
        <v>430693831294.77454</v>
      </c>
      <c r="AG35" s="31">
        <f>VLOOKUP($B$1,'Multipliers and Adjustments'!$A$70:$I$86,TRUNC(COLUMN(AG$2)/5)+2,FALSE)*SUMIFS('EPA Data'!$I:$I,'EPA Data'!$D:$D,'Country Selector'!$A$2,'EPA Data'!$J:$J,$B$1,'EPA Data'!$C:$C,AG$2,'EPA Data'!$G:$G,"&gt;="&amp;$A35,'EPA Data'!$G:$G,"&lt;"&amp;$B35)*unit_conv</f>
        <v>417658522725.10498</v>
      </c>
      <c r="AH35">
        <f t="shared" si="21"/>
        <v>410769213736.05695</v>
      </c>
      <c r="AI35">
        <f t="shared" si="21"/>
        <v>403879904747.00891</v>
      </c>
      <c r="AJ35">
        <f t="shared" si="21"/>
        <v>396990595757.96088</v>
      </c>
      <c r="AK35">
        <f t="shared" si="21"/>
        <v>390101286768.91284</v>
      </c>
      <c r="AL35" s="31">
        <f>VLOOKUP($B$1,'Multipliers and Adjustments'!$A$70:$I$86,TRUNC(COLUMN(AL$2)/5)+2,FALSE)*SUMIFS('EPA Data'!$I:$I,'EPA Data'!$D:$D,'Country Selector'!$A$2,'EPA Data'!$J:$J,$B$1,'EPA Data'!$C:$C,AL$2,'EPA Data'!$G:$G,"&gt;="&amp;$A35,'EPA Data'!$G:$G,"&lt;"&amp;$B35)*unit_conv</f>
        <v>383211977779.86469</v>
      </c>
    </row>
    <row r="36" spans="1:38" x14ac:dyDescent="0.45">
      <c r="A36" s="15">
        <f t="shared" si="14"/>
        <v>10</v>
      </c>
      <c r="B36" s="16">
        <f t="shared" si="22"/>
        <v>20</v>
      </c>
      <c r="C36" s="31">
        <f>VLOOKUP($B$1,'Multipliers and Adjustments'!$A$70:$I$86,TRUNC(COLUMN(C$2)/5)+2,FALSE)*SUMIFS('EPA Data'!$I:$I,'EPA Data'!$D:$D,'Country Selector'!$A$2,'EPA Data'!$J:$J,$B$1,'EPA Data'!$C:$C,C$2,'EPA Data'!$G:$G,"&gt;="&amp;$A36,'EPA Data'!$G:$G,"&lt;"&amp;$B36)*unit_conv</f>
        <v>64071926288.306702</v>
      </c>
      <c r="D36">
        <f t="shared" si="23"/>
        <v>59169567935.168724</v>
      </c>
      <c r="E36">
        <f t="shared" si="23"/>
        <v>54267209582.030746</v>
      </c>
      <c r="F36">
        <f t="shared" si="23"/>
        <v>49364851228.892769</v>
      </c>
      <c r="G36">
        <f t="shared" si="23"/>
        <v>44462492875.754791</v>
      </c>
      <c r="H36" s="31">
        <f>VLOOKUP($B$1,'Multipliers and Adjustments'!$A$70:$I$86,TRUNC(COLUMN(H$2)/5)+2,FALSE)*SUMIFS('EPA Data'!$I:$I,'EPA Data'!$D:$D,'Country Selector'!$A$2,'EPA Data'!$J:$J,$B$1,'EPA Data'!$C:$C,H$2,'EPA Data'!$G:$G,"&gt;="&amp;$A36,'EPA Data'!$G:$G,"&lt;"&amp;$B36)*unit_conv</f>
        <v>39560134522.616798</v>
      </c>
      <c r="I36">
        <f t="shared" ref="I36:L51" si="24">H36+($M36-$H36)/5</f>
        <v>41120935790.240723</v>
      </c>
      <c r="J36">
        <f t="shared" si="24"/>
        <v>42681737057.864647</v>
      </c>
      <c r="K36">
        <f t="shared" si="24"/>
        <v>44242538325.488571</v>
      </c>
      <c r="L36">
        <f t="shared" si="24"/>
        <v>45803339593.112495</v>
      </c>
      <c r="M36" s="31">
        <f>VLOOKUP($B$1,'Multipliers and Adjustments'!$A$70:$I$86,TRUNC(COLUMN(M$2)/5)+2,FALSE)*SUMIFS('EPA Data'!$I:$I,'EPA Data'!$D:$D,'Country Selector'!$A$2,'EPA Data'!$J:$J,$B$1,'EPA Data'!$C:$C,M$2,'EPA Data'!$G:$G,"&gt;="&amp;$A36,'EPA Data'!$G:$G,"&lt;"&amp;$B36)*unit_conv</f>
        <v>47364140860.736404</v>
      </c>
      <c r="N36">
        <f t="shared" ref="N36:Q51" si="25">M36+($R36-$M36)/5</f>
        <v>49219357408.583206</v>
      </c>
      <c r="O36">
        <f t="shared" si="25"/>
        <v>51074573956.430008</v>
      </c>
      <c r="P36">
        <f t="shared" si="25"/>
        <v>52929790504.27681</v>
      </c>
      <c r="Q36">
        <f t="shared" si="25"/>
        <v>54785007052.123611</v>
      </c>
      <c r="R36" s="31">
        <f>VLOOKUP($B$1,'Multipliers and Adjustments'!$A$70:$I$86,TRUNC(COLUMN(R$2)/5)+2,FALSE)*SUMIFS('EPA Data'!$I:$I,'EPA Data'!$D:$D,'Country Selector'!$A$2,'EPA Data'!$J:$J,$B$1,'EPA Data'!$C:$C,R$2,'EPA Data'!$G:$G,"&gt;="&amp;$A36,'EPA Data'!$G:$G,"&lt;"&amp;$B36)*unit_conv</f>
        <v>56640223599.970406</v>
      </c>
      <c r="S36">
        <f t="shared" ref="S36:V51" si="26">R36+($W36-$R36)/5</f>
        <v>58645405806.601082</v>
      </c>
      <c r="T36">
        <f t="shared" si="26"/>
        <v>60650588013.231758</v>
      </c>
      <c r="U36">
        <f t="shared" si="26"/>
        <v>62655770219.862434</v>
      </c>
      <c r="V36">
        <f t="shared" si="26"/>
        <v>64660952426.493111</v>
      </c>
      <c r="W36" s="31">
        <f>VLOOKUP($B$1,'Multipliers and Adjustments'!$A$70:$I$86,TRUNC(COLUMN(W$2)/5)+2,FALSE)*SUMIFS('EPA Data'!$I:$I,'EPA Data'!$D:$D,'Country Selector'!$A$2,'EPA Data'!$J:$J,$B$1,'EPA Data'!$C:$C,W$2,'EPA Data'!$G:$G,"&gt;="&amp;$A36,'EPA Data'!$G:$G,"&lt;"&amp;$B36)*unit_conv</f>
        <v>66666134633.123795</v>
      </c>
      <c r="X36">
        <f t="shared" ref="X36:AA51" si="27">W36+($AB36-$W36)/5</f>
        <v>68964044749.73674</v>
      </c>
      <c r="Y36">
        <f t="shared" si="27"/>
        <v>71261954866.349686</v>
      </c>
      <c r="Z36">
        <f t="shared" si="27"/>
        <v>73559864982.962631</v>
      </c>
      <c r="AA36">
        <f t="shared" si="27"/>
        <v>75857775099.575577</v>
      </c>
      <c r="AB36" s="31">
        <f>VLOOKUP($B$1,'Multipliers and Adjustments'!$A$70:$I$86,TRUNC(COLUMN(AB$2)/5)+2,FALSE)*SUMIFS('EPA Data'!$I:$I,'EPA Data'!$D:$D,'Country Selector'!$A$2,'EPA Data'!$J:$J,$B$1,'EPA Data'!$C:$C,AB$2,'EPA Data'!$G:$G,"&gt;="&amp;$A36,'EPA Data'!$G:$G,"&lt;"&amp;$B36)*unit_conv</f>
        <v>78155685216.188507</v>
      </c>
      <c r="AC36">
        <f t="shared" ref="AC36:AF51" si="28">AB36+($AG36-$AB36)/5</f>
        <v>80790799111.12793</v>
      </c>
      <c r="AD36">
        <f t="shared" si="28"/>
        <v>83425913006.067352</v>
      </c>
      <c r="AE36">
        <f t="shared" si="28"/>
        <v>86061026901.006775</v>
      </c>
      <c r="AF36">
        <f t="shared" si="28"/>
        <v>88696140795.946198</v>
      </c>
      <c r="AG36" s="31">
        <f>VLOOKUP($B$1,'Multipliers and Adjustments'!$A$70:$I$86,TRUNC(COLUMN(AG$2)/5)+2,FALSE)*SUMIFS('EPA Data'!$I:$I,'EPA Data'!$D:$D,'Country Selector'!$A$2,'EPA Data'!$J:$J,$B$1,'EPA Data'!$C:$C,AG$2,'EPA Data'!$G:$G,"&gt;="&amp;$A36,'EPA Data'!$G:$G,"&lt;"&amp;$B36)*unit_conv</f>
        <v>91331254690.885605</v>
      </c>
      <c r="AH36">
        <f t="shared" ref="AH36:AK51" si="29">AG36+($AL36-$AG36)/5</f>
        <v>94377050921.320969</v>
      </c>
      <c r="AI36">
        <f t="shared" si="29"/>
        <v>97422847151.756332</v>
      </c>
      <c r="AJ36">
        <f t="shared" si="29"/>
        <v>100468643382.1917</v>
      </c>
      <c r="AK36">
        <f t="shared" si="29"/>
        <v>103514439612.62706</v>
      </c>
      <c r="AL36" s="31">
        <f>VLOOKUP($B$1,'Multipliers and Adjustments'!$A$70:$I$86,TRUNC(COLUMN(AL$2)/5)+2,FALSE)*SUMIFS('EPA Data'!$I:$I,'EPA Data'!$D:$D,'Country Selector'!$A$2,'EPA Data'!$J:$J,$B$1,'EPA Data'!$C:$C,AL$2,'EPA Data'!$G:$G,"&gt;="&amp;$A36,'EPA Data'!$G:$G,"&lt;"&amp;$B36)*unit_conv</f>
        <v>106560235843.06241</v>
      </c>
    </row>
    <row r="37" spans="1:38" x14ac:dyDescent="0.45">
      <c r="A37" s="15">
        <f t="shared" si="14"/>
        <v>20</v>
      </c>
      <c r="B37" s="16">
        <f t="shared" si="22"/>
        <v>30</v>
      </c>
      <c r="C37" s="31">
        <f>VLOOKUP($B$1,'Multipliers and Adjustments'!$A$70:$I$86,TRUNC(COLUMN(C$2)/5)+2,FALSE)*SUMIFS('EPA Data'!$I:$I,'EPA Data'!$D:$D,'Country Selector'!$A$2,'EPA Data'!$J:$J,$B$1,'EPA Data'!$C:$C,C$2,'EPA Data'!$G:$G,"&gt;="&amp;$A37,'EPA Data'!$G:$G,"&lt;"&amp;$B37)*unit_conv</f>
        <v>78452188521.623596</v>
      </c>
      <c r="D37">
        <f t="shared" si="23"/>
        <v>74790512025.356293</v>
      </c>
      <c r="E37">
        <f t="shared" si="23"/>
        <v>71128835529.088989</v>
      </c>
      <c r="F37">
        <f t="shared" si="23"/>
        <v>67467159032.821693</v>
      </c>
      <c r="G37">
        <f t="shared" si="23"/>
        <v>63805482536.554398</v>
      </c>
      <c r="H37" s="31">
        <f>VLOOKUP($B$1,'Multipliers and Adjustments'!$A$70:$I$86,TRUNC(COLUMN(H$2)/5)+2,FALSE)*SUMIFS('EPA Data'!$I:$I,'EPA Data'!$D:$D,'Country Selector'!$A$2,'EPA Data'!$J:$J,$B$1,'EPA Data'!$C:$C,H$2,'EPA Data'!$G:$G,"&gt;="&amp;$A37,'EPA Data'!$G:$G,"&lt;"&amp;$B37)*unit_conv</f>
        <v>60143806040.287102</v>
      </c>
      <c r="I37">
        <f t="shared" si="24"/>
        <v>58856490999.460281</v>
      </c>
      <c r="J37">
        <f t="shared" si="24"/>
        <v>57569175958.633461</v>
      </c>
      <c r="K37">
        <f t="shared" si="24"/>
        <v>56281860917.806641</v>
      </c>
      <c r="L37">
        <f t="shared" si="24"/>
        <v>54994545876.97982</v>
      </c>
      <c r="M37" s="31">
        <f>VLOOKUP($B$1,'Multipliers and Adjustments'!$A$70:$I$86,TRUNC(COLUMN(M$2)/5)+2,FALSE)*SUMIFS('EPA Data'!$I:$I,'EPA Data'!$D:$D,'Country Selector'!$A$2,'EPA Data'!$J:$J,$B$1,'EPA Data'!$C:$C,M$2,'EPA Data'!$G:$G,"&gt;="&amp;$A37,'EPA Data'!$G:$G,"&lt;"&amp;$B37)*unit_conv</f>
        <v>53707230836.153</v>
      </c>
      <c r="N37">
        <f t="shared" si="25"/>
        <v>52435975521.802879</v>
      </c>
      <c r="O37">
        <f t="shared" si="25"/>
        <v>51164720207.452759</v>
      </c>
      <c r="P37">
        <f t="shared" si="25"/>
        <v>49893464893.102638</v>
      </c>
      <c r="Q37">
        <f t="shared" si="25"/>
        <v>48622209578.752518</v>
      </c>
      <c r="R37" s="31">
        <f>VLOOKUP($B$1,'Multipliers and Adjustments'!$A$70:$I$86,TRUNC(COLUMN(R$2)/5)+2,FALSE)*SUMIFS('EPA Data'!$I:$I,'EPA Data'!$D:$D,'Country Selector'!$A$2,'EPA Data'!$J:$J,$B$1,'EPA Data'!$C:$C,R$2,'EPA Data'!$G:$G,"&gt;="&amp;$A37,'EPA Data'!$G:$G,"&lt;"&amp;$B37)*unit_conv</f>
        <v>47350954264.402405</v>
      </c>
      <c r="S37">
        <f t="shared" si="26"/>
        <v>46749404817.819603</v>
      </c>
      <c r="T37">
        <f t="shared" si="26"/>
        <v>46147855371.236801</v>
      </c>
      <c r="U37">
        <f t="shared" si="26"/>
        <v>45546305924.653999</v>
      </c>
      <c r="V37">
        <f t="shared" si="26"/>
        <v>44944756478.071198</v>
      </c>
      <c r="W37" s="31">
        <f>VLOOKUP($B$1,'Multipliers and Adjustments'!$A$70:$I$86,TRUNC(COLUMN(W$2)/5)+2,FALSE)*SUMIFS('EPA Data'!$I:$I,'EPA Data'!$D:$D,'Country Selector'!$A$2,'EPA Data'!$J:$J,$B$1,'EPA Data'!$C:$C,W$2,'EPA Data'!$G:$G,"&gt;="&amp;$A37,'EPA Data'!$G:$G,"&lt;"&amp;$B37)*unit_conv</f>
        <v>44343207031.488396</v>
      </c>
      <c r="X37">
        <f t="shared" si="27"/>
        <v>43504485115.408875</v>
      </c>
      <c r="Y37">
        <f t="shared" si="27"/>
        <v>42665763199.329353</v>
      </c>
      <c r="Z37">
        <f t="shared" si="27"/>
        <v>41827041283.249832</v>
      </c>
      <c r="AA37">
        <f t="shared" si="27"/>
        <v>40988319367.170311</v>
      </c>
      <c r="AB37" s="31">
        <f>VLOOKUP($B$1,'Multipliers and Adjustments'!$A$70:$I$86,TRUNC(COLUMN(AB$2)/5)+2,FALSE)*SUMIFS('EPA Data'!$I:$I,'EPA Data'!$D:$D,'Country Selector'!$A$2,'EPA Data'!$J:$J,$B$1,'EPA Data'!$C:$C,AB$2,'EPA Data'!$G:$G,"&gt;="&amp;$A37,'EPA Data'!$G:$G,"&lt;"&amp;$B37)*unit_conv</f>
        <v>40149597451.090797</v>
      </c>
      <c r="AC37">
        <f t="shared" si="28"/>
        <v>39042154140.770416</v>
      </c>
      <c r="AD37">
        <f t="shared" si="28"/>
        <v>37934710830.450035</v>
      </c>
      <c r="AE37">
        <f t="shared" si="28"/>
        <v>36827267520.129654</v>
      </c>
      <c r="AF37">
        <f t="shared" si="28"/>
        <v>35719824209.809273</v>
      </c>
      <c r="AG37" s="31">
        <f>VLOOKUP($B$1,'Multipliers and Adjustments'!$A$70:$I$86,TRUNC(COLUMN(AG$2)/5)+2,FALSE)*SUMIFS('EPA Data'!$I:$I,'EPA Data'!$D:$D,'Country Selector'!$A$2,'EPA Data'!$J:$J,$B$1,'EPA Data'!$C:$C,AG$2,'EPA Data'!$G:$G,"&gt;="&amp;$A37,'EPA Data'!$G:$G,"&lt;"&amp;$B37)*unit_conv</f>
        <v>34612380899.488899</v>
      </c>
      <c r="AH37">
        <f t="shared" si="29"/>
        <v>33195486292.242981</v>
      </c>
      <c r="AI37">
        <f t="shared" si="29"/>
        <v>31778591684.997063</v>
      </c>
      <c r="AJ37">
        <f t="shared" si="29"/>
        <v>30361697077.751144</v>
      </c>
      <c r="AK37">
        <f t="shared" si="29"/>
        <v>28944802470.505226</v>
      </c>
      <c r="AL37" s="31">
        <f>VLOOKUP($B$1,'Multipliers and Adjustments'!$A$70:$I$86,TRUNC(COLUMN(AL$2)/5)+2,FALSE)*SUMIFS('EPA Data'!$I:$I,'EPA Data'!$D:$D,'Country Selector'!$A$2,'EPA Data'!$J:$J,$B$1,'EPA Data'!$C:$C,AL$2,'EPA Data'!$G:$G,"&gt;="&amp;$A37,'EPA Data'!$G:$G,"&lt;"&amp;$B37)*unit_conv</f>
        <v>27527907863.2593</v>
      </c>
    </row>
    <row r="38" spans="1:38" x14ac:dyDescent="0.45">
      <c r="A38" s="15">
        <f t="shared" si="14"/>
        <v>30</v>
      </c>
      <c r="B38" s="16">
        <f t="shared" si="22"/>
        <v>40</v>
      </c>
      <c r="C38" s="31">
        <f>VLOOKUP($B$1,'Multipliers and Adjustments'!$A$70:$I$86,TRUNC(COLUMN(C$2)/5)+2,FALSE)*SUMIFS('EPA Data'!$I:$I,'EPA Data'!$D:$D,'Country Selector'!$A$2,'EPA Data'!$J:$J,$B$1,'EPA Data'!$C:$C,C$2,'EPA Data'!$G:$G,"&gt;="&amp;$A38,'EPA Data'!$G:$G,"&lt;"&amp;$B38)*unit_conv</f>
        <v>0</v>
      </c>
      <c r="D38">
        <f t="shared" si="23"/>
        <v>0</v>
      </c>
      <c r="E38">
        <f t="shared" si="23"/>
        <v>0</v>
      </c>
      <c r="F38">
        <f t="shared" si="23"/>
        <v>0</v>
      </c>
      <c r="G38">
        <f t="shared" si="23"/>
        <v>0</v>
      </c>
      <c r="H38" s="31">
        <f>VLOOKUP($B$1,'Multipliers and Adjustments'!$A$70:$I$86,TRUNC(COLUMN(H$2)/5)+2,FALSE)*SUMIFS('EPA Data'!$I:$I,'EPA Data'!$D:$D,'Country Selector'!$A$2,'EPA Data'!$J:$J,$B$1,'EPA Data'!$C:$C,H$2,'EPA Data'!$G:$G,"&gt;="&amp;$A38,'EPA Data'!$G:$G,"&lt;"&amp;$B38)*unit_conv</f>
        <v>0</v>
      </c>
      <c r="I38">
        <f t="shared" si="24"/>
        <v>0</v>
      </c>
      <c r="J38">
        <f t="shared" si="24"/>
        <v>0</v>
      </c>
      <c r="K38">
        <f t="shared" si="24"/>
        <v>0</v>
      </c>
      <c r="L38">
        <f t="shared" si="24"/>
        <v>0</v>
      </c>
      <c r="M38" s="31">
        <f>VLOOKUP($B$1,'Multipliers and Adjustments'!$A$70:$I$86,TRUNC(COLUMN(M$2)/5)+2,FALSE)*SUMIFS('EPA Data'!$I:$I,'EPA Data'!$D:$D,'Country Selector'!$A$2,'EPA Data'!$J:$J,$B$1,'EPA Data'!$C:$C,M$2,'EPA Data'!$G:$G,"&gt;="&amp;$A38,'EPA Data'!$G:$G,"&lt;"&amp;$B38)*unit_conv</f>
        <v>0</v>
      </c>
      <c r="N38">
        <f t="shared" si="25"/>
        <v>0</v>
      </c>
      <c r="O38">
        <f t="shared" si="25"/>
        <v>0</v>
      </c>
      <c r="P38">
        <f t="shared" si="25"/>
        <v>0</v>
      </c>
      <c r="Q38">
        <f t="shared" si="25"/>
        <v>0</v>
      </c>
      <c r="R38" s="31">
        <f>VLOOKUP($B$1,'Multipliers and Adjustments'!$A$70:$I$86,TRUNC(COLUMN(R$2)/5)+2,FALSE)*SUMIFS('EPA Data'!$I:$I,'EPA Data'!$D:$D,'Country Selector'!$A$2,'EPA Data'!$J:$J,$B$1,'EPA Data'!$C:$C,R$2,'EPA Data'!$G:$G,"&gt;="&amp;$A38,'EPA Data'!$G:$G,"&lt;"&amp;$B38)*unit_conv</f>
        <v>0</v>
      </c>
      <c r="S38">
        <f t="shared" si="26"/>
        <v>0</v>
      </c>
      <c r="T38">
        <f t="shared" si="26"/>
        <v>0</v>
      </c>
      <c r="U38">
        <f t="shared" si="26"/>
        <v>0</v>
      </c>
      <c r="V38">
        <f t="shared" si="26"/>
        <v>0</v>
      </c>
      <c r="W38" s="31">
        <f>VLOOKUP($B$1,'Multipliers and Adjustments'!$A$70:$I$86,TRUNC(COLUMN(W$2)/5)+2,FALSE)*SUMIFS('EPA Data'!$I:$I,'EPA Data'!$D:$D,'Country Selector'!$A$2,'EPA Data'!$J:$J,$B$1,'EPA Data'!$C:$C,W$2,'EPA Data'!$G:$G,"&gt;="&amp;$A38,'EPA Data'!$G:$G,"&lt;"&amp;$B38)*unit_conv</f>
        <v>0</v>
      </c>
      <c r="X38">
        <f t="shared" si="27"/>
        <v>0</v>
      </c>
      <c r="Y38">
        <f t="shared" si="27"/>
        <v>0</v>
      </c>
      <c r="Z38">
        <f t="shared" si="27"/>
        <v>0</v>
      </c>
      <c r="AA38">
        <f t="shared" si="27"/>
        <v>0</v>
      </c>
      <c r="AB38" s="31">
        <f>VLOOKUP($B$1,'Multipliers and Adjustments'!$A$70:$I$86,TRUNC(COLUMN(AB$2)/5)+2,FALSE)*SUMIFS('EPA Data'!$I:$I,'EPA Data'!$D:$D,'Country Selector'!$A$2,'EPA Data'!$J:$J,$B$1,'EPA Data'!$C:$C,AB$2,'EPA Data'!$G:$G,"&gt;="&amp;$A38,'EPA Data'!$G:$G,"&lt;"&amp;$B38)*unit_conv</f>
        <v>0</v>
      </c>
      <c r="AC38">
        <f t="shared" si="28"/>
        <v>0</v>
      </c>
      <c r="AD38">
        <f t="shared" si="28"/>
        <v>0</v>
      </c>
      <c r="AE38">
        <f t="shared" si="28"/>
        <v>0</v>
      </c>
      <c r="AF38">
        <f t="shared" si="28"/>
        <v>0</v>
      </c>
      <c r="AG38" s="31">
        <f>VLOOKUP($B$1,'Multipliers and Adjustments'!$A$70:$I$86,TRUNC(COLUMN(AG$2)/5)+2,FALSE)*SUMIFS('EPA Data'!$I:$I,'EPA Data'!$D:$D,'Country Selector'!$A$2,'EPA Data'!$J:$J,$B$1,'EPA Data'!$C:$C,AG$2,'EPA Data'!$G:$G,"&gt;="&amp;$A38,'EPA Data'!$G:$G,"&lt;"&amp;$B38)*unit_conv</f>
        <v>0</v>
      </c>
      <c r="AH38">
        <f t="shared" si="29"/>
        <v>0</v>
      </c>
      <c r="AI38">
        <f t="shared" si="29"/>
        <v>0</v>
      </c>
      <c r="AJ38">
        <f t="shared" si="29"/>
        <v>0</v>
      </c>
      <c r="AK38">
        <f t="shared" si="29"/>
        <v>0</v>
      </c>
      <c r="AL38" s="31">
        <f>VLOOKUP($B$1,'Multipliers and Adjustments'!$A$70:$I$86,TRUNC(COLUMN(AL$2)/5)+2,FALSE)*SUMIFS('EPA Data'!$I:$I,'EPA Data'!$D:$D,'Country Selector'!$A$2,'EPA Data'!$J:$J,$B$1,'EPA Data'!$C:$C,AL$2,'EPA Data'!$G:$G,"&gt;="&amp;$A38,'EPA Data'!$G:$G,"&lt;"&amp;$B38)*unit_conv</f>
        <v>0</v>
      </c>
    </row>
    <row r="39" spans="1:38" x14ac:dyDescent="0.45">
      <c r="A39" s="15">
        <f t="shared" si="14"/>
        <v>40</v>
      </c>
      <c r="B39" s="16">
        <f t="shared" si="22"/>
        <v>50</v>
      </c>
      <c r="C39" s="31">
        <f>VLOOKUP($B$1,'Multipliers and Adjustments'!$A$70:$I$86,TRUNC(COLUMN(C$2)/5)+2,FALSE)*SUMIFS('EPA Data'!$I:$I,'EPA Data'!$D:$D,'Country Selector'!$A$2,'EPA Data'!$J:$J,$B$1,'EPA Data'!$C:$C,C$2,'EPA Data'!$G:$G,"&gt;="&amp;$A39,'EPA Data'!$G:$G,"&lt;"&amp;$B39)*unit_conv</f>
        <v>0</v>
      </c>
      <c r="D39">
        <f t="shared" si="23"/>
        <v>0</v>
      </c>
      <c r="E39">
        <f t="shared" si="23"/>
        <v>0</v>
      </c>
      <c r="F39">
        <f t="shared" si="23"/>
        <v>0</v>
      </c>
      <c r="G39">
        <f t="shared" si="23"/>
        <v>0</v>
      </c>
      <c r="H39" s="31">
        <f>VLOOKUP($B$1,'Multipliers and Adjustments'!$A$70:$I$86,TRUNC(COLUMN(H$2)/5)+2,FALSE)*SUMIFS('EPA Data'!$I:$I,'EPA Data'!$D:$D,'Country Selector'!$A$2,'EPA Data'!$J:$J,$B$1,'EPA Data'!$C:$C,H$2,'EPA Data'!$G:$G,"&gt;="&amp;$A39,'EPA Data'!$G:$G,"&lt;"&amp;$B39)*unit_conv</f>
        <v>0</v>
      </c>
      <c r="I39">
        <f t="shared" si="24"/>
        <v>0</v>
      </c>
      <c r="J39">
        <f t="shared" si="24"/>
        <v>0</v>
      </c>
      <c r="K39">
        <f t="shared" si="24"/>
        <v>0</v>
      </c>
      <c r="L39">
        <f t="shared" si="24"/>
        <v>0</v>
      </c>
      <c r="M39" s="31">
        <f>VLOOKUP($B$1,'Multipliers and Adjustments'!$A$70:$I$86,TRUNC(COLUMN(M$2)/5)+2,FALSE)*SUMIFS('EPA Data'!$I:$I,'EPA Data'!$D:$D,'Country Selector'!$A$2,'EPA Data'!$J:$J,$B$1,'EPA Data'!$C:$C,M$2,'EPA Data'!$G:$G,"&gt;="&amp;$A39,'EPA Data'!$G:$G,"&lt;"&amp;$B39)*unit_conv</f>
        <v>0</v>
      </c>
      <c r="N39">
        <f t="shared" si="25"/>
        <v>0</v>
      </c>
      <c r="O39">
        <f t="shared" si="25"/>
        <v>0</v>
      </c>
      <c r="P39">
        <f t="shared" si="25"/>
        <v>0</v>
      </c>
      <c r="Q39">
        <f t="shared" si="25"/>
        <v>0</v>
      </c>
      <c r="R39" s="31">
        <f>VLOOKUP($B$1,'Multipliers and Adjustments'!$A$70:$I$86,TRUNC(COLUMN(R$2)/5)+2,FALSE)*SUMIFS('EPA Data'!$I:$I,'EPA Data'!$D:$D,'Country Selector'!$A$2,'EPA Data'!$J:$J,$B$1,'EPA Data'!$C:$C,R$2,'EPA Data'!$G:$G,"&gt;="&amp;$A39,'EPA Data'!$G:$G,"&lt;"&amp;$B39)*unit_conv</f>
        <v>0</v>
      </c>
      <c r="S39">
        <f t="shared" si="26"/>
        <v>0</v>
      </c>
      <c r="T39">
        <f t="shared" si="26"/>
        <v>0</v>
      </c>
      <c r="U39">
        <f t="shared" si="26"/>
        <v>0</v>
      </c>
      <c r="V39">
        <f t="shared" si="26"/>
        <v>0</v>
      </c>
      <c r="W39" s="31">
        <f>VLOOKUP($B$1,'Multipliers and Adjustments'!$A$70:$I$86,TRUNC(COLUMN(W$2)/5)+2,FALSE)*SUMIFS('EPA Data'!$I:$I,'EPA Data'!$D:$D,'Country Selector'!$A$2,'EPA Data'!$J:$J,$B$1,'EPA Data'!$C:$C,W$2,'EPA Data'!$G:$G,"&gt;="&amp;$A39,'EPA Data'!$G:$G,"&lt;"&amp;$B39)*unit_conv</f>
        <v>0</v>
      </c>
      <c r="X39">
        <f t="shared" si="27"/>
        <v>0</v>
      </c>
      <c r="Y39">
        <f t="shared" si="27"/>
        <v>0</v>
      </c>
      <c r="Z39">
        <f t="shared" si="27"/>
        <v>0</v>
      </c>
      <c r="AA39">
        <f t="shared" si="27"/>
        <v>0</v>
      </c>
      <c r="AB39" s="31">
        <f>VLOOKUP($B$1,'Multipliers and Adjustments'!$A$70:$I$86,TRUNC(COLUMN(AB$2)/5)+2,FALSE)*SUMIFS('EPA Data'!$I:$I,'EPA Data'!$D:$D,'Country Selector'!$A$2,'EPA Data'!$J:$J,$B$1,'EPA Data'!$C:$C,AB$2,'EPA Data'!$G:$G,"&gt;="&amp;$A39,'EPA Data'!$G:$G,"&lt;"&amp;$B39)*unit_conv</f>
        <v>0</v>
      </c>
      <c r="AC39">
        <f t="shared" si="28"/>
        <v>0</v>
      </c>
      <c r="AD39">
        <f t="shared" si="28"/>
        <v>0</v>
      </c>
      <c r="AE39">
        <f t="shared" si="28"/>
        <v>0</v>
      </c>
      <c r="AF39">
        <f t="shared" si="28"/>
        <v>0</v>
      </c>
      <c r="AG39" s="31">
        <f>VLOOKUP($B$1,'Multipliers and Adjustments'!$A$70:$I$86,TRUNC(COLUMN(AG$2)/5)+2,FALSE)*SUMIFS('EPA Data'!$I:$I,'EPA Data'!$D:$D,'Country Selector'!$A$2,'EPA Data'!$J:$J,$B$1,'EPA Data'!$C:$C,AG$2,'EPA Data'!$G:$G,"&gt;="&amp;$A39,'EPA Data'!$G:$G,"&lt;"&amp;$B39)*unit_conv</f>
        <v>0</v>
      </c>
      <c r="AH39">
        <f t="shared" si="29"/>
        <v>0</v>
      </c>
      <c r="AI39">
        <f t="shared" si="29"/>
        <v>0</v>
      </c>
      <c r="AJ39">
        <f t="shared" si="29"/>
        <v>0</v>
      </c>
      <c r="AK39">
        <f t="shared" si="29"/>
        <v>0</v>
      </c>
      <c r="AL39" s="31">
        <f>VLOOKUP($B$1,'Multipliers and Adjustments'!$A$70:$I$86,TRUNC(COLUMN(AL$2)/5)+2,FALSE)*SUMIFS('EPA Data'!$I:$I,'EPA Data'!$D:$D,'Country Selector'!$A$2,'EPA Data'!$J:$J,$B$1,'EPA Data'!$C:$C,AL$2,'EPA Data'!$G:$G,"&gt;="&amp;$A39,'EPA Data'!$G:$G,"&lt;"&amp;$B39)*unit_conv</f>
        <v>0</v>
      </c>
    </row>
    <row r="40" spans="1:38" x14ac:dyDescent="0.45">
      <c r="A40" s="15">
        <f t="shared" si="14"/>
        <v>50</v>
      </c>
      <c r="B40" s="16">
        <f t="shared" si="22"/>
        <v>60</v>
      </c>
      <c r="C40" s="31">
        <f>VLOOKUP($B$1,'Multipliers and Adjustments'!$A$70:$I$86,TRUNC(COLUMN(C$2)/5)+2,FALSE)*SUMIFS('EPA Data'!$I:$I,'EPA Data'!$D:$D,'Country Selector'!$A$2,'EPA Data'!$J:$J,$B$1,'EPA Data'!$C:$C,C$2,'EPA Data'!$G:$G,"&gt;="&amp;$A40,'EPA Data'!$G:$G,"&lt;"&amp;$B40)*unit_conv</f>
        <v>0</v>
      </c>
      <c r="D40">
        <f t="shared" si="23"/>
        <v>0</v>
      </c>
      <c r="E40">
        <f t="shared" si="23"/>
        <v>0</v>
      </c>
      <c r="F40">
        <f t="shared" si="23"/>
        <v>0</v>
      </c>
      <c r="G40">
        <f t="shared" si="23"/>
        <v>0</v>
      </c>
      <c r="H40" s="31">
        <f>VLOOKUP($B$1,'Multipliers and Adjustments'!$A$70:$I$86,TRUNC(COLUMN(H$2)/5)+2,FALSE)*SUMIFS('EPA Data'!$I:$I,'EPA Data'!$D:$D,'Country Selector'!$A$2,'EPA Data'!$J:$J,$B$1,'EPA Data'!$C:$C,H$2,'EPA Data'!$G:$G,"&gt;="&amp;$A40,'EPA Data'!$G:$G,"&lt;"&amp;$B40)*unit_conv</f>
        <v>0</v>
      </c>
      <c r="I40">
        <f t="shared" si="24"/>
        <v>0</v>
      </c>
      <c r="J40">
        <f t="shared" si="24"/>
        <v>0</v>
      </c>
      <c r="K40">
        <f t="shared" si="24"/>
        <v>0</v>
      </c>
      <c r="L40">
        <f t="shared" si="24"/>
        <v>0</v>
      </c>
      <c r="M40" s="31">
        <f>VLOOKUP($B$1,'Multipliers and Adjustments'!$A$70:$I$86,TRUNC(COLUMN(M$2)/5)+2,FALSE)*SUMIFS('EPA Data'!$I:$I,'EPA Data'!$D:$D,'Country Selector'!$A$2,'EPA Data'!$J:$J,$B$1,'EPA Data'!$C:$C,M$2,'EPA Data'!$G:$G,"&gt;="&amp;$A40,'EPA Data'!$G:$G,"&lt;"&amp;$B40)*unit_conv</f>
        <v>0</v>
      </c>
      <c r="N40">
        <f t="shared" si="25"/>
        <v>0</v>
      </c>
      <c r="O40">
        <f t="shared" si="25"/>
        <v>0</v>
      </c>
      <c r="P40">
        <f t="shared" si="25"/>
        <v>0</v>
      </c>
      <c r="Q40">
        <f t="shared" si="25"/>
        <v>0</v>
      </c>
      <c r="R40" s="31">
        <f>VLOOKUP($B$1,'Multipliers and Adjustments'!$A$70:$I$86,TRUNC(COLUMN(R$2)/5)+2,FALSE)*SUMIFS('EPA Data'!$I:$I,'EPA Data'!$D:$D,'Country Selector'!$A$2,'EPA Data'!$J:$J,$B$1,'EPA Data'!$C:$C,R$2,'EPA Data'!$G:$G,"&gt;="&amp;$A40,'EPA Data'!$G:$G,"&lt;"&amp;$B40)*unit_conv</f>
        <v>0</v>
      </c>
      <c r="S40">
        <f t="shared" si="26"/>
        <v>0</v>
      </c>
      <c r="T40">
        <f t="shared" si="26"/>
        <v>0</v>
      </c>
      <c r="U40">
        <f t="shared" si="26"/>
        <v>0</v>
      </c>
      <c r="V40">
        <f t="shared" si="26"/>
        <v>0</v>
      </c>
      <c r="W40" s="31">
        <f>VLOOKUP($B$1,'Multipliers and Adjustments'!$A$70:$I$86,TRUNC(COLUMN(W$2)/5)+2,FALSE)*SUMIFS('EPA Data'!$I:$I,'EPA Data'!$D:$D,'Country Selector'!$A$2,'EPA Data'!$J:$J,$B$1,'EPA Data'!$C:$C,W$2,'EPA Data'!$G:$G,"&gt;="&amp;$A40,'EPA Data'!$G:$G,"&lt;"&amp;$B40)*unit_conv</f>
        <v>0</v>
      </c>
      <c r="X40">
        <f t="shared" si="27"/>
        <v>0</v>
      </c>
      <c r="Y40">
        <f t="shared" si="27"/>
        <v>0</v>
      </c>
      <c r="Z40">
        <f t="shared" si="27"/>
        <v>0</v>
      </c>
      <c r="AA40">
        <f t="shared" si="27"/>
        <v>0</v>
      </c>
      <c r="AB40" s="31">
        <f>VLOOKUP($B$1,'Multipliers and Adjustments'!$A$70:$I$86,TRUNC(COLUMN(AB$2)/5)+2,FALSE)*SUMIFS('EPA Data'!$I:$I,'EPA Data'!$D:$D,'Country Selector'!$A$2,'EPA Data'!$J:$J,$B$1,'EPA Data'!$C:$C,AB$2,'EPA Data'!$G:$G,"&gt;="&amp;$A40,'EPA Data'!$G:$G,"&lt;"&amp;$B40)*unit_conv</f>
        <v>0</v>
      </c>
      <c r="AC40">
        <f t="shared" si="28"/>
        <v>0</v>
      </c>
      <c r="AD40">
        <f t="shared" si="28"/>
        <v>0</v>
      </c>
      <c r="AE40">
        <f t="shared" si="28"/>
        <v>0</v>
      </c>
      <c r="AF40">
        <f t="shared" si="28"/>
        <v>0</v>
      </c>
      <c r="AG40" s="31">
        <f>VLOOKUP($B$1,'Multipliers and Adjustments'!$A$70:$I$86,TRUNC(COLUMN(AG$2)/5)+2,FALSE)*SUMIFS('EPA Data'!$I:$I,'EPA Data'!$D:$D,'Country Selector'!$A$2,'EPA Data'!$J:$J,$B$1,'EPA Data'!$C:$C,AG$2,'EPA Data'!$G:$G,"&gt;="&amp;$A40,'EPA Data'!$G:$G,"&lt;"&amp;$B40)*unit_conv</f>
        <v>0</v>
      </c>
      <c r="AH40">
        <f t="shared" si="29"/>
        <v>0</v>
      </c>
      <c r="AI40">
        <f t="shared" si="29"/>
        <v>0</v>
      </c>
      <c r="AJ40">
        <f t="shared" si="29"/>
        <v>0</v>
      </c>
      <c r="AK40">
        <f t="shared" si="29"/>
        <v>0</v>
      </c>
      <c r="AL40" s="31">
        <f>VLOOKUP($B$1,'Multipliers and Adjustments'!$A$70:$I$86,TRUNC(COLUMN(AL$2)/5)+2,FALSE)*SUMIFS('EPA Data'!$I:$I,'EPA Data'!$D:$D,'Country Selector'!$A$2,'EPA Data'!$J:$J,$B$1,'EPA Data'!$C:$C,AL$2,'EPA Data'!$G:$G,"&gt;="&amp;$A40,'EPA Data'!$G:$G,"&lt;"&amp;$B40)*unit_conv</f>
        <v>0</v>
      </c>
    </row>
    <row r="41" spans="1:38" x14ac:dyDescent="0.45">
      <c r="A41" s="15">
        <f t="shared" si="14"/>
        <v>60</v>
      </c>
      <c r="B41" s="16">
        <f t="shared" si="22"/>
        <v>70</v>
      </c>
      <c r="C41" s="31">
        <f>VLOOKUP($B$1,'Multipliers and Adjustments'!$A$70:$I$86,TRUNC(COLUMN(C$2)/5)+2,FALSE)*SUMIFS('EPA Data'!$I:$I,'EPA Data'!$D:$D,'Country Selector'!$A$2,'EPA Data'!$J:$J,$B$1,'EPA Data'!$C:$C,C$2,'EPA Data'!$G:$G,"&gt;="&amp;$A41,'EPA Data'!$G:$G,"&lt;"&amp;$B41)*unit_conv</f>
        <v>0</v>
      </c>
      <c r="D41">
        <f t="shared" si="23"/>
        <v>0</v>
      </c>
      <c r="E41">
        <f t="shared" si="23"/>
        <v>0</v>
      </c>
      <c r="F41">
        <f t="shared" si="23"/>
        <v>0</v>
      </c>
      <c r="G41">
        <f t="shared" si="23"/>
        <v>0</v>
      </c>
      <c r="H41" s="31">
        <f>VLOOKUP($B$1,'Multipliers and Adjustments'!$A$70:$I$86,TRUNC(COLUMN(H$2)/5)+2,FALSE)*SUMIFS('EPA Data'!$I:$I,'EPA Data'!$D:$D,'Country Selector'!$A$2,'EPA Data'!$J:$J,$B$1,'EPA Data'!$C:$C,H$2,'EPA Data'!$G:$G,"&gt;="&amp;$A41,'EPA Data'!$G:$G,"&lt;"&amp;$B41)*unit_conv</f>
        <v>0</v>
      </c>
      <c r="I41">
        <f t="shared" si="24"/>
        <v>0</v>
      </c>
      <c r="J41">
        <f t="shared" si="24"/>
        <v>0</v>
      </c>
      <c r="K41">
        <f t="shared" si="24"/>
        <v>0</v>
      </c>
      <c r="L41">
        <f t="shared" si="24"/>
        <v>0</v>
      </c>
      <c r="M41" s="31">
        <f>VLOOKUP($B$1,'Multipliers and Adjustments'!$A$70:$I$86,TRUNC(COLUMN(M$2)/5)+2,FALSE)*SUMIFS('EPA Data'!$I:$I,'EPA Data'!$D:$D,'Country Selector'!$A$2,'EPA Data'!$J:$J,$B$1,'EPA Data'!$C:$C,M$2,'EPA Data'!$G:$G,"&gt;="&amp;$A41,'EPA Data'!$G:$G,"&lt;"&amp;$B41)*unit_conv</f>
        <v>0</v>
      </c>
      <c r="N41">
        <f t="shared" si="25"/>
        <v>0</v>
      </c>
      <c r="O41">
        <f t="shared" si="25"/>
        <v>0</v>
      </c>
      <c r="P41">
        <f t="shared" si="25"/>
        <v>0</v>
      </c>
      <c r="Q41">
        <f t="shared" si="25"/>
        <v>0</v>
      </c>
      <c r="R41" s="31">
        <f>VLOOKUP($B$1,'Multipliers and Adjustments'!$A$70:$I$86,TRUNC(COLUMN(R$2)/5)+2,FALSE)*SUMIFS('EPA Data'!$I:$I,'EPA Data'!$D:$D,'Country Selector'!$A$2,'EPA Data'!$J:$J,$B$1,'EPA Data'!$C:$C,R$2,'EPA Data'!$G:$G,"&gt;="&amp;$A41,'EPA Data'!$G:$G,"&lt;"&amp;$B41)*unit_conv</f>
        <v>0</v>
      </c>
      <c r="S41">
        <f t="shared" si="26"/>
        <v>0</v>
      </c>
      <c r="T41">
        <f t="shared" si="26"/>
        <v>0</v>
      </c>
      <c r="U41">
        <f t="shared" si="26"/>
        <v>0</v>
      </c>
      <c r="V41">
        <f t="shared" si="26"/>
        <v>0</v>
      </c>
      <c r="W41" s="31">
        <f>VLOOKUP($B$1,'Multipliers and Adjustments'!$A$70:$I$86,TRUNC(COLUMN(W$2)/5)+2,FALSE)*SUMIFS('EPA Data'!$I:$I,'EPA Data'!$D:$D,'Country Selector'!$A$2,'EPA Data'!$J:$J,$B$1,'EPA Data'!$C:$C,W$2,'EPA Data'!$G:$G,"&gt;="&amp;$A41,'EPA Data'!$G:$G,"&lt;"&amp;$B41)*unit_conv</f>
        <v>0</v>
      </c>
      <c r="X41">
        <f t="shared" si="27"/>
        <v>0</v>
      </c>
      <c r="Y41">
        <f t="shared" si="27"/>
        <v>0</v>
      </c>
      <c r="Z41">
        <f t="shared" si="27"/>
        <v>0</v>
      </c>
      <c r="AA41">
        <f t="shared" si="27"/>
        <v>0</v>
      </c>
      <c r="AB41" s="31">
        <f>VLOOKUP($B$1,'Multipliers and Adjustments'!$A$70:$I$86,TRUNC(COLUMN(AB$2)/5)+2,FALSE)*SUMIFS('EPA Data'!$I:$I,'EPA Data'!$D:$D,'Country Selector'!$A$2,'EPA Data'!$J:$J,$B$1,'EPA Data'!$C:$C,AB$2,'EPA Data'!$G:$G,"&gt;="&amp;$A41,'EPA Data'!$G:$G,"&lt;"&amp;$B41)*unit_conv</f>
        <v>0</v>
      </c>
      <c r="AC41">
        <f t="shared" si="28"/>
        <v>0</v>
      </c>
      <c r="AD41">
        <f t="shared" si="28"/>
        <v>0</v>
      </c>
      <c r="AE41">
        <f t="shared" si="28"/>
        <v>0</v>
      </c>
      <c r="AF41">
        <f t="shared" si="28"/>
        <v>0</v>
      </c>
      <c r="AG41" s="31">
        <f>VLOOKUP($B$1,'Multipliers and Adjustments'!$A$70:$I$86,TRUNC(COLUMN(AG$2)/5)+2,FALSE)*SUMIFS('EPA Data'!$I:$I,'EPA Data'!$D:$D,'Country Selector'!$A$2,'EPA Data'!$J:$J,$B$1,'EPA Data'!$C:$C,AG$2,'EPA Data'!$G:$G,"&gt;="&amp;$A41,'EPA Data'!$G:$G,"&lt;"&amp;$B41)*unit_conv</f>
        <v>0</v>
      </c>
      <c r="AH41">
        <f t="shared" si="29"/>
        <v>0</v>
      </c>
      <c r="AI41">
        <f t="shared" si="29"/>
        <v>0</v>
      </c>
      <c r="AJ41">
        <f t="shared" si="29"/>
        <v>0</v>
      </c>
      <c r="AK41">
        <f t="shared" si="29"/>
        <v>0</v>
      </c>
      <c r="AL41" s="31">
        <f>VLOOKUP($B$1,'Multipliers and Adjustments'!$A$70:$I$86,TRUNC(COLUMN(AL$2)/5)+2,FALSE)*SUMIFS('EPA Data'!$I:$I,'EPA Data'!$D:$D,'Country Selector'!$A$2,'EPA Data'!$J:$J,$B$1,'EPA Data'!$C:$C,AL$2,'EPA Data'!$G:$G,"&gt;="&amp;$A41,'EPA Data'!$G:$G,"&lt;"&amp;$B41)*unit_conv</f>
        <v>0</v>
      </c>
    </row>
    <row r="42" spans="1:38" x14ac:dyDescent="0.45">
      <c r="A42" s="15">
        <f t="shared" si="14"/>
        <v>70</v>
      </c>
      <c r="B42" s="16">
        <f t="shared" si="22"/>
        <v>80</v>
      </c>
      <c r="C42" s="31">
        <f>VLOOKUP($B$1,'Multipliers and Adjustments'!$A$70:$I$86,TRUNC(COLUMN(C$2)/5)+2,FALSE)*SUMIFS('EPA Data'!$I:$I,'EPA Data'!$D:$D,'Country Selector'!$A$2,'EPA Data'!$J:$J,$B$1,'EPA Data'!$C:$C,C$2,'EPA Data'!$G:$G,"&gt;="&amp;$A42,'EPA Data'!$G:$G,"&lt;"&amp;$B42)*unit_conv</f>
        <v>99548153579.235107</v>
      </c>
      <c r="D42">
        <f t="shared" si="23"/>
        <v>98193350434.303299</v>
      </c>
      <c r="E42">
        <f t="shared" si="23"/>
        <v>96838547289.37149</v>
      </c>
      <c r="F42">
        <f t="shared" si="23"/>
        <v>95483744144.439682</v>
      </c>
      <c r="G42">
        <f t="shared" si="23"/>
        <v>94128940999.507874</v>
      </c>
      <c r="H42" s="31">
        <f>VLOOKUP($B$1,'Multipliers and Adjustments'!$A$70:$I$86,TRUNC(COLUMN(H$2)/5)+2,FALSE)*SUMIFS('EPA Data'!$I:$I,'EPA Data'!$D:$D,'Country Selector'!$A$2,'EPA Data'!$J:$J,$B$1,'EPA Data'!$C:$C,H$2,'EPA Data'!$G:$G,"&gt;="&amp;$A42,'EPA Data'!$G:$G,"&lt;"&amp;$B42)*unit_conv</f>
        <v>92774137854.576096</v>
      </c>
      <c r="I42">
        <f t="shared" si="24"/>
        <v>92153808474.540695</v>
      </c>
      <c r="J42">
        <f t="shared" si="24"/>
        <v>91533479094.505295</v>
      </c>
      <c r="K42">
        <f t="shared" si="24"/>
        <v>90913149714.469894</v>
      </c>
      <c r="L42">
        <f t="shared" si="24"/>
        <v>90292820334.434494</v>
      </c>
      <c r="M42" s="31">
        <f>VLOOKUP($B$1,'Multipliers and Adjustments'!$A$70:$I$86,TRUNC(COLUMN(M$2)/5)+2,FALSE)*SUMIFS('EPA Data'!$I:$I,'EPA Data'!$D:$D,'Country Selector'!$A$2,'EPA Data'!$J:$J,$B$1,'EPA Data'!$C:$C,M$2,'EPA Data'!$G:$G,"&gt;="&amp;$A42,'EPA Data'!$G:$G,"&lt;"&amp;$B42)*unit_conv</f>
        <v>89672490954.399094</v>
      </c>
      <c r="N42">
        <f t="shared" si="25"/>
        <v>89100953936.576828</v>
      </c>
      <c r="O42">
        <f t="shared" si="25"/>
        <v>88529416918.754562</v>
      </c>
      <c r="P42">
        <f t="shared" si="25"/>
        <v>87957879900.932297</v>
      </c>
      <c r="Q42">
        <f t="shared" si="25"/>
        <v>87386342883.110031</v>
      </c>
      <c r="R42" s="31">
        <f>VLOOKUP($B$1,'Multipliers and Adjustments'!$A$70:$I$86,TRUNC(COLUMN(R$2)/5)+2,FALSE)*SUMIFS('EPA Data'!$I:$I,'EPA Data'!$D:$D,'Country Selector'!$A$2,'EPA Data'!$J:$J,$B$1,'EPA Data'!$C:$C,R$2,'EPA Data'!$G:$G,"&gt;="&amp;$A42,'EPA Data'!$G:$G,"&lt;"&amp;$B42)*unit_conv</f>
        <v>86814805865.287796</v>
      </c>
      <c r="S42">
        <f t="shared" si="26"/>
        <v>86318273842.334763</v>
      </c>
      <c r="T42">
        <f t="shared" si="26"/>
        <v>85821741819.381729</v>
      </c>
      <c r="U42">
        <f t="shared" si="26"/>
        <v>85325209796.428696</v>
      </c>
      <c r="V42">
        <f t="shared" si="26"/>
        <v>84828677773.475662</v>
      </c>
      <c r="W42" s="31">
        <f>VLOOKUP($B$1,'Multipliers and Adjustments'!$A$70:$I$86,TRUNC(COLUMN(W$2)/5)+2,FALSE)*SUMIFS('EPA Data'!$I:$I,'EPA Data'!$D:$D,'Country Selector'!$A$2,'EPA Data'!$J:$J,$B$1,'EPA Data'!$C:$C,W$2,'EPA Data'!$G:$G,"&gt;="&amp;$A42,'EPA Data'!$G:$G,"&lt;"&amp;$B42)*unit_conv</f>
        <v>84332145750.522598</v>
      </c>
      <c r="X42">
        <f t="shared" si="27"/>
        <v>83690319955.348953</v>
      </c>
      <c r="Y42">
        <f t="shared" si="27"/>
        <v>83048494160.175308</v>
      </c>
      <c r="Z42">
        <f t="shared" si="27"/>
        <v>82406668365.001663</v>
      </c>
      <c r="AA42">
        <f t="shared" si="27"/>
        <v>81764842569.828018</v>
      </c>
      <c r="AB42" s="31">
        <f>VLOOKUP($B$1,'Multipliers and Adjustments'!$A$70:$I$86,TRUNC(COLUMN(AB$2)/5)+2,FALSE)*SUMIFS('EPA Data'!$I:$I,'EPA Data'!$D:$D,'Country Selector'!$A$2,'EPA Data'!$J:$J,$B$1,'EPA Data'!$C:$C,AB$2,'EPA Data'!$G:$G,"&gt;="&amp;$A42,'EPA Data'!$G:$G,"&lt;"&amp;$B42)*unit_conv</f>
        <v>81123016774.654404</v>
      </c>
      <c r="AC42">
        <f t="shared" si="28"/>
        <v>80383756756.782547</v>
      </c>
      <c r="AD42">
        <f t="shared" si="28"/>
        <v>79644496738.91069</v>
      </c>
      <c r="AE42">
        <f t="shared" si="28"/>
        <v>78905236721.038834</v>
      </c>
      <c r="AF42">
        <f t="shared" si="28"/>
        <v>78165976703.166977</v>
      </c>
      <c r="AG42" s="31">
        <f>VLOOKUP($B$1,'Multipliers and Adjustments'!$A$70:$I$86,TRUNC(COLUMN(AG$2)/5)+2,FALSE)*SUMIFS('EPA Data'!$I:$I,'EPA Data'!$D:$D,'Country Selector'!$A$2,'EPA Data'!$J:$J,$B$1,'EPA Data'!$C:$C,AG$2,'EPA Data'!$G:$G,"&gt;="&amp;$A42,'EPA Data'!$G:$G,"&lt;"&amp;$B42)*unit_conv</f>
        <v>77426716685.295105</v>
      </c>
      <c r="AH42">
        <f t="shared" si="29"/>
        <v>76646965742.111206</v>
      </c>
      <c r="AI42">
        <f t="shared" si="29"/>
        <v>75867214798.927307</v>
      </c>
      <c r="AJ42">
        <f t="shared" si="29"/>
        <v>75087463855.743408</v>
      </c>
      <c r="AK42">
        <f t="shared" si="29"/>
        <v>74307712912.559509</v>
      </c>
      <c r="AL42" s="31">
        <f>VLOOKUP($B$1,'Multipliers and Adjustments'!$A$70:$I$86,TRUNC(COLUMN(AL$2)/5)+2,FALSE)*SUMIFS('EPA Data'!$I:$I,'EPA Data'!$D:$D,'Country Selector'!$A$2,'EPA Data'!$J:$J,$B$1,'EPA Data'!$C:$C,AL$2,'EPA Data'!$G:$G,"&gt;="&amp;$A42,'EPA Data'!$G:$G,"&lt;"&amp;$B42)*unit_conv</f>
        <v>73527961969.375595</v>
      </c>
    </row>
    <row r="43" spans="1:38" x14ac:dyDescent="0.45">
      <c r="A43" s="15">
        <f t="shared" si="14"/>
        <v>80</v>
      </c>
      <c r="B43" s="16">
        <f t="shared" si="22"/>
        <v>90</v>
      </c>
      <c r="C43" s="31">
        <f>VLOOKUP($B$1,'Multipliers and Adjustments'!$A$70:$I$86,TRUNC(COLUMN(C$2)/5)+2,FALSE)*SUMIFS('EPA Data'!$I:$I,'EPA Data'!$D:$D,'Country Selector'!$A$2,'EPA Data'!$J:$J,$B$1,'EPA Data'!$C:$C,C$2,'EPA Data'!$G:$G,"&gt;="&amp;$A43,'EPA Data'!$G:$G,"&lt;"&amp;$B43)*unit_conv</f>
        <v>0</v>
      </c>
      <c r="D43">
        <f t="shared" si="23"/>
        <v>0</v>
      </c>
      <c r="E43">
        <f t="shared" si="23"/>
        <v>0</v>
      </c>
      <c r="F43">
        <f t="shared" si="23"/>
        <v>0</v>
      </c>
      <c r="G43">
        <f t="shared" si="23"/>
        <v>0</v>
      </c>
      <c r="H43" s="31">
        <f>VLOOKUP($B$1,'Multipliers and Adjustments'!$A$70:$I$86,TRUNC(COLUMN(H$2)/5)+2,FALSE)*SUMIFS('EPA Data'!$I:$I,'EPA Data'!$D:$D,'Country Selector'!$A$2,'EPA Data'!$J:$J,$B$1,'EPA Data'!$C:$C,H$2,'EPA Data'!$G:$G,"&gt;="&amp;$A43,'EPA Data'!$G:$G,"&lt;"&amp;$B43)*unit_conv</f>
        <v>0</v>
      </c>
      <c r="I43">
        <f t="shared" si="24"/>
        <v>0</v>
      </c>
      <c r="J43">
        <f t="shared" si="24"/>
        <v>0</v>
      </c>
      <c r="K43">
        <f t="shared" si="24"/>
        <v>0</v>
      </c>
      <c r="L43">
        <f t="shared" si="24"/>
        <v>0</v>
      </c>
      <c r="M43" s="31">
        <f>VLOOKUP($B$1,'Multipliers and Adjustments'!$A$70:$I$86,TRUNC(COLUMN(M$2)/5)+2,FALSE)*SUMIFS('EPA Data'!$I:$I,'EPA Data'!$D:$D,'Country Selector'!$A$2,'EPA Data'!$J:$J,$B$1,'EPA Data'!$C:$C,M$2,'EPA Data'!$G:$G,"&gt;="&amp;$A43,'EPA Data'!$G:$G,"&lt;"&amp;$B43)*unit_conv</f>
        <v>0</v>
      </c>
      <c r="N43">
        <f t="shared" si="25"/>
        <v>0</v>
      </c>
      <c r="O43">
        <f t="shared" si="25"/>
        <v>0</v>
      </c>
      <c r="P43">
        <f t="shared" si="25"/>
        <v>0</v>
      </c>
      <c r="Q43">
        <f t="shared" si="25"/>
        <v>0</v>
      </c>
      <c r="R43" s="31">
        <f>VLOOKUP($B$1,'Multipliers and Adjustments'!$A$70:$I$86,TRUNC(COLUMN(R$2)/5)+2,FALSE)*SUMIFS('EPA Data'!$I:$I,'EPA Data'!$D:$D,'Country Selector'!$A$2,'EPA Data'!$J:$J,$B$1,'EPA Data'!$C:$C,R$2,'EPA Data'!$G:$G,"&gt;="&amp;$A43,'EPA Data'!$G:$G,"&lt;"&amp;$B43)*unit_conv</f>
        <v>0</v>
      </c>
      <c r="S43">
        <f t="shared" si="26"/>
        <v>0</v>
      </c>
      <c r="T43">
        <f t="shared" si="26"/>
        <v>0</v>
      </c>
      <c r="U43">
        <f t="shared" si="26"/>
        <v>0</v>
      </c>
      <c r="V43">
        <f t="shared" si="26"/>
        <v>0</v>
      </c>
      <c r="W43" s="31">
        <f>VLOOKUP($B$1,'Multipliers and Adjustments'!$A$70:$I$86,TRUNC(COLUMN(W$2)/5)+2,FALSE)*SUMIFS('EPA Data'!$I:$I,'EPA Data'!$D:$D,'Country Selector'!$A$2,'EPA Data'!$J:$J,$B$1,'EPA Data'!$C:$C,W$2,'EPA Data'!$G:$G,"&gt;="&amp;$A43,'EPA Data'!$G:$G,"&lt;"&amp;$B43)*unit_conv</f>
        <v>0</v>
      </c>
      <c r="X43">
        <f t="shared" si="27"/>
        <v>0</v>
      </c>
      <c r="Y43">
        <f t="shared" si="27"/>
        <v>0</v>
      </c>
      <c r="Z43">
        <f t="shared" si="27"/>
        <v>0</v>
      </c>
      <c r="AA43">
        <f t="shared" si="27"/>
        <v>0</v>
      </c>
      <c r="AB43" s="31">
        <f>VLOOKUP($B$1,'Multipliers and Adjustments'!$A$70:$I$86,TRUNC(COLUMN(AB$2)/5)+2,FALSE)*SUMIFS('EPA Data'!$I:$I,'EPA Data'!$D:$D,'Country Selector'!$A$2,'EPA Data'!$J:$J,$B$1,'EPA Data'!$C:$C,AB$2,'EPA Data'!$G:$G,"&gt;="&amp;$A43,'EPA Data'!$G:$G,"&lt;"&amp;$B43)*unit_conv</f>
        <v>0</v>
      </c>
      <c r="AC43">
        <f t="shared" si="28"/>
        <v>0</v>
      </c>
      <c r="AD43">
        <f t="shared" si="28"/>
        <v>0</v>
      </c>
      <c r="AE43">
        <f t="shared" si="28"/>
        <v>0</v>
      </c>
      <c r="AF43">
        <f t="shared" si="28"/>
        <v>0</v>
      </c>
      <c r="AG43" s="31">
        <f>VLOOKUP($B$1,'Multipliers and Adjustments'!$A$70:$I$86,TRUNC(COLUMN(AG$2)/5)+2,FALSE)*SUMIFS('EPA Data'!$I:$I,'EPA Data'!$D:$D,'Country Selector'!$A$2,'EPA Data'!$J:$J,$B$1,'EPA Data'!$C:$C,AG$2,'EPA Data'!$G:$G,"&gt;="&amp;$A43,'EPA Data'!$G:$G,"&lt;"&amp;$B43)*unit_conv</f>
        <v>0</v>
      </c>
      <c r="AH43">
        <f t="shared" si="29"/>
        <v>0</v>
      </c>
      <c r="AI43">
        <f t="shared" si="29"/>
        <v>0</v>
      </c>
      <c r="AJ43">
        <f t="shared" si="29"/>
        <v>0</v>
      </c>
      <c r="AK43">
        <f t="shared" si="29"/>
        <v>0</v>
      </c>
      <c r="AL43" s="31">
        <f>VLOOKUP($B$1,'Multipliers and Adjustments'!$A$70:$I$86,TRUNC(COLUMN(AL$2)/5)+2,FALSE)*SUMIFS('EPA Data'!$I:$I,'EPA Data'!$D:$D,'Country Selector'!$A$2,'EPA Data'!$J:$J,$B$1,'EPA Data'!$C:$C,AL$2,'EPA Data'!$G:$G,"&gt;="&amp;$A43,'EPA Data'!$G:$G,"&lt;"&amp;$B43)*unit_conv</f>
        <v>0</v>
      </c>
    </row>
    <row r="44" spans="1:38" x14ac:dyDescent="0.45">
      <c r="A44" s="15">
        <f t="shared" si="14"/>
        <v>90</v>
      </c>
      <c r="B44" s="16">
        <f t="shared" si="22"/>
        <v>100</v>
      </c>
      <c r="C44" s="31">
        <f>VLOOKUP($B$1,'Multipliers and Adjustments'!$A$70:$I$86,TRUNC(COLUMN(C$2)/5)+2,FALSE)*SUMIFS('EPA Data'!$I:$I,'EPA Data'!$D:$D,'Country Selector'!$A$2,'EPA Data'!$J:$J,$B$1,'EPA Data'!$C:$C,C$2,'EPA Data'!$G:$G,"&gt;="&amp;$A44,'EPA Data'!$G:$G,"&lt;"&amp;$B44)*unit_conv</f>
        <v>0</v>
      </c>
      <c r="D44">
        <f t="shared" si="23"/>
        <v>0</v>
      </c>
      <c r="E44">
        <f t="shared" si="23"/>
        <v>0</v>
      </c>
      <c r="F44">
        <f t="shared" si="23"/>
        <v>0</v>
      </c>
      <c r="G44">
        <f t="shared" si="23"/>
        <v>0</v>
      </c>
      <c r="H44" s="31">
        <f>VLOOKUP($B$1,'Multipliers and Adjustments'!$A$70:$I$86,TRUNC(COLUMN(H$2)/5)+2,FALSE)*SUMIFS('EPA Data'!$I:$I,'EPA Data'!$D:$D,'Country Selector'!$A$2,'EPA Data'!$J:$J,$B$1,'EPA Data'!$C:$C,H$2,'EPA Data'!$G:$G,"&gt;="&amp;$A44,'EPA Data'!$G:$G,"&lt;"&amp;$B44)*unit_conv</f>
        <v>0</v>
      </c>
      <c r="I44">
        <f t="shared" si="24"/>
        <v>0</v>
      </c>
      <c r="J44">
        <f t="shared" si="24"/>
        <v>0</v>
      </c>
      <c r="K44">
        <f t="shared" si="24"/>
        <v>0</v>
      </c>
      <c r="L44">
        <f t="shared" si="24"/>
        <v>0</v>
      </c>
      <c r="M44" s="31">
        <f>VLOOKUP($B$1,'Multipliers and Adjustments'!$A$70:$I$86,TRUNC(COLUMN(M$2)/5)+2,FALSE)*SUMIFS('EPA Data'!$I:$I,'EPA Data'!$D:$D,'Country Selector'!$A$2,'EPA Data'!$J:$J,$B$1,'EPA Data'!$C:$C,M$2,'EPA Data'!$G:$G,"&gt;="&amp;$A44,'EPA Data'!$G:$G,"&lt;"&amp;$B44)*unit_conv</f>
        <v>0</v>
      </c>
      <c r="N44">
        <f t="shared" si="25"/>
        <v>0</v>
      </c>
      <c r="O44">
        <f t="shared" si="25"/>
        <v>0</v>
      </c>
      <c r="P44">
        <f t="shared" si="25"/>
        <v>0</v>
      </c>
      <c r="Q44">
        <f t="shared" si="25"/>
        <v>0</v>
      </c>
      <c r="R44" s="31">
        <f>VLOOKUP($B$1,'Multipliers and Adjustments'!$A$70:$I$86,TRUNC(COLUMN(R$2)/5)+2,FALSE)*SUMIFS('EPA Data'!$I:$I,'EPA Data'!$D:$D,'Country Selector'!$A$2,'EPA Data'!$J:$J,$B$1,'EPA Data'!$C:$C,R$2,'EPA Data'!$G:$G,"&gt;="&amp;$A44,'EPA Data'!$G:$G,"&lt;"&amp;$B44)*unit_conv</f>
        <v>0</v>
      </c>
      <c r="S44">
        <f t="shared" si="26"/>
        <v>0</v>
      </c>
      <c r="T44">
        <f t="shared" si="26"/>
        <v>0</v>
      </c>
      <c r="U44">
        <f t="shared" si="26"/>
        <v>0</v>
      </c>
      <c r="V44">
        <f t="shared" si="26"/>
        <v>0</v>
      </c>
      <c r="W44" s="31">
        <f>VLOOKUP($B$1,'Multipliers and Adjustments'!$A$70:$I$86,TRUNC(COLUMN(W$2)/5)+2,FALSE)*SUMIFS('EPA Data'!$I:$I,'EPA Data'!$D:$D,'Country Selector'!$A$2,'EPA Data'!$J:$J,$B$1,'EPA Data'!$C:$C,W$2,'EPA Data'!$G:$G,"&gt;="&amp;$A44,'EPA Data'!$G:$G,"&lt;"&amp;$B44)*unit_conv</f>
        <v>0</v>
      </c>
      <c r="X44">
        <f t="shared" si="27"/>
        <v>0</v>
      </c>
      <c r="Y44">
        <f t="shared" si="27"/>
        <v>0</v>
      </c>
      <c r="Z44">
        <f t="shared" si="27"/>
        <v>0</v>
      </c>
      <c r="AA44">
        <f t="shared" si="27"/>
        <v>0</v>
      </c>
      <c r="AB44" s="31">
        <f>VLOOKUP($B$1,'Multipliers and Adjustments'!$A$70:$I$86,TRUNC(COLUMN(AB$2)/5)+2,FALSE)*SUMIFS('EPA Data'!$I:$I,'EPA Data'!$D:$D,'Country Selector'!$A$2,'EPA Data'!$J:$J,$B$1,'EPA Data'!$C:$C,AB$2,'EPA Data'!$G:$G,"&gt;="&amp;$A44,'EPA Data'!$G:$G,"&lt;"&amp;$B44)*unit_conv</f>
        <v>0</v>
      </c>
      <c r="AC44">
        <f t="shared" si="28"/>
        <v>0</v>
      </c>
      <c r="AD44">
        <f t="shared" si="28"/>
        <v>0</v>
      </c>
      <c r="AE44">
        <f t="shared" si="28"/>
        <v>0</v>
      </c>
      <c r="AF44">
        <f t="shared" si="28"/>
        <v>0</v>
      </c>
      <c r="AG44" s="31">
        <f>VLOOKUP($B$1,'Multipliers and Adjustments'!$A$70:$I$86,TRUNC(COLUMN(AG$2)/5)+2,FALSE)*SUMIFS('EPA Data'!$I:$I,'EPA Data'!$D:$D,'Country Selector'!$A$2,'EPA Data'!$J:$J,$B$1,'EPA Data'!$C:$C,AG$2,'EPA Data'!$G:$G,"&gt;="&amp;$A44,'EPA Data'!$G:$G,"&lt;"&amp;$B44)*unit_conv</f>
        <v>0</v>
      </c>
      <c r="AH44">
        <f t="shared" si="29"/>
        <v>148911070823.66937</v>
      </c>
      <c r="AI44">
        <f t="shared" si="29"/>
        <v>297822141647.33875</v>
      </c>
      <c r="AJ44">
        <f t="shared" si="29"/>
        <v>446733212471.00812</v>
      </c>
      <c r="AK44">
        <f t="shared" si="29"/>
        <v>595644283294.67749</v>
      </c>
      <c r="AL44" s="31">
        <f>VLOOKUP($B$1,'Multipliers and Adjustments'!$A$70:$I$86,TRUNC(COLUMN(AL$2)/5)+2,FALSE)*SUMIFS('EPA Data'!$I:$I,'EPA Data'!$D:$D,'Country Selector'!$A$2,'EPA Data'!$J:$J,$B$1,'EPA Data'!$C:$C,AL$2,'EPA Data'!$G:$G,"&gt;="&amp;$A44,'EPA Data'!$G:$G,"&lt;"&amp;$B44)*unit_conv</f>
        <v>744555354118.34692</v>
      </c>
    </row>
    <row r="45" spans="1:38" x14ac:dyDescent="0.45">
      <c r="A45" s="12">
        <f>B44</f>
        <v>100</v>
      </c>
      <c r="B45" s="11">
        <f t="shared" si="7"/>
        <v>150</v>
      </c>
      <c r="C45" s="31">
        <f>VLOOKUP($B$1,'Multipliers and Adjustments'!$A$70:$I$86,TRUNC(COLUMN(C$2)/5)+2,FALSE)*SUMIFS('EPA Data'!$I:$I,'EPA Data'!$D:$D,'Country Selector'!$A$2,'EPA Data'!$J:$J,$B$1,'EPA Data'!$C:$C,C$2,'EPA Data'!$G:$G,"&gt;="&amp;$A45,'EPA Data'!$G:$G,"&lt;"&amp;$B45)*unit_conv</f>
        <v>20854091271.758099</v>
      </c>
      <c r="D45">
        <f t="shared" si="23"/>
        <v>20068134367.465981</v>
      </c>
      <c r="E45">
        <f t="shared" si="23"/>
        <v>19282177463.173862</v>
      </c>
      <c r="F45">
        <f t="shared" si="23"/>
        <v>18496220558.881744</v>
      </c>
      <c r="G45">
        <f t="shared" si="23"/>
        <v>17710263654.589626</v>
      </c>
      <c r="H45" s="31">
        <f>VLOOKUP($B$1,'Multipliers and Adjustments'!$A$70:$I$86,TRUNC(COLUMN(H$2)/5)+2,FALSE)*SUMIFS('EPA Data'!$I:$I,'EPA Data'!$D:$D,'Country Selector'!$A$2,'EPA Data'!$J:$J,$B$1,'EPA Data'!$C:$C,H$2,'EPA Data'!$G:$G,"&gt;="&amp;$A45,'EPA Data'!$G:$G,"&lt;"&amp;$B45)*unit_conv</f>
        <v>16924306750.297501</v>
      </c>
      <c r="I45">
        <f t="shared" si="24"/>
        <v>17448743060.231182</v>
      </c>
      <c r="J45">
        <f t="shared" si="24"/>
        <v>17973179370.164864</v>
      </c>
      <c r="K45">
        <f t="shared" si="24"/>
        <v>18497615680.098545</v>
      </c>
      <c r="L45">
        <f t="shared" si="24"/>
        <v>19022051990.032227</v>
      </c>
      <c r="M45" s="31">
        <f>VLOOKUP($B$1,'Multipliers and Adjustments'!$A$70:$I$86,TRUNC(COLUMN(M$2)/5)+2,FALSE)*SUMIFS('EPA Data'!$I:$I,'EPA Data'!$D:$D,'Country Selector'!$A$2,'EPA Data'!$J:$J,$B$1,'EPA Data'!$C:$C,M$2,'EPA Data'!$G:$G,"&gt;="&amp;$A45,'EPA Data'!$G:$G,"&lt;"&amp;$B45)*unit_conv</f>
        <v>19546488299.9659</v>
      </c>
      <c r="N45">
        <f t="shared" si="25"/>
        <v>20126352831.72134</v>
      </c>
      <c r="O45">
        <f t="shared" si="25"/>
        <v>20706217363.47678</v>
      </c>
      <c r="P45">
        <f t="shared" si="25"/>
        <v>21286081895.23222</v>
      </c>
      <c r="Q45">
        <f t="shared" si="25"/>
        <v>21865946426.987659</v>
      </c>
      <c r="R45" s="31">
        <f>VLOOKUP($B$1,'Multipliers and Adjustments'!$A$70:$I$86,TRUNC(COLUMN(R$2)/5)+2,FALSE)*SUMIFS('EPA Data'!$I:$I,'EPA Data'!$D:$D,'Country Selector'!$A$2,'EPA Data'!$J:$J,$B$1,'EPA Data'!$C:$C,R$2,'EPA Data'!$G:$G,"&gt;="&amp;$A45,'EPA Data'!$G:$G,"&lt;"&amp;$B45)*unit_conv</f>
        <v>22445810958.743099</v>
      </c>
      <c r="S45">
        <f t="shared" si="26"/>
        <v>105434394255.2805</v>
      </c>
      <c r="T45">
        <f t="shared" si="26"/>
        <v>188422977551.8179</v>
      </c>
      <c r="U45">
        <f t="shared" si="26"/>
        <v>271411560848.35529</v>
      </c>
      <c r="V45">
        <f t="shared" si="26"/>
        <v>354400144144.8927</v>
      </c>
      <c r="W45" s="31">
        <f>VLOOKUP($B$1,'Multipliers and Adjustments'!$A$70:$I$86,TRUNC(COLUMN(W$2)/5)+2,FALSE)*SUMIFS('EPA Data'!$I:$I,'EPA Data'!$D:$D,'Country Selector'!$A$2,'EPA Data'!$J:$J,$B$1,'EPA Data'!$C:$C,W$2,'EPA Data'!$G:$G,"&gt;="&amp;$A45,'EPA Data'!$G:$G,"&lt;"&amp;$B45)*unit_conv</f>
        <v>437388727441.43011</v>
      </c>
      <c r="X45">
        <f t="shared" si="27"/>
        <v>455938255414.3667</v>
      </c>
      <c r="Y45">
        <f t="shared" si="27"/>
        <v>474487783387.30328</v>
      </c>
      <c r="Z45">
        <f t="shared" si="27"/>
        <v>493037311360.23987</v>
      </c>
      <c r="AA45">
        <f t="shared" si="27"/>
        <v>511586839333.17645</v>
      </c>
      <c r="AB45" s="31">
        <f>VLOOKUP($B$1,'Multipliers and Adjustments'!$A$70:$I$86,TRUNC(COLUMN(AB$2)/5)+2,FALSE)*SUMIFS('EPA Data'!$I:$I,'EPA Data'!$D:$D,'Country Selector'!$A$2,'EPA Data'!$J:$J,$B$1,'EPA Data'!$C:$C,AB$2,'EPA Data'!$G:$G,"&gt;="&amp;$A45,'EPA Data'!$G:$G,"&lt;"&amp;$B45)*unit_conv</f>
        <v>530136367306.11292</v>
      </c>
      <c r="AC45">
        <f t="shared" si="28"/>
        <v>552346533536.91064</v>
      </c>
      <c r="AD45">
        <f t="shared" si="28"/>
        <v>574556699767.70837</v>
      </c>
      <c r="AE45">
        <f t="shared" si="28"/>
        <v>596766865998.5061</v>
      </c>
      <c r="AF45">
        <f t="shared" si="28"/>
        <v>618977032229.30383</v>
      </c>
      <c r="AG45" s="31">
        <f>VLOOKUP($B$1,'Multipliers and Adjustments'!$A$70:$I$86,TRUNC(COLUMN(AG$2)/5)+2,FALSE)*SUMIFS('EPA Data'!$I:$I,'EPA Data'!$D:$D,'Country Selector'!$A$2,'EPA Data'!$J:$J,$B$1,'EPA Data'!$C:$C,AG$2,'EPA Data'!$G:$G,"&gt;="&amp;$A45,'EPA Data'!$G:$G,"&lt;"&amp;$B45)*unit_conv</f>
        <v>641187198460.10132</v>
      </c>
      <c r="AH45">
        <f t="shared" si="29"/>
        <v>519220759719.60962</v>
      </c>
      <c r="AI45">
        <f t="shared" si="29"/>
        <v>397254320979.11792</v>
      </c>
      <c r="AJ45">
        <f t="shared" si="29"/>
        <v>275287882238.62622</v>
      </c>
      <c r="AK45">
        <f t="shared" si="29"/>
        <v>153321443498.13449</v>
      </c>
      <c r="AL45" s="31">
        <f>VLOOKUP($B$1,'Multipliers and Adjustments'!$A$70:$I$86,TRUNC(COLUMN(AL$2)/5)+2,FALSE)*SUMIFS('EPA Data'!$I:$I,'EPA Data'!$D:$D,'Country Selector'!$A$2,'EPA Data'!$J:$J,$B$1,'EPA Data'!$C:$C,AL$2,'EPA Data'!$G:$G,"&gt;="&amp;$A45,'EPA Data'!$G:$G,"&lt;"&amp;$B45)*unit_conv</f>
        <v>31355004757.642696</v>
      </c>
    </row>
    <row r="46" spans="1:38" x14ac:dyDescent="0.45">
      <c r="A46" s="12">
        <f t="shared" si="14"/>
        <v>150</v>
      </c>
      <c r="B46" s="11">
        <f t="shared" si="7"/>
        <v>200</v>
      </c>
      <c r="C46" s="31">
        <f>VLOOKUP($B$1,'Multipliers and Adjustments'!$A$70:$I$86,TRUNC(COLUMN(C$2)/5)+2,FALSE)*SUMIFS('EPA Data'!$I:$I,'EPA Data'!$D:$D,'Country Selector'!$A$2,'EPA Data'!$J:$J,$B$1,'EPA Data'!$C:$C,C$2,'EPA Data'!$G:$G,"&gt;="&amp;$A46,'EPA Data'!$G:$G,"&lt;"&amp;$B46)*unit_conv</f>
        <v>406315028667.45001</v>
      </c>
      <c r="D46">
        <f t="shared" si="23"/>
        <v>386953485012.05444</v>
      </c>
      <c r="E46">
        <f t="shared" si="23"/>
        <v>367591941356.65887</v>
      </c>
      <c r="F46">
        <f t="shared" si="23"/>
        <v>348230397701.26331</v>
      </c>
      <c r="G46">
        <f t="shared" si="23"/>
        <v>328868854045.86774</v>
      </c>
      <c r="H46" s="31">
        <f>VLOOKUP($B$1,'Multipliers and Adjustments'!$A$70:$I$86,TRUNC(COLUMN(H$2)/5)+2,FALSE)*SUMIFS('EPA Data'!$I:$I,'EPA Data'!$D:$D,'Country Selector'!$A$2,'EPA Data'!$J:$J,$B$1,'EPA Data'!$C:$C,H$2,'EPA Data'!$G:$G,"&gt;="&amp;$A46,'EPA Data'!$G:$G,"&lt;"&amp;$B46)*unit_conv</f>
        <v>309507310390.47205</v>
      </c>
      <c r="I46">
        <f t="shared" si="24"/>
        <v>339848387241.36322</v>
      </c>
      <c r="J46">
        <f t="shared" si="24"/>
        <v>370189464092.25439</v>
      </c>
      <c r="K46">
        <f t="shared" si="24"/>
        <v>400530540943.14557</v>
      </c>
      <c r="L46">
        <f t="shared" si="24"/>
        <v>430871617794.03674</v>
      </c>
      <c r="M46" s="31">
        <f>VLOOKUP($B$1,'Multipliers and Adjustments'!$A$70:$I$86,TRUNC(COLUMN(M$2)/5)+2,FALSE)*SUMIFS('EPA Data'!$I:$I,'EPA Data'!$D:$D,'Country Selector'!$A$2,'EPA Data'!$J:$J,$B$1,'EPA Data'!$C:$C,M$2,'EPA Data'!$G:$G,"&gt;="&amp;$A46,'EPA Data'!$G:$G,"&lt;"&amp;$B46)*unit_conv</f>
        <v>461212694644.92798</v>
      </c>
      <c r="N46">
        <f t="shared" si="25"/>
        <v>467076113820.07599</v>
      </c>
      <c r="O46">
        <f t="shared" si="25"/>
        <v>472939532995.224</v>
      </c>
      <c r="P46">
        <f t="shared" si="25"/>
        <v>478802952170.37201</v>
      </c>
      <c r="Q46">
        <f t="shared" si="25"/>
        <v>484666371345.52002</v>
      </c>
      <c r="R46" s="31">
        <f>VLOOKUP($B$1,'Multipliers and Adjustments'!$A$70:$I$86,TRUNC(COLUMN(R$2)/5)+2,FALSE)*SUMIFS('EPA Data'!$I:$I,'EPA Data'!$D:$D,'Country Selector'!$A$2,'EPA Data'!$J:$J,$B$1,'EPA Data'!$C:$C,R$2,'EPA Data'!$G:$G,"&gt;="&amp;$A46,'EPA Data'!$G:$G,"&lt;"&amp;$B46)*unit_conv</f>
        <v>490529790520.66803</v>
      </c>
      <c r="S46">
        <f t="shared" si="26"/>
        <v>414315328001.97583</v>
      </c>
      <c r="T46">
        <f t="shared" si="26"/>
        <v>338100865483.28363</v>
      </c>
      <c r="U46">
        <f t="shared" si="26"/>
        <v>261886402964.59143</v>
      </c>
      <c r="V46">
        <f t="shared" si="26"/>
        <v>185671940445.89923</v>
      </c>
      <c r="W46" s="31">
        <f>VLOOKUP($B$1,'Multipliers and Adjustments'!$A$70:$I$86,TRUNC(COLUMN(W$2)/5)+2,FALSE)*SUMIFS('EPA Data'!$I:$I,'EPA Data'!$D:$D,'Country Selector'!$A$2,'EPA Data'!$J:$J,$B$1,'EPA Data'!$C:$C,W$2,'EPA Data'!$G:$G,"&gt;="&amp;$A46,'EPA Data'!$G:$G,"&lt;"&amp;$B46)*unit_conv</f>
        <v>109457477927.207</v>
      </c>
      <c r="X46">
        <f t="shared" si="27"/>
        <v>103043419122.69516</v>
      </c>
      <c r="Y46">
        <f t="shared" si="27"/>
        <v>96629360318.183319</v>
      </c>
      <c r="Z46">
        <f t="shared" si="27"/>
        <v>90215301513.671478</v>
      </c>
      <c r="AA46">
        <f t="shared" si="27"/>
        <v>83801242709.159637</v>
      </c>
      <c r="AB46" s="31">
        <f>VLOOKUP($B$1,'Multipliers and Adjustments'!$A$70:$I$86,TRUNC(COLUMN(AB$2)/5)+2,FALSE)*SUMIFS('EPA Data'!$I:$I,'EPA Data'!$D:$D,'Country Selector'!$A$2,'EPA Data'!$J:$J,$B$1,'EPA Data'!$C:$C,AB$2,'EPA Data'!$G:$G,"&gt;="&amp;$A46,'EPA Data'!$G:$G,"&lt;"&amp;$B46)*unit_conv</f>
        <v>77387183904.647797</v>
      </c>
      <c r="AC46">
        <f t="shared" si="28"/>
        <v>72851236909.627899</v>
      </c>
      <c r="AD46">
        <f t="shared" si="28"/>
        <v>68315289914.608002</v>
      </c>
      <c r="AE46">
        <f t="shared" si="28"/>
        <v>63779342919.588104</v>
      </c>
      <c r="AF46">
        <f t="shared" si="28"/>
        <v>59243395924.568207</v>
      </c>
      <c r="AG46" s="31">
        <f>VLOOKUP($B$1,'Multipliers and Adjustments'!$A$70:$I$86,TRUNC(COLUMN(AG$2)/5)+2,FALSE)*SUMIFS('EPA Data'!$I:$I,'EPA Data'!$D:$D,'Country Selector'!$A$2,'EPA Data'!$J:$J,$B$1,'EPA Data'!$C:$C,AG$2,'EPA Data'!$G:$G,"&gt;="&amp;$A46,'EPA Data'!$G:$G,"&lt;"&amp;$B46)*unit_conv</f>
        <v>54707448929.548302</v>
      </c>
      <c r="AH46">
        <f t="shared" si="29"/>
        <v>51500065624.713921</v>
      </c>
      <c r="AI46">
        <f t="shared" si="29"/>
        <v>48292682319.879539</v>
      </c>
      <c r="AJ46">
        <f t="shared" si="29"/>
        <v>45085299015.045158</v>
      </c>
      <c r="AK46">
        <f t="shared" si="29"/>
        <v>41877915710.210777</v>
      </c>
      <c r="AL46" s="31">
        <f>VLOOKUP($B$1,'Multipliers and Adjustments'!$A$70:$I$86,TRUNC(COLUMN(AL$2)/5)+2,FALSE)*SUMIFS('EPA Data'!$I:$I,'EPA Data'!$D:$D,'Country Selector'!$A$2,'EPA Data'!$J:$J,$B$1,'EPA Data'!$C:$C,AL$2,'EPA Data'!$G:$G,"&gt;="&amp;$A46,'EPA Data'!$G:$G,"&lt;"&amp;$B46)*unit_conv</f>
        <v>38670532405.376396</v>
      </c>
    </row>
    <row r="47" spans="1:38" x14ac:dyDescent="0.45">
      <c r="A47" s="12">
        <f t="shared" si="14"/>
        <v>200</v>
      </c>
      <c r="B47" s="11">
        <f t="shared" si="7"/>
        <v>250</v>
      </c>
      <c r="C47" s="31">
        <f>VLOOKUP($B$1,'Multipliers and Adjustments'!$A$70:$I$86,TRUNC(COLUMN(C$2)/5)+2,FALSE)*SUMIFS('EPA Data'!$I:$I,'EPA Data'!$D:$D,'Country Selector'!$A$2,'EPA Data'!$J:$J,$B$1,'EPA Data'!$C:$C,C$2,'EPA Data'!$G:$G,"&gt;="&amp;$A47,'EPA Data'!$G:$G,"&lt;"&amp;$B47)*unit_conv</f>
        <v>96566505730.1521</v>
      </c>
      <c r="D47">
        <f t="shared" si="23"/>
        <v>125671264529.22809</v>
      </c>
      <c r="E47">
        <f t="shared" si="23"/>
        <v>154776023328.30408</v>
      </c>
      <c r="F47">
        <f t="shared" si="23"/>
        <v>183880782127.38007</v>
      </c>
      <c r="G47">
        <f t="shared" si="23"/>
        <v>212985540926.45605</v>
      </c>
      <c r="H47" s="31">
        <f>VLOOKUP($B$1,'Multipliers and Adjustments'!$A$70:$I$86,TRUNC(COLUMN(H$2)/5)+2,FALSE)*SUMIFS('EPA Data'!$I:$I,'EPA Data'!$D:$D,'Country Selector'!$A$2,'EPA Data'!$J:$J,$B$1,'EPA Data'!$C:$C,H$2,'EPA Data'!$G:$G,"&gt;="&amp;$A47,'EPA Data'!$G:$G,"&lt;"&amp;$B47)*unit_conv</f>
        <v>242090299725.53201</v>
      </c>
      <c r="I47">
        <f t="shared" si="24"/>
        <v>211818915605.54465</v>
      </c>
      <c r="J47">
        <f t="shared" si="24"/>
        <v>181547531485.55728</v>
      </c>
      <c r="K47">
        <f t="shared" si="24"/>
        <v>151276147365.56992</v>
      </c>
      <c r="L47">
        <f t="shared" si="24"/>
        <v>121004763245.58253</v>
      </c>
      <c r="M47" s="31">
        <f>VLOOKUP($B$1,'Multipliers and Adjustments'!$A$70:$I$86,TRUNC(COLUMN(M$2)/5)+2,FALSE)*SUMIFS('EPA Data'!$I:$I,'EPA Data'!$D:$D,'Country Selector'!$A$2,'EPA Data'!$J:$J,$B$1,'EPA Data'!$C:$C,M$2,'EPA Data'!$G:$G,"&gt;="&amp;$A47,'EPA Data'!$G:$G,"&lt;"&amp;$B47)*unit_conv</f>
        <v>90733379125.595108</v>
      </c>
      <c r="N47">
        <f t="shared" si="25"/>
        <v>93448205292.224884</v>
      </c>
      <c r="O47">
        <f t="shared" si="25"/>
        <v>96163031458.85466</v>
      </c>
      <c r="P47">
        <f t="shared" si="25"/>
        <v>98877857625.484436</v>
      </c>
      <c r="Q47">
        <f t="shared" si="25"/>
        <v>101592683792.11421</v>
      </c>
      <c r="R47" s="31">
        <f>VLOOKUP($B$1,'Multipliers and Adjustments'!$A$70:$I$86,TRUNC(COLUMN(R$2)/5)+2,FALSE)*SUMIFS('EPA Data'!$I:$I,'EPA Data'!$D:$D,'Country Selector'!$A$2,'EPA Data'!$J:$J,$B$1,'EPA Data'!$C:$C,R$2,'EPA Data'!$G:$G,"&gt;="&amp;$A47,'EPA Data'!$G:$G,"&lt;"&amp;$B47)*unit_conv</f>
        <v>104307509958.74399</v>
      </c>
      <c r="S47">
        <f t="shared" si="26"/>
        <v>105608084797.85899</v>
      </c>
      <c r="T47">
        <f t="shared" si="26"/>
        <v>106908659636.974</v>
      </c>
      <c r="U47">
        <f t="shared" si="26"/>
        <v>108209234476.089</v>
      </c>
      <c r="V47">
        <f t="shared" si="26"/>
        <v>109509809315.20401</v>
      </c>
      <c r="W47" s="31">
        <f>VLOOKUP($B$1,'Multipliers and Adjustments'!$A$70:$I$86,TRUNC(COLUMN(W$2)/5)+2,FALSE)*SUMIFS('EPA Data'!$I:$I,'EPA Data'!$D:$D,'Country Selector'!$A$2,'EPA Data'!$J:$J,$B$1,'EPA Data'!$C:$C,W$2,'EPA Data'!$G:$G,"&gt;="&amp;$A47,'EPA Data'!$G:$G,"&lt;"&amp;$B47)*unit_conv</f>
        <v>110810384154.319</v>
      </c>
      <c r="X47">
        <f t="shared" si="27"/>
        <v>112589712440.9668</v>
      </c>
      <c r="Y47">
        <f t="shared" si="27"/>
        <v>114369040727.61459</v>
      </c>
      <c r="Z47">
        <f t="shared" si="27"/>
        <v>116148369014.26239</v>
      </c>
      <c r="AA47">
        <f t="shared" si="27"/>
        <v>117927697300.91019</v>
      </c>
      <c r="AB47" s="31">
        <f>VLOOKUP($B$1,'Multipliers and Adjustments'!$A$70:$I$86,TRUNC(COLUMN(AB$2)/5)+2,FALSE)*SUMIFS('EPA Data'!$I:$I,'EPA Data'!$D:$D,'Country Selector'!$A$2,'EPA Data'!$J:$J,$B$1,'EPA Data'!$C:$C,AB$2,'EPA Data'!$G:$G,"&gt;="&amp;$A47,'EPA Data'!$G:$G,"&lt;"&amp;$B47)*unit_conv</f>
        <v>119707025587.558</v>
      </c>
      <c r="AC47">
        <f t="shared" si="28"/>
        <v>122041258215.90359</v>
      </c>
      <c r="AD47">
        <f t="shared" si="28"/>
        <v>124375490844.24919</v>
      </c>
      <c r="AE47">
        <f t="shared" si="28"/>
        <v>126709723472.59479</v>
      </c>
      <c r="AF47">
        <f t="shared" si="28"/>
        <v>129043956100.94038</v>
      </c>
      <c r="AG47" s="31">
        <f>VLOOKUP($B$1,'Multipliers and Adjustments'!$A$70:$I$86,TRUNC(COLUMN(AG$2)/5)+2,FALSE)*SUMIFS('EPA Data'!$I:$I,'EPA Data'!$D:$D,'Country Selector'!$A$2,'EPA Data'!$J:$J,$B$1,'EPA Data'!$C:$C,AG$2,'EPA Data'!$G:$G,"&gt;="&amp;$A47,'EPA Data'!$G:$G,"&lt;"&amp;$B47)*unit_conv</f>
        <v>131378188729.286</v>
      </c>
      <c r="AH47">
        <f t="shared" si="29"/>
        <v>134355324506.7594</v>
      </c>
      <c r="AI47">
        <f t="shared" si="29"/>
        <v>137332460284.2328</v>
      </c>
      <c r="AJ47">
        <f t="shared" si="29"/>
        <v>140309596061.70621</v>
      </c>
      <c r="AK47">
        <f t="shared" si="29"/>
        <v>143286731839.1796</v>
      </c>
      <c r="AL47" s="31">
        <f>VLOOKUP($B$1,'Multipliers and Adjustments'!$A$70:$I$86,TRUNC(COLUMN(AL$2)/5)+2,FALSE)*SUMIFS('EPA Data'!$I:$I,'EPA Data'!$D:$D,'Country Selector'!$A$2,'EPA Data'!$J:$J,$B$1,'EPA Data'!$C:$C,AL$2,'EPA Data'!$G:$G,"&gt;="&amp;$A47,'EPA Data'!$G:$G,"&lt;"&amp;$B47)*unit_conv</f>
        <v>146263867616.65298</v>
      </c>
    </row>
    <row r="48" spans="1:38" x14ac:dyDescent="0.45">
      <c r="A48" s="12">
        <f t="shared" si="14"/>
        <v>250</v>
      </c>
      <c r="B48" s="11">
        <f t="shared" si="7"/>
        <v>300</v>
      </c>
      <c r="C48" s="31">
        <f>VLOOKUP($B$1,'Multipliers and Adjustments'!$A$70:$I$86,TRUNC(COLUMN(C$2)/5)+2,FALSE)*SUMIFS('EPA Data'!$I:$I,'EPA Data'!$D:$D,'Country Selector'!$A$2,'EPA Data'!$J:$J,$B$1,'EPA Data'!$C:$C,C$2,'EPA Data'!$G:$G,"&gt;="&amp;$A48,'EPA Data'!$G:$G,"&lt;"&amp;$B48)*unit_conv</f>
        <v>0</v>
      </c>
      <c r="D48">
        <f t="shared" si="23"/>
        <v>0</v>
      </c>
      <c r="E48">
        <f t="shared" si="23"/>
        <v>0</v>
      </c>
      <c r="F48">
        <f t="shared" si="23"/>
        <v>0</v>
      </c>
      <c r="G48">
        <f t="shared" si="23"/>
        <v>0</v>
      </c>
      <c r="H48" s="31">
        <f>VLOOKUP($B$1,'Multipliers and Adjustments'!$A$70:$I$86,TRUNC(COLUMN(H$2)/5)+2,FALSE)*SUMIFS('EPA Data'!$I:$I,'EPA Data'!$D:$D,'Country Selector'!$A$2,'EPA Data'!$J:$J,$B$1,'EPA Data'!$C:$C,H$2,'EPA Data'!$G:$G,"&gt;="&amp;$A48,'EPA Data'!$G:$G,"&lt;"&amp;$B48)*unit_conv</f>
        <v>0</v>
      </c>
      <c r="I48">
        <f t="shared" si="24"/>
        <v>0</v>
      </c>
      <c r="J48">
        <f t="shared" si="24"/>
        <v>0</v>
      </c>
      <c r="K48">
        <f t="shared" si="24"/>
        <v>0</v>
      </c>
      <c r="L48">
        <f t="shared" si="24"/>
        <v>0</v>
      </c>
      <c r="M48" s="31">
        <f>VLOOKUP($B$1,'Multipliers and Adjustments'!$A$70:$I$86,TRUNC(COLUMN(M$2)/5)+2,FALSE)*SUMIFS('EPA Data'!$I:$I,'EPA Data'!$D:$D,'Country Selector'!$A$2,'EPA Data'!$J:$J,$B$1,'EPA Data'!$C:$C,M$2,'EPA Data'!$G:$G,"&gt;="&amp;$A48,'EPA Data'!$G:$G,"&lt;"&amp;$B48)*unit_conv</f>
        <v>0</v>
      </c>
      <c r="N48">
        <f t="shared" si="25"/>
        <v>0</v>
      </c>
      <c r="O48">
        <f t="shared" si="25"/>
        <v>0</v>
      </c>
      <c r="P48">
        <f t="shared" si="25"/>
        <v>0</v>
      </c>
      <c r="Q48">
        <f t="shared" si="25"/>
        <v>0</v>
      </c>
      <c r="R48" s="31">
        <f>VLOOKUP($B$1,'Multipliers and Adjustments'!$A$70:$I$86,TRUNC(COLUMN(R$2)/5)+2,FALSE)*SUMIFS('EPA Data'!$I:$I,'EPA Data'!$D:$D,'Country Selector'!$A$2,'EPA Data'!$J:$J,$B$1,'EPA Data'!$C:$C,R$2,'EPA Data'!$G:$G,"&gt;="&amp;$A48,'EPA Data'!$G:$G,"&lt;"&amp;$B48)*unit_conv</f>
        <v>0</v>
      </c>
      <c r="S48">
        <f t="shared" si="26"/>
        <v>0</v>
      </c>
      <c r="T48">
        <f t="shared" si="26"/>
        <v>0</v>
      </c>
      <c r="U48">
        <f t="shared" si="26"/>
        <v>0</v>
      </c>
      <c r="V48">
        <f t="shared" si="26"/>
        <v>0</v>
      </c>
      <c r="W48" s="31">
        <f>VLOOKUP($B$1,'Multipliers and Adjustments'!$A$70:$I$86,TRUNC(COLUMN(W$2)/5)+2,FALSE)*SUMIFS('EPA Data'!$I:$I,'EPA Data'!$D:$D,'Country Selector'!$A$2,'EPA Data'!$J:$J,$B$1,'EPA Data'!$C:$C,W$2,'EPA Data'!$G:$G,"&gt;="&amp;$A48,'EPA Data'!$G:$G,"&lt;"&amp;$B48)*unit_conv</f>
        <v>0</v>
      </c>
      <c r="X48">
        <f t="shared" si="27"/>
        <v>0</v>
      </c>
      <c r="Y48">
        <f t="shared" si="27"/>
        <v>0</v>
      </c>
      <c r="Z48">
        <f t="shared" si="27"/>
        <v>0</v>
      </c>
      <c r="AA48">
        <f t="shared" si="27"/>
        <v>0</v>
      </c>
      <c r="AB48" s="31">
        <f>VLOOKUP($B$1,'Multipliers and Adjustments'!$A$70:$I$86,TRUNC(COLUMN(AB$2)/5)+2,FALSE)*SUMIFS('EPA Data'!$I:$I,'EPA Data'!$D:$D,'Country Selector'!$A$2,'EPA Data'!$J:$J,$B$1,'EPA Data'!$C:$C,AB$2,'EPA Data'!$G:$G,"&gt;="&amp;$A48,'EPA Data'!$G:$G,"&lt;"&amp;$B48)*unit_conv</f>
        <v>0</v>
      </c>
      <c r="AC48">
        <f t="shared" si="28"/>
        <v>0</v>
      </c>
      <c r="AD48">
        <f t="shared" si="28"/>
        <v>0</v>
      </c>
      <c r="AE48">
        <f t="shared" si="28"/>
        <v>0</v>
      </c>
      <c r="AF48">
        <f t="shared" si="28"/>
        <v>0</v>
      </c>
      <c r="AG48" s="31">
        <f>VLOOKUP($B$1,'Multipliers and Adjustments'!$A$70:$I$86,TRUNC(COLUMN(AG$2)/5)+2,FALSE)*SUMIFS('EPA Data'!$I:$I,'EPA Data'!$D:$D,'Country Selector'!$A$2,'EPA Data'!$J:$J,$B$1,'EPA Data'!$C:$C,AG$2,'EPA Data'!$G:$G,"&gt;="&amp;$A48,'EPA Data'!$G:$G,"&lt;"&amp;$B48)*unit_conv</f>
        <v>0</v>
      </c>
      <c r="AH48">
        <f t="shared" si="29"/>
        <v>0</v>
      </c>
      <c r="AI48">
        <f t="shared" si="29"/>
        <v>0</v>
      </c>
      <c r="AJ48">
        <f t="shared" si="29"/>
        <v>0</v>
      </c>
      <c r="AK48">
        <f t="shared" si="29"/>
        <v>0</v>
      </c>
      <c r="AL48" s="31">
        <f>VLOOKUP($B$1,'Multipliers and Adjustments'!$A$70:$I$86,TRUNC(COLUMN(AL$2)/5)+2,FALSE)*SUMIFS('EPA Data'!$I:$I,'EPA Data'!$D:$D,'Country Selector'!$A$2,'EPA Data'!$J:$J,$B$1,'EPA Data'!$C:$C,AL$2,'EPA Data'!$G:$G,"&gt;="&amp;$A48,'EPA Data'!$G:$G,"&lt;"&amp;$B48)*unit_conv</f>
        <v>0</v>
      </c>
    </row>
    <row r="49" spans="1:38" x14ac:dyDescent="0.45">
      <c r="A49" s="12">
        <f t="shared" si="14"/>
        <v>300</v>
      </c>
      <c r="B49" s="11">
        <f t="shared" si="7"/>
        <v>350</v>
      </c>
      <c r="C49" s="31">
        <f>VLOOKUP($B$1,'Multipliers and Adjustments'!$A$70:$I$86,TRUNC(COLUMN(C$2)/5)+2,FALSE)*SUMIFS('EPA Data'!$I:$I,'EPA Data'!$D:$D,'Country Selector'!$A$2,'EPA Data'!$J:$J,$B$1,'EPA Data'!$C:$C,C$2,'EPA Data'!$G:$G,"&gt;="&amp;$A49,'EPA Data'!$G:$G,"&lt;"&amp;$B49)*unit_conv</f>
        <v>140924185514.44998</v>
      </c>
      <c r="D49">
        <f t="shared" si="23"/>
        <v>112739348411.55998</v>
      </c>
      <c r="E49">
        <f t="shared" si="23"/>
        <v>84554511308.669983</v>
      </c>
      <c r="F49">
        <f t="shared" si="23"/>
        <v>56369674205.779984</v>
      </c>
      <c r="G49">
        <f t="shared" si="23"/>
        <v>28184837102.889988</v>
      </c>
      <c r="H49" s="31">
        <f>VLOOKUP($B$1,'Multipliers and Adjustments'!$A$70:$I$86,TRUNC(COLUMN(H$2)/5)+2,FALSE)*SUMIFS('EPA Data'!$I:$I,'EPA Data'!$D:$D,'Country Selector'!$A$2,'EPA Data'!$J:$J,$B$1,'EPA Data'!$C:$C,H$2,'EPA Data'!$G:$G,"&gt;="&amp;$A49,'EPA Data'!$G:$G,"&lt;"&amp;$B49)*unit_conv</f>
        <v>0</v>
      </c>
      <c r="I49">
        <f t="shared" si="24"/>
        <v>0</v>
      </c>
      <c r="J49">
        <f t="shared" si="24"/>
        <v>0</v>
      </c>
      <c r="K49">
        <f t="shared" si="24"/>
        <v>0</v>
      </c>
      <c r="L49">
        <f t="shared" si="24"/>
        <v>0</v>
      </c>
      <c r="M49" s="31">
        <f>VLOOKUP($B$1,'Multipliers and Adjustments'!$A$70:$I$86,TRUNC(COLUMN(M$2)/5)+2,FALSE)*SUMIFS('EPA Data'!$I:$I,'EPA Data'!$D:$D,'Country Selector'!$A$2,'EPA Data'!$J:$J,$B$1,'EPA Data'!$C:$C,M$2,'EPA Data'!$G:$G,"&gt;="&amp;$A49,'EPA Data'!$G:$G,"&lt;"&amp;$B49)*unit_conv</f>
        <v>0</v>
      </c>
      <c r="N49">
        <f t="shared" si="25"/>
        <v>0</v>
      </c>
      <c r="O49">
        <f t="shared" si="25"/>
        <v>0</v>
      </c>
      <c r="P49">
        <f t="shared" si="25"/>
        <v>0</v>
      </c>
      <c r="Q49">
        <f t="shared" si="25"/>
        <v>0</v>
      </c>
      <c r="R49" s="31">
        <f>VLOOKUP($B$1,'Multipliers and Adjustments'!$A$70:$I$86,TRUNC(COLUMN(R$2)/5)+2,FALSE)*SUMIFS('EPA Data'!$I:$I,'EPA Data'!$D:$D,'Country Selector'!$A$2,'EPA Data'!$J:$J,$B$1,'EPA Data'!$C:$C,R$2,'EPA Data'!$G:$G,"&gt;="&amp;$A49,'EPA Data'!$G:$G,"&lt;"&amp;$B49)*unit_conv</f>
        <v>0</v>
      </c>
      <c r="S49">
        <f t="shared" si="26"/>
        <v>0</v>
      </c>
      <c r="T49">
        <f t="shared" si="26"/>
        <v>0</v>
      </c>
      <c r="U49">
        <f t="shared" si="26"/>
        <v>0</v>
      </c>
      <c r="V49">
        <f t="shared" si="26"/>
        <v>0</v>
      </c>
      <c r="W49" s="31">
        <f>VLOOKUP($B$1,'Multipliers and Adjustments'!$A$70:$I$86,TRUNC(COLUMN(W$2)/5)+2,FALSE)*SUMIFS('EPA Data'!$I:$I,'EPA Data'!$D:$D,'Country Selector'!$A$2,'EPA Data'!$J:$J,$B$1,'EPA Data'!$C:$C,W$2,'EPA Data'!$G:$G,"&gt;="&amp;$A49,'EPA Data'!$G:$G,"&lt;"&amp;$B49)*unit_conv</f>
        <v>0</v>
      </c>
      <c r="X49">
        <f t="shared" si="27"/>
        <v>0</v>
      </c>
      <c r="Y49">
        <f t="shared" si="27"/>
        <v>0</v>
      </c>
      <c r="Z49">
        <f t="shared" si="27"/>
        <v>0</v>
      </c>
      <c r="AA49">
        <f t="shared" si="27"/>
        <v>0</v>
      </c>
      <c r="AB49" s="31">
        <f>VLOOKUP($B$1,'Multipliers and Adjustments'!$A$70:$I$86,TRUNC(COLUMN(AB$2)/5)+2,FALSE)*SUMIFS('EPA Data'!$I:$I,'EPA Data'!$D:$D,'Country Selector'!$A$2,'EPA Data'!$J:$J,$B$1,'EPA Data'!$C:$C,AB$2,'EPA Data'!$G:$G,"&gt;="&amp;$A49,'EPA Data'!$G:$G,"&lt;"&amp;$B49)*unit_conv</f>
        <v>0</v>
      </c>
      <c r="AC49">
        <f t="shared" si="28"/>
        <v>0</v>
      </c>
      <c r="AD49">
        <f t="shared" si="28"/>
        <v>0</v>
      </c>
      <c r="AE49">
        <f t="shared" si="28"/>
        <v>0</v>
      </c>
      <c r="AF49">
        <f t="shared" si="28"/>
        <v>0</v>
      </c>
      <c r="AG49" s="31">
        <f>VLOOKUP($B$1,'Multipliers and Adjustments'!$A$70:$I$86,TRUNC(COLUMN(AG$2)/5)+2,FALSE)*SUMIFS('EPA Data'!$I:$I,'EPA Data'!$D:$D,'Country Selector'!$A$2,'EPA Data'!$J:$J,$B$1,'EPA Data'!$C:$C,AG$2,'EPA Data'!$G:$G,"&gt;="&amp;$A49,'EPA Data'!$G:$G,"&lt;"&amp;$B49)*unit_conv</f>
        <v>0</v>
      </c>
      <c r="AH49">
        <f t="shared" si="29"/>
        <v>0</v>
      </c>
      <c r="AI49">
        <f t="shared" si="29"/>
        <v>0</v>
      </c>
      <c r="AJ49">
        <f t="shared" si="29"/>
        <v>0</v>
      </c>
      <c r="AK49">
        <f t="shared" si="29"/>
        <v>0</v>
      </c>
      <c r="AL49" s="31">
        <f>VLOOKUP($B$1,'Multipliers and Adjustments'!$A$70:$I$86,TRUNC(COLUMN(AL$2)/5)+2,FALSE)*SUMIFS('EPA Data'!$I:$I,'EPA Data'!$D:$D,'Country Selector'!$A$2,'EPA Data'!$J:$J,$B$1,'EPA Data'!$C:$C,AL$2,'EPA Data'!$G:$G,"&gt;="&amp;$A49,'EPA Data'!$G:$G,"&lt;"&amp;$B49)*unit_conv</f>
        <v>0</v>
      </c>
    </row>
    <row r="50" spans="1:38" x14ac:dyDescent="0.45">
      <c r="A50" s="12">
        <f t="shared" si="14"/>
        <v>350</v>
      </c>
      <c r="B50" s="11">
        <f t="shared" si="7"/>
        <v>400</v>
      </c>
      <c r="C50" s="31">
        <f>VLOOKUP($B$1,'Multipliers and Adjustments'!$A$70:$I$86,TRUNC(COLUMN(C$2)/5)+2,FALSE)*SUMIFS('EPA Data'!$I:$I,'EPA Data'!$D:$D,'Country Selector'!$A$2,'EPA Data'!$J:$J,$B$1,'EPA Data'!$C:$C,C$2,'EPA Data'!$G:$G,"&gt;="&amp;$A50,'EPA Data'!$G:$G,"&lt;"&amp;$B50)*unit_conv</f>
        <v>0</v>
      </c>
      <c r="D50">
        <f t="shared" ref="D50:G65" si="30">C50+($H50-$C50)/5</f>
        <v>0</v>
      </c>
      <c r="E50">
        <f t="shared" si="30"/>
        <v>0</v>
      </c>
      <c r="F50">
        <f t="shared" si="30"/>
        <v>0</v>
      </c>
      <c r="G50">
        <f t="shared" si="30"/>
        <v>0</v>
      </c>
      <c r="H50" s="31">
        <f>VLOOKUP($B$1,'Multipliers and Adjustments'!$A$70:$I$86,TRUNC(COLUMN(H$2)/5)+2,FALSE)*SUMIFS('EPA Data'!$I:$I,'EPA Data'!$D:$D,'Country Selector'!$A$2,'EPA Data'!$J:$J,$B$1,'EPA Data'!$C:$C,H$2,'EPA Data'!$G:$G,"&gt;="&amp;$A50,'EPA Data'!$G:$G,"&lt;"&amp;$B50)*unit_conv</f>
        <v>0</v>
      </c>
      <c r="I50">
        <f t="shared" si="24"/>
        <v>0</v>
      </c>
      <c r="J50">
        <f t="shared" si="24"/>
        <v>0</v>
      </c>
      <c r="K50">
        <f t="shared" si="24"/>
        <v>0</v>
      </c>
      <c r="L50">
        <f t="shared" si="24"/>
        <v>0</v>
      </c>
      <c r="M50" s="31">
        <f>VLOOKUP($B$1,'Multipliers and Adjustments'!$A$70:$I$86,TRUNC(COLUMN(M$2)/5)+2,FALSE)*SUMIFS('EPA Data'!$I:$I,'EPA Data'!$D:$D,'Country Selector'!$A$2,'EPA Data'!$J:$J,$B$1,'EPA Data'!$C:$C,M$2,'EPA Data'!$G:$G,"&gt;="&amp;$A50,'EPA Data'!$G:$G,"&lt;"&amp;$B50)*unit_conv</f>
        <v>0</v>
      </c>
      <c r="N50">
        <f t="shared" si="25"/>
        <v>0</v>
      </c>
      <c r="O50">
        <f t="shared" si="25"/>
        <v>0</v>
      </c>
      <c r="P50">
        <f t="shared" si="25"/>
        <v>0</v>
      </c>
      <c r="Q50">
        <f t="shared" si="25"/>
        <v>0</v>
      </c>
      <c r="R50" s="31">
        <f>VLOOKUP($B$1,'Multipliers and Adjustments'!$A$70:$I$86,TRUNC(COLUMN(R$2)/5)+2,FALSE)*SUMIFS('EPA Data'!$I:$I,'EPA Data'!$D:$D,'Country Selector'!$A$2,'EPA Data'!$J:$J,$B$1,'EPA Data'!$C:$C,R$2,'EPA Data'!$G:$G,"&gt;="&amp;$A50,'EPA Data'!$G:$G,"&lt;"&amp;$B50)*unit_conv</f>
        <v>0</v>
      </c>
      <c r="S50">
        <f t="shared" si="26"/>
        <v>0</v>
      </c>
      <c r="T50">
        <f t="shared" si="26"/>
        <v>0</v>
      </c>
      <c r="U50">
        <f t="shared" si="26"/>
        <v>0</v>
      </c>
      <c r="V50">
        <f t="shared" si="26"/>
        <v>0</v>
      </c>
      <c r="W50" s="31">
        <f>VLOOKUP($B$1,'Multipliers and Adjustments'!$A$70:$I$86,TRUNC(COLUMN(W$2)/5)+2,FALSE)*SUMIFS('EPA Data'!$I:$I,'EPA Data'!$D:$D,'Country Selector'!$A$2,'EPA Data'!$J:$J,$B$1,'EPA Data'!$C:$C,W$2,'EPA Data'!$G:$G,"&gt;="&amp;$A50,'EPA Data'!$G:$G,"&lt;"&amp;$B50)*unit_conv</f>
        <v>0</v>
      </c>
      <c r="X50">
        <f t="shared" si="27"/>
        <v>0</v>
      </c>
      <c r="Y50">
        <f t="shared" si="27"/>
        <v>0</v>
      </c>
      <c r="Z50">
        <f t="shared" si="27"/>
        <v>0</v>
      </c>
      <c r="AA50">
        <f t="shared" si="27"/>
        <v>0</v>
      </c>
      <c r="AB50" s="31">
        <f>VLOOKUP($B$1,'Multipliers and Adjustments'!$A$70:$I$86,TRUNC(COLUMN(AB$2)/5)+2,FALSE)*SUMIFS('EPA Data'!$I:$I,'EPA Data'!$D:$D,'Country Selector'!$A$2,'EPA Data'!$J:$J,$B$1,'EPA Data'!$C:$C,AB$2,'EPA Data'!$G:$G,"&gt;="&amp;$A50,'EPA Data'!$G:$G,"&lt;"&amp;$B50)*unit_conv</f>
        <v>0</v>
      </c>
      <c r="AC50">
        <f t="shared" si="28"/>
        <v>0</v>
      </c>
      <c r="AD50">
        <f t="shared" si="28"/>
        <v>0</v>
      </c>
      <c r="AE50">
        <f t="shared" si="28"/>
        <v>0</v>
      </c>
      <c r="AF50">
        <f t="shared" si="28"/>
        <v>0</v>
      </c>
      <c r="AG50" s="31">
        <f>VLOOKUP($B$1,'Multipliers and Adjustments'!$A$70:$I$86,TRUNC(COLUMN(AG$2)/5)+2,FALSE)*SUMIFS('EPA Data'!$I:$I,'EPA Data'!$D:$D,'Country Selector'!$A$2,'EPA Data'!$J:$J,$B$1,'EPA Data'!$C:$C,AG$2,'EPA Data'!$G:$G,"&gt;="&amp;$A50,'EPA Data'!$G:$G,"&lt;"&amp;$B50)*unit_conv</f>
        <v>0</v>
      </c>
      <c r="AH50">
        <f t="shared" si="29"/>
        <v>0</v>
      </c>
      <c r="AI50">
        <f t="shared" si="29"/>
        <v>0</v>
      </c>
      <c r="AJ50">
        <f t="shared" si="29"/>
        <v>0</v>
      </c>
      <c r="AK50">
        <f t="shared" si="29"/>
        <v>0</v>
      </c>
      <c r="AL50" s="31">
        <f>VLOOKUP($B$1,'Multipliers and Adjustments'!$A$70:$I$86,TRUNC(COLUMN(AL$2)/5)+2,FALSE)*SUMIFS('EPA Data'!$I:$I,'EPA Data'!$D:$D,'Country Selector'!$A$2,'EPA Data'!$J:$J,$B$1,'EPA Data'!$C:$C,AL$2,'EPA Data'!$G:$G,"&gt;="&amp;$A50,'EPA Data'!$G:$G,"&lt;"&amp;$B50)*unit_conv</f>
        <v>0</v>
      </c>
    </row>
    <row r="51" spans="1:38" x14ac:dyDescent="0.45">
      <c r="A51" s="12">
        <f t="shared" si="14"/>
        <v>400</v>
      </c>
      <c r="B51" s="11">
        <f t="shared" si="7"/>
        <v>450</v>
      </c>
      <c r="C51" s="31">
        <f>VLOOKUP($B$1,'Multipliers and Adjustments'!$A$70:$I$86,TRUNC(COLUMN(C$2)/5)+2,FALSE)*SUMIFS('EPA Data'!$I:$I,'EPA Data'!$D:$D,'Country Selector'!$A$2,'EPA Data'!$J:$J,$B$1,'EPA Data'!$C:$C,C$2,'EPA Data'!$G:$G,"&gt;="&amp;$A51,'EPA Data'!$G:$G,"&lt;"&amp;$B51)*unit_conv</f>
        <v>0</v>
      </c>
      <c r="D51">
        <f t="shared" si="30"/>
        <v>0</v>
      </c>
      <c r="E51">
        <f t="shared" si="30"/>
        <v>0</v>
      </c>
      <c r="F51">
        <f t="shared" si="30"/>
        <v>0</v>
      </c>
      <c r="G51">
        <f t="shared" si="30"/>
        <v>0</v>
      </c>
      <c r="H51" s="31">
        <f>VLOOKUP($B$1,'Multipliers and Adjustments'!$A$70:$I$86,TRUNC(COLUMN(H$2)/5)+2,FALSE)*SUMIFS('EPA Data'!$I:$I,'EPA Data'!$D:$D,'Country Selector'!$A$2,'EPA Data'!$J:$J,$B$1,'EPA Data'!$C:$C,H$2,'EPA Data'!$G:$G,"&gt;="&amp;$A51,'EPA Data'!$G:$G,"&lt;"&amp;$B51)*unit_conv</f>
        <v>0</v>
      </c>
      <c r="I51">
        <f t="shared" si="24"/>
        <v>0</v>
      </c>
      <c r="J51">
        <f t="shared" si="24"/>
        <v>0</v>
      </c>
      <c r="K51">
        <f t="shared" si="24"/>
        <v>0</v>
      </c>
      <c r="L51">
        <f t="shared" si="24"/>
        <v>0</v>
      </c>
      <c r="M51" s="31">
        <f>VLOOKUP($B$1,'Multipliers and Adjustments'!$A$70:$I$86,TRUNC(COLUMN(M$2)/5)+2,FALSE)*SUMIFS('EPA Data'!$I:$I,'EPA Data'!$D:$D,'Country Selector'!$A$2,'EPA Data'!$J:$J,$B$1,'EPA Data'!$C:$C,M$2,'EPA Data'!$G:$G,"&gt;="&amp;$A51,'EPA Data'!$G:$G,"&lt;"&amp;$B51)*unit_conv</f>
        <v>0</v>
      </c>
      <c r="N51">
        <f t="shared" si="25"/>
        <v>0</v>
      </c>
      <c r="O51">
        <f t="shared" si="25"/>
        <v>0</v>
      </c>
      <c r="P51">
        <f t="shared" si="25"/>
        <v>0</v>
      </c>
      <c r="Q51">
        <f t="shared" si="25"/>
        <v>0</v>
      </c>
      <c r="R51" s="31">
        <f>VLOOKUP($B$1,'Multipliers and Adjustments'!$A$70:$I$86,TRUNC(COLUMN(R$2)/5)+2,FALSE)*SUMIFS('EPA Data'!$I:$I,'EPA Data'!$D:$D,'Country Selector'!$A$2,'EPA Data'!$J:$J,$B$1,'EPA Data'!$C:$C,R$2,'EPA Data'!$G:$G,"&gt;="&amp;$A51,'EPA Data'!$G:$G,"&lt;"&amp;$B51)*unit_conv</f>
        <v>0</v>
      </c>
      <c r="S51">
        <f t="shared" si="26"/>
        <v>3372648730.8740602</v>
      </c>
      <c r="T51">
        <f t="shared" si="26"/>
        <v>6745297461.7481203</v>
      </c>
      <c r="U51">
        <f t="shared" si="26"/>
        <v>10117946192.622181</v>
      </c>
      <c r="V51">
        <f t="shared" si="26"/>
        <v>13490594923.496241</v>
      </c>
      <c r="W51" s="31">
        <f>VLOOKUP($B$1,'Multipliers and Adjustments'!$A$70:$I$86,TRUNC(COLUMN(W$2)/5)+2,FALSE)*SUMIFS('EPA Data'!$I:$I,'EPA Data'!$D:$D,'Country Selector'!$A$2,'EPA Data'!$J:$J,$B$1,'EPA Data'!$C:$C,W$2,'EPA Data'!$G:$G,"&gt;="&amp;$A51,'EPA Data'!$G:$G,"&lt;"&amp;$B51)*unit_conv</f>
        <v>16863243654.3703</v>
      </c>
      <c r="X51">
        <f t="shared" si="27"/>
        <v>15950798988.342279</v>
      </c>
      <c r="Y51">
        <f t="shared" si="27"/>
        <v>15038354322.314259</v>
      </c>
      <c r="Z51">
        <f t="shared" si="27"/>
        <v>14125909656.286238</v>
      </c>
      <c r="AA51">
        <f t="shared" si="27"/>
        <v>13213464990.258217</v>
      </c>
      <c r="AB51" s="31">
        <f>VLOOKUP($B$1,'Multipliers and Adjustments'!$A$70:$I$86,TRUNC(COLUMN(AB$2)/5)+2,FALSE)*SUMIFS('EPA Data'!$I:$I,'EPA Data'!$D:$D,'Country Selector'!$A$2,'EPA Data'!$J:$J,$B$1,'EPA Data'!$C:$C,AB$2,'EPA Data'!$G:$G,"&gt;="&amp;$A51,'EPA Data'!$G:$G,"&lt;"&amp;$B51)*unit_conv</f>
        <v>12301020324.2302</v>
      </c>
      <c r="AC51">
        <f t="shared" si="28"/>
        <v>11630710028.11194</v>
      </c>
      <c r="AD51">
        <f t="shared" si="28"/>
        <v>10960399731.993681</v>
      </c>
      <c r="AE51">
        <f t="shared" si="28"/>
        <v>10290089435.875422</v>
      </c>
      <c r="AF51">
        <f t="shared" si="28"/>
        <v>9619779139.7571621</v>
      </c>
      <c r="AG51" s="31">
        <f>VLOOKUP($B$1,'Multipliers and Adjustments'!$A$70:$I$86,TRUNC(COLUMN(AG$2)/5)+2,FALSE)*SUMIFS('EPA Data'!$I:$I,'EPA Data'!$D:$D,'Country Selector'!$A$2,'EPA Data'!$J:$J,$B$1,'EPA Data'!$C:$C,AG$2,'EPA Data'!$G:$G,"&gt;="&amp;$A51,'EPA Data'!$G:$G,"&lt;"&amp;$B51)*unit_conv</f>
        <v>8949468843.6389008</v>
      </c>
      <c r="AH51">
        <f t="shared" si="29"/>
        <v>8458728529.5128803</v>
      </c>
      <c r="AI51">
        <f t="shared" si="29"/>
        <v>7967988215.3868599</v>
      </c>
      <c r="AJ51">
        <f t="shared" si="29"/>
        <v>7477247901.2608395</v>
      </c>
      <c r="AK51">
        <f t="shared" si="29"/>
        <v>6986507587.134819</v>
      </c>
      <c r="AL51" s="31">
        <f>VLOOKUP($B$1,'Multipliers and Adjustments'!$A$70:$I$86,TRUNC(COLUMN(AL$2)/5)+2,FALSE)*SUMIFS('EPA Data'!$I:$I,'EPA Data'!$D:$D,'Country Selector'!$A$2,'EPA Data'!$J:$J,$B$1,'EPA Data'!$C:$C,AL$2,'EPA Data'!$G:$G,"&gt;="&amp;$A51,'EPA Data'!$G:$G,"&lt;"&amp;$B51)*unit_conv</f>
        <v>6495767273.0087996</v>
      </c>
    </row>
    <row r="52" spans="1:38" x14ac:dyDescent="0.45">
      <c r="A52" s="12">
        <f t="shared" si="14"/>
        <v>450</v>
      </c>
      <c r="B52" s="11">
        <f t="shared" si="7"/>
        <v>500</v>
      </c>
      <c r="C52" s="31">
        <f>VLOOKUP($B$1,'Multipliers and Adjustments'!$A$70:$I$86,TRUNC(COLUMN(C$2)/5)+2,FALSE)*SUMIFS('EPA Data'!$I:$I,'EPA Data'!$D:$D,'Country Selector'!$A$2,'EPA Data'!$J:$J,$B$1,'EPA Data'!$C:$C,C$2,'EPA Data'!$G:$G,"&gt;="&amp;$A52,'EPA Data'!$G:$G,"&lt;"&amp;$B52)*unit_conv</f>
        <v>0</v>
      </c>
      <c r="D52">
        <f t="shared" si="30"/>
        <v>8522129058.8379002</v>
      </c>
      <c r="E52">
        <f t="shared" si="30"/>
        <v>17044258117.6758</v>
      </c>
      <c r="F52">
        <f t="shared" si="30"/>
        <v>25566387176.513702</v>
      </c>
      <c r="G52">
        <f t="shared" si="30"/>
        <v>34088516235.351601</v>
      </c>
      <c r="H52" s="31">
        <f>VLOOKUP($B$1,'Multipliers and Adjustments'!$A$70:$I$86,TRUNC(COLUMN(H$2)/5)+2,FALSE)*SUMIFS('EPA Data'!$I:$I,'EPA Data'!$D:$D,'Country Selector'!$A$2,'EPA Data'!$J:$J,$B$1,'EPA Data'!$C:$C,H$2,'EPA Data'!$G:$G,"&gt;="&amp;$A52,'EPA Data'!$G:$G,"&lt;"&amp;$B52)*unit_conv</f>
        <v>42610645294.189499</v>
      </c>
      <c r="I52">
        <f t="shared" ref="I52:L67" si="31">H52+($M52-$H52)/5</f>
        <v>40368299186.229736</v>
      </c>
      <c r="J52">
        <f t="shared" si="31"/>
        <v>38125953078.269974</v>
      </c>
      <c r="K52">
        <f t="shared" si="31"/>
        <v>35883606970.310211</v>
      </c>
      <c r="L52">
        <f t="shared" si="31"/>
        <v>33641260862.350452</v>
      </c>
      <c r="M52" s="31">
        <f>VLOOKUP($B$1,'Multipliers and Adjustments'!$A$70:$I$86,TRUNC(COLUMN(M$2)/5)+2,FALSE)*SUMIFS('EPA Data'!$I:$I,'EPA Data'!$D:$D,'Country Selector'!$A$2,'EPA Data'!$J:$J,$B$1,'EPA Data'!$C:$C,M$2,'EPA Data'!$G:$G,"&gt;="&amp;$A52,'EPA Data'!$G:$G,"&lt;"&amp;$B52)*unit_conv</f>
        <v>31398914754.390701</v>
      </c>
      <c r="N52">
        <f t="shared" ref="N52:Q67" si="32">M52+($R52-$M52)/5</f>
        <v>29728963598.608963</v>
      </c>
      <c r="O52">
        <f t="shared" si="32"/>
        <v>28059012442.827225</v>
      </c>
      <c r="P52">
        <f t="shared" si="32"/>
        <v>26389061287.045486</v>
      </c>
      <c r="Q52">
        <f t="shared" si="32"/>
        <v>24719110131.263748</v>
      </c>
      <c r="R52" s="31">
        <f>VLOOKUP($B$1,'Multipliers and Adjustments'!$A$70:$I$86,TRUNC(COLUMN(R$2)/5)+2,FALSE)*SUMIFS('EPA Data'!$I:$I,'EPA Data'!$D:$D,'Country Selector'!$A$2,'EPA Data'!$J:$J,$B$1,'EPA Data'!$C:$C,R$2,'EPA Data'!$G:$G,"&gt;="&amp;$A52,'EPA Data'!$G:$G,"&lt;"&amp;$B52)*unit_conv</f>
        <v>23049158975.482002</v>
      </c>
      <c r="S52">
        <f t="shared" ref="S52:V67" si="33">R52+($W52-$R52)/5</f>
        <v>18439327180.385601</v>
      </c>
      <c r="T52">
        <f t="shared" si="33"/>
        <v>13829495385.2892</v>
      </c>
      <c r="U52">
        <f t="shared" si="33"/>
        <v>9219663590.1927986</v>
      </c>
      <c r="V52">
        <f t="shared" si="33"/>
        <v>4609831795.0963984</v>
      </c>
      <c r="W52" s="31">
        <f>VLOOKUP($B$1,'Multipliers and Adjustments'!$A$70:$I$86,TRUNC(COLUMN(W$2)/5)+2,FALSE)*SUMIFS('EPA Data'!$I:$I,'EPA Data'!$D:$D,'Country Selector'!$A$2,'EPA Data'!$J:$J,$B$1,'EPA Data'!$C:$C,W$2,'EPA Data'!$G:$G,"&gt;="&amp;$A52,'EPA Data'!$G:$G,"&lt;"&amp;$B52)*unit_conv</f>
        <v>0</v>
      </c>
      <c r="X52">
        <f t="shared" ref="X52:AA67" si="34">W52+($AB52-$W52)/5</f>
        <v>0</v>
      </c>
      <c r="Y52">
        <f t="shared" si="34"/>
        <v>0</v>
      </c>
      <c r="Z52">
        <f t="shared" si="34"/>
        <v>0</v>
      </c>
      <c r="AA52">
        <f t="shared" si="34"/>
        <v>0</v>
      </c>
      <c r="AB52" s="31">
        <f>VLOOKUP($B$1,'Multipliers and Adjustments'!$A$70:$I$86,TRUNC(COLUMN(AB$2)/5)+2,FALSE)*SUMIFS('EPA Data'!$I:$I,'EPA Data'!$D:$D,'Country Selector'!$A$2,'EPA Data'!$J:$J,$B$1,'EPA Data'!$C:$C,AB$2,'EPA Data'!$G:$G,"&gt;="&amp;$A52,'EPA Data'!$G:$G,"&lt;"&amp;$B52)*unit_conv</f>
        <v>0</v>
      </c>
      <c r="AC52">
        <f t="shared" ref="AC52:AF67" si="35">AB52+($AG52-$AB52)/5</f>
        <v>0</v>
      </c>
      <c r="AD52">
        <f t="shared" si="35"/>
        <v>0</v>
      </c>
      <c r="AE52">
        <f t="shared" si="35"/>
        <v>0</v>
      </c>
      <c r="AF52">
        <f t="shared" si="35"/>
        <v>0</v>
      </c>
      <c r="AG52" s="31">
        <f>VLOOKUP($B$1,'Multipliers and Adjustments'!$A$70:$I$86,TRUNC(COLUMN(AG$2)/5)+2,FALSE)*SUMIFS('EPA Data'!$I:$I,'EPA Data'!$D:$D,'Country Selector'!$A$2,'EPA Data'!$J:$J,$B$1,'EPA Data'!$C:$C,AG$2,'EPA Data'!$G:$G,"&gt;="&amp;$A52,'EPA Data'!$G:$G,"&lt;"&amp;$B52)*unit_conv</f>
        <v>0</v>
      </c>
      <c r="AH52">
        <f t="shared" ref="AH52:AK67" si="36">AG52+($AL52-$AG52)/5</f>
        <v>0</v>
      </c>
      <c r="AI52">
        <f t="shared" si="36"/>
        <v>0</v>
      </c>
      <c r="AJ52">
        <f t="shared" si="36"/>
        <v>0</v>
      </c>
      <c r="AK52">
        <f t="shared" si="36"/>
        <v>0</v>
      </c>
      <c r="AL52" s="31">
        <f>VLOOKUP($B$1,'Multipliers and Adjustments'!$A$70:$I$86,TRUNC(COLUMN(AL$2)/5)+2,FALSE)*SUMIFS('EPA Data'!$I:$I,'EPA Data'!$D:$D,'Country Selector'!$A$2,'EPA Data'!$J:$J,$B$1,'EPA Data'!$C:$C,AL$2,'EPA Data'!$G:$G,"&gt;="&amp;$A52,'EPA Data'!$G:$G,"&lt;"&amp;$B52)*unit_conv</f>
        <v>0</v>
      </c>
    </row>
    <row r="53" spans="1:38" x14ac:dyDescent="0.45">
      <c r="A53" s="12">
        <f t="shared" si="14"/>
        <v>500</v>
      </c>
      <c r="B53" s="11">
        <f t="shared" si="7"/>
        <v>550</v>
      </c>
      <c r="C53" s="31">
        <f>VLOOKUP($B$1,'Multipliers and Adjustments'!$A$70:$I$86,TRUNC(COLUMN(C$2)/5)+2,FALSE)*SUMIFS('EPA Data'!$I:$I,'EPA Data'!$D:$D,'Country Selector'!$A$2,'EPA Data'!$J:$J,$B$1,'EPA Data'!$C:$C,C$2,'EPA Data'!$G:$G,"&gt;="&amp;$A53,'EPA Data'!$G:$G,"&lt;"&amp;$B53)*unit_conv</f>
        <v>53462505340.576202</v>
      </c>
      <c r="D53">
        <f t="shared" si="30"/>
        <v>42770004272.46096</v>
      </c>
      <c r="E53">
        <f t="shared" si="30"/>
        <v>32077503204.345718</v>
      </c>
      <c r="F53">
        <f t="shared" si="30"/>
        <v>21385002136.230476</v>
      </c>
      <c r="G53">
        <f t="shared" si="30"/>
        <v>10692501068.115236</v>
      </c>
      <c r="H53" s="31">
        <f>VLOOKUP($B$1,'Multipliers and Adjustments'!$A$70:$I$86,TRUNC(COLUMN(H$2)/5)+2,FALSE)*SUMIFS('EPA Data'!$I:$I,'EPA Data'!$D:$D,'Country Selector'!$A$2,'EPA Data'!$J:$J,$B$1,'EPA Data'!$C:$C,H$2,'EPA Data'!$G:$G,"&gt;="&amp;$A53,'EPA Data'!$G:$G,"&lt;"&amp;$B53)*unit_conv</f>
        <v>0</v>
      </c>
      <c r="I53">
        <f t="shared" si="31"/>
        <v>0</v>
      </c>
      <c r="J53">
        <f t="shared" si="31"/>
        <v>0</v>
      </c>
      <c r="K53">
        <f t="shared" si="31"/>
        <v>0</v>
      </c>
      <c r="L53">
        <f t="shared" si="31"/>
        <v>0</v>
      </c>
      <c r="M53" s="31">
        <f>VLOOKUP($B$1,'Multipliers and Adjustments'!$A$70:$I$86,TRUNC(COLUMN(M$2)/5)+2,FALSE)*SUMIFS('EPA Data'!$I:$I,'EPA Data'!$D:$D,'Country Selector'!$A$2,'EPA Data'!$J:$J,$B$1,'EPA Data'!$C:$C,M$2,'EPA Data'!$G:$G,"&gt;="&amp;$A53,'EPA Data'!$G:$G,"&lt;"&amp;$B53)*unit_conv</f>
        <v>0</v>
      </c>
      <c r="N53">
        <f t="shared" si="32"/>
        <v>0</v>
      </c>
      <c r="O53">
        <f t="shared" si="32"/>
        <v>0</v>
      </c>
      <c r="P53">
        <f t="shared" si="32"/>
        <v>0</v>
      </c>
      <c r="Q53">
        <f t="shared" si="32"/>
        <v>0</v>
      </c>
      <c r="R53" s="31">
        <f>VLOOKUP($B$1,'Multipliers and Adjustments'!$A$70:$I$86,TRUNC(COLUMN(R$2)/5)+2,FALSE)*SUMIFS('EPA Data'!$I:$I,'EPA Data'!$D:$D,'Country Selector'!$A$2,'EPA Data'!$J:$J,$B$1,'EPA Data'!$C:$C,R$2,'EPA Data'!$G:$G,"&gt;="&amp;$A53,'EPA Data'!$G:$G,"&lt;"&amp;$B53)*unit_conv</f>
        <v>0</v>
      </c>
      <c r="S53">
        <f t="shared" si="33"/>
        <v>0</v>
      </c>
      <c r="T53">
        <f t="shared" si="33"/>
        <v>0</v>
      </c>
      <c r="U53">
        <f t="shared" si="33"/>
        <v>0</v>
      </c>
      <c r="V53">
        <f t="shared" si="33"/>
        <v>0</v>
      </c>
      <c r="W53" s="31">
        <f>VLOOKUP($B$1,'Multipliers and Adjustments'!$A$70:$I$86,TRUNC(COLUMN(W$2)/5)+2,FALSE)*SUMIFS('EPA Data'!$I:$I,'EPA Data'!$D:$D,'Country Selector'!$A$2,'EPA Data'!$J:$J,$B$1,'EPA Data'!$C:$C,W$2,'EPA Data'!$G:$G,"&gt;="&amp;$A53,'EPA Data'!$G:$G,"&lt;"&amp;$B53)*unit_conv</f>
        <v>0</v>
      </c>
      <c r="X53">
        <f t="shared" si="34"/>
        <v>0</v>
      </c>
      <c r="Y53">
        <f t="shared" si="34"/>
        <v>0</v>
      </c>
      <c r="Z53">
        <f t="shared" si="34"/>
        <v>0</v>
      </c>
      <c r="AA53">
        <f t="shared" si="34"/>
        <v>0</v>
      </c>
      <c r="AB53" s="31">
        <f>VLOOKUP($B$1,'Multipliers and Adjustments'!$A$70:$I$86,TRUNC(COLUMN(AB$2)/5)+2,FALSE)*SUMIFS('EPA Data'!$I:$I,'EPA Data'!$D:$D,'Country Selector'!$A$2,'EPA Data'!$J:$J,$B$1,'EPA Data'!$C:$C,AB$2,'EPA Data'!$G:$G,"&gt;="&amp;$A53,'EPA Data'!$G:$G,"&lt;"&amp;$B53)*unit_conv</f>
        <v>0</v>
      </c>
      <c r="AC53">
        <f t="shared" si="35"/>
        <v>0</v>
      </c>
      <c r="AD53">
        <f t="shared" si="35"/>
        <v>0</v>
      </c>
      <c r="AE53">
        <f t="shared" si="35"/>
        <v>0</v>
      </c>
      <c r="AF53">
        <f t="shared" si="35"/>
        <v>0</v>
      </c>
      <c r="AG53" s="31">
        <f>VLOOKUP($B$1,'Multipliers and Adjustments'!$A$70:$I$86,TRUNC(COLUMN(AG$2)/5)+2,FALSE)*SUMIFS('EPA Data'!$I:$I,'EPA Data'!$D:$D,'Country Selector'!$A$2,'EPA Data'!$J:$J,$B$1,'EPA Data'!$C:$C,AG$2,'EPA Data'!$G:$G,"&gt;="&amp;$A53,'EPA Data'!$G:$G,"&lt;"&amp;$B53)*unit_conv</f>
        <v>0</v>
      </c>
      <c r="AH53">
        <f t="shared" si="36"/>
        <v>0</v>
      </c>
      <c r="AI53">
        <f t="shared" si="36"/>
        <v>0</v>
      </c>
      <c r="AJ53">
        <f t="shared" si="36"/>
        <v>0</v>
      </c>
      <c r="AK53">
        <f t="shared" si="36"/>
        <v>0</v>
      </c>
      <c r="AL53" s="31">
        <f>VLOOKUP($B$1,'Multipliers and Adjustments'!$A$70:$I$86,TRUNC(COLUMN(AL$2)/5)+2,FALSE)*SUMIFS('EPA Data'!$I:$I,'EPA Data'!$D:$D,'Country Selector'!$A$2,'EPA Data'!$J:$J,$B$1,'EPA Data'!$C:$C,AL$2,'EPA Data'!$G:$G,"&gt;="&amp;$A53,'EPA Data'!$G:$G,"&lt;"&amp;$B53)*unit_conv</f>
        <v>0</v>
      </c>
    </row>
    <row r="54" spans="1:38" x14ac:dyDescent="0.45">
      <c r="A54" s="12">
        <f t="shared" si="14"/>
        <v>550</v>
      </c>
      <c r="B54" s="11">
        <f t="shared" si="7"/>
        <v>600</v>
      </c>
      <c r="C54" s="31">
        <f>VLOOKUP($B$1,'Multipliers and Adjustments'!$A$70:$I$86,TRUNC(COLUMN(C$2)/5)+2,FALSE)*SUMIFS('EPA Data'!$I:$I,'EPA Data'!$D:$D,'Country Selector'!$A$2,'EPA Data'!$J:$J,$B$1,'EPA Data'!$C:$C,C$2,'EPA Data'!$G:$G,"&gt;="&amp;$A54,'EPA Data'!$G:$G,"&lt;"&amp;$B54)*unit_conv</f>
        <v>0</v>
      </c>
      <c r="D54">
        <f t="shared" si="30"/>
        <v>0</v>
      </c>
      <c r="E54">
        <f t="shared" si="30"/>
        <v>0</v>
      </c>
      <c r="F54">
        <f t="shared" si="30"/>
        <v>0</v>
      </c>
      <c r="G54">
        <f t="shared" si="30"/>
        <v>0</v>
      </c>
      <c r="H54" s="31">
        <f>VLOOKUP($B$1,'Multipliers and Adjustments'!$A$70:$I$86,TRUNC(COLUMN(H$2)/5)+2,FALSE)*SUMIFS('EPA Data'!$I:$I,'EPA Data'!$D:$D,'Country Selector'!$A$2,'EPA Data'!$J:$J,$B$1,'EPA Data'!$C:$C,H$2,'EPA Data'!$G:$G,"&gt;="&amp;$A54,'EPA Data'!$G:$G,"&lt;"&amp;$B54)*unit_conv</f>
        <v>0</v>
      </c>
      <c r="I54">
        <f t="shared" si="31"/>
        <v>0</v>
      </c>
      <c r="J54">
        <f t="shared" si="31"/>
        <v>0</v>
      </c>
      <c r="K54">
        <f t="shared" si="31"/>
        <v>0</v>
      </c>
      <c r="L54">
        <f t="shared" si="31"/>
        <v>0</v>
      </c>
      <c r="M54" s="31">
        <f>VLOOKUP($B$1,'Multipliers and Adjustments'!$A$70:$I$86,TRUNC(COLUMN(M$2)/5)+2,FALSE)*SUMIFS('EPA Data'!$I:$I,'EPA Data'!$D:$D,'Country Selector'!$A$2,'EPA Data'!$J:$J,$B$1,'EPA Data'!$C:$C,M$2,'EPA Data'!$G:$G,"&gt;="&amp;$A54,'EPA Data'!$G:$G,"&lt;"&amp;$B54)*unit_conv</f>
        <v>0</v>
      </c>
      <c r="N54">
        <f t="shared" si="32"/>
        <v>0</v>
      </c>
      <c r="O54">
        <f t="shared" si="32"/>
        <v>0</v>
      </c>
      <c r="P54">
        <f t="shared" si="32"/>
        <v>0</v>
      </c>
      <c r="Q54">
        <f t="shared" si="32"/>
        <v>0</v>
      </c>
      <c r="R54" s="31">
        <f>VLOOKUP($B$1,'Multipliers and Adjustments'!$A$70:$I$86,TRUNC(COLUMN(R$2)/5)+2,FALSE)*SUMIFS('EPA Data'!$I:$I,'EPA Data'!$D:$D,'Country Selector'!$A$2,'EPA Data'!$J:$J,$B$1,'EPA Data'!$C:$C,R$2,'EPA Data'!$G:$G,"&gt;="&amp;$A54,'EPA Data'!$G:$G,"&lt;"&amp;$B54)*unit_conv</f>
        <v>0</v>
      </c>
      <c r="S54">
        <f t="shared" si="33"/>
        <v>0</v>
      </c>
      <c r="T54">
        <f t="shared" si="33"/>
        <v>0</v>
      </c>
      <c r="U54">
        <f t="shared" si="33"/>
        <v>0</v>
      </c>
      <c r="V54">
        <f t="shared" si="33"/>
        <v>0</v>
      </c>
      <c r="W54" s="31">
        <f>VLOOKUP($B$1,'Multipliers and Adjustments'!$A$70:$I$86,TRUNC(COLUMN(W$2)/5)+2,FALSE)*SUMIFS('EPA Data'!$I:$I,'EPA Data'!$D:$D,'Country Selector'!$A$2,'EPA Data'!$J:$J,$B$1,'EPA Data'!$C:$C,W$2,'EPA Data'!$G:$G,"&gt;="&amp;$A54,'EPA Data'!$G:$G,"&lt;"&amp;$B54)*unit_conv</f>
        <v>0</v>
      </c>
      <c r="X54">
        <f t="shared" si="34"/>
        <v>0</v>
      </c>
      <c r="Y54">
        <f t="shared" si="34"/>
        <v>0</v>
      </c>
      <c r="Z54">
        <f t="shared" si="34"/>
        <v>0</v>
      </c>
      <c r="AA54">
        <f t="shared" si="34"/>
        <v>0</v>
      </c>
      <c r="AB54" s="31">
        <f>VLOOKUP($B$1,'Multipliers and Adjustments'!$A$70:$I$86,TRUNC(COLUMN(AB$2)/5)+2,FALSE)*SUMIFS('EPA Data'!$I:$I,'EPA Data'!$D:$D,'Country Selector'!$A$2,'EPA Data'!$J:$J,$B$1,'EPA Data'!$C:$C,AB$2,'EPA Data'!$G:$G,"&gt;="&amp;$A54,'EPA Data'!$G:$G,"&lt;"&amp;$B54)*unit_conv</f>
        <v>0</v>
      </c>
      <c r="AC54">
        <f t="shared" si="35"/>
        <v>0</v>
      </c>
      <c r="AD54">
        <f t="shared" si="35"/>
        <v>0</v>
      </c>
      <c r="AE54">
        <f t="shared" si="35"/>
        <v>0</v>
      </c>
      <c r="AF54">
        <f t="shared" si="35"/>
        <v>0</v>
      </c>
      <c r="AG54" s="31">
        <f>VLOOKUP($B$1,'Multipliers and Adjustments'!$A$70:$I$86,TRUNC(COLUMN(AG$2)/5)+2,FALSE)*SUMIFS('EPA Data'!$I:$I,'EPA Data'!$D:$D,'Country Selector'!$A$2,'EPA Data'!$J:$J,$B$1,'EPA Data'!$C:$C,AG$2,'EPA Data'!$G:$G,"&gt;="&amp;$A54,'EPA Data'!$G:$G,"&lt;"&amp;$B54)*unit_conv</f>
        <v>0</v>
      </c>
      <c r="AH54">
        <f t="shared" si="36"/>
        <v>0</v>
      </c>
      <c r="AI54">
        <f t="shared" si="36"/>
        <v>0</v>
      </c>
      <c r="AJ54">
        <f t="shared" si="36"/>
        <v>0</v>
      </c>
      <c r="AK54">
        <f t="shared" si="36"/>
        <v>0</v>
      </c>
      <c r="AL54" s="31">
        <f>VLOOKUP($B$1,'Multipliers and Adjustments'!$A$70:$I$86,TRUNC(COLUMN(AL$2)/5)+2,FALSE)*SUMIFS('EPA Data'!$I:$I,'EPA Data'!$D:$D,'Country Selector'!$A$2,'EPA Data'!$J:$J,$B$1,'EPA Data'!$C:$C,AL$2,'EPA Data'!$G:$G,"&gt;="&amp;$A54,'EPA Data'!$G:$G,"&lt;"&amp;$B54)*unit_conv</f>
        <v>0</v>
      </c>
    </row>
    <row r="55" spans="1:38" x14ac:dyDescent="0.45">
      <c r="A55" s="12">
        <f t="shared" si="14"/>
        <v>600</v>
      </c>
      <c r="B55" s="11">
        <f t="shared" si="7"/>
        <v>650</v>
      </c>
      <c r="C55" s="31">
        <f>VLOOKUP($B$1,'Multipliers and Adjustments'!$A$70:$I$86,TRUNC(COLUMN(C$2)/5)+2,FALSE)*SUMIFS('EPA Data'!$I:$I,'EPA Data'!$D:$D,'Country Selector'!$A$2,'EPA Data'!$J:$J,$B$1,'EPA Data'!$C:$C,C$2,'EPA Data'!$G:$G,"&gt;="&amp;$A55,'EPA Data'!$G:$G,"&lt;"&amp;$B55)*unit_conv</f>
        <v>0</v>
      </c>
      <c r="D55">
        <f t="shared" si="30"/>
        <v>0</v>
      </c>
      <c r="E55">
        <f t="shared" si="30"/>
        <v>0</v>
      </c>
      <c r="F55">
        <f t="shared" si="30"/>
        <v>0</v>
      </c>
      <c r="G55">
        <f t="shared" si="30"/>
        <v>0</v>
      </c>
      <c r="H55" s="31">
        <f>VLOOKUP($B$1,'Multipliers and Adjustments'!$A$70:$I$86,TRUNC(COLUMN(H$2)/5)+2,FALSE)*SUMIFS('EPA Data'!$I:$I,'EPA Data'!$D:$D,'Country Selector'!$A$2,'EPA Data'!$J:$J,$B$1,'EPA Data'!$C:$C,H$2,'EPA Data'!$G:$G,"&gt;="&amp;$A55,'EPA Data'!$G:$G,"&lt;"&amp;$B55)*unit_conv</f>
        <v>0</v>
      </c>
      <c r="I55">
        <f t="shared" si="31"/>
        <v>0</v>
      </c>
      <c r="J55">
        <f t="shared" si="31"/>
        <v>0</v>
      </c>
      <c r="K55">
        <f t="shared" si="31"/>
        <v>0</v>
      </c>
      <c r="L55">
        <f t="shared" si="31"/>
        <v>0</v>
      </c>
      <c r="M55" s="31">
        <f>VLOOKUP($B$1,'Multipliers and Adjustments'!$A$70:$I$86,TRUNC(COLUMN(M$2)/5)+2,FALSE)*SUMIFS('EPA Data'!$I:$I,'EPA Data'!$D:$D,'Country Selector'!$A$2,'EPA Data'!$J:$J,$B$1,'EPA Data'!$C:$C,M$2,'EPA Data'!$G:$G,"&gt;="&amp;$A55,'EPA Data'!$G:$G,"&lt;"&amp;$B55)*unit_conv</f>
        <v>0</v>
      </c>
      <c r="N55">
        <f t="shared" si="32"/>
        <v>0</v>
      </c>
      <c r="O55">
        <f t="shared" si="32"/>
        <v>0</v>
      </c>
      <c r="P55">
        <f t="shared" si="32"/>
        <v>0</v>
      </c>
      <c r="Q55">
        <f t="shared" si="32"/>
        <v>0</v>
      </c>
      <c r="R55" s="31">
        <f>VLOOKUP($B$1,'Multipliers and Adjustments'!$A$70:$I$86,TRUNC(COLUMN(R$2)/5)+2,FALSE)*SUMIFS('EPA Data'!$I:$I,'EPA Data'!$D:$D,'Country Selector'!$A$2,'EPA Data'!$J:$J,$B$1,'EPA Data'!$C:$C,R$2,'EPA Data'!$G:$G,"&gt;="&amp;$A55,'EPA Data'!$G:$G,"&lt;"&amp;$B55)*unit_conv</f>
        <v>0</v>
      </c>
      <c r="S55">
        <f t="shared" si="33"/>
        <v>0</v>
      </c>
      <c r="T55">
        <f t="shared" si="33"/>
        <v>0</v>
      </c>
      <c r="U55">
        <f t="shared" si="33"/>
        <v>0</v>
      </c>
      <c r="V55">
        <f t="shared" si="33"/>
        <v>0</v>
      </c>
      <c r="W55" s="31">
        <f>VLOOKUP($B$1,'Multipliers and Adjustments'!$A$70:$I$86,TRUNC(COLUMN(W$2)/5)+2,FALSE)*SUMIFS('EPA Data'!$I:$I,'EPA Data'!$D:$D,'Country Selector'!$A$2,'EPA Data'!$J:$J,$B$1,'EPA Data'!$C:$C,W$2,'EPA Data'!$G:$G,"&gt;="&amp;$A55,'EPA Data'!$G:$G,"&lt;"&amp;$B55)*unit_conv</f>
        <v>0</v>
      </c>
      <c r="X55">
        <f t="shared" si="34"/>
        <v>0</v>
      </c>
      <c r="Y55">
        <f t="shared" si="34"/>
        <v>0</v>
      </c>
      <c r="Z55">
        <f t="shared" si="34"/>
        <v>0</v>
      </c>
      <c r="AA55">
        <f t="shared" si="34"/>
        <v>0</v>
      </c>
      <c r="AB55" s="31">
        <f>VLOOKUP($B$1,'Multipliers and Adjustments'!$A$70:$I$86,TRUNC(COLUMN(AB$2)/5)+2,FALSE)*SUMIFS('EPA Data'!$I:$I,'EPA Data'!$D:$D,'Country Selector'!$A$2,'EPA Data'!$J:$J,$B$1,'EPA Data'!$C:$C,AB$2,'EPA Data'!$G:$G,"&gt;="&amp;$A55,'EPA Data'!$G:$G,"&lt;"&amp;$B55)*unit_conv</f>
        <v>0</v>
      </c>
      <c r="AC55">
        <f t="shared" si="35"/>
        <v>0</v>
      </c>
      <c r="AD55">
        <f t="shared" si="35"/>
        <v>0</v>
      </c>
      <c r="AE55">
        <f t="shared" si="35"/>
        <v>0</v>
      </c>
      <c r="AF55">
        <f t="shared" si="35"/>
        <v>0</v>
      </c>
      <c r="AG55" s="31">
        <f>VLOOKUP($B$1,'Multipliers and Adjustments'!$A$70:$I$86,TRUNC(COLUMN(AG$2)/5)+2,FALSE)*SUMIFS('EPA Data'!$I:$I,'EPA Data'!$D:$D,'Country Selector'!$A$2,'EPA Data'!$J:$J,$B$1,'EPA Data'!$C:$C,AG$2,'EPA Data'!$G:$G,"&gt;="&amp;$A55,'EPA Data'!$G:$G,"&lt;"&amp;$B55)*unit_conv</f>
        <v>0</v>
      </c>
      <c r="AH55">
        <f t="shared" si="36"/>
        <v>0</v>
      </c>
      <c r="AI55">
        <f t="shared" si="36"/>
        <v>0</v>
      </c>
      <c r="AJ55">
        <f t="shared" si="36"/>
        <v>0</v>
      </c>
      <c r="AK55">
        <f t="shared" si="36"/>
        <v>0</v>
      </c>
      <c r="AL55" s="31">
        <f>VLOOKUP($B$1,'Multipliers and Adjustments'!$A$70:$I$86,TRUNC(COLUMN(AL$2)/5)+2,FALSE)*SUMIFS('EPA Data'!$I:$I,'EPA Data'!$D:$D,'Country Selector'!$A$2,'EPA Data'!$J:$J,$B$1,'EPA Data'!$C:$C,AL$2,'EPA Data'!$G:$G,"&gt;="&amp;$A55,'EPA Data'!$G:$G,"&lt;"&amp;$B55)*unit_conv</f>
        <v>0</v>
      </c>
    </row>
    <row r="56" spans="1:38" x14ac:dyDescent="0.45">
      <c r="A56" s="12">
        <f t="shared" si="14"/>
        <v>650</v>
      </c>
      <c r="B56" s="11">
        <f t="shared" si="7"/>
        <v>700</v>
      </c>
      <c r="C56" s="31">
        <f>VLOOKUP($B$1,'Multipliers and Adjustments'!$A$70:$I$86,TRUNC(COLUMN(C$2)/5)+2,FALSE)*SUMIFS('EPA Data'!$I:$I,'EPA Data'!$D:$D,'Country Selector'!$A$2,'EPA Data'!$J:$J,$B$1,'EPA Data'!$C:$C,C$2,'EPA Data'!$G:$G,"&gt;="&amp;$A56,'EPA Data'!$G:$G,"&lt;"&amp;$B56)*unit_conv</f>
        <v>0</v>
      </c>
      <c r="D56">
        <f t="shared" si="30"/>
        <v>0</v>
      </c>
      <c r="E56">
        <f t="shared" si="30"/>
        <v>0</v>
      </c>
      <c r="F56">
        <f t="shared" si="30"/>
        <v>0</v>
      </c>
      <c r="G56">
        <f t="shared" si="30"/>
        <v>0</v>
      </c>
      <c r="H56" s="31">
        <f>VLOOKUP($B$1,'Multipliers and Adjustments'!$A$70:$I$86,TRUNC(COLUMN(H$2)/5)+2,FALSE)*SUMIFS('EPA Data'!$I:$I,'EPA Data'!$D:$D,'Country Selector'!$A$2,'EPA Data'!$J:$J,$B$1,'EPA Data'!$C:$C,H$2,'EPA Data'!$G:$G,"&gt;="&amp;$A56,'EPA Data'!$G:$G,"&lt;"&amp;$B56)*unit_conv</f>
        <v>0</v>
      </c>
      <c r="I56">
        <f t="shared" si="31"/>
        <v>0</v>
      </c>
      <c r="J56">
        <f t="shared" si="31"/>
        <v>0</v>
      </c>
      <c r="K56">
        <f t="shared" si="31"/>
        <v>0</v>
      </c>
      <c r="L56">
        <f t="shared" si="31"/>
        <v>0</v>
      </c>
      <c r="M56" s="31">
        <f>VLOOKUP($B$1,'Multipliers and Adjustments'!$A$70:$I$86,TRUNC(COLUMN(M$2)/5)+2,FALSE)*SUMIFS('EPA Data'!$I:$I,'EPA Data'!$D:$D,'Country Selector'!$A$2,'EPA Data'!$J:$J,$B$1,'EPA Data'!$C:$C,M$2,'EPA Data'!$G:$G,"&gt;="&amp;$A56,'EPA Data'!$G:$G,"&lt;"&amp;$B56)*unit_conv</f>
        <v>0</v>
      </c>
      <c r="N56">
        <f t="shared" si="32"/>
        <v>0</v>
      </c>
      <c r="O56">
        <f t="shared" si="32"/>
        <v>0</v>
      </c>
      <c r="P56">
        <f t="shared" si="32"/>
        <v>0</v>
      </c>
      <c r="Q56">
        <f t="shared" si="32"/>
        <v>0</v>
      </c>
      <c r="R56" s="31">
        <f>VLOOKUP($B$1,'Multipliers and Adjustments'!$A$70:$I$86,TRUNC(COLUMN(R$2)/5)+2,FALSE)*SUMIFS('EPA Data'!$I:$I,'EPA Data'!$D:$D,'Country Selector'!$A$2,'EPA Data'!$J:$J,$B$1,'EPA Data'!$C:$C,R$2,'EPA Data'!$G:$G,"&gt;="&amp;$A56,'EPA Data'!$G:$G,"&lt;"&amp;$B56)*unit_conv</f>
        <v>0</v>
      </c>
      <c r="S56">
        <f t="shared" si="33"/>
        <v>0</v>
      </c>
      <c r="T56">
        <f t="shared" si="33"/>
        <v>0</v>
      </c>
      <c r="U56">
        <f t="shared" si="33"/>
        <v>0</v>
      </c>
      <c r="V56">
        <f t="shared" si="33"/>
        <v>0</v>
      </c>
      <c r="W56" s="31">
        <f>VLOOKUP($B$1,'Multipliers and Adjustments'!$A$70:$I$86,TRUNC(COLUMN(W$2)/5)+2,FALSE)*SUMIFS('EPA Data'!$I:$I,'EPA Data'!$D:$D,'Country Selector'!$A$2,'EPA Data'!$J:$J,$B$1,'EPA Data'!$C:$C,W$2,'EPA Data'!$G:$G,"&gt;="&amp;$A56,'EPA Data'!$G:$G,"&lt;"&amp;$B56)*unit_conv</f>
        <v>0</v>
      </c>
      <c r="X56">
        <f t="shared" si="34"/>
        <v>0</v>
      </c>
      <c r="Y56">
        <f t="shared" si="34"/>
        <v>0</v>
      </c>
      <c r="Z56">
        <f t="shared" si="34"/>
        <v>0</v>
      </c>
      <c r="AA56">
        <f t="shared" si="34"/>
        <v>0</v>
      </c>
      <c r="AB56" s="31">
        <f>VLOOKUP($B$1,'Multipliers and Adjustments'!$A$70:$I$86,TRUNC(COLUMN(AB$2)/5)+2,FALSE)*SUMIFS('EPA Data'!$I:$I,'EPA Data'!$D:$D,'Country Selector'!$A$2,'EPA Data'!$J:$J,$B$1,'EPA Data'!$C:$C,AB$2,'EPA Data'!$G:$G,"&gt;="&amp;$A56,'EPA Data'!$G:$G,"&lt;"&amp;$B56)*unit_conv</f>
        <v>0</v>
      </c>
      <c r="AC56">
        <f t="shared" si="35"/>
        <v>0</v>
      </c>
      <c r="AD56">
        <f t="shared" si="35"/>
        <v>0</v>
      </c>
      <c r="AE56">
        <f t="shared" si="35"/>
        <v>0</v>
      </c>
      <c r="AF56">
        <f t="shared" si="35"/>
        <v>0</v>
      </c>
      <c r="AG56" s="31">
        <f>VLOOKUP($B$1,'Multipliers and Adjustments'!$A$70:$I$86,TRUNC(COLUMN(AG$2)/5)+2,FALSE)*SUMIFS('EPA Data'!$I:$I,'EPA Data'!$D:$D,'Country Selector'!$A$2,'EPA Data'!$J:$J,$B$1,'EPA Data'!$C:$C,AG$2,'EPA Data'!$G:$G,"&gt;="&amp;$A56,'EPA Data'!$G:$G,"&lt;"&amp;$B56)*unit_conv</f>
        <v>0</v>
      </c>
      <c r="AH56">
        <f t="shared" si="36"/>
        <v>0</v>
      </c>
      <c r="AI56">
        <f t="shared" si="36"/>
        <v>0</v>
      </c>
      <c r="AJ56">
        <f t="shared" si="36"/>
        <v>0</v>
      </c>
      <c r="AK56">
        <f t="shared" si="36"/>
        <v>0</v>
      </c>
      <c r="AL56" s="31">
        <f>VLOOKUP($B$1,'Multipliers and Adjustments'!$A$70:$I$86,TRUNC(COLUMN(AL$2)/5)+2,FALSE)*SUMIFS('EPA Data'!$I:$I,'EPA Data'!$D:$D,'Country Selector'!$A$2,'EPA Data'!$J:$J,$B$1,'EPA Data'!$C:$C,AL$2,'EPA Data'!$G:$G,"&gt;="&amp;$A56,'EPA Data'!$G:$G,"&lt;"&amp;$B56)*unit_conv</f>
        <v>0</v>
      </c>
    </row>
    <row r="57" spans="1:38" x14ac:dyDescent="0.45">
      <c r="A57" s="12">
        <f t="shared" si="14"/>
        <v>700</v>
      </c>
      <c r="B57" s="11">
        <f t="shared" si="7"/>
        <v>750</v>
      </c>
      <c r="C57" s="31">
        <f>VLOOKUP($B$1,'Multipliers and Adjustments'!$A$70:$I$86,TRUNC(COLUMN(C$2)/5)+2,FALSE)*SUMIFS('EPA Data'!$I:$I,'EPA Data'!$D:$D,'Country Selector'!$A$2,'EPA Data'!$J:$J,$B$1,'EPA Data'!$C:$C,C$2,'EPA Data'!$G:$G,"&gt;="&amp;$A57,'EPA Data'!$G:$G,"&lt;"&amp;$B57)*unit_conv</f>
        <v>0</v>
      </c>
      <c r="D57">
        <f t="shared" si="30"/>
        <v>0</v>
      </c>
      <c r="E57">
        <f t="shared" si="30"/>
        <v>0</v>
      </c>
      <c r="F57">
        <f t="shared" si="30"/>
        <v>0</v>
      </c>
      <c r="G57">
        <f t="shared" si="30"/>
        <v>0</v>
      </c>
      <c r="H57" s="31">
        <f>VLOOKUP($B$1,'Multipliers and Adjustments'!$A$70:$I$86,TRUNC(COLUMN(H$2)/5)+2,FALSE)*SUMIFS('EPA Data'!$I:$I,'EPA Data'!$D:$D,'Country Selector'!$A$2,'EPA Data'!$J:$J,$B$1,'EPA Data'!$C:$C,H$2,'EPA Data'!$G:$G,"&gt;="&amp;$A57,'EPA Data'!$G:$G,"&lt;"&amp;$B57)*unit_conv</f>
        <v>0</v>
      </c>
      <c r="I57">
        <f t="shared" si="31"/>
        <v>0</v>
      </c>
      <c r="J57">
        <f t="shared" si="31"/>
        <v>0</v>
      </c>
      <c r="K57">
        <f t="shared" si="31"/>
        <v>0</v>
      </c>
      <c r="L57">
        <f t="shared" si="31"/>
        <v>0</v>
      </c>
      <c r="M57" s="31">
        <f>VLOOKUP($B$1,'Multipliers and Adjustments'!$A$70:$I$86,TRUNC(COLUMN(M$2)/5)+2,FALSE)*SUMIFS('EPA Data'!$I:$I,'EPA Data'!$D:$D,'Country Selector'!$A$2,'EPA Data'!$J:$J,$B$1,'EPA Data'!$C:$C,M$2,'EPA Data'!$G:$G,"&gt;="&amp;$A57,'EPA Data'!$G:$G,"&lt;"&amp;$B57)*unit_conv</f>
        <v>0</v>
      </c>
      <c r="N57">
        <f t="shared" si="32"/>
        <v>0</v>
      </c>
      <c r="O57">
        <f t="shared" si="32"/>
        <v>0</v>
      </c>
      <c r="P57">
        <f t="shared" si="32"/>
        <v>0</v>
      </c>
      <c r="Q57">
        <f t="shared" si="32"/>
        <v>0</v>
      </c>
      <c r="R57" s="31">
        <f>VLOOKUP($B$1,'Multipliers and Adjustments'!$A$70:$I$86,TRUNC(COLUMN(R$2)/5)+2,FALSE)*SUMIFS('EPA Data'!$I:$I,'EPA Data'!$D:$D,'Country Selector'!$A$2,'EPA Data'!$J:$J,$B$1,'EPA Data'!$C:$C,R$2,'EPA Data'!$G:$G,"&gt;="&amp;$A57,'EPA Data'!$G:$G,"&lt;"&amp;$B57)*unit_conv</f>
        <v>0</v>
      </c>
      <c r="S57">
        <f t="shared" si="33"/>
        <v>0</v>
      </c>
      <c r="T57">
        <f t="shared" si="33"/>
        <v>0</v>
      </c>
      <c r="U57">
        <f t="shared" si="33"/>
        <v>0</v>
      </c>
      <c r="V57">
        <f t="shared" si="33"/>
        <v>0</v>
      </c>
      <c r="W57" s="31">
        <f>VLOOKUP($B$1,'Multipliers and Adjustments'!$A$70:$I$86,TRUNC(COLUMN(W$2)/5)+2,FALSE)*SUMIFS('EPA Data'!$I:$I,'EPA Data'!$D:$D,'Country Selector'!$A$2,'EPA Data'!$J:$J,$B$1,'EPA Data'!$C:$C,W$2,'EPA Data'!$G:$G,"&gt;="&amp;$A57,'EPA Data'!$G:$G,"&lt;"&amp;$B57)*unit_conv</f>
        <v>0</v>
      </c>
      <c r="X57">
        <f t="shared" si="34"/>
        <v>0</v>
      </c>
      <c r="Y57">
        <f t="shared" si="34"/>
        <v>0</v>
      </c>
      <c r="Z57">
        <f t="shared" si="34"/>
        <v>0</v>
      </c>
      <c r="AA57">
        <f t="shared" si="34"/>
        <v>0</v>
      </c>
      <c r="AB57" s="31">
        <f>VLOOKUP($B$1,'Multipliers and Adjustments'!$A$70:$I$86,TRUNC(COLUMN(AB$2)/5)+2,FALSE)*SUMIFS('EPA Data'!$I:$I,'EPA Data'!$D:$D,'Country Selector'!$A$2,'EPA Data'!$J:$J,$B$1,'EPA Data'!$C:$C,AB$2,'EPA Data'!$G:$G,"&gt;="&amp;$A57,'EPA Data'!$G:$G,"&lt;"&amp;$B57)*unit_conv</f>
        <v>0</v>
      </c>
      <c r="AC57">
        <f t="shared" si="35"/>
        <v>0</v>
      </c>
      <c r="AD57">
        <f t="shared" si="35"/>
        <v>0</v>
      </c>
      <c r="AE57">
        <f t="shared" si="35"/>
        <v>0</v>
      </c>
      <c r="AF57">
        <f t="shared" si="35"/>
        <v>0</v>
      </c>
      <c r="AG57" s="31">
        <f>VLOOKUP($B$1,'Multipliers and Adjustments'!$A$70:$I$86,TRUNC(COLUMN(AG$2)/5)+2,FALSE)*SUMIFS('EPA Data'!$I:$I,'EPA Data'!$D:$D,'Country Selector'!$A$2,'EPA Data'!$J:$J,$B$1,'EPA Data'!$C:$C,AG$2,'EPA Data'!$G:$G,"&gt;="&amp;$A57,'EPA Data'!$G:$G,"&lt;"&amp;$B57)*unit_conv</f>
        <v>0</v>
      </c>
      <c r="AH57">
        <f t="shared" si="36"/>
        <v>0</v>
      </c>
      <c r="AI57">
        <f t="shared" si="36"/>
        <v>0</v>
      </c>
      <c r="AJ57">
        <f t="shared" si="36"/>
        <v>0</v>
      </c>
      <c r="AK57">
        <f t="shared" si="36"/>
        <v>0</v>
      </c>
      <c r="AL57" s="31">
        <f>VLOOKUP($B$1,'Multipliers and Adjustments'!$A$70:$I$86,TRUNC(COLUMN(AL$2)/5)+2,FALSE)*SUMIFS('EPA Data'!$I:$I,'EPA Data'!$D:$D,'Country Selector'!$A$2,'EPA Data'!$J:$J,$B$1,'EPA Data'!$C:$C,AL$2,'EPA Data'!$G:$G,"&gt;="&amp;$A57,'EPA Data'!$G:$G,"&lt;"&amp;$B57)*unit_conv</f>
        <v>0</v>
      </c>
    </row>
    <row r="58" spans="1:38" x14ac:dyDescent="0.45">
      <c r="A58" s="12">
        <f t="shared" si="14"/>
        <v>750</v>
      </c>
      <c r="B58" s="11">
        <f t="shared" si="7"/>
        <v>800</v>
      </c>
      <c r="C58" s="31">
        <f>VLOOKUP($B$1,'Multipliers and Adjustments'!$A$70:$I$86,TRUNC(COLUMN(C$2)/5)+2,FALSE)*SUMIFS('EPA Data'!$I:$I,'EPA Data'!$D:$D,'Country Selector'!$A$2,'EPA Data'!$J:$J,$B$1,'EPA Data'!$C:$C,C$2,'EPA Data'!$G:$G,"&gt;="&amp;$A58,'EPA Data'!$G:$G,"&lt;"&amp;$B58)*unit_conv</f>
        <v>0</v>
      </c>
      <c r="D58">
        <f t="shared" si="30"/>
        <v>0</v>
      </c>
      <c r="E58">
        <f t="shared" si="30"/>
        <v>0</v>
      </c>
      <c r="F58">
        <f t="shared" si="30"/>
        <v>0</v>
      </c>
      <c r="G58">
        <f t="shared" si="30"/>
        <v>0</v>
      </c>
      <c r="H58" s="31">
        <f>VLOOKUP($B$1,'Multipliers and Adjustments'!$A$70:$I$86,TRUNC(COLUMN(H$2)/5)+2,FALSE)*SUMIFS('EPA Data'!$I:$I,'EPA Data'!$D:$D,'Country Selector'!$A$2,'EPA Data'!$J:$J,$B$1,'EPA Data'!$C:$C,H$2,'EPA Data'!$G:$G,"&gt;="&amp;$A58,'EPA Data'!$G:$G,"&lt;"&amp;$B58)*unit_conv</f>
        <v>0</v>
      </c>
      <c r="I58">
        <f t="shared" si="31"/>
        <v>0</v>
      </c>
      <c r="J58">
        <f t="shared" si="31"/>
        <v>0</v>
      </c>
      <c r="K58">
        <f t="shared" si="31"/>
        <v>0</v>
      </c>
      <c r="L58">
        <f t="shared" si="31"/>
        <v>0</v>
      </c>
      <c r="M58" s="31">
        <f>VLOOKUP($B$1,'Multipliers and Adjustments'!$A$70:$I$86,TRUNC(COLUMN(M$2)/5)+2,FALSE)*SUMIFS('EPA Data'!$I:$I,'EPA Data'!$D:$D,'Country Selector'!$A$2,'EPA Data'!$J:$J,$B$1,'EPA Data'!$C:$C,M$2,'EPA Data'!$G:$G,"&gt;="&amp;$A58,'EPA Data'!$G:$G,"&lt;"&amp;$B58)*unit_conv</f>
        <v>0</v>
      </c>
      <c r="N58">
        <f t="shared" si="32"/>
        <v>0</v>
      </c>
      <c r="O58">
        <f t="shared" si="32"/>
        <v>0</v>
      </c>
      <c r="P58">
        <f t="shared" si="32"/>
        <v>0</v>
      </c>
      <c r="Q58">
        <f t="shared" si="32"/>
        <v>0</v>
      </c>
      <c r="R58" s="31">
        <f>VLOOKUP($B$1,'Multipliers and Adjustments'!$A$70:$I$86,TRUNC(COLUMN(R$2)/5)+2,FALSE)*SUMIFS('EPA Data'!$I:$I,'EPA Data'!$D:$D,'Country Selector'!$A$2,'EPA Data'!$J:$J,$B$1,'EPA Data'!$C:$C,R$2,'EPA Data'!$G:$G,"&gt;="&amp;$A58,'EPA Data'!$G:$G,"&lt;"&amp;$B58)*unit_conv</f>
        <v>0</v>
      </c>
      <c r="S58">
        <f t="shared" si="33"/>
        <v>0</v>
      </c>
      <c r="T58">
        <f t="shared" si="33"/>
        <v>0</v>
      </c>
      <c r="U58">
        <f t="shared" si="33"/>
        <v>0</v>
      </c>
      <c r="V58">
        <f t="shared" si="33"/>
        <v>0</v>
      </c>
      <c r="W58" s="31">
        <f>VLOOKUP($B$1,'Multipliers and Adjustments'!$A$70:$I$86,TRUNC(COLUMN(W$2)/5)+2,FALSE)*SUMIFS('EPA Data'!$I:$I,'EPA Data'!$D:$D,'Country Selector'!$A$2,'EPA Data'!$J:$J,$B$1,'EPA Data'!$C:$C,W$2,'EPA Data'!$G:$G,"&gt;="&amp;$A58,'EPA Data'!$G:$G,"&lt;"&amp;$B58)*unit_conv</f>
        <v>0</v>
      </c>
      <c r="X58">
        <f t="shared" si="34"/>
        <v>0</v>
      </c>
      <c r="Y58">
        <f t="shared" si="34"/>
        <v>0</v>
      </c>
      <c r="Z58">
        <f t="shared" si="34"/>
        <v>0</v>
      </c>
      <c r="AA58">
        <f t="shared" si="34"/>
        <v>0</v>
      </c>
      <c r="AB58" s="31">
        <f>VLOOKUP($B$1,'Multipliers and Adjustments'!$A$70:$I$86,TRUNC(COLUMN(AB$2)/5)+2,FALSE)*SUMIFS('EPA Data'!$I:$I,'EPA Data'!$D:$D,'Country Selector'!$A$2,'EPA Data'!$J:$J,$B$1,'EPA Data'!$C:$C,AB$2,'EPA Data'!$G:$G,"&gt;="&amp;$A58,'EPA Data'!$G:$G,"&lt;"&amp;$B58)*unit_conv</f>
        <v>0</v>
      </c>
      <c r="AC58">
        <f t="shared" si="35"/>
        <v>0</v>
      </c>
      <c r="AD58">
        <f t="shared" si="35"/>
        <v>0</v>
      </c>
      <c r="AE58">
        <f t="shared" si="35"/>
        <v>0</v>
      </c>
      <c r="AF58">
        <f t="shared" si="35"/>
        <v>0</v>
      </c>
      <c r="AG58" s="31">
        <f>VLOOKUP($B$1,'Multipliers and Adjustments'!$A$70:$I$86,TRUNC(COLUMN(AG$2)/5)+2,FALSE)*SUMIFS('EPA Data'!$I:$I,'EPA Data'!$D:$D,'Country Selector'!$A$2,'EPA Data'!$J:$J,$B$1,'EPA Data'!$C:$C,AG$2,'EPA Data'!$G:$G,"&gt;="&amp;$A58,'EPA Data'!$G:$G,"&lt;"&amp;$B58)*unit_conv</f>
        <v>0</v>
      </c>
      <c r="AH58">
        <f t="shared" si="36"/>
        <v>0</v>
      </c>
      <c r="AI58">
        <f t="shared" si="36"/>
        <v>0</v>
      </c>
      <c r="AJ58">
        <f t="shared" si="36"/>
        <v>0</v>
      </c>
      <c r="AK58">
        <f t="shared" si="36"/>
        <v>0</v>
      </c>
      <c r="AL58" s="31">
        <f>VLOOKUP($B$1,'Multipliers and Adjustments'!$A$70:$I$86,TRUNC(COLUMN(AL$2)/5)+2,FALSE)*SUMIFS('EPA Data'!$I:$I,'EPA Data'!$D:$D,'Country Selector'!$A$2,'EPA Data'!$J:$J,$B$1,'EPA Data'!$C:$C,AL$2,'EPA Data'!$G:$G,"&gt;="&amp;$A58,'EPA Data'!$G:$G,"&lt;"&amp;$B58)*unit_conv</f>
        <v>0</v>
      </c>
    </row>
    <row r="59" spans="1:38" x14ac:dyDescent="0.45">
      <c r="A59" s="12">
        <f t="shared" si="14"/>
        <v>800</v>
      </c>
      <c r="B59" s="11">
        <f t="shared" si="7"/>
        <v>850</v>
      </c>
      <c r="C59" s="31">
        <f>VLOOKUP($B$1,'Multipliers and Adjustments'!$A$70:$I$86,TRUNC(COLUMN(C$2)/5)+2,FALSE)*SUMIFS('EPA Data'!$I:$I,'EPA Data'!$D:$D,'Country Selector'!$A$2,'EPA Data'!$J:$J,$B$1,'EPA Data'!$C:$C,C$2,'EPA Data'!$G:$G,"&gt;="&amp;$A59,'EPA Data'!$G:$G,"&lt;"&amp;$B59)*unit_conv</f>
        <v>0</v>
      </c>
      <c r="D59">
        <f t="shared" si="30"/>
        <v>0</v>
      </c>
      <c r="E59">
        <f t="shared" si="30"/>
        <v>0</v>
      </c>
      <c r="F59">
        <f t="shared" si="30"/>
        <v>0</v>
      </c>
      <c r="G59">
        <f t="shared" si="30"/>
        <v>0</v>
      </c>
      <c r="H59" s="31">
        <f>VLOOKUP($B$1,'Multipliers and Adjustments'!$A$70:$I$86,TRUNC(COLUMN(H$2)/5)+2,FALSE)*SUMIFS('EPA Data'!$I:$I,'EPA Data'!$D:$D,'Country Selector'!$A$2,'EPA Data'!$J:$J,$B$1,'EPA Data'!$C:$C,H$2,'EPA Data'!$G:$G,"&gt;="&amp;$A59,'EPA Data'!$G:$G,"&lt;"&amp;$B59)*unit_conv</f>
        <v>0</v>
      </c>
      <c r="I59">
        <f t="shared" si="31"/>
        <v>0</v>
      </c>
      <c r="J59">
        <f t="shared" si="31"/>
        <v>0</v>
      </c>
      <c r="K59">
        <f t="shared" si="31"/>
        <v>0</v>
      </c>
      <c r="L59">
        <f t="shared" si="31"/>
        <v>0</v>
      </c>
      <c r="M59" s="31">
        <f>VLOOKUP($B$1,'Multipliers and Adjustments'!$A$70:$I$86,TRUNC(COLUMN(M$2)/5)+2,FALSE)*SUMIFS('EPA Data'!$I:$I,'EPA Data'!$D:$D,'Country Selector'!$A$2,'EPA Data'!$J:$J,$B$1,'EPA Data'!$C:$C,M$2,'EPA Data'!$G:$G,"&gt;="&amp;$A59,'EPA Data'!$G:$G,"&lt;"&amp;$B59)*unit_conv</f>
        <v>0</v>
      </c>
      <c r="N59">
        <f t="shared" si="32"/>
        <v>0</v>
      </c>
      <c r="O59">
        <f t="shared" si="32"/>
        <v>0</v>
      </c>
      <c r="P59">
        <f t="shared" si="32"/>
        <v>0</v>
      </c>
      <c r="Q59">
        <f t="shared" si="32"/>
        <v>0</v>
      </c>
      <c r="R59" s="31">
        <f>VLOOKUP($B$1,'Multipliers and Adjustments'!$A$70:$I$86,TRUNC(COLUMN(R$2)/5)+2,FALSE)*SUMIFS('EPA Data'!$I:$I,'EPA Data'!$D:$D,'Country Selector'!$A$2,'EPA Data'!$J:$J,$B$1,'EPA Data'!$C:$C,R$2,'EPA Data'!$G:$G,"&gt;="&amp;$A59,'EPA Data'!$G:$G,"&lt;"&amp;$B59)*unit_conv</f>
        <v>0</v>
      </c>
      <c r="S59">
        <f t="shared" si="33"/>
        <v>0</v>
      </c>
      <c r="T59">
        <f t="shared" si="33"/>
        <v>0</v>
      </c>
      <c r="U59">
        <f t="shared" si="33"/>
        <v>0</v>
      </c>
      <c r="V59">
        <f t="shared" si="33"/>
        <v>0</v>
      </c>
      <c r="W59" s="31">
        <f>VLOOKUP($B$1,'Multipliers and Adjustments'!$A$70:$I$86,TRUNC(COLUMN(W$2)/5)+2,FALSE)*SUMIFS('EPA Data'!$I:$I,'EPA Data'!$D:$D,'Country Selector'!$A$2,'EPA Data'!$J:$J,$B$1,'EPA Data'!$C:$C,W$2,'EPA Data'!$G:$G,"&gt;="&amp;$A59,'EPA Data'!$G:$G,"&lt;"&amp;$B59)*unit_conv</f>
        <v>0</v>
      </c>
      <c r="X59">
        <f t="shared" si="34"/>
        <v>2460204064.8460398</v>
      </c>
      <c r="Y59">
        <f t="shared" si="34"/>
        <v>4920408129.6920795</v>
      </c>
      <c r="Z59">
        <f t="shared" si="34"/>
        <v>7380612194.5381193</v>
      </c>
      <c r="AA59">
        <f t="shared" si="34"/>
        <v>9840816259.3841591</v>
      </c>
      <c r="AB59" s="31">
        <f>VLOOKUP($B$1,'Multipliers and Adjustments'!$A$70:$I$86,TRUNC(COLUMN(AB$2)/5)+2,FALSE)*SUMIFS('EPA Data'!$I:$I,'EPA Data'!$D:$D,'Country Selector'!$A$2,'EPA Data'!$J:$J,$B$1,'EPA Data'!$C:$C,AB$2,'EPA Data'!$G:$G,"&gt;="&amp;$A59,'EPA Data'!$G:$G,"&lt;"&amp;$B59)*unit_conv</f>
        <v>12301020324.2302</v>
      </c>
      <c r="AC59">
        <f t="shared" si="35"/>
        <v>11630710028.11194</v>
      </c>
      <c r="AD59">
        <f t="shared" si="35"/>
        <v>10960399731.993681</v>
      </c>
      <c r="AE59">
        <f t="shared" si="35"/>
        <v>10290089435.875422</v>
      </c>
      <c r="AF59">
        <f t="shared" si="35"/>
        <v>9619779139.7571621</v>
      </c>
      <c r="AG59" s="31">
        <f>VLOOKUP($B$1,'Multipliers and Adjustments'!$A$70:$I$86,TRUNC(COLUMN(AG$2)/5)+2,FALSE)*SUMIFS('EPA Data'!$I:$I,'EPA Data'!$D:$D,'Country Selector'!$A$2,'EPA Data'!$J:$J,$B$1,'EPA Data'!$C:$C,AG$2,'EPA Data'!$G:$G,"&gt;="&amp;$A59,'EPA Data'!$G:$G,"&lt;"&amp;$B59)*unit_conv</f>
        <v>8949468843.6389008</v>
      </c>
      <c r="AH59">
        <f t="shared" si="36"/>
        <v>8458728529.5128803</v>
      </c>
      <c r="AI59">
        <f t="shared" si="36"/>
        <v>7967988215.3868599</v>
      </c>
      <c r="AJ59">
        <f t="shared" si="36"/>
        <v>7477247901.2608395</v>
      </c>
      <c r="AK59">
        <f t="shared" si="36"/>
        <v>6986507587.134819</v>
      </c>
      <c r="AL59" s="31">
        <f>VLOOKUP($B$1,'Multipliers and Adjustments'!$A$70:$I$86,TRUNC(COLUMN(AL$2)/5)+2,FALSE)*SUMIFS('EPA Data'!$I:$I,'EPA Data'!$D:$D,'Country Selector'!$A$2,'EPA Data'!$J:$J,$B$1,'EPA Data'!$C:$C,AL$2,'EPA Data'!$G:$G,"&gt;="&amp;$A59,'EPA Data'!$G:$G,"&lt;"&amp;$B59)*unit_conv</f>
        <v>6495767273.0087996</v>
      </c>
    </row>
    <row r="60" spans="1:38" x14ac:dyDescent="0.45">
      <c r="A60" s="12">
        <f t="shared" si="14"/>
        <v>850</v>
      </c>
      <c r="B60" s="11">
        <f t="shared" si="7"/>
        <v>900</v>
      </c>
      <c r="C60" s="31">
        <f>VLOOKUP($B$1,'Multipliers and Adjustments'!$A$70:$I$86,TRUNC(COLUMN(C$2)/5)+2,FALSE)*SUMIFS('EPA Data'!$I:$I,'EPA Data'!$D:$D,'Country Selector'!$A$2,'EPA Data'!$J:$J,$B$1,'EPA Data'!$C:$C,C$2,'EPA Data'!$G:$G,"&gt;="&amp;$A60,'EPA Data'!$G:$G,"&lt;"&amp;$B60)*unit_conv</f>
        <v>0</v>
      </c>
      <c r="D60">
        <f t="shared" si="30"/>
        <v>0</v>
      </c>
      <c r="E60">
        <f t="shared" si="30"/>
        <v>0</v>
      </c>
      <c r="F60">
        <f t="shared" si="30"/>
        <v>0</v>
      </c>
      <c r="G60">
        <f t="shared" si="30"/>
        <v>0</v>
      </c>
      <c r="H60" s="31">
        <f>VLOOKUP($B$1,'Multipliers and Adjustments'!$A$70:$I$86,TRUNC(COLUMN(H$2)/5)+2,FALSE)*SUMIFS('EPA Data'!$I:$I,'EPA Data'!$D:$D,'Country Selector'!$A$2,'EPA Data'!$J:$J,$B$1,'EPA Data'!$C:$C,H$2,'EPA Data'!$G:$G,"&gt;="&amp;$A60,'EPA Data'!$G:$G,"&lt;"&amp;$B60)*unit_conv</f>
        <v>0</v>
      </c>
      <c r="I60">
        <f t="shared" si="31"/>
        <v>0</v>
      </c>
      <c r="J60">
        <f t="shared" si="31"/>
        <v>0</v>
      </c>
      <c r="K60">
        <f t="shared" si="31"/>
        <v>0</v>
      </c>
      <c r="L60">
        <f t="shared" si="31"/>
        <v>0</v>
      </c>
      <c r="M60" s="31">
        <f>VLOOKUP($B$1,'Multipliers and Adjustments'!$A$70:$I$86,TRUNC(COLUMN(M$2)/5)+2,FALSE)*SUMIFS('EPA Data'!$I:$I,'EPA Data'!$D:$D,'Country Selector'!$A$2,'EPA Data'!$J:$J,$B$1,'EPA Data'!$C:$C,M$2,'EPA Data'!$G:$G,"&gt;="&amp;$A60,'EPA Data'!$G:$G,"&lt;"&amp;$B60)*unit_conv</f>
        <v>0</v>
      </c>
      <c r="N60">
        <f t="shared" si="32"/>
        <v>0</v>
      </c>
      <c r="O60">
        <f t="shared" si="32"/>
        <v>0</v>
      </c>
      <c r="P60">
        <f t="shared" si="32"/>
        <v>0</v>
      </c>
      <c r="Q60">
        <f t="shared" si="32"/>
        <v>0</v>
      </c>
      <c r="R60" s="31">
        <f>VLOOKUP($B$1,'Multipliers and Adjustments'!$A$70:$I$86,TRUNC(COLUMN(R$2)/5)+2,FALSE)*SUMIFS('EPA Data'!$I:$I,'EPA Data'!$D:$D,'Country Selector'!$A$2,'EPA Data'!$J:$J,$B$1,'EPA Data'!$C:$C,R$2,'EPA Data'!$G:$G,"&gt;="&amp;$A60,'EPA Data'!$G:$G,"&lt;"&amp;$B60)*unit_conv</f>
        <v>0</v>
      </c>
      <c r="S60">
        <f t="shared" si="33"/>
        <v>3372648730.8740602</v>
      </c>
      <c r="T60">
        <f t="shared" si="33"/>
        <v>6745297461.7481203</v>
      </c>
      <c r="U60">
        <f t="shared" si="33"/>
        <v>10117946192.622181</v>
      </c>
      <c r="V60">
        <f t="shared" si="33"/>
        <v>13490594923.496241</v>
      </c>
      <c r="W60" s="31">
        <f>VLOOKUP($B$1,'Multipliers and Adjustments'!$A$70:$I$86,TRUNC(COLUMN(W$2)/5)+2,FALSE)*SUMIFS('EPA Data'!$I:$I,'EPA Data'!$D:$D,'Country Selector'!$A$2,'EPA Data'!$J:$J,$B$1,'EPA Data'!$C:$C,W$2,'EPA Data'!$G:$G,"&gt;="&amp;$A60,'EPA Data'!$G:$G,"&lt;"&amp;$B60)*unit_conv</f>
        <v>16863243654.3703</v>
      </c>
      <c r="X60">
        <f t="shared" si="34"/>
        <v>13490594923.496241</v>
      </c>
      <c r="Y60">
        <f t="shared" si="34"/>
        <v>10117946192.622181</v>
      </c>
      <c r="Z60">
        <f t="shared" si="34"/>
        <v>6745297461.7481213</v>
      </c>
      <c r="AA60">
        <f t="shared" si="34"/>
        <v>3372648730.8740611</v>
      </c>
      <c r="AB60" s="31">
        <f>VLOOKUP($B$1,'Multipliers and Adjustments'!$A$70:$I$86,TRUNC(COLUMN(AB$2)/5)+2,FALSE)*SUMIFS('EPA Data'!$I:$I,'EPA Data'!$D:$D,'Country Selector'!$A$2,'EPA Data'!$J:$J,$B$1,'EPA Data'!$C:$C,AB$2,'EPA Data'!$G:$G,"&gt;="&amp;$A60,'EPA Data'!$G:$G,"&lt;"&amp;$B60)*unit_conv</f>
        <v>0</v>
      </c>
      <c r="AC60">
        <f t="shared" si="35"/>
        <v>0</v>
      </c>
      <c r="AD60">
        <f t="shared" si="35"/>
        <v>0</v>
      </c>
      <c r="AE60">
        <f t="shared" si="35"/>
        <v>0</v>
      </c>
      <c r="AF60">
        <f t="shared" si="35"/>
        <v>0</v>
      </c>
      <c r="AG60" s="31">
        <f>VLOOKUP($B$1,'Multipliers and Adjustments'!$A$70:$I$86,TRUNC(COLUMN(AG$2)/5)+2,FALSE)*SUMIFS('EPA Data'!$I:$I,'EPA Data'!$D:$D,'Country Selector'!$A$2,'EPA Data'!$J:$J,$B$1,'EPA Data'!$C:$C,AG$2,'EPA Data'!$G:$G,"&gt;="&amp;$A60,'EPA Data'!$G:$G,"&lt;"&amp;$B60)*unit_conv</f>
        <v>0</v>
      </c>
      <c r="AH60">
        <f t="shared" si="36"/>
        <v>0</v>
      </c>
      <c r="AI60">
        <f t="shared" si="36"/>
        <v>0</v>
      </c>
      <c r="AJ60">
        <f t="shared" si="36"/>
        <v>0</v>
      </c>
      <c r="AK60">
        <f t="shared" si="36"/>
        <v>0</v>
      </c>
      <c r="AL60" s="31">
        <f>VLOOKUP($B$1,'Multipliers and Adjustments'!$A$70:$I$86,TRUNC(COLUMN(AL$2)/5)+2,FALSE)*SUMIFS('EPA Data'!$I:$I,'EPA Data'!$D:$D,'Country Selector'!$A$2,'EPA Data'!$J:$J,$B$1,'EPA Data'!$C:$C,AL$2,'EPA Data'!$G:$G,"&gt;="&amp;$A60,'EPA Data'!$G:$G,"&lt;"&amp;$B60)*unit_conv</f>
        <v>0</v>
      </c>
    </row>
    <row r="61" spans="1:38" x14ac:dyDescent="0.45">
      <c r="A61" s="12">
        <f t="shared" si="14"/>
        <v>900</v>
      </c>
      <c r="B61" s="11">
        <f t="shared" si="7"/>
        <v>950</v>
      </c>
      <c r="C61" s="31">
        <f>VLOOKUP($B$1,'Multipliers and Adjustments'!$A$70:$I$86,TRUNC(COLUMN(C$2)/5)+2,FALSE)*SUMIFS('EPA Data'!$I:$I,'EPA Data'!$D:$D,'Country Selector'!$A$2,'EPA Data'!$J:$J,$B$1,'EPA Data'!$C:$C,C$2,'EPA Data'!$G:$G,"&gt;="&amp;$A61,'EPA Data'!$G:$G,"&lt;"&amp;$B61)*unit_conv</f>
        <v>0</v>
      </c>
      <c r="D61">
        <f t="shared" si="30"/>
        <v>0</v>
      </c>
      <c r="E61">
        <f t="shared" si="30"/>
        <v>0</v>
      </c>
      <c r="F61">
        <f t="shared" si="30"/>
        <v>0</v>
      </c>
      <c r="G61">
        <f t="shared" si="30"/>
        <v>0</v>
      </c>
      <c r="H61" s="31">
        <f>VLOOKUP($B$1,'Multipliers and Adjustments'!$A$70:$I$86,TRUNC(COLUMN(H$2)/5)+2,FALSE)*SUMIFS('EPA Data'!$I:$I,'EPA Data'!$D:$D,'Country Selector'!$A$2,'EPA Data'!$J:$J,$B$1,'EPA Data'!$C:$C,H$2,'EPA Data'!$G:$G,"&gt;="&amp;$A61,'EPA Data'!$G:$G,"&lt;"&amp;$B61)*unit_conv</f>
        <v>0</v>
      </c>
      <c r="I61">
        <f t="shared" si="31"/>
        <v>6279782950.8781404</v>
      </c>
      <c r="J61">
        <f t="shared" si="31"/>
        <v>12559565901.756281</v>
      </c>
      <c r="K61">
        <f t="shared" si="31"/>
        <v>18839348852.634422</v>
      </c>
      <c r="L61">
        <f t="shared" si="31"/>
        <v>25119131803.512562</v>
      </c>
      <c r="M61" s="31">
        <f>VLOOKUP($B$1,'Multipliers and Adjustments'!$A$70:$I$86,TRUNC(COLUMN(M$2)/5)+2,FALSE)*SUMIFS('EPA Data'!$I:$I,'EPA Data'!$D:$D,'Country Selector'!$A$2,'EPA Data'!$J:$J,$B$1,'EPA Data'!$C:$C,M$2,'EPA Data'!$G:$G,"&gt;="&amp;$A61,'EPA Data'!$G:$G,"&lt;"&amp;$B61)*unit_conv</f>
        <v>31398914754.390701</v>
      </c>
      <c r="N61">
        <f t="shared" si="32"/>
        <v>29728963598.608963</v>
      </c>
      <c r="O61">
        <f t="shared" si="32"/>
        <v>28059012442.827225</v>
      </c>
      <c r="P61">
        <f t="shared" si="32"/>
        <v>26389061287.045486</v>
      </c>
      <c r="Q61">
        <f t="shared" si="32"/>
        <v>24719110131.263748</v>
      </c>
      <c r="R61" s="31">
        <f>VLOOKUP($B$1,'Multipliers and Adjustments'!$A$70:$I$86,TRUNC(COLUMN(R$2)/5)+2,FALSE)*SUMIFS('EPA Data'!$I:$I,'EPA Data'!$D:$D,'Country Selector'!$A$2,'EPA Data'!$J:$J,$B$1,'EPA Data'!$C:$C,R$2,'EPA Data'!$G:$G,"&gt;="&amp;$A61,'EPA Data'!$G:$G,"&lt;"&amp;$B61)*unit_conv</f>
        <v>23049158975.482002</v>
      </c>
      <c r="S61">
        <f t="shared" si="33"/>
        <v>18439327180.385601</v>
      </c>
      <c r="T61">
        <f t="shared" si="33"/>
        <v>13829495385.2892</v>
      </c>
      <c r="U61">
        <f t="shared" si="33"/>
        <v>9219663590.1927986</v>
      </c>
      <c r="V61">
        <f t="shared" si="33"/>
        <v>4609831795.0963984</v>
      </c>
      <c r="W61" s="31">
        <f>VLOOKUP($B$1,'Multipliers and Adjustments'!$A$70:$I$86,TRUNC(COLUMN(W$2)/5)+2,FALSE)*SUMIFS('EPA Data'!$I:$I,'EPA Data'!$D:$D,'Country Selector'!$A$2,'EPA Data'!$J:$J,$B$1,'EPA Data'!$C:$C,W$2,'EPA Data'!$G:$G,"&gt;="&amp;$A61,'EPA Data'!$G:$G,"&lt;"&amp;$B61)*unit_conv</f>
        <v>0</v>
      </c>
      <c r="X61">
        <f t="shared" si="34"/>
        <v>0</v>
      </c>
      <c r="Y61">
        <f t="shared" si="34"/>
        <v>0</v>
      </c>
      <c r="Z61">
        <f t="shared" si="34"/>
        <v>0</v>
      </c>
      <c r="AA61">
        <f t="shared" si="34"/>
        <v>0</v>
      </c>
      <c r="AB61" s="31">
        <f>VLOOKUP($B$1,'Multipliers and Adjustments'!$A$70:$I$86,TRUNC(COLUMN(AB$2)/5)+2,FALSE)*SUMIFS('EPA Data'!$I:$I,'EPA Data'!$D:$D,'Country Selector'!$A$2,'EPA Data'!$J:$J,$B$1,'EPA Data'!$C:$C,AB$2,'EPA Data'!$G:$G,"&gt;="&amp;$A61,'EPA Data'!$G:$G,"&lt;"&amp;$B61)*unit_conv</f>
        <v>0</v>
      </c>
      <c r="AC61">
        <f t="shared" si="35"/>
        <v>0</v>
      </c>
      <c r="AD61">
        <f t="shared" si="35"/>
        <v>0</v>
      </c>
      <c r="AE61">
        <f t="shared" si="35"/>
        <v>0</v>
      </c>
      <c r="AF61">
        <f t="shared" si="35"/>
        <v>0</v>
      </c>
      <c r="AG61" s="31">
        <f>VLOOKUP($B$1,'Multipliers and Adjustments'!$A$70:$I$86,TRUNC(COLUMN(AG$2)/5)+2,FALSE)*SUMIFS('EPA Data'!$I:$I,'EPA Data'!$D:$D,'Country Selector'!$A$2,'EPA Data'!$J:$J,$B$1,'EPA Data'!$C:$C,AG$2,'EPA Data'!$G:$G,"&gt;="&amp;$A61,'EPA Data'!$G:$G,"&lt;"&amp;$B61)*unit_conv</f>
        <v>0</v>
      </c>
      <c r="AH61">
        <f t="shared" si="36"/>
        <v>0</v>
      </c>
      <c r="AI61">
        <f t="shared" si="36"/>
        <v>0</v>
      </c>
      <c r="AJ61">
        <f t="shared" si="36"/>
        <v>0</v>
      </c>
      <c r="AK61">
        <f t="shared" si="36"/>
        <v>0</v>
      </c>
      <c r="AL61" s="31">
        <f>VLOOKUP($B$1,'Multipliers and Adjustments'!$A$70:$I$86,TRUNC(COLUMN(AL$2)/5)+2,FALSE)*SUMIFS('EPA Data'!$I:$I,'EPA Data'!$D:$D,'Country Selector'!$A$2,'EPA Data'!$J:$J,$B$1,'EPA Data'!$C:$C,AL$2,'EPA Data'!$G:$G,"&gt;="&amp;$A61,'EPA Data'!$G:$G,"&lt;"&amp;$B61)*unit_conv</f>
        <v>0</v>
      </c>
    </row>
    <row r="62" spans="1:38" x14ac:dyDescent="0.45">
      <c r="A62" s="12">
        <f t="shared" si="14"/>
        <v>950</v>
      </c>
      <c r="B62" s="11">
        <f t="shared" si="7"/>
        <v>1000</v>
      </c>
      <c r="C62" s="31">
        <f>VLOOKUP($B$1,'Multipliers and Adjustments'!$A$70:$I$86,TRUNC(COLUMN(C$2)/5)+2,FALSE)*SUMIFS('EPA Data'!$I:$I,'EPA Data'!$D:$D,'Country Selector'!$A$2,'EPA Data'!$J:$J,$B$1,'EPA Data'!$C:$C,C$2,'EPA Data'!$G:$G,"&gt;="&amp;$A62,'EPA Data'!$G:$G,"&lt;"&amp;$B62)*unit_conv</f>
        <v>0</v>
      </c>
      <c r="D62">
        <f t="shared" si="30"/>
        <v>8522129058.8379002</v>
      </c>
      <c r="E62">
        <f t="shared" si="30"/>
        <v>17044258117.6758</v>
      </c>
      <c r="F62">
        <f t="shared" si="30"/>
        <v>25566387176.513702</v>
      </c>
      <c r="G62">
        <f t="shared" si="30"/>
        <v>34088516235.351601</v>
      </c>
      <c r="H62" s="31">
        <f>VLOOKUP($B$1,'Multipliers and Adjustments'!$A$70:$I$86,TRUNC(COLUMN(H$2)/5)+2,FALSE)*SUMIFS('EPA Data'!$I:$I,'EPA Data'!$D:$D,'Country Selector'!$A$2,'EPA Data'!$J:$J,$B$1,'EPA Data'!$C:$C,H$2,'EPA Data'!$G:$G,"&gt;="&amp;$A62,'EPA Data'!$G:$G,"&lt;"&amp;$B62)*unit_conv</f>
        <v>42610645294.189499</v>
      </c>
      <c r="I62">
        <f t="shared" si="31"/>
        <v>34088516235.351601</v>
      </c>
      <c r="J62">
        <f t="shared" si="31"/>
        <v>25566387176.513702</v>
      </c>
      <c r="K62">
        <f t="shared" si="31"/>
        <v>17044258117.675802</v>
      </c>
      <c r="L62">
        <f t="shared" si="31"/>
        <v>8522129058.8379021</v>
      </c>
      <c r="M62" s="31">
        <f>VLOOKUP($B$1,'Multipliers and Adjustments'!$A$70:$I$86,TRUNC(COLUMN(M$2)/5)+2,FALSE)*SUMIFS('EPA Data'!$I:$I,'EPA Data'!$D:$D,'Country Selector'!$A$2,'EPA Data'!$J:$J,$B$1,'EPA Data'!$C:$C,M$2,'EPA Data'!$G:$G,"&gt;="&amp;$A62,'EPA Data'!$G:$G,"&lt;"&amp;$B62)*unit_conv</f>
        <v>0</v>
      </c>
      <c r="N62">
        <f t="shared" si="32"/>
        <v>0</v>
      </c>
      <c r="O62">
        <f t="shared" si="32"/>
        <v>0</v>
      </c>
      <c r="P62">
        <f t="shared" si="32"/>
        <v>0</v>
      </c>
      <c r="Q62">
        <f t="shared" si="32"/>
        <v>0</v>
      </c>
      <c r="R62" s="31">
        <f>VLOOKUP($B$1,'Multipliers and Adjustments'!$A$70:$I$86,TRUNC(COLUMN(R$2)/5)+2,FALSE)*SUMIFS('EPA Data'!$I:$I,'EPA Data'!$D:$D,'Country Selector'!$A$2,'EPA Data'!$J:$J,$B$1,'EPA Data'!$C:$C,R$2,'EPA Data'!$G:$G,"&gt;="&amp;$A62,'EPA Data'!$G:$G,"&lt;"&amp;$B62)*unit_conv</f>
        <v>0</v>
      </c>
      <c r="S62">
        <f t="shared" si="33"/>
        <v>0</v>
      </c>
      <c r="T62">
        <f t="shared" si="33"/>
        <v>0</v>
      </c>
      <c r="U62">
        <f t="shared" si="33"/>
        <v>0</v>
      </c>
      <c r="V62">
        <f t="shared" si="33"/>
        <v>0</v>
      </c>
      <c r="W62" s="31">
        <f>VLOOKUP($B$1,'Multipliers and Adjustments'!$A$70:$I$86,TRUNC(COLUMN(W$2)/5)+2,FALSE)*SUMIFS('EPA Data'!$I:$I,'EPA Data'!$D:$D,'Country Selector'!$A$2,'EPA Data'!$J:$J,$B$1,'EPA Data'!$C:$C,W$2,'EPA Data'!$G:$G,"&gt;="&amp;$A62,'EPA Data'!$G:$G,"&lt;"&amp;$B62)*unit_conv</f>
        <v>0</v>
      </c>
      <c r="X62">
        <f t="shared" si="34"/>
        <v>0</v>
      </c>
      <c r="Y62">
        <f t="shared" si="34"/>
        <v>0</v>
      </c>
      <c r="Z62">
        <f t="shared" si="34"/>
        <v>0</v>
      </c>
      <c r="AA62">
        <f t="shared" si="34"/>
        <v>0</v>
      </c>
      <c r="AB62" s="31">
        <f>VLOOKUP($B$1,'Multipliers and Adjustments'!$A$70:$I$86,TRUNC(COLUMN(AB$2)/5)+2,FALSE)*SUMIFS('EPA Data'!$I:$I,'EPA Data'!$D:$D,'Country Selector'!$A$2,'EPA Data'!$J:$J,$B$1,'EPA Data'!$C:$C,AB$2,'EPA Data'!$G:$G,"&gt;="&amp;$A62,'EPA Data'!$G:$G,"&lt;"&amp;$B62)*unit_conv</f>
        <v>0</v>
      </c>
      <c r="AC62">
        <f t="shared" si="35"/>
        <v>0</v>
      </c>
      <c r="AD62">
        <f t="shared" si="35"/>
        <v>0</v>
      </c>
      <c r="AE62">
        <f t="shared" si="35"/>
        <v>0</v>
      </c>
      <c r="AF62">
        <f t="shared" si="35"/>
        <v>0</v>
      </c>
      <c r="AG62" s="31">
        <f>VLOOKUP($B$1,'Multipliers and Adjustments'!$A$70:$I$86,TRUNC(COLUMN(AG$2)/5)+2,FALSE)*SUMIFS('EPA Data'!$I:$I,'EPA Data'!$D:$D,'Country Selector'!$A$2,'EPA Data'!$J:$J,$B$1,'EPA Data'!$C:$C,AG$2,'EPA Data'!$G:$G,"&gt;="&amp;$A62,'EPA Data'!$G:$G,"&lt;"&amp;$B62)*unit_conv</f>
        <v>0</v>
      </c>
      <c r="AH62">
        <f t="shared" si="36"/>
        <v>0</v>
      </c>
      <c r="AI62">
        <f t="shared" si="36"/>
        <v>0</v>
      </c>
      <c r="AJ62">
        <f t="shared" si="36"/>
        <v>0</v>
      </c>
      <c r="AK62">
        <f t="shared" si="36"/>
        <v>0</v>
      </c>
      <c r="AL62" s="31">
        <f>VLOOKUP($B$1,'Multipliers and Adjustments'!$A$70:$I$86,TRUNC(COLUMN(AL$2)/5)+2,FALSE)*SUMIFS('EPA Data'!$I:$I,'EPA Data'!$D:$D,'Country Selector'!$A$2,'EPA Data'!$J:$J,$B$1,'EPA Data'!$C:$C,AL$2,'EPA Data'!$G:$G,"&gt;="&amp;$A62,'EPA Data'!$G:$G,"&lt;"&amp;$B62)*unit_conv</f>
        <v>0</v>
      </c>
    </row>
    <row r="63" spans="1:38" x14ac:dyDescent="0.45">
      <c r="A63" s="12">
        <f t="shared" si="14"/>
        <v>1000</v>
      </c>
      <c r="B63" s="11">
        <f t="shared" si="7"/>
        <v>1050</v>
      </c>
      <c r="C63" s="31">
        <f>VLOOKUP($B$1,'Multipliers and Adjustments'!$A$70:$I$86,TRUNC(COLUMN(C$2)/5)+2,FALSE)*SUMIFS('EPA Data'!$I:$I,'EPA Data'!$D:$D,'Country Selector'!$A$2,'EPA Data'!$J:$J,$B$1,'EPA Data'!$C:$C,C$2,'EPA Data'!$G:$G,"&gt;="&amp;$A63,'EPA Data'!$G:$G,"&lt;"&amp;$B63)*unit_conv</f>
        <v>53462505340.576202</v>
      </c>
      <c r="D63">
        <f t="shared" si="30"/>
        <v>42770004272.46096</v>
      </c>
      <c r="E63">
        <f t="shared" si="30"/>
        <v>32077503204.345718</v>
      </c>
      <c r="F63">
        <f t="shared" si="30"/>
        <v>21385002136.230476</v>
      </c>
      <c r="G63">
        <f t="shared" si="30"/>
        <v>10692501068.115236</v>
      </c>
      <c r="H63" s="31">
        <f>VLOOKUP($B$1,'Multipliers and Adjustments'!$A$70:$I$86,TRUNC(COLUMN(H$2)/5)+2,FALSE)*SUMIFS('EPA Data'!$I:$I,'EPA Data'!$D:$D,'Country Selector'!$A$2,'EPA Data'!$J:$J,$B$1,'EPA Data'!$C:$C,H$2,'EPA Data'!$G:$G,"&gt;="&amp;$A63,'EPA Data'!$G:$G,"&lt;"&amp;$B63)*unit_conv</f>
        <v>0</v>
      </c>
      <c r="I63">
        <f t="shared" si="31"/>
        <v>0</v>
      </c>
      <c r="J63">
        <f t="shared" si="31"/>
        <v>0</v>
      </c>
      <c r="K63">
        <f t="shared" si="31"/>
        <v>0</v>
      </c>
      <c r="L63">
        <f t="shared" si="31"/>
        <v>0</v>
      </c>
      <c r="M63" s="31">
        <f>VLOOKUP($B$1,'Multipliers and Adjustments'!$A$70:$I$86,TRUNC(COLUMN(M$2)/5)+2,FALSE)*SUMIFS('EPA Data'!$I:$I,'EPA Data'!$D:$D,'Country Selector'!$A$2,'EPA Data'!$J:$J,$B$1,'EPA Data'!$C:$C,M$2,'EPA Data'!$G:$G,"&gt;="&amp;$A63,'EPA Data'!$G:$G,"&lt;"&amp;$B63)*unit_conv</f>
        <v>0</v>
      </c>
      <c r="N63">
        <f t="shared" si="32"/>
        <v>0</v>
      </c>
      <c r="O63">
        <f t="shared" si="32"/>
        <v>0</v>
      </c>
      <c r="P63">
        <f t="shared" si="32"/>
        <v>0</v>
      </c>
      <c r="Q63">
        <f t="shared" si="32"/>
        <v>0</v>
      </c>
      <c r="R63" s="31">
        <f>VLOOKUP($B$1,'Multipliers and Adjustments'!$A$70:$I$86,TRUNC(COLUMN(R$2)/5)+2,FALSE)*SUMIFS('EPA Data'!$I:$I,'EPA Data'!$D:$D,'Country Selector'!$A$2,'EPA Data'!$J:$J,$B$1,'EPA Data'!$C:$C,R$2,'EPA Data'!$G:$G,"&gt;="&amp;$A63,'EPA Data'!$G:$G,"&lt;"&amp;$B63)*unit_conv</f>
        <v>0</v>
      </c>
      <c r="S63">
        <f t="shared" si="33"/>
        <v>0</v>
      </c>
      <c r="T63">
        <f t="shared" si="33"/>
        <v>0</v>
      </c>
      <c r="U63">
        <f t="shared" si="33"/>
        <v>0</v>
      </c>
      <c r="V63">
        <f t="shared" si="33"/>
        <v>0</v>
      </c>
      <c r="W63" s="31">
        <f>VLOOKUP($B$1,'Multipliers and Adjustments'!$A$70:$I$86,TRUNC(COLUMN(W$2)/5)+2,FALSE)*SUMIFS('EPA Data'!$I:$I,'EPA Data'!$D:$D,'Country Selector'!$A$2,'EPA Data'!$J:$J,$B$1,'EPA Data'!$C:$C,W$2,'EPA Data'!$G:$G,"&gt;="&amp;$A63,'EPA Data'!$G:$G,"&lt;"&amp;$B63)*unit_conv</f>
        <v>0</v>
      </c>
      <c r="X63">
        <f t="shared" si="34"/>
        <v>0</v>
      </c>
      <c r="Y63">
        <f t="shared" si="34"/>
        <v>0</v>
      </c>
      <c r="Z63">
        <f t="shared" si="34"/>
        <v>0</v>
      </c>
      <c r="AA63">
        <f t="shared" si="34"/>
        <v>0</v>
      </c>
      <c r="AB63" s="31">
        <f>VLOOKUP($B$1,'Multipliers and Adjustments'!$A$70:$I$86,TRUNC(COLUMN(AB$2)/5)+2,FALSE)*SUMIFS('EPA Data'!$I:$I,'EPA Data'!$D:$D,'Country Selector'!$A$2,'EPA Data'!$J:$J,$B$1,'EPA Data'!$C:$C,AB$2,'EPA Data'!$G:$G,"&gt;="&amp;$A63,'EPA Data'!$G:$G,"&lt;"&amp;$B63)*unit_conv</f>
        <v>0</v>
      </c>
      <c r="AC63">
        <f t="shared" si="35"/>
        <v>0</v>
      </c>
      <c r="AD63">
        <f t="shared" si="35"/>
        <v>0</v>
      </c>
      <c r="AE63">
        <f t="shared" si="35"/>
        <v>0</v>
      </c>
      <c r="AF63">
        <f t="shared" si="35"/>
        <v>0</v>
      </c>
      <c r="AG63" s="31">
        <f>VLOOKUP($B$1,'Multipliers and Adjustments'!$A$70:$I$86,TRUNC(COLUMN(AG$2)/5)+2,FALSE)*SUMIFS('EPA Data'!$I:$I,'EPA Data'!$D:$D,'Country Selector'!$A$2,'EPA Data'!$J:$J,$B$1,'EPA Data'!$C:$C,AG$2,'EPA Data'!$G:$G,"&gt;="&amp;$A63,'EPA Data'!$G:$G,"&lt;"&amp;$B63)*unit_conv</f>
        <v>0</v>
      </c>
      <c r="AH63">
        <f t="shared" si="36"/>
        <v>0</v>
      </c>
      <c r="AI63">
        <f t="shared" si="36"/>
        <v>0</v>
      </c>
      <c r="AJ63">
        <f t="shared" si="36"/>
        <v>0</v>
      </c>
      <c r="AK63">
        <f t="shared" si="36"/>
        <v>0</v>
      </c>
      <c r="AL63" s="31">
        <f>VLOOKUP($B$1,'Multipliers and Adjustments'!$A$70:$I$86,TRUNC(COLUMN(AL$2)/5)+2,FALSE)*SUMIFS('EPA Data'!$I:$I,'EPA Data'!$D:$D,'Country Selector'!$A$2,'EPA Data'!$J:$J,$B$1,'EPA Data'!$C:$C,AL$2,'EPA Data'!$G:$G,"&gt;="&amp;$A63,'EPA Data'!$G:$G,"&lt;"&amp;$B63)*unit_conv</f>
        <v>0</v>
      </c>
    </row>
    <row r="64" spans="1:38" x14ac:dyDescent="0.45">
      <c r="A64" s="12">
        <f t="shared" si="14"/>
        <v>1050</v>
      </c>
      <c r="B64" s="11">
        <f t="shared" si="7"/>
        <v>1100</v>
      </c>
      <c r="C64" s="31">
        <f>VLOOKUP($B$1,'Multipliers and Adjustments'!$A$70:$I$86,TRUNC(COLUMN(C$2)/5)+2,FALSE)*SUMIFS('EPA Data'!$I:$I,'EPA Data'!$D:$D,'Country Selector'!$A$2,'EPA Data'!$J:$J,$B$1,'EPA Data'!$C:$C,C$2,'EPA Data'!$G:$G,"&gt;="&amp;$A64,'EPA Data'!$G:$G,"&lt;"&amp;$B64)*unit_conv</f>
        <v>0</v>
      </c>
      <c r="D64">
        <f t="shared" si="30"/>
        <v>0</v>
      </c>
      <c r="E64">
        <f t="shared" si="30"/>
        <v>0</v>
      </c>
      <c r="F64">
        <f t="shared" si="30"/>
        <v>0</v>
      </c>
      <c r="G64">
        <f t="shared" si="30"/>
        <v>0</v>
      </c>
      <c r="H64" s="31">
        <f>VLOOKUP($B$1,'Multipliers and Adjustments'!$A$70:$I$86,TRUNC(COLUMN(H$2)/5)+2,FALSE)*SUMIFS('EPA Data'!$I:$I,'EPA Data'!$D:$D,'Country Selector'!$A$2,'EPA Data'!$J:$J,$B$1,'EPA Data'!$C:$C,H$2,'EPA Data'!$G:$G,"&gt;="&amp;$A64,'EPA Data'!$G:$G,"&lt;"&amp;$B64)*unit_conv</f>
        <v>0</v>
      </c>
      <c r="I64">
        <f t="shared" si="31"/>
        <v>0</v>
      </c>
      <c r="J64">
        <f t="shared" si="31"/>
        <v>0</v>
      </c>
      <c r="K64">
        <f t="shared" si="31"/>
        <v>0</v>
      </c>
      <c r="L64">
        <f t="shared" si="31"/>
        <v>0</v>
      </c>
      <c r="M64" s="31">
        <f>VLOOKUP($B$1,'Multipliers and Adjustments'!$A$70:$I$86,TRUNC(COLUMN(M$2)/5)+2,FALSE)*SUMIFS('EPA Data'!$I:$I,'EPA Data'!$D:$D,'Country Selector'!$A$2,'EPA Data'!$J:$J,$B$1,'EPA Data'!$C:$C,M$2,'EPA Data'!$G:$G,"&gt;="&amp;$A64,'EPA Data'!$G:$G,"&lt;"&amp;$B64)*unit_conv</f>
        <v>0</v>
      </c>
      <c r="N64">
        <f t="shared" si="32"/>
        <v>0</v>
      </c>
      <c r="O64">
        <f t="shared" si="32"/>
        <v>0</v>
      </c>
      <c r="P64">
        <f t="shared" si="32"/>
        <v>0</v>
      </c>
      <c r="Q64">
        <f t="shared" si="32"/>
        <v>0</v>
      </c>
      <c r="R64" s="31">
        <f>VLOOKUP($B$1,'Multipliers and Adjustments'!$A$70:$I$86,TRUNC(COLUMN(R$2)/5)+2,FALSE)*SUMIFS('EPA Data'!$I:$I,'EPA Data'!$D:$D,'Country Selector'!$A$2,'EPA Data'!$J:$J,$B$1,'EPA Data'!$C:$C,R$2,'EPA Data'!$G:$G,"&gt;="&amp;$A64,'EPA Data'!$G:$G,"&lt;"&amp;$B64)*unit_conv</f>
        <v>0</v>
      </c>
      <c r="S64">
        <f t="shared" si="33"/>
        <v>0</v>
      </c>
      <c r="T64">
        <f t="shared" si="33"/>
        <v>0</v>
      </c>
      <c r="U64">
        <f t="shared" si="33"/>
        <v>0</v>
      </c>
      <c r="V64">
        <f t="shared" si="33"/>
        <v>0</v>
      </c>
      <c r="W64" s="31">
        <f>VLOOKUP($B$1,'Multipliers and Adjustments'!$A$70:$I$86,TRUNC(COLUMN(W$2)/5)+2,FALSE)*SUMIFS('EPA Data'!$I:$I,'EPA Data'!$D:$D,'Country Selector'!$A$2,'EPA Data'!$J:$J,$B$1,'EPA Data'!$C:$C,W$2,'EPA Data'!$G:$G,"&gt;="&amp;$A64,'EPA Data'!$G:$G,"&lt;"&amp;$B64)*unit_conv</f>
        <v>0</v>
      </c>
      <c r="X64">
        <f t="shared" si="34"/>
        <v>0</v>
      </c>
      <c r="Y64">
        <f t="shared" si="34"/>
        <v>0</v>
      </c>
      <c r="Z64">
        <f t="shared" si="34"/>
        <v>0</v>
      </c>
      <c r="AA64">
        <f t="shared" si="34"/>
        <v>0</v>
      </c>
      <c r="AB64" s="31">
        <f>VLOOKUP($B$1,'Multipliers and Adjustments'!$A$70:$I$86,TRUNC(COLUMN(AB$2)/5)+2,FALSE)*SUMIFS('EPA Data'!$I:$I,'EPA Data'!$D:$D,'Country Selector'!$A$2,'EPA Data'!$J:$J,$B$1,'EPA Data'!$C:$C,AB$2,'EPA Data'!$G:$G,"&gt;="&amp;$A64,'EPA Data'!$G:$G,"&lt;"&amp;$B64)*unit_conv</f>
        <v>0</v>
      </c>
      <c r="AC64">
        <f t="shared" si="35"/>
        <v>0</v>
      </c>
      <c r="AD64">
        <f t="shared" si="35"/>
        <v>0</v>
      </c>
      <c r="AE64">
        <f t="shared" si="35"/>
        <v>0</v>
      </c>
      <c r="AF64">
        <f t="shared" si="35"/>
        <v>0</v>
      </c>
      <c r="AG64" s="31">
        <f>VLOOKUP($B$1,'Multipliers and Adjustments'!$A$70:$I$86,TRUNC(COLUMN(AG$2)/5)+2,FALSE)*SUMIFS('EPA Data'!$I:$I,'EPA Data'!$D:$D,'Country Selector'!$A$2,'EPA Data'!$J:$J,$B$1,'EPA Data'!$C:$C,AG$2,'EPA Data'!$G:$G,"&gt;="&amp;$A64,'EPA Data'!$G:$G,"&lt;"&amp;$B64)*unit_conv</f>
        <v>0</v>
      </c>
      <c r="AH64">
        <f t="shared" si="36"/>
        <v>0</v>
      </c>
      <c r="AI64">
        <f t="shared" si="36"/>
        <v>0</v>
      </c>
      <c r="AJ64">
        <f t="shared" si="36"/>
        <v>0</v>
      </c>
      <c r="AK64">
        <f t="shared" si="36"/>
        <v>0</v>
      </c>
      <c r="AL64" s="31">
        <f>VLOOKUP($B$1,'Multipliers and Adjustments'!$A$70:$I$86,TRUNC(COLUMN(AL$2)/5)+2,FALSE)*SUMIFS('EPA Data'!$I:$I,'EPA Data'!$D:$D,'Country Selector'!$A$2,'EPA Data'!$J:$J,$B$1,'EPA Data'!$C:$C,AL$2,'EPA Data'!$G:$G,"&gt;="&amp;$A64,'EPA Data'!$G:$G,"&lt;"&amp;$B64)*unit_conv</f>
        <v>0</v>
      </c>
    </row>
    <row r="65" spans="1:38" x14ac:dyDescent="0.45">
      <c r="A65" s="12">
        <f t="shared" si="14"/>
        <v>1100</v>
      </c>
      <c r="B65" s="11">
        <f t="shared" si="7"/>
        <v>1150</v>
      </c>
      <c r="C65" s="31">
        <f>VLOOKUP($B$1,'Multipliers and Adjustments'!$A$70:$I$86,TRUNC(COLUMN(C$2)/5)+2,FALSE)*SUMIFS('EPA Data'!$I:$I,'EPA Data'!$D:$D,'Country Selector'!$A$2,'EPA Data'!$J:$J,$B$1,'EPA Data'!$C:$C,C$2,'EPA Data'!$G:$G,"&gt;="&amp;$A65,'EPA Data'!$G:$G,"&lt;"&amp;$B65)*unit_conv</f>
        <v>0</v>
      </c>
      <c r="D65">
        <f t="shared" si="30"/>
        <v>0</v>
      </c>
      <c r="E65">
        <f t="shared" si="30"/>
        <v>0</v>
      </c>
      <c r="F65">
        <f t="shared" si="30"/>
        <v>0</v>
      </c>
      <c r="G65">
        <f t="shared" si="30"/>
        <v>0</v>
      </c>
      <c r="H65" s="31">
        <f>VLOOKUP($B$1,'Multipliers and Adjustments'!$A$70:$I$86,TRUNC(COLUMN(H$2)/5)+2,FALSE)*SUMIFS('EPA Data'!$I:$I,'EPA Data'!$D:$D,'Country Selector'!$A$2,'EPA Data'!$J:$J,$B$1,'EPA Data'!$C:$C,H$2,'EPA Data'!$G:$G,"&gt;="&amp;$A65,'EPA Data'!$G:$G,"&lt;"&amp;$B65)*unit_conv</f>
        <v>0</v>
      </c>
      <c r="I65">
        <f t="shared" si="31"/>
        <v>0</v>
      </c>
      <c r="J65">
        <f t="shared" si="31"/>
        <v>0</v>
      </c>
      <c r="K65">
        <f t="shared" si="31"/>
        <v>0</v>
      </c>
      <c r="L65">
        <f t="shared" si="31"/>
        <v>0</v>
      </c>
      <c r="M65" s="31">
        <f>VLOOKUP($B$1,'Multipliers and Adjustments'!$A$70:$I$86,TRUNC(COLUMN(M$2)/5)+2,FALSE)*SUMIFS('EPA Data'!$I:$I,'EPA Data'!$D:$D,'Country Selector'!$A$2,'EPA Data'!$J:$J,$B$1,'EPA Data'!$C:$C,M$2,'EPA Data'!$G:$G,"&gt;="&amp;$A65,'EPA Data'!$G:$G,"&lt;"&amp;$B65)*unit_conv</f>
        <v>0</v>
      </c>
      <c r="N65">
        <f t="shared" si="32"/>
        <v>0</v>
      </c>
      <c r="O65">
        <f t="shared" si="32"/>
        <v>0</v>
      </c>
      <c r="P65">
        <f t="shared" si="32"/>
        <v>0</v>
      </c>
      <c r="Q65">
        <f t="shared" si="32"/>
        <v>0</v>
      </c>
      <c r="R65" s="31">
        <f>VLOOKUP($B$1,'Multipliers and Adjustments'!$A$70:$I$86,TRUNC(COLUMN(R$2)/5)+2,FALSE)*SUMIFS('EPA Data'!$I:$I,'EPA Data'!$D:$D,'Country Selector'!$A$2,'EPA Data'!$J:$J,$B$1,'EPA Data'!$C:$C,R$2,'EPA Data'!$G:$G,"&gt;="&amp;$A65,'EPA Data'!$G:$G,"&lt;"&amp;$B65)*unit_conv</f>
        <v>0</v>
      </c>
      <c r="S65">
        <f t="shared" si="33"/>
        <v>0</v>
      </c>
      <c r="T65">
        <f t="shared" si="33"/>
        <v>0</v>
      </c>
      <c r="U65">
        <f t="shared" si="33"/>
        <v>0</v>
      </c>
      <c r="V65">
        <f t="shared" si="33"/>
        <v>0</v>
      </c>
      <c r="W65" s="31">
        <f>VLOOKUP($B$1,'Multipliers and Adjustments'!$A$70:$I$86,TRUNC(COLUMN(W$2)/5)+2,FALSE)*SUMIFS('EPA Data'!$I:$I,'EPA Data'!$D:$D,'Country Selector'!$A$2,'EPA Data'!$J:$J,$B$1,'EPA Data'!$C:$C,W$2,'EPA Data'!$G:$G,"&gt;="&amp;$A65,'EPA Data'!$G:$G,"&lt;"&amp;$B65)*unit_conv</f>
        <v>0</v>
      </c>
      <c r="X65">
        <f t="shared" si="34"/>
        <v>0</v>
      </c>
      <c r="Y65">
        <f t="shared" si="34"/>
        <v>0</v>
      </c>
      <c r="Z65">
        <f t="shared" si="34"/>
        <v>0</v>
      </c>
      <c r="AA65">
        <f t="shared" si="34"/>
        <v>0</v>
      </c>
      <c r="AB65" s="31">
        <f>VLOOKUP($B$1,'Multipliers and Adjustments'!$A$70:$I$86,TRUNC(COLUMN(AB$2)/5)+2,FALSE)*SUMIFS('EPA Data'!$I:$I,'EPA Data'!$D:$D,'Country Selector'!$A$2,'EPA Data'!$J:$J,$B$1,'EPA Data'!$C:$C,AB$2,'EPA Data'!$G:$G,"&gt;="&amp;$A65,'EPA Data'!$G:$G,"&lt;"&amp;$B65)*unit_conv</f>
        <v>0</v>
      </c>
      <c r="AC65">
        <f t="shared" si="35"/>
        <v>0</v>
      </c>
      <c r="AD65">
        <f t="shared" si="35"/>
        <v>0</v>
      </c>
      <c r="AE65">
        <f t="shared" si="35"/>
        <v>0</v>
      </c>
      <c r="AF65">
        <f t="shared" si="35"/>
        <v>0</v>
      </c>
      <c r="AG65" s="31">
        <f>VLOOKUP($B$1,'Multipliers and Adjustments'!$A$70:$I$86,TRUNC(COLUMN(AG$2)/5)+2,FALSE)*SUMIFS('EPA Data'!$I:$I,'EPA Data'!$D:$D,'Country Selector'!$A$2,'EPA Data'!$J:$J,$B$1,'EPA Data'!$C:$C,AG$2,'EPA Data'!$G:$G,"&gt;="&amp;$A65,'EPA Data'!$G:$G,"&lt;"&amp;$B65)*unit_conv</f>
        <v>0</v>
      </c>
      <c r="AH65">
        <f t="shared" si="36"/>
        <v>0</v>
      </c>
      <c r="AI65">
        <f t="shared" si="36"/>
        <v>0</v>
      </c>
      <c r="AJ65">
        <f t="shared" si="36"/>
        <v>0</v>
      </c>
      <c r="AK65">
        <f t="shared" si="36"/>
        <v>0</v>
      </c>
      <c r="AL65" s="31">
        <f>VLOOKUP($B$1,'Multipliers and Adjustments'!$A$70:$I$86,TRUNC(COLUMN(AL$2)/5)+2,FALSE)*SUMIFS('EPA Data'!$I:$I,'EPA Data'!$D:$D,'Country Selector'!$A$2,'EPA Data'!$J:$J,$B$1,'EPA Data'!$C:$C,AL$2,'EPA Data'!$G:$G,"&gt;="&amp;$A65,'EPA Data'!$G:$G,"&lt;"&amp;$B65)*unit_conv</f>
        <v>0</v>
      </c>
    </row>
    <row r="66" spans="1:38" x14ac:dyDescent="0.45">
      <c r="A66" s="12">
        <f t="shared" si="14"/>
        <v>1150</v>
      </c>
      <c r="B66" s="11">
        <f t="shared" si="7"/>
        <v>1200</v>
      </c>
      <c r="C66" s="31">
        <f>VLOOKUP($B$1,'Multipliers and Adjustments'!$A$70:$I$86,TRUNC(COLUMN(C$2)/5)+2,FALSE)*SUMIFS('EPA Data'!$I:$I,'EPA Data'!$D:$D,'Country Selector'!$A$2,'EPA Data'!$J:$J,$B$1,'EPA Data'!$C:$C,C$2,'EPA Data'!$G:$G,"&gt;="&amp;$A66,'EPA Data'!$G:$G,"&lt;"&amp;$B66)*unit_conv</f>
        <v>0</v>
      </c>
      <c r="D66">
        <f t="shared" ref="D66:G74" si="37">C66+($H66-$C66)/5</f>
        <v>0</v>
      </c>
      <c r="E66">
        <f t="shared" si="37"/>
        <v>0</v>
      </c>
      <c r="F66">
        <f t="shared" si="37"/>
        <v>0</v>
      </c>
      <c r="G66">
        <f t="shared" si="37"/>
        <v>0</v>
      </c>
      <c r="H66" s="31">
        <f>VLOOKUP($B$1,'Multipliers and Adjustments'!$A$70:$I$86,TRUNC(COLUMN(H$2)/5)+2,FALSE)*SUMIFS('EPA Data'!$I:$I,'EPA Data'!$D:$D,'Country Selector'!$A$2,'EPA Data'!$J:$J,$B$1,'EPA Data'!$C:$C,H$2,'EPA Data'!$G:$G,"&gt;="&amp;$A66,'EPA Data'!$G:$G,"&lt;"&amp;$B66)*unit_conv</f>
        <v>0</v>
      </c>
      <c r="I66">
        <f t="shared" si="31"/>
        <v>0</v>
      </c>
      <c r="J66">
        <f t="shared" si="31"/>
        <v>0</v>
      </c>
      <c r="K66">
        <f t="shared" si="31"/>
        <v>0</v>
      </c>
      <c r="L66">
        <f t="shared" si="31"/>
        <v>0</v>
      </c>
      <c r="M66" s="31">
        <f>VLOOKUP($B$1,'Multipliers and Adjustments'!$A$70:$I$86,TRUNC(COLUMN(M$2)/5)+2,FALSE)*SUMIFS('EPA Data'!$I:$I,'EPA Data'!$D:$D,'Country Selector'!$A$2,'EPA Data'!$J:$J,$B$1,'EPA Data'!$C:$C,M$2,'EPA Data'!$G:$G,"&gt;="&amp;$A66,'EPA Data'!$G:$G,"&lt;"&amp;$B66)*unit_conv</f>
        <v>0</v>
      </c>
      <c r="N66">
        <f t="shared" si="32"/>
        <v>0</v>
      </c>
      <c r="O66">
        <f t="shared" si="32"/>
        <v>0</v>
      </c>
      <c r="P66">
        <f t="shared" si="32"/>
        <v>0</v>
      </c>
      <c r="Q66">
        <f t="shared" si="32"/>
        <v>0</v>
      </c>
      <c r="R66" s="31">
        <f>VLOOKUP($B$1,'Multipliers and Adjustments'!$A$70:$I$86,TRUNC(COLUMN(R$2)/5)+2,FALSE)*SUMIFS('EPA Data'!$I:$I,'EPA Data'!$D:$D,'Country Selector'!$A$2,'EPA Data'!$J:$J,$B$1,'EPA Data'!$C:$C,R$2,'EPA Data'!$G:$G,"&gt;="&amp;$A66,'EPA Data'!$G:$G,"&lt;"&amp;$B66)*unit_conv</f>
        <v>0</v>
      </c>
      <c r="S66">
        <f t="shared" si="33"/>
        <v>0</v>
      </c>
      <c r="T66">
        <f t="shared" si="33"/>
        <v>0</v>
      </c>
      <c r="U66">
        <f t="shared" si="33"/>
        <v>0</v>
      </c>
      <c r="V66">
        <f t="shared" si="33"/>
        <v>0</v>
      </c>
      <c r="W66" s="31">
        <f>VLOOKUP($B$1,'Multipliers and Adjustments'!$A$70:$I$86,TRUNC(COLUMN(W$2)/5)+2,FALSE)*SUMIFS('EPA Data'!$I:$I,'EPA Data'!$D:$D,'Country Selector'!$A$2,'EPA Data'!$J:$J,$B$1,'EPA Data'!$C:$C,W$2,'EPA Data'!$G:$G,"&gt;="&amp;$A66,'EPA Data'!$G:$G,"&lt;"&amp;$B66)*unit_conv</f>
        <v>0</v>
      </c>
      <c r="X66">
        <f t="shared" si="34"/>
        <v>0</v>
      </c>
      <c r="Y66">
        <f t="shared" si="34"/>
        <v>0</v>
      </c>
      <c r="Z66">
        <f t="shared" si="34"/>
        <v>0</v>
      </c>
      <c r="AA66">
        <f t="shared" si="34"/>
        <v>0</v>
      </c>
      <c r="AB66" s="31">
        <f>VLOOKUP($B$1,'Multipliers and Adjustments'!$A$70:$I$86,TRUNC(COLUMN(AB$2)/5)+2,FALSE)*SUMIFS('EPA Data'!$I:$I,'EPA Data'!$D:$D,'Country Selector'!$A$2,'EPA Data'!$J:$J,$B$1,'EPA Data'!$C:$C,AB$2,'EPA Data'!$G:$G,"&gt;="&amp;$A66,'EPA Data'!$G:$G,"&lt;"&amp;$B66)*unit_conv</f>
        <v>0</v>
      </c>
      <c r="AC66">
        <f t="shared" si="35"/>
        <v>0</v>
      </c>
      <c r="AD66">
        <f t="shared" si="35"/>
        <v>0</v>
      </c>
      <c r="AE66">
        <f t="shared" si="35"/>
        <v>0</v>
      </c>
      <c r="AF66">
        <f t="shared" si="35"/>
        <v>0</v>
      </c>
      <c r="AG66" s="31">
        <f>VLOOKUP($B$1,'Multipliers and Adjustments'!$A$70:$I$86,TRUNC(COLUMN(AG$2)/5)+2,FALSE)*SUMIFS('EPA Data'!$I:$I,'EPA Data'!$D:$D,'Country Selector'!$A$2,'EPA Data'!$J:$J,$B$1,'EPA Data'!$C:$C,AG$2,'EPA Data'!$G:$G,"&gt;="&amp;$A66,'EPA Data'!$G:$G,"&lt;"&amp;$B66)*unit_conv</f>
        <v>0</v>
      </c>
      <c r="AH66">
        <f t="shared" si="36"/>
        <v>0</v>
      </c>
      <c r="AI66">
        <f t="shared" si="36"/>
        <v>0</v>
      </c>
      <c r="AJ66">
        <f t="shared" si="36"/>
        <v>0</v>
      </c>
      <c r="AK66">
        <f t="shared" si="36"/>
        <v>0</v>
      </c>
      <c r="AL66" s="31">
        <f>VLOOKUP($B$1,'Multipliers and Adjustments'!$A$70:$I$86,TRUNC(COLUMN(AL$2)/5)+2,FALSE)*SUMIFS('EPA Data'!$I:$I,'EPA Data'!$D:$D,'Country Selector'!$A$2,'EPA Data'!$J:$J,$B$1,'EPA Data'!$C:$C,AL$2,'EPA Data'!$G:$G,"&gt;="&amp;$A66,'EPA Data'!$G:$G,"&lt;"&amp;$B66)*unit_conv</f>
        <v>0</v>
      </c>
    </row>
    <row r="67" spans="1:38" x14ac:dyDescent="0.45">
      <c r="A67" s="12">
        <f t="shared" si="14"/>
        <v>1200</v>
      </c>
      <c r="B67" s="11">
        <f t="shared" si="7"/>
        <v>1250</v>
      </c>
      <c r="C67" s="31">
        <f>VLOOKUP($B$1,'Multipliers and Adjustments'!$A$70:$I$86,TRUNC(COLUMN(C$2)/5)+2,FALSE)*SUMIFS('EPA Data'!$I:$I,'EPA Data'!$D:$D,'Country Selector'!$A$2,'EPA Data'!$J:$J,$B$1,'EPA Data'!$C:$C,C$2,'EPA Data'!$G:$G,"&gt;="&amp;$A67,'EPA Data'!$G:$G,"&lt;"&amp;$B67)*unit_conv</f>
        <v>200264602899.55099</v>
      </c>
      <c r="D67">
        <f t="shared" si="37"/>
        <v>176992733776.56906</v>
      </c>
      <c r="E67">
        <f t="shared" si="37"/>
        <v>153720864653.58713</v>
      </c>
      <c r="F67">
        <f t="shared" si="37"/>
        <v>130448995530.60519</v>
      </c>
      <c r="G67">
        <f t="shared" si="37"/>
        <v>107177126407.62326</v>
      </c>
      <c r="H67" s="31">
        <f>VLOOKUP($B$1,'Multipliers and Adjustments'!$A$70:$I$86,TRUNC(COLUMN(H$2)/5)+2,FALSE)*SUMIFS('EPA Data'!$I:$I,'EPA Data'!$D:$D,'Country Selector'!$A$2,'EPA Data'!$J:$J,$B$1,'EPA Data'!$C:$C,H$2,'EPA Data'!$G:$G,"&gt;="&amp;$A67,'EPA Data'!$G:$G,"&lt;"&amp;$B67)*unit_conv</f>
        <v>83905257284.641296</v>
      </c>
      <c r="I67">
        <f t="shared" si="31"/>
        <v>76884309202.432663</v>
      </c>
      <c r="J67">
        <f t="shared" si="31"/>
        <v>69863361120.22403</v>
      </c>
      <c r="K67">
        <f t="shared" si="31"/>
        <v>62842413038.015388</v>
      </c>
      <c r="L67">
        <f t="shared" si="31"/>
        <v>55821464955.806747</v>
      </c>
      <c r="M67" s="31">
        <f>VLOOKUP($B$1,'Multipliers and Adjustments'!$A$70:$I$86,TRUNC(COLUMN(M$2)/5)+2,FALSE)*SUMIFS('EPA Data'!$I:$I,'EPA Data'!$D:$D,'Country Selector'!$A$2,'EPA Data'!$J:$J,$B$1,'EPA Data'!$C:$C,M$2,'EPA Data'!$G:$G,"&gt;="&amp;$A67,'EPA Data'!$G:$G,"&lt;"&amp;$B67)*unit_conv</f>
        <v>48800516873.598099</v>
      </c>
      <c r="N67">
        <f t="shared" si="32"/>
        <v>50186373293.399818</v>
      </c>
      <c r="O67">
        <f t="shared" si="32"/>
        <v>51572229713.201538</v>
      </c>
      <c r="P67">
        <f t="shared" si="32"/>
        <v>52958086133.003258</v>
      </c>
      <c r="Q67">
        <f t="shared" si="32"/>
        <v>54343942552.804977</v>
      </c>
      <c r="R67" s="31">
        <f>VLOOKUP($B$1,'Multipliers and Adjustments'!$A$70:$I$86,TRUNC(COLUMN(R$2)/5)+2,FALSE)*SUMIFS('EPA Data'!$I:$I,'EPA Data'!$D:$D,'Country Selector'!$A$2,'EPA Data'!$J:$J,$B$1,'EPA Data'!$C:$C,R$2,'EPA Data'!$G:$G,"&gt;="&amp;$A67,'EPA Data'!$G:$G,"&lt;"&amp;$B67)*unit_conv</f>
        <v>55729798972.606697</v>
      </c>
      <c r="S67">
        <f t="shared" si="33"/>
        <v>53699752688.407936</v>
      </c>
      <c r="T67">
        <f t="shared" si="33"/>
        <v>51669706404.209175</v>
      </c>
      <c r="U67">
        <f t="shared" si="33"/>
        <v>49639660120.010414</v>
      </c>
      <c r="V67">
        <f t="shared" si="33"/>
        <v>47609613835.811653</v>
      </c>
      <c r="W67" s="31">
        <f>VLOOKUP($B$1,'Multipliers and Adjustments'!$A$70:$I$86,TRUNC(COLUMN(W$2)/5)+2,FALSE)*SUMIFS('EPA Data'!$I:$I,'EPA Data'!$D:$D,'Country Selector'!$A$2,'EPA Data'!$J:$J,$B$1,'EPA Data'!$C:$C,W$2,'EPA Data'!$G:$G,"&gt;="&amp;$A67,'EPA Data'!$G:$G,"&lt;"&amp;$B67)*unit_conv</f>
        <v>45579567551.6129</v>
      </c>
      <c r="X67">
        <f t="shared" si="34"/>
        <v>47088106721.639664</v>
      </c>
      <c r="Y67">
        <f t="shared" si="34"/>
        <v>48596645891.666428</v>
      </c>
      <c r="Z67">
        <f t="shared" si="34"/>
        <v>50105185061.693192</v>
      </c>
      <c r="AA67">
        <f t="shared" si="34"/>
        <v>51613724231.719955</v>
      </c>
      <c r="AB67" s="31">
        <f>VLOOKUP($B$1,'Multipliers and Adjustments'!$A$70:$I$86,TRUNC(COLUMN(AB$2)/5)+2,FALSE)*SUMIFS('EPA Data'!$I:$I,'EPA Data'!$D:$D,'Country Selector'!$A$2,'EPA Data'!$J:$J,$B$1,'EPA Data'!$C:$C,AB$2,'EPA Data'!$G:$G,"&gt;="&amp;$A67,'EPA Data'!$G:$G,"&lt;"&amp;$B67)*unit_conv</f>
        <v>53122263401.746704</v>
      </c>
      <c r="AC67">
        <f t="shared" si="35"/>
        <v>54887051880.359604</v>
      </c>
      <c r="AD67">
        <f t="shared" si="35"/>
        <v>56651840358.972504</v>
      </c>
      <c r="AE67">
        <f t="shared" si="35"/>
        <v>58416628837.585403</v>
      </c>
      <c r="AF67">
        <f t="shared" si="35"/>
        <v>60181417316.198303</v>
      </c>
      <c r="AG67" s="31">
        <f>VLOOKUP($B$1,'Multipliers and Adjustments'!$A$70:$I$86,TRUNC(COLUMN(AG$2)/5)+2,FALSE)*SUMIFS('EPA Data'!$I:$I,'EPA Data'!$D:$D,'Country Selector'!$A$2,'EPA Data'!$J:$J,$B$1,'EPA Data'!$C:$C,AG$2,'EPA Data'!$G:$G,"&gt;="&amp;$A67,'EPA Data'!$G:$G,"&lt;"&amp;$B67)*unit_conv</f>
        <v>61946205794.811203</v>
      </c>
      <c r="AH67">
        <f t="shared" si="36"/>
        <v>64010138809.680901</v>
      </c>
      <c r="AI67">
        <f t="shared" si="36"/>
        <v>66074071824.550598</v>
      </c>
      <c r="AJ67">
        <f t="shared" si="36"/>
        <v>68138004839.420296</v>
      </c>
      <c r="AK67">
        <f t="shared" si="36"/>
        <v>70201937854.289993</v>
      </c>
      <c r="AL67" s="31">
        <f>VLOOKUP($B$1,'Multipliers and Adjustments'!$A$70:$I$86,TRUNC(COLUMN(AL$2)/5)+2,FALSE)*SUMIFS('EPA Data'!$I:$I,'EPA Data'!$D:$D,'Country Selector'!$A$2,'EPA Data'!$J:$J,$B$1,'EPA Data'!$C:$C,AL$2,'EPA Data'!$G:$G,"&gt;="&amp;$A67,'EPA Data'!$G:$G,"&lt;"&amp;$B67)*unit_conv</f>
        <v>72265870869.159698</v>
      </c>
    </row>
    <row r="68" spans="1:38" x14ac:dyDescent="0.45">
      <c r="A68" s="12">
        <f t="shared" si="14"/>
        <v>1250</v>
      </c>
      <c r="B68" s="11">
        <f t="shared" ref="B68:B74" si="38">A68+50</f>
        <v>1300</v>
      </c>
      <c r="C68" s="31">
        <f>VLOOKUP($B$1,'Multipliers and Adjustments'!$A$70:$I$86,TRUNC(COLUMN(C$2)/5)+2,FALSE)*SUMIFS('EPA Data'!$I:$I,'EPA Data'!$D:$D,'Country Selector'!$A$2,'EPA Data'!$J:$J,$B$1,'EPA Data'!$C:$C,C$2,'EPA Data'!$G:$G,"&gt;="&amp;$A68,'EPA Data'!$G:$G,"&lt;"&amp;$B68)*unit_conv</f>
        <v>0</v>
      </c>
      <c r="D68">
        <f t="shared" si="37"/>
        <v>0</v>
      </c>
      <c r="E68">
        <f t="shared" si="37"/>
        <v>0</v>
      </c>
      <c r="F68">
        <f t="shared" si="37"/>
        <v>0</v>
      </c>
      <c r="G68">
        <f t="shared" si="37"/>
        <v>0</v>
      </c>
      <c r="H68" s="31">
        <f>VLOOKUP($B$1,'Multipliers and Adjustments'!$A$70:$I$86,TRUNC(COLUMN(H$2)/5)+2,FALSE)*SUMIFS('EPA Data'!$I:$I,'EPA Data'!$D:$D,'Country Selector'!$A$2,'EPA Data'!$J:$J,$B$1,'EPA Data'!$C:$C,H$2,'EPA Data'!$G:$G,"&gt;="&amp;$A68,'EPA Data'!$G:$G,"&lt;"&amp;$B68)*unit_conv</f>
        <v>0</v>
      </c>
      <c r="I68">
        <f t="shared" ref="I68:L74" si="39">H68+($M68-$H68)/5</f>
        <v>0</v>
      </c>
      <c r="J68">
        <f t="shared" si="39"/>
        <v>0</v>
      </c>
      <c r="K68">
        <f t="shared" si="39"/>
        <v>0</v>
      </c>
      <c r="L68">
        <f t="shared" si="39"/>
        <v>0</v>
      </c>
      <c r="M68" s="31">
        <f>VLOOKUP($B$1,'Multipliers and Adjustments'!$A$70:$I$86,TRUNC(COLUMN(M$2)/5)+2,FALSE)*SUMIFS('EPA Data'!$I:$I,'EPA Data'!$D:$D,'Country Selector'!$A$2,'EPA Data'!$J:$J,$B$1,'EPA Data'!$C:$C,M$2,'EPA Data'!$G:$G,"&gt;="&amp;$A68,'EPA Data'!$G:$G,"&lt;"&amp;$B68)*unit_conv</f>
        <v>0</v>
      </c>
      <c r="N68">
        <f t="shared" ref="N68:Q74" si="40">M68+($R68-$M68)/5</f>
        <v>0</v>
      </c>
      <c r="O68">
        <f t="shared" si="40"/>
        <v>0</v>
      </c>
      <c r="P68">
        <f t="shared" si="40"/>
        <v>0</v>
      </c>
      <c r="Q68">
        <f t="shared" si="40"/>
        <v>0</v>
      </c>
      <c r="R68" s="31">
        <f>VLOOKUP($B$1,'Multipliers and Adjustments'!$A$70:$I$86,TRUNC(COLUMN(R$2)/5)+2,FALSE)*SUMIFS('EPA Data'!$I:$I,'EPA Data'!$D:$D,'Country Selector'!$A$2,'EPA Data'!$J:$J,$B$1,'EPA Data'!$C:$C,R$2,'EPA Data'!$G:$G,"&gt;="&amp;$A68,'EPA Data'!$G:$G,"&lt;"&amp;$B68)*unit_conv</f>
        <v>0</v>
      </c>
      <c r="S68">
        <f t="shared" ref="S68:V74" si="41">R68+($W68-$R68)/5</f>
        <v>0</v>
      </c>
      <c r="T68">
        <f t="shared" si="41"/>
        <v>0</v>
      </c>
      <c r="U68">
        <f t="shared" si="41"/>
        <v>0</v>
      </c>
      <c r="V68">
        <f t="shared" si="41"/>
        <v>0</v>
      </c>
      <c r="W68" s="31">
        <f>VLOOKUP($B$1,'Multipliers and Adjustments'!$A$70:$I$86,TRUNC(COLUMN(W$2)/5)+2,FALSE)*SUMIFS('EPA Data'!$I:$I,'EPA Data'!$D:$D,'Country Selector'!$A$2,'EPA Data'!$J:$J,$B$1,'EPA Data'!$C:$C,W$2,'EPA Data'!$G:$G,"&gt;="&amp;$A68,'EPA Data'!$G:$G,"&lt;"&amp;$B68)*unit_conv</f>
        <v>0</v>
      </c>
      <c r="X68">
        <f t="shared" ref="X68:AA74" si="42">W68+($AB68-$W68)/5</f>
        <v>0</v>
      </c>
      <c r="Y68">
        <f t="shared" si="42"/>
        <v>0</v>
      </c>
      <c r="Z68">
        <f t="shared" si="42"/>
        <v>0</v>
      </c>
      <c r="AA68">
        <f t="shared" si="42"/>
        <v>0</v>
      </c>
      <c r="AB68" s="31">
        <f>VLOOKUP($B$1,'Multipliers and Adjustments'!$A$70:$I$86,TRUNC(COLUMN(AB$2)/5)+2,FALSE)*SUMIFS('EPA Data'!$I:$I,'EPA Data'!$D:$D,'Country Selector'!$A$2,'EPA Data'!$J:$J,$B$1,'EPA Data'!$C:$C,AB$2,'EPA Data'!$G:$G,"&gt;="&amp;$A68,'EPA Data'!$G:$G,"&lt;"&amp;$B68)*unit_conv</f>
        <v>0</v>
      </c>
      <c r="AC68">
        <f t="shared" ref="AC68:AF74" si="43">AB68+($AG68-$AB68)/5</f>
        <v>0</v>
      </c>
      <c r="AD68">
        <f t="shared" si="43"/>
        <v>0</v>
      </c>
      <c r="AE68">
        <f t="shared" si="43"/>
        <v>0</v>
      </c>
      <c r="AF68">
        <f t="shared" si="43"/>
        <v>0</v>
      </c>
      <c r="AG68" s="31">
        <f>VLOOKUP($B$1,'Multipliers and Adjustments'!$A$70:$I$86,TRUNC(COLUMN(AG$2)/5)+2,FALSE)*SUMIFS('EPA Data'!$I:$I,'EPA Data'!$D:$D,'Country Selector'!$A$2,'EPA Data'!$J:$J,$B$1,'EPA Data'!$C:$C,AG$2,'EPA Data'!$G:$G,"&gt;="&amp;$A68,'EPA Data'!$G:$G,"&lt;"&amp;$B68)*unit_conv</f>
        <v>0</v>
      </c>
      <c r="AH68">
        <f t="shared" ref="AH68:AK74" si="44">AG68+($AL68-$AG68)/5</f>
        <v>0</v>
      </c>
      <c r="AI68">
        <f t="shared" si="44"/>
        <v>0</v>
      </c>
      <c r="AJ68">
        <f t="shared" si="44"/>
        <v>0</v>
      </c>
      <c r="AK68">
        <f t="shared" si="44"/>
        <v>0</v>
      </c>
      <c r="AL68" s="31">
        <f>VLOOKUP($B$1,'Multipliers and Adjustments'!$A$70:$I$86,TRUNC(COLUMN(AL$2)/5)+2,FALSE)*SUMIFS('EPA Data'!$I:$I,'EPA Data'!$D:$D,'Country Selector'!$A$2,'EPA Data'!$J:$J,$B$1,'EPA Data'!$C:$C,AL$2,'EPA Data'!$G:$G,"&gt;="&amp;$A68,'EPA Data'!$G:$G,"&lt;"&amp;$B68)*unit_conv</f>
        <v>0</v>
      </c>
    </row>
    <row r="69" spans="1:38" x14ac:dyDescent="0.45">
      <c r="A69" s="12">
        <f t="shared" si="14"/>
        <v>1300</v>
      </c>
      <c r="B69" s="11">
        <f t="shared" si="38"/>
        <v>1350</v>
      </c>
      <c r="C69" s="31">
        <f>VLOOKUP($B$1,'Multipliers and Adjustments'!$A$70:$I$86,TRUNC(COLUMN(C$2)/5)+2,FALSE)*SUMIFS('EPA Data'!$I:$I,'EPA Data'!$D:$D,'Country Selector'!$A$2,'EPA Data'!$J:$J,$B$1,'EPA Data'!$C:$C,C$2,'EPA Data'!$G:$G,"&gt;="&amp;$A69,'EPA Data'!$G:$G,"&lt;"&amp;$B69)*unit_conv</f>
        <v>0</v>
      </c>
      <c r="D69">
        <f t="shared" si="37"/>
        <v>0</v>
      </c>
      <c r="E69">
        <f t="shared" si="37"/>
        <v>0</v>
      </c>
      <c r="F69">
        <f t="shared" si="37"/>
        <v>0</v>
      </c>
      <c r="G69">
        <f t="shared" si="37"/>
        <v>0</v>
      </c>
      <c r="H69" s="31">
        <f>VLOOKUP($B$1,'Multipliers and Adjustments'!$A$70:$I$86,TRUNC(COLUMN(H$2)/5)+2,FALSE)*SUMIFS('EPA Data'!$I:$I,'EPA Data'!$D:$D,'Country Selector'!$A$2,'EPA Data'!$J:$J,$B$1,'EPA Data'!$C:$C,H$2,'EPA Data'!$G:$G,"&gt;="&amp;$A69,'EPA Data'!$G:$G,"&lt;"&amp;$B69)*unit_conv</f>
        <v>0</v>
      </c>
      <c r="I69">
        <f t="shared" si="39"/>
        <v>0</v>
      </c>
      <c r="J69">
        <f t="shared" si="39"/>
        <v>0</v>
      </c>
      <c r="K69">
        <f t="shared" si="39"/>
        <v>0</v>
      </c>
      <c r="L69">
        <f t="shared" si="39"/>
        <v>0</v>
      </c>
      <c r="M69" s="31">
        <f>VLOOKUP($B$1,'Multipliers and Adjustments'!$A$70:$I$86,TRUNC(COLUMN(M$2)/5)+2,FALSE)*SUMIFS('EPA Data'!$I:$I,'EPA Data'!$D:$D,'Country Selector'!$A$2,'EPA Data'!$J:$J,$B$1,'EPA Data'!$C:$C,M$2,'EPA Data'!$G:$G,"&gt;="&amp;$A69,'EPA Data'!$G:$G,"&lt;"&amp;$B69)*unit_conv</f>
        <v>0</v>
      </c>
      <c r="N69">
        <f t="shared" si="40"/>
        <v>0</v>
      </c>
      <c r="O69">
        <f t="shared" si="40"/>
        <v>0</v>
      </c>
      <c r="P69">
        <f t="shared" si="40"/>
        <v>0</v>
      </c>
      <c r="Q69">
        <f t="shared" si="40"/>
        <v>0</v>
      </c>
      <c r="R69" s="31">
        <f>VLOOKUP($B$1,'Multipliers and Adjustments'!$A$70:$I$86,TRUNC(COLUMN(R$2)/5)+2,FALSE)*SUMIFS('EPA Data'!$I:$I,'EPA Data'!$D:$D,'Country Selector'!$A$2,'EPA Data'!$J:$J,$B$1,'EPA Data'!$C:$C,R$2,'EPA Data'!$G:$G,"&gt;="&amp;$A69,'EPA Data'!$G:$G,"&lt;"&amp;$B69)*unit_conv</f>
        <v>0</v>
      </c>
      <c r="S69">
        <f t="shared" si="41"/>
        <v>0</v>
      </c>
      <c r="T69">
        <f t="shared" si="41"/>
        <v>0</v>
      </c>
      <c r="U69">
        <f t="shared" si="41"/>
        <v>0</v>
      </c>
      <c r="V69">
        <f t="shared" si="41"/>
        <v>0</v>
      </c>
      <c r="W69" s="31">
        <f>VLOOKUP($B$1,'Multipliers and Adjustments'!$A$70:$I$86,TRUNC(COLUMN(W$2)/5)+2,FALSE)*SUMIFS('EPA Data'!$I:$I,'EPA Data'!$D:$D,'Country Selector'!$A$2,'EPA Data'!$J:$J,$B$1,'EPA Data'!$C:$C,W$2,'EPA Data'!$G:$G,"&gt;="&amp;$A69,'EPA Data'!$G:$G,"&lt;"&amp;$B69)*unit_conv</f>
        <v>0</v>
      </c>
      <c r="X69">
        <f t="shared" si="42"/>
        <v>0</v>
      </c>
      <c r="Y69">
        <f t="shared" si="42"/>
        <v>0</v>
      </c>
      <c r="Z69">
        <f t="shared" si="42"/>
        <v>0</v>
      </c>
      <c r="AA69">
        <f t="shared" si="42"/>
        <v>0</v>
      </c>
      <c r="AB69" s="31">
        <f>VLOOKUP($B$1,'Multipliers and Adjustments'!$A$70:$I$86,TRUNC(COLUMN(AB$2)/5)+2,FALSE)*SUMIFS('EPA Data'!$I:$I,'EPA Data'!$D:$D,'Country Selector'!$A$2,'EPA Data'!$J:$J,$B$1,'EPA Data'!$C:$C,AB$2,'EPA Data'!$G:$G,"&gt;="&amp;$A69,'EPA Data'!$G:$G,"&lt;"&amp;$B69)*unit_conv</f>
        <v>0</v>
      </c>
      <c r="AC69">
        <f t="shared" si="43"/>
        <v>0</v>
      </c>
      <c r="AD69">
        <f t="shared" si="43"/>
        <v>0</v>
      </c>
      <c r="AE69">
        <f t="shared" si="43"/>
        <v>0</v>
      </c>
      <c r="AF69">
        <f t="shared" si="43"/>
        <v>0</v>
      </c>
      <c r="AG69" s="31">
        <f>VLOOKUP($B$1,'Multipliers and Adjustments'!$A$70:$I$86,TRUNC(COLUMN(AG$2)/5)+2,FALSE)*SUMIFS('EPA Data'!$I:$I,'EPA Data'!$D:$D,'Country Selector'!$A$2,'EPA Data'!$J:$J,$B$1,'EPA Data'!$C:$C,AG$2,'EPA Data'!$G:$G,"&gt;="&amp;$A69,'EPA Data'!$G:$G,"&lt;"&amp;$B69)*unit_conv</f>
        <v>0</v>
      </c>
      <c r="AH69">
        <f t="shared" si="44"/>
        <v>0</v>
      </c>
      <c r="AI69">
        <f t="shared" si="44"/>
        <v>0</v>
      </c>
      <c r="AJ69">
        <f t="shared" si="44"/>
        <v>0</v>
      </c>
      <c r="AK69">
        <f t="shared" si="44"/>
        <v>0</v>
      </c>
      <c r="AL69" s="31">
        <f>VLOOKUP($B$1,'Multipliers and Adjustments'!$A$70:$I$86,TRUNC(COLUMN(AL$2)/5)+2,FALSE)*SUMIFS('EPA Data'!$I:$I,'EPA Data'!$D:$D,'Country Selector'!$A$2,'EPA Data'!$J:$J,$B$1,'EPA Data'!$C:$C,AL$2,'EPA Data'!$G:$G,"&gt;="&amp;$A69,'EPA Data'!$G:$G,"&lt;"&amp;$B69)*unit_conv</f>
        <v>0</v>
      </c>
    </row>
    <row r="70" spans="1:38" x14ac:dyDescent="0.45">
      <c r="A70" s="12">
        <f t="shared" si="14"/>
        <v>1350</v>
      </c>
      <c r="B70" s="11">
        <f t="shared" si="38"/>
        <v>1400</v>
      </c>
      <c r="C70" s="31">
        <f>VLOOKUP($B$1,'Multipliers and Adjustments'!$A$70:$I$86,TRUNC(COLUMN(C$2)/5)+2,FALSE)*SUMIFS('EPA Data'!$I:$I,'EPA Data'!$D:$D,'Country Selector'!$A$2,'EPA Data'!$J:$J,$B$1,'EPA Data'!$C:$C,C$2,'EPA Data'!$G:$G,"&gt;="&amp;$A70,'EPA Data'!$G:$G,"&lt;"&amp;$B70)*unit_conv</f>
        <v>0</v>
      </c>
      <c r="D70">
        <f t="shared" si="37"/>
        <v>0</v>
      </c>
      <c r="E70">
        <f t="shared" si="37"/>
        <v>0</v>
      </c>
      <c r="F70">
        <f t="shared" si="37"/>
        <v>0</v>
      </c>
      <c r="G70">
        <f t="shared" si="37"/>
        <v>0</v>
      </c>
      <c r="H70" s="31">
        <f>VLOOKUP($B$1,'Multipliers and Adjustments'!$A$70:$I$86,TRUNC(COLUMN(H$2)/5)+2,FALSE)*SUMIFS('EPA Data'!$I:$I,'EPA Data'!$D:$D,'Country Selector'!$A$2,'EPA Data'!$J:$J,$B$1,'EPA Data'!$C:$C,H$2,'EPA Data'!$G:$G,"&gt;="&amp;$A70,'EPA Data'!$G:$G,"&lt;"&amp;$B70)*unit_conv</f>
        <v>0</v>
      </c>
      <c r="I70">
        <f t="shared" si="39"/>
        <v>0</v>
      </c>
      <c r="J70">
        <f t="shared" si="39"/>
        <v>0</v>
      </c>
      <c r="K70">
        <f t="shared" si="39"/>
        <v>0</v>
      </c>
      <c r="L70">
        <f t="shared" si="39"/>
        <v>0</v>
      </c>
      <c r="M70" s="31">
        <f>VLOOKUP($B$1,'Multipliers and Adjustments'!$A$70:$I$86,TRUNC(COLUMN(M$2)/5)+2,FALSE)*SUMIFS('EPA Data'!$I:$I,'EPA Data'!$D:$D,'Country Selector'!$A$2,'EPA Data'!$J:$J,$B$1,'EPA Data'!$C:$C,M$2,'EPA Data'!$G:$G,"&gt;="&amp;$A70,'EPA Data'!$G:$G,"&lt;"&amp;$B70)*unit_conv</f>
        <v>0</v>
      </c>
      <c r="N70">
        <f t="shared" si="40"/>
        <v>0</v>
      </c>
      <c r="O70">
        <f t="shared" si="40"/>
        <v>0</v>
      </c>
      <c r="P70">
        <f t="shared" si="40"/>
        <v>0</v>
      </c>
      <c r="Q70">
        <f t="shared" si="40"/>
        <v>0</v>
      </c>
      <c r="R70" s="31">
        <f>VLOOKUP($B$1,'Multipliers and Adjustments'!$A$70:$I$86,TRUNC(COLUMN(R$2)/5)+2,FALSE)*SUMIFS('EPA Data'!$I:$I,'EPA Data'!$D:$D,'Country Selector'!$A$2,'EPA Data'!$J:$J,$B$1,'EPA Data'!$C:$C,R$2,'EPA Data'!$G:$G,"&gt;="&amp;$A70,'EPA Data'!$G:$G,"&lt;"&amp;$B70)*unit_conv</f>
        <v>0</v>
      </c>
      <c r="S70">
        <f t="shared" si="41"/>
        <v>0</v>
      </c>
      <c r="T70">
        <f t="shared" si="41"/>
        <v>0</v>
      </c>
      <c r="U70">
        <f t="shared" si="41"/>
        <v>0</v>
      </c>
      <c r="V70">
        <f t="shared" si="41"/>
        <v>0</v>
      </c>
      <c r="W70" s="31">
        <f>VLOOKUP($B$1,'Multipliers and Adjustments'!$A$70:$I$86,TRUNC(COLUMN(W$2)/5)+2,FALSE)*SUMIFS('EPA Data'!$I:$I,'EPA Data'!$D:$D,'Country Selector'!$A$2,'EPA Data'!$J:$J,$B$1,'EPA Data'!$C:$C,W$2,'EPA Data'!$G:$G,"&gt;="&amp;$A70,'EPA Data'!$G:$G,"&lt;"&amp;$B70)*unit_conv</f>
        <v>0</v>
      </c>
      <c r="X70">
        <f t="shared" si="42"/>
        <v>0</v>
      </c>
      <c r="Y70">
        <f t="shared" si="42"/>
        <v>0</v>
      </c>
      <c r="Z70">
        <f t="shared" si="42"/>
        <v>0</v>
      </c>
      <c r="AA70">
        <f t="shared" si="42"/>
        <v>0</v>
      </c>
      <c r="AB70" s="31">
        <f>VLOOKUP($B$1,'Multipliers and Adjustments'!$A$70:$I$86,TRUNC(COLUMN(AB$2)/5)+2,FALSE)*SUMIFS('EPA Data'!$I:$I,'EPA Data'!$D:$D,'Country Selector'!$A$2,'EPA Data'!$J:$J,$B$1,'EPA Data'!$C:$C,AB$2,'EPA Data'!$G:$G,"&gt;="&amp;$A70,'EPA Data'!$G:$G,"&lt;"&amp;$B70)*unit_conv</f>
        <v>0</v>
      </c>
      <c r="AC70">
        <f t="shared" si="43"/>
        <v>0</v>
      </c>
      <c r="AD70">
        <f t="shared" si="43"/>
        <v>0</v>
      </c>
      <c r="AE70">
        <f t="shared" si="43"/>
        <v>0</v>
      </c>
      <c r="AF70">
        <f t="shared" si="43"/>
        <v>0</v>
      </c>
      <c r="AG70" s="31">
        <f>VLOOKUP($B$1,'Multipliers and Adjustments'!$A$70:$I$86,TRUNC(COLUMN(AG$2)/5)+2,FALSE)*SUMIFS('EPA Data'!$I:$I,'EPA Data'!$D:$D,'Country Selector'!$A$2,'EPA Data'!$J:$J,$B$1,'EPA Data'!$C:$C,AG$2,'EPA Data'!$G:$G,"&gt;="&amp;$A70,'EPA Data'!$G:$G,"&lt;"&amp;$B70)*unit_conv</f>
        <v>0</v>
      </c>
      <c r="AH70">
        <f t="shared" si="44"/>
        <v>0</v>
      </c>
      <c r="AI70">
        <f t="shared" si="44"/>
        <v>0</v>
      </c>
      <c r="AJ70">
        <f t="shared" si="44"/>
        <v>0</v>
      </c>
      <c r="AK70">
        <f t="shared" si="44"/>
        <v>0</v>
      </c>
      <c r="AL70" s="31">
        <f>VLOOKUP($B$1,'Multipliers and Adjustments'!$A$70:$I$86,TRUNC(COLUMN(AL$2)/5)+2,FALSE)*SUMIFS('EPA Data'!$I:$I,'EPA Data'!$D:$D,'Country Selector'!$A$2,'EPA Data'!$J:$J,$B$1,'EPA Data'!$C:$C,AL$2,'EPA Data'!$G:$G,"&gt;="&amp;$A70,'EPA Data'!$G:$G,"&lt;"&amp;$B70)*unit_conv</f>
        <v>0</v>
      </c>
    </row>
    <row r="71" spans="1:38" x14ac:dyDescent="0.45">
      <c r="A71" s="12">
        <f t="shared" si="14"/>
        <v>1400</v>
      </c>
      <c r="B71" s="11">
        <f t="shared" si="38"/>
        <v>1450</v>
      </c>
      <c r="C71" s="31">
        <f>VLOOKUP($B$1,'Multipliers and Adjustments'!$A$70:$I$86,TRUNC(COLUMN(C$2)/5)+2,FALSE)*SUMIFS('EPA Data'!$I:$I,'EPA Data'!$D:$D,'Country Selector'!$A$2,'EPA Data'!$J:$J,$B$1,'EPA Data'!$C:$C,C$2,'EPA Data'!$G:$G,"&gt;="&amp;$A71,'EPA Data'!$G:$G,"&lt;"&amp;$B71)*unit_conv</f>
        <v>0</v>
      </c>
      <c r="D71">
        <f t="shared" si="37"/>
        <v>0</v>
      </c>
      <c r="E71">
        <f t="shared" si="37"/>
        <v>0</v>
      </c>
      <c r="F71">
        <f t="shared" si="37"/>
        <v>0</v>
      </c>
      <c r="G71">
        <f t="shared" si="37"/>
        <v>0</v>
      </c>
      <c r="H71" s="31">
        <f>VLOOKUP($B$1,'Multipliers and Adjustments'!$A$70:$I$86,TRUNC(COLUMN(H$2)/5)+2,FALSE)*SUMIFS('EPA Data'!$I:$I,'EPA Data'!$D:$D,'Country Selector'!$A$2,'EPA Data'!$J:$J,$B$1,'EPA Data'!$C:$C,H$2,'EPA Data'!$G:$G,"&gt;="&amp;$A71,'EPA Data'!$G:$G,"&lt;"&amp;$B71)*unit_conv</f>
        <v>0</v>
      </c>
      <c r="I71">
        <f t="shared" si="39"/>
        <v>0</v>
      </c>
      <c r="J71">
        <f t="shared" si="39"/>
        <v>0</v>
      </c>
      <c r="K71">
        <f t="shared" si="39"/>
        <v>0</v>
      </c>
      <c r="L71">
        <f t="shared" si="39"/>
        <v>0</v>
      </c>
      <c r="M71" s="31">
        <f>VLOOKUP($B$1,'Multipliers and Adjustments'!$A$70:$I$86,TRUNC(COLUMN(M$2)/5)+2,FALSE)*SUMIFS('EPA Data'!$I:$I,'EPA Data'!$D:$D,'Country Selector'!$A$2,'EPA Data'!$J:$J,$B$1,'EPA Data'!$C:$C,M$2,'EPA Data'!$G:$G,"&gt;="&amp;$A71,'EPA Data'!$G:$G,"&lt;"&amp;$B71)*unit_conv</f>
        <v>0</v>
      </c>
      <c r="N71">
        <f t="shared" si="40"/>
        <v>0</v>
      </c>
      <c r="O71">
        <f t="shared" si="40"/>
        <v>0</v>
      </c>
      <c r="P71">
        <f t="shared" si="40"/>
        <v>0</v>
      </c>
      <c r="Q71">
        <f t="shared" si="40"/>
        <v>0</v>
      </c>
      <c r="R71" s="31">
        <f>VLOOKUP($B$1,'Multipliers and Adjustments'!$A$70:$I$86,TRUNC(COLUMN(R$2)/5)+2,FALSE)*SUMIFS('EPA Data'!$I:$I,'EPA Data'!$D:$D,'Country Selector'!$A$2,'EPA Data'!$J:$J,$B$1,'EPA Data'!$C:$C,R$2,'EPA Data'!$G:$G,"&gt;="&amp;$A71,'EPA Data'!$G:$G,"&lt;"&amp;$B71)*unit_conv</f>
        <v>0</v>
      </c>
      <c r="S71">
        <f t="shared" si="41"/>
        <v>0</v>
      </c>
      <c r="T71">
        <f t="shared" si="41"/>
        <v>0</v>
      </c>
      <c r="U71">
        <f t="shared" si="41"/>
        <v>0</v>
      </c>
      <c r="V71">
        <f t="shared" si="41"/>
        <v>0</v>
      </c>
      <c r="W71" s="31">
        <f>VLOOKUP($B$1,'Multipliers and Adjustments'!$A$70:$I$86,TRUNC(COLUMN(W$2)/5)+2,FALSE)*SUMIFS('EPA Data'!$I:$I,'EPA Data'!$D:$D,'Country Selector'!$A$2,'EPA Data'!$J:$J,$B$1,'EPA Data'!$C:$C,W$2,'EPA Data'!$G:$G,"&gt;="&amp;$A71,'EPA Data'!$G:$G,"&lt;"&amp;$B71)*unit_conv</f>
        <v>0</v>
      </c>
      <c r="X71">
        <f t="shared" si="42"/>
        <v>0</v>
      </c>
      <c r="Y71">
        <f t="shared" si="42"/>
        <v>0</v>
      </c>
      <c r="Z71">
        <f t="shared" si="42"/>
        <v>0</v>
      </c>
      <c r="AA71">
        <f t="shared" si="42"/>
        <v>0</v>
      </c>
      <c r="AB71" s="31">
        <f>VLOOKUP($B$1,'Multipliers and Adjustments'!$A$70:$I$86,TRUNC(COLUMN(AB$2)/5)+2,FALSE)*SUMIFS('EPA Data'!$I:$I,'EPA Data'!$D:$D,'Country Selector'!$A$2,'EPA Data'!$J:$J,$B$1,'EPA Data'!$C:$C,AB$2,'EPA Data'!$G:$G,"&gt;="&amp;$A71,'EPA Data'!$G:$G,"&lt;"&amp;$B71)*unit_conv</f>
        <v>0</v>
      </c>
      <c r="AC71">
        <f t="shared" si="43"/>
        <v>0</v>
      </c>
      <c r="AD71">
        <f t="shared" si="43"/>
        <v>0</v>
      </c>
      <c r="AE71">
        <f t="shared" si="43"/>
        <v>0</v>
      </c>
      <c r="AF71">
        <f t="shared" si="43"/>
        <v>0</v>
      </c>
      <c r="AG71" s="31">
        <f>VLOOKUP($B$1,'Multipliers and Adjustments'!$A$70:$I$86,TRUNC(COLUMN(AG$2)/5)+2,FALSE)*SUMIFS('EPA Data'!$I:$I,'EPA Data'!$D:$D,'Country Selector'!$A$2,'EPA Data'!$J:$J,$B$1,'EPA Data'!$C:$C,AG$2,'EPA Data'!$G:$G,"&gt;="&amp;$A71,'EPA Data'!$G:$G,"&lt;"&amp;$B71)*unit_conv</f>
        <v>0</v>
      </c>
      <c r="AH71">
        <f t="shared" si="44"/>
        <v>0</v>
      </c>
      <c r="AI71">
        <f t="shared" si="44"/>
        <v>0</v>
      </c>
      <c r="AJ71">
        <f t="shared" si="44"/>
        <v>0</v>
      </c>
      <c r="AK71">
        <f t="shared" si="44"/>
        <v>0</v>
      </c>
      <c r="AL71" s="31">
        <f>VLOOKUP($B$1,'Multipliers and Adjustments'!$A$70:$I$86,TRUNC(COLUMN(AL$2)/5)+2,FALSE)*SUMIFS('EPA Data'!$I:$I,'EPA Data'!$D:$D,'Country Selector'!$A$2,'EPA Data'!$J:$J,$B$1,'EPA Data'!$C:$C,AL$2,'EPA Data'!$G:$G,"&gt;="&amp;$A71,'EPA Data'!$G:$G,"&lt;"&amp;$B71)*unit_conv</f>
        <v>0</v>
      </c>
    </row>
    <row r="72" spans="1:38" x14ac:dyDescent="0.45">
      <c r="A72" s="12">
        <f t="shared" si="14"/>
        <v>1450</v>
      </c>
      <c r="B72" s="11">
        <f t="shared" si="38"/>
        <v>1500</v>
      </c>
      <c r="C72" s="31">
        <f>VLOOKUP($B$1,'Multipliers and Adjustments'!$A$70:$I$86,TRUNC(COLUMN(C$2)/5)+2,FALSE)*SUMIFS('EPA Data'!$I:$I,'EPA Data'!$D:$D,'Country Selector'!$A$2,'EPA Data'!$J:$J,$B$1,'EPA Data'!$C:$C,C$2,'EPA Data'!$G:$G,"&gt;="&amp;$A72,'EPA Data'!$G:$G,"&lt;"&amp;$B72)*unit_conv</f>
        <v>0</v>
      </c>
      <c r="D72">
        <f t="shared" si="37"/>
        <v>0</v>
      </c>
      <c r="E72">
        <f t="shared" si="37"/>
        <v>0</v>
      </c>
      <c r="F72">
        <f t="shared" si="37"/>
        <v>0</v>
      </c>
      <c r="G72">
        <f t="shared" si="37"/>
        <v>0</v>
      </c>
      <c r="H72" s="31">
        <f>VLOOKUP($B$1,'Multipliers and Adjustments'!$A$70:$I$86,TRUNC(COLUMN(H$2)/5)+2,FALSE)*SUMIFS('EPA Data'!$I:$I,'EPA Data'!$D:$D,'Country Selector'!$A$2,'EPA Data'!$J:$J,$B$1,'EPA Data'!$C:$C,H$2,'EPA Data'!$G:$G,"&gt;="&amp;$A72,'EPA Data'!$G:$G,"&lt;"&amp;$B72)*unit_conv</f>
        <v>0</v>
      </c>
      <c r="I72">
        <f t="shared" si="39"/>
        <v>0</v>
      </c>
      <c r="J72">
        <f t="shared" si="39"/>
        <v>0</v>
      </c>
      <c r="K72">
        <f t="shared" si="39"/>
        <v>0</v>
      </c>
      <c r="L72">
        <f t="shared" si="39"/>
        <v>0</v>
      </c>
      <c r="M72" s="31">
        <f>VLOOKUP($B$1,'Multipliers and Adjustments'!$A$70:$I$86,TRUNC(COLUMN(M$2)/5)+2,FALSE)*SUMIFS('EPA Data'!$I:$I,'EPA Data'!$D:$D,'Country Selector'!$A$2,'EPA Data'!$J:$J,$B$1,'EPA Data'!$C:$C,M$2,'EPA Data'!$G:$G,"&gt;="&amp;$A72,'EPA Data'!$G:$G,"&lt;"&amp;$B72)*unit_conv</f>
        <v>0</v>
      </c>
      <c r="N72">
        <f t="shared" si="40"/>
        <v>0</v>
      </c>
      <c r="O72">
        <f t="shared" si="40"/>
        <v>0</v>
      </c>
      <c r="P72">
        <f t="shared" si="40"/>
        <v>0</v>
      </c>
      <c r="Q72">
        <f t="shared" si="40"/>
        <v>0</v>
      </c>
      <c r="R72" s="31">
        <f>VLOOKUP($B$1,'Multipliers and Adjustments'!$A$70:$I$86,TRUNC(COLUMN(R$2)/5)+2,FALSE)*SUMIFS('EPA Data'!$I:$I,'EPA Data'!$D:$D,'Country Selector'!$A$2,'EPA Data'!$J:$J,$B$1,'EPA Data'!$C:$C,R$2,'EPA Data'!$G:$G,"&gt;="&amp;$A72,'EPA Data'!$G:$G,"&lt;"&amp;$B72)*unit_conv</f>
        <v>0</v>
      </c>
      <c r="S72">
        <f t="shared" si="41"/>
        <v>0</v>
      </c>
      <c r="T72">
        <f t="shared" si="41"/>
        <v>0</v>
      </c>
      <c r="U72">
        <f t="shared" si="41"/>
        <v>0</v>
      </c>
      <c r="V72">
        <f t="shared" si="41"/>
        <v>0</v>
      </c>
      <c r="W72" s="31">
        <f>VLOOKUP($B$1,'Multipliers and Adjustments'!$A$70:$I$86,TRUNC(COLUMN(W$2)/5)+2,FALSE)*SUMIFS('EPA Data'!$I:$I,'EPA Data'!$D:$D,'Country Selector'!$A$2,'EPA Data'!$J:$J,$B$1,'EPA Data'!$C:$C,W$2,'EPA Data'!$G:$G,"&gt;="&amp;$A72,'EPA Data'!$G:$G,"&lt;"&amp;$B72)*unit_conv</f>
        <v>0</v>
      </c>
      <c r="X72">
        <f t="shared" si="42"/>
        <v>0</v>
      </c>
      <c r="Y72">
        <f t="shared" si="42"/>
        <v>0</v>
      </c>
      <c r="Z72">
        <f t="shared" si="42"/>
        <v>0</v>
      </c>
      <c r="AA72">
        <f t="shared" si="42"/>
        <v>0</v>
      </c>
      <c r="AB72" s="31">
        <f>VLOOKUP($B$1,'Multipliers and Adjustments'!$A$70:$I$86,TRUNC(COLUMN(AB$2)/5)+2,FALSE)*SUMIFS('EPA Data'!$I:$I,'EPA Data'!$D:$D,'Country Selector'!$A$2,'EPA Data'!$J:$J,$B$1,'EPA Data'!$C:$C,AB$2,'EPA Data'!$G:$G,"&gt;="&amp;$A72,'EPA Data'!$G:$G,"&lt;"&amp;$B72)*unit_conv</f>
        <v>0</v>
      </c>
      <c r="AC72">
        <f t="shared" si="43"/>
        <v>0</v>
      </c>
      <c r="AD72">
        <f t="shared" si="43"/>
        <v>0</v>
      </c>
      <c r="AE72">
        <f t="shared" si="43"/>
        <v>0</v>
      </c>
      <c r="AF72">
        <f t="shared" si="43"/>
        <v>0</v>
      </c>
      <c r="AG72" s="31">
        <f>VLOOKUP($B$1,'Multipliers and Adjustments'!$A$70:$I$86,TRUNC(COLUMN(AG$2)/5)+2,FALSE)*SUMIFS('EPA Data'!$I:$I,'EPA Data'!$D:$D,'Country Selector'!$A$2,'EPA Data'!$J:$J,$B$1,'EPA Data'!$C:$C,AG$2,'EPA Data'!$G:$G,"&gt;="&amp;$A72,'EPA Data'!$G:$G,"&lt;"&amp;$B72)*unit_conv</f>
        <v>0</v>
      </c>
      <c r="AH72">
        <f t="shared" si="44"/>
        <v>0</v>
      </c>
      <c r="AI72">
        <f t="shared" si="44"/>
        <v>0</v>
      </c>
      <c r="AJ72">
        <f t="shared" si="44"/>
        <v>0</v>
      </c>
      <c r="AK72">
        <f t="shared" si="44"/>
        <v>0</v>
      </c>
      <c r="AL72" s="31">
        <f>VLOOKUP($B$1,'Multipliers and Adjustments'!$A$70:$I$86,TRUNC(COLUMN(AL$2)/5)+2,FALSE)*SUMIFS('EPA Data'!$I:$I,'EPA Data'!$D:$D,'Country Selector'!$A$2,'EPA Data'!$J:$J,$B$1,'EPA Data'!$C:$C,AL$2,'EPA Data'!$G:$G,"&gt;="&amp;$A72,'EPA Data'!$G:$G,"&lt;"&amp;$B72)*unit_conv</f>
        <v>0</v>
      </c>
    </row>
    <row r="73" spans="1:38" x14ac:dyDescent="0.45">
      <c r="A73" s="12">
        <f t="shared" si="14"/>
        <v>1500</v>
      </c>
      <c r="B73" s="11">
        <f t="shared" si="38"/>
        <v>1550</v>
      </c>
      <c r="C73" s="31">
        <f>VLOOKUP($B$1,'Multipliers and Adjustments'!$A$70:$I$86,TRUNC(COLUMN(C$2)/5)+2,FALSE)*SUMIFS('EPA Data'!$I:$I,'EPA Data'!$D:$D,'Country Selector'!$A$2,'EPA Data'!$J:$J,$B$1,'EPA Data'!$C:$C,C$2,'EPA Data'!$G:$G,"&gt;="&amp;$A73,'EPA Data'!$G:$G,"&lt;"&amp;$B73)*unit_conv</f>
        <v>0</v>
      </c>
      <c r="D73">
        <f t="shared" si="37"/>
        <v>0</v>
      </c>
      <c r="E73">
        <f t="shared" si="37"/>
        <v>0</v>
      </c>
      <c r="F73">
        <f t="shared" si="37"/>
        <v>0</v>
      </c>
      <c r="G73">
        <f t="shared" si="37"/>
        <v>0</v>
      </c>
      <c r="H73" s="31">
        <f>VLOOKUP($B$1,'Multipliers and Adjustments'!$A$70:$I$86,TRUNC(COLUMN(H$2)/5)+2,FALSE)*SUMIFS('EPA Data'!$I:$I,'EPA Data'!$D:$D,'Country Selector'!$A$2,'EPA Data'!$J:$J,$B$1,'EPA Data'!$C:$C,H$2,'EPA Data'!$G:$G,"&gt;="&amp;$A73,'EPA Data'!$G:$G,"&lt;"&amp;$B73)*unit_conv</f>
        <v>0</v>
      </c>
      <c r="I73">
        <f t="shared" si="39"/>
        <v>0</v>
      </c>
      <c r="J73">
        <f t="shared" si="39"/>
        <v>0</v>
      </c>
      <c r="K73">
        <f t="shared" si="39"/>
        <v>0</v>
      </c>
      <c r="L73">
        <f t="shared" si="39"/>
        <v>0</v>
      </c>
      <c r="M73" s="31">
        <f>VLOOKUP($B$1,'Multipliers and Adjustments'!$A$70:$I$86,TRUNC(COLUMN(M$2)/5)+2,FALSE)*SUMIFS('EPA Data'!$I:$I,'EPA Data'!$D:$D,'Country Selector'!$A$2,'EPA Data'!$J:$J,$B$1,'EPA Data'!$C:$C,M$2,'EPA Data'!$G:$G,"&gt;="&amp;$A73,'EPA Data'!$G:$G,"&lt;"&amp;$B73)*unit_conv</f>
        <v>0</v>
      </c>
      <c r="N73">
        <f t="shared" si="40"/>
        <v>0</v>
      </c>
      <c r="O73">
        <f t="shared" si="40"/>
        <v>0</v>
      </c>
      <c r="P73">
        <f t="shared" si="40"/>
        <v>0</v>
      </c>
      <c r="Q73">
        <f t="shared" si="40"/>
        <v>0</v>
      </c>
      <c r="R73" s="31">
        <f>VLOOKUP($B$1,'Multipliers and Adjustments'!$A$70:$I$86,TRUNC(COLUMN(R$2)/5)+2,FALSE)*SUMIFS('EPA Data'!$I:$I,'EPA Data'!$D:$D,'Country Selector'!$A$2,'EPA Data'!$J:$J,$B$1,'EPA Data'!$C:$C,R$2,'EPA Data'!$G:$G,"&gt;="&amp;$A73,'EPA Data'!$G:$G,"&lt;"&amp;$B73)*unit_conv</f>
        <v>0</v>
      </c>
      <c r="S73">
        <f t="shared" si="41"/>
        <v>0</v>
      </c>
      <c r="T73">
        <f t="shared" si="41"/>
        <v>0</v>
      </c>
      <c r="U73">
        <f t="shared" si="41"/>
        <v>0</v>
      </c>
      <c r="V73">
        <f t="shared" si="41"/>
        <v>0</v>
      </c>
      <c r="W73" s="31">
        <f>VLOOKUP($B$1,'Multipliers and Adjustments'!$A$70:$I$86,TRUNC(COLUMN(W$2)/5)+2,FALSE)*SUMIFS('EPA Data'!$I:$I,'EPA Data'!$D:$D,'Country Selector'!$A$2,'EPA Data'!$J:$J,$B$1,'EPA Data'!$C:$C,W$2,'EPA Data'!$G:$G,"&gt;="&amp;$A73,'EPA Data'!$G:$G,"&lt;"&amp;$B73)*unit_conv</f>
        <v>0</v>
      </c>
      <c r="X73">
        <f t="shared" si="42"/>
        <v>0</v>
      </c>
      <c r="Y73">
        <f t="shared" si="42"/>
        <v>0</v>
      </c>
      <c r="Z73">
        <f t="shared" si="42"/>
        <v>0</v>
      </c>
      <c r="AA73">
        <f t="shared" si="42"/>
        <v>0</v>
      </c>
      <c r="AB73" s="31">
        <f>VLOOKUP($B$1,'Multipliers and Adjustments'!$A$70:$I$86,TRUNC(COLUMN(AB$2)/5)+2,FALSE)*SUMIFS('EPA Data'!$I:$I,'EPA Data'!$D:$D,'Country Selector'!$A$2,'EPA Data'!$J:$J,$B$1,'EPA Data'!$C:$C,AB$2,'EPA Data'!$G:$G,"&gt;="&amp;$A73,'EPA Data'!$G:$G,"&lt;"&amp;$B73)*unit_conv</f>
        <v>0</v>
      </c>
      <c r="AC73">
        <f t="shared" si="43"/>
        <v>0</v>
      </c>
      <c r="AD73">
        <f t="shared" si="43"/>
        <v>0</v>
      </c>
      <c r="AE73">
        <f t="shared" si="43"/>
        <v>0</v>
      </c>
      <c r="AF73">
        <f t="shared" si="43"/>
        <v>0</v>
      </c>
      <c r="AG73" s="31">
        <f>VLOOKUP($B$1,'Multipliers and Adjustments'!$A$70:$I$86,TRUNC(COLUMN(AG$2)/5)+2,FALSE)*SUMIFS('EPA Data'!$I:$I,'EPA Data'!$D:$D,'Country Selector'!$A$2,'EPA Data'!$J:$J,$B$1,'EPA Data'!$C:$C,AG$2,'EPA Data'!$G:$G,"&gt;="&amp;$A73,'EPA Data'!$G:$G,"&lt;"&amp;$B73)*unit_conv</f>
        <v>0</v>
      </c>
      <c r="AH73">
        <f t="shared" si="44"/>
        <v>0</v>
      </c>
      <c r="AI73">
        <f t="shared" si="44"/>
        <v>0</v>
      </c>
      <c r="AJ73">
        <f t="shared" si="44"/>
        <v>0</v>
      </c>
      <c r="AK73">
        <f t="shared" si="44"/>
        <v>0</v>
      </c>
      <c r="AL73" s="31">
        <f>VLOOKUP($B$1,'Multipliers and Adjustments'!$A$70:$I$86,TRUNC(COLUMN(AL$2)/5)+2,FALSE)*SUMIFS('EPA Data'!$I:$I,'EPA Data'!$D:$D,'Country Selector'!$A$2,'EPA Data'!$J:$J,$B$1,'EPA Data'!$C:$C,AL$2,'EPA Data'!$G:$G,"&gt;="&amp;$A73,'EPA Data'!$G:$G,"&lt;"&amp;$B73)*unit_conv</f>
        <v>0</v>
      </c>
    </row>
    <row r="74" spans="1:38" x14ac:dyDescent="0.45">
      <c r="A74" s="12">
        <f t="shared" si="14"/>
        <v>1550</v>
      </c>
      <c r="B74" s="11">
        <f t="shared" si="38"/>
        <v>1600</v>
      </c>
      <c r="C74" s="31">
        <f>VLOOKUP($B$1,'Multipliers and Adjustments'!$A$70:$I$86,TRUNC(COLUMN(C$2)/5)+2,FALSE)*SUMIFS('EPA Data'!$I:$I,'EPA Data'!$D:$D,'Country Selector'!$A$2,'EPA Data'!$J:$J,$B$1,'EPA Data'!$C:$C,C$2,'EPA Data'!$G:$G,"&gt;="&amp;$A74,'EPA Data'!$G:$G,"&lt;"&amp;$B74)*unit_conv</f>
        <v>0</v>
      </c>
      <c r="D74">
        <f t="shared" si="37"/>
        <v>0</v>
      </c>
      <c r="E74">
        <f t="shared" si="37"/>
        <v>0</v>
      </c>
      <c r="F74">
        <f t="shared" si="37"/>
        <v>0</v>
      </c>
      <c r="G74">
        <f t="shared" si="37"/>
        <v>0</v>
      </c>
      <c r="H74" s="31">
        <f>VLOOKUP($B$1,'Multipliers and Adjustments'!$A$70:$I$86,TRUNC(COLUMN(H$2)/5)+2,FALSE)*SUMIFS('EPA Data'!$I:$I,'EPA Data'!$D:$D,'Country Selector'!$A$2,'EPA Data'!$J:$J,$B$1,'EPA Data'!$C:$C,H$2,'EPA Data'!$G:$G,"&gt;="&amp;$A74,'EPA Data'!$G:$G,"&lt;"&amp;$B74)*unit_conv</f>
        <v>0</v>
      </c>
      <c r="I74">
        <f t="shared" si="39"/>
        <v>0</v>
      </c>
      <c r="J74">
        <f t="shared" si="39"/>
        <v>0</v>
      </c>
      <c r="K74">
        <f t="shared" si="39"/>
        <v>0</v>
      </c>
      <c r="L74">
        <f t="shared" si="39"/>
        <v>0</v>
      </c>
      <c r="M74" s="31">
        <f>VLOOKUP($B$1,'Multipliers and Adjustments'!$A$70:$I$86,TRUNC(COLUMN(M$2)/5)+2,FALSE)*SUMIFS('EPA Data'!$I:$I,'EPA Data'!$D:$D,'Country Selector'!$A$2,'EPA Data'!$J:$J,$B$1,'EPA Data'!$C:$C,M$2,'EPA Data'!$G:$G,"&gt;="&amp;$A74,'EPA Data'!$G:$G,"&lt;"&amp;$B74)*unit_conv</f>
        <v>0</v>
      </c>
      <c r="N74">
        <f t="shared" si="40"/>
        <v>0</v>
      </c>
      <c r="O74">
        <f t="shared" si="40"/>
        <v>0</v>
      </c>
      <c r="P74">
        <f t="shared" si="40"/>
        <v>0</v>
      </c>
      <c r="Q74">
        <f t="shared" si="40"/>
        <v>0</v>
      </c>
      <c r="R74" s="31">
        <f>VLOOKUP($B$1,'Multipliers and Adjustments'!$A$70:$I$86,TRUNC(COLUMN(R$2)/5)+2,FALSE)*SUMIFS('EPA Data'!$I:$I,'EPA Data'!$D:$D,'Country Selector'!$A$2,'EPA Data'!$J:$J,$B$1,'EPA Data'!$C:$C,R$2,'EPA Data'!$G:$G,"&gt;="&amp;$A74,'EPA Data'!$G:$G,"&lt;"&amp;$B74)*unit_conv</f>
        <v>0</v>
      </c>
      <c r="S74">
        <f t="shared" si="41"/>
        <v>0</v>
      </c>
      <c r="T74">
        <f t="shared" si="41"/>
        <v>0</v>
      </c>
      <c r="U74">
        <f t="shared" si="41"/>
        <v>0</v>
      </c>
      <c r="V74">
        <f t="shared" si="41"/>
        <v>0</v>
      </c>
      <c r="W74" s="31">
        <f>VLOOKUP($B$1,'Multipliers and Adjustments'!$A$70:$I$86,TRUNC(COLUMN(W$2)/5)+2,FALSE)*SUMIFS('EPA Data'!$I:$I,'EPA Data'!$D:$D,'Country Selector'!$A$2,'EPA Data'!$J:$J,$B$1,'EPA Data'!$C:$C,W$2,'EPA Data'!$G:$G,"&gt;="&amp;$A74,'EPA Data'!$G:$G,"&lt;"&amp;$B74)*unit_conv</f>
        <v>0</v>
      </c>
      <c r="X74">
        <f t="shared" si="42"/>
        <v>0</v>
      </c>
      <c r="Y74">
        <f t="shared" si="42"/>
        <v>0</v>
      </c>
      <c r="Z74">
        <f t="shared" si="42"/>
        <v>0</v>
      </c>
      <c r="AA74">
        <f t="shared" si="42"/>
        <v>0</v>
      </c>
      <c r="AB74" s="31">
        <f>VLOOKUP($B$1,'Multipliers and Adjustments'!$A$70:$I$86,TRUNC(COLUMN(AB$2)/5)+2,FALSE)*SUMIFS('EPA Data'!$I:$I,'EPA Data'!$D:$D,'Country Selector'!$A$2,'EPA Data'!$J:$J,$B$1,'EPA Data'!$C:$C,AB$2,'EPA Data'!$G:$G,"&gt;="&amp;$A74,'EPA Data'!$G:$G,"&lt;"&amp;$B74)*unit_conv</f>
        <v>0</v>
      </c>
      <c r="AC74">
        <f t="shared" si="43"/>
        <v>0</v>
      </c>
      <c r="AD74">
        <f t="shared" si="43"/>
        <v>0</v>
      </c>
      <c r="AE74">
        <f t="shared" si="43"/>
        <v>0</v>
      </c>
      <c r="AF74">
        <f t="shared" si="43"/>
        <v>0</v>
      </c>
      <c r="AG74" s="31">
        <f>VLOOKUP($B$1,'Multipliers and Adjustments'!$A$70:$I$86,TRUNC(COLUMN(AG$2)/5)+2,FALSE)*SUMIFS('EPA Data'!$I:$I,'EPA Data'!$D:$D,'Country Selector'!$A$2,'EPA Data'!$J:$J,$B$1,'EPA Data'!$C:$C,AG$2,'EPA Data'!$G:$G,"&gt;="&amp;$A74,'EPA Data'!$G:$G,"&lt;"&amp;$B74)*unit_conv</f>
        <v>0</v>
      </c>
      <c r="AH74">
        <f t="shared" si="44"/>
        <v>0</v>
      </c>
      <c r="AI74">
        <f t="shared" si="44"/>
        <v>0</v>
      </c>
      <c r="AJ74">
        <f t="shared" si="44"/>
        <v>0</v>
      </c>
      <c r="AK74">
        <f t="shared" si="44"/>
        <v>0</v>
      </c>
      <c r="AL74" s="31">
        <f>VLOOKUP($B$1,'Multipliers and Adjustments'!$A$70:$I$86,TRUNC(COLUMN(AL$2)/5)+2,FALSE)*SUMIFS('EPA Data'!$I:$I,'EPA Data'!$D:$D,'Country Selector'!$A$2,'EPA Data'!$J:$J,$B$1,'EPA Data'!$C:$C,AL$2,'EPA Data'!$G:$G,"&gt;="&amp;$A74,'EPA Data'!$G:$G,"&lt;"&amp;$B74)*unit_conv</f>
        <v>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AL74"/>
  <sheetViews>
    <sheetView workbookViewId="0"/>
  </sheetViews>
  <sheetFormatPr defaultRowHeight="14.25" x14ac:dyDescent="0.45"/>
  <cols>
    <col min="1" max="2" width="24.265625" style="12" customWidth="1"/>
  </cols>
  <sheetData>
    <row r="1" spans="1:38" x14ac:dyDescent="0.45">
      <c r="A1" s="14" t="s">
        <v>621</v>
      </c>
      <c r="B1" s="14" t="s">
        <v>623</v>
      </c>
      <c r="C1" s="65" t="s">
        <v>851</v>
      </c>
    </row>
    <row r="2" spans="1:38" s="2" customFormat="1" x14ac:dyDescent="0.45">
      <c r="A2" s="10" t="s">
        <v>619</v>
      </c>
      <c r="B2" s="10" t="s">
        <v>620</v>
      </c>
      <c r="C2" s="2">
        <v>2015</v>
      </c>
      <c r="D2" s="2">
        <v>2016</v>
      </c>
      <c r="E2" s="2">
        <v>2017</v>
      </c>
      <c r="F2" s="2">
        <v>2018</v>
      </c>
      <c r="G2" s="2">
        <v>2019</v>
      </c>
      <c r="H2" s="2">
        <v>2020</v>
      </c>
      <c r="I2" s="2">
        <v>2021</v>
      </c>
      <c r="J2" s="2">
        <v>2022</v>
      </c>
      <c r="K2" s="2">
        <v>2023</v>
      </c>
      <c r="L2" s="2">
        <v>2024</v>
      </c>
      <c r="M2" s="2">
        <v>2025</v>
      </c>
      <c r="N2" s="2">
        <v>2026</v>
      </c>
      <c r="O2" s="2">
        <v>2027</v>
      </c>
      <c r="P2" s="2">
        <v>2028</v>
      </c>
      <c r="Q2" s="2">
        <v>2029</v>
      </c>
      <c r="R2" s="2">
        <v>2030</v>
      </c>
      <c r="S2" s="2">
        <v>2031</v>
      </c>
      <c r="T2" s="2">
        <v>2032</v>
      </c>
      <c r="U2" s="2">
        <v>2033</v>
      </c>
      <c r="V2" s="2">
        <v>2034</v>
      </c>
      <c r="W2" s="2">
        <v>2035</v>
      </c>
      <c r="X2" s="2">
        <v>2036</v>
      </c>
      <c r="Y2" s="2">
        <v>2037</v>
      </c>
      <c r="Z2" s="2">
        <v>2038</v>
      </c>
      <c r="AA2" s="2">
        <v>2039</v>
      </c>
      <c r="AB2" s="2">
        <v>2040</v>
      </c>
      <c r="AC2" s="2">
        <v>2041</v>
      </c>
      <c r="AD2" s="2">
        <v>2042</v>
      </c>
      <c r="AE2" s="2">
        <v>2043</v>
      </c>
      <c r="AF2" s="2">
        <v>2044</v>
      </c>
      <c r="AG2" s="2">
        <v>2045</v>
      </c>
      <c r="AH2" s="2">
        <v>2046</v>
      </c>
      <c r="AI2" s="2">
        <v>2047</v>
      </c>
      <c r="AJ2" s="2">
        <v>2048</v>
      </c>
      <c r="AK2" s="2">
        <v>2049</v>
      </c>
      <c r="AL2" s="2">
        <v>2050</v>
      </c>
    </row>
    <row r="3" spans="1:38" x14ac:dyDescent="0.45">
      <c r="A3" s="11">
        <v>-1150</v>
      </c>
      <c r="B3" s="11">
        <f>A3+50</f>
        <v>-1100</v>
      </c>
      <c r="C3" s="31">
        <f>VLOOKUP($B$1,'Multipliers and Adjustments'!$A$70:$I$86,TRUNC(COLUMN(C$2)/5)+2,FALSE)*SUMIFS('EPA Data'!$I:$I,'EPA Data'!$D:$D,'Country Selector'!$A$2,'EPA Data'!$J:$J,$B$1,'EPA Data'!$C:$C,C$2,'EPA Data'!$G:$G,"&gt;="&amp;$A3,'EPA Data'!$G:$G,"&lt;"&amp;$B3)*unit_conv</f>
        <v>0</v>
      </c>
      <c r="D3">
        <f t="shared" ref="D3:G17" si="0">C3+($H3-$C3)/5</f>
        <v>0</v>
      </c>
      <c r="E3">
        <f t="shared" si="0"/>
        <v>0</v>
      </c>
      <c r="F3">
        <f t="shared" si="0"/>
        <v>0</v>
      </c>
      <c r="G3">
        <f t="shared" si="0"/>
        <v>0</v>
      </c>
      <c r="H3" s="31">
        <f>VLOOKUP($B$1,'Multipliers and Adjustments'!$A$70:$I$86,TRUNC(COLUMN(H$2)/5)+2,FALSE)*SUMIFS('EPA Data'!$I:$I,'EPA Data'!$D:$D,'Country Selector'!$A$2,'EPA Data'!$J:$J,$B$1,'EPA Data'!$C:$C,H$2,'EPA Data'!$G:$G,"&gt;="&amp;$A3,'EPA Data'!$G:$G,"&lt;"&amp;$B3)*unit_conv</f>
        <v>0</v>
      </c>
      <c r="I3">
        <f>H3+($M3-$H3)/5</f>
        <v>0</v>
      </c>
      <c r="J3">
        <f t="shared" ref="J3:L3" si="1">I3+($M3-$H3)/5</f>
        <v>0</v>
      </c>
      <c r="K3">
        <f t="shared" si="1"/>
        <v>0</v>
      </c>
      <c r="L3">
        <f t="shared" si="1"/>
        <v>0</v>
      </c>
      <c r="M3" s="31">
        <f>VLOOKUP($B$1,'Multipliers and Adjustments'!$A$70:$I$86,TRUNC(COLUMN(M$2)/5)+2,FALSE)*SUMIFS('EPA Data'!$I:$I,'EPA Data'!$D:$D,'Country Selector'!$A$2,'EPA Data'!$J:$J,$B$1,'EPA Data'!$C:$C,M$2,'EPA Data'!$G:$G,"&gt;="&amp;$A3,'EPA Data'!$G:$G,"&lt;"&amp;$B3)*unit_conv</f>
        <v>0</v>
      </c>
      <c r="N3">
        <f>M3+($R3-$M3)/5</f>
        <v>0</v>
      </c>
      <c r="O3">
        <f t="shared" ref="O3:Q3" si="2">N3+($R3-$M3)/5</f>
        <v>0</v>
      </c>
      <c r="P3">
        <f t="shared" si="2"/>
        <v>0</v>
      </c>
      <c r="Q3">
        <f t="shared" si="2"/>
        <v>0</v>
      </c>
      <c r="R3" s="31">
        <f>VLOOKUP($B$1,'Multipliers and Adjustments'!$A$70:$I$86,TRUNC(COLUMN(R$2)/5)+2,FALSE)*SUMIFS('EPA Data'!$I:$I,'EPA Data'!$D:$D,'Country Selector'!$A$2,'EPA Data'!$J:$J,$B$1,'EPA Data'!$C:$C,R$2,'EPA Data'!$G:$G,"&gt;="&amp;$A3,'EPA Data'!$G:$G,"&lt;"&amp;$B3)*unit_conv</f>
        <v>0</v>
      </c>
      <c r="S3">
        <f>R3+($W3-$R3)/5</f>
        <v>0</v>
      </c>
      <c r="T3">
        <f t="shared" ref="T3:V3" si="3">S3+($W3-$R3)/5</f>
        <v>0</v>
      </c>
      <c r="U3">
        <f t="shared" si="3"/>
        <v>0</v>
      </c>
      <c r="V3">
        <f t="shared" si="3"/>
        <v>0</v>
      </c>
      <c r="W3" s="31">
        <f>VLOOKUP($B$1,'Multipliers and Adjustments'!$A$70:$I$86,TRUNC(COLUMN(W$2)/5)+2,FALSE)*SUMIFS('EPA Data'!$I:$I,'EPA Data'!$D:$D,'Country Selector'!$A$2,'EPA Data'!$J:$J,$B$1,'EPA Data'!$C:$C,W$2,'EPA Data'!$G:$G,"&gt;="&amp;$A3,'EPA Data'!$G:$G,"&lt;"&amp;$B3)*unit_conv</f>
        <v>0</v>
      </c>
      <c r="X3">
        <f>W3+($AB3-$W3)/5</f>
        <v>0</v>
      </c>
      <c r="Y3">
        <f t="shared" ref="Y3:AA3" si="4">X3+($AB3-$W3)/5</f>
        <v>0</v>
      </c>
      <c r="Z3">
        <f t="shared" si="4"/>
        <v>0</v>
      </c>
      <c r="AA3">
        <f t="shared" si="4"/>
        <v>0</v>
      </c>
      <c r="AB3" s="31">
        <f>VLOOKUP($B$1,'Multipliers and Adjustments'!$A$70:$I$86,TRUNC(COLUMN(AB$2)/5)+2,FALSE)*SUMIFS('EPA Data'!$I:$I,'EPA Data'!$D:$D,'Country Selector'!$A$2,'EPA Data'!$J:$J,$B$1,'EPA Data'!$C:$C,AB$2,'EPA Data'!$G:$G,"&gt;="&amp;$A3,'EPA Data'!$G:$G,"&lt;"&amp;$B3)*unit_conv</f>
        <v>0</v>
      </c>
      <c r="AC3">
        <f>AB3+($AG3-$AB3)/5</f>
        <v>0</v>
      </c>
      <c r="AD3">
        <f t="shared" ref="AD3:AF3" si="5">AC3+($AG3-$AB3)/5</f>
        <v>0</v>
      </c>
      <c r="AE3">
        <f t="shared" si="5"/>
        <v>0</v>
      </c>
      <c r="AF3">
        <f t="shared" si="5"/>
        <v>0</v>
      </c>
      <c r="AG3" s="31">
        <f>VLOOKUP($B$1,'Multipliers and Adjustments'!$A$70:$I$86,TRUNC(COLUMN(AG$2)/5)+2,FALSE)*SUMIFS('EPA Data'!$I:$I,'EPA Data'!$D:$D,'Country Selector'!$A$2,'EPA Data'!$J:$J,$B$1,'EPA Data'!$C:$C,AG$2,'EPA Data'!$G:$G,"&gt;="&amp;$A3,'EPA Data'!$G:$G,"&lt;"&amp;$B3)*unit_conv</f>
        <v>0</v>
      </c>
      <c r="AH3">
        <f>AG3+($AL3-$AG3)/5</f>
        <v>0</v>
      </c>
      <c r="AI3">
        <f t="shared" ref="AI3:AK3" si="6">AH3+($AL3-$AG3)/5</f>
        <v>0</v>
      </c>
      <c r="AJ3">
        <f t="shared" si="6"/>
        <v>0</v>
      </c>
      <c r="AK3">
        <f t="shared" si="6"/>
        <v>0</v>
      </c>
      <c r="AL3" s="31">
        <f>VLOOKUP($B$1,'Multipliers and Adjustments'!$A$70:$I$86,TRUNC(COLUMN(AL$2)/5)+2,FALSE)*SUMIFS('EPA Data'!$I:$I,'EPA Data'!$D:$D,'Country Selector'!$A$2,'EPA Data'!$J:$J,$B$1,'EPA Data'!$C:$C,AL$2,'EPA Data'!$G:$G,"&gt;="&amp;$A3,'EPA Data'!$G:$G,"&lt;"&amp;$B3)*unit_conv</f>
        <v>0</v>
      </c>
    </row>
    <row r="4" spans="1:38" x14ac:dyDescent="0.45">
      <c r="A4" s="12">
        <f>B3</f>
        <v>-1100</v>
      </c>
      <c r="B4" s="11">
        <f t="shared" ref="B4:B67" si="7">A4+50</f>
        <v>-1050</v>
      </c>
      <c r="C4" s="31">
        <f>VLOOKUP($B$1,'Multipliers and Adjustments'!$A$70:$I$86,TRUNC(COLUMN(C$2)/5)+2,FALSE)*SUMIFS('EPA Data'!$I:$I,'EPA Data'!$D:$D,'Country Selector'!$A$2,'EPA Data'!$J:$J,$B$1,'EPA Data'!$C:$C,C$2,'EPA Data'!$G:$G,"&gt;="&amp;$A4,'EPA Data'!$G:$G,"&lt;"&amp;$B4)*unit_conv</f>
        <v>0</v>
      </c>
      <c r="D4">
        <f t="shared" si="0"/>
        <v>0</v>
      </c>
      <c r="E4">
        <f t="shared" si="0"/>
        <v>0</v>
      </c>
      <c r="F4">
        <f t="shared" si="0"/>
        <v>0</v>
      </c>
      <c r="G4">
        <f t="shared" si="0"/>
        <v>0</v>
      </c>
      <c r="H4" s="31">
        <f>VLOOKUP($B$1,'Multipliers and Adjustments'!$A$70:$I$86,TRUNC(COLUMN(H$2)/5)+2,FALSE)*SUMIFS('EPA Data'!$I:$I,'EPA Data'!$D:$D,'Country Selector'!$A$2,'EPA Data'!$J:$J,$B$1,'EPA Data'!$C:$C,H$2,'EPA Data'!$G:$G,"&gt;="&amp;$A4,'EPA Data'!$G:$G,"&lt;"&amp;$B4)*unit_conv</f>
        <v>0</v>
      </c>
      <c r="I4">
        <f t="shared" ref="I4:L19" si="8">H4+($M4-$H4)/5</f>
        <v>0</v>
      </c>
      <c r="J4">
        <f t="shared" si="8"/>
        <v>0</v>
      </c>
      <c r="K4">
        <f t="shared" si="8"/>
        <v>0</v>
      </c>
      <c r="L4">
        <f t="shared" si="8"/>
        <v>0</v>
      </c>
      <c r="M4" s="31">
        <f>VLOOKUP($B$1,'Multipliers and Adjustments'!$A$70:$I$86,TRUNC(COLUMN(M$2)/5)+2,FALSE)*SUMIFS('EPA Data'!$I:$I,'EPA Data'!$D:$D,'Country Selector'!$A$2,'EPA Data'!$J:$J,$B$1,'EPA Data'!$C:$C,M$2,'EPA Data'!$G:$G,"&gt;="&amp;$A4,'EPA Data'!$G:$G,"&lt;"&amp;$B4)*unit_conv</f>
        <v>0</v>
      </c>
      <c r="N4">
        <f t="shared" ref="N4:Q19" si="9">M4+($R4-$M4)/5</f>
        <v>0</v>
      </c>
      <c r="O4">
        <f t="shared" si="9"/>
        <v>0</v>
      </c>
      <c r="P4">
        <f t="shared" si="9"/>
        <v>0</v>
      </c>
      <c r="Q4">
        <f t="shared" si="9"/>
        <v>0</v>
      </c>
      <c r="R4" s="31">
        <f>VLOOKUP($B$1,'Multipliers and Adjustments'!$A$70:$I$86,TRUNC(COLUMN(R$2)/5)+2,FALSE)*SUMIFS('EPA Data'!$I:$I,'EPA Data'!$D:$D,'Country Selector'!$A$2,'EPA Data'!$J:$J,$B$1,'EPA Data'!$C:$C,R$2,'EPA Data'!$G:$G,"&gt;="&amp;$A4,'EPA Data'!$G:$G,"&lt;"&amp;$B4)*unit_conv</f>
        <v>0</v>
      </c>
      <c r="S4">
        <f t="shared" ref="S4:V19" si="10">R4+($W4-$R4)/5</f>
        <v>0</v>
      </c>
      <c r="T4">
        <f t="shared" si="10"/>
        <v>0</v>
      </c>
      <c r="U4">
        <f t="shared" si="10"/>
        <v>0</v>
      </c>
      <c r="V4">
        <f t="shared" si="10"/>
        <v>0</v>
      </c>
      <c r="W4" s="31">
        <f>VLOOKUP($B$1,'Multipliers and Adjustments'!$A$70:$I$86,TRUNC(COLUMN(W$2)/5)+2,FALSE)*SUMIFS('EPA Data'!$I:$I,'EPA Data'!$D:$D,'Country Selector'!$A$2,'EPA Data'!$J:$J,$B$1,'EPA Data'!$C:$C,W$2,'EPA Data'!$G:$G,"&gt;="&amp;$A4,'EPA Data'!$G:$G,"&lt;"&amp;$B4)*unit_conv</f>
        <v>0</v>
      </c>
      <c r="X4">
        <f t="shared" ref="X4:AA19" si="11">W4+($AB4-$W4)/5</f>
        <v>0</v>
      </c>
      <c r="Y4">
        <f t="shared" si="11"/>
        <v>0</v>
      </c>
      <c r="Z4">
        <f t="shared" si="11"/>
        <v>0</v>
      </c>
      <c r="AA4">
        <f t="shared" si="11"/>
        <v>0</v>
      </c>
      <c r="AB4" s="31">
        <f>VLOOKUP($B$1,'Multipliers and Adjustments'!$A$70:$I$86,TRUNC(COLUMN(AB$2)/5)+2,FALSE)*SUMIFS('EPA Data'!$I:$I,'EPA Data'!$D:$D,'Country Selector'!$A$2,'EPA Data'!$J:$J,$B$1,'EPA Data'!$C:$C,AB$2,'EPA Data'!$G:$G,"&gt;="&amp;$A4,'EPA Data'!$G:$G,"&lt;"&amp;$B4)*unit_conv</f>
        <v>0</v>
      </c>
      <c r="AC4">
        <f t="shared" ref="AC4:AF19" si="12">AB4+($AG4-$AB4)/5</f>
        <v>0</v>
      </c>
      <c r="AD4">
        <f t="shared" si="12"/>
        <v>0</v>
      </c>
      <c r="AE4">
        <f t="shared" si="12"/>
        <v>0</v>
      </c>
      <c r="AF4">
        <f t="shared" si="12"/>
        <v>0</v>
      </c>
      <c r="AG4" s="31">
        <f>VLOOKUP($B$1,'Multipliers and Adjustments'!$A$70:$I$86,TRUNC(COLUMN(AG$2)/5)+2,FALSE)*SUMIFS('EPA Data'!$I:$I,'EPA Data'!$D:$D,'Country Selector'!$A$2,'EPA Data'!$J:$J,$B$1,'EPA Data'!$C:$C,AG$2,'EPA Data'!$G:$G,"&gt;="&amp;$A4,'EPA Data'!$G:$G,"&lt;"&amp;$B4)*unit_conv</f>
        <v>0</v>
      </c>
      <c r="AH4">
        <f t="shared" ref="AH4:AK19" si="13">AG4+($AL4-$AG4)/5</f>
        <v>0</v>
      </c>
      <c r="AI4">
        <f t="shared" si="13"/>
        <v>0</v>
      </c>
      <c r="AJ4">
        <f t="shared" si="13"/>
        <v>0</v>
      </c>
      <c r="AK4">
        <f t="shared" si="13"/>
        <v>0</v>
      </c>
      <c r="AL4" s="31">
        <f>VLOOKUP($B$1,'Multipliers and Adjustments'!$A$70:$I$86,TRUNC(COLUMN(AL$2)/5)+2,FALSE)*SUMIFS('EPA Data'!$I:$I,'EPA Data'!$D:$D,'Country Selector'!$A$2,'EPA Data'!$J:$J,$B$1,'EPA Data'!$C:$C,AL$2,'EPA Data'!$G:$G,"&gt;="&amp;$A4,'EPA Data'!$G:$G,"&lt;"&amp;$B4)*unit_conv</f>
        <v>0</v>
      </c>
    </row>
    <row r="5" spans="1:38" x14ac:dyDescent="0.45">
      <c r="A5" s="12">
        <f t="shared" ref="A5:A74" si="14">B4</f>
        <v>-1050</v>
      </c>
      <c r="B5" s="11">
        <f t="shared" si="7"/>
        <v>-1000</v>
      </c>
      <c r="C5" s="31">
        <f>VLOOKUP($B$1,'Multipliers and Adjustments'!$A$70:$I$86,TRUNC(COLUMN(C$2)/5)+2,FALSE)*SUMIFS('EPA Data'!$I:$I,'EPA Data'!$D:$D,'Country Selector'!$A$2,'EPA Data'!$J:$J,$B$1,'EPA Data'!$C:$C,C$2,'EPA Data'!$G:$G,"&gt;="&amp;$A5,'EPA Data'!$G:$G,"&lt;"&amp;$B5)*unit_conv</f>
        <v>0</v>
      </c>
      <c r="D5">
        <f t="shared" si="0"/>
        <v>0</v>
      </c>
      <c r="E5">
        <f t="shared" si="0"/>
        <v>0</v>
      </c>
      <c r="F5">
        <f t="shared" si="0"/>
        <v>0</v>
      </c>
      <c r="G5">
        <f t="shared" si="0"/>
        <v>0</v>
      </c>
      <c r="H5" s="31">
        <f>VLOOKUP($B$1,'Multipliers and Adjustments'!$A$70:$I$86,TRUNC(COLUMN(H$2)/5)+2,FALSE)*SUMIFS('EPA Data'!$I:$I,'EPA Data'!$D:$D,'Country Selector'!$A$2,'EPA Data'!$J:$J,$B$1,'EPA Data'!$C:$C,H$2,'EPA Data'!$G:$G,"&gt;="&amp;$A5,'EPA Data'!$G:$G,"&lt;"&amp;$B5)*unit_conv</f>
        <v>0</v>
      </c>
      <c r="I5">
        <f t="shared" si="8"/>
        <v>0</v>
      </c>
      <c r="J5">
        <f t="shared" si="8"/>
        <v>0</v>
      </c>
      <c r="K5">
        <f t="shared" si="8"/>
        <v>0</v>
      </c>
      <c r="L5">
        <f t="shared" si="8"/>
        <v>0</v>
      </c>
      <c r="M5" s="31">
        <f>VLOOKUP($B$1,'Multipliers and Adjustments'!$A$70:$I$86,TRUNC(COLUMN(M$2)/5)+2,FALSE)*SUMIFS('EPA Data'!$I:$I,'EPA Data'!$D:$D,'Country Selector'!$A$2,'EPA Data'!$J:$J,$B$1,'EPA Data'!$C:$C,M$2,'EPA Data'!$G:$G,"&gt;="&amp;$A5,'EPA Data'!$G:$G,"&lt;"&amp;$B5)*unit_conv</f>
        <v>0</v>
      </c>
      <c r="N5">
        <f t="shared" si="9"/>
        <v>0</v>
      </c>
      <c r="O5">
        <f t="shared" si="9"/>
        <v>0</v>
      </c>
      <c r="P5">
        <f t="shared" si="9"/>
        <v>0</v>
      </c>
      <c r="Q5">
        <f t="shared" si="9"/>
        <v>0</v>
      </c>
      <c r="R5" s="31">
        <f>VLOOKUP($B$1,'Multipliers and Adjustments'!$A$70:$I$86,TRUNC(COLUMN(R$2)/5)+2,FALSE)*SUMIFS('EPA Data'!$I:$I,'EPA Data'!$D:$D,'Country Selector'!$A$2,'EPA Data'!$J:$J,$B$1,'EPA Data'!$C:$C,R$2,'EPA Data'!$G:$G,"&gt;="&amp;$A5,'EPA Data'!$G:$G,"&lt;"&amp;$B5)*unit_conv</f>
        <v>0</v>
      </c>
      <c r="S5">
        <f t="shared" si="10"/>
        <v>0</v>
      </c>
      <c r="T5">
        <f t="shared" si="10"/>
        <v>0</v>
      </c>
      <c r="U5">
        <f t="shared" si="10"/>
        <v>0</v>
      </c>
      <c r="V5">
        <f t="shared" si="10"/>
        <v>0</v>
      </c>
      <c r="W5" s="31">
        <f>VLOOKUP($B$1,'Multipliers and Adjustments'!$A$70:$I$86,TRUNC(COLUMN(W$2)/5)+2,FALSE)*SUMIFS('EPA Data'!$I:$I,'EPA Data'!$D:$D,'Country Selector'!$A$2,'EPA Data'!$J:$J,$B$1,'EPA Data'!$C:$C,W$2,'EPA Data'!$G:$G,"&gt;="&amp;$A5,'EPA Data'!$G:$G,"&lt;"&amp;$B5)*unit_conv</f>
        <v>0</v>
      </c>
      <c r="X5">
        <f t="shared" si="11"/>
        <v>0</v>
      </c>
      <c r="Y5">
        <f t="shared" si="11"/>
        <v>0</v>
      </c>
      <c r="Z5">
        <f t="shared" si="11"/>
        <v>0</v>
      </c>
      <c r="AA5">
        <f t="shared" si="11"/>
        <v>0</v>
      </c>
      <c r="AB5" s="31">
        <f>VLOOKUP($B$1,'Multipliers and Adjustments'!$A$70:$I$86,TRUNC(COLUMN(AB$2)/5)+2,FALSE)*SUMIFS('EPA Data'!$I:$I,'EPA Data'!$D:$D,'Country Selector'!$A$2,'EPA Data'!$J:$J,$B$1,'EPA Data'!$C:$C,AB$2,'EPA Data'!$G:$G,"&gt;="&amp;$A5,'EPA Data'!$G:$G,"&lt;"&amp;$B5)*unit_conv</f>
        <v>0</v>
      </c>
      <c r="AC5">
        <f t="shared" si="12"/>
        <v>0</v>
      </c>
      <c r="AD5">
        <f t="shared" si="12"/>
        <v>0</v>
      </c>
      <c r="AE5">
        <f t="shared" si="12"/>
        <v>0</v>
      </c>
      <c r="AF5">
        <f t="shared" si="12"/>
        <v>0</v>
      </c>
      <c r="AG5" s="31">
        <f>VLOOKUP($B$1,'Multipliers and Adjustments'!$A$70:$I$86,TRUNC(COLUMN(AG$2)/5)+2,FALSE)*SUMIFS('EPA Data'!$I:$I,'EPA Data'!$D:$D,'Country Selector'!$A$2,'EPA Data'!$J:$J,$B$1,'EPA Data'!$C:$C,AG$2,'EPA Data'!$G:$G,"&gt;="&amp;$A5,'EPA Data'!$G:$G,"&lt;"&amp;$B5)*unit_conv</f>
        <v>0</v>
      </c>
      <c r="AH5">
        <f t="shared" si="13"/>
        <v>0</v>
      </c>
      <c r="AI5">
        <f t="shared" si="13"/>
        <v>0</v>
      </c>
      <c r="AJ5">
        <f t="shared" si="13"/>
        <v>0</v>
      </c>
      <c r="AK5">
        <f t="shared" si="13"/>
        <v>0</v>
      </c>
      <c r="AL5" s="31">
        <f>VLOOKUP($B$1,'Multipliers and Adjustments'!$A$70:$I$86,TRUNC(COLUMN(AL$2)/5)+2,FALSE)*SUMIFS('EPA Data'!$I:$I,'EPA Data'!$D:$D,'Country Selector'!$A$2,'EPA Data'!$J:$J,$B$1,'EPA Data'!$C:$C,AL$2,'EPA Data'!$G:$G,"&gt;="&amp;$A5,'EPA Data'!$G:$G,"&lt;"&amp;$B5)*unit_conv</f>
        <v>0</v>
      </c>
    </row>
    <row r="6" spans="1:38" x14ac:dyDescent="0.45">
      <c r="A6" s="12">
        <f t="shared" si="14"/>
        <v>-1000</v>
      </c>
      <c r="B6" s="11">
        <f t="shared" si="7"/>
        <v>-950</v>
      </c>
      <c r="C6" s="31">
        <f>VLOOKUP($B$1,'Multipliers and Adjustments'!$A$70:$I$86,TRUNC(COLUMN(C$2)/5)+2,FALSE)*SUMIFS('EPA Data'!$I:$I,'EPA Data'!$D:$D,'Country Selector'!$A$2,'EPA Data'!$J:$J,$B$1,'EPA Data'!$C:$C,C$2,'EPA Data'!$G:$G,"&gt;="&amp;$A6,'EPA Data'!$G:$G,"&lt;"&amp;$B6)*unit_conv</f>
        <v>0</v>
      </c>
      <c r="D6">
        <f t="shared" si="0"/>
        <v>0</v>
      </c>
      <c r="E6">
        <f t="shared" si="0"/>
        <v>0</v>
      </c>
      <c r="F6">
        <f t="shared" si="0"/>
        <v>0</v>
      </c>
      <c r="G6">
        <f t="shared" si="0"/>
        <v>0</v>
      </c>
      <c r="H6" s="31">
        <f>VLOOKUP($B$1,'Multipliers and Adjustments'!$A$70:$I$86,TRUNC(COLUMN(H$2)/5)+2,FALSE)*SUMIFS('EPA Data'!$I:$I,'EPA Data'!$D:$D,'Country Selector'!$A$2,'EPA Data'!$J:$J,$B$1,'EPA Data'!$C:$C,H$2,'EPA Data'!$G:$G,"&gt;="&amp;$A6,'EPA Data'!$G:$G,"&lt;"&amp;$B6)*unit_conv</f>
        <v>0</v>
      </c>
      <c r="I6">
        <f t="shared" si="8"/>
        <v>0</v>
      </c>
      <c r="J6">
        <f t="shared" si="8"/>
        <v>0</v>
      </c>
      <c r="K6">
        <f t="shared" si="8"/>
        <v>0</v>
      </c>
      <c r="L6">
        <f t="shared" si="8"/>
        <v>0</v>
      </c>
      <c r="M6" s="31">
        <f>VLOOKUP($B$1,'Multipliers and Adjustments'!$A$70:$I$86,TRUNC(COLUMN(M$2)/5)+2,FALSE)*SUMIFS('EPA Data'!$I:$I,'EPA Data'!$D:$D,'Country Selector'!$A$2,'EPA Data'!$J:$J,$B$1,'EPA Data'!$C:$C,M$2,'EPA Data'!$G:$G,"&gt;="&amp;$A6,'EPA Data'!$G:$G,"&lt;"&amp;$B6)*unit_conv</f>
        <v>0</v>
      </c>
      <c r="N6">
        <f t="shared" si="9"/>
        <v>0</v>
      </c>
      <c r="O6">
        <f t="shared" si="9"/>
        <v>0</v>
      </c>
      <c r="P6">
        <f t="shared" si="9"/>
        <v>0</v>
      </c>
      <c r="Q6">
        <f t="shared" si="9"/>
        <v>0</v>
      </c>
      <c r="R6" s="31">
        <f>VLOOKUP($B$1,'Multipliers and Adjustments'!$A$70:$I$86,TRUNC(COLUMN(R$2)/5)+2,FALSE)*SUMIFS('EPA Data'!$I:$I,'EPA Data'!$D:$D,'Country Selector'!$A$2,'EPA Data'!$J:$J,$B$1,'EPA Data'!$C:$C,R$2,'EPA Data'!$G:$G,"&gt;="&amp;$A6,'EPA Data'!$G:$G,"&lt;"&amp;$B6)*unit_conv</f>
        <v>0</v>
      </c>
      <c r="S6">
        <f t="shared" si="10"/>
        <v>0</v>
      </c>
      <c r="T6">
        <f t="shared" si="10"/>
        <v>0</v>
      </c>
      <c r="U6">
        <f t="shared" si="10"/>
        <v>0</v>
      </c>
      <c r="V6">
        <f t="shared" si="10"/>
        <v>0</v>
      </c>
      <c r="W6" s="31">
        <f>VLOOKUP($B$1,'Multipliers and Adjustments'!$A$70:$I$86,TRUNC(COLUMN(W$2)/5)+2,FALSE)*SUMIFS('EPA Data'!$I:$I,'EPA Data'!$D:$D,'Country Selector'!$A$2,'EPA Data'!$J:$J,$B$1,'EPA Data'!$C:$C,W$2,'EPA Data'!$G:$G,"&gt;="&amp;$A6,'EPA Data'!$G:$G,"&lt;"&amp;$B6)*unit_conv</f>
        <v>0</v>
      </c>
      <c r="X6">
        <f t="shared" si="11"/>
        <v>0</v>
      </c>
      <c r="Y6">
        <f t="shared" si="11"/>
        <v>0</v>
      </c>
      <c r="Z6">
        <f t="shared" si="11"/>
        <v>0</v>
      </c>
      <c r="AA6">
        <f t="shared" si="11"/>
        <v>0</v>
      </c>
      <c r="AB6" s="31">
        <f>VLOOKUP($B$1,'Multipliers and Adjustments'!$A$70:$I$86,TRUNC(COLUMN(AB$2)/5)+2,FALSE)*SUMIFS('EPA Data'!$I:$I,'EPA Data'!$D:$D,'Country Selector'!$A$2,'EPA Data'!$J:$J,$B$1,'EPA Data'!$C:$C,AB$2,'EPA Data'!$G:$G,"&gt;="&amp;$A6,'EPA Data'!$G:$G,"&lt;"&amp;$B6)*unit_conv</f>
        <v>0</v>
      </c>
      <c r="AC6">
        <f t="shared" si="12"/>
        <v>0</v>
      </c>
      <c r="AD6">
        <f t="shared" si="12"/>
        <v>0</v>
      </c>
      <c r="AE6">
        <f t="shared" si="12"/>
        <v>0</v>
      </c>
      <c r="AF6">
        <f t="shared" si="12"/>
        <v>0</v>
      </c>
      <c r="AG6" s="31">
        <f>VLOOKUP($B$1,'Multipliers and Adjustments'!$A$70:$I$86,TRUNC(COLUMN(AG$2)/5)+2,FALSE)*SUMIFS('EPA Data'!$I:$I,'EPA Data'!$D:$D,'Country Selector'!$A$2,'EPA Data'!$J:$J,$B$1,'EPA Data'!$C:$C,AG$2,'EPA Data'!$G:$G,"&gt;="&amp;$A6,'EPA Data'!$G:$G,"&lt;"&amp;$B6)*unit_conv</f>
        <v>0</v>
      </c>
      <c r="AH6">
        <f t="shared" si="13"/>
        <v>0</v>
      </c>
      <c r="AI6">
        <f t="shared" si="13"/>
        <v>0</v>
      </c>
      <c r="AJ6">
        <f t="shared" si="13"/>
        <v>0</v>
      </c>
      <c r="AK6">
        <f t="shared" si="13"/>
        <v>0</v>
      </c>
      <c r="AL6" s="31">
        <f>VLOOKUP($B$1,'Multipliers and Adjustments'!$A$70:$I$86,TRUNC(COLUMN(AL$2)/5)+2,FALSE)*SUMIFS('EPA Data'!$I:$I,'EPA Data'!$D:$D,'Country Selector'!$A$2,'EPA Data'!$J:$J,$B$1,'EPA Data'!$C:$C,AL$2,'EPA Data'!$G:$G,"&gt;="&amp;$A6,'EPA Data'!$G:$G,"&lt;"&amp;$B6)*unit_conv</f>
        <v>0</v>
      </c>
    </row>
    <row r="7" spans="1:38" x14ac:dyDescent="0.45">
      <c r="A7" s="12">
        <f t="shared" si="14"/>
        <v>-950</v>
      </c>
      <c r="B7" s="11">
        <f t="shared" si="7"/>
        <v>-900</v>
      </c>
      <c r="C7" s="31">
        <f>VLOOKUP($B$1,'Multipliers and Adjustments'!$A$70:$I$86,TRUNC(COLUMN(C$2)/5)+2,FALSE)*SUMIFS('EPA Data'!$I:$I,'EPA Data'!$D:$D,'Country Selector'!$A$2,'EPA Data'!$J:$J,$B$1,'EPA Data'!$C:$C,C$2,'EPA Data'!$G:$G,"&gt;="&amp;$A7,'EPA Data'!$G:$G,"&lt;"&amp;$B7)*unit_conv</f>
        <v>0</v>
      </c>
      <c r="D7">
        <f t="shared" si="0"/>
        <v>0</v>
      </c>
      <c r="E7">
        <f t="shared" si="0"/>
        <v>0</v>
      </c>
      <c r="F7">
        <f t="shared" si="0"/>
        <v>0</v>
      </c>
      <c r="G7">
        <f t="shared" si="0"/>
        <v>0</v>
      </c>
      <c r="H7" s="31">
        <f>VLOOKUP($B$1,'Multipliers and Adjustments'!$A$70:$I$86,TRUNC(COLUMN(H$2)/5)+2,FALSE)*SUMIFS('EPA Data'!$I:$I,'EPA Data'!$D:$D,'Country Selector'!$A$2,'EPA Data'!$J:$J,$B$1,'EPA Data'!$C:$C,H$2,'EPA Data'!$G:$G,"&gt;="&amp;$A7,'EPA Data'!$G:$G,"&lt;"&amp;$B7)*unit_conv</f>
        <v>0</v>
      </c>
      <c r="I7">
        <f t="shared" si="8"/>
        <v>0</v>
      </c>
      <c r="J7">
        <f t="shared" si="8"/>
        <v>0</v>
      </c>
      <c r="K7">
        <f t="shared" si="8"/>
        <v>0</v>
      </c>
      <c r="L7">
        <f t="shared" si="8"/>
        <v>0</v>
      </c>
      <c r="M7" s="31">
        <f>VLOOKUP($B$1,'Multipliers and Adjustments'!$A$70:$I$86,TRUNC(COLUMN(M$2)/5)+2,FALSE)*SUMIFS('EPA Data'!$I:$I,'EPA Data'!$D:$D,'Country Selector'!$A$2,'EPA Data'!$J:$J,$B$1,'EPA Data'!$C:$C,M$2,'EPA Data'!$G:$G,"&gt;="&amp;$A7,'EPA Data'!$G:$G,"&lt;"&amp;$B7)*unit_conv</f>
        <v>0</v>
      </c>
      <c r="N7">
        <f t="shared" si="9"/>
        <v>0</v>
      </c>
      <c r="O7">
        <f t="shared" si="9"/>
        <v>0</v>
      </c>
      <c r="P7">
        <f t="shared" si="9"/>
        <v>0</v>
      </c>
      <c r="Q7">
        <f t="shared" si="9"/>
        <v>0</v>
      </c>
      <c r="R7" s="31">
        <f>VLOOKUP($B$1,'Multipliers and Adjustments'!$A$70:$I$86,TRUNC(COLUMN(R$2)/5)+2,FALSE)*SUMIFS('EPA Data'!$I:$I,'EPA Data'!$D:$D,'Country Selector'!$A$2,'EPA Data'!$J:$J,$B$1,'EPA Data'!$C:$C,R$2,'EPA Data'!$G:$G,"&gt;="&amp;$A7,'EPA Data'!$G:$G,"&lt;"&amp;$B7)*unit_conv</f>
        <v>0</v>
      </c>
      <c r="S7">
        <f t="shared" si="10"/>
        <v>0</v>
      </c>
      <c r="T7">
        <f t="shared" si="10"/>
        <v>0</v>
      </c>
      <c r="U7">
        <f t="shared" si="10"/>
        <v>0</v>
      </c>
      <c r="V7">
        <f t="shared" si="10"/>
        <v>0</v>
      </c>
      <c r="W7" s="31">
        <f>VLOOKUP($B$1,'Multipliers and Adjustments'!$A$70:$I$86,TRUNC(COLUMN(W$2)/5)+2,FALSE)*SUMIFS('EPA Data'!$I:$I,'EPA Data'!$D:$D,'Country Selector'!$A$2,'EPA Data'!$J:$J,$B$1,'EPA Data'!$C:$C,W$2,'EPA Data'!$G:$G,"&gt;="&amp;$A7,'EPA Data'!$G:$G,"&lt;"&amp;$B7)*unit_conv</f>
        <v>0</v>
      </c>
      <c r="X7">
        <f t="shared" si="11"/>
        <v>0</v>
      </c>
      <c r="Y7">
        <f t="shared" si="11"/>
        <v>0</v>
      </c>
      <c r="Z7">
        <f t="shared" si="11"/>
        <v>0</v>
      </c>
      <c r="AA7">
        <f t="shared" si="11"/>
        <v>0</v>
      </c>
      <c r="AB7" s="31">
        <f>VLOOKUP($B$1,'Multipliers and Adjustments'!$A$70:$I$86,TRUNC(COLUMN(AB$2)/5)+2,FALSE)*SUMIFS('EPA Data'!$I:$I,'EPA Data'!$D:$D,'Country Selector'!$A$2,'EPA Data'!$J:$J,$B$1,'EPA Data'!$C:$C,AB$2,'EPA Data'!$G:$G,"&gt;="&amp;$A7,'EPA Data'!$G:$G,"&lt;"&amp;$B7)*unit_conv</f>
        <v>0</v>
      </c>
      <c r="AC7">
        <f t="shared" si="12"/>
        <v>0</v>
      </c>
      <c r="AD7">
        <f t="shared" si="12"/>
        <v>0</v>
      </c>
      <c r="AE7">
        <f t="shared" si="12"/>
        <v>0</v>
      </c>
      <c r="AF7">
        <f t="shared" si="12"/>
        <v>0</v>
      </c>
      <c r="AG7" s="31">
        <f>VLOOKUP($B$1,'Multipliers and Adjustments'!$A$70:$I$86,TRUNC(COLUMN(AG$2)/5)+2,FALSE)*SUMIFS('EPA Data'!$I:$I,'EPA Data'!$D:$D,'Country Selector'!$A$2,'EPA Data'!$J:$J,$B$1,'EPA Data'!$C:$C,AG$2,'EPA Data'!$G:$G,"&gt;="&amp;$A7,'EPA Data'!$G:$G,"&lt;"&amp;$B7)*unit_conv</f>
        <v>0</v>
      </c>
      <c r="AH7">
        <f t="shared" si="13"/>
        <v>0</v>
      </c>
      <c r="AI7">
        <f t="shared" si="13"/>
        <v>0</v>
      </c>
      <c r="AJ7">
        <f t="shared" si="13"/>
        <v>0</v>
      </c>
      <c r="AK7">
        <f t="shared" si="13"/>
        <v>0</v>
      </c>
      <c r="AL7" s="31">
        <f>VLOOKUP($B$1,'Multipliers and Adjustments'!$A$70:$I$86,TRUNC(COLUMN(AL$2)/5)+2,FALSE)*SUMIFS('EPA Data'!$I:$I,'EPA Data'!$D:$D,'Country Selector'!$A$2,'EPA Data'!$J:$J,$B$1,'EPA Data'!$C:$C,AL$2,'EPA Data'!$G:$G,"&gt;="&amp;$A7,'EPA Data'!$G:$G,"&lt;"&amp;$B7)*unit_conv</f>
        <v>0</v>
      </c>
    </row>
    <row r="8" spans="1:38" x14ac:dyDescent="0.45">
      <c r="A8" s="12">
        <f t="shared" si="14"/>
        <v>-900</v>
      </c>
      <c r="B8" s="11">
        <f t="shared" si="7"/>
        <v>-850</v>
      </c>
      <c r="C8" s="31">
        <f>VLOOKUP($B$1,'Multipliers and Adjustments'!$A$70:$I$86,TRUNC(COLUMN(C$2)/5)+2,FALSE)*SUMIFS('EPA Data'!$I:$I,'EPA Data'!$D:$D,'Country Selector'!$A$2,'EPA Data'!$J:$J,$B$1,'EPA Data'!$C:$C,C$2,'EPA Data'!$G:$G,"&gt;="&amp;$A8,'EPA Data'!$G:$G,"&lt;"&amp;$B8)*unit_conv</f>
        <v>0</v>
      </c>
      <c r="D8">
        <f t="shared" si="0"/>
        <v>0</v>
      </c>
      <c r="E8">
        <f t="shared" si="0"/>
        <v>0</v>
      </c>
      <c r="F8">
        <f t="shared" si="0"/>
        <v>0</v>
      </c>
      <c r="G8">
        <f t="shared" si="0"/>
        <v>0</v>
      </c>
      <c r="H8" s="31">
        <f>VLOOKUP($B$1,'Multipliers and Adjustments'!$A$70:$I$86,TRUNC(COLUMN(H$2)/5)+2,FALSE)*SUMIFS('EPA Data'!$I:$I,'EPA Data'!$D:$D,'Country Selector'!$A$2,'EPA Data'!$J:$J,$B$1,'EPA Data'!$C:$C,H$2,'EPA Data'!$G:$G,"&gt;="&amp;$A8,'EPA Data'!$G:$G,"&lt;"&amp;$B8)*unit_conv</f>
        <v>0</v>
      </c>
      <c r="I8">
        <f t="shared" si="8"/>
        <v>0</v>
      </c>
      <c r="J8">
        <f t="shared" si="8"/>
        <v>0</v>
      </c>
      <c r="K8">
        <f t="shared" si="8"/>
        <v>0</v>
      </c>
      <c r="L8">
        <f t="shared" si="8"/>
        <v>0</v>
      </c>
      <c r="M8" s="31">
        <f>VLOOKUP($B$1,'Multipliers and Adjustments'!$A$70:$I$86,TRUNC(COLUMN(M$2)/5)+2,FALSE)*SUMIFS('EPA Data'!$I:$I,'EPA Data'!$D:$D,'Country Selector'!$A$2,'EPA Data'!$J:$J,$B$1,'EPA Data'!$C:$C,M$2,'EPA Data'!$G:$G,"&gt;="&amp;$A8,'EPA Data'!$G:$G,"&lt;"&amp;$B8)*unit_conv</f>
        <v>0</v>
      </c>
      <c r="N8">
        <f t="shared" si="9"/>
        <v>0</v>
      </c>
      <c r="O8">
        <f t="shared" si="9"/>
        <v>0</v>
      </c>
      <c r="P8">
        <f t="shared" si="9"/>
        <v>0</v>
      </c>
      <c r="Q8">
        <f t="shared" si="9"/>
        <v>0</v>
      </c>
      <c r="R8" s="31">
        <f>VLOOKUP($B$1,'Multipliers and Adjustments'!$A$70:$I$86,TRUNC(COLUMN(R$2)/5)+2,FALSE)*SUMIFS('EPA Data'!$I:$I,'EPA Data'!$D:$D,'Country Selector'!$A$2,'EPA Data'!$J:$J,$B$1,'EPA Data'!$C:$C,R$2,'EPA Data'!$G:$G,"&gt;="&amp;$A8,'EPA Data'!$G:$G,"&lt;"&amp;$B8)*unit_conv</f>
        <v>0</v>
      </c>
      <c r="S8">
        <f t="shared" si="10"/>
        <v>0</v>
      </c>
      <c r="T8">
        <f t="shared" si="10"/>
        <v>0</v>
      </c>
      <c r="U8">
        <f t="shared" si="10"/>
        <v>0</v>
      </c>
      <c r="V8">
        <f t="shared" si="10"/>
        <v>0</v>
      </c>
      <c r="W8" s="31">
        <f>VLOOKUP($B$1,'Multipliers and Adjustments'!$A$70:$I$86,TRUNC(COLUMN(W$2)/5)+2,FALSE)*SUMIFS('EPA Data'!$I:$I,'EPA Data'!$D:$D,'Country Selector'!$A$2,'EPA Data'!$J:$J,$B$1,'EPA Data'!$C:$C,W$2,'EPA Data'!$G:$G,"&gt;="&amp;$A8,'EPA Data'!$G:$G,"&lt;"&amp;$B8)*unit_conv</f>
        <v>0</v>
      </c>
      <c r="X8">
        <f t="shared" si="11"/>
        <v>0</v>
      </c>
      <c r="Y8">
        <f t="shared" si="11"/>
        <v>0</v>
      </c>
      <c r="Z8">
        <f t="shared" si="11"/>
        <v>0</v>
      </c>
      <c r="AA8">
        <f t="shared" si="11"/>
        <v>0</v>
      </c>
      <c r="AB8" s="31">
        <f>VLOOKUP($B$1,'Multipliers and Adjustments'!$A$70:$I$86,TRUNC(COLUMN(AB$2)/5)+2,FALSE)*SUMIFS('EPA Data'!$I:$I,'EPA Data'!$D:$D,'Country Selector'!$A$2,'EPA Data'!$J:$J,$B$1,'EPA Data'!$C:$C,AB$2,'EPA Data'!$G:$G,"&gt;="&amp;$A8,'EPA Data'!$G:$G,"&lt;"&amp;$B8)*unit_conv</f>
        <v>0</v>
      </c>
      <c r="AC8">
        <f t="shared" si="12"/>
        <v>0</v>
      </c>
      <c r="AD8">
        <f t="shared" si="12"/>
        <v>0</v>
      </c>
      <c r="AE8">
        <f t="shared" si="12"/>
        <v>0</v>
      </c>
      <c r="AF8">
        <f t="shared" si="12"/>
        <v>0</v>
      </c>
      <c r="AG8" s="31">
        <f>VLOOKUP($B$1,'Multipliers and Adjustments'!$A$70:$I$86,TRUNC(COLUMN(AG$2)/5)+2,FALSE)*SUMIFS('EPA Data'!$I:$I,'EPA Data'!$D:$D,'Country Selector'!$A$2,'EPA Data'!$J:$J,$B$1,'EPA Data'!$C:$C,AG$2,'EPA Data'!$G:$G,"&gt;="&amp;$A8,'EPA Data'!$G:$G,"&lt;"&amp;$B8)*unit_conv</f>
        <v>0</v>
      </c>
      <c r="AH8">
        <f t="shared" si="13"/>
        <v>0</v>
      </c>
      <c r="AI8">
        <f t="shared" si="13"/>
        <v>0</v>
      </c>
      <c r="AJ8">
        <f t="shared" si="13"/>
        <v>0</v>
      </c>
      <c r="AK8">
        <f t="shared" si="13"/>
        <v>0</v>
      </c>
      <c r="AL8" s="31">
        <f>VLOOKUP($B$1,'Multipliers and Adjustments'!$A$70:$I$86,TRUNC(COLUMN(AL$2)/5)+2,FALSE)*SUMIFS('EPA Data'!$I:$I,'EPA Data'!$D:$D,'Country Selector'!$A$2,'EPA Data'!$J:$J,$B$1,'EPA Data'!$C:$C,AL$2,'EPA Data'!$G:$G,"&gt;="&amp;$A8,'EPA Data'!$G:$G,"&lt;"&amp;$B8)*unit_conv</f>
        <v>0</v>
      </c>
    </row>
    <row r="9" spans="1:38" x14ac:dyDescent="0.45">
      <c r="A9" s="12">
        <f t="shared" si="14"/>
        <v>-850</v>
      </c>
      <c r="B9" s="11">
        <f t="shared" si="7"/>
        <v>-800</v>
      </c>
      <c r="C9" s="31">
        <f>VLOOKUP($B$1,'Multipliers and Adjustments'!$A$70:$I$86,TRUNC(COLUMN(C$2)/5)+2,FALSE)*SUMIFS('EPA Data'!$I:$I,'EPA Data'!$D:$D,'Country Selector'!$A$2,'EPA Data'!$J:$J,$B$1,'EPA Data'!$C:$C,C$2,'EPA Data'!$G:$G,"&gt;="&amp;$A9,'EPA Data'!$G:$G,"&lt;"&amp;$B9)*unit_conv</f>
        <v>0</v>
      </c>
      <c r="D9">
        <f t="shared" si="0"/>
        <v>0</v>
      </c>
      <c r="E9">
        <f t="shared" si="0"/>
        <v>0</v>
      </c>
      <c r="F9">
        <f t="shared" si="0"/>
        <v>0</v>
      </c>
      <c r="G9">
        <f t="shared" si="0"/>
        <v>0</v>
      </c>
      <c r="H9" s="31">
        <f>VLOOKUP($B$1,'Multipliers and Adjustments'!$A$70:$I$86,TRUNC(COLUMN(H$2)/5)+2,FALSE)*SUMIFS('EPA Data'!$I:$I,'EPA Data'!$D:$D,'Country Selector'!$A$2,'EPA Data'!$J:$J,$B$1,'EPA Data'!$C:$C,H$2,'EPA Data'!$G:$G,"&gt;="&amp;$A9,'EPA Data'!$G:$G,"&lt;"&amp;$B9)*unit_conv</f>
        <v>0</v>
      </c>
      <c r="I9">
        <f t="shared" si="8"/>
        <v>0</v>
      </c>
      <c r="J9">
        <f t="shared" si="8"/>
        <v>0</v>
      </c>
      <c r="K9">
        <f t="shared" si="8"/>
        <v>0</v>
      </c>
      <c r="L9">
        <f t="shared" si="8"/>
        <v>0</v>
      </c>
      <c r="M9" s="31">
        <f>VLOOKUP($B$1,'Multipliers and Adjustments'!$A$70:$I$86,TRUNC(COLUMN(M$2)/5)+2,FALSE)*SUMIFS('EPA Data'!$I:$I,'EPA Data'!$D:$D,'Country Selector'!$A$2,'EPA Data'!$J:$J,$B$1,'EPA Data'!$C:$C,M$2,'EPA Data'!$G:$G,"&gt;="&amp;$A9,'EPA Data'!$G:$G,"&lt;"&amp;$B9)*unit_conv</f>
        <v>0</v>
      </c>
      <c r="N9">
        <f t="shared" si="9"/>
        <v>0</v>
      </c>
      <c r="O9">
        <f t="shared" si="9"/>
        <v>0</v>
      </c>
      <c r="P9">
        <f t="shared" si="9"/>
        <v>0</v>
      </c>
      <c r="Q9">
        <f t="shared" si="9"/>
        <v>0</v>
      </c>
      <c r="R9" s="31">
        <f>VLOOKUP($B$1,'Multipliers and Adjustments'!$A$70:$I$86,TRUNC(COLUMN(R$2)/5)+2,FALSE)*SUMIFS('EPA Data'!$I:$I,'EPA Data'!$D:$D,'Country Selector'!$A$2,'EPA Data'!$J:$J,$B$1,'EPA Data'!$C:$C,R$2,'EPA Data'!$G:$G,"&gt;="&amp;$A9,'EPA Data'!$G:$G,"&lt;"&amp;$B9)*unit_conv</f>
        <v>0</v>
      </c>
      <c r="S9">
        <f t="shared" si="10"/>
        <v>0</v>
      </c>
      <c r="T9">
        <f t="shared" si="10"/>
        <v>0</v>
      </c>
      <c r="U9">
        <f t="shared" si="10"/>
        <v>0</v>
      </c>
      <c r="V9">
        <f t="shared" si="10"/>
        <v>0</v>
      </c>
      <c r="W9" s="31">
        <f>VLOOKUP($B$1,'Multipliers and Adjustments'!$A$70:$I$86,TRUNC(COLUMN(W$2)/5)+2,FALSE)*SUMIFS('EPA Data'!$I:$I,'EPA Data'!$D:$D,'Country Selector'!$A$2,'EPA Data'!$J:$J,$B$1,'EPA Data'!$C:$C,W$2,'EPA Data'!$G:$G,"&gt;="&amp;$A9,'EPA Data'!$G:$G,"&lt;"&amp;$B9)*unit_conv</f>
        <v>0</v>
      </c>
      <c r="X9">
        <f t="shared" si="11"/>
        <v>0</v>
      </c>
      <c r="Y9">
        <f t="shared" si="11"/>
        <v>0</v>
      </c>
      <c r="Z9">
        <f t="shared" si="11"/>
        <v>0</v>
      </c>
      <c r="AA9">
        <f t="shared" si="11"/>
        <v>0</v>
      </c>
      <c r="AB9" s="31">
        <f>VLOOKUP($B$1,'Multipliers and Adjustments'!$A$70:$I$86,TRUNC(COLUMN(AB$2)/5)+2,FALSE)*SUMIFS('EPA Data'!$I:$I,'EPA Data'!$D:$D,'Country Selector'!$A$2,'EPA Data'!$J:$J,$B$1,'EPA Data'!$C:$C,AB$2,'EPA Data'!$G:$G,"&gt;="&amp;$A9,'EPA Data'!$G:$G,"&lt;"&amp;$B9)*unit_conv</f>
        <v>0</v>
      </c>
      <c r="AC9">
        <f t="shared" si="12"/>
        <v>0</v>
      </c>
      <c r="AD9">
        <f t="shared" si="12"/>
        <v>0</v>
      </c>
      <c r="AE9">
        <f t="shared" si="12"/>
        <v>0</v>
      </c>
      <c r="AF9">
        <f t="shared" si="12"/>
        <v>0</v>
      </c>
      <c r="AG9" s="31">
        <f>VLOOKUP($B$1,'Multipliers and Adjustments'!$A$70:$I$86,TRUNC(COLUMN(AG$2)/5)+2,FALSE)*SUMIFS('EPA Data'!$I:$I,'EPA Data'!$D:$D,'Country Selector'!$A$2,'EPA Data'!$J:$J,$B$1,'EPA Data'!$C:$C,AG$2,'EPA Data'!$G:$G,"&gt;="&amp;$A9,'EPA Data'!$G:$G,"&lt;"&amp;$B9)*unit_conv</f>
        <v>0</v>
      </c>
      <c r="AH9">
        <f t="shared" si="13"/>
        <v>0</v>
      </c>
      <c r="AI9">
        <f t="shared" si="13"/>
        <v>0</v>
      </c>
      <c r="AJ9">
        <f t="shared" si="13"/>
        <v>0</v>
      </c>
      <c r="AK9">
        <f t="shared" si="13"/>
        <v>0</v>
      </c>
      <c r="AL9" s="31">
        <f>VLOOKUP($B$1,'Multipliers and Adjustments'!$A$70:$I$86,TRUNC(COLUMN(AL$2)/5)+2,FALSE)*SUMIFS('EPA Data'!$I:$I,'EPA Data'!$D:$D,'Country Selector'!$A$2,'EPA Data'!$J:$J,$B$1,'EPA Data'!$C:$C,AL$2,'EPA Data'!$G:$G,"&gt;="&amp;$A9,'EPA Data'!$G:$G,"&lt;"&amp;$B9)*unit_conv</f>
        <v>0</v>
      </c>
    </row>
    <row r="10" spans="1:38" x14ac:dyDescent="0.45">
      <c r="A10" s="12">
        <f t="shared" si="14"/>
        <v>-800</v>
      </c>
      <c r="B10" s="11">
        <f t="shared" si="7"/>
        <v>-750</v>
      </c>
      <c r="C10" s="31">
        <f>VLOOKUP($B$1,'Multipliers and Adjustments'!$A$70:$I$86,TRUNC(COLUMN(C$2)/5)+2,FALSE)*SUMIFS('EPA Data'!$I:$I,'EPA Data'!$D:$D,'Country Selector'!$A$2,'EPA Data'!$J:$J,$B$1,'EPA Data'!$C:$C,C$2,'EPA Data'!$G:$G,"&gt;="&amp;$A10,'EPA Data'!$G:$G,"&lt;"&amp;$B10)*unit_conv</f>
        <v>0</v>
      </c>
      <c r="D10">
        <f t="shared" si="0"/>
        <v>0</v>
      </c>
      <c r="E10">
        <f t="shared" si="0"/>
        <v>0</v>
      </c>
      <c r="F10">
        <f t="shared" si="0"/>
        <v>0</v>
      </c>
      <c r="G10">
        <f t="shared" si="0"/>
        <v>0</v>
      </c>
      <c r="H10" s="31">
        <f>VLOOKUP($B$1,'Multipliers and Adjustments'!$A$70:$I$86,TRUNC(COLUMN(H$2)/5)+2,FALSE)*SUMIFS('EPA Data'!$I:$I,'EPA Data'!$D:$D,'Country Selector'!$A$2,'EPA Data'!$J:$J,$B$1,'EPA Data'!$C:$C,H$2,'EPA Data'!$G:$G,"&gt;="&amp;$A10,'EPA Data'!$G:$G,"&lt;"&amp;$B10)*unit_conv</f>
        <v>0</v>
      </c>
      <c r="I10">
        <f t="shared" si="8"/>
        <v>0</v>
      </c>
      <c r="J10">
        <f t="shared" si="8"/>
        <v>0</v>
      </c>
      <c r="K10">
        <f t="shared" si="8"/>
        <v>0</v>
      </c>
      <c r="L10">
        <f t="shared" si="8"/>
        <v>0</v>
      </c>
      <c r="M10" s="31">
        <f>VLOOKUP($B$1,'Multipliers and Adjustments'!$A$70:$I$86,TRUNC(COLUMN(M$2)/5)+2,FALSE)*SUMIFS('EPA Data'!$I:$I,'EPA Data'!$D:$D,'Country Selector'!$A$2,'EPA Data'!$J:$J,$B$1,'EPA Data'!$C:$C,M$2,'EPA Data'!$G:$G,"&gt;="&amp;$A10,'EPA Data'!$G:$G,"&lt;"&amp;$B10)*unit_conv</f>
        <v>0</v>
      </c>
      <c r="N10">
        <f t="shared" si="9"/>
        <v>0</v>
      </c>
      <c r="O10">
        <f t="shared" si="9"/>
        <v>0</v>
      </c>
      <c r="P10">
        <f t="shared" si="9"/>
        <v>0</v>
      </c>
      <c r="Q10">
        <f t="shared" si="9"/>
        <v>0</v>
      </c>
      <c r="R10" s="31">
        <f>VLOOKUP($B$1,'Multipliers and Adjustments'!$A$70:$I$86,TRUNC(COLUMN(R$2)/5)+2,FALSE)*SUMIFS('EPA Data'!$I:$I,'EPA Data'!$D:$D,'Country Selector'!$A$2,'EPA Data'!$J:$J,$B$1,'EPA Data'!$C:$C,R$2,'EPA Data'!$G:$G,"&gt;="&amp;$A10,'EPA Data'!$G:$G,"&lt;"&amp;$B10)*unit_conv</f>
        <v>0</v>
      </c>
      <c r="S10">
        <f t="shared" si="10"/>
        <v>0</v>
      </c>
      <c r="T10">
        <f t="shared" si="10"/>
        <v>0</v>
      </c>
      <c r="U10">
        <f t="shared" si="10"/>
        <v>0</v>
      </c>
      <c r="V10">
        <f t="shared" si="10"/>
        <v>0</v>
      </c>
      <c r="W10" s="31">
        <f>VLOOKUP($B$1,'Multipliers and Adjustments'!$A$70:$I$86,TRUNC(COLUMN(W$2)/5)+2,FALSE)*SUMIFS('EPA Data'!$I:$I,'EPA Data'!$D:$D,'Country Selector'!$A$2,'EPA Data'!$J:$J,$B$1,'EPA Data'!$C:$C,W$2,'EPA Data'!$G:$G,"&gt;="&amp;$A10,'EPA Data'!$G:$G,"&lt;"&amp;$B10)*unit_conv</f>
        <v>0</v>
      </c>
      <c r="X10">
        <f t="shared" si="11"/>
        <v>0</v>
      </c>
      <c r="Y10">
        <f t="shared" si="11"/>
        <v>0</v>
      </c>
      <c r="Z10">
        <f t="shared" si="11"/>
        <v>0</v>
      </c>
      <c r="AA10">
        <f t="shared" si="11"/>
        <v>0</v>
      </c>
      <c r="AB10" s="31">
        <f>VLOOKUP($B$1,'Multipliers and Adjustments'!$A$70:$I$86,TRUNC(COLUMN(AB$2)/5)+2,FALSE)*SUMIFS('EPA Data'!$I:$I,'EPA Data'!$D:$D,'Country Selector'!$A$2,'EPA Data'!$J:$J,$B$1,'EPA Data'!$C:$C,AB$2,'EPA Data'!$G:$G,"&gt;="&amp;$A10,'EPA Data'!$G:$G,"&lt;"&amp;$B10)*unit_conv</f>
        <v>0</v>
      </c>
      <c r="AC10">
        <f t="shared" si="12"/>
        <v>0</v>
      </c>
      <c r="AD10">
        <f t="shared" si="12"/>
        <v>0</v>
      </c>
      <c r="AE10">
        <f t="shared" si="12"/>
        <v>0</v>
      </c>
      <c r="AF10">
        <f t="shared" si="12"/>
        <v>0</v>
      </c>
      <c r="AG10" s="31">
        <f>VLOOKUP($B$1,'Multipliers and Adjustments'!$A$70:$I$86,TRUNC(COLUMN(AG$2)/5)+2,FALSE)*SUMIFS('EPA Data'!$I:$I,'EPA Data'!$D:$D,'Country Selector'!$A$2,'EPA Data'!$J:$J,$B$1,'EPA Data'!$C:$C,AG$2,'EPA Data'!$G:$G,"&gt;="&amp;$A10,'EPA Data'!$G:$G,"&lt;"&amp;$B10)*unit_conv</f>
        <v>0</v>
      </c>
      <c r="AH10">
        <f t="shared" si="13"/>
        <v>0</v>
      </c>
      <c r="AI10">
        <f t="shared" si="13"/>
        <v>0</v>
      </c>
      <c r="AJ10">
        <f t="shared" si="13"/>
        <v>0</v>
      </c>
      <c r="AK10">
        <f t="shared" si="13"/>
        <v>0</v>
      </c>
      <c r="AL10" s="31">
        <f>VLOOKUP($B$1,'Multipliers and Adjustments'!$A$70:$I$86,TRUNC(COLUMN(AL$2)/5)+2,FALSE)*SUMIFS('EPA Data'!$I:$I,'EPA Data'!$D:$D,'Country Selector'!$A$2,'EPA Data'!$J:$J,$B$1,'EPA Data'!$C:$C,AL$2,'EPA Data'!$G:$G,"&gt;="&amp;$A10,'EPA Data'!$G:$G,"&lt;"&amp;$B10)*unit_conv</f>
        <v>0</v>
      </c>
    </row>
    <row r="11" spans="1:38" x14ac:dyDescent="0.45">
      <c r="A11" s="12">
        <f t="shared" si="14"/>
        <v>-750</v>
      </c>
      <c r="B11" s="11">
        <f t="shared" si="7"/>
        <v>-700</v>
      </c>
      <c r="C11" s="31">
        <f>VLOOKUP($B$1,'Multipliers and Adjustments'!$A$70:$I$86,TRUNC(COLUMN(C$2)/5)+2,FALSE)*SUMIFS('EPA Data'!$I:$I,'EPA Data'!$D:$D,'Country Selector'!$A$2,'EPA Data'!$J:$J,$B$1,'EPA Data'!$C:$C,C$2,'EPA Data'!$G:$G,"&gt;="&amp;$A11,'EPA Data'!$G:$G,"&lt;"&amp;$B11)*unit_conv</f>
        <v>0</v>
      </c>
      <c r="D11">
        <f t="shared" si="0"/>
        <v>0</v>
      </c>
      <c r="E11">
        <f t="shared" si="0"/>
        <v>0</v>
      </c>
      <c r="F11">
        <f t="shared" si="0"/>
        <v>0</v>
      </c>
      <c r="G11">
        <f t="shared" si="0"/>
        <v>0</v>
      </c>
      <c r="H11" s="31">
        <f>VLOOKUP($B$1,'Multipliers and Adjustments'!$A$70:$I$86,TRUNC(COLUMN(H$2)/5)+2,FALSE)*SUMIFS('EPA Data'!$I:$I,'EPA Data'!$D:$D,'Country Selector'!$A$2,'EPA Data'!$J:$J,$B$1,'EPA Data'!$C:$C,H$2,'EPA Data'!$G:$G,"&gt;="&amp;$A11,'EPA Data'!$G:$G,"&lt;"&amp;$B11)*unit_conv</f>
        <v>0</v>
      </c>
      <c r="I11">
        <f t="shared" si="8"/>
        <v>0</v>
      </c>
      <c r="J11">
        <f t="shared" si="8"/>
        <v>0</v>
      </c>
      <c r="K11">
        <f t="shared" si="8"/>
        <v>0</v>
      </c>
      <c r="L11">
        <f t="shared" si="8"/>
        <v>0</v>
      </c>
      <c r="M11" s="31">
        <f>VLOOKUP($B$1,'Multipliers and Adjustments'!$A$70:$I$86,TRUNC(COLUMN(M$2)/5)+2,FALSE)*SUMIFS('EPA Data'!$I:$I,'EPA Data'!$D:$D,'Country Selector'!$A$2,'EPA Data'!$J:$J,$B$1,'EPA Data'!$C:$C,M$2,'EPA Data'!$G:$G,"&gt;="&amp;$A11,'EPA Data'!$G:$G,"&lt;"&amp;$B11)*unit_conv</f>
        <v>0</v>
      </c>
      <c r="N11">
        <f t="shared" si="9"/>
        <v>0</v>
      </c>
      <c r="O11">
        <f t="shared" si="9"/>
        <v>0</v>
      </c>
      <c r="P11">
        <f t="shared" si="9"/>
        <v>0</v>
      </c>
      <c r="Q11">
        <f t="shared" si="9"/>
        <v>0</v>
      </c>
      <c r="R11" s="31">
        <f>VLOOKUP($B$1,'Multipliers and Adjustments'!$A$70:$I$86,TRUNC(COLUMN(R$2)/5)+2,FALSE)*SUMIFS('EPA Data'!$I:$I,'EPA Data'!$D:$D,'Country Selector'!$A$2,'EPA Data'!$J:$J,$B$1,'EPA Data'!$C:$C,R$2,'EPA Data'!$G:$G,"&gt;="&amp;$A11,'EPA Data'!$G:$G,"&lt;"&amp;$B11)*unit_conv</f>
        <v>0</v>
      </c>
      <c r="S11">
        <f t="shared" si="10"/>
        <v>0</v>
      </c>
      <c r="T11">
        <f t="shared" si="10"/>
        <v>0</v>
      </c>
      <c r="U11">
        <f t="shared" si="10"/>
        <v>0</v>
      </c>
      <c r="V11">
        <f t="shared" si="10"/>
        <v>0</v>
      </c>
      <c r="W11" s="31">
        <f>VLOOKUP($B$1,'Multipliers and Adjustments'!$A$70:$I$86,TRUNC(COLUMN(W$2)/5)+2,FALSE)*SUMIFS('EPA Data'!$I:$I,'EPA Data'!$D:$D,'Country Selector'!$A$2,'EPA Data'!$J:$J,$B$1,'EPA Data'!$C:$C,W$2,'EPA Data'!$G:$G,"&gt;="&amp;$A11,'EPA Data'!$G:$G,"&lt;"&amp;$B11)*unit_conv</f>
        <v>0</v>
      </c>
      <c r="X11">
        <f t="shared" si="11"/>
        <v>0</v>
      </c>
      <c r="Y11">
        <f t="shared" si="11"/>
        <v>0</v>
      </c>
      <c r="Z11">
        <f t="shared" si="11"/>
        <v>0</v>
      </c>
      <c r="AA11">
        <f t="shared" si="11"/>
        <v>0</v>
      </c>
      <c r="AB11" s="31">
        <f>VLOOKUP($B$1,'Multipliers and Adjustments'!$A$70:$I$86,TRUNC(COLUMN(AB$2)/5)+2,FALSE)*SUMIFS('EPA Data'!$I:$I,'EPA Data'!$D:$D,'Country Selector'!$A$2,'EPA Data'!$J:$J,$B$1,'EPA Data'!$C:$C,AB$2,'EPA Data'!$G:$G,"&gt;="&amp;$A11,'EPA Data'!$G:$G,"&lt;"&amp;$B11)*unit_conv</f>
        <v>0</v>
      </c>
      <c r="AC11">
        <f t="shared" si="12"/>
        <v>0</v>
      </c>
      <c r="AD11">
        <f t="shared" si="12"/>
        <v>0</v>
      </c>
      <c r="AE11">
        <f t="shared" si="12"/>
        <v>0</v>
      </c>
      <c r="AF11">
        <f t="shared" si="12"/>
        <v>0</v>
      </c>
      <c r="AG11" s="31">
        <f>VLOOKUP($B$1,'Multipliers and Adjustments'!$A$70:$I$86,TRUNC(COLUMN(AG$2)/5)+2,FALSE)*SUMIFS('EPA Data'!$I:$I,'EPA Data'!$D:$D,'Country Selector'!$A$2,'EPA Data'!$J:$J,$B$1,'EPA Data'!$C:$C,AG$2,'EPA Data'!$G:$G,"&gt;="&amp;$A11,'EPA Data'!$G:$G,"&lt;"&amp;$B11)*unit_conv</f>
        <v>0</v>
      </c>
      <c r="AH11">
        <f t="shared" si="13"/>
        <v>0</v>
      </c>
      <c r="AI11">
        <f t="shared" si="13"/>
        <v>0</v>
      </c>
      <c r="AJ11">
        <f t="shared" si="13"/>
        <v>0</v>
      </c>
      <c r="AK11">
        <f t="shared" si="13"/>
        <v>0</v>
      </c>
      <c r="AL11" s="31">
        <f>VLOOKUP($B$1,'Multipliers and Adjustments'!$A$70:$I$86,TRUNC(COLUMN(AL$2)/5)+2,FALSE)*SUMIFS('EPA Data'!$I:$I,'EPA Data'!$D:$D,'Country Selector'!$A$2,'EPA Data'!$J:$J,$B$1,'EPA Data'!$C:$C,AL$2,'EPA Data'!$G:$G,"&gt;="&amp;$A11,'EPA Data'!$G:$G,"&lt;"&amp;$B11)*unit_conv</f>
        <v>0</v>
      </c>
    </row>
    <row r="12" spans="1:38" x14ac:dyDescent="0.45">
      <c r="A12" s="12">
        <f t="shared" si="14"/>
        <v>-700</v>
      </c>
      <c r="B12" s="11">
        <f t="shared" si="7"/>
        <v>-650</v>
      </c>
      <c r="C12" s="31">
        <f>VLOOKUP($B$1,'Multipliers and Adjustments'!$A$70:$I$86,TRUNC(COLUMN(C$2)/5)+2,FALSE)*SUMIFS('EPA Data'!$I:$I,'EPA Data'!$D:$D,'Country Selector'!$A$2,'EPA Data'!$J:$J,$B$1,'EPA Data'!$C:$C,C$2,'EPA Data'!$G:$G,"&gt;="&amp;$A12,'EPA Data'!$G:$G,"&lt;"&amp;$B12)*unit_conv</f>
        <v>0</v>
      </c>
      <c r="D12">
        <f t="shared" si="0"/>
        <v>0</v>
      </c>
      <c r="E12">
        <f t="shared" si="0"/>
        <v>0</v>
      </c>
      <c r="F12">
        <f t="shared" si="0"/>
        <v>0</v>
      </c>
      <c r="G12">
        <f t="shared" si="0"/>
        <v>0</v>
      </c>
      <c r="H12" s="31">
        <f>VLOOKUP($B$1,'Multipliers and Adjustments'!$A$70:$I$86,TRUNC(COLUMN(H$2)/5)+2,FALSE)*SUMIFS('EPA Data'!$I:$I,'EPA Data'!$D:$D,'Country Selector'!$A$2,'EPA Data'!$J:$J,$B$1,'EPA Data'!$C:$C,H$2,'EPA Data'!$G:$G,"&gt;="&amp;$A12,'EPA Data'!$G:$G,"&lt;"&amp;$B12)*unit_conv</f>
        <v>0</v>
      </c>
      <c r="I12">
        <f t="shared" si="8"/>
        <v>0</v>
      </c>
      <c r="J12">
        <f t="shared" si="8"/>
        <v>0</v>
      </c>
      <c r="K12">
        <f t="shared" si="8"/>
        <v>0</v>
      </c>
      <c r="L12">
        <f t="shared" si="8"/>
        <v>0</v>
      </c>
      <c r="M12" s="31">
        <f>VLOOKUP($B$1,'Multipliers and Adjustments'!$A$70:$I$86,TRUNC(COLUMN(M$2)/5)+2,FALSE)*SUMIFS('EPA Data'!$I:$I,'EPA Data'!$D:$D,'Country Selector'!$A$2,'EPA Data'!$J:$J,$B$1,'EPA Data'!$C:$C,M$2,'EPA Data'!$G:$G,"&gt;="&amp;$A12,'EPA Data'!$G:$G,"&lt;"&amp;$B12)*unit_conv</f>
        <v>0</v>
      </c>
      <c r="N12">
        <f t="shared" si="9"/>
        <v>0</v>
      </c>
      <c r="O12">
        <f t="shared" si="9"/>
        <v>0</v>
      </c>
      <c r="P12">
        <f t="shared" si="9"/>
        <v>0</v>
      </c>
      <c r="Q12">
        <f t="shared" si="9"/>
        <v>0</v>
      </c>
      <c r="R12" s="31">
        <f>VLOOKUP($B$1,'Multipliers and Adjustments'!$A$70:$I$86,TRUNC(COLUMN(R$2)/5)+2,FALSE)*SUMIFS('EPA Data'!$I:$I,'EPA Data'!$D:$D,'Country Selector'!$A$2,'EPA Data'!$J:$J,$B$1,'EPA Data'!$C:$C,R$2,'EPA Data'!$G:$G,"&gt;="&amp;$A12,'EPA Data'!$G:$G,"&lt;"&amp;$B12)*unit_conv</f>
        <v>0</v>
      </c>
      <c r="S12">
        <f t="shared" si="10"/>
        <v>0</v>
      </c>
      <c r="T12">
        <f t="shared" si="10"/>
        <v>0</v>
      </c>
      <c r="U12">
        <f t="shared" si="10"/>
        <v>0</v>
      </c>
      <c r="V12">
        <f t="shared" si="10"/>
        <v>0</v>
      </c>
      <c r="W12" s="31">
        <f>VLOOKUP($B$1,'Multipliers and Adjustments'!$A$70:$I$86,TRUNC(COLUMN(W$2)/5)+2,FALSE)*SUMIFS('EPA Data'!$I:$I,'EPA Data'!$D:$D,'Country Selector'!$A$2,'EPA Data'!$J:$J,$B$1,'EPA Data'!$C:$C,W$2,'EPA Data'!$G:$G,"&gt;="&amp;$A12,'EPA Data'!$G:$G,"&lt;"&amp;$B12)*unit_conv</f>
        <v>0</v>
      </c>
      <c r="X12">
        <f t="shared" si="11"/>
        <v>0</v>
      </c>
      <c r="Y12">
        <f t="shared" si="11"/>
        <v>0</v>
      </c>
      <c r="Z12">
        <f t="shared" si="11"/>
        <v>0</v>
      </c>
      <c r="AA12">
        <f t="shared" si="11"/>
        <v>0</v>
      </c>
      <c r="AB12" s="31">
        <f>VLOOKUP($B$1,'Multipliers and Adjustments'!$A$70:$I$86,TRUNC(COLUMN(AB$2)/5)+2,FALSE)*SUMIFS('EPA Data'!$I:$I,'EPA Data'!$D:$D,'Country Selector'!$A$2,'EPA Data'!$J:$J,$B$1,'EPA Data'!$C:$C,AB$2,'EPA Data'!$G:$G,"&gt;="&amp;$A12,'EPA Data'!$G:$G,"&lt;"&amp;$B12)*unit_conv</f>
        <v>0</v>
      </c>
      <c r="AC12">
        <f t="shared" si="12"/>
        <v>0</v>
      </c>
      <c r="AD12">
        <f t="shared" si="12"/>
        <v>0</v>
      </c>
      <c r="AE12">
        <f t="shared" si="12"/>
        <v>0</v>
      </c>
      <c r="AF12">
        <f t="shared" si="12"/>
        <v>0</v>
      </c>
      <c r="AG12" s="31">
        <f>VLOOKUP($B$1,'Multipliers and Adjustments'!$A$70:$I$86,TRUNC(COLUMN(AG$2)/5)+2,FALSE)*SUMIFS('EPA Data'!$I:$I,'EPA Data'!$D:$D,'Country Selector'!$A$2,'EPA Data'!$J:$J,$B$1,'EPA Data'!$C:$C,AG$2,'EPA Data'!$G:$G,"&gt;="&amp;$A12,'EPA Data'!$G:$G,"&lt;"&amp;$B12)*unit_conv</f>
        <v>0</v>
      </c>
      <c r="AH12">
        <f t="shared" si="13"/>
        <v>0</v>
      </c>
      <c r="AI12">
        <f t="shared" si="13"/>
        <v>0</v>
      </c>
      <c r="AJ12">
        <f t="shared" si="13"/>
        <v>0</v>
      </c>
      <c r="AK12">
        <f t="shared" si="13"/>
        <v>0</v>
      </c>
      <c r="AL12" s="31">
        <f>VLOOKUP($B$1,'Multipliers and Adjustments'!$A$70:$I$86,TRUNC(COLUMN(AL$2)/5)+2,FALSE)*SUMIFS('EPA Data'!$I:$I,'EPA Data'!$D:$D,'Country Selector'!$A$2,'EPA Data'!$J:$J,$B$1,'EPA Data'!$C:$C,AL$2,'EPA Data'!$G:$G,"&gt;="&amp;$A12,'EPA Data'!$G:$G,"&lt;"&amp;$B12)*unit_conv</f>
        <v>0</v>
      </c>
    </row>
    <row r="13" spans="1:38" x14ac:dyDescent="0.45">
      <c r="A13" s="12">
        <f t="shared" si="14"/>
        <v>-650</v>
      </c>
      <c r="B13" s="11">
        <f t="shared" si="7"/>
        <v>-600</v>
      </c>
      <c r="C13" s="31">
        <f>VLOOKUP($B$1,'Multipliers and Adjustments'!$A$70:$I$86,TRUNC(COLUMN(C$2)/5)+2,FALSE)*SUMIFS('EPA Data'!$I:$I,'EPA Data'!$D:$D,'Country Selector'!$A$2,'EPA Data'!$J:$J,$B$1,'EPA Data'!$C:$C,C$2,'EPA Data'!$G:$G,"&gt;="&amp;$A13,'EPA Data'!$G:$G,"&lt;"&amp;$B13)*unit_conv</f>
        <v>0</v>
      </c>
      <c r="D13">
        <f t="shared" si="0"/>
        <v>0</v>
      </c>
      <c r="E13">
        <f t="shared" si="0"/>
        <v>0</v>
      </c>
      <c r="F13">
        <f t="shared" si="0"/>
        <v>0</v>
      </c>
      <c r="G13">
        <f t="shared" si="0"/>
        <v>0</v>
      </c>
      <c r="H13" s="31">
        <f>VLOOKUP($B$1,'Multipliers and Adjustments'!$A$70:$I$86,TRUNC(COLUMN(H$2)/5)+2,FALSE)*SUMIFS('EPA Data'!$I:$I,'EPA Data'!$D:$D,'Country Selector'!$A$2,'EPA Data'!$J:$J,$B$1,'EPA Data'!$C:$C,H$2,'EPA Data'!$G:$G,"&gt;="&amp;$A13,'EPA Data'!$G:$G,"&lt;"&amp;$B13)*unit_conv</f>
        <v>0</v>
      </c>
      <c r="I13">
        <f t="shared" si="8"/>
        <v>0</v>
      </c>
      <c r="J13">
        <f t="shared" si="8"/>
        <v>0</v>
      </c>
      <c r="K13">
        <f t="shared" si="8"/>
        <v>0</v>
      </c>
      <c r="L13">
        <f t="shared" si="8"/>
        <v>0</v>
      </c>
      <c r="M13" s="31">
        <f>VLOOKUP($B$1,'Multipliers and Adjustments'!$A$70:$I$86,TRUNC(COLUMN(M$2)/5)+2,FALSE)*SUMIFS('EPA Data'!$I:$I,'EPA Data'!$D:$D,'Country Selector'!$A$2,'EPA Data'!$J:$J,$B$1,'EPA Data'!$C:$C,M$2,'EPA Data'!$G:$G,"&gt;="&amp;$A13,'EPA Data'!$G:$G,"&lt;"&amp;$B13)*unit_conv</f>
        <v>0</v>
      </c>
      <c r="N13">
        <f t="shared" si="9"/>
        <v>0</v>
      </c>
      <c r="O13">
        <f t="shared" si="9"/>
        <v>0</v>
      </c>
      <c r="P13">
        <f t="shared" si="9"/>
        <v>0</v>
      </c>
      <c r="Q13">
        <f t="shared" si="9"/>
        <v>0</v>
      </c>
      <c r="R13" s="31">
        <f>VLOOKUP($B$1,'Multipliers and Adjustments'!$A$70:$I$86,TRUNC(COLUMN(R$2)/5)+2,FALSE)*SUMIFS('EPA Data'!$I:$I,'EPA Data'!$D:$D,'Country Selector'!$A$2,'EPA Data'!$J:$J,$B$1,'EPA Data'!$C:$C,R$2,'EPA Data'!$G:$G,"&gt;="&amp;$A13,'EPA Data'!$G:$G,"&lt;"&amp;$B13)*unit_conv</f>
        <v>0</v>
      </c>
      <c r="S13">
        <f t="shared" si="10"/>
        <v>0</v>
      </c>
      <c r="T13">
        <f t="shared" si="10"/>
        <v>0</v>
      </c>
      <c r="U13">
        <f t="shared" si="10"/>
        <v>0</v>
      </c>
      <c r="V13">
        <f t="shared" si="10"/>
        <v>0</v>
      </c>
      <c r="W13" s="31">
        <f>VLOOKUP($B$1,'Multipliers and Adjustments'!$A$70:$I$86,TRUNC(COLUMN(W$2)/5)+2,FALSE)*SUMIFS('EPA Data'!$I:$I,'EPA Data'!$D:$D,'Country Selector'!$A$2,'EPA Data'!$J:$J,$B$1,'EPA Data'!$C:$C,W$2,'EPA Data'!$G:$G,"&gt;="&amp;$A13,'EPA Data'!$G:$G,"&lt;"&amp;$B13)*unit_conv</f>
        <v>0</v>
      </c>
      <c r="X13">
        <f t="shared" si="11"/>
        <v>0</v>
      </c>
      <c r="Y13">
        <f t="shared" si="11"/>
        <v>0</v>
      </c>
      <c r="Z13">
        <f t="shared" si="11"/>
        <v>0</v>
      </c>
      <c r="AA13">
        <f t="shared" si="11"/>
        <v>0</v>
      </c>
      <c r="AB13" s="31">
        <f>VLOOKUP($B$1,'Multipliers and Adjustments'!$A$70:$I$86,TRUNC(COLUMN(AB$2)/5)+2,FALSE)*SUMIFS('EPA Data'!$I:$I,'EPA Data'!$D:$D,'Country Selector'!$A$2,'EPA Data'!$J:$J,$B$1,'EPA Data'!$C:$C,AB$2,'EPA Data'!$G:$G,"&gt;="&amp;$A13,'EPA Data'!$G:$G,"&lt;"&amp;$B13)*unit_conv</f>
        <v>0</v>
      </c>
      <c r="AC13">
        <f t="shared" si="12"/>
        <v>0</v>
      </c>
      <c r="AD13">
        <f t="shared" si="12"/>
        <v>0</v>
      </c>
      <c r="AE13">
        <f t="shared" si="12"/>
        <v>0</v>
      </c>
      <c r="AF13">
        <f t="shared" si="12"/>
        <v>0</v>
      </c>
      <c r="AG13" s="31">
        <f>VLOOKUP($B$1,'Multipliers and Adjustments'!$A$70:$I$86,TRUNC(COLUMN(AG$2)/5)+2,FALSE)*SUMIFS('EPA Data'!$I:$I,'EPA Data'!$D:$D,'Country Selector'!$A$2,'EPA Data'!$J:$J,$B$1,'EPA Data'!$C:$C,AG$2,'EPA Data'!$G:$G,"&gt;="&amp;$A13,'EPA Data'!$G:$G,"&lt;"&amp;$B13)*unit_conv</f>
        <v>0</v>
      </c>
      <c r="AH13">
        <f t="shared" si="13"/>
        <v>0</v>
      </c>
      <c r="AI13">
        <f t="shared" si="13"/>
        <v>0</v>
      </c>
      <c r="AJ13">
        <f t="shared" si="13"/>
        <v>0</v>
      </c>
      <c r="AK13">
        <f t="shared" si="13"/>
        <v>0</v>
      </c>
      <c r="AL13" s="31">
        <f>VLOOKUP($B$1,'Multipliers and Adjustments'!$A$70:$I$86,TRUNC(COLUMN(AL$2)/5)+2,FALSE)*SUMIFS('EPA Data'!$I:$I,'EPA Data'!$D:$D,'Country Selector'!$A$2,'EPA Data'!$J:$J,$B$1,'EPA Data'!$C:$C,AL$2,'EPA Data'!$G:$G,"&gt;="&amp;$A13,'EPA Data'!$G:$G,"&lt;"&amp;$B13)*unit_conv</f>
        <v>0</v>
      </c>
    </row>
    <row r="14" spans="1:38" x14ac:dyDescent="0.45">
      <c r="A14" s="12">
        <f t="shared" si="14"/>
        <v>-600</v>
      </c>
      <c r="B14" s="11">
        <f t="shared" si="7"/>
        <v>-550</v>
      </c>
      <c r="C14" s="31">
        <f>VLOOKUP($B$1,'Multipliers and Adjustments'!$A$70:$I$86,TRUNC(COLUMN(C$2)/5)+2,FALSE)*SUMIFS('EPA Data'!$I:$I,'EPA Data'!$D:$D,'Country Selector'!$A$2,'EPA Data'!$J:$J,$B$1,'EPA Data'!$C:$C,C$2,'EPA Data'!$G:$G,"&gt;="&amp;$A14,'EPA Data'!$G:$G,"&lt;"&amp;$B14)*unit_conv</f>
        <v>0</v>
      </c>
      <c r="D14">
        <f t="shared" si="0"/>
        <v>0</v>
      </c>
      <c r="E14">
        <f t="shared" si="0"/>
        <v>0</v>
      </c>
      <c r="F14">
        <f t="shared" si="0"/>
        <v>0</v>
      </c>
      <c r="G14">
        <f t="shared" si="0"/>
        <v>0</v>
      </c>
      <c r="H14" s="31">
        <f>VLOOKUP($B$1,'Multipliers and Adjustments'!$A$70:$I$86,TRUNC(COLUMN(H$2)/5)+2,FALSE)*SUMIFS('EPA Data'!$I:$I,'EPA Data'!$D:$D,'Country Selector'!$A$2,'EPA Data'!$J:$J,$B$1,'EPA Data'!$C:$C,H$2,'EPA Data'!$G:$G,"&gt;="&amp;$A14,'EPA Data'!$G:$G,"&lt;"&amp;$B14)*unit_conv</f>
        <v>0</v>
      </c>
      <c r="I14">
        <f t="shared" si="8"/>
        <v>0</v>
      </c>
      <c r="J14">
        <f t="shared" si="8"/>
        <v>0</v>
      </c>
      <c r="K14">
        <f t="shared" si="8"/>
        <v>0</v>
      </c>
      <c r="L14">
        <f t="shared" si="8"/>
        <v>0</v>
      </c>
      <c r="M14" s="31">
        <f>VLOOKUP($B$1,'Multipliers and Adjustments'!$A$70:$I$86,TRUNC(COLUMN(M$2)/5)+2,FALSE)*SUMIFS('EPA Data'!$I:$I,'EPA Data'!$D:$D,'Country Selector'!$A$2,'EPA Data'!$J:$J,$B$1,'EPA Data'!$C:$C,M$2,'EPA Data'!$G:$G,"&gt;="&amp;$A14,'EPA Data'!$G:$G,"&lt;"&amp;$B14)*unit_conv</f>
        <v>0</v>
      </c>
      <c r="N14">
        <f t="shared" si="9"/>
        <v>0</v>
      </c>
      <c r="O14">
        <f t="shared" si="9"/>
        <v>0</v>
      </c>
      <c r="P14">
        <f t="shared" si="9"/>
        <v>0</v>
      </c>
      <c r="Q14">
        <f t="shared" si="9"/>
        <v>0</v>
      </c>
      <c r="R14" s="31">
        <f>VLOOKUP($B$1,'Multipliers and Adjustments'!$A$70:$I$86,TRUNC(COLUMN(R$2)/5)+2,FALSE)*SUMIFS('EPA Data'!$I:$I,'EPA Data'!$D:$D,'Country Selector'!$A$2,'EPA Data'!$J:$J,$B$1,'EPA Data'!$C:$C,R$2,'EPA Data'!$G:$G,"&gt;="&amp;$A14,'EPA Data'!$G:$G,"&lt;"&amp;$B14)*unit_conv</f>
        <v>0</v>
      </c>
      <c r="S14">
        <f t="shared" si="10"/>
        <v>0</v>
      </c>
      <c r="T14">
        <f t="shared" si="10"/>
        <v>0</v>
      </c>
      <c r="U14">
        <f t="shared" si="10"/>
        <v>0</v>
      </c>
      <c r="V14">
        <f t="shared" si="10"/>
        <v>0</v>
      </c>
      <c r="W14" s="31">
        <f>VLOOKUP($B$1,'Multipliers and Adjustments'!$A$70:$I$86,TRUNC(COLUMN(W$2)/5)+2,FALSE)*SUMIFS('EPA Data'!$I:$I,'EPA Data'!$D:$D,'Country Selector'!$A$2,'EPA Data'!$J:$J,$B$1,'EPA Data'!$C:$C,W$2,'EPA Data'!$G:$G,"&gt;="&amp;$A14,'EPA Data'!$G:$G,"&lt;"&amp;$B14)*unit_conv</f>
        <v>0</v>
      </c>
      <c r="X14">
        <f t="shared" si="11"/>
        <v>0</v>
      </c>
      <c r="Y14">
        <f t="shared" si="11"/>
        <v>0</v>
      </c>
      <c r="Z14">
        <f t="shared" si="11"/>
        <v>0</v>
      </c>
      <c r="AA14">
        <f t="shared" si="11"/>
        <v>0</v>
      </c>
      <c r="AB14" s="31">
        <f>VLOOKUP($B$1,'Multipliers and Adjustments'!$A$70:$I$86,TRUNC(COLUMN(AB$2)/5)+2,FALSE)*SUMIFS('EPA Data'!$I:$I,'EPA Data'!$D:$D,'Country Selector'!$A$2,'EPA Data'!$J:$J,$B$1,'EPA Data'!$C:$C,AB$2,'EPA Data'!$G:$G,"&gt;="&amp;$A14,'EPA Data'!$G:$G,"&lt;"&amp;$B14)*unit_conv</f>
        <v>0</v>
      </c>
      <c r="AC14">
        <f t="shared" si="12"/>
        <v>0</v>
      </c>
      <c r="AD14">
        <f t="shared" si="12"/>
        <v>0</v>
      </c>
      <c r="AE14">
        <f t="shared" si="12"/>
        <v>0</v>
      </c>
      <c r="AF14">
        <f t="shared" si="12"/>
        <v>0</v>
      </c>
      <c r="AG14" s="31">
        <f>VLOOKUP($B$1,'Multipliers and Adjustments'!$A$70:$I$86,TRUNC(COLUMN(AG$2)/5)+2,FALSE)*SUMIFS('EPA Data'!$I:$I,'EPA Data'!$D:$D,'Country Selector'!$A$2,'EPA Data'!$J:$J,$B$1,'EPA Data'!$C:$C,AG$2,'EPA Data'!$G:$G,"&gt;="&amp;$A14,'EPA Data'!$G:$G,"&lt;"&amp;$B14)*unit_conv</f>
        <v>0</v>
      </c>
      <c r="AH14">
        <f t="shared" si="13"/>
        <v>0</v>
      </c>
      <c r="AI14">
        <f t="shared" si="13"/>
        <v>0</v>
      </c>
      <c r="AJ14">
        <f t="shared" si="13"/>
        <v>0</v>
      </c>
      <c r="AK14">
        <f t="shared" si="13"/>
        <v>0</v>
      </c>
      <c r="AL14" s="31">
        <f>VLOOKUP($B$1,'Multipliers and Adjustments'!$A$70:$I$86,TRUNC(COLUMN(AL$2)/5)+2,FALSE)*SUMIFS('EPA Data'!$I:$I,'EPA Data'!$D:$D,'Country Selector'!$A$2,'EPA Data'!$J:$J,$B$1,'EPA Data'!$C:$C,AL$2,'EPA Data'!$G:$G,"&gt;="&amp;$A14,'EPA Data'!$G:$G,"&lt;"&amp;$B14)*unit_conv</f>
        <v>0</v>
      </c>
    </row>
    <row r="15" spans="1:38" x14ac:dyDescent="0.45">
      <c r="A15" s="12">
        <f t="shared" si="14"/>
        <v>-550</v>
      </c>
      <c r="B15" s="11">
        <f t="shared" si="7"/>
        <v>-500</v>
      </c>
      <c r="C15" s="31">
        <f>VLOOKUP($B$1,'Multipliers and Adjustments'!$A$70:$I$86,TRUNC(COLUMN(C$2)/5)+2,FALSE)*SUMIFS('EPA Data'!$I:$I,'EPA Data'!$D:$D,'Country Selector'!$A$2,'EPA Data'!$J:$J,$B$1,'EPA Data'!$C:$C,C$2,'EPA Data'!$G:$G,"&gt;="&amp;$A15,'EPA Data'!$G:$G,"&lt;"&amp;$B15)*unit_conv</f>
        <v>0</v>
      </c>
      <c r="D15">
        <f t="shared" si="0"/>
        <v>0</v>
      </c>
      <c r="E15">
        <f t="shared" si="0"/>
        <v>0</v>
      </c>
      <c r="F15">
        <f t="shared" si="0"/>
        <v>0</v>
      </c>
      <c r="G15">
        <f t="shared" si="0"/>
        <v>0</v>
      </c>
      <c r="H15" s="31">
        <f>VLOOKUP($B$1,'Multipliers and Adjustments'!$A$70:$I$86,TRUNC(COLUMN(H$2)/5)+2,FALSE)*SUMIFS('EPA Data'!$I:$I,'EPA Data'!$D:$D,'Country Selector'!$A$2,'EPA Data'!$J:$J,$B$1,'EPA Data'!$C:$C,H$2,'EPA Data'!$G:$G,"&gt;="&amp;$A15,'EPA Data'!$G:$G,"&lt;"&amp;$B15)*unit_conv</f>
        <v>0</v>
      </c>
      <c r="I15">
        <f t="shared" si="8"/>
        <v>0</v>
      </c>
      <c r="J15">
        <f t="shared" si="8"/>
        <v>0</v>
      </c>
      <c r="K15">
        <f t="shared" si="8"/>
        <v>0</v>
      </c>
      <c r="L15">
        <f t="shared" si="8"/>
        <v>0</v>
      </c>
      <c r="M15" s="31">
        <f>VLOOKUP($B$1,'Multipliers and Adjustments'!$A$70:$I$86,TRUNC(COLUMN(M$2)/5)+2,FALSE)*SUMIFS('EPA Data'!$I:$I,'EPA Data'!$D:$D,'Country Selector'!$A$2,'EPA Data'!$J:$J,$B$1,'EPA Data'!$C:$C,M$2,'EPA Data'!$G:$G,"&gt;="&amp;$A15,'EPA Data'!$G:$G,"&lt;"&amp;$B15)*unit_conv</f>
        <v>0</v>
      </c>
      <c r="N15">
        <f t="shared" si="9"/>
        <v>0</v>
      </c>
      <c r="O15">
        <f t="shared" si="9"/>
        <v>0</v>
      </c>
      <c r="P15">
        <f t="shared" si="9"/>
        <v>0</v>
      </c>
      <c r="Q15">
        <f t="shared" si="9"/>
        <v>0</v>
      </c>
      <c r="R15" s="31">
        <f>VLOOKUP($B$1,'Multipliers and Adjustments'!$A$70:$I$86,TRUNC(COLUMN(R$2)/5)+2,FALSE)*SUMIFS('EPA Data'!$I:$I,'EPA Data'!$D:$D,'Country Selector'!$A$2,'EPA Data'!$J:$J,$B$1,'EPA Data'!$C:$C,R$2,'EPA Data'!$G:$G,"&gt;="&amp;$A15,'EPA Data'!$G:$G,"&lt;"&amp;$B15)*unit_conv</f>
        <v>0</v>
      </c>
      <c r="S15">
        <f t="shared" si="10"/>
        <v>0</v>
      </c>
      <c r="T15">
        <f t="shared" si="10"/>
        <v>0</v>
      </c>
      <c r="U15">
        <f t="shared" si="10"/>
        <v>0</v>
      </c>
      <c r="V15">
        <f t="shared" si="10"/>
        <v>0</v>
      </c>
      <c r="W15" s="31">
        <f>VLOOKUP($B$1,'Multipliers and Adjustments'!$A$70:$I$86,TRUNC(COLUMN(W$2)/5)+2,FALSE)*SUMIFS('EPA Data'!$I:$I,'EPA Data'!$D:$D,'Country Selector'!$A$2,'EPA Data'!$J:$J,$B$1,'EPA Data'!$C:$C,W$2,'EPA Data'!$G:$G,"&gt;="&amp;$A15,'EPA Data'!$G:$G,"&lt;"&amp;$B15)*unit_conv</f>
        <v>0</v>
      </c>
      <c r="X15">
        <f t="shared" si="11"/>
        <v>0</v>
      </c>
      <c r="Y15">
        <f t="shared" si="11"/>
        <v>0</v>
      </c>
      <c r="Z15">
        <f t="shared" si="11"/>
        <v>0</v>
      </c>
      <c r="AA15">
        <f t="shared" si="11"/>
        <v>0</v>
      </c>
      <c r="AB15" s="31">
        <f>VLOOKUP($B$1,'Multipliers and Adjustments'!$A$70:$I$86,TRUNC(COLUMN(AB$2)/5)+2,FALSE)*SUMIFS('EPA Data'!$I:$I,'EPA Data'!$D:$D,'Country Selector'!$A$2,'EPA Data'!$J:$J,$B$1,'EPA Data'!$C:$C,AB$2,'EPA Data'!$G:$G,"&gt;="&amp;$A15,'EPA Data'!$G:$G,"&lt;"&amp;$B15)*unit_conv</f>
        <v>0</v>
      </c>
      <c r="AC15">
        <f t="shared" si="12"/>
        <v>0</v>
      </c>
      <c r="AD15">
        <f t="shared" si="12"/>
        <v>0</v>
      </c>
      <c r="AE15">
        <f t="shared" si="12"/>
        <v>0</v>
      </c>
      <c r="AF15">
        <f t="shared" si="12"/>
        <v>0</v>
      </c>
      <c r="AG15" s="31">
        <f>VLOOKUP($B$1,'Multipliers and Adjustments'!$A$70:$I$86,TRUNC(COLUMN(AG$2)/5)+2,FALSE)*SUMIFS('EPA Data'!$I:$I,'EPA Data'!$D:$D,'Country Selector'!$A$2,'EPA Data'!$J:$J,$B$1,'EPA Data'!$C:$C,AG$2,'EPA Data'!$G:$G,"&gt;="&amp;$A15,'EPA Data'!$G:$G,"&lt;"&amp;$B15)*unit_conv</f>
        <v>0</v>
      </c>
      <c r="AH15">
        <f t="shared" si="13"/>
        <v>0</v>
      </c>
      <c r="AI15">
        <f t="shared" si="13"/>
        <v>0</v>
      </c>
      <c r="AJ15">
        <f t="shared" si="13"/>
        <v>0</v>
      </c>
      <c r="AK15">
        <f t="shared" si="13"/>
        <v>0</v>
      </c>
      <c r="AL15" s="31">
        <f>VLOOKUP($B$1,'Multipliers and Adjustments'!$A$70:$I$86,TRUNC(COLUMN(AL$2)/5)+2,FALSE)*SUMIFS('EPA Data'!$I:$I,'EPA Data'!$D:$D,'Country Selector'!$A$2,'EPA Data'!$J:$J,$B$1,'EPA Data'!$C:$C,AL$2,'EPA Data'!$G:$G,"&gt;="&amp;$A15,'EPA Data'!$G:$G,"&lt;"&amp;$B15)*unit_conv</f>
        <v>0</v>
      </c>
    </row>
    <row r="16" spans="1:38" x14ac:dyDescent="0.45">
      <c r="A16" s="12">
        <f t="shared" si="14"/>
        <v>-500</v>
      </c>
      <c r="B16" s="11">
        <f t="shared" si="7"/>
        <v>-450</v>
      </c>
      <c r="C16" s="31">
        <f>VLOOKUP($B$1,'Multipliers and Adjustments'!$A$70:$I$86,TRUNC(COLUMN(C$2)/5)+2,FALSE)*SUMIFS('EPA Data'!$I:$I,'EPA Data'!$D:$D,'Country Selector'!$A$2,'EPA Data'!$J:$J,$B$1,'EPA Data'!$C:$C,C$2,'EPA Data'!$G:$G,"&gt;="&amp;$A16,'EPA Data'!$G:$G,"&lt;"&amp;$B16)*unit_conv</f>
        <v>0</v>
      </c>
      <c r="D16">
        <f t="shared" si="0"/>
        <v>0</v>
      </c>
      <c r="E16">
        <f t="shared" si="0"/>
        <v>0</v>
      </c>
      <c r="F16">
        <f t="shared" si="0"/>
        <v>0</v>
      </c>
      <c r="G16">
        <f t="shared" si="0"/>
        <v>0</v>
      </c>
      <c r="H16" s="31">
        <f>VLOOKUP($B$1,'Multipliers and Adjustments'!$A$70:$I$86,TRUNC(COLUMN(H$2)/5)+2,FALSE)*SUMIFS('EPA Data'!$I:$I,'EPA Data'!$D:$D,'Country Selector'!$A$2,'EPA Data'!$J:$J,$B$1,'EPA Data'!$C:$C,H$2,'EPA Data'!$G:$G,"&gt;="&amp;$A16,'EPA Data'!$G:$G,"&lt;"&amp;$B16)*unit_conv</f>
        <v>0</v>
      </c>
      <c r="I16">
        <f t="shared" si="8"/>
        <v>0</v>
      </c>
      <c r="J16">
        <f t="shared" si="8"/>
        <v>0</v>
      </c>
      <c r="K16">
        <f t="shared" si="8"/>
        <v>0</v>
      </c>
      <c r="L16">
        <f t="shared" si="8"/>
        <v>0</v>
      </c>
      <c r="M16" s="31">
        <f>VLOOKUP($B$1,'Multipliers and Adjustments'!$A$70:$I$86,TRUNC(COLUMN(M$2)/5)+2,FALSE)*SUMIFS('EPA Data'!$I:$I,'EPA Data'!$D:$D,'Country Selector'!$A$2,'EPA Data'!$J:$J,$B$1,'EPA Data'!$C:$C,M$2,'EPA Data'!$G:$G,"&gt;="&amp;$A16,'EPA Data'!$G:$G,"&lt;"&amp;$B16)*unit_conv</f>
        <v>0</v>
      </c>
      <c r="N16">
        <f t="shared" si="9"/>
        <v>0</v>
      </c>
      <c r="O16">
        <f t="shared" si="9"/>
        <v>0</v>
      </c>
      <c r="P16">
        <f t="shared" si="9"/>
        <v>0</v>
      </c>
      <c r="Q16">
        <f t="shared" si="9"/>
        <v>0</v>
      </c>
      <c r="R16" s="31">
        <f>VLOOKUP($B$1,'Multipliers and Adjustments'!$A$70:$I$86,TRUNC(COLUMN(R$2)/5)+2,FALSE)*SUMIFS('EPA Data'!$I:$I,'EPA Data'!$D:$D,'Country Selector'!$A$2,'EPA Data'!$J:$J,$B$1,'EPA Data'!$C:$C,R$2,'EPA Data'!$G:$G,"&gt;="&amp;$A16,'EPA Data'!$G:$G,"&lt;"&amp;$B16)*unit_conv</f>
        <v>0</v>
      </c>
      <c r="S16">
        <f t="shared" si="10"/>
        <v>0</v>
      </c>
      <c r="T16">
        <f t="shared" si="10"/>
        <v>0</v>
      </c>
      <c r="U16">
        <f t="shared" si="10"/>
        <v>0</v>
      </c>
      <c r="V16">
        <f t="shared" si="10"/>
        <v>0</v>
      </c>
      <c r="W16" s="31">
        <f>VLOOKUP($B$1,'Multipliers and Adjustments'!$A$70:$I$86,TRUNC(COLUMN(W$2)/5)+2,FALSE)*SUMIFS('EPA Data'!$I:$I,'EPA Data'!$D:$D,'Country Selector'!$A$2,'EPA Data'!$J:$J,$B$1,'EPA Data'!$C:$C,W$2,'EPA Data'!$G:$G,"&gt;="&amp;$A16,'EPA Data'!$G:$G,"&lt;"&amp;$B16)*unit_conv</f>
        <v>0</v>
      </c>
      <c r="X16">
        <f t="shared" si="11"/>
        <v>0</v>
      </c>
      <c r="Y16">
        <f t="shared" si="11"/>
        <v>0</v>
      </c>
      <c r="Z16">
        <f t="shared" si="11"/>
        <v>0</v>
      </c>
      <c r="AA16">
        <f t="shared" si="11"/>
        <v>0</v>
      </c>
      <c r="AB16" s="31">
        <f>VLOOKUP($B$1,'Multipliers and Adjustments'!$A$70:$I$86,TRUNC(COLUMN(AB$2)/5)+2,FALSE)*SUMIFS('EPA Data'!$I:$I,'EPA Data'!$D:$D,'Country Selector'!$A$2,'EPA Data'!$J:$J,$B$1,'EPA Data'!$C:$C,AB$2,'EPA Data'!$G:$G,"&gt;="&amp;$A16,'EPA Data'!$G:$G,"&lt;"&amp;$B16)*unit_conv</f>
        <v>0</v>
      </c>
      <c r="AC16">
        <f t="shared" si="12"/>
        <v>0</v>
      </c>
      <c r="AD16">
        <f t="shared" si="12"/>
        <v>0</v>
      </c>
      <c r="AE16">
        <f t="shared" si="12"/>
        <v>0</v>
      </c>
      <c r="AF16">
        <f t="shared" si="12"/>
        <v>0</v>
      </c>
      <c r="AG16" s="31">
        <f>VLOOKUP($B$1,'Multipliers and Adjustments'!$A$70:$I$86,TRUNC(COLUMN(AG$2)/5)+2,FALSE)*SUMIFS('EPA Data'!$I:$I,'EPA Data'!$D:$D,'Country Selector'!$A$2,'EPA Data'!$J:$J,$B$1,'EPA Data'!$C:$C,AG$2,'EPA Data'!$G:$G,"&gt;="&amp;$A16,'EPA Data'!$G:$G,"&lt;"&amp;$B16)*unit_conv</f>
        <v>0</v>
      </c>
      <c r="AH16">
        <f t="shared" si="13"/>
        <v>0</v>
      </c>
      <c r="AI16">
        <f t="shared" si="13"/>
        <v>0</v>
      </c>
      <c r="AJ16">
        <f t="shared" si="13"/>
        <v>0</v>
      </c>
      <c r="AK16">
        <f t="shared" si="13"/>
        <v>0</v>
      </c>
      <c r="AL16" s="31">
        <f>VLOOKUP($B$1,'Multipliers and Adjustments'!$A$70:$I$86,TRUNC(COLUMN(AL$2)/5)+2,FALSE)*SUMIFS('EPA Data'!$I:$I,'EPA Data'!$D:$D,'Country Selector'!$A$2,'EPA Data'!$J:$J,$B$1,'EPA Data'!$C:$C,AL$2,'EPA Data'!$G:$G,"&gt;="&amp;$A16,'EPA Data'!$G:$G,"&lt;"&amp;$B16)*unit_conv</f>
        <v>0</v>
      </c>
    </row>
    <row r="17" spans="1:38" x14ac:dyDescent="0.45">
      <c r="A17" s="12">
        <f t="shared" si="14"/>
        <v>-450</v>
      </c>
      <c r="B17" s="11">
        <f t="shared" si="7"/>
        <v>-400</v>
      </c>
      <c r="C17" s="31">
        <f>VLOOKUP($B$1,'Multipliers and Adjustments'!$A$70:$I$86,TRUNC(COLUMN(C$2)/5)+2,FALSE)*SUMIFS('EPA Data'!$I:$I,'EPA Data'!$D:$D,'Country Selector'!$A$2,'EPA Data'!$J:$J,$B$1,'EPA Data'!$C:$C,C$2,'EPA Data'!$G:$G,"&gt;="&amp;$A17,'EPA Data'!$G:$G,"&lt;"&amp;$B17)*unit_conv</f>
        <v>0</v>
      </c>
      <c r="D17">
        <f>C17+($H17-$C17)/5</f>
        <v>0</v>
      </c>
      <c r="E17">
        <f t="shared" si="0"/>
        <v>0</v>
      </c>
      <c r="F17">
        <f t="shared" si="0"/>
        <v>0</v>
      </c>
      <c r="G17">
        <f t="shared" si="0"/>
        <v>0</v>
      </c>
      <c r="H17" s="31">
        <f>VLOOKUP($B$1,'Multipliers and Adjustments'!$A$70:$I$86,TRUNC(COLUMN(H$2)/5)+2,FALSE)*SUMIFS('EPA Data'!$I:$I,'EPA Data'!$D:$D,'Country Selector'!$A$2,'EPA Data'!$J:$J,$B$1,'EPA Data'!$C:$C,H$2,'EPA Data'!$G:$G,"&gt;="&amp;$A17,'EPA Data'!$G:$G,"&lt;"&amp;$B17)*unit_conv</f>
        <v>0</v>
      </c>
      <c r="I17">
        <f t="shared" si="8"/>
        <v>0</v>
      </c>
      <c r="J17">
        <f t="shared" si="8"/>
        <v>0</v>
      </c>
      <c r="K17">
        <f t="shared" si="8"/>
        <v>0</v>
      </c>
      <c r="L17">
        <f t="shared" si="8"/>
        <v>0</v>
      </c>
      <c r="M17" s="31">
        <f>VLOOKUP($B$1,'Multipliers and Adjustments'!$A$70:$I$86,TRUNC(COLUMN(M$2)/5)+2,FALSE)*SUMIFS('EPA Data'!$I:$I,'EPA Data'!$D:$D,'Country Selector'!$A$2,'EPA Data'!$J:$J,$B$1,'EPA Data'!$C:$C,M$2,'EPA Data'!$G:$G,"&gt;="&amp;$A17,'EPA Data'!$G:$G,"&lt;"&amp;$B17)*unit_conv</f>
        <v>0</v>
      </c>
      <c r="N17">
        <f t="shared" si="9"/>
        <v>0</v>
      </c>
      <c r="O17">
        <f t="shared" si="9"/>
        <v>0</v>
      </c>
      <c r="P17">
        <f t="shared" si="9"/>
        <v>0</v>
      </c>
      <c r="Q17">
        <f t="shared" si="9"/>
        <v>0</v>
      </c>
      <c r="R17" s="31">
        <f>VLOOKUP($B$1,'Multipliers and Adjustments'!$A$70:$I$86,TRUNC(COLUMN(R$2)/5)+2,FALSE)*SUMIFS('EPA Data'!$I:$I,'EPA Data'!$D:$D,'Country Selector'!$A$2,'EPA Data'!$J:$J,$B$1,'EPA Data'!$C:$C,R$2,'EPA Data'!$G:$G,"&gt;="&amp;$A17,'EPA Data'!$G:$G,"&lt;"&amp;$B17)*unit_conv</f>
        <v>0</v>
      </c>
      <c r="S17">
        <f t="shared" si="10"/>
        <v>0</v>
      </c>
      <c r="T17">
        <f t="shared" si="10"/>
        <v>0</v>
      </c>
      <c r="U17">
        <f t="shared" si="10"/>
        <v>0</v>
      </c>
      <c r="V17">
        <f t="shared" si="10"/>
        <v>0</v>
      </c>
      <c r="W17" s="31">
        <f>VLOOKUP($B$1,'Multipliers and Adjustments'!$A$70:$I$86,TRUNC(COLUMN(W$2)/5)+2,FALSE)*SUMIFS('EPA Data'!$I:$I,'EPA Data'!$D:$D,'Country Selector'!$A$2,'EPA Data'!$J:$J,$B$1,'EPA Data'!$C:$C,W$2,'EPA Data'!$G:$G,"&gt;="&amp;$A17,'EPA Data'!$G:$G,"&lt;"&amp;$B17)*unit_conv</f>
        <v>0</v>
      </c>
      <c r="X17">
        <f t="shared" si="11"/>
        <v>0</v>
      </c>
      <c r="Y17">
        <f t="shared" si="11"/>
        <v>0</v>
      </c>
      <c r="Z17">
        <f t="shared" si="11"/>
        <v>0</v>
      </c>
      <c r="AA17">
        <f t="shared" si="11"/>
        <v>0</v>
      </c>
      <c r="AB17" s="31">
        <f>VLOOKUP($B$1,'Multipliers and Adjustments'!$A$70:$I$86,TRUNC(COLUMN(AB$2)/5)+2,FALSE)*SUMIFS('EPA Data'!$I:$I,'EPA Data'!$D:$D,'Country Selector'!$A$2,'EPA Data'!$J:$J,$B$1,'EPA Data'!$C:$C,AB$2,'EPA Data'!$G:$G,"&gt;="&amp;$A17,'EPA Data'!$G:$G,"&lt;"&amp;$B17)*unit_conv</f>
        <v>0</v>
      </c>
      <c r="AC17">
        <f t="shared" si="12"/>
        <v>0</v>
      </c>
      <c r="AD17">
        <f t="shared" si="12"/>
        <v>0</v>
      </c>
      <c r="AE17">
        <f t="shared" si="12"/>
        <v>0</v>
      </c>
      <c r="AF17">
        <f t="shared" si="12"/>
        <v>0</v>
      </c>
      <c r="AG17" s="31">
        <f>VLOOKUP($B$1,'Multipliers and Adjustments'!$A$70:$I$86,TRUNC(COLUMN(AG$2)/5)+2,FALSE)*SUMIFS('EPA Data'!$I:$I,'EPA Data'!$D:$D,'Country Selector'!$A$2,'EPA Data'!$J:$J,$B$1,'EPA Data'!$C:$C,AG$2,'EPA Data'!$G:$G,"&gt;="&amp;$A17,'EPA Data'!$G:$G,"&lt;"&amp;$B17)*unit_conv</f>
        <v>0</v>
      </c>
      <c r="AH17">
        <f t="shared" si="13"/>
        <v>0</v>
      </c>
      <c r="AI17">
        <f t="shared" si="13"/>
        <v>0</v>
      </c>
      <c r="AJ17">
        <f t="shared" si="13"/>
        <v>0</v>
      </c>
      <c r="AK17">
        <f t="shared" si="13"/>
        <v>0</v>
      </c>
      <c r="AL17" s="31">
        <f>VLOOKUP($B$1,'Multipliers and Adjustments'!$A$70:$I$86,TRUNC(COLUMN(AL$2)/5)+2,FALSE)*SUMIFS('EPA Data'!$I:$I,'EPA Data'!$D:$D,'Country Selector'!$A$2,'EPA Data'!$J:$J,$B$1,'EPA Data'!$C:$C,AL$2,'EPA Data'!$G:$G,"&gt;="&amp;$A17,'EPA Data'!$G:$G,"&lt;"&amp;$B17)*unit_conv</f>
        <v>0</v>
      </c>
    </row>
    <row r="18" spans="1:38" x14ac:dyDescent="0.45">
      <c r="A18" s="12">
        <f t="shared" si="14"/>
        <v>-400</v>
      </c>
      <c r="B18" s="11">
        <f t="shared" si="7"/>
        <v>-350</v>
      </c>
      <c r="C18" s="31">
        <f>VLOOKUP($B$1,'Multipliers and Adjustments'!$A$70:$I$86,TRUNC(COLUMN(C$2)/5)+2,FALSE)*SUMIFS('EPA Data'!$I:$I,'EPA Data'!$D:$D,'Country Selector'!$A$2,'EPA Data'!$J:$J,$B$1,'EPA Data'!$C:$C,C$2,'EPA Data'!$G:$G,"&gt;="&amp;$A18,'EPA Data'!$G:$G,"&lt;"&amp;$B18)*unit_conv</f>
        <v>0</v>
      </c>
      <c r="D18">
        <f t="shared" ref="D18:G33" si="15">C18+($H18-$C18)/5</f>
        <v>0</v>
      </c>
      <c r="E18">
        <f t="shared" si="15"/>
        <v>0</v>
      </c>
      <c r="F18">
        <f t="shared" si="15"/>
        <v>0</v>
      </c>
      <c r="G18">
        <f t="shared" si="15"/>
        <v>0</v>
      </c>
      <c r="H18" s="31">
        <f>VLOOKUP($B$1,'Multipliers and Adjustments'!$A$70:$I$86,TRUNC(COLUMN(H$2)/5)+2,FALSE)*SUMIFS('EPA Data'!$I:$I,'EPA Data'!$D:$D,'Country Selector'!$A$2,'EPA Data'!$J:$J,$B$1,'EPA Data'!$C:$C,H$2,'EPA Data'!$G:$G,"&gt;="&amp;$A18,'EPA Data'!$G:$G,"&lt;"&amp;$B18)*unit_conv</f>
        <v>0</v>
      </c>
      <c r="I18">
        <f t="shared" si="8"/>
        <v>0</v>
      </c>
      <c r="J18">
        <f t="shared" si="8"/>
        <v>0</v>
      </c>
      <c r="K18">
        <f t="shared" si="8"/>
        <v>0</v>
      </c>
      <c r="L18">
        <f t="shared" si="8"/>
        <v>0</v>
      </c>
      <c r="M18" s="31">
        <f>VLOOKUP($B$1,'Multipliers and Adjustments'!$A$70:$I$86,TRUNC(COLUMN(M$2)/5)+2,FALSE)*SUMIFS('EPA Data'!$I:$I,'EPA Data'!$D:$D,'Country Selector'!$A$2,'EPA Data'!$J:$J,$B$1,'EPA Data'!$C:$C,M$2,'EPA Data'!$G:$G,"&gt;="&amp;$A18,'EPA Data'!$G:$G,"&lt;"&amp;$B18)*unit_conv</f>
        <v>0</v>
      </c>
      <c r="N18">
        <f t="shared" si="9"/>
        <v>0</v>
      </c>
      <c r="O18">
        <f t="shared" si="9"/>
        <v>0</v>
      </c>
      <c r="P18">
        <f t="shared" si="9"/>
        <v>0</v>
      </c>
      <c r="Q18">
        <f t="shared" si="9"/>
        <v>0</v>
      </c>
      <c r="R18" s="31">
        <f>VLOOKUP($B$1,'Multipliers and Adjustments'!$A$70:$I$86,TRUNC(COLUMN(R$2)/5)+2,FALSE)*SUMIFS('EPA Data'!$I:$I,'EPA Data'!$D:$D,'Country Selector'!$A$2,'EPA Data'!$J:$J,$B$1,'EPA Data'!$C:$C,R$2,'EPA Data'!$G:$G,"&gt;="&amp;$A18,'EPA Data'!$G:$G,"&lt;"&amp;$B18)*unit_conv</f>
        <v>0</v>
      </c>
      <c r="S18">
        <f t="shared" si="10"/>
        <v>0</v>
      </c>
      <c r="T18">
        <f t="shared" si="10"/>
        <v>0</v>
      </c>
      <c r="U18">
        <f t="shared" si="10"/>
        <v>0</v>
      </c>
      <c r="V18">
        <f t="shared" si="10"/>
        <v>0</v>
      </c>
      <c r="W18" s="31">
        <f>VLOOKUP($B$1,'Multipliers and Adjustments'!$A$70:$I$86,TRUNC(COLUMN(W$2)/5)+2,FALSE)*SUMIFS('EPA Data'!$I:$I,'EPA Data'!$D:$D,'Country Selector'!$A$2,'EPA Data'!$J:$J,$B$1,'EPA Data'!$C:$C,W$2,'EPA Data'!$G:$G,"&gt;="&amp;$A18,'EPA Data'!$G:$G,"&lt;"&amp;$B18)*unit_conv</f>
        <v>0</v>
      </c>
      <c r="X18">
        <f t="shared" si="11"/>
        <v>0</v>
      </c>
      <c r="Y18">
        <f t="shared" si="11"/>
        <v>0</v>
      </c>
      <c r="Z18">
        <f t="shared" si="11"/>
        <v>0</v>
      </c>
      <c r="AA18">
        <f t="shared" si="11"/>
        <v>0</v>
      </c>
      <c r="AB18" s="31">
        <f>VLOOKUP($B$1,'Multipliers and Adjustments'!$A$70:$I$86,TRUNC(COLUMN(AB$2)/5)+2,FALSE)*SUMIFS('EPA Data'!$I:$I,'EPA Data'!$D:$D,'Country Selector'!$A$2,'EPA Data'!$J:$J,$B$1,'EPA Data'!$C:$C,AB$2,'EPA Data'!$G:$G,"&gt;="&amp;$A18,'EPA Data'!$G:$G,"&lt;"&amp;$B18)*unit_conv</f>
        <v>0</v>
      </c>
      <c r="AC18">
        <f t="shared" si="12"/>
        <v>0</v>
      </c>
      <c r="AD18">
        <f t="shared" si="12"/>
        <v>0</v>
      </c>
      <c r="AE18">
        <f t="shared" si="12"/>
        <v>0</v>
      </c>
      <c r="AF18">
        <f t="shared" si="12"/>
        <v>0</v>
      </c>
      <c r="AG18" s="31">
        <f>VLOOKUP($B$1,'Multipliers and Adjustments'!$A$70:$I$86,TRUNC(COLUMN(AG$2)/5)+2,FALSE)*SUMIFS('EPA Data'!$I:$I,'EPA Data'!$D:$D,'Country Selector'!$A$2,'EPA Data'!$J:$J,$B$1,'EPA Data'!$C:$C,AG$2,'EPA Data'!$G:$G,"&gt;="&amp;$A18,'EPA Data'!$G:$G,"&lt;"&amp;$B18)*unit_conv</f>
        <v>0</v>
      </c>
      <c r="AH18">
        <f t="shared" si="13"/>
        <v>0</v>
      </c>
      <c r="AI18">
        <f t="shared" si="13"/>
        <v>0</v>
      </c>
      <c r="AJ18">
        <f t="shared" si="13"/>
        <v>0</v>
      </c>
      <c r="AK18">
        <f t="shared" si="13"/>
        <v>0</v>
      </c>
      <c r="AL18" s="31">
        <f>VLOOKUP($B$1,'Multipliers and Adjustments'!$A$70:$I$86,TRUNC(COLUMN(AL$2)/5)+2,FALSE)*SUMIFS('EPA Data'!$I:$I,'EPA Data'!$D:$D,'Country Selector'!$A$2,'EPA Data'!$J:$J,$B$1,'EPA Data'!$C:$C,AL$2,'EPA Data'!$G:$G,"&gt;="&amp;$A18,'EPA Data'!$G:$G,"&lt;"&amp;$B18)*unit_conv</f>
        <v>0</v>
      </c>
    </row>
    <row r="19" spans="1:38" x14ac:dyDescent="0.45">
      <c r="A19" s="12">
        <f t="shared" si="14"/>
        <v>-350</v>
      </c>
      <c r="B19" s="11">
        <f t="shared" si="7"/>
        <v>-300</v>
      </c>
      <c r="C19" s="31">
        <f>VLOOKUP($B$1,'Multipliers and Adjustments'!$A$70:$I$86,TRUNC(COLUMN(C$2)/5)+2,FALSE)*SUMIFS('EPA Data'!$I:$I,'EPA Data'!$D:$D,'Country Selector'!$A$2,'EPA Data'!$J:$J,$B$1,'EPA Data'!$C:$C,C$2,'EPA Data'!$G:$G,"&gt;="&amp;$A19,'EPA Data'!$G:$G,"&lt;"&amp;$B19)*unit_conv</f>
        <v>0</v>
      </c>
      <c r="D19">
        <f t="shared" si="15"/>
        <v>0</v>
      </c>
      <c r="E19">
        <f t="shared" si="15"/>
        <v>0</v>
      </c>
      <c r="F19">
        <f t="shared" si="15"/>
        <v>0</v>
      </c>
      <c r="G19">
        <f t="shared" si="15"/>
        <v>0</v>
      </c>
      <c r="H19" s="31">
        <f>VLOOKUP($B$1,'Multipliers and Adjustments'!$A$70:$I$86,TRUNC(COLUMN(H$2)/5)+2,FALSE)*SUMIFS('EPA Data'!$I:$I,'EPA Data'!$D:$D,'Country Selector'!$A$2,'EPA Data'!$J:$J,$B$1,'EPA Data'!$C:$C,H$2,'EPA Data'!$G:$G,"&gt;="&amp;$A19,'EPA Data'!$G:$G,"&lt;"&amp;$B19)*unit_conv</f>
        <v>0</v>
      </c>
      <c r="I19">
        <f t="shared" si="8"/>
        <v>0</v>
      </c>
      <c r="J19">
        <f t="shared" si="8"/>
        <v>0</v>
      </c>
      <c r="K19">
        <f t="shared" si="8"/>
        <v>0</v>
      </c>
      <c r="L19">
        <f t="shared" si="8"/>
        <v>0</v>
      </c>
      <c r="M19" s="31">
        <f>VLOOKUP($B$1,'Multipliers and Adjustments'!$A$70:$I$86,TRUNC(COLUMN(M$2)/5)+2,FALSE)*SUMIFS('EPA Data'!$I:$I,'EPA Data'!$D:$D,'Country Selector'!$A$2,'EPA Data'!$J:$J,$B$1,'EPA Data'!$C:$C,M$2,'EPA Data'!$G:$G,"&gt;="&amp;$A19,'EPA Data'!$G:$G,"&lt;"&amp;$B19)*unit_conv</f>
        <v>0</v>
      </c>
      <c r="N19">
        <f t="shared" si="9"/>
        <v>0</v>
      </c>
      <c r="O19">
        <f t="shared" si="9"/>
        <v>0</v>
      </c>
      <c r="P19">
        <f t="shared" si="9"/>
        <v>0</v>
      </c>
      <c r="Q19">
        <f t="shared" si="9"/>
        <v>0</v>
      </c>
      <c r="R19" s="31">
        <f>VLOOKUP($B$1,'Multipliers and Adjustments'!$A$70:$I$86,TRUNC(COLUMN(R$2)/5)+2,FALSE)*SUMIFS('EPA Data'!$I:$I,'EPA Data'!$D:$D,'Country Selector'!$A$2,'EPA Data'!$J:$J,$B$1,'EPA Data'!$C:$C,R$2,'EPA Data'!$G:$G,"&gt;="&amp;$A19,'EPA Data'!$G:$G,"&lt;"&amp;$B19)*unit_conv</f>
        <v>0</v>
      </c>
      <c r="S19">
        <f t="shared" si="10"/>
        <v>0</v>
      </c>
      <c r="T19">
        <f t="shared" si="10"/>
        <v>0</v>
      </c>
      <c r="U19">
        <f t="shared" si="10"/>
        <v>0</v>
      </c>
      <c r="V19">
        <f t="shared" si="10"/>
        <v>0</v>
      </c>
      <c r="W19" s="31">
        <f>VLOOKUP($B$1,'Multipliers and Adjustments'!$A$70:$I$86,TRUNC(COLUMN(W$2)/5)+2,FALSE)*SUMIFS('EPA Data'!$I:$I,'EPA Data'!$D:$D,'Country Selector'!$A$2,'EPA Data'!$J:$J,$B$1,'EPA Data'!$C:$C,W$2,'EPA Data'!$G:$G,"&gt;="&amp;$A19,'EPA Data'!$G:$G,"&lt;"&amp;$B19)*unit_conv</f>
        <v>0</v>
      </c>
      <c r="X19">
        <f t="shared" si="11"/>
        <v>0</v>
      </c>
      <c r="Y19">
        <f t="shared" si="11"/>
        <v>0</v>
      </c>
      <c r="Z19">
        <f t="shared" si="11"/>
        <v>0</v>
      </c>
      <c r="AA19">
        <f t="shared" si="11"/>
        <v>0</v>
      </c>
      <c r="AB19" s="31">
        <f>VLOOKUP($B$1,'Multipliers and Adjustments'!$A$70:$I$86,TRUNC(COLUMN(AB$2)/5)+2,FALSE)*SUMIFS('EPA Data'!$I:$I,'EPA Data'!$D:$D,'Country Selector'!$A$2,'EPA Data'!$J:$J,$B$1,'EPA Data'!$C:$C,AB$2,'EPA Data'!$G:$G,"&gt;="&amp;$A19,'EPA Data'!$G:$G,"&lt;"&amp;$B19)*unit_conv</f>
        <v>0</v>
      </c>
      <c r="AC19">
        <f t="shared" si="12"/>
        <v>0</v>
      </c>
      <c r="AD19">
        <f t="shared" si="12"/>
        <v>0</v>
      </c>
      <c r="AE19">
        <f t="shared" si="12"/>
        <v>0</v>
      </c>
      <c r="AF19">
        <f t="shared" si="12"/>
        <v>0</v>
      </c>
      <c r="AG19" s="31">
        <f>VLOOKUP($B$1,'Multipliers and Adjustments'!$A$70:$I$86,TRUNC(COLUMN(AG$2)/5)+2,FALSE)*SUMIFS('EPA Data'!$I:$I,'EPA Data'!$D:$D,'Country Selector'!$A$2,'EPA Data'!$J:$J,$B$1,'EPA Data'!$C:$C,AG$2,'EPA Data'!$G:$G,"&gt;="&amp;$A19,'EPA Data'!$G:$G,"&lt;"&amp;$B19)*unit_conv</f>
        <v>0</v>
      </c>
      <c r="AH19">
        <f t="shared" si="13"/>
        <v>0</v>
      </c>
      <c r="AI19">
        <f t="shared" si="13"/>
        <v>0</v>
      </c>
      <c r="AJ19">
        <f t="shared" si="13"/>
        <v>0</v>
      </c>
      <c r="AK19">
        <f t="shared" si="13"/>
        <v>0</v>
      </c>
      <c r="AL19" s="31">
        <f>VLOOKUP($B$1,'Multipliers and Adjustments'!$A$70:$I$86,TRUNC(COLUMN(AL$2)/5)+2,FALSE)*SUMIFS('EPA Data'!$I:$I,'EPA Data'!$D:$D,'Country Selector'!$A$2,'EPA Data'!$J:$J,$B$1,'EPA Data'!$C:$C,AL$2,'EPA Data'!$G:$G,"&gt;="&amp;$A19,'EPA Data'!$G:$G,"&lt;"&amp;$B19)*unit_conv</f>
        <v>0</v>
      </c>
    </row>
    <row r="20" spans="1:38" x14ac:dyDescent="0.45">
      <c r="A20" s="12">
        <f t="shared" si="14"/>
        <v>-300</v>
      </c>
      <c r="B20" s="11">
        <f t="shared" si="7"/>
        <v>-250</v>
      </c>
      <c r="C20" s="31">
        <f>VLOOKUP($B$1,'Multipliers and Adjustments'!$A$70:$I$86,TRUNC(COLUMN(C$2)/5)+2,FALSE)*SUMIFS('EPA Data'!$I:$I,'EPA Data'!$D:$D,'Country Selector'!$A$2,'EPA Data'!$J:$J,$B$1,'EPA Data'!$C:$C,C$2,'EPA Data'!$G:$G,"&gt;="&amp;$A20,'EPA Data'!$G:$G,"&lt;"&amp;$B20)*unit_conv</f>
        <v>0</v>
      </c>
      <c r="D20">
        <f t="shared" si="15"/>
        <v>0</v>
      </c>
      <c r="E20">
        <f t="shared" si="15"/>
        <v>0</v>
      </c>
      <c r="F20">
        <f t="shared" si="15"/>
        <v>0</v>
      </c>
      <c r="G20">
        <f t="shared" si="15"/>
        <v>0</v>
      </c>
      <c r="H20" s="31">
        <f>VLOOKUP($B$1,'Multipliers and Adjustments'!$A$70:$I$86,TRUNC(COLUMN(H$2)/5)+2,FALSE)*SUMIFS('EPA Data'!$I:$I,'EPA Data'!$D:$D,'Country Selector'!$A$2,'EPA Data'!$J:$J,$B$1,'EPA Data'!$C:$C,H$2,'EPA Data'!$G:$G,"&gt;="&amp;$A20,'EPA Data'!$G:$G,"&lt;"&amp;$B20)*unit_conv</f>
        <v>0</v>
      </c>
      <c r="I20">
        <f t="shared" ref="I20:L35" si="16">H20+($M20-$H20)/5</f>
        <v>0</v>
      </c>
      <c r="J20">
        <f t="shared" si="16"/>
        <v>0</v>
      </c>
      <c r="K20">
        <f t="shared" si="16"/>
        <v>0</v>
      </c>
      <c r="L20">
        <f t="shared" si="16"/>
        <v>0</v>
      </c>
      <c r="M20" s="31">
        <f>VLOOKUP($B$1,'Multipliers and Adjustments'!$A$70:$I$86,TRUNC(COLUMN(M$2)/5)+2,FALSE)*SUMIFS('EPA Data'!$I:$I,'EPA Data'!$D:$D,'Country Selector'!$A$2,'EPA Data'!$J:$J,$B$1,'EPA Data'!$C:$C,M$2,'EPA Data'!$G:$G,"&gt;="&amp;$A20,'EPA Data'!$G:$G,"&lt;"&amp;$B20)*unit_conv</f>
        <v>0</v>
      </c>
      <c r="N20">
        <f t="shared" ref="N20:Q35" si="17">M20+($R20-$M20)/5</f>
        <v>0</v>
      </c>
      <c r="O20">
        <f t="shared" si="17"/>
        <v>0</v>
      </c>
      <c r="P20">
        <f t="shared" si="17"/>
        <v>0</v>
      </c>
      <c r="Q20">
        <f t="shared" si="17"/>
        <v>0</v>
      </c>
      <c r="R20" s="31">
        <f>VLOOKUP($B$1,'Multipliers and Adjustments'!$A$70:$I$86,TRUNC(COLUMN(R$2)/5)+2,FALSE)*SUMIFS('EPA Data'!$I:$I,'EPA Data'!$D:$D,'Country Selector'!$A$2,'EPA Data'!$J:$J,$B$1,'EPA Data'!$C:$C,R$2,'EPA Data'!$G:$G,"&gt;="&amp;$A20,'EPA Data'!$G:$G,"&lt;"&amp;$B20)*unit_conv</f>
        <v>0</v>
      </c>
      <c r="S20">
        <f t="shared" ref="S20:V35" si="18">R20+($W20-$R20)/5</f>
        <v>0</v>
      </c>
      <c r="T20">
        <f t="shared" si="18"/>
        <v>0</v>
      </c>
      <c r="U20">
        <f t="shared" si="18"/>
        <v>0</v>
      </c>
      <c r="V20">
        <f t="shared" si="18"/>
        <v>0</v>
      </c>
      <c r="W20" s="31">
        <f>VLOOKUP($B$1,'Multipliers and Adjustments'!$A$70:$I$86,TRUNC(COLUMN(W$2)/5)+2,FALSE)*SUMIFS('EPA Data'!$I:$I,'EPA Data'!$D:$D,'Country Selector'!$A$2,'EPA Data'!$J:$J,$B$1,'EPA Data'!$C:$C,W$2,'EPA Data'!$G:$G,"&gt;="&amp;$A20,'EPA Data'!$G:$G,"&lt;"&amp;$B20)*unit_conv</f>
        <v>0</v>
      </c>
      <c r="X20">
        <f t="shared" ref="X20:AA35" si="19">W20+($AB20-$W20)/5</f>
        <v>0</v>
      </c>
      <c r="Y20">
        <f t="shared" si="19"/>
        <v>0</v>
      </c>
      <c r="Z20">
        <f t="shared" si="19"/>
        <v>0</v>
      </c>
      <c r="AA20">
        <f t="shared" si="19"/>
        <v>0</v>
      </c>
      <c r="AB20" s="31">
        <f>VLOOKUP($B$1,'Multipliers and Adjustments'!$A$70:$I$86,TRUNC(COLUMN(AB$2)/5)+2,FALSE)*SUMIFS('EPA Data'!$I:$I,'EPA Data'!$D:$D,'Country Selector'!$A$2,'EPA Data'!$J:$J,$B$1,'EPA Data'!$C:$C,AB$2,'EPA Data'!$G:$G,"&gt;="&amp;$A20,'EPA Data'!$G:$G,"&lt;"&amp;$B20)*unit_conv</f>
        <v>0</v>
      </c>
      <c r="AC20">
        <f t="shared" ref="AC20:AF35" si="20">AB20+($AG20-$AB20)/5</f>
        <v>0</v>
      </c>
      <c r="AD20">
        <f t="shared" si="20"/>
        <v>0</v>
      </c>
      <c r="AE20">
        <f t="shared" si="20"/>
        <v>0</v>
      </c>
      <c r="AF20">
        <f t="shared" si="20"/>
        <v>0</v>
      </c>
      <c r="AG20" s="31">
        <f>VLOOKUP($B$1,'Multipliers and Adjustments'!$A$70:$I$86,TRUNC(COLUMN(AG$2)/5)+2,FALSE)*SUMIFS('EPA Data'!$I:$I,'EPA Data'!$D:$D,'Country Selector'!$A$2,'EPA Data'!$J:$J,$B$1,'EPA Data'!$C:$C,AG$2,'EPA Data'!$G:$G,"&gt;="&amp;$A20,'EPA Data'!$G:$G,"&lt;"&amp;$B20)*unit_conv</f>
        <v>0</v>
      </c>
      <c r="AH20">
        <f t="shared" ref="AH20:AK35" si="21">AG20+($AL20-$AG20)/5</f>
        <v>0</v>
      </c>
      <c r="AI20">
        <f t="shared" si="21"/>
        <v>0</v>
      </c>
      <c r="AJ20">
        <f t="shared" si="21"/>
        <v>0</v>
      </c>
      <c r="AK20">
        <f t="shared" si="21"/>
        <v>0</v>
      </c>
      <c r="AL20" s="31">
        <f>VLOOKUP($B$1,'Multipliers and Adjustments'!$A$70:$I$86,TRUNC(COLUMN(AL$2)/5)+2,FALSE)*SUMIFS('EPA Data'!$I:$I,'EPA Data'!$D:$D,'Country Selector'!$A$2,'EPA Data'!$J:$J,$B$1,'EPA Data'!$C:$C,AL$2,'EPA Data'!$G:$G,"&gt;="&amp;$A20,'EPA Data'!$G:$G,"&lt;"&amp;$B20)*unit_conv</f>
        <v>0</v>
      </c>
    </row>
    <row r="21" spans="1:38" x14ac:dyDescent="0.45">
      <c r="A21" s="12">
        <f t="shared" si="14"/>
        <v>-250</v>
      </c>
      <c r="B21" s="11">
        <f t="shared" si="7"/>
        <v>-200</v>
      </c>
      <c r="C21" s="31">
        <f>VLOOKUP($B$1,'Multipliers and Adjustments'!$A$70:$I$86,TRUNC(COLUMN(C$2)/5)+2,FALSE)*SUMIFS('EPA Data'!$I:$I,'EPA Data'!$D:$D,'Country Selector'!$A$2,'EPA Data'!$J:$J,$B$1,'EPA Data'!$C:$C,C$2,'EPA Data'!$G:$G,"&gt;="&amp;$A21,'EPA Data'!$G:$G,"&lt;"&amp;$B21)*unit_conv</f>
        <v>0</v>
      </c>
      <c r="D21">
        <f t="shared" si="15"/>
        <v>0</v>
      </c>
      <c r="E21">
        <f t="shared" si="15"/>
        <v>0</v>
      </c>
      <c r="F21">
        <f t="shared" si="15"/>
        <v>0</v>
      </c>
      <c r="G21">
        <f t="shared" si="15"/>
        <v>0</v>
      </c>
      <c r="H21" s="31">
        <f>VLOOKUP($B$1,'Multipliers and Adjustments'!$A$70:$I$86,TRUNC(COLUMN(H$2)/5)+2,FALSE)*SUMIFS('EPA Data'!$I:$I,'EPA Data'!$D:$D,'Country Selector'!$A$2,'EPA Data'!$J:$J,$B$1,'EPA Data'!$C:$C,H$2,'EPA Data'!$G:$G,"&gt;="&amp;$A21,'EPA Data'!$G:$G,"&lt;"&amp;$B21)*unit_conv</f>
        <v>0</v>
      </c>
      <c r="I21">
        <f t="shared" si="16"/>
        <v>0</v>
      </c>
      <c r="J21">
        <f t="shared" si="16"/>
        <v>0</v>
      </c>
      <c r="K21">
        <f t="shared" si="16"/>
        <v>0</v>
      </c>
      <c r="L21">
        <f t="shared" si="16"/>
        <v>0</v>
      </c>
      <c r="M21" s="31">
        <f>VLOOKUP($B$1,'Multipliers and Adjustments'!$A$70:$I$86,TRUNC(COLUMN(M$2)/5)+2,FALSE)*SUMIFS('EPA Data'!$I:$I,'EPA Data'!$D:$D,'Country Selector'!$A$2,'EPA Data'!$J:$J,$B$1,'EPA Data'!$C:$C,M$2,'EPA Data'!$G:$G,"&gt;="&amp;$A21,'EPA Data'!$G:$G,"&lt;"&amp;$B21)*unit_conv</f>
        <v>0</v>
      </c>
      <c r="N21">
        <f t="shared" si="17"/>
        <v>0</v>
      </c>
      <c r="O21">
        <f t="shared" si="17"/>
        <v>0</v>
      </c>
      <c r="P21">
        <f t="shared" si="17"/>
        <v>0</v>
      </c>
      <c r="Q21">
        <f t="shared" si="17"/>
        <v>0</v>
      </c>
      <c r="R21" s="31">
        <f>VLOOKUP($B$1,'Multipliers and Adjustments'!$A$70:$I$86,TRUNC(COLUMN(R$2)/5)+2,FALSE)*SUMIFS('EPA Data'!$I:$I,'EPA Data'!$D:$D,'Country Selector'!$A$2,'EPA Data'!$J:$J,$B$1,'EPA Data'!$C:$C,R$2,'EPA Data'!$G:$G,"&gt;="&amp;$A21,'EPA Data'!$G:$G,"&lt;"&amp;$B21)*unit_conv</f>
        <v>0</v>
      </c>
      <c r="S21">
        <f t="shared" si="18"/>
        <v>0</v>
      </c>
      <c r="T21">
        <f t="shared" si="18"/>
        <v>0</v>
      </c>
      <c r="U21">
        <f t="shared" si="18"/>
        <v>0</v>
      </c>
      <c r="V21">
        <f t="shared" si="18"/>
        <v>0</v>
      </c>
      <c r="W21" s="31">
        <f>VLOOKUP($B$1,'Multipliers and Adjustments'!$A$70:$I$86,TRUNC(COLUMN(W$2)/5)+2,FALSE)*SUMIFS('EPA Data'!$I:$I,'EPA Data'!$D:$D,'Country Selector'!$A$2,'EPA Data'!$J:$J,$B$1,'EPA Data'!$C:$C,W$2,'EPA Data'!$G:$G,"&gt;="&amp;$A21,'EPA Data'!$G:$G,"&lt;"&amp;$B21)*unit_conv</f>
        <v>0</v>
      </c>
      <c r="X21">
        <f t="shared" si="19"/>
        <v>0</v>
      </c>
      <c r="Y21">
        <f t="shared" si="19"/>
        <v>0</v>
      </c>
      <c r="Z21">
        <f t="shared" si="19"/>
        <v>0</v>
      </c>
      <c r="AA21">
        <f t="shared" si="19"/>
        <v>0</v>
      </c>
      <c r="AB21" s="31">
        <f>VLOOKUP($B$1,'Multipliers and Adjustments'!$A$70:$I$86,TRUNC(COLUMN(AB$2)/5)+2,FALSE)*SUMIFS('EPA Data'!$I:$I,'EPA Data'!$D:$D,'Country Selector'!$A$2,'EPA Data'!$J:$J,$B$1,'EPA Data'!$C:$C,AB$2,'EPA Data'!$G:$G,"&gt;="&amp;$A21,'EPA Data'!$G:$G,"&lt;"&amp;$B21)*unit_conv</f>
        <v>0</v>
      </c>
      <c r="AC21">
        <f t="shared" si="20"/>
        <v>0</v>
      </c>
      <c r="AD21">
        <f t="shared" si="20"/>
        <v>0</v>
      </c>
      <c r="AE21">
        <f t="shared" si="20"/>
        <v>0</v>
      </c>
      <c r="AF21">
        <f t="shared" si="20"/>
        <v>0</v>
      </c>
      <c r="AG21" s="31">
        <f>VLOOKUP($B$1,'Multipliers and Adjustments'!$A$70:$I$86,TRUNC(COLUMN(AG$2)/5)+2,FALSE)*SUMIFS('EPA Data'!$I:$I,'EPA Data'!$D:$D,'Country Selector'!$A$2,'EPA Data'!$J:$J,$B$1,'EPA Data'!$C:$C,AG$2,'EPA Data'!$G:$G,"&gt;="&amp;$A21,'EPA Data'!$G:$G,"&lt;"&amp;$B21)*unit_conv</f>
        <v>0</v>
      </c>
      <c r="AH21">
        <f t="shared" si="21"/>
        <v>0</v>
      </c>
      <c r="AI21">
        <f t="shared" si="21"/>
        <v>0</v>
      </c>
      <c r="AJ21">
        <f t="shared" si="21"/>
        <v>0</v>
      </c>
      <c r="AK21">
        <f t="shared" si="21"/>
        <v>0</v>
      </c>
      <c r="AL21" s="31">
        <f>VLOOKUP($B$1,'Multipliers and Adjustments'!$A$70:$I$86,TRUNC(COLUMN(AL$2)/5)+2,FALSE)*SUMIFS('EPA Data'!$I:$I,'EPA Data'!$D:$D,'Country Selector'!$A$2,'EPA Data'!$J:$J,$B$1,'EPA Data'!$C:$C,AL$2,'EPA Data'!$G:$G,"&gt;="&amp;$A21,'EPA Data'!$G:$G,"&lt;"&amp;$B21)*unit_conv</f>
        <v>0</v>
      </c>
    </row>
    <row r="22" spans="1:38" x14ac:dyDescent="0.45">
      <c r="A22" s="12">
        <f t="shared" si="14"/>
        <v>-200</v>
      </c>
      <c r="B22" s="11">
        <f t="shared" si="7"/>
        <v>-150</v>
      </c>
      <c r="C22" s="31">
        <f>VLOOKUP($B$1,'Multipliers and Adjustments'!$A$70:$I$86,TRUNC(COLUMN(C$2)/5)+2,FALSE)*SUMIFS('EPA Data'!$I:$I,'EPA Data'!$D:$D,'Country Selector'!$A$2,'EPA Data'!$J:$J,$B$1,'EPA Data'!$C:$C,C$2,'EPA Data'!$G:$G,"&gt;="&amp;$A22,'EPA Data'!$G:$G,"&lt;"&amp;$B22)*unit_conv</f>
        <v>0</v>
      </c>
      <c r="D22">
        <f t="shared" si="15"/>
        <v>0</v>
      </c>
      <c r="E22">
        <f t="shared" si="15"/>
        <v>0</v>
      </c>
      <c r="F22">
        <f t="shared" si="15"/>
        <v>0</v>
      </c>
      <c r="G22">
        <f t="shared" si="15"/>
        <v>0</v>
      </c>
      <c r="H22" s="31">
        <f>VLOOKUP($B$1,'Multipliers and Adjustments'!$A$70:$I$86,TRUNC(COLUMN(H$2)/5)+2,FALSE)*SUMIFS('EPA Data'!$I:$I,'EPA Data'!$D:$D,'Country Selector'!$A$2,'EPA Data'!$J:$J,$B$1,'EPA Data'!$C:$C,H$2,'EPA Data'!$G:$G,"&gt;="&amp;$A22,'EPA Data'!$G:$G,"&lt;"&amp;$B22)*unit_conv</f>
        <v>0</v>
      </c>
      <c r="I22">
        <f t="shared" si="16"/>
        <v>0</v>
      </c>
      <c r="J22">
        <f t="shared" si="16"/>
        <v>0</v>
      </c>
      <c r="K22">
        <f t="shared" si="16"/>
        <v>0</v>
      </c>
      <c r="L22">
        <f t="shared" si="16"/>
        <v>0</v>
      </c>
      <c r="M22" s="31">
        <f>VLOOKUP($B$1,'Multipliers and Adjustments'!$A$70:$I$86,TRUNC(COLUMN(M$2)/5)+2,FALSE)*SUMIFS('EPA Data'!$I:$I,'EPA Data'!$D:$D,'Country Selector'!$A$2,'EPA Data'!$J:$J,$B$1,'EPA Data'!$C:$C,M$2,'EPA Data'!$G:$G,"&gt;="&amp;$A22,'EPA Data'!$G:$G,"&lt;"&amp;$B22)*unit_conv</f>
        <v>0</v>
      </c>
      <c r="N22">
        <f t="shared" si="17"/>
        <v>0</v>
      </c>
      <c r="O22">
        <f t="shared" si="17"/>
        <v>0</v>
      </c>
      <c r="P22">
        <f t="shared" si="17"/>
        <v>0</v>
      </c>
      <c r="Q22">
        <f t="shared" si="17"/>
        <v>0</v>
      </c>
      <c r="R22" s="31">
        <f>VLOOKUP($B$1,'Multipliers and Adjustments'!$A$70:$I$86,TRUNC(COLUMN(R$2)/5)+2,FALSE)*SUMIFS('EPA Data'!$I:$I,'EPA Data'!$D:$D,'Country Selector'!$A$2,'EPA Data'!$J:$J,$B$1,'EPA Data'!$C:$C,R$2,'EPA Data'!$G:$G,"&gt;="&amp;$A22,'EPA Data'!$G:$G,"&lt;"&amp;$B22)*unit_conv</f>
        <v>0</v>
      </c>
      <c r="S22">
        <f t="shared" si="18"/>
        <v>0</v>
      </c>
      <c r="T22">
        <f t="shared" si="18"/>
        <v>0</v>
      </c>
      <c r="U22">
        <f t="shared" si="18"/>
        <v>0</v>
      </c>
      <c r="V22">
        <f t="shared" si="18"/>
        <v>0</v>
      </c>
      <c r="W22" s="31">
        <f>VLOOKUP($B$1,'Multipliers and Adjustments'!$A$70:$I$86,TRUNC(COLUMN(W$2)/5)+2,FALSE)*SUMIFS('EPA Data'!$I:$I,'EPA Data'!$D:$D,'Country Selector'!$A$2,'EPA Data'!$J:$J,$B$1,'EPA Data'!$C:$C,W$2,'EPA Data'!$G:$G,"&gt;="&amp;$A22,'EPA Data'!$G:$G,"&lt;"&amp;$B22)*unit_conv</f>
        <v>0</v>
      </c>
      <c r="X22">
        <f t="shared" si="19"/>
        <v>0</v>
      </c>
      <c r="Y22">
        <f t="shared" si="19"/>
        <v>0</v>
      </c>
      <c r="Z22">
        <f t="shared" si="19"/>
        <v>0</v>
      </c>
      <c r="AA22">
        <f t="shared" si="19"/>
        <v>0</v>
      </c>
      <c r="AB22" s="31">
        <f>VLOOKUP($B$1,'Multipliers and Adjustments'!$A$70:$I$86,TRUNC(COLUMN(AB$2)/5)+2,FALSE)*SUMIFS('EPA Data'!$I:$I,'EPA Data'!$D:$D,'Country Selector'!$A$2,'EPA Data'!$J:$J,$B$1,'EPA Data'!$C:$C,AB$2,'EPA Data'!$G:$G,"&gt;="&amp;$A22,'EPA Data'!$G:$G,"&lt;"&amp;$B22)*unit_conv</f>
        <v>0</v>
      </c>
      <c r="AC22">
        <f t="shared" si="20"/>
        <v>0</v>
      </c>
      <c r="AD22">
        <f t="shared" si="20"/>
        <v>0</v>
      </c>
      <c r="AE22">
        <f t="shared" si="20"/>
        <v>0</v>
      </c>
      <c r="AF22">
        <f t="shared" si="20"/>
        <v>0</v>
      </c>
      <c r="AG22" s="31">
        <f>VLOOKUP($B$1,'Multipliers and Adjustments'!$A$70:$I$86,TRUNC(COLUMN(AG$2)/5)+2,FALSE)*SUMIFS('EPA Data'!$I:$I,'EPA Data'!$D:$D,'Country Selector'!$A$2,'EPA Data'!$J:$J,$B$1,'EPA Data'!$C:$C,AG$2,'EPA Data'!$G:$G,"&gt;="&amp;$A22,'EPA Data'!$G:$G,"&lt;"&amp;$B22)*unit_conv</f>
        <v>0</v>
      </c>
      <c r="AH22">
        <f t="shared" si="21"/>
        <v>0</v>
      </c>
      <c r="AI22">
        <f t="shared" si="21"/>
        <v>0</v>
      </c>
      <c r="AJ22">
        <f t="shared" si="21"/>
        <v>0</v>
      </c>
      <c r="AK22">
        <f t="shared" si="21"/>
        <v>0</v>
      </c>
      <c r="AL22" s="31">
        <f>VLOOKUP($B$1,'Multipliers and Adjustments'!$A$70:$I$86,TRUNC(COLUMN(AL$2)/5)+2,FALSE)*SUMIFS('EPA Data'!$I:$I,'EPA Data'!$D:$D,'Country Selector'!$A$2,'EPA Data'!$J:$J,$B$1,'EPA Data'!$C:$C,AL$2,'EPA Data'!$G:$G,"&gt;="&amp;$A22,'EPA Data'!$G:$G,"&lt;"&amp;$B22)*unit_conv</f>
        <v>0</v>
      </c>
    </row>
    <row r="23" spans="1:38" x14ac:dyDescent="0.45">
      <c r="A23" s="12">
        <f t="shared" si="14"/>
        <v>-150</v>
      </c>
      <c r="B23" s="11">
        <f t="shared" si="7"/>
        <v>-100</v>
      </c>
      <c r="C23" s="31">
        <f>VLOOKUP($B$1,'Multipliers and Adjustments'!$A$70:$I$86,TRUNC(COLUMN(C$2)/5)+2,FALSE)*SUMIFS('EPA Data'!$I:$I,'EPA Data'!$D:$D,'Country Selector'!$A$2,'EPA Data'!$J:$J,$B$1,'EPA Data'!$C:$C,C$2,'EPA Data'!$G:$G,"&gt;="&amp;$A23,'EPA Data'!$G:$G,"&lt;"&amp;$B23)*unit_conv</f>
        <v>0</v>
      </c>
      <c r="D23">
        <f t="shared" si="15"/>
        <v>0</v>
      </c>
      <c r="E23">
        <f t="shared" si="15"/>
        <v>0</v>
      </c>
      <c r="F23">
        <f t="shared" si="15"/>
        <v>0</v>
      </c>
      <c r="G23">
        <f t="shared" si="15"/>
        <v>0</v>
      </c>
      <c r="H23" s="31">
        <f>VLOOKUP($B$1,'Multipliers and Adjustments'!$A$70:$I$86,TRUNC(COLUMN(H$2)/5)+2,FALSE)*SUMIFS('EPA Data'!$I:$I,'EPA Data'!$D:$D,'Country Selector'!$A$2,'EPA Data'!$J:$J,$B$1,'EPA Data'!$C:$C,H$2,'EPA Data'!$G:$G,"&gt;="&amp;$A23,'EPA Data'!$G:$G,"&lt;"&amp;$B23)*unit_conv</f>
        <v>0</v>
      </c>
      <c r="I23">
        <f t="shared" si="16"/>
        <v>0</v>
      </c>
      <c r="J23">
        <f t="shared" si="16"/>
        <v>0</v>
      </c>
      <c r="K23">
        <f t="shared" si="16"/>
        <v>0</v>
      </c>
      <c r="L23">
        <f t="shared" si="16"/>
        <v>0</v>
      </c>
      <c r="M23" s="31">
        <f>VLOOKUP($B$1,'Multipliers and Adjustments'!$A$70:$I$86,TRUNC(COLUMN(M$2)/5)+2,FALSE)*SUMIFS('EPA Data'!$I:$I,'EPA Data'!$D:$D,'Country Selector'!$A$2,'EPA Data'!$J:$J,$B$1,'EPA Data'!$C:$C,M$2,'EPA Data'!$G:$G,"&gt;="&amp;$A23,'EPA Data'!$G:$G,"&lt;"&amp;$B23)*unit_conv</f>
        <v>0</v>
      </c>
      <c r="N23">
        <f t="shared" si="17"/>
        <v>0</v>
      </c>
      <c r="O23">
        <f t="shared" si="17"/>
        <v>0</v>
      </c>
      <c r="P23">
        <f t="shared" si="17"/>
        <v>0</v>
      </c>
      <c r="Q23">
        <f t="shared" si="17"/>
        <v>0</v>
      </c>
      <c r="R23" s="31">
        <f>VLOOKUP($B$1,'Multipliers and Adjustments'!$A$70:$I$86,TRUNC(COLUMN(R$2)/5)+2,FALSE)*SUMIFS('EPA Data'!$I:$I,'EPA Data'!$D:$D,'Country Selector'!$A$2,'EPA Data'!$J:$J,$B$1,'EPA Data'!$C:$C,R$2,'EPA Data'!$G:$G,"&gt;="&amp;$A23,'EPA Data'!$G:$G,"&lt;"&amp;$B23)*unit_conv</f>
        <v>0</v>
      </c>
      <c r="S23">
        <f t="shared" si="18"/>
        <v>0</v>
      </c>
      <c r="T23">
        <f t="shared" si="18"/>
        <v>0</v>
      </c>
      <c r="U23">
        <f t="shared" si="18"/>
        <v>0</v>
      </c>
      <c r="V23">
        <f t="shared" si="18"/>
        <v>0</v>
      </c>
      <c r="W23" s="31">
        <f>VLOOKUP($B$1,'Multipliers and Adjustments'!$A$70:$I$86,TRUNC(COLUMN(W$2)/5)+2,FALSE)*SUMIFS('EPA Data'!$I:$I,'EPA Data'!$D:$D,'Country Selector'!$A$2,'EPA Data'!$J:$J,$B$1,'EPA Data'!$C:$C,W$2,'EPA Data'!$G:$G,"&gt;="&amp;$A23,'EPA Data'!$G:$G,"&lt;"&amp;$B23)*unit_conv</f>
        <v>0</v>
      </c>
      <c r="X23">
        <f t="shared" si="19"/>
        <v>0</v>
      </c>
      <c r="Y23">
        <f t="shared" si="19"/>
        <v>0</v>
      </c>
      <c r="Z23">
        <f t="shared" si="19"/>
        <v>0</v>
      </c>
      <c r="AA23">
        <f t="shared" si="19"/>
        <v>0</v>
      </c>
      <c r="AB23" s="31">
        <f>VLOOKUP($B$1,'Multipliers and Adjustments'!$A$70:$I$86,TRUNC(COLUMN(AB$2)/5)+2,FALSE)*SUMIFS('EPA Data'!$I:$I,'EPA Data'!$D:$D,'Country Selector'!$A$2,'EPA Data'!$J:$J,$B$1,'EPA Data'!$C:$C,AB$2,'EPA Data'!$G:$G,"&gt;="&amp;$A23,'EPA Data'!$G:$G,"&lt;"&amp;$B23)*unit_conv</f>
        <v>0</v>
      </c>
      <c r="AC23">
        <f t="shared" si="20"/>
        <v>0</v>
      </c>
      <c r="AD23">
        <f t="shared" si="20"/>
        <v>0</v>
      </c>
      <c r="AE23">
        <f t="shared" si="20"/>
        <v>0</v>
      </c>
      <c r="AF23">
        <f t="shared" si="20"/>
        <v>0</v>
      </c>
      <c r="AG23" s="31">
        <f>VLOOKUP($B$1,'Multipliers and Adjustments'!$A$70:$I$86,TRUNC(COLUMN(AG$2)/5)+2,FALSE)*SUMIFS('EPA Data'!$I:$I,'EPA Data'!$D:$D,'Country Selector'!$A$2,'EPA Data'!$J:$J,$B$1,'EPA Data'!$C:$C,AG$2,'EPA Data'!$G:$G,"&gt;="&amp;$A23,'EPA Data'!$G:$G,"&lt;"&amp;$B23)*unit_conv</f>
        <v>0</v>
      </c>
      <c r="AH23">
        <f t="shared" si="21"/>
        <v>0</v>
      </c>
      <c r="AI23">
        <f t="shared" si="21"/>
        <v>0</v>
      </c>
      <c r="AJ23">
        <f t="shared" si="21"/>
        <v>0</v>
      </c>
      <c r="AK23">
        <f t="shared" si="21"/>
        <v>0</v>
      </c>
      <c r="AL23" s="31">
        <f>VLOOKUP($B$1,'Multipliers and Adjustments'!$A$70:$I$86,TRUNC(COLUMN(AL$2)/5)+2,FALSE)*SUMIFS('EPA Data'!$I:$I,'EPA Data'!$D:$D,'Country Selector'!$A$2,'EPA Data'!$J:$J,$B$1,'EPA Data'!$C:$C,AL$2,'EPA Data'!$G:$G,"&gt;="&amp;$A23,'EPA Data'!$G:$G,"&lt;"&amp;$B23)*unit_conv</f>
        <v>0</v>
      </c>
    </row>
    <row r="24" spans="1:38" x14ac:dyDescent="0.45">
      <c r="A24" s="15">
        <f t="shared" si="14"/>
        <v>-100</v>
      </c>
      <c r="B24" s="16">
        <f>A24+10</f>
        <v>-90</v>
      </c>
      <c r="C24" s="31">
        <f>VLOOKUP($B$1,'Multipliers and Adjustments'!$A$70:$I$86,TRUNC(COLUMN(C$2)/5)+2,FALSE)*SUMIFS('EPA Data'!$I:$I,'EPA Data'!$D:$D,'Country Selector'!$A$2,'EPA Data'!$J:$J,$B$1,'EPA Data'!$C:$C,C$2,'EPA Data'!$G:$G,"&gt;="&amp;$A24,'EPA Data'!$G:$G,"&lt;"&amp;$B24)*unit_conv</f>
        <v>0</v>
      </c>
      <c r="D24">
        <f t="shared" si="15"/>
        <v>0</v>
      </c>
      <c r="E24">
        <f t="shared" si="15"/>
        <v>0</v>
      </c>
      <c r="F24">
        <f t="shared" si="15"/>
        <v>0</v>
      </c>
      <c r="G24">
        <f t="shared" si="15"/>
        <v>0</v>
      </c>
      <c r="H24" s="31">
        <f>VLOOKUP($B$1,'Multipliers and Adjustments'!$A$70:$I$86,TRUNC(COLUMN(H$2)/5)+2,FALSE)*SUMIFS('EPA Data'!$I:$I,'EPA Data'!$D:$D,'Country Selector'!$A$2,'EPA Data'!$J:$J,$B$1,'EPA Data'!$C:$C,H$2,'EPA Data'!$G:$G,"&gt;="&amp;$A24,'EPA Data'!$G:$G,"&lt;"&amp;$B24)*unit_conv</f>
        <v>0</v>
      </c>
      <c r="I24">
        <f t="shared" si="16"/>
        <v>0</v>
      </c>
      <c r="J24">
        <f t="shared" si="16"/>
        <v>0</v>
      </c>
      <c r="K24">
        <f t="shared" si="16"/>
        <v>0</v>
      </c>
      <c r="L24">
        <f t="shared" si="16"/>
        <v>0</v>
      </c>
      <c r="M24" s="31">
        <f>VLOOKUP($B$1,'Multipliers and Adjustments'!$A$70:$I$86,TRUNC(COLUMN(M$2)/5)+2,FALSE)*SUMIFS('EPA Data'!$I:$I,'EPA Data'!$D:$D,'Country Selector'!$A$2,'EPA Data'!$J:$J,$B$1,'EPA Data'!$C:$C,M$2,'EPA Data'!$G:$G,"&gt;="&amp;$A24,'EPA Data'!$G:$G,"&lt;"&amp;$B24)*unit_conv</f>
        <v>0</v>
      </c>
      <c r="N24">
        <f t="shared" si="17"/>
        <v>0</v>
      </c>
      <c r="O24">
        <f t="shared" si="17"/>
        <v>0</v>
      </c>
      <c r="P24">
        <f t="shared" si="17"/>
        <v>0</v>
      </c>
      <c r="Q24">
        <f t="shared" si="17"/>
        <v>0</v>
      </c>
      <c r="R24" s="31">
        <f>VLOOKUP($B$1,'Multipliers and Adjustments'!$A$70:$I$86,TRUNC(COLUMN(R$2)/5)+2,FALSE)*SUMIFS('EPA Data'!$I:$I,'EPA Data'!$D:$D,'Country Selector'!$A$2,'EPA Data'!$J:$J,$B$1,'EPA Data'!$C:$C,R$2,'EPA Data'!$G:$G,"&gt;="&amp;$A24,'EPA Data'!$G:$G,"&lt;"&amp;$B24)*unit_conv</f>
        <v>0</v>
      </c>
      <c r="S24">
        <f t="shared" si="18"/>
        <v>0</v>
      </c>
      <c r="T24">
        <f t="shared" si="18"/>
        <v>0</v>
      </c>
      <c r="U24">
        <f t="shared" si="18"/>
        <v>0</v>
      </c>
      <c r="V24">
        <f t="shared" si="18"/>
        <v>0</v>
      </c>
      <c r="W24" s="31">
        <f>VLOOKUP($B$1,'Multipliers and Adjustments'!$A$70:$I$86,TRUNC(COLUMN(W$2)/5)+2,FALSE)*SUMIFS('EPA Data'!$I:$I,'EPA Data'!$D:$D,'Country Selector'!$A$2,'EPA Data'!$J:$J,$B$1,'EPA Data'!$C:$C,W$2,'EPA Data'!$G:$G,"&gt;="&amp;$A24,'EPA Data'!$G:$G,"&lt;"&amp;$B24)*unit_conv</f>
        <v>0</v>
      </c>
      <c r="X24">
        <f t="shared" si="19"/>
        <v>0</v>
      </c>
      <c r="Y24">
        <f t="shared" si="19"/>
        <v>0</v>
      </c>
      <c r="Z24">
        <f t="shared" si="19"/>
        <v>0</v>
      </c>
      <c r="AA24">
        <f t="shared" si="19"/>
        <v>0</v>
      </c>
      <c r="AB24" s="31">
        <f>VLOOKUP($B$1,'Multipliers and Adjustments'!$A$70:$I$86,TRUNC(COLUMN(AB$2)/5)+2,FALSE)*SUMIFS('EPA Data'!$I:$I,'EPA Data'!$D:$D,'Country Selector'!$A$2,'EPA Data'!$J:$J,$B$1,'EPA Data'!$C:$C,AB$2,'EPA Data'!$G:$G,"&gt;="&amp;$A24,'EPA Data'!$G:$G,"&lt;"&amp;$B24)*unit_conv</f>
        <v>0</v>
      </c>
      <c r="AC24">
        <f t="shared" si="20"/>
        <v>0</v>
      </c>
      <c r="AD24">
        <f t="shared" si="20"/>
        <v>0</v>
      </c>
      <c r="AE24">
        <f t="shared" si="20"/>
        <v>0</v>
      </c>
      <c r="AF24">
        <f t="shared" si="20"/>
        <v>0</v>
      </c>
      <c r="AG24" s="31">
        <f>VLOOKUP($B$1,'Multipliers and Adjustments'!$A$70:$I$86,TRUNC(COLUMN(AG$2)/5)+2,FALSE)*SUMIFS('EPA Data'!$I:$I,'EPA Data'!$D:$D,'Country Selector'!$A$2,'EPA Data'!$J:$J,$B$1,'EPA Data'!$C:$C,AG$2,'EPA Data'!$G:$G,"&gt;="&amp;$A24,'EPA Data'!$G:$G,"&lt;"&amp;$B24)*unit_conv</f>
        <v>0</v>
      </c>
      <c r="AH24">
        <f t="shared" si="21"/>
        <v>0</v>
      </c>
      <c r="AI24">
        <f t="shared" si="21"/>
        <v>0</v>
      </c>
      <c r="AJ24">
        <f t="shared" si="21"/>
        <v>0</v>
      </c>
      <c r="AK24">
        <f t="shared" si="21"/>
        <v>0</v>
      </c>
      <c r="AL24" s="31">
        <f>VLOOKUP($B$1,'Multipliers and Adjustments'!$A$70:$I$86,TRUNC(COLUMN(AL$2)/5)+2,FALSE)*SUMIFS('EPA Data'!$I:$I,'EPA Data'!$D:$D,'Country Selector'!$A$2,'EPA Data'!$J:$J,$B$1,'EPA Data'!$C:$C,AL$2,'EPA Data'!$G:$G,"&gt;="&amp;$A24,'EPA Data'!$G:$G,"&lt;"&amp;$B24)*unit_conv</f>
        <v>0</v>
      </c>
    </row>
    <row r="25" spans="1:38" x14ac:dyDescent="0.45">
      <c r="A25" s="15">
        <f t="shared" si="14"/>
        <v>-90</v>
      </c>
      <c r="B25" s="16">
        <f t="shared" ref="B25:B44" si="22">A25+10</f>
        <v>-80</v>
      </c>
      <c r="C25" s="31">
        <f>VLOOKUP($B$1,'Multipliers and Adjustments'!$A$70:$I$86,TRUNC(COLUMN(C$2)/5)+2,FALSE)*SUMIFS('EPA Data'!$I:$I,'EPA Data'!$D:$D,'Country Selector'!$A$2,'EPA Data'!$J:$J,$B$1,'EPA Data'!$C:$C,C$2,'EPA Data'!$G:$G,"&gt;="&amp;$A25,'EPA Data'!$G:$G,"&lt;"&amp;$B25)*unit_conv</f>
        <v>0</v>
      </c>
      <c r="D25">
        <f t="shared" si="15"/>
        <v>0</v>
      </c>
      <c r="E25">
        <f t="shared" si="15"/>
        <v>0</v>
      </c>
      <c r="F25">
        <f t="shared" si="15"/>
        <v>0</v>
      </c>
      <c r="G25">
        <f t="shared" si="15"/>
        <v>0</v>
      </c>
      <c r="H25" s="31">
        <f>VLOOKUP($B$1,'Multipliers and Adjustments'!$A$70:$I$86,TRUNC(COLUMN(H$2)/5)+2,FALSE)*SUMIFS('EPA Data'!$I:$I,'EPA Data'!$D:$D,'Country Selector'!$A$2,'EPA Data'!$J:$J,$B$1,'EPA Data'!$C:$C,H$2,'EPA Data'!$G:$G,"&gt;="&amp;$A25,'EPA Data'!$G:$G,"&lt;"&amp;$B25)*unit_conv</f>
        <v>0</v>
      </c>
      <c r="I25">
        <f t="shared" si="16"/>
        <v>0</v>
      </c>
      <c r="J25">
        <f t="shared" si="16"/>
        <v>0</v>
      </c>
      <c r="K25">
        <f t="shared" si="16"/>
        <v>0</v>
      </c>
      <c r="L25">
        <f t="shared" si="16"/>
        <v>0</v>
      </c>
      <c r="M25" s="31">
        <f>VLOOKUP($B$1,'Multipliers and Adjustments'!$A$70:$I$86,TRUNC(COLUMN(M$2)/5)+2,FALSE)*SUMIFS('EPA Data'!$I:$I,'EPA Data'!$D:$D,'Country Selector'!$A$2,'EPA Data'!$J:$J,$B$1,'EPA Data'!$C:$C,M$2,'EPA Data'!$G:$G,"&gt;="&amp;$A25,'EPA Data'!$G:$G,"&lt;"&amp;$B25)*unit_conv</f>
        <v>0</v>
      </c>
      <c r="N25">
        <f t="shared" si="17"/>
        <v>0</v>
      </c>
      <c r="O25">
        <f t="shared" si="17"/>
        <v>0</v>
      </c>
      <c r="P25">
        <f t="shared" si="17"/>
        <v>0</v>
      </c>
      <c r="Q25">
        <f t="shared" si="17"/>
        <v>0</v>
      </c>
      <c r="R25" s="31">
        <f>VLOOKUP($B$1,'Multipliers and Adjustments'!$A$70:$I$86,TRUNC(COLUMN(R$2)/5)+2,FALSE)*SUMIFS('EPA Data'!$I:$I,'EPA Data'!$D:$D,'Country Selector'!$A$2,'EPA Data'!$J:$J,$B$1,'EPA Data'!$C:$C,R$2,'EPA Data'!$G:$G,"&gt;="&amp;$A25,'EPA Data'!$G:$G,"&lt;"&amp;$B25)*unit_conv</f>
        <v>0</v>
      </c>
      <c r="S25">
        <f t="shared" si="18"/>
        <v>0</v>
      </c>
      <c r="T25">
        <f t="shared" si="18"/>
        <v>0</v>
      </c>
      <c r="U25">
        <f t="shared" si="18"/>
        <v>0</v>
      </c>
      <c r="V25">
        <f t="shared" si="18"/>
        <v>0</v>
      </c>
      <c r="W25" s="31">
        <f>VLOOKUP($B$1,'Multipliers and Adjustments'!$A$70:$I$86,TRUNC(COLUMN(W$2)/5)+2,FALSE)*SUMIFS('EPA Data'!$I:$I,'EPA Data'!$D:$D,'Country Selector'!$A$2,'EPA Data'!$J:$J,$B$1,'EPA Data'!$C:$C,W$2,'EPA Data'!$G:$G,"&gt;="&amp;$A25,'EPA Data'!$G:$G,"&lt;"&amp;$B25)*unit_conv</f>
        <v>0</v>
      </c>
      <c r="X25">
        <f t="shared" si="19"/>
        <v>0</v>
      </c>
      <c r="Y25">
        <f t="shared" si="19"/>
        <v>0</v>
      </c>
      <c r="Z25">
        <f t="shared" si="19"/>
        <v>0</v>
      </c>
      <c r="AA25">
        <f t="shared" si="19"/>
        <v>0</v>
      </c>
      <c r="AB25" s="31">
        <f>VLOOKUP($B$1,'Multipliers and Adjustments'!$A$70:$I$86,TRUNC(COLUMN(AB$2)/5)+2,FALSE)*SUMIFS('EPA Data'!$I:$I,'EPA Data'!$D:$D,'Country Selector'!$A$2,'EPA Data'!$J:$J,$B$1,'EPA Data'!$C:$C,AB$2,'EPA Data'!$G:$G,"&gt;="&amp;$A25,'EPA Data'!$G:$G,"&lt;"&amp;$B25)*unit_conv</f>
        <v>0</v>
      </c>
      <c r="AC25">
        <f t="shared" si="20"/>
        <v>0</v>
      </c>
      <c r="AD25">
        <f t="shared" si="20"/>
        <v>0</v>
      </c>
      <c r="AE25">
        <f t="shared" si="20"/>
        <v>0</v>
      </c>
      <c r="AF25">
        <f t="shared" si="20"/>
        <v>0</v>
      </c>
      <c r="AG25" s="31">
        <f>VLOOKUP($B$1,'Multipliers and Adjustments'!$A$70:$I$86,TRUNC(COLUMN(AG$2)/5)+2,FALSE)*SUMIFS('EPA Data'!$I:$I,'EPA Data'!$D:$D,'Country Selector'!$A$2,'EPA Data'!$J:$J,$B$1,'EPA Data'!$C:$C,AG$2,'EPA Data'!$G:$G,"&gt;="&amp;$A25,'EPA Data'!$G:$G,"&lt;"&amp;$B25)*unit_conv</f>
        <v>0</v>
      </c>
      <c r="AH25">
        <f t="shared" si="21"/>
        <v>0</v>
      </c>
      <c r="AI25">
        <f t="shared" si="21"/>
        <v>0</v>
      </c>
      <c r="AJ25">
        <f t="shared" si="21"/>
        <v>0</v>
      </c>
      <c r="AK25">
        <f t="shared" si="21"/>
        <v>0</v>
      </c>
      <c r="AL25" s="31">
        <f>VLOOKUP($B$1,'Multipliers and Adjustments'!$A$70:$I$86,TRUNC(COLUMN(AL$2)/5)+2,FALSE)*SUMIFS('EPA Data'!$I:$I,'EPA Data'!$D:$D,'Country Selector'!$A$2,'EPA Data'!$J:$J,$B$1,'EPA Data'!$C:$C,AL$2,'EPA Data'!$G:$G,"&gt;="&amp;$A25,'EPA Data'!$G:$G,"&lt;"&amp;$B25)*unit_conv</f>
        <v>0</v>
      </c>
    </row>
    <row r="26" spans="1:38" x14ac:dyDescent="0.45">
      <c r="A26" s="15">
        <f t="shared" si="14"/>
        <v>-80</v>
      </c>
      <c r="B26" s="16">
        <f t="shared" si="22"/>
        <v>-70</v>
      </c>
      <c r="C26" s="31">
        <f>VLOOKUP($B$1,'Multipliers and Adjustments'!$A$70:$I$86,TRUNC(COLUMN(C$2)/5)+2,FALSE)*SUMIFS('EPA Data'!$I:$I,'EPA Data'!$D:$D,'Country Selector'!$A$2,'EPA Data'!$J:$J,$B$1,'EPA Data'!$C:$C,C$2,'EPA Data'!$G:$G,"&gt;="&amp;$A26,'EPA Data'!$G:$G,"&lt;"&amp;$B26)*unit_conv</f>
        <v>0</v>
      </c>
      <c r="D26">
        <f t="shared" si="15"/>
        <v>0</v>
      </c>
      <c r="E26">
        <f t="shared" si="15"/>
        <v>0</v>
      </c>
      <c r="F26">
        <f t="shared" si="15"/>
        <v>0</v>
      </c>
      <c r="G26">
        <f t="shared" si="15"/>
        <v>0</v>
      </c>
      <c r="H26" s="31">
        <f>VLOOKUP($B$1,'Multipliers and Adjustments'!$A$70:$I$86,TRUNC(COLUMN(H$2)/5)+2,FALSE)*SUMIFS('EPA Data'!$I:$I,'EPA Data'!$D:$D,'Country Selector'!$A$2,'EPA Data'!$J:$J,$B$1,'EPA Data'!$C:$C,H$2,'EPA Data'!$G:$G,"&gt;="&amp;$A26,'EPA Data'!$G:$G,"&lt;"&amp;$B26)*unit_conv</f>
        <v>0</v>
      </c>
      <c r="I26">
        <f t="shared" si="16"/>
        <v>0</v>
      </c>
      <c r="J26">
        <f t="shared" si="16"/>
        <v>0</v>
      </c>
      <c r="K26">
        <f t="shared" si="16"/>
        <v>0</v>
      </c>
      <c r="L26">
        <f t="shared" si="16"/>
        <v>0</v>
      </c>
      <c r="M26" s="31">
        <f>VLOOKUP($B$1,'Multipliers and Adjustments'!$A$70:$I$86,TRUNC(COLUMN(M$2)/5)+2,FALSE)*SUMIFS('EPA Data'!$I:$I,'EPA Data'!$D:$D,'Country Selector'!$A$2,'EPA Data'!$J:$J,$B$1,'EPA Data'!$C:$C,M$2,'EPA Data'!$G:$G,"&gt;="&amp;$A26,'EPA Data'!$G:$G,"&lt;"&amp;$B26)*unit_conv</f>
        <v>0</v>
      </c>
      <c r="N26">
        <f t="shared" si="17"/>
        <v>0</v>
      </c>
      <c r="O26">
        <f t="shared" si="17"/>
        <v>0</v>
      </c>
      <c r="P26">
        <f t="shared" si="17"/>
        <v>0</v>
      </c>
      <c r="Q26">
        <f t="shared" si="17"/>
        <v>0</v>
      </c>
      <c r="R26" s="31">
        <f>VLOOKUP($B$1,'Multipliers and Adjustments'!$A$70:$I$86,TRUNC(COLUMN(R$2)/5)+2,FALSE)*SUMIFS('EPA Data'!$I:$I,'EPA Data'!$D:$D,'Country Selector'!$A$2,'EPA Data'!$J:$J,$B$1,'EPA Data'!$C:$C,R$2,'EPA Data'!$G:$G,"&gt;="&amp;$A26,'EPA Data'!$G:$G,"&lt;"&amp;$B26)*unit_conv</f>
        <v>0</v>
      </c>
      <c r="S26">
        <f t="shared" si="18"/>
        <v>0</v>
      </c>
      <c r="T26">
        <f t="shared" si="18"/>
        <v>0</v>
      </c>
      <c r="U26">
        <f t="shared" si="18"/>
        <v>0</v>
      </c>
      <c r="V26">
        <f t="shared" si="18"/>
        <v>0</v>
      </c>
      <c r="W26" s="31">
        <f>VLOOKUP($B$1,'Multipliers and Adjustments'!$A$70:$I$86,TRUNC(COLUMN(W$2)/5)+2,FALSE)*SUMIFS('EPA Data'!$I:$I,'EPA Data'!$D:$D,'Country Selector'!$A$2,'EPA Data'!$J:$J,$B$1,'EPA Data'!$C:$C,W$2,'EPA Data'!$G:$G,"&gt;="&amp;$A26,'EPA Data'!$G:$G,"&lt;"&amp;$B26)*unit_conv</f>
        <v>0</v>
      </c>
      <c r="X26">
        <f t="shared" si="19"/>
        <v>0</v>
      </c>
      <c r="Y26">
        <f t="shared" si="19"/>
        <v>0</v>
      </c>
      <c r="Z26">
        <f t="shared" si="19"/>
        <v>0</v>
      </c>
      <c r="AA26">
        <f t="shared" si="19"/>
        <v>0</v>
      </c>
      <c r="AB26" s="31">
        <f>VLOOKUP($B$1,'Multipliers and Adjustments'!$A$70:$I$86,TRUNC(COLUMN(AB$2)/5)+2,FALSE)*SUMIFS('EPA Data'!$I:$I,'EPA Data'!$D:$D,'Country Selector'!$A$2,'EPA Data'!$J:$J,$B$1,'EPA Data'!$C:$C,AB$2,'EPA Data'!$G:$G,"&gt;="&amp;$A26,'EPA Data'!$G:$G,"&lt;"&amp;$B26)*unit_conv</f>
        <v>0</v>
      </c>
      <c r="AC26">
        <f t="shared" si="20"/>
        <v>0</v>
      </c>
      <c r="AD26">
        <f t="shared" si="20"/>
        <v>0</v>
      </c>
      <c r="AE26">
        <f t="shared" si="20"/>
        <v>0</v>
      </c>
      <c r="AF26">
        <f t="shared" si="20"/>
        <v>0</v>
      </c>
      <c r="AG26" s="31">
        <f>VLOOKUP($B$1,'Multipliers and Adjustments'!$A$70:$I$86,TRUNC(COLUMN(AG$2)/5)+2,FALSE)*SUMIFS('EPA Data'!$I:$I,'EPA Data'!$D:$D,'Country Selector'!$A$2,'EPA Data'!$J:$J,$B$1,'EPA Data'!$C:$C,AG$2,'EPA Data'!$G:$G,"&gt;="&amp;$A26,'EPA Data'!$G:$G,"&lt;"&amp;$B26)*unit_conv</f>
        <v>0</v>
      </c>
      <c r="AH26">
        <f t="shared" si="21"/>
        <v>0</v>
      </c>
      <c r="AI26">
        <f t="shared" si="21"/>
        <v>0</v>
      </c>
      <c r="AJ26">
        <f t="shared" si="21"/>
        <v>0</v>
      </c>
      <c r="AK26">
        <f t="shared" si="21"/>
        <v>0</v>
      </c>
      <c r="AL26" s="31">
        <f>VLOOKUP($B$1,'Multipliers and Adjustments'!$A$70:$I$86,TRUNC(COLUMN(AL$2)/5)+2,FALSE)*SUMIFS('EPA Data'!$I:$I,'EPA Data'!$D:$D,'Country Selector'!$A$2,'EPA Data'!$J:$J,$B$1,'EPA Data'!$C:$C,AL$2,'EPA Data'!$G:$G,"&gt;="&amp;$A26,'EPA Data'!$G:$G,"&lt;"&amp;$B26)*unit_conv</f>
        <v>0</v>
      </c>
    </row>
    <row r="27" spans="1:38" x14ac:dyDescent="0.45">
      <c r="A27" s="15">
        <f t="shared" si="14"/>
        <v>-70</v>
      </c>
      <c r="B27" s="16">
        <f t="shared" si="22"/>
        <v>-60</v>
      </c>
      <c r="C27" s="31">
        <f>VLOOKUP($B$1,'Multipliers and Adjustments'!$A$70:$I$86,TRUNC(COLUMN(C$2)/5)+2,FALSE)*SUMIFS('EPA Data'!$I:$I,'EPA Data'!$D:$D,'Country Selector'!$A$2,'EPA Data'!$J:$J,$B$1,'EPA Data'!$C:$C,C$2,'EPA Data'!$G:$G,"&gt;="&amp;$A27,'EPA Data'!$G:$G,"&lt;"&amp;$B27)*unit_conv</f>
        <v>0</v>
      </c>
      <c r="D27">
        <f t="shared" si="15"/>
        <v>0</v>
      </c>
      <c r="E27">
        <f t="shared" si="15"/>
        <v>0</v>
      </c>
      <c r="F27">
        <f t="shared" si="15"/>
        <v>0</v>
      </c>
      <c r="G27">
        <f t="shared" si="15"/>
        <v>0</v>
      </c>
      <c r="H27" s="31">
        <f>VLOOKUP($B$1,'Multipliers and Adjustments'!$A$70:$I$86,TRUNC(COLUMN(H$2)/5)+2,FALSE)*SUMIFS('EPA Data'!$I:$I,'EPA Data'!$D:$D,'Country Selector'!$A$2,'EPA Data'!$J:$J,$B$1,'EPA Data'!$C:$C,H$2,'EPA Data'!$G:$G,"&gt;="&amp;$A27,'EPA Data'!$G:$G,"&lt;"&amp;$B27)*unit_conv</f>
        <v>0</v>
      </c>
      <c r="I27">
        <f t="shared" si="16"/>
        <v>0</v>
      </c>
      <c r="J27">
        <f t="shared" si="16"/>
        <v>0</v>
      </c>
      <c r="K27">
        <f t="shared" si="16"/>
        <v>0</v>
      </c>
      <c r="L27">
        <f t="shared" si="16"/>
        <v>0</v>
      </c>
      <c r="M27" s="31">
        <f>VLOOKUP($B$1,'Multipliers and Adjustments'!$A$70:$I$86,TRUNC(COLUMN(M$2)/5)+2,FALSE)*SUMIFS('EPA Data'!$I:$I,'EPA Data'!$D:$D,'Country Selector'!$A$2,'EPA Data'!$J:$J,$B$1,'EPA Data'!$C:$C,M$2,'EPA Data'!$G:$G,"&gt;="&amp;$A27,'EPA Data'!$G:$G,"&lt;"&amp;$B27)*unit_conv</f>
        <v>0</v>
      </c>
      <c r="N27">
        <f t="shared" si="17"/>
        <v>0</v>
      </c>
      <c r="O27">
        <f t="shared" si="17"/>
        <v>0</v>
      </c>
      <c r="P27">
        <f t="shared" si="17"/>
        <v>0</v>
      </c>
      <c r="Q27">
        <f t="shared" si="17"/>
        <v>0</v>
      </c>
      <c r="R27" s="31">
        <f>VLOOKUP($B$1,'Multipliers and Adjustments'!$A$70:$I$86,TRUNC(COLUMN(R$2)/5)+2,FALSE)*SUMIFS('EPA Data'!$I:$I,'EPA Data'!$D:$D,'Country Selector'!$A$2,'EPA Data'!$J:$J,$B$1,'EPA Data'!$C:$C,R$2,'EPA Data'!$G:$G,"&gt;="&amp;$A27,'EPA Data'!$G:$G,"&lt;"&amp;$B27)*unit_conv</f>
        <v>0</v>
      </c>
      <c r="S27">
        <f t="shared" si="18"/>
        <v>0</v>
      </c>
      <c r="T27">
        <f t="shared" si="18"/>
        <v>0</v>
      </c>
      <c r="U27">
        <f t="shared" si="18"/>
        <v>0</v>
      </c>
      <c r="V27">
        <f t="shared" si="18"/>
        <v>0</v>
      </c>
      <c r="W27" s="31">
        <f>VLOOKUP($B$1,'Multipliers and Adjustments'!$A$70:$I$86,TRUNC(COLUMN(W$2)/5)+2,FALSE)*SUMIFS('EPA Data'!$I:$I,'EPA Data'!$D:$D,'Country Selector'!$A$2,'EPA Data'!$J:$J,$B$1,'EPA Data'!$C:$C,W$2,'EPA Data'!$G:$G,"&gt;="&amp;$A27,'EPA Data'!$G:$G,"&lt;"&amp;$B27)*unit_conv</f>
        <v>0</v>
      </c>
      <c r="X27">
        <f t="shared" si="19"/>
        <v>0</v>
      </c>
      <c r="Y27">
        <f t="shared" si="19"/>
        <v>0</v>
      </c>
      <c r="Z27">
        <f t="shared" si="19"/>
        <v>0</v>
      </c>
      <c r="AA27">
        <f t="shared" si="19"/>
        <v>0</v>
      </c>
      <c r="AB27" s="31">
        <f>VLOOKUP($B$1,'Multipliers and Adjustments'!$A$70:$I$86,TRUNC(COLUMN(AB$2)/5)+2,FALSE)*SUMIFS('EPA Data'!$I:$I,'EPA Data'!$D:$D,'Country Selector'!$A$2,'EPA Data'!$J:$J,$B$1,'EPA Data'!$C:$C,AB$2,'EPA Data'!$G:$G,"&gt;="&amp;$A27,'EPA Data'!$G:$G,"&lt;"&amp;$B27)*unit_conv</f>
        <v>0</v>
      </c>
      <c r="AC27">
        <f t="shared" si="20"/>
        <v>0</v>
      </c>
      <c r="AD27">
        <f t="shared" si="20"/>
        <v>0</v>
      </c>
      <c r="AE27">
        <f t="shared" si="20"/>
        <v>0</v>
      </c>
      <c r="AF27">
        <f t="shared" si="20"/>
        <v>0</v>
      </c>
      <c r="AG27" s="31">
        <f>VLOOKUP($B$1,'Multipliers and Adjustments'!$A$70:$I$86,TRUNC(COLUMN(AG$2)/5)+2,FALSE)*SUMIFS('EPA Data'!$I:$I,'EPA Data'!$D:$D,'Country Selector'!$A$2,'EPA Data'!$J:$J,$B$1,'EPA Data'!$C:$C,AG$2,'EPA Data'!$G:$G,"&gt;="&amp;$A27,'EPA Data'!$G:$G,"&lt;"&amp;$B27)*unit_conv</f>
        <v>0</v>
      </c>
      <c r="AH27">
        <f t="shared" si="21"/>
        <v>0</v>
      </c>
      <c r="AI27">
        <f t="shared" si="21"/>
        <v>0</v>
      </c>
      <c r="AJ27">
        <f t="shared" si="21"/>
        <v>0</v>
      </c>
      <c r="AK27">
        <f t="shared" si="21"/>
        <v>0</v>
      </c>
      <c r="AL27" s="31">
        <f>VLOOKUP($B$1,'Multipliers and Adjustments'!$A$70:$I$86,TRUNC(COLUMN(AL$2)/5)+2,FALSE)*SUMIFS('EPA Data'!$I:$I,'EPA Data'!$D:$D,'Country Selector'!$A$2,'EPA Data'!$J:$J,$B$1,'EPA Data'!$C:$C,AL$2,'EPA Data'!$G:$G,"&gt;="&amp;$A27,'EPA Data'!$G:$G,"&lt;"&amp;$B27)*unit_conv</f>
        <v>0</v>
      </c>
    </row>
    <row r="28" spans="1:38" x14ac:dyDescent="0.45">
      <c r="A28" s="15">
        <f t="shared" si="14"/>
        <v>-60</v>
      </c>
      <c r="B28" s="16">
        <f t="shared" si="22"/>
        <v>-50</v>
      </c>
      <c r="C28" s="31">
        <f>VLOOKUP($B$1,'Multipliers and Adjustments'!$A$70:$I$86,TRUNC(COLUMN(C$2)/5)+2,FALSE)*SUMIFS('EPA Data'!$I:$I,'EPA Data'!$D:$D,'Country Selector'!$A$2,'EPA Data'!$J:$J,$B$1,'EPA Data'!$C:$C,C$2,'EPA Data'!$G:$G,"&gt;="&amp;$A28,'EPA Data'!$G:$G,"&lt;"&amp;$B28)*unit_conv</f>
        <v>0</v>
      </c>
      <c r="D28">
        <f t="shared" si="15"/>
        <v>0</v>
      </c>
      <c r="E28">
        <f t="shared" si="15"/>
        <v>0</v>
      </c>
      <c r="F28">
        <f t="shared" si="15"/>
        <v>0</v>
      </c>
      <c r="G28">
        <f t="shared" si="15"/>
        <v>0</v>
      </c>
      <c r="H28" s="31">
        <f>VLOOKUP($B$1,'Multipliers and Adjustments'!$A$70:$I$86,TRUNC(COLUMN(H$2)/5)+2,FALSE)*SUMIFS('EPA Data'!$I:$I,'EPA Data'!$D:$D,'Country Selector'!$A$2,'EPA Data'!$J:$J,$B$1,'EPA Data'!$C:$C,H$2,'EPA Data'!$G:$G,"&gt;="&amp;$A28,'EPA Data'!$G:$G,"&lt;"&amp;$B28)*unit_conv</f>
        <v>0</v>
      </c>
      <c r="I28">
        <f t="shared" si="16"/>
        <v>0</v>
      </c>
      <c r="J28">
        <f t="shared" si="16"/>
        <v>0</v>
      </c>
      <c r="K28">
        <f t="shared" si="16"/>
        <v>0</v>
      </c>
      <c r="L28">
        <f t="shared" si="16"/>
        <v>0</v>
      </c>
      <c r="M28" s="31">
        <f>VLOOKUP($B$1,'Multipliers and Adjustments'!$A$70:$I$86,TRUNC(COLUMN(M$2)/5)+2,FALSE)*SUMIFS('EPA Data'!$I:$I,'EPA Data'!$D:$D,'Country Selector'!$A$2,'EPA Data'!$J:$J,$B$1,'EPA Data'!$C:$C,M$2,'EPA Data'!$G:$G,"&gt;="&amp;$A28,'EPA Data'!$G:$G,"&lt;"&amp;$B28)*unit_conv</f>
        <v>0</v>
      </c>
      <c r="N28">
        <f t="shared" si="17"/>
        <v>0</v>
      </c>
      <c r="O28">
        <f t="shared" si="17"/>
        <v>0</v>
      </c>
      <c r="P28">
        <f t="shared" si="17"/>
        <v>0</v>
      </c>
      <c r="Q28">
        <f t="shared" si="17"/>
        <v>0</v>
      </c>
      <c r="R28" s="31">
        <f>VLOOKUP($B$1,'Multipliers and Adjustments'!$A$70:$I$86,TRUNC(COLUMN(R$2)/5)+2,FALSE)*SUMIFS('EPA Data'!$I:$I,'EPA Data'!$D:$D,'Country Selector'!$A$2,'EPA Data'!$J:$J,$B$1,'EPA Data'!$C:$C,R$2,'EPA Data'!$G:$G,"&gt;="&amp;$A28,'EPA Data'!$G:$G,"&lt;"&amp;$B28)*unit_conv</f>
        <v>0</v>
      </c>
      <c r="S28">
        <f t="shared" si="18"/>
        <v>0</v>
      </c>
      <c r="T28">
        <f t="shared" si="18"/>
        <v>0</v>
      </c>
      <c r="U28">
        <f t="shared" si="18"/>
        <v>0</v>
      </c>
      <c r="V28">
        <f t="shared" si="18"/>
        <v>0</v>
      </c>
      <c r="W28" s="31">
        <f>VLOOKUP($B$1,'Multipliers and Adjustments'!$A$70:$I$86,TRUNC(COLUMN(W$2)/5)+2,FALSE)*SUMIFS('EPA Data'!$I:$I,'EPA Data'!$D:$D,'Country Selector'!$A$2,'EPA Data'!$J:$J,$B$1,'EPA Data'!$C:$C,W$2,'EPA Data'!$G:$G,"&gt;="&amp;$A28,'EPA Data'!$G:$G,"&lt;"&amp;$B28)*unit_conv</f>
        <v>0</v>
      </c>
      <c r="X28">
        <f t="shared" si="19"/>
        <v>0</v>
      </c>
      <c r="Y28">
        <f t="shared" si="19"/>
        <v>0</v>
      </c>
      <c r="Z28">
        <f t="shared" si="19"/>
        <v>0</v>
      </c>
      <c r="AA28">
        <f t="shared" si="19"/>
        <v>0</v>
      </c>
      <c r="AB28" s="31">
        <f>VLOOKUP($B$1,'Multipliers and Adjustments'!$A$70:$I$86,TRUNC(COLUMN(AB$2)/5)+2,FALSE)*SUMIFS('EPA Data'!$I:$I,'EPA Data'!$D:$D,'Country Selector'!$A$2,'EPA Data'!$J:$J,$B$1,'EPA Data'!$C:$C,AB$2,'EPA Data'!$G:$G,"&gt;="&amp;$A28,'EPA Data'!$G:$G,"&lt;"&amp;$B28)*unit_conv</f>
        <v>0</v>
      </c>
      <c r="AC28">
        <f t="shared" si="20"/>
        <v>0</v>
      </c>
      <c r="AD28">
        <f t="shared" si="20"/>
        <v>0</v>
      </c>
      <c r="AE28">
        <f t="shared" si="20"/>
        <v>0</v>
      </c>
      <c r="AF28">
        <f t="shared" si="20"/>
        <v>0</v>
      </c>
      <c r="AG28" s="31">
        <f>VLOOKUP($B$1,'Multipliers and Adjustments'!$A$70:$I$86,TRUNC(COLUMN(AG$2)/5)+2,FALSE)*SUMIFS('EPA Data'!$I:$I,'EPA Data'!$D:$D,'Country Selector'!$A$2,'EPA Data'!$J:$J,$B$1,'EPA Data'!$C:$C,AG$2,'EPA Data'!$G:$G,"&gt;="&amp;$A28,'EPA Data'!$G:$G,"&lt;"&amp;$B28)*unit_conv</f>
        <v>0</v>
      </c>
      <c r="AH28">
        <f t="shared" si="21"/>
        <v>0</v>
      </c>
      <c r="AI28">
        <f t="shared" si="21"/>
        <v>0</v>
      </c>
      <c r="AJ28">
        <f t="shared" si="21"/>
        <v>0</v>
      </c>
      <c r="AK28">
        <f t="shared" si="21"/>
        <v>0</v>
      </c>
      <c r="AL28" s="31">
        <f>VLOOKUP($B$1,'Multipliers and Adjustments'!$A$70:$I$86,TRUNC(COLUMN(AL$2)/5)+2,FALSE)*SUMIFS('EPA Data'!$I:$I,'EPA Data'!$D:$D,'Country Selector'!$A$2,'EPA Data'!$J:$J,$B$1,'EPA Data'!$C:$C,AL$2,'EPA Data'!$G:$G,"&gt;="&amp;$A28,'EPA Data'!$G:$G,"&lt;"&amp;$B28)*unit_conv</f>
        <v>0</v>
      </c>
    </row>
    <row r="29" spans="1:38" x14ac:dyDescent="0.45">
      <c r="A29" s="15">
        <f t="shared" si="14"/>
        <v>-50</v>
      </c>
      <c r="B29" s="16">
        <f t="shared" si="22"/>
        <v>-40</v>
      </c>
      <c r="C29" s="31">
        <f>VLOOKUP($B$1,'Multipliers and Adjustments'!$A$70:$I$86,TRUNC(COLUMN(C$2)/5)+2,FALSE)*SUMIFS('EPA Data'!$I:$I,'EPA Data'!$D:$D,'Country Selector'!$A$2,'EPA Data'!$J:$J,$B$1,'EPA Data'!$C:$C,C$2,'EPA Data'!$G:$G,"&gt;="&amp;$A29,'EPA Data'!$G:$G,"&lt;"&amp;$B29)*unit_conv</f>
        <v>0</v>
      </c>
      <c r="D29">
        <f t="shared" si="15"/>
        <v>0</v>
      </c>
      <c r="E29">
        <f t="shared" si="15"/>
        <v>0</v>
      </c>
      <c r="F29">
        <f t="shared" si="15"/>
        <v>0</v>
      </c>
      <c r="G29">
        <f t="shared" si="15"/>
        <v>0</v>
      </c>
      <c r="H29" s="31">
        <f>VLOOKUP($B$1,'Multipliers and Adjustments'!$A$70:$I$86,TRUNC(COLUMN(H$2)/5)+2,FALSE)*SUMIFS('EPA Data'!$I:$I,'EPA Data'!$D:$D,'Country Selector'!$A$2,'EPA Data'!$J:$J,$B$1,'EPA Data'!$C:$C,H$2,'EPA Data'!$G:$G,"&gt;="&amp;$A29,'EPA Data'!$G:$G,"&lt;"&amp;$B29)*unit_conv</f>
        <v>0</v>
      </c>
      <c r="I29">
        <f t="shared" si="16"/>
        <v>0</v>
      </c>
      <c r="J29">
        <f t="shared" si="16"/>
        <v>0</v>
      </c>
      <c r="K29">
        <f t="shared" si="16"/>
        <v>0</v>
      </c>
      <c r="L29">
        <f t="shared" si="16"/>
        <v>0</v>
      </c>
      <c r="M29" s="31">
        <f>VLOOKUP($B$1,'Multipliers and Adjustments'!$A$70:$I$86,TRUNC(COLUMN(M$2)/5)+2,FALSE)*SUMIFS('EPA Data'!$I:$I,'EPA Data'!$D:$D,'Country Selector'!$A$2,'EPA Data'!$J:$J,$B$1,'EPA Data'!$C:$C,M$2,'EPA Data'!$G:$G,"&gt;="&amp;$A29,'EPA Data'!$G:$G,"&lt;"&amp;$B29)*unit_conv</f>
        <v>0</v>
      </c>
      <c r="N29">
        <f t="shared" si="17"/>
        <v>0</v>
      </c>
      <c r="O29">
        <f t="shared" si="17"/>
        <v>0</v>
      </c>
      <c r="P29">
        <f t="shared" si="17"/>
        <v>0</v>
      </c>
      <c r="Q29">
        <f t="shared" si="17"/>
        <v>0</v>
      </c>
      <c r="R29" s="31">
        <f>VLOOKUP($B$1,'Multipliers and Adjustments'!$A$70:$I$86,TRUNC(COLUMN(R$2)/5)+2,FALSE)*SUMIFS('EPA Data'!$I:$I,'EPA Data'!$D:$D,'Country Selector'!$A$2,'EPA Data'!$J:$J,$B$1,'EPA Data'!$C:$C,R$2,'EPA Data'!$G:$G,"&gt;="&amp;$A29,'EPA Data'!$G:$G,"&lt;"&amp;$B29)*unit_conv</f>
        <v>0</v>
      </c>
      <c r="S29">
        <f t="shared" si="18"/>
        <v>0</v>
      </c>
      <c r="T29">
        <f t="shared" si="18"/>
        <v>0</v>
      </c>
      <c r="U29">
        <f t="shared" si="18"/>
        <v>0</v>
      </c>
      <c r="V29">
        <f t="shared" si="18"/>
        <v>0</v>
      </c>
      <c r="W29" s="31">
        <f>VLOOKUP($B$1,'Multipliers and Adjustments'!$A$70:$I$86,TRUNC(COLUMN(W$2)/5)+2,FALSE)*SUMIFS('EPA Data'!$I:$I,'EPA Data'!$D:$D,'Country Selector'!$A$2,'EPA Data'!$J:$J,$B$1,'EPA Data'!$C:$C,W$2,'EPA Data'!$G:$G,"&gt;="&amp;$A29,'EPA Data'!$G:$G,"&lt;"&amp;$B29)*unit_conv</f>
        <v>0</v>
      </c>
      <c r="X29">
        <f t="shared" si="19"/>
        <v>0</v>
      </c>
      <c r="Y29">
        <f t="shared" si="19"/>
        <v>0</v>
      </c>
      <c r="Z29">
        <f t="shared" si="19"/>
        <v>0</v>
      </c>
      <c r="AA29">
        <f t="shared" si="19"/>
        <v>0</v>
      </c>
      <c r="AB29" s="31">
        <f>VLOOKUP($B$1,'Multipliers and Adjustments'!$A$70:$I$86,TRUNC(COLUMN(AB$2)/5)+2,FALSE)*SUMIFS('EPA Data'!$I:$I,'EPA Data'!$D:$D,'Country Selector'!$A$2,'EPA Data'!$J:$J,$B$1,'EPA Data'!$C:$C,AB$2,'EPA Data'!$G:$G,"&gt;="&amp;$A29,'EPA Data'!$G:$G,"&lt;"&amp;$B29)*unit_conv</f>
        <v>0</v>
      </c>
      <c r="AC29">
        <f t="shared" si="20"/>
        <v>0</v>
      </c>
      <c r="AD29">
        <f t="shared" si="20"/>
        <v>0</v>
      </c>
      <c r="AE29">
        <f t="shared" si="20"/>
        <v>0</v>
      </c>
      <c r="AF29">
        <f t="shared" si="20"/>
        <v>0</v>
      </c>
      <c r="AG29" s="31">
        <f>VLOOKUP($B$1,'Multipliers and Adjustments'!$A$70:$I$86,TRUNC(COLUMN(AG$2)/5)+2,FALSE)*SUMIFS('EPA Data'!$I:$I,'EPA Data'!$D:$D,'Country Selector'!$A$2,'EPA Data'!$J:$J,$B$1,'EPA Data'!$C:$C,AG$2,'EPA Data'!$G:$G,"&gt;="&amp;$A29,'EPA Data'!$G:$G,"&lt;"&amp;$B29)*unit_conv</f>
        <v>0</v>
      </c>
      <c r="AH29">
        <f t="shared" si="21"/>
        <v>0</v>
      </c>
      <c r="AI29">
        <f t="shared" si="21"/>
        <v>0</v>
      </c>
      <c r="AJ29">
        <f t="shared" si="21"/>
        <v>0</v>
      </c>
      <c r="AK29">
        <f t="shared" si="21"/>
        <v>0</v>
      </c>
      <c r="AL29" s="31">
        <f>VLOOKUP($B$1,'Multipliers and Adjustments'!$A$70:$I$86,TRUNC(COLUMN(AL$2)/5)+2,FALSE)*SUMIFS('EPA Data'!$I:$I,'EPA Data'!$D:$D,'Country Selector'!$A$2,'EPA Data'!$J:$J,$B$1,'EPA Data'!$C:$C,AL$2,'EPA Data'!$G:$G,"&gt;="&amp;$A29,'EPA Data'!$G:$G,"&lt;"&amp;$B29)*unit_conv</f>
        <v>0</v>
      </c>
    </row>
    <row r="30" spans="1:38" x14ac:dyDescent="0.45">
      <c r="A30" s="15">
        <f t="shared" si="14"/>
        <v>-40</v>
      </c>
      <c r="B30" s="16">
        <f t="shared" si="22"/>
        <v>-30</v>
      </c>
      <c r="C30" s="31">
        <f>VLOOKUP($B$1,'Multipliers and Adjustments'!$A$70:$I$86,TRUNC(COLUMN(C$2)/5)+2,FALSE)*SUMIFS('EPA Data'!$I:$I,'EPA Data'!$D:$D,'Country Selector'!$A$2,'EPA Data'!$J:$J,$B$1,'EPA Data'!$C:$C,C$2,'EPA Data'!$G:$G,"&gt;="&amp;$A30,'EPA Data'!$G:$G,"&lt;"&amp;$B30)*unit_conv</f>
        <v>0</v>
      </c>
      <c r="D30">
        <f t="shared" si="15"/>
        <v>0</v>
      </c>
      <c r="E30">
        <f t="shared" si="15"/>
        <v>0</v>
      </c>
      <c r="F30">
        <f t="shared" si="15"/>
        <v>0</v>
      </c>
      <c r="G30">
        <f t="shared" si="15"/>
        <v>0</v>
      </c>
      <c r="H30" s="31">
        <f>VLOOKUP($B$1,'Multipliers and Adjustments'!$A$70:$I$86,TRUNC(COLUMN(H$2)/5)+2,FALSE)*SUMIFS('EPA Data'!$I:$I,'EPA Data'!$D:$D,'Country Selector'!$A$2,'EPA Data'!$J:$J,$B$1,'EPA Data'!$C:$C,H$2,'EPA Data'!$G:$G,"&gt;="&amp;$A30,'EPA Data'!$G:$G,"&lt;"&amp;$B30)*unit_conv</f>
        <v>0</v>
      </c>
      <c r="I30">
        <f t="shared" si="16"/>
        <v>0</v>
      </c>
      <c r="J30">
        <f t="shared" si="16"/>
        <v>0</v>
      </c>
      <c r="K30">
        <f t="shared" si="16"/>
        <v>0</v>
      </c>
      <c r="L30">
        <f t="shared" si="16"/>
        <v>0</v>
      </c>
      <c r="M30" s="31">
        <f>VLOOKUP($B$1,'Multipliers and Adjustments'!$A$70:$I$86,TRUNC(COLUMN(M$2)/5)+2,FALSE)*SUMIFS('EPA Data'!$I:$I,'EPA Data'!$D:$D,'Country Selector'!$A$2,'EPA Data'!$J:$J,$B$1,'EPA Data'!$C:$C,M$2,'EPA Data'!$G:$G,"&gt;="&amp;$A30,'EPA Data'!$G:$G,"&lt;"&amp;$B30)*unit_conv</f>
        <v>0</v>
      </c>
      <c r="N30">
        <f t="shared" si="17"/>
        <v>0</v>
      </c>
      <c r="O30">
        <f t="shared" si="17"/>
        <v>0</v>
      </c>
      <c r="P30">
        <f t="shared" si="17"/>
        <v>0</v>
      </c>
      <c r="Q30">
        <f t="shared" si="17"/>
        <v>0</v>
      </c>
      <c r="R30" s="31">
        <f>VLOOKUP($B$1,'Multipliers and Adjustments'!$A$70:$I$86,TRUNC(COLUMN(R$2)/5)+2,FALSE)*SUMIFS('EPA Data'!$I:$I,'EPA Data'!$D:$D,'Country Selector'!$A$2,'EPA Data'!$J:$J,$B$1,'EPA Data'!$C:$C,R$2,'EPA Data'!$G:$G,"&gt;="&amp;$A30,'EPA Data'!$G:$G,"&lt;"&amp;$B30)*unit_conv</f>
        <v>0</v>
      </c>
      <c r="S30">
        <f t="shared" si="18"/>
        <v>0</v>
      </c>
      <c r="T30">
        <f t="shared" si="18"/>
        <v>0</v>
      </c>
      <c r="U30">
        <f t="shared" si="18"/>
        <v>0</v>
      </c>
      <c r="V30">
        <f t="shared" si="18"/>
        <v>0</v>
      </c>
      <c r="W30" s="31">
        <f>VLOOKUP($B$1,'Multipliers and Adjustments'!$A$70:$I$86,TRUNC(COLUMN(W$2)/5)+2,FALSE)*SUMIFS('EPA Data'!$I:$I,'EPA Data'!$D:$D,'Country Selector'!$A$2,'EPA Data'!$J:$J,$B$1,'EPA Data'!$C:$C,W$2,'EPA Data'!$G:$G,"&gt;="&amp;$A30,'EPA Data'!$G:$G,"&lt;"&amp;$B30)*unit_conv</f>
        <v>0</v>
      </c>
      <c r="X30">
        <f t="shared" si="19"/>
        <v>0</v>
      </c>
      <c r="Y30">
        <f t="shared" si="19"/>
        <v>0</v>
      </c>
      <c r="Z30">
        <f t="shared" si="19"/>
        <v>0</v>
      </c>
      <c r="AA30">
        <f t="shared" si="19"/>
        <v>0</v>
      </c>
      <c r="AB30" s="31">
        <f>VLOOKUP($B$1,'Multipliers and Adjustments'!$A$70:$I$86,TRUNC(COLUMN(AB$2)/5)+2,FALSE)*SUMIFS('EPA Data'!$I:$I,'EPA Data'!$D:$D,'Country Selector'!$A$2,'EPA Data'!$J:$J,$B$1,'EPA Data'!$C:$C,AB$2,'EPA Data'!$G:$G,"&gt;="&amp;$A30,'EPA Data'!$G:$G,"&lt;"&amp;$B30)*unit_conv</f>
        <v>0</v>
      </c>
      <c r="AC30">
        <f t="shared" si="20"/>
        <v>0</v>
      </c>
      <c r="AD30">
        <f t="shared" si="20"/>
        <v>0</v>
      </c>
      <c r="AE30">
        <f t="shared" si="20"/>
        <v>0</v>
      </c>
      <c r="AF30">
        <f t="shared" si="20"/>
        <v>0</v>
      </c>
      <c r="AG30" s="31">
        <f>VLOOKUP($B$1,'Multipliers and Adjustments'!$A$70:$I$86,TRUNC(COLUMN(AG$2)/5)+2,FALSE)*SUMIFS('EPA Data'!$I:$I,'EPA Data'!$D:$D,'Country Selector'!$A$2,'EPA Data'!$J:$J,$B$1,'EPA Data'!$C:$C,AG$2,'EPA Data'!$G:$G,"&gt;="&amp;$A30,'EPA Data'!$G:$G,"&lt;"&amp;$B30)*unit_conv</f>
        <v>0</v>
      </c>
      <c r="AH30">
        <f t="shared" si="21"/>
        <v>0</v>
      </c>
      <c r="AI30">
        <f t="shared" si="21"/>
        <v>0</v>
      </c>
      <c r="AJ30">
        <f t="shared" si="21"/>
        <v>0</v>
      </c>
      <c r="AK30">
        <f t="shared" si="21"/>
        <v>0</v>
      </c>
      <c r="AL30" s="31">
        <f>VLOOKUP($B$1,'Multipliers and Adjustments'!$A$70:$I$86,TRUNC(COLUMN(AL$2)/5)+2,FALSE)*SUMIFS('EPA Data'!$I:$I,'EPA Data'!$D:$D,'Country Selector'!$A$2,'EPA Data'!$J:$J,$B$1,'EPA Data'!$C:$C,AL$2,'EPA Data'!$G:$G,"&gt;="&amp;$A30,'EPA Data'!$G:$G,"&lt;"&amp;$B30)*unit_conv</f>
        <v>0</v>
      </c>
    </row>
    <row r="31" spans="1:38" x14ac:dyDescent="0.45">
      <c r="A31" s="15">
        <f t="shared" si="14"/>
        <v>-30</v>
      </c>
      <c r="B31" s="16">
        <f t="shared" si="22"/>
        <v>-20</v>
      </c>
      <c r="C31" s="31">
        <f>VLOOKUP($B$1,'Multipliers and Adjustments'!$A$70:$I$86,TRUNC(COLUMN(C$2)/5)+2,FALSE)*SUMIFS('EPA Data'!$I:$I,'EPA Data'!$D:$D,'Country Selector'!$A$2,'EPA Data'!$J:$J,$B$1,'EPA Data'!$C:$C,C$2,'EPA Data'!$G:$G,"&gt;="&amp;$A31,'EPA Data'!$G:$G,"&lt;"&amp;$B31)*unit_conv</f>
        <v>0</v>
      </c>
      <c r="D31">
        <f t="shared" si="15"/>
        <v>0</v>
      </c>
      <c r="E31">
        <f t="shared" si="15"/>
        <v>0</v>
      </c>
      <c r="F31">
        <f t="shared" si="15"/>
        <v>0</v>
      </c>
      <c r="G31">
        <f t="shared" si="15"/>
        <v>0</v>
      </c>
      <c r="H31" s="31">
        <f>VLOOKUP($B$1,'Multipliers and Adjustments'!$A$70:$I$86,TRUNC(COLUMN(H$2)/5)+2,FALSE)*SUMIFS('EPA Data'!$I:$I,'EPA Data'!$D:$D,'Country Selector'!$A$2,'EPA Data'!$J:$J,$B$1,'EPA Data'!$C:$C,H$2,'EPA Data'!$G:$G,"&gt;="&amp;$A31,'EPA Data'!$G:$G,"&lt;"&amp;$B31)*unit_conv</f>
        <v>0</v>
      </c>
      <c r="I31">
        <f t="shared" si="16"/>
        <v>0</v>
      </c>
      <c r="J31">
        <f t="shared" si="16"/>
        <v>0</v>
      </c>
      <c r="K31">
        <f t="shared" si="16"/>
        <v>0</v>
      </c>
      <c r="L31">
        <f t="shared" si="16"/>
        <v>0</v>
      </c>
      <c r="M31" s="31">
        <f>VLOOKUP($B$1,'Multipliers and Adjustments'!$A$70:$I$86,TRUNC(COLUMN(M$2)/5)+2,FALSE)*SUMIFS('EPA Data'!$I:$I,'EPA Data'!$D:$D,'Country Selector'!$A$2,'EPA Data'!$J:$J,$B$1,'EPA Data'!$C:$C,M$2,'EPA Data'!$G:$G,"&gt;="&amp;$A31,'EPA Data'!$G:$G,"&lt;"&amp;$B31)*unit_conv</f>
        <v>0</v>
      </c>
      <c r="N31">
        <f t="shared" si="17"/>
        <v>0</v>
      </c>
      <c r="O31">
        <f t="shared" si="17"/>
        <v>0</v>
      </c>
      <c r="P31">
        <f t="shared" si="17"/>
        <v>0</v>
      </c>
      <c r="Q31">
        <f t="shared" si="17"/>
        <v>0</v>
      </c>
      <c r="R31" s="31">
        <f>VLOOKUP($B$1,'Multipliers and Adjustments'!$A$70:$I$86,TRUNC(COLUMN(R$2)/5)+2,FALSE)*SUMIFS('EPA Data'!$I:$I,'EPA Data'!$D:$D,'Country Selector'!$A$2,'EPA Data'!$J:$J,$B$1,'EPA Data'!$C:$C,R$2,'EPA Data'!$G:$G,"&gt;="&amp;$A31,'EPA Data'!$G:$G,"&lt;"&amp;$B31)*unit_conv</f>
        <v>0</v>
      </c>
      <c r="S31">
        <f t="shared" si="18"/>
        <v>0</v>
      </c>
      <c r="T31">
        <f t="shared" si="18"/>
        <v>0</v>
      </c>
      <c r="U31">
        <f t="shared" si="18"/>
        <v>0</v>
      </c>
      <c r="V31">
        <f t="shared" si="18"/>
        <v>0</v>
      </c>
      <c r="W31" s="31">
        <f>VLOOKUP($B$1,'Multipliers and Adjustments'!$A$70:$I$86,TRUNC(COLUMN(W$2)/5)+2,FALSE)*SUMIFS('EPA Data'!$I:$I,'EPA Data'!$D:$D,'Country Selector'!$A$2,'EPA Data'!$J:$J,$B$1,'EPA Data'!$C:$C,W$2,'EPA Data'!$G:$G,"&gt;="&amp;$A31,'EPA Data'!$G:$G,"&lt;"&amp;$B31)*unit_conv</f>
        <v>0</v>
      </c>
      <c r="X31">
        <f t="shared" si="19"/>
        <v>0</v>
      </c>
      <c r="Y31">
        <f t="shared" si="19"/>
        <v>0</v>
      </c>
      <c r="Z31">
        <f t="shared" si="19"/>
        <v>0</v>
      </c>
      <c r="AA31">
        <f t="shared" si="19"/>
        <v>0</v>
      </c>
      <c r="AB31" s="31">
        <f>VLOOKUP($B$1,'Multipliers and Adjustments'!$A$70:$I$86,TRUNC(COLUMN(AB$2)/5)+2,FALSE)*SUMIFS('EPA Data'!$I:$I,'EPA Data'!$D:$D,'Country Selector'!$A$2,'EPA Data'!$J:$J,$B$1,'EPA Data'!$C:$C,AB$2,'EPA Data'!$G:$G,"&gt;="&amp;$A31,'EPA Data'!$G:$G,"&lt;"&amp;$B31)*unit_conv</f>
        <v>0</v>
      </c>
      <c r="AC31">
        <f t="shared" si="20"/>
        <v>181690567016.60144</v>
      </c>
      <c r="AD31">
        <f t="shared" si="20"/>
        <v>363381134033.20288</v>
      </c>
      <c r="AE31">
        <f t="shared" si="20"/>
        <v>545071701049.80432</v>
      </c>
      <c r="AF31">
        <f t="shared" si="20"/>
        <v>726762268066.40576</v>
      </c>
      <c r="AG31" s="31">
        <f>VLOOKUP($B$1,'Multipliers and Adjustments'!$A$70:$I$86,TRUNC(COLUMN(AG$2)/5)+2,FALSE)*SUMIFS('EPA Data'!$I:$I,'EPA Data'!$D:$D,'Country Selector'!$A$2,'EPA Data'!$J:$J,$B$1,'EPA Data'!$C:$C,AG$2,'EPA Data'!$G:$G,"&gt;="&amp;$A31,'EPA Data'!$G:$G,"&lt;"&amp;$B31)*unit_conv</f>
        <v>908452835083.0072</v>
      </c>
      <c r="AH31">
        <f t="shared" si="21"/>
        <v>1169770476579.665</v>
      </c>
      <c r="AI31">
        <f t="shared" si="21"/>
        <v>1431088118076.323</v>
      </c>
      <c r="AJ31">
        <f t="shared" si="21"/>
        <v>1692405759572.981</v>
      </c>
      <c r="AK31">
        <f t="shared" si="21"/>
        <v>1953723401069.6389</v>
      </c>
      <c r="AL31" s="31">
        <f>VLOOKUP($B$1,'Multipliers and Adjustments'!$A$70:$I$86,TRUNC(COLUMN(AL$2)/5)+2,FALSE)*SUMIFS('EPA Data'!$I:$I,'EPA Data'!$D:$D,'Country Selector'!$A$2,'EPA Data'!$J:$J,$B$1,'EPA Data'!$C:$C,AL$2,'EPA Data'!$G:$G,"&gt;="&amp;$A31,'EPA Data'!$G:$G,"&lt;"&amp;$B31)*unit_conv</f>
        <v>2215041042566.2969</v>
      </c>
    </row>
    <row r="32" spans="1:38" x14ac:dyDescent="0.45">
      <c r="A32" s="15">
        <f t="shared" si="14"/>
        <v>-20</v>
      </c>
      <c r="B32" s="16">
        <f t="shared" si="22"/>
        <v>-10</v>
      </c>
      <c r="C32" s="31">
        <f>VLOOKUP($B$1,'Multipliers and Adjustments'!$A$70:$I$86,TRUNC(COLUMN(C$2)/5)+2,FALSE)*SUMIFS('EPA Data'!$I:$I,'EPA Data'!$D:$D,'Country Selector'!$A$2,'EPA Data'!$J:$J,$B$1,'EPA Data'!$C:$C,C$2,'EPA Data'!$G:$G,"&gt;="&amp;$A32,'EPA Data'!$G:$G,"&lt;"&amp;$B32)*unit_conv</f>
        <v>1855671577453.613</v>
      </c>
      <c r="D32">
        <f t="shared" si="15"/>
        <v>1484537261962.8904</v>
      </c>
      <c r="E32">
        <f t="shared" si="15"/>
        <v>1113402946472.1677</v>
      </c>
      <c r="F32">
        <f t="shared" si="15"/>
        <v>742268630981.44507</v>
      </c>
      <c r="G32">
        <f t="shared" si="15"/>
        <v>371134315490.72247</v>
      </c>
      <c r="H32" s="31">
        <f>VLOOKUP($B$1,'Multipliers and Adjustments'!$A$70:$I$86,TRUNC(COLUMN(H$2)/5)+2,FALSE)*SUMIFS('EPA Data'!$I:$I,'EPA Data'!$D:$D,'Country Selector'!$A$2,'EPA Data'!$J:$J,$B$1,'EPA Data'!$C:$C,H$2,'EPA Data'!$G:$G,"&gt;="&amp;$A32,'EPA Data'!$G:$G,"&lt;"&amp;$B32)*unit_conv</f>
        <v>0</v>
      </c>
      <c r="I32">
        <f t="shared" si="16"/>
        <v>0</v>
      </c>
      <c r="J32">
        <f t="shared" si="16"/>
        <v>0</v>
      </c>
      <c r="K32">
        <f t="shared" si="16"/>
        <v>0</v>
      </c>
      <c r="L32">
        <f t="shared" si="16"/>
        <v>0</v>
      </c>
      <c r="M32" s="31">
        <f>VLOOKUP($B$1,'Multipliers and Adjustments'!$A$70:$I$86,TRUNC(COLUMN(M$2)/5)+2,FALSE)*SUMIFS('EPA Data'!$I:$I,'EPA Data'!$D:$D,'Country Selector'!$A$2,'EPA Data'!$J:$J,$B$1,'EPA Data'!$C:$C,M$2,'EPA Data'!$G:$G,"&gt;="&amp;$A32,'EPA Data'!$G:$G,"&lt;"&amp;$B32)*unit_conv</f>
        <v>0</v>
      </c>
      <c r="N32">
        <f t="shared" si="17"/>
        <v>0</v>
      </c>
      <c r="O32">
        <f t="shared" si="17"/>
        <v>0</v>
      </c>
      <c r="P32">
        <f t="shared" si="17"/>
        <v>0</v>
      </c>
      <c r="Q32">
        <f t="shared" si="17"/>
        <v>0</v>
      </c>
      <c r="R32" s="31">
        <f>VLOOKUP($B$1,'Multipliers and Adjustments'!$A$70:$I$86,TRUNC(COLUMN(R$2)/5)+2,FALSE)*SUMIFS('EPA Data'!$I:$I,'EPA Data'!$D:$D,'Country Selector'!$A$2,'EPA Data'!$J:$J,$B$1,'EPA Data'!$C:$C,R$2,'EPA Data'!$G:$G,"&gt;="&amp;$A32,'EPA Data'!$G:$G,"&lt;"&amp;$B32)*unit_conv</f>
        <v>0</v>
      </c>
      <c r="S32">
        <f t="shared" si="18"/>
        <v>191240672111.51126</v>
      </c>
      <c r="T32">
        <f t="shared" si="18"/>
        <v>382481344223.02252</v>
      </c>
      <c r="U32">
        <f t="shared" si="18"/>
        <v>573722016334.53381</v>
      </c>
      <c r="V32">
        <f t="shared" si="18"/>
        <v>764962688446.04504</v>
      </c>
      <c r="W32" s="31">
        <f>VLOOKUP($B$1,'Multipliers and Adjustments'!$A$70:$I$86,TRUNC(COLUMN(W$2)/5)+2,FALSE)*SUMIFS('EPA Data'!$I:$I,'EPA Data'!$D:$D,'Country Selector'!$A$2,'EPA Data'!$J:$J,$B$1,'EPA Data'!$C:$C,W$2,'EPA Data'!$G:$G,"&gt;="&amp;$A32,'EPA Data'!$G:$G,"&lt;"&amp;$B32)*unit_conv</f>
        <v>956203360557.55627</v>
      </c>
      <c r="X32">
        <f t="shared" si="19"/>
        <v>1144508548259.7349</v>
      </c>
      <c r="Y32">
        <f t="shared" si="19"/>
        <v>1332813735961.9136</v>
      </c>
      <c r="Z32">
        <f t="shared" si="19"/>
        <v>1521118923664.0923</v>
      </c>
      <c r="AA32">
        <f t="shared" si="19"/>
        <v>1709424111366.271</v>
      </c>
      <c r="AB32" s="31">
        <f>VLOOKUP($B$1,'Multipliers and Adjustments'!$A$70:$I$86,TRUNC(COLUMN(AB$2)/5)+2,FALSE)*SUMIFS('EPA Data'!$I:$I,'EPA Data'!$D:$D,'Country Selector'!$A$2,'EPA Data'!$J:$J,$B$1,'EPA Data'!$C:$C,AB$2,'EPA Data'!$G:$G,"&gt;="&amp;$A32,'EPA Data'!$G:$G,"&lt;"&amp;$B32)*unit_conv</f>
        <v>1897729299068.4495</v>
      </c>
      <c r="AC32">
        <f t="shared" si="20"/>
        <v>1847530550003.05</v>
      </c>
      <c r="AD32">
        <f t="shared" si="20"/>
        <v>1797331800937.6506</v>
      </c>
      <c r="AE32">
        <f t="shared" si="20"/>
        <v>1747133051872.2512</v>
      </c>
      <c r="AF32">
        <f t="shared" si="20"/>
        <v>1696934302806.8518</v>
      </c>
      <c r="AG32" s="31">
        <f>VLOOKUP($B$1,'Multipliers and Adjustments'!$A$70:$I$86,TRUNC(COLUMN(AG$2)/5)+2,FALSE)*SUMIFS('EPA Data'!$I:$I,'EPA Data'!$D:$D,'Country Selector'!$A$2,'EPA Data'!$J:$J,$B$1,'EPA Data'!$C:$C,AG$2,'EPA Data'!$G:$G,"&gt;="&amp;$A32,'EPA Data'!$G:$G,"&lt;"&amp;$B32)*unit_conv</f>
        <v>1646735553741.4526</v>
      </c>
      <c r="AH32">
        <f t="shared" si="21"/>
        <v>1477817409396.1689</v>
      </c>
      <c r="AI32">
        <f t="shared" si="21"/>
        <v>1308899265050.8853</v>
      </c>
      <c r="AJ32">
        <f t="shared" si="21"/>
        <v>1139981120705.6016</v>
      </c>
      <c r="AK32">
        <f t="shared" si="21"/>
        <v>971062976360.31799</v>
      </c>
      <c r="AL32" s="31">
        <f>VLOOKUP($B$1,'Multipliers and Adjustments'!$A$70:$I$86,TRUNC(COLUMN(AL$2)/5)+2,FALSE)*SUMIFS('EPA Data'!$I:$I,'EPA Data'!$D:$D,'Country Selector'!$A$2,'EPA Data'!$J:$J,$B$1,'EPA Data'!$C:$C,AL$2,'EPA Data'!$G:$G,"&gt;="&amp;$A32,'EPA Data'!$G:$G,"&lt;"&amp;$B32)*unit_conv</f>
        <v>802144832015.03467</v>
      </c>
    </row>
    <row r="33" spans="1:38" x14ac:dyDescent="0.45">
      <c r="A33" s="15">
        <f t="shared" si="14"/>
        <v>-10</v>
      </c>
      <c r="B33" s="16">
        <f t="shared" si="22"/>
        <v>0</v>
      </c>
      <c r="C33" s="31">
        <f>VLOOKUP($B$1,'Multipliers and Adjustments'!$A$70:$I$86,TRUNC(COLUMN(C$2)/5)+2,FALSE)*SUMIFS('EPA Data'!$I:$I,'EPA Data'!$D:$D,'Country Selector'!$A$2,'EPA Data'!$J:$J,$B$1,'EPA Data'!$C:$C,C$2,'EPA Data'!$G:$G,"&gt;="&amp;$A33,'EPA Data'!$G:$G,"&lt;"&amp;$B33)*unit_conv</f>
        <v>6642598406299.9404</v>
      </c>
      <c r="D33">
        <f t="shared" si="15"/>
        <v>6655946402996.7695</v>
      </c>
      <c r="E33">
        <f t="shared" si="15"/>
        <v>6669294399693.5986</v>
      </c>
      <c r="F33">
        <f t="shared" si="15"/>
        <v>6682642396390.4277</v>
      </c>
      <c r="G33">
        <f t="shared" si="15"/>
        <v>6695990393087.2568</v>
      </c>
      <c r="H33" s="31">
        <f>VLOOKUP($B$1,'Multipliers and Adjustments'!$A$70:$I$86,TRUNC(COLUMN(H$2)/5)+2,FALSE)*SUMIFS('EPA Data'!$I:$I,'EPA Data'!$D:$D,'Country Selector'!$A$2,'EPA Data'!$J:$J,$B$1,'EPA Data'!$C:$C,H$2,'EPA Data'!$G:$G,"&gt;="&amp;$A33,'EPA Data'!$G:$G,"&lt;"&amp;$B33)*unit_conv</f>
        <v>6709338389784.085</v>
      </c>
      <c r="I33">
        <f t="shared" si="16"/>
        <v>6537381901845.3252</v>
      </c>
      <c r="J33">
        <f t="shared" si="16"/>
        <v>6365425413906.5654</v>
      </c>
      <c r="K33">
        <f t="shared" si="16"/>
        <v>6193468925967.8057</v>
      </c>
      <c r="L33">
        <f t="shared" si="16"/>
        <v>6021512438029.0459</v>
      </c>
      <c r="M33" s="31">
        <f>VLOOKUP($B$1,'Multipliers and Adjustments'!$A$70:$I$86,TRUNC(COLUMN(M$2)/5)+2,FALSE)*SUMIFS('EPA Data'!$I:$I,'EPA Data'!$D:$D,'Country Selector'!$A$2,'EPA Data'!$J:$J,$B$1,'EPA Data'!$C:$C,M$2,'EPA Data'!$G:$G,"&gt;="&amp;$A33,'EPA Data'!$G:$G,"&lt;"&amp;$B33)*unit_conv</f>
        <v>5849555950090.2842</v>
      </c>
      <c r="N33">
        <f t="shared" si="17"/>
        <v>5573605889141.5537</v>
      </c>
      <c r="O33">
        <f t="shared" si="17"/>
        <v>5297655828192.8232</v>
      </c>
      <c r="P33">
        <f t="shared" si="17"/>
        <v>5021705767244.0928</v>
      </c>
      <c r="Q33">
        <f t="shared" si="17"/>
        <v>4745755706295.3623</v>
      </c>
      <c r="R33" s="31">
        <f>VLOOKUP($B$1,'Multipliers and Adjustments'!$A$70:$I$86,TRUNC(COLUMN(R$2)/5)+2,FALSE)*SUMIFS('EPA Data'!$I:$I,'EPA Data'!$D:$D,'Country Selector'!$A$2,'EPA Data'!$J:$J,$B$1,'EPA Data'!$C:$C,R$2,'EPA Data'!$G:$G,"&gt;="&amp;$A33,'EPA Data'!$G:$G,"&lt;"&amp;$B33)*unit_conv</f>
        <v>4469805645346.6318</v>
      </c>
      <c r="S33">
        <f t="shared" si="18"/>
        <v>4158317736431.9473</v>
      </c>
      <c r="T33">
        <f t="shared" si="18"/>
        <v>3846829827517.2627</v>
      </c>
      <c r="U33">
        <f t="shared" si="18"/>
        <v>3535341918602.5781</v>
      </c>
      <c r="V33">
        <f t="shared" si="18"/>
        <v>3223854009687.8936</v>
      </c>
      <c r="W33" s="31">
        <f>VLOOKUP($B$1,'Multipliers and Adjustments'!$A$70:$I$86,TRUNC(COLUMN(W$2)/5)+2,FALSE)*SUMIFS('EPA Data'!$I:$I,'EPA Data'!$D:$D,'Country Selector'!$A$2,'EPA Data'!$J:$J,$B$1,'EPA Data'!$C:$C,W$2,'EPA Data'!$G:$G,"&gt;="&amp;$A33,'EPA Data'!$G:$G,"&lt;"&amp;$B33)*unit_conv</f>
        <v>2912366100773.21</v>
      </c>
      <c r="X33">
        <f t="shared" si="19"/>
        <v>2659557033523.9126</v>
      </c>
      <c r="Y33">
        <f t="shared" si="19"/>
        <v>2406747966274.6152</v>
      </c>
      <c r="Z33">
        <f t="shared" si="19"/>
        <v>2153938899025.3176</v>
      </c>
      <c r="AA33">
        <f t="shared" si="19"/>
        <v>1901129831776.02</v>
      </c>
      <c r="AB33" s="31">
        <f>VLOOKUP($B$1,'Multipliers and Adjustments'!$A$70:$I$86,TRUNC(COLUMN(AB$2)/5)+2,FALSE)*SUMIFS('EPA Data'!$I:$I,'EPA Data'!$D:$D,'Country Selector'!$A$2,'EPA Data'!$J:$J,$B$1,'EPA Data'!$C:$C,AB$2,'EPA Data'!$G:$G,"&gt;="&amp;$A33,'EPA Data'!$G:$G,"&lt;"&amp;$B33)*unit_conv</f>
        <v>1648320764526.7224</v>
      </c>
      <c r="AC33">
        <f t="shared" si="20"/>
        <v>1546589797332.8806</v>
      </c>
      <c r="AD33">
        <f t="shared" si="20"/>
        <v>1444858830139.0388</v>
      </c>
      <c r="AE33">
        <f t="shared" si="20"/>
        <v>1343127862945.197</v>
      </c>
      <c r="AF33">
        <f t="shared" si="20"/>
        <v>1241396895751.3552</v>
      </c>
      <c r="AG33" s="31">
        <f>VLOOKUP($B$1,'Multipliers and Adjustments'!$A$70:$I$86,TRUNC(COLUMN(AG$2)/5)+2,FALSE)*SUMIFS('EPA Data'!$I:$I,'EPA Data'!$D:$D,'Country Selector'!$A$2,'EPA Data'!$J:$J,$B$1,'EPA Data'!$C:$C,AG$2,'EPA Data'!$G:$G,"&gt;="&amp;$A33,'EPA Data'!$G:$G,"&lt;"&amp;$B33)*unit_conv</f>
        <v>1139665928557.5129</v>
      </c>
      <c r="AH33">
        <f t="shared" si="21"/>
        <v>1070200897723.4346</v>
      </c>
      <c r="AI33">
        <f t="shared" si="21"/>
        <v>1000735866889.3562</v>
      </c>
      <c r="AJ33">
        <f t="shared" si="21"/>
        <v>931270836055.27783</v>
      </c>
      <c r="AK33">
        <f t="shared" si="21"/>
        <v>861805805221.19946</v>
      </c>
      <c r="AL33" s="31">
        <f>VLOOKUP($B$1,'Multipliers and Adjustments'!$A$70:$I$86,TRUNC(COLUMN(AL$2)/5)+2,FALSE)*SUMIFS('EPA Data'!$I:$I,'EPA Data'!$D:$D,'Country Selector'!$A$2,'EPA Data'!$J:$J,$B$1,'EPA Data'!$C:$C,AL$2,'EPA Data'!$G:$G,"&gt;="&amp;$A33,'EPA Data'!$G:$G,"&lt;"&amp;$B33)*unit_conv</f>
        <v>792340774387.12097</v>
      </c>
    </row>
    <row r="34" spans="1:38" x14ac:dyDescent="0.45">
      <c r="A34" s="17">
        <f t="shared" si="14"/>
        <v>0</v>
      </c>
      <c r="B34" s="18">
        <f>A34</f>
        <v>0</v>
      </c>
      <c r="C34" s="37">
        <f>VLOOKUP($B$1,'Multipliers and Adjustments'!$A$70:$I$86,TRUNC(COLUMN(C$2)/5)+2,FALSE)*SUMIFS('EPA Data'!$I:$I,'EPA Data'!$D:$D,'Country Selector'!$A$2,'EPA Data'!$J:$J,$B$1,'EPA Data'!$C:$C,C$2,'EPA Data'!$G:$G,$A34)*unit_conv</f>
        <v>287471083775.16272</v>
      </c>
      <c r="D34">
        <f t="shared" ref="D34:G49" si="23">C34+($H34-$C34)/5</f>
        <v>281689804404.974</v>
      </c>
      <c r="E34">
        <f t="shared" si="23"/>
        <v>275908525034.78528</v>
      </c>
      <c r="F34">
        <f t="shared" si="23"/>
        <v>270127245664.59653</v>
      </c>
      <c r="G34">
        <f t="shared" si="23"/>
        <v>264345966294.40778</v>
      </c>
      <c r="H34" s="37">
        <f>VLOOKUP($B$1,'Multipliers and Adjustments'!$A$70:$I$86,TRUNC(COLUMN(H$2)/5)+2,FALSE)*SUMIFS('EPA Data'!$I:$I,'EPA Data'!$D:$D,'Country Selector'!$A$2,'EPA Data'!$J:$J,$B$1,'EPA Data'!$C:$C,H$2,'EPA Data'!$G:$G,$A34)*unit_conv</f>
        <v>258564686924.21896</v>
      </c>
      <c r="I34">
        <f t="shared" si="16"/>
        <v>262594835072.75562</v>
      </c>
      <c r="J34">
        <f t="shared" si="16"/>
        <v>266624983221.29227</v>
      </c>
      <c r="K34">
        <f t="shared" si="16"/>
        <v>270655131369.82892</v>
      </c>
      <c r="L34">
        <f t="shared" si="16"/>
        <v>274685279518.36557</v>
      </c>
      <c r="M34" s="37">
        <f>VLOOKUP($B$1,'Multipliers and Adjustments'!$A$70:$I$86,TRUNC(COLUMN(M$2)/5)+2,FALSE)*SUMIFS('EPA Data'!$I:$I,'EPA Data'!$D:$D,'Country Selector'!$A$2,'EPA Data'!$J:$J,$B$1,'EPA Data'!$C:$C,M$2,'EPA Data'!$G:$G,$A34)*unit_conv</f>
        <v>278715427666.90228</v>
      </c>
      <c r="N34">
        <f t="shared" si="17"/>
        <v>324314527377.48584</v>
      </c>
      <c r="O34">
        <f t="shared" si="17"/>
        <v>369913627088.0694</v>
      </c>
      <c r="P34">
        <f t="shared" si="17"/>
        <v>415512726798.65295</v>
      </c>
      <c r="Q34">
        <f t="shared" si="17"/>
        <v>461111826509.23651</v>
      </c>
      <c r="R34" s="37">
        <f>VLOOKUP($B$1,'Multipliers and Adjustments'!$A$70:$I$86,TRUNC(COLUMN(R$2)/5)+2,FALSE)*SUMIFS('EPA Data'!$I:$I,'EPA Data'!$D:$D,'Country Selector'!$A$2,'EPA Data'!$J:$J,$B$1,'EPA Data'!$C:$C,R$2,'EPA Data'!$G:$G,$A34)*unit_conv</f>
        <v>506710926219.82007</v>
      </c>
      <c r="S34">
        <f t="shared" si="18"/>
        <v>439862452059.98346</v>
      </c>
      <c r="T34">
        <f t="shared" si="18"/>
        <v>373013977900.14685</v>
      </c>
      <c r="U34">
        <f t="shared" si="18"/>
        <v>306165503740.31024</v>
      </c>
      <c r="V34">
        <f t="shared" si="18"/>
        <v>239317029580.47366</v>
      </c>
      <c r="W34" s="37">
        <f>VLOOKUP($B$1,'Multipliers and Adjustments'!$A$70:$I$86,TRUNC(COLUMN(W$2)/5)+2,FALSE)*SUMIFS('EPA Data'!$I:$I,'EPA Data'!$D:$D,'Country Selector'!$A$2,'EPA Data'!$J:$J,$B$1,'EPA Data'!$C:$C,W$2,'EPA Data'!$G:$G,$A34)*unit_conv</f>
        <v>172468555420.63715</v>
      </c>
      <c r="X34">
        <f t="shared" si="19"/>
        <v>168471663206.81573</v>
      </c>
      <c r="Y34">
        <f t="shared" si="19"/>
        <v>164474770992.99432</v>
      </c>
      <c r="Z34">
        <f t="shared" si="19"/>
        <v>160477878779.17291</v>
      </c>
      <c r="AA34">
        <f t="shared" si="19"/>
        <v>156480986565.3515</v>
      </c>
      <c r="AB34" s="37">
        <f>VLOOKUP($B$1,'Multipliers and Adjustments'!$A$70:$I$86,TRUNC(COLUMN(AB$2)/5)+2,FALSE)*SUMIFS('EPA Data'!$I:$I,'EPA Data'!$D:$D,'Country Selector'!$A$2,'EPA Data'!$J:$J,$B$1,'EPA Data'!$C:$C,AB$2,'EPA Data'!$G:$G,$A34)*unit_conv</f>
        <v>152484094351.53003</v>
      </c>
      <c r="AC34">
        <f t="shared" si="20"/>
        <v>149858582511.54419</v>
      </c>
      <c r="AD34">
        <f t="shared" si="20"/>
        <v>147233070671.55835</v>
      </c>
      <c r="AE34">
        <f t="shared" si="20"/>
        <v>144607558831.57251</v>
      </c>
      <c r="AF34">
        <f t="shared" si="20"/>
        <v>141982046991.58667</v>
      </c>
      <c r="AG34" s="37">
        <f>VLOOKUP($B$1,'Multipliers and Adjustments'!$A$70:$I$86,TRUNC(COLUMN(AG$2)/5)+2,FALSE)*SUMIFS('EPA Data'!$I:$I,'EPA Data'!$D:$D,'Country Selector'!$A$2,'EPA Data'!$J:$J,$B$1,'EPA Data'!$C:$C,AG$2,'EPA Data'!$G:$G,$A34)*unit_conv</f>
        <v>139356535151.60086</v>
      </c>
      <c r="AH34">
        <f t="shared" si="21"/>
        <v>128507874697.44685</v>
      </c>
      <c r="AI34">
        <f t="shared" si="21"/>
        <v>117659214243.29285</v>
      </c>
      <c r="AJ34">
        <f t="shared" si="21"/>
        <v>106810553789.13884</v>
      </c>
      <c r="AK34">
        <f t="shared" si="21"/>
        <v>95961893334.984833</v>
      </c>
      <c r="AL34" s="37">
        <f>VLOOKUP($B$1,'Multipliers and Adjustments'!$A$70:$I$86,TRUNC(COLUMN(AL$2)/5)+2,FALSE)*SUMIFS('EPA Data'!$I:$I,'EPA Data'!$D:$D,'Country Selector'!$A$2,'EPA Data'!$J:$J,$B$1,'EPA Data'!$C:$C,AL$2,'EPA Data'!$G:$G,$A34)*unit_conv</f>
        <v>85113232880.830795</v>
      </c>
    </row>
    <row r="35" spans="1:38" x14ac:dyDescent="0.45">
      <c r="A35" s="19">
        <v>0.1</v>
      </c>
      <c r="B35" s="20">
        <f>A35+9.9</f>
        <v>10</v>
      </c>
      <c r="C35" s="31">
        <f>VLOOKUP($B$1,'Multipliers and Adjustments'!$A$70:$I$86,TRUNC(COLUMN(C$2)/5)+2,FALSE)*SUMIFS('EPA Data'!$I:$I,'EPA Data'!$D:$D,'Country Selector'!$A$2,'EPA Data'!$J:$J,$B$1,'EPA Data'!$C:$C,C$2,'EPA Data'!$G:$G,"&gt;="&amp;$A35,'EPA Data'!$G:$G,"&lt;"&amp;$B35)*unit_conv</f>
        <v>1077933758236.4661</v>
      </c>
      <c r="D35">
        <f t="shared" si="23"/>
        <v>1151755687594.4121</v>
      </c>
      <c r="E35">
        <f t="shared" si="23"/>
        <v>1225577616952.3582</v>
      </c>
      <c r="F35">
        <f t="shared" si="23"/>
        <v>1299399546310.3042</v>
      </c>
      <c r="G35">
        <f t="shared" si="23"/>
        <v>1373221475668.2502</v>
      </c>
      <c r="H35" s="31">
        <f>VLOOKUP($B$1,'Multipliers and Adjustments'!$A$70:$I$86,TRUNC(COLUMN(H$2)/5)+2,FALSE)*SUMIFS('EPA Data'!$I:$I,'EPA Data'!$D:$D,'Country Selector'!$A$2,'EPA Data'!$J:$J,$B$1,'EPA Data'!$C:$C,H$2,'EPA Data'!$G:$G,"&gt;="&amp;$A35,'EPA Data'!$G:$G,"&lt;"&amp;$B35)*unit_conv</f>
        <v>1447043405026.196</v>
      </c>
      <c r="I35">
        <f t="shared" si="16"/>
        <v>1420330785073.3384</v>
      </c>
      <c r="J35">
        <f t="shared" si="16"/>
        <v>1393618165120.4807</v>
      </c>
      <c r="K35">
        <f t="shared" si="16"/>
        <v>1366905545167.623</v>
      </c>
      <c r="L35">
        <f t="shared" si="16"/>
        <v>1340192925214.7654</v>
      </c>
      <c r="M35" s="31">
        <f>VLOOKUP($B$1,'Multipliers and Adjustments'!$A$70:$I$86,TRUNC(COLUMN(M$2)/5)+2,FALSE)*SUMIFS('EPA Data'!$I:$I,'EPA Data'!$D:$D,'Country Selector'!$A$2,'EPA Data'!$J:$J,$B$1,'EPA Data'!$C:$C,M$2,'EPA Data'!$G:$G,"&gt;="&amp;$A35,'EPA Data'!$G:$G,"&lt;"&amp;$B35)*unit_conv</f>
        <v>1313480305261.9077</v>
      </c>
      <c r="N35">
        <f t="shared" si="17"/>
        <v>1274477205619.2136</v>
      </c>
      <c r="O35">
        <f t="shared" si="17"/>
        <v>1235474105976.5195</v>
      </c>
      <c r="P35">
        <f t="shared" si="17"/>
        <v>1196471006333.8254</v>
      </c>
      <c r="Q35">
        <f t="shared" si="17"/>
        <v>1157467906691.1313</v>
      </c>
      <c r="R35" s="31">
        <f>VLOOKUP($B$1,'Multipliers and Adjustments'!$A$70:$I$86,TRUNC(COLUMN(R$2)/5)+2,FALSE)*SUMIFS('EPA Data'!$I:$I,'EPA Data'!$D:$D,'Country Selector'!$A$2,'EPA Data'!$J:$J,$B$1,'EPA Data'!$C:$C,R$2,'EPA Data'!$G:$G,"&gt;="&amp;$A35,'EPA Data'!$G:$G,"&lt;"&amp;$B35)*unit_conv</f>
        <v>1118464807048.4373</v>
      </c>
      <c r="S35">
        <f t="shared" si="18"/>
        <v>1167427452560.5115</v>
      </c>
      <c r="T35">
        <f t="shared" si="18"/>
        <v>1216390098072.5857</v>
      </c>
      <c r="U35">
        <f t="shared" si="18"/>
        <v>1265352743584.6599</v>
      </c>
      <c r="V35">
        <f t="shared" si="18"/>
        <v>1314315389096.7341</v>
      </c>
      <c r="W35" s="31">
        <f>VLOOKUP($B$1,'Multipliers and Adjustments'!$A$70:$I$86,TRUNC(COLUMN(W$2)/5)+2,FALSE)*SUMIFS('EPA Data'!$I:$I,'EPA Data'!$D:$D,'Country Selector'!$A$2,'EPA Data'!$J:$J,$B$1,'EPA Data'!$C:$C,W$2,'EPA Data'!$G:$G,"&gt;="&amp;$A35,'EPA Data'!$G:$G,"&lt;"&amp;$B35)*unit_conv</f>
        <v>1363278034608.8081</v>
      </c>
      <c r="X35">
        <f t="shared" si="19"/>
        <v>1322699818182.7341</v>
      </c>
      <c r="Y35">
        <f t="shared" si="19"/>
        <v>1282121601756.6602</v>
      </c>
      <c r="Z35">
        <f t="shared" si="19"/>
        <v>1241543385330.5862</v>
      </c>
      <c r="AA35">
        <f t="shared" si="19"/>
        <v>1200965168904.5122</v>
      </c>
      <c r="AB35" s="31">
        <f>VLOOKUP($B$1,'Multipliers and Adjustments'!$A$70:$I$86,TRUNC(COLUMN(AB$2)/5)+2,FALSE)*SUMIFS('EPA Data'!$I:$I,'EPA Data'!$D:$D,'Country Selector'!$A$2,'EPA Data'!$J:$J,$B$1,'EPA Data'!$C:$C,AB$2,'EPA Data'!$G:$G,"&gt;="&amp;$A35,'EPA Data'!$G:$G,"&lt;"&amp;$B35)*unit_conv</f>
        <v>1160386952478.4382</v>
      </c>
      <c r="AC35">
        <f t="shared" si="20"/>
        <v>1089061451043.9331</v>
      </c>
      <c r="AD35">
        <f t="shared" si="20"/>
        <v>1017735949609.428</v>
      </c>
      <c r="AE35">
        <f t="shared" si="20"/>
        <v>946410448174.92285</v>
      </c>
      <c r="AF35">
        <f t="shared" si="20"/>
        <v>875084946740.41772</v>
      </c>
      <c r="AG35" s="31">
        <f>VLOOKUP($B$1,'Multipliers and Adjustments'!$A$70:$I$86,TRUNC(COLUMN(AG$2)/5)+2,FALSE)*SUMIFS('EPA Data'!$I:$I,'EPA Data'!$D:$D,'Country Selector'!$A$2,'EPA Data'!$J:$J,$B$1,'EPA Data'!$C:$C,AG$2,'EPA Data'!$G:$G,"&gt;="&amp;$A35,'EPA Data'!$G:$G,"&lt;"&amp;$B35)*unit_conv</f>
        <v>803759445305.91272</v>
      </c>
      <c r="AH35">
        <f t="shared" si="21"/>
        <v>753064917646.34766</v>
      </c>
      <c r="AI35">
        <f t="shared" si="21"/>
        <v>702370389986.78259</v>
      </c>
      <c r="AJ35">
        <f t="shared" si="21"/>
        <v>651675862327.21753</v>
      </c>
      <c r="AK35">
        <f t="shared" si="21"/>
        <v>600981334667.65247</v>
      </c>
      <c r="AL35" s="31">
        <f>VLOOKUP($B$1,'Multipliers and Adjustments'!$A$70:$I$86,TRUNC(COLUMN(AL$2)/5)+2,FALSE)*SUMIFS('EPA Data'!$I:$I,'EPA Data'!$D:$D,'Country Selector'!$A$2,'EPA Data'!$J:$J,$B$1,'EPA Data'!$C:$C,AL$2,'EPA Data'!$G:$G,"&gt;="&amp;$A35,'EPA Data'!$G:$G,"&lt;"&amp;$B35)*unit_conv</f>
        <v>550286807008.08716</v>
      </c>
    </row>
    <row r="36" spans="1:38" x14ac:dyDescent="0.45">
      <c r="A36" s="15">
        <f t="shared" si="14"/>
        <v>10</v>
      </c>
      <c r="B36" s="16">
        <f t="shared" si="22"/>
        <v>20</v>
      </c>
      <c r="C36" s="31">
        <f>VLOOKUP($B$1,'Multipliers and Adjustments'!$A$70:$I$86,TRUNC(COLUMN(C$2)/5)+2,FALSE)*SUMIFS('EPA Data'!$I:$I,'EPA Data'!$D:$D,'Country Selector'!$A$2,'EPA Data'!$J:$J,$B$1,'EPA Data'!$C:$C,C$2,'EPA Data'!$G:$G,"&gt;="&amp;$A36,'EPA Data'!$G:$G,"&lt;"&amp;$B36)*unit_conv</f>
        <v>494609778951.85345</v>
      </c>
      <c r="D36">
        <f t="shared" si="23"/>
        <v>503613578621.29791</v>
      </c>
      <c r="E36">
        <f t="shared" si="23"/>
        <v>512617378290.74237</v>
      </c>
      <c r="F36">
        <f t="shared" si="23"/>
        <v>521621177960.18683</v>
      </c>
      <c r="G36">
        <f t="shared" si="23"/>
        <v>530624977629.63129</v>
      </c>
      <c r="H36" s="31">
        <f>VLOOKUP($B$1,'Multipliers and Adjustments'!$A$70:$I$86,TRUNC(COLUMN(H$2)/5)+2,FALSE)*SUMIFS('EPA Data'!$I:$I,'EPA Data'!$D:$D,'Country Selector'!$A$2,'EPA Data'!$J:$J,$B$1,'EPA Data'!$C:$C,H$2,'EPA Data'!$G:$G,"&gt;="&amp;$A36,'EPA Data'!$G:$G,"&lt;"&amp;$B36)*unit_conv</f>
        <v>539628777299.07574</v>
      </c>
      <c r="I36">
        <f t="shared" ref="I36:L51" si="24">H36+($M36-$H36)/5</f>
        <v>521798320438.71228</v>
      </c>
      <c r="J36">
        <f t="shared" si="24"/>
        <v>503967863578.34882</v>
      </c>
      <c r="K36">
        <f t="shared" si="24"/>
        <v>486137406717.98535</v>
      </c>
      <c r="L36">
        <f t="shared" si="24"/>
        <v>468306949857.62189</v>
      </c>
      <c r="M36" s="31">
        <f>VLOOKUP($B$1,'Multipliers and Adjustments'!$A$70:$I$86,TRUNC(COLUMN(M$2)/5)+2,FALSE)*SUMIFS('EPA Data'!$I:$I,'EPA Data'!$D:$D,'Country Selector'!$A$2,'EPA Data'!$J:$J,$B$1,'EPA Data'!$C:$C,M$2,'EPA Data'!$G:$G,"&gt;="&amp;$A36,'EPA Data'!$G:$G,"&lt;"&amp;$B36)*unit_conv</f>
        <v>450476492997.25842</v>
      </c>
      <c r="N36">
        <f t="shared" ref="N36:Q51" si="25">M36+($R36-$M36)/5</f>
        <v>429391860498.11505</v>
      </c>
      <c r="O36">
        <f t="shared" si="25"/>
        <v>408307227998.97168</v>
      </c>
      <c r="P36">
        <f t="shared" si="25"/>
        <v>387222595499.82831</v>
      </c>
      <c r="Q36">
        <f t="shared" si="25"/>
        <v>366137963000.68494</v>
      </c>
      <c r="R36" s="31">
        <f>VLOOKUP($B$1,'Multipliers and Adjustments'!$A$70:$I$86,TRUNC(COLUMN(R$2)/5)+2,FALSE)*SUMIFS('EPA Data'!$I:$I,'EPA Data'!$D:$D,'Country Selector'!$A$2,'EPA Data'!$J:$J,$B$1,'EPA Data'!$C:$C,R$2,'EPA Data'!$G:$G,"&gt;="&amp;$A36,'EPA Data'!$G:$G,"&lt;"&amp;$B36)*unit_conv</f>
        <v>345053330501.54169</v>
      </c>
      <c r="S36">
        <f t="shared" ref="S36:V51" si="26">R36+($W36-$R36)/5</f>
        <v>336013434365.39191</v>
      </c>
      <c r="T36">
        <f t="shared" si="26"/>
        <v>326973538229.24213</v>
      </c>
      <c r="U36">
        <f t="shared" si="26"/>
        <v>317933642093.09235</v>
      </c>
      <c r="V36">
        <f t="shared" si="26"/>
        <v>308893745956.94257</v>
      </c>
      <c r="W36" s="31">
        <f>VLOOKUP($B$1,'Multipliers and Adjustments'!$A$70:$I$86,TRUNC(COLUMN(W$2)/5)+2,FALSE)*SUMIFS('EPA Data'!$I:$I,'EPA Data'!$D:$D,'Country Selector'!$A$2,'EPA Data'!$J:$J,$B$1,'EPA Data'!$C:$C,W$2,'EPA Data'!$G:$G,"&gt;="&amp;$A36,'EPA Data'!$G:$G,"&lt;"&amp;$B36)*unit_conv</f>
        <v>299853849820.79266</v>
      </c>
      <c r="X36">
        <f t="shared" ref="X36:AA51" si="27">W36+($AB36-$W36)/5</f>
        <v>332297569632.53015</v>
      </c>
      <c r="Y36">
        <f t="shared" si="27"/>
        <v>364741289444.26764</v>
      </c>
      <c r="Z36">
        <f t="shared" si="27"/>
        <v>397185009256.00513</v>
      </c>
      <c r="AA36">
        <f t="shared" si="27"/>
        <v>429628729067.74261</v>
      </c>
      <c r="AB36" s="31">
        <f>VLOOKUP($B$1,'Multipliers and Adjustments'!$A$70:$I$86,TRUNC(COLUMN(AB$2)/5)+2,FALSE)*SUMIFS('EPA Data'!$I:$I,'EPA Data'!$D:$D,'Country Selector'!$A$2,'EPA Data'!$J:$J,$B$1,'EPA Data'!$C:$C,AB$2,'EPA Data'!$G:$G,"&gt;="&amp;$A36,'EPA Data'!$G:$G,"&lt;"&amp;$B36)*unit_conv</f>
        <v>462072448879.48016</v>
      </c>
      <c r="AC36">
        <f t="shared" ref="AC36:AF51" si="28">AB36+($AG36-$AB36)/5</f>
        <v>468879349825.90356</v>
      </c>
      <c r="AD36">
        <f t="shared" si="28"/>
        <v>475686250772.32697</v>
      </c>
      <c r="AE36">
        <f t="shared" si="28"/>
        <v>482493151718.75037</v>
      </c>
      <c r="AF36">
        <f t="shared" si="28"/>
        <v>489300052665.17377</v>
      </c>
      <c r="AG36" s="31">
        <f>VLOOKUP($B$1,'Multipliers and Adjustments'!$A$70:$I$86,TRUNC(COLUMN(AG$2)/5)+2,FALSE)*SUMIFS('EPA Data'!$I:$I,'EPA Data'!$D:$D,'Country Selector'!$A$2,'EPA Data'!$J:$J,$B$1,'EPA Data'!$C:$C,AG$2,'EPA Data'!$G:$G,"&gt;="&amp;$A36,'EPA Data'!$G:$G,"&lt;"&amp;$B36)*unit_conv</f>
        <v>496106953611.59705</v>
      </c>
      <c r="AH36">
        <f t="shared" ref="AH36:AK51" si="29">AG36+($AL36-$AG36)/5</f>
        <v>460404502451.41956</v>
      </c>
      <c r="AI36">
        <f t="shared" si="29"/>
        <v>424702051291.24207</v>
      </c>
      <c r="AJ36">
        <f t="shared" si="29"/>
        <v>388999600131.06458</v>
      </c>
      <c r="AK36">
        <f t="shared" si="29"/>
        <v>353297148970.88708</v>
      </c>
      <c r="AL36" s="31">
        <f>VLOOKUP($B$1,'Multipliers and Adjustments'!$A$70:$I$86,TRUNC(COLUMN(AL$2)/5)+2,FALSE)*SUMIFS('EPA Data'!$I:$I,'EPA Data'!$D:$D,'Country Selector'!$A$2,'EPA Data'!$J:$J,$B$1,'EPA Data'!$C:$C,AL$2,'EPA Data'!$G:$G,"&gt;="&amp;$A36,'EPA Data'!$G:$G,"&lt;"&amp;$B36)*unit_conv</f>
        <v>317594697810.70947</v>
      </c>
    </row>
    <row r="37" spans="1:38" x14ac:dyDescent="0.45">
      <c r="A37" s="15">
        <f t="shared" si="14"/>
        <v>20</v>
      </c>
      <c r="B37" s="16">
        <f t="shared" si="22"/>
        <v>30</v>
      </c>
      <c r="C37" s="31">
        <f>VLOOKUP($B$1,'Multipliers and Adjustments'!$A$70:$I$86,TRUNC(COLUMN(C$2)/5)+2,FALSE)*SUMIFS('EPA Data'!$I:$I,'EPA Data'!$D:$D,'Country Selector'!$A$2,'EPA Data'!$J:$J,$B$1,'EPA Data'!$C:$C,C$2,'EPA Data'!$G:$G,"&gt;="&amp;$A37,'EPA Data'!$G:$G,"&lt;"&amp;$B37)*unit_conv</f>
        <v>227638224698.60303</v>
      </c>
      <c r="D37">
        <f t="shared" si="23"/>
        <v>232064276695.25137</v>
      </c>
      <c r="E37">
        <f t="shared" si="23"/>
        <v>236490328691.89972</v>
      </c>
      <c r="F37">
        <f t="shared" si="23"/>
        <v>240916380688.54807</v>
      </c>
      <c r="G37">
        <f t="shared" si="23"/>
        <v>245342432685.19641</v>
      </c>
      <c r="H37" s="31">
        <f>VLOOKUP($B$1,'Multipliers and Adjustments'!$A$70:$I$86,TRUNC(COLUMN(H$2)/5)+2,FALSE)*SUMIFS('EPA Data'!$I:$I,'EPA Data'!$D:$D,'Country Selector'!$A$2,'EPA Data'!$J:$J,$B$1,'EPA Data'!$C:$C,H$2,'EPA Data'!$G:$G,"&gt;="&amp;$A37,'EPA Data'!$G:$G,"&lt;"&amp;$B37)*unit_conv</f>
        <v>249768484681.8447</v>
      </c>
      <c r="I37">
        <f t="shared" si="24"/>
        <v>254311908565.46161</v>
      </c>
      <c r="J37">
        <f t="shared" si="24"/>
        <v>258855332449.07852</v>
      </c>
      <c r="K37">
        <f t="shared" si="24"/>
        <v>263398756332.69543</v>
      </c>
      <c r="L37">
        <f t="shared" si="24"/>
        <v>267942180216.31235</v>
      </c>
      <c r="M37" s="31">
        <f>VLOOKUP($B$1,'Multipliers and Adjustments'!$A$70:$I$86,TRUNC(COLUMN(M$2)/5)+2,FALSE)*SUMIFS('EPA Data'!$I:$I,'EPA Data'!$D:$D,'Country Selector'!$A$2,'EPA Data'!$J:$J,$B$1,'EPA Data'!$C:$C,M$2,'EPA Data'!$G:$G,"&gt;="&amp;$A37,'EPA Data'!$G:$G,"&lt;"&amp;$B37)*unit_conv</f>
        <v>272485604099.92923</v>
      </c>
      <c r="N37">
        <f t="shared" si="25"/>
        <v>266506140889.59985</v>
      </c>
      <c r="O37">
        <f t="shared" si="25"/>
        <v>260526677679.27048</v>
      </c>
      <c r="P37">
        <f t="shared" si="25"/>
        <v>254547214468.9411</v>
      </c>
      <c r="Q37">
        <f t="shared" si="25"/>
        <v>248567751258.61172</v>
      </c>
      <c r="R37" s="31">
        <f>VLOOKUP($B$1,'Multipliers and Adjustments'!$A$70:$I$86,TRUNC(COLUMN(R$2)/5)+2,FALSE)*SUMIFS('EPA Data'!$I:$I,'EPA Data'!$D:$D,'Country Selector'!$A$2,'EPA Data'!$J:$J,$B$1,'EPA Data'!$C:$C,R$2,'EPA Data'!$G:$G,"&gt;="&amp;$A37,'EPA Data'!$G:$G,"&lt;"&amp;$B37)*unit_conv</f>
        <v>242588288048.28241</v>
      </c>
      <c r="S37">
        <f t="shared" si="26"/>
        <v>249970255339.51831</v>
      </c>
      <c r="T37">
        <f t="shared" si="26"/>
        <v>257352222630.75421</v>
      </c>
      <c r="U37">
        <f t="shared" si="26"/>
        <v>264734189921.99011</v>
      </c>
      <c r="V37">
        <f t="shared" si="26"/>
        <v>272116157213.22601</v>
      </c>
      <c r="W37" s="31">
        <f>VLOOKUP($B$1,'Multipliers and Adjustments'!$A$70:$I$86,TRUNC(COLUMN(W$2)/5)+2,FALSE)*SUMIFS('EPA Data'!$I:$I,'EPA Data'!$D:$D,'Country Selector'!$A$2,'EPA Data'!$J:$J,$B$1,'EPA Data'!$C:$C,W$2,'EPA Data'!$G:$G,"&gt;="&amp;$A37,'EPA Data'!$G:$G,"&lt;"&amp;$B37)*unit_conv</f>
        <v>279498124504.46191</v>
      </c>
      <c r="X37">
        <f t="shared" si="27"/>
        <v>278409274548.29224</v>
      </c>
      <c r="Y37">
        <f t="shared" si="27"/>
        <v>277320424592.12256</v>
      </c>
      <c r="Z37">
        <f t="shared" si="27"/>
        <v>276231574635.95288</v>
      </c>
      <c r="AA37">
        <f t="shared" si="27"/>
        <v>275142724679.7832</v>
      </c>
      <c r="AB37" s="31">
        <f>VLOOKUP($B$1,'Multipliers and Adjustments'!$A$70:$I$86,TRUNC(COLUMN(AB$2)/5)+2,FALSE)*SUMIFS('EPA Data'!$I:$I,'EPA Data'!$D:$D,'Country Selector'!$A$2,'EPA Data'!$J:$J,$B$1,'EPA Data'!$C:$C,AB$2,'EPA Data'!$G:$G,"&gt;="&amp;$A37,'EPA Data'!$G:$G,"&lt;"&amp;$B37)*unit_conv</f>
        <v>274053874723.61343</v>
      </c>
      <c r="AC37">
        <f t="shared" si="28"/>
        <v>261606767538.93509</v>
      </c>
      <c r="AD37">
        <f t="shared" si="28"/>
        <v>249159660354.25674</v>
      </c>
      <c r="AE37">
        <f t="shared" si="28"/>
        <v>236712553169.5784</v>
      </c>
      <c r="AF37">
        <f t="shared" si="28"/>
        <v>224265445984.90005</v>
      </c>
      <c r="AG37" s="31">
        <f>VLOOKUP($B$1,'Multipliers and Adjustments'!$A$70:$I$86,TRUNC(COLUMN(AG$2)/5)+2,FALSE)*SUMIFS('EPA Data'!$I:$I,'EPA Data'!$D:$D,'Country Selector'!$A$2,'EPA Data'!$J:$J,$B$1,'EPA Data'!$C:$C,AG$2,'EPA Data'!$G:$G,"&gt;="&amp;$A37,'EPA Data'!$G:$G,"&lt;"&amp;$B37)*unit_conv</f>
        <v>211818338800.22171</v>
      </c>
      <c r="AH37">
        <f t="shared" si="29"/>
        <v>232163345178.58923</v>
      </c>
      <c r="AI37">
        <f t="shared" si="29"/>
        <v>252508351556.95676</v>
      </c>
      <c r="AJ37">
        <f t="shared" si="29"/>
        <v>272853357935.32428</v>
      </c>
      <c r="AK37">
        <f t="shared" si="29"/>
        <v>293198364313.69177</v>
      </c>
      <c r="AL37" s="31">
        <f>VLOOKUP($B$1,'Multipliers and Adjustments'!$A$70:$I$86,TRUNC(COLUMN(AL$2)/5)+2,FALSE)*SUMIFS('EPA Data'!$I:$I,'EPA Data'!$D:$D,'Country Selector'!$A$2,'EPA Data'!$J:$J,$B$1,'EPA Data'!$C:$C,AL$2,'EPA Data'!$G:$G,"&gt;="&amp;$A37,'EPA Data'!$G:$G,"&lt;"&amp;$B37)*unit_conv</f>
        <v>313543370692.05933</v>
      </c>
    </row>
    <row r="38" spans="1:38" x14ac:dyDescent="0.45">
      <c r="A38" s="15">
        <f t="shared" si="14"/>
        <v>30</v>
      </c>
      <c r="B38" s="16">
        <f t="shared" si="22"/>
        <v>40</v>
      </c>
      <c r="C38" s="31">
        <f>VLOOKUP($B$1,'Multipliers and Adjustments'!$A$70:$I$86,TRUNC(COLUMN(C$2)/5)+2,FALSE)*SUMIFS('EPA Data'!$I:$I,'EPA Data'!$D:$D,'Country Selector'!$A$2,'EPA Data'!$J:$J,$B$1,'EPA Data'!$C:$C,C$2,'EPA Data'!$G:$G,"&gt;="&amp;$A38,'EPA Data'!$G:$G,"&lt;"&amp;$B38)*unit_conv</f>
        <v>77906128205.358887</v>
      </c>
      <c r="D38">
        <f t="shared" si="23"/>
        <v>85595004992.559464</v>
      </c>
      <c r="E38">
        <f t="shared" si="23"/>
        <v>93283881779.76004</v>
      </c>
      <c r="F38">
        <f t="shared" si="23"/>
        <v>100972758566.96062</v>
      </c>
      <c r="G38">
        <f t="shared" si="23"/>
        <v>108661635354.16119</v>
      </c>
      <c r="H38" s="31">
        <f>VLOOKUP($B$1,'Multipliers and Adjustments'!$A$70:$I$86,TRUNC(COLUMN(H$2)/5)+2,FALSE)*SUMIFS('EPA Data'!$I:$I,'EPA Data'!$D:$D,'Country Selector'!$A$2,'EPA Data'!$J:$J,$B$1,'EPA Data'!$C:$C,H$2,'EPA Data'!$G:$G,"&gt;="&amp;$A38,'EPA Data'!$G:$G,"&lt;"&amp;$B38)*unit_conv</f>
        <v>116350512141.36177</v>
      </c>
      <c r="I38">
        <f t="shared" si="24"/>
        <v>114693906379.86356</v>
      </c>
      <c r="J38">
        <f t="shared" si="24"/>
        <v>113037300618.36534</v>
      </c>
      <c r="K38">
        <f t="shared" si="24"/>
        <v>111380694856.86713</v>
      </c>
      <c r="L38">
        <f t="shared" si="24"/>
        <v>109724089095.36891</v>
      </c>
      <c r="M38" s="31">
        <f>VLOOKUP($B$1,'Multipliers and Adjustments'!$A$70:$I$86,TRUNC(COLUMN(M$2)/5)+2,FALSE)*SUMIFS('EPA Data'!$I:$I,'EPA Data'!$D:$D,'Country Selector'!$A$2,'EPA Data'!$J:$J,$B$1,'EPA Data'!$C:$C,M$2,'EPA Data'!$G:$G,"&gt;="&amp;$A38,'EPA Data'!$G:$G,"&lt;"&amp;$B38)*unit_conv</f>
        <v>108067483333.87071</v>
      </c>
      <c r="N38">
        <f t="shared" si="25"/>
        <v>110923476370.05141</v>
      </c>
      <c r="O38">
        <f t="shared" si="25"/>
        <v>113779469406.2321</v>
      </c>
      <c r="P38">
        <f t="shared" si="25"/>
        <v>116635462442.4128</v>
      </c>
      <c r="Q38">
        <f t="shared" si="25"/>
        <v>119491455478.59349</v>
      </c>
      <c r="R38" s="31">
        <f>VLOOKUP($B$1,'Multipliers and Adjustments'!$A$70:$I$86,TRUNC(COLUMN(R$2)/5)+2,FALSE)*SUMIFS('EPA Data'!$I:$I,'EPA Data'!$D:$D,'Country Selector'!$A$2,'EPA Data'!$J:$J,$B$1,'EPA Data'!$C:$C,R$2,'EPA Data'!$G:$G,"&gt;="&amp;$A38,'EPA Data'!$G:$G,"&lt;"&amp;$B38)*unit_conv</f>
        <v>122347448514.7742</v>
      </c>
      <c r="S38">
        <f t="shared" si="26"/>
        <v>124200506210.32697</v>
      </c>
      <c r="T38">
        <f t="shared" si="26"/>
        <v>126053563905.87973</v>
      </c>
      <c r="U38">
        <f t="shared" si="26"/>
        <v>127906621601.4325</v>
      </c>
      <c r="V38">
        <f t="shared" si="26"/>
        <v>129759679296.98526</v>
      </c>
      <c r="W38" s="31">
        <f>VLOOKUP($B$1,'Multipliers and Adjustments'!$A$70:$I$86,TRUNC(COLUMN(W$2)/5)+2,FALSE)*SUMIFS('EPA Data'!$I:$I,'EPA Data'!$D:$D,'Country Selector'!$A$2,'EPA Data'!$J:$J,$B$1,'EPA Data'!$C:$C,W$2,'EPA Data'!$G:$G,"&gt;="&amp;$A38,'EPA Data'!$G:$G,"&lt;"&amp;$B38)*unit_conv</f>
        <v>131612736992.53801</v>
      </c>
      <c r="X38">
        <f t="shared" si="27"/>
        <v>130463593861.0882</v>
      </c>
      <c r="Y38">
        <f t="shared" si="27"/>
        <v>129314450729.63838</v>
      </c>
      <c r="Z38">
        <f t="shared" si="27"/>
        <v>128165307598.18857</v>
      </c>
      <c r="AA38">
        <f t="shared" si="27"/>
        <v>127016164466.73875</v>
      </c>
      <c r="AB38" s="31">
        <f>VLOOKUP($B$1,'Multipliers and Adjustments'!$A$70:$I$86,TRUNC(COLUMN(AB$2)/5)+2,FALSE)*SUMIFS('EPA Data'!$I:$I,'EPA Data'!$D:$D,'Country Selector'!$A$2,'EPA Data'!$J:$J,$B$1,'EPA Data'!$C:$C,AB$2,'EPA Data'!$G:$G,"&gt;="&amp;$A38,'EPA Data'!$G:$G,"&lt;"&amp;$B38)*unit_conv</f>
        <v>125867021335.28891</v>
      </c>
      <c r="AC38">
        <f t="shared" si="28"/>
        <v>130416206717.49115</v>
      </c>
      <c r="AD38">
        <f t="shared" si="28"/>
        <v>134965392099.69339</v>
      </c>
      <c r="AE38">
        <f t="shared" si="28"/>
        <v>139514577481.89563</v>
      </c>
      <c r="AF38">
        <f t="shared" si="28"/>
        <v>144063762864.09787</v>
      </c>
      <c r="AG38" s="31">
        <f>VLOOKUP($B$1,'Multipliers and Adjustments'!$A$70:$I$86,TRUNC(COLUMN(AG$2)/5)+2,FALSE)*SUMIFS('EPA Data'!$I:$I,'EPA Data'!$D:$D,'Country Selector'!$A$2,'EPA Data'!$J:$J,$B$1,'EPA Data'!$C:$C,AG$2,'EPA Data'!$G:$G,"&gt;="&amp;$A38,'EPA Data'!$G:$G,"&lt;"&amp;$B38)*unit_conv</f>
        <v>148612948246.30014</v>
      </c>
      <c r="AH38">
        <f t="shared" si="29"/>
        <v>144994494553.65533</v>
      </c>
      <c r="AI38">
        <f t="shared" si="29"/>
        <v>141376040861.01053</v>
      </c>
      <c r="AJ38">
        <f t="shared" si="29"/>
        <v>137757587168.36572</v>
      </c>
      <c r="AK38">
        <f t="shared" si="29"/>
        <v>134139133475.72093</v>
      </c>
      <c r="AL38" s="31">
        <f>VLOOKUP($B$1,'Multipliers and Adjustments'!$A$70:$I$86,TRUNC(COLUMN(AL$2)/5)+2,FALSE)*SUMIFS('EPA Data'!$I:$I,'EPA Data'!$D:$D,'Country Selector'!$A$2,'EPA Data'!$J:$J,$B$1,'EPA Data'!$C:$C,AL$2,'EPA Data'!$G:$G,"&gt;="&amp;$A38,'EPA Data'!$G:$G,"&lt;"&amp;$B38)*unit_conv</f>
        <v>130520679783.07616</v>
      </c>
    </row>
    <row r="39" spans="1:38" x14ac:dyDescent="0.45">
      <c r="A39" s="15">
        <f t="shared" si="14"/>
        <v>40</v>
      </c>
      <c r="B39" s="16">
        <f t="shared" si="22"/>
        <v>50</v>
      </c>
      <c r="C39" s="31">
        <f>VLOOKUP($B$1,'Multipliers and Adjustments'!$A$70:$I$86,TRUNC(COLUMN(C$2)/5)+2,FALSE)*SUMIFS('EPA Data'!$I:$I,'EPA Data'!$D:$D,'Country Selector'!$A$2,'EPA Data'!$J:$J,$B$1,'EPA Data'!$C:$C,C$2,'EPA Data'!$G:$G,"&gt;="&amp;$A39,'EPA Data'!$G:$G,"&lt;"&amp;$B39)*unit_conv</f>
        <v>53337091244.757156</v>
      </c>
      <c r="D39">
        <f t="shared" si="23"/>
        <v>57545306824.147682</v>
      </c>
      <c r="E39">
        <f t="shared" si="23"/>
        <v>61753522403.538208</v>
      </c>
      <c r="F39">
        <f t="shared" si="23"/>
        <v>65961737982.928734</v>
      </c>
      <c r="G39">
        <f t="shared" si="23"/>
        <v>70169953562.31926</v>
      </c>
      <c r="H39" s="31">
        <f>VLOOKUP($B$1,'Multipliers and Adjustments'!$A$70:$I$86,TRUNC(COLUMN(H$2)/5)+2,FALSE)*SUMIFS('EPA Data'!$I:$I,'EPA Data'!$D:$D,'Country Selector'!$A$2,'EPA Data'!$J:$J,$B$1,'EPA Data'!$C:$C,H$2,'EPA Data'!$G:$G,"&gt;="&amp;$A39,'EPA Data'!$G:$G,"&lt;"&amp;$B39)*unit_conv</f>
        <v>74378169141.709793</v>
      </c>
      <c r="I39">
        <f t="shared" si="24"/>
        <v>73123555198.311829</v>
      </c>
      <c r="J39">
        <f t="shared" si="24"/>
        <v>71868941254.913864</v>
      </c>
      <c r="K39">
        <f t="shared" si="24"/>
        <v>70614327311.5159</v>
      </c>
      <c r="L39">
        <f t="shared" si="24"/>
        <v>69359713368.117935</v>
      </c>
      <c r="M39" s="31">
        <f>VLOOKUP($B$1,'Multipliers and Adjustments'!$A$70:$I$86,TRUNC(COLUMN(M$2)/5)+2,FALSE)*SUMIFS('EPA Data'!$I:$I,'EPA Data'!$D:$D,'Country Selector'!$A$2,'EPA Data'!$J:$J,$B$1,'EPA Data'!$C:$C,M$2,'EPA Data'!$G:$G,"&gt;="&amp;$A39,'EPA Data'!$G:$G,"&lt;"&amp;$B39)*unit_conv</f>
        <v>68105099424.719955</v>
      </c>
      <c r="N39">
        <f t="shared" si="25"/>
        <v>63691499993.205193</v>
      </c>
      <c r="O39">
        <f t="shared" si="25"/>
        <v>59277900561.69043</v>
      </c>
      <c r="P39">
        <f t="shared" si="25"/>
        <v>54864301130.175667</v>
      </c>
      <c r="Q39">
        <f t="shared" si="25"/>
        <v>50450701698.660904</v>
      </c>
      <c r="R39" s="31">
        <f>VLOOKUP($B$1,'Multipliers and Adjustments'!$A$70:$I$86,TRUNC(COLUMN(R$2)/5)+2,FALSE)*SUMIFS('EPA Data'!$I:$I,'EPA Data'!$D:$D,'Country Selector'!$A$2,'EPA Data'!$J:$J,$B$1,'EPA Data'!$C:$C,R$2,'EPA Data'!$G:$G,"&gt;="&amp;$A39,'EPA Data'!$G:$G,"&lt;"&amp;$B39)*unit_conv</f>
        <v>46037102267.146149</v>
      </c>
      <c r="S39">
        <f t="shared" si="26"/>
        <v>43936843290.925049</v>
      </c>
      <c r="T39">
        <f t="shared" si="26"/>
        <v>41836584314.703949</v>
      </c>
      <c r="U39">
        <f t="shared" si="26"/>
        <v>39736325338.482849</v>
      </c>
      <c r="V39">
        <f t="shared" si="26"/>
        <v>37636066362.261749</v>
      </c>
      <c r="W39" s="31">
        <f>VLOOKUP($B$1,'Multipliers and Adjustments'!$A$70:$I$86,TRUNC(COLUMN(W$2)/5)+2,FALSE)*SUMIFS('EPA Data'!$I:$I,'EPA Data'!$D:$D,'Country Selector'!$A$2,'EPA Data'!$J:$J,$B$1,'EPA Data'!$C:$C,W$2,'EPA Data'!$G:$G,"&gt;="&amp;$A39,'EPA Data'!$G:$G,"&lt;"&amp;$B39)*unit_conv</f>
        <v>35535807386.040642</v>
      </c>
      <c r="X39">
        <f t="shared" si="27"/>
        <v>36222209814.935921</v>
      </c>
      <c r="Y39">
        <f t="shared" si="27"/>
        <v>36908612243.8312</v>
      </c>
      <c r="Z39">
        <f t="shared" si="27"/>
        <v>37595014672.726479</v>
      </c>
      <c r="AA39">
        <f t="shared" si="27"/>
        <v>38281417101.621758</v>
      </c>
      <c r="AB39" s="31">
        <f>VLOOKUP($B$1,'Multipliers and Adjustments'!$A$70:$I$86,TRUNC(COLUMN(AB$2)/5)+2,FALSE)*SUMIFS('EPA Data'!$I:$I,'EPA Data'!$D:$D,'Country Selector'!$A$2,'EPA Data'!$J:$J,$B$1,'EPA Data'!$C:$C,AB$2,'EPA Data'!$G:$G,"&gt;="&amp;$A39,'EPA Data'!$G:$G,"&lt;"&amp;$B39)*unit_conv</f>
        <v>38967819530.517036</v>
      </c>
      <c r="AC39">
        <f t="shared" si="28"/>
        <v>44544909141.957893</v>
      </c>
      <c r="AD39">
        <f t="shared" si="28"/>
        <v>50121998753.39875</v>
      </c>
      <c r="AE39">
        <f t="shared" si="28"/>
        <v>55699088364.839607</v>
      </c>
      <c r="AF39">
        <f t="shared" si="28"/>
        <v>61276177976.280464</v>
      </c>
      <c r="AG39" s="31">
        <f>VLOOKUP($B$1,'Multipliers and Adjustments'!$A$70:$I$86,TRUNC(COLUMN(AG$2)/5)+2,FALSE)*SUMIFS('EPA Data'!$I:$I,'EPA Data'!$D:$D,'Country Selector'!$A$2,'EPA Data'!$J:$J,$B$1,'EPA Data'!$C:$C,AG$2,'EPA Data'!$G:$G,"&gt;="&amp;$A39,'EPA Data'!$G:$G,"&lt;"&amp;$B39)*unit_conv</f>
        <v>66853267587.721336</v>
      </c>
      <c r="AH39">
        <f t="shared" si="29"/>
        <v>68812258727.848526</v>
      </c>
      <c r="AI39">
        <f t="shared" si="29"/>
        <v>70771249867.975708</v>
      </c>
      <c r="AJ39">
        <f t="shared" si="29"/>
        <v>72730241008.102905</v>
      </c>
      <c r="AK39">
        <f t="shared" si="29"/>
        <v>74689232148.230103</v>
      </c>
      <c r="AL39" s="31">
        <f>VLOOKUP($B$1,'Multipliers and Adjustments'!$A$70:$I$86,TRUNC(COLUMN(AL$2)/5)+2,FALSE)*SUMIFS('EPA Data'!$I:$I,'EPA Data'!$D:$D,'Country Selector'!$A$2,'EPA Data'!$J:$J,$B$1,'EPA Data'!$C:$C,AL$2,'EPA Data'!$G:$G,"&gt;="&amp;$A39,'EPA Data'!$G:$G,"&lt;"&amp;$B39)*unit_conv</f>
        <v>76648223288.357285</v>
      </c>
    </row>
    <row r="40" spans="1:38" x14ac:dyDescent="0.45">
      <c r="A40" s="15">
        <f t="shared" si="14"/>
        <v>50</v>
      </c>
      <c r="B40" s="16">
        <f t="shared" si="22"/>
        <v>60</v>
      </c>
      <c r="C40" s="31">
        <f>VLOOKUP($B$1,'Multipliers and Adjustments'!$A$70:$I$86,TRUNC(COLUMN(C$2)/5)+2,FALSE)*SUMIFS('EPA Data'!$I:$I,'EPA Data'!$D:$D,'Country Selector'!$A$2,'EPA Data'!$J:$J,$B$1,'EPA Data'!$C:$C,C$2,'EPA Data'!$G:$G,"&gt;="&amp;$A40,'EPA Data'!$G:$G,"&lt;"&amp;$B40)*unit_conv</f>
        <v>63500778265.297073</v>
      </c>
      <c r="D40">
        <f t="shared" si="23"/>
        <v>58705465454.607864</v>
      </c>
      <c r="E40">
        <f t="shared" si="23"/>
        <v>53910152643.918655</v>
      </c>
      <c r="F40">
        <f t="shared" si="23"/>
        <v>49114839833.229446</v>
      </c>
      <c r="G40">
        <f t="shared" si="23"/>
        <v>44319527022.540237</v>
      </c>
      <c r="H40" s="31">
        <f>VLOOKUP($B$1,'Multipliers and Adjustments'!$A$70:$I$86,TRUNC(COLUMN(H$2)/5)+2,FALSE)*SUMIFS('EPA Data'!$I:$I,'EPA Data'!$D:$D,'Country Selector'!$A$2,'EPA Data'!$J:$J,$B$1,'EPA Data'!$C:$C,H$2,'EPA Data'!$G:$G,"&gt;="&amp;$A40,'EPA Data'!$G:$G,"&lt;"&amp;$B40)*unit_conv</f>
        <v>39524214211.851036</v>
      </c>
      <c r="I40">
        <f t="shared" si="24"/>
        <v>38800853848.457054</v>
      </c>
      <c r="J40">
        <f t="shared" si="24"/>
        <v>38077493485.063072</v>
      </c>
      <c r="K40">
        <f t="shared" si="24"/>
        <v>37354133121.66909</v>
      </c>
      <c r="L40">
        <f t="shared" si="24"/>
        <v>36630772758.275108</v>
      </c>
      <c r="M40" s="31">
        <f>VLOOKUP($B$1,'Multipliers and Adjustments'!$A$70:$I$86,TRUNC(COLUMN(M$2)/5)+2,FALSE)*SUMIFS('EPA Data'!$I:$I,'EPA Data'!$D:$D,'Country Selector'!$A$2,'EPA Data'!$J:$J,$B$1,'EPA Data'!$C:$C,M$2,'EPA Data'!$G:$G,"&gt;="&amp;$A40,'EPA Data'!$G:$G,"&lt;"&amp;$B40)*unit_conv</f>
        <v>35907412394.881111</v>
      </c>
      <c r="N40">
        <f t="shared" si="25"/>
        <v>37255156846.716843</v>
      </c>
      <c r="O40">
        <f t="shared" si="25"/>
        <v>38602901298.552574</v>
      </c>
      <c r="P40">
        <f t="shared" si="25"/>
        <v>39950645750.388306</v>
      </c>
      <c r="Q40">
        <f t="shared" si="25"/>
        <v>41298390202.224037</v>
      </c>
      <c r="R40" s="31">
        <f>VLOOKUP($B$1,'Multipliers and Adjustments'!$A$70:$I$86,TRUNC(COLUMN(R$2)/5)+2,FALSE)*SUMIFS('EPA Data'!$I:$I,'EPA Data'!$D:$D,'Country Selector'!$A$2,'EPA Data'!$J:$J,$B$1,'EPA Data'!$C:$C,R$2,'EPA Data'!$G:$G,"&gt;="&amp;$A40,'EPA Data'!$G:$G,"&lt;"&amp;$B40)*unit_conv</f>
        <v>42646134654.059784</v>
      </c>
      <c r="S40">
        <f t="shared" si="26"/>
        <v>42417764367.535545</v>
      </c>
      <c r="T40">
        <f t="shared" si="26"/>
        <v>42189394081.011307</v>
      </c>
      <c r="U40">
        <f t="shared" si="26"/>
        <v>41961023794.487068</v>
      </c>
      <c r="V40">
        <f t="shared" si="26"/>
        <v>41732653507.96283</v>
      </c>
      <c r="W40" s="31">
        <f>VLOOKUP($B$1,'Multipliers and Adjustments'!$A$70:$I$86,TRUNC(COLUMN(W$2)/5)+2,FALSE)*SUMIFS('EPA Data'!$I:$I,'EPA Data'!$D:$D,'Country Selector'!$A$2,'EPA Data'!$J:$J,$B$1,'EPA Data'!$C:$C,W$2,'EPA Data'!$G:$G,"&gt;="&amp;$A40,'EPA Data'!$G:$G,"&lt;"&amp;$B40)*unit_conv</f>
        <v>41504283221.438576</v>
      </c>
      <c r="X40">
        <f t="shared" si="27"/>
        <v>41395592274.144371</v>
      </c>
      <c r="Y40">
        <f t="shared" si="27"/>
        <v>41286901326.850166</v>
      </c>
      <c r="Z40">
        <f t="shared" si="27"/>
        <v>41178210379.555962</v>
      </c>
      <c r="AA40">
        <f t="shared" si="27"/>
        <v>41069519432.261757</v>
      </c>
      <c r="AB40" s="31">
        <f>VLOOKUP($B$1,'Multipliers and Adjustments'!$A$70:$I$86,TRUNC(COLUMN(AB$2)/5)+2,FALSE)*SUMIFS('EPA Data'!$I:$I,'EPA Data'!$D:$D,'Country Selector'!$A$2,'EPA Data'!$J:$J,$B$1,'EPA Data'!$C:$C,AB$2,'EPA Data'!$G:$G,"&gt;="&amp;$A40,'EPA Data'!$G:$G,"&lt;"&amp;$B40)*unit_conv</f>
        <v>40960828484.96756</v>
      </c>
      <c r="AC40">
        <f t="shared" si="28"/>
        <v>41368689512.834167</v>
      </c>
      <c r="AD40">
        <f t="shared" si="28"/>
        <v>41776550540.700775</v>
      </c>
      <c r="AE40">
        <f t="shared" si="28"/>
        <v>42184411568.567383</v>
      </c>
      <c r="AF40">
        <f t="shared" si="28"/>
        <v>42592272596.43399</v>
      </c>
      <c r="AG40" s="31">
        <f>VLOOKUP($B$1,'Multipliers and Adjustments'!$A$70:$I$86,TRUNC(COLUMN(AG$2)/5)+2,FALSE)*SUMIFS('EPA Data'!$I:$I,'EPA Data'!$D:$D,'Country Selector'!$A$2,'EPA Data'!$J:$J,$B$1,'EPA Data'!$C:$C,AG$2,'EPA Data'!$G:$G,"&gt;="&amp;$A40,'EPA Data'!$G:$G,"&lt;"&amp;$B40)*unit_conv</f>
        <v>43000133624.300613</v>
      </c>
      <c r="AH40">
        <f t="shared" si="29"/>
        <v>42668958289.548981</v>
      </c>
      <c r="AI40">
        <f t="shared" si="29"/>
        <v>42337782954.797348</v>
      </c>
      <c r="AJ40">
        <f t="shared" si="29"/>
        <v>42006607620.045715</v>
      </c>
      <c r="AK40">
        <f t="shared" si="29"/>
        <v>41675432285.294083</v>
      </c>
      <c r="AL40" s="31">
        <f>VLOOKUP($B$1,'Multipliers and Adjustments'!$A$70:$I$86,TRUNC(COLUMN(AL$2)/5)+2,FALSE)*SUMIFS('EPA Data'!$I:$I,'EPA Data'!$D:$D,'Country Selector'!$A$2,'EPA Data'!$J:$J,$B$1,'EPA Data'!$C:$C,AL$2,'EPA Data'!$G:$G,"&gt;="&amp;$A40,'EPA Data'!$G:$G,"&lt;"&amp;$B40)*unit_conv</f>
        <v>41344256950.54245</v>
      </c>
    </row>
    <row r="41" spans="1:38" x14ac:dyDescent="0.45">
      <c r="A41" s="15">
        <f t="shared" si="14"/>
        <v>60</v>
      </c>
      <c r="B41" s="16">
        <f t="shared" si="22"/>
        <v>70</v>
      </c>
      <c r="C41" s="31">
        <f>VLOOKUP($B$1,'Multipliers and Adjustments'!$A$70:$I$86,TRUNC(COLUMN(C$2)/5)+2,FALSE)*SUMIFS('EPA Data'!$I:$I,'EPA Data'!$D:$D,'Country Selector'!$A$2,'EPA Data'!$J:$J,$B$1,'EPA Data'!$C:$C,C$2,'EPA Data'!$G:$G,"&gt;="&amp;$A41,'EPA Data'!$G:$G,"&lt;"&amp;$B41)*unit_conv</f>
        <v>36486689802.25943</v>
      </c>
      <c r="D41">
        <f t="shared" si="23"/>
        <v>37967371352.01712</v>
      </c>
      <c r="E41">
        <f t="shared" si="23"/>
        <v>39448052901.774811</v>
      </c>
      <c r="F41">
        <f t="shared" si="23"/>
        <v>40928734451.532501</v>
      </c>
      <c r="G41">
        <f t="shared" si="23"/>
        <v>42409416001.290192</v>
      </c>
      <c r="H41" s="31">
        <f>VLOOKUP($B$1,'Multipliers and Adjustments'!$A$70:$I$86,TRUNC(COLUMN(H$2)/5)+2,FALSE)*SUMIFS('EPA Data'!$I:$I,'EPA Data'!$D:$D,'Country Selector'!$A$2,'EPA Data'!$J:$J,$B$1,'EPA Data'!$C:$C,H$2,'EPA Data'!$G:$G,"&gt;="&amp;$A41,'EPA Data'!$G:$G,"&lt;"&amp;$B41)*unit_conv</f>
        <v>43890097551.04789</v>
      </c>
      <c r="I41">
        <f t="shared" si="24"/>
        <v>42960552927.106705</v>
      </c>
      <c r="J41">
        <f t="shared" si="24"/>
        <v>42031008303.16552</v>
      </c>
      <c r="K41">
        <f t="shared" si="24"/>
        <v>41101463679.224335</v>
      </c>
      <c r="L41">
        <f t="shared" si="24"/>
        <v>40171919055.28315</v>
      </c>
      <c r="M41" s="31">
        <f>VLOOKUP($B$1,'Multipliers and Adjustments'!$A$70:$I$86,TRUNC(COLUMN(M$2)/5)+2,FALSE)*SUMIFS('EPA Data'!$I:$I,'EPA Data'!$D:$D,'Country Selector'!$A$2,'EPA Data'!$J:$J,$B$1,'EPA Data'!$C:$C,M$2,'EPA Data'!$G:$G,"&gt;="&amp;$A41,'EPA Data'!$G:$G,"&lt;"&amp;$B41)*unit_conv</f>
        <v>39242374431.34198</v>
      </c>
      <c r="N41">
        <f t="shared" si="25"/>
        <v>37914191599.935394</v>
      </c>
      <c r="O41">
        <f t="shared" si="25"/>
        <v>36586008768.528809</v>
      </c>
      <c r="P41">
        <f t="shared" si="25"/>
        <v>35257825937.122223</v>
      </c>
      <c r="Q41">
        <f t="shared" si="25"/>
        <v>33929643105.715633</v>
      </c>
      <c r="R41" s="31">
        <f>VLOOKUP($B$1,'Multipliers and Adjustments'!$A$70:$I$86,TRUNC(COLUMN(R$2)/5)+2,FALSE)*SUMIFS('EPA Data'!$I:$I,'EPA Data'!$D:$D,'Country Selector'!$A$2,'EPA Data'!$J:$J,$B$1,'EPA Data'!$C:$C,R$2,'EPA Data'!$G:$G,"&gt;="&amp;$A41,'EPA Data'!$G:$G,"&lt;"&amp;$B41)*unit_conv</f>
        <v>32601460274.309032</v>
      </c>
      <c r="S41">
        <f t="shared" si="26"/>
        <v>29829439532.011826</v>
      </c>
      <c r="T41">
        <f t="shared" si="26"/>
        <v>27057418789.714619</v>
      </c>
      <c r="U41">
        <f t="shared" si="26"/>
        <v>24285398047.417412</v>
      </c>
      <c r="V41">
        <f t="shared" si="26"/>
        <v>21513377305.120205</v>
      </c>
      <c r="W41" s="31">
        <f>VLOOKUP($B$1,'Multipliers and Adjustments'!$A$70:$I$86,TRUNC(COLUMN(W$2)/5)+2,FALSE)*SUMIFS('EPA Data'!$I:$I,'EPA Data'!$D:$D,'Country Selector'!$A$2,'EPA Data'!$J:$J,$B$1,'EPA Data'!$C:$C,W$2,'EPA Data'!$G:$G,"&gt;="&amp;$A41,'EPA Data'!$G:$G,"&lt;"&amp;$B41)*unit_conv</f>
        <v>18741356562.822994</v>
      </c>
      <c r="X41">
        <f t="shared" si="27"/>
        <v>18604691153.392132</v>
      </c>
      <c r="Y41">
        <f t="shared" si="27"/>
        <v>18468025743.961269</v>
      </c>
      <c r="Z41">
        <f t="shared" si="27"/>
        <v>18331360334.530407</v>
      </c>
      <c r="AA41">
        <f t="shared" si="27"/>
        <v>18194694925.099545</v>
      </c>
      <c r="AB41" s="31">
        <f>VLOOKUP($B$1,'Multipliers and Adjustments'!$A$70:$I$86,TRUNC(COLUMN(AB$2)/5)+2,FALSE)*SUMIFS('EPA Data'!$I:$I,'EPA Data'!$D:$D,'Country Selector'!$A$2,'EPA Data'!$J:$J,$B$1,'EPA Data'!$C:$C,AB$2,'EPA Data'!$G:$G,"&gt;="&amp;$A41,'EPA Data'!$G:$G,"&lt;"&amp;$B41)*unit_conv</f>
        <v>18058029515.66869</v>
      </c>
      <c r="AC41">
        <f t="shared" si="28"/>
        <v>21787400782.10833</v>
      </c>
      <c r="AD41">
        <f t="shared" si="28"/>
        <v>25516772048.54797</v>
      </c>
      <c r="AE41">
        <f t="shared" si="28"/>
        <v>29246143314.98761</v>
      </c>
      <c r="AF41">
        <f t="shared" si="28"/>
        <v>32975514581.42725</v>
      </c>
      <c r="AG41" s="31">
        <f>VLOOKUP($B$1,'Multipliers and Adjustments'!$A$70:$I$86,TRUNC(COLUMN(AG$2)/5)+2,FALSE)*SUMIFS('EPA Data'!$I:$I,'EPA Data'!$D:$D,'Country Selector'!$A$2,'EPA Data'!$J:$J,$B$1,'EPA Data'!$C:$C,AG$2,'EPA Data'!$G:$G,"&gt;="&amp;$A41,'EPA Data'!$G:$G,"&lt;"&amp;$B41)*unit_conv</f>
        <v>36704885847.866882</v>
      </c>
      <c r="AH41">
        <f t="shared" si="29"/>
        <v>34779614526.778732</v>
      </c>
      <c r="AI41">
        <f t="shared" si="29"/>
        <v>32854343205.690586</v>
      </c>
      <c r="AJ41">
        <f t="shared" si="29"/>
        <v>30929071884.60244</v>
      </c>
      <c r="AK41">
        <f t="shared" si="29"/>
        <v>29003800563.514294</v>
      </c>
      <c r="AL41" s="31">
        <f>VLOOKUP($B$1,'Multipliers and Adjustments'!$A$70:$I$86,TRUNC(COLUMN(AL$2)/5)+2,FALSE)*SUMIFS('EPA Data'!$I:$I,'EPA Data'!$D:$D,'Country Selector'!$A$2,'EPA Data'!$J:$J,$B$1,'EPA Data'!$C:$C,AL$2,'EPA Data'!$G:$G,"&gt;="&amp;$A41,'EPA Data'!$G:$G,"&lt;"&amp;$B41)*unit_conv</f>
        <v>27078529242.426147</v>
      </c>
    </row>
    <row r="42" spans="1:38" x14ac:dyDescent="0.45">
      <c r="A42" s="15">
        <f t="shared" si="14"/>
        <v>70</v>
      </c>
      <c r="B42" s="16">
        <f t="shared" si="22"/>
        <v>80</v>
      </c>
      <c r="C42" s="31">
        <f>VLOOKUP($B$1,'Multipliers and Adjustments'!$A$70:$I$86,TRUNC(COLUMN(C$2)/5)+2,FALSE)*SUMIFS('EPA Data'!$I:$I,'EPA Data'!$D:$D,'Country Selector'!$A$2,'EPA Data'!$J:$J,$B$1,'EPA Data'!$C:$C,C$2,'EPA Data'!$G:$G,"&gt;="&amp;$A42,'EPA Data'!$G:$G,"&lt;"&amp;$B42)*unit_conv</f>
        <v>43388434452.936165</v>
      </c>
      <c r="D42">
        <f t="shared" si="23"/>
        <v>44019694089.889664</v>
      </c>
      <c r="E42">
        <f t="shared" si="23"/>
        <v>44650953726.843163</v>
      </c>
      <c r="F42">
        <f t="shared" si="23"/>
        <v>45282213363.796661</v>
      </c>
      <c r="G42">
        <f t="shared" si="23"/>
        <v>45913473000.75016</v>
      </c>
      <c r="H42" s="31">
        <f>VLOOKUP($B$1,'Multipliers and Adjustments'!$A$70:$I$86,TRUNC(COLUMN(H$2)/5)+2,FALSE)*SUMIFS('EPA Data'!$I:$I,'EPA Data'!$D:$D,'Country Selector'!$A$2,'EPA Data'!$J:$J,$B$1,'EPA Data'!$C:$C,H$2,'EPA Data'!$G:$G,"&gt;="&amp;$A42,'EPA Data'!$G:$G,"&lt;"&amp;$B42)*unit_conv</f>
        <v>46544732637.703667</v>
      </c>
      <c r="I42">
        <f t="shared" si="24"/>
        <v>46119468085.46804</v>
      </c>
      <c r="J42">
        <f t="shared" si="24"/>
        <v>45694203533.232414</v>
      </c>
      <c r="K42">
        <f t="shared" si="24"/>
        <v>45268938980.996788</v>
      </c>
      <c r="L42">
        <f t="shared" si="24"/>
        <v>44843674428.761162</v>
      </c>
      <c r="M42" s="31">
        <f>VLOOKUP($B$1,'Multipliers and Adjustments'!$A$70:$I$86,TRUNC(COLUMN(M$2)/5)+2,FALSE)*SUMIFS('EPA Data'!$I:$I,'EPA Data'!$D:$D,'Country Selector'!$A$2,'EPA Data'!$J:$J,$B$1,'EPA Data'!$C:$C,M$2,'EPA Data'!$G:$G,"&gt;="&amp;$A42,'EPA Data'!$G:$G,"&lt;"&amp;$B42)*unit_conv</f>
        <v>44418409876.525551</v>
      </c>
      <c r="N42">
        <f t="shared" si="25"/>
        <v>40545911403.372993</v>
      </c>
      <c r="O42">
        <f t="shared" si="25"/>
        <v>36673412930.220436</v>
      </c>
      <c r="P42">
        <f t="shared" si="25"/>
        <v>32800914457.067879</v>
      </c>
      <c r="Q42">
        <f t="shared" si="25"/>
        <v>28928415983.915321</v>
      </c>
      <c r="R42" s="31">
        <f>VLOOKUP($B$1,'Multipliers and Adjustments'!$A$70:$I$86,TRUNC(COLUMN(R$2)/5)+2,FALSE)*SUMIFS('EPA Data'!$I:$I,'EPA Data'!$D:$D,'Country Selector'!$A$2,'EPA Data'!$J:$J,$B$1,'EPA Data'!$C:$C,R$2,'EPA Data'!$G:$G,"&gt;="&amp;$A42,'EPA Data'!$G:$G,"&lt;"&amp;$B42)*unit_conv</f>
        <v>25055917510.762764</v>
      </c>
      <c r="S42">
        <f t="shared" si="26"/>
        <v>27727557951.584465</v>
      </c>
      <c r="T42">
        <f t="shared" si="26"/>
        <v>30399198392.406166</v>
      </c>
      <c r="U42">
        <f t="shared" si="26"/>
        <v>33070838833.227867</v>
      </c>
      <c r="V42">
        <f t="shared" si="26"/>
        <v>35742479274.049568</v>
      </c>
      <c r="W42" s="31">
        <f>VLOOKUP($B$1,'Multipliers and Adjustments'!$A$70:$I$86,TRUNC(COLUMN(W$2)/5)+2,FALSE)*SUMIFS('EPA Data'!$I:$I,'EPA Data'!$D:$D,'Country Selector'!$A$2,'EPA Data'!$J:$J,$B$1,'EPA Data'!$C:$C,W$2,'EPA Data'!$G:$G,"&gt;="&amp;$A42,'EPA Data'!$G:$G,"&lt;"&amp;$B42)*unit_conv</f>
        <v>38414119714.871269</v>
      </c>
      <c r="X42">
        <f t="shared" si="27"/>
        <v>38290778703.987785</v>
      </c>
      <c r="Y42">
        <f t="shared" si="27"/>
        <v>38167437693.104301</v>
      </c>
      <c r="Z42">
        <f t="shared" si="27"/>
        <v>38044096682.220818</v>
      </c>
      <c r="AA42">
        <f t="shared" si="27"/>
        <v>37920755671.337334</v>
      </c>
      <c r="AB42" s="31">
        <f>VLOOKUP($B$1,'Multipliers and Adjustments'!$A$70:$I$86,TRUNC(COLUMN(AB$2)/5)+2,FALSE)*SUMIFS('EPA Data'!$I:$I,'EPA Data'!$D:$D,'Country Selector'!$A$2,'EPA Data'!$J:$J,$B$1,'EPA Data'!$C:$C,AB$2,'EPA Data'!$G:$G,"&gt;="&amp;$A42,'EPA Data'!$G:$G,"&lt;"&amp;$B42)*unit_conv</f>
        <v>37797414660.453842</v>
      </c>
      <c r="AC42">
        <f t="shared" si="28"/>
        <v>33355174707.248871</v>
      </c>
      <c r="AD42">
        <f t="shared" si="28"/>
        <v>28912934754.0439</v>
      </c>
      <c r="AE42">
        <f t="shared" si="28"/>
        <v>24470694800.838928</v>
      </c>
      <c r="AF42">
        <f t="shared" si="28"/>
        <v>20028454847.633957</v>
      </c>
      <c r="AG42" s="31">
        <f>VLOOKUP($B$1,'Multipliers and Adjustments'!$A$70:$I$86,TRUNC(COLUMN(AG$2)/5)+2,FALSE)*SUMIFS('EPA Data'!$I:$I,'EPA Data'!$D:$D,'Country Selector'!$A$2,'EPA Data'!$J:$J,$B$1,'EPA Data'!$C:$C,AG$2,'EPA Data'!$G:$G,"&gt;="&amp;$A42,'EPA Data'!$G:$G,"&lt;"&amp;$B42)*unit_conv</f>
        <v>15586214894.428976</v>
      </c>
      <c r="AH42">
        <f t="shared" si="29"/>
        <v>15642777711.153152</v>
      </c>
      <c r="AI42">
        <f t="shared" si="29"/>
        <v>15699340527.877329</v>
      </c>
      <c r="AJ42">
        <f t="shared" si="29"/>
        <v>15755903344.601505</v>
      </c>
      <c r="AK42">
        <f t="shared" si="29"/>
        <v>15812466161.325682</v>
      </c>
      <c r="AL42" s="31">
        <f>VLOOKUP($B$1,'Multipliers and Adjustments'!$A$70:$I$86,TRUNC(COLUMN(AL$2)/5)+2,FALSE)*SUMIFS('EPA Data'!$I:$I,'EPA Data'!$D:$D,'Country Selector'!$A$2,'EPA Data'!$J:$J,$B$1,'EPA Data'!$C:$C,AL$2,'EPA Data'!$G:$G,"&gt;="&amp;$A42,'EPA Data'!$G:$G,"&lt;"&amp;$B42)*unit_conv</f>
        <v>15869028978.049856</v>
      </c>
    </row>
    <row r="43" spans="1:38" x14ac:dyDescent="0.45">
      <c r="A43" s="15">
        <f t="shared" si="14"/>
        <v>80</v>
      </c>
      <c r="B43" s="16">
        <f t="shared" si="22"/>
        <v>90</v>
      </c>
      <c r="C43" s="31">
        <f>VLOOKUP($B$1,'Multipliers and Adjustments'!$A$70:$I$86,TRUNC(COLUMN(C$2)/5)+2,FALSE)*SUMIFS('EPA Data'!$I:$I,'EPA Data'!$D:$D,'Country Selector'!$A$2,'EPA Data'!$J:$J,$B$1,'EPA Data'!$C:$C,C$2,'EPA Data'!$G:$G,"&gt;="&amp;$A43,'EPA Data'!$G:$G,"&lt;"&amp;$B43)*unit_conv</f>
        <v>1012380337.3425281</v>
      </c>
      <c r="D43">
        <f t="shared" si="23"/>
        <v>3149162622.1686182</v>
      </c>
      <c r="E43">
        <f t="shared" si="23"/>
        <v>5285944906.994709</v>
      </c>
      <c r="F43">
        <f t="shared" si="23"/>
        <v>7422727191.8207989</v>
      </c>
      <c r="G43">
        <f t="shared" si="23"/>
        <v>9559509476.6468887</v>
      </c>
      <c r="H43" s="31">
        <f>VLOOKUP($B$1,'Multipliers and Adjustments'!$A$70:$I$86,TRUNC(COLUMN(H$2)/5)+2,FALSE)*SUMIFS('EPA Data'!$I:$I,'EPA Data'!$D:$D,'Country Selector'!$A$2,'EPA Data'!$J:$J,$B$1,'EPA Data'!$C:$C,H$2,'EPA Data'!$G:$G,"&gt;="&amp;$A43,'EPA Data'!$G:$G,"&lt;"&amp;$B43)*unit_conv</f>
        <v>11696291761.472979</v>
      </c>
      <c r="I43">
        <f t="shared" si="24"/>
        <v>12899849027.395391</v>
      </c>
      <c r="J43">
        <f t="shared" si="24"/>
        <v>14103406293.317804</v>
      </c>
      <c r="K43">
        <f t="shared" si="24"/>
        <v>15306963559.240217</v>
      </c>
      <c r="L43">
        <f t="shared" si="24"/>
        <v>16510520825.16263</v>
      </c>
      <c r="M43" s="31">
        <f>VLOOKUP($B$1,'Multipliers and Adjustments'!$A$70:$I$86,TRUNC(COLUMN(M$2)/5)+2,FALSE)*SUMIFS('EPA Data'!$I:$I,'EPA Data'!$D:$D,'Country Selector'!$A$2,'EPA Data'!$J:$J,$B$1,'EPA Data'!$C:$C,M$2,'EPA Data'!$G:$G,"&gt;="&amp;$A43,'EPA Data'!$G:$G,"&lt;"&amp;$B43)*unit_conv</f>
        <v>17714078091.085041</v>
      </c>
      <c r="N43">
        <f t="shared" si="25"/>
        <v>19791897937.655514</v>
      </c>
      <c r="O43">
        <f t="shared" si="25"/>
        <v>21869717784.225986</v>
      </c>
      <c r="P43">
        <f t="shared" si="25"/>
        <v>23947537630.796459</v>
      </c>
      <c r="Q43">
        <f t="shared" si="25"/>
        <v>26025357477.366932</v>
      </c>
      <c r="R43" s="31">
        <f>VLOOKUP($B$1,'Multipliers and Adjustments'!$A$70:$I$86,TRUNC(COLUMN(R$2)/5)+2,FALSE)*SUMIFS('EPA Data'!$I:$I,'EPA Data'!$D:$D,'Country Selector'!$A$2,'EPA Data'!$J:$J,$B$1,'EPA Data'!$C:$C,R$2,'EPA Data'!$G:$G,"&gt;="&amp;$A43,'EPA Data'!$G:$G,"&lt;"&amp;$B43)*unit_conv</f>
        <v>28103177323.937408</v>
      </c>
      <c r="S43">
        <f t="shared" si="26"/>
        <v>28027732532.471413</v>
      </c>
      <c r="T43">
        <f t="shared" si="26"/>
        <v>27952287741.005417</v>
      </c>
      <c r="U43">
        <f t="shared" si="26"/>
        <v>27876842949.539421</v>
      </c>
      <c r="V43">
        <f t="shared" si="26"/>
        <v>27801398158.073425</v>
      </c>
      <c r="W43" s="31">
        <f>VLOOKUP($B$1,'Multipliers and Adjustments'!$A$70:$I$86,TRUNC(COLUMN(W$2)/5)+2,FALSE)*SUMIFS('EPA Data'!$I:$I,'EPA Data'!$D:$D,'Country Selector'!$A$2,'EPA Data'!$J:$J,$B$1,'EPA Data'!$C:$C,W$2,'EPA Data'!$G:$G,"&gt;="&amp;$A43,'EPA Data'!$G:$G,"&lt;"&amp;$B43)*unit_conv</f>
        <v>27725953366.607437</v>
      </c>
      <c r="X43">
        <f t="shared" si="27"/>
        <v>27493001462.891663</v>
      </c>
      <c r="Y43">
        <f t="shared" si="27"/>
        <v>27260049559.175888</v>
      </c>
      <c r="Z43">
        <f t="shared" si="27"/>
        <v>27027097655.460114</v>
      </c>
      <c r="AA43">
        <f t="shared" si="27"/>
        <v>26794145751.744339</v>
      </c>
      <c r="AB43" s="31">
        <f>VLOOKUP($B$1,'Multipliers and Adjustments'!$A$70:$I$86,TRUNC(COLUMN(AB$2)/5)+2,FALSE)*SUMIFS('EPA Data'!$I:$I,'EPA Data'!$D:$D,'Country Selector'!$A$2,'EPA Data'!$J:$J,$B$1,'EPA Data'!$C:$C,AB$2,'EPA Data'!$G:$G,"&gt;="&amp;$A43,'EPA Data'!$G:$G,"&lt;"&amp;$B43)*unit_conv</f>
        <v>26561193848.028561</v>
      </c>
      <c r="AC43">
        <f t="shared" si="28"/>
        <v>28349035076.796875</v>
      </c>
      <c r="AD43">
        <f t="shared" si="28"/>
        <v>30136876305.565189</v>
      </c>
      <c r="AE43">
        <f t="shared" si="28"/>
        <v>31924717534.333504</v>
      </c>
      <c r="AF43">
        <f t="shared" si="28"/>
        <v>33712558763.101818</v>
      </c>
      <c r="AG43" s="31">
        <f>VLOOKUP($B$1,'Multipliers and Adjustments'!$A$70:$I$86,TRUNC(COLUMN(AG$2)/5)+2,FALSE)*SUMIFS('EPA Data'!$I:$I,'EPA Data'!$D:$D,'Country Selector'!$A$2,'EPA Data'!$J:$J,$B$1,'EPA Data'!$C:$C,AG$2,'EPA Data'!$G:$G,"&gt;="&amp;$A43,'EPA Data'!$G:$G,"&lt;"&amp;$B43)*unit_conv</f>
        <v>35500399991.870132</v>
      </c>
      <c r="AH43">
        <f t="shared" si="29"/>
        <v>34071421621.367538</v>
      </c>
      <c r="AI43">
        <f t="shared" si="29"/>
        <v>32642443250.864944</v>
      </c>
      <c r="AJ43">
        <f t="shared" si="29"/>
        <v>31213464880.36235</v>
      </c>
      <c r="AK43">
        <f t="shared" si="29"/>
        <v>29784486509.859756</v>
      </c>
      <c r="AL43" s="31">
        <f>VLOOKUP($B$1,'Multipliers and Adjustments'!$A$70:$I$86,TRUNC(COLUMN(AL$2)/5)+2,FALSE)*SUMIFS('EPA Data'!$I:$I,'EPA Data'!$D:$D,'Country Selector'!$A$2,'EPA Data'!$J:$J,$B$1,'EPA Data'!$C:$C,AL$2,'EPA Data'!$G:$G,"&gt;="&amp;$A43,'EPA Data'!$G:$G,"&lt;"&amp;$B43)*unit_conv</f>
        <v>28355508139.357166</v>
      </c>
    </row>
    <row r="44" spans="1:38" x14ac:dyDescent="0.45">
      <c r="A44" s="15">
        <f t="shared" si="14"/>
        <v>90</v>
      </c>
      <c r="B44" s="16">
        <f t="shared" si="22"/>
        <v>100</v>
      </c>
      <c r="C44" s="31">
        <f>VLOOKUP($B$1,'Multipliers and Adjustments'!$A$70:$I$86,TRUNC(COLUMN(C$2)/5)+2,FALSE)*SUMIFS('EPA Data'!$I:$I,'EPA Data'!$D:$D,'Country Selector'!$A$2,'EPA Data'!$J:$J,$B$1,'EPA Data'!$C:$C,C$2,'EPA Data'!$G:$G,"&gt;="&amp;$A44,'EPA Data'!$G:$G,"&lt;"&amp;$B44)*unit_conv</f>
        <v>0</v>
      </c>
      <c r="D44">
        <f t="shared" si="23"/>
        <v>0</v>
      </c>
      <c r="E44">
        <f t="shared" si="23"/>
        <v>0</v>
      </c>
      <c r="F44">
        <f t="shared" si="23"/>
        <v>0</v>
      </c>
      <c r="G44">
        <f t="shared" si="23"/>
        <v>0</v>
      </c>
      <c r="H44" s="31">
        <f>VLOOKUP($B$1,'Multipliers and Adjustments'!$A$70:$I$86,TRUNC(COLUMN(H$2)/5)+2,FALSE)*SUMIFS('EPA Data'!$I:$I,'EPA Data'!$D:$D,'Country Selector'!$A$2,'EPA Data'!$J:$J,$B$1,'EPA Data'!$C:$C,H$2,'EPA Data'!$G:$G,"&gt;="&amp;$A44,'EPA Data'!$G:$G,"&lt;"&amp;$B44)*unit_conv</f>
        <v>0</v>
      </c>
      <c r="I44">
        <f t="shared" si="24"/>
        <v>0</v>
      </c>
      <c r="J44">
        <f t="shared" si="24"/>
        <v>0</v>
      </c>
      <c r="K44">
        <f t="shared" si="24"/>
        <v>0</v>
      </c>
      <c r="L44">
        <f t="shared" si="24"/>
        <v>0</v>
      </c>
      <c r="M44" s="31">
        <f>VLOOKUP($B$1,'Multipliers and Adjustments'!$A$70:$I$86,TRUNC(COLUMN(M$2)/5)+2,FALSE)*SUMIFS('EPA Data'!$I:$I,'EPA Data'!$D:$D,'Country Selector'!$A$2,'EPA Data'!$J:$J,$B$1,'EPA Data'!$C:$C,M$2,'EPA Data'!$G:$G,"&gt;="&amp;$A44,'EPA Data'!$G:$G,"&lt;"&amp;$B44)*unit_conv</f>
        <v>0</v>
      </c>
      <c r="N44">
        <f t="shared" si="25"/>
        <v>134753402.32251519</v>
      </c>
      <c r="O44">
        <f t="shared" si="25"/>
        <v>269506804.64503038</v>
      </c>
      <c r="P44">
        <f t="shared" si="25"/>
        <v>404260206.96754557</v>
      </c>
      <c r="Q44">
        <f t="shared" si="25"/>
        <v>539013609.29006076</v>
      </c>
      <c r="R44" s="31">
        <f>VLOOKUP($B$1,'Multipliers and Adjustments'!$A$70:$I$86,TRUNC(COLUMN(R$2)/5)+2,FALSE)*SUMIFS('EPA Data'!$I:$I,'EPA Data'!$D:$D,'Country Selector'!$A$2,'EPA Data'!$J:$J,$B$1,'EPA Data'!$C:$C,R$2,'EPA Data'!$G:$G,"&gt;="&amp;$A44,'EPA Data'!$G:$G,"&lt;"&amp;$B44)*unit_conv</f>
        <v>673767011.61257601</v>
      </c>
      <c r="S44">
        <f t="shared" si="26"/>
        <v>1961769960.8206112</v>
      </c>
      <c r="T44">
        <f t="shared" si="26"/>
        <v>3249772910.0286465</v>
      </c>
      <c r="U44">
        <f t="shared" si="26"/>
        <v>4537775859.2366819</v>
      </c>
      <c r="V44">
        <f t="shared" si="26"/>
        <v>5825778808.4447174</v>
      </c>
      <c r="W44" s="31">
        <f>VLOOKUP($B$1,'Multipliers and Adjustments'!$A$70:$I$86,TRUNC(COLUMN(W$2)/5)+2,FALSE)*SUMIFS('EPA Data'!$I:$I,'EPA Data'!$D:$D,'Country Selector'!$A$2,'EPA Data'!$J:$J,$B$1,'EPA Data'!$C:$C,W$2,'EPA Data'!$G:$G,"&gt;="&amp;$A44,'EPA Data'!$G:$G,"&lt;"&amp;$B44)*unit_conv</f>
        <v>7113781757.6527529</v>
      </c>
      <c r="X44">
        <f t="shared" si="27"/>
        <v>8453651871.5322027</v>
      </c>
      <c r="Y44">
        <f t="shared" si="27"/>
        <v>9793521985.4116516</v>
      </c>
      <c r="Z44">
        <f t="shared" si="27"/>
        <v>11133392099.291101</v>
      </c>
      <c r="AA44">
        <f t="shared" si="27"/>
        <v>12473262213.170551</v>
      </c>
      <c r="AB44" s="31">
        <f>VLOOKUP($B$1,'Multipliers and Adjustments'!$A$70:$I$86,TRUNC(COLUMN(AB$2)/5)+2,FALSE)*SUMIFS('EPA Data'!$I:$I,'EPA Data'!$D:$D,'Country Selector'!$A$2,'EPA Data'!$J:$J,$B$1,'EPA Data'!$C:$C,AB$2,'EPA Data'!$G:$G,"&gt;="&amp;$A44,'EPA Data'!$G:$G,"&lt;"&amp;$B44)*unit_conv</f>
        <v>13813132327.050001</v>
      </c>
      <c r="AC44">
        <f t="shared" si="28"/>
        <v>14834466787.055149</v>
      </c>
      <c r="AD44">
        <f t="shared" si="28"/>
        <v>15855801247.060297</v>
      </c>
      <c r="AE44">
        <f t="shared" si="28"/>
        <v>16877135707.065445</v>
      </c>
      <c r="AF44">
        <f t="shared" si="28"/>
        <v>17898470167.070595</v>
      </c>
      <c r="AG44" s="31">
        <f>VLOOKUP($B$1,'Multipliers and Adjustments'!$A$70:$I$86,TRUNC(COLUMN(AG$2)/5)+2,FALSE)*SUMIFS('EPA Data'!$I:$I,'EPA Data'!$D:$D,'Country Selector'!$A$2,'EPA Data'!$J:$J,$B$1,'EPA Data'!$C:$C,AG$2,'EPA Data'!$G:$G,"&gt;="&amp;$A44,'EPA Data'!$G:$G,"&lt;"&amp;$B44)*unit_conv</f>
        <v>18919804627.075745</v>
      </c>
      <c r="AH44">
        <f t="shared" si="29"/>
        <v>20210596749.558994</v>
      </c>
      <c r="AI44">
        <f t="shared" si="29"/>
        <v>21501388872.042244</v>
      </c>
      <c r="AJ44">
        <f t="shared" si="29"/>
        <v>22792180994.525494</v>
      </c>
      <c r="AK44">
        <f t="shared" si="29"/>
        <v>24082973117.008743</v>
      </c>
      <c r="AL44" s="31">
        <f>VLOOKUP($B$1,'Multipliers and Adjustments'!$A$70:$I$86,TRUNC(COLUMN(AL$2)/5)+2,FALSE)*SUMIFS('EPA Data'!$I:$I,'EPA Data'!$D:$D,'Country Selector'!$A$2,'EPA Data'!$J:$J,$B$1,'EPA Data'!$C:$C,AL$2,'EPA Data'!$G:$G,"&gt;="&amp;$A44,'EPA Data'!$G:$G,"&lt;"&amp;$B44)*unit_conv</f>
        <v>25373765239.491989</v>
      </c>
    </row>
    <row r="45" spans="1:38" x14ac:dyDescent="0.45">
      <c r="A45" s="12">
        <f>B44</f>
        <v>100</v>
      </c>
      <c r="B45" s="11">
        <f t="shared" si="7"/>
        <v>150</v>
      </c>
      <c r="C45" s="31">
        <f>VLOOKUP($B$1,'Multipliers and Adjustments'!$A$70:$I$86,TRUNC(COLUMN(C$2)/5)+2,FALSE)*SUMIFS('EPA Data'!$I:$I,'EPA Data'!$D:$D,'Country Selector'!$A$2,'EPA Data'!$J:$J,$B$1,'EPA Data'!$C:$C,C$2,'EPA Data'!$G:$G,"&gt;="&amp;$A45,'EPA Data'!$G:$G,"&lt;"&amp;$B45)*unit_conv</f>
        <v>0</v>
      </c>
      <c r="D45">
        <f t="shared" si="23"/>
        <v>0</v>
      </c>
      <c r="E45">
        <f t="shared" si="23"/>
        <v>0</v>
      </c>
      <c r="F45">
        <f t="shared" si="23"/>
        <v>0</v>
      </c>
      <c r="G45">
        <f t="shared" si="23"/>
        <v>0</v>
      </c>
      <c r="H45" s="31">
        <f>VLOOKUP($B$1,'Multipliers and Adjustments'!$A$70:$I$86,TRUNC(COLUMN(H$2)/5)+2,FALSE)*SUMIFS('EPA Data'!$I:$I,'EPA Data'!$D:$D,'Country Selector'!$A$2,'EPA Data'!$J:$J,$B$1,'EPA Data'!$C:$C,H$2,'EPA Data'!$G:$G,"&gt;="&amp;$A45,'EPA Data'!$G:$G,"&lt;"&amp;$B45)*unit_conv</f>
        <v>0</v>
      </c>
      <c r="I45">
        <f t="shared" si="24"/>
        <v>0</v>
      </c>
      <c r="J45">
        <f t="shared" si="24"/>
        <v>0</v>
      </c>
      <c r="K45">
        <f t="shared" si="24"/>
        <v>0</v>
      </c>
      <c r="L45">
        <f t="shared" si="24"/>
        <v>0</v>
      </c>
      <c r="M45" s="31">
        <f>VLOOKUP($B$1,'Multipliers and Adjustments'!$A$70:$I$86,TRUNC(COLUMN(M$2)/5)+2,FALSE)*SUMIFS('EPA Data'!$I:$I,'EPA Data'!$D:$D,'Country Selector'!$A$2,'EPA Data'!$J:$J,$B$1,'EPA Data'!$C:$C,M$2,'EPA Data'!$G:$G,"&gt;="&amp;$A45,'EPA Data'!$G:$G,"&lt;"&amp;$B45)*unit_conv</f>
        <v>0</v>
      </c>
      <c r="N45">
        <f t="shared" si="25"/>
        <v>0</v>
      </c>
      <c r="O45">
        <f t="shared" si="25"/>
        <v>0</v>
      </c>
      <c r="P45">
        <f t="shared" si="25"/>
        <v>0</v>
      </c>
      <c r="Q45">
        <f t="shared" si="25"/>
        <v>0</v>
      </c>
      <c r="R45" s="31">
        <f>VLOOKUP($B$1,'Multipliers and Adjustments'!$A$70:$I$86,TRUNC(COLUMN(R$2)/5)+2,FALSE)*SUMIFS('EPA Data'!$I:$I,'EPA Data'!$D:$D,'Country Selector'!$A$2,'EPA Data'!$J:$J,$B$1,'EPA Data'!$C:$C,R$2,'EPA Data'!$G:$G,"&gt;="&amp;$A45,'EPA Data'!$G:$G,"&lt;"&amp;$B45)*unit_conv</f>
        <v>0</v>
      </c>
      <c r="S45">
        <f t="shared" si="26"/>
        <v>0</v>
      </c>
      <c r="T45">
        <f t="shared" si="26"/>
        <v>0</v>
      </c>
      <c r="U45">
        <f t="shared" si="26"/>
        <v>0</v>
      </c>
      <c r="V45">
        <f t="shared" si="26"/>
        <v>0</v>
      </c>
      <c r="W45" s="31">
        <f>VLOOKUP($B$1,'Multipliers and Adjustments'!$A$70:$I$86,TRUNC(COLUMN(W$2)/5)+2,FALSE)*SUMIFS('EPA Data'!$I:$I,'EPA Data'!$D:$D,'Country Selector'!$A$2,'EPA Data'!$J:$J,$B$1,'EPA Data'!$C:$C,W$2,'EPA Data'!$G:$G,"&gt;="&amp;$A45,'EPA Data'!$G:$G,"&lt;"&amp;$B45)*unit_conv</f>
        <v>0</v>
      </c>
      <c r="X45">
        <f t="shared" si="27"/>
        <v>0</v>
      </c>
      <c r="Y45">
        <f t="shared" si="27"/>
        <v>0</v>
      </c>
      <c r="Z45">
        <f t="shared" si="27"/>
        <v>0</v>
      </c>
      <c r="AA45">
        <f t="shared" si="27"/>
        <v>0</v>
      </c>
      <c r="AB45" s="31">
        <f>VLOOKUP($B$1,'Multipliers and Adjustments'!$A$70:$I$86,TRUNC(COLUMN(AB$2)/5)+2,FALSE)*SUMIFS('EPA Data'!$I:$I,'EPA Data'!$D:$D,'Country Selector'!$A$2,'EPA Data'!$J:$J,$B$1,'EPA Data'!$C:$C,AB$2,'EPA Data'!$G:$G,"&gt;="&amp;$A45,'EPA Data'!$G:$G,"&lt;"&amp;$B45)*unit_conv</f>
        <v>0</v>
      </c>
      <c r="AC45">
        <f t="shared" si="28"/>
        <v>1198131496.0866947</v>
      </c>
      <c r="AD45">
        <f t="shared" si="28"/>
        <v>2396262992.1733894</v>
      </c>
      <c r="AE45">
        <f t="shared" si="28"/>
        <v>3594394488.2600842</v>
      </c>
      <c r="AF45">
        <f t="shared" si="28"/>
        <v>4792525984.3467789</v>
      </c>
      <c r="AG45" s="31">
        <f>VLOOKUP($B$1,'Multipliers and Adjustments'!$A$70:$I$86,TRUNC(COLUMN(AG$2)/5)+2,FALSE)*SUMIFS('EPA Data'!$I:$I,'EPA Data'!$D:$D,'Country Selector'!$A$2,'EPA Data'!$J:$J,$B$1,'EPA Data'!$C:$C,AG$2,'EPA Data'!$G:$G,"&gt;="&amp;$A45,'EPA Data'!$G:$G,"&lt;"&amp;$B45)*unit_conv</f>
        <v>5990657480.4334736</v>
      </c>
      <c r="AH45">
        <f t="shared" si="29"/>
        <v>7129552025.3478537</v>
      </c>
      <c r="AI45">
        <f t="shared" si="29"/>
        <v>8268446570.2622337</v>
      </c>
      <c r="AJ45">
        <f t="shared" si="29"/>
        <v>9407341115.1766148</v>
      </c>
      <c r="AK45">
        <f t="shared" si="29"/>
        <v>10546235660.090996</v>
      </c>
      <c r="AL45" s="31">
        <f>VLOOKUP($B$1,'Multipliers and Adjustments'!$A$70:$I$86,TRUNC(COLUMN(AL$2)/5)+2,FALSE)*SUMIFS('EPA Data'!$I:$I,'EPA Data'!$D:$D,'Country Selector'!$A$2,'EPA Data'!$J:$J,$B$1,'EPA Data'!$C:$C,AL$2,'EPA Data'!$G:$G,"&gt;="&amp;$A45,'EPA Data'!$G:$G,"&lt;"&amp;$B45)*unit_conv</f>
        <v>11685130205.005375</v>
      </c>
    </row>
    <row r="46" spans="1:38" x14ac:dyDescent="0.45">
      <c r="A46" s="12">
        <f t="shared" si="14"/>
        <v>150</v>
      </c>
      <c r="B46" s="11">
        <f t="shared" si="7"/>
        <v>200</v>
      </c>
      <c r="C46" s="31">
        <f>VLOOKUP($B$1,'Multipliers and Adjustments'!$A$70:$I$86,TRUNC(COLUMN(C$2)/5)+2,FALSE)*SUMIFS('EPA Data'!$I:$I,'EPA Data'!$D:$D,'Country Selector'!$A$2,'EPA Data'!$J:$J,$B$1,'EPA Data'!$C:$C,C$2,'EPA Data'!$G:$G,"&gt;="&amp;$A46,'EPA Data'!$G:$G,"&lt;"&amp;$B46)*unit_conv</f>
        <v>0</v>
      </c>
      <c r="D46">
        <f t="shared" si="23"/>
        <v>0</v>
      </c>
      <c r="E46">
        <f t="shared" si="23"/>
        <v>0</v>
      </c>
      <c r="F46">
        <f t="shared" si="23"/>
        <v>0</v>
      </c>
      <c r="G46">
        <f t="shared" si="23"/>
        <v>0</v>
      </c>
      <c r="H46" s="31">
        <f>VLOOKUP($B$1,'Multipliers and Adjustments'!$A$70:$I$86,TRUNC(COLUMN(H$2)/5)+2,FALSE)*SUMIFS('EPA Data'!$I:$I,'EPA Data'!$D:$D,'Country Selector'!$A$2,'EPA Data'!$J:$J,$B$1,'EPA Data'!$C:$C,H$2,'EPA Data'!$G:$G,"&gt;="&amp;$A46,'EPA Data'!$G:$G,"&lt;"&amp;$B46)*unit_conv</f>
        <v>0</v>
      </c>
      <c r="I46">
        <f t="shared" si="24"/>
        <v>0</v>
      </c>
      <c r="J46">
        <f t="shared" si="24"/>
        <v>0</v>
      </c>
      <c r="K46">
        <f t="shared" si="24"/>
        <v>0</v>
      </c>
      <c r="L46">
        <f t="shared" si="24"/>
        <v>0</v>
      </c>
      <c r="M46" s="31">
        <f>VLOOKUP($B$1,'Multipliers and Adjustments'!$A$70:$I$86,TRUNC(COLUMN(M$2)/5)+2,FALSE)*SUMIFS('EPA Data'!$I:$I,'EPA Data'!$D:$D,'Country Selector'!$A$2,'EPA Data'!$J:$J,$B$1,'EPA Data'!$C:$C,M$2,'EPA Data'!$G:$G,"&gt;="&amp;$A46,'EPA Data'!$G:$G,"&lt;"&amp;$B46)*unit_conv</f>
        <v>0</v>
      </c>
      <c r="N46">
        <f t="shared" si="25"/>
        <v>0</v>
      </c>
      <c r="O46">
        <f t="shared" si="25"/>
        <v>0</v>
      </c>
      <c r="P46">
        <f t="shared" si="25"/>
        <v>0</v>
      </c>
      <c r="Q46">
        <f t="shared" si="25"/>
        <v>0</v>
      </c>
      <c r="R46" s="31">
        <f>VLOOKUP($B$1,'Multipliers and Adjustments'!$A$70:$I$86,TRUNC(COLUMN(R$2)/5)+2,FALSE)*SUMIFS('EPA Data'!$I:$I,'EPA Data'!$D:$D,'Country Selector'!$A$2,'EPA Data'!$J:$J,$B$1,'EPA Data'!$C:$C,R$2,'EPA Data'!$G:$G,"&gt;="&amp;$A46,'EPA Data'!$G:$G,"&lt;"&amp;$B46)*unit_conv</f>
        <v>0</v>
      </c>
      <c r="S46">
        <f t="shared" si="26"/>
        <v>0</v>
      </c>
      <c r="T46">
        <f t="shared" si="26"/>
        <v>0</v>
      </c>
      <c r="U46">
        <f t="shared" si="26"/>
        <v>0</v>
      </c>
      <c r="V46">
        <f t="shared" si="26"/>
        <v>0</v>
      </c>
      <c r="W46" s="31">
        <f>VLOOKUP($B$1,'Multipliers and Adjustments'!$A$70:$I$86,TRUNC(COLUMN(W$2)/5)+2,FALSE)*SUMIFS('EPA Data'!$I:$I,'EPA Data'!$D:$D,'Country Selector'!$A$2,'EPA Data'!$J:$J,$B$1,'EPA Data'!$C:$C,W$2,'EPA Data'!$G:$G,"&gt;="&amp;$A46,'EPA Data'!$G:$G,"&lt;"&amp;$B46)*unit_conv</f>
        <v>0</v>
      </c>
      <c r="X46">
        <f t="shared" si="27"/>
        <v>0</v>
      </c>
      <c r="Y46">
        <f t="shared" si="27"/>
        <v>0</v>
      </c>
      <c r="Z46">
        <f t="shared" si="27"/>
        <v>0</v>
      </c>
      <c r="AA46">
        <f t="shared" si="27"/>
        <v>0</v>
      </c>
      <c r="AB46" s="31">
        <f>VLOOKUP($B$1,'Multipliers and Adjustments'!$A$70:$I$86,TRUNC(COLUMN(AB$2)/5)+2,FALSE)*SUMIFS('EPA Data'!$I:$I,'EPA Data'!$D:$D,'Country Selector'!$A$2,'EPA Data'!$J:$J,$B$1,'EPA Data'!$C:$C,AB$2,'EPA Data'!$G:$G,"&gt;="&amp;$A46,'EPA Data'!$G:$G,"&lt;"&amp;$B46)*unit_conv</f>
        <v>0</v>
      </c>
      <c r="AC46">
        <f t="shared" si="28"/>
        <v>0</v>
      </c>
      <c r="AD46">
        <f t="shared" si="28"/>
        <v>0</v>
      </c>
      <c r="AE46">
        <f t="shared" si="28"/>
        <v>0</v>
      </c>
      <c r="AF46">
        <f t="shared" si="28"/>
        <v>0</v>
      </c>
      <c r="AG46" s="31">
        <f>VLOOKUP($B$1,'Multipliers and Adjustments'!$A$70:$I$86,TRUNC(COLUMN(AG$2)/5)+2,FALSE)*SUMIFS('EPA Data'!$I:$I,'EPA Data'!$D:$D,'Country Selector'!$A$2,'EPA Data'!$J:$J,$B$1,'EPA Data'!$C:$C,AG$2,'EPA Data'!$G:$G,"&gt;="&amp;$A46,'EPA Data'!$G:$G,"&lt;"&amp;$B46)*unit_conv</f>
        <v>0</v>
      </c>
      <c r="AH46">
        <f t="shared" si="29"/>
        <v>0</v>
      </c>
      <c r="AI46">
        <f t="shared" si="29"/>
        <v>0</v>
      </c>
      <c r="AJ46">
        <f t="shared" si="29"/>
        <v>0</v>
      </c>
      <c r="AK46">
        <f t="shared" si="29"/>
        <v>0</v>
      </c>
      <c r="AL46" s="31">
        <f>VLOOKUP($B$1,'Multipliers and Adjustments'!$A$70:$I$86,TRUNC(COLUMN(AL$2)/5)+2,FALSE)*SUMIFS('EPA Data'!$I:$I,'EPA Data'!$D:$D,'Country Selector'!$A$2,'EPA Data'!$J:$J,$B$1,'EPA Data'!$C:$C,AL$2,'EPA Data'!$G:$G,"&gt;="&amp;$A46,'EPA Data'!$G:$G,"&lt;"&amp;$B46)*unit_conv</f>
        <v>0</v>
      </c>
    </row>
    <row r="47" spans="1:38" x14ac:dyDescent="0.45">
      <c r="A47" s="12">
        <f t="shared" si="14"/>
        <v>200</v>
      </c>
      <c r="B47" s="11">
        <f t="shared" si="7"/>
        <v>250</v>
      </c>
      <c r="C47" s="31">
        <f>VLOOKUP($B$1,'Multipliers and Adjustments'!$A$70:$I$86,TRUNC(COLUMN(C$2)/5)+2,FALSE)*SUMIFS('EPA Data'!$I:$I,'EPA Data'!$D:$D,'Country Selector'!$A$2,'EPA Data'!$J:$J,$B$1,'EPA Data'!$C:$C,C$2,'EPA Data'!$G:$G,"&gt;="&amp;$A47,'EPA Data'!$G:$G,"&lt;"&amp;$B47)*unit_conv</f>
        <v>0</v>
      </c>
      <c r="D47">
        <f t="shared" si="23"/>
        <v>0</v>
      </c>
      <c r="E47">
        <f t="shared" si="23"/>
        <v>0</v>
      </c>
      <c r="F47">
        <f t="shared" si="23"/>
        <v>0</v>
      </c>
      <c r="G47">
        <f t="shared" si="23"/>
        <v>0</v>
      </c>
      <c r="H47" s="31">
        <f>VLOOKUP($B$1,'Multipliers and Adjustments'!$A$70:$I$86,TRUNC(COLUMN(H$2)/5)+2,FALSE)*SUMIFS('EPA Data'!$I:$I,'EPA Data'!$D:$D,'Country Selector'!$A$2,'EPA Data'!$J:$J,$B$1,'EPA Data'!$C:$C,H$2,'EPA Data'!$G:$G,"&gt;="&amp;$A47,'EPA Data'!$G:$G,"&lt;"&amp;$B47)*unit_conv</f>
        <v>0</v>
      </c>
      <c r="I47">
        <f t="shared" si="24"/>
        <v>0</v>
      </c>
      <c r="J47">
        <f t="shared" si="24"/>
        <v>0</v>
      </c>
      <c r="K47">
        <f t="shared" si="24"/>
        <v>0</v>
      </c>
      <c r="L47">
        <f t="shared" si="24"/>
        <v>0</v>
      </c>
      <c r="M47" s="31">
        <f>VLOOKUP($B$1,'Multipliers and Adjustments'!$A$70:$I$86,TRUNC(COLUMN(M$2)/5)+2,FALSE)*SUMIFS('EPA Data'!$I:$I,'EPA Data'!$D:$D,'Country Selector'!$A$2,'EPA Data'!$J:$J,$B$1,'EPA Data'!$C:$C,M$2,'EPA Data'!$G:$G,"&gt;="&amp;$A47,'EPA Data'!$G:$G,"&lt;"&amp;$B47)*unit_conv</f>
        <v>0</v>
      </c>
      <c r="N47">
        <f t="shared" si="25"/>
        <v>0</v>
      </c>
      <c r="O47">
        <f t="shared" si="25"/>
        <v>0</v>
      </c>
      <c r="P47">
        <f t="shared" si="25"/>
        <v>0</v>
      </c>
      <c r="Q47">
        <f t="shared" si="25"/>
        <v>0</v>
      </c>
      <c r="R47" s="31">
        <f>VLOOKUP($B$1,'Multipliers and Adjustments'!$A$70:$I$86,TRUNC(COLUMN(R$2)/5)+2,FALSE)*SUMIFS('EPA Data'!$I:$I,'EPA Data'!$D:$D,'Country Selector'!$A$2,'EPA Data'!$J:$J,$B$1,'EPA Data'!$C:$C,R$2,'EPA Data'!$G:$G,"&gt;="&amp;$A47,'EPA Data'!$G:$G,"&lt;"&amp;$B47)*unit_conv</f>
        <v>0</v>
      </c>
      <c r="S47">
        <f t="shared" si="26"/>
        <v>0</v>
      </c>
      <c r="T47">
        <f t="shared" si="26"/>
        <v>0</v>
      </c>
      <c r="U47">
        <f t="shared" si="26"/>
        <v>0</v>
      </c>
      <c r="V47">
        <f t="shared" si="26"/>
        <v>0</v>
      </c>
      <c r="W47" s="31">
        <f>VLOOKUP($B$1,'Multipliers and Adjustments'!$A$70:$I$86,TRUNC(COLUMN(W$2)/5)+2,FALSE)*SUMIFS('EPA Data'!$I:$I,'EPA Data'!$D:$D,'Country Selector'!$A$2,'EPA Data'!$J:$J,$B$1,'EPA Data'!$C:$C,W$2,'EPA Data'!$G:$G,"&gt;="&amp;$A47,'EPA Data'!$G:$G,"&lt;"&amp;$B47)*unit_conv</f>
        <v>0</v>
      </c>
      <c r="X47">
        <f t="shared" si="27"/>
        <v>0</v>
      </c>
      <c r="Y47">
        <f t="shared" si="27"/>
        <v>0</v>
      </c>
      <c r="Z47">
        <f t="shared" si="27"/>
        <v>0</v>
      </c>
      <c r="AA47">
        <f t="shared" si="27"/>
        <v>0</v>
      </c>
      <c r="AB47" s="31">
        <f>VLOOKUP($B$1,'Multipliers and Adjustments'!$A$70:$I$86,TRUNC(COLUMN(AB$2)/5)+2,FALSE)*SUMIFS('EPA Data'!$I:$I,'EPA Data'!$D:$D,'Country Selector'!$A$2,'EPA Data'!$J:$J,$B$1,'EPA Data'!$C:$C,AB$2,'EPA Data'!$G:$G,"&gt;="&amp;$A47,'EPA Data'!$G:$G,"&lt;"&amp;$B47)*unit_conv</f>
        <v>0</v>
      </c>
      <c r="AC47">
        <f t="shared" si="28"/>
        <v>0</v>
      </c>
      <c r="AD47">
        <f t="shared" si="28"/>
        <v>0</v>
      </c>
      <c r="AE47">
        <f t="shared" si="28"/>
        <v>0</v>
      </c>
      <c r="AF47">
        <f t="shared" si="28"/>
        <v>0</v>
      </c>
      <c r="AG47" s="31">
        <f>VLOOKUP($B$1,'Multipliers and Adjustments'!$A$70:$I$86,TRUNC(COLUMN(AG$2)/5)+2,FALSE)*SUMIFS('EPA Data'!$I:$I,'EPA Data'!$D:$D,'Country Selector'!$A$2,'EPA Data'!$J:$J,$B$1,'EPA Data'!$C:$C,AG$2,'EPA Data'!$G:$G,"&gt;="&amp;$A47,'EPA Data'!$G:$G,"&lt;"&amp;$B47)*unit_conv</f>
        <v>0</v>
      </c>
      <c r="AH47">
        <f t="shared" si="29"/>
        <v>0</v>
      </c>
      <c r="AI47">
        <f t="shared" si="29"/>
        <v>0</v>
      </c>
      <c r="AJ47">
        <f t="shared" si="29"/>
        <v>0</v>
      </c>
      <c r="AK47">
        <f t="shared" si="29"/>
        <v>0</v>
      </c>
      <c r="AL47" s="31">
        <f>VLOOKUP($B$1,'Multipliers and Adjustments'!$A$70:$I$86,TRUNC(COLUMN(AL$2)/5)+2,FALSE)*SUMIFS('EPA Data'!$I:$I,'EPA Data'!$D:$D,'Country Selector'!$A$2,'EPA Data'!$J:$J,$B$1,'EPA Data'!$C:$C,AL$2,'EPA Data'!$G:$G,"&gt;="&amp;$A47,'EPA Data'!$G:$G,"&lt;"&amp;$B47)*unit_conv</f>
        <v>0</v>
      </c>
    </row>
    <row r="48" spans="1:38" x14ac:dyDescent="0.45">
      <c r="A48" s="12">
        <f t="shared" si="14"/>
        <v>250</v>
      </c>
      <c r="B48" s="11">
        <f t="shared" si="7"/>
        <v>300</v>
      </c>
      <c r="C48" s="31">
        <f>VLOOKUP($B$1,'Multipliers and Adjustments'!$A$70:$I$86,TRUNC(COLUMN(C$2)/5)+2,FALSE)*SUMIFS('EPA Data'!$I:$I,'EPA Data'!$D:$D,'Country Selector'!$A$2,'EPA Data'!$J:$J,$B$1,'EPA Data'!$C:$C,C$2,'EPA Data'!$G:$G,"&gt;="&amp;$A48,'EPA Data'!$G:$G,"&lt;"&amp;$B48)*unit_conv</f>
        <v>0</v>
      </c>
      <c r="D48">
        <f t="shared" si="23"/>
        <v>0</v>
      </c>
      <c r="E48">
        <f t="shared" si="23"/>
        <v>0</v>
      </c>
      <c r="F48">
        <f t="shared" si="23"/>
        <v>0</v>
      </c>
      <c r="G48">
        <f t="shared" si="23"/>
        <v>0</v>
      </c>
      <c r="H48" s="31">
        <f>VLOOKUP($B$1,'Multipliers and Adjustments'!$A$70:$I$86,TRUNC(COLUMN(H$2)/5)+2,FALSE)*SUMIFS('EPA Data'!$I:$I,'EPA Data'!$D:$D,'Country Selector'!$A$2,'EPA Data'!$J:$J,$B$1,'EPA Data'!$C:$C,H$2,'EPA Data'!$G:$G,"&gt;="&amp;$A48,'EPA Data'!$G:$G,"&lt;"&amp;$B48)*unit_conv</f>
        <v>0</v>
      </c>
      <c r="I48">
        <f t="shared" si="24"/>
        <v>0</v>
      </c>
      <c r="J48">
        <f t="shared" si="24"/>
        <v>0</v>
      </c>
      <c r="K48">
        <f t="shared" si="24"/>
        <v>0</v>
      </c>
      <c r="L48">
        <f t="shared" si="24"/>
        <v>0</v>
      </c>
      <c r="M48" s="31">
        <f>VLOOKUP($B$1,'Multipliers and Adjustments'!$A$70:$I$86,TRUNC(COLUMN(M$2)/5)+2,FALSE)*SUMIFS('EPA Data'!$I:$I,'EPA Data'!$D:$D,'Country Selector'!$A$2,'EPA Data'!$J:$J,$B$1,'EPA Data'!$C:$C,M$2,'EPA Data'!$G:$G,"&gt;="&amp;$A48,'EPA Data'!$G:$G,"&lt;"&amp;$B48)*unit_conv</f>
        <v>0</v>
      </c>
      <c r="N48">
        <f t="shared" si="25"/>
        <v>0</v>
      </c>
      <c r="O48">
        <f t="shared" si="25"/>
        <v>0</v>
      </c>
      <c r="P48">
        <f t="shared" si="25"/>
        <v>0</v>
      </c>
      <c r="Q48">
        <f t="shared" si="25"/>
        <v>0</v>
      </c>
      <c r="R48" s="31">
        <f>VLOOKUP($B$1,'Multipliers and Adjustments'!$A$70:$I$86,TRUNC(COLUMN(R$2)/5)+2,FALSE)*SUMIFS('EPA Data'!$I:$I,'EPA Data'!$D:$D,'Country Selector'!$A$2,'EPA Data'!$J:$J,$B$1,'EPA Data'!$C:$C,R$2,'EPA Data'!$G:$G,"&gt;="&amp;$A48,'EPA Data'!$G:$G,"&lt;"&amp;$B48)*unit_conv</f>
        <v>0</v>
      </c>
      <c r="S48">
        <f t="shared" si="26"/>
        <v>0</v>
      </c>
      <c r="T48">
        <f t="shared" si="26"/>
        <v>0</v>
      </c>
      <c r="U48">
        <f t="shared" si="26"/>
        <v>0</v>
      </c>
      <c r="V48">
        <f t="shared" si="26"/>
        <v>0</v>
      </c>
      <c r="W48" s="31">
        <f>VLOOKUP($B$1,'Multipliers and Adjustments'!$A$70:$I$86,TRUNC(COLUMN(W$2)/5)+2,FALSE)*SUMIFS('EPA Data'!$I:$I,'EPA Data'!$D:$D,'Country Selector'!$A$2,'EPA Data'!$J:$J,$B$1,'EPA Data'!$C:$C,W$2,'EPA Data'!$G:$G,"&gt;="&amp;$A48,'EPA Data'!$G:$G,"&lt;"&amp;$B48)*unit_conv</f>
        <v>0</v>
      </c>
      <c r="X48">
        <f t="shared" si="27"/>
        <v>0</v>
      </c>
      <c r="Y48">
        <f t="shared" si="27"/>
        <v>0</v>
      </c>
      <c r="Z48">
        <f t="shared" si="27"/>
        <v>0</v>
      </c>
      <c r="AA48">
        <f t="shared" si="27"/>
        <v>0</v>
      </c>
      <c r="AB48" s="31">
        <f>VLOOKUP($B$1,'Multipliers and Adjustments'!$A$70:$I$86,TRUNC(COLUMN(AB$2)/5)+2,FALSE)*SUMIFS('EPA Data'!$I:$I,'EPA Data'!$D:$D,'Country Selector'!$A$2,'EPA Data'!$J:$J,$B$1,'EPA Data'!$C:$C,AB$2,'EPA Data'!$G:$G,"&gt;="&amp;$A48,'EPA Data'!$G:$G,"&lt;"&amp;$B48)*unit_conv</f>
        <v>0</v>
      </c>
      <c r="AC48">
        <f t="shared" si="28"/>
        <v>0</v>
      </c>
      <c r="AD48">
        <f t="shared" si="28"/>
        <v>0</v>
      </c>
      <c r="AE48">
        <f t="shared" si="28"/>
        <v>0</v>
      </c>
      <c r="AF48">
        <f t="shared" si="28"/>
        <v>0</v>
      </c>
      <c r="AG48" s="31">
        <f>VLOOKUP($B$1,'Multipliers and Adjustments'!$A$70:$I$86,TRUNC(COLUMN(AG$2)/5)+2,FALSE)*SUMIFS('EPA Data'!$I:$I,'EPA Data'!$D:$D,'Country Selector'!$A$2,'EPA Data'!$J:$J,$B$1,'EPA Data'!$C:$C,AG$2,'EPA Data'!$G:$G,"&gt;="&amp;$A48,'EPA Data'!$G:$G,"&lt;"&amp;$B48)*unit_conv</f>
        <v>0</v>
      </c>
      <c r="AH48">
        <f t="shared" si="29"/>
        <v>0</v>
      </c>
      <c r="AI48">
        <f t="shared" si="29"/>
        <v>0</v>
      </c>
      <c r="AJ48">
        <f t="shared" si="29"/>
        <v>0</v>
      </c>
      <c r="AK48">
        <f t="shared" si="29"/>
        <v>0</v>
      </c>
      <c r="AL48" s="31">
        <f>VLOOKUP($B$1,'Multipliers and Adjustments'!$A$70:$I$86,TRUNC(COLUMN(AL$2)/5)+2,FALSE)*SUMIFS('EPA Data'!$I:$I,'EPA Data'!$D:$D,'Country Selector'!$A$2,'EPA Data'!$J:$J,$B$1,'EPA Data'!$C:$C,AL$2,'EPA Data'!$G:$G,"&gt;="&amp;$A48,'EPA Data'!$G:$G,"&lt;"&amp;$B48)*unit_conv</f>
        <v>0</v>
      </c>
    </row>
    <row r="49" spans="1:38" x14ac:dyDescent="0.45">
      <c r="A49" s="12">
        <f t="shared" si="14"/>
        <v>300</v>
      </c>
      <c r="B49" s="11">
        <f t="shared" si="7"/>
        <v>350</v>
      </c>
      <c r="C49" s="31">
        <f>VLOOKUP($B$1,'Multipliers and Adjustments'!$A$70:$I$86,TRUNC(COLUMN(C$2)/5)+2,FALSE)*SUMIFS('EPA Data'!$I:$I,'EPA Data'!$D:$D,'Country Selector'!$A$2,'EPA Data'!$J:$J,$B$1,'EPA Data'!$C:$C,C$2,'EPA Data'!$G:$G,"&gt;="&amp;$A49,'EPA Data'!$G:$G,"&lt;"&amp;$B49)*unit_conv</f>
        <v>0</v>
      </c>
      <c r="D49">
        <f t="shared" si="23"/>
        <v>0</v>
      </c>
      <c r="E49">
        <f t="shared" si="23"/>
        <v>0</v>
      </c>
      <c r="F49">
        <f t="shared" si="23"/>
        <v>0</v>
      </c>
      <c r="G49">
        <f t="shared" si="23"/>
        <v>0</v>
      </c>
      <c r="H49" s="31">
        <f>VLOOKUP($B$1,'Multipliers and Adjustments'!$A$70:$I$86,TRUNC(COLUMN(H$2)/5)+2,FALSE)*SUMIFS('EPA Data'!$I:$I,'EPA Data'!$D:$D,'Country Selector'!$A$2,'EPA Data'!$J:$J,$B$1,'EPA Data'!$C:$C,H$2,'EPA Data'!$G:$G,"&gt;="&amp;$A49,'EPA Data'!$G:$G,"&lt;"&amp;$B49)*unit_conv</f>
        <v>0</v>
      </c>
      <c r="I49">
        <f t="shared" si="24"/>
        <v>0</v>
      </c>
      <c r="J49">
        <f t="shared" si="24"/>
        <v>0</v>
      </c>
      <c r="K49">
        <f t="shared" si="24"/>
        <v>0</v>
      </c>
      <c r="L49">
        <f t="shared" si="24"/>
        <v>0</v>
      </c>
      <c r="M49" s="31">
        <f>VLOOKUP($B$1,'Multipliers and Adjustments'!$A$70:$I$86,TRUNC(COLUMN(M$2)/5)+2,FALSE)*SUMIFS('EPA Data'!$I:$I,'EPA Data'!$D:$D,'Country Selector'!$A$2,'EPA Data'!$J:$J,$B$1,'EPA Data'!$C:$C,M$2,'EPA Data'!$G:$G,"&gt;="&amp;$A49,'EPA Data'!$G:$G,"&lt;"&amp;$B49)*unit_conv</f>
        <v>0</v>
      </c>
      <c r="N49">
        <f t="shared" si="25"/>
        <v>0</v>
      </c>
      <c r="O49">
        <f t="shared" si="25"/>
        <v>0</v>
      </c>
      <c r="P49">
        <f t="shared" si="25"/>
        <v>0</v>
      </c>
      <c r="Q49">
        <f t="shared" si="25"/>
        <v>0</v>
      </c>
      <c r="R49" s="31">
        <f>VLOOKUP($B$1,'Multipliers and Adjustments'!$A$70:$I$86,TRUNC(COLUMN(R$2)/5)+2,FALSE)*SUMIFS('EPA Data'!$I:$I,'EPA Data'!$D:$D,'Country Selector'!$A$2,'EPA Data'!$J:$J,$B$1,'EPA Data'!$C:$C,R$2,'EPA Data'!$G:$G,"&gt;="&amp;$A49,'EPA Data'!$G:$G,"&lt;"&amp;$B49)*unit_conv</f>
        <v>0</v>
      </c>
      <c r="S49">
        <f t="shared" si="26"/>
        <v>0</v>
      </c>
      <c r="T49">
        <f t="shared" si="26"/>
        <v>0</v>
      </c>
      <c r="U49">
        <f t="shared" si="26"/>
        <v>0</v>
      </c>
      <c r="V49">
        <f t="shared" si="26"/>
        <v>0</v>
      </c>
      <c r="W49" s="31">
        <f>VLOOKUP($B$1,'Multipliers and Adjustments'!$A$70:$I$86,TRUNC(COLUMN(W$2)/5)+2,FALSE)*SUMIFS('EPA Data'!$I:$I,'EPA Data'!$D:$D,'Country Selector'!$A$2,'EPA Data'!$J:$J,$B$1,'EPA Data'!$C:$C,W$2,'EPA Data'!$G:$G,"&gt;="&amp;$A49,'EPA Data'!$G:$G,"&lt;"&amp;$B49)*unit_conv</f>
        <v>0</v>
      </c>
      <c r="X49">
        <f t="shared" si="27"/>
        <v>0</v>
      </c>
      <c r="Y49">
        <f t="shared" si="27"/>
        <v>0</v>
      </c>
      <c r="Z49">
        <f t="shared" si="27"/>
        <v>0</v>
      </c>
      <c r="AA49">
        <f t="shared" si="27"/>
        <v>0</v>
      </c>
      <c r="AB49" s="31">
        <f>VLOOKUP($B$1,'Multipliers and Adjustments'!$A$70:$I$86,TRUNC(COLUMN(AB$2)/5)+2,FALSE)*SUMIFS('EPA Data'!$I:$I,'EPA Data'!$D:$D,'Country Selector'!$A$2,'EPA Data'!$J:$J,$B$1,'EPA Data'!$C:$C,AB$2,'EPA Data'!$G:$G,"&gt;="&amp;$A49,'EPA Data'!$G:$G,"&lt;"&amp;$B49)*unit_conv</f>
        <v>0</v>
      </c>
      <c r="AC49">
        <f t="shared" si="28"/>
        <v>0</v>
      </c>
      <c r="AD49">
        <f t="shared" si="28"/>
        <v>0</v>
      </c>
      <c r="AE49">
        <f t="shared" si="28"/>
        <v>0</v>
      </c>
      <c r="AF49">
        <f t="shared" si="28"/>
        <v>0</v>
      </c>
      <c r="AG49" s="31">
        <f>VLOOKUP($B$1,'Multipliers and Adjustments'!$A$70:$I$86,TRUNC(COLUMN(AG$2)/5)+2,FALSE)*SUMIFS('EPA Data'!$I:$I,'EPA Data'!$D:$D,'Country Selector'!$A$2,'EPA Data'!$J:$J,$B$1,'EPA Data'!$C:$C,AG$2,'EPA Data'!$G:$G,"&gt;="&amp;$A49,'EPA Data'!$G:$G,"&lt;"&amp;$B49)*unit_conv</f>
        <v>0</v>
      </c>
      <c r="AH49">
        <f t="shared" si="29"/>
        <v>0</v>
      </c>
      <c r="AI49">
        <f t="shared" si="29"/>
        <v>0</v>
      </c>
      <c r="AJ49">
        <f t="shared" si="29"/>
        <v>0</v>
      </c>
      <c r="AK49">
        <f t="shared" si="29"/>
        <v>0</v>
      </c>
      <c r="AL49" s="31">
        <f>VLOOKUP($B$1,'Multipliers and Adjustments'!$A$70:$I$86,TRUNC(COLUMN(AL$2)/5)+2,FALSE)*SUMIFS('EPA Data'!$I:$I,'EPA Data'!$D:$D,'Country Selector'!$A$2,'EPA Data'!$J:$J,$B$1,'EPA Data'!$C:$C,AL$2,'EPA Data'!$G:$G,"&gt;="&amp;$A49,'EPA Data'!$G:$G,"&lt;"&amp;$B49)*unit_conv</f>
        <v>0</v>
      </c>
    </row>
    <row r="50" spans="1:38" x14ac:dyDescent="0.45">
      <c r="A50" s="12">
        <f t="shared" si="14"/>
        <v>350</v>
      </c>
      <c r="B50" s="11">
        <f t="shared" si="7"/>
        <v>400</v>
      </c>
      <c r="C50" s="31">
        <f>VLOOKUP($B$1,'Multipliers and Adjustments'!$A$70:$I$86,TRUNC(COLUMN(C$2)/5)+2,FALSE)*SUMIFS('EPA Data'!$I:$I,'EPA Data'!$D:$D,'Country Selector'!$A$2,'EPA Data'!$J:$J,$B$1,'EPA Data'!$C:$C,C$2,'EPA Data'!$G:$G,"&gt;="&amp;$A50,'EPA Data'!$G:$G,"&lt;"&amp;$B50)*unit_conv</f>
        <v>0</v>
      </c>
      <c r="D50">
        <f t="shared" ref="D50:G65" si="30">C50+($H50-$C50)/5</f>
        <v>0</v>
      </c>
      <c r="E50">
        <f t="shared" si="30"/>
        <v>0</v>
      </c>
      <c r="F50">
        <f t="shared" si="30"/>
        <v>0</v>
      </c>
      <c r="G50">
        <f t="shared" si="30"/>
        <v>0</v>
      </c>
      <c r="H50" s="31">
        <f>VLOOKUP($B$1,'Multipliers and Adjustments'!$A$70:$I$86,TRUNC(COLUMN(H$2)/5)+2,FALSE)*SUMIFS('EPA Data'!$I:$I,'EPA Data'!$D:$D,'Country Selector'!$A$2,'EPA Data'!$J:$J,$B$1,'EPA Data'!$C:$C,H$2,'EPA Data'!$G:$G,"&gt;="&amp;$A50,'EPA Data'!$G:$G,"&lt;"&amp;$B50)*unit_conv</f>
        <v>0</v>
      </c>
      <c r="I50">
        <f t="shared" si="24"/>
        <v>0</v>
      </c>
      <c r="J50">
        <f t="shared" si="24"/>
        <v>0</v>
      </c>
      <c r="K50">
        <f t="shared" si="24"/>
        <v>0</v>
      </c>
      <c r="L50">
        <f t="shared" si="24"/>
        <v>0</v>
      </c>
      <c r="M50" s="31">
        <f>VLOOKUP($B$1,'Multipliers and Adjustments'!$A$70:$I$86,TRUNC(COLUMN(M$2)/5)+2,FALSE)*SUMIFS('EPA Data'!$I:$I,'EPA Data'!$D:$D,'Country Selector'!$A$2,'EPA Data'!$J:$J,$B$1,'EPA Data'!$C:$C,M$2,'EPA Data'!$G:$G,"&gt;="&amp;$A50,'EPA Data'!$G:$G,"&lt;"&amp;$B50)*unit_conv</f>
        <v>0</v>
      </c>
      <c r="N50">
        <f t="shared" si="25"/>
        <v>0</v>
      </c>
      <c r="O50">
        <f t="shared" si="25"/>
        <v>0</v>
      </c>
      <c r="P50">
        <f t="shared" si="25"/>
        <v>0</v>
      </c>
      <c r="Q50">
        <f t="shared" si="25"/>
        <v>0</v>
      </c>
      <c r="R50" s="31">
        <f>VLOOKUP($B$1,'Multipliers and Adjustments'!$A$70:$I$86,TRUNC(COLUMN(R$2)/5)+2,FALSE)*SUMIFS('EPA Data'!$I:$I,'EPA Data'!$D:$D,'Country Selector'!$A$2,'EPA Data'!$J:$J,$B$1,'EPA Data'!$C:$C,R$2,'EPA Data'!$G:$G,"&gt;="&amp;$A50,'EPA Data'!$G:$G,"&lt;"&amp;$B50)*unit_conv</f>
        <v>0</v>
      </c>
      <c r="S50">
        <f t="shared" si="26"/>
        <v>0</v>
      </c>
      <c r="T50">
        <f t="shared" si="26"/>
        <v>0</v>
      </c>
      <c r="U50">
        <f t="shared" si="26"/>
        <v>0</v>
      </c>
      <c r="V50">
        <f t="shared" si="26"/>
        <v>0</v>
      </c>
      <c r="W50" s="31">
        <f>VLOOKUP($B$1,'Multipliers and Adjustments'!$A$70:$I$86,TRUNC(COLUMN(W$2)/5)+2,FALSE)*SUMIFS('EPA Data'!$I:$I,'EPA Data'!$D:$D,'Country Selector'!$A$2,'EPA Data'!$J:$J,$B$1,'EPA Data'!$C:$C,W$2,'EPA Data'!$G:$G,"&gt;="&amp;$A50,'EPA Data'!$G:$G,"&lt;"&amp;$B50)*unit_conv</f>
        <v>0</v>
      </c>
      <c r="X50">
        <f t="shared" si="27"/>
        <v>0</v>
      </c>
      <c r="Y50">
        <f t="shared" si="27"/>
        <v>0</v>
      </c>
      <c r="Z50">
        <f t="shared" si="27"/>
        <v>0</v>
      </c>
      <c r="AA50">
        <f t="shared" si="27"/>
        <v>0</v>
      </c>
      <c r="AB50" s="31">
        <f>VLOOKUP($B$1,'Multipliers and Adjustments'!$A$70:$I$86,TRUNC(COLUMN(AB$2)/5)+2,FALSE)*SUMIFS('EPA Data'!$I:$I,'EPA Data'!$D:$D,'Country Selector'!$A$2,'EPA Data'!$J:$J,$B$1,'EPA Data'!$C:$C,AB$2,'EPA Data'!$G:$G,"&gt;="&amp;$A50,'EPA Data'!$G:$G,"&lt;"&amp;$B50)*unit_conv</f>
        <v>0</v>
      </c>
      <c r="AC50">
        <f t="shared" si="28"/>
        <v>0</v>
      </c>
      <c r="AD50">
        <f t="shared" si="28"/>
        <v>0</v>
      </c>
      <c r="AE50">
        <f t="shared" si="28"/>
        <v>0</v>
      </c>
      <c r="AF50">
        <f t="shared" si="28"/>
        <v>0</v>
      </c>
      <c r="AG50" s="31">
        <f>VLOOKUP($B$1,'Multipliers and Adjustments'!$A$70:$I$86,TRUNC(COLUMN(AG$2)/5)+2,FALSE)*SUMIFS('EPA Data'!$I:$I,'EPA Data'!$D:$D,'Country Selector'!$A$2,'EPA Data'!$J:$J,$B$1,'EPA Data'!$C:$C,AG$2,'EPA Data'!$G:$G,"&gt;="&amp;$A50,'EPA Data'!$G:$G,"&lt;"&amp;$B50)*unit_conv</f>
        <v>0</v>
      </c>
      <c r="AH50">
        <f t="shared" si="29"/>
        <v>0</v>
      </c>
      <c r="AI50">
        <f t="shared" si="29"/>
        <v>0</v>
      </c>
      <c r="AJ50">
        <f t="shared" si="29"/>
        <v>0</v>
      </c>
      <c r="AK50">
        <f t="shared" si="29"/>
        <v>0</v>
      </c>
      <c r="AL50" s="31">
        <f>VLOOKUP($B$1,'Multipliers and Adjustments'!$A$70:$I$86,TRUNC(COLUMN(AL$2)/5)+2,FALSE)*SUMIFS('EPA Data'!$I:$I,'EPA Data'!$D:$D,'Country Selector'!$A$2,'EPA Data'!$J:$J,$B$1,'EPA Data'!$C:$C,AL$2,'EPA Data'!$G:$G,"&gt;="&amp;$A50,'EPA Data'!$G:$G,"&lt;"&amp;$B50)*unit_conv</f>
        <v>0</v>
      </c>
    </row>
    <row r="51" spans="1:38" x14ac:dyDescent="0.45">
      <c r="A51" s="12">
        <f t="shared" si="14"/>
        <v>400</v>
      </c>
      <c r="B51" s="11">
        <f t="shared" si="7"/>
        <v>450</v>
      </c>
      <c r="C51" s="31">
        <f>VLOOKUP($B$1,'Multipliers and Adjustments'!$A$70:$I$86,TRUNC(COLUMN(C$2)/5)+2,FALSE)*SUMIFS('EPA Data'!$I:$I,'EPA Data'!$D:$D,'Country Selector'!$A$2,'EPA Data'!$J:$J,$B$1,'EPA Data'!$C:$C,C$2,'EPA Data'!$G:$G,"&gt;="&amp;$A51,'EPA Data'!$G:$G,"&lt;"&amp;$B51)*unit_conv</f>
        <v>0</v>
      </c>
      <c r="D51">
        <f t="shared" si="30"/>
        <v>0</v>
      </c>
      <c r="E51">
        <f t="shared" si="30"/>
        <v>0</v>
      </c>
      <c r="F51">
        <f t="shared" si="30"/>
        <v>0</v>
      </c>
      <c r="G51">
        <f t="shared" si="30"/>
        <v>0</v>
      </c>
      <c r="H51" s="31">
        <f>VLOOKUP($B$1,'Multipliers and Adjustments'!$A$70:$I$86,TRUNC(COLUMN(H$2)/5)+2,FALSE)*SUMIFS('EPA Data'!$I:$I,'EPA Data'!$D:$D,'Country Selector'!$A$2,'EPA Data'!$J:$J,$B$1,'EPA Data'!$C:$C,H$2,'EPA Data'!$G:$G,"&gt;="&amp;$A51,'EPA Data'!$G:$G,"&lt;"&amp;$B51)*unit_conv</f>
        <v>0</v>
      </c>
      <c r="I51">
        <f t="shared" si="24"/>
        <v>0</v>
      </c>
      <c r="J51">
        <f t="shared" si="24"/>
        <v>0</v>
      </c>
      <c r="K51">
        <f t="shared" si="24"/>
        <v>0</v>
      </c>
      <c r="L51">
        <f t="shared" si="24"/>
        <v>0</v>
      </c>
      <c r="M51" s="31">
        <f>VLOOKUP($B$1,'Multipliers and Adjustments'!$A$70:$I$86,TRUNC(COLUMN(M$2)/5)+2,FALSE)*SUMIFS('EPA Data'!$I:$I,'EPA Data'!$D:$D,'Country Selector'!$A$2,'EPA Data'!$J:$J,$B$1,'EPA Data'!$C:$C,M$2,'EPA Data'!$G:$G,"&gt;="&amp;$A51,'EPA Data'!$G:$G,"&lt;"&amp;$B51)*unit_conv</f>
        <v>0</v>
      </c>
      <c r="N51">
        <f t="shared" si="25"/>
        <v>0</v>
      </c>
      <c r="O51">
        <f t="shared" si="25"/>
        <v>0</v>
      </c>
      <c r="P51">
        <f t="shared" si="25"/>
        <v>0</v>
      </c>
      <c r="Q51">
        <f t="shared" si="25"/>
        <v>0</v>
      </c>
      <c r="R51" s="31">
        <f>VLOOKUP($B$1,'Multipliers and Adjustments'!$A$70:$I$86,TRUNC(COLUMN(R$2)/5)+2,FALSE)*SUMIFS('EPA Data'!$I:$I,'EPA Data'!$D:$D,'Country Selector'!$A$2,'EPA Data'!$J:$J,$B$1,'EPA Data'!$C:$C,R$2,'EPA Data'!$G:$G,"&gt;="&amp;$A51,'EPA Data'!$G:$G,"&lt;"&amp;$B51)*unit_conv</f>
        <v>0</v>
      </c>
      <c r="S51">
        <f t="shared" si="26"/>
        <v>0</v>
      </c>
      <c r="T51">
        <f t="shared" si="26"/>
        <v>0</v>
      </c>
      <c r="U51">
        <f t="shared" si="26"/>
        <v>0</v>
      </c>
      <c r="V51">
        <f t="shared" si="26"/>
        <v>0</v>
      </c>
      <c r="W51" s="31">
        <f>VLOOKUP($B$1,'Multipliers and Adjustments'!$A$70:$I$86,TRUNC(COLUMN(W$2)/5)+2,FALSE)*SUMIFS('EPA Data'!$I:$I,'EPA Data'!$D:$D,'Country Selector'!$A$2,'EPA Data'!$J:$J,$B$1,'EPA Data'!$C:$C,W$2,'EPA Data'!$G:$G,"&gt;="&amp;$A51,'EPA Data'!$G:$G,"&lt;"&amp;$B51)*unit_conv</f>
        <v>0</v>
      </c>
      <c r="X51">
        <f t="shared" si="27"/>
        <v>0</v>
      </c>
      <c r="Y51">
        <f t="shared" si="27"/>
        <v>0</v>
      </c>
      <c r="Z51">
        <f t="shared" si="27"/>
        <v>0</v>
      </c>
      <c r="AA51">
        <f t="shared" si="27"/>
        <v>0</v>
      </c>
      <c r="AB51" s="31">
        <f>VLOOKUP($B$1,'Multipliers and Adjustments'!$A$70:$I$86,TRUNC(COLUMN(AB$2)/5)+2,FALSE)*SUMIFS('EPA Data'!$I:$I,'EPA Data'!$D:$D,'Country Selector'!$A$2,'EPA Data'!$J:$J,$B$1,'EPA Data'!$C:$C,AB$2,'EPA Data'!$G:$G,"&gt;="&amp;$A51,'EPA Data'!$G:$G,"&lt;"&amp;$B51)*unit_conv</f>
        <v>0</v>
      </c>
      <c r="AC51">
        <f t="shared" si="28"/>
        <v>0</v>
      </c>
      <c r="AD51">
        <f t="shared" si="28"/>
        <v>0</v>
      </c>
      <c r="AE51">
        <f t="shared" si="28"/>
        <v>0</v>
      </c>
      <c r="AF51">
        <f t="shared" si="28"/>
        <v>0</v>
      </c>
      <c r="AG51" s="31">
        <f>VLOOKUP($B$1,'Multipliers and Adjustments'!$A$70:$I$86,TRUNC(COLUMN(AG$2)/5)+2,FALSE)*SUMIFS('EPA Data'!$I:$I,'EPA Data'!$D:$D,'Country Selector'!$A$2,'EPA Data'!$J:$J,$B$1,'EPA Data'!$C:$C,AG$2,'EPA Data'!$G:$G,"&gt;="&amp;$A51,'EPA Data'!$G:$G,"&lt;"&amp;$B51)*unit_conv</f>
        <v>0</v>
      </c>
      <c r="AH51">
        <f t="shared" si="29"/>
        <v>0</v>
      </c>
      <c r="AI51">
        <f t="shared" si="29"/>
        <v>0</v>
      </c>
      <c r="AJ51">
        <f t="shared" si="29"/>
        <v>0</v>
      </c>
      <c r="AK51">
        <f t="shared" si="29"/>
        <v>0</v>
      </c>
      <c r="AL51" s="31">
        <f>VLOOKUP($B$1,'Multipliers and Adjustments'!$A$70:$I$86,TRUNC(COLUMN(AL$2)/5)+2,FALSE)*SUMIFS('EPA Data'!$I:$I,'EPA Data'!$D:$D,'Country Selector'!$A$2,'EPA Data'!$J:$J,$B$1,'EPA Data'!$C:$C,AL$2,'EPA Data'!$G:$G,"&gt;="&amp;$A51,'EPA Data'!$G:$G,"&lt;"&amp;$B51)*unit_conv</f>
        <v>0</v>
      </c>
    </row>
    <row r="52" spans="1:38" x14ac:dyDescent="0.45">
      <c r="A52" s="12">
        <f t="shared" si="14"/>
        <v>450</v>
      </c>
      <c r="B52" s="11">
        <f t="shared" si="7"/>
        <v>500</v>
      </c>
      <c r="C52" s="31">
        <f>VLOOKUP($B$1,'Multipliers and Adjustments'!$A$70:$I$86,TRUNC(COLUMN(C$2)/5)+2,FALSE)*SUMIFS('EPA Data'!$I:$I,'EPA Data'!$D:$D,'Country Selector'!$A$2,'EPA Data'!$J:$J,$B$1,'EPA Data'!$C:$C,C$2,'EPA Data'!$G:$G,"&gt;="&amp;$A52,'EPA Data'!$G:$G,"&lt;"&amp;$B52)*unit_conv</f>
        <v>0</v>
      </c>
      <c r="D52">
        <f t="shared" si="30"/>
        <v>0</v>
      </c>
      <c r="E52">
        <f t="shared" si="30"/>
        <v>0</v>
      </c>
      <c r="F52">
        <f t="shared" si="30"/>
        <v>0</v>
      </c>
      <c r="G52">
        <f t="shared" si="30"/>
        <v>0</v>
      </c>
      <c r="H52" s="31">
        <f>VLOOKUP($B$1,'Multipliers and Adjustments'!$A$70:$I$86,TRUNC(COLUMN(H$2)/5)+2,FALSE)*SUMIFS('EPA Data'!$I:$I,'EPA Data'!$D:$D,'Country Selector'!$A$2,'EPA Data'!$J:$J,$B$1,'EPA Data'!$C:$C,H$2,'EPA Data'!$G:$G,"&gt;="&amp;$A52,'EPA Data'!$G:$G,"&lt;"&amp;$B52)*unit_conv</f>
        <v>0</v>
      </c>
      <c r="I52">
        <f t="shared" ref="I52:L67" si="31">H52+($M52-$H52)/5</f>
        <v>0</v>
      </c>
      <c r="J52">
        <f t="shared" si="31"/>
        <v>0</v>
      </c>
      <c r="K52">
        <f t="shared" si="31"/>
        <v>0</v>
      </c>
      <c r="L52">
        <f t="shared" si="31"/>
        <v>0</v>
      </c>
      <c r="M52" s="31">
        <f>VLOOKUP($B$1,'Multipliers and Adjustments'!$A$70:$I$86,TRUNC(COLUMN(M$2)/5)+2,FALSE)*SUMIFS('EPA Data'!$I:$I,'EPA Data'!$D:$D,'Country Selector'!$A$2,'EPA Data'!$J:$J,$B$1,'EPA Data'!$C:$C,M$2,'EPA Data'!$G:$G,"&gt;="&amp;$A52,'EPA Data'!$G:$G,"&lt;"&amp;$B52)*unit_conv</f>
        <v>0</v>
      </c>
      <c r="N52">
        <f t="shared" ref="N52:Q67" si="32">M52+($R52-$M52)/5</f>
        <v>0</v>
      </c>
      <c r="O52">
        <f t="shared" si="32"/>
        <v>0</v>
      </c>
      <c r="P52">
        <f t="shared" si="32"/>
        <v>0</v>
      </c>
      <c r="Q52">
        <f t="shared" si="32"/>
        <v>0</v>
      </c>
      <c r="R52" s="31">
        <f>VLOOKUP($B$1,'Multipliers and Adjustments'!$A$70:$I$86,TRUNC(COLUMN(R$2)/5)+2,FALSE)*SUMIFS('EPA Data'!$I:$I,'EPA Data'!$D:$D,'Country Selector'!$A$2,'EPA Data'!$J:$J,$B$1,'EPA Data'!$C:$C,R$2,'EPA Data'!$G:$G,"&gt;="&amp;$A52,'EPA Data'!$G:$G,"&lt;"&amp;$B52)*unit_conv</f>
        <v>0</v>
      </c>
      <c r="S52">
        <f t="shared" ref="S52:V67" si="33">R52+($W52-$R52)/5</f>
        <v>0</v>
      </c>
      <c r="T52">
        <f t="shared" si="33"/>
        <v>0</v>
      </c>
      <c r="U52">
        <f t="shared" si="33"/>
        <v>0</v>
      </c>
      <c r="V52">
        <f t="shared" si="33"/>
        <v>0</v>
      </c>
      <c r="W52" s="31">
        <f>VLOOKUP($B$1,'Multipliers and Adjustments'!$A$70:$I$86,TRUNC(COLUMN(W$2)/5)+2,FALSE)*SUMIFS('EPA Data'!$I:$I,'EPA Data'!$D:$D,'Country Selector'!$A$2,'EPA Data'!$J:$J,$B$1,'EPA Data'!$C:$C,W$2,'EPA Data'!$G:$G,"&gt;="&amp;$A52,'EPA Data'!$G:$G,"&lt;"&amp;$B52)*unit_conv</f>
        <v>0</v>
      </c>
      <c r="X52">
        <f t="shared" ref="X52:AA67" si="34">W52+($AB52-$W52)/5</f>
        <v>0</v>
      </c>
      <c r="Y52">
        <f t="shared" si="34"/>
        <v>0</v>
      </c>
      <c r="Z52">
        <f t="shared" si="34"/>
        <v>0</v>
      </c>
      <c r="AA52">
        <f t="shared" si="34"/>
        <v>0</v>
      </c>
      <c r="AB52" s="31">
        <f>VLOOKUP($B$1,'Multipliers and Adjustments'!$A$70:$I$86,TRUNC(COLUMN(AB$2)/5)+2,FALSE)*SUMIFS('EPA Data'!$I:$I,'EPA Data'!$D:$D,'Country Selector'!$A$2,'EPA Data'!$J:$J,$B$1,'EPA Data'!$C:$C,AB$2,'EPA Data'!$G:$G,"&gt;="&amp;$A52,'EPA Data'!$G:$G,"&lt;"&amp;$B52)*unit_conv</f>
        <v>0</v>
      </c>
      <c r="AC52">
        <f t="shared" ref="AC52:AF67" si="35">AB52+($AG52-$AB52)/5</f>
        <v>0</v>
      </c>
      <c r="AD52">
        <f t="shared" si="35"/>
        <v>0</v>
      </c>
      <c r="AE52">
        <f t="shared" si="35"/>
        <v>0</v>
      </c>
      <c r="AF52">
        <f t="shared" si="35"/>
        <v>0</v>
      </c>
      <c r="AG52" s="31">
        <f>VLOOKUP($B$1,'Multipliers and Adjustments'!$A$70:$I$86,TRUNC(COLUMN(AG$2)/5)+2,FALSE)*SUMIFS('EPA Data'!$I:$I,'EPA Data'!$D:$D,'Country Selector'!$A$2,'EPA Data'!$J:$J,$B$1,'EPA Data'!$C:$C,AG$2,'EPA Data'!$G:$G,"&gt;="&amp;$A52,'EPA Data'!$G:$G,"&lt;"&amp;$B52)*unit_conv</f>
        <v>0</v>
      </c>
      <c r="AH52">
        <f t="shared" ref="AH52:AK67" si="36">AG52+($AL52-$AG52)/5</f>
        <v>0</v>
      </c>
      <c r="AI52">
        <f t="shared" si="36"/>
        <v>0</v>
      </c>
      <c r="AJ52">
        <f t="shared" si="36"/>
        <v>0</v>
      </c>
      <c r="AK52">
        <f t="shared" si="36"/>
        <v>0</v>
      </c>
      <c r="AL52" s="31">
        <f>VLOOKUP($B$1,'Multipliers and Adjustments'!$A$70:$I$86,TRUNC(COLUMN(AL$2)/5)+2,FALSE)*SUMIFS('EPA Data'!$I:$I,'EPA Data'!$D:$D,'Country Selector'!$A$2,'EPA Data'!$J:$J,$B$1,'EPA Data'!$C:$C,AL$2,'EPA Data'!$G:$G,"&gt;="&amp;$A52,'EPA Data'!$G:$G,"&lt;"&amp;$B52)*unit_conv</f>
        <v>0</v>
      </c>
    </row>
    <row r="53" spans="1:38" x14ac:dyDescent="0.45">
      <c r="A53" s="12">
        <f t="shared" si="14"/>
        <v>500</v>
      </c>
      <c r="B53" s="11">
        <f t="shared" si="7"/>
        <v>550</v>
      </c>
      <c r="C53" s="31">
        <f>VLOOKUP($B$1,'Multipliers and Adjustments'!$A$70:$I$86,TRUNC(COLUMN(C$2)/5)+2,FALSE)*SUMIFS('EPA Data'!$I:$I,'EPA Data'!$D:$D,'Country Selector'!$A$2,'EPA Data'!$J:$J,$B$1,'EPA Data'!$C:$C,C$2,'EPA Data'!$G:$G,"&gt;="&amp;$A53,'EPA Data'!$G:$G,"&lt;"&amp;$B53)*unit_conv</f>
        <v>0</v>
      </c>
      <c r="D53">
        <f t="shared" si="30"/>
        <v>0</v>
      </c>
      <c r="E53">
        <f t="shared" si="30"/>
        <v>0</v>
      </c>
      <c r="F53">
        <f t="shared" si="30"/>
        <v>0</v>
      </c>
      <c r="G53">
        <f t="shared" si="30"/>
        <v>0</v>
      </c>
      <c r="H53" s="31">
        <f>VLOOKUP($B$1,'Multipliers and Adjustments'!$A$70:$I$86,TRUNC(COLUMN(H$2)/5)+2,FALSE)*SUMIFS('EPA Data'!$I:$I,'EPA Data'!$D:$D,'Country Selector'!$A$2,'EPA Data'!$J:$J,$B$1,'EPA Data'!$C:$C,H$2,'EPA Data'!$G:$G,"&gt;="&amp;$A53,'EPA Data'!$G:$G,"&lt;"&amp;$B53)*unit_conv</f>
        <v>0</v>
      </c>
      <c r="I53">
        <f t="shared" si="31"/>
        <v>0</v>
      </c>
      <c r="J53">
        <f t="shared" si="31"/>
        <v>0</v>
      </c>
      <c r="K53">
        <f t="shared" si="31"/>
        <v>0</v>
      </c>
      <c r="L53">
        <f t="shared" si="31"/>
        <v>0</v>
      </c>
      <c r="M53" s="31">
        <f>VLOOKUP($B$1,'Multipliers and Adjustments'!$A$70:$I$86,TRUNC(COLUMN(M$2)/5)+2,FALSE)*SUMIFS('EPA Data'!$I:$I,'EPA Data'!$D:$D,'Country Selector'!$A$2,'EPA Data'!$J:$J,$B$1,'EPA Data'!$C:$C,M$2,'EPA Data'!$G:$G,"&gt;="&amp;$A53,'EPA Data'!$G:$G,"&lt;"&amp;$B53)*unit_conv</f>
        <v>0</v>
      </c>
      <c r="N53">
        <f t="shared" si="32"/>
        <v>0</v>
      </c>
      <c r="O53">
        <f t="shared" si="32"/>
        <v>0</v>
      </c>
      <c r="P53">
        <f t="shared" si="32"/>
        <v>0</v>
      </c>
      <c r="Q53">
        <f t="shared" si="32"/>
        <v>0</v>
      </c>
      <c r="R53" s="31">
        <f>VLOOKUP($B$1,'Multipliers and Adjustments'!$A$70:$I$86,TRUNC(COLUMN(R$2)/5)+2,FALSE)*SUMIFS('EPA Data'!$I:$I,'EPA Data'!$D:$D,'Country Selector'!$A$2,'EPA Data'!$J:$J,$B$1,'EPA Data'!$C:$C,R$2,'EPA Data'!$G:$G,"&gt;="&amp;$A53,'EPA Data'!$G:$G,"&lt;"&amp;$B53)*unit_conv</f>
        <v>0</v>
      </c>
      <c r="S53">
        <f t="shared" si="33"/>
        <v>0</v>
      </c>
      <c r="T53">
        <f t="shared" si="33"/>
        <v>0</v>
      </c>
      <c r="U53">
        <f t="shared" si="33"/>
        <v>0</v>
      </c>
      <c r="V53">
        <f t="shared" si="33"/>
        <v>0</v>
      </c>
      <c r="W53" s="31">
        <f>VLOOKUP($B$1,'Multipliers and Adjustments'!$A$70:$I$86,TRUNC(COLUMN(W$2)/5)+2,FALSE)*SUMIFS('EPA Data'!$I:$I,'EPA Data'!$D:$D,'Country Selector'!$A$2,'EPA Data'!$J:$J,$B$1,'EPA Data'!$C:$C,W$2,'EPA Data'!$G:$G,"&gt;="&amp;$A53,'EPA Data'!$G:$G,"&lt;"&amp;$B53)*unit_conv</f>
        <v>0</v>
      </c>
      <c r="X53">
        <f t="shared" si="34"/>
        <v>0</v>
      </c>
      <c r="Y53">
        <f t="shared" si="34"/>
        <v>0</v>
      </c>
      <c r="Z53">
        <f t="shared" si="34"/>
        <v>0</v>
      </c>
      <c r="AA53">
        <f t="shared" si="34"/>
        <v>0</v>
      </c>
      <c r="AB53" s="31">
        <f>VLOOKUP($B$1,'Multipliers and Adjustments'!$A$70:$I$86,TRUNC(COLUMN(AB$2)/5)+2,FALSE)*SUMIFS('EPA Data'!$I:$I,'EPA Data'!$D:$D,'Country Selector'!$A$2,'EPA Data'!$J:$J,$B$1,'EPA Data'!$C:$C,AB$2,'EPA Data'!$G:$G,"&gt;="&amp;$A53,'EPA Data'!$G:$G,"&lt;"&amp;$B53)*unit_conv</f>
        <v>0</v>
      </c>
      <c r="AC53">
        <f t="shared" si="35"/>
        <v>0</v>
      </c>
      <c r="AD53">
        <f t="shared" si="35"/>
        <v>0</v>
      </c>
      <c r="AE53">
        <f t="shared" si="35"/>
        <v>0</v>
      </c>
      <c r="AF53">
        <f t="shared" si="35"/>
        <v>0</v>
      </c>
      <c r="AG53" s="31">
        <f>VLOOKUP($B$1,'Multipliers and Adjustments'!$A$70:$I$86,TRUNC(COLUMN(AG$2)/5)+2,FALSE)*SUMIFS('EPA Data'!$I:$I,'EPA Data'!$D:$D,'Country Selector'!$A$2,'EPA Data'!$J:$J,$B$1,'EPA Data'!$C:$C,AG$2,'EPA Data'!$G:$G,"&gt;="&amp;$A53,'EPA Data'!$G:$G,"&lt;"&amp;$B53)*unit_conv</f>
        <v>0</v>
      </c>
      <c r="AH53">
        <f t="shared" si="36"/>
        <v>0</v>
      </c>
      <c r="AI53">
        <f t="shared" si="36"/>
        <v>0</v>
      </c>
      <c r="AJ53">
        <f t="shared" si="36"/>
        <v>0</v>
      </c>
      <c r="AK53">
        <f t="shared" si="36"/>
        <v>0</v>
      </c>
      <c r="AL53" s="31">
        <f>VLOOKUP($B$1,'Multipliers and Adjustments'!$A$70:$I$86,TRUNC(COLUMN(AL$2)/5)+2,FALSE)*SUMIFS('EPA Data'!$I:$I,'EPA Data'!$D:$D,'Country Selector'!$A$2,'EPA Data'!$J:$J,$B$1,'EPA Data'!$C:$C,AL$2,'EPA Data'!$G:$G,"&gt;="&amp;$A53,'EPA Data'!$G:$G,"&lt;"&amp;$B53)*unit_conv</f>
        <v>0</v>
      </c>
    </row>
    <row r="54" spans="1:38" x14ac:dyDescent="0.45">
      <c r="A54" s="12">
        <f t="shared" si="14"/>
        <v>550</v>
      </c>
      <c r="B54" s="11">
        <f t="shared" si="7"/>
        <v>600</v>
      </c>
      <c r="C54" s="31">
        <f>VLOOKUP($B$1,'Multipliers and Adjustments'!$A$70:$I$86,TRUNC(COLUMN(C$2)/5)+2,FALSE)*SUMIFS('EPA Data'!$I:$I,'EPA Data'!$D:$D,'Country Selector'!$A$2,'EPA Data'!$J:$J,$B$1,'EPA Data'!$C:$C,C$2,'EPA Data'!$G:$G,"&gt;="&amp;$A54,'EPA Data'!$G:$G,"&lt;"&amp;$B54)*unit_conv</f>
        <v>0</v>
      </c>
      <c r="D54">
        <f t="shared" si="30"/>
        <v>0</v>
      </c>
      <c r="E54">
        <f t="shared" si="30"/>
        <v>0</v>
      </c>
      <c r="F54">
        <f t="shared" si="30"/>
        <v>0</v>
      </c>
      <c r="G54">
        <f t="shared" si="30"/>
        <v>0</v>
      </c>
      <c r="H54" s="31">
        <f>VLOOKUP($B$1,'Multipliers and Adjustments'!$A$70:$I$86,TRUNC(COLUMN(H$2)/5)+2,FALSE)*SUMIFS('EPA Data'!$I:$I,'EPA Data'!$D:$D,'Country Selector'!$A$2,'EPA Data'!$J:$J,$B$1,'EPA Data'!$C:$C,H$2,'EPA Data'!$G:$G,"&gt;="&amp;$A54,'EPA Data'!$G:$G,"&lt;"&amp;$B54)*unit_conv</f>
        <v>0</v>
      </c>
      <c r="I54">
        <f t="shared" si="31"/>
        <v>0</v>
      </c>
      <c r="J54">
        <f t="shared" si="31"/>
        <v>0</v>
      </c>
      <c r="K54">
        <f t="shared" si="31"/>
        <v>0</v>
      </c>
      <c r="L54">
        <f t="shared" si="31"/>
        <v>0</v>
      </c>
      <c r="M54" s="31">
        <f>VLOOKUP($B$1,'Multipliers and Adjustments'!$A$70:$I$86,TRUNC(COLUMN(M$2)/5)+2,FALSE)*SUMIFS('EPA Data'!$I:$I,'EPA Data'!$D:$D,'Country Selector'!$A$2,'EPA Data'!$J:$J,$B$1,'EPA Data'!$C:$C,M$2,'EPA Data'!$G:$G,"&gt;="&amp;$A54,'EPA Data'!$G:$G,"&lt;"&amp;$B54)*unit_conv</f>
        <v>0</v>
      </c>
      <c r="N54">
        <f t="shared" si="32"/>
        <v>0</v>
      </c>
      <c r="O54">
        <f t="shared" si="32"/>
        <v>0</v>
      </c>
      <c r="P54">
        <f t="shared" si="32"/>
        <v>0</v>
      </c>
      <c r="Q54">
        <f t="shared" si="32"/>
        <v>0</v>
      </c>
      <c r="R54" s="31">
        <f>VLOOKUP($B$1,'Multipliers and Adjustments'!$A$70:$I$86,TRUNC(COLUMN(R$2)/5)+2,FALSE)*SUMIFS('EPA Data'!$I:$I,'EPA Data'!$D:$D,'Country Selector'!$A$2,'EPA Data'!$J:$J,$B$1,'EPA Data'!$C:$C,R$2,'EPA Data'!$G:$G,"&gt;="&amp;$A54,'EPA Data'!$G:$G,"&lt;"&amp;$B54)*unit_conv</f>
        <v>0</v>
      </c>
      <c r="S54">
        <f t="shared" si="33"/>
        <v>0</v>
      </c>
      <c r="T54">
        <f t="shared" si="33"/>
        <v>0</v>
      </c>
      <c r="U54">
        <f t="shared" si="33"/>
        <v>0</v>
      </c>
      <c r="V54">
        <f t="shared" si="33"/>
        <v>0</v>
      </c>
      <c r="W54" s="31">
        <f>VLOOKUP($B$1,'Multipliers and Adjustments'!$A$70:$I$86,TRUNC(COLUMN(W$2)/5)+2,FALSE)*SUMIFS('EPA Data'!$I:$I,'EPA Data'!$D:$D,'Country Selector'!$A$2,'EPA Data'!$J:$J,$B$1,'EPA Data'!$C:$C,W$2,'EPA Data'!$G:$G,"&gt;="&amp;$A54,'EPA Data'!$G:$G,"&lt;"&amp;$B54)*unit_conv</f>
        <v>0</v>
      </c>
      <c r="X54">
        <f t="shared" si="34"/>
        <v>0</v>
      </c>
      <c r="Y54">
        <f t="shared" si="34"/>
        <v>0</v>
      </c>
      <c r="Z54">
        <f t="shared" si="34"/>
        <v>0</v>
      </c>
      <c r="AA54">
        <f t="shared" si="34"/>
        <v>0</v>
      </c>
      <c r="AB54" s="31">
        <f>VLOOKUP($B$1,'Multipliers and Adjustments'!$A$70:$I$86,TRUNC(COLUMN(AB$2)/5)+2,FALSE)*SUMIFS('EPA Data'!$I:$I,'EPA Data'!$D:$D,'Country Selector'!$A$2,'EPA Data'!$J:$J,$B$1,'EPA Data'!$C:$C,AB$2,'EPA Data'!$G:$G,"&gt;="&amp;$A54,'EPA Data'!$G:$G,"&lt;"&amp;$B54)*unit_conv</f>
        <v>0</v>
      </c>
      <c r="AC54">
        <f t="shared" si="35"/>
        <v>0</v>
      </c>
      <c r="AD54">
        <f t="shared" si="35"/>
        <v>0</v>
      </c>
      <c r="AE54">
        <f t="shared" si="35"/>
        <v>0</v>
      </c>
      <c r="AF54">
        <f t="shared" si="35"/>
        <v>0</v>
      </c>
      <c r="AG54" s="31">
        <f>VLOOKUP($B$1,'Multipliers and Adjustments'!$A$70:$I$86,TRUNC(COLUMN(AG$2)/5)+2,FALSE)*SUMIFS('EPA Data'!$I:$I,'EPA Data'!$D:$D,'Country Selector'!$A$2,'EPA Data'!$J:$J,$B$1,'EPA Data'!$C:$C,AG$2,'EPA Data'!$G:$G,"&gt;="&amp;$A54,'EPA Data'!$G:$G,"&lt;"&amp;$B54)*unit_conv</f>
        <v>0</v>
      </c>
      <c r="AH54">
        <f t="shared" si="36"/>
        <v>0</v>
      </c>
      <c r="AI54">
        <f t="shared" si="36"/>
        <v>0</v>
      </c>
      <c r="AJ54">
        <f t="shared" si="36"/>
        <v>0</v>
      </c>
      <c r="AK54">
        <f t="shared" si="36"/>
        <v>0</v>
      </c>
      <c r="AL54" s="31">
        <f>VLOOKUP($B$1,'Multipliers and Adjustments'!$A$70:$I$86,TRUNC(COLUMN(AL$2)/5)+2,FALSE)*SUMIFS('EPA Data'!$I:$I,'EPA Data'!$D:$D,'Country Selector'!$A$2,'EPA Data'!$J:$J,$B$1,'EPA Data'!$C:$C,AL$2,'EPA Data'!$G:$G,"&gt;="&amp;$A54,'EPA Data'!$G:$G,"&lt;"&amp;$B54)*unit_conv</f>
        <v>0</v>
      </c>
    </row>
    <row r="55" spans="1:38" x14ac:dyDescent="0.45">
      <c r="A55" s="12">
        <f t="shared" si="14"/>
        <v>600</v>
      </c>
      <c r="B55" s="11">
        <f t="shared" si="7"/>
        <v>650</v>
      </c>
      <c r="C55" s="31">
        <f>VLOOKUP($B$1,'Multipliers and Adjustments'!$A$70:$I$86,TRUNC(COLUMN(C$2)/5)+2,FALSE)*SUMIFS('EPA Data'!$I:$I,'EPA Data'!$D:$D,'Country Selector'!$A$2,'EPA Data'!$J:$J,$B$1,'EPA Data'!$C:$C,C$2,'EPA Data'!$G:$G,"&gt;="&amp;$A55,'EPA Data'!$G:$G,"&lt;"&amp;$B55)*unit_conv</f>
        <v>0</v>
      </c>
      <c r="D55">
        <f t="shared" si="30"/>
        <v>0</v>
      </c>
      <c r="E55">
        <f t="shared" si="30"/>
        <v>0</v>
      </c>
      <c r="F55">
        <f t="shared" si="30"/>
        <v>0</v>
      </c>
      <c r="G55">
        <f t="shared" si="30"/>
        <v>0</v>
      </c>
      <c r="H55" s="31">
        <f>VLOOKUP($B$1,'Multipliers and Adjustments'!$A$70:$I$86,TRUNC(COLUMN(H$2)/5)+2,FALSE)*SUMIFS('EPA Data'!$I:$I,'EPA Data'!$D:$D,'Country Selector'!$A$2,'EPA Data'!$J:$J,$B$1,'EPA Data'!$C:$C,H$2,'EPA Data'!$G:$G,"&gt;="&amp;$A55,'EPA Data'!$G:$G,"&lt;"&amp;$B55)*unit_conv</f>
        <v>0</v>
      </c>
      <c r="I55">
        <f t="shared" si="31"/>
        <v>0</v>
      </c>
      <c r="J55">
        <f t="shared" si="31"/>
        <v>0</v>
      </c>
      <c r="K55">
        <f t="shared" si="31"/>
        <v>0</v>
      </c>
      <c r="L55">
        <f t="shared" si="31"/>
        <v>0</v>
      </c>
      <c r="M55" s="31">
        <f>VLOOKUP($B$1,'Multipliers and Adjustments'!$A$70:$I$86,TRUNC(COLUMN(M$2)/5)+2,FALSE)*SUMIFS('EPA Data'!$I:$I,'EPA Data'!$D:$D,'Country Selector'!$A$2,'EPA Data'!$J:$J,$B$1,'EPA Data'!$C:$C,M$2,'EPA Data'!$G:$G,"&gt;="&amp;$A55,'EPA Data'!$G:$G,"&lt;"&amp;$B55)*unit_conv</f>
        <v>0</v>
      </c>
      <c r="N55">
        <f t="shared" si="32"/>
        <v>0</v>
      </c>
      <c r="O55">
        <f t="shared" si="32"/>
        <v>0</v>
      </c>
      <c r="P55">
        <f t="shared" si="32"/>
        <v>0</v>
      </c>
      <c r="Q55">
        <f t="shared" si="32"/>
        <v>0</v>
      </c>
      <c r="R55" s="31">
        <f>VLOOKUP($B$1,'Multipliers and Adjustments'!$A$70:$I$86,TRUNC(COLUMN(R$2)/5)+2,FALSE)*SUMIFS('EPA Data'!$I:$I,'EPA Data'!$D:$D,'Country Selector'!$A$2,'EPA Data'!$J:$J,$B$1,'EPA Data'!$C:$C,R$2,'EPA Data'!$G:$G,"&gt;="&amp;$A55,'EPA Data'!$G:$G,"&lt;"&amp;$B55)*unit_conv</f>
        <v>0</v>
      </c>
      <c r="S55">
        <f t="shared" si="33"/>
        <v>0</v>
      </c>
      <c r="T55">
        <f t="shared" si="33"/>
        <v>0</v>
      </c>
      <c r="U55">
        <f t="shared" si="33"/>
        <v>0</v>
      </c>
      <c r="V55">
        <f t="shared" si="33"/>
        <v>0</v>
      </c>
      <c r="W55" s="31">
        <f>VLOOKUP($B$1,'Multipliers and Adjustments'!$A$70:$I$86,TRUNC(COLUMN(W$2)/5)+2,FALSE)*SUMIFS('EPA Data'!$I:$I,'EPA Data'!$D:$D,'Country Selector'!$A$2,'EPA Data'!$J:$J,$B$1,'EPA Data'!$C:$C,W$2,'EPA Data'!$G:$G,"&gt;="&amp;$A55,'EPA Data'!$G:$G,"&lt;"&amp;$B55)*unit_conv</f>
        <v>0</v>
      </c>
      <c r="X55">
        <f t="shared" si="34"/>
        <v>0</v>
      </c>
      <c r="Y55">
        <f t="shared" si="34"/>
        <v>0</v>
      </c>
      <c r="Z55">
        <f t="shared" si="34"/>
        <v>0</v>
      </c>
      <c r="AA55">
        <f t="shared" si="34"/>
        <v>0</v>
      </c>
      <c r="AB55" s="31">
        <f>VLOOKUP($B$1,'Multipliers and Adjustments'!$A$70:$I$86,TRUNC(COLUMN(AB$2)/5)+2,FALSE)*SUMIFS('EPA Data'!$I:$I,'EPA Data'!$D:$D,'Country Selector'!$A$2,'EPA Data'!$J:$J,$B$1,'EPA Data'!$C:$C,AB$2,'EPA Data'!$G:$G,"&gt;="&amp;$A55,'EPA Data'!$G:$G,"&lt;"&amp;$B55)*unit_conv</f>
        <v>0</v>
      </c>
      <c r="AC55">
        <f t="shared" si="35"/>
        <v>0</v>
      </c>
      <c r="AD55">
        <f t="shared" si="35"/>
        <v>0</v>
      </c>
      <c r="AE55">
        <f t="shared" si="35"/>
        <v>0</v>
      </c>
      <c r="AF55">
        <f t="shared" si="35"/>
        <v>0</v>
      </c>
      <c r="AG55" s="31">
        <f>VLOOKUP($B$1,'Multipliers and Adjustments'!$A$70:$I$86,TRUNC(COLUMN(AG$2)/5)+2,FALSE)*SUMIFS('EPA Data'!$I:$I,'EPA Data'!$D:$D,'Country Selector'!$A$2,'EPA Data'!$J:$J,$B$1,'EPA Data'!$C:$C,AG$2,'EPA Data'!$G:$G,"&gt;="&amp;$A55,'EPA Data'!$G:$G,"&lt;"&amp;$B55)*unit_conv</f>
        <v>0</v>
      </c>
      <c r="AH55">
        <f t="shared" si="36"/>
        <v>0</v>
      </c>
      <c r="AI55">
        <f t="shared" si="36"/>
        <v>0</v>
      </c>
      <c r="AJ55">
        <f t="shared" si="36"/>
        <v>0</v>
      </c>
      <c r="AK55">
        <f t="shared" si="36"/>
        <v>0</v>
      </c>
      <c r="AL55" s="31">
        <f>VLOOKUP($B$1,'Multipliers and Adjustments'!$A$70:$I$86,TRUNC(COLUMN(AL$2)/5)+2,FALSE)*SUMIFS('EPA Data'!$I:$I,'EPA Data'!$D:$D,'Country Selector'!$A$2,'EPA Data'!$J:$J,$B$1,'EPA Data'!$C:$C,AL$2,'EPA Data'!$G:$G,"&gt;="&amp;$A55,'EPA Data'!$G:$G,"&lt;"&amp;$B55)*unit_conv</f>
        <v>0</v>
      </c>
    </row>
    <row r="56" spans="1:38" x14ac:dyDescent="0.45">
      <c r="A56" s="12">
        <f t="shared" si="14"/>
        <v>650</v>
      </c>
      <c r="B56" s="11">
        <f t="shared" si="7"/>
        <v>700</v>
      </c>
      <c r="C56" s="31">
        <f>VLOOKUP($B$1,'Multipliers and Adjustments'!$A$70:$I$86,TRUNC(COLUMN(C$2)/5)+2,FALSE)*SUMIFS('EPA Data'!$I:$I,'EPA Data'!$D:$D,'Country Selector'!$A$2,'EPA Data'!$J:$J,$B$1,'EPA Data'!$C:$C,C$2,'EPA Data'!$G:$G,"&gt;="&amp;$A56,'EPA Data'!$G:$G,"&lt;"&amp;$B56)*unit_conv</f>
        <v>0</v>
      </c>
      <c r="D56">
        <f t="shared" si="30"/>
        <v>0</v>
      </c>
      <c r="E56">
        <f t="shared" si="30"/>
        <v>0</v>
      </c>
      <c r="F56">
        <f t="shared" si="30"/>
        <v>0</v>
      </c>
      <c r="G56">
        <f t="shared" si="30"/>
        <v>0</v>
      </c>
      <c r="H56" s="31">
        <f>VLOOKUP($B$1,'Multipliers and Adjustments'!$A$70:$I$86,TRUNC(COLUMN(H$2)/5)+2,FALSE)*SUMIFS('EPA Data'!$I:$I,'EPA Data'!$D:$D,'Country Selector'!$A$2,'EPA Data'!$J:$J,$B$1,'EPA Data'!$C:$C,H$2,'EPA Data'!$G:$G,"&gt;="&amp;$A56,'EPA Data'!$G:$G,"&lt;"&amp;$B56)*unit_conv</f>
        <v>0</v>
      </c>
      <c r="I56">
        <f t="shared" si="31"/>
        <v>0</v>
      </c>
      <c r="J56">
        <f t="shared" si="31"/>
        <v>0</v>
      </c>
      <c r="K56">
        <f t="shared" si="31"/>
        <v>0</v>
      </c>
      <c r="L56">
        <f t="shared" si="31"/>
        <v>0</v>
      </c>
      <c r="M56" s="31">
        <f>VLOOKUP($B$1,'Multipliers and Adjustments'!$A$70:$I$86,TRUNC(COLUMN(M$2)/5)+2,FALSE)*SUMIFS('EPA Data'!$I:$I,'EPA Data'!$D:$D,'Country Selector'!$A$2,'EPA Data'!$J:$J,$B$1,'EPA Data'!$C:$C,M$2,'EPA Data'!$G:$G,"&gt;="&amp;$A56,'EPA Data'!$G:$G,"&lt;"&amp;$B56)*unit_conv</f>
        <v>0</v>
      </c>
      <c r="N56">
        <f t="shared" si="32"/>
        <v>0</v>
      </c>
      <c r="O56">
        <f t="shared" si="32"/>
        <v>0</v>
      </c>
      <c r="P56">
        <f t="shared" si="32"/>
        <v>0</v>
      </c>
      <c r="Q56">
        <f t="shared" si="32"/>
        <v>0</v>
      </c>
      <c r="R56" s="31">
        <f>VLOOKUP($B$1,'Multipliers and Adjustments'!$A$70:$I$86,TRUNC(COLUMN(R$2)/5)+2,FALSE)*SUMIFS('EPA Data'!$I:$I,'EPA Data'!$D:$D,'Country Selector'!$A$2,'EPA Data'!$J:$J,$B$1,'EPA Data'!$C:$C,R$2,'EPA Data'!$G:$G,"&gt;="&amp;$A56,'EPA Data'!$G:$G,"&lt;"&amp;$B56)*unit_conv</f>
        <v>0</v>
      </c>
      <c r="S56">
        <f t="shared" si="33"/>
        <v>0</v>
      </c>
      <c r="T56">
        <f t="shared" si="33"/>
        <v>0</v>
      </c>
      <c r="U56">
        <f t="shared" si="33"/>
        <v>0</v>
      </c>
      <c r="V56">
        <f t="shared" si="33"/>
        <v>0</v>
      </c>
      <c r="W56" s="31">
        <f>VLOOKUP($B$1,'Multipliers and Adjustments'!$A$70:$I$86,TRUNC(COLUMN(W$2)/5)+2,FALSE)*SUMIFS('EPA Data'!$I:$I,'EPA Data'!$D:$D,'Country Selector'!$A$2,'EPA Data'!$J:$J,$B$1,'EPA Data'!$C:$C,W$2,'EPA Data'!$G:$G,"&gt;="&amp;$A56,'EPA Data'!$G:$G,"&lt;"&amp;$B56)*unit_conv</f>
        <v>0</v>
      </c>
      <c r="X56">
        <f t="shared" si="34"/>
        <v>0</v>
      </c>
      <c r="Y56">
        <f t="shared" si="34"/>
        <v>0</v>
      </c>
      <c r="Z56">
        <f t="shared" si="34"/>
        <v>0</v>
      </c>
      <c r="AA56">
        <f t="shared" si="34"/>
        <v>0</v>
      </c>
      <c r="AB56" s="31">
        <f>VLOOKUP($B$1,'Multipliers and Adjustments'!$A$70:$I$86,TRUNC(COLUMN(AB$2)/5)+2,FALSE)*SUMIFS('EPA Data'!$I:$I,'EPA Data'!$D:$D,'Country Selector'!$A$2,'EPA Data'!$J:$J,$B$1,'EPA Data'!$C:$C,AB$2,'EPA Data'!$G:$G,"&gt;="&amp;$A56,'EPA Data'!$G:$G,"&lt;"&amp;$B56)*unit_conv</f>
        <v>0</v>
      </c>
      <c r="AC56">
        <f t="shared" si="35"/>
        <v>0</v>
      </c>
      <c r="AD56">
        <f t="shared" si="35"/>
        <v>0</v>
      </c>
      <c r="AE56">
        <f t="shared" si="35"/>
        <v>0</v>
      </c>
      <c r="AF56">
        <f t="shared" si="35"/>
        <v>0</v>
      </c>
      <c r="AG56" s="31">
        <f>VLOOKUP($B$1,'Multipliers and Adjustments'!$A$70:$I$86,TRUNC(COLUMN(AG$2)/5)+2,FALSE)*SUMIFS('EPA Data'!$I:$I,'EPA Data'!$D:$D,'Country Selector'!$A$2,'EPA Data'!$J:$J,$B$1,'EPA Data'!$C:$C,AG$2,'EPA Data'!$G:$G,"&gt;="&amp;$A56,'EPA Data'!$G:$G,"&lt;"&amp;$B56)*unit_conv</f>
        <v>0</v>
      </c>
      <c r="AH56">
        <f t="shared" si="36"/>
        <v>0</v>
      </c>
      <c r="AI56">
        <f t="shared" si="36"/>
        <v>0</v>
      </c>
      <c r="AJ56">
        <f t="shared" si="36"/>
        <v>0</v>
      </c>
      <c r="AK56">
        <f t="shared" si="36"/>
        <v>0</v>
      </c>
      <c r="AL56" s="31">
        <f>VLOOKUP($B$1,'Multipliers and Adjustments'!$A$70:$I$86,TRUNC(COLUMN(AL$2)/5)+2,FALSE)*SUMIFS('EPA Data'!$I:$I,'EPA Data'!$D:$D,'Country Selector'!$A$2,'EPA Data'!$J:$J,$B$1,'EPA Data'!$C:$C,AL$2,'EPA Data'!$G:$G,"&gt;="&amp;$A56,'EPA Data'!$G:$G,"&lt;"&amp;$B56)*unit_conv</f>
        <v>0</v>
      </c>
    </row>
    <row r="57" spans="1:38" x14ac:dyDescent="0.45">
      <c r="A57" s="12">
        <f t="shared" si="14"/>
        <v>700</v>
      </c>
      <c r="B57" s="11">
        <f t="shared" si="7"/>
        <v>750</v>
      </c>
      <c r="C57" s="31">
        <f>VLOOKUP($B$1,'Multipliers and Adjustments'!$A$70:$I$86,TRUNC(COLUMN(C$2)/5)+2,FALSE)*SUMIFS('EPA Data'!$I:$I,'EPA Data'!$D:$D,'Country Selector'!$A$2,'EPA Data'!$J:$J,$B$1,'EPA Data'!$C:$C,C$2,'EPA Data'!$G:$G,"&gt;="&amp;$A57,'EPA Data'!$G:$G,"&lt;"&amp;$B57)*unit_conv</f>
        <v>0</v>
      </c>
      <c r="D57">
        <f t="shared" si="30"/>
        <v>0</v>
      </c>
      <c r="E57">
        <f t="shared" si="30"/>
        <v>0</v>
      </c>
      <c r="F57">
        <f t="shared" si="30"/>
        <v>0</v>
      </c>
      <c r="G57">
        <f t="shared" si="30"/>
        <v>0</v>
      </c>
      <c r="H57" s="31">
        <f>VLOOKUP($B$1,'Multipliers and Adjustments'!$A$70:$I$86,TRUNC(COLUMN(H$2)/5)+2,FALSE)*SUMIFS('EPA Data'!$I:$I,'EPA Data'!$D:$D,'Country Selector'!$A$2,'EPA Data'!$J:$J,$B$1,'EPA Data'!$C:$C,H$2,'EPA Data'!$G:$G,"&gt;="&amp;$A57,'EPA Data'!$G:$G,"&lt;"&amp;$B57)*unit_conv</f>
        <v>0</v>
      </c>
      <c r="I57">
        <f t="shared" si="31"/>
        <v>0</v>
      </c>
      <c r="J57">
        <f t="shared" si="31"/>
        <v>0</v>
      </c>
      <c r="K57">
        <f t="shared" si="31"/>
        <v>0</v>
      </c>
      <c r="L57">
        <f t="shared" si="31"/>
        <v>0</v>
      </c>
      <c r="M57" s="31">
        <f>VLOOKUP($B$1,'Multipliers and Adjustments'!$A$70:$I$86,TRUNC(COLUMN(M$2)/5)+2,FALSE)*SUMIFS('EPA Data'!$I:$I,'EPA Data'!$D:$D,'Country Selector'!$A$2,'EPA Data'!$J:$J,$B$1,'EPA Data'!$C:$C,M$2,'EPA Data'!$G:$G,"&gt;="&amp;$A57,'EPA Data'!$G:$G,"&lt;"&amp;$B57)*unit_conv</f>
        <v>0</v>
      </c>
      <c r="N57">
        <f t="shared" si="32"/>
        <v>0</v>
      </c>
      <c r="O57">
        <f t="shared" si="32"/>
        <v>0</v>
      </c>
      <c r="P57">
        <f t="shared" si="32"/>
        <v>0</v>
      </c>
      <c r="Q57">
        <f t="shared" si="32"/>
        <v>0</v>
      </c>
      <c r="R57" s="31">
        <f>VLOOKUP($B$1,'Multipliers and Adjustments'!$A$70:$I$86,TRUNC(COLUMN(R$2)/5)+2,FALSE)*SUMIFS('EPA Data'!$I:$I,'EPA Data'!$D:$D,'Country Selector'!$A$2,'EPA Data'!$J:$J,$B$1,'EPA Data'!$C:$C,R$2,'EPA Data'!$G:$G,"&gt;="&amp;$A57,'EPA Data'!$G:$G,"&lt;"&amp;$B57)*unit_conv</f>
        <v>0</v>
      </c>
      <c r="S57">
        <f t="shared" si="33"/>
        <v>0</v>
      </c>
      <c r="T57">
        <f t="shared" si="33"/>
        <v>0</v>
      </c>
      <c r="U57">
        <f t="shared" si="33"/>
        <v>0</v>
      </c>
      <c r="V57">
        <f t="shared" si="33"/>
        <v>0</v>
      </c>
      <c r="W57" s="31">
        <f>VLOOKUP($B$1,'Multipliers and Adjustments'!$A$70:$I$86,TRUNC(COLUMN(W$2)/5)+2,FALSE)*SUMIFS('EPA Data'!$I:$I,'EPA Data'!$D:$D,'Country Selector'!$A$2,'EPA Data'!$J:$J,$B$1,'EPA Data'!$C:$C,W$2,'EPA Data'!$G:$G,"&gt;="&amp;$A57,'EPA Data'!$G:$G,"&lt;"&amp;$B57)*unit_conv</f>
        <v>0</v>
      </c>
      <c r="X57">
        <f t="shared" si="34"/>
        <v>0</v>
      </c>
      <c r="Y57">
        <f t="shared" si="34"/>
        <v>0</v>
      </c>
      <c r="Z57">
        <f t="shared" si="34"/>
        <v>0</v>
      </c>
      <c r="AA57">
        <f t="shared" si="34"/>
        <v>0</v>
      </c>
      <c r="AB57" s="31">
        <f>VLOOKUP($B$1,'Multipliers and Adjustments'!$A$70:$I$86,TRUNC(COLUMN(AB$2)/5)+2,FALSE)*SUMIFS('EPA Data'!$I:$I,'EPA Data'!$D:$D,'Country Selector'!$A$2,'EPA Data'!$J:$J,$B$1,'EPA Data'!$C:$C,AB$2,'EPA Data'!$G:$G,"&gt;="&amp;$A57,'EPA Data'!$G:$G,"&lt;"&amp;$B57)*unit_conv</f>
        <v>0</v>
      </c>
      <c r="AC57">
        <f t="shared" si="35"/>
        <v>0</v>
      </c>
      <c r="AD57">
        <f t="shared" si="35"/>
        <v>0</v>
      </c>
      <c r="AE57">
        <f t="shared" si="35"/>
        <v>0</v>
      </c>
      <c r="AF57">
        <f t="shared" si="35"/>
        <v>0</v>
      </c>
      <c r="AG57" s="31">
        <f>VLOOKUP($B$1,'Multipliers and Adjustments'!$A$70:$I$86,TRUNC(COLUMN(AG$2)/5)+2,FALSE)*SUMIFS('EPA Data'!$I:$I,'EPA Data'!$D:$D,'Country Selector'!$A$2,'EPA Data'!$J:$J,$B$1,'EPA Data'!$C:$C,AG$2,'EPA Data'!$G:$G,"&gt;="&amp;$A57,'EPA Data'!$G:$G,"&lt;"&amp;$B57)*unit_conv</f>
        <v>0</v>
      </c>
      <c r="AH57">
        <f t="shared" si="36"/>
        <v>0</v>
      </c>
      <c r="AI57">
        <f t="shared" si="36"/>
        <v>0</v>
      </c>
      <c r="AJ57">
        <f t="shared" si="36"/>
        <v>0</v>
      </c>
      <c r="AK57">
        <f t="shared" si="36"/>
        <v>0</v>
      </c>
      <c r="AL57" s="31">
        <f>VLOOKUP($B$1,'Multipliers and Adjustments'!$A$70:$I$86,TRUNC(COLUMN(AL$2)/5)+2,FALSE)*SUMIFS('EPA Data'!$I:$I,'EPA Data'!$D:$D,'Country Selector'!$A$2,'EPA Data'!$J:$J,$B$1,'EPA Data'!$C:$C,AL$2,'EPA Data'!$G:$G,"&gt;="&amp;$A57,'EPA Data'!$G:$G,"&lt;"&amp;$B57)*unit_conv</f>
        <v>0</v>
      </c>
    </row>
    <row r="58" spans="1:38" x14ac:dyDescent="0.45">
      <c r="A58" s="12">
        <f t="shared" si="14"/>
        <v>750</v>
      </c>
      <c r="B58" s="11">
        <f t="shared" si="7"/>
        <v>800</v>
      </c>
      <c r="C58" s="31">
        <f>VLOOKUP($B$1,'Multipliers and Adjustments'!$A$70:$I$86,TRUNC(COLUMN(C$2)/5)+2,FALSE)*SUMIFS('EPA Data'!$I:$I,'EPA Data'!$D:$D,'Country Selector'!$A$2,'EPA Data'!$J:$J,$B$1,'EPA Data'!$C:$C,C$2,'EPA Data'!$G:$G,"&gt;="&amp;$A58,'EPA Data'!$G:$G,"&lt;"&amp;$B58)*unit_conv</f>
        <v>0</v>
      </c>
      <c r="D58">
        <f t="shared" si="30"/>
        <v>0</v>
      </c>
      <c r="E58">
        <f t="shared" si="30"/>
        <v>0</v>
      </c>
      <c r="F58">
        <f t="shared" si="30"/>
        <v>0</v>
      </c>
      <c r="G58">
        <f t="shared" si="30"/>
        <v>0</v>
      </c>
      <c r="H58" s="31">
        <f>VLOOKUP($B$1,'Multipliers and Adjustments'!$A$70:$I$86,TRUNC(COLUMN(H$2)/5)+2,FALSE)*SUMIFS('EPA Data'!$I:$I,'EPA Data'!$D:$D,'Country Selector'!$A$2,'EPA Data'!$J:$J,$B$1,'EPA Data'!$C:$C,H$2,'EPA Data'!$G:$G,"&gt;="&amp;$A58,'EPA Data'!$G:$G,"&lt;"&amp;$B58)*unit_conv</f>
        <v>0</v>
      </c>
      <c r="I58">
        <f t="shared" si="31"/>
        <v>0</v>
      </c>
      <c r="J58">
        <f t="shared" si="31"/>
        <v>0</v>
      </c>
      <c r="K58">
        <f t="shared" si="31"/>
        <v>0</v>
      </c>
      <c r="L58">
        <f t="shared" si="31"/>
        <v>0</v>
      </c>
      <c r="M58" s="31">
        <f>VLOOKUP($B$1,'Multipliers and Adjustments'!$A$70:$I$86,TRUNC(COLUMN(M$2)/5)+2,FALSE)*SUMIFS('EPA Data'!$I:$I,'EPA Data'!$D:$D,'Country Selector'!$A$2,'EPA Data'!$J:$J,$B$1,'EPA Data'!$C:$C,M$2,'EPA Data'!$G:$G,"&gt;="&amp;$A58,'EPA Data'!$G:$G,"&lt;"&amp;$B58)*unit_conv</f>
        <v>0</v>
      </c>
      <c r="N58">
        <f t="shared" si="32"/>
        <v>0</v>
      </c>
      <c r="O58">
        <f t="shared" si="32"/>
        <v>0</v>
      </c>
      <c r="P58">
        <f t="shared" si="32"/>
        <v>0</v>
      </c>
      <c r="Q58">
        <f t="shared" si="32"/>
        <v>0</v>
      </c>
      <c r="R58" s="31">
        <f>VLOOKUP($B$1,'Multipliers and Adjustments'!$A$70:$I$86,TRUNC(COLUMN(R$2)/5)+2,FALSE)*SUMIFS('EPA Data'!$I:$I,'EPA Data'!$D:$D,'Country Selector'!$A$2,'EPA Data'!$J:$J,$B$1,'EPA Data'!$C:$C,R$2,'EPA Data'!$G:$G,"&gt;="&amp;$A58,'EPA Data'!$G:$G,"&lt;"&amp;$B58)*unit_conv</f>
        <v>0</v>
      </c>
      <c r="S58">
        <f t="shared" si="33"/>
        <v>0</v>
      </c>
      <c r="T58">
        <f t="shared" si="33"/>
        <v>0</v>
      </c>
      <c r="U58">
        <f t="shared" si="33"/>
        <v>0</v>
      </c>
      <c r="V58">
        <f t="shared" si="33"/>
        <v>0</v>
      </c>
      <c r="W58" s="31">
        <f>VLOOKUP($B$1,'Multipliers and Adjustments'!$A$70:$I$86,TRUNC(COLUMN(W$2)/5)+2,FALSE)*SUMIFS('EPA Data'!$I:$I,'EPA Data'!$D:$D,'Country Selector'!$A$2,'EPA Data'!$J:$J,$B$1,'EPA Data'!$C:$C,W$2,'EPA Data'!$G:$G,"&gt;="&amp;$A58,'EPA Data'!$G:$G,"&lt;"&amp;$B58)*unit_conv</f>
        <v>0</v>
      </c>
      <c r="X58">
        <f t="shared" si="34"/>
        <v>0</v>
      </c>
      <c r="Y58">
        <f t="shared" si="34"/>
        <v>0</v>
      </c>
      <c r="Z58">
        <f t="shared" si="34"/>
        <v>0</v>
      </c>
      <c r="AA58">
        <f t="shared" si="34"/>
        <v>0</v>
      </c>
      <c r="AB58" s="31">
        <f>VLOOKUP($B$1,'Multipliers and Adjustments'!$A$70:$I$86,TRUNC(COLUMN(AB$2)/5)+2,FALSE)*SUMIFS('EPA Data'!$I:$I,'EPA Data'!$D:$D,'Country Selector'!$A$2,'EPA Data'!$J:$J,$B$1,'EPA Data'!$C:$C,AB$2,'EPA Data'!$G:$G,"&gt;="&amp;$A58,'EPA Data'!$G:$G,"&lt;"&amp;$B58)*unit_conv</f>
        <v>0</v>
      </c>
      <c r="AC58">
        <f t="shared" si="35"/>
        <v>0</v>
      </c>
      <c r="AD58">
        <f t="shared" si="35"/>
        <v>0</v>
      </c>
      <c r="AE58">
        <f t="shared" si="35"/>
        <v>0</v>
      </c>
      <c r="AF58">
        <f t="shared" si="35"/>
        <v>0</v>
      </c>
      <c r="AG58" s="31">
        <f>VLOOKUP($B$1,'Multipliers and Adjustments'!$A$70:$I$86,TRUNC(COLUMN(AG$2)/5)+2,FALSE)*SUMIFS('EPA Data'!$I:$I,'EPA Data'!$D:$D,'Country Selector'!$A$2,'EPA Data'!$J:$J,$B$1,'EPA Data'!$C:$C,AG$2,'EPA Data'!$G:$G,"&gt;="&amp;$A58,'EPA Data'!$G:$G,"&lt;"&amp;$B58)*unit_conv</f>
        <v>0</v>
      </c>
      <c r="AH58">
        <f t="shared" si="36"/>
        <v>0</v>
      </c>
      <c r="AI58">
        <f t="shared" si="36"/>
        <v>0</v>
      </c>
      <c r="AJ58">
        <f t="shared" si="36"/>
        <v>0</v>
      </c>
      <c r="AK58">
        <f t="shared" si="36"/>
        <v>0</v>
      </c>
      <c r="AL58" s="31">
        <f>VLOOKUP($B$1,'Multipliers and Adjustments'!$A$70:$I$86,TRUNC(COLUMN(AL$2)/5)+2,FALSE)*SUMIFS('EPA Data'!$I:$I,'EPA Data'!$D:$D,'Country Selector'!$A$2,'EPA Data'!$J:$J,$B$1,'EPA Data'!$C:$C,AL$2,'EPA Data'!$G:$G,"&gt;="&amp;$A58,'EPA Data'!$G:$G,"&lt;"&amp;$B58)*unit_conv</f>
        <v>0</v>
      </c>
    </row>
    <row r="59" spans="1:38" x14ac:dyDescent="0.45">
      <c r="A59" s="12">
        <f t="shared" si="14"/>
        <v>800</v>
      </c>
      <c r="B59" s="11">
        <f t="shared" si="7"/>
        <v>850</v>
      </c>
      <c r="C59" s="31">
        <f>VLOOKUP($B$1,'Multipliers and Adjustments'!$A$70:$I$86,TRUNC(COLUMN(C$2)/5)+2,FALSE)*SUMIFS('EPA Data'!$I:$I,'EPA Data'!$D:$D,'Country Selector'!$A$2,'EPA Data'!$J:$J,$B$1,'EPA Data'!$C:$C,C$2,'EPA Data'!$G:$G,"&gt;="&amp;$A59,'EPA Data'!$G:$G,"&lt;"&amp;$B59)*unit_conv</f>
        <v>0</v>
      </c>
      <c r="D59">
        <f t="shared" si="30"/>
        <v>0</v>
      </c>
      <c r="E59">
        <f t="shared" si="30"/>
        <v>0</v>
      </c>
      <c r="F59">
        <f t="shared" si="30"/>
        <v>0</v>
      </c>
      <c r="G59">
        <f t="shared" si="30"/>
        <v>0</v>
      </c>
      <c r="H59" s="31">
        <f>VLOOKUP($B$1,'Multipliers and Adjustments'!$A$70:$I$86,TRUNC(COLUMN(H$2)/5)+2,FALSE)*SUMIFS('EPA Data'!$I:$I,'EPA Data'!$D:$D,'Country Selector'!$A$2,'EPA Data'!$J:$J,$B$1,'EPA Data'!$C:$C,H$2,'EPA Data'!$G:$G,"&gt;="&amp;$A59,'EPA Data'!$G:$G,"&lt;"&amp;$B59)*unit_conv</f>
        <v>0</v>
      </c>
      <c r="I59">
        <f t="shared" si="31"/>
        <v>0</v>
      </c>
      <c r="J59">
        <f t="shared" si="31"/>
        <v>0</v>
      </c>
      <c r="K59">
        <f t="shared" si="31"/>
        <v>0</v>
      </c>
      <c r="L59">
        <f t="shared" si="31"/>
        <v>0</v>
      </c>
      <c r="M59" s="31">
        <f>VLOOKUP($B$1,'Multipliers and Adjustments'!$A$70:$I$86,TRUNC(COLUMN(M$2)/5)+2,FALSE)*SUMIFS('EPA Data'!$I:$I,'EPA Data'!$D:$D,'Country Selector'!$A$2,'EPA Data'!$J:$J,$B$1,'EPA Data'!$C:$C,M$2,'EPA Data'!$G:$G,"&gt;="&amp;$A59,'EPA Data'!$G:$G,"&lt;"&amp;$B59)*unit_conv</f>
        <v>0</v>
      </c>
      <c r="N59">
        <f t="shared" si="32"/>
        <v>0</v>
      </c>
      <c r="O59">
        <f t="shared" si="32"/>
        <v>0</v>
      </c>
      <c r="P59">
        <f t="shared" si="32"/>
        <v>0</v>
      </c>
      <c r="Q59">
        <f t="shared" si="32"/>
        <v>0</v>
      </c>
      <c r="R59" s="31">
        <f>VLOOKUP($B$1,'Multipliers and Adjustments'!$A$70:$I$86,TRUNC(COLUMN(R$2)/5)+2,FALSE)*SUMIFS('EPA Data'!$I:$I,'EPA Data'!$D:$D,'Country Selector'!$A$2,'EPA Data'!$J:$J,$B$1,'EPA Data'!$C:$C,R$2,'EPA Data'!$G:$G,"&gt;="&amp;$A59,'EPA Data'!$G:$G,"&lt;"&amp;$B59)*unit_conv</f>
        <v>0</v>
      </c>
      <c r="S59">
        <f t="shared" si="33"/>
        <v>0</v>
      </c>
      <c r="T59">
        <f t="shared" si="33"/>
        <v>0</v>
      </c>
      <c r="U59">
        <f t="shared" si="33"/>
        <v>0</v>
      </c>
      <c r="V59">
        <f t="shared" si="33"/>
        <v>0</v>
      </c>
      <c r="W59" s="31">
        <f>VLOOKUP($B$1,'Multipliers and Adjustments'!$A$70:$I$86,TRUNC(COLUMN(W$2)/5)+2,FALSE)*SUMIFS('EPA Data'!$I:$I,'EPA Data'!$D:$D,'Country Selector'!$A$2,'EPA Data'!$J:$J,$B$1,'EPA Data'!$C:$C,W$2,'EPA Data'!$G:$G,"&gt;="&amp;$A59,'EPA Data'!$G:$G,"&lt;"&amp;$B59)*unit_conv</f>
        <v>0</v>
      </c>
      <c r="X59">
        <f t="shared" si="34"/>
        <v>0</v>
      </c>
      <c r="Y59">
        <f t="shared" si="34"/>
        <v>0</v>
      </c>
      <c r="Z59">
        <f t="shared" si="34"/>
        <v>0</v>
      </c>
      <c r="AA59">
        <f t="shared" si="34"/>
        <v>0</v>
      </c>
      <c r="AB59" s="31">
        <f>VLOOKUP($B$1,'Multipliers and Adjustments'!$A$70:$I$86,TRUNC(COLUMN(AB$2)/5)+2,FALSE)*SUMIFS('EPA Data'!$I:$I,'EPA Data'!$D:$D,'Country Selector'!$A$2,'EPA Data'!$J:$J,$B$1,'EPA Data'!$C:$C,AB$2,'EPA Data'!$G:$G,"&gt;="&amp;$A59,'EPA Data'!$G:$G,"&lt;"&amp;$B59)*unit_conv</f>
        <v>0</v>
      </c>
      <c r="AC59">
        <f t="shared" si="35"/>
        <v>0</v>
      </c>
      <c r="AD59">
        <f t="shared" si="35"/>
        <v>0</v>
      </c>
      <c r="AE59">
        <f t="shared" si="35"/>
        <v>0</v>
      </c>
      <c r="AF59">
        <f t="shared" si="35"/>
        <v>0</v>
      </c>
      <c r="AG59" s="31">
        <f>VLOOKUP($B$1,'Multipliers and Adjustments'!$A$70:$I$86,TRUNC(COLUMN(AG$2)/5)+2,FALSE)*SUMIFS('EPA Data'!$I:$I,'EPA Data'!$D:$D,'Country Selector'!$A$2,'EPA Data'!$J:$J,$B$1,'EPA Data'!$C:$C,AG$2,'EPA Data'!$G:$G,"&gt;="&amp;$A59,'EPA Data'!$G:$G,"&lt;"&amp;$B59)*unit_conv</f>
        <v>0</v>
      </c>
      <c r="AH59">
        <f t="shared" si="36"/>
        <v>0</v>
      </c>
      <c r="AI59">
        <f t="shared" si="36"/>
        <v>0</v>
      </c>
      <c r="AJ59">
        <f t="shared" si="36"/>
        <v>0</v>
      </c>
      <c r="AK59">
        <f t="shared" si="36"/>
        <v>0</v>
      </c>
      <c r="AL59" s="31">
        <f>VLOOKUP($B$1,'Multipliers and Adjustments'!$A$70:$I$86,TRUNC(COLUMN(AL$2)/5)+2,FALSE)*SUMIFS('EPA Data'!$I:$I,'EPA Data'!$D:$D,'Country Selector'!$A$2,'EPA Data'!$J:$J,$B$1,'EPA Data'!$C:$C,AL$2,'EPA Data'!$G:$G,"&gt;="&amp;$A59,'EPA Data'!$G:$G,"&lt;"&amp;$B59)*unit_conv</f>
        <v>0</v>
      </c>
    </row>
    <row r="60" spans="1:38" x14ac:dyDescent="0.45">
      <c r="A60" s="12">
        <f t="shared" si="14"/>
        <v>850</v>
      </c>
      <c r="B60" s="11">
        <f t="shared" si="7"/>
        <v>900</v>
      </c>
      <c r="C60" s="31">
        <f>VLOOKUP($B$1,'Multipliers and Adjustments'!$A$70:$I$86,TRUNC(COLUMN(C$2)/5)+2,FALSE)*SUMIFS('EPA Data'!$I:$I,'EPA Data'!$D:$D,'Country Selector'!$A$2,'EPA Data'!$J:$J,$B$1,'EPA Data'!$C:$C,C$2,'EPA Data'!$G:$G,"&gt;="&amp;$A60,'EPA Data'!$G:$G,"&lt;"&amp;$B60)*unit_conv</f>
        <v>0</v>
      </c>
      <c r="D60">
        <f t="shared" si="30"/>
        <v>0</v>
      </c>
      <c r="E60">
        <f t="shared" si="30"/>
        <v>0</v>
      </c>
      <c r="F60">
        <f t="shared" si="30"/>
        <v>0</v>
      </c>
      <c r="G60">
        <f t="shared" si="30"/>
        <v>0</v>
      </c>
      <c r="H60" s="31">
        <f>VLOOKUP($B$1,'Multipliers and Adjustments'!$A$70:$I$86,TRUNC(COLUMN(H$2)/5)+2,FALSE)*SUMIFS('EPA Data'!$I:$I,'EPA Data'!$D:$D,'Country Selector'!$A$2,'EPA Data'!$J:$J,$B$1,'EPA Data'!$C:$C,H$2,'EPA Data'!$G:$G,"&gt;="&amp;$A60,'EPA Data'!$G:$G,"&lt;"&amp;$B60)*unit_conv</f>
        <v>0</v>
      </c>
      <c r="I60">
        <f t="shared" si="31"/>
        <v>0</v>
      </c>
      <c r="J60">
        <f t="shared" si="31"/>
        <v>0</v>
      </c>
      <c r="K60">
        <f t="shared" si="31"/>
        <v>0</v>
      </c>
      <c r="L60">
        <f t="shared" si="31"/>
        <v>0</v>
      </c>
      <c r="M60" s="31">
        <f>VLOOKUP($B$1,'Multipliers and Adjustments'!$A$70:$I$86,TRUNC(COLUMN(M$2)/5)+2,FALSE)*SUMIFS('EPA Data'!$I:$I,'EPA Data'!$D:$D,'Country Selector'!$A$2,'EPA Data'!$J:$J,$B$1,'EPA Data'!$C:$C,M$2,'EPA Data'!$G:$G,"&gt;="&amp;$A60,'EPA Data'!$G:$G,"&lt;"&amp;$B60)*unit_conv</f>
        <v>0</v>
      </c>
      <c r="N60">
        <f t="shared" si="32"/>
        <v>0</v>
      </c>
      <c r="O60">
        <f t="shared" si="32"/>
        <v>0</v>
      </c>
      <c r="P60">
        <f t="shared" si="32"/>
        <v>0</v>
      </c>
      <c r="Q60">
        <f t="shared" si="32"/>
        <v>0</v>
      </c>
      <c r="R60" s="31">
        <f>VLOOKUP($B$1,'Multipliers and Adjustments'!$A$70:$I$86,TRUNC(COLUMN(R$2)/5)+2,FALSE)*SUMIFS('EPA Data'!$I:$I,'EPA Data'!$D:$D,'Country Selector'!$A$2,'EPA Data'!$J:$J,$B$1,'EPA Data'!$C:$C,R$2,'EPA Data'!$G:$G,"&gt;="&amp;$A60,'EPA Data'!$G:$G,"&lt;"&amp;$B60)*unit_conv</f>
        <v>0</v>
      </c>
      <c r="S60">
        <f t="shared" si="33"/>
        <v>0</v>
      </c>
      <c r="T60">
        <f t="shared" si="33"/>
        <v>0</v>
      </c>
      <c r="U60">
        <f t="shared" si="33"/>
        <v>0</v>
      </c>
      <c r="V60">
        <f t="shared" si="33"/>
        <v>0</v>
      </c>
      <c r="W60" s="31">
        <f>VLOOKUP($B$1,'Multipliers and Adjustments'!$A$70:$I$86,TRUNC(COLUMN(W$2)/5)+2,FALSE)*SUMIFS('EPA Data'!$I:$I,'EPA Data'!$D:$D,'Country Selector'!$A$2,'EPA Data'!$J:$J,$B$1,'EPA Data'!$C:$C,W$2,'EPA Data'!$G:$G,"&gt;="&amp;$A60,'EPA Data'!$G:$G,"&lt;"&amp;$B60)*unit_conv</f>
        <v>0</v>
      </c>
      <c r="X60">
        <f t="shared" si="34"/>
        <v>0</v>
      </c>
      <c r="Y60">
        <f t="shared" si="34"/>
        <v>0</v>
      </c>
      <c r="Z60">
        <f t="shared" si="34"/>
        <v>0</v>
      </c>
      <c r="AA60">
        <f t="shared" si="34"/>
        <v>0</v>
      </c>
      <c r="AB60" s="31">
        <f>VLOOKUP($B$1,'Multipliers and Adjustments'!$A$70:$I$86,TRUNC(COLUMN(AB$2)/5)+2,FALSE)*SUMIFS('EPA Data'!$I:$I,'EPA Data'!$D:$D,'Country Selector'!$A$2,'EPA Data'!$J:$J,$B$1,'EPA Data'!$C:$C,AB$2,'EPA Data'!$G:$G,"&gt;="&amp;$A60,'EPA Data'!$G:$G,"&lt;"&amp;$B60)*unit_conv</f>
        <v>0</v>
      </c>
      <c r="AC60">
        <f t="shared" si="35"/>
        <v>0</v>
      </c>
      <c r="AD60">
        <f t="shared" si="35"/>
        <v>0</v>
      </c>
      <c r="AE60">
        <f t="shared" si="35"/>
        <v>0</v>
      </c>
      <c r="AF60">
        <f t="shared" si="35"/>
        <v>0</v>
      </c>
      <c r="AG60" s="31">
        <f>VLOOKUP($B$1,'Multipliers and Adjustments'!$A$70:$I$86,TRUNC(COLUMN(AG$2)/5)+2,FALSE)*SUMIFS('EPA Data'!$I:$I,'EPA Data'!$D:$D,'Country Selector'!$A$2,'EPA Data'!$J:$J,$B$1,'EPA Data'!$C:$C,AG$2,'EPA Data'!$G:$G,"&gt;="&amp;$A60,'EPA Data'!$G:$G,"&lt;"&amp;$B60)*unit_conv</f>
        <v>0</v>
      </c>
      <c r="AH60">
        <f t="shared" si="36"/>
        <v>0</v>
      </c>
      <c r="AI60">
        <f t="shared" si="36"/>
        <v>0</v>
      </c>
      <c r="AJ60">
        <f t="shared" si="36"/>
        <v>0</v>
      </c>
      <c r="AK60">
        <f t="shared" si="36"/>
        <v>0</v>
      </c>
      <c r="AL60" s="31">
        <f>VLOOKUP($B$1,'Multipliers and Adjustments'!$A$70:$I$86,TRUNC(COLUMN(AL$2)/5)+2,FALSE)*SUMIFS('EPA Data'!$I:$I,'EPA Data'!$D:$D,'Country Selector'!$A$2,'EPA Data'!$J:$J,$B$1,'EPA Data'!$C:$C,AL$2,'EPA Data'!$G:$G,"&gt;="&amp;$A60,'EPA Data'!$G:$G,"&lt;"&amp;$B60)*unit_conv</f>
        <v>0</v>
      </c>
    </row>
    <row r="61" spans="1:38" x14ac:dyDescent="0.45">
      <c r="A61" s="12">
        <f t="shared" si="14"/>
        <v>900</v>
      </c>
      <c r="B61" s="11">
        <f t="shared" si="7"/>
        <v>950</v>
      </c>
      <c r="C61" s="31">
        <f>VLOOKUP($B$1,'Multipliers and Adjustments'!$A$70:$I$86,TRUNC(COLUMN(C$2)/5)+2,FALSE)*SUMIFS('EPA Data'!$I:$I,'EPA Data'!$D:$D,'Country Selector'!$A$2,'EPA Data'!$J:$J,$B$1,'EPA Data'!$C:$C,C$2,'EPA Data'!$G:$G,"&gt;="&amp;$A61,'EPA Data'!$G:$G,"&lt;"&amp;$B61)*unit_conv</f>
        <v>0</v>
      </c>
      <c r="D61">
        <f t="shared" si="30"/>
        <v>0</v>
      </c>
      <c r="E61">
        <f t="shared" si="30"/>
        <v>0</v>
      </c>
      <c r="F61">
        <f t="shared" si="30"/>
        <v>0</v>
      </c>
      <c r="G61">
        <f t="shared" si="30"/>
        <v>0</v>
      </c>
      <c r="H61" s="31">
        <f>VLOOKUP($B$1,'Multipliers and Adjustments'!$A$70:$I$86,TRUNC(COLUMN(H$2)/5)+2,FALSE)*SUMIFS('EPA Data'!$I:$I,'EPA Data'!$D:$D,'Country Selector'!$A$2,'EPA Data'!$J:$J,$B$1,'EPA Data'!$C:$C,H$2,'EPA Data'!$G:$G,"&gt;="&amp;$A61,'EPA Data'!$G:$G,"&lt;"&amp;$B61)*unit_conv</f>
        <v>0</v>
      </c>
      <c r="I61">
        <f t="shared" si="31"/>
        <v>0</v>
      </c>
      <c r="J61">
        <f t="shared" si="31"/>
        <v>0</v>
      </c>
      <c r="K61">
        <f t="shared" si="31"/>
        <v>0</v>
      </c>
      <c r="L61">
        <f t="shared" si="31"/>
        <v>0</v>
      </c>
      <c r="M61" s="31">
        <f>VLOOKUP($B$1,'Multipliers and Adjustments'!$A$70:$I$86,TRUNC(COLUMN(M$2)/5)+2,FALSE)*SUMIFS('EPA Data'!$I:$I,'EPA Data'!$D:$D,'Country Selector'!$A$2,'EPA Data'!$J:$J,$B$1,'EPA Data'!$C:$C,M$2,'EPA Data'!$G:$G,"&gt;="&amp;$A61,'EPA Data'!$G:$G,"&lt;"&amp;$B61)*unit_conv</f>
        <v>0</v>
      </c>
      <c r="N61">
        <f t="shared" si="32"/>
        <v>0</v>
      </c>
      <c r="O61">
        <f t="shared" si="32"/>
        <v>0</v>
      </c>
      <c r="P61">
        <f t="shared" si="32"/>
        <v>0</v>
      </c>
      <c r="Q61">
        <f t="shared" si="32"/>
        <v>0</v>
      </c>
      <c r="R61" s="31">
        <f>VLOOKUP($B$1,'Multipliers and Adjustments'!$A$70:$I$86,TRUNC(COLUMN(R$2)/5)+2,FALSE)*SUMIFS('EPA Data'!$I:$I,'EPA Data'!$D:$D,'Country Selector'!$A$2,'EPA Data'!$J:$J,$B$1,'EPA Data'!$C:$C,R$2,'EPA Data'!$G:$G,"&gt;="&amp;$A61,'EPA Data'!$G:$G,"&lt;"&amp;$B61)*unit_conv</f>
        <v>0</v>
      </c>
      <c r="S61">
        <f t="shared" si="33"/>
        <v>0</v>
      </c>
      <c r="T61">
        <f t="shared" si="33"/>
        <v>0</v>
      </c>
      <c r="U61">
        <f t="shared" si="33"/>
        <v>0</v>
      </c>
      <c r="V61">
        <f t="shared" si="33"/>
        <v>0</v>
      </c>
      <c r="W61" s="31">
        <f>VLOOKUP($B$1,'Multipliers and Adjustments'!$A$70:$I$86,TRUNC(COLUMN(W$2)/5)+2,FALSE)*SUMIFS('EPA Data'!$I:$I,'EPA Data'!$D:$D,'Country Selector'!$A$2,'EPA Data'!$J:$J,$B$1,'EPA Data'!$C:$C,W$2,'EPA Data'!$G:$G,"&gt;="&amp;$A61,'EPA Data'!$G:$G,"&lt;"&amp;$B61)*unit_conv</f>
        <v>0</v>
      </c>
      <c r="X61">
        <f t="shared" si="34"/>
        <v>0</v>
      </c>
      <c r="Y61">
        <f t="shared" si="34"/>
        <v>0</v>
      </c>
      <c r="Z61">
        <f t="shared" si="34"/>
        <v>0</v>
      </c>
      <c r="AA61">
        <f t="shared" si="34"/>
        <v>0</v>
      </c>
      <c r="AB61" s="31">
        <f>VLOOKUP($B$1,'Multipliers and Adjustments'!$A$70:$I$86,TRUNC(COLUMN(AB$2)/5)+2,FALSE)*SUMIFS('EPA Data'!$I:$I,'EPA Data'!$D:$D,'Country Selector'!$A$2,'EPA Data'!$J:$J,$B$1,'EPA Data'!$C:$C,AB$2,'EPA Data'!$G:$G,"&gt;="&amp;$A61,'EPA Data'!$G:$G,"&lt;"&amp;$B61)*unit_conv</f>
        <v>0</v>
      </c>
      <c r="AC61">
        <f t="shared" si="35"/>
        <v>0</v>
      </c>
      <c r="AD61">
        <f t="shared" si="35"/>
        <v>0</v>
      </c>
      <c r="AE61">
        <f t="shared" si="35"/>
        <v>0</v>
      </c>
      <c r="AF61">
        <f t="shared" si="35"/>
        <v>0</v>
      </c>
      <c r="AG61" s="31">
        <f>VLOOKUP($B$1,'Multipliers and Adjustments'!$A$70:$I$86,TRUNC(COLUMN(AG$2)/5)+2,FALSE)*SUMIFS('EPA Data'!$I:$I,'EPA Data'!$D:$D,'Country Selector'!$A$2,'EPA Data'!$J:$J,$B$1,'EPA Data'!$C:$C,AG$2,'EPA Data'!$G:$G,"&gt;="&amp;$A61,'EPA Data'!$G:$G,"&lt;"&amp;$B61)*unit_conv</f>
        <v>0</v>
      </c>
      <c r="AH61">
        <f t="shared" si="36"/>
        <v>0</v>
      </c>
      <c r="AI61">
        <f t="shared" si="36"/>
        <v>0</v>
      </c>
      <c r="AJ61">
        <f t="shared" si="36"/>
        <v>0</v>
      </c>
      <c r="AK61">
        <f t="shared" si="36"/>
        <v>0</v>
      </c>
      <c r="AL61" s="31">
        <f>VLOOKUP($B$1,'Multipliers and Adjustments'!$A$70:$I$86,TRUNC(COLUMN(AL$2)/5)+2,FALSE)*SUMIFS('EPA Data'!$I:$I,'EPA Data'!$D:$D,'Country Selector'!$A$2,'EPA Data'!$J:$J,$B$1,'EPA Data'!$C:$C,AL$2,'EPA Data'!$G:$G,"&gt;="&amp;$A61,'EPA Data'!$G:$G,"&lt;"&amp;$B61)*unit_conv</f>
        <v>0</v>
      </c>
    </row>
    <row r="62" spans="1:38" x14ac:dyDescent="0.45">
      <c r="A62" s="12">
        <f t="shared" si="14"/>
        <v>950</v>
      </c>
      <c r="B62" s="11">
        <f t="shared" si="7"/>
        <v>1000</v>
      </c>
      <c r="C62" s="31">
        <f>VLOOKUP($B$1,'Multipliers and Adjustments'!$A$70:$I$86,TRUNC(COLUMN(C$2)/5)+2,FALSE)*SUMIFS('EPA Data'!$I:$I,'EPA Data'!$D:$D,'Country Selector'!$A$2,'EPA Data'!$J:$J,$B$1,'EPA Data'!$C:$C,C$2,'EPA Data'!$G:$G,"&gt;="&amp;$A62,'EPA Data'!$G:$G,"&lt;"&amp;$B62)*unit_conv</f>
        <v>0</v>
      </c>
      <c r="D62">
        <f t="shared" si="30"/>
        <v>0</v>
      </c>
      <c r="E62">
        <f t="shared" si="30"/>
        <v>0</v>
      </c>
      <c r="F62">
        <f t="shared" si="30"/>
        <v>0</v>
      </c>
      <c r="G62">
        <f t="shared" si="30"/>
        <v>0</v>
      </c>
      <c r="H62" s="31">
        <f>VLOOKUP($B$1,'Multipliers and Adjustments'!$A$70:$I$86,TRUNC(COLUMN(H$2)/5)+2,FALSE)*SUMIFS('EPA Data'!$I:$I,'EPA Data'!$D:$D,'Country Selector'!$A$2,'EPA Data'!$J:$J,$B$1,'EPA Data'!$C:$C,H$2,'EPA Data'!$G:$G,"&gt;="&amp;$A62,'EPA Data'!$G:$G,"&lt;"&amp;$B62)*unit_conv</f>
        <v>0</v>
      </c>
      <c r="I62">
        <f t="shared" si="31"/>
        <v>0</v>
      </c>
      <c r="J62">
        <f t="shared" si="31"/>
        <v>0</v>
      </c>
      <c r="K62">
        <f t="shared" si="31"/>
        <v>0</v>
      </c>
      <c r="L62">
        <f t="shared" si="31"/>
        <v>0</v>
      </c>
      <c r="M62" s="31">
        <f>VLOOKUP($B$1,'Multipliers and Adjustments'!$A$70:$I$86,TRUNC(COLUMN(M$2)/5)+2,FALSE)*SUMIFS('EPA Data'!$I:$I,'EPA Data'!$D:$D,'Country Selector'!$A$2,'EPA Data'!$J:$J,$B$1,'EPA Data'!$C:$C,M$2,'EPA Data'!$G:$G,"&gt;="&amp;$A62,'EPA Data'!$G:$G,"&lt;"&amp;$B62)*unit_conv</f>
        <v>0</v>
      </c>
      <c r="N62">
        <f t="shared" si="32"/>
        <v>0</v>
      </c>
      <c r="O62">
        <f t="shared" si="32"/>
        <v>0</v>
      </c>
      <c r="P62">
        <f t="shared" si="32"/>
        <v>0</v>
      </c>
      <c r="Q62">
        <f t="shared" si="32"/>
        <v>0</v>
      </c>
      <c r="R62" s="31">
        <f>VLOOKUP($B$1,'Multipliers and Adjustments'!$A$70:$I$86,TRUNC(COLUMN(R$2)/5)+2,FALSE)*SUMIFS('EPA Data'!$I:$I,'EPA Data'!$D:$D,'Country Selector'!$A$2,'EPA Data'!$J:$J,$B$1,'EPA Data'!$C:$C,R$2,'EPA Data'!$G:$G,"&gt;="&amp;$A62,'EPA Data'!$G:$G,"&lt;"&amp;$B62)*unit_conv</f>
        <v>0</v>
      </c>
      <c r="S62">
        <f t="shared" si="33"/>
        <v>0</v>
      </c>
      <c r="T62">
        <f t="shared" si="33"/>
        <v>0</v>
      </c>
      <c r="U62">
        <f t="shared" si="33"/>
        <v>0</v>
      </c>
      <c r="V62">
        <f t="shared" si="33"/>
        <v>0</v>
      </c>
      <c r="W62" s="31">
        <f>VLOOKUP($B$1,'Multipliers and Adjustments'!$A$70:$I$86,TRUNC(COLUMN(W$2)/5)+2,FALSE)*SUMIFS('EPA Data'!$I:$I,'EPA Data'!$D:$D,'Country Selector'!$A$2,'EPA Data'!$J:$J,$B$1,'EPA Data'!$C:$C,W$2,'EPA Data'!$G:$G,"&gt;="&amp;$A62,'EPA Data'!$G:$G,"&lt;"&amp;$B62)*unit_conv</f>
        <v>0</v>
      </c>
      <c r="X62">
        <f t="shared" si="34"/>
        <v>0</v>
      </c>
      <c r="Y62">
        <f t="shared" si="34"/>
        <v>0</v>
      </c>
      <c r="Z62">
        <f t="shared" si="34"/>
        <v>0</v>
      </c>
      <c r="AA62">
        <f t="shared" si="34"/>
        <v>0</v>
      </c>
      <c r="AB62" s="31">
        <f>VLOOKUP($B$1,'Multipliers and Adjustments'!$A$70:$I$86,TRUNC(COLUMN(AB$2)/5)+2,FALSE)*SUMIFS('EPA Data'!$I:$I,'EPA Data'!$D:$D,'Country Selector'!$A$2,'EPA Data'!$J:$J,$B$1,'EPA Data'!$C:$C,AB$2,'EPA Data'!$G:$G,"&gt;="&amp;$A62,'EPA Data'!$G:$G,"&lt;"&amp;$B62)*unit_conv</f>
        <v>0</v>
      </c>
      <c r="AC62">
        <f t="shared" si="35"/>
        <v>0</v>
      </c>
      <c r="AD62">
        <f t="shared" si="35"/>
        <v>0</v>
      </c>
      <c r="AE62">
        <f t="shared" si="35"/>
        <v>0</v>
      </c>
      <c r="AF62">
        <f t="shared" si="35"/>
        <v>0</v>
      </c>
      <c r="AG62" s="31">
        <f>VLOOKUP($B$1,'Multipliers and Adjustments'!$A$70:$I$86,TRUNC(COLUMN(AG$2)/5)+2,FALSE)*SUMIFS('EPA Data'!$I:$I,'EPA Data'!$D:$D,'Country Selector'!$A$2,'EPA Data'!$J:$J,$B$1,'EPA Data'!$C:$C,AG$2,'EPA Data'!$G:$G,"&gt;="&amp;$A62,'EPA Data'!$G:$G,"&lt;"&amp;$B62)*unit_conv</f>
        <v>0</v>
      </c>
      <c r="AH62">
        <f t="shared" si="36"/>
        <v>0</v>
      </c>
      <c r="AI62">
        <f t="shared" si="36"/>
        <v>0</v>
      </c>
      <c r="AJ62">
        <f t="shared" si="36"/>
        <v>0</v>
      </c>
      <c r="AK62">
        <f t="shared" si="36"/>
        <v>0</v>
      </c>
      <c r="AL62" s="31">
        <f>VLOOKUP($B$1,'Multipliers and Adjustments'!$A$70:$I$86,TRUNC(COLUMN(AL$2)/5)+2,FALSE)*SUMIFS('EPA Data'!$I:$I,'EPA Data'!$D:$D,'Country Selector'!$A$2,'EPA Data'!$J:$J,$B$1,'EPA Data'!$C:$C,AL$2,'EPA Data'!$G:$G,"&gt;="&amp;$A62,'EPA Data'!$G:$G,"&lt;"&amp;$B62)*unit_conv</f>
        <v>0</v>
      </c>
    </row>
    <row r="63" spans="1:38" x14ac:dyDescent="0.45">
      <c r="A63" s="12">
        <f t="shared" si="14"/>
        <v>1000</v>
      </c>
      <c r="B63" s="11">
        <f t="shared" si="7"/>
        <v>1050</v>
      </c>
      <c r="C63" s="31">
        <f>VLOOKUP($B$1,'Multipliers and Adjustments'!$A$70:$I$86,TRUNC(COLUMN(C$2)/5)+2,FALSE)*SUMIFS('EPA Data'!$I:$I,'EPA Data'!$D:$D,'Country Selector'!$A$2,'EPA Data'!$J:$J,$B$1,'EPA Data'!$C:$C,C$2,'EPA Data'!$G:$G,"&gt;="&amp;$A63,'EPA Data'!$G:$G,"&lt;"&amp;$B63)*unit_conv</f>
        <v>0</v>
      </c>
      <c r="D63">
        <f t="shared" si="30"/>
        <v>0</v>
      </c>
      <c r="E63">
        <f t="shared" si="30"/>
        <v>0</v>
      </c>
      <c r="F63">
        <f t="shared" si="30"/>
        <v>0</v>
      </c>
      <c r="G63">
        <f t="shared" si="30"/>
        <v>0</v>
      </c>
      <c r="H63" s="31">
        <f>VLOOKUP($B$1,'Multipliers and Adjustments'!$A$70:$I$86,TRUNC(COLUMN(H$2)/5)+2,FALSE)*SUMIFS('EPA Data'!$I:$I,'EPA Data'!$D:$D,'Country Selector'!$A$2,'EPA Data'!$J:$J,$B$1,'EPA Data'!$C:$C,H$2,'EPA Data'!$G:$G,"&gt;="&amp;$A63,'EPA Data'!$G:$G,"&lt;"&amp;$B63)*unit_conv</f>
        <v>0</v>
      </c>
      <c r="I63">
        <f t="shared" si="31"/>
        <v>0</v>
      </c>
      <c r="J63">
        <f t="shared" si="31"/>
        <v>0</v>
      </c>
      <c r="K63">
        <f t="shared" si="31"/>
        <v>0</v>
      </c>
      <c r="L63">
        <f t="shared" si="31"/>
        <v>0</v>
      </c>
      <c r="M63" s="31">
        <f>VLOOKUP($B$1,'Multipliers and Adjustments'!$A$70:$I$86,TRUNC(COLUMN(M$2)/5)+2,FALSE)*SUMIFS('EPA Data'!$I:$I,'EPA Data'!$D:$D,'Country Selector'!$A$2,'EPA Data'!$J:$J,$B$1,'EPA Data'!$C:$C,M$2,'EPA Data'!$G:$G,"&gt;="&amp;$A63,'EPA Data'!$G:$G,"&lt;"&amp;$B63)*unit_conv</f>
        <v>0</v>
      </c>
      <c r="N63">
        <f t="shared" si="32"/>
        <v>0</v>
      </c>
      <c r="O63">
        <f t="shared" si="32"/>
        <v>0</v>
      </c>
      <c r="P63">
        <f t="shared" si="32"/>
        <v>0</v>
      </c>
      <c r="Q63">
        <f t="shared" si="32"/>
        <v>0</v>
      </c>
      <c r="R63" s="31">
        <f>VLOOKUP($B$1,'Multipliers and Adjustments'!$A$70:$I$86,TRUNC(COLUMN(R$2)/5)+2,FALSE)*SUMIFS('EPA Data'!$I:$I,'EPA Data'!$D:$D,'Country Selector'!$A$2,'EPA Data'!$J:$J,$B$1,'EPA Data'!$C:$C,R$2,'EPA Data'!$G:$G,"&gt;="&amp;$A63,'EPA Data'!$G:$G,"&lt;"&amp;$B63)*unit_conv</f>
        <v>0</v>
      </c>
      <c r="S63">
        <f t="shared" si="33"/>
        <v>0</v>
      </c>
      <c r="T63">
        <f t="shared" si="33"/>
        <v>0</v>
      </c>
      <c r="U63">
        <f t="shared" si="33"/>
        <v>0</v>
      </c>
      <c r="V63">
        <f t="shared" si="33"/>
        <v>0</v>
      </c>
      <c r="W63" s="31">
        <f>VLOOKUP($B$1,'Multipliers and Adjustments'!$A$70:$I$86,TRUNC(COLUMN(W$2)/5)+2,FALSE)*SUMIFS('EPA Data'!$I:$I,'EPA Data'!$D:$D,'Country Selector'!$A$2,'EPA Data'!$J:$J,$B$1,'EPA Data'!$C:$C,W$2,'EPA Data'!$G:$G,"&gt;="&amp;$A63,'EPA Data'!$G:$G,"&lt;"&amp;$B63)*unit_conv</f>
        <v>0</v>
      </c>
      <c r="X63">
        <f t="shared" si="34"/>
        <v>0</v>
      </c>
      <c r="Y63">
        <f t="shared" si="34"/>
        <v>0</v>
      </c>
      <c r="Z63">
        <f t="shared" si="34"/>
        <v>0</v>
      </c>
      <c r="AA63">
        <f t="shared" si="34"/>
        <v>0</v>
      </c>
      <c r="AB63" s="31">
        <f>VLOOKUP($B$1,'Multipliers and Adjustments'!$A$70:$I$86,TRUNC(COLUMN(AB$2)/5)+2,FALSE)*SUMIFS('EPA Data'!$I:$I,'EPA Data'!$D:$D,'Country Selector'!$A$2,'EPA Data'!$J:$J,$B$1,'EPA Data'!$C:$C,AB$2,'EPA Data'!$G:$G,"&gt;="&amp;$A63,'EPA Data'!$G:$G,"&lt;"&amp;$B63)*unit_conv</f>
        <v>0</v>
      </c>
      <c r="AC63">
        <f t="shared" si="35"/>
        <v>0</v>
      </c>
      <c r="AD63">
        <f t="shared" si="35"/>
        <v>0</v>
      </c>
      <c r="AE63">
        <f t="shared" si="35"/>
        <v>0</v>
      </c>
      <c r="AF63">
        <f t="shared" si="35"/>
        <v>0</v>
      </c>
      <c r="AG63" s="31">
        <f>VLOOKUP($B$1,'Multipliers and Adjustments'!$A$70:$I$86,TRUNC(COLUMN(AG$2)/5)+2,FALSE)*SUMIFS('EPA Data'!$I:$I,'EPA Data'!$D:$D,'Country Selector'!$A$2,'EPA Data'!$J:$J,$B$1,'EPA Data'!$C:$C,AG$2,'EPA Data'!$G:$G,"&gt;="&amp;$A63,'EPA Data'!$G:$G,"&lt;"&amp;$B63)*unit_conv</f>
        <v>0</v>
      </c>
      <c r="AH63">
        <f t="shared" si="36"/>
        <v>0</v>
      </c>
      <c r="AI63">
        <f t="shared" si="36"/>
        <v>0</v>
      </c>
      <c r="AJ63">
        <f t="shared" si="36"/>
        <v>0</v>
      </c>
      <c r="AK63">
        <f t="shared" si="36"/>
        <v>0</v>
      </c>
      <c r="AL63" s="31">
        <f>VLOOKUP($B$1,'Multipliers and Adjustments'!$A$70:$I$86,TRUNC(COLUMN(AL$2)/5)+2,FALSE)*SUMIFS('EPA Data'!$I:$I,'EPA Data'!$D:$D,'Country Selector'!$A$2,'EPA Data'!$J:$J,$B$1,'EPA Data'!$C:$C,AL$2,'EPA Data'!$G:$G,"&gt;="&amp;$A63,'EPA Data'!$G:$G,"&lt;"&amp;$B63)*unit_conv</f>
        <v>0</v>
      </c>
    </row>
    <row r="64" spans="1:38" x14ac:dyDescent="0.45">
      <c r="A64" s="12">
        <f t="shared" si="14"/>
        <v>1050</v>
      </c>
      <c r="B64" s="11">
        <f t="shared" si="7"/>
        <v>1100</v>
      </c>
      <c r="C64" s="31">
        <f>VLOOKUP($B$1,'Multipliers and Adjustments'!$A$70:$I$86,TRUNC(COLUMN(C$2)/5)+2,FALSE)*SUMIFS('EPA Data'!$I:$I,'EPA Data'!$D:$D,'Country Selector'!$A$2,'EPA Data'!$J:$J,$B$1,'EPA Data'!$C:$C,C$2,'EPA Data'!$G:$G,"&gt;="&amp;$A64,'EPA Data'!$G:$G,"&lt;"&amp;$B64)*unit_conv</f>
        <v>0</v>
      </c>
      <c r="D64">
        <f t="shared" si="30"/>
        <v>0</v>
      </c>
      <c r="E64">
        <f t="shared" si="30"/>
        <v>0</v>
      </c>
      <c r="F64">
        <f t="shared" si="30"/>
        <v>0</v>
      </c>
      <c r="G64">
        <f t="shared" si="30"/>
        <v>0</v>
      </c>
      <c r="H64" s="31">
        <f>VLOOKUP($B$1,'Multipliers and Adjustments'!$A$70:$I$86,TRUNC(COLUMN(H$2)/5)+2,FALSE)*SUMIFS('EPA Data'!$I:$I,'EPA Data'!$D:$D,'Country Selector'!$A$2,'EPA Data'!$J:$J,$B$1,'EPA Data'!$C:$C,H$2,'EPA Data'!$G:$G,"&gt;="&amp;$A64,'EPA Data'!$G:$G,"&lt;"&amp;$B64)*unit_conv</f>
        <v>0</v>
      </c>
      <c r="I64">
        <f t="shared" si="31"/>
        <v>0</v>
      </c>
      <c r="J64">
        <f t="shared" si="31"/>
        <v>0</v>
      </c>
      <c r="K64">
        <f t="shared" si="31"/>
        <v>0</v>
      </c>
      <c r="L64">
        <f t="shared" si="31"/>
        <v>0</v>
      </c>
      <c r="M64" s="31">
        <f>VLOOKUP($B$1,'Multipliers and Adjustments'!$A$70:$I$86,TRUNC(COLUMN(M$2)/5)+2,FALSE)*SUMIFS('EPA Data'!$I:$I,'EPA Data'!$D:$D,'Country Selector'!$A$2,'EPA Data'!$J:$J,$B$1,'EPA Data'!$C:$C,M$2,'EPA Data'!$G:$G,"&gt;="&amp;$A64,'EPA Data'!$G:$G,"&lt;"&amp;$B64)*unit_conv</f>
        <v>0</v>
      </c>
      <c r="N64">
        <f t="shared" si="32"/>
        <v>0</v>
      </c>
      <c r="O64">
        <f t="shared" si="32"/>
        <v>0</v>
      </c>
      <c r="P64">
        <f t="shared" si="32"/>
        <v>0</v>
      </c>
      <c r="Q64">
        <f t="shared" si="32"/>
        <v>0</v>
      </c>
      <c r="R64" s="31">
        <f>VLOOKUP($B$1,'Multipliers and Adjustments'!$A$70:$I$86,TRUNC(COLUMN(R$2)/5)+2,FALSE)*SUMIFS('EPA Data'!$I:$I,'EPA Data'!$D:$D,'Country Selector'!$A$2,'EPA Data'!$J:$J,$B$1,'EPA Data'!$C:$C,R$2,'EPA Data'!$G:$G,"&gt;="&amp;$A64,'EPA Data'!$G:$G,"&lt;"&amp;$B64)*unit_conv</f>
        <v>0</v>
      </c>
      <c r="S64">
        <f t="shared" si="33"/>
        <v>0</v>
      </c>
      <c r="T64">
        <f t="shared" si="33"/>
        <v>0</v>
      </c>
      <c r="U64">
        <f t="shared" si="33"/>
        <v>0</v>
      </c>
      <c r="V64">
        <f t="shared" si="33"/>
        <v>0</v>
      </c>
      <c r="W64" s="31">
        <f>VLOOKUP($B$1,'Multipliers and Adjustments'!$A$70:$I$86,TRUNC(COLUMN(W$2)/5)+2,FALSE)*SUMIFS('EPA Data'!$I:$I,'EPA Data'!$D:$D,'Country Selector'!$A$2,'EPA Data'!$J:$J,$B$1,'EPA Data'!$C:$C,W$2,'EPA Data'!$G:$G,"&gt;="&amp;$A64,'EPA Data'!$G:$G,"&lt;"&amp;$B64)*unit_conv</f>
        <v>0</v>
      </c>
      <c r="X64">
        <f t="shared" si="34"/>
        <v>0</v>
      </c>
      <c r="Y64">
        <f t="shared" si="34"/>
        <v>0</v>
      </c>
      <c r="Z64">
        <f t="shared" si="34"/>
        <v>0</v>
      </c>
      <c r="AA64">
        <f t="shared" si="34"/>
        <v>0</v>
      </c>
      <c r="AB64" s="31">
        <f>VLOOKUP($B$1,'Multipliers and Adjustments'!$A$70:$I$86,TRUNC(COLUMN(AB$2)/5)+2,FALSE)*SUMIFS('EPA Data'!$I:$I,'EPA Data'!$D:$D,'Country Selector'!$A$2,'EPA Data'!$J:$J,$B$1,'EPA Data'!$C:$C,AB$2,'EPA Data'!$G:$G,"&gt;="&amp;$A64,'EPA Data'!$G:$G,"&lt;"&amp;$B64)*unit_conv</f>
        <v>0</v>
      </c>
      <c r="AC64">
        <f t="shared" si="35"/>
        <v>0</v>
      </c>
      <c r="AD64">
        <f t="shared" si="35"/>
        <v>0</v>
      </c>
      <c r="AE64">
        <f t="shared" si="35"/>
        <v>0</v>
      </c>
      <c r="AF64">
        <f t="shared" si="35"/>
        <v>0</v>
      </c>
      <c r="AG64" s="31">
        <f>VLOOKUP($B$1,'Multipliers and Adjustments'!$A$70:$I$86,TRUNC(COLUMN(AG$2)/5)+2,FALSE)*SUMIFS('EPA Data'!$I:$I,'EPA Data'!$D:$D,'Country Selector'!$A$2,'EPA Data'!$J:$J,$B$1,'EPA Data'!$C:$C,AG$2,'EPA Data'!$G:$G,"&gt;="&amp;$A64,'EPA Data'!$G:$G,"&lt;"&amp;$B64)*unit_conv</f>
        <v>0</v>
      </c>
      <c r="AH64">
        <f t="shared" si="36"/>
        <v>0</v>
      </c>
      <c r="AI64">
        <f t="shared" si="36"/>
        <v>0</v>
      </c>
      <c r="AJ64">
        <f t="shared" si="36"/>
        <v>0</v>
      </c>
      <c r="AK64">
        <f t="shared" si="36"/>
        <v>0</v>
      </c>
      <c r="AL64" s="31">
        <f>VLOOKUP($B$1,'Multipliers and Adjustments'!$A$70:$I$86,TRUNC(COLUMN(AL$2)/5)+2,FALSE)*SUMIFS('EPA Data'!$I:$I,'EPA Data'!$D:$D,'Country Selector'!$A$2,'EPA Data'!$J:$J,$B$1,'EPA Data'!$C:$C,AL$2,'EPA Data'!$G:$G,"&gt;="&amp;$A64,'EPA Data'!$G:$G,"&lt;"&amp;$B64)*unit_conv</f>
        <v>0</v>
      </c>
    </row>
    <row r="65" spans="1:38" x14ac:dyDescent="0.45">
      <c r="A65" s="12">
        <f t="shared" si="14"/>
        <v>1100</v>
      </c>
      <c r="B65" s="11">
        <f t="shared" si="7"/>
        <v>1150</v>
      </c>
      <c r="C65" s="31">
        <f>VLOOKUP($B$1,'Multipliers and Adjustments'!$A$70:$I$86,TRUNC(COLUMN(C$2)/5)+2,FALSE)*SUMIFS('EPA Data'!$I:$I,'EPA Data'!$D:$D,'Country Selector'!$A$2,'EPA Data'!$J:$J,$B$1,'EPA Data'!$C:$C,C$2,'EPA Data'!$G:$G,"&gt;="&amp;$A65,'EPA Data'!$G:$G,"&lt;"&amp;$B65)*unit_conv</f>
        <v>0</v>
      </c>
      <c r="D65">
        <f t="shared" si="30"/>
        <v>0</v>
      </c>
      <c r="E65">
        <f t="shared" si="30"/>
        <v>0</v>
      </c>
      <c r="F65">
        <f t="shared" si="30"/>
        <v>0</v>
      </c>
      <c r="G65">
        <f t="shared" si="30"/>
        <v>0</v>
      </c>
      <c r="H65" s="31">
        <f>VLOOKUP($B$1,'Multipliers and Adjustments'!$A$70:$I$86,TRUNC(COLUMN(H$2)/5)+2,FALSE)*SUMIFS('EPA Data'!$I:$I,'EPA Data'!$D:$D,'Country Selector'!$A$2,'EPA Data'!$J:$J,$B$1,'EPA Data'!$C:$C,H$2,'EPA Data'!$G:$G,"&gt;="&amp;$A65,'EPA Data'!$G:$G,"&lt;"&amp;$B65)*unit_conv</f>
        <v>0</v>
      </c>
      <c r="I65">
        <f t="shared" si="31"/>
        <v>0</v>
      </c>
      <c r="J65">
        <f t="shared" si="31"/>
        <v>0</v>
      </c>
      <c r="K65">
        <f t="shared" si="31"/>
        <v>0</v>
      </c>
      <c r="L65">
        <f t="shared" si="31"/>
        <v>0</v>
      </c>
      <c r="M65" s="31">
        <f>VLOOKUP($B$1,'Multipliers and Adjustments'!$A$70:$I$86,TRUNC(COLUMN(M$2)/5)+2,FALSE)*SUMIFS('EPA Data'!$I:$I,'EPA Data'!$D:$D,'Country Selector'!$A$2,'EPA Data'!$J:$J,$B$1,'EPA Data'!$C:$C,M$2,'EPA Data'!$G:$G,"&gt;="&amp;$A65,'EPA Data'!$G:$G,"&lt;"&amp;$B65)*unit_conv</f>
        <v>0</v>
      </c>
      <c r="N65">
        <f t="shared" si="32"/>
        <v>0</v>
      </c>
      <c r="O65">
        <f t="shared" si="32"/>
        <v>0</v>
      </c>
      <c r="P65">
        <f t="shared" si="32"/>
        <v>0</v>
      </c>
      <c r="Q65">
        <f t="shared" si="32"/>
        <v>0</v>
      </c>
      <c r="R65" s="31">
        <f>VLOOKUP($B$1,'Multipliers and Adjustments'!$A$70:$I$86,TRUNC(COLUMN(R$2)/5)+2,FALSE)*SUMIFS('EPA Data'!$I:$I,'EPA Data'!$D:$D,'Country Selector'!$A$2,'EPA Data'!$J:$J,$B$1,'EPA Data'!$C:$C,R$2,'EPA Data'!$G:$G,"&gt;="&amp;$A65,'EPA Data'!$G:$G,"&lt;"&amp;$B65)*unit_conv</f>
        <v>0</v>
      </c>
      <c r="S65">
        <f t="shared" si="33"/>
        <v>0</v>
      </c>
      <c r="T65">
        <f t="shared" si="33"/>
        <v>0</v>
      </c>
      <c r="U65">
        <f t="shared" si="33"/>
        <v>0</v>
      </c>
      <c r="V65">
        <f t="shared" si="33"/>
        <v>0</v>
      </c>
      <c r="W65" s="31">
        <f>VLOOKUP($B$1,'Multipliers and Adjustments'!$A$70:$I$86,TRUNC(COLUMN(W$2)/5)+2,FALSE)*SUMIFS('EPA Data'!$I:$I,'EPA Data'!$D:$D,'Country Selector'!$A$2,'EPA Data'!$J:$J,$B$1,'EPA Data'!$C:$C,W$2,'EPA Data'!$G:$G,"&gt;="&amp;$A65,'EPA Data'!$G:$G,"&lt;"&amp;$B65)*unit_conv</f>
        <v>0</v>
      </c>
      <c r="X65">
        <f t="shared" si="34"/>
        <v>0</v>
      </c>
      <c r="Y65">
        <f t="shared" si="34"/>
        <v>0</v>
      </c>
      <c r="Z65">
        <f t="shared" si="34"/>
        <v>0</v>
      </c>
      <c r="AA65">
        <f t="shared" si="34"/>
        <v>0</v>
      </c>
      <c r="AB65" s="31">
        <f>VLOOKUP($B$1,'Multipliers and Adjustments'!$A$70:$I$86,TRUNC(COLUMN(AB$2)/5)+2,FALSE)*SUMIFS('EPA Data'!$I:$I,'EPA Data'!$D:$D,'Country Selector'!$A$2,'EPA Data'!$J:$J,$B$1,'EPA Data'!$C:$C,AB$2,'EPA Data'!$G:$G,"&gt;="&amp;$A65,'EPA Data'!$G:$G,"&lt;"&amp;$B65)*unit_conv</f>
        <v>0</v>
      </c>
      <c r="AC65">
        <f t="shared" si="35"/>
        <v>0</v>
      </c>
      <c r="AD65">
        <f t="shared" si="35"/>
        <v>0</v>
      </c>
      <c r="AE65">
        <f t="shared" si="35"/>
        <v>0</v>
      </c>
      <c r="AF65">
        <f t="shared" si="35"/>
        <v>0</v>
      </c>
      <c r="AG65" s="31">
        <f>VLOOKUP($B$1,'Multipliers and Adjustments'!$A$70:$I$86,TRUNC(COLUMN(AG$2)/5)+2,FALSE)*SUMIFS('EPA Data'!$I:$I,'EPA Data'!$D:$D,'Country Selector'!$A$2,'EPA Data'!$J:$J,$B$1,'EPA Data'!$C:$C,AG$2,'EPA Data'!$G:$G,"&gt;="&amp;$A65,'EPA Data'!$G:$G,"&lt;"&amp;$B65)*unit_conv</f>
        <v>0</v>
      </c>
      <c r="AH65">
        <f t="shared" si="36"/>
        <v>0</v>
      </c>
      <c r="AI65">
        <f t="shared" si="36"/>
        <v>0</v>
      </c>
      <c r="AJ65">
        <f t="shared" si="36"/>
        <v>0</v>
      </c>
      <c r="AK65">
        <f t="shared" si="36"/>
        <v>0</v>
      </c>
      <c r="AL65" s="31">
        <f>VLOOKUP($B$1,'Multipliers and Adjustments'!$A$70:$I$86,TRUNC(COLUMN(AL$2)/5)+2,FALSE)*SUMIFS('EPA Data'!$I:$I,'EPA Data'!$D:$D,'Country Selector'!$A$2,'EPA Data'!$J:$J,$B$1,'EPA Data'!$C:$C,AL$2,'EPA Data'!$G:$G,"&gt;="&amp;$A65,'EPA Data'!$G:$G,"&lt;"&amp;$B65)*unit_conv</f>
        <v>0</v>
      </c>
    </row>
    <row r="66" spans="1:38" x14ac:dyDescent="0.45">
      <c r="A66" s="12">
        <f t="shared" si="14"/>
        <v>1150</v>
      </c>
      <c r="B66" s="11">
        <f t="shared" si="7"/>
        <v>1200</v>
      </c>
      <c r="C66" s="31">
        <f>VLOOKUP($B$1,'Multipliers and Adjustments'!$A$70:$I$86,TRUNC(COLUMN(C$2)/5)+2,FALSE)*SUMIFS('EPA Data'!$I:$I,'EPA Data'!$D:$D,'Country Selector'!$A$2,'EPA Data'!$J:$J,$B$1,'EPA Data'!$C:$C,C$2,'EPA Data'!$G:$G,"&gt;="&amp;$A66,'EPA Data'!$G:$G,"&lt;"&amp;$B66)*unit_conv</f>
        <v>0</v>
      </c>
      <c r="D66">
        <f t="shared" ref="D66:G74" si="37">C66+($H66-$C66)/5</f>
        <v>0</v>
      </c>
      <c r="E66">
        <f t="shared" si="37"/>
        <v>0</v>
      </c>
      <c r="F66">
        <f t="shared" si="37"/>
        <v>0</v>
      </c>
      <c r="G66">
        <f t="shared" si="37"/>
        <v>0</v>
      </c>
      <c r="H66" s="31">
        <f>VLOOKUP($B$1,'Multipliers and Adjustments'!$A$70:$I$86,TRUNC(COLUMN(H$2)/5)+2,FALSE)*SUMIFS('EPA Data'!$I:$I,'EPA Data'!$D:$D,'Country Selector'!$A$2,'EPA Data'!$J:$J,$B$1,'EPA Data'!$C:$C,H$2,'EPA Data'!$G:$G,"&gt;="&amp;$A66,'EPA Data'!$G:$G,"&lt;"&amp;$B66)*unit_conv</f>
        <v>0</v>
      </c>
      <c r="I66">
        <f t="shared" si="31"/>
        <v>0</v>
      </c>
      <c r="J66">
        <f t="shared" si="31"/>
        <v>0</v>
      </c>
      <c r="K66">
        <f t="shared" si="31"/>
        <v>0</v>
      </c>
      <c r="L66">
        <f t="shared" si="31"/>
        <v>0</v>
      </c>
      <c r="M66" s="31">
        <f>VLOOKUP($B$1,'Multipliers and Adjustments'!$A$70:$I$86,TRUNC(COLUMN(M$2)/5)+2,FALSE)*SUMIFS('EPA Data'!$I:$I,'EPA Data'!$D:$D,'Country Selector'!$A$2,'EPA Data'!$J:$J,$B$1,'EPA Data'!$C:$C,M$2,'EPA Data'!$G:$G,"&gt;="&amp;$A66,'EPA Data'!$G:$G,"&lt;"&amp;$B66)*unit_conv</f>
        <v>0</v>
      </c>
      <c r="N66">
        <f t="shared" si="32"/>
        <v>0</v>
      </c>
      <c r="O66">
        <f t="shared" si="32"/>
        <v>0</v>
      </c>
      <c r="P66">
        <f t="shared" si="32"/>
        <v>0</v>
      </c>
      <c r="Q66">
        <f t="shared" si="32"/>
        <v>0</v>
      </c>
      <c r="R66" s="31">
        <f>VLOOKUP($B$1,'Multipliers and Adjustments'!$A$70:$I$86,TRUNC(COLUMN(R$2)/5)+2,FALSE)*SUMIFS('EPA Data'!$I:$I,'EPA Data'!$D:$D,'Country Selector'!$A$2,'EPA Data'!$J:$J,$B$1,'EPA Data'!$C:$C,R$2,'EPA Data'!$G:$G,"&gt;="&amp;$A66,'EPA Data'!$G:$G,"&lt;"&amp;$B66)*unit_conv</f>
        <v>0</v>
      </c>
      <c r="S66">
        <f t="shared" si="33"/>
        <v>0</v>
      </c>
      <c r="T66">
        <f t="shared" si="33"/>
        <v>0</v>
      </c>
      <c r="U66">
        <f t="shared" si="33"/>
        <v>0</v>
      </c>
      <c r="V66">
        <f t="shared" si="33"/>
        <v>0</v>
      </c>
      <c r="W66" s="31">
        <f>VLOOKUP($B$1,'Multipliers and Adjustments'!$A$70:$I$86,TRUNC(COLUMN(W$2)/5)+2,FALSE)*SUMIFS('EPA Data'!$I:$I,'EPA Data'!$D:$D,'Country Selector'!$A$2,'EPA Data'!$J:$J,$B$1,'EPA Data'!$C:$C,W$2,'EPA Data'!$G:$G,"&gt;="&amp;$A66,'EPA Data'!$G:$G,"&lt;"&amp;$B66)*unit_conv</f>
        <v>0</v>
      </c>
      <c r="X66">
        <f t="shared" si="34"/>
        <v>0</v>
      </c>
      <c r="Y66">
        <f t="shared" si="34"/>
        <v>0</v>
      </c>
      <c r="Z66">
        <f t="shared" si="34"/>
        <v>0</v>
      </c>
      <c r="AA66">
        <f t="shared" si="34"/>
        <v>0</v>
      </c>
      <c r="AB66" s="31">
        <f>VLOOKUP($B$1,'Multipliers and Adjustments'!$A$70:$I$86,TRUNC(COLUMN(AB$2)/5)+2,FALSE)*SUMIFS('EPA Data'!$I:$I,'EPA Data'!$D:$D,'Country Selector'!$A$2,'EPA Data'!$J:$J,$B$1,'EPA Data'!$C:$C,AB$2,'EPA Data'!$G:$G,"&gt;="&amp;$A66,'EPA Data'!$G:$G,"&lt;"&amp;$B66)*unit_conv</f>
        <v>0</v>
      </c>
      <c r="AC66">
        <f t="shared" si="35"/>
        <v>0</v>
      </c>
      <c r="AD66">
        <f t="shared" si="35"/>
        <v>0</v>
      </c>
      <c r="AE66">
        <f t="shared" si="35"/>
        <v>0</v>
      </c>
      <c r="AF66">
        <f t="shared" si="35"/>
        <v>0</v>
      </c>
      <c r="AG66" s="31">
        <f>VLOOKUP($B$1,'Multipliers and Adjustments'!$A$70:$I$86,TRUNC(COLUMN(AG$2)/5)+2,FALSE)*SUMIFS('EPA Data'!$I:$I,'EPA Data'!$D:$D,'Country Selector'!$A$2,'EPA Data'!$J:$J,$B$1,'EPA Data'!$C:$C,AG$2,'EPA Data'!$G:$G,"&gt;="&amp;$A66,'EPA Data'!$G:$G,"&lt;"&amp;$B66)*unit_conv</f>
        <v>0</v>
      </c>
      <c r="AH66">
        <f t="shared" si="36"/>
        <v>0</v>
      </c>
      <c r="AI66">
        <f t="shared" si="36"/>
        <v>0</v>
      </c>
      <c r="AJ66">
        <f t="shared" si="36"/>
        <v>0</v>
      </c>
      <c r="AK66">
        <f t="shared" si="36"/>
        <v>0</v>
      </c>
      <c r="AL66" s="31">
        <f>VLOOKUP($B$1,'Multipliers and Adjustments'!$A$70:$I$86,TRUNC(COLUMN(AL$2)/5)+2,FALSE)*SUMIFS('EPA Data'!$I:$I,'EPA Data'!$D:$D,'Country Selector'!$A$2,'EPA Data'!$J:$J,$B$1,'EPA Data'!$C:$C,AL$2,'EPA Data'!$G:$G,"&gt;="&amp;$A66,'EPA Data'!$G:$G,"&lt;"&amp;$B66)*unit_conv</f>
        <v>0</v>
      </c>
    </row>
    <row r="67" spans="1:38" x14ac:dyDescent="0.45">
      <c r="A67" s="12">
        <f t="shared" si="14"/>
        <v>1200</v>
      </c>
      <c r="B67" s="11">
        <f t="shared" si="7"/>
        <v>1250</v>
      </c>
      <c r="C67" s="31">
        <f>VLOOKUP($B$1,'Multipliers and Adjustments'!$A$70:$I$86,TRUNC(COLUMN(C$2)/5)+2,FALSE)*SUMIFS('EPA Data'!$I:$I,'EPA Data'!$D:$D,'Country Selector'!$A$2,'EPA Data'!$J:$J,$B$1,'EPA Data'!$C:$C,C$2,'EPA Data'!$G:$G,"&gt;="&amp;$A67,'EPA Data'!$G:$G,"&lt;"&amp;$B67)*unit_conv</f>
        <v>0</v>
      </c>
      <c r="D67">
        <f t="shared" si="37"/>
        <v>0</v>
      </c>
      <c r="E67">
        <f t="shared" si="37"/>
        <v>0</v>
      </c>
      <c r="F67">
        <f t="shared" si="37"/>
        <v>0</v>
      </c>
      <c r="G67">
        <f t="shared" si="37"/>
        <v>0</v>
      </c>
      <c r="H67" s="31">
        <f>VLOOKUP($B$1,'Multipliers and Adjustments'!$A$70:$I$86,TRUNC(COLUMN(H$2)/5)+2,FALSE)*SUMIFS('EPA Data'!$I:$I,'EPA Data'!$D:$D,'Country Selector'!$A$2,'EPA Data'!$J:$J,$B$1,'EPA Data'!$C:$C,H$2,'EPA Data'!$G:$G,"&gt;="&amp;$A67,'EPA Data'!$G:$G,"&lt;"&amp;$B67)*unit_conv</f>
        <v>0</v>
      </c>
      <c r="I67">
        <f t="shared" si="31"/>
        <v>0</v>
      </c>
      <c r="J67">
        <f t="shared" si="31"/>
        <v>0</v>
      </c>
      <c r="K67">
        <f t="shared" si="31"/>
        <v>0</v>
      </c>
      <c r="L67">
        <f t="shared" si="31"/>
        <v>0</v>
      </c>
      <c r="M67" s="31">
        <f>VLOOKUP($B$1,'Multipliers and Adjustments'!$A$70:$I$86,TRUNC(COLUMN(M$2)/5)+2,FALSE)*SUMIFS('EPA Data'!$I:$I,'EPA Data'!$D:$D,'Country Selector'!$A$2,'EPA Data'!$J:$J,$B$1,'EPA Data'!$C:$C,M$2,'EPA Data'!$G:$G,"&gt;="&amp;$A67,'EPA Data'!$G:$G,"&lt;"&amp;$B67)*unit_conv</f>
        <v>0</v>
      </c>
      <c r="N67">
        <f t="shared" si="32"/>
        <v>0</v>
      </c>
      <c r="O67">
        <f t="shared" si="32"/>
        <v>0</v>
      </c>
      <c r="P67">
        <f t="shared" si="32"/>
        <v>0</v>
      </c>
      <c r="Q67">
        <f t="shared" si="32"/>
        <v>0</v>
      </c>
      <c r="R67" s="31">
        <f>VLOOKUP($B$1,'Multipliers and Adjustments'!$A$70:$I$86,TRUNC(COLUMN(R$2)/5)+2,FALSE)*SUMIFS('EPA Data'!$I:$I,'EPA Data'!$D:$D,'Country Selector'!$A$2,'EPA Data'!$J:$J,$B$1,'EPA Data'!$C:$C,R$2,'EPA Data'!$G:$G,"&gt;="&amp;$A67,'EPA Data'!$G:$G,"&lt;"&amp;$B67)*unit_conv</f>
        <v>0</v>
      </c>
      <c r="S67">
        <f t="shared" si="33"/>
        <v>0</v>
      </c>
      <c r="T67">
        <f t="shared" si="33"/>
        <v>0</v>
      </c>
      <c r="U67">
        <f t="shared" si="33"/>
        <v>0</v>
      </c>
      <c r="V67">
        <f t="shared" si="33"/>
        <v>0</v>
      </c>
      <c r="W67" s="31">
        <f>VLOOKUP($B$1,'Multipliers and Adjustments'!$A$70:$I$86,TRUNC(COLUMN(W$2)/5)+2,FALSE)*SUMIFS('EPA Data'!$I:$I,'EPA Data'!$D:$D,'Country Selector'!$A$2,'EPA Data'!$J:$J,$B$1,'EPA Data'!$C:$C,W$2,'EPA Data'!$G:$G,"&gt;="&amp;$A67,'EPA Data'!$G:$G,"&lt;"&amp;$B67)*unit_conv</f>
        <v>0</v>
      </c>
      <c r="X67">
        <f t="shared" si="34"/>
        <v>0</v>
      </c>
      <c r="Y67">
        <f t="shared" si="34"/>
        <v>0</v>
      </c>
      <c r="Z67">
        <f t="shared" si="34"/>
        <v>0</v>
      </c>
      <c r="AA67">
        <f t="shared" si="34"/>
        <v>0</v>
      </c>
      <c r="AB67" s="31">
        <f>VLOOKUP($B$1,'Multipliers and Adjustments'!$A$70:$I$86,TRUNC(COLUMN(AB$2)/5)+2,FALSE)*SUMIFS('EPA Data'!$I:$I,'EPA Data'!$D:$D,'Country Selector'!$A$2,'EPA Data'!$J:$J,$B$1,'EPA Data'!$C:$C,AB$2,'EPA Data'!$G:$G,"&gt;="&amp;$A67,'EPA Data'!$G:$G,"&lt;"&amp;$B67)*unit_conv</f>
        <v>0</v>
      </c>
      <c r="AC67">
        <f t="shared" si="35"/>
        <v>0</v>
      </c>
      <c r="AD67">
        <f t="shared" si="35"/>
        <v>0</v>
      </c>
      <c r="AE67">
        <f t="shared" si="35"/>
        <v>0</v>
      </c>
      <c r="AF67">
        <f t="shared" si="35"/>
        <v>0</v>
      </c>
      <c r="AG67" s="31">
        <f>VLOOKUP($B$1,'Multipliers and Adjustments'!$A$70:$I$86,TRUNC(COLUMN(AG$2)/5)+2,FALSE)*SUMIFS('EPA Data'!$I:$I,'EPA Data'!$D:$D,'Country Selector'!$A$2,'EPA Data'!$J:$J,$B$1,'EPA Data'!$C:$C,AG$2,'EPA Data'!$G:$G,"&gt;="&amp;$A67,'EPA Data'!$G:$G,"&lt;"&amp;$B67)*unit_conv</f>
        <v>0</v>
      </c>
      <c r="AH67">
        <f t="shared" si="36"/>
        <v>0</v>
      </c>
      <c r="AI67">
        <f t="shared" si="36"/>
        <v>0</v>
      </c>
      <c r="AJ67">
        <f t="shared" si="36"/>
        <v>0</v>
      </c>
      <c r="AK67">
        <f t="shared" si="36"/>
        <v>0</v>
      </c>
      <c r="AL67" s="31">
        <f>VLOOKUP($B$1,'Multipliers and Adjustments'!$A$70:$I$86,TRUNC(COLUMN(AL$2)/5)+2,FALSE)*SUMIFS('EPA Data'!$I:$I,'EPA Data'!$D:$D,'Country Selector'!$A$2,'EPA Data'!$J:$J,$B$1,'EPA Data'!$C:$C,AL$2,'EPA Data'!$G:$G,"&gt;="&amp;$A67,'EPA Data'!$G:$G,"&lt;"&amp;$B67)*unit_conv</f>
        <v>0</v>
      </c>
    </row>
    <row r="68" spans="1:38" x14ac:dyDescent="0.45">
      <c r="A68" s="12">
        <f t="shared" si="14"/>
        <v>1250</v>
      </c>
      <c r="B68" s="11">
        <f t="shared" ref="B68:B74" si="38">A68+50</f>
        <v>1300</v>
      </c>
      <c r="C68" s="31">
        <f>VLOOKUP($B$1,'Multipliers and Adjustments'!$A$70:$I$86,TRUNC(COLUMN(C$2)/5)+2,FALSE)*SUMIFS('EPA Data'!$I:$I,'EPA Data'!$D:$D,'Country Selector'!$A$2,'EPA Data'!$J:$J,$B$1,'EPA Data'!$C:$C,C$2,'EPA Data'!$G:$G,"&gt;="&amp;$A68,'EPA Data'!$G:$G,"&lt;"&amp;$B68)*unit_conv</f>
        <v>0</v>
      </c>
      <c r="D68">
        <f t="shared" si="37"/>
        <v>0</v>
      </c>
      <c r="E68">
        <f t="shared" si="37"/>
        <v>0</v>
      </c>
      <c r="F68">
        <f t="shared" si="37"/>
        <v>0</v>
      </c>
      <c r="G68">
        <f t="shared" si="37"/>
        <v>0</v>
      </c>
      <c r="H68" s="31">
        <f>VLOOKUP($B$1,'Multipliers and Adjustments'!$A$70:$I$86,TRUNC(COLUMN(H$2)/5)+2,FALSE)*SUMIFS('EPA Data'!$I:$I,'EPA Data'!$D:$D,'Country Selector'!$A$2,'EPA Data'!$J:$J,$B$1,'EPA Data'!$C:$C,H$2,'EPA Data'!$G:$G,"&gt;="&amp;$A68,'EPA Data'!$G:$G,"&lt;"&amp;$B68)*unit_conv</f>
        <v>0</v>
      </c>
      <c r="I68">
        <f t="shared" ref="I68:L74" si="39">H68+($M68-$H68)/5</f>
        <v>0</v>
      </c>
      <c r="J68">
        <f t="shared" si="39"/>
        <v>0</v>
      </c>
      <c r="K68">
        <f t="shared" si="39"/>
        <v>0</v>
      </c>
      <c r="L68">
        <f t="shared" si="39"/>
        <v>0</v>
      </c>
      <c r="M68" s="31">
        <f>VLOOKUP($B$1,'Multipliers and Adjustments'!$A$70:$I$86,TRUNC(COLUMN(M$2)/5)+2,FALSE)*SUMIFS('EPA Data'!$I:$I,'EPA Data'!$D:$D,'Country Selector'!$A$2,'EPA Data'!$J:$J,$B$1,'EPA Data'!$C:$C,M$2,'EPA Data'!$G:$G,"&gt;="&amp;$A68,'EPA Data'!$G:$G,"&lt;"&amp;$B68)*unit_conv</f>
        <v>0</v>
      </c>
      <c r="N68">
        <f t="shared" ref="N68:Q74" si="40">M68+($R68-$M68)/5</f>
        <v>0</v>
      </c>
      <c r="O68">
        <f t="shared" si="40"/>
        <v>0</v>
      </c>
      <c r="P68">
        <f t="shared" si="40"/>
        <v>0</v>
      </c>
      <c r="Q68">
        <f t="shared" si="40"/>
        <v>0</v>
      </c>
      <c r="R68" s="31">
        <f>VLOOKUP($B$1,'Multipliers and Adjustments'!$A$70:$I$86,TRUNC(COLUMN(R$2)/5)+2,FALSE)*SUMIFS('EPA Data'!$I:$I,'EPA Data'!$D:$D,'Country Selector'!$A$2,'EPA Data'!$J:$J,$B$1,'EPA Data'!$C:$C,R$2,'EPA Data'!$G:$G,"&gt;="&amp;$A68,'EPA Data'!$G:$G,"&lt;"&amp;$B68)*unit_conv</f>
        <v>0</v>
      </c>
      <c r="S68">
        <f t="shared" ref="S68:V74" si="41">R68+($W68-$R68)/5</f>
        <v>0</v>
      </c>
      <c r="T68">
        <f t="shared" si="41"/>
        <v>0</v>
      </c>
      <c r="U68">
        <f t="shared" si="41"/>
        <v>0</v>
      </c>
      <c r="V68">
        <f t="shared" si="41"/>
        <v>0</v>
      </c>
      <c r="W68" s="31">
        <f>VLOOKUP($B$1,'Multipliers and Adjustments'!$A$70:$I$86,TRUNC(COLUMN(W$2)/5)+2,FALSE)*SUMIFS('EPA Data'!$I:$I,'EPA Data'!$D:$D,'Country Selector'!$A$2,'EPA Data'!$J:$J,$B$1,'EPA Data'!$C:$C,W$2,'EPA Data'!$G:$G,"&gt;="&amp;$A68,'EPA Data'!$G:$G,"&lt;"&amp;$B68)*unit_conv</f>
        <v>0</v>
      </c>
      <c r="X68">
        <f t="shared" ref="X68:AA74" si="42">W68+($AB68-$W68)/5</f>
        <v>0</v>
      </c>
      <c r="Y68">
        <f t="shared" si="42"/>
        <v>0</v>
      </c>
      <c r="Z68">
        <f t="shared" si="42"/>
        <v>0</v>
      </c>
      <c r="AA68">
        <f t="shared" si="42"/>
        <v>0</v>
      </c>
      <c r="AB68" s="31">
        <f>VLOOKUP($B$1,'Multipliers and Adjustments'!$A$70:$I$86,TRUNC(COLUMN(AB$2)/5)+2,FALSE)*SUMIFS('EPA Data'!$I:$I,'EPA Data'!$D:$D,'Country Selector'!$A$2,'EPA Data'!$J:$J,$B$1,'EPA Data'!$C:$C,AB$2,'EPA Data'!$G:$G,"&gt;="&amp;$A68,'EPA Data'!$G:$G,"&lt;"&amp;$B68)*unit_conv</f>
        <v>0</v>
      </c>
      <c r="AC68">
        <f t="shared" ref="AC68:AF74" si="43">AB68+($AG68-$AB68)/5</f>
        <v>0</v>
      </c>
      <c r="AD68">
        <f t="shared" si="43"/>
        <v>0</v>
      </c>
      <c r="AE68">
        <f t="shared" si="43"/>
        <v>0</v>
      </c>
      <c r="AF68">
        <f t="shared" si="43"/>
        <v>0</v>
      </c>
      <c r="AG68" s="31">
        <f>VLOOKUP($B$1,'Multipliers and Adjustments'!$A$70:$I$86,TRUNC(COLUMN(AG$2)/5)+2,FALSE)*SUMIFS('EPA Data'!$I:$I,'EPA Data'!$D:$D,'Country Selector'!$A$2,'EPA Data'!$J:$J,$B$1,'EPA Data'!$C:$C,AG$2,'EPA Data'!$G:$G,"&gt;="&amp;$A68,'EPA Data'!$G:$G,"&lt;"&amp;$B68)*unit_conv</f>
        <v>0</v>
      </c>
      <c r="AH68">
        <f t="shared" ref="AH68:AK74" si="44">AG68+($AL68-$AG68)/5</f>
        <v>0</v>
      </c>
      <c r="AI68">
        <f t="shared" si="44"/>
        <v>0</v>
      </c>
      <c r="AJ68">
        <f t="shared" si="44"/>
        <v>0</v>
      </c>
      <c r="AK68">
        <f t="shared" si="44"/>
        <v>0</v>
      </c>
      <c r="AL68" s="31">
        <f>VLOOKUP($B$1,'Multipliers and Adjustments'!$A$70:$I$86,TRUNC(COLUMN(AL$2)/5)+2,FALSE)*SUMIFS('EPA Data'!$I:$I,'EPA Data'!$D:$D,'Country Selector'!$A$2,'EPA Data'!$J:$J,$B$1,'EPA Data'!$C:$C,AL$2,'EPA Data'!$G:$G,"&gt;="&amp;$A68,'EPA Data'!$G:$G,"&lt;"&amp;$B68)*unit_conv</f>
        <v>0</v>
      </c>
    </row>
    <row r="69" spans="1:38" x14ac:dyDescent="0.45">
      <c r="A69" s="12">
        <f t="shared" si="14"/>
        <v>1300</v>
      </c>
      <c r="B69" s="11">
        <f t="shared" si="38"/>
        <v>1350</v>
      </c>
      <c r="C69" s="31">
        <f>VLOOKUP($B$1,'Multipliers and Adjustments'!$A$70:$I$86,TRUNC(COLUMN(C$2)/5)+2,FALSE)*SUMIFS('EPA Data'!$I:$I,'EPA Data'!$D:$D,'Country Selector'!$A$2,'EPA Data'!$J:$J,$B$1,'EPA Data'!$C:$C,C$2,'EPA Data'!$G:$G,"&gt;="&amp;$A69,'EPA Data'!$G:$G,"&lt;"&amp;$B69)*unit_conv</f>
        <v>0</v>
      </c>
      <c r="D69">
        <f t="shared" si="37"/>
        <v>0</v>
      </c>
      <c r="E69">
        <f t="shared" si="37"/>
        <v>0</v>
      </c>
      <c r="F69">
        <f t="shared" si="37"/>
        <v>0</v>
      </c>
      <c r="G69">
        <f t="shared" si="37"/>
        <v>0</v>
      </c>
      <c r="H69" s="31">
        <f>VLOOKUP($B$1,'Multipliers and Adjustments'!$A$70:$I$86,TRUNC(COLUMN(H$2)/5)+2,FALSE)*SUMIFS('EPA Data'!$I:$I,'EPA Data'!$D:$D,'Country Selector'!$A$2,'EPA Data'!$J:$J,$B$1,'EPA Data'!$C:$C,H$2,'EPA Data'!$G:$G,"&gt;="&amp;$A69,'EPA Data'!$G:$G,"&lt;"&amp;$B69)*unit_conv</f>
        <v>0</v>
      </c>
      <c r="I69">
        <f t="shared" si="39"/>
        <v>0</v>
      </c>
      <c r="J69">
        <f t="shared" si="39"/>
        <v>0</v>
      </c>
      <c r="K69">
        <f t="shared" si="39"/>
        <v>0</v>
      </c>
      <c r="L69">
        <f t="shared" si="39"/>
        <v>0</v>
      </c>
      <c r="M69" s="31">
        <f>VLOOKUP($B$1,'Multipliers and Adjustments'!$A$70:$I$86,TRUNC(COLUMN(M$2)/5)+2,FALSE)*SUMIFS('EPA Data'!$I:$I,'EPA Data'!$D:$D,'Country Selector'!$A$2,'EPA Data'!$J:$J,$B$1,'EPA Data'!$C:$C,M$2,'EPA Data'!$G:$G,"&gt;="&amp;$A69,'EPA Data'!$G:$G,"&lt;"&amp;$B69)*unit_conv</f>
        <v>0</v>
      </c>
      <c r="N69">
        <f t="shared" si="40"/>
        <v>0</v>
      </c>
      <c r="O69">
        <f t="shared" si="40"/>
        <v>0</v>
      </c>
      <c r="P69">
        <f t="shared" si="40"/>
        <v>0</v>
      </c>
      <c r="Q69">
        <f t="shared" si="40"/>
        <v>0</v>
      </c>
      <c r="R69" s="31">
        <f>VLOOKUP($B$1,'Multipliers and Adjustments'!$A$70:$I$86,TRUNC(COLUMN(R$2)/5)+2,FALSE)*SUMIFS('EPA Data'!$I:$I,'EPA Data'!$D:$D,'Country Selector'!$A$2,'EPA Data'!$J:$J,$B$1,'EPA Data'!$C:$C,R$2,'EPA Data'!$G:$G,"&gt;="&amp;$A69,'EPA Data'!$G:$G,"&lt;"&amp;$B69)*unit_conv</f>
        <v>0</v>
      </c>
      <c r="S69">
        <f t="shared" si="41"/>
        <v>0</v>
      </c>
      <c r="T69">
        <f t="shared" si="41"/>
        <v>0</v>
      </c>
      <c r="U69">
        <f t="shared" si="41"/>
        <v>0</v>
      </c>
      <c r="V69">
        <f t="shared" si="41"/>
        <v>0</v>
      </c>
      <c r="W69" s="31">
        <f>VLOOKUP($B$1,'Multipliers and Adjustments'!$A$70:$I$86,TRUNC(COLUMN(W$2)/5)+2,FALSE)*SUMIFS('EPA Data'!$I:$I,'EPA Data'!$D:$D,'Country Selector'!$A$2,'EPA Data'!$J:$J,$B$1,'EPA Data'!$C:$C,W$2,'EPA Data'!$G:$G,"&gt;="&amp;$A69,'EPA Data'!$G:$G,"&lt;"&amp;$B69)*unit_conv</f>
        <v>0</v>
      </c>
      <c r="X69">
        <f t="shared" si="42"/>
        <v>0</v>
      </c>
      <c r="Y69">
        <f t="shared" si="42"/>
        <v>0</v>
      </c>
      <c r="Z69">
        <f t="shared" si="42"/>
        <v>0</v>
      </c>
      <c r="AA69">
        <f t="shared" si="42"/>
        <v>0</v>
      </c>
      <c r="AB69" s="31">
        <f>VLOOKUP($B$1,'Multipliers and Adjustments'!$A$70:$I$86,TRUNC(COLUMN(AB$2)/5)+2,FALSE)*SUMIFS('EPA Data'!$I:$I,'EPA Data'!$D:$D,'Country Selector'!$A$2,'EPA Data'!$J:$J,$B$1,'EPA Data'!$C:$C,AB$2,'EPA Data'!$G:$G,"&gt;="&amp;$A69,'EPA Data'!$G:$G,"&lt;"&amp;$B69)*unit_conv</f>
        <v>0</v>
      </c>
      <c r="AC69">
        <f t="shared" si="43"/>
        <v>0</v>
      </c>
      <c r="AD69">
        <f t="shared" si="43"/>
        <v>0</v>
      </c>
      <c r="AE69">
        <f t="shared" si="43"/>
        <v>0</v>
      </c>
      <c r="AF69">
        <f t="shared" si="43"/>
        <v>0</v>
      </c>
      <c r="AG69" s="31">
        <f>VLOOKUP($B$1,'Multipliers and Adjustments'!$A$70:$I$86,TRUNC(COLUMN(AG$2)/5)+2,FALSE)*SUMIFS('EPA Data'!$I:$I,'EPA Data'!$D:$D,'Country Selector'!$A$2,'EPA Data'!$J:$J,$B$1,'EPA Data'!$C:$C,AG$2,'EPA Data'!$G:$G,"&gt;="&amp;$A69,'EPA Data'!$G:$G,"&lt;"&amp;$B69)*unit_conv</f>
        <v>0</v>
      </c>
      <c r="AH69">
        <f t="shared" si="44"/>
        <v>0</v>
      </c>
      <c r="AI69">
        <f t="shared" si="44"/>
        <v>0</v>
      </c>
      <c r="AJ69">
        <f t="shared" si="44"/>
        <v>0</v>
      </c>
      <c r="AK69">
        <f t="shared" si="44"/>
        <v>0</v>
      </c>
      <c r="AL69" s="31">
        <f>VLOOKUP($B$1,'Multipliers and Adjustments'!$A$70:$I$86,TRUNC(COLUMN(AL$2)/5)+2,FALSE)*SUMIFS('EPA Data'!$I:$I,'EPA Data'!$D:$D,'Country Selector'!$A$2,'EPA Data'!$J:$J,$B$1,'EPA Data'!$C:$C,AL$2,'EPA Data'!$G:$G,"&gt;="&amp;$A69,'EPA Data'!$G:$G,"&lt;"&amp;$B69)*unit_conv</f>
        <v>0</v>
      </c>
    </row>
    <row r="70" spans="1:38" x14ac:dyDescent="0.45">
      <c r="A70" s="12">
        <f t="shared" si="14"/>
        <v>1350</v>
      </c>
      <c r="B70" s="11">
        <f t="shared" si="38"/>
        <v>1400</v>
      </c>
      <c r="C70" s="31">
        <f>VLOOKUP($B$1,'Multipliers and Adjustments'!$A$70:$I$86,TRUNC(COLUMN(C$2)/5)+2,FALSE)*SUMIFS('EPA Data'!$I:$I,'EPA Data'!$D:$D,'Country Selector'!$A$2,'EPA Data'!$J:$J,$B$1,'EPA Data'!$C:$C,C$2,'EPA Data'!$G:$G,"&gt;="&amp;$A70,'EPA Data'!$G:$G,"&lt;"&amp;$B70)*unit_conv</f>
        <v>0</v>
      </c>
      <c r="D70">
        <f t="shared" si="37"/>
        <v>0</v>
      </c>
      <c r="E70">
        <f t="shared" si="37"/>
        <v>0</v>
      </c>
      <c r="F70">
        <f t="shared" si="37"/>
        <v>0</v>
      </c>
      <c r="G70">
        <f t="shared" si="37"/>
        <v>0</v>
      </c>
      <c r="H70" s="31">
        <f>VLOOKUP($B$1,'Multipliers and Adjustments'!$A$70:$I$86,TRUNC(COLUMN(H$2)/5)+2,FALSE)*SUMIFS('EPA Data'!$I:$I,'EPA Data'!$D:$D,'Country Selector'!$A$2,'EPA Data'!$J:$J,$B$1,'EPA Data'!$C:$C,H$2,'EPA Data'!$G:$G,"&gt;="&amp;$A70,'EPA Data'!$G:$G,"&lt;"&amp;$B70)*unit_conv</f>
        <v>0</v>
      </c>
      <c r="I70">
        <f t="shared" si="39"/>
        <v>0</v>
      </c>
      <c r="J70">
        <f t="shared" si="39"/>
        <v>0</v>
      </c>
      <c r="K70">
        <f t="shared" si="39"/>
        <v>0</v>
      </c>
      <c r="L70">
        <f t="shared" si="39"/>
        <v>0</v>
      </c>
      <c r="M70" s="31">
        <f>VLOOKUP($B$1,'Multipliers and Adjustments'!$A$70:$I$86,TRUNC(COLUMN(M$2)/5)+2,FALSE)*SUMIFS('EPA Data'!$I:$I,'EPA Data'!$D:$D,'Country Selector'!$A$2,'EPA Data'!$J:$J,$B$1,'EPA Data'!$C:$C,M$2,'EPA Data'!$G:$G,"&gt;="&amp;$A70,'EPA Data'!$G:$G,"&lt;"&amp;$B70)*unit_conv</f>
        <v>0</v>
      </c>
      <c r="N70">
        <f t="shared" si="40"/>
        <v>0</v>
      </c>
      <c r="O70">
        <f t="shared" si="40"/>
        <v>0</v>
      </c>
      <c r="P70">
        <f t="shared" si="40"/>
        <v>0</v>
      </c>
      <c r="Q70">
        <f t="shared" si="40"/>
        <v>0</v>
      </c>
      <c r="R70" s="31">
        <f>VLOOKUP($B$1,'Multipliers and Adjustments'!$A$70:$I$86,TRUNC(COLUMN(R$2)/5)+2,FALSE)*SUMIFS('EPA Data'!$I:$I,'EPA Data'!$D:$D,'Country Selector'!$A$2,'EPA Data'!$J:$J,$B$1,'EPA Data'!$C:$C,R$2,'EPA Data'!$G:$G,"&gt;="&amp;$A70,'EPA Data'!$G:$G,"&lt;"&amp;$B70)*unit_conv</f>
        <v>0</v>
      </c>
      <c r="S70">
        <f t="shared" si="41"/>
        <v>0</v>
      </c>
      <c r="T70">
        <f t="shared" si="41"/>
        <v>0</v>
      </c>
      <c r="U70">
        <f t="shared" si="41"/>
        <v>0</v>
      </c>
      <c r="V70">
        <f t="shared" si="41"/>
        <v>0</v>
      </c>
      <c r="W70" s="31">
        <f>VLOOKUP($B$1,'Multipliers and Adjustments'!$A$70:$I$86,TRUNC(COLUMN(W$2)/5)+2,FALSE)*SUMIFS('EPA Data'!$I:$I,'EPA Data'!$D:$D,'Country Selector'!$A$2,'EPA Data'!$J:$J,$B$1,'EPA Data'!$C:$C,W$2,'EPA Data'!$G:$G,"&gt;="&amp;$A70,'EPA Data'!$G:$G,"&lt;"&amp;$B70)*unit_conv</f>
        <v>0</v>
      </c>
      <c r="X70">
        <f t="shared" si="42"/>
        <v>0</v>
      </c>
      <c r="Y70">
        <f t="shared" si="42"/>
        <v>0</v>
      </c>
      <c r="Z70">
        <f t="shared" si="42"/>
        <v>0</v>
      </c>
      <c r="AA70">
        <f t="shared" si="42"/>
        <v>0</v>
      </c>
      <c r="AB70" s="31">
        <f>VLOOKUP($B$1,'Multipliers and Adjustments'!$A$70:$I$86,TRUNC(COLUMN(AB$2)/5)+2,FALSE)*SUMIFS('EPA Data'!$I:$I,'EPA Data'!$D:$D,'Country Selector'!$A$2,'EPA Data'!$J:$J,$B$1,'EPA Data'!$C:$C,AB$2,'EPA Data'!$G:$G,"&gt;="&amp;$A70,'EPA Data'!$G:$G,"&lt;"&amp;$B70)*unit_conv</f>
        <v>0</v>
      </c>
      <c r="AC70">
        <f t="shared" si="43"/>
        <v>0</v>
      </c>
      <c r="AD70">
        <f t="shared" si="43"/>
        <v>0</v>
      </c>
      <c r="AE70">
        <f t="shared" si="43"/>
        <v>0</v>
      </c>
      <c r="AF70">
        <f t="shared" si="43"/>
        <v>0</v>
      </c>
      <c r="AG70" s="31">
        <f>VLOOKUP($B$1,'Multipliers and Adjustments'!$A$70:$I$86,TRUNC(COLUMN(AG$2)/5)+2,FALSE)*SUMIFS('EPA Data'!$I:$I,'EPA Data'!$D:$D,'Country Selector'!$A$2,'EPA Data'!$J:$J,$B$1,'EPA Data'!$C:$C,AG$2,'EPA Data'!$G:$G,"&gt;="&amp;$A70,'EPA Data'!$G:$G,"&lt;"&amp;$B70)*unit_conv</f>
        <v>0</v>
      </c>
      <c r="AH70">
        <f t="shared" si="44"/>
        <v>0</v>
      </c>
      <c r="AI70">
        <f t="shared" si="44"/>
        <v>0</v>
      </c>
      <c r="AJ70">
        <f t="shared" si="44"/>
        <v>0</v>
      </c>
      <c r="AK70">
        <f t="shared" si="44"/>
        <v>0</v>
      </c>
      <c r="AL70" s="31">
        <f>VLOOKUP($B$1,'Multipliers and Adjustments'!$A$70:$I$86,TRUNC(COLUMN(AL$2)/5)+2,FALSE)*SUMIFS('EPA Data'!$I:$I,'EPA Data'!$D:$D,'Country Selector'!$A$2,'EPA Data'!$J:$J,$B$1,'EPA Data'!$C:$C,AL$2,'EPA Data'!$G:$G,"&gt;="&amp;$A70,'EPA Data'!$G:$G,"&lt;"&amp;$B70)*unit_conv</f>
        <v>0</v>
      </c>
    </row>
    <row r="71" spans="1:38" x14ac:dyDescent="0.45">
      <c r="A71" s="12">
        <f t="shared" si="14"/>
        <v>1400</v>
      </c>
      <c r="B71" s="11">
        <f t="shared" si="38"/>
        <v>1450</v>
      </c>
      <c r="C71" s="31">
        <f>VLOOKUP($B$1,'Multipliers and Adjustments'!$A$70:$I$86,TRUNC(COLUMN(C$2)/5)+2,FALSE)*SUMIFS('EPA Data'!$I:$I,'EPA Data'!$D:$D,'Country Selector'!$A$2,'EPA Data'!$J:$J,$B$1,'EPA Data'!$C:$C,C$2,'EPA Data'!$G:$G,"&gt;="&amp;$A71,'EPA Data'!$G:$G,"&lt;"&amp;$B71)*unit_conv</f>
        <v>0</v>
      </c>
      <c r="D71">
        <f t="shared" si="37"/>
        <v>0</v>
      </c>
      <c r="E71">
        <f t="shared" si="37"/>
        <v>0</v>
      </c>
      <c r="F71">
        <f t="shared" si="37"/>
        <v>0</v>
      </c>
      <c r="G71">
        <f t="shared" si="37"/>
        <v>0</v>
      </c>
      <c r="H71" s="31">
        <f>VLOOKUP($B$1,'Multipliers and Adjustments'!$A$70:$I$86,TRUNC(COLUMN(H$2)/5)+2,FALSE)*SUMIFS('EPA Data'!$I:$I,'EPA Data'!$D:$D,'Country Selector'!$A$2,'EPA Data'!$J:$J,$B$1,'EPA Data'!$C:$C,H$2,'EPA Data'!$G:$G,"&gt;="&amp;$A71,'EPA Data'!$G:$G,"&lt;"&amp;$B71)*unit_conv</f>
        <v>0</v>
      </c>
      <c r="I71">
        <f t="shared" si="39"/>
        <v>0</v>
      </c>
      <c r="J71">
        <f t="shared" si="39"/>
        <v>0</v>
      </c>
      <c r="K71">
        <f t="shared" si="39"/>
        <v>0</v>
      </c>
      <c r="L71">
        <f t="shared" si="39"/>
        <v>0</v>
      </c>
      <c r="M71" s="31">
        <f>VLOOKUP($B$1,'Multipliers and Adjustments'!$A$70:$I$86,TRUNC(COLUMN(M$2)/5)+2,FALSE)*SUMIFS('EPA Data'!$I:$I,'EPA Data'!$D:$D,'Country Selector'!$A$2,'EPA Data'!$J:$J,$B$1,'EPA Data'!$C:$C,M$2,'EPA Data'!$G:$G,"&gt;="&amp;$A71,'EPA Data'!$G:$G,"&lt;"&amp;$B71)*unit_conv</f>
        <v>0</v>
      </c>
      <c r="N71">
        <f t="shared" si="40"/>
        <v>0</v>
      </c>
      <c r="O71">
        <f t="shared" si="40"/>
        <v>0</v>
      </c>
      <c r="P71">
        <f t="shared" si="40"/>
        <v>0</v>
      </c>
      <c r="Q71">
        <f t="shared" si="40"/>
        <v>0</v>
      </c>
      <c r="R71" s="31">
        <f>VLOOKUP($B$1,'Multipliers and Adjustments'!$A$70:$I$86,TRUNC(COLUMN(R$2)/5)+2,FALSE)*SUMIFS('EPA Data'!$I:$I,'EPA Data'!$D:$D,'Country Selector'!$A$2,'EPA Data'!$J:$J,$B$1,'EPA Data'!$C:$C,R$2,'EPA Data'!$G:$G,"&gt;="&amp;$A71,'EPA Data'!$G:$G,"&lt;"&amp;$B71)*unit_conv</f>
        <v>0</v>
      </c>
      <c r="S71">
        <f t="shared" si="41"/>
        <v>0</v>
      </c>
      <c r="T71">
        <f t="shared" si="41"/>
        <v>0</v>
      </c>
      <c r="U71">
        <f t="shared" si="41"/>
        <v>0</v>
      </c>
      <c r="V71">
        <f t="shared" si="41"/>
        <v>0</v>
      </c>
      <c r="W71" s="31">
        <f>VLOOKUP($B$1,'Multipliers and Adjustments'!$A$70:$I$86,TRUNC(COLUMN(W$2)/5)+2,FALSE)*SUMIFS('EPA Data'!$I:$I,'EPA Data'!$D:$D,'Country Selector'!$A$2,'EPA Data'!$J:$J,$B$1,'EPA Data'!$C:$C,W$2,'EPA Data'!$G:$G,"&gt;="&amp;$A71,'EPA Data'!$G:$G,"&lt;"&amp;$B71)*unit_conv</f>
        <v>0</v>
      </c>
      <c r="X71">
        <f t="shared" si="42"/>
        <v>0</v>
      </c>
      <c r="Y71">
        <f t="shared" si="42"/>
        <v>0</v>
      </c>
      <c r="Z71">
        <f t="shared" si="42"/>
        <v>0</v>
      </c>
      <c r="AA71">
        <f t="shared" si="42"/>
        <v>0</v>
      </c>
      <c r="AB71" s="31">
        <f>VLOOKUP($B$1,'Multipliers and Adjustments'!$A$70:$I$86,TRUNC(COLUMN(AB$2)/5)+2,FALSE)*SUMIFS('EPA Data'!$I:$I,'EPA Data'!$D:$D,'Country Selector'!$A$2,'EPA Data'!$J:$J,$B$1,'EPA Data'!$C:$C,AB$2,'EPA Data'!$G:$G,"&gt;="&amp;$A71,'EPA Data'!$G:$G,"&lt;"&amp;$B71)*unit_conv</f>
        <v>0</v>
      </c>
      <c r="AC71">
        <f t="shared" si="43"/>
        <v>0</v>
      </c>
      <c r="AD71">
        <f t="shared" si="43"/>
        <v>0</v>
      </c>
      <c r="AE71">
        <f t="shared" si="43"/>
        <v>0</v>
      </c>
      <c r="AF71">
        <f t="shared" si="43"/>
        <v>0</v>
      </c>
      <c r="AG71" s="31">
        <f>VLOOKUP($B$1,'Multipliers and Adjustments'!$A$70:$I$86,TRUNC(COLUMN(AG$2)/5)+2,FALSE)*SUMIFS('EPA Data'!$I:$I,'EPA Data'!$D:$D,'Country Selector'!$A$2,'EPA Data'!$J:$J,$B$1,'EPA Data'!$C:$C,AG$2,'EPA Data'!$G:$G,"&gt;="&amp;$A71,'EPA Data'!$G:$G,"&lt;"&amp;$B71)*unit_conv</f>
        <v>0</v>
      </c>
      <c r="AH71">
        <f t="shared" si="44"/>
        <v>0</v>
      </c>
      <c r="AI71">
        <f t="shared" si="44"/>
        <v>0</v>
      </c>
      <c r="AJ71">
        <f t="shared" si="44"/>
        <v>0</v>
      </c>
      <c r="AK71">
        <f t="shared" si="44"/>
        <v>0</v>
      </c>
      <c r="AL71" s="31">
        <f>VLOOKUP($B$1,'Multipliers and Adjustments'!$A$70:$I$86,TRUNC(COLUMN(AL$2)/5)+2,FALSE)*SUMIFS('EPA Data'!$I:$I,'EPA Data'!$D:$D,'Country Selector'!$A$2,'EPA Data'!$J:$J,$B$1,'EPA Data'!$C:$C,AL$2,'EPA Data'!$G:$G,"&gt;="&amp;$A71,'EPA Data'!$G:$G,"&lt;"&amp;$B71)*unit_conv</f>
        <v>0</v>
      </c>
    </row>
    <row r="72" spans="1:38" x14ac:dyDescent="0.45">
      <c r="A72" s="12">
        <f t="shared" si="14"/>
        <v>1450</v>
      </c>
      <c r="B72" s="11">
        <f t="shared" si="38"/>
        <v>1500</v>
      </c>
      <c r="C72" s="31">
        <f>VLOOKUP($B$1,'Multipliers and Adjustments'!$A$70:$I$86,TRUNC(COLUMN(C$2)/5)+2,FALSE)*SUMIFS('EPA Data'!$I:$I,'EPA Data'!$D:$D,'Country Selector'!$A$2,'EPA Data'!$J:$J,$B$1,'EPA Data'!$C:$C,C$2,'EPA Data'!$G:$G,"&gt;="&amp;$A72,'EPA Data'!$G:$G,"&lt;"&amp;$B72)*unit_conv</f>
        <v>0</v>
      </c>
      <c r="D72">
        <f t="shared" si="37"/>
        <v>0</v>
      </c>
      <c r="E72">
        <f t="shared" si="37"/>
        <v>0</v>
      </c>
      <c r="F72">
        <f t="shared" si="37"/>
        <v>0</v>
      </c>
      <c r="G72">
        <f t="shared" si="37"/>
        <v>0</v>
      </c>
      <c r="H72" s="31">
        <f>VLOOKUP($B$1,'Multipliers and Adjustments'!$A$70:$I$86,TRUNC(COLUMN(H$2)/5)+2,FALSE)*SUMIFS('EPA Data'!$I:$I,'EPA Data'!$D:$D,'Country Selector'!$A$2,'EPA Data'!$J:$J,$B$1,'EPA Data'!$C:$C,H$2,'EPA Data'!$G:$G,"&gt;="&amp;$A72,'EPA Data'!$G:$G,"&lt;"&amp;$B72)*unit_conv</f>
        <v>0</v>
      </c>
      <c r="I72">
        <f t="shared" si="39"/>
        <v>0</v>
      </c>
      <c r="J72">
        <f t="shared" si="39"/>
        <v>0</v>
      </c>
      <c r="K72">
        <f t="shared" si="39"/>
        <v>0</v>
      </c>
      <c r="L72">
        <f t="shared" si="39"/>
        <v>0</v>
      </c>
      <c r="M72" s="31">
        <f>VLOOKUP($B$1,'Multipliers and Adjustments'!$A$70:$I$86,TRUNC(COLUMN(M$2)/5)+2,FALSE)*SUMIFS('EPA Data'!$I:$I,'EPA Data'!$D:$D,'Country Selector'!$A$2,'EPA Data'!$J:$J,$B$1,'EPA Data'!$C:$C,M$2,'EPA Data'!$G:$G,"&gt;="&amp;$A72,'EPA Data'!$G:$G,"&lt;"&amp;$B72)*unit_conv</f>
        <v>0</v>
      </c>
      <c r="N72">
        <f t="shared" si="40"/>
        <v>0</v>
      </c>
      <c r="O72">
        <f t="shared" si="40"/>
        <v>0</v>
      </c>
      <c r="P72">
        <f t="shared" si="40"/>
        <v>0</v>
      </c>
      <c r="Q72">
        <f t="shared" si="40"/>
        <v>0</v>
      </c>
      <c r="R72" s="31">
        <f>VLOOKUP($B$1,'Multipliers and Adjustments'!$A$70:$I$86,TRUNC(COLUMN(R$2)/5)+2,FALSE)*SUMIFS('EPA Data'!$I:$I,'EPA Data'!$D:$D,'Country Selector'!$A$2,'EPA Data'!$J:$J,$B$1,'EPA Data'!$C:$C,R$2,'EPA Data'!$G:$G,"&gt;="&amp;$A72,'EPA Data'!$G:$G,"&lt;"&amp;$B72)*unit_conv</f>
        <v>0</v>
      </c>
      <c r="S72">
        <f t="shared" si="41"/>
        <v>0</v>
      </c>
      <c r="T72">
        <f t="shared" si="41"/>
        <v>0</v>
      </c>
      <c r="U72">
        <f t="shared" si="41"/>
        <v>0</v>
      </c>
      <c r="V72">
        <f t="shared" si="41"/>
        <v>0</v>
      </c>
      <c r="W72" s="31">
        <f>VLOOKUP($B$1,'Multipliers and Adjustments'!$A$70:$I$86,TRUNC(COLUMN(W$2)/5)+2,FALSE)*SUMIFS('EPA Data'!$I:$I,'EPA Data'!$D:$D,'Country Selector'!$A$2,'EPA Data'!$J:$J,$B$1,'EPA Data'!$C:$C,W$2,'EPA Data'!$G:$G,"&gt;="&amp;$A72,'EPA Data'!$G:$G,"&lt;"&amp;$B72)*unit_conv</f>
        <v>0</v>
      </c>
      <c r="X72">
        <f t="shared" si="42"/>
        <v>0</v>
      </c>
      <c r="Y72">
        <f t="shared" si="42"/>
        <v>0</v>
      </c>
      <c r="Z72">
        <f t="shared" si="42"/>
        <v>0</v>
      </c>
      <c r="AA72">
        <f t="shared" si="42"/>
        <v>0</v>
      </c>
      <c r="AB72" s="31">
        <f>VLOOKUP($B$1,'Multipliers and Adjustments'!$A$70:$I$86,TRUNC(COLUMN(AB$2)/5)+2,FALSE)*SUMIFS('EPA Data'!$I:$I,'EPA Data'!$D:$D,'Country Selector'!$A$2,'EPA Data'!$J:$J,$B$1,'EPA Data'!$C:$C,AB$2,'EPA Data'!$G:$G,"&gt;="&amp;$A72,'EPA Data'!$G:$G,"&lt;"&amp;$B72)*unit_conv</f>
        <v>0</v>
      </c>
      <c r="AC72">
        <f t="shared" si="43"/>
        <v>0</v>
      </c>
      <c r="AD72">
        <f t="shared" si="43"/>
        <v>0</v>
      </c>
      <c r="AE72">
        <f t="shared" si="43"/>
        <v>0</v>
      </c>
      <c r="AF72">
        <f t="shared" si="43"/>
        <v>0</v>
      </c>
      <c r="AG72" s="31">
        <f>VLOOKUP($B$1,'Multipliers and Adjustments'!$A$70:$I$86,TRUNC(COLUMN(AG$2)/5)+2,FALSE)*SUMIFS('EPA Data'!$I:$I,'EPA Data'!$D:$D,'Country Selector'!$A$2,'EPA Data'!$J:$J,$B$1,'EPA Data'!$C:$C,AG$2,'EPA Data'!$G:$G,"&gt;="&amp;$A72,'EPA Data'!$G:$G,"&lt;"&amp;$B72)*unit_conv</f>
        <v>0</v>
      </c>
      <c r="AH72">
        <f t="shared" si="44"/>
        <v>0</v>
      </c>
      <c r="AI72">
        <f t="shared" si="44"/>
        <v>0</v>
      </c>
      <c r="AJ72">
        <f t="shared" si="44"/>
        <v>0</v>
      </c>
      <c r="AK72">
        <f t="shared" si="44"/>
        <v>0</v>
      </c>
      <c r="AL72" s="31">
        <f>VLOOKUP($B$1,'Multipliers and Adjustments'!$A$70:$I$86,TRUNC(COLUMN(AL$2)/5)+2,FALSE)*SUMIFS('EPA Data'!$I:$I,'EPA Data'!$D:$D,'Country Selector'!$A$2,'EPA Data'!$J:$J,$B$1,'EPA Data'!$C:$C,AL$2,'EPA Data'!$G:$G,"&gt;="&amp;$A72,'EPA Data'!$G:$G,"&lt;"&amp;$B72)*unit_conv</f>
        <v>0</v>
      </c>
    </row>
    <row r="73" spans="1:38" x14ac:dyDescent="0.45">
      <c r="A73" s="12">
        <f t="shared" si="14"/>
        <v>1500</v>
      </c>
      <c r="B73" s="11">
        <f t="shared" si="38"/>
        <v>1550</v>
      </c>
      <c r="C73" s="31">
        <f>VLOOKUP($B$1,'Multipliers and Adjustments'!$A$70:$I$86,TRUNC(COLUMN(C$2)/5)+2,FALSE)*SUMIFS('EPA Data'!$I:$I,'EPA Data'!$D:$D,'Country Selector'!$A$2,'EPA Data'!$J:$J,$B$1,'EPA Data'!$C:$C,C$2,'EPA Data'!$G:$G,"&gt;="&amp;$A73,'EPA Data'!$G:$G,"&lt;"&amp;$B73)*unit_conv</f>
        <v>0</v>
      </c>
      <c r="D73">
        <f t="shared" si="37"/>
        <v>0</v>
      </c>
      <c r="E73">
        <f t="shared" si="37"/>
        <v>0</v>
      </c>
      <c r="F73">
        <f t="shared" si="37"/>
        <v>0</v>
      </c>
      <c r="G73">
        <f t="shared" si="37"/>
        <v>0</v>
      </c>
      <c r="H73" s="31">
        <f>VLOOKUP($B$1,'Multipliers and Adjustments'!$A$70:$I$86,TRUNC(COLUMN(H$2)/5)+2,FALSE)*SUMIFS('EPA Data'!$I:$I,'EPA Data'!$D:$D,'Country Selector'!$A$2,'EPA Data'!$J:$J,$B$1,'EPA Data'!$C:$C,H$2,'EPA Data'!$G:$G,"&gt;="&amp;$A73,'EPA Data'!$G:$G,"&lt;"&amp;$B73)*unit_conv</f>
        <v>0</v>
      </c>
      <c r="I73">
        <f t="shared" si="39"/>
        <v>0</v>
      </c>
      <c r="J73">
        <f t="shared" si="39"/>
        <v>0</v>
      </c>
      <c r="K73">
        <f t="shared" si="39"/>
        <v>0</v>
      </c>
      <c r="L73">
        <f t="shared" si="39"/>
        <v>0</v>
      </c>
      <c r="M73" s="31">
        <f>VLOOKUP($B$1,'Multipliers and Adjustments'!$A$70:$I$86,TRUNC(COLUMN(M$2)/5)+2,FALSE)*SUMIFS('EPA Data'!$I:$I,'EPA Data'!$D:$D,'Country Selector'!$A$2,'EPA Data'!$J:$J,$B$1,'EPA Data'!$C:$C,M$2,'EPA Data'!$G:$G,"&gt;="&amp;$A73,'EPA Data'!$G:$G,"&lt;"&amp;$B73)*unit_conv</f>
        <v>0</v>
      </c>
      <c r="N73">
        <f t="shared" si="40"/>
        <v>0</v>
      </c>
      <c r="O73">
        <f t="shared" si="40"/>
        <v>0</v>
      </c>
      <c r="P73">
        <f t="shared" si="40"/>
        <v>0</v>
      </c>
      <c r="Q73">
        <f t="shared" si="40"/>
        <v>0</v>
      </c>
      <c r="R73" s="31">
        <f>VLOOKUP($B$1,'Multipliers and Adjustments'!$A$70:$I$86,TRUNC(COLUMN(R$2)/5)+2,FALSE)*SUMIFS('EPA Data'!$I:$I,'EPA Data'!$D:$D,'Country Selector'!$A$2,'EPA Data'!$J:$J,$B$1,'EPA Data'!$C:$C,R$2,'EPA Data'!$G:$G,"&gt;="&amp;$A73,'EPA Data'!$G:$G,"&lt;"&amp;$B73)*unit_conv</f>
        <v>0</v>
      </c>
      <c r="S73">
        <f t="shared" si="41"/>
        <v>0</v>
      </c>
      <c r="T73">
        <f t="shared" si="41"/>
        <v>0</v>
      </c>
      <c r="U73">
        <f t="shared" si="41"/>
        <v>0</v>
      </c>
      <c r="V73">
        <f t="shared" si="41"/>
        <v>0</v>
      </c>
      <c r="W73" s="31">
        <f>VLOOKUP($B$1,'Multipliers and Adjustments'!$A$70:$I$86,TRUNC(COLUMN(W$2)/5)+2,FALSE)*SUMIFS('EPA Data'!$I:$I,'EPA Data'!$D:$D,'Country Selector'!$A$2,'EPA Data'!$J:$J,$B$1,'EPA Data'!$C:$C,W$2,'EPA Data'!$G:$G,"&gt;="&amp;$A73,'EPA Data'!$G:$G,"&lt;"&amp;$B73)*unit_conv</f>
        <v>0</v>
      </c>
      <c r="X73">
        <f t="shared" si="42"/>
        <v>0</v>
      </c>
      <c r="Y73">
        <f t="shared" si="42"/>
        <v>0</v>
      </c>
      <c r="Z73">
        <f t="shared" si="42"/>
        <v>0</v>
      </c>
      <c r="AA73">
        <f t="shared" si="42"/>
        <v>0</v>
      </c>
      <c r="AB73" s="31">
        <f>VLOOKUP($B$1,'Multipliers and Adjustments'!$A$70:$I$86,TRUNC(COLUMN(AB$2)/5)+2,FALSE)*SUMIFS('EPA Data'!$I:$I,'EPA Data'!$D:$D,'Country Selector'!$A$2,'EPA Data'!$J:$J,$B$1,'EPA Data'!$C:$C,AB$2,'EPA Data'!$G:$G,"&gt;="&amp;$A73,'EPA Data'!$G:$G,"&lt;"&amp;$B73)*unit_conv</f>
        <v>0</v>
      </c>
      <c r="AC73">
        <f t="shared" si="43"/>
        <v>0</v>
      </c>
      <c r="AD73">
        <f t="shared" si="43"/>
        <v>0</v>
      </c>
      <c r="AE73">
        <f t="shared" si="43"/>
        <v>0</v>
      </c>
      <c r="AF73">
        <f t="shared" si="43"/>
        <v>0</v>
      </c>
      <c r="AG73" s="31">
        <f>VLOOKUP($B$1,'Multipliers and Adjustments'!$A$70:$I$86,TRUNC(COLUMN(AG$2)/5)+2,FALSE)*SUMIFS('EPA Data'!$I:$I,'EPA Data'!$D:$D,'Country Selector'!$A$2,'EPA Data'!$J:$J,$B$1,'EPA Data'!$C:$C,AG$2,'EPA Data'!$G:$G,"&gt;="&amp;$A73,'EPA Data'!$G:$G,"&lt;"&amp;$B73)*unit_conv</f>
        <v>0</v>
      </c>
      <c r="AH73">
        <f t="shared" si="44"/>
        <v>0</v>
      </c>
      <c r="AI73">
        <f t="shared" si="44"/>
        <v>0</v>
      </c>
      <c r="AJ73">
        <f t="shared" si="44"/>
        <v>0</v>
      </c>
      <c r="AK73">
        <f t="shared" si="44"/>
        <v>0</v>
      </c>
      <c r="AL73" s="31">
        <f>VLOOKUP($B$1,'Multipliers and Adjustments'!$A$70:$I$86,TRUNC(COLUMN(AL$2)/5)+2,FALSE)*SUMIFS('EPA Data'!$I:$I,'EPA Data'!$D:$D,'Country Selector'!$A$2,'EPA Data'!$J:$J,$B$1,'EPA Data'!$C:$C,AL$2,'EPA Data'!$G:$G,"&gt;="&amp;$A73,'EPA Data'!$G:$G,"&lt;"&amp;$B73)*unit_conv</f>
        <v>0</v>
      </c>
    </row>
    <row r="74" spans="1:38" x14ac:dyDescent="0.45">
      <c r="A74" s="12">
        <f t="shared" si="14"/>
        <v>1550</v>
      </c>
      <c r="B74" s="11">
        <f t="shared" si="38"/>
        <v>1600</v>
      </c>
      <c r="C74" s="31">
        <f>VLOOKUP($B$1,'Multipliers and Adjustments'!$A$70:$I$86,TRUNC(COLUMN(C$2)/5)+2,FALSE)*SUMIFS('EPA Data'!$I:$I,'EPA Data'!$D:$D,'Country Selector'!$A$2,'EPA Data'!$J:$J,$B$1,'EPA Data'!$C:$C,C$2,'EPA Data'!$G:$G,"&gt;="&amp;$A74,'EPA Data'!$G:$G,"&lt;"&amp;$B74)*unit_conv</f>
        <v>0</v>
      </c>
      <c r="D74">
        <f t="shared" si="37"/>
        <v>0</v>
      </c>
      <c r="E74">
        <f t="shared" si="37"/>
        <v>0</v>
      </c>
      <c r="F74">
        <f t="shared" si="37"/>
        <v>0</v>
      </c>
      <c r="G74">
        <f t="shared" si="37"/>
        <v>0</v>
      </c>
      <c r="H74" s="31">
        <f>VLOOKUP($B$1,'Multipliers and Adjustments'!$A$70:$I$86,TRUNC(COLUMN(H$2)/5)+2,FALSE)*SUMIFS('EPA Data'!$I:$I,'EPA Data'!$D:$D,'Country Selector'!$A$2,'EPA Data'!$J:$J,$B$1,'EPA Data'!$C:$C,H$2,'EPA Data'!$G:$G,"&gt;="&amp;$A74,'EPA Data'!$G:$G,"&lt;"&amp;$B74)*unit_conv</f>
        <v>0</v>
      </c>
      <c r="I74">
        <f t="shared" si="39"/>
        <v>0</v>
      </c>
      <c r="J74">
        <f t="shared" si="39"/>
        <v>0</v>
      </c>
      <c r="K74">
        <f t="shared" si="39"/>
        <v>0</v>
      </c>
      <c r="L74">
        <f t="shared" si="39"/>
        <v>0</v>
      </c>
      <c r="M74" s="31">
        <f>VLOOKUP($B$1,'Multipliers and Adjustments'!$A$70:$I$86,TRUNC(COLUMN(M$2)/5)+2,FALSE)*SUMIFS('EPA Data'!$I:$I,'EPA Data'!$D:$D,'Country Selector'!$A$2,'EPA Data'!$J:$J,$B$1,'EPA Data'!$C:$C,M$2,'EPA Data'!$G:$G,"&gt;="&amp;$A74,'EPA Data'!$G:$G,"&lt;"&amp;$B74)*unit_conv</f>
        <v>0</v>
      </c>
      <c r="N74">
        <f t="shared" si="40"/>
        <v>0</v>
      </c>
      <c r="O74">
        <f t="shared" si="40"/>
        <v>0</v>
      </c>
      <c r="P74">
        <f t="shared" si="40"/>
        <v>0</v>
      </c>
      <c r="Q74">
        <f t="shared" si="40"/>
        <v>0</v>
      </c>
      <c r="R74" s="31">
        <f>VLOOKUP($B$1,'Multipliers and Adjustments'!$A$70:$I$86,TRUNC(COLUMN(R$2)/5)+2,FALSE)*SUMIFS('EPA Data'!$I:$I,'EPA Data'!$D:$D,'Country Selector'!$A$2,'EPA Data'!$J:$J,$B$1,'EPA Data'!$C:$C,R$2,'EPA Data'!$G:$G,"&gt;="&amp;$A74,'EPA Data'!$G:$G,"&lt;"&amp;$B74)*unit_conv</f>
        <v>0</v>
      </c>
      <c r="S74">
        <f t="shared" si="41"/>
        <v>0</v>
      </c>
      <c r="T74">
        <f t="shared" si="41"/>
        <v>0</v>
      </c>
      <c r="U74">
        <f t="shared" si="41"/>
        <v>0</v>
      </c>
      <c r="V74">
        <f t="shared" si="41"/>
        <v>0</v>
      </c>
      <c r="W74" s="31">
        <f>VLOOKUP($B$1,'Multipliers and Adjustments'!$A$70:$I$86,TRUNC(COLUMN(W$2)/5)+2,FALSE)*SUMIFS('EPA Data'!$I:$I,'EPA Data'!$D:$D,'Country Selector'!$A$2,'EPA Data'!$J:$J,$B$1,'EPA Data'!$C:$C,W$2,'EPA Data'!$G:$G,"&gt;="&amp;$A74,'EPA Data'!$G:$G,"&lt;"&amp;$B74)*unit_conv</f>
        <v>0</v>
      </c>
      <c r="X74">
        <f t="shared" si="42"/>
        <v>0</v>
      </c>
      <c r="Y74">
        <f t="shared" si="42"/>
        <v>0</v>
      </c>
      <c r="Z74">
        <f t="shared" si="42"/>
        <v>0</v>
      </c>
      <c r="AA74">
        <f t="shared" si="42"/>
        <v>0</v>
      </c>
      <c r="AB74" s="31">
        <f>VLOOKUP($B$1,'Multipliers and Adjustments'!$A$70:$I$86,TRUNC(COLUMN(AB$2)/5)+2,FALSE)*SUMIFS('EPA Data'!$I:$I,'EPA Data'!$D:$D,'Country Selector'!$A$2,'EPA Data'!$J:$J,$B$1,'EPA Data'!$C:$C,AB$2,'EPA Data'!$G:$G,"&gt;="&amp;$A74,'EPA Data'!$G:$G,"&lt;"&amp;$B74)*unit_conv</f>
        <v>0</v>
      </c>
      <c r="AC74">
        <f t="shared" si="43"/>
        <v>0</v>
      </c>
      <c r="AD74">
        <f t="shared" si="43"/>
        <v>0</v>
      </c>
      <c r="AE74">
        <f t="shared" si="43"/>
        <v>0</v>
      </c>
      <c r="AF74">
        <f t="shared" si="43"/>
        <v>0</v>
      </c>
      <c r="AG74" s="31">
        <f>VLOOKUP($B$1,'Multipliers and Adjustments'!$A$70:$I$86,TRUNC(COLUMN(AG$2)/5)+2,FALSE)*SUMIFS('EPA Data'!$I:$I,'EPA Data'!$D:$D,'Country Selector'!$A$2,'EPA Data'!$J:$J,$B$1,'EPA Data'!$C:$C,AG$2,'EPA Data'!$G:$G,"&gt;="&amp;$A74,'EPA Data'!$G:$G,"&lt;"&amp;$B74)*unit_conv</f>
        <v>0</v>
      </c>
      <c r="AH74">
        <f t="shared" si="44"/>
        <v>0</v>
      </c>
      <c r="AI74">
        <f t="shared" si="44"/>
        <v>0</v>
      </c>
      <c r="AJ74">
        <f t="shared" si="44"/>
        <v>0</v>
      </c>
      <c r="AK74">
        <f t="shared" si="44"/>
        <v>0</v>
      </c>
      <c r="AL74" s="31">
        <f>VLOOKUP($B$1,'Multipliers and Adjustments'!$A$70:$I$86,TRUNC(COLUMN(AL$2)/5)+2,FALSE)*SUMIFS('EPA Data'!$I:$I,'EPA Data'!$D:$D,'Country Selector'!$A$2,'EPA Data'!$J:$J,$B$1,'EPA Data'!$C:$C,AL$2,'EPA Data'!$G:$G,"&gt;="&amp;$A74,'EPA Data'!$G:$G,"&lt;"&amp;$B74)*unit_conv</f>
        <v>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AL74"/>
  <sheetViews>
    <sheetView workbookViewId="0"/>
  </sheetViews>
  <sheetFormatPr defaultRowHeight="14.25" x14ac:dyDescent="0.45"/>
  <cols>
    <col min="1" max="2" width="24.265625" style="12" customWidth="1"/>
  </cols>
  <sheetData>
    <row r="1" spans="1:38" x14ac:dyDescent="0.45">
      <c r="A1" s="14" t="s">
        <v>621</v>
      </c>
      <c r="B1" s="14" t="s">
        <v>624</v>
      </c>
      <c r="C1" s="65" t="s">
        <v>851</v>
      </c>
    </row>
    <row r="2" spans="1:38" s="2" customFormat="1" x14ac:dyDescent="0.45">
      <c r="A2" s="10" t="s">
        <v>619</v>
      </c>
      <c r="B2" s="10" t="s">
        <v>620</v>
      </c>
      <c r="C2" s="2">
        <v>2015</v>
      </c>
      <c r="D2" s="2">
        <v>2016</v>
      </c>
      <c r="E2" s="2">
        <v>2017</v>
      </c>
      <c r="F2" s="2">
        <v>2018</v>
      </c>
      <c r="G2" s="2">
        <v>2019</v>
      </c>
      <c r="H2" s="2">
        <v>2020</v>
      </c>
      <c r="I2" s="2">
        <v>2021</v>
      </c>
      <c r="J2" s="2">
        <v>2022</v>
      </c>
      <c r="K2" s="2">
        <v>2023</v>
      </c>
      <c r="L2" s="2">
        <v>2024</v>
      </c>
      <c r="M2" s="2">
        <v>2025</v>
      </c>
      <c r="N2" s="2">
        <v>2026</v>
      </c>
      <c r="O2" s="2">
        <v>2027</v>
      </c>
      <c r="P2" s="2">
        <v>2028</v>
      </c>
      <c r="Q2" s="2">
        <v>2029</v>
      </c>
      <c r="R2" s="2">
        <v>2030</v>
      </c>
      <c r="S2" s="2">
        <v>2031</v>
      </c>
      <c r="T2" s="2">
        <v>2032</v>
      </c>
      <c r="U2" s="2">
        <v>2033</v>
      </c>
      <c r="V2" s="2">
        <v>2034</v>
      </c>
      <c r="W2" s="2">
        <v>2035</v>
      </c>
      <c r="X2" s="2">
        <v>2036</v>
      </c>
      <c r="Y2" s="2">
        <v>2037</v>
      </c>
      <c r="Z2" s="2">
        <v>2038</v>
      </c>
      <c r="AA2" s="2">
        <v>2039</v>
      </c>
      <c r="AB2" s="2">
        <v>2040</v>
      </c>
      <c r="AC2" s="2">
        <v>2041</v>
      </c>
      <c r="AD2" s="2">
        <v>2042</v>
      </c>
      <c r="AE2" s="2">
        <v>2043</v>
      </c>
      <c r="AF2" s="2">
        <v>2044</v>
      </c>
      <c r="AG2" s="2">
        <v>2045</v>
      </c>
      <c r="AH2" s="2">
        <v>2046</v>
      </c>
      <c r="AI2" s="2">
        <v>2047</v>
      </c>
      <c r="AJ2" s="2">
        <v>2048</v>
      </c>
      <c r="AK2" s="2">
        <v>2049</v>
      </c>
      <c r="AL2" s="2">
        <v>2050</v>
      </c>
    </row>
    <row r="3" spans="1:38" x14ac:dyDescent="0.45">
      <c r="A3" s="11">
        <v>-1150</v>
      </c>
      <c r="B3" s="11">
        <f>A3+50</f>
        <v>-1100</v>
      </c>
      <c r="C3" s="31">
        <f>VLOOKUP($B$1,'Multipliers and Adjustments'!$A$70:$I$86,TRUNC(COLUMN(C$2)/5)+2,FALSE)*SUMIFS('EPA Data'!$I:$I,'EPA Data'!$D:$D,'Country Selector'!$A$2,'EPA Data'!$J:$J,$B$1,'EPA Data'!$C:$C,C$2,'EPA Data'!$G:$G,"&gt;="&amp;$A3,'EPA Data'!$G:$G,"&lt;"&amp;$B3)*unit_conv</f>
        <v>0</v>
      </c>
      <c r="D3">
        <f t="shared" ref="D3:G17" si="0">C3+($H3-$C3)/5</f>
        <v>0</v>
      </c>
      <c r="E3">
        <f t="shared" si="0"/>
        <v>0</v>
      </c>
      <c r="F3">
        <f t="shared" si="0"/>
        <v>0</v>
      </c>
      <c r="G3">
        <f t="shared" si="0"/>
        <v>0</v>
      </c>
      <c r="H3" s="31">
        <f>VLOOKUP($B$1,'Multipliers and Adjustments'!$A$70:$I$86,TRUNC(COLUMN(H$2)/5)+2,FALSE)*SUMIFS('EPA Data'!$I:$I,'EPA Data'!$D:$D,'Country Selector'!$A$2,'EPA Data'!$J:$J,$B$1,'EPA Data'!$C:$C,H$2,'EPA Data'!$G:$G,"&gt;="&amp;$A3,'EPA Data'!$G:$G,"&lt;"&amp;$B3)*unit_conv</f>
        <v>0</v>
      </c>
      <c r="I3">
        <f>H3+($M3-$H3)/5</f>
        <v>0</v>
      </c>
      <c r="J3">
        <f t="shared" ref="J3:L3" si="1">I3+($M3-$H3)/5</f>
        <v>0</v>
      </c>
      <c r="K3">
        <f t="shared" si="1"/>
        <v>0</v>
      </c>
      <c r="L3">
        <f t="shared" si="1"/>
        <v>0</v>
      </c>
      <c r="M3" s="31">
        <f>VLOOKUP($B$1,'Multipliers and Adjustments'!$A$70:$I$86,TRUNC(COLUMN(M$2)/5)+2,FALSE)*SUMIFS('EPA Data'!$I:$I,'EPA Data'!$D:$D,'Country Selector'!$A$2,'EPA Data'!$J:$J,$B$1,'EPA Data'!$C:$C,M$2,'EPA Data'!$G:$G,"&gt;="&amp;$A3,'EPA Data'!$G:$G,"&lt;"&amp;$B3)*unit_conv</f>
        <v>0</v>
      </c>
      <c r="N3">
        <f>M3+($R3-$M3)/5</f>
        <v>0</v>
      </c>
      <c r="O3">
        <f t="shared" ref="O3:Q3" si="2">N3+($R3-$M3)/5</f>
        <v>0</v>
      </c>
      <c r="P3">
        <f t="shared" si="2"/>
        <v>0</v>
      </c>
      <c r="Q3">
        <f t="shared" si="2"/>
        <v>0</v>
      </c>
      <c r="R3" s="31">
        <f>VLOOKUP($B$1,'Multipliers and Adjustments'!$A$70:$I$86,TRUNC(COLUMN(R$2)/5)+2,FALSE)*SUMIFS('EPA Data'!$I:$I,'EPA Data'!$D:$D,'Country Selector'!$A$2,'EPA Data'!$J:$J,$B$1,'EPA Data'!$C:$C,R$2,'EPA Data'!$G:$G,"&gt;="&amp;$A3,'EPA Data'!$G:$G,"&lt;"&amp;$B3)*unit_conv</f>
        <v>0</v>
      </c>
      <c r="S3">
        <f>R3+($W3-$R3)/5</f>
        <v>0</v>
      </c>
      <c r="T3">
        <f t="shared" ref="T3:V3" si="3">S3+($W3-$R3)/5</f>
        <v>0</v>
      </c>
      <c r="U3">
        <f t="shared" si="3"/>
        <v>0</v>
      </c>
      <c r="V3">
        <f t="shared" si="3"/>
        <v>0</v>
      </c>
      <c r="W3" s="31">
        <f>VLOOKUP($B$1,'Multipliers and Adjustments'!$A$70:$I$86,TRUNC(COLUMN(W$2)/5)+2,FALSE)*SUMIFS('EPA Data'!$I:$I,'EPA Data'!$D:$D,'Country Selector'!$A$2,'EPA Data'!$J:$J,$B$1,'EPA Data'!$C:$C,W$2,'EPA Data'!$G:$G,"&gt;="&amp;$A3,'EPA Data'!$G:$G,"&lt;"&amp;$B3)*unit_conv</f>
        <v>0</v>
      </c>
      <c r="X3">
        <f>W3+($AB3-$W3)/5</f>
        <v>0</v>
      </c>
      <c r="Y3">
        <f t="shared" ref="Y3:AA3" si="4">X3+($AB3-$W3)/5</f>
        <v>0</v>
      </c>
      <c r="Z3">
        <f t="shared" si="4"/>
        <v>0</v>
      </c>
      <c r="AA3">
        <f t="shared" si="4"/>
        <v>0</v>
      </c>
      <c r="AB3" s="31">
        <f>VLOOKUP($B$1,'Multipliers and Adjustments'!$A$70:$I$86,TRUNC(COLUMN(AB$2)/5)+2,FALSE)*SUMIFS('EPA Data'!$I:$I,'EPA Data'!$D:$D,'Country Selector'!$A$2,'EPA Data'!$J:$J,$B$1,'EPA Data'!$C:$C,AB$2,'EPA Data'!$G:$G,"&gt;="&amp;$A3,'EPA Data'!$G:$G,"&lt;"&amp;$B3)*unit_conv</f>
        <v>0</v>
      </c>
      <c r="AC3">
        <f>AB3+($AG3-$AB3)/5</f>
        <v>0</v>
      </c>
      <c r="AD3">
        <f t="shared" ref="AD3:AF3" si="5">AC3+($AG3-$AB3)/5</f>
        <v>0</v>
      </c>
      <c r="AE3">
        <f t="shared" si="5"/>
        <v>0</v>
      </c>
      <c r="AF3">
        <f t="shared" si="5"/>
        <v>0</v>
      </c>
      <c r="AG3" s="31">
        <f>VLOOKUP($B$1,'Multipliers and Adjustments'!$A$70:$I$86,TRUNC(COLUMN(AG$2)/5)+2,FALSE)*SUMIFS('EPA Data'!$I:$I,'EPA Data'!$D:$D,'Country Selector'!$A$2,'EPA Data'!$J:$J,$B$1,'EPA Data'!$C:$C,AG$2,'EPA Data'!$G:$G,"&gt;="&amp;$A3,'EPA Data'!$G:$G,"&lt;"&amp;$B3)*unit_conv</f>
        <v>0</v>
      </c>
      <c r="AH3">
        <f>AG3+($AL3-$AG3)/5</f>
        <v>0</v>
      </c>
      <c r="AI3">
        <f t="shared" ref="AI3:AK3" si="6">AH3+($AL3-$AG3)/5</f>
        <v>0</v>
      </c>
      <c r="AJ3">
        <f t="shared" si="6"/>
        <v>0</v>
      </c>
      <c r="AK3">
        <f t="shared" si="6"/>
        <v>0</v>
      </c>
      <c r="AL3" s="31">
        <f>VLOOKUP($B$1,'Multipliers and Adjustments'!$A$70:$I$86,TRUNC(COLUMN(AL$2)/5)+2,FALSE)*SUMIFS('EPA Data'!$I:$I,'EPA Data'!$D:$D,'Country Selector'!$A$2,'EPA Data'!$J:$J,$B$1,'EPA Data'!$C:$C,AL$2,'EPA Data'!$G:$G,"&gt;="&amp;$A3,'EPA Data'!$G:$G,"&lt;"&amp;$B3)*unit_conv</f>
        <v>0</v>
      </c>
    </row>
    <row r="4" spans="1:38" x14ac:dyDescent="0.45">
      <c r="A4" s="12">
        <f>B3</f>
        <v>-1100</v>
      </c>
      <c r="B4" s="11">
        <f t="shared" ref="B4:B67" si="7">A4+50</f>
        <v>-1050</v>
      </c>
      <c r="C4" s="31">
        <f>VLOOKUP($B$1,'Multipliers and Adjustments'!$A$70:$I$86,TRUNC(COLUMN(C$2)/5)+2,FALSE)*SUMIFS('EPA Data'!$I:$I,'EPA Data'!$D:$D,'Country Selector'!$A$2,'EPA Data'!$J:$J,$B$1,'EPA Data'!$C:$C,C$2,'EPA Data'!$G:$G,"&gt;="&amp;$A4,'EPA Data'!$G:$G,"&lt;"&amp;$B4)*unit_conv</f>
        <v>0</v>
      </c>
      <c r="D4">
        <f t="shared" si="0"/>
        <v>0</v>
      </c>
      <c r="E4">
        <f t="shared" si="0"/>
        <v>0</v>
      </c>
      <c r="F4">
        <f t="shared" si="0"/>
        <v>0</v>
      </c>
      <c r="G4">
        <f t="shared" si="0"/>
        <v>0</v>
      </c>
      <c r="H4" s="31">
        <f>VLOOKUP($B$1,'Multipliers and Adjustments'!$A$70:$I$86,TRUNC(COLUMN(H$2)/5)+2,FALSE)*SUMIFS('EPA Data'!$I:$I,'EPA Data'!$D:$D,'Country Selector'!$A$2,'EPA Data'!$J:$J,$B$1,'EPA Data'!$C:$C,H$2,'EPA Data'!$G:$G,"&gt;="&amp;$A4,'EPA Data'!$G:$G,"&lt;"&amp;$B4)*unit_conv</f>
        <v>0</v>
      </c>
      <c r="I4">
        <f t="shared" ref="I4:L19" si="8">H4+($M4-$H4)/5</f>
        <v>0</v>
      </c>
      <c r="J4">
        <f t="shared" si="8"/>
        <v>0</v>
      </c>
      <c r="K4">
        <f t="shared" si="8"/>
        <v>0</v>
      </c>
      <c r="L4">
        <f t="shared" si="8"/>
        <v>0</v>
      </c>
      <c r="M4" s="31">
        <f>VLOOKUP($B$1,'Multipliers and Adjustments'!$A$70:$I$86,TRUNC(COLUMN(M$2)/5)+2,FALSE)*SUMIFS('EPA Data'!$I:$I,'EPA Data'!$D:$D,'Country Selector'!$A$2,'EPA Data'!$J:$J,$B$1,'EPA Data'!$C:$C,M$2,'EPA Data'!$G:$G,"&gt;="&amp;$A4,'EPA Data'!$G:$G,"&lt;"&amp;$B4)*unit_conv</f>
        <v>0</v>
      </c>
      <c r="N4">
        <f t="shared" ref="N4:Q19" si="9">M4+($R4-$M4)/5</f>
        <v>0</v>
      </c>
      <c r="O4">
        <f t="shared" si="9"/>
        <v>0</v>
      </c>
      <c r="P4">
        <f t="shared" si="9"/>
        <v>0</v>
      </c>
      <c r="Q4">
        <f t="shared" si="9"/>
        <v>0</v>
      </c>
      <c r="R4" s="31">
        <f>VLOOKUP($B$1,'Multipliers and Adjustments'!$A$70:$I$86,TRUNC(COLUMN(R$2)/5)+2,FALSE)*SUMIFS('EPA Data'!$I:$I,'EPA Data'!$D:$D,'Country Selector'!$A$2,'EPA Data'!$J:$J,$B$1,'EPA Data'!$C:$C,R$2,'EPA Data'!$G:$G,"&gt;="&amp;$A4,'EPA Data'!$G:$G,"&lt;"&amp;$B4)*unit_conv</f>
        <v>0</v>
      </c>
      <c r="S4">
        <f t="shared" ref="S4:V19" si="10">R4+($W4-$R4)/5</f>
        <v>0</v>
      </c>
      <c r="T4">
        <f t="shared" si="10"/>
        <v>0</v>
      </c>
      <c r="U4">
        <f t="shared" si="10"/>
        <v>0</v>
      </c>
      <c r="V4">
        <f t="shared" si="10"/>
        <v>0</v>
      </c>
      <c r="W4" s="31">
        <f>VLOOKUP($B$1,'Multipliers and Adjustments'!$A$70:$I$86,TRUNC(COLUMN(W$2)/5)+2,FALSE)*SUMIFS('EPA Data'!$I:$I,'EPA Data'!$D:$D,'Country Selector'!$A$2,'EPA Data'!$J:$J,$B$1,'EPA Data'!$C:$C,W$2,'EPA Data'!$G:$G,"&gt;="&amp;$A4,'EPA Data'!$G:$G,"&lt;"&amp;$B4)*unit_conv</f>
        <v>0</v>
      </c>
      <c r="X4">
        <f t="shared" ref="X4:AA19" si="11">W4+($AB4-$W4)/5</f>
        <v>0</v>
      </c>
      <c r="Y4">
        <f t="shared" si="11"/>
        <v>0</v>
      </c>
      <c r="Z4">
        <f t="shared" si="11"/>
        <v>0</v>
      </c>
      <c r="AA4">
        <f t="shared" si="11"/>
        <v>0</v>
      </c>
      <c r="AB4" s="31">
        <f>VLOOKUP($B$1,'Multipliers and Adjustments'!$A$70:$I$86,TRUNC(COLUMN(AB$2)/5)+2,FALSE)*SUMIFS('EPA Data'!$I:$I,'EPA Data'!$D:$D,'Country Selector'!$A$2,'EPA Data'!$J:$J,$B$1,'EPA Data'!$C:$C,AB$2,'EPA Data'!$G:$G,"&gt;="&amp;$A4,'EPA Data'!$G:$G,"&lt;"&amp;$B4)*unit_conv</f>
        <v>0</v>
      </c>
      <c r="AC4">
        <f t="shared" ref="AC4:AF19" si="12">AB4+($AG4-$AB4)/5</f>
        <v>0</v>
      </c>
      <c r="AD4">
        <f t="shared" si="12"/>
        <v>0</v>
      </c>
      <c r="AE4">
        <f t="shared" si="12"/>
        <v>0</v>
      </c>
      <c r="AF4">
        <f t="shared" si="12"/>
        <v>0</v>
      </c>
      <c r="AG4" s="31">
        <f>VLOOKUP($B$1,'Multipliers and Adjustments'!$A$70:$I$86,TRUNC(COLUMN(AG$2)/5)+2,FALSE)*SUMIFS('EPA Data'!$I:$I,'EPA Data'!$D:$D,'Country Selector'!$A$2,'EPA Data'!$J:$J,$B$1,'EPA Data'!$C:$C,AG$2,'EPA Data'!$G:$G,"&gt;="&amp;$A4,'EPA Data'!$G:$G,"&lt;"&amp;$B4)*unit_conv</f>
        <v>0</v>
      </c>
      <c r="AH4">
        <f t="shared" ref="AH4:AK19" si="13">AG4+($AL4-$AG4)/5</f>
        <v>0</v>
      </c>
      <c r="AI4">
        <f t="shared" si="13"/>
        <v>0</v>
      </c>
      <c r="AJ4">
        <f t="shared" si="13"/>
        <v>0</v>
      </c>
      <c r="AK4">
        <f t="shared" si="13"/>
        <v>0</v>
      </c>
      <c r="AL4" s="31">
        <f>VLOOKUP($B$1,'Multipliers and Adjustments'!$A$70:$I$86,TRUNC(COLUMN(AL$2)/5)+2,FALSE)*SUMIFS('EPA Data'!$I:$I,'EPA Data'!$D:$D,'Country Selector'!$A$2,'EPA Data'!$J:$J,$B$1,'EPA Data'!$C:$C,AL$2,'EPA Data'!$G:$G,"&gt;="&amp;$A4,'EPA Data'!$G:$G,"&lt;"&amp;$B4)*unit_conv</f>
        <v>0</v>
      </c>
    </row>
    <row r="5" spans="1:38" x14ac:dyDescent="0.45">
      <c r="A5" s="12">
        <f t="shared" ref="A5:A74" si="14">B4</f>
        <v>-1050</v>
      </c>
      <c r="B5" s="11">
        <f t="shared" si="7"/>
        <v>-1000</v>
      </c>
      <c r="C5" s="31">
        <f>VLOOKUP($B$1,'Multipliers and Adjustments'!$A$70:$I$86,TRUNC(COLUMN(C$2)/5)+2,FALSE)*SUMIFS('EPA Data'!$I:$I,'EPA Data'!$D:$D,'Country Selector'!$A$2,'EPA Data'!$J:$J,$B$1,'EPA Data'!$C:$C,C$2,'EPA Data'!$G:$G,"&gt;="&amp;$A5,'EPA Data'!$G:$G,"&lt;"&amp;$B5)*unit_conv</f>
        <v>0</v>
      </c>
      <c r="D5">
        <f t="shared" si="0"/>
        <v>0</v>
      </c>
      <c r="E5">
        <f t="shared" si="0"/>
        <v>0</v>
      </c>
      <c r="F5">
        <f t="shared" si="0"/>
        <v>0</v>
      </c>
      <c r="G5">
        <f t="shared" si="0"/>
        <v>0</v>
      </c>
      <c r="H5" s="31">
        <f>VLOOKUP($B$1,'Multipliers and Adjustments'!$A$70:$I$86,TRUNC(COLUMN(H$2)/5)+2,FALSE)*SUMIFS('EPA Data'!$I:$I,'EPA Data'!$D:$D,'Country Selector'!$A$2,'EPA Data'!$J:$J,$B$1,'EPA Data'!$C:$C,H$2,'EPA Data'!$G:$G,"&gt;="&amp;$A5,'EPA Data'!$G:$G,"&lt;"&amp;$B5)*unit_conv</f>
        <v>0</v>
      </c>
      <c r="I5">
        <f t="shared" si="8"/>
        <v>0</v>
      </c>
      <c r="J5">
        <f t="shared" si="8"/>
        <v>0</v>
      </c>
      <c r="K5">
        <f t="shared" si="8"/>
        <v>0</v>
      </c>
      <c r="L5">
        <f t="shared" si="8"/>
        <v>0</v>
      </c>
      <c r="M5" s="31">
        <f>VLOOKUP($B$1,'Multipliers and Adjustments'!$A$70:$I$86,TRUNC(COLUMN(M$2)/5)+2,FALSE)*SUMIFS('EPA Data'!$I:$I,'EPA Data'!$D:$D,'Country Selector'!$A$2,'EPA Data'!$J:$J,$B$1,'EPA Data'!$C:$C,M$2,'EPA Data'!$G:$G,"&gt;="&amp;$A5,'EPA Data'!$G:$G,"&lt;"&amp;$B5)*unit_conv</f>
        <v>0</v>
      </c>
      <c r="N5">
        <f t="shared" si="9"/>
        <v>0</v>
      </c>
      <c r="O5">
        <f t="shared" si="9"/>
        <v>0</v>
      </c>
      <c r="P5">
        <f t="shared" si="9"/>
        <v>0</v>
      </c>
      <c r="Q5">
        <f t="shared" si="9"/>
        <v>0</v>
      </c>
      <c r="R5" s="31">
        <f>VLOOKUP($B$1,'Multipliers and Adjustments'!$A$70:$I$86,TRUNC(COLUMN(R$2)/5)+2,FALSE)*SUMIFS('EPA Data'!$I:$I,'EPA Data'!$D:$D,'Country Selector'!$A$2,'EPA Data'!$J:$J,$B$1,'EPA Data'!$C:$C,R$2,'EPA Data'!$G:$G,"&gt;="&amp;$A5,'EPA Data'!$G:$G,"&lt;"&amp;$B5)*unit_conv</f>
        <v>0</v>
      </c>
      <c r="S5">
        <f t="shared" si="10"/>
        <v>0</v>
      </c>
      <c r="T5">
        <f t="shared" si="10"/>
        <v>0</v>
      </c>
      <c r="U5">
        <f t="shared" si="10"/>
        <v>0</v>
      </c>
      <c r="V5">
        <f t="shared" si="10"/>
        <v>0</v>
      </c>
      <c r="W5" s="31">
        <f>VLOOKUP($B$1,'Multipliers and Adjustments'!$A$70:$I$86,TRUNC(COLUMN(W$2)/5)+2,FALSE)*SUMIFS('EPA Data'!$I:$I,'EPA Data'!$D:$D,'Country Selector'!$A$2,'EPA Data'!$J:$J,$B$1,'EPA Data'!$C:$C,W$2,'EPA Data'!$G:$G,"&gt;="&amp;$A5,'EPA Data'!$G:$G,"&lt;"&amp;$B5)*unit_conv</f>
        <v>0</v>
      </c>
      <c r="X5">
        <f t="shared" si="11"/>
        <v>0</v>
      </c>
      <c r="Y5">
        <f t="shared" si="11"/>
        <v>0</v>
      </c>
      <c r="Z5">
        <f t="shared" si="11"/>
        <v>0</v>
      </c>
      <c r="AA5">
        <f t="shared" si="11"/>
        <v>0</v>
      </c>
      <c r="AB5" s="31">
        <f>VLOOKUP($B$1,'Multipliers and Adjustments'!$A$70:$I$86,TRUNC(COLUMN(AB$2)/5)+2,FALSE)*SUMIFS('EPA Data'!$I:$I,'EPA Data'!$D:$D,'Country Selector'!$A$2,'EPA Data'!$J:$J,$B$1,'EPA Data'!$C:$C,AB$2,'EPA Data'!$G:$G,"&gt;="&amp;$A5,'EPA Data'!$G:$G,"&lt;"&amp;$B5)*unit_conv</f>
        <v>0</v>
      </c>
      <c r="AC5">
        <f t="shared" si="12"/>
        <v>0</v>
      </c>
      <c r="AD5">
        <f t="shared" si="12"/>
        <v>0</v>
      </c>
      <c r="AE5">
        <f t="shared" si="12"/>
        <v>0</v>
      </c>
      <c r="AF5">
        <f t="shared" si="12"/>
        <v>0</v>
      </c>
      <c r="AG5" s="31">
        <f>VLOOKUP($B$1,'Multipliers and Adjustments'!$A$70:$I$86,TRUNC(COLUMN(AG$2)/5)+2,FALSE)*SUMIFS('EPA Data'!$I:$I,'EPA Data'!$D:$D,'Country Selector'!$A$2,'EPA Data'!$J:$J,$B$1,'EPA Data'!$C:$C,AG$2,'EPA Data'!$G:$G,"&gt;="&amp;$A5,'EPA Data'!$G:$G,"&lt;"&amp;$B5)*unit_conv</f>
        <v>0</v>
      </c>
      <c r="AH5">
        <f t="shared" si="13"/>
        <v>0</v>
      </c>
      <c r="AI5">
        <f t="shared" si="13"/>
        <v>0</v>
      </c>
      <c r="AJ5">
        <f t="shared" si="13"/>
        <v>0</v>
      </c>
      <c r="AK5">
        <f t="shared" si="13"/>
        <v>0</v>
      </c>
      <c r="AL5" s="31">
        <f>VLOOKUP($B$1,'Multipliers and Adjustments'!$A$70:$I$86,TRUNC(COLUMN(AL$2)/5)+2,FALSE)*SUMIFS('EPA Data'!$I:$I,'EPA Data'!$D:$D,'Country Selector'!$A$2,'EPA Data'!$J:$J,$B$1,'EPA Data'!$C:$C,AL$2,'EPA Data'!$G:$G,"&gt;="&amp;$A5,'EPA Data'!$G:$G,"&lt;"&amp;$B5)*unit_conv</f>
        <v>0</v>
      </c>
    </row>
    <row r="6" spans="1:38" x14ac:dyDescent="0.45">
      <c r="A6" s="12">
        <f t="shared" si="14"/>
        <v>-1000</v>
      </c>
      <c r="B6" s="11">
        <f t="shared" si="7"/>
        <v>-950</v>
      </c>
      <c r="C6" s="31">
        <f>VLOOKUP($B$1,'Multipliers and Adjustments'!$A$70:$I$86,TRUNC(COLUMN(C$2)/5)+2,FALSE)*SUMIFS('EPA Data'!$I:$I,'EPA Data'!$D:$D,'Country Selector'!$A$2,'EPA Data'!$J:$J,$B$1,'EPA Data'!$C:$C,C$2,'EPA Data'!$G:$G,"&gt;="&amp;$A6,'EPA Data'!$G:$G,"&lt;"&amp;$B6)*unit_conv</f>
        <v>0</v>
      </c>
      <c r="D6">
        <f t="shared" si="0"/>
        <v>0</v>
      </c>
      <c r="E6">
        <f t="shared" si="0"/>
        <v>0</v>
      </c>
      <c r="F6">
        <f t="shared" si="0"/>
        <v>0</v>
      </c>
      <c r="G6">
        <f t="shared" si="0"/>
        <v>0</v>
      </c>
      <c r="H6" s="31">
        <f>VLOOKUP($B$1,'Multipliers and Adjustments'!$A$70:$I$86,TRUNC(COLUMN(H$2)/5)+2,FALSE)*SUMIFS('EPA Data'!$I:$I,'EPA Data'!$D:$D,'Country Selector'!$A$2,'EPA Data'!$J:$J,$B$1,'EPA Data'!$C:$C,H$2,'EPA Data'!$G:$G,"&gt;="&amp;$A6,'EPA Data'!$G:$G,"&lt;"&amp;$B6)*unit_conv</f>
        <v>0</v>
      </c>
      <c r="I6">
        <f t="shared" si="8"/>
        <v>0</v>
      </c>
      <c r="J6">
        <f t="shared" si="8"/>
        <v>0</v>
      </c>
      <c r="K6">
        <f t="shared" si="8"/>
        <v>0</v>
      </c>
      <c r="L6">
        <f t="shared" si="8"/>
        <v>0</v>
      </c>
      <c r="M6" s="31">
        <f>VLOOKUP($B$1,'Multipliers and Adjustments'!$A$70:$I$86,TRUNC(COLUMN(M$2)/5)+2,FALSE)*SUMIFS('EPA Data'!$I:$I,'EPA Data'!$D:$D,'Country Selector'!$A$2,'EPA Data'!$J:$J,$B$1,'EPA Data'!$C:$C,M$2,'EPA Data'!$G:$G,"&gt;="&amp;$A6,'EPA Data'!$G:$G,"&lt;"&amp;$B6)*unit_conv</f>
        <v>0</v>
      </c>
      <c r="N6">
        <f t="shared" si="9"/>
        <v>0</v>
      </c>
      <c r="O6">
        <f t="shared" si="9"/>
        <v>0</v>
      </c>
      <c r="P6">
        <f t="shared" si="9"/>
        <v>0</v>
      </c>
      <c r="Q6">
        <f t="shared" si="9"/>
        <v>0</v>
      </c>
      <c r="R6" s="31">
        <f>VLOOKUP($B$1,'Multipliers and Adjustments'!$A$70:$I$86,TRUNC(COLUMN(R$2)/5)+2,FALSE)*SUMIFS('EPA Data'!$I:$I,'EPA Data'!$D:$D,'Country Selector'!$A$2,'EPA Data'!$J:$J,$B$1,'EPA Data'!$C:$C,R$2,'EPA Data'!$G:$G,"&gt;="&amp;$A6,'EPA Data'!$G:$G,"&lt;"&amp;$B6)*unit_conv</f>
        <v>0</v>
      </c>
      <c r="S6">
        <f t="shared" si="10"/>
        <v>0</v>
      </c>
      <c r="T6">
        <f t="shared" si="10"/>
        <v>0</v>
      </c>
      <c r="U6">
        <f t="shared" si="10"/>
        <v>0</v>
      </c>
      <c r="V6">
        <f t="shared" si="10"/>
        <v>0</v>
      </c>
      <c r="W6" s="31">
        <f>VLOOKUP($B$1,'Multipliers and Adjustments'!$A$70:$I$86,TRUNC(COLUMN(W$2)/5)+2,FALSE)*SUMIFS('EPA Data'!$I:$I,'EPA Data'!$D:$D,'Country Selector'!$A$2,'EPA Data'!$J:$J,$B$1,'EPA Data'!$C:$C,W$2,'EPA Data'!$G:$G,"&gt;="&amp;$A6,'EPA Data'!$G:$G,"&lt;"&amp;$B6)*unit_conv</f>
        <v>0</v>
      </c>
      <c r="X6">
        <f t="shared" si="11"/>
        <v>0</v>
      </c>
      <c r="Y6">
        <f t="shared" si="11"/>
        <v>0</v>
      </c>
      <c r="Z6">
        <f t="shared" si="11"/>
        <v>0</v>
      </c>
      <c r="AA6">
        <f t="shared" si="11"/>
        <v>0</v>
      </c>
      <c r="AB6" s="31">
        <f>VLOOKUP($B$1,'Multipliers and Adjustments'!$A$70:$I$86,TRUNC(COLUMN(AB$2)/5)+2,FALSE)*SUMIFS('EPA Data'!$I:$I,'EPA Data'!$D:$D,'Country Selector'!$A$2,'EPA Data'!$J:$J,$B$1,'EPA Data'!$C:$C,AB$2,'EPA Data'!$G:$G,"&gt;="&amp;$A6,'EPA Data'!$G:$G,"&lt;"&amp;$B6)*unit_conv</f>
        <v>0</v>
      </c>
      <c r="AC6">
        <f t="shared" si="12"/>
        <v>0</v>
      </c>
      <c r="AD6">
        <f t="shared" si="12"/>
        <v>0</v>
      </c>
      <c r="AE6">
        <f t="shared" si="12"/>
        <v>0</v>
      </c>
      <c r="AF6">
        <f t="shared" si="12"/>
        <v>0</v>
      </c>
      <c r="AG6" s="31">
        <f>VLOOKUP($B$1,'Multipliers and Adjustments'!$A$70:$I$86,TRUNC(COLUMN(AG$2)/5)+2,FALSE)*SUMIFS('EPA Data'!$I:$I,'EPA Data'!$D:$D,'Country Selector'!$A$2,'EPA Data'!$J:$J,$B$1,'EPA Data'!$C:$C,AG$2,'EPA Data'!$G:$G,"&gt;="&amp;$A6,'EPA Data'!$G:$G,"&lt;"&amp;$B6)*unit_conv</f>
        <v>0</v>
      </c>
      <c r="AH6">
        <f t="shared" si="13"/>
        <v>0</v>
      </c>
      <c r="AI6">
        <f t="shared" si="13"/>
        <v>0</v>
      </c>
      <c r="AJ6">
        <f t="shared" si="13"/>
        <v>0</v>
      </c>
      <c r="AK6">
        <f t="shared" si="13"/>
        <v>0</v>
      </c>
      <c r="AL6" s="31">
        <f>VLOOKUP($B$1,'Multipliers and Adjustments'!$A$70:$I$86,TRUNC(COLUMN(AL$2)/5)+2,FALSE)*SUMIFS('EPA Data'!$I:$I,'EPA Data'!$D:$D,'Country Selector'!$A$2,'EPA Data'!$J:$J,$B$1,'EPA Data'!$C:$C,AL$2,'EPA Data'!$G:$G,"&gt;="&amp;$A6,'EPA Data'!$G:$G,"&lt;"&amp;$B6)*unit_conv</f>
        <v>0</v>
      </c>
    </row>
    <row r="7" spans="1:38" x14ac:dyDescent="0.45">
      <c r="A7" s="12">
        <f t="shared" si="14"/>
        <v>-950</v>
      </c>
      <c r="B7" s="11">
        <f t="shared" si="7"/>
        <v>-900</v>
      </c>
      <c r="C7" s="31">
        <f>VLOOKUP($B$1,'Multipliers and Adjustments'!$A$70:$I$86,TRUNC(COLUMN(C$2)/5)+2,FALSE)*SUMIFS('EPA Data'!$I:$I,'EPA Data'!$D:$D,'Country Selector'!$A$2,'EPA Data'!$J:$J,$B$1,'EPA Data'!$C:$C,C$2,'EPA Data'!$G:$G,"&gt;="&amp;$A7,'EPA Data'!$G:$G,"&lt;"&amp;$B7)*unit_conv</f>
        <v>0</v>
      </c>
      <c r="D7">
        <f t="shared" si="0"/>
        <v>0</v>
      </c>
      <c r="E7">
        <f t="shared" si="0"/>
        <v>0</v>
      </c>
      <c r="F7">
        <f t="shared" si="0"/>
        <v>0</v>
      </c>
      <c r="G7">
        <f t="shared" si="0"/>
        <v>0</v>
      </c>
      <c r="H7" s="31">
        <f>VLOOKUP($B$1,'Multipliers and Adjustments'!$A$70:$I$86,TRUNC(COLUMN(H$2)/5)+2,FALSE)*SUMIFS('EPA Data'!$I:$I,'EPA Data'!$D:$D,'Country Selector'!$A$2,'EPA Data'!$J:$J,$B$1,'EPA Data'!$C:$C,H$2,'EPA Data'!$G:$G,"&gt;="&amp;$A7,'EPA Data'!$G:$G,"&lt;"&amp;$B7)*unit_conv</f>
        <v>0</v>
      </c>
      <c r="I7">
        <f t="shared" si="8"/>
        <v>0</v>
      </c>
      <c r="J7">
        <f t="shared" si="8"/>
        <v>0</v>
      </c>
      <c r="K7">
        <f t="shared" si="8"/>
        <v>0</v>
      </c>
      <c r="L7">
        <f t="shared" si="8"/>
        <v>0</v>
      </c>
      <c r="M7" s="31">
        <f>VLOOKUP($B$1,'Multipliers and Adjustments'!$A$70:$I$86,TRUNC(COLUMN(M$2)/5)+2,FALSE)*SUMIFS('EPA Data'!$I:$I,'EPA Data'!$D:$D,'Country Selector'!$A$2,'EPA Data'!$J:$J,$B$1,'EPA Data'!$C:$C,M$2,'EPA Data'!$G:$G,"&gt;="&amp;$A7,'EPA Data'!$G:$G,"&lt;"&amp;$B7)*unit_conv</f>
        <v>0</v>
      </c>
      <c r="N7">
        <f t="shared" si="9"/>
        <v>0</v>
      </c>
      <c r="O7">
        <f t="shared" si="9"/>
        <v>0</v>
      </c>
      <c r="P7">
        <f t="shared" si="9"/>
        <v>0</v>
      </c>
      <c r="Q7">
        <f t="shared" si="9"/>
        <v>0</v>
      </c>
      <c r="R7" s="31">
        <f>VLOOKUP($B$1,'Multipliers and Adjustments'!$A$70:$I$86,TRUNC(COLUMN(R$2)/5)+2,FALSE)*SUMIFS('EPA Data'!$I:$I,'EPA Data'!$D:$D,'Country Selector'!$A$2,'EPA Data'!$J:$J,$B$1,'EPA Data'!$C:$C,R$2,'EPA Data'!$G:$G,"&gt;="&amp;$A7,'EPA Data'!$G:$G,"&lt;"&amp;$B7)*unit_conv</f>
        <v>0</v>
      </c>
      <c r="S7">
        <f t="shared" si="10"/>
        <v>0</v>
      </c>
      <c r="T7">
        <f t="shared" si="10"/>
        <v>0</v>
      </c>
      <c r="U7">
        <f t="shared" si="10"/>
        <v>0</v>
      </c>
      <c r="V7">
        <f t="shared" si="10"/>
        <v>0</v>
      </c>
      <c r="W7" s="31">
        <f>VLOOKUP($B$1,'Multipliers and Adjustments'!$A$70:$I$86,TRUNC(COLUMN(W$2)/5)+2,FALSE)*SUMIFS('EPA Data'!$I:$I,'EPA Data'!$D:$D,'Country Selector'!$A$2,'EPA Data'!$J:$J,$B$1,'EPA Data'!$C:$C,W$2,'EPA Data'!$G:$G,"&gt;="&amp;$A7,'EPA Data'!$G:$G,"&lt;"&amp;$B7)*unit_conv</f>
        <v>0</v>
      </c>
      <c r="X7">
        <f t="shared" si="11"/>
        <v>0</v>
      </c>
      <c r="Y7">
        <f t="shared" si="11"/>
        <v>0</v>
      </c>
      <c r="Z7">
        <f t="shared" si="11"/>
        <v>0</v>
      </c>
      <c r="AA7">
        <f t="shared" si="11"/>
        <v>0</v>
      </c>
      <c r="AB7" s="31">
        <f>VLOOKUP($B$1,'Multipliers and Adjustments'!$A$70:$I$86,TRUNC(COLUMN(AB$2)/5)+2,FALSE)*SUMIFS('EPA Data'!$I:$I,'EPA Data'!$D:$D,'Country Selector'!$A$2,'EPA Data'!$J:$J,$B$1,'EPA Data'!$C:$C,AB$2,'EPA Data'!$G:$G,"&gt;="&amp;$A7,'EPA Data'!$G:$G,"&lt;"&amp;$B7)*unit_conv</f>
        <v>0</v>
      </c>
      <c r="AC7">
        <f t="shared" si="12"/>
        <v>0</v>
      </c>
      <c r="AD7">
        <f t="shared" si="12"/>
        <v>0</v>
      </c>
      <c r="AE7">
        <f t="shared" si="12"/>
        <v>0</v>
      </c>
      <c r="AF7">
        <f t="shared" si="12"/>
        <v>0</v>
      </c>
      <c r="AG7" s="31">
        <f>VLOOKUP($B$1,'Multipliers and Adjustments'!$A$70:$I$86,TRUNC(COLUMN(AG$2)/5)+2,FALSE)*SUMIFS('EPA Data'!$I:$I,'EPA Data'!$D:$D,'Country Selector'!$A$2,'EPA Data'!$J:$J,$B$1,'EPA Data'!$C:$C,AG$2,'EPA Data'!$G:$G,"&gt;="&amp;$A7,'EPA Data'!$G:$G,"&lt;"&amp;$B7)*unit_conv</f>
        <v>0</v>
      </c>
      <c r="AH7">
        <f t="shared" si="13"/>
        <v>0</v>
      </c>
      <c r="AI7">
        <f t="shared" si="13"/>
        <v>0</v>
      </c>
      <c r="AJ7">
        <f t="shared" si="13"/>
        <v>0</v>
      </c>
      <c r="AK7">
        <f t="shared" si="13"/>
        <v>0</v>
      </c>
      <c r="AL7" s="31">
        <f>VLOOKUP($B$1,'Multipliers and Adjustments'!$A$70:$I$86,TRUNC(COLUMN(AL$2)/5)+2,FALSE)*SUMIFS('EPA Data'!$I:$I,'EPA Data'!$D:$D,'Country Selector'!$A$2,'EPA Data'!$J:$J,$B$1,'EPA Data'!$C:$C,AL$2,'EPA Data'!$G:$G,"&gt;="&amp;$A7,'EPA Data'!$G:$G,"&lt;"&amp;$B7)*unit_conv</f>
        <v>0</v>
      </c>
    </row>
    <row r="8" spans="1:38" x14ac:dyDescent="0.45">
      <c r="A8" s="12">
        <f t="shared" si="14"/>
        <v>-900</v>
      </c>
      <c r="B8" s="11">
        <f t="shared" si="7"/>
        <v>-850</v>
      </c>
      <c r="C8" s="31">
        <f>VLOOKUP($B$1,'Multipliers and Adjustments'!$A$70:$I$86,TRUNC(COLUMN(C$2)/5)+2,FALSE)*SUMIFS('EPA Data'!$I:$I,'EPA Data'!$D:$D,'Country Selector'!$A$2,'EPA Data'!$J:$J,$B$1,'EPA Data'!$C:$C,C$2,'EPA Data'!$G:$G,"&gt;="&amp;$A8,'EPA Data'!$G:$G,"&lt;"&amp;$B8)*unit_conv</f>
        <v>0</v>
      </c>
      <c r="D8">
        <f t="shared" si="0"/>
        <v>0</v>
      </c>
      <c r="E8">
        <f t="shared" si="0"/>
        <v>0</v>
      </c>
      <c r="F8">
        <f t="shared" si="0"/>
        <v>0</v>
      </c>
      <c r="G8">
        <f t="shared" si="0"/>
        <v>0</v>
      </c>
      <c r="H8" s="31">
        <f>VLOOKUP($B$1,'Multipliers and Adjustments'!$A$70:$I$86,TRUNC(COLUMN(H$2)/5)+2,FALSE)*SUMIFS('EPA Data'!$I:$I,'EPA Data'!$D:$D,'Country Selector'!$A$2,'EPA Data'!$J:$J,$B$1,'EPA Data'!$C:$C,H$2,'EPA Data'!$G:$G,"&gt;="&amp;$A8,'EPA Data'!$G:$G,"&lt;"&amp;$B8)*unit_conv</f>
        <v>0</v>
      </c>
      <c r="I8">
        <f t="shared" si="8"/>
        <v>0</v>
      </c>
      <c r="J8">
        <f t="shared" si="8"/>
        <v>0</v>
      </c>
      <c r="K8">
        <f t="shared" si="8"/>
        <v>0</v>
      </c>
      <c r="L8">
        <f t="shared" si="8"/>
        <v>0</v>
      </c>
      <c r="M8" s="31">
        <f>VLOOKUP($B$1,'Multipliers and Adjustments'!$A$70:$I$86,TRUNC(COLUMN(M$2)/5)+2,FALSE)*SUMIFS('EPA Data'!$I:$I,'EPA Data'!$D:$D,'Country Selector'!$A$2,'EPA Data'!$J:$J,$B$1,'EPA Data'!$C:$C,M$2,'EPA Data'!$G:$G,"&gt;="&amp;$A8,'EPA Data'!$G:$G,"&lt;"&amp;$B8)*unit_conv</f>
        <v>0</v>
      </c>
      <c r="N8">
        <f t="shared" si="9"/>
        <v>0</v>
      </c>
      <c r="O8">
        <f t="shared" si="9"/>
        <v>0</v>
      </c>
      <c r="P8">
        <f t="shared" si="9"/>
        <v>0</v>
      </c>
      <c r="Q8">
        <f t="shared" si="9"/>
        <v>0</v>
      </c>
      <c r="R8" s="31">
        <f>VLOOKUP($B$1,'Multipliers and Adjustments'!$A$70:$I$86,TRUNC(COLUMN(R$2)/5)+2,FALSE)*SUMIFS('EPA Data'!$I:$I,'EPA Data'!$D:$D,'Country Selector'!$A$2,'EPA Data'!$J:$J,$B$1,'EPA Data'!$C:$C,R$2,'EPA Data'!$G:$G,"&gt;="&amp;$A8,'EPA Data'!$G:$G,"&lt;"&amp;$B8)*unit_conv</f>
        <v>0</v>
      </c>
      <c r="S8">
        <f t="shared" si="10"/>
        <v>0</v>
      </c>
      <c r="T8">
        <f t="shared" si="10"/>
        <v>0</v>
      </c>
      <c r="U8">
        <f t="shared" si="10"/>
        <v>0</v>
      </c>
      <c r="V8">
        <f t="shared" si="10"/>
        <v>0</v>
      </c>
      <c r="W8" s="31">
        <f>VLOOKUP($B$1,'Multipliers and Adjustments'!$A$70:$I$86,TRUNC(COLUMN(W$2)/5)+2,FALSE)*SUMIFS('EPA Data'!$I:$I,'EPA Data'!$D:$D,'Country Selector'!$A$2,'EPA Data'!$J:$J,$B$1,'EPA Data'!$C:$C,W$2,'EPA Data'!$G:$G,"&gt;="&amp;$A8,'EPA Data'!$G:$G,"&lt;"&amp;$B8)*unit_conv</f>
        <v>0</v>
      </c>
      <c r="X8">
        <f t="shared" si="11"/>
        <v>0</v>
      </c>
      <c r="Y8">
        <f t="shared" si="11"/>
        <v>0</v>
      </c>
      <c r="Z8">
        <f t="shared" si="11"/>
        <v>0</v>
      </c>
      <c r="AA8">
        <f t="shared" si="11"/>
        <v>0</v>
      </c>
      <c r="AB8" s="31">
        <f>VLOOKUP($B$1,'Multipliers and Adjustments'!$A$70:$I$86,TRUNC(COLUMN(AB$2)/5)+2,FALSE)*SUMIFS('EPA Data'!$I:$I,'EPA Data'!$D:$D,'Country Selector'!$A$2,'EPA Data'!$J:$J,$B$1,'EPA Data'!$C:$C,AB$2,'EPA Data'!$G:$G,"&gt;="&amp;$A8,'EPA Data'!$G:$G,"&lt;"&amp;$B8)*unit_conv</f>
        <v>0</v>
      </c>
      <c r="AC8">
        <f t="shared" si="12"/>
        <v>0</v>
      </c>
      <c r="AD8">
        <f t="shared" si="12"/>
        <v>0</v>
      </c>
      <c r="AE8">
        <f t="shared" si="12"/>
        <v>0</v>
      </c>
      <c r="AF8">
        <f t="shared" si="12"/>
        <v>0</v>
      </c>
      <c r="AG8" s="31">
        <f>VLOOKUP($B$1,'Multipliers and Adjustments'!$A$70:$I$86,TRUNC(COLUMN(AG$2)/5)+2,FALSE)*SUMIFS('EPA Data'!$I:$I,'EPA Data'!$D:$D,'Country Selector'!$A$2,'EPA Data'!$J:$J,$B$1,'EPA Data'!$C:$C,AG$2,'EPA Data'!$G:$G,"&gt;="&amp;$A8,'EPA Data'!$G:$G,"&lt;"&amp;$B8)*unit_conv</f>
        <v>0</v>
      </c>
      <c r="AH8">
        <f t="shared" si="13"/>
        <v>0</v>
      </c>
      <c r="AI8">
        <f t="shared" si="13"/>
        <v>0</v>
      </c>
      <c r="AJ8">
        <f t="shared" si="13"/>
        <v>0</v>
      </c>
      <c r="AK8">
        <f t="shared" si="13"/>
        <v>0</v>
      </c>
      <c r="AL8" s="31">
        <f>VLOOKUP($B$1,'Multipliers and Adjustments'!$A$70:$I$86,TRUNC(COLUMN(AL$2)/5)+2,FALSE)*SUMIFS('EPA Data'!$I:$I,'EPA Data'!$D:$D,'Country Selector'!$A$2,'EPA Data'!$J:$J,$B$1,'EPA Data'!$C:$C,AL$2,'EPA Data'!$G:$G,"&gt;="&amp;$A8,'EPA Data'!$G:$G,"&lt;"&amp;$B8)*unit_conv</f>
        <v>0</v>
      </c>
    </row>
    <row r="9" spans="1:38" x14ac:dyDescent="0.45">
      <c r="A9" s="12">
        <f t="shared" si="14"/>
        <v>-850</v>
      </c>
      <c r="B9" s="11">
        <f t="shared" si="7"/>
        <v>-800</v>
      </c>
      <c r="C9" s="31">
        <f>VLOOKUP($B$1,'Multipliers and Adjustments'!$A$70:$I$86,TRUNC(COLUMN(C$2)/5)+2,FALSE)*SUMIFS('EPA Data'!$I:$I,'EPA Data'!$D:$D,'Country Selector'!$A$2,'EPA Data'!$J:$J,$B$1,'EPA Data'!$C:$C,C$2,'EPA Data'!$G:$G,"&gt;="&amp;$A9,'EPA Data'!$G:$G,"&lt;"&amp;$B9)*unit_conv</f>
        <v>0</v>
      </c>
      <c r="D9">
        <f t="shared" si="0"/>
        <v>0</v>
      </c>
      <c r="E9">
        <f t="shared" si="0"/>
        <v>0</v>
      </c>
      <c r="F9">
        <f t="shared" si="0"/>
        <v>0</v>
      </c>
      <c r="G9">
        <f t="shared" si="0"/>
        <v>0</v>
      </c>
      <c r="H9" s="31">
        <f>VLOOKUP($B$1,'Multipliers and Adjustments'!$A$70:$I$86,TRUNC(COLUMN(H$2)/5)+2,FALSE)*SUMIFS('EPA Data'!$I:$I,'EPA Data'!$D:$D,'Country Selector'!$A$2,'EPA Data'!$J:$J,$B$1,'EPA Data'!$C:$C,H$2,'EPA Data'!$G:$G,"&gt;="&amp;$A9,'EPA Data'!$G:$G,"&lt;"&amp;$B9)*unit_conv</f>
        <v>0</v>
      </c>
      <c r="I9">
        <f t="shared" si="8"/>
        <v>0</v>
      </c>
      <c r="J9">
        <f t="shared" si="8"/>
        <v>0</v>
      </c>
      <c r="K9">
        <f t="shared" si="8"/>
        <v>0</v>
      </c>
      <c r="L9">
        <f t="shared" si="8"/>
        <v>0</v>
      </c>
      <c r="M9" s="31">
        <f>VLOOKUP($B$1,'Multipliers and Adjustments'!$A$70:$I$86,TRUNC(COLUMN(M$2)/5)+2,FALSE)*SUMIFS('EPA Data'!$I:$I,'EPA Data'!$D:$D,'Country Selector'!$A$2,'EPA Data'!$J:$J,$B$1,'EPA Data'!$C:$C,M$2,'EPA Data'!$G:$G,"&gt;="&amp;$A9,'EPA Data'!$G:$G,"&lt;"&amp;$B9)*unit_conv</f>
        <v>0</v>
      </c>
      <c r="N9">
        <f t="shared" si="9"/>
        <v>0</v>
      </c>
      <c r="O9">
        <f t="shared" si="9"/>
        <v>0</v>
      </c>
      <c r="P9">
        <f t="shared" si="9"/>
        <v>0</v>
      </c>
      <c r="Q9">
        <f t="shared" si="9"/>
        <v>0</v>
      </c>
      <c r="R9" s="31">
        <f>VLOOKUP($B$1,'Multipliers and Adjustments'!$A$70:$I$86,TRUNC(COLUMN(R$2)/5)+2,FALSE)*SUMIFS('EPA Data'!$I:$I,'EPA Data'!$D:$D,'Country Selector'!$A$2,'EPA Data'!$J:$J,$B$1,'EPA Data'!$C:$C,R$2,'EPA Data'!$G:$G,"&gt;="&amp;$A9,'EPA Data'!$G:$G,"&lt;"&amp;$B9)*unit_conv</f>
        <v>0</v>
      </c>
      <c r="S9">
        <f t="shared" si="10"/>
        <v>0</v>
      </c>
      <c r="T9">
        <f t="shared" si="10"/>
        <v>0</v>
      </c>
      <c r="U9">
        <f t="shared" si="10"/>
        <v>0</v>
      </c>
      <c r="V9">
        <f t="shared" si="10"/>
        <v>0</v>
      </c>
      <c r="W9" s="31">
        <f>VLOOKUP($B$1,'Multipliers and Adjustments'!$A$70:$I$86,TRUNC(COLUMN(W$2)/5)+2,FALSE)*SUMIFS('EPA Data'!$I:$I,'EPA Data'!$D:$D,'Country Selector'!$A$2,'EPA Data'!$J:$J,$B$1,'EPA Data'!$C:$C,W$2,'EPA Data'!$G:$G,"&gt;="&amp;$A9,'EPA Data'!$G:$G,"&lt;"&amp;$B9)*unit_conv</f>
        <v>0</v>
      </c>
      <c r="X9">
        <f t="shared" si="11"/>
        <v>0</v>
      </c>
      <c r="Y9">
        <f t="shared" si="11"/>
        <v>0</v>
      </c>
      <c r="Z9">
        <f t="shared" si="11"/>
        <v>0</v>
      </c>
      <c r="AA9">
        <f t="shared" si="11"/>
        <v>0</v>
      </c>
      <c r="AB9" s="31">
        <f>VLOOKUP($B$1,'Multipliers and Adjustments'!$A$70:$I$86,TRUNC(COLUMN(AB$2)/5)+2,FALSE)*SUMIFS('EPA Data'!$I:$I,'EPA Data'!$D:$D,'Country Selector'!$A$2,'EPA Data'!$J:$J,$B$1,'EPA Data'!$C:$C,AB$2,'EPA Data'!$G:$G,"&gt;="&amp;$A9,'EPA Data'!$G:$G,"&lt;"&amp;$B9)*unit_conv</f>
        <v>0</v>
      </c>
      <c r="AC9">
        <f t="shared" si="12"/>
        <v>0</v>
      </c>
      <c r="AD9">
        <f t="shared" si="12"/>
        <v>0</v>
      </c>
      <c r="AE9">
        <f t="shared" si="12"/>
        <v>0</v>
      </c>
      <c r="AF9">
        <f t="shared" si="12"/>
        <v>0</v>
      </c>
      <c r="AG9" s="31">
        <f>VLOOKUP($B$1,'Multipliers and Adjustments'!$A$70:$I$86,TRUNC(COLUMN(AG$2)/5)+2,FALSE)*SUMIFS('EPA Data'!$I:$I,'EPA Data'!$D:$D,'Country Selector'!$A$2,'EPA Data'!$J:$J,$B$1,'EPA Data'!$C:$C,AG$2,'EPA Data'!$G:$G,"&gt;="&amp;$A9,'EPA Data'!$G:$G,"&lt;"&amp;$B9)*unit_conv</f>
        <v>0</v>
      </c>
      <c r="AH9">
        <f t="shared" si="13"/>
        <v>0</v>
      </c>
      <c r="AI9">
        <f t="shared" si="13"/>
        <v>0</v>
      </c>
      <c r="AJ9">
        <f t="shared" si="13"/>
        <v>0</v>
      </c>
      <c r="AK9">
        <f t="shared" si="13"/>
        <v>0</v>
      </c>
      <c r="AL9" s="31">
        <f>VLOOKUP($B$1,'Multipliers and Adjustments'!$A$70:$I$86,TRUNC(COLUMN(AL$2)/5)+2,FALSE)*SUMIFS('EPA Data'!$I:$I,'EPA Data'!$D:$D,'Country Selector'!$A$2,'EPA Data'!$J:$J,$B$1,'EPA Data'!$C:$C,AL$2,'EPA Data'!$G:$G,"&gt;="&amp;$A9,'EPA Data'!$G:$G,"&lt;"&amp;$B9)*unit_conv</f>
        <v>0</v>
      </c>
    </row>
    <row r="10" spans="1:38" x14ac:dyDescent="0.45">
      <c r="A10" s="12">
        <f t="shared" si="14"/>
        <v>-800</v>
      </c>
      <c r="B10" s="11">
        <f t="shared" si="7"/>
        <v>-750</v>
      </c>
      <c r="C10" s="31">
        <f>VLOOKUP($B$1,'Multipliers and Adjustments'!$A$70:$I$86,TRUNC(COLUMN(C$2)/5)+2,FALSE)*SUMIFS('EPA Data'!$I:$I,'EPA Data'!$D:$D,'Country Selector'!$A$2,'EPA Data'!$J:$J,$B$1,'EPA Data'!$C:$C,C$2,'EPA Data'!$G:$G,"&gt;="&amp;$A10,'EPA Data'!$G:$G,"&lt;"&amp;$B10)*unit_conv</f>
        <v>0</v>
      </c>
      <c r="D10">
        <f t="shared" si="0"/>
        <v>0</v>
      </c>
      <c r="E10">
        <f t="shared" si="0"/>
        <v>0</v>
      </c>
      <c r="F10">
        <f t="shared" si="0"/>
        <v>0</v>
      </c>
      <c r="G10">
        <f t="shared" si="0"/>
        <v>0</v>
      </c>
      <c r="H10" s="31">
        <f>VLOOKUP($B$1,'Multipliers and Adjustments'!$A$70:$I$86,TRUNC(COLUMN(H$2)/5)+2,FALSE)*SUMIFS('EPA Data'!$I:$I,'EPA Data'!$D:$D,'Country Selector'!$A$2,'EPA Data'!$J:$J,$B$1,'EPA Data'!$C:$C,H$2,'EPA Data'!$G:$G,"&gt;="&amp;$A10,'EPA Data'!$G:$G,"&lt;"&amp;$B10)*unit_conv</f>
        <v>0</v>
      </c>
      <c r="I10">
        <f t="shared" si="8"/>
        <v>0</v>
      </c>
      <c r="J10">
        <f t="shared" si="8"/>
        <v>0</v>
      </c>
      <c r="K10">
        <f t="shared" si="8"/>
        <v>0</v>
      </c>
      <c r="L10">
        <f t="shared" si="8"/>
        <v>0</v>
      </c>
      <c r="M10" s="31">
        <f>VLOOKUP($B$1,'Multipliers and Adjustments'!$A$70:$I$86,TRUNC(COLUMN(M$2)/5)+2,FALSE)*SUMIFS('EPA Data'!$I:$I,'EPA Data'!$D:$D,'Country Selector'!$A$2,'EPA Data'!$J:$J,$B$1,'EPA Data'!$C:$C,M$2,'EPA Data'!$G:$G,"&gt;="&amp;$A10,'EPA Data'!$G:$G,"&lt;"&amp;$B10)*unit_conv</f>
        <v>0</v>
      </c>
      <c r="N10">
        <f t="shared" si="9"/>
        <v>0</v>
      </c>
      <c r="O10">
        <f t="shared" si="9"/>
        <v>0</v>
      </c>
      <c r="P10">
        <f t="shared" si="9"/>
        <v>0</v>
      </c>
      <c r="Q10">
        <f t="shared" si="9"/>
        <v>0</v>
      </c>
      <c r="R10" s="31">
        <f>VLOOKUP($B$1,'Multipliers and Adjustments'!$A$70:$I$86,TRUNC(COLUMN(R$2)/5)+2,FALSE)*SUMIFS('EPA Data'!$I:$I,'EPA Data'!$D:$D,'Country Selector'!$A$2,'EPA Data'!$J:$J,$B$1,'EPA Data'!$C:$C,R$2,'EPA Data'!$G:$G,"&gt;="&amp;$A10,'EPA Data'!$G:$G,"&lt;"&amp;$B10)*unit_conv</f>
        <v>0</v>
      </c>
      <c r="S10">
        <f t="shared" si="10"/>
        <v>0</v>
      </c>
      <c r="T10">
        <f t="shared" si="10"/>
        <v>0</v>
      </c>
      <c r="U10">
        <f t="shared" si="10"/>
        <v>0</v>
      </c>
      <c r="V10">
        <f t="shared" si="10"/>
        <v>0</v>
      </c>
      <c r="W10" s="31">
        <f>VLOOKUP($B$1,'Multipliers and Adjustments'!$A$70:$I$86,TRUNC(COLUMN(W$2)/5)+2,FALSE)*SUMIFS('EPA Data'!$I:$I,'EPA Data'!$D:$D,'Country Selector'!$A$2,'EPA Data'!$J:$J,$B$1,'EPA Data'!$C:$C,W$2,'EPA Data'!$G:$G,"&gt;="&amp;$A10,'EPA Data'!$G:$G,"&lt;"&amp;$B10)*unit_conv</f>
        <v>0</v>
      </c>
      <c r="X10">
        <f t="shared" si="11"/>
        <v>0</v>
      </c>
      <c r="Y10">
        <f t="shared" si="11"/>
        <v>0</v>
      </c>
      <c r="Z10">
        <f t="shared" si="11"/>
        <v>0</v>
      </c>
      <c r="AA10">
        <f t="shared" si="11"/>
        <v>0</v>
      </c>
      <c r="AB10" s="31">
        <f>VLOOKUP($B$1,'Multipliers and Adjustments'!$A$70:$I$86,TRUNC(COLUMN(AB$2)/5)+2,FALSE)*SUMIFS('EPA Data'!$I:$I,'EPA Data'!$D:$D,'Country Selector'!$A$2,'EPA Data'!$J:$J,$B$1,'EPA Data'!$C:$C,AB$2,'EPA Data'!$G:$G,"&gt;="&amp;$A10,'EPA Data'!$G:$G,"&lt;"&amp;$B10)*unit_conv</f>
        <v>0</v>
      </c>
      <c r="AC10">
        <f t="shared" si="12"/>
        <v>0</v>
      </c>
      <c r="AD10">
        <f t="shared" si="12"/>
        <v>0</v>
      </c>
      <c r="AE10">
        <f t="shared" si="12"/>
        <v>0</v>
      </c>
      <c r="AF10">
        <f t="shared" si="12"/>
        <v>0</v>
      </c>
      <c r="AG10" s="31">
        <f>VLOOKUP($B$1,'Multipliers and Adjustments'!$A$70:$I$86,TRUNC(COLUMN(AG$2)/5)+2,FALSE)*SUMIFS('EPA Data'!$I:$I,'EPA Data'!$D:$D,'Country Selector'!$A$2,'EPA Data'!$J:$J,$B$1,'EPA Data'!$C:$C,AG$2,'EPA Data'!$G:$G,"&gt;="&amp;$A10,'EPA Data'!$G:$G,"&lt;"&amp;$B10)*unit_conv</f>
        <v>0</v>
      </c>
      <c r="AH10">
        <f t="shared" si="13"/>
        <v>0</v>
      </c>
      <c r="AI10">
        <f t="shared" si="13"/>
        <v>0</v>
      </c>
      <c r="AJ10">
        <f t="shared" si="13"/>
        <v>0</v>
      </c>
      <c r="AK10">
        <f t="shared" si="13"/>
        <v>0</v>
      </c>
      <c r="AL10" s="31">
        <f>VLOOKUP($B$1,'Multipliers and Adjustments'!$A$70:$I$86,TRUNC(COLUMN(AL$2)/5)+2,FALSE)*SUMIFS('EPA Data'!$I:$I,'EPA Data'!$D:$D,'Country Selector'!$A$2,'EPA Data'!$J:$J,$B$1,'EPA Data'!$C:$C,AL$2,'EPA Data'!$G:$G,"&gt;="&amp;$A10,'EPA Data'!$G:$G,"&lt;"&amp;$B10)*unit_conv</f>
        <v>0</v>
      </c>
    </row>
    <row r="11" spans="1:38" x14ac:dyDescent="0.45">
      <c r="A11" s="12">
        <f t="shared" si="14"/>
        <v>-750</v>
      </c>
      <c r="B11" s="11">
        <f t="shared" si="7"/>
        <v>-700</v>
      </c>
      <c r="C11" s="31">
        <f>VLOOKUP($B$1,'Multipliers and Adjustments'!$A$70:$I$86,TRUNC(COLUMN(C$2)/5)+2,FALSE)*SUMIFS('EPA Data'!$I:$I,'EPA Data'!$D:$D,'Country Selector'!$A$2,'EPA Data'!$J:$J,$B$1,'EPA Data'!$C:$C,C$2,'EPA Data'!$G:$G,"&gt;="&amp;$A11,'EPA Data'!$G:$G,"&lt;"&amp;$B11)*unit_conv</f>
        <v>0</v>
      </c>
      <c r="D11">
        <f t="shared" si="0"/>
        <v>0</v>
      </c>
      <c r="E11">
        <f t="shared" si="0"/>
        <v>0</v>
      </c>
      <c r="F11">
        <f t="shared" si="0"/>
        <v>0</v>
      </c>
      <c r="G11">
        <f t="shared" si="0"/>
        <v>0</v>
      </c>
      <c r="H11" s="31">
        <f>VLOOKUP($B$1,'Multipliers and Adjustments'!$A$70:$I$86,TRUNC(COLUMN(H$2)/5)+2,FALSE)*SUMIFS('EPA Data'!$I:$I,'EPA Data'!$D:$D,'Country Selector'!$A$2,'EPA Data'!$J:$J,$B$1,'EPA Data'!$C:$C,H$2,'EPA Data'!$G:$G,"&gt;="&amp;$A11,'EPA Data'!$G:$G,"&lt;"&amp;$B11)*unit_conv</f>
        <v>0</v>
      </c>
      <c r="I11">
        <f t="shared" si="8"/>
        <v>0</v>
      </c>
      <c r="J11">
        <f t="shared" si="8"/>
        <v>0</v>
      </c>
      <c r="K11">
        <f t="shared" si="8"/>
        <v>0</v>
      </c>
      <c r="L11">
        <f t="shared" si="8"/>
        <v>0</v>
      </c>
      <c r="M11" s="31">
        <f>VLOOKUP($B$1,'Multipliers and Adjustments'!$A$70:$I$86,TRUNC(COLUMN(M$2)/5)+2,FALSE)*SUMIFS('EPA Data'!$I:$I,'EPA Data'!$D:$D,'Country Selector'!$A$2,'EPA Data'!$J:$J,$B$1,'EPA Data'!$C:$C,M$2,'EPA Data'!$G:$G,"&gt;="&amp;$A11,'EPA Data'!$G:$G,"&lt;"&amp;$B11)*unit_conv</f>
        <v>0</v>
      </c>
      <c r="N11">
        <f t="shared" si="9"/>
        <v>0</v>
      </c>
      <c r="O11">
        <f t="shared" si="9"/>
        <v>0</v>
      </c>
      <c r="P11">
        <f t="shared" si="9"/>
        <v>0</v>
      </c>
      <c r="Q11">
        <f t="shared" si="9"/>
        <v>0</v>
      </c>
      <c r="R11" s="31">
        <f>VLOOKUP($B$1,'Multipliers and Adjustments'!$A$70:$I$86,TRUNC(COLUMN(R$2)/5)+2,FALSE)*SUMIFS('EPA Data'!$I:$I,'EPA Data'!$D:$D,'Country Selector'!$A$2,'EPA Data'!$J:$J,$B$1,'EPA Data'!$C:$C,R$2,'EPA Data'!$G:$G,"&gt;="&amp;$A11,'EPA Data'!$G:$G,"&lt;"&amp;$B11)*unit_conv</f>
        <v>0</v>
      </c>
      <c r="S11">
        <f t="shared" si="10"/>
        <v>0</v>
      </c>
      <c r="T11">
        <f t="shared" si="10"/>
        <v>0</v>
      </c>
      <c r="U11">
        <f t="shared" si="10"/>
        <v>0</v>
      </c>
      <c r="V11">
        <f t="shared" si="10"/>
        <v>0</v>
      </c>
      <c r="W11" s="31">
        <f>VLOOKUP($B$1,'Multipliers and Adjustments'!$A$70:$I$86,TRUNC(COLUMN(W$2)/5)+2,FALSE)*SUMIFS('EPA Data'!$I:$I,'EPA Data'!$D:$D,'Country Selector'!$A$2,'EPA Data'!$J:$J,$B$1,'EPA Data'!$C:$C,W$2,'EPA Data'!$G:$G,"&gt;="&amp;$A11,'EPA Data'!$G:$G,"&lt;"&amp;$B11)*unit_conv</f>
        <v>0</v>
      </c>
      <c r="X11">
        <f t="shared" si="11"/>
        <v>0</v>
      </c>
      <c r="Y11">
        <f t="shared" si="11"/>
        <v>0</v>
      </c>
      <c r="Z11">
        <f t="shared" si="11"/>
        <v>0</v>
      </c>
      <c r="AA11">
        <f t="shared" si="11"/>
        <v>0</v>
      </c>
      <c r="AB11" s="31">
        <f>VLOOKUP($B$1,'Multipliers and Adjustments'!$A$70:$I$86,TRUNC(COLUMN(AB$2)/5)+2,FALSE)*SUMIFS('EPA Data'!$I:$I,'EPA Data'!$D:$D,'Country Selector'!$A$2,'EPA Data'!$J:$J,$B$1,'EPA Data'!$C:$C,AB$2,'EPA Data'!$G:$G,"&gt;="&amp;$A11,'EPA Data'!$G:$G,"&lt;"&amp;$B11)*unit_conv</f>
        <v>0</v>
      </c>
      <c r="AC11">
        <f t="shared" si="12"/>
        <v>0</v>
      </c>
      <c r="AD11">
        <f t="shared" si="12"/>
        <v>0</v>
      </c>
      <c r="AE11">
        <f t="shared" si="12"/>
        <v>0</v>
      </c>
      <c r="AF11">
        <f t="shared" si="12"/>
        <v>0</v>
      </c>
      <c r="AG11" s="31">
        <f>VLOOKUP($B$1,'Multipliers and Adjustments'!$A$70:$I$86,TRUNC(COLUMN(AG$2)/5)+2,FALSE)*SUMIFS('EPA Data'!$I:$I,'EPA Data'!$D:$D,'Country Selector'!$A$2,'EPA Data'!$J:$J,$B$1,'EPA Data'!$C:$C,AG$2,'EPA Data'!$G:$G,"&gt;="&amp;$A11,'EPA Data'!$G:$G,"&lt;"&amp;$B11)*unit_conv</f>
        <v>0</v>
      </c>
      <c r="AH11">
        <f t="shared" si="13"/>
        <v>0</v>
      </c>
      <c r="AI11">
        <f t="shared" si="13"/>
        <v>0</v>
      </c>
      <c r="AJ11">
        <f t="shared" si="13"/>
        <v>0</v>
      </c>
      <c r="AK11">
        <f t="shared" si="13"/>
        <v>0</v>
      </c>
      <c r="AL11" s="31">
        <f>VLOOKUP($B$1,'Multipliers and Adjustments'!$A$70:$I$86,TRUNC(COLUMN(AL$2)/5)+2,FALSE)*SUMIFS('EPA Data'!$I:$I,'EPA Data'!$D:$D,'Country Selector'!$A$2,'EPA Data'!$J:$J,$B$1,'EPA Data'!$C:$C,AL$2,'EPA Data'!$G:$G,"&gt;="&amp;$A11,'EPA Data'!$G:$G,"&lt;"&amp;$B11)*unit_conv</f>
        <v>0</v>
      </c>
    </row>
    <row r="12" spans="1:38" x14ac:dyDescent="0.45">
      <c r="A12" s="12">
        <f t="shared" si="14"/>
        <v>-700</v>
      </c>
      <c r="B12" s="11">
        <f t="shared" si="7"/>
        <v>-650</v>
      </c>
      <c r="C12" s="31">
        <f>VLOOKUP($B$1,'Multipliers and Adjustments'!$A$70:$I$86,TRUNC(COLUMN(C$2)/5)+2,FALSE)*SUMIFS('EPA Data'!$I:$I,'EPA Data'!$D:$D,'Country Selector'!$A$2,'EPA Data'!$J:$J,$B$1,'EPA Data'!$C:$C,C$2,'EPA Data'!$G:$G,"&gt;="&amp;$A12,'EPA Data'!$G:$G,"&lt;"&amp;$B12)*unit_conv</f>
        <v>0</v>
      </c>
      <c r="D12">
        <f t="shared" si="0"/>
        <v>0</v>
      </c>
      <c r="E12">
        <f t="shared" si="0"/>
        <v>0</v>
      </c>
      <c r="F12">
        <f t="shared" si="0"/>
        <v>0</v>
      </c>
      <c r="G12">
        <f t="shared" si="0"/>
        <v>0</v>
      </c>
      <c r="H12" s="31">
        <f>VLOOKUP($B$1,'Multipliers and Adjustments'!$A$70:$I$86,TRUNC(COLUMN(H$2)/5)+2,FALSE)*SUMIFS('EPA Data'!$I:$I,'EPA Data'!$D:$D,'Country Selector'!$A$2,'EPA Data'!$J:$J,$B$1,'EPA Data'!$C:$C,H$2,'EPA Data'!$G:$G,"&gt;="&amp;$A12,'EPA Data'!$G:$G,"&lt;"&amp;$B12)*unit_conv</f>
        <v>0</v>
      </c>
      <c r="I12">
        <f t="shared" si="8"/>
        <v>0</v>
      </c>
      <c r="J12">
        <f t="shared" si="8"/>
        <v>0</v>
      </c>
      <c r="K12">
        <f t="shared" si="8"/>
        <v>0</v>
      </c>
      <c r="L12">
        <f t="shared" si="8"/>
        <v>0</v>
      </c>
      <c r="M12" s="31">
        <f>VLOOKUP($B$1,'Multipliers and Adjustments'!$A$70:$I$86,TRUNC(COLUMN(M$2)/5)+2,FALSE)*SUMIFS('EPA Data'!$I:$I,'EPA Data'!$D:$D,'Country Selector'!$A$2,'EPA Data'!$J:$J,$B$1,'EPA Data'!$C:$C,M$2,'EPA Data'!$G:$G,"&gt;="&amp;$A12,'EPA Data'!$G:$G,"&lt;"&amp;$B12)*unit_conv</f>
        <v>0</v>
      </c>
      <c r="N12">
        <f t="shared" si="9"/>
        <v>0</v>
      </c>
      <c r="O12">
        <f t="shared" si="9"/>
        <v>0</v>
      </c>
      <c r="P12">
        <f t="shared" si="9"/>
        <v>0</v>
      </c>
      <c r="Q12">
        <f t="shared" si="9"/>
        <v>0</v>
      </c>
      <c r="R12" s="31">
        <f>VLOOKUP($B$1,'Multipliers and Adjustments'!$A$70:$I$86,TRUNC(COLUMN(R$2)/5)+2,FALSE)*SUMIFS('EPA Data'!$I:$I,'EPA Data'!$D:$D,'Country Selector'!$A$2,'EPA Data'!$J:$J,$B$1,'EPA Data'!$C:$C,R$2,'EPA Data'!$G:$G,"&gt;="&amp;$A12,'EPA Data'!$G:$G,"&lt;"&amp;$B12)*unit_conv</f>
        <v>0</v>
      </c>
      <c r="S12">
        <f t="shared" si="10"/>
        <v>0</v>
      </c>
      <c r="T12">
        <f t="shared" si="10"/>
        <v>0</v>
      </c>
      <c r="U12">
        <f t="shared" si="10"/>
        <v>0</v>
      </c>
      <c r="V12">
        <f t="shared" si="10"/>
        <v>0</v>
      </c>
      <c r="W12" s="31">
        <f>VLOOKUP($B$1,'Multipliers and Adjustments'!$A$70:$I$86,TRUNC(COLUMN(W$2)/5)+2,FALSE)*SUMIFS('EPA Data'!$I:$I,'EPA Data'!$D:$D,'Country Selector'!$A$2,'EPA Data'!$J:$J,$B$1,'EPA Data'!$C:$C,W$2,'EPA Data'!$G:$G,"&gt;="&amp;$A12,'EPA Data'!$G:$G,"&lt;"&amp;$B12)*unit_conv</f>
        <v>0</v>
      </c>
      <c r="X12">
        <f t="shared" si="11"/>
        <v>0</v>
      </c>
      <c r="Y12">
        <f t="shared" si="11"/>
        <v>0</v>
      </c>
      <c r="Z12">
        <f t="shared" si="11"/>
        <v>0</v>
      </c>
      <c r="AA12">
        <f t="shared" si="11"/>
        <v>0</v>
      </c>
      <c r="AB12" s="31">
        <f>VLOOKUP($B$1,'Multipliers and Adjustments'!$A$70:$I$86,TRUNC(COLUMN(AB$2)/5)+2,FALSE)*SUMIFS('EPA Data'!$I:$I,'EPA Data'!$D:$D,'Country Selector'!$A$2,'EPA Data'!$J:$J,$B$1,'EPA Data'!$C:$C,AB$2,'EPA Data'!$G:$G,"&gt;="&amp;$A12,'EPA Data'!$G:$G,"&lt;"&amp;$B12)*unit_conv</f>
        <v>0</v>
      </c>
      <c r="AC12">
        <f t="shared" si="12"/>
        <v>0</v>
      </c>
      <c r="AD12">
        <f t="shared" si="12"/>
        <v>0</v>
      </c>
      <c r="AE12">
        <f t="shared" si="12"/>
        <v>0</v>
      </c>
      <c r="AF12">
        <f t="shared" si="12"/>
        <v>0</v>
      </c>
      <c r="AG12" s="31">
        <f>VLOOKUP($B$1,'Multipliers and Adjustments'!$A$70:$I$86,TRUNC(COLUMN(AG$2)/5)+2,FALSE)*SUMIFS('EPA Data'!$I:$I,'EPA Data'!$D:$D,'Country Selector'!$A$2,'EPA Data'!$J:$J,$B$1,'EPA Data'!$C:$C,AG$2,'EPA Data'!$G:$G,"&gt;="&amp;$A12,'EPA Data'!$G:$G,"&lt;"&amp;$B12)*unit_conv</f>
        <v>0</v>
      </c>
      <c r="AH12">
        <f t="shared" si="13"/>
        <v>0</v>
      </c>
      <c r="AI12">
        <f t="shared" si="13"/>
        <v>0</v>
      </c>
      <c r="AJ12">
        <f t="shared" si="13"/>
        <v>0</v>
      </c>
      <c r="AK12">
        <f t="shared" si="13"/>
        <v>0</v>
      </c>
      <c r="AL12" s="31">
        <f>VLOOKUP($B$1,'Multipliers and Adjustments'!$A$70:$I$86,TRUNC(COLUMN(AL$2)/5)+2,FALSE)*SUMIFS('EPA Data'!$I:$I,'EPA Data'!$D:$D,'Country Selector'!$A$2,'EPA Data'!$J:$J,$B$1,'EPA Data'!$C:$C,AL$2,'EPA Data'!$G:$G,"&gt;="&amp;$A12,'EPA Data'!$G:$G,"&lt;"&amp;$B12)*unit_conv</f>
        <v>0</v>
      </c>
    </row>
    <row r="13" spans="1:38" x14ac:dyDescent="0.45">
      <c r="A13" s="12">
        <f t="shared" si="14"/>
        <v>-650</v>
      </c>
      <c r="B13" s="11">
        <f t="shared" si="7"/>
        <v>-600</v>
      </c>
      <c r="C13" s="31">
        <f>VLOOKUP($B$1,'Multipliers and Adjustments'!$A$70:$I$86,TRUNC(COLUMN(C$2)/5)+2,FALSE)*SUMIFS('EPA Data'!$I:$I,'EPA Data'!$D:$D,'Country Selector'!$A$2,'EPA Data'!$J:$J,$B$1,'EPA Data'!$C:$C,C$2,'EPA Data'!$G:$G,"&gt;="&amp;$A13,'EPA Data'!$G:$G,"&lt;"&amp;$B13)*unit_conv</f>
        <v>0</v>
      </c>
      <c r="D13">
        <f t="shared" si="0"/>
        <v>0</v>
      </c>
      <c r="E13">
        <f t="shared" si="0"/>
        <v>0</v>
      </c>
      <c r="F13">
        <f t="shared" si="0"/>
        <v>0</v>
      </c>
      <c r="G13">
        <f t="shared" si="0"/>
        <v>0</v>
      </c>
      <c r="H13" s="31">
        <f>VLOOKUP($B$1,'Multipliers and Adjustments'!$A$70:$I$86,TRUNC(COLUMN(H$2)/5)+2,FALSE)*SUMIFS('EPA Data'!$I:$I,'EPA Data'!$D:$D,'Country Selector'!$A$2,'EPA Data'!$J:$J,$B$1,'EPA Data'!$C:$C,H$2,'EPA Data'!$G:$G,"&gt;="&amp;$A13,'EPA Data'!$G:$G,"&lt;"&amp;$B13)*unit_conv</f>
        <v>0</v>
      </c>
      <c r="I13">
        <f t="shared" si="8"/>
        <v>0</v>
      </c>
      <c r="J13">
        <f t="shared" si="8"/>
        <v>0</v>
      </c>
      <c r="K13">
        <f t="shared" si="8"/>
        <v>0</v>
      </c>
      <c r="L13">
        <f t="shared" si="8"/>
        <v>0</v>
      </c>
      <c r="M13" s="31">
        <f>VLOOKUP($B$1,'Multipliers and Adjustments'!$A$70:$I$86,TRUNC(COLUMN(M$2)/5)+2,FALSE)*SUMIFS('EPA Data'!$I:$I,'EPA Data'!$D:$D,'Country Selector'!$A$2,'EPA Data'!$J:$J,$B$1,'EPA Data'!$C:$C,M$2,'EPA Data'!$G:$G,"&gt;="&amp;$A13,'EPA Data'!$G:$G,"&lt;"&amp;$B13)*unit_conv</f>
        <v>0</v>
      </c>
      <c r="N13">
        <f t="shared" si="9"/>
        <v>0</v>
      </c>
      <c r="O13">
        <f t="shared" si="9"/>
        <v>0</v>
      </c>
      <c r="P13">
        <f t="shared" si="9"/>
        <v>0</v>
      </c>
      <c r="Q13">
        <f t="shared" si="9"/>
        <v>0</v>
      </c>
      <c r="R13" s="31">
        <f>VLOOKUP($B$1,'Multipliers and Adjustments'!$A$70:$I$86,TRUNC(COLUMN(R$2)/5)+2,FALSE)*SUMIFS('EPA Data'!$I:$I,'EPA Data'!$D:$D,'Country Selector'!$A$2,'EPA Data'!$J:$J,$B$1,'EPA Data'!$C:$C,R$2,'EPA Data'!$G:$G,"&gt;="&amp;$A13,'EPA Data'!$G:$G,"&lt;"&amp;$B13)*unit_conv</f>
        <v>0</v>
      </c>
      <c r="S13">
        <f t="shared" si="10"/>
        <v>0</v>
      </c>
      <c r="T13">
        <f t="shared" si="10"/>
        <v>0</v>
      </c>
      <c r="U13">
        <f t="shared" si="10"/>
        <v>0</v>
      </c>
      <c r="V13">
        <f t="shared" si="10"/>
        <v>0</v>
      </c>
      <c r="W13" s="31">
        <f>VLOOKUP($B$1,'Multipliers and Adjustments'!$A$70:$I$86,TRUNC(COLUMN(W$2)/5)+2,FALSE)*SUMIFS('EPA Data'!$I:$I,'EPA Data'!$D:$D,'Country Selector'!$A$2,'EPA Data'!$J:$J,$B$1,'EPA Data'!$C:$C,W$2,'EPA Data'!$G:$G,"&gt;="&amp;$A13,'EPA Data'!$G:$G,"&lt;"&amp;$B13)*unit_conv</f>
        <v>0</v>
      </c>
      <c r="X13">
        <f t="shared" si="11"/>
        <v>0</v>
      </c>
      <c r="Y13">
        <f t="shared" si="11"/>
        <v>0</v>
      </c>
      <c r="Z13">
        <f t="shared" si="11"/>
        <v>0</v>
      </c>
      <c r="AA13">
        <f t="shared" si="11"/>
        <v>0</v>
      </c>
      <c r="AB13" s="31">
        <f>VLOOKUP($B$1,'Multipliers and Adjustments'!$A$70:$I$86,TRUNC(COLUMN(AB$2)/5)+2,FALSE)*SUMIFS('EPA Data'!$I:$I,'EPA Data'!$D:$D,'Country Selector'!$A$2,'EPA Data'!$J:$J,$B$1,'EPA Data'!$C:$C,AB$2,'EPA Data'!$G:$G,"&gt;="&amp;$A13,'EPA Data'!$G:$G,"&lt;"&amp;$B13)*unit_conv</f>
        <v>0</v>
      </c>
      <c r="AC13">
        <f t="shared" si="12"/>
        <v>0</v>
      </c>
      <c r="AD13">
        <f t="shared" si="12"/>
        <v>0</v>
      </c>
      <c r="AE13">
        <f t="shared" si="12"/>
        <v>0</v>
      </c>
      <c r="AF13">
        <f t="shared" si="12"/>
        <v>0</v>
      </c>
      <c r="AG13" s="31">
        <f>VLOOKUP($B$1,'Multipliers and Adjustments'!$A$70:$I$86,TRUNC(COLUMN(AG$2)/5)+2,FALSE)*SUMIFS('EPA Data'!$I:$I,'EPA Data'!$D:$D,'Country Selector'!$A$2,'EPA Data'!$J:$J,$B$1,'EPA Data'!$C:$C,AG$2,'EPA Data'!$G:$G,"&gt;="&amp;$A13,'EPA Data'!$G:$G,"&lt;"&amp;$B13)*unit_conv</f>
        <v>0</v>
      </c>
      <c r="AH13">
        <f t="shared" si="13"/>
        <v>0</v>
      </c>
      <c r="AI13">
        <f t="shared" si="13"/>
        <v>0</v>
      </c>
      <c r="AJ13">
        <f t="shared" si="13"/>
        <v>0</v>
      </c>
      <c r="AK13">
        <f t="shared" si="13"/>
        <v>0</v>
      </c>
      <c r="AL13" s="31">
        <f>VLOOKUP($B$1,'Multipliers and Adjustments'!$A$70:$I$86,TRUNC(COLUMN(AL$2)/5)+2,FALSE)*SUMIFS('EPA Data'!$I:$I,'EPA Data'!$D:$D,'Country Selector'!$A$2,'EPA Data'!$J:$J,$B$1,'EPA Data'!$C:$C,AL$2,'EPA Data'!$G:$G,"&gt;="&amp;$A13,'EPA Data'!$G:$G,"&lt;"&amp;$B13)*unit_conv</f>
        <v>0</v>
      </c>
    </row>
    <row r="14" spans="1:38" x14ac:dyDescent="0.45">
      <c r="A14" s="12">
        <f t="shared" si="14"/>
        <v>-600</v>
      </c>
      <c r="B14" s="11">
        <f t="shared" si="7"/>
        <v>-550</v>
      </c>
      <c r="C14" s="31">
        <f>VLOOKUP($B$1,'Multipliers and Adjustments'!$A$70:$I$86,TRUNC(COLUMN(C$2)/5)+2,FALSE)*SUMIFS('EPA Data'!$I:$I,'EPA Data'!$D:$D,'Country Selector'!$A$2,'EPA Data'!$J:$J,$B$1,'EPA Data'!$C:$C,C$2,'EPA Data'!$G:$G,"&gt;="&amp;$A14,'EPA Data'!$G:$G,"&lt;"&amp;$B14)*unit_conv</f>
        <v>0</v>
      </c>
      <c r="D14">
        <f t="shared" si="0"/>
        <v>0</v>
      </c>
      <c r="E14">
        <f t="shared" si="0"/>
        <v>0</v>
      </c>
      <c r="F14">
        <f t="shared" si="0"/>
        <v>0</v>
      </c>
      <c r="G14">
        <f t="shared" si="0"/>
        <v>0</v>
      </c>
      <c r="H14" s="31">
        <f>VLOOKUP($B$1,'Multipliers and Adjustments'!$A$70:$I$86,TRUNC(COLUMN(H$2)/5)+2,FALSE)*SUMIFS('EPA Data'!$I:$I,'EPA Data'!$D:$D,'Country Selector'!$A$2,'EPA Data'!$J:$J,$B$1,'EPA Data'!$C:$C,H$2,'EPA Data'!$G:$G,"&gt;="&amp;$A14,'EPA Data'!$G:$G,"&lt;"&amp;$B14)*unit_conv</f>
        <v>0</v>
      </c>
      <c r="I14">
        <f t="shared" si="8"/>
        <v>0</v>
      </c>
      <c r="J14">
        <f t="shared" si="8"/>
        <v>0</v>
      </c>
      <c r="K14">
        <f t="shared" si="8"/>
        <v>0</v>
      </c>
      <c r="L14">
        <f t="shared" si="8"/>
        <v>0</v>
      </c>
      <c r="M14" s="31">
        <f>VLOOKUP($B$1,'Multipliers and Adjustments'!$A$70:$I$86,TRUNC(COLUMN(M$2)/5)+2,FALSE)*SUMIFS('EPA Data'!$I:$I,'EPA Data'!$D:$D,'Country Selector'!$A$2,'EPA Data'!$J:$J,$B$1,'EPA Data'!$C:$C,M$2,'EPA Data'!$G:$G,"&gt;="&amp;$A14,'EPA Data'!$G:$G,"&lt;"&amp;$B14)*unit_conv</f>
        <v>0</v>
      </c>
      <c r="N14">
        <f t="shared" si="9"/>
        <v>0</v>
      </c>
      <c r="O14">
        <f t="shared" si="9"/>
        <v>0</v>
      </c>
      <c r="P14">
        <f t="shared" si="9"/>
        <v>0</v>
      </c>
      <c r="Q14">
        <f t="shared" si="9"/>
        <v>0</v>
      </c>
      <c r="R14" s="31">
        <f>VLOOKUP($B$1,'Multipliers and Adjustments'!$A$70:$I$86,TRUNC(COLUMN(R$2)/5)+2,FALSE)*SUMIFS('EPA Data'!$I:$I,'EPA Data'!$D:$D,'Country Selector'!$A$2,'EPA Data'!$J:$J,$B$1,'EPA Data'!$C:$C,R$2,'EPA Data'!$G:$G,"&gt;="&amp;$A14,'EPA Data'!$G:$G,"&lt;"&amp;$B14)*unit_conv</f>
        <v>0</v>
      </c>
      <c r="S14">
        <f t="shared" si="10"/>
        <v>0</v>
      </c>
      <c r="T14">
        <f t="shared" si="10"/>
        <v>0</v>
      </c>
      <c r="U14">
        <f t="shared" si="10"/>
        <v>0</v>
      </c>
      <c r="V14">
        <f t="shared" si="10"/>
        <v>0</v>
      </c>
      <c r="W14" s="31">
        <f>VLOOKUP($B$1,'Multipliers and Adjustments'!$A$70:$I$86,TRUNC(COLUMN(W$2)/5)+2,FALSE)*SUMIFS('EPA Data'!$I:$I,'EPA Data'!$D:$D,'Country Selector'!$A$2,'EPA Data'!$J:$J,$B$1,'EPA Data'!$C:$C,W$2,'EPA Data'!$G:$G,"&gt;="&amp;$A14,'EPA Data'!$G:$G,"&lt;"&amp;$B14)*unit_conv</f>
        <v>0</v>
      </c>
      <c r="X14">
        <f t="shared" si="11"/>
        <v>0</v>
      </c>
      <c r="Y14">
        <f t="shared" si="11"/>
        <v>0</v>
      </c>
      <c r="Z14">
        <f t="shared" si="11"/>
        <v>0</v>
      </c>
      <c r="AA14">
        <f t="shared" si="11"/>
        <v>0</v>
      </c>
      <c r="AB14" s="31">
        <f>VLOOKUP($B$1,'Multipliers and Adjustments'!$A$70:$I$86,TRUNC(COLUMN(AB$2)/5)+2,FALSE)*SUMIFS('EPA Data'!$I:$I,'EPA Data'!$D:$D,'Country Selector'!$A$2,'EPA Data'!$J:$J,$B$1,'EPA Data'!$C:$C,AB$2,'EPA Data'!$G:$G,"&gt;="&amp;$A14,'EPA Data'!$G:$G,"&lt;"&amp;$B14)*unit_conv</f>
        <v>0</v>
      </c>
      <c r="AC14">
        <f t="shared" si="12"/>
        <v>0</v>
      </c>
      <c r="AD14">
        <f t="shared" si="12"/>
        <v>0</v>
      </c>
      <c r="AE14">
        <f t="shared" si="12"/>
        <v>0</v>
      </c>
      <c r="AF14">
        <f t="shared" si="12"/>
        <v>0</v>
      </c>
      <c r="AG14" s="31">
        <f>VLOOKUP($B$1,'Multipliers and Adjustments'!$A$70:$I$86,TRUNC(COLUMN(AG$2)/5)+2,FALSE)*SUMIFS('EPA Data'!$I:$I,'EPA Data'!$D:$D,'Country Selector'!$A$2,'EPA Data'!$J:$J,$B$1,'EPA Data'!$C:$C,AG$2,'EPA Data'!$G:$G,"&gt;="&amp;$A14,'EPA Data'!$G:$G,"&lt;"&amp;$B14)*unit_conv</f>
        <v>0</v>
      </c>
      <c r="AH14">
        <f t="shared" si="13"/>
        <v>0</v>
      </c>
      <c r="AI14">
        <f t="shared" si="13"/>
        <v>0</v>
      </c>
      <c r="AJ14">
        <f t="shared" si="13"/>
        <v>0</v>
      </c>
      <c r="AK14">
        <f t="shared" si="13"/>
        <v>0</v>
      </c>
      <c r="AL14" s="31">
        <f>VLOOKUP($B$1,'Multipliers and Adjustments'!$A$70:$I$86,TRUNC(COLUMN(AL$2)/5)+2,FALSE)*SUMIFS('EPA Data'!$I:$I,'EPA Data'!$D:$D,'Country Selector'!$A$2,'EPA Data'!$J:$J,$B$1,'EPA Data'!$C:$C,AL$2,'EPA Data'!$G:$G,"&gt;="&amp;$A14,'EPA Data'!$G:$G,"&lt;"&amp;$B14)*unit_conv</f>
        <v>0</v>
      </c>
    </row>
    <row r="15" spans="1:38" x14ac:dyDescent="0.45">
      <c r="A15" s="12">
        <f t="shared" si="14"/>
        <v>-550</v>
      </c>
      <c r="B15" s="11">
        <f t="shared" si="7"/>
        <v>-500</v>
      </c>
      <c r="C15" s="31">
        <f>VLOOKUP($B$1,'Multipliers and Adjustments'!$A$70:$I$86,TRUNC(COLUMN(C$2)/5)+2,FALSE)*SUMIFS('EPA Data'!$I:$I,'EPA Data'!$D:$D,'Country Selector'!$A$2,'EPA Data'!$J:$J,$B$1,'EPA Data'!$C:$C,C$2,'EPA Data'!$G:$G,"&gt;="&amp;$A15,'EPA Data'!$G:$G,"&lt;"&amp;$B15)*unit_conv</f>
        <v>0</v>
      </c>
      <c r="D15">
        <f t="shared" si="0"/>
        <v>0</v>
      </c>
      <c r="E15">
        <f t="shared" si="0"/>
        <v>0</v>
      </c>
      <c r="F15">
        <f t="shared" si="0"/>
        <v>0</v>
      </c>
      <c r="G15">
        <f t="shared" si="0"/>
        <v>0</v>
      </c>
      <c r="H15" s="31">
        <f>VLOOKUP($B$1,'Multipliers and Adjustments'!$A$70:$I$86,TRUNC(COLUMN(H$2)/5)+2,FALSE)*SUMIFS('EPA Data'!$I:$I,'EPA Data'!$D:$D,'Country Selector'!$A$2,'EPA Data'!$J:$J,$B$1,'EPA Data'!$C:$C,H$2,'EPA Data'!$G:$G,"&gt;="&amp;$A15,'EPA Data'!$G:$G,"&lt;"&amp;$B15)*unit_conv</f>
        <v>0</v>
      </c>
      <c r="I15">
        <f t="shared" si="8"/>
        <v>0</v>
      </c>
      <c r="J15">
        <f t="shared" si="8"/>
        <v>0</v>
      </c>
      <c r="K15">
        <f t="shared" si="8"/>
        <v>0</v>
      </c>
      <c r="L15">
        <f t="shared" si="8"/>
        <v>0</v>
      </c>
      <c r="M15" s="31">
        <f>VLOOKUP($B$1,'Multipliers and Adjustments'!$A$70:$I$86,TRUNC(COLUMN(M$2)/5)+2,FALSE)*SUMIFS('EPA Data'!$I:$I,'EPA Data'!$D:$D,'Country Selector'!$A$2,'EPA Data'!$J:$J,$B$1,'EPA Data'!$C:$C,M$2,'EPA Data'!$G:$G,"&gt;="&amp;$A15,'EPA Data'!$G:$G,"&lt;"&amp;$B15)*unit_conv</f>
        <v>0</v>
      </c>
      <c r="N15">
        <f t="shared" si="9"/>
        <v>0</v>
      </c>
      <c r="O15">
        <f t="shared" si="9"/>
        <v>0</v>
      </c>
      <c r="P15">
        <f t="shared" si="9"/>
        <v>0</v>
      </c>
      <c r="Q15">
        <f t="shared" si="9"/>
        <v>0</v>
      </c>
      <c r="R15" s="31">
        <f>VLOOKUP($B$1,'Multipliers and Adjustments'!$A$70:$I$86,TRUNC(COLUMN(R$2)/5)+2,FALSE)*SUMIFS('EPA Data'!$I:$I,'EPA Data'!$D:$D,'Country Selector'!$A$2,'EPA Data'!$J:$J,$B$1,'EPA Data'!$C:$C,R$2,'EPA Data'!$G:$G,"&gt;="&amp;$A15,'EPA Data'!$G:$G,"&lt;"&amp;$B15)*unit_conv</f>
        <v>0</v>
      </c>
      <c r="S15">
        <f t="shared" si="10"/>
        <v>0</v>
      </c>
      <c r="T15">
        <f t="shared" si="10"/>
        <v>0</v>
      </c>
      <c r="U15">
        <f t="shared" si="10"/>
        <v>0</v>
      </c>
      <c r="V15">
        <f t="shared" si="10"/>
        <v>0</v>
      </c>
      <c r="W15" s="31">
        <f>VLOOKUP($B$1,'Multipliers and Adjustments'!$A$70:$I$86,TRUNC(COLUMN(W$2)/5)+2,FALSE)*SUMIFS('EPA Data'!$I:$I,'EPA Data'!$D:$D,'Country Selector'!$A$2,'EPA Data'!$J:$J,$B$1,'EPA Data'!$C:$C,W$2,'EPA Data'!$G:$G,"&gt;="&amp;$A15,'EPA Data'!$G:$G,"&lt;"&amp;$B15)*unit_conv</f>
        <v>0</v>
      </c>
      <c r="X15">
        <f t="shared" si="11"/>
        <v>0</v>
      </c>
      <c r="Y15">
        <f t="shared" si="11"/>
        <v>0</v>
      </c>
      <c r="Z15">
        <f t="shared" si="11"/>
        <v>0</v>
      </c>
      <c r="AA15">
        <f t="shared" si="11"/>
        <v>0</v>
      </c>
      <c r="AB15" s="31">
        <f>VLOOKUP($B$1,'Multipliers and Adjustments'!$A$70:$I$86,TRUNC(COLUMN(AB$2)/5)+2,FALSE)*SUMIFS('EPA Data'!$I:$I,'EPA Data'!$D:$D,'Country Selector'!$A$2,'EPA Data'!$J:$J,$B$1,'EPA Data'!$C:$C,AB$2,'EPA Data'!$G:$G,"&gt;="&amp;$A15,'EPA Data'!$G:$G,"&lt;"&amp;$B15)*unit_conv</f>
        <v>0</v>
      </c>
      <c r="AC15">
        <f t="shared" si="12"/>
        <v>0</v>
      </c>
      <c r="AD15">
        <f t="shared" si="12"/>
        <v>0</v>
      </c>
      <c r="AE15">
        <f t="shared" si="12"/>
        <v>0</v>
      </c>
      <c r="AF15">
        <f t="shared" si="12"/>
        <v>0</v>
      </c>
      <c r="AG15" s="31">
        <f>VLOOKUP($B$1,'Multipliers and Adjustments'!$A$70:$I$86,TRUNC(COLUMN(AG$2)/5)+2,FALSE)*SUMIFS('EPA Data'!$I:$I,'EPA Data'!$D:$D,'Country Selector'!$A$2,'EPA Data'!$J:$J,$B$1,'EPA Data'!$C:$C,AG$2,'EPA Data'!$G:$G,"&gt;="&amp;$A15,'EPA Data'!$G:$G,"&lt;"&amp;$B15)*unit_conv</f>
        <v>0</v>
      </c>
      <c r="AH15">
        <f t="shared" si="13"/>
        <v>0</v>
      </c>
      <c r="AI15">
        <f t="shared" si="13"/>
        <v>0</v>
      </c>
      <c r="AJ15">
        <f t="shared" si="13"/>
        <v>0</v>
      </c>
      <c r="AK15">
        <f t="shared" si="13"/>
        <v>0</v>
      </c>
      <c r="AL15" s="31">
        <f>VLOOKUP($B$1,'Multipliers and Adjustments'!$A$70:$I$86,TRUNC(COLUMN(AL$2)/5)+2,FALSE)*SUMIFS('EPA Data'!$I:$I,'EPA Data'!$D:$D,'Country Selector'!$A$2,'EPA Data'!$J:$J,$B$1,'EPA Data'!$C:$C,AL$2,'EPA Data'!$G:$G,"&gt;="&amp;$A15,'EPA Data'!$G:$G,"&lt;"&amp;$B15)*unit_conv</f>
        <v>0</v>
      </c>
    </row>
    <row r="16" spans="1:38" x14ac:dyDescent="0.45">
      <c r="A16" s="12">
        <f t="shared" si="14"/>
        <v>-500</v>
      </c>
      <c r="B16" s="11">
        <f t="shared" si="7"/>
        <v>-450</v>
      </c>
      <c r="C16" s="31">
        <f>VLOOKUP($B$1,'Multipliers and Adjustments'!$A$70:$I$86,TRUNC(COLUMN(C$2)/5)+2,FALSE)*SUMIFS('EPA Data'!$I:$I,'EPA Data'!$D:$D,'Country Selector'!$A$2,'EPA Data'!$J:$J,$B$1,'EPA Data'!$C:$C,C$2,'EPA Data'!$G:$G,"&gt;="&amp;$A16,'EPA Data'!$G:$G,"&lt;"&amp;$B16)*unit_conv</f>
        <v>0</v>
      </c>
      <c r="D16">
        <f t="shared" si="0"/>
        <v>0</v>
      </c>
      <c r="E16">
        <f t="shared" si="0"/>
        <v>0</v>
      </c>
      <c r="F16">
        <f t="shared" si="0"/>
        <v>0</v>
      </c>
      <c r="G16">
        <f t="shared" si="0"/>
        <v>0</v>
      </c>
      <c r="H16" s="31">
        <f>VLOOKUP($B$1,'Multipliers and Adjustments'!$A$70:$I$86,TRUNC(COLUMN(H$2)/5)+2,FALSE)*SUMIFS('EPA Data'!$I:$I,'EPA Data'!$D:$D,'Country Selector'!$A$2,'EPA Data'!$J:$J,$B$1,'EPA Data'!$C:$C,H$2,'EPA Data'!$G:$G,"&gt;="&amp;$A16,'EPA Data'!$G:$G,"&lt;"&amp;$B16)*unit_conv</f>
        <v>0</v>
      </c>
      <c r="I16">
        <f t="shared" si="8"/>
        <v>0</v>
      </c>
      <c r="J16">
        <f t="shared" si="8"/>
        <v>0</v>
      </c>
      <c r="K16">
        <f t="shared" si="8"/>
        <v>0</v>
      </c>
      <c r="L16">
        <f t="shared" si="8"/>
        <v>0</v>
      </c>
      <c r="M16" s="31">
        <f>VLOOKUP($B$1,'Multipliers and Adjustments'!$A$70:$I$86,TRUNC(COLUMN(M$2)/5)+2,FALSE)*SUMIFS('EPA Data'!$I:$I,'EPA Data'!$D:$D,'Country Selector'!$A$2,'EPA Data'!$J:$J,$B$1,'EPA Data'!$C:$C,M$2,'EPA Data'!$G:$G,"&gt;="&amp;$A16,'EPA Data'!$G:$G,"&lt;"&amp;$B16)*unit_conv</f>
        <v>0</v>
      </c>
      <c r="N16">
        <f t="shared" si="9"/>
        <v>0</v>
      </c>
      <c r="O16">
        <f t="shared" si="9"/>
        <v>0</v>
      </c>
      <c r="P16">
        <f t="shared" si="9"/>
        <v>0</v>
      </c>
      <c r="Q16">
        <f t="shared" si="9"/>
        <v>0</v>
      </c>
      <c r="R16" s="31">
        <f>VLOOKUP($B$1,'Multipliers and Adjustments'!$A$70:$I$86,TRUNC(COLUMN(R$2)/5)+2,FALSE)*SUMIFS('EPA Data'!$I:$I,'EPA Data'!$D:$D,'Country Selector'!$A$2,'EPA Data'!$J:$J,$B$1,'EPA Data'!$C:$C,R$2,'EPA Data'!$G:$G,"&gt;="&amp;$A16,'EPA Data'!$G:$G,"&lt;"&amp;$B16)*unit_conv</f>
        <v>0</v>
      </c>
      <c r="S16">
        <f t="shared" si="10"/>
        <v>0</v>
      </c>
      <c r="T16">
        <f t="shared" si="10"/>
        <v>0</v>
      </c>
      <c r="U16">
        <f t="shared" si="10"/>
        <v>0</v>
      </c>
      <c r="V16">
        <f t="shared" si="10"/>
        <v>0</v>
      </c>
      <c r="W16" s="31">
        <f>VLOOKUP($B$1,'Multipliers and Adjustments'!$A$70:$I$86,TRUNC(COLUMN(W$2)/5)+2,FALSE)*SUMIFS('EPA Data'!$I:$I,'EPA Data'!$D:$D,'Country Selector'!$A$2,'EPA Data'!$J:$J,$B$1,'EPA Data'!$C:$C,W$2,'EPA Data'!$G:$G,"&gt;="&amp;$A16,'EPA Data'!$G:$G,"&lt;"&amp;$B16)*unit_conv</f>
        <v>0</v>
      </c>
      <c r="X16">
        <f t="shared" si="11"/>
        <v>0</v>
      </c>
      <c r="Y16">
        <f t="shared" si="11"/>
        <v>0</v>
      </c>
      <c r="Z16">
        <f t="shared" si="11"/>
        <v>0</v>
      </c>
      <c r="AA16">
        <f t="shared" si="11"/>
        <v>0</v>
      </c>
      <c r="AB16" s="31">
        <f>VLOOKUP($B$1,'Multipliers and Adjustments'!$A$70:$I$86,TRUNC(COLUMN(AB$2)/5)+2,FALSE)*SUMIFS('EPA Data'!$I:$I,'EPA Data'!$D:$D,'Country Selector'!$A$2,'EPA Data'!$J:$J,$B$1,'EPA Data'!$C:$C,AB$2,'EPA Data'!$G:$G,"&gt;="&amp;$A16,'EPA Data'!$G:$G,"&lt;"&amp;$B16)*unit_conv</f>
        <v>0</v>
      </c>
      <c r="AC16">
        <f t="shared" si="12"/>
        <v>0</v>
      </c>
      <c r="AD16">
        <f t="shared" si="12"/>
        <v>0</v>
      </c>
      <c r="AE16">
        <f t="shared" si="12"/>
        <v>0</v>
      </c>
      <c r="AF16">
        <f t="shared" si="12"/>
        <v>0</v>
      </c>
      <c r="AG16" s="31">
        <f>VLOOKUP($B$1,'Multipliers and Adjustments'!$A$70:$I$86,TRUNC(COLUMN(AG$2)/5)+2,FALSE)*SUMIFS('EPA Data'!$I:$I,'EPA Data'!$D:$D,'Country Selector'!$A$2,'EPA Data'!$J:$J,$B$1,'EPA Data'!$C:$C,AG$2,'EPA Data'!$G:$G,"&gt;="&amp;$A16,'EPA Data'!$G:$G,"&lt;"&amp;$B16)*unit_conv</f>
        <v>0</v>
      </c>
      <c r="AH16">
        <f t="shared" si="13"/>
        <v>0</v>
      </c>
      <c r="AI16">
        <f t="shared" si="13"/>
        <v>0</v>
      </c>
      <c r="AJ16">
        <f t="shared" si="13"/>
        <v>0</v>
      </c>
      <c r="AK16">
        <f t="shared" si="13"/>
        <v>0</v>
      </c>
      <c r="AL16" s="31">
        <f>VLOOKUP($B$1,'Multipliers and Adjustments'!$A$70:$I$86,TRUNC(COLUMN(AL$2)/5)+2,FALSE)*SUMIFS('EPA Data'!$I:$I,'EPA Data'!$D:$D,'Country Selector'!$A$2,'EPA Data'!$J:$J,$B$1,'EPA Data'!$C:$C,AL$2,'EPA Data'!$G:$G,"&gt;="&amp;$A16,'EPA Data'!$G:$G,"&lt;"&amp;$B16)*unit_conv</f>
        <v>0</v>
      </c>
    </row>
    <row r="17" spans="1:38" x14ac:dyDescent="0.45">
      <c r="A17" s="12">
        <f t="shared" si="14"/>
        <v>-450</v>
      </c>
      <c r="B17" s="11">
        <f t="shared" si="7"/>
        <v>-400</v>
      </c>
      <c r="C17" s="31">
        <f>VLOOKUP($B$1,'Multipliers and Adjustments'!$A$70:$I$86,TRUNC(COLUMN(C$2)/5)+2,FALSE)*SUMIFS('EPA Data'!$I:$I,'EPA Data'!$D:$D,'Country Selector'!$A$2,'EPA Data'!$J:$J,$B$1,'EPA Data'!$C:$C,C$2,'EPA Data'!$G:$G,"&gt;="&amp;$A17,'EPA Data'!$G:$G,"&lt;"&amp;$B17)*unit_conv</f>
        <v>0</v>
      </c>
      <c r="D17">
        <f>C17+($H17-$C17)/5</f>
        <v>0</v>
      </c>
      <c r="E17">
        <f t="shared" si="0"/>
        <v>0</v>
      </c>
      <c r="F17">
        <f t="shared" si="0"/>
        <v>0</v>
      </c>
      <c r="G17">
        <f t="shared" si="0"/>
        <v>0</v>
      </c>
      <c r="H17" s="31">
        <f>VLOOKUP($B$1,'Multipliers and Adjustments'!$A$70:$I$86,TRUNC(COLUMN(H$2)/5)+2,FALSE)*SUMIFS('EPA Data'!$I:$I,'EPA Data'!$D:$D,'Country Selector'!$A$2,'EPA Data'!$J:$J,$B$1,'EPA Data'!$C:$C,H$2,'EPA Data'!$G:$G,"&gt;="&amp;$A17,'EPA Data'!$G:$G,"&lt;"&amp;$B17)*unit_conv</f>
        <v>0</v>
      </c>
      <c r="I17">
        <f t="shared" si="8"/>
        <v>0</v>
      </c>
      <c r="J17">
        <f t="shared" si="8"/>
        <v>0</v>
      </c>
      <c r="K17">
        <f t="shared" si="8"/>
        <v>0</v>
      </c>
      <c r="L17">
        <f t="shared" si="8"/>
        <v>0</v>
      </c>
      <c r="M17" s="31">
        <f>VLOOKUP($B$1,'Multipliers and Adjustments'!$A$70:$I$86,TRUNC(COLUMN(M$2)/5)+2,FALSE)*SUMIFS('EPA Data'!$I:$I,'EPA Data'!$D:$D,'Country Selector'!$A$2,'EPA Data'!$J:$J,$B$1,'EPA Data'!$C:$C,M$2,'EPA Data'!$G:$G,"&gt;="&amp;$A17,'EPA Data'!$G:$G,"&lt;"&amp;$B17)*unit_conv</f>
        <v>0</v>
      </c>
      <c r="N17">
        <f t="shared" si="9"/>
        <v>0</v>
      </c>
      <c r="O17">
        <f t="shared" si="9"/>
        <v>0</v>
      </c>
      <c r="P17">
        <f t="shared" si="9"/>
        <v>0</v>
      </c>
      <c r="Q17">
        <f t="shared" si="9"/>
        <v>0</v>
      </c>
      <c r="R17" s="31">
        <f>VLOOKUP($B$1,'Multipliers and Adjustments'!$A$70:$I$86,TRUNC(COLUMN(R$2)/5)+2,FALSE)*SUMIFS('EPA Data'!$I:$I,'EPA Data'!$D:$D,'Country Selector'!$A$2,'EPA Data'!$J:$J,$B$1,'EPA Data'!$C:$C,R$2,'EPA Data'!$G:$G,"&gt;="&amp;$A17,'EPA Data'!$G:$G,"&lt;"&amp;$B17)*unit_conv</f>
        <v>0</v>
      </c>
      <c r="S17">
        <f t="shared" si="10"/>
        <v>0</v>
      </c>
      <c r="T17">
        <f t="shared" si="10"/>
        <v>0</v>
      </c>
      <c r="U17">
        <f t="shared" si="10"/>
        <v>0</v>
      </c>
      <c r="V17">
        <f t="shared" si="10"/>
        <v>0</v>
      </c>
      <c r="W17" s="31">
        <f>VLOOKUP($B$1,'Multipliers and Adjustments'!$A$70:$I$86,TRUNC(COLUMN(W$2)/5)+2,FALSE)*SUMIFS('EPA Data'!$I:$I,'EPA Data'!$D:$D,'Country Selector'!$A$2,'EPA Data'!$J:$J,$B$1,'EPA Data'!$C:$C,W$2,'EPA Data'!$G:$G,"&gt;="&amp;$A17,'EPA Data'!$G:$G,"&lt;"&amp;$B17)*unit_conv</f>
        <v>0</v>
      </c>
      <c r="X17">
        <f t="shared" si="11"/>
        <v>0</v>
      </c>
      <c r="Y17">
        <f t="shared" si="11"/>
        <v>0</v>
      </c>
      <c r="Z17">
        <f t="shared" si="11"/>
        <v>0</v>
      </c>
      <c r="AA17">
        <f t="shared" si="11"/>
        <v>0</v>
      </c>
      <c r="AB17" s="31">
        <f>VLOOKUP($B$1,'Multipliers and Adjustments'!$A$70:$I$86,TRUNC(COLUMN(AB$2)/5)+2,FALSE)*SUMIFS('EPA Data'!$I:$I,'EPA Data'!$D:$D,'Country Selector'!$A$2,'EPA Data'!$J:$J,$B$1,'EPA Data'!$C:$C,AB$2,'EPA Data'!$G:$G,"&gt;="&amp;$A17,'EPA Data'!$G:$G,"&lt;"&amp;$B17)*unit_conv</f>
        <v>0</v>
      </c>
      <c r="AC17">
        <f t="shared" si="12"/>
        <v>0</v>
      </c>
      <c r="AD17">
        <f t="shared" si="12"/>
        <v>0</v>
      </c>
      <c r="AE17">
        <f t="shared" si="12"/>
        <v>0</v>
      </c>
      <c r="AF17">
        <f t="shared" si="12"/>
        <v>0</v>
      </c>
      <c r="AG17" s="31">
        <f>VLOOKUP($B$1,'Multipliers and Adjustments'!$A$70:$I$86,TRUNC(COLUMN(AG$2)/5)+2,FALSE)*SUMIFS('EPA Data'!$I:$I,'EPA Data'!$D:$D,'Country Selector'!$A$2,'EPA Data'!$J:$J,$B$1,'EPA Data'!$C:$C,AG$2,'EPA Data'!$G:$G,"&gt;="&amp;$A17,'EPA Data'!$G:$G,"&lt;"&amp;$B17)*unit_conv</f>
        <v>0</v>
      </c>
      <c r="AH17">
        <f t="shared" si="13"/>
        <v>0</v>
      </c>
      <c r="AI17">
        <f t="shared" si="13"/>
        <v>0</v>
      </c>
      <c r="AJ17">
        <f t="shared" si="13"/>
        <v>0</v>
      </c>
      <c r="AK17">
        <f t="shared" si="13"/>
        <v>0</v>
      </c>
      <c r="AL17" s="31">
        <f>VLOOKUP($B$1,'Multipliers and Adjustments'!$A$70:$I$86,TRUNC(COLUMN(AL$2)/5)+2,FALSE)*SUMIFS('EPA Data'!$I:$I,'EPA Data'!$D:$D,'Country Selector'!$A$2,'EPA Data'!$J:$J,$B$1,'EPA Data'!$C:$C,AL$2,'EPA Data'!$G:$G,"&gt;="&amp;$A17,'EPA Data'!$G:$G,"&lt;"&amp;$B17)*unit_conv</f>
        <v>0</v>
      </c>
    </row>
    <row r="18" spans="1:38" x14ac:dyDescent="0.45">
      <c r="A18" s="12">
        <f t="shared" si="14"/>
        <v>-400</v>
      </c>
      <c r="B18" s="11">
        <f t="shared" si="7"/>
        <v>-350</v>
      </c>
      <c r="C18" s="31">
        <f>VLOOKUP($B$1,'Multipliers and Adjustments'!$A$70:$I$86,TRUNC(COLUMN(C$2)/5)+2,FALSE)*SUMIFS('EPA Data'!$I:$I,'EPA Data'!$D:$D,'Country Selector'!$A$2,'EPA Data'!$J:$J,$B$1,'EPA Data'!$C:$C,C$2,'EPA Data'!$G:$G,"&gt;="&amp;$A18,'EPA Data'!$G:$G,"&lt;"&amp;$B18)*unit_conv</f>
        <v>0</v>
      </c>
      <c r="D18">
        <f t="shared" ref="D18:G33" si="15">C18+($H18-$C18)/5</f>
        <v>0</v>
      </c>
      <c r="E18">
        <f t="shared" si="15"/>
        <v>0</v>
      </c>
      <c r="F18">
        <f t="shared" si="15"/>
        <v>0</v>
      </c>
      <c r="G18">
        <f t="shared" si="15"/>
        <v>0</v>
      </c>
      <c r="H18" s="31">
        <f>VLOOKUP($B$1,'Multipliers and Adjustments'!$A$70:$I$86,TRUNC(COLUMN(H$2)/5)+2,FALSE)*SUMIFS('EPA Data'!$I:$I,'EPA Data'!$D:$D,'Country Selector'!$A$2,'EPA Data'!$J:$J,$B$1,'EPA Data'!$C:$C,H$2,'EPA Data'!$G:$G,"&gt;="&amp;$A18,'EPA Data'!$G:$G,"&lt;"&amp;$B18)*unit_conv</f>
        <v>0</v>
      </c>
      <c r="I18">
        <f t="shared" si="8"/>
        <v>0</v>
      </c>
      <c r="J18">
        <f t="shared" si="8"/>
        <v>0</v>
      </c>
      <c r="K18">
        <f t="shared" si="8"/>
        <v>0</v>
      </c>
      <c r="L18">
        <f t="shared" si="8"/>
        <v>0</v>
      </c>
      <c r="M18" s="31">
        <f>VLOOKUP($B$1,'Multipliers and Adjustments'!$A$70:$I$86,TRUNC(COLUMN(M$2)/5)+2,FALSE)*SUMIFS('EPA Data'!$I:$I,'EPA Data'!$D:$D,'Country Selector'!$A$2,'EPA Data'!$J:$J,$B$1,'EPA Data'!$C:$C,M$2,'EPA Data'!$G:$G,"&gt;="&amp;$A18,'EPA Data'!$G:$G,"&lt;"&amp;$B18)*unit_conv</f>
        <v>0</v>
      </c>
      <c r="N18">
        <f t="shared" si="9"/>
        <v>0</v>
      </c>
      <c r="O18">
        <f t="shared" si="9"/>
        <v>0</v>
      </c>
      <c r="P18">
        <f t="shared" si="9"/>
        <v>0</v>
      </c>
      <c r="Q18">
        <f t="shared" si="9"/>
        <v>0</v>
      </c>
      <c r="R18" s="31">
        <f>VLOOKUP($B$1,'Multipliers and Adjustments'!$A$70:$I$86,TRUNC(COLUMN(R$2)/5)+2,FALSE)*SUMIFS('EPA Data'!$I:$I,'EPA Data'!$D:$D,'Country Selector'!$A$2,'EPA Data'!$J:$J,$B$1,'EPA Data'!$C:$C,R$2,'EPA Data'!$G:$G,"&gt;="&amp;$A18,'EPA Data'!$G:$G,"&lt;"&amp;$B18)*unit_conv</f>
        <v>0</v>
      </c>
      <c r="S18">
        <f t="shared" si="10"/>
        <v>0</v>
      </c>
      <c r="T18">
        <f t="shared" si="10"/>
        <v>0</v>
      </c>
      <c r="U18">
        <f t="shared" si="10"/>
        <v>0</v>
      </c>
      <c r="V18">
        <f t="shared" si="10"/>
        <v>0</v>
      </c>
      <c r="W18" s="31">
        <f>VLOOKUP($B$1,'Multipliers and Adjustments'!$A$70:$I$86,TRUNC(COLUMN(W$2)/5)+2,FALSE)*SUMIFS('EPA Data'!$I:$I,'EPA Data'!$D:$D,'Country Selector'!$A$2,'EPA Data'!$J:$J,$B$1,'EPA Data'!$C:$C,W$2,'EPA Data'!$G:$G,"&gt;="&amp;$A18,'EPA Data'!$G:$G,"&lt;"&amp;$B18)*unit_conv</f>
        <v>0</v>
      </c>
      <c r="X18">
        <f t="shared" si="11"/>
        <v>0</v>
      </c>
      <c r="Y18">
        <f t="shared" si="11"/>
        <v>0</v>
      </c>
      <c r="Z18">
        <f t="shared" si="11"/>
        <v>0</v>
      </c>
      <c r="AA18">
        <f t="shared" si="11"/>
        <v>0</v>
      </c>
      <c r="AB18" s="31">
        <f>VLOOKUP($B$1,'Multipliers and Adjustments'!$A$70:$I$86,TRUNC(COLUMN(AB$2)/5)+2,FALSE)*SUMIFS('EPA Data'!$I:$I,'EPA Data'!$D:$D,'Country Selector'!$A$2,'EPA Data'!$J:$J,$B$1,'EPA Data'!$C:$C,AB$2,'EPA Data'!$G:$G,"&gt;="&amp;$A18,'EPA Data'!$G:$G,"&lt;"&amp;$B18)*unit_conv</f>
        <v>0</v>
      </c>
      <c r="AC18">
        <f t="shared" si="12"/>
        <v>0</v>
      </c>
      <c r="AD18">
        <f t="shared" si="12"/>
        <v>0</v>
      </c>
      <c r="AE18">
        <f t="shared" si="12"/>
        <v>0</v>
      </c>
      <c r="AF18">
        <f t="shared" si="12"/>
        <v>0</v>
      </c>
      <c r="AG18" s="31">
        <f>VLOOKUP($B$1,'Multipliers and Adjustments'!$A$70:$I$86,TRUNC(COLUMN(AG$2)/5)+2,FALSE)*SUMIFS('EPA Data'!$I:$I,'EPA Data'!$D:$D,'Country Selector'!$A$2,'EPA Data'!$J:$J,$B$1,'EPA Data'!$C:$C,AG$2,'EPA Data'!$G:$G,"&gt;="&amp;$A18,'EPA Data'!$G:$G,"&lt;"&amp;$B18)*unit_conv</f>
        <v>0</v>
      </c>
      <c r="AH18">
        <f t="shared" si="13"/>
        <v>0</v>
      </c>
      <c r="AI18">
        <f t="shared" si="13"/>
        <v>0</v>
      </c>
      <c r="AJ18">
        <f t="shared" si="13"/>
        <v>0</v>
      </c>
      <c r="AK18">
        <f t="shared" si="13"/>
        <v>0</v>
      </c>
      <c r="AL18" s="31">
        <f>VLOOKUP($B$1,'Multipliers and Adjustments'!$A$70:$I$86,TRUNC(COLUMN(AL$2)/5)+2,FALSE)*SUMIFS('EPA Data'!$I:$I,'EPA Data'!$D:$D,'Country Selector'!$A$2,'EPA Data'!$J:$J,$B$1,'EPA Data'!$C:$C,AL$2,'EPA Data'!$G:$G,"&gt;="&amp;$A18,'EPA Data'!$G:$G,"&lt;"&amp;$B18)*unit_conv</f>
        <v>0</v>
      </c>
    </row>
    <row r="19" spans="1:38" x14ac:dyDescent="0.45">
      <c r="A19" s="12">
        <f t="shared" si="14"/>
        <v>-350</v>
      </c>
      <c r="B19" s="11">
        <f t="shared" si="7"/>
        <v>-300</v>
      </c>
      <c r="C19" s="31">
        <f>VLOOKUP($B$1,'Multipliers and Adjustments'!$A$70:$I$86,TRUNC(COLUMN(C$2)/5)+2,FALSE)*SUMIFS('EPA Data'!$I:$I,'EPA Data'!$D:$D,'Country Selector'!$A$2,'EPA Data'!$J:$J,$B$1,'EPA Data'!$C:$C,C$2,'EPA Data'!$G:$G,"&gt;="&amp;$A19,'EPA Data'!$G:$G,"&lt;"&amp;$B19)*unit_conv</f>
        <v>0</v>
      </c>
      <c r="D19">
        <f t="shared" si="15"/>
        <v>0</v>
      </c>
      <c r="E19">
        <f t="shared" si="15"/>
        <v>0</v>
      </c>
      <c r="F19">
        <f t="shared" si="15"/>
        <v>0</v>
      </c>
      <c r="G19">
        <f t="shared" si="15"/>
        <v>0</v>
      </c>
      <c r="H19" s="31">
        <f>VLOOKUP($B$1,'Multipliers and Adjustments'!$A$70:$I$86,TRUNC(COLUMN(H$2)/5)+2,FALSE)*SUMIFS('EPA Data'!$I:$I,'EPA Data'!$D:$D,'Country Selector'!$A$2,'EPA Data'!$J:$J,$B$1,'EPA Data'!$C:$C,H$2,'EPA Data'!$G:$G,"&gt;="&amp;$A19,'EPA Data'!$G:$G,"&lt;"&amp;$B19)*unit_conv</f>
        <v>0</v>
      </c>
      <c r="I19">
        <f t="shared" si="8"/>
        <v>0</v>
      </c>
      <c r="J19">
        <f t="shared" si="8"/>
        <v>0</v>
      </c>
      <c r="K19">
        <f t="shared" si="8"/>
        <v>0</v>
      </c>
      <c r="L19">
        <f t="shared" si="8"/>
        <v>0</v>
      </c>
      <c r="M19" s="31">
        <f>VLOOKUP($B$1,'Multipliers and Adjustments'!$A$70:$I$86,TRUNC(COLUMN(M$2)/5)+2,FALSE)*SUMIFS('EPA Data'!$I:$I,'EPA Data'!$D:$D,'Country Selector'!$A$2,'EPA Data'!$J:$J,$B$1,'EPA Data'!$C:$C,M$2,'EPA Data'!$G:$G,"&gt;="&amp;$A19,'EPA Data'!$G:$G,"&lt;"&amp;$B19)*unit_conv</f>
        <v>0</v>
      </c>
      <c r="N19">
        <f t="shared" si="9"/>
        <v>0</v>
      </c>
      <c r="O19">
        <f t="shared" si="9"/>
        <v>0</v>
      </c>
      <c r="P19">
        <f t="shared" si="9"/>
        <v>0</v>
      </c>
      <c r="Q19">
        <f t="shared" si="9"/>
        <v>0</v>
      </c>
      <c r="R19" s="31">
        <f>VLOOKUP($B$1,'Multipliers and Adjustments'!$A$70:$I$86,TRUNC(COLUMN(R$2)/5)+2,FALSE)*SUMIFS('EPA Data'!$I:$I,'EPA Data'!$D:$D,'Country Selector'!$A$2,'EPA Data'!$J:$J,$B$1,'EPA Data'!$C:$C,R$2,'EPA Data'!$G:$G,"&gt;="&amp;$A19,'EPA Data'!$G:$G,"&lt;"&amp;$B19)*unit_conv</f>
        <v>0</v>
      </c>
      <c r="S19">
        <f t="shared" si="10"/>
        <v>0</v>
      </c>
      <c r="T19">
        <f t="shared" si="10"/>
        <v>0</v>
      </c>
      <c r="U19">
        <f t="shared" si="10"/>
        <v>0</v>
      </c>
      <c r="V19">
        <f t="shared" si="10"/>
        <v>0</v>
      </c>
      <c r="W19" s="31">
        <f>VLOOKUP($B$1,'Multipliers and Adjustments'!$A$70:$I$86,TRUNC(COLUMN(W$2)/5)+2,FALSE)*SUMIFS('EPA Data'!$I:$I,'EPA Data'!$D:$D,'Country Selector'!$A$2,'EPA Data'!$J:$J,$B$1,'EPA Data'!$C:$C,W$2,'EPA Data'!$G:$G,"&gt;="&amp;$A19,'EPA Data'!$G:$G,"&lt;"&amp;$B19)*unit_conv</f>
        <v>0</v>
      </c>
      <c r="X19">
        <f t="shared" si="11"/>
        <v>0</v>
      </c>
      <c r="Y19">
        <f t="shared" si="11"/>
        <v>0</v>
      </c>
      <c r="Z19">
        <f t="shared" si="11"/>
        <v>0</v>
      </c>
      <c r="AA19">
        <f t="shared" si="11"/>
        <v>0</v>
      </c>
      <c r="AB19" s="31">
        <f>VLOOKUP($B$1,'Multipliers and Adjustments'!$A$70:$I$86,TRUNC(COLUMN(AB$2)/5)+2,FALSE)*SUMIFS('EPA Data'!$I:$I,'EPA Data'!$D:$D,'Country Selector'!$A$2,'EPA Data'!$J:$J,$B$1,'EPA Data'!$C:$C,AB$2,'EPA Data'!$G:$G,"&gt;="&amp;$A19,'EPA Data'!$G:$G,"&lt;"&amp;$B19)*unit_conv</f>
        <v>0</v>
      </c>
      <c r="AC19">
        <f t="shared" si="12"/>
        <v>0</v>
      </c>
      <c r="AD19">
        <f t="shared" si="12"/>
        <v>0</v>
      </c>
      <c r="AE19">
        <f t="shared" si="12"/>
        <v>0</v>
      </c>
      <c r="AF19">
        <f t="shared" si="12"/>
        <v>0</v>
      </c>
      <c r="AG19" s="31">
        <f>VLOOKUP($B$1,'Multipliers and Adjustments'!$A$70:$I$86,TRUNC(COLUMN(AG$2)/5)+2,FALSE)*SUMIFS('EPA Data'!$I:$I,'EPA Data'!$D:$D,'Country Selector'!$A$2,'EPA Data'!$J:$J,$B$1,'EPA Data'!$C:$C,AG$2,'EPA Data'!$G:$G,"&gt;="&amp;$A19,'EPA Data'!$G:$G,"&lt;"&amp;$B19)*unit_conv</f>
        <v>0</v>
      </c>
      <c r="AH19">
        <f t="shared" si="13"/>
        <v>0</v>
      </c>
      <c r="AI19">
        <f t="shared" si="13"/>
        <v>0</v>
      </c>
      <c r="AJ19">
        <f t="shared" si="13"/>
        <v>0</v>
      </c>
      <c r="AK19">
        <f t="shared" si="13"/>
        <v>0</v>
      </c>
      <c r="AL19" s="31">
        <f>VLOOKUP($B$1,'Multipliers and Adjustments'!$A$70:$I$86,TRUNC(COLUMN(AL$2)/5)+2,FALSE)*SUMIFS('EPA Data'!$I:$I,'EPA Data'!$D:$D,'Country Selector'!$A$2,'EPA Data'!$J:$J,$B$1,'EPA Data'!$C:$C,AL$2,'EPA Data'!$G:$G,"&gt;="&amp;$A19,'EPA Data'!$G:$G,"&lt;"&amp;$B19)*unit_conv</f>
        <v>0</v>
      </c>
    </row>
    <row r="20" spans="1:38" x14ac:dyDescent="0.45">
      <c r="A20" s="12">
        <f t="shared" si="14"/>
        <v>-300</v>
      </c>
      <c r="B20" s="11">
        <f t="shared" si="7"/>
        <v>-250</v>
      </c>
      <c r="C20" s="31">
        <f>VLOOKUP($B$1,'Multipliers and Adjustments'!$A$70:$I$86,TRUNC(COLUMN(C$2)/5)+2,FALSE)*SUMIFS('EPA Data'!$I:$I,'EPA Data'!$D:$D,'Country Selector'!$A$2,'EPA Data'!$J:$J,$B$1,'EPA Data'!$C:$C,C$2,'EPA Data'!$G:$G,"&gt;="&amp;$A20,'EPA Data'!$G:$G,"&lt;"&amp;$B20)*unit_conv</f>
        <v>0</v>
      </c>
      <c r="D20">
        <f t="shared" si="15"/>
        <v>0</v>
      </c>
      <c r="E20">
        <f t="shared" si="15"/>
        <v>0</v>
      </c>
      <c r="F20">
        <f t="shared" si="15"/>
        <v>0</v>
      </c>
      <c r="G20">
        <f t="shared" si="15"/>
        <v>0</v>
      </c>
      <c r="H20" s="31">
        <f>VLOOKUP($B$1,'Multipliers and Adjustments'!$A$70:$I$86,TRUNC(COLUMN(H$2)/5)+2,FALSE)*SUMIFS('EPA Data'!$I:$I,'EPA Data'!$D:$D,'Country Selector'!$A$2,'EPA Data'!$J:$J,$B$1,'EPA Data'!$C:$C,H$2,'EPA Data'!$G:$G,"&gt;="&amp;$A20,'EPA Data'!$G:$G,"&lt;"&amp;$B20)*unit_conv</f>
        <v>0</v>
      </c>
      <c r="I20">
        <f t="shared" ref="I20:L35" si="16">H20+($M20-$H20)/5</f>
        <v>0</v>
      </c>
      <c r="J20">
        <f t="shared" si="16"/>
        <v>0</v>
      </c>
      <c r="K20">
        <f t="shared" si="16"/>
        <v>0</v>
      </c>
      <c r="L20">
        <f t="shared" si="16"/>
        <v>0</v>
      </c>
      <c r="M20" s="31">
        <f>VLOOKUP($B$1,'Multipliers and Adjustments'!$A$70:$I$86,TRUNC(COLUMN(M$2)/5)+2,FALSE)*SUMIFS('EPA Data'!$I:$I,'EPA Data'!$D:$D,'Country Selector'!$A$2,'EPA Data'!$J:$J,$B$1,'EPA Data'!$C:$C,M$2,'EPA Data'!$G:$G,"&gt;="&amp;$A20,'EPA Data'!$G:$G,"&lt;"&amp;$B20)*unit_conv</f>
        <v>0</v>
      </c>
      <c r="N20">
        <f t="shared" ref="N20:Q35" si="17">M20+($R20-$M20)/5</f>
        <v>0</v>
      </c>
      <c r="O20">
        <f t="shared" si="17"/>
        <v>0</v>
      </c>
      <c r="P20">
        <f t="shared" si="17"/>
        <v>0</v>
      </c>
      <c r="Q20">
        <f t="shared" si="17"/>
        <v>0</v>
      </c>
      <c r="R20" s="31">
        <f>VLOOKUP($B$1,'Multipliers and Adjustments'!$A$70:$I$86,TRUNC(COLUMN(R$2)/5)+2,FALSE)*SUMIFS('EPA Data'!$I:$I,'EPA Data'!$D:$D,'Country Selector'!$A$2,'EPA Data'!$J:$J,$B$1,'EPA Data'!$C:$C,R$2,'EPA Data'!$G:$G,"&gt;="&amp;$A20,'EPA Data'!$G:$G,"&lt;"&amp;$B20)*unit_conv</f>
        <v>0</v>
      </c>
      <c r="S20">
        <f t="shared" ref="S20:V35" si="18">R20+($W20-$R20)/5</f>
        <v>0</v>
      </c>
      <c r="T20">
        <f t="shared" si="18"/>
        <v>0</v>
      </c>
      <c r="U20">
        <f t="shared" si="18"/>
        <v>0</v>
      </c>
      <c r="V20">
        <f t="shared" si="18"/>
        <v>0</v>
      </c>
      <c r="W20" s="31">
        <f>VLOOKUP($B$1,'Multipliers and Adjustments'!$A$70:$I$86,TRUNC(COLUMN(W$2)/5)+2,FALSE)*SUMIFS('EPA Data'!$I:$I,'EPA Data'!$D:$D,'Country Selector'!$A$2,'EPA Data'!$J:$J,$B$1,'EPA Data'!$C:$C,W$2,'EPA Data'!$G:$G,"&gt;="&amp;$A20,'EPA Data'!$G:$G,"&lt;"&amp;$B20)*unit_conv</f>
        <v>0</v>
      </c>
      <c r="X20">
        <f t="shared" ref="X20:AA35" si="19">W20+($AB20-$W20)/5</f>
        <v>0</v>
      </c>
      <c r="Y20">
        <f t="shared" si="19"/>
        <v>0</v>
      </c>
      <c r="Z20">
        <f t="shared" si="19"/>
        <v>0</v>
      </c>
      <c r="AA20">
        <f t="shared" si="19"/>
        <v>0</v>
      </c>
      <c r="AB20" s="31">
        <f>VLOOKUP($B$1,'Multipliers and Adjustments'!$A$70:$I$86,TRUNC(COLUMN(AB$2)/5)+2,FALSE)*SUMIFS('EPA Data'!$I:$I,'EPA Data'!$D:$D,'Country Selector'!$A$2,'EPA Data'!$J:$J,$B$1,'EPA Data'!$C:$C,AB$2,'EPA Data'!$G:$G,"&gt;="&amp;$A20,'EPA Data'!$G:$G,"&lt;"&amp;$B20)*unit_conv</f>
        <v>0</v>
      </c>
      <c r="AC20">
        <f t="shared" ref="AC20:AF35" si="20">AB20+($AG20-$AB20)/5</f>
        <v>0</v>
      </c>
      <c r="AD20">
        <f t="shared" si="20"/>
        <v>0</v>
      </c>
      <c r="AE20">
        <f t="shared" si="20"/>
        <v>0</v>
      </c>
      <c r="AF20">
        <f t="shared" si="20"/>
        <v>0</v>
      </c>
      <c r="AG20" s="31">
        <f>VLOOKUP($B$1,'Multipliers and Adjustments'!$A$70:$I$86,TRUNC(COLUMN(AG$2)/5)+2,FALSE)*SUMIFS('EPA Data'!$I:$I,'EPA Data'!$D:$D,'Country Selector'!$A$2,'EPA Data'!$J:$J,$B$1,'EPA Data'!$C:$C,AG$2,'EPA Data'!$G:$G,"&gt;="&amp;$A20,'EPA Data'!$G:$G,"&lt;"&amp;$B20)*unit_conv</f>
        <v>0</v>
      </c>
      <c r="AH20">
        <f t="shared" ref="AH20:AK35" si="21">AG20+($AL20-$AG20)/5</f>
        <v>0</v>
      </c>
      <c r="AI20">
        <f t="shared" si="21"/>
        <v>0</v>
      </c>
      <c r="AJ20">
        <f t="shared" si="21"/>
        <v>0</v>
      </c>
      <c r="AK20">
        <f t="shared" si="21"/>
        <v>0</v>
      </c>
      <c r="AL20" s="31">
        <f>VLOOKUP($B$1,'Multipliers and Adjustments'!$A$70:$I$86,TRUNC(COLUMN(AL$2)/5)+2,FALSE)*SUMIFS('EPA Data'!$I:$I,'EPA Data'!$D:$D,'Country Selector'!$A$2,'EPA Data'!$J:$J,$B$1,'EPA Data'!$C:$C,AL$2,'EPA Data'!$G:$G,"&gt;="&amp;$A20,'EPA Data'!$G:$G,"&lt;"&amp;$B20)*unit_conv</f>
        <v>0</v>
      </c>
    </row>
    <row r="21" spans="1:38" x14ac:dyDescent="0.45">
      <c r="A21" s="12">
        <f t="shared" si="14"/>
        <v>-250</v>
      </c>
      <c r="B21" s="11">
        <f t="shared" si="7"/>
        <v>-200</v>
      </c>
      <c r="C21" s="31">
        <f>VLOOKUP($B$1,'Multipliers and Adjustments'!$A$70:$I$86,TRUNC(COLUMN(C$2)/5)+2,FALSE)*SUMIFS('EPA Data'!$I:$I,'EPA Data'!$D:$D,'Country Selector'!$A$2,'EPA Data'!$J:$J,$B$1,'EPA Data'!$C:$C,C$2,'EPA Data'!$G:$G,"&gt;="&amp;$A21,'EPA Data'!$G:$G,"&lt;"&amp;$B21)*unit_conv</f>
        <v>0</v>
      </c>
      <c r="D21">
        <f t="shared" si="15"/>
        <v>0</v>
      </c>
      <c r="E21">
        <f t="shared" si="15"/>
        <v>0</v>
      </c>
      <c r="F21">
        <f t="shared" si="15"/>
        <v>0</v>
      </c>
      <c r="G21">
        <f t="shared" si="15"/>
        <v>0</v>
      </c>
      <c r="H21" s="31">
        <f>VLOOKUP($B$1,'Multipliers and Adjustments'!$A$70:$I$86,TRUNC(COLUMN(H$2)/5)+2,FALSE)*SUMIFS('EPA Data'!$I:$I,'EPA Data'!$D:$D,'Country Selector'!$A$2,'EPA Data'!$J:$J,$B$1,'EPA Data'!$C:$C,H$2,'EPA Data'!$G:$G,"&gt;="&amp;$A21,'EPA Data'!$G:$G,"&lt;"&amp;$B21)*unit_conv</f>
        <v>0</v>
      </c>
      <c r="I21">
        <f t="shared" si="16"/>
        <v>0</v>
      </c>
      <c r="J21">
        <f t="shared" si="16"/>
        <v>0</v>
      </c>
      <c r="K21">
        <f t="shared" si="16"/>
        <v>0</v>
      </c>
      <c r="L21">
        <f t="shared" si="16"/>
        <v>0</v>
      </c>
      <c r="M21" s="31">
        <f>VLOOKUP($B$1,'Multipliers and Adjustments'!$A$70:$I$86,TRUNC(COLUMN(M$2)/5)+2,FALSE)*SUMIFS('EPA Data'!$I:$I,'EPA Data'!$D:$D,'Country Selector'!$A$2,'EPA Data'!$J:$J,$B$1,'EPA Data'!$C:$C,M$2,'EPA Data'!$G:$G,"&gt;="&amp;$A21,'EPA Data'!$G:$G,"&lt;"&amp;$B21)*unit_conv</f>
        <v>0</v>
      </c>
      <c r="N21">
        <f t="shared" si="17"/>
        <v>0</v>
      </c>
      <c r="O21">
        <f t="shared" si="17"/>
        <v>0</v>
      </c>
      <c r="P21">
        <f t="shared" si="17"/>
        <v>0</v>
      </c>
      <c r="Q21">
        <f t="shared" si="17"/>
        <v>0</v>
      </c>
      <c r="R21" s="31">
        <f>VLOOKUP($B$1,'Multipliers and Adjustments'!$A$70:$I$86,TRUNC(COLUMN(R$2)/5)+2,FALSE)*SUMIFS('EPA Data'!$I:$I,'EPA Data'!$D:$D,'Country Selector'!$A$2,'EPA Data'!$J:$J,$B$1,'EPA Data'!$C:$C,R$2,'EPA Data'!$G:$G,"&gt;="&amp;$A21,'EPA Data'!$G:$G,"&lt;"&amp;$B21)*unit_conv</f>
        <v>0</v>
      </c>
      <c r="S21">
        <f t="shared" si="18"/>
        <v>0</v>
      </c>
      <c r="T21">
        <f t="shared" si="18"/>
        <v>0</v>
      </c>
      <c r="U21">
        <f t="shared" si="18"/>
        <v>0</v>
      </c>
      <c r="V21">
        <f t="shared" si="18"/>
        <v>0</v>
      </c>
      <c r="W21" s="31">
        <f>VLOOKUP($B$1,'Multipliers and Adjustments'!$A$70:$I$86,TRUNC(COLUMN(W$2)/5)+2,FALSE)*SUMIFS('EPA Data'!$I:$I,'EPA Data'!$D:$D,'Country Selector'!$A$2,'EPA Data'!$J:$J,$B$1,'EPA Data'!$C:$C,W$2,'EPA Data'!$G:$G,"&gt;="&amp;$A21,'EPA Data'!$G:$G,"&lt;"&amp;$B21)*unit_conv</f>
        <v>0</v>
      </c>
      <c r="X21">
        <f t="shared" si="19"/>
        <v>0</v>
      </c>
      <c r="Y21">
        <f t="shared" si="19"/>
        <v>0</v>
      </c>
      <c r="Z21">
        <f t="shared" si="19"/>
        <v>0</v>
      </c>
      <c r="AA21">
        <f t="shared" si="19"/>
        <v>0</v>
      </c>
      <c r="AB21" s="31">
        <f>VLOOKUP($B$1,'Multipliers and Adjustments'!$A$70:$I$86,TRUNC(COLUMN(AB$2)/5)+2,FALSE)*SUMIFS('EPA Data'!$I:$I,'EPA Data'!$D:$D,'Country Selector'!$A$2,'EPA Data'!$J:$J,$B$1,'EPA Data'!$C:$C,AB$2,'EPA Data'!$G:$G,"&gt;="&amp;$A21,'EPA Data'!$G:$G,"&lt;"&amp;$B21)*unit_conv</f>
        <v>0</v>
      </c>
      <c r="AC21">
        <f t="shared" si="20"/>
        <v>0</v>
      </c>
      <c r="AD21">
        <f t="shared" si="20"/>
        <v>0</v>
      </c>
      <c r="AE21">
        <f t="shared" si="20"/>
        <v>0</v>
      </c>
      <c r="AF21">
        <f t="shared" si="20"/>
        <v>0</v>
      </c>
      <c r="AG21" s="31">
        <f>VLOOKUP($B$1,'Multipliers and Adjustments'!$A$70:$I$86,TRUNC(COLUMN(AG$2)/5)+2,FALSE)*SUMIFS('EPA Data'!$I:$I,'EPA Data'!$D:$D,'Country Selector'!$A$2,'EPA Data'!$J:$J,$B$1,'EPA Data'!$C:$C,AG$2,'EPA Data'!$G:$G,"&gt;="&amp;$A21,'EPA Data'!$G:$G,"&lt;"&amp;$B21)*unit_conv</f>
        <v>0</v>
      </c>
      <c r="AH21">
        <f t="shared" si="21"/>
        <v>0</v>
      </c>
      <c r="AI21">
        <f t="shared" si="21"/>
        <v>0</v>
      </c>
      <c r="AJ21">
        <f t="shared" si="21"/>
        <v>0</v>
      </c>
      <c r="AK21">
        <f t="shared" si="21"/>
        <v>0</v>
      </c>
      <c r="AL21" s="31">
        <f>VLOOKUP($B$1,'Multipliers and Adjustments'!$A$70:$I$86,TRUNC(COLUMN(AL$2)/5)+2,FALSE)*SUMIFS('EPA Data'!$I:$I,'EPA Data'!$D:$D,'Country Selector'!$A$2,'EPA Data'!$J:$J,$B$1,'EPA Data'!$C:$C,AL$2,'EPA Data'!$G:$G,"&gt;="&amp;$A21,'EPA Data'!$G:$G,"&lt;"&amp;$B21)*unit_conv</f>
        <v>0</v>
      </c>
    </row>
    <row r="22" spans="1:38" x14ac:dyDescent="0.45">
      <c r="A22" s="12">
        <f t="shared" si="14"/>
        <v>-200</v>
      </c>
      <c r="B22" s="11">
        <f t="shared" si="7"/>
        <v>-150</v>
      </c>
      <c r="C22" s="31">
        <f>VLOOKUP($B$1,'Multipliers and Adjustments'!$A$70:$I$86,TRUNC(COLUMN(C$2)/5)+2,FALSE)*SUMIFS('EPA Data'!$I:$I,'EPA Data'!$D:$D,'Country Selector'!$A$2,'EPA Data'!$J:$J,$B$1,'EPA Data'!$C:$C,C$2,'EPA Data'!$G:$G,"&gt;="&amp;$A22,'EPA Data'!$G:$G,"&lt;"&amp;$B22)*unit_conv</f>
        <v>0</v>
      </c>
      <c r="D22">
        <f t="shared" si="15"/>
        <v>0</v>
      </c>
      <c r="E22">
        <f t="shared" si="15"/>
        <v>0</v>
      </c>
      <c r="F22">
        <f t="shared" si="15"/>
        <v>0</v>
      </c>
      <c r="G22">
        <f t="shared" si="15"/>
        <v>0</v>
      </c>
      <c r="H22" s="31">
        <f>VLOOKUP($B$1,'Multipliers and Adjustments'!$A$70:$I$86,TRUNC(COLUMN(H$2)/5)+2,FALSE)*SUMIFS('EPA Data'!$I:$I,'EPA Data'!$D:$D,'Country Selector'!$A$2,'EPA Data'!$J:$J,$B$1,'EPA Data'!$C:$C,H$2,'EPA Data'!$G:$G,"&gt;="&amp;$A22,'EPA Data'!$G:$G,"&lt;"&amp;$B22)*unit_conv</f>
        <v>0</v>
      </c>
      <c r="I22">
        <f t="shared" si="16"/>
        <v>0</v>
      </c>
      <c r="J22">
        <f t="shared" si="16"/>
        <v>0</v>
      </c>
      <c r="K22">
        <f t="shared" si="16"/>
        <v>0</v>
      </c>
      <c r="L22">
        <f t="shared" si="16"/>
        <v>0</v>
      </c>
      <c r="M22" s="31">
        <f>VLOOKUP($B$1,'Multipliers and Adjustments'!$A$70:$I$86,TRUNC(COLUMN(M$2)/5)+2,FALSE)*SUMIFS('EPA Data'!$I:$I,'EPA Data'!$D:$D,'Country Selector'!$A$2,'EPA Data'!$J:$J,$B$1,'EPA Data'!$C:$C,M$2,'EPA Data'!$G:$G,"&gt;="&amp;$A22,'EPA Data'!$G:$G,"&lt;"&amp;$B22)*unit_conv</f>
        <v>0</v>
      </c>
      <c r="N22">
        <f t="shared" si="17"/>
        <v>0</v>
      </c>
      <c r="O22">
        <f t="shared" si="17"/>
        <v>0</v>
      </c>
      <c r="P22">
        <f t="shared" si="17"/>
        <v>0</v>
      </c>
      <c r="Q22">
        <f t="shared" si="17"/>
        <v>0</v>
      </c>
      <c r="R22" s="31">
        <f>VLOOKUP($B$1,'Multipliers and Adjustments'!$A$70:$I$86,TRUNC(COLUMN(R$2)/5)+2,FALSE)*SUMIFS('EPA Data'!$I:$I,'EPA Data'!$D:$D,'Country Selector'!$A$2,'EPA Data'!$J:$J,$B$1,'EPA Data'!$C:$C,R$2,'EPA Data'!$G:$G,"&gt;="&amp;$A22,'EPA Data'!$G:$G,"&lt;"&amp;$B22)*unit_conv</f>
        <v>0</v>
      </c>
      <c r="S22">
        <f t="shared" si="18"/>
        <v>0</v>
      </c>
      <c r="T22">
        <f t="shared" si="18"/>
        <v>0</v>
      </c>
      <c r="U22">
        <f t="shared" si="18"/>
        <v>0</v>
      </c>
      <c r="V22">
        <f t="shared" si="18"/>
        <v>0</v>
      </c>
      <c r="W22" s="31">
        <f>VLOOKUP($B$1,'Multipliers and Adjustments'!$A$70:$I$86,TRUNC(COLUMN(W$2)/5)+2,FALSE)*SUMIFS('EPA Data'!$I:$I,'EPA Data'!$D:$D,'Country Selector'!$A$2,'EPA Data'!$J:$J,$B$1,'EPA Data'!$C:$C,W$2,'EPA Data'!$G:$G,"&gt;="&amp;$A22,'EPA Data'!$G:$G,"&lt;"&amp;$B22)*unit_conv</f>
        <v>0</v>
      </c>
      <c r="X22">
        <f t="shared" si="19"/>
        <v>0</v>
      </c>
      <c r="Y22">
        <f t="shared" si="19"/>
        <v>0</v>
      </c>
      <c r="Z22">
        <f t="shared" si="19"/>
        <v>0</v>
      </c>
      <c r="AA22">
        <f t="shared" si="19"/>
        <v>0</v>
      </c>
      <c r="AB22" s="31">
        <f>VLOOKUP($B$1,'Multipliers and Adjustments'!$A$70:$I$86,TRUNC(COLUMN(AB$2)/5)+2,FALSE)*SUMIFS('EPA Data'!$I:$I,'EPA Data'!$D:$D,'Country Selector'!$A$2,'EPA Data'!$J:$J,$B$1,'EPA Data'!$C:$C,AB$2,'EPA Data'!$G:$G,"&gt;="&amp;$A22,'EPA Data'!$G:$G,"&lt;"&amp;$B22)*unit_conv</f>
        <v>0</v>
      </c>
      <c r="AC22">
        <f t="shared" si="20"/>
        <v>0</v>
      </c>
      <c r="AD22">
        <f t="shared" si="20"/>
        <v>0</v>
      </c>
      <c r="AE22">
        <f t="shared" si="20"/>
        <v>0</v>
      </c>
      <c r="AF22">
        <f t="shared" si="20"/>
        <v>0</v>
      </c>
      <c r="AG22" s="31">
        <f>VLOOKUP($B$1,'Multipliers and Adjustments'!$A$70:$I$86,TRUNC(COLUMN(AG$2)/5)+2,FALSE)*SUMIFS('EPA Data'!$I:$I,'EPA Data'!$D:$D,'Country Selector'!$A$2,'EPA Data'!$J:$J,$B$1,'EPA Data'!$C:$C,AG$2,'EPA Data'!$G:$G,"&gt;="&amp;$A22,'EPA Data'!$G:$G,"&lt;"&amp;$B22)*unit_conv</f>
        <v>0</v>
      </c>
      <c r="AH22">
        <f t="shared" si="21"/>
        <v>0</v>
      </c>
      <c r="AI22">
        <f t="shared" si="21"/>
        <v>0</v>
      </c>
      <c r="AJ22">
        <f t="shared" si="21"/>
        <v>0</v>
      </c>
      <c r="AK22">
        <f t="shared" si="21"/>
        <v>0</v>
      </c>
      <c r="AL22" s="31">
        <f>VLOOKUP($B$1,'Multipliers and Adjustments'!$A$70:$I$86,TRUNC(COLUMN(AL$2)/5)+2,FALSE)*SUMIFS('EPA Data'!$I:$I,'EPA Data'!$D:$D,'Country Selector'!$A$2,'EPA Data'!$J:$J,$B$1,'EPA Data'!$C:$C,AL$2,'EPA Data'!$G:$G,"&gt;="&amp;$A22,'EPA Data'!$G:$G,"&lt;"&amp;$B22)*unit_conv</f>
        <v>0</v>
      </c>
    </row>
    <row r="23" spans="1:38" x14ac:dyDescent="0.45">
      <c r="A23" s="12">
        <f t="shared" si="14"/>
        <v>-150</v>
      </c>
      <c r="B23" s="11">
        <f t="shared" si="7"/>
        <v>-100</v>
      </c>
      <c r="C23" s="31">
        <f>VLOOKUP($B$1,'Multipliers and Adjustments'!$A$70:$I$86,TRUNC(COLUMN(C$2)/5)+2,FALSE)*SUMIFS('EPA Data'!$I:$I,'EPA Data'!$D:$D,'Country Selector'!$A$2,'EPA Data'!$J:$J,$B$1,'EPA Data'!$C:$C,C$2,'EPA Data'!$G:$G,"&gt;="&amp;$A23,'EPA Data'!$G:$G,"&lt;"&amp;$B23)*unit_conv</f>
        <v>0</v>
      </c>
      <c r="D23">
        <f t="shared" si="15"/>
        <v>0</v>
      </c>
      <c r="E23">
        <f t="shared" si="15"/>
        <v>0</v>
      </c>
      <c r="F23">
        <f t="shared" si="15"/>
        <v>0</v>
      </c>
      <c r="G23">
        <f t="shared" si="15"/>
        <v>0</v>
      </c>
      <c r="H23" s="31">
        <f>VLOOKUP($B$1,'Multipliers and Adjustments'!$A$70:$I$86,TRUNC(COLUMN(H$2)/5)+2,FALSE)*SUMIFS('EPA Data'!$I:$I,'EPA Data'!$D:$D,'Country Selector'!$A$2,'EPA Data'!$J:$J,$B$1,'EPA Data'!$C:$C,H$2,'EPA Data'!$G:$G,"&gt;="&amp;$A23,'EPA Data'!$G:$G,"&lt;"&amp;$B23)*unit_conv</f>
        <v>0</v>
      </c>
      <c r="I23">
        <f t="shared" si="16"/>
        <v>0</v>
      </c>
      <c r="J23">
        <f t="shared" si="16"/>
        <v>0</v>
      </c>
      <c r="K23">
        <f t="shared" si="16"/>
        <v>0</v>
      </c>
      <c r="L23">
        <f t="shared" si="16"/>
        <v>0</v>
      </c>
      <c r="M23" s="31">
        <f>VLOOKUP($B$1,'Multipliers and Adjustments'!$A$70:$I$86,TRUNC(COLUMN(M$2)/5)+2,FALSE)*SUMIFS('EPA Data'!$I:$I,'EPA Data'!$D:$D,'Country Selector'!$A$2,'EPA Data'!$J:$J,$B$1,'EPA Data'!$C:$C,M$2,'EPA Data'!$G:$G,"&gt;="&amp;$A23,'EPA Data'!$G:$G,"&lt;"&amp;$B23)*unit_conv</f>
        <v>0</v>
      </c>
      <c r="N23">
        <f t="shared" si="17"/>
        <v>0</v>
      </c>
      <c r="O23">
        <f t="shared" si="17"/>
        <v>0</v>
      </c>
      <c r="P23">
        <f t="shared" si="17"/>
        <v>0</v>
      </c>
      <c r="Q23">
        <f t="shared" si="17"/>
        <v>0</v>
      </c>
      <c r="R23" s="31">
        <f>VLOOKUP($B$1,'Multipliers and Adjustments'!$A$70:$I$86,TRUNC(COLUMN(R$2)/5)+2,FALSE)*SUMIFS('EPA Data'!$I:$I,'EPA Data'!$D:$D,'Country Selector'!$A$2,'EPA Data'!$J:$J,$B$1,'EPA Data'!$C:$C,R$2,'EPA Data'!$G:$G,"&gt;="&amp;$A23,'EPA Data'!$G:$G,"&lt;"&amp;$B23)*unit_conv</f>
        <v>0</v>
      </c>
      <c r="S23">
        <f t="shared" si="18"/>
        <v>0</v>
      </c>
      <c r="T23">
        <f t="shared" si="18"/>
        <v>0</v>
      </c>
      <c r="U23">
        <f t="shared" si="18"/>
        <v>0</v>
      </c>
      <c r="V23">
        <f t="shared" si="18"/>
        <v>0</v>
      </c>
      <c r="W23" s="31">
        <f>VLOOKUP($B$1,'Multipliers and Adjustments'!$A$70:$I$86,TRUNC(COLUMN(W$2)/5)+2,FALSE)*SUMIFS('EPA Data'!$I:$I,'EPA Data'!$D:$D,'Country Selector'!$A$2,'EPA Data'!$J:$J,$B$1,'EPA Data'!$C:$C,W$2,'EPA Data'!$G:$G,"&gt;="&amp;$A23,'EPA Data'!$G:$G,"&lt;"&amp;$B23)*unit_conv</f>
        <v>0</v>
      </c>
      <c r="X23">
        <f t="shared" si="19"/>
        <v>0</v>
      </c>
      <c r="Y23">
        <f t="shared" si="19"/>
        <v>0</v>
      </c>
      <c r="Z23">
        <f t="shared" si="19"/>
        <v>0</v>
      </c>
      <c r="AA23">
        <f t="shared" si="19"/>
        <v>0</v>
      </c>
      <c r="AB23" s="31">
        <f>VLOOKUP($B$1,'Multipliers and Adjustments'!$A$70:$I$86,TRUNC(COLUMN(AB$2)/5)+2,FALSE)*SUMIFS('EPA Data'!$I:$I,'EPA Data'!$D:$D,'Country Selector'!$A$2,'EPA Data'!$J:$J,$B$1,'EPA Data'!$C:$C,AB$2,'EPA Data'!$G:$G,"&gt;="&amp;$A23,'EPA Data'!$G:$G,"&lt;"&amp;$B23)*unit_conv</f>
        <v>0</v>
      </c>
      <c r="AC23">
        <f t="shared" si="20"/>
        <v>0</v>
      </c>
      <c r="AD23">
        <f t="shared" si="20"/>
        <v>0</v>
      </c>
      <c r="AE23">
        <f t="shared" si="20"/>
        <v>0</v>
      </c>
      <c r="AF23">
        <f t="shared" si="20"/>
        <v>0</v>
      </c>
      <c r="AG23" s="31">
        <f>VLOOKUP($B$1,'Multipliers and Adjustments'!$A$70:$I$86,TRUNC(COLUMN(AG$2)/5)+2,FALSE)*SUMIFS('EPA Data'!$I:$I,'EPA Data'!$D:$D,'Country Selector'!$A$2,'EPA Data'!$J:$J,$B$1,'EPA Data'!$C:$C,AG$2,'EPA Data'!$G:$G,"&gt;="&amp;$A23,'EPA Data'!$G:$G,"&lt;"&amp;$B23)*unit_conv</f>
        <v>0</v>
      </c>
      <c r="AH23">
        <f t="shared" si="21"/>
        <v>0</v>
      </c>
      <c r="AI23">
        <f t="shared" si="21"/>
        <v>0</v>
      </c>
      <c r="AJ23">
        <f t="shared" si="21"/>
        <v>0</v>
      </c>
      <c r="AK23">
        <f t="shared" si="21"/>
        <v>0</v>
      </c>
      <c r="AL23" s="31">
        <f>VLOOKUP($B$1,'Multipliers and Adjustments'!$A$70:$I$86,TRUNC(COLUMN(AL$2)/5)+2,FALSE)*SUMIFS('EPA Data'!$I:$I,'EPA Data'!$D:$D,'Country Selector'!$A$2,'EPA Data'!$J:$J,$B$1,'EPA Data'!$C:$C,AL$2,'EPA Data'!$G:$G,"&gt;="&amp;$A23,'EPA Data'!$G:$G,"&lt;"&amp;$B23)*unit_conv</f>
        <v>0</v>
      </c>
    </row>
    <row r="24" spans="1:38" x14ac:dyDescent="0.45">
      <c r="A24" s="15">
        <f t="shared" si="14"/>
        <v>-100</v>
      </c>
      <c r="B24" s="16">
        <f>A24+10</f>
        <v>-90</v>
      </c>
      <c r="C24" s="31">
        <f>VLOOKUP($B$1,'Multipliers and Adjustments'!$A$70:$I$86,TRUNC(COLUMN(C$2)/5)+2,FALSE)*SUMIFS('EPA Data'!$I:$I,'EPA Data'!$D:$D,'Country Selector'!$A$2,'EPA Data'!$J:$J,$B$1,'EPA Data'!$C:$C,C$2,'EPA Data'!$G:$G,"&gt;="&amp;$A24,'EPA Data'!$G:$G,"&lt;"&amp;$B24)*unit_conv</f>
        <v>0</v>
      </c>
      <c r="D24">
        <f t="shared" si="15"/>
        <v>0</v>
      </c>
      <c r="E24">
        <f t="shared" si="15"/>
        <v>0</v>
      </c>
      <c r="F24">
        <f t="shared" si="15"/>
        <v>0</v>
      </c>
      <c r="G24">
        <f t="shared" si="15"/>
        <v>0</v>
      </c>
      <c r="H24" s="31">
        <f>VLOOKUP($B$1,'Multipliers and Adjustments'!$A$70:$I$86,TRUNC(COLUMN(H$2)/5)+2,FALSE)*SUMIFS('EPA Data'!$I:$I,'EPA Data'!$D:$D,'Country Selector'!$A$2,'EPA Data'!$J:$J,$B$1,'EPA Data'!$C:$C,H$2,'EPA Data'!$G:$G,"&gt;="&amp;$A24,'EPA Data'!$G:$G,"&lt;"&amp;$B24)*unit_conv</f>
        <v>0</v>
      </c>
      <c r="I24">
        <f t="shared" si="16"/>
        <v>0</v>
      </c>
      <c r="J24">
        <f t="shared" si="16"/>
        <v>0</v>
      </c>
      <c r="K24">
        <f t="shared" si="16"/>
        <v>0</v>
      </c>
      <c r="L24">
        <f t="shared" si="16"/>
        <v>0</v>
      </c>
      <c r="M24" s="31">
        <f>VLOOKUP($B$1,'Multipliers and Adjustments'!$A$70:$I$86,TRUNC(COLUMN(M$2)/5)+2,FALSE)*SUMIFS('EPA Data'!$I:$I,'EPA Data'!$D:$D,'Country Selector'!$A$2,'EPA Data'!$J:$J,$B$1,'EPA Data'!$C:$C,M$2,'EPA Data'!$G:$G,"&gt;="&amp;$A24,'EPA Data'!$G:$G,"&lt;"&amp;$B24)*unit_conv</f>
        <v>0</v>
      </c>
      <c r="N24">
        <f t="shared" si="17"/>
        <v>0</v>
      </c>
      <c r="O24">
        <f t="shared" si="17"/>
        <v>0</v>
      </c>
      <c r="P24">
        <f t="shared" si="17"/>
        <v>0</v>
      </c>
      <c r="Q24">
        <f t="shared" si="17"/>
        <v>0</v>
      </c>
      <c r="R24" s="31">
        <f>VLOOKUP($B$1,'Multipliers and Adjustments'!$A$70:$I$86,TRUNC(COLUMN(R$2)/5)+2,FALSE)*SUMIFS('EPA Data'!$I:$I,'EPA Data'!$D:$D,'Country Selector'!$A$2,'EPA Data'!$J:$J,$B$1,'EPA Data'!$C:$C,R$2,'EPA Data'!$G:$G,"&gt;="&amp;$A24,'EPA Data'!$G:$G,"&lt;"&amp;$B24)*unit_conv</f>
        <v>0</v>
      </c>
      <c r="S24">
        <f t="shared" si="18"/>
        <v>0</v>
      </c>
      <c r="T24">
        <f t="shared" si="18"/>
        <v>0</v>
      </c>
      <c r="U24">
        <f t="shared" si="18"/>
        <v>0</v>
      </c>
      <c r="V24">
        <f t="shared" si="18"/>
        <v>0</v>
      </c>
      <c r="W24" s="31">
        <f>VLOOKUP($B$1,'Multipliers and Adjustments'!$A$70:$I$86,TRUNC(COLUMN(W$2)/5)+2,FALSE)*SUMIFS('EPA Data'!$I:$I,'EPA Data'!$D:$D,'Country Selector'!$A$2,'EPA Data'!$J:$J,$B$1,'EPA Data'!$C:$C,W$2,'EPA Data'!$G:$G,"&gt;="&amp;$A24,'EPA Data'!$G:$G,"&lt;"&amp;$B24)*unit_conv</f>
        <v>0</v>
      </c>
      <c r="X24">
        <f t="shared" si="19"/>
        <v>0</v>
      </c>
      <c r="Y24">
        <f t="shared" si="19"/>
        <v>0</v>
      </c>
      <c r="Z24">
        <f t="shared" si="19"/>
        <v>0</v>
      </c>
      <c r="AA24">
        <f t="shared" si="19"/>
        <v>0</v>
      </c>
      <c r="AB24" s="31">
        <f>VLOOKUP($B$1,'Multipliers and Adjustments'!$A$70:$I$86,TRUNC(COLUMN(AB$2)/5)+2,FALSE)*SUMIFS('EPA Data'!$I:$I,'EPA Data'!$D:$D,'Country Selector'!$A$2,'EPA Data'!$J:$J,$B$1,'EPA Data'!$C:$C,AB$2,'EPA Data'!$G:$G,"&gt;="&amp;$A24,'EPA Data'!$G:$G,"&lt;"&amp;$B24)*unit_conv</f>
        <v>0</v>
      </c>
      <c r="AC24">
        <f t="shared" si="20"/>
        <v>0</v>
      </c>
      <c r="AD24">
        <f t="shared" si="20"/>
        <v>0</v>
      </c>
      <c r="AE24">
        <f t="shared" si="20"/>
        <v>0</v>
      </c>
      <c r="AF24">
        <f t="shared" si="20"/>
        <v>0</v>
      </c>
      <c r="AG24" s="31">
        <f>VLOOKUP($B$1,'Multipliers and Adjustments'!$A$70:$I$86,TRUNC(COLUMN(AG$2)/5)+2,FALSE)*SUMIFS('EPA Data'!$I:$I,'EPA Data'!$D:$D,'Country Selector'!$A$2,'EPA Data'!$J:$J,$B$1,'EPA Data'!$C:$C,AG$2,'EPA Data'!$G:$G,"&gt;="&amp;$A24,'EPA Data'!$G:$G,"&lt;"&amp;$B24)*unit_conv</f>
        <v>0</v>
      </c>
      <c r="AH24">
        <f t="shared" si="21"/>
        <v>0</v>
      </c>
      <c r="AI24">
        <f t="shared" si="21"/>
        <v>0</v>
      </c>
      <c r="AJ24">
        <f t="shared" si="21"/>
        <v>0</v>
      </c>
      <c r="AK24">
        <f t="shared" si="21"/>
        <v>0</v>
      </c>
      <c r="AL24" s="31">
        <f>VLOOKUP($B$1,'Multipliers and Adjustments'!$A$70:$I$86,TRUNC(COLUMN(AL$2)/5)+2,FALSE)*SUMIFS('EPA Data'!$I:$I,'EPA Data'!$D:$D,'Country Selector'!$A$2,'EPA Data'!$J:$J,$B$1,'EPA Data'!$C:$C,AL$2,'EPA Data'!$G:$G,"&gt;="&amp;$A24,'EPA Data'!$G:$G,"&lt;"&amp;$B24)*unit_conv</f>
        <v>0</v>
      </c>
    </row>
    <row r="25" spans="1:38" x14ac:dyDescent="0.45">
      <c r="A25" s="15">
        <f t="shared" si="14"/>
        <v>-90</v>
      </c>
      <c r="B25" s="16">
        <f t="shared" ref="B25:B44" si="22">A25+10</f>
        <v>-80</v>
      </c>
      <c r="C25" s="31">
        <f>VLOOKUP($B$1,'Multipliers and Adjustments'!$A$70:$I$86,TRUNC(COLUMN(C$2)/5)+2,FALSE)*SUMIFS('EPA Data'!$I:$I,'EPA Data'!$D:$D,'Country Selector'!$A$2,'EPA Data'!$J:$J,$B$1,'EPA Data'!$C:$C,C$2,'EPA Data'!$G:$G,"&gt;="&amp;$A25,'EPA Data'!$G:$G,"&lt;"&amp;$B25)*unit_conv</f>
        <v>0</v>
      </c>
      <c r="D25">
        <f t="shared" si="15"/>
        <v>0</v>
      </c>
      <c r="E25">
        <f t="shared" si="15"/>
        <v>0</v>
      </c>
      <c r="F25">
        <f t="shared" si="15"/>
        <v>0</v>
      </c>
      <c r="G25">
        <f t="shared" si="15"/>
        <v>0</v>
      </c>
      <c r="H25" s="31">
        <f>VLOOKUP($B$1,'Multipliers and Adjustments'!$A$70:$I$86,TRUNC(COLUMN(H$2)/5)+2,FALSE)*SUMIFS('EPA Data'!$I:$I,'EPA Data'!$D:$D,'Country Selector'!$A$2,'EPA Data'!$J:$J,$B$1,'EPA Data'!$C:$C,H$2,'EPA Data'!$G:$G,"&gt;="&amp;$A25,'EPA Data'!$G:$G,"&lt;"&amp;$B25)*unit_conv</f>
        <v>0</v>
      </c>
      <c r="I25">
        <f t="shared" si="16"/>
        <v>0</v>
      </c>
      <c r="J25">
        <f t="shared" si="16"/>
        <v>0</v>
      </c>
      <c r="K25">
        <f t="shared" si="16"/>
        <v>0</v>
      </c>
      <c r="L25">
        <f t="shared" si="16"/>
        <v>0</v>
      </c>
      <c r="M25" s="31">
        <f>VLOOKUP($B$1,'Multipliers and Adjustments'!$A$70:$I$86,TRUNC(COLUMN(M$2)/5)+2,FALSE)*SUMIFS('EPA Data'!$I:$I,'EPA Data'!$D:$D,'Country Selector'!$A$2,'EPA Data'!$J:$J,$B$1,'EPA Data'!$C:$C,M$2,'EPA Data'!$G:$G,"&gt;="&amp;$A25,'EPA Data'!$G:$G,"&lt;"&amp;$B25)*unit_conv</f>
        <v>0</v>
      </c>
      <c r="N25">
        <f t="shared" si="17"/>
        <v>0</v>
      </c>
      <c r="O25">
        <f t="shared" si="17"/>
        <v>0</v>
      </c>
      <c r="P25">
        <f t="shared" si="17"/>
        <v>0</v>
      </c>
      <c r="Q25">
        <f t="shared" si="17"/>
        <v>0</v>
      </c>
      <c r="R25" s="31">
        <f>VLOOKUP($B$1,'Multipliers and Adjustments'!$A$70:$I$86,TRUNC(COLUMN(R$2)/5)+2,FALSE)*SUMIFS('EPA Data'!$I:$I,'EPA Data'!$D:$D,'Country Selector'!$A$2,'EPA Data'!$J:$J,$B$1,'EPA Data'!$C:$C,R$2,'EPA Data'!$G:$G,"&gt;="&amp;$A25,'EPA Data'!$G:$G,"&lt;"&amp;$B25)*unit_conv</f>
        <v>0</v>
      </c>
      <c r="S25">
        <f t="shared" si="18"/>
        <v>0</v>
      </c>
      <c r="T25">
        <f t="shared" si="18"/>
        <v>0</v>
      </c>
      <c r="U25">
        <f t="shared" si="18"/>
        <v>0</v>
      </c>
      <c r="V25">
        <f t="shared" si="18"/>
        <v>0</v>
      </c>
      <c r="W25" s="31">
        <f>VLOOKUP($B$1,'Multipliers and Adjustments'!$A$70:$I$86,TRUNC(COLUMN(W$2)/5)+2,FALSE)*SUMIFS('EPA Data'!$I:$I,'EPA Data'!$D:$D,'Country Selector'!$A$2,'EPA Data'!$J:$J,$B$1,'EPA Data'!$C:$C,W$2,'EPA Data'!$G:$G,"&gt;="&amp;$A25,'EPA Data'!$G:$G,"&lt;"&amp;$B25)*unit_conv</f>
        <v>0</v>
      </c>
      <c r="X25">
        <f t="shared" si="19"/>
        <v>0</v>
      </c>
      <c r="Y25">
        <f t="shared" si="19"/>
        <v>0</v>
      </c>
      <c r="Z25">
        <f t="shared" si="19"/>
        <v>0</v>
      </c>
      <c r="AA25">
        <f t="shared" si="19"/>
        <v>0</v>
      </c>
      <c r="AB25" s="31">
        <f>VLOOKUP($B$1,'Multipliers and Adjustments'!$A$70:$I$86,TRUNC(COLUMN(AB$2)/5)+2,FALSE)*SUMIFS('EPA Data'!$I:$I,'EPA Data'!$D:$D,'Country Selector'!$A$2,'EPA Data'!$J:$J,$B$1,'EPA Data'!$C:$C,AB$2,'EPA Data'!$G:$G,"&gt;="&amp;$A25,'EPA Data'!$G:$G,"&lt;"&amp;$B25)*unit_conv</f>
        <v>0</v>
      </c>
      <c r="AC25">
        <f t="shared" si="20"/>
        <v>0</v>
      </c>
      <c r="AD25">
        <f t="shared" si="20"/>
        <v>0</v>
      </c>
      <c r="AE25">
        <f t="shared" si="20"/>
        <v>0</v>
      </c>
      <c r="AF25">
        <f t="shared" si="20"/>
        <v>0</v>
      </c>
      <c r="AG25" s="31">
        <f>VLOOKUP($B$1,'Multipliers and Adjustments'!$A$70:$I$86,TRUNC(COLUMN(AG$2)/5)+2,FALSE)*SUMIFS('EPA Data'!$I:$I,'EPA Data'!$D:$D,'Country Selector'!$A$2,'EPA Data'!$J:$J,$B$1,'EPA Data'!$C:$C,AG$2,'EPA Data'!$G:$G,"&gt;="&amp;$A25,'EPA Data'!$G:$G,"&lt;"&amp;$B25)*unit_conv</f>
        <v>0</v>
      </c>
      <c r="AH25">
        <f t="shared" si="21"/>
        <v>0</v>
      </c>
      <c r="AI25">
        <f t="shared" si="21"/>
        <v>0</v>
      </c>
      <c r="AJ25">
        <f t="shared" si="21"/>
        <v>0</v>
      </c>
      <c r="AK25">
        <f t="shared" si="21"/>
        <v>0</v>
      </c>
      <c r="AL25" s="31">
        <f>VLOOKUP($B$1,'Multipliers and Adjustments'!$A$70:$I$86,TRUNC(COLUMN(AL$2)/5)+2,FALSE)*SUMIFS('EPA Data'!$I:$I,'EPA Data'!$D:$D,'Country Selector'!$A$2,'EPA Data'!$J:$J,$B$1,'EPA Data'!$C:$C,AL$2,'EPA Data'!$G:$G,"&gt;="&amp;$A25,'EPA Data'!$G:$G,"&lt;"&amp;$B25)*unit_conv</f>
        <v>0</v>
      </c>
    </row>
    <row r="26" spans="1:38" x14ac:dyDescent="0.45">
      <c r="A26" s="15">
        <f t="shared" si="14"/>
        <v>-80</v>
      </c>
      <c r="B26" s="16">
        <f t="shared" si="22"/>
        <v>-70</v>
      </c>
      <c r="C26" s="31">
        <f>VLOOKUP($B$1,'Multipliers and Adjustments'!$A$70:$I$86,TRUNC(COLUMN(C$2)/5)+2,FALSE)*SUMIFS('EPA Data'!$I:$I,'EPA Data'!$D:$D,'Country Selector'!$A$2,'EPA Data'!$J:$J,$B$1,'EPA Data'!$C:$C,C$2,'EPA Data'!$G:$G,"&gt;="&amp;$A26,'EPA Data'!$G:$G,"&lt;"&amp;$B26)*unit_conv</f>
        <v>0</v>
      </c>
      <c r="D26">
        <f t="shared" si="15"/>
        <v>0</v>
      </c>
      <c r="E26">
        <f t="shared" si="15"/>
        <v>0</v>
      </c>
      <c r="F26">
        <f t="shared" si="15"/>
        <v>0</v>
      </c>
      <c r="G26">
        <f t="shared" si="15"/>
        <v>0</v>
      </c>
      <c r="H26" s="31">
        <f>VLOOKUP($B$1,'Multipliers and Adjustments'!$A$70:$I$86,TRUNC(COLUMN(H$2)/5)+2,FALSE)*SUMIFS('EPA Data'!$I:$I,'EPA Data'!$D:$D,'Country Selector'!$A$2,'EPA Data'!$J:$J,$B$1,'EPA Data'!$C:$C,H$2,'EPA Data'!$G:$G,"&gt;="&amp;$A26,'EPA Data'!$G:$G,"&lt;"&amp;$B26)*unit_conv</f>
        <v>0</v>
      </c>
      <c r="I26">
        <f t="shared" si="16"/>
        <v>0</v>
      </c>
      <c r="J26">
        <f t="shared" si="16"/>
        <v>0</v>
      </c>
      <c r="K26">
        <f t="shared" si="16"/>
        <v>0</v>
      </c>
      <c r="L26">
        <f t="shared" si="16"/>
        <v>0</v>
      </c>
      <c r="M26" s="31">
        <f>VLOOKUP($B$1,'Multipliers and Adjustments'!$A$70:$I$86,TRUNC(COLUMN(M$2)/5)+2,FALSE)*SUMIFS('EPA Data'!$I:$I,'EPA Data'!$D:$D,'Country Selector'!$A$2,'EPA Data'!$J:$J,$B$1,'EPA Data'!$C:$C,M$2,'EPA Data'!$G:$G,"&gt;="&amp;$A26,'EPA Data'!$G:$G,"&lt;"&amp;$B26)*unit_conv</f>
        <v>0</v>
      </c>
      <c r="N26">
        <f t="shared" si="17"/>
        <v>0</v>
      </c>
      <c r="O26">
        <f t="shared" si="17"/>
        <v>0</v>
      </c>
      <c r="P26">
        <f t="shared" si="17"/>
        <v>0</v>
      </c>
      <c r="Q26">
        <f t="shared" si="17"/>
        <v>0</v>
      </c>
      <c r="R26" s="31">
        <f>VLOOKUP($B$1,'Multipliers and Adjustments'!$A$70:$I$86,TRUNC(COLUMN(R$2)/5)+2,FALSE)*SUMIFS('EPA Data'!$I:$I,'EPA Data'!$D:$D,'Country Selector'!$A$2,'EPA Data'!$J:$J,$B$1,'EPA Data'!$C:$C,R$2,'EPA Data'!$G:$G,"&gt;="&amp;$A26,'EPA Data'!$G:$G,"&lt;"&amp;$B26)*unit_conv</f>
        <v>0</v>
      </c>
      <c r="S26">
        <f t="shared" si="18"/>
        <v>0</v>
      </c>
      <c r="T26">
        <f t="shared" si="18"/>
        <v>0</v>
      </c>
      <c r="U26">
        <f t="shared" si="18"/>
        <v>0</v>
      </c>
      <c r="V26">
        <f t="shared" si="18"/>
        <v>0</v>
      </c>
      <c r="W26" s="31">
        <f>VLOOKUP($B$1,'Multipliers and Adjustments'!$A$70:$I$86,TRUNC(COLUMN(W$2)/5)+2,FALSE)*SUMIFS('EPA Data'!$I:$I,'EPA Data'!$D:$D,'Country Selector'!$A$2,'EPA Data'!$J:$J,$B$1,'EPA Data'!$C:$C,W$2,'EPA Data'!$G:$G,"&gt;="&amp;$A26,'EPA Data'!$G:$G,"&lt;"&amp;$B26)*unit_conv</f>
        <v>0</v>
      </c>
      <c r="X26">
        <f t="shared" si="19"/>
        <v>0</v>
      </c>
      <c r="Y26">
        <f t="shared" si="19"/>
        <v>0</v>
      </c>
      <c r="Z26">
        <f t="shared" si="19"/>
        <v>0</v>
      </c>
      <c r="AA26">
        <f t="shared" si="19"/>
        <v>0</v>
      </c>
      <c r="AB26" s="31">
        <f>VLOOKUP($B$1,'Multipliers and Adjustments'!$A$70:$I$86,TRUNC(COLUMN(AB$2)/5)+2,FALSE)*SUMIFS('EPA Data'!$I:$I,'EPA Data'!$D:$D,'Country Selector'!$A$2,'EPA Data'!$J:$J,$B$1,'EPA Data'!$C:$C,AB$2,'EPA Data'!$G:$G,"&gt;="&amp;$A26,'EPA Data'!$G:$G,"&lt;"&amp;$B26)*unit_conv</f>
        <v>0</v>
      </c>
      <c r="AC26">
        <f t="shared" si="20"/>
        <v>0</v>
      </c>
      <c r="AD26">
        <f t="shared" si="20"/>
        <v>0</v>
      </c>
      <c r="AE26">
        <f t="shared" si="20"/>
        <v>0</v>
      </c>
      <c r="AF26">
        <f t="shared" si="20"/>
        <v>0</v>
      </c>
      <c r="AG26" s="31">
        <f>VLOOKUP($B$1,'Multipliers and Adjustments'!$A$70:$I$86,TRUNC(COLUMN(AG$2)/5)+2,FALSE)*SUMIFS('EPA Data'!$I:$I,'EPA Data'!$D:$D,'Country Selector'!$A$2,'EPA Data'!$J:$J,$B$1,'EPA Data'!$C:$C,AG$2,'EPA Data'!$G:$G,"&gt;="&amp;$A26,'EPA Data'!$G:$G,"&lt;"&amp;$B26)*unit_conv</f>
        <v>0</v>
      </c>
      <c r="AH26">
        <f t="shared" si="21"/>
        <v>0</v>
      </c>
      <c r="AI26">
        <f t="shared" si="21"/>
        <v>0</v>
      </c>
      <c r="AJ26">
        <f t="shared" si="21"/>
        <v>0</v>
      </c>
      <c r="AK26">
        <f t="shared" si="21"/>
        <v>0</v>
      </c>
      <c r="AL26" s="31">
        <f>VLOOKUP($B$1,'Multipliers and Adjustments'!$A$70:$I$86,TRUNC(COLUMN(AL$2)/5)+2,FALSE)*SUMIFS('EPA Data'!$I:$I,'EPA Data'!$D:$D,'Country Selector'!$A$2,'EPA Data'!$J:$J,$B$1,'EPA Data'!$C:$C,AL$2,'EPA Data'!$G:$G,"&gt;="&amp;$A26,'EPA Data'!$G:$G,"&lt;"&amp;$B26)*unit_conv</f>
        <v>0</v>
      </c>
    </row>
    <row r="27" spans="1:38" x14ac:dyDescent="0.45">
      <c r="A27" s="15">
        <f t="shared" si="14"/>
        <v>-70</v>
      </c>
      <c r="B27" s="16">
        <f t="shared" si="22"/>
        <v>-60</v>
      </c>
      <c r="C27" s="31">
        <f>VLOOKUP($B$1,'Multipliers and Adjustments'!$A$70:$I$86,TRUNC(COLUMN(C$2)/5)+2,FALSE)*SUMIFS('EPA Data'!$I:$I,'EPA Data'!$D:$D,'Country Selector'!$A$2,'EPA Data'!$J:$J,$B$1,'EPA Data'!$C:$C,C$2,'EPA Data'!$G:$G,"&gt;="&amp;$A27,'EPA Data'!$G:$G,"&lt;"&amp;$B27)*unit_conv</f>
        <v>0</v>
      </c>
      <c r="D27">
        <f t="shared" si="15"/>
        <v>0</v>
      </c>
      <c r="E27">
        <f t="shared" si="15"/>
        <v>0</v>
      </c>
      <c r="F27">
        <f t="shared" si="15"/>
        <v>0</v>
      </c>
      <c r="G27">
        <f t="shared" si="15"/>
        <v>0</v>
      </c>
      <c r="H27" s="31">
        <f>VLOOKUP($B$1,'Multipliers and Adjustments'!$A$70:$I$86,TRUNC(COLUMN(H$2)/5)+2,FALSE)*SUMIFS('EPA Data'!$I:$I,'EPA Data'!$D:$D,'Country Selector'!$A$2,'EPA Data'!$J:$J,$B$1,'EPA Data'!$C:$C,H$2,'EPA Data'!$G:$G,"&gt;="&amp;$A27,'EPA Data'!$G:$G,"&lt;"&amp;$B27)*unit_conv</f>
        <v>0</v>
      </c>
      <c r="I27">
        <f t="shared" si="16"/>
        <v>0</v>
      </c>
      <c r="J27">
        <f t="shared" si="16"/>
        <v>0</v>
      </c>
      <c r="K27">
        <f t="shared" si="16"/>
        <v>0</v>
      </c>
      <c r="L27">
        <f t="shared" si="16"/>
        <v>0</v>
      </c>
      <c r="M27" s="31">
        <f>VLOOKUP($B$1,'Multipliers and Adjustments'!$A$70:$I$86,TRUNC(COLUMN(M$2)/5)+2,FALSE)*SUMIFS('EPA Data'!$I:$I,'EPA Data'!$D:$D,'Country Selector'!$A$2,'EPA Data'!$J:$J,$B$1,'EPA Data'!$C:$C,M$2,'EPA Data'!$G:$G,"&gt;="&amp;$A27,'EPA Data'!$G:$G,"&lt;"&amp;$B27)*unit_conv</f>
        <v>0</v>
      </c>
      <c r="N27">
        <f t="shared" si="17"/>
        <v>0</v>
      </c>
      <c r="O27">
        <f t="shared" si="17"/>
        <v>0</v>
      </c>
      <c r="P27">
        <f t="shared" si="17"/>
        <v>0</v>
      </c>
      <c r="Q27">
        <f t="shared" si="17"/>
        <v>0</v>
      </c>
      <c r="R27" s="31">
        <f>VLOOKUP($B$1,'Multipliers and Adjustments'!$A$70:$I$86,TRUNC(COLUMN(R$2)/5)+2,FALSE)*SUMIFS('EPA Data'!$I:$I,'EPA Data'!$D:$D,'Country Selector'!$A$2,'EPA Data'!$J:$J,$B$1,'EPA Data'!$C:$C,R$2,'EPA Data'!$G:$G,"&gt;="&amp;$A27,'EPA Data'!$G:$G,"&lt;"&amp;$B27)*unit_conv</f>
        <v>0</v>
      </c>
      <c r="S27">
        <f t="shared" si="18"/>
        <v>0</v>
      </c>
      <c r="T27">
        <f t="shared" si="18"/>
        <v>0</v>
      </c>
      <c r="U27">
        <f t="shared" si="18"/>
        <v>0</v>
      </c>
      <c r="V27">
        <f t="shared" si="18"/>
        <v>0</v>
      </c>
      <c r="W27" s="31">
        <f>VLOOKUP($B$1,'Multipliers and Adjustments'!$A$70:$I$86,TRUNC(COLUMN(W$2)/5)+2,FALSE)*SUMIFS('EPA Data'!$I:$I,'EPA Data'!$D:$D,'Country Selector'!$A$2,'EPA Data'!$J:$J,$B$1,'EPA Data'!$C:$C,W$2,'EPA Data'!$G:$G,"&gt;="&amp;$A27,'EPA Data'!$G:$G,"&lt;"&amp;$B27)*unit_conv</f>
        <v>0</v>
      </c>
      <c r="X27">
        <f t="shared" si="19"/>
        <v>0</v>
      </c>
      <c r="Y27">
        <f t="shared" si="19"/>
        <v>0</v>
      </c>
      <c r="Z27">
        <f t="shared" si="19"/>
        <v>0</v>
      </c>
      <c r="AA27">
        <f t="shared" si="19"/>
        <v>0</v>
      </c>
      <c r="AB27" s="31">
        <f>VLOOKUP($B$1,'Multipliers and Adjustments'!$A$70:$I$86,TRUNC(COLUMN(AB$2)/5)+2,FALSE)*SUMIFS('EPA Data'!$I:$I,'EPA Data'!$D:$D,'Country Selector'!$A$2,'EPA Data'!$J:$J,$B$1,'EPA Data'!$C:$C,AB$2,'EPA Data'!$G:$G,"&gt;="&amp;$A27,'EPA Data'!$G:$G,"&lt;"&amp;$B27)*unit_conv</f>
        <v>0</v>
      </c>
      <c r="AC27">
        <f t="shared" si="20"/>
        <v>0</v>
      </c>
      <c r="AD27">
        <f t="shared" si="20"/>
        <v>0</v>
      </c>
      <c r="AE27">
        <f t="shared" si="20"/>
        <v>0</v>
      </c>
      <c r="AF27">
        <f t="shared" si="20"/>
        <v>0</v>
      </c>
      <c r="AG27" s="31">
        <f>VLOOKUP($B$1,'Multipliers and Adjustments'!$A$70:$I$86,TRUNC(COLUMN(AG$2)/5)+2,FALSE)*SUMIFS('EPA Data'!$I:$I,'EPA Data'!$D:$D,'Country Selector'!$A$2,'EPA Data'!$J:$J,$B$1,'EPA Data'!$C:$C,AG$2,'EPA Data'!$G:$G,"&gt;="&amp;$A27,'EPA Data'!$G:$G,"&lt;"&amp;$B27)*unit_conv</f>
        <v>0</v>
      </c>
      <c r="AH27">
        <f t="shared" si="21"/>
        <v>0</v>
      </c>
      <c r="AI27">
        <f t="shared" si="21"/>
        <v>0</v>
      </c>
      <c r="AJ27">
        <f t="shared" si="21"/>
        <v>0</v>
      </c>
      <c r="AK27">
        <f t="shared" si="21"/>
        <v>0</v>
      </c>
      <c r="AL27" s="31">
        <f>VLOOKUP($B$1,'Multipliers and Adjustments'!$A$70:$I$86,TRUNC(COLUMN(AL$2)/5)+2,FALSE)*SUMIFS('EPA Data'!$I:$I,'EPA Data'!$D:$D,'Country Selector'!$A$2,'EPA Data'!$J:$J,$B$1,'EPA Data'!$C:$C,AL$2,'EPA Data'!$G:$G,"&gt;="&amp;$A27,'EPA Data'!$G:$G,"&lt;"&amp;$B27)*unit_conv</f>
        <v>0</v>
      </c>
    </row>
    <row r="28" spans="1:38" x14ac:dyDescent="0.45">
      <c r="A28" s="15">
        <f t="shared" si="14"/>
        <v>-60</v>
      </c>
      <c r="B28" s="16">
        <f t="shared" si="22"/>
        <v>-50</v>
      </c>
      <c r="C28" s="31">
        <f>VLOOKUP($B$1,'Multipliers and Adjustments'!$A$70:$I$86,TRUNC(COLUMN(C$2)/5)+2,FALSE)*SUMIFS('EPA Data'!$I:$I,'EPA Data'!$D:$D,'Country Selector'!$A$2,'EPA Data'!$J:$J,$B$1,'EPA Data'!$C:$C,C$2,'EPA Data'!$G:$G,"&gt;="&amp;$A28,'EPA Data'!$G:$G,"&lt;"&amp;$B28)*unit_conv</f>
        <v>0</v>
      </c>
      <c r="D28">
        <f t="shared" si="15"/>
        <v>0</v>
      </c>
      <c r="E28">
        <f t="shared" si="15"/>
        <v>0</v>
      </c>
      <c r="F28">
        <f t="shared" si="15"/>
        <v>0</v>
      </c>
      <c r="G28">
        <f t="shared" si="15"/>
        <v>0</v>
      </c>
      <c r="H28" s="31">
        <f>VLOOKUP($B$1,'Multipliers and Adjustments'!$A$70:$I$86,TRUNC(COLUMN(H$2)/5)+2,FALSE)*SUMIFS('EPA Data'!$I:$I,'EPA Data'!$D:$D,'Country Selector'!$A$2,'EPA Data'!$J:$J,$B$1,'EPA Data'!$C:$C,H$2,'EPA Data'!$G:$G,"&gt;="&amp;$A28,'EPA Data'!$G:$G,"&lt;"&amp;$B28)*unit_conv</f>
        <v>0</v>
      </c>
      <c r="I28">
        <f t="shared" si="16"/>
        <v>0</v>
      </c>
      <c r="J28">
        <f t="shared" si="16"/>
        <v>0</v>
      </c>
      <c r="K28">
        <f t="shared" si="16"/>
        <v>0</v>
      </c>
      <c r="L28">
        <f t="shared" si="16"/>
        <v>0</v>
      </c>
      <c r="M28" s="31">
        <f>VLOOKUP($B$1,'Multipliers and Adjustments'!$A$70:$I$86,TRUNC(COLUMN(M$2)/5)+2,FALSE)*SUMIFS('EPA Data'!$I:$I,'EPA Data'!$D:$D,'Country Selector'!$A$2,'EPA Data'!$J:$J,$B$1,'EPA Data'!$C:$C,M$2,'EPA Data'!$G:$G,"&gt;="&amp;$A28,'EPA Data'!$G:$G,"&lt;"&amp;$B28)*unit_conv</f>
        <v>0</v>
      </c>
      <c r="N28">
        <f t="shared" si="17"/>
        <v>0</v>
      </c>
      <c r="O28">
        <f t="shared" si="17"/>
        <v>0</v>
      </c>
      <c r="P28">
        <f t="shared" si="17"/>
        <v>0</v>
      </c>
      <c r="Q28">
        <f t="shared" si="17"/>
        <v>0</v>
      </c>
      <c r="R28" s="31">
        <f>VLOOKUP($B$1,'Multipliers and Adjustments'!$A$70:$I$86,TRUNC(COLUMN(R$2)/5)+2,FALSE)*SUMIFS('EPA Data'!$I:$I,'EPA Data'!$D:$D,'Country Selector'!$A$2,'EPA Data'!$J:$J,$B$1,'EPA Data'!$C:$C,R$2,'EPA Data'!$G:$G,"&gt;="&amp;$A28,'EPA Data'!$G:$G,"&lt;"&amp;$B28)*unit_conv</f>
        <v>0</v>
      </c>
      <c r="S28">
        <f t="shared" si="18"/>
        <v>0</v>
      </c>
      <c r="T28">
        <f t="shared" si="18"/>
        <v>0</v>
      </c>
      <c r="U28">
        <f t="shared" si="18"/>
        <v>0</v>
      </c>
      <c r="V28">
        <f t="shared" si="18"/>
        <v>0</v>
      </c>
      <c r="W28" s="31">
        <f>VLOOKUP($B$1,'Multipliers and Adjustments'!$A$70:$I$86,TRUNC(COLUMN(W$2)/5)+2,FALSE)*SUMIFS('EPA Data'!$I:$I,'EPA Data'!$D:$D,'Country Selector'!$A$2,'EPA Data'!$J:$J,$B$1,'EPA Data'!$C:$C,W$2,'EPA Data'!$G:$G,"&gt;="&amp;$A28,'EPA Data'!$G:$G,"&lt;"&amp;$B28)*unit_conv</f>
        <v>0</v>
      </c>
      <c r="X28">
        <f t="shared" si="19"/>
        <v>0</v>
      </c>
      <c r="Y28">
        <f t="shared" si="19"/>
        <v>0</v>
      </c>
      <c r="Z28">
        <f t="shared" si="19"/>
        <v>0</v>
      </c>
      <c r="AA28">
        <f t="shared" si="19"/>
        <v>0</v>
      </c>
      <c r="AB28" s="31">
        <f>VLOOKUP($B$1,'Multipliers and Adjustments'!$A$70:$I$86,TRUNC(COLUMN(AB$2)/5)+2,FALSE)*SUMIFS('EPA Data'!$I:$I,'EPA Data'!$D:$D,'Country Selector'!$A$2,'EPA Data'!$J:$J,$B$1,'EPA Data'!$C:$C,AB$2,'EPA Data'!$G:$G,"&gt;="&amp;$A28,'EPA Data'!$G:$G,"&lt;"&amp;$B28)*unit_conv</f>
        <v>0</v>
      </c>
      <c r="AC28">
        <f t="shared" si="20"/>
        <v>0</v>
      </c>
      <c r="AD28">
        <f t="shared" si="20"/>
        <v>0</v>
      </c>
      <c r="AE28">
        <f t="shared" si="20"/>
        <v>0</v>
      </c>
      <c r="AF28">
        <f t="shared" si="20"/>
        <v>0</v>
      </c>
      <c r="AG28" s="31">
        <f>VLOOKUP($B$1,'Multipliers and Adjustments'!$A$70:$I$86,TRUNC(COLUMN(AG$2)/5)+2,FALSE)*SUMIFS('EPA Data'!$I:$I,'EPA Data'!$D:$D,'Country Selector'!$A$2,'EPA Data'!$J:$J,$B$1,'EPA Data'!$C:$C,AG$2,'EPA Data'!$G:$G,"&gt;="&amp;$A28,'EPA Data'!$G:$G,"&lt;"&amp;$B28)*unit_conv</f>
        <v>0</v>
      </c>
      <c r="AH28">
        <f t="shared" si="21"/>
        <v>0</v>
      </c>
      <c r="AI28">
        <f t="shared" si="21"/>
        <v>0</v>
      </c>
      <c r="AJ28">
        <f t="shared" si="21"/>
        <v>0</v>
      </c>
      <c r="AK28">
        <f t="shared" si="21"/>
        <v>0</v>
      </c>
      <c r="AL28" s="31">
        <f>VLOOKUP($B$1,'Multipliers and Adjustments'!$A$70:$I$86,TRUNC(COLUMN(AL$2)/5)+2,FALSE)*SUMIFS('EPA Data'!$I:$I,'EPA Data'!$D:$D,'Country Selector'!$A$2,'EPA Data'!$J:$J,$B$1,'EPA Data'!$C:$C,AL$2,'EPA Data'!$G:$G,"&gt;="&amp;$A28,'EPA Data'!$G:$G,"&lt;"&amp;$B28)*unit_conv</f>
        <v>0</v>
      </c>
    </row>
    <row r="29" spans="1:38" x14ac:dyDescent="0.45">
      <c r="A29" s="15">
        <f t="shared" si="14"/>
        <v>-50</v>
      </c>
      <c r="B29" s="16">
        <f t="shared" si="22"/>
        <v>-40</v>
      </c>
      <c r="C29" s="31">
        <f>VLOOKUP($B$1,'Multipliers and Adjustments'!$A$70:$I$86,TRUNC(COLUMN(C$2)/5)+2,FALSE)*SUMIFS('EPA Data'!$I:$I,'EPA Data'!$D:$D,'Country Selector'!$A$2,'EPA Data'!$J:$J,$B$1,'EPA Data'!$C:$C,C$2,'EPA Data'!$G:$G,"&gt;="&amp;$A29,'EPA Data'!$G:$G,"&lt;"&amp;$B29)*unit_conv</f>
        <v>0</v>
      </c>
      <c r="D29">
        <f t="shared" si="15"/>
        <v>0</v>
      </c>
      <c r="E29">
        <f t="shared" si="15"/>
        <v>0</v>
      </c>
      <c r="F29">
        <f t="shared" si="15"/>
        <v>0</v>
      </c>
      <c r="G29">
        <f t="shared" si="15"/>
        <v>0</v>
      </c>
      <c r="H29" s="31">
        <f>VLOOKUP($B$1,'Multipliers and Adjustments'!$A$70:$I$86,TRUNC(COLUMN(H$2)/5)+2,FALSE)*SUMIFS('EPA Data'!$I:$I,'EPA Data'!$D:$D,'Country Selector'!$A$2,'EPA Data'!$J:$J,$B$1,'EPA Data'!$C:$C,H$2,'EPA Data'!$G:$G,"&gt;="&amp;$A29,'EPA Data'!$G:$G,"&lt;"&amp;$B29)*unit_conv</f>
        <v>0</v>
      </c>
      <c r="I29">
        <f t="shared" si="16"/>
        <v>0</v>
      </c>
      <c r="J29">
        <f t="shared" si="16"/>
        <v>0</v>
      </c>
      <c r="K29">
        <f t="shared" si="16"/>
        <v>0</v>
      </c>
      <c r="L29">
        <f t="shared" si="16"/>
        <v>0</v>
      </c>
      <c r="M29" s="31">
        <f>VLOOKUP($B$1,'Multipliers and Adjustments'!$A$70:$I$86,TRUNC(COLUMN(M$2)/5)+2,FALSE)*SUMIFS('EPA Data'!$I:$I,'EPA Data'!$D:$D,'Country Selector'!$A$2,'EPA Data'!$J:$J,$B$1,'EPA Data'!$C:$C,M$2,'EPA Data'!$G:$G,"&gt;="&amp;$A29,'EPA Data'!$G:$G,"&lt;"&amp;$B29)*unit_conv</f>
        <v>0</v>
      </c>
      <c r="N29">
        <f t="shared" si="17"/>
        <v>0</v>
      </c>
      <c r="O29">
        <f t="shared" si="17"/>
        <v>0</v>
      </c>
      <c r="P29">
        <f t="shared" si="17"/>
        <v>0</v>
      </c>
      <c r="Q29">
        <f t="shared" si="17"/>
        <v>0</v>
      </c>
      <c r="R29" s="31">
        <f>VLOOKUP($B$1,'Multipliers and Adjustments'!$A$70:$I$86,TRUNC(COLUMN(R$2)/5)+2,FALSE)*SUMIFS('EPA Data'!$I:$I,'EPA Data'!$D:$D,'Country Selector'!$A$2,'EPA Data'!$J:$J,$B$1,'EPA Data'!$C:$C,R$2,'EPA Data'!$G:$G,"&gt;="&amp;$A29,'EPA Data'!$G:$G,"&lt;"&amp;$B29)*unit_conv</f>
        <v>0</v>
      </c>
      <c r="S29">
        <f t="shared" si="18"/>
        <v>0</v>
      </c>
      <c r="T29">
        <f t="shared" si="18"/>
        <v>0</v>
      </c>
      <c r="U29">
        <f t="shared" si="18"/>
        <v>0</v>
      </c>
      <c r="V29">
        <f t="shared" si="18"/>
        <v>0</v>
      </c>
      <c r="W29" s="31">
        <f>VLOOKUP($B$1,'Multipliers and Adjustments'!$A$70:$I$86,TRUNC(COLUMN(W$2)/5)+2,FALSE)*SUMIFS('EPA Data'!$I:$I,'EPA Data'!$D:$D,'Country Selector'!$A$2,'EPA Data'!$J:$J,$B$1,'EPA Data'!$C:$C,W$2,'EPA Data'!$G:$G,"&gt;="&amp;$A29,'EPA Data'!$G:$G,"&lt;"&amp;$B29)*unit_conv</f>
        <v>0</v>
      </c>
      <c r="X29">
        <f t="shared" si="19"/>
        <v>0</v>
      </c>
      <c r="Y29">
        <f t="shared" si="19"/>
        <v>0</v>
      </c>
      <c r="Z29">
        <f t="shared" si="19"/>
        <v>0</v>
      </c>
      <c r="AA29">
        <f t="shared" si="19"/>
        <v>0</v>
      </c>
      <c r="AB29" s="31">
        <f>VLOOKUP($B$1,'Multipliers and Adjustments'!$A$70:$I$86,TRUNC(COLUMN(AB$2)/5)+2,FALSE)*SUMIFS('EPA Data'!$I:$I,'EPA Data'!$D:$D,'Country Selector'!$A$2,'EPA Data'!$J:$J,$B$1,'EPA Data'!$C:$C,AB$2,'EPA Data'!$G:$G,"&gt;="&amp;$A29,'EPA Data'!$G:$G,"&lt;"&amp;$B29)*unit_conv</f>
        <v>0</v>
      </c>
      <c r="AC29">
        <f t="shared" si="20"/>
        <v>0</v>
      </c>
      <c r="AD29">
        <f t="shared" si="20"/>
        <v>0</v>
      </c>
      <c r="AE29">
        <f t="shared" si="20"/>
        <v>0</v>
      </c>
      <c r="AF29">
        <f t="shared" si="20"/>
        <v>0</v>
      </c>
      <c r="AG29" s="31">
        <f>VLOOKUP($B$1,'Multipliers and Adjustments'!$A$70:$I$86,TRUNC(COLUMN(AG$2)/5)+2,FALSE)*SUMIFS('EPA Data'!$I:$I,'EPA Data'!$D:$D,'Country Selector'!$A$2,'EPA Data'!$J:$J,$B$1,'EPA Data'!$C:$C,AG$2,'EPA Data'!$G:$G,"&gt;="&amp;$A29,'EPA Data'!$G:$G,"&lt;"&amp;$B29)*unit_conv</f>
        <v>0</v>
      </c>
      <c r="AH29">
        <f t="shared" si="21"/>
        <v>0</v>
      </c>
      <c r="AI29">
        <f t="shared" si="21"/>
        <v>0</v>
      </c>
      <c r="AJ29">
        <f t="shared" si="21"/>
        <v>0</v>
      </c>
      <c r="AK29">
        <f t="shared" si="21"/>
        <v>0</v>
      </c>
      <c r="AL29" s="31">
        <f>VLOOKUP($B$1,'Multipliers and Adjustments'!$A$70:$I$86,TRUNC(COLUMN(AL$2)/5)+2,FALSE)*SUMIFS('EPA Data'!$I:$I,'EPA Data'!$D:$D,'Country Selector'!$A$2,'EPA Data'!$J:$J,$B$1,'EPA Data'!$C:$C,AL$2,'EPA Data'!$G:$G,"&gt;="&amp;$A29,'EPA Data'!$G:$G,"&lt;"&amp;$B29)*unit_conv</f>
        <v>0</v>
      </c>
    </row>
    <row r="30" spans="1:38" x14ac:dyDescent="0.45">
      <c r="A30" s="15">
        <f t="shared" si="14"/>
        <v>-40</v>
      </c>
      <c r="B30" s="16">
        <f t="shared" si="22"/>
        <v>-30</v>
      </c>
      <c r="C30" s="31">
        <f>VLOOKUP($B$1,'Multipliers and Adjustments'!$A$70:$I$86,TRUNC(COLUMN(C$2)/5)+2,FALSE)*SUMIFS('EPA Data'!$I:$I,'EPA Data'!$D:$D,'Country Selector'!$A$2,'EPA Data'!$J:$J,$B$1,'EPA Data'!$C:$C,C$2,'EPA Data'!$G:$G,"&gt;="&amp;$A30,'EPA Data'!$G:$G,"&lt;"&amp;$B30)*unit_conv</f>
        <v>0</v>
      </c>
      <c r="D30">
        <f t="shared" si="15"/>
        <v>0</v>
      </c>
      <c r="E30">
        <f t="shared" si="15"/>
        <v>0</v>
      </c>
      <c r="F30">
        <f t="shared" si="15"/>
        <v>0</v>
      </c>
      <c r="G30">
        <f t="shared" si="15"/>
        <v>0</v>
      </c>
      <c r="H30" s="31">
        <f>VLOOKUP($B$1,'Multipliers and Adjustments'!$A$70:$I$86,TRUNC(COLUMN(H$2)/5)+2,FALSE)*SUMIFS('EPA Data'!$I:$I,'EPA Data'!$D:$D,'Country Selector'!$A$2,'EPA Data'!$J:$J,$B$1,'EPA Data'!$C:$C,H$2,'EPA Data'!$G:$G,"&gt;="&amp;$A30,'EPA Data'!$G:$G,"&lt;"&amp;$B30)*unit_conv</f>
        <v>0</v>
      </c>
      <c r="I30">
        <f t="shared" si="16"/>
        <v>0</v>
      </c>
      <c r="J30">
        <f t="shared" si="16"/>
        <v>0</v>
      </c>
      <c r="K30">
        <f t="shared" si="16"/>
        <v>0</v>
      </c>
      <c r="L30">
        <f t="shared" si="16"/>
        <v>0</v>
      </c>
      <c r="M30" s="31">
        <f>VLOOKUP($B$1,'Multipliers and Adjustments'!$A$70:$I$86,TRUNC(COLUMN(M$2)/5)+2,FALSE)*SUMIFS('EPA Data'!$I:$I,'EPA Data'!$D:$D,'Country Selector'!$A$2,'EPA Data'!$J:$J,$B$1,'EPA Data'!$C:$C,M$2,'EPA Data'!$G:$G,"&gt;="&amp;$A30,'EPA Data'!$G:$G,"&lt;"&amp;$B30)*unit_conv</f>
        <v>0</v>
      </c>
      <c r="N30">
        <f t="shared" si="17"/>
        <v>0</v>
      </c>
      <c r="O30">
        <f t="shared" si="17"/>
        <v>0</v>
      </c>
      <c r="P30">
        <f t="shared" si="17"/>
        <v>0</v>
      </c>
      <c r="Q30">
        <f t="shared" si="17"/>
        <v>0</v>
      </c>
      <c r="R30" s="31">
        <f>VLOOKUP($B$1,'Multipliers and Adjustments'!$A$70:$I$86,TRUNC(COLUMN(R$2)/5)+2,FALSE)*SUMIFS('EPA Data'!$I:$I,'EPA Data'!$D:$D,'Country Selector'!$A$2,'EPA Data'!$J:$J,$B$1,'EPA Data'!$C:$C,R$2,'EPA Data'!$G:$G,"&gt;="&amp;$A30,'EPA Data'!$G:$G,"&lt;"&amp;$B30)*unit_conv</f>
        <v>0</v>
      </c>
      <c r="S30">
        <f t="shared" si="18"/>
        <v>0</v>
      </c>
      <c r="T30">
        <f t="shared" si="18"/>
        <v>0</v>
      </c>
      <c r="U30">
        <f t="shared" si="18"/>
        <v>0</v>
      </c>
      <c r="V30">
        <f t="shared" si="18"/>
        <v>0</v>
      </c>
      <c r="W30" s="31">
        <f>VLOOKUP($B$1,'Multipliers and Adjustments'!$A$70:$I$86,TRUNC(COLUMN(W$2)/5)+2,FALSE)*SUMIFS('EPA Data'!$I:$I,'EPA Data'!$D:$D,'Country Selector'!$A$2,'EPA Data'!$J:$J,$B$1,'EPA Data'!$C:$C,W$2,'EPA Data'!$G:$G,"&gt;="&amp;$A30,'EPA Data'!$G:$G,"&lt;"&amp;$B30)*unit_conv</f>
        <v>0</v>
      </c>
      <c r="X30">
        <f t="shared" si="19"/>
        <v>0</v>
      </c>
      <c r="Y30">
        <f t="shared" si="19"/>
        <v>0</v>
      </c>
      <c r="Z30">
        <f t="shared" si="19"/>
        <v>0</v>
      </c>
      <c r="AA30">
        <f t="shared" si="19"/>
        <v>0</v>
      </c>
      <c r="AB30" s="31">
        <f>VLOOKUP($B$1,'Multipliers and Adjustments'!$A$70:$I$86,TRUNC(COLUMN(AB$2)/5)+2,FALSE)*SUMIFS('EPA Data'!$I:$I,'EPA Data'!$D:$D,'Country Selector'!$A$2,'EPA Data'!$J:$J,$B$1,'EPA Data'!$C:$C,AB$2,'EPA Data'!$G:$G,"&gt;="&amp;$A30,'EPA Data'!$G:$G,"&lt;"&amp;$B30)*unit_conv</f>
        <v>0</v>
      </c>
      <c r="AC30">
        <f t="shared" si="20"/>
        <v>0</v>
      </c>
      <c r="AD30">
        <f t="shared" si="20"/>
        <v>0</v>
      </c>
      <c r="AE30">
        <f t="shared" si="20"/>
        <v>0</v>
      </c>
      <c r="AF30">
        <f t="shared" si="20"/>
        <v>0</v>
      </c>
      <c r="AG30" s="31">
        <f>VLOOKUP($B$1,'Multipliers and Adjustments'!$A$70:$I$86,TRUNC(COLUMN(AG$2)/5)+2,FALSE)*SUMIFS('EPA Data'!$I:$I,'EPA Data'!$D:$D,'Country Selector'!$A$2,'EPA Data'!$J:$J,$B$1,'EPA Data'!$C:$C,AG$2,'EPA Data'!$G:$G,"&gt;="&amp;$A30,'EPA Data'!$G:$G,"&lt;"&amp;$B30)*unit_conv</f>
        <v>0</v>
      </c>
      <c r="AH30">
        <f t="shared" si="21"/>
        <v>0</v>
      </c>
      <c r="AI30">
        <f t="shared" si="21"/>
        <v>0</v>
      </c>
      <c r="AJ30">
        <f t="shared" si="21"/>
        <v>0</v>
      </c>
      <c r="AK30">
        <f t="shared" si="21"/>
        <v>0</v>
      </c>
      <c r="AL30" s="31">
        <f>VLOOKUP($B$1,'Multipliers and Adjustments'!$A$70:$I$86,TRUNC(COLUMN(AL$2)/5)+2,FALSE)*SUMIFS('EPA Data'!$I:$I,'EPA Data'!$D:$D,'Country Selector'!$A$2,'EPA Data'!$J:$J,$B$1,'EPA Data'!$C:$C,AL$2,'EPA Data'!$G:$G,"&gt;="&amp;$A30,'EPA Data'!$G:$G,"&lt;"&amp;$B30)*unit_conv</f>
        <v>0</v>
      </c>
    </row>
    <row r="31" spans="1:38" x14ac:dyDescent="0.45">
      <c r="A31" s="15">
        <f t="shared" si="14"/>
        <v>-30</v>
      </c>
      <c r="B31" s="16">
        <f t="shared" si="22"/>
        <v>-20</v>
      </c>
      <c r="C31" s="31">
        <f>VLOOKUP($B$1,'Multipliers and Adjustments'!$A$70:$I$86,TRUNC(COLUMN(C$2)/5)+2,FALSE)*SUMIFS('EPA Data'!$I:$I,'EPA Data'!$D:$D,'Country Selector'!$A$2,'EPA Data'!$J:$J,$B$1,'EPA Data'!$C:$C,C$2,'EPA Data'!$G:$G,"&gt;="&amp;$A31,'EPA Data'!$G:$G,"&lt;"&amp;$B31)*unit_conv</f>
        <v>0</v>
      </c>
      <c r="D31">
        <f t="shared" si="15"/>
        <v>0</v>
      </c>
      <c r="E31">
        <f t="shared" si="15"/>
        <v>0</v>
      </c>
      <c r="F31">
        <f t="shared" si="15"/>
        <v>0</v>
      </c>
      <c r="G31">
        <f t="shared" si="15"/>
        <v>0</v>
      </c>
      <c r="H31" s="31">
        <f>VLOOKUP($B$1,'Multipliers and Adjustments'!$A$70:$I$86,TRUNC(COLUMN(H$2)/5)+2,FALSE)*SUMIFS('EPA Data'!$I:$I,'EPA Data'!$D:$D,'Country Selector'!$A$2,'EPA Data'!$J:$J,$B$1,'EPA Data'!$C:$C,H$2,'EPA Data'!$G:$G,"&gt;="&amp;$A31,'EPA Data'!$G:$G,"&lt;"&amp;$B31)*unit_conv</f>
        <v>0</v>
      </c>
      <c r="I31">
        <f t="shared" si="16"/>
        <v>0</v>
      </c>
      <c r="J31">
        <f t="shared" si="16"/>
        <v>0</v>
      </c>
      <c r="K31">
        <f t="shared" si="16"/>
        <v>0</v>
      </c>
      <c r="L31">
        <f t="shared" si="16"/>
        <v>0</v>
      </c>
      <c r="M31" s="31">
        <f>VLOOKUP($B$1,'Multipliers and Adjustments'!$A$70:$I$86,TRUNC(COLUMN(M$2)/5)+2,FALSE)*SUMIFS('EPA Data'!$I:$I,'EPA Data'!$D:$D,'Country Selector'!$A$2,'EPA Data'!$J:$J,$B$1,'EPA Data'!$C:$C,M$2,'EPA Data'!$G:$G,"&gt;="&amp;$A31,'EPA Data'!$G:$G,"&lt;"&amp;$B31)*unit_conv</f>
        <v>0</v>
      </c>
      <c r="N31">
        <f t="shared" si="17"/>
        <v>0</v>
      </c>
      <c r="O31">
        <f t="shared" si="17"/>
        <v>0</v>
      </c>
      <c r="P31">
        <f t="shared" si="17"/>
        <v>0</v>
      </c>
      <c r="Q31">
        <f t="shared" si="17"/>
        <v>0</v>
      </c>
      <c r="R31" s="31">
        <f>VLOOKUP($B$1,'Multipliers and Adjustments'!$A$70:$I$86,TRUNC(COLUMN(R$2)/5)+2,FALSE)*SUMIFS('EPA Data'!$I:$I,'EPA Data'!$D:$D,'Country Selector'!$A$2,'EPA Data'!$J:$J,$B$1,'EPA Data'!$C:$C,R$2,'EPA Data'!$G:$G,"&gt;="&amp;$A31,'EPA Data'!$G:$G,"&lt;"&amp;$B31)*unit_conv</f>
        <v>0</v>
      </c>
      <c r="S31">
        <f t="shared" si="18"/>
        <v>0</v>
      </c>
      <c r="T31">
        <f t="shared" si="18"/>
        <v>0</v>
      </c>
      <c r="U31">
        <f t="shared" si="18"/>
        <v>0</v>
      </c>
      <c r="V31">
        <f t="shared" si="18"/>
        <v>0</v>
      </c>
      <c r="W31" s="31">
        <f>VLOOKUP($B$1,'Multipliers and Adjustments'!$A$70:$I$86,TRUNC(COLUMN(W$2)/5)+2,FALSE)*SUMIFS('EPA Data'!$I:$I,'EPA Data'!$D:$D,'Country Selector'!$A$2,'EPA Data'!$J:$J,$B$1,'EPA Data'!$C:$C,W$2,'EPA Data'!$G:$G,"&gt;="&amp;$A31,'EPA Data'!$G:$G,"&lt;"&amp;$B31)*unit_conv</f>
        <v>0</v>
      </c>
      <c r="X31">
        <f t="shared" si="19"/>
        <v>0</v>
      </c>
      <c r="Y31">
        <f t="shared" si="19"/>
        <v>0</v>
      </c>
      <c r="Z31">
        <f t="shared" si="19"/>
        <v>0</v>
      </c>
      <c r="AA31">
        <f t="shared" si="19"/>
        <v>0</v>
      </c>
      <c r="AB31" s="31">
        <f>VLOOKUP($B$1,'Multipliers and Adjustments'!$A$70:$I$86,TRUNC(COLUMN(AB$2)/5)+2,FALSE)*SUMIFS('EPA Data'!$I:$I,'EPA Data'!$D:$D,'Country Selector'!$A$2,'EPA Data'!$J:$J,$B$1,'EPA Data'!$C:$C,AB$2,'EPA Data'!$G:$G,"&gt;="&amp;$A31,'EPA Data'!$G:$G,"&lt;"&amp;$B31)*unit_conv</f>
        <v>0</v>
      </c>
      <c r="AC31">
        <f t="shared" si="20"/>
        <v>0</v>
      </c>
      <c r="AD31">
        <f t="shared" si="20"/>
        <v>0</v>
      </c>
      <c r="AE31">
        <f t="shared" si="20"/>
        <v>0</v>
      </c>
      <c r="AF31">
        <f t="shared" si="20"/>
        <v>0</v>
      </c>
      <c r="AG31" s="31">
        <f>VLOOKUP($B$1,'Multipliers and Adjustments'!$A$70:$I$86,TRUNC(COLUMN(AG$2)/5)+2,FALSE)*SUMIFS('EPA Data'!$I:$I,'EPA Data'!$D:$D,'Country Selector'!$A$2,'EPA Data'!$J:$J,$B$1,'EPA Data'!$C:$C,AG$2,'EPA Data'!$G:$G,"&gt;="&amp;$A31,'EPA Data'!$G:$G,"&lt;"&amp;$B31)*unit_conv</f>
        <v>0</v>
      </c>
      <c r="AH31">
        <f t="shared" si="21"/>
        <v>0</v>
      </c>
      <c r="AI31">
        <f t="shared" si="21"/>
        <v>0</v>
      </c>
      <c r="AJ31">
        <f t="shared" si="21"/>
        <v>0</v>
      </c>
      <c r="AK31">
        <f t="shared" si="21"/>
        <v>0</v>
      </c>
      <c r="AL31" s="31">
        <f>VLOOKUP($B$1,'Multipliers and Adjustments'!$A$70:$I$86,TRUNC(COLUMN(AL$2)/5)+2,FALSE)*SUMIFS('EPA Data'!$I:$I,'EPA Data'!$D:$D,'Country Selector'!$A$2,'EPA Data'!$J:$J,$B$1,'EPA Data'!$C:$C,AL$2,'EPA Data'!$G:$G,"&gt;="&amp;$A31,'EPA Data'!$G:$G,"&lt;"&amp;$B31)*unit_conv</f>
        <v>0</v>
      </c>
    </row>
    <row r="32" spans="1:38" x14ac:dyDescent="0.45">
      <c r="A32" s="15">
        <f t="shared" si="14"/>
        <v>-20</v>
      </c>
      <c r="B32" s="16">
        <f t="shared" si="22"/>
        <v>-10</v>
      </c>
      <c r="C32" s="31">
        <f>VLOOKUP($B$1,'Multipliers and Adjustments'!$A$70:$I$86,TRUNC(COLUMN(C$2)/5)+2,FALSE)*SUMIFS('EPA Data'!$I:$I,'EPA Data'!$D:$D,'Country Selector'!$A$2,'EPA Data'!$J:$J,$B$1,'EPA Data'!$C:$C,C$2,'EPA Data'!$G:$G,"&gt;="&amp;$A32,'EPA Data'!$G:$G,"&lt;"&amp;$B32)*unit_conv</f>
        <v>0</v>
      </c>
      <c r="D32">
        <f t="shared" si="15"/>
        <v>0</v>
      </c>
      <c r="E32">
        <f t="shared" si="15"/>
        <v>0</v>
      </c>
      <c r="F32">
        <f t="shared" si="15"/>
        <v>0</v>
      </c>
      <c r="G32">
        <f t="shared" si="15"/>
        <v>0</v>
      </c>
      <c r="H32" s="31">
        <f>VLOOKUP($B$1,'Multipliers and Adjustments'!$A$70:$I$86,TRUNC(COLUMN(H$2)/5)+2,FALSE)*SUMIFS('EPA Data'!$I:$I,'EPA Data'!$D:$D,'Country Selector'!$A$2,'EPA Data'!$J:$J,$B$1,'EPA Data'!$C:$C,H$2,'EPA Data'!$G:$G,"&gt;="&amp;$A32,'EPA Data'!$G:$G,"&lt;"&amp;$B32)*unit_conv</f>
        <v>0</v>
      </c>
      <c r="I32">
        <f t="shared" si="16"/>
        <v>0</v>
      </c>
      <c r="J32">
        <f t="shared" si="16"/>
        <v>0</v>
      </c>
      <c r="K32">
        <f t="shared" si="16"/>
        <v>0</v>
      </c>
      <c r="L32">
        <f t="shared" si="16"/>
        <v>0</v>
      </c>
      <c r="M32" s="31">
        <f>VLOOKUP($B$1,'Multipliers and Adjustments'!$A$70:$I$86,TRUNC(COLUMN(M$2)/5)+2,FALSE)*SUMIFS('EPA Data'!$I:$I,'EPA Data'!$D:$D,'Country Selector'!$A$2,'EPA Data'!$J:$J,$B$1,'EPA Data'!$C:$C,M$2,'EPA Data'!$G:$G,"&gt;="&amp;$A32,'EPA Data'!$G:$G,"&lt;"&amp;$B32)*unit_conv</f>
        <v>0</v>
      </c>
      <c r="N32">
        <f t="shared" si="17"/>
        <v>0</v>
      </c>
      <c r="O32">
        <f t="shared" si="17"/>
        <v>0</v>
      </c>
      <c r="P32">
        <f t="shared" si="17"/>
        <v>0</v>
      </c>
      <c r="Q32">
        <f t="shared" si="17"/>
        <v>0</v>
      </c>
      <c r="R32" s="31">
        <f>VLOOKUP($B$1,'Multipliers and Adjustments'!$A$70:$I$86,TRUNC(COLUMN(R$2)/5)+2,FALSE)*SUMIFS('EPA Data'!$I:$I,'EPA Data'!$D:$D,'Country Selector'!$A$2,'EPA Data'!$J:$J,$B$1,'EPA Data'!$C:$C,R$2,'EPA Data'!$G:$G,"&gt;="&amp;$A32,'EPA Data'!$G:$G,"&lt;"&amp;$B32)*unit_conv</f>
        <v>0</v>
      </c>
      <c r="S32">
        <f t="shared" si="18"/>
        <v>0</v>
      </c>
      <c r="T32">
        <f t="shared" si="18"/>
        <v>0</v>
      </c>
      <c r="U32">
        <f t="shared" si="18"/>
        <v>0</v>
      </c>
      <c r="V32">
        <f t="shared" si="18"/>
        <v>0</v>
      </c>
      <c r="W32" s="31">
        <f>VLOOKUP($B$1,'Multipliers and Adjustments'!$A$70:$I$86,TRUNC(COLUMN(W$2)/5)+2,FALSE)*SUMIFS('EPA Data'!$I:$I,'EPA Data'!$D:$D,'Country Selector'!$A$2,'EPA Data'!$J:$J,$B$1,'EPA Data'!$C:$C,W$2,'EPA Data'!$G:$G,"&gt;="&amp;$A32,'EPA Data'!$G:$G,"&lt;"&amp;$B32)*unit_conv</f>
        <v>0</v>
      </c>
      <c r="X32">
        <f t="shared" si="19"/>
        <v>0</v>
      </c>
      <c r="Y32">
        <f t="shared" si="19"/>
        <v>0</v>
      </c>
      <c r="Z32">
        <f t="shared" si="19"/>
        <v>0</v>
      </c>
      <c r="AA32">
        <f t="shared" si="19"/>
        <v>0</v>
      </c>
      <c r="AB32" s="31">
        <f>VLOOKUP($B$1,'Multipliers and Adjustments'!$A$70:$I$86,TRUNC(COLUMN(AB$2)/5)+2,FALSE)*SUMIFS('EPA Data'!$I:$I,'EPA Data'!$D:$D,'Country Selector'!$A$2,'EPA Data'!$J:$J,$B$1,'EPA Data'!$C:$C,AB$2,'EPA Data'!$G:$G,"&gt;="&amp;$A32,'EPA Data'!$G:$G,"&lt;"&amp;$B32)*unit_conv</f>
        <v>0</v>
      </c>
      <c r="AC32">
        <f t="shared" si="20"/>
        <v>0</v>
      </c>
      <c r="AD32">
        <f t="shared" si="20"/>
        <v>0</v>
      </c>
      <c r="AE32">
        <f t="shared" si="20"/>
        <v>0</v>
      </c>
      <c r="AF32">
        <f t="shared" si="20"/>
        <v>0</v>
      </c>
      <c r="AG32" s="31">
        <f>VLOOKUP($B$1,'Multipliers and Adjustments'!$A$70:$I$86,TRUNC(COLUMN(AG$2)/5)+2,FALSE)*SUMIFS('EPA Data'!$I:$I,'EPA Data'!$D:$D,'Country Selector'!$A$2,'EPA Data'!$J:$J,$B$1,'EPA Data'!$C:$C,AG$2,'EPA Data'!$G:$G,"&gt;="&amp;$A32,'EPA Data'!$G:$G,"&lt;"&amp;$B32)*unit_conv</f>
        <v>0</v>
      </c>
      <c r="AH32">
        <f t="shared" si="21"/>
        <v>0</v>
      </c>
      <c r="AI32">
        <f t="shared" si="21"/>
        <v>0</v>
      </c>
      <c r="AJ32">
        <f t="shared" si="21"/>
        <v>0</v>
      </c>
      <c r="AK32">
        <f t="shared" si="21"/>
        <v>0</v>
      </c>
      <c r="AL32" s="31">
        <f>VLOOKUP($B$1,'Multipliers and Adjustments'!$A$70:$I$86,TRUNC(COLUMN(AL$2)/5)+2,FALSE)*SUMIFS('EPA Data'!$I:$I,'EPA Data'!$D:$D,'Country Selector'!$A$2,'EPA Data'!$J:$J,$B$1,'EPA Data'!$C:$C,AL$2,'EPA Data'!$G:$G,"&gt;="&amp;$A32,'EPA Data'!$G:$G,"&lt;"&amp;$B32)*unit_conv</f>
        <v>0</v>
      </c>
    </row>
    <row r="33" spans="1:38" x14ac:dyDescent="0.45">
      <c r="A33" s="15">
        <f t="shared" si="14"/>
        <v>-10</v>
      </c>
      <c r="B33" s="16">
        <f t="shared" si="22"/>
        <v>0</v>
      </c>
      <c r="C33" s="31">
        <f>VLOOKUP($B$1,'Multipliers and Adjustments'!$A$70:$I$86,TRUNC(COLUMN(C$2)/5)+2,FALSE)*SUMIFS('EPA Data'!$I:$I,'EPA Data'!$D:$D,'Country Selector'!$A$2,'EPA Data'!$J:$J,$B$1,'EPA Data'!$C:$C,C$2,'EPA Data'!$G:$G,"&gt;="&amp;$A33,'EPA Data'!$G:$G,"&lt;"&amp;$B33)*unit_conv</f>
        <v>0</v>
      </c>
      <c r="D33">
        <f t="shared" si="15"/>
        <v>0</v>
      </c>
      <c r="E33">
        <f t="shared" si="15"/>
        <v>0</v>
      </c>
      <c r="F33">
        <f t="shared" si="15"/>
        <v>0</v>
      </c>
      <c r="G33">
        <f t="shared" si="15"/>
        <v>0</v>
      </c>
      <c r="H33" s="31">
        <f>VLOOKUP($B$1,'Multipliers and Adjustments'!$A$70:$I$86,TRUNC(COLUMN(H$2)/5)+2,FALSE)*SUMIFS('EPA Data'!$I:$I,'EPA Data'!$D:$D,'Country Selector'!$A$2,'EPA Data'!$J:$J,$B$1,'EPA Data'!$C:$C,H$2,'EPA Data'!$G:$G,"&gt;="&amp;$A33,'EPA Data'!$G:$G,"&lt;"&amp;$B33)*unit_conv</f>
        <v>0</v>
      </c>
      <c r="I33">
        <f t="shared" si="16"/>
        <v>0</v>
      </c>
      <c r="J33">
        <f t="shared" si="16"/>
        <v>0</v>
      </c>
      <c r="K33">
        <f t="shared" si="16"/>
        <v>0</v>
      </c>
      <c r="L33">
        <f t="shared" si="16"/>
        <v>0</v>
      </c>
      <c r="M33" s="31">
        <f>VLOOKUP($B$1,'Multipliers and Adjustments'!$A$70:$I$86,TRUNC(COLUMN(M$2)/5)+2,FALSE)*SUMIFS('EPA Data'!$I:$I,'EPA Data'!$D:$D,'Country Selector'!$A$2,'EPA Data'!$J:$J,$B$1,'EPA Data'!$C:$C,M$2,'EPA Data'!$G:$G,"&gt;="&amp;$A33,'EPA Data'!$G:$G,"&lt;"&amp;$B33)*unit_conv</f>
        <v>0</v>
      </c>
      <c r="N33">
        <f t="shared" si="17"/>
        <v>0</v>
      </c>
      <c r="O33">
        <f t="shared" si="17"/>
        <v>0</v>
      </c>
      <c r="P33">
        <f t="shared" si="17"/>
        <v>0</v>
      </c>
      <c r="Q33">
        <f t="shared" si="17"/>
        <v>0</v>
      </c>
      <c r="R33" s="31">
        <f>VLOOKUP($B$1,'Multipliers and Adjustments'!$A$70:$I$86,TRUNC(COLUMN(R$2)/5)+2,FALSE)*SUMIFS('EPA Data'!$I:$I,'EPA Data'!$D:$D,'Country Selector'!$A$2,'EPA Data'!$J:$J,$B$1,'EPA Data'!$C:$C,R$2,'EPA Data'!$G:$G,"&gt;="&amp;$A33,'EPA Data'!$G:$G,"&lt;"&amp;$B33)*unit_conv</f>
        <v>0</v>
      </c>
      <c r="S33">
        <f t="shared" si="18"/>
        <v>0</v>
      </c>
      <c r="T33">
        <f t="shared" si="18"/>
        <v>0</v>
      </c>
      <c r="U33">
        <f t="shared" si="18"/>
        <v>0</v>
      </c>
      <c r="V33">
        <f t="shared" si="18"/>
        <v>0</v>
      </c>
      <c r="W33" s="31">
        <f>VLOOKUP($B$1,'Multipliers and Adjustments'!$A$70:$I$86,TRUNC(COLUMN(W$2)/5)+2,FALSE)*SUMIFS('EPA Data'!$I:$I,'EPA Data'!$D:$D,'Country Selector'!$A$2,'EPA Data'!$J:$J,$B$1,'EPA Data'!$C:$C,W$2,'EPA Data'!$G:$G,"&gt;="&amp;$A33,'EPA Data'!$G:$G,"&lt;"&amp;$B33)*unit_conv</f>
        <v>0</v>
      </c>
      <c r="X33">
        <f t="shared" si="19"/>
        <v>0</v>
      </c>
      <c r="Y33">
        <f t="shared" si="19"/>
        <v>0</v>
      </c>
      <c r="Z33">
        <f t="shared" si="19"/>
        <v>0</v>
      </c>
      <c r="AA33">
        <f t="shared" si="19"/>
        <v>0</v>
      </c>
      <c r="AB33" s="31">
        <f>VLOOKUP($B$1,'Multipliers and Adjustments'!$A$70:$I$86,TRUNC(COLUMN(AB$2)/5)+2,FALSE)*SUMIFS('EPA Data'!$I:$I,'EPA Data'!$D:$D,'Country Selector'!$A$2,'EPA Data'!$J:$J,$B$1,'EPA Data'!$C:$C,AB$2,'EPA Data'!$G:$G,"&gt;="&amp;$A33,'EPA Data'!$G:$G,"&lt;"&amp;$B33)*unit_conv</f>
        <v>0</v>
      </c>
      <c r="AC33">
        <f t="shared" si="20"/>
        <v>0</v>
      </c>
      <c r="AD33">
        <f t="shared" si="20"/>
        <v>0</v>
      </c>
      <c r="AE33">
        <f t="shared" si="20"/>
        <v>0</v>
      </c>
      <c r="AF33">
        <f t="shared" si="20"/>
        <v>0</v>
      </c>
      <c r="AG33" s="31">
        <f>VLOOKUP($B$1,'Multipliers and Adjustments'!$A$70:$I$86,TRUNC(COLUMN(AG$2)/5)+2,FALSE)*SUMIFS('EPA Data'!$I:$I,'EPA Data'!$D:$D,'Country Selector'!$A$2,'EPA Data'!$J:$J,$B$1,'EPA Data'!$C:$C,AG$2,'EPA Data'!$G:$G,"&gt;="&amp;$A33,'EPA Data'!$G:$G,"&lt;"&amp;$B33)*unit_conv</f>
        <v>0</v>
      </c>
      <c r="AH33">
        <f t="shared" si="21"/>
        <v>0</v>
      </c>
      <c r="AI33">
        <f t="shared" si="21"/>
        <v>0</v>
      </c>
      <c r="AJ33">
        <f t="shared" si="21"/>
        <v>0</v>
      </c>
      <c r="AK33">
        <f t="shared" si="21"/>
        <v>0</v>
      </c>
      <c r="AL33" s="31">
        <f>VLOOKUP($B$1,'Multipliers and Adjustments'!$A$70:$I$86,TRUNC(COLUMN(AL$2)/5)+2,FALSE)*SUMIFS('EPA Data'!$I:$I,'EPA Data'!$D:$D,'Country Selector'!$A$2,'EPA Data'!$J:$J,$B$1,'EPA Data'!$C:$C,AL$2,'EPA Data'!$G:$G,"&gt;="&amp;$A33,'EPA Data'!$G:$G,"&lt;"&amp;$B33)*unit_conv</f>
        <v>0</v>
      </c>
    </row>
    <row r="34" spans="1:38" x14ac:dyDescent="0.45">
      <c r="A34" s="17">
        <f t="shared" si="14"/>
        <v>0</v>
      </c>
      <c r="B34" s="18">
        <f>A34</f>
        <v>0</v>
      </c>
      <c r="C34" s="37">
        <f>VLOOKUP($B$1,'Multipliers and Adjustments'!$A$70:$I$86,TRUNC(COLUMN(C$2)/5)+2,FALSE)*SUMIFS('EPA Data'!$I:$I,'EPA Data'!$D:$D,'Country Selector'!$A$2,'EPA Data'!$J:$J,$B$1,'EPA Data'!$C:$C,C$2,'EPA Data'!$G:$G,$A34)*unit_conv</f>
        <v>0</v>
      </c>
      <c r="D34">
        <f t="shared" ref="D34:G49" si="23">C34+($H34-$C34)/5</f>
        <v>0</v>
      </c>
      <c r="E34">
        <f t="shared" si="23"/>
        <v>0</v>
      </c>
      <c r="F34">
        <f t="shared" si="23"/>
        <v>0</v>
      </c>
      <c r="G34">
        <f t="shared" si="23"/>
        <v>0</v>
      </c>
      <c r="H34" s="37">
        <f>VLOOKUP($B$1,'Multipliers and Adjustments'!$A$70:$I$86,TRUNC(COLUMN(H$2)/5)+2,FALSE)*SUMIFS('EPA Data'!$I:$I,'EPA Data'!$D:$D,'Country Selector'!$A$2,'EPA Data'!$J:$J,$B$1,'EPA Data'!$C:$C,H$2,'EPA Data'!$G:$G,$A34)*unit_conv</f>
        <v>0</v>
      </c>
      <c r="I34">
        <f t="shared" si="16"/>
        <v>0</v>
      </c>
      <c r="J34">
        <f t="shared" si="16"/>
        <v>0</v>
      </c>
      <c r="K34">
        <f t="shared" si="16"/>
        <v>0</v>
      </c>
      <c r="L34">
        <f t="shared" si="16"/>
        <v>0</v>
      </c>
      <c r="M34" s="37">
        <f>VLOOKUP($B$1,'Multipliers and Adjustments'!$A$70:$I$86,TRUNC(COLUMN(M$2)/5)+2,FALSE)*SUMIFS('EPA Data'!$I:$I,'EPA Data'!$D:$D,'Country Selector'!$A$2,'EPA Data'!$J:$J,$B$1,'EPA Data'!$C:$C,M$2,'EPA Data'!$G:$G,$A34)*unit_conv</f>
        <v>0</v>
      </c>
      <c r="N34">
        <f t="shared" si="17"/>
        <v>0</v>
      </c>
      <c r="O34">
        <f t="shared" si="17"/>
        <v>0</v>
      </c>
      <c r="P34">
        <f t="shared" si="17"/>
        <v>0</v>
      </c>
      <c r="Q34">
        <f t="shared" si="17"/>
        <v>0</v>
      </c>
      <c r="R34" s="37">
        <f>VLOOKUP($B$1,'Multipliers and Adjustments'!$A$70:$I$86,TRUNC(COLUMN(R$2)/5)+2,FALSE)*SUMIFS('EPA Data'!$I:$I,'EPA Data'!$D:$D,'Country Selector'!$A$2,'EPA Data'!$J:$J,$B$1,'EPA Data'!$C:$C,R$2,'EPA Data'!$G:$G,$A34)*unit_conv</f>
        <v>0</v>
      </c>
      <c r="S34">
        <f t="shared" si="18"/>
        <v>0</v>
      </c>
      <c r="T34">
        <f t="shared" si="18"/>
        <v>0</v>
      </c>
      <c r="U34">
        <f t="shared" si="18"/>
        <v>0</v>
      </c>
      <c r="V34">
        <f t="shared" si="18"/>
        <v>0</v>
      </c>
      <c r="W34" s="37">
        <f>VLOOKUP($B$1,'Multipliers and Adjustments'!$A$70:$I$86,TRUNC(COLUMN(W$2)/5)+2,FALSE)*SUMIFS('EPA Data'!$I:$I,'EPA Data'!$D:$D,'Country Selector'!$A$2,'EPA Data'!$J:$J,$B$1,'EPA Data'!$C:$C,W$2,'EPA Data'!$G:$G,$A34)*unit_conv</f>
        <v>0</v>
      </c>
      <c r="X34">
        <f t="shared" si="19"/>
        <v>0</v>
      </c>
      <c r="Y34">
        <f t="shared" si="19"/>
        <v>0</v>
      </c>
      <c r="Z34">
        <f t="shared" si="19"/>
        <v>0</v>
      </c>
      <c r="AA34">
        <f t="shared" si="19"/>
        <v>0</v>
      </c>
      <c r="AB34" s="37">
        <f>VLOOKUP($B$1,'Multipliers and Adjustments'!$A$70:$I$86,TRUNC(COLUMN(AB$2)/5)+2,FALSE)*SUMIFS('EPA Data'!$I:$I,'EPA Data'!$D:$D,'Country Selector'!$A$2,'EPA Data'!$J:$J,$B$1,'EPA Data'!$C:$C,AB$2,'EPA Data'!$G:$G,$A34)*unit_conv</f>
        <v>0</v>
      </c>
      <c r="AC34">
        <f t="shared" si="20"/>
        <v>0</v>
      </c>
      <c r="AD34">
        <f t="shared" si="20"/>
        <v>0</v>
      </c>
      <c r="AE34">
        <f t="shared" si="20"/>
        <v>0</v>
      </c>
      <c r="AF34">
        <f t="shared" si="20"/>
        <v>0</v>
      </c>
      <c r="AG34" s="37">
        <f>VLOOKUP($B$1,'Multipliers and Adjustments'!$A$70:$I$86,TRUNC(COLUMN(AG$2)/5)+2,FALSE)*SUMIFS('EPA Data'!$I:$I,'EPA Data'!$D:$D,'Country Selector'!$A$2,'EPA Data'!$J:$J,$B$1,'EPA Data'!$C:$C,AG$2,'EPA Data'!$G:$G,$A34)*unit_conv</f>
        <v>0</v>
      </c>
      <c r="AH34">
        <f t="shared" si="21"/>
        <v>0</v>
      </c>
      <c r="AI34">
        <f t="shared" si="21"/>
        <v>0</v>
      </c>
      <c r="AJ34">
        <f t="shared" si="21"/>
        <v>0</v>
      </c>
      <c r="AK34">
        <f t="shared" si="21"/>
        <v>0</v>
      </c>
      <c r="AL34" s="37">
        <f>VLOOKUP($B$1,'Multipliers and Adjustments'!$A$70:$I$86,TRUNC(COLUMN(AL$2)/5)+2,FALSE)*SUMIFS('EPA Data'!$I:$I,'EPA Data'!$D:$D,'Country Selector'!$A$2,'EPA Data'!$J:$J,$B$1,'EPA Data'!$C:$C,AL$2,'EPA Data'!$G:$G,$A34)*unit_conv</f>
        <v>0</v>
      </c>
    </row>
    <row r="35" spans="1:38" x14ac:dyDescent="0.45">
      <c r="A35" s="19">
        <v>0.1</v>
      </c>
      <c r="B35" s="20">
        <f>A35+9.9</f>
        <v>10</v>
      </c>
      <c r="C35" s="31">
        <f>VLOOKUP($B$1,'Multipliers and Adjustments'!$A$70:$I$86,TRUNC(COLUMN(C$2)/5)+2,FALSE)*SUMIFS('EPA Data'!$I:$I,'EPA Data'!$D:$D,'Country Selector'!$A$2,'EPA Data'!$J:$J,$B$1,'EPA Data'!$C:$C,C$2,'EPA Data'!$G:$G,"&gt;="&amp;$A35,'EPA Data'!$G:$G,"&lt;"&amp;$B35)*unit_conv</f>
        <v>29420946737713.988</v>
      </c>
      <c r="D35">
        <f t="shared" si="23"/>
        <v>28738116627938.941</v>
      </c>
      <c r="E35">
        <f t="shared" si="23"/>
        <v>28055286518163.895</v>
      </c>
      <c r="F35">
        <f t="shared" si="23"/>
        <v>27372456408388.848</v>
      </c>
      <c r="G35">
        <f t="shared" si="23"/>
        <v>26689626298613.801</v>
      </c>
      <c r="H35" s="31">
        <f>VLOOKUP($B$1,'Multipliers and Adjustments'!$A$70:$I$86,TRUNC(COLUMN(H$2)/5)+2,FALSE)*SUMIFS('EPA Data'!$I:$I,'EPA Data'!$D:$D,'Country Selector'!$A$2,'EPA Data'!$J:$J,$B$1,'EPA Data'!$C:$C,H$2,'EPA Data'!$G:$G,"&gt;="&amp;$A35,'EPA Data'!$G:$G,"&lt;"&amp;$B35)*unit_conv</f>
        <v>26006796188838.762</v>
      </c>
      <c r="I35">
        <f t="shared" si="16"/>
        <v>25459750829987.211</v>
      </c>
      <c r="J35">
        <f t="shared" si="16"/>
        <v>24912705471135.66</v>
      </c>
      <c r="K35">
        <f t="shared" si="16"/>
        <v>24365660112284.109</v>
      </c>
      <c r="L35">
        <f t="shared" si="16"/>
        <v>23818614753432.559</v>
      </c>
      <c r="M35" s="31">
        <f>VLOOKUP($B$1,'Multipliers and Adjustments'!$A$70:$I$86,TRUNC(COLUMN(M$2)/5)+2,FALSE)*SUMIFS('EPA Data'!$I:$I,'EPA Data'!$D:$D,'Country Selector'!$A$2,'EPA Data'!$J:$J,$B$1,'EPA Data'!$C:$C,M$2,'EPA Data'!$G:$G,"&gt;="&amp;$A35,'EPA Data'!$G:$G,"&lt;"&amp;$B35)*unit_conv</f>
        <v>23271569394581</v>
      </c>
      <c r="N35">
        <f t="shared" si="17"/>
        <v>22645656491629.758</v>
      </c>
      <c r="O35">
        <f t="shared" si="17"/>
        <v>22019743588678.516</v>
      </c>
      <c r="P35">
        <f t="shared" si="17"/>
        <v>21393830685727.273</v>
      </c>
      <c r="Q35">
        <f t="shared" si="17"/>
        <v>20767917782776.031</v>
      </c>
      <c r="R35" s="31">
        <f>VLOOKUP($B$1,'Multipliers and Adjustments'!$A$70:$I$86,TRUNC(COLUMN(R$2)/5)+2,FALSE)*SUMIFS('EPA Data'!$I:$I,'EPA Data'!$D:$D,'Country Selector'!$A$2,'EPA Data'!$J:$J,$B$1,'EPA Data'!$C:$C,R$2,'EPA Data'!$G:$G,"&gt;="&amp;$A35,'EPA Data'!$G:$G,"&lt;"&amp;$B35)*unit_conv</f>
        <v>20142004879824.797</v>
      </c>
      <c r="S35">
        <f t="shared" si="18"/>
        <v>19993973850980.383</v>
      </c>
      <c r="T35">
        <f t="shared" si="18"/>
        <v>19845942822135.969</v>
      </c>
      <c r="U35">
        <f t="shared" si="18"/>
        <v>19697911793291.555</v>
      </c>
      <c r="V35">
        <f t="shared" si="18"/>
        <v>19549880764447.141</v>
      </c>
      <c r="W35" s="31">
        <f>VLOOKUP($B$1,'Multipliers and Adjustments'!$A$70:$I$86,TRUNC(COLUMN(W$2)/5)+2,FALSE)*SUMIFS('EPA Data'!$I:$I,'EPA Data'!$D:$D,'Country Selector'!$A$2,'EPA Data'!$J:$J,$B$1,'EPA Data'!$C:$C,W$2,'EPA Data'!$G:$G,"&gt;="&amp;$A35,'EPA Data'!$G:$G,"&lt;"&amp;$B35)*unit_conv</f>
        <v>19401849735602.719</v>
      </c>
      <c r="X35">
        <f t="shared" si="19"/>
        <v>19250709492258.711</v>
      </c>
      <c r="Y35">
        <f t="shared" si="19"/>
        <v>19099569248914.703</v>
      </c>
      <c r="Z35">
        <f t="shared" si="19"/>
        <v>18948429005570.695</v>
      </c>
      <c r="AA35">
        <f t="shared" si="19"/>
        <v>18797288762226.688</v>
      </c>
      <c r="AB35" s="31">
        <f>VLOOKUP($B$1,'Multipliers and Adjustments'!$A$70:$I$86,TRUNC(COLUMN(AB$2)/5)+2,FALSE)*SUMIFS('EPA Data'!$I:$I,'EPA Data'!$D:$D,'Country Selector'!$A$2,'EPA Data'!$J:$J,$B$1,'EPA Data'!$C:$C,AB$2,'EPA Data'!$G:$G,"&gt;="&amp;$A35,'EPA Data'!$G:$G,"&lt;"&amp;$B35)*unit_conv</f>
        <v>18646148518882.672</v>
      </c>
      <c r="AC35">
        <f t="shared" si="20"/>
        <v>18563508693903.664</v>
      </c>
      <c r="AD35">
        <f t="shared" si="20"/>
        <v>18480868868924.656</v>
      </c>
      <c r="AE35">
        <f t="shared" si="20"/>
        <v>18398229043945.648</v>
      </c>
      <c r="AF35">
        <f t="shared" si="20"/>
        <v>18315589218966.641</v>
      </c>
      <c r="AG35" s="31">
        <f>VLOOKUP($B$1,'Multipliers and Adjustments'!$A$70:$I$86,TRUNC(COLUMN(AG$2)/5)+2,FALSE)*SUMIFS('EPA Data'!$I:$I,'EPA Data'!$D:$D,'Country Selector'!$A$2,'EPA Data'!$J:$J,$B$1,'EPA Data'!$C:$C,AG$2,'EPA Data'!$G:$G,"&gt;="&amp;$A35,'EPA Data'!$G:$G,"&lt;"&amp;$B35)*unit_conv</f>
        <v>18232949393987.641</v>
      </c>
      <c r="AH35">
        <f t="shared" si="21"/>
        <v>18112346377909.164</v>
      </c>
      <c r="AI35">
        <f t="shared" si="21"/>
        <v>17991743361830.688</v>
      </c>
      <c r="AJ35">
        <f t="shared" si="21"/>
        <v>17871140345752.211</v>
      </c>
      <c r="AK35">
        <f t="shared" si="21"/>
        <v>17750537329673.734</v>
      </c>
      <c r="AL35" s="31">
        <f>VLOOKUP($B$1,'Multipliers and Adjustments'!$A$70:$I$86,TRUNC(COLUMN(AL$2)/5)+2,FALSE)*SUMIFS('EPA Data'!$I:$I,'EPA Data'!$D:$D,'Country Selector'!$A$2,'EPA Data'!$J:$J,$B$1,'EPA Data'!$C:$C,AL$2,'EPA Data'!$G:$G,"&gt;="&amp;$A35,'EPA Data'!$G:$G,"&lt;"&amp;$B35)*unit_conv</f>
        <v>17629934313595.266</v>
      </c>
    </row>
    <row r="36" spans="1:38" x14ac:dyDescent="0.45">
      <c r="A36" s="15">
        <f t="shared" si="14"/>
        <v>10</v>
      </c>
      <c r="B36" s="16">
        <f t="shared" si="22"/>
        <v>20</v>
      </c>
      <c r="C36" s="31">
        <f>VLOOKUP($B$1,'Multipliers and Adjustments'!$A$70:$I$86,TRUNC(COLUMN(C$2)/5)+2,FALSE)*SUMIFS('EPA Data'!$I:$I,'EPA Data'!$D:$D,'Country Selector'!$A$2,'EPA Data'!$J:$J,$B$1,'EPA Data'!$C:$C,C$2,'EPA Data'!$G:$G,"&gt;="&amp;$A36,'EPA Data'!$G:$G,"&lt;"&amp;$B36)*unit_conv</f>
        <v>7710652295369.6523</v>
      </c>
      <c r="D36">
        <f t="shared" si="23"/>
        <v>7532313643641.7666</v>
      </c>
      <c r="E36">
        <f t="shared" si="23"/>
        <v>7353974991913.8809</v>
      </c>
      <c r="F36">
        <f t="shared" si="23"/>
        <v>7175636340185.9951</v>
      </c>
      <c r="G36">
        <f t="shared" si="23"/>
        <v>6997297688458.1094</v>
      </c>
      <c r="H36" s="31">
        <f>VLOOKUP($B$1,'Multipliers and Adjustments'!$A$70:$I$86,TRUNC(COLUMN(H$2)/5)+2,FALSE)*SUMIFS('EPA Data'!$I:$I,'EPA Data'!$D:$D,'Country Selector'!$A$2,'EPA Data'!$J:$J,$B$1,'EPA Data'!$C:$C,H$2,'EPA Data'!$G:$G,"&gt;="&amp;$A36,'EPA Data'!$G:$G,"&lt;"&amp;$B36)*unit_conv</f>
        <v>6818959036730.2227</v>
      </c>
      <c r="I36">
        <f t="shared" ref="I36:L51" si="24">H36+($M36-$H36)/5</f>
        <v>6675781493026.7549</v>
      </c>
      <c r="J36">
        <f t="shared" si="24"/>
        <v>6532603949323.2871</v>
      </c>
      <c r="K36">
        <f t="shared" si="24"/>
        <v>6389426405619.8193</v>
      </c>
      <c r="L36">
        <f t="shared" si="24"/>
        <v>6246248861916.3516</v>
      </c>
      <c r="M36" s="31">
        <f>VLOOKUP($B$1,'Multipliers and Adjustments'!$A$70:$I$86,TRUNC(COLUMN(M$2)/5)+2,FALSE)*SUMIFS('EPA Data'!$I:$I,'EPA Data'!$D:$D,'Country Selector'!$A$2,'EPA Data'!$J:$J,$B$1,'EPA Data'!$C:$C,M$2,'EPA Data'!$G:$G,"&gt;="&amp;$A36,'EPA Data'!$G:$G,"&lt;"&amp;$B36)*unit_conv</f>
        <v>6103071318212.8848</v>
      </c>
      <c r="N36">
        <f t="shared" ref="N36:Q51" si="25">M36+($R36-$M36)/5</f>
        <v>5895205184224.9814</v>
      </c>
      <c r="O36">
        <f t="shared" si="25"/>
        <v>5687339050237.0781</v>
      </c>
      <c r="P36">
        <f t="shared" si="25"/>
        <v>5479472916249.1748</v>
      </c>
      <c r="Q36">
        <f t="shared" si="25"/>
        <v>5271606782261.2715</v>
      </c>
      <c r="R36" s="31">
        <f>VLOOKUP($B$1,'Multipliers and Adjustments'!$A$70:$I$86,TRUNC(COLUMN(R$2)/5)+2,FALSE)*SUMIFS('EPA Data'!$I:$I,'EPA Data'!$D:$D,'Country Selector'!$A$2,'EPA Data'!$J:$J,$B$1,'EPA Data'!$C:$C,R$2,'EPA Data'!$G:$G,"&gt;="&amp;$A36,'EPA Data'!$G:$G,"&lt;"&amp;$B36)*unit_conv</f>
        <v>5063740648273.3691</v>
      </c>
      <c r="S36">
        <f t="shared" ref="S36:V51" si="26">R36+($W36-$R36)/5</f>
        <v>5040115981642.1475</v>
      </c>
      <c r="T36">
        <f t="shared" si="26"/>
        <v>5016491315010.9258</v>
      </c>
      <c r="U36">
        <f t="shared" si="26"/>
        <v>4992866648379.7041</v>
      </c>
      <c r="V36">
        <f t="shared" si="26"/>
        <v>4969241981748.4824</v>
      </c>
      <c r="W36" s="31">
        <f>VLOOKUP($B$1,'Multipliers and Adjustments'!$A$70:$I$86,TRUNC(COLUMN(W$2)/5)+2,FALSE)*SUMIFS('EPA Data'!$I:$I,'EPA Data'!$D:$D,'Country Selector'!$A$2,'EPA Data'!$J:$J,$B$1,'EPA Data'!$C:$C,W$2,'EPA Data'!$G:$G,"&gt;="&amp;$A36,'EPA Data'!$G:$G,"&lt;"&amp;$B36)*unit_conv</f>
        <v>4945617315117.2617</v>
      </c>
      <c r="X36">
        <f t="shared" ref="X36:AA51" si="27">W36+($AB36-$W36)/5</f>
        <v>4907267641697.0723</v>
      </c>
      <c r="Y36">
        <f t="shared" si="27"/>
        <v>4868917968276.8828</v>
      </c>
      <c r="Z36">
        <f t="shared" si="27"/>
        <v>4830568294856.6934</v>
      </c>
      <c r="AA36">
        <f t="shared" si="27"/>
        <v>4792218621436.5039</v>
      </c>
      <c r="AB36" s="31">
        <f>VLOOKUP($B$1,'Multipliers and Adjustments'!$A$70:$I$86,TRUNC(COLUMN(AB$2)/5)+2,FALSE)*SUMIFS('EPA Data'!$I:$I,'EPA Data'!$D:$D,'Country Selector'!$A$2,'EPA Data'!$J:$J,$B$1,'EPA Data'!$C:$C,AB$2,'EPA Data'!$G:$G,"&gt;="&amp;$A36,'EPA Data'!$G:$G,"&lt;"&amp;$B36)*unit_conv</f>
        <v>4753868948016.3164</v>
      </c>
      <c r="AC36">
        <f t="shared" ref="AC36:AF51" si="28">AB36+($AG36-$AB36)/5</f>
        <v>4733179331768.3047</v>
      </c>
      <c r="AD36">
        <f t="shared" si="28"/>
        <v>4712489715520.293</v>
      </c>
      <c r="AE36">
        <f t="shared" si="28"/>
        <v>4691800099272.2813</v>
      </c>
      <c r="AF36">
        <f t="shared" si="28"/>
        <v>4671110483024.2695</v>
      </c>
      <c r="AG36" s="31">
        <f>VLOOKUP($B$1,'Multipliers and Adjustments'!$A$70:$I$86,TRUNC(COLUMN(AG$2)/5)+2,FALSE)*SUMIFS('EPA Data'!$I:$I,'EPA Data'!$D:$D,'Country Selector'!$A$2,'EPA Data'!$J:$J,$B$1,'EPA Data'!$C:$C,AG$2,'EPA Data'!$G:$G,"&gt;="&amp;$A36,'EPA Data'!$G:$G,"&lt;"&amp;$B36)*unit_conv</f>
        <v>4650420866776.2568</v>
      </c>
      <c r="AH36">
        <f t="shared" ref="AH36:AK51" si="29">AG36+($AL36-$AG36)/5</f>
        <v>4619814917886.6289</v>
      </c>
      <c r="AI36">
        <f t="shared" si="29"/>
        <v>4589208968997.001</v>
      </c>
      <c r="AJ36">
        <f t="shared" si="29"/>
        <v>4558603020107.373</v>
      </c>
      <c r="AK36">
        <f t="shared" si="29"/>
        <v>4527997071217.7451</v>
      </c>
      <c r="AL36" s="31">
        <f>VLOOKUP($B$1,'Multipliers and Adjustments'!$A$70:$I$86,TRUNC(COLUMN(AL$2)/5)+2,FALSE)*SUMIFS('EPA Data'!$I:$I,'EPA Data'!$D:$D,'Country Selector'!$A$2,'EPA Data'!$J:$J,$B$1,'EPA Data'!$C:$C,AL$2,'EPA Data'!$G:$G,"&gt;="&amp;$A36,'EPA Data'!$G:$G,"&lt;"&amp;$B36)*unit_conv</f>
        <v>4497391122328.1162</v>
      </c>
    </row>
    <row r="37" spans="1:38" x14ac:dyDescent="0.45">
      <c r="A37" s="15">
        <f t="shared" si="14"/>
        <v>20</v>
      </c>
      <c r="B37" s="16">
        <f t="shared" si="22"/>
        <v>30</v>
      </c>
      <c r="C37" s="31">
        <f>VLOOKUP($B$1,'Multipliers and Adjustments'!$A$70:$I$86,TRUNC(COLUMN(C$2)/5)+2,FALSE)*SUMIFS('EPA Data'!$I:$I,'EPA Data'!$D:$D,'Country Selector'!$A$2,'EPA Data'!$J:$J,$B$1,'EPA Data'!$C:$C,C$2,'EPA Data'!$G:$G,"&gt;="&amp;$A37,'EPA Data'!$G:$G,"&lt;"&amp;$B37)*unit_conv</f>
        <v>129437359683.21571</v>
      </c>
      <c r="D37">
        <f t="shared" si="23"/>
        <v>126089042933.65779</v>
      </c>
      <c r="E37">
        <f t="shared" si="23"/>
        <v>122740726184.09987</v>
      </c>
      <c r="F37">
        <f t="shared" si="23"/>
        <v>119392409434.54195</v>
      </c>
      <c r="G37">
        <f t="shared" si="23"/>
        <v>116044092684.98402</v>
      </c>
      <c r="H37" s="31">
        <f>VLOOKUP($B$1,'Multipliers and Adjustments'!$A$70:$I$86,TRUNC(COLUMN(H$2)/5)+2,FALSE)*SUMIFS('EPA Data'!$I:$I,'EPA Data'!$D:$D,'Country Selector'!$A$2,'EPA Data'!$J:$J,$B$1,'EPA Data'!$C:$C,H$2,'EPA Data'!$G:$G,"&gt;="&amp;$A37,'EPA Data'!$G:$G,"&lt;"&amp;$B37)*unit_conv</f>
        <v>112695775935.4261</v>
      </c>
      <c r="I37">
        <f t="shared" si="24"/>
        <v>110303935347.12473</v>
      </c>
      <c r="J37">
        <f t="shared" si="24"/>
        <v>107912094758.82335</v>
      </c>
      <c r="K37">
        <f t="shared" si="24"/>
        <v>105520254170.52197</v>
      </c>
      <c r="L37">
        <f t="shared" si="24"/>
        <v>103128413582.2206</v>
      </c>
      <c r="M37" s="31">
        <f>VLOOKUP($B$1,'Multipliers and Adjustments'!$A$70:$I$86,TRUNC(COLUMN(M$2)/5)+2,FALSE)*SUMIFS('EPA Data'!$I:$I,'EPA Data'!$D:$D,'Country Selector'!$A$2,'EPA Data'!$J:$J,$B$1,'EPA Data'!$C:$C,M$2,'EPA Data'!$G:$G,"&gt;="&amp;$A37,'EPA Data'!$G:$G,"&lt;"&amp;$B37)*unit_conv</f>
        <v>100736572993.91919</v>
      </c>
      <c r="N37">
        <f t="shared" si="25"/>
        <v>97858864778.652756</v>
      </c>
      <c r="O37">
        <f t="shared" si="25"/>
        <v>94981156563.386322</v>
      </c>
      <c r="P37">
        <f t="shared" si="25"/>
        <v>92103448348.119888</v>
      </c>
      <c r="Q37">
        <f t="shared" si="25"/>
        <v>89225740132.853455</v>
      </c>
      <c r="R37" s="31">
        <f>VLOOKUP($B$1,'Multipliers and Adjustments'!$A$70:$I$86,TRUNC(COLUMN(R$2)/5)+2,FALSE)*SUMIFS('EPA Data'!$I:$I,'EPA Data'!$D:$D,'Country Selector'!$A$2,'EPA Data'!$J:$J,$B$1,'EPA Data'!$C:$C,R$2,'EPA Data'!$G:$G,"&gt;="&amp;$A37,'EPA Data'!$G:$G,"&lt;"&amp;$B37)*unit_conv</f>
        <v>86348031917.587006</v>
      </c>
      <c r="S37">
        <f t="shared" si="26"/>
        <v>72293373832.479172</v>
      </c>
      <c r="T37">
        <f t="shared" si="26"/>
        <v>58238715747.371338</v>
      </c>
      <c r="U37">
        <f t="shared" si="26"/>
        <v>44184057662.263504</v>
      </c>
      <c r="V37">
        <f t="shared" si="26"/>
        <v>30129399577.15567</v>
      </c>
      <c r="W37" s="31">
        <f>VLOOKUP($B$1,'Multipliers and Adjustments'!$A$70:$I$86,TRUNC(COLUMN(W$2)/5)+2,FALSE)*SUMIFS('EPA Data'!$I:$I,'EPA Data'!$D:$D,'Country Selector'!$A$2,'EPA Data'!$J:$J,$B$1,'EPA Data'!$C:$C,W$2,'EPA Data'!$G:$G,"&gt;="&amp;$A37,'EPA Data'!$G:$G,"&lt;"&amp;$B37)*unit_conv</f>
        <v>16074741492.04784</v>
      </c>
      <c r="X37">
        <f t="shared" si="27"/>
        <v>15931108547.374563</v>
      </c>
      <c r="Y37">
        <f t="shared" si="27"/>
        <v>15787475602.701286</v>
      </c>
      <c r="Z37">
        <f t="shared" si="27"/>
        <v>15643842658.028009</v>
      </c>
      <c r="AA37">
        <f t="shared" si="27"/>
        <v>15500209713.354733</v>
      </c>
      <c r="AB37" s="31">
        <f>VLOOKUP($B$1,'Multipliers and Adjustments'!$A$70:$I$86,TRUNC(COLUMN(AB$2)/5)+2,FALSE)*SUMIFS('EPA Data'!$I:$I,'EPA Data'!$D:$D,'Country Selector'!$A$2,'EPA Data'!$J:$J,$B$1,'EPA Data'!$C:$C,AB$2,'EPA Data'!$G:$G,"&gt;="&amp;$A37,'EPA Data'!$G:$G,"&lt;"&amp;$B37)*unit_conv</f>
        <v>15356576768.681458</v>
      </c>
      <c r="AC37">
        <f t="shared" si="28"/>
        <v>15058322930.708559</v>
      </c>
      <c r="AD37">
        <f t="shared" si="28"/>
        <v>14760069092.735661</v>
      </c>
      <c r="AE37">
        <f t="shared" si="28"/>
        <v>14461815254.762762</v>
      </c>
      <c r="AF37">
        <f t="shared" si="28"/>
        <v>14163561416.789864</v>
      </c>
      <c r="AG37" s="31">
        <f>VLOOKUP($B$1,'Multipliers and Adjustments'!$A$70:$I$86,TRUNC(COLUMN(AG$2)/5)+2,FALSE)*SUMIFS('EPA Data'!$I:$I,'EPA Data'!$D:$D,'Country Selector'!$A$2,'EPA Data'!$J:$J,$B$1,'EPA Data'!$C:$C,AG$2,'EPA Data'!$G:$G,"&gt;="&amp;$A37,'EPA Data'!$G:$G,"&lt;"&amp;$B37)*unit_conv</f>
        <v>13865307578.816961</v>
      </c>
      <c r="AH37">
        <f t="shared" si="29"/>
        <v>13758520737.290382</v>
      </c>
      <c r="AI37">
        <f t="shared" si="29"/>
        <v>13651733895.763803</v>
      </c>
      <c r="AJ37">
        <f t="shared" si="29"/>
        <v>13544947054.237225</v>
      </c>
      <c r="AK37">
        <f t="shared" si="29"/>
        <v>13438160212.710646</v>
      </c>
      <c r="AL37" s="31">
        <f>VLOOKUP($B$1,'Multipliers and Adjustments'!$A$70:$I$86,TRUNC(COLUMN(AL$2)/5)+2,FALSE)*SUMIFS('EPA Data'!$I:$I,'EPA Data'!$D:$D,'Country Selector'!$A$2,'EPA Data'!$J:$J,$B$1,'EPA Data'!$C:$C,AL$2,'EPA Data'!$G:$G,"&gt;="&amp;$A37,'EPA Data'!$G:$G,"&lt;"&amp;$B37)*unit_conv</f>
        <v>13331373371.184065</v>
      </c>
    </row>
    <row r="38" spans="1:38" x14ac:dyDescent="0.45">
      <c r="A38" s="15">
        <f t="shared" si="14"/>
        <v>30</v>
      </c>
      <c r="B38" s="16">
        <f t="shared" si="22"/>
        <v>40</v>
      </c>
      <c r="C38" s="31">
        <f>VLOOKUP($B$1,'Multipliers and Adjustments'!$A$70:$I$86,TRUNC(COLUMN(C$2)/5)+2,FALSE)*SUMIFS('EPA Data'!$I:$I,'EPA Data'!$D:$D,'Country Selector'!$A$2,'EPA Data'!$J:$J,$B$1,'EPA Data'!$C:$C,C$2,'EPA Data'!$G:$G,"&gt;="&amp;$A38,'EPA Data'!$G:$G,"&lt;"&amp;$B38)*unit_conv</f>
        <v>8416795572.2660322</v>
      </c>
      <c r="D38">
        <f t="shared" si="23"/>
        <v>8211469611.1530437</v>
      </c>
      <c r="E38">
        <f t="shared" si="23"/>
        <v>8006143650.0400553</v>
      </c>
      <c r="F38">
        <f t="shared" si="23"/>
        <v>7800817688.9270668</v>
      </c>
      <c r="G38">
        <f t="shared" si="23"/>
        <v>7595491727.8140783</v>
      </c>
      <c r="H38" s="31">
        <f>VLOOKUP($B$1,'Multipliers and Adjustments'!$A$70:$I$86,TRUNC(COLUMN(H$2)/5)+2,FALSE)*SUMIFS('EPA Data'!$I:$I,'EPA Data'!$D:$D,'Country Selector'!$A$2,'EPA Data'!$J:$J,$B$1,'EPA Data'!$C:$C,H$2,'EPA Data'!$G:$G,"&gt;="&amp;$A38,'EPA Data'!$G:$G,"&lt;"&amp;$B38)*unit_conv</f>
        <v>7390165766.701088</v>
      </c>
      <c r="I38">
        <f t="shared" si="24"/>
        <v>7226106813.1774817</v>
      </c>
      <c r="J38">
        <f t="shared" si="24"/>
        <v>7062047859.6538754</v>
      </c>
      <c r="K38">
        <f t="shared" si="24"/>
        <v>6897988906.1302691</v>
      </c>
      <c r="L38">
        <f t="shared" si="24"/>
        <v>6733929952.6066628</v>
      </c>
      <c r="M38" s="31">
        <f>VLOOKUP($B$1,'Multipliers and Adjustments'!$A$70:$I$86,TRUNC(COLUMN(M$2)/5)+2,FALSE)*SUMIFS('EPA Data'!$I:$I,'EPA Data'!$D:$D,'Country Selector'!$A$2,'EPA Data'!$J:$J,$B$1,'EPA Data'!$C:$C,M$2,'EPA Data'!$G:$G,"&gt;="&amp;$A38,'EPA Data'!$G:$G,"&lt;"&amp;$B38)*unit_conv</f>
        <v>6569870999.0830574</v>
      </c>
      <c r="N38">
        <f t="shared" si="25"/>
        <v>6376218643.0395498</v>
      </c>
      <c r="O38">
        <f t="shared" si="25"/>
        <v>6182566286.9960423</v>
      </c>
      <c r="P38">
        <f t="shared" si="25"/>
        <v>5988913930.9525347</v>
      </c>
      <c r="Q38">
        <f t="shared" si="25"/>
        <v>5795261574.9090271</v>
      </c>
      <c r="R38" s="31">
        <f>VLOOKUP($B$1,'Multipliers and Adjustments'!$A$70:$I$86,TRUNC(COLUMN(R$2)/5)+2,FALSE)*SUMIFS('EPA Data'!$I:$I,'EPA Data'!$D:$D,'Country Selector'!$A$2,'EPA Data'!$J:$J,$B$1,'EPA Data'!$C:$C,R$2,'EPA Data'!$G:$G,"&gt;="&amp;$A38,'EPA Data'!$G:$G,"&lt;"&amp;$B38)*unit_conv</f>
        <v>5601609218.8655195</v>
      </c>
      <c r="S38">
        <f t="shared" si="26"/>
        <v>5553818820.0443192</v>
      </c>
      <c r="T38">
        <f t="shared" si="26"/>
        <v>5506028421.2231188</v>
      </c>
      <c r="U38">
        <f t="shared" si="26"/>
        <v>5458238022.4019184</v>
      </c>
      <c r="V38">
        <f t="shared" si="26"/>
        <v>5410447623.580718</v>
      </c>
      <c r="W38" s="31">
        <f>VLOOKUP($B$1,'Multipliers and Adjustments'!$A$70:$I$86,TRUNC(COLUMN(W$2)/5)+2,FALSE)*SUMIFS('EPA Data'!$I:$I,'EPA Data'!$D:$D,'Country Selector'!$A$2,'EPA Data'!$J:$J,$B$1,'EPA Data'!$C:$C,W$2,'EPA Data'!$G:$G,"&gt;="&amp;$A38,'EPA Data'!$G:$G,"&lt;"&amp;$B38)*unit_conv</f>
        <v>5362657224.7595196</v>
      </c>
      <c r="X38">
        <f t="shared" si="27"/>
        <v>5314740176.3126945</v>
      </c>
      <c r="Y38">
        <f t="shared" si="27"/>
        <v>5266823127.8658695</v>
      </c>
      <c r="Z38">
        <f t="shared" si="27"/>
        <v>5218906079.4190445</v>
      </c>
      <c r="AA38">
        <f t="shared" si="27"/>
        <v>5170989030.9722195</v>
      </c>
      <c r="AB38" s="31">
        <f>VLOOKUP($B$1,'Multipliers and Adjustments'!$A$70:$I$86,TRUNC(COLUMN(AB$2)/5)+2,FALSE)*SUMIFS('EPA Data'!$I:$I,'EPA Data'!$D:$D,'Country Selector'!$A$2,'EPA Data'!$J:$J,$B$1,'EPA Data'!$C:$C,AB$2,'EPA Data'!$G:$G,"&gt;="&amp;$A38,'EPA Data'!$G:$G,"&lt;"&amp;$B38)*unit_conv</f>
        <v>5123071982.5253925</v>
      </c>
      <c r="AC38">
        <f t="shared" si="28"/>
        <v>5094568182.7143717</v>
      </c>
      <c r="AD38">
        <f t="shared" si="28"/>
        <v>5066064382.9033508</v>
      </c>
      <c r="AE38">
        <f t="shared" si="28"/>
        <v>5037560583.09233</v>
      </c>
      <c r="AF38">
        <f t="shared" si="28"/>
        <v>5009056783.2813091</v>
      </c>
      <c r="AG38" s="31">
        <f>VLOOKUP($B$1,'Multipliers and Adjustments'!$A$70:$I$86,TRUNC(COLUMN(AG$2)/5)+2,FALSE)*SUMIFS('EPA Data'!$I:$I,'EPA Data'!$D:$D,'Country Selector'!$A$2,'EPA Data'!$J:$J,$B$1,'EPA Data'!$C:$C,AG$2,'EPA Data'!$G:$G,"&gt;="&amp;$A38,'EPA Data'!$G:$G,"&lt;"&amp;$B38)*unit_conv</f>
        <v>4980552983.4702892</v>
      </c>
      <c r="AH38">
        <f t="shared" si="29"/>
        <v>4942194099.5380583</v>
      </c>
      <c r="AI38">
        <f t="shared" si="29"/>
        <v>4903835215.6058273</v>
      </c>
      <c r="AJ38">
        <f t="shared" si="29"/>
        <v>4865476331.6735964</v>
      </c>
      <c r="AK38">
        <f t="shared" si="29"/>
        <v>4827117447.7413654</v>
      </c>
      <c r="AL38" s="31">
        <f>VLOOKUP($B$1,'Multipliers and Adjustments'!$A$70:$I$86,TRUNC(COLUMN(AL$2)/5)+2,FALSE)*SUMIFS('EPA Data'!$I:$I,'EPA Data'!$D:$D,'Country Selector'!$A$2,'EPA Data'!$J:$J,$B$1,'EPA Data'!$C:$C,AL$2,'EPA Data'!$G:$G,"&gt;="&amp;$A38,'EPA Data'!$G:$G,"&lt;"&amp;$B38)*unit_conv</f>
        <v>4788758563.8091354</v>
      </c>
    </row>
    <row r="39" spans="1:38" x14ac:dyDescent="0.45">
      <c r="A39" s="15">
        <f t="shared" si="14"/>
        <v>40</v>
      </c>
      <c r="B39" s="16">
        <f t="shared" si="22"/>
        <v>50</v>
      </c>
      <c r="C39" s="31">
        <f>VLOOKUP($B$1,'Multipliers and Adjustments'!$A$70:$I$86,TRUNC(COLUMN(C$2)/5)+2,FALSE)*SUMIFS('EPA Data'!$I:$I,'EPA Data'!$D:$D,'Country Selector'!$A$2,'EPA Data'!$J:$J,$B$1,'EPA Data'!$C:$C,C$2,'EPA Data'!$G:$G,"&gt;="&amp;$A39,'EPA Data'!$G:$G,"&lt;"&amp;$B39)*unit_conv</f>
        <v>3966880952.9392958</v>
      </c>
      <c r="D39">
        <f t="shared" si="23"/>
        <v>3870109738.7819777</v>
      </c>
      <c r="E39">
        <f t="shared" si="23"/>
        <v>3773338524.6246595</v>
      </c>
      <c r="F39">
        <f t="shared" si="23"/>
        <v>3676567310.4673414</v>
      </c>
      <c r="G39">
        <f t="shared" si="23"/>
        <v>3579796096.3100233</v>
      </c>
      <c r="H39" s="31">
        <f>VLOOKUP($B$1,'Multipliers and Adjustments'!$A$70:$I$86,TRUNC(COLUMN(H$2)/5)+2,FALSE)*SUMIFS('EPA Data'!$I:$I,'EPA Data'!$D:$D,'Country Selector'!$A$2,'EPA Data'!$J:$J,$B$1,'EPA Data'!$C:$C,H$2,'EPA Data'!$G:$G,"&gt;="&amp;$A39,'EPA Data'!$G:$G,"&lt;"&amp;$B39)*unit_conv</f>
        <v>3483024882.1527047</v>
      </c>
      <c r="I39">
        <f t="shared" si="24"/>
        <v>3405703013.7628517</v>
      </c>
      <c r="J39">
        <f t="shared" si="24"/>
        <v>3328381145.3729987</v>
      </c>
      <c r="K39">
        <f t="shared" si="24"/>
        <v>3251059276.9831457</v>
      </c>
      <c r="L39">
        <f t="shared" si="24"/>
        <v>3173737408.5932927</v>
      </c>
      <c r="M39" s="31">
        <f>VLOOKUP($B$1,'Multipliers and Adjustments'!$A$70:$I$86,TRUNC(COLUMN(M$2)/5)+2,FALSE)*SUMIFS('EPA Data'!$I:$I,'EPA Data'!$D:$D,'Country Selector'!$A$2,'EPA Data'!$J:$J,$B$1,'EPA Data'!$C:$C,M$2,'EPA Data'!$G:$G,"&gt;="&amp;$A39,'EPA Data'!$G:$G,"&lt;"&amp;$B39)*unit_conv</f>
        <v>3096415540.2034402</v>
      </c>
      <c r="N39">
        <f t="shared" si="25"/>
        <v>3005146136.5073795</v>
      </c>
      <c r="O39">
        <f t="shared" si="25"/>
        <v>2913876732.8113189</v>
      </c>
      <c r="P39">
        <f t="shared" si="25"/>
        <v>2822607329.1152582</v>
      </c>
      <c r="Q39">
        <f t="shared" si="25"/>
        <v>2731337925.4191976</v>
      </c>
      <c r="R39" s="31">
        <f>VLOOKUP($B$1,'Multipliers and Adjustments'!$A$70:$I$86,TRUNC(COLUMN(R$2)/5)+2,FALSE)*SUMIFS('EPA Data'!$I:$I,'EPA Data'!$D:$D,'Country Selector'!$A$2,'EPA Data'!$J:$J,$B$1,'EPA Data'!$C:$C,R$2,'EPA Data'!$G:$G,"&gt;="&amp;$A39,'EPA Data'!$G:$G,"&lt;"&amp;$B39)*unit_conv</f>
        <v>2640068521.7231364</v>
      </c>
      <c r="S39">
        <f t="shared" si="26"/>
        <v>2617544654.7567749</v>
      </c>
      <c r="T39">
        <f t="shared" si="26"/>
        <v>2595020787.7904134</v>
      </c>
      <c r="U39">
        <f t="shared" si="26"/>
        <v>2572496920.8240519</v>
      </c>
      <c r="V39">
        <f t="shared" si="26"/>
        <v>2549973053.8576903</v>
      </c>
      <c r="W39" s="31">
        <f>VLOOKUP($B$1,'Multipliers and Adjustments'!$A$70:$I$86,TRUNC(COLUMN(W$2)/5)+2,FALSE)*SUMIFS('EPA Data'!$I:$I,'EPA Data'!$D:$D,'Country Selector'!$A$2,'EPA Data'!$J:$J,$B$1,'EPA Data'!$C:$C,W$2,'EPA Data'!$G:$G,"&gt;="&amp;$A39,'EPA Data'!$G:$G,"&lt;"&amp;$B39)*unit_conv</f>
        <v>2527449186.8913283</v>
      </c>
      <c r="X39">
        <f t="shared" si="27"/>
        <v>2504865623.0792546</v>
      </c>
      <c r="Y39">
        <f t="shared" si="27"/>
        <v>2482282059.2671809</v>
      </c>
      <c r="Z39">
        <f t="shared" si="27"/>
        <v>2459698495.4551072</v>
      </c>
      <c r="AA39">
        <f t="shared" si="27"/>
        <v>2437114931.6430335</v>
      </c>
      <c r="AB39" s="31">
        <f>VLOOKUP($B$1,'Multipliers and Adjustments'!$A$70:$I$86,TRUNC(COLUMN(AB$2)/5)+2,FALSE)*SUMIFS('EPA Data'!$I:$I,'EPA Data'!$D:$D,'Country Selector'!$A$2,'EPA Data'!$J:$J,$B$1,'EPA Data'!$C:$C,AB$2,'EPA Data'!$G:$G,"&gt;="&amp;$A39,'EPA Data'!$G:$G,"&lt;"&amp;$B39)*unit_conv</f>
        <v>2414531367.8309603</v>
      </c>
      <c r="AC39">
        <f t="shared" si="28"/>
        <v>2401097374.036973</v>
      </c>
      <c r="AD39">
        <f t="shared" si="28"/>
        <v>2387663380.2429857</v>
      </c>
      <c r="AE39">
        <f t="shared" si="28"/>
        <v>2374229386.4489985</v>
      </c>
      <c r="AF39">
        <f t="shared" si="28"/>
        <v>2360795392.6550112</v>
      </c>
      <c r="AG39" s="31">
        <f>VLOOKUP($B$1,'Multipliers and Adjustments'!$A$70:$I$86,TRUNC(COLUMN(AG$2)/5)+2,FALSE)*SUMIFS('EPA Data'!$I:$I,'EPA Data'!$D:$D,'Country Selector'!$A$2,'EPA Data'!$J:$J,$B$1,'EPA Data'!$C:$C,AG$2,'EPA Data'!$G:$G,"&gt;="&amp;$A39,'EPA Data'!$G:$G,"&lt;"&amp;$B39)*unit_conv</f>
        <v>2347361398.8610239</v>
      </c>
      <c r="AH39">
        <f t="shared" si="29"/>
        <v>2329282655.3808446</v>
      </c>
      <c r="AI39">
        <f t="shared" si="29"/>
        <v>2311203911.9006653</v>
      </c>
      <c r="AJ39">
        <f t="shared" si="29"/>
        <v>2293125168.420486</v>
      </c>
      <c r="AK39">
        <f t="shared" si="29"/>
        <v>2275046424.9403067</v>
      </c>
      <c r="AL39" s="31">
        <f>VLOOKUP($B$1,'Multipliers and Adjustments'!$A$70:$I$86,TRUNC(COLUMN(AL$2)/5)+2,FALSE)*SUMIFS('EPA Data'!$I:$I,'EPA Data'!$D:$D,'Country Selector'!$A$2,'EPA Data'!$J:$J,$B$1,'EPA Data'!$C:$C,AL$2,'EPA Data'!$G:$G,"&gt;="&amp;$A39,'EPA Data'!$G:$G,"&lt;"&amp;$B39)*unit_conv</f>
        <v>2256967681.4601283</v>
      </c>
    </row>
    <row r="40" spans="1:38" x14ac:dyDescent="0.45">
      <c r="A40" s="15">
        <f t="shared" si="14"/>
        <v>50</v>
      </c>
      <c r="B40" s="16">
        <f t="shared" si="22"/>
        <v>60</v>
      </c>
      <c r="C40" s="31">
        <f>VLOOKUP($B$1,'Multipliers and Adjustments'!$A$70:$I$86,TRUNC(COLUMN(C$2)/5)+2,FALSE)*SUMIFS('EPA Data'!$I:$I,'EPA Data'!$D:$D,'Country Selector'!$A$2,'EPA Data'!$J:$J,$B$1,'EPA Data'!$C:$C,C$2,'EPA Data'!$G:$G,"&gt;="&amp;$A40,'EPA Data'!$G:$G,"&lt;"&amp;$B40)*unit_conv</f>
        <v>3745487798.0054083</v>
      </c>
      <c r="D40">
        <f t="shared" si="23"/>
        <v>3654117417.5218501</v>
      </c>
      <c r="E40">
        <f t="shared" si="23"/>
        <v>3562747037.0382919</v>
      </c>
      <c r="F40">
        <f t="shared" si="23"/>
        <v>3471376656.5547338</v>
      </c>
      <c r="G40">
        <f t="shared" si="23"/>
        <v>3380006276.0711756</v>
      </c>
      <c r="H40" s="31">
        <f>VLOOKUP($B$1,'Multipliers and Adjustments'!$A$70:$I$86,TRUNC(COLUMN(H$2)/5)+2,FALSE)*SUMIFS('EPA Data'!$I:$I,'EPA Data'!$D:$D,'Country Selector'!$A$2,'EPA Data'!$J:$J,$B$1,'EPA Data'!$C:$C,H$2,'EPA Data'!$G:$G,"&gt;="&amp;$A40,'EPA Data'!$G:$G,"&lt;"&amp;$B40)*unit_conv</f>
        <v>3288635895.5876164</v>
      </c>
      <c r="I40">
        <f t="shared" si="24"/>
        <v>3215629404.4108195</v>
      </c>
      <c r="J40">
        <f t="shared" si="24"/>
        <v>3142622913.2340226</v>
      </c>
      <c r="K40">
        <f t="shared" si="24"/>
        <v>3069616422.0572257</v>
      </c>
      <c r="L40">
        <f t="shared" si="24"/>
        <v>2996609930.8804288</v>
      </c>
      <c r="M40" s="31">
        <f>VLOOKUP($B$1,'Multipliers and Adjustments'!$A$70:$I$86,TRUNC(COLUMN(M$2)/5)+2,FALSE)*SUMIFS('EPA Data'!$I:$I,'EPA Data'!$D:$D,'Country Selector'!$A$2,'EPA Data'!$J:$J,$B$1,'EPA Data'!$C:$C,M$2,'EPA Data'!$G:$G,"&gt;="&amp;$A40,'EPA Data'!$G:$G,"&lt;"&amp;$B40)*unit_conv</f>
        <v>2923603439.7036324</v>
      </c>
      <c r="N40">
        <f t="shared" si="25"/>
        <v>2837427806.10921</v>
      </c>
      <c r="O40">
        <f t="shared" si="25"/>
        <v>2751252172.5147877</v>
      </c>
      <c r="P40">
        <f t="shared" si="25"/>
        <v>2665076538.9203653</v>
      </c>
      <c r="Q40">
        <f t="shared" si="25"/>
        <v>2578900905.325943</v>
      </c>
      <c r="R40" s="31">
        <f>VLOOKUP($B$1,'Multipliers and Adjustments'!$A$70:$I$86,TRUNC(COLUMN(R$2)/5)+2,FALSE)*SUMIFS('EPA Data'!$I:$I,'EPA Data'!$D:$D,'Country Selector'!$A$2,'EPA Data'!$J:$J,$B$1,'EPA Data'!$C:$C,R$2,'EPA Data'!$G:$G,"&gt;="&amp;$A40,'EPA Data'!$G:$G,"&lt;"&amp;$B40)*unit_conv</f>
        <v>2492725271.7315207</v>
      </c>
      <c r="S40">
        <f t="shared" si="26"/>
        <v>2471458474.1740775</v>
      </c>
      <c r="T40">
        <f t="shared" si="26"/>
        <v>2450191676.6166344</v>
      </c>
      <c r="U40">
        <f t="shared" si="26"/>
        <v>2428924879.0591912</v>
      </c>
      <c r="V40">
        <f t="shared" si="26"/>
        <v>2407658081.5017481</v>
      </c>
      <c r="W40" s="31">
        <f>VLOOKUP($B$1,'Multipliers and Adjustments'!$A$70:$I$86,TRUNC(COLUMN(W$2)/5)+2,FALSE)*SUMIFS('EPA Data'!$I:$I,'EPA Data'!$D:$D,'Country Selector'!$A$2,'EPA Data'!$J:$J,$B$1,'EPA Data'!$C:$C,W$2,'EPA Data'!$G:$G,"&gt;="&amp;$A40,'EPA Data'!$G:$G,"&lt;"&amp;$B40)*unit_conv</f>
        <v>2386391283.9443045</v>
      </c>
      <c r="X40">
        <f t="shared" si="27"/>
        <v>2365068114.3626885</v>
      </c>
      <c r="Y40">
        <f t="shared" si="27"/>
        <v>2343744944.7810726</v>
      </c>
      <c r="Z40">
        <f t="shared" si="27"/>
        <v>2322421775.1994567</v>
      </c>
      <c r="AA40">
        <f t="shared" si="27"/>
        <v>2301098605.6178408</v>
      </c>
      <c r="AB40" s="31">
        <f>VLOOKUP($B$1,'Multipliers and Adjustments'!$A$70:$I$86,TRUNC(COLUMN(AB$2)/5)+2,FALSE)*SUMIFS('EPA Data'!$I:$I,'EPA Data'!$D:$D,'Country Selector'!$A$2,'EPA Data'!$J:$J,$B$1,'EPA Data'!$C:$C,AB$2,'EPA Data'!$G:$G,"&gt;="&amp;$A40,'EPA Data'!$G:$G,"&lt;"&amp;$B40)*unit_conv</f>
        <v>2279775436.0362244</v>
      </c>
      <c r="AC40">
        <f t="shared" si="28"/>
        <v>2267091209.0688739</v>
      </c>
      <c r="AD40">
        <f t="shared" si="28"/>
        <v>2254406982.1015234</v>
      </c>
      <c r="AE40">
        <f t="shared" si="28"/>
        <v>2241722755.1341729</v>
      </c>
      <c r="AF40">
        <f t="shared" si="28"/>
        <v>2229038528.1668224</v>
      </c>
      <c r="AG40" s="31">
        <f>VLOOKUP($B$1,'Multipliers and Adjustments'!$A$70:$I$86,TRUNC(COLUMN(AG$2)/5)+2,FALSE)*SUMIFS('EPA Data'!$I:$I,'EPA Data'!$D:$D,'Country Selector'!$A$2,'EPA Data'!$J:$J,$B$1,'EPA Data'!$C:$C,AG$2,'EPA Data'!$G:$G,"&gt;="&amp;$A40,'EPA Data'!$G:$G,"&lt;"&amp;$B40)*unit_conv</f>
        <v>2216354301.199472</v>
      </c>
      <c r="AH40">
        <f t="shared" si="29"/>
        <v>2199284530.2449055</v>
      </c>
      <c r="AI40">
        <f t="shared" si="29"/>
        <v>2182214759.290339</v>
      </c>
      <c r="AJ40">
        <f t="shared" si="29"/>
        <v>2165144988.3357725</v>
      </c>
      <c r="AK40">
        <f t="shared" si="29"/>
        <v>2148075217.381206</v>
      </c>
      <c r="AL40" s="31">
        <f>VLOOKUP($B$1,'Multipliers and Adjustments'!$A$70:$I$86,TRUNC(COLUMN(AL$2)/5)+2,FALSE)*SUMIFS('EPA Data'!$I:$I,'EPA Data'!$D:$D,'Country Selector'!$A$2,'EPA Data'!$J:$J,$B$1,'EPA Data'!$C:$C,AL$2,'EPA Data'!$G:$G,"&gt;="&amp;$A40,'EPA Data'!$G:$G,"&lt;"&amp;$B40)*unit_conv</f>
        <v>2131005446.42664</v>
      </c>
    </row>
    <row r="41" spans="1:38" x14ac:dyDescent="0.45">
      <c r="A41" s="15">
        <f t="shared" si="14"/>
        <v>60</v>
      </c>
      <c r="B41" s="16">
        <f t="shared" si="22"/>
        <v>70</v>
      </c>
      <c r="C41" s="31">
        <f>VLOOKUP($B$1,'Multipliers and Adjustments'!$A$70:$I$86,TRUNC(COLUMN(C$2)/5)+2,FALSE)*SUMIFS('EPA Data'!$I:$I,'EPA Data'!$D:$D,'Country Selector'!$A$2,'EPA Data'!$J:$J,$B$1,'EPA Data'!$C:$C,C$2,'EPA Data'!$G:$G,"&gt;="&amp;$A41,'EPA Data'!$G:$G,"&lt;"&amp;$B41)*unit_conv</f>
        <v>420776163302.36182</v>
      </c>
      <c r="D41">
        <f t="shared" si="23"/>
        <v>411028444789.34985</v>
      </c>
      <c r="E41">
        <f t="shared" si="23"/>
        <v>401280726276.33789</v>
      </c>
      <c r="F41">
        <f t="shared" si="23"/>
        <v>391533007763.32593</v>
      </c>
      <c r="G41">
        <f t="shared" si="23"/>
        <v>381785289250.31396</v>
      </c>
      <c r="H41" s="31">
        <f>VLOOKUP($B$1,'Multipliers and Adjustments'!$A$70:$I$86,TRUNC(COLUMN(H$2)/5)+2,FALSE)*SUMIFS('EPA Data'!$I:$I,'EPA Data'!$D:$D,'Country Selector'!$A$2,'EPA Data'!$J:$J,$B$1,'EPA Data'!$C:$C,H$2,'EPA Data'!$G:$G,"&gt;="&amp;$A41,'EPA Data'!$G:$G,"&lt;"&amp;$B41)*unit_conv</f>
        <v>372037570737.30206</v>
      </c>
      <c r="I41">
        <f t="shared" si="24"/>
        <v>364227455817.1626</v>
      </c>
      <c r="J41">
        <f t="shared" si="24"/>
        <v>356417340897.02313</v>
      </c>
      <c r="K41">
        <f t="shared" si="24"/>
        <v>348607225976.88367</v>
      </c>
      <c r="L41">
        <f t="shared" si="24"/>
        <v>340797111056.7442</v>
      </c>
      <c r="M41" s="31">
        <f>VLOOKUP($B$1,'Multipliers and Adjustments'!$A$70:$I$86,TRUNC(COLUMN(M$2)/5)+2,FALSE)*SUMIFS('EPA Data'!$I:$I,'EPA Data'!$D:$D,'Country Selector'!$A$2,'EPA Data'!$J:$J,$B$1,'EPA Data'!$C:$C,M$2,'EPA Data'!$G:$G,"&gt;="&amp;$A41,'EPA Data'!$G:$G,"&lt;"&amp;$B41)*unit_conv</f>
        <v>332986996136.60474</v>
      </c>
      <c r="N41">
        <f t="shared" si="25"/>
        <v>323545873178.16827</v>
      </c>
      <c r="O41">
        <f t="shared" si="25"/>
        <v>314104750219.73181</v>
      </c>
      <c r="P41">
        <f t="shared" si="25"/>
        <v>304663627261.29535</v>
      </c>
      <c r="Q41">
        <f t="shared" si="25"/>
        <v>295222504302.85889</v>
      </c>
      <c r="R41" s="31">
        <f>VLOOKUP($B$1,'Multipliers and Adjustments'!$A$70:$I$86,TRUNC(COLUMN(R$2)/5)+2,FALSE)*SUMIFS('EPA Data'!$I:$I,'EPA Data'!$D:$D,'Country Selector'!$A$2,'EPA Data'!$J:$J,$B$1,'EPA Data'!$C:$C,R$2,'EPA Data'!$G:$G,"&gt;="&amp;$A41,'EPA Data'!$G:$G,"&lt;"&amp;$B41)*unit_conv</f>
        <v>285781381344.4223</v>
      </c>
      <c r="S41">
        <f t="shared" si="26"/>
        <v>283692928640.17133</v>
      </c>
      <c r="T41">
        <f t="shared" si="26"/>
        <v>281604475935.92035</v>
      </c>
      <c r="U41">
        <f t="shared" si="26"/>
        <v>279516023231.66937</v>
      </c>
      <c r="V41">
        <f t="shared" si="26"/>
        <v>277427570527.4184</v>
      </c>
      <c r="W41" s="31">
        <f>VLOOKUP($B$1,'Multipliers and Adjustments'!$A$70:$I$86,TRUNC(COLUMN(W$2)/5)+2,FALSE)*SUMIFS('EPA Data'!$I:$I,'EPA Data'!$D:$D,'Country Selector'!$A$2,'EPA Data'!$J:$J,$B$1,'EPA Data'!$C:$C,W$2,'EPA Data'!$G:$G,"&gt;="&amp;$A41,'EPA Data'!$G:$G,"&lt;"&amp;$B41)*unit_conv</f>
        <v>275339117823.16754</v>
      </c>
      <c r="X41">
        <f t="shared" si="27"/>
        <v>273205229945.47989</v>
      </c>
      <c r="Y41">
        <f t="shared" si="27"/>
        <v>271071342067.79224</v>
      </c>
      <c r="Z41">
        <f t="shared" si="27"/>
        <v>268937454190.10458</v>
      </c>
      <c r="AA41">
        <f t="shared" si="27"/>
        <v>266803566312.41693</v>
      </c>
      <c r="AB41" s="31">
        <f>VLOOKUP($B$1,'Multipliers and Adjustments'!$A$70:$I$86,TRUNC(COLUMN(AB$2)/5)+2,FALSE)*SUMIFS('EPA Data'!$I:$I,'EPA Data'!$D:$D,'Country Selector'!$A$2,'EPA Data'!$J:$J,$B$1,'EPA Data'!$C:$C,AB$2,'EPA Data'!$G:$G,"&gt;="&amp;$A41,'EPA Data'!$G:$G,"&lt;"&amp;$B41)*unit_conv</f>
        <v>264669678434.72934</v>
      </c>
      <c r="AC41">
        <f t="shared" si="28"/>
        <v>263507044904.86511</v>
      </c>
      <c r="AD41">
        <f t="shared" si="28"/>
        <v>262344411375.00089</v>
      </c>
      <c r="AE41">
        <f t="shared" si="28"/>
        <v>261181777845.13666</v>
      </c>
      <c r="AF41">
        <f t="shared" si="28"/>
        <v>260019144315.27243</v>
      </c>
      <c r="AG41" s="31">
        <f>VLOOKUP($B$1,'Multipliers and Adjustments'!$A$70:$I$86,TRUNC(COLUMN(AG$2)/5)+2,FALSE)*SUMIFS('EPA Data'!$I:$I,'EPA Data'!$D:$D,'Country Selector'!$A$2,'EPA Data'!$J:$J,$B$1,'EPA Data'!$C:$C,AG$2,'EPA Data'!$G:$G,"&gt;="&amp;$A41,'EPA Data'!$G:$G,"&lt;"&amp;$B41)*unit_conv</f>
        <v>258856510785.40826</v>
      </c>
      <c r="AH41">
        <f t="shared" si="29"/>
        <v>257153986023.73883</v>
      </c>
      <c r="AI41">
        <f t="shared" si="29"/>
        <v>255451461262.0694</v>
      </c>
      <c r="AJ41">
        <f t="shared" si="29"/>
        <v>253748936500.39996</v>
      </c>
      <c r="AK41">
        <f t="shared" si="29"/>
        <v>252046411738.73053</v>
      </c>
      <c r="AL41" s="31">
        <f>VLOOKUP($B$1,'Multipliers and Adjustments'!$A$70:$I$86,TRUNC(COLUMN(AL$2)/5)+2,FALSE)*SUMIFS('EPA Data'!$I:$I,'EPA Data'!$D:$D,'Country Selector'!$A$2,'EPA Data'!$J:$J,$B$1,'EPA Data'!$C:$C,AL$2,'EPA Data'!$G:$G,"&gt;="&amp;$A41,'EPA Data'!$G:$G,"&lt;"&amp;$B41)*unit_conv</f>
        <v>250343886977.06107</v>
      </c>
    </row>
    <row r="42" spans="1:38" x14ac:dyDescent="0.45">
      <c r="A42" s="15">
        <f t="shared" si="14"/>
        <v>70</v>
      </c>
      <c r="B42" s="16">
        <f t="shared" si="22"/>
        <v>80</v>
      </c>
      <c r="C42" s="31">
        <f>VLOOKUP($B$1,'Multipliers and Adjustments'!$A$70:$I$86,TRUNC(COLUMN(C$2)/5)+2,FALSE)*SUMIFS('EPA Data'!$I:$I,'EPA Data'!$D:$D,'Country Selector'!$A$2,'EPA Data'!$J:$J,$B$1,'EPA Data'!$C:$C,C$2,'EPA Data'!$G:$G,"&gt;="&amp;$A42,'EPA Data'!$G:$G,"&lt;"&amp;$B42)*unit_conv</f>
        <v>0</v>
      </c>
      <c r="D42">
        <f t="shared" si="23"/>
        <v>0</v>
      </c>
      <c r="E42">
        <f t="shared" si="23"/>
        <v>0</v>
      </c>
      <c r="F42">
        <f t="shared" si="23"/>
        <v>0</v>
      </c>
      <c r="G42">
        <f t="shared" si="23"/>
        <v>0</v>
      </c>
      <c r="H42" s="31">
        <f>VLOOKUP($B$1,'Multipliers and Adjustments'!$A$70:$I$86,TRUNC(COLUMN(H$2)/5)+2,FALSE)*SUMIFS('EPA Data'!$I:$I,'EPA Data'!$D:$D,'Country Selector'!$A$2,'EPA Data'!$J:$J,$B$1,'EPA Data'!$C:$C,H$2,'EPA Data'!$G:$G,"&gt;="&amp;$A42,'EPA Data'!$G:$G,"&lt;"&amp;$B42)*unit_conv</f>
        <v>0</v>
      </c>
      <c r="I42">
        <f t="shared" si="24"/>
        <v>0</v>
      </c>
      <c r="J42">
        <f t="shared" si="24"/>
        <v>0</v>
      </c>
      <c r="K42">
        <f t="shared" si="24"/>
        <v>0</v>
      </c>
      <c r="L42">
        <f t="shared" si="24"/>
        <v>0</v>
      </c>
      <c r="M42" s="31">
        <f>VLOOKUP($B$1,'Multipliers and Adjustments'!$A$70:$I$86,TRUNC(COLUMN(M$2)/5)+2,FALSE)*SUMIFS('EPA Data'!$I:$I,'EPA Data'!$D:$D,'Country Selector'!$A$2,'EPA Data'!$J:$J,$B$1,'EPA Data'!$C:$C,M$2,'EPA Data'!$G:$G,"&gt;="&amp;$A42,'EPA Data'!$G:$G,"&lt;"&amp;$B42)*unit_conv</f>
        <v>0</v>
      </c>
      <c r="N42">
        <f t="shared" si="25"/>
        <v>0</v>
      </c>
      <c r="O42">
        <f t="shared" si="25"/>
        <v>0</v>
      </c>
      <c r="P42">
        <f t="shared" si="25"/>
        <v>0</v>
      </c>
      <c r="Q42">
        <f t="shared" si="25"/>
        <v>0</v>
      </c>
      <c r="R42" s="31">
        <f>VLOOKUP($B$1,'Multipliers and Adjustments'!$A$70:$I$86,TRUNC(COLUMN(R$2)/5)+2,FALSE)*SUMIFS('EPA Data'!$I:$I,'EPA Data'!$D:$D,'Country Selector'!$A$2,'EPA Data'!$J:$J,$B$1,'EPA Data'!$C:$C,R$2,'EPA Data'!$G:$G,"&gt;="&amp;$A42,'EPA Data'!$G:$G,"&lt;"&amp;$B42)*unit_conv</f>
        <v>0</v>
      </c>
      <c r="S42">
        <f t="shared" si="26"/>
        <v>0</v>
      </c>
      <c r="T42">
        <f t="shared" si="26"/>
        <v>0</v>
      </c>
      <c r="U42">
        <f t="shared" si="26"/>
        <v>0</v>
      </c>
      <c r="V42">
        <f t="shared" si="26"/>
        <v>0</v>
      </c>
      <c r="W42" s="31">
        <f>VLOOKUP($B$1,'Multipliers and Adjustments'!$A$70:$I$86,TRUNC(COLUMN(W$2)/5)+2,FALSE)*SUMIFS('EPA Data'!$I:$I,'EPA Data'!$D:$D,'Country Selector'!$A$2,'EPA Data'!$J:$J,$B$1,'EPA Data'!$C:$C,W$2,'EPA Data'!$G:$G,"&gt;="&amp;$A42,'EPA Data'!$G:$G,"&lt;"&amp;$B42)*unit_conv</f>
        <v>0</v>
      </c>
      <c r="X42">
        <f t="shared" si="27"/>
        <v>0</v>
      </c>
      <c r="Y42">
        <f t="shared" si="27"/>
        <v>0</v>
      </c>
      <c r="Z42">
        <f t="shared" si="27"/>
        <v>0</v>
      </c>
      <c r="AA42">
        <f t="shared" si="27"/>
        <v>0</v>
      </c>
      <c r="AB42" s="31">
        <f>VLOOKUP($B$1,'Multipliers and Adjustments'!$A$70:$I$86,TRUNC(COLUMN(AB$2)/5)+2,FALSE)*SUMIFS('EPA Data'!$I:$I,'EPA Data'!$D:$D,'Country Selector'!$A$2,'EPA Data'!$J:$J,$B$1,'EPA Data'!$C:$C,AB$2,'EPA Data'!$G:$G,"&gt;="&amp;$A42,'EPA Data'!$G:$G,"&lt;"&amp;$B42)*unit_conv</f>
        <v>0</v>
      </c>
      <c r="AC42">
        <f t="shared" si="28"/>
        <v>0</v>
      </c>
      <c r="AD42">
        <f t="shared" si="28"/>
        <v>0</v>
      </c>
      <c r="AE42">
        <f t="shared" si="28"/>
        <v>0</v>
      </c>
      <c r="AF42">
        <f t="shared" si="28"/>
        <v>0</v>
      </c>
      <c r="AG42" s="31">
        <f>VLOOKUP($B$1,'Multipliers and Adjustments'!$A$70:$I$86,TRUNC(COLUMN(AG$2)/5)+2,FALSE)*SUMIFS('EPA Data'!$I:$I,'EPA Data'!$D:$D,'Country Selector'!$A$2,'EPA Data'!$J:$J,$B$1,'EPA Data'!$C:$C,AG$2,'EPA Data'!$G:$G,"&gt;="&amp;$A42,'EPA Data'!$G:$G,"&lt;"&amp;$B42)*unit_conv</f>
        <v>0</v>
      </c>
      <c r="AH42">
        <f t="shared" si="29"/>
        <v>0</v>
      </c>
      <c r="AI42">
        <f t="shared" si="29"/>
        <v>0</v>
      </c>
      <c r="AJ42">
        <f t="shared" si="29"/>
        <v>0</v>
      </c>
      <c r="AK42">
        <f t="shared" si="29"/>
        <v>0</v>
      </c>
      <c r="AL42" s="31">
        <f>VLOOKUP($B$1,'Multipliers and Adjustments'!$A$70:$I$86,TRUNC(COLUMN(AL$2)/5)+2,FALSE)*SUMIFS('EPA Data'!$I:$I,'EPA Data'!$D:$D,'Country Selector'!$A$2,'EPA Data'!$J:$J,$B$1,'EPA Data'!$C:$C,AL$2,'EPA Data'!$G:$G,"&gt;="&amp;$A42,'EPA Data'!$G:$G,"&lt;"&amp;$B42)*unit_conv</f>
        <v>0</v>
      </c>
    </row>
    <row r="43" spans="1:38" x14ac:dyDescent="0.45">
      <c r="A43" s="15">
        <f t="shared" si="14"/>
        <v>80</v>
      </c>
      <c r="B43" s="16">
        <f t="shared" si="22"/>
        <v>90</v>
      </c>
      <c r="C43" s="31">
        <f>VLOOKUP($B$1,'Multipliers and Adjustments'!$A$70:$I$86,TRUNC(COLUMN(C$2)/5)+2,FALSE)*SUMIFS('EPA Data'!$I:$I,'EPA Data'!$D:$D,'Country Selector'!$A$2,'EPA Data'!$J:$J,$B$1,'EPA Data'!$C:$C,C$2,'EPA Data'!$G:$G,"&gt;="&amp;$A43,'EPA Data'!$G:$G,"&lt;"&amp;$B43)*unit_conv</f>
        <v>0</v>
      </c>
      <c r="D43">
        <f t="shared" si="23"/>
        <v>0</v>
      </c>
      <c r="E43">
        <f t="shared" si="23"/>
        <v>0</v>
      </c>
      <c r="F43">
        <f t="shared" si="23"/>
        <v>0</v>
      </c>
      <c r="G43">
        <f t="shared" si="23"/>
        <v>0</v>
      </c>
      <c r="H43" s="31">
        <f>VLOOKUP($B$1,'Multipliers and Adjustments'!$A$70:$I$86,TRUNC(COLUMN(H$2)/5)+2,FALSE)*SUMIFS('EPA Data'!$I:$I,'EPA Data'!$D:$D,'Country Selector'!$A$2,'EPA Data'!$J:$J,$B$1,'EPA Data'!$C:$C,H$2,'EPA Data'!$G:$G,"&gt;="&amp;$A43,'EPA Data'!$G:$G,"&lt;"&amp;$B43)*unit_conv</f>
        <v>0</v>
      </c>
      <c r="I43">
        <f t="shared" si="24"/>
        <v>0</v>
      </c>
      <c r="J43">
        <f t="shared" si="24"/>
        <v>0</v>
      </c>
      <c r="K43">
        <f t="shared" si="24"/>
        <v>0</v>
      </c>
      <c r="L43">
        <f t="shared" si="24"/>
        <v>0</v>
      </c>
      <c r="M43" s="31">
        <f>VLOOKUP($B$1,'Multipliers and Adjustments'!$A$70:$I$86,TRUNC(COLUMN(M$2)/5)+2,FALSE)*SUMIFS('EPA Data'!$I:$I,'EPA Data'!$D:$D,'Country Selector'!$A$2,'EPA Data'!$J:$J,$B$1,'EPA Data'!$C:$C,M$2,'EPA Data'!$G:$G,"&gt;="&amp;$A43,'EPA Data'!$G:$G,"&lt;"&amp;$B43)*unit_conv</f>
        <v>0</v>
      </c>
      <c r="N43">
        <f t="shared" si="25"/>
        <v>0</v>
      </c>
      <c r="O43">
        <f t="shared" si="25"/>
        <v>0</v>
      </c>
      <c r="P43">
        <f t="shared" si="25"/>
        <v>0</v>
      </c>
      <c r="Q43">
        <f t="shared" si="25"/>
        <v>0</v>
      </c>
      <c r="R43" s="31">
        <f>VLOOKUP($B$1,'Multipliers and Adjustments'!$A$70:$I$86,TRUNC(COLUMN(R$2)/5)+2,FALSE)*SUMIFS('EPA Data'!$I:$I,'EPA Data'!$D:$D,'Country Selector'!$A$2,'EPA Data'!$J:$J,$B$1,'EPA Data'!$C:$C,R$2,'EPA Data'!$G:$G,"&gt;="&amp;$A43,'EPA Data'!$G:$G,"&lt;"&amp;$B43)*unit_conv</f>
        <v>0</v>
      </c>
      <c r="S43">
        <f t="shared" si="26"/>
        <v>0</v>
      </c>
      <c r="T43">
        <f t="shared" si="26"/>
        <v>0</v>
      </c>
      <c r="U43">
        <f t="shared" si="26"/>
        <v>0</v>
      </c>
      <c r="V43">
        <f t="shared" si="26"/>
        <v>0</v>
      </c>
      <c r="W43" s="31">
        <f>VLOOKUP($B$1,'Multipliers and Adjustments'!$A$70:$I$86,TRUNC(COLUMN(W$2)/5)+2,FALSE)*SUMIFS('EPA Data'!$I:$I,'EPA Data'!$D:$D,'Country Selector'!$A$2,'EPA Data'!$J:$J,$B$1,'EPA Data'!$C:$C,W$2,'EPA Data'!$G:$G,"&gt;="&amp;$A43,'EPA Data'!$G:$G,"&lt;"&amp;$B43)*unit_conv</f>
        <v>0</v>
      </c>
      <c r="X43">
        <f t="shared" si="27"/>
        <v>0</v>
      </c>
      <c r="Y43">
        <f t="shared" si="27"/>
        <v>0</v>
      </c>
      <c r="Z43">
        <f t="shared" si="27"/>
        <v>0</v>
      </c>
      <c r="AA43">
        <f t="shared" si="27"/>
        <v>0</v>
      </c>
      <c r="AB43" s="31">
        <f>VLOOKUP($B$1,'Multipliers and Adjustments'!$A$70:$I$86,TRUNC(COLUMN(AB$2)/5)+2,FALSE)*SUMIFS('EPA Data'!$I:$I,'EPA Data'!$D:$D,'Country Selector'!$A$2,'EPA Data'!$J:$J,$B$1,'EPA Data'!$C:$C,AB$2,'EPA Data'!$G:$G,"&gt;="&amp;$A43,'EPA Data'!$G:$G,"&lt;"&amp;$B43)*unit_conv</f>
        <v>0</v>
      </c>
      <c r="AC43">
        <f t="shared" si="28"/>
        <v>0</v>
      </c>
      <c r="AD43">
        <f t="shared" si="28"/>
        <v>0</v>
      </c>
      <c r="AE43">
        <f t="shared" si="28"/>
        <v>0</v>
      </c>
      <c r="AF43">
        <f t="shared" si="28"/>
        <v>0</v>
      </c>
      <c r="AG43" s="31">
        <f>VLOOKUP($B$1,'Multipliers and Adjustments'!$A$70:$I$86,TRUNC(COLUMN(AG$2)/5)+2,FALSE)*SUMIFS('EPA Data'!$I:$I,'EPA Data'!$D:$D,'Country Selector'!$A$2,'EPA Data'!$J:$J,$B$1,'EPA Data'!$C:$C,AG$2,'EPA Data'!$G:$G,"&gt;="&amp;$A43,'EPA Data'!$G:$G,"&lt;"&amp;$B43)*unit_conv</f>
        <v>0</v>
      </c>
      <c r="AH43">
        <f t="shared" si="29"/>
        <v>0</v>
      </c>
      <c r="AI43">
        <f t="shared" si="29"/>
        <v>0</v>
      </c>
      <c r="AJ43">
        <f t="shared" si="29"/>
        <v>0</v>
      </c>
      <c r="AK43">
        <f t="shared" si="29"/>
        <v>0</v>
      </c>
      <c r="AL43" s="31">
        <f>VLOOKUP($B$1,'Multipliers and Adjustments'!$A$70:$I$86,TRUNC(COLUMN(AL$2)/5)+2,FALSE)*SUMIFS('EPA Data'!$I:$I,'EPA Data'!$D:$D,'Country Selector'!$A$2,'EPA Data'!$J:$J,$B$1,'EPA Data'!$C:$C,AL$2,'EPA Data'!$G:$G,"&gt;="&amp;$A43,'EPA Data'!$G:$G,"&lt;"&amp;$B43)*unit_conv</f>
        <v>0</v>
      </c>
    </row>
    <row r="44" spans="1:38" x14ac:dyDescent="0.45">
      <c r="A44" s="15">
        <f t="shared" si="14"/>
        <v>90</v>
      </c>
      <c r="B44" s="16">
        <f t="shared" si="22"/>
        <v>100</v>
      </c>
      <c r="C44" s="31">
        <f>VLOOKUP($B$1,'Multipliers and Adjustments'!$A$70:$I$86,TRUNC(COLUMN(C$2)/5)+2,FALSE)*SUMIFS('EPA Data'!$I:$I,'EPA Data'!$D:$D,'Country Selector'!$A$2,'EPA Data'!$J:$J,$B$1,'EPA Data'!$C:$C,C$2,'EPA Data'!$G:$G,"&gt;="&amp;$A44,'EPA Data'!$G:$G,"&lt;"&amp;$B44)*unit_conv</f>
        <v>0</v>
      </c>
      <c r="D44">
        <f t="shared" si="23"/>
        <v>0</v>
      </c>
      <c r="E44">
        <f t="shared" si="23"/>
        <v>0</v>
      </c>
      <c r="F44">
        <f t="shared" si="23"/>
        <v>0</v>
      </c>
      <c r="G44">
        <f t="shared" si="23"/>
        <v>0</v>
      </c>
      <c r="H44" s="31">
        <f>VLOOKUP($B$1,'Multipliers and Adjustments'!$A$70:$I$86,TRUNC(COLUMN(H$2)/5)+2,FALSE)*SUMIFS('EPA Data'!$I:$I,'EPA Data'!$D:$D,'Country Selector'!$A$2,'EPA Data'!$J:$J,$B$1,'EPA Data'!$C:$C,H$2,'EPA Data'!$G:$G,"&gt;="&amp;$A44,'EPA Data'!$G:$G,"&lt;"&amp;$B44)*unit_conv</f>
        <v>0</v>
      </c>
      <c r="I44">
        <f t="shared" si="24"/>
        <v>0</v>
      </c>
      <c r="J44">
        <f t="shared" si="24"/>
        <v>0</v>
      </c>
      <c r="K44">
        <f t="shared" si="24"/>
        <v>0</v>
      </c>
      <c r="L44">
        <f t="shared" si="24"/>
        <v>0</v>
      </c>
      <c r="M44" s="31">
        <f>VLOOKUP($B$1,'Multipliers and Adjustments'!$A$70:$I$86,TRUNC(COLUMN(M$2)/5)+2,FALSE)*SUMIFS('EPA Data'!$I:$I,'EPA Data'!$D:$D,'Country Selector'!$A$2,'EPA Data'!$J:$J,$B$1,'EPA Data'!$C:$C,M$2,'EPA Data'!$G:$G,"&gt;="&amp;$A44,'EPA Data'!$G:$G,"&lt;"&amp;$B44)*unit_conv</f>
        <v>0</v>
      </c>
      <c r="N44">
        <f t="shared" si="25"/>
        <v>0</v>
      </c>
      <c r="O44">
        <f t="shared" si="25"/>
        <v>0</v>
      </c>
      <c r="P44">
        <f t="shared" si="25"/>
        <v>0</v>
      </c>
      <c r="Q44">
        <f t="shared" si="25"/>
        <v>0</v>
      </c>
      <c r="R44" s="31">
        <f>VLOOKUP($B$1,'Multipliers and Adjustments'!$A$70:$I$86,TRUNC(COLUMN(R$2)/5)+2,FALSE)*SUMIFS('EPA Data'!$I:$I,'EPA Data'!$D:$D,'Country Selector'!$A$2,'EPA Data'!$J:$J,$B$1,'EPA Data'!$C:$C,R$2,'EPA Data'!$G:$G,"&gt;="&amp;$A44,'EPA Data'!$G:$G,"&lt;"&amp;$B44)*unit_conv</f>
        <v>0</v>
      </c>
      <c r="S44">
        <f t="shared" si="26"/>
        <v>0</v>
      </c>
      <c r="T44">
        <f t="shared" si="26"/>
        <v>0</v>
      </c>
      <c r="U44">
        <f t="shared" si="26"/>
        <v>0</v>
      </c>
      <c r="V44">
        <f t="shared" si="26"/>
        <v>0</v>
      </c>
      <c r="W44" s="31">
        <f>VLOOKUP($B$1,'Multipliers and Adjustments'!$A$70:$I$86,TRUNC(COLUMN(W$2)/5)+2,FALSE)*SUMIFS('EPA Data'!$I:$I,'EPA Data'!$D:$D,'Country Selector'!$A$2,'EPA Data'!$J:$J,$B$1,'EPA Data'!$C:$C,W$2,'EPA Data'!$G:$G,"&gt;="&amp;$A44,'EPA Data'!$G:$G,"&lt;"&amp;$B44)*unit_conv</f>
        <v>0</v>
      </c>
      <c r="X44">
        <f t="shared" si="27"/>
        <v>0</v>
      </c>
      <c r="Y44">
        <f t="shared" si="27"/>
        <v>0</v>
      </c>
      <c r="Z44">
        <f t="shared" si="27"/>
        <v>0</v>
      </c>
      <c r="AA44">
        <f t="shared" si="27"/>
        <v>0</v>
      </c>
      <c r="AB44" s="31">
        <f>VLOOKUP($B$1,'Multipliers and Adjustments'!$A$70:$I$86,TRUNC(COLUMN(AB$2)/5)+2,FALSE)*SUMIFS('EPA Data'!$I:$I,'EPA Data'!$D:$D,'Country Selector'!$A$2,'EPA Data'!$J:$J,$B$1,'EPA Data'!$C:$C,AB$2,'EPA Data'!$G:$G,"&gt;="&amp;$A44,'EPA Data'!$G:$G,"&lt;"&amp;$B44)*unit_conv</f>
        <v>0</v>
      </c>
      <c r="AC44">
        <f t="shared" si="28"/>
        <v>0</v>
      </c>
      <c r="AD44">
        <f t="shared" si="28"/>
        <v>0</v>
      </c>
      <c r="AE44">
        <f t="shared" si="28"/>
        <v>0</v>
      </c>
      <c r="AF44">
        <f t="shared" si="28"/>
        <v>0</v>
      </c>
      <c r="AG44" s="31">
        <f>VLOOKUP($B$1,'Multipliers and Adjustments'!$A$70:$I$86,TRUNC(COLUMN(AG$2)/5)+2,FALSE)*SUMIFS('EPA Data'!$I:$I,'EPA Data'!$D:$D,'Country Selector'!$A$2,'EPA Data'!$J:$J,$B$1,'EPA Data'!$C:$C,AG$2,'EPA Data'!$G:$G,"&gt;="&amp;$A44,'EPA Data'!$G:$G,"&lt;"&amp;$B44)*unit_conv</f>
        <v>0</v>
      </c>
      <c r="AH44">
        <f t="shared" si="29"/>
        <v>0</v>
      </c>
      <c r="AI44">
        <f t="shared" si="29"/>
        <v>0</v>
      </c>
      <c r="AJ44">
        <f t="shared" si="29"/>
        <v>0</v>
      </c>
      <c r="AK44">
        <f t="shared" si="29"/>
        <v>0</v>
      </c>
      <c r="AL44" s="31">
        <f>VLOOKUP($B$1,'Multipliers and Adjustments'!$A$70:$I$86,TRUNC(COLUMN(AL$2)/5)+2,FALSE)*SUMIFS('EPA Data'!$I:$I,'EPA Data'!$D:$D,'Country Selector'!$A$2,'EPA Data'!$J:$J,$B$1,'EPA Data'!$C:$C,AL$2,'EPA Data'!$G:$G,"&gt;="&amp;$A44,'EPA Data'!$G:$G,"&lt;"&amp;$B44)*unit_conv</f>
        <v>0</v>
      </c>
    </row>
    <row r="45" spans="1:38" x14ac:dyDescent="0.45">
      <c r="A45" s="12">
        <f>B44</f>
        <v>100</v>
      </c>
      <c r="B45" s="11">
        <f t="shared" si="7"/>
        <v>150</v>
      </c>
      <c r="C45" s="31">
        <f>VLOOKUP($B$1,'Multipliers and Adjustments'!$A$70:$I$86,TRUNC(COLUMN(C$2)/5)+2,FALSE)*SUMIFS('EPA Data'!$I:$I,'EPA Data'!$D:$D,'Country Selector'!$A$2,'EPA Data'!$J:$J,$B$1,'EPA Data'!$C:$C,C$2,'EPA Data'!$G:$G,"&gt;="&amp;$A45,'EPA Data'!$G:$G,"&lt;"&amp;$B45)*unit_conv</f>
        <v>0</v>
      </c>
      <c r="D45">
        <f t="shared" si="23"/>
        <v>0</v>
      </c>
      <c r="E45">
        <f t="shared" si="23"/>
        <v>0</v>
      </c>
      <c r="F45">
        <f t="shared" si="23"/>
        <v>0</v>
      </c>
      <c r="G45">
        <f t="shared" si="23"/>
        <v>0</v>
      </c>
      <c r="H45" s="31">
        <f>VLOOKUP($B$1,'Multipliers and Adjustments'!$A$70:$I$86,TRUNC(COLUMN(H$2)/5)+2,FALSE)*SUMIFS('EPA Data'!$I:$I,'EPA Data'!$D:$D,'Country Selector'!$A$2,'EPA Data'!$J:$J,$B$1,'EPA Data'!$C:$C,H$2,'EPA Data'!$G:$G,"&gt;="&amp;$A45,'EPA Data'!$G:$G,"&lt;"&amp;$B45)*unit_conv</f>
        <v>0</v>
      </c>
      <c r="I45">
        <f t="shared" si="24"/>
        <v>0</v>
      </c>
      <c r="J45">
        <f t="shared" si="24"/>
        <v>0</v>
      </c>
      <c r="K45">
        <f t="shared" si="24"/>
        <v>0</v>
      </c>
      <c r="L45">
        <f t="shared" si="24"/>
        <v>0</v>
      </c>
      <c r="M45" s="31">
        <f>VLOOKUP($B$1,'Multipliers and Adjustments'!$A$70:$I$86,TRUNC(COLUMN(M$2)/5)+2,FALSE)*SUMIFS('EPA Data'!$I:$I,'EPA Data'!$D:$D,'Country Selector'!$A$2,'EPA Data'!$J:$J,$B$1,'EPA Data'!$C:$C,M$2,'EPA Data'!$G:$G,"&gt;="&amp;$A45,'EPA Data'!$G:$G,"&lt;"&amp;$B45)*unit_conv</f>
        <v>0</v>
      </c>
      <c r="N45">
        <f t="shared" si="25"/>
        <v>0</v>
      </c>
      <c r="O45">
        <f t="shared" si="25"/>
        <v>0</v>
      </c>
      <c r="P45">
        <f t="shared" si="25"/>
        <v>0</v>
      </c>
      <c r="Q45">
        <f t="shared" si="25"/>
        <v>0</v>
      </c>
      <c r="R45" s="31">
        <f>VLOOKUP($B$1,'Multipliers and Adjustments'!$A$70:$I$86,TRUNC(COLUMN(R$2)/5)+2,FALSE)*SUMIFS('EPA Data'!$I:$I,'EPA Data'!$D:$D,'Country Selector'!$A$2,'EPA Data'!$J:$J,$B$1,'EPA Data'!$C:$C,R$2,'EPA Data'!$G:$G,"&gt;="&amp;$A45,'EPA Data'!$G:$G,"&lt;"&amp;$B45)*unit_conv</f>
        <v>0</v>
      </c>
      <c r="S45">
        <f t="shared" si="26"/>
        <v>0</v>
      </c>
      <c r="T45">
        <f t="shared" si="26"/>
        <v>0</v>
      </c>
      <c r="U45">
        <f t="shared" si="26"/>
        <v>0</v>
      </c>
      <c r="V45">
        <f t="shared" si="26"/>
        <v>0</v>
      </c>
      <c r="W45" s="31">
        <f>VLOOKUP($B$1,'Multipliers and Adjustments'!$A$70:$I$86,TRUNC(COLUMN(W$2)/5)+2,FALSE)*SUMIFS('EPA Data'!$I:$I,'EPA Data'!$D:$D,'Country Selector'!$A$2,'EPA Data'!$J:$J,$B$1,'EPA Data'!$C:$C,W$2,'EPA Data'!$G:$G,"&gt;="&amp;$A45,'EPA Data'!$G:$G,"&lt;"&amp;$B45)*unit_conv</f>
        <v>0</v>
      </c>
      <c r="X45">
        <f t="shared" si="27"/>
        <v>0</v>
      </c>
      <c r="Y45">
        <f t="shared" si="27"/>
        <v>0</v>
      </c>
      <c r="Z45">
        <f t="shared" si="27"/>
        <v>0</v>
      </c>
      <c r="AA45">
        <f t="shared" si="27"/>
        <v>0</v>
      </c>
      <c r="AB45" s="31">
        <f>VLOOKUP($B$1,'Multipliers and Adjustments'!$A$70:$I$86,TRUNC(COLUMN(AB$2)/5)+2,FALSE)*SUMIFS('EPA Data'!$I:$I,'EPA Data'!$D:$D,'Country Selector'!$A$2,'EPA Data'!$J:$J,$B$1,'EPA Data'!$C:$C,AB$2,'EPA Data'!$G:$G,"&gt;="&amp;$A45,'EPA Data'!$G:$G,"&lt;"&amp;$B45)*unit_conv</f>
        <v>0</v>
      </c>
      <c r="AC45">
        <f t="shared" si="28"/>
        <v>0</v>
      </c>
      <c r="AD45">
        <f t="shared" si="28"/>
        <v>0</v>
      </c>
      <c r="AE45">
        <f t="shared" si="28"/>
        <v>0</v>
      </c>
      <c r="AF45">
        <f t="shared" si="28"/>
        <v>0</v>
      </c>
      <c r="AG45" s="31">
        <f>VLOOKUP($B$1,'Multipliers and Adjustments'!$A$70:$I$86,TRUNC(COLUMN(AG$2)/5)+2,FALSE)*SUMIFS('EPA Data'!$I:$I,'EPA Data'!$D:$D,'Country Selector'!$A$2,'EPA Data'!$J:$J,$B$1,'EPA Data'!$C:$C,AG$2,'EPA Data'!$G:$G,"&gt;="&amp;$A45,'EPA Data'!$G:$G,"&lt;"&amp;$B45)*unit_conv</f>
        <v>0</v>
      </c>
      <c r="AH45">
        <f t="shared" si="29"/>
        <v>0</v>
      </c>
      <c r="AI45">
        <f t="shared" si="29"/>
        <v>0</v>
      </c>
      <c r="AJ45">
        <f t="shared" si="29"/>
        <v>0</v>
      </c>
      <c r="AK45">
        <f t="shared" si="29"/>
        <v>0</v>
      </c>
      <c r="AL45" s="31">
        <f>VLOOKUP($B$1,'Multipliers and Adjustments'!$A$70:$I$86,TRUNC(COLUMN(AL$2)/5)+2,FALSE)*SUMIFS('EPA Data'!$I:$I,'EPA Data'!$D:$D,'Country Selector'!$A$2,'EPA Data'!$J:$J,$B$1,'EPA Data'!$C:$C,AL$2,'EPA Data'!$G:$G,"&gt;="&amp;$A45,'EPA Data'!$G:$G,"&lt;"&amp;$B45)*unit_conv</f>
        <v>0</v>
      </c>
    </row>
    <row r="46" spans="1:38" x14ac:dyDescent="0.45">
      <c r="A46" s="12">
        <f t="shared" si="14"/>
        <v>150</v>
      </c>
      <c r="B46" s="11">
        <f t="shared" si="7"/>
        <v>200</v>
      </c>
      <c r="C46" s="31">
        <f>VLOOKUP($B$1,'Multipliers and Adjustments'!$A$70:$I$86,TRUNC(COLUMN(C$2)/5)+2,FALSE)*SUMIFS('EPA Data'!$I:$I,'EPA Data'!$D:$D,'Country Selector'!$A$2,'EPA Data'!$J:$J,$B$1,'EPA Data'!$C:$C,C$2,'EPA Data'!$G:$G,"&gt;="&amp;$A46,'EPA Data'!$G:$G,"&lt;"&amp;$B46)*unit_conv</f>
        <v>0</v>
      </c>
      <c r="D46">
        <f t="shared" si="23"/>
        <v>0</v>
      </c>
      <c r="E46">
        <f t="shared" si="23"/>
        <v>0</v>
      </c>
      <c r="F46">
        <f t="shared" si="23"/>
        <v>0</v>
      </c>
      <c r="G46">
        <f t="shared" si="23"/>
        <v>0</v>
      </c>
      <c r="H46" s="31">
        <f>VLOOKUP($B$1,'Multipliers and Adjustments'!$A$70:$I$86,TRUNC(COLUMN(H$2)/5)+2,FALSE)*SUMIFS('EPA Data'!$I:$I,'EPA Data'!$D:$D,'Country Selector'!$A$2,'EPA Data'!$J:$J,$B$1,'EPA Data'!$C:$C,H$2,'EPA Data'!$G:$G,"&gt;="&amp;$A46,'EPA Data'!$G:$G,"&lt;"&amp;$B46)*unit_conv</f>
        <v>0</v>
      </c>
      <c r="I46">
        <f t="shared" si="24"/>
        <v>0</v>
      </c>
      <c r="J46">
        <f t="shared" si="24"/>
        <v>0</v>
      </c>
      <c r="K46">
        <f t="shared" si="24"/>
        <v>0</v>
      </c>
      <c r="L46">
        <f t="shared" si="24"/>
        <v>0</v>
      </c>
      <c r="M46" s="31">
        <f>VLOOKUP($B$1,'Multipliers and Adjustments'!$A$70:$I$86,TRUNC(COLUMN(M$2)/5)+2,FALSE)*SUMIFS('EPA Data'!$I:$I,'EPA Data'!$D:$D,'Country Selector'!$A$2,'EPA Data'!$J:$J,$B$1,'EPA Data'!$C:$C,M$2,'EPA Data'!$G:$G,"&gt;="&amp;$A46,'EPA Data'!$G:$G,"&lt;"&amp;$B46)*unit_conv</f>
        <v>0</v>
      </c>
      <c r="N46">
        <f t="shared" si="25"/>
        <v>0</v>
      </c>
      <c r="O46">
        <f t="shared" si="25"/>
        <v>0</v>
      </c>
      <c r="P46">
        <f t="shared" si="25"/>
        <v>0</v>
      </c>
      <c r="Q46">
        <f t="shared" si="25"/>
        <v>0</v>
      </c>
      <c r="R46" s="31">
        <f>VLOOKUP($B$1,'Multipliers and Adjustments'!$A$70:$I$86,TRUNC(COLUMN(R$2)/5)+2,FALSE)*SUMIFS('EPA Data'!$I:$I,'EPA Data'!$D:$D,'Country Selector'!$A$2,'EPA Data'!$J:$J,$B$1,'EPA Data'!$C:$C,R$2,'EPA Data'!$G:$G,"&gt;="&amp;$A46,'EPA Data'!$G:$G,"&lt;"&amp;$B46)*unit_conv</f>
        <v>0</v>
      </c>
      <c r="S46">
        <f t="shared" si="26"/>
        <v>0</v>
      </c>
      <c r="T46">
        <f t="shared" si="26"/>
        <v>0</v>
      </c>
      <c r="U46">
        <f t="shared" si="26"/>
        <v>0</v>
      </c>
      <c r="V46">
        <f t="shared" si="26"/>
        <v>0</v>
      </c>
      <c r="W46" s="31">
        <f>VLOOKUP($B$1,'Multipliers and Adjustments'!$A$70:$I$86,TRUNC(COLUMN(W$2)/5)+2,FALSE)*SUMIFS('EPA Data'!$I:$I,'EPA Data'!$D:$D,'Country Selector'!$A$2,'EPA Data'!$J:$J,$B$1,'EPA Data'!$C:$C,W$2,'EPA Data'!$G:$G,"&gt;="&amp;$A46,'EPA Data'!$G:$G,"&lt;"&amp;$B46)*unit_conv</f>
        <v>0</v>
      </c>
      <c r="X46">
        <f t="shared" si="27"/>
        <v>0</v>
      </c>
      <c r="Y46">
        <f t="shared" si="27"/>
        <v>0</v>
      </c>
      <c r="Z46">
        <f t="shared" si="27"/>
        <v>0</v>
      </c>
      <c r="AA46">
        <f t="shared" si="27"/>
        <v>0</v>
      </c>
      <c r="AB46" s="31">
        <f>VLOOKUP($B$1,'Multipliers and Adjustments'!$A$70:$I$86,TRUNC(COLUMN(AB$2)/5)+2,FALSE)*SUMIFS('EPA Data'!$I:$I,'EPA Data'!$D:$D,'Country Selector'!$A$2,'EPA Data'!$J:$J,$B$1,'EPA Data'!$C:$C,AB$2,'EPA Data'!$G:$G,"&gt;="&amp;$A46,'EPA Data'!$G:$G,"&lt;"&amp;$B46)*unit_conv</f>
        <v>0</v>
      </c>
      <c r="AC46">
        <f t="shared" si="28"/>
        <v>0</v>
      </c>
      <c r="AD46">
        <f t="shared" si="28"/>
        <v>0</v>
      </c>
      <c r="AE46">
        <f t="shared" si="28"/>
        <v>0</v>
      </c>
      <c r="AF46">
        <f t="shared" si="28"/>
        <v>0</v>
      </c>
      <c r="AG46" s="31">
        <f>VLOOKUP($B$1,'Multipliers and Adjustments'!$A$70:$I$86,TRUNC(COLUMN(AG$2)/5)+2,FALSE)*SUMIFS('EPA Data'!$I:$I,'EPA Data'!$D:$D,'Country Selector'!$A$2,'EPA Data'!$J:$J,$B$1,'EPA Data'!$C:$C,AG$2,'EPA Data'!$G:$G,"&gt;="&amp;$A46,'EPA Data'!$G:$G,"&lt;"&amp;$B46)*unit_conv</f>
        <v>0</v>
      </c>
      <c r="AH46">
        <f t="shared" si="29"/>
        <v>0</v>
      </c>
      <c r="AI46">
        <f t="shared" si="29"/>
        <v>0</v>
      </c>
      <c r="AJ46">
        <f t="shared" si="29"/>
        <v>0</v>
      </c>
      <c r="AK46">
        <f t="shared" si="29"/>
        <v>0</v>
      </c>
      <c r="AL46" s="31">
        <f>VLOOKUP($B$1,'Multipliers and Adjustments'!$A$70:$I$86,TRUNC(COLUMN(AL$2)/5)+2,FALSE)*SUMIFS('EPA Data'!$I:$I,'EPA Data'!$D:$D,'Country Selector'!$A$2,'EPA Data'!$J:$J,$B$1,'EPA Data'!$C:$C,AL$2,'EPA Data'!$G:$G,"&gt;="&amp;$A46,'EPA Data'!$G:$G,"&lt;"&amp;$B46)*unit_conv</f>
        <v>0</v>
      </c>
    </row>
    <row r="47" spans="1:38" x14ac:dyDescent="0.45">
      <c r="A47" s="12">
        <f t="shared" si="14"/>
        <v>200</v>
      </c>
      <c r="B47" s="11">
        <f t="shared" si="7"/>
        <v>250</v>
      </c>
      <c r="C47" s="31">
        <f>VLOOKUP($B$1,'Multipliers and Adjustments'!$A$70:$I$86,TRUNC(COLUMN(C$2)/5)+2,FALSE)*SUMIFS('EPA Data'!$I:$I,'EPA Data'!$D:$D,'Country Selector'!$A$2,'EPA Data'!$J:$J,$B$1,'EPA Data'!$C:$C,C$2,'EPA Data'!$G:$G,"&gt;="&amp;$A47,'EPA Data'!$G:$G,"&lt;"&amp;$B47)*unit_conv</f>
        <v>0</v>
      </c>
      <c r="D47">
        <f t="shared" si="23"/>
        <v>0</v>
      </c>
      <c r="E47">
        <f t="shared" si="23"/>
        <v>0</v>
      </c>
      <c r="F47">
        <f t="shared" si="23"/>
        <v>0</v>
      </c>
      <c r="G47">
        <f t="shared" si="23"/>
        <v>0</v>
      </c>
      <c r="H47" s="31">
        <f>VLOOKUP($B$1,'Multipliers and Adjustments'!$A$70:$I$86,TRUNC(COLUMN(H$2)/5)+2,FALSE)*SUMIFS('EPA Data'!$I:$I,'EPA Data'!$D:$D,'Country Selector'!$A$2,'EPA Data'!$J:$J,$B$1,'EPA Data'!$C:$C,H$2,'EPA Data'!$G:$G,"&gt;="&amp;$A47,'EPA Data'!$G:$G,"&lt;"&amp;$B47)*unit_conv</f>
        <v>0</v>
      </c>
      <c r="I47">
        <f t="shared" si="24"/>
        <v>0</v>
      </c>
      <c r="J47">
        <f t="shared" si="24"/>
        <v>0</v>
      </c>
      <c r="K47">
        <f t="shared" si="24"/>
        <v>0</v>
      </c>
      <c r="L47">
        <f t="shared" si="24"/>
        <v>0</v>
      </c>
      <c r="M47" s="31">
        <f>VLOOKUP($B$1,'Multipliers and Adjustments'!$A$70:$I$86,TRUNC(COLUMN(M$2)/5)+2,FALSE)*SUMIFS('EPA Data'!$I:$I,'EPA Data'!$D:$D,'Country Selector'!$A$2,'EPA Data'!$J:$J,$B$1,'EPA Data'!$C:$C,M$2,'EPA Data'!$G:$G,"&gt;="&amp;$A47,'EPA Data'!$G:$G,"&lt;"&amp;$B47)*unit_conv</f>
        <v>0</v>
      </c>
      <c r="N47">
        <f t="shared" si="25"/>
        <v>0</v>
      </c>
      <c r="O47">
        <f t="shared" si="25"/>
        <v>0</v>
      </c>
      <c r="P47">
        <f t="shared" si="25"/>
        <v>0</v>
      </c>
      <c r="Q47">
        <f t="shared" si="25"/>
        <v>0</v>
      </c>
      <c r="R47" s="31">
        <f>VLOOKUP($B$1,'Multipliers and Adjustments'!$A$70:$I$86,TRUNC(COLUMN(R$2)/5)+2,FALSE)*SUMIFS('EPA Data'!$I:$I,'EPA Data'!$D:$D,'Country Selector'!$A$2,'EPA Data'!$J:$J,$B$1,'EPA Data'!$C:$C,R$2,'EPA Data'!$G:$G,"&gt;="&amp;$A47,'EPA Data'!$G:$G,"&lt;"&amp;$B47)*unit_conv</f>
        <v>0</v>
      </c>
      <c r="S47">
        <f t="shared" si="26"/>
        <v>0</v>
      </c>
      <c r="T47">
        <f t="shared" si="26"/>
        <v>0</v>
      </c>
      <c r="U47">
        <f t="shared" si="26"/>
        <v>0</v>
      </c>
      <c r="V47">
        <f t="shared" si="26"/>
        <v>0</v>
      </c>
      <c r="W47" s="31">
        <f>VLOOKUP($B$1,'Multipliers and Adjustments'!$A$70:$I$86,TRUNC(COLUMN(W$2)/5)+2,FALSE)*SUMIFS('EPA Data'!$I:$I,'EPA Data'!$D:$D,'Country Selector'!$A$2,'EPA Data'!$J:$J,$B$1,'EPA Data'!$C:$C,W$2,'EPA Data'!$G:$G,"&gt;="&amp;$A47,'EPA Data'!$G:$G,"&lt;"&amp;$B47)*unit_conv</f>
        <v>0</v>
      </c>
      <c r="X47">
        <f t="shared" si="27"/>
        <v>0</v>
      </c>
      <c r="Y47">
        <f t="shared" si="27"/>
        <v>0</v>
      </c>
      <c r="Z47">
        <f t="shared" si="27"/>
        <v>0</v>
      </c>
      <c r="AA47">
        <f t="shared" si="27"/>
        <v>0</v>
      </c>
      <c r="AB47" s="31">
        <f>VLOOKUP($B$1,'Multipliers and Adjustments'!$A$70:$I$86,TRUNC(COLUMN(AB$2)/5)+2,FALSE)*SUMIFS('EPA Data'!$I:$I,'EPA Data'!$D:$D,'Country Selector'!$A$2,'EPA Data'!$J:$J,$B$1,'EPA Data'!$C:$C,AB$2,'EPA Data'!$G:$G,"&gt;="&amp;$A47,'EPA Data'!$G:$G,"&lt;"&amp;$B47)*unit_conv</f>
        <v>0</v>
      </c>
      <c r="AC47">
        <f t="shared" si="28"/>
        <v>0</v>
      </c>
      <c r="AD47">
        <f t="shared" si="28"/>
        <v>0</v>
      </c>
      <c r="AE47">
        <f t="shared" si="28"/>
        <v>0</v>
      </c>
      <c r="AF47">
        <f t="shared" si="28"/>
        <v>0</v>
      </c>
      <c r="AG47" s="31">
        <f>VLOOKUP($B$1,'Multipliers and Adjustments'!$A$70:$I$86,TRUNC(COLUMN(AG$2)/5)+2,FALSE)*SUMIFS('EPA Data'!$I:$I,'EPA Data'!$D:$D,'Country Selector'!$A$2,'EPA Data'!$J:$J,$B$1,'EPA Data'!$C:$C,AG$2,'EPA Data'!$G:$G,"&gt;="&amp;$A47,'EPA Data'!$G:$G,"&lt;"&amp;$B47)*unit_conv</f>
        <v>0</v>
      </c>
      <c r="AH47">
        <f t="shared" si="29"/>
        <v>0</v>
      </c>
      <c r="AI47">
        <f t="shared" si="29"/>
        <v>0</v>
      </c>
      <c r="AJ47">
        <f t="shared" si="29"/>
        <v>0</v>
      </c>
      <c r="AK47">
        <f t="shared" si="29"/>
        <v>0</v>
      </c>
      <c r="AL47" s="31">
        <f>VLOOKUP($B$1,'Multipliers and Adjustments'!$A$70:$I$86,TRUNC(COLUMN(AL$2)/5)+2,FALSE)*SUMIFS('EPA Data'!$I:$I,'EPA Data'!$D:$D,'Country Selector'!$A$2,'EPA Data'!$J:$J,$B$1,'EPA Data'!$C:$C,AL$2,'EPA Data'!$G:$G,"&gt;="&amp;$A47,'EPA Data'!$G:$G,"&lt;"&amp;$B47)*unit_conv</f>
        <v>0</v>
      </c>
    </row>
    <row r="48" spans="1:38" x14ac:dyDescent="0.45">
      <c r="A48" s="12">
        <f t="shared" si="14"/>
        <v>250</v>
      </c>
      <c r="B48" s="11">
        <f t="shared" si="7"/>
        <v>300</v>
      </c>
      <c r="C48" s="31">
        <f>VLOOKUP($B$1,'Multipliers and Adjustments'!$A$70:$I$86,TRUNC(COLUMN(C$2)/5)+2,FALSE)*SUMIFS('EPA Data'!$I:$I,'EPA Data'!$D:$D,'Country Selector'!$A$2,'EPA Data'!$J:$J,$B$1,'EPA Data'!$C:$C,C$2,'EPA Data'!$G:$G,"&gt;="&amp;$A48,'EPA Data'!$G:$G,"&lt;"&amp;$B48)*unit_conv</f>
        <v>0</v>
      </c>
      <c r="D48">
        <f t="shared" si="23"/>
        <v>0</v>
      </c>
      <c r="E48">
        <f t="shared" si="23"/>
        <v>0</v>
      </c>
      <c r="F48">
        <f t="shared" si="23"/>
        <v>0</v>
      </c>
      <c r="G48">
        <f t="shared" si="23"/>
        <v>0</v>
      </c>
      <c r="H48" s="31">
        <f>VLOOKUP($B$1,'Multipliers and Adjustments'!$A$70:$I$86,TRUNC(COLUMN(H$2)/5)+2,FALSE)*SUMIFS('EPA Data'!$I:$I,'EPA Data'!$D:$D,'Country Selector'!$A$2,'EPA Data'!$J:$J,$B$1,'EPA Data'!$C:$C,H$2,'EPA Data'!$G:$G,"&gt;="&amp;$A48,'EPA Data'!$G:$G,"&lt;"&amp;$B48)*unit_conv</f>
        <v>0</v>
      </c>
      <c r="I48">
        <f t="shared" si="24"/>
        <v>0</v>
      </c>
      <c r="J48">
        <f t="shared" si="24"/>
        <v>0</v>
      </c>
      <c r="K48">
        <f t="shared" si="24"/>
        <v>0</v>
      </c>
      <c r="L48">
        <f t="shared" si="24"/>
        <v>0</v>
      </c>
      <c r="M48" s="31">
        <f>VLOOKUP($B$1,'Multipliers and Adjustments'!$A$70:$I$86,TRUNC(COLUMN(M$2)/5)+2,FALSE)*SUMIFS('EPA Data'!$I:$I,'EPA Data'!$D:$D,'Country Selector'!$A$2,'EPA Data'!$J:$J,$B$1,'EPA Data'!$C:$C,M$2,'EPA Data'!$G:$G,"&gt;="&amp;$A48,'EPA Data'!$G:$G,"&lt;"&amp;$B48)*unit_conv</f>
        <v>0</v>
      </c>
      <c r="N48">
        <f t="shared" si="25"/>
        <v>0</v>
      </c>
      <c r="O48">
        <f t="shared" si="25"/>
        <v>0</v>
      </c>
      <c r="P48">
        <f t="shared" si="25"/>
        <v>0</v>
      </c>
      <c r="Q48">
        <f t="shared" si="25"/>
        <v>0</v>
      </c>
      <c r="R48" s="31">
        <f>VLOOKUP($B$1,'Multipliers and Adjustments'!$A$70:$I$86,TRUNC(COLUMN(R$2)/5)+2,FALSE)*SUMIFS('EPA Data'!$I:$I,'EPA Data'!$D:$D,'Country Selector'!$A$2,'EPA Data'!$J:$J,$B$1,'EPA Data'!$C:$C,R$2,'EPA Data'!$G:$G,"&gt;="&amp;$A48,'EPA Data'!$G:$G,"&lt;"&amp;$B48)*unit_conv</f>
        <v>0</v>
      </c>
      <c r="S48">
        <f t="shared" si="26"/>
        <v>0</v>
      </c>
      <c r="T48">
        <f t="shared" si="26"/>
        <v>0</v>
      </c>
      <c r="U48">
        <f t="shared" si="26"/>
        <v>0</v>
      </c>
      <c r="V48">
        <f t="shared" si="26"/>
        <v>0</v>
      </c>
      <c r="W48" s="31">
        <f>VLOOKUP($B$1,'Multipliers and Adjustments'!$A$70:$I$86,TRUNC(COLUMN(W$2)/5)+2,FALSE)*SUMIFS('EPA Data'!$I:$I,'EPA Data'!$D:$D,'Country Selector'!$A$2,'EPA Data'!$J:$J,$B$1,'EPA Data'!$C:$C,W$2,'EPA Data'!$G:$G,"&gt;="&amp;$A48,'EPA Data'!$G:$G,"&lt;"&amp;$B48)*unit_conv</f>
        <v>0</v>
      </c>
      <c r="X48">
        <f t="shared" si="27"/>
        <v>0</v>
      </c>
      <c r="Y48">
        <f t="shared" si="27"/>
        <v>0</v>
      </c>
      <c r="Z48">
        <f t="shared" si="27"/>
        <v>0</v>
      </c>
      <c r="AA48">
        <f t="shared" si="27"/>
        <v>0</v>
      </c>
      <c r="AB48" s="31">
        <f>VLOOKUP($B$1,'Multipliers and Adjustments'!$A$70:$I$86,TRUNC(COLUMN(AB$2)/5)+2,FALSE)*SUMIFS('EPA Data'!$I:$I,'EPA Data'!$D:$D,'Country Selector'!$A$2,'EPA Data'!$J:$J,$B$1,'EPA Data'!$C:$C,AB$2,'EPA Data'!$G:$G,"&gt;="&amp;$A48,'EPA Data'!$G:$G,"&lt;"&amp;$B48)*unit_conv</f>
        <v>0</v>
      </c>
      <c r="AC48">
        <f t="shared" si="28"/>
        <v>0</v>
      </c>
      <c r="AD48">
        <f t="shared" si="28"/>
        <v>0</v>
      </c>
      <c r="AE48">
        <f t="shared" si="28"/>
        <v>0</v>
      </c>
      <c r="AF48">
        <f t="shared" si="28"/>
        <v>0</v>
      </c>
      <c r="AG48" s="31">
        <f>VLOOKUP($B$1,'Multipliers and Adjustments'!$A$70:$I$86,TRUNC(COLUMN(AG$2)/5)+2,FALSE)*SUMIFS('EPA Data'!$I:$I,'EPA Data'!$D:$D,'Country Selector'!$A$2,'EPA Data'!$J:$J,$B$1,'EPA Data'!$C:$C,AG$2,'EPA Data'!$G:$G,"&gt;="&amp;$A48,'EPA Data'!$G:$G,"&lt;"&amp;$B48)*unit_conv</f>
        <v>0</v>
      </c>
      <c r="AH48">
        <f t="shared" si="29"/>
        <v>0</v>
      </c>
      <c r="AI48">
        <f t="shared" si="29"/>
        <v>0</v>
      </c>
      <c r="AJ48">
        <f t="shared" si="29"/>
        <v>0</v>
      </c>
      <c r="AK48">
        <f t="shared" si="29"/>
        <v>0</v>
      </c>
      <c r="AL48" s="31">
        <f>VLOOKUP($B$1,'Multipliers and Adjustments'!$A$70:$I$86,TRUNC(COLUMN(AL$2)/5)+2,FALSE)*SUMIFS('EPA Data'!$I:$I,'EPA Data'!$D:$D,'Country Selector'!$A$2,'EPA Data'!$J:$J,$B$1,'EPA Data'!$C:$C,AL$2,'EPA Data'!$G:$G,"&gt;="&amp;$A48,'EPA Data'!$G:$G,"&lt;"&amp;$B48)*unit_conv</f>
        <v>0</v>
      </c>
    </row>
    <row r="49" spans="1:38" x14ac:dyDescent="0.45">
      <c r="A49" s="12">
        <f t="shared" si="14"/>
        <v>300</v>
      </c>
      <c r="B49" s="11">
        <f t="shared" si="7"/>
        <v>350</v>
      </c>
      <c r="C49" s="31">
        <f>VLOOKUP($B$1,'Multipliers and Adjustments'!$A$70:$I$86,TRUNC(COLUMN(C$2)/5)+2,FALSE)*SUMIFS('EPA Data'!$I:$I,'EPA Data'!$D:$D,'Country Selector'!$A$2,'EPA Data'!$J:$J,$B$1,'EPA Data'!$C:$C,C$2,'EPA Data'!$G:$G,"&gt;="&amp;$A49,'EPA Data'!$G:$G,"&lt;"&amp;$B49)*unit_conv</f>
        <v>0</v>
      </c>
      <c r="D49">
        <f t="shared" si="23"/>
        <v>0</v>
      </c>
      <c r="E49">
        <f t="shared" si="23"/>
        <v>0</v>
      </c>
      <c r="F49">
        <f t="shared" si="23"/>
        <v>0</v>
      </c>
      <c r="G49">
        <f t="shared" si="23"/>
        <v>0</v>
      </c>
      <c r="H49" s="31">
        <f>VLOOKUP($B$1,'Multipliers and Adjustments'!$A$70:$I$86,TRUNC(COLUMN(H$2)/5)+2,FALSE)*SUMIFS('EPA Data'!$I:$I,'EPA Data'!$D:$D,'Country Selector'!$A$2,'EPA Data'!$J:$J,$B$1,'EPA Data'!$C:$C,H$2,'EPA Data'!$G:$G,"&gt;="&amp;$A49,'EPA Data'!$G:$G,"&lt;"&amp;$B49)*unit_conv</f>
        <v>0</v>
      </c>
      <c r="I49">
        <f t="shared" si="24"/>
        <v>0</v>
      </c>
      <c r="J49">
        <f t="shared" si="24"/>
        <v>0</v>
      </c>
      <c r="K49">
        <f t="shared" si="24"/>
        <v>0</v>
      </c>
      <c r="L49">
        <f t="shared" si="24"/>
        <v>0</v>
      </c>
      <c r="M49" s="31">
        <f>VLOOKUP($B$1,'Multipliers and Adjustments'!$A$70:$I$86,TRUNC(COLUMN(M$2)/5)+2,FALSE)*SUMIFS('EPA Data'!$I:$I,'EPA Data'!$D:$D,'Country Selector'!$A$2,'EPA Data'!$J:$J,$B$1,'EPA Data'!$C:$C,M$2,'EPA Data'!$G:$G,"&gt;="&amp;$A49,'EPA Data'!$G:$G,"&lt;"&amp;$B49)*unit_conv</f>
        <v>0</v>
      </c>
      <c r="N49">
        <f t="shared" si="25"/>
        <v>0</v>
      </c>
      <c r="O49">
        <f t="shared" si="25"/>
        <v>0</v>
      </c>
      <c r="P49">
        <f t="shared" si="25"/>
        <v>0</v>
      </c>
      <c r="Q49">
        <f t="shared" si="25"/>
        <v>0</v>
      </c>
      <c r="R49" s="31">
        <f>VLOOKUP($B$1,'Multipliers and Adjustments'!$A$70:$I$86,TRUNC(COLUMN(R$2)/5)+2,FALSE)*SUMIFS('EPA Data'!$I:$I,'EPA Data'!$D:$D,'Country Selector'!$A$2,'EPA Data'!$J:$J,$B$1,'EPA Data'!$C:$C,R$2,'EPA Data'!$G:$G,"&gt;="&amp;$A49,'EPA Data'!$G:$G,"&lt;"&amp;$B49)*unit_conv</f>
        <v>0</v>
      </c>
      <c r="S49">
        <f t="shared" si="26"/>
        <v>0</v>
      </c>
      <c r="T49">
        <f t="shared" si="26"/>
        <v>0</v>
      </c>
      <c r="U49">
        <f t="shared" si="26"/>
        <v>0</v>
      </c>
      <c r="V49">
        <f t="shared" si="26"/>
        <v>0</v>
      </c>
      <c r="W49" s="31">
        <f>VLOOKUP($B$1,'Multipliers and Adjustments'!$A$70:$I$86,TRUNC(COLUMN(W$2)/5)+2,FALSE)*SUMIFS('EPA Data'!$I:$I,'EPA Data'!$D:$D,'Country Selector'!$A$2,'EPA Data'!$J:$J,$B$1,'EPA Data'!$C:$C,W$2,'EPA Data'!$G:$G,"&gt;="&amp;$A49,'EPA Data'!$G:$G,"&lt;"&amp;$B49)*unit_conv</f>
        <v>0</v>
      </c>
      <c r="X49">
        <f t="shared" si="27"/>
        <v>0</v>
      </c>
      <c r="Y49">
        <f t="shared" si="27"/>
        <v>0</v>
      </c>
      <c r="Z49">
        <f t="shared" si="27"/>
        <v>0</v>
      </c>
      <c r="AA49">
        <f t="shared" si="27"/>
        <v>0</v>
      </c>
      <c r="AB49" s="31">
        <f>VLOOKUP($B$1,'Multipliers and Adjustments'!$A$70:$I$86,TRUNC(COLUMN(AB$2)/5)+2,FALSE)*SUMIFS('EPA Data'!$I:$I,'EPA Data'!$D:$D,'Country Selector'!$A$2,'EPA Data'!$J:$J,$B$1,'EPA Data'!$C:$C,AB$2,'EPA Data'!$G:$G,"&gt;="&amp;$A49,'EPA Data'!$G:$G,"&lt;"&amp;$B49)*unit_conv</f>
        <v>0</v>
      </c>
      <c r="AC49">
        <f t="shared" si="28"/>
        <v>0</v>
      </c>
      <c r="AD49">
        <f t="shared" si="28"/>
        <v>0</v>
      </c>
      <c r="AE49">
        <f t="shared" si="28"/>
        <v>0</v>
      </c>
      <c r="AF49">
        <f t="shared" si="28"/>
        <v>0</v>
      </c>
      <c r="AG49" s="31">
        <f>VLOOKUP($B$1,'Multipliers and Adjustments'!$A$70:$I$86,TRUNC(COLUMN(AG$2)/5)+2,FALSE)*SUMIFS('EPA Data'!$I:$I,'EPA Data'!$D:$D,'Country Selector'!$A$2,'EPA Data'!$J:$J,$B$1,'EPA Data'!$C:$C,AG$2,'EPA Data'!$G:$G,"&gt;="&amp;$A49,'EPA Data'!$G:$G,"&lt;"&amp;$B49)*unit_conv</f>
        <v>0</v>
      </c>
      <c r="AH49">
        <f t="shared" si="29"/>
        <v>0</v>
      </c>
      <c r="AI49">
        <f t="shared" si="29"/>
        <v>0</v>
      </c>
      <c r="AJ49">
        <f t="shared" si="29"/>
        <v>0</v>
      </c>
      <c r="AK49">
        <f t="shared" si="29"/>
        <v>0</v>
      </c>
      <c r="AL49" s="31">
        <f>VLOOKUP($B$1,'Multipliers and Adjustments'!$A$70:$I$86,TRUNC(COLUMN(AL$2)/5)+2,FALSE)*SUMIFS('EPA Data'!$I:$I,'EPA Data'!$D:$D,'Country Selector'!$A$2,'EPA Data'!$J:$J,$B$1,'EPA Data'!$C:$C,AL$2,'EPA Data'!$G:$G,"&gt;="&amp;$A49,'EPA Data'!$G:$G,"&lt;"&amp;$B49)*unit_conv</f>
        <v>0</v>
      </c>
    </row>
    <row r="50" spans="1:38" x14ac:dyDescent="0.45">
      <c r="A50" s="12">
        <f t="shared" si="14"/>
        <v>350</v>
      </c>
      <c r="B50" s="11">
        <f t="shared" si="7"/>
        <v>400</v>
      </c>
      <c r="C50" s="31">
        <f>VLOOKUP($B$1,'Multipliers and Adjustments'!$A$70:$I$86,TRUNC(COLUMN(C$2)/5)+2,FALSE)*SUMIFS('EPA Data'!$I:$I,'EPA Data'!$D:$D,'Country Selector'!$A$2,'EPA Data'!$J:$J,$B$1,'EPA Data'!$C:$C,C$2,'EPA Data'!$G:$G,"&gt;="&amp;$A50,'EPA Data'!$G:$G,"&lt;"&amp;$B50)*unit_conv</f>
        <v>0</v>
      </c>
      <c r="D50">
        <f t="shared" ref="D50:G65" si="30">C50+($H50-$C50)/5</f>
        <v>0</v>
      </c>
      <c r="E50">
        <f t="shared" si="30"/>
        <v>0</v>
      </c>
      <c r="F50">
        <f t="shared" si="30"/>
        <v>0</v>
      </c>
      <c r="G50">
        <f t="shared" si="30"/>
        <v>0</v>
      </c>
      <c r="H50" s="31">
        <f>VLOOKUP($B$1,'Multipliers and Adjustments'!$A$70:$I$86,TRUNC(COLUMN(H$2)/5)+2,FALSE)*SUMIFS('EPA Data'!$I:$I,'EPA Data'!$D:$D,'Country Selector'!$A$2,'EPA Data'!$J:$J,$B$1,'EPA Data'!$C:$C,H$2,'EPA Data'!$G:$G,"&gt;="&amp;$A50,'EPA Data'!$G:$G,"&lt;"&amp;$B50)*unit_conv</f>
        <v>0</v>
      </c>
      <c r="I50">
        <f t="shared" si="24"/>
        <v>0</v>
      </c>
      <c r="J50">
        <f t="shared" si="24"/>
        <v>0</v>
      </c>
      <c r="K50">
        <f t="shared" si="24"/>
        <v>0</v>
      </c>
      <c r="L50">
        <f t="shared" si="24"/>
        <v>0</v>
      </c>
      <c r="M50" s="31">
        <f>VLOOKUP($B$1,'Multipliers and Adjustments'!$A$70:$I$86,TRUNC(COLUMN(M$2)/5)+2,FALSE)*SUMIFS('EPA Data'!$I:$I,'EPA Data'!$D:$D,'Country Selector'!$A$2,'EPA Data'!$J:$J,$B$1,'EPA Data'!$C:$C,M$2,'EPA Data'!$G:$G,"&gt;="&amp;$A50,'EPA Data'!$G:$G,"&lt;"&amp;$B50)*unit_conv</f>
        <v>0</v>
      </c>
      <c r="N50">
        <f t="shared" si="25"/>
        <v>0</v>
      </c>
      <c r="O50">
        <f t="shared" si="25"/>
        <v>0</v>
      </c>
      <c r="P50">
        <f t="shared" si="25"/>
        <v>0</v>
      </c>
      <c r="Q50">
        <f t="shared" si="25"/>
        <v>0</v>
      </c>
      <c r="R50" s="31">
        <f>VLOOKUP($B$1,'Multipliers and Adjustments'!$A$70:$I$86,TRUNC(COLUMN(R$2)/5)+2,FALSE)*SUMIFS('EPA Data'!$I:$I,'EPA Data'!$D:$D,'Country Selector'!$A$2,'EPA Data'!$J:$J,$B$1,'EPA Data'!$C:$C,R$2,'EPA Data'!$G:$G,"&gt;="&amp;$A50,'EPA Data'!$G:$G,"&lt;"&amp;$B50)*unit_conv</f>
        <v>0</v>
      </c>
      <c r="S50">
        <f t="shared" si="26"/>
        <v>0</v>
      </c>
      <c r="T50">
        <f t="shared" si="26"/>
        <v>0</v>
      </c>
      <c r="U50">
        <f t="shared" si="26"/>
        <v>0</v>
      </c>
      <c r="V50">
        <f t="shared" si="26"/>
        <v>0</v>
      </c>
      <c r="W50" s="31">
        <f>VLOOKUP($B$1,'Multipliers and Adjustments'!$A$70:$I$86,TRUNC(COLUMN(W$2)/5)+2,FALSE)*SUMIFS('EPA Data'!$I:$I,'EPA Data'!$D:$D,'Country Selector'!$A$2,'EPA Data'!$J:$J,$B$1,'EPA Data'!$C:$C,W$2,'EPA Data'!$G:$G,"&gt;="&amp;$A50,'EPA Data'!$G:$G,"&lt;"&amp;$B50)*unit_conv</f>
        <v>0</v>
      </c>
      <c r="X50">
        <f t="shared" si="27"/>
        <v>0</v>
      </c>
      <c r="Y50">
        <f t="shared" si="27"/>
        <v>0</v>
      </c>
      <c r="Z50">
        <f t="shared" si="27"/>
        <v>0</v>
      </c>
      <c r="AA50">
        <f t="shared" si="27"/>
        <v>0</v>
      </c>
      <c r="AB50" s="31">
        <f>VLOOKUP($B$1,'Multipliers and Adjustments'!$A$70:$I$86,TRUNC(COLUMN(AB$2)/5)+2,FALSE)*SUMIFS('EPA Data'!$I:$I,'EPA Data'!$D:$D,'Country Selector'!$A$2,'EPA Data'!$J:$J,$B$1,'EPA Data'!$C:$C,AB$2,'EPA Data'!$G:$G,"&gt;="&amp;$A50,'EPA Data'!$G:$G,"&lt;"&amp;$B50)*unit_conv</f>
        <v>0</v>
      </c>
      <c r="AC50">
        <f t="shared" si="28"/>
        <v>0</v>
      </c>
      <c r="AD50">
        <f t="shared" si="28"/>
        <v>0</v>
      </c>
      <c r="AE50">
        <f t="shared" si="28"/>
        <v>0</v>
      </c>
      <c r="AF50">
        <f t="shared" si="28"/>
        <v>0</v>
      </c>
      <c r="AG50" s="31">
        <f>VLOOKUP($B$1,'Multipliers and Adjustments'!$A$70:$I$86,TRUNC(COLUMN(AG$2)/5)+2,FALSE)*SUMIFS('EPA Data'!$I:$I,'EPA Data'!$D:$D,'Country Selector'!$A$2,'EPA Data'!$J:$J,$B$1,'EPA Data'!$C:$C,AG$2,'EPA Data'!$G:$G,"&gt;="&amp;$A50,'EPA Data'!$G:$G,"&lt;"&amp;$B50)*unit_conv</f>
        <v>0</v>
      </c>
      <c r="AH50">
        <f t="shared" si="29"/>
        <v>0</v>
      </c>
      <c r="AI50">
        <f t="shared" si="29"/>
        <v>0</v>
      </c>
      <c r="AJ50">
        <f t="shared" si="29"/>
        <v>0</v>
      </c>
      <c r="AK50">
        <f t="shared" si="29"/>
        <v>0</v>
      </c>
      <c r="AL50" s="31">
        <f>VLOOKUP($B$1,'Multipliers and Adjustments'!$A$70:$I$86,TRUNC(COLUMN(AL$2)/5)+2,FALSE)*SUMIFS('EPA Data'!$I:$I,'EPA Data'!$D:$D,'Country Selector'!$A$2,'EPA Data'!$J:$J,$B$1,'EPA Data'!$C:$C,AL$2,'EPA Data'!$G:$G,"&gt;="&amp;$A50,'EPA Data'!$G:$G,"&lt;"&amp;$B50)*unit_conv</f>
        <v>0</v>
      </c>
    </row>
    <row r="51" spans="1:38" x14ac:dyDescent="0.45">
      <c r="A51" s="12">
        <f t="shared" si="14"/>
        <v>400</v>
      </c>
      <c r="B51" s="11">
        <f t="shared" si="7"/>
        <v>450</v>
      </c>
      <c r="C51" s="31">
        <f>VLOOKUP($B$1,'Multipliers and Adjustments'!$A$70:$I$86,TRUNC(COLUMN(C$2)/5)+2,FALSE)*SUMIFS('EPA Data'!$I:$I,'EPA Data'!$D:$D,'Country Selector'!$A$2,'EPA Data'!$J:$J,$B$1,'EPA Data'!$C:$C,C$2,'EPA Data'!$G:$G,"&gt;="&amp;$A51,'EPA Data'!$G:$G,"&lt;"&amp;$B51)*unit_conv</f>
        <v>0</v>
      </c>
      <c r="D51">
        <f t="shared" si="30"/>
        <v>0</v>
      </c>
      <c r="E51">
        <f t="shared" si="30"/>
        <v>0</v>
      </c>
      <c r="F51">
        <f t="shared" si="30"/>
        <v>0</v>
      </c>
      <c r="G51">
        <f t="shared" si="30"/>
        <v>0</v>
      </c>
      <c r="H51" s="31">
        <f>VLOOKUP($B$1,'Multipliers and Adjustments'!$A$70:$I$86,TRUNC(COLUMN(H$2)/5)+2,FALSE)*SUMIFS('EPA Data'!$I:$I,'EPA Data'!$D:$D,'Country Selector'!$A$2,'EPA Data'!$J:$J,$B$1,'EPA Data'!$C:$C,H$2,'EPA Data'!$G:$G,"&gt;="&amp;$A51,'EPA Data'!$G:$G,"&lt;"&amp;$B51)*unit_conv</f>
        <v>0</v>
      </c>
      <c r="I51">
        <f t="shared" si="24"/>
        <v>0</v>
      </c>
      <c r="J51">
        <f t="shared" si="24"/>
        <v>0</v>
      </c>
      <c r="K51">
        <f t="shared" si="24"/>
        <v>0</v>
      </c>
      <c r="L51">
        <f t="shared" si="24"/>
        <v>0</v>
      </c>
      <c r="M51" s="31">
        <f>VLOOKUP($B$1,'Multipliers and Adjustments'!$A$70:$I$86,TRUNC(COLUMN(M$2)/5)+2,FALSE)*SUMIFS('EPA Data'!$I:$I,'EPA Data'!$D:$D,'Country Selector'!$A$2,'EPA Data'!$J:$J,$B$1,'EPA Data'!$C:$C,M$2,'EPA Data'!$G:$G,"&gt;="&amp;$A51,'EPA Data'!$G:$G,"&lt;"&amp;$B51)*unit_conv</f>
        <v>0</v>
      </c>
      <c r="N51">
        <f t="shared" si="25"/>
        <v>0</v>
      </c>
      <c r="O51">
        <f t="shared" si="25"/>
        <v>0</v>
      </c>
      <c r="P51">
        <f t="shared" si="25"/>
        <v>0</v>
      </c>
      <c r="Q51">
        <f t="shared" si="25"/>
        <v>0</v>
      </c>
      <c r="R51" s="31">
        <f>VLOOKUP($B$1,'Multipliers and Adjustments'!$A$70:$I$86,TRUNC(COLUMN(R$2)/5)+2,FALSE)*SUMIFS('EPA Data'!$I:$I,'EPA Data'!$D:$D,'Country Selector'!$A$2,'EPA Data'!$J:$J,$B$1,'EPA Data'!$C:$C,R$2,'EPA Data'!$G:$G,"&gt;="&amp;$A51,'EPA Data'!$G:$G,"&lt;"&amp;$B51)*unit_conv</f>
        <v>0</v>
      </c>
      <c r="S51">
        <f t="shared" si="26"/>
        <v>0</v>
      </c>
      <c r="T51">
        <f t="shared" si="26"/>
        <v>0</v>
      </c>
      <c r="U51">
        <f t="shared" si="26"/>
        <v>0</v>
      </c>
      <c r="V51">
        <f t="shared" si="26"/>
        <v>0</v>
      </c>
      <c r="W51" s="31">
        <f>VLOOKUP($B$1,'Multipliers and Adjustments'!$A$70:$I$86,TRUNC(COLUMN(W$2)/5)+2,FALSE)*SUMIFS('EPA Data'!$I:$I,'EPA Data'!$D:$D,'Country Selector'!$A$2,'EPA Data'!$J:$J,$B$1,'EPA Data'!$C:$C,W$2,'EPA Data'!$G:$G,"&gt;="&amp;$A51,'EPA Data'!$G:$G,"&lt;"&amp;$B51)*unit_conv</f>
        <v>0</v>
      </c>
      <c r="X51">
        <f t="shared" si="27"/>
        <v>0</v>
      </c>
      <c r="Y51">
        <f t="shared" si="27"/>
        <v>0</v>
      </c>
      <c r="Z51">
        <f t="shared" si="27"/>
        <v>0</v>
      </c>
      <c r="AA51">
        <f t="shared" si="27"/>
        <v>0</v>
      </c>
      <c r="AB51" s="31">
        <f>VLOOKUP($B$1,'Multipliers and Adjustments'!$A$70:$I$86,TRUNC(COLUMN(AB$2)/5)+2,FALSE)*SUMIFS('EPA Data'!$I:$I,'EPA Data'!$D:$D,'Country Selector'!$A$2,'EPA Data'!$J:$J,$B$1,'EPA Data'!$C:$C,AB$2,'EPA Data'!$G:$G,"&gt;="&amp;$A51,'EPA Data'!$G:$G,"&lt;"&amp;$B51)*unit_conv</f>
        <v>0</v>
      </c>
      <c r="AC51">
        <f t="shared" si="28"/>
        <v>0</v>
      </c>
      <c r="AD51">
        <f t="shared" si="28"/>
        <v>0</v>
      </c>
      <c r="AE51">
        <f t="shared" si="28"/>
        <v>0</v>
      </c>
      <c r="AF51">
        <f t="shared" si="28"/>
        <v>0</v>
      </c>
      <c r="AG51" s="31">
        <f>VLOOKUP($B$1,'Multipliers and Adjustments'!$A$70:$I$86,TRUNC(COLUMN(AG$2)/5)+2,FALSE)*SUMIFS('EPA Data'!$I:$I,'EPA Data'!$D:$D,'Country Selector'!$A$2,'EPA Data'!$J:$J,$B$1,'EPA Data'!$C:$C,AG$2,'EPA Data'!$G:$G,"&gt;="&amp;$A51,'EPA Data'!$G:$G,"&lt;"&amp;$B51)*unit_conv</f>
        <v>0</v>
      </c>
      <c r="AH51">
        <f t="shared" si="29"/>
        <v>0</v>
      </c>
      <c r="AI51">
        <f t="shared" si="29"/>
        <v>0</v>
      </c>
      <c r="AJ51">
        <f t="shared" si="29"/>
        <v>0</v>
      </c>
      <c r="AK51">
        <f t="shared" si="29"/>
        <v>0</v>
      </c>
      <c r="AL51" s="31">
        <f>VLOOKUP($B$1,'Multipliers and Adjustments'!$A$70:$I$86,TRUNC(COLUMN(AL$2)/5)+2,FALSE)*SUMIFS('EPA Data'!$I:$I,'EPA Data'!$D:$D,'Country Selector'!$A$2,'EPA Data'!$J:$J,$B$1,'EPA Data'!$C:$C,AL$2,'EPA Data'!$G:$G,"&gt;="&amp;$A51,'EPA Data'!$G:$G,"&lt;"&amp;$B51)*unit_conv</f>
        <v>0</v>
      </c>
    </row>
    <row r="52" spans="1:38" x14ac:dyDescent="0.45">
      <c r="A52" s="12">
        <f t="shared" si="14"/>
        <v>450</v>
      </c>
      <c r="B52" s="11">
        <f t="shared" si="7"/>
        <v>500</v>
      </c>
      <c r="C52" s="31">
        <f>VLOOKUP($B$1,'Multipliers and Adjustments'!$A$70:$I$86,TRUNC(COLUMN(C$2)/5)+2,FALSE)*SUMIFS('EPA Data'!$I:$I,'EPA Data'!$D:$D,'Country Selector'!$A$2,'EPA Data'!$J:$J,$B$1,'EPA Data'!$C:$C,C$2,'EPA Data'!$G:$G,"&gt;="&amp;$A52,'EPA Data'!$G:$G,"&lt;"&amp;$B52)*unit_conv</f>
        <v>0</v>
      </c>
      <c r="D52">
        <f t="shared" si="30"/>
        <v>0</v>
      </c>
      <c r="E52">
        <f t="shared" si="30"/>
        <v>0</v>
      </c>
      <c r="F52">
        <f t="shared" si="30"/>
        <v>0</v>
      </c>
      <c r="G52">
        <f t="shared" si="30"/>
        <v>0</v>
      </c>
      <c r="H52" s="31">
        <f>VLOOKUP($B$1,'Multipliers and Adjustments'!$A$70:$I$86,TRUNC(COLUMN(H$2)/5)+2,FALSE)*SUMIFS('EPA Data'!$I:$I,'EPA Data'!$D:$D,'Country Selector'!$A$2,'EPA Data'!$J:$J,$B$1,'EPA Data'!$C:$C,H$2,'EPA Data'!$G:$G,"&gt;="&amp;$A52,'EPA Data'!$G:$G,"&lt;"&amp;$B52)*unit_conv</f>
        <v>0</v>
      </c>
      <c r="I52">
        <f t="shared" ref="I52:L67" si="31">H52+($M52-$H52)/5</f>
        <v>0</v>
      </c>
      <c r="J52">
        <f t="shared" si="31"/>
        <v>0</v>
      </c>
      <c r="K52">
        <f t="shared" si="31"/>
        <v>0</v>
      </c>
      <c r="L52">
        <f t="shared" si="31"/>
        <v>0</v>
      </c>
      <c r="M52" s="31">
        <f>VLOOKUP($B$1,'Multipliers and Adjustments'!$A$70:$I$86,TRUNC(COLUMN(M$2)/5)+2,FALSE)*SUMIFS('EPA Data'!$I:$I,'EPA Data'!$D:$D,'Country Selector'!$A$2,'EPA Data'!$J:$J,$B$1,'EPA Data'!$C:$C,M$2,'EPA Data'!$G:$G,"&gt;="&amp;$A52,'EPA Data'!$G:$G,"&lt;"&amp;$B52)*unit_conv</f>
        <v>0</v>
      </c>
      <c r="N52">
        <f t="shared" ref="N52:Q67" si="32">M52+($R52-$M52)/5</f>
        <v>0</v>
      </c>
      <c r="O52">
        <f t="shared" si="32"/>
        <v>0</v>
      </c>
      <c r="P52">
        <f t="shared" si="32"/>
        <v>0</v>
      </c>
      <c r="Q52">
        <f t="shared" si="32"/>
        <v>0</v>
      </c>
      <c r="R52" s="31">
        <f>VLOOKUP($B$1,'Multipliers and Adjustments'!$A$70:$I$86,TRUNC(COLUMN(R$2)/5)+2,FALSE)*SUMIFS('EPA Data'!$I:$I,'EPA Data'!$D:$D,'Country Selector'!$A$2,'EPA Data'!$J:$J,$B$1,'EPA Data'!$C:$C,R$2,'EPA Data'!$G:$G,"&gt;="&amp;$A52,'EPA Data'!$G:$G,"&lt;"&amp;$B52)*unit_conv</f>
        <v>0</v>
      </c>
      <c r="S52">
        <f t="shared" ref="S52:V67" si="33">R52+($W52-$R52)/5</f>
        <v>0</v>
      </c>
      <c r="T52">
        <f t="shared" si="33"/>
        <v>0</v>
      </c>
      <c r="U52">
        <f t="shared" si="33"/>
        <v>0</v>
      </c>
      <c r="V52">
        <f t="shared" si="33"/>
        <v>0</v>
      </c>
      <c r="W52" s="31">
        <f>VLOOKUP($B$1,'Multipliers and Adjustments'!$A$70:$I$86,TRUNC(COLUMN(W$2)/5)+2,FALSE)*SUMIFS('EPA Data'!$I:$I,'EPA Data'!$D:$D,'Country Selector'!$A$2,'EPA Data'!$J:$J,$B$1,'EPA Data'!$C:$C,W$2,'EPA Data'!$G:$G,"&gt;="&amp;$A52,'EPA Data'!$G:$G,"&lt;"&amp;$B52)*unit_conv</f>
        <v>0</v>
      </c>
      <c r="X52">
        <f t="shared" ref="X52:AA67" si="34">W52+($AB52-$W52)/5</f>
        <v>0</v>
      </c>
      <c r="Y52">
        <f t="shared" si="34"/>
        <v>0</v>
      </c>
      <c r="Z52">
        <f t="shared" si="34"/>
        <v>0</v>
      </c>
      <c r="AA52">
        <f t="shared" si="34"/>
        <v>0</v>
      </c>
      <c r="AB52" s="31">
        <f>VLOOKUP($B$1,'Multipliers and Adjustments'!$A$70:$I$86,TRUNC(COLUMN(AB$2)/5)+2,FALSE)*SUMIFS('EPA Data'!$I:$I,'EPA Data'!$D:$D,'Country Selector'!$A$2,'EPA Data'!$J:$J,$B$1,'EPA Data'!$C:$C,AB$2,'EPA Data'!$G:$G,"&gt;="&amp;$A52,'EPA Data'!$G:$G,"&lt;"&amp;$B52)*unit_conv</f>
        <v>0</v>
      </c>
      <c r="AC52">
        <f t="shared" ref="AC52:AF67" si="35">AB52+($AG52-$AB52)/5</f>
        <v>0</v>
      </c>
      <c r="AD52">
        <f t="shared" si="35"/>
        <v>0</v>
      </c>
      <c r="AE52">
        <f t="shared" si="35"/>
        <v>0</v>
      </c>
      <c r="AF52">
        <f t="shared" si="35"/>
        <v>0</v>
      </c>
      <c r="AG52" s="31">
        <f>VLOOKUP($B$1,'Multipliers and Adjustments'!$A$70:$I$86,TRUNC(COLUMN(AG$2)/5)+2,FALSE)*SUMIFS('EPA Data'!$I:$I,'EPA Data'!$D:$D,'Country Selector'!$A$2,'EPA Data'!$J:$J,$B$1,'EPA Data'!$C:$C,AG$2,'EPA Data'!$G:$G,"&gt;="&amp;$A52,'EPA Data'!$G:$G,"&lt;"&amp;$B52)*unit_conv</f>
        <v>0</v>
      </c>
      <c r="AH52">
        <f t="shared" ref="AH52:AK67" si="36">AG52+($AL52-$AG52)/5</f>
        <v>0</v>
      </c>
      <c r="AI52">
        <f t="shared" si="36"/>
        <v>0</v>
      </c>
      <c r="AJ52">
        <f t="shared" si="36"/>
        <v>0</v>
      </c>
      <c r="AK52">
        <f t="shared" si="36"/>
        <v>0</v>
      </c>
      <c r="AL52" s="31">
        <f>VLOOKUP($B$1,'Multipliers and Adjustments'!$A$70:$I$86,TRUNC(COLUMN(AL$2)/5)+2,FALSE)*SUMIFS('EPA Data'!$I:$I,'EPA Data'!$D:$D,'Country Selector'!$A$2,'EPA Data'!$J:$J,$B$1,'EPA Data'!$C:$C,AL$2,'EPA Data'!$G:$G,"&gt;="&amp;$A52,'EPA Data'!$G:$G,"&lt;"&amp;$B52)*unit_conv</f>
        <v>0</v>
      </c>
    </row>
    <row r="53" spans="1:38" x14ac:dyDescent="0.45">
      <c r="A53" s="12">
        <f t="shared" si="14"/>
        <v>500</v>
      </c>
      <c r="B53" s="11">
        <f t="shared" si="7"/>
        <v>550</v>
      </c>
      <c r="C53" s="31">
        <f>VLOOKUP($B$1,'Multipliers and Adjustments'!$A$70:$I$86,TRUNC(COLUMN(C$2)/5)+2,FALSE)*SUMIFS('EPA Data'!$I:$I,'EPA Data'!$D:$D,'Country Selector'!$A$2,'EPA Data'!$J:$J,$B$1,'EPA Data'!$C:$C,C$2,'EPA Data'!$G:$G,"&gt;="&amp;$A53,'EPA Data'!$G:$G,"&lt;"&amp;$B53)*unit_conv</f>
        <v>0</v>
      </c>
      <c r="D53">
        <f t="shared" si="30"/>
        <v>0</v>
      </c>
      <c r="E53">
        <f t="shared" si="30"/>
        <v>0</v>
      </c>
      <c r="F53">
        <f t="shared" si="30"/>
        <v>0</v>
      </c>
      <c r="G53">
        <f t="shared" si="30"/>
        <v>0</v>
      </c>
      <c r="H53" s="31">
        <f>VLOOKUP($B$1,'Multipliers and Adjustments'!$A$70:$I$86,TRUNC(COLUMN(H$2)/5)+2,FALSE)*SUMIFS('EPA Data'!$I:$I,'EPA Data'!$D:$D,'Country Selector'!$A$2,'EPA Data'!$J:$J,$B$1,'EPA Data'!$C:$C,H$2,'EPA Data'!$G:$G,"&gt;="&amp;$A53,'EPA Data'!$G:$G,"&lt;"&amp;$B53)*unit_conv</f>
        <v>0</v>
      </c>
      <c r="I53">
        <f t="shared" si="31"/>
        <v>0</v>
      </c>
      <c r="J53">
        <f t="shared" si="31"/>
        <v>0</v>
      </c>
      <c r="K53">
        <f t="shared" si="31"/>
        <v>0</v>
      </c>
      <c r="L53">
        <f t="shared" si="31"/>
        <v>0</v>
      </c>
      <c r="M53" s="31">
        <f>VLOOKUP($B$1,'Multipliers and Adjustments'!$A$70:$I$86,TRUNC(COLUMN(M$2)/5)+2,FALSE)*SUMIFS('EPA Data'!$I:$I,'EPA Data'!$D:$D,'Country Selector'!$A$2,'EPA Data'!$J:$J,$B$1,'EPA Data'!$C:$C,M$2,'EPA Data'!$G:$G,"&gt;="&amp;$A53,'EPA Data'!$G:$G,"&lt;"&amp;$B53)*unit_conv</f>
        <v>0</v>
      </c>
      <c r="N53">
        <f t="shared" si="32"/>
        <v>0</v>
      </c>
      <c r="O53">
        <f t="shared" si="32"/>
        <v>0</v>
      </c>
      <c r="P53">
        <f t="shared" si="32"/>
        <v>0</v>
      </c>
      <c r="Q53">
        <f t="shared" si="32"/>
        <v>0</v>
      </c>
      <c r="R53" s="31">
        <f>VLOOKUP($B$1,'Multipliers and Adjustments'!$A$70:$I$86,TRUNC(COLUMN(R$2)/5)+2,FALSE)*SUMIFS('EPA Data'!$I:$I,'EPA Data'!$D:$D,'Country Selector'!$A$2,'EPA Data'!$J:$J,$B$1,'EPA Data'!$C:$C,R$2,'EPA Data'!$G:$G,"&gt;="&amp;$A53,'EPA Data'!$G:$G,"&lt;"&amp;$B53)*unit_conv</f>
        <v>0</v>
      </c>
      <c r="S53">
        <f t="shared" si="33"/>
        <v>0</v>
      </c>
      <c r="T53">
        <f t="shared" si="33"/>
        <v>0</v>
      </c>
      <c r="U53">
        <f t="shared" si="33"/>
        <v>0</v>
      </c>
      <c r="V53">
        <f t="shared" si="33"/>
        <v>0</v>
      </c>
      <c r="W53" s="31">
        <f>VLOOKUP($B$1,'Multipliers and Adjustments'!$A$70:$I$86,TRUNC(COLUMN(W$2)/5)+2,FALSE)*SUMIFS('EPA Data'!$I:$I,'EPA Data'!$D:$D,'Country Selector'!$A$2,'EPA Data'!$J:$J,$B$1,'EPA Data'!$C:$C,W$2,'EPA Data'!$G:$G,"&gt;="&amp;$A53,'EPA Data'!$G:$G,"&lt;"&amp;$B53)*unit_conv</f>
        <v>0</v>
      </c>
      <c r="X53">
        <f t="shared" si="34"/>
        <v>0</v>
      </c>
      <c r="Y53">
        <f t="shared" si="34"/>
        <v>0</v>
      </c>
      <c r="Z53">
        <f t="shared" si="34"/>
        <v>0</v>
      </c>
      <c r="AA53">
        <f t="shared" si="34"/>
        <v>0</v>
      </c>
      <c r="AB53" s="31">
        <f>VLOOKUP($B$1,'Multipliers and Adjustments'!$A$70:$I$86,TRUNC(COLUMN(AB$2)/5)+2,FALSE)*SUMIFS('EPA Data'!$I:$I,'EPA Data'!$D:$D,'Country Selector'!$A$2,'EPA Data'!$J:$J,$B$1,'EPA Data'!$C:$C,AB$2,'EPA Data'!$G:$G,"&gt;="&amp;$A53,'EPA Data'!$G:$G,"&lt;"&amp;$B53)*unit_conv</f>
        <v>0</v>
      </c>
      <c r="AC53">
        <f t="shared" si="35"/>
        <v>0</v>
      </c>
      <c r="AD53">
        <f t="shared" si="35"/>
        <v>0</v>
      </c>
      <c r="AE53">
        <f t="shared" si="35"/>
        <v>0</v>
      </c>
      <c r="AF53">
        <f t="shared" si="35"/>
        <v>0</v>
      </c>
      <c r="AG53" s="31">
        <f>VLOOKUP($B$1,'Multipliers and Adjustments'!$A$70:$I$86,TRUNC(COLUMN(AG$2)/5)+2,FALSE)*SUMIFS('EPA Data'!$I:$I,'EPA Data'!$D:$D,'Country Selector'!$A$2,'EPA Data'!$J:$J,$B$1,'EPA Data'!$C:$C,AG$2,'EPA Data'!$G:$G,"&gt;="&amp;$A53,'EPA Data'!$G:$G,"&lt;"&amp;$B53)*unit_conv</f>
        <v>0</v>
      </c>
      <c r="AH53">
        <f t="shared" si="36"/>
        <v>0</v>
      </c>
      <c r="AI53">
        <f t="shared" si="36"/>
        <v>0</v>
      </c>
      <c r="AJ53">
        <f t="shared" si="36"/>
        <v>0</v>
      </c>
      <c r="AK53">
        <f t="shared" si="36"/>
        <v>0</v>
      </c>
      <c r="AL53" s="31">
        <f>VLOOKUP($B$1,'Multipliers and Adjustments'!$A$70:$I$86,TRUNC(COLUMN(AL$2)/5)+2,FALSE)*SUMIFS('EPA Data'!$I:$I,'EPA Data'!$D:$D,'Country Selector'!$A$2,'EPA Data'!$J:$J,$B$1,'EPA Data'!$C:$C,AL$2,'EPA Data'!$G:$G,"&gt;="&amp;$A53,'EPA Data'!$G:$G,"&lt;"&amp;$B53)*unit_conv</f>
        <v>0</v>
      </c>
    </row>
    <row r="54" spans="1:38" x14ac:dyDescent="0.45">
      <c r="A54" s="12">
        <f t="shared" si="14"/>
        <v>550</v>
      </c>
      <c r="B54" s="11">
        <f t="shared" si="7"/>
        <v>600</v>
      </c>
      <c r="C54" s="31">
        <f>VLOOKUP($B$1,'Multipliers and Adjustments'!$A$70:$I$86,TRUNC(COLUMN(C$2)/5)+2,FALSE)*SUMIFS('EPA Data'!$I:$I,'EPA Data'!$D:$D,'Country Selector'!$A$2,'EPA Data'!$J:$J,$B$1,'EPA Data'!$C:$C,C$2,'EPA Data'!$G:$G,"&gt;="&amp;$A54,'EPA Data'!$G:$G,"&lt;"&amp;$B54)*unit_conv</f>
        <v>0</v>
      </c>
      <c r="D54">
        <f t="shared" si="30"/>
        <v>0</v>
      </c>
      <c r="E54">
        <f t="shared" si="30"/>
        <v>0</v>
      </c>
      <c r="F54">
        <f t="shared" si="30"/>
        <v>0</v>
      </c>
      <c r="G54">
        <f t="shared" si="30"/>
        <v>0</v>
      </c>
      <c r="H54" s="31">
        <f>VLOOKUP($B$1,'Multipliers and Adjustments'!$A$70:$I$86,TRUNC(COLUMN(H$2)/5)+2,FALSE)*SUMIFS('EPA Data'!$I:$I,'EPA Data'!$D:$D,'Country Selector'!$A$2,'EPA Data'!$J:$J,$B$1,'EPA Data'!$C:$C,H$2,'EPA Data'!$G:$G,"&gt;="&amp;$A54,'EPA Data'!$G:$G,"&lt;"&amp;$B54)*unit_conv</f>
        <v>0</v>
      </c>
      <c r="I54">
        <f t="shared" si="31"/>
        <v>0</v>
      </c>
      <c r="J54">
        <f t="shared" si="31"/>
        <v>0</v>
      </c>
      <c r="K54">
        <f t="shared" si="31"/>
        <v>0</v>
      </c>
      <c r="L54">
        <f t="shared" si="31"/>
        <v>0</v>
      </c>
      <c r="M54" s="31">
        <f>VLOOKUP($B$1,'Multipliers and Adjustments'!$A$70:$I$86,TRUNC(COLUMN(M$2)/5)+2,FALSE)*SUMIFS('EPA Data'!$I:$I,'EPA Data'!$D:$D,'Country Selector'!$A$2,'EPA Data'!$J:$J,$B$1,'EPA Data'!$C:$C,M$2,'EPA Data'!$G:$G,"&gt;="&amp;$A54,'EPA Data'!$G:$G,"&lt;"&amp;$B54)*unit_conv</f>
        <v>0</v>
      </c>
      <c r="N54">
        <f t="shared" si="32"/>
        <v>0</v>
      </c>
      <c r="O54">
        <f t="shared" si="32"/>
        <v>0</v>
      </c>
      <c r="P54">
        <f t="shared" si="32"/>
        <v>0</v>
      </c>
      <c r="Q54">
        <f t="shared" si="32"/>
        <v>0</v>
      </c>
      <c r="R54" s="31">
        <f>VLOOKUP($B$1,'Multipliers and Adjustments'!$A$70:$I$86,TRUNC(COLUMN(R$2)/5)+2,FALSE)*SUMIFS('EPA Data'!$I:$I,'EPA Data'!$D:$D,'Country Selector'!$A$2,'EPA Data'!$J:$J,$B$1,'EPA Data'!$C:$C,R$2,'EPA Data'!$G:$G,"&gt;="&amp;$A54,'EPA Data'!$G:$G,"&lt;"&amp;$B54)*unit_conv</f>
        <v>0</v>
      </c>
      <c r="S54">
        <f t="shared" si="33"/>
        <v>0</v>
      </c>
      <c r="T54">
        <f t="shared" si="33"/>
        <v>0</v>
      </c>
      <c r="U54">
        <f t="shared" si="33"/>
        <v>0</v>
      </c>
      <c r="V54">
        <f t="shared" si="33"/>
        <v>0</v>
      </c>
      <c r="W54" s="31">
        <f>VLOOKUP($B$1,'Multipliers and Adjustments'!$A$70:$I$86,TRUNC(COLUMN(W$2)/5)+2,FALSE)*SUMIFS('EPA Data'!$I:$I,'EPA Data'!$D:$D,'Country Selector'!$A$2,'EPA Data'!$J:$J,$B$1,'EPA Data'!$C:$C,W$2,'EPA Data'!$G:$G,"&gt;="&amp;$A54,'EPA Data'!$G:$G,"&lt;"&amp;$B54)*unit_conv</f>
        <v>0</v>
      </c>
      <c r="X54">
        <f t="shared" si="34"/>
        <v>0</v>
      </c>
      <c r="Y54">
        <f t="shared" si="34"/>
        <v>0</v>
      </c>
      <c r="Z54">
        <f t="shared" si="34"/>
        <v>0</v>
      </c>
      <c r="AA54">
        <f t="shared" si="34"/>
        <v>0</v>
      </c>
      <c r="AB54" s="31">
        <f>VLOOKUP($B$1,'Multipliers and Adjustments'!$A$70:$I$86,TRUNC(COLUMN(AB$2)/5)+2,FALSE)*SUMIFS('EPA Data'!$I:$I,'EPA Data'!$D:$D,'Country Selector'!$A$2,'EPA Data'!$J:$J,$B$1,'EPA Data'!$C:$C,AB$2,'EPA Data'!$G:$G,"&gt;="&amp;$A54,'EPA Data'!$G:$G,"&lt;"&amp;$B54)*unit_conv</f>
        <v>0</v>
      </c>
      <c r="AC54">
        <f t="shared" si="35"/>
        <v>0</v>
      </c>
      <c r="AD54">
        <f t="shared" si="35"/>
        <v>0</v>
      </c>
      <c r="AE54">
        <f t="shared" si="35"/>
        <v>0</v>
      </c>
      <c r="AF54">
        <f t="shared" si="35"/>
        <v>0</v>
      </c>
      <c r="AG54" s="31">
        <f>VLOOKUP($B$1,'Multipliers and Adjustments'!$A$70:$I$86,TRUNC(COLUMN(AG$2)/5)+2,FALSE)*SUMIFS('EPA Data'!$I:$I,'EPA Data'!$D:$D,'Country Selector'!$A$2,'EPA Data'!$J:$J,$B$1,'EPA Data'!$C:$C,AG$2,'EPA Data'!$G:$G,"&gt;="&amp;$A54,'EPA Data'!$G:$G,"&lt;"&amp;$B54)*unit_conv</f>
        <v>0</v>
      </c>
      <c r="AH54">
        <f t="shared" si="36"/>
        <v>0</v>
      </c>
      <c r="AI54">
        <f t="shared" si="36"/>
        <v>0</v>
      </c>
      <c r="AJ54">
        <f t="shared" si="36"/>
        <v>0</v>
      </c>
      <c r="AK54">
        <f t="shared" si="36"/>
        <v>0</v>
      </c>
      <c r="AL54" s="31">
        <f>VLOOKUP($B$1,'Multipliers and Adjustments'!$A$70:$I$86,TRUNC(COLUMN(AL$2)/5)+2,FALSE)*SUMIFS('EPA Data'!$I:$I,'EPA Data'!$D:$D,'Country Selector'!$A$2,'EPA Data'!$J:$J,$B$1,'EPA Data'!$C:$C,AL$2,'EPA Data'!$G:$G,"&gt;="&amp;$A54,'EPA Data'!$G:$G,"&lt;"&amp;$B54)*unit_conv</f>
        <v>0</v>
      </c>
    </row>
    <row r="55" spans="1:38" x14ac:dyDescent="0.45">
      <c r="A55" s="12">
        <f t="shared" si="14"/>
        <v>600</v>
      </c>
      <c r="B55" s="11">
        <f t="shared" si="7"/>
        <v>650</v>
      </c>
      <c r="C55" s="31">
        <f>VLOOKUP($B$1,'Multipliers and Adjustments'!$A$70:$I$86,TRUNC(COLUMN(C$2)/5)+2,FALSE)*SUMIFS('EPA Data'!$I:$I,'EPA Data'!$D:$D,'Country Selector'!$A$2,'EPA Data'!$J:$J,$B$1,'EPA Data'!$C:$C,C$2,'EPA Data'!$G:$G,"&gt;="&amp;$A55,'EPA Data'!$G:$G,"&lt;"&amp;$B55)*unit_conv</f>
        <v>0</v>
      </c>
      <c r="D55">
        <f t="shared" si="30"/>
        <v>0</v>
      </c>
      <c r="E55">
        <f t="shared" si="30"/>
        <v>0</v>
      </c>
      <c r="F55">
        <f t="shared" si="30"/>
        <v>0</v>
      </c>
      <c r="G55">
        <f t="shared" si="30"/>
        <v>0</v>
      </c>
      <c r="H55" s="31">
        <f>VLOOKUP($B$1,'Multipliers and Adjustments'!$A$70:$I$86,TRUNC(COLUMN(H$2)/5)+2,FALSE)*SUMIFS('EPA Data'!$I:$I,'EPA Data'!$D:$D,'Country Selector'!$A$2,'EPA Data'!$J:$J,$B$1,'EPA Data'!$C:$C,H$2,'EPA Data'!$G:$G,"&gt;="&amp;$A55,'EPA Data'!$G:$G,"&lt;"&amp;$B55)*unit_conv</f>
        <v>0</v>
      </c>
      <c r="I55">
        <f t="shared" si="31"/>
        <v>0</v>
      </c>
      <c r="J55">
        <f t="shared" si="31"/>
        <v>0</v>
      </c>
      <c r="K55">
        <f t="shared" si="31"/>
        <v>0</v>
      </c>
      <c r="L55">
        <f t="shared" si="31"/>
        <v>0</v>
      </c>
      <c r="M55" s="31">
        <f>VLOOKUP($B$1,'Multipliers and Adjustments'!$A$70:$I$86,TRUNC(COLUMN(M$2)/5)+2,FALSE)*SUMIFS('EPA Data'!$I:$I,'EPA Data'!$D:$D,'Country Selector'!$A$2,'EPA Data'!$J:$J,$B$1,'EPA Data'!$C:$C,M$2,'EPA Data'!$G:$G,"&gt;="&amp;$A55,'EPA Data'!$G:$G,"&lt;"&amp;$B55)*unit_conv</f>
        <v>0</v>
      </c>
      <c r="N55">
        <f t="shared" si="32"/>
        <v>0</v>
      </c>
      <c r="O55">
        <f t="shared" si="32"/>
        <v>0</v>
      </c>
      <c r="P55">
        <f t="shared" si="32"/>
        <v>0</v>
      </c>
      <c r="Q55">
        <f t="shared" si="32"/>
        <v>0</v>
      </c>
      <c r="R55" s="31">
        <f>VLOOKUP($B$1,'Multipliers and Adjustments'!$A$70:$I$86,TRUNC(COLUMN(R$2)/5)+2,FALSE)*SUMIFS('EPA Data'!$I:$I,'EPA Data'!$D:$D,'Country Selector'!$A$2,'EPA Data'!$J:$J,$B$1,'EPA Data'!$C:$C,R$2,'EPA Data'!$G:$G,"&gt;="&amp;$A55,'EPA Data'!$G:$G,"&lt;"&amp;$B55)*unit_conv</f>
        <v>0</v>
      </c>
      <c r="S55">
        <f t="shared" si="33"/>
        <v>0</v>
      </c>
      <c r="T55">
        <f t="shared" si="33"/>
        <v>0</v>
      </c>
      <c r="U55">
        <f t="shared" si="33"/>
        <v>0</v>
      </c>
      <c r="V55">
        <f t="shared" si="33"/>
        <v>0</v>
      </c>
      <c r="W55" s="31">
        <f>VLOOKUP($B$1,'Multipliers and Adjustments'!$A$70:$I$86,TRUNC(COLUMN(W$2)/5)+2,FALSE)*SUMIFS('EPA Data'!$I:$I,'EPA Data'!$D:$D,'Country Selector'!$A$2,'EPA Data'!$J:$J,$B$1,'EPA Data'!$C:$C,W$2,'EPA Data'!$G:$G,"&gt;="&amp;$A55,'EPA Data'!$G:$G,"&lt;"&amp;$B55)*unit_conv</f>
        <v>0</v>
      </c>
      <c r="X55">
        <f t="shared" si="34"/>
        <v>0</v>
      </c>
      <c r="Y55">
        <f t="shared" si="34"/>
        <v>0</v>
      </c>
      <c r="Z55">
        <f t="shared" si="34"/>
        <v>0</v>
      </c>
      <c r="AA55">
        <f t="shared" si="34"/>
        <v>0</v>
      </c>
      <c r="AB55" s="31">
        <f>VLOOKUP($B$1,'Multipliers and Adjustments'!$A$70:$I$86,TRUNC(COLUMN(AB$2)/5)+2,FALSE)*SUMIFS('EPA Data'!$I:$I,'EPA Data'!$D:$D,'Country Selector'!$A$2,'EPA Data'!$J:$J,$B$1,'EPA Data'!$C:$C,AB$2,'EPA Data'!$G:$G,"&gt;="&amp;$A55,'EPA Data'!$G:$G,"&lt;"&amp;$B55)*unit_conv</f>
        <v>0</v>
      </c>
      <c r="AC55">
        <f t="shared" si="35"/>
        <v>0</v>
      </c>
      <c r="AD55">
        <f t="shared" si="35"/>
        <v>0</v>
      </c>
      <c r="AE55">
        <f t="shared" si="35"/>
        <v>0</v>
      </c>
      <c r="AF55">
        <f t="shared" si="35"/>
        <v>0</v>
      </c>
      <c r="AG55" s="31">
        <f>VLOOKUP($B$1,'Multipliers and Adjustments'!$A$70:$I$86,TRUNC(COLUMN(AG$2)/5)+2,FALSE)*SUMIFS('EPA Data'!$I:$I,'EPA Data'!$D:$D,'Country Selector'!$A$2,'EPA Data'!$J:$J,$B$1,'EPA Data'!$C:$C,AG$2,'EPA Data'!$G:$G,"&gt;="&amp;$A55,'EPA Data'!$G:$G,"&lt;"&amp;$B55)*unit_conv</f>
        <v>0</v>
      </c>
      <c r="AH55">
        <f t="shared" si="36"/>
        <v>0</v>
      </c>
      <c r="AI55">
        <f t="shared" si="36"/>
        <v>0</v>
      </c>
      <c r="AJ55">
        <f t="shared" si="36"/>
        <v>0</v>
      </c>
      <c r="AK55">
        <f t="shared" si="36"/>
        <v>0</v>
      </c>
      <c r="AL55" s="31">
        <f>VLOOKUP($B$1,'Multipliers and Adjustments'!$A$70:$I$86,TRUNC(COLUMN(AL$2)/5)+2,FALSE)*SUMIFS('EPA Data'!$I:$I,'EPA Data'!$D:$D,'Country Selector'!$A$2,'EPA Data'!$J:$J,$B$1,'EPA Data'!$C:$C,AL$2,'EPA Data'!$G:$G,"&gt;="&amp;$A55,'EPA Data'!$G:$G,"&lt;"&amp;$B55)*unit_conv</f>
        <v>0</v>
      </c>
    </row>
    <row r="56" spans="1:38" x14ac:dyDescent="0.45">
      <c r="A56" s="12">
        <f t="shared" si="14"/>
        <v>650</v>
      </c>
      <c r="B56" s="11">
        <f t="shared" si="7"/>
        <v>700</v>
      </c>
      <c r="C56" s="31">
        <f>VLOOKUP($B$1,'Multipliers and Adjustments'!$A$70:$I$86,TRUNC(COLUMN(C$2)/5)+2,FALSE)*SUMIFS('EPA Data'!$I:$I,'EPA Data'!$D:$D,'Country Selector'!$A$2,'EPA Data'!$J:$J,$B$1,'EPA Data'!$C:$C,C$2,'EPA Data'!$G:$G,"&gt;="&amp;$A56,'EPA Data'!$G:$G,"&lt;"&amp;$B56)*unit_conv</f>
        <v>0</v>
      </c>
      <c r="D56">
        <f t="shared" si="30"/>
        <v>0</v>
      </c>
      <c r="E56">
        <f t="shared" si="30"/>
        <v>0</v>
      </c>
      <c r="F56">
        <f t="shared" si="30"/>
        <v>0</v>
      </c>
      <c r="G56">
        <f t="shared" si="30"/>
        <v>0</v>
      </c>
      <c r="H56" s="31">
        <f>VLOOKUP($B$1,'Multipliers and Adjustments'!$A$70:$I$86,TRUNC(COLUMN(H$2)/5)+2,FALSE)*SUMIFS('EPA Data'!$I:$I,'EPA Data'!$D:$D,'Country Selector'!$A$2,'EPA Data'!$J:$J,$B$1,'EPA Data'!$C:$C,H$2,'EPA Data'!$G:$G,"&gt;="&amp;$A56,'EPA Data'!$G:$G,"&lt;"&amp;$B56)*unit_conv</f>
        <v>0</v>
      </c>
      <c r="I56">
        <f t="shared" si="31"/>
        <v>0</v>
      </c>
      <c r="J56">
        <f t="shared" si="31"/>
        <v>0</v>
      </c>
      <c r="K56">
        <f t="shared" si="31"/>
        <v>0</v>
      </c>
      <c r="L56">
        <f t="shared" si="31"/>
        <v>0</v>
      </c>
      <c r="M56" s="31">
        <f>VLOOKUP($B$1,'Multipliers and Adjustments'!$A$70:$I$86,TRUNC(COLUMN(M$2)/5)+2,FALSE)*SUMIFS('EPA Data'!$I:$I,'EPA Data'!$D:$D,'Country Selector'!$A$2,'EPA Data'!$J:$J,$B$1,'EPA Data'!$C:$C,M$2,'EPA Data'!$G:$G,"&gt;="&amp;$A56,'EPA Data'!$G:$G,"&lt;"&amp;$B56)*unit_conv</f>
        <v>0</v>
      </c>
      <c r="N56">
        <f t="shared" si="32"/>
        <v>0</v>
      </c>
      <c r="O56">
        <f t="shared" si="32"/>
        <v>0</v>
      </c>
      <c r="P56">
        <f t="shared" si="32"/>
        <v>0</v>
      </c>
      <c r="Q56">
        <f t="shared" si="32"/>
        <v>0</v>
      </c>
      <c r="R56" s="31">
        <f>VLOOKUP($B$1,'Multipliers and Adjustments'!$A$70:$I$86,TRUNC(COLUMN(R$2)/5)+2,FALSE)*SUMIFS('EPA Data'!$I:$I,'EPA Data'!$D:$D,'Country Selector'!$A$2,'EPA Data'!$J:$J,$B$1,'EPA Data'!$C:$C,R$2,'EPA Data'!$G:$G,"&gt;="&amp;$A56,'EPA Data'!$G:$G,"&lt;"&amp;$B56)*unit_conv</f>
        <v>0</v>
      </c>
      <c r="S56">
        <f t="shared" si="33"/>
        <v>0</v>
      </c>
      <c r="T56">
        <f t="shared" si="33"/>
        <v>0</v>
      </c>
      <c r="U56">
        <f t="shared" si="33"/>
        <v>0</v>
      </c>
      <c r="V56">
        <f t="shared" si="33"/>
        <v>0</v>
      </c>
      <c r="W56" s="31">
        <f>VLOOKUP($B$1,'Multipliers and Adjustments'!$A$70:$I$86,TRUNC(COLUMN(W$2)/5)+2,FALSE)*SUMIFS('EPA Data'!$I:$I,'EPA Data'!$D:$D,'Country Selector'!$A$2,'EPA Data'!$J:$J,$B$1,'EPA Data'!$C:$C,W$2,'EPA Data'!$G:$G,"&gt;="&amp;$A56,'EPA Data'!$G:$G,"&lt;"&amp;$B56)*unit_conv</f>
        <v>0</v>
      </c>
      <c r="X56">
        <f t="shared" si="34"/>
        <v>0</v>
      </c>
      <c r="Y56">
        <f t="shared" si="34"/>
        <v>0</v>
      </c>
      <c r="Z56">
        <f t="shared" si="34"/>
        <v>0</v>
      </c>
      <c r="AA56">
        <f t="shared" si="34"/>
        <v>0</v>
      </c>
      <c r="AB56" s="31">
        <f>VLOOKUP($B$1,'Multipliers and Adjustments'!$A$70:$I$86,TRUNC(COLUMN(AB$2)/5)+2,FALSE)*SUMIFS('EPA Data'!$I:$I,'EPA Data'!$D:$D,'Country Selector'!$A$2,'EPA Data'!$J:$J,$B$1,'EPA Data'!$C:$C,AB$2,'EPA Data'!$G:$G,"&gt;="&amp;$A56,'EPA Data'!$G:$G,"&lt;"&amp;$B56)*unit_conv</f>
        <v>0</v>
      </c>
      <c r="AC56">
        <f t="shared" si="35"/>
        <v>0</v>
      </c>
      <c r="AD56">
        <f t="shared" si="35"/>
        <v>0</v>
      </c>
      <c r="AE56">
        <f t="shared" si="35"/>
        <v>0</v>
      </c>
      <c r="AF56">
        <f t="shared" si="35"/>
        <v>0</v>
      </c>
      <c r="AG56" s="31">
        <f>VLOOKUP($B$1,'Multipliers and Adjustments'!$A$70:$I$86,TRUNC(COLUMN(AG$2)/5)+2,FALSE)*SUMIFS('EPA Data'!$I:$I,'EPA Data'!$D:$D,'Country Selector'!$A$2,'EPA Data'!$J:$J,$B$1,'EPA Data'!$C:$C,AG$2,'EPA Data'!$G:$G,"&gt;="&amp;$A56,'EPA Data'!$G:$G,"&lt;"&amp;$B56)*unit_conv</f>
        <v>0</v>
      </c>
      <c r="AH56">
        <f t="shared" si="36"/>
        <v>0</v>
      </c>
      <c r="AI56">
        <f t="shared" si="36"/>
        <v>0</v>
      </c>
      <c r="AJ56">
        <f t="shared" si="36"/>
        <v>0</v>
      </c>
      <c r="AK56">
        <f t="shared" si="36"/>
        <v>0</v>
      </c>
      <c r="AL56" s="31">
        <f>VLOOKUP($B$1,'Multipliers and Adjustments'!$A$70:$I$86,TRUNC(COLUMN(AL$2)/5)+2,FALSE)*SUMIFS('EPA Data'!$I:$I,'EPA Data'!$D:$D,'Country Selector'!$A$2,'EPA Data'!$J:$J,$B$1,'EPA Data'!$C:$C,AL$2,'EPA Data'!$G:$G,"&gt;="&amp;$A56,'EPA Data'!$G:$G,"&lt;"&amp;$B56)*unit_conv</f>
        <v>0</v>
      </c>
    </row>
    <row r="57" spans="1:38" x14ac:dyDescent="0.45">
      <c r="A57" s="12">
        <f t="shared" si="14"/>
        <v>700</v>
      </c>
      <c r="B57" s="11">
        <f t="shared" si="7"/>
        <v>750</v>
      </c>
      <c r="C57" s="31">
        <f>VLOOKUP($B$1,'Multipliers and Adjustments'!$A$70:$I$86,TRUNC(COLUMN(C$2)/5)+2,FALSE)*SUMIFS('EPA Data'!$I:$I,'EPA Data'!$D:$D,'Country Selector'!$A$2,'EPA Data'!$J:$J,$B$1,'EPA Data'!$C:$C,C$2,'EPA Data'!$G:$G,"&gt;="&amp;$A57,'EPA Data'!$G:$G,"&lt;"&amp;$B57)*unit_conv</f>
        <v>0</v>
      </c>
      <c r="D57">
        <f t="shared" si="30"/>
        <v>0</v>
      </c>
      <c r="E57">
        <f t="shared" si="30"/>
        <v>0</v>
      </c>
      <c r="F57">
        <f t="shared" si="30"/>
        <v>0</v>
      </c>
      <c r="G57">
        <f t="shared" si="30"/>
        <v>0</v>
      </c>
      <c r="H57" s="31">
        <f>VLOOKUP($B$1,'Multipliers and Adjustments'!$A$70:$I$86,TRUNC(COLUMN(H$2)/5)+2,FALSE)*SUMIFS('EPA Data'!$I:$I,'EPA Data'!$D:$D,'Country Selector'!$A$2,'EPA Data'!$J:$J,$B$1,'EPA Data'!$C:$C,H$2,'EPA Data'!$G:$G,"&gt;="&amp;$A57,'EPA Data'!$G:$G,"&lt;"&amp;$B57)*unit_conv</f>
        <v>0</v>
      </c>
      <c r="I57">
        <f t="shared" si="31"/>
        <v>0</v>
      </c>
      <c r="J57">
        <f t="shared" si="31"/>
        <v>0</v>
      </c>
      <c r="K57">
        <f t="shared" si="31"/>
        <v>0</v>
      </c>
      <c r="L57">
        <f t="shared" si="31"/>
        <v>0</v>
      </c>
      <c r="M57" s="31">
        <f>VLOOKUP($B$1,'Multipliers and Adjustments'!$A$70:$I$86,TRUNC(COLUMN(M$2)/5)+2,FALSE)*SUMIFS('EPA Data'!$I:$I,'EPA Data'!$D:$D,'Country Selector'!$A$2,'EPA Data'!$J:$J,$B$1,'EPA Data'!$C:$C,M$2,'EPA Data'!$G:$G,"&gt;="&amp;$A57,'EPA Data'!$G:$G,"&lt;"&amp;$B57)*unit_conv</f>
        <v>0</v>
      </c>
      <c r="N57">
        <f t="shared" si="32"/>
        <v>0</v>
      </c>
      <c r="O57">
        <f t="shared" si="32"/>
        <v>0</v>
      </c>
      <c r="P57">
        <f t="shared" si="32"/>
        <v>0</v>
      </c>
      <c r="Q57">
        <f t="shared" si="32"/>
        <v>0</v>
      </c>
      <c r="R57" s="31">
        <f>VLOOKUP($B$1,'Multipliers and Adjustments'!$A$70:$I$86,TRUNC(COLUMN(R$2)/5)+2,FALSE)*SUMIFS('EPA Data'!$I:$I,'EPA Data'!$D:$D,'Country Selector'!$A$2,'EPA Data'!$J:$J,$B$1,'EPA Data'!$C:$C,R$2,'EPA Data'!$G:$G,"&gt;="&amp;$A57,'EPA Data'!$G:$G,"&lt;"&amp;$B57)*unit_conv</f>
        <v>0</v>
      </c>
      <c r="S57">
        <f t="shared" si="33"/>
        <v>0</v>
      </c>
      <c r="T57">
        <f t="shared" si="33"/>
        <v>0</v>
      </c>
      <c r="U57">
        <f t="shared" si="33"/>
        <v>0</v>
      </c>
      <c r="V57">
        <f t="shared" si="33"/>
        <v>0</v>
      </c>
      <c r="W57" s="31">
        <f>VLOOKUP($B$1,'Multipliers and Adjustments'!$A$70:$I$86,TRUNC(COLUMN(W$2)/5)+2,FALSE)*SUMIFS('EPA Data'!$I:$I,'EPA Data'!$D:$D,'Country Selector'!$A$2,'EPA Data'!$J:$J,$B$1,'EPA Data'!$C:$C,W$2,'EPA Data'!$G:$G,"&gt;="&amp;$A57,'EPA Data'!$G:$G,"&lt;"&amp;$B57)*unit_conv</f>
        <v>0</v>
      </c>
      <c r="X57">
        <f t="shared" si="34"/>
        <v>0</v>
      </c>
      <c r="Y57">
        <f t="shared" si="34"/>
        <v>0</v>
      </c>
      <c r="Z57">
        <f t="shared" si="34"/>
        <v>0</v>
      </c>
      <c r="AA57">
        <f t="shared" si="34"/>
        <v>0</v>
      </c>
      <c r="AB57" s="31">
        <f>VLOOKUP($B$1,'Multipliers and Adjustments'!$A$70:$I$86,TRUNC(COLUMN(AB$2)/5)+2,FALSE)*SUMIFS('EPA Data'!$I:$I,'EPA Data'!$D:$D,'Country Selector'!$A$2,'EPA Data'!$J:$J,$B$1,'EPA Data'!$C:$C,AB$2,'EPA Data'!$G:$G,"&gt;="&amp;$A57,'EPA Data'!$G:$G,"&lt;"&amp;$B57)*unit_conv</f>
        <v>0</v>
      </c>
      <c r="AC57">
        <f t="shared" si="35"/>
        <v>0</v>
      </c>
      <c r="AD57">
        <f t="shared" si="35"/>
        <v>0</v>
      </c>
      <c r="AE57">
        <f t="shared" si="35"/>
        <v>0</v>
      </c>
      <c r="AF57">
        <f t="shared" si="35"/>
        <v>0</v>
      </c>
      <c r="AG57" s="31">
        <f>VLOOKUP($B$1,'Multipliers and Adjustments'!$A$70:$I$86,TRUNC(COLUMN(AG$2)/5)+2,FALSE)*SUMIFS('EPA Data'!$I:$I,'EPA Data'!$D:$D,'Country Selector'!$A$2,'EPA Data'!$J:$J,$B$1,'EPA Data'!$C:$C,AG$2,'EPA Data'!$G:$G,"&gt;="&amp;$A57,'EPA Data'!$G:$G,"&lt;"&amp;$B57)*unit_conv</f>
        <v>0</v>
      </c>
      <c r="AH57">
        <f t="shared" si="36"/>
        <v>0</v>
      </c>
      <c r="AI57">
        <f t="shared" si="36"/>
        <v>0</v>
      </c>
      <c r="AJ57">
        <f t="shared" si="36"/>
        <v>0</v>
      </c>
      <c r="AK57">
        <f t="shared" si="36"/>
        <v>0</v>
      </c>
      <c r="AL57" s="31">
        <f>VLOOKUP($B$1,'Multipliers and Adjustments'!$A$70:$I$86,TRUNC(COLUMN(AL$2)/5)+2,FALSE)*SUMIFS('EPA Data'!$I:$I,'EPA Data'!$D:$D,'Country Selector'!$A$2,'EPA Data'!$J:$J,$B$1,'EPA Data'!$C:$C,AL$2,'EPA Data'!$G:$G,"&gt;="&amp;$A57,'EPA Data'!$G:$G,"&lt;"&amp;$B57)*unit_conv</f>
        <v>0</v>
      </c>
    </row>
    <row r="58" spans="1:38" x14ac:dyDescent="0.45">
      <c r="A58" s="12">
        <f t="shared" si="14"/>
        <v>750</v>
      </c>
      <c r="B58" s="11">
        <f t="shared" si="7"/>
        <v>800</v>
      </c>
      <c r="C58" s="31">
        <f>VLOOKUP($B$1,'Multipliers and Adjustments'!$A$70:$I$86,TRUNC(COLUMN(C$2)/5)+2,FALSE)*SUMIFS('EPA Data'!$I:$I,'EPA Data'!$D:$D,'Country Selector'!$A$2,'EPA Data'!$J:$J,$B$1,'EPA Data'!$C:$C,C$2,'EPA Data'!$G:$G,"&gt;="&amp;$A58,'EPA Data'!$G:$G,"&lt;"&amp;$B58)*unit_conv</f>
        <v>0</v>
      </c>
      <c r="D58">
        <f t="shared" si="30"/>
        <v>0</v>
      </c>
      <c r="E58">
        <f t="shared" si="30"/>
        <v>0</v>
      </c>
      <c r="F58">
        <f t="shared" si="30"/>
        <v>0</v>
      </c>
      <c r="G58">
        <f t="shared" si="30"/>
        <v>0</v>
      </c>
      <c r="H58" s="31">
        <f>VLOOKUP($B$1,'Multipliers and Adjustments'!$A$70:$I$86,TRUNC(COLUMN(H$2)/5)+2,FALSE)*SUMIFS('EPA Data'!$I:$I,'EPA Data'!$D:$D,'Country Selector'!$A$2,'EPA Data'!$J:$J,$B$1,'EPA Data'!$C:$C,H$2,'EPA Data'!$G:$G,"&gt;="&amp;$A58,'EPA Data'!$G:$G,"&lt;"&amp;$B58)*unit_conv</f>
        <v>0</v>
      </c>
      <c r="I58">
        <f t="shared" si="31"/>
        <v>0</v>
      </c>
      <c r="J58">
        <f t="shared" si="31"/>
        <v>0</v>
      </c>
      <c r="K58">
        <f t="shared" si="31"/>
        <v>0</v>
      </c>
      <c r="L58">
        <f t="shared" si="31"/>
        <v>0</v>
      </c>
      <c r="M58" s="31">
        <f>VLOOKUP($B$1,'Multipliers and Adjustments'!$A$70:$I$86,TRUNC(COLUMN(M$2)/5)+2,FALSE)*SUMIFS('EPA Data'!$I:$I,'EPA Data'!$D:$D,'Country Selector'!$A$2,'EPA Data'!$J:$J,$B$1,'EPA Data'!$C:$C,M$2,'EPA Data'!$G:$G,"&gt;="&amp;$A58,'EPA Data'!$G:$G,"&lt;"&amp;$B58)*unit_conv</f>
        <v>0</v>
      </c>
      <c r="N58">
        <f t="shared" si="32"/>
        <v>0</v>
      </c>
      <c r="O58">
        <f t="shared" si="32"/>
        <v>0</v>
      </c>
      <c r="P58">
        <f t="shared" si="32"/>
        <v>0</v>
      </c>
      <c r="Q58">
        <f t="shared" si="32"/>
        <v>0</v>
      </c>
      <c r="R58" s="31">
        <f>VLOOKUP($B$1,'Multipliers and Adjustments'!$A$70:$I$86,TRUNC(COLUMN(R$2)/5)+2,FALSE)*SUMIFS('EPA Data'!$I:$I,'EPA Data'!$D:$D,'Country Selector'!$A$2,'EPA Data'!$J:$J,$B$1,'EPA Data'!$C:$C,R$2,'EPA Data'!$G:$G,"&gt;="&amp;$A58,'EPA Data'!$G:$G,"&lt;"&amp;$B58)*unit_conv</f>
        <v>0</v>
      </c>
      <c r="S58">
        <f t="shared" si="33"/>
        <v>0</v>
      </c>
      <c r="T58">
        <f t="shared" si="33"/>
        <v>0</v>
      </c>
      <c r="U58">
        <f t="shared" si="33"/>
        <v>0</v>
      </c>
      <c r="V58">
        <f t="shared" si="33"/>
        <v>0</v>
      </c>
      <c r="W58" s="31">
        <f>VLOOKUP($B$1,'Multipliers and Adjustments'!$A$70:$I$86,TRUNC(COLUMN(W$2)/5)+2,FALSE)*SUMIFS('EPA Data'!$I:$I,'EPA Data'!$D:$D,'Country Selector'!$A$2,'EPA Data'!$J:$J,$B$1,'EPA Data'!$C:$C,W$2,'EPA Data'!$G:$G,"&gt;="&amp;$A58,'EPA Data'!$G:$G,"&lt;"&amp;$B58)*unit_conv</f>
        <v>0</v>
      </c>
      <c r="X58">
        <f t="shared" si="34"/>
        <v>0</v>
      </c>
      <c r="Y58">
        <f t="shared" si="34"/>
        <v>0</v>
      </c>
      <c r="Z58">
        <f t="shared" si="34"/>
        <v>0</v>
      </c>
      <c r="AA58">
        <f t="shared" si="34"/>
        <v>0</v>
      </c>
      <c r="AB58" s="31">
        <f>VLOOKUP($B$1,'Multipliers and Adjustments'!$A$70:$I$86,TRUNC(COLUMN(AB$2)/5)+2,FALSE)*SUMIFS('EPA Data'!$I:$I,'EPA Data'!$D:$D,'Country Selector'!$A$2,'EPA Data'!$J:$J,$B$1,'EPA Data'!$C:$C,AB$2,'EPA Data'!$G:$G,"&gt;="&amp;$A58,'EPA Data'!$G:$G,"&lt;"&amp;$B58)*unit_conv</f>
        <v>0</v>
      </c>
      <c r="AC58">
        <f t="shared" si="35"/>
        <v>0</v>
      </c>
      <c r="AD58">
        <f t="shared" si="35"/>
        <v>0</v>
      </c>
      <c r="AE58">
        <f t="shared" si="35"/>
        <v>0</v>
      </c>
      <c r="AF58">
        <f t="shared" si="35"/>
        <v>0</v>
      </c>
      <c r="AG58" s="31">
        <f>VLOOKUP($B$1,'Multipliers and Adjustments'!$A$70:$I$86,TRUNC(COLUMN(AG$2)/5)+2,FALSE)*SUMIFS('EPA Data'!$I:$I,'EPA Data'!$D:$D,'Country Selector'!$A$2,'EPA Data'!$J:$J,$B$1,'EPA Data'!$C:$C,AG$2,'EPA Data'!$G:$G,"&gt;="&amp;$A58,'EPA Data'!$G:$G,"&lt;"&amp;$B58)*unit_conv</f>
        <v>0</v>
      </c>
      <c r="AH58">
        <f t="shared" si="36"/>
        <v>0</v>
      </c>
      <c r="AI58">
        <f t="shared" si="36"/>
        <v>0</v>
      </c>
      <c r="AJ58">
        <f t="shared" si="36"/>
        <v>0</v>
      </c>
      <c r="AK58">
        <f t="shared" si="36"/>
        <v>0</v>
      </c>
      <c r="AL58" s="31">
        <f>VLOOKUP($B$1,'Multipliers and Adjustments'!$A$70:$I$86,TRUNC(COLUMN(AL$2)/5)+2,FALSE)*SUMIFS('EPA Data'!$I:$I,'EPA Data'!$D:$D,'Country Selector'!$A$2,'EPA Data'!$J:$J,$B$1,'EPA Data'!$C:$C,AL$2,'EPA Data'!$G:$G,"&gt;="&amp;$A58,'EPA Data'!$G:$G,"&lt;"&amp;$B58)*unit_conv</f>
        <v>0</v>
      </c>
    </row>
    <row r="59" spans="1:38" x14ac:dyDescent="0.45">
      <c r="A59" s="12">
        <f t="shared" si="14"/>
        <v>800</v>
      </c>
      <c r="B59" s="11">
        <f t="shared" si="7"/>
        <v>850</v>
      </c>
      <c r="C59" s="31">
        <f>VLOOKUP($B$1,'Multipliers and Adjustments'!$A$70:$I$86,TRUNC(COLUMN(C$2)/5)+2,FALSE)*SUMIFS('EPA Data'!$I:$I,'EPA Data'!$D:$D,'Country Selector'!$A$2,'EPA Data'!$J:$J,$B$1,'EPA Data'!$C:$C,C$2,'EPA Data'!$G:$G,"&gt;="&amp;$A59,'EPA Data'!$G:$G,"&lt;"&amp;$B59)*unit_conv</f>
        <v>0</v>
      </c>
      <c r="D59">
        <f t="shared" si="30"/>
        <v>0</v>
      </c>
      <c r="E59">
        <f t="shared" si="30"/>
        <v>0</v>
      </c>
      <c r="F59">
        <f t="shared" si="30"/>
        <v>0</v>
      </c>
      <c r="G59">
        <f t="shared" si="30"/>
        <v>0</v>
      </c>
      <c r="H59" s="31">
        <f>VLOOKUP($B$1,'Multipliers and Adjustments'!$A$70:$I$86,TRUNC(COLUMN(H$2)/5)+2,FALSE)*SUMIFS('EPA Data'!$I:$I,'EPA Data'!$D:$D,'Country Selector'!$A$2,'EPA Data'!$J:$J,$B$1,'EPA Data'!$C:$C,H$2,'EPA Data'!$G:$G,"&gt;="&amp;$A59,'EPA Data'!$G:$G,"&lt;"&amp;$B59)*unit_conv</f>
        <v>0</v>
      </c>
      <c r="I59">
        <f t="shared" si="31"/>
        <v>0</v>
      </c>
      <c r="J59">
        <f t="shared" si="31"/>
        <v>0</v>
      </c>
      <c r="K59">
        <f t="shared" si="31"/>
        <v>0</v>
      </c>
      <c r="L59">
        <f t="shared" si="31"/>
        <v>0</v>
      </c>
      <c r="M59" s="31">
        <f>VLOOKUP($B$1,'Multipliers and Adjustments'!$A$70:$I$86,TRUNC(COLUMN(M$2)/5)+2,FALSE)*SUMIFS('EPA Data'!$I:$I,'EPA Data'!$D:$D,'Country Selector'!$A$2,'EPA Data'!$J:$J,$B$1,'EPA Data'!$C:$C,M$2,'EPA Data'!$G:$G,"&gt;="&amp;$A59,'EPA Data'!$G:$G,"&lt;"&amp;$B59)*unit_conv</f>
        <v>0</v>
      </c>
      <c r="N59">
        <f t="shared" si="32"/>
        <v>0</v>
      </c>
      <c r="O59">
        <f t="shared" si="32"/>
        <v>0</v>
      </c>
      <c r="P59">
        <f t="shared" si="32"/>
        <v>0</v>
      </c>
      <c r="Q59">
        <f t="shared" si="32"/>
        <v>0</v>
      </c>
      <c r="R59" s="31">
        <f>VLOOKUP($B$1,'Multipliers and Adjustments'!$A$70:$I$86,TRUNC(COLUMN(R$2)/5)+2,FALSE)*SUMIFS('EPA Data'!$I:$I,'EPA Data'!$D:$D,'Country Selector'!$A$2,'EPA Data'!$J:$J,$B$1,'EPA Data'!$C:$C,R$2,'EPA Data'!$G:$G,"&gt;="&amp;$A59,'EPA Data'!$G:$G,"&lt;"&amp;$B59)*unit_conv</f>
        <v>0</v>
      </c>
      <c r="S59">
        <f t="shared" si="33"/>
        <v>0</v>
      </c>
      <c r="T59">
        <f t="shared" si="33"/>
        <v>0</v>
      </c>
      <c r="U59">
        <f t="shared" si="33"/>
        <v>0</v>
      </c>
      <c r="V59">
        <f t="shared" si="33"/>
        <v>0</v>
      </c>
      <c r="W59" s="31">
        <f>VLOOKUP($B$1,'Multipliers and Adjustments'!$A$70:$I$86,TRUNC(COLUMN(W$2)/5)+2,FALSE)*SUMIFS('EPA Data'!$I:$I,'EPA Data'!$D:$D,'Country Selector'!$A$2,'EPA Data'!$J:$J,$B$1,'EPA Data'!$C:$C,W$2,'EPA Data'!$G:$G,"&gt;="&amp;$A59,'EPA Data'!$G:$G,"&lt;"&amp;$B59)*unit_conv</f>
        <v>0</v>
      </c>
      <c r="X59">
        <f t="shared" si="34"/>
        <v>0</v>
      </c>
      <c r="Y59">
        <f t="shared" si="34"/>
        <v>0</v>
      </c>
      <c r="Z59">
        <f t="shared" si="34"/>
        <v>0</v>
      </c>
      <c r="AA59">
        <f t="shared" si="34"/>
        <v>0</v>
      </c>
      <c r="AB59" s="31">
        <f>VLOOKUP($B$1,'Multipliers and Adjustments'!$A$70:$I$86,TRUNC(COLUMN(AB$2)/5)+2,FALSE)*SUMIFS('EPA Data'!$I:$I,'EPA Data'!$D:$D,'Country Selector'!$A$2,'EPA Data'!$J:$J,$B$1,'EPA Data'!$C:$C,AB$2,'EPA Data'!$G:$G,"&gt;="&amp;$A59,'EPA Data'!$G:$G,"&lt;"&amp;$B59)*unit_conv</f>
        <v>0</v>
      </c>
      <c r="AC59">
        <f t="shared" si="35"/>
        <v>0</v>
      </c>
      <c r="AD59">
        <f t="shared" si="35"/>
        <v>0</v>
      </c>
      <c r="AE59">
        <f t="shared" si="35"/>
        <v>0</v>
      </c>
      <c r="AF59">
        <f t="shared" si="35"/>
        <v>0</v>
      </c>
      <c r="AG59" s="31">
        <f>VLOOKUP($B$1,'Multipliers and Adjustments'!$A$70:$I$86,TRUNC(COLUMN(AG$2)/5)+2,FALSE)*SUMIFS('EPA Data'!$I:$I,'EPA Data'!$D:$D,'Country Selector'!$A$2,'EPA Data'!$J:$J,$B$1,'EPA Data'!$C:$C,AG$2,'EPA Data'!$G:$G,"&gt;="&amp;$A59,'EPA Data'!$G:$G,"&lt;"&amp;$B59)*unit_conv</f>
        <v>0</v>
      </c>
      <c r="AH59">
        <f t="shared" si="36"/>
        <v>0</v>
      </c>
      <c r="AI59">
        <f t="shared" si="36"/>
        <v>0</v>
      </c>
      <c r="AJ59">
        <f t="shared" si="36"/>
        <v>0</v>
      </c>
      <c r="AK59">
        <f t="shared" si="36"/>
        <v>0</v>
      </c>
      <c r="AL59" s="31">
        <f>VLOOKUP($B$1,'Multipliers and Adjustments'!$A$70:$I$86,TRUNC(COLUMN(AL$2)/5)+2,FALSE)*SUMIFS('EPA Data'!$I:$I,'EPA Data'!$D:$D,'Country Selector'!$A$2,'EPA Data'!$J:$J,$B$1,'EPA Data'!$C:$C,AL$2,'EPA Data'!$G:$G,"&gt;="&amp;$A59,'EPA Data'!$G:$G,"&lt;"&amp;$B59)*unit_conv</f>
        <v>0</v>
      </c>
    </row>
    <row r="60" spans="1:38" x14ac:dyDescent="0.45">
      <c r="A60" s="12">
        <f t="shared" si="14"/>
        <v>850</v>
      </c>
      <c r="B60" s="11">
        <f t="shared" si="7"/>
        <v>900</v>
      </c>
      <c r="C60" s="31">
        <f>VLOOKUP($B$1,'Multipliers and Adjustments'!$A$70:$I$86,TRUNC(COLUMN(C$2)/5)+2,FALSE)*SUMIFS('EPA Data'!$I:$I,'EPA Data'!$D:$D,'Country Selector'!$A$2,'EPA Data'!$J:$J,$B$1,'EPA Data'!$C:$C,C$2,'EPA Data'!$G:$G,"&gt;="&amp;$A60,'EPA Data'!$G:$G,"&lt;"&amp;$B60)*unit_conv</f>
        <v>0</v>
      </c>
      <c r="D60">
        <f t="shared" si="30"/>
        <v>0</v>
      </c>
      <c r="E60">
        <f t="shared" si="30"/>
        <v>0</v>
      </c>
      <c r="F60">
        <f t="shared" si="30"/>
        <v>0</v>
      </c>
      <c r="G60">
        <f t="shared" si="30"/>
        <v>0</v>
      </c>
      <c r="H60" s="31">
        <f>VLOOKUP($B$1,'Multipliers and Adjustments'!$A$70:$I$86,TRUNC(COLUMN(H$2)/5)+2,FALSE)*SUMIFS('EPA Data'!$I:$I,'EPA Data'!$D:$D,'Country Selector'!$A$2,'EPA Data'!$J:$J,$B$1,'EPA Data'!$C:$C,H$2,'EPA Data'!$G:$G,"&gt;="&amp;$A60,'EPA Data'!$G:$G,"&lt;"&amp;$B60)*unit_conv</f>
        <v>0</v>
      </c>
      <c r="I60">
        <f t="shared" si="31"/>
        <v>0</v>
      </c>
      <c r="J60">
        <f t="shared" si="31"/>
        <v>0</v>
      </c>
      <c r="K60">
        <f t="shared" si="31"/>
        <v>0</v>
      </c>
      <c r="L60">
        <f t="shared" si="31"/>
        <v>0</v>
      </c>
      <c r="M60" s="31">
        <f>VLOOKUP($B$1,'Multipliers and Adjustments'!$A$70:$I$86,TRUNC(COLUMN(M$2)/5)+2,FALSE)*SUMIFS('EPA Data'!$I:$I,'EPA Data'!$D:$D,'Country Selector'!$A$2,'EPA Data'!$J:$J,$B$1,'EPA Data'!$C:$C,M$2,'EPA Data'!$G:$G,"&gt;="&amp;$A60,'EPA Data'!$G:$G,"&lt;"&amp;$B60)*unit_conv</f>
        <v>0</v>
      </c>
      <c r="N60">
        <f t="shared" si="32"/>
        <v>0</v>
      </c>
      <c r="O60">
        <f t="shared" si="32"/>
        <v>0</v>
      </c>
      <c r="P60">
        <f t="shared" si="32"/>
        <v>0</v>
      </c>
      <c r="Q60">
        <f t="shared" si="32"/>
        <v>0</v>
      </c>
      <c r="R60" s="31">
        <f>VLOOKUP($B$1,'Multipliers and Adjustments'!$A$70:$I$86,TRUNC(COLUMN(R$2)/5)+2,FALSE)*SUMIFS('EPA Data'!$I:$I,'EPA Data'!$D:$D,'Country Selector'!$A$2,'EPA Data'!$J:$J,$B$1,'EPA Data'!$C:$C,R$2,'EPA Data'!$G:$G,"&gt;="&amp;$A60,'EPA Data'!$G:$G,"&lt;"&amp;$B60)*unit_conv</f>
        <v>0</v>
      </c>
      <c r="S60">
        <f t="shared" si="33"/>
        <v>0</v>
      </c>
      <c r="T60">
        <f t="shared" si="33"/>
        <v>0</v>
      </c>
      <c r="U60">
        <f t="shared" si="33"/>
        <v>0</v>
      </c>
      <c r="V60">
        <f t="shared" si="33"/>
        <v>0</v>
      </c>
      <c r="W60" s="31">
        <f>VLOOKUP($B$1,'Multipliers and Adjustments'!$A$70:$I$86,TRUNC(COLUMN(W$2)/5)+2,FALSE)*SUMIFS('EPA Data'!$I:$I,'EPA Data'!$D:$D,'Country Selector'!$A$2,'EPA Data'!$J:$J,$B$1,'EPA Data'!$C:$C,W$2,'EPA Data'!$G:$G,"&gt;="&amp;$A60,'EPA Data'!$G:$G,"&lt;"&amp;$B60)*unit_conv</f>
        <v>0</v>
      </c>
      <c r="X60">
        <f t="shared" si="34"/>
        <v>0</v>
      </c>
      <c r="Y60">
        <f t="shared" si="34"/>
        <v>0</v>
      </c>
      <c r="Z60">
        <f t="shared" si="34"/>
        <v>0</v>
      </c>
      <c r="AA60">
        <f t="shared" si="34"/>
        <v>0</v>
      </c>
      <c r="AB60" s="31">
        <f>VLOOKUP($B$1,'Multipliers and Adjustments'!$A$70:$I$86,TRUNC(COLUMN(AB$2)/5)+2,FALSE)*SUMIFS('EPA Data'!$I:$I,'EPA Data'!$D:$D,'Country Selector'!$A$2,'EPA Data'!$J:$J,$B$1,'EPA Data'!$C:$C,AB$2,'EPA Data'!$G:$G,"&gt;="&amp;$A60,'EPA Data'!$G:$G,"&lt;"&amp;$B60)*unit_conv</f>
        <v>0</v>
      </c>
      <c r="AC60">
        <f t="shared" si="35"/>
        <v>0</v>
      </c>
      <c r="AD60">
        <f t="shared" si="35"/>
        <v>0</v>
      </c>
      <c r="AE60">
        <f t="shared" si="35"/>
        <v>0</v>
      </c>
      <c r="AF60">
        <f t="shared" si="35"/>
        <v>0</v>
      </c>
      <c r="AG60" s="31">
        <f>VLOOKUP($B$1,'Multipliers and Adjustments'!$A$70:$I$86,TRUNC(COLUMN(AG$2)/5)+2,FALSE)*SUMIFS('EPA Data'!$I:$I,'EPA Data'!$D:$D,'Country Selector'!$A$2,'EPA Data'!$J:$J,$B$1,'EPA Data'!$C:$C,AG$2,'EPA Data'!$G:$G,"&gt;="&amp;$A60,'EPA Data'!$G:$G,"&lt;"&amp;$B60)*unit_conv</f>
        <v>0</v>
      </c>
      <c r="AH60">
        <f t="shared" si="36"/>
        <v>0</v>
      </c>
      <c r="AI60">
        <f t="shared" si="36"/>
        <v>0</v>
      </c>
      <c r="AJ60">
        <f t="shared" si="36"/>
        <v>0</v>
      </c>
      <c r="AK60">
        <f t="shared" si="36"/>
        <v>0</v>
      </c>
      <c r="AL60" s="31">
        <f>VLOOKUP($B$1,'Multipliers and Adjustments'!$A$70:$I$86,TRUNC(COLUMN(AL$2)/5)+2,FALSE)*SUMIFS('EPA Data'!$I:$I,'EPA Data'!$D:$D,'Country Selector'!$A$2,'EPA Data'!$J:$J,$B$1,'EPA Data'!$C:$C,AL$2,'EPA Data'!$G:$G,"&gt;="&amp;$A60,'EPA Data'!$G:$G,"&lt;"&amp;$B60)*unit_conv</f>
        <v>0</v>
      </c>
    </row>
    <row r="61" spans="1:38" x14ac:dyDescent="0.45">
      <c r="A61" s="12">
        <f t="shared" si="14"/>
        <v>900</v>
      </c>
      <c r="B61" s="11">
        <f t="shared" si="7"/>
        <v>950</v>
      </c>
      <c r="C61" s="31">
        <f>VLOOKUP($B$1,'Multipliers and Adjustments'!$A$70:$I$86,TRUNC(COLUMN(C$2)/5)+2,FALSE)*SUMIFS('EPA Data'!$I:$I,'EPA Data'!$D:$D,'Country Selector'!$A$2,'EPA Data'!$J:$J,$B$1,'EPA Data'!$C:$C,C$2,'EPA Data'!$G:$G,"&gt;="&amp;$A61,'EPA Data'!$G:$G,"&lt;"&amp;$B61)*unit_conv</f>
        <v>0</v>
      </c>
      <c r="D61">
        <f t="shared" si="30"/>
        <v>0</v>
      </c>
      <c r="E61">
        <f t="shared" si="30"/>
        <v>0</v>
      </c>
      <c r="F61">
        <f t="shared" si="30"/>
        <v>0</v>
      </c>
      <c r="G61">
        <f t="shared" si="30"/>
        <v>0</v>
      </c>
      <c r="H61" s="31">
        <f>VLOOKUP($B$1,'Multipliers and Adjustments'!$A$70:$I$86,TRUNC(COLUMN(H$2)/5)+2,FALSE)*SUMIFS('EPA Data'!$I:$I,'EPA Data'!$D:$D,'Country Selector'!$A$2,'EPA Data'!$J:$J,$B$1,'EPA Data'!$C:$C,H$2,'EPA Data'!$G:$G,"&gt;="&amp;$A61,'EPA Data'!$G:$G,"&lt;"&amp;$B61)*unit_conv</f>
        <v>0</v>
      </c>
      <c r="I61">
        <f t="shared" si="31"/>
        <v>0</v>
      </c>
      <c r="J61">
        <f t="shared" si="31"/>
        <v>0</v>
      </c>
      <c r="K61">
        <f t="shared" si="31"/>
        <v>0</v>
      </c>
      <c r="L61">
        <f t="shared" si="31"/>
        <v>0</v>
      </c>
      <c r="M61" s="31">
        <f>VLOOKUP($B$1,'Multipliers and Adjustments'!$A$70:$I$86,TRUNC(COLUMN(M$2)/5)+2,FALSE)*SUMIFS('EPA Data'!$I:$I,'EPA Data'!$D:$D,'Country Selector'!$A$2,'EPA Data'!$J:$J,$B$1,'EPA Data'!$C:$C,M$2,'EPA Data'!$G:$G,"&gt;="&amp;$A61,'EPA Data'!$G:$G,"&lt;"&amp;$B61)*unit_conv</f>
        <v>0</v>
      </c>
      <c r="N61">
        <f t="shared" si="32"/>
        <v>0</v>
      </c>
      <c r="O61">
        <f t="shared" si="32"/>
        <v>0</v>
      </c>
      <c r="P61">
        <f t="shared" si="32"/>
        <v>0</v>
      </c>
      <c r="Q61">
        <f t="shared" si="32"/>
        <v>0</v>
      </c>
      <c r="R61" s="31">
        <f>VLOOKUP($B$1,'Multipliers and Adjustments'!$A$70:$I$86,TRUNC(COLUMN(R$2)/5)+2,FALSE)*SUMIFS('EPA Data'!$I:$I,'EPA Data'!$D:$D,'Country Selector'!$A$2,'EPA Data'!$J:$J,$B$1,'EPA Data'!$C:$C,R$2,'EPA Data'!$G:$G,"&gt;="&amp;$A61,'EPA Data'!$G:$G,"&lt;"&amp;$B61)*unit_conv</f>
        <v>0</v>
      </c>
      <c r="S61">
        <f t="shared" si="33"/>
        <v>0</v>
      </c>
      <c r="T61">
        <f t="shared" si="33"/>
        <v>0</v>
      </c>
      <c r="U61">
        <f t="shared" si="33"/>
        <v>0</v>
      </c>
      <c r="V61">
        <f t="shared" si="33"/>
        <v>0</v>
      </c>
      <c r="W61" s="31">
        <f>VLOOKUP($B$1,'Multipliers and Adjustments'!$A$70:$I$86,TRUNC(COLUMN(W$2)/5)+2,FALSE)*SUMIFS('EPA Data'!$I:$I,'EPA Data'!$D:$D,'Country Selector'!$A$2,'EPA Data'!$J:$J,$B$1,'EPA Data'!$C:$C,W$2,'EPA Data'!$G:$G,"&gt;="&amp;$A61,'EPA Data'!$G:$G,"&lt;"&amp;$B61)*unit_conv</f>
        <v>0</v>
      </c>
      <c r="X61">
        <f t="shared" si="34"/>
        <v>0</v>
      </c>
      <c r="Y61">
        <f t="shared" si="34"/>
        <v>0</v>
      </c>
      <c r="Z61">
        <f t="shared" si="34"/>
        <v>0</v>
      </c>
      <c r="AA61">
        <f t="shared" si="34"/>
        <v>0</v>
      </c>
      <c r="AB61" s="31">
        <f>VLOOKUP($B$1,'Multipliers and Adjustments'!$A$70:$I$86,TRUNC(COLUMN(AB$2)/5)+2,FALSE)*SUMIFS('EPA Data'!$I:$I,'EPA Data'!$D:$D,'Country Selector'!$A$2,'EPA Data'!$J:$J,$B$1,'EPA Data'!$C:$C,AB$2,'EPA Data'!$G:$G,"&gt;="&amp;$A61,'EPA Data'!$G:$G,"&lt;"&amp;$B61)*unit_conv</f>
        <v>0</v>
      </c>
      <c r="AC61">
        <f t="shared" si="35"/>
        <v>0</v>
      </c>
      <c r="AD61">
        <f t="shared" si="35"/>
        <v>0</v>
      </c>
      <c r="AE61">
        <f t="shared" si="35"/>
        <v>0</v>
      </c>
      <c r="AF61">
        <f t="shared" si="35"/>
        <v>0</v>
      </c>
      <c r="AG61" s="31">
        <f>VLOOKUP($B$1,'Multipliers and Adjustments'!$A$70:$I$86,TRUNC(COLUMN(AG$2)/5)+2,FALSE)*SUMIFS('EPA Data'!$I:$I,'EPA Data'!$D:$D,'Country Selector'!$A$2,'EPA Data'!$J:$J,$B$1,'EPA Data'!$C:$C,AG$2,'EPA Data'!$G:$G,"&gt;="&amp;$A61,'EPA Data'!$G:$G,"&lt;"&amp;$B61)*unit_conv</f>
        <v>0</v>
      </c>
      <c r="AH61">
        <f t="shared" si="36"/>
        <v>0</v>
      </c>
      <c r="AI61">
        <f t="shared" si="36"/>
        <v>0</v>
      </c>
      <c r="AJ61">
        <f t="shared" si="36"/>
        <v>0</v>
      </c>
      <c r="AK61">
        <f t="shared" si="36"/>
        <v>0</v>
      </c>
      <c r="AL61" s="31">
        <f>VLOOKUP($B$1,'Multipliers and Adjustments'!$A$70:$I$86,TRUNC(COLUMN(AL$2)/5)+2,FALSE)*SUMIFS('EPA Data'!$I:$I,'EPA Data'!$D:$D,'Country Selector'!$A$2,'EPA Data'!$J:$J,$B$1,'EPA Data'!$C:$C,AL$2,'EPA Data'!$G:$G,"&gt;="&amp;$A61,'EPA Data'!$G:$G,"&lt;"&amp;$B61)*unit_conv</f>
        <v>0</v>
      </c>
    </row>
    <row r="62" spans="1:38" x14ac:dyDescent="0.45">
      <c r="A62" s="12">
        <f t="shared" si="14"/>
        <v>950</v>
      </c>
      <c r="B62" s="11">
        <f t="shared" si="7"/>
        <v>1000</v>
      </c>
      <c r="C62" s="31">
        <f>VLOOKUP($B$1,'Multipliers and Adjustments'!$A$70:$I$86,TRUNC(COLUMN(C$2)/5)+2,FALSE)*SUMIFS('EPA Data'!$I:$I,'EPA Data'!$D:$D,'Country Selector'!$A$2,'EPA Data'!$J:$J,$B$1,'EPA Data'!$C:$C,C$2,'EPA Data'!$G:$G,"&gt;="&amp;$A62,'EPA Data'!$G:$G,"&lt;"&amp;$B62)*unit_conv</f>
        <v>0</v>
      </c>
      <c r="D62">
        <f t="shared" si="30"/>
        <v>0</v>
      </c>
      <c r="E62">
        <f t="shared" si="30"/>
        <v>0</v>
      </c>
      <c r="F62">
        <f t="shared" si="30"/>
        <v>0</v>
      </c>
      <c r="G62">
        <f t="shared" si="30"/>
        <v>0</v>
      </c>
      <c r="H62" s="31">
        <f>VLOOKUP($B$1,'Multipliers and Adjustments'!$A$70:$I$86,TRUNC(COLUMN(H$2)/5)+2,FALSE)*SUMIFS('EPA Data'!$I:$I,'EPA Data'!$D:$D,'Country Selector'!$A$2,'EPA Data'!$J:$J,$B$1,'EPA Data'!$C:$C,H$2,'EPA Data'!$G:$G,"&gt;="&amp;$A62,'EPA Data'!$G:$G,"&lt;"&amp;$B62)*unit_conv</f>
        <v>0</v>
      </c>
      <c r="I62">
        <f t="shared" si="31"/>
        <v>0</v>
      </c>
      <c r="J62">
        <f t="shared" si="31"/>
        <v>0</v>
      </c>
      <c r="K62">
        <f t="shared" si="31"/>
        <v>0</v>
      </c>
      <c r="L62">
        <f t="shared" si="31"/>
        <v>0</v>
      </c>
      <c r="M62" s="31">
        <f>VLOOKUP($B$1,'Multipliers and Adjustments'!$A$70:$I$86,TRUNC(COLUMN(M$2)/5)+2,FALSE)*SUMIFS('EPA Data'!$I:$I,'EPA Data'!$D:$D,'Country Selector'!$A$2,'EPA Data'!$J:$J,$B$1,'EPA Data'!$C:$C,M$2,'EPA Data'!$G:$G,"&gt;="&amp;$A62,'EPA Data'!$G:$G,"&lt;"&amp;$B62)*unit_conv</f>
        <v>0</v>
      </c>
      <c r="N62">
        <f t="shared" si="32"/>
        <v>0</v>
      </c>
      <c r="O62">
        <f t="shared" si="32"/>
        <v>0</v>
      </c>
      <c r="P62">
        <f t="shared" si="32"/>
        <v>0</v>
      </c>
      <c r="Q62">
        <f t="shared" si="32"/>
        <v>0</v>
      </c>
      <c r="R62" s="31">
        <f>VLOOKUP($B$1,'Multipliers and Adjustments'!$A$70:$I$86,TRUNC(COLUMN(R$2)/5)+2,FALSE)*SUMIFS('EPA Data'!$I:$I,'EPA Data'!$D:$D,'Country Selector'!$A$2,'EPA Data'!$J:$J,$B$1,'EPA Data'!$C:$C,R$2,'EPA Data'!$G:$G,"&gt;="&amp;$A62,'EPA Data'!$G:$G,"&lt;"&amp;$B62)*unit_conv</f>
        <v>0</v>
      </c>
      <c r="S62">
        <f t="shared" si="33"/>
        <v>0</v>
      </c>
      <c r="T62">
        <f t="shared" si="33"/>
        <v>0</v>
      </c>
      <c r="U62">
        <f t="shared" si="33"/>
        <v>0</v>
      </c>
      <c r="V62">
        <f t="shared" si="33"/>
        <v>0</v>
      </c>
      <c r="W62" s="31">
        <f>VLOOKUP($B$1,'Multipliers and Adjustments'!$A$70:$I$86,TRUNC(COLUMN(W$2)/5)+2,FALSE)*SUMIFS('EPA Data'!$I:$I,'EPA Data'!$D:$D,'Country Selector'!$A$2,'EPA Data'!$J:$J,$B$1,'EPA Data'!$C:$C,W$2,'EPA Data'!$G:$G,"&gt;="&amp;$A62,'EPA Data'!$G:$G,"&lt;"&amp;$B62)*unit_conv</f>
        <v>0</v>
      </c>
      <c r="X62">
        <f t="shared" si="34"/>
        <v>0</v>
      </c>
      <c r="Y62">
        <f t="shared" si="34"/>
        <v>0</v>
      </c>
      <c r="Z62">
        <f t="shared" si="34"/>
        <v>0</v>
      </c>
      <c r="AA62">
        <f t="shared" si="34"/>
        <v>0</v>
      </c>
      <c r="AB62" s="31">
        <f>VLOOKUP($B$1,'Multipliers and Adjustments'!$A$70:$I$86,TRUNC(COLUMN(AB$2)/5)+2,FALSE)*SUMIFS('EPA Data'!$I:$I,'EPA Data'!$D:$D,'Country Selector'!$A$2,'EPA Data'!$J:$J,$B$1,'EPA Data'!$C:$C,AB$2,'EPA Data'!$G:$G,"&gt;="&amp;$A62,'EPA Data'!$G:$G,"&lt;"&amp;$B62)*unit_conv</f>
        <v>0</v>
      </c>
      <c r="AC62">
        <f t="shared" si="35"/>
        <v>0</v>
      </c>
      <c r="AD62">
        <f t="shared" si="35"/>
        <v>0</v>
      </c>
      <c r="AE62">
        <f t="shared" si="35"/>
        <v>0</v>
      </c>
      <c r="AF62">
        <f t="shared" si="35"/>
        <v>0</v>
      </c>
      <c r="AG62" s="31">
        <f>VLOOKUP($B$1,'Multipliers and Adjustments'!$A$70:$I$86,TRUNC(COLUMN(AG$2)/5)+2,FALSE)*SUMIFS('EPA Data'!$I:$I,'EPA Data'!$D:$D,'Country Selector'!$A$2,'EPA Data'!$J:$J,$B$1,'EPA Data'!$C:$C,AG$2,'EPA Data'!$G:$G,"&gt;="&amp;$A62,'EPA Data'!$G:$G,"&lt;"&amp;$B62)*unit_conv</f>
        <v>0</v>
      </c>
      <c r="AH62">
        <f t="shared" si="36"/>
        <v>0</v>
      </c>
      <c r="AI62">
        <f t="shared" si="36"/>
        <v>0</v>
      </c>
      <c r="AJ62">
        <f t="shared" si="36"/>
        <v>0</v>
      </c>
      <c r="AK62">
        <f t="shared" si="36"/>
        <v>0</v>
      </c>
      <c r="AL62" s="31">
        <f>VLOOKUP($B$1,'Multipliers and Adjustments'!$A$70:$I$86,TRUNC(COLUMN(AL$2)/5)+2,FALSE)*SUMIFS('EPA Data'!$I:$I,'EPA Data'!$D:$D,'Country Selector'!$A$2,'EPA Data'!$J:$J,$B$1,'EPA Data'!$C:$C,AL$2,'EPA Data'!$G:$G,"&gt;="&amp;$A62,'EPA Data'!$G:$G,"&lt;"&amp;$B62)*unit_conv</f>
        <v>0</v>
      </c>
    </row>
    <row r="63" spans="1:38" x14ac:dyDescent="0.45">
      <c r="A63" s="12">
        <f t="shared" si="14"/>
        <v>1000</v>
      </c>
      <c r="B63" s="11">
        <f t="shared" si="7"/>
        <v>1050</v>
      </c>
      <c r="C63" s="31">
        <f>VLOOKUP($B$1,'Multipliers and Adjustments'!$A$70:$I$86,TRUNC(COLUMN(C$2)/5)+2,FALSE)*SUMIFS('EPA Data'!$I:$I,'EPA Data'!$D:$D,'Country Selector'!$A$2,'EPA Data'!$J:$J,$B$1,'EPA Data'!$C:$C,C$2,'EPA Data'!$G:$G,"&gt;="&amp;$A63,'EPA Data'!$G:$G,"&lt;"&amp;$B63)*unit_conv</f>
        <v>0</v>
      </c>
      <c r="D63">
        <f t="shared" si="30"/>
        <v>0</v>
      </c>
      <c r="E63">
        <f t="shared" si="30"/>
        <v>0</v>
      </c>
      <c r="F63">
        <f t="shared" si="30"/>
        <v>0</v>
      </c>
      <c r="G63">
        <f t="shared" si="30"/>
        <v>0</v>
      </c>
      <c r="H63" s="31">
        <f>VLOOKUP($B$1,'Multipliers and Adjustments'!$A$70:$I$86,TRUNC(COLUMN(H$2)/5)+2,FALSE)*SUMIFS('EPA Data'!$I:$I,'EPA Data'!$D:$D,'Country Selector'!$A$2,'EPA Data'!$J:$J,$B$1,'EPA Data'!$C:$C,H$2,'EPA Data'!$G:$G,"&gt;="&amp;$A63,'EPA Data'!$G:$G,"&lt;"&amp;$B63)*unit_conv</f>
        <v>0</v>
      </c>
      <c r="I63">
        <f t="shared" si="31"/>
        <v>0</v>
      </c>
      <c r="J63">
        <f t="shared" si="31"/>
        <v>0</v>
      </c>
      <c r="K63">
        <f t="shared" si="31"/>
        <v>0</v>
      </c>
      <c r="L63">
        <f t="shared" si="31"/>
        <v>0</v>
      </c>
      <c r="M63" s="31">
        <f>VLOOKUP($B$1,'Multipliers and Adjustments'!$A$70:$I$86,TRUNC(COLUMN(M$2)/5)+2,FALSE)*SUMIFS('EPA Data'!$I:$I,'EPA Data'!$D:$D,'Country Selector'!$A$2,'EPA Data'!$J:$J,$B$1,'EPA Data'!$C:$C,M$2,'EPA Data'!$G:$G,"&gt;="&amp;$A63,'EPA Data'!$G:$G,"&lt;"&amp;$B63)*unit_conv</f>
        <v>0</v>
      </c>
      <c r="N63">
        <f t="shared" si="32"/>
        <v>0</v>
      </c>
      <c r="O63">
        <f t="shared" si="32"/>
        <v>0</v>
      </c>
      <c r="P63">
        <f t="shared" si="32"/>
        <v>0</v>
      </c>
      <c r="Q63">
        <f t="shared" si="32"/>
        <v>0</v>
      </c>
      <c r="R63" s="31">
        <f>VLOOKUP($B$1,'Multipliers and Adjustments'!$A$70:$I$86,TRUNC(COLUMN(R$2)/5)+2,FALSE)*SUMIFS('EPA Data'!$I:$I,'EPA Data'!$D:$D,'Country Selector'!$A$2,'EPA Data'!$J:$J,$B$1,'EPA Data'!$C:$C,R$2,'EPA Data'!$G:$G,"&gt;="&amp;$A63,'EPA Data'!$G:$G,"&lt;"&amp;$B63)*unit_conv</f>
        <v>0</v>
      </c>
      <c r="S63">
        <f t="shared" si="33"/>
        <v>0</v>
      </c>
      <c r="T63">
        <f t="shared" si="33"/>
        <v>0</v>
      </c>
      <c r="U63">
        <f t="shared" si="33"/>
        <v>0</v>
      </c>
      <c r="V63">
        <f t="shared" si="33"/>
        <v>0</v>
      </c>
      <c r="W63" s="31">
        <f>VLOOKUP($B$1,'Multipliers and Adjustments'!$A$70:$I$86,TRUNC(COLUMN(W$2)/5)+2,FALSE)*SUMIFS('EPA Data'!$I:$I,'EPA Data'!$D:$D,'Country Selector'!$A$2,'EPA Data'!$J:$J,$B$1,'EPA Data'!$C:$C,W$2,'EPA Data'!$G:$G,"&gt;="&amp;$A63,'EPA Data'!$G:$G,"&lt;"&amp;$B63)*unit_conv</f>
        <v>0</v>
      </c>
      <c r="X63">
        <f t="shared" si="34"/>
        <v>0</v>
      </c>
      <c r="Y63">
        <f t="shared" si="34"/>
        <v>0</v>
      </c>
      <c r="Z63">
        <f t="shared" si="34"/>
        <v>0</v>
      </c>
      <c r="AA63">
        <f t="shared" si="34"/>
        <v>0</v>
      </c>
      <c r="AB63" s="31">
        <f>VLOOKUP($B$1,'Multipliers and Adjustments'!$A$70:$I$86,TRUNC(COLUMN(AB$2)/5)+2,FALSE)*SUMIFS('EPA Data'!$I:$I,'EPA Data'!$D:$D,'Country Selector'!$A$2,'EPA Data'!$J:$J,$B$1,'EPA Data'!$C:$C,AB$2,'EPA Data'!$G:$G,"&gt;="&amp;$A63,'EPA Data'!$G:$G,"&lt;"&amp;$B63)*unit_conv</f>
        <v>0</v>
      </c>
      <c r="AC63">
        <f t="shared" si="35"/>
        <v>0</v>
      </c>
      <c r="AD63">
        <f t="shared" si="35"/>
        <v>0</v>
      </c>
      <c r="AE63">
        <f t="shared" si="35"/>
        <v>0</v>
      </c>
      <c r="AF63">
        <f t="shared" si="35"/>
        <v>0</v>
      </c>
      <c r="AG63" s="31">
        <f>VLOOKUP($B$1,'Multipliers and Adjustments'!$A$70:$I$86,TRUNC(COLUMN(AG$2)/5)+2,FALSE)*SUMIFS('EPA Data'!$I:$I,'EPA Data'!$D:$D,'Country Selector'!$A$2,'EPA Data'!$J:$J,$B$1,'EPA Data'!$C:$C,AG$2,'EPA Data'!$G:$G,"&gt;="&amp;$A63,'EPA Data'!$G:$G,"&lt;"&amp;$B63)*unit_conv</f>
        <v>0</v>
      </c>
      <c r="AH63">
        <f t="shared" si="36"/>
        <v>0</v>
      </c>
      <c r="AI63">
        <f t="shared" si="36"/>
        <v>0</v>
      </c>
      <c r="AJ63">
        <f t="shared" si="36"/>
        <v>0</v>
      </c>
      <c r="AK63">
        <f t="shared" si="36"/>
        <v>0</v>
      </c>
      <c r="AL63" s="31">
        <f>VLOOKUP($B$1,'Multipliers and Adjustments'!$A$70:$I$86,TRUNC(COLUMN(AL$2)/5)+2,FALSE)*SUMIFS('EPA Data'!$I:$I,'EPA Data'!$D:$D,'Country Selector'!$A$2,'EPA Data'!$J:$J,$B$1,'EPA Data'!$C:$C,AL$2,'EPA Data'!$G:$G,"&gt;="&amp;$A63,'EPA Data'!$G:$G,"&lt;"&amp;$B63)*unit_conv</f>
        <v>0</v>
      </c>
    </row>
    <row r="64" spans="1:38" x14ac:dyDescent="0.45">
      <c r="A64" s="12">
        <f t="shared" si="14"/>
        <v>1050</v>
      </c>
      <c r="B64" s="11">
        <f t="shared" si="7"/>
        <v>1100</v>
      </c>
      <c r="C64" s="31">
        <f>VLOOKUP($B$1,'Multipliers and Adjustments'!$A$70:$I$86,TRUNC(COLUMN(C$2)/5)+2,FALSE)*SUMIFS('EPA Data'!$I:$I,'EPA Data'!$D:$D,'Country Selector'!$A$2,'EPA Data'!$J:$J,$B$1,'EPA Data'!$C:$C,C$2,'EPA Data'!$G:$G,"&gt;="&amp;$A64,'EPA Data'!$G:$G,"&lt;"&amp;$B64)*unit_conv</f>
        <v>0</v>
      </c>
      <c r="D64">
        <f t="shared" si="30"/>
        <v>0</v>
      </c>
      <c r="E64">
        <f t="shared" si="30"/>
        <v>0</v>
      </c>
      <c r="F64">
        <f t="shared" si="30"/>
        <v>0</v>
      </c>
      <c r="G64">
        <f t="shared" si="30"/>
        <v>0</v>
      </c>
      <c r="H64" s="31">
        <f>VLOOKUP($B$1,'Multipliers and Adjustments'!$A$70:$I$86,TRUNC(COLUMN(H$2)/5)+2,FALSE)*SUMIFS('EPA Data'!$I:$I,'EPA Data'!$D:$D,'Country Selector'!$A$2,'EPA Data'!$J:$J,$B$1,'EPA Data'!$C:$C,H$2,'EPA Data'!$G:$G,"&gt;="&amp;$A64,'EPA Data'!$G:$G,"&lt;"&amp;$B64)*unit_conv</f>
        <v>0</v>
      </c>
      <c r="I64">
        <f t="shared" si="31"/>
        <v>0</v>
      </c>
      <c r="J64">
        <f t="shared" si="31"/>
        <v>0</v>
      </c>
      <c r="K64">
        <f t="shared" si="31"/>
        <v>0</v>
      </c>
      <c r="L64">
        <f t="shared" si="31"/>
        <v>0</v>
      </c>
      <c r="M64" s="31">
        <f>VLOOKUP($B$1,'Multipliers and Adjustments'!$A$70:$I$86,TRUNC(COLUMN(M$2)/5)+2,FALSE)*SUMIFS('EPA Data'!$I:$I,'EPA Data'!$D:$D,'Country Selector'!$A$2,'EPA Data'!$J:$J,$B$1,'EPA Data'!$C:$C,M$2,'EPA Data'!$G:$G,"&gt;="&amp;$A64,'EPA Data'!$G:$G,"&lt;"&amp;$B64)*unit_conv</f>
        <v>0</v>
      </c>
      <c r="N64">
        <f t="shared" si="32"/>
        <v>0</v>
      </c>
      <c r="O64">
        <f t="shared" si="32"/>
        <v>0</v>
      </c>
      <c r="P64">
        <f t="shared" si="32"/>
        <v>0</v>
      </c>
      <c r="Q64">
        <f t="shared" si="32"/>
        <v>0</v>
      </c>
      <c r="R64" s="31">
        <f>VLOOKUP($B$1,'Multipliers and Adjustments'!$A$70:$I$86,TRUNC(COLUMN(R$2)/5)+2,FALSE)*SUMIFS('EPA Data'!$I:$I,'EPA Data'!$D:$D,'Country Selector'!$A$2,'EPA Data'!$J:$J,$B$1,'EPA Data'!$C:$C,R$2,'EPA Data'!$G:$G,"&gt;="&amp;$A64,'EPA Data'!$G:$G,"&lt;"&amp;$B64)*unit_conv</f>
        <v>0</v>
      </c>
      <c r="S64">
        <f t="shared" si="33"/>
        <v>0</v>
      </c>
      <c r="T64">
        <f t="shared" si="33"/>
        <v>0</v>
      </c>
      <c r="U64">
        <f t="shared" si="33"/>
        <v>0</v>
      </c>
      <c r="V64">
        <f t="shared" si="33"/>
        <v>0</v>
      </c>
      <c r="W64" s="31">
        <f>VLOOKUP($B$1,'Multipliers and Adjustments'!$A$70:$I$86,TRUNC(COLUMN(W$2)/5)+2,FALSE)*SUMIFS('EPA Data'!$I:$I,'EPA Data'!$D:$D,'Country Selector'!$A$2,'EPA Data'!$J:$J,$B$1,'EPA Data'!$C:$C,W$2,'EPA Data'!$G:$G,"&gt;="&amp;$A64,'EPA Data'!$G:$G,"&lt;"&amp;$B64)*unit_conv</f>
        <v>0</v>
      </c>
      <c r="X64">
        <f t="shared" si="34"/>
        <v>0</v>
      </c>
      <c r="Y64">
        <f t="shared" si="34"/>
        <v>0</v>
      </c>
      <c r="Z64">
        <f t="shared" si="34"/>
        <v>0</v>
      </c>
      <c r="AA64">
        <f t="shared" si="34"/>
        <v>0</v>
      </c>
      <c r="AB64" s="31">
        <f>VLOOKUP($B$1,'Multipliers and Adjustments'!$A$70:$I$86,TRUNC(COLUMN(AB$2)/5)+2,FALSE)*SUMIFS('EPA Data'!$I:$I,'EPA Data'!$D:$D,'Country Selector'!$A$2,'EPA Data'!$J:$J,$B$1,'EPA Data'!$C:$C,AB$2,'EPA Data'!$G:$G,"&gt;="&amp;$A64,'EPA Data'!$G:$G,"&lt;"&amp;$B64)*unit_conv</f>
        <v>0</v>
      </c>
      <c r="AC64">
        <f t="shared" si="35"/>
        <v>0</v>
      </c>
      <c r="AD64">
        <f t="shared" si="35"/>
        <v>0</v>
      </c>
      <c r="AE64">
        <f t="shared" si="35"/>
        <v>0</v>
      </c>
      <c r="AF64">
        <f t="shared" si="35"/>
        <v>0</v>
      </c>
      <c r="AG64" s="31">
        <f>VLOOKUP($B$1,'Multipliers and Adjustments'!$A$70:$I$86,TRUNC(COLUMN(AG$2)/5)+2,FALSE)*SUMIFS('EPA Data'!$I:$I,'EPA Data'!$D:$D,'Country Selector'!$A$2,'EPA Data'!$J:$J,$B$1,'EPA Data'!$C:$C,AG$2,'EPA Data'!$G:$G,"&gt;="&amp;$A64,'EPA Data'!$G:$G,"&lt;"&amp;$B64)*unit_conv</f>
        <v>0</v>
      </c>
      <c r="AH64">
        <f t="shared" si="36"/>
        <v>0</v>
      </c>
      <c r="AI64">
        <f t="shared" si="36"/>
        <v>0</v>
      </c>
      <c r="AJ64">
        <f t="shared" si="36"/>
        <v>0</v>
      </c>
      <c r="AK64">
        <f t="shared" si="36"/>
        <v>0</v>
      </c>
      <c r="AL64" s="31">
        <f>VLOOKUP($B$1,'Multipliers and Adjustments'!$A$70:$I$86,TRUNC(COLUMN(AL$2)/5)+2,FALSE)*SUMIFS('EPA Data'!$I:$I,'EPA Data'!$D:$D,'Country Selector'!$A$2,'EPA Data'!$J:$J,$B$1,'EPA Data'!$C:$C,AL$2,'EPA Data'!$G:$G,"&gt;="&amp;$A64,'EPA Data'!$G:$G,"&lt;"&amp;$B64)*unit_conv</f>
        <v>0</v>
      </c>
    </row>
    <row r="65" spans="1:38" x14ac:dyDescent="0.45">
      <c r="A65" s="12">
        <f t="shared" si="14"/>
        <v>1100</v>
      </c>
      <c r="B65" s="11">
        <f t="shared" si="7"/>
        <v>1150</v>
      </c>
      <c r="C65" s="31">
        <f>VLOOKUP($B$1,'Multipliers and Adjustments'!$A$70:$I$86,TRUNC(COLUMN(C$2)/5)+2,FALSE)*SUMIFS('EPA Data'!$I:$I,'EPA Data'!$D:$D,'Country Selector'!$A$2,'EPA Data'!$J:$J,$B$1,'EPA Data'!$C:$C,C$2,'EPA Data'!$G:$G,"&gt;="&amp;$A65,'EPA Data'!$G:$G,"&lt;"&amp;$B65)*unit_conv</f>
        <v>0</v>
      </c>
      <c r="D65">
        <f t="shared" si="30"/>
        <v>0</v>
      </c>
      <c r="E65">
        <f t="shared" si="30"/>
        <v>0</v>
      </c>
      <c r="F65">
        <f t="shared" si="30"/>
        <v>0</v>
      </c>
      <c r="G65">
        <f t="shared" si="30"/>
        <v>0</v>
      </c>
      <c r="H65" s="31">
        <f>VLOOKUP($B$1,'Multipliers and Adjustments'!$A$70:$I$86,TRUNC(COLUMN(H$2)/5)+2,FALSE)*SUMIFS('EPA Data'!$I:$I,'EPA Data'!$D:$D,'Country Selector'!$A$2,'EPA Data'!$J:$J,$B$1,'EPA Data'!$C:$C,H$2,'EPA Data'!$G:$G,"&gt;="&amp;$A65,'EPA Data'!$G:$G,"&lt;"&amp;$B65)*unit_conv</f>
        <v>0</v>
      </c>
      <c r="I65">
        <f t="shared" si="31"/>
        <v>0</v>
      </c>
      <c r="J65">
        <f t="shared" si="31"/>
        <v>0</v>
      </c>
      <c r="K65">
        <f t="shared" si="31"/>
        <v>0</v>
      </c>
      <c r="L65">
        <f t="shared" si="31"/>
        <v>0</v>
      </c>
      <c r="M65" s="31">
        <f>VLOOKUP($B$1,'Multipliers and Adjustments'!$A$70:$I$86,TRUNC(COLUMN(M$2)/5)+2,FALSE)*SUMIFS('EPA Data'!$I:$I,'EPA Data'!$D:$D,'Country Selector'!$A$2,'EPA Data'!$J:$J,$B$1,'EPA Data'!$C:$C,M$2,'EPA Data'!$G:$G,"&gt;="&amp;$A65,'EPA Data'!$G:$G,"&lt;"&amp;$B65)*unit_conv</f>
        <v>0</v>
      </c>
      <c r="N65">
        <f t="shared" si="32"/>
        <v>0</v>
      </c>
      <c r="O65">
        <f t="shared" si="32"/>
        <v>0</v>
      </c>
      <c r="P65">
        <f t="shared" si="32"/>
        <v>0</v>
      </c>
      <c r="Q65">
        <f t="shared" si="32"/>
        <v>0</v>
      </c>
      <c r="R65" s="31">
        <f>VLOOKUP($B$1,'Multipliers and Adjustments'!$A$70:$I$86,TRUNC(COLUMN(R$2)/5)+2,FALSE)*SUMIFS('EPA Data'!$I:$I,'EPA Data'!$D:$D,'Country Selector'!$A$2,'EPA Data'!$J:$J,$B$1,'EPA Data'!$C:$C,R$2,'EPA Data'!$G:$G,"&gt;="&amp;$A65,'EPA Data'!$G:$G,"&lt;"&amp;$B65)*unit_conv</f>
        <v>0</v>
      </c>
      <c r="S65">
        <f t="shared" si="33"/>
        <v>0</v>
      </c>
      <c r="T65">
        <f t="shared" si="33"/>
        <v>0</v>
      </c>
      <c r="U65">
        <f t="shared" si="33"/>
        <v>0</v>
      </c>
      <c r="V65">
        <f t="shared" si="33"/>
        <v>0</v>
      </c>
      <c r="W65" s="31">
        <f>VLOOKUP($B$1,'Multipliers and Adjustments'!$A$70:$I$86,TRUNC(COLUMN(W$2)/5)+2,FALSE)*SUMIFS('EPA Data'!$I:$I,'EPA Data'!$D:$D,'Country Selector'!$A$2,'EPA Data'!$J:$J,$B$1,'EPA Data'!$C:$C,W$2,'EPA Data'!$G:$G,"&gt;="&amp;$A65,'EPA Data'!$G:$G,"&lt;"&amp;$B65)*unit_conv</f>
        <v>0</v>
      </c>
      <c r="X65">
        <f t="shared" si="34"/>
        <v>0</v>
      </c>
      <c r="Y65">
        <f t="shared" si="34"/>
        <v>0</v>
      </c>
      <c r="Z65">
        <f t="shared" si="34"/>
        <v>0</v>
      </c>
      <c r="AA65">
        <f t="shared" si="34"/>
        <v>0</v>
      </c>
      <c r="AB65" s="31">
        <f>VLOOKUP($B$1,'Multipliers and Adjustments'!$A$70:$I$86,TRUNC(COLUMN(AB$2)/5)+2,FALSE)*SUMIFS('EPA Data'!$I:$I,'EPA Data'!$D:$D,'Country Selector'!$A$2,'EPA Data'!$J:$J,$B$1,'EPA Data'!$C:$C,AB$2,'EPA Data'!$G:$G,"&gt;="&amp;$A65,'EPA Data'!$G:$G,"&lt;"&amp;$B65)*unit_conv</f>
        <v>0</v>
      </c>
      <c r="AC65">
        <f t="shared" si="35"/>
        <v>0</v>
      </c>
      <c r="AD65">
        <f t="shared" si="35"/>
        <v>0</v>
      </c>
      <c r="AE65">
        <f t="shared" si="35"/>
        <v>0</v>
      </c>
      <c r="AF65">
        <f t="shared" si="35"/>
        <v>0</v>
      </c>
      <c r="AG65" s="31">
        <f>VLOOKUP($B$1,'Multipliers and Adjustments'!$A$70:$I$86,TRUNC(COLUMN(AG$2)/5)+2,FALSE)*SUMIFS('EPA Data'!$I:$I,'EPA Data'!$D:$D,'Country Selector'!$A$2,'EPA Data'!$J:$J,$B$1,'EPA Data'!$C:$C,AG$2,'EPA Data'!$G:$G,"&gt;="&amp;$A65,'EPA Data'!$G:$G,"&lt;"&amp;$B65)*unit_conv</f>
        <v>0</v>
      </c>
      <c r="AH65">
        <f t="shared" si="36"/>
        <v>0</v>
      </c>
      <c r="AI65">
        <f t="shared" si="36"/>
        <v>0</v>
      </c>
      <c r="AJ65">
        <f t="shared" si="36"/>
        <v>0</v>
      </c>
      <c r="AK65">
        <f t="shared" si="36"/>
        <v>0</v>
      </c>
      <c r="AL65" s="31">
        <f>VLOOKUP($B$1,'Multipliers and Adjustments'!$A$70:$I$86,TRUNC(COLUMN(AL$2)/5)+2,FALSE)*SUMIFS('EPA Data'!$I:$I,'EPA Data'!$D:$D,'Country Selector'!$A$2,'EPA Data'!$J:$J,$B$1,'EPA Data'!$C:$C,AL$2,'EPA Data'!$G:$G,"&gt;="&amp;$A65,'EPA Data'!$G:$G,"&lt;"&amp;$B65)*unit_conv</f>
        <v>0</v>
      </c>
    </row>
    <row r="66" spans="1:38" x14ac:dyDescent="0.45">
      <c r="A66" s="12">
        <f t="shared" si="14"/>
        <v>1150</v>
      </c>
      <c r="B66" s="11">
        <f t="shared" si="7"/>
        <v>1200</v>
      </c>
      <c r="C66" s="31">
        <f>VLOOKUP($B$1,'Multipliers and Adjustments'!$A$70:$I$86,TRUNC(COLUMN(C$2)/5)+2,FALSE)*SUMIFS('EPA Data'!$I:$I,'EPA Data'!$D:$D,'Country Selector'!$A$2,'EPA Data'!$J:$J,$B$1,'EPA Data'!$C:$C,C$2,'EPA Data'!$G:$G,"&gt;="&amp;$A66,'EPA Data'!$G:$G,"&lt;"&amp;$B66)*unit_conv</f>
        <v>0</v>
      </c>
      <c r="D66">
        <f t="shared" ref="D66:G74" si="37">C66+($H66-$C66)/5</f>
        <v>0</v>
      </c>
      <c r="E66">
        <f t="shared" si="37"/>
        <v>0</v>
      </c>
      <c r="F66">
        <f t="shared" si="37"/>
        <v>0</v>
      </c>
      <c r="G66">
        <f t="shared" si="37"/>
        <v>0</v>
      </c>
      <c r="H66" s="31">
        <f>VLOOKUP($B$1,'Multipliers and Adjustments'!$A$70:$I$86,TRUNC(COLUMN(H$2)/5)+2,FALSE)*SUMIFS('EPA Data'!$I:$I,'EPA Data'!$D:$D,'Country Selector'!$A$2,'EPA Data'!$J:$J,$B$1,'EPA Data'!$C:$C,H$2,'EPA Data'!$G:$G,"&gt;="&amp;$A66,'EPA Data'!$G:$G,"&lt;"&amp;$B66)*unit_conv</f>
        <v>0</v>
      </c>
      <c r="I66">
        <f t="shared" si="31"/>
        <v>0</v>
      </c>
      <c r="J66">
        <f t="shared" si="31"/>
        <v>0</v>
      </c>
      <c r="K66">
        <f t="shared" si="31"/>
        <v>0</v>
      </c>
      <c r="L66">
        <f t="shared" si="31"/>
        <v>0</v>
      </c>
      <c r="M66" s="31">
        <f>VLOOKUP($B$1,'Multipliers and Adjustments'!$A$70:$I$86,TRUNC(COLUMN(M$2)/5)+2,FALSE)*SUMIFS('EPA Data'!$I:$I,'EPA Data'!$D:$D,'Country Selector'!$A$2,'EPA Data'!$J:$J,$B$1,'EPA Data'!$C:$C,M$2,'EPA Data'!$G:$G,"&gt;="&amp;$A66,'EPA Data'!$G:$G,"&lt;"&amp;$B66)*unit_conv</f>
        <v>0</v>
      </c>
      <c r="N66">
        <f t="shared" si="32"/>
        <v>0</v>
      </c>
      <c r="O66">
        <f t="shared" si="32"/>
        <v>0</v>
      </c>
      <c r="P66">
        <f t="shared" si="32"/>
        <v>0</v>
      </c>
      <c r="Q66">
        <f t="shared" si="32"/>
        <v>0</v>
      </c>
      <c r="R66" s="31">
        <f>VLOOKUP($B$1,'Multipliers and Adjustments'!$A$70:$I$86,TRUNC(COLUMN(R$2)/5)+2,FALSE)*SUMIFS('EPA Data'!$I:$I,'EPA Data'!$D:$D,'Country Selector'!$A$2,'EPA Data'!$J:$J,$B$1,'EPA Data'!$C:$C,R$2,'EPA Data'!$G:$G,"&gt;="&amp;$A66,'EPA Data'!$G:$G,"&lt;"&amp;$B66)*unit_conv</f>
        <v>0</v>
      </c>
      <c r="S66">
        <f t="shared" si="33"/>
        <v>0</v>
      </c>
      <c r="T66">
        <f t="shared" si="33"/>
        <v>0</v>
      </c>
      <c r="U66">
        <f t="shared" si="33"/>
        <v>0</v>
      </c>
      <c r="V66">
        <f t="shared" si="33"/>
        <v>0</v>
      </c>
      <c r="W66" s="31">
        <f>VLOOKUP($B$1,'Multipliers and Adjustments'!$A$70:$I$86,TRUNC(COLUMN(W$2)/5)+2,FALSE)*SUMIFS('EPA Data'!$I:$I,'EPA Data'!$D:$D,'Country Selector'!$A$2,'EPA Data'!$J:$J,$B$1,'EPA Data'!$C:$C,W$2,'EPA Data'!$G:$G,"&gt;="&amp;$A66,'EPA Data'!$G:$G,"&lt;"&amp;$B66)*unit_conv</f>
        <v>0</v>
      </c>
      <c r="X66">
        <f t="shared" si="34"/>
        <v>0</v>
      </c>
      <c r="Y66">
        <f t="shared" si="34"/>
        <v>0</v>
      </c>
      <c r="Z66">
        <f t="shared" si="34"/>
        <v>0</v>
      </c>
      <c r="AA66">
        <f t="shared" si="34"/>
        <v>0</v>
      </c>
      <c r="AB66" s="31">
        <f>VLOOKUP($B$1,'Multipliers and Adjustments'!$A$70:$I$86,TRUNC(COLUMN(AB$2)/5)+2,FALSE)*SUMIFS('EPA Data'!$I:$I,'EPA Data'!$D:$D,'Country Selector'!$A$2,'EPA Data'!$J:$J,$B$1,'EPA Data'!$C:$C,AB$2,'EPA Data'!$G:$G,"&gt;="&amp;$A66,'EPA Data'!$G:$G,"&lt;"&amp;$B66)*unit_conv</f>
        <v>0</v>
      </c>
      <c r="AC66">
        <f t="shared" si="35"/>
        <v>0</v>
      </c>
      <c r="AD66">
        <f t="shared" si="35"/>
        <v>0</v>
      </c>
      <c r="AE66">
        <f t="shared" si="35"/>
        <v>0</v>
      </c>
      <c r="AF66">
        <f t="shared" si="35"/>
        <v>0</v>
      </c>
      <c r="AG66" s="31">
        <f>VLOOKUP($B$1,'Multipliers and Adjustments'!$A$70:$I$86,TRUNC(COLUMN(AG$2)/5)+2,FALSE)*SUMIFS('EPA Data'!$I:$I,'EPA Data'!$D:$D,'Country Selector'!$A$2,'EPA Data'!$J:$J,$B$1,'EPA Data'!$C:$C,AG$2,'EPA Data'!$G:$G,"&gt;="&amp;$A66,'EPA Data'!$G:$G,"&lt;"&amp;$B66)*unit_conv</f>
        <v>0</v>
      </c>
      <c r="AH66">
        <f t="shared" si="36"/>
        <v>0</v>
      </c>
      <c r="AI66">
        <f t="shared" si="36"/>
        <v>0</v>
      </c>
      <c r="AJ66">
        <f t="shared" si="36"/>
        <v>0</v>
      </c>
      <c r="AK66">
        <f t="shared" si="36"/>
        <v>0</v>
      </c>
      <c r="AL66" s="31">
        <f>VLOOKUP($B$1,'Multipliers and Adjustments'!$A$70:$I$86,TRUNC(COLUMN(AL$2)/5)+2,FALSE)*SUMIFS('EPA Data'!$I:$I,'EPA Data'!$D:$D,'Country Selector'!$A$2,'EPA Data'!$J:$J,$B$1,'EPA Data'!$C:$C,AL$2,'EPA Data'!$G:$G,"&gt;="&amp;$A66,'EPA Data'!$G:$G,"&lt;"&amp;$B66)*unit_conv</f>
        <v>0</v>
      </c>
    </row>
    <row r="67" spans="1:38" x14ac:dyDescent="0.45">
      <c r="A67" s="12">
        <f t="shared" si="14"/>
        <v>1200</v>
      </c>
      <c r="B67" s="11">
        <f t="shared" si="7"/>
        <v>1250</v>
      </c>
      <c r="C67" s="31">
        <f>VLOOKUP($B$1,'Multipliers and Adjustments'!$A$70:$I$86,TRUNC(COLUMN(C$2)/5)+2,FALSE)*SUMIFS('EPA Data'!$I:$I,'EPA Data'!$D:$D,'Country Selector'!$A$2,'EPA Data'!$J:$J,$B$1,'EPA Data'!$C:$C,C$2,'EPA Data'!$G:$G,"&gt;="&amp;$A67,'EPA Data'!$G:$G,"&lt;"&amp;$B67)*unit_conv</f>
        <v>0</v>
      </c>
      <c r="D67">
        <f t="shared" si="37"/>
        <v>0</v>
      </c>
      <c r="E67">
        <f t="shared" si="37"/>
        <v>0</v>
      </c>
      <c r="F67">
        <f t="shared" si="37"/>
        <v>0</v>
      </c>
      <c r="G67">
        <f t="shared" si="37"/>
        <v>0</v>
      </c>
      <c r="H67" s="31">
        <f>VLOOKUP($B$1,'Multipliers and Adjustments'!$A$70:$I$86,TRUNC(COLUMN(H$2)/5)+2,FALSE)*SUMIFS('EPA Data'!$I:$I,'EPA Data'!$D:$D,'Country Selector'!$A$2,'EPA Data'!$J:$J,$B$1,'EPA Data'!$C:$C,H$2,'EPA Data'!$G:$G,"&gt;="&amp;$A67,'EPA Data'!$G:$G,"&lt;"&amp;$B67)*unit_conv</f>
        <v>0</v>
      </c>
      <c r="I67">
        <f t="shared" si="31"/>
        <v>0</v>
      </c>
      <c r="J67">
        <f t="shared" si="31"/>
        <v>0</v>
      </c>
      <c r="K67">
        <f t="shared" si="31"/>
        <v>0</v>
      </c>
      <c r="L67">
        <f t="shared" si="31"/>
        <v>0</v>
      </c>
      <c r="M67" s="31">
        <f>VLOOKUP($B$1,'Multipliers and Adjustments'!$A$70:$I$86,TRUNC(COLUMN(M$2)/5)+2,FALSE)*SUMIFS('EPA Data'!$I:$I,'EPA Data'!$D:$D,'Country Selector'!$A$2,'EPA Data'!$J:$J,$B$1,'EPA Data'!$C:$C,M$2,'EPA Data'!$G:$G,"&gt;="&amp;$A67,'EPA Data'!$G:$G,"&lt;"&amp;$B67)*unit_conv</f>
        <v>0</v>
      </c>
      <c r="N67">
        <f t="shared" si="32"/>
        <v>0</v>
      </c>
      <c r="O67">
        <f t="shared" si="32"/>
        <v>0</v>
      </c>
      <c r="P67">
        <f t="shared" si="32"/>
        <v>0</v>
      </c>
      <c r="Q67">
        <f t="shared" si="32"/>
        <v>0</v>
      </c>
      <c r="R67" s="31">
        <f>VLOOKUP($B$1,'Multipliers and Adjustments'!$A$70:$I$86,TRUNC(COLUMN(R$2)/5)+2,FALSE)*SUMIFS('EPA Data'!$I:$I,'EPA Data'!$D:$D,'Country Selector'!$A$2,'EPA Data'!$J:$J,$B$1,'EPA Data'!$C:$C,R$2,'EPA Data'!$G:$G,"&gt;="&amp;$A67,'EPA Data'!$G:$G,"&lt;"&amp;$B67)*unit_conv</f>
        <v>0</v>
      </c>
      <c r="S67">
        <f t="shared" si="33"/>
        <v>0</v>
      </c>
      <c r="T67">
        <f t="shared" si="33"/>
        <v>0</v>
      </c>
      <c r="U67">
        <f t="shared" si="33"/>
        <v>0</v>
      </c>
      <c r="V67">
        <f t="shared" si="33"/>
        <v>0</v>
      </c>
      <c r="W67" s="31">
        <f>VLOOKUP($B$1,'Multipliers and Adjustments'!$A$70:$I$86,TRUNC(COLUMN(W$2)/5)+2,FALSE)*SUMIFS('EPA Data'!$I:$I,'EPA Data'!$D:$D,'Country Selector'!$A$2,'EPA Data'!$J:$J,$B$1,'EPA Data'!$C:$C,W$2,'EPA Data'!$G:$G,"&gt;="&amp;$A67,'EPA Data'!$G:$G,"&lt;"&amp;$B67)*unit_conv</f>
        <v>0</v>
      </c>
      <c r="X67">
        <f t="shared" si="34"/>
        <v>0</v>
      </c>
      <c r="Y67">
        <f t="shared" si="34"/>
        <v>0</v>
      </c>
      <c r="Z67">
        <f t="shared" si="34"/>
        <v>0</v>
      </c>
      <c r="AA67">
        <f t="shared" si="34"/>
        <v>0</v>
      </c>
      <c r="AB67" s="31">
        <f>VLOOKUP($B$1,'Multipliers and Adjustments'!$A$70:$I$86,TRUNC(COLUMN(AB$2)/5)+2,FALSE)*SUMIFS('EPA Data'!$I:$I,'EPA Data'!$D:$D,'Country Selector'!$A$2,'EPA Data'!$J:$J,$B$1,'EPA Data'!$C:$C,AB$2,'EPA Data'!$G:$G,"&gt;="&amp;$A67,'EPA Data'!$G:$G,"&lt;"&amp;$B67)*unit_conv</f>
        <v>0</v>
      </c>
      <c r="AC67">
        <f t="shared" si="35"/>
        <v>0</v>
      </c>
      <c r="AD67">
        <f t="shared" si="35"/>
        <v>0</v>
      </c>
      <c r="AE67">
        <f t="shared" si="35"/>
        <v>0</v>
      </c>
      <c r="AF67">
        <f t="shared" si="35"/>
        <v>0</v>
      </c>
      <c r="AG67" s="31">
        <f>VLOOKUP($B$1,'Multipliers and Adjustments'!$A$70:$I$86,TRUNC(COLUMN(AG$2)/5)+2,FALSE)*SUMIFS('EPA Data'!$I:$I,'EPA Data'!$D:$D,'Country Selector'!$A$2,'EPA Data'!$J:$J,$B$1,'EPA Data'!$C:$C,AG$2,'EPA Data'!$G:$G,"&gt;="&amp;$A67,'EPA Data'!$G:$G,"&lt;"&amp;$B67)*unit_conv</f>
        <v>0</v>
      </c>
      <c r="AH67">
        <f t="shared" si="36"/>
        <v>0</v>
      </c>
      <c r="AI67">
        <f t="shared" si="36"/>
        <v>0</v>
      </c>
      <c r="AJ67">
        <f t="shared" si="36"/>
        <v>0</v>
      </c>
      <c r="AK67">
        <f t="shared" si="36"/>
        <v>0</v>
      </c>
      <c r="AL67" s="31">
        <f>VLOOKUP($B$1,'Multipliers and Adjustments'!$A$70:$I$86,TRUNC(COLUMN(AL$2)/5)+2,FALSE)*SUMIFS('EPA Data'!$I:$I,'EPA Data'!$D:$D,'Country Selector'!$A$2,'EPA Data'!$J:$J,$B$1,'EPA Data'!$C:$C,AL$2,'EPA Data'!$G:$G,"&gt;="&amp;$A67,'EPA Data'!$G:$G,"&lt;"&amp;$B67)*unit_conv</f>
        <v>0</v>
      </c>
    </row>
    <row r="68" spans="1:38" x14ac:dyDescent="0.45">
      <c r="A68" s="12">
        <f t="shared" si="14"/>
        <v>1250</v>
      </c>
      <c r="B68" s="11">
        <f t="shared" ref="B68:B74" si="38">A68+50</f>
        <v>1300</v>
      </c>
      <c r="C68" s="31">
        <f>VLOOKUP($B$1,'Multipliers and Adjustments'!$A$70:$I$86,TRUNC(COLUMN(C$2)/5)+2,FALSE)*SUMIFS('EPA Data'!$I:$I,'EPA Data'!$D:$D,'Country Selector'!$A$2,'EPA Data'!$J:$J,$B$1,'EPA Data'!$C:$C,C$2,'EPA Data'!$G:$G,"&gt;="&amp;$A68,'EPA Data'!$G:$G,"&lt;"&amp;$B68)*unit_conv</f>
        <v>0</v>
      </c>
      <c r="D68">
        <f t="shared" si="37"/>
        <v>0</v>
      </c>
      <c r="E68">
        <f t="shared" si="37"/>
        <v>0</v>
      </c>
      <c r="F68">
        <f t="shared" si="37"/>
        <v>0</v>
      </c>
      <c r="G68">
        <f t="shared" si="37"/>
        <v>0</v>
      </c>
      <c r="H68" s="31">
        <f>VLOOKUP($B$1,'Multipliers and Adjustments'!$A$70:$I$86,TRUNC(COLUMN(H$2)/5)+2,FALSE)*SUMIFS('EPA Data'!$I:$I,'EPA Data'!$D:$D,'Country Selector'!$A$2,'EPA Data'!$J:$J,$B$1,'EPA Data'!$C:$C,H$2,'EPA Data'!$G:$G,"&gt;="&amp;$A68,'EPA Data'!$G:$G,"&lt;"&amp;$B68)*unit_conv</f>
        <v>0</v>
      </c>
      <c r="I68">
        <f t="shared" ref="I68:L74" si="39">H68+($M68-$H68)/5</f>
        <v>0</v>
      </c>
      <c r="J68">
        <f t="shared" si="39"/>
        <v>0</v>
      </c>
      <c r="K68">
        <f t="shared" si="39"/>
        <v>0</v>
      </c>
      <c r="L68">
        <f t="shared" si="39"/>
        <v>0</v>
      </c>
      <c r="M68" s="31">
        <f>VLOOKUP($B$1,'Multipliers and Adjustments'!$A$70:$I$86,TRUNC(COLUMN(M$2)/5)+2,FALSE)*SUMIFS('EPA Data'!$I:$I,'EPA Data'!$D:$D,'Country Selector'!$A$2,'EPA Data'!$J:$J,$B$1,'EPA Data'!$C:$C,M$2,'EPA Data'!$G:$G,"&gt;="&amp;$A68,'EPA Data'!$G:$G,"&lt;"&amp;$B68)*unit_conv</f>
        <v>0</v>
      </c>
      <c r="N68">
        <f t="shared" ref="N68:Q74" si="40">M68+($R68-$M68)/5</f>
        <v>0</v>
      </c>
      <c r="O68">
        <f t="shared" si="40"/>
        <v>0</v>
      </c>
      <c r="P68">
        <f t="shared" si="40"/>
        <v>0</v>
      </c>
      <c r="Q68">
        <f t="shared" si="40"/>
        <v>0</v>
      </c>
      <c r="R68" s="31">
        <f>VLOOKUP($B$1,'Multipliers and Adjustments'!$A$70:$I$86,TRUNC(COLUMN(R$2)/5)+2,FALSE)*SUMIFS('EPA Data'!$I:$I,'EPA Data'!$D:$D,'Country Selector'!$A$2,'EPA Data'!$J:$J,$B$1,'EPA Data'!$C:$C,R$2,'EPA Data'!$G:$G,"&gt;="&amp;$A68,'EPA Data'!$G:$G,"&lt;"&amp;$B68)*unit_conv</f>
        <v>0</v>
      </c>
      <c r="S68">
        <f t="shared" ref="S68:V74" si="41">R68+($W68-$R68)/5</f>
        <v>0</v>
      </c>
      <c r="T68">
        <f t="shared" si="41"/>
        <v>0</v>
      </c>
      <c r="U68">
        <f t="shared" si="41"/>
        <v>0</v>
      </c>
      <c r="V68">
        <f t="shared" si="41"/>
        <v>0</v>
      </c>
      <c r="W68" s="31">
        <f>VLOOKUP($B$1,'Multipliers and Adjustments'!$A$70:$I$86,TRUNC(COLUMN(W$2)/5)+2,FALSE)*SUMIFS('EPA Data'!$I:$I,'EPA Data'!$D:$D,'Country Selector'!$A$2,'EPA Data'!$J:$J,$B$1,'EPA Data'!$C:$C,W$2,'EPA Data'!$G:$G,"&gt;="&amp;$A68,'EPA Data'!$G:$G,"&lt;"&amp;$B68)*unit_conv</f>
        <v>0</v>
      </c>
      <c r="X68">
        <f t="shared" ref="X68:AA74" si="42">W68+($AB68-$W68)/5</f>
        <v>0</v>
      </c>
      <c r="Y68">
        <f t="shared" si="42"/>
        <v>0</v>
      </c>
      <c r="Z68">
        <f t="shared" si="42"/>
        <v>0</v>
      </c>
      <c r="AA68">
        <f t="shared" si="42"/>
        <v>0</v>
      </c>
      <c r="AB68" s="31">
        <f>VLOOKUP($B$1,'Multipliers and Adjustments'!$A$70:$I$86,TRUNC(COLUMN(AB$2)/5)+2,FALSE)*SUMIFS('EPA Data'!$I:$I,'EPA Data'!$D:$D,'Country Selector'!$A$2,'EPA Data'!$J:$J,$B$1,'EPA Data'!$C:$C,AB$2,'EPA Data'!$G:$G,"&gt;="&amp;$A68,'EPA Data'!$G:$G,"&lt;"&amp;$B68)*unit_conv</f>
        <v>0</v>
      </c>
      <c r="AC68">
        <f t="shared" ref="AC68:AF74" si="43">AB68+($AG68-$AB68)/5</f>
        <v>0</v>
      </c>
      <c r="AD68">
        <f t="shared" si="43"/>
        <v>0</v>
      </c>
      <c r="AE68">
        <f t="shared" si="43"/>
        <v>0</v>
      </c>
      <c r="AF68">
        <f t="shared" si="43"/>
        <v>0</v>
      </c>
      <c r="AG68" s="31">
        <f>VLOOKUP($B$1,'Multipliers and Adjustments'!$A$70:$I$86,TRUNC(COLUMN(AG$2)/5)+2,FALSE)*SUMIFS('EPA Data'!$I:$I,'EPA Data'!$D:$D,'Country Selector'!$A$2,'EPA Data'!$J:$J,$B$1,'EPA Data'!$C:$C,AG$2,'EPA Data'!$G:$G,"&gt;="&amp;$A68,'EPA Data'!$G:$G,"&lt;"&amp;$B68)*unit_conv</f>
        <v>0</v>
      </c>
      <c r="AH68">
        <f t="shared" ref="AH68:AK74" si="44">AG68+($AL68-$AG68)/5</f>
        <v>0</v>
      </c>
      <c r="AI68">
        <f t="shared" si="44"/>
        <v>0</v>
      </c>
      <c r="AJ68">
        <f t="shared" si="44"/>
        <v>0</v>
      </c>
      <c r="AK68">
        <f t="shared" si="44"/>
        <v>0</v>
      </c>
      <c r="AL68" s="31">
        <f>VLOOKUP($B$1,'Multipliers and Adjustments'!$A$70:$I$86,TRUNC(COLUMN(AL$2)/5)+2,FALSE)*SUMIFS('EPA Data'!$I:$I,'EPA Data'!$D:$D,'Country Selector'!$A$2,'EPA Data'!$J:$J,$B$1,'EPA Data'!$C:$C,AL$2,'EPA Data'!$G:$G,"&gt;="&amp;$A68,'EPA Data'!$G:$G,"&lt;"&amp;$B68)*unit_conv</f>
        <v>0</v>
      </c>
    </row>
    <row r="69" spans="1:38" x14ac:dyDescent="0.45">
      <c r="A69" s="12">
        <f t="shared" si="14"/>
        <v>1300</v>
      </c>
      <c r="B69" s="11">
        <f t="shared" si="38"/>
        <v>1350</v>
      </c>
      <c r="C69" s="31">
        <f>VLOOKUP($B$1,'Multipliers and Adjustments'!$A$70:$I$86,TRUNC(COLUMN(C$2)/5)+2,FALSE)*SUMIFS('EPA Data'!$I:$I,'EPA Data'!$D:$D,'Country Selector'!$A$2,'EPA Data'!$J:$J,$B$1,'EPA Data'!$C:$C,C$2,'EPA Data'!$G:$G,"&gt;="&amp;$A69,'EPA Data'!$G:$G,"&lt;"&amp;$B69)*unit_conv</f>
        <v>0</v>
      </c>
      <c r="D69">
        <f t="shared" si="37"/>
        <v>0</v>
      </c>
      <c r="E69">
        <f t="shared" si="37"/>
        <v>0</v>
      </c>
      <c r="F69">
        <f t="shared" si="37"/>
        <v>0</v>
      </c>
      <c r="G69">
        <f t="shared" si="37"/>
        <v>0</v>
      </c>
      <c r="H69" s="31">
        <f>VLOOKUP($B$1,'Multipliers and Adjustments'!$A$70:$I$86,TRUNC(COLUMN(H$2)/5)+2,FALSE)*SUMIFS('EPA Data'!$I:$I,'EPA Data'!$D:$D,'Country Selector'!$A$2,'EPA Data'!$J:$J,$B$1,'EPA Data'!$C:$C,H$2,'EPA Data'!$G:$G,"&gt;="&amp;$A69,'EPA Data'!$G:$G,"&lt;"&amp;$B69)*unit_conv</f>
        <v>0</v>
      </c>
      <c r="I69">
        <f t="shared" si="39"/>
        <v>0</v>
      </c>
      <c r="J69">
        <f t="shared" si="39"/>
        <v>0</v>
      </c>
      <c r="K69">
        <f t="shared" si="39"/>
        <v>0</v>
      </c>
      <c r="L69">
        <f t="shared" si="39"/>
        <v>0</v>
      </c>
      <c r="M69" s="31">
        <f>VLOOKUP($B$1,'Multipliers and Adjustments'!$A$70:$I$86,TRUNC(COLUMN(M$2)/5)+2,FALSE)*SUMIFS('EPA Data'!$I:$I,'EPA Data'!$D:$D,'Country Selector'!$A$2,'EPA Data'!$J:$J,$B$1,'EPA Data'!$C:$C,M$2,'EPA Data'!$G:$G,"&gt;="&amp;$A69,'EPA Data'!$G:$G,"&lt;"&amp;$B69)*unit_conv</f>
        <v>0</v>
      </c>
      <c r="N69">
        <f t="shared" si="40"/>
        <v>0</v>
      </c>
      <c r="O69">
        <f t="shared" si="40"/>
        <v>0</v>
      </c>
      <c r="P69">
        <f t="shared" si="40"/>
        <v>0</v>
      </c>
      <c r="Q69">
        <f t="shared" si="40"/>
        <v>0</v>
      </c>
      <c r="R69" s="31">
        <f>VLOOKUP($B$1,'Multipliers and Adjustments'!$A$70:$I$86,TRUNC(COLUMN(R$2)/5)+2,FALSE)*SUMIFS('EPA Data'!$I:$I,'EPA Data'!$D:$D,'Country Selector'!$A$2,'EPA Data'!$J:$J,$B$1,'EPA Data'!$C:$C,R$2,'EPA Data'!$G:$G,"&gt;="&amp;$A69,'EPA Data'!$G:$G,"&lt;"&amp;$B69)*unit_conv</f>
        <v>0</v>
      </c>
      <c r="S69">
        <f t="shared" si="41"/>
        <v>0</v>
      </c>
      <c r="T69">
        <f t="shared" si="41"/>
        <v>0</v>
      </c>
      <c r="U69">
        <f t="shared" si="41"/>
        <v>0</v>
      </c>
      <c r="V69">
        <f t="shared" si="41"/>
        <v>0</v>
      </c>
      <c r="W69" s="31">
        <f>VLOOKUP($B$1,'Multipliers and Adjustments'!$A$70:$I$86,TRUNC(COLUMN(W$2)/5)+2,FALSE)*SUMIFS('EPA Data'!$I:$I,'EPA Data'!$D:$D,'Country Selector'!$A$2,'EPA Data'!$J:$J,$B$1,'EPA Data'!$C:$C,W$2,'EPA Data'!$G:$G,"&gt;="&amp;$A69,'EPA Data'!$G:$G,"&lt;"&amp;$B69)*unit_conv</f>
        <v>0</v>
      </c>
      <c r="X69">
        <f t="shared" si="42"/>
        <v>0</v>
      </c>
      <c r="Y69">
        <f t="shared" si="42"/>
        <v>0</v>
      </c>
      <c r="Z69">
        <f t="shared" si="42"/>
        <v>0</v>
      </c>
      <c r="AA69">
        <f t="shared" si="42"/>
        <v>0</v>
      </c>
      <c r="AB69" s="31">
        <f>VLOOKUP($B$1,'Multipliers and Adjustments'!$A$70:$I$86,TRUNC(COLUMN(AB$2)/5)+2,FALSE)*SUMIFS('EPA Data'!$I:$I,'EPA Data'!$D:$D,'Country Selector'!$A$2,'EPA Data'!$J:$J,$B$1,'EPA Data'!$C:$C,AB$2,'EPA Data'!$G:$G,"&gt;="&amp;$A69,'EPA Data'!$G:$G,"&lt;"&amp;$B69)*unit_conv</f>
        <v>0</v>
      </c>
      <c r="AC69">
        <f t="shared" si="43"/>
        <v>0</v>
      </c>
      <c r="AD69">
        <f t="shared" si="43"/>
        <v>0</v>
      </c>
      <c r="AE69">
        <f t="shared" si="43"/>
        <v>0</v>
      </c>
      <c r="AF69">
        <f t="shared" si="43"/>
        <v>0</v>
      </c>
      <c r="AG69" s="31">
        <f>VLOOKUP($B$1,'Multipliers and Adjustments'!$A$70:$I$86,TRUNC(COLUMN(AG$2)/5)+2,FALSE)*SUMIFS('EPA Data'!$I:$I,'EPA Data'!$D:$D,'Country Selector'!$A$2,'EPA Data'!$J:$J,$B$1,'EPA Data'!$C:$C,AG$2,'EPA Data'!$G:$G,"&gt;="&amp;$A69,'EPA Data'!$G:$G,"&lt;"&amp;$B69)*unit_conv</f>
        <v>0</v>
      </c>
      <c r="AH69">
        <f t="shared" si="44"/>
        <v>0</v>
      </c>
      <c r="AI69">
        <f t="shared" si="44"/>
        <v>0</v>
      </c>
      <c r="AJ69">
        <f t="shared" si="44"/>
        <v>0</v>
      </c>
      <c r="AK69">
        <f t="shared" si="44"/>
        <v>0</v>
      </c>
      <c r="AL69" s="31">
        <f>VLOOKUP($B$1,'Multipliers and Adjustments'!$A$70:$I$86,TRUNC(COLUMN(AL$2)/5)+2,FALSE)*SUMIFS('EPA Data'!$I:$I,'EPA Data'!$D:$D,'Country Selector'!$A$2,'EPA Data'!$J:$J,$B$1,'EPA Data'!$C:$C,AL$2,'EPA Data'!$G:$G,"&gt;="&amp;$A69,'EPA Data'!$G:$G,"&lt;"&amp;$B69)*unit_conv</f>
        <v>0</v>
      </c>
    </row>
    <row r="70" spans="1:38" x14ac:dyDescent="0.45">
      <c r="A70" s="12">
        <f t="shared" si="14"/>
        <v>1350</v>
      </c>
      <c r="B70" s="11">
        <f t="shared" si="38"/>
        <v>1400</v>
      </c>
      <c r="C70" s="31">
        <f>VLOOKUP($B$1,'Multipliers and Adjustments'!$A$70:$I$86,TRUNC(COLUMN(C$2)/5)+2,FALSE)*SUMIFS('EPA Data'!$I:$I,'EPA Data'!$D:$D,'Country Selector'!$A$2,'EPA Data'!$J:$J,$B$1,'EPA Data'!$C:$C,C$2,'EPA Data'!$G:$G,"&gt;="&amp;$A70,'EPA Data'!$G:$G,"&lt;"&amp;$B70)*unit_conv</f>
        <v>0</v>
      </c>
      <c r="D70">
        <f t="shared" si="37"/>
        <v>0</v>
      </c>
      <c r="E70">
        <f t="shared" si="37"/>
        <v>0</v>
      </c>
      <c r="F70">
        <f t="shared" si="37"/>
        <v>0</v>
      </c>
      <c r="G70">
        <f t="shared" si="37"/>
        <v>0</v>
      </c>
      <c r="H70" s="31">
        <f>VLOOKUP($B$1,'Multipliers and Adjustments'!$A$70:$I$86,TRUNC(COLUMN(H$2)/5)+2,FALSE)*SUMIFS('EPA Data'!$I:$I,'EPA Data'!$D:$D,'Country Selector'!$A$2,'EPA Data'!$J:$J,$B$1,'EPA Data'!$C:$C,H$2,'EPA Data'!$G:$G,"&gt;="&amp;$A70,'EPA Data'!$G:$G,"&lt;"&amp;$B70)*unit_conv</f>
        <v>0</v>
      </c>
      <c r="I70">
        <f t="shared" si="39"/>
        <v>0</v>
      </c>
      <c r="J70">
        <f t="shared" si="39"/>
        <v>0</v>
      </c>
      <c r="K70">
        <f t="shared" si="39"/>
        <v>0</v>
      </c>
      <c r="L70">
        <f t="shared" si="39"/>
        <v>0</v>
      </c>
      <c r="M70" s="31">
        <f>VLOOKUP($B$1,'Multipliers and Adjustments'!$A$70:$I$86,TRUNC(COLUMN(M$2)/5)+2,FALSE)*SUMIFS('EPA Data'!$I:$I,'EPA Data'!$D:$D,'Country Selector'!$A$2,'EPA Data'!$J:$J,$B$1,'EPA Data'!$C:$C,M$2,'EPA Data'!$G:$G,"&gt;="&amp;$A70,'EPA Data'!$G:$G,"&lt;"&amp;$B70)*unit_conv</f>
        <v>0</v>
      </c>
      <c r="N70">
        <f t="shared" si="40"/>
        <v>0</v>
      </c>
      <c r="O70">
        <f t="shared" si="40"/>
        <v>0</v>
      </c>
      <c r="P70">
        <f t="shared" si="40"/>
        <v>0</v>
      </c>
      <c r="Q70">
        <f t="shared" si="40"/>
        <v>0</v>
      </c>
      <c r="R70" s="31">
        <f>VLOOKUP($B$1,'Multipliers and Adjustments'!$A$70:$I$86,TRUNC(COLUMN(R$2)/5)+2,FALSE)*SUMIFS('EPA Data'!$I:$I,'EPA Data'!$D:$D,'Country Selector'!$A$2,'EPA Data'!$J:$J,$B$1,'EPA Data'!$C:$C,R$2,'EPA Data'!$G:$G,"&gt;="&amp;$A70,'EPA Data'!$G:$G,"&lt;"&amp;$B70)*unit_conv</f>
        <v>0</v>
      </c>
      <c r="S70">
        <f t="shared" si="41"/>
        <v>0</v>
      </c>
      <c r="T70">
        <f t="shared" si="41"/>
        <v>0</v>
      </c>
      <c r="U70">
        <f t="shared" si="41"/>
        <v>0</v>
      </c>
      <c r="V70">
        <f t="shared" si="41"/>
        <v>0</v>
      </c>
      <c r="W70" s="31">
        <f>VLOOKUP($B$1,'Multipliers and Adjustments'!$A$70:$I$86,TRUNC(COLUMN(W$2)/5)+2,FALSE)*SUMIFS('EPA Data'!$I:$I,'EPA Data'!$D:$D,'Country Selector'!$A$2,'EPA Data'!$J:$J,$B$1,'EPA Data'!$C:$C,W$2,'EPA Data'!$G:$G,"&gt;="&amp;$A70,'EPA Data'!$G:$G,"&lt;"&amp;$B70)*unit_conv</f>
        <v>0</v>
      </c>
      <c r="X70">
        <f t="shared" si="42"/>
        <v>0</v>
      </c>
      <c r="Y70">
        <f t="shared" si="42"/>
        <v>0</v>
      </c>
      <c r="Z70">
        <f t="shared" si="42"/>
        <v>0</v>
      </c>
      <c r="AA70">
        <f t="shared" si="42"/>
        <v>0</v>
      </c>
      <c r="AB70" s="31">
        <f>VLOOKUP($B$1,'Multipliers and Adjustments'!$A$70:$I$86,TRUNC(COLUMN(AB$2)/5)+2,FALSE)*SUMIFS('EPA Data'!$I:$I,'EPA Data'!$D:$D,'Country Selector'!$A$2,'EPA Data'!$J:$J,$B$1,'EPA Data'!$C:$C,AB$2,'EPA Data'!$G:$G,"&gt;="&amp;$A70,'EPA Data'!$G:$G,"&lt;"&amp;$B70)*unit_conv</f>
        <v>0</v>
      </c>
      <c r="AC70">
        <f t="shared" si="43"/>
        <v>0</v>
      </c>
      <c r="AD70">
        <f t="shared" si="43"/>
        <v>0</v>
      </c>
      <c r="AE70">
        <f t="shared" si="43"/>
        <v>0</v>
      </c>
      <c r="AF70">
        <f t="shared" si="43"/>
        <v>0</v>
      </c>
      <c r="AG70" s="31">
        <f>VLOOKUP($B$1,'Multipliers and Adjustments'!$A$70:$I$86,TRUNC(COLUMN(AG$2)/5)+2,FALSE)*SUMIFS('EPA Data'!$I:$I,'EPA Data'!$D:$D,'Country Selector'!$A$2,'EPA Data'!$J:$J,$B$1,'EPA Data'!$C:$C,AG$2,'EPA Data'!$G:$G,"&gt;="&amp;$A70,'EPA Data'!$G:$G,"&lt;"&amp;$B70)*unit_conv</f>
        <v>0</v>
      </c>
      <c r="AH70">
        <f t="shared" si="44"/>
        <v>0</v>
      </c>
      <c r="AI70">
        <f t="shared" si="44"/>
        <v>0</v>
      </c>
      <c r="AJ70">
        <f t="shared" si="44"/>
        <v>0</v>
      </c>
      <c r="AK70">
        <f t="shared" si="44"/>
        <v>0</v>
      </c>
      <c r="AL70" s="31">
        <f>VLOOKUP($B$1,'Multipliers and Adjustments'!$A$70:$I$86,TRUNC(COLUMN(AL$2)/5)+2,FALSE)*SUMIFS('EPA Data'!$I:$I,'EPA Data'!$D:$D,'Country Selector'!$A$2,'EPA Data'!$J:$J,$B$1,'EPA Data'!$C:$C,AL$2,'EPA Data'!$G:$G,"&gt;="&amp;$A70,'EPA Data'!$G:$G,"&lt;"&amp;$B70)*unit_conv</f>
        <v>0</v>
      </c>
    </row>
    <row r="71" spans="1:38" x14ac:dyDescent="0.45">
      <c r="A71" s="12">
        <f t="shared" si="14"/>
        <v>1400</v>
      </c>
      <c r="B71" s="11">
        <f t="shared" si="38"/>
        <v>1450</v>
      </c>
      <c r="C71" s="31">
        <f>VLOOKUP($B$1,'Multipliers and Adjustments'!$A$70:$I$86,TRUNC(COLUMN(C$2)/5)+2,FALSE)*SUMIFS('EPA Data'!$I:$I,'EPA Data'!$D:$D,'Country Selector'!$A$2,'EPA Data'!$J:$J,$B$1,'EPA Data'!$C:$C,C$2,'EPA Data'!$G:$G,"&gt;="&amp;$A71,'EPA Data'!$G:$G,"&lt;"&amp;$B71)*unit_conv</f>
        <v>0</v>
      </c>
      <c r="D71">
        <f t="shared" si="37"/>
        <v>0</v>
      </c>
      <c r="E71">
        <f t="shared" si="37"/>
        <v>0</v>
      </c>
      <c r="F71">
        <f t="shared" si="37"/>
        <v>0</v>
      </c>
      <c r="G71">
        <f t="shared" si="37"/>
        <v>0</v>
      </c>
      <c r="H71" s="31">
        <f>VLOOKUP($B$1,'Multipliers and Adjustments'!$A$70:$I$86,TRUNC(COLUMN(H$2)/5)+2,FALSE)*SUMIFS('EPA Data'!$I:$I,'EPA Data'!$D:$D,'Country Selector'!$A$2,'EPA Data'!$J:$J,$B$1,'EPA Data'!$C:$C,H$2,'EPA Data'!$G:$G,"&gt;="&amp;$A71,'EPA Data'!$G:$G,"&lt;"&amp;$B71)*unit_conv</f>
        <v>0</v>
      </c>
      <c r="I71">
        <f t="shared" si="39"/>
        <v>0</v>
      </c>
      <c r="J71">
        <f t="shared" si="39"/>
        <v>0</v>
      </c>
      <c r="K71">
        <f t="shared" si="39"/>
        <v>0</v>
      </c>
      <c r="L71">
        <f t="shared" si="39"/>
        <v>0</v>
      </c>
      <c r="M71" s="31">
        <f>VLOOKUP($B$1,'Multipliers and Adjustments'!$A$70:$I$86,TRUNC(COLUMN(M$2)/5)+2,FALSE)*SUMIFS('EPA Data'!$I:$I,'EPA Data'!$D:$D,'Country Selector'!$A$2,'EPA Data'!$J:$J,$B$1,'EPA Data'!$C:$C,M$2,'EPA Data'!$G:$G,"&gt;="&amp;$A71,'EPA Data'!$G:$G,"&lt;"&amp;$B71)*unit_conv</f>
        <v>0</v>
      </c>
      <c r="N71">
        <f t="shared" si="40"/>
        <v>0</v>
      </c>
      <c r="O71">
        <f t="shared" si="40"/>
        <v>0</v>
      </c>
      <c r="P71">
        <f t="shared" si="40"/>
        <v>0</v>
      </c>
      <c r="Q71">
        <f t="shared" si="40"/>
        <v>0</v>
      </c>
      <c r="R71" s="31">
        <f>VLOOKUP($B$1,'Multipliers and Adjustments'!$A$70:$I$86,TRUNC(COLUMN(R$2)/5)+2,FALSE)*SUMIFS('EPA Data'!$I:$I,'EPA Data'!$D:$D,'Country Selector'!$A$2,'EPA Data'!$J:$J,$B$1,'EPA Data'!$C:$C,R$2,'EPA Data'!$G:$G,"&gt;="&amp;$A71,'EPA Data'!$G:$G,"&lt;"&amp;$B71)*unit_conv</f>
        <v>0</v>
      </c>
      <c r="S71">
        <f t="shared" si="41"/>
        <v>0</v>
      </c>
      <c r="T71">
        <f t="shared" si="41"/>
        <v>0</v>
      </c>
      <c r="U71">
        <f t="shared" si="41"/>
        <v>0</v>
      </c>
      <c r="V71">
        <f t="shared" si="41"/>
        <v>0</v>
      </c>
      <c r="W71" s="31">
        <f>VLOOKUP($B$1,'Multipliers and Adjustments'!$A$70:$I$86,TRUNC(COLUMN(W$2)/5)+2,FALSE)*SUMIFS('EPA Data'!$I:$I,'EPA Data'!$D:$D,'Country Selector'!$A$2,'EPA Data'!$J:$J,$B$1,'EPA Data'!$C:$C,W$2,'EPA Data'!$G:$G,"&gt;="&amp;$A71,'EPA Data'!$G:$G,"&lt;"&amp;$B71)*unit_conv</f>
        <v>0</v>
      </c>
      <c r="X71">
        <f t="shared" si="42"/>
        <v>0</v>
      </c>
      <c r="Y71">
        <f t="shared" si="42"/>
        <v>0</v>
      </c>
      <c r="Z71">
        <f t="shared" si="42"/>
        <v>0</v>
      </c>
      <c r="AA71">
        <f t="shared" si="42"/>
        <v>0</v>
      </c>
      <c r="AB71" s="31">
        <f>VLOOKUP($B$1,'Multipliers and Adjustments'!$A$70:$I$86,TRUNC(COLUMN(AB$2)/5)+2,FALSE)*SUMIFS('EPA Data'!$I:$I,'EPA Data'!$D:$D,'Country Selector'!$A$2,'EPA Data'!$J:$J,$B$1,'EPA Data'!$C:$C,AB$2,'EPA Data'!$G:$G,"&gt;="&amp;$A71,'EPA Data'!$G:$G,"&lt;"&amp;$B71)*unit_conv</f>
        <v>0</v>
      </c>
      <c r="AC71">
        <f t="shared" si="43"/>
        <v>0</v>
      </c>
      <c r="AD71">
        <f t="shared" si="43"/>
        <v>0</v>
      </c>
      <c r="AE71">
        <f t="shared" si="43"/>
        <v>0</v>
      </c>
      <c r="AF71">
        <f t="shared" si="43"/>
        <v>0</v>
      </c>
      <c r="AG71" s="31">
        <f>VLOOKUP($B$1,'Multipliers and Adjustments'!$A$70:$I$86,TRUNC(COLUMN(AG$2)/5)+2,FALSE)*SUMIFS('EPA Data'!$I:$I,'EPA Data'!$D:$D,'Country Selector'!$A$2,'EPA Data'!$J:$J,$B$1,'EPA Data'!$C:$C,AG$2,'EPA Data'!$G:$G,"&gt;="&amp;$A71,'EPA Data'!$G:$G,"&lt;"&amp;$B71)*unit_conv</f>
        <v>0</v>
      </c>
      <c r="AH71">
        <f t="shared" si="44"/>
        <v>0</v>
      </c>
      <c r="AI71">
        <f t="shared" si="44"/>
        <v>0</v>
      </c>
      <c r="AJ71">
        <f t="shared" si="44"/>
        <v>0</v>
      </c>
      <c r="AK71">
        <f t="shared" si="44"/>
        <v>0</v>
      </c>
      <c r="AL71" s="31">
        <f>VLOOKUP($B$1,'Multipliers and Adjustments'!$A$70:$I$86,TRUNC(COLUMN(AL$2)/5)+2,FALSE)*SUMIFS('EPA Data'!$I:$I,'EPA Data'!$D:$D,'Country Selector'!$A$2,'EPA Data'!$J:$J,$B$1,'EPA Data'!$C:$C,AL$2,'EPA Data'!$G:$G,"&gt;="&amp;$A71,'EPA Data'!$G:$G,"&lt;"&amp;$B71)*unit_conv</f>
        <v>0</v>
      </c>
    </row>
    <row r="72" spans="1:38" x14ac:dyDescent="0.45">
      <c r="A72" s="12">
        <f t="shared" si="14"/>
        <v>1450</v>
      </c>
      <c r="B72" s="11">
        <f t="shared" si="38"/>
        <v>1500</v>
      </c>
      <c r="C72" s="31">
        <f>VLOOKUP($B$1,'Multipliers and Adjustments'!$A$70:$I$86,TRUNC(COLUMN(C$2)/5)+2,FALSE)*SUMIFS('EPA Data'!$I:$I,'EPA Data'!$D:$D,'Country Selector'!$A$2,'EPA Data'!$J:$J,$B$1,'EPA Data'!$C:$C,C$2,'EPA Data'!$G:$G,"&gt;="&amp;$A72,'EPA Data'!$G:$G,"&lt;"&amp;$B72)*unit_conv</f>
        <v>0</v>
      </c>
      <c r="D72">
        <f t="shared" si="37"/>
        <v>0</v>
      </c>
      <c r="E72">
        <f t="shared" si="37"/>
        <v>0</v>
      </c>
      <c r="F72">
        <f t="shared" si="37"/>
        <v>0</v>
      </c>
      <c r="G72">
        <f t="shared" si="37"/>
        <v>0</v>
      </c>
      <c r="H72" s="31">
        <f>VLOOKUP($B$1,'Multipliers and Adjustments'!$A$70:$I$86,TRUNC(COLUMN(H$2)/5)+2,FALSE)*SUMIFS('EPA Data'!$I:$I,'EPA Data'!$D:$D,'Country Selector'!$A$2,'EPA Data'!$J:$J,$B$1,'EPA Data'!$C:$C,H$2,'EPA Data'!$G:$G,"&gt;="&amp;$A72,'EPA Data'!$G:$G,"&lt;"&amp;$B72)*unit_conv</f>
        <v>0</v>
      </c>
      <c r="I72">
        <f t="shared" si="39"/>
        <v>0</v>
      </c>
      <c r="J72">
        <f t="shared" si="39"/>
        <v>0</v>
      </c>
      <c r="K72">
        <f t="shared" si="39"/>
        <v>0</v>
      </c>
      <c r="L72">
        <f t="shared" si="39"/>
        <v>0</v>
      </c>
      <c r="M72" s="31">
        <f>VLOOKUP($B$1,'Multipliers and Adjustments'!$A$70:$I$86,TRUNC(COLUMN(M$2)/5)+2,FALSE)*SUMIFS('EPA Data'!$I:$I,'EPA Data'!$D:$D,'Country Selector'!$A$2,'EPA Data'!$J:$J,$B$1,'EPA Data'!$C:$C,M$2,'EPA Data'!$G:$G,"&gt;="&amp;$A72,'EPA Data'!$G:$G,"&lt;"&amp;$B72)*unit_conv</f>
        <v>0</v>
      </c>
      <c r="N72">
        <f t="shared" si="40"/>
        <v>0</v>
      </c>
      <c r="O72">
        <f t="shared" si="40"/>
        <v>0</v>
      </c>
      <c r="P72">
        <f t="shared" si="40"/>
        <v>0</v>
      </c>
      <c r="Q72">
        <f t="shared" si="40"/>
        <v>0</v>
      </c>
      <c r="R72" s="31">
        <f>VLOOKUP($B$1,'Multipliers and Adjustments'!$A$70:$I$86,TRUNC(COLUMN(R$2)/5)+2,FALSE)*SUMIFS('EPA Data'!$I:$I,'EPA Data'!$D:$D,'Country Selector'!$A$2,'EPA Data'!$J:$J,$B$1,'EPA Data'!$C:$C,R$2,'EPA Data'!$G:$G,"&gt;="&amp;$A72,'EPA Data'!$G:$G,"&lt;"&amp;$B72)*unit_conv</f>
        <v>0</v>
      </c>
      <c r="S72">
        <f t="shared" si="41"/>
        <v>0</v>
      </c>
      <c r="T72">
        <f t="shared" si="41"/>
        <v>0</v>
      </c>
      <c r="U72">
        <f t="shared" si="41"/>
        <v>0</v>
      </c>
      <c r="V72">
        <f t="shared" si="41"/>
        <v>0</v>
      </c>
      <c r="W72" s="31">
        <f>VLOOKUP($B$1,'Multipliers and Adjustments'!$A$70:$I$86,TRUNC(COLUMN(W$2)/5)+2,FALSE)*SUMIFS('EPA Data'!$I:$I,'EPA Data'!$D:$D,'Country Selector'!$A$2,'EPA Data'!$J:$J,$B$1,'EPA Data'!$C:$C,W$2,'EPA Data'!$G:$G,"&gt;="&amp;$A72,'EPA Data'!$G:$G,"&lt;"&amp;$B72)*unit_conv</f>
        <v>0</v>
      </c>
      <c r="X72">
        <f t="shared" si="42"/>
        <v>0</v>
      </c>
      <c r="Y72">
        <f t="shared" si="42"/>
        <v>0</v>
      </c>
      <c r="Z72">
        <f t="shared" si="42"/>
        <v>0</v>
      </c>
      <c r="AA72">
        <f t="shared" si="42"/>
        <v>0</v>
      </c>
      <c r="AB72" s="31">
        <f>VLOOKUP($B$1,'Multipliers and Adjustments'!$A$70:$I$86,TRUNC(COLUMN(AB$2)/5)+2,FALSE)*SUMIFS('EPA Data'!$I:$I,'EPA Data'!$D:$D,'Country Selector'!$A$2,'EPA Data'!$J:$J,$B$1,'EPA Data'!$C:$C,AB$2,'EPA Data'!$G:$G,"&gt;="&amp;$A72,'EPA Data'!$G:$G,"&lt;"&amp;$B72)*unit_conv</f>
        <v>0</v>
      </c>
      <c r="AC72">
        <f t="shared" si="43"/>
        <v>0</v>
      </c>
      <c r="AD72">
        <f t="shared" si="43"/>
        <v>0</v>
      </c>
      <c r="AE72">
        <f t="shared" si="43"/>
        <v>0</v>
      </c>
      <c r="AF72">
        <f t="shared" si="43"/>
        <v>0</v>
      </c>
      <c r="AG72" s="31">
        <f>VLOOKUP($B$1,'Multipliers and Adjustments'!$A$70:$I$86,TRUNC(COLUMN(AG$2)/5)+2,FALSE)*SUMIFS('EPA Data'!$I:$I,'EPA Data'!$D:$D,'Country Selector'!$A$2,'EPA Data'!$J:$J,$B$1,'EPA Data'!$C:$C,AG$2,'EPA Data'!$G:$G,"&gt;="&amp;$A72,'EPA Data'!$G:$G,"&lt;"&amp;$B72)*unit_conv</f>
        <v>0</v>
      </c>
      <c r="AH72">
        <f t="shared" si="44"/>
        <v>0</v>
      </c>
      <c r="AI72">
        <f t="shared" si="44"/>
        <v>0</v>
      </c>
      <c r="AJ72">
        <f t="shared" si="44"/>
        <v>0</v>
      </c>
      <c r="AK72">
        <f t="shared" si="44"/>
        <v>0</v>
      </c>
      <c r="AL72" s="31">
        <f>VLOOKUP($B$1,'Multipliers and Adjustments'!$A$70:$I$86,TRUNC(COLUMN(AL$2)/5)+2,FALSE)*SUMIFS('EPA Data'!$I:$I,'EPA Data'!$D:$D,'Country Selector'!$A$2,'EPA Data'!$J:$J,$B$1,'EPA Data'!$C:$C,AL$2,'EPA Data'!$G:$G,"&gt;="&amp;$A72,'EPA Data'!$G:$G,"&lt;"&amp;$B72)*unit_conv</f>
        <v>0</v>
      </c>
    </row>
    <row r="73" spans="1:38" x14ac:dyDescent="0.45">
      <c r="A73" s="12">
        <f t="shared" si="14"/>
        <v>1500</v>
      </c>
      <c r="B73" s="11">
        <f t="shared" si="38"/>
        <v>1550</v>
      </c>
      <c r="C73" s="31">
        <f>VLOOKUP($B$1,'Multipliers and Adjustments'!$A$70:$I$86,TRUNC(COLUMN(C$2)/5)+2,FALSE)*SUMIFS('EPA Data'!$I:$I,'EPA Data'!$D:$D,'Country Selector'!$A$2,'EPA Data'!$J:$J,$B$1,'EPA Data'!$C:$C,C$2,'EPA Data'!$G:$G,"&gt;="&amp;$A73,'EPA Data'!$G:$G,"&lt;"&amp;$B73)*unit_conv</f>
        <v>0</v>
      </c>
      <c r="D73">
        <f t="shared" si="37"/>
        <v>0</v>
      </c>
      <c r="E73">
        <f t="shared" si="37"/>
        <v>0</v>
      </c>
      <c r="F73">
        <f t="shared" si="37"/>
        <v>0</v>
      </c>
      <c r="G73">
        <f t="shared" si="37"/>
        <v>0</v>
      </c>
      <c r="H73" s="31">
        <f>VLOOKUP($B$1,'Multipliers and Adjustments'!$A$70:$I$86,TRUNC(COLUMN(H$2)/5)+2,FALSE)*SUMIFS('EPA Data'!$I:$I,'EPA Data'!$D:$D,'Country Selector'!$A$2,'EPA Data'!$J:$J,$B$1,'EPA Data'!$C:$C,H$2,'EPA Data'!$G:$G,"&gt;="&amp;$A73,'EPA Data'!$G:$G,"&lt;"&amp;$B73)*unit_conv</f>
        <v>0</v>
      </c>
      <c r="I73">
        <f t="shared" si="39"/>
        <v>0</v>
      </c>
      <c r="J73">
        <f t="shared" si="39"/>
        <v>0</v>
      </c>
      <c r="K73">
        <f t="shared" si="39"/>
        <v>0</v>
      </c>
      <c r="L73">
        <f t="shared" si="39"/>
        <v>0</v>
      </c>
      <c r="M73" s="31">
        <f>VLOOKUP($B$1,'Multipliers and Adjustments'!$A$70:$I$86,TRUNC(COLUMN(M$2)/5)+2,FALSE)*SUMIFS('EPA Data'!$I:$I,'EPA Data'!$D:$D,'Country Selector'!$A$2,'EPA Data'!$J:$J,$B$1,'EPA Data'!$C:$C,M$2,'EPA Data'!$G:$G,"&gt;="&amp;$A73,'EPA Data'!$G:$G,"&lt;"&amp;$B73)*unit_conv</f>
        <v>0</v>
      </c>
      <c r="N73">
        <f t="shared" si="40"/>
        <v>0</v>
      </c>
      <c r="O73">
        <f t="shared" si="40"/>
        <v>0</v>
      </c>
      <c r="P73">
        <f t="shared" si="40"/>
        <v>0</v>
      </c>
      <c r="Q73">
        <f t="shared" si="40"/>
        <v>0</v>
      </c>
      <c r="R73" s="31">
        <f>VLOOKUP($B$1,'Multipliers and Adjustments'!$A$70:$I$86,TRUNC(COLUMN(R$2)/5)+2,FALSE)*SUMIFS('EPA Data'!$I:$I,'EPA Data'!$D:$D,'Country Selector'!$A$2,'EPA Data'!$J:$J,$B$1,'EPA Data'!$C:$C,R$2,'EPA Data'!$G:$G,"&gt;="&amp;$A73,'EPA Data'!$G:$G,"&lt;"&amp;$B73)*unit_conv</f>
        <v>0</v>
      </c>
      <c r="S73">
        <f t="shared" si="41"/>
        <v>0</v>
      </c>
      <c r="T73">
        <f t="shared" si="41"/>
        <v>0</v>
      </c>
      <c r="U73">
        <f t="shared" si="41"/>
        <v>0</v>
      </c>
      <c r="V73">
        <f t="shared" si="41"/>
        <v>0</v>
      </c>
      <c r="W73" s="31">
        <f>VLOOKUP($B$1,'Multipliers and Adjustments'!$A$70:$I$86,TRUNC(COLUMN(W$2)/5)+2,FALSE)*SUMIFS('EPA Data'!$I:$I,'EPA Data'!$D:$D,'Country Selector'!$A$2,'EPA Data'!$J:$J,$B$1,'EPA Data'!$C:$C,W$2,'EPA Data'!$G:$G,"&gt;="&amp;$A73,'EPA Data'!$G:$G,"&lt;"&amp;$B73)*unit_conv</f>
        <v>0</v>
      </c>
      <c r="X73">
        <f t="shared" si="42"/>
        <v>0</v>
      </c>
      <c r="Y73">
        <f t="shared" si="42"/>
        <v>0</v>
      </c>
      <c r="Z73">
        <f t="shared" si="42"/>
        <v>0</v>
      </c>
      <c r="AA73">
        <f t="shared" si="42"/>
        <v>0</v>
      </c>
      <c r="AB73" s="31">
        <f>VLOOKUP($B$1,'Multipliers and Adjustments'!$A$70:$I$86,TRUNC(COLUMN(AB$2)/5)+2,FALSE)*SUMIFS('EPA Data'!$I:$I,'EPA Data'!$D:$D,'Country Selector'!$A$2,'EPA Data'!$J:$J,$B$1,'EPA Data'!$C:$C,AB$2,'EPA Data'!$G:$G,"&gt;="&amp;$A73,'EPA Data'!$G:$G,"&lt;"&amp;$B73)*unit_conv</f>
        <v>0</v>
      </c>
      <c r="AC73">
        <f t="shared" si="43"/>
        <v>0</v>
      </c>
      <c r="AD73">
        <f t="shared" si="43"/>
        <v>0</v>
      </c>
      <c r="AE73">
        <f t="shared" si="43"/>
        <v>0</v>
      </c>
      <c r="AF73">
        <f t="shared" si="43"/>
        <v>0</v>
      </c>
      <c r="AG73" s="31">
        <f>VLOOKUP($B$1,'Multipliers and Adjustments'!$A$70:$I$86,TRUNC(COLUMN(AG$2)/5)+2,FALSE)*SUMIFS('EPA Data'!$I:$I,'EPA Data'!$D:$D,'Country Selector'!$A$2,'EPA Data'!$J:$J,$B$1,'EPA Data'!$C:$C,AG$2,'EPA Data'!$G:$G,"&gt;="&amp;$A73,'EPA Data'!$G:$G,"&lt;"&amp;$B73)*unit_conv</f>
        <v>0</v>
      </c>
      <c r="AH73">
        <f t="shared" si="44"/>
        <v>0</v>
      </c>
      <c r="AI73">
        <f t="shared" si="44"/>
        <v>0</v>
      </c>
      <c r="AJ73">
        <f t="shared" si="44"/>
        <v>0</v>
      </c>
      <c r="AK73">
        <f t="shared" si="44"/>
        <v>0</v>
      </c>
      <c r="AL73" s="31">
        <f>VLOOKUP($B$1,'Multipliers and Adjustments'!$A$70:$I$86,TRUNC(COLUMN(AL$2)/5)+2,FALSE)*SUMIFS('EPA Data'!$I:$I,'EPA Data'!$D:$D,'Country Selector'!$A$2,'EPA Data'!$J:$J,$B$1,'EPA Data'!$C:$C,AL$2,'EPA Data'!$G:$G,"&gt;="&amp;$A73,'EPA Data'!$G:$G,"&lt;"&amp;$B73)*unit_conv</f>
        <v>0</v>
      </c>
    </row>
    <row r="74" spans="1:38" x14ac:dyDescent="0.45">
      <c r="A74" s="12">
        <f t="shared" si="14"/>
        <v>1550</v>
      </c>
      <c r="B74" s="11">
        <f t="shared" si="38"/>
        <v>1600</v>
      </c>
      <c r="C74" s="31">
        <f>VLOOKUP($B$1,'Multipliers and Adjustments'!$A$70:$I$86,TRUNC(COLUMN(C$2)/5)+2,FALSE)*SUMIFS('EPA Data'!$I:$I,'EPA Data'!$D:$D,'Country Selector'!$A$2,'EPA Data'!$J:$J,$B$1,'EPA Data'!$C:$C,C$2,'EPA Data'!$G:$G,"&gt;="&amp;$A74,'EPA Data'!$G:$G,"&lt;"&amp;$B74)*unit_conv</f>
        <v>0</v>
      </c>
      <c r="D74">
        <f t="shared" si="37"/>
        <v>0</v>
      </c>
      <c r="E74">
        <f t="shared" si="37"/>
        <v>0</v>
      </c>
      <c r="F74">
        <f t="shared" si="37"/>
        <v>0</v>
      </c>
      <c r="G74">
        <f t="shared" si="37"/>
        <v>0</v>
      </c>
      <c r="H74" s="31">
        <f>VLOOKUP($B$1,'Multipliers and Adjustments'!$A$70:$I$86,TRUNC(COLUMN(H$2)/5)+2,FALSE)*SUMIFS('EPA Data'!$I:$I,'EPA Data'!$D:$D,'Country Selector'!$A$2,'EPA Data'!$J:$J,$B$1,'EPA Data'!$C:$C,H$2,'EPA Data'!$G:$G,"&gt;="&amp;$A74,'EPA Data'!$G:$G,"&lt;"&amp;$B74)*unit_conv</f>
        <v>0</v>
      </c>
      <c r="I74">
        <f t="shared" si="39"/>
        <v>0</v>
      </c>
      <c r="J74">
        <f t="shared" si="39"/>
        <v>0</v>
      </c>
      <c r="K74">
        <f t="shared" si="39"/>
        <v>0</v>
      </c>
      <c r="L74">
        <f t="shared" si="39"/>
        <v>0</v>
      </c>
      <c r="M74" s="31">
        <f>VLOOKUP($B$1,'Multipliers and Adjustments'!$A$70:$I$86,TRUNC(COLUMN(M$2)/5)+2,FALSE)*SUMIFS('EPA Data'!$I:$I,'EPA Data'!$D:$D,'Country Selector'!$A$2,'EPA Data'!$J:$J,$B$1,'EPA Data'!$C:$C,M$2,'EPA Data'!$G:$G,"&gt;="&amp;$A74,'EPA Data'!$G:$G,"&lt;"&amp;$B74)*unit_conv</f>
        <v>0</v>
      </c>
      <c r="N74">
        <f t="shared" si="40"/>
        <v>0</v>
      </c>
      <c r="O74">
        <f t="shared" si="40"/>
        <v>0</v>
      </c>
      <c r="P74">
        <f t="shared" si="40"/>
        <v>0</v>
      </c>
      <c r="Q74">
        <f t="shared" si="40"/>
        <v>0</v>
      </c>
      <c r="R74" s="31">
        <f>VLOOKUP($B$1,'Multipliers and Adjustments'!$A$70:$I$86,TRUNC(COLUMN(R$2)/5)+2,FALSE)*SUMIFS('EPA Data'!$I:$I,'EPA Data'!$D:$D,'Country Selector'!$A$2,'EPA Data'!$J:$J,$B$1,'EPA Data'!$C:$C,R$2,'EPA Data'!$G:$G,"&gt;="&amp;$A74,'EPA Data'!$G:$G,"&lt;"&amp;$B74)*unit_conv</f>
        <v>0</v>
      </c>
      <c r="S74">
        <f t="shared" si="41"/>
        <v>0</v>
      </c>
      <c r="T74">
        <f t="shared" si="41"/>
        <v>0</v>
      </c>
      <c r="U74">
        <f t="shared" si="41"/>
        <v>0</v>
      </c>
      <c r="V74">
        <f t="shared" si="41"/>
        <v>0</v>
      </c>
      <c r="W74" s="31">
        <f>VLOOKUP($B$1,'Multipliers and Adjustments'!$A$70:$I$86,TRUNC(COLUMN(W$2)/5)+2,FALSE)*SUMIFS('EPA Data'!$I:$I,'EPA Data'!$D:$D,'Country Selector'!$A$2,'EPA Data'!$J:$J,$B$1,'EPA Data'!$C:$C,W$2,'EPA Data'!$G:$G,"&gt;="&amp;$A74,'EPA Data'!$G:$G,"&lt;"&amp;$B74)*unit_conv</f>
        <v>0</v>
      </c>
      <c r="X74">
        <f t="shared" si="42"/>
        <v>0</v>
      </c>
      <c r="Y74">
        <f t="shared" si="42"/>
        <v>0</v>
      </c>
      <c r="Z74">
        <f t="shared" si="42"/>
        <v>0</v>
      </c>
      <c r="AA74">
        <f t="shared" si="42"/>
        <v>0</v>
      </c>
      <c r="AB74" s="31">
        <f>VLOOKUP($B$1,'Multipliers and Adjustments'!$A$70:$I$86,TRUNC(COLUMN(AB$2)/5)+2,FALSE)*SUMIFS('EPA Data'!$I:$I,'EPA Data'!$D:$D,'Country Selector'!$A$2,'EPA Data'!$J:$J,$B$1,'EPA Data'!$C:$C,AB$2,'EPA Data'!$G:$G,"&gt;="&amp;$A74,'EPA Data'!$G:$G,"&lt;"&amp;$B74)*unit_conv</f>
        <v>0</v>
      </c>
      <c r="AC74">
        <f t="shared" si="43"/>
        <v>0</v>
      </c>
      <c r="AD74">
        <f t="shared" si="43"/>
        <v>0</v>
      </c>
      <c r="AE74">
        <f t="shared" si="43"/>
        <v>0</v>
      </c>
      <c r="AF74">
        <f t="shared" si="43"/>
        <v>0</v>
      </c>
      <c r="AG74" s="31">
        <f>VLOOKUP($B$1,'Multipliers and Adjustments'!$A$70:$I$86,TRUNC(COLUMN(AG$2)/5)+2,FALSE)*SUMIFS('EPA Data'!$I:$I,'EPA Data'!$D:$D,'Country Selector'!$A$2,'EPA Data'!$J:$J,$B$1,'EPA Data'!$C:$C,AG$2,'EPA Data'!$G:$G,"&gt;="&amp;$A74,'EPA Data'!$G:$G,"&lt;"&amp;$B74)*unit_conv</f>
        <v>0</v>
      </c>
      <c r="AH74">
        <f t="shared" si="44"/>
        <v>0</v>
      </c>
      <c r="AI74">
        <f t="shared" si="44"/>
        <v>0</v>
      </c>
      <c r="AJ74">
        <f t="shared" si="44"/>
        <v>0</v>
      </c>
      <c r="AK74">
        <f t="shared" si="44"/>
        <v>0</v>
      </c>
      <c r="AL74" s="31">
        <f>VLOOKUP($B$1,'Multipliers and Adjustments'!$A$70:$I$86,TRUNC(COLUMN(AL$2)/5)+2,FALSE)*SUMIFS('EPA Data'!$I:$I,'EPA Data'!$D:$D,'Country Selector'!$A$2,'EPA Data'!$J:$J,$B$1,'EPA Data'!$C:$C,AL$2,'EPA Data'!$G:$G,"&gt;="&amp;$A74,'EPA Data'!$G:$G,"&lt;"&amp;$B74)*unit_conv</f>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AL74"/>
  <sheetViews>
    <sheetView workbookViewId="0"/>
  </sheetViews>
  <sheetFormatPr defaultRowHeight="14.25" x14ac:dyDescent="0.45"/>
  <cols>
    <col min="1" max="2" width="24.265625" style="12" customWidth="1"/>
  </cols>
  <sheetData>
    <row r="1" spans="1:38" x14ac:dyDescent="0.45">
      <c r="A1" s="14" t="s">
        <v>621</v>
      </c>
      <c r="B1" s="14" t="s">
        <v>625</v>
      </c>
      <c r="C1" s="65" t="s">
        <v>851</v>
      </c>
    </row>
    <row r="2" spans="1:38" s="2" customFormat="1" x14ac:dyDescent="0.45">
      <c r="A2" s="10" t="s">
        <v>619</v>
      </c>
      <c r="B2" s="10" t="s">
        <v>620</v>
      </c>
      <c r="C2" s="2">
        <v>2015</v>
      </c>
      <c r="D2" s="2">
        <v>2016</v>
      </c>
      <c r="E2" s="2">
        <v>2017</v>
      </c>
      <c r="F2" s="2">
        <v>2018</v>
      </c>
      <c r="G2" s="2">
        <v>2019</v>
      </c>
      <c r="H2" s="2">
        <v>2020</v>
      </c>
      <c r="I2" s="2">
        <v>2021</v>
      </c>
      <c r="J2" s="2">
        <v>2022</v>
      </c>
      <c r="K2" s="2">
        <v>2023</v>
      </c>
      <c r="L2" s="2">
        <v>2024</v>
      </c>
      <c r="M2" s="2">
        <v>2025</v>
      </c>
      <c r="N2" s="2">
        <v>2026</v>
      </c>
      <c r="O2" s="2">
        <v>2027</v>
      </c>
      <c r="P2" s="2">
        <v>2028</v>
      </c>
      <c r="Q2" s="2">
        <v>2029</v>
      </c>
      <c r="R2" s="2">
        <v>2030</v>
      </c>
      <c r="S2" s="2">
        <v>2031</v>
      </c>
      <c r="T2" s="2">
        <v>2032</v>
      </c>
      <c r="U2" s="2">
        <v>2033</v>
      </c>
      <c r="V2" s="2">
        <v>2034</v>
      </c>
      <c r="W2" s="2">
        <v>2035</v>
      </c>
      <c r="X2" s="2">
        <v>2036</v>
      </c>
      <c r="Y2" s="2">
        <v>2037</v>
      </c>
      <c r="Z2" s="2">
        <v>2038</v>
      </c>
      <c r="AA2" s="2">
        <v>2039</v>
      </c>
      <c r="AB2" s="2">
        <v>2040</v>
      </c>
      <c r="AC2" s="2">
        <v>2041</v>
      </c>
      <c r="AD2" s="2">
        <v>2042</v>
      </c>
      <c r="AE2" s="2">
        <v>2043</v>
      </c>
      <c r="AF2" s="2">
        <v>2044</v>
      </c>
      <c r="AG2" s="2">
        <v>2045</v>
      </c>
      <c r="AH2" s="2">
        <v>2046</v>
      </c>
      <c r="AI2" s="2">
        <v>2047</v>
      </c>
      <c r="AJ2" s="2">
        <v>2048</v>
      </c>
      <c r="AK2" s="2">
        <v>2049</v>
      </c>
      <c r="AL2" s="2">
        <v>2050</v>
      </c>
    </row>
    <row r="3" spans="1:38" x14ac:dyDescent="0.45">
      <c r="A3" s="11">
        <v>-1150</v>
      </c>
      <c r="B3" s="11">
        <f>A3+50</f>
        <v>-1100</v>
      </c>
      <c r="C3" s="31">
        <f>VLOOKUP($B$1,'Multipliers and Adjustments'!$A$70:$I$86,TRUNC(COLUMN(C$2)/5)+2,FALSE)*SUMIFS('EPA Data'!$I:$I,'EPA Data'!$D:$D,'Country Selector'!$A$2,'EPA Data'!$J:$J,$B$1,'EPA Data'!$C:$C,C$2,'EPA Data'!$G:$G,"&gt;="&amp;$A3,'EPA Data'!$G:$G,"&lt;"&amp;$B3)*unit_conv</f>
        <v>0</v>
      </c>
      <c r="D3">
        <f t="shared" ref="D3:G17" si="0">C3+($H3-$C3)/5</f>
        <v>0</v>
      </c>
      <c r="E3">
        <f t="shared" si="0"/>
        <v>0</v>
      </c>
      <c r="F3">
        <f t="shared" si="0"/>
        <v>0</v>
      </c>
      <c r="G3">
        <f t="shared" si="0"/>
        <v>0</v>
      </c>
      <c r="H3" s="31">
        <f>VLOOKUP($B$1,'Multipliers and Adjustments'!$A$70:$I$86,TRUNC(COLUMN(H$2)/5)+2,FALSE)*SUMIFS('EPA Data'!$I:$I,'EPA Data'!$D:$D,'Country Selector'!$A$2,'EPA Data'!$J:$J,$B$1,'EPA Data'!$C:$C,H$2,'EPA Data'!$G:$G,"&gt;="&amp;$A3,'EPA Data'!$G:$G,"&lt;"&amp;$B3)*unit_conv</f>
        <v>0</v>
      </c>
      <c r="I3">
        <f>H3+($M3-$H3)/5</f>
        <v>0</v>
      </c>
      <c r="J3">
        <f t="shared" ref="J3:L3" si="1">I3+($M3-$H3)/5</f>
        <v>0</v>
      </c>
      <c r="K3">
        <f t="shared" si="1"/>
        <v>0</v>
      </c>
      <c r="L3">
        <f t="shared" si="1"/>
        <v>0</v>
      </c>
      <c r="M3" s="31">
        <f>VLOOKUP($B$1,'Multipliers and Adjustments'!$A$70:$I$86,TRUNC(COLUMN(M$2)/5)+2,FALSE)*SUMIFS('EPA Data'!$I:$I,'EPA Data'!$D:$D,'Country Selector'!$A$2,'EPA Data'!$J:$J,$B$1,'EPA Data'!$C:$C,M$2,'EPA Data'!$G:$G,"&gt;="&amp;$A3,'EPA Data'!$G:$G,"&lt;"&amp;$B3)*unit_conv</f>
        <v>0</v>
      </c>
      <c r="N3">
        <f>M3+($R3-$M3)/5</f>
        <v>0</v>
      </c>
      <c r="O3">
        <f t="shared" ref="O3:Q3" si="2">N3+($R3-$M3)/5</f>
        <v>0</v>
      </c>
      <c r="P3">
        <f t="shared" si="2"/>
        <v>0</v>
      </c>
      <c r="Q3">
        <f t="shared" si="2"/>
        <v>0</v>
      </c>
      <c r="R3" s="31">
        <f>VLOOKUP($B$1,'Multipliers and Adjustments'!$A$70:$I$86,TRUNC(COLUMN(R$2)/5)+2,FALSE)*SUMIFS('EPA Data'!$I:$I,'EPA Data'!$D:$D,'Country Selector'!$A$2,'EPA Data'!$J:$J,$B$1,'EPA Data'!$C:$C,R$2,'EPA Data'!$G:$G,"&gt;="&amp;$A3,'EPA Data'!$G:$G,"&lt;"&amp;$B3)*unit_conv</f>
        <v>0</v>
      </c>
      <c r="S3">
        <f>R3+($W3-$R3)/5</f>
        <v>0</v>
      </c>
      <c r="T3">
        <f t="shared" ref="T3:V3" si="3">S3+($W3-$R3)/5</f>
        <v>0</v>
      </c>
      <c r="U3">
        <f t="shared" si="3"/>
        <v>0</v>
      </c>
      <c r="V3">
        <f t="shared" si="3"/>
        <v>0</v>
      </c>
      <c r="W3" s="31">
        <f>VLOOKUP($B$1,'Multipliers and Adjustments'!$A$70:$I$86,TRUNC(COLUMN(W$2)/5)+2,FALSE)*SUMIFS('EPA Data'!$I:$I,'EPA Data'!$D:$D,'Country Selector'!$A$2,'EPA Data'!$J:$J,$B$1,'EPA Data'!$C:$C,W$2,'EPA Data'!$G:$G,"&gt;="&amp;$A3,'EPA Data'!$G:$G,"&lt;"&amp;$B3)*unit_conv</f>
        <v>0</v>
      </c>
      <c r="X3">
        <f>W3+($AB3-$W3)/5</f>
        <v>0</v>
      </c>
      <c r="Y3">
        <f t="shared" ref="Y3:AA3" si="4">X3+($AB3-$W3)/5</f>
        <v>0</v>
      </c>
      <c r="Z3">
        <f t="shared" si="4"/>
        <v>0</v>
      </c>
      <c r="AA3">
        <f t="shared" si="4"/>
        <v>0</v>
      </c>
      <c r="AB3" s="31">
        <f>VLOOKUP($B$1,'Multipliers and Adjustments'!$A$70:$I$86,TRUNC(COLUMN(AB$2)/5)+2,FALSE)*SUMIFS('EPA Data'!$I:$I,'EPA Data'!$D:$D,'Country Selector'!$A$2,'EPA Data'!$J:$J,$B$1,'EPA Data'!$C:$C,AB$2,'EPA Data'!$G:$G,"&gt;="&amp;$A3,'EPA Data'!$G:$G,"&lt;"&amp;$B3)*unit_conv</f>
        <v>0</v>
      </c>
      <c r="AC3">
        <f>AB3+($AG3-$AB3)/5</f>
        <v>0</v>
      </c>
      <c r="AD3">
        <f t="shared" ref="AD3:AF3" si="5">AC3+($AG3-$AB3)/5</f>
        <v>0</v>
      </c>
      <c r="AE3">
        <f t="shared" si="5"/>
        <v>0</v>
      </c>
      <c r="AF3">
        <f t="shared" si="5"/>
        <v>0</v>
      </c>
      <c r="AG3" s="31">
        <f>VLOOKUP($B$1,'Multipliers and Adjustments'!$A$70:$I$86,TRUNC(COLUMN(AG$2)/5)+2,FALSE)*SUMIFS('EPA Data'!$I:$I,'EPA Data'!$D:$D,'Country Selector'!$A$2,'EPA Data'!$J:$J,$B$1,'EPA Data'!$C:$C,AG$2,'EPA Data'!$G:$G,"&gt;="&amp;$A3,'EPA Data'!$G:$G,"&lt;"&amp;$B3)*unit_conv</f>
        <v>0</v>
      </c>
      <c r="AH3">
        <f>AG3+($AL3-$AG3)/5</f>
        <v>0</v>
      </c>
      <c r="AI3">
        <f t="shared" ref="AI3:AK3" si="6">AH3+($AL3-$AG3)/5</f>
        <v>0</v>
      </c>
      <c r="AJ3">
        <f t="shared" si="6"/>
        <v>0</v>
      </c>
      <c r="AK3">
        <f t="shared" si="6"/>
        <v>0</v>
      </c>
      <c r="AL3" s="31">
        <f>VLOOKUP($B$1,'Multipliers and Adjustments'!$A$70:$I$86,TRUNC(COLUMN(AL$2)/5)+2,FALSE)*SUMIFS('EPA Data'!$I:$I,'EPA Data'!$D:$D,'Country Selector'!$A$2,'EPA Data'!$J:$J,$B$1,'EPA Data'!$C:$C,AL$2,'EPA Data'!$G:$G,"&gt;="&amp;$A3,'EPA Data'!$G:$G,"&lt;"&amp;$B3)*unit_conv</f>
        <v>0</v>
      </c>
    </row>
    <row r="4" spans="1:38" x14ac:dyDescent="0.45">
      <c r="A4" s="12">
        <f>B3</f>
        <v>-1100</v>
      </c>
      <c r="B4" s="11">
        <f t="shared" ref="B4:B67" si="7">A4+50</f>
        <v>-1050</v>
      </c>
      <c r="C4" s="31">
        <f>VLOOKUP($B$1,'Multipliers and Adjustments'!$A$70:$I$86,TRUNC(COLUMN(C$2)/5)+2,FALSE)*SUMIFS('EPA Data'!$I:$I,'EPA Data'!$D:$D,'Country Selector'!$A$2,'EPA Data'!$J:$J,$B$1,'EPA Data'!$C:$C,C$2,'EPA Data'!$G:$G,"&gt;="&amp;$A4,'EPA Data'!$G:$G,"&lt;"&amp;$B4)*unit_conv</f>
        <v>0</v>
      </c>
      <c r="D4">
        <f t="shared" si="0"/>
        <v>0</v>
      </c>
      <c r="E4">
        <f t="shared" si="0"/>
        <v>0</v>
      </c>
      <c r="F4">
        <f t="shared" si="0"/>
        <v>0</v>
      </c>
      <c r="G4">
        <f t="shared" si="0"/>
        <v>0</v>
      </c>
      <c r="H4" s="31">
        <f>VLOOKUP($B$1,'Multipliers and Adjustments'!$A$70:$I$86,TRUNC(COLUMN(H$2)/5)+2,FALSE)*SUMIFS('EPA Data'!$I:$I,'EPA Data'!$D:$D,'Country Selector'!$A$2,'EPA Data'!$J:$J,$B$1,'EPA Data'!$C:$C,H$2,'EPA Data'!$G:$G,"&gt;="&amp;$A4,'EPA Data'!$G:$G,"&lt;"&amp;$B4)*unit_conv</f>
        <v>0</v>
      </c>
      <c r="I4">
        <f t="shared" ref="I4:L19" si="8">H4+($M4-$H4)/5</f>
        <v>0</v>
      </c>
      <c r="J4">
        <f t="shared" si="8"/>
        <v>0</v>
      </c>
      <c r="K4">
        <f t="shared" si="8"/>
        <v>0</v>
      </c>
      <c r="L4">
        <f t="shared" si="8"/>
        <v>0</v>
      </c>
      <c r="M4" s="31">
        <f>VLOOKUP($B$1,'Multipliers and Adjustments'!$A$70:$I$86,TRUNC(COLUMN(M$2)/5)+2,FALSE)*SUMIFS('EPA Data'!$I:$I,'EPA Data'!$D:$D,'Country Selector'!$A$2,'EPA Data'!$J:$J,$B$1,'EPA Data'!$C:$C,M$2,'EPA Data'!$G:$G,"&gt;="&amp;$A4,'EPA Data'!$G:$G,"&lt;"&amp;$B4)*unit_conv</f>
        <v>0</v>
      </c>
      <c r="N4">
        <f t="shared" ref="N4:Q19" si="9">M4+($R4-$M4)/5</f>
        <v>0</v>
      </c>
      <c r="O4">
        <f t="shared" si="9"/>
        <v>0</v>
      </c>
      <c r="P4">
        <f t="shared" si="9"/>
        <v>0</v>
      </c>
      <c r="Q4">
        <f t="shared" si="9"/>
        <v>0</v>
      </c>
      <c r="R4" s="31">
        <f>VLOOKUP($B$1,'Multipliers and Adjustments'!$A$70:$I$86,TRUNC(COLUMN(R$2)/5)+2,FALSE)*SUMIFS('EPA Data'!$I:$I,'EPA Data'!$D:$D,'Country Selector'!$A$2,'EPA Data'!$J:$J,$B$1,'EPA Data'!$C:$C,R$2,'EPA Data'!$G:$G,"&gt;="&amp;$A4,'EPA Data'!$G:$G,"&lt;"&amp;$B4)*unit_conv</f>
        <v>0</v>
      </c>
      <c r="S4">
        <f t="shared" ref="S4:V19" si="10">R4+($W4-$R4)/5</f>
        <v>0</v>
      </c>
      <c r="T4">
        <f t="shared" si="10"/>
        <v>0</v>
      </c>
      <c r="U4">
        <f t="shared" si="10"/>
        <v>0</v>
      </c>
      <c r="V4">
        <f t="shared" si="10"/>
        <v>0</v>
      </c>
      <c r="W4" s="31">
        <f>VLOOKUP($B$1,'Multipliers and Adjustments'!$A$70:$I$86,TRUNC(COLUMN(W$2)/5)+2,FALSE)*SUMIFS('EPA Data'!$I:$I,'EPA Data'!$D:$D,'Country Selector'!$A$2,'EPA Data'!$J:$J,$B$1,'EPA Data'!$C:$C,W$2,'EPA Data'!$G:$G,"&gt;="&amp;$A4,'EPA Data'!$G:$G,"&lt;"&amp;$B4)*unit_conv</f>
        <v>0</v>
      </c>
      <c r="X4">
        <f t="shared" ref="X4:AA19" si="11">W4+($AB4-$W4)/5</f>
        <v>0</v>
      </c>
      <c r="Y4">
        <f t="shared" si="11"/>
        <v>0</v>
      </c>
      <c r="Z4">
        <f t="shared" si="11"/>
        <v>0</v>
      </c>
      <c r="AA4">
        <f t="shared" si="11"/>
        <v>0</v>
      </c>
      <c r="AB4" s="31">
        <f>VLOOKUP($B$1,'Multipliers and Adjustments'!$A$70:$I$86,TRUNC(COLUMN(AB$2)/5)+2,FALSE)*SUMIFS('EPA Data'!$I:$I,'EPA Data'!$D:$D,'Country Selector'!$A$2,'EPA Data'!$J:$J,$B$1,'EPA Data'!$C:$C,AB$2,'EPA Data'!$G:$G,"&gt;="&amp;$A4,'EPA Data'!$G:$G,"&lt;"&amp;$B4)*unit_conv</f>
        <v>0</v>
      </c>
      <c r="AC4">
        <f t="shared" ref="AC4:AF19" si="12">AB4+($AG4-$AB4)/5</f>
        <v>0</v>
      </c>
      <c r="AD4">
        <f t="shared" si="12"/>
        <v>0</v>
      </c>
      <c r="AE4">
        <f t="shared" si="12"/>
        <v>0</v>
      </c>
      <c r="AF4">
        <f t="shared" si="12"/>
        <v>0</v>
      </c>
      <c r="AG4" s="31">
        <f>VLOOKUP($B$1,'Multipliers and Adjustments'!$A$70:$I$86,TRUNC(COLUMN(AG$2)/5)+2,FALSE)*SUMIFS('EPA Data'!$I:$I,'EPA Data'!$D:$D,'Country Selector'!$A$2,'EPA Data'!$J:$J,$B$1,'EPA Data'!$C:$C,AG$2,'EPA Data'!$G:$G,"&gt;="&amp;$A4,'EPA Data'!$G:$G,"&lt;"&amp;$B4)*unit_conv</f>
        <v>0</v>
      </c>
      <c r="AH4">
        <f t="shared" ref="AH4:AK19" si="13">AG4+($AL4-$AG4)/5</f>
        <v>0</v>
      </c>
      <c r="AI4">
        <f t="shared" si="13"/>
        <v>0</v>
      </c>
      <c r="AJ4">
        <f t="shared" si="13"/>
        <v>0</v>
      </c>
      <c r="AK4">
        <f t="shared" si="13"/>
        <v>0</v>
      </c>
      <c r="AL4" s="31">
        <f>VLOOKUP($B$1,'Multipliers and Adjustments'!$A$70:$I$86,TRUNC(COLUMN(AL$2)/5)+2,FALSE)*SUMIFS('EPA Data'!$I:$I,'EPA Data'!$D:$D,'Country Selector'!$A$2,'EPA Data'!$J:$J,$B$1,'EPA Data'!$C:$C,AL$2,'EPA Data'!$G:$G,"&gt;="&amp;$A4,'EPA Data'!$G:$G,"&lt;"&amp;$B4)*unit_conv</f>
        <v>0</v>
      </c>
    </row>
    <row r="5" spans="1:38" x14ac:dyDescent="0.45">
      <c r="A5" s="12">
        <f t="shared" ref="A5:A74" si="14">B4</f>
        <v>-1050</v>
      </c>
      <c r="B5" s="11">
        <f t="shared" si="7"/>
        <v>-1000</v>
      </c>
      <c r="C5" s="31">
        <f>VLOOKUP($B$1,'Multipliers and Adjustments'!$A$70:$I$86,TRUNC(COLUMN(C$2)/5)+2,FALSE)*SUMIFS('EPA Data'!$I:$I,'EPA Data'!$D:$D,'Country Selector'!$A$2,'EPA Data'!$J:$J,$B$1,'EPA Data'!$C:$C,C$2,'EPA Data'!$G:$G,"&gt;="&amp;$A5,'EPA Data'!$G:$G,"&lt;"&amp;$B5)*unit_conv</f>
        <v>0</v>
      </c>
      <c r="D5">
        <f t="shared" si="0"/>
        <v>0</v>
      </c>
      <c r="E5">
        <f t="shared" si="0"/>
        <v>0</v>
      </c>
      <c r="F5">
        <f t="shared" si="0"/>
        <v>0</v>
      </c>
      <c r="G5">
        <f t="shared" si="0"/>
        <v>0</v>
      </c>
      <c r="H5" s="31">
        <f>VLOOKUP($B$1,'Multipliers and Adjustments'!$A$70:$I$86,TRUNC(COLUMN(H$2)/5)+2,FALSE)*SUMIFS('EPA Data'!$I:$I,'EPA Data'!$D:$D,'Country Selector'!$A$2,'EPA Data'!$J:$J,$B$1,'EPA Data'!$C:$C,H$2,'EPA Data'!$G:$G,"&gt;="&amp;$A5,'EPA Data'!$G:$G,"&lt;"&amp;$B5)*unit_conv</f>
        <v>0</v>
      </c>
      <c r="I5">
        <f t="shared" si="8"/>
        <v>0</v>
      </c>
      <c r="J5">
        <f t="shared" si="8"/>
        <v>0</v>
      </c>
      <c r="K5">
        <f t="shared" si="8"/>
        <v>0</v>
      </c>
      <c r="L5">
        <f t="shared" si="8"/>
        <v>0</v>
      </c>
      <c r="M5" s="31">
        <f>VLOOKUP($B$1,'Multipliers and Adjustments'!$A$70:$I$86,TRUNC(COLUMN(M$2)/5)+2,FALSE)*SUMIFS('EPA Data'!$I:$I,'EPA Data'!$D:$D,'Country Selector'!$A$2,'EPA Data'!$J:$J,$B$1,'EPA Data'!$C:$C,M$2,'EPA Data'!$G:$G,"&gt;="&amp;$A5,'EPA Data'!$G:$G,"&lt;"&amp;$B5)*unit_conv</f>
        <v>0</v>
      </c>
      <c r="N5">
        <f t="shared" si="9"/>
        <v>0</v>
      </c>
      <c r="O5">
        <f t="shared" si="9"/>
        <v>0</v>
      </c>
      <c r="P5">
        <f t="shared" si="9"/>
        <v>0</v>
      </c>
      <c r="Q5">
        <f t="shared" si="9"/>
        <v>0</v>
      </c>
      <c r="R5" s="31">
        <f>VLOOKUP($B$1,'Multipliers and Adjustments'!$A$70:$I$86,TRUNC(COLUMN(R$2)/5)+2,FALSE)*SUMIFS('EPA Data'!$I:$I,'EPA Data'!$D:$D,'Country Selector'!$A$2,'EPA Data'!$J:$J,$B$1,'EPA Data'!$C:$C,R$2,'EPA Data'!$G:$G,"&gt;="&amp;$A5,'EPA Data'!$G:$G,"&lt;"&amp;$B5)*unit_conv</f>
        <v>0</v>
      </c>
      <c r="S5">
        <f t="shared" si="10"/>
        <v>0</v>
      </c>
      <c r="T5">
        <f t="shared" si="10"/>
        <v>0</v>
      </c>
      <c r="U5">
        <f t="shared" si="10"/>
        <v>0</v>
      </c>
      <c r="V5">
        <f t="shared" si="10"/>
        <v>0</v>
      </c>
      <c r="W5" s="31">
        <f>VLOOKUP($B$1,'Multipliers and Adjustments'!$A$70:$I$86,TRUNC(COLUMN(W$2)/5)+2,FALSE)*SUMIFS('EPA Data'!$I:$I,'EPA Data'!$D:$D,'Country Selector'!$A$2,'EPA Data'!$J:$J,$B$1,'EPA Data'!$C:$C,W$2,'EPA Data'!$G:$G,"&gt;="&amp;$A5,'EPA Data'!$G:$G,"&lt;"&amp;$B5)*unit_conv</f>
        <v>0</v>
      </c>
      <c r="X5">
        <f t="shared" si="11"/>
        <v>0</v>
      </c>
      <c r="Y5">
        <f t="shared" si="11"/>
        <v>0</v>
      </c>
      <c r="Z5">
        <f t="shared" si="11"/>
        <v>0</v>
      </c>
      <c r="AA5">
        <f t="shared" si="11"/>
        <v>0</v>
      </c>
      <c r="AB5" s="31">
        <f>VLOOKUP($B$1,'Multipliers and Adjustments'!$A$70:$I$86,TRUNC(COLUMN(AB$2)/5)+2,FALSE)*SUMIFS('EPA Data'!$I:$I,'EPA Data'!$D:$D,'Country Selector'!$A$2,'EPA Data'!$J:$J,$B$1,'EPA Data'!$C:$C,AB$2,'EPA Data'!$G:$G,"&gt;="&amp;$A5,'EPA Data'!$G:$G,"&lt;"&amp;$B5)*unit_conv</f>
        <v>0</v>
      </c>
      <c r="AC5">
        <f t="shared" si="12"/>
        <v>0</v>
      </c>
      <c r="AD5">
        <f t="shared" si="12"/>
        <v>0</v>
      </c>
      <c r="AE5">
        <f t="shared" si="12"/>
        <v>0</v>
      </c>
      <c r="AF5">
        <f t="shared" si="12"/>
        <v>0</v>
      </c>
      <c r="AG5" s="31">
        <f>VLOOKUP($B$1,'Multipliers and Adjustments'!$A$70:$I$86,TRUNC(COLUMN(AG$2)/5)+2,FALSE)*SUMIFS('EPA Data'!$I:$I,'EPA Data'!$D:$D,'Country Selector'!$A$2,'EPA Data'!$J:$J,$B$1,'EPA Data'!$C:$C,AG$2,'EPA Data'!$G:$G,"&gt;="&amp;$A5,'EPA Data'!$G:$G,"&lt;"&amp;$B5)*unit_conv</f>
        <v>0</v>
      </c>
      <c r="AH5">
        <f t="shared" si="13"/>
        <v>0</v>
      </c>
      <c r="AI5">
        <f t="shared" si="13"/>
        <v>0</v>
      </c>
      <c r="AJ5">
        <f t="shared" si="13"/>
        <v>0</v>
      </c>
      <c r="AK5">
        <f t="shared" si="13"/>
        <v>0</v>
      </c>
      <c r="AL5" s="31">
        <f>VLOOKUP($B$1,'Multipliers and Adjustments'!$A$70:$I$86,TRUNC(COLUMN(AL$2)/5)+2,FALSE)*SUMIFS('EPA Data'!$I:$I,'EPA Data'!$D:$D,'Country Selector'!$A$2,'EPA Data'!$J:$J,$B$1,'EPA Data'!$C:$C,AL$2,'EPA Data'!$G:$G,"&gt;="&amp;$A5,'EPA Data'!$G:$G,"&lt;"&amp;$B5)*unit_conv</f>
        <v>0</v>
      </c>
    </row>
    <row r="6" spans="1:38" x14ac:dyDescent="0.45">
      <c r="A6" s="12">
        <f t="shared" si="14"/>
        <v>-1000</v>
      </c>
      <c r="B6" s="11">
        <f t="shared" si="7"/>
        <v>-950</v>
      </c>
      <c r="C6" s="31">
        <f>VLOOKUP($B$1,'Multipliers and Adjustments'!$A$70:$I$86,TRUNC(COLUMN(C$2)/5)+2,FALSE)*SUMIFS('EPA Data'!$I:$I,'EPA Data'!$D:$D,'Country Selector'!$A$2,'EPA Data'!$J:$J,$B$1,'EPA Data'!$C:$C,C$2,'EPA Data'!$G:$G,"&gt;="&amp;$A6,'EPA Data'!$G:$G,"&lt;"&amp;$B6)*unit_conv</f>
        <v>0</v>
      </c>
      <c r="D6">
        <f t="shared" si="0"/>
        <v>0</v>
      </c>
      <c r="E6">
        <f t="shared" si="0"/>
        <v>0</v>
      </c>
      <c r="F6">
        <f t="shared" si="0"/>
        <v>0</v>
      </c>
      <c r="G6">
        <f t="shared" si="0"/>
        <v>0</v>
      </c>
      <c r="H6" s="31">
        <f>VLOOKUP($B$1,'Multipliers and Adjustments'!$A$70:$I$86,TRUNC(COLUMN(H$2)/5)+2,FALSE)*SUMIFS('EPA Data'!$I:$I,'EPA Data'!$D:$D,'Country Selector'!$A$2,'EPA Data'!$J:$J,$B$1,'EPA Data'!$C:$C,H$2,'EPA Data'!$G:$G,"&gt;="&amp;$A6,'EPA Data'!$G:$G,"&lt;"&amp;$B6)*unit_conv</f>
        <v>0</v>
      </c>
      <c r="I6">
        <f t="shared" si="8"/>
        <v>0</v>
      </c>
      <c r="J6">
        <f t="shared" si="8"/>
        <v>0</v>
      </c>
      <c r="K6">
        <f t="shared" si="8"/>
        <v>0</v>
      </c>
      <c r="L6">
        <f t="shared" si="8"/>
        <v>0</v>
      </c>
      <c r="M6" s="31">
        <f>VLOOKUP($B$1,'Multipliers and Adjustments'!$A$70:$I$86,TRUNC(COLUMN(M$2)/5)+2,FALSE)*SUMIFS('EPA Data'!$I:$I,'EPA Data'!$D:$D,'Country Selector'!$A$2,'EPA Data'!$J:$J,$B$1,'EPA Data'!$C:$C,M$2,'EPA Data'!$G:$G,"&gt;="&amp;$A6,'EPA Data'!$G:$G,"&lt;"&amp;$B6)*unit_conv</f>
        <v>0</v>
      </c>
      <c r="N6">
        <f t="shared" si="9"/>
        <v>0</v>
      </c>
      <c r="O6">
        <f t="shared" si="9"/>
        <v>0</v>
      </c>
      <c r="P6">
        <f t="shared" si="9"/>
        <v>0</v>
      </c>
      <c r="Q6">
        <f t="shared" si="9"/>
        <v>0</v>
      </c>
      <c r="R6" s="31">
        <f>VLOOKUP($B$1,'Multipliers and Adjustments'!$A$70:$I$86,TRUNC(COLUMN(R$2)/5)+2,FALSE)*SUMIFS('EPA Data'!$I:$I,'EPA Data'!$D:$D,'Country Selector'!$A$2,'EPA Data'!$J:$J,$B$1,'EPA Data'!$C:$C,R$2,'EPA Data'!$G:$G,"&gt;="&amp;$A6,'EPA Data'!$G:$G,"&lt;"&amp;$B6)*unit_conv</f>
        <v>0</v>
      </c>
      <c r="S6">
        <f t="shared" si="10"/>
        <v>0</v>
      </c>
      <c r="T6">
        <f t="shared" si="10"/>
        <v>0</v>
      </c>
      <c r="U6">
        <f t="shared" si="10"/>
        <v>0</v>
      </c>
      <c r="V6">
        <f t="shared" si="10"/>
        <v>0</v>
      </c>
      <c r="W6" s="31">
        <f>VLOOKUP($B$1,'Multipliers and Adjustments'!$A$70:$I$86,TRUNC(COLUMN(W$2)/5)+2,FALSE)*SUMIFS('EPA Data'!$I:$I,'EPA Data'!$D:$D,'Country Selector'!$A$2,'EPA Data'!$J:$J,$B$1,'EPA Data'!$C:$C,W$2,'EPA Data'!$G:$G,"&gt;="&amp;$A6,'EPA Data'!$G:$G,"&lt;"&amp;$B6)*unit_conv</f>
        <v>0</v>
      </c>
      <c r="X6">
        <f t="shared" si="11"/>
        <v>0</v>
      </c>
      <c r="Y6">
        <f t="shared" si="11"/>
        <v>0</v>
      </c>
      <c r="Z6">
        <f t="shared" si="11"/>
        <v>0</v>
      </c>
      <c r="AA6">
        <f t="shared" si="11"/>
        <v>0</v>
      </c>
      <c r="AB6" s="31">
        <f>VLOOKUP($B$1,'Multipliers and Adjustments'!$A$70:$I$86,TRUNC(COLUMN(AB$2)/5)+2,FALSE)*SUMIFS('EPA Data'!$I:$I,'EPA Data'!$D:$D,'Country Selector'!$A$2,'EPA Data'!$J:$J,$B$1,'EPA Data'!$C:$C,AB$2,'EPA Data'!$G:$G,"&gt;="&amp;$A6,'EPA Data'!$G:$G,"&lt;"&amp;$B6)*unit_conv</f>
        <v>0</v>
      </c>
      <c r="AC6">
        <f t="shared" si="12"/>
        <v>0</v>
      </c>
      <c r="AD6">
        <f t="shared" si="12"/>
        <v>0</v>
      </c>
      <c r="AE6">
        <f t="shared" si="12"/>
        <v>0</v>
      </c>
      <c r="AF6">
        <f t="shared" si="12"/>
        <v>0</v>
      </c>
      <c r="AG6" s="31">
        <f>VLOOKUP($B$1,'Multipliers and Adjustments'!$A$70:$I$86,TRUNC(COLUMN(AG$2)/5)+2,FALSE)*SUMIFS('EPA Data'!$I:$I,'EPA Data'!$D:$D,'Country Selector'!$A$2,'EPA Data'!$J:$J,$B$1,'EPA Data'!$C:$C,AG$2,'EPA Data'!$G:$G,"&gt;="&amp;$A6,'EPA Data'!$G:$G,"&lt;"&amp;$B6)*unit_conv</f>
        <v>0</v>
      </c>
      <c r="AH6">
        <f t="shared" si="13"/>
        <v>0</v>
      </c>
      <c r="AI6">
        <f t="shared" si="13"/>
        <v>0</v>
      </c>
      <c r="AJ6">
        <f t="shared" si="13"/>
        <v>0</v>
      </c>
      <c r="AK6">
        <f t="shared" si="13"/>
        <v>0</v>
      </c>
      <c r="AL6" s="31">
        <f>VLOOKUP($B$1,'Multipliers and Adjustments'!$A$70:$I$86,TRUNC(COLUMN(AL$2)/5)+2,FALSE)*SUMIFS('EPA Data'!$I:$I,'EPA Data'!$D:$D,'Country Selector'!$A$2,'EPA Data'!$J:$J,$B$1,'EPA Data'!$C:$C,AL$2,'EPA Data'!$G:$G,"&gt;="&amp;$A6,'EPA Data'!$G:$G,"&lt;"&amp;$B6)*unit_conv</f>
        <v>0</v>
      </c>
    </row>
    <row r="7" spans="1:38" x14ac:dyDescent="0.45">
      <c r="A7" s="12">
        <f t="shared" si="14"/>
        <v>-950</v>
      </c>
      <c r="B7" s="11">
        <f t="shared" si="7"/>
        <v>-900</v>
      </c>
      <c r="C7" s="31">
        <f>VLOOKUP($B$1,'Multipliers and Adjustments'!$A$70:$I$86,TRUNC(COLUMN(C$2)/5)+2,FALSE)*SUMIFS('EPA Data'!$I:$I,'EPA Data'!$D:$D,'Country Selector'!$A$2,'EPA Data'!$J:$J,$B$1,'EPA Data'!$C:$C,C$2,'EPA Data'!$G:$G,"&gt;="&amp;$A7,'EPA Data'!$G:$G,"&lt;"&amp;$B7)*unit_conv</f>
        <v>0</v>
      </c>
      <c r="D7">
        <f t="shared" si="0"/>
        <v>0</v>
      </c>
      <c r="E7">
        <f t="shared" si="0"/>
        <v>0</v>
      </c>
      <c r="F7">
        <f t="shared" si="0"/>
        <v>0</v>
      </c>
      <c r="G7">
        <f t="shared" si="0"/>
        <v>0</v>
      </c>
      <c r="H7" s="31">
        <f>VLOOKUP($B$1,'Multipliers and Adjustments'!$A$70:$I$86,TRUNC(COLUMN(H$2)/5)+2,FALSE)*SUMIFS('EPA Data'!$I:$I,'EPA Data'!$D:$D,'Country Selector'!$A$2,'EPA Data'!$J:$J,$B$1,'EPA Data'!$C:$C,H$2,'EPA Data'!$G:$G,"&gt;="&amp;$A7,'EPA Data'!$G:$G,"&lt;"&amp;$B7)*unit_conv</f>
        <v>0</v>
      </c>
      <c r="I7">
        <f t="shared" si="8"/>
        <v>0</v>
      </c>
      <c r="J7">
        <f t="shared" si="8"/>
        <v>0</v>
      </c>
      <c r="K7">
        <f t="shared" si="8"/>
        <v>0</v>
      </c>
      <c r="L7">
        <f t="shared" si="8"/>
        <v>0</v>
      </c>
      <c r="M7" s="31">
        <f>VLOOKUP($B$1,'Multipliers and Adjustments'!$A$70:$I$86,TRUNC(COLUMN(M$2)/5)+2,FALSE)*SUMIFS('EPA Data'!$I:$I,'EPA Data'!$D:$D,'Country Selector'!$A$2,'EPA Data'!$J:$J,$B$1,'EPA Data'!$C:$C,M$2,'EPA Data'!$G:$G,"&gt;="&amp;$A7,'EPA Data'!$G:$G,"&lt;"&amp;$B7)*unit_conv</f>
        <v>0</v>
      </c>
      <c r="N7">
        <f t="shared" si="9"/>
        <v>0</v>
      </c>
      <c r="O7">
        <f t="shared" si="9"/>
        <v>0</v>
      </c>
      <c r="P7">
        <f t="shared" si="9"/>
        <v>0</v>
      </c>
      <c r="Q7">
        <f t="shared" si="9"/>
        <v>0</v>
      </c>
      <c r="R7" s="31">
        <f>VLOOKUP($B$1,'Multipliers and Adjustments'!$A$70:$I$86,TRUNC(COLUMN(R$2)/5)+2,FALSE)*SUMIFS('EPA Data'!$I:$I,'EPA Data'!$D:$D,'Country Selector'!$A$2,'EPA Data'!$J:$J,$B$1,'EPA Data'!$C:$C,R$2,'EPA Data'!$G:$G,"&gt;="&amp;$A7,'EPA Data'!$G:$G,"&lt;"&amp;$B7)*unit_conv</f>
        <v>0</v>
      </c>
      <c r="S7">
        <f t="shared" si="10"/>
        <v>0</v>
      </c>
      <c r="T7">
        <f t="shared" si="10"/>
        <v>0</v>
      </c>
      <c r="U7">
        <f t="shared" si="10"/>
        <v>0</v>
      </c>
      <c r="V7">
        <f t="shared" si="10"/>
        <v>0</v>
      </c>
      <c r="W7" s="31">
        <f>VLOOKUP($B$1,'Multipliers and Adjustments'!$A$70:$I$86,TRUNC(COLUMN(W$2)/5)+2,FALSE)*SUMIFS('EPA Data'!$I:$I,'EPA Data'!$D:$D,'Country Selector'!$A$2,'EPA Data'!$J:$J,$B$1,'EPA Data'!$C:$C,W$2,'EPA Data'!$G:$G,"&gt;="&amp;$A7,'EPA Data'!$G:$G,"&lt;"&amp;$B7)*unit_conv</f>
        <v>0</v>
      </c>
      <c r="X7">
        <f t="shared" si="11"/>
        <v>0</v>
      </c>
      <c r="Y7">
        <f t="shared" si="11"/>
        <v>0</v>
      </c>
      <c r="Z7">
        <f t="shared" si="11"/>
        <v>0</v>
      </c>
      <c r="AA7">
        <f t="shared" si="11"/>
        <v>0</v>
      </c>
      <c r="AB7" s="31">
        <f>VLOOKUP($B$1,'Multipliers and Adjustments'!$A$70:$I$86,TRUNC(COLUMN(AB$2)/5)+2,FALSE)*SUMIFS('EPA Data'!$I:$I,'EPA Data'!$D:$D,'Country Selector'!$A$2,'EPA Data'!$J:$J,$B$1,'EPA Data'!$C:$C,AB$2,'EPA Data'!$G:$G,"&gt;="&amp;$A7,'EPA Data'!$G:$G,"&lt;"&amp;$B7)*unit_conv</f>
        <v>0</v>
      </c>
      <c r="AC7">
        <f t="shared" si="12"/>
        <v>0</v>
      </c>
      <c r="AD7">
        <f t="shared" si="12"/>
        <v>0</v>
      </c>
      <c r="AE7">
        <f t="shared" si="12"/>
        <v>0</v>
      </c>
      <c r="AF7">
        <f t="shared" si="12"/>
        <v>0</v>
      </c>
      <c r="AG7" s="31">
        <f>VLOOKUP($B$1,'Multipliers and Adjustments'!$A$70:$I$86,TRUNC(COLUMN(AG$2)/5)+2,FALSE)*SUMIFS('EPA Data'!$I:$I,'EPA Data'!$D:$D,'Country Selector'!$A$2,'EPA Data'!$J:$J,$B$1,'EPA Data'!$C:$C,AG$2,'EPA Data'!$G:$G,"&gt;="&amp;$A7,'EPA Data'!$G:$G,"&lt;"&amp;$B7)*unit_conv</f>
        <v>0</v>
      </c>
      <c r="AH7">
        <f t="shared" si="13"/>
        <v>0</v>
      </c>
      <c r="AI7">
        <f t="shared" si="13"/>
        <v>0</v>
      </c>
      <c r="AJ7">
        <f t="shared" si="13"/>
        <v>0</v>
      </c>
      <c r="AK7">
        <f t="shared" si="13"/>
        <v>0</v>
      </c>
      <c r="AL7" s="31">
        <f>VLOOKUP($B$1,'Multipliers and Adjustments'!$A$70:$I$86,TRUNC(COLUMN(AL$2)/5)+2,FALSE)*SUMIFS('EPA Data'!$I:$I,'EPA Data'!$D:$D,'Country Selector'!$A$2,'EPA Data'!$J:$J,$B$1,'EPA Data'!$C:$C,AL$2,'EPA Data'!$G:$G,"&gt;="&amp;$A7,'EPA Data'!$G:$G,"&lt;"&amp;$B7)*unit_conv</f>
        <v>0</v>
      </c>
    </row>
    <row r="8" spans="1:38" x14ac:dyDescent="0.45">
      <c r="A8" s="12">
        <f t="shared" si="14"/>
        <v>-900</v>
      </c>
      <c r="B8" s="11">
        <f t="shared" si="7"/>
        <v>-850</v>
      </c>
      <c r="C8" s="31">
        <f>VLOOKUP($B$1,'Multipliers and Adjustments'!$A$70:$I$86,TRUNC(COLUMN(C$2)/5)+2,FALSE)*SUMIFS('EPA Data'!$I:$I,'EPA Data'!$D:$D,'Country Selector'!$A$2,'EPA Data'!$J:$J,$B$1,'EPA Data'!$C:$C,C$2,'EPA Data'!$G:$G,"&gt;="&amp;$A8,'EPA Data'!$G:$G,"&lt;"&amp;$B8)*unit_conv</f>
        <v>0</v>
      </c>
      <c r="D8">
        <f t="shared" si="0"/>
        <v>0</v>
      </c>
      <c r="E8">
        <f t="shared" si="0"/>
        <v>0</v>
      </c>
      <c r="F8">
        <f t="shared" si="0"/>
        <v>0</v>
      </c>
      <c r="G8">
        <f t="shared" si="0"/>
        <v>0</v>
      </c>
      <c r="H8" s="31">
        <f>VLOOKUP($B$1,'Multipliers and Adjustments'!$A$70:$I$86,TRUNC(COLUMN(H$2)/5)+2,FALSE)*SUMIFS('EPA Data'!$I:$I,'EPA Data'!$D:$D,'Country Selector'!$A$2,'EPA Data'!$J:$J,$B$1,'EPA Data'!$C:$C,H$2,'EPA Data'!$G:$G,"&gt;="&amp;$A8,'EPA Data'!$G:$G,"&lt;"&amp;$B8)*unit_conv</f>
        <v>0</v>
      </c>
      <c r="I8">
        <f t="shared" si="8"/>
        <v>0</v>
      </c>
      <c r="J8">
        <f t="shared" si="8"/>
        <v>0</v>
      </c>
      <c r="K8">
        <f t="shared" si="8"/>
        <v>0</v>
      </c>
      <c r="L8">
        <f t="shared" si="8"/>
        <v>0</v>
      </c>
      <c r="M8" s="31">
        <f>VLOOKUP($B$1,'Multipliers and Adjustments'!$A$70:$I$86,TRUNC(COLUMN(M$2)/5)+2,FALSE)*SUMIFS('EPA Data'!$I:$I,'EPA Data'!$D:$D,'Country Selector'!$A$2,'EPA Data'!$J:$J,$B$1,'EPA Data'!$C:$C,M$2,'EPA Data'!$G:$G,"&gt;="&amp;$A8,'EPA Data'!$G:$G,"&lt;"&amp;$B8)*unit_conv</f>
        <v>0</v>
      </c>
      <c r="N8">
        <f t="shared" si="9"/>
        <v>0</v>
      </c>
      <c r="O8">
        <f t="shared" si="9"/>
        <v>0</v>
      </c>
      <c r="P8">
        <f t="shared" si="9"/>
        <v>0</v>
      </c>
      <c r="Q8">
        <f t="shared" si="9"/>
        <v>0</v>
      </c>
      <c r="R8" s="31">
        <f>VLOOKUP($B$1,'Multipliers and Adjustments'!$A$70:$I$86,TRUNC(COLUMN(R$2)/5)+2,FALSE)*SUMIFS('EPA Data'!$I:$I,'EPA Data'!$D:$D,'Country Selector'!$A$2,'EPA Data'!$J:$J,$B$1,'EPA Data'!$C:$C,R$2,'EPA Data'!$G:$G,"&gt;="&amp;$A8,'EPA Data'!$G:$G,"&lt;"&amp;$B8)*unit_conv</f>
        <v>0</v>
      </c>
      <c r="S8">
        <f t="shared" si="10"/>
        <v>0</v>
      </c>
      <c r="T8">
        <f t="shared" si="10"/>
        <v>0</v>
      </c>
      <c r="U8">
        <f t="shared" si="10"/>
        <v>0</v>
      </c>
      <c r="V8">
        <f t="shared" si="10"/>
        <v>0</v>
      </c>
      <c r="W8" s="31">
        <f>VLOOKUP($B$1,'Multipliers and Adjustments'!$A$70:$I$86,TRUNC(COLUMN(W$2)/5)+2,FALSE)*SUMIFS('EPA Data'!$I:$I,'EPA Data'!$D:$D,'Country Selector'!$A$2,'EPA Data'!$J:$J,$B$1,'EPA Data'!$C:$C,W$2,'EPA Data'!$G:$G,"&gt;="&amp;$A8,'EPA Data'!$G:$G,"&lt;"&amp;$B8)*unit_conv</f>
        <v>0</v>
      </c>
      <c r="X8">
        <f t="shared" si="11"/>
        <v>0</v>
      </c>
      <c r="Y8">
        <f t="shared" si="11"/>
        <v>0</v>
      </c>
      <c r="Z8">
        <f t="shared" si="11"/>
        <v>0</v>
      </c>
      <c r="AA8">
        <f t="shared" si="11"/>
        <v>0</v>
      </c>
      <c r="AB8" s="31">
        <f>VLOOKUP($B$1,'Multipliers and Adjustments'!$A$70:$I$86,TRUNC(COLUMN(AB$2)/5)+2,FALSE)*SUMIFS('EPA Data'!$I:$I,'EPA Data'!$D:$D,'Country Selector'!$A$2,'EPA Data'!$J:$J,$B$1,'EPA Data'!$C:$C,AB$2,'EPA Data'!$G:$G,"&gt;="&amp;$A8,'EPA Data'!$G:$G,"&lt;"&amp;$B8)*unit_conv</f>
        <v>0</v>
      </c>
      <c r="AC8">
        <f t="shared" si="12"/>
        <v>0</v>
      </c>
      <c r="AD8">
        <f t="shared" si="12"/>
        <v>0</v>
      </c>
      <c r="AE8">
        <f t="shared" si="12"/>
        <v>0</v>
      </c>
      <c r="AF8">
        <f t="shared" si="12"/>
        <v>0</v>
      </c>
      <c r="AG8" s="31">
        <f>VLOOKUP($B$1,'Multipliers and Adjustments'!$A$70:$I$86,TRUNC(COLUMN(AG$2)/5)+2,FALSE)*SUMIFS('EPA Data'!$I:$I,'EPA Data'!$D:$D,'Country Selector'!$A$2,'EPA Data'!$J:$J,$B$1,'EPA Data'!$C:$C,AG$2,'EPA Data'!$G:$G,"&gt;="&amp;$A8,'EPA Data'!$G:$G,"&lt;"&amp;$B8)*unit_conv</f>
        <v>0</v>
      </c>
      <c r="AH8">
        <f t="shared" si="13"/>
        <v>0</v>
      </c>
      <c r="AI8">
        <f t="shared" si="13"/>
        <v>0</v>
      </c>
      <c r="AJ8">
        <f t="shared" si="13"/>
        <v>0</v>
      </c>
      <c r="AK8">
        <f t="shared" si="13"/>
        <v>0</v>
      </c>
      <c r="AL8" s="31">
        <f>VLOOKUP($B$1,'Multipliers and Adjustments'!$A$70:$I$86,TRUNC(COLUMN(AL$2)/5)+2,FALSE)*SUMIFS('EPA Data'!$I:$I,'EPA Data'!$D:$D,'Country Selector'!$A$2,'EPA Data'!$J:$J,$B$1,'EPA Data'!$C:$C,AL$2,'EPA Data'!$G:$G,"&gt;="&amp;$A8,'EPA Data'!$G:$G,"&lt;"&amp;$B8)*unit_conv</f>
        <v>0</v>
      </c>
    </row>
    <row r="9" spans="1:38" x14ac:dyDescent="0.45">
      <c r="A9" s="12">
        <f t="shared" si="14"/>
        <v>-850</v>
      </c>
      <c r="B9" s="11">
        <f t="shared" si="7"/>
        <v>-800</v>
      </c>
      <c r="C9" s="31">
        <f>VLOOKUP($B$1,'Multipliers and Adjustments'!$A$70:$I$86,TRUNC(COLUMN(C$2)/5)+2,FALSE)*SUMIFS('EPA Data'!$I:$I,'EPA Data'!$D:$D,'Country Selector'!$A$2,'EPA Data'!$J:$J,$B$1,'EPA Data'!$C:$C,C$2,'EPA Data'!$G:$G,"&gt;="&amp;$A9,'EPA Data'!$G:$G,"&lt;"&amp;$B9)*unit_conv</f>
        <v>0</v>
      </c>
      <c r="D9">
        <f t="shared" si="0"/>
        <v>0</v>
      </c>
      <c r="E9">
        <f t="shared" si="0"/>
        <v>0</v>
      </c>
      <c r="F9">
        <f t="shared" si="0"/>
        <v>0</v>
      </c>
      <c r="G9">
        <f t="shared" si="0"/>
        <v>0</v>
      </c>
      <c r="H9" s="31">
        <f>VLOOKUP($B$1,'Multipliers and Adjustments'!$A$70:$I$86,TRUNC(COLUMN(H$2)/5)+2,FALSE)*SUMIFS('EPA Data'!$I:$I,'EPA Data'!$D:$D,'Country Selector'!$A$2,'EPA Data'!$J:$J,$B$1,'EPA Data'!$C:$C,H$2,'EPA Data'!$G:$G,"&gt;="&amp;$A9,'EPA Data'!$G:$G,"&lt;"&amp;$B9)*unit_conv</f>
        <v>0</v>
      </c>
      <c r="I9">
        <f t="shared" si="8"/>
        <v>0</v>
      </c>
      <c r="J9">
        <f t="shared" si="8"/>
        <v>0</v>
      </c>
      <c r="K9">
        <f t="shared" si="8"/>
        <v>0</v>
      </c>
      <c r="L9">
        <f t="shared" si="8"/>
        <v>0</v>
      </c>
      <c r="M9" s="31">
        <f>VLOOKUP($B$1,'Multipliers and Adjustments'!$A$70:$I$86,TRUNC(COLUMN(M$2)/5)+2,FALSE)*SUMIFS('EPA Data'!$I:$I,'EPA Data'!$D:$D,'Country Selector'!$A$2,'EPA Data'!$J:$J,$B$1,'EPA Data'!$C:$C,M$2,'EPA Data'!$G:$G,"&gt;="&amp;$A9,'EPA Data'!$G:$G,"&lt;"&amp;$B9)*unit_conv</f>
        <v>0</v>
      </c>
      <c r="N9">
        <f t="shared" si="9"/>
        <v>0</v>
      </c>
      <c r="O9">
        <f t="shared" si="9"/>
        <v>0</v>
      </c>
      <c r="P9">
        <f t="shared" si="9"/>
        <v>0</v>
      </c>
      <c r="Q9">
        <f t="shared" si="9"/>
        <v>0</v>
      </c>
      <c r="R9" s="31">
        <f>VLOOKUP($B$1,'Multipliers and Adjustments'!$A$70:$I$86,TRUNC(COLUMN(R$2)/5)+2,FALSE)*SUMIFS('EPA Data'!$I:$I,'EPA Data'!$D:$D,'Country Selector'!$A$2,'EPA Data'!$J:$J,$B$1,'EPA Data'!$C:$C,R$2,'EPA Data'!$G:$G,"&gt;="&amp;$A9,'EPA Data'!$G:$G,"&lt;"&amp;$B9)*unit_conv</f>
        <v>0</v>
      </c>
      <c r="S9">
        <f t="shared" si="10"/>
        <v>0</v>
      </c>
      <c r="T9">
        <f t="shared" si="10"/>
        <v>0</v>
      </c>
      <c r="U9">
        <f t="shared" si="10"/>
        <v>0</v>
      </c>
      <c r="V9">
        <f t="shared" si="10"/>
        <v>0</v>
      </c>
      <c r="W9" s="31">
        <f>VLOOKUP($B$1,'Multipliers and Adjustments'!$A$70:$I$86,TRUNC(COLUMN(W$2)/5)+2,FALSE)*SUMIFS('EPA Data'!$I:$I,'EPA Data'!$D:$D,'Country Selector'!$A$2,'EPA Data'!$J:$J,$B$1,'EPA Data'!$C:$C,W$2,'EPA Data'!$G:$G,"&gt;="&amp;$A9,'EPA Data'!$G:$G,"&lt;"&amp;$B9)*unit_conv</f>
        <v>0</v>
      </c>
      <c r="X9">
        <f t="shared" si="11"/>
        <v>0</v>
      </c>
      <c r="Y9">
        <f t="shared" si="11"/>
        <v>0</v>
      </c>
      <c r="Z9">
        <f t="shared" si="11"/>
        <v>0</v>
      </c>
      <c r="AA9">
        <f t="shared" si="11"/>
        <v>0</v>
      </c>
      <c r="AB9" s="31">
        <f>VLOOKUP($B$1,'Multipliers and Adjustments'!$A$70:$I$86,TRUNC(COLUMN(AB$2)/5)+2,FALSE)*SUMIFS('EPA Data'!$I:$I,'EPA Data'!$D:$D,'Country Selector'!$A$2,'EPA Data'!$J:$J,$B$1,'EPA Data'!$C:$C,AB$2,'EPA Data'!$G:$G,"&gt;="&amp;$A9,'EPA Data'!$G:$G,"&lt;"&amp;$B9)*unit_conv</f>
        <v>0</v>
      </c>
      <c r="AC9">
        <f t="shared" si="12"/>
        <v>0</v>
      </c>
      <c r="AD9">
        <f t="shared" si="12"/>
        <v>0</v>
      </c>
      <c r="AE9">
        <f t="shared" si="12"/>
        <v>0</v>
      </c>
      <c r="AF9">
        <f t="shared" si="12"/>
        <v>0</v>
      </c>
      <c r="AG9" s="31">
        <f>VLOOKUP($B$1,'Multipliers and Adjustments'!$A$70:$I$86,TRUNC(COLUMN(AG$2)/5)+2,FALSE)*SUMIFS('EPA Data'!$I:$I,'EPA Data'!$D:$D,'Country Selector'!$A$2,'EPA Data'!$J:$J,$B$1,'EPA Data'!$C:$C,AG$2,'EPA Data'!$G:$G,"&gt;="&amp;$A9,'EPA Data'!$G:$G,"&lt;"&amp;$B9)*unit_conv</f>
        <v>0</v>
      </c>
      <c r="AH9">
        <f t="shared" si="13"/>
        <v>0</v>
      </c>
      <c r="AI9">
        <f t="shared" si="13"/>
        <v>0</v>
      </c>
      <c r="AJ9">
        <f t="shared" si="13"/>
        <v>0</v>
      </c>
      <c r="AK9">
        <f t="shared" si="13"/>
        <v>0</v>
      </c>
      <c r="AL9" s="31">
        <f>VLOOKUP($B$1,'Multipliers and Adjustments'!$A$70:$I$86,TRUNC(COLUMN(AL$2)/5)+2,FALSE)*SUMIFS('EPA Data'!$I:$I,'EPA Data'!$D:$D,'Country Selector'!$A$2,'EPA Data'!$J:$J,$B$1,'EPA Data'!$C:$C,AL$2,'EPA Data'!$G:$G,"&gt;="&amp;$A9,'EPA Data'!$G:$G,"&lt;"&amp;$B9)*unit_conv</f>
        <v>0</v>
      </c>
    </row>
    <row r="10" spans="1:38" x14ac:dyDescent="0.45">
      <c r="A10" s="12">
        <f t="shared" si="14"/>
        <v>-800</v>
      </c>
      <c r="B10" s="11">
        <f t="shared" si="7"/>
        <v>-750</v>
      </c>
      <c r="C10" s="31">
        <f>VLOOKUP($B$1,'Multipliers and Adjustments'!$A$70:$I$86,TRUNC(COLUMN(C$2)/5)+2,FALSE)*SUMIFS('EPA Data'!$I:$I,'EPA Data'!$D:$D,'Country Selector'!$A$2,'EPA Data'!$J:$J,$B$1,'EPA Data'!$C:$C,C$2,'EPA Data'!$G:$G,"&gt;="&amp;$A10,'EPA Data'!$G:$G,"&lt;"&amp;$B10)*unit_conv</f>
        <v>0</v>
      </c>
      <c r="D10">
        <f t="shared" si="0"/>
        <v>0</v>
      </c>
      <c r="E10">
        <f t="shared" si="0"/>
        <v>0</v>
      </c>
      <c r="F10">
        <f t="shared" si="0"/>
        <v>0</v>
      </c>
      <c r="G10">
        <f t="shared" si="0"/>
        <v>0</v>
      </c>
      <c r="H10" s="31">
        <f>VLOOKUP($B$1,'Multipliers and Adjustments'!$A$70:$I$86,TRUNC(COLUMN(H$2)/5)+2,FALSE)*SUMIFS('EPA Data'!$I:$I,'EPA Data'!$D:$D,'Country Selector'!$A$2,'EPA Data'!$J:$J,$B$1,'EPA Data'!$C:$C,H$2,'EPA Data'!$G:$G,"&gt;="&amp;$A10,'EPA Data'!$G:$G,"&lt;"&amp;$B10)*unit_conv</f>
        <v>0</v>
      </c>
      <c r="I10">
        <f t="shared" si="8"/>
        <v>0</v>
      </c>
      <c r="J10">
        <f t="shared" si="8"/>
        <v>0</v>
      </c>
      <c r="K10">
        <f t="shared" si="8"/>
        <v>0</v>
      </c>
      <c r="L10">
        <f t="shared" si="8"/>
        <v>0</v>
      </c>
      <c r="M10" s="31">
        <f>VLOOKUP($B$1,'Multipliers and Adjustments'!$A$70:$I$86,TRUNC(COLUMN(M$2)/5)+2,FALSE)*SUMIFS('EPA Data'!$I:$I,'EPA Data'!$D:$D,'Country Selector'!$A$2,'EPA Data'!$J:$J,$B$1,'EPA Data'!$C:$C,M$2,'EPA Data'!$G:$G,"&gt;="&amp;$A10,'EPA Data'!$G:$G,"&lt;"&amp;$B10)*unit_conv</f>
        <v>0</v>
      </c>
      <c r="N10">
        <f t="shared" si="9"/>
        <v>0</v>
      </c>
      <c r="O10">
        <f t="shared" si="9"/>
        <v>0</v>
      </c>
      <c r="P10">
        <f t="shared" si="9"/>
        <v>0</v>
      </c>
      <c r="Q10">
        <f t="shared" si="9"/>
        <v>0</v>
      </c>
      <c r="R10" s="31">
        <f>VLOOKUP($B$1,'Multipliers and Adjustments'!$A$70:$I$86,TRUNC(COLUMN(R$2)/5)+2,FALSE)*SUMIFS('EPA Data'!$I:$I,'EPA Data'!$D:$D,'Country Selector'!$A$2,'EPA Data'!$J:$J,$B$1,'EPA Data'!$C:$C,R$2,'EPA Data'!$G:$G,"&gt;="&amp;$A10,'EPA Data'!$G:$G,"&lt;"&amp;$B10)*unit_conv</f>
        <v>0</v>
      </c>
      <c r="S10">
        <f t="shared" si="10"/>
        <v>0</v>
      </c>
      <c r="T10">
        <f t="shared" si="10"/>
        <v>0</v>
      </c>
      <c r="U10">
        <f t="shared" si="10"/>
        <v>0</v>
      </c>
      <c r="V10">
        <f t="shared" si="10"/>
        <v>0</v>
      </c>
      <c r="W10" s="31">
        <f>VLOOKUP($B$1,'Multipliers and Adjustments'!$A$70:$I$86,TRUNC(COLUMN(W$2)/5)+2,FALSE)*SUMIFS('EPA Data'!$I:$I,'EPA Data'!$D:$D,'Country Selector'!$A$2,'EPA Data'!$J:$J,$B$1,'EPA Data'!$C:$C,W$2,'EPA Data'!$G:$G,"&gt;="&amp;$A10,'EPA Data'!$G:$G,"&lt;"&amp;$B10)*unit_conv</f>
        <v>0</v>
      </c>
      <c r="X10">
        <f t="shared" si="11"/>
        <v>0</v>
      </c>
      <c r="Y10">
        <f t="shared" si="11"/>
        <v>0</v>
      </c>
      <c r="Z10">
        <f t="shared" si="11"/>
        <v>0</v>
      </c>
      <c r="AA10">
        <f t="shared" si="11"/>
        <v>0</v>
      </c>
      <c r="AB10" s="31">
        <f>VLOOKUP($B$1,'Multipliers and Adjustments'!$A$70:$I$86,TRUNC(COLUMN(AB$2)/5)+2,FALSE)*SUMIFS('EPA Data'!$I:$I,'EPA Data'!$D:$D,'Country Selector'!$A$2,'EPA Data'!$J:$J,$B$1,'EPA Data'!$C:$C,AB$2,'EPA Data'!$G:$G,"&gt;="&amp;$A10,'EPA Data'!$G:$G,"&lt;"&amp;$B10)*unit_conv</f>
        <v>0</v>
      </c>
      <c r="AC10">
        <f t="shared" si="12"/>
        <v>0</v>
      </c>
      <c r="AD10">
        <f t="shared" si="12"/>
        <v>0</v>
      </c>
      <c r="AE10">
        <f t="shared" si="12"/>
        <v>0</v>
      </c>
      <c r="AF10">
        <f t="shared" si="12"/>
        <v>0</v>
      </c>
      <c r="AG10" s="31">
        <f>VLOOKUP($B$1,'Multipliers and Adjustments'!$A$70:$I$86,TRUNC(COLUMN(AG$2)/5)+2,FALSE)*SUMIFS('EPA Data'!$I:$I,'EPA Data'!$D:$D,'Country Selector'!$A$2,'EPA Data'!$J:$J,$B$1,'EPA Data'!$C:$C,AG$2,'EPA Data'!$G:$G,"&gt;="&amp;$A10,'EPA Data'!$G:$G,"&lt;"&amp;$B10)*unit_conv</f>
        <v>0</v>
      </c>
      <c r="AH10">
        <f t="shared" si="13"/>
        <v>0</v>
      </c>
      <c r="AI10">
        <f t="shared" si="13"/>
        <v>0</v>
      </c>
      <c r="AJ10">
        <f t="shared" si="13"/>
        <v>0</v>
      </c>
      <c r="AK10">
        <f t="shared" si="13"/>
        <v>0</v>
      </c>
      <c r="AL10" s="31">
        <f>VLOOKUP($B$1,'Multipliers and Adjustments'!$A$70:$I$86,TRUNC(COLUMN(AL$2)/5)+2,FALSE)*SUMIFS('EPA Data'!$I:$I,'EPA Data'!$D:$D,'Country Selector'!$A$2,'EPA Data'!$J:$J,$B$1,'EPA Data'!$C:$C,AL$2,'EPA Data'!$G:$G,"&gt;="&amp;$A10,'EPA Data'!$G:$G,"&lt;"&amp;$B10)*unit_conv</f>
        <v>0</v>
      </c>
    </row>
    <row r="11" spans="1:38" x14ac:dyDescent="0.45">
      <c r="A11" s="12">
        <f t="shared" si="14"/>
        <v>-750</v>
      </c>
      <c r="B11" s="11">
        <f t="shared" si="7"/>
        <v>-700</v>
      </c>
      <c r="C11" s="31">
        <f>VLOOKUP($B$1,'Multipliers and Adjustments'!$A$70:$I$86,TRUNC(COLUMN(C$2)/5)+2,FALSE)*SUMIFS('EPA Data'!$I:$I,'EPA Data'!$D:$D,'Country Selector'!$A$2,'EPA Data'!$J:$J,$B$1,'EPA Data'!$C:$C,C$2,'EPA Data'!$G:$G,"&gt;="&amp;$A11,'EPA Data'!$G:$G,"&lt;"&amp;$B11)*unit_conv</f>
        <v>0</v>
      </c>
      <c r="D11">
        <f t="shared" si="0"/>
        <v>0</v>
      </c>
      <c r="E11">
        <f t="shared" si="0"/>
        <v>0</v>
      </c>
      <c r="F11">
        <f t="shared" si="0"/>
        <v>0</v>
      </c>
      <c r="G11">
        <f t="shared" si="0"/>
        <v>0</v>
      </c>
      <c r="H11" s="31">
        <f>VLOOKUP($B$1,'Multipliers and Adjustments'!$A$70:$I$86,TRUNC(COLUMN(H$2)/5)+2,FALSE)*SUMIFS('EPA Data'!$I:$I,'EPA Data'!$D:$D,'Country Selector'!$A$2,'EPA Data'!$J:$J,$B$1,'EPA Data'!$C:$C,H$2,'EPA Data'!$G:$G,"&gt;="&amp;$A11,'EPA Data'!$G:$G,"&lt;"&amp;$B11)*unit_conv</f>
        <v>0</v>
      </c>
      <c r="I11">
        <f t="shared" si="8"/>
        <v>0</v>
      </c>
      <c r="J11">
        <f t="shared" si="8"/>
        <v>0</v>
      </c>
      <c r="K11">
        <f t="shared" si="8"/>
        <v>0</v>
      </c>
      <c r="L11">
        <f t="shared" si="8"/>
        <v>0</v>
      </c>
      <c r="M11" s="31">
        <f>VLOOKUP($B$1,'Multipliers and Adjustments'!$A$70:$I$86,TRUNC(COLUMN(M$2)/5)+2,FALSE)*SUMIFS('EPA Data'!$I:$I,'EPA Data'!$D:$D,'Country Selector'!$A$2,'EPA Data'!$J:$J,$B$1,'EPA Data'!$C:$C,M$2,'EPA Data'!$G:$G,"&gt;="&amp;$A11,'EPA Data'!$G:$G,"&lt;"&amp;$B11)*unit_conv</f>
        <v>0</v>
      </c>
      <c r="N11">
        <f t="shared" si="9"/>
        <v>0</v>
      </c>
      <c r="O11">
        <f t="shared" si="9"/>
        <v>0</v>
      </c>
      <c r="P11">
        <f t="shared" si="9"/>
        <v>0</v>
      </c>
      <c r="Q11">
        <f t="shared" si="9"/>
        <v>0</v>
      </c>
      <c r="R11" s="31">
        <f>VLOOKUP($B$1,'Multipliers and Adjustments'!$A$70:$I$86,TRUNC(COLUMN(R$2)/5)+2,FALSE)*SUMIFS('EPA Data'!$I:$I,'EPA Data'!$D:$D,'Country Selector'!$A$2,'EPA Data'!$J:$J,$B$1,'EPA Data'!$C:$C,R$2,'EPA Data'!$G:$G,"&gt;="&amp;$A11,'EPA Data'!$G:$G,"&lt;"&amp;$B11)*unit_conv</f>
        <v>0</v>
      </c>
      <c r="S11">
        <f t="shared" si="10"/>
        <v>0</v>
      </c>
      <c r="T11">
        <f t="shared" si="10"/>
        <v>0</v>
      </c>
      <c r="U11">
        <f t="shared" si="10"/>
        <v>0</v>
      </c>
      <c r="V11">
        <f t="shared" si="10"/>
        <v>0</v>
      </c>
      <c r="W11" s="31">
        <f>VLOOKUP($B$1,'Multipliers and Adjustments'!$A$70:$I$86,TRUNC(COLUMN(W$2)/5)+2,FALSE)*SUMIFS('EPA Data'!$I:$I,'EPA Data'!$D:$D,'Country Selector'!$A$2,'EPA Data'!$J:$J,$B$1,'EPA Data'!$C:$C,W$2,'EPA Data'!$G:$G,"&gt;="&amp;$A11,'EPA Data'!$G:$G,"&lt;"&amp;$B11)*unit_conv</f>
        <v>0</v>
      </c>
      <c r="X11">
        <f t="shared" si="11"/>
        <v>0</v>
      </c>
      <c r="Y11">
        <f t="shared" si="11"/>
        <v>0</v>
      </c>
      <c r="Z11">
        <f t="shared" si="11"/>
        <v>0</v>
      </c>
      <c r="AA11">
        <f t="shared" si="11"/>
        <v>0</v>
      </c>
      <c r="AB11" s="31">
        <f>VLOOKUP($B$1,'Multipliers and Adjustments'!$A$70:$I$86,TRUNC(COLUMN(AB$2)/5)+2,FALSE)*SUMIFS('EPA Data'!$I:$I,'EPA Data'!$D:$D,'Country Selector'!$A$2,'EPA Data'!$J:$J,$B$1,'EPA Data'!$C:$C,AB$2,'EPA Data'!$G:$G,"&gt;="&amp;$A11,'EPA Data'!$G:$G,"&lt;"&amp;$B11)*unit_conv</f>
        <v>0</v>
      </c>
      <c r="AC11">
        <f t="shared" si="12"/>
        <v>0</v>
      </c>
      <c r="AD11">
        <f t="shared" si="12"/>
        <v>0</v>
      </c>
      <c r="AE11">
        <f t="shared" si="12"/>
        <v>0</v>
      </c>
      <c r="AF11">
        <f t="shared" si="12"/>
        <v>0</v>
      </c>
      <c r="AG11" s="31">
        <f>VLOOKUP($B$1,'Multipliers and Adjustments'!$A$70:$I$86,TRUNC(COLUMN(AG$2)/5)+2,FALSE)*SUMIFS('EPA Data'!$I:$I,'EPA Data'!$D:$D,'Country Selector'!$A$2,'EPA Data'!$J:$J,$B$1,'EPA Data'!$C:$C,AG$2,'EPA Data'!$G:$G,"&gt;="&amp;$A11,'EPA Data'!$G:$G,"&lt;"&amp;$B11)*unit_conv</f>
        <v>0</v>
      </c>
      <c r="AH11">
        <f t="shared" si="13"/>
        <v>0</v>
      </c>
      <c r="AI11">
        <f t="shared" si="13"/>
        <v>0</v>
      </c>
      <c r="AJ11">
        <f t="shared" si="13"/>
        <v>0</v>
      </c>
      <c r="AK11">
        <f t="shared" si="13"/>
        <v>0</v>
      </c>
      <c r="AL11" s="31">
        <f>VLOOKUP($B$1,'Multipliers and Adjustments'!$A$70:$I$86,TRUNC(COLUMN(AL$2)/5)+2,FALSE)*SUMIFS('EPA Data'!$I:$I,'EPA Data'!$D:$D,'Country Selector'!$A$2,'EPA Data'!$J:$J,$B$1,'EPA Data'!$C:$C,AL$2,'EPA Data'!$G:$G,"&gt;="&amp;$A11,'EPA Data'!$G:$G,"&lt;"&amp;$B11)*unit_conv</f>
        <v>0</v>
      </c>
    </row>
    <row r="12" spans="1:38" x14ac:dyDescent="0.45">
      <c r="A12" s="12">
        <f t="shared" si="14"/>
        <v>-700</v>
      </c>
      <c r="B12" s="11">
        <f t="shared" si="7"/>
        <v>-650</v>
      </c>
      <c r="C12" s="31">
        <f>VLOOKUP($B$1,'Multipliers and Adjustments'!$A$70:$I$86,TRUNC(COLUMN(C$2)/5)+2,FALSE)*SUMIFS('EPA Data'!$I:$I,'EPA Data'!$D:$D,'Country Selector'!$A$2,'EPA Data'!$J:$J,$B$1,'EPA Data'!$C:$C,C$2,'EPA Data'!$G:$G,"&gt;="&amp;$A12,'EPA Data'!$G:$G,"&lt;"&amp;$B12)*unit_conv</f>
        <v>0</v>
      </c>
      <c r="D12">
        <f t="shared" si="0"/>
        <v>0</v>
      </c>
      <c r="E12">
        <f t="shared" si="0"/>
        <v>0</v>
      </c>
      <c r="F12">
        <f t="shared" si="0"/>
        <v>0</v>
      </c>
      <c r="G12">
        <f t="shared" si="0"/>
        <v>0</v>
      </c>
      <c r="H12" s="31">
        <f>VLOOKUP($B$1,'Multipliers and Adjustments'!$A$70:$I$86,TRUNC(COLUMN(H$2)/5)+2,FALSE)*SUMIFS('EPA Data'!$I:$I,'EPA Data'!$D:$D,'Country Selector'!$A$2,'EPA Data'!$J:$J,$B$1,'EPA Data'!$C:$C,H$2,'EPA Data'!$G:$G,"&gt;="&amp;$A12,'EPA Data'!$G:$G,"&lt;"&amp;$B12)*unit_conv</f>
        <v>0</v>
      </c>
      <c r="I12">
        <f t="shared" si="8"/>
        <v>0</v>
      </c>
      <c r="J12">
        <f t="shared" si="8"/>
        <v>0</v>
      </c>
      <c r="K12">
        <f t="shared" si="8"/>
        <v>0</v>
      </c>
      <c r="L12">
        <f t="shared" si="8"/>
        <v>0</v>
      </c>
      <c r="M12" s="31">
        <f>VLOOKUP($B$1,'Multipliers and Adjustments'!$A$70:$I$86,TRUNC(COLUMN(M$2)/5)+2,FALSE)*SUMIFS('EPA Data'!$I:$I,'EPA Data'!$D:$D,'Country Selector'!$A$2,'EPA Data'!$J:$J,$B$1,'EPA Data'!$C:$C,M$2,'EPA Data'!$G:$G,"&gt;="&amp;$A12,'EPA Data'!$G:$G,"&lt;"&amp;$B12)*unit_conv</f>
        <v>0</v>
      </c>
      <c r="N12">
        <f t="shared" si="9"/>
        <v>0</v>
      </c>
      <c r="O12">
        <f t="shared" si="9"/>
        <v>0</v>
      </c>
      <c r="P12">
        <f t="shared" si="9"/>
        <v>0</v>
      </c>
      <c r="Q12">
        <f t="shared" si="9"/>
        <v>0</v>
      </c>
      <c r="R12" s="31">
        <f>VLOOKUP($B$1,'Multipliers and Adjustments'!$A$70:$I$86,TRUNC(COLUMN(R$2)/5)+2,FALSE)*SUMIFS('EPA Data'!$I:$I,'EPA Data'!$D:$D,'Country Selector'!$A$2,'EPA Data'!$J:$J,$B$1,'EPA Data'!$C:$C,R$2,'EPA Data'!$G:$G,"&gt;="&amp;$A12,'EPA Data'!$G:$G,"&lt;"&amp;$B12)*unit_conv</f>
        <v>0</v>
      </c>
      <c r="S12">
        <f t="shared" si="10"/>
        <v>0</v>
      </c>
      <c r="T12">
        <f t="shared" si="10"/>
        <v>0</v>
      </c>
      <c r="U12">
        <f t="shared" si="10"/>
        <v>0</v>
      </c>
      <c r="V12">
        <f t="shared" si="10"/>
        <v>0</v>
      </c>
      <c r="W12" s="31">
        <f>VLOOKUP($B$1,'Multipliers and Adjustments'!$A$70:$I$86,TRUNC(COLUMN(W$2)/5)+2,FALSE)*SUMIFS('EPA Data'!$I:$I,'EPA Data'!$D:$D,'Country Selector'!$A$2,'EPA Data'!$J:$J,$B$1,'EPA Data'!$C:$C,W$2,'EPA Data'!$G:$G,"&gt;="&amp;$A12,'EPA Data'!$G:$G,"&lt;"&amp;$B12)*unit_conv</f>
        <v>0</v>
      </c>
      <c r="X12">
        <f t="shared" si="11"/>
        <v>0</v>
      </c>
      <c r="Y12">
        <f t="shared" si="11"/>
        <v>0</v>
      </c>
      <c r="Z12">
        <f t="shared" si="11"/>
        <v>0</v>
      </c>
      <c r="AA12">
        <f t="shared" si="11"/>
        <v>0</v>
      </c>
      <c r="AB12" s="31">
        <f>VLOOKUP($B$1,'Multipliers and Adjustments'!$A$70:$I$86,TRUNC(COLUMN(AB$2)/5)+2,FALSE)*SUMIFS('EPA Data'!$I:$I,'EPA Data'!$D:$D,'Country Selector'!$A$2,'EPA Data'!$J:$J,$B$1,'EPA Data'!$C:$C,AB$2,'EPA Data'!$G:$G,"&gt;="&amp;$A12,'EPA Data'!$G:$G,"&lt;"&amp;$B12)*unit_conv</f>
        <v>0</v>
      </c>
      <c r="AC12">
        <f t="shared" si="12"/>
        <v>0</v>
      </c>
      <c r="AD12">
        <f t="shared" si="12"/>
        <v>0</v>
      </c>
      <c r="AE12">
        <f t="shared" si="12"/>
        <v>0</v>
      </c>
      <c r="AF12">
        <f t="shared" si="12"/>
        <v>0</v>
      </c>
      <c r="AG12" s="31">
        <f>VLOOKUP($B$1,'Multipliers and Adjustments'!$A$70:$I$86,TRUNC(COLUMN(AG$2)/5)+2,FALSE)*SUMIFS('EPA Data'!$I:$I,'EPA Data'!$D:$D,'Country Selector'!$A$2,'EPA Data'!$J:$J,$B$1,'EPA Data'!$C:$C,AG$2,'EPA Data'!$G:$G,"&gt;="&amp;$A12,'EPA Data'!$G:$G,"&lt;"&amp;$B12)*unit_conv</f>
        <v>0</v>
      </c>
      <c r="AH12">
        <f t="shared" si="13"/>
        <v>0</v>
      </c>
      <c r="AI12">
        <f t="shared" si="13"/>
        <v>0</v>
      </c>
      <c r="AJ12">
        <f t="shared" si="13"/>
        <v>0</v>
      </c>
      <c r="AK12">
        <f t="shared" si="13"/>
        <v>0</v>
      </c>
      <c r="AL12" s="31">
        <f>VLOOKUP($B$1,'Multipliers and Adjustments'!$A$70:$I$86,TRUNC(COLUMN(AL$2)/5)+2,FALSE)*SUMIFS('EPA Data'!$I:$I,'EPA Data'!$D:$D,'Country Selector'!$A$2,'EPA Data'!$J:$J,$B$1,'EPA Data'!$C:$C,AL$2,'EPA Data'!$G:$G,"&gt;="&amp;$A12,'EPA Data'!$G:$G,"&lt;"&amp;$B12)*unit_conv</f>
        <v>0</v>
      </c>
    </row>
    <row r="13" spans="1:38" x14ac:dyDescent="0.45">
      <c r="A13" s="12">
        <f t="shared" si="14"/>
        <v>-650</v>
      </c>
      <c r="B13" s="11">
        <f t="shared" si="7"/>
        <v>-600</v>
      </c>
      <c r="C13" s="31">
        <f>VLOOKUP($B$1,'Multipliers and Adjustments'!$A$70:$I$86,TRUNC(COLUMN(C$2)/5)+2,FALSE)*SUMIFS('EPA Data'!$I:$I,'EPA Data'!$D:$D,'Country Selector'!$A$2,'EPA Data'!$J:$J,$B$1,'EPA Data'!$C:$C,C$2,'EPA Data'!$G:$G,"&gt;="&amp;$A13,'EPA Data'!$G:$G,"&lt;"&amp;$B13)*unit_conv</f>
        <v>0</v>
      </c>
      <c r="D13">
        <f t="shared" si="0"/>
        <v>0</v>
      </c>
      <c r="E13">
        <f t="shared" si="0"/>
        <v>0</v>
      </c>
      <c r="F13">
        <f t="shared" si="0"/>
        <v>0</v>
      </c>
      <c r="G13">
        <f t="shared" si="0"/>
        <v>0</v>
      </c>
      <c r="H13" s="31">
        <f>VLOOKUP($B$1,'Multipliers and Adjustments'!$A$70:$I$86,TRUNC(COLUMN(H$2)/5)+2,FALSE)*SUMIFS('EPA Data'!$I:$I,'EPA Data'!$D:$D,'Country Selector'!$A$2,'EPA Data'!$J:$J,$B$1,'EPA Data'!$C:$C,H$2,'EPA Data'!$G:$G,"&gt;="&amp;$A13,'EPA Data'!$G:$G,"&lt;"&amp;$B13)*unit_conv</f>
        <v>0</v>
      </c>
      <c r="I13">
        <f t="shared" si="8"/>
        <v>0</v>
      </c>
      <c r="J13">
        <f t="shared" si="8"/>
        <v>0</v>
      </c>
      <c r="K13">
        <f t="shared" si="8"/>
        <v>0</v>
      </c>
      <c r="L13">
        <f t="shared" si="8"/>
        <v>0</v>
      </c>
      <c r="M13" s="31">
        <f>VLOOKUP($B$1,'Multipliers and Adjustments'!$A$70:$I$86,TRUNC(COLUMN(M$2)/5)+2,FALSE)*SUMIFS('EPA Data'!$I:$I,'EPA Data'!$D:$D,'Country Selector'!$A$2,'EPA Data'!$J:$J,$B$1,'EPA Data'!$C:$C,M$2,'EPA Data'!$G:$G,"&gt;="&amp;$A13,'EPA Data'!$G:$G,"&lt;"&amp;$B13)*unit_conv</f>
        <v>0</v>
      </c>
      <c r="N13">
        <f t="shared" si="9"/>
        <v>0</v>
      </c>
      <c r="O13">
        <f t="shared" si="9"/>
        <v>0</v>
      </c>
      <c r="P13">
        <f t="shared" si="9"/>
        <v>0</v>
      </c>
      <c r="Q13">
        <f t="shared" si="9"/>
        <v>0</v>
      </c>
      <c r="R13" s="31">
        <f>VLOOKUP($B$1,'Multipliers and Adjustments'!$A$70:$I$86,TRUNC(COLUMN(R$2)/5)+2,FALSE)*SUMIFS('EPA Data'!$I:$I,'EPA Data'!$D:$D,'Country Selector'!$A$2,'EPA Data'!$J:$J,$B$1,'EPA Data'!$C:$C,R$2,'EPA Data'!$G:$G,"&gt;="&amp;$A13,'EPA Data'!$G:$G,"&lt;"&amp;$B13)*unit_conv</f>
        <v>0</v>
      </c>
      <c r="S13">
        <f t="shared" si="10"/>
        <v>0</v>
      </c>
      <c r="T13">
        <f t="shared" si="10"/>
        <v>0</v>
      </c>
      <c r="U13">
        <f t="shared" si="10"/>
        <v>0</v>
      </c>
      <c r="V13">
        <f t="shared" si="10"/>
        <v>0</v>
      </c>
      <c r="W13" s="31">
        <f>VLOOKUP($B$1,'Multipliers and Adjustments'!$A$70:$I$86,TRUNC(COLUMN(W$2)/5)+2,FALSE)*SUMIFS('EPA Data'!$I:$I,'EPA Data'!$D:$D,'Country Selector'!$A$2,'EPA Data'!$J:$J,$B$1,'EPA Data'!$C:$C,W$2,'EPA Data'!$G:$G,"&gt;="&amp;$A13,'EPA Data'!$G:$G,"&lt;"&amp;$B13)*unit_conv</f>
        <v>0</v>
      </c>
      <c r="X13">
        <f t="shared" si="11"/>
        <v>0</v>
      </c>
      <c r="Y13">
        <f t="shared" si="11"/>
        <v>0</v>
      </c>
      <c r="Z13">
        <f t="shared" si="11"/>
        <v>0</v>
      </c>
      <c r="AA13">
        <f t="shared" si="11"/>
        <v>0</v>
      </c>
      <c r="AB13" s="31">
        <f>VLOOKUP($B$1,'Multipliers and Adjustments'!$A$70:$I$86,TRUNC(COLUMN(AB$2)/5)+2,FALSE)*SUMIFS('EPA Data'!$I:$I,'EPA Data'!$D:$D,'Country Selector'!$A$2,'EPA Data'!$J:$J,$B$1,'EPA Data'!$C:$C,AB$2,'EPA Data'!$G:$G,"&gt;="&amp;$A13,'EPA Data'!$G:$G,"&lt;"&amp;$B13)*unit_conv</f>
        <v>0</v>
      </c>
      <c r="AC13">
        <f t="shared" si="12"/>
        <v>0</v>
      </c>
      <c r="AD13">
        <f t="shared" si="12"/>
        <v>0</v>
      </c>
      <c r="AE13">
        <f t="shared" si="12"/>
        <v>0</v>
      </c>
      <c r="AF13">
        <f t="shared" si="12"/>
        <v>0</v>
      </c>
      <c r="AG13" s="31">
        <f>VLOOKUP($B$1,'Multipliers and Adjustments'!$A$70:$I$86,TRUNC(COLUMN(AG$2)/5)+2,FALSE)*SUMIFS('EPA Data'!$I:$I,'EPA Data'!$D:$D,'Country Selector'!$A$2,'EPA Data'!$J:$J,$B$1,'EPA Data'!$C:$C,AG$2,'EPA Data'!$G:$G,"&gt;="&amp;$A13,'EPA Data'!$G:$G,"&lt;"&amp;$B13)*unit_conv</f>
        <v>0</v>
      </c>
      <c r="AH13">
        <f t="shared" si="13"/>
        <v>0</v>
      </c>
      <c r="AI13">
        <f t="shared" si="13"/>
        <v>0</v>
      </c>
      <c r="AJ13">
        <f t="shared" si="13"/>
        <v>0</v>
      </c>
      <c r="AK13">
        <f t="shared" si="13"/>
        <v>0</v>
      </c>
      <c r="AL13" s="31">
        <f>VLOOKUP($B$1,'Multipliers and Adjustments'!$A$70:$I$86,TRUNC(COLUMN(AL$2)/5)+2,FALSE)*SUMIFS('EPA Data'!$I:$I,'EPA Data'!$D:$D,'Country Selector'!$A$2,'EPA Data'!$J:$J,$B$1,'EPA Data'!$C:$C,AL$2,'EPA Data'!$G:$G,"&gt;="&amp;$A13,'EPA Data'!$G:$G,"&lt;"&amp;$B13)*unit_conv</f>
        <v>0</v>
      </c>
    </row>
    <row r="14" spans="1:38" x14ac:dyDescent="0.45">
      <c r="A14" s="12">
        <f t="shared" si="14"/>
        <v>-600</v>
      </c>
      <c r="B14" s="11">
        <f t="shared" si="7"/>
        <v>-550</v>
      </c>
      <c r="C14" s="31">
        <f>VLOOKUP($B$1,'Multipliers and Adjustments'!$A$70:$I$86,TRUNC(COLUMN(C$2)/5)+2,FALSE)*SUMIFS('EPA Data'!$I:$I,'EPA Data'!$D:$D,'Country Selector'!$A$2,'EPA Data'!$J:$J,$B$1,'EPA Data'!$C:$C,C$2,'EPA Data'!$G:$G,"&gt;="&amp;$A14,'EPA Data'!$G:$G,"&lt;"&amp;$B14)*unit_conv</f>
        <v>0</v>
      </c>
      <c r="D14">
        <f t="shared" si="0"/>
        <v>0</v>
      </c>
      <c r="E14">
        <f t="shared" si="0"/>
        <v>0</v>
      </c>
      <c r="F14">
        <f t="shared" si="0"/>
        <v>0</v>
      </c>
      <c r="G14">
        <f t="shared" si="0"/>
        <v>0</v>
      </c>
      <c r="H14" s="31">
        <f>VLOOKUP($B$1,'Multipliers and Adjustments'!$A$70:$I$86,TRUNC(COLUMN(H$2)/5)+2,FALSE)*SUMIFS('EPA Data'!$I:$I,'EPA Data'!$D:$D,'Country Selector'!$A$2,'EPA Data'!$J:$J,$B$1,'EPA Data'!$C:$C,H$2,'EPA Data'!$G:$G,"&gt;="&amp;$A14,'EPA Data'!$G:$G,"&lt;"&amp;$B14)*unit_conv</f>
        <v>0</v>
      </c>
      <c r="I14">
        <f t="shared" si="8"/>
        <v>0</v>
      </c>
      <c r="J14">
        <f t="shared" si="8"/>
        <v>0</v>
      </c>
      <c r="K14">
        <f t="shared" si="8"/>
        <v>0</v>
      </c>
      <c r="L14">
        <f t="shared" si="8"/>
        <v>0</v>
      </c>
      <c r="M14" s="31">
        <f>VLOOKUP($B$1,'Multipliers and Adjustments'!$A$70:$I$86,TRUNC(COLUMN(M$2)/5)+2,FALSE)*SUMIFS('EPA Data'!$I:$I,'EPA Data'!$D:$D,'Country Selector'!$A$2,'EPA Data'!$J:$J,$B$1,'EPA Data'!$C:$C,M$2,'EPA Data'!$G:$G,"&gt;="&amp;$A14,'EPA Data'!$G:$G,"&lt;"&amp;$B14)*unit_conv</f>
        <v>0</v>
      </c>
      <c r="N14">
        <f t="shared" si="9"/>
        <v>0</v>
      </c>
      <c r="O14">
        <f t="shared" si="9"/>
        <v>0</v>
      </c>
      <c r="P14">
        <f t="shared" si="9"/>
        <v>0</v>
      </c>
      <c r="Q14">
        <f t="shared" si="9"/>
        <v>0</v>
      </c>
      <c r="R14" s="31">
        <f>VLOOKUP($B$1,'Multipliers and Adjustments'!$A$70:$I$86,TRUNC(COLUMN(R$2)/5)+2,FALSE)*SUMIFS('EPA Data'!$I:$I,'EPA Data'!$D:$D,'Country Selector'!$A$2,'EPA Data'!$J:$J,$B$1,'EPA Data'!$C:$C,R$2,'EPA Data'!$G:$G,"&gt;="&amp;$A14,'EPA Data'!$G:$G,"&lt;"&amp;$B14)*unit_conv</f>
        <v>0</v>
      </c>
      <c r="S14">
        <f t="shared" si="10"/>
        <v>0</v>
      </c>
      <c r="T14">
        <f t="shared" si="10"/>
        <v>0</v>
      </c>
      <c r="U14">
        <f t="shared" si="10"/>
        <v>0</v>
      </c>
      <c r="V14">
        <f t="shared" si="10"/>
        <v>0</v>
      </c>
      <c r="W14" s="31">
        <f>VLOOKUP($B$1,'Multipliers and Adjustments'!$A$70:$I$86,TRUNC(COLUMN(W$2)/5)+2,FALSE)*SUMIFS('EPA Data'!$I:$I,'EPA Data'!$D:$D,'Country Selector'!$A$2,'EPA Data'!$J:$J,$B$1,'EPA Data'!$C:$C,W$2,'EPA Data'!$G:$G,"&gt;="&amp;$A14,'EPA Data'!$G:$G,"&lt;"&amp;$B14)*unit_conv</f>
        <v>0</v>
      </c>
      <c r="X14">
        <f t="shared" si="11"/>
        <v>0</v>
      </c>
      <c r="Y14">
        <f t="shared" si="11"/>
        <v>0</v>
      </c>
      <c r="Z14">
        <f t="shared" si="11"/>
        <v>0</v>
      </c>
      <c r="AA14">
        <f t="shared" si="11"/>
        <v>0</v>
      </c>
      <c r="AB14" s="31">
        <f>VLOOKUP($B$1,'Multipliers and Adjustments'!$A$70:$I$86,TRUNC(COLUMN(AB$2)/5)+2,FALSE)*SUMIFS('EPA Data'!$I:$I,'EPA Data'!$D:$D,'Country Selector'!$A$2,'EPA Data'!$J:$J,$B$1,'EPA Data'!$C:$C,AB$2,'EPA Data'!$G:$G,"&gt;="&amp;$A14,'EPA Data'!$G:$G,"&lt;"&amp;$B14)*unit_conv</f>
        <v>0</v>
      </c>
      <c r="AC14">
        <f t="shared" si="12"/>
        <v>0</v>
      </c>
      <c r="AD14">
        <f t="shared" si="12"/>
        <v>0</v>
      </c>
      <c r="AE14">
        <f t="shared" si="12"/>
        <v>0</v>
      </c>
      <c r="AF14">
        <f t="shared" si="12"/>
        <v>0</v>
      </c>
      <c r="AG14" s="31">
        <f>VLOOKUP($B$1,'Multipliers and Adjustments'!$A$70:$I$86,TRUNC(COLUMN(AG$2)/5)+2,FALSE)*SUMIFS('EPA Data'!$I:$I,'EPA Data'!$D:$D,'Country Selector'!$A$2,'EPA Data'!$J:$J,$B$1,'EPA Data'!$C:$C,AG$2,'EPA Data'!$G:$G,"&gt;="&amp;$A14,'EPA Data'!$G:$G,"&lt;"&amp;$B14)*unit_conv</f>
        <v>0</v>
      </c>
      <c r="AH14">
        <f t="shared" si="13"/>
        <v>0</v>
      </c>
      <c r="AI14">
        <f t="shared" si="13"/>
        <v>0</v>
      </c>
      <c r="AJ14">
        <f t="shared" si="13"/>
        <v>0</v>
      </c>
      <c r="AK14">
        <f t="shared" si="13"/>
        <v>0</v>
      </c>
      <c r="AL14" s="31">
        <f>VLOOKUP($B$1,'Multipliers and Adjustments'!$A$70:$I$86,TRUNC(COLUMN(AL$2)/5)+2,FALSE)*SUMIFS('EPA Data'!$I:$I,'EPA Data'!$D:$D,'Country Selector'!$A$2,'EPA Data'!$J:$J,$B$1,'EPA Data'!$C:$C,AL$2,'EPA Data'!$G:$G,"&gt;="&amp;$A14,'EPA Data'!$G:$G,"&lt;"&amp;$B14)*unit_conv</f>
        <v>0</v>
      </c>
    </row>
    <row r="15" spans="1:38" x14ac:dyDescent="0.45">
      <c r="A15" s="12">
        <f t="shared" si="14"/>
        <v>-550</v>
      </c>
      <c r="B15" s="11">
        <f t="shared" si="7"/>
        <v>-500</v>
      </c>
      <c r="C15" s="31">
        <f>VLOOKUP($B$1,'Multipliers and Adjustments'!$A$70:$I$86,TRUNC(COLUMN(C$2)/5)+2,FALSE)*SUMIFS('EPA Data'!$I:$I,'EPA Data'!$D:$D,'Country Selector'!$A$2,'EPA Data'!$J:$J,$B$1,'EPA Data'!$C:$C,C$2,'EPA Data'!$G:$G,"&gt;="&amp;$A15,'EPA Data'!$G:$G,"&lt;"&amp;$B15)*unit_conv</f>
        <v>0</v>
      </c>
      <c r="D15">
        <f t="shared" si="0"/>
        <v>0</v>
      </c>
      <c r="E15">
        <f t="shared" si="0"/>
        <v>0</v>
      </c>
      <c r="F15">
        <f t="shared" si="0"/>
        <v>0</v>
      </c>
      <c r="G15">
        <f t="shared" si="0"/>
        <v>0</v>
      </c>
      <c r="H15" s="31">
        <f>VLOOKUP($B$1,'Multipliers and Adjustments'!$A$70:$I$86,TRUNC(COLUMN(H$2)/5)+2,FALSE)*SUMIFS('EPA Data'!$I:$I,'EPA Data'!$D:$D,'Country Selector'!$A$2,'EPA Data'!$J:$J,$B$1,'EPA Data'!$C:$C,H$2,'EPA Data'!$G:$G,"&gt;="&amp;$A15,'EPA Data'!$G:$G,"&lt;"&amp;$B15)*unit_conv</f>
        <v>0</v>
      </c>
      <c r="I15">
        <f t="shared" si="8"/>
        <v>0</v>
      </c>
      <c r="J15">
        <f t="shared" si="8"/>
        <v>0</v>
      </c>
      <c r="K15">
        <f t="shared" si="8"/>
        <v>0</v>
      </c>
      <c r="L15">
        <f t="shared" si="8"/>
        <v>0</v>
      </c>
      <c r="M15" s="31">
        <f>VLOOKUP($B$1,'Multipliers and Adjustments'!$A$70:$I$86,TRUNC(COLUMN(M$2)/5)+2,FALSE)*SUMIFS('EPA Data'!$I:$I,'EPA Data'!$D:$D,'Country Selector'!$A$2,'EPA Data'!$J:$J,$B$1,'EPA Data'!$C:$C,M$2,'EPA Data'!$G:$G,"&gt;="&amp;$A15,'EPA Data'!$G:$G,"&lt;"&amp;$B15)*unit_conv</f>
        <v>0</v>
      </c>
      <c r="N15">
        <f t="shared" si="9"/>
        <v>0</v>
      </c>
      <c r="O15">
        <f t="shared" si="9"/>
        <v>0</v>
      </c>
      <c r="P15">
        <f t="shared" si="9"/>
        <v>0</v>
      </c>
      <c r="Q15">
        <f t="shared" si="9"/>
        <v>0</v>
      </c>
      <c r="R15" s="31">
        <f>VLOOKUP($B$1,'Multipliers and Adjustments'!$A$70:$I$86,TRUNC(COLUMN(R$2)/5)+2,FALSE)*SUMIFS('EPA Data'!$I:$I,'EPA Data'!$D:$D,'Country Selector'!$A$2,'EPA Data'!$J:$J,$B$1,'EPA Data'!$C:$C,R$2,'EPA Data'!$G:$G,"&gt;="&amp;$A15,'EPA Data'!$G:$G,"&lt;"&amp;$B15)*unit_conv</f>
        <v>0</v>
      </c>
      <c r="S15">
        <f t="shared" si="10"/>
        <v>0</v>
      </c>
      <c r="T15">
        <f t="shared" si="10"/>
        <v>0</v>
      </c>
      <c r="U15">
        <f t="shared" si="10"/>
        <v>0</v>
      </c>
      <c r="V15">
        <f t="shared" si="10"/>
        <v>0</v>
      </c>
      <c r="W15" s="31">
        <f>VLOOKUP($B$1,'Multipliers and Adjustments'!$A$70:$I$86,TRUNC(COLUMN(W$2)/5)+2,FALSE)*SUMIFS('EPA Data'!$I:$I,'EPA Data'!$D:$D,'Country Selector'!$A$2,'EPA Data'!$J:$J,$B$1,'EPA Data'!$C:$C,W$2,'EPA Data'!$G:$G,"&gt;="&amp;$A15,'EPA Data'!$G:$G,"&lt;"&amp;$B15)*unit_conv</f>
        <v>0</v>
      </c>
      <c r="X15">
        <f t="shared" si="11"/>
        <v>0</v>
      </c>
      <c r="Y15">
        <f t="shared" si="11"/>
        <v>0</v>
      </c>
      <c r="Z15">
        <f t="shared" si="11"/>
        <v>0</v>
      </c>
      <c r="AA15">
        <f t="shared" si="11"/>
        <v>0</v>
      </c>
      <c r="AB15" s="31">
        <f>VLOOKUP($B$1,'Multipliers and Adjustments'!$A$70:$I$86,TRUNC(COLUMN(AB$2)/5)+2,FALSE)*SUMIFS('EPA Data'!$I:$I,'EPA Data'!$D:$D,'Country Selector'!$A$2,'EPA Data'!$J:$J,$B$1,'EPA Data'!$C:$C,AB$2,'EPA Data'!$G:$G,"&gt;="&amp;$A15,'EPA Data'!$G:$G,"&lt;"&amp;$B15)*unit_conv</f>
        <v>0</v>
      </c>
      <c r="AC15">
        <f t="shared" si="12"/>
        <v>0</v>
      </c>
      <c r="AD15">
        <f t="shared" si="12"/>
        <v>0</v>
      </c>
      <c r="AE15">
        <f t="shared" si="12"/>
        <v>0</v>
      </c>
      <c r="AF15">
        <f t="shared" si="12"/>
        <v>0</v>
      </c>
      <c r="AG15" s="31">
        <f>VLOOKUP($B$1,'Multipliers and Adjustments'!$A$70:$I$86,TRUNC(COLUMN(AG$2)/5)+2,FALSE)*SUMIFS('EPA Data'!$I:$I,'EPA Data'!$D:$D,'Country Selector'!$A$2,'EPA Data'!$J:$J,$B$1,'EPA Data'!$C:$C,AG$2,'EPA Data'!$G:$G,"&gt;="&amp;$A15,'EPA Data'!$G:$G,"&lt;"&amp;$B15)*unit_conv</f>
        <v>0</v>
      </c>
      <c r="AH15">
        <f t="shared" si="13"/>
        <v>0</v>
      </c>
      <c r="AI15">
        <f t="shared" si="13"/>
        <v>0</v>
      </c>
      <c r="AJ15">
        <f t="shared" si="13"/>
        <v>0</v>
      </c>
      <c r="AK15">
        <f t="shared" si="13"/>
        <v>0</v>
      </c>
      <c r="AL15" s="31">
        <f>VLOOKUP($B$1,'Multipliers and Adjustments'!$A$70:$I$86,TRUNC(COLUMN(AL$2)/5)+2,FALSE)*SUMIFS('EPA Data'!$I:$I,'EPA Data'!$D:$D,'Country Selector'!$A$2,'EPA Data'!$J:$J,$B$1,'EPA Data'!$C:$C,AL$2,'EPA Data'!$G:$G,"&gt;="&amp;$A15,'EPA Data'!$G:$G,"&lt;"&amp;$B15)*unit_conv</f>
        <v>0</v>
      </c>
    </row>
    <row r="16" spans="1:38" x14ac:dyDescent="0.45">
      <c r="A16" s="12">
        <f t="shared" si="14"/>
        <v>-500</v>
      </c>
      <c r="B16" s="11">
        <f t="shared" si="7"/>
        <v>-450</v>
      </c>
      <c r="C16" s="31">
        <f>VLOOKUP($B$1,'Multipliers and Adjustments'!$A$70:$I$86,TRUNC(COLUMN(C$2)/5)+2,FALSE)*SUMIFS('EPA Data'!$I:$I,'EPA Data'!$D:$D,'Country Selector'!$A$2,'EPA Data'!$J:$J,$B$1,'EPA Data'!$C:$C,C$2,'EPA Data'!$G:$G,"&gt;="&amp;$A16,'EPA Data'!$G:$G,"&lt;"&amp;$B16)*unit_conv</f>
        <v>0</v>
      </c>
      <c r="D16">
        <f t="shared" si="0"/>
        <v>0</v>
      </c>
      <c r="E16">
        <f t="shared" si="0"/>
        <v>0</v>
      </c>
      <c r="F16">
        <f t="shared" si="0"/>
        <v>0</v>
      </c>
      <c r="G16">
        <f t="shared" si="0"/>
        <v>0</v>
      </c>
      <c r="H16" s="31">
        <f>VLOOKUP($B$1,'Multipliers and Adjustments'!$A$70:$I$86,TRUNC(COLUMN(H$2)/5)+2,FALSE)*SUMIFS('EPA Data'!$I:$I,'EPA Data'!$D:$D,'Country Selector'!$A$2,'EPA Data'!$J:$J,$B$1,'EPA Data'!$C:$C,H$2,'EPA Data'!$G:$G,"&gt;="&amp;$A16,'EPA Data'!$G:$G,"&lt;"&amp;$B16)*unit_conv</f>
        <v>0</v>
      </c>
      <c r="I16">
        <f t="shared" si="8"/>
        <v>0</v>
      </c>
      <c r="J16">
        <f t="shared" si="8"/>
        <v>0</v>
      </c>
      <c r="K16">
        <f t="shared" si="8"/>
        <v>0</v>
      </c>
      <c r="L16">
        <f t="shared" si="8"/>
        <v>0</v>
      </c>
      <c r="M16" s="31">
        <f>VLOOKUP($B$1,'Multipliers and Adjustments'!$A$70:$I$86,TRUNC(COLUMN(M$2)/5)+2,FALSE)*SUMIFS('EPA Data'!$I:$I,'EPA Data'!$D:$D,'Country Selector'!$A$2,'EPA Data'!$J:$J,$B$1,'EPA Data'!$C:$C,M$2,'EPA Data'!$G:$G,"&gt;="&amp;$A16,'EPA Data'!$G:$G,"&lt;"&amp;$B16)*unit_conv</f>
        <v>0</v>
      </c>
      <c r="N16">
        <f t="shared" si="9"/>
        <v>0</v>
      </c>
      <c r="O16">
        <f t="shared" si="9"/>
        <v>0</v>
      </c>
      <c r="P16">
        <f t="shared" si="9"/>
        <v>0</v>
      </c>
      <c r="Q16">
        <f t="shared" si="9"/>
        <v>0</v>
      </c>
      <c r="R16" s="31">
        <f>VLOOKUP($B$1,'Multipliers and Adjustments'!$A$70:$I$86,TRUNC(COLUMN(R$2)/5)+2,FALSE)*SUMIFS('EPA Data'!$I:$I,'EPA Data'!$D:$D,'Country Selector'!$A$2,'EPA Data'!$J:$J,$B$1,'EPA Data'!$C:$C,R$2,'EPA Data'!$G:$G,"&gt;="&amp;$A16,'EPA Data'!$G:$G,"&lt;"&amp;$B16)*unit_conv</f>
        <v>0</v>
      </c>
      <c r="S16">
        <f t="shared" si="10"/>
        <v>0</v>
      </c>
      <c r="T16">
        <f t="shared" si="10"/>
        <v>0</v>
      </c>
      <c r="U16">
        <f t="shared" si="10"/>
        <v>0</v>
      </c>
      <c r="V16">
        <f t="shared" si="10"/>
        <v>0</v>
      </c>
      <c r="W16" s="31">
        <f>VLOOKUP($B$1,'Multipliers and Adjustments'!$A$70:$I$86,TRUNC(COLUMN(W$2)/5)+2,FALSE)*SUMIFS('EPA Data'!$I:$I,'EPA Data'!$D:$D,'Country Selector'!$A$2,'EPA Data'!$J:$J,$B$1,'EPA Data'!$C:$C,W$2,'EPA Data'!$G:$G,"&gt;="&amp;$A16,'EPA Data'!$G:$G,"&lt;"&amp;$B16)*unit_conv</f>
        <v>0</v>
      </c>
      <c r="X16">
        <f t="shared" si="11"/>
        <v>0</v>
      </c>
      <c r="Y16">
        <f t="shared" si="11"/>
        <v>0</v>
      </c>
      <c r="Z16">
        <f t="shared" si="11"/>
        <v>0</v>
      </c>
      <c r="AA16">
        <f t="shared" si="11"/>
        <v>0</v>
      </c>
      <c r="AB16" s="31">
        <f>VLOOKUP($B$1,'Multipliers and Adjustments'!$A$70:$I$86,TRUNC(COLUMN(AB$2)/5)+2,FALSE)*SUMIFS('EPA Data'!$I:$I,'EPA Data'!$D:$D,'Country Selector'!$A$2,'EPA Data'!$J:$J,$B$1,'EPA Data'!$C:$C,AB$2,'EPA Data'!$G:$G,"&gt;="&amp;$A16,'EPA Data'!$G:$G,"&lt;"&amp;$B16)*unit_conv</f>
        <v>0</v>
      </c>
      <c r="AC16">
        <f t="shared" si="12"/>
        <v>0</v>
      </c>
      <c r="AD16">
        <f t="shared" si="12"/>
        <v>0</v>
      </c>
      <c r="AE16">
        <f t="shared" si="12"/>
        <v>0</v>
      </c>
      <c r="AF16">
        <f t="shared" si="12"/>
        <v>0</v>
      </c>
      <c r="AG16" s="31">
        <f>VLOOKUP($B$1,'Multipliers and Adjustments'!$A$70:$I$86,TRUNC(COLUMN(AG$2)/5)+2,FALSE)*SUMIFS('EPA Data'!$I:$I,'EPA Data'!$D:$D,'Country Selector'!$A$2,'EPA Data'!$J:$J,$B$1,'EPA Data'!$C:$C,AG$2,'EPA Data'!$G:$G,"&gt;="&amp;$A16,'EPA Data'!$G:$G,"&lt;"&amp;$B16)*unit_conv</f>
        <v>0</v>
      </c>
      <c r="AH16">
        <f t="shared" si="13"/>
        <v>0</v>
      </c>
      <c r="AI16">
        <f t="shared" si="13"/>
        <v>0</v>
      </c>
      <c r="AJ16">
        <f t="shared" si="13"/>
        <v>0</v>
      </c>
      <c r="AK16">
        <f t="shared" si="13"/>
        <v>0</v>
      </c>
      <c r="AL16" s="31">
        <f>VLOOKUP($B$1,'Multipliers and Adjustments'!$A$70:$I$86,TRUNC(COLUMN(AL$2)/5)+2,FALSE)*SUMIFS('EPA Data'!$I:$I,'EPA Data'!$D:$D,'Country Selector'!$A$2,'EPA Data'!$J:$J,$B$1,'EPA Data'!$C:$C,AL$2,'EPA Data'!$G:$G,"&gt;="&amp;$A16,'EPA Data'!$G:$G,"&lt;"&amp;$B16)*unit_conv</f>
        <v>0</v>
      </c>
    </row>
    <row r="17" spans="1:38" x14ac:dyDescent="0.45">
      <c r="A17" s="12">
        <f t="shared" si="14"/>
        <v>-450</v>
      </c>
      <c r="B17" s="11">
        <f t="shared" si="7"/>
        <v>-400</v>
      </c>
      <c r="C17" s="31">
        <f>VLOOKUP($B$1,'Multipliers and Adjustments'!$A$70:$I$86,TRUNC(COLUMN(C$2)/5)+2,FALSE)*SUMIFS('EPA Data'!$I:$I,'EPA Data'!$D:$D,'Country Selector'!$A$2,'EPA Data'!$J:$J,$B$1,'EPA Data'!$C:$C,C$2,'EPA Data'!$G:$G,"&gt;="&amp;$A17,'EPA Data'!$G:$G,"&lt;"&amp;$B17)*unit_conv</f>
        <v>0</v>
      </c>
      <c r="D17">
        <f>C17+($H17-$C17)/5</f>
        <v>0</v>
      </c>
      <c r="E17">
        <f t="shared" si="0"/>
        <v>0</v>
      </c>
      <c r="F17">
        <f t="shared" si="0"/>
        <v>0</v>
      </c>
      <c r="G17">
        <f t="shared" si="0"/>
        <v>0</v>
      </c>
      <c r="H17" s="31">
        <f>VLOOKUP($B$1,'Multipliers and Adjustments'!$A$70:$I$86,TRUNC(COLUMN(H$2)/5)+2,FALSE)*SUMIFS('EPA Data'!$I:$I,'EPA Data'!$D:$D,'Country Selector'!$A$2,'EPA Data'!$J:$J,$B$1,'EPA Data'!$C:$C,H$2,'EPA Data'!$G:$G,"&gt;="&amp;$A17,'EPA Data'!$G:$G,"&lt;"&amp;$B17)*unit_conv</f>
        <v>0</v>
      </c>
      <c r="I17">
        <f t="shared" si="8"/>
        <v>0</v>
      </c>
      <c r="J17">
        <f t="shared" si="8"/>
        <v>0</v>
      </c>
      <c r="K17">
        <f t="shared" si="8"/>
        <v>0</v>
      </c>
      <c r="L17">
        <f t="shared" si="8"/>
        <v>0</v>
      </c>
      <c r="M17" s="31">
        <f>VLOOKUP($B$1,'Multipliers and Adjustments'!$A$70:$I$86,TRUNC(COLUMN(M$2)/5)+2,FALSE)*SUMIFS('EPA Data'!$I:$I,'EPA Data'!$D:$D,'Country Selector'!$A$2,'EPA Data'!$J:$J,$B$1,'EPA Data'!$C:$C,M$2,'EPA Data'!$G:$G,"&gt;="&amp;$A17,'EPA Data'!$G:$G,"&lt;"&amp;$B17)*unit_conv</f>
        <v>0</v>
      </c>
      <c r="N17">
        <f t="shared" si="9"/>
        <v>0</v>
      </c>
      <c r="O17">
        <f t="shared" si="9"/>
        <v>0</v>
      </c>
      <c r="P17">
        <f t="shared" si="9"/>
        <v>0</v>
      </c>
      <c r="Q17">
        <f t="shared" si="9"/>
        <v>0</v>
      </c>
      <c r="R17" s="31">
        <f>VLOOKUP($B$1,'Multipliers and Adjustments'!$A$70:$I$86,TRUNC(COLUMN(R$2)/5)+2,FALSE)*SUMIFS('EPA Data'!$I:$I,'EPA Data'!$D:$D,'Country Selector'!$A$2,'EPA Data'!$J:$J,$B$1,'EPA Data'!$C:$C,R$2,'EPA Data'!$G:$G,"&gt;="&amp;$A17,'EPA Data'!$G:$G,"&lt;"&amp;$B17)*unit_conv</f>
        <v>0</v>
      </c>
      <c r="S17">
        <f t="shared" si="10"/>
        <v>0</v>
      </c>
      <c r="T17">
        <f t="shared" si="10"/>
        <v>0</v>
      </c>
      <c r="U17">
        <f t="shared" si="10"/>
        <v>0</v>
      </c>
      <c r="V17">
        <f t="shared" si="10"/>
        <v>0</v>
      </c>
      <c r="W17" s="31">
        <f>VLOOKUP($B$1,'Multipliers and Adjustments'!$A$70:$I$86,TRUNC(COLUMN(W$2)/5)+2,FALSE)*SUMIFS('EPA Data'!$I:$I,'EPA Data'!$D:$D,'Country Selector'!$A$2,'EPA Data'!$J:$J,$B$1,'EPA Data'!$C:$C,W$2,'EPA Data'!$G:$G,"&gt;="&amp;$A17,'EPA Data'!$G:$G,"&lt;"&amp;$B17)*unit_conv</f>
        <v>0</v>
      </c>
      <c r="X17">
        <f t="shared" si="11"/>
        <v>0</v>
      </c>
      <c r="Y17">
        <f t="shared" si="11"/>
        <v>0</v>
      </c>
      <c r="Z17">
        <f t="shared" si="11"/>
        <v>0</v>
      </c>
      <c r="AA17">
        <f t="shared" si="11"/>
        <v>0</v>
      </c>
      <c r="AB17" s="31">
        <f>VLOOKUP($B$1,'Multipliers and Adjustments'!$A$70:$I$86,TRUNC(COLUMN(AB$2)/5)+2,FALSE)*SUMIFS('EPA Data'!$I:$I,'EPA Data'!$D:$D,'Country Selector'!$A$2,'EPA Data'!$J:$J,$B$1,'EPA Data'!$C:$C,AB$2,'EPA Data'!$G:$G,"&gt;="&amp;$A17,'EPA Data'!$G:$G,"&lt;"&amp;$B17)*unit_conv</f>
        <v>0</v>
      </c>
      <c r="AC17">
        <f t="shared" si="12"/>
        <v>0</v>
      </c>
      <c r="AD17">
        <f t="shared" si="12"/>
        <v>0</v>
      </c>
      <c r="AE17">
        <f t="shared" si="12"/>
        <v>0</v>
      </c>
      <c r="AF17">
        <f t="shared" si="12"/>
        <v>0</v>
      </c>
      <c r="AG17" s="31">
        <f>VLOOKUP($B$1,'Multipliers and Adjustments'!$A$70:$I$86,TRUNC(COLUMN(AG$2)/5)+2,FALSE)*SUMIFS('EPA Data'!$I:$I,'EPA Data'!$D:$D,'Country Selector'!$A$2,'EPA Data'!$J:$J,$B$1,'EPA Data'!$C:$C,AG$2,'EPA Data'!$G:$G,"&gt;="&amp;$A17,'EPA Data'!$G:$G,"&lt;"&amp;$B17)*unit_conv</f>
        <v>0</v>
      </c>
      <c r="AH17">
        <f t="shared" si="13"/>
        <v>0</v>
      </c>
      <c r="AI17">
        <f t="shared" si="13"/>
        <v>0</v>
      </c>
      <c r="AJ17">
        <f t="shared" si="13"/>
        <v>0</v>
      </c>
      <c r="AK17">
        <f t="shared" si="13"/>
        <v>0</v>
      </c>
      <c r="AL17" s="31">
        <f>VLOOKUP($B$1,'Multipliers and Adjustments'!$A$70:$I$86,TRUNC(COLUMN(AL$2)/5)+2,FALSE)*SUMIFS('EPA Data'!$I:$I,'EPA Data'!$D:$D,'Country Selector'!$A$2,'EPA Data'!$J:$J,$B$1,'EPA Data'!$C:$C,AL$2,'EPA Data'!$G:$G,"&gt;="&amp;$A17,'EPA Data'!$G:$G,"&lt;"&amp;$B17)*unit_conv</f>
        <v>0</v>
      </c>
    </row>
    <row r="18" spans="1:38" x14ac:dyDescent="0.45">
      <c r="A18" s="12">
        <f t="shared" si="14"/>
        <v>-400</v>
      </c>
      <c r="B18" s="11">
        <f t="shared" si="7"/>
        <v>-350</v>
      </c>
      <c r="C18" s="31">
        <f>VLOOKUP($B$1,'Multipliers and Adjustments'!$A$70:$I$86,TRUNC(COLUMN(C$2)/5)+2,FALSE)*SUMIFS('EPA Data'!$I:$I,'EPA Data'!$D:$D,'Country Selector'!$A$2,'EPA Data'!$J:$J,$B$1,'EPA Data'!$C:$C,C$2,'EPA Data'!$G:$G,"&gt;="&amp;$A18,'EPA Data'!$G:$G,"&lt;"&amp;$B18)*unit_conv</f>
        <v>0</v>
      </c>
      <c r="D18">
        <f t="shared" ref="D18:G33" si="15">C18+($H18-$C18)/5</f>
        <v>0</v>
      </c>
      <c r="E18">
        <f t="shared" si="15"/>
        <v>0</v>
      </c>
      <c r="F18">
        <f t="shared" si="15"/>
        <v>0</v>
      </c>
      <c r="G18">
        <f t="shared" si="15"/>
        <v>0</v>
      </c>
      <c r="H18" s="31">
        <f>VLOOKUP($B$1,'Multipliers and Adjustments'!$A$70:$I$86,TRUNC(COLUMN(H$2)/5)+2,FALSE)*SUMIFS('EPA Data'!$I:$I,'EPA Data'!$D:$D,'Country Selector'!$A$2,'EPA Data'!$J:$J,$B$1,'EPA Data'!$C:$C,H$2,'EPA Data'!$G:$G,"&gt;="&amp;$A18,'EPA Data'!$G:$G,"&lt;"&amp;$B18)*unit_conv</f>
        <v>0</v>
      </c>
      <c r="I18">
        <f t="shared" si="8"/>
        <v>0</v>
      </c>
      <c r="J18">
        <f t="shared" si="8"/>
        <v>0</v>
      </c>
      <c r="K18">
        <f t="shared" si="8"/>
        <v>0</v>
      </c>
      <c r="L18">
        <f t="shared" si="8"/>
        <v>0</v>
      </c>
      <c r="M18" s="31">
        <f>VLOOKUP($B$1,'Multipliers and Adjustments'!$A$70:$I$86,TRUNC(COLUMN(M$2)/5)+2,FALSE)*SUMIFS('EPA Data'!$I:$I,'EPA Data'!$D:$D,'Country Selector'!$A$2,'EPA Data'!$J:$J,$B$1,'EPA Data'!$C:$C,M$2,'EPA Data'!$G:$G,"&gt;="&amp;$A18,'EPA Data'!$G:$G,"&lt;"&amp;$B18)*unit_conv</f>
        <v>0</v>
      </c>
      <c r="N18">
        <f t="shared" si="9"/>
        <v>0</v>
      </c>
      <c r="O18">
        <f t="shared" si="9"/>
        <v>0</v>
      </c>
      <c r="P18">
        <f t="shared" si="9"/>
        <v>0</v>
      </c>
      <c r="Q18">
        <f t="shared" si="9"/>
        <v>0</v>
      </c>
      <c r="R18" s="31">
        <f>VLOOKUP($B$1,'Multipliers and Adjustments'!$A$70:$I$86,TRUNC(COLUMN(R$2)/5)+2,FALSE)*SUMIFS('EPA Data'!$I:$I,'EPA Data'!$D:$D,'Country Selector'!$A$2,'EPA Data'!$J:$J,$B$1,'EPA Data'!$C:$C,R$2,'EPA Data'!$G:$G,"&gt;="&amp;$A18,'EPA Data'!$G:$G,"&lt;"&amp;$B18)*unit_conv</f>
        <v>0</v>
      </c>
      <c r="S18">
        <f t="shared" si="10"/>
        <v>0</v>
      </c>
      <c r="T18">
        <f t="shared" si="10"/>
        <v>0</v>
      </c>
      <c r="U18">
        <f t="shared" si="10"/>
        <v>0</v>
      </c>
      <c r="V18">
        <f t="shared" si="10"/>
        <v>0</v>
      </c>
      <c r="W18" s="31">
        <f>VLOOKUP($B$1,'Multipliers and Adjustments'!$A$70:$I$86,TRUNC(COLUMN(W$2)/5)+2,FALSE)*SUMIFS('EPA Data'!$I:$I,'EPA Data'!$D:$D,'Country Selector'!$A$2,'EPA Data'!$J:$J,$B$1,'EPA Data'!$C:$C,W$2,'EPA Data'!$G:$G,"&gt;="&amp;$A18,'EPA Data'!$G:$G,"&lt;"&amp;$B18)*unit_conv</f>
        <v>0</v>
      </c>
      <c r="X18">
        <f t="shared" si="11"/>
        <v>0</v>
      </c>
      <c r="Y18">
        <f t="shared" si="11"/>
        <v>0</v>
      </c>
      <c r="Z18">
        <f t="shared" si="11"/>
        <v>0</v>
      </c>
      <c r="AA18">
        <f t="shared" si="11"/>
        <v>0</v>
      </c>
      <c r="AB18" s="31">
        <f>VLOOKUP($B$1,'Multipliers and Adjustments'!$A$70:$I$86,TRUNC(COLUMN(AB$2)/5)+2,FALSE)*SUMIFS('EPA Data'!$I:$I,'EPA Data'!$D:$D,'Country Selector'!$A$2,'EPA Data'!$J:$J,$B$1,'EPA Data'!$C:$C,AB$2,'EPA Data'!$G:$G,"&gt;="&amp;$A18,'EPA Data'!$G:$G,"&lt;"&amp;$B18)*unit_conv</f>
        <v>0</v>
      </c>
      <c r="AC18">
        <f t="shared" si="12"/>
        <v>0</v>
      </c>
      <c r="AD18">
        <f t="shared" si="12"/>
        <v>0</v>
      </c>
      <c r="AE18">
        <f t="shared" si="12"/>
        <v>0</v>
      </c>
      <c r="AF18">
        <f t="shared" si="12"/>
        <v>0</v>
      </c>
      <c r="AG18" s="31">
        <f>VLOOKUP($B$1,'Multipliers and Adjustments'!$A$70:$I$86,TRUNC(COLUMN(AG$2)/5)+2,FALSE)*SUMIFS('EPA Data'!$I:$I,'EPA Data'!$D:$D,'Country Selector'!$A$2,'EPA Data'!$J:$J,$B$1,'EPA Data'!$C:$C,AG$2,'EPA Data'!$G:$G,"&gt;="&amp;$A18,'EPA Data'!$G:$G,"&lt;"&amp;$B18)*unit_conv</f>
        <v>0</v>
      </c>
      <c r="AH18">
        <f t="shared" si="13"/>
        <v>0</v>
      </c>
      <c r="AI18">
        <f t="shared" si="13"/>
        <v>0</v>
      </c>
      <c r="AJ18">
        <f t="shared" si="13"/>
        <v>0</v>
      </c>
      <c r="AK18">
        <f t="shared" si="13"/>
        <v>0</v>
      </c>
      <c r="AL18" s="31">
        <f>VLOOKUP($B$1,'Multipliers and Adjustments'!$A$70:$I$86,TRUNC(COLUMN(AL$2)/5)+2,FALSE)*SUMIFS('EPA Data'!$I:$I,'EPA Data'!$D:$D,'Country Selector'!$A$2,'EPA Data'!$J:$J,$B$1,'EPA Data'!$C:$C,AL$2,'EPA Data'!$G:$G,"&gt;="&amp;$A18,'EPA Data'!$G:$G,"&lt;"&amp;$B18)*unit_conv</f>
        <v>0</v>
      </c>
    </row>
    <row r="19" spans="1:38" x14ac:dyDescent="0.45">
      <c r="A19" s="12">
        <f t="shared" si="14"/>
        <v>-350</v>
      </c>
      <c r="B19" s="11">
        <f t="shared" si="7"/>
        <v>-300</v>
      </c>
      <c r="C19" s="31">
        <f>VLOOKUP($B$1,'Multipliers and Adjustments'!$A$70:$I$86,TRUNC(COLUMN(C$2)/5)+2,FALSE)*SUMIFS('EPA Data'!$I:$I,'EPA Data'!$D:$D,'Country Selector'!$A$2,'EPA Data'!$J:$J,$B$1,'EPA Data'!$C:$C,C$2,'EPA Data'!$G:$G,"&gt;="&amp;$A19,'EPA Data'!$G:$G,"&lt;"&amp;$B19)*unit_conv</f>
        <v>0</v>
      </c>
      <c r="D19">
        <f t="shared" si="15"/>
        <v>0</v>
      </c>
      <c r="E19">
        <f t="shared" si="15"/>
        <v>0</v>
      </c>
      <c r="F19">
        <f t="shared" si="15"/>
        <v>0</v>
      </c>
      <c r="G19">
        <f t="shared" si="15"/>
        <v>0</v>
      </c>
      <c r="H19" s="31">
        <f>VLOOKUP($B$1,'Multipliers and Adjustments'!$A$70:$I$86,TRUNC(COLUMN(H$2)/5)+2,FALSE)*SUMIFS('EPA Data'!$I:$I,'EPA Data'!$D:$D,'Country Selector'!$A$2,'EPA Data'!$J:$J,$B$1,'EPA Data'!$C:$C,H$2,'EPA Data'!$G:$G,"&gt;="&amp;$A19,'EPA Data'!$G:$G,"&lt;"&amp;$B19)*unit_conv</f>
        <v>0</v>
      </c>
      <c r="I19">
        <f t="shared" si="8"/>
        <v>0</v>
      </c>
      <c r="J19">
        <f t="shared" si="8"/>
        <v>0</v>
      </c>
      <c r="K19">
        <f t="shared" si="8"/>
        <v>0</v>
      </c>
      <c r="L19">
        <f t="shared" si="8"/>
        <v>0</v>
      </c>
      <c r="M19" s="31">
        <f>VLOOKUP($B$1,'Multipliers and Adjustments'!$A$70:$I$86,TRUNC(COLUMN(M$2)/5)+2,FALSE)*SUMIFS('EPA Data'!$I:$I,'EPA Data'!$D:$D,'Country Selector'!$A$2,'EPA Data'!$J:$J,$B$1,'EPA Data'!$C:$C,M$2,'EPA Data'!$G:$G,"&gt;="&amp;$A19,'EPA Data'!$G:$G,"&lt;"&amp;$B19)*unit_conv</f>
        <v>0</v>
      </c>
      <c r="N19">
        <f t="shared" si="9"/>
        <v>0</v>
      </c>
      <c r="O19">
        <f t="shared" si="9"/>
        <v>0</v>
      </c>
      <c r="P19">
        <f t="shared" si="9"/>
        <v>0</v>
      </c>
      <c r="Q19">
        <f t="shared" si="9"/>
        <v>0</v>
      </c>
      <c r="R19" s="31">
        <f>VLOOKUP($B$1,'Multipliers and Adjustments'!$A$70:$I$86,TRUNC(COLUMN(R$2)/5)+2,FALSE)*SUMIFS('EPA Data'!$I:$I,'EPA Data'!$D:$D,'Country Selector'!$A$2,'EPA Data'!$J:$J,$B$1,'EPA Data'!$C:$C,R$2,'EPA Data'!$G:$G,"&gt;="&amp;$A19,'EPA Data'!$G:$G,"&lt;"&amp;$B19)*unit_conv</f>
        <v>0</v>
      </c>
      <c r="S19">
        <f t="shared" si="10"/>
        <v>0</v>
      </c>
      <c r="T19">
        <f t="shared" si="10"/>
        <v>0</v>
      </c>
      <c r="U19">
        <f t="shared" si="10"/>
        <v>0</v>
      </c>
      <c r="V19">
        <f t="shared" si="10"/>
        <v>0</v>
      </c>
      <c r="W19" s="31">
        <f>VLOOKUP($B$1,'Multipliers and Adjustments'!$A$70:$I$86,TRUNC(COLUMN(W$2)/5)+2,FALSE)*SUMIFS('EPA Data'!$I:$I,'EPA Data'!$D:$D,'Country Selector'!$A$2,'EPA Data'!$J:$J,$B$1,'EPA Data'!$C:$C,W$2,'EPA Data'!$G:$G,"&gt;="&amp;$A19,'EPA Data'!$G:$G,"&lt;"&amp;$B19)*unit_conv</f>
        <v>0</v>
      </c>
      <c r="X19">
        <f t="shared" si="11"/>
        <v>0</v>
      </c>
      <c r="Y19">
        <f t="shared" si="11"/>
        <v>0</v>
      </c>
      <c r="Z19">
        <f t="shared" si="11"/>
        <v>0</v>
      </c>
      <c r="AA19">
        <f t="shared" si="11"/>
        <v>0</v>
      </c>
      <c r="AB19" s="31">
        <f>VLOOKUP($B$1,'Multipliers and Adjustments'!$A$70:$I$86,TRUNC(COLUMN(AB$2)/5)+2,FALSE)*SUMIFS('EPA Data'!$I:$I,'EPA Data'!$D:$D,'Country Selector'!$A$2,'EPA Data'!$J:$J,$B$1,'EPA Data'!$C:$C,AB$2,'EPA Data'!$G:$G,"&gt;="&amp;$A19,'EPA Data'!$G:$G,"&lt;"&amp;$B19)*unit_conv</f>
        <v>0</v>
      </c>
      <c r="AC19">
        <f t="shared" si="12"/>
        <v>0</v>
      </c>
      <c r="AD19">
        <f t="shared" si="12"/>
        <v>0</v>
      </c>
      <c r="AE19">
        <f t="shared" si="12"/>
        <v>0</v>
      </c>
      <c r="AF19">
        <f t="shared" si="12"/>
        <v>0</v>
      </c>
      <c r="AG19" s="31">
        <f>VLOOKUP($B$1,'Multipliers and Adjustments'!$A$70:$I$86,TRUNC(COLUMN(AG$2)/5)+2,FALSE)*SUMIFS('EPA Data'!$I:$I,'EPA Data'!$D:$D,'Country Selector'!$A$2,'EPA Data'!$J:$J,$B$1,'EPA Data'!$C:$C,AG$2,'EPA Data'!$G:$G,"&gt;="&amp;$A19,'EPA Data'!$G:$G,"&lt;"&amp;$B19)*unit_conv</f>
        <v>0</v>
      </c>
      <c r="AH19">
        <f t="shared" si="13"/>
        <v>27648300319.910057</v>
      </c>
      <c r="AI19">
        <f t="shared" si="13"/>
        <v>55296600639.820114</v>
      </c>
      <c r="AJ19">
        <f t="shared" si="13"/>
        <v>82944900959.730164</v>
      </c>
      <c r="AK19">
        <f t="shared" si="13"/>
        <v>110593201279.64023</v>
      </c>
      <c r="AL19" s="31">
        <f>VLOOKUP($B$1,'Multipliers and Adjustments'!$A$70:$I$86,TRUNC(COLUMN(AL$2)/5)+2,FALSE)*SUMIFS('EPA Data'!$I:$I,'EPA Data'!$D:$D,'Country Selector'!$A$2,'EPA Data'!$J:$J,$B$1,'EPA Data'!$C:$C,AL$2,'EPA Data'!$G:$G,"&gt;="&amp;$A19,'EPA Data'!$G:$G,"&lt;"&amp;$B19)*unit_conv</f>
        <v>138241501599.55029</v>
      </c>
    </row>
    <row r="20" spans="1:38" x14ac:dyDescent="0.45">
      <c r="A20" s="12">
        <f t="shared" si="14"/>
        <v>-300</v>
      </c>
      <c r="B20" s="11">
        <f t="shared" si="7"/>
        <v>-250</v>
      </c>
      <c r="C20" s="31">
        <f>VLOOKUP($B$1,'Multipliers and Adjustments'!$A$70:$I$86,TRUNC(COLUMN(C$2)/5)+2,FALSE)*SUMIFS('EPA Data'!$I:$I,'EPA Data'!$D:$D,'Country Selector'!$A$2,'EPA Data'!$J:$J,$B$1,'EPA Data'!$C:$C,C$2,'EPA Data'!$G:$G,"&gt;="&amp;$A20,'EPA Data'!$G:$G,"&lt;"&amp;$B20)*unit_conv</f>
        <v>0</v>
      </c>
      <c r="D20">
        <f t="shared" si="15"/>
        <v>0</v>
      </c>
      <c r="E20">
        <f t="shared" si="15"/>
        <v>0</v>
      </c>
      <c r="F20">
        <f t="shared" si="15"/>
        <v>0</v>
      </c>
      <c r="G20">
        <f t="shared" si="15"/>
        <v>0</v>
      </c>
      <c r="H20" s="31">
        <f>VLOOKUP($B$1,'Multipliers and Adjustments'!$A$70:$I$86,TRUNC(COLUMN(H$2)/5)+2,FALSE)*SUMIFS('EPA Data'!$I:$I,'EPA Data'!$D:$D,'Country Selector'!$A$2,'EPA Data'!$J:$J,$B$1,'EPA Data'!$C:$C,H$2,'EPA Data'!$G:$G,"&gt;="&amp;$A20,'EPA Data'!$G:$G,"&lt;"&amp;$B20)*unit_conv</f>
        <v>0</v>
      </c>
      <c r="I20">
        <f t="shared" ref="I20:L35" si="16">H20+($M20-$H20)/5</f>
        <v>0</v>
      </c>
      <c r="J20">
        <f t="shared" si="16"/>
        <v>0</v>
      </c>
      <c r="K20">
        <f t="shared" si="16"/>
        <v>0</v>
      </c>
      <c r="L20">
        <f t="shared" si="16"/>
        <v>0</v>
      </c>
      <c r="M20" s="31">
        <f>VLOOKUP($B$1,'Multipliers and Adjustments'!$A$70:$I$86,TRUNC(COLUMN(M$2)/5)+2,FALSE)*SUMIFS('EPA Data'!$I:$I,'EPA Data'!$D:$D,'Country Selector'!$A$2,'EPA Data'!$J:$J,$B$1,'EPA Data'!$C:$C,M$2,'EPA Data'!$G:$G,"&gt;="&amp;$A20,'EPA Data'!$G:$G,"&lt;"&amp;$B20)*unit_conv</f>
        <v>0</v>
      </c>
      <c r="N20">
        <f t="shared" ref="N20:Q35" si="17">M20+($R20-$M20)/5</f>
        <v>0</v>
      </c>
      <c r="O20">
        <f t="shared" si="17"/>
        <v>0</v>
      </c>
      <c r="P20">
        <f t="shared" si="17"/>
        <v>0</v>
      </c>
      <c r="Q20">
        <f t="shared" si="17"/>
        <v>0</v>
      </c>
      <c r="R20" s="31">
        <f>VLOOKUP($B$1,'Multipliers and Adjustments'!$A$70:$I$86,TRUNC(COLUMN(R$2)/5)+2,FALSE)*SUMIFS('EPA Data'!$I:$I,'EPA Data'!$D:$D,'Country Selector'!$A$2,'EPA Data'!$J:$J,$B$1,'EPA Data'!$C:$C,R$2,'EPA Data'!$G:$G,"&gt;="&amp;$A20,'EPA Data'!$G:$G,"&lt;"&amp;$B20)*unit_conv</f>
        <v>0</v>
      </c>
      <c r="S20">
        <f t="shared" ref="S20:V35" si="18">R20+($W20-$R20)/5</f>
        <v>0</v>
      </c>
      <c r="T20">
        <f t="shared" si="18"/>
        <v>0</v>
      </c>
      <c r="U20">
        <f t="shared" si="18"/>
        <v>0</v>
      </c>
      <c r="V20">
        <f t="shared" si="18"/>
        <v>0</v>
      </c>
      <c r="W20" s="31">
        <f>VLOOKUP($B$1,'Multipliers and Adjustments'!$A$70:$I$86,TRUNC(COLUMN(W$2)/5)+2,FALSE)*SUMIFS('EPA Data'!$I:$I,'EPA Data'!$D:$D,'Country Selector'!$A$2,'EPA Data'!$J:$J,$B$1,'EPA Data'!$C:$C,W$2,'EPA Data'!$G:$G,"&gt;="&amp;$A20,'EPA Data'!$G:$G,"&lt;"&amp;$B20)*unit_conv</f>
        <v>0</v>
      </c>
      <c r="X20">
        <f t="shared" ref="X20:AA35" si="19">W20+($AB20-$W20)/5</f>
        <v>0</v>
      </c>
      <c r="Y20">
        <f t="shared" si="19"/>
        <v>0</v>
      </c>
      <c r="Z20">
        <f t="shared" si="19"/>
        <v>0</v>
      </c>
      <c r="AA20">
        <f t="shared" si="19"/>
        <v>0</v>
      </c>
      <c r="AB20" s="31">
        <f>VLOOKUP($B$1,'Multipliers and Adjustments'!$A$70:$I$86,TRUNC(COLUMN(AB$2)/5)+2,FALSE)*SUMIFS('EPA Data'!$I:$I,'EPA Data'!$D:$D,'Country Selector'!$A$2,'EPA Data'!$J:$J,$B$1,'EPA Data'!$C:$C,AB$2,'EPA Data'!$G:$G,"&gt;="&amp;$A20,'EPA Data'!$G:$G,"&lt;"&amp;$B20)*unit_conv</f>
        <v>0</v>
      </c>
      <c r="AC20">
        <f t="shared" ref="AC20:AF35" si="20">AB20+($AG20-$AB20)/5</f>
        <v>24176462158.560745</v>
      </c>
      <c r="AD20">
        <f t="shared" si="20"/>
        <v>48352924317.12149</v>
      </c>
      <c r="AE20">
        <f t="shared" si="20"/>
        <v>72529386475.682236</v>
      </c>
      <c r="AF20">
        <f t="shared" si="20"/>
        <v>96705848634.242981</v>
      </c>
      <c r="AG20" s="31">
        <f>VLOOKUP($B$1,'Multipliers and Adjustments'!$A$70:$I$86,TRUNC(COLUMN(AG$2)/5)+2,FALSE)*SUMIFS('EPA Data'!$I:$I,'EPA Data'!$D:$D,'Country Selector'!$A$2,'EPA Data'!$J:$J,$B$1,'EPA Data'!$C:$C,AG$2,'EPA Data'!$G:$G,"&gt;="&amp;$A20,'EPA Data'!$G:$G,"&lt;"&amp;$B20)*unit_conv</f>
        <v>120882310792.80373</v>
      </c>
      <c r="AH20">
        <f t="shared" ref="AH20:AK35" si="21">AG20+($AL20-$AG20)/5</f>
        <v>298515076428.65186</v>
      </c>
      <c r="AI20">
        <f t="shared" si="21"/>
        <v>476147842064.5</v>
      </c>
      <c r="AJ20">
        <f t="shared" si="21"/>
        <v>653780607700.34814</v>
      </c>
      <c r="AK20">
        <f t="shared" si="21"/>
        <v>831413373336.19629</v>
      </c>
      <c r="AL20" s="31">
        <f>VLOOKUP($B$1,'Multipliers and Adjustments'!$A$70:$I$86,TRUNC(COLUMN(AL$2)/5)+2,FALSE)*SUMIFS('EPA Data'!$I:$I,'EPA Data'!$D:$D,'Country Selector'!$A$2,'EPA Data'!$J:$J,$B$1,'EPA Data'!$C:$C,AL$2,'EPA Data'!$G:$G,"&gt;="&amp;$A20,'EPA Data'!$G:$G,"&lt;"&amp;$B20)*unit_conv</f>
        <v>1009046138972.0444</v>
      </c>
    </row>
    <row r="21" spans="1:38" x14ac:dyDescent="0.45">
      <c r="A21" s="12">
        <f t="shared" si="14"/>
        <v>-250</v>
      </c>
      <c r="B21" s="11">
        <f t="shared" si="7"/>
        <v>-200</v>
      </c>
      <c r="C21" s="31">
        <f>VLOOKUP($B$1,'Multipliers and Adjustments'!$A$70:$I$86,TRUNC(COLUMN(C$2)/5)+2,FALSE)*SUMIFS('EPA Data'!$I:$I,'EPA Data'!$D:$D,'Country Selector'!$A$2,'EPA Data'!$J:$J,$B$1,'EPA Data'!$C:$C,C$2,'EPA Data'!$G:$G,"&gt;="&amp;$A21,'EPA Data'!$G:$G,"&lt;"&amp;$B21)*unit_conv</f>
        <v>6998403668.4036169</v>
      </c>
      <c r="D21">
        <f t="shared" si="15"/>
        <v>5598722934.7228937</v>
      </c>
      <c r="E21">
        <f t="shared" si="15"/>
        <v>4199042201.0421705</v>
      </c>
      <c r="F21">
        <f t="shared" si="15"/>
        <v>2799361467.3614473</v>
      </c>
      <c r="G21">
        <f t="shared" si="15"/>
        <v>1399680733.6807239</v>
      </c>
      <c r="H21" s="31">
        <f>VLOOKUP($B$1,'Multipliers and Adjustments'!$A$70:$I$86,TRUNC(COLUMN(H$2)/5)+2,FALSE)*SUMIFS('EPA Data'!$I:$I,'EPA Data'!$D:$D,'Country Selector'!$A$2,'EPA Data'!$J:$J,$B$1,'EPA Data'!$C:$C,H$2,'EPA Data'!$G:$G,"&gt;="&amp;$A21,'EPA Data'!$G:$G,"&lt;"&amp;$B21)*unit_conv</f>
        <v>0</v>
      </c>
      <c r="I21">
        <f t="shared" si="16"/>
        <v>0</v>
      </c>
      <c r="J21">
        <f t="shared" si="16"/>
        <v>0</v>
      </c>
      <c r="K21">
        <f t="shared" si="16"/>
        <v>0</v>
      </c>
      <c r="L21">
        <f t="shared" si="16"/>
        <v>0</v>
      </c>
      <c r="M21" s="31">
        <f>VLOOKUP($B$1,'Multipliers and Adjustments'!$A$70:$I$86,TRUNC(COLUMN(M$2)/5)+2,FALSE)*SUMIFS('EPA Data'!$I:$I,'EPA Data'!$D:$D,'Country Selector'!$A$2,'EPA Data'!$J:$J,$B$1,'EPA Data'!$C:$C,M$2,'EPA Data'!$G:$G,"&gt;="&amp;$A21,'EPA Data'!$G:$G,"&lt;"&amp;$B21)*unit_conv</f>
        <v>0</v>
      </c>
      <c r="N21">
        <f t="shared" si="17"/>
        <v>0</v>
      </c>
      <c r="O21">
        <f t="shared" si="17"/>
        <v>0</v>
      </c>
      <c r="P21">
        <f t="shared" si="17"/>
        <v>0</v>
      </c>
      <c r="Q21">
        <f t="shared" si="17"/>
        <v>0</v>
      </c>
      <c r="R21" s="31">
        <f>VLOOKUP($B$1,'Multipliers and Adjustments'!$A$70:$I$86,TRUNC(COLUMN(R$2)/5)+2,FALSE)*SUMIFS('EPA Data'!$I:$I,'EPA Data'!$D:$D,'Country Selector'!$A$2,'EPA Data'!$J:$J,$B$1,'EPA Data'!$C:$C,R$2,'EPA Data'!$G:$G,"&gt;="&amp;$A21,'EPA Data'!$G:$G,"&lt;"&amp;$B21)*unit_conv</f>
        <v>0</v>
      </c>
      <c r="S21">
        <f t="shared" si="18"/>
        <v>19009575396.776207</v>
      </c>
      <c r="T21">
        <f t="shared" si="18"/>
        <v>38019150793.552414</v>
      </c>
      <c r="U21">
        <f t="shared" si="18"/>
        <v>57028726190.328621</v>
      </c>
      <c r="V21">
        <f t="shared" si="18"/>
        <v>76038301587.104828</v>
      </c>
      <c r="W21" s="31">
        <f>VLOOKUP($B$1,'Multipliers and Adjustments'!$A$70:$I$86,TRUNC(COLUMN(W$2)/5)+2,FALSE)*SUMIFS('EPA Data'!$I:$I,'EPA Data'!$D:$D,'Country Selector'!$A$2,'EPA Data'!$J:$J,$B$1,'EPA Data'!$C:$C,W$2,'EPA Data'!$G:$G,"&gt;="&amp;$A21,'EPA Data'!$G:$G,"&lt;"&amp;$B21)*unit_conv</f>
        <v>95047876983.881042</v>
      </c>
      <c r="X21">
        <f t="shared" si="19"/>
        <v>185087998904.2879</v>
      </c>
      <c r="Y21">
        <f t="shared" si="19"/>
        <v>275128120824.69476</v>
      </c>
      <c r="Z21">
        <f t="shared" si="19"/>
        <v>365168242745.10162</v>
      </c>
      <c r="AA21">
        <f t="shared" si="19"/>
        <v>455208364665.50848</v>
      </c>
      <c r="AB21" s="31">
        <f>VLOOKUP($B$1,'Multipliers and Adjustments'!$A$70:$I$86,TRUNC(COLUMN(AB$2)/5)+2,FALSE)*SUMIFS('EPA Data'!$I:$I,'EPA Data'!$D:$D,'Country Selector'!$A$2,'EPA Data'!$J:$J,$B$1,'EPA Data'!$C:$C,AB$2,'EPA Data'!$G:$G,"&gt;="&amp;$A21,'EPA Data'!$G:$G,"&lt;"&amp;$B21)*unit_conv</f>
        <v>545248486585.91541</v>
      </c>
      <c r="AC21">
        <f t="shared" si="20"/>
        <v>637142116017.64001</v>
      </c>
      <c r="AD21">
        <f t="shared" si="20"/>
        <v>729035745449.36462</v>
      </c>
      <c r="AE21">
        <f t="shared" si="20"/>
        <v>820929374881.08923</v>
      </c>
      <c r="AF21">
        <f t="shared" si="20"/>
        <v>912823004312.81384</v>
      </c>
      <c r="AG21" s="31">
        <f>VLOOKUP($B$1,'Multipliers and Adjustments'!$A$70:$I$86,TRUNC(COLUMN(AG$2)/5)+2,FALSE)*SUMIFS('EPA Data'!$I:$I,'EPA Data'!$D:$D,'Country Selector'!$A$2,'EPA Data'!$J:$J,$B$1,'EPA Data'!$C:$C,AG$2,'EPA Data'!$G:$G,"&gt;="&amp;$A21,'EPA Data'!$G:$G,"&lt;"&amp;$B21)*unit_conv</f>
        <v>1004716633744.5383</v>
      </c>
      <c r="AH21">
        <f t="shared" si="21"/>
        <v>861282369483.2627</v>
      </c>
      <c r="AI21">
        <f t="shared" si="21"/>
        <v>717848105221.98706</v>
      </c>
      <c r="AJ21">
        <f t="shared" si="21"/>
        <v>574413840960.71143</v>
      </c>
      <c r="AK21">
        <f t="shared" si="21"/>
        <v>430979576699.43585</v>
      </c>
      <c r="AL21" s="31">
        <f>VLOOKUP($B$1,'Multipliers and Adjustments'!$A$70:$I$86,TRUNC(COLUMN(AL$2)/5)+2,FALSE)*SUMIFS('EPA Data'!$I:$I,'EPA Data'!$D:$D,'Country Selector'!$A$2,'EPA Data'!$J:$J,$B$1,'EPA Data'!$C:$C,AL$2,'EPA Data'!$G:$G,"&gt;="&amp;$A21,'EPA Data'!$G:$G,"&lt;"&amp;$B21)*unit_conv</f>
        <v>287545312438.16052</v>
      </c>
    </row>
    <row r="22" spans="1:38" x14ac:dyDescent="0.45">
      <c r="A22" s="12">
        <f t="shared" si="14"/>
        <v>-200</v>
      </c>
      <c r="B22" s="11">
        <f t="shared" si="7"/>
        <v>-150</v>
      </c>
      <c r="C22" s="31">
        <f>VLOOKUP($B$1,'Multipliers and Adjustments'!$A$70:$I$86,TRUNC(COLUMN(C$2)/5)+2,FALSE)*SUMIFS('EPA Data'!$I:$I,'EPA Data'!$D:$D,'Country Selector'!$A$2,'EPA Data'!$J:$J,$B$1,'EPA Data'!$C:$C,C$2,'EPA Data'!$G:$G,"&gt;="&amp;$A22,'EPA Data'!$G:$G,"&lt;"&amp;$B22)*unit_conv</f>
        <v>546883344650.26898</v>
      </c>
      <c r="D22">
        <f t="shared" si="15"/>
        <v>437506675720.21521</v>
      </c>
      <c r="E22">
        <f t="shared" si="15"/>
        <v>328130006790.16138</v>
      </c>
      <c r="F22">
        <f t="shared" si="15"/>
        <v>218753337860.10757</v>
      </c>
      <c r="G22">
        <f t="shared" si="15"/>
        <v>109376668930.05377</v>
      </c>
      <c r="H22" s="31">
        <f>VLOOKUP($B$1,'Multipliers and Adjustments'!$A$70:$I$86,TRUNC(COLUMN(H$2)/5)+2,FALSE)*SUMIFS('EPA Data'!$I:$I,'EPA Data'!$D:$D,'Country Selector'!$A$2,'EPA Data'!$J:$J,$B$1,'EPA Data'!$C:$C,H$2,'EPA Data'!$G:$G,"&gt;="&amp;$A22,'EPA Data'!$G:$G,"&lt;"&amp;$B22)*unit_conv</f>
        <v>0</v>
      </c>
      <c r="I22">
        <f t="shared" si="16"/>
        <v>39225747220.218216</v>
      </c>
      <c r="J22">
        <f t="shared" si="16"/>
        <v>78451494440.436432</v>
      </c>
      <c r="K22">
        <f t="shared" si="16"/>
        <v>117677241660.65465</v>
      </c>
      <c r="L22">
        <f t="shared" si="16"/>
        <v>156902988880.87286</v>
      </c>
      <c r="M22" s="31">
        <f>VLOOKUP($B$1,'Multipliers and Adjustments'!$A$70:$I$86,TRUNC(COLUMN(M$2)/5)+2,FALSE)*SUMIFS('EPA Data'!$I:$I,'EPA Data'!$D:$D,'Country Selector'!$A$2,'EPA Data'!$J:$J,$B$1,'EPA Data'!$C:$C,M$2,'EPA Data'!$G:$G,"&gt;="&amp;$A22,'EPA Data'!$G:$G,"&lt;"&amp;$B22)*unit_conv</f>
        <v>196128736101.09106</v>
      </c>
      <c r="N22">
        <f t="shared" si="17"/>
        <v>273499612152.5766</v>
      </c>
      <c r="O22">
        <f t="shared" si="17"/>
        <v>350870488204.06213</v>
      </c>
      <c r="P22">
        <f t="shared" si="17"/>
        <v>428241364255.54767</v>
      </c>
      <c r="Q22">
        <f t="shared" si="17"/>
        <v>505612240307.0332</v>
      </c>
      <c r="R22" s="31">
        <f>VLOOKUP($B$1,'Multipliers and Adjustments'!$A$70:$I$86,TRUNC(COLUMN(R$2)/5)+2,FALSE)*SUMIFS('EPA Data'!$I:$I,'EPA Data'!$D:$D,'Country Selector'!$A$2,'EPA Data'!$J:$J,$B$1,'EPA Data'!$C:$C,R$2,'EPA Data'!$G:$G,"&gt;="&amp;$A22,'EPA Data'!$G:$G,"&lt;"&amp;$B22)*unit_conv</f>
        <v>582983116358.5188</v>
      </c>
      <c r="S22">
        <f t="shared" si="18"/>
        <v>644094293061.64404</v>
      </c>
      <c r="T22">
        <f t="shared" si="18"/>
        <v>705205469764.76929</v>
      </c>
      <c r="U22">
        <f t="shared" si="18"/>
        <v>766316646467.89453</v>
      </c>
      <c r="V22">
        <f t="shared" si="18"/>
        <v>827427823171.01978</v>
      </c>
      <c r="W22" s="31">
        <f>VLOOKUP($B$1,'Multipliers and Adjustments'!$A$70:$I$86,TRUNC(COLUMN(W$2)/5)+2,FALSE)*SUMIFS('EPA Data'!$I:$I,'EPA Data'!$D:$D,'Country Selector'!$A$2,'EPA Data'!$J:$J,$B$1,'EPA Data'!$C:$C,W$2,'EPA Data'!$G:$G,"&gt;="&amp;$A22,'EPA Data'!$G:$G,"&lt;"&amp;$B22)*unit_conv</f>
        <v>888538999874.1449</v>
      </c>
      <c r="X22">
        <f t="shared" si="19"/>
        <v>844119163492.69458</v>
      </c>
      <c r="Y22">
        <f t="shared" si="19"/>
        <v>799699327111.24426</v>
      </c>
      <c r="Z22">
        <f t="shared" si="19"/>
        <v>755279490729.79395</v>
      </c>
      <c r="AA22">
        <f t="shared" si="19"/>
        <v>710859654348.34363</v>
      </c>
      <c r="AB22" s="31">
        <f>VLOOKUP($B$1,'Multipliers and Adjustments'!$A$70:$I$86,TRUNC(COLUMN(AB$2)/5)+2,FALSE)*SUMIFS('EPA Data'!$I:$I,'EPA Data'!$D:$D,'Country Selector'!$A$2,'EPA Data'!$J:$J,$B$1,'EPA Data'!$C:$C,AB$2,'EPA Data'!$G:$G,"&gt;="&amp;$A22,'EPA Data'!$G:$G,"&lt;"&amp;$B22)*unit_conv</f>
        <v>666439817966.89331</v>
      </c>
      <c r="AC22">
        <f t="shared" si="20"/>
        <v>594299476740.88184</v>
      </c>
      <c r="AD22">
        <f t="shared" si="20"/>
        <v>522159135514.87036</v>
      </c>
      <c r="AE22">
        <f t="shared" si="20"/>
        <v>450018794288.85889</v>
      </c>
      <c r="AF22">
        <f t="shared" si="20"/>
        <v>377878453062.84741</v>
      </c>
      <c r="AG22" s="31">
        <f>VLOOKUP($B$1,'Multipliers and Adjustments'!$A$70:$I$86,TRUNC(COLUMN(AG$2)/5)+2,FALSE)*SUMIFS('EPA Data'!$I:$I,'EPA Data'!$D:$D,'Country Selector'!$A$2,'EPA Data'!$J:$J,$B$1,'EPA Data'!$C:$C,AG$2,'EPA Data'!$G:$G,"&gt;="&amp;$A22,'EPA Data'!$G:$G,"&lt;"&amp;$B22)*unit_conv</f>
        <v>305738111836.83575</v>
      </c>
      <c r="AH22">
        <f t="shared" si="21"/>
        <v>283717937296.25641</v>
      </c>
      <c r="AI22">
        <f t="shared" si="21"/>
        <v>261697762755.67706</v>
      </c>
      <c r="AJ22">
        <f t="shared" si="21"/>
        <v>239677588215.09772</v>
      </c>
      <c r="AK22">
        <f t="shared" si="21"/>
        <v>217657413674.51837</v>
      </c>
      <c r="AL22" s="31">
        <f>VLOOKUP($B$1,'Multipliers and Adjustments'!$A$70:$I$86,TRUNC(COLUMN(AL$2)/5)+2,FALSE)*SUMIFS('EPA Data'!$I:$I,'EPA Data'!$D:$D,'Country Selector'!$A$2,'EPA Data'!$J:$J,$B$1,'EPA Data'!$C:$C,AL$2,'EPA Data'!$G:$G,"&gt;="&amp;$A22,'EPA Data'!$G:$G,"&lt;"&amp;$B22)*unit_conv</f>
        <v>195637239133.93903</v>
      </c>
    </row>
    <row r="23" spans="1:38" x14ac:dyDescent="0.45">
      <c r="A23" s="12">
        <f t="shared" si="14"/>
        <v>-150</v>
      </c>
      <c r="B23" s="11">
        <f t="shared" si="7"/>
        <v>-100</v>
      </c>
      <c r="C23" s="31">
        <f>VLOOKUP($B$1,'Multipliers and Adjustments'!$A$70:$I$86,TRUNC(COLUMN(C$2)/5)+2,FALSE)*SUMIFS('EPA Data'!$I:$I,'EPA Data'!$D:$D,'Country Selector'!$A$2,'EPA Data'!$J:$J,$B$1,'EPA Data'!$C:$C,C$2,'EPA Data'!$G:$G,"&gt;="&amp;$A23,'EPA Data'!$G:$G,"&lt;"&amp;$B23)*unit_conv</f>
        <v>293008855637.16302</v>
      </c>
      <c r="D23">
        <f t="shared" si="15"/>
        <v>363474847272.03857</v>
      </c>
      <c r="E23">
        <f t="shared" si="15"/>
        <v>433940838906.91418</v>
      </c>
      <c r="F23">
        <f t="shared" si="15"/>
        <v>504406830541.78979</v>
      </c>
      <c r="G23">
        <f t="shared" si="15"/>
        <v>574872822176.66541</v>
      </c>
      <c r="H23" s="31">
        <f>VLOOKUP($B$1,'Multipliers and Adjustments'!$A$70:$I$86,TRUNC(COLUMN(H$2)/5)+2,FALSE)*SUMIFS('EPA Data'!$I:$I,'EPA Data'!$D:$D,'Country Selector'!$A$2,'EPA Data'!$J:$J,$B$1,'EPA Data'!$C:$C,H$2,'EPA Data'!$G:$G,"&gt;="&amp;$A23,'EPA Data'!$G:$G,"&lt;"&amp;$B23)*unit_conv</f>
        <v>645338813811.54089</v>
      </c>
      <c r="I23">
        <f t="shared" si="16"/>
        <v>662565374538.30261</v>
      </c>
      <c r="J23">
        <f t="shared" si="16"/>
        <v>679791935265.06433</v>
      </c>
      <c r="K23">
        <f t="shared" si="16"/>
        <v>697018495991.82605</v>
      </c>
      <c r="L23">
        <f t="shared" si="16"/>
        <v>714245056718.58777</v>
      </c>
      <c r="M23" s="31">
        <f>VLOOKUP($B$1,'Multipliers and Adjustments'!$A$70:$I$86,TRUNC(COLUMN(M$2)/5)+2,FALSE)*SUMIFS('EPA Data'!$I:$I,'EPA Data'!$D:$D,'Country Selector'!$A$2,'EPA Data'!$J:$J,$B$1,'EPA Data'!$C:$C,M$2,'EPA Data'!$G:$G,"&gt;="&amp;$A23,'EPA Data'!$G:$G,"&lt;"&amp;$B23)*unit_conv</f>
        <v>731471617445.34949</v>
      </c>
      <c r="N23">
        <f t="shared" si="17"/>
        <v>689009861789.64355</v>
      </c>
      <c r="O23">
        <f t="shared" si="17"/>
        <v>646548106133.93762</v>
      </c>
      <c r="P23">
        <f t="shared" si="17"/>
        <v>604086350478.23169</v>
      </c>
      <c r="Q23">
        <f t="shared" si="17"/>
        <v>561624594822.52576</v>
      </c>
      <c r="R23" s="31">
        <f>VLOOKUP($B$1,'Multipliers and Adjustments'!$A$70:$I$86,TRUNC(COLUMN(R$2)/5)+2,FALSE)*SUMIFS('EPA Data'!$I:$I,'EPA Data'!$D:$D,'Country Selector'!$A$2,'EPA Data'!$J:$J,$B$1,'EPA Data'!$C:$C,R$2,'EPA Data'!$G:$G,"&gt;="&amp;$A23,'EPA Data'!$G:$G,"&lt;"&amp;$B23)*unit_conv</f>
        <v>519162839166.81958</v>
      </c>
      <c r="S23">
        <f t="shared" si="18"/>
        <v>473423109021.03748</v>
      </c>
      <c r="T23">
        <f t="shared" si="18"/>
        <v>427683378875.25537</v>
      </c>
      <c r="U23">
        <f t="shared" si="18"/>
        <v>381943648729.47327</v>
      </c>
      <c r="V23">
        <f t="shared" si="18"/>
        <v>336203918583.69116</v>
      </c>
      <c r="W23" s="31">
        <f>VLOOKUP($B$1,'Multipliers and Adjustments'!$A$70:$I$86,TRUNC(COLUMN(W$2)/5)+2,FALSE)*SUMIFS('EPA Data'!$I:$I,'EPA Data'!$D:$D,'Country Selector'!$A$2,'EPA Data'!$J:$J,$B$1,'EPA Data'!$C:$C,W$2,'EPA Data'!$G:$G,"&gt;="&amp;$A23,'EPA Data'!$G:$G,"&lt;"&amp;$B23)*unit_conv</f>
        <v>290464188437.909</v>
      </c>
      <c r="X23">
        <f t="shared" si="19"/>
        <v>279316025916.48718</v>
      </c>
      <c r="Y23">
        <f t="shared" si="19"/>
        <v>268167863395.06537</v>
      </c>
      <c r="Z23">
        <f t="shared" si="19"/>
        <v>257019700873.64355</v>
      </c>
      <c r="AA23">
        <f t="shared" si="19"/>
        <v>245871538352.22174</v>
      </c>
      <c r="AB23" s="31">
        <f>VLOOKUP($B$1,'Multipliers and Adjustments'!$A$70:$I$86,TRUNC(COLUMN(AB$2)/5)+2,FALSE)*SUMIFS('EPA Data'!$I:$I,'EPA Data'!$D:$D,'Country Selector'!$A$2,'EPA Data'!$J:$J,$B$1,'EPA Data'!$C:$C,AB$2,'EPA Data'!$G:$G,"&gt;="&amp;$A23,'EPA Data'!$G:$G,"&lt;"&amp;$B23)*unit_conv</f>
        <v>234723375830.79987</v>
      </c>
      <c r="AC23">
        <f t="shared" si="20"/>
        <v>230663307058.62537</v>
      </c>
      <c r="AD23">
        <f t="shared" si="20"/>
        <v>226603238286.45087</v>
      </c>
      <c r="AE23">
        <f t="shared" si="20"/>
        <v>222543169514.27637</v>
      </c>
      <c r="AF23">
        <f t="shared" si="20"/>
        <v>218483100742.10187</v>
      </c>
      <c r="AG23" s="31">
        <f>VLOOKUP($B$1,'Multipliers and Adjustments'!$A$70:$I$86,TRUNC(COLUMN(AG$2)/5)+2,FALSE)*SUMIFS('EPA Data'!$I:$I,'EPA Data'!$D:$D,'Country Selector'!$A$2,'EPA Data'!$J:$J,$B$1,'EPA Data'!$C:$C,AG$2,'EPA Data'!$G:$G,"&gt;="&amp;$A23,'EPA Data'!$G:$G,"&lt;"&amp;$B23)*unit_conv</f>
        <v>214423031969.9274</v>
      </c>
      <c r="AH23">
        <f t="shared" si="21"/>
        <v>201099722451.53046</v>
      </c>
      <c r="AI23">
        <f t="shared" si="21"/>
        <v>187776412933.13351</v>
      </c>
      <c r="AJ23">
        <f t="shared" si="21"/>
        <v>174453103414.73657</v>
      </c>
      <c r="AK23">
        <f t="shared" si="21"/>
        <v>161129793896.33963</v>
      </c>
      <c r="AL23" s="31">
        <f>VLOOKUP($B$1,'Multipliers and Adjustments'!$A$70:$I$86,TRUNC(COLUMN(AL$2)/5)+2,FALSE)*SUMIFS('EPA Data'!$I:$I,'EPA Data'!$D:$D,'Country Selector'!$A$2,'EPA Data'!$J:$J,$B$1,'EPA Data'!$C:$C,AL$2,'EPA Data'!$G:$G,"&gt;="&amp;$A23,'EPA Data'!$G:$G,"&lt;"&amp;$B23)*unit_conv</f>
        <v>147806484377.94272</v>
      </c>
    </row>
    <row r="24" spans="1:38" x14ac:dyDescent="0.45">
      <c r="A24" s="15">
        <f t="shared" si="14"/>
        <v>-100</v>
      </c>
      <c r="B24" s="16">
        <f>A24+10</f>
        <v>-90</v>
      </c>
      <c r="C24" s="31">
        <f>VLOOKUP($B$1,'Multipliers and Adjustments'!$A$70:$I$86,TRUNC(COLUMN(C$2)/5)+2,FALSE)*SUMIFS('EPA Data'!$I:$I,'EPA Data'!$D:$D,'Country Selector'!$A$2,'EPA Data'!$J:$J,$B$1,'EPA Data'!$C:$C,C$2,'EPA Data'!$G:$G,"&gt;="&amp;$A24,'EPA Data'!$G:$G,"&lt;"&amp;$B24)*unit_conv</f>
        <v>21672703120.85738</v>
      </c>
      <c r="D24">
        <f t="shared" si="15"/>
        <v>36784636870.026512</v>
      </c>
      <c r="E24">
        <f t="shared" si="15"/>
        <v>51896570619.195648</v>
      </c>
      <c r="F24">
        <f t="shared" si="15"/>
        <v>67008504368.364777</v>
      </c>
      <c r="G24">
        <f t="shared" si="15"/>
        <v>82120438117.533905</v>
      </c>
      <c r="H24" s="31">
        <f>VLOOKUP($B$1,'Multipliers and Adjustments'!$A$70:$I$86,TRUNC(COLUMN(H$2)/5)+2,FALSE)*SUMIFS('EPA Data'!$I:$I,'EPA Data'!$D:$D,'Country Selector'!$A$2,'EPA Data'!$J:$J,$B$1,'EPA Data'!$C:$C,H$2,'EPA Data'!$G:$G,"&gt;="&amp;$A24,'EPA Data'!$G:$G,"&lt;"&amp;$B24)*unit_conv</f>
        <v>97232371866.703033</v>
      </c>
      <c r="I24">
        <f t="shared" si="16"/>
        <v>89168937928.97464</v>
      </c>
      <c r="J24">
        <f t="shared" si="16"/>
        <v>81105503991.246246</v>
      </c>
      <c r="K24">
        <f t="shared" si="16"/>
        <v>73042070053.517853</v>
      </c>
      <c r="L24">
        <f t="shared" si="16"/>
        <v>64978636115.789452</v>
      </c>
      <c r="M24" s="31">
        <f>VLOOKUP($B$1,'Multipliers and Adjustments'!$A$70:$I$86,TRUNC(COLUMN(M$2)/5)+2,FALSE)*SUMIFS('EPA Data'!$I:$I,'EPA Data'!$D:$D,'Country Selector'!$A$2,'EPA Data'!$J:$J,$B$1,'EPA Data'!$C:$C,M$2,'EPA Data'!$G:$G,"&gt;="&amp;$A24,'EPA Data'!$G:$G,"&lt;"&amp;$B24)*unit_conv</f>
        <v>56915202178.061028</v>
      </c>
      <c r="N24">
        <f t="shared" si="17"/>
        <v>56772230781.614792</v>
      </c>
      <c r="O24">
        <f t="shared" si="17"/>
        <v>56629259385.168556</v>
      </c>
      <c r="P24">
        <f t="shared" si="17"/>
        <v>56486287988.722321</v>
      </c>
      <c r="Q24">
        <f t="shared" si="17"/>
        <v>56343316592.276085</v>
      </c>
      <c r="R24" s="31">
        <f>VLOOKUP($B$1,'Multipliers and Adjustments'!$A$70:$I$86,TRUNC(COLUMN(R$2)/5)+2,FALSE)*SUMIFS('EPA Data'!$I:$I,'EPA Data'!$D:$D,'Country Selector'!$A$2,'EPA Data'!$J:$J,$B$1,'EPA Data'!$C:$C,R$2,'EPA Data'!$G:$G,"&gt;="&amp;$A24,'EPA Data'!$G:$G,"&lt;"&amp;$B24)*unit_conv</f>
        <v>56200345195.829865</v>
      </c>
      <c r="S24">
        <f t="shared" si="18"/>
        <v>50913712833.076721</v>
      </c>
      <c r="T24">
        <f t="shared" si="18"/>
        <v>45627080470.323578</v>
      </c>
      <c r="U24">
        <f t="shared" si="18"/>
        <v>40340448107.570435</v>
      </c>
      <c r="V24">
        <f t="shared" si="18"/>
        <v>35053815744.817291</v>
      </c>
      <c r="W24" s="31">
        <f>VLOOKUP($B$1,'Multipliers and Adjustments'!$A$70:$I$86,TRUNC(COLUMN(W$2)/5)+2,FALSE)*SUMIFS('EPA Data'!$I:$I,'EPA Data'!$D:$D,'Country Selector'!$A$2,'EPA Data'!$J:$J,$B$1,'EPA Data'!$C:$C,W$2,'EPA Data'!$G:$G,"&gt;="&amp;$A24,'EPA Data'!$G:$G,"&lt;"&amp;$B24)*unit_conv</f>
        <v>29767183382.064133</v>
      </c>
      <c r="X24">
        <f t="shared" si="19"/>
        <v>34682347614.318169</v>
      </c>
      <c r="Y24">
        <f t="shared" si="19"/>
        <v>39597511846.572205</v>
      </c>
      <c r="Z24">
        <f t="shared" si="19"/>
        <v>44512676078.826241</v>
      </c>
      <c r="AA24">
        <f t="shared" si="19"/>
        <v>49427840311.080276</v>
      </c>
      <c r="AB24" s="31">
        <f>VLOOKUP($B$1,'Multipliers and Adjustments'!$A$70:$I$86,TRUNC(COLUMN(AB$2)/5)+2,FALSE)*SUMIFS('EPA Data'!$I:$I,'EPA Data'!$D:$D,'Country Selector'!$A$2,'EPA Data'!$J:$J,$B$1,'EPA Data'!$C:$C,AB$2,'EPA Data'!$G:$G,"&gt;="&amp;$A24,'EPA Data'!$G:$G,"&lt;"&amp;$B24)*unit_conv</f>
        <v>54343004543.334305</v>
      </c>
      <c r="AC24">
        <f t="shared" si="20"/>
        <v>46425813339.650711</v>
      </c>
      <c r="AD24">
        <f t="shared" si="20"/>
        <v>38508622135.967117</v>
      </c>
      <c r="AE24">
        <f t="shared" si="20"/>
        <v>30591430932.28352</v>
      </c>
      <c r="AF24">
        <f t="shared" si="20"/>
        <v>22674239728.599922</v>
      </c>
      <c r="AG24" s="31">
        <f>VLOOKUP($B$1,'Multipliers and Adjustments'!$A$70:$I$86,TRUNC(COLUMN(AG$2)/5)+2,FALSE)*SUMIFS('EPA Data'!$I:$I,'EPA Data'!$D:$D,'Country Selector'!$A$2,'EPA Data'!$J:$J,$B$1,'EPA Data'!$C:$C,AG$2,'EPA Data'!$G:$G,"&gt;="&amp;$A24,'EPA Data'!$G:$G,"&lt;"&amp;$B24)*unit_conv</f>
        <v>14757048524.916321</v>
      </c>
      <c r="AH24">
        <f t="shared" si="21"/>
        <v>13970709599.554647</v>
      </c>
      <c r="AI24">
        <f t="shared" si="21"/>
        <v>13184370674.192974</v>
      </c>
      <c r="AJ24">
        <f t="shared" si="21"/>
        <v>12398031748.831301</v>
      </c>
      <c r="AK24">
        <f t="shared" si="21"/>
        <v>11611692823.469627</v>
      </c>
      <c r="AL24" s="31">
        <f>VLOOKUP($B$1,'Multipliers and Adjustments'!$A$70:$I$86,TRUNC(COLUMN(AL$2)/5)+2,FALSE)*SUMIFS('EPA Data'!$I:$I,'EPA Data'!$D:$D,'Country Selector'!$A$2,'EPA Data'!$J:$J,$B$1,'EPA Data'!$C:$C,AL$2,'EPA Data'!$G:$G,"&gt;="&amp;$A24,'EPA Data'!$G:$G,"&lt;"&amp;$B24)*unit_conv</f>
        <v>10825353898.107952</v>
      </c>
    </row>
    <row r="25" spans="1:38" x14ac:dyDescent="0.45">
      <c r="A25" s="15">
        <f t="shared" si="14"/>
        <v>-90</v>
      </c>
      <c r="B25" s="16">
        <f t="shared" ref="B25:B44" si="22">A25+10</f>
        <v>-80</v>
      </c>
      <c r="C25" s="31">
        <f>VLOOKUP($B$1,'Multipliers and Adjustments'!$A$70:$I$86,TRUNC(COLUMN(C$2)/5)+2,FALSE)*SUMIFS('EPA Data'!$I:$I,'EPA Data'!$D:$D,'Country Selector'!$A$2,'EPA Data'!$J:$J,$B$1,'EPA Data'!$C:$C,C$2,'EPA Data'!$G:$G,"&gt;="&amp;$A25,'EPA Data'!$G:$G,"&lt;"&amp;$B25)*unit_conv</f>
        <v>13095708321.77989</v>
      </c>
      <c r="D25">
        <f t="shared" si="15"/>
        <v>24272232066.839859</v>
      </c>
      <c r="E25">
        <f t="shared" si="15"/>
        <v>35448755811.899826</v>
      </c>
      <c r="F25">
        <f t="shared" si="15"/>
        <v>46625279556.959793</v>
      </c>
      <c r="G25">
        <f t="shared" si="15"/>
        <v>57801803302.01976</v>
      </c>
      <c r="H25" s="31">
        <f>VLOOKUP($B$1,'Multipliers and Adjustments'!$A$70:$I$86,TRUNC(COLUMN(H$2)/5)+2,FALSE)*SUMIFS('EPA Data'!$I:$I,'EPA Data'!$D:$D,'Country Selector'!$A$2,'EPA Data'!$J:$J,$B$1,'EPA Data'!$C:$C,H$2,'EPA Data'!$G:$G,"&gt;="&amp;$A25,'EPA Data'!$G:$G,"&lt;"&amp;$B25)*unit_conv</f>
        <v>68978327047.079742</v>
      </c>
      <c r="I25">
        <f t="shared" si="16"/>
        <v>68720420427.620346</v>
      </c>
      <c r="J25">
        <f t="shared" si="16"/>
        <v>68462513808.16095</v>
      </c>
      <c r="K25">
        <f t="shared" si="16"/>
        <v>68204607188.701553</v>
      </c>
      <c r="L25">
        <f t="shared" si="16"/>
        <v>67946700569.242157</v>
      </c>
      <c r="M25" s="31">
        <f>VLOOKUP($B$1,'Multipliers and Adjustments'!$A$70:$I$86,TRUNC(COLUMN(M$2)/5)+2,FALSE)*SUMIFS('EPA Data'!$I:$I,'EPA Data'!$D:$D,'Country Selector'!$A$2,'EPA Data'!$J:$J,$B$1,'EPA Data'!$C:$C,M$2,'EPA Data'!$G:$G,"&gt;="&amp;$A25,'EPA Data'!$G:$G,"&lt;"&amp;$B25)*unit_conv</f>
        <v>67688793949.782776</v>
      </c>
      <c r="N25">
        <f t="shared" si="17"/>
        <v>62040929747.745338</v>
      </c>
      <c r="O25">
        <f t="shared" si="17"/>
        <v>56393065545.707901</v>
      </c>
      <c r="P25">
        <f t="shared" si="17"/>
        <v>50745201343.670464</v>
      </c>
      <c r="Q25">
        <f t="shared" si="17"/>
        <v>45097337141.633026</v>
      </c>
      <c r="R25" s="31">
        <f>VLOOKUP($B$1,'Multipliers and Adjustments'!$A$70:$I$86,TRUNC(COLUMN(R$2)/5)+2,FALSE)*SUMIFS('EPA Data'!$I:$I,'EPA Data'!$D:$D,'Country Selector'!$A$2,'EPA Data'!$J:$J,$B$1,'EPA Data'!$C:$C,R$2,'EPA Data'!$G:$G,"&gt;="&amp;$A25,'EPA Data'!$G:$G,"&lt;"&amp;$B25)*unit_conv</f>
        <v>39449472939.595604</v>
      </c>
      <c r="S25">
        <f t="shared" si="18"/>
        <v>43962686294.689774</v>
      </c>
      <c r="T25">
        <f t="shared" si="18"/>
        <v>48475899649.783943</v>
      </c>
      <c r="U25">
        <f t="shared" si="18"/>
        <v>52989113004.878113</v>
      </c>
      <c r="V25">
        <f t="shared" si="18"/>
        <v>57502326359.972282</v>
      </c>
      <c r="W25" s="31">
        <f>VLOOKUP($B$1,'Multipliers and Adjustments'!$A$70:$I$86,TRUNC(COLUMN(W$2)/5)+2,FALSE)*SUMIFS('EPA Data'!$I:$I,'EPA Data'!$D:$D,'Country Selector'!$A$2,'EPA Data'!$J:$J,$B$1,'EPA Data'!$C:$C,W$2,'EPA Data'!$G:$G,"&gt;="&amp;$A25,'EPA Data'!$G:$G,"&lt;"&amp;$B25)*unit_conv</f>
        <v>62015539715.06646</v>
      </c>
      <c r="X25">
        <f t="shared" si="19"/>
        <v>55165874320.082253</v>
      </c>
      <c r="Y25">
        <f t="shared" si="19"/>
        <v>48316208925.098045</v>
      </c>
      <c r="Z25">
        <f t="shared" si="19"/>
        <v>41466543530.113838</v>
      </c>
      <c r="AA25">
        <f t="shared" si="19"/>
        <v>34616878135.129631</v>
      </c>
      <c r="AB25" s="31">
        <f>VLOOKUP($B$1,'Multipliers and Adjustments'!$A$70:$I$86,TRUNC(COLUMN(AB$2)/5)+2,FALSE)*SUMIFS('EPA Data'!$I:$I,'EPA Data'!$D:$D,'Country Selector'!$A$2,'EPA Data'!$J:$J,$B$1,'EPA Data'!$C:$C,AB$2,'EPA Data'!$G:$G,"&gt;="&amp;$A25,'EPA Data'!$G:$G,"&lt;"&amp;$B25)*unit_conv</f>
        <v>27767212740.145432</v>
      </c>
      <c r="AC25">
        <f t="shared" si="20"/>
        <v>26604710677.63847</v>
      </c>
      <c r="AD25">
        <f t="shared" si="20"/>
        <v>25442208615.131508</v>
      </c>
      <c r="AE25">
        <f t="shared" si="20"/>
        <v>24279706552.624546</v>
      </c>
      <c r="AF25">
        <f t="shared" si="20"/>
        <v>23117204490.117584</v>
      </c>
      <c r="AG25" s="31">
        <f>VLOOKUP($B$1,'Multipliers and Adjustments'!$A$70:$I$86,TRUNC(COLUMN(AG$2)/5)+2,FALSE)*SUMIFS('EPA Data'!$I:$I,'EPA Data'!$D:$D,'Country Selector'!$A$2,'EPA Data'!$J:$J,$B$1,'EPA Data'!$C:$C,AG$2,'EPA Data'!$G:$G,"&gt;="&amp;$A25,'EPA Data'!$G:$G,"&lt;"&amp;$B25)*unit_conv</f>
        <v>21954702427.610626</v>
      </c>
      <c r="AH25">
        <f t="shared" si="21"/>
        <v>19444097301.922653</v>
      </c>
      <c r="AI25">
        <f t="shared" si="21"/>
        <v>16933492176.234682</v>
      </c>
      <c r="AJ25">
        <f t="shared" si="21"/>
        <v>14422887050.546711</v>
      </c>
      <c r="AK25">
        <f t="shared" si="21"/>
        <v>11912281924.85874</v>
      </c>
      <c r="AL25" s="31">
        <f>VLOOKUP($B$1,'Multipliers and Adjustments'!$A$70:$I$86,TRUNC(COLUMN(AL$2)/5)+2,FALSE)*SUMIFS('EPA Data'!$I:$I,'EPA Data'!$D:$D,'Country Selector'!$A$2,'EPA Data'!$J:$J,$B$1,'EPA Data'!$C:$C,AL$2,'EPA Data'!$G:$G,"&gt;="&amp;$A25,'EPA Data'!$G:$G,"&lt;"&amp;$B25)*unit_conv</f>
        <v>9401676799.1707687</v>
      </c>
    </row>
    <row r="26" spans="1:38" x14ac:dyDescent="0.45">
      <c r="A26" s="15">
        <f t="shared" si="14"/>
        <v>-80</v>
      </c>
      <c r="B26" s="16">
        <f t="shared" si="22"/>
        <v>-70</v>
      </c>
      <c r="C26" s="31">
        <f>VLOOKUP($B$1,'Multipliers and Adjustments'!$A$70:$I$86,TRUNC(COLUMN(C$2)/5)+2,FALSE)*SUMIFS('EPA Data'!$I:$I,'EPA Data'!$D:$D,'Country Selector'!$A$2,'EPA Data'!$J:$J,$B$1,'EPA Data'!$C:$C,C$2,'EPA Data'!$G:$G,"&gt;="&amp;$A26,'EPA Data'!$G:$G,"&lt;"&amp;$B26)*unit_conv</f>
        <v>11761432383.209377</v>
      </c>
      <c r="D26">
        <f t="shared" si="15"/>
        <v>22382252475.246719</v>
      </c>
      <c r="E26">
        <f t="shared" si="15"/>
        <v>33003072567.284065</v>
      </c>
      <c r="F26">
        <f t="shared" si="15"/>
        <v>43623892659.321411</v>
      </c>
      <c r="G26">
        <f t="shared" si="15"/>
        <v>54244712751.358757</v>
      </c>
      <c r="H26" s="31">
        <f>VLOOKUP($B$1,'Multipliers and Adjustments'!$A$70:$I$86,TRUNC(COLUMN(H$2)/5)+2,FALSE)*SUMIFS('EPA Data'!$I:$I,'EPA Data'!$D:$D,'Country Selector'!$A$2,'EPA Data'!$J:$J,$B$1,'EPA Data'!$C:$C,H$2,'EPA Data'!$G:$G,"&gt;="&amp;$A26,'EPA Data'!$G:$G,"&lt;"&amp;$B26)*unit_conv</f>
        <v>64865532843.396103</v>
      </c>
      <c r="I26">
        <f t="shared" si="16"/>
        <v>59326299833.133812</v>
      </c>
      <c r="J26">
        <f t="shared" si="16"/>
        <v>53787066822.871521</v>
      </c>
      <c r="K26">
        <f t="shared" si="16"/>
        <v>48247833812.60923</v>
      </c>
      <c r="L26">
        <f t="shared" si="16"/>
        <v>42708600802.346939</v>
      </c>
      <c r="M26" s="31">
        <f>VLOOKUP($B$1,'Multipliers and Adjustments'!$A$70:$I$86,TRUNC(COLUMN(M$2)/5)+2,FALSE)*SUMIFS('EPA Data'!$I:$I,'EPA Data'!$D:$D,'Country Selector'!$A$2,'EPA Data'!$J:$J,$B$1,'EPA Data'!$C:$C,M$2,'EPA Data'!$G:$G,"&gt;="&amp;$A26,'EPA Data'!$G:$G,"&lt;"&amp;$B26)*unit_conv</f>
        <v>37169367792.084641</v>
      </c>
      <c r="N26">
        <f t="shared" si="17"/>
        <v>40077465450.390976</v>
      </c>
      <c r="O26">
        <f t="shared" si="17"/>
        <v>42985563108.697311</v>
      </c>
      <c r="P26">
        <f t="shared" si="17"/>
        <v>45893660767.003647</v>
      </c>
      <c r="Q26">
        <f t="shared" si="17"/>
        <v>48801758425.309982</v>
      </c>
      <c r="R26" s="31">
        <f>VLOOKUP($B$1,'Multipliers and Adjustments'!$A$70:$I$86,TRUNC(COLUMN(R$2)/5)+2,FALSE)*SUMIFS('EPA Data'!$I:$I,'EPA Data'!$D:$D,'Country Selector'!$A$2,'EPA Data'!$J:$J,$B$1,'EPA Data'!$C:$C,R$2,'EPA Data'!$G:$G,"&gt;="&amp;$A26,'EPA Data'!$G:$G,"&lt;"&amp;$B26)*unit_conv</f>
        <v>51709856083.61631</v>
      </c>
      <c r="S26">
        <f t="shared" si="18"/>
        <v>48951900118.96167</v>
      </c>
      <c r="T26">
        <f t="shared" si="18"/>
        <v>46193944154.30703</v>
      </c>
      <c r="U26">
        <f t="shared" si="18"/>
        <v>43435988189.65239</v>
      </c>
      <c r="V26">
        <f t="shared" si="18"/>
        <v>40678032224.997749</v>
      </c>
      <c r="W26" s="31">
        <f>VLOOKUP($B$1,'Multipliers and Adjustments'!$A$70:$I$86,TRUNC(COLUMN(W$2)/5)+2,FALSE)*SUMIFS('EPA Data'!$I:$I,'EPA Data'!$D:$D,'Country Selector'!$A$2,'EPA Data'!$J:$J,$B$1,'EPA Data'!$C:$C,W$2,'EPA Data'!$G:$G,"&gt;="&amp;$A26,'EPA Data'!$G:$G,"&lt;"&amp;$B26)*unit_conv</f>
        <v>37920076260.343094</v>
      </c>
      <c r="X26">
        <f t="shared" si="19"/>
        <v>33549747791.141171</v>
      </c>
      <c r="Y26">
        <f t="shared" si="19"/>
        <v>29179419321.939247</v>
      </c>
      <c r="Z26">
        <f t="shared" si="19"/>
        <v>24809090852.737324</v>
      </c>
      <c r="AA26">
        <f t="shared" si="19"/>
        <v>20438762383.5354</v>
      </c>
      <c r="AB26" s="31">
        <f>VLOOKUP($B$1,'Multipliers and Adjustments'!$A$70:$I$86,TRUNC(COLUMN(AB$2)/5)+2,FALSE)*SUMIFS('EPA Data'!$I:$I,'EPA Data'!$D:$D,'Country Selector'!$A$2,'EPA Data'!$J:$J,$B$1,'EPA Data'!$C:$C,AB$2,'EPA Data'!$G:$G,"&gt;="&amp;$A26,'EPA Data'!$G:$G,"&lt;"&amp;$B26)*unit_conv</f>
        <v>16068433914.333477</v>
      </c>
      <c r="AC26">
        <f t="shared" si="20"/>
        <v>15164512569.084663</v>
      </c>
      <c r="AD26">
        <f t="shared" si="20"/>
        <v>14260591223.83585</v>
      </c>
      <c r="AE26">
        <f t="shared" si="20"/>
        <v>13356669878.587036</v>
      </c>
      <c r="AF26">
        <f t="shared" si="20"/>
        <v>12452748533.338223</v>
      </c>
      <c r="AG26" s="31">
        <f>VLOOKUP($B$1,'Multipliers and Adjustments'!$A$70:$I$86,TRUNC(COLUMN(AG$2)/5)+2,FALSE)*SUMIFS('EPA Data'!$I:$I,'EPA Data'!$D:$D,'Country Selector'!$A$2,'EPA Data'!$J:$J,$B$1,'EPA Data'!$C:$C,AG$2,'EPA Data'!$G:$G,"&gt;="&amp;$A26,'EPA Data'!$G:$G,"&lt;"&amp;$B26)*unit_conv</f>
        <v>11548827188.089409</v>
      </c>
      <c r="AH26">
        <f t="shared" si="21"/>
        <v>10288440317.846769</v>
      </c>
      <c r="AI26">
        <f t="shared" si="21"/>
        <v>9028053447.6041298</v>
      </c>
      <c r="AJ26">
        <f t="shared" si="21"/>
        <v>7767666577.3614902</v>
      </c>
      <c r="AK26">
        <f t="shared" si="21"/>
        <v>6507279707.1188507</v>
      </c>
      <c r="AL26" s="31">
        <f>VLOOKUP($B$1,'Multipliers and Adjustments'!$A$70:$I$86,TRUNC(COLUMN(AL$2)/5)+2,FALSE)*SUMIFS('EPA Data'!$I:$I,'EPA Data'!$D:$D,'Country Selector'!$A$2,'EPA Data'!$J:$J,$B$1,'EPA Data'!$C:$C,AL$2,'EPA Data'!$G:$G,"&gt;="&amp;$A26,'EPA Data'!$G:$G,"&lt;"&amp;$B26)*unit_conv</f>
        <v>5246892836.8762083</v>
      </c>
    </row>
    <row r="27" spans="1:38" x14ac:dyDescent="0.45">
      <c r="A27" s="15">
        <f t="shared" si="14"/>
        <v>-70</v>
      </c>
      <c r="B27" s="16">
        <f t="shared" si="22"/>
        <v>-60</v>
      </c>
      <c r="C27" s="31">
        <f>VLOOKUP($B$1,'Multipliers and Adjustments'!$A$70:$I$86,TRUNC(COLUMN(C$2)/5)+2,FALSE)*SUMIFS('EPA Data'!$I:$I,'EPA Data'!$D:$D,'Country Selector'!$A$2,'EPA Data'!$J:$J,$B$1,'EPA Data'!$C:$C,C$2,'EPA Data'!$G:$G,"&gt;="&amp;$A27,'EPA Data'!$G:$G,"&lt;"&amp;$B27)*unit_conv</f>
        <v>3251907536.7599525</v>
      </c>
      <c r="D27">
        <f t="shared" si="15"/>
        <v>15944713730.36499</v>
      </c>
      <c r="E27">
        <f t="shared" si="15"/>
        <v>28637519923.970028</v>
      </c>
      <c r="F27">
        <f t="shared" si="15"/>
        <v>41330326117.575066</v>
      </c>
      <c r="G27">
        <f t="shared" si="15"/>
        <v>54023132311.180099</v>
      </c>
      <c r="H27" s="31">
        <f>VLOOKUP($B$1,'Multipliers and Adjustments'!$A$70:$I$86,TRUNC(COLUMN(H$2)/5)+2,FALSE)*SUMIFS('EPA Data'!$I:$I,'EPA Data'!$D:$D,'Country Selector'!$A$2,'EPA Data'!$J:$J,$B$1,'EPA Data'!$C:$C,H$2,'EPA Data'!$G:$G,"&gt;="&amp;$A27,'EPA Data'!$G:$G,"&lt;"&amp;$B27)*unit_conv</f>
        <v>66715938504.785149</v>
      </c>
      <c r="I27">
        <f t="shared" si="16"/>
        <v>65078729400.411118</v>
      </c>
      <c r="J27">
        <f t="shared" si="16"/>
        <v>63441520296.037086</v>
      </c>
      <c r="K27">
        <f t="shared" si="16"/>
        <v>61804311191.663055</v>
      </c>
      <c r="L27">
        <f t="shared" si="16"/>
        <v>60167102087.289024</v>
      </c>
      <c r="M27" s="31">
        <f>VLOOKUP($B$1,'Multipliers and Adjustments'!$A$70:$I$86,TRUNC(COLUMN(M$2)/5)+2,FALSE)*SUMIFS('EPA Data'!$I:$I,'EPA Data'!$D:$D,'Country Selector'!$A$2,'EPA Data'!$J:$J,$B$1,'EPA Data'!$C:$C,M$2,'EPA Data'!$G:$G,"&gt;="&amp;$A27,'EPA Data'!$G:$G,"&lt;"&amp;$B27)*unit_conv</f>
        <v>58529892982.914978</v>
      </c>
      <c r="N27">
        <f t="shared" si="17"/>
        <v>56938304590.061241</v>
      </c>
      <c r="O27">
        <f t="shared" si="17"/>
        <v>55346716197.207504</v>
      </c>
      <c r="P27">
        <f t="shared" si="17"/>
        <v>53755127804.353767</v>
      </c>
      <c r="Q27">
        <f t="shared" si="17"/>
        <v>52163539411.500031</v>
      </c>
      <c r="R27" s="31">
        <f>VLOOKUP($B$1,'Multipliers and Adjustments'!$A$70:$I$86,TRUNC(COLUMN(R$2)/5)+2,FALSE)*SUMIFS('EPA Data'!$I:$I,'EPA Data'!$D:$D,'Country Selector'!$A$2,'EPA Data'!$J:$J,$B$1,'EPA Data'!$C:$C,R$2,'EPA Data'!$G:$G,"&gt;="&amp;$A27,'EPA Data'!$G:$G,"&lt;"&amp;$B27)*unit_conv</f>
        <v>50571951018.646294</v>
      </c>
      <c r="S27">
        <f t="shared" si="18"/>
        <v>41818671584.129288</v>
      </c>
      <c r="T27">
        <f t="shared" si="18"/>
        <v>33065392149.612282</v>
      </c>
      <c r="U27">
        <f t="shared" si="18"/>
        <v>24312112715.095276</v>
      </c>
      <c r="V27">
        <f t="shared" si="18"/>
        <v>15558833280.57827</v>
      </c>
      <c r="W27" s="31">
        <f>VLOOKUP($B$1,'Multipliers and Adjustments'!$A$70:$I$86,TRUNC(COLUMN(W$2)/5)+2,FALSE)*SUMIFS('EPA Data'!$I:$I,'EPA Data'!$D:$D,'Country Selector'!$A$2,'EPA Data'!$J:$J,$B$1,'EPA Data'!$C:$C,W$2,'EPA Data'!$G:$G,"&gt;="&amp;$A27,'EPA Data'!$G:$G,"&lt;"&amp;$B27)*unit_conv</f>
        <v>6805553846.061265</v>
      </c>
      <c r="X27">
        <f t="shared" si="19"/>
        <v>8724010808.3933735</v>
      </c>
      <c r="Y27">
        <f t="shared" si="19"/>
        <v>10642467770.725483</v>
      </c>
      <c r="Z27">
        <f t="shared" si="19"/>
        <v>12560924733.057592</v>
      </c>
      <c r="AA27">
        <f t="shared" si="19"/>
        <v>14479381695.389702</v>
      </c>
      <c r="AB27" s="31">
        <f>VLOOKUP($B$1,'Multipliers and Adjustments'!$A$70:$I$86,TRUNC(COLUMN(AB$2)/5)+2,FALSE)*SUMIFS('EPA Data'!$I:$I,'EPA Data'!$D:$D,'Country Selector'!$A$2,'EPA Data'!$J:$J,$B$1,'EPA Data'!$C:$C,AB$2,'EPA Data'!$G:$G,"&gt;="&amp;$A27,'EPA Data'!$G:$G,"&lt;"&amp;$B27)*unit_conv</f>
        <v>16397838657.721809</v>
      </c>
      <c r="AC27">
        <f t="shared" si="20"/>
        <v>14049884593.114183</v>
      </c>
      <c r="AD27">
        <f t="shared" si="20"/>
        <v>11701930528.506557</v>
      </c>
      <c r="AE27">
        <f t="shared" si="20"/>
        <v>9353976463.8989315</v>
      </c>
      <c r="AF27">
        <f t="shared" si="20"/>
        <v>7006022399.2913055</v>
      </c>
      <c r="AG27" s="31">
        <f>VLOOKUP($B$1,'Multipliers and Adjustments'!$A$70:$I$86,TRUNC(COLUMN(AG$2)/5)+2,FALSE)*SUMIFS('EPA Data'!$I:$I,'EPA Data'!$D:$D,'Country Selector'!$A$2,'EPA Data'!$J:$J,$B$1,'EPA Data'!$C:$C,AG$2,'EPA Data'!$G:$G,"&gt;="&amp;$A27,'EPA Data'!$G:$G,"&lt;"&amp;$B27)*unit_conv</f>
        <v>4658068334.6836796</v>
      </c>
      <c r="AH27">
        <f t="shared" si="21"/>
        <v>4328098841.0114555</v>
      </c>
      <c r="AI27">
        <f t="shared" si="21"/>
        <v>3998129347.3392315</v>
      </c>
      <c r="AJ27">
        <f t="shared" si="21"/>
        <v>3668159853.6670074</v>
      </c>
      <c r="AK27">
        <f t="shared" si="21"/>
        <v>3338190359.9947834</v>
      </c>
      <c r="AL27" s="31">
        <f>VLOOKUP($B$1,'Multipliers and Adjustments'!$A$70:$I$86,TRUNC(COLUMN(AL$2)/5)+2,FALSE)*SUMIFS('EPA Data'!$I:$I,'EPA Data'!$D:$D,'Country Selector'!$A$2,'EPA Data'!$J:$J,$B$1,'EPA Data'!$C:$C,AL$2,'EPA Data'!$G:$G,"&gt;="&amp;$A27,'EPA Data'!$G:$G,"&lt;"&amp;$B27)*unit_conv</f>
        <v>3008220866.3225603</v>
      </c>
    </row>
    <row r="28" spans="1:38" x14ac:dyDescent="0.45">
      <c r="A28" s="15">
        <f t="shared" si="14"/>
        <v>-60</v>
      </c>
      <c r="B28" s="16">
        <f t="shared" si="22"/>
        <v>-50</v>
      </c>
      <c r="C28" s="31">
        <f>VLOOKUP($B$1,'Multipliers and Adjustments'!$A$70:$I$86,TRUNC(COLUMN(C$2)/5)+2,FALSE)*SUMIFS('EPA Data'!$I:$I,'EPA Data'!$D:$D,'Country Selector'!$A$2,'EPA Data'!$J:$J,$B$1,'EPA Data'!$C:$C,C$2,'EPA Data'!$G:$G,"&gt;="&amp;$A28,'EPA Data'!$G:$G,"&lt;"&amp;$B28)*unit_conv</f>
        <v>7333893976.174304</v>
      </c>
      <c r="D28">
        <f t="shared" si="15"/>
        <v>13327667225.152203</v>
      </c>
      <c r="E28">
        <f t="shared" si="15"/>
        <v>19321440474.1301</v>
      </c>
      <c r="F28">
        <f t="shared" si="15"/>
        <v>25315213723.107998</v>
      </c>
      <c r="G28">
        <f t="shared" si="15"/>
        <v>31308986972.085896</v>
      </c>
      <c r="H28" s="31">
        <f>VLOOKUP($B$1,'Multipliers and Adjustments'!$A$70:$I$86,TRUNC(COLUMN(H$2)/5)+2,FALSE)*SUMIFS('EPA Data'!$I:$I,'EPA Data'!$D:$D,'Country Selector'!$A$2,'EPA Data'!$J:$J,$B$1,'EPA Data'!$C:$C,H$2,'EPA Data'!$G:$G,"&gt;="&amp;$A28,'EPA Data'!$G:$G,"&lt;"&amp;$B28)*unit_conv</f>
        <v>37302760221.063797</v>
      </c>
      <c r="I28">
        <f t="shared" si="16"/>
        <v>37549961175.769356</v>
      </c>
      <c r="J28">
        <f t="shared" si="16"/>
        <v>37797162130.474915</v>
      </c>
      <c r="K28">
        <f t="shared" si="16"/>
        <v>38044363085.180473</v>
      </c>
      <c r="L28">
        <f t="shared" si="16"/>
        <v>38291564039.886032</v>
      </c>
      <c r="M28" s="31">
        <f>VLOOKUP($B$1,'Multipliers and Adjustments'!$A$70:$I$86,TRUNC(COLUMN(M$2)/5)+2,FALSE)*SUMIFS('EPA Data'!$I:$I,'EPA Data'!$D:$D,'Country Selector'!$A$2,'EPA Data'!$J:$J,$B$1,'EPA Data'!$C:$C,M$2,'EPA Data'!$G:$G,"&gt;="&amp;$A28,'EPA Data'!$G:$G,"&lt;"&amp;$B28)*unit_conv</f>
        <v>38538764994.591576</v>
      </c>
      <c r="N28">
        <f t="shared" si="17"/>
        <v>33155826410.278751</v>
      </c>
      <c r="O28">
        <f t="shared" si="17"/>
        <v>27772887825.965927</v>
      </c>
      <c r="P28">
        <f t="shared" si="17"/>
        <v>22389949241.653103</v>
      </c>
      <c r="Q28">
        <f t="shared" si="17"/>
        <v>17007010657.340279</v>
      </c>
      <c r="R28" s="31">
        <f>VLOOKUP($B$1,'Multipliers and Adjustments'!$A$70:$I$86,TRUNC(COLUMN(R$2)/5)+2,FALSE)*SUMIFS('EPA Data'!$I:$I,'EPA Data'!$D:$D,'Country Selector'!$A$2,'EPA Data'!$J:$J,$B$1,'EPA Data'!$C:$C,R$2,'EPA Data'!$G:$G,"&gt;="&amp;$A28,'EPA Data'!$G:$G,"&lt;"&amp;$B28)*unit_conv</f>
        <v>11624072073.027454</v>
      </c>
      <c r="S28">
        <f t="shared" si="18"/>
        <v>13592515250.667873</v>
      </c>
      <c r="T28">
        <f t="shared" si="18"/>
        <v>15560958428.308292</v>
      </c>
      <c r="U28">
        <f t="shared" si="18"/>
        <v>17529401605.948711</v>
      </c>
      <c r="V28">
        <f t="shared" si="18"/>
        <v>19497844783.58913</v>
      </c>
      <c r="W28" s="31">
        <f>VLOOKUP($B$1,'Multipliers and Adjustments'!$A$70:$I$86,TRUNC(COLUMN(W$2)/5)+2,FALSE)*SUMIFS('EPA Data'!$I:$I,'EPA Data'!$D:$D,'Country Selector'!$A$2,'EPA Data'!$J:$J,$B$1,'EPA Data'!$C:$C,W$2,'EPA Data'!$G:$G,"&gt;="&amp;$A28,'EPA Data'!$G:$G,"&lt;"&amp;$B28)*unit_conv</f>
        <v>21466287961.229553</v>
      </c>
      <c r="X28">
        <f t="shared" si="19"/>
        <v>19984308244.660416</v>
      </c>
      <c r="Y28">
        <f t="shared" si="19"/>
        <v>18502328528.091278</v>
      </c>
      <c r="Z28">
        <f t="shared" si="19"/>
        <v>17020348811.522139</v>
      </c>
      <c r="AA28">
        <f t="shared" si="19"/>
        <v>15538369094.952999</v>
      </c>
      <c r="AB28" s="31">
        <f>VLOOKUP($B$1,'Multipliers and Adjustments'!$A$70:$I$86,TRUNC(COLUMN(AB$2)/5)+2,FALSE)*SUMIFS('EPA Data'!$I:$I,'EPA Data'!$D:$D,'Country Selector'!$A$2,'EPA Data'!$J:$J,$B$1,'EPA Data'!$C:$C,AB$2,'EPA Data'!$G:$G,"&gt;="&amp;$A28,'EPA Data'!$G:$G,"&lt;"&amp;$B28)*unit_conv</f>
        <v>14056389378.383858</v>
      </c>
      <c r="AC28">
        <f t="shared" si="20"/>
        <v>12204573314.637022</v>
      </c>
      <c r="AD28">
        <f t="shared" si="20"/>
        <v>10352757250.890186</v>
      </c>
      <c r="AE28">
        <f t="shared" si="20"/>
        <v>8500941187.1433506</v>
      </c>
      <c r="AF28">
        <f t="shared" si="20"/>
        <v>6649125123.3965149</v>
      </c>
      <c r="AG28" s="31">
        <f>VLOOKUP($B$1,'Multipliers and Adjustments'!$A$70:$I$86,TRUNC(COLUMN(AG$2)/5)+2,FALSE)*SUMIFS('EPA Data'!$I:$I,'EPA Data'!$D:$D,'Country Selector'!$A$2,'EPA Data'!$J:$J,$B$1,'EPA Data'!$C:$C,AG$2,'EPA Data'!$G:$G,"&gt;="&amp;$A28,'EPA Data'!$G:$G,"&lt;"&amp;$B28)*unit_conv</f>
        <v>4797309059.6496811</v>
      </c>
      <c r="AH28">
        <f t="shared" si="21"/>
        <v>60437620785.087303</v>
      </c>
      <c r="AI28">
        <f t="shared" si="21"/>
        <v>116077932510.52493</v>
      </c>
      <c r="AJ28">
        <f t="shared" si="21"/>
        <v>171718244235.96255</v>
      </c>
      <c r="AK28">
        <f t="shared" si="21"/>
        <v>227358555961.40018</v>
      </c>
      <c r="AL28" s="31">
        <f>VLOOKUP($B$1,'Multipliers and Adjustments'!$A$70:$I$86,TRUNC(COLUMN(AL$2)/5)+2,FALSE)*SUMIFS('EPA Data'!$I:$I,'EPA Data'!$D:$D,'Country Selector'!$A$2,'EPA Data'!$J:$J,$B$1,'EPA Data'!$C:$C,AL$2,'EPA Data'!$G:$G,"&gt;="&amp;$A28,'EPA Data'!$G:$G,"&lt;"&amp;$B28)*unit_conv</f>
        <v>282998867686.83777</v>
      </c>
    </row>
    <row r="29" spans="1:38" x14ac:dyDescent="0.45">
      <c r="A29" s="15">
        <f t="shared" si="14"/>
        <v>-50</v>
      </c>
      <c r="B29" s="16">
        <f t="shared" si="22"/>
        <v>-40</v>
      </c>
      <c r="C29" s="31">
        <f>VLOOKUP($B$1,'Multipliers and Adjustments'!$A$70:$I$86,TRUNC(COLUMN(C$2)/5)+2,FALSE)*SUMIFS('EPA Data'!$I:$I,'EPA Data'!$D:$D,'Country Selector'!$A$2,'EPA Data'!$J:$J,$B$1,'EPA Data'!$C:$C,C$2,'EPA Data'!$G:$G,"&gt;="&amp;$A29,'EPA Data'!$G:$G,"&lt;"&amp;$B29)*unit_conv</f>
        <v>4786430373.7880001</v>
      </c>
      <c r="D29">
        <f t="shared" si="15"/>
        <v>8409802755.3410301</v>
      </c>
      <c r="E29">
        <f t="shared" si="15"/>
        <v>12033175136.89406</v>
      </c>
      <c r="F29">
        <f t="shared" si="15"/>
        <v>15656547518.44709</v>
      </c>
      <c r="G29">
        <f t="shared" si="15"/>
        <v>19279919900.000122</v>
      </c>
      <c r="H29" s="31">
        <f>VLOOKUP($B$1,'Multipliers and Adjustments'!$A$70:$I$86,TRUNC(COLUMN(H$2)/5)+2,FALSE)*SUMIFS('EPA Data'!$I:$I,'EPA Data'!$D:$D,'Country Selector'!$A$2,'EPA Data'!$J:$J,$B$1,'EPA Data'!$C:$C,H$2,'EPA Data'!$G:$G,"&gt;="&amp;$A29,'EPA Data'!$G:$G,"&lt;"&amp;$B29)*unit_conv</f>
        <v>22903292281.553154</v>
      </c>
      <c r="I29">
        <f t="shared" si="16"/>
        <v>22240475419.908775</v>
      </c>
      <c r="J29">
        <f t="shared" si="16"/>
        <v>21577658558.264397</v>
      </c>
      <c r="K29">
        <f t="shared" si="16"/>
        <v>20914841696.620018</v>
      </c>
      <c r="L29">
        <f t="shared" si="16"/>
        <v>20252024834.975639</v>
      </c>
      <c r="M29" s="31">
        <f>VLOOKUP($B$1,'Multipliers and Adjustments'!$A$70:$I$86,TRUNC(COLUMN(M$2)/5)+2,FALSE)*SUMIFS('EPA Data'!$I:$I,'EPA Data'!$D:$D,'Country Selector'!$A$2,'EPA Data'!$J:$J,$B$1,'EPA Data'!$C:$C,M$2,'EPA Data'!$G:$G,"&gt;="&amp;$A29,'EPA Data'!$G:$G,"&lt;"&amp;$B29)*unit_conv</f>
        <v>19589207973.331253</v>
      </c>
      <c r="N29">
        <f t="shared" si="17"/>
        <v>18619150346.145042</v>
      </c>
      <c r="O29">
        <f t="shared" si="17"/>
        <v>17649092718.958832</v>
      </c>
      <c r="P29">
        <f t="shared" si="17"/>
        <v>16679035091.772619</v>
      </c>
      <c r="Q29">
        <f t="shared" si="17"/>
        <v>15708977464.586407</v>
      </c>
      <c r="R29" s="31">
        <f>VLOOKUP($B$1,'Multipliers and Adjustments'!$A$70:$I$86,TRUNC(COLUMN(R$2)/5)+2,FALSE)*SUMIFS('EPA Data'!$I:$I,'EPA Data'!$D:$D,'Country Selector'!$A$2,'EPA Data'!$J:$J,$B$1,'EPA Data'!$C:$C,R$2,'EPA Data'!$G:$G,"&gt;="&amp;$A29,'EPA Data'!$G:$G,"&lt;"&amp;$B29)*unit_conv</f>
        <v>14738919837.400192</v>
      </c>
      <c r="S29">
        <f t="shared" si="18"/>
        <v>14660168569.534925</v>
      </c>
      <c r="T29">
        <f t="shared" si="18"/>
        <v>14581417301.669659</v>
      </c>
      <c r="U29">
        <f t="shared" si="18"/>
        <v>14502666033.804392</v>
      </c>
      <c r="V29">
        <f t="shared" si="18"/>
        <v>14423914765.939125</v>
      </c>
      <c r="W29" s="31">
        <f>VLOOKUP($B$1,'Multipliers and Adjustments'!$A$70:$I$86,TRUNC(COLUMN(W$2)/5)+2,FALSE)*SUMIFS('EPA Data'!$I:$I,'EPA Data'!$D:$D,'Country Selector'!$A$2,'EPA Data'!$J:$J,$B$1,'EPA Data'!$C:$C,W$2,'EPA Data'!$G:$G,"&gt;="&amp;$A29,'EPA Data'!$G:$G,"&lt;"&amp;$B29)*unit_conv</f>
        <v>14345163498.073856</v>
      </c>
      <c r="X29">
        <f t="shared" si="19"/>
        <v>20196902689.524017</v>
      </c>
      <c r="Y29">
        <f t="shared" si="19"/>
        <v>26048641880.974182</v>
      </c>
      <c r="Z29">
        <f t="shared" si="19"/>
        <v>31900381072.424347</v>
      </c>
      <c r="AA29">
        <f t="shared" si="19"/>
        <v>37752120263.874512</v>
      </c>
      <c r="AB29" s="31">
        <f>VLOOKUP($B$1,'Multipliers and Adjustments'!$A$70:$I$86,TRUNC(COLUMN(AB$2)/5)+2,FALSE)*SUMIFS('EPA Data'!$I:$I,'EPA Data'!$D:$D,'Country Selector'!$A$2,'EPA Data'!$J:$J,$B$1,'EPA Data'!$C:$C,AB$2,'EPA Data'!$G:$G,"&gt;="&amp;$A29,'EPA Data'!$G:$G,"&lt;"&amp;$B29)*unit_conv</f>
        <v>43603859455.324669</v>
      </c>
      <c r="AC29">
        <f t="shared" si="20"/>
        <v>89869804453.104736</v>
      </c>
      <c r="AD29">
        <f t="shared" si="20"/>
        <v>136135749450.8848</v>
      </c>
      <c r="AE29">
        <f t="shared" si="20"/>
        <v>182401694448.66486</v>
      </c>
      <c r="AF29">
        <f t="shared" si="20"/>
        <v>228667639446.44492</v>
      </c>
      <c r="AG29" s="31">
        <f>VLOOKUP($B$1,'Multipliers and Adjustments'!$A$70:$I$86,TRUNC(COLUMN(AG$2)/5)+2,FALSE)*SUMIFS('EPA Data'!$I:$I,'EPA Data'!$D:$D,'Country Selector'!$A$2,'EPA Data'!$J:$J,$B$1,'EPA Data'!$C:$C,AG$2,'EPA Data'!$G:$G,"&gt;="&amp;$A29,'EPA Data'!$G:$G,"&lt;"&amp;$B29)*unit_conv</f>
        <v>274933584444.22498</v>
      </c>
      <c r="AH29">
        <f t="shared" si="21"/>
        <v>267994700982.23547</v>
      </c>
      <c r="AI29">
        <f t="shared" si="21"/>
        <v>261055817520.24597</v>
      </c>
      <c r="AJ29">
        <f t="shared" si="21"/>
        <v>254116934058.25647</v>
      </c>
      <c r="AK29">
        <f t="shared" si="21"/>
        <v>247178050596.26697</v>
      </c>
      <c r="AL29" s="31">
        <f>VLOOKUP($B$1,'Multipliers and Adjustments'!$A$70:$I$86,TRUNC(COLUMN(AL$2)/5)+2,FALSE)*SUMIFS('EPA Data'!$I:$I,'EPA Data'!$D:$D,'Country Selector'!$A$2,'EPA Data'!$J:$J,$B$1,'EPA Data'!$C:$C,AL$2,'EPA Data'!$G:$G,"&gt;="&amp;$A29,'EPA Data'!$G:$G,"&lt;"&amp;$B29)*unit_conv</f>
        <v>240239167134.2775</v>
      </c>
    </row>
    <row r="30" spans="1:38" x14ac:dyDescent="0.45">
      <c r="A30" s="15">
        <f t="shared" si="14"/>
        <v>-40</v>
      </c>
      <c r="B30" s="16">
        <f t="shared" si="22"/>
        <v>-30</v>
      </c>
      <c r="C30" s="31">
        <f>VLOOKUP($B$1,'Multipliers and Adjustments'!$A$70:$I$86,TRUNC(COLUMN(C$2)/5)+2,FALSE)*SUMIFS('EPA Data'!$I:$I,'EPA Data'!$D:$D,'Country Selector'!$A$2,'EPA Data'!$J:$J,$B$1,'EPA Data'!$C:$C,C$2,'EPA Data'!$G:$G,"&gt;="&amp;$A30,'EPA Data'!$G:$G,"&lt;"&amp;$B30)*unit_conv</f>
        <v>3190628662.7053447</v>
      </c>
      <c r="D30">
        <f t="shared" si="15"/>
        <v>5999768391.2514887</v>
      </c>
      <c r="E30">
        <f t="shared" si="15"/>
        <v>8808908119.7976322</v>
      </c>
      <c r="F30">
        <f t="shared" si="15"/>
        <v>11618047848.343777</v>
      </c>
      <c r="G30">
        <f t="shared" si="15"/>
        <v>14427187576.889921</v>
      </c>
      <c r="H30" s="31">
        <f>VLOOKUP($B$1,'Multipliers and Adjustments'!$A$70:$I$86,TRUNC(COLUMN(H$2)/5)+2,FALSE)*SUMIFS('EPA Data'!$I:$I,'EPA Data'!$D:$D,'Country Selector'!$A$2,'EPA Data'!$J:$J,$B$1,'EPA Data'!$C:$C,H$2,'EPA Data'!$G:$G,"&gt;="&amp;$A30,'EPA Data'!$G:$G,"&lt;"&amp;$B30)*unit_conv</f>
        <v>17236327305.436066</v>
      </c>
      <c r="I30">
        <f t="shared" si="16"/>
        <v>16259014461.189451</v>
      </c>
      <c r="J30">
        <f t="shared" si="16"/>
        <v>15281701616.942837</v>
      </c>
      <c r="K30">
        <f t="shared" si="16"/>
        <v>14304388772.696222</v>
      </c>
      <c r="L30">
        <f t="shared" si="16"/>
        <v>13327075928.449608</v>
      </c>
      <c r="M30" s="31">
        <f>VLOOKUP($B$1,'Multipliers and Adjustments'!$A$70:$I$86,TRUNC(COLUMN(M$2)/5)+2,FALSE)*SUMIFS('EPA Data'!$I:$I,'EPA Data'!$D:$D,'Country Selector'!$A$2,'EPA Data'!$J:$J,$B$1,'EPA Data'!$C:$C,M$2,'EPA Data'!$G:$G,"&gt;="&amp;$A30,'EPA Data'!$G:$G,"&lt;"&amp;$B30)*unit_conv</f>
        <v>12349763084.202995</v>
      </c>
      <c r="N30">
        <f t="shared" si="17"/>
        <v>13460113162.174831</v>
      </c>
      <c r="O30">
        <f t="shared" si="17"/>
        <v>14570463240.146667</v>
      </c>
      <c r="P30">
        <f t="shared" si="17"/>
        <v>15680813318.118504</v>
      </c>
      <c r="Q30">
        <f t="shared" si="17"/>
        <v>16791163396.09034</v>
      </c>
      <c r="R30" s="31">
        <f>VLOOKUP($B$1,'Multipliers and Adjustments'!$A$70:$I$86,TRUNC(COLUMN(R$2)/5)+2,FALSE)*SUMIFS('EPA Data'!$I:$I,'EPA Data'!$D:$D,'Country Selector'!$A$2,'EPA Data'!$J:$J,$B$1,'EPA Data'!$C:$C,R$2,'EPA Data'!$G:$G,"&gt;="&amp;$A30,'EPA Data'!$G:$G,"&lt;"&amp;$B30)*unit_conv</f>
        <v>17901513474.06218</v>
      </c>
      <c r="S30">
        <f t="shared" si="18"/>
        <v>55269202877.767464</v>
      </c>
      <c r="T30">
        <f t="shared" si="18"/>
        <v>92636892281.472748</v>
      </c>
      <c r="U30">
        <f t="shared" si="18"/>
        <v>130004581685.17804</v>
      </c>
      <c r="V30">
        <f t="shared" si="18"/>
        <v>167372271088.88333</v>
      </c>
      <c r="W30" s="31">
        <f>VLOOKUP($B$1,'Multipliers and Adjustments'!$A$70:$I$86,TRUNC(COLUMN(W$2)/5)+2,FALSE)*SUMIFS('EPA Data'!$I:$I,'EPA Data'!$D:$D,'Country Selector'!$A$2,'EPA Data'!$J:$J,$B$1,'EPA Data'!$C:$C,W$2,'EPA Data'!$G:$G,"&gt;="&amp;$A30,'EPA Data'!$G:$G,"&lt;"&amp;$B30)*unit_conv</f>
        <v>204739960492.58859</v>
      </c>
      <c r="X30">
        <f t="shared" si="19"/>
        <v>229728868186.47388</v>
      </c>
      <c r="Y30">
        <f t="shared" si="19"/>
        <v>254717775880.35916</v>
      </c>
      <c r="Z30">
        <f t="shared" si="19"/>
        <v>279706683574.24445</v>
      </c>
      <c r="AA30">
        <f t="shared" si="19"/>
        <v>304695591268.1297</v>
      </c>
      <c r="AB30" s="31">
        <f>VLOOKUP($B$1,'Multipliers and Adjustments'!$A$70:$I$86,TRUNC(COLUMN(AB$2)/5)+2,FALSE)*SUMIFS('EPA Data'!$I:$I,'EPA Data'!$D:$D,'Country Selector'!$A$2,'EPA Data'!$J:$J,$B$1,'EPA Data'!$C:$C,AB$2,'EPA Data'!$G:$G,"&gt;="&amp;$A30,'EPA Data'!$G:$G,"&lt;"&amp;$B30)*unit_conv</f>
        <v>329684498962.01495</v>
      </c>
      <c r="AC30">
        <f t="shared" si="20"/>
        <v>311256587320.93878</v>
      </c>
      <c r="AD30">
        <f t="shared" si="20"/>
        <v>292828675679.86261</v>
      </c>
      <c r="AE30">
        <f t="shared" si="20"/>
        <v>274400764038.78644</v>
      </c>
      <c r="AF30">
        <f t="shared" si="20"/>
        <v>255972852397.71027</v>
      </c>
      <c r="AG30" s="31">
        <f>VLOOKUP($B$1,'Multipliers and Adjustments'!$A$70:$I$86,TRUNC(COLUMN(AG$2)/5)+2,FALSE)*SUMIFS('EPA Data'!$I:$I,'EPA Data'!$D:$D,'Country Selector'!$A$2,'EPA Data'!$J:$J,$B$1,'EPA Data'!$C:$C,AG$2,'EPA Data'!$G:$G,"&gt;="&amp;$A30,'EPA Data'!$G:$G,"&lt;"&amp;$B30)*unit_conv</f>
        <v>237544940756.63412</v>
      </c>
      <c r="AH30">
        <f t="shared" si="21"/>
        <v>232373070830.47949</v>
      </c>
      <c r="AI30">
        <f t="shared" si="21"/>
        <v>227201200904.32486</v>
      </c>
      <c r="AJ30">
        <f t="shared" si="21"/>
        <v>222029330978.17023</v>
      </c>
      <c r="AK30">
        <f t="shared" si="21"/>
        <v>216857461052.01559</v>
      </c>
      <c r="AL30" s="31">
        <f>VLOOKUP($B$1,'Multipliers and Adjustments'!$A$70:$I$86,TRUNC(COLUMN(AL$2)/5)+2,FALSE)*SUMIFS('EPA Data'!$I:$I,'EPA Data'!$D:$D,'Country Selector'!$A$2,'EPA Data'!$J:$J,$B$1,'EPA Data'!$C:$C,AL$2,'EPA Data'!$G:$G,"&gt;="&amp;$A30,'EPA Data'!$G:$G,"&lt;"&amp;$B30)*unit_conv</f>
        <v>211685591125.86102</v>
      </c>
    </row>
    <row r="31" spans="1:38" x14ac:dyDescent="0.45">
      <c r="A31" s="15">
        <f t="shared" si="14"/>
        <v>-30</v>
      </c>
      <c r="B31" s="16">
        <f t="shared" si="22"/>
        <v>-20</v>
      </c>
      <c r="C31" s="31">
        <f>VLOOKUP($B$1,'Multipliers and Adjustments'!$A$70:$I$86,TRUNC(COLUMN(C$2)/5)+2,FALSE)*SUMIFS('EPA Data'!$I:$I,'EPA Data'!$D:$D,'Country Selector'!$A$2,'EPA Data'!$J:$J,$B$1,'EPA Data'!$C:$C,C$2,'EPA Data'!$G:$G,"&gt;="&amp;$A31,'EPA Data'!$G:$G,"&lt;"&amp;$B31)*unit_conv</f>
        <v>2695493036.8810086</v>
      </c>
      <c r="D31">
        <f t="shared" si="15"/>
        <v>3879653006.7920136</v>
      </c>
      <c r="E31">
        <f t="shared" si="15"/>
        <v>5063812976.7030182</v>
      </c>
      <c r="F31">
        <f t="shared" si="15"/>
        <v>6247972946.6140232</v>
      </c>
      <c r="G31">
        <f t="shared" si="15"/>
        <v>7432132916.5250282</v>
      </c>
      <c r="H31" s="31">
        <f>VLOOKUP($B$1,'Multipliers and Adjustments'!$A$70:$I$86,TRUNC(COLUMN(H$2)/5)+2,FALSE)*SUMIFS('EPA Data'!$I:$I,'EPA Data'!$D:$D,'Country Selector'!$A$2,'EPA Data'!$J:$J,$B$1,'EPA Data'!$C:$C,H$2,'EPA Data'!$G:$G,"&gt;="&amp;$A31,'EPA Data'!$G:$G,"&lt;"&amp;$B31)*unit_conv</f>
        <v>8616292886.4360332</v>
      </c>
      <c r="I31">
        <f t="shared" si="16"/>
        <v>10555901261.977928</v>
      </c>
      <c r="J31">
        <f t="shared" si="16"/>
        <v>12495509637.519823</v>
      </c>
      <c r="K31">
        <f t="shared" si="16"/>
        <v>14435118013.061718</v>
      </c>
      <c r="L31">
        <f t="shared" si="16"/>
        <v>16374726388.603613</v>
      </c>
      <c r="M31" s="31">
        <f>VLOOKUP($B$1,'Multipliers and Adjustments'!$A$70:$I$86,TRUNC(COLUMN(M$2)/5)+2,FALSE)*SUMIFS('EPA Data'!$I:$I,'EPA Data'!$D:$D,'Country Selector'!$A$2,'EPA Data'!$J:$J,$B$1,'EPA Data'!$C:$C,M$2,'EPA Data'!$G:$G,"&gt;="&amp;$A31,'EPA Data'!$G:$G,"&lt;"&amp;$B31)*unit_conv</f>
        <v>18314334764.145504</v>
      </c>
      <c r="N31">
        <f t="shared" si="17"/>
        <v>29907565264.031464</v>
      </c>
      <c r="O31">
        <f t="shared" si="17"/>
        <v>41500795763.917419</v>
      </c>
      <c r="P31">
        <f t="shared" si="17"/>
        <v>53094026263.803375</v>
      </c>
      <c r="Q31">
        <f t="shared" si="17"/>
        <v>64687256763.689331</v>
      </c>
      <c r="R31" s="31">
        <f>VLOOKUP($B$1,'Multipliers and Adjustments'!$A$70:$I$86,TRUNC(COLUMN(R$2)/5)+2,FALSE)*SUMIFS('EPA Data'!$I:$I,'EPA Data'!$D:$D,'Country Selector'!$A$2,'EPA Data'!$J:$J,$B$1,'EPA Data'!$C:$C,R$2,'EPA Data'!$G:$G,"&gt;="&amp;$A31,'EPA Data'!$G:$G,"&lt;"&amp;$B31)*unit_conv</f>
        <v>76280487263.575302</v>
      </c>
      <c r="S31">
        <f t="shared" si="18"/>
        <v>103921156752.85471</v>
      </c>
      <c r="T31">
        <f t="shared" si="18"/>
        <v>131561826242.13409</v>
      </c>
      <c r="U31">
        <f t="shared" si="18"/>
        <v>159202495731.41348</v>
      </c>
      <c r="V31">
        <f t="shared" si="18"/>
        <v>186843165220.69287</v>
      </c>
      <c r="W31" s="31">
        <f>VLOOKUP($B$1,'Multipliers and Adjustments'!$A$70:$I$86,TRUNC(COLUMN(W$2)/5)+2,FALSE)*SUMIFS('EPA Data'!$I:$I,'EPA Data'!$D:$D,'Country Selector'!$A$2,'EPA Data'!$J:$J,$B$1,'EPA Data'!$C:$C,W$2,'EPA Data'!$G:$G,"&gt;="&amp;$A31,'EPA Data'!$G:$G,"&lt;"&amp;$B31)*unit_conv</f>
        <v>214483834709.97229</v>
      </c>
      <c r="X31">
        <f t="shared" si="19"/>
        <v>208437233677.13406</v>
      </c>
      <c r="Y31">
        <f t="shared" si="19"/>
        <v>202390632644.29584</v>
      </c>
      <c r="Z31">
        <f t="shared" si="19"/>
        <v>196344031611.45761</v>
      </c>
      <c r="AA31">
        <f t="shared" si="19"/>
        <v>190297430578.61938</v>
      </c>
      <c r="AB31" s="31">
        <f>VLOOKUP($B$1,'Multipliers and Adjustments'!$A$70:$I$86,TRUNC(COLUMN(AB$2)/5)+2,FALSE)*SUMIFS('EPA Data'!$I:$I,'EPA Data'!$D:$D,'Country Selector'!$A$2,'EPA Data'!$J:$J,$B$1,'EPA Data'!$C:$C,AB$2,'EPA Data'!$G:$G,"&gt;="&amp;$A31,'EPA Data'!$G:$G,"&lt;"&amp;$B31)*unit_conv</f>
        <v>184250829545.78119</v>
      </c>
      <c r="AC31">
        <f t="shared" si="20"/>
        <v>185145773025.22971</v>
      </c>
      <c r="AD31">
        <f t="shared" si="20"/>
        <v>186040716504.67822</v>
      </c>
      <c r="AE31">
        <f t="shared" si="20"/>
        <v>186935659984.12674</v>
      </c>
      <c r="AF31">
        <f t="shared" si="20"/>
        <v>187830603463.57526</v>
      </c>
      <c r="AG31" s="31">
        <f>VLOOKUP($B$1,'Multipliers and Adjustments'!$A$70:$I$86,TRUNC(COLUMN(AG$2)/5)+2,FALSE)*SUMIFS('EPA Data'!$I:$I,'EPA Data'!$D:$D,'Country Selector'!$A$2,'EPA Data'!$J:$J,$B$1,'EPA Data'!$C:$C,AG$2,'EPA Data'!$G:$G,"&gt;="&amp;$A31,'EPA Data'!$G:$G,"&lt;"&amp;$B31)*unit_conv</f>
        <v>188725546943.0238</v>
      </c>
      <c r="AH31">
        <f t="shared" si="21"/>
        <v>161906473595.64899</v>
      </c>
      <c r="AI31">
        <f t="shared" si="21"/>
        <v>135087400248.27417</v>
      </c>
      <c r="AJ31">
        <f t="shared" si="21"/>
        <v>108268326900.89935</v>
      </c>
      <c r="AK31">
        <f t="shared" si="21"/>
        <v>81449253553.524536</v>
      </c>
      <c r="AL31" s="31">
        <f>VLOOKUP($B$1,'Multipliers and Adjustments'!$A$70:$I$86,TRUNC(COLUMN(AL$2)/5)+2,FALSE)*SUMIFS('EPA Data'!$I:$I,'EPA Data'!$D:$D,'Country Selector'!$A$2,'EPA Data'!$J:$J,$B$1,'EPA Data'!$C:$C,AL$2,'EPA Data'!$G:$G,"&gt;="&amp;$A31,'EPA Data'!$G:$G,"&lt;"&amp;$B31)*unit_conv</f>
        <v>54630180206.14975</v>
      </c>
    </row>
    <row r="32" spans="1:38" x14ac:dyDescent="0.45">
      <c r="A32" s="15">
        <f t="shared" si="14"/>
        <v>-20</v>
      </c>
      <c r="B32" s="16">
        <f t="shared" si="22"/>
        <v>-10</v>
      </c>
      <c r="C32" s="31">
        <f>VLOOKUP($B$1,'Multipliers and Adjustments'!$A$70:$I$86,TRUNC(COLUMN(C$2)/5)+2,FALSE)*SUMIFS('EPA Data'!$I:$I,'EPA Data'!$D:$D,'Country Selector'!$A$2,'EPA Data'!$J:$J,$B$1,'EPA Data'!$C:$C,C$2,'EPA Data'!$G:$G,"&gt;="&amp;$A32,'EPA Data'!$G:$G,"&lt;"&amp;$B32)*unit_conv</f>
        <v>3521191715.2628164</v>
      </c>
      <c r="D32">
        <f t="shared" si="15"/>
        <v>4143685551.3602533</v>
      </c>
      <c r="E32">
        <f t="shared" si="15"/>
        <v>4766179387.4576902</v>
      </c>
      <c r="F32">
        <f t="shared" si="15"/>
        <v>5388673223.5551271</v>
      </c>
      <c r="G32">
        <f t="shared" si="15"/>
        <v>6011167059.652564</v>
      </c>
      <c r="H32" s="31">
        <f>VLOOKUP($B$1,'Multipliers and Adjustments'!$A$70:$I$86,TRUNC(COLUMN(H$2)/5)+2,FALSE)*SUMIFS('EPA Data'!$I:$I,'EPA Data'!$D:$D,'Country Selector'!$A$2,'EPA Data'!$J:$J,$B$1,'EPA Data'!$C:$C,H$2,'EPA Data'!$G:$G,"&gt;="&amp;$A32,'EPA Data'!$G:$G,"&lt;"&amp;$B32)*unit_conv</f>
        <v>6633660895.75</v>
      </c>
      <c r="I32">
        <f t="shared" si="16"/>
        <v>7288413337.431901</v>
      </c>
      <c r="J32">
        <f t="shared" si="16"/>
        <v>7943165779.113802</v>
      </c>
      <c r="K32">
        <f t="shared" si="16"/>
        <v>8597918220.795702</v>
      </c>
      <c r="L32">
        <f t="shared" si="16"/>
        <v>9252670662.477602</v>
      </c>
      <c r="M32" s="31">
        <f>VLOOKUP($B$1,'Multipliers and Adjustments'!$A$70:$I$86,TRUNC(COLUMN(M$2)/5)+2,FALSE)*SUMIFS('EPA Data'!$I:$I,'EPA Data'!$D:$D,'Country Selector'!$A$2,'EPA Data'!$J:$J,$B$1,'EPA Data'!$C:$C,M$2,'EPA Data'!$G:$G,"&gt;="&amp;$A32,'EPA Data'!$G:$G,"&lt;"&amp;$B32)*unit_conv</f>
        <v>9907423104.1595039</v>
      </c>
      <c r="N32">
        <f t="shared" si="17"/>
        <v>24191920551.471413</v>
      </c>
      <c r="O32">
        <f t="shared" si="17"/>
        <v>38476417998.783325</v>
      </c>
      <c r="P32">
        <f t="shared" si="17"/>
        <v>52760915446.095238</v>
      </c>
      <c r="Q32">
        <f t="shared" si="17"/>
        <v>67045412893.40715</v>
      </c>
      <c r="R32" s="31">
        <f>VLOOKUP($B$1,'Multipliers and Adjustments'!$A$70:$I$86,TRUNC(COLUMN(R$2)/5)+2,FALSE)*SUMIFS('EPA Data'!$I:$I,'EPA Data'!$D:$D,'Country Selector'!$A$2,'EPA Data'!$J:$J,$B$1,'EPA Data'!$C:$C,R$2,'EPA Data'!$G:$G,"&gt;="&amp;$A32,'EPA Data'!$G:$G,"&lt;"&amp;$B32)*unit_conv</f>
        <v>81329910340.719055</v>
      </c>
      <c r="S32">
        <f t="shared" si="18"/>
        <v>96340095096.267822</v>
      </c>
      <c r="T32">
        <f t="shared" si="18"/>
        <v>111350279851.81659</v>
      </c>
      <c r="U32">
        <f t="shared" si="18"/>
        <v>126360464607.36536</v>
      </c>
      <c r="V32">
        <f t="shared" si="18"/>
        <v>141370649362.91412</v>
      </c>
      <c r="W32" s="31">
        <f>VLOOKUP($B$1,'Multipliers and Adjustments'!$A$70:$I$86,TRUNC(COLUMN(W$2)/5)+2,FALSE)*SUMIFS('EPA Data'!$I:$I,'EPA Data'!$D:$D,'Country Selector'!$A$2,'EPA Data'!$J:$J,$B$1,'EPA Data'!$C:$C,W$2,'EPA Data'!$G:$G,"&gt;="&amp;$A32,'EPA Data'!$G:$G,"&lt;"&amp;$B32)*unit_conv</f>
        <v>156380834118.46289</v>
      </c>
      <c r="X32">
        <f t="shared" si="19"/>
        <v>149262268953.02515</v>
      </c>
      <c r="Y32">
        <f t="shared" si="19"/>
        <v>142143703787.5874</v>
      </c>
      <c r="Z32">
        <f t="shared" si="19"/>
        <v>135025138622.14967</v>
      </c>
      <c r="AA32">
        <f t="shared" si="19"/>
        <v>127906573456.71194</v>
      </c>
      <c r="AB32" s="31">
        <f>VLOOKUP($B$1,'Multipliers and Adjustments'!$A$70:$I$86,TRUNC(COLUMN(AB$2)/5)+2,FALSE)*SUMIFS('EPA Data'!$I:$I,'EPA Data'!$D:$D,'Country Selector'!$A$2,'EPA Data'!$J:$J,$B$1,'EPA Data'!$C:$C,AB$2,'EPA Data'!$G:$G,"&gt;="&amp;$A32,'EPA Data'!$G:$G,"&lt;"&amp;$B32)*unit_conv</f>
        <v>120788008291.27425</v>
      </c>
      <c r="AC32">
        <f t="shared" si="20"/>
        <v>106383757765.40482</v>
      </c>
      <c r="AD32">
        <f t="shared" si="20"/>
        <v>91979507239.535385</v>
      </c>
      <c r="AE32">
        <f t="shared" si="20"/>
        <v>77575256713.665955</v>
      </c>
      <c r="AF32">
        <f t="shared" si="20"/>
        <v>63171006187.796524</v>
      </c>
      <c r="AG32" s="31">
        <f>VLOOKUP($B$1,'Multipliers and Adjustments'!$A$70:$I$86,TRUNC(COLUMN(AG$2)/5)+2,FALSE)*SUMIFS('EPA Data'!$I:$I,'EPA Data'!$D:$D,'Country Selector'!$A$2,'EPA Data'!$J:$J,$B$1,'EPA Data'!$C:$C,AG$2,'EPA Data'!$G:$G,"&gt;="&amp;$A32,'EPA Data'!$G:$G,"&lt;"&amp;$B32)*unit_conv</f>
        <v>48766755661.927078</v>
      </c>
      <c r="AH32">
        <f t="shared" si="21"/>
        <v>46194333334.453323</v>
      </c>
      <c r="AI32">
        <f t="shared" si="21"/>
        <v>43621911006.979568</v>
      </c>
      <c r="AJ32">
        <f t="shared" si="21"/>
        <v>41049488679.505814</v>
      </c>
      <c r="AK32">
        <f t="shared" si="21"/>
        <v>38477066352.032059</v>
      </c>
      <c r="AL32" s="31">
        <f>VLOOKUP($B$1,'Multipliers and Adjustments'!$A$70:$I$86,TRUNC(COLUMN(AL$2)/5)+2,FALSE)*SUMIFS('EPA Data'!$I:$I,'EPA Data'!$D:$D,'Country Selector'!$A$2,'EPA Data'!$J:$J,$B$1,'EPA Data'!$C:$C,AL$2,'EPA Data'!$G:$G,"&gt;="&amp;$A32,'EPA Data'!$G:$G,"&lt;"&amp;$B32)*unit_conv</f>
        <v>35904644024.558289</v>
      </c>
    </row>
    <row r="33" spans="1:38" x14ac:dyDescent="0.45">
      <c r="A33" s="15">
        <f t="shared" si="14"/>
        <v>-10</v>
      </c>
      <c r="B33" s="16">
        <f t="shared" si="22"/>
        <v>0</v>
      </c>
      <c r="C33" s="31">
        <f>VLOOKUP($B$1,'Multipliers and Adjustments'!$A$70:$I$86,TRUNC(COLUMN(C$2)/5)+2,FALSE)*SUMIFS('EPA Data'!$I:$I,'EPA Data'!$D:$D,'Country Selector'!$A$2,'EPA Data'!$J:$J,$B$1,'EPA Data'!$C:$C,C$2,'EPA Data'!$G:$G,"&gt;="&amp;$A33,'EPA Data'!$G:$G,"&lt;"&amp;$B33)*unit_conv</f>
        <v>8692794032.3949776</v>
      </c>
      <c r="D33">
        <f t="shared" si="15"/>
        <v>8198832453.2286158</v>
      </c>
      <c r="E33">
        <f t="shared" si="15"/>
        <v>7704870874.062254</v>
      </c>
      <c r="F33">
        <f t="shared" si="15"/>
        <v>7210909294.8958921</v>
      </c>
      <c r="G33">
        <f t="shared" si="15"/>
        <v>6716947715.7295303</v>
      </c>
      <c r="H33" s="31">
        <f>VLOOKUP($B$1,'Multipliers and Adjustments'!$A$70:$I$86,TRUNC(COLUMN(H$2)/5)+2,FALSE)*SUMIFS('EPA Data'!$I:$I,'EPA Data'!$D:$D,'Country Selector'!$A$2,'EPA Data'!$J:$J,$B$1,'EPA Data'!$C:$C,H$2,'EPA Data'!$G:$G,"&gt;="&amp;$A33,'EPA Data'!$G:$G,"&lt;"&amp;$B33)*unit_conv</f>
        <v>6222986136.5631685</v>
      </c>
      <c r="I33">
        <f t="shared" si="16"/>
        <v>6697322460.8227844</v>
      </c>
      <c r="J33">
        <f t="shared" si="16"/>
        <v>7171658785.0824003</v>
      </c>
      <c r="K33">
        <f t="shared" si="16"/>
        <v>7645995109.3420162</v>
      </c>
      <c r="L33">
        <f t="shared" si="16"/>
        <v>8120331433.6016321</v>
      </c>
      <c r="M33" s="31">
        <f>VLOOKUP($B$1,'Multipliers and Adjustments'!$A$70:$I$86,TRUNC(COLUMN(M$2)/5)+2,FALSE)*SUMIFS('EPA Data'!$I:$I,'EPA Data'!$D:$D,'Country Selector'!$A$2,'EPA Data'!$J:$J,$B$1,'EPA Data'!$C:$C,M$2,'EPA Data'!$G:$G,"&gt;="&amp;$A33,'EPA Data'!$G:$G,"&lt;"&amp;$B33)*unit_conv</f>
        <v>8594667757.861248</v>
      </c>
      <c r="N33">
        <f t="shared" si="17"/>
        <v>20216106585.226898</v>
      </c>
      <c r="O33">
        <f t="shared" si="17"/>
        <v>31837545412.592552</v>
      </c>
      <c r="P33">
        <f t="shared" si="17"/>
        <v>43458984239.958206</v>
      </c>
      <c r="Q33">
        <f t="shared" si="17"/>
        <v>55080423067.32386</v>
      </c>
      <c r="R33" s="31">
        <f>VLOOKUP($B$1,'Multipliers and Adjustments'!$A$70:$I$86,TRUNC(COLUMN(R$2)/5)+2,FALSE)*SUMIFS('EPA Data'!$I:$I,'EPA Data'!$D:$D,'Country Selector'!$A$2,'EPA Data'!$J:$J,$B$1,'EPA Data'!$C:$C,R$2,'EPA Data'!$G:$G,"&gt;="&amp;$A33,'EPA Data'!$G:$G,"&lt;"&amp;$B33)*unit_conv</f>
        <v>66701861894.689507</v>
      </c>
      <c r="S33">
        <f t="shared" si="18"/>
        <v>65608350968.919701</v>
      </c>
      <c r="T33">
        <f t="shared" si="18"/>
        <v>64514840043.149895</v>
      </c>
      <c r="U33">
        <f t="shared" si="18"/>
        <v>63421329117.380089</v>
      </c>
      <c r="V33">
        <f t="shared" si="18"/>
        <v>62327818191.610283</v>
      </c>
      <c r="W33" s="31">
        <f>VLOOKUP($B$1,'Multipliers and Adjustments'!$A$70:$I$86,TRUNC(COLUMN(W$2)/5)+2,FALSE)*SUMIFS('EPA Data'!$I:$I,'EPA Data'!$D:$D,'Country Selector'!$A$2,'EPA Data'!$J:$J,$B$1,'EPA Data'!$C:$C,W$2,'EPA Data'!$G:$G,"&gt;="&amp;$A33,'EPA Data'!$G:$G,"&lt;"&amp;$B33)*unit_conv</f>
        <v>61234307265.840469</v>
      </c>
      <c r="X33">
        <f t="shared" si="19"/>
        <v>56673442704.603073</v>
      </c>
      <c r="Y33">
        <f t="shared" si="19"/>
        <v>52112578143.365677</v>
      </c>
      <c r="Z33">
        <f t="shared" si="19"/>
        <v>47551713582.128281</v>
      </c>
      <c r="AA33">
        <f t="shared" si="19"/>
        <v>42990849020.890884</v>
      </c>
      <c r="AB33" s="31">
        <f>VLOOKUP($B$1,'Multipliers and Adjustments'!$A$70:$I$86,TRUNC(COLUMN(AB$2)/5)+2,FALSE)*SUMIFS('EPA Data'!$I:$I,'EPA Data'!$D:$D,'Country Selector'!$A$2,'EPA Data'!$J:$J,$B$1,'EPA Data'!$C:$C,AB$2,'EPA Data'!$G:$G,"&gt;="&amp;$A33,'EPA Data'!$G:$G,"&lt;"&amp;$B33)*unit_conv</f>
        <v>38429984459.653473</v>
      </c>
      <c r="AC33">
        <f t="shared" si="20"/>
        <v>38056329926.475861</v>
      </c>
      <c r="AD33">
        <f t="shared" si="20"/>
        <v>37682675393.298248</v>
      </c>
      <c r="AE33">
        <f t="shared" si="20"/>
        <v>37309020860.120636</v>
      </c>
      <c r="AF33">
        <f t="shared" si="20"/>
        <v>36935366326.943024</v>
      </c>
      <c r="AG33" s="31">
        <f>VLOOKUP($B$1,'Multipliers and Adjustments'!$A$70:$I$86,TRUNC(COLUMN(AG$2)/5)+2,FALSE)*SUMIFS('EPA Data'!$I:$I,'EPA Data'!$D:$D,'Country Selector'!$A$2,'EPA Data'!$J:$J,$B$1,'EPA Data'!$C:$C,AG$2,'EPA Data'!$G:$G,"&gt;="&amp;$A33,'EPA Data'!$G:$G,"&lt;"&amp;$B33)*unit_conv</f>
        <v>36561711793.765427</v>
      </c>
      <c r="AH33">
        <f t="shared" si="21"/>
        <v>33688862609.677006</v>
      </c>
      <c r="AI33">
        <f t="shared" si="21"/>
        <v>30816013425.588585</v>
      </c>
      <c r="AJ33">
        <f t="shared" si="21"/>
        <v>27943164241.500164</v>
      </c>
      <c r="AK33">
        <f t="shared" si="21"/>
        <v>25070315057.411743</v>
      </c>
      <c r="AL33" s="31">
        <f>VLOOKUP($B$1,'Multipliers and Adjustments'!$A$70:$I$86,TRUNC(COLUMN(AL$2)/5)+2,FALSE)*SUMIFS('EPA Data'!$I:$I,'EPA Data'!$D:$D,'Country Selector'!$A$2,'EPA Data'!$J:$J,$B$1,'EPA Data'!$C:$C,AL$2,'EPA Data'!$G:$G,"&gt;="&amp;$A33,'EPA Data'!$G:$G,"&lt;"&amp;$B33)*unit_conv</f>
        <v>22197465873.32333</v>
      </c>
    </row>
    <row r="34" spans="1:38" x14ac:dyDescent="0.45">
      <c r="A34" s="17">
        <f t="shared" si="14"/>
        <v>0</v>
      </c>
      <c r="B34" s="18">
        <f>A34</f>
        <v>0</v>
      </c>
      <c r="C34" s="37">
        <f>VLOOKUP($B$1,'Multipliers and Adjustments'!$A$70:$I$86,TRUNC(COLUMN(C$2)/5)+2,FALSE)*SUMIFS('EPA Data'!$I:$I,'EPA Data'!$D:$D,'Country Selector'!$A$2,'EPA Data'!$J:$J,$B$1,'EPA Data'!$C:$C,C$2,'EPA Data'!$G:$G,$A34)*unit_conv</f>
        <v>8730908744.0370884</v>
      </c>
      <c r="D34">
        <f t="shared" ref="D34:G49" si="23">C34+($H34-$C34)/5</f>
        <v>8537143774.3305731</v>
      </c>
      <c r="E34">
        <f t="shared" si="23"/>
        <v>8343378804.6240578</v>
      </c>
      <c r="F34">
        <f t="shared" si="23"/>
        <v>8149613834.9175425</v>
      </c>
      <c r="G34">
        <f t="shared" si="23"/>
        <v>7955848865.2110271</v>
      </c>
      <c r="H34" s="37">
        <f>VLOOKUP($B$1,'Multipliers and Adjustments'!$A$70:$I$86,TRUNC(COLUMN(H$2)/5)+2,FALSE)*SUMIFS('EPA Data'!$I:$I,'EPA Data'!$D:$D,'Country Selector'!$A$2,'EPA Data'!$J:$J,$B$1,'EPA Data'!$C:$C,H$2,'EPA Data'!$G:$G,$A34)*unit_conv</f>
        <v>7762083895.5045137</v>
      </c>
      <c r="I34">
        <f t="shared" si="16"/>
        <v>7444511201.2326956</v>
      </c>
      <c r="J34">
        <f t="shared" si="16"/>
        <v>7126938506.9608774</v>
      </c>
      <c r="K34">
        <f t="shared" si="16"/>
        <v>6809365812.6890593</v>
      </c>
      <c r="L34">
        <f t="shared" si="16"/>
        <v>6491793118.4172411</v>
      </c>
      <c r="M34" s="37">
        <f>VLOOKUP($B$1,'Multipliers and Adjustments'!$A$70:$I$86,TRUNC(COLUMN(M$2)/5)+2,FALSE)*SUMIFS('EPA Data'!$I:$I,'EPA Data'!$D:$D,'Country Selector'!$A$2,'EPA Data'!$J:$J,$B$1,'EPA Data'!$C:$C,M$2,'EPA Data'!$G:$G,$A34)*unit_conv</f>
        <v>6174220424.1454248</v>
      </c>
      <c r="N34">
        <f t="shared" si="17"/>
        <v>6456992223.8588037</v>
      </c>
      <c r="O34">
        <f t="shared" si="17"/>
        <v>6739764023.5721827</v>
      </c>
      <c r="P34">
        <f t="shared" si="17"/>
        <v>7022535823.2855616</v>
      </c>
      <c r="Q34">
        <f t="shared" si="17"/>
        <v>7305307622.9989405</v>
      </c>
      <c r="R34" s="37">
        <f>VLOOKUP($B$1,'Multipliers and Adjustments'!$A$70:$I$86,TRUNC(COLUMN(R$2)/5)+2,FALSE)*SUMIFS('EPA Data'!$I:$I,'EPA Data'!$D:$D,'Country Selector'!$A$2,'EPA Data'!$J:$J,$B$1,'EPA Data'!$C:$C,R$2,'EPA Data'!$G:$G,$A34)*unit_conv</f>
        <v>7588079422.7123213</v>
      </c>
      <c r="S34">
        <f t="shared" si="18"/>
        <v>7926426853.9845772</v>
      </c>
      <c r="T34">
        <f t="shared" si="18"/>
        <v>8264774285.2568331</v>
      </c>
      <c r="U34">
        <f t="shared" si="18"/>
        <v>8603121716.529089</v>
      </c>
      <c r="V34">
        <f t="shared" si="18"/>
        <v>8941469147.8013458</v>
      </c>
      <c r="W34" s="37">
        <f>VLOOKUP($B$1,'Multipliers and Adjustments'!$A$70:$I$86,TRUNC(COLUMN(W$2)/5)+2,FALSE)*SUMIFS('EPA Data'!$I:$I,'EPA Data'!$D:$D,'Country Selector'!$A$2,'EPA Data'!$J:$J,$B$1,'EPA Data'!$C:$C,W$2,'EPA Data'!$G:$G,$A34)*unit_conv</f>
        <v>9279816579.0736008</v>
      </c>
      <c r="X34">
        <f t="shared" si="19"/>
        <v>9169477524.235796</v>
      </c>
      <c r="Y34">
        <f t="shared" si="19"/>
        <v>9059138469.3979912</v>
      </c>
      <c r="Z34">
        <f t="shared" si="19"/>
        <v>8948799414.5601864</v>
      </c>
      <c r="AA34">
        <f t="shared" si="19"/>
        <v>8838460359.7223816</v>
      </c>
      <c r="AB34" s="37">
        <f>VLOOKUP($B$1,'Multipliers and Adjustments'!$A$70:$I$86,TRUNC(COLUMN(AB$2)/5)+2,FALSE)*SUMIFS('EPA Data'!$I:$I,'EPA Data'!$D:$D,'Country Selector'!$A$2,'EPA Data'!$J:$J,$B$1,'EPA Data'!$C:$C,AB$2,'EPA Data'!$G:$G,$A34)*unit_conv</f>
        <v>8728121304.8845787</v>
      </c>
      <c r="AC34">
        <f t="shared" si="20"/>
        <v>10598027175.292393</v>
      </c>
      <c r="AD34">
        <f t="shared" si="20"/>
        <v>12467933045.700207</v>
      </c>
      <c r="AE34">
        <f t="shared" si="20"/>
        <v>14337838916.108021</v>
      </c>
      <c r="AF34">
        <f t="shared" si="20"/>
        <v>16207744786.515835</v>
      </c>
      <c r="AG34" s="37">
        <f>VLOOKUP($B$1,'Multipliers and Adjustments'!$A$70:$I$86,TRUNC(COLUMN(AG$2)/5)+2,FALSE)*SUMIFS('EPA Data'!$I:$I,'EPA Data'!$D:$D,'Country Selector'!$A$2,'EPA Data'!$J:$J,$B$1,'EPA Data'!$C:$C,AG$2,'EPA Data'!$G:$G,$A34)*unit_conv</f>
        <v>18077650656.923653</v>
      </c>
      <c r="AH34">
        <f t="shared" si="21"/>
        <v>15947700984.776024</v>
      </c>
      <c r="AI34">
        <f t="shared" si="21"/>
        <v>13817751312.628395</v>
      </c>
      <c r="AJ34">
        <f t="shared" si="21"/>
        <v>11687801640.480766</v>
      </c>
      <c r="AK34">
        <f t="shared" si="21"/>
        <v>9557851968.3331375</v>
      </c>
      <c r="AL34" s="37">
        <f>VLOOKUP($B$1,'Multipliers and Adjustments'!$A$70:$I$86,TRUNC(COLUMN(AL$2)/5)+2,FALSE)*SUMIFS('EPA Data'!$I:$I,'EPA Data'!$D:$D,'Country Selector'!$A$2,'EPA Data'!$J:$J,$B$1,'EPA Data'!$C:$C,AL$2,'EPA Data'!$G:$G,$A34)*unit_conv</f>
        <v>7427902296.1855049</v>
      </c>
    </row>
    <row r="35" spans="1:38" x14ac:dyDescent="0.45">
      <c r="A35" s="19">
        <v>0.1</v>
      </c>
      <c r="B35" s="20">
        <f>A35+9.9</f>
        <v>10</v>
      </c>
      <c r="C35" s="31">
        <f>VLOOKUP($B$1,'Multipliers and Adjustments'!$A$70:$I$86,TRUNC(COLUMN(C$2)/5)+2,FALSE)*SUMIFS('EPA Data'!$I:$I,'EPA Data'!$D:$D,'Country Selector'!$A$2,'EPA Data'!$J:$J,$B$1,'EPA Data'!$C:$C,C$2,'EPA Data'!$G:$G,"&gt;="&amp;$A35,'EPA Data'!$G:$G,"&lt;"&amp;$B35)*unit_conv</f>
        <v>1728754072331.3547</v>
      </c>
      <c r="D35">
        <f t="shared" si="23"/>
        <v>1735802793285.8064</v>
      </c>
      <c r="E35">
        <f t="shared" si="23"/>
        <v>1742851514240.2581</v>
      </c>
      <c r="F35">
        <f t="shared" si="23"/>
        <v>1749900235194.7097</v>
      </c>
      <c r="G35">
        <f t="shared" si="23"/>
        <v>1756948956149.1614</v>
      </c>
      <c r="H35" s="31">
        <f>VLOOKUP($B$1,'Multipliers and Adjustments'!$A$70:$I$86,TRUNC(COLUMN(H$2)/5)+2,FALSE)*SUMIFS('EPA Data'!$I:$I,'EPA Data'!$D:$D,'Country Selector'!$A$2,'EPA Data'!$J:$J,$B$1,'EPA Data'!$C:$C,H$2,'EPA Data'!$G:$G,"&gt;="&amp;$A35,'EPA Data'!$G:$G,"&lt;"&amp;$B35)*unit_conv</f>
        <v>1763997677103.6128</v>
      </c>
      <c r="I35">
        <f t="shared" si="16"/>
        <v>1806784456460.2676</v>
      </c>
      <c r="J35">
        <f t="shared" si="16"/>
        <v>1849571235816.9224</v>
      </c>
      <c r="K35">
        <f t="shared" si="16"/>
        <v>1892358015173.5771</v>
      </c>
      <c r="L35">
        <f t="shared" si="16"/>
        <v>1935144794530.2319</v>
      </c>
      <c r="M35" s="31">
        <f>VLOOKUP($B$1,'Multipliers and Adjustments'!$A$70:$I$86,TRUNC(COLUMN(M$2)/5)+2,FALSE)*SUMIFS('EPA Data'!$I:$I,'EPA Data'!$D:$D,'Country Selector'!$A$2,'EPA Data'!$J:$J,$B$1,'EPA Data'!$C:$C,M$2,'EPA Data'!$G:$G,"&gt;="&amp;$A35,'EPA Data'!$G:$G,"&lt;"&amp;$B35)*unit_conv</f>
        <v>1977931573886.8867</v>
      </c>
      <c r="N35">
        <f t="shared" si="17"/>
        <v>2032926894781.6421</v>
      </c>
      <c r="O35">
        <f t="shared" si="17"/>
        <v>2087922215676.3975</v>
      </c>
      <c r="P35">
        <f t="shared" si="17"/>
        <v>2142917536571.1528</v>
      </c>
      <c r="Q35">
        <f t="shared" si="17"/>
        <v>2197912857465.9082</v>
      </c>
      <c r="R35" s="31">
        <f>VLOOKUP($B$1,'Multipliers and Adjustments'!$A$70:$I$86,TRUNC(COLUMN(R$2)/5)+2,FALSE)*SUMIFS('EPA Data'!$I:$I,'EPA Data'!$D:$D,'Country Selector'!$A$2,'EPA Data'!$J:$J,$B$1,'EPA Data'!$C:$C,R$2,'EPA Data'!$G:$G,"&gt;="&amp;$A35,'EPA Data'!$G:$G,"&lt;"&amp;$B35)*unit_conv</f>
        <v>2252908178360.6636</v>
      </c>
      <c r="S35">
        <f t="shared" si="18"/>
        <v>2420927910228.2563</v>
      </c>
      <c r="T35">
        <f t="shared" si="18"/>
        <v>2588947642095.8491</v>
      </c>
      <c r="U35">
        <f t="shared" si="18"/>
        <v>2756967373963.4419</v>
      </c>
      <c r="V35">
        <f t="shared" si="18"/>
        <v>2924987105831.0347</v>
      </c>
      <c r="W35" s="31">
        <f>VLOOKUP($B$1,'Multipliers and Adjustments'!$A$70:$I$86,TRUNC(COLUMN(W$2)/5)+2,FALSE)*SUMIFS('EPA Data'!$I:$I,'EPA Data'!$D:$D,'Country Selector'!$A$2,'EPA Data'!$J:$J,$B$1,'EPA Data'!$C:$C,W$2,'EPA Data'!$G:$G,"&gt;="&amp;$A35,'EPA Data'!$G:$G,"&lt;"&amp;$B35)*unit_conv</f>
        <v>3093006837698.6284</v>
      </c>
      <c r="X35">
        <f t="shared" si="19"/>
        <v>3154769303732.0835</v>
      </c>
      <c r="Y35">
        <f t="shared" si="19"/>
        <v>3216531769765.5386</v>
      </c>
      <c r="Z35">
        <f t="shared" si="19"/>
        <v>3278294235798.9937</v>
      </c>
      <c r="AA35">
        <f t="shared" si="19"/>
        <v>3340056701832.4487</v>
      </c>
      <c r="AB35" s="31">
        <f>VLOOKUP($B$1,'Multipliers and Adjustments'!$A$70:$I$86,TRUNC(COLUMN(AB$2)/5)+2,FALSE)*SUMIFS('EPA Data'!$I:$I,'EPA Data'!$D:$D,'Country Selector'!$A$2,'EPA Data'!$J:$J,$B$1,'EPA Data'!$C:$C,AB$2,'EPA Data'!$G:$G,"&gt;="&amp;$A35,'EPA Data'!$G:$G,"&lt;"&amp;$B35)*unit_conv</f>
        <v>3401819167865.9038</v>
      </c>
      <c r="AC35">
        <f t="shared" si="20"/>
        <v>3399491703519.5957</v>
      </c>
      <c r="AD35">
        <f t="shared" si="20"/>
        <v>3397164239173.2876</v>
      </c>
      <c r="AE35">
        <f t="shared" si="20"/>
        <v>3394836774826.9795</v>
      </c>
      <c r="AF35">
        <f t="shared" si="20"/>
        <v>3392509310480.6714</v>
      </c>
      <c r="AG35" s="31">
        <f>VLOOKUP($B$1,'Multipliers and Adjustments'!$A$70:$I$86,TRUNC(COLUMN(AG$2)/5)+2,FALSE)*SUMIFS('EPA Data'!$I:$I,'EPA Data'!$D:$D,'Country Selector'!$A$2,'EPA Data'!$J:$J,$B$1,'EPA Data'!$C:$C,AG$2,'EPA Data'!$G:$G,"&gt;="&amp;$A35,'EPA Data'!$G:$G,"&lt;"&amp;$B35)*unit_conv</f>
        <v>3390181846134.3628</v>
      </c>
      <c r="AH35">
        <f t="shared" si="21"/>
        <v>3399360392217.0566</v>
      </c>
      <c r="AI35">
        <f t="shared" si="21"/>
        <v>3408538938299.7505</v>
      </c>
      <c r="AJ35">
        <f t="shared" si="21"/>
        <v>3417717484382.4443</v>
      </c>
      <c r="AK35">
        <f t="shared" si="21"/>
        <v>3426896030465.1382</v>
      </c>
      <c r="AL35" s="31">
        <f>VLOOKUP($B$1,'Multipliers and Adjustments'!$A$70:$I$86,TRUNC(COLUMN(AL$2)/5)+2,FALSE)*SUMIFS('EPA Data'!$I:$I,'EPA Data'!$D:$D,'Country Selector'!$A$2,'EPA Data'!$J:$J,$B$1,'EPA Data'!$C:$C,AL$2,'EPA Data'!$G:$G,"&gt;="&amp;$A35,'EPA Data'!$G:$G,"&lt;"&amp;$B35)*unit_conv</f>
        <v>3436074576547.8325</v>
      </c>
    </row>
    <row r="36" spans="1:38" x14ac:dyDescent="0.45">
      <c r="A36" s="15">
        <f t="shared" si="14"/>
        <v>10</v>
      </c>
      <c r="B36" s="16">
        <f t="shared" si="22"/>
        <v>20</v>
      </c>
      <c r="C36" s="31">
        <f>VLOOKUP($B$1,'Multipliers and Adjustments'!$A$70:$I$86,TRUNC(COLUMN(C$2)/5)+2,FALSE)*SUMIFS('EPA Data'!$I:$I,'EPA Data'!$D:$D,'Country Selector'!$A$2,'EPA Data'!$J:$J,$B$1,'EPA Data'!$C:$C,C$2,'EPA Data'!$G:$G,"&gt;="&amp;$A36,'EPA Data'!$G:$G,"&lt;"&amp;$B36)*unit_conv</f>
        <v>652984092177.35669</v>
      </c>
      <c r="D36">
        <f t="shared" si="23"/>
        <v>710704442184.4176</v>
      </c>
      <c r="E36">
        <f t="shared" si="23"/>
        <v>768424792191.47852</v>
      </c>
      <c r="F36">
        <f t="shared" si="23"/>
        <v>826145142198.53943</v>
      </c>
      <c r="G36">
        <f t="shared" si="23"/>
        <v>883865492205.60034</v>
      </c>
      <c r="H36" s="31">
        <f>VLOOKUP($B$1,'Multipliers and Adjustments'!$A$70:$I$86,TRUNC(COLUMN(H$2)/5)+2,FALSE)*SUMIFS('EPA Data'!$I:$I,'EPA Data'!$D:$D,'Country Selector'!$A$2,'EPA Data'!$J:$J,$B$1,'EPA Data'!$C:$C,H$2,'EPA Data'!$G:$G,"&gt;="&amp;$A36,'EPA Data'!$G:$G,"&lt;"&amp;$B36)*unit_conv</f>
        <v>941585842212.6615</v>
      </c>
      <c r="I36">
        <f t="shared" ref="I36:L51" si="24">H36+($M36-$H36)/5</f>
        <v>989484521188.07397</v>
      </c>
      <c r="J36">
        <f t="shared" si="24"/>
        <v>1037383200163.4865</v>
      </c>
      <c r="K36">
        <f t="shared" si="24"/>
        <v>1085281879138.8989</v>
      </c>
      <c r="L36">
        <f t="shared" si="24"/>
        <v>1133180558114.3113</v>
      </c>
      <c r="M36" s="31">
        <f>VLOOKUP($B$1,'Multipliers and Adjustments'!$A$70:$I$86,TRUNC(COLUMN(M$2)/5)+2,FALSE)*SUMIFS('EPA Data'!$I:$I,'EPA Data'!$D:$D,'Country Selector'!$A$2,'EPA Data'!$J:$J,$B$1,'EPA Data'!$C:$C,M$2,'EPA Data'!$G:$G,"&gt;="&amp;$A36,'EPA Data'!$G:$G,"&lt;"&amp;$B36)*unit_conv</f>
        <v>1181079237089.7236</v>
      </c>
      <c r="N36">
        <f t="shared" ref="N36:Q51" si="25">M36+($R36-$M36)/5</f>
        <v>1302684128316.1174</v>
      </c>
      <c r="O36">
        <f t="shared" si="25"/>
        <v>1424289019542.5112</v>
      </c>
      <c r="P36">
        <f t="shared" si="25"/>
        <v>1545893910768.905</v>
      </c>
      <c r="Q36">
        <f t="shared" si="25"/>
        <v>1667498801995.2988</v>
      </c>
      <c r="R36" s="31">
        <f>VLOOKUP($B$1,'Multipliers and Adjustments'!$A$70:$I$86,TRUNC(COLUMN(R$2)/5)+2,FALSE)*SUMIFS('EPA Data'!$I:$I,'EPA Data'!$D:$D,'Country Selector'!$A$2,'EPA Data'!$J:$J,$B$1,'EPA Data'!$C:$C,R$2,'EPA Data'!$G:$G,"&gt;="&amp;$A36,'EPA Data'!$G:$G,"&lt;"&amp;$B36)*unit_conv</f>
        <v>1789103693221.6931</v>
      </c>
      <c r="S36">
        <f t="shared" ref="S36:V51" si="26">R36+($W36-$R36)/5</f>
        <v>1904686496273.6118</v>
      </c>
      <c r="T36">
        <f t="shared" si="26"/>
        <v>2020269299325.5305</v>
      </c>
      <c r="U36">
        <f t="shared" si="26"/>
        <v>2135852102377.4492</v>
      </c>
      <c r="V36">
        <f t="shared" si="26"/>
        <v>2251434905429.3677</v>
      </c>
      <c r="W36" s="31">
        <f>VLOOKUP($B$1,'Multipliers and Adjustments'!$A$70:$I$86,TRUNC(COLUMN(W$2)/5)+2,FALSE)*SUMIFS('EPA Data'!$I:$I,'EPA Data'!$D:$D,'Country Selector'!$A$2,'EPA Data'!$J:$J,$B$1,'EPA Data'!$C:$C,W$2,'EPA Data'!$G:$G,"&gt;="&amp;$A36,'EPA Data'!$G:$G,"&lt;"&amp;$B36)*unit_conv</f>
        <v>2367017708481.2861</v>
      </c>
      <c r="X36">
        <f t="shared" ref="X36:AA51" si="27">W36+($AB36-$W36)/5</f>
        <v>2395936259194.7397</v>
      </c>
      <c r="Y36">
        <f t="shared" si="27"/>
        <v>2424854809908.1934</v>
      </c>
      <c r="Z36">
        <f t="shared" si="27"/>
        <v>2453773360621.647</v>
      </c>
      <c r="AA36">
        <f t="shared" si="27"/>
        <v>2482691911335.1006</v>
      </c>
      <c r="AB36" s="31">
        <f>VLOOKUP($B$1,'Multipliers and Adjustments'!$A$70:$I$86,TRUNC(COLUMN(AB$2)/5)+2,FALSE)*SUMIFS('EPA Data'!$I:$I,'EPA Data'!$D:$D,'Country Selector'!$A$2,'EPA Data'!$J:$J,$B$1,'EPA Data'!$C:$C,AB$2,'EPA Data'!$G:$G,"&gt;="&amp;$A36,'EPA Data'!$G:$G,"&lt;"&amp;$B36)*unit_conv</f>
        <v>2511610462048.5537</v>
      </c>
      <c r="AC36">
        <f t="shared" ref="AC36:AF51" si="28">AB36+($AG36-$AB36)/5</f>
        <v>2543105848799.9224</v>
      </c>
      <c r="AD36">
        <f t="shared" si="28"/>
        <v>2574601235551.291</v>
      </c>
      <c r="AE36">
        <f t="shared" si="28"/>
        <v>2606096622302.6597</v>
      </c>
      <c r="AF36">
        <f t="shared" si="28"/>
        <v>2637592009054.0283</v>
      </c>
      <c r="AG36" s="31">
        <f>VLOOKUP($B$1,'Multipliers and Adjustments'!$A$70:$I$86,TRUNC(COLUMN(AG$2)/5)+2,FALSE)*SUMIFS('EPA Data'!$I:$I,'EPA Data'!$D:$D,'Country Selector'!$A$2,'EPA Data'!$J:$J,$B$1,'EPA Data'!$C:$C,AG$2,'EPA Data'!$G:$G,"&gt;="&amp;$A36,'EPA Data'!$G:$G,"&lt;"&amp;$B36)*unit_conv</f>
        <v>2669087395805.397</v>
      </c>
      <c r="AH36">
        <f t="shared" ref="AH36:AK51" si="29">AG36+($AL36-$AG36)/5</f>
        <v>2679875525302.4829</v>
      </c>
      <c r="AI36">
        <f t="shared" si="29"/>
        <v>2690663654799.5688</v>
      </c>
      <c r="AJ36">
        <f t="shared" si="29"/>
        <v>2701451784296.6548</v>
      </c>
      <c r="AK36">
        <f t="shared" si="29"/>
        <v>2712239913793.7407</v>
      </c>
      <c r="AL36" s="31">
        <f>VLOOKUP($B$1,'Multipliers and Adjustments'!$A$70:$I$86,TRUNC(COLUMN(AL$2)/5)+2,FALSE)*SUMIFS('EPA Data'!$I:$I,'EPA Data'!$D:$D,'Country Selector'!$A$2,'EPA Data'!$J:$J,$B$1,'EPA Data'!$C:$C,AL$2,'EPA Data'!$G:$G,"&gt;="&amp;$A36,'EPA Data'!$G:$G,"&lt;"&amp;$B36)*unit_conv</f>
        <v>2723028043290.8271</v>
      </c>
    </row>
    <row r="37" spans="1:38" x14ac:dyDescent="0.45">
      <c r="A37" s="15">
        <f t="shared" si="14"/>
        <v>20</v>
      </c>
      <c r="B37" s="16">
        <f t="shared" si="22"/>
        <v>30</v>
      </c>
      <c r="C37" s="31">
        <f>VLOOKUP($B$1,'Multipliers and Adjustments'!$A$70:$I$86,TRUNC(COLUMN(C$2)/5)+2,FALSE)*SUMIFS('EPA Data'!$I:$I,'EPA Data'!$D:$D,'Country Selector'!$A$2,'EPA Data'!$J:$J,$B$1,'EPA Data'!$C:$C,C$2,'EPA Data'!$G:$G,"&gt;="&amp;$A37,'EPA Data'!$G:$G,"&lt;"&amp;$B37)*unit_conv</f>
        <v>216376734590.15793</v>
      </c>
      <c r="D37">
        <f t="shared" si="23"/>
        <v>225892341872.44443</v>
      </c>
      <c r="E37">
        <f t="shared" si="23"/>
        <v>235407949154.73093</v>
      </c>
      <c r="F37">
        <f t="shared" si="23"/>
        <v>244923556437.01743</v>
      </c>
      <c r="G37">
        <f t="shared" si="23"/>
        <v>254439163719.30392</v>
      </c>
      <c r="H37" s="31">
        <f>VLOOKUP($B$1,'Multipliers and Adjustments'!$A$70:$I$86,TRUNC(COLUMN(H$2)/5)+2,FALSE)*SUMIFS('EPA Data'!$I:$I,'EPA Data'!$D:$D,'Country Selector'!$A$2,'EPA Data'!$J:$J,$B$1,'EPA Data'!$C:$C,H$2,'EPA Data'!$G:$G,"&gt;="&amp;$A37,'EPA Data'!$G:$G,"&lt;"&amp;$B37)*unit_conv</f>
        <v>263954771001.59036</v>
      </c>
      <c r="I37">
        <f t="shared" si="24"/>
        <v>280755373363.26666</v>
      </c>
      <c r="J37">
        <f t="shared" si="24"/>
        <v>297555975724.94299</v>
      </c>
      <c r="K37">
        <f t="shared" si="24"/>
        <v>314356578086.61932</v>
      </c>
      <c r="L37">
        <f t="shared" si="24"/>
        <v>331157180448.29565</v>
      </c>
      <c r="M37" s="31">
        <f>VLOOKUP($B$1,'Multipliers and Adjustments'!$A$70:$I$86,TRUNC(COLUMN(M$2)/5)+2,FALSE)*SUMIFS('EPA Data'!$I:$I,'EPA Data'!$D:$D,'Country Selector'!$A$2,'EPA Data'!$J:$J,$B$1,'EPA Data'!$C:$C,M$2,'EPA Data'!$G:$G,"&gt;="&amp;$A37,'EPA Data'!$G:$G,"&lt;"&amp;$B37)*unit_conv</f>
        <v>347957782809.97192</v>
      </c>
      <c r="N37">
        <f t="shared" si="25"/>
        <v>375461315285.88019</v>
      </c>
      <c r="O37">
        <f t="shared" si="25"/>
        <v>402964847761.78845</v>
      </c>
      <c r="P37">
        <f t="shared" si="25"/>
        <v>430468380237.69672</v>
      </c>
      <c r="Q37">
        <f t="shared" si="25"/>
        <v>457971912713.60498</v>
      </c>
      <c r="R37" s="31">
        <f>VLOOKUP($B$1,'Multipliers and Adjustments'!$A$70:$I$86,TRUNC(COLUMN(R$2)/5)+2,FALSE)*SUMIFS('EPA Data'!$I:$I,'EPA Data'!$D:$D,'Country Selector'!$A$2,'EPA Data'!$J:$J,$B$1,'EPA Data'!$C:$C,R$2,'EPA Data'!$G:$G,"&gt;="&amp;$A37,'EPA Data'!$G:$G,"&lt;"&amp;$B37)*unit_conv</f>
        <v>485475445189.51337</v>
      </c>
      <c r="S37">
        <f t="shared" si="26"/>
        <v>501442365885.71228</v>
      </c>
      <c r="T37">
        <f t="shared" si="26"/>
        <v>517409286581.91119</v>
      </c>
      <c r="U37">
        <f t="shared" si="26"/>
        <v>533376207278.11011</v>
      </c>
      <c r="V37">
        <f t="shared" si="26"/>
        <v>549343127974.30902</v>
      </c>
      <c r="W37" s="31">
        <f>VLOOKUP($B$1,'Multipliers and Adjustments'!$A$70:$I$86,TRUNC(COLUMN(W$2)/5)+2,FALSE)*SUMIFS('EPA Data'!$I:$I,'EPA Data'!$D:$D,'Country Selector'!$A$2,'EPA Data'!$J:$J,$B$1,'EPA Data'!$C:$C,W$2,'EPA Data'!$G:$G,"&gt;="&amp;$A37,'EPA Data'!$G:$G,"&lt;"&amp;$B37)*unit_conv</f>
        <v>565310048670.50793</v>
      </c>
      <c r="X37">
        <f t="shared" si="27"/>
        <v>563939991063.90405</v>
      </c>
      <c r="Y37">
        <f t="shared" si="27"/>
        <v>562569933457.30017</v>
      </c>
      <c r="Z37">
        <f t="shared" si="27"/>
        <v>561199875850.69629</v>
      </c>
      <c r="AA37">
        <f t="shared" si="27"/>
        <v>559829818244.09241</v>
      </c>
      <c r="AB37" s="31">
        <f>VLOOKUP($B$1,'Multipliers and Adjustments'!$A$70:$I$86,TRUNC(COLUMN(AB$2)/5)+2,FALSE)*SUMIFS('EPA Data'!$I:$I,'EPA Data'!$D:$D,'Country Selector'!$A$2,'EPA Data'!$J:$J,$B$1,'EPA Data'!$C:$C,AB$2,'EPA Data'!$G:$G,"&gt;="&amp;$A37,'EPA Data'!$G:$G,"&lt;"&amp;$B37)*unit_conv</f>
        <v>558459760637.48828</v>
      </c>
      <c r="AC37">
        <f t="shared" si="28"/>
        <v>562789489012.67725</v>
      </c>
      <c r="AD37">
        <f t="shared" si="28"/>
        <v>567119217387.86621</v>
      </c>
      <c r="AE37">
        <f t="shared" si="28"/>
        <v>571448945763.05518</v>
      </c>
      <c r="AF37">
        <f t="shared" si="28"/>
        <v>575778674138.24414</v>
      </c>
      <c r="AG37" s="31">
        <f>VLOOKUP($B$1,'Multipliers and Adjustments'!$A$70:$I$86,TRUNC(COLUMN(AG$2)/5)+2,FALSE)*SUMIFS('EPA Data'!$I:$I,'EPA Data'!$D:$D,'Country Selector'!$A$2,'EPA Data'!$J:$J,$B$1,'EPA Data'!$C:$C,AG$2,'EPA Data'!$G:$G,"&gt;="&amp;$A37,'EPA Data'!$G:$G,"&lt;"&amp;$B37)*unit_conv</f>
        <v>580108402513.43335</v>
      </c>
      <c r="AH37">
        <f t="shared" si="29"/>
        <v>590366957490.68176</v>
      </c>
      <c r="AI37">
        <f t="shared" si="29"/>
        <v>600625512467.93018</v>
      </c>
      <c r="AJ37">
        <f t="shared" si="29"/>
        <v>610884067445.17859</v>
      </c>
      <c r="AK37">
        <f t="shared" si="29"/>
        <v>621142622422.427</v>
      </c>
      <c r="AL37" s="31">
        <f>VLOOKUP($B$1,'Multipliers and Adjustments'!$A$70:$I$86,TRUNC(COLUMN(AL$2)/5)+2,FALSE)*SUMIFS('EPA Data'!$I:$I,'EPA Data'!$D:$D,'Country Selector'!$A$2,'EPA Data'!$J:$J,$B$1,'EPA Data'!$C:$C,AL$2,'EPA Data'!$G:$G,"&gt;="&amp;$A37,'EPA Data'!$G:$G,"&lt;"&amp;$B37)*unit_conv</f>
        <v>631401177399.67566</v>
      </c>
    </row>
    <row r="38" spans="1:38" x14ac:dyDescent="0.45">
      <c r="A38" s="15">
        <f t="shared" si="14"/>
        <v>30</v>
      </c>
      <c r="B38" s="16">
        <f t="shared" si="22"/>
        <v>40</v>
      </c>
      <c r="C38" s="31">
        <f>VLOOKUP($B$1,'Multipliers and Adjustments'!$A$70:$I$86,TRUNC(COLUMN(C$2)/5)+2,FALSE)*SUMIFS('EPA Data'!$I:$I,'EPA Data'!$D:$D,'Country Selector'!$A$2,'EPA Data'!$J:$J,$B$1,'EPA Data'!$C:$C,C$2,'EPA Data'!$G:$G,"&gt;="&amp;$A38,'EPA Data'!$G:$G,"&lt;"&amp;$B38)*unit_conv</f>
        <v>81844275104.813232</v>
      </c>
      <c r="D38">
        <f t="shared" si="23"/>
        <v>85121306022.74556</v>
      </c>
      <c r="E38">
        <f t="shared" si="23"/>
        <v>88398336940.677887</v>
      </c>
      <c r="F38">
        <f t="shared" si="23"/>
        <v>91675367858.610214</v>
      </c>
      <c r="G38">
        <f t="shared" si="23"/>
        <v>94952398776.542542</v>
      </c>
      <c r="H38" s="31">
        <f>VLOOKUP($B$1,'Multipliers and Adjustments'!$A$70:$I$86,TRUNC(COLUMN(H$2)/5)+2,FALSE)*SUMIFS('EPA Data'!$I:$I,'EPA Data'!$D:$D,'Country Selector'!$A$2,'EPA Data'!$J:$J,$B$1,'EPA Data'!$C:$C,H$2,'EPA Data'!$G:$G,"&gt;="&amp;$A38,'EPA Data'!$G:$G,"&lt;"&amp;$B38)*unit_conv</f>
        <v>98229429694.474869</v>
      </c>
      <c r="I38">
        <f t="shared" si="24"/>
        <v>100303474240.35445</v>
      </c>
      <c r="J38">
        <f t="shared" si="24"/>
        <v>102377518786.23402</v>
      </c>
      <c r="K38">
        <f t="shared" si="24"/>
        <v>104451563332.1136</v>
      </c>
      <c r="L38">
        <f t="shared" si="24"/>
        <v>106525607877.99318</v>
      </c>
      <c r="M38" s="31">
        <f>VLOOKUP($B$1,'Multipliers and Adjustments'!$A$70:$I$86,TRUNC(COLUMN(M$2)/5)+2,FALSE)*SUMIFS('EPA Data'!$I:$I,'EPA Data'!$D:$D,'Country Selector'!$A$2,'EPA Data'!$J:$J,$B$1,'EPA Data'!$C:$C,M$2,'EPA Data'!$G:$G,"&gt;="&amp;$A38,'EPA Data'!$G:$G,"&lt;"&amp;$B38)*unit_conv</f>
        <v>108599652423.87276</v>
      </c>
      <c r="N38">
        <f t="shared" si="25"/>
        <v>121205834969.87836</v>
      </c>
      <c r="O38">
        <f t="shared" si="25"/>
        <v>133812017515.88396</v>
      </c>
      <c r="P38">
        <f t="shared" si="25"/>
        <v>146418200061.88956</v>
      </c>
      <c r="Q38">
        <f t="shared" si="25"/>
        <v>159024382607.89514</v>
      </c>
      <c r="R38" s="31">
        <f>VLOOKUP($B$1,'Multipliers and Adjustments'!$A$70:$I$86,TRUNC(COLUMN(R$2)/5)+2,FALSE)*SUMIFS('EPA Data'!$I:$I,'EPA Data'!$D:$D,'Country Selector'!$A$2,'EPA Data'!$J:$J,$B$1,'EPA Data'!$C:$C,R$2,'EPA Data'!$G:$G,"&gt;="&amp;$A38,'EPA Data'!$G:$G,"&lt;"&amp;$B38)*unit_conv</f>
        <v>171630565153.90073</v>
      </c>
      <c r="S38">
        <f t="shared" si="26"/>
        <v>174156838533.93439</v>
      </c>
      <c r="T38">
        <f t="shared" si="26"/>
        <v>176683111913.96805</v>
      </c>
      <c r="U38">
        <f t="shared" si="26"/>
        <v>179209385294.00171</v>
      </c>
      <c r="V38">
        <f t="shared" si="26"/>
        <v>181735658674.03537</v>
      </c>
      <c r="W38" s="31">
        <f>VLOOKUP($B$1,'Multipliers and Adjustments'!$A$70:$I$86,TRUNC(COLUMN(W$2)/5)+2,FALSE)*SUMIFS('EPA Data'!$I:$I,'EPA Data'!$D:$D,'Country Selector'!$A$2,'EPA Data'!$J:$J,$B$1,'EPA Data'!$C:$C,W$2,'EPA Data'!$G:$G,"&gt;="&amp;$A38,'EPA Data'!$G:$G,"&lt;"&amp;$B38)*unit_conv</f>
        <v>184261932054.06903</v>
      </c>
      <c r="X38">
        <f t="shared" si="27"/>
        <v>185147102703.68973</v>
      </c>
      <c r="Y38">
        <f t="shared" si="27"/>
        <v>186032273353.31042</v>
      </c>
      <c r="Z38">
        <f t="shared" si="27"/>
        <v>186917444002.93112</v>
      </c>
      <c r="AA38">
        <f t="shared" si="27"/>
        <v>187802614652.55182</v>
      </c>
      <c r="AB38" s="31">
        <f>VLOOKUP($B$1,'Multipliers and Adjustments'!$A$70:$I$86,TRUNC(COLUMN(AB$2)/5)+2,FALSE)*SUMIFS('EPA Data'!$I:$I,'EPA Data'!$D:$D,'Country Selector'!$A$2,'EPA Data'!$J:$J,$B$1,'EPA Data'!$C:$C,AB$2,'EPA Data'!$G:$G,"&gt;="&amp;$A38,'EPA Data'!$G:$G,"&lt;"&amp;$B38)*unit_conv</f>
        <v>188687785302.17258</v>
      </c>
      <c r="AC38">
        <f t="shared" si="28"/>
        <v>188357975293.99872</v>
      </c>
      <c r="AD38">
        <f t="shared" si="28"/>
        <v>188028165285.82486</v>
      </c>
      <c r="AE38">
        <f t="shared" si="28"/>
        <v>187698355277.651</v>
      </c>
      <c r="AF38">
        <f t="shared" si="28"/>
        <v>187368545269.47714</v>
      </c>
      <c r="AG38" s="31">
        <f>VLOOKUP($B$1,'Multipliers and Adjustments'!$A$70:$I$86,TRUNC(COLUMN(AG$2)/5)+2,FALSE)*SUMIFS('EPA Data'!$I:$I,'EPA Data'!$D:$D,'Country Selector'!$A$2,'EPA Data'!$J:$J,$B$1,'EPA Data'!$C:$C,AG$2,'EPA Data'!$G:$G,"&gt;="&amp;$A38,'EPA Data'!$G:$G,"&lt;"&amp;$B38)*unit_conv</f>
        <v>187038735261.30325</v>
      </c>
      <c r="AH38">
        <f t="shared" si="29"/>
        <v>190905925376.45709</v>
      </c>
      <c r="AI38">
        <f t="shared" si="29"/>
        <v>194773115491.61093</v>
      </c>
      <c r="AJ38">
        <f t="shared" si="29"/>
        <v>198640305606.76477</v>
      </c>
      <c r="AK38">
        <f t="shared" si="29"/>
        <v>202507495721.91861</v>
      </c>
      <c r="AL38" s="31">
        <f>VLOOKUP($B$1,'Multipliers and Adjustments'!$A$70:$I$86,TRUNC(COLUMN(AL$2)/5)+2,FALSE)*SUMIFS('EPA Data'!$I:$I,'EPA Data'!$D:$D,'Country Selector'!$A$2,'EPA Data'!$J:$J,$B$1,'EPA Data'!$C:$C,AL$2,'EPA Data'!$G:$G,"&gt;="&amp;$A38,'EPA Data'!$G:$G,"&lt;"&amp;$B38)*unit_conv</f>
        <v>206374685837.07245</v>
      </c>
    </row>
    <row r="39" spans="1:38" x14ac:dyDescent="0.45">
      <c r="A39" s="15">
        <f t="shared" si="14"/>
        <v>40</v>
      </c>
      <c r="B39" s="16">
        <f t="shared" si="22"/>
        <v>50</v>
      </c>
      <c r="C39" s="31">
        <f>VLOOKUP($B$1,'Multipliers and Adjustments'!$A$70:$I$86,TRUNC(COLUMN(C$2)/5)+2,FALSE)*SUMIFS('EPA Data'!$I:$I,'EPA Data'!$D:$D,'Country Selector'!$A$2,'EPA Data'!$J:$J,$B$1,'EPA Data'!$C:$C,C$2,'EPA Data'!$G:$G,"&gt;="&amp;$A39,'EPA Data'!$G:$G,"&lt;"&amp;$B39)*unit_conv</f>
        <v>39959643608.308258</v>
      </c>
      <c r="D39">
        <f t="shared" si="23"/>
        <v>42412596975.045609</v>
      </c>
      <c r="E39">
        <f t="shared" si="23"/>
        <v>44865550341.782959</v>
      </c>
      <c r="F39">
        <f t="shared" si="23"/>
        <v>47318503708.520309</v>
      </c>
      <c r="G39">
        <f t="shared" si="23"/>
        <v>49771457075.25766</v>
      </c>
      <c r="H39" s="31">
        <f>VLOOKUP($B$1,'Multipliers and Adjustments'!$A$70:$I$86,TRUNC(COLUMN(H$2)/5)+2,FALSE)*SUMIFS('EPA Data'!$I:$I,'EPA Data'!$D:$D,'Country Selector'!$A$2,'EPA Data'!$J:$J,$B$1,'EPA Data'!$C:$C,H$2,'EPA Data'!$G:$G,"&gt;="&amp;$A39,'EPA Data'!$G:$G,"&lt;"&amp;$B39)*unit_conv</f>
        <v>52224410441.99501</v>
      </c>
      <c r="I39">
        <f t="shared" si="24"/>
        <v>53326115632.604202</v>
      </c>
      <c r="J39">
        <f t="shared" si="24"/>
        <v>54427820823.213394</v>
      </c>
      <c r="K39">
        <f t="shared" si="24"/>
        <v>55529526013.822586</v>
      </c>
      <c r="L39">
        <f t="shared" si="24"/>
        <v>56631231204.431778</v>
      </c>
      <c r="M39" s="31">
        <f>VLOOKUP($B$1,'Multipliers and Adjustments'!$A$70:$I$86,TRUNC(COLUMN(M$2)/5)+2,FALSE)*SUMIFS('EPA Data'!$I:$I,'EPA Data'!$D:$D,'Country Selector'!$A$2,'EPA Data'!$J:$J,$B$1,'EPA Data'!$C:$C,M$2,'EPA Data'!$G:$G,"&gt;="&amp;$A39,'EPA Data'!$G:$G,"&lt;"&amp;$B39)*unit_conv</f>
        <v>57732936395.040955</v>
      </c>
      <c r="N39">
        <f t="shared" si="25"/>
        <v>59546382413.478401</v>
      </c>
      <c r="O39">
        <f t="shared" si="25"/>
        <v>61359828431.915848</v>
      </c>
      <c r="P39">
        <f t="shared" si="25"/>
        <v>63173274450.353294</v>
      </c>
      <c r="Q39">
        <f t="shared" si="25"/>
        <v>64986720468.790741</v>
      </c>
      <c r="R39" s="31">
        <f>VLOOKUP($B$1,'Multipliers and Adjustments'!$A$70:$I$86,TRUNC(COLUMN(R$2)/5)+2,FALSE)*SUMIFS('EPA Data'!$I:$I,'EPA Data'!$D:$D,'Country Selector'!$A$2,'EPA Data'!$J:$J,$B$1,'EPA Data'!$C:$C,R$2,'EPA Data'!$G:$G,"&gt;="&amp;$A39,'EPA Data'!$G:$G,"&lt;"&amp;$B39)*unit_conv</f>
        <v>66800166487.228172</v>
      </c>
      <c r="S39">
        <f t="shared" si="26"/>
        <v>67669758792.442757</v>
      </c>
      <c r="T39">
        <f t="shared" si="26"/>
        <v>68539351097.657341</v>
      </c>
      <c r="U39">
        <f t="shared" si="26"/>
        <v>69408943402.871933</v>
      </c>
      <c r="V39">
        <f t="shared" si="26"/>
        <v>70278535708.086517</v>
      </c>
      <c r="W39" s="31">
        <f>VLOOKUP($B$1,'Multipliers and Adjustments'!$A$70:$I$86,TRUNC(COLUMN(W$2)/5)+2,FALSE)*SUMIFS('EPA Data'!$I:$I,'EPA Data'!$D:$D,'Country Selector'!$A$2,'EPA Data'!$J:$J,$B$1,'EPA Data'!$C:$C,W$2,'EPA Data'!$G:$G,"&gt;="&amp;$A39,'EPA Data'!$G:$G,"&lt;"&amp;$B39)*unit_conv</f>
        <v>71148128013.301102</v>
      </c>
      <c r="X39">
        <f t="shared" si="27"/>
        <v>70840056467.743088</v>
      </c>
      <c r="Y39">
        <f t="shared" si="27"/>
        <v>70531984922.185074</v>
      </c>
      <c r="Z39">
        <f t="shared" si="27"/>
        <v>70223913376.62706</v>
      </c>
      <c r="AA39">
        <f t="shared" si="27"/>
        <v>69915841831.069046</v>
      </c>
      <c r="AB39" s="31">
        <f>VLOOKUP($B$1,'Multipliers and Adjustments'!$A$70:$I$86,TRUNC(COLUMN(AB$2)/5)+2,FALSE)*SUMIFS('EPA Data'!$I:$I,'EPA Data'!$D:$D,'Country Selector'!$A$2,'EPA Data'!$J:$J,$B$1,'EPA Data'!$C:$C,AB$2,'EPA Data'!$G:$G,"&gt;="&amp;$A39,'EPA Data'!$G:$G,"&lt;"&amp;$B39)*unit_conv</f>
        <v>69607770285.511017</v>
      </c>
      <c r="AC39">
        <f t="shared" si="28"/>
        <v>70922138432.681122</v>
      </c>
      <c r="AD39">
        <f t="shared" si="28"/>
        <v>72236506579.851227</v>
      </c>
      <c r="AE39">
        <f t="shared" si="28"/>
        <v>73550874727.021332</v>
      </c>
      <c r="AF39">
        <f t="shared" si="28"/>
        <v>74865242874.191437</v>
      </c>
      <c r="AG39" s="31">
        <f>VLOOKUP($B$1,'Multipliers and Adjustments'!$A$70:$I$86,TRUNC(COLUMN(AG$2)/5)+2,FALSE)*SUMIFS('EPA Data'!$I:$I,'EPA Data'!$D:$D,'Country Selector'!$A$2,'EPA Data'!$J:$J,$B$1,'EPA Data'!$C:$C,AG$2,'EPA Data'!$G:$G,"&gt;="&amp;$A39,'EPA Data'!$G:$G,"&lt;"&amp;$B39)*unit_conv</f>
        <v>76179611021.361572</v>
      </c>
      <c r="AH39">
        <f t="shared" si="29"/>
        <v>77593243279.727005</v>
      </c>
      <c r="AI39">
        <f t="shared" si="29"/>
        <v>79006875538.092438</v>
      </c>
      <c r="AJ39">
        <f t="shared" si="29"/>
        <v>80420507796.45787</v>
      </c>
      <c r="AK39">
        <f t="shared" si="29"/>
        <v>81834140054.823303</v>
      </c>
      <c r="AL39" s="31">
        <f>VLOOKUP($B$1,'Multipliers and Adjustments'!$A$70:$I$86,TRUNC(COLUMN(AL$2)/5)+2,FALSE)*SUMIFS('EPA Data'!$I:$I,'EPA Data'!$D:$D,'Country Selector'!$A$2,'EPA Data'!$J:$J,$B$1,'EPA Data'!$C:$C,AL$2,'EPA Data'!$G:$G,"&gt;="&amp;$A39,'EPA Data'!$G:$G,"&lt;"&amp;$B39)*unit_conv</f>
        <v>83247772313.188766</v>
      </c>
    </row>
    <row r="40" spans="1:38" x14ac:dyDescent="0.45">
      <c r="A40" s="15">
        <f t="shared" si="14"/>
        <v>50</v>
      </c>
      <c r="B40" s="16">
        <f t="shared" si="22"/>
        <v>60</v>
      </c>
      <c r="C40" s="31">
        <f>VLOOKUP($B$1,'Multipliers and Adjustments'!$A$70:$I$86,TRUNC(COLUMN(C$2)/5)+2,FALSE)*SUMIFS('EPA Data'!$I:$I,'EPA Data'!$D:$D,'Country Selector'!$A$2,'EPA Data'!$J:$J,$B$1,'EPA Data'!$C:$C,C$2,'EPA Data'!$G:$G,"&gt;="&amp;$A40,'EPA Data'!$G:$G,"&lt;"&amp;$B40)*unit_conv</f>
        <v>27202920095.878914</v>
      </c>
      <c r="D40">
        <f t="shared" si="23"/>
        <v>26969324106.991058</v>
      </c>
      <c r="E40">
        <f t="shared" si="23"/>
        <v>26735728118.103203</v>
      </c>
      <c r="F40">
        <f t="shared" si="23"/>
        <v>26502132129.215347</v>
      </c>
      <c r="G40">
        <f t="shared" si="23"/>
        <v>26268536140.327492</v>
      </c>
      <c r="H40" s="31">
        <f>VLOOKUP($B$1,'Multipliers and Adjustments'!$A$70:$I$86,TRUNC(COLUMN(H$2)/5)+2,FALSE)*SUMIFS('EPA Data'!$I:$I,'EPA Data'!$D:$D,'Country Selector'!$A$2,'EPA Data'!$J:$J,$B$1,'EPA Data'!$C:$C,H$2,'EPA Data'!$G:$G,"&gt;="&amp;$A40,'EPA Data'!$G:$G,"&lt;"&amp;$B40)*unit_conv</f>
        <v>26034940151.439636</v>
      </c>
      <c r="I40">
        <f t="shared" si="24"/>
        <v>27455076225.742306</v>
      </c>
      <c r="J40">
        <f t="shared" si="24"/>
        <v>28875212300.044975</v>
      </c>
      <c r="K40">
        <f t="shared" si="24"/>
        <v>30295348374.347645</v>
      </c>
      <c r="L40">
        <f t="shared" si="24"/>
        <v>31715484448.650314</v>
      </c>
      <c r="M40" s="31">
        <f>VLOOKUP($B$1,'Multipliers and Adjustments'!$A$70:$I$86,TRUNC(COLUMN(M$2)/5)+2,FALSE)*SUMIFS('EPA Data'!$I:$I,'EPA Data'!$D:$D,'Country Selector'!$A$2,'EPA Data'!$J:$J,$B$1,'EPA Data'!$C:$C,M$2,'EPA Data'!$G:$G,"&gt;="&amp;$A40,'EPA Data'!$G:$G,"&lt;"&amp;$B40)*unit_conv</f>
        <v>33135620522.952976</v>
      </c>
      <c r="N40">
        <f t="shared" si="25"/>
        <v>34245615983.847454</v>
      </c>
      <c r="O40">
        <f t="shared" si="25"/>
        <v>35355611444.741936</v>
      </c>
      <c r="P40">
        <f t="shared" si="25"/>
        <v>36465606905.636414</v>
      </c>
      <c r="Q40">
        <f t="shared" si="25"/>
        <v>37575602366.530891</v>
      </c>
      <c r="R40" s="31">
        <f>VLOOKUP($B$1,'Multipliers and Adjustments'!$A$70:$I$86,TRUNC(COLUMN(R$2)/5)+2,FALSE)*SUMIFS('EPA Data'!$I:$I,'EPA Data'!$D:$D,'Country Selector'!$A$2,'EPA Data'!$J:$J,$B$1,'EPA Data'!$C:$C,R$2,'EPA Data'!$G:$G,"&gt;="&amp;$A40,'EPA Data'!$G:$G,"&lt;"&amp;$B40)*unit_conv</f>
        <v>38685597827.425369</v>
      </c>
      <c r="S40">
        <f t="shared" si="26"/>
        <v>40710407390.026581</v>
      </c>
      <c r="T40">
        <f t="shared" si="26"/>
        <v>42735216952.627792</v>
      </c>
      <c r="U40">
        <f t="shared" si="26"/>
        <v>44760026515.229004</v>
      </c>
      <c r="V40">
        <f t="shared" si="26"/>
        <v>46784836077.830215</v>
      </c>
      <c r="W40" s="31">
        <f>VLOOKUP($B$1,'Multipliers and Adjustments'!$A$70:$I$86,TRUNC(COLUMN(W$2)/5)+2,FALSE)*SUMIFS('EPA Data'!$I:$I,'EPA Data'!$D:$D,'Country Selector'!$A$2,'EPA Data'!$J:$J,$B$1,'EPA Data'!$C:$C,W$2,'EPA Data'!$G:$G,"&gt;="&amp;$A40,'EPA Data'!$G:$G,"&lt;"&amp;$B40)*unit_conv</f>
        <v>48809645640.431435</v>
      </c>
      <c r="X40">
        <f t="shared" si="27"/>
        <v>49105469333.299355</v>
      </c>
      <c r="Y40">
        <f t="shared" si="27"/>
        <v>49401293026.167274</v>
      </c>
      <c r="Z40">
        <f t="shared" si="27"/>
        <v>49697116719.035194</v>
      </c>
      <c r="AA40">
        <f t="shared" si="27"/>
        <v>49992940411.903114</v>
      </c>
      <c r="AB40" s="31">
        <f>VLOOKUP($B$1,'Multipliers and Adjustments'!$A$70:$I$86,TRUNC(COLUMN(AB$2)/5)+2,FALSE)*SUMIFS('EPA Data'!$I:$I,'EPA Data'!$D:$D,'Country Selector'!$A$2,'EPA Data'!$J:$J,$B$1,'EPA Data'!$C:$C,AB$2,'EPA Data'!$G:$G,"&gt;="&amp;$A40,'EPA Data'!$G:$G,"&lt;"&amp;$B40)*unit_conv</f>
        <v>50288764104.771042</v>
      </c>
      <c r="AC40">
        <f t="shared" si="28"/>
        <v>50573919250.280663</v>
      </c>
      <c r="AD40">
        <f t="shared" si="28"/>
        <v>50859074395.790283</v>
      </c>
      <c r="AE40">
        <f t="shared" si="28"/>
        <v>51144229541.299904</v>
      </c>
      <c r="AF40">
        <f t="shared" si="28"/>
        <v>51429384686.809525</v>
      </c>
      <c r="AG40" s="31">
        <f>VLOOKUP($B$1,'Multipliers and Adjustments'!$A$70:$I$86,TRUNC(COLUMN(AG$2)/5)+2,FALSE)*SUMIFS('EPA Data'!$I:$I,'EPA Data'!$D:$D,'Country Selector'!$A$2,'EPA Data'!$J:$J,$B$1,'EPA Data'!$C:$C,AG$2,'EPA Data'!$G:$G,"&gt;="&amp;$A40,'EPA Data'!$G:$G,"&lt;"&amp;$B40)*unit_conv</f>
        <v>51714539832.31916</v>
      </c>
      <c r="AH40">
        <f t="shared" si="29"/>
        <v>51365376183.122932</v>
      </c>
      <c r="AI40">
        <f t="shared" si="29"/>
        <v>51016212533.926704</v>
      </c>
      <c r="AJ40">
        <f t="shared" si="29"/>
        <v>50667048884.730476</v>
      </c>
      <c r="AK40">
        <f t="shared" si="29"/>
        <v>50317885235.534248</v>
      </c>
      <c r="AL40" s="31">
        <f>VLOOKUP($B$1,'Multipliers and Adjustments'!$A$70:$I$86,TRUNC(COLUMN(AL$2)/5)+2,FALSE)*SUMIFS('EPA Data'!$I:$I,'EPA Data'!$D:$D,'Country Selector'!$A$2,'EPA Data'!$J:$J,$B$1,'EPA Data'!$C:$C,AL$2,'EPA Data'!$G:$G,"&gt;="&amp;$A40,'EPA Data'!$G:$G,"&lt;"&amp;$B40)*unit_conv</f>
        <v>49968721586.338005</v>
      </c>
    </row>
    <row r="41" spans="1:38" x14ac:dyDescent="0.45">
      <c r="A41" s="15">
        <f t="shared" si="14"/>
        <v>60</v>
      </c>
      <c r="B41" s="16">
        <f t="shared" si="22"/>
        <v>70</v>
      </c>
      <c r="C41" s="31">
        <f>VLOOKUP($B$1,'Multipliers and Adjustments'!$A$70:$I$86,TRUNC(COLUMN(C$2)/5)+2,FALSE)*SUMIFS('EPA Data'!$I:$I,'EPA Data'!$D:$D,'Country Selector'!$A$2,'EPA Data'!$J:$J,$B$1,'EPA Data'!$C:$C,C$2,'EPA Data'!$G:$G,"&gt;="&amp;$A41,'EPA Data'!$G:$G,"&lt;"&amp;$B41)*unit_conv</f>
        <v>18408828029.350868</v>
      </c>
      <c r="D41">
        <f t="shared" si="23"/>
        <v>19633327260.409683</v>
      </c>
      <c r="E41">
        <f t="shared" si="23"/>
        <v>20857826491.468498</v>
      </c>
      <c r="F41">
        <f t="shared" si="23"/>
        <v>22082325722.527313</v>
      </c>
      <c r="G41">
        <f t="shared" si="23"/>
        <v>23306824953.586128</v>
      </c>
      <c r="H41" s="31">
        <f>VLOOKUP($B$1,'Multipliers and Adjustments'!$A$70:$I$86,TRUNC(COLUMN(H$2)/5)+2,FALSE)*SUMIFS('EPA Data'!$I:$I,'EPA Data'!$D:$D,'Country Selector'!$A$2,'EPA Data'!$J:$J,$B$1,'EPA Data'!$C:$C,H$2,'EPA Data'!$G:$G,"&gt;="&amp;$A41,'EPA Data'!$G:$G,"&lt;"&amp;$B41)*unit_conv</f>
        <v>24531324184.644936</v>
      </c>
      <c r="I41">
        <f t="shared" si="24"/>
        <v>23834713779.09864</v>
      </c>
      <c r="J41">
        <f t="shared" si="24"/>
        <v>23138103373.552345</v>
      </c>
      <c r="K41">
        <f t="shared" si="24"/>
        <v>22441492968.00605</v>
      </c>
      <c r="L41">
        <f t="shared" si="24"/>
        <v>21744882562.459755</v>
      </c>
      <c r="M41" s="31">
        <f>VLOOKUP($B$1,'Multipliers and Adjustments'!$A$70:$I$86,TRUNC(COLUMN(M$2)/5)+2,FALSE)*SUMIFS('EPA Data'!$I:$I,'EPA Data'!$D:$D,'Country Selector'!$A$2,'EPA Data'!$J:$J,$B$1,'EPA Data'!$C:$C,M$2,'EPA Data'!$G:$G,"&gt;="&amp;$A41,'EPA Data'!$G:$G,"&lt;"&amp;$B41)*unit_conv</f>
        <v>21048272156.91346</v>
      </c>
      <c r="N41">
        <f t="shared" si="25"/>
        <v>21863900073.338402</v>
      </c>
      <c r="O41">
        <f t="shared" si="25"/>
        <v>22679527989.763344</v>
      </c>
      <c r="P41">
        <f t="shared" si="25"/>
        <v>23495155906.188286</v>
      </c>
      <c r="Q41">
        <f t="shared" si="25"/>
        <v>24310783822.613228</v>
      </c>
      <c r="R41" s="31">
        <f>VLOOKUP($B$1,'Multipliers and Adjustments'!$A$70:$I$86,TRUNC(COLUMN(R$2)/5)+2,FALSE)*SUMIFS('EPA Data'!$I:$I,'EPA Data'!$D:$D,'Country Selector'!$A$2,'EPA Data'!$J:$J,$B$1,'EPA Data'!$C:$C,R$2,'EPA Data'!$G:$G,"&gt;="&amp;$A41,'EPA Data'!$G:$G,"&lt;"&amp;$B41)*unit_conv</f>
        <v>25126411739.038177</v>
      </c>
      <c r="S41">
        <f t="shared" si="26"/>
        <v>25020648550.998802</v>
      </c>
      <c r="T41">
        <f t="shared" si="26"/>
        <v>24914885362.959427</v>
      </c>
      <c r="U41">
        <f t="shared" si="26"/>
        <v>24809122174.920052</v>
      </c>
      <c r="V41">
        <f t="shared" si="26"/>
        <v>24703358986.880676</v>
      </c>
      <c r="W41" s="31">
        <f>VLOOKUP($B$1,'Multipliers and Adjustments'!$A$70:$I$86,TRUNC(COLUMN(W$2)/5)+2,FALSE)*SUMIFS('EPA Data'!$I:$I,'EPA Data'!$D:$D,'Country Selector'!$A$2,'EPA Data'!$J:$J,$B$1,'EPA Data'!$C:$C,W$2,'EPA Data'!$G:$G,"&gt;="&amp;$A41,'EPA Data'!$G:$G,"&lt;"&amp;$B41)*unit_conv</f>
        <v>24597595798.841293</v>
      </c>
      <c r="X41">
        <f t="shared" si="27"/>
        <v>24814666343.853004</v>
      </c>
      <c r="Y41">
        <f t="shared" si="27"/>
        <v>25031736888.864716</v>
      </c>
      <c r="Z41">
        <f t="shared" si="27"/>
        <v>25248807433.876427</v>
      </c>
      <c r="AA41">
        <f t="shared" si="27"/>
        <v>25465877978.888138</v>
      </c>
      <c r="AB41" s="31">
        <f>VLOOKUP($B$1,'Multipliers and Adjustments'!$A$70:$I$86,TRUNC(COLUMN(AB$2)/5)+2,FALSE)*SUMIFS('EPA Data'!$I:$I,'EPA Data'!$D:$D,'Country Selector'!$A$2,'EPA Data'!$J:$J,$B$1,'EPA Data'!$C:$C,AB$2,'EPA Data'!$G:$G,"&gt;="&amp;$A41,'EPA Data'!$G:$G,"&lt;"&amp;$B41)*unit_conv</f>
        <v>25682948523.899857</v>
      </c>
      <c r="AC41">
        <f t="shared" si="28"/>
        <v>25439344791.462898</v>
      </c>
      <c r="AD41">
        <f t="shared" si="28"/>
        <v>25195741059.02594</v>
      </c>
      <c r="AE41">
        <f t="shared" si="28"/>
        <v>24952137326.588982</v>
      </c>
      <c r="AF41">
        <f t="shared" si="28"/>
        <v>24708533594.152023</v>
      </c>
      <c r="AG41" s="31">
        <f>VLOOKUP($B$1,'Multipliers and Adjustments'!$A$70:$I$86,TRUNC(COLUMN(AG$2)/5)+2,FALSE)*SUMIFS('EPA Data'!$I:$I,'EPA Data'!$D:$D,'Country Selector'!$A$2,'EPA Data'!$J:$J,$B$1,'EPA Data'!$C:$C,AG$2,'EPA Data'!$G:$G,"&gt;="&amp;$A41,'EPA Data'!$G:$G,"&lt;"&amp;$B41)*unit_conv</f>
        <v>24464929861.715061</v>
      </c>
      <c r="AH41">
        <f t="shared" si="29"/>
        <v>24791842612.612503</v>
      </c>
      <c r="AI41">
        <f t="shared" si="29"/>
        <v>25118755363.509945</v>
      </c>
      <c r="AJ41">
        <f t="shared" si="29"/>
        <v>25445668114.407387</v>
      </c>
      <c r="AK41">
        <f t="shared" si="29"/>
        <v>25772580865.304829</v>
      </c>
      <c r="AL41" s="31">
        <f>VLOOKUP($B$1,'Multipliers and Adjustments'!$A$70:$I$86,TRUNC(COLUMN(AL$2)/5)+2,FALSE)*SUMIFS('EPA Data'!$I:$I,'EPA Data'!$D:$D,'Country Selector'!$A$2,'EPA Data'!$J:$J,$B$1,'EPA Data'!$C:$C,AL$2,'EPA Data'!$G:$G,"&gt;="&amp;$A41,'EPA Data'!$G:$G,"&lt;"&amp;$B41)*unit_conv</f>
        <v>26099493616.202271</v>
      </c>
    </row>
    <row r="42" spans="1:38" x14ac:dyDescent="0.45">
      <c r="A42" s="15">
        <f t="shared" si="14"/>
        <v>70</v>
      </c>
      <c r="B42" s="16">
        <f t="shared" si="22"/>
        <v>80</v>
      </c>
      <c r="C42" s="31">
        <f>VLOOKUP($B$1,'Multipliers and Adjustments'!$A$70:$I$86,TRUNC(COLUMN(C$2)/5)+2,FALSE)*SUMIFS('EPA Data'!$I:$I,'EPA Data'!$D:$D,'Country Selector'!$A$2,'EPA Data'!$J:$J,$B$1,'EPA Data'!$C:$C,C$2,'EPA Data'!$G:$G,"&gt;="&amp;$A42,'EPA Data'!$G:$G,"&lt;"&amp;$B42)*unit_conv</f>
        <v>12325730038.137264</v>
      </c>
      <c r="D42">
        <f t="shared" si="23"/>
        <v>12729573693.853901</v>
      </c>
      <c r="E42">
        <f t="shared" si="23"/>
        <v>13133417349.570538</v>
      </c>
      <c r="F42">
        <f t="shared" si="23"/>
        <v>13537261005.287174</v>
      </c>
      <c r="G42">
        <f t="shared" si="23"/>
        <v>13941104661.003811</v>
      </c>
      <c r="H42" s="31">
        <f>VLOOKUP($B$1,'Multipliers and Adjustments'!$A$70:$I$86,TRUNC(COLUMN(H$2)/5)+2,FALSE)*SUMIFS('EPA Data'!$I:$I,'EPA Data'!$D:$D,'Country Selector'!$A$2,'EPA Data'!$J:$J,$B$1,'EPA Data'!$C:$C,H$2,'EPA Data'!$G:$G,"&gt;="&amp;$A42,'EPA Data'!$G:$G,"&lt;"&amp;$B42)*unit_conv</f>
        <v>14344948316.720448</v>
      </c>
      <c r="I42">
        <f t="shared" si="24"/>
        <v>14128470181.574739</v>
      </c>
      <c r="J42">
        <f t="shared" si="24"/>
        <v>13911992046.429031</v>
      </c>
      <c r="K42">
        <f t="shared" si="24"/>
        <v>13695513911.283323</v>
      </c>
      <c r="L42">
        <f t="shared" si="24"/>
        <v>13479035776.137615</v>
      </c>
      <c r="M42" s="31">
        <f>VLOOKUP($B$1,'Multipliers and Adjustments'!$A$70:$I$86,TRUNC(COLUMN(M$2)/5)+2,FALSE)*SUMIFS('EPA Data'!$I:$I,'EPA Data'!$D:$D,'Country Selector'!$A$2,'EPA Data'!$J:$J,$B$1,'EPA Data'!$C:$C,M$2,'EPA Data'!$G:$G,"&gt;="&amp;$A42,'EPA Data'!$G:$G,"&lt;"&amp;$B42)*unit_conv</f>
        <v>13262557640.991905</v>
      </c>
      <c r="N42">
        <f t="shared" si="25"/>
        <v>13588141780.957813</v>
      </c>
      <c r="O42">
        <f t="shared" si="25"/>
        <v>13913725920.923721</v>
      </c>
      <c r="P42">
        <f t="shared" si="25"/>
        <v>14239310060.889629</v>
      </c>
      <c r="Q42">
        <f t="shared" si="25"/>
        <v>14564894200.855537</v>
      </c>
      <c r="R42" s="31">
        <f>VLOOKUP($B$1,'Multipliers and Adjustments'!$A$70:$I$86,TRUNC(COLUMN(R$2)/5)+2,FALSE)*SUMIFS('EPA Data'!$I:$I,'EPA Data'!$D:$D,'Country Selector'!$A$2,'EPA Data'!$J:$J,$B$1,'EPA Data'!$C:$C,R$2,'EPA Data'!$G:$G,"&gt;="&amp;$A42,'EPA Data'!$G:$G,"&lt;"&amp;$B42)*unit_conv</f>
        <v>14890478340.821444</v>
      </c>
      <c r="S42">
        <f t="shared" si="26"/>
        <v>15554945520.037889</v>
      </c>
      <c r="T42">
        <f t="shared" si="26"/>
        <v>16219412699.254335</v>
      </c>
      <c r="U42">
        <f t="shared" si="26"/>
        <v>16883879878.470781</v>
      </c>
      <c r="V42">
        <f t="shared" si="26"/>
        <v>17548347057.687225</v>
      </c>
      <c r="W42" s="31">
        <f>VLOOKUP($B$1,'Multipliers and Adjustments'!$A$70:$I$86,TRUNC(COLUMN(W$2)/5)+2,FALSE)*SUMIFS('EPA Data'!$I:$I,'EPA Data'!$D:$D,'Country Selector'!$A$2,'EPA Data'!$J:$J,$B$1,'EPA Data'!$C:$C,W$2,'EPA Data'!$G:$G,"&gt;="&amp;$A42,'EPA Data'!$G:$G,"&lt;"&amp;$B42)*unit_conv</f>
        <v>18212814236.903671</v>
      </c>
      <c r="X42">
        <f t="shared" si="27"/>
        <v>18320460313.989262</v>
      </c>
      <c r="Y42">
        <f t="shared" si="27"/>
        <v>18428106391.074852</v>
      </c>
      <c r="Z42">
        <f t="shared" si="27"/>
        <v>18535752468.160442</v>
      </c>
      <c r="AA42">
        <f t="shared" si="27"/>
        <v>18643398545.246033</v>
      </c>
      <c r="AB42" s="31">
        <f>VLOOKUP($B$1,'Multipliers and Adjustments'!$A$70:$I$86,TRUNC(COLUMN(AB$2)/5)+2,FALSE)*SUMIFS('EPA Data'!$I:$I,'EPA Data'!$D:$D,'Country Selector'!$A$2,'EPA Data'!$J:$J,$B$1,'EPA Data'!$C:$C,AB$2,'EPA Data'!$G:$G,"&gt;="&amp;$A42,'EPA Data'!$G:$G,"&lt;"&amp;$B42)*unit_conv</f>
        <v>18751044622.331615</v>
      </c>
      <c r="AC42">
        <f t="shared" si="28"/>
        <v>18978578422.044102</v>
      </c>
      <c r="AD42">
        <f t="shared" si="28"/>
        <v>19206112221.756588</v>
      </c>
      <c r="AE42">
        <f t="shared" si="28"/>
        <v>19433646021.469074</v>
      </c>
      <c r="AF42">
        <f t="shared" si="28"/>
        <v>19661179821.181561</v>
      </c>
      <c r="AG42" s="31">
        <f>VLOOKUP($B$1,'Multipliers and Adjustments'!$A$70:$I$86,TRUNC(COLUMN(AG$2)/5)+2,FALSE)*SUMIFS('EPA Data'!$I:$I,'EPA Data'!$D:$D,'Country Selector'!$A$2,'EPA Data'!$J:$J,$B$1,'EPA Data'!$C:$C,AG$2,'EPA Data'!$G:$G,"&gt;="&amp;$A42,'EPA Data'!$G:$G,"&lt;"&amp;$B42)*unit_conv</f>
        <v>19888713620.894054</v>
      </c>
      <c r="AH42">
        <f t="shared" si="29"/>
        <v>19535023714.823101</v>
      </c>
      <c r="AI42">
        <f t="shared" si="29"/>
        <v>19181333808.752148</v>
      </c>
      <c r="AJ42">
        <f t="shared" si="29"/>
        <v>18827643902.681194</v>
      </c>
      <c r="AK42">
        <f t="shared" si="29"/>
        <v>18473953996.610241</v>
      </c>
      <c r="AL42" s="31">
        <f>VLOOKUP($B$1,'Multipliers and Adjustments'!$A$70:$I$86,TRUNC(COLUMN(AL$2)/5)+2,FALSE)*SUMIFS('EPA Data'!$I:$I,'EPA Data'!$D:$D,'Country Selector'!$A$2,'EPA Data'!$J:$J,$B$1,'EPA Data'!$C:$C,AL$2,'EPA Data'!$G:$G,"&gt;="&amp;$A42,'EPA Data'!$G:$G,"&lt;"&amp;$B42)*unit_conv</f>
        <v>18120264090.539295</v>
      </c>
    </row>
    <row r="43" spans="1:38" x14ac:dyDescent="0.45">
      <c r="A43" s="15">
        <f t="shared" si="14"/>
        <v>80</v>
      </c>
      <c r="B43" s="16">
        <f t="shared" si="22"/>
        <v>90</v>
      </c>
      <c r="C43" s="31">
        <f>VLOOKUP($B$1,'Multipliers and Adjustments'!$A$70:$I$86,TRUNC(COLUMN(C$2)/5)+2,FALSE)*SUMIFS('EPA Data'!$I:$I,'EPA Data'!$D:$D,'Country Selector'!$A$2,'EPA Data'!$J:$J,$B$1,'EPA Data'!$C:$C,C$2,'EPA Data'!$G:$G,"&gt;="&amp;$A43,'EPA Data'!$G:$G,"&lt;"&amp;$B43)*unit_conv</f>
        <v>9128585296.5666256</v>
      </c>
      <c r="D43">
        <f t="shared" si="23"/>
        <v>8363229903.7417107</v>
      </c>
      <c r="E43">
        <f t="shared" si="23"/>
        <v>7597874510.9167957</v>
      </c>
      <c r="F43">
        <f t="shared" si="23"/>
        <v>6832519118.0918808</v>
      </c>
      <c r="G43">
        <f t="shared" si="23"/>
        <v>6067163725.2669659</v>
      </c>
      <c r="H43" s="31">
        <f>VLOOKUP($B$1,'Multipliers and Adjustments'!$A$70:$I$86,TRUNC(COLUMN(H$2)/5)+2,FALSE)*SUMIFS('EPA Data'!$I:$I,'EPA Data'!$D:$D,'Country Selector'!$A$2,'EPA Data'!$J:$J,$B$1,'EPA Data'!$C:$C,H$2,'EPA Data'!$G:$G,"&gt;="&amp;$A43,'EPA Data'!$G:$G,"&lt;"&amp;$B43)*unit_conv</f>
        <v>5301808332.442049</v>
      </c>
      <c r="I43">
        <f t="shared" si="24"/>
        <v>6712727756.0064735</v>
      </c>
      <c r="J43">
        <f t="shared" si="24"/>
        <v>8123647179.5708981</v>
      </c>
      <c r="K43">
        <f t="shared" si="24"/>
        <v>9534566603.1353226</v>
      </c>
      <c r="L43">
        <f t="shared" si="24"/>
        <v>10945486026.699747</v>
      </c>
      <c r="M43" s="31">
        <f>VLOOKUP($B$1,'Multipliers and Adjustments'!$A$70:$I$86,TRUNC(COLUMN(M$2)/5)+2,FALSE)*SUMIFS('EPA Data'!$I:$I,'EPA Data'!$D:$D,'Country Selector'!$A$2,'EPA Data'!$J:$J,$B$1,'EPA Data'!$C:$C,M$2,'EPA Data'!$G:$G,"&gt;="&amp;$A43,'EPA Data'!$G:$G,"&lt;"&amp;$B43)*unit_conv</f>
        <v>12356405450.264174</v>
      </c>
      <c r="N43">
        <f t="shared" si="25"/>
        <v>12955527866.754143</v>
      </c>
      <c r="O43">
        <f t="shared" si="25"/>
        <v>13554650283.244112</v>
      </c>
      <c r="P43">
        <f t="shared" si="25"/>
        <v>14153772699.734081</v>
      </c>
      <c r="Q43">
        <f t="shared" si="25"/>
        <v>14752895116.224051</v>
      </c>
      <c r="R43" s="31">
        <f>VLOOKUP($B$1,'Multipliers and Adjustments'!$A$70:$I$86,TRUNC(COLUMN(R$2)/5)+2,FALSE)*SUMIFS('EPA Data'!$I:$I,'EPA Data'!$D:$D,'Country Selector'!$A$2,'EPA Data'!$J:$J,$B$1,'EPA Data'!$C:$C,R$2,'EPA Data'!$G:$G,"&gt;="&amp;$A43,'EPA Data'!$G:$G,"&lt;"&amp;$B43)*unit_conv</f>
        <v>15352017532.714016</v>
      </c>
      <c r="S43">
        <f t="shared" si="26"/>
        <v>15846318464.929949</v>
      </c>
      <c r="T43">
        <f t="shared" si="26"/>
        <v>16340619397.145882</v>
      </c>
      <c r="U43">
        <f t="shared" si="26"/>
        <v>16834920329.361814</v>
      </c>
      <c r="V43">
        <f t="shared" si="26"/>
        <v>17329221261.577747</v>
      </c>
      <c r="W43" s="31">
        <f>VLOOKUP($B$1,'Multipliers and Adjustments'!$A$70:$I$86,TRUNC(COLUMN(W$2)/5)+2,FALSE)*SUMIFS('EPA Data'!$I:$I,'EPA Data'!$D:$D,'Country Selector'!$A$2,'EPA Data'!$J:$J,$B$1,'EPA Data'!$C:$C,W$2,'EPA Data'!$G:$G,"&gt;="&amp;$A43,'EPA Data'!$G:$G,"&lt;"&amp;$B43)*unit_conv</f>
        <v>17823522193.793682</v>
      </c>
      <c r="X43">
        <f t="shared" si="27"/>
        <v>17182578514.824711</v>
      </c>
      <c r="Y43">
        <f t="shared" si="27"/>
        <v>16541634835.855742</v>
      </c>
      <c r="Z43">
        <f t="shared" si="27"/>
        <v>15900691156.886772</v>
      </c>
      <c r="AA43">
        <f t="shared" si="27"/>
        <v>15259747477.917803</v>
      </c>
      <c r="AB43" s="31">
        <f>VLOOKUP($B$1,'Multipliers and Adjustments'!$A$70:$I$86,TRUNC(COLUMN(AB$2)/5)+2,FALSE)*SUMIFS('EPA Data'!$I:$I,'EPA Data'!$D:$D,'Country Selector'!$A$2,'EPA Data'!$J:$J,$B$1,'EPA Data'!$C:$C,AB$2,'EPA Data'!$G:$G,"&gt;="&amp;$A43,'EPA Data'!$G:$G,"&lt;"&amp;$B43)*unit_conv</f>
        <v>14618803798.948833</v>
      </c>
      <c r="AC43">
        <f t="shared" si="28"/>
        <v>14792802944.692238</v>
      </c>
      <c r="AD43">
        <f t="shared" si="28"/>
        <v>14966802090.435642</v>
      </c>
      <c r="AE43">
        <f t="shared" si="28"/>
        <v>15140801236.179047</v>
      </c>
      <c r="AF43">
        <f t="shared" si="28"/>
        <v>15314800381.922451</v>
      </c>
      <c r="AG43" s="31">
        <f>VLOOKUP($B$1,'Multipliers and Adjustments'!$A$70:$I$86,TRUNC(COLUMN(AG$2)/5)+2,FALSE)*SUMIFS('EPA Data'!$I:$I,'EPA Data'!$D:$D,'Country Selector'!$A$2,'EPA Data'!$J:$J,$B$1,'EPA Data'!$C:$C,AG$2,'EPA Data'!$G:$G,"&gt;="&amp;$A43,'EPA Data'!$G:$G,"&lt;"&amp;$B43)*unit_conv</f>
        <v>15488799527.665854</v>
      </c>
      <c r="AH43">
        <f t="shared" si="29"/>
        <v>16019873732.118881</v>
      </c>
      <c r="AI43">
        <f t="shared" si="29"/>
        <v>16550947936.571909</v>
      </c>
      <c r="AJ43">
        <f t="shared" si="29"/>
        <v>17082022141.024937</v>
      </c>
      <c r="AK43">
        <f t="shared" si="29"/>
        <v>17613096345.477966</v>
      </c>
      <c r="AL43" s="31">
        <f>VLOOKUP($B$1,'Multipliers and Adjustments'!$A$70:$I$86,TRUNC(COLUMN(AL$2)/5)+2,FALSE)*SUMIFS('EPA Data'!$I:$I,'EPA Data'!$D:$D,'Country Selector'!$A$2,'EPA Data'!$J:$J,$B$1,'EPA Data'!$C:$C,AL$2,'EPA Data'!$G:$G,"&gt;="&amp;$A43,'EPA Data'!$G:$G,"&lt;"&amp;$B43)*unit_conv</f>
        <v>18144170549.930992</v>
      </c>
    </row>
    <row r="44" spans="1:38" x14ac:dyDescent="0.45">
      <c r="A44" s="15">
        <f t="shared" si="14"/>
        <v>90</v>
      </c>
      <c r="B44" s="16">
        <f t="shared" si="22"/>
        <v>100</v>
      </c>
      <c r="C44" s="31">
        <f>VLOOKUP($B$1,'Multipliers and Adjustments'!$A$70:$I$86,TRUNC(COLUMN(C$2)/5)+2,FALSE)*SUMIFS('EPA Data'!$I:$I,'EPA Data'!$D:$D,'Country Selector'!$A$2,'EPA Data'!$J:$J,$B$1,'EPA Data'!$C:$C,C$2,'EPA Data'!$G:$G,"&gt;="&amp;$A44,'EPA Data'!$G:$G,"&lt;"&amp;$B44)*unit_conv</f>
        <v>7036515707.1501627</v>
      </c>
      <c r="D44">
        <f t="shared" si="23"/>
        <v>7969493525.9759026</v>
      </c>
      <c r="E44">
        <f t="shared" si="23"/>
        <v>8902471344.8016434</v>
      </c>
      <c r="F44">
        <f t="shared" si="23"/>
        <v>9835449163.6273842</v>
      </c>
      <c r="G44">
        <f t="shared" si="23"/>
        <v>10768426982.453125</v>
      </c>
      <c r="H44" s="31">
        <f>VLOOKUP($B$1,'Multipliers and Adjustments'!$A$70:$I$86,TRUNC(COLUMN(H$2)/5)+2,FALSE)*SUMIFS('EPA Data'!$I:$I,'EPA Data'!$D:$D,'Country Selector'!$A$2,'EPA Data'!$J:$J,$B$1,'EPA Data'!$C:$C,H$2,'EPA Data'!$G:$G,"&gt;="&amp;$A44,'EPA Data'!$G:$G,"&lt;"&amp;$B44)*unit_conv</f>
        <v>11701404801.278864</v>
      </c>
      <c r="I44">
        <f t="shared" si="24"/>
        <v>11740070991.218102</v>
      </c>
      <c r="J44">
        <f t="shared" si="24"/>
        <v>11778737181.157339</v>
      </c>
      <c r="K44">
        <f t="shared" si="24"/>
        <v>11817403371.096577</v>
      </c>
      <c r="L44">
        <f t="shared" si="24"/>
        <v>11856069561.035814</v>
      </c>
      <c r="M44" s="31">
        <f>VLOOKUP($B$1,'Multipliers and Adjustments'!$A$70:$I$86,TRUNC(COLUMN(M$2)/5)+2,FALSE)*SUMIFS('EPA Data'!$I:$I,'EPA Data'!$D:$D,'Country Selector'!$A$2,'EPA Data'!$J:$J,$B$1,'EPA Data'!$C:$C,M$2,'EPA Data'!$G:$G,"&gt;="&amp;$A44,'EPA Data'!$G:$G,"&lt;"&amp;$B44)*unit_conv</f>
        <v>11894735750.975056</v>
      </c>
      <c r="N44">
        <f t="shared" si="25"/>
        <v>12005527982.662884</v>
      </c>
      <c r="O44">
        <f t="shared" si="25"/>
        <v>12116320214.350712</v>
      </c>
      <c r="P44">
        <f t="shared" si="25"/>
        <v>12227112446.03854</v>
      </c>
      <c r="Q44">
        <f t="shared" si="25"/>
        <v>12337904677.726368</v>
      </c>
      <c r="R44" s="31">
        <f>VLOOKUP($B$1,'Multipliers and Adjustments'!$A$70:$I$86,TRUNC(COLUMN(R$2)/5)+2,FALSE)*SUMIFS('EPA Data'!$I:$I,'EPA Data'!$D:$D,'Country Selector'!$A$2,'EPA Data'!$J:$J,$B$1,'EPA Data'!$C:$C,R$2,'EPA Data'!$G:$G,"&gt;="&amp;$A44,'EPA Data'!$G:$G,"&lt;"&amp;$B44)*unit_conv</f>
        <v>12448696909.414192</v>
      </c>
      <c r="S44">
        <f t="shared" si="26"/>
        <v>12166323546.378401</v>
      </c>
      <c r="T44">
        <f t="shared" si="26"/>
        <v>11883950183.342609</v>
      </c>
      <c r="U44">
        <f t="shared" si="26"/>
        <v>11601576820.306818</v>
      </c>
      <c r="V44">
        <f t="shared" si="26"/>
        <v>11319203457.271027</v>
      </c>
      <c r="W44" s="31">
        <f>VLOOKUP($B$1,'Multipliers and Adjustments'!$A$70:$I$86,TRUNC(COLUMN(W$2)/5)+2,FALSE)*SUMIFS('EPA Data'!$I:$I,'EPA Data'!$D:$D,'Country Selector'!$A$2,'EPA Data'!$J:$J,$B$1,'EPA Data'!$C:$C,W$2,'EPA Data'!$G:$G,"&gt;="&amp;$A44,'EPA Data'!$G:$G,"&lt;"&amp;$B44)*unit_conv</f>
        <v>11036830094.235231</v>
      </c>
      <c r="X44">
        <f t="shared" si="27"/>
        <v>11203914430.661591</v>
      </c>
      <c r="Y44">
        <f t="shared" si="27"/>
        <v>11370998767.08795</v>
      </c>
      <c r="Z44">
        <f t="shared" si="27"/>
        <v>11538083103.514309</v>
      </c>
      <c r="AA44">
        <f t="shared" si="27"/>
        <v>11705167439.940668</v>
      </c>
      <c r="AB44" s="31">
        <f>VLOOKUP($B$1,'Multipliers and Adjustments'!$A$70:$I$86,TRUNC(COLUMN(AB$2)/5)+2,FALSE)*SUMIFS('EPA Data'!$I:$I,'EPA Data'!$D:$D,'Country Selector'!$A$2,'EPA Data'!$J:$J,$B$1,'EPA Data'!$C:$C,AB$2,'EPA Data'!$G:$G,"&gt;="&amp;$A44,'EPA Data'!$G:$G,"&lt;"&amp;$B44)*unit_conv</f>
        <v>11872251776.367027</v>
      </c>
      <c r="AC44">
        <f t="shared" si="28"/>
        <v>12304619500.267923</v>
      </c>
      <c r="AD44">
        <f t="shared" si="28"/>
        <v>12736987224.168819</v>
      </c>
      <c r="AE44">
        <f t="shared" si="28"/>
        <v>13169354948.069715</v>
      </c>
      <c r="AF44">
        <f t="shared" si="28"/>
        <v>13601722671.970612</v>
      </c>
      <c r="AG44" s="31">
        <f>VLOOKUP($B$1,'Multipliers and Adjustments'!$A$70:$I$86,TRUNC(COLUMN(AG$2)/5)+2,FALSE)*SUMIFS('EPA Data'!$I:$I,'EPA Data'!$D:$D,'Country Selector'!$A$2,'EPA Data'!$J:$J,$B$1,'EPA Data'!$C:$C,AG$2,'EPA Data'!$G:$G,"&gt;="&amp;$A44,'EPA Data'!$G:$G,"&lt;"&amp;$B44)*unit_conv</f>
        <v>14034090395.871508</v>
      </c>
      <c r="AH44">
        <f t="shared" si="29"/>
        <v>13471181049.128256</v>
      </c>
      <c r="AI44">
        <f t="shared" si="29"/>
        <v>12908271702.385004</v>
      </c>
      <c r="AJ44">
        <f t="shared" si="29"/>
        <v>12345362355.641752</v>
      </c>
      <c r="AK44">
        <f t="shared" si="29"/>
        <v>11782453008.8985</v>
      </c>
      <c r="AL44" s="31">
        <f>VLOOKUP($B$1,'Multipliers and Adjustments'!$A$70:$I$86,TRUNC(COLUMN(AL$2)/5)+2,FALSE)*SUMIFS('EPA Data'!$I:$I,'EPA Data'!$D:$D,'Country Selector'!$A$2,'EPA Data'!$J:$J,$B$1,'EPA Data'!$C:$C,AL$2,'EPA Data'!$G:$G,"&gt;="&amp;$A44,'EPA Data'!$G:$G,"&lt;"&amp;$B44)*unit_conv</f>
        <v>11219543662.155251</v>
      </c>
    </row>
    <row r="45" spans="1:38" x14ac:dyDescent="0.45">
      <c r="A45" s="12">
        <f>B44</f>
        <v>100</v>
      </c>
      <c r="B45" s="11">
        <f t="shared" si="7"/>
        <v>150</v>
      </c>
      <c r="C45" s="31">
        <f>VLOOKUP($B$1,'Multipliers and Adjustments'!$A$70:$I$86,TRUNC(COLUMN(C$2)/5)+2,FALSE)*SUMIFS('EPA Data'!$I:$I,'EPA Data'!$D:$D,'Country Selector'!$A$2,'EPA Data'!$J:$J,$B$1,'EPA Data'!$C:$C,C$2,'EPA Data'!$G:$G,"&gt;="&amp;$A45,'EPA Data'!$G:$G,"&lt;"&amp;$B45)*unit_conv</f>
        <v>23754119931.982021</v>
      </c>
      <c r="D45">
        <f t="shared" si="23"/>
        <v>24114313250.407497</v>
      </c>
      <c r="E45">
        <f t="shared" si="23"/>
        <v>24474506568.832973</v>
      </c>
      <c r="F45">
        <f t="shared" si="23"/>
        <v>24834699887.25845</v>
      </c>
      <c r="G45">
        <f t="shared" si="23"/>
        <v>25194893205.683926</v>
      </c>
      <c r="H45" s="31">
        <f>VLOOKUP($B$1,'Multipliers and Adjustments'!$A$70:$I$86,TRUNC(COLUMN(H$2)/5)+2,FALSE)*SUMIFS('EPA Data'!$I:$I,'EPA Data'!$D:$D,'Country Selector'!$A$2,'EPA Data'!$J:$J,$B$1,'EPA Data'!$C:$C,H$2,'EPA Data'!$G:$G,"&gt;="&amp;$A45,'EPA Data'!$G:$G,"&lt;"&amp;$B45)*unit_conv</f>
        <v>25555086524.109394</v>
      </c>
      <c r="I45">
        <f t="shared" si="24"/>
        <v>25917536121.880478</v>
      </c>
      <c r="J45">
        <f t="shared" si="24"/>
        <v>26279985719.651562</v>
      </c>
      <c r="K45">
        <f t="shared" si="24"/>
        <v>26642435317.422646</v>
      </c>
      <c r="L45">
        <f t="shared" si="24"/>
        <v>27004884915.193729</v>
      </c>
      <c r="M45" s="31">
        <f>VLOOKUP($B$1,'Multipliers and Adjustments'!$A$70:$I$86,TRUNC(COLUMN(M$2)/5)+2,FALSE)*SUMIFS('EPA Data'!$I:$I,'EPA Data'!$D:$D,'Country Selector'!$A$2,'EPA Data'!$J:$J,$B$1,'EPA Data'!$C:$C,M$2,'EPA Data'!$G:$G,"&gt;="&amp;$A45,'EPA Data'!$G:$G,"&lt;"&amp;$B45)*unit_conv</f>
        <v>27367334512.964821</v>
      </c>
      <c r="N45">
        <f t="shared" si="25"/>
        <v>28503037094.182335</v>
      </c>
      <c r="O45">
        <f t="shared" si="25"/>
        <v>29638739675.399849</v>
      </c>
      <c r="P45">
        <f t="shared" si="25"/>
        <v>30774442256.617363</v>
      </c>
      <c r="Q45">
        <f t="shared" si="25"/>
        <v>31910144837.834877</v>
      </c>
      <c r="R45" s="31">
        <f>VLOOKUP($B$1,'Multipliers and Adjustments'!$A$70:$I$86,TRUNC(COLUMN(R$2)/5)+2,FALSE)*SUMIFS('EPA Data'!$I:$I,'EPA Data'!$D:$D,'Country Selector'!$A$2,'EPA Data'!$J:$J,$B$1,'EPA Data'!$C:$C,R$2,'EPA Data'!$G:$G,"&gt;="&amp;$A45,'EPA Data'!$G:$G,"&lt;"&amp;$B45)*unit_conv</f>
        <v>33045847419.052399</v>
      </c>
      <c r="S45">
        <f t="shared" si="26"/>
        <v>33257789519.047642</v>
      </c>
      <c r="T45">
        <f t="shared" si="26"/>
        <v>33469731619.042885</v>
      </c>
      <c r="U45">
        <f t="shared" si="26"/>
        <v>33681673719.038128</v>
      </c>
      <c r="V45">
        <f t="shared" si="26"/>
        <v>33893615819.033371</v>
      </c>
      <c r="W45" s="31">
        <f>VLOOKUP($B$1,'Multipliers and Adjustments'!$A$70:$I$86,TRUNC(COLUMN(W$2)/5)+2,FALSE)*SUMIFS('EPA Data'!$I:$I,'EPA Data'!$D:$D,'Country Selector'!$A$2,'EPA Data'!$J:$J,$B$1,'EPA Data'!$C:$C,W$2,'EPA Data'!$G:$G,"&gt;="&amp;$A45,'EPA Data'!$G:$G,"&lt;"&amp;$B45)*unit_conv</f>
        <v>34105557919.028606</v>
      </c>
      <c r="X45">
        <f t="shared" si="27"/>
        <v>34023665128.392029</v>
      </c>
      <c r="Y45">
        <f t="shared" si="27"/>
        <v>33941772337.755451</v>
      </c>
      <c r="Z45">
        <f t="shared" si="27"/>
        <v>33859879547.118874</v>
      </c>
      <c r="AA45">
        <f t="shared" si="27"/>
        <v>33777986756.482296</v>
      </c>
      <c r="AB45" s="31">
        <f>VLOOKUP($B$1,'Multipliers and Adjustments'!$A$70:$I$86,TRUNC(COLUMN(AB$2)/5)+2,FALSE)*SUMIFS('EPA Data'!$I:$I,'EPA Data'!$D:$D,'Country Selector'!$A$2,'EPA Data'!$J:$J,$B$1,'EPA Data'!$C:$C,AB$2,'EPA Data'!$G:$G,"&gt;="&amp;$A45,'EPA Data'!$G:$G,"&lt;"&amp;$B45)*unit_conv</f>
        <v>33696093965.845726</v>
      </c>
      <c r="AC45">
        <f t="shared" si="28"/>
        <v>33427488431.916634</v>
      </c>
      <c r="AD45">
        <f t="shared" si="28"/>
        <v>33158882897.987541</v>
      </c>
      <c r="AE45">
        <f t="shared" si="28"/>
        <v>32890277364.058449</v>
      </c>
      <c r="AF45">
        <f t="shared" si="28"/>
        <v>32621671830.129356</v>
      </c>
      <c r="AG45" s="31">
        <f>VLOOKUP($B$1,'Multipliers and Adjustments'!$A$70:$I$86,TRUNC(COLUMN(AG$2)/5)+2,FALSE)*SUMIFS('EPA Data'!$I:$I,'EPA Data'!$D:$D,'Country Selector'!$A$2,'EPA Data'!$J:$J,$B$1,'EPA Data'!$C:$C,AG$2,'EPA Data'!$G:$G,"&gt;="&amp;$A45,'EPA Data'!$G:$G,"&lt;"&amp;$B45)*unit_conv</f>
        <v>32353066296.200264</v>
      </c>
      <c r="AH45">
        <f t="shared" si="29"/>
        <v>32587568985.531116</v>
      </c>
      <c r="AI45">
        <f t="shared" si="29"/>
        <v>32822071674.861969</v>
      </c>
      <c r="AJ45">
        <f t="shared" si="29"/>
        <v>33056574364.192822</v>
      </c>
      <c r="AK45">
        <f t="shared" si="29"/>
        <v>33291077053.523674</v>
      </c>
      <c r="AL45" s="31">
        <f>VLOOKUP($B$1,'Multipliers and Adjustments'!$A$70:$I$86,TRUNC(COLUMN(AL$2)/5)+2,FALSE)*SUMIFS('EPA Data'!$I:$I,'EPA Data'!$D:$D,'Country Selector'!$A$2,'EPA Data'!$J:$J,$B$1,'EPA Data'!$C:$C,AL$2,'EPA Data'!$G:$G,"&gt;="&amp;$A45,'EPA Data'!$G:$G,"&lt;"&amp;$B45)*unit_conv</f>
        <v>33525579742.854527</v>
      </c>
    </row>
    <row r="46" spans="1:38" x14ac:dyDescent="0.45">
      <c r="A46" s="12">
        <f t="shared" si="14"/>
        <v>150</v>
      </c>
      <c r="B46" s="11">
        <f t="shared" si="7"/>
        <v>200</v>
      </c>
      <c r="C46" s="31">
        <f>VLOOKUP($B$1,'Multipliers and Adjustments'!$A$70:$I$86,TRUNC(COLUMN(C$2)/5)+2,FALSE)*SUMIFS('EPA Data'!$I:$I,'EPA Data'!$D:$D,'Country Selector'!$A$2,'EPA Data'!$J:$J,$B$1,'EPA Data'!$C:$C,C$2,'EPA Data'!$G:$G,"&gt;="&amp;$A46,'EPA Data'!$G:$G,"&lt;"&amp;$B46)*unit_conv</f>
        <v>10073826434.308918</v>
      </c>
      <c r="D46">
        <f t="shared" si="23"/>
        <v>9756621119.8862743</v>
      </c>
      <c r="E46">
        <f t="shared" si="23"/>
        <v>9439415805.4636307</v>
      </c>
      <c r="F46">
        <f t="shared" si="23"/>
        <v>9122210491.040987</v>
      </c>
      <c r="G46">
        <f t="shared" si="23"/>
        <v>8805005176.6183434</v>
      </c>
      <c r="H46" s="31">
        <f>VLOOKUP($B$1,'Multipliers and Adjustments'!$A$70:$I$86,TRUNC(COLUMN(H$2)/5)+2,FALSE)*SUMIFS('EPA Data'!$I:$I,'EPA Data'!$D:$D,'Country Selector'!$A$2,'EPA Data'!$J:$J,$B$1,'EPA Data'!$C:$C,H$2,'EPA Data'!$G:$G,"&gt;="&amp;$A46,'EPA Data'!$G:$G,"&lt;"&amp;$B46)*unit_conv</f>
        <v>8487799862.1956959</v>
      </c>
      <c r="I46">
        <f t="shared" si="24"/>
        <v>8854277362.9594345</v>
      </c>
      <c r="J46">
        <f t="shared" si="24"/>
        <v>9220754863.7231731</v>
      </c>
      <c r="K46">
        <f t="shared" si="24"/>
        <v>9587232364.4869118</v>
      </c>
      <c r="L46">
        <f t="shared" si="24"/>
        <v>9953709865.2506504</v>
      </c>
      <c r="M46" s="31">
        <f>VLOOKUP($B$1,'Multipliers and Adjustments'!$A$70:$I$86,TRUNC(COLUMN(M$2)/5)+2,FALSE)*SUMIFS('EPA Data'!$I:$I,'EPA Data'!$D:$D,'Country Selector'!$A$2,'EPA Data'!$J:$J,$B$1,'EPA Data'!$C:$C,M$2,'EPA Data'!$G:$G,"&gt;="&amp;$A46,'EPA Data'!$G:$G,"&lt;"&amp;$B46)*unit_conv</f>
        <v>10320187366.014387</v>
      </c>
      <c r="N46">
        <f t="shared" si="25"/>
        <v>10211493825.990906</v>
      </c>
      <c r="O46">
        <f t="shared" si="25"/>
        <v>10102800285.967424</v>
      </c>
      <c r="P46">
        <f t="shared" si="25"/>
        <v>9994106745.943943</v>
      </c>
      <c r="Q46">
        <f t="shared" si="25"/>
        <v>9885413205.9204617</v>
      </c>
      <c r="R46" s="31">
        <f>VLOOKUP($B$1,'Multipliers and Adjustments'!$A$70:$I$86,TRUNC(COLUMN(R$2)/5)+2,FALSE)*SUMIFS('EPA Data'!$I:$I,'EPA Data'!$D:$D,'Country Selector'!$A$2,'EPA Data'!$J:$J,$B$1,'EPA Data'!$C:$C,R$2,'EPA Data'!$G:$G,"&gt;="&amp;$A46,'EPA Data'!$G:$G,"&lt;"&amp;$B46)*unit_conv</f>
        <v>9776719665.8969822</v>
      </c>
      <c r="S46">
        <f t="shared" si="26"/>
        <v>9923474892.2609138</v>
      </c>
      <c r="T46">
        <f t="shared" si="26"/>
        <v>10070230118.624846</v>
      </c>
      <c r="U46">
        <f t="shared" si="26"/>
        <v>10216985344.988777</v>
      </c>
      <c r="V46">
        <f t="shared" si="26"/>
        <v>10363740571.352709</v>
      </c>
      <c r="W46" s="31">
        <f>VLOOKUP($B$1,'Multipliers and Adjustments'!$A$70:$I$86,TRUNC(COLUMN(W$2)/5)+2,FALSE)*SUMIFS('EPA Data'!$I:$I,'EPA Data'!$D:$D,'Country Selector'!$A$2,'EPA Data'!$J:$J,$B$1,'EPA Data'!$C:$C,W$2,'EPA Data'!$G:$G,"&gt;="&amp;$A46,'EPA Data'!$G:$G,"&lt;"&amp;$B46)*unit_conv</f>
        <v>10510495797.716637</v>
      </c>
      <c r="X46">
        <f t="shared" si="27"/>
        <v>10307090982.183819</v>
      </c>
      <c r="Y46">
        <f t="shared" si="27"/>
        <v>10103686166.651001</v>
      </c>
      <c r="Z46">
        <f t="shared" si="27"/>
        <v>9900281351.1181831</v>
      </c>
      <c r="AA46">
        <f t="shared" si="27"/>
        <v>9696876535.5853653</v>
      </c>
      <c r="AB46" s="31">
        <f>VLOOKUP($B$1,'Multipliers and Adjustments'!$A$70:$I$86,TRUNC(COLUMN(AB$2)/5)+2,FALSE)*SUMIFS('EPA Data'!$I:$I,'EPA Data'!$D:$D,'Country Selector'!$A$2,'EPA Data'!$J:$J,$B$1,'EPA Data'!$C:$C,AB$2,'EPA Data'!$G:$G,"&gt;="&amp;$A46,'EPA Data'!$G:$G,"&lt;"&amp;$B46)*unit_conv</f>
        <v>9493471720.0525475</v>
      </c>
      <c r="AC46">
        <f t="shared" si="28"/>
        <v>9588007617.8439255</v>
      </c>
      <c r="AD46">
        <f t="shared" si="28"/>
        <v>9682543515.6353035</v>
      </c>
      <c r="AE46">
        <f t="shared" si="28"/>
        <v>9777079413.4266815</v>
      </c>
      <c r="AF46">
        <f t="shared" si="28"/>
        <v>9871615311.2180595</v>
      </c>
      <c r="AG46" s="31">
        <f>VLOOKUP($B$1,'Multipliers and Adjustments'!$A$70:$I$86,TRUNC(COLUMN(AG$2)/5)+2,FALSE)*SUMIFS('EPA Data'!$I:$I,'EPA Data'!$D:$D,'Country Selector'!$A$2,'EPA Data'!$J:$J,$B$1,'EPA Data'!$C:$C,AG$2,'EPA Data'!$G:$G,"&gt;="&amp;$A46,'EPA Data'!$G:$G,"&lt;"&amp;$B46)*unit_conv</f>
        <v>9966151209.0094414</v>
      </c>
      <c r="AH46">
        <f t="shared" si="29"/>
        <v>10046699613.536293</v>
      </c>
      <c r="AI46">
        <f t="shared" si="29"/>
        <v>10127248018.063145</v>
      </c>
      <c r="AJ46">
        <f t="shared" si="29"/>
        <v>10207796422.589996</v>
      </c>
      <c r="AK46">
        <f t="shared" si="29"/>
        <v>10288344827.116848</v>
      </c>
      <c r="AL46" s="31">
        <f>VLOOKUP($B$1,'Multipliers and Adjustments'!$A$70:$I$86,TRUNC(COLUMN(AL$2)/5)+2,FALSE)*SUMIFS('EPA Data'!$I:$I,'EPA Data'!$D:$D,'Country Selector'!$A$2,'EPA Data'!$J:$J,$B$1,'EPA Data'!$C:$C,AL$2,'EPA Data'!$G:$G,"&gt;="&amp;$A46,'EPA Data'!$G:$G,"&lt;"&amp;$B46)*unit_conv</f>
        <v>10368893231.643702</v>
      </c>
    </row>
    <row r="47" spans="1:38" x14ac:dyDescent="0.45">
      <c r="A47" s="12">
        <f t="shared" si="14"/>
        <v>200</v>
      </c>
      <c r="B47" s="11">
        <f t="shared" si="7"/>
        <v>250</v>
      </c>
      <c r="C47" s="31">
        <f>VLOOKUP($B$1,'Multipliers and Adjustments'!$A$70:$I$86,TRUNC(COLUMN(C$2)/5)+2,FALSE)*SUMIFS('EPA Data'!$I:$I,'EPA Data'!$D:$D,'Country Selector'!$A$2,'EPA Data'!$J:$J,$B$1,'EPA Data'!$C:$C,C$2,'EPA Data'!$G:$G,"&gt;="&amp;$A47,'EPA Data'!$G:$G,"&lt;"&amp;$B47)*unit_conv</f>
        <v>3474161083.5045738</v>
      </c>
      <c r="D47">
        <f t="shared" si="23"/>
        <v>3663658848.6800394</v>
      </c>
      <c r="E47">
        <f t="shared" si="23"/>
        <v>3853156613.855505</v>
      </c>
      <c r="F47">
        <f t="shared" si="23"/>
        <v>4042654379.0309706</v>
      </c>
      <c r="G47">
        <f t="shared" si="23"/>
        <v>4232152144.2064362</v>
      </c>
      <c r="H47" s="31">
        <f>VLOOKUP($B$1,'Multipliers and Adjustments'!$A$70:$I$86,TRUNC(COLUMN(H$2)/5)+2,FALSE)*SUMIFS('EPA Data'!$I:$I,'EPA Data'!$D:$D,'Country Selector'!$A$2,'EPA Data'!$J:$J,$B$1,'EPA Data'!$C:$C,H$2,'EPA Data'!$G:$G,"&gt;="&amp;$A47,'EPA Data'!$G:$G,"&lt;"&amp;$B47)*unit_conv</f>
        <v>4421649909.3819027</v>
      </c>
      <c r="I47">
        <f t="shared" si="24"/>
        <v>362345856431.81262</v>
      </c>
      <c r="J47">
        <f t="shared" si="24"/>
        <v>720270062954.24341</v>
      </c>
      <c r="K47">
        <f t="shared" si="24"/>
        <v>1078194269476.6741</v>
      </c>
      <c r="L47">
        <f t="shared" si="24"/>
        <v>1436118475999.1047</v>
      </c>
      <c r="M47" s="31">
        <f>VLOOKUP($B$1,'Multipliers and Adjustments'!$A$70:$I$86,TRUNC(COLUMN(M$2)/5)+2,FALSE)*SUMIFS('EPA Data'!$I:$I,'EPA Data'!$D:$D,'Country Selector'!$A$2,'EPA Data'!$J:$J,$B$1,'EPA Data'!$C:$C,M$2,'EPA Data'!$G:$G,"&gt;="&amp;$A47,'EPA Data'!$G:$G,"&lt;"&amp;$B47)*unit_conv</f>
        <v>1794042682521.5354</v>
      </c>
      <c r="N47">
        <f t="shared" si="25"/>
        <v>1866167341772.2732</v>
      </c>
      <c r="O47">
        <f t="shared" si="25"/>
        <v>1938292001023.011</v>
      </c>
      <c r="P47">
        <f t="shared" si="25"/>
        <v>2010416660273.7488</v>
      </c>
      <c r="Q47">
        <f t="shared" si="25"/>
        <v>2082541319524.4866</v>
      </c>
      <c r="R47" s="31">
        <f>VLOOKUP($B$1,'Multipliers and Adjustments'!$A$70:$I$86,TRUNC(COLUMN(R$2)/5)+2,FALSE)*SUMIFS('EPA Data'!$I:$I,'EPA Data'!$D:$D,'Country Selector'!$A$2,'EPA Data'!$J:$J,$B$1,'EPA Data'!$C:$C,R$2,'EPA Data'!$G:$G,"&gt;="&amp;$A47,'EPA Data'!$G:$G,"&lt;"&amp;$B47)*unit_conv</f>
        <v>2154665978775.2249</v>
      </c>
      <c r="S47">
        <f t="shared" si="26"/>
        <v>2165756559375.7415</v>
      </c>
      <c r="T47">
        <f t="shared" si="26"/>
        <v>2176847139976.2581</v>
      </c>
      <c r="U47">
        <f t="shared" si="26"/>
        <v>2187937720576.7747</v>
      </c>
      <c r="V47">
        <f t="shared" si="26"/>
        <v>2199028301177.2915</v>
      </c>
      <c r="W47" s="31">
        <f>VLOOKUP($B$1,'Multipliers and Adjustments'!$A$70:$I$86,TRUNC(COLUMN(W$2)/5)+2,FALSE)*SUMIFS('EPA Data'!$I:$I,'EPA Data'!$D:$D,'Country Selector'!$A$2,'EPA Data'!$J:$J,$B$1,'EPA Data'!$C:$C,W$2,'EPA Data'!$G:$G,"&gt;="&amp;$A47,'EPA Data'!$G:$G,"&lt;"&amp;$B47)*unit_conv</f>
        <v>2210118881777.8081</v>
      </c>
      <c r="X47">
        <f t="shared" si="27"/>
        <v>2220574233514.1763</v>
      </c>
      <c r="Y47">
        <f t="shared" si="27"/>
        <v>2231029585250.5444</v>
      </c>
      <c r="Z47">
        <f t="shared" si="27"/>
        <v>2241484936986.9126</v>
      </c>
      <c r="AA47">
        <f t="shared" si="27"/>
        <v>2251940288723.2808</v>
      </c>
      <c r="AB47" s="31">
        <f>VLOOKUP($B$1,'Multipliers and Adjustments'!$A$70:$I$86,TRUNC(COLUMN(AB$2)/5)+2,FALSE)*SUMIFS('EPA Data'!$I:$I,'EPA Data'!$D:$D,'Country Selector'!$A$2,'EPA Data'!$J:$J,$B$1,'EPA Data'!$C:$C,AB$2,'EPA Data'!$G:$G,"&gt;="&amp;$A47,'EPA Data'!$G:$G,"&lt;"&amp;$B47)*unit_conv</f>
        <v>2262395640459.6479</v>
      </c>
      <c r="AC47">
        <f t="shared" si="28"/>
        <v>2271774422538.9702</v>
      </c>
      <c r="AD47">
        <f t="shared" si="28"/>
        <v>2281153204618.2925</v>
      </c>
      <c r="AE47">
        <f t="shared" si="28"/>
        <v>2290531986697.6147</v>
      </c>
      <c r="AF47">
        <f t="shared" si="28"/>
        <v>2299910768776.937</v>
      </c>
      <c r="AG47" s="31">
        <f>VLOOKUP($B$1,'Multipliers and Adjustments'!$A$70:$I$86,TRUNC(COLUMN(AG$2)/5)+2,FALSE)*SUMIFS('EPA Data'!$I:$I,'EPA Data'!$D:$D,'Country Selector'!$A$2,'EPA Data'!$J:$J,$B$1,'EPA Data'!$C:$C,AG$2,'EPA Data'!$G:$G,"&gt;="&amp;$A47,'EPA Data'!$G:$G,"&lt;"&amp;$B47)*unit_conv</f>
        <v>2309289550856.2603</v>
      </c>
      <c r="AH47">
        <f t="shared" si="29"/>
        <v>2318034066282.6597</v>
      </c>
      <c r="AI47">
        <f t="shared" si="29"/>
        <v>2326778581709.0591</v>
      </c>
      <c r="AJ47">
        <f t="shared" si="29"/>
        <v>2335523097135.4585</v>
      </c>
      <c r="AK47">
        <f t="shared" si="29"/>
        <v>2344267612561.8579</v>
      </c>
      <c r="AL47" s="31">
        <f>VLOOKUP($B$1,'Multipliers and Adjustments'!$A$70:$I$86,TRUNC(COLUMN(AL$2)/5)+2,FALSE)*SUMIFS('EPA Data'!$I:$I,'EPA Data'!$D:$D,'Country Selector'!$A$2,'EPA Data'!$J:$J,$B$1,'EPA Data'!$C:$C,AL$2,'EPA Data'!$G:$G,"&gt;="&amp;$A47,'EPA Data'!$G:$G,"&lt;"&amp;$B47)*unit_conv</f>
        <v>2353012127988.2583</v>
      </c>
    </row>
    <row r="48" spans="1:38" x14ac:dyDescent="0.45">
      <c r="A48" s="12">
        <f t="shared" si="14"/>
        <v>250</v>
      </c>
      <c r="B48" s="11">
        <f t="shared" si="7"/>
        <v>300</v>
      </c>
      <c r="C48" s="31">
        <f>VLOOKUP($B$1,'Multipliers and Adjustments'!$A$70:$I$86,TRUNC(COLUMN(C$2)/5)+2,FALSE)*SUMIFS('EPA Data'!$I:$I,'EPA Data'!$D:$D,'Country Selector'!$A$2,'EPA Data'!$J:$J,$B$1,'EPA Data'!$C:$C,C$2,'EPA Data'!$G:$G,"&gt;="&amp;$A48,'EPA Data'!$G:$G,"&lt;"&amp;$B48)*unit_conv</f>
        <v>1204262844686.2664</v>
      </c>
      <c r="D48">
        <f t="shared" si="23"/>
        <v>1257698366418.4451</v>
      </c>
      <c r="E48">
        <f t="shared" si="23"/>
        <v>1311133888150.6238</v>
      </c>
      <c r="F48">
        <f t="shared" si="23"/>
        <v>1364569409882.8025</v>
      </c>
      <c r="G48">
        <f t="shared" si="23"/>
        <v>1418004931614.9812</v>
      </c>
      <c r="H48" s="31">
        <f>VLOOKUP($B$1,'Multipliers and Adjustments'!$A$70:$I$86,TRUNC(COLUMN(H$2)/5)+2,FALSE)*SUMIFS('EPA Data'!$I:$I,'EPA Data'!$D:$D,'Country Selector'!$A$2,'EPA Data'!$J:$J,$B$1,'EPA Data'!$C:$C,H$2,'EPA Data'!$G:$G,"&gt;="&amp;$A48,'EPA Data'!$G:$G,"&lt;"&amp;$B48)*unit_conv</f>
        <v>1471440453347.1604</v>
      </c>
      <c r="I48">
        <f t="shared" si="24"/>
        <v>1177687479638.2847</v>
      </c>
      <c r="J48">
        <f t="shared" si="24"/>
        <v>883934505929.40906</v>
      </c>
      <c r="K48">
        <f t="shared" si="24"/>
        <v>590181532220.53345</v>
      </c>
      <c r="L48">
        <f t="shared" si="24"/>
        <v>296428558511.65784</v>
      </c>
      <c r="M48" s="31">
        <f>VLOOKUP($B$1,'Multipliers and Adjustments'!$A$70:$I$86,TRUNC(COLUMN(M$2)/5)+2,FALSE)*SUMIFS('EPA Data'!$I:$I,'EPA Data'!$D:$D,'Country Selector'!$A$2,'EPA Data'!$J:$J,$B$1,'EPA Data'!$C:$C,M$2,'EPA Data'!$G:$G,"&gt;="&amp;$A48,'EPA Data'!$G:$G,"&lt;"&amp;$B48)*unit_conv</f>
        <v>2675584802.7823272</v>
      </c>
      <c r="N48">
        <f t="shared" si="25"/>
        <v>2579466216.1133046</v>
      </c>
      <c r="O48">
        <f t="shared" si="25"/>
        <v>2483347629.4442821</v>
      </c>
      <c r="P48">
        <f t="shared" si="25"/>
        <v>2387229042.7752595</v>
      </c>
      <c r="Q48">
        <f t="shared" si="25"/>
        <v>2291110456.1062369</v>
      </c>
      <c r="R48" s="31">
        <f>VLOOKUP($B$1,'Multipliers and Adjustments'!$A$70:$I$86,TRUNC(COLUMN(R$2)/5)+2,FALSE)*SUMIFS('EPA Data'!$I:$I,'EPA Data'!$D:$D,'Country Selector'!$A$2,'EPA Data'!$J:$J,$B$1,'EPA Data'!$C:$C,R$2,'EPA Data'!$G:$G,"&gt;="&amp;$A48,'EPA Data'!$G:$G,"&lt;"&amp;$B48)*unit_conv</f>
        <v>2194991869.4372144</v>
      </c>
      <c r="S48">
        <f t="shared" si="26"/>
        <v>2300419722.0724988</v>
      </c>
      <c r="T48">
        <f t="shared" si="26"/>
        <v>2405847574.7077832</v>
      </c>
      <c r="U48">
        <f t="shared" si="26"/>
        <v>2511275427.3430676</v>
      </c>
      <c r="V48">
        <f t="shared" si="26"/>
        <v>2616703279.9783521</v>
      </c>
      <c r="W48" s="31">
        <f>VLOOKUP($B$1,'Multipliers and Adjustments'!$A$70:$I$86,TRUNC(COLUMN(W$2)/5)+2,FALSE)*SUMIFS('EPA Data'!$I:$I,'EPA Data'!$D:$D,'Country Selector'!$A$2,'EPA Data'!$J:$J,$B$1,'EPA Data'!$C:$C,W$2,'EPA Data'!$G:$G,"&gt;="&amp;$A48,'EPA Data'!$G:$G,"&lt;"&amp;$B48)*unit_conv</f>
        <v>2722131132.6136374</v>
      </c>
      <c r="X48">
        <f t="shared" si="27"/>
        <v>2702413619.4084206</v>
      </c>
      <c r="Y48">
        <f t="shared" si="27"/>
        <v>2682696106.2032037</v>
      </c>
      <c r="Z48">
        <f t="shared" si="27"/>
        <v>2662978592.9979868</v>
      </c>
      <c r="AA48">
        <f t="shared" si="27"/>
        <v>2643261079.7927699</v>
      </c>
      <c r="AB48" s="31">
        <f>VLOOKUP($B$1,'Multipliers and Adjustments'!$A$70:$I$86,TRUNC(COLUMN(AB$2)/5)+2,FALSE)*SUMIFS('EPA Data'!$I:$I,'EPA Data'!$D:$D,'Country Selector'!$A$2,'EPA Data'!$J:$J,$B$1,'EPA Data'!$C:$C,AB$2,'EPA Data'!$G:$G,"&gt;="&amp;$A48,'EPA Data'!$G:$G,"&lt;"&amp;$B48)*unit_conv</f>
        <v>2623543566.587553</v>
      </c>
      <c r="AC48">
        <f t="shared" si="28"/>
        <v>2519796386.3610506</v>
      </c>
      <c r="AD48">
        <f t="shared" si="28"/>
        <v>2416049206.1345482</v>
      </c>
      <c r="AE48">
        <f t="shared" si="28"/>
        <v>2312302025.9080458</v>
      </c>
      <c r="AF48">
        <f t="shared" si="28"/>
        <v>2208554845.6815434</v>
      </c>
      <c r="AG48" s="31">
        <f>VLOOKUP($B$1,'Multipliers and Adjustments'!$A$70:$I$86,TRUNC(COLUMN(AG$2)/5)+2,FALSE)*SUMIFS('EPA Data'!$I:$I,'EPA Data'!$D:$D,'Country Selector'!$A$2,'EPA Data'!$J:$J,$B$1,'EPA Data'!$C:$C,AG$2,'EPA Data'!$G:$G,"&gt;="&amp;$A48,'EPA Data'!$G:$G,"&lt;"&amp;$B48)*unit_conv</f>
        <v>2104807665.4550402</v>
      </c>
      <c r="AH48">
        <f t="shared" si="29"/>
        <v>2077118510.904125</v>
      </c>
      <c r="AI48">
        <f t="shared" si="29"/>
        <v>2049429356.3532097</v>
      </c>
      <c r="AJ48">
        <f t="shared" si="29"/>
        <v>2021740201.8022945</v>
      </c>
      <c r="AK48">
        <f t="shared" si="29"/>
        <v>1994051047.2513793</v>
      </c>
      <c r="AL48" s="31">
        <f>VLOOKUP($B$1,'Multipliers and Adjustments'!$A$70:$I$86,TRUNC(COLUMN(AL$2)/5)+2,FALSE)*SUMIFS('EPA Data'!$I:$I,'EPA Data'!$D:$D,'Country Selector'!$A$2,'EPA Data'!$J:$J,$B$1,'EPA Data'!$C:$C,AL$2,'EPA Data'!$G:$G,"&gt;="&amp;$A48,'EPA Data'!$G:$G,"&lt;"&amp;$B48)*unit_conv</f>
        <v>1966361892.7004642</v>
      </c>
    </row>
    <row r="49" spans="1:38" x14ac:dyDescent="0.45">
      <c r="A49" s="12">
        <f t="shared" si="14"/>
        <v>300</v>
      </c>
      <c r="B49" s="11">
        <f t="shared" si="7"/>
        <v>350</v>
      </c>
      <c r="C49" s="31">
        <f>VLOOKUP($B$1,'Multipliers and Adjustments'!$A$70:$I$86,TRUNC(COLUMN(C$2)/5)+2,FALSE)*SUMIFS('EPA Data'!$I:$I,'EPA Data'!$D:$D,'Country Selector'!$A$2,'EPA Data'!$J:$J,$B$1,'EPA Data'!$C:$C,C$2,'EPA Data'!$G:$G,"&gt;="&amp;$A49,'EPA Data'!$G:$G,"&lt;"&amp;$B49)*unit_conv</f>
        <v>1716636438.6503923</v>
      </c>
      <c r="D49">
        <f t="shared" si="23"/>
        <v>1651671810.1921299</v>
      </c>
      <c r="E49">
        <f t="shared" si="23"/>
        <v>1586707181.7338674</v>
      </c>
      <c r="F49">
        <f t="shared" si="23"/>
        <v>1521742553.275605</v>
      </c>
      <c r="G49">
        <f t="shared" si="23"/>
        <v>1456777924.8173425</v>
      </c>
      <c r="H49" s="31">
        <f>VLOOKUP($B$1,'Multipliers and Adjustments'!$A$70:$I$86,TRUNC(COLUMN(H$2)/5)+2,FALSE)*SUMIFS('EPA Data'!$I:$I,'EPA Data'!$D:$D,'Country Selector'!$A$2,'EPA Data'!$J:$J,$B$1,'EPA Data'!$C:$C,H$2,'EPA Data'!$G:$G,"&gt;="&amp;$A49,'EPA Data'!$G:$G,"&lt;"&amp;$B49)*unit_conv</f>
        <v>1391813296.3590801</v>
      </c>
      <c r="I49">
        <f t="shared" si="24"/>
        <v>11493069526.171942</v>
      </c>
      <c r="J49">
        <f t="shared" si="24"/>
        <v>21594325755.984802</v>
      </c>
      <c r="K49">
        <f t="shared" si="24"/>
        <v>31695581985.797665</v>
      </c>
      <c r="L49">
        <f t="shared" si="24"/>
        <v>41796838215.610527</v>
      </c>
      <c r="M49" s="31">
        <f>VLOOKUP($B$1,'Multipliers and Adjustments'!$A$70:$I$86,TRUNC(COLUMN(M$2)/5)+2,FALSE)*SUMIFS('EPA Data'!$I:$I,'EPA Data'!$D:$D,'Country Selector'!$A$2,'EPA Data'!$J:$J,$B$1,'EPA Data'!$C:$C,M$2,'EPA Data'!$G:$G,"&gt;="&amp;$A49,'EPA Data'!$G:$G,"&lt;"&amp;$B49)*unit_conv</f>
        <v>51898094445.423386</v>
      </c>
      <c r="N49">
        <f t="shared" si="25"/>
        <v>54025811441.293648</v>
      </c>
      <c r="O49">
        <f t="shared" si="25"/>
        <v>56153528437.16391</v>
      </c>
      <c r="P49">
        <f t="shared" si="25"/>
        <v>58281245433.034172</v>
      </c>
      <c r="Q49">
        <f t="shared" si="25"/>
        <v>60408962428.904434</v>
      </c>
      <c r="R49" s="31">
        <f>VLOOKUP($B$1,'Multipliers and Adjustments'!$A$70:$I$86,TRUNC(COLUMN(R$2)/5)+2,FALSE)*SUMIFS('EPA Data'!$I:$I,'EPA Data'!$D:$D,'Country Selector'!$A$2,'EPA Data'!$J:$J,$B$1,'EPA Data'!$C:$C,R$2,'EPA Data'!$G:$G,"&gt;="&amp;$A49,'EPA Data'!$G:$G,"&lt;"&amp;$B49)*unit_conv</f>
        <v>62536679424.774712</v>
      </c>
      <c r="S49">
        <f t="shared" si="26"/>
        <v>62845766634.818497</v>
      </c>
      <c r="T49">
        <f t="shared" si="26"/>
        <v>63154853844.862282</v>
      </c>
      <c r="U49">
        <f t="shared" si="26"/>
        <v>63463941054.906067</v>
      </c>
      <c r="V49">
        <f t="shared" si="26"/>
        <v>63773028264.949852</v>
      </c>
      <c r="W49" s="31">
        <f>VLOOKUP($B$1,'Multipliers and Adjustments'!$A$70:$I$86,TRUNC(COLUMN(W$2)/5)+2,FALSE)*SUMIFS('EPA Data'!$I:$I,'EPA Data'!$D:$D,'Country Selector'!$A$2,'EPA Data'!$J:$J,$B$1,'EPA Data'!$C:$C,W$2,'EPA Data'!$G:$G,"&gt;="&amp;$A49,'EPA Data'!$G:$G,"&lt;"&amp;$B49)*unit_conv</f>
        <v>64082115474.993652</v>
      </c>
      <c r="X49">
        <f t="shared" si="27"/>
        <v>64336989475.02845</v>
      </c>
      <c r="Y49">
        <f t="shared" si="27"/>
        <v>64591863475.063248</v>
      </c>
      <c r="Z49">
        <f t="shared" si="27"/>
        <v>64846737475.098045</v>
      </c>
      <c r="AA49">
        <f t="shared" si="27"/>
        <v>65101611475.132843</v>
      </c>
      <c r="AB49" s="31">
        <f>VLOOKUP($B$1,'Multipliers and Adjustments'!$A$70:$I$86,TRUNC(COLUMN(AB$2)/5)+2,FALSE)*SUMIFS('EPA Data'!$I:$I,'EPA Data'!$D:$D,'Country Selector'!$A$2,'EPA Data'!$J:$J,$B$1,'EPA Data'!$C:$C,AB$2,'EPA Data'!$G:$G,"&gt;="&amp;$A49,'EPA Data'!$G:$G,"&lt;"&amp;$B49)*unit_conv</f>
        <v>65356485475.167633</v>
      </c>
      <c r="AC49">
        <f t="shared" si="28"/>
        <v>65586771263.493584</v>
      </c>
      <c r="AD49">
        <f t="shared" si="28"/>
        <v>65817057051.819534</v>
      </c>
      <c r="AE49">
        <f t="shared" si="28"/>
        <v>66047342840.145485</v>
      </c>
      <c r="AF49">
        <f t="shared" si="28"/>
        <v>66277628628.471436</v>
      </c>
      <c r="AG49" s="31">
        <f>VLOOKUP($B$1,'Multipliers and Adjustments'!$A$70:$I$86,TRUNC(COLUMN(AG$2)/5)+2,FALSE)*SUMIFS('EPA Data'!$I:$I,'EPA Data'!$D:$D,'Country Selector'!$A$2,'EPA Data'!$J:$J,$B$1,'EPA Data'!$C:$C,AG$2,'EPA Data'!$G:$G,"&gt;="&amp;$A49,'EPA Data'!$G:$G,"&lt;"&amp;$B49)*unit_conv</f>
        <v>66507914416.797379</v>
      </c>
      <c r="AH49">
        <f t="shared" si="29"/>
        <v>66800667299.997993</v>
      </c>
      <c r="AI49">
        <f t="shared" si="29"/>
        <v>67093420183.198608</v>
      </c>
      <c r="AJ49">
        <f t="shared" si="29"/>
        <v>67386173066.399223</v>
      </c>
      <c r="AK49">
        <f t="shared" si="29"/>
        <v>67678925949.599838</v>
      </c>
      <c r="AL49" s="31">
        <f>VLOOKUP($B$1,'Multipliers and Adjustments'!$A$70:$I$86,TRUNC(COLUMN(AL$2)/5)+2,FALSE)*SUMIFS('EPA Data'!$I:$I,'EPA Data'!$D:$D,'Country Selector'!$A$2,'EPA Data'!$J:$J,$B$1,'EPA Data'!$C:$C,AL$2,'EPA Data'!$G:$G,"&gt;="&amp;$A49,'EPA Data'!$G:$G,"&lt;"&amp;$B49)*unit_conv</f>
        <v>67971678832.800461</v>
      </c>
    </row>
    <row r="50" spans="1:38" x14ac:dyDescent="0.45">
      <c r="A50" s="12">
        <f t="shared" si="14"/>
        <v>350</v>
      </c>
      <c r="B50" s="11">
        <f t="shared" si="7"/>
        <v>400</v>
      </c>
      <c r="C50" s="31">
        <f>VLOOKUP($B$1,'Multipliers and Adjustments'!$A$70:$I$86,TRUNC(COLUMN(C$2)/5)+2,FALSE)*SUMIFS('EPA Data'!$I:$I,'EPA Data'!$D:$D,'Country Selector'!$A$2,'EPA Data'!$J:$J,$B$1,'EPA Data'!$C:$C,C$2,'EPA Data'!$G:$G,"&gt;="&amp;$A50,'EPA Data'!$G:$G,"&lt;"&amp;$B50)*unit_conv</f>
        <v>714491019.35284638</v>
      </c>
      <c r="D50">
        <f t="shared" ref="D50:G65" si="30">C50+($H50-$C50)/5</f>
        <v>9007043982.9214687</v>
      </c>
      <c r="E50">
        <f t="shared" si="30"/>
        <v>17299596946.490089</v>
      </c>
      <c r="F50">
        <f t="shared" si="30"/>
        <v>25592149910.058712</v>
      </c>
      <c r="G50">
        <f t="shared" si="30"/>
        <v>33884702873.627335</v>
      </c>
      <c r="H50" s="31">
        <f>VLOOKUP($B$1,'Multipliers and Adjustments'!$A$70:$I$86,TRUNC(COLUMN(H$2)/5)+2,FALSE)*SUMIFS('EPA Data'!$I:$I,'EPA Data'!$D:$D,'Country Selector'!$A$2,'EPA Data'!$J:$J,$B$1,'EPA Data'!$C:$C,H$2,'EPA Data'!$G:$G,"&gt;="&amp;$A50,'EPA Data'!$G:$G,"&lt;"&amp;$B50)*unit_conv</f>
        <v>42177255837.195953</v>
      </c>
      <c r="I50">
        <f t="shared" si="24"/>
        <v>33945983961.3265</v>
      </c>
      <c r="J50">
        <f t="shared" si="24"/>
        <v>25714712085.457047</v>
      </c>
      <c r="K50">
        <f t="shared" si="24"/>
        <v>17483440209.587593</v>
      </c>
      <c r="L50">
        <f t="shared" si="24"/>
        <v>9252168333.7181377</v>
      </c>
      <c r="M50" s="31">
        <f>VLOOKUP($B$1,'Multipliers and Adjustments'!$A$70:$I$86,TRUNC(COLUMN(M$2)/5)+2,FALSE)*SUMIFS('EPA Data'!$I:$I,'EPA Data'!$D:$D,'Country Selector'!$A$2,'EPA Data'!$J:$J,$B$1,'EPA Data'!$C:$C,M$2,'EPA Data'!$G:$G,"&gt;="&amp;$A50,'EPA Data'!$G:$G,"&lt;"&amp;$B50)*unit_conv</f>
        <v>1020896457.8486803</v>
      </c>
      <c r="N50">
        <f t="shared" si="25"/>
        <v>1028612247.5517641</v>
      </c>
      <c r="O50">
        <f t="shared" si="25"/>
        <v>1036328037.254848</v>
      </c>
      <c r="P50">
        <f t="shared" si="25"/>
        <v>1044043826.9579319</v>
      </c>
      <c r="Q50">
        <f t="shared" si="25"/>
        <v>1051759616.6610157</v>
      </c>
      <c r="R50" s="31">
        <f>VLOOKUP($B$1,'Multipliers and Adjustments'!$A$70:$I$86,TRUNC(COLUMN(R$2)/5)+2,FALSE)*SUMIFS('EPA Data'!$I:$I,'EPA Data'!$D:$D,'Country Selector'!$A$2,'EPA Data'!$J:$J,$B$1,'EPA Data'!$C:$C,R$2,'EPA Data'!$G:$G,"&gt;="&amp;$A50,'EPA Data'!$G:$G,"&lt;"&amp;$B50)*unit_conv</f>
        <v>1059475406.3640995</v>
      </c>
      <c r="S50">
        <f t="shared" si="26"/>
        <v>923825980.7171452</v>
      </c>
      <c r="T50">
        <f t="shared" si="26"/>
        <v>788176555.07019091</v>
      </c>
      <c r="U50">
        <f t="shared" si="26"/>
        <v>652527129.42323661</v>
      </c>
      <c r="V50">
        <f t="shared" si="26"/>
        <v>516877703.77628231</v>
      </c>
      <c r="W50" s="31">
        <f>VLOOKUP($B$1,'Multipliers and Adjustments'!$A$70:$I$86,TRUNC(COLUMN(W$2)/5)+2,FALSE)*SUMIFS('EPA Data'!$I:$I,'EPA Data'!$D:$D,'Country Selector'!$A$2,'EPA Data'!$J:$J,$B$1,'EPA Data'!$C:$C,W$2,'EPA Data'!$G:$G,"&gt;="&amp;$A50,'EPA Data'!$G:$G,"&lt;"&amp;$B50)*unit_conv</f>
        <v>381228278.12932801</v>
      </c>
      <c r="X50">
        <f t="shared" si="27"/>
        <v>362875762.48302847</v>
      </c>
      <c r="Y50">
        <f t="shared" si="27"/>
        <v>344523246.83672893</v>
      </c>
      <c r="Z50">
        <f t="shared" si="27"/>
        <v>326170731.19042939</v>
      </c>
      <c r="AA50">
        <f t="shared" si="27"/>
        <v>307818215.54412985</v>
      </c>
      <c r="AB50" s="31">
        <f>VLOOKUP($B$1,'Multipliers and Adjustments'!$A$70:$I$86,TRUNC(COLUMN(AB$2)/5)+2,FALSE)*SUMIFS('EPA Data'!$I:$I,'EPA Data'!$D:$D,'Country Selector'!$A$2,'EPA Data'!$J:$J,$B$1,'EPA Data'!$C:$C,AB$2,'EPA Data'!$G:$G,"&gt;="&amp;$A50,'EPA Data'!$G:$G,"&lt;"&amp;$B50)*unit_conv</f>
        <v>289465699.89783037</v>
      </c>
      <c r="AC50">
        <f t="shared" si="28"/>
        <v>327607406.7689203</v>
      </c>
      <c r="AD50">
        <f t="shared" si="28"/>
        <v>365749113.64001024</v>
      </c>
      <c r="AE50">
        <f t="shared" si="28"/>
        <v>403890820.51110017</v>
      </c>
      <c r="AF50">
        <f t="shared" si="28"/>
        <v>442032527.38219011</v>
      </c>
      <c r="AG50" s="31">
        <f>VLOOKUP($B$1,'Multipliers and Adjustments'!$A$70:$I$86,TRUNC(COLUMN(AG$2)/5)+2,FALSE)*SUMIFS('EPA Data'!$I:$I,'EPA Data'!$D:$D,'Country Selector'!$A$2,'EPA Data'!$J:$J,$B$1,'EPA Data'!$C:$C,AG$2,'EPA Data'!$G:$G,"&gt;="&amp;$A50,'EPA Data'!$G:$G,"&lt;"&amp;$B50)*unit_conv</f>
        <v>480174234.25327998</v>
      </c>
      <c r="AH50">
        <f t="shared" si="29"/>
        <v>576412018.67945921</v>
      </c>
      <c r="AI50">
        <f t="shared" si="29"/>
        <v>672649803.1056385</v>
      </c>
      <c r="AJ50">
        <f t="shared" si="29"/>
        <v>768887587.53181767</v>
      </c>
      <c r="AK50">
        <f t="shared" si="29"/>
        <v>865125371.95799685</v>
      </c>
      <c r="AL50" s="31">
        <f>VLOOKUP($B$1,'Multipliers and Adjustments'!$A$70:$I$86,TRUNC(COLUMN(AL$2)/5)+2,FALSE)*SUMIFS('EPA Data'!$I:$I,'EPA Data'!$D:$D,'Country Selector'!$A$2,'EPA Data'!$J:$J,$B$1,'EPA Data'!$C:$C,AL$2,'EPA Data'!$G:$G,"&gt;="&amp;$A50,'EPA Data'!$G:$G,"&lt;"&amp;$B50)*unit_conv</f>
        <v>961363156.38417614</v>
      </c>
    </row>
    <row r="51" spans="1:38" x14ac:dyDescent="0.45">
      <c r="A51" s="12">
        <f t="shared" si="14"/>
        <v>400</v>
      </c>
      <c r="B51" s="11">
        <f t="shared" si="7"/>
        <v>450</v>
      </c>
      <c r="C51" s="31">
        <f>VLOOKUP($B$1,'Multipliers and Adjustments'!$A$70:$I$86,TRUNC(COLUMN(C$2)/5)+2,FALSE)*SUMIFS('EPA Data'!$I:$I,'EPA Data'!$D:$D,'Country Selector'!$A$2,'EPA Data'!$J:$J,$B$1,'EPA Data'!$C:$C,C$2,'EPA Data'!$G:$G,"&gt;="&amp;$A51,'EPA Data'!$G:$G,"&lt;"&amp;$B51)*unit_conv</f>
        <v>34360250574.682182</v>
      </c>
      <c r="D51">
        <f t="shared" si="30"/>
        <v>27577785602.945412</v>
      </c>
      <c r="E51">
        <f t="shared" si="30"/>
        <v>20795320631.208641</v>
      </c>
      <c r="F51">
        <f t="shared" si="30"/>
        <v>14012855659.471869</v>
      </c>
      <c r="G51">
        <f t="shared" si="30"/>
        <v>7230390687.735096</v>
      </c>
      <c r="H51" s="31">
        <f>VLOOKUP($B$1,'Multipliers and Adjustments'!$A$70:$I$86,TRUNC(COLUMN(H$2)/5)+2,FALSE)*SUMIFS('EPA Data'!$I:$I,'EPA Data'!$D:$D,'Country Selector'!$A$2,'EPA Data'!$J:$J,$B$1,'EPA Data'!$C:$C,H$2,'EPA Data'!$G:$G,"&gt;="&amp;$A51,'EPA Data'!$G:$G,"&lt;"&amp;$B51)*unit_conv</f>
        <v>447925715.99832004</v>
      </c>
      <c r="I51">
        <f t="shared" si="24"/>
        <v>488451574.40522248</v>
      </c>
      <c r="J51">
        <f t="shared" si="24"/>
        <v>528977432.81212491</v>
      </c>
      <c r="K51">
        <f t="shared" si="24"/>
        <v>569503291.2190274</v>
      </c>
      <c r="L51">
        <f t="shared" si="24"/>
        <v>610029149.62592983</v>
      </c>
      <c r="M51" s="31">
        <f>VLOOKUP($B$1,'Multipliers and Adjustments'!$A$70:$I$86,TRUNC(COLUMN(M$2)/5)+2,FALSE)*SUMIFS('EPA Data'!$I:$I,'EPA Data'!$D:$D,'Country Selector'!$A$2,'EPA Data'!$J:$J,$B$1,'EPA Data'!$C:$C,M$2,'EPA Data'!$G:$G,"&gt;="&amp;$A51,'EPA Data'!$G:$G,"&lt;"&amp;$B51)*unit_conv</f>
        <v>650555008.03283226</v>
      </c>
      <c r="N51">
        <f t="shared" si="25"/>
        <v>553040897.12444186</v>
      </c>
      <c r="O51">
        <f t="shared" si="25"/>
        <v>455526786.2160514</v>
      </c>
      <c r="P51">
        <f t="shared" si="25"/>
        <v>358012675.30766094</v>
      </c>
      <c r="Q51">
        <f t="shared" si="25"/>
        <v>260498564.39927047</v>
      </c>
      <c r="R51" s="31">
        <f>VLOOKUP($B$1,'Multipliers and Adjustments'!$A$70:$I$86,TRUNC(COLUMN(R$2)/5)+2,FALSE)*SUMIFS('EPA Data'!$I:$I,'EPA Data'!$D:$D,'Country Selector'!$A$2,'EPA Data'!$J:$J,$B$1,'EPA Data'!$C:$C,R$2,'EPA Data'!$G:$G,"&gt;="&amp;$A51,'EPA Data'!$G:$G,"&lt;"&amp;$B51)*unit_conv</f>
        <v>162984453.49088001</v>
      </c>
      <c r="S51">
        <f t="shared" si="26"/>
        <v>173784339.8586176</v>
      </c>
      <c r="T51">
        <f t="shared" si="26"/>
        <v>184584226.2263552</v>
      </c>
      <c r="U51">
        <f t="shared" si="26"/>
        <v>195384112.59409279</v>
      </c>
      <c r="V51">
        <f t="shared" si="26"/>
        <v>206183998.96183038</v>
      </c>
      <c r="W51" s="31">
        <f>VLOOKUP($B$1,'Multipliers and Adjustments'!$A$70:$I$86,TRUNC(COLUMN(W$2)/5)+2,FALSE)*SUMIFS('EPA Data'!$I:$I,'EPA Data'!$D:$D,'Country Selector'!$A$2,'EPA Data'!$J:$J,$B$1,'EPA Data'!$C:$C,W$2,'EPA Data'!$G:$G,"&gt;="&amp;$A51,'EPA Data'!$G:$G,"&lt;"&amp;$B51)*unit_conv</f>
        <v>216983885.32956803</v>
      </c>
      <c r="X51">
        <f t="shared" si="27"/>
        <v>334446627.32642788</v>
      </c>
      <c r="Y51">
        <f t="shared" si="27"/>
        <v>451909369.32328773</v>
      </c>
      <c r="Z51">
        <f t="shared" si="27"/>
        <v>569372111.32014751</v>
      </c>
      <c r="AA51">
        <f t="shared" si="27"/>
        <v>686834853.3170073</v>
      </c>
      <c r="AB51" s="31">
        <f>VLOOKUP($B$1,'Multipliers and Adjustments'!$A$70:$I$86,TRUNC(COLUMN(AB$2)/5)+2,FALSE)*SUMIFS('EPA Data'!$I:$I,'EPA Data'!$D:$D,'Country Selector'!$A$2,'EPA Data'!$J:$J,$B$1,'EPA Data'!$C:$C,AB$2,'EPA Data'!$G:$G,"&gt;="&amp;$A51,'EPA Data'!$G:$G,"&lt;"&amp;$B51)*unit_conv</f>
        <v>804297595.31386721</v>
      </c>
      <c r="AC51">
        <f t="shared" si="28"/>
        <v>859873973.327842</v>
      </c>
      <c r="AD51">
        <f t="shared" si="28"/>
        <v>915450351.34181678</v>
      </c>
      <c r="AE51">
        <f t="shared" si="28"/>
        <v>971026729.35579157</v>
      </c>
      <c r="AF51">
        <f t="shared" si="28"/>
        <v>1026603107.3697664</v>
      </c>
      <c r="AG51" s="31">
        <f>VLOOKUP($B$1,'Multipliers and Adjustments'!$A$70:$I$86,TRUNC(COLUMN(AG$2)/5)+2,FALSE)*SUMIFS('EPA Data'!$I:$I,'EPA Data'!$D:$D,'Country Selector'!$A$2,'EPA Data'!$J:$J,$B$1,'EPA Data'!$C:$C,AG$2,'EPA Data'!$G:$G,"&gt;="&amp;$A51,'EPA Data'!$G:$G,"&lt;"&amp;$B51)*unit_conv</f>
        <v>1082179485.3837409</v>
      </c>
      <c r="AH51">
        <f t="shared" si="29"/>
        <v>936401272.51278508</v>
      </c>
      <c r="AI51">
        <f t="shared" si="29"/>
        <v>790623059.64182925</v>
      </c>
      <c r="AJ51">
        <f t="shared" si="29"/>
        <v>644844846.77087343</v>
      </c>
      <c r="AK51">
        <f t="shared" si="29"/>
        <v>499066633.8999176</v>
      </c>
      <c r="AL51" s="31">
        <f>VLOOKUP($B$1,'Multipliers and Adjustments'!$A$70:$I$86,TRUNC(COLUMN(AL$2)/5)+2,FALSE)*SUMIFS('EPA Data'!$I:$I,'EPA Data'!$D:$D,'Country Selector'!$A$2,'EPA Data'!$J:$J,$B$1,'EPA Data'!$C:$C,AL$2,'EPA Data'!$G:$G,"&gt;="&amp;$A51,'EPA Data'!$G:$G,"&lt;"&amp;$B51)*unit_conv</f>
        <v>353288421.02896166</v>
      </c>
    </row>
    <row r="52" spans="1:38" x14ac:dyDescent="0.45">
      <c r="A52" s="12">
        <f t="shared" si="14"/>
        <v>450</v>
      </c>
      <c r="B52" s="11">
        <f t="shared" si="7"/>
        <v>500</v>
      </c>
      <c r="C52" s="31">
        <f>VLOOKUP($B$1,'Multipliers and Adjustments'!$A$70:$I$86,TRUNC(COLUMN(C$2)/5)+2,FALSE)*SUMIFS('EPA Data'!$I:$I,'EPA Data'!$D:$D,'Country Selector'!$A$2,'EPA Data'!$J:$J,$B$1,'EPA Data'!$C:$C,C$2,'EPA Data'!$G:$G,"&gt;="&amp;$A52,'EPA Data'!$G:$G,"&lt;"&amp;$B52)*unit_conv</f>
        <v>436824348.58059198</v>
      </c>
      <c r="D52">
        <f t="shared" si="30"/>
        <v>431044616.8529312</v>
      </c>
      <c r="E52">
        <f t="shared" si="30"/>
        <v>425264885.12527043</v>
      </c>
      <c r="F52">
        <f t="shared" si="30"/>
        <v>419485153.39760965</v>
      </c>
      <c r="G52">
        <f t="shared" si="30"/>
        <v>413705421.66994888</v>
      </c>
      <c r="H52" s="31">
        <f>VLOOKUP($B$1,'Multipliers and Adjustments'!$A$70:$I$86,TRUNC(COLUMN(H$2)/5)+2,FALSE)*SUMIFS('EPA Data'!$I:$I,'EPA Data'!$D:$D,'Country Selector'!$A$2,'EPA Data'!$J:$J,$B$1,'EPA Data'!$C:$C,H$2,'EPA Data'!$G:$G,"&gt;="&amp;$A52,'EPA Data'!$G:$G,"&lt;"&amp;$B52)*unit_conv</f>
        <v>407925689.94228804</v>
      </c>
      <c r="I52">
        <f t="shared" ref="I52:L67" si="31">H52+($M52-$H52)/5</f>
        <v>360816257.36558086</v>
      </c>
      <c r="J52">
        <f t="shared" si="31"/>
        <v>313706824.78887367</v>
      </c>
      <c r="K52">
        <f t="shared" si="31"/>
        <v>266597392.21216646</v>
      </c>
      <c r="L52">
        <f t="shared" si="31"/>
        <v>219487959.63545924</v>
      </c>
      <c r="M52" s="31">
        <f>VLOOKUP($B$1,'Multipliers and Adjustments'!$A$70:$I$86,TRUNC(COLUMN(M$2)/5)+2,FALSE)*SUMIFS('EPA Data'!$I:$I,'EPA Data'!$D:$D,'Country Selector'!$A$2,'EPA Data'!$J:$J,$B$1,'EPA Data'!$C:$C,M$2,'EPA Data'!$G:$G,"&gt;="&amp;$A52,'EPA Data'!$G:$G,"&lt;"&amp;$B52)*unit_conv</f>
        <v>172378527.058752</v>
      </c>
      <c r="N52">
        <f t="shared" ref="N52:Q67" si="32">M52+($R52-$M52)/5</f>
        <v>226372016338.87823</v>
      </c>
      <c r="O52">
        <f t="shared" si="32"/>
        <v>452571654150.69775</v>
      </c>
      <c r="P52">
        <f t="shared" si="32"/>
        <v>678771291962.51721</v>
      </c>
      <c r="Q52">
        <f t="shared" si="32"/>
        <v>904970929774.33667</v>
      </c>
      <c r="R52" s="31">
        <f>VLOOKUP($B$1,'Multipliers and Adjustments'!$A$70:$I$86,TRUNC(COLUMN(R$2)/5)+2,FALSE)*SUMIFS('EPA Data'!$I:$I,'EPA Data'!$D:$D,'Country Selector'!$A$2,'EPA Data'!$J:$J,$B$1,'EPA Data'!$C:$C,R$2,'EPA Data'!$G:$G,"&gt;="&amp;$A52,'EPA Data'!$G:$G,"&lt;"&amp;$B52)*unit_conv</f>
        <v>1131170567586.1563</v>
      </c>
      <c r="S52">
        <f t="shared" ref="S52:V67" si="33">R52+($W52-$R52)/5</f>
        <v>1137318119344.9966</v>
      </c>
      <c r="T52">
        <f t="shared" si="33"/>
        <v>1143465671103.8369</v>
      </c>
      <c r="U52">
        <f t="shared" si="33"/>
        <v>1149613222862.6772</v>
      </c>
      <c r="V52">
        <f t="shared" si="33"/>
        <v>1155760774621.5176</v>
      </c>
      <c r="W52" s="31">
        <f>VLOOKUP($B$1,'Multipliers and Adjustments'!$A$70:$I$86,TRUNC(COLUMN(W$2)/5)+2,FALSE)*SUMIFS('EPA Data'!$I:$I,'EPA Data'!$D:$D,'Country Selector'!$A$2,'EPA Data'!$J:$J,$B$1,'EPA Data'!$C:$C,W$2,'EPA Data'!$G:$G,"&gt;="&amp;$A52,'EPA Data'!$G:$G,"&lt;"&amp;$B52)*unit_conv</f>
        <v>1161908326380.3579</v>
      </c>
      <c r="X52">
        <f t="shared" ref="X52:AA67" si="34">W52+($AB52-$W52)/5</f>
        <v>1167252203787.2659</v>
      </c>
      <c r="Y52">
        <f t="shared" si="34"/>
        <v>1172596081194.1738</v>
      </c>
      <c r="Z52">
        <f t="shared" si="34"/>
        <v>1177939958601.0818</v>
      </c>
      <c r="AA52">
        <f t="shared" si="34"/>
        <v>1183283836007.9897</v>
      </c>
      <c r="AB52" s="31">
        <f>VLOOKUP($B$1,'Multipliers and Adjustments'!$A$70:$I$86,TRUNC(COLUMN(AB$2)/5)+2,FALSE)*SUMIFS('EPA Data'!$I:$I,'EPA Data'!$D:$D,'Country Selector'!$A$2,'EPA Data'!$J:$J,$B$1,'EPA Data'!$C:$C,AB$2,'EPA Data'!$G:$G,"&gt;="&amp;$A52,'EPA Data'!$G:$G,"&lt;"&amp;$B52)*unit_conv</f>
        <v>1188627713414.8979</v>
      </c>
      <c r="AC52">
        <f t="shared" ref="AC52:AF67" si="35">AB52+($AG52-$AB52)/5</f>
        <v>950958375608.78088</v>
      </c>
      <c r="AD52">
        <f t="shared" si="35"/>
        <v>713289037802.66382</v>
      </c>
      <c r="AE52">
        <f t="shared" si="35"/>
        <v>475619699996.54675</v>
      </c>
      <c r="AF52">
        <f t="shared" si="35"/>
        <v>237950362190.42966</v>
      </c>
      <c r="AG52" s="31">
        <f>VLOOKUP($B$1,'Multipliers and Adjustments'!$A$70:$I$86,TRUNC(COLUMN(AG$2)/5)+2,FALSE)*SUMIFS('EPA Data'!$I:$I,'EPA Data'!$D:$D,'Country Selector'!$A$2,'EPA Data'!$J:$J,$B$1,'EPA Data'!$C:$C,AG$2,'EPA Data'!$G:$G,"&gt;="&amp;$A52,'EPA Data'!$G:$G,"&lt;"&amp;$B52)*unit_conv</f>
        <v>281024384.31244802</v>
      </c>
      <c r="AH52">
        <f t="shared" ref="AH52:AK67" si="36">AG52+($AL52-$AG52)/5</f>
        <v>319177070.63267201</v>
      </c>
      <c r="AI52">
        <f t="shared" si="36"/>
        <v>357329756.952896</v>
      </c>
      <c r="AJ52">
        <f t="shared" si="36"/>
        <v>395482443.27311999</v>
      </c>
      <c r="AK52">
        <f t="shared" si="36"/>
        <v>433635129.59334397</v>
      </c>
      <c r="AL52" s="31">
        <f>VLOOKUP($B$1,'Multipliers and Adjustments'!$A$70:$I$86,TRUNC(COLUMN(AL$2)/5)+2,FALSE)*SUMIFS('EPA Data'!$I:$I,'EPA Data'!$D:$D,'Country Selector'!$A$2,'EPA Data'!$J:$J,$B$1,'EPA Data'!$C:$C,AL$2,'EPA Data'!$G:$G,"&gt;="&amp;$A52,'EPA Data'!$G:$G,"&lt;"&amp;$B52)*unit_conv</f>
        <v>471787815.91356808</v>
      </c>
    </row>
    <row r="53" spans="1:38" x14ac:dyDescent="0.45">
      <c r="A53" s="12">
        <f t="shared" si="14"/>
        <v>500</v>
      </c>
      <c r="B53" s="11">
        <f t="shared" si="7"/>
        <v>550</v>
      </c>
      <c r="C53" s="31">
        <f>VLOOKUP($B$1,'Multipliers and Adjustments'!$A$70:$I$86,TRUNC(COLUMN(C$2)/5)+2,FALSE)*SUMIFS('EPA Data'!$I:$I,'EPA Data'!$D:$D,'Country Selector'!$A$2,'EPA Data'!$J:$J,$B$1,'EPA Data'!$C:$C,C$2,'EPA Data'!$G:$G,"&gt;="&amp;$A53,'EPA Data'!$G:$G,"&lt;"&amp;$B53)*unit_conv</f>
        <v>292257310.35692799</v>
      </c>
      <c r="D53">
        <f t="shared" si="30"/>
        <v>294699957.36146557</v>
      </c>
      <c r="E53">
        <f t="shared" si="30"/>
        <v>297142604.36600316</v>
      </c>
      <c r="F53">
        <f t="shared" si="30"/>
        <v>299585251.37054074</v>
      </c>
      <c r="G53">
        <f t="shared" si="30"/>
        <v>302027898.37507832</v>
      </c>
      <c r="H53" s="31">
        <f>VLOOKUP($B$1,'Multipliers and Adjustments'!$A$70:$I$86,TRUNC(COLUMN(H$2)/5)+2,FALSE)*SUMIFS('EPA Data'!$I:$I,'EPA Data'!$D:$D,'Country Selector'!$A$2,'EPA Data'!$J:$J,$B$1,'EPA Data'!$C:$C,H$2,'EPA Data'!$G:$G,"&gt;="&amp;$A53,'EPA Data'!$G:$G,"&lt;"&amp;$B53)*unit_conv</f>
        <v>304470545.37961602</v>
      </c>
      <c r="I53">
        <f t="shared" si="31"/>
        <v>188817039691.37738</v>
      </c>
      <c r="J53">
        <f t="shared" si="31"/>
        <v>377329608837.37512</v>
      </c>
      <c r="K53">
        <f t="shared" si="31"/>
        <v>565842177983.37292</v>
      </c>
      <c r="L53">
        <f t="shared" si="31"/>
        <v>754354747129.37073</v>
      </c>
      <c r="M53" s="31">
        <f>VLOOKUP($B$1,'Multipliers and Adjustments'!$A$70:$I$86,TRUNC(COLUMN(M$2)/5)+2,FALSE)*SUMIFS('EPA Data'!$I:$I,'EPA Data'!$D:$D,'Country Selector'!$A$2,'EPA Data'!$J:$J,$B$1,'EPA Data'!$C:$C,M$2,'EPA Data'!$G:$G,"&gt;="&amp;$A53,'EPA Data'!$G:$G,"&lt;"&amp;$B53)*unit_conv</f>
        <v>942867316275.36853</v>
      </c>
      <c r="N53">
        <f t="shared" si="32"/>
        <v>754428833870.15833</v>
      </c>
      <c r="O53">
        <f t="shared" si="32"/>
        <v>565990351464.94812</v>
      </c>
      <c r="P53">
        <f t="shared" si="32"/>
        <v>377551869059.73792</v>
      </c>
      <c r="Q53">
        <f t="shared" si="32"/>
        <v>189113386654.52771</v>
      </c>
      <c r="R53" s="31">
        <f>VLOOKUP($B$1,'Multipliers and Adjustments'!$A$70:$I$86,TRUNC(COLUMN(R$2)/5)+2,FALSE)*SUMIFS('EPA Data'!$I:$I,'EPA Data'!$D:$D,'Country Selector'!$A$2,'EPA Data'!$J:$J,$B$1,'EPA Data'!$C:$C,R$2,'EPA Data'!$G:$G,"&gt;="&amp;$A53,'EPA Data'!$G:$G,"&lt;"&amp;$B53)*unit_conv</f>
        <v>674904249.31753612</v>
      </c>
      <c r="S53">
        <f t="shared" si="33"/>
        <v>600827390.09527373</v>
      </c>
      <c r="T53">
        <f t="shared" si="33"/>
        <v>526750530.87301135</v>
      </c>
      <c r="U53">
        <f t="shared" si="33"/>
        <v>452673671.65074897</v>
      </c>
      <c r="V53">
        <f t="shared" si="33"/>
        <v>378596812.42848659</v>
      </c>
      <c r="W53" s="31">
        <f>VLOOKUP($B$1,'Multipliers and Adjustments'!$A$70:$I$86,TRUNC(COLUMN(W$2)/5)+2,FALSE)*SUMIFS('EPA Data'!$I:$I,'EPA Data'!$D:$D,'Country Selector'!$A$2,'EPA Data'!$J:$J,$B$1,'EPA Data'!$C:$C,W$2,'EPA Data'!$G:$G,"&gt;="&amp;$A53,'EPA Data'!$G:$G,"&lt;"&amp;$B53)*unit_conv</f>
        <v>304519953.20622402</v>
      </c>
      <c r="X53">
        <f t="shared" si="34"/>
        <v>334017574.48158181</v>
      </c>
      <c r="Y53">
        <f t="shared" si="34"/>
        <v>363515195.75693959</v>
      </c>
      <c r="Z53">
        <f t="shared" si="34"/>
        <v>393012817.03229737</v>
      </c>
      <c r="AA53">
        <f t="shared" si="34"/>
        <v>422510438.30765516</v>
      </c>
      <c r="AB53" s="31">
        <f>VLOOKUP($B$1,'Multipliers and Adjustments'!$A$70:$I$86,TRUNC(COLUMN(AB$2)/5)+2,FALSE)*SUMIFS('EPA Data'!$I:$I,'EPA Data'!$D:$D,'Country Selector'!$A$2,'EPA Data'!$J:$J,$B$1,'EPA Data'!$C:$C,AB$2,'EPA Data'!$G:$G,"&gt;="&amp;$A53,'EPA Data'!$G:$G,"&lt;"&amp;$B53)*unit_conv</f>
        <v>452008059.58301288</v>
      </c>
      <c r="AC53">
        <f t="shared" si="35"/>
        <v>242938403611.63712</v>
      </c>
      <c r="AD53">
        <f t="shared" si="35"/>
        <v>485424799163.69122</v>
      </c>
      <c r="AE53">
        <f t="shared" si="35"/>
        <v>727911194715.74536</v>
      </c>
      <c r="AF53">
        <f t="shared" si="35"/>
        <v>970397590267.79944</v>
      </c>
      <c r="AG53" s="31">
        <f>VLOOKUP($B$1,'Multipliers and Adjustments'!$A$70:$I$86,TRUNC(COLUMN(AG$2)/5)+2,FALSE)*SUMIFS('EPA Data'!$I:$I,'EPA Data'!$D:$D,'Country Selector'!$A$2,'EPA Data'!$J:$J,$B$1,'EPA Data'!$C:$C,AG$2,'EPA Data'!$G:$G,"&gt;="&amp;$A53,'EPA Data'!$G:$G,"&lt;"&amp;$B53)*unit_conv</f>
        <v>1212883985819.8535</v>
      </c>
      <c r="AH53">
        <f t="shared" si="36"/>
        <v>1217559383490.2456</v>
      </c>
      <c r="AI53">
        <f t="shared" si="36"/>
        <v>1222234781160.6377</v>
      </c>
      <c r="AJ53">
        <f t="shared" si="36"/>
        <v>1226910178831.0298</v>
      </c>
      <c r="AK53">
        <f t="shared" si="36"/>
        <v>1231585576501.4219</v>
      </c>
      <c r="AL53" s="31">
        <f>VLOOKUP($B$1,'Multipliers and Adjustments'!$A$70:$I$86,TRUNC(COLUMN(AL$2)/5)+2,FALSE)*SUMIFS('EPA Data'!$I:$I,'EPA Data'!$D:$D,'Country Selector'!$A$2,'EPA Data'!$J:$J,$B$1,'EPA Data'!$C:$C,AL$2,'EPA Data'!$G:$G,"&gt;="&amp;$A53,'EPA Data'!$G:$G,"&lt;"&amp;$B53)*unit_conv</f>
        <v>1236260974171.8142</v>
      </c>
    </row>
    <row r="54" spans="1:38" x14ac:dyDescent="0.45">
      <c r="A54" s="12">
        <f t="shared" si="14"/>
        <v>550</v>
      </c>
      <c r="B54" s="11">
        <f t="shared" si="7"/>
        <v>600</v>
      </c>
      <c r="C54" s="31">
        <f>VLOOKUP($B$1,'Multipliers and Adjustments'!$A$70:$I$86,TRUNC(COLUMN(C$2)/5)+2,FALSE)*SUMIFS('EPA Data'!$I:$I,'EPA Data'!$D:$D,'Country Selector'!$A$2,'EPA Data'!$J:$J,$B$1,'EPA Data'!$C:$C,C$2,'EPA Data'!$G:$G,"&gt;="&amp;$A54,'EPA Data'!$G:$G,"&lt;"&amp;$B54)*unit_conv</f>
        <v>128036381.79326402</v>
      </c>
      <c r="D54">
        <f t="shared" si="30"/>
        <v>154750139734.47495</v>
      </c>
      <c r="E54">
        <f t="shared" si="30"/>
        <v>309372243087.15662</v>
      </c>
      <c r="F54">
        <f t="shared" si="30"/>
        <v>463994346439.83826</v>
      </c>
      <c r="G54">
        <f t="shared" si="30"/>
        <v>618616449792.5199</v>
      </c>
      <c r="H54" s="31">
        <f>VLOOKUP($B$1,'Multipliers and Adjustments'!$A$70:$I$86,TRUNC(COLUMN(H$2)/5)+2,FALSE)*SUMIFS('EPA Data'!$I:$I,'EPA Data'!$D:$D,'Country Selector'!$A$2,'EPA Data'!$J:$J,$B$1,'EPA Data'!$C:$C,H$2,'EPA Data'!$G:$G,"&gt;="&amp;$A54,'EPA Data'!$G:$G,"&lt;"&amp;$B54)*unit_conv</f>
        <v>773238553145.20154</v>
      </c>
      <c r="I54">
        <f t="shared" si="31"/>
        <v>618644909045.52783</v>
      </c>
      <c r="J54">
        <f t="shared" si="31"/>
        <v>464051264945.85406</v>
      </c>
      <c r="K54">
        <f t="shared" si="31"/>
        <v>309457620846.1803</v>
      </c>
      <c r="L54">
        <f t="shared" si="31"/>
        <v>154863976746.50653</v>
      </c>
      <c r="M54" s="31">
        <f>VLOOKUP($B$1,'Multipliers and Adjustments'!$A$70:$I$86,TRUNC(COLUMN(M$2)/5)+2,FALSE)*SUMIFS('EPA Data'!$I:$I,'EPA Data'!$D:$D,'Country Selector'!$A$2,'EPA Data'!$J:$J,$B$1,'EPA Data'!$C:$C,M$2,'EPA Data'!$G:$G,"&gt;="&amp;$A54,'EPA Data'!$G:$G,"&lt;"&amp;$B54)*unit_conv</f>
        <v>270332646.83281922</v>
      </c>
      <c r="N54">
        <f t="shared" si="32"/>
        <v>265719026.52733764</v>
      </c>
      <c r="O54">
        <f t="shared" si="32"/>
        <v>261105406.22185606</v>
      </c>
      <c r="P54">
        <f t="shared" si="32"/>
        <v>256491785.91637447</v>
      </c>
      <c r="Q54">
        <f t="shared" si="32"/>
        <v>251878165.61089289</v>
      </c>
      <c r="R54" s="31">
        <f>VLOOKUP($B$1,'Multipliers and Adjustments'!$A$70:$I$86,TRUNC(COLUMN(R$2)/5)+2,FALSE)*SUMIFS('EPA Data'!$I:$I,'EPA Data'!$D:$D,'Country Selector'!$A$2,'EPA Data'!$J:$J,$B$1,'EPA Data'!$C:$C,R$2,'EPA Data'!$G:$G,"&gt;="&amp;$A54,'EPA Data'!$G:$G,"&lt;"&amp;$B54)*unit_conv</f>
        <v>247264545.30541125</v>
      </c>
      <c r="S54">
        <f t="shared" si="33"/>
        <v>303950454.38128453</v>
      </c>
      <c r="T54">
        <f t="shared" si="33"/>
        <v>360636363.45715779</v>
      </c>
      <c r="U54">
        <f t="shared" si="33"/>
        <v>417322272.53303105</v>
      </c>
      <c r="V54">
        <f t="shared" si="33"/>
        <v>474008181.6089043</v>
      </c>
      <c r="W54" s="31">
        <f>VLOOKUP($B$1,'Multipliers and Adjustments'!$A$70:$I$86,TRUNC(COLUMN(W$2)/5)+2,FALSE)*SUMIFS('EPA Data'!$I:$I,'EPA Data'!$D:$D,'Country Selector'!$A$2,'EPA Data'!$J:$J,$B$1,'EPA Data'!$C:$C,W$2,'EPA Data'!$G:$G,"&gt;="&amp;$A54,'EPA Data'!$G:$G,"&lt;"&amp;$B54)*unit_conv</f>
        <v>530694090.68477768</v>
      </c>
      <c r="X54">
        <f t="shared" si="34"/>
        <v>458280153.68891621</v>
      </c>
      <c r="Y54">
        <f t="shared" si="34"/>
        <v>385866216.69305474</v>
      </c>
      <c r="Z54">
        <f t="shared" si="34"/>
        <v>313452279.69719326</v>
      </c>
      <c r="AA54">
        <f t="shared" si="34"/>
        <v>241038342.70133179</v>
      </c>
      <c r="AB54" s="31">
        <f>VLOOKUP($B$1,'Multipliers and Adjustments'!$A$70:$I$86,TRUNC(COLUMN(AB$2)/5)+2,FALSE)*SUMIFS('EPA Data'!$I:$I,'EPA Data'!$D:$D,'Country Selector'!$A$2,'EPA Data'!$J:$J,$B$1,'EPA Data'!$C:$C,AB$2,'EPA Data'!$G:$G,"&gt;="&amp;$A54,'EPA Data'!$G:$G,"&lt;"&amp;$B54)*unit_conv</f>
        <v>168624405.70547041</v>
      </c>
      <c r="AC54">
        <f t="shared" si="35"/>
        <v>199960263.43869185</v>
      </c>
      <c r="AD54">
        <f t="shared" si="35"/>
        <v>231296121.1719133</v>
      </c>
      <c r="AE54">
        <f t="shared" si="35"/>
        <v>262631978.90513474</v>
      </c>
      <c r="AF54">
        <f t="shared" si="35"/>
        <v>293967836.63835621</v>
      </c>
      <c r="AG54" s="31">
        <f>VLOOKUP($B$1,'Multipliers and Adjustments'!$A$70:$I$86,TRUNC(COLUMN(AG$2)/5)+2,FALSE)*SUMIFS('EPA Data'!$I:$I,'EPA Data'!$D:$D,'Country Selector'!$A$2,'EPA Data'!$J:$J,$B$1,'EPA Data'!$C:$C,AG$2,'EPA Data'!$G:$G,"&gt;="&amp;$A54,'EPA Data'!$G:$G,"&lt;"&amp;$B54)*unit_conv</f>
        <v>325303694.37157762</v>
      </c>
      <c r="AH54">
        <f t="shared" si="36"/>
        <v>327812959.89119327</v>
      </c>
      <c r="AI54">
        <f t="shared" si="36"/>
        <v>330322225.41080892</v>
      </c>
      <c r="AJ54">
        <f t="shared" si="36"/>
        <v>332831490.93042457</v>
      </c>
      <c r="AK54">
        <f t="shared" si="36"/>
        <v>335340756.45004022</v>
      </c>
      <c r="AL54" s="31">
        <f>VLOOKUP($B$1,'Multipliers and Adjustments'!$A$70:$I$86,TRUNC(COLUMN(AL$2)/5)+2,FALSE)*SUMIFS('EPA Data'!$I:$I,'EPA Data'!$D:$D,'Country Selector'!$A$2,'EPA Data'!$J:$J,$B$1,'EPA Data'!$C:$C,AL$2,'EPA Data'!$G:$G,"&gt;="&amp;$A54,'EPA Data'!$G:$G,"&lt;"&amp;$B54)*unit_conv</f>
        <v>337850021.96965599</v>
      </c>
    </row>
    <row r="55" spans="1:38" x14ac:dyDescent="0.45">
      <c r="A55" s="12">
        <f t="shared" si="14"/>
        <v>600</v>
      </c>
      <c r="B55" s="11">
        <f t="shared" si="7"/>
        <v>650</v>
      </c>
      <c r="C55" s="31">
        <f>VLOOKUP($B$1,'Multipliers and Adjustments'!$A$70:$I$86,TRUNC(COLUMN(C$2)/5)+2,FALSE)*SUMIFS('EPA Data'!$I:$I,'EPA Data'!$D:$D,'Country Selector'!$A$2,'EPA Data'!$J:$J,$B$1,'EPA Data'!$C:$C,C$2,'EPA Data'!$G:$G,"&gt;="&amp;$A55,'EPA Data'!$G:$G,"&lt;"&amp;$B55)*unit_conv</f>
        <v>633195419110.99805</v>
      </c>
      <c r="D55">
        <f t="shared" si="30"/>
        <v>506626963709.0481</v>
      </c>
      <c r="E55">
        <f t="shared" si="30"/>
        <v>380058508307.09814</v>
      </c>
      <c r="F55">
        <f t="shared" si="30"/>
        <v>253490052905.14822</v>
      </c>
      <c r="G55">
        <f t="shared" si="30"/>
        <v>126921597503.1983</v>
      </c>
      <c r="H55" s="31">
        <f>VLOOKUP($B$1,'Multipliers and Adjustments'!$A$70:$I$86,TRUNC(COLUMN(H$2)/5)+2,FALSE)*SUMIFS('EPA Data'!$I:$I,'EPA Data'!$D:$D,'Country Selector'!$A$2,'EPA Data'!$J:$J,$B$1,'EPA Data'!$C:$C,H$2,'EPA Data'!$G:$G,"&gt;="&amp;$A55,'EPA Data'!$G:$G,"&lt;"&amp;$B55)*unit_conv</f>
        <v>353142101.24841774</v>
      </c>
      <c r="I55">
        <f t="shared" si="31"/>
        <v>323454917.72493774</v>
      </c>
      <c r="J55">
        <f t="shared" si="31"/>
        <v>293767734.20145774</v>
      </c>
      <c r="K55">
        <f t="shared" si="31"/>
        <v>264080550.67797771</v>
      </c>
      <c r="L55">
        <f t="shared" si="31"/>
        <v>234393367.15449768</v>
      </c>
      <c r="M55" s="31">
        <f>VLOOKUP($B$1,'Multipliers and Adjustments'!$A$70:$I$86,TRUNC(COLUMN(M$2)/5)+2,FALSE)*SUMIFS('EPA Data'!$I:$I,'EPA Data'!$D:$D,'Country Selector'!$A$2,'EPA Data'!$J:$J,$B$1,'EPA Data'!$C:$C,M$2,'EPA Data'!$G:$G,"&gt;="&amp;$A55,'EPA Data'!$G:$G,"&lt;"&amp;$B55)*unit_conv</f>
        <v>204706183.63101763</v>
      </c>
      <c r="N55">
        <f t="shared" si="32"/>
        <v>261953355.7735517</v>
      </c>
      <c r="O55">
        <f t="shared" si="32"/>
        <v>319200527.91608578</v>
      </c>
      <c r="P55">
        <f t="shared" si="32"/>
        <v>376447700.05861986</v>
      </c>
      <c r="Q55">
        <f t="shared" si="32"/>
        <v>433694872.20115393</v>
      </c>
      <c r="R55" s="31">
        <f>VLOOKUP($B$1,'Multipliers and Adjustments'!$A$70:$I$86,TRUNC(COLUMN(R$2)/5)+2,FALSE)*SUMIFS('EPA Data'!$I:$I,'EPA Data'!$D:$D,'Country Selector'!$A$2,'EPA Data'!$J:$J,$B$1,'EPA Data'!$C:$C,R$2,'EPA Data'!$G:$G,"&gt;="&amp;$A55,'EPA Data'!$G:$G,"&lt;"&amp;$B55)*unit_conv</f>
        <v>490942044.34368795</v>
      </c>
      <c r="S55">
        <f t="shared" si="33"/>
        <v>392753635.47495037</v>
      </c>
      <c r="T55">
        <f t="shared" si="33"/>
        <v>294565226.60621279</v>
      </c>
      <c r="U55">
        <f t="shared" si="33"/>
        <v>196376817.73747522</v>
      </c>
      <c r="V55">
        <f t="shared" si="33"/>
        <v>98188408.868737623</v>
      </c>
      <c r="W55" s="31">
        <f>VLOOKUP($B$1,'Multipliers and Adjustments'!$A$70:$I$86,TRUNC(COLUMN(W$2)/5)+2,FALSE)*SUMIFS('EPA Data'!$I:$I,'EPA Data'!$D:$D,'Country Selector'!$A$2,'EPA Data'!$J:$J,$B$1,'EPA Data'!$C:$C,W$2,'EPA Data'!$G:$G,"&gt;="&amp;$A55,'EPA Data'!$G:$G,"&lt;"&amp;$B55)*unit_conv</f>
        <v>0</v>
      </c>
      <c r="X55">
        <f t="shared" si="34"/>
        <v>56399920.0239776</v>
      </c>
      <c r="Y55">
        <f t="shared" si="34"/>
        <v>112799840.0479552</v>
      </c>
      <c r="Z55">
        <f t="shared" si="34"/>
        <v>169199760.07193279</v>
      </c>
      <c r="AA55">
        <f t="shared" si="34"/>
        <v>225599680.0959104</v>
      </c>
      <c r="AB55" s="31">
        <f>VLOOKUP($B$1,'Multipliers and Adjustments'!$A$70:$I$86,TRUNC(COLUMN(AB$2)/5)+2,FALSE)*SUMIFS('EPA Data'!$I:$I,'EPA Data'!$D:$D,'Country Selector'!$A$2,'EPA Data'!$J:$J,$B$1,'EPA Data'!$C:$C,AB$2,'EPA Data'!$G:$G,"&gt;="&amp;$A55,'EPA Data'!$G:$G,"&lt;"&amp;$B55)*unit_conv</f>
        <v>281999600.11988801</v>
      </c>
      <c r="AC55">
        <f t="shared" si="35"/>
        <v>225599680.0959104</v>
      </c>
      <c r="AD55">
        <f t="shared" si="35"/>
        <v>169199760.07193279</v>
      </c>
      <c r="AE55">
        <f t="shared" si="35"/>
        <v>112799840.04795519</v>
      </c>
      <c r="AF55">
        <f t="shared" si="35"/>
        <v>56399920.023977585</v>
      </c>
      <c r="AG55" s="31">
        <f>VLOOKUP($B$1,'Multipliers and Adjustments'!$A$70:$I$86,TRUNC(COLUMN(AG$2)/5)+2,FALSE)*SUMIFS('EPA Data'!$I:$I,'EPA Data'!$D:$D,'Country Selector'!$A$2,'EPA Data'!$J:$J,$B$1,'EPA Data'!$C:$C,AG$2,'EPA Data'!$G:$G,"&gt;="&amp;$A55,'EPA Data'!$G:$G,"&lt;"&amp;$B55)*unit_conv</f>
        <v>0</v>
      </c>
      <c r="AH55">
        <f t="shared" si="36"/>
        <v>0</v>
      </c>
      <c r="AI55">
        <f t="shared" si="36"/>
        <v>0</v>
      </c>
      <c r="AJ55">
        <f t="shared" si="36"/>
        <v>0</v>
      </c>
      <c r="AK55">
        <f t="shared" si="36"/>
        <v>0</v>
      </c>
      <c r="AL55" s="31">
        <f>VLOOKUP($B$1,'Multipliers and Adjustments'!$A$70:$I$86,TRUNC(COLUMN(AL$2)/5)+2,FALSE)*SUMIFS('EPA Data'!$I:$I,'EPA Data'!$D:$D,'Country Selector'!$A$2,'EPA Data'!$J:$J,$B$1,'EPA Data'!$C:$C,AL$2,'EPA Data'!$G:$G,"&gt;="&amp;$A55,'EPA Data'!$G:$G,"&lt;"&amp;$B55)*unit_conv</f>
        <v>0</v>
      </c>
    </row>
    <row r="56" spans="1:38" x14ac:dyDescent="0.45">
      <c r="A56" s="12">
        <f t="shared" si="14"/>
        <v>650</v>
      </c>
      <c r="B56" s="11">
        <f t="shared" si="7"/>
        <v>700</v>
      </c>
      <c r="C56" s="31">
        <f>VLOOKUP($B$1,'Multipliers and Adjustments'!$A$70:$I$86,TRUNC(COLUMN(C$2)/5)+2,FALSE)*SUMIFS('EPA Data'!$I:$I,'EPA Data'!$D:$D,'Country Selector'!$A$2,'EPA Data'!$J:$J,$B$1,'EPA Data'!$C:$C,C$2,'EPA Data'!$G:$G,"&gt;="&amp;$A56,'EPA Data'!$G:$G,"&lt;"&amp;$B56)*unit_conv</f>
        <v>229825754.06772804</v>
      </c>
      <c r="D56">
        <f t="shared" si="30"/>
        <v>207926025.38120005</v>
      </c>
      <c r="E56">
        <f t="shared" si="30"/>
        <v>186026296.69467205</v>
      </c>
      <c r="F56">
        <f t="shared" si="30"/>
        <v>164126568.00814405</v>
      </c>
      <c r="G56">
        <f t="shared" si="30"/>
        <v>142226839.32161605</v>
      </c>
      <c r="H56" s="31">
        <f>VLOOKUP($B$1,'Multipliers and Adjustments'!$A$70:$I$86,TRUNC(COLUMN(H$2)/5)+2,FALSE)*SUMIFS('EPA Data'!$I:$I,'EPA Data'!$D:$D,'Country Selector'!$A$2,'EPA Data'!$J:$J,$B$1,'EPA Data'!$C:$C,H$2,'EPA Data'!$G:$G,"&gt;="&amp;$A56,'EPA Data'!$G:$G,"&lt;"&amp;$B56)*unit_conv</f>
        <v>120327110.63508801</v>
      </c>
      <c r="I56">
        <f t="shared" si="31"/>
        <v>160236321.38964802</v>
      </c>
      <c r="J56">
        <f t="shared" si="31"/>
        <v>200145532.14420801</v>
      </c>
      <c r="K56">
        <f t="shared" si="31"/>
        <v>240054742.89876801</v>
      </c>
      <c r="L56">
        <f t="shared" si="31"/>
        <v>279963953.653328</v>
      </c>
      <c r="M56" s="31">
        <f>VLOOKUP($B$1,'Multipliers and Adjustments'!$A$70:$I$86,TRUNC(COLUMN(M$2)/5)+2,FALSE)*SUMIFS('EPA Data'!$I:$I,'EPA Data'!$D:$D,'Country Selector'!$A$2,'EPA Data'!$J:$J,$B$1,'EPA Data'!$C:$C,M$2,'EPA Data'!$G:$G,"&gt;="&amp;$A56,'EPA Data'!$G:$G,"&lt;"&amp;$B56)*unit_conv</f>
        <v>319873164.40788805</v>
      </c>
      <c r="N56">
        <f t="shared" si="32"/>
        <v>255898531.52631044</v>
      </c>
      <c r="O56">
        <f t="shared" si="32"/>
        <v>191923898.64473283</v>
      </c>
      <c r="P56">
        <f t="shared" si="32"/>
        <v>127949265.76315522</v>
      </c>
      <c r="Q56">
        <f t="shared" si="32"/>
        <v>63974632.881577611</v>
      </c>
      <c r="R56" s="31">
        <f>VLOOKUP($B$1,'Multipliers and Adjustments'!$A$70:$I$86,TRUNC(COLUMN(R$2)/5)+2,FALSE)*SUMIFS('EPA Data'!$I:$I,'EPA Data'!$D:$D,'Country Selector'!$A$2,'EPA Data'!$J:$J,$B$1,'EPA Data'!$C:$C,R$2,'EPA Data'!$G:$G,"&gt;="&amp;$A56,'EPA Data'!$G:$G,"&lt;"&amp;$B56)*unit_conv</f>
        <v>0</v>
      </c>
      <c r="S56">
        <f t="shared" si="33"/>
        <v>52243127.021926418</v>
      </c>
      <c r="T56">
        <f t="shared" si="33"/>
        <v>104486254.04385284</v>
      </c>
      <c r="U56">
        <f t="shared" si="33"/>
        <v>156729381.06577927</v>
      </c>
      <c r="V56">
        <f t="shared" si="33"/>
        <v>208972508.08770567</v>
      </c>
      <c r="W56" s="31">
        <f>VLOOKUP($B$1,'Multipliers and Adjustments'!$A$70:$I$86,TRUNC(COLUMN(W$2)/5)+2,FALSE)*SUMIFS('EPA Data'!$I:$I,'EPA Data'!$D:$D,'Country Selector'!$A$2,'EPA Data'!$J:$J,$B$1,'EPA Data'!$C:$C,W$2,'EPA Data'!$G:$G,"&gt;="&amp;$A56,'EPA Data'!$G:$G,"&lt;"&amp;$B56)*unit_conv</f>
        <v>261215635.10963207</v>
      </c>
      <c r="X56">
        <f t="shared" si="34"/>
        <v>208972508.08770567</v>
      </c>
      <c r="Y56">
        <f t="shared" si="34"/>
        <v>156729381.06577927</v>
      </c>
      <c r="Z56">
        <f t="shared" si="34"/>
        <v>104486254.04385285</v>
      </c>
      <c r="AA56">
        <f t="shared" si="34"/>
        <v>52243127.021926433</v>
      </c>
      <c r="AB56" s="31">
        <f>VLOOKUP($B$1,'Multipliers and Adjustments'!$A$70:$I$86,TRUNC(COLUMN(AB$2)/5)+2,FALSE)*SUMIFS('EPA Data'!$I:$I,'EPA Data'!$D:$D,'Country Selector'!$A$2,'EPA Data'!$J:$J,$B$1,'EPA Data'!$C:$C,AB$2,'EPA Data'!$G:$G,"&gt;="&amp;$A56,'EPA Data'!$G:$G,"&lt;"&amp;$B56)*unit_conv</f>
        <v>0</v>
      </c>
      <c r="AC56">
        <f t="shared" si="35"/>
        <v>28886457.439504005</v>
      </c>
      <c r="AD56">
        <f t="shared" si="35"/>
        <v>57772914.87900801</v>
      </c>
      <c r="AE56">
        <f t="shared" si="35"/>
        <v>86659372.318512022</v>
      </c>
      <c r="AF56">
        <f t="shared" si="35"/>
        <v>115545829.75801602</v>
      </c>
      <c r="AG56" s="31">
        <f>VLOOKUP($B$1,'Multipliers and Adjustments'!$A$70:$I$86,TRUNC(COLUMN(AG$2)/5)+2,FALSE)*SUMIFS('EPA Data'!$I:$I,'EPA Data'!$D:$D,'Country Selector'!$A$2,'EPA Data'!$J:$J,$B$1,'EPA Data'!$C:$C,AG$2,'EPA Data'!$G:$G,"&gt;="&amp;$A56,'EPA Data'!$G:$G,"&lt;"&amp;$B56)*unit_conv</f>
        <v>144432287.19752002</v>
      </c>
      <c r="AH56">
        <f t="shared" si="36"/>
        <v>163699773.37304643</v>
      </c>
      <c r="AI56">
        <f t="shared" si="36"/>
        <v>182967259.54857284</v>
      </c>
      <c r="AJ56">
        <f t="shared" si="36"/>
        <v>202234745.72409925</v>
      </c>
      <c r="AK56">
        <f t="shared" si="36"/>
        <v>221502231.89962566</v>
      </c>
      <c r="AL56" s="31">
        <f>VLOOKUP($B$1,'Multipliers and Adjustments'!$A$70:$I$86,TRUNC(COLUMN(AL$2)/5)+2,FALSE)*SUMIFS('EPA Data'!$I:$I,'EPA Data'!$D:$D,'Country Selector'!$A$2,'EPA Data'!$J:$J,$B$1,'EPA Data'!$C:$C,AL$2,'EPA Data'!$G:$G,"&gt;="&amp;$A56,'EPA Data'!$G:$G,"&lt;"&amp;$B56)*unit_conv</f>
        <v>240769718.07515201</v>
      </c>
    </row>
    <row r="57" spans="1:38" x14ac:dyDescent="0.45">
      <c r="A57" s="12">
        <f t="shared" si="14"/>
        <v>700</v>
      </c>
      <c r="B57" s="11">
        <f t="shared" si="7"/>
        <v>750</v>
      </c>
      <c r="C57" s="31">
        <f>VLOOKUP($B$1,'Multipliers and Adjustments'!$A$70:$I$86,TRUNC(COLUMN(C$2)/5)+2,FALSE)*SUMIFS('EPA Data'!$I:$I,'EPA Data'!$D:$D,'Country Selector'!$A$2,'EPA Data'!$J:$J,$B$1,'EPA Data'!$C:$C,C$2,'EPA Data'!$G:$G,"&gt;="&amp;$A57,'EPA Data'!$G:$G,"&lt;"&amp;$B57)*unit_conv</f>
        <v>290830293.67033607</v>
      </c>
      <c r="D57">
        <f t="shared" si="30"/>
        <v>269619110.27322888</v>
      </c>
      <c r="E57">
        <f t="shared" si="30"/>
        <v>248407926.87612167</v>
      </c>
      <c r="F57">
        <f t="shared" si="30"/>
        <v>227196743.47901446</v>
      </c>
      <c r="G57">
        <f t="shared" si="30"/>
        <v>205985560.08190724</v>
      </c>
      <c r="H57" s="31">
        <f>VLOOKUP($B$1,'Multipliers and Adjustments'!$A$70:$I$86,TRUNC(COLUMN(H$2)/5)+2,FALSE)*SUMIFS('EPA Data'!$I:$I,'EPA Data'!$D:$D,'Country Selector'!$A$2,'EPA Data'!$J:$J,$B$1,'EPA Data'!$C:$C,H$2,'EPA Data'!$G:$G,"&gt;="&amp;$A57,'EPA Data'!$G:$G,"&lt;"&amp;$B57)*unit_conv</f>
        <v>184774376.6848</v>
      </c>
      <c r="I57">
        <f t="shared" si="31"/>
        <v>170799106.82513279</v>
      </c>
      <c r="J57">
        <f t="shared" si="31"/>
        <v>156823836.96546561</v>
      </c>
      <c r="K57">
        <f t="shared" si="31"/>
        <v>142848567.10579842</v>
      </c>
      <c r="L57">
        <f t="shared" si="31"/>
        <v>128873297.24613123</v>
      </c>
      <c r="M57" s="31">
        <f>VLOOKUP($B$1,'Multipliers and Adjustments'!$A$70:$I$86,TRUNC(COLUMN(M$2)/5)+2,FALSE)*SUMIFS('EPA Data'!$I:$I,'EPA Data'!$D:$D,'Country Selector'!$A$2,'EPA Data'!$J:$J,$B$1,'EPA Data'!$C:$C,M$2,'EPA Data'!$G:$G,"&gt;="&amp;$A57,'EPA Data'!$G:$G,"&lt;"&amp;$B57)*unit_conv</f>
        <v>114898027.38646401</v>
      </c>
      <c r="N57">
        <f t="shared" si="32"/>
        <v>141002754.91359681</v>
      </c>
      <c r="O57">
        <f t="shared" si="32"/>
        <v>167107482.44072962</v>
      </c>
      <c r="P57">
        <f t="shared" si="32"/>
        <v>193212209.96786243</v>
      </c>
      <c r="Q57">
        <f t="shared" si="32"/>
        <v>219316937.49499524</v>
      </c>
      <c r="R57" s="31">
        <f>VLOOKUP($B$1,'Multipliers and Adjustments'!$A$70:$I$86,TRUNC(COLUMN(R$2)/5)+2,FALSE)*SUMIFS('EPA Data'!$I:$I,'EPA Data'!$D:$D,'Country Selector'!$A$2,'EPA Data'!$J:$J,$B$1,'EPA Data'!$C:$C,R$2,'EPA Data'!$G:$G,"&gt;="&amp;$A57,'EPA Data'!$G:$G,"&lt;"&amp;$B57)*unit_conv</f>
        <v>245421665.02212802</v>
      </c>
      <c r="S57">
        <f t="shared" si="33"/>
        <v>196337332.0177024</v>
      </c>
      <c r="T57">
        <f t="shared" si="33"/>
        <v>147252999.01327682</v>
      </c>
      <c r="U57">
        <f t="shared" si="33"/>
        <v>98168666.008851215</v>
      </c>
      <c r="V57">
        <f t="shared" si="33"/>
        <v>49084333.004425615</v>
      </c>
      <c r="W57" s="31">
        <f>VLOOKUP($B$1,'Multipliers and Adjustments'!$A$70:$I$86,TRUNC(COLUMN(W$2)/5)+2,FALSE)*SUMIFS('EPA Data'!$I:$I,'EPA Data'!$D:$D,'Country Selector'!$A$2,'EPA Data'!$J:$J,$B$1,'EPA Data'!$C:$C,W$2,'EPA Data'!$G:$G,"&gt;="&amp;$A57,'EPA Data'!$G:$G,"&lt;"&amp;$B57)*unit_conv</f>
        <v>0</v>
      </c>
      <c r="X57">
        <f t="shared" si="34"/>
        <v>3255101.9976384006</v>
      </c>
      <c r="Y57">
        <f t="shared" si="34"/>
        <v>6510203.9952768013</v>
      </c>
      <c r="Z57">
        <f t="shared" si="34"/>
        <v>9765305.9929152019</v>
      </c>
      <c r="AA57">
        <f t="shared" si="34"/>
        <v>13020407.990553603</v>
      </c>
      <c r="AB57" s="31">
        <f>VLOOKUP($B$1,'Multipliers and Adjustments'!$A$70:$I$86,TRUNC(COLUMN(AB$2)/5)+2,FALSE)*SUMIFS('EPA Data'!$I:$I,'EPA Data'!$D:$D,'Country Selector'!$A$2,'EPA Data'!$J:$J,$B$1,'EPA Data'!$C:$C,AB$2,'EPA Data'!$G:$G,"&gt;="&amp;$A57,'EPA Data'!$G:$G,"&lt;"&amp;$B57)*unit_conv</f>
        <v>16275509.988192003</v>
      </c>
      <c r="AC57">
        <f t="shared" si="35"/>
        <v>33992804.004812807</v>
      </c>
      <c r="AD57">
        <f t="shared" si="35"/>
        <v>51710098.021433607</v>
      </c>
      <c r="AE57">
        <f t="shared" si="35"/>
        <v>69427392.038054407</v>
      </c>
      <c r="AF57">
        <f t="shared" si="35"/>
        <v>87144686.054675207</v>
      </c>
      <c r="AG57" s="31">
        <f>VLOOKUP($B$1,'Multipliers and Adjustments'!$A$70:$I$86,TRUNC(COLUMN(AG$2)/5)+2,FALSE)*SUMIFS('EPA Data'!$I:$I,'EPA Data'!$D:$D,'Country Selector'!$A$2,'EPA Data'!$J:$J,$B$1,'EPA Data'!$C:$C,AG$2,'EPA Data'!$G:$G,"&gt;="&amp;$A57,'EPA Data'!$G:$G,"&lt;"&amp;$B57)*unit_conv</f>
        <v>104861980.07129601</v>
      </c>
      <c r="AH57">
        <f t="shared" si="36"/>
        <v>87310164.177331209</v>
      </c>
      <c r="AI57">
        <f t="shared" si="36"/>
        <v>69758348.283366412</v>
      </c>
      <c r="AJ57">
        <f t="shared" si="36"/>
        <v>52206532.389401615</v>
      </c>
      <c r="AK57">
        <f t="shared" si="36"/>
        <v>34654716.495436817</v>
      </c>
      <c r="AL57" s="31">
        <f>VLOOKUP($B$1,'Multipliers and Adjustments'!$A$70:$I$86,TRUNC(COLUMN(AL$2)/5)+2,FALSE)*SUMIFS('EPA Data'!$I:$I,'EPA Data'!$D:$D,'Country Selector'!$A$2,'EPA Data'!$J:$J,$B$1,'EPA Data'!$C:$C,AL$2,'EPA Data'!$G:$G,"&gt;="&amp;$A57,'EPA Data'!$G:$G,"&lt;"&amp;$B57)*unit_conv</f>
        <v>17102900.601472002</v>
      </c>
    </row>
    <row r="58" spans="1:38" x14ac:dyDescent="0.45">
      <c r="A58" s="12">
        <f t="shared" si="14"/>
        <v>750</v>
      </c>
      <c r="B58" s="11">
        <f t="shared" si="7"/>
        <v>800</v>
      </c>
      <c r="C58" s="31">
        <f>VLOOKUP($B$1,'Multipliers and Adjustments'!$A$70:$I$86,TRUNC(COLUMN(C$2)/5)+2,FALSE)*SUMIFS('EPA Data'!$I:$I,'EPA Data'!$D:$D,'Country Selector'!$A$2,'EPA Data'!$J:$J,$B$1,'EPA Data'!$C:$C,C$2,'EPA Data'!$G:$G,"&gt;="&amp;$A58,'EPA Data'!$G:$G,"&lt;"&amp;$B58)*unit_conv</f>
        <v>82617758.30761601</v>
      </c>
      <c r="D58">
        <f t="shared" si="30"/>
        <v>121607910.14321601</v>
      </c>
      <c r="E58">
        <f t="shared" si="30"/>
        <v>160598061.97881603</v>
      </c>
      <c r="F58">
        <f t="shared" si="30"/>
        <v>199588213.81441605</v>
      </c>
      <c r="G58">
        <f t="shared" si="30"/>
        <v>238578365.65001607</v>
      </c>
      <c r="H58" s="31">
        <f>VLOOKUP($B$1,'Multipliers and Adjustments'!$A$70:$I$86,TRUNC(COLUMN(H$2)/5)+2,FALSE)*SUMIFS('EPA Data'!$I:$I,'EPA Data'!$D:$D,'Country Selector'!$A$2,'EPA Data'!$J:$J,$B$1,'EPA Data'!$C:$C,H$2,'EPA Data'!$G:$G,"&gt;="&amp;$A58,'EPA Data'!$G:$G,"&lt;"&amp;$B58)*unit_conv</f>
        <v>277568517.48561603</v>
      </c>
      <c r="I58">
        <f t="shared" si="31"/>
        <v>222054813.98849282</v>
      </c>
      <c r="J58">
        <f t="shared" si="31"/>
        <v>166541110.49136961</v>
      </c>
      <c r="K58">
        <f t="shared" si="31"/>
        <v>111027406.99424639</v>
      </c>
      <c r="L58">
        <f t="shared" si="31"/>
        <v>55513703.497123189</v>
      </c>
      <c r="M58" s="31">
        <f>VLOOKUP($B$1,'Multipliers and Adjustments'!$A$70:$I$86,TRUNC(COLUMN(M$2)/5)+2,FALSE)*SUMIFS('EPA Data'!$I:$I,'EPA Data'!$D:$D,'Country Selector'!$A$2,'EPA Data'!$J:$J,$B$1,'EPA Data'!$C:$C,M$2,'EPA Data'!$G:$G,"&gt;="&amp;$A58,'EPA Data'!$G:$G,"&lt;"&amp;$B58)*unit_conv</f>
        <v>0</v>
      </c>
      <c r="N58">
        <f t="shared" si="32"/>
        <v>0</v>
      </c>
      <c r="O58">
        <f t="shared" si="32"/>
        <v>0</v>
      </c>
      <c r="P58">
        <f t="shared" si="32"/>
        <v>0</v>
      </c>
      <c r="Q58">
        <f t="shared" si="32"/>
        <v>0</v>
      </c>
      <c r="R58" s="31">
        <f>VLOOKUP($B$1,'Multipliers and Adjustments'!$A$70:$I$86,TRUNC(COLUMN(R$2)/5)+2,FALSE)*SUMIFS('EPA Data'!$I:$I,'EPA Data'!$D:$D,'Country Selector'!$A$2,'EPA Data'!$J:$J,$B$1,'EPA Data'!$C:$C,R$2,'EPA Data'!$G:$G,"&gt;="&amp;$A58,'EPA Data'!$G:$G,"&lt;"&amp;$B58)*unit_conv</f>
        <v>0</v>
      </c>
      <c r="S58">
        <f t="shared" si="33"/>
        <v>25398640.747894403</v>
      </c>
      <c r="T58">
        <f t="shared" si="33"/>
        <v>50797281.495788805</v>
      </c>
      <c r="U58">
        <f t="shared" si="33"/>
        <v>76195922.243683204</v>
      </c>
      <c r="V58">
        <f t="shared" si="33"/>
        <v>101594562.99157761</v>
      </c>
      <c r="W58" s="31">
        <f>VLOOKUP($B$1,'Multipliers and Adjustments'!$A$70:$I$86,TRUNC(COLUMN(W$2)/5)+2,FALSE)*SUMIFS('EPA Data'!$I:$I,'EPA Data'!$D:$D,'Country Selector'!$A$2,'EPA Data'!$J:$J,$B$1,'EPA Data'!$C:$C,W$2,'EPA Data'!$G:$G,"&gt;="&amp;$A58,'EPA Data'!$G:$G,"&lt;"&amp;$B58)*unit_conv</f>
        <v>126993203.73947202</v>
      </c>
      <c r="X58">
        <f t="shared" si="34"/>
        <v>142041366.43099201</v>
      </c>
      <c r="Y58">
        <f t="shared" si="34"/>
        <v>157089529.12251201</v>
      </c>
      <c r="Z58">
        <f t="shared" si="34"/>
        <v>172137691.81403202</v>
      </c>
      <c r="AA58">
        <f t="shared" si="34"/>
        <v>187185854.50555202</v>
      </c>
      <c r="AB58" s="31">
        <f>VLOOKUP($B$1,'Multipliers and Adjustments'!$A$70:$I$86,TRUNC(COLUMN(AB$2)/5)+2,FALSE)*SUMIFS('EPA Data'!$I:$I,'EPA Data'!$D:$D,'Country Selector'!$A$2,'EPA Data'!$J:$J,$B$1,'EPA Data'!$C:$C,AB$2,'EPA Data'!$G:$G,"&gt;="&amp;$A58,'EPA Data'!$G:$G,"&lt;"&amp;$B58)*unit_conv</f>
        <v>202234017.19707203</v>
      </c>
      <c r="AC58">
        <f t="shared" si="35"/>
        <v>186477483.94871682</v>
      </c>
      <c r="AD58">
        <f t="shared" si="35"/>
        <v>170720950.70036161</v>
      </c>
      <c r="AE58">
        <f t="shared" si="35"/>
        <v>154964417.4520064</v>
      </c>
      <c r="AF58">
        <f t="shared" si="35"/>
        <v>139207884.20365119</v>
      </c>
      <c r="AG58" s="31">
        <f>VLOOKUP($B$1,'Multipliers and Adjustments'!$A$70:$I$86,TRUNC(COLUMN(AG$2)/5)+2,FALSE)*SUMIFS('EPA Data'!$I:$I,'EPA Data'!$D:$D,'Country Selector'!$A$2,'EPA Data'!$J:$J,$B$1,'EPA Data'!$C:$C,AG$2,'EPA Data'!$G:$G,"&gt;="&amp;$A58,'EPA Data'!$G:$G,"&lt;"&amp;$B58)*unit_conv</f>
        <v>123451350.95529599</v>
      </c>
      <c r="AH58">
        <f t="shared" si="36"/>
        <v>124048492.1727296</v>
      </c>
      <c r="AI58">
        <f t="shared" si="36"/>
        <v>124645633.3901632</v>
      </c>
      <c r="AJ58">
        <f t="shared" si="36"/>
        <v>125242774.6075968</v>
      </c>
      <c r="AK58">
        <f t="shared" si="36"/>
        <v>125839915.8250304</v>
      </c>
      <c r="AL58" s="31">
        <f>VLOOKUP($B$1,'Multipliers and Adjustments'!$A$70:$I$86,TRUNC(COLUMN(AL$2)/5)+2,FALSE)*SUMIFS('EPA Data'!$I:$I,'EPA Data'!$D:$D,'Country Selector'!$A$2,'EPA Data'!$J:$J,$B$1,'EPA Data'!$C:$C,AL$2,'EPA Data'!$G:$G,"&gt;="&amp;$A58,'EPA Data'!$G:$G,"&lt;"&amp;$B58)*unit_conv</f>
        <v>126437057.042464</v>
      </c>
    </row>
    <row r="59" spans="1:38" x14ac:dyDescent="0.45">
      <c r="A59" s="12">
        <f t="shared" si="14"/>
        <v>800</v>
      </c>
      <c r="B59" s="11">
        <f t="shared" si="7"/>
        <v>850</v>
      </c>
      <c r="C59" s="31">
        <f>VLOOKUP($B$1,'Multipliers and Adjustments'!$A$70:$I$86,TRUNC(COLUMN(C$2)/5)+2,FALSE)*SUMIFS('EPA Data'!$I:$I,'EPA Data'!$D:$D,'Country Selector'!$A$2,'EPA Data'!$J:$J,$B$1,'EPA Data'!$C:$C,C$2,'EPA Data'!$G:$G,"&gt;="&amp;$A59,'EPA Data'!$G:$G,"&lt;"&amp;$B59)*unit_conv</f>
        <v>181924776.40691203</v>
      </c>
      <c r="D59">
        <f t="shared" si="30"/>
        <v>145539821.12552962</v>
      </c>
      <c r="E59">
        <f t="shared" si="30"/>
        <v>109154865.84414721</v>
      </c>
      <c r="F59">
        <f t="shared" si="30"/>
        <v>72769910.562764794</v>
      </c>
      <c r="G59">
        <f t="shared" si="30"/>
        <v>36384955.281382389</v>
      </c>
      <c r="H59" s="31">
        <f>VLOOKUP($B$1,'Multipliers and Adjustments'!$A$70:$I$86,TRUNC(COLUMN(H$2)/5)+2,FALSE)*SUMIFS('EPA Data'!$I:$I,'EPA Data'!$D:$D,'Country Selector'!$A$2,'EPA Data'!$J:$J,$B$1,'EPA Data'!$C:$C,H$2,'EPA Data'!$G:$G,"&gt;="&amp;$A59,'EPA Data'!$G:$G,"&lt;"&amp;$B59)*unit_conv</f>
        <v>0</v>
      </c>
      <c r="I59">
        <f t="shared" si="31"/>
        <v>2656865.5448608003</v>
      </c>
      <c r="J59">
        <f t="shared" si="31"/>
        <v>5313731.0897216005</v>
      </c>
      <c r="K59">
        <f t="shared" si="31"/>
        <v>7970596.6345824003</v>
      </c>
      <c r="L59">
        <f t="shared" si="31"/>
        <v>10627462.179443201</v>
      </c>
      <c r="M59" s="31">
        <f>VLOOKUP($B$1,'Multipliers and Adjustments'!$A$70:$I$86,TRUNC(COLUMN(M$2)/5)+2,FALSE)*SUMIFS('EPA Data'!$I:$I,'EPA Data'!$D:$D,'Country Selector'!$A$2,'EPA Data'!$J:$J,$B$1,'EPA Data'!$C:$C,M$2,'EPA Data'!$G:$G,"&gt;="&amp;$A59,'EPA Data'!$G:$G,"&lt;"&amp;$B59)*unit_conv</f>
        <v>13284327.724304002</v>
      </c>
      <c r="N59">
        <f t="shared" si="32"/>
        <v>60341932304.523537</v>
      </c>
      <c r="O59">
        <f t="shared" si="32"/>
        <v>120670580281.32277</v>
      </c>
      <c r="P59">
        <f t="shared" si="32"/>
        <v>180999228258.12201</v>
      </c>
      <c r="Q59">
        <f t="shared" si="32"/>
        <v>241327876234.92123</v>
      </c>
      <c r="R59" s="31">
        <f>VLOOKUP($B$1,'Multipliers and Adjustments'!$A$70:$I$86,TRUNC(COLUMN(R$2)/5)+2,FALSE)*SUMIFS('EPA Data'!$I:$I,'EPA Data'!$D:$D,'Country Selector'!$A$2,'EPA Data'!$J:$J,$B$1,'EPA Data'!$C:$C,R$2,'EPA Data'!$G:$G,"&gt;="&amp;$A59,'EPA Data'!$G:$G,"&lt;"&amp;$B59)*unit_conv</f>
        <v>301656524211.72046</v>
      </c>
      <c r="S59">
        <f t="shared" si="33"/>
        <v>303246297336.06635</v>
      </c>
      <c r="T59">
        <f t="shared" si="33"/>
        <v>304836070460.41223</v>
      </c>
      <c r="U59">
        <f t="shared" si="33"/>
        <v>306425843584.75812</v>
      </c>
      <c r="V59">
        <f t="shared" si="33"/>
        <v>308015616709.104</v>
      </c>
      <c r="W59" s="31">
        <f>VLOOKUP($B$1,'Multipliers and Adjustments'!$A$70:$I$86,TRUNC(COLUMN(W$2)/5)+2,FALSE)*SUMIFS('EPA Data'!$I:$I,'EPA Data'!$D:$D,'Country Selector'!$A$2,'EPA Data'!$J:$J,$B$1,'EPA Data'!$C:$C,W$2,'EPA Data'!$G:$G,"&gt;="&amp;$A59,'EPA Data'!$G:$G,"&lt;"&amp;$B59)*unit_conv</f>
        <v>309605389833.45001</v>
      </c>
      <c r="X59">
        <f t="shared" si="34"/>
        <v>247684311866.76001</v>
      </c>
      <c r="Y59">
        <f t="shared" si="34"/>
        <v>185763233900.07001</v>
      </c>
      <c r="Z59">
        <f t="shared" si="34"/>
        <v>123842155933.38</v>
      </c>
      <c r="AA59">
        <f t="shared" si="34"/>
        <v>61921077966.690002</v>
      </c>
      <c r="AB59" s="31">
        <f>VLOOKUP($B$1,'Multipliers and Adjustments'!$A$70:$I$86,TRUNC(COLUMN(AB$2)/5)+2,FALSE)*SUMIFS('EPA Data'!$I:$I,'EPA Data'!$D:$D,'Country Selector'!$A$2,'EPA Data'!$J:$J,$B$1,'EPA Data'!$C:$C,AB$2,'EPA Data'!$G:$G,"&gt;="&amp;$A59,'EPA Data'!$G:$G,"&lt;"&amp;$B59)*unit_conv</f>
        <v>0</v>
      </c>
      <c r="AC59">
        <f t="shared" si="35"/>
        <v>0</v>
      </c>
      <c r="AD59">
        <f t="shared" si="35"/>
        <v>0</v>
      </c>
      <c r="AE59">
        <f t="shared" si="35"/>
        <v>0</v>
      </c>
      <c r="AF59">
        <f t="shared" si="35"/>
        <v>0</v>
      </c>
      <c r="AG59" s="31">
        <f>VLOOKUP($B$1,'Multipliers and Adjustments'!$A$70:$I$86,TRUNC(COLUMN(AG$2)/5)+2,FALSE)*SUMIFS('EPA Data'!$I:$I,'EPA Data'!$D:$D,'Country Selector'!$A$2,'EPA Data'!$J:$J,$B$1,'EPA Data'!$C:$C,AG$2,'EPA Data'!$G:$G,"&gt;="&amp;$A59,'EPA Data'!$G:$G,"&lt;"&amp;$B59)*unit_conv</f>
        <v>0</v>
      </c>
      <c r="AH59">
        <f t="shared" si="36"/>
        <v>0</v>
      </c>
      <c r="AI59">
        <f t="shared" si="36"/>
        <v>0</v>
      </c>
      <c r="AJ59">
        <f t="shared" si="36"/>
        <v>0</v>
      </c>
      <c r="AK59">
        <f t="shared" si="36"/>
        <v>0</v>
      </c>
      <c r="AL59" s="31">
        <f>VLOOKUP($B$1,'Multipliers and Adjustments'!$A$70:$I$86,TRUNC(COLUMN(AL$2)/5)+2,FALSE)*SUMIFS('EPA Data'!$I:$I,'EPA Data'!$D:$D,'Country Selector'!$A$2,'EPA Data'!$J:$J,$B$1,'EPA Data'!$C:$C,AL$2,'EPA Data'!$G:$G,"&gt;="&amp;$A59,'EPA Data'!$G:$G,"&lt;"&amp;$B59)*unit_conv</f>
        <v>0</v>
      </c>
    </row>
    <row r="60" spans="1:38" x14ac:dyDescent="0.45">
      <c r="A60" s="12">
        <f t="shared" si="14"/>
        <v>850</v>
      </c>
      <c r="B60" s="11">
        <f t="shared" si="7"/>
        <v>900</v>
      </c>
      <c r="C60" s="31">
        <f>VLOOKUP($B$1,'Multipliers and Adjustments'!$A$70:$I$86,TRUNC(COLUMN(C$2)/5)+2,FALSE)*SUMIFS('EPA Data'!$I:$I,'EPA Data'!$D:$D,'Country Selector'!$A$2,'EPA Data'!$J:$J,$B$1,'EPA Data'!$C:$C,C$2,'EPA Data'!$G:$G,"&gt;="&amp;$A60,'EPA Data'!$G:$G,"&lt;"&amp;$B60)*unit_conv</f>
        <v>0</v>
      </c>
      <c r="D60">
        <f t="shared" si="30"/>
        <v>2441618.3878239999</v>
      </c>
      <c r="E60">
        <f t="shared" si="30"/>
        <v>4883236.7756479997</v>
      </c>
      <c r="F60">
        <f t="shared" si="30"/>
        <v>7324855.1634719996</v>
      </c>
      <c r="G60">
        <f t="shared" si="30"/>
        <v>9766473.5512959994</v>
      </c>
      <c r="H60" s="31">
        <f>VLOOKUP($B$1,'Multipliers and Adjustments'!$A$70:$I$86,TRUNC(COLUMN(H$2)/5)+2,FALSE)*SUMIFS('EPA Data'!$I:$I,'EPA Data'!$D:$D,'Country Selector'!$A$2,'EPA Data'!$J:$J,$B$1,'EPA Data'!$C:$C,H$2,'EPA Data'!$G:$G,"&gt;="&amp;$A60,'EPA Data'!$G:$G,"&lt;"&amp;$B60)*unit_conv</f>
        <v>12208091.93912</v>
      </c>
      <c r="I60">
        <f t="shared" si="31"/>
        <v>50297610971.727409</v>
      </c>
      <c r="J60">
        <f t="shared" si="31"/>
        <v>100583013851.5157</v>
      </c>
      <c r="K60">
        <f t="shared" si="31"/>
        <v>150868416731.30399</v>
      </c>
      <c r="L60">
        <f t="shared" si="31"/>
        <v>201153819611.09229</v>
      </c>
      <c r="M60" s="31">
        <f>VLOOKUP($B$1,'Multipliers and Adjustments'!$A$70:$I$86,TRUNC(COLUMN(M$2)/5)+2,FALSE)*SUMIFS('EPA Data'!$I:$I,'EPA Data'!$D:$D,'Country Selector'!$A$2,'EPA Data'!$J:$J,$B$1,'EPA Data'!$C:$C,M$2,'EPA Data'!$G:$G,"&gt;="&amp;$A60,'EPA Data'!$G:$G,"&lt;"&amp;$B60)*unit_conv</f>
        <v>251439222490.88058</v>
      </c>
      <c r="N60">
        <f t="shared" si="32"/>
        <v>201151377992.70447</v>
      </c>
      <c r="O60">
        <f t="shared" si="32"/>
        <v>150863533494.52835</v>
      </c>
      <c r="P60">
        <f t="shared" si="32"/>
        <v>100575688996.35223</v>
      </c>
      <c r="Q60">
        <f t="shared" si="32"/>
        <v>50287844498.176117</v>
      </c>
      <c r="R60" s="31">
        <f>VLOOKUP($B$1,'Multipliers and Adjustments'!$A$70:$I$86,TRUNC(COLUMN(R$2)/5)+2,FALSE)*SUMIFS('EPA Data'!$I:$I,'EPA Data'!$D:$D,'Country Selector'!$A$2,'EPA Data'!$J:$J,$B$1,'EPA Data'!$C:$C,R$2,'EPA Data'!$G:$G,"&gt;="&amp;$A60,'EPA Data'!$G:$G,"&lt;"&amp;$B60)*unit_conv</f>
        <v>0</v>
      </c>
      <c r="S60">
        <f t="shared" si="33"/>
        <v>15346089.03966656</v>
      </c>
      <c r="T60">
        <f t="shared" si="33"/>
        <v>30692178.079333119</v>
      </c>
      <c r="U60">
        <f t="shared" si="33"/>
        <v>46038267.118999675</v>
      </c>
      <c r="V60">
        <f t="shared" si="33"/>
        <v>61384356.158666238</v>
      </c>
      <c r="W60" s="31">
        <f>VLOOKUP($B$1,'Multipliers and Adjustments'!$A$70:$I$86,TRUNC(COLUMN(W$2)/5)+2,FALSE)*SUMIFS('EPA Data'!$I:$I,'EPA Data'!$D:$D,'Country Selector'!$A$2,'EPA Data'!$J:$J,$B$1,'EPA Data'!$C:$C,W$2,'EPA Data'!$G:$G,"&gt;="&amp;$A60,'EPA Data'!$G:$G,"&lt;"&amp;$B60)*unit_conv</f>
        <v>76730445.198332801</v>
      </c>
      <c r="X60">
        <f t="shared" si="34"/>
        <v>63429847227.889572</v>
      </c>
      <c r="Y60">
        <f t="shared" si="34"/>
        <v>126782964010.58081</v>
      </c>
      <c r="Z60">
        <f t="shared" si="34"/>
        <v>190136080793.27203</v>
      </c>
      <c r="AA60">
        <f t="shared" si="34"/>
        <v>253489197575.96326</v>
      </c>
      <c r="AB60" s="31">
        <f>VLOOKUP($B$1,'Multipliers and Adjustments'!$A$70:$I$86,TRUNC(COLUMN(AB$2)/5)+2,FALSE)*SUMIFS('EPA Data'!$I:$I,'EPA Data'!$D:$D,'Country Selector'!$A$2,'EPA Data'!$J:$J,$B$1,'EPA Data'!$C:$C,AB$2,'EPA Data'!$G:$G,"&gt;="&amp;$A60,'EPA Data'!$G:$G,"&lt;"&amp;$B60)*unit_conv</f>
        <v>316842314358.65448</v>
      </c>
      <c r="AC60">
        <f t="shared" si="35"/>
        <v>318152022504.20709</v>
      </c>
      <c r="AD60">
        <f t="shared" si="35"/>
        <v>319461730649.7597</v>
      </c>
      <c r="AE60">
        <f t="shared" si="35"/>
        <v>320771438795.31232</v>
      </c>
      <c r="AF60">
        <f t="shared" si="35"/>
        <v>322081146940.86493</v>
      </c>
      <c r="AG60" s="31">
        <f>VLOOKUP($B$1,'Multipliers and Adjustments'!$A$70:$I$86,TRUNC(COLUMN(AG$2)/5)+2,FALSE)*SUMIFS('EPA Data'!$I:$I,'EPA Data'!$D:$D,'Country Selector'!$A$2,'EPA Data'!$J:$J,$B$1,'EPA Data'!$C:$C,AG$2,'EPA Data'!$G:$G,"&gt;="&amp;$A60,'EPA Data'!$G:$G,"&lt;"&amp;$B60)*unit_conv</f>
        <v>323390855086.41748</v>
      </c>
      <c r="AH60">
        <f t="shared" si="36"/>
        <v>324659399447.16168</v>
      </c>
      <c r="AI60">
        <f t="shared" si="36"/>
        <v>325927943807.90588</v>
      </c>
      <c r="AJ60">
        <f t="shared" si="36"/>
        <v>327196488168.65009</v>
      </c>
      <c r="AK60">
        <f t="shared" si="36"/>
        <v>328465032529.39429</v>
      </c>
      <c r="AL60" s="31">
        <f>VLOOKUP($B$1,'Multipliers and Adjustments'!$A$70:$I$86,TRUNC(COLUMN(AL$2)/5)+2,FALSE)*SUMIFS('EPA Data'!$I:$I,'EPA Data'!$D:$D,'Country Selector'!$A$2,'EPA Data'!$J:$J,$B$1,'EPA Data'!$C:$C,AL$2,'EPA Data'!$G:$G,"&gt;="&amp;$A60,'EPA Data'!$G:$G,"&lt;"&amp;$B60)*unit_conv</f>
        <v>329733576890.13849</v>
      </c>
    </row>
    <row r="61" spans="1:38" x14ac:dyDescent="0.45">
      <c r="A61" s="12">
        <f t="shared" si="14"/>
        <v>900</v>
      </c>
      <c r="B61" s="11">
        <f t="shared" si="7"/>
        <v>950</v>
      </c>
      <c r="C61" s="31">
        <f>VLOOKUP($B$1,'Multipliers and Adjustments'!$A$70:$I$86,TRUNC(COLUMN(C$2)/5)+2,FALSE)*SUMIFS('EPA Data'!$I:$I,'EPA Data'!$D:$D,'Country Selector'!$A$2,'EPA Data'!$J:$J,$B$1,'EPA Data'!$C:$C,C$2,'EPA Data'!$G:$G,"&gt;="&amp;$A61,'EPA Data'!$G:$G,"&lt;"&amp;$B61)*unit_conv</f>
        <v>0</v>
      </c>
      <c r="D61">
        <f t="shared" si="30"/>
        <v>41241519591.771042</v>
      </c>
      <c r="E61">
        <f t="shared" si="30"/>
        <v>82483039183.542084</v>
      </c>
      <c r="F61">
        <f t="shared" si="30"/>
        <v>123724558775.31313</v>
      </c>
      <c r="G61">
        <f t="shared" si="30"/>
        <v>164966078367.08417</v>
      </c>
      <c r="H61" s="31">
        <f>VLOOKUP($B$1,'Multipliers and Adjustments'!$A$70:$I$86,TRUNC(COLUMN(H$2)/5)+2,FALSE)*SUMIFS('EPA Data'!$I:$I,'EPA Data'!$D:$D,'Country Selector'!$A$2,'EPA Data'!$J:$J,$B$1,'EPA Data'!$C:$C,H$2,'EPA Data'!$G:$G,"&gt;="&amp;$A61,'EPA Data'!$G:$G,"&lt;"&amp;$B61)*unit_conv</f>
        <v>206207597958.85522</v>
      </c>
      <c r="I61">
        <f t="shared" si="31"/>
        <v>164966484458.03284</v>
      </c>
      <c r="J61">
        <f t="shared" si="31"/>
        <v>123725370957.21046</v>
      </c>
      <c r="K61">
        <f t="shared" si="31"/>
        <v>82484257456.388092</v>
      </c>
      <c r="L61">
        <f t="shared" si="31"/>
        <v>41243143955.56572</v>
      </c>
      <c r="M61" s="31">
        <f>VLOOKUP($B$1,'Multipliers and Adjustments'!$A$70:$I$86,TRUNC(COLUMN(M$2)/5)+2,FALSE)*SUMIFS('EPA Data'!$I:$I,'EPA Data'!$D:$D,'Country Selector'!$A$2,'EPA Data'!$J:$J,$B$1,'EPA Data'!$C:$C,M$2,'EPA Data'!$G:$G,"&gt;="&amp;$A61,'EPA Data'!$G:$G,"&lt;"&amp;$B61)*unit_conv</f>
        <v>2030454.7433620805</v>
      </c>
      <c r="N61">
        <f t="shared" si="32"/>
        <v>16210082.052573919</v>
      </c>
      <c r="O61">
        <f t="shared" si="32"/>
        <v>30389709.361785758</v>
      </c>
      <c r="P61">
        <f t="shared" si="32"/>
        <v>44569336.670997597</v>
      </c>
      <c r="Q61">
        <f t="shared" si="32"/>
        <v>58748963.98020944</v>
      </c>
      <c r="R61" s="31">
        <f>VLOOKUP($B$1,'Multipliers and Adjustments'!$A$70:$I$86,TRUNC(COLUMN(R$2)/5)+2,FALSE)*SUMIFS('EPA Data'!$I:$I,'EPA Data'!$D:$D,'Country Selector'!$A$2,'EPA Data'!$J:$J,$B$1,'EPA Data'!$C:$C,R$2,'EPA Data'!$G:$G,"&gt;="&amp;$A61,'EPA Data'!$G:$G,"&lt;"&amp;$B61)*unit_conv</f>
        <v>72928591.289421275</v>
      </c>
      <c r="S61">
        <f t="shared" si="33"/>
        <v>61051627.184529856</v>
      </c>
      <c r="T61">
        <f t="shared" si="33"/>
        <v>49174663.079638436</v>
      </c>
      <c r="U61">
        <f t="shared" si="33"/>
        <v>37297698.974747017</v>
      </c>
      <c r="V61">
        <f t="shared" si="33"/>
        <v>25420734.869855594</v>
      </c>
      <c r="W61" s="31">
        <f>VLOOKUP($B$1,'Multipliers and Adjustments'!$A$70:$I$86,TRUNC(COLUMN(W$2)/5)+2,FALSE)*SUMIFS('EPA Data'!$I:$I,'EPA Data'!$D:$D,'Country Selector'!$A$2,'EPA Data'!$J:$J,$B$1,'EPA Data'!$C:$C,W$2,'EPA Data'!$G:$G,"&gt;="&amp;$A61,'EPA Data'!$G:$G,"&lt;"&amp;$B61)*unit_conv</f>
        <v>13543770.764964161</v>
      </c>
      <c r="X61">
        <f t="shared" si="34"/>
        <v>10835016.61197133</v>
      </c>
      <c r="Y61">
        <f t="shared" si="34"/>
        <v>8126262.4589784974</v>
      </c>
      <c r="Z61">
        <f t="shared" si="34"/>
        <v>5417508.3059856649</v>
      </c>
      <c r="AA61">
        <f t="shared" si="34"/>
        <v>2708754.1529928325</v>
      </c>
      <c r="AB61" s="31">
        <f>VLOOKUP($B$1,'Multipliers and Adjustments'!$A$70:$I$86,TRUNC(COLUMN(AB$2)/5)+2,FALSE)*SUMIFS('EPA Data'!$I:$I,'EPA Data'!$D:$D,'Country Selector'!$A$2,'EPA Data'!$J:$J,$B$1,'EPA Data'!$C:$C,AB$2,'EPA Data'!$G:$G,"&gt;="&amp;$A61,'EPA Data'!$G:$G,"&lt;"&amp;$B61)*unit_conv</f>
        <v>0</v>
      </c>
      <c r="AC61">
        <f t="shared" si="35"/>
        <v>14482733.793561598</v>
      </c>
      <c r="AD61">
        <f t="shared" si="35"/>
        <v>28965467.587123197</v>
      </c>
      <c r="AE61">
        <f t="shared" si="35"/>
        <v>43448201.380684793</v>
      </c>
      <c r="AF61">
        <f t="shared" si="35"/>
        <v>57930935.174246393</v>
      </c>
      <c r="AG61" s="31">
        <f>VLOOKUP($B$1,'Multipliers and Adjustments'!$A$70:$I$86,TRUNC(COLUMN(AG$2)/5)+2,FALSE)*SUMIFS('EPA Data'!$I:$I,'EPA Data'!$D:$D,'Country Selector'!$A$2,'EPA Data'!$J:$J,$B$1,'EPA Data'!$C:$C,AG$2,'EPA Data'!$G:$G,"&gt;="&amp;$A61,'EPA Data'!$G:$G,"&lt;"&amp;$B61)*unit_conv</f>
        <v>72413668.967807993</v>
      </c>
      <c r="AH61">
        <f t="shared" si="36"/>
        <v>60740468.703465596</v>
      </c>
      <c r="AI61">
        <f t="shared" si="36"/>
        <v>49067268.439123198</v>
      </c>
      <c r="AJ61">
        <f t="shared" si="36"/>
        <v>37394068.174780801</v>
      </c>
      <c r="AK61">
        <f t="shared" si="36"/>
        <v>25720867.910438403</v>
      </c>
      <c r="AL61" s="31">
        <f>VLOOKUP($B$1,'Multipliers and Adjustments'!$A$70:$I$86,TRUNC(COLUMN(AL$2)/5)+2,FALSE)*SUMIFS('EPA Data'!$I:$I,'EPA Data'!$D:$D,'Country Selector'!$A$2,'EPA Data'!$J:$J,$B$1,'EPA Data'!$C:$C,AL$2,'EPA Data'!$G:$G,"&gt;="&amp;$A61,'EPA Data'!$G:$G,"&lt;"&amp;$B61)*unit_conv</f>
        <v>14047667.646096</v>
      </c>
    </row>
    <row r="62" spans="1:38" x14ac:dyDescent="0.45">
      <c r="A62" s="12">
        <f t="shared" si="14"/>
        <v>950</v>
      </c>
      <c r="B62" s="11">
        <f t="shared" si="7"/>
        <v>1000</v>
      </c>
      <c r="C62" s="31">
        <f>VLOOKUP($B$1,'Multipliers and Adjustments'!$A$70:$I$86,TRUNC(COLUMN(C$2)/5)+2,FALSE)*SUMIFS('EPA Data'!$I:$I,'EPA Data'!$D:$D,'Country Selector'!$A$2,'EPA Data'!$J:$J,$B$1,'EPA Data'!$C:$C,C$2,'EPA Data'!$G:$G,"&gt;="&amp;$A62,'EPA Data'!$G:$G,"&lt;"&amp;$B62)*unit_conv</f>
        <v>98348833.853312016</v>
      </c>
      <c r="D62">
        <f t="shared" si="30"/>
        <v>79059361.620185196</v>
      </c>
      <c r="E62">
        <f t="shared" si="30"/>
        <v>59769889.387058377</v>
      </c>
      <c r="F62">
        <f t="shared" si="30"/>
        <v>40480417.153931558</v>
      </c>
      <c r="G62">
        <f t="shared" si="30"/>
        <v>21190944.920804739</v>
      </c>
      <c r="H62" s="31">
        <f>VLOOKUP($B$1,'Multipliers and Adjustments'!$A$70:$I$86,TRUNC(COLUMN(H$2)/5)+2,FALSE)*SUMIFS('EPA Data'!$I:$I,'EPA Data'!$D:$D,'Country Selector'!$A$2,'EPA Data'!$J:$J,$B$1,'EPA Data'!$C:$C,H$2,'EPA Data'!$G:$G,"&gt;="&amp;$A62,'EPA Data'!$G:$G,"&lt;"&amp;$B62)*unit_conv</f>
        <v>1901472.6876779203</v>
      </c>
      <c r="I62">
        <f t="shared" si="31"/>
        <v>1521178.1501423363</v>
      </c>
      <c r="J62">
        <f t="shared" si="31"/>
        <v>1140883.6126067522</v>
      </c>
      <c r="K62">
        <f t="shared" si="31"/>
        <v>760589.07507116813</v>
      </c>
      <c r="L62">
        <f t="shared" si="31"/>
        <v>380294.53753558407</v>
      </c>
      <c r="M62" s="31">
        <f>VLOOKUP($B$1,'Multipliers and Adjustments'!$A$70:$I$86,TRUNC(COLUMN(M$2)/5)+2,FALSE)*SUMIFS('EPA Data'!$I:$I,'EPA Data'!$D:$D,'Country Selector'!$A$2,'EPA Data'!$J:$J,$B$1,'EPA Data'!$C:$C,M$2,'EPA Data'!$G:$G,"&gt;="&amp;$A62,'EPA Data'!$G:$G,"&lt;"&amp;$B62)*unit_conv</f>
        <v>0</v>
      </c>
      <c r="N62">
        <f t="shared" si="32"/>
        <v>2343413.507344</v>
      </c>
      <c r="O62">
        <f t="shared" si="32"/>
        <v>4686827.0146880001</v>
      </c>
      <c r="P62">
        <f t="shared" si="32"/>
        <v>7030240.5220320001</v>
      </c>
      <c r="Q62">
        <f t="shared" si="32"/>
        <v>9373654.0293760002</v>
      </c>
      <c r="R62" s="31">
        <f>VLOOKUP($B$1,'Multipliers and Adjustments'!$A$70:$I$86,TRUNC(COLUMN(R$2)/5)+2,FALSE)*SUMIFS('EPA Data'!$I:$I,'EPA Data'!$D:$D,'Country Selector'!$A$2,'EPA Data'!$J:$J,$B$1,'EPA Data'!$C:$C,R$2,'EPA Data'!$G:$G,"&gt;="&amp;$A62,'EPA Data'!$G:$G,"&lt;"&amp;$B62)*unit_conv</f>
        <v>11717067.53672</v>
      </c>
      <c r="S62">
        <f t="shared" si="33"/>
        <v>9373654.0293760002</v>
      </c>
      <c r="T62">
        <f t="shared" si="33"/>
        <v>7030240.5220320001</v>
      </c>
      <c r="U62">
        <f t="shared" si="33"/>
        <v>4686827.0146880001</v>
      </c>
      <c r="V62">
        <f t="shared" si="33"/>
        <v>2343413.507344</v>
      </c>
      <c r="W62" s="31">
        <f>VLOOKUP($B$1,'Multipliers and Adjustments'!$A$70:$I$86,TRUNC(COLUMN(W$2)/5)+2,FALSE)*SUMIFS('EPA Data'!$I:$I,'EPA Data'!$D:$D,'Country Selector'!$A$2,'EPA Data'!$J:$J,$B$1,'EPA Data'!$C:$C,W$2,'EPA Data'!$G:$G,"&gt;="&amp;$A62,'EPA Data'!$G:$G,"&lt;"&amp;$B62)*unit_conv</f>
        <v>0</v>
      </c>
      <c r="X62">
        <f t="shared" si="34"/>
        <v>20995500.2646816</v>
      </c>
      <c r="Y62">
        <f t="shared" si="34"/>
        <v>41991000.5293632</v>
      </c>
      <c r="Z62">
        <f t="shared" si="34"/>
        <v>62986500.7940448</v>
      </c>
      <c r="AA62">
        <f t="shared" si="34"/>
        <v>83982001.0587264</v>
      </c>
      <c r="AB62" s="31">
        <f>VLOOKUP($B$1,'Multipliers and Adjustments'!$A$70:$I$86,TRUNC(COLUMN(AB$2)/5)+2,FALSE)*SUMIFS('EPA Data'!$I:$I,'EPA Data'!$D:$D,'Country Selector'!$A$2,'EPA Data'!$J:$J,$B$1,'EPA Data'!$C:$C,AB$2,'EPA Data'!$G:$G,"&gt;="&amp;$A62,'EPA Data'!$G:$G,"&lt;"&amp;$B62)*unit_conv</f>
        <v>104977501.32340801</v>
      </c>
      <c r="AC62">
        <f t="shared" si="35"/>
        <v>106272830.32222752</v>
      </c>
      <c r="AD62">
        <f t="shared" si="35"/>
        <v>107568159.32104704</v>
      </c>
      <c r="AE62">
        <f t="shared" si="35"/>
        <v>108863488.31986655</v>
      </c>
      <c r="AF62">
        <f t="shared" si="35"/>
        <v>110158817.31868607</v>
      </c>
      <c r="AG62" s="31">
        <f>VLOOKUP($B$1,'Multipliers and Adjustments'!$A$70:$I$86,TRUNC(COLUMN(AG$2)/5)+2,FALSE)*SUMIFS('EPA Data'!$I:$I,'EPA Data'!$D:$D,'Country Selector'!$A$2,'EPA Data'!$J:$J,$B$1,'EPA Data'!$C:$C,AG$2,'EPA Data'!$G:$G,"&gt;="&amp;$A62,'EPA Data'!$G:$G,"&lt;"&amp;$B62)*unit_conv</f>
        <v>111454146.3175056</v>
      </c>
      <c r="AH62">
        <f t="shared" si="36"/>
        <v>112017664.86914976</v>
      </c>
      <c r="AI62">
        <f t="shared" si="36"/>
        <v>112581183.42079392</v>
      </c>
      <c r="AJ62">
        <f t="shared" si="36"/>
        <v>113144701.97243808</v>
      </c>
      <c r="AK62">
        <f t="shared" si="36"/>
        <v>113708220.52408224</v>
      </c>
      <c r="AL62" s="31">
        <f>VLOOKUP($B$1,'Multipliers and Adjustments'!$A$70:$I$86,TRUNC(COLUMN(AL$2)/5)+2,FALSE)*SUMIFS('EPA Data'!$I:$I,'EPA Data'!$D:$D,'Country Selector'!$A$2,'EPA Data'!$J:$J,$B$1,'EPA Data'!$C:$C,AL$2,'EPA Data'!$G:$G,"&gt;="&amp;$A62,'EPA Data'!$G:$G,"&lt;"&amp;$B62)*unit_conv</f>
        <v>114271739.0757264</v>
      </c>
    </row>
    <row r="63" spans="1:38" x14ac:dyDescent="0.45">
      <c r="A63" s="12">
        <f t="shared" si="14"/>
        <v>1000</v>
      </c>
      <c r="B63" s="11">
        <f t="shared" si="7"/>
        <v>1050</v>
      </c>
      <c r="C63" s="31">
        <f>VLOOKUP($B$1,'Multipliers and Adjustments'!$A$70:$I$86,TRUNC(COLUMN(C$2)/5)+2,FALSE)*SUMIFS('EPA Data'!$I:$I,'EPA Data'!$D:$D,'Country Selector'!$A$2,'EPA Data'!$J:$J,$B$1,'EPA Data'!$C:$C,C$2,'EPA Data'!$G:$G,"&gt;="&amp;$A63,'EPA Data'!$G:$G,"&lt;"&amp;$B63)*unit_conv</f>
        <v>168778960676.27197</v>
      </c>
      <c r="D63">
        <f t="shared" si="30"/>
        <v>135023168541.01758</v>
      </c>
      <c r="E63">
        <f t="shared" si="30"/>
        <v>101267376405.76318</v>
      </c>
      <c r="F63">
        <f t="shared" si="30"/>
        <v>67511584270.508789</v>
      </c>
      <c r="G63">
        <f t="shared" si="30"/>
        <v>33755792135.254395</v>
      </c>
      <c r="H63" s="31">
        <f>VLOOKUP($B$1,'Multipliers and Adjustments'!$A$70:$I$86,TRUNC(COLUMN(H$2)/5)+2,FALSE)*SUMIFS('EPA Data'!$I:$I,'EPA Data'!$D:$D,'Country Selector'!$A$2,'EPA Data'!$J:$J,$B$1,'EPA Data'!$C:$C,H$2,'EPA Data'!$G:$G,"&gt;="&amp;$A63,'EPA Data'!$G:$G,"&lt;"&amp;$B63)*unit_conv</f>
        <v>0</v>
      </c>
      <c r="I63">
        <f t="shared" si="31"/>
        <v>15259129.344484482</v>
      </c>
      <c r="J63">
        <f t="shared" si="31"/>
        <v>30518258.688968964</v>
      </c>
      <c r="K63">
        <f t="shared" si="31"/>
        <v>45777388.03345345</v>
      </c>
      <c r="L63">
        <f t="shared" si="31"/>
        <v>61036517.377937928</v>
      </c>
      <c r="M63" s="31">
        <f>VLOOKUP($B$1,'Multipliers and Adjustments'!$A$70:$I$86,TRUNC(COLUMN(M$2)/5)+2,FALSE)*SUMIFS('EPA Data'!$I:$I,'EPA Data'!$D:$D,'Country Selector'!$A$2,'EPA Data'!$J:$J,$B$1,'EPA Data'!$C:$C,M$2,'EPA Data'!$G:$G,"&gt;="&amp;$A63,'EPA Data'!$G:$G,"&lt;"&amp;$B63)*unit_conv</f>
        <v>76295646.722422406</v>
      </c>
      <c r="N63">
        <f t="shared" si="32"/>
        <v>61036517.377937928</v>
      </c>
      <c r="O63">
        <f t="shared" si="32"/>
        <v>45777388.03345345</v>
      </c>
      <c r="P63">
        <f t="shared" si="32"/>
        <v>30518258.688968968</v>
      </c>
      <c r="Q63">
        <f t="shared" si="32"/>
        <v>15259129.344484486</v>
      </c>
      <c r="R63" s="31">
        <f>VLOOKUP($B$1,'Multipliers and Adjustments'!$A$70:$I$86,TRUNC(COLUMN(R$2)/5)+2,FALSE)*SUMIFS('EPA Data'!$I:$I,'EPA Data'!$D:$D,'Country Selector'!$A$2,'EPA Data'!$J:$J,$B$1,'EPA Data'!$C:$C,R$2,'EPA Data'!$G:$G,"&gt;="&amp;$A63,'EPA Data'!$G:$G,"&lt;"&amp;$B63)*unit_conv</f>
        <v>0</v>
      </c>
      <c r="S63">
        <f t="shared" si="33"/>
        <v>20182199.194104642</v>
      </c>
      <c r="T63">
        <f t="shared" si="33"/>
        <v>40364398.388209283</v>
      </c>
      <c r="U63">
        <f t="shared" si="33"/>
        <v>60546597.582313925</v>
      </c>
      <c r="V63">
        <f t="shared" si="33"/>
        <v>80728796.776418567</v>
      </c>
      <c r="W63" s="31">
        <f>VLOOKUP($B$1,'Multipliers and Adjustments'!$A$70:$I$86,TRUNC(COLUMN(W$2)/5)+2,FALSE)*SUMIFS('EPA Data'!$I:$I,'EPA Data'!$D:$D,'Country Selector'!$A$2,'EPA Data'!$J:$J,$B$1,'EPA Data'!$C:$C,W$2,'EPA Data'!$G:$G,"&gt;="&amp;$A63,'EPA Data'!$G:$G,"&lt;"&amp;$B63)*unit_conv</f>
        <v>100910995.97052321</v>
      </c>
      <c r="X63">
        <f t="shared" si="34"/>
        <v>97237084.970426247</v>
      </c>
      <c r="Y63">
        <f t="shared" si="34"/>
        <v>93563173.970329285</v>
      </c>
      <c r="Z63">
        <f t="shared" si="34"/>
        <v>89889262.970232323</v>
      </c>
      <c r="AA63">
        <f t="shared" si="34"/>
        <v>86215351.970135361</v>
      </c>
      <c r="AB63" s="31">
        <f>VLOOKUP($B$1,'Multipliers and Adjustments'!$A$70:$I$86,TRUNC(COLUMN(AB$2)/5)+2,FALSE)*SUMIFS('EPA Data'!$I:$I,'EPA Data'!$D:$D,'Country Selector'!$A$2,'EPA Data'!$J:$J,$B$1,'EPA Data'!$C:$C,AB$2,'EPA Data'!$G:$G,"&gt;="&amp;$A63,'EPA Data'!$G:$G,"&lt;"&amp;$B63)*unit_conv</f>
        <v>82541440.970038399</v>
      </c>
      <c r="AC63">
        <f t="shared" si="35"/>
        <v>68440357.426846713</v>
      </c>
      <c r="AD63">
        <f t="shared" si="35"/>
        <v>54339273.883655034</v>
      </c>
      <c r="AE63">
        <f t="shared" si="35"/>
        <v>40238190.340463355</v>
      </c>
      <c r="AF63">
        <f t="shared" si="35"/>
        <v>26137106.797271676</v>
      </c>
      <c r="AG63" s="31">
        <f>VLOOKUP($B$1,'Multipliers and Adjustments'!$A$70:$I$86,TRUNC(COLUMN(AG$2)/5)+2,FALSE)*SUMIFS('EPA Data'!$I:$I,'EPA Data'!$D:$D,'Country Selector'!$A$2,'EPA Data'!$J:$J,$B$1,'EPA Data'!$C:$C,AG$2,'EPA Data'!$G:$G,"&gt;="&amp;$A63,'EPA Data'!$G:$G,"&lt;"&amp;$B63)*unit_conv</f>
        <v>12036023.254080001</v>
      </c>
      <c r="AH63">
        <f t="shared" si="36"/>
        <v>25477969.931702405</v>
      </c>
      <c r="AI63">
        <f t="shared" si="36"/>
        <v>38919916.609324805</v>
      </c>
      <c r="AJ63">
        <f t="shared" si="36"/>
        <v>52361863.286947206</v>
      </c>
      <c r="AK63">
        <f t="shared" si="36"/>
        <v>65803809.964569606</v>
      </c>
      <c r="AL63" s="31">
        <f>VLOOKUP($B$1,'Multipliers and Adjustments'!$A$70:$I$86,TRUNC(COLUMN(AL$2)/5)+2,FALSE)*SUMIFS('EPA Data'!$I:$I,'EPA Data'!$D:$D,'Country Selector'!$A$2,'EPA Data'!$J:$J,$B$1,'EPA Data'!$C:$C,AL$2,'EPA Data'!$G:$G,"&gt;="&amp;$A63,'EPA Data'!$G:$G,"&lt;"&amp;$B63)*unit_conv</f>
        <v>79245756.642192006</v>
      </c>
    </row>
    <row r="64" spans="1:38" x14ac:dyDescent="0.45">
      <c r="A64" s="12">
        <f t="shared" si="14"/>
        <v>1050</v>
      </c>
      <c r="B64" s="11">
        <f t="shared" si="7"/>
        <v>1100</v>
      </c>
      <c r="C64" s="31">
        <f>VLOOKUP($B$1,'Multipliers and Adjustments'!$A$70:$I$86,TRUNC(COLUMN(C$2)/5)+2,FALSE)*SUMIFS('EPA Data'!$I:$I,'EPA Data'!$D:$D,'Country Selector'!$A$2,'EPA Data'!$J:$J,$B$1,'EPA Data'!$C:$C,C$2,'EPA Data'!$G:$G,"&gt;="&amp;$A64,'EPA Data'!$G:$G,"&lt;"&amp;$B64)*unit_conv</f>
        <v>0</v>
      </c>
      <c r="D64">
        <f t="shared" si="30"/>
        <v>2005451.9118278404</v>
      </c>
      <c r="E64">
        <f t="shared" si="30"/>
        <v>4010903.8236556808</v>
      </c>
      <c r="F64">
        <f t="shared" si="30"/>
        <v>6016355.7354835216</v>
      </c>
      <c r="G64">
        <f t="shared" si="30"/>
        <v>8021807.6473113615</v>
      </c>
      <c r="H64" s="31">
        <f>VLOOKUP($B$1,'Multipliers and Adjustments'!$A$70:$I$86,TRUNC(COLUMN(H$2)/5)+2,FALSE)*SUMIFS('EPA Data'!$I:$I,'EPA Data'!$D:$D,'Country Selector'!$A$2,'EPA Data'!$J:$J,$B$1,'EPA Data'!$C:$C,H$2,'EPA Data'!$G:$G,"&gt;="&amp;$A64,'EPA Data'!$G:$G,"&lt;"&amp;$B64)*unit_conv</f>
        <v>10027259.559139201</v>
      </c>
      <c r="I64">
        <f t="shared" si="31"/>
        <v>8620558.6630979218</v>
      </c>
      <c r="J64">
        <f t="shared" si="31"/>
        <v>7213857.7670566421</v>
      </c>
      <c r="K64">
        <f t="shared" si="31"/>
        <v>5807156.8710153624</v>
      </c>
      <c r="L64">
        <f t="shared" si="31"/>
        <v>4400455.9749740828</v>
      </c>
      <c r="M64" s="31">
        <f>VLOOKUP($B$1,'Multipliers and Adjustments'!$A$70:$I$86,TRUNC(COLUMN(M$2)/5)+2,FALSE)*SUMIFS('EPA Data'!$I:$I,'EPA Data'!$D:$D,'Country Selector'!$A$2,'EPA Data'!$J:$J,$B$1,'EPA Data'!$C:$C,M$2,'EPA Data'!$G:$G,"&gt;="&amp;$A64,'EPA Data'!$G:$G,"&lt;"&amp;$B64)*unit_conv</f>
        <v>2993755.0789328003</v>
      </c>
      <c r="N64">
        <f t="shared" si="32"/>
        <v>21430452.477947522</v>
      </c>
      <c r="O64">
        <f t="shared" si="32"/>
        <v>39867149.876962245</v>
      </c>
      <c r="P64">
        <f t="shared" si="32"/>
        <v>58303847.275976971</v>
      </c>
      <c r="Q64">
        <f t="shared" si="32"/>
        <v>76740544.674991697</v>
      </c>
      <c r="R64" s="31">
        <f>VLOOKUP($B$1,'Multipliers and Adjustments'!$A$70:$I$86,TRUNC(COLUMN(R$2)/5)+2,FALSE)*SUMIFS('EPA Data'!$I:$I,'EPA Data'!$D:$D,'Country Selector'!$A$2,'EPA Data'!$J:$J,$B$1,'EPA Data'!$C:$C,R$2,'EPA Data'!$G:$G,"&gt;="&amp;$A64,'EPA Data'!$G:$G,"&lt;"&amp;$B64)*unit_conv</f>
        <v>95177242.074006423</v>
      </c>
      <c r="S64">
        <f t="shared" si="33"/>
        <v>78323012.305207059</v>
      </c>
      <c r="T64">
        <f t="shared" si="33"/>
        <v>61468782.536407694</v>
      </c>
      <c r="U64">
        <f t="shared" si="33"/>
        <v>44614552.76760833</v>
      </c>
      <c r="V64">
        <f t="shared" si="33"/>
        <v>27760322.998808965</v>
      </c>
      <c r="W64" s="31">
        <f>VLOOKUP($B$1,'Multipliers and Adjustments'!$A$70:$I$86,TRUNC(COLUMN(W$2)/5)+2,FALSE)*SUMIFS('EPA Data'!$I:$I,'EPA Data'!$D:$D,'Country Selector'!$A$2,'EPA Data'!$J:$J,$B$1,'EPA Data'!$C:$C,W$2,'EPA Data'!$G:$G,"&gt;="&amp;$A64,'EPA Data'!$G:$G,"&lt;"&amp;$B64)*unit_conv</f>
        <v>10906093.230009601</v>
      </c>
      <c r="X64">
        <f t="shared" si="34"/>
        <v>8724874.5840076804</v>
      </c>
      <c r="Y64">
        <f t="shared" si="34"/>
        <v>6543655.9380057603</v>
      </c>
      <c r="Z64">
        <f t="shared" si="34"/>
        <v>4362437.2920038402</v>
      </c>
      <c r="AA64">
        <f t="shared" si="34"/>
        <v>2181218.6460019201</v>
      </c>
      <c r="AB64" s="31">
        <f>VLOOKUP($B$1,'Multipliers and Adjustments'!$A$70:$I$86,TRUNC(COLUMN(AB$2)/5)+2,FALSE)*SUMIFS('EPA Data'!$I:$I,'EPA Data'!$D:$D,'Country Selector'!$A$2,'EPA Data'!$J:$J,$B$1,'EPA Data'!$C:$C,AB$2,'EPA Data'!$G:$G,"&gt;="&amp;$A64,'EPA Data'!$G:$G,"&lt;"&amp;$B64)*unit_conv</f>
        <v>0</v>
      </c>
      <c r="AC64">
        <f t="shared" si="35"/>
        <v>0</v>
      </c>
      <c r="AD64">
        <f t="shared" si="35"/>
        <v>0</v>
      </c>
      <c r="AE64">
        <f t="shared" si="35"/>
        <v>0</v>
      </c>
      <c r="AF64">
        <f t="shared" si="35"/>
        <v>0</v>
      </c>
      <c r="AG64" s="31">
        <f>VLOOKUP($B$1,'Multipliers and Adjustments'!$A$70:$I$86,TRUNC(COLUMN(AG$2)/5)+2,FALSE)*SUMIFS('EPA Data'!$I:$I,'EPA Data'!$D:$D,'Country Selector'!$A$2,'EPA Data'!$J:$J,$B$1,'EPA Data'!$C:$C,AG$2,'EPA Data'!$G:$G,"&gt;="&amp;$A64,'EPA Data'!$G:$G,"&lt;"&amp;$B64)*unit_conv</f>
        <v>0</v>
      </c>
      <c r="AH64">
        <f t="shared" si="36"/>
        <v>0</v>
      </c>
      <c r="AI64">
        <f t="shared" si="36"/>
        <v>0</v>
      </c>
      <c r="AJ64">
        <f t="shared" si="36"/>
        <v>0</v>
      </c>
      <c r="AK64">
        <f t="shared" si="36"/>
        <v>0</v>
      </c>
      <c r="AL64" s="31">
        <f>VLOOKUP($B$1,'Multipliers and Adjustments'!$A$70:$I$86,TRUNC(COLUMN(AL$2)/5)+2,FALSE)*SUMIFS('EPA Data'!$I:$I,'EPA Data'!$D:$D,'Country Selector'!$A$2,'EPA Data'!$J:$J,$B$1,'EPA Data'!$C:$C,AL$2,'EPA Data'!$G:$G,"&gt;="&amp;$A64,'EPA Data'!$G:$G,"&lt;"&amp;$B64)*unit_conv</f>
        <v>0</v>
      </c>
    </row>
    <row r="65" spans="1:38" x14ac:dyDescent="0.45">
      <c r="A65" s="12">
        <f t="shared" si="14"/>
        <v>1100</v>
      </c>
      <c r="B65" s="11">
        <f t="shared" si="7"/>
        <v>1150</v>
      </c>
      <c r="C65" s="31">
        <f>VLOOKUP($B$1,'Multipliers and Adjustments'!$A$70:$I$86,TRUNC(COLUMN(C$2)/5)+2,FALSE)*SUMIFS('EPA Data'!$I:$I,'EPA Data'!$D:$D,'Country Selector'!$A$2,'EPA Data'!$J:$J,$B$1,'EPA Data'!$C:$C,C$2,'EPA Data'!$G:$G,"&gt;="&amp;$A65,'EPA Data'!$G:$G,"&lt;"&amp;$B65)*unit_conv</f>
        <v>0</v>
      </c>
      <c r="D65">
        <f t="shared" si="30"/>
        <v>12463803.112033281</v>
      </c>
      <c r="E65">
        <f t="shared" si="30"/>
        <v>24927606.224066563</v>
      </c>
      <c r="F65">
        <f t="shared" si="30"/>
        <v>37391409.336099848</v>
      </c>
      <c r="G65">
        <f t="shared" si="30"/>
        <v>49855212.448133126</v>
      </c>
      <c r="H65" s="31">
        <f>VLOOKUP($B$1,'Multipliers and Adjustments'!$A$70:$I$86,TRUNC(COLUMN(H$2)/5)+2,FALSE)*SUMIFS('EPA Data'!$I:$I,'EPA Data'!$D:$D,'Country Selector'!$A$2,'EPA Data'!$J:$J,$B$1,'EPA Data'!$C:$C,H$2,'EPA Data'!$G:$G,"&gt;="&amp;$A65,'EPA Data'!$G:$G,"&lt;"&amp;$B65)*unit_conv</f>
        <v>62319015.560166404</v>
      </c>
      <c r="I65">
        <f t="shared" si="31"/>
        <v>49855212.448133126</v>
      </c>
      <c r="J65">
        <f t="shared" si="31"/>
        <v>37391409.336099848</v>
      </c>
      <c r="K65">
        <f t="shared" si="31"/>
        <v>24927606.224066567</v>
      </c>
      <c r="L65">
        <f t="shared" si="31"/>
        <v>12463803.112033285</v>
      </c>
      <c r="M65" s="31">
        <f>VLOOKUP($B$1,'Multipliers and Adjustments'!$A$70:$I$86,TRUNC(COLUMN(M$2)/5)+2,FALSE)*SUMIFS('EPA Data'!$I:$I,'EPA Data'!$D:$D,'Country Selector'!$A$2,'EPA Data'!$J:$J,$B$1,'EPA Data'!$C:$C,M$2,'EPA Data'!$G:$G,"&gt;="&amp;$A65,'EPA Data'!$G:$G,"&lt;"&amp;$B65)*unit_conv</f>
        <v>0</v>
      </c>
      <c r="N65">
        <f t="shared" si="32"/>
        <v>2056393.5977401603</v>
      </c>
      <c r="O65">
        <f t="shared" si="32"/>
        <v>4112787.1954803206</v>
      </c>
      <c r="P65">
        <f t="shared" si="32"/>
        <v>6169180.7932204809</v>
      </c>
      <c r="Q65">
        <f t="shared" si="32"/>
        <v>8225574.3909606412</v>
      </c>
      <c r="R65" s="31">
        <f>VLOOKUP($B$1,'Multipliers and Adjustments'!$A$70:$I$86,TRUNC(COLUMN(R$2)/5)+2,FALSE)*SUMIFS('EPA Data'!$I:$I,'EPA Data'!$D:$D,'Country Selector'!$A$2,'EPA Data'!$J:$J,$B$1,'EPA Data'!$C:$C,R$2,'EPA Data'!$G:$G,"&gt;="&amp;$A65,'EPA Data'!$G:$G,"&lt;"&amp;$B65)*unit_conv</f>
        <v>10281967.988700802</v>
      </c>
      <c r="S65">
        <f t="shared" si="33"/>
        <v>20644342.061136641</v>
      </c>
      <c r="T65">
        <f t="shared" si="33"/>
        <v>31006716.133572482</v>
      </c>
      <c r="U65">
        <f t="shared" si="33"/>
        <v>41369090.206008323</v>
      </c>
      <c r="V65">
        <f t="shared" si="33"/>
        <v>51731464.278444164</v>
      </c>
      <c r="W65" s="31">
        <f>VLOOKUP($B$1,'Multipliers and Adjustments'!$A$70:$I$86,TRUNC(COLUMN(W$2)/5)+2,FALSE)*SUMIFS('EPA Data'!$I:$I,'EPA Data'!$D:$D,'Country Selector'!$A$2,'EPA Data'!$J:$J,$B$1,'EPA Data'!$C:$C,W$2,'EPA Data'!$G:$G,"&gt;="&amp;$A65,'EPA Data'!$G:$G,"&lt;"&amp;$B65)*unit_conv</f>
        <v>62093838.350879997</v>
      </c>
      <c r="X65">
        <f t="shared" si="34"/>
        <v>49675070.680703998</v>
      </c>
      <c r="Y65">
        <f t="shared" si="34"/>
        <v>37256303.010527998</v>
      </c>
      <c r="Z65">
        <f t="shared" si="34"/>
        <v>24837535.340351999</v>
      </c>
      <c r="AA65">
        <f t="shared" si="34"/>
        <v>12418767.670175999</v>
      </c>
      <c r="AB65" s="31">
        <f>VLOOKUP($B$1,'Multipliers and Adjustments'!$A$70:$I$86,TRUNC(COLUMN(AB$2)/5)+2,FALSE)*SUMIFS('EPA Data'!$I:$I,'EPA Data'!$D:$D,'Country Selector'!$A$2,'EPA Data'!$J:$J,$B$1,'EPA Data'!$C:$C,AB$2,'EPA Data'!$G:$G,"&gt;="&amp;$A65,'EPA Data'!$G:$G,"&lt;"&amp;$B65)*unit_conv</f>
        <v>0</v>
      </c>
      <c r="AC65">
        <f t="shared" si="35"/>
        <v>12708898.2844768</v>
      </c>
      <c r="AD65">
        <f t="shared" si="35"/>
        <v>25417796.5689536</v>
      </c>
      <c r="AE65">
        <f t="shared" si="35"/>
        <v>38126694.853430398</v>
      </c>
      <c r="AF65">
        <f t="shared" si="35"/>
        <v>50835593.1379072</v>
      </c>
      <c r="AG65" s="31">
        <f>VLOOKUP($B$1,'Multipliers and Adjustments'!$A$70:$I$86,TRUNC(COLUMN(AG$2)/5)+2,FALSE)*SUMIFS('EPA Data'!$I:$I,'EPA Data'!$D:$D,'Country Selector'!$A$2,'EPA Data'!$J:$J,$B$1,'EPA Data'!$C:$C,AG$2,'EPA Data'!$G:$G,"&gt;="&amp;$A65,'EPA Data'!$G:$G,"&lt;"&amp;$B65)*unit_conv</f>
        <v>63544491.422384001</v>
      </c>
      <c r="AH65">
        <f t="shared" si="36"/>
        <v>50835593.1379072</v>
      </c>
      <c r="AI65">
        <f t="shared" si="36"/>
        <v>38126694.853430398</v>
      </c>
      <c r="AJ65">
        <f t="shared" si="36"/>
        <v>25417796.568953596</v>
      </c>
      <c r="AK65">
        <f t="shared" si="36"/>
        <v>12708898.284476796</v>
      </c>
      <c r="AL65" s="31">
        <f>VLOOKUP($B$1,'Multipliers and Adjustments'!$A$70:$I$86,TRUNC(COLUMN(AL$2)/5)+2,FALSE)*SUMIFS('EPA Data'!$I:$I,'EPA Data'!$D:$D,'Country Selector'!$A$2,'EPA Data'!$J:$J,$B$1,'EPA Data'!$C:$C,AL$2,'EPA Data'!$G:$G,"&gt;="&amp;$A65,'EPA Data'!$G:$G,"&lt;"&amp;$B65)*unit_conv</f>
        <v>0</v>
      </c>
    </row>
    <row r="66" spans="1:38" x14ac:dyDescent="0.45">
      <c r="A66" s="12">
        <f t="shared" si="14"/>
        <v>1150</v>
      </c>
      <c r="B66" s="11">
        <f t="shared" si="7"/>
        <v>1200</v>
      </c>
      <c r="C66" s="31">
        <f>VLOOKUP($B$1,'Multipliers and Adjustments'!$A$70:$I$86,TRUNC(COLUMN(C$2)/5)+2,FALSE)*SUMIFS('EPA Data'!$I:$I,'EPA Data'!$D:$D,'Country Selector'!$A$2,'EPA Data'!$J:$J,$B$1,'EPA Data'!$C:$C,C$2,'EPA Data'!$G:$G,"&gt;="&amp;$A66,'EPA Data'!$G:$G,"&lt;"&amp;$B66)*unit_conv</f>
        <v>9624996.8919440005</v>
      </c>
      <c r="D66">
        <f t="shared" ref="D66:G74" si="37">C66+($H66-$C66)/5</f>
        <v>7699997.5135552008</v>
      </c>
      <c r="E66">
        <f t="shared" si="37"/>
        <v>5774998.135166401</v>
      </c>
      <c r="F66">
        <f t="shared" si="37"/>
        <v>3849998.7567776009</v>
      </c>
      <c r="G66">
        <f t="shared" si="37"/>
        <v>1924999.3783888007</v>
      </c>
      <c r="H66" s="31">
        <f>VLOOKUP($B$1,'Multipliers and Adjustments'!$A$70:$I$86,TRUNC(COLUMN(H$2)/5)+2,FALSE)*SUMIFS('EPA Data'!$I:$I,'EPA Data'!$D:$D,'Country Selector'!$A$2,'EPA Data'!$J:$J,$B$1,'EPA Data'!$C:$C,H$2,'EPA Data'!$G:$G,"&gt;="&amp;$A66,'EPA Data'!$G:$G,"&lt;"&amp;$B66)*unit_conv</f>
        <v>0</v>
      </c>
      <c r="I66">
        <f t="shared" si="31"/>
        <v>1914967.2589264002</v>
      </c>
      <c r="J66">
        <f t="shared" si="31"/>
        <v>3829934.5178528004</v>
      </c>
      <c r="K66">
        <f t="shared" si="31"/>
        <v>5744901.7767792009</v>
      </c>
      <c r="L66">
        <f t="shared" si="31"/>
        <v>7659869.0357056009</v>
      </c>
      <c r="M66" s="31">
        <f>VLOOKUP($B$1,'Multipliers and Adjustments'!$A$70:$I$86,TRUNC(COLUMN(M$2)/5)+2,FALSE)*SUMIFS('EPA Data'!$I:$I,'EPA Data'!$D:$D,'Country Selector'!$A$2,'EPA Data'!$J:$J,$B$1,'EPA Data'!$C:$C,M$2,'EPA Data'!$G:$G,"&gt;="&amp;$A66,'EPA Data'!$G:$G,"&lt;"&amp;$B66)*unit_conv</f>
        <v>9574836.2946320008</v>
      </c>
      <c r="N66">
        <f t="shared" si="32"/>
        <v>19287404.9535104</v>
      </c>
      <c r="O66">
        <f t="shared" si="32"/>
        <v>28999973.612388797</v>
      </c>
      <c r="P66">
        <f t="shared" si="32"/>
        <v>38712542.271267198</v>
      </c>
      <c r="Q66">
        <f t="shared" si="32"/>
        <v>48425110.930145599</v>
      </c>
      <c r="R66" s="31">
        <f>VLOOKUP($B$1,'Multipliers and Adjustments'!$A$70:$I$86,TRUNC(COLUMN(R$2)/5)+2,FALSE)*SUMIFS('EPA Data'!$I:$I,'EPA Data'!$D:$D,'Country Selector'!$A$2,'EPA Data'!$J:$J,$B$1,'EPA Data'!$C:$C,R$2,'EPA Data'!$G:$G,"&gt;="&amp;$A66,'EPA Data'!$G:$G,"&lt;"&amp;$B66)*unit_conv</f>
        <v>58137679.589024</v>
      </c>
      <c r="S66">
        <f t="shared" si="33"/>
        <v>46510143.6712192</v>
      </c>
      <c r="T66">
        <f t="shared" si="33"/>
        <v>34882607.7534144</v>
      </c>
      <c r="U66">
        <f t="shared" si="33"/>
        <v>23255071.8356096</v>
      </c>
      <c r="V66">
        <f t="shared" si="33"/>
        <v>11627535.9178048</v>
      </c>
      <c r="W66" s="31">
        <f>VLOOKUP($B$1,'Multipliers and Adjustments'!$A$70:$I$86,TRUNC(COLUMN(W$2)/5)+2,FALSE)*SUMIFS('EPA Data'!$I:$I,'EPA Data'!$D:$D,'Country Selector'!$A$2,'EPA Data'!$J:$J,$B$1,'EPA Data'!$C:$C,W$2,'EPA Data'!$G:$G,"&gt;="&amp;$A66,'EPA Data'!$G:$G,"&lt;"&amp;$B66)*unit_conv</f>
        <v>0</v>
      </c>
      <c r="X66">
        <f t="shared" si="34"/>
        <v>17520086.86889888</v>
      </c>
      <c r="Y66">
        <f t="shared" si="34"/>
        <v>35040173.737797759</v>
      </c>
      <c r="Z66">
        <f t="shared" si="34"/>
        <v>52560260.606696635</v>
      </c>
      <c r="AA66">
        <f t="shared" si="34"/>
        <v>70080347.475595519</v>
      </c>
      <c r="AB66" s="31">
        <f>VLOOKUP($B$1,'Multipliers and Adjustments'!$A$70:$I$86,TRUNC(COLUMN(AB$2)/5)+2,FALSE)*SUMIFS('EPA Data'!$I:$I,'EPA Data'!$D:$D,'Country Selector'!$A$2,'EPA Data'!$J:$J,$B$1,'EPA Data'!$C:$C,AB$2,'EPA Data'!$G:$G,"&gt;="&amp;$A66,'EPA Data'!$G:$G,"&lt;"&amp;$B66)*unit_conv</f>
        <v>87600434.344494402</v>
      </c>
      <c r="AC66">
        <f t="shared" si="35"/>
        <v>88056340.115152642</v>
      </c>
      <c r="AD66">
        <f t="shared" si="35"/>
        <v>88512245.885810882</v>
      </c>
      <c r="AE66">
        <f t="shared" si="35"/>
        <v>88968151.656469122</v>
      </c>
      <c r="AF66">
        <f t="shared" si="35"/>
        <v>89424057.427127361</v>
      </c>
      <c r="AG66" s="31">
        <f>VLOOKUP($B$1,'Multipliers and Adjustments'!$A$70:$I$86,TRUNC(COLUMN(AG$2)/5)+2,FALSE)*SUMIFS('EPA Data'!$I:$I,'EPA Data'!$D:$D,'Country Selector'!$A$2,'EPA Data'!$J:$J,$B$1,'EPA Data'!$C:$C,AG$2,'EPA Data'!$G:$G,"&gt;="&amp;$A66,'EPA Data'!$G:$G,"&lt;"&amp;$B66)*unit_conv</f>
        <v>89879963.197785601</v>
      </c>
      <c r="AH66">
        <f t="shared" si="36"/>
        <v>88207432.068922877</v>
      </c>
      <c r="AI66">
        <f t="shared" si="36"/>
        <v>86534900.940060154</v>
      </c>
      <c r="AJ66">
        <f t="shared" si="36"/>
        <v>84862369.81119743</v>
      </c>
      <c r="AK66">
        <f t="shared" si="36"/>
        <v>83189838.682334706</v>
      </c>
      <c r="AL66" s="31">
        <f>VLOOKUP($B$1,'Multipliers and Adjustments'!$A$70:$I$86,TRUNC(COLUMN(AL$2)/5)+2,FALSE)*SUMIFS('EPA Data'!$I:$I,'EPA Data'!$D:$D,'Country Selector'!$A$2,'EPA Data'!$J:$J,$B$1,'EPA Data'!$C:$C,AL$2,'EPA Data'!$G:$G,"&gt;="&amp;$A66,'EPA Data'!$G:$G,"&lt;"&amp;$B66)*unit_conv</f>
        <v>81517307.553471997</v>
      </c>
    </row>
    <row r="67" spans="1:38" x14ac:dyDescent="0.45">
      <c r="A67" s="12">
        <f t="shared" si="14"/>
        <v>1200</v>
      </c>
      <c r="B67" s="11">
        <f t="shared" si="7"/>
        <v>1250</v>
      </c>
      <c r="C67" s="31">
        <f>VLOOKUP($B$1,'Multipliers and Adjustments'!$A$70:$I$86,TRUNC(COLUMN(C$2)/5)+2,FALSE)*SUMIFS('EPA Data'!$I:$I,'EPA Data'!$D:$D,'Country Selector'!$A$2,'EPA Data'!$J:$J,$B$1,'EPA Data'!$C:$C,C$2,'EPA Data'!$G:$G,"&gt;="&amp;$A67,'EPA Data'!$G:$G,"&lt;"&amp;$B67)*unit_conv</f>
        <v>56473524.891728006</v>
      </c>
      <c r="D67">
        <f t="shared" si="37"/>
        <v>46938645.129523844</v>
      </c>
      <c r="E67">
        <f t="shared" si="37"/>
        <v>37403765.367319681</v>
      </c>
      <c r="F67">
        <f t="shared" si="37"/>
        <v>27868885.605115518</v>
      </c>
      <c r="G67">
        <f t="shared" si="37"/>
        <v>18334005.842911355</v>
      </c>
      <c r="H67" s="31">
        <f>VLOOKUP($B$1,'Multipliers and Adjustments'!$A$70:$I$86,TRUNC(COLUMN(H$2)/5)+2,FALSE)*SUMIFS('EPA Data'!$I:$I,'EPA Data'!$D:$D,'Country Selector'!$A$2,'EPA Data'!$J:$J,$B$1,'EPA Data'!$C:$C,H$2,'EPA Data'!$G:$G,"&gt;="&amp;$A67,'EPA Data'!$G:$G,"&lt;"&amp;$B67)*unit_conv</f>
        <v>8799126.0807072017</v>
      </c>
      <c r="I67">
        <f t="shared" si="31"/>
        <v>7039300.8645657618</v>
      </c>
      <c r="J67">
        <f t="shared" si="31"/>
        <v>5279475.6484243218</v>
      </c>
      <c r="K67">
        <f t="shared" si="31"/>
        <v>3519650.4322828813</v>
      </c>
      <c r="L67">
        <f t="shared" si="31"/>
        <v>1759825.2161414409</v>
      </c>
      <c r="M67" s="31">
        <f>VLOOKUP($B$1,'Multipliers and Adjustments'!$A$70:$I$86,TRUNC(COLUMN(M$2)/5)+2,FALSE)*SUMIFS('EPA Data'!$I:$I,'EPA Data'!$D:$D,'Country Selector'!$A$2,'EPA Data'!$J:$J,$B$1,'EPA Data'!$C:$C,M$2,'EPA Data'!$G:$G,"&gt;="&amp;$A67,'EPA Data'!$G:$G,"&lt;"&amp;$B67)*unit_conv</f>
        <v>0</v>
      </c>
      <c r="N67">
        <f t="shared" si="32"/>
        <v>0</v>
      </c>
      <c r="O67">
        <f t="shared" si="32"/>
        <v>0</v>
      </c>
      <c r="P67">
        <f t="shared" si="32"/>
        <v>0</v>
      </c>
      <c r="Q67">
        <f t="shared" si="32"/>
        <v>0</v>
      </c>
      <c r="R67" s="31">
        <f>VLOOKUP($B$1,'Multipliers and Adjustments'!$A$70:$I$86,TRUNC(COLUMN(R$2)/5)+2,FALSE)*SUMIFS('EPA Data'!$I:$I,'EPA Data'!$D:$D,'Country Selector'!$A$2,'EPA Data'!$J:$J,$B$1,'EPA Data'!$C:$C,R$2,'EPA Data'!$G:$G,"&gt;="&amp;$A67,'EPA Data'!$G:$G,"&lt;"&amp;$B67)*unit_conv</f>
        <v>0</v>
      </c>
      <c r="S67">
        <f t="shared" si="33"/>
        <v>16288423.21224384</v>
      </c>
      <c r="T67">
        <f t="shared" si="33"/>
        <v>32576846.42448768</v>
      </c>
      <c r="U67">
        <f t="shared" si="33"/>
        <v>48865269.63673152</v>
      </c>
      <c r="V67">
        <f t="shared" si="33"/>
        <v>65153692.84897536</v>
      </c>
      <c r="W67" s="31">
        <f>VLOOKUP($B$1,'Multipliers and Adjustments'!$A$70:$I$86,TRUNC(COLUMN(W$2)/5)+2,FALSE)*SUMIFS('EPA Data'!$I:$I,'EPA Data'!$D:$D,'Country Selector'!$A$2,'EPA Data'!$J:$J,$B$1,'EPA Data'!$C:$C,W$2,'EPA Data'!$G:$G,"&gt;="&amp;$A67,'EPA Data'!$G:$G,"&lt;"&amp;$B67)*unit_conv</f>
        <v>81442116.0612192</v>
      </c>
      <c r="X67">
        <f t="shared" si="34"/>
        <v>76961735.612706557</v>
      </c>
      <c r="Y67">
        <f t="shared" si="34"/>
        <v>72481355.164193913</v>
      </c>
      <c r="Z67">
        <f t="shared" si="34"/>
        <v>68000974.71568127</v>
      </c>
      <c r="AA67">
        <f t="shared" si="34"/>
        <v>63520594.267168634</v>
      </c>
      <c r="AB67" s="31">
        <f>VLOOKUP($B$1,'Multipliers and Adjustments'!$A$70:$I$86,TRUNC(COLUMN(AB$2)/5)+2,FALSE)*SUMIFS('EPA Data'!$I:$I,'EPA Data'!$D:$D,'Country Selector'!$A$2,'EPA Data'!$J:$J,$B$1,'EPA Data'!$C:$C,AB$2,'EPA Data'!$G:$G,"&gt;="&amp;$A67,'EPA Data'!$G:$G,"&lt;"&amp;$B67)*unit_conv</f>
        <v>59040213.818656005</v>
      </c>
      <c r="AC67">
        <f t="shared" si="35"/>
        <v>47232171.054924801</v>
      </c>
      <c r="AD67">
        <f t="shared" si="35"/>
        <v>35424128.291193604</v>
      </c>
      <c r="AE67">
        <f t="shared" si="35"/>
        <v>23616085.527462404</v>
      </c>
      <c r="AF67">
        <f t="shared" si="35"/>
        <v>11808042.763731204</v>
      </c>
      <c r="AG67" s="31">
        <f>VLOOKUP($B$1,'Multipliers and Adjustments'!$A$70:$I$86,TRUNC(COLUMN(AG$2)/5)+2,FALSE)*SUMIFS('EPA Data'!$I:$I,'EPA Data'!$D:$D,'Country Selector'!$A$2,'EPA Data'!$J:$J,$B$1,'EPA Data'!$C:$C,AG$2,'EPA Data'!$G:$G,"&gt;="&amp;$A67,'EPA Data'!$G:$G,"&lt;"&amp;$B67)*unit_conv</f>
        <v>0</v>
      </c>
      <c r="AH67">
        <f t="shared" si="36"/>
        <v>13546827.685787201</v>
      </c>
      <c r="AI67">
        <f t="shared" si="36"/>
        <v>27093655.371574402</v>
      </c>
      <c r="AJ67">
        <f t="shared" si="36"/>
        <v>40640483.057361603</v>
      </c>
      <c r="AK67">
        <f t="shared" si="36"/>
        <v>54187310.743148804</v>
      </c>
      <c r="AL67" s="31">
        <f>VLOOKUP($B$1,'Multipliers and Adjustments'!$A$70:$I$86,TRUNC(COLUMN(AL$2)/5)+2,FALSE)*SUMIFS('EPA Data'!$I:$I,'EPA Data'!$D:$D,'Country Selector'!$A$2,'EPA Data'!$J:$J,$B$1,'EPA Data'!$C:$C,AL$2,'EPA Data'!$G:$G,"&gt;="&amp;$A67,'EPA Data'!$G:$G,"&lt;"&amp;$B67)*unit_conv</f>
        <v>67734138.428936005</v>
      </c>
    </row>
    <row r="68" spans="1:38" x14ac:dyDescent="0.45">
      <c r="A68" s="12">
        <f t="shared" si="14"/>
        <v>1250</v>
      </c>
      <c r="B68" s="11">
        <f t="shared" ref="B68:B74" si="38">A68+50</f>
        <v>1300</v>
      </c>
      <c r="C68" s="31">
        <f>VLOOKUP($B$1,'Multipliers and Adjustments'!$A$70:$I$86,TRUNC(COLUMN(C$2)/5)+2,FALSE)*SUMIFS('EPA Data'!$I:$I,'EPA Data'!$D:$D,'Country Selector'!$A$2,'EPA Data'!$J:$J,$B$1,'EPA Data'!$C:$C,C$2,'EPA Data'!$G:$G,"&gt;="&amp;$A68,'EPA Data'!$G:$G,"&lt;"&amp;$B68)*unit_conv</f>
        <v>0</v>
      </c>
      <c r="D68">
        <f t="shared" si="37"/>
        <v>0</v>
      </c>
      <c r="E68">
        <f t="shared" si="37"/>
        <v>0</v>
      </c>
      <c r="F68">
        <f t="shared" si="37"/>
        <v>0</v>
      </c>
      <c r="G68">
        <f t="shared" si="37"/>
        <v>0</v>
      </c>
      <c r="H68" s="31">
        <f>VLOOKUP($B$1,'Multipliers and Adjustments'!$A$70:$I$86,TRUNC(COLUMN(H$2)/5)+2,FALSE)*SUMIFS('EPA Data'!$I:$I,'EPA Data'!$D:$D,'Country Selector'!$A$2,'EPA Data'!$J:$J,$B$1,'EPA Data'!$C:$C,H$2,'EPA Data'!$G:$G,"&gt;="&amp;$A68,'EPA Data'!$G:$G,"&lt;"&amp;$B68)*unit_conv</f>
        <v>0</v>
      </c>
      <c r="I68">
        <f t="shared" ref="I68:L74" si="39">H68+($M68-$H68)/5</f>
        <v>10740850.004371202</v>
      </c>
      <c r="J68">
        <f t="shared" si="39"/>
        <v>21481700.008742403</v>
      </c>
      <c r="K68">
        <f t="shared" si="39"/>
        <v>32222550.013113603</v>
      </c>
      <c r="L68">
        <f t="shared" si="39"/>
        <v>42963400.017484806</v>
      </c>
      <c r="M68" s="31">
        <f>VLOOKUP($B$1,'Multipliers and Adjustments'!$A$70:$I$86,TRUNC(COLUMN(M$2)/5)+2,FALSE)*SUMIFS('EPA Data'!$I:$I,'EPA Data'!$D:$D,'Country Selector'!$A$2,'EPA Data'!$J:$J,$B$1,'EPA Data'!$C:$C,M$2,'EPA Data'!$G:$G,"&gt;="&amp;$A68,'EPA Data'!$G:$G,"&lt;"&amp;$B68)*unit_conv</f>
        <v>53704250.02185601</v>
      </c>
      <c r="N68">
        <f t="shared" ref="N68:Q74" si="40">M68+($R68-$M68)/5</f>
        <v>56562010.780912012</v>
      </c>
      <c r="O68">
        <f t="shared" si="40"/>
        <v>59419771.539968014</v>
      </c>
      <c r="P68">
        <f t="shared" si="40"/>
        <v>62277532.299024016</v>
      </c>
      <c r="Q68">
        <f t="shared" si="40"/>
        <v>65135293.058080018</v>
      </c>
      <c r="R68" s="31">
        <f>VLOOKUP($B$1,'Multipliers and Adjustments'!$A$70:$I$86,TRUNC(COLUMN(R$2)/5)+2,FALSE)*SUMIFS('EPA Data'!$I:$I,'EPA Data'!$D:$D,'Country Selector'!$A$2,'EPA Data'!$J:$J,$B$1,'EPA Data'!$C:$C,R$2,'EPA Data'!$G:$G,"&gt;="&amp;$A68,'EPA Data'!$G:$G,"&lt;"&amp;$B68)*unit_conv</f>
        <v>67993053.817136005</v>
      </c>
      <c r="S68">
        <f t="shared" ref="S68:V74" si="41">R68+($W68-$R68)/5</f>
        <v>65292167.593676805</v>
      </c>
      <c r="T68">
        <f t="shared" si="41"/>
        <v>62591281.370217606</v>
      </c>
      <c r="U68">
        <f t="shared" si="41"/>
        <v>59890395.146758407</v>
      </c>
      <c r="V68">
        <f t="shared" si="41"/>
        <v>57189508.923299208</v>
      </c>
      <c r="W68" s="31">
        <f>VLOOKUP($B$1,'Multipliers and Adjustments'!$A$70:$I$86,TRUNC(COLUMN(W$2)/5)+2,FALSE)*SUMIFS('EPA Data'!$I:$I,'EPA Data'!$D:$D,'Country Selector'!$A$2,'EPA Data'!$J:$J,$B$1,'EPA Data'!$C:$C,W$2,'EPA Data'!$G:$G,"&gt;="&amp;$A68,'EPA Data'!$G:$G,"&lt;"&amp;$B68)*unit_conv</f>
        <v>54488622.699840009</v>
      </c>
      <c r="X68">
        <f t="shared" ref="X68:AA74" si="42">W68+($AB68-$W68)/5</f>
        <v>59685472.864640012</v>
      </c>
      <c r="Y68">
        <f t="shared" si="42"/>
        <v>64882323.029440016</v>
      </c>
      <c r="Z68">
        <f t="shared" si="42"/>
        <v>70079173.194240019</v>
      </c>
      <c r="AA68">
        <f t="shared" si="42"/>
        <v>75276023.359040022</v>
      </c>
      <c r="AB68" s="31">
        <f>VLOOKUP($B$1,'Multipliers and Adjustments'!$A$70:$I$86,TRUNC(COLUMN(AB$2)/5)+2,FALSE)*SUMIFS('EPA Data'!$I:$I,'EPA Data'!$D:$D,'Country Selector'!$A$2,'EPA Data'!$J:$J,$B$1,'EPA Data'!$C:$C,AB$2,'EPA Data'!$G:$G,"&gt;="&amp;$A68,'EPA Data'!$G:$G,"&lt;"&amp;$B68)*unit_conv</f>
        <v>80472873.52384001</v>
      </c>
      <c r="AC68">
        <f t="shared" ref="AC68:AF74" si="43">AB68+($AG68-$AB68)/5</f>
        <v>80891685.327532813</v>
      </c>
      <c r="AD68">
        <f t="shared" si="43"/>
        <v>81310497.131225616</v>
      </c>
      <c r="AE68">
        <f t="shared" si="43"/>
        <v>81729308.934918419</v>
      </c>
      <c r="AF68">
        <f t="shared" si="43"/>
        <v>82148120.738611221</v>
      </c>
      <c r="AG68" s="31">
        <f>VLOOKUP($B$1,'Multipliers and Adjustments'!$A$70:$I$86,TRUNC(COLUMN(AG$2)/5)+2,FALSE)*SUMIFS('EPA Data'!$I:$I,'EPA Data'!$D:$D,'Country Selector'!$A$2,'EPA Data'!$J:$J,$B$1,'EPA Data'!$C:$C,AG$2,'EPA Data'!$G:$G,"&gt;="&amp;$A68,'EPA Data'!$G:$G,"&lt;"&amp;$B68)*unit_conv</f>
        <v>82566932.542304024</v>
      </c>
      <c r="AH68">
        <f t="shared" ref="AH68:AK74" si="44">AG68+($AL68-$AG68)/5</f>
        <v>82966312.06763202</v>
      </c>
      <c r="AI68">
        <f t="shared" si="44"/>
        <v>83365691.592960015</v>
      </c>
      <c r="AJ68">
        <f t="shared" si="44"/>
        <v>83765071.11828801</v>
      </c>
      <c r="AK68">
        <f t="shared" si="44"/>
        <v>84164450.643616006</v>
      </c>
      <c r="AL68" s="31">
        <f>VLOOKUP($B$1,'Multipliers and Adjustments'!$A$70:$I$86,TRUNC(COLUMN(AL$2)/5)+2,FALSE)*SUMIFS('EPA Data'!$I:$I,'EPA Data'!$D:$D,'Country Selector'!$A$2,'EPA Data'!$J:$J,$B$1,'EPA Data'!$C:$C,AL$2,'EPA Data'!$G:$G,"&gt;="&amp;$A68,'EPA Data'!$G:$G,"&lt;"&amp;$B68)*unit_conv</f>
        <v>84563830.168944016</v>
      </c>
    </row>
    <row r="69" spans="1:38" x14ac:dyDescent="0.45">
      <c r="A69" s="12">
        <f t="shared" si="14"/>
        <v>1300</v>
      </c>
      <c r="B69" s="11">
        <f t="shared" si="38"/>
        <v>1350</v>
      </c>
      <c r="C69" s="31">
        <f>VLOOKUP($B$1,'Multipliers and Adjustments'!$A$70:$I$86,TRUNC(COLUMN(C$2)/5)+2,FALSE)*SUMIFS('EPA Data'!$I:$I,'EPA Data'!$D:$D,'Country Selector'!$A$2,'EPA Data'!$J:$J,$B$1,'EPA Data'!$C:$C,C$2,'EPA Data'!$G:$G,"&gt;="&amp;$A69,'EPA Data'!$G:$G,"&lt;"&amp;$B69)*unit_conv</f>
        <v>8446133.2153296005</v>
      </c>
      <c r="D69">
        <f t="shared" si="37"/>
        <v>6756906.5722636804</v>
      </c>
      <c r="E69">
        <f t="shared" si="37"/>
        <v>5067679.9291977603</v>
      </c>
      <c r="F69">
        <f t="shared" si="37"/>
        <v>3378453.2861318402</v>
      </c>
      <c r="G69">
        <f t="shared" si="37"/>
        <v>1689226.6430659201</v>
      </c>
      <c r="H69" s="31">
        <f>VLOOKUP($B$1,'Multipliers and Adjustments'!$A$70:$I$86,TRUNC(COLUMN(H$2)/5)+2,FALSE)*SUMIFS('EPA Data'!$I:$I,'EPA Data'!$D:$D,'Country Selector'!$A$2,'EPA Data'!$J:$J,$B$1,'EPA Data'!$C:$C,H$2,'EPA Data'!$G:$G,"&gt;="&amp;$A69,'EPA Data'!$G:$G,"&lt;"&amp;$B69)*unit_conv</f>
        <v>0</v>
      </c>
      <c r="I69">
        <f t="shared" si="39"/>
        <v>12663380.010064</v>
      </c>
      <c r="J69">
        <f t="shared" si="39"/>
        <v>25326760.020128001</v>
      </c>
      <c r="K69">
        <f t="shared" si="39"/>
        <v>37990140.030192003</v>
      </c>
      <c r="L69">
        <f t="shared" si="39"/>
        <v>50653520.040256001</v>
      </c>
      <c r="M69" s="31">
        <f>VLOOKUP($B$1,'Multipliers and Adjustments'!$A$70:$I$86,TRUNC(COLUMN(M$2)/5)+2,FALSE)*SUMIFS('EPA Data'!$I:$I,'EPA Data'!$D:$D,'Country Selector'!$A$2,'EPA Data'!$J:$J,$B$1,'EPA Data'!$C:$C,M$2,'EPA Data'!$G:$G,"&gt;="&amp;$A69,'EPA Data'!$G:$G,"&lt;"&amp;$B69)*unit_conv</f>
        <v>63316900.050319999</v>
      </c>
      <c r="N69">
        <f t="shared" si="40"/>
        <v>52411192.067707196</v>
      </c>
      <c r="O69">
        <f t="shared" si="40"/>
        <v>41505484.085094392</v>
      </c>
      <c r="P69">
        <f t="shared" si="40"/>
        <v>30599776.102481592</v>
      </c>
      <c r="Q69">
        <f t="shared" si="40"/>
        <v>19694068.119868793</v>
      </c>
      <c r="R69" s="31">
        <f>VLOOKUP($B$1,'Multipliers and Adjustments'!$A$70:$I$86,TRUNC(COLUMN(R$2)/5)+2,FALSE)*SUMIFS('EPA Data'!$I:$I,'EPA Data'!$D:$D,'Country Selector'!$A$2,'EPA Data'!$J:$J,$B$1,'EPA Data'!$C:$C,R$2,'EPA Data'!$G:$G,"&gt;="&amp;$A69,'EPA Data'!$G:$G,"&lt;"&amp;$B69)*unit_conv</f>
        <v>8788360.1372560002</v>
      </c>
      <c r="S69">
        <f t="shared" si="41"/>
        <v>21993812.988515202</v>
      </c>
      <c r="T69">
        <f t="shared" si="41"/>
        <v>35199265.8397744</v>
      </c>
      <c r="U69">
        <f t="shared" si="41"/>
        <v>48404718.691033602</v>
      </c>
      <c r="V69">
        <f t="shared" si="41"/>
        <v>61610171.542292804</v>
      </c>
      <c r="W69" s="31">
        <f>VLOOKUP($B$1,'Multipliers and Adjustments'!$A$70:$I$86,TRUNC(COLUMN(W$2)/5)+2,FALSE)*SUMIFS('EPA Data'!$I:$I,'EPA Data'!$D:$D,'Country Selector'!$A$2,'EPA Data'!$J:$J,$B$1,'EPA Data'!$C:$C,W$2,'EPA Data'!$G:$G,"&gt;="&amp;$A69,'EPA Data'!$G:$G,"&lt;"&amp;$B69)*unit_conv</f>
        <v>74815624.393552005</v>
      </c>
      <c r="X69">
        <f t="shared" si="42"/>
        <v>59852499.514841601</v>
      </c>
      <c r="Y69">
        <f t="shared" si="42"/>
        <v>44889374.636131197</v>
      </c>
      <c r="Z69">
        <f t="shared" si="42"/>
        <v>29926249.757420797</v>
      </c>
      <c r="AA69">
        <f t="shared" si="42"/>
        <v>14963124.878710397</v>
      </c>
      <c r="AB69" s="31">
        <f>VLOOKUP($B$1,'Multipliers and Adjustments'!$A$70:$I$86,TRUNC(COLUMN(AB$2)/5)+2,FALSE)*SUMIFS('EPA Data'!$I:$I,'EPA Data'!$D:$D,'Country Selector'!$A$2,'EPA Data'!$J:$J,$B$1,'EPA Data'!$C:$C,AB$2,'EPA Data'!$G:$G,"&gt;="&amp;$A69,'EPA Data'!$G:$G,"&lt;"&amp;$B69)*unit_conv</f>
        <v>0</v>
      </c>
      <c r="AC69">
        <f t="shared" si="43"/>
        <v>10862742.201427201</v>
      </c>
      <c r="AD69">
        <f t="shared" si="43"/>
        <v>21725484.402854402</v>
      </c>
      <c r="AE69">
        <f t="shared" si="43"/>
        <v>32588226.604281604</v>
      </c>
      <c r="AF69">
        <f t="shared" si="43"/>
        <v>43450968.805708803</v>
      </c>
      <c r="AG69" s="31">
        <f>VLOOKUP($B$1,'Multipliers and Adjustments'!$A$70:$I$86,TRUNC(COLUMN(AG$2)/5)+2,FALSE)*SUMIFS('EPA Data'!$I:$I,'EPA Data'!$D:$D,'Country Selector'!$A$2,'EPA Data'!$J:$J,$B$1,'EPA Data'!$C:$C,AG$2,'EPA Data'!$G:$G,"&gt;="&amp;$A69,'EPA Data'!$G:$G,"&lt;"&amp;$B69)*unit_conv</f>
        <v>54313711.007136002</v>
      </c>
      <c r="AH69">
        <f t="shared" si="44"/>
        <v>43450968.805708803</v>
      </c>
      <c r="AI69">
        <f t="shared" si="44"/>
        <v>32588226.604281604</v>
      </c>
      <c r="AJ69">
        <f t="shared" si="44"/>
        <v>21725484.402854405</v>
      </c>
      <c r="AK69">
        <f t="shared" si="44"/>
        <v>10862742.201427205</v>
      </c>
      <c r="AL69" s="31">
        <f>VLOOKUP($B$1,'Multipliers and Adjustments'!$A$70:$I$86,TRUNC(COLUMN(AL$2)/5)+2,FALSE)*SUMIFS('EPA Data'!$I:$I,'EPA Data'!$D:$D,'Country Selector'!$A$2,'EPA Data'!$J:$J,$B$1,'EPA Data'!$C:$C,AL$2,'EPA Data'!$G:$G,"&gt;="&amp;$A69,'EPA Data'!$G:$G,"&lt;"&amp;$B69)*unit_conv</f>
        <v>0</v>
      </c>
    </row>
    <row r="70" spans="1:38" x14ac:dyDescent="0.45">
      <c r="A70" s="12">
        <f t="shared" si="14"/>
        <v>1350</v>
      </c>
      <c r="B70" s="11">
        <f t="shared" si="38"/>
        <v>1400</v>
      </c>
      <c r="C70" s="31">
        <f>VLOOKUP($B$1,'Multipliers and Adjustments'!$A$70:$I$86,TRUNC(COLUMN(C$2)/5)+2,FALSE)*SUMIFS('EPA Data'!$I:$I,'EPA Data'!$D:$D,'Country Selector'!$A$2,'EPA Data'!$J:$J,$B$1,'EPA Data'!$C:$C,C$2,'EPA Data'!$G:$G,"&gt;="&amp;$A70,'EPA Data'!$G:$G,"&lt;"&amp;$B70)*unit_conv</f>
        <v>0</v>
      </c>
      <c r="D70">
        <f t="shared" si="37"/>
        <v>0</v>
      </c>
      <c r="E70">
        <f t="shared" si="37"/>
        <v>0</v>
      </c>
      <c r="F70">
        <f t="shared" si="37"/>
        <v>0</v>
      </c>
      <c r="G70">
        <f t="shared" si="37"/>
        <v>0</v>
      </c>
      <c r="H70" s="31">
        <f>VLOOKUP($B$1,'Multipliers and Adjustments'!$A$70:$I$86,TRUNC(COLUMN(H$2)/5)+2,FALSE)*SUMIFS('EPA Data'!$I:$I,'EPA Data'!$D:$D,'Country Selector'!$A$2,'EPA Data'!$J:$J,$B$1,'EPA Data'!$C:$C,H$2,'EPA Data'!$G:$G,"&gt;="&amp;$A70,'EPA Data'!$G:$G,"&lt;"&amp;$B70)*unit_conv</f>
        <v>0</v>
      </c>
      <c r="I70">
        <f t="shared" si="39"/>
        <v>1636789.9079347202</v>
      </c>
      <c r="J70">
        <f t="shared" si="39"/>
        <v>3273579.8158694403</v>
      </c>
      <c r="K70">
        <f t="shared" si="39"/>
        <v>4910369.723804161</v>
      </c>
      <c r="L70">
        <f t="shared" si="39"/>
        <v>6547159.6317388806</v>
      </c>
      <c r="M70" s="31">
        <f>VLOOKUP($B$1,'Multipliers and Adjustments'!$A$70:$I$86,TRUNC(COLUMN(M$2)/5)+2,FALSE)*SUMIFS('EPA Data'!$I:$I,'EPA Data'!$D:$D,'Country Selector'!$A$2,'EPA Data'!$J:$J,$B$1,'EPA Data'!$C:$C,M$2,'EPA Data'!$G:$G,"&gt;="&amp;$A70,'EPA Data'!$G:$G,"&lt;"&amp;$B70)*unit_conv</f>
        <v>8183949.5396736003</v>
      </c>
      <c r="N70">
        <f t="shared" si="40"/>
        <v>30857388.046580482</v>
      </c>
      <c r="O70">
        <f t="shared" si="40"/>
        <v>53530826.55348736</v>
      </c>
      <c r="P70">
        <f t="shared" si="40"/>
        <v>76204265.060394242</v>
      </c>
      <c r="Q70">
        <f t="shared" si="40"/>
        <v>98877703.567301124</v>
      </c>
      <c r="R70" s="31">
        <f>VLOOKUP($B$1,'Multipliers and Adjustments'!$A$70:$I$86,TRUNC(COLUMN(R$2)/5)+2,FALSE)*SUMIFS('EPA Data'!$I:$I,'EPA Data'!$D:$D,'Country Selector'!$A$2,'EPA Data'!$J:$J,$B$1,'EPA Data'!$C:$C,R$2,'EPA Data'!$G:$G,"&gt;="&amp;$A70,'EPA Data'!$G:$G,"&lt;"&amp;$B70)*unit_conv</f>
        <v>121551142.07420801</v>
      </c>
      <c r="S70">
        <f t="shared" si="41"/>
        <v>97240913.659366399</v>
      </c>
      <c r="T70">
        <f t="shared" si="41"/>
        <v>72930685.244524807</v>
      </c>
      <c r="U70">
        <f t="shared" si="41"/>
        <v>48620456.829683207</v>
      </c>
      <c r="V70">
        <f t="shared" si="41"/>
        <v>24310228.414841607</v>
      </c>
      <c r="W70" s="31">
        <f>VLOOKUP($B$1,'Multipliers and Adjustments'!$A$70:$I$86,TRUNC(COLUMN(W$2)/5)+2,FALSE)*SUMIFS('EPA Data'!$I:$I,'EPA Data'!$D:$D,'Country Selector'!$A$2,'EPA Data'!$J:$J,$B$1,'EPA Data'!$C:$C,W$2,'EPA Data'!$G:$G,"&gt;="&amp;$A70,'EPA Data'!$G:$G,"&lt;"&amp;$B70)*unit_conv</f>
        <v>0</v>
      </c>
      <c r="X70">
        <f t="shared" si="42"/>
        <v>0</v>
      </c>
      <c r="Y70">
        <f t="shared" si="42"/>
        <v>0</v>
      </c>
      <c r="Z70">
        <f t="shared" si="42"/>
        <v>0</v>
      </c>
      <c r="AA70">
        <f t="shared" si="42"/>
        <v>0</v>
      </c>
      <c r="AB70" s="31">
        <f>VLOOKUP($B$1,'Multipliers and Adjustments'!$A$70:$I$86,TRUNC(COLUMN(AB$2)/5)+2,FALSE)*SUMIFS('EPA Data'!$I:$I,'EPA Data'!$D:$D,'Country Selector'!$A$2,'EPA Data'!$J:$J,$B$1,'EPA Data'!$C:$C,AB$2,'EPA Data'!$G:$G,"&gt;="&amp;$A70,'EPA Data'!$G:$G,"&lt;"&amp;$B70)*unit_conv</f>
        <v>0</v>
      </c>
      <c r="AC70">
        <f t="shared" si="43"/>
        <v>0</v>
      </c>
      <c r="AD70">
        <f t="shared" si="43"/>
        <v>0</v>
      </c>
      <c r="AE70">
        <f t="shared" si="43"/>
        <v>0</v>
      </c>
      <c r="AF70">
        <f t="shared" si="43"/>
        <v>0</v>
      </c>
      <c r="AG70" s="31">
        <f>VLOOKUP($B$1,'Multipliers and Adjustments'!$A$70:$I$86,TRUNC(COLUMN(AG$2)/5)+2,FALSE)*SUMIFS('EPA Data'!$I:$I,'EPA Data'!$D:$D,'Country Selector'!$A$2,'EPA Data'!$J:$J,$B$1,'EPA Data'!$C:$C,AG$2,'EPA Data'!$G:$G,"&gt;="&amp;$A70,'EPA Data'!$G:$G,"&lt;"&amp;$B70)*unit_conv</f>
        <v>0</v>
      </c>
      <c r="AH70">
        <f t="shared" si="44"/>
        <v>0</v>
      </c>
      <c r="AI70">
        <f t="shared" si="44"/>
        <v>0</v>
      </c>
      <c r="AJ70">
        <f t="shared" si="44"/>
        <v>0</v>
      </c>
      <c r="AK70">
        <f t="shared" si="44"/>
        <v>0</v>
      </c>
      <c r="AL70" s="31">
        <f>VLOOKUP($B$1,'Multipliers and Adjustments'!$A$70:$I$86,TRUNC(COLUMN(AL$2)/5)+2,FALSE)*SUMIFS('EPA Data'!$I:$I,'EPA Data'!$D:$D,'Country Selector'!$A$2,'EPA Data'!$J:$J,$B$1,'EPA Data'!$C:$C,AL$2,'EPA Data'!$G:$G,"&gt;="&amp;$A70,'EPA Data'!$G:$G,"&lt;"&amp;$B70)*unit_conv</f>
        <v>0</v>
      </c>
    </row>
    <row r="71" spans="1:38" x14ac:dyDescent="0.45">
      <c r="A71" s="12">
        <f t="shared" si="14"/>
        <v>1400</v>
      </c>
      <c r="B71" s="11">
        <f t="shared" si="38"/>
        <v>1450</v>
      </c>
      <c r="C71" s="31">
        <f>VLOOKUP($B$1,'Multipliers and Adjustments'!$A$70:$I$86,TRUNC(COLUMN(C$2)/5)+2,FALSE)*SUMIFS('EPA Data'!$I:$I,'EPA Data'!$D:$D,'Country Selector'!$A$2,'EPA Data'!$J:$J,$B$1,'EPA Data'!$C:$C,C$2,'EPA Data'!$G:$G,"&gt;="&amp;$A71,'EPA Data'!$G:$G,"&lt;"&amp;$B71)*unit_conv</f>
        <v>0</v>
      </c>
      <c r="D71">
        <f t="shared" si="37"/>
        <v>21414190.647180803</v>
      </c>
      <c r="E71">
        <f t="shared" si="37"/>
        <v>42828381.294361606</v>
      </c>
      <c r="F71">
        <f t="shared" si="37"/>
        <v>64242571.941542409</v>
      </c>
      <c r="G71">
        <f t="shared" si="37"/>
        <v>85656762.588723212</v>
      </c>
      <c r="H71" s="31">
        <f>VLOOKUP($B$1,'Multipliers and Adjustments'!$A$70:$I$86,TRUNC(COLUMN(H$2)/5)+2,FALSE)*SUMIFS('EPA Data'!$I:$I,'EPA Data'!$D:$D,'Country Selector'!$A$2,'EPA Data'!$J:$J,$B$1,'EPA Data'!$C:$C,H$2,'EPA Data'!$G:$G,"&gt;="&amp;$A71,'EPA Data'!$G:$G,"&lt;"&amp;$B71)*unit_conv</f>
        <v>107070953.23590401</v>
      </c>
      <c r="I71">
        <f t="shared" si="39"/>
        <v>85656762.588723212</v>
      </c>
      <c r="J71">
        <f t="shared" si="39"/>
        <v>64242571.941542409</v>
      </c>
      <c r="K71">
        <f t="shared" si="39"/>
        <v>42828381.294361606</v>
      </c>
      <c r="L71">
        <f t="shared" si="39"/>
        <v>21414190.647180803</v>
      </c>
      <c r="M71" s="31">
        <f>VLOOKUP($B$1,'Multipliers and Adjustments'!$A$70:$I$86,TRUNC(COLUMN(M$2)/5)+2,FALSE)*SUMIFS('EPA Data'!$I:$I,'EPA Data'!$D:$D,'Country Selector'!$A$2,'EPA Data'!$J:$J,$B$1,'EPA Data'!$C:$C,M$2,'EPA Data'!$G:$G,"&gt;="&amp;$A71,'EPA Data'!$G:$G,"&lt;"&amp;$B71)*unit_conv</f>
        <v>0</v>
      </c>
      <c r="N71">
        <f t="shared" si="40"/>
        <v>0</v>
      </c>
      <c r="O71">
        <f t="shared" si="40"/>
        <v>0</v>
      </c>
      <c r="P71">
        <f t="shared" si="40"/>
        <v>0</v>
      </c>
      <c r="Q71">
        <f t="shared" si="40"/>
        <v>0</v>
      </c>
      <c r="R71" s="31">
        <f>VLOOKUP($B$1,'Multipliers and Adjustments'!$A$70:$I$86,TRUNC(COLUMN(R$2)/5)+2,FALSE)*SUMIFS('EPA Data'!$I:$I,'EPA Data'!$D:$D,'Country Selector'!$A$2,'EPA Data'!$J:$J,$B$1,'EPA Data'!$C:$C,R$2,'EPA Data'!$G:$G,"&gt;="&amp;$A71,'EPA Data'!$G:$G,"&lt;"&amp;$B71)*unit_conv</f>
        <v>0</v>
      </c>
      <c r="S71">
        <f t="shared" si="41"/>
        <v>0</v>
      </c>
      <c r="T71">
        <f t="shared" si="41"/>
        <v>0</v>
      </c>
      <c r="U71">
        <f t="shared" si="41"/>
        <v>0</v>
      </c>
      <c r="V71">
        <f t="shared" si="41"/>
        <v>0</v>
      </c>
      <c r="W71" s="31">
        <f>VLOOKUP($B$1,'Multipliers and Adjustments'!$A$70:$I$86,TRUNC(COLUMN(W$2)/5)+2,FALSE)*SUMIFS('EPA Data'!$I:$I,'EPA Data'!$D:$D,'Country Selector'!$A$2,'EPA Data'!$J:$J,$B$1,'EPA Data'!$C:$C,W$2,'EPA Data'!$G:$G,"&gt;="&amp;$A71,'EPA Data'!$G:$G,"&lt;"&amp;$B71)*unit_conv</f>
        <v>0</v>
      </c>
      <c r="X71">
        <f t="shared" si="42"/>
        <v>10092750.191686403</v>
      </c>
      <c r="Y71">
        <f t="shared" si="42"/>
        <v>20185500.383372806</v>
      </c>
      <c r="Z71">
        <f t="shared" si="42"/>
        <v>30278250.575059209</v>
      </c>
      <c r="AA71">
        <f t="shared" si="42"/>
        <v>40371000.766745612</v>
      </c>
      <c r="AB71" s="31">
        <f>VLOOKUP($B$1,'Multipliers and Adjustments'!$A$70:$I$86,TRUNC(COLUMN(AB$2)/5)+2,FALSE)*SUMIFS('EPA Data'!$I:$I,'EPA Data'!$D:$D,'Country Selector'!$A$2,'EPA Data'!$J:$J,$B$1,'EPA Data'!$C:$C,AB$2,'EPA Data'!$G:$G,"&gt;="&amp;$A71,'EPA Data'!$G:$G,"&lt;"&amp;$B71)*unit_conv</f>
        <v>50463750.958432011</v>
      </c>
      <c r="AC71">
        <f t="shared" si="43"/>
        <v>40371000.766745612</v>
      </c>
      <c r="AD71">
        <f t="shared" si="43"/>
        <v>30278250.575059209</v>
      </c>
      <c r="AE71">
        <f t="shared" si="43"/>
        <v>20185500.383372806</v>
      </c>
      <c r="AF71">
        <f t="shared" si="43"/>
        <v>10092750.191686403</v>
      </c>
      <c r="AG71" s="31">
        <f>VLOOKUP($B$1,'Multipliers and Adjustments'!$A$70:$I$86,TRUNC(COLUMN(AG$2)/5)+2,FALSE)*SUMIFS('EPA Data'!$I:$I,'EPA Data'!$D:$D,'Country Selector'!$A$2,'EPA Data'!$J:$J,$B$1,'EPA Data'!$C:$C,AG$2,'EPA Data'!$G:$G,"&gt;="&amp;$A71,'EPA Data'!$G:$G,"&lt;"&amp;$B71)*unit_conv</f>
        <v>0</v>
      </c>
      <c r="AH71">
        <f t="shared" si="44"/>
        <v>0</v>
      </c>
      <c r="AI71">
        <f t="shared" si="44"/>
        <v>0</v>
      </c>
      <c r="AJ71">
        <f t="shared" si="44"/>
        <v>0</v>
      </c>
      <c r="AK71">
        <f t="shared" si="44"/>
        <v>0</v>
      </c>
      <c r="AL71" s="31">
        <f>VLOOKUP($B$1,'Multipliers and Adjustments'!$A$70:$I$86,TRUNC(COLUMN(AL$2)/5)+2,FALSE)*SUMIFS('EPA Data'!$I:$I,'EPA Data'!$D:$D,'Country Selector'!$A$2,'EPA Data'!$J:$J,$B$1,'EPA Data'!$C:$C,AL$2,'EPA Data'!$G:$G,"&gt;="&amp;$A71,'EPA Data'!$G:$G,"&lt;"&amp;$B71)*unit_conv</f>
        <v>0</v>
      </c>
    </row>
    <row r="72" spans="1:38" x14ac:dyDescent="0.45">
      <c r="A72" s="12">
        <f t="shared" si="14"/>
        <v>1450</v>
      </c>
      <c r="B72" s="11">
        <f t="shared" si="38"/>
        <v>1500</v>
      </c>
      <c r="C72" s="31">
        <f>VLOOKUP($B$1,'Multipliers and Adjustments'!$A$70:$I$86,TRUNC(COLUMN(C$2)/5)+2,FALSE)*SUMIFS('EPA Data'!$I:$I,'EPA Data'!$D:$D,'Country Selector'!$A$2,'EPA Data'!$J:$J,$B$1,'EPA Data'!$C:$C,C$2,'EPA Data'!$G:$G,"&gt;="&amp;$A72,'EPA Data'!$G:$G,"&lt;"&amp;$B72)*unit_conv</f>
        <v>0</v>
      </c>
      <c r="D72">
        <f t="shared" si="37"/>
        <v>1504184.6345411201</v>
      </c>
      <c r="E72">
        <f t="shared" si="37"/>
        <v>3008369.2690822403</v>
      </c>
      <c r="F72">
        <f t="shared" si="37"/>
        <v>4512553.9036233602</v>
      </c>
      <c r="G72">
        <f t="shared" si="37"/>
        <v>6016738.5381644806</v>
      </c>
      <c r="H72" s="31">
        <f>VLOOKUP($B$1,'Multipliers and Adjustments'!$A$70:$I$86,TRUNC(COLUMN(H$2)/5)+2,FALSE)*SUMIFS('EPA Data'!$I:$I,'EPA Data'!$D:$D,'Country Selector'!$A$2,'EPA Data'!$J:$J,$B$1,'EPA Data'!$C:$C,H$2,'EPA Data'!$G:$G,"&gt;="&amp;$A72,'EPA Data'!$G:$G,"&lt;"&amp;$B72)*unit_conv</f>
        <v>7520923.172705601</v>
      </c>
      <c r="I72">
        <f t="shared" si="39"/>
        <v>6016738.5381644806</v>
      </c>
      <c r="J72">
        <f t="shared" si="39"/>
        <v>4512553.9036233602</v>
      </c>
      <c r="K72">
        <f t="shared" si="39"/>
        <v>3008369.2690822398</v>
      </c>
      <c r="L72">
        <f t="shared" si="39"/>
        <v>1504184.6345411197</v>
      </c>
      <c r="M72" s="31">
        <f>VLOOKUP($B$1,'Multipliers and Adjustments'!$A$70:$I$86,TRUNC(COLUMN(M$2)/5)+2,FALSE)*SUMIFS('EPA Data'!$I:$I,'EPA Data'!$D:$D,'Country Selector'!$A$2,'EPA Data'!$J:$J,$B$1,'EPA Data'!$C:$C,M$2,'EPA Data'!$G:$G,"&gt;="&amp;$A72,'EPA Data'!$G:$G,"&lt;"&amp;$B72)*unit_conv</f>
        <v>0</v>
      </c>
      <c r="N72">
        <f t="shared" si="40"/>
        <v>0</v>
      </c>
      <c r="O72">
        <f t="shared" si="40"/>
        <v>0</v>
      </c>
      <c r="P72">
        <f t="shared" si="40"/>
        <v>0</v>
      </c>
      <c r="Q72">
        <f t="shared" si="40"/>
        <v>0</v>
      </c>
      <c r="R72" s="31">
        <f>VLOOKUP($B$1,'Multipliers and Adjustments'!$A$70:$I$86,TRUNC(COLUMN(R$2)/5)+2,FALSE)*SUMIFS('EPA Data'!$I:$I,'EPA Data'!$D:$D,'Country Selector'!$A$2,'EPA Data'!$J:$J,$B$1,'EPA Data'!$C:$C,R$2,'EPA Data'!$G:$G,"&gt;="&amp;$A72,'EPA Data'!$G:$G,"&lt;"&amp;$B72)*unit_conv</f>
        <v>0</v>
      </c>
      <c r="S72">
        <f t="shared" si="41"/>
        <v>0</v>
      </c>
      <c r="T72">
        <f t="shared" si="41"/>
        <v>0</v>
      </c>
      <c r="U72">
        <f t="shared" si="41"/>
        <v>0</v>
      </c>
      <c r="V72">
        <f t="shared" si="41"/>
        <v>0</v>
      </c>
      <c r="W72" s="31">
        <f>VLOOKUP($B$1,'Multipliers and Adjustments'!$A$70:$I$86,TRUNC(COLUMN(W$2)/5)+2,FALSE)*SUMIFS('EPA Data'!$I:$I,'EPA Data'!$D:$D,'Country Selector'!$A$2,'EPA Data'!$J:$J,$B$1,'EPA Data'!$C:$C,W$2,'EPA Data'!$G:$G,"&gt;="&amp;$A72,'EPA Data'!$G:$G,"&lt;"&amp;$B72)*unit_conv</f>
        <v>0</v>
      </c>
      <c r="X72">
        <f t="shared" si="42"/>
        <v>0</v>
      </c>
      <c r="Y72">
        <f t="shared" si="42"/>
        <v>0</v>
      </c>
      <c r="Z72">
        <f t="shared" si="42"/>
        <v>0</v>
      </c>
      <c r="AA72">
        <f t="shared" si="42"/>
        <v>0</v>
      </c>
      <c r="AB72" s="31">
        <f>VLOOKUP($B$1,'Multipliers and Adjustments'!$A$70:$I$86,TRUNC(COLUMN(AB$2)/5)+2,FALSE)*SUMIFS('EPA Data'!$I:$I,'EPA Data'!$D:$D,'Country Selector'!$A$2,'EPA Data'!$J:$J,$B$1,'EPA Data'!$C:$C,AB$2,'EPA Data'!$G:$G,"&gt;="&amp;$A72,'EPA Data'!$G:$G,"&lt;"&amp;$B72)*unit_conv</f>
        <v>0</v>
      </c>
      <c r="AC72">
        <f t="shared" si="43"/>
        <v>0</v>
      </c>
      <c r="AD72">
        <f t="shared" si="43"/>
        <v>0</v>
      </c>
      <c r="AE72">
        <f t="shared" si="43"/>
        <v>0</v>
      </c>
      <c r="AF72">
        <f t="shared" si="43"/>
        <v>0</v>
      </c>
      <c r="AG72" s="31">
        <f>VLOOKUP($B$1,'Multipliers and Adjustments'!$A$70:$I$86,TRUNC(COLUMN(AG$2)/5)+2,FALSE)*SUMIFS('EPA Data'!$I:$I,'EPA Data'!$D:$D,'Country Selector'!$A$2,'EPA Data'!$J:$J,$B$1,'EPA Data'!$C:$C,AG$2,'EPA Data'!$G:$G,"&gt;="&amp;$A72,'EPA Data'!$G:$G,"&lt;"&amp;$B72)*unit_conv</f>
        <v>0</v>
      </c>
      <c r="AH72">
        <f t="shared" si="44"/>
        <v>473134.08140319993</v>
      </c>
      <c r="AI72">
        <f t="shared" si="44"/>
        <v>946268.16280639987</v>
      </c>
      <c r="AJ72">
        <f t="shared" si="44"/>
        <v>1419402.2442095997</v>
      </c>
      <c r="AK72">
        <f t="shared" si="44"/>
        <v>1892536.3256127997</v>
      </c>
      <c r="AL72" s="31">
        <f>VLOOKUP($B$1,'Multipliers and Adjustments'!$A$70:$I$86,TRUNC(COLUMN(AL$2)/5)+2,FALSE)*SUMIFS('EPA Data'!$I:$I,'EPA Data'!$D:$D,'Country Selector'!$A$2,'EPA Data'!$J:$J,$B$1,'EPA Data'!$C:$C,AL$2,'EPA Data'!$G:$G,"&gt;="&amp;$A72,'EPA Data'!$G:$G,"&lt;"&amp;$B72)*unit_conv</f>
        <v>2365670.4070159998</v>
      </c>
    </row>
    <row r="73" spans="1:38" x14ac:dyDescent="0.45">
      <c r="A73" s="12">
        <f t="shared" si="14"/>
        <v>1500</v>
      </c>
      <c r="B73" s="11">
        <f t="shared" si="38"/>
        <v>1550</v>
      </c>
      <c r="C73" s="31">
        <f>VLOOKUP($B$1,'Multipliers and Adjustments'!$A$70:$I$86,TRUNC(COLUMN(C$2)/5)+2,FALSE)*SUMIFS('EPA Data'!$I:$I,'EPA Data'!$D:$D,'Country Selector'!$A$2,'EPA Data'!$J:$J,$B$1,'EPA Data'!$C:$C,C$2,'EPA Data'!$G:$G,"&gt;="&amp;$A73,'EPA Data'!$G:$G,"&lt;"&amp;$B73)*unit_conv</f>
        <v>102238157.99691202</v>
      </c>
      <c r="D73">
        <f t="shared" si="37"/>
        <v>81790526.397529617</v>
      </c>
      <c r="E73">
        <f t="shared" si="37"/>
        <v>61342894.798147216</v>
      </c>
      <c r="F73">
        <f t="shared" si="37"/>
        <v>40895263.198764816</v>
      </c>
      <c r="G73">
        <f t="shared" si="37"/>
        <v>20447631.599382412</v>
      </c>
      <c r="H73" s="31">
        <f>VLOOKUP($B$1,'Multipliers and Adjustments'!$A$70:$I$86,TRUNC(COLUMN(H$2)/5)+2,FALSE)*SUMIFS('EPA Data'!$I:$I,'EPA Data'!$D:$D,'Country Selector'!$A$2,'EPA Data'!$J:$J,$B$1,'EPA Data'!$C:$C,H$2,'EPA Data'!$G:$G,"&gt;="&amp;$A73,'EPA Data'!$G:$G,"&lt;"&amp;$B73)*unit_conv</f>
        <v>0</v>
      </c>
      <c r="I73">
        <f t="shared" si="39"/>
        <v>9425316.7044288013</v>
      </c>
      <c r="J73">
        <f t="shared" si="39"/>
        <v>18850633.408857603</v>
      </c>
      <c r="K73">
        <f t="shared" si="39"/>
        <v>28275950.113286406</v>
      </c>
      <c r="L73">
        <f t="shared" si="39"/>
        <v>37701266.817715205</v>
      </c>
      <c r="M73" s="31">
        <f>VLOOKUP($B$1,'Multipliers and Adjustments'!$A$70:$I$86,TRUNC(COLUMN(M$2)/5)+2,FALSE)*SUMIFS('EPA Data'!$I:$I,'EPA Data'!$D:$D,'Country Selector'!$A$2,'EPA Data'!$J:$J,$B$1,'EPA Data'!$C:$C,M$2,'EPA Data'!$G:$G,"&gt;="&amp;$A73,'EPA Data'!$G:$G,"&lt;"&amp;$B73)*unit_conv</f>
        <v>47126583.522144005</v>
      </c>
      <c r="N73">
        <f t="shared" si="40"/>
        <v>37701266.817715205</v>
      </c>
      <c r="O73">
        <f t="shared" si="40"/>
        <v>28275950.113286406</v>
      </c>
      <c r="P73">
        <f t="shared" si="40"/>
        <v>18850633.408857606</v>
      </c>
      <c r="Q73">
        <f t="shared" si="40"/>
        <v>9425316.704428805</v>
      </c>
      <c r="R73" s="31">
        <f>VLOOKUP($B$1,'Multipliers and Adjustments'!$A$70:$I$86,TRUNC(COLUMN(R$2)/5)+2,FALSE)*SUMIFS('EPA Data'!$I:$I,'EPA Data'!$D:$D,'Country Selector'!$A$2,'EPA Data'!$J:$J,$B$1,'EPA Data'!$C:$C,R$2,'EPA Data'!$G:$G,"&gt;="&amp;$A73,'EPA Data'!$G:$G,"&lt;"&amp;$B73)*unit_conv</f>
        <v>0</v>
      </c>
      <c r="S73">
        <f t="shared" si="41"/>
        <v>9314668.5976512022</v>
      </c>
      <c r="T73">
        <f t="shared" si="41"/>
        <v>18629337.195302404</v>
      </c>
      <c r="U73">
        <f t="shared" si="41"/>
        <v>27944005.792953607</v>
      </c>
      <c r="V73">
        <f t="shared" si="41"/>
        <v>37258674.390604809</v>
      </c>
      <c r="W73" s="31">
        <f>VLOOKUP($B$1,'Multipliers and Adjustments'!$A$70:$I$86,TRUNC(COLUMN(W$2)/5)+2,FALSE)*SUMIFS('EPA Data'!$I:$I,'EPA Data'!$D:$D,'Country Selector'!$A$2,'EPA Data'!$J:$J,$B$1,'EPA Data'!$C:$C,W$2,'EPA Data'!$G:$G,"&gt;="&amp;$A73,'EPA Data'!$G:$G,"&lt;"&amp;$B73)*unit_conv</f>
        <v>46573342.988256007</v>
      </c>
      <c r="X73">
        <f t="shared" si="42"/>
        <v>37680690.104016967</v>
      </c>
      <c r="Y73">
        <f t="shared" si="42"/>
        <v>28788037.219777927</v>
      </c>
      <c r="Z73">
        <f t="shared" si="42"/>
        <v>19895384.335538886</v>
      </c>
      <c r="AA73">
        <f t="shared" si="42"/>
        <v>11002731.451299844</v>
      </c>
      <c r="AB73" s="31">
        <f>VLOOKUP($B$1,'Multipliers and Adjustments'!$A$70:$I$86,TRUNC(COLUMN(AB$2)/5)+2,FALSE)*SUMIFS('EPA Data'!$I:$I,'EPA Data'!$D:$D,'Country Selector'!$A$2,'EPA Data'!$J:$J,$B$1,'EPA Data'!$C:$C,AB$2,'EPA Data'!$G:$G,"&gt;="&amp;$A73,'EPA Data'!$G:$G,"&lt;"&amp;$B73)*unit_conv</f>
        <v>2110078.5670608003</v>
      </c>
      <c r="AC73">
        <f t="shared" si="43"/>
        <v>2577036.1608051201</v>
      </c>
      <c r="AD73">
        <f t="shared" si="43"/>
        <v>3043993.75454944</v>
      </c>
      <c r="AE73">
        <f t="shared" si="43"/>
        <v>3510951.3482937599</v>
      </c>
      <c r="AF73">
        <f t="shared" si="43"/>
        <v>3977908.9420380797</v>
      </c>
      <c r="AG73" s="31">
        <f>VLOOKUP($B$1,'Multipliers and Adjustments'!$A$70:$I$86,TRUNC(COLUMN(AG$2)/5)+2,FALSE)*SUMIFS('EPA Data'!$I:$I,'EPA Data'!$D:$D,'Country Selector'!$A$2,'EPA Data'!$J:$J,$B$1,'EPA Data'!$C:$C,AG$2,'EPA Data'!$G:$G,"&gt;="&amp;$A73,'EPA Data'!$G:$G,"&lt;"&amp;$B73)*unit_conv</f>
        <v>4444866.5357824005</v>
      </c>
      <c r="AH73">
        <f t="shared" si="44"/>
        <v>4022202.2580611203</v>
      </c>
      <c r="AI73">
        <f t="shared" si="44"/>
        <v>3599537.9803398401</v>
      </c>
      <c r="AJ73">
        <f t="shared" si="44"/>
        <v>3176873.7026185598</v>
      </c>
      <c r="AK73">
        <f t="shared" si="44"/>
        <v>2754209.4248972796</v>
      </c>
      <c r="AL73" s="31">
        <f>VLOOKUP($B$1,'Multipliers and Adjustments'!$A$70:$I$86,TRUNC(COLUMN(AL$2)/5)+2,FALSE)*SUMIFS('EPA Data'!$I:$I,'EPA Data'!$D:$D,'Country Selector'!$A$2,'EPA Data'!$J:$J,$B$1,'EPA Data'!$C:$C,AL$2,'EPA Data'!$G:$G,"&gt;="&amp;$A73,'EPA Data'!$G:$G,"&lt;"&amp;$B73)*unit_conv</f>
        <v>2331545.1471760003</v>
      </c>
    </row>
    <row r="74" spans="1:38" x14ac:dyDescent="0.45">
      <c r="A74" s="12">
        <f t="shared" si="14"/>
        <v>1550</v>
      </c>
      <c r="B74" s="11">
        <f t="shared" si="38"/>
        <v>1600</v>
      </c>
      <c r="C74" s="31">
        <f>VLOOKUP($B$1,'Multipliers and Adjustments'!$A$70:$I$86,TRUNC(COLUMN(C$2)/5)+2,FALSE)*SUMIFS('EPA Data'!$I:$I,'EPA Data'!$D:$D,'Country Selector'!$A$2,'EPA Data'!$J:$J,$B$1,'EPA Data'!$C:$C,C$2,'EPA Data'!$G:$G,"&gt;="&amp;$A74,'EPA Data'!$G:$G,"&lt;"&amp;$B74)*unit_conv</f>
        <v>7219207.3275840003</v>
      </c>
      <c r="D74">
        <f t="shared" si="37"/>
        <v>5775365.8620672002</v>
      </c>
      <c r="E74">
        <f t="shared" si="37"/>
        <v>4331524.3965504002</v>
      </c>
      <c r="F74">
        <f t="shared" si="37"/>
        <v>2887682.9310336001</v>
      </c>
      <c r="G74">
        <f t="shared" si="37"/>
        <v>1443841.4655168001</v>
      </c>
      <c r="H74" s="31">
        <f>VLOOKUP($B$1,'Multipliers and Adjustments'!$A$70:$I$86,TRUNC(COLUMN(H$2)/5)+2,FALSE)*SUMIFS('EPA Data'!$I:$I,'EPA Data'!$D:$D,'Country Selector'!$A$2,'EPA Data'!$J:$J,$B$1,'EPA Data'!$C:$C,H$2,'EPA Data'!$G:$G,"&gt;="&amp;$A74,'EPA Data'!$G:$G,"&lt;"&amp;$B74)*unit_conv</f>
        <v>0</v>
      </c>
      <c r="I74">
        <f t="shared" si="39"/>
        <v>0</v>
      </c>
      <c r="J74">
        <f t="shared" si="39"/>
        <v>0</v>
      </c>
      <c r="K74">
        <f t="shared" si="39"/>
        <v>0</v>
      </c>
      <c r="L74">
        <f t="shared" si="39"/>
        <v>0</v>
      </c>
      <c r="M74" s="31">
        <f>VLOOKUP($B$1,'Multipliers and Adjustments'!$A$70:$I$86,TRUNC(COLUMN(M$2)/5)+2,FALSE)*SUMIFS('EPA Data'!$I:$I,'EPA Data'!$D:$D,'Country Selector'!$A$2,'EPA Data'!$J:$J,$B$1,'EPA Data'!$C:$C,M$2,'EPA Data'!$G:$G,"&gt;="&amp;$A74,'EPA Data'!$G:$G,"&lt;"&amp;$B74)*unit_conv</f>
        <v>0</v>
      </c>
      <c r="N74">
        <f t="shared" si="40"/>
        <v>0</v>
      </c>
      <c r="O74">
        <f t="shared" si="40"/>
        <v>0</v>
      </c>
      <c r="P74">
        <f t="shared" si="40"/>
        <v>0</v>
      </c>
      <c r="Q74">
        <f t="shared" si="40"/>
        <v>0</v>
      </c>
      <c r="R74" s="31">
        <f>VLOOKUP($B$1,'Multipliers and Adjustments'!$A$70:$I$86,TRUNC(COLUMN(R$2)/5)+2,FALSE)*SUMIFS('EPA Data'!$I:$I,'EPA Data'!$D:$D,'Country Selector'!$A$2,'EPA Data'!$J:$J,$B$1,'EPA Data'!$C:$C,R$2,'EPA Data'!$G:$G,"&gt;="&amp;$A74,'EPA Data'!$G:$G,"&lt;"&amp;$B74)*unit_conv</f>
        <v>0</v>
      </c>
      <c r="S74">
        <f t="shared" si="41"/>
        <v>786540.68784032005</v>
      </c>
      <c r="T74">
        <f t="shared" si="41"/>
        <v>1573081.3756806401</v>
      </c>
      <c r="U74">
        <f t="shared" si="41"/>
        <v>2359622.06352096</v>
      </c>
      <c r="V74">
        <f t="shared" si="41"/>
        <v>3146162.7513612802</v>
      </c>
      <c r="W74" s="31">
        <f>VLOOKUP($B$1,'Multipliers and Adjustments'!$A$70:$I$86,TRUNC(COLUMN(W$2)/5)+2,FALSE)*SUMIFS('EPA Data'!$I:$I,'EPA Data'!$D:$D,'Country Selector'!$A$2,'EPA Data'!$J:$J,$B$1,'EPA Data'!$C:$C,W$2,'EPA Data'!$G:$G,"&gt;="&amp;$A74,'EPA Data'!$G:$G,"&lt;"&amp;$B74)*unit_conv</f>
        <v>3932703.4392016004</v>
      </c>
      <c r="X74">
        <f t="shared" si="42"/>
        <v>5311715.8495273609</v>
      </c>
      <c r="Y74">
        <f t="shared" si="42"/>
        <v>6690728.2598531209</v>
      </c>
      <c r="Z74">
        <f t="shared" si="42"/>
        <v>8069740.6701788809</v>
      </c>
      <c r="AA74">
        <f t="shared" si="42"/>
        <v>9448753.0805046409</v>
      </c>
      <c r="AB74" s="31">
        <f>VLOOKUP($B$1,'Multipliers and Adjustments'!$A$70:$I$86,TRUNC(COLUMN(AB$2)/5)+2,FALSE)*SUMIFS('EPA Data'!$I:$I,'EPA Data'!$D:$D,'Country Selector'!$A$2,'EPA Data'!$J:$J,$B$1,'EPA Data'!$C:$C,AB$2,'EPA Data'!$G:$G,"&gt;="&amp;$A74,'EPA Data'!$G:$G,"&lt;"&amp;$B74)*unit_conv</f>
        <v>10827765.490830401</v>
      </c>
      <c r="AC74">
        <f t="shared" si="43"/>
        <v>10457366.079209281</v>
      </c>
      <c r="AD74">
        <f t="shared" si="43"/>
        <v>10086966.667588161</v>
      </c>
      <c r="AE74">
        <f t="shared" si="43"/>
        <v>9716567.2559670415</v>
      </c>
      <c r="AF74">
        <f t="shared" si="43"/>
        <v>9346167.8443459217</v>
      </c>
      <c r="AG74" s="31">
        <f>VLOOKUP($B$1,'Multipliers and Adjustments'!$A$70:$I$86,TRUNC(COLUMN(AG$2)/5)+2,FALSE)*SUMIFS('EPA Data'!$I:$I,'EPA Data'!$D:$D,'Country Selector'!$A$2,'EPA Data'!$J:$J,$B$1,'EPA Data'!$C:$C,AG$2,'EPA Data'!$G:$G,"&gt;="&amp;$A74,'EPA Data'!$G:$G,"&lt;"&amp;$B74)*unit_conv</f>
        <v>8975768.4327248</v>
      </c>
      <c r="AH74">
        <f t="shared" si="44"/>
        <v>9019184.6538841594</v>
      </c>
      <c r="AI74">
        <f t="shared" si="44"/>
        <v>9062600.8750435188</v>
      </c>
      <c r="AJ74">
        <f t="shared" si="44"/>
        <v>9106017.0962028783</v>
      </c>
      <c r="AK74">
        <f t="shared" si="44"/>
        <v>9149433.3173622377</v>
      </c>
      <c r="AL74" s="31">
        <f>VLOOKUP($B$1,'Multipliers and Adjustments'!$A$70:$I$86,TRUNC(COLUMN(AL$2)/5)+2,FALSE)*SUMIFS('EPA Data'!$I:$I,'EPA Data'!$D:$D,'Country Selector'!$A$2,'EPA Data'!$J:$J,$B$1,'EPA Data'!$C:$C,AL$2,'EPA Data'!$G:$G,"&gt;="&amp;$A74,'EPA Data'!$G:$G,"&lt;"&amp;$B74)*unit_conv</f>
        <v>9192849.5385216009</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AL74"/>
  <sheetViews>
    <sheetView workbookViewId="0"/>
  </sheetViews>
  <sheetFormatPr defaultRowHeight="14.25" x14ac:dyDescent="0.45"/>
  <cols>
    <col min="1" max="2" width="24.265625" style="12" customWidth="1"/>
  </cols>
  <sheetData>
    <row r="1" spans="1:38" x14ac:dyDescent="0.45">
      <c r="A1" s="14" t="s">
        <v>621</v>
      </c>
      <c r="B1" s="14" t="s">
        <v>626</v>
      </c>
      <c r="C1" s="65" t="s">
        <v>851</v>
      </c>
    </row>
    <row r="2" spans="1:38" s="2" customFormat="1" x14ac:dyDescent="0.45">
      <c r="A2" s="10" t="s">
        <v>619</v>
      </c>
      <c r="B2" s="10" t="s">
        <v>620</v>
      </c>
      <c r="C2" s="2">
        <v>2015</v>
      </c>
      <c r="D2" s="2">
        <v>2016</v>
      </c>
      <c r="E2" s="2">
        <v>2017</v>
      </c>
      <c r="F2" s="2">
        <v>2018</v>
      </c>
      <c r="G2" s="2">
        <v>2019</v>
      </c>
      <c r="H2" s="2">
        <v>2020</v>
      </c>
      <c r="I2" s="2">
        <v>2021</v>
      </c>
      <c r="J2" s="2">
        <v>2022</v>
      </c>
      <c r="K2" s="2">
        <v>2023</v>
      </c>
      <c r="L2" s="2">
        <v>2024</v>
      </c>
      <c r="M2" s="2">
        <v>2025</v>
      </c>
      <c r="N2" s="2">
        <v>2026</v>
      </c>
      <c r="O2" s="2">
        <v>2027</v>
      </c>
      <c r="P2" s="2">
        <v>2028</v>
      </c>
      <c r="Q2" s="2">
        <v>2029</v>
      </c>
      <c r="R2" s="2">
        <v>2030</v>
      </c>
      <c r="S2" s="2">
        <v>2031</v>
      </c>
      <c r="T2" s="2">
        <v>2032</v>
      </c>
      <c r="U2" s="2">
        <v>2033</v>
      </c>
      <c r="V2" s="2">
        <v>2034</v>
      </c>
      <c r="W2" s="2">
        <v>2035</v>
      </c>
      <c r="X2" s="2">
        <v>2036</v>
      </c>
      <c r="Y2" s="2">
        <v>2037</v>
      </c>
      <c r="Z2" s="2">
        <v>2038</v>
      </c>
      <c r="AA2" s="2">
        <v>2039</v>
      </c>
      <c r="AB2" s="2">
        <v>2040</v>
      </c>
      <c r="AC2" s="2">
        <v>2041</v>
      </c>
      <c r="AD2" s="2">
        <v>2042</v>
      </c>
      <c r="AE2" s="2">
        <v>2043</v>
      </c>
      <c r="AF2" s="2">
        <v>2044</v>
      </c>
      <c r="AG2" s="2">
        <v>2045</v>
      </c>
      <c r="AH2" s="2">
        <v>2046</v>
      </c>
      <c r="AI2" s="2">
        <v>2047</v>
      </c>
      <c r="AJ2" s="2">
        <v>2048</v>
      </c>
      <c r="AK2" s="2">
        <v>2049</v>
      </c>
      <c r="AL2" s="2">
        <v>2050</v>
      </c>
    </row>
    <row r="3" spans="1:38" x14ac:dyDescent="0.45">
      <c r="A3" s="11">
        <v>-1150</v>
      </c>
      <c r="B3" s="11">
        <f>A3+50</f>
        <v>-1100</v>
      </c>
      <c r="C3" s="31">
        <f>VLOOKUP($B$1,'Multipliers and Adjustments'!$A$70:$I$86,TRUNC(COLUMN(C$2)/5)+2,FALSE)*SUMIFS('EPA Data'!$I:$I,'EPA Data'!$D:$D,'Country Selector'!$A$2,'EPA Data'!$J:$J,$B$1,'EPA Data'!$C:$C,C$2,'EPA Data'!$G:$G,"&gt;="&amp;$A3,'EPA Data'!$G:$G,"&lt;"&amp;$B3)*unit_conv</f>
        <v>0</v>
      </c>
      <c r="D3">
        <f t="shared" ref="D3:G17" si="0">C3+($H3-$C3)/5</f>
        <v>0</v>
      </c>
      <c r="E3">
        <f t="shared" si="0"/>
        <v>0</v>
      </c>
      <c r="F3">
        <f t="shared" si="0"/>
        <v>0</v>
      </c>
      <c r="G3">
        <f t="shared" si="0"/>
        <v>0</v>
      </c>
      <c r="H3" s="31">
        <f>VLOOKUP($B$1,'Multipliers and Adjustments'!$A$70:$I$86,TRUNC(COLUMN(H$2)/5)+2,FALSE)*SUMIFS('EPA Data'!$I:$I,'EPA Data'!$D:$D,'Country Selector'!$A$2,'EPA Data'!$J:$J,$B$1,'EPA Data'!$C:$C,H$2,'EPA Data'!$G:$G,"&gt;="&amp;$A3,'EPA Data'!$G:$G,"&lt;"&amp;$B3)*unit_conv</f>
        <v>0</v>
      </c>
      <c r="I3">
        <f>H3+($M3-$H3)/5</f>
        <v>0</v>
      </c>
      <c r="J3">
        <f t="shared" ref="J3:L3" si="1">I3+($M3-$H3)/5</f>
        <v>0</v>
      </c>
      <c r="K3">
        <f t="shared" si="1"/>
        <v>0</v>
      </c>
      <c r="L3">
        <f t="shared" si="1"/>
        <v>0</v>
      </c>
      <c r="M3" s="31">
        <f>VLOOKUP($B$1,'Multipliers and Adjustments'!$A$70:$I$86,TRUNC(COLUMN(M$2)/5)+2,FALSE)*SUMIFS('EPA Data'!$I:$I,'EPA Data'!$D:$D,'Country Selector'!$A$2,'EPA Data'!$J:$J,$B$1,'EPA Data'!$C:$C,M$2,'EPA Data'!$G:$G,"&gt;="&amp;$A3,'EPA Data'!$G:$G,"&lt;"&amp;$B3)*unit_conv</f>
        <v>0</v>
      </c>
      <c r="N3">
        <f>M3+($R3-$M3)/5</f>
        <v>0</v>
      </c>
      <c r="O3">
        <f t="shared" ref="O3:Q3" si="2">N3+($R3-$M3)/5</f>
        <v>0</v>
      </c>
      <c r="P3">
        <f t="shared" si="2"/>
        <v>0</v>
      </c>
      <c r="Q3">
        <f t="shared" si="2"/>
        <v>0</v>
      </c>
      <c r="R3" s="31">
        <f>VLOOKUP($B$1,'Multipliers and Adjustments'!$A$70:$I$86,TRUNC(COLUMN(R$2)/5)+2,FALSE)*SUMIFS('EPA Data'!$I:$I,'EPA Data'!$D:$D,'Country Selector'!$A$2,'EPA Data'!$J:$J,$B$1,'EPA Data'!$C:$C,R$2,'EPA Data'!$G:$G,"&gt;="&amp;$A3,'EPA Data'!$G:$G,"&lt;"&amp;$B3)*unit_conv</f>
        <v>0</v>
      </c>
      <c r="S3">
        <f>R3+($W3-$R3)/5</f>
        <v>0</v>
      </c>
      <c r="T3">
        <f t="shared" ref="T3:V3" si="3">S3+($W3-$R3)/5</f>
        <v>0</v>
      </c>
      <c r="U3">
        <f t="shared" si="3"/>
        <v>0</v>
      </c>
      <c r="V3">
        <f t="shared" si="3"/>
        <v>0</v>
      </c>
      <c r="W3" s="31">
        <f>VLOOKUP($B$1,'Multipliers and Adjustments'!$A$70:$I$86,TRUNC(COLUMN(W$2)/5)+2,FALSE)*SUMIFS('EPA Data'!$I:$I,'EPA Data'!$D:$D,'Country Selector'!$A$2,'EPA Data'!$J:$J,$B$1,'EPA Data'!$C:$C,W$2,'EPA Data'!$G:$G,"&gt;="&amp;$A3,'EPA Data'!$G:$G,"&lt;"&amp;$B3)*unit_conv</f>
        <v>0</v>
      </c>
      <c r="X3">
        <f>W3+($AB3-$W3)/5</f>
        <v>0</v>
      </c>
      <c r="Y3">
        <f t="shared" ref="Y3:AA3" si="4">X3+($AB3-$W3)/5</f>
        <v>0</v>
      </c>
      <c r="Z3">
        <f t="shared" si="4"/>
        <v>0</v>
      </c>
      <c r="AA3">
        <f t="shared" si="4"/>
        <v>0</v>
      </c>
      <c r="AB3" s="31">
        <f>VLOOKUP($B$1,'Multipliers and Adjustments'!$A$70:$I$86,TRUNC(COLUMN(AB$2)/5)+2,FALSE)*SUMIFS('EPA Data'!$I:$I,'EPA Data'!$D:$D,'Country Selector'!$A$2,'EPA Data'!$J:$J,$B$1,'EPA Data'!$C:$C,AB$2,'EPA Data'!$G:$G,"&gt;="&amp;$A3,'EPA Data'!$G:$G,"&lt;"&amp;$B3)*unit_conv</f>
        <v>0</v>
      </c>
      <c r="AC3">
        <f>AB3+($AG3-$AB3)/5</f>
        <v>0</v>
      </c>
      <c r="AD3">
        <f t="shared" ref="AD3:AF3" si="5">AC3+($AG3-$AB3)/5</f>
        <v>0</v>
      </c>
      <c r="AE3">
        <f t="shared" si="5"/>
        <v>0</v>
      </c>
      <c r="AF3">
        <f t="shared" si="5"/>
        <v>0</v>
      </c>
      <c r="AG3" s="31">
        <f>VLOOKUP($B$1,'Multipliers and Adjustments'!$A$70:$I$86,TRUNC(COLUMN(AG$2)/5)+2,FALSE)*SUMIFS('EPA Data'!$I:$I,'EPA Data'!$D:$D,'Country Selector'!$A$2,'EPA Data'!$J:$J,$B$1,'EPA Data'!$C:$C,AG$2,'EPA Data'!$G:$G,"&gt;="&amp;$A3,'EPA Data'!$G:$G,"&lt;"&amp;$B3)*unit_conv</f>
        <v>0</v>
      </c>
      <c r="AH3">
        <f>AG3+($AL3-$AG3)/5</f>
        <v>0</v>
      </c>
      <c r="AI3">
        <f t="shared" ref="AI3:AK3" si="6">AH3+($AL3-$AG3)/5</f>
        <v>0</v>
      </c>
      <c r="AJ3">
        <f t="shared" si="6"/>
        <v>0</v>
      </c>
      <c r="AK3">
        <f t="shared" si="6"/>
        <v>0</v>
      </c>
      <c r="AL3" s="31">
        <f>VLOOKUP($B$1,'Multipliers and Adjustments'!$A$70:$I$86,TRUNC(COLUMN(AL$2)/5)+2,FALSE)*SUMIFS('EPA Data'!$I:$I,'EPA Data'!$D:$D,'Country Selector'!$A$2,'EPA Data'!$J:$J,$B$1,'EPA Data'!$C:$C,AL$2,'EPA Data'!$G:$G,"&gt;="&amp;$A3,'EPA Data'!$G:$G,"&lt;"&amp;$B3)*unit_conv</f>
        <v>0</v>
      </c>
    </row>
    <row r="4" spans="1:38" x14ac:dyDescent="0.45">
      <c r="A4" s="12">
        <f>B3</f>
        <v>-1100</v>
      </c>
      <c r="B4" s="11">
        <f t="shared" ref="B4:B67" si="7">A4+50</f>
        <v>-1050</v>
      </c>
      <c r="C4" s="31">
        <f>VLOOKUP($B$1,'Multipliers and Adjustments'!$A$70:$I$86,TRUNC(COLUMN(C$2)/5)+2,FALSE)*SUMIFS('EPA Data'!$I:$I,'EPA Data'!$D:$D,'Country Selector'!$A$2,'EPA Data'!$J:$J,$B$1,'EPA Data'!$C:$C,C$2,'EPA Data'!$G:$G,"&gt;="&amp;$A4,'EPA Data'!$G:$G,"&lt;"&amp;$B4)*unit_conv</f>
        <v>0</v>
      </c>
      <c r="D4">
        <f t="shared" si="0"/>
        <v>0</v>
      </c>
      <c r="E4">
        <f t="shared" si="0"/>
        <v>0</v>
      </c>
      <c r="F4">
        <f t="shared" si="0"/>
        <v>0</v>
      </c>
      <c r="G4">
        <f t="shared" si="0"/>
        <v>0</v>
      </c>
      <c r="H4" s="31">
        <f>VLOOKUP($B$1,'Multipliers and Adjustments'!$A$70:$I$86,TRUNC(COLUMN(H$2)/5)+2,FALSE)*SUMIFS('EPA Data'!$I:$I,'EPA Data'!$D:$D,'Country Selector'!$A$2,'EPA Data'!$J:$J,$B$1,'EPA Data'!$C:$C,H$2,'EPA Data'!$G:$G,"&gt;="&amp;$A4,'EPA Data'!$G:$G,"&lt;"&amp;$B4)*unit_conv</f>
        <v>0</v>
      </c>
      <c r="I4">
        <f t="shared" ref="I4:L19" si="8">H4+($M4-$H4)/5</f>
        <v>0</v>
      </c>
      <c r="J4">
        <f t="shared" si="8"/>
        <v>0</v>
      </c>
      <c r="K4">
        <f t="shared" si="8"/>
        <v>0</v>
      </c>
      <c r="L4">
        <f t="shared" si="8"/>
        <v>0</v>
      </c>
      <c r="M4" s="31">
        <f>VLOOKUP($B$1,'Multipliers and Adjustments'!$A$70:$I$86,TRUNC(COLUMN(M$2)/5)+2,FALSE)*SUMIFS('EPA Data'!$I:$I,'EPA Data'!$D:$D,'Country Selector'!$A$2,'EPA Data'!$J:$J,$B$1,'EPA Data'!$C:$C,M$2,'EPA Data'!$G:$G,"&gt;="&amp;$A4,'EPA Data'!$G:$G,"&lt;"&amp;$B4)*unit_conv</f>
        <v>0</v>
      </c>
      <c r="N4">
        <f t="shared" ref="N4:Q19" si="9">M4+($R4-$M4)/5</f>
        <v>0</v>
      </c>
      <c r="O4">
        <f t="shared" si="9"/>
        <v>0</v>
      </c>
      <c r="P4">
        <f t="shared" si="9"/>
        <v>0</v>
      </c>
      <c r="Q4">
        <f t="shared" si="9"/>
        <v>0</v>
      </c>
      <c r="R4" s="31">
        <f>VLOOKUP($B$1,'Multipliers and Adjustments'!$A$70:$I$86,TRUNC(COLUMN(R$2)/5)+2,FALSE)*SUMIFS('EPA Data'!$I:$I,'EPA Data'!$D:$D,'Country Selector'!$A$2,'EPA Data'!$J:$J,$B$1,'EPA Data'!$C:$C,R$2,'EPA Data'!$G:$G,"&gt;="&amp;$A4,'EPA Data'!$G:$G,"&lt;"&amp;$B4)*unit_conv</f>
        <v>0</v>
      </c>
      <c r="S4">
        <f t="shared" ref="S4:V19" si="10">R4+($W4-$R4)/5</f>
        <v>0</v>
      </c>
      <c r="T4">
        <f t="shared" si="10"/>
        <v>0</v>
      </c>
      <c r="U4">
        <f t="shared" si="10"/>
        <v>0</v>
      </c>
      <c r="V4">
        <f t="shared" si="10"/>
        <v>0</v>
      </c>
      <c r="W4" s="31">
        <f>VLOOKUP($B$1,'Multipliers and Adjustments'!$A$70:$I$86,TRUNC(COLUMN(W$2)/5)+2,FALSE)*SUMIFS('EPA Data'!$I:$I,'EPA Data'!$D:$D,'Country Selector'!$A$2,'EPA Data'!$J:$J,$B$1,'EPA Data'!$C:$C,W$2,'EPA Data'!$G:$G,"&gt;="&amp;$A4,'EPA Data'!$G:$G,"&lt;"&amp;$B4)*unit_conv</f>
        <v>0</v>
      </c>
      <c r="X4">
        <f t="shared" ref="X4:AA19" si="11">W4+($AB4-$W4)/5</f>
        <v>0</v>
      </c>
      <c r="Y4">
        <f t="shared" si="11"/>
        <v>0</v>
      </c>
      <c r="Z4">
        <f t="shared" si="11"/>
        <v>0</v>
      </c>
      <c r="AA4">
        <f t="shared" si="11"/>
        <v>0</v>
      </c>
      <c r="AB4" s="31">
        <f>VLOOKUP($B$1,'Multipliers and Adjustments'!$A$70:$I$86,TRUNC(COLUMN(AB$2)/5)+2,FALSE)*SUMIFS('EPA Data'!$I:$I,'EPA Data'!$D:$D,'Country Selector'!$A$2,'EPA Data'!$J:$J,$B$1,'EPA Data'!$C:$C,AB$2,'EPA Data'!$G:$G,"&gt;="&amp;$A4,'EPA Data'!$G:$G,"&lt;"&amp;$B4)*unit_conv</f>
        <v>0</v>
      </c>
      <c r="AC4">
        <f t="shared" ref="AC4:AF19" si="12">AB4+($AG4-$AB4)/5</f>
        <v>0</v>
      </c>
      <c r="AD4">
        <f t="shared" si="12"/>
        <v>0</v>
      </c>
      <c r="AE4">
        <f t="shared" si="12"/>
        <v>0</v>
      </c>
      <c r="AF4">
        <f t="shared" si="12"/>
        <v>0</v>
      </c>
      <c r="AG4" s="31">
        <f>VLOOKUP($B$1,'Multipliers and Adjustments'!$A$70:$I$86,TRUNC(COLUMN(AG$2)/5)+2,FALSE)*SUMIFS('EPA Data'!$I:$I,'EPA Data'!$D:$D,'Country Selector'!$A$2,'EPA Data'!$J:$J,$B$1,'EPA Data'!$C:$C,AG$2,'EPA Data'!$G:$G,"&gt;="&amp;$A4,'EPA Data'!$G:$G,"&lt;"&amp;$B4)*unit_conv</f>
        <v>0</v>
      </c>
      <c r="AH4">
        <f t="shared" ref="AH4:AK19" si="13">AG4+($AL4-$AG4)/5</f>
        <v>0</v>
      </c>
      <c r="AI4">
        <f t="shared" si="13"/>
        <v>0</v>
      </c>
      <c r="AJ4">
        <f t="shared" si="13"/>
        <v>0</v>
      </c>
      <c r="AK4">
        <f t="shared" si="13"/>
        <v>0</v>
      </c>
      <c r="AL4" s="31">
        <f>VLOOKUP($B$1,'Multipliers and Adjustments'!$A$70:$I$86,TRUNC(COLUMN(AL$2)/5)+2,FALSE)*SUMIFS('EPA Data'!$I:$I,'EPA Data'!$D:$D,'Country Selector'!$A$2,'EPA Data'!$J:$J,$B$1,'EPA Data'!$C:$C,AL$2,'EPA Data'!$G:$G,"&gt;="&amp;$A4,'EPA Data'!$G:$G,"&lt;"&amp;$B4)*unit_conv</f>
        <v>0</v>
      </c>
    </row>
    <row r="5" spans="1:38" x14ac:dyDescent="0.45">
      <c r="A5" s="12">
        <f t="shared" ref="A5:A74" si="14">B4</f>
        <v>-1050</v>
      </c>
      <c r="B5" s="11">
        <f t="shared" si="7"/>
        <v>-1000</v>
      </c>
      <c r="C5" s="31">
        <f>VLOOKUP($B$1,'Multipliers and Adjustments'!$A$70:$I$86,TRUNC(COLUMN(C$2)/5)+2,FALSE)*SUMIFS('EPA Data'!$I:$I,'EPA Data'!$D:$D,'Country Selector'!$A$2,'EPA Data'!$J:$J,$B$1,'EPA Data'!$C:$C,C$2,'EPA Data'!$G:$G,"&gt;="&amp;$A5,'EPA Data'!$G:$G,"&lt;"&amp;$B5)*unit_conv</f>
        <v>0</v>
      </c>
      <c r="D5">
        <f t="shared" si="0"/>
        <v>0</v>
      </c>
      <c r="E5">
        <f t="shared" si="0"/>
        <v>0</v>
      </c>
      <c r="F5">
        <f t="shared" si="0"/>
        <v>0</v>
      </c>
      <c r="G5">
        <f t="shared" si="0"/>
        <v>0</v>
      </c>
      <c r="H5" s="31">
        <f>VLOOKUP($B$1,'Multipliers and Adjustments'!$A$70:$I$86,TRUNC(COLUMN(H$2)/5)+2,FALSE)*SUMIFS('EPA Data'!$I:$I,'EPA Data'!$D:$D,'Country Selector'!$A$2,'EPA Data'!$J:$J,$B$1,'EPA Data'!$C:$C,H$2,'EPA Data'!$G:$G,"&gt;="&amp;$A5,'EPA Data'!$G:$G,"&lt;"&amp;$B5)*unit_conv</f>
        <v>0</v>
      </c>
      <c r="I5">
        <f t="shared" si="8"/>
        <v>0</v>
      </c>
      <c r="J5">
        <f t="shared" si="8"/>
        <v>0</v>
      </c>
      <c r="K5">
        <f t="shared" si="8"/>
        <v>0</v>
      </c>
      <c r="L5">
        <f t="shared" si="8"/>
        <v>0</v>
      </c>
      <c r="M5" s="31">
        <f>VLOOKUP($B$1,'Multipliers and Adjustments'!$A$70:$I$86,TRUNC(COLUMN(M$2)/5)+2,FALSE)*SUMIFS('EPA Data'!$I:$I,'EPA Data'!$D:$D,'Country Selector'!$A$2,'EPA Data'!$J:$J,$B$1,'EPA Data'!$C:$C,M$2,'EPA Data'!$G:$G,"&gt;="&amp;$A5,'EPA Data'!$G:$G,"&lt;"&amp;$B5)*unit_conv</f>
        <v>0</v>
      </c>
      <c r="N5">
        <f t="shared" si="9"/>
        <v>0</v>
      </c>
      <c r="O5">
        <f t="shared" si="9"/>
        <v>0</v>
      </c>
      <c r="P5">
        <f t="shared" si="9"/>
        <v>0</v>
      </c>
      <c r="Q5">
        <f t="shared" si="9"/>
        <v>0</v>
      </c>
      <c r="R5" s="31">
        <f>VLOOKUP($B$1,'Multipliers and Adjustments'!$A$70:$I$86,TRUNC(COLUMN(R$2)/5)+2,FALSE)*SUMIFS('EPA Data'!$I:$I,'EPA Data'!$D:$D,'Country Selector'!$A$2,'EPA Data'!$J:$J,$B$1,'EPA Data'!$C:$C,R$2,'EPA Data'!$G:$G,"&gt;="&amp;$A5,'EPA Data'!$G:$G,"&lt;"&amp;$B5)*unit_conv</f>
        <v>0</v>
      </c>
      <c r="S5">
        <f t="shared" si="10"/>
        <v>0</v>
      </c>
      <c r="T5">
        <f t="shared" si="10"/>
        <v>0</v>
      </c>
      <c r="U5">
        <f t="shared" si="10"/>
        <v>0</v>
      </c>
      <c r="V5">
        <f t="shared" si="10"/>
        <v>0</v>
      </c>
      <c r="W5" s="31">
        <f>VLOOKUP($B$1,'Multipliers and Adjustments'!$A$70:$I$86,TRUNC(COLUMN(W$2)/5)+2,FALSE)*SUMIFS('EPA Data'!$I:$I,'EPA Data'!$D:$D,'Country Selector'!$A$2,'EPA Data'!$J:$J,$B$1,'EPA Data'!$C:$C,W$2,'EPA Data'!$G:$G,"&gt;="&amp;$A5,'EPA Data'!$G:$G,"&lt;"&amp;$B5)*unit_conv</f>
        <v>0</v>
      </c>
      <c r="X5">
        <f t="shared" si="11"/>
        <v>0</v>
      </c>
      <c r="Y5">
        <f t="shared" si="11"/>
        <v>0</v>
      </c>
      <c r="Z5">
        <f t="shared" si="11"/>
        <v>0</v>
      </c>
      <c r="AA5">
        <f t="shared" si="11"/>
        <v>0</v>
      </c>
      <c r="AB5" s="31">
        <f>VLOOKUP($B$1,'Multipliers and Adjustments'!$A$70:$I$86,TRUNC(COLUMN(AB$2)/5)+2,FALSE)*SUMIFS('EPA Data'!$I:$I,'EPA Data'!$D:$D,'Country Selector'!$A$2,'EPA Data'!$J:$J,$B$1,'EPA Data'!$C:$C,AB$2,'EPA Data'!$G:$G,"&gt;="&amp;$A5,'EPA Data'!$G:$G,"&lt;"&amp;$B5)*unit_conv</f>
        <v>0</v>
      </c>
      <c r="AC5">
        <f t="shared" si="12"/>
        <v>0</v>
      </c>
      <c r="AD5">
        <f t="shared" si="12"/>
        <v>0</v>
      </c>
      <c r="AE5">
        <f t="shared" si="12"/>
        <v>0</v>
      </c>
      <c r="AF5">
        <f t="shared" si="12"/>
        <v>0</v>
      </c>
      <c r="AG5" s="31">
        <f>VLOOKUP($B$1,'Multipliers and Adjustments'!$A$70:$I$86,TRUNC(COLUMN(AG$2)/5)+2,FALSE)*SUMIFS('EPA Data'!$I:$I,'EPA Data'!$D:$D,'Country Selector'!$A$2,'EPA Data'!$J:$J,$B$1,'EPA Data'!$C:$C,AG$2,'EPA Data'!$G:$G,"&gt;="&amp;$A5,'EPA Data'!$G:$G,"&lt;"&amp;$B5)*unit_conv</f>
        <v>0</v>
      </c>
      <c r="AH5">
        <f t="shared" si="13"/>
        <v>0</v>
      </c>
      <c r="AI5">
        <f t="shared" si="13"/>
        <v>0</v>
      </c>
      <c r="AJ5">
        <f t="shared" si="13"/>
        <v>0</v>
      </c>
      <c r="AK5">
        <f t="shared" si="13"/>
        <v>0</v>
      </c>
      <c r="AL5" s="31">
        <f>VLOOKUP($B$1,'Multipliers and Adjustments'!$A$70:$I$86,TRUNC(COLUMN(AL$2)/5)+2,FALSE)*SUMIFS('EPA Data'!$I:$I,'EPA Data'!$D:$D,'Country Selector'!$A$2,'EPA Data'!$J:$J,$B$1,'EPA Data'!$C:$C,AL$2,'EPA Data'!$G:$G,"&gt;="&amp;$A5,'EPA Data'!$G:$G,"&lt;"&amp;$B5)*unit_conv</f>
        <v>0</v>
      </c>
    </row>
    <row r="6" spans="1:38" x14ac:dyDescent="0.45">
      <c r="A6" s="12">
        <f t="shared" si="14"/>
        <v>-1000</v>
      </c>
      <c r="B6" s="11">
        <f t="shared" si="7"/>
        <v>-950</v>
      </c>
      <c r="C6" s="31">
        <f>VLOOKUP($B$1,'Multipliers and Adjustments'!$A$70:$I$86,TRUNC(COLUMN(C$2)/5)+2,FALSE)*SUMIFS('EPA Data'!$I:$I,'EPA Data'!$D:$D,'Country Selector'!$A$2,'EPA Data'!$J:$J,$B$1,'EPA Data'!$C:$C,C$2,'EPA Data'!$G:$G,"&gt;="&amp;$A6,'EPA Data'!$G:$G,"&lt;"&amp;$B6)*unit_conv</f>
        <v>0</v>
      </c>
      <c r="D6">
        <f t="shared" si="0"/>
        <v>0</v>
      </c>
      <c r="E6">
        <f t="shared" si="0"/>
        <v>0</v>
      </c>
      <c r="F6">
        <f t="shared" si="0"/>
        <v>0</v>
      </c>
      <c r="G6">
        <f t="shared" si="0"/>
        <v>0</v>
      </c>
      <c r="H6" s="31">
        <f>VLOOKUP($B$1,'Multipliers and Adjustments'!$A$70:$I$86,TRUNC(COLUMN(H$2)/5)+2,FALSE)*SUMIFS('EPA Data'!$I:$I,'EPA Data'!$D:$D,'Country Selector'!$A$2,'EPA Data'!$J:$J,$B$1,'EPA Data'!$C:$C,H$2,'EPA Data'!$G:$G,"&gt;="&amp;$A6,'EPA Data'!$G:$G,"&lt;"&amp;$B6)*unit_conv</f>
        <v>0</v>
      </c>
      <c r="I6">
        <f t="shared" si="8"/>
        <v>0</v>
      </c>
      <c r="J6">
        <f t="shared" si="8"/>
        <v>0</v>
      </c>
      <c r="K6">
        <f t="shared" si="8"/>
        <v>0</v>
      </c>
      <c r="L6">
        <f t="shared" si="8"/>
        <v>0</v>
      </c>
      <c r="M6" s="31">
        <f>VLOOKUP($B$1,'Multipliers and Adjustments'!$A$70:$I$86,TRUNC(COLUMN(M$2)/5)+2,FALSE)*SUMIFS('EPA Data'!$I:$I,'EPA Data'!$D:$D,'Country Selector'!$A$2,'EPA Data'!$J:$J,$B$1,'EPA Data'!$C:$C,M$2,'EPA Data'!$G:$G,"&gt;="&amp;$A6,'EPA Data'!$G:$G,"&lt;"&amp;$B6)*unit_conv</f>
        <v>0</v>
      </c>
      <c r="N6">
        <f t="shared" si="9"/>
        <v>0</v>
      </c>
      <c r="O6">
        <f t="shared" si="9"/>
        <v>0</v>
      </c>
      <c r="P6">
        <f t="shared" si="9"/>
        <v>0</v>
      </c>
      <c r="Q6">
        <f t="shared" si="9"/>
        <v>0</v>
      </c>
      <c r="R6" s="31">
        <f>VLOOKUP($B$1,'Multipliers and Adjustments'!$A$70:$I$86,TRUNC(COLUMN(R$2)/5)+2,FALSE)*SUMIFS('EPA Data'!$I:$I,'EPA Data'!$D:$D,'Country Selector'!$A$2,'EPA Data'!$J:$J,$B$1,'EPA Data'!$C:$C,R$2,'EPA Data'!$G:$G,"&gt;="&amp;$A6,'EPA Data'!$G:$G,"&lt;"&amp;$B6)*unit_conv</f>
        <v>0</v>
      </c>
      <c r="S6">
        <f t="shared" si="10"/>
        <v>0</v>
      </c>
      <c r="T6">
        <f t="shared" si="10"/>
        <v>0</v>
      </c>
      <c r="U6">
        <f t="shared" si="10"/>
        <v>0</v>
      </c>
      <c r="V6">
        <f t="shared" si="10"/>
        <v>0</v>
      </c>
      <c r="W6" s="31">
        <f>VLOOKUP($B$1,'Multipliers and Adjustments'!$A$70:$I$86,TRUNC(COLUMN(W$2)/5)+2,FALSE)*SUMIFS('EPA Data'!$I:$I,'EPA Data'!$D:$D,'Country Selector'!$A$2,'EPA Data'!$J:$J,$B$1,'EPA Data'!$C:$C,W$2,'EPA Data'!$G:$G,"&gt;="&amp;$A6,'EPA Data'!$G:$G,"&lt;"&amp;$B6)*unit_conv</f>
        <v>0</v>
      </c>
      <c r="X6">
        <f t="shared" si="11"/>
        <v>0</v>
      </c>
      <c r="Y6">
        <f t="shared" si="11"/>
        <v>0</v>
      </c>
      <c r="Z6">
        <f t="shared" si="11"/>
        <v>0</v>
      </c>
      <c r="AA6">
        <f t="shared" si="11"/>
        <v>0</v>
      </c>
      <c r="AB6" s="31">
        <f>VLOOKUP($B$1,'Multipliers and Adjustments'!$A$70:$I$86,TRUNC(COLUMN(AB$2)/5)+2,FALSE)*SUMIFS('EPA Data'!$I:$I,'EPA Data'!$D:$D,'Country Selector'!$A$2,'EPA Data'!$J:$J,$B$1,'EPA Data'!$C:$C,AB$2,'EPA Data'!$G:$G,"&gt;="&amp;$A6,'EPA Data'!$G:$G,"&lt;"&amp;$B6)*unit_conv</f>
        <v>0</v>
      </c>
      <c r="AC6">
        <f t="shared" si="12"/>
        <v>0</v>
      </c>
      <c r="AD6">
        <f t="shared" si="12"/>
        <v>0</v>
      </c>
      <c r="AE6">
        <f t="shared" si="12"/>
        <v>0</v>
      </c>
      <c r="AF6">
        <f t="shared" si="12"/>
        <v>0</v>
      </c>
      <c r="AG6" s="31">
        <f>VLOOKUP($B$1,'Multipliers and Adjustments'!$A$70:$I$86,TRUNC(COLUMN(AG$2)/5)+2,FALSE)*SUMIFS('EPA Data'!$I:$I,'EPA Data'!$D:$D,'Country Selector'!$A$2,'EPA Data'!$J:$J,$B$1,'EPA Data'!$C:$C,AG$2,'EPA Data'!$G:$G,"&gt;="&amp;$A6,'EPA Data'!$G:$G,"&lt;"&amp;$B6)*unit_conv</f>
        <v>0</v>
      </c>
      <c r="AH6">
        <f t="shared" si="13"/>
        <v>0</v>
      </c>
      <c r="AI6">
        <f t="shared" si="13"/>
        <v>0</v>
      </c>
      <c r="AJ6">
        <f t="shared" si="13"/>
        <v>0</v>
      </c>
      <c r="AK6">
        <f t="shared" si="13"/>
        <v>0</v>
      </c>
      <c r="AL6" s="31">
        <f>VLOOKUP($B$1,'Multipliers and Adjustments'!$A$70:$I$86,TRUNC(COLUMN(AL$2)/5)+2,FALSE)*SUMIFS('EPA Data'!$I:$I,'EPA Data'!$D:$D,'Country Selector'!$A$2,'EPA Data'!$J:$J,$B$1,'EPA Data'!$C:$C,AL$2,'EPA Data'!$G:$G,"&gt;="&amp;$A6,'EPA Data'!$G:$G,"&lt;"&amp;$B6)*unit_conv</f>
        <v>0</v>
      </c>
    </row>
    <row r="7" spans="1:38" x14ac:dyDescent="0.45">
      <c r="A7" s="12">
        <f t="shared" si="14"/>
        <v>-950</v>
      </c>
      <c r="B7" s="11">
        <f t="shared" si="7"/>
        <v>-900</v>
      </c>
      <c r="C7" s="31">
        <f>VLOOKUP($B$1,'Multipliers and Adjustments'!$A$70:$I$86,TRUNC(COLUMN(C$2)/5)+2,FALSE)*SUMIFS('EPA Data'!$I:$I,'EPA Data'!$D:$D,'Country Selector'!$A$2,'EPA Data'!$J:$J,$B$1,'EPA Data'!$C:$C,C$2,'EPA Data'!$G:$G,"&gt;="&amp;$A7,'EPA Data'!$G:$G,"&lt;"&amp;$B7)*unit_conv</f>
        <v>0</v>
      </c>
      <c r="D7">
        <f t="shared" si="0"/>
        <v>0</v>
      </c>
      <c r="E7">
        <f t="shared" si="0"/>
        <v>0</v>
      </c>
      <c r="F7">
        <f t="shared" si="0"/>
        <v>0</v>
      </c>
      <c r="G7">
        <f t="shared" si="0"/>
        <v>0</v>
      </c>
      <c r="H7" s="31">
        <f>VLOOKUP($B$1,'Multipliers and Adjustments'!$A$70:$I$86,TRUNC(COLUMN(H$2)/5)+2,FALSE)*SUMIFS('EPA Data'!$I:$I,'EPA Data'!$D:$D,'Country Selector'!$A$2,'EPA Data'!$J:$J,$B$1,'EPA Data'!$C:$C,H$2,'EPA Data'!$G:$G,"&gt;="&amp;$A7,'EPA Data'!$G:$G,"&lt;"&amp;$B7)*unit_conv</f>
        <v>0</v>
      </c>
      <c r="I7">
        <f t="shared" si="8"/>
        <v>0</v>
      </c>
      <c r="J7">
        <f t="shared" si="8"/>
        <v>0</v>
      </c>
      <c r="K7">
        <f t="shared" si="8"/>
        <v>0</v>
      </c>
      <c r="L7">
        <f t="shared" si="8"/>
        <v>0</v>
      </c>
      <c r="M7" s="31">
        <f>VLOOKUP($B$1,'Multipliers and Adjustments'!$A$70:$I$86,TRUNC(COLUMN(M$2)/5)+2,FALSE)*SUMIFS('EPA Data'!$I:$I,'EPA Data'!$D:$D,'Country Selector'!$A$2,'EPA Data'!$J:$J,$B$1,'EPA Data'!$C:$C,M$2,'EPA Data'!$G:$G,"&gt;="&amp;$A7,'EPA Data'!$G:$G,"&lt;"&amp;$B7)*unit_conv</f>
        <v>0</v>
      </c>
      <c r="N7">
        <f t="shared" si="9"/>
        <v>0</v>
      </c>
      <c r="O7">
        <f t="shared" si="9"/>
        <v>0</v>
      </c>
      <c r="P7">
        <f t="shared" si="9"/>
        <v>0</v>
      </c>
      <c r="Q7">
        <f t="shared" si="9"/>
        <v>0</v>
      </c>
      <c r="R7" s="31">
        <f>VLOOKUP($B$1,'Multipliers and Adjustments'!$A$70:$I$86,TRUNC(COLUMN(R$2)/5)+2,FALSE)*SUMIFS('EPA Data'!$I:$I,'EPA Data'!$D:$D,'Country Selector'!$A$2,'EPA Data'!$J:$J,$B$1,'EPA Data'!$C:$C,R$2,'EPA Data'!$G:$G,"&gt;="&amp;$A7,'EPA Data'!$G:$G,"&lt;"&amp;$B7)*unit_conv</f>
        <v>0</v>
      </c>
      <c r="S7">
        <f t="shared" si="10"/>
        <v>0</v>
      </c>
      <c r="T7">
        <f t="shared" si="10"/>
        <v>0</v>
      </c>
      <c r="U7">
        <f t="shared" si="10"/>
        <v>0</v>
      </c>
      <c r="V7">
        <f t="shared" si="10"/>
        <v>0</v>
      </c>
      <c r="W7" s="31">
        <f>VLOOKUP($B$1,'Multipliers and Adjustments'!$A$70:$I$86,TRUNC(COLUMN(W$2)/5)+2,FALSE)*SUMIFS('EPA Data'!$I:$I,'EPA Data'!$D:$D,'Country Selector'!$A$2,'EPA Data'!$J:$J,$B$1,'EPA Data'!$C:$C,W$2,'EPA Data'!$G:$G,"&gt;="&amp;$A7,'EPA Data'!$G:$G,"&lt;"&amp;$B7)*unit_conv</f>
        <v>0</v>
      </c>
      <c r="X7">
        <f t="shared" si="11"/>
        <v>0</v>
      </c>
      <c r="Y7">
        <f t="shared" si="11"/>
        <v>0</v>
      </c>
      <c r="Z7">
        <f t="shared" si="11"/>
        <v>0</v>
      </c>
      <c r="AA7">
        <f t="shared" si="11"/>
        <v>0</v>
      </c>
      <c r="AB7" s="31">
        <f>VLOOKUP($B$1,'Multipliers and Adjustments'!$A$70:$I$86,TRUNC(COLUMN(AB$2)/5)+2,FALSE)*SUMIFS('EPA Data'!$I:$I,'EPA Data'!$D:$D,'Country Selector'!$A$2,'EPA Data'!$J:$J,$B$1,'EPA Data'!$C:$C,AB$2,'EPA Data'!$G:$G,"&gt;="&amp;$A7,'EPA Data'!$G:$G,"&lt;"&amp;$B7)*unit_conv</f>
        <v>0</v>
      </c>
      <c r="AC7">
        <f t="shared" si="12"/>
        <v>0</v>
      </c>
      <c r="AD7">
        <f t="shared" si="12"/>
        <v>0</v>
      </c>
      <c r="AE7">
        <f t="shared" si="12"/>
        <v>0</v>
      </c>
      <c r="AF7">
        <f t="shared" si="12"/>
        <v>0</v>
      </c>
      <c r="AG7" s="31">
        <f>VLOOKUP($B$1,'Multipliers and Adjustments'!$A$70:$I$86,TRUNC(COLUMN(AG$2)/5)+2,FALSE)*SUMIFS('EPA Data'!$I:$I,'EPA Data'!$D:$D,'Country Selector'!$A$2,'EPA Data'!$J:$J,$B$1,'EPA Data'!$C:$C,AG$2,'EPA Data'!$G:$G,"&gt;="&amp;$A7,'EPA Data'!$G:$G,"&lt;"&amp;$B7)*unit_conv</f>
        <v>0</v>
      </c>
      <c r="AH7">
        <f t="shared" si="13"/>
        <v>0</v>
      </c>
      <c r="AI7">
        <f t="shared" si="13"/>
        <v>0</v>
      </c>
      <c r="AJ7">
        <f t="shared" si="13"/>
        <v>0</v>
      </c>
      <c r="AK7">
        <f t="shared" si="13"/>
        <v>0</v>
      </c>
      <c r="AL7" s="31">
        <f>VLOOKUP($B$1,'Multipliers and Adjustments'!$A$70:$I$86,TRUNC(COLUMN(AL$2)/5)+2,FALSE)*SUMIFS('EPA Data'!$I:$I,'EPA Data'!$D:$D,'Country Selector'!$A$2,'EPA Data'!$J:$J,$B$1,'EPA Data'!$C:$C,AL$2,'EPA Data'!$G:$G,"&gt;="&amp;$A7,'EPA Data'!$G:$G,"&lt;"&amp;$B7)*unit_conv</f>
        <v>0</v>
      </c>
    </row>
    <row r="8" spans="1:38" x14ac:dyDescent="0.45">
      <c r="A8" s="12">
        <f t="shared" si="14"/>
        <v>-900</v>
      </c>
      <c r="B8" s="11">
        <f t="shared" si="7"/>
        <v>-850</v>
      </c>
      <c r="C8" s="31">
        <f>VLOOKUP($B$1,'Multipliers and Adjustments'!$A$70:$I$86,TRUNC(COLUMN(C$2)/5)+2,FALSE)*SUMIFS('EPA Data'!$I:$I,'EPA Data'!$D:$D,'Country Selector'!$A$2,'EPA Data'!$J:$J,$B$1,'EPA Data'!$C:$C,C$2,'EPA Data'!$G:$G,"&gt;="&amp;$A8,'EPA Data'!$G:$G,"&lt;"&amp;$B8)*unit_conv</f>
        <v>0</v>
      </c>
      <c r="D8">
        <f t="shared" si="0"/>
        <v>0</v>
      </c>
      <c r="E8">
        <f t="shared" si="0"/>
        <v>0</v>
      </c>
      <c r="F8">
        <f t="shared" si="0"/>
        <v>0</v>
      </c>
      <c r="G8">
        <f t="shared" si="0"/>
        <v>0</v>
      </c>
      <c r="H8" s="31">
        <f>VLOOKUP($B$1,'Multipliers and Adjustments'!$A$70:$I$86,TRUNC(COLUMN(H$2)/5)+2,FALSE)*SUMIFS('EPA Data'!$I:$I,'EPA Data'!$D:$D,'Country Selector'!$A$2,'EPA Data'!$J:$J,$B$1,'EPA Data'!$C:$C,H$2,'EPA Data'!$G:$G,"&gt;="&amp;$A8,'EPA Data'!$G:$G,"&lt;"&amp;$B8)*unit_conv</f>
        <v>0</v>
      </c>
      <c r="I8">
        <f t="shared" si="8"/>
        <v>0</v>
      </c>
      <c r="J8">
        <f t="shared" si="8"/>
        <v>0</v>
      </c>
      <c r="K8">
        <f t="shared" si="8"/>
        <v>0</v>
      </c>
      <c r="L8">
        <f t="shared" si="8"/>
        <v>0</v>
      </c>
      <c r="M8" s="31">
        <f>VLOOKUP($B$1,'Multipliers and Adjustments'!$A$70:$I$86,TRUNC(COLUMN(M$2)/5)+2,FALSE)*SUMIFS('EPA Data'!$I:$I,'EPA Data'!$D:$D,'Country Selector'!$A$2,'EPA Data'!$J:$J,$B$1,'EPA Data'!$C:$C,M$2,'EPA Data'!$G:$G,"&gt;="&amp;$A8,'EPA Data'!$G:$G,"&lt;"&amp;$B8)*unit_conv</f>
        <v>0</v>
      </c>
      <c r="N8">
        <f t="shared" si="9"/>
        <v>0</v>
      </c>
      <c r="O8">
        <f t="shared" si="9"/>
        <v>0</v>
      </c>
      <c r="P8">
        <f t="shared" si="9"/>
        <v>0</v>
      </c>
      <c r="Q8">
        <f t="shared" si="9"/>
        <v>0</v>
      </c>
      <c r="R8" s="31">
        <f>VLOOKUP($B$1,'Multipliers and Adjustments'!$A$70:$I$86,TRUNC(COLUMN(R$2)/5)+2,FALSE)*SUMIFS('EPA Data'!$I:$I,'EPA Data'!$D:$D,'Country Selector'!$A$2,'EPA Data'!$J:$J,$B$1,'EPA Data'!$C:$C,R$2,'EPA Data'!$G:$G,"&gt;="&amp;$A8,'EPA Data'!$G:$G,"&lt;"&amp;$B8)*unit_conv</f>
        <v>0</v>
      </c>
      <c r="S8">
        <f t="shared" si="10"/>
        <v>0</v>
      </c>
      <c r="T8">
        <f t="shared" si="10"/>
        <v>0</v>
      </c>
      <c r="U8">
        <f t="shared" si="10"/>
        <v>0</v>
      </c>
      <c r="V8">
        <f t="shared" si="10"/>
        <v>0</v>
      </c>
      <c r="W8" s="31">
        <f>VLOOKUP($B$1,'Multipliers and Adjustments'!$A$70:$I$86,TRUNC(COLUMN(W$2)/5)+2,FALSE)*SUMIFS('EPA Data'!$I:$I,'EPA Data'!$D:$D,'Country Selector'!$A$2,'EPA Data'!$J:$J,$B$1,'EPA Data'!$C:$C,W$2,'EPA Data'!$G:$G,"&gt;="&amp;$A8,'EPA Data'!$G:$G,"&lt;"&amp;$B8)*unit_conv</f>
        <v>0</v>
      </c>
      <c r="X8">
        <f t="shared" si="11"/>
        <v>0</v>
      </c>
      <c r="Y8">
        <f t="shared" si="11"/>
        <v>0</v>
      </c>
      <c r="Z8">
        <f t="shared" si="11"/>
        <v>0</v>
      </c>
      <c r="AA8">
        <f t="shared" si="11"/>
        <v>0</v>
      </c>
      <c r="AB8" s="31">
        <f>VLOOKUP($B$1,'Multipliers and Adjustments'!$A$70:$I$86,TRUNC(COLUMN(AB$2)/5)+2,FALSE)*SUMIFS('EPA Data'!$I:$I,'EPA Data'!$D:$D,'Country Selector'!$A$2,'EPA Data'!$J:$J,$B$1,'EPA Data'!$C:$C,AB$2,'EPA Data'!$G:$G,"&gt;="&amp;$A8,'EPA Data'!$G:$G,"&lt;"&amp;$B8)*unit_conv</f>
        <v>0</v>
      </c>
      <c r="AC8">
        <f t="shared" si="12"/>
        <v>0</v>
      </c>
      <c r="AD8">
        <f t="shared" si="12"/>
        <v>0</v>
      </c>
      <c r="AE8">
        <f t="shared" si="12"/>
        <v>0</v>
      </c>
      <c r="AF8">
        <f t="shared" si="12"/>
        <v>0</v>
      </c>
      <c r="AG8" s="31">
        <f>VLOOKUP($B$1,'Multipliers and Adjustments'!$A$70:$I$86,TRUNC(COLUMN(AG$2)/5)+2,FALSE)*SUMIFS('EPA Data'!$I:$I,'EPA Data'!$D:$D,'Country Selector'!$A$2,'EPA Data'!$J:$J,$B$1,'EPA Data'!$C:$C,AG$2,'EPA Data'!$G:$G,"&gt;="&amp;$A8,'EPA Data'!$G:$G,"&lt;"&amp;$B8)*unit_conv</f>
        <v>0</v>
      </c>
      <c r="AH8">
        <f t="shared" si="13"/>
        <v>0</v>
      </c>
      <c r="AI8">
        <f t="shared" si="13"/>
        <v>0</v>
      </c>
      <c r="AJ8">
        <f t="shared" si="13"/>
        <v>0</v>
      </c>
      <c r="AK8">
        <f t="shared" si="13"/>
        <v>0</v>
      </c>
      <c r="AL8" s="31">
        <f>VLOOKUP($B$1,'Multipliers and Adjustments'!$A$70:$I$86,TRUNC(COLUMN(AL$2)/5)+2,FALSE)*SUMIFS('EPA Data'!$I:$I,'EPA Data'!$D:$D,'Country Selector'!$A$2,'EPA Data'!$J:$J,$B$1,'EPA Data'!$C:$C,AL$2,'EPA Data'!$G:$G,"&gt;="&amp;$A8,'EPA Data'!$G:$G,"&lt;"&amp;$B8)*unit_conv</f>
        <v>0</v>
      </c>
    </row>
    <row r="9" spans="1:38" x14ac:dyDescent="0.45">
      <c r="A9" s="12">
        <f t="shared" si="14"/>
        <v>-850</v>
      </c>
      <c r="B9" s="11">
        <f t="shared" si="7"/>
        <v>-800</v>
      </c>
      <c r="C9" s="31">
        <f>VLOOKUP($B$1,'Multipliers and Adjustments'!$A$70:$I$86,TRUNC(COLUMN(C$2)/5)+2,FALSE)*SUMIFS('EPA Data'!$I:$I,'EPA Data'!$D:$D,'Country Selector'!$A$2,'EPA Data'!$J:$J,$B$1,'EPA Data'!$C:$C,C$2,'EPA Data'!$G:$G,"&gt;="&amp;$A9,'EPA Data'!$G:$G,"&lt;"&amp;$B9)*unit_conv</f>
        <v>0</v>
      </c>
      <c r="D9">
        <f t="shared" si="0"/>
        <v>0</v>
      </c>
      <c r="E9">
        <f t="shared" si="0"/>
        <v>0</v>
      </c>
      <c r="F9">
        <f t="shared" si="0"/>
        <v>0</v>
      </c>
      <c r="G9">
        <f t="shared" si="0"/>
        <v>0</v>
      </c>
      <c r="H9" s="31">
        <f>VLOOKUP($B$1,'Multipliers and Adjustments'!$A$70:$I$86,TRUNC(COLUMN(H$2)/5)+2,FALSE)*SUMIFS('EPA Data'!$I:$I,'EPA Data'!$D:$D,'Country Selector'!$A$2,'EPA Data'!$J:$J,$B$1,'EPA Data'!$C:$C,H$2,'EPA Data'!$G:$G,"&gt;="&amp;$A9,'EPA Data'!$G:$G,"&lt;"&amp;$B9)*unit_conv</f>
        <v>0</v>
      </c>
      <c r="I9">
        <f t="shared" si="8"/>
        <v>0</v>
      </c>
      <c r="J9">
        <f t="shared" si="8"/>
        <v>0</v>
      </c>
      <c r="K9">
        <f t="shared" si="8"/>
        <v>0</v>
      </c>
      <c r="L9">
        <f t="shared" si="8"/>
        <v>0</v>
      </c>
      <c r="M9" s="31">
        <f>VLOOKUP($B$1,'Multipliers and Adjustments'!$A$70:$I$86,TRUNC(COLUMN(M$2)/5)+2,FALSE)*SUMIFS('EPA Data'!$I:$I,'EPA Data'!$D:$D,'Country Selector'!$A$2,'EPA Data'!$J:$J,$B$1,'EPA Data'!$C:$C,M$2,'EPA Data'!$G:$G,"&gt;="&amp;$A9,'EPA Data'!$G:$G,"&lt;"&amp;$B9)*unit_conv</f>
        <v>0</v>
      </c>
      <c r="N9">
        <f t="shared" si="9"/>
        <v>0</v>
      </c>
      <c r="O9">
        <f t="shared" si="9"/>
        <v>0</v>
      </c>
      <c r="P9">
        <f t="shared" si="9"/>
        <v>0</v>
      </c>
      <c r="Q9">
        <f t="shared" si="9"/>
        <v>0</v>
      </c>
      <c r="R9" s="31">
        <f>VLOOKUP($B$1,'Multipliers and Adjustments'!$A$70:$I$86,TRUNC(COLUMN(R$2)/5)+2,FALSE)*SUMIFS('EPA Data'!$I:$I,'EPA Data'!$D:$D,'Country Selector'!$A$2,'EPA Data'!$J:$J,$B$1,'EPA Data'!$C:$C,R$2,'EPA Data'!$G:$G,"&gt;="&amp;$A9,'EPA Data'!$G:$G,"&lt;"&amp;$B9)*unit_conv</f>
        <v>0</v>
      </c>
      <c r="S9">
        <f t="shared" si="10"/>
        <v>0</v>
      </c>
      <c r="T9">
        <f t="shared" si="10"/>
        <v>0</v>
      </c>
      <c r="U9">
        <f t="shared" si="10"/>
        <v>0</v>
      </c>
      <c r="V9">
        <f t="shared" si="10"/>
        <v>0</v>
      </c>
      <c r="W9" s="31">
        <f>VLOOKUP($B$1,'Multipliers and Adjustments'!$A$70:$I$86,TRUNC(COLUMN(W$2)/5)+2,FALSE)*SUMIFS('EPA Data'!$I:$I,'EPA Data'!$D:$D,'Country Selector'!$A$2,'EPA Data'!$J:$J,$B$1,'EPA Data'!$C:$C,W$2,'EPA Data'!$G:$G,"&gt;="&amp;$A9,'EPA Data'!$G:$G,"&lt;"&amp;$B9)*unit_conv</f>
        <v>0</v>
      </c>
      <c r="X9">
        <f t="shared" si="11"/>
        <v>0</v>
      </c>
      <c r="Y9">
        <f t="shared" si="11"/>
        <v>0</v>
      </c>
      <c r="Z9">
        <f t="shared" si="11"/>
        <v>0</v>
      </c>
      <c r="AA9">
        <f t="shared" si="11"/>
        <v>0</v>
      </c>
      <c r="AB9" s="31">
        <f>VLOOKUP($B$1,'Multipliers and Adjustments'!$A$70:$I$86,TRUNC(COLUMN(AB$2)/5)+2,FALSE)*SUMIFS('EPA Data'!$I:$I,'EPA Data'!$D:$D,'Country Selector'!$A$2,'EPA Data'!$J:$J,$B$1,'EPA Data'!$C:$C,AB$2,'EPA Data'!$G:$G,"&gt;="&amp;$A9,'EPA Data'!$G:$G,"&lt;"&amp;$B9)*unit_conv</f>
        <v>0</v>
      </c>
      <c r="AC9">
        <f t="shared" si="12"/>
        <v>0</v>
      </c>
      <c r="AD9">
        <f t="shared" si="12"/>
        <v>0</v>
      </c>
      <c r="AE9">
        <f t="shared" si="12"/>
        <v>0</v>
      </c>
      <c r="AF9">
        <f t="shared" si="12"/>
        <v>0</v>
      </c>
      <c r="AG9" s="31">
        <f>VLOOKUP($B$1,'Multipliers and Adjustments'!$A$70:$I$86,TRUNC(COLUMN(AG$2)/5)+2,FALSE)*SUMIFS('EPA Data'!$I:$I,'EPA Data'!$D:$D,'Country Selector'!$A$2,'EPA Data'!$J:$J,$B$1,'EPA Data'!$C:$C,AG$2,'EPA Data'!$G:$G,"&gt;="&amp;$A9,'EPA Data'!$G:$G,"&lt;"&amp;$B9)*unit_conv</f>
        <v>0</v>
      </c>
      <c r="AH9">
        <f t="shared" si="13"/>
        <v>0</v>
      </c>
      <c r="AI9">
        <f t="shared" si="13"/>
        <v>0</v>
      </c>
      <c r="AJ9">
        <f t="shared" si="13"/>
        <v>0</v>
      </c>
      <c r="AK9">
        <f t="shared" si="13"/>
        <v>0</v>
      </c>
      <c r="AL9" s="31">
        <f>VLOOKUP($B$1,'Multipliers and Adjustments'!$A$70:$I$86,TRUNC(COLUMN(AL$2)/5)+2,FALSE)*SUMIFS('EPA Data'!$I:$I,'EPA Data'!$D:$D,'Country Selector'!$A$2,'EPA Data'!$J:$J,$B$1,'EPA Data'!$C:$C,AL$2,'EPA Data'!$G:$G,"&gt;="&amp;$A9,'EPA Data'!$G:$G,"&lt;"&amp;$B9)*unit_conv</f>
        <v>0</v>
      </c>
    </row>
    <row r="10" spans="1:38" x14ac:dyDescent="0.45">
      <c r="A10" s="12">
        <f t="shared" si="14"/>
        <v>-800</v>
      </c>
      <c r="B10" s="11">
        <f t="shared" si="7"/>
        <v>-750</v>
      </c>
      <c r="C10" s="31">
        <f>VLOOKUP($B$1,'Multipliers and Adjustments'!$A$70:$I$86,TRUNC(COLUMN(C$2)/5)+2,FALSE)*SUMIFS('EPA Data'!$I:$I,'EPA Data'!$D:$D,'Country Selector'!$A$2,'EPA Data'!$J:$J,$B$1,'EPA Data'!$C:$C,C$2,'EPA Data'!$G:$G,"&gt;="&amp;$A10,'EPA Data'!$G:$G,"&lt;"&amp;$B10)*unit_conv</f>
        <v>0</v>
      </c>
      <c r="D10">
        <f t="shared" si="0"/>
        <v>0</v>
      </c>
      <c r="E10">
        <f t="shared" si="0"/>
        <v>0</v>
      </c>
      <c r="F10">
        <f t="shared" si="0"/>
        <v>0</v>
      </c>
      <c r="G10">
        <f t="shared" si="0"/>
        <v>0</v>
      </c>
      <c r="H10" s="31">
        <f>VLOOKUP($B$1,'Multipliers and Adjustments'!$A$70:$I$86,TRUNC(COLUMN(H$2)/5)+2,FALSE)*SUMIFS('EPA Data'!$I:$I,'EPA Data'!$D:$D,'Country Selector'!$A$2,'EPA Data'!$J:$J,$B$1,'EPA Data'!$C:$C,H$2,'EPA Data'!$G:$G,"&gt;="&amp;$A10,'EPA Data'!$G:$G,"&lt;"&amp;$B10)*unit_conv</f>
        <v>0</v>
      </c>
      <c r="I10">
        <f t="shared" si="8"/>
        <v>0</v>
      </c>
      <c r="J10">
        <f t="shared" si="8"/>
        <v>0</v>
      </c>
      <c r="K10">
        <f t="shared" si="8"/>
        <v>0</v>
      </c>
      <c r="L10">
        <f t="shared" si="8"/>
        <v>0</v>
      </c>
      <c r="M10" s="31">
        <f>VLOOKUP($B$1,'Multipliers and Adjustments'!$A$70:$I$86,TRUNC(COLUMN(M$2)/5)+2,FALSE)*SUMIFS('EPA Data'!$I:$I,'EPA Data'!$D:$D,'Country Selector'!$A$2,'EPA Data'!$J:$J,$B$1,'EPA Data'!$C:$C,M$2,'EPA Data'!$G:$G,"&gt;="&amp;$A10,'EPA Data'!$G:$G,"&lt;"&amp;$B10)*unit_conv</f>
        <v>0</v>
      </c>
      <c r="N10">
        <f t="shared" si="9"/>
        <v>0</v>
      </c>
      <c r="O10">
        <f t="shared" si="9"/>
        <v>0</v>
      </c>
      <c r="P10">
        <f t="shared" si="9"/>
        <v>0</v>
      </c>
      <c r="Q10">
        <f t="shared" si="9"/>
        <v>0</v>
      </c>
      <c r="R10" s="31">
        <f>VLOOKUP($B$1,'Multipliers and Adjustments'!$A$70:$I$86,TRUNC(COLUMN(R$2)/5)+2,FALSE)*SUMIFS('EPA Data'!$I:$I,'EPA Data'!$D:$D,'Country Selector'!$A$2,'EPA Data'!$J:$J,$B$1,'EPA Data'!$C:$C,R$2,'EPA Data'!$G:$G,"&gt;="&amp;$A10,'EPA Data'!$G:$G,"&lt;"&amp;$B10)*unit_conv</f>
        <v>0</v>
      </c>
      <c r="S10">
        <f t="shared" si="10"/>
        <v>0</v>
      </c>
      <c r="T10">
        <f t="shared" si="10"/>
        <v>0</v>
      </c>
      <c r="U10">
        <f t="shared" si="10"/>
        <v>0</v>
      </c>
      <c r="V10">
        <f t="shared" si="10"/>
        <v>0</v>
      </c>
      <c r="W10" s="31">
        <f>VLOOKUP($B$1,'Multipliers and Adjustments'!$A$70:$I$86,TRUNC(COLUMN(W$2)/5)+2,FALSE)*SUMIFS('EPA Data'!$I:$I,'EPA Data'!$D:$D,'Country Selector'!$A$2,'EPA Data'!$J:$J,$B$1,'EPA Data'!$C:$C,W$2,'EPA Data'!$G:$G,"&gt;="&amp;$A10,'EPA Data'!$G:$G,"&lt;"&amp;$B10)*unit_conv</f>
        <v>0</v>
      </c>
      <c r="X10">
        <f t="shared" si="11"/>
        <v>0</v>
      </c>
      <c r="Y10">
        <f t="shared" si="11"/>
        <v>0</v>
      </c>
      <c r="Z10">
        <f t="shared" si="11"/>
        <v>0</v>
      </c>
      <c r="AA10">
        <f t="shared" si="11"/>
        <v>0</v>
      </c>
      <c r="AB10" s="31">
        <f>VLOOKUP($B$1,'Multipliers and Adjustments'!$A$70:$I$86,TRUNC(COLUMN(AB$2)/5)+2,FALSE)*SUMIFS('EPA Data'!$I:$I,'EPA Data'!$D:$D,'Country Selector'!$A$2,'EPA Data'!$J:$J,$B$1,'EPA Data'!$C:$C,AB$2,'EPA Data'!$G:$G,"&gt;="&amp;$A10,'EPA Data'!$G:$G,"&lt;"&amp;$B10)*unit_conv</f>
        <v>0</v>
      </c>
      <c r="AC10">
        <f t="shared" si="12"/>
        <v>0</v>
      </c>
      <c r="AD10">
        <f t="shared" si="12"/>
        <v>0</v>
      </c>
      <c r="AE10">
        <f t="shared" si="12"/>
        <v>0</v>
      </c>
      <c r="AF10">
        <f t="shared" si="12"/>
        <v>0</v>
      </c>
      <c r="AG10" s="31">
        <f>VLOOKUP($B$1,'Multipliers and Adjustments'!$A$70:$I$86,TRUNC(COLUMN(AG$2)/5)+2,FALSE)*SUMIFS('EPA Data'!$I:$I,'EPA Data'!$D:$D,'Country Selector'!$A$2,'EPA Data'!$J:$J,$B$1,'EPA Data'!$C:$C,AG$2,'EPA Data'!$G:$G,"&gt;="&amp;$A10,'EPA Data'!$G:$G,"&lt;"&amp;$B10)*unit_conv</f>
        <v>0</v>
      </c>
      <c r="AH10">
        <f t="shared" si="13"/>
        <v>0</v>
      </c>
      <c r="AI10">
        <f t="shared" si="13"/>
        <v>0</v>
      </c>
      <c r="AJ10">
        <f t="shared" si="13"/>
        <v>0</v>
      </c>
      <c r="AK10">
        <f t="shared" si="13"/>
        <v>0</v>
      </c>
      <c r="AL10" s="31">
        <f>VLOOKUP($B$1,'Multipliers and Adjustments'!$A$70:$I$86,TRUNC(COLUMN(AL$2)/5)+2,FALSE)*SUMIFS('EPA Data'!$I:$I,'EPA Data'!$D:$D,'Country Selector'!$A$2,'EPA Data'!$J:$J,$B$1,'EPA Data'!$C:$C,AL$2,'EPA Data'!$G:$G,"&gt;="&amp;$A10,'EPA Data'!$G:$G,"&lt;"&amp;$B10)*unit_conv</f>
        <v>0</v>
      </c>
    </row>
    <row r="11" spans="1:38" x14ac:dyDescent="0.45">
      <c r="A11" s="12">
        <f t="shared" si="14"/>
        <v>-750</v>
      </c>
      <c r="B11" s="11">
        <f t="shared" si="7"/>
        <v>-700</v>
      </c>
      <c r="C11" s="31">
        <f>VLOOKUP($B$1,'Multipliers and Adjustments'!$A$70:$I$86,TRUNC(COLUMN(C$2)/5)+2,FALSE)*SUMIFS('EPA Data'!$I:$I,'EPA Data'!$D:$D,'Country Selector'!$A$2,'EPA Data'!$J:$J,$B$1,'EPA Data'!$C:$C,C$2,'EPA Data'!$G:$G,"&gt;="&amp;$A11,'EPA Data'!$G:$G,"&lt;"&amp;$B11)*unit_conv</f>
        <v>0</v>
      </c>
      <c r="D11">
        <f t="shared" si="0"/>
        <v>0</v>
      </c>
      <c r="E11">
        <f t="shared" si="0"/>
        <v>0</v>
      </c>
      <c r="F11">
        <f t="shared" si="0"/>
        <v>0</v>
      </c>
      <c r="G11">
        <f t="shared" si="0"/>
        <v>0</v>
      </c>
      <c r="H11" s="31">
        <f>VLOOKUP($B$1,'Multipliers and Adjustments'!$A$70:$I$86,TRUNC(COLUMN(H$2)/5)+2,FALSE)*SUMIFS('EPA Data'!$I:$I,'EPA Data'!$D:$D,'Country Selector'!$A$2,'EPA Data'!$J:$J,$B$1,'EPA Data'!$C:$C,H$2,'EPA Data'!$G:$G,"&gt;="&amp;$A11,'EPA Data'!$G:$G,"&lt;"&amp;$B11)*unit_conv</f>
        <v>0</v>
      </c>
      <c r="I11">
        <f t="shared" si="8"/>
        <v>0</v>
      </c>
      <c r="J11">
        <f t="shared" si="8"/>
        <v>0</v>
      </c>
      <c r="K11">
        <f t="shared" si="8"/>
        <v>0</v>
      </c>
      <c r="L11">
        <f t="shared" si="8"/>
        <v>0</v>
      </c>
      <c r="M11" s="31">
        <f>VLOOKUP($B$1,'Multipliers and Adjustments'!$A$70:$I$86,TRUNC(COLUMN(M$2)/5)+2,FALSE)*SUMIFS('EPA Data'!$I:$I,'EPA Data'!$D:$D,'Country Selector'!$A$2,'EPA Data'!$J:$J,$B$1,'EPA Data'!$C:$C,M$2,'EPA Data'!$G:$G,"&gt;="&amp;$A11,'EPA Data'!$G:$G,"&lt;"&amp;$B11)*unit_conv</f>
        <v>0</v>
      </c>
      <c r="N11">
        <f t="shared" si="9"/>
        <v>0</v>
      </c>
      <c r="O11">
        <f t="shared" si="9"/>
        <v>0</v>
      </c>
      <c r="P11">
        <f t="shared" si="9"/>
        <v>0</v>
      </c>
      <c r="Q11">
        <f t="shared" si="9"/>
        <v>0</v>
      </c>
      <c r="R11" s="31">
        <f>VLOOKUP($B$1,'Multipliers and Adjustments'!$A$70:$I$86,TRUNC(COLUMN(R$2)/5)+2,FALSE)*SUMIFS('EPA Data'!$I:$I,'EPA Data'!$D:$D,'Country Selector'!$A$2,'EPA Data'!$J:$J,$B$1,'EPA Data'!$C:$C,R$2,'EPA Data'!$G:$G,"&gt;="&amp;$A11,'EPA Data'!$G:$G,"&lt;"&amp;$B11)*unit_conv</f>
        <v>0</v>
      </c>
      <c r="S11">
        <f t="shared" si="10"/>
        <v>0</v>
      </c>
      <c r="T11">
        <f t="shared" si="10"/>
        <v>0</v>
      </c>
      <c r="U11">
        <f t="shared" si="10"/>
        <v>0</v>
      </c>
      <c r="V11">
        <f t="shared" si="10"/>
        <v>0</v>
      </c>
      <c r="W11" s="31">
        <f>VLOOKUP($B$1,'Multipliers and Adjustments'!$A$70:$I$86,TRUNC(COLUMN(W$2)/5)+2,FALSE)*SUMIFS('EPA Data'!$I:$I,'EPA Data'!$D:$D,'Country Selector'!$A$2,'EPA Data'!$J:$J,$B$1,'EPA Data'!$C:$C,W$2,'EPA Data'!$G:$G,"&gt;="&amp;$A11,'EPA Data'!$G:$G,"&lt;"&amp;$B11)*unit_conv</f>
        <v>0</v>
      </c>
      <c r="X11">
        <f t="shared" si="11"/>
        <v>0</v>
      </c>
      <c r="Y11">
        <f t="shared" si="11"/>
        <v>0</v>
      </c>
      <c r="Z11">
        <f t="shared" si="11"/>
        <v>0</v>
      </c>
      <c r="AA11">
        <f t="shared" si="11"/>
        <v>0</v>
      </c>
      <c r="AB11" s="31">
        <f>VLOOKUP($B$1,'Multipliers and Adjustments'!$A$70:$I$86,TRUNC(COLUMN(AB$2)/5)+2,FALSE)*SUMIFS('EPA Data'!$I:$I,'EPA Data'!$D:$D,'Country Selector'!$A$2,'EPA Data'!$J:$J,$B$1,'EPA Data'!$C:$C,AB$2,'EPA Data'!$G:$G,"&gt;="&amp;$A11,'EPA Data'!$G:$G,"&lt;"&amp;$B11)*unit_conv</f>
        <v>0</v>
      </c>
      <c r="AC11">
        <f t="shared" si="12"/>
        <v>0</v>
      </c>
      <c r="AD11">
        <f t="shared" si="12"/>
        <v>0</v>
      </c>
      <c r="AE11">
        <f t="shared" si="12"/>
        <v>0</v>
      </c>
      <c r="AF11">
        <f t="shared" si="12"/>
        <v>0</v>
      </c>
      <c r="AG11" s="31">
        <f>VLOOKUP($B$1,'Multipliers and Adjustments'!$A$70:$I$86,TRUNC(COLUMN(AG$2)/5)+2,FALSE)*SUMIFS('EPA Data'!$I:$I,'EPA Data'!$D:$D,'Country Selector'!$A$2,'EPA Data'!$J:$J,$B$1,'EPA Data'!$C:$C,AG$2,'EPA Data'!$G:$G,"&gt;="&amp;$A11,'EPA Data'!$G:$G,"&lt;"&amp;$B11)*unit_conv</f>
        <v>0</v>
      </c>
      <c r="AH11">
        <f t="shared" si="13"/>
        <v>0</v>
      </c>
      <c r="AI11">
        <f t="shared" si="13"/>
        <v>0</v>
      </c>
      <c r="AJ11">
        <f t="shared" si="13"/>
        <v>0</v>
      </c>
      <c r="AK11">
        <f t="shared" si="13"/>
        <v>0</v>
      </c>
      <c r="AL11" s="31">
        <f>VLOOKUP($B$1,'Multipliers and Adjustments'!$A$70:$I$86,TRUNC(COLUMN(AL$2)/5)+2,FALSE)*SUMIFS('EPA Data'!$I:$I,'EPA Data'!$D:$D,'Country Selector'!$A$2,'EPA Data'!$J:$J,$B$1,'EPA Data'!$C:$C,AL$2,'EPA Data'!$G:$G,"&gt;="&amp;$A11,'EPA Data'!$G:$G,"&lt;"&amp;$B11)*unit_conv</f>
        <v>0</v>
      </c>
    </row>
    <row r="12" spans="1:38" x14ac:dyDescent="0.45">
      <c r="A12" s="12">
        <f t="shared" si="14"/>
        <v>-700</v>
      </c>
      <c r="B12" s="11">
        <f t="shared" si="7"/>
        <v>-650</v>
      </c>
      <c r="C12" s="31">
        <f>VLOOKUP($B$1,'Multipliers and Adjustments'!$A$70:$I$86,TRUNC(COLUMN(C$2)/5)+2,FALSE)*SUMIFS('EPA Data'!$I:$I,'EPA Data'!$D:$D,'Country Selector'!$A$2,'EPA Data'!$J:$J,$B$1,'EPA Data'!$C:$C,C$2,'EPA Data'!$G:$G,"&gt;="&amp;$A12,'EPA Data'!$G:$G,"&lt;"&amp;$B12)*unit_conv</f>
        <v>0</v>
      </c>
      <c r="D12">
        <f t="shared" si="0"/>
        <v>0</v>
      </c>
      <c r="E12">
        <f t="shared" si="0"/>
        <v>0</v>
      </c>
      <c r="F12">
        <f t="shared" si="0"/>
        <v>0</v>
      </c>
      <c r="G12">
        <f t="shared" si="0"/>
        <v>0</v>
      </c>
      <c r="H12" s="31">
        <f>VLOOKUP($B$1,'Multipliers and Adjustments'!$A$70:$I$86,TRUNC(COLUMN(H$2)/5)+2,FALSE)*SUMIFS('EPA Data'!$I:$I,'EPA Data'!$D:$D,'Country Selector'!$A$2,'EPA Data'!$J:$J,$B$1,'EPA Data'!$C:$C,H$2,'EPA Data'!$G:$G,"&gt;="&amp;$A12,'EPA Data'!$G:$G,"&lt;"&amp;$B12)*unit_conv</f>
        <v>0</v>
      </c>
      <c r="I12">
        <f t="shared" si="8"/>
        <v>0</v>
      </c>
      <c r="J12">
        <f t="shared" si="8"/>
        <v>0</v>
      </c>
      <c r="K12">
        <f t="shared" si="8"/>
        <v>0</v>
      </c>
      <c r="L12">
        <f t="shared" si="8"/>
        <v>0</v>
      </c>
      <c r="M12" s="31">
        <f>VLOOKUP($B$1,'Multipliers and Adjustments'!$A$70:$I$86,TRUNC(COLUMN(M$2)/5)+2,FALSE)*SUMIFS('EPA Data'!$I:$I,'EPA Data'!$D:$D,'Country Selector'!$A$2,'EPA Data'!$J:$J,$B$1,'EPA Data'!$C:$C,M$2,'EPA Data'!$G:$G,"&gt;="&amp;$A12,'EPA Data'!$G:$G,"&lt;"&amp;$B12)*unit_conv</f>
        <v>0</v>
      </c>
      <c r="N12">
        <f t="shared" si="9"/>
        <v>0</v>
      </c>
      <c r="O12">
        <f t="shared" si="9"/>
        <v>0</v>
      </c>
      <c r="P12">
        <f t="shared" si="9"/>
        <v>0</v>
      </c>
      <c r="Q12">
        <f t="shared" si="9"/>
        <v>0</v>
      </c>
      <c r="R12" s="31">
        <f>VLOOKUP($B$1,'Multipliers and Adjustments'!$A$70:$I$86,TRUNC(COLUMN(R$2)/5)+2,FALSE)*SUMIFS('EPA Data'!$I:$I,'EPA Data'!$D:$D,'Country Selector'!$A$2,'EPA Data'!$J:$J,$B$1,'EPA Data'!$C:$C,R$2,'EPA Data'!$G:$G,"&gt;="&amp;$A12,'EPA Data'!$G:$G,"&lt;"&amp;$B12)*unit_conv</f>
        <v>0</v>
      </c>
      <c r="S12">
        <f t="shared" si="10"/>
        <v>0</v>
      </c>
      <c r="T12">
        <f t="shared" si="10"/>
        <v>0</v>
      </c>
      <c r="U12">
        <f t="shared" si="10"/>
        <v>0</v>
      </c>
      <c r="V12">
        <f t="shared" si="10"/>
        <v>0</v>
      </c>
      <c r="W12" s="31">
        <f>VLOOKUP($B$1,'Multipliers and Adjustments'!$A$70:$I$86,TRUNC(COLUMN(W$2)/5)+2,FALSE)*SUMIFS('EPA Data'!$I:$I,'EPA Data'!$D:$D,'Country Selector'!$A$2,'EPA Data'!$J:$J,$B$1,'EPA Data'!$C:$C,W$2,'EPA Data'!$G:$G,"&gt;="&amp;$A12,'EPA Data'!$G:$G,"&lt;"&amp;$B12)*unit_conv</f>
        <v>0</v>
      </c>
      <c r="X12">
        <f t="shared" si="11"/>
        <v>0</v>
      </c>
      <c r="Y12">
        <f t="shared" si="11"/>
        <v>0</v>
      </c>
      <c r="Z12">
        <f t="shared" si="11"/>
        <v>0</v>
      </c>
      <c r="AA12">
        <f t="shared" si="11"/>
        <v>0</v>
      </c>
      <c r="AB12" s="31">
        <f>VLOOKUP($B$1,'Multipliers and Adjustments'!$A$70:$I$86,TRUNC(COLUMN(AB$2)/5)+2,FALSE)*SUMIFS('EPA Data'!$I:$I,'EPA Data'!$D:$D,'Country Selector'!$A$2,'EPA Data'!$J:$J,$B$1,'EPA Data'!$C:$C,AB$2,'EPA Data'!$G:$G,"&gt;="&amp;$A12,'EPA Data'!$G:$G,"&lt;"&amp;$B12)*unit_conv</f>
        <v>0</v>
      </c>
      <c r="AC12">
        <f t="shared" si="12"/>
        <v>0</v>
      </c>
      <c r="AD12">
        <f t="shared" si="12"/>
        <v>0</v>
      </c>
      <c r="AE12">
        <f t="shared" si="12"/>
        <v>0</v>
      </c>
      <c r="AF12">
        <f t="shared" si="12"/>
        <v>0</v>
      </c>
      <c r="AG12" s="31">
        <f>VLOOKUP($B$1,'Multipliers and Adjustments'!$A$70:$I$86,TRUNC(COLUMN(AG$2)/5)+2,FALSE)*SUMIFS('EPA Data'!$I:$I,'EPA Data'!$D:$D,'Country Selector'!$A$2,'EPA Data'!$J:$J,$B$1,'EPA Data'!$C:$C,AG$2,'EPA Data'!$G:$G,"&gt;="&amp;$A12,'EPA Data'!$G:$G,"&lt;"&amp;$B12)*unit_conv</f>
        <v>0</v>
      </c>
      <c r="AH12">
        <f t="shared" si="13"/>
        <v>0</v>
      </c>
      <c r="AI12">
        <f t="shared" si="13"/>
        <v>0</v>
      </c>
      <c r="AJ12">
        <f t="shared" si="13"/>
        <v>0</v>
      </c>
      <c r="AK12">
        <f t="shared" si="13"/>
        <v>0</v>
      </c>
      <c r="AL12" s="31">
        <f>VLOOKUP($B$1,'Multipliers and Adjustments'!$A$70:$I$86,TRUNC(COLUMN(AL$2)/5)+2,FALSE)*SUMIFS('EPA Data'!$I:$I,'EPA Data'!$D:$D,'Country Selector'!$A$2,'EPA Data'!$J:$J,$B$1,'EPA Data'!$C:$C,AL$2,'EPA Data'!$G:$G,"&gt;="&amp;$A12,'EPA Data'!$G:$G,"&lt;"&amp;$B12)*unit_conv</f>
        <v>0</v>
      </c>
    </row>
    <row r="13" spans="1:38" x14ac:dyDescent="0.45">
      <c r="A13" s="12">
        <f t="shared" si="14"/>
        <v>-650</v>
      </c>
      <c r="B13" s="11">
        <f t="shared" si="7"/>
        <v>-600</v>
      </c>
      <c r="C13" s="31">
        <f>VLOOKUP($B$1,'Multipliers and Adjustments'!$A$70:$I$86,TRUNC(COLUMN(C$2)/5)+2,FALSE)*SUMIFS('EPA Data'!$I:$I,'EPA Data'!$D:$D,'Country Selector'!$A$2,'EPA Data'!$J:$J,$B$1,'EPA Data'!$C:$C,C$2,'EPA Data'!$G:$G,"&gt;="&amp;$A13,'EPA Data'!$G:$G,"&lt;"&amp;$B13)*unit_conv</f>
        <v>0</v>
      </c>
      <c r="D13">
        <f t="shared" si="0"/>
        <v>0</v>
      </c>
      <c r="E13">
        <f t="shared" si="0"/>
        <v>0</v>
      </c>
      <c r="F13">
        <f t="shared" si="0"/>
        <v>0</v>
      </c>
      <c r="G13">
        <f t="shared" si="0"/>
        <v>0</v>
      </c>
      <c r="H13" s="31">
        <f>VLOOKUP($B$1,'Multipliers and Adjustments'!$A$70:$I$86,TRUNC(COLUMN(H$2)/5)+2,FALSE)*SUMIFS('EPA Data'!$I:$I,'EPA Data'!$D:$D,'Country Selector'!$A$2,'EPA Data'!$J:$J,$B$1,'EPA Data'!$C:$C,H$2,'EPA Data'!$G:$G,"&gt;="&amp;$A13,'EPA Data'!$G:$G,"&lt;"&amp;$B13)*unit_conv</f>
        <v>0</v>
      </c>
      <c r="I13">
        <f t="shared" si="8"/>
        <v>0</v>
      </c>
      <c r="J13">
        <f t="shared" si="8"/>
        <v>0</v>
      </c>
      <c r="K13">
        <f t="shared" si="8"/>
        <v>0</v>
      </c>
      <c r="L13">
        <f t="shared" si="8"/>
        <v>0</v>
      </c>
      <c r="M13" s="31">
        <f>VLOOKUP($B$1,'Multipliers and Adjustments'!$A$70:$I$86,TRUNC(COLUMN(M$2)/5)+2,FALSE)*SUMIFS('EPA Data'!$I:$I,'EPA Data'!$D:$D,'Country Selector'!$A$2,'EPA Data'!$J:$J,$B$1,'EPA Data'!$C:$C,M$2,'EPA Data'!$G:$G,"&gt;="&amp;$A13,'EPA Data'!$G:$G,"&lt;"&amp;$B13)*unit_conv</f>
        <v>0</v>
      </c>
      <c r="N13">
        <f t="shared" si="9"/>
        <v>0</v>
      </c>
      <c r="O13">
        <f t="shared" si="9"/>
        <v>0</v>
      </c>
      <c r="P13">
        <f t="shared" si="9"/>
        <v>0</v>
      </c>
      <c r="Q13">
        <f t="shared" si="9"/>
        <v>0</v>
      </c>
      <c r="R13" s="31">
        <f>VLOOKUP($B$1,'Multipliers and Adjustments'!$A$70:$I$86,TRUNC(COLUMN(R$2)/5)+2,FALSE)*SUMIFS('EPA Data'!$I:$I,'EPA Data'!$D:$D,'Country Selector'!$A$2,'EPA Data'!$J:$J,$B$1,'EPA Data'!$C:$C,R$2,'EPA Data'!$G:$G,"&gt;="&amp;$A13,'EPA Data'!$G:$G,"&lt;"&amp;$B13)*unit_conv</f>
        <v>0</v>
      </c>
      <c r="S13">
        <f t="shared" si="10"/>
        <v>0</v>
      </c>
      <c r="T13">
        <f t="shared" si="10"/>
        <v>0</v>
      </c>
      <c r="U13">
        <f t="shared" si="10"/>
        <v>0</v>
      </c>
      <c r="V13">
        <f t="shared" si="10"/>
        <v>0</v>
      </c>
      <c r="W13" s="31">
        <f>VLOOKUP($B$1,'Multipliers and Adjustments'!$A$70:$I$86,TRUNC(COLUMN(W$2)/5)+2,FALSE)*SUMIFS('EPA Data'!$I:$I,'EPA Data'!$D:$D,'Country Selector'!$A$2,'EPA Data'!$J:$J,$B$1,'EPA Data'!$C:$C,W$2,'EPA Data'!$G:$G,"&gt;="&amp;$A13,'EPA Data'!$G:$G,"&lt;"&amp;$B13)*unit_conv</f>
        <v>0</v>
      </c>
      <c r="X13">
        <f t="shared" si="11"/>
        <v>0</v>
      </c>
      <c r="Y13">
        <f t="shared" si="11"/>
        <v>0</v>
      </c>
      <c r="Z13">
        <f t="shared" si="11"/>
        <v>0</v>
      </c>
      <c r="AA13">
        <f t="shared" si="11"/>
        <v>0</v>
      </c>
      <c r="AB13" s="31">
        <f>VLOOKUP($B$1,'Multipliers and Adjustments'!$A$70:$I$86,TRUNC(COLUMN(AB$2)/5)+2,FALSE)*SUMIFS('EPA Data'!$I:$I,'EPA Data'!$D:$D,'Country Selector'!$A$2,'EPA Data'!$J:$J,$B$1,'EPA Data'!$C:$C,AB$2,'EPA Data'!$G:$G,"&gt;="&amp;$A13,'EPA Data'!$G:$G,"&lt;"&amp;$B13)*unit_conv</f>
        <v>0</v>
      </c>
      <c r="AC13">
        <f t="shared" si="12"/>
        <v>0</v>
      </c>
      <c r="AD13">
        <f t="shared" si="12"/>
        <v>0</v>
      </c>
      <c r="AE13">
        <f t="shared" si="12"/>
        <v>0</v>
      </c>
      <c r="AF13">
        <f t="shared" si="12"/>
        <v>0</v>
      </c>
      <c r="AG13" s="31">
        <f>VLOOKUP($B$1,'Multipliers and Adjustments'!$A$70:$I$86,TRUNC(COLUMN(AG$2)/5)+2,FALSE)*SUMIFS('EPA Data'!$I:$I,'EPA Data'!$D:$D,'Country Selector'!$A$2,'EPA Data'!$J:$J,$B$1,'EPA Data'!$C:$C,AG$2,'EPA Data'!$G:$G,"&gt;="&amp;$A13,'EPA Data'!$G:$G,"&lt;"&amp;$B13)*unit_conv</f>
        <v>0</v>
      </c>
      <c r="AH13">
        <f t="shared" si="13"/>
        <v>0</v>
      </c>
      <c r="AI13">
        <f t="shared" si="13"/>
        <v>0</v>
      </c>
      <c r="AJ13">
        <f t="shared" si="13"/>
        <v>0</v>
      </c>
      <c r="AK13">
        <f t="shared" si="13"/>
        <v>0</v>
      </c>
      <c r="AL13" s="31">
        <f>VLOOKUP($B$1,'Multipliers and Adjustments'!$A$70:$I$86,TRUNC(COLUMN(AL$2)/5)+2,FALSE)*SUMIFS('EPA Data'!$I:$I,'EPA Data'!$D:$D,'Country Selector'!$A$2,'EPA Data'!$J:$J,$B$1,'EPA Data'!$C:$C,AL$2,'EPA Data'!$G:$G,"&gt;="&amp;$A13,'EPA Data'!$G:$G,"&lt;"&amp;$B13)*unit_conv</f>
        <v>0</v>
      </c>
    </row>
    <row r="14" spans="1:38" x14ac:dyDescent="0.45">
      <c r="A14" s="12">
        <f t="shared" si="14"/>
        <v>-600</v>
      </c>
      <c r="B14" s="11">
        <f t="shared" si="7"/>
        <v>-550</v>
      </c>
      <c r="C14" s="31">
        <f>VLOOKUP($B$1,'Multipliers and Adjustments'!$A$70:$I$86,TRUNC(COLUMN(C$2)/5)+2,FALSE)*SUMIFS('EPA Data'!$I:$I,'EPA Data'!$D:$D,'Country Selector'!$A$2,'EPA Data'!$J:$J,$B$1,'EPA Data'!$C:$C,C$2,'EPA Data'!$G:$G,"&gt;="&amp;$A14,'EPA Data'!$G:$G,"&lt;"&amp;$B14)*unit_conv</f>
        <v>0</v>
      </c>
      <c r="D14">
        <f t="shared" si="0"/>
        <v>0</v>
      </c>
      <c r="E14">
        <f t="shared" si="0"/>
        <v>0</v>
      </c>
      <c r="F14">
        <f t="shared" si="0"/>
        <v>0</v>
      </c>
      <c r="G14">
        <f t="shared" si="0"/>
        <v>0</v>
      </c>
      <c r="H14" s="31">
        <f>VLOOKUP($B$1,'Multipliers and Adjustments'!$A$70:$I$86,TRUNC(COLUMN(H$2)/5)+2,FALSE)*SUMIFS('EPA Data'!$I:$I,'EPA Data'!$D:$D,'Country Selector'!$A$2,'EPA Data'!$J:$J,$B$1,'EPA Data'!$C:$C,H$2,'EPA Data'!$G:$G,"&gt;="&amp;$A14,'EPA Data'!$G:$G,"&lt;"&amp;$B14)*unit_conv</f>
        <v>0</v>
      </c>
      <c r="I14">
        <f t="shared" si="8"/>
        <v>0</v>
      </c>
      <c r="J14">
        <f t="shared" si="8"/>
        <v>0</v>
      </c>
      <c r="K14">
        <f t="shared" si="8"/>
        <v>0</v>
      </c>
      <c r="L14">
        <f t="shared" si="8"/>
        <v>0</v>
      </c>
      <c r="M14" s="31">
        <f>VLOOKUP($B$1,'Multipliers and Adjustments'!$A$70:$I$86,TRUNC(COLUMN(M$2)/5)+2,FALSE)*SUMIFS('EPA Data'!$I:$I,'EPA Data'!$D:$D,'Country Selector'!$A$2,'EPA Data'!$J:$J,$B$1,'EPA Data'!$C:$C,M$2,'EPA Data'!$G:$G,"&gt;="&amp;$A14,'EPA Data'!$G:$G,"&lt;"&amp;$B14)*unit_conv</f>
        <v>0</v>
      </c>
      <c r="N14">
        <f t="shared" si="9"/>
        <v>0</v>
      </c>
      <c r="O14">
        <f t="shared" si="9"/>
        <v>0</v>
      </c>
      <c r="P14">
        <f t="shared" si="9"/>
        <v>0</v>
      </c>
      <c r="Q14">
        <f t="shared" si="9"/>
        <v>0</v>
      </c>
      <c r="R14" s="31">
        <f>VLOOKUP($B$1,'Multipliers and Adjustments'!$A$70:$I$86,TRUNC(COLUMN(R$2)/5)+2,FALSE)*SUMIFS('EPA Data'!$I:$I,'EPA Data'!$D:$D,'Country Selector'!$A$2,'EPA Data'!$J:$J,$B$1,'EPA Data'!$C:$C,R$2,'EPA Data'!$G:$G,"&gt;="&amp;$A14,'EPA Data'!$G:$G,"&lt;"&amp;$B14)*unit_conv</f>
        <v>0</v>
      </c>
      <c r="S14">
        <f t="shared" si="10"/>
        <v>0</v>
      </c>
      <c r="T14">
        <f t="shared" si="10"/>
        <v>0</v>
      </c>
      <c r="U14">
        <f t="shared" si="10"/>
        <v>0</v>
      </c>
      <c r="V14">
        <f t="shared" si="10"/>
        <v>0</v>
      </c>
      <c r="W14" s="31">
        <f>VLOOKUP($B$1,'Multipliers and Adjustments'!$A$70:$I$86,TRUNC(COLUMN(W$2)/5)+2,FALSE)*SUMIFS('EPA Data'!$I:$I,'EPA Data'!$D:$D,'Country Selector'!$A$2,'EPA Data'!$J:$J,$B$1,'EPA Data'!$C:$C,W$2,'EPA Data'!$G:$G,"&gt;="&amp;$A14,'EPA Data'!$G:$G,"&lt;"&amp;$B14)*unit_conv</f>
        <v>0</v>
      </c>
      <c r="X14">
        <f t="shared" si="11"/>
        <v>0</v>
      </c>
      <c r="Y14">
        <f t="shared" si="11"/>
        <v>0</v>
      </c>
      <c r="Z14">
        <f t="shared" si="11"/>
        <v>0</v>
      </c>
      <c r="AA14">
        <f t="shared" si="11"/>
        <v>0</v>
      </c>
      <c r="AB14" s="31">
        <f>VLOOKUP($B$1,'Multipliers and Adjustments'!$A$70:$I$86,TRUNC(COLUMN(AB$2)/5)+2,FALSE)*SUMIFS('EPA Data'!$I:$I,'EPA Data'!$D:$D,'Country Selector'!$A$2,'EPA Data'!$J:$J,$B$1,'EPA Data'!$C:$C,AB$2,'EPA Data'!$G:$G,"&gt;="&amp;$A14,'EPA Data'!$G:$G,"&lt;"&amp;$B14)*unit_conv</f>
        <v>0</v>
      </c>
      <c r="AC14">
        <f t="shared" si="12"/>
        <v>0</v>
      </c>
      <c r="AD14">
        <f t="shared" si="12"/>
        <v>0</v>
      </c>
      <c r="AE14">
        <f t="shared" si="12"/>
        <v>0</v>
      </c>
      <c r="AF14">
        <f t="shared" si="12"/>
        <v>0</v>
      </c>
      <c r="AG14" s="31">
        <f>VLOOKUP($B$1,'Multipliers and Adjustments'!$A$70:$I$86,TRUNC(COLUMN(AG$2)/5)+2,FALSE)*SUMIFS('EPA Data'!$I:$I,'EPA Data'!$D:$D,'Country Selector'!$A$2,'EPA Data'!$J:$J,$B$1,'EPA Data'!$C:$C,AG$2,'EPA Data'!$G:$G,"&gt;="&amp;$A14,'EPA Data'!$G:$G,"&lt;"&amp;$B14)*unit_conv</f>
        <v>0</v>
      </c>
      <c r="AH14">
        <f t="shared" si="13"/>
        <v>0</v>
      </c>
      <c r="AI14">
        <f t="shared" si="13"/>
        <v>0</v>
      </c>
      <c r="AJ14">
        <f t="shared" si="13"/>
        <v>0</v>
      </c>
      <c r="AK14">
        <f t="shared" si="13"/>
        <v>0</v>
      </c>
      <c r="AL14" s="31">
        <f>VLOOKUP($B$1,'Multipliers and Adjustments'!$A$70:$I$86,TRUNC(COLUMN(AL$2)/5)+2,FALSE)*SUMIFS('EPA Data'!$I:$I,'EPA Data'!$D:$D,'Country Selector'!$A$2,'EPA Data'!$J:$J,$B$1,'EPA Data'!$C:$C,AL$2,'EPA Data'!$G:$G,"&gt;="&amp;$A14,'EPA Data'!$G:$G,"&lt;"&amp;$B14)*unit_conv</f>
        <v>0</v>
      </c>
    </row>
    <row r="15" spans="1:38" x14ac:dyDescent="0.45">
      <c r="A15" s="12">
        <f t="shared" si="14"/>
        <v>-550</v>
      </c>
      <c r="B15" s="11">
        <f t="shared" si="7"/>
        <v>-500</v>
      </c>
      <c r="C15" s="31">
        <f>VLOOKUP($B$1,'Multipliers and Adjustments'!$A$70:$I$86,TRUNC(COLUMN(C$2)/5)+2,FALSE)*SUMIFS('EPA Data'!$I:$I,'EPA Data'!$D:$D,'Country Selector'!$A$2,'EPA Data'!$J:$J,$B$1,'EPA Data'!$C:$C,C$2,'EPA Data'!$G:$G,"&gt;="&amp;$A15,'EPA Data'!$G:$G,"&lt;"&amp;$B15)*unit_conv</f>
        <v>0</v>
      </c>
      <c r="D15">
        <f t="shared" si="0"/>
        <v>0</v>
      </c>
      <c r="E15">
        <f t="shared" si="0"/>
        <v>0</v>
      </c>
      <c r="F15">
        <f t="shared" si="0"/>
        <v>0</v>
      </c>
      <c r="G15">
        <f t="shared" si="0"/>
        <v>0</v>
      </c>
      <c r="H15" s="31">
        <f>VLOOKUP($B$1,'Multipliers and Adjustments'!$A$70:$I$86,TRUNC(COLUMN(H$2)/5)+2,FALSE)*SUMIFS('EPA Data'!$I:$I,'EPA Data'!$D:$D,'Country Selector'!$A$2,'EPA Data'!$J:$J,$B$1,'EPA Data'!$C:$C,H$2,'EPA Data'!$G:$G,"&gt;="&amp;$A15,'EPA Data'!$G:$G,"&lt;"&amp;$B15)*unit_conv</f>
        <v>0</v>
      </c>
      <c r="I15">
        <f t="shared" si="8"/>
        <v>0</v>
      </c>
      <c r="J15">
        <f t="shared" si="8"/>
        <v>0</v>
      </c>
      <c r="K15">
        <f t="shared" si="8"/>
        <v>0</v>
      </c>
      <c r="L15">
        <f t="shared" si="8"/>
        <v>0</v>
      </c>
      <c r="M15" s="31">
        <f>VLOOKUP($B$1,'Multipliers and Adjustments'!$A$70:$I$86,TRUNC(COLUMN(M$2)/5)+2,FALSE)*SUMIFS('EPA Data'!$I:$I,'EPA Data'!$D:$D,'Country Selector'!$A$2,'EPA Data'!$J:$J,$B$1,'EPA Data'!$C:$C,M$2,'EPA Data'!$G:$G,"&gt;="&amp;$A15,'EPA Data'!$G:$G,"&lt;"&amp;$B15)*unit_conv</f>
        <v>0</v>
      </c>
      <c r="N15">
        <f t="shared" si="9"/>
        <v>0</v>
      </c>
      <c r="O15">
        <f t="shared" si="9"/>
        <v>0</v>
      </c>
      <c r="P15">
        <f t="shared" si="9"/>
        <v>0</v>
      </c>
      <c r="Q15">
        <f t="shared" si="9"/>
        <v>0</v>
      </c>
      <c r="R15" s="31">
        <f>VLOOKUP($B$1,'Multipliers and Adjustments'!$A$70:$I$86,TRUNC(COLUMN(R$2)/5)+2,FALSE)*SUMIFS('EPA Data'!$I:$I,'EPA Data'!$D:$D,'Country Selector'!$A$2,'EPA Data'!$J:$J,$B$1,'EPA Data'!$C:$C,R$2,'EPA Data'!$G:$G,"&gt;="&amp;$A15,'EPA Data'!$G:$G,"&lt;"&amp;$B15)*unit_conv</f>
        <v>0</v>
      </c>
      <c r="S15">
        <f t="shared" si="10"/>
        <v>0</v>
      </c>
      <c r="T15">
        <f t="shared" si="10"/>
        <v>0</v>
      </c>
      <c r="U15">
        <f t="shared" si="10"/>
        <v>0</v>
      </c>
      <c r="V15">
        <f t="shared" si="10"/>
        <v>0</v>
      </c>
      <c r="W15" s="31">
        <f>VLOOKUP($B$1,'Multipliers and Adjustments'!$A$70:$I$86,TRUNC(COLUMN(W$2)/5)+2,FALSE)*SUMIFS('EPA Data'!$I:$I,'EPA Data'!$D:$D,'Country Selector'!$A$2,'EPA Data'!$J:$J,$B$1,'EPA Data'!$C:$C,W$2,'EPA Data'!$G:$G,"&gt;="&amp;$A15,'EPA Data'!$G:$G,"&lt;"&amp;$B15)*unit_conv</f>
        <v>0</v>
      </c>
      <c r="X15">
        <f t="shared" si="11"/>
        <v>0</v>
      </c>
      <c r="Y15">
        <f t="shared" si="11"/>
        <v>0</v>
      </c>
      <c r="Z15">
        <f t="shared" si="11"/>
        <v>0</v>
      </c>
      <c r="AA15">
        <f t="shared" si="11"/>
        <v>0</v>
      </c>
      <c r="AB15" s="31">
        <f>VLOOKUP($B$1,'Multipliers and Adjustments'!$A$70:$I$86,TRUNC(COLUMN(AB$2)/5)+2,FALSE)*SUMIFS('EPA Data'!$I:$I,'EPA Data'!$D:$D,'Country Selector'!$A$2,'EPA Data'!$J:$J,$B$1,'EPA Data'!$C:$C,AB$2,'EPA Data'!$G:$G,"&gt;="&amp;$A15,'EPA Data'!$G:$G,"&lt;"&amp;$B15)*unit_conv</f>
        <v>0</v>
      </c>
      <c r="AC15">
        <f t="shared" si="12"/>
        <v>0</v>
      </c>
      <c r="AD15">
        <f t="shared" si="12"/>
        <v>0</v>
      </c>
      <c r="AE15">
        <f t="shared" si="12"/>
        <v>0</v>
      </c>
      <c r="AF15">
        <f t="shared" si="12"/>
        <v>0</v>
      </c>
      <c r="AG15" s="31">
        <f>VLOOKUP($B$1,'Multipliers and Adjustments'!$A$70:$I$86,TRUNC(COLUMN(AG$2)/5)+2,FALSE)*SUMIFS('EPA Data'!$I:$I,'EPA Data'!$D:$D,'Country Selector'!$A$2,'EPA Data'!$J:$J,$B$1,'EPA Data'!$C:$C,AG$2,'EPA Data'!$G:$G,"&gt;="&amp;$A15,'EPA Data'!$G:$G,"&lt;"&amp;$B15)*unit_conv</f>
        <v>0</v>
      </c>
      <c r="AH15">
        <f t="shared" si="13"/>
        <v>0</v>
      </c>
      <c r="AI15">
        <f t="shared" si="13"/>
        <v>0</v>
      </c>
      <c r="AJ15">
        <f t="shared" si="13"/>
        <v>0</v>
      </c>
      <c r="AK15">
        <f t="shared" si="13"/>
        <v>0</v>
      </c>
      <c r="AL15" s="31">
        <f>VLOOKUP($B$1,'Multipliers and Adjustments'!$A$70:$I$86,TRUNC(COLUMN(AL$2)/5)+2,FALSE)*SUMIFS('EPA Data'!$I:$I,'EPA Data'!$D:$D,'Country Selector'!$A$2,'EPA Data'!$J:$J,$B$1,'EPA Data'!$C:$C,AL$2,'EPA Data'!$G:$G,"&gt;="&amp;$A15,'EPA Data'!$G:$G,"&lt;"&amp;$B15)*unit_conv</f>
        <v>0</v>
      </c>
    </row>
    <row r="16" spans="1:38" x14ac:dyDescent="0.45">
      <c r="A16" s="12">
        <f t="shared" si="14"/>
        <v>-500</v>
      </c>
      <c r="B16" s="11">
        <f t="shared" si="7"/>
        <v>-450</v>
      </c>
      <c r="C16" s="31">
        <f>VLOOKUP($B$1,'Multipliers and Adjustments'!$A$70:$I$86,TRUNC(COLUMN(C$2)/5)+2,FALSE)*SUMIFS('EPA Data'!$I:$I,'EPA Data'!$D:$D,'Country Selector'!$A$2,'EPA Data'!$J:$J,$B$1,'EPA Data'!$C:$C,C$2,'EPA Data'!$G:$G,"&gt;="&amp;$A16,'EPA Data'!$G:$G,"&lt;"&amp;$B16)*unit_conv</f>
        <v>0</v>
      </c>
      <c r="D16">
        <f t="shared" si="0"/>
        <v>0</v>
      </c>
      <c r="E16">
        <f t="shared" si="0"/>
        <v>0</v>
      </c>
      <c r="F16">
        <f t="shared" si="0"/>
        <v>0</v>
      </c>
      <c r="G16">
        <f t="shared" si="0"/>
        <v>0</v>
      </c>
      <c r="H16" s="31">
        <f>VLOOKUP($B$1,'Multipliers and Adjustments'!$A$70:$I$86,TRUNC(COLUMN(H$2)/5)+2,FALSE)*SUMIFS('EPA Data'!$I:$I,'EPA Data'!$D:$D,'Country Selector'!$A$2,'EPA Data'!$J:$J,$B$1,'EPA Data'!$C:$C,H$2,'EPA Data'!$G:$G,"&gt;="&amp;$A16,'EPA Data'!$G:$G,"&lt;"&amp;$B16)*unit_conv</f>
        <v>0</v>
      </c>
      <c r="I16">
        <f t="shared" si="8"/>
        <v>0</v>
      </c>
      <c r="J16">
        <f t="shared" si="8"/>
        <v>0</v>
      </c>
      <c r="K16">
        <f t="shared" si="8"/>
        <v>0</v>
      </c>
      <c r="L16">
        <f t="shared" si="8"/>
        <v>0</v>
      </c>
      <c r="M16" s="31">
        <f>VLOOKUP($B$1,'Multipliers and Adjustments'!$A$70:$I$86,TRUNC(COLUMN(M$2)/5)+2,FALSE)*SUMIFS('EPA Data'!$I:$I,'EPA Data'!$D:$D,'Country Selector'!$A$2,'EPA Data'!$J:$J,$B$1,'EPA Data'!$C:$C,M$2,'EPA Data'!$G:$G,"&gt;="&amp;$A16,'EPA Data'!$G:$G,"&lt;"&amp;$B16)*unit_conv</f>
        <v>0</v>
      </c>
      <c r="N16">
        <f t="shared" si="9"/>
        <v>0</v>
      </c>
      <c r="O16">
        <f t="shared" si="9"/>
        <v>0</v>
      </c>
      <c r="P16">
        <f t="shared" si="9"/>
        <v>0</v>
      </c>
      <c r="Q16">
        <f t="shared" si="9"/>
        <v>0</v>
      </c>
      <c r="R16" s="31">
        <f>VLOOKUP($B$1,'Multipliers and Adjustments'!$A$70:$I$86,TRUNC(COLUMN(R$2)/5)+2,FALSE)*SUMIFS('EPA Data'!$I:$I,'EPA Data'!$D:$D,'Country Selector'!$A$2,'EPA Data'!$J:$J,$B$1,'EPA Data'!$C:$C,R$2,'EPA Data'!$G:$G,"&gt;="&amp;$A16,'EPA Data'!$G:$G,"&lt;"&amp;$B16)*unit_conv</f>
        <v>0</v>
      </c>
      <c r="S16">
        <f t="shared" si="10"/>
        <v>0</v>
      </c>
      <c r="T16">
        <f t="shared" si="10"/>
        <v>0</v>
      </c>
      <c r="U16">
        <f t="shared" si="10"/>
        <v>0</v>
      </c>
      <c r="V16">
        <f t="shared" si="10"/>
        <v>0</v>
      </c>
      <c r="W16" s="31">
        <f>VLOOKUP($B$1,'Multipliers and Adjustments'!$A$70:$I$86,TRUNC(COLUMN(W$2)/5)+2,FALSE)*SUMIFS('EPA Data'!$I:$I,'EPA Data'!$D:$D,'Country Selector'!$A$2,'EPA Data'!$J:$J,$B$1,'EPA Data'!$C:$C,W$2,'EPA Data'!$G:$G,"&gt;="&amp;$A16,'EPA Data'!$G:$G,"&lt;"&amp;$B16)*unit_conv</f>
        <v>0</v>
      </c>
      <c r="X16">
        <f t="shared" si="11"/>
        <v>0</v>
      </c>
      <c r="Y16">
        <f t="shared" si="11"/>
        <v>0</v>
      </c>
      <c r="Z16">
        <f t="shared" si="11"/>
        <v>0</v>
      </c>
      <c r="AA16">
        <f t="shared" si="11"/>
        <v>0</v>
      </c>
      <c r="AB16" s="31">
        <f>VLOOKUP($B$1,'Multipliers and Adjustments'!$A$70:$I$86,TRUNC(COLUMN(AB$2)/5)+2,FALSE)*SUMIFS('EPA Data'!$I:$I,'EPA Data'!$D:$D,'Country Selector'!$A$2,'EPA Data'!$J:$J,$B$1,'EPA Data'!$C:$C,AB$2,'EPA Data'!$G:$G,"&gt;="&amp;$A16,'EPA Data'!$G:$G,"&lt;"&amp;$B16)*unit_conv</f>
        <v>0</v>
      </c>
      <c r="AC16">
        <f t="shared" si="12"/>
        <v>0</v>
      </c>
      <c r="AD16">
        <f t="shared" si="12"/>
        <v>0</v>
      </c>
      <c r="AE16">
        <f t="shared" si="12"/>
        <v>0</v>
      </c>
      <c r="AF16">
        <f t="shared" si="12"/>
        <v>0</v>
      </c>
      <c r="AG16" s="31">
        <f>VLOOKUP($B$1,'Multipliers and Adjustments'!$A$70:$I$86,TRUNC(COLUMN(AG$2)/5)+2,FALSE)*SUMIFS('EPA Data'!$I:$I,'EPA Data'!$D:$D,'Country Selector'!$A$2,'EPA Data'!$J:$J,$B$1,'EPA Data'!$C:$C,AG$2,'EPA Data'!$G:$G,"&gt;="&amp;$A16,'EPA Data'!$G:$G,"&lt;"&amp;$B16)*unit_conv</f>
        <v>0</v>
      </c>
      <c r="AH16">
        <f t="shared" si="13"/>
        <v>0</v>
      </c>
      <c r="AI16">
        <f t="shared" si="13"/>
        <v>0</v>
      </c>
      <c r="AJ16">
        <f t="shared" si="13"/>
        <v>0</v>
      </c>
      <c r="AK16">
        <f t="shared" si="13"/>
        <v>0</v>
      </c>
      <c r="AL16" s="31">
        <f>VLOOKUP($B$1,'Multipliers and Adjustments'!$A$70:$I$86,TRUNC(COLUMN(AL$2)/5)+2,FALSE)*SUMIFS('EPA Data'!$I:$I,'EPA Data'!$D:$D,'Country Selector'!$A$2,'EPA Data'!$J:$J,$B$1,'EPA Data'!$C:$C,AL$2,'EPA Data'!$G:$G,"&gt;="&amp;$A16,'EPA Data'!$G:$G,"&lt;"&amp;$B16)*unit_conv</f>
        <v>0</v>
      </c>
    </row>
    <row r="17" spans="1:38" x14ac:dyDescent="0.45">
      <c r="A17" s="12">
        <f t="shared" si="14"/>
        <v>-450</v>
      </c>
      <c r="B17" s="11">
        <f t="shared" si="7"/>
        <v>-400</v>
      </c>
      <c r="C17" s="31">
        <f>VLOOKUP($B$1,'Multipliers and Adjustments'!$A$70:$I$86,TRUNC(COLUMN(C$2)/5)+2,FALSE)*SUMIFS('EPA Data'!$I:$I,'EPA Data'!$D:$D,'Country Selector'!$A$2,'EPA Data'!$J:$J,$B$1,'EPA Data'!$C:$C,C$2,'EPA Data'!$G:$G,"&gt;="&amp;$A17,'EPA Data'!$G:$G,"&lt;"&amp;$B17)*unit_conv</f>
        <v>0</v>
      </c>
      <c r="D17">
        <f>C17+($H17-$C17)/5</f>
        <v>0</v>
      </c>
      <c r="E17">
        <f t="shared" si="0"/>
        <v>0</v>
      </c>
      <c r="F17">
        <f t="shared" si="0"/>
        <v>0</v>
      </c>
      <c r="G17">
        <f t="shared" si="0"/>
        <v>0</v>
      </c>
      <c r="H17" s="31">
        <f>VLOOKUP($B$1,'Multipliers and Adjustments'!$A$70:$I$86,TRUNC(COLUMN(H$2)/5)+2,FALSE)*SUMIFS('EPA Data'!$I:$I,'EPA Data'!$D:$D,'Country Selector'!$A$2,'EPA Data'!$J:$J,$B$1,'EPA Data'!$C:$C,H$2,'EPA Data'!$G:$G,"&gt;="&amp;$A17,'EPA Data'!$G:$G,"&lt;"&amp;$B17)*unit_conv</f>
        <v>0</v>
      </c>
      <c r="I17">
        <f t="shared" si="8"/>
        <v>0</v>
      </c>
      <c r="J17">
        <f t="shared" si="8"/>
        <v>0</v>
      </c>
      <c r="K17">
        <f t="shared" si="8"/>
        <v>0</v>
      </c>
      <c r="L17">
        <f t="shared" si="8"/>
        <v>0</v>
      </c>
      <c r="M17" s="31">
        <f>VLOOKUP($B$1,'Multipliers and Adjustments'!$A$70:$I$86,TRUNC(COLUMN(M$2)/5)+2,FALSE)*SUMIFS('EPA Data'!$I:$I,'EPA Data'!$D:$D,'Country Selector'!$A$2,'EPA Data'!$J:$J,$B$1,'EPA Data'!$C:$C,M$2,'EPA Data'!$G:$G,"&gt;="&amp;$A17,'EPA Data'!$G:$G,"&lt;"&amp;$B17)*unit_conv</f>
        <v>0</v>
      </c>
      <c r="N17">
        <f t="shared" si="9"/>
        <v>0</v>
      </c>
      <c r="O17">
        <f t="shared" si="9"/>
        <v>0</v>
      </c>
      <c r="P17">
        <f t="shared" si="9"/>
        <v>0</v>
      </c>
      <c r="Q17">
        <f t="shared" si="9"/>
        <v>0</v>
      </c>
      <c r="R17" s="31">
        <f>VLOOKUP($B$1,'Multipliers and Adjustments'!$A$70:$I$86,TRUNC(COLUMN(R$2)/5)+2,FALSE)*SUMIFS('EPA Data'!$I:$I,'EPA Data'!$D:$D,'Country Selector'!$A$2,'EPA Data'!$J:$J,$B$1,'EPA Data'!$C:$C,R$2,'EPA Data'!$G:$G,"&gt;="&amp;$A17,'EPA Data'!$G:$G,"&lt;"&amp;$B17)*unit_conv</f>
        <v>0</v>
      </c>
      <c r="S17">
        <f t="shared" si="10"/>
        <v>0</v>
      </c>
      <c r="T17">
        <f t="shared" si="10"/>
        <v>0</v>
      </c>
      <c r="U17">
        <f t="shared" si="10"/>
        <v>0</v>
      </c>
      <c r="V17">
        <f t="shared" si="10"/>
        <v>0</v>
      </c>
      <c r="W17" s="31">
        <f>VLOOKUP($B$1,'Multipliers and Adjustments'!$A$70:$I$86,TRUNC(COLUMN(W$2)/5)+2,FALSE)*SUMIFS('EPA Data'!$I:$I,'EPA Data'!$D:$D,'Country Selector'!$A$2,'EPA Data'!$J:$J,$B$1,'EPA Data'!$C:$C,W$2,'EPA Data'!$G:$G,"&gt;="&amp;$A17,'EPA Data'!$G:$G,"&lt;"&amp;$B17)*unit_conv</f>
        <v>0</v>
      </c>
      <c r="X17">
        <f t="shared" si="11"/>
        <v>0</v>
      </c>
      <c r="Y17">
        <f t="shared" si="11"/>
        <v>0</v>
      </c>
      <c r="Z17">
        <f t="shared" si="11"/>
        <v>0</v>
      </c>
      <c r="AA17">
        <f t="shared" si="11"/>
        <v>0</v>
      </c>
      <c r="AB17" s="31">
        <f>VLOOKUP($B$1,'Multipliers and Adjustments'!$A$70:$I$86,TRUNC(COLUMN(AB$2)/5)+2,FALSE)*SUMIFS('EPA Data'!$I:$I,'EPA Data'!$D:$D,'Country Selector'!$A$2,'EPA Data'!$J:$J,$B$1,'EPA Data'!$C:$C,AB$2,'EPA Data'!$G:$G,"&gt;="&amp;$A17,'EPA Data'!$G:$G,"&lt;"&amp;$B17)*unit_conv</f>
        <v>0</v>
      </c>
      <c r="AC17">
        <f t="shared" si="12"/>
        <v>0</v>
      </c>
      <c r="AD17">
        <f t="shared" si="12"/>
        <v>0</v>
      </c>
      <c r="AE17">
        <f t="shared" si="12"/>
        <v>0</v>
      </c>
      <c r="AF17">
        <f t="shared" si="12"/>
        <v>0</v>
      </c>
      <c r="AG17" s="31">
        <f>VLOOKUP($B$1,'Multipliers and Adjustments'!$A$70:$I$86,TRUNC(COLUMN(AG$2)/5)+2,FALSE)*SUMIFS('EPA Data'!$I:$I,'EPA Data'!$D:$D,'Country Selector'!$A$2,'EPA Data'!$J:$J,$B$1,'EPA Data'!$C:$C,AG$2,'EPA Data'!$G:$G,"&gt;="&amp;$A17,'EPA Data'!$G:$G,"&lt;"&amp;$B17)*unit_conv</f>
        <v>0</v>
      </c>
      <c r="AH17">
        <f t="shared" si="13"/>
        <v>0</v>
      </c>
      <c r="AI17">
        <f t="shared" si="13"/>
        <v>0</v>
      </c>
      <c r="AJ17">
        <f t="shared" si="13"/>
        <v>0</v>
      </c>
      <c r="AK17">
        <f t="shared" si="13"/>
        <v>0</v>
      </c>
      <c r="AL17" s="31">
        <f>VLOOKUP($B$1,'Multipliers and Adjustments'!$A$70:$I$86,TRUNC(COLUMN(AL$2)/5)+2,FALSE)*SUMIFS('EPA Data'!$I:$I,'EPA Data'!$D:$D,'Country Selector'!$A$2,'EPA Data'!$J:$J,$B$1,'EPA Data'!$C:$C,AL$2,'EPA Data'!$G:$G,"&gt;="&amp;$A17,'EPA Data'!$G:$G,"&lt;"&amp;$B17)*unit_conv</f>
        <v>0</v>
      </c>
    </row>
    <row r="18" spans="1:38" x14ac:dyDescent="0.45">
      <c r="A18" s="12">
        <f t="shared" si="14"/>
        <v>-400</v>
      </c>
      <c r="B18" s="11">
        <f t="shared" si="7"/>
        <v>-350</v>
      </c>
      <c r="C18" s="31">
        <f>VLOOKUP($B$1,'Multipliers and Adjustments'!$A$70:$I$86,TRUNC(COLUMN(C$2)/5)+2,FALSE)*SUMIFS('EPA Data'!$I:$I,'EPA Data'!$D:$D,'Country Selector'!$A$2,'EPA Data'!$J:$J,$B$1,'EPA Data'!$C:$C,C$2,'EPA Data'!$G:$G,"&gt;="&amp;$A18,'EPA Data'!$G:$G,"&lt;"&amp;$B18)*unit_conv</f>
        <v>0</v>
      </c>
      <c r="D18">
        <f t="shared" ref="D18:G33" si="15">C18+($H18-$C18)/5</f>
        <v>0</v>
      </c>
      <c r="E18">
        <f t="shared" si="15"/>
        <v>0</v>
      </c>
      <c r="F18">
        <f t="shared" si="15"/>
        <v>0</v>
      </c>
      <c r="G18">
        <f t="shared" si="15"/>
        <v>0</v>
      </c>
      <c r="H18" s="31">
        <f>VLOOKUP($B$1,'Multipliers and Adjustments'!$A$70:$I$86,TRUNC(COLUMN(H$2)/5)+2,FALSE)*SUMIFS('EPA Data'!$I:$I,'EPA Data'!$D:$D,'Country Selector'!$A$2,'EPA Data'!$J:$J,$B$1,'EPA Data'!$C:$C,H$2,'EPA Data'!$G:$G,"&gt;="&amp;$A18,'EPA Data'!$G:$G,"&lt;"&amp;$B18)*unit_conv</f>
        <v>0</v>
      </c>
      <c r="I18">
        <f t="shared" si="8"/>
        <v>0</v>
      </c>
      <c r="J18">
        <f t="shared" si="8"/>
        <v>0</v>
      </c>
      <c r="K18">
        <f t="shared" si="8"/>
        <v>0</v>
      </c>
      <c r="L18">
        <f t="shared" si="8"/>
        <v>0</v>
      </c>
      <c r="M18" s="31">
        <f>VLOOKUP($B$1,'Multipliers and Adjustments'!$A$70:$I$86,TRUNC(COLUMN(M$2)/5)+2,FALSE)*SUMIFS('EPA Data'!$I:$I,'EPA Data'!$D:$D,'Country Selector'!$A$2,'EPA Data'!$J:$J,$B$1,'EPA Data'!$C:$C,M$2,'EPA Data'!$G:$G,"&gt;="&amp;$A18,'EPA Data'!$G:$G,"&lt;"&amp;$B18)*unit_conv</f>
        <v>0</v>
      </c>
      <c r="N18">
        <f t="shared" si="9"/>
        <v>0</v>
      </c>
      <c r="O18">
        <f t="shared" si="9"/>
        <v>0</v>
      </c>
      <c r="P18">
        <f t="shared" si="9"/>
        <v>0</v>
      </c>
      <c r="Q18">
        <f t="shared" si="9"/>
        <v>0</v>
      </c>
      <c r="R18" s="31">
        <f>VLOOKUP($B$1,'Multipliers and Adjustments'!$A$70:$I$86,TRUNC(COLUMN(R$2)/5)+2,FALSE)*SUMIFS('EPA Data'!$I:$I,'EPA Data'!$D:$D,'Country Selector'!$A$2,'EPA Data'!$J:$J,$B$1,'EPA Data'!$C:$C,R$2,'EPA Data'!$G:$G,"&gt;="&amp;$A18,'EPA Data'!$G:$G,"&lt;"&amp;$B18)*unit_conv</f>
        <v>0</v>
      </c>
      <c r="S18">
        <f t="shared" si="10"/>
        <v>0</v>
      </c>
      <c r="T18">
        <f t="shared" si="10"/>
        <v>0</v>
      </c>
      <c r="U18">
        <f t="shared" si="10"/>
        <v>0</v>
      </c>
      <c r="V18">
        <f t="shared" si="10"/>
        <v>0</v>
      </c>
      <c r="W18" s="31">
        <f>VLOOKUP($B$1,'Multipliers and Adjustments'!$A$70:$I$86,TRUNC(COLUMN(W$2)/5)+2,FALSE)*SUMIFS('EPA Data'!$I:$I,'EPA Data'!$D:$D,'Country Selector'!$A$2,'EPA Data'!$J:$J,$B$1,'EPA Data'!$C:$C,W$2,'EPA Data'!$G:$G,"&gt;="&amp;$A18,'EPA Data'!$G:$G,"&lt;"&amp;$B18)*unit_conv</f>
        <v>0</v>
      </c>
      <c r="X18">
        <f t="shared" si="11"/>
        <v>0</v>
      </c>
      <c r="Y18">
        <f t="shared" si="11"/>
        <v>0</v>
      </c>
      <c r="Z18">
        <f t="shared" si="11"/>
        <v>0</v>
      </c>
      <c r="AA18">
        <f t="shared" si="11"/>
        <v>0</v>
      </c>
      <c r="AB18" s="31">
        <f>VLOOKUP($B$1,'Multipliers and Adjustments'!$A$70:$I$86,TRUNC(COLUMN(AB$2)/5)+2,FALSE)*SUMIFS('EPA Data'!$I:$I,'EPA Data'!$D:$D,'Country Selector'!$A$2,'EPA Data'!$J:$J,$B$1,'EPA Data'!$C:$C,AB$2,'EPA Data'!$G:$G,"&gt;="&amp;$A18,'EPA Data'!$G:$G,"&lt;"&amp;$B18)*unit_conv</f>
        <v>0</v>
      </c>
      <c r="AC18">
        <f t="shared" si="12"/>
        <v>0</v>
      </c>
      <c r="AD18">
        <f t="shared" si="12"/>
        <v>0</v>
      </c>
      <c r="AE18">
        <f t="shared" si="12"/>
        <v>0</v>
      </c>
      <c r="AF18">
        <f t="shared" si="12"/>
        <v>0</v>
      </c>
      <c r="AG18" s="31">
        <f>VLOOKUP($B$1,'Multipliers and Adjustments'!$A$70:$I$86,TRUNC(COLUMN(AG$2)/5)+2,FALSE)*SUMIFS('EPA Data'!$I:$I,'EPA Data'!$D:$D,'Country Selector'!$A$2,'EPA Data'!$J:$J,$B$1,'EPA Data'!$C:$C,AG$2,'EPA Data'!$G:$G,"&gt;="&amp;$A18,'EPA Data'!$G:$G,"&lt;"&amp;$B18)*unit_conv</f>
        <v>0</v>
      </c>
      <c r="AH18">
        <f t="shared" si="13"/>
        <v>0</v>
      </c>
      <c r="AI18">
        <f t="shared" si="13"/>
        <v>0</v>
      </c>
      <c r="AJ18">
        <f t="shared" si="13"/>
        <v>0</v>
      </c>
      <c r="AK18">
        <f t="shared" si="13"/>
        <v>0</v>
      </c>
      <c r="AL18" s="31">
        <f>VLOOKUP($B$1,'Multipliers and Adjustments'!$A$70:$I$86,TRUNC(COLUMN(AL$2)/5)+2,FALSE)*SUMIFS('EPA Data'!$I:$I,'EPA Data'!$D:$D,'Country Selector'!$A$2,'EPA Data'!$J:$J,$B$1,'EPA Data'!$C:$C,AL$2,'EPA Data'!$G:$G,"&gt;="&amp;$A18,'EPA Data'!$G:$G,"&lt;"&amp;$B18)*unit_conv</f>
        <v>0</v>
      </c>
    </row>
    <row r="19" spans="1:38" x14ac:dyDescent="0.45">
      <c r="A19" s="12">
        <f t="shared" si="14"/>
        <v>-350</v>
      </c>
      <c r="B19" s="11">
        <f t="shared" si="7"/>
        <v>-300</v>
      </c>
      <c r="C19" s="31">
        <f>VLOOKUP($B$1,'Multipliers and Adjustments'!$A$70:$I$86,TRUNC(COLUMN(C$2)/5)+2,FALSE)*SUMIFS('EPA Data'!$I:$I,'EPA Data'!$D:$D,'Country Selector'!$A$2,'EPA Data'!$J:$J,$B$1,'EPA Data'!$C:$C,C$2,'EPA Data'!$G:$G,"&gt;="&amp;$A19,'EPA Data'!$G:$G,"&lt;"&amp;$B19)*unit_conv</f>
        <v>0</v>
      </c>
      <c r="D19">
        <f t="shared" si="15"/>
        <v>0</v>
      </c>
      <c r="E19">
        <f t="shared" si="15"/>
        <v>0</v>
      </c>
      <c r="F19">
        <f t="shared" si="15"/>
        <v>0</v>
      </c>
      <c r="G19">
        <f t="shared" si="15"/>
        <v>0</v>
      </c>
      <c r="H19" s="31">
        <f>VLOOKUP($B$1,'Multipliers and Adjustments'!$A$70:$I$86,TRUNC(COLUMN(H$2)/5)+2,FALSE)*SUMIFS('EPA Data'!$I:$I,'EPA Data'!$D:$D,'Country Selector'!$A$2,'EPA Data'!$J:$J,$B$1,'EPA Data'!$C:$C,H$2,'EPA Data'!$G:$G,"&gt;="&amp;$A19,'EPA Data'!$G:$G,"&lt;"&amp;$B19)*unit_conv</f>
        <v>0</v>
      </c>
      <c r="I19">
        <f t="shared" si="8"/>
        <v>0</v>
      </c>
      <c r="J19">
        <f t="shared" si="8"/>
        <v>0</v>
      </c>
      <c r="K19">
        <f t="shared" si="8"/>
        <v>0</v>
      </c>
      <c r="L19">
        <f t="shared" si="8"/>
        <v>0</v>
      </c>
      <c r="M19" s="31">
        <f>VLOOKUP($B$1,'Multipliers and Adjustments'!$A$70:$I$86,TRUNC(COLUMN(M$2)/5)+2,FALSE)*SUMIFS('EPA Data'!$I:$I,'EPA Data'!$D:$D,'Country Selector'!$A$2,'EPA Data'!$J:$J,$B$1,'EPA Data'!$C:$C,M$2,'EPA Data'!$G:$G,"&gt;="&amp;$A19,'EPA Data'!$G:$G,"&lt;"&amp;$B19)*unit_conv</f>
        <v>0</v>
      </c>
      <c r="N19">
        <f t="shared" si="9"/>
        <v>0</v>
      </c>
      <c r="O19">
        <f t="shared" si="9"/>
        <v>0</v>
      </c>
      <c r="P19">
        <f t="shared" si="9"/>
        <v>0</v>
      </c>
      <c r="Q19">
        <f t="shared" si="9"/>
        <v>0</v>
      </c>
      <c r="R19" s="31">
        <f>VLOOKUP($B$1,'Multipliers and Adjustments'!$A$70:$I$86,TRUNC(COLUMN(R$2)/5)+2,FALSE)*SUMIFS('EPA Data'!$I:$I,'EPA Data'!$D:$D,'Country Selector'!$A$2,'EPA Data'!$J:$J,$B$1,'EPA Data'!$C:$C,R$2,'EPA Data'!$G:$G,"&gt;="&amp;$A19,'EPA Data'!$G:$G,"&lt;"&amp;$B19)*unit_conv</f>
        <v>0</v>
      </c>
      <c r="S19">
        <f t="shared" si="10"/>
        <v>0</v>
      </c>
      <c r="T19">
        <f t="shared" si="10"/>
        <v>0</v>
      </c>
      <c r="U19">
        <f t="shared" si="10"/>
        <v>0</v>
      </c>
      <c r="V19">
        <f t="shared" si="10"/>
        <v>0</v>
      </c>
      <c r="W19" s="31">
        <f>VLOOKUP($B$1,'Multipliers and Adjustments'!$A$70:$I$86,TRUNC(COLUMN(W$2)/5)+2,FALSE)*SUMIFS('EPA Data'!$I:$I,'EPA Data'!$D:$D,'Country Selector'!$A$2,'EPA Data'!$J:$J,$B$1,'EPA Data'!$C:$C,W$2,'EPA Data'!$G:$G,"&gt;="&amp;$A19,'EPA Data'!$G:$G,"&lt;"&amp;$B19)*unit_conv</f>
        <v>0</v>
      </c>
      <c r="X19">
        <f t="shared" si="11"/>
        <v>0</v>
      </c>
      <c r="Y19">
        <f t="shared" si="11"/>
        <v>0</v>
      </c>
      <c r="Z19">
        <f t="shared" si="11"/>
        <v>0</v>
      </c>
      <c r="AA19">
        <f t="shared" si="11"/>
        <v>0</v>
      </c>
      <c r="AB19" s="31">
        <f>VLOOKUP($B$1,'Multipliers and Adjustments'!$A$70:$I$86,TRUNC(COLUMN(AB$2)/5)+2,FALSE)*SUMIFS('EPA Data'!$I:$I,'EPA Data'!$D:$D,'Country Selector'!$A$2,'EPA Data'!$J:$J,$B$1,'EPA Data'!$C:$C,AB$2,'EPA Data'!$G:$G,"&gt;="&amp;$A19,'EPA Data'!$G:$G,"&lt;"&amp;$B19)*unit_conv</f>
        <v>0</v>
      </c>
      <c r="AC19">
        <f t="shared" si="12"/>
        <v>0</v>
      </c>
      <c r="AD19">
        <f t="shared" si="12"/>
        <v>0</v>
      </c>
      <c r="AE19">
        <f t="shared" si="12"/>
        <v>0</v>
      </c>
      <c r="AF19">
        <f t="shared" si="12"/>
        <v>0</v>
      </c>
      <c r="AG19" s="31">
        <f>VLOOKUP($B$1,'Multipliers and Adjustments'!$A$70:$I$86,TRUNC(COLUMN(AG$2)/5)+2,FALSE)*SUMIFS('EPA Data'!$I:$I,'EPA Data'!$D:$D,'Country Selector'!$A$2,'EPA Data'!$J:$J,$B$1,'EPA Data'!$C:$C,AG$2,'EPA Data'!$G:$G,"&gt;="&amp;$A19,'EPA Data'!$G:$G,"&lt;"&amp;$B19)*unit_conv</f>
        <v>0</v>
      </c>
      <c r="AH19">
        <f t="shared" si="13"/>
        <v>0</v>
      </c>
      <c r="AI19">
        <f t="shared" si="13"/>
        <v>0</v>
      </c>
      <c r="AJ19">
        <f t="shared" si="13"/>
        <v>0</v>
      </c>
      <c r="AK19">
        <f t="shared" si="13"/>
        <v>0</v>
      </c>
      <c r="AL19" s="31">
        <f>VLOOKUP($B$1,'Multipliers and Adjustments'!$A$70:$I$86,TRUNC(COLUMN(AL$2)/5)+2,FALSE)*SUMIFS('EPA Data'!$I:$I,'EPA Data'!$D:$D,'Country Selector'!$A$2,'EPA Data'!$J:$J,$B$1,'EPA Data'!$C:$C,AL$2,'EPA Data'!$G:$G,"&gt;="&amp;$A19,'EPA Data'!$G:$G,"&lt;"&amp;$B19)*unit_conv</f>
        <v>0</v>
      </c>
    </row>
    <row r="20" spans="1:38" x14ac:dyDescent="0.45">
      <c r="A20" s="12">
        <f t="shared" si="14"/>
        <v>-300</v>
      </c>
      <c r="B20" s="11">
        <f t="shared" si="7"/>
        <v>-250</v>
      </c>
      <c r="C20" s="31">
        <f>VLOOKUP($B$1,'Multipliers and Adjustments'!$A$70:$I$86,TRUNC(COLUMN(C$2)/5)+2,FALSE)*SUMIFS('EPA Data'!$I:$I,'EPA Data'!$D:$D,'Country Selector'!$A$2,'EPA Data'!$J:$J,$B$1,'EPA Data'!$C:$C,C$2,'EPA Data'!$G:$G,"&gt;="&amp;$A20,'EPA Data'!$G:$G,"&lt;"&amp;$B20)*unit_conv</f>
        <v>0</v>
      </c>
      <c r="D20">
        <f t="shared" si="15"/>
        <v>0</v>
      </c>
      <c r="E20">
        <f t="shared" si="15"/>
        <v>0</v>
      </c>
      <c r="F20">
        <f t="shared" si="15"/>
        <v>0</v>
      </c>
      <c r="G20">
        <f t="shared" si="15"/>
        <v>0</v>
      </c>
      <c r="H20" s="31">
        <f>VLOOKUP($B$1,'Multipliers and Adjustments'!$A$70:$I$86,TRUNC(COLUMN(H$2)/5)+2,FALSE)*SUMIFS('EPA Data'!$I:$I,'EPA Data'!$D:$D,'Country Selector'!$A$2,'EPA Data'!$J:$J,$B$1,'EPA Data'!$C:$C,H$2,'EPA Data'!$G:$G,"&gt;="&amp;$A20,'EPA Data'!$G:$G,"&lt;"&amp;$B20)*unit_conv</f>
        <v>0</v>
      </c>
      <c r="I20">
        <f t="shared" ref="I20:L35" si="16">H20+($M20-$H20)/5</f>
        <v>0</v>
      </c>
      <c r="J20">
        <f t="shared" si="16"/>
        <v>0</v>
      </c>
      <c r="K20">
        <f t="shared" si="16"/>
        <v>0</v>
      </c>
      <c r="L20">
        <f t="shared" si="16"/>
        <v>0</v>
      </c>
      <c r="M20" s="31">
        <f>VLOOKUP($B$1,'Multipliers and Adjustments'!$A$70:$I$86,TRUNC(COLUMN(M$2)/5)+2,FALSE)*SUMIFS('EPA Data'!$I:$I,'EPA Data'!$D:$D,'Country Selector'!$A$2,'EPA Data'!$J:$J,$B$1,'EPA Data'!$C:$C,M$2,'EPA Data'!$G:$G,"&gt;="&amp;$A20,'EPA Data'!$G:$G,"&lt;"&amp;$B20)*unit_conv</f>
        <v>0</v>
      </c>
      <c r="N20">
        <f t="shared" ref="N20:Q35" si="17">M20+($R20-$M20)/5</f>
        <v>0</v>
      </c>
      <c r="O20">
        <f t="shared" si="17"/>
        <v>0</v>
      </c>
      <c r="P20">
        <f t="shared" si="17"/>
        <v>0</v>
      </c>
      <c r="Q20">
        <f t="shared" si="17"/>
        <v>0</v>
      </c>
      <c r="R20" s="31">
        <f>VLOOKUP($B$1,'Multipliers and Adjustments'!$A$70:$I$86,TRUNC(COLUMN(R$2)/5)+2,FALSE)*SUMIFS('EPA Data'!$I:$I,'EPA Data'!$D:$D,'Country Selector'!$A$2,'EPA Data'!$J:$J,$B$1,'EPA Data'!$C:$C,R$2,'EPA Data'!$G:$G,"&gt;="&amp;$A20,'EPA Data'!$G:$G,"&lt;"&amp;$B20)*unit_conv</f>
        <v>0</v>
      </c>
      <c r="S20">
        <f t="shared" ref="S20:V35" si="18">R20+($W20-$R20)/5</f>
        <v>0</v>
      </c>
      <c r="T20">
        <f t="shared" si="18"/>
        <v>0</v>
      </c>
      <c r="U20">
        <f t="shared" si="18"/>
        <v>0</v>
      </c>
      <c r="V20">
        <f t="shared" si="18"/>
        <v>0</v>
      </c>
      <c r="W20" s="31">
        <f>VLOOKUP($B$1,'Multipliers and Adjustments'!$A$70:$I$86,TRUNC(COLUMN(W$2)/5)+2,FALSE)*SUMIFS('EPA Data'!$I:$I,'EPA Data'!$D:$D,'Country Selector'!$A$2,'EPA Data'!$J:$J,$B$1,'EPA Data'!$C:$C,W$2,'EPA Data'!$G:$G,"&gt;="&amp;$A20,'EPA Data'!$G:$G,"&lt;"&amp;$B20)*unit_conv</f>
        <v>0</v>
      </c>
      <c r="X20">
        <f t="shared" ref="X20:AA35" si="19">W20+($AB20-$W20)/5</f>
        <v>0</v>
      </c>
      <c r="Y20">
        <f t="shared" si="19"/>
        <v>0</v>
      </c>
      <c r="Z20">
        <f t="shared" si="19"/>
        <v>0</v>
      </c>
      <c r="AA20">
        <f t="shared" si="19"/>
        <v>0</v>
      </c>
      <c r="AB20" s="31">
        <f>VLOOKUP($B$1,'Multipliers and Adjustments'!$A$70:$I$86,TRUNC(COLUMN(AB$2)/5)+2,FALSE)*SUMIFS('EPA Data'!$I:$I,'EPA Data'!$D:$D,'Country Selector'!$A$2,'EPA Data'!$J:$J,$B$1,'EPA Data'!$C:$C,AB$2,'EPA Data'!$G:$G,"&gt;="&amp;$A20,'EPA Data'!$G:$G,"&lt;"&amp;$B20)*unit_conv</f>
        <v>0</v>
      </c>
      <c r="AC20">
        <f t="shared" ref="AC20:AF35" si="20">AB20+($AG20-$AB20)/5</f>
        <v>0</v>
      </c>
      <c r="AD20">
        <f t="shared" si="20"/>
        <v>0</v>
      </c>
      <c r="AE20">
        <f t="shared" si="20"/>
        <v>0</v>
      </c>
      <c r="AF20">
        <f t="shared" si="20"/>
        <v>0</v>
      </c>
      <c r="AG20" s="31">
        <f>VLOOKUP($B$1,'Multipliers and Adjustments'!$A$70:$I$86,TRUNC(COLUMN(AG$2)/5)+2,FALSE)*SUMIFS('EPA Data'!$I:$I,'EPA Data'!$D:$D,'Country Selector'!$A$2,'EPA Data'!$J:$J,$B$1,'EPA Data'!$C:$C,AG$2,'EPA Data'!$G:$G,"&gt;="&amp;$A20,'EPA Data'!$G:$G,"&lt;"&amp;$B20)*unit_conv</f>
        <v>0</v>
      </c>
      <c r="AH20">
        <f t="shared" ref="AH20:AK35" si="21">AG20+($AL20-$AG20)/5</f>
        <v>0</v>
      </c>
      <c r="AI20">
        <f t="shared" si="21"/>
        <v>0</v>
      </c>
      <c r="AJ20">
        <f t="shared" si="21"/>
        <v>0</v>
      </c>
      <c r="AK20">
        <f t="shared" si="21"/>
        <v>0</v>
      </c>
      <c r="AL20" s="31">
        <f>VLOOKUP($B$1,'Multipliers and Adjustments'!$A$70:$I$86,TRUNC(COLUMN(AL$2)/5)+2,FALSE)*SUMIFS('EPA Data'!$I:$I,'EPA Data'!$D:$D,'Country Selector'!$A$2,'EPA Data'!$J:$J,$B$1,'EPA Data'!$C:$C,AL$2,'EPA Data'!$G:$G,"&gt;="&amp;$A20,'EPA Data'!$G:$G,"&lt;"&amp;$B20)*unit_conv</f>
        <v>0</v>
      </c>
    </row>
    <row r="21" spans="1:38" x14ac:dyDescent="0.45">
      <c r="A21" s="12">
        <f t="shared" si="14"/>
        <v>-250</v>
      </c>
      <c r="B21" s="11">
        <f t="shared" si="7"/>
        <v>-200</v>
      </c>
      <c r="C21" s="31">
        <f>VLOOKUP($B$1,'Multipliers and Adjustments'!$A$70:$I$86,TRUNC(COLUMN(C$2)/5)+2,FALSE)*SUMIFS('EPA Data'!$I:$I,'EPA Data'!$D:$D,'Country Selector'!$A$2,'EPA Data'!$J:$J,$B$1,'EPA Data'!$C:$C,C$2,'EPA Data'!$G:$G,"&gt;="&amp;$A21,'EPA Data'!$G:$G,"&lt;"&amp;$B21)*unit_conv</f>
        <v>0</v>
      </c>
      <c r="D21">
        <f t="shared" si="15"/>
        <v>0</v>
      </c>
      <c r="E21">
        <f t="shared" si="15"/>
        <v>0</v>
      </c>
      <c r="F21">
        <f t="shared" si="15"/>
        <v>0</v>
      </c>
      <c r="G21">
        <f t="shared" si="15"/>
        <v>0</v>
      </c>
      <c r="H21" s="31">
        <f>VLOOKUP($B$1,'Multipliers and Adjustments'!$A$70:$I$86,TRUNC(COLUMN(H$2)/5)+2,FALSE)*SUMIFS('EPA Data'!$I:$I,'EPA Data'!$D:$D,'Country Selector'!$A$2,'EPA Data'!$J:$J,$B$1,'EPA Data'!$C:$C,H$2,'EPA Data'!$G:$G,"&gt;="&amp;$A21,'EPA Data'!$G:$G,"&lt;"&amp;$B21)*unit_conv</f>
        <v>0</v>
      </c>
      <c r="I21">
        <f t="shared" si="16"/>
        <v>0</v>
      </c>
      <c r="J21">
        <f t="shared" si="16"/>
        <v>0</v>
      </c>
      <c r="K21">
        <f t="shared" si="16"/>
        <v>0</v>
      </c>
      <c r="L21">
        <f t="shared" si="16"/>
        <v>0</v>
      </c>
      <c r="M21" s="31">
        <f>VLOOKUP($B$1,'Multipliers and Adjustments'!$A$70:$I$86,TRUNC(COLUMN(M$2)/5)+2,FALSE)*SUMIFS('EPA Data'!$I:$I,'EPA Data'!$D:$D,'Country Selector'!$A$2,'EPA Data'!$J:$J,$B$1,'EPA Data'!$C:$C,M$2,'EPA Data'!$G:$G,"&gt;="&amp;$A21,'EPA Data'!$G:$G,"&lt;"&amp;$B21)*unit_conv</f>
        <v>0</v>
      </c>
      <c r="N21">
        <f t="shared" si="17"/>
        <v>0</v>
      </c>
      <c r="O21">
        <f t="shared" si="17"/>
        <v>0</v>
      </c>
      <c r="P21">
        <f t="shared" si="17"/>
        <v>0</v>
      </c>
      <c r="Q21">
        <f t="shared" si="17"/>
        <v>0</v>
      </c>
      <c r="R21" s="31">
        <f>VLOOKUP($B$1,'Multipliers and Adjustments'!$A$70:$I$86,TRUNC(COLUMN(R$2)/5)+2,FALSE)*SUMIFS('EPA Data'!$I:$I,'EPA Data'!$D:$D,'Country Selector'!$A$2,'EPA Data'!$J:$J,$B$1,'EPA Data'!$C:$C,R$2,'EPA Data'!$G:$G,"&gt;="&amp;$A21,'EPA Data'!$G:$G,"&lt;"&amp;$B21)*unit_conv</f>
        <v>0</v>
      </c>
      <c r="S21">
        <f t="shared" si="18"/>
        <v>0</v>
      </c>
      <c r="T21">
        <f t="shared" si="18"/>
        <v>0</v>
      </c>
      <c r="U21">
        <f t="shared" si="18"/>
        <v>0</v>
      </c>
      <c r="V21">
        <f t="shared" si="18"/>
        <v>0</v>
      </c>
      <c r="W21" s="31">
        <f>VLOOKUP($B$1,'Multipliers and Adjustments'!$A$70:$I$86,TRUNC(COLUMN(W$2)/5)+2,FALSE)*SUMIFS('EPA Data'!$I:$I,'EPA Data'!$D:$D,'Country Selector'!$A$2,'EPA Data'!$J:$J,$B$1,'EPA Data'!$C:$C,W$2,'EPA Data'!$G:$G,"&gt;="&amp;$A21,'EPA Data'!$G:$G,"&lt;"&amp;$B21)*unit_conv</f>
        <v>0</v>
      </c>
      <c r="X21">
        <f t="shared" si="19"/>
        <v>0</v>
      </c>
      <c r="Y21">
        <f t="shared" si="19"/>
        <v>0</v>
      </c>
      <c r="Z21">
        <f t="shared" si="19"/>
        <v>0</v>
      </c>
      <c r="AA21">
        <f t="shared" si="19"/>
        <v>0</v>
      </c>
      <c r="AB21" s="31">
        <f>VLOOKUP($B$1,'Multipliers and Adjustments'!$A$70:$I$86,TRUNC(COLUMN(AB$2)/5)+2,FALSE)*SUMIFS('EPA Data'!$I:$I,'EPA Data'!$D:$D,'Country Selector'!$A$2,'EPA Data'!$J:$J,$B$1,'EPA Data'!$C:$C,AB$2,'EPA Data'!$G:$G,"&gt;="&amp;$A21,'EPA Data'!$G:$G,"&lt;"&amp;$B21)*unit_conv</f>
        <v>0</v>
      </c>
      <c r="AC21">
        <f t="shared" si="20"/>
        <v>0</v>
      </c>
      <c r="AD21">
        <f t="shared" si="20"/>
        <v>0</v>
      </c>
      <c r="AE21">
        <f t="shared" si="20"/>
        <v>0</v>
      </c>
      <c r="AF21">
        <f t="shared" si="20"/>
        <v>0</v>
      </c>
      <c r="AG21" s="31">
        <f>VLOOKUP($B$1,'Multipliers and Adjustments'!$A$70:$I$86,TRUNC(COLUMN(AG$2)/5)+2,FALSE)*SUMIFS('EPA Data'!$I:$I,'EPA Data'!$D:$D,'Country Selector'!$A$2,'EPA Data'!$J:$J,$B$1,'EPA Data'!$C:$C,AG$2,'EPA Data'!$G:$G,"&gt;="&amp;$A21,'EPA Data'!$G:$G,"&lt;"&amp;$B21)*unit_conv</f>
        <v>0</v>
      </c>
      <c r="AH21">
        <f t="shared" si="21"/>
        <v>0</v>
      </c>
      <c r="AI21">
        <f t="shared" si="21"/>
        <v>0</v>
      </c>
      <c r="AJ21">
        <f t="shared" si="21"/>
        <v>0</v>
      </c>
      <c r="AK21">
        <f t="shared" si="21"/>
        <v>0</v>
      </c>
      <c r="AL21" s="31">
        <f>VLOOKUP($B$1,'Multipliers and Adjustments'!$A$70:$I$86,TRUNC(COLUMN(AL$2)/5)+2,FALSE)*SUMIFS('EPA Data'!$I:$I,'EPA Data'!$D:$D,'Country Selector'!$A$2,'EPA Data'!$J:$J,$B$1,'EPA Data'!$C:$C,AL$2,'EPA Data'!$G:$G,"&gt;="&amp;$A21,'EPA Data'!$G:$G,"&lt;"&amp;$B21)*unit_conv</f>
        <v>0</v>
      </c>
    </row>
    <row r="22" spans="1:38" x14ac:dyDescent="0.45">
      <c r="A22" s="12">
        <f t="shared" si="14"/>
        <v>-200</v>
      </c>
      <c r="B22" s="11">
        <f t="shared" si="7"/>
        <v>-150</v>
      </c>
      <c r="C22" s="31">
        <f>VLOOKUP($B$1,'Multipliers and Adjustments'!$A$70:$I$86,TRUNC(COLUMN(C$2)/5)+2,FALSE)*SUMIFS('EPA Data'!$I:$I,'EPA Data'!$D:$D,'Country Selector'!$A$2,'EPA Data'!$J:$J,$B$1,'EPA Data'!$C:$C,C$2,'EPA Data'!$G:$G,"&gt;="&amp;$A22,'EPA Data'!$G:$G,"&lt;"&amp;$B22)*unit_conv</f>
        <v>0</v>
      </c>
      <c r="D22">
        <f t="shared" si="15"/>
        <v>0</v>
      </c>
      <c r="E22">
        <f t="shared" si="15"/>
        <v>0</v>
      </c>
      <c r="F22">
        <f t="shared" si="15"/>
        <v>0</v>
      </c>
      <c r="G22">
        <f t="shared" si="15"/>
        <v>0</v>
      </c>
      <c r="H22" s="31">
        <f>VLOOKUP($B$1,'Multipliers and Adjustments'!$A$70:$I$86,TRUNC(COLUMN(H$2)/5)+2,FALSE)*SUMIFS('EPA Data'!$I:$I,'EPA Data'!$D:$D,'Country Selector'!$A$2,'EPA Data'!$J:$J,$B$1,'EPA Data'!$C:$C,H$2,'EPA Data'!$G:$G,"&gt;="&amp;$A22,'EPA Data'!$G:$G,"&lt;"&amp;$B22)*unit_conv</f>
        <v>0</v>
      </c>
      <c r="I22">
        <f t="shared" si="16"/>
        <v>0</v>
      </c>
      <c r="J22">
        <f t="shared" si="16"/>
        <v>0</v>
      </c>
      <c r="K22">
        <f t="shared" si="16"/>
        <v>0</v>
      </c>
      <c r="L22">
        <f t="shared" si="16"/>
        <v>0</v>
      </c>
      <c r="M22" s="31">
        <f>VLOOKUP($B$1,'Multipliers and Adjustments'!$A$70:$I$86,TRUNC(COLUMN(M$2)/5)+2,FALSE)*SUMIFS('EPA Data'!$I:$I,'EPA Data'!$D:$D,'Country Selector'!$A$2,'EPA Data'!$J:$J,$B$1,'EPA Data'!$C:$C,M$2,'EPA Data'!$G:$G,"&gt;="&amp;$A22,'EPA Data'!$G:$G,"&lt;"&amp;$B22)*unit_conv</f>
        <v>0</v>
      </c>
      <c r="N22">
        <f t="shared" si="17"/>
        <v>0</v>
      </c>
      <c r="O22">
        <f t="shared" si="17"/>
        <v>0</v>
      </c>
      <c r="P22">
        <f t="shared" si="17"/>
        <v>0</v>
      </c>
      <c r="Q22">
        <f t="shared" si="17"/>
        <v>0</v>
      </c>
      <c r="R22" s="31">
        <f>VLOOKUP($B$1,'Multipliers and Adjustments'!$A$70:$I$86,TRUNC(COLUMN(R$2)/5)+2,FALSE)*SUMIFS('EPA Data'!$I:$I,'EPA Data'!$D:$D,'Country Selector'!$A$2,'EPA Data'!$J:$J,$B$1,'EPA Data'!$C:$C,R$2,'EPA Data'!$G:$G,"&gt;="&amp;$A22,'EPA Data'!$G:$G,"&lt;"&amp;$B22)*unit_conv</f>
        <v>0</v>
      </c>
      <c r="S22">
        <f t="shared" si="18"/>
        <v>0</v>
      </c>
      <c r="T22">
        <f t="shared" si="18"/>
        <v>0</v>
      </c>
      <c r="U22">
        <f t="shared" si="18"/>
        <v>0</v>
      </c>
      <c r="V22">
        <f t="shared" si="18"/>
        <v>0</v>
      </c>
      <c r="W22" s="31">
        <f>VLOOKUP($B$1,'Multipliers and Adjustments'!$A$70:$I$86,TRUNC(COLUMN(W$2)/5)+2,FALSE)*SUMIFS('EPA Data'!$I:$I,'EPA Data'!$D:$D,'Country Selector'!$A$2,'EPA Data'!$J:$J,$B$1,'EPA Data'!$C:$C,W$2,'EPA Data'!$G:$G,"&gt;="&amp;$A22,'EPA Data'!$G:$G,"&lt;"&amp;$B22)*unit_conv</f>
        <v>0</v>
      </c>
      <c r="X22">
        <f t="shared" si="19"/>
        <v>0</v>
      </c>
      <c r="Y22">
        <f t="shared" si="19"/>
        <v>0</v>
      </c>
      <c r="Z22">
        <f t="shared" si="19"/>
        <v>0</v>
      </c>
      <c r="AA22">
        <f t="shared" si="19"/>
        <v>0</v>
      </c>
      <c r="AB22" s="31">
        <f>VLOOKUP($B$1,'Multipliers and Adjustments'!$A$70:$I$86,TRUNC(COLUMN(AB$2)/5)+2,FALSE)*SUMIFS('EPA Data'!$I:$I,'EPA Data'!$D:$D,'Country Selector'!$A$2,'EPA Data'!$J:$J,$B$1,'EPA Data'!$C:$C,AB$2,'EPA Data'!$G:$G,"&gt;="&amp;$A22,'EPA Data'!$G:$G,"&lt;"&amp;$B22)*unit_conv</f>
        <v>0</v>
      </c>
      <c r="AC22">
        <f t="shared" si="20"/>
        <v>0</v>
      </c>
      <c r="AD22">
        <f t="shared" si="20"/>
        <v>0</v>
      </c>
      <c r="AE22">
        <f t="shared" si="20"/>
        <v>0</v>
      </c>
      <c r="AF22">
        <f t="shared" si="20"/>
        <v>0</v>
      </c>
      <c r="AG22" s="31">
        <f>VLOOKUP($B$1,'Multipliers and Adjustments'!$A$70:$I$86,TRUNC(COLUMN(AG$2)/5)+2,FALSE)*SUMIFS('EPA Data'!$I:$I,'EPA Data'!$D:$D,'Country Selector'!$A$2,'EPA Data'!$J:$J,$B$1,'EPA Data'!$C:$C,AG$2,'EPA Data'!$G:$G,"&gt;="&amp;$A22,'EPA Data'!$G:$G,"&lt;"&amp;$B22)*unit_conv</f>
        <v>0</v>
      </c>
      <c r="AH22">
        <f t="shared" si="21"/>
        <v>0</v>
      </c>
      <c r="AI22">
        <f t="shared" si="21"/>
        <v>0</v>
      </c>
      <c r="AJ22">
        <f t="shared" si="21"/>
        <v>0</v>
      </c>
      <c r="AK22">
        <f t="shared" si="21"/>
        <v>0</v>
      </c>
      <c r="AL22" s="31">
        <f>VLOOKUP($B$1,'Multipliers and Adjustments'!$A$70:$I$86,TRUNC(COLUMN(AL$2)/5)+2,FALSE)*SUMIFS('EPA Data'!$I:$I,'EPA Data'!$D:$D,'Country Selector'!$A$2,'EPA Data'!$J:$J,$B$1,'EPA Data'!$C:$C,AL$2,'EPA Data'!$G:$G,"&gt;="&amp;$A22,'EPA Data'!$G:$G,"&lt;"&amp;$B22)*unit_conv</f>
        <v>0</v>
      </c>
    </row>
    <row r="23" spans="1:38" x14ac:dyDescent="0.45">
      <c r="A23" s="12">
        <f t="shared" si="14"/>
        <v>-150</v>
      </c>
      <c r="B23" s="11">
        <f t="shared" si="7"/>
        <v>-100</v>
      </c>
      <c r="C23" s="31">
        <f>VLOOKUP($B$1,'Multipliers and Adjustments'!$A$70:$I$86,TRUNC(COLUMN(C$2)/5)+2,FALSE)*SUMIFS('EPA Data'!$I:$I,'EPA Data'!$D:$D,'Country Selector'!$A$2,'EPA Data'!$J:$J,$B$1,'EPA Data'!$C:$C,C$2,'EPA Data'!$G:$G,"&gt;="&amp;$A23,'EPA Data'!$G:$G,"&lt;"&amp;$B23)*unit_conv</f>
        <v>0</v>
      </c>
      <c r="D23">
        <f t="shared" si="15"/>
        <v>0</v>
      </c>
      <c r="E23">
        <f t="shared" si="15"/>
        <v>0</v>
      </c>
      <c r="F23">
        <f t="shared" si="15"/>
        <v>0</v>
      </c>
      <c r="G23">
        <f t="shared" si="15"/>
        <v>0</v>
      </c>
      <c r="H23" s="31">
        <f>VLOOKUP($B$1,'Multipliers and Adjustments'!$A$70:$I$86,TRUNC(COLUMN(H$2)/5)+2,FALSE)*SUMIFS('EPA Data'!$I:$I,'EPA Data'!$D:$D,'Country Selector'!$A$2,'EPA Data'!$J:$J,$B$1,'EPA Data'!$C:$C,H$2,'EPA Data'!$G:$G,"&gt;="&amp;$A23,'EPA Data'!$G:$G,"&lt;"&amp;$B23)*unit_conv</f>
        <v>0</v>
      </c>
      <c r="I23">
        <f t="shared" si="16"/>
        <v>0</v>
      </c>
      <c r="J23">
        <f t="shared" si="16"/>
        <v>0</v>
      </c>
      <c r="K23">
        <f t="shared" si="16"/>
        <v>0</v>
      </c>
      <c r="L23">
        <f t="shared" si="16"/>
        <v>0</v>
      </c>
      <c r="M23" s="31">
        <f>VLOOKUP($B$1,'Multipliers and Adjustments'!$A$70:$I$86,TRUNC(COLUMN(M$2)/5)+2,FALSE)*SUMIFS('EPA Data'!$I:$I,'EPA Data'!$D:$D,'Country Selector'!$A$2,'EPA Data'!$J:$J,$B$1,'EPA Data'!$C:$C,M$2,'EPA Data'!$G:$G,"&gt;="&amp;$A23,'EPA Data'!$G:$G,"&lt;"&amp;$B23)*unit_conv</f>
        <v>0</v>
      </c>
      <c r="N23">
        <f t="shared" si="17"/>
        <v>0</v>
      </c>
      <c r="O23">
        <f t="shared" si="17"/>
        <v>0</v>
      </c>
      <c r="P23">
        <f t="shared" si="17"/>
        <v>0</v>
      </c>
      <c r="Q23">
        <f t="shared" si="17"/>
        <v>0</v>
      </c>
      <c r="R23" s="31">
        <f>VLOOKUP($B$1,'Multipliers and Adjustments'!$A$70:$I$86,TRUNC(COLUMN(R$2)/5)+2,FALSE)*SUMIFS('EPA Data'!$I:$I,'EPA Data'!$D:$D,'Country Selector'!$A$2,'EPA Data'!$J:$J,$B$1,'EPA Data'!$C:$C,R$2,'EPA Data'!$G:$G,"&gt;="&amp;$A23,'EPA Data'!$G:$G,"&lt;"&amp;$B23)*unit_conv</f>
        <v>0</v>
      </c>
      <c r="S23">
        <f t="shared" si="18"/>
        <v>0</v>
      </c>
      <c r="T23">
        <f t="shared" si="18"/>
        <v>0</v>
      </c>
      <c r="U23">
        <f t="shared" si="18"/>
        <v>0</v>
      </c>
      <c r="V23">
        <f t="shared" si="18"/>
        <v>0</v>
      </c>
      <c r="W23" s="31">
        <f>VLOOKUP($B$1,'Multipliers and Adjustments'!$A$70:$I$86,TRUNC(COLUMN(W$2)/5)+2,FALSE)*SUMIFS('EPA Data'!$I:$I,'EPA Data'!$D:$D,'Country Selector'!$A$2,'EPA Data'!$J:$J,$B$1,'EPA Data'!$C:$C,W$2,'EPA Data'!$G:$G,"&gt;="&amp;$A23,'EPA Data'!$G:$G,"&lt;"&amp;$B23)*unit_conv</f>
        <v>0</v>
      </c>
      <c r="X23">
        <f t="shared" si="19"/>
        <v>0</v>
      </c>
      <c r="Y23">
        <f t="shared" si="19"/>
        <v>0</v>
      </c>
      <c r="Z23">
        <f t="shared" si="19"/>
        <v>0</v>
      </c>
      <c r="AA23">
        <f t="shared" si="19"/>
        <v>0</v>
      </c>
      <c r="AB23" s="31">
        <f>VLOOKUP($B$1,'Multipliers and Adjustments'!$A$70:$I$86,TRUNC(COLUMN(AB$2)/5)+2,FALSE)*SUMIFS('EPA Data'!$I:$I,'EPA Data'!$D:$D,'Country Selector'!$A$2,'EPA Data'!$J:$J,$B$1,'EPA Data'!$C:$C,AB$2,'EPA Data'!$G:$G,"&gt;="&amp;$A23,'EPA Data'!$G:$G,"&lt;"&amp;$B23)*unit_conv</f>
        <v>0</v>
      </c>
      <c r="AC23">
        <f t="shared" si="20"/>
        <v>0</v>
      </c>
      <c r="AD23">
        <f t="shared" si="20"/>
        <v>0</v>
      </c>
      <c r="AE23">
        <f t="shared" si="20"/>
        <v>0</v>
      </c>
      <c r="AF23">
        <f t="shared" si="20"/>
        <v>0</v>
      </c>
      <c r="AG23" s="31">
        <f>VLOOKUP($B$1,'Multipliers and Adjustments'!$A$70:$I$86,TRUNC(COLUMN(AG$2)/5)+2,FALSE)*SUMIFS('EPA Data'!$I:$I,'EPA Data'!$D:$D,'Country Selector'!$A$2,'EPA Data'!$J:$J,$B$1,'EPA Data'!$C:$C,AG$2,'EPA Data'!$G:$G,"&gt;="&amp;$A23,'EPA Data'!$G:$G,"&lt;"&amp;$B23)*unit_conv</f>
        <v>0</v>
      </c>
      <c r="AH23">
        <f t="shared" si="21"/>
        <v>0</v>
      </c>
      <c r="AI23">
        <f t="shared" si="21"/>
        <v>0</v>
      </c>
      <c r="AJ23">
        <f t="shared" si="21"/>
        <v>0</v>
      </c>
      <c r="AK23">
        <f t="shared" si="21"/>
        <v>0</v>
      </c>
      <c r="AL23" s="31">
        <f>VLOOKUP($B$1,'Multipliers and Adjustments'!$A$70:$I$86,TRUNC(COLUMN(AL$2)/5)+2,FALSE)*SUMIFS('EPA Data'!$I:$I,'EPA Data'!$D:$D,'Country Selector'!$A$2,'EPA Data'!$J:$J,$B$1,'EPA Data'!$C:$C,AL$2,'EPA Data'!$G:$G,"&gt;="&amp;$A23,'EPA Data'!$G:$G,"&lt;"&amp;$B23)*unit_conv</f>
        <v>0</v>
      </c>
    </row>
    <row r="24" spans="1:38" x14ac:dyDescent="0.45">
      <c r="A24" s="15">
        <f t="shared" si="14"/>
        <v>-100</v>
      </c>
      <c r="B24" s="16">
        <f>A24+10</f>
        <v>-90</v>
      </c>
      <c r="C24" s="31">
        <f>VLOOKUP($B$1,'Multipliers and Adjustments'!$A$70:$I$86,TRUNC(COLUMN(C$2)/5)+2,FALSE)*SUMIFS('EPA Data'!$I:$I,'EPA Data'!$D:$D,'Country Selector'!$A$2,'EPA Data'!$J:$J,$B$1,'EPA Data'!$C:$C,C$2,'EPA Data'!$G:$G,"&gt;="&amp;$A24,'EPA Data'!$G:$G,"&lt;"&amp;$B24)*unit_conv</f>
        <v>0</v>
      </c>
      <c r="D24">
        <f t="shared" si="15"/>
        <v>0</v>
      </c>
      <c r="E24">
        <f t="shared" si="15"/>
        <v>0</v>
      </c>
      <c r="F24">
        <f t="shared" si="15"/>
        <v>0</v>
      </c>
      <c r="G24">
        <f t="shared" si="15"/>
        <v>0</v>
      </c>
      <c r="H24" s="31">
        <f>VLOOKUP($B$1,'Multipliers and Adjustments'!$A$70:$I$86,TRUNC(COLUMN(H$2)/5)+2,FALSE)*SUMIFS('EPA Data'!$I:$I,'EPA Data'!$D:$D,'Country Selector'!$A$2,'EPA Data'!$J:$J,$B$1,'EPA Data'!$C:$C,H$2,'EPA Data'!$G:$G,"&gt;="&amp;$A24,'EPA Data'!$G:$G,"&lt;"&amp;$B24)*unit_conv</f>
        <v>0</v>
      </c>
      <c r="I24">
        <f t="shared" si="16"/>
        <v>0</v>
      </c>
      <c r="J24">
        <f t="shared" si="16"/>
        <v>0</v>
      </c>
      <c r="K24">
        <f t="shared" si="16"/>
        <v>0</v>
      </c>
      <c r="L24">
        <f t="shared" si="16"/>
        <v>0</v>
      </c>
      <c r="M24" s="31">
        <f>VLOOKUP($B$1,'Multipliers and Adjustments'!$A$70:$I$86,TRUNC(COLUMN(M$2)/5)+2,FALSE)*SUMIFS('EPA Data'!$I:$I,'EPA Data'!$D:$D,'Country Selector'!$A$2,'EPA Data'!$J:$J,$B$1,'EPA Data'!$C:$C,M$2,'EPA Data'!$G:$G,"&gt;="&amp;$A24,'EPA Data'!$G:$G,"&lt;"&amp;$B24)*unit_conv</f>
        <v>0</v>
      </c>
      <c r="N24">
        <f t="shared" si="17"/>
        <v>0</v>
      </c>
      <c r="O24">
        <f t="shared" si="17"/>
        <v>0</v>
      </c>
      <c r="P24">
        <f t="shared" si="17"/>
        <v>0</v>
      </c>
      <c r="Q24">
        <f t="shared" si="17"/>
        <v>0</v>
      </c>
      <c r="R24" s="31">
        <f>VLOOKUP($B$1,'Multipliers and Adjustments'!$A$70:$I$86,TRUNC(COLUMN(R$2)/5)+2,FALSE)*SUMIFS('EPA Data'!$I:$I,'EPA Data'!$D:$D,'Country Selector'!$A$2,'EPA Data'!$J:$J,$B$1,'EPA Data'!$C:$C,R$2,'EPA Data'!$G:$G,"&gt;="&amp;$A24,'EPA Data'!$G:$G,"&lt;"&amp;$B24)*unit_conv</f>
        <v>0</v>
      </c>
      <c r="S24">
        <f t="shared" si="18"/>
        <v>0</v>
      </c>
      <c r="T24">
        <f t="shared" si="18"/>
        <v>0</v>
      </c>
      <c r="U24">
        <f t="shared" si="18"/>
        <v>0</v>
      </c>
      <c r="V24">
        <f t="shared" si="18"/>
        <v>0</v>
      </c>
      <c r="W24" s="31">
        <f>VLOOKUP($B$1,'Multipliers and Adjustments'!$A$70:$I$86,TRUNC(COLUMN(W$2)/5)+2,FALSE)*SUMIFS('EPA Data'!$I:$I,'EPA Data'!$D:$D,'Country Selector'!$A$2,'EPA Data'!$J:$J,$B$1,'EPA Data'!$C:$C,W$2,'EPA Data'!$G:$G,"&gt;="&amp;$A24,'EPA Data'!$G:$G,"&lt;"&amp;$B24)*unit_conv</f>
        <v>0</v>
      </c>
      <c r="X24">
        <f t="shared" si="19"/>
        <v>0</v>
      </c>
      <c r="Y24">
        <f t="shared" si="19"/>
        <v>0</v>
      </c>
      <c r="Z24">
        <f t="shared" si="19"/>
        <v>0</v>
      </c>
      <c r="AA24">
        <f t="shared" si="19"/>
        <v>0</v>
      </c>
      <c r="AB24" s="31">
        <f>VLOOKUP($B$1,'Multipliers and Adjustments'!$A$70:$I$86,TRUNC(COLUMN(AB$2)/5)+2,FALSE)*SUMIFS('EPA Data'!$I:$I,'EPA Data'!$D:$D,'Country Selector'!$A$2,'EPA Data'!$J:$J,$B$1,'EPA Data'!$C:$C,AB$2,'EPA Data'!$G:$G,"&gt;="&amp;$A24,'EPA Data'!$G:$G,"&lt;"&amp;$B24)*unit_conv</f>
        <v>0</v>
      </c>
      <c r="AC24">
        <f t="shared" si="20"/>
        <v>0</v>
      </c>
      <c r="AD24">
        <f t="shared" si="20"/>
        <v>0</v>
      </c>
      <c r="AE24">
        <f t="shared" si="20"/>
        <v>0</v>
      </c>
      <c r="AF24">
        <f t="shared" si="20"/>
        <v>0</v>
      </c>
      <c r="AG24" s="31">
        <f>VLOOKUP($B$1,'Multipliers and Adjustments'!$A$70:$I$86,TRUNC(COLUMN(AG$2)/5)+2,FALSE)*SUMIFS('EPA Data'!$I:$I,'EPA Data'!$D:$D,'Country Selector'!$A$2,'EPA Data'!$J:$J,$B$1,'EPA Data'!$C:$C,AG$2,'EPA Data'!$G:$G,"&gt;="&amp;$A24,'EPA Data'!$G:$G,"&lt;"&amp;$B24)*unit_conv</f>
        <v>0</v>
      </c>
      <c r="AH24">
        <f t="shared" si="21"/>
        <v>0</v>
      </c>
      <c r="AI24">
        <f t="shared" si="21"/>
        <v>0</v>
      </c>
      <c r="AJ24">
        <f t="shared" si="21"/>
        <v>0</v>
      </c>
      <c r="AK24">
        <f t="shared" si="21"/>
        <v>0</v>
      </c>
      <c r="AL24" s="31">
        <f>VLOOKUP($B$1,'Multipliers and Adjustments'!$A$70:$I$86,TRUNC(COLUMN(AL$2)/5)+2,FALSE)*SUMIFS('EPA Data'!$I:$I,'EPA Data'!$D:$D,'Country Selector'!$A$2,'EPA Data'!$J:$J,$B$1,'EPA Data'!$C:$C,AL$2,'EPA Data'!$G:$G,"&gt;="&amp;$A24,'EPA Data'!$G:$G,"&lt;"&amp;$B24)*unit_conv</f>
        <v>0</v>
      </c>
    </row>
    <row r="25" spans="1:38" x14ac:dyDescent="0.45">
      <c r="A25" s="15">
        <f t="shared" si="14"/>
        <v>-90</v>
      </c>
      <c r="B25" s="16">
        <f t="shared" ref="B25:B44" si="22">A25+10</f>
        <v>-80</v>
      </c>
      <c r="C25" s="31">
        <f>VLOOKUP($B$1,'Multipliers and Adjustments'!$A$70:$I$86,TRUNC(COLUMN(C$2)/5)+2,FALSE)*SUMIFS('EPA Data'!$I:$I,'EPA Data'!$D:$D,'Country Selector'!$A$2,'EPA Data'!$J:$J,$B$1,'EPA Data'!$C:$C,C$2,'EPA Data'!$G:$G,"&gt;="&amp;$A25,'EPA Data'!$G:$G,"&lt;"&amp;$B25)*unit_conv</f>
        <v>0</v>
      </c>
      <c r="D25">
        <f t="shared" si="15"/>
        <v>0</v>
      </c>
      <c r="E25">
        <f t="shared" si="15"/>
        <v>0</v>
      </c>
      <c r="F25">
        <f t="shared" si="15"/>
        <v>0</v>
      </c>
      <c r="G25">
        <f t="shared" si="15"/>
        <v>0</v>
      </c>
      <c r="H25" s="31">
        <f>VLOOKUP($B$1,'Multipliers and Adjustments'!$A$70:$I$86,TRUNC(COLUMN(H$2)/5)+2,FALSE)*SUMIFS('EPA Data'!$I:$I,'EPA Data'!$D:$D,'Country Selector'!$A$2,'EPA Data'!$J:$J,$B$1,'EPA Data'!$C:$C,H$2,'EPA Data'!$G:$G,"&gt;="&amp;$A25,'EPA Data'!$G:$G,"&lt;"&amp;$B25)*unit_conv</f>
        <v>0</v>
      </c>
      <c r="I25">
        <f t="shared" si="16"/>
        <v>0</v>
      </c>
      <c r="J25">
        <f t="shared" si="16"/>
        <v>0</v>
      </c>
      <c r="K25">
        <f t="shared" si="16"/>
        <v>0</v>
      </c>
      <c r="L25">
        <f t="shared" si="16"/>
        <v>0</v>
      </c>
      <c r="M25" s="31">
        <f>VLOOKUP($B$1,'Multipliers and Adjustments'!$A$70:$I$86,TRUNC(COLUMN(M$2)/5)+2,FALSE)*SUMIFS('EPA Data'!$I:$I,'EPA Data'!$D:$D,'Country Selector'!$A$2,'EPA Data'!$J:$J,$B$1,'EPA Data'!$C:$C,M$2,'EPA Data'!$G:$G,"&gt;="&amp;$A25,'EPA Data'!$G:$G,"&lt;"&amp;$B25)*unit_conv</f>
        <v>0</v>
      </c>
      <c r="N25">
        <f t="shared" si="17"/>
        <v>0</v>
      </c>
      <c r="O25">
        <f t="shared" si="17"/>
        <v>0</v>
      </c>
      <c r="P25">
        <f t="shared" si="17"/>
        <v>0</v>
      </c>
      <c r="Q25">
        <f t="shared" si="17"/>
        <v>0</v>
      </c>
      <c r="R25" s="31">
        <f>VLOOKUP($B$1,'Multipliers and Adjustments'!$A$70:$I$86,TRUNC(COLUMN(R$2)/5)+2,FALSE)*SUMIFS('EPA Data'!$I:$I,'EPA Data'!$D:$D,'Country Selector'!$A$2,'EPA Data'!$J:$J,$B$1,'EPA Data'!$C:$C,R$2,'EPA Data'!$G:$G,"&gt;="&amp;$A25,'EPA Data'!$G:$G,"&lt;"&amp;$B25)*unit_conv</f>
        <v>0</v>
      </c>
      <c r="S25">
        <f t="shared" si="18"/>
        <v>0</v>
      </c>
      <c r="T25">
        <f t="shared" si="18"/>
        <v>0</v>
      </c>
      <c r="U25">
        <f t="shared" si="18"/>
        <v>0</v>
      </c>
      <c r="V25">
        <f t="shared" si="18"/>
        <v>0</v>
      </c>
      <c r="W25" s="31">
        <f>VLOOKUP($B$1,'Multipliers and Adjustments'!$A$70:$I$86,TRUNC(COLUMN(W$2)/5)+2,FALSE)*SUMIFS('EPA Data'!$I:$I,'EPA Data'!$D:$D,'Country Selector'!$A$2,'EPA Data'!$J:$J,$B$1,'EPA Data'!$C:$C,W$2,'EPA Data'!$G:$G,"&gt;="&amp;$A25,'EPA Data'!$G:$G,"&lt;"&amp;$B25)*unit_conv</f>
        <v>0</v>
      </c>
      <c r="X25">
        <f t="shared" si="19"/>
        <v>0</v>
      </c>
      <c r="Y25">
        <f t="shared" si="19"/>
        <v>0</v>
      </c>
      <c r="Z25">
        <f t="shared" si="19"/>
        <v>0</v>
      </c>
      <c r="AA25">
        <f t="shared" si="19"/>
        <v>0</v>
      </c>
      <c r="AB25" s="31">
        <f>VLOOKUP($B$1,'Multipliers and Adjustments'!$A$70:$I$86,TRUNC(COLUMN(AB$2)/5)+2,FALSE)*SUMIFS('EPA Data'!$I:$I,'EPA Data'!$D:$D,'Country Selector'!$A$2,'EPA Data'!$J:$J,$B$1,'EPA Data'!$C:$C,AB$2,'EPA Data'!$G:$G,"&gt;="&amp;$A25,'EPA Data'!$G:$G,"&lt;"&amp;$B25)*unit_conv</f>
        <v>0</v>
      </c>
      <c r="AC25">
        <f t="shared" si="20"/>
        <v>0</v>
      </c>
      <c r="AD25">
        <f t="shared" si="20"/>
        <v>0</v>
      </c>
      <c r="AE25">
        <f t="shared" si="20"/>
        <v>0</v>
      </c>
      <c r="AF25">
        <f t="shared" si="20"/>
        <v>0</v>
      </c>
      <c r="AG25" s="31">
        <f>VLOOKUP($B$1,'Multipliers and Adjustments'!$A$70:$I$86,TRUNC(COLUMN(AG$2)/5)+2,FALSE)*SUMIFS('EPA Data'!$I:$I,'EPA Data'!$D:$D,'Country Selector'!$A$2,'EPA Data'!$J:$J,$B$1,'EPA Data'!$C:$C,AG$2,'EPA Data'!$G:$G,"&gt;="&amp;$A25,'EPA Data'!$G:$G,"&lt;"&amp;$B25)*unit_conv</f>
        <v>0</v>
      </c>
      <c r="AH25">
        <f t="shared" si="21"/>
        <v>0</v>
      </c>
      <c r="AI25">
        <f t="shared" si="21"/>
        <v>0</v>
      </c>
      <c r="AJ25">
        <f t="shared" si="21"/>
        <v>0</v>
      </c>
      <c r="AK25">
        <f t="shared" si="21"/>
        <v>0</v>
      </c>
      <c r="AL25" s="31">
        <f>VLOOKUP($B$1,'Multipliers and Adjustments'!$A$70:$I$86,TRUNC(COLUMN(AL$2)/5)+2,FALSE)*SUMIFS('EPA Data'!$I:$I,'EPA Data'!$D:$D,'Country Selector'!$A$2,'EPA Data'!$J:$J,$B$1,'EPA Data'!$C:$C,AL$2,'EPA Data'!$G:$G,"&gt;="&amp;$A25,'EPA Data'!$G:$G,"&lt;"&amp;$B25)*unit_conv</f>
        <v>0</v>
      </c>
    </row>
    <row r="26" spans="1:38" x14ac:dyDescent="0.45">
      <c r="A26" s="15">
        <f t="shared" si="14"/>
        <v>-80</v>
      </c>
      <c r="B26" s="16">
        <f t="shared" si="22"/>
        <v>-70</v>
      </c>
      <c r="C26" s="31">
        <f>VLOOKUP($B$1,'Multipliers and Adjustments'!$A$70:$I$86,TRUNC(COLUMN(C$2)/5)+2,FALSE)*SUMIFS('EPA Data'!$I:$I,'EPA Data'!$D:$D,'Country Selector'!$A$2,'EPA Data'!$J:$J,$B$1,'EPA Data'!$C:$C,C$2,'EPA Data'!$G:$G,"&gt;="&amp;$A26,'EPA Data'!$G:$G,"&lt;"&amp;$B26)*unit_conv</f>
        <v>0</v>
      </c>
      <c r="D26">
        <f t="shared" si="15"/>
        <v>0</v>
      </c>
      <c r="E26">
        <f t="shared" si="15"/>
        <v>0</v>
      </c>
      <c r="F26">
        <f t="shared" si="15"/>
        <v>0</v>
      </c>
      <c r="G26">
        <f t="shared" si="15"/>
        <v>0</v>
      </c>
      <c r="H26" s="31">
        <f>VLOOKUP($B$1,'Multipliers and Adjustments'!$A$70:$I$86,TRUNC(COLUMN(H$2)/5)+2,FALSE)*SUMIFS('EPA Data'!$I:$I,'EPA Data'!$D:$D,'Country Selector'!$A$2,'EPA Data'!$J:$J,$B$1,'EPA Data'!$C:$C,H$2,'EPA Data'!$G:$G,"&gt;="&amp;$A26,'EPA Data'!$G:$G,"&lt;"&amp;$B26)*unit_conv</f>
        <v>0</v>
      </c>
      <c r="I26">
        <f t="shared" si="16"/>
        <v>0</v>
      </c>
      <c r="J26">
        <f t="shared" si="16"/>
        <v>0</v>
      </c>
      <c r="K26">
        <f t="shared" si="16"/>
        <v>0</v>
      </c>
      <c r="L26">
        <f t="shared" si="16"/>
        <v>0</v>
      </c>
      <c r="M26" s="31">
        <f>VLOOKUP($B$1,'Multipliers and Adjustments'!$A$70:$I$86,TRUNC(COLUMN(M$2)/5)+2,FALSE)*SUMIFS('EPA Data'!$I:$I,'EPA Data'!$D:$D,'Country Selector'!$A$2,'EPA Data'!$J:$J,$B$1,'EPA Data'!$C:$C,M$2,'EPA Data'!$G:$G,"&gt;="&amp;$A26,'EPA Data'!$G:$G,"&lt;"&amp;$B26)*unit_conv</f>
        <v>0</v>
      </c>
      <c r="N26">
        <f t="shared" si="17"/>
        <v>0</v>
      </c>
      <c r="O26">
        <f t="shared" si="17"/>
        <v>0</v>
      </c>
      <c r="P26">
        <f t="shared" si="17"/>
        <v>0</v>
      </c>
      <c r="Q26">
        <f t="shared" si="17"/>
        <v>0</v>
      </c>
      <c r="R26" s="31">
        <f>VLOOKUP($B$1,'Multipliers and Adjustments'!$A$70:$I$86,TRUNC(COLUMN(R$2)/5)+2,FALSE)*SUMIFS('EPA Data'!$I:$I,'EPA Data'!$D:$D,'Country Selector'!$A$2,'EPA Data'!$J:$J,$B$1,'EPA Data'!$C:$C,R$2,'EPA Data'!$G:$G,"&gt;="&amp;$A26,'EPA Data'!$G:$G,"&lt;"&amp;$B26)*unit_conv</f>
        <v>0</v>
      </c>
      <c r="S26">
        <f t="shared" si="18"/>
        <v>0</v>
      </c>
      <c r="T26">
        <f t="shared" si="18"/>
        <v>0</v>
      </c>
      <c r="U26">
        <f t="shared" si="18"/>
        <v>0</v>
      </c>
      <c r="V26">
        <f t="shared" si="18"/>
        <v>0</v>
      </c>
      <c r="W26" s="31">
        <f>VLOOKUP($B$1,'Multipliers and Adjustments'!$A$70:$I$86,TRUNC(COLUMN(W$2)/5)+2,FALSE)*SUMIFS('EPA Data'!$I:$I,'EPA Data'!$D:$D,'Country Selector'!$A$2,'EPA Data'!$J:$J,$B$1,'EPA Data'!$C:$C,W$2,'EPA Data'!$G:$G,"&gt;="&amp;$A26,'EPA Data'!$G:$G,"&lt;"&amp;$B26)*unit_conv</f>
        <v>0</v>
      </c>
      <c r="X26">
        <f t="shared" si="19"/>
        <v>0</v>
      </c>
      <c r="Y26">
        <f t="shared" si="19"/>
        <v>0</v>
      </c>
      <c r="Z26">
        <f t="shared" si="19"/>
        <v>0</v>
      </c>
      <c r="AA26">
        <f t="shared" si="19"/>
        <v>0</v>
      </c>
      <c r="AB26" s="31">
        <f>VLOOKUP($B$1,'Multipliers and Adjustments'!$A$70:$I$86,TRUNC(COLUMN(AB$2)/5)+2,FALSE)*SUMIFS('EPA Data'!$I:$I,'EPA Data'!$D:$D,'Country Selector'!$A$2,'EPA Data'!$J:$J,$B$1,'EPA Data'!$C:$C,AB$2,'EPA Data'!$G:$G,"&gt;="&amp;$A26,'EPA Data'!$G:$G,"&lt;"&amp;$B26)*unit_conv</f>
        <v>0</v>
      </c>
      <c r="AC26">
        <f t="shared" si="20"/>
        <v>0</v>
      </c>
      <c r="AD26">
        <f t="shared" si="20"/>
        <v>0</v>
      </c>
      <c r="AE26">
        <f t="shared" si="20"/>
        <v>0</v>
      </c>
      <c r="AF26">
        <f t="shared" si="20"/>
        <v>0</v>
      </c>
      <c r="AG26" s="31">
        <f>VLOOKUP($B$1,'Multipliers and Adjustments'!$A$70:$I$86,TRUNC(COLUMN(AG$2)/5)+2,FALSE)*SUMIFS('EPA Data'!$I:$I,'EPA Data'!$D:$D,'Country Selector'!$A$2,'EPA Data'!$J:$J,$B$1,'EPA Data'!$C:$C,AG$2,'EPA Data'!$G:$G,"&gt;="&amp;$A26,'EPA Data'!$G:$G,"&lt;"&amp;$B26)*unit_conv</f>
        <v>0</v>
      </c>
      <c r="AH26">
        <f t="shared" si="21"/>
        <v>0</v>
      </c>
      <c r="AI26">
        <f t="shared" si="21"/>
        <v>0</v>
      </c>
      <c r="AJ26">
        <f t="shared" si="21"/>
        <v>0</v>
      </c>
      <c r="AK26">
        <f t="shared" si="21"/>
        <v>0</v>
      </c>
      <c r="AL26" s="31">
        <f>VLOOKUP($B$1,'Multipliers and Adjustments'!$A$70:$I$86,TRUNC(COLUMN(AL$2)/5)+2,FALSE)*SUMIFS('EPA Data'!$I:$I,'EPA Data'!$D:$D,'Country Selector'!$A$2,'EPA Data'!$J:$J,$B$1,'EPA Data'!$C:$C,AL$2,'EPA Data'!$G:$G,"&gt;="&amp;$A26,'EPA Data'!$G:$G,"&lt;"&amp;$B26)*unit_conv</f>
        <v>0</v>
      </c>
    </row>
    <row r="27" spans="1:38" x14ac:dyDescent="0.45">
      <c r="A27" s="15">
        <f t="shared" si="14"/>
        <v>-70</v>
      </c>
      <c r="B27" s="16">
        <f t="shared" si="22"/>
        <v>-60</v>
      </c>
      <c r="C27" s="31">
        <f>VLOOKUP($B$1,'Multipliers and Adjustments'!$A$70:$I$86,TRUNC(COLUMN(C$2)/5)+2,FALSE)*SUMIFS('EPA Data'!$I:$I,'EPA Data'!$D:$D,'Country Selector'!$A$2,'EPA Data'!$J:$J,$B$1,'EPA Data'!$C:$C,C$2,'EPA Data'!$G:$G,"&gt;="&amp;$A27,'EPA Data'!$G:$G,"&lt;"&amp;$B27)*unit_conv</f>
        <v>0</v>
      </c>
      <c r="D27">
        <f t="shared" si="15"/>
        <v>0</v>
      </c>
      <c r="E27">
        <f t="shared" si="15"/>
        <v>0</v>
      </c>
      <c r="F27">
        <f t="shared" si="15"/>
        <v>0</v>
      </c>
      <c r="G27">
        <f t="shared" si="15"/>
        <v>0</v>
      </c>
      <c r="H27" s="31">
        <f>VLOOKUP($B$1,'Multipliers and Adjustments'!$A$70:$I$86,TRUNC(COLUMN(H$2)/5)+2,FALSE)*SUMIFS('EPA Data'!$I:$I,'EPA Data'!$D:$D,'Country Selector'!$A$2,'EPA Data'!$J:$J,$B$1,'EPA Data'!$C:$C,H$2,'EPA Data'!$G:$G,"&gt;="&amp;$A27,'EPA Data'!$G:$G,"&lt;"&amp;$B27)*unit_conv</f>
        <v>0</v>
      </c>
      <c r="I27">
        <f t="shared" si="16"/>
        <v>0</v>
      </c>
      <c r="J27">
        <f t="shared" si="16"/>
        <v>0</v>
      </c>
      <c r="K27">
        <f t="shared" si="16"/>
        <v>0</v>
      </c>
      <c r="L27">
        <f t="shared" si="16"/>
        <v>0</v>
      </c>
      <c r="M27" s="31">
        <f>VLOOKUP($B$1,'Multipliers and Adjustments'!$A$70:$I$86,TRUNC(COLUMN(M$2)/5)+2,FALSE)*SUMIFS('EPA Data'!$I:$I,'EPA Data'!$D:$D,'Country Selector'!$A$2,'EPA Data'!$J:$J,$B$1,'EPA Data'!$C:$C,M$2,'EPA Data'!$G:$G,"&gt;="&amp;$A27,'EPA Data'!$G:$G,"&lt;"&amp;$B27)*unit_conv</f>
        <v>0</v>
      </c>
      <c r="N27">
        <f t="shared" si="17"/>
        <v>0</v>
      </c>
      <c r="O27">
        <f t="shared" si="17"/>
        <v>0</v>
      </c>
      <c r="P27">
        <f t="shared" si="17"/>
        <v>0</v>
      </c>
      <c r="Q27">
        <f t="shared" si="17"/>
        <v>0</v>
      </c>
      <c r="R27" s="31">
        <f>VLOOKUP($B$1,'Multipliers and Adjustments'!$A$70:$I$86,TRUNC(COLUMN(R$2)/5)+2,FALSE)*SUMIFS('EPA Data'!$I:$I,'EPA Data'!$D:$D,'Country Selector'!$A$2,'EPA Data'!$J:$J,$B$1,'EPA Data'!$C:$C,R$2,'EPA Data'!$G:$G,"&gt;="&amp;$A27,'EPA Data'!$G:$G,"&lt;"&amp;$B27)*unit_conv</f>
        <v>0</v>
      </c>
      <c r="S27">
        <f t="shared" si="18"/>
        <v>0</v>
      </c>
      <c r="T27">
        <f t="shared" si="18"/>
        <v>0</v>
      </c>
      <c r="U27">
        <f t="shared" si="18"/>
        <v>0</v>
      </c>
      <c r="V27">
        <f t="shared" si="18"/>
        <v>0</v>
      </c>
      <c r="W27" s="31">
        <f>VLOOKUP($B$1,'Multipliers and Adjustments'!$A$70:$I$86,TRUNC(COLUMN(W$2)/5)+2,FALSE)*SUMIFS('EPA Data'!$I:$I,'EPA Data'!$D:$D,'Country Selector'!$A$2,'EPA Data'!$J:$J,$B$1,'EPA Data'!$C:$C,W$2,'EPA Data'!$G:$G,"&gt;="&amp;$A27,'EPA Data'!$G:$G,"&lt;"&amp;$B27)*unit_conv</f>
        <v>0</v>
      </c>
      <c r="X27">
        <f t="shared" si="19"/>
        <v>0</v>
      </c>
      <c r="Y27">
        <f t="shared" si="19"/>
        <v>0</v>
      </c>
      <c r="Z27">
        <f t="shared" si="19"/>
        <v>0</v>
      </c>
      <c r="AA27">
        <f t="shared" si="19"/>
        <v>0</v>
      </c>
      <c r="AB27" s="31">
        <f>VLOOKUP($B$1,'Multipliers and Adjustments'!$A$70:$I$86,TRUNC(COLUMN(AB$2)/5)+2,FALSE)*SUMIFS('EPA Data'!$I:$I,'EPA Data'!$D:$D,'Country Selector'!$A$2,'EPA Data'!$J:$J,$B$1,'EPA Data'!$C:$C,AB$2,'EPA Data'!$G:$G,"&gt;="&amp;$A27,'EPA Data'!$G:$G,"&lt;"&amp;$B27)*unit_conv</f>
        <v>0</v>
      </c>
      <c r="AC27">
        <f t="shared" si="20"/>
        <v>0</v>
      </c>
      <c r="AD27">
        <f t="shared" si="20"/>
        <v>0</v>
      </c>
      <c r="AE27">
        <f t="shared" si="20"/>
        <v>0</v>
      </c>
      <c r="AF27">
        <f t="shared" si="20"/>
        <v>0</v>
      </c>
      <c r="AG27" s="31">
        <f>VLOOKUP($B$1,'Multipliers and Adjustments'!$A$70:$I$86,TRUNC(COLUMN(AG$2)/5)+2,FALSE)*SUMIFS('EPA Data'!$I:$I,'EPA Data'!$D:$D,'Country Selector'!$A$2,'EPA Data'!$J:$J,$B$1,'EPA Data'!$C:$C,AG$2,'EPA Data'!$G:$G,"&gt;="&amp;$A27,'EPA Data'!$G:$G,"&lt;"&amp;$B27)*unit_conv</f>
        <v>0</v>
      </c>
      <c r="AH27">
        <f t="shared" si="21"/>
        <v>0</v>
      </c>
      <c r="AI27">
        <f t="shared" si="21"/>
        <v>0</v>
      </c>
      <c r="AJ27">
        <f t="shared" si="21"/>
        <v>0</v>
      </c>
      <c r="AK27">
        <f t="shared" si="21"/>
        <v>0</v>
      </c>
      <c r="AL27" s="31">
        <f>VLOOKUP($B$1,'Multipliers and Adjustments'!$A$70:$I$86,TRUNC(COLUMN(AL$2)/5)+2,FALSE)*SUMIFS('EPA Data'!$I:$I,'EPA Data'!$D:$D,'Country Selector'!$A$2,'EPA Data'!$J:$J,$B$1,'EPA Data'!$C:$C,AL$2,'EPA Data'!$G:$G,"&gt;="&amp;$A27,'EPA Data'!$G:$G,"&lt;"&amp;$B27)*unit_conv</f>
        <v>0</v>
      </c>
    </row>
    <row r="28" spans="1:38" x14ac:dyDescent="0.45">
      <c r="A28" s="15">
        <f t="shared" si="14"/>
        <v>-60</v>
      </c>
      <c r="B28" s="16">
        <f t="shared" si="22"/>
        <v>-50</v>
      </c>
      <c r="C28" s="31">
        <f>VLOOKUP($B$1,'Multipliers and Adjustments'!$A$70:$I$86,TRUNC(COLUMN(C$2)/5)+2,FALSE)*SUMIFS('EPA Data'!$I:$I,'EPA Data'!$D:$D,'Country Selector'!$A$2,'EPA Data'!$J:$J,$B$1,'EPA Data'!$C:$C,C$2,'EPA Data'!$G:$G,"&gt;="&amp;$A28,'EPA Data'!$G:$G,"&lt;"&amp;$B28)*unit_conv</f>
        <v>0</v>
      </c>
      <c r="D28">
        <f t="shared" si="15"/>
        <v>0</v>
      </c>
      <c r="E28">
        <f t="shared" si="15"/>
        <v>0</v>
      </c>
      <c r="F28">
        <f t="shared" si="15"/>
        <v>0</v>
      </c>
      <c r="G28">
        <f t="shared" si="15"/>
        <v>0</v>
      </c>
      <c r="H28" s="31">
        <f>VLOOKUP($B$1,'Multipliers and Adjustments'!$A$70:$I$86,TRUNC(COLUMN(H$2)/5)+2,FALSE)*SUMIFS('EPA Data'!$I:$I,'EPA Data'!$D:$D,'Country Selector'!$A$2,'EPA Data'!$J:$J,$B$1,'EPA Data'!$C:$C,H$2,'EPA Data'!$G:$G,"&gt;="&amp;$A28,'EPA Data'!$G:$G,"&lt;"&amp;$B28)*unit_conv</f>
        <v>0</v>
      </c>
      <c r="I28">
        <f t="shared" si="16"/>
        <v>0</v>
      </c>
      <c r="J28">
        <f t="shared" si="16"/>
        <v>0</v>
      </c>
      <c r="K28">
        <f t="shared" si="16"/>
        <v>0</v>
      </c>
      <c r="L28">
        <f t="shared" si="16"/>
        <v>0</v>
      </c>
      <c r="M28" s="31">
        <f>VLOOKUP($B$1,'Multipliers and Adjustments'!$A$70:$I$86,TRUNC(COLUMN(M$2)/5)+2,FALSE)*SUMIFS('EPA Data'!$I:$I,'EPA Data'!$D:$D,'Country Selector'!$A$2,'EPA Data'!$J:$J,$B$1,'EPA Data'!$C:$C,M$2,'EPA Data'!$G:$G,"&gt;="&amp;$A28,'EPA Data'!$G:$G,"&lt;"&amp;$B28)*unit_conv</f>
        <v>0</v>
      </c>
      <c r="N28">
        <f t="shared" si="17"/>
        <v>0</v>
      </c>
      <c r="O28">
        <f t="shared" si="17"/>
        <v>0</v>
      </c>
      <c r="P28">
        <f t="shared" si="17"/>
        <v>0</v>
      </c>
      <c r="Q28">
        <f t="shared" si="17"/>
        <v>0</v>
      </c>
      <c r="R28" s="31">
        <f>VLOOKUP($B$1,'Multipliers and Adjustments'!$A$70:$I$86,TRUNC(COLUMN(R$2)/5)+2,FALSE)*SUMIFS('EPA Data'!$I:$I,'EPA Data'!$D:$D,'Country Selector'!$A$2,'EPA Data'!$J:$J,$B$1,'EPA Data'!$C:$C,R$2,'EPA Data'!$G:$G,"&gt;="&amp;$A28,'EPA Data'!$G:$G,"&lt;"&amp;$B28)*unit_conv</f>
        <v>0</v>
      </c>
      <c r="S28">
        <f t="shared" si="18"/>
        <v>0</v>
      </c>
      <c r="T28">
        <f t="shared" si="18"/>
        <v>0</v>
      </c>
      <c r="U28">
        <f t="shared" si="18"/>
        <v>0</v>
      </c>
      <c r="V28">
        <f t="shared" si="18"/>
        <v>0</v>
      </c>
      <c r="W28" s="31">
        <f>VLOOKUP($B$1,'Multipliers and Adjustments'!$A$70:$I$86,TRUNC(COLUMN(W$2)/5)+2,FALSE)*SUMIFS('EPA Data'!$I:$I,'EPA Data'!$D:$D,'Country Selector'!$A$2,'EPA Data'!$J:$J,$B$1,'EPA Data'!$C:$C,W$2,'EPA Data'!$G:$G,"&gt;="&amp;$A28,'EPA Data'!$G:$G,"&lt;"&amp;$B28)*unit_conv</f>
        <v>0</v>
      </c>
      <c r="X28">
        <f t="shared" si="19"/>
        <v>0</v>
      </c>
      <c r="Y28">
        <f t="shared" si="19"/>
        <v>0</v>
      </c>
      <c r="Z28">
        <f t="shared" si="19"/>
        <v>0</v>
      </c>
      <c r="AA28">
        <f t="shared" si="19"/>
        <v>0</v>
      </c>
      <c r="AB28" s="31">
        <f>VLOOKUP($B$1,'Multipliers and Adjustments'!$A$70:$I$86,TRUNC(COLUMN(AB$2)/5)+2,FALSE)*SUMIFS('EPA Data'!$I:$I,'EPA Data'!$D:$D,'Country Selector'!$A$2,'EPA Data'!$J:$J,$B$1,'EPA Data'!$C:$C,AB$2,'EPA Data'!$G:$G,"&gt;="&amp;$A28,'EPA Data'!$G:$G,"&lt;"&amp;$B28)*unit_conv</f>
        <v>0</v>
      </c>
      <c r="AC28">
        <f t="shared" si="20"/>
        <v>0</v>
      </c>
      <c r="AD28">
        <f t="shared" si="20"/>
        <v>0</v>
      </c>
      <c r="AE28">
        <f t="shared" si="20"/>
        <v>0</v>
      </c>
      <c r="AF28">
        <f t="shared" si="20"/>
        <v>0</v>
      </c>
      <c r="AG28" s="31">
        <f>VLOOKUP($B$1,'Multipliers and Adjustments'!$A$70:$I$86,TRUNC(COLUMN(AG$2)/5)+2,FALSE)*SUMIFS('EPA Data'!$I:$I,'EPA Data'!$D:$D,'Country Selector'!$A$2,'EPA Data'!$J:$J,$B$1,'EPA Data'!$C:$C,AG$2,'EPA Data'!$G:$G,"&gt;="&amp;$A28,'EPA Data'!$G:$G,"&lt;"&amp;$B28)*unit_conv</f>
        <v>0</v>
      </c>
      <c r="AH28">
        <f t="shared" si="21"/>
        <v>0</v>
      </c>
      <c r="AI28">
        <f t="shared" si="21"/>
        <v>0</v>
      </c>
      <c r="AJ28">
        <f t="shared" si="21"/>
        <v>0</v>
      </c>
      <c r="AK28">
        <f t="shared" si="21"/>
        <v>0</v>
      </c>
      <c r="AL28" s="31">
        <f>VLOOKUP($B$1,'Multipliers and Adjustments'!$A$70:$I$86,TRUNC(COLUMN(AL$2)/5)+2,FALSE)*SUMIFS('EPA Data'!$I:$I,'EPA Data'!$D:$D,'Country Selector'!$A$2,'EPA Data'!$J:$J,$B$1,'EPA Data'!$C:$C,AL$2,'EPA Data'!$G:$G,"&gt;="&amp;$A28,'EPA Data'!$G:$G,"&lt;"&amp;$B28)*unit_conv</f>
        <v>0</v>
      </c>
    </row>
    <row r="29" spans="1:38" x14ac:dyDescent="0.45">
      <c r="A29" s="15">
        <f t="shared" si="14"/>
        <v>-50</v>
      </c>
      <c r="B29" s="16">
        <f t="shared" si="22"/>
        <v>-40</v>
      </c>
      <c r="C29" s="31">
        <f>VLOOKUP($B$1,'Multipliers and Adjustments'!$A$70:$I$86,TRUNC(COLUMN(C$2)/5)+2,FALSE)*SUMIFS('EPA Data'!$I:$I,'EPA Data'!$D:$D,'Country Selector'!$A$2,'EPA Data'!$J:$J,$B$1,'EPA Data'!$C:$C,C$2,'EPA Data'!$G:$G,"&gt;="&amp;$A29,'EPA Data'!$G:$G,"&lt;"&amp;$B29)*unit_conv</f>
        <v>0</v>
      </c>
      <c r="D29">
        <f t="shared" si="15"/>
        <v>0</v>
      </c>
      <c r="E29">
        <f t="shared" si="15"/>
        <v>0</v>
      </c>
      <c r="F29">
        <f t="shared" si="15"/>
        <v>0</v>
      </c>
      <c r="G29">
        <f t="shared" si="15"/>
        <v>0</v>
      </c>
      <c r="H29" s="31">
        <f>VLOOKUP($B$1,'Multipliers and Adjustments'!$A$70:$I$86,TRUNC(COLUMN(H$2)/5)+2,FALSE)*SUMIFS('EPA Data'!$I:$I,'EPA Data'!$D:$D,'Country Selector'!$A$2,'EPA Data'!$J:$J,$B$1,'EPA Data'!$C:$C,H$2,'EPA Data'!$G:$G,"&gt;="&amp;$A29,'EPA Data'!$G:$G,"&lt;"&amp;$B29)*unit_conv</f>
        <v>0</v>
      </c>
      <c r="I29">
        <f t="shared" si="16"/>
        <v>0</v>
      </c>
      <c r="J29">
        <f t="shared" si="16"/>
        <v>0</v>
      </c>
      <c r="K29">
        <f t="shared" si="16"/>
        <v>0</v>
      </c>
      <c r="L29">
        <f t="shared" si="16"/>
        <v>0</v>
      </c>
      <c r="M29" s="31">
        <f>VLOOKUP($B$1,'Multipliers and Adjustments'!$A$70:$I$86,TRUNC(COLUMN(M$2)/5)+2,FALSE)*SUMIFS('EPA Data'!$I:$I,'EPA Data'!$D:$D,'Country Selector'!$A$2,'EPA Data'!$J:$J,$B$1,'EPA Data'!$C:$C,M$2,'EPA Data'!$G:$G,"&gt;="&amp;$A29,'EPA Data'!$G:$G,"&lt;"&amp;$B29)*unit_conv</f>
        <v>0</v>
      </c>
      <c r="N29">
        <f t="shared" si="17"/>
        <v>0</v>
      </c>
      <c r="O29">
        <f t="shared" si="17"/>
        <v>0</v>
      </c>
      <c r="P29">
        <f t="shared" si="17"/>
        <v>0</v>
      </c>
      <c r="Q29">
        <f t="shared" si="17"/>
        <v>0</v>
      </c>
      <c r="R29" s="31">
        <f>VLOOKUP($B$1,'Multipliers and Adjustments'!$A$70:$I$86,TRUNC(COLUMN(R$2)/5)+2,FALSE)*SUMIFS('EPA Data'!$I:$I,'EPA Data'!$D:$D,'Country Selector'!$A$2,'EPA Data'!$J:$J,$B$1,'EPA Data'!$C:$C,R$2,'EPA Data'!$G:$G,"&gt;="&amp;$A29,'EPA Data'!$G:$G,"&lt;"&amp;$B29)*unit_conv</f>
        <v>0</v>
      </c>
      <c r="S29">
        <f t="shared" si="18"/>
        <v>0</v>
      </c>
      <c r="T29">
        <f t="shared" si="18"/>
        <v>0</v>
      </c>
      <c r="U29">
        <f t="shared" si="18"/>
        <v>0</v>
      </c>
      <c r="V29">
        <f t="shared" si="18"/>
        <v>0</v>
      </c>
      <c r="W29" s="31">
        <f>VLOOKUP($B$1,'Multipliers and Adjustments'!$A$70:$I$86,TRUNC(COLUMN(W$2)/5)+2,FALSE)*SUMIFS('EPA Data'!$I:$I,'EPA Data'!$D:$D,'Country Selector'!$A$2,'EPA Data'!$J:$J,$B$1,'EPA Data'!$C:$C,W$2,'EPA Data'!$G:$G,"&gt;="&amp;$A29,'EPA Data'!$G:$G,"&lt;"&amp;$B29)*unit_conv</f>
        <v>0</v>
      </c>
      <c r="X29">
        <f t="shared" si="19"/>
        <v>0</v>
      </c>
      <c r="Y29">
        <f t="shared" si="19"/>
        <v>0</v>
      </c>
      <c r="Z29">
        <f t="shared" si="19"/>
        <v>0</v>
      </c>
      <c r="AA29">
        <f t="shared" si="19"/>
        <v>0</v>
      </c>
      <c r="AB29" s="31">
        <f>VLOOKUP($B$1,'Multipliers and Adjustments'!$A$70:$I$86,TRUNC(COLUMN(AB$2)/5)+2,FALSE)*SUMIFS('EPA Data'!$I:$I,'EPA Data'!$D:$D,'Country Selector'!$A$2,'EPA Data'!$J:$J,$B$1,'EPA Data'!$C:$C,AB$2,'EPA Data'!$G:$G,"&gt;="&amp;$A29,'EPA Data'!$G:$G,"&lt;"&amp;$B29)*unit_conv</f>
        <v>0</v>
      </c>
      <c r="AC29">
        <f t="shared" si="20"/>
        <v>0</v>
      </c>
      <c r="AD29">
        <f t="shared" si="20"/>
        <v>0</v>
      </c>
      <c r="AE29">
        <f t="shared" si="20"/>
        <v>0</v>
      </c>
      <c r="AF29">
        <f t="shared" si="20"/>
        <v>0</v>
      </c>
      <c r="AG29" s="31">
        <f>VLOOKUP($B$1,'Multipliers and Adjustments'!$A$70:$I$86,TRUNC(COLUMN(AG$2)/5)+2,FALSE)*SUMIFS('EPA Data'!$I:$I,'EPA Data'!$D:$D,'Country Selector'!$A$2,'EPA Data'!$J:$J,$B$1,'EPA Data'!$C:$C,AG$2,'EPA Data'!$G:$G,"&gt;="&amp;$A29,'EPA Data'!$G:$G,"&lt;"&amp;$B29)*unit_conv</f>
        <v>0</v>
      </c>
      <c r="AH29">
        <f t="shared" si="21"/>
        <v>0</v>
      </c>
      <c r="AI29">
        <f t="shared" si="21"/>
        <v>0</v>
      </c>
      <c r="AJ29">
        <f t="shared" si="21"/>
        <v>0</v>
      </c>
      <c r="AK29">
        <f t="shared" si="21"/>
        <v>0</v>
      </c>
      <c r="AL29" s="31">
        <f>VLOOKUP($B$1,'Multipliers and Adjustments'!$A$70:$I$86,TRUNC(COLUMN(AL$2)/5)+2,FALSE)*SUMIFS('EPA Data'!$I:$I,'EPA Data'!$D:$D,'Country Selector'!$A$2,'EPA Data'!$J:$J,$B$1,'EPA Data'!$C:$C,AL$2,'EPA Data'!$G:$G,"&gt;="&amp;$A29,'EPA Data'!$G:$G,"&lt;"&amp;$B29)*unit_conv</f>
        <v>0</v>
      </c>
    </row>
    <row r="30" spans="1:38" x14ac:dyDescent="0.45">
      <c r="A30" s="15">
        <f t="shared" si="14"/>
        <v>-40</v>
      </c>
      <c r="B30" s="16">
        <f t="shared" si="22"/>
        <v>-30</v>
      </c>
      <c r="C30" s="31">
        <f>VLOOKUP($B$1,'Multipliers and Adjustments'!$A$70:$I$86,TRUNC(COLUMN(C$2)/5)+2,FALSE)*SUMIFS('EPA Data'!$I:$I,'EPA Data'!$D:$D,'Country Selector'!$A$2,'EPA Data'!$J:$J,$B$1,'EPA Data'!$C:$C,C$2,'EPA Data'!$G:$G,"&gt;="&amp;$A30,'EPA Data'!$G:$G,"&lt;"&amp;$B30)*unit_conv</f>
        <v>0</v>
      </c>
      <c r="D30">
        <f t="shared" si="15"/>
        <v>0</v>
      </c>
      <c r="E30">
        <f t="shared" si="15"/>
        <v>0</v>
      </c>
      <c r="F30">
        <f t="shared" si="15"/>
        <v>0</v>
      </c>
      <c r="G30">
        <f t="shared" si="15"/>
        <v>0</v>
      </c>
      <c r="H30" s="31">
        <f>VLOOKUP($B$1,'Multipliers and Adjustments'!$A$70:$I$86,TRUNC(COLUMN(H$2)/5)+2,FALSE)*SUMIFS('EPA Data'!$I:$I,'EPA Data'!$D:$D,'Country Selector'!$A$2,'EPA Data'!$J:$J,$B$1,'EPA Data'!$C:$C,H$2,'EPA Data'!$G:$G,"&gt;="&amp;$A30,'EPA Data'!$G:$G,"&lt;"&amp;$B30)*unit_conv</f>
        <v>0</v>
      </c>
      <c r="I30">
        <f t="shared" si="16"/>
        <v>0</v>
      </c>
      <c r="J30">
        <f t="shared" si="16"/>
        <v>0</v>
      </c>
      <c r="K30">
        <f t="shared" si="16"/>
        <v>0</v>
      </c>
      <c r="L30">
        <f t="shared" si="16"/>
        <v>0</v>
      </c>
      <c r="M30" s="31">
        <f>VLOOKUP($B$1,'Multipliers and Adjustments'!$A$70:$I$86,TRUNC(COLUMN(M$2)/5)+2,FALSE)*SUMIFS('EPA Data'!$I:$I,'EPA Data'!$D:$D,'Country Selector'!$A$2,'EPA Data'!$J:$J,$B$1,'EPA Data'!$C:$C,M$2,'EPA Data'!$G:$G,"&gt;="&amp;$A30,'EPA Data'!$G:$G,"&lt;"&amp;$B30)*unit_conv</f>
        <v>0</v>
      </c>
      <c r="N30">
        <f t="shared" si="17"/>
        <v>0</v>
      </c>
      <c r="O30">
        <f t="shared" si="17"/>
        <v>0</v>
      </c>
      <c r="P30">
        <f t="shared" si="17"/>
        <v>0</v>
      </c>
      <c r="Q30">
        <f t="shared" si="17"/>
        <v>0</v>
      </c>
      <c r="R30" s="31">
        <f>VLOOKUP($B$1,'Multipliers and Adjustments'!$A$70:$I$86,TRUNC(COLUMN(R$2)/5)+2,FALSE)*SUMIFS('EPA Data'!$I:$I,'EPA Data'!$D:$D,'Country Selector'!$A$2,'EPA Data'!$J:$J,$B$1,'EPA Data'!$C:$C,R$2,'EPA Data'!$G:$G,"&gt;="&amp;$A30,'EPA Data'!$G:$G,"&lt;"&amp;$B30)*unit_conv</f>
        <v>0</v>
      </c>
      <c r="S30">
        <f t="shared" si="18"/>
        <v>0</v>
      </c>
      <c r="T30">
        <f t="shared" si="18"/>
        <v>0</v>
      </c>
      <c r="U30">
        <f t="shared" si="18"/>
        <v>0</v>
      </c>
      <c r="V30">
        <f t="shared" si="18"/>
        <v>0</v>
      </c>
      <c r="W30" s="31">
        <f>VLOOKUP($B$1,'Multipliers and Adjustments'!$A$70:$I$86,TRUNC(COLUMN(W$2)/5)+2,FALSE)*SUMIFS('EPA Data'!$I:$I,'EPA Data'!$D:$D,'Country Selector'!$A$2,'EPA Data'!$J:$J,$B$1,'EPA Data'!$C:$C,W$2,'EPA Data'!$G:$G,"&gt;="&amp;$A30,'EPA Data'!$G:$G,"&lt;"&amp;$B30)*unit_conv</f>
        <v>0</v>
      </c>
      <c r="X30">
        <f t="shared" si="19"/>
        <v>0</v>
      </c>
      <c r="Y30">
        <f t="shared" si="19"/>
        <v>0</v>
      </c>
      <c r="Z30">
        <f t="shared" si="19"/>
        <v>0</v>
      </c>
      <c r="AA30">
        <f t="shared" si="19"/>
        <v>0</v>
      </c>
      <c r="AB30" s="31">
        <f>VLOOKUP($B$1,'Multipliers and Adjustments'!$A$70:$I$86,TRUNC(COLUMN(AB$2)/5)+2,FALSE)*SUMIFS('EPA Data'!$I:$I,'EPA Data'!$D:$D,'Country Selector'!$A$2,'EPA Data'!$J:$J,$B$1,'EPA Data'!$C:$C,AB$2,'EPA Data'!$G:$G,"&gt;="&amp;$A30,'EPA Data'!$G:$G,"&lt;"&amp;$B30)*unit_conv</f>
        <v>0</v>
      </c>
      <c r="AC30">
        <f t="shared" si="20"/>
        <v>0</v>
      </c>
      <c r="AD30">
        <f t="shared" si="20"/>
        <v>0</v>
      </c>
      <c r="AE30">
        <f t="shared" si="20"/>
        <v>0</v>
      </c>
      <c r="AF30">
        <f t="shared" si="20"/>
        <v>0</v>
      </c>
      <c r="AG30" s="31">
        <f>VLOOKUP($B$1,'Multipliers and Adjustments'!$A$70:$I$86,TRUNC(COLUMN(AG$2)/5)+2,FALSE)*SUMIFS('EPA Data'!$I:$I,'EPA Data'!$D:$D,'Country Selector'!$A$2,'EPA Data'!$J:$J,$B$1,'EPA Data'!$C:$C,AG$2,'EPA Data'!$G:$G,"&gt;="&amp;$A30,'EPA Data'!$G:$G,"&lt;"&amp;$B30)*unit_conv</f>
        <v>0</v>
      </c>
      <c r="AH30">
        <f t="shared" si="21"/>
        <v>0</v>
      </c>
      <c r="AI30">
        <f t="shared" si="21"/>
        <v>0</v>
      </c>
      <c r="AJ30">
        <f t="shared" si="21"/>
        <v>0</v>
      </c>
      <c r="AK30">
        <f t="shared" si="21"/>
        <v>0</v>
      </c>
      <c r="AL30" s="31">
        <f>VLOOKUP($B$1,'Multipliers and Adjustments'!$A$70:$I$86,TRUNC(COLUMN(AL$2)/5)+2,FALSE)*SUMIFS('EPA Data'!$I:$I,'EPA Data'!$D:$D,'Country Selector'!$A$2,'EPA Data'!$J:$J,$B$1,'EPA Data'!$C:$C,AL$2,'EPA Data'!$G:$G,"&gt;="&amp;$A30,'EPA Data'!$G:$G,"&lt;"&amp;$B30)*unit_conv</f>
        <v>0</v>
      </c>
    </row>
    <row r="31" spans="1:38" x14ac:dyDescent="0.45">
      <c r="A31" s="15">
        <f t="shared" si="14"/>
        <v>-30</v>
      </c>
      <c r="B31" s="16">
        <f t="shared" si="22"/>
        <v>-20</v>
      </c>
      <c r="C31" s="31">
        <f>VLOOKUP($B$1,'Multipliers and Adjustments'!$A$70:$I$86,TRUNC(COLUMN(C$2)/5)+2,FALSE)*SUMIFS('EPA Data'!$I:$I,'EPA Data'!$D:$D,'Country Selector'!$A$2,'EPA Data'!$J:$J,$B$1,'EPA Data'!$C:$C,C$2,'EPA Data'!$G:$G,"&gt;="&amp;$A31,'EPA Data'!$G:$G,"&lt;"&amp;$B31)*unit_conv</f>
        <v>0</v>
      </c>
      <c r="D31">
        <f t="shared" si="15"/>
        <v>0</v>
      </c>
      <c r="E31">
        <f t="shared" si="15"/>
        <v>0</v>
      </c>
      <c r="F31">
        <f t="shared" si="15"/>
        <v>0</v>
      </c>
      <c r="G31">
        <f t="shared" si="15"/>
        <v>0</v>
      </c>
      <c r="H31" s="31">
        <f>VLOOKUP($B$1,'Multipliers and Adjustments'!$A$70:$I$86,TRUNC(COLUMN(H$2)/5)+2,FALSE)*SUMIFS('EPA Data'!$I:$I,'EPA Data'!$D:$D,'Country Selector'!$A$2,'EPA Data'!$J:$J,$B$1,'EPA Data'!$C:$C,H$2,'EPA Data'!$G:$G,"&gt;="&amp;$A31,'EPA Data'!$G:$G,"&lt;"&amp;$B31)*unit_conv</f>
        <v>0</v>
      </c>
      <c r="I31">
        <f t="shared" si="16"/>
        <v>0</v>
      </c>
      <c r="J31">
        <f t="shared" si="16"/>
        <v>0</v>
      </c>
      <c r="K31">
        <f t="shared" si="16"/>
        <v>0</v>
      </c>
      <c r="L31">
        <f t="shared" si="16"/>
        <v>0</v>
      </c>
      <c r="M31" s="31">
        <f>VLOOKUP($B$1,'Multipliers and Adjustments'!$A$70:$I$86,TRUNC(COLUMN(M$2)/5)+2,FALSE)*SUMIFS('EPA Data'!$I:$I,'EPA Data'!$D:$D,'Country Selector'!$A$2,'EPA Data'!$J:$J,$B$1,'EPA Data'!$C:$C,M$2,'EPA Data'!$G:$G,"&gt;="&amp;$A31,'EPA Data'!$G:$G,"&lt;"&amp;$B31)*unit_conv</f>
        <v>0</v>
      </c>
      <c r="N31">
        <f t="shared" si="17"/>
        <v>0</v>
      </c>
      <c r="O31">
        <f t="shared" si="17"/>
        <v>0</v>
      </c>
      <c r="P31">
        <f t="shared" si="17"/>
        <v>0</v>
      </c>
      <c r="Q31">
        <f t="shared" si="17"/>
        <v>0</v>
      </c>
      <c r="R31" s="31">
        <f>VLOOKUP($B$1,'Multipliers and Adjustments'!$A$70:$I$86,TRUNC(COLUMN(R$2)/5)+2,FALSE)*SUMIFS('EPA Data'!$I:$I,'EPA Data'!$D:$D,'Country Selector'!$A$2,'EPA Data'!$J:$J,$B$1,'EPA Data'!$C:$C,R$2,'EPA Data'!$G:$G,"&gt;="&amp;$A31,'EPA Data'!$G:$G,"&lt;"&amp;$B31)*unit_conv</f>
        <v>0</v>
      </c>
      <c r="S31">
        <f t="shared" si="18"/>
        <v>0</v>
      </c>
      <c r="T31">
        <f t="shared" si="18"/>
        <v>0</v>
      </c>
      <c r="U31">
        <f t="shared" si="18"/>
        <v>0</v>
      </c>
      <c r="V31">
        <f t="shared" si="18"/>
        <v>0</v>
      </c>
      <c r="W31" s="31">
        <f>VLOOKUP($B$1,'Multipliers and Adjustments'!$A$70:$I$86,TRUNC(COLUMN(W$2)/5)+2,FALSE)*SUMIFS('EPA Data'!$I:$I,'EPA Data'!$D:$D,'Country Selector'!$A$2,'EPA Data'!$J:$J,$B$1,'EPA Data'!$C:$C,W$2,'EPA Data'!$G:$G,"&gt;="&amp;$A31,'EPA Data'!$G:$G,"&lt;"&amp;$B31)*unit_conv</f>
        <v>0</v>
      </c>
      <c r="X31">
        <f t="shared" si="19"/>
        <v>0</v>
      </c>
      <c r="Y31">
        <f t="shared" si="19"/>
        <v>0</v>
      </c>
      <c r="Z31">
        <f t="shared" si="19"/>
        <v>0</v>
      </c>
      <c r="AA31">
        <f t="shared" si="19"/>
        <v>0</v>
      </c>
      <c r="AB31" s="31">
        <f>VLOOKUP($B$1,'Multipliers and Adjustments'!$A$70:$I$86,TRUNC(COLUMN(AB$2)/5)+2,FALSE)*SUMIFS('EPA Data'!$I:$I,'EPA Data'!$D:$D,'Country Selector'!$A$2,'EPA Data'!$J:$J,$B$1,'EPA Data'!$C:$C,AB$2,'EPA Data'!$G:$G,"&gt;="&amp;$A31,'EPA Data'!$G:$G,"&lt;"&amp;$B31)*unit_conv</f>
        <v>0</v>
      </c>
      <c r="AC31">
        <f t="shared" si="20"/>
        <v>0</v>
      </c>
      <c r="AD31">
        <f t="shared" si="20"/>
        <v>0</v>
      </c>
      <c r="AE31">
        <f t="shared" si="20"/>
        <v>0</v>
      </c>
      <c r="AF31">
        <f t="shared" si="20"/>
        <v>0</v>
      </c>
      <c r="AG31" s="31">
        <f>VLOOKUP($B$1,'Multipliers and Adjustments'!$A$70:$I$86,TRUNC(COLUMN(AG$2)/5)+2,FALSE)*SUMIFS('EPA Data'!$I:$I,'EPA Data'!$D:$D,'Country Selector'!$A$2,'EPA Data'!$J:$J,$B$1,'EPA Data'!$C:$C,AG$2,'EPA Data'!$G:$G,"&gt;="&amp;$A31,'EPA Data'!$G:$G,"&lt;"&amp;$B31)*unit_conv</f>
        <v>0</v>
      </c>
      <c r="AH31">
        <f t="shared" si="21"/>
        <v>0</v>
      </c>
      <c r="AI31">
        <f t="shared" si="21"/>
        <v>0</v>
      </c>
      <c r="AJ31">
        <f t="shared" si="21"/>
        <v>0</v>
      </c>
      <c r="AK31">
        <f t="shared" si="21"/>
        <v>0</v>
      </c>
      <c r="AL31" s="31">
        <f>VLOOKUP($B$1,'Multipliers and Adjustments'!$A$70:$I$86,TRUNC(COLUMN(AL$2)/5)+2,FALSE)*SUMIFS('EPA Data'!$I:$I,'EPA Data'!$D:$D,'Country Selector'!$A$2,'EPA Data'!$J:$J,$B$1,'EPA Data'!$C:$C,AL$2,'EPA Data'!$G:$G,"&gt;="&amp;$A31,'EPA Data'!$G:$G,"&lt;"&amp;$B31)*unit_conv</f>
        <v>0</v>
      </c>
    </row>
    <row r="32" spans="1:38" x14ac:dyDescent="0.45">
      <c r="A32" s="15">
        <f t="shared" si="14"/>
        <v>-20</v>
      </c>
      <c r="B32" s="16">
        <f t="shared" si="22"/>
        <v>-10</v>
      </c>
      <c r="C32" s="31">
        <f>VLOOKUP($B$1,'Multipliers and Adjustments'!$A$70:$I$86,TRUNC(COLUMN(C$2)/5)+2,FALSE)*SUMIFS('EPA Data'!$I:$I,'EPA Data'!$D:$D,'Country Selector'!$A$2,'EPA Data'!$J:$J,$B$1,'EPA Data'!$C:$C,C$2,'EPA Data'!$G:$G,"&gt;="&amp;$A32,'EPA Data'!$G:$G,"&lt;"&amp;$B32)*unit_conv</f>
        <v>0</v>
      </c>
      <c r="D32">
        <f t="shared" si="15"/>
        <v>0</v>
      </c>
      <c r="E32">
        <f t="shared" si="15"/>
        <v>0</v>
      </c>
      <c r="F32">
        <f t="shared" si="15"/>
        <v>0</v>
      </c>
      <c r="G32">
        <f t="shared" si="15"/>
        <v>0</v>
      </c>
      <c r="H32" s="31">
        <f>VLOOKUP($B$1,'Multipliers and Adjustments'!$A$70:$I$86,TRUNC(COLUMN(H$2)/5)+2,FALSE)*SUMIFS('EPA Data'!$I:$I,'EPA Data'!$D:$D,'Country Selector'!$A$2,'EPA Data'!$J:$J,$B$1,'EPA Data'!$C:$C,H$2,'EPA Data'!$G:$G,"&gt;="&amp;$A32,'EPA Data'!$G:$G,"&lt;"&amp;$B32)*unit_conv</f>
        <v>0</v>
      </c>
      <c r="I32">
        <f t="shared" si="16"/>
        <v>0</v>
      </c>
      <c r="J32">
        <f t="shared" si="16"/>
        <v>0</v>
      </c>
      <c r="K32">
        <f t="shared" si="16"/>
        <v>0</v>
      </c>
      <c r="L32">
        <f t="shared" si="16"/>
        <v>0</v>
      </c>
      <c r="M32" s="31">
        <f>VLOOKUP($B$1,'Multipliers and Adjustments'!$A$70:$I$86,TRUNC(COLUMN(M$2)/5)+2,FALSE)*SUMIFS('EPA Data'!$I:$I,'EPA Data'!$D:$D,'Country Selector'!$A$2,'EPA Data'!$J:$J,$B$1,'EPA Data'!$C:$C,M$2,'EPA Data'!$G:$G,"&gt;="&amp;$A32,'EPA Data'!$G:$G,"&lt;"&amp;$B32)*unit_conv</f>
        <v>0</v>
      </c>
      <c r="N32">
        <f t="shared" si="17"/>
        <v>0</v>
      </c>
      <c r="O32">
        <f t="shared" si="17"/>
        <v>0</v>
      </c>
      <c r="P32">
        <f t="shared" si="17"/>
        <v>0</v>
      </c>
      <c r="Q32">
        <f t="shared" si="17"/>
        <v>0</v>
      </c>
      <c r="R32" s="31">
        <f>VLOOKUP($B$1,'Multipliers and Adjustments'!$A$70:$I$86,TRUNC(COLUMN(R$2)/5)+2,FALSE)*SUMIFS('EPA Data'!$I:$I,'EPA Data'!$D:$D,'Country Selector'!$A$2,'EPA Data'!$J:$J,$B$1,'EPA Data'!$C:$C,R$2,'EPA Data'!$G:$G,"&gt;="&amp;$A32,'EPA Data'!$G:$G,"&lt;"&amp;$B32)*unit_conv</f>
        <v>0</v>
      </c>
      <c r="S32">
        <f t="shared" si="18"/>
        <v>0</v>
      </c>
      <c r="T32">
        <f t="shared" si="18"/>
        <v>0</v>
      </c>
      <c r="U32">
        <f t="shared" si="18"/>
        <v>0</v>
      </c>
      <c r="V32">
        <f t="shared" si="18"/>
        <v>0</v>
      </c>
      <c r="W32" s="31">
        <f>VLOOKUP($B$1,'Multipliers and Adjustments'!$A$70:$I$86,TRUNC(COLUMN(W$2)/5)+2,FALSE)*SUMIFS('EPA Data'!$I:$I,'EPA Data'!$D:$D,'Country Selector'!$A$2,'EPA Data'!$J:$J,$B$1,'EPA Data'!$C:$C,W$2,'EPA Data'!$G:$G,"&gt;="&amp;$A32,'EPA Data'!$G:$G,"&lt;"&amp;$B32)*unit_conv</f>
        <v>0</v>
      </c>
      <c r="X32">
        <f t="shared" si="19"/>
        <v>0</v>
      </c>
      <c r="Y32">
        <f t="shared" si="19"/>
        <v>0</v>
      </c>
      <c r="Z32">
        <f t="shared" si="19"/>
        <v>0</v>
      </c>
      <c r="AA32">
        <f t="shared" si="19"/>
        <v>0</v>
      </c>
      <c r="AB32" s="31">
        <f>VLOOKUP($B$1,'Multipliers and Adjustments'!$A$70:$I$86,TRUNC(COLUMN(AB$2)/5)+2,FALSE)*SUMIFS('EPA Data'!$I:$I,'EPA Data'!$D:$D,'Country Selector'!$A$2,'EPA Data'!$J:$J,$B$1,'EPA Data'!$C:$C,AB$2,'EPA Data'!$G:$G,"&gt;="&amp;$A32,'EPA Data'!$G:$G,"&lt;"&amp;$B32)*unit_conv</f>
        <v>0</v>
      </c>
      <c r="AC32">
        <f t="shared" si="20"/>
        <v>0</v>
      </c>
      <c r="AD32">
        <f t="shared" si="20"/>
        <v>0</v>
      </c>
      <c r="AE32">
        <f t="shared" si="20"/>
        <v>0</v>
      </c>
      <c r="AF32">
        <f t="shared" si="20"/>
        <v>0</v>
      </c>
      <c r="AG32" s="31">
        <f>VLOOKUP($B$1,'Multipliers and Adjustments'!$A$70:$I$86,TRUNC(COLUMN(AG$2)/5)+2,FALSE)*SUMIFS('EPA Data'!$I:$I,'EPA Data'!$D:$D,'Country Selector'!$A$2,'EPA Data'!$J:$J,$B$1,'EPA Data'!$C:$C,AG$2,'EPA Data'!$G:$G,"&gt;="&amp;$A32,'EPA Data'!$G:$G,"&lt;"&amp;$B32)*unit_conv</f>
        <v>0</v>
      </c>
      <c r="AH32">
        <f t="shared" si="21"/>
        <v>0</v>
      </c>
      <c r="AI32">
        <f t="shared" si="21"/>
        <v>0</v>
      </c>
      <c r="AJ32">
        <f t="shared" si="21"/>
        <v>0</v>
      </c>
      <c r="AK32">
        <f t="shared" si="21"/>
        <v>0</v>
      </c>
      <c r="AL32" s="31">
        <f>VLOOKUP($B$1,'Multipliers and Adjustments'!$A$70:$I$86,TRUNC(COLUMN(AL$2)/5)+2,FALSE)*SUMIFS('EPA Data'!$I:$I,'EPA Data'!$D:$D,'Country Selector'!$A$2,'EPA Data'!$J:$J,$B$1,'EPA Data'!$C:$C,AL$2,'EPA Data'!$G:$G,"&gt;="&amp;$A32,'EPA Data'!$G:$G,"&lt;"&amp;$B32)*unit_conv</f>
        <v>0</v>
      </c>
    </row>
    <row r="33" spans="1:38" x14ac:dyDescent="0.45">
      <c r="A33" s="15">
        <f t="shared" si="14"/>
        <v>-10</v>
      </c>
      <c r="B33" s="16">
        <f t="shared" si="22"/>
        <v>0</v>
      </c>
      <c r="C33" s="31">
        <f>VLOOKUP($B$1,'Multipliers and Adjustments'!$A$70:$I$86,TRUNC(COLUMN(C$2)/5)+2,FALSE)*SUMIFS('EPA Data'!$I:$I,'EPA Data'!$D:$D,'Country Selector'!$A$2,'EPA Data'!$J:$J,$B$1,'EPA Data'!$C:$C,C$2,'EPA Data'!$G:$G,"&gt;="&amp;$A33,'EPA Data'!$G:$G,"&lt;"&amp;$B33)*unit_conv</f>
        <v>0</v>
      </c>
      <c r="D33">
        <f t="shared" si="15"/>
        <v>0</v>
      </c>
      <c r="E33">
        <f t="shared" si="15"/>
        <v>0</v>
      </c>
      <c r="F33">
        <f t="shared" si="15"/>
        <v>0</v>
      </c>
      <c r="G33">
        <f t="shared" si="15"/>
        <v>0</v>
      </c>
      <c r="H33" s="31">
        <f>VLOOKUP($B$1,'Multipliers and Adjustments'!$A$70:$I$86,TRUNC(COLUMN(H$2)/5)+2,FALSE)*SUMIFS('EPA Data'!$I:$I,'EPA Data'!$D:$D,'Country Selector'!$A$2,'EPA Data'!$J:$J,$B$1,'EPA Data'!$C:$C,H$2,'EPA Data'!$G:$G,"&gt;="&amp;$A33,'EPA Data'!$G:$G,"&lt;"&amp;$B33)*unit_conv</f>
        <v>0</v>
      </c>
      <c r="I33">
        <f t="shared" si="16"/>
        <v>0</v>
      </c>
      <c r="J33">
        <f t="shared" si="16"/>
        <v>0</v>
      </c>
      <c r="K33">
        <f t="shared" si="16"/>
        <v>0</v>
      </c>
      <c r="L33">
        <f t="shared" si="16"/>
        <v>0</v>
      </c>
      <c r="M33" s="31">
        <f>VLOOKUP($B$1,'Multipliers and Adjustments'!$A$70:$I$86,TRUNC(COLUMN(M$2)/5)+2,FALSE)*SUMIFS('EPA Data'!$I:$I,'EPA Data'!$D:$D,'Country Selector'!$A$2,'EPA Data'!$J:$J,$B$1,'EPA Data'!$C:$C,M$2,'EPA Data'!$G:$G,"&gt;="&amp;$A33,'EPA Data'!$G:$G,"&lt;"&amp;$B33)*unit_conv</f>
        <v>0</v>
      </c>
      <c r="N33">
        <f t="shared" si="17"/>
        <v>0</v>
      </c>
      <c r="O33">
        <f t="shared" si="17"/>
        <v>0</v>
      </c>
      <c r="P33">
        <f t="shared" si="17"/>
        <v>0</v>
      </c>
      <c r="Q33">
        <f t="shared" si="17"/>
        <v>0</v>
      </c>
      <c r="R33" s="31">
        <f>VLOOKUP($B$1,'Multipliers and Adjustments'!$A$70:$I$86,TRUNC(COLUMN(R$2)/5)+2,FALSE)*SUMIFS('EPA Data'!$I:$I,'EPA Data'!$D:$D,'Country Selector'!$A$2,'EPA Data'!$J:$J,$B$1,'EPA Data'!$C:$C,R$2,'EPA Data'!$G:$G,"&gt;="&amp;$A33,'EPA Data'!$G:$G,"&lt;"&amp;$B33)*unit_conv</f>
        <v>0</v>
      </c>
      <c r="S33">
        <f t="shared" si="18"/>
        <v>0</v>
      </c>
      <c r="T33">
        <f t="shared" si="18"/>
        <v>0</v>
      </c>
      <c r="U33">
        <f t="shared" si="18"/>
        <v>0</v>
      </c>
      <c r="V33">
        <f t="shared" si="18"/>
        <v>0</v>
      </c>
      <c r="W33" s="31">
        <f>VLOOKUP($B$1,'Multipliers and Adjustments'!$A$70:$I$86,TRUNC(COLUMN(W$2)/5)+2,FALSE)*SUMIFS('EPA Data'!$I:$I,'EPA Data'!$D:$D,'Country Selector'!$A$2,'EPA Data'!$J:$J,$B$1,'EPA Data'!$C:$C,W$2,'EPA Data'!$G:$G,"&gt;="&amp;$A33,'EPA Data'!$G:$G,"&lt;"&amp;$B33)*unit_conv</f>
        <v>0</v>
      </c>
      <c r="X33">
        <f t="shared" si="19"/>
        <v>0</v>
      </c>
      <c r="Y33">
        <f t="shared" si="19"/>
        <v>0</v>
      </c>
      <c r="Z33">
        <f t="shared" si="19"/>
        <v>0</v>
      </c>
      <c r="AA33">
        <f t="shared" si="19"/>
        <v>0</v>
      </c>
      <c r="AB33" s="31">
        <f>VLOOKUP($B$1,'Multipliers and Adjustments'!$A$70:$I$86,TRUNC(COLUMN(AB$2)/5)+2,FALSE)*SUMIFS('EPA Data'!$I:$I,'EPA Data'!$D:$D,'Country Selector'!$A$2,'EPA Data'!$J:$J,$B$1,'EPA Data'!$C:$C,AB$2,'EPA Data'!$G:$G,"&gt;="&amp;$A33,'EPA Data'!$G:$G,"&lt;"&amp;$B33)*unit_conv</f>
        <v>0</v>
      </c>
      <c r="AC33">
        <f t="shared" si="20"/>
        <v>0</v>
      </c>
      <c r="AD33">
        <f t="shared" si="20"/>
        <v>0</v>
      </c>
      <c r="AE33">
        <f t="shared" si="20"/>
        <v>0</v>
      </c>
      <c r="AF33">
        <f t="shared" si="20"/>
        <v>0</v>
      </c>
      <c r="AG33" s="31">
        <f>VLOOKUP($B$1,'Multipliers and Adjustments'!$A$70:$I$86,TRUNC(COLUMN(AG$2)/5)+2,FALSE)*SUMIFS('EPA Data'!$I:$I,'EPA Data'!$D:$D,'Country Selector'!$A$2,'EPA Data'!$J:$J,$B$1,'EPA Data'!$C:$C,AG$2,'EPA Data'!$G:$G,"&gt;="&amp;$A33,'EPA Data'!$G:$G,"&lt;"&amp;$B33)*unit_conv</f>
        <v>0</v>
      </c>
      <c r="AH33">
        <f t="shared" si="21"/>
        <v>0</v>
      </c>
      <c r="AI33">
        <f t="shared" si="21"/>
        <v>0</v>
      </c>
      <c r="AJ33">
        <f t="shared" si="21"/>
        <v>0</v>
      </c>
      <c r="AK33">
        <f t="shared" si="21"/>
        <v>0</v>
      </c>
      <c r="AL33" s="31">
        <f>VLOOKUP($B$1,'Multipliers and Adjustments'!$A$70:$I$86,TRUNC(COLUMN(AL$2)/5)+2,FALSE)*SUMIFS('EPA Data'!$I:$I,'EPA Data'!$D:$D,'Country Selector'!$A$2,'EPA Data'!$J:$J,$B$1,'EPA Data'!$C:$C,AL$2,'EPA Data'!$G:$G,"&gt;="&amp;$A33,'EPA Data'!$G:$G,"&lt;"&amp;$B33)*unit_conv</f>
        <v>0</v>
      </c>
    </row>
    <row r="34" spans="1:38" x14ac:dyDescent="0.45">
      <c r="A34" s="17">
        <f t="shared" si="14"/>
        <v>0</v>
      </c>
      <c r="B34" s="18">
        <f>A34</f>
        <v>0</v>
      </c>
      <c r="C34" s="37">
        <f>VLOOKUP($B$1,'Multipliers and Adjustments'!$A$70:$I$86,TRUNC(COLUMN(C$2)/5)+2,FALSE)*SUMIFS('EPA Data'!$I:$I,'EPA Data'!$D:$D,'Country Selector'!$A$2,'EPA Data'!$J:$J,$B$1,'EPA Data'!$C:$C,C$2,'EPA Data'!$G:$G,$A34)*unit_conv</f>
        <v>0</v>
      </c>
      <c r="D34">
        <f t="shared" ref="D34:G49" si="23">C34+($H34-$C34)/5</f>
        <v>0</v>
      </c>
      <c r="E34">
        <f t="shared" si="23"/>
        <v>0</v>
      </c>
      <c r="F34">
        <f t="shared" si="23"/>
        <v>0</v>
      </c>
      <c r="G34">
        <f t="shared" si="23"/>
        <v>0</v>
      </c>
      <c r="H34" s="37">
        <f>VLOOKUP($B$1,'Multipliers and Adjustments'!$A$70:$I$86,TRUNC(COLUMN(H$2)/5)+2,FALSE)*SUMIFS('EPA Data'!$I:$I,'EPA Data'!$D:$D,'Country Selector'!$A$2,'EPA Data'!$J:$J,$B$1,'EPA Data'!$C:$C,H$2,'EPA Data'!$G:$G,$A34)*unit_conv</f>
        <v>0</v>
      </c>
      <c r="I34">
        <f t="shared" si="16"/>
        <v>0</v>
      </c>
      <c r="J34">
        <f t="shared" si="16"/>
        <v>0</v>
      </c>
      <c r="K34">
        <f t="shared" si="16"/>
        <v>0</v>
      </c>
      <c r="L34">
        <f t="shared" si="16"/>
        <v>0</v>
      </c>
      <c r="M34" s="37">
        <f>VLOOKUP($B$1,'Multipliers and Adjustments'!$A$70:$I$86,TRUNC(COLUMN(M$2)/5)+2,FALSE)*SUMIFS('EPA Data'!$I:$I,'EPA Data'!$D:$D,'Country Selector'!$A$2,'EPA Data'!$J:$J,$B$1,'EPA Data'!$C:$C,M$2,'EPA Data'!$G:$G,$A34)*unit_conv</f>
        <v>0</v>
      </c>
      <c r="N34">
        <f t="shared" si="17"/>
        <v>0</v>
      </c>
      <c r="O34">
        <f t="shared" si="17"/>
        <v>0</v>
      </c>
      <c r="P34">
        <f t="shared" si="17"/>
        <v>0</v>
      </c>
      <c r="Q34">
        <f t="shared" si="17"/>
        <v>0</v>
      </c>
      <c r="R34" s="37">
        <f>VLOOKUP($B$1,'Multipliers and Adjustments'!$A$70:$I$86,TRUNC(COLUMN(R$2)/5)+2,FALSE)*SUMIFS('EPA Data'!$I:$I,'EPA Data'!$D:$D,'Country Selector'!$A$2,'EPA Data'!$J:$J,$B$1,'EPA Data'!$C:$C,R$2,'EPA Data'!$G:$G,$A34)*unit_conv</f>
        <v>0</v>
      </c>
      <c r="S34">
        <f t="shared" si="18"/>
        <v>0</v>
      </c>
      <c r="T34">
        <f t="shared" si="18"/>
        <v>0</v>
      </c>
      <c r="U34">
        <f t="shared" si="18"/>
        <v>0</v>
      </c>
      <c r="V34">
        <f t="shared" si="18"/>
        <v>0</v>
      </c>
      <c r="W34" s="37">
        <f>VLOOKUP($B$1,'Multipliers and Adjustments'!$A$70:$I$86,TRUNC(COLUMN(W$2)/5)+2,FALSE)*SUMIFS('EPA Data'!$I:$I,'EPA Data'!$D:$D,'Country Selector'!$A$2,'EPA Data'!$J:$J,$B$1,'EPA Data'!$C:$C,W$2,'EPA Data'!$G:$G,$A34)*unit_conv</f>
        <v>0</v>
      </c>
      <c r="X34">
        <f t="shared" si="19"/>
        <v>0</v>
      </c>
      <c r="Y34">
        <f t="shared" si="19"/>
        <v>0</v>
      </c>
      <c r="Z34">
        <f t="shared" si="19"/>
        <v>0</v>
      </c>
      <c r="AA34">
        <f t="shared" si="19"/>
        <v>0</v>
      </c>
      <c r="AB34" s="37">
        <f>VLOOKUP($B$1,'Multipliers and Adjustments'!$A$70:$I$86,TRUNC(COLUMN(AB$2)/5)+2,FALSE)*SUMIFS('EPA Data'!$I:$I,'EPA Data'!$D:$D,'Country Selector'!$A$2,'EPA Data'!$J:$J,$B$1,'EPA Data'!$C:$C,AB$2,'EPA Data'!$G:$G,$A34)*unit_conv</f>
        <v>0</v>
      </c>
      <c r="AC34">
        <f t="shared" si="20"/>
        <v>0</v>
      </c>
      <c r="AD34">
        <f t="shared" si="20"/>
        <v>0</v>
      </c>
      <c r="AE34">
        <f t="shared" si="20"/>
        <v>0</v>
      </c>
      <c r="AF34">
        <f t="shared" si="20"/>
        <v>0</v>
      </c>
      <c r="AG34" s="37">
        <f>VLOOKUP($B$1,'Multipliers and Adjustments'!$A$70:$I$86,TRUNC(COLUMN(AG$2)/5)+2,FALSE)*SUMIFS('EPA Data'!$I:$I,'EPA Data'!$D:$D,'Country Selector'!$A$2,'EPA Data'!$J:$J,$B$1,'EPA Data'!$C:$C,AG$2,'EPA Data'!$G:$G,$A34)*unit_conv</f>
        <v>0</v>
      </c>
      <c r="AH34">
        <f t="shared" si="21"/>
        <v>0</v>
      </c>
      <c r="AI34">
        <f t="shared" si="21"/>
        <v>0</v>
      </c>
      <c r="AJ34">
        <f t="shared" si="21"/>
        <v>0</v>
      </c>
      <c r="AK34">
        <f t="shared" si="21"/>
        <v>0</v>
      </c>
      <c r="AL34" s="37">
        <f>VLOOKUP($B$1,'Multipliers and Adjustments'!$A$70:$I$86,TRUNC(COLUMN(AL$2)/5)+2,FALSE)*SUMIFS('EPA Data'!$I:$I,'EPA Data'!$D:$D,'Country Selector'!$A$2,'EPA Data'!$J:$J,$B$1,'EPA Data'!$C:$C,AL$2,'EPA Data'!$G:$G,$A34)*unit_conv</f>
        <v>0</v>
      </c>
    </row>
    <row r="35" spans="1:38" x14ac:dyDescent="0.45">
      <c r="A35" s="19">
        <v>0.1</v>
      </c>
      <c r="B35" s="20">
        <f>A35+9.9</f>
        <v>10</v>
      </c>
      <c r="C35" s="31">
        <f>VLOOKUP($B$1,'Multipliers and Adjustments'!$A$70:$I$86,TRUNC(COLUMN(C$2)/5)+2,FALSE)*SUMIFS('EPA Data'!$I:$I,'EPA Data'!$D:$D,'Country Selector'!$A$2,'EPA Data'!$J:$J,$B$1,'EPA Data'!$C:$C,C$2,'EPA Data'!$G:$G,"&gt;="&amp;$A35,'EPA Data'!$G:$G,"&lt;"&amp;$B35)*unit_conv</f>
        <v>1508885093014.6851</v>
      </c>
      <c r="D35">
        <f t="shared" si="23"/>
        <v>1552941774245.3494</v>
      </c>
      <c r="E35">
        <f t="shared" si="23"/>
        <v>1596998455476.0137</v>
      </c>
      <c r="F35">
        <f t="shared" si="23"/>
        <v>1641055136706.678</v>
      </c>
      <c r="G35">
        <f t="shared" si="23"/>
        <v>1685111817937.3423</v>
      </c>
      <c r="H35" s="31">
        <f>VLOOKUP($B$1,'Multipliers and Adjustments'!$A$70:$I$86,TRUNC(COLUMN(H$2)/5)+2,FALSE)*SUMIFS('EPA Data'!$I:$I,'EPA Data'!$D:$D,'Country Selector'!$A$2,'EPA Data'!$J:$J,$B$1,'EPA Data'!$C:$C,H$2,'EPA Data'!$G:$G,"&gt;="&amp;$A35,'EPA Data'!$G:$G,"&lt;"&amp;$B35)*unit_conv</f>
        <v>1729168499168.0071</v>
      </c>
      <c r="I35">
        <f t="shared" si="16"/>
        <v>1785755113452.6714</v>
      </c>
      <c r="J35">
        <f t="shared" si="16"/>
        <v>1842341727737.3357</v>
      </c>
      <c r="K35">
        <f t="shared" si="16"/>
        <v>1898928342022</v>
      </c>
      <c r="L35">
        <f t="shared" si="16"/>
        <v>1955514956306.6643</v>
      </c>
      <c r="M35" s="31">
        <f>VLOOKUP($B$1,'Multipliers and Adjustments'!$A$70:$I$86,TRUNC(COLUMN(M$2)/5)+2,FALSE)*SUMIFS('EPA Data'!$I:$I,'EPA Data'!$D:$D,'Country Selector'!$A$2,'EPA Data'!$J:$J,$B$1,'EPA Data'!$C:$C,M$2,'EPA Data'!$G:$G,"&gt;="&amp;$A35,'EPA Data'!$G:$G,"&lt;"&amp;$B35)*unit_conv</f>
        <v>2012101570591.3291</v>
      </c>
      <c r="N35">
        <f t="shared" si="17"/>
        <v>2076931944124.3987</v>
      </c>
      <c r="O35">
        <f t="shared" si="17"/>
        <v>2141762317657.4683</v>
      </c>
      <c r="P35">
        <f t="shared" si="17"/>
        <v>2206592691190.5381</v>
      </c>
      <c r="Q35">
        <f t="shared" si="17"/>
        <v>2271423064723.6079</v>
      </c>
      <c r="R35" s="31">
        <f>VLOOKUP($B$1,'Multipliers and Adjustments'!$A$70:$I$86,TRUNC(COLUMN(R$2)/5)+2,FALSE)*SUMIFS('EPA Data'!$I:$I,'EPA Data'!$D:$D,'Country Selector'!$A$2,'EPA Data'!$J:$J,$B$1,'EPA Data'!$C:$C,R$2,'EPA Data'!$G:$G,"&gt;="&amp;$A35,'EPA Data'!$G:$G,"&lt;"&amp;$B35)*unit_conv</f>
        <v>2336253438256.6772</v>
      </c>
      <c r="S35">
        <f t="shared" si="18"/>
        <v>2466750173430.8862</v>
      </c>
      <c r="T35">
        <f t="shared" si="18"/>
        <v>2597246908605.0952</v>
      </c>
      <c r="U35">
        <f t="shared" si="18"/>
        <v>2727743643779.3042</v>
      </c>
      <c r="V35">
        <f t="shared" si="18"/>
        <v>2858240378953.5132</v>
      </c>
      <c r="W35" s="31">
        <f>VLOOKUP($B$1,'Multipliers and Adjustments'!$A$70:$I$86,TRUNC(COLUMN(W$2)/5)+2,FALSE)*SUMIFS('EPA Data'!$I:$I,'EPA Data'!$D:$D,'Country Selector'!$A$2,'EPA Data'!$J:$J,$B$1,'EPA Data'!$C:$C,W$2,'EPA Data'!$G:$G,"&gt;="&amp;$A35,'EPA Data'!$G:$G,"&lt;"&amp;$B35)*unit_conv</f>
        <v>2988737114127.7217</v>
      </c>
      <c r="X35">
        <f t="shared" si="19"/>
        <v>3047157810933.8843</v>
      </c>
      <c r="Y35">
        <f t="shared" si="19"/>
        <v>3105578507740.0469</v>
      </c>
      <c r="Z35">
        <f t="shared" si="19"/>
        <v>3163999204546.2095</v>
      </c>
      <c r="AA35">
        <f t="shared" si="19"/>
        <v>3222419901352.3721</v>
      </c>
      <c r="AB35" s="31">
        <f>VLOOKUP($B$1,'Multipliers and Adjustments'!$A$70:$I$86,TRUNC(COLUMN(AB$2)/5)+2,FALSE)*SUMIFS('EPA Data'!$I:$I,'EPA Data'!$D:$D,'Country Selector'!$A$2,'EPA Data'!$J:$J,$B$1,'EPA Data'!$C:$C,AB$2,'EPA Data'!$G:$G,"&gt;="&amp;$A35,'EPA Data'!$G:$G,"&lt;"&amp;$B35)*unit_conv</f>
        <v>3280840598158.5352</v>
      </c>
      <c r="AC35">
        <f t="shared" si="20"/>
        <v>3283868956021.9619</v>
      </c>
      <c r="AD35">
        <f t="shared" si="20"/>
        <v>3286897313885.3887</v>
      </c>
      <c r="AE35">
        <f t="shared" si="20"/>
        <v>3289925671748.8154</v>
      </c>
      <c r="AF35">
        <f t="shared" si="20"/>
        <v>3292954029612.2422</v>
      </c>
      <c r="AG35" s="31">
        <f>VLOOKUP($B$1,'Multipliers and Adjustments'!$A$70:$I$86,TRUNC(COLUMN(AG$2)/5)+2,FALSE)*SUMIFS('EPA Data'!$I:$I,'EPA Data'!$D:$D,'Country Selector'!$A$2,'EPA Data'!$J:$J,$B$1,'EPA Data'!$C:$C,AG$2,'EPA Data'!$G:$G,"&gt;="&amp;$A35,'EPA Data'!$G:$G,"&lt;"&amp;$B35)*unit_conv</f>
        <v>3295982387475.668</v>
      </c>
      <c r="AH35">
        <f t="shared" si="21"/>
        <v>3307979738011.9541</v>
      </c>
      <c r="AI35">
        <f t="shared" si="21"/>
        <v>3319977088548.2402</v>
      </c>
      <c r="AJ35">
        <f t="shared" si="21"/>
        <v>3331974439084.5264</v>
      </c>
      <c r="AK35">
        <f t="shared" si="21"/>
        <v>3343971789620.8125</v>
      </c>
      <c r="AL35" s="31">
        <f>VLOOKUP($B$1,'Multipliers and Adjustments'!$A$70:$I$86,TRUNC(COLUMN(AL$2)/5)+2,FALSE)*SUMIFS('EPA Data'!$I:$I,'EPA Data'!$D:$D,'Country Selector'!$A$2,'EPA Data'!$J:$J,$B$1,'EPA Data'!$C:$C,AL$2,'EPA Data'!$G:$G,"&gt;="&amp;$A35,'EPA Data'!$G:$G,"&lt;"&amp;$B35)*unit_conv</f>
        <v>3355969140157.0991</v>
      </c>
    </row>
    <row r="36" spans="1:38" x14ac:dyDescent="0.45">
      <c r="A36" s="15">
        <f t="shared" si="14"/>
        <v>10</v>
      </c>
      <c r="B36" s="16">
        <f t="shared" si="22"/>
        <v>20</v>
      </c>
      <c r="C36" s="31">
        <f>VLOOKUP($B$1,'Multipliers and Adjustments'!$A$70:$I$86,TRUNC(COLUMN(C$2)/5)+2,FALSE)*SUMIFS('EPA Data'!$I:$I,'EPA Data'!$D:$D,'Country Selector'!$A$2,'EPA Data'!$J:$J,$B$1,'EPA Data'!$C:$C,C$2,'EPA Data'!$G:$G,"&gt;="&amp;$A36,'EPA Data'!$G:$G,"&lt;"&amp;$B36)*unit_conv</f>
        <v>119459233498.20096</v>
      </c>
      <c r="D36">
        <f t="shared" si="23"/>
        <v>121265027290.21027</v>
      </c>
      <c r="E36">
        <f t="shared" si="23"/>
        <v>123070821082.21957</v>
      </c>
      <c r="F36">
        <f t="shared" si="23"/>
        <v>124876614874.22888</v>
      </c>
      <c r="G36">
        <f t="shared" si="23"/>
        <v>126682408666.23819</v>
      </c>
      <c r="H36" s="31">
        <f>VLOOKUP($B$1,'Multipliers and Adjustments'!$A$70:$I$86,TRUNC(COLUMN(H$2)/5)+2,FALSE)*SUMIFS('EPA Data'!$I:$I,'EPA Data'!$D:$D,'Country Selector'!$A$2,'EPA Data'!$J:$J,$B$1,'EPA Data'!$C:$C,H$2,'EPA Data'!$G:$G,"&gt;="&amp;$A36,'EPA Data'!$G:$G,"&lt;"&amp;$B36)*unit_conv</f>
        <v>128488202458.24751</v>
      </c>
      <c r="I36">
        <f t="shared" ref="I36:L51" si="24">H36+($M36-$H36)/5</f>
        <v>139334958754.47989</v>
      </c>
      <c r="J36">
        <f t="shared" si="24"/>
        <v>150181715050.71225</v>
      </c>
      <c r="K36">
        <f t="shared" si="24"/>
        <v>161028471346.94461</v>
      </c>
      <c r="L36">
        <f t="shared" si="24"/>
        <v>171875227643.17697</v>
      </c>
      <c r="M36" s="31">
        <f>VLOOKUP($B$1,'Multipliers and Adjustments'!$A$70:$I$86,TRUNC(COLUMN(M$2)/5)+2,FALSE)*SUMIFS('EPA Data'!$I:$I,'EPA Data'!$D:$D,'Country Selector'!$A$2,'EPA Data'!$J:$J,$B$1,'EPA Data'!$C:$C,M$2,'EPA Data'!$G:$G,"&gt;="&amp;$A36,'EPA Data'!$G:$G,"&lt;"&amp;$B36)*unit_conv</f>
        <v>182721983939.40936</v>
      </c>
      <c r="N36">
        <f t="shared" ref="N36:Q51" si="25">M36+($R36-$M36)/5</f>
        <v>240161435928.19574</v>
      </c>
      <c r="O36">
        <f t="shared" si="25"/>
        <v>297600887916.98212</v>
      </c>
      <c r="P36">
        <f t="shared" si="25"/>
        <v>355040339905.76849</v>
      </c>
      <c r="Q36">
        <f t="shared" si="25"/>
        <v>412479791894.55487</v>
      </c>
      <c r="R36" s="31">
        <f>VLOOKUP($B$1,'Multipliers and Adjustments'!$A$70:$I$86,TRUNC(COLUMN(R$2)/5)+2,FALSE)*SUMIFS('EPA Data'!$I:$I,'EPA Data'!$D:$D,'Country Selector'!$A$2,'EPA Data'!$J:$J,$B$1,'EPA Data'!$C:$C,R$2,'EPA Data'!$G:$G,"&gt;="&amp;$A36,'EPA Data'!$G:$G,"&lt;"&amp;$B36)*unit_conv</f>
        <v>469919243883.34119</v>
      </c>
      <c r="S36">
        <f t="shared" ref="S36:V51" si="26">R36+($W36-$R36)/5</f>
        <v>516383216174.31885</v>
      </c>
      <c r="T36">
        <f t="shared" si="26"/>
        <v>562847188465.29651</v>
      </c>
      <c r="U36">
        <f t="shared" si="26"/>
        <v>609311160756.27417</v>
      </c>
      <c r="V36">
        <f t="shared" si="26"/>
        <v>655775133047.25183</v>
      </c>
      <c r="W36" s="31">
        <f>VLOOKUP($B$1,'Multipliers and Adjustments'!$A$70:$I$86,TRUNC(COLUMN(W$2)/5)+2,FALSE)*SUMIFS('EPA Data'!$I:$I,'EPA Data'!$D:$D,'Country Selector'!$A$2,'EPA Data'!$J:$J,$B$1,'EPA Data'!$C:$C,W$2,'EPA Data'!$G:$G,"&gt;="&amp;$A36,'EPA Data'!$G:$G,"&lt;"&amp;$B36)*unit_conv</f>
        <v>702239105338.22937</v>
      </c>
      <c r="X36">
        <f t="shared" ref="X36:AA51" si="27">W36+($AB36-$W36)/5</f>
        <v>700256882691.75464</v>
      </c>
      <c r="Y36">
        <f t="shared" si="27"/>
        <v>698274660045.27991</v>
      </c>
      <c r="Z36">
        <f t="shared" si="27"/>
        <v>696292437398.80518</v>
      </c>
      <c r="AA36">
        <f t="shared" si="27"/>
        <v>694310214752.33044</v>
      </c>
      <c r="AB36" s="31">
        <f>VLOOKUP($B$1,'Multipliers and Adjustments'!$A$70:$I$86,TRUNC(COLUMN(AB$2)/5)+2,FALSE)*SUMIFS('EPA Data'!$I:$I,'EPA Data'!$D:$D,'Country Selector'!$A$2,'EPA Data'!$J:$J,$B$1,'EPA Data'!$C:$C,AB$2,'EPA Data'!$G:$G,"&gt;="&amp;$A36,'EPA Data'!$G:$G,"&lt;"&amp;$B36)*unit_conv</f>
        <v>692327992105.85583</v>
      </c>
      <c r="AC36">
        <f t="shared" ref="AC36:AF51" si="28">AB36+($AG36-$AB36)/5</f>
        <v>709342178823.42542</v>
      </c>
      <c r="AD36">
        <f t="shared" si="28"/>
        <v>726356365540.995</v>
      </c>
      <c r="AE36">
        <f t="shared" si="28"/>
        <v>743370552258.56458</v>
      </c>
      <c r="AF36">
        <f t="shared" si="28"/>
        <v>760384738976.13416</v>
      </c>
      <c r="AG36" s="31">
        <f>VLOOKUP($B$1,'Multipliers and Adjustments'!$A$70:$I$86,TRUNC(COLUMN(AG$2)/5)+2,FALSE)*SUMIFS('EPA Data'!$I:$I,'EPA Data'!$D:$D,'Country Selector'!$A$2,'EPA Data'!$J:$J,$B$1,'EPA Data'!$C:$C,AG$2,'EPA Data'!$G:$G,"&gt;="&amp;$A36,'EPA Data'!$G:$G,"&lt;"&amp;$B36)*unit_conv</f>
        <v>777398925693.70361</v>
      </c>
      <c r="AH36">
        <f t="shared" ref="AH36:AK51" si="29">AG36+($AL36-$AG36)/5</f>
        <v>781904193259.7738</v>
      </c>
      <c r="AI36">
        <f t="shared" si="29"/>
        <v>786409460825.84399</v>
      </c>
      <c r="AJ36">
        <f t="shared" si="29"/>
        <v>790914728391.91418</v>
      </c>
      <c r="AK36">
        <f t="shared" si="29"/>
        <v>795419995957.98438</v>
      </c>
      <c r="AL36" s="31">
        <f>VLOOKUP($B$1,'Multipliers and Adjustments'!$A$70:$I$86,TRUNC(COLUMN(AL$2)/5)+2,FALSE)*SUMIFS('EPA Data'!$I:$I,'EPA Data'!$D:$D,'Country Selector'!$A$2,'EPA Data'!$J:$J,$B$1,'EPA Data'!$C:$C,AL$2,'EPA Data'!$G:$G,"&gt;="&amp;$A36,'EPA Data'!$G:$G,"&lt;"&amp;$B36)*unit_conv</f>
        <v>799925263524.05469</v>
      </c>
    </row>
    <row r="37" spans="1:38" x14ac:dyDescent="0.45">
      <c r="A37" s="15">
        <f t="shared" si="14"/>
        <v>20</v>
      </c>
      <c r="B37" s="16">
        <f t="shared" si="22"/>
        <v>30</v>
      </c>
      <c r="C37" s="31">
        <f>VLOOKUP($B$1,'Multipliers and Adjustments'!$A$70:$I$86,TRUNC(COLUMN(C$2)/5)+2,FALSE)*SUMIFS('EPA Data'!$I:$I,'EPA Data'!$D:$D,'Country Selector'!$A$2,'EPA Data'!$J:$J,$B$1,'EPA Data'!$C:$C,C$2,'EPA Data'!$G:$G,"&gt;="&amp;$A37,'EPA Data'!$G:$G,"&lt;"&amp;$B37)*unit_conv</f>
        <v>22563891103.491028</v>
      </c>
      <c r="D37">
        <f t="shared" si="23"/>
        <v>22399409454.315762</v>
      </c>
      <c r="E37">
        <f t="shared" si="23"/>
        <v>22234927805.140495</v>
      </c>
      <c r="F37">
        <f t="shared" si="23"/>
        <v>22070446155.965229</v>
      </c>
      <c r="G37">
        <f t="shared" si="23"/>
        <v>21905964506.789963</v>
      </c>
      <c r="H37" s="31">
        <f>VLOOKUP($B$1,'Multipliers and Adjustments'!$A$70:$I$86,TRUNC(COLUMN(H$2)/5)+2,FALSE)*SUMIFS('EPA Data'!$I:$I,'EPA Data'!$D:$D,'Country Selector'!$A$2,'EPA Data'!$J:$J,$B$1,'EPA Data'!$C:$C,H$2,'EPA Data'!$G:$G,"&gt;="&amp;$A37,'EPA Data'!$G:$G,"&lt;"&amp;$B37)*unit_conv</f>
        <v>21741482857.614689</v>
      </c>
      <c r="I37">
        <f t="shared" si="24"/>
        <v>22147849084.809349</v>
      </c>
      <c r="J37">
        <f t="shared" si="24"/>
        <v>22554215312.004009</v>
      </c>
      <c r="K37">
        <f t="shared" si="24"/>
        <v>22960581539.198669</v>
      </c>
      <c r="L37">
        <f t="shared" si="24"/>
        <v>23366947766.39333</v>
      </c>
      <c r="M37" s="31">
        <f>VLOOKUP($B$1,'Multipliers and Adjustments'!$A$70:$I$86,TRUNC(COLUMN(M$2)/5)+2,FALSE)*SUMIFS('EPA Data'!$I:$I,'EPA Data'!$D:$D,'Country Selector'!$A$2,'EPA Data'!$J:$J,$B$1,'EPA Data'!$C:$C,M$2,'EPA Data'!$G:$G,"&gt;="&amp;$A37,'EPA Data'!$G:$G,"&lt;"&amp;$B37)*unit_conv</f>
        <v>23773313993.587986</v>
      </c>
      <c r="N37">
        <f t="shared" si="25"/>
        <v>26628654491.156281</v>
      </c>
      <c r="O37">
        <f t="shared" si="25"/>
        <v>29483994988.724575</v>
      </c>
      <c r="P37">
        <f t="shared" si="25"/>
        <v>32339335486.29287</v>
      </c>
      <c r="Q37">
        <f t="shared" si="25"/>
        <v>35194675983.861168</v>
      </c>
      <c r="R37" s="31">
        <f>VLOOKUP($B$1,'Multipliers and Adjustments'!$A$70:$I$86,TRUNC(COLUMN(R$2)/5)+2,FALSE)*SUMIFS('EPA Data'!$I:$I,'EPA Data'!$D:$D,'Country Selector'!$A$2,'EPA Data'!$J:$J,$B$1,'EPA Data'!$C:$C,R$2,'EPA Data'!$G:$G,"&gt;="&amp;$A37,'EPA Data'!$G:$G,"&lt;"&amp;$B37)*unit_conv</f>
        <v>38050016481.429466</v>
      </c>
      <c r="S37">
        <f t="shared" si="26"/>
        <v>40994646210.223541</v>
      </c>
      <c r="T37">
        <f t="shared" si="26"/>
        <v>43939275939.017616</v>
      </c>
      <c r="U37">
        <f t="shared" si="26"/>
        <v>46883905667.811691</v>
      </c>
      <c r="V37">
        <f t="shared" si="26"/>
        <v>49828535396.605766</v>
      </c>
      <c r="W37" s="31">
        <f>VLOOKUP($B$1,'Multipliers and Adjustments'!$A$70:$I$86,TRUNC(COLUMN(W$2)/5)+2,FALSE)*SUMIFS('EPA Data'!$I:$I,'EPA Data'!$D:$D,'Country Selector'!$A$2,'EPA Data'!$J:$J,$B$1,'EPA Data'!$C:$C,W$2,'EPA Data'!$G:$G,"&gt;="&amp;$A37,'EPA Data'!$G:$G,"&lt;"&amp;$B37)*unit_conv</f>
        <v>52773165125.399826</v>
      </c>
      <c r="X37">
        <f t="shared" si="27"/>
        <v>53639495490.118881</v>
      </c>
      <c r="Y37">
        <f t="shared" si="27"/>
        <v>54505825854.837936</v>
      </c>
      <c r="Z37">
        <f t="shared" si="27"/>
        <v>55372156219.556992</v>
      </c>
      <c r="AA37">
        <f t="shared" si="27"/>
        <v>56238486584.276047</v>
      </c>
      <c r="AB37" s="31">
        <f>VLOOKUP($B$1,'Multipliers and Adjustments'!$A$70:$I$86,TRUNC(COLUMN(AB$2)/5)+2,FALSE)*SUMIFS('EPA Data'!$I:$I,'EPA Data'!$D:$D,'Country Selector'!$A$2,'EPA Data'!$J:$J,$B$1,'EPA Data'!$C:$C,AB$2,'EPA Data'!$G:$G,"&gt;="&amp;$A37,'EPA Data'!$G:$G,"&lt;"&amp;$B37)*unit_conv</f>
        <v>57104816948.995087</v>
      </c>
      <c r="AC37">
        <f t="shared" si="28"/>
        <v>57332003559.917274</v>
      </c>
      <c r="AD37">
        <f t="shared" si="28"/>
        <v>57559190170.839462</v>
      </c>
      <c r="AE37">
        <f t="shared" si="28"/>
        <v>57786376781.76165</v>
      </c>
      <c r="AF37">
        <f t="shared" si="28"/>
        <v>58013563392.683838</v>
      </c>
      <c r="AG37" s="31">
        <f>VLOOKUP($B$1,'Multipliers and Adjustments'!$A$70:$I$86,TRUNC(COLUMN(AG$2)/5)+2,FALSE)*SUMIFS('EPA Data'!$I:$I,'EPA Data'!$D:$D,'Country Selector'!$A$2,'EPA Data'!$J:$J,$B$1,'EPA Data'!$C:$C,AG$2,'EPA Data'!$G:$G,"&gt;="&amp;$A37,'EPA Data'!$G:$G,"&lt;"&amp;$B37)*unit_conv</f>
        <v>58240750003.606018</v>
      </c>
      <c r="AH37">
        <f t="shared" si="29"/>
        <v>61279631357.639969</v>
      </c>
      <c r="AI37">
        <f t="shared" si="29"/>
        <v>64318512711.67392</v>
      </c>
      <c r="AJ37">
        <f t="shared" si="29"/>
        <v>67357394065.70787</v>
      </c>
      <c r="AK37">
        <f t="shared" si="29"/>
        <v>70396275419.741821</v>
      </c>
      <c r="AL37" s="31">
        <f>VLOOKUP($B$1,'Multipliers and Adjustments'!$A$70:$I$86,TRUNC(COLUMN(AL$2)/5)+2,FALSE)*SUMIFS('EPA Data'!$I:$I,'EPA Data'!$D:$D,'Country Selector'!$A$2,'EPA Data'!$J:$J,$B$1,'EPA Data'!$C:$C,AL$2,'EPA Data'!$G:$G,"&gt;="&amp;$A37,'EPA Data'!$G:$G,"&lt;"&amp;$B37)*unit_conv</f>
        <v>73435156773.775787</v>
      </c>
    </row>
    <row r="38" spans="1:38" x14ac:dyDescent="0.45">
      <c r="A38" s="15">
        <f t="shared" si="14"/>
        <v>30</v>
      </c>
      <c r="B38" s="16">
        <f t="shared" si="22"/>
        <v>40</v>
      </c>
      <c r="C38" s="31">
        <f>VLOOKUP($B$1,'Multipliers and Adjustments'!$A$70:$I$86,TRUNC(COLUMN(C$2)/5)+2,FALSE)*SUMIFS('EPA Data'!$I:$I,'EPA Data'!$D:$D,'Country Selector'!$A$2,'EPA Data'!$J:$J,$B$1,'EPA Data'!$C:$C,C$2,'EPA Data'!$G:$G,"&gt;="&amp;$A38,'EPA Data'!$G:$G,"&lt;"&amp;$B38)*unit_conv</f>
        <v>8387527558.9526415</v>
      </c>
      <c r="D38">
        <f t="shared" si="23"/>
        <v>8671802497.4689255</v>
      </c>
      <c r="E38">
        <f t="shared" si="23"/>
        <v>8956077435.9852104</v>
      </c>
      <c r="F38">
        <f t="shared" si="23"/>
        <v>9240352374.5014954</v>
      </c>
      <c r="G38">
        <f t="shared" si="23"/>
        <v>9524627313.0177803</v>
      </c>
      <c r="H38" s="31">
        <f>VLOOKUP($B$1,'Multipliers and Adjustments'!$A$70:$I$86,TRUNC(COLUMN(H$2)/5)+2,FALSE)*SUMIFS('EPA Data'!$I:$I,'EPA Data'!$D:$D,'Country Selector'!$A$2,'EPA Data'!$J:$J,$B$1,'EPA Data'!$C:$C,H$2,'EPA Data'!$G:$G,"&gt;="&amp;$A38,'EPA Data'!$G:$G,"&lt;"&amp;$B38)*unit_conv</f>
        <v>9808902251.5340652</v>
      </c>
      <c r="I38">
        <f t="shared" si="24"/>
        <v>10209142664.447329</v>
      </c>
      <c r="J38">
        <f t="shared" si="24"/>
        <v>10609383077.360592</v>
      </c>
      <c r="K38">
        <f t="shared" si="24"/>
        <v>11009623490.273855</v>
      </c>
      <c r="L38">
        <f t="shared" si="24"/>
        <v>11409863903.187119</v>
      </c>
      <c r="M38" s="31">
        <f>VLOOKUP($B$1,'Multipliers and Adjustments'!$A$70:$I$86,TRUNC(COLUMN(M$2)/5)+2,FALSE)*SUMIFS('EPA Data'!$I:$I,'EPA Data'!$D:$D,'Country Selector'!$A$2,'EPA Data'!$J:$J,$B$1,'EPA Data'!$C:$C,M$2,'EPA Data'!$G:$G,"&gt;="&amp;$A38,'EPA Data'!$G:$G,"&lt;"&amp;$B38)*unit_conv</f>
        <v>11810104316.100384</v>
      </c>
      <c r="N38">
        <f t="shared" si="25"/>
        <v>12102112066.00061</v>
      </c>
      <c r="O38">
        <f t="shared" si="25"/>
        <v>12394119815.900837</v>
      </c>
      <c r="P38">
        <f t="shared" si="25"/>
        <v>12686127565.801064</v>
      </c>
      <c r="Q38">
        <f t="shared" si="25"/>
        <v>12978135315.70129</v>
      </c>
      <c r="R38" s="31">
        <f>VLOOKUP($B$1,'Multipliers and Adjustments'!$A$70:$I$86,TRUNC(COLUMN(R$2)/5)+2,FALSE)*SUMIFS('EPA Data'!$I:$I,'EPA Data'!$D:$D,'Country Selector'!$A$2,'EPA Data'!$J:$J,$B$1,'EPA Data'!$C:$C,R$2,'EPA Data'!$G:$G,"&gt;="&amp;$A38,'EPA Data'!$G:$G,"&lt;"&amp;$B38)*unit_conv</f>
        <v>13270143065.601521</v>
      </c>
      <c r="S38">
        <f t="shared" si="26"/>
        <v>13278121170.587795</v>
      </c>
      <c r="T38">
        <f t="shared" si="26"/>
        <v>13286099275.57407</v>
      </c>
      <c r="U38">
        <f t="shared" si="26"/>
        <v>13294077380.560345</v>
      </c>
      <c r="V38">
        <f t="shared" si="26"/>
        <v>13302055485.546619</v>
      </c>
      <c r="W38" s="31">
        <f>VLOOKUP($B$1,'Multipliers and Adjustments'!$A$70:$I$86,TRUNC(COLUMN(W$2)/5)+2,FALSE)*SUMIFS('EPA Data'!$I:$I,'EPA Data'!$D:$D,'Country Selector'!$A$2,'EPA Data'!$J:$J,$B$1,'EPA Data'!$C:$C,W$2,'EPA Data'!$G:$G,"&gt;="&amp;$A38,'EPA Data'!$G:$G,"&lt;"&amp;$B38)*unit_conv</f>
        <v>13310033590.532898</v>
      </c>
      <c r="X38">
        <f t="shared" si="27"/>
        <v>12823855920.694809</v>
      </c>
      <c r="Y38">
        <f t="shared" si="27"/>
        <v>12337678250.85672</v>
      </c>
      <c r="Z38">
        <f t="shared" si="27"/>
        <v>11851500581.018631</v>
      </c>
      <c r="AA38">
        <f t="shared" si="27"/>
        <v>11365322911.180542</v>
      </c>
      <c r="AB38" s="31">
        <f>VLOOKUP($B$1,'Multipliers and Adjustments'!$A$70:$I$86,TRUNC(COLUMN(AB$2)/5)+2,FALSE)*SUMIFS('EPA Data'!$I:$I,'EPA Data'!$D:$D,'Country Selector'!$A$2,'EPA Data'!$J:$J,$B$1,'EPA Data'!$C:$C,AB$2,'EPA Data'!$G:$G,"&gt;="&amp;$A38,'EPA Data'!$G:$G,"&lt;"&amp;$B38)*unit_conv</f>
        <v>10879145241.342449</v>
      </c>
      <c r="AC38">
        <f t="shared" si="28"/>
        <v>11641121230.088158</v>
      </c>
      <c r="AD38">
        <f t="shared" si="28"/>
        <v>12403097218.833866</v>
      </c>
      <c r="AE38">
        <f t="shared" si="28"/>
        <v>13165073207.579575</v>
      </c>
      <c r="AF38">
        <f t="shared" si="28"/>
        <v>13927049196.325283</v>
      </c>
      <c r="AG38" s="31">
        <f>VLOOKUP($B$1,'Multipliers and Adjustments'!$A$70:$I$86,TRUNC(COLUMN(AG$2)/5)+2,FALSE)*SUMIFS('EPA Data'!$I:$I,'EPA Data'!$D:$D,'Country Selector'!$A$2,'EPA Data'!$J:$J,$B$1,'EPA Data'!$C:$C,AG$2,'EPA Data'!$G:$G,"&gt;="&amp;$A38,'EPA Data'!$G:$G,"&lt;"&amp;$B38)*unit_conv</f>
        <v>14689025185.070993</v>
      </c>
      <c r="AH38">
        <f t="shared" si="29"/>
        <v>14779227979.481281</v>
      </c>
      <c r="AI38">
        <f t="shared" si="29"/>
        <v>14869430773.891569</v>
      </c>
      <c r="AJ38">
        <f t="shared" si="29"/>
        <v>14959633568.301857</v>
      </c>
      <c r="AK38">
        <f t="shared" si="29"/>
        <v>15049836362.712145</v>
      </c>
      <c r="AL38" s="31">
        <f>VLOOKUP($B$1,'Multipliers and Adjustments'!$A$70:$I$86,TRUNC(COLUMN(AL$2)/5)+2,FALSE)*SUMIFS('EPA Data'!$I:$I,'EPA Data'!$D:$D,'Country Selector'!$A$2,'EPA Data'!$J:$J,$B$1,'EPA Data'!$C:$C,AL$2,'EPA Data'!$G:$G,"&gt;="&amp;$A38,'EPA Data'!$G:$G,"&lt;"&amp;$B38)*unit_conv</f>
        <v>15140039157.122435</v>
      </c>
    </row>
    <row r="39" spans="1:38" x14ac:dyDescent="0.45">
      <c r="A39" s="15">
        <f t="shared" si="14"/>
        <v>40</v>
      </c>
      <c r="B39" s="16">
        <f t="shared" si="22"/>
        <v>50</v>
      </c>
      <c r="C39" s="31">
        <f>VLOOKUP($B$1,'Multipliers and Adjustments'!$A$70:$I$86,TRUNC(COLUMN(C$2)/5)+2,FALSE)*SUMIFS('EPA Data'!$I:$I,'EPA Data'!$D:$D,'Country Selector'!$A$2,'EPA Data'!$J:$J,$B$1,'EPA Data'!$C:$C,C$2,'EPA Data'!$G:$G,"&gt;="&amp;$A39,'EPA Data'!$G:$G,"&lt;"&amp;$B39)*unit_conv</f>
        <v>3858393914.9974403</v>
      </c>
      <c r="D39">
        <f t="shared" si="23"/>
        <v>3714558097.5337858</v>
      </c>
      <c r="E39">
        <f t="shared" si="23"/>
        <v>3570722280.0701313</v>
      </c>
      <c r="F39">
        <f t="shared" si="23"/>
        <v>3426886462.6064768</v>
      </c>
      <c r="G39">
        <f t="shared" si="23"/>
        <v>3283050645.1428223</v>
      </c>
      <c r="H39" s="31">
        <f>VLOOKUP($B$1,'Multipliers and Adjustments'!$A$70:$I$86,TRUNC(COLUMN(H$2)/5)+2,FALSE)*SUMIFS('EPA Data'!$I:$I,'EPA Data'!$D:$D,'Country Selector'!$A$2,'EPA Data'!$J:$J,$B$1,'EPA Data'!$C:$C,H$2,'EPA Data'!$G:$G,"&gt;="&amp;$A39,'EPA Data'!$G:$G,"&lt;"&amp;$B39)*unit_conv</f>
        <v>3139214827.6791687</v>
      </c>
      <c r="I39">
        <f t="shared" si="24"/>
        <v>3137208630.3309255</v>
      </c>
      <c r="J39">
        <f t="shared" si="24"/>
        <v>3135202432.9826822</v>
      </c>
      <c r="K39">
        <f t="shared" si="24"/>
        <v>3133196235.634439</v>
      </c>
      <c r="L39">
        <f t="shared" si="24"/>
        <v>3131190038.2861958</v>
      </c>
      <c r="M39" s="31">
        <f>VLOOKUP($B$1,'Multipliers and Adjustments'!$A$70:$I$86,TRUNC(COLUMN(M$2)/5)+2,FALSE)*SUMIFS('EPA Data'!$I:$I,'EPA Data'!$D:$D,'Country Selector'!$A$2,'EPA Data'!$J:$J,$B$1,'EPA Data'!$C:$C,M$2,'EPA Data'!$G:$G,"&gt;="&amp;$A39,'EPA Data'!$G:$G,"&lt;"&amp;$B39)*unit_conv</f>
        <v>3129183840.9379525</v>
      </c>
      <c r="N39">
        <f t="shared" si="25"/>
        <v>3316527771.7635398</v>
      </c>
      <c r="O39">
        <f t="shared" si="25"/>
        <v>3503871702.5891271</v>
      </c>
      <c r="P39">
        <f t="shared" si="25"/>
        <v>3691215633.4147143</v>
      </c>
      <c r="Q39">
        <f t="shared" si="25"/>
        <v>3878559564.2403016</v>
      </c>
      <c r="R39" s="31">
        <f>VLOOKUP($B$1,'Multipliers and Adjustments'!$A$70:$I$86,TRUNC(COLUMN(R$2)/5)+2,FALSE)*SUMIFS('EPA Data'!$I:$I,'EPA Data'!$D:$D,'Country Selector'!$A$2,'EPA Data'!$J:$J,$B$1,'EPA Data'!$C:$C,R$2,'EPA Data'!$G:$G,"&gt;="&amp;$A39,'EPA Data'!$G:$G,"&lt;"&amp;$B39)*unit_conv</f>
        <v>4065903495.0658884</v>
      </c>
      <c r="S39">
        <f t="shared" si="26"/>
        <v>3813186798.2447238</v>
      </c>
      <c r="T39">
        <f t="shared" si="26"/>
        <v>3560470101.4235592</v>
      </c>
      <c r="U39">
        <f t="shared" si="26"/>
        <v>3307753404.6023946</v>
      </c>
      <c r="V39">
        <f t="shared" si="26"/>
        <v>3055036707.78123</v>
      </c>
      <c r="W39" s="31">
        <f>VLOOKUP($B$1,'Multipliers and Adjustments'!$A$70:$I$86,TRUNC(COLUMN(W$2)/5)+2,FALSE)*SUMIFS('EPA Data'!$I:$I,'EPA Data'!$D:$D,'Country Selector'!$A$2,'EPA Data'!$J:$J,$B$1,'EPA Data'!$C:$C,W$2,'EPA Data'!$G:$G,"&gt;="&amp;$A39,'EPA Data'!$G:$G,"&lt;"&amp;$B39)*unit_conv</f>
        <v>2802320010.9600644</v>
      </c>
      <c r="X39">
        <f t="shared" si="27"/>
        <v>2925340861.082058</v>
      </c>
      <c r="Y39">
        <f t="shared" si="27"/>
        <v>3048361711.2040515</v>
      </c>
      <c r="Z39">
        <f t="shared" si="27"/>
        <v>3171382561.326045</v>
      </c>
      <c r="AA39">
        <f t="shared" si="27"/>
        <v>3294403411.4480386</v>
      </c>
      <c r="AB39" s="31">
        <f>VLOOKUP($B$1,'Multipliers and Adjustments'!$A$70:$I$86,TRUNC(COLUMN(AB$2)/5)+2,FALSE)*SUMIFS('EPA Data'!$I:$I,'EPA Data'!$D:$D,'Country Selector'!$A$2,'EPA Data'!$J:$J,$B$1,'EPA Data'!$C:$C,AB$2,'EPA Data'!$G:$G,"&gt;="&amp;$A39,'EPA Data'!$G:$G,"&lt;"&amp;$B39)*unit_conv</f>
        <v>3417424261.5700321</v>
      </c>
      <c r="AC39">
        <f t="shared" si="28"/>
        <v>3352470527.4030881</v>
      </c>
      <c r="AD39">
        <f t="shared" si="28"/>
        <v>3287516793.2361441</v>
      </c>
      <c r="AE39">
        <f t="shared" si="28"/>
        <v>3222563059.0692</v>
      </c>
      <c r="AF39">
        <f t="shared" si="28"/>
        <v>3157609324.902256</v>
      </c>
      <c r="AG39" s="31">
        <f>VLOOKUP($B$1,'Multipliers and Adjustments'!$A$70:$I$86,TRUNC(COLUMN(AG$2)/5)+2,FALSE)*SUMIFS('EPA Data'!$I:$I,'EPA Data'!$D:$D,'Country Selector'!$A$2,'EPA Data'!$J:$J,$B$1,'EPA Data'!$C:$C,AG$2,'EPA Data'!$G:$G,"&gt;="&amp;$A39,'EPA Data'!$G:$G,"&lt;"&amp;$B39)*unit_conv</f>
        <v>3092655590.7353129</v>
      </c>
      <c r="AH39">
        <f t="shared" si="29"/>
        <v>3449052070.2674408</v>
      </c>
      <c r="AI39">
        <f t="shared" si="29"/>
        <v>3805448549.7995687</v>
      </c>
      <c r="AJ39">
        <f t="shared" si="29"/>
        <v>4161845029.3316965</v>
      </c>
      <c r="AK39">
        <f t="shared" si="29"/>
        <v>4518241508.8638248</v>
      </c>
      <c r="AL39" s="31">
        <f>VLOOKUP($B$1,'Multipliers and Adjustments'!$A$70:$I$86,TRUNC(COLUMN(AL$2)/5)+2,FALSE)*SUMIFS('EPA Data'!$I:$I,'EPA Data'!$D:$D,'Country Selector'!$A$2,'EPA Data'!$J:$J,$B$1,'EPA Data'!$C:$C,AL$2,'EPA Data'!$G:$G,"&gt;="&amp;$A39,'EPA Data'!$G:$G,"&lt;"&amp;$B39)*unit_conv</f>
        <v>4874637988.3959532</v>
      </c>
    </row>
    <row r="40" spans="1:38" x14ac:dyDescent="0.45">
      <c r="A40" s="15">
        <f t="shared" si="14"/>
        <v>50</v>
      </c>
      <c r="B40" s="16">
        <f t="shared" si="22"/>
        <v>60</v>
      </c>
      <c r="C40" s="31">
        <f>VLOOKUP($B$1,'Multipliers and Adjustments'!$A$70:$I$86,TRUNC(COLUMN(C$2)/5)+2,FALSE)*SUMIFS('EPA Data'!$I:$I,'EPA Data'!$D:$D,'Country Selector'!$A$2,'EPA Data'!$J:$J,$B$1,'EPA Data'!$C:$C,C$2,'EPA Data'!$G:$G,"&gt;="&amp;$A40,'EPA Data'!$G:$G,"&lt;"&amp;$B40)*unit_conv</f>
        <v>1475290129.8924322</v>
      </c>
      <c r="D40">
        <f t="shared" si="23"/>
        <v>1548109537.9217889</v>
      </c>
      <c r="E40">
        <f t="shared" si="23"/>
        <v>1620928945.9511456</v>
      </c>
      <c r="F40">
        <f t="shared" si="23"/>
        <v>1693748353.9805024</v>
      </c>
      <c r="G40">
        <f t="shared" si="23"/>
        <v>1766567762.0098591</v>
      </c>
      <c r="H40" s="31">
        <f>VLOOKUP($B$1,'Multipliers and Adjustments'!$A$70:$I$86,TRUNC(COLUMN(H$2)/5)+2,FALSE)*SUMIFS('EPA Data'!$I:$I,'EPA Data'!$D:$D,'Country Selector'!$A$2,'EPA Data'!$J:$J,$B$1,'EPA Data'!$C:$C,H$2,'EPA Data'!$G:$G,"&gt;="&amp;$A40,'EPA Data'!$G:$G,"&lt;"&amp;$B40)*unit_conv</f>
        <v>1839387170.0392163</v>
      </c>
      <c r="I40">
        <f t="shared" si="24"/>
        <v>1789555793.6281762</v>
      </c>
      <c r="J40">
        <f t="shared" si="24"/>
        <v>1739724417.2171361</v>
      </c>
      <c r="K40">
        <f t="shared" si="24"/>
        <v>1689893040.8060961</v>
      </c>
      <c r="L40">
        <f t="shared" si="24"/>
        <v>1640061664.395056</v>
      </c>
      <c r="M40" s="31">
        <f>VLOOKUP($B$1,'Multipliers and Adjustments'!$A$70:$I$86,TRUNC(COLUMN(M$2)/5)+2,FALSE)*SUMIFS('EPA Data'!$I:$I,'EPA Data'!$D:$D,'Country Selector'!$A$2,'EPA Data'!$J:$J,$B$1,'EPA Data'!$C:$C,M$2,'EPA Data'!$G:$G,"&gt;="&amp;$A40,'EPA Data'!$G:$G,"&lt;"&amp;$B40)*unit_conv</f>
        <v>1590230287.9840164</v>
      </c>
      <c r="N40">
        <f t="shared" si="25"/>
        <v>1472595088.1838789</v>
      </c>
      <c r="O40">
        <f t="shared" si="25"/>
        <v>1354959888.3837414</v>
      </c>
      <c r="P40">
        <f t="shared" si="25"/>
        <v>1237324688.5836039</v>
      </c>
      <c r="Q40">
        <f t="shared" si="25"/>
        <v>1119689488.7834663</v>
      </c>
      <c r="R40" s="31">
        <f>VLOOKUP($B$1,'Multipliers and Adjustments'!$A$70:$I$86,TRUNC(COLUMN(R$2)/5)+2,FALSE)*SUMIFS('EPA Data'!$I:$I,'EPA Data'!$D:$D,'Country Selector'!$A$2,'EPA Data'!$J:$J,$B$1,'EPA Data'!$C:$C,R$2,'EPA Data'!$G:$G,"&gt;="&amp;$A40,'EPA Data'!$G:$G,"&lt;"&amp;$B40)*unit_conv</f>
        <v>1002054288.9833282</v>
      </c>
      <c r="S40">
        <f t="shared" si="26"/>
        <v>1004226909.9503649</v>
      </c>
      <c r="T40">
        <f t="shared" si="26"/>
        <v>1006399530.9174017</v>
      </c>
      <c r="U40">
        <f t="shared" si="26"/>
        <v>1008572151.8844384</v>
      </c>
      <c r="V40">
        <f t="shared" si="26"/>
        <v>1010744772.8514751</v>
      </c>
      <c r="W40" s="31">
        <f>VLOOKUP($B$1,'Multipliers and Adjustments'!$A$70:$I$86,TRUNC(COLUMN(W$2)/5)+2,FALSE)*SUMIFS('EPA Data'!$I:$I,'EPA Data'!$D:$D,'Country Selector'!$A$2,'EPA Data'!$J:$J,$B$1,'EPA Data'!$C:$C,W$2,'EPA Data'!$G:$G,"&gt;="&amp;$A40,'EPA Data'!$G:$G,"&lt;"&amp;$B40)*unit_conv</f>
        <v>1012917393.818512</v>
      </c>
      <c r="X40">
        <f t="shared" si="27"/>
        <v>1013955396.6000929</v>
      </c>
      <c r="Y40">
        <f t="shared" si="27"/>
        <v>1014993399.3816738</v>
      </c>
      <c r="Z40">
        <f t="shared" si="27"/>
        <v>1016031402.1632547</v>
      </c>
      <c r="AA40">
        <f t="shared" si="27"/>
        <v>1017069404.9448357</v>
      </c>
      <c r="AB40" s="31">
        <f>VLOOKUP($B$1,'Multipliers and Adjustments'!$A$70:$I$86,TRUNC(COLUMN(AB$2)/5)+2,FALSE)*SUMIFS('EPA Data'!$I:$I,'EPA Data'!$D:$D,'Country Selector'!$A$2,'EPA Data'!$J:$J,$B$1,'EPA Data'!$C:$C,AB$2,'EPA Data'!$G:$G,"&gt;="&amp;$A40,'EPA Data'!$G:$G,"&lt;"&amp;$B40)*unit_conv</f>
        <v>1018107407.7264163</v>
      </c>
      <c r="AC40">
        <f t="shared" si="28"/>
        <v>1038058143.1091427</v>
      </c>
      <c r="AD40">
        <f t="shared" si="28"/>
        <v>1058008878.491869</v>
      </c>
      <c r="AE40">
        <f t="shared" si="28"/>
        <v>1077959613.8745954</v>
      </c>
      <c r="AF40">
        <f t="shared" si="28"/>
        <v>1097910349.2573218</v>
      </c>
      <c r="AG40" s="31">
        <f>VLOOKUP($B$1,'Multipliers and Adjustments'!$A$70:$I$86,TRUNC(COLUMN(AG$2)/5)+2,FALSE)*SUMIFS('EPA Data'!$I:$I,'EPA Data'!$D:$D,'Country Selector'!$A$2,'EPA Data'!$J:$J,$B$1,'EPA Data'!$C:$C,AG$2,'EPA Data'!$G:$G,"&gt;="&amp;$A40,'EPA Data'!$G:$G,"&lt;"&amp;$B40)*unit_conv</f>
        <v>1117861084.640048</v>
      </c>
      <c r="AH40">
        <f t="shared" si="29"/>
        <v>1134562739.1710978</v>
      </c>
      <c r="AI40">
        <f t="shared" si="29"/>
        <v>1151264393.7021475</v>
      </c>
      <c r="AJ40">
        <f t="shared" si="29"/>
        <v>1167966048.2331972</v>
      </c>
      <c r="AK40">
        <f t="shared" si="29"/>
        <v>1184667702.7642469</v>
      </c>
      <c r="AL40" s="31">
        <f>VLOOKUP($B$1,'Multipliers and Adjustments'!$A$70:$I$86,TRUNC(COLUMN(AL$2)/5)+2,FALSE)*SUMIFS('EPA Data'!$I:$I,'EPA Data'!$D:$D,'Country Selector'!$A$2,'EPA Data'!$J:$J,$B$1,'EPA Data'!$C:$C,AL$2,'EPA Data'!$G:$G,"&gt;="&amp;$A40,'EPA Data'!$G:$G,"&lt;"&amp;$B40)*unit_conv</f>
        <v>1201369357.2952962</v>
      </c>
    </row>
    <row r="41" spans="1:38" x14ac:dyDescent="0.45">
      <c r="A41" s="15">
        <f t="shared" si="14"/>
        <v>60</v>
      </c>
      <c r="B41" s="16">
        <f t="shared" si="22"/>
        <v>70</v>
      </c>
      <c r="C41" s="31">
        <f>VLOOKUP($B$1,'Multipliers and Adjustments'!$A$70:$I$86,TRUNC(COLUMN(C$2)/5)+2,FALSE)*SUMIFS('EPA Data'!$I:$I,'EPA Data'!$D:$D,'Country Selector'!$A$2,'EPA Data'!$J:$J,$B$1,'EPA Data'!$C:$C,C$2,'EPA Data'!$G:$G,"&gt;="&amp;$A41,'EPA Data'!$G:$G,"&lt;"&amp;$B41)*unit_conv</f>
        <v>249248167.96555203</v>
      </c>
      <c r="D41">
        <f t="shared" si="23"/>
        <v>342648948.542768</v>
      </c>
      <c r="E41">
        <f t="shared" si="23"/>
        <v>436049729.11998403</v>
      </c>
      <c r="F41">
        <f t="shared" si="23"/>
        <v>529450509.69720006</v>
      </c>
      <c r="G41">
        <f t="shared" si="23"/>
        <v>622851290.27441609</v>
      </c>
      <c r="H41" s="31">
        <f>VLOOKUP($B$1,'Multipliers and Adjustments'!$A$70:$I$86,TRUNC(COLUMN(H$2)/5)+2,FALSE)*SUMIFS('EPA Data'!$I:$I,'EPA Data'!$D:$D,'Country Selector'!$A$2,'EPA Data'!$J:$J,$B$1,'EPA Data'!$C:$C,H$2,'EPA Data'!$G:$G,"&gt;="&amp;$A41,'EPA Data'!$G:$G,"&lt;"&amp;$B41)*unit_conv</f>
        <v>716252070.851632</v>
      </c>
      <c r="I41">
        <f t="shared" si="24"/>
        <v>720139237.12073278</v>
      </c>
      <c r="J41">
        <f t="shared" si="24"/>
        <v>724026403.38983357</v>
      </c>
      <c r="K41">
        <f t="shared" si="24"/>
        <v>727913569.65893435</v>
      </c>
      <c r="L41">
        <f t="shared" si="24"/>
        <v>731800735.92803514</v>
      </c>
      <c r="M41" s="31">
        <f>VLOOKUP($B$1,'Multipliers and Adjustments'!$A$70:$I$86,TRUNC(COLUMN(M$2)/5)+2,FALSE)*SUMIFS('EPA Data'!$I:$I,'EPA Data'!$D:$D,'Country Selector'!$A$2,'EPA Data'!$J:$J,$B$1,'EPA Data'!$C:$C,M$2,'EPA Data'!$G:$G,"&gt;="&amp;$A41,'EPA Data'!$G:$G,"&lt;"&amp;$B41)*unit_conv</f>
        <v>735687902.19713616</v>
      </c>
      <c r="N41">
        <f t="shared" si="25"/>
        <v>963193392.8466754</v>
      </c>
      <c r="O41">
        <f t="shared" si="25"/>
        <v>1190698883.4962146</v>
      </c>
      <c r="P41">
        <f t="shared" si="25"/>
        <v>1418204374.1457539</v>
      </c>
      <c r="Q41">
        <f t="shared" si="25"/>
        <v>1645709864.7952931</v>
      </c>
      <c r="R41" s="31">
        <f>VLOOKUP($B$1,'Multipliers and Adjustments'!$A$70:$I$86,TRUNC(COLUMN(R$2)/5)+2,FALSE)*SUMIFS('EPA Data'!$I:$I,'EPA Data'!$D:$D,'Country Selector'!$A$2,'EPA Data'!$J:$J,$B$1,'EPA Data'!$C:$C,R$2,'EPA Data'!$G:$G,"&gt;="&amp;$A41,'EPA Data'!$G:$G,"&lt;"&amp;$B41)*unit_conv</f>
        <v>1873215355.4448321</v>
      </c>
      <c r="S41">
        <f t="shared" si="26"/>
        <v>1832713392.5632672</v>
      </c>
      <c r="T41">
        <f t="shared" si="26"/>
        <v>1792211429.6817024</v>
      </c>
      <c r="U41">
        <f t="shared" si="26"/>
        <v>1751709466.8001375</v>
      </c>
      <c r="V41">
        <f t="shared" si="26"/>
        <v>1711207503.9185727</v>
      </c>
      <c r="W41" s="31">
        <f>VLOOKUP($B$1,'Multipliers and Adjustments'!$A$70:$I$86,TRUNC(COLUMN(W$2)/5)+2,FALSE)*SUMIFS('EPA Data'!$I:$I,'EPA Data'!$D:$D,'Country Selector'!$A$2,'EPA Data'!$J:$J,$B$1,'EPA Data'!$C:$C,W$2,'EPA Data'!$G:$G,"&gt;="&amp;$A41,'EPA Data'!$G:$G,"&lt;"&amp;$B41)*unit_conv</f>
        <v>1670705541.0370083</v>
      </c>
      <c r="X41">
        <f t="shared" si="27"/>
        <v>1683080553.0771458</v>
      </c>
      <c r="Y41">
        <f t="shared" si="27"/>
        <v>1695455565.1172833</v>
      </c>
      <c r="Z41">
        <f t="shared" si="27"/>
        <v>1707830577.1574209</v>
      </c>
      <c r="AA41">
        <f t="shared" si="27"/>
        <v>1720205589.1975584</v>
      </c>
      <c r="AB41" s="31">
        <f>VLOOKUP($B$1,'Multipliers and Adjustments'!$A$70:$I$86,TRUNC(COLUMN(AB$2)/5)+2,FALSE)*SUMIFS('EPA Data'!$I:$I,'EPA Data'!$D:$D,'Country Selector'!$A$2,'EPA Data'!$J:$J,$B$1,'EPA Data'!$C:$C,AB$2,'EPA Data'!$G:$G,"&gt;="&amp;$A41,'EPA Data'!$G:$G,"&lt;"&amp;$B41)*unit_conv</f>
        <v>1732580601.2376959</v>
      </c>
      <c r="AC41">
        <f t="shared" si="28"/>
        <v>1754824413.9179263</v>
      </c>
      <c r="AD41">
        <f t="shared" si="28"/>
        <v>1777068226.5981567</v>
      </c>
      <c r="AE41">
        <f t="shared" si="28"/>
        <v>1799312039.2783871</v>
      </c>
      <c r="AF41">
        <f t="shared" si="28"/>
        <v>1821555851.9586174</v>
      </c>
      <c r="AG41" s="31">
        <f>VLOOKUP($B$1,'Multipliers and Adjustments'!$A$70:$I$86,TRUNC(COLUMN(AG$2)/5)+2,FALSE)*SUMIFS('EPA Data'!$I:$I,'EPA Data'!$D:$D,'Country Selector'!$A$2,'EPA Data'!$J:$J,$B$1,'EPA Data'!$C:$C,AG$2,'EPA Data'!$G:$G,"&gt;="&amp;$A41,'EPA Data'!$G:$G,"&lt;"&amp;$B41)*unit_conv</f>
        <v>1843799664.6388483</v>
      </c>
      <c r="AH41">
        <f t="shared" si="29"/>
        <v>1924201712.9435298</v>
      </c>
      <c r="AI41">
        <f t="shared" si="29"/>
        <v>2004603761.2482114</v>
      </c>
      <c r="AJ41">
        <f t="shared" si="29"/>
        <v>2085005809.5528929</v>
      </c>
      <c r="AK41">
        <f t="shared" si="29"/>
        <v>2165407857.8575745</v>
      </c>
      <c r="AL41" s="31">
        <f>VLOOKUP($B$1,'Multipliers and Adjustments'!$A$70:$I$86,TRUNC(COLUMN(AL$2)/5)+2,FALSE)*SUMIFS('EPA Data'!$I:$I,'EPA Data'!$D:$D,'Country Selector'!$A$2,'EPA Data'!$J:$J,$B$1,'EPA Data'!$C:$C,AL$2,'EPA Data'!$G:$G,"&gt;="&amp;$A41,'EPA Data'!$G:$G,"&lt;"&amp;$B41)*unit_conv</f>
        <v>2245809906.1622558</v>
      </c>
    </row>
    <row r="42" spans="1:38" x14ac:dyDescent="0.45">
      <c r="A42" s="15">
        <f t="shared" si="14"/>
        <v>70</v>
      </c>
      <c r="B42" s="16">
        <f t="shared" si="22"/>
        <v>80</v>
      </c>
      <c r="C42" s="31">
        <f>VLOOKUP($B$1,'Multipliers and Adjustments'!$A$70:$I$86,TRUNC(COLUMN(C$2)/5)+2,FALSE)*SUMIFS('EPA Data'!$I:$I,'EPA Data'!$D:$D,'Country Selector'!$A$2,'EPA Data'!$J:$J,$B$1,'EPA Data'!$C:$C,C$2,'EPA Data'!$G:$G,"&gt;="&amp;$A42,'EPA Data'!$G:$G,"&lt;"&amp;$B42)*unit_conv</f>
        <v>1054967162.199216</v>
      </c>
      <c r="D42">
        <f t="shared" si="23"/>
        <v>1012574506.9234816</v>
      </c>
      <c r="E42">
        <f t="shared" si="23"/>
        <v>970181851.64774716</v>
      </c>
      <c r="F42">
        <f t="shared" si="23"/>
        <v>927789196.37201273</v>
      </c>
      <c r="G42">
        <f t="shared" si="23"/>
        <v>885396541.09627831</v>
      </c>
      <c r="H42" s="31">
        <f>VLOOKUP($B$1,'Multipliers and Adjustments'!$A$70:$I$86,TRUNC(COLUMN(H$2)/5)+2,FALSE)*SUMIFS('EPA Data'!$I:$I,'EPA Data'!$D:$D,'Country Selector'!$A$2,'EPA Data'!$J:$J,$B$1,'EPA Data'!$C:$C,H$2,'EPA Data'!$G:$G,"&gt;="&amp;$A42,'EPA Data'!$G:$G,"&lt;"&amp;$B42)*unit_conv</f>
        <v>843003885.82054412</v>
      </c>
      <c r="I42">
        <f t="shared" si="24"/>
        <v>810097445.26820493</v>
      </c>
      <c r="J42">
        <f t="shared" si="24"/>
        <v>777191004.71586573</v>
      </c>
      <c r="K42">
        <f t="shared" si="24"/>
        <v>744284564.16352654</v>
      </c>
      <c r="L42">
        <f t="shared" si="24"/>
        <v>711378123.61118734</v>
      </c>
      <c r="M42" s="31">
        <f>VLOOKUP($B$1,'Multipliers and Adjustments'!$A$70:$I$86,TRUNC(COLUMN(M$2)/5)+2,FALSE)*SUMIFS('EPA Data'!$I:$I,'EPA Data'!$D:$D,'Country Selector'!$A$2,'EPA Data'!$J:$J,$B$1,'EPA Data'!$C:$C,M$2,'EPA Data'!$G:$G,"&gt;="&amp;$A42,'EPA Data'!$G:$G,"&lt;"&amp;$B42)*unit_conv</f>
        <v>678471683.05884802</v>
      </c>
      <c r="N42">
        <f t="shared" si="25"/>
        <v>724761498.62630081</v>
      </c>
      <c r="O42">
        <f t="shared" si="25"/>
        <v>771051314.1937536</v>
      </c>
      <c r="P42">
        <f t="shared" si="25"/>
        <v>817341129.76120639</v>
      </c>
      <c r="Q42">
        <f t="shared" si="25"/>
        <v>863630945.32865918</v>
      </c>
      <c r="R42" s="31">
        <f>VLOOKUP($B$1,'Multipliers and Adjustments'!$A$70:$I$86,TRUNC(COLUMN(R$2)/5)+2,FALSE)*SUMIFS('EPA Data'!$I:$I,'EPA Data'!$D:$D,'Country Selector'!$A$2,'EPA Data'!$J:$J,$B$1,'EPA Data'!$C:$C,R$2,'EPA Data'!$G:$G,"&gt;="&amp;$A42,'EPA Data'!$G:$G,"&lt;"&amp;$B42)*unit_conv</f>
        <v>909920760.89611208</v>
      </c>
      <c r="S42">
        <f t="shared" si="26"/>
        <v>964820267.16698575</v>
      </c>
      <c r="T42">
        <f t="shared" si="26"/>
        <v>1019719773.4378594</v>
      </c>
      <c r="U42">
        <f t="shared" si="26"/>
        <v>1074619279.7087331</v>
      </c>
      <c r="V42">
        <f t="shared" si="26"/>
        <v>1129518785.9796066</v>
      </c>
      <c r="W42" s="31">
        <f>VLOOKUP($B$1,'Multipliers and Adjustments'!$A$70:$I$86,TRUNC(COLUMN(W$2)/5)+2,FALSE)*SUMIFS('EPA Data'!$I:$I,'EPA Data'!$D:$D,'Country Selector'!$A$2,'EPA Data'!$J:$J,$B$1,'EPA Data'!$C:$C,W$2,'EPA Data'!$G:$G,"&gt;="&amp;$A42,'EPA Data'!$G:$G,"&lt;"&amp;$B42)*unit_conv</f>
        <v>1184418292.2504802</v>
      </c>
      <c r="X42">
        <f t="shared" si="27"/>
        <v>1148861388.6758626</v>
      </c>
      <c r="Y42">
        <f t="shared" si="27"/>
        <v>1113304485.1012449</v>
      </c>
      <c r="Z42">
        <f t="shared" si="27"/>
        <v>1077747581.5266273</v>
      </c>
      <c r="AA42">
        <f t="shared" si="27"/>
        <v>1042190677.9520097</v>
      </c>
      <c r="AB42" s="31">
        <f>VLOOKUP($B$1,'Multipliers and Adjustments'!$A$70:$I$86,TRUNC(COLUMN(AB$2)/5)+2,FALSE)*SUMIFS('EPA Data'!$I:$I,'EPA Data'!$D:$D,'Country Selector'!$A$2,'EPA Data'!$J:$J,$B$1,'EPA Data'!$C:$C,AB$2,'EPA Data'!$G:$G,"&gt;="&amp;$A42,'EPA Data'!$G:$G,"&lt;"&amp;$B42)*unit_conv</f>
        <v>1006633774.3773922</v>
      </c>
      <c r="AC42">
        <f t="shared" si="28"/>
        <v>1066733102.7798369</v>
      </c>
      <c r="AD42">
        <f t="shared" si="28"/>
        <v>1126832431.1822817</v>
      </c>
      <c r="AE42">
        <f t="shared" si="28"/>
        <v>1186931759.5847266</v>
      </c>
      <c r="AF42">
        <f t="shared" si="28"/>
        <v>1247031087.9871714</v>
      </c>
      <c r="AG42" s="31">
        <f>VLOOKUP($B$1,'Multipliers and Adjustments'!$A$70:$I$86,TRUNC(COLUMN(AG$2)/5)+2,FALSE)*SUMIFS('EPA Data'!$I:$I,'EPA Data'!$D:$D,'Country Selector'!$A$2,'EPA Data'!$J:$J,$B$1,'EPA Data'!$C:$C,AG$2,'EPA Data'!$G:$G,"&gt;="&amp;$A42,'EPA Data'!$G:$G,"&lt;"&amp;$B42)*unit_conv</f>
        <v>1307130416.389616</v>
      </c>
      <c r="AH42">
        <f t="shared" si="29"/>
        <v>1263886310.1602304</v>
      </c>
      <c r="AI42">
        <f t="shared" si="29"/>
        <v>1220642203.9308448</v>
      </c>
      <c r="AJ42">
        <f t="shared" si="29"/>
        <v>1177398097.7014592</v>
      </c>
      <c r="AK42">
        <f t="shared" si="29"/>
        <v>1134153991.4720736</v>
      </c>
      <c r="AL42" s="31">
        <f>VLOOKUP($B$1,'Multipliers and Adjustments'!$A$70:$I$86,TRUNC(COLUMN(AL$2)/5)+2,FALSE)*SUMIFS('EPA Data'!$I:$I,'EPA Data'!$D:$D,'Country Selector'!$A$2,'EPA Data'!$J:$J,$B$1,'EPA Data'!$C:$C,AL$2,'EPA Data'!$G:$G,"&gt;="&amp;$A42,'EPA Data'!$G:$G,"&lt;"&amp;$B42)*unit_conv</f>
        <v>1090909885.2426882</v>
      </c>
    </row>
    <row r="43" spans="1:38" x14ac:dyDescent="0.45">
      <c r="A43" s="15">
        <f t="shared" si="14"/>
        <v>80</v>
      </c>
      <c r="B43" s="16">
        <f t="shared" si="22"/>
        <v>90</v>
      </c>
      <c r="C43" s="31">
        <f>VLOOKUP($B$1,'Multipliers and Adjustments'!$A$70:$I$86,TRUNC(COLUMN(C$2)/5)+2,FALSE)*SUMIFS('EPA Data'!$I:$I,'EPA Data'!$D:$D,'Country Selector'!$A$2,'EPA Data'!$J:$J,$B$1,'EPA Data'!$C:$C,C$2,'EPA Data'!$G:$G,"&gt;="&amp;$A43,'EPA Data'!$G:$G,"&lt;"&amp;$B43)*unit_conv</f>
        <v>371218807.99539202</v>
      </c>
      <c r="D43">
        <f t="shared" si="23"/>
        <v>406519967.59700483</v>
      </c>
      <c r="E43">
        <f t="shared" si="23"/>
        <v>441821127.19861764</v>
      </c>
      <c r="F43">
        <f t="shared" si="23"/>
        <v>477122286.80023044</v>
      </c>
      <c r="G43">
        <f t="shared" si="23"/>
        <v>512423446.40184325</v>
      </c>
      <c r="H43" s="31">
        <f>VLOOKUP($B$1,'Multipliers and Adjustments'!$A$70:$I$86,TRUNC(COLUMN(H$2)/5)+2,FALSE)*SUMIFS('EPA Data'!$I:$I,'EPA Data'!$D:$D,'Country Selector'!$A$2,'EPA Data'!$J:$J,$B$1,'EPA Data'!$C:$C,H$2,'EPA Data'!$G:$G,"&gt;="&amp;$A43,'EPA Data'!$G:$G,"&lt;"&amp;$B43)*unit_conv</f>
        <v>547724606.003456</v>
      </c>
      <c r="I43">
        <f t="shared" si="24"/>
        <v>557381817.60522234</v>
      </c>
      <c r="J43">
        <f t="shared" si="24"/>
        <v>567039029.20698869</v>
      </c>
      <c r="K43">
        <f t="shared" si="24"/>
        <v>576696240.80875504</v>
      </c>
      <c r="L43">
        <f t="shared" si="24"/>
        <v>586353452.41052139</v>
      </c>
      <c r="M43" s="31">
        <f>VLOOKUP($B$1,'Multipliers and Adjustments'!$A$70:$I$86,TRUNC(COLUMN(M$2)/5)+2,FALSE)*SUMIFS('EPA Data'!$I:$I,'EPA Data'!$D:$D,'Country Selector'!$A$2,'EPA Data'!$J:$J,$B$1,'EPA Data'!$C:$C,M$2,'EPA Data'!$G:$G,"&gt;="&amp;$A43,'EPA Data'!$G:$G,"&lt;"&amp;$B43)*unit_conv</f>
        <v>596010664.01228797</v>
      </c>
      <c r="N43">
        <f t="shared" si="25"/>
        <v>636239776.38780165</v>
      </c>
      <c r="O43">
        <f t="shared" si="25"/>
        <v>676468888.76331532</v>
      </c>
      <c r="P43">
        <f t="shared" si="25"/>
        <v>716698001.13882899</v>
      </c>
      <c r="Q43">
        <f t="shared" si="25"/>
        <v>756927113.51434267</v>
      </c>
      <c r="R43" s="31">
        <f>VLOOKUP($B$1,'Multipliers and Adjustments'!$A$70:$I$86,TRUNC(COLUMN(R$2)/5)+2,FALSE)*SUMIFS('EPA Data'!$I:$I,'EPA Data'!$D:$D,'Country Selector'!$A$2,'EPA Data'!$J:$J,$B$1,'EPA Data'!$C:$C,R$2,'EPA Data'!$G:$G,"&gt;="&amp;$A43,'EPA Data'!$G:$G,"&lt;"&amp;$B43)*unit_conv</f>
        <v>797156225.8898561</v>
      </c>
      <c r="S43">
        <f t="shared" si="26"/>
        <v>931140420.95833933</v>
      </c>
      <c r="T43">
        <f t="shared" si="26"/>
        <v>1065124616.0268226</v>
      </c>
      <c r="U43">
        <f t="shared" si="26"/>
        <v>1199108811.0953057</v>
      </c>
      <c r="V43">
        <f t="shared" si="26"/>
        <v>1333093006.1637888</v>
      </c>
      <c r="W43" s="31">
        <f>VLOOKUP($B$1,'Multipliers and Adjustments'!$A$70:$I$86,TRUNC(COLUMN(W$2)/5)+2,FALSE)*SUMIFS('EPA Data'!$I:$I,'EPA Data'!$D:$D,'Country Selector'!$A$2,'EPA Data'!$J:$J,$B$1,'EPA Data'!$C:$C,W$2,'EPA Data'!$G:$G,"&gt;="&amp;$A43,'EPA Data'!$G:$G,"&lt;"&amp;$B43)*unit_conv</f>
        <v>1467077201.2322721</v>
      </c>
      <c r="X43">
        <f t="shared" si="27"/>
        <v>1530081540.3461058</v>
      </c>
      <c r="Y43">
        <f t="shared" si="27"/>
        <v>1593085879.4599395</v>
      </c>
      <c r="Z43">
        <f t="shared" si="27"/>
        <v>1656090218.5737731</v>
      </c>
      <c r="AA43">
        <f t="shared" si="27"/>
        <v>1719094557.6876068</v>
      </c>
      <c r="AB43" s="31">
        <f>VLOOKUP($B$1,'Multipliers and Adjustments'!$A$70:$I$86,TRUNC(COLUMN(AB$2)/5)+2,FALSE)*SUMIFS('EPA Data'!$I:$I,'EPA Data'!$D:$D,'Country Selector'!$A$2,'EPA Data'!$J:$J,$B$1,'EPA Data'!$C:$C,AB$2,'EPA Data'!$G:$G,"&gt;="&amp;$A43,'EPA Data'!$G:$G,"&lt;"&amp;$B43)*unit_conv</f>
        <v>1782098896.8014402</v>
      </c>
      <c r="AC43">
        <f t="shared" si="28"/>
        <v>1749493988.2308002</v>
      </c>
      <c r="AD43">
        <f t="shared" si="28"/>
        <v>1716889079.6601601</v>
      </c>
      <c r="AE43">
        <f t="shared" si="28"/>
        <v>1684284171.08952</v>
      </c>
      <c r="AF43">
        <f t="shared" si="28"/>
        <v>1651679262.5188799</v>
      </c>
      <c r="AG43" s="31">
        <f>VLOOKUP($B$1,'Multipliers and Adjustments'!$A$70:$I$86,TRUNC(COLUMN(AG$2)/5)+2,FALSE)*SUMIFS('EPA Data'!$I:$I,'EPA Data'!$D:$D,'Country Selector'!$A$2,'EPA Data'!$J:$J,$B$1,'EPA Data'!$C:$C,AG$2,'EPA Data'!$G:$G,"&gt;="&amp;$A43,'EPA Data'!$G:$G,"&lt;"&amp;$B43)*unit_conv</f>
        <v>1619074353.94824</v>
      </c>
      <c r="AH43">
        <f t="shared" si="29"/>
        <v>1486402625.683696</v>
      </c>
      <c r="AI43">
        <f t="shared" si="29"/>
        <v>1353730897.419152</v>
      </c>
      <c r="AJ43">
        <f t="shared" si="29"/>
        <v>1221059169.154608</v>
      </c>
      <c r="AK43">
        <f t="shared" si="29"/>
        <v>1088387440.890064</v>
      </c>
      <c r="AL43" s="31">
        <f>VLOOKUP($B$1,'Multipliers and Adjustments'!$A$70:$I$86,TRUNC(COLUMN(AL$2)/5)+2,FALSE)*SUMIFS('EPA Data'!$I:$I,'EPA Data'!$D:$D,'Country Selector'!$A$2,'EPA Data'!$J:$J,$B$1,'EPA Data'!$C:$C,AL$2,'EPA Data'!$G:$G,"&gt;="&amp;$A43,'EPA Data'!$G:$G,"&lt;"&amp;$B43)*unit_conv</f>
        <v>955715712.62552011</v>
      </c>
    </row>
    <row r="44" spans="1:38" x14ac:dyDescent="0.45">
      <c r="A44" s="15">
        <f t="shared" si="14"/>
        <v>90</v>
      </c>
      <c r="B44" s="16">
        <f t="shared" si="22"/>
        <v>100</v>
      </c>
      <c r="C44" s="31">
        <f>VLOOKUP($B$1,'Multipliers and Adjustments'!$A$70:$I$86,TRUNC(COLUMN(C$2)/5)+2,FALSE)*SUMIFS('EPA Data'!$I:$I,'EPA Data'!$D:$D,'Country Selector'!$A$2,'EPA Data'!$J:$J,$B$1,'EPA Data'!$C:$C,C$2,'EPA Data'!$G:$G,"&gt;="&amp;$A44,'EPA Data'!$G:$G,"&lt;"&amp;$B44)*unit_conv</f>
        <v>347021017.22355199</v>
      </c>
      <c r="D44">
        <f t="shared" si="23"/>
        <v>478263792.58183682</v>
      </c>
      <c r="E44">
        <f t="shared" si="23"/>
        <v>609506567.94012165</v>
      </c>
      <c r="F44">
        <f t="shared" si="23"/>
        <v>740749343.29840648</v>
      </c>
      <c r="G44">
        <f t="shared" si="23"/>
        <v>871992118.65669131</v>
      </c>
      <c r="H44" s="31">
        <f>VLOOKUP($B$1,'Multipliers and Adjustments'!$A$70:$I$86,TRUNC(COLUMN(H$2)/5)+2,FALSE)*SUMIFS('EPA Data'!$I:$I,'EPA Data'!$D:$D,'Country Selector'!$A$2,'EPA Data'!$J:$J,$B$1,'EPA Data'!$C:$C,H$2,'EPA Data'!$G:$G,"&gt;="&amp;$A44,'EPA Data'!$G:$G,"&lt;"&amp;$B44)*unit_conv</f>
        <v>1003234894.0149761</v>
      </c>
      <c r="I44">
        <f t="shared" si="24"/>
        <v>1054239329.4163809</v>
      </c>
      <c r="J44">
        <f t="shared" si="24"/>
        <v>1105243764.8177857</v>
      </c>
      <c r="K44">
        <f t="shared" si="24"/>
        <v>1156248200.2191906</v>
      </c>
      <c r="L44">
        <f t="shared" si="24"/>
        <v>1207252635.6205955</v>
      </c>
      <c r="M44" s="31">
        <f>VLOOKUP($B$1,'Multipliers and Adjustments'!$A$70:$I$86,TRUNC(COLUMN(M$2)/5)+2,FALSE)*SUMIFS('EPA Data'!$I:$I,'EPA Data'!$D:$D,'Country Selector'!$A$2,'EPA Data'!$J:$J,$B$1,'EPA Data'!$C:$C,M$2,'EPA Data'!$G:$G,"&gt;="&amp;$A44,'EPA Data'!$G:$G,"&lt;"&amp;$B44)*unit_conv</f>
        <v>1258257071.0220001</v>
      </c>
      <c r="N44">
        <f t="shared" si="25"/>
        <v>1235808309.1676674</v>
      </c>
      <c r="O44">
        <f t="shared" si="25"/>
        <v>1213359547.3133347</v>
      </c>
      <c r="P44">
        <f t="shared" si="25"/>
        <v>1190910785.459002</v>
      </c>
      <c r="Q44">
        <f t="shared" si="25"/>
        <v>1168462023.6046693</v>
      </c>
      <c r="R44" s="31">
        <f>VLOOKUP($B$1,'Multipliers and Adjustments'!$A$70:$I$86,TRUNC(COLUMN(R$2)/5)+2,FALSE)*SUMIFS('EPA Data'!$I:$I,'EPA Data'!$D:$D,'Country Selector'!$A$2,'EPA Data'!$J:$J,$B$1,'EPA Data'!$C:$C,R$2,'EPA Data'!$G:$G,"&gt;="&amp;$A44,'EPA Data'!$G:$G,"&lt;"&amp;$B44)*unit_conv</f>
        <v>1146013261.7503362</v>
      </c>
      <c r="S44">
        <f t="shared" si="26"/>
        <v>991766619.49606097</v>
      </c>
      <c r="T44">
        <f t="shared" si="26"/>
        <v>837519977.24178576</v>
      </c>
      <c r="U44">
        <f t="shared" si="26"/>
        <v>683273334.98751056</v>
      </c>
      <c r="V44">
        <f t="shared" si="26"/>
        <v>529026692.73323536</v>
      </c>
      <c r="W44" s="31">
        <f>VLOOKUP($B$1,'Multipliers and Adjustments'!$A$70:$I$86,TRUNC(COLUMN(W$2)/5)+2,FALSE)*SUMIFS('EPA Data'!$I:$I,'EPA Data'!$D:$D,'Country Selector'!$A$2,'EPA Data'!$J:$J,$B$1,'EPA Data'!$C:$C,W$2,'EPA Data'!$G:$G,"&gt;="&amp;$A44,'EPA Data'!$G:$G,"&lt;"&amp;$B44)*unit_conv</f>
        <v>374780050.47896004</v>
      </c>
      <c r="X44">
        <f t="shared" si="27"/>
        <v>339630414.73186564</v>
      </c>
      <c r="Y44">
        <f t="shared" si="27"/>
        <v>304480778.98477125</v>
      </c>
      <c r="Z44">
        <f t="shared" si="27"/>
        <v>269331143.23767686</v>
      </c>
      <c r="AA44">
        <f t="shared" si="27"/>
        <v>234181507.49058247</v>
      </c>
      <c r="AB44" s="31">
        <f>VLOOKUP($B$1,'Multipliers and Adjustments'!$A$70:$I$86,TRUNC(COLUMN(AB$2)/5)+2,FALSE)*SUMIFS('EPA Data'!$I:$I,'EPA Data'!$D:$D,'Country Selector'!$A$2,'EPA Data'!$J:$J,$B$1,'EPA Data'!$C:$C,AB$2,'EPA Data'!$G:$G,"&gt;="&amp;$A44,'EPA Data'!$G:$G,"&lt;"&amp;$B44)*unit_conv</f>
        <v>199031871.74348801</v>
      </c>
      <c r="AC44">
        <f t="shared" si="28"/>
        <v>241947355.21449924</v>
      </c>
      <c r="AD44">
        <f t="shared" si="28"/>
        <v>284862838.68551046</v>
      </c>
      <c r="AE44">
        <f t="shared" si="28"/>
        <v>327778322.15652168</v>
      </c>
      <c r="AF44">
        <f t="shared" si="28"/>
        <v>370693805.6275329</v>
      </c>
      <c r="AG44" s="31">
        <f>VLOOKUP($B$1,'Multipliers and Adjustments'!$A$70:$I$86,TRUNC(COLUMN(AG$2)/5)+2,FALSE)*SUMIFS('EPA Data'!$I:$I,'EPA Data'!$D:$D,'Country Selector'!$A$2,'EPA Data'!$J:$J,$B$1,'EPA Data'!$C:$C,AG$2,'EPA Data'!$G:$G,"&gt;="&amp;$A44,'EPA Data'!$G:$G,"&lt;"&amp;$B44)*unit_conv</f>
        <v>413609289.09854406</v>
      </c>
      <c r="AH44">
        <f t="shared" si="29"/>
        <v>605679972.09731209</v>
      </c>
      <c r="AI44">
        <f t="shared" si="29"/>
        <v>797750655.09608006</v>
      </c>
      <c r="AJ44">
        <f t="shared" si="29"/>
        <v>989821338.09484804</v>
      </c>
      <c r="AK44">
        <f t="shared" si="29"/>
        <v>1181892021.093616</v>
      </c>
      <c r="AL44" s="31">
        <f>VLOOKUP($B$1,'Multipliers and Adjustments'!$A$70:$I$86,TRUNC(COLUMN(AL$2)/5)+2,FALSE)*SUMIFS('EPA Data'!$I:$I,'EPA Data'!$D:$D,'Country Selector'!$A$2,'EPA Data'!$J:$J,$B$1,'EPA Data'!$C:$C,AL$2,'EPA Data'!$G:$G,"&gt;="&amp;$A44,'EPA Data'!$G:$G,"&lt;"&amp;$B44)*unit_conv</f>
        <v>1373962704.0923841</v>
      </c>
    </row>
    <row r="45" spans="1:38" x14ac:dyDescent="0.45">
      <c r="A45" s="12">
        <f>B44</f>
        <v>100</v>
      </c>
      <c r="B45" s="11">
        <f t="shared" si="7"/>
        <v>150</v>
      </c>
      <c r="C45" s="31">
        <f>VLOOKUP($B$1,'Multipliers and Adjustments'!$A$70:$I$86,TRUNC(COLUMN(C$2)/5)+2,FALSE)*SUMIFS('EPA Data'!$I:$I,'EPA Data'!$D:$D,'Country Selector'!$A$2,'EPA Data'!$J:$J,$B$1,'EPA Data'!$C:$C,C$2,'EPA Data'!$G:$G,"&gt;="&amp;$A45,'EPA Data'!$G:$G,"&lt;"&amp;$B45)*unit_conv</f>
        <v>1253233607.858288</v>
      </c>
      <c r="D45">
        <f t="shared" si="23"/>
        <v>1083990175.2768929</v>
      </c>
      <c r="E45">
        <f t="shared" si="23"/>
        <v>914746742.69549775</v>
      </c>
      <c r="F45">
        <f t="shared" si="23"/>
        <v>745503310.1141026</v>
      </c>
      <c r="G45">
        <f t="shared" si="23"/>
        <v>576259877.53270745</v>
      </c>
      <c r="H45" s="31">
        <f>VLOOKUP($B$1,'Multipliers and Adjustments'!$A$70:$I$86,TRUNC(COLUMN(H$2)/5)+2,FALSE)*SUMIFS('EPA Data'!$I:$I,'EPA Data'!$D:$D,'Country Selector'!$A$2,'EPA Data'!$J:$J,$B$1,'EPA Data'!$C:$C,H$2,'EPA Data'!$G:$G,"&gt;="&amp;$A45,'EPA Data'!$G:$G,"&lt;"&amp;$B45)*unit_conv</f>
        <v>407016444.95131201</v>
      </c>
      <c r="I45">
        <f t="shared" si="24"/>
        <v>380876878.50932163</v>
      </c>
      <c r="J45">
        <f t="shared" si="24"/>
        <v>354737312.06733125</v>
      </c>
      <c r="K45">
        <f t="shared" si="24"/>
        <v>328597745.62534088</v>
      </c>
      <c r="L45">
        <f t="shared" si="24"/>
        <v>302458179.1833505</v>
      </c>
      <c r="M45" s="31">
        <f>VLOOKUP($B$1,'Multipliers and Adjustments'!$A$70:$I$86,TRUNC(COLUMN(M$2)/5)+2,FALSE)*SUMIFS('EPA Data'!$I:$I,'EPA Data'!$D:$D,'Country Selector'!$A$2,'EPA Data'!$J:$J,$B$1,'EPA Data'!$C:$C,M$2,'EPA Data'!$G:$G,"&gt;="&amp;$A45,'EPA Data'!$G:$G,"&lt;"&amp;$B45)*unit_conv</f>
        <v>276318612.74136007</v>
      </c>
      <c r="N45">
        <f t="shared" si="25"/>
        <v>245509890.14101765</v>
      </c>
      <c r="O45">
        <f t="shared" si="25"/>
        <v>214701167.54067522</v>
      </c>
      <c r="P45">
        <f t="shared" si="25"/>
        <v>183892444.9403328</v>
      </c>
      <c r="Q45">
        <f t="shared" si="25"/>
        <v>153083722.33999038</v>
      </c>
      <c r="R45" s="31">
        <f>VLOOKUP($B$1,'Multipliers and Adjustments'!$A$70:$I$86,TRUNC(COLUMN(R$2)/5)+2,FALSE)*SUMIFS('EPA Data'!$I:$I,'EPA Data'!$D:$D,'Country Selector'!$A$2,'EPA Data'!$J:$J,$B$1,'EPA Data'!$C:$C,R$2,'EPA Data'!$G:$G,"&gt;="&amp;$A45,'EPA Data'!$G:$G,"&lt;"&amp;$B45)*unit_conv</f>
        <v>122274999.73964801</v>
      </c>
      <c r="S45">
        <f t="shared" si="26"/>
        <v>123759441.31057921</v>
      </c>
      <c r="T45">
        <f t="shared" si="26"/>
        <v>125243882.88151041</v>
      </c>
      <c r="U45">
        <f t="shared" si="26"/>
        <v>126728324.4524416</v>
      </c>
      <c r="V45">
        <f t="shared" si="26"/>
        <v>128212766.0233728</v>
      </c>
      <c r="W45" s="31">
        <f>VLOOKUP($B$1,'Multipliers and Adjustments'!$A$70:$I$86,TRUNC(COLUMN(W$2)/5)+2,FALSE)*SUMIFS('EPA Data'!$I:$I,'EPA Data'!$D:$D,'Country Selector'!$A$2,'EPA Data'!$J:$J,$B$1,'EPA Data'!$C:$C,W$2,'EPA Data'!$G:$G,"&gt;="&amp;$A45,'EPA Data'!$G:$G,"&lt;"&amp;$B45)*unit_conv</f>
        <v>129697207.59430401</v>
      </c>
      <c r="X45">
        <f t="shared" si="27"/>
        <v>131658642.08714561</v>
      </c>
      <c r="Y45">
        <f t="shared" si="27"/>
        <v>133620076.57998721</v>
      </c>
      <c r="Z45">
        <f t="shared" si="27"/>
        <v>135581511.0728288</v>
      </c>
      <c r="AA45">
        <f t="shared" si="27"/>
        <v>137542945.5656704</v>
      </c>
      <c r="AB45" s="31">
        <f>VLOOKUP($B$1,'Multipliers and Adjustments'!$A$70:$I$86,TRUNC(COLUMN(AB$2)/5)+2,FALSE)*SUMIFS('EPA Data'!$I:$I,'EPA Data'!$D:$D,'Country Selector'!$A$2,'EPA Data'!$J:$J,$B$1,'EPA Data'!$C:$C,AB$2,'EPA Data'!$G:$G,"&gt;="&amp;$A45,'EPA Data'!$G:$G,"&lt;"&amp;$B45)*unit_conv</f>
        <v>139504380.058512</v>
      </c>
      <c r="AC45">
        <f t="shared" si="28"/>
        <v>140230413.5263136</v>
      </c>
      <c r="AD45">
        <f t="shared" si="28"/>
        <v>140956446.9941152</v>
      </c>
      <c r="AE45">
        <f t="shared" si="28"/>
        <v>141682480.4619168</v>
      </c>
      <c r="AF45">
        <f t="shared" si="28"/>
        <v>142408513.92971841</v>
      </c>
      <c r="AG45" s="31">
        <f>VLOOKUP($B$1,'Multipliers and Adjustments'!$A$70:$I$86,TRUNC(COLUMN(AG$2)/5)+2,FALSE)*SUMIFS('EPA Data'!$I:$I,'EPA Data'!$D:$D,'Country Selector'!$A$2,'EPA Data'!$J:$J,$B$1,'EPA Data'!$C:$C,AG$2,'EPA Data'!$G:$G,"&gt;="&amp;$A45,'EPA Data'!$G:$G,"&lt;"&amp;$B45)*unit_conv</f>
        <v>143134547.39752001</v>
      </c>
      <c r="AH45">
        <f t="shared" si="29"/>
        <v>143826895.8591136</v>
      </c>
      <c r="AI45">
        <f t="shared" si="29"/>
        <v>144519244.3207072</v>
      </c>
      <c r="AJ45">
        <f t="shared" si="29"/>
        <v>145211592.7823008</v>
      </c>
      <c r="AK45">
        <f t="shared" si="29"/>
        <v>145903941.2438944</v>
      </c>
      <c r="AL45" s="31">
        <f>VLOOKUP($B$1,'Multipliers and Adjustments'!$A$70:$I$86,TRUNC(COLUMN(AL$2)/5)+2,FALSE)*SUMIFS('EPA Data'!$I:$I,'EPA Data'!$D:$D,'Country Selector'!$A$2,'EPA Data'!$J:$J,$B$1,'EPA Data'!$C:$C,AL$2,'EPA Data'!$G:$G,"&gt;="&amp;$A45,'EPA Data'!$G:$G,"&lt;"&amp;$B45)*unit_conv</f>
        <v>146596289.705488</v>
      </c>
    </row>
    <row r="46" spans="1:38" x14ac:dyDescent="0.45">
      <c r="A46" s="12">
        <f t="shared" si="14"/>
        <v>150</v>
      </c>
      <c r="B46" s="11">
        <f t="shared" si="7"/>
        <v>200</v>
      </c>
      <c r="C46" s="31">
        <f>VLOOKUP($B$1,'Multipliers and Adjustments'!$A$70:$I$86,TRUNC(COLUMN(C$2)/5)+2,FALSE)*SUMIFS('EPA Data'!$I:$I,'EPA Data'!$D:$D,'Country Selector'!$A$2,'EPA Data'!$J:$J,$B$1,'EPA Data'!$C:$C,C$2,'EPA Data'!$G:$G,"&gt;="&amp;$A46,'EPA Data'!$G:$G,"&lt;"&amp;$B46)*unit_conv</f>
        <v>182942913.37952003</v>
      </c>
      <c r="D46">
        <f t="shared" si="23"/>
        <v>163543917.47153601</v>
      </c>
      <c r="E46">
        <f t="shared" si="23"/>
        <v>144144921.56355199</v>
      </c>
      <c r="F46">
        <f t="shared" si="23"/>
        <v>124745925.65556799</v>
      </c>
      <c r="G46">
        <f t="shared" si="23"/>
        <v>105346929.74758399</v>
      </c>
      <c r="H46" s="31">
        <f>VLOOKUP($B$1,'Multipliers and Adjustments'!$A$70:$I$86,TRUNC(COLUMN(H$2)/5)+2,FALSE)*SUMIFS('EPA Data'!$I:$I,'EPA Data'!$D:$D,'Country Selector'!$A$2,'EPA Data'!$J:$J,$B$1,'EPA Data'!$C:$C,H$2,'EPA Data'!$G:$G,"&gt;="&amp;$A46,'EPA Data'!$G:$G,"&lt;"&amp;$B46)*unit_conv</f>
        <v>85947933.839599997</v>
      </c>
      <c r="I46">
        <f t="shared" si="24"/>
        <v>103877329.26755521</v>
      </c>
      <c r="J46">
        <f t="shared" si="24"/>
        <v>121806724.69551042</v>
      </c>
      <c r="K46">
        <f t="shared" si="24"/>
        <v>139736120.12346563</v>
      </c>
      <c r="L46">
        <f t="shared" si="24"/>
        <v>157665515.55142084</v>
      </c>
      <c r="M46" s="31">
        <f>VLOOKUP($B$1,'Multipliers and Adjustments'!$A$70:$I$86,TRUNC(COLUMN(M$2)/5)+2,FALSE)*SUMIFS('EPA Data'!$I:$I,'EPA Data'!$D:$D,'Country Selector'!$A$2,'EPA Data'!$J:$J,$B$1,'EPA Data'!$C:$C,M$2,'EPA Data'!$G:$G,"&gt;="&amp;$A46,'EPA Data'!$G:$G,"&lt;"&amp;$B46)*unit_conv</f>
        <v>175594910.97937602</v>
      </c>
      <c r="N46">
        <f t="shared" si="25"/>
        <v>178188560.29777601</v>
      </c>
      <c r="O46">
        <f t="shared" si="25"/>
        <v>180782209.61617601</v>
      </c>
      <c r="P46">
        <f t="shared" si="25"/>
        <v>183375858.934576</v>
      </c>
      <c r="Q46">
        <f t="shared" si="25"/>
        <v>185969508.252976</v>
      </c>
      <c r="R46" s="31">
        <f>VLOOKUP($B$1,'Multipliers and Adjustments'!$A$70:$I$86,TRUNC(COLUMN(R$2)/5)+2,FALSE)*SUMIFS('EPA Data'!$I:$I,'EPA Data'!$D:$D,'Country Selector'!$A$2,'EPA Data'!$J:$J,$B$1,'EPA Data'!$C:$C,R$2,'EPA Data'!$G:$G,"&gt;="&amp;$A46,'EPA Data'!$G:$G,"&lt;"&amp;$B46)*unit_conv</f>
        <v>188563157.57137603</v>
      </c>
      <c r="S46">
        <f t="shared" si="26"/>
        <v>190852351.02093443</v>
      </c>
      <c r="T46">
        <f t="shared" si="26"/>
        <v>193141544.47049284</v>
      </c>
      <c r="U46">
        <f t="shared" si="26"/>
        <v>195430737.92005125</v>
      </c>
      <c r="V46">
        <f t="shared" si="26"/>
        <v>197719931.36960965</v>
      </c>
      <c r="W46" s="31">
        <f>VLOOKUP($B$1,'Multipliers and Adjustments'!$A$70:$I$86,TRUNC(COLUMN(W$2)/5)+2,FALSE)*SUMIFS('EPA Data'!$I:$I,'EPA Data'!$D:$D,'Country Selector'!$A$2,'EPA Data'!$J:$J,$B$1,'EPA Data'!$C:$C,W$2,'EPA Data'!$G:$G,"&gt;="&amp;$A46,'EPA Data'!$G:$G,"&lt;"&amp;$B46)*unit_conv</f>
        <v>200009124.819168</v>
      </c>
      <c r="X46">
        <f t="shared" si="27"/>
        <v>203033894.30045122</v>
      </c>
      <c r="Y46">
        <f t="shared" si="27"/>
        <v>206058663.78173444</v>
      </c>
      <c r="Z46">
        <f t="shared" si="27"/>
        <v>209083433.26301765</v>
      </c>
      <c r="AA46">
        <f t="shared" si="27"/>
        <v>212108202.74430087</v>
      </c>
      <c r="AB46" s="31">
        <f>VLOOKUP($B$1,'Multipliers and Adjustments'!$A$70:$I$86,TRUNC(COLUMN(AB$2)/5)+2,FALSE)*SUMIFS('EPA Data'!$I:$I,'EPA Data'!$D:$D,'Country Selector'!$A$2,'EPA Data'!$J:$J,$B$1,'EPA Data'!$C:$C,AB$2,'EPA Data'!$G:$G,"&gt;="&amp;$A46,'EPA Data'!$G:$G,"&lt;"&amp;$B46)*unit_conv</f>
        <v>215132972.22558403</v>
      </c>
      <c r="AC46">
        <f t="shared" si="28"/>
        <v>216252607.52630082</v>
      </c>
      <c r="AD46">
        <f t="shared" si="28"/>
        <v>217372242.82701761</v>
      </c>
      <c r="AE46">
        <f t="shared" si="28"/>
        <v>218491878.12773439</v>
      </c>
      <c r="AF46">
        <f t="shared" si="28"/>
        <v>219611513.42845118</v>
      </c>
      <c r="AG46" s="31">
        <f>VLOOKUP($B$1,'Multipliers and Adjustments'!$A$70:$I$86,TRUNC(COLUMN(AG$2)/5)+2,FALSE)*SUMIFS('EPA Data'!$I:$I,'EPA Data'!$D:$D,'Country Selector'!$A$2,'EPA Data'!$J:$J,$B$1,'EPA Data'!$C:$C,AG$2,'EPA Data'!$G:$G,"&gt;="&amp;$A46,'EPA Data'!$G:$G,"&lt;"&amp;$B46)*unit_conv</f>
        <v>220731148.72916803</v>
      </c>
      <c r="AH46">
        <f t="shared" si="29"/>
        <v>221798835.32231042</v>
      </c>
      <c r="AI46">
        <f t="shared" si="29"/>
        <v>222866521.91545281</v>
      </c>
      <c r="AJ46">
        <f t="shared" si="29"/>
        <v>223934208.5085952</v>
      </c>
      <c r="AK46">
        <f t="shared" si="29"/>
        <v>225001895.10173759</v>
      </c>
      <c r="AL46" s="31">
        <f>VLOOKUP($B$1,'Multipliers and Adjustments'!$A$70:$I$86,TRUNC(COLUMN(AL$2)/5)+2,FALSE)*SUMIFS('EPA Data'!$I:$I,'EPA Data'!$D:$D,'Country Selector'!$A$2,'EPA Data'!$J:$J,$B$1,'EPA Data'!$C:$C,AL$2,'EPA Data'!$G:$G,"&gt;="&amp;$A46,'EPA Data'!$G:$G,"&lt;"&amp;$B46)*unit_conv</f>
        <v>226069581.69488001</v>
      </c>
    </row>
    <row r="47" spans="1:38" x14ac:dyDescent="0.45">
      <c r="A47" s="12">
        <f t="shared" si="14"/>
        <v>200</v>
      </c>
      <c r="B47" s="11">
        <f t="shared" si="7"/>
        <v>250</v>
      </c>
      <c r="C47" s="31">
        <f>VLOOKUP($B$1,'Multipliers and Adjustments'!$A$70:$I$86,TRUNC(COLUMN(C$2)/5)+2,FALSE)*SUMIFS('EPA Data'!$I:$I,'EPA Data'!$D:$D,'Country Selector'!$A$2,'EPA Data'!$J:$J,$B$1,'EPA Data'!$C:$C,C$2,'EPA Data'!$G:$G,"&gt;="&amp;$A47,'EPA Data'!$G:$G,"&lt;"&amp;$B47)*unit_conv</f>
        <v>134274354.20448002</v>
      </c>
      <c r="D47">
        <f t="shared" si="23"/>
        <v>135396711.29541761</v>
      </c>
      <c r="E47">
        <f t="shared" si="23"/>
        <v>136519068.38635519</v>
      </c>
      <c r="F47">
        <f t="shared" si="23"/>
        <v>137641425.47729278</v>
      </c>
      <c r="G47">
        <f t="shared" si="23"/>
        <v>138763782.56823036</v>
      </c>
      <c r="H47" s="31">
        <f>VLOOKUP($B$1,'Multipliers and Adjustments'!$A$70:$I$86,TRUNC(COLUMN(H$2)/5)+2,FALSE)*SUMIFS('EPA Data'!$I:$I,'EPA Data'!$D:$D,'Country Selector'!$A$2,'EPA Data'!$J:$J,$B$1,'EPA Data'!$C:$C,H$2,'EPA Data'!$G:$G,"&gt;="&amp;$A47,'EPA Data'!$G:$G,"&lt;"&amp;$B47)*unit_conv</f>
        <v>139886139.659168</v>
      </c>
      <c r="I47">
        <f t="shared" si="24"/>
        <v>125938539.16038081</v>
      </c>
      <c r="J47">
        <f t="shared" si="24"/>
        <v>111990938.66159362</v>
      </c>
      <c r="K47">
        <f t="shared" si="24"/>
        <v>98043338.162806422</v>
      </c>
      <c r="L47">
        <f t="shared" si="24"/>
        <v>84095737.664019227</v>
      </c>
      <c r="M47" s="31">
        <f>VLOOKUP($B$1,'Multipliers and Adjustments'!$A$70:$I$86,TRUNC(COLUMN(M$2)/5)+2,FALSE)*SUMIFS('EPA Data'!$I:$I,'EPA Data'!$D:$D,'Country Selector'!$A$2,'EPA Data'!$J:$J,$B$1,'EPA Data'!$C:$C,M$2,'EPA Data'!$G:$G,"&gt;="&amp;$A47,'EPA Data'!$G:$G,"&lt;"&amp;$B47)*unit_conv</f>
        <v>70148137.165232003</v>
      </c>
      <c r="N47">
        <f t="shared" si="25"/>
        <v>71184268.919747204</v>
      </c>
      <c r="O47">
        <f t="shared" si="25"/>
        <v>72220400.674262404</v>
      </c>
      <c r="P47">
        <f t="shared" si="25"/>
        <v>73256532.428777605</v>
      </c>
      <c r="Q47">
        <f t="shared" si="25"/>
        <v>74292664.183292806</v>
      </c>
      <c r="R47" s="31">
        <f>VLOOKUP($B$1,'Multipliers and Adjustments'!$A$70:$I$86,TRUNC(COLUMN(R$2)/5)+2,FALSE)*SUMIFS('EPA Data'!$I:$I,'EPA Data'!$D:$D,'Country Selector'!$A$2,'EPA Data'!$J:$J,$B$1,'EPA Data'!$C:$C,R$2,'EPA Data'!$G:$G,"&gt;="&amp;$A47,'EPA Data'!$G:$G,"&lt;"&amp;$B47)*unit_conv</f>
        <v>75328795.937808007</v>
      </c>
      <c r="S47">
        <f t="shared" si="26"/>
        <v>76243302.784857601</v>
      </c>
      <c r="T47">
        <f t="shared" si="26"/>
        <v>77157809.631907195</v>
      </c>
      <c r="U47">
        <f t="shared" si="26"/>
        <v>78072316.478956789</v>
      </c>
      <c r="V47">
        <f t="shared" si="26"/>
        <v>78986823.326006383</v>
      </c>
      <c r="W47" s="31">
        <f>VLOOKUP($B$1,'Multipliers and Adjustments'!$A$70:$I$86,TRUNC(COLUMN(W$2)/5)+2,FALSE)*SUMIFS('EPA Data'!$I:$I,'EPA Data'!$D:$D,'Country Selector'!$A$2,'EPA Data'!$J:$J,$B$1,'EPA Data'!$C:$C,W$2,'EPA Data'!$G:$G,"&gt;="&amp;$A47,'EPA Data'!$G:$G,"&lt;"&amp;$B47)*unit_conv</f>
        <v>79901330.173056006</v>
      </c>
      <c r="X47">
        <f t="shared" si="27"/>
        <v>81109690.945628807</v>
      </c>
      <c r="Y47">
        <f t="shared" si="27"/>
        <v>82318051.718201607</v>
      </c>
      <c r="Z47">
        <f t="shared" si="27"/>
        <v>83526412.490774408</v>
      </c>
      <c r="AA47">
        <f t="shared" si="27"/>
        <v>84734773.263347208</v>
      </c>
      <c r="AB47" s="31">
        <f>VLOOKUP($B$1,'Multipliers and Adjustments'!$A$70:$I$86,TRUNC(COLUMN(AB$2)/5)+2,FALSE)*SUMIFS('EPA Data'!$I:$I,'EPA Data'!$D:$D,'Country Selector'!$A$2,'EPA Data'!$J:$J,$B$1,'EPA Data'!$C:$C,AB$2,'EPA Data'!$G:$G,"&gt;="&amp;$A47,'EPA Data'!$G:$G,"&lt;"&amp;$B47)*unit_conv</f>
        <v>85943134.035920009</v>
      </c>
      <c r="AC47">
        <f t="shared" si="28"/>
        <v>86390415.439395204</v>
      </c>
      <c r="AD47">
        <f t="shared" si="28"/>
        <v>86837696.842870399</v>
      </c>
      <c r="AE47">
        <f t="shared" si="28"/>
        <v>87284978.246345595</v>
      </c>
      <c r="AF47">
        <f t="shared" si="28"/>
        <v>87732259.64982079</v>
      </c>
      <c r="AG47" s="31">
        <f>VLOOKUP($B$1,'Multipliers and Adjustments'!$A$70:$I$86,TRUNC(COLUMN(AG$2)/5)+2,FALSE)*SUMIFS('EPA Data'!$I:$I,'EPA Data'!$D:$D,'Country Selector'!$A$2,'EPA Data'!$J:$J,$B$1,'EPA Data'!$C:$C,AG$2,'EPA Data'!$G:$G,"&gt;="&amp;$A47,'EPA Data'!$G:$G,"&lt;"&amp;$B47)*unit_conv</f>
        <v>88179541.053296015</v>
      </c>
      <c r="AH47">
        <f t="shared" si="29"/>
        <v>88606070.028649613</v>
      </c>
      <c r="AI47">
        <f t="shared" si="29"/>
        <v>89032599.004003212</v>
      </c>
      <c r="AJ47">
        <f t="shared" si="29"/>
        <v>89459127.97935681</v>
      </c>
      <c r="AK47">
        <f t="shared" si="29"/>
        <v>89885656.954710409</v>
      </c>
      <c r="AL47" s="31">
        <f>VLOOKUP($B$1,'Multipliers and Adjustments'!$A$70:$I$86,TRUNC(COLUMN(AL$2)/5)+2,FALSE)*SUMIFS('EPA Data'!$I:$I,'EPA Data'!$D:$D,'Country Selector'!$A$2,'EPA Data'!$J:$J,$B$1,'EPA Data'!$C:$C,AL$2,'EPA Data'!$G:$G,"&gt;="&amp;$A47,'EPA Data'!$G:$G,"&lt;"&amp;$B47)*unit_conv</f>
        <v>90312185.930064008</v>
      </c>
    </row>
    <row r="48" spans="1:38" x14ac:dyDescent="0.45">
      <c r="A48" s="12">
        <f t="shared" si="14"/>
        <v>250</v>
      </c>
      <c r="B48" s="11">
        <f t="shared" si="7"/>
        <v>300</v>
      </c>
      <c r="C48" s="31">
        <f>VLOOKUP($B$1,'Multipliers and Adjustments'!$A$70:$I$86,TRUNC(COLUMN(C$2)/5)+2,FALSE)*SUMIFS('EPA Data'!$I:$I,'EPA Data'!$D:$D,'Country Selector'!$A$2,'EPA Data'!$J:$J,$B$1,'EPA Data'!$C:$C,C$2,'EPA Data'!$G:$G,"&gt;="&amp;$A48,'EPA Data'!$G:$G,"&lt;"&amp;$B48)*unit_conv</f>
        <v>0</v>
      </c>
      <c r="D48">
        <f t="shared" si="23"/>
        <v>0</v>
      </c>
      <c r="E48">
        <f t="shared" si="23"/>
        <v>0</v>
      </c>
      <c r="F48">
        <f t="shared" si="23"/>
        <v>0</v>
      </c>
      <c r="G48">
        <f t="shared" si="23"/>
        <v>0</v>
      </c>
      <c r="H48" s="31">
        <f>VLOOKUP($B$1,'Multipliers and Adjustments'!$A$70:$I$86,TRUNC(COLUMN(H$2)/5)+2,FALSE)*SUMIFS('EPA Data'!$I:$I,'EPA Data'!$D:$D,'Country Selector'!$A$2,'EPA Data'!$J:$J,$B$1,'EPA Data'!$C:$C,H$2,'EPA Data'!$G:$G,"&gt;="&amp;$A48,'EPA Data'!$G:$G,"&lt;"&amp;$B48)*unit_conv</f>
        <v>0</v>
      </c>
      <c r="I48">
        <f t="shared" si="24"/>
        <v>0</v>
      </c>
      <c r="J48">
        <f t="shared" si="24"/>
        <v>0</v>
      </c>
      <c r="K48">
        <f t="shared" si="24"/>
        <v>0</v>
      </c>
      <c r="L48">
        <f t="shared" si="24"/>
        <v>0</v>
      </c>
      <c r="M48" s="31">
        <f>VLOOKUP($B$1,'Multipliers and Adjustments'!$A$70:$I$86,TRUNC(COLUMN(M$2)/5)+2,FALSE)*SUMIFS('EPA Data'!$I:$I,'EPA Data'!$D:$D,'Country Selector'!$A$2,'EPA Data'!$J:$J,$B$1,'EPA Data'!$C:$C,M$2,'EPA Data'!$G:$G,"&gt;="&amp;$A48,'EPA Data'!$G:$G,"&lt;"&amp;$B48)*unit_conv</f>
        <v>0</v>
      </c>
      <c r="N48">
        <f t="shared" si="25"/>
        <v>13144621.043456001</v>
      </c>
      <c r="O48">
        <f t="shared" si="25"/>
        <v>26289242.086912002</v>
      </c>
      <c r="P48">
        <f t="shared" si="25"/>
        <v>39433863.130368002</v>
      </c>
      <c r="Q48">
        <f t="shared" si="25"/>
        <v>52578484.173824005</v>
      </c>
      <c r="R48" s="31">
        <f>VLOOKUP($B$1,'Multipliers and Adjustments'!$A$70:$I$86,TRUNC(COLUMN(R$2)/5)+2,FALSE)*SUMIFS('EPA Data'!$I:$I,'EPA Data'!$D:$D,'Country Selector'!$A$2,'EPA Data'!$J:$J,$B$1,'EPA Data'!$C:$C,R$2,'EPA Data'!$G:$G,"&gt;="&amp;$A48,'EPA Data'!$G:$G,"&lt;"&amp;$B48)*unit_conv</f>
        <v>65723105.217280008</v>
      </c>
      <c r="S48">
        <f t="shared" si="26"/>
        <v>66520996.391740806</v>
      </c>
      <c r="T48">
        <f t="shared" si="26"/>
        <v>67318887.566201612</v>
      </c>
      <c r="U48">
        <f t="shared" si="26"/>
        <v>68116778.740662411</v>
      </c>
      <c r="V48">
        <f t="shared" si="26"/>
        <v>68914669.915123209</v>
      </c>
      <c r="W48" s="31">
        <f>VLOOKUP($B$1,'Multipliers and Adjustments'!$A$70:$I$86,TRUNC(COLUMN(W$2)/5)+2,FALSE)*SUMIFS('EPA Data'!$I:$I,'EPA Data'!$D:$D,'Country Selector'!$A$2,'EPA Data'!$J:$J,$B$1,'EPA Data'!$C:$C,W$2,'EPA Data'!$G:$G,"&gt;="&amp;$A48,'EPA Data'!$G:$G,"&lt;"&amp;$B48)*unit_conv</f>
        <v>69712561.089584008</v>
      </c>
      <c r="X48">
        <f t="shared" si="27"/>
        <v>70766835.939161614</v>
      </c>
      <c r="Y48">
        <f t="shared" si="27"/>
        <v>71821110.788739219</v>
      </c>
      <c r="Z48">
        <f t="shared" si="27"/>
        <v>72875385.638316825</v>
      </c>
      <c r="AA48">
        <f t="shared" si="27"/>
        <v>73929660.487894431</v>
      </c>
      <c r="AB48" s="31">
        <f>VLOOKUP($B$1,'Multipliers and Adjustments'!$A$70:$I$86,TRUNC(COLUMN(AB$2)/5)+2,FALSE)*SUMIFS('EPA Data'!$I:$I,'EPA Data'!$D:$D,'Country Selector'!$A$2,'EPA Data'!$J:$J,$B$1,'EPA Data'!$C:$C,AB$2,'EPA Data'!$G:$G,"&gt;="&amp;$A48,'EPA Data'!$G:$G,"&lt;"&amp;$B48)*unit_conv</f>
        <v>74983935.337472007</v>
      </c>
      <c r="AC48">
        <f t="shared" si="28"/>
        <v>75374179.752502412</v>
      </c>
      <c r="AD48">
        <f t="shared" si="28"/>
        <v>75764424.167532817</v>
      </c>
      <c r="AE48">
        <f t="shared" si="28"/>
        <v>76154668.582563221</v>
      </c>
      <c r="AF48">
        <f t="shared" si="28"/>
        <v>76544912.997593626</v>
      </c>
      <c r="AG48" s="31">
        <f>VLOOKUP($B$1,'Multipliers and Adjustments'!$A$70:$I$86,TRUNC(COLUMN(AG$2)/5)+2,FALSE)*SUMIFS('EPA Data'!$I:$I,'EPA Data'!$D:$D,'Country Selector'!$A$2,'EPA Data'!$J:$J,$B$1,'EPA Data'!$C:$C,AG$2,'EPA Data'!$G:$G,"&gt;="&amp;$A48,'EPA Data'!$G:$G,"&lt;"&amp;$B48)*unit_conv</f>
        <v>76935157.412624016</v>
      </c>
      <c r="AH48">
        <f t="shared" si="29"/>
        <v>77307296.218320012</v>
      </c>
      <c r="AI48">
        <f t="shared" si="29"/>
        <v>77679435.024016008</v>
      </c>
      <c r="AJ48">
        <f t="shared" si="29"/>
        <v>78051573.829712003</v>
      </c>
      <c r="AK48">
        <f t="shared" si="29"/>
        <v>78423712.635407999</v>
      </c>
      <c r="AL48" s="31">
        <f>VLOOKUP($B$1,'Multipliers and Adjustments'!$A$70:$I$86,TRUNC(COLUMN(AL$2)/5)+2,FALSE)*SUMIFS('EPA Data'!$I:$I,'EPA Data'!$D:$D,'Country Selector'!$A$2,'EPA Data'!$J:$J,$B$1,'EPA Data'!$C:$C,AL$2,'EPA Data'!$G:$G,"&gt;="&amp;$A48,'EPA Data'!$G:$G,"&lt;"&amp;$B48)*unit_conv</f>
        <v>78795851.44110401</v>
      </c>
    </row>
    <row r="49" spans="1:38" x14ac:dyDescent="0.45">
      <c r="A49" s="12">
        <f t="shared" si="14"/>
        <v>300</v>
      </c>
      <c r="B49" s="11">
        <f t="shared" si="7"/>
        <v>350</v>
      </c>
      <c r="C49" s="31">
        <f>VLOOKUP($B$1,'Multipliers and Adjustments'!$A$70:$I$86,TRUNC(COLUMN(C$2)/5)+2,FALSE)*SUMIFS('EPA Data'!$I:$I,'EPA Data'!$D:$D,'Country Selector'!$A$2,'EPA Data'!$J:$J,$B$1,'EPA Data'!$C:$C,C$2,'EPA Data'!$G:$G,"&gt;="&amp;$A49,'EPA Data'!$G:$G,"&lt;"&amp;$B49)*unit_conv</f>
        <v>0</v>
      </c>
      <c r="D49">
        <f t="shared" si="23"/>
        <v>0</v>
      </c>
      <c r="E49">
        <f t="shared" si="23"/>
        <v>0</v>
      </c>
      <c r="F49">
        <f t="shared" si="23"/>
        <v>0</v>
      </c>
      <c r="G49">
        <f t="shared" si="23"/>
        <v>0</v>
      </c>
      <c r="H49" s="31">
        <f>VLOOKUP($B$1,'Multipliers and Adjustments'!$A$70:$I$86,TRUNC(COLUMN(H$2)/5)+2,FALSE)*SUMIFS('EPA Data'!$I:$I,'EPA Data'!$D:$D,'Country Selector'!$A$2,'EPA Data'!$J:$J,$B$1,'EPA Data'!$C:$C,H$2,'EPA Data'!$G:$G,"&gt;="&amp;$A49,'EPA Data'!$G:$G,"&lt;"&amp;$B49)*unit_conv</f>
        <v>0</v>
      </c>
      <c r="I49">
        <f t="shared" si="24"/>
        <v>9045271.6685856022</v>
      </c>
      <c r="J49">
        <f t="shared" si="24"/>
        <v>18090543.337171204</v>
      </c>
      <c r="K49">
        <f t="shared" si="24"/>
        <v>27135815.005756807</v>
      </c>
      <c r="L49">
        <f t="shared" si="24"/>
        <v>36181086.674342409</v>
      </c>
      <c r="M49" s="31">
        <f>VLOOKUP($B$1,'Multipliers and Adjustments'!$A$70:$I$86,TRUNC(COLUMN(M$2)/5)+2,FALSE)*SUMIFS('EPA Data'!$I:$I,'EPA Data'!$D:$D,'Country Selector'!$A$2,'EPA Data'!$J:$J,$B$1,'EPA Data'!$C:$C,M$2,'EPA Data'!$G:$G,"&gt;="&amp;$A49,'EPA Data'!$G:$G,"&lt;"&amp;$B49)*unit_conv</f>
        <v>45226358.342928007</v>
      </c>
      <c r="N49">
        <f t="shared" si="25"/>
        <v>55970685.55655361</v>
      </c>
      <c r="O49">
        <f t="shared" si="25"/>
        <v>66715012.770179212</v>
      </c>
      <c r="P49">
        <f t="shared" si="25"/>
        <v>77459339.983804822</v>
      </c>
      <c r="Q49">
        <f t="shared" si="25"/>
        <v>88203667.197430432</v>
      </c>
      <c r="R49" s="31">
        <f>VLOOKUP($B$1,'Multipliers and Adjustments'!$A$70:$I$86,TRUNC(COLUMN(R$2)/5)+2,FALSE)*SUMIFS('EPA Data'!$I:$I,'EPA Data'!$D:$D,'Country Selector'!$A$2,'EPA Data'!$J:$J,$B$1,'EPA Data'!$C:$C,R$2,'EPA Data'!$G:$G,"&gt;="&amp;$A49,'EPA Data'!$G:$G,"&lt;"&amp;$B49)*unit_conv</f>
        <v>98947994.411056027</v>
      </c>
      <c r="S49">
        <f t="shared" si="26"/>
        <v>100149241.04330882</v>
      </c>
      <c r="T49">
        <f t="shared" si="26"/>
        <v>101350487.67556162</v>
      </c>
      <c r="U49">
        <f t="shared" si="26"/>
        <v>102551734.30781442</v>
      </c>
      <c r="V49">
        <f t="shared" si="26"/>
        <v>103752980.94006722</v>
      </c>
      <c r="W49" s="31">
        <f>VLOOKUP($B$1,'Multipliers and Adjustments'!$A$70:$I$86,TRUNC(COLUMN(W$2)/5)+2,FALSE)*SUMIFS('EPA Data'!$I:$I,'EPA Data'!$D:$D,'Country Selector'!$A$2,'EPA Data'!$J:$J,$B$1,'EPA Data'!$C:$C,W$2,'EPA Data'!$G:$G,"&gt;="&amp;$A49,'EPA Data'!$G:$G,"&lt;"&amp;$B49)*unit_conv</f>
        <v>104954227.57232003</v>
      </c>
      <c r="X49">
        <f t="shared" si="27"/>
        <v>106541468.06336322</v>
      </c>
      <c r="Y49">
        <f t="shared" si="27"/>
        <v>108128708.55440642</v>
      </c>
      <c r="Z49">
        <f t="shared" si="27"/>
        <v>109715949.04544961</v>
      </c>
      <c r="AA49">
        <f t="shared" si="27"/>
        <v>111303189.53649281</v>
      </c>
      <c r="AB49" s="31">
        <f>VLOOKUP($B$1,'Multipliers and Adjustments'!$A$70:$I$86,TRUNC(COLUMN(AB$2)/5)+2,FALSE)*SUMIFS('EPA Data'!$I:$I,'EPA Data'!$D:$D,'Country Selector'!$A$2,'EPA Data'!$J:$J,$B$1,'EPA Data'!$C:$C,AB$2,'EPA Data'!$G:$G,"&gt;="&amp;$A49,'EPA Data'!$G:$G,"&lt;"&amp;$B49)*unit_conv</f>
        <v>112890430.02753602</v>
      </c>
      <c r="AC49">
        <f t="shared" si="28"/>
        <v>113477955.33939202</v>
      </c>
      <c r="AD49">
        <f t="shared" si="28"/>
        <v>114065480.65124802</v>
      </c>
      <c r="AE49">
        <f t="shared" si="28"/>
        <v>114653005.96310402</v>
      </c>
      <c r="AF49">
        <f t="shared" si="28"/>
        <v>115240531.27496003</v>
      </c>
      <c r="AG49" s="31">
        <f>VLOOKUP($B$1,'Multipliers and Adjustments'!$A$70:$I$86,TRUNC(COLUMN(AG$2)/5)+2,FALSE)*SUMIFS('EPA Data'!$I:$I,'EPA Data'!$D:$D,'Country Selector'!$A$2,'EPA Data'!$J:$J,$B$1,'EPA Data'!$C:$C,AG$2,'EPA Data'!$G:$G,"&gt;="&amp;$A49,'EPA Data'!$G:$G,"&lt;"&amp;$B49)*unit_conv</f>
        <v>115828056.58681601</v>
      </c>
      <c r="AH49">
        <f t="shared" si="29"/>
        <v>116388322.43617602</v>
      </c>
      <c r="AI49">
        <f t="shared" si="29"/>
        <v>116948588.28553602</v>
      </c>
      <c r="AJ49">
        <f t="shared" si="29"/>
        <v>117508854.13489603</v>
      </c>
      <c r="AK49">
        <f t="shared" si="29"/>
        <v>118069119.98425603</v>
      </c>
      <c r="AL49" s="31">
        <f>VLOOKUP($B$1,'Multipliers and Adjustments'!$A$70:$I$86,TRUNC(COLUMN(AL$2)/5)+2,FALSE)*SUMIFS('EPA Data'!$I:$I,'EPA Data'!$D:$D,'Country Selector'!$A$2,'EPA Data'!$J:$J,$B$1,'EPA Data'!$C:$C,AL$2,'EPA Data'!$G:$G,"&gt;="&amp;$A49,'EPA Data'!$G:$G,"&lt;"&amp;$B49)*unit_conv</f>
        <v>118629385.83361602</v>
      </c>
    </row>
    <row r="50" spans="1:38" x14ac:dyDescent="0.45">
      <c r="A50" s="12">
        <f t="shared" si="14"/>
        <v>350</v>
      </c>
      <c r="B50" s="11">
        <f t="shared" si="7"/>
        <v>400</v>
      </c>
      <c r="C50" s="31">
        <f>VLOOKUP($B$1,'Multipliers and Adjustments'!$A$70:$I$86,TRUNC(COLUMN(C$2)/5)+2,FALSE)*SUMIFS('EPA Data'!$I:$I,'EPA Data'!$D:$D,'Country Selector'!$A$2,'EPA Data'!$J:$J,$B$1,'EPA Data'!$C:$C,C$2,'EPA Data'!$G:$G,"&gt;="&amp;$A50,'EPA Data'!$G:$G,"&lt;"&amp;$B50)*unit_conv</f>
        <v>39894974.3248</v>
      </c>
      <c r="D50">
        <f t="shared" ref="D50:G65" si="30">C50+($H50-$C50)/5</f>
        <v>40228444.151548803</v>
      </c>
      <c r="E50">
        <f t="shared" si="30"/>
        <v>40561913.978297606</v>
      </c>
      <c r="F50">
        <f t="shared" si="30"/>
        <v>40895383.805046409</v>
      </c>
      <c r="G50">
        <f t="shared" si="30"/>
        <v>41228853.631795213</v>
      </c>
      <c r="H50" s="31">
        <f>VLOOKUP($B$1,'Multipliers and Adjustments'!$A$70:$I$86,TRUNC(COLUMN(H$2)/5)+2,FALSE)*SUMIFS('EPA Data'!$I:$I,'EPA Data'!$D:$D,'Country Selector'!$A$2,'EPA Data'!$J:$J,$B$1,'EPA Data'!$C:$C,H$2,'EPA Data'!$G:$G,"&gt;="&amp;$A50,'EPA Data'!$G:$G,"&lt;"&amp;$B50)*unit_conv</f>
        <v>41562323.458544008</v>
      </c>
      <c r="I50">
        <f t="shared" si="24"/>
        <v>33249858.766835205</v>
      </c>
      <c r="J50">
        <f t="shared" si="24"/>
        <v>24937394.075126402</v>
      </c>
      <c r="K50">
        <f t="shared" si="24"/>
        <v>16624929.383417601</v>
      </c>
      <c r="L50">
        <f t="shared" si="24"/>
        <v>8312464.6917087995</v>
      </c>
      <c r="M50" s="31">
        <f>VLOOKUP($B$1,'Multipliers and Adjustments'!$A$70:$I$86,TRUNC(COLUMN(M$2)/5)+2,FALSE)*SUMIFS('EPA Data'!$I:$I,'EPA Data'!$D:$D,'Country Selector'!$A$2,'EPA Data'!$J:$J,$B$1,'EPA Data'!$C:$C,M$2,'EPA Data'!$G:$G,"&gt;="&amp;$A50,'EPA Data'!$G:$G,"&lt;"&amp;$B50)*unit_conv</f>
        <v>0</v>
      </c>
      <c r="N50">
        <f t="shared" si="25"/>
        <v>0</v>
      </c>
      <c r="O50">
        <f t="shared" si="25"/>
        <v>0</v>
      </c>
      <c r="P50">
        <f t="shared" si="25"/>
        <v>0</v>
      </c>
      <c r="Q50">
        <f t="shared" si="25"/>
        <v>0</v>
      </c>
      <c r="R50" s="31">
        <f>VLOOKUP($B$1,'Multipliers and Adjustments'!$A$70:$I$86,TRUNC(COLUMN(R$2)/5)+2,FALSE)*SUMIFS('EPA Data'!$I:$I,'EPA Data'!$D:$D,'Country Selector'!$A$2,'EPA Data'!$J:$J,$B$1,'EPA Data'!$C:$C,R$2,'EPA Data'!$G:$G,"&gt;="&amp;$A50,'EPA Data'!$G:$G,"&lt;"&amp;$B50)*unit_conv</f>
        <v>0</v>
      </c>
      <c r="S50">
        <f t="shared" si="26"/>
        <v>0</v>
      </c>
      <c r="T50">
        <f t="shared" si="26"/>
        <v>0</v>
      </c>
      <c r="U50">
        <f t="shared" si="26"/>
        <v>0</v>
      </c>
      <c r="V50">
        <f t="shared" si="26"/>
        <v>0</v>
      </c>
      <c r="W50" s="31">
        <f>VLOOKUP($B$1,'Multipliers and Adjustments'!$A$70:$I$86,TRUNC(COLUMN(W$2)/5)+2,FALSE)*SUMIFS('EPA Data'!$I:$I,'EPA Data'!$D:$D,'Country Selector'!$A$2,'EPA Data'!$J:$J,$B$1,'EPA Data'!$C:$C,W$2,'EPA Data'!$G:$G,"&gt;="&amp;$A50,'EPA Data'!$G:$G,"&lt;"&amp;$B50)*unit_conv</f>
        <v>0</v>
      </c>
      <c r="X50">
        <f t="shared" si="27"/>
        <v>0</v>
      </c>
      <c r="Y50">
        <f t="shared" si="27"/>
        <v>0</v>
      </c>
      <c r="Z50">
        <f t="shared" si="27"/>
        <v>0</v>
      </c>
      <c r="AA50">
        <f t="shared" si="27"/>
        <v>0</v>
      </c>
      <c r="AB50" s="31">
        <f>VLOOKUP($B$1,'Multipliers and Adjustments'!$A$70:$I$86,TRUNC(COLUMN(AB$2)/5)+2,FALSE)*SUMIFS('EPA Data'!$I:$I,'EPA Data'!$D:$D,'Country Selector'!$A$2,'EPA Data'!$J:$J,$B$1,'EPA Data'!$C:$C,AB$2,'EPA Data'!$G:$G,"&gt;="&amp;$A50,'EPA Data'!$G:$G,"&lt;"&amp;$B50)*unit_conv</f>
        <v>0</v>
      </c>
      <c r="AC50">
        <f t="shared" si="28"/>
        <v>0</v>
      </c>
      <c r="AD50">
        <f t="shared" si="28"/>
        <v>0</v>
      </c>
      <c r="AE50">
        <f t="shared" si="28"/>
        <v>0</v>
      </c>
      <c r="AF50">
        <f t="shared" si="28"/>
        <v>0</v>
      </c>
      <c r="AG50" s="31">
        <f>VLOOKUP($B$1,'Multipliers and Adjustments'!$A$70:$I$86,TRUNC(COLUMN(AG$2)/5)+2,FALSE)*SUMIFS('EPA Data'!$I:$I,'EPA Data'!$D:$D,'Country Selector'!$A$2,'EPA Data'!$J:$J,$B$1,'EPA Data'!$C:$C,AG$2,'EPA Data'!$G:$G,"&gt;="&amp;$A50,'EPA Data'!$G:$G,"&lt;"&amp;$B50)*unit_conv</f>
        <v>0</v>
      </c>
      <c r="AH50">
        <f t="shared" si="29"/>
        <v>0</v>
      </c>
      <c r="AI50">
        <f t="shared" si="29"/>
        <v>0</v>
      </c>
      <c r="AJ50">
        <f t="shared" si="29"/>
        <v>0</v>
      </c>
      <c r="AK50">
        <f t="shared" si="29"/>
        <v>0</v>
      </c>
      <c r="AL50" s="31">
        <f>VLOOKUP($B$1,'Multipliers and Adjustments'!$A$70:$I$86,TRUNC(COLUMN(AL$2)/5)+2,FALSE)*SUMIFS('EPA Data'!$I:$I,'EPA Data'!$D:$D,'Country Selector'!$A$2,'EPA Data'!$J:$J,$B$1,'EPA Data'!$C:$C,AL$2,'EPA Data'!$G:$G,"&gt;="&amp;$A50,'EPA Data'!$G:$G,"&lt;"&amp;$B50)*unit_conv</f>
        <v>0</v>
      </c>
    </row>
    <row r="51" spans="1:38" x14ac:dyDescent="0.45">
      <c r="A51" s="12">
        <f t="shared" si="14"/>
        <v>400</v>
      </c>
      <c r="B51" s="11">
        <f t="shared" si="7"/>
        <v>450</v>
      </c>
      <c r="C51" s="31">
        <f>VLOOKUP($B$1,'Multipliers and Adjustments'!$A$70:$I$86,TRUNC(COLUMN(C$2)/5)+2,FALSE)*SUMIFS('EPA Data'!$I:$I,'EPA Data'!$D:$D,'Country Selector'!$A$2,'EPA Data'!$J:$J,$B$1,'EPA Data'!$C:$C,C$2,'EPA Data'!$G:$G,"&gt;="&amp;$A51,'EPA Data'!$G:$G,"&lt;"&amp;$B51)*unit_conv</f>
        <v>0</v>
      </c>
      <c r="D51">
        <f t="shared" si="30"/>
        <v>0</v>
      </c>
      <c r="E51">
        <f t="shared" si="30"/>
        <v>0</v>
      </c>
      <c r="F51">
        <f t="shared" si="30"/>
        <v>0</v>
      </c>
      <c r="G51">
        <f t="shared" si="30"/>
        <v>0</v>
      </c>
      <c r="H51" s="31">
        <f>VLOOKUP($B$1,'Multipliers and Adjustments'!$A$70:$I$86,TRUNC(COLUMN(H$2)/5)+2,FALSE)*SUMIFS('EPA Data'!$I:$I,'EPA Data'!$D:$D,'Country Selector'!$A$2,'EPA Data'!$J:$J,$B$1,'EPA Data'!$C:$C,H$2,'EPA Data'!$G:$G,"&gt;="&amp;$A51,'EPA Data'!$G:$G,"&lt;"&amp;$B51)*unit_conv</f>
        <v>0</v>
      </c>
      <c r="I51">
        <f t="shared" si="24"/>
        <v>0</v>
      </c>
      <c r="J51">
        <f t="shared" si="24"/>
        <v>0</v>
      </c>
      <c r="K51">
        <f t="shared" si="24"/>
        <v>0</v>
      </c>
      <c r="L51">
        <f t="shared" si="24"/>
        <v>0</v>
      </c>
      <c r="M51" s="31">
        <f>VLOOKUP($B$1,'Multipliers and Adjustments'!$A$70:$I$86,TRUNC(COLUMN(M$2)/5)+2,FALSE)*SUMIFS('EPA Data'!$I:$I,'EPA Data'!$D:$D,'Country Selector'!$A$2,'EPA Data'!$J:$J,$B$1,'EPA Data'!$C:$C,M$2,'EPA Data'!$G:$G,"&gt;="&amp;$A51,'EPA Data'!$G:$G,"&lt;"&amp;$B51)*unit_conv</f>
        <v>0</v>
      </c>
      <c r="N51">
        <f t="shared" si="25"/>
        <v>0</v>
      </c>
      <c r="O51">
        <f t="shared" si="25"/>
        <v>0</v>
      </c>
      <c r="P51">
        <f t="shared" si="25"/>
        <v>0</v>
      </c>
      <c r="Q51">
        <f t="shared" si="25"/>
        <v>0</v>
      </c>
      <c r="R51" s="31">
        <f>VLOOKUP($B$1,'Multipliers and Adjustments'!$A$70:$I$86,TRUNC(COLUMN(R$2)/5)+2,FALSE)*SUMIFS('EPA Data'!$I:$I,'EPA Data'!$D:$D,'Country Selector'!$A$2,'EPA Data'!$J:$J,$B$1,'EPA Data'!$C:$C,R$2,'EPA Data'!$G:$G,"&gt;="&amp;$A51,'EPA Data'!$G:$G,"&lt;"&amp;$B51)*unit_conv</f>
        <v>0</v>
      </c>
      <c r="S51">
        <f t="shared" si="26"/>
        <v>0</v>
      </c>
      <c r="T51">
        <f t="shared" si="26"/>
        <v>0</v>
      </c>
      <c r="U51">
        <f t="shared" si="26"/>
        <v>0</v>
      </c>
      <c r="V51">
        <f t="shared" si="26"/>
        <v>0</v>
      </c>
      <c r="W51" s="31">
        <f>VLOOKUP($B$1,'Multipliers and Adjustments'!$A$70:$I$86,TRUNC(COLUMN(W$2)/5)+2,FALSE)*SUMIFS('EPA Data'!$I:$I,'EPA Data'!$D:$D,'Country Selector'!$A$2,'EPA Data'!$J:$J,$B$1,'EPA Data'!$C:$C,W$2,'EPA Data'!$G:$G,"&gt;="&amp;$A51,'EPA Data'!$G:$G,"&lt;"&amp;$B51)*unit_conv</f>
        <v>0</v>
      </c>
      <c r="X51">
        <f t="shared" si="27"/>
        <v>0</v>
      </c>
      <c r="Y51">
        <f t="shared" si="27"/>
        <v>0</v>
      </c>
      <c r="Z51">
        <f t="shared" si="27"/>
        <v>0</v>
      </c>
      <c r="AA51">
        <f t="shared" si="27"/>
        <v>0</v>
      </c>
      <c r="AB51" s="31">
        <f>VLOOKUP($B$1,'Multipliers and Adjustments'!$A$70:$I$86,TRUNC(COLUMN(AB$2)/5)+2,FALSE)*SUMIFS('EPA Data'!$I:$I,'EPA Data'!$D:$D,'Country Selector'!$A$2,'EPA Data'!$J:$J,$B$1,'EPA Data'!$C:$C,AB$2,'EPA Data'!$G:$G,"&gt;="&amp;$A51,'EPA Data'!$G:$G,"&lt;"&amp;$B51)*unit_conv</f>
        <v>0</v>
      </c>
      <c r="AC51">
        <f t="shared" si="28"/>
        <v>0</v>
      </c>
      <c r="AD51">
        <f t="shared" si="28"/>
        <v>0</v>
      </c>
      <c r="AE51">
        <f t="shared" si="28"/>
        <v>0</v>
      </c>
      <c r="AF51">
        <f t="shared" si="28"/>
        <v>0</v>
      </c>
      <c r="AG51" s="31">
        <f>VLOOKUP($B$1,'Multipliers and Adjustments'!$A$70:$I$86,TRUNC(COLUMN(AG$2)/5)+2,FALSE)*SUMIFS('EPA Data'!$I:$I,'EPA Data'!$D:$D,'Country Selector'!$A$2,'EPA Data'!$J:$J,$B$1,'EPA Data'!$C:$C,AG$2,'EPA Data'!$G:$G,"&gt;="&amp;$A51,'EPA Data'!$G:$G,"&lt;"&amp;$B51)*unit_conv</f>
        <v>0</v>
      </c>
      <c r="AH51">
        <f t="shared" si="29"/>
        <v>0</v>
      </c>
      <c r="AI51">
        <f t="shared" si="29"/>
        <v>0</v>
      </c>
      <c r="AJ51">
        <f t="shared" si="29"/>
        <v>0</v>
      </c>
      <c r="AK51">
        <f t="shared" si="29"/>
        <v>0</v>
      </c>
      <c r="AL51" s="31">
        <f>VLOOKUP($B$1,'Multipliers and Adjustments'!$A$70:$I$86,TRUNC(COLUMN(AL$2)/5)+2,FALSE)*SUMIFS('EPA Data'!$I:$I,'EPA Data'!$D:$D,'Country Selector'!$A$2,'EPA Data'!$J:$J,$B$1,'EPA Data'!$C:$C,AL$2,'EPA Data'!$G:$G,"&gt;="&amp;$A51,'EPA Data'!$G:$G,"&lt;"&amp;$B51)*unit_conv</f>
        <v>0</v>
      </c>
    </row>
    <row r="52" spans="1:38" x14ac:dyDescent="0.45">
      <c r="A52" s="12">
        <f t="shared" si="14"/>
        <v>450</v>
      </c>
      <c r="B52" s="11">
        <f t="shared" si="7"/>
        <v>500</v>
      </c>
      <c r="C52" s="31">
        <f>VLOOKUP($B$1,'Multipliers and Adjustments'!$A$70:$I$86,TRUNC(COLUMN(C$2)/5)+2,FALSE)*SUMIFS('EPA Data'!$I:$I,'EPA Data'!$D:$D,'Country Selector'!$A$2,'EPA Data'!$J:$J,$B$1,'EPA Data'!$C:$C,C$2,'EPA Data'!$G:$G,"&gt;="&amp;$A52,'EPA Data'!$G:$G,"&lt;"&amp;$B52)*unit_conv</f>
        <v>0</v>
      </c>
      <c r="D52">
        <f t="shared" si="30"/>
        <v>0</v>
      </c>
      <c r="E52">
        <f t="shared" si="30"/>
        <v>0</v>
      </c>
      <c r="F52">
        <f t="shared" si="30"/>
        <v>0</v>
      </c>
      <c r="G52">
        <f t="shared" si="30"/>
        <v>0</v>
      </c>
      <c r="H52" s="31">
        <f>VLOOKUP($B$1,'Multipliers and Adjustments'!$A$70:$I$86,TRUNC(COLUMN(H$2)/5)+2,FALSE)*SUMIFS('EPA Data'!$I:$I,'EPA Data'!$D:$D,'Country Selector'!$A$2,'EPA Data'!$J:$J,$B$1,'EPA Data'!$C:$C,H$2,'EPA Data'!$G:$G,"&gt;="&amp;$A52,'EPA Data'!$G:$G,"&lt;"&amp;$B52)*unit_conv</f>
        <v>0</v>
      </c>
      <c r="I52">
        <f t="shared" ref="I52:L67" si="31">H52+($M52-$H52)/5</f>
        <v>0</v>
      </c>
      <c r="J52">
        <f t="shared" si="31"/>
        <v>0</v>
      </c>
      <c r="K52">
        <f t="shared" si="31"/>
        <v>0</v>
      </c>
      <c r="L52">
        <f t="shared" si="31"/>
        <v>0</v>
      </c>
      <c r="M52" s="31">
        <f>VLOOKUP($B$1,'Multipliers and Adjustments'!$A$70:$I$86,TRUNC(COLUMN(M$2)/5)+2,FALSE)*SUMIFS('EPA Data'!$I:$I,'EPA Data'!$D:$D,'Country Selector'!$A$2,'EPA Data'!$J:$J,$B$1,'EPA Data'!$C:$C,M$2,'EPA Data'!$G:$G,"&gt;="&amp;$A52,'EPA Data'!$G:$G,"&lt;"&amp;$B52)*unit_conv</f>
        <v>0</v>
      </c>
      <c r="N52">
        <f t="shared" ref="N52:Q67" si="32">M52+($R52-$M52)/5</f>
        <v>0</v>
      </c>
      <c r="O52">
        <f t="shared" si="32"/>
        <v>0</v>
      </c>
      <c r="P52">
        <f t="shared" si="32"/>
        <v>0</v>
      </c>
      <c r="Q52">
        <f t="shared" si="32"/>
        <v>0</v>
      </c>
      <c r="R52" s="31">
        <f>VLOOKUP($B$1,'Multipliers and Adjustments'!$A$70:$I$86,TRUNC(COLUMN(R$2)/5)+2,FALSE)*SUMIFS('EPA Data'!$I:$I,'EPA Data'!$D:$D,'Country Selector'!$A$2,'EPA Data'!$J:$J,$B$1,'EPA Data'!$C:$C,R$2,'EPA Data'!$G:$G,"&gt;="&amp;$A52,'EPA Data'!$G:$G,"&lt;"&amp;$B52)*unit_conv</f>
        <v>0</v>
      </c>
      <c r="S52">
        <f t="shared" ref="S52:V67" si="33">R52+($W52-$R52)/5</f>
        <v>0</v>
      </c>
      <c r="T52">
        <f t="shared" si="33"/>
        <v>0</v>
      </c>
      <c r="U52">
        <f t="shared" si="33"/>
        <v>0</v>
      </c>
      <c r="V52">
        <f t="shared" si="33"/>
        <v>0</v>
      </c>
      <c r="W52" s="31">
        <f>VLOOKUP($B$1,'Multipliers and Adjustments'!$A$70:$I$86,TRUNC(COLUMN(W$2)/5)+2,FALSE)*SUMIFS('EPA Data'!$I:$I,'EPA Data'!$D:$D,'Country Selector'!$A$2,'EPA Data'!$J:$J,$B$1,'EPA Data'!$C:$C,W$2,'EPA Data'!$G:$G,"&gt;="&amp;$A52,'EPA Data'!$G:$G,"&lt;"&amp;$B52)*unit_conv</f>
        <v>0</v>
      </c>
      <c r="X52">
        <f t="shared" ref="X52:AA67" si="34">W52+($AB52-$W52)/5</f>
        <v>0</v>
      </c>
      <c r="Y52">
        <f t="shared" si="34"/>
        <v>0</v>
      </c>
      <c r="Z52">
        <f t="shared" si="34"/>
        <v>0</v>
      </c>
      <c r="AA52">
        <f t="shared" si="34"/>
        <v>0</v>
      </c>
      <c r="AB52" s="31">
        <f>VLOOKUP($B$1,'Multipliers and Adjustments'!$A$70:$I$86,TRUNC(COLUMN(AB$2)/5)+2,FALSE)*SUMIFS('EPA Data'!$I:$I,'EPA Data'!$D:$D,'Country Selector'!$A$2,'EPA Data'!$J:$J,$B$1,'EPA Data'!$C:$C,AB$2,'EPA Data'!$G:$G,"&gt;="&amp;$A52,'EPA Data'!$G:$G,"&lt;"&amp;$B52)*unit_conv</f>
        <v>0</v>
      </c>
      <c r="AC52">
        <f t="shared" ref="AC52:AF67" si="35">AB52+($AG52-$AB52)/5</f>
        <v>0</v>
      </c>
      <c r="AD52">
        <f t="shared" si="35"/>
        <v>0</v>
      </c>
      <c r="AE52">
        <f t="shared" si="35"/>
        <v>0</v>
      </c>
      <c r="AF52">
        <f t="shared" si="35"/>
        <v>0</v>
      </c>
      <c r="AG52" s="31">
        <f>VLOOKUP($B$1,'Multipliers and Adjustments'!$A$70:$I$86,TRUNC(COLUMN(AG$2)/5)+2,FALSE)*SUMIFS('EPA Data'!$I:$I,'EPA Data'!$D:$D,'Country Selector'!$A$2,'EPA Data'!$J:$J,$B$1,'EPA Data'!$C:$C,AG$2,'EPA Data'!$G:$G,"&gt;="&amp;$A52,'EPA Data'!$G:$G,"&lt;"&amp;$B52)*unit_conv</f>
        <v>0</v>
      </c>
      <c r="AH52">
        <f t="shared" ref="AH52:AK67" si="36">AG52+($AL52-$AG52)/5</f>
        <v>0</v>
      </c>
      <c r="AI52">
        <f t="shared" si="36"/>
        <v>0</v>
      </c>
      <c r="AJ52">
        <f t="shared" si="36"/>
        <v>0</v>
      </c>
      <c r="AK52">
        <f t="shared" si="36"/>
        <v>0</v>
      </c>
      <c r="AL52" s="31">
        <f>VLOOKUP($B$1,'Multipliers and Adjustments'!$A$70:$I$86,TRUNC(COLUMN(AL$2)/5)+2,FALSE)*SUMIFS('EPA Data'!$I:$I,'EPA Data'!$D:$D,'Country Selector'!$A$2,'EPA Data'!$J:$J,$B$1,'EPA Data'!$C:$C,AL$2,'EPA Data'!$G:$G,"&gt;="&amp;$A52,'EPA Data'!$G:$G,"&lt;"&amp;$B52)*unit_conv</f>
        <v>0</v>
      </c>
    </row>
    <row r="53" spans="1:38" x14ac:dyDescent="0.45">
      <c r="A53" s="12">
        <f t="shared" si="14"/>
        <v>500</v>
      </c>
      <c r="B53" s="11">
        <f t="shared" si="7"/>
        <v>550</v>
      </c>
      <c r="C53" s="31">
        <f>VLOOKUP($B$1,'Multipliers and Adjustments'!$A$70:$I$86,TRUNC(COLUMN(C$2)/5)+2,FALSE)*SUMIFS('EPA Data'!$I:$I,'EPA Data'!$D:$D,'Country Selector'!$A$2,'EPA Data'!$J:$J,$B$1,'EPA Data'!$C:$C,C$2,'EPA Data'!$G:$G,"&gt;="&amp;$A53,'EPA Data'!$G:$G,"&lt;"&amp;$B53)*unit_conv</f>
        <v>0</v>
      </c>
      <c r="D53">
        <f t="shared" si="30"/>
        <v>0</v>
      </c>
      <c r="E53">
        <f t="shared" si="30"/>
        <v>0</v>
      </c>
      <c r="F53">
        <f t="shared" si="30"/>
        <v>0</v>
      </c>
      <c r="G53">
        <f t="shared" si="30"/>
        <v>0</v>
      </c>
      <c r="H53" s="31">
        <f>VLOOKUP($B$1,'Multipliers and Adjustments'!$A$70:$I$86,TRUNC(COLUMN(H$2)/5)+2,FALSE)*SUMIFS('EPA Data'!$I:$I,'EPA Data'!$D:$D,'Country Selector'!$A$2,'EPA Data'!$J:$J,$B$1,'EPA Data'!$C:$C,H$2,'EPA Data'!$G:$G,"&gt;="&amp;$A53,'EPA Data'!$G:$G,"&lt;"&amp;$B53)*unit_conv</f>
        <v>0</v>
      </c>
      <c r="I53">
        <f t="shared" si="31"/>
        <v>0</v>
      </c>
      <c r="J53">
        <f t="shared" si="31"/>
        <v>0</v>
      </c>
      <c r="K53">
        <f t="shared" si="31"/>
        <v>0</v>
      </c>
      <c r="L53">
        <f t="shared" si="31"/>
        <v>0</v>
      </c>
      <c r="M53" s="31">
        <f>VLOOKUP($B$1,'Multipliers and Adjustments'!$A$70:$I$86,TRUNC(COLUMN(M$2)/5)+2,FALSE)*SUMIFS('EPA Data'!$I:$I,'EPA Data'!$D:$D,'Country Selector'!$A$2,'EPA Data'!$J:$J,$B$1,'EPA Data'!$C:$C,M$2,'EPA Data'!$G:$G,"&gt;="&amp;$A53,'EPA Data'!$G:$G,"&lt;"&amp;$B53)*unit_conv</f>
        <v>0</v>
      </c>
      <c r="N53">
        <f t="shared" si="32"/>
        <v>0</v>
      </c>
      <c r="O53">
        <f t="shared" si="32"/>
        <v>0</v>
      </c>
      <c r="P53">
        <f t="shared" si="32"/>
        <v>0</v>
      </c>
      <c r="Q53">
        <f t="shared" si="32"/>
        <v>0</v>
      </c>
      <c r="R53" s="31">
        <f>VLOOKUP($B$1,'Multipliers and Adjustments'!$A$70:$I$86,TRUNC(COLUMN(R$2)/5)+2,FALSE)*SUMIFS('EPA Data'!$I:$I,'EPA Data'!$D:$D,'Country Selector'!$A$2,'EPA Data'!$J:$J,$B$1,'EPA Data'!$C:$C,R$2,'EPA Data'!$G:$G,"&gt;="&amp;$A53,'EPA Data'!$G:$G,"&lt;"&amp;$B53)*unit_conv</f>
        <v>0</v>
      </c>
      <c r="S53">
        <f t="shared" si="33"/>
        <v>0</v>
      </c>
      <c r="T53">
        <f t="shared" si="33"/>
        <v>0</v>
      </c>
      <c r="U53">
        <f t="shared" si="33"/>
        <v>0</v>
      </c>
      <c r="V53">
        <f t="shared" si="33"/>
        <v>0</v>
      </c>
      <c r="W53" s="31">
        <f>VLOOKUP($B$1,'Multipliers and Adjustments'!$A$70:$I$86,TRUNC(COLUMN(W$2)/5)+2,FALSE)*SUMIFS('EPA Data'!$I:$I,'EPA Data'!$D:$D,'Country Selector'!$A$2,'EPA Data'!$J:$J,$B$1,'EPA Data'!$C:$C,W$2,'EPA Data'!$G:$G,"&gt;="&amp;$A53,'EPA Data'!$G:$G,"&lt;"&amp;$B53)*unit_conv</f>
        <v>0</v>
      </c>
      <c r="X53">
        <f t="shared" si="34"/>
        <v>0</v>
      </c>
      <c r="Y53">
        <f t="shared" si="34"/>
        <v>0</v>
      </c>
      <c r="Z53">
        <f t="shared" si="34"/>
        <v>0</v>
      </c>
      <c r="AA53">
        <f t="shared" si="34"/>
        <v>0</v>
      </c>
      <c r="AB53" s="31">
        <f>VLOOKUP($B$1,'Multipliers and Adjustments'!$A$70:$I$86,TRUNC(COLUMN(AB$2)/5)+2,FALSE)*SUMIFS('EPA Data'!$I:$I,'EPA Data'!$D:$D,'Country Selector'!$A$2,'EPA Data'!$J:$J,$B$1,'EPA Data'!$C:$C,AB$2,'EPA Data'!$G:$G,"&gt;="&amp;$A53,'EPA Data'!$G:$G,"&lt;"&amp;$B53)*unit_conv</f>
        <v>0</v>
      </c>
      <c r="AC53">
        <f t="shared" si="35"/>
        <v>0</v>
      </c>
      <c r="AD53">
        <f t="shared" si="35"/>
        <v>0</v>
      </c>
      <c r="AE53">
        <f t="shared" si="35"/>
        <v>0</v>
      </c>
      <c r="AF53">
        <f t="shared" si="35"/>
        <v>0</v>
      </c>
      <c r="AG53" s="31">
        <f>VLOOKUP($B$1,'Multipliers and Adjustments'!$A$70:$I$86,TRUNC(COLUMN(AG$2)/5)+2,FALSE)*SUMIFS('EPA Data'!$I:$I,'EPA Data'!$D:$D,'Country Selector'!$A$2,'EPA Data'!$J:$J,$B$1,'EPA Data'!$C:$C,AG$2,'EPA Data'!$G:$G,"&gt;="&amp;$A53,'EPA Data'!$G:$G,"&lt;"&amp;$B53)*unit_conv</f>
        <v>0</v>
      </c>
      <c r="AH53">
        <f t="shared" si="36"/>
        <v>0</v>
      </c>
      <c r="AI53">
        <f t="shared" si="36"/>
        <v>0</v>
      </c>
      <c r="AJ53">
        <f t="shared" si="36"/>
        <v>0</v>
      </c>
      <c r="AK53">
        <f t="shared" si="36"/>
        <v>0</v>
      </c>
      <c r="AL53" s="31">
        <f>VLOOKUP($B$1,'Multipliers and Adjustments'!$A$70:$I$86,TRUNC(COLUMN(AL$2)/5)+2,FALSE)*SUMIFS('EPA Data'!$I:$I,'EPA Data'!$D:$D,'Country Selector'!$A$2,'EPA Data'!$J:$J,$B$1,'EPA Data'!$C:$C,AL$2,'EPA Data'!$G:$G,"&gt;="&amp;$A53,'EPA Data'!$G:$G,"&lt;"&amp;$B53)*unit_conv</f>
        <v>0</v>
      </c>
    </row>
    <row r="54" spans="1:38" x14ac:dyDescent="0.45">
      <c r="A54" s="12">
        <f t="shared" si="14"/>
        <v>550</v>
      </c>
      <c r="B54" s="11">
        <f t="shared" si="7"/>
        <v>600</v>
      </c>
      <c r="C54" s="31">
        <f>VLOOKUP($B$1,'Multipliers and Adjustments'!$A$70:$I$86,TRUNC(COLUMN(C$2)/5)+2,FALSE)*SUMIFS('EPA Data'!$I:$I,'EPA Data'!$D:$D,'Country Selector'!$A$2,'EPA Data'!$J:$J,$B$1,'EPA Data'!$C:$C,C$2,'EPA Data'!$G:$G,"&gt;="&amp;$A54,'EPA Data'!$G:$G,"&lt;"&amp;$B54)*unit_conv</f>
        <v>0</v>
      </c>
      <c r="D54">
        <f t="shared" si="30"/>
        <v>0</v>
      </c>
      <c r="E54">
        <f t="shared" si="30"/>
        <v>0</v>
      </c>
      <c r="F54">
        <f t="shared" si="30"/>
        <v>0</v>
      </c>
      <c r="G54">
        <f t="shared" si="30"/>
        <v>0</v>
      </c>
      <c r="H54" s="31">
        <f>VLOOKUP($B$1,'Multipliers and Adjustments'!$A$70:$I$86,TRUNC(COLUMN(H$2)/5)+2,FALSE)*SUMIFS('EPA Data'!$I:$I,'EPA Data'!$D:$D,'Country Selector'!$A$2,'EPA Data'!$J:$J,$B$1,'EPA Data'!$C:$C,H$2,'EPA Data'!$G:$G,"&gt;="&amp;$A54,'EPA Data'!$G:$G,"&lt;"&amp;$B54)*unit_conv</f>
        <v>0</v>
      </c>
      <c r="I54">
        <f t="shared" si="31"/>
        <v>0</v>
      </c>
      <c r="J54">
        <f t="shared" si="31"/>
        <v>0</v>
      </c>
      <c r="K54">
        <f t="shared" si="31"/>
        <v>0</v>
      </c>
      <c r="L54">
        <f t="shared" si="31"/>
        <v>0</v>
      </c>
      <c r="M54" s="31">
        <f>VLOOKUP($B$1,'Multipliers and Adjustments'!$A$70:$I$86,TRUNC(COLUMN(M$2)/5)+2,FALSE)*SUMIFS('EPA Data'!$I:$I,'EPA Data'!$D:$D,'Country Selector'!$A$2,'EPA Data'!$J:$J,$B$1,'EPA Data'!$C:$C,M$2,'EPA Data'!$G:$G,"&gt;="&amp;$A54,'EPA Data'!$G:$G,"&lt;"&amp;$B54)*unit_conv</f>
        <v>0</v>
      </c>
      <c r="N54">
        <f t="shared" si="32"/>
        <v>0</v>
      </c>
      <c r="O54">
        <f t="shared" si="32"/>
        <v>0</v>
      </c>
      <c r="P54">
        <f t="shared" si="32"/>
        <v>0</v>
      </c>
      <c r="Q54">
        <f t="shared" si="32"/>
        <v>0</v>
      </c>
      <c r="R54" s="31">
        <f>VLOOKUP($B$1,'Multipliers and Adjustments'!$A$70:$I$86,TRUNC(COLUMN(R$2)/5)+2,FALSE)*SUMIFS('EPA Data'!$I:$I,'EPA Data'!$D:$D,'Country Selector'!$A$2,'EPA Data'!$J:$J,$B$1,'EPA Data'!$C:$C,R$2,'EPA Data'!$G:$G,"&gt;="&amp;$A54,'EPA Data'!$G:$G,"&lt;"&amp;$B54)*unit_conv</f>
        <v>0</v>
      </c>
      <c r="S54">
        <f t="shared" si="33"/>
        <v>0</v>
      </c>
      <c r="T54">
        <f t="shared" si="33"/>
        <v>0</v>
      </c>
      <c r="U54">
        <f t="shared" si="33"/>
        <v>0</v>
      </c>
      <c r="V54">
        <f t="shared" si="33"/>
        <v>0</v>
      </c>
      <c r="W54" s="31">
        <f>VLOOKUP($B$1,'Multipliers and Adjustments'!$A$70:$I$86,TRUNC(COLUMN(W$2)/5)+2,FALSE)*SUMIFS('EPA Data'!$I:$I,'EPA Data'!$D:$D,'Country Selector'!$A$2,'EPA Data'!$J:$J,$B$1,'EPA Data'!$C:$C,W$2,'EPA Data'!$G:$G,"&gt;="&amp;$A54,'EPA Data'!$G:$G,"&lt;"&amp;$B54)*unit_conv</f>
        <v>0</v>
      </c>
      <c r="X54">
        <f t="shared" si="34"/>
        <v>0</v>
      </c>
      <c r="Y54">
        <f t="shared" si="34"/>
        <v>0</v>
      </c>
      <c r="Z54">
        <f t="shared" si="34"/>
        <v>0</v>
      </c>
      <c r="AA54">
        <f t="shared" si="34"/>
        <v>0</v>
      </c>
      <c r="AB54" s="31">
        <f>VLOOKUP($B$1,'Multipliers and Adjustments'!$A$70:$I$86,TRUNC(COLUMN(AB$2)/5)+2,FALSE)*SUMIFS('EPA Data'!$I:$I,'EPA Data'!$D:$D,'Country Selector'!$A$2,'EPA Data'!$J:$J,$B$1,'EPA Data'!$C:$C,AB$2,'EPA Data'!$G:$G,"&gt;="&amp;$A54,'EPA Data'!$G:$G,"&lt;"&amp;$B54)*unit_conv</f>
        <v>0</v>
      </c>
      <c r="AC54">
        <f t="shared" si="35"/>
        <v>0</v>
      </c>
      <c r="AD54">
        <f t="shared" si="35"/>
        <v>0</v>
      </c>
      <c r="AE54">
        <f t="shared" si="35"/>
        <v>0</v>
      </c>
      <c r="AF54">
        <f t="shared" si="35"/>
        <v>0</v>
      </c>
      <c r="AG54" s="31">
        <f>VLOOKUP($B$1,'Multipliers and Adjustments'!$A$70:$I$86,TRUNC(COLUMN(AG$2)/5)+2,FALSE)*SUMIFS('EPA Data'!$I:$I,'EPA Data'!$D:$D,'Country Selector'!$A$2,'EPA Data'!$J:$J,$B$1,'EPA Data'!$C:$C,AG$2,'EPA Data'!$G:$G,"&gt;="&amp;$A54,'EPA Data'!$G:$G,"&lt;"&amp;$B54)*unit_conv</f>
        <v>0</v>
      </c>
      <c r="AH54">
        <f t="shared" si="36"/>
        <v>0</v>
      </c>
      <c r="AI54">
        <f t="shared" si="36"/>
        <v>0</v>
      </c>
      <c r="AJ54">
        <f t="shared" si="36"/>
        <v>0</v>
      </c>
      <c r="AK54">
        <f t="shared" si="36"/>
        <v>0</v>
      </c>
      <c r="AL54" s="31">
        <f>VLOOKUP($B$1,'Multipliers and Adjustments'!$A$70:$I$86,TRUNC(COLUMN(AL$2)/5)+2,FALSE)*SUMIFS('EPA Data'!$I:$I,'EPA Data'!$D:$D,'Country Selector'!$A$2,'EPA Data'!$J:$J,$B$1,'EPA Data'!$C:$C,AL$2,'EPA Data'!$G:$G,"&gt;="&amp;$A54,'EPA Data'!$G:$G,"&lt;"&amp;$B54)*unit_conv</f>
        <v>0</v>
      </c>
    </row>
    <row r="55" spans="1:38" x14ac:dyDescent="0.45">
      <c r="A55" s="12">
        <f t="shared" si="14"/>
        <v>600</v>
      </c>
      <c r="B55" s="11">
        <f t="shared" si="7"/>
        <v>650</v>
      </c>
      <c r="C55" s="31">
        <f>VLOOKUP($B$1,'Multipliers and Adjustments'!$A$70:$I$86,TRUNC(COLUMN(C$2)/5)+2,FALSE)*SUMIFS('EPA Data'!$I:$I,'EPA Data'!$D:$D,'Country Selector'!$A$2,'EPA Data'!$J:$J,$B$1,'EPA Data'!$C:$C,C$2,'EPA Data'!$G:$G,"&gt;="&amp;$A55,'EPA Data'!$G:$G,"&lt;"&amp;$B55)*unit_conv</f>
        <v>0</v>
      </c>
      <c r="D55">
        <f t="shared" si="30"/>
        <v>0</v>
      </c>
      <c r="E55">
        <f t="shared" si="30"/>
        <v>0</v>
      </c>
      <c r="F55">
        <f t="shared" si="30"/>
        <v>0</v>
      </c>
      <c r="G55">
        <f t="shared" si="30"/>
        <v>0</v>
      </c>
      <c r="H55" s="31">
        <f>VLOOKUP($B$1,'Multipliers and Adjustments'!$A$70:$I$86,TRUNC(COLUMN(H$2)/5)+2,FALSE)*SUMIFS('EPA Data'!$I:$I,'EPA Data'!$D:$D,'Country Selector'!$A$2,'EPA Data'!$J:$J,$B$1,'EPA Data'!$C:$C,H$2,'EPA Data'!$G:$G,"&gt;="&amp;$A55,'EPA Data'!$G:$G,"&lt;"&amp;$B55)*unit_conv</f>
        <v>0</v>
      </c>
      <c r="I55">
        <f t="shared" si="31"/>
        <v>0</v>
      </c>
      <c r="J55">
        <f t="shared" si="31"/>
        <v>0</v>
      </c>
      <c r="K55">
        <f t="shared" si="31"/>
        <v>0</v>
      </c>
      <c r="L55">
        <f t="shared" si="31"/>
        <v>0</v>
      </c>
      <c r="M55" s="31">
        <f>VLOOKUP($B$1,'Multipliers and Adjustments'!$A$70:$I$86,TRUNC(COLUMN(M$2)/5)+2,FALSE)*SUMIFS('EPA Data'!$I:$I,'EPA Data'!$D:$D,'Country Selector'!$A$2,'EPA Data'!$J:$J,$B$1,'EPA Data'!$C:$C,M$2,'EPA Data'!$G:$G,"&gt;="&amp;$A55,'EPA Data'!$G:$G,"&lt;"&amp;$B55)*unit_conv</f>
        <v>0</v>
      </c>
      <c r="N55">
        <f t="shared" si="32"/>
        <v>0</v>
      </c>
      <c r="O55">
        <f t="shared" si="32"/>
        <v>0</v>
      </c>
      <c r="P55">
        <f t="shared" si="32"/>
        <v>0</v>
      </c>
      <c r="Q55">
        <f t="shared" si="32"/>
        <v>0</v>
      </c>
      <c r="R55" s="31">
        <f>VLOOKUP($B$1,'Multipliers and Adjustments'!$A$70:$I$86,TRUNC(COLUMN(R$2)/5)+2,FALSE)*SUMIFS('EPA Data'!$I:$I,'EPA Data'!$D:$D,'Country Selector'!$A$2,'EPA Data'!$J:$J,$B$1,'EPA Data'!$C:$C,R$2,'EPA Data'!$G:$G,"&gt;="&amp;$A55,'EPA Data'!$G:$G,"&lt;"&amp;$B55)*unit_conv</f>
        <v>0</v>
      </c>
      <c r="S55">
        <f t="shared" si="33"/>
        <v>0</v>
      </c>
      <c r="T55">
        <f t="shared" si="33"/>
        <v>0</v>
      </c>
      <c r="U55">
        <f t="shared" si="33"/>
        <v>0</v>
      </c>
      <c r="V55">
        <f t="shared" si="33"/>
        <v>0</v>
      </c>
      <c r="W55" s="31">
        <f>VLOOKUP($B$1,'Multipliers and Adjustments'!$A$70:$I$86,TRUNC(COLUMN(W$2)/5)+2,FALSE)*SUMIFS('EPA Data'!$I:$I,'EPA Data'!$D:$D,'Country Selector'!$A$2,'EPA Data'!$J:$J,$B$1,'EPA Data'!$C:$C,W$2,'EPA Data'!$G:$G,"&gt;="&amp;$A55,'EPA Data'!$G:$G,"&lt;"&amp;$B55)*unit_conv</f>
        <v>0</v>
      </c>
      <c r="X55">
        <f t="shared" si="34"/>
        <v>0</v>
      </c>
      <c r="Y55">
        <f t="shared" si="34"/>
        <v>0</v>
      </c>
      <c r="Z55">
        <f t="shared" si="34"/>
        <v>0</v>
      </c>
      <c r="AA55">
        <f t="shared" si="34"/>
        <v>0</v>
      </c>
      <c r="AB55" s="31">
        <f>VLOOKUP($B$1,'Multipliers and Adjustments'!$A$70:$I$86,TRUNC(COLUMN(AB$2)/5)+2,FALSE)*SUMIFS('EPA Data'!$I:$I,'EPA Data'!$D:$D,'Country Selector'!$A$2,'EPA Data'!$J:$J,$B$1,'EPA Data'!$C:$C,AB$2,'EPA Data'!$G:$G,"&gt;="&amp;$A55,'EPA Data'!$G:$G,"&lt;"&amp;$B55)*unit_conv</f>
        <v>0</v>
      </c>
      <c r="AC55">
        <f t="shared" si="35"/>
        <v>0</v>
      </c>
      <c r="AD55">
        <f t="shared" si="35"/>
        <v>0</v>
      </c>
      <c r="AE55">
        <f t="shared" si="35"/>
        <v>0</v>
      </c>
      <c r="AF55">
        <f t="shared" si="35"/>
        <v>0</v>
      </c>
      <c r="AG55" s="31">
        <f>VLOOKUP($B$1,'Multipliers and Adjustments'!$A$70:$I$86,TRUNC(COLUMN(AG$2)/5)+2,FALSE)*SUMIFS('EPA Data'!$I:$I,'EPA Data'!$D:$D,'Country Selector'!$A$2,'EPA Data'!$J:$J,$B$1,'EPA Data'!$C:$C,AG$2,'EPA Data'!$G:$G,"&gt;="&amp;$A55,'EPA Data'!$G:$G,"&lt;"&amp;$B55)*unit_conv</f>
        <v>0</v>
      </c>
      <c r="AH55">
        <f t="shared" si="36"/>
        <v>0</v>
      </c>
      <c r="AI55">
        <f t="shared" si="36"/>
        <v>0</v>
      </c>
      <c r="AJ55">
        <f t="shared" si="36"/>
        <v>0</v>
      </c>
      <c r="AK55">
        <f t="shared" si="36"/>
        <v>0</v>
      </c>
      <c r="AL55" s="31">
        <f>VLOOKUP($B$1,'Multipliers and Adjustments'!$A$70:$I$86,TRUNC(COLUMN(AL$2)/5)+2,FALSE)*SUMIFS('EPA Data'!$I:$I,'EPA Data'!$D:$D,'Country Selector'!$A$2,'EPA Data'!$J:$J,$B$1,'EPA Data'!$C:$C,AL$2,'EPA Data'!$G:$G,"&gt;="&amp;$A55,'EPA Data'!$G:$G,"&lt;"&amp;$B55)*unit_conv</f>
        <v>0</v>
      </c>
    </row>
    <row r="56" spans="1:38" x14ac:dyDescent="0.45">
      <c r="A56" s="12">
        <f t="shared" si="14"/>
        <v>650</v>
      </c>
      <c r="B56" s="11">
        <f t="shared" si="7"/>
        <v>700</v>
      </c>
      <c r="C56" s="31">
        <f>VLOOKUP($B$1,'Multipliers and Adjustments'!$A$70:$I$86,TRUNC(COLUMN(C$2)/5)+2,FALSE)*SUMIFS('EPA Data'!$I:$I,'EPA Data'!$D:$D,'Country Selector'!$A$2,'EPA Data'!$J:$J,$B$1,'EPA Data'!$C:$C,C$2,'EPA Data'!$G:$G,"&gt;="&amp;$A56,'EPA Data'!$G:$G,"&lt;"&amp;$B56)*unit_conv</f>
        <v>0</v>
      </c>
      <c r="D56">
        <f t="shared" si="30"/>
        <v>0</v>
      </c>
      <c r="E56">
        <f t="shared" si="30"/>
        <v>0</v>
      </c>
      <c r="F56">
        <f t="shared" si="30"/>
        <v>0</v>
      </c>
      <c r="G56">
        <f t="shared" si="30"/>
        <v>0</v>
      </c>
      <c r="H56" s="31">
        <f>VLOOKUP($B$1,'Multipliers and Adjustments'!$A$70:$I$86,TRUNC(COLUMN(H$2)/5)+2,FALSE)*SUMIFS('EPA Data'!$I:$I,'EPA Data'!$D:$D,'Country Selector'!$A$2,'EPA Data'!$J:$J,$B$1,'EPA Data'!$C:$C,H$2,'EPA Data'!$G:$G,"&gt;="&amp;$A56,'EPA Data'!$G:$G,"&lt;"&amp;$B56)*unit_conv</f>
        <v>0</v>
      </c>
      <c r="I56">
        <f t="shared" si="31"/>
        <v>0</v>
      </c>
      <c r="J56">
        <f t="shared" si="31"/>
        <v>0</v>
      </c>
      <c r="K56">
        <f t="shared" si="31"/>
        <v>0</v>
      </c>
      <c r="L56">
        <f t="shared" si="31"/>
        <v>0</v>
      </c>
      <c r="M56" s="31">
        <f>VLOOKUP($B$1,'Multipliers and Adjustments'!$A$70:$I$86,TRUNC(COLUMN(M$2)/5)+2,FALSE)*SUMIFS('EPA Data'!$I:$I,'EPA Data'!$D:$D,'Country Selector'!$A$2,'EPA Data'!$J:$J,$B$1,'EPA Data'!$C:$C,M$2,'EPA Data'!$G:$G,"&gt;="&amp;$A56,'EPA Data'!$G:$G,"&lt;"&amp;$B56)*unit_conv</f>
        <v>0</v>
      </c>
      <c r="N56">
        <f t="shared" si="32"/>
        <v>0</v>
      </c>
      <c r="O56">
        <f t="shared" si="32"/>
        <v>0</v>
      </c>
      <c r="P56">
        <f t="shared" si="32"/>
        <v>0</v>
      </c>
      <c r="Q56">
        <f t="shared" si="32"/>
        <v>0</v>
      </c>
      <c r="R56" s="31">
        <f>VLOOKUP($B$1,'Multipliers and Adjustments'!$A$70:$I$86,TRUNC(COLUMN(R$2)/5)+2,FALSE)*SUMIFS('EPA Data'!$I:$I,'EPA Data'!$D:$D,'Country Selector'!$A$2,'EPA Data'!$J:$J,$B$1,'EPA Data'!$C:$C,R$2,'EPA Data'!$G:$G,"&gt;="&amp;$A56,'EPA Data'!$G:$G,"&lt;"&amp;$B56)*unit_conv</f>
        <v>0</v>
      </c>
      <c r="S56">
        <f t="shared" si="33"/>
        <v>0</v>
      </c>
      <c r="T56">
        <f t="shared" si="33"/>
        <v>0</v>
      </c>
      <c r="U56">
        <f t="shared" si="33"/>
        <v>0</v>
      </c>
      <c r="V56">
        <f t="shared" si="33"/>
        <v>0</v>
      </c>
      <c r="W56" s="31">
        <f>VLOOKUP($B$1,'Multipliers and Adjustments'!$A$70:$I$86,TRUNC(COLUMN(W$2)/5)+2,FALSE)*SUMIFS('EPA Data'!$I:$I,'EPA Data'!$D:$D,'Country Selector'!$A$2,'EPA Data'!$J:$J,$B$1,'EPA Data'!$C:$C,W$2,'EPA Data'!$G:$G,"&gt;="&amp;$A56,'EPA Data'!$G:$G,"&lt;"&amp;$B56)*unit_conv</f>
        <v>0</v>
      </c>
      <c r="X56">
        <f t="shared" si="34"/>
        <v>0</v>
      </c>
      <c r="Y56">
        <f t="shared" si="34"/>
        <v>0</v>
      </c>
      <c r="Z56">
        <f t="shared" si="34"/>
        <v>0</v>
      </c>
      <c r="AA56">
        <f t="shared" si="34"/>
        <v>0</v>
      </c>
      <c r="AB56" s="31">
        <f>VLOOKUP($B$1,'Multipliers and Adjustments'!$A$70:$I$86,TRUNC(COLUMN(AB$2)/5)+2,FALSE)*SUMIFS('EPA Data'!$I:$I,'EPA Data'!$D:$D,'Country Selector'!$A$2,'EPA Data'!$J:$J,$B$1,'EPA Data'!$C:$C,AB$2,'EPA Data'!$G:$G,"&gt;="&amp;$A56,'EPA Data'!$G:$G,"&lt;"&amp;$B56)*unit_conv</f>
        <v>0</v>
      </c>
      <c r="AC56">
        <f t="shared" si="35"/>
        <v>0</v>
      </c>
      <c r="AD56">
        <f t="shared" si="35"/>
        <v>0</v>
      </c>
      <c r="AE56">
        <f t="shared" si="35"/>
        <v>0</v>
      </c>
      <c r="AF56">
        <f t="shared" si="35"/>
        <v>0</v>
      </c>
      <c r="AG56" s="31">
        <f>VLOOKUP($B$1,'Multipliers and Adjustments'!$A$70:$I$86,TRUNC(COLUMN(AG$2)/5)+2,FALSE)*SUMIFS('EPA Data'!$I:$I,'EPA Data'!$D:$D,'Country Selector'!$A$2,'EPA Data'!$J:$J,$B$1,'EPA Data'!$C:$C,AG$2,'EPA Data'!$G:$G,"&gt;="&amp;$A56,'EPA Data'!$G:$G,"&lt;"&amp;$B56)*unit_conv</f>
        <v>0</v>
      </c>
      <c r="AH56">
        <f t="shared" si="36"/>
        <v>0</v>
      </c>
      <c r="AI56">
        <f t="shared" si="36"/>
        <v>0</v>
      </c>
      <c r="AJ56">
        <f t="shared" si="36"/>
        <v>0</v>
      </c>
      <c r="AK56">
        <f t="shared" si="36"/>
        <v>0</v>
      </c>
      <c r="AL56" s="31">
        <f>VLOOKUP($B$1,'Multipliers and Adjustments'!$A$70:$I$86,TRUNC(COLUMN(AL$2)/5)+2,FALSE)*SUMIFS('EPA Data'!$I:$I,'EPA Data'!$D:$D,'Country Selector'!$A$2,'EPA Data'!$J:$J,$B$1,'EPA Data'!$C:$C,AL$2,'EPA Data'!$G:$G,"&gt;="&amp;$A56,'EPA Data'!$G:$G,"&lt;"&amp;$B56)*unit_conv</f>
        <v>0</v>
      </c>
    </row>
    <row r="57" spans="1:38" x14ac:dyDescent="0.45">
      <c r="A57" s="12">
        <f t="shared" si="14"/>
        <v>700</v>
      </c>
      <c r="B57" s="11">
        <f t="shared" si="7"/>
        <v>750</v>
      </c>
      <c r="C57" s="31">
        <f>VLOOKUP($B$1,'Multipliers and Adjustments'!$A$70:$I$86,TRUNC(COLUMN(C$2)/5)+2,FALSE)*SUMIFS('EPA Data'!$I:$I,'EPA Data'!$D:$D,'Country Selector'!$A$2,'EPA Data'!$J:$J,$B$1,'EPA Data'!$C:$C,C$2,'EPA Data'!$G:$G,"&gt;="&amp;$A57,'EPA Data'!$G:$G,"&lt;"&amp;$B57)*unit_conv</f>
        <v>0</v>
      </c>
      <c r="D57">
        <f t="shared" si="30"/>
        <v>0</v>
      </c>
      <c r="E57">
        <f t="shared" si="30"/>
        <v>0</v>
      </c>
      <c r="F57">
        <f t="shared" si="30"/>
        <v>0</v>
      </c>
      <c r="G57">
        <f t="shared" si="30"/>
        <v>0</v>
      </c>
      <c r="H57" s="31">
        <f>VLOOKUP($B$1,'Multipliers and Adjustments'!$A$70:$I$86,TRUNC(COLUMN(H$2)/5)+2,FALSE)*SUMIFS('EPA Data'!$I:$I,'EPA Data'!$D:$D,'Country Selector'!$A$2,'EPA Data'!$J:$J,$B$1,'EPA Data'!$C:$C,H$2,'EPA Data'!$G:$G,"&gt;="&amp;$A57,'EPA Data'!$G:$G,"&lt;"&amp;$B57)*unit_conv</f>
        <v>0</v>
      </c>
      <c r="I57">
        <f t="shared" si="31"/>
        <v>0</v>
      </c>
      <c r="J57">
        <f t="shared" si="31"/>
        <v>0</v>
      </c>
      <c r="K57">
        <f t="shared" si="31"/>
        <v>0</v>
      </c>
      <c r="L57">
        <f t="shared" si="31"/>
        <v>0</v>
      </c>
      <c r="M57" s="31">
        <f>VLOOKUP($B$1,'Multipliers and Adjustments'!$A$70:$I$86,TRUNC(COLUMN(M$2)/5)+2,FALSE)*SUMIFS('EPA Data'!$I:$I,'EPA Data'!$D:$D,'Country Selector'!$A$2,'EPA Data'!$J:$J,$B$1,'EPA Data'!$C:$C,M$2,'EPA Data'!$G:$G,"&gt;="&amp;$A57,'EPA Data'!$G:$G,"&lt;"&amp;$B57)*unit_conv</f>
        <v>0</v>
      </c>
      <c r="N57">
        <f t="shared" si="32"/>
        <v>0</v>
      </c>
      <c r="O57">
        <f t="shared" si="32"/>
        <v>0</v>
      </c>
      <c r="P57">
        <f t="shared" si="32"/>
        <v>0</v>
      </c>
      <c r="Q57">
        <f t="shared" si="32"/>
        <v>0</v>
      </c>
      <c r="R57" s="31">
        <f>VLOOKUP($B$1,'Multipliers and Adjustments'!$A$70:$I$86,TRUNC(COLUMN(R$2)/5)+2,FALSE)*SUMIFS('EPA Data'!$I:$I,'EPA Data'!$D:$D,'Country Selector'!$A$2,'EPA Data'!$J:$J,$B$1,'EPA Data'!$C:$C,R$2,'EPA Data'!$G:$G,"&gt;="&amp;$A57,'EPA Data'!$G:$G,"&lt;"&amp;$B57)*unit_conv</f>
        <v>0</v>
      </c>
      <c r="S57">
        <f t="shared" si="33"/>
        <v>0</v>
      </c>
      <c r="T57">
        <f t="shared" si="33"/>
        <v>0</v>
      </c>
      <c r="U57">
        <f t="shared" si="33"/>
        <v>0</v>
      </c>
      <c r="V57">
        <f t="shared" si="33"/>
        <v>0</v>
      </c>
      <c r="W57" s="31">
        <f>VLOOKUP($B$1,'Multipliers and Adjustments'!$A$70:$I$86,TRUNC(COLUMN(W$2)/5)+2,FALSE)*SUMIFS('EPA Data'!$I:$I,'EPA Data'!$D:$D,'Country Selector'!$A$2,'EPA Data'!$J:$J,$B$1,'EPA Data'!$C:$C,W$2,'EPA Data'!$G:$G,"&gt;="&amp;$A57,'EPA Data'!$G:$G,"&lt;"&amp;$B57)*unit_conv</f>
        <v>0</v>
      </c>
      <c r="X57">
        <f t="shared" si="34"/>
        <v>0</v>
      </c>
      <c r="Y57">
        <f t="shared" si="34"/>
        <v>0</v>
      </c>
      <c r="Z57">
        <f t="shared" si="34"/>
        <v>0</v>
      </c>
      <c r="AA57">
        <f t="shared" si="34"/>
        <v>0</v>
      </c>
      <c r="AB57" s="31">
        <f>VLOOKUP($B$1,'Multipliers and Adjustments'!$A$70:$I$86,TRUNC(COLUMN(AB$2)/5)+2,FALSE)*SUMIFS('EPA Data'!$I:$I,'EPA Data'!$D:$D,'Country Selector'!$A$2,'EPA Data'!$J:$J,$B$1,'EPA Data'!$C:$C,AB$2,'EPA Data'!$G:$G,"&gt;="&amp;$A57,'EPA Data'!$G:$G,"&lt;"&amp;$B57)*unit_conv</f>
        <v>0</v>
      </c>
      <c r="AC57">
        <f t="shared" si="35"/>
        <v>0</v>
      </c>
      <c r="AD57">
        <f t="shared" si="35"/>
        <v>0</v>
      </c>
      <c r="AE57">
        <f t="shared" si="35"/>
        <v>0</v>
      </c>
      <c r="AF57">
        <f t="shared" si="35"/>
        <v>0</v>
      </c>
      <c r="AG57" s="31">
        <f>VLOOKUP($B$1,'Multipliers and Adjustments'!$A$70:$I$86,TRUNC(COLUMN(AG$2)/5)+2,FALSE)*SUMIFS('EPA Data'!$I:$I,'EPA Data'!$D:$D,'Country Selector'!$A$2,'EPA Data'!$J:$J,$B$1,'EPA Data'!$C:$C,AG$2,'EPA Data'!$G:$G,"&gt;="&amp;$A57,'EPA Data'!$G:$G,"&lt;"&amp;$B57)*unit_conv</f>
        <v>0</v>
      </c>
      <c r="AH57">
        <f t="shared" si="36"/>
        <v>0</v>
      </c>
      <c r="AI57">
        <f t="shared" si="36"/>
        <v>0</v>
      </c>
      <c r="AJ57">
        <f t="shared" si="36"/>
        <v>0</v>
      </c>
      <c r="AK57">
        <f t="shared" si="36"/>
        <v>0</v>
      </c>
      <c r="AL57" s="31">
        <f>VLOOKUP($B$1,'Multipliers and Adjustments'!$A$70:$I$86,TRUNC(COLUMN(AL$2)/5)+2,FALSE)*SUMIFS('EPA Data'!$I:$I,'EPA Data'!$D:$D,'Country Selector'!$A$2,'EPA Data'!$J:$J,$B$1,'EPA Data'!$C:$C,AL$2,'EPA Data'!$G:$G,"&gt;="&amp;$A57,'EPA Data'!$G:$G,"&lt;"&amp;$B57)*unit_conv</f>
        <v>0</v>
      </c>
    </row>
    <row r="58" spans="1:38" x14ac:dyDescent="0.45">
      <c r="A58" s="12">
        <f t="shared" si="14"/>
        <v>750</v>
      </c>
      <c r="B58" s="11">
        <f t="shared" si="7"/>
        <v>800</v>
      </c>
      <c r="C58" s="31">
        <f>VLOOKUP($B$1,'Multipliers and Adjustments'!$A$70:$I$86,TRUNC(COLUMN(C$2)/5)+2,FALSE)*SUMIFS('EPA Data'!$I:$I,'EPA Data'!$D:$D,'Country Selector'!$A$2,'EPA Data'!$J:$J,$B$1,'EPA Data'!$C:$C,C$2,'EPA Data'!$G:$G,"&gt;="&amp;$A58,'EPA Data'!$G:$G,"&lt;"&amp;$B58)*unit_conv</f>
        <v>0</v>
      </c>
      <c r="D58">
        <f t="shared" si="30"/>
        <v>0</v>
      </c>
      <c r="E58">
        <f t="shared" si="30"/>
        <v>0</v>
      </c>
      <c r="F58">
        <f t="shared" si="30"/>
        <v>0</v>
      </c>
      <c r="G58">
        <f t="shared" si="30"/>
        <v>0</v>
      </c>
      <c r="H58" s="31">
        <f>VLOOKUP($B$1,'Multipliers and Adjustments'!$A$70:$I$86,TRUNC(COLUMN(H$2)/5)+2,FALSE)*SUMIFS('EPA Data'!$I:$I,'EPA Data'!$D:$D,'Country Selector'!$A$2,'EPA Data'!$J:$J,$B$1,'EPA Data'!$C:$C,H$2,'EPA Data'!$G:$G,"&gt;="&amp;$A58,'EPA Data'!$G:$G,"&lt;"&amp;$B58)*unit_conv</f>
        <v>0</v>
      </c>
      <c r="I58">
        <f t="shared" si="31"/>
        <v>0</v>
      </c>
      <c r="J58">
        <f t="shared" si="31"/>
        <v>0</v>
      </c>
      <c r="K58">
        <f t="shared" si="31"/>
        <v>0</v>
      </c>
      <c r="L58">
        <f t="shared" si="31"/>
        <v>0</v>
      </c>
      <c r="M58" s="31">
        <f>VLOOKUP($B$1,'Multipliers and Adjustments'!$A$70:$I$86,TRUNC(COLUMN(M$2)/5)+2,FALSE)*SUMIFS('EPA Data'!$I:$I,'EPA Data'!$D:$D,'Country Selector'!$A$2,'EPA Data'!$J:$J,$B$1,'EPA Data'!$C:$C,M$2,'EPA Data'!$G:$G,"&gt;="&amp;$A58,'EPA Data'!$G:$G,"&lt;"&amp;$B58)*unit_conv</f>
        <v>0</v>
      </c>
      <c r="N58">
        <f t="shared" si="32"/>
        <v>0</v>
      </c>
      <c r="O58">
        <f t="shared" si="32"/>
        <v>0</v>
      </c>
      <c r="P58">
        <f t="shared" si="32"/>
        <v>0</v>
      </c>
      <c r="Q58">
        <f t="shared" si="32"/>
        <v>0</v>
      </c>
      <c r="R58" s="31">
        <f>VLOOKUP($B$1,'Multipliers and Adjustments'!$A$70:$I$86,TRUNC(COLUMN(R$2)/5)+2,FALSE)*SUMIFS('EPA Data'!$I:$I,'EPA Data'!$D:$D,'Country Selector'!$A$2,'EPA Data'!$J:$J,$B$1,'EPA Data'!$C:$C,R$2,'EPA Data'!$G:$G,"&gt;="&amp;$A58,'EPA Data'!$G:$G,"&lt;"&amp;$B58)*unit_conv</f>
        <v>0</v>
      </c>
      <c r="S58">
        <f t="shared" si="33"/>
        <v>0</v>
      </c>
      <c r="T58">
        <f t="shared" si="33"/>
        <v>0</v>
      </c>
      <c r="U58">
        <f t="shared" si="33"/>
        <v>0</v>
      </c>
      <c r="V58">
        <f t="shared" si="33"/>
        <v>0</v>
      </c>
      <c r="W58" s="31">
        <f>VLOOKUP($B$1,'Multipliers and Adjustments'!$A$70:$I$86,TRUNC(COLUMN(W$2)/5)+2,FALSE)*SUMIFS('EPA Data'!$I:$I,'EPA Data'!$D:$D,'Country Selector'!$A$2,'EPA Data'!$J:$J,$B$1,'EPA Data'!$C:$C,W$2,'EPA Data'!$G:$G,"&gt;="&amp;$A58,'EPA Data'!$G:$G,"&lt;"&amp;$B58)*unit_conv</f>
        <v>0</v>
      </c>
      <c r="X58">
        <f t="shared" si="34"/>
        <v>0</v>
      </c>
      <c r="Y58">
        <f t="shared" si="34"/>
        <v>0</v>
      </c>
      <c r="Z58">
        <f t="shared" si="34"/>
        <v>0</v>
      </c>
      <c r="AA58">
        <f t="shared" si="34"/>
        <v>0</v>
      </c>
      <c r="AB58" s="31">
        <f>VLOOKUP($B$1,'Multipliers and Adjustments'!$A$70:$I$86,TRUNC(COLUMN(AB$2)/5)+2,FALSE)*SUMIFS('EPA Data'!$I:$I,'EPA Data'!$D:$D,'Country Selector'!$A$2,'EPA Data'!$J:$J,$B$1,'EPA Data'!$C:$C,AB$2,'EPA Data'!$G:$G,"&gt;="&amp;$A58,'EPA Data'!$G:$G,"&lt;"&amp;$B58)*unit_conv</f>
        <v>0</v>
      </c>
      <c r="AC58">
        <f t="shared" si="35"/>
        <v>0</v>
      </c>
      <c r="AD58">
        <f t="shared" si="35"/>
        <v>0</v>
      </c>
      <c r="AE58">
        <f t="shared" si="35"/>
        <v>0</v>
      </c>
      <c r="AF58">
        <f t="shared" si="35"/>
        <v>0</v>
      </c>
      <c r="AG58" s="31">
        <f>VLOOKUP($B$1,'Multipliers and Adjustments'!$A$70:$I$86,TRUNC(COLUMN(AG$2)/5)+2,FALSE)*SUMIFS('EPA Data'!$I:$I,'EPA Data'!$D:$D,'Country Selector'!$A$2,'EPA Data'!$J:$J,$B$1,'EPA Data'!$C:$C,AG$2,'EPA Data'!$G:$G,"&gt;="&amp;$A58,'EPA Data'!$G:$G,"&lt;"&amp;$B58)*unit_conv</f>
        <v>0</v>
      </c>
      <c r="AH58">
        <f t="shared" si="36"/>
        <v>0</v>
      </c>
      <c r="AI58">
        <f t="shared" si="36"/>
        <v>0</v>
      </c>
      <c r="AJ58">
        <f t="shared" si="36"/>
        <v>0</v>
      </c>
      <c r="AK58">
        <f t="shared" si="36"/>
        <v>0</v>
      </c>
      <c r="AL58" s="31">
        <f>VLOOKUP($B$1,'Multipliers and Adjustments'!$A$70:$I$86,TRUNC(COLUMN(AL$2)/5)+2,FALSE)*SUMIFS('EPA Data'!$I:$I,'EPA Data'!$D:$D,'Country Selector'!$A$2,'EPA Data'!$J:$J,$B$1,'EPA Data'!$C:$C,AL$2,'EPA Data'!$G:$G,"&gt;="&amp;$A58,'EPA Data'!$G:$G,"&lt;"&amp;$B58)*unit_conv</f>
        <v>0</v>
      </c>
    </row>
    <row r="59" spans="1:38" x14ac:dyDescent="0.45">
      <c r="A59" s="12">
        <f t="shared" si="14"/>
        <v>800</v>
      </c>
      <c r="B59" s="11">
        <f t="shared" si="7"/>
        <v>850</v>
      </c>
      <c r="C59" s="31">
        <f>VLOOKUP($B$1,'Multipliers and Adjustments'!$A$70:$I$86,TRUNC(COLUMN(C$2)/5)+2,FALSE)*SUMIFS('EPA Data'!$I:$I,'EPA Data'!$D:$D,'Country Selector'!$A$2,'EPA Data'!$J:$J,$B$1,'EPA Data'!$C:$C,C$2,'EPA Data'!$G:$G,"&gt;="&amp;$A59,'EPA Data'!$G:$G,"&lt;"&amp;$B59)*unit_conv</f>
        <v>0</v>
      </c>
      <c r="D59">
        <f t="shared" si="30"/>
        <v>0</v>
      </c>
      <c r="E59">
        <f t="shared" si="30"/>
        <v>0</v>
      </c>
      <c r="F59">
        <f t="shared" si="30"/>
        <v>0</v>
      </c>
      <c r="G59">
        <f t="shared" si="30"/>
        <v>0</v>
      </c>
      <c r="H59" s="31">
        <f>VLOOKUP($B$1,'Multipliers and Adjustments'!$A$70:$I$86,TRUNC(COLUMN(H$2)/5)+2,FALSE)*SUMIFS('EPA Data'!$I:$I,'EPA Data'!$D:$D,'Country Selector'!$A$2,'EPA Data'!$J:$J,$B$1,'EPA Data'!$C:$C,H$2,'EPA Data'!$G:$G,"&gt;="&amp;$A59,'EPA Data'!$G:$G,"&lt;"&amp;$B59)*unit_conv</f>
        <v>0</v>
      </c>
      <c r="I59">
        <f t="shared" si="31"/>
        <v>0</v>
      </c>
      <c r="J59">
        <f t="shared" si="31"/>
        <v>0</v>
      </c>
      <c r="K59">
        <f t="shared" si="31"/>
        <v>0</v>
      </c>
      <c r="L59">
        <f t="shared" si="31"/>
        <v>0</v>
      </c>
      <c r="M59" s="31">
        <f>VLOOKUP($B$1,'Multipliers and Adjustments'!$A$70:$I$86,TRUNC(COLUMN(M$2)/5)+2,FALSE)*SUMIFS('EPA Data'!$I:$I,'EPA Data'!$D:$D,'Country Selector'!$A$2,'EPA Data'!$J:$J,$B$1,'EPA Data'!$C:$C,M$2,'EPA Data'!$G:$G,"&gt;="&amp;$A59,'EPA Data'!$G:$G,"&lt;"&amp;$B59)*unit_conv</f>
        <v>0</v>
      </c>
      <c r="N59">
        <f t="shared" si="32"/>
        <v>0</v>
      </c>
      <c r="O59">
        <f t="shared" si="32"/>
        <v>0</v>
      </c>
      <c r="P59">
        <f t="shared" si="32"/>
        <v>0</v>
      </c>
      <c r="Q59">
        <f t="shared" si="32"/>
        <v>0</v>
      </c>
      <c r="R59" s="31">
        <f>VLOOKUP($B$1,'Multipliers and Adjustments'!$A$70:$I$86,TRUNC(COLUMN(R$2)/5)+2,FALSE)*SUMIFS('EPA Data'!$I:$I,'EPA Data'!$D:$D,'Country Selector'!$A$2,'EPA Data'!$J:$J,$B$1,'EPA Data'!$C:$C,R$2,'EPA Data'!$G:$G,"&gt;="&amp;$A59,'EPA Data'!$G:$G,"&lt;"&amp;$B59)*unit_conv</f>
        <v>0</v>
      </c>
      <c r="S59">
        <f t="shared" si="33"/>
        <v>0</v>
      </c>
      <c r="T59">
        <f t="shared" si="33"/>
        <v>0</v>
      </c>
      <c r="U59">
        <f t="shared" si="33"/>
        <v>0</v>
      </c>
      <c r="V59">
        <f t="shared" si="33"/>
        <v>0</v>
      </c>
      <c r="W59" s="31">
        <f>VLOOKUP($B$1,'Multipliers and Adjustments'!$A$70:$I$86,TRUNC(COLUMN(W$2)/5)+2,FALSE)*SUMIFS('EPA Data'!$I:$I,'EPA Data'!$D:$D,'Country Selector'!$A$2,'EPA Data'!$J:$J,$B$1,'EPA Data'!$C:$C,W$2,'EPA Data'!$G:$G,"&gt;="&amp;$A59,'EPA Data'!$G:$G,"&lt;"&amp;$B59)*unit_conv</f>
        <v>0</v>
      </c>
      <c r="X59">
        <f t="shared" si="34"/>
        <v>0</v>
      </c>
      <c r="Y59">
        <f t="shared" si="34"/>
        <v>0</v>
      </c>
      <c r="Z59">
        <f t="shared" si="34"/>
        <v>0</v>
      </c>
      <c r="AA59">
        <f t="shared" si="34"/>
        <v>0</v>
      </c>
      <c r="AB59" s="31">
        <f>VLOOKUP($B$1,'Multipliers and Adjustments'!$A$70:$I$86,TRUNC(COLUMN(AB$2)/5)+2,FALSE)*SUMIFS('EPA Data'!$I:$I,'EPA Data'!$D:$D,'Country Selector'!$A$2,'EPA Data'!$J:$J,$B$1,'EPA Data'!$C:$C,AB$2,'EPA Data'!$G:$G,"&gt;="&amp;$A59,'EPA Data'!$G:$G,"&lt;"&amp;$B59)*unit_conv</f>
        <v>0</v>
      </c>
      <c r="AC59">
        <f t="shared" si="35"/>
        <v>0</v>
      </c>
      <c r="AD59">
        <f t="shared" si="35"/>
        <v>0</v>
      </c>
      <c r="AE59">
        <f t="shared" si="35"/>
        <v>0</v>
      </c>
      <c r="AF59">
        <f t="shared" si="35"/>
        <v>0</v>
      </c>
      <c r="AG59" s="31">
        <f>VLOOKUP($B$1,'Multipliers and Adjustments'!$A$70:$I$86,TRUNC(COLUMN(AG$2)/5)+2,FALSE)*SUMIFS('EPA Data'!$I:$I,'EPA Data'!$D:$D,'Country Selector'!$A$2,'EPA Data'!$J:$J,$B$1,'EPA Data'!$C:$C,AG$2,'EPA Data'!$G:$G,"&gt;="&amp;$A59,'EPA Data'!$G:$G,"&lt;"&amp;$B59)*unit_conv</f>
        <v>0</v>
      </c>
      <c r="AH59">
        <f t="shared" si="36"/>
        <v>0</v>
      </c>
      <c r="AI59">
        <f t="shared" si="36"/>
        <v>0</v>
      </c>
      <c r="AJ59">
        <f t="shared" si="36"/>
        <v>0</v>
      </c>
      <c r="AK59">
        <f t="shared" si="36"/>
        <v>0</v>
      </c>
      <c r="AL59" s="31">
        <f>VLOOKUP($B$1,'Multipliers and Adjustments'!$A$70:$I$86,TRUNC(COLUMN(AL$2)/5)+2,FALSE)*SUMIFS('EPA Data'!$I:$I,'EPA Data'!$D:$D,'Country Selector'!$A$2,'EPA Data'!$J:$J,$B$1,'EPA Data'!$C:$C,AL$2,'EPA Data'!$G:$G,"&gt;="&amp;$A59,'EPA Data'!$G:$G,"&lt;"&amp;$B59)*unit_conv</f>
        <v>0</v>
      </c>
    </row>
    <row r="60" spans="1:38" x14ac:dyDescent="0.45">
      <c r="A60" s="12">
        <f t="shared" si="14"/>
        <v>850</v>
      </c>
      <c r="B60" s="11">
        <f t="shared" si="7"/>
        <v>900</v>
      </c>
      <c r="C60" s="31">
        <f>VLOOKUP($B$1,'Multipliers and Adjustments'!$A$70:$I$86,TRUNC(COLUMN(C$2)/5)+2,FALSE)*SUMIFS('EPA Data'!$I:$I,'EPA Data'!$D:$D,'Country Selector'!$A$2,'EPA Data'!$J:$J,$B$1,'EPA Data'!$C:$C,C$2,'EPA Data'!$G:$G,"&gt;="&amp;$A60,'EPA Data'!$G:$G,"&lt;"&amp;$B60)*unit_conv</f>
        <v>0</v>
      </c>
      <c r="D60">
        <f t="shared" si="30"/>
        <v>0</v>
      </c>
      <c r="E60">
        <f t="shared" si="30"/>
        <v>0</v>
      </c>
      <c r="F60">
        <f t="shared" si="30"/>
        <v>0</v>
      </c>
      <c r="G60">
        <f t="shared" si="30"/>
        <v>0</v>
      </c>
      <c r="H60" s="31">
        <f>VLOOKUP($B$1,'Multipliers and Adjustments'!$A$70:$I$86,TRUNC(COLUMN(H$2)/5)+2,FALSE)*SUMIFS('EPA Data'!$I:$I,'EPA Data'!$D:$D,'Country Selector'!$A$2,'EPA Data'!$J:$J,$B$1,'EPA Data'!$C:$C,H$2,'EPA Data'!$G:$G,"&gt;="&amp;$A60,'EPA Data'!$G:$G,"&lt;"&amp;$B60)*unit_conv</f>
        <v>0</v>
      </c>
      <c r="I60">
        <f t="shared" si="31"/>
        <v>0</v>
      </c>
      <c r="J60">
        <f t="shared" si="31"/>
        <v>0</v>
      </c>
      <c r="K60">
        <f t="shared" si="31"/>
        <v>0</v>
      </c>
      <c r="L60">
        <f t="shared" si="31"/>
        <v>0</v>
      </c>
      <c r="M60" s="31">
        <f>VLOOKUP($B$1,'Multipliers and Adjustments'!$A$70:$I$86,TRUNC(COLUMN(M$2)/5)+2,FALSE)*SUMIFS('EPA Data'!$I:$I,'EPA Data'!$D:$D,'Country Selector'!$A$2,'EPA Data'!$J:$J,$B$1,'EPA Data'!$C:$C,M$2,'EPA Data'!$G:$G,"&gt;="&amp;$A60,'EPA Data'!$G:$G,"&lt;"&amp;$B60)*unit_conv</f>
        <v>0</v>
      </c>
      <c r="N60">
        <f t="shared" si="32"/>
        <v>0</v>
      </c>
      <c r="O60">
        <f t="shared" si="32"/>
        <v>0</v>
      </c>
      <c r="P60">
        <f t="shared" si="32"/>
        <v>0</v>
      </c>
      <c r="Q60">
        <f t="shared" si="32"/>
        <v>0</v>
      </c>
      <c r="R60" s="31">
        <f>VLOOKUP($B$1,'Multipliers and Adjustments'!$A$70:$I$86,TRUNC(COLUMN(R$2)/5)+2,FALSE)*SUMIFS('EPA Data'!$I:$I,'EPA Data'!$D:$D,'Country Selector'!$A$2,'EPA Data'!$J:$J,$B$1,'EPA Data'!$C:$C,R$2,'EPA Data'!$G:$G,"&gt;="&amp;$A60,'EPA Data'!$G:$G,"&lt;"&amp;$B60)*unit_conv</f>
        <v>0</v>
      </c>
      <c r="S60">
        <f t="shared" si="33"/>
        <v>0</v>
      </c>
      <c r="T60">
        <f t="shared" si="33"/>
        <v>0</v>
      </c>
      <c r="U60">
        <f t="shared" si="33"/>
        <v>0</v>
      </c>
      <c r="V60">
        <f t="shared" si="33"/>
        <v>0</v>
      </c>
      <c r="W60" s="31">
        <f>VLOOKUP($B$1,'Multipliers and Adjustments'!$A$70:$I$86,TRUNC(COLUMN(W$2)/5)+2,FALSE)*SUMIFS('EPA Data'!$I:$I,'EPA Data'!$D:$D,'Country Selector'!$A$2,'EPA Data'!$J:$J,$B$1,'EPA Data'!$C:$C,W$2,'EPA Data'!$G:$G,"&gt;="&amp;$A60,'EPA Data'!$G:$G,"&lt;"&amp;$B60)*unit_conv</f>
        <v>0</v>
      </c>
      <c r="X60">
        <f t="shared" si="34"/>
        <v>3918657.1375392005</v>
      </c>
      <c r="Y60">
        <f t="shared" si="34"/>
        <v>7837314.275078401</v>
      </c>
      <c r="Z60">
        <f t="shared" si="34"/>
        <v>11755971.412617601</v>
      </c>
      <c r="AA60">
        <f t="shared" si="34"/>
        <v>15674628.550156802</v>
      </c>
      <c r="AB60" s="31">
        <f>VLOOKUP($B$1,'Multipliers and Adjustments'!$A$70:$I$86,TRUNC(COLUMN(AB$2)/5)+2,FALSE)*SUMIFS('EPA Data'!$I:$I,'EPA Data'!$D:$D,'Country Selector'!$A$2,'EPA Data'!$J:$J,$B$1,'EPA Data'!$C:$C,AB$2,'EPA Data'!$G:$G,"&gt;="&amp;$A60,'EPA Data'!$G:$G,"&lt;"&amp;$B60)*unit_conv</f>
        <v>19593285.687696002</v>
      </c>
      <c r="AC60">
        <f t="shared" si="35"/>
        <v>15674628.550156802</v>
      </c>
      <c r="AD60">
        <f t="shared" si="35"/>
        <v>11755971.412617601</v>
      </c>
      <c r="AE60">
        <f t="shared" si="35"/>
        <v>7837314.275078401</v>
      </c>
      <c r="AF60">
        <f t="shared" si="35"/>
        <v>3918657.1375392005</v>
      </c>
      <c r="AG60" s="31">
        <f>VLOOKUP($B$1,'Multipliers and Adjustments'!$A$70:$I$86,TRUNC(COLUMN(AG$2)/5)+2,FALSE)*SUMIFS('EPA Data'!$I:$I,'EPA Data'!$D:$D,'Country Selector'!$A$2,'EPA Data'!$J:$J,$B$1,'EPA Data'!$C:$C,AG$2,'EPA Data'!$G:$G,"&gt;="&amp;$A60,'EPA Data'!$G:$G,"&lt;"&amp;$B60)*unit_conv</f>
        <v>0</v>
      </c>
      <c r="AH60">
        <f t="shared" si="36"/>
        <v>0</v>
      </c>
      <c r="AI60">
        <f t="shared" si="36"/>
        <v>0</v>
      </c>
      <c r="AJ60">
        <f t="shared" si="36"/>
        <v>0</v>
      </c>
      <c r="AK60">
        <f t="shared" si="36"/>
        <v>0</v>
      </c>
      <c r="AL60" s="31">
        <f>VLOOKUP($B$1,'Multipliers and Adjustments'!$A$70:$I$86,TRUNC(COLUMN(AL$2)/5)+2,FALSE)*SUMIFS('EPA Data'!$I:$I,'EPA Data'!$D:$D,'Country Selector'!$A$2,'EPA Data'!$J:$J,$B$1,'EPA Data'!$C:$C,AL$2,'EPA Data'!$G:$G,"&gt;="&amp;$A60,'EPA Data'!$G:$G,"&lt;"&amp;$B60)*unit_conv</f>
        <v>0</v>
      </c>
    </row>
    <row r="61" spans="1:38" x14ac:dyDescent="0.45">
      <c r="A61" s="12">
        <f t="shared" si="14"/>
        <v>900</v>
      </c>
      <c r="B61" s="11">
        <f t="shared" si="7"/>
        <v>950</v>
      </c>
      <c r="C61" s="31">
        <f>VLOOKUP($B$1,'Multipliers and Adjustments'!$A$70:$I$86,TRUNC(COLUMN(C$2)/5)+2,FALSE)*SUMIFS('EPA Data'!$I:$I,'EPA Data'!$D:$D,'Country Selector'!$A$2,'EPA Data'!$J:$J,$B$1,'EPA Data'!$C:$C,C$2,'EPA Data'!$G:$G,"&gt;="&amp;$A61,'EPA Data'!$G:$G,"&lt;"&amp;$B61)*unit_conv</f>
        <v>0</v>
      </c>
      <c r="D61">
        <f t="shared" si="30"/>
        <v>0</v>
      </c>
      <c r="E61">
        <f t="shared" si="30"/>
        <v>0</v>
      </c>
      <c r="F61">
        <f t="shared" si="30"/>
        <v>0</v>
      </c>
      <c r="G61">
        <f t="shared" si="30"/>
        <v>0</v>
      </c>
      <c r="H61" s="31">
        <f>VLOOKUP($B$1,'Multipliers and Adjustments'!$A$70:$I$86,TRUNC(COLUMN(H$2)/5)+2,FALSE)*SUMIFS('EPA Data'!$I:$I,'EPA Data'!$D:$D,'Country Selector'!$A$2,'EPA Data'!$J:$J,$B$1,'EPA Data'!$C:$C,H$2,'EPA Data'!$G:$G,"&gt;="&amp;$A61,'EPA Data'!$G:$G,"&lt;"&amp;$B61)*unit_conv</f>
        <v>0</v>
      </c>
      <c r="I61">
        <f t="shared" si="31"/>
        <v>0</v>
      </c>
      <c r="J61">
        <f t="shared" si="31"/>
        <v>0</v>
      </c>
      <c r="K61">
        <f t="shared" si="31"/>
        <v>0</v>
      </c>
      <c r="L61">
        <f t="shared" si="31"/>
        <v>0</v>
      </c>
      <c r="M61" s="31">
        <f>VLOOKUP($B$1,'Multipliers and Adjustments'!$A$70:$I$86,TRUNC(COLUMN(M$2)/5)+2,FALSE)*SUMIFS('EPA Data'!$I:$I,'EPA Data'!$D:$D,'Country Selector'!$A$2,'EPA Data'!$J:$J,$B$1,'EPA Data'!$C:$C,M$2,'EPA Data'!$G:$G,"&gt;="&amp;$A61,'EPA Data'!$G:$G,"&lt;"&amp;$B61)*unit_conv</f>
        <v>0</v>
      </c>
      <c r="N61">
        <f t="shared" si="32"/>
        <v>3434686.9797407999</v>
      </c>
      <c r="O61">
        <f t="shared" si="32"/>
        <v>6869373.9594815997</v>
      </c>
      <c r="P61">
        <f t="shared" si="32"/>
        <v>10304060.939222399</v>
      </c>
      <c r="Q61">
        <f t="shared" si="32"/>
        <v>13738747.918963199</v>
      </c>
      <c r="R61" s="31">
        <f>VLOOKUP($B$1,'Multipliers and Adjustments'!$A$70:$I$86,TRUNC(COLUMN(R$2)/5)+2,FALSE)*SUMIFS('EPA Data'!$I:$I,'EPA Data'!$D:$D,'Country Selector'!$A$2,'EPA Data'!$J:$J,$B$1,'EPA Data'!$C:$C,R$2,'EPA Data'!$G:$G,"&gt;="&amp;$A61,'EPA Data'!$G:$G,"&lt;"&amp;$B61)*unit_conv</f>
        <v>17173434.898704</v>
      </c>
      <c r="S61">
        <f t="shared" si="33"/>
        <v>20972545.957171202</v>
      </c>
      <c r="T61">
        <f t="shared" si="33"/>
        <v>24771657.015638404</v>
      </c>
      <c r="U61">
        <f t="shared" si="33"/>
        <v>28570768.074105605</v>
      </c>
      <c r="V61">
        <f t="shared" si="33"/>
        <v>32369879.132572807</v>
      </c>
      <c r="W61" s="31">
        <f>VLOOKUP($B$1,'Multipliers and Adjustments'!$A$70:$I$86,TRUNC(COLUMN(W$2)/5)+2,FALSE)*SUMIFS('EPA Data'!$I:$I,'EPA Data'!$D:$D,'Country Selector'!$A$2,'EPA Data'!$J:$J,$B$1,'EPA Data'!$C:$C,W$2,'EPA Data'!$G:$G,"&gt;="&amp;$A61,'EPA Data'!$G:$G,"&lt;"&amp;$B61)*unit_conv</f>
        <v>36168990.191040002</v>
      </c>
      <c r="X61">
        <f t="shared" si="34"/>
        <v>32797322.433881603</v>
      </c>
      <c r="Y61">
        <f t="shared" si="34"/>
        <v>29425654.676723205</v>
      </c>
      <c r="Z61">
        <f t="shared" si="34"/>
        <v>26053986.919564806</v>
      </c>
      <c r="AA61">
        <f t="shared" si="34"/>
        <v>22682319.162406407</v>
      </c>
      <c r="AB61" s="31">
        <f>VLOOKUP($B$1,'Multipliers and Adjustments'!$A$70:$I$86,TRUNC(COLUMN(AB$2)/5)+2,FALSE)*SUMIFS('EPA Data'!$I:$I,'EPA Data'!$D:$D,'Country Selector'!$A$2,'EPA Data'!$J:$J,$B$1,'EPA Data'!$C:$C,AB$2,'EPA Data'!$G:$G,"&gt;="&amp;$A61,'EPA Data'!$G:$G,"&lt;"&amp;$B61)*unit_conv</f>
        <v>19310651.405248001</v>
      </c>
      <c r="AC61">
        <f t="shared" si="35"/>
        <v>23431779.583900802</v>
      </c>
      <c r="AD61">
        <f t="shared" si="35"/>
        <v>27552907.762553602</v>
      </c>
      <c r="AE61">
        <f t="shared" si="35"/>
        <v>31674035.941206403</v>
      </c>
      <c r="AF61">
        <f t="shared" si="35"/>
        <v>35795164.119859204</v>
      </c>
      <c r="AG61" s="31">
        <f>VLOOKUP($B$1,'Multipliers and Adjustments'!$A$70:$I$86,TRUNC(COLUMN(AG$2)/5)+2,FALSE)*SUMIFS('EPA Data'!$I:$I,'EPA Data'!$D:$D,'Country Selector'!$A$2,'EPA Data'!$J:$J,$B$1,'EPA Data'!$C:$C,AG$2,'EPA Data'!$G:$G,"&gt;="&amp;$A61,'EPA Data'!$G:$G,"&lt;"&amp;$B61)*unit_conv</f>
        <v>39916292.298512004</v>
      </c>
      <c r="AH61">
        <f t="shared" si="36"/>
        <v>36050901.981001601</v>
      </c>
      <c r="AI61">
        <f t="shared" si="36"/>
        <v>32185511.663491201</v>
      </c>
      <c r="AJ61">
        <f t="shared" si="36"/>
        <v>28320121.345980801</v>
      </c>
      <c r="AK61">
        <f t="shared" si="36"/>
        <v>24454731.028470401</v>
      </c>
      <c r="AL61" s="31">
        <f>VLOOKUP($B$1,'Multipliers and Adjustments'!$A$70:$I$86,TRUNC(COLUMN(AL$2)/5)+2,FALSE)*SUMIFS('EPA Data'!$I:$I,'EPA Data'!$D:$D,'Country Selector'!$A$2,'EPA Data'!$J:$J,$B$1,'EPA Data'!$C:$C,AL$2,'EPA Data'!$G:$G,"&gt;="&amp;$A61,'EPA Data'!$G:$G,"&lt;"&amp;$B61)*unit_conv</f>
        <v>20589340.710960004</v>
      </c>
    </row>
    <row r="62" spans="1:38" x14ac:dyDescent="0.45">
      <c r="A62" s="12">
        <f t="shared" si="14"/>
        <v>950</v>
      </c>
      <c r="B62" s="11">
        <f t="shared" si="7"/>
        <v>1000</v>
      </c>
      <c r="C62" s="31">
        <f>VLOOKUP($B$1,'Multipliers and Adjustments'!$A$70:$I$86,TRUNC(COLUMN(C$2)/5)+2,FALSE)*SUMIFS('EPA Data'!$I:$I,'EPA Data'!$D:$D,'Country Selector'!$A$2,'EPA Data'!$J:$J,$B$1,'EPA Data'!$C:$C,C$2,'EPA Data'!$G:$G,"&gt;="&amp;$A62,'EPA Data'!$G:$G,"&lt;"&amp;$B62)*unit_conv</f>
        <v>0</v>
      </c>
      <c r="D62">
        <f t="shared" si="30"/>
        <v>0</v>
      </c>
      <c r="E62">
        <f t="shared" si="30"/>
        <v>0</v>
      </c>
      <c r="F62">
        <f t="shared" si="30"/>
        <v>0</v>
      </c>
      <c r="G62">
        <f t="shared" si="30"/>
        <v>0</v>
      </c>
      <c r="H62" s="31">
        <f>VLOOKUP($B$1,'Multipliers and Adjustments'!$A$70:$I$86,TRUNC(COLUMN(H$2)/5)+2,FALSE)*SUMIFS('EPA Data'!$I:$I,'EPA Data'!$D:$D,'Country Selector'!$A$2,'EPA Data'!$J:$J,$B$1,'EPA Data'!$C:$C,H$2,'EPA Data'!$G:$G,"&gt;="&amp;$A62,'EPA Data'!$G:$G,"&lt;"&amp;$B62)*unit_conv</f>
        <v>0</v>
      </c>
      <c r="I62">
        <f t="shared" si="31"/>
        <v>6350801.2099168012</v>
      </c>
      <c r="J62">
        <f t="shared" si="31"/>
        <v>12701602.419833602</v>
      </c>
      <c r="K62">
        <f t="shared" si="31"/>
        <v>19052403.629750405</v>
      </c>
      <c r="L62">
        <f t="shared" si="31"/>
        <v>25403204.839667205</v>
      </c>
      <c r="M62" s="31">
        <f>VLOOKUP($B$1,'Multipliers and Adjustments'!$A$70:$I$86,TRUNC(COLUMN(M$2)/5)+2,FALSE)*SUMIFS('EPA Data'!$I:$I,'EPA Data'!$D:$D,'Country Selector'!$A$2,'EPA Data'!$J:$J,$B$1,'EPA Data'!$C:$C,M$2,'EPA Data'!$G:$G,"&gt;="&amp;$A62,'EPA Data'!$G:$G,"&lt;"&amp;$B62)*unit_conv</f>
        <v>31754006.049584005</v>
      </c>
      <c r="N62">
        <f t="shared" si="32"/>
        <v>28788345.865888003</v>
      </c>
      <c r="O62">
        <f t="shared" si="32"/>
        <v>25822685.682192001</v>
      </c>
      <c r="P62">
        <f t="shared" si="32"/>
        <v>22857025.498496</v>
      </c>
      <c r="Q62">
        <f t="shared" si="32"/>
        <v>19891365.314799998</v>
      </c>
      <c r="R62" s="31">
        <f>VLOOKUP($B$1,'Multipliers and Adjustments'!$A$70:$I$86,TRUNC(COLUMN(R$2)/5)+2,FALSE)*SUMIFS('EPA Data'!$I:$I,'EPA Data'!$D:$D,'Country Selector'!$A$2,'EPA Data'!$J:$J,$B$1,'EPA Data'!$C:$C,R$2,'EPA Data'!$G:$G,"&gt;="&amp;$A62,'EPA Data'!$G:$G,"&lt;"&amp;$B62)*unit_conv</f>
        <v>16925705.131104</v>
      </c>
      <c r="S62">
        <f t="shared" si="33"/>
        <v>13540564.1048832</v>
      </c>
      <c r="T62">
        <f t="shared" si="33"/>
        <v>10155423.078662399</v>
      </c>
      <c r="U62">
        <f t="shared" si="33"/>
        <v>6770282.0524415988</v>
      </c>
      <c r="V62">
        <f t="shared" si="33"/>
        <v>3385141.026220799</v>
      </c>
      <c r="W62" s="31">
        <f>VLOOKUP($B$1,'Multipliers and Adjustments'!$A$70:$I$86,TRUNC(COLUMN(W$2)/5)+2,FALSE)*SUMIFS('EPA Data'!$I:$I,'EPA Data'!$D:$D,'Country Selector'!$A$2,'EPA Data'!$J:$J,$B$1,'EPA Data'!$C:$C,W$2,'EPA Data'!$G:$G,"&gt;="&amp;$A62,'EPA Data'!$G:$G,"&lt;"&amp;$B62)*unit_conv</f>
        <v>0</v>
      </c>
      <c r="X62">
        <f t="shared" si="34"/>
        <v>0</v>
      </c>
      <c r="Y62">
        <f t="shared" si="34"/>
        <v>0</v>
      </c>
      <c r="Z62">
        <f t="shared" si="34"/>
        <v>0</v>
      </c>
      <c r="AA62">
        <f t="shared" si="34"/>
        <v>0</v>
      </c>
      <c r="AB62" s="31">
        <f>VLOOKUP($B$1,'Multipliers and Adjustments'!$A$70:$I$86,TRUNC(COLUMN(AB$2)/5)+2,FALSE)*SUMIFS('EPA Data'!$I:$I,'EPA Data'!$D:$D,'Country Selector'!$A$2,'EPA Data'!$J:$J,$B$1,'EPA Data'!$C:$C,AB$2,'EPA Data'!$G:$G,"&gt;="&amp;$A62,'EPA Data'!$G:$G,"&lt;"&amp;$B62)*unit_conv</f>
        <v>0</v>
      </c>
      <c r="AC62">
        <f t="shared" si="35"/>
        <v>0</v>
      </c>
      <c r="AD62">
        <f t="shared" si="35"/>
        <v>0</v>
      </c>
      <c r="AE62">
        <f t="shared" si="35"/>
        <v>0</v>
      </c>
      <c r="AF62">
        <f t="shared" si="35"/>
        <v>0</v>
      </c>
      <c r="AG62" s="31">
        <f>VLOOKUP($B$1,'Multipliers and Adjustments'!$A$70:$I$86,TRUNC(COLUMN(AG$2)/5)+2,FALSE)*SUMIFS('EPA Data'!$I:$I,'EPA Data'!$D:$D,'Country Selector'!$A$2,'EPA Data'!$J:$J,$B$1,'EPA Data'!$C:$C,AG$2,'EPA Data'!$G:$G,"&gt;="&amp;$A62,'EPA Data'!$G:$G,"&lt;"&amp;$B62)*unit_conv</f>
        <v>0</v>
      </c>
      <c r="AH62">
        <f t="shared" si="36"/>
        <v>4058467.5152896</v>
      </c>
      <c r="AI62">
        <f t="shared" si="36"/>
        <v>8116935.0305792</v>
      </c>
      <c r="AJ62">
        <f t="shared" si="36"/>
        <v>12175402.545868799</v>
      </c>
      <c r="AK62">
        <f t="shared" si="36"/>
        <v>16233870.0611584</v>
      </c>
      <c r="AL62" s="31">
        <f>VLOOKUP($B$1,'Multipliers and Adjustments'!$A$70:$I$86,TRUNC(COLUMN(AL$2)/5)+2,FALSE)*SUMIFS('EPA Data'!$I:$I,'EPA Data'!$D:$D,'Country Selector'!$A$2,'EPA Data'!$J:$J,$B$1,'EPA Data'!$C:$C,AL$2,'EPA Data'!$G:$G,"&gt;="&amp;$A62,'EPA Data'!$G:$G,"&lt;"&amp;$B62)*unit_conv</f>
        <v>20292337.576448001</v>
      </c>
    </row>
    <row r="63" spans="1:38" x14ac:dyDescent="0.45">
      <c r="A63" s="12">
        <f t="shared" si="14"/>
        <v>1000</v>
      </c>
      <c r="B63" s="11">
        <f t="shared" si="7"/>
        <v>1050</v>
      </c>
      <c r="C63" s="31">
        <f>VLOOKUP($B$1,'Multipliers and Adjustments'!$A$70:$I$86,TRUNC(COLUMN(C$2)/5)+2,FALSE)*SUMIFS('EPA Data'!$I:$I,'EPA Data'!$D:$D,'Country Selector'!$A$2,'EPA Data'!$J:$J,$B$1,'EPA Data'!$C:$C,C$2,'EPA Data'!$G:$G,"&gt;="&amp;$A63,'EPA Data'!$G:$G,"&lt;"&amp;$B63)*unit_conv</f>
        <v>0</v>
      </c>
      <c r="D63">
        <f t="shared" si="30"/>
        <v>5836288.328281601</v>
      </c>
      <c r="E63">
        <f t="shared" si="30"/>
        <v>11672576.656563202</v>
      </c>
      <c r="F63">
        <f t="shared" si="30"/>
        <v>17508864.984844804</v>
      </c>
      <c r="G63">
        <f t="shared" si="30"/>
        <v>23345153.313126404</v>
      </c>
      <c r="H63" s="31">
        <f>VLOOKUP($B$1,'Multipliers and Adjustments'!$A$70:$I$86,TRUNC(COLUMN(H$2)/5)+2,FALSE)*SUMIFS('EPA Data'!$I:$I,'EPA Data'!$D:$D,'Country Selector'!$A$2,'EPA Data'!$J:$J,$B$1,'EPA Data'!$C:$C,H$2,'EPA Data'!$G:$G,"&gt;="&amp;$A63,'EPA Data'!$G:$G,"&lt;"&amp;$B63)*unit_conv</f>
        <v>29181441.641408004</v>
      </c>
      <c r="I63">
        <f t="shared" si="31"/>
        <v>23345153.313126404</v>
      </c>
      <c r="J63">
        <f t="shared" si="31"/>
        <v>17508864.984844804</v>
      </c>
      <c r="K63">
        <f t="shared" si="31"/>
        <v>11672576.656563204</v>
      </c>
      <c r="L63">
        <f t="shared" si="31"/>
        <v>5836288.3282816028</v>
      </c>
      <c r="M63" s="31">
        <f>VLOOKUP($B$1,'Multipliers and Adjustments'!$A$70:$I$86,TRUNC(COLUMN(M$2)/5)+2,FALSE)*SUMIFS('EPA Data'!$I:$I,'EPA Data'!$D:$D,'Country Selector'!$A$2,'EPA Data'!$J:$J,$B$1,'EPA Data'!$C:$C,M$2,'EPA Data'!$G:$G,"&gt;="&amp;$A63,'EPA Data'!$G:$G,"&lt;"&amp;$B63)*unit_conv</f>
        <v>0</v>
      </c>
      <c r="N63">
        <f t="shared" si="32"/>
        <v>0</v>
      </c>
      <c r="O63">
        <f t="shared" si="32"/>
        <v>0</v>
      </c>
      <c r="P63">
        <f t="shared" si="32"/>
        <v>0</v>
      </c>
      <c r="Q63">
        <f t="shared" si="32"/>
        <v>0</v>
      </c>
      <c r="R63" s="31">
        <f>VLOOKUP($B$1,'Multipliers and Adjustments'!$A$70:$I$86,TRUNC(COLUMN(R$2)/5)+2,FALSE)*SUMIFS('EPA Data'!$I:$I,'EPA Data'!$D:$D,'Country Selector'!$A$2,'EPA Data'!$J:$J,$B$1,'EPA Data'!$C:$C,R$2,'EPA Data'!$G:$G,"&gt;="&amp;$A63,'EPA Data'!$G:$G,"&lt;"&amp;$B63)*unit_conv</f>
        <v>0</v>
      </c>
      <c r="S63">
        <f t="shared" si="33"/>
        <v>0</v>
      </c>
      <c r="T63">
        <f t="shared" si="33"/>
        <v>0</v>
      </c>
      <c r="U63">
        <f t="shared" si="33"/>
        <v>0</v>
      </c>
      <c r="V63">
        <f t="shared" si="33"/>
        <v>0</v>
      </c>
      <c r="W63" s="31">
        <f>VLOOKUP($B$1,'Multipliers and Adjustments'!$A$70:$I$86,TRUNC(COLUMN(W$2)/5)+2,FALSE)*SUMIFS('EPA Data'!$I:$I,'EPA Data'!$D:$D,'Country Selector'!$A$2,'EPA Data'!$J:$J,$B$1,'EPA Data'!$C:$C,W$2,'EPA Data'!$G:$G,"&gt;="&amp;$A63,'EPA Data'!$G:$G,"&lt;"&amp;$B63)*unit_conv</f>
        <v>0</v>
      </c>
      <c r="X63">
        <f t="shared" si="34"/>
        <v>0</v>
      </c>
      <c r="Y63">
        <f t="shared" si="34"/>
        <v>0</v>
      </c>
      <c r="Z63">
        <f t="shared" si="34"/>
        <v>0</v>
      </c>
      <c r="AA63">
        <f t="shared" si="34"/>
        <v>0</v>
      </c>
      <c r="AB63" s="31">
        <f>VLOOKUP($B$1,'Multipliers and Adjustments'!$A$70:$I$86,TRUNC(COLUMN(AB$2)/5)+2,FALSE)*SUMIFS('EPA Data'!$I:$I,'EPA Data'!$D:$D,'Country Selector'!$A$2,'EPA Data'!$J:$J,$B$1,'EPA Data'!$C:$C,AB$2,'EPA Data'!$G:$G,"&gt;="&amp;$A63,'EPA Data'!$G:$G,"&lt;"&amp;$B63)*unit_conv</f>
        <v>0</v>
      </c>
      <c r="AC63">
        <f t="shared" si="35"/>
        <v>0</v>
      </c>
      <c r="AD63">
        <f t="shared" si="35"/>
        <v>0</v>
      </c>
      <c r="AE63">
        <f t="shared" si="35"/>
        <v>0</v>
      </c>
      <c r="AF63">
        <f t="shared" si="35"/>
        <v>0</v>
      </c>
      <c r="AG63" s="31">
        <f>VLOOKUP($B$1,'Multipliers and Adjustments'!$A$70:$I$86,TRUNC(COLUMN(AG$2)/5)+2,FALSE)*SUMIFS('EPA Data'!$I:$I,'EPA Data'!$D:$D,'Country Selector'!$A$2,'EPA Data'!$J:$J,$B$1,'EPA Data'!$C:$C,AG$2,'EPA Data'!$G:$G,"&gt;="&amp;$A63,'EPA Data'!$G:$G,"&lt;"&amp;$B63)*unit_conv</f>
        <v>0</v>
      </c>
      <c r="AH63">
        <f t="shared" si="36"/>
        <v>0</v>
      </c>
      <c r="AI63">
        <f t="shared" si="36"/>
        <v>0</v>
      </c>
      <c r="AJ63">
        <f t="shared" si="36"/>
        <v>0</v>
      </c>
      <c r="AK63">
        <f t="shared" si="36"/>
        <v>0</v>
      </c>
      <c r="AL63" s="31">
        <f>VLOOKUP($B$1,'Multipliers and Adjustments'!$A$70:$I$86,TRUNC(COLUMN(AL$2)/5)+2,FALSE)*SUMIFS('EPA Data'!$I:$I,'EPA Data'!$D:$D,'Country Selector'!$A$2,'EPA Data'!$J:$J,$B$1,'EPA Data'!$C:$C,AL$2,'EPA Data'!$G:$G,"&gt;="&amp;$A63,'EPA Data'!$G:$G,"&lt;"&amp;$B63)*unit_conv</f>
        <v>0</v>
      </c>
    </row>
    <row r="64" spans="1:38" x14ac:dyDescent="0.45">
      <c r="A64" s="12">
        <f t="shared" si="14"/>
        <v>1050</v>
      </c>
      <c r="B64" s="11">
        <f t="shared" si="7"/>
        <v>1100</v>
      </c>
      <c r="C64" s="31">
        <f>VLOOKUP($B$1,'Multipliers and Adjustments'!$A$70:$I$86,TRUNC(COLUMN(C$2)/5)+2,FALSE)*SUMIFS('EPA Data'!$I:$I,'EPA Data'!$D:$D,'Country Selector'!$A$2,'EPA Data'!$J:$J,$B$1,'EPA Data'!$C:$C,C$2,'EPA Data'!$G:$G,"&gt;="&amp;$A64,'EPA Data'!$G:$G,"&lt;"&amp;$B64)*unit_conv</f>
        <v>28010773.385168001</v>
      </c>
      <c r="D64">
        <f t="shared" si="30"/>
        <v>22408618.708134402</v>
      </c>
      <c r="E64">
        <f t="shared" si="30"/>
        <v>16806464.031100802</v>
      </c>
      <c r="F64">
        <f t="shared" si="30"/>
        <v>11204309.354067203</v>
      </c>
      <c r="G64">
        <f t="shared" si="30"/>
        <v>5602154.6770336023</v>
      </c>
      <c r="H64" s="31">
        <f>VLOOKUP($B$1,'Multipliers and Adjustments'!$A$70:$I$86,TRUNC(COLUMN(H$2)/5)+2,FALSE)*SUMIFS('EPA Data'!$I:$I,'EPA Data'!$D:$D,'Country Selector'!$A$2,'EPA Data'!$J:$J,$B$1,'EPA Data'!$C:$C,H$2,'EPA Data'!$G:$G,"&gt;="&amp;$A64,'EPA Data'!$G:$G,"&lt;"&amp;$B64)*unit_conv</f>
        <v>0</v>
      </c>
      <c r="I64">
        <f t="shared" si="31"/>
        <v>0</v>
      </c>
      <c r="J64">
        <f t="shared" si="31"/>
        <v>0</v>
      </c>
      <c r="K64">
        <f t="shared" si="31"/>
        <v>0</v>
      </c>
      <c r="L64">
        <f t="shared" si="31"/>
        <v>0</v>
      </c>
      <c r="M64" s="31">
        <f>VLOOKUP($B$1,'Multipliers and Adjustments'!$A$70:$I$86,TRUNC(COLUMN(M$2)/5)+2,FALSE)*SUMIFS('EPA Data'!$I:$I,'EPA Data'!$D:$D,'Country Selector'!$A$2,'EPA Data'!$J:$J,$B$1,'EPA Data'!$C:$C,M$2,'EPA Data'!$G:$G,"&gt;="&amp;$A64,'EPA Data'!$G:$G,"&lt;"&amp;$B64)*unit_conv</f>
        <v>0</v>
      </c>
      <c r="N64">
        <f t="shared" si="32"/>
        <v>0</v>
      </c>
      <c r="O64">
        <f t="shared" si="32"/>
        <v>0</v>
      </c>
      <c r="P64">
        <f t="shared" si="32"/>
        <v>0</v>
      </c>
      <c r="Q64">
        <f t="shared" si="32"/>
        <v>0</v>
      </c>
      <c r="R64" s="31">
        <f>VLOOKUP($B$1,'Multipliers and Adjustments'!$A$70:$I$86,TRUNC(COLUMN(R$2)/5)+2,FALSE)*SUMIFS('EPA Data'!$I:$I,'EPA Data'!$D:$D,'Country Selector'!$A$2,'EPA Data'!$J:$J,$B$1,'EPA Data'!$C:$C,R$2,'EPA Data'!$G:$G,"&gt;="&amp;$A64,'EPA Data'!$G:$G,"&lt;"&amp;$B64)*unit_conv</f>
        <v>0</v>
      </c>
      <c r="S64">
        <f t="shared" si="33"/>
        <v>0</v>
      </c>
      <c r="T64">
        <f t="shared" si="33"/>
        <v>0</v>
      </c>
      <c r="U64">
        <f t="shared" si="33"/>
        <v>0</v>
      </c>
      <c r="V64">
        <f t="shared" si="33"/>
        <v>0</v>
      </c>
      <c r="W64" s="31">
        <f>VLOOKUP($B$1,'Multipliers and Adjustments'!$A$70:$I$86,TRUNC(COLUMN(W$2)/5)+2,FALSE)*SUMIFS('EPA Data'!$I:$I,'EPA Data'!$D:$D,'Country Selector'!$A$2,'EPA Data'!$J:$J,$B$1,'EPA Data'!$C:$C,W$2,'EPA Data'!$G:$G,"&gt;="&amp;$A64,'EPA Data'!$G:$G,"&lt;"&amp;$B64)*unit_conv</f>
        <v>0</v>
      </c>
      <c r="X64">
        <f t="shared" si="34"/>
        <v>0</v>
      </c>
      <c r="Y64">
        <f t="shared" si="34"/>
        <v>0</v>
      </c>
      <c r="Z64">
        <f t="shared" si="34"/>
        <v>0</v>
      </c>
      <c r="AA64">
        <f t="shared" si="34"/>
        <v>0</v>
      </c>
      <c r="AB64" s="31">
        <f>VLOOKUP($B$1,'Multipliers and Adjustments'!$A$70:$I$86,TRUNC(COLUMN(AB$2)/5)+2,FALSE)*SUMIFS('EPA Data'!$I:$I,'EPA Data'!$D:$D,'Country Selector'!$A$2,'EPA Data'!$J:$J,$B$1,'EPA Data'!$C:$C,AB$2,'EPA Data'!$G:$G,"&gt;="&amp;$A64,'EPA Data'!$G:$G,"&lt;"&amp;$B64)*unit_conv</f>
        <v>0</v>
      </c>
      <c r="AC64">
        <f t="shared" si="35"/>
        <v>0</v>
      </c>
      <c r="AD64">
        <f t="shared" si="35"/>
        <v>0</v>
      </c>
      <c r="AE64">
        <f t="shared" si="35"/>
        <v>0</v>
      </c>
      <c r="AF64">
        <f t="shared" si="35"/>
        <v>0</v>
      </c>
      <c r="AG64" s="31">
        <f>VLOOKUP($B$1,'Multipliers and Adjustments'!$A$70:$I$86,TRUNC(COLUMN(AG$2)/5)+2,FALSE)*SUMIFS('EPA Data'!$I:$I,'EPA Data'!$D:$D,'Country Selector'!$A$2,'EPA Data'!$J:$J,$B$1,'EPA Data'!$C:$C,AG$2,'EPA Data'!$G:$G,"&gt;="&amp;$A64,'EPA Data'!$G:$G,"&lt;"&amp;$B64)*unit_conv</f>
        <v>0</v>
      </c>
      <c r="AH64">
        <f t="shared" si="36"/>
        <v>0</v>
      </c>
      <c r="AI64">
        <f t="shared" si="36"/>
        <v>0</v>
      </c>
      <c r="AJ64">
        <f t="shared" si="36"/>
        <v>0</v>
      </c>
      <c r="AK64">
        <f t="shared" si="36"/>
        <v>0</v>
      </c>
      <c r="AL64" s="31">
        <f>VLOOKUP($B$1,'Multipliers and Adjustments'!$A$70:$I$86,TRUNC(COLUMN(AL$2)/5)+2,FALSE)*SUMIFS('EPA Data'!$I:$I,'EPA Data'!$D:$D,'Country Selector'!$A$2,'EPA Data'!$J:$J,$B$1,'EPA Data'!$C:$C,AL$2,'EPA Data'!$G:$G,"&gt;="&amp;$A64,'EPA Data'!$G:$G,"&lt;"&amp;$B64)*unit_conv</f>
        <v>0</v>
      </c>
    </row>
    <row r="65" spans="1:38" x14ac:dyDescent="0.45">
      <c r="A65" s="12">
        <f t="shared" si="14"/>
        <v>1100</v>
      </c>
      <c r="B65" s="11">
        <f t="shared" si="7"/>
        <v>1150</v>
      </c>
      <c r="C65" s="31">
        <f>VLOOKUP($B$1,'Multipliers and Adjustments'!$A$70:$I$86,TRUNC(COLUMN(C$2)/5)+2,FALSE)*SUMIFS('EPA Data'!$I:$I,'EPA Data'!$D:$D,'Country Selector'!$A$2,'EPA Data'!$J:$J,$B$1,'EPA Data'!$C:$C,C$2,'EPA Data'!$G:$G,"&gt;="&amp;$A65,'EPA Data'!$G:$G,"&lt;"&amp;$B65)*unit_conv</f>
        <v>0</v>
      </c>
      <c r="D65">
        <f t="shared" si="30"/>
        <v>0</v>
      </c>
      <c r="E65">
        <f t="shared" si="30"/>
        <v>0</v>
      </c>
      <c r="F65">
        <f t="shared" si="30"/>
        <v>0</v>
      </c>
      <c r="G65">
        <f t="shared" si="30"/>
        <v>0</v>
      </c>
      <c r="H65" s="31">
        <f>VLOOKUP($B$1,'Multipliers and Adjustments'!$A$70:$I$86,TRUNC(COLUMN(H$2)/5)+2,FALSE)*SUMIFS('EPA Data'!$I:$I,'EPA Data'!$D:$D,'Country Selector'!$A$2,'EPA Data'!$J:$J,$B$1,'EPA Data'!$C:$C,H$2,'EPA Data'!$G:$G,"&gt;="&amp;$A65,'EPA Data'!$G:$G,"&lt;"&amp;$B65)*unit_conv</f>
        <v>0</v>
      </c>
      <c r="I65">
        <f t="shared" si="31"/>
        <v>0</v>
      </c>
      <c r="J65">
        <f t="shared" si="31"/>
        <v>0</v>
      </c>
      <c r="K65">
        <f t="shared" si="31"/>
        <v>0</v>
      </c>
      <c r="L65">
        <f t="shared" si="31"/>
        <v>0</v>
      </c>
      <c r="M65" s="31">
        <f>VLOOKUP($B$1,'Multipliers and Adjustments'!$A$70:$I$86,TRUNC(COLUMN(M$2)/5)+2,FALSE)*SUMIFS('EPA Data'!$I:$I,'EPA Data'!$D:$D,'Country Selector'!$A$2,'EPA Data'!$J:$J,$B$1,'EPA Data'!$C:$C,M$2,'EPA Data'!$G:$G,"&gt;="&amp;$A65,'EPA Data'!$G:$G,"&lt;"&amp;$B65)*unit_conv</f>
        <v>0</v>
      </c>
      <c r="N65">
        <f t="shared" si="32"/>
        <v>0</v>
      </c>
      <c r="O65">
        <f t="shared" si="32"/>
        <v>0</v>
      </c>
      <c r="P65">
        <f t="shared" si="32"/>
        <v>0</v>
      </c>
      <c r="Q65">
        <f t="shared" si="32"/>
        <v>0</v>
      </c>
      <c r="R65" s="31">
        <f>VLOOKUP($B$1,'Multipliers and Adjustments'!$A$70:$I$86,TRUNC(COLUMN(R$2)/5)+2,FALSE)*SUMIFS('EPA Data'!$I:$I,'EPA Data'!$D:$D,'Country Selector'!$A$2,'EPA Data'!$J:$J,$B$1,'EPA Data'!$C:$C,R$2,'EPA Data'!$G:$G,"&gt;="&amp;$A65,'EPA Data'!$G:$G,"&lt;"&amp;$B65)*unit_conv</f>
        <v>0</v>
      </c>
      <c r="S65">
        <f t="shared" si="33"/>
        <v>0</v>
      </c>
      <c r="T65">
        <f t="shared" si="33"/>
        <v>0</v>
      </c>
      <c r="U65">
        <f t="shared" si="33"/>
        <v>0</v>
      </c>
      <c r="V65">
        <f t="shared" si="33"/>
        <v>0</v>
      </c>
      <c r="W65" s="31">
        <f>VLOOKUP($B$1,'Multipliers and Adjustments'!$A$70:$I$86,TRUNC(COLUMN(W$2)/5)+2,FALSE)*SUMIFS('EPA Data'!$I:$I,'EPA Data'!$D:$D,'Country Selector'!$A$2,'EPA Data'!$J:$J,$B$1,'EPA Data'!$C:$C,W$2,'EPA Data'!$G:$G,"&gt;="&amp;$A65,'EPA Data'!$G:$G,"&lt;"&amp;$B65)*unit_conv</f>
        <v>0</v>
      </c>
      <c r="X65">
        <f t="shared" si="34"/>
        <v>0</v>
      </c>
      <c r="Y65">
        <f t="shared" si="34"/>
        <v>0</v>
      </c>
      <c r="Z65">
        <f t="shared" si="34"/>
        <v>0</v>
      </c>
      <c r="AA65">
        <f t="shared" si="34"/>
        <v>0</v>
      </c>
      <c r="AB65" s="31">
        <f>VLOOKUP($B$1,'Multipliers and Adjustments'!$A$70:$I$86,TRUNC(COLUMN(AB$2)/5)+2,FALSE)*SUMIFS('EPA Data'!$I:$I,'EPA Data'!$D:$D,'Country Selector'!$A$2,'EPA Data'!$J:$J,$B$1,'EPA Data'!$C:$C,AB$2,'EPA Data'!$G:$G,"&gt;="&amp;$A65,'EPA Data'!$G:$G,"&lt;"&amp;$B65)*unit_conv</f>
        <v>0</v>
      </c>
      <c r="AC65">
        <f t="shared" si="35"/>
        <v>0</v>
      </c>
      <c r="AD65">
        <f t="shared" si="35"/>
        <v>0</v>
      </c>
      <c r="AE65">
        <f t="shared" si="35"/>
        <v>0</v>
      </c>
      <c r="AF65">
        <f t="shared" si="35"/>
        <v>0</v>
      </c>
      <c r="AG65" s="31">
        <f>VLOOKUP($B$1,'Multipliers and Adjustments'!$A$70:$I$86,TRUNC(COLUMN(AG$2)/5)+2,FALSE)*SUMIFS('EPA Data'!$I:$I,'EPA Data'!$D:$D,'Country Selector'!$A$2,'EPA Data'!$J:$J,$B$1,'EPA Data'!$C:$C,AG$2,'EPA Data'!$G:$G,"&gt;="&amp;$A65,'EPA Data'!$G:$G,"&lt;"&amp;$B65)*unit_conv</f>
        <v>0</v>
      </c>
      <c r="AH65">
        <f t="shared" si="36"/>
        <v>0</v>
      </c>
      <c r="AI65">
        <f t="shared" si="36"/>
        <v>0</v>
      </c>
      <c r="AJ65">
        <f t="shared" si="36"/>
        <v>0</v>
      </c>
      <c r="AK65">
        <f t="shared" si="36"/>
        <v>0</v>
      </c>
      <c r="AL65" s="31">
        <f>VLOOKUP($B$1,'Multipliers and Adjustments'!$A$70:$I$86,TRUNC(COLUMN(AL$2)/5)+2,FALSE)*SUMIFS('EPA Data'!$I:$I,'EPA Data'!$D:$D,'Country Selector'!$A$2,'EPA Data'!$J:$J,$B$1,'EPA Data'!$C:$C,AL$2,'EPA Data'!$G:$G,"&gt;="&amp;$A65,'EPA Data'!$G:$G,"&lt;"&amp;$B65)*unit_conv</f>
        <v>0</v>
      </c>
    </row>
    <row r="66" spans="1:38" x14ac:dyDescent="0.45">
      <c r="A66" s="12">
        <f t="shared" si="14"/>
        <v>1150</v>
      </c>
      <c r="B66" s="11">
        <f t="shared" si="7"/>
        <v>1200</v>
      </c>
      <c r="C66" s="31">
        <f>VLOOKUP($B$1,'Multipliers and Adjustments'!$A$70:$I$86,TRUNC(COLUMN(C$2)/5)+2,FALSE)*SUMIFS('EPA Data'!$I:$I,'EPA Data'!$D:$D,'Country Selector'!$A$2,'EPA Data'!$J:$J,$B$1,'EPA Data'!$C:$C,C$2,'EPA Data'!$G:$G,"&gt;="&amp;$A66,'EPA Data'!$G:$G,"&lt;"&amp;$B66)*unit_conv</f>
        <v>0</v>
      </c>
      <c r="D66">
        <f t="shared" ref="D66:G74" si="37">C66+($H66-$C66)/5</f>
        <v>0</v>
      </c>
      <c r="E66">
        <f t="shared" si="37"/>
        <v>0</v>
      </c>
      <c r="F66">
        <f t="shared" si="37"/>
        <v>0</v>
      </c>
      <c r="G66">
        <f t="shared" si="37"/>
        <v>0</v>
      </c>
      <c r="H66" s="31">
        <f>VLOOKUP($B$1,'Multipliers and Adjustments'!$A$70:$I$86,TRUNC(COLUMN(H$2)/5)+2,FALSE)*SUMIFS('EPA Data'!$I:$I,'EPA Data'!$D:$D,'Country Selector'!$A$2,'EPA Data'!$J:$J,$B$1,'EPA Data'!$C:$C,H$2,'EPA Data'!$G:$G,"&gt;="&amp;$A66,'EPA Data'!$G:$G,"&lt;"&amp;$B66)*unit_conv</f>
        <v>0</v>
      </c>
      <c r="I66">
        <f t="shared" si="31"/>
        <v>0</v>
      </c>
      <c r="J66">
        <f t="shared" si="31"/>
        <v>0</v>
      </c>
      <c r="K66">
        <f t="shared" si="31"/>
        <v>0</v>
      </c>
      <c r="L66">
        <f t="shared" si="31"/>
        <v>0</v>
      </c>
      <c r="M66" s="31">
        <f>VLOOKUP($B$1,'Multipliers and Adjustments'!$A$70:$I$86,TRUNC(COLUMN(M$2)/5)+2,FALSE)*SUMIFS('EPA Data'!$I:$I,'EPA Data'!$D:$D,'Country Selector'!$A$2,'EPA Data'!$J:$J,$B$1,'EPA Data'!$C:$C,M$2,'EPA Data'!$G:$G,"&gt;="&amp;$A66,'EPA Data'!$G:$G,"&lt;"&amp;$B66)*unit_conv</f>
        <v>0</v>
      </c>
      <c r="N66">
        <f t="shared" si="32"/>
        <v>0</v>
      </c>
      <c r="O66">
        <f t="shared" si="32"/>
        <v>0</v>
      </c>
      <c r="P66">
        <f t="shared" si="32"/>
        <v>0</v>
      </c>
      <c r="Q66">
        <f t="shared" si="32"/>
        <v>0</v>
      </c>
      <c r="R66" s="31">
        <f>VLOOKUP($B$1,'Multipliers and Adjustments'!$A$70:$I$86,TRUNC(COLUMN(R$2)/5)+2,FALSE)*SUMIFS('EPA Data'!$I:$I,'EPA Data'!$D:$D,'Country Selector'!$A$2,'EPA Data'!$J:$J,$B$1,'EPA Data'!$C:$C,R$2,'EPA Data'!$G:$G,"&gt;="&amp;$A66,'EPA Data'!$G:$G,"&lt;"&amp;$B66)*unit_conv</f>
        <v>0</v>
      </c>
      <c r="S66">
        <f t="shared" si="33"/>
        <v>0</v>
      </c>
      <c r="T66">
        <f t="shared" si="33"/>
        <v>0</v>
      </c>
      <c r="U66">
        <f t="shared" si="33"/>
        <v>0</v>
      </c>
      <c r="V66">
        <f t="shared" si="33"/>
        <v>0</v>
      </c>
      <c r="W66" s="31">
        <f>VLOOKUP($B$1,'Multipliers and Adjustments'!$A$70:$I$86,TRUNC(COLUMN(W$2)/5)+2,FALSE)*SUMIFS('EPA Data'!$I:$I,'EPA Data'!$D:$D,'Country Selector'!$A$2,'EPA Data'!$J:$J,$B$1,'EPA Data'!$C:$C,W$2,'EPA Data'!$G:$G,"&gt;="&amp;$A66,'EPA Data'!$G:$G,"&lt;"&amp;$B66)*unit_conv</f>
        <v>0</v>
      </c>
      <c r="X66">
        <f t="shared" si="34"/>
        <v>0</v>
      </c>
      <c r="Y66">
        <f t="shared" si="34"/>
        <v>0</v>
      </c>
      <c r="Z66">
        <f t="shared" si="34"/>
        <v>0</v>
      </c>
      <c r="AA66">
        <f t="shared" si="34"/>
        <v>0</v>
      </c>
      <c r="AB66" s="31">
        <f>VLOOKUP($B$1,'Multipliers and Adjustments'!$A$70:$I$86,TRUNC(COLUMN(AB$2)/5)+2,FALSE)*SUMIFS('EPA Data'!$I:$I,'EPA Data'!$D:$D,'Country Selector'!$A$2,'EPA Data'!$J:$J,$B$1,'EPA Data'!$C:$C,AB$2,'EPA Data'!$G:$G,"&gt;="&amp;$A66,'EPA Data'!$G:$G,"&lt;"&amp;$B66)*unit_conv</f>
        <v>0</v>
      </c>
      <c r="AC66">
        <f t="shared" si="35"/>
        <v>0</v>
      </c>
      <c r="AD66">
        <f t="shared" si="35"/>
        <v>0</v>
      </c>
      <c r="AE66">
        <f t="shared" si="35"/>
        <v>0</v>
      </c>
      <c r="AF66">
        <f t="shared" si="35"/>
        <v>0</v>
      </c>
      <c r="AG66" s="31">
        <f>VLOOKUP($B$1,'Multipliers and Adjustments'!$A$70:$I$86,TRUNC(COLUMN(AG$2)/5)+2,FALSE)*SUMIFS('EPA Data'!$I:$I,'EPA Data'!$D:$D,'Country Selector'!$A$2,'EPA Data'!$J:$J,$B$1,'EPA Data'!$C:$C,AG$2,'EPA Data'!$G:$G,"&gt;="&amp;$A66,'EPA Data'!$G:$G,"&lt;"&amp;$B66)*unit_conv</f>
        <v>0</v>
      </c>
      <c r="AH66">
        <f t="shared" si="36"/>
        <v>0</v>
      </c>
      <c r="AI66">
        <f t="shared" si="36"/>
        <v>0</v>
      </c>
      <c r="AJ66">
        <f t="shared" si="36"/>
        <v>0</v>
      </c>
      <c r="AK66">
        <f t="shared" si="36"/>
        <v>0</v>
      </c>
      <c r="AL66" s="31">
        <f>VLOOKUP($B$1,'Multipliers and Adjustments'!$A$70:$I$86,TRUNC(COLUMN(AL$2)/5)+2,FALSE)*SUMIFS('EPA Data'!$I:$I,'EPA Data'!$D:$D,'Country Selector'!$A$2,'EPA Data'!$J:$J,$B$1,'EPA Data'!$C:$C,AL$2,'EPA Data'!$G:$G,"&gt;="&amp;$A66,'EPA Data'!$G:$G,"&lt;"&amp;$B66)*unit_conv</f>
        <v>0</v>
      </c>
    </row>
    <row r="67" spans="1:38" x14ac:dyDescent="0.45">
      <c r="A67" s="12">
        <f t="shared" si="14"/>
        <v>1200</v>
      </c>
      <c r="B67" s="11">
        <f t="shared" si="7"/>
        <v>1250</v>
      </c>
      <c r="C67" s="31">
        <f>VLOOKUP($B$1,'Multipliers and Adjustments'!$A$70:$I$86,TRUNC(COLUMN(C$2)/5)+2,FALSE)*SUMIFS('EPA Data'!$I:$I,'EPA Data'!$D:$D,'Country Selector'!$A$2,'EPA Data'!$J:$J,$B$1,'EPA Data'!$C:$C,C$2,'EPA Data'!$G:$G,"&gt;="&amp;$A67,'EPA Data'!$G:$G,"&lt;"&amp;$B67)*unit_conv</f>
        <v>0</v>
      </c>
      <c r="D67">
        <f t="shared" si="37"/>
        <v>0</v>
      </c>
      <c r="E67">
        <f t="shared" si="37"/>
        <v>0</v>
      </c>
      <c r="F67">
        <f t="shared" si="37"/>
        <v>0</v>
      </c>
      <c r="G67">
        <f t="shared" si="37"/>
        <v>0</v>
      </c>
      <c r="H67" s="31">
        <f>VLOOKUP($B$1,'Multipliers and Adjustments'!$A$70:$I$86,TRUNC(COLUMN(H$2)/5)+2,FALSE)*SUMIFS('EPA Data'!$I:$I,'EPA Data'!$D:$D,'Country Selector'!$A$2,'EPA Data'!$J:$J,$B$1,'EPA Data'!$C:$C,H$2,'EPA Data'!$G:$G,"&gt;="&amp;$A67,'EPA Data'!$G:$G,"&lt;"&amp;$B67)*unit_conv</f>
        <v>0</v>
      </c>
      <c r="I67">
        <f t="shared" si="31"/>
        <v>0</v>
      </c>
      <c r="J67">
        <f t="shared" si="31"/>
        <v>0</v>
      </c>
      <c r="K67">
        <f t="shared" si="31"/>
        <v>0</v>
      </c>
      <c r="L67">
        <f t="shared" si="31"/>
        <v>0</v>
      </c>
      <c r="M67" s="31">
        <f>VLOOKUP($B$1,'Multipliers and Adjustments'!$A$70:$I$86,TRUNC(COLUMN(M$2)/5)+2,FALSE)*SUMIFS('EPA Data'!$I:$I,'EPA Data'!$D:$D,'Country Selector'!$A$2,'EPA Data'!$J:$J,$B$1,'EPA Data'!$C:$C,M$2,'EPA Data'!$G:$G,"&gt;="&amp;$A67,'EPA Data'!$G:$G,"&lt;"&amp;$B67)*unit_conv</f>
        <v>0</v>
      </c>
      <c r="N67">
        <f t="shared" si="32"/>
        <v>0</v>
      </c>
      <c r="O67">
        <f t="shared" si="32"/>
        <v>0</v>
      </c>
      <c r="P67">
        <f t="shared" si="32"/>
        <v>0</v>
      </c>
      <c r="Q67">
        <f t="shared" si="32"/>
        <v>0</v>
      </c>
      <c r="R67" s="31">
        <f>VLOOKUP($B$1,'Multipliers and Adjustments'!$A$70:$I$86,TRUNC(COLUMN(R$2)/5)+2,FALSE)*SUMIFS('EPA Data'!$I:$I,'EPA Data'!$D:$D,'Country Selector'!$A$2,'EPA Data'!$J:$J,$B$1,'EPA Data'!$C:$C,R$2,'EPA Data'!$G:$G,"&gt;="&amp;$A67,'EPA Data'!$G:$G,"&lt;"&amp;$B67)*unit_conv</f>
        <v>0</v>
      </c>
      <c r="S67">
        <f t="shared" si="33"/>
        <v>0</v>
      </c>
      <c r="T67">
        <f t="shared" si="33"/>
        <v>0</v>
      </c>
      <c r="U67">
        <f t="shared" si="33"/>
        <v>0</v>
      </c>
      <c r="V67">
        <f t="shared" si="33"/>
        <v>0</v>
      </c>
      <c r="W67" s="31">
        <f>VLOOKUP($B$1,'Multipliers and Adjustments'!$A$70:$I$86,TRUNC(COLUMN(W$2)/5)+2,FALSE)*SUMIFS('EPA Data'!$I:$I,'EPA Data'!$D:$D,'Country Selector'!$A$2,'EPA Data'!$J:$J,$B$1,'EPA Data'!$C:$C,W$2,'EPA Data'!$G:$G,"&gt;="&amp;$A67,'EPA Data'!$G:$G,"&lt;"&amp;$B67)*unit_conv</f>
        <v>0</v>
      </c>
      <c r="X67">
        <f t="shared" si="34"/>
        <v>0</v>
      </c>
      <c r="Y67">
        <f t="shared" si="34"/>
        <v>0</v>
      </c>
      <c r="Z67">
        <f t="shared" si="34"/>
        <v>0</v>
      </c>
      <c r="AA67">
        <f t="shared" si="34"/>
        <v>0</v>
      </c>
      <c r="AB67" s="31">
        <f>VLOOKUP($B$1,'Multipliers and Adjustments'!$A$70:$I$86,TRUNC(COLUMN(AB$2)/5)+2,FALSE)*SUMIFS('EPA Data'!$I:$I,'EPA Data'!$D:$D,'Country Selector'!$A$2,'EPA Data'!$J:$J,$B$1,'EPA Data'!$C:$C,AB$2,'EPA Data'!$G:$G,"&gt;="&amp;$A67,'EPA Data'!$G:$G,"&lt;"&amp;$B67)*unit_conv</f>
        <v>0</v>
      </c>
      <c r="AC67">
        <f t="shared" si="35"/>
        <v>0</v>
      </c>
      <c r="AD67">
        <f t="shared" si="35"/>
        <v>0</v>
      </c>
      <c r="AE67">
        <f t="shared" si="35"/>
        <v>0</v>
      </c>
      <c r="AF67">
        <f t="shared" si="35"/>
        <v>0</v>
      </c>
      <c r="AG67" s="31">
        <f>VLOOKUP($B$1,'Multipliers and Adjustments'!$A$70:$I$86,TRUNC(COLUMN(AG$2)/5)+2,FALSE)*SUMIFS('EPA Data'!$I:$I,'EPA Data'!$D:$D,'Country Selector'!$A$2,'EPA Data'!$J:$J,$B$1,'EPA Data'!$C:$C,AG$2,'EPA Data'!$G:$G,"&gt;="&amp;$A67,'EPA Data'!$G:$G,"&lt;"&amp;$B67)*unit_conv</f>
        <v>0</v>
      </c>
      <c r="AH67">
        <f t="shared" si="36"/>
        <v>0</v>
      </c>
      <c r="AI67">
        <f t="shared" si="36"/>
        <v>0</v>
      </c>
      <c r="AJ67">
        <f t="shared" si="36"/>
        <v>0</v>
      </c>
      <c r="AK67">
        <f t="shared" si="36"/>
        <v>0</v>
      </c>
      <c r="AL67" s="31">
        <f>VLOOKUP($B$1,'Multipliers and Adjustments'!$A$70:$I$86,TRUNC(COLUMN(AL$2)/5)+2,FALSE)*SUMIFS('EPA Data'!$I:$I,'EPA Data'!$D:$D,'Country Selector'!$A$2,'EPA Data'!$J:$J,$B$1,'EPA Data'!$C:$C,AL$2,'EPA Data'!$G:$G,"&gt;="&amp;$A67,'EPA Data'!$G:$G,"&lt;"&amp;$B67)*unit_conv</f>
        <v>0</v>
      </c>
    </row>
    <row r="68" spans="1:38" x14ac:dyDescent="0.45">
      <c r="A68" s="12">
        <f t="shared" si="14"/>
        <v>1250</v>
      </c>
      <c r="B68" s="11">
        <f t="shared" ref="B68:B74" si="38">A68+50</f>
        <v>1300</v>
      </c>
      <c r="C68" s="31">
        <f>VLOOKUP($B$1,'Multipliers and Adjustments'!$A$70:$I$86,TRUNC(COLUMN(C$2)/5)+2,FALSE)*SUMIFS('EPA Data'!$I:$I,'EPA Data'!$D:$D,'Country Selector'!$A$2,'EPA Data'!$J:$J,$B$1,'EPA Data'!$C:$C,C$2,'EPA Data'!$G:$G,"&gt;="&amp;$A68,'EPA Data'!$G:$G,"&lt;"&amp;$B68)*unit_conv</f>
        <v>0</v>
      </c>
      <c r="D68">
        <f t="shared" si="37"/>
        <v>0</v>
      </c>
      <c r="E68">
        <f t="shared" si="37"/>
        <v>0</v>
      </c>
      <c r="F68">
        <f t="shared" si="37"/>
        <v>0</v>
      </c>
      <c r="G68">
        <f t="shared" si="37"/>
        <v>0</v>
      </c>
      <c r="H68" s="31">
        <f>VLOOKUP($B$1,'Multipliers and Adjustments'!$A$70:$I$86,TRUNC(COLUMN(H$2)/5)+2,FALSE)*SUMIFS('EPA Data'!$I:$I,'EPA Data'!$D:$D,'Country Selector'!$A$2,'EPA Data'!$J:$J,$B$1,'EPA Data'!$C:$C,H$2,'EPA Data'!$G:$G,"&gt;="&amp;$A68,'EPA Data'!$G:$G,"&lt;"&amp;$B68)*unit_conv</f>
        <v>0</v>
      </c>
      <c r="I68">
        <f t="shared" ref="I68:L74" si="39">H68+($M68-$H68)/5</f>
        <v>0</v>
      </c>
      <c r="J68">
        <f t="shared" si="39"/>
        <v>0</v>
      </c>
      <c r="K68">
        <f t="shared" si="39"/>
        <v>0</v>
      </c>
      <c r="L68">
        <f t="shared" si="39"/>
        <v>0</v>
      </c>
      <c r="M68" s="31">
        <f>VLOOKUP($B$1,'Multipliers and Adjustments'!$A$70:$I$86,TRUNC(COLUMN(M$2)/5)+2,FALSE)*SUMIFS('EPA Data'!$I:$I,'EPA Data'!$D:$D,'Country Selector'!$A$2,'EPA Data'!$J:$J,$B$1,'EPA Data'!$C:$C,M$2,'EPA Data'!$G:$G,"&gt;="&amp;$A68,'EPA Data'!$G:$G,"&lt;"&amp;$B68)*unit_conv</f>
        <v>0</v>
      </c>
      <c r="N68">
        <f t="shared" ref="N68:Q74" si="40">M68+($R68-$M68)/5</f>
        <v>0</v>
      </c>
      <c r="O68">
        <f t="shared" si="40"/>
        <v>0</v>
      </c>
      <c r="P68">
        <f t="shared" si="40"/>
        <v>0</v>
      </c>
      <c r="Q68">
        <f t="shared" si="40"/>
        <v>0</v>
      </c>
      <c r="R68" s="31">
        <f>VLOOKUP($B$1,'Multipliers and Adjustments'!$A$70:$I$86,TRUNC(COLUMN(R$2)/5)+2,FALSE)*SUMIFS('EPA Data'!$I:$I,'EPA Data'!$D:$D,'Country Selector'!$A$2,'EPA Data'!$J:$J,$B$1,'EPA Data'!$C:$C,R$2,'EPA Data'!$G:$G,"&gt;="&amp;$A68,'EPA Data'!$G:$G,"&lt;"&amp;$B68)*unit_conv</f>
        <v>0</v>
      </c>
      <c r="S68">
        <f t="shared" ref="S68:V74" si="41">R68+($W68-$R68)/5</f>
        <v>0</v>
      </c>
      <c r="T68">
        <f t="shared" si="41"/>
        <v>0</v>
      </c>
      <c r="U68">
        <f t="shared" si="41"/>
        <v>0</v>
      </c>
      <c r="V68">
        <f t="shared" si="41"/>
        <v>0</v>
      </c>
      <c r="W68" s="31">
        <f>VLOOKUP($B$1,'Multipliers and Adjustments'!$A$70:$I$86,TRUNC(COLUMN(W$2)/5)+2,FALSE)*SUMIFS('EPA Data'!$I:$I,'EPA Data'!$D:$D,'Country Selector'!$A$2,'EPA Data'!$J:$J,$B$1,'EPA Data'!$C:$C,W$2,'EPA Data'!$G:$G,"&gt;="&amp;$A68,'EPA Data'!$G:$G,"&lt;"&amp;$B68)*unit_conv</f>
        <v>0</v>
      </c>
      <c r="X68">
        <f t="shared" ref="X68:AA74" si="42">W68+($AB68-$W68)/5</f>
        <v>0</v>
      </c>
      <c r="Y68">
        <f t="shared" si="42"/>
        <v>0</v>
      </c>
      <c r="Z68">
        <f t="shared" si="42"/>
        <v>0</v>
      </c>
      <c r="AA68">
        <f t="shared" si="42"/>
        <v>0</v>
      </c>
      <c r="AB68" s="31">
        <f>VLOOKUP($B$1,'Multipliers and Adjustments'!$A$70:$I$86,TRUNC(COLUMN(AB$2)/5)+2,FALSE)*SUMIFS('EPA Data'!$I:$I,'EPA Data'!$D:$D,'Country Selector'!$A$2,'EPA Data'!$J:$J,$B$1,'EPA Data'!$C:$C,AB$2,'EPA Data'!$G:$G,"&gt;="&amp;$A68,'EPA Data'!$G:$G,"&lt;"&amp;$B68)*unit_conv</f>
        <v>0</v>
      </c>
      <c r="AC68">
        <f t="shared" ref="AC68:AF74" si="43">AB68+($AG68-$AB68)/5</f>
        <v>0</v>
      </c>
      <c r="AD68">
        <f t="shared" si="43"/>
        <v>0</v>
      </c>
      <c r="AE68">
        <f t="shared" si="43"/>
        <v>0</v>
      </c>
      <c r="AF68">
        <f t="shared" si="43"/>
        <v>0</v>
      </c>
      <c r="AG68" s="31">
        <f>VLOOKUP($B$1,'Multipliers and Adjustments'!$A$70:$I$86,TRUNC(COLUMN(AG$2)/5)+2,FALSE)*SUMIFS('EPA Data'!$I:$I,'EPA Data'!$D:$D,'Country Selector'!$A$2,'EPA Data'!$J:$J,$B$1,'EPA Data'!$C:$C,AG$2,'EPA Data'!$G:$G,"&gt;="&amp;$A68,'EPA Data'!$G:$G,"&lt;"&amp;$B68)*unit_conv</f>
        <v>0</v>
      </c>
      <c r="AH68">
        <f t="shared" ref="AH68:AK74" si="44">AG68+($AL68-$AG68)/5</f>
        <v>0</v>
      </c>
      <c r="AI68">
        <f t="shared" si="44"/>
        <v>0</v>
      </c>
      <c r="AJ68">
        <f t="shared" si="44"/>
        <v>0</v>
      </c>
      <c r="AK68">
        <f t="shared" si="44"/>
        <v>0</v>
      </c>
      <c r="AL68" s="31">
        <f>VLOOKUP($B$1,'Multipliers and Adjustments'!$A$70:$I$86,TRUNC(COLUMN(AL$2)/5)+2,FALSE)*SUMIFS('EPA Data'!$I:$I,'EPA Data'!$D:$D,'Country Selector'!$A$2,'EPA Data'!$J:$J,$B$1,'EPA Data'!$C:$C,AL$2,'EPA Data'!$G:$G,"&gt;="&amp;$A68,'EPA Data'!$G:$G,"&lt;"&amp;$B68)*unit_conv</f>
        <v>0</v>
      </c>
    </row>
    <row r="69" spans="1:38" x14ac:dyDescent="0.45">
      <c r="A69" s="12">
        <f t="shared" si="14"/>
        <v>1300</v>
      </c>
      <c r="B69" s="11">
        <f t="shared" si="38"/>
        <v>1350</v>
      </c>
      <c r="C69" s="31">
        <f>VLOOKUP($B$1,'Multipliers and Adjustments'!$A$70:$I$86,TRUNC(COLUMN(C$2)/5)+2,FALSE)*SUMIFS('EPA Data'!$I:$I,'EPA Data'!$D:$D,'Country Selector'!$A$2,'EPA Data'!$J:$J,$B$1,'EPA Data'!$C:$C,C$2,'EPA Data'!$G:$G,"&gt;="&amp;$A69,'EPA Data'!$G:$G,"&lt;"&amp;$B69)*unit_conv</f>
        <v>0</v>
      </c>
      <c r="D69">
        <f t="shared" si="37"/>
        <v>0</v>
      </c>
      <c r="E69">
        <f t="shared" si="37"/>
        <v>0</v>
      </c>
      <c r="F69">
        <f t="shared" si="37"/>
        <v>0</v>
      </c>
      <c r="G69">
        <f t="shared" si="37"/>
        <v>0</v>
      </c>
      <c r="H69" s="31">
        <f>VLOOKUP($B$1,'Multipliers and Adjustments'!$A$70:$I$86,TRUNC(COLUMN(H$2)/5)+2,FALSE)*SUMIFS('EPA Data'!$I:$I,'EPA Data'!$D:$D,'Country Selector'!$A$2,'EPA Data'!$J:$J,$B$1,'EPA Data'!$C:$C,H$2,'EPA Data'!$G:$G,"&gt;="&amp;$A69,'EPA Data'!$G:$G,"&lt;"&amp;$B69)*unit_conv</f>
        <v>0</v>
      </c>
      <c r="I69">
        <f t="shared" si="39"/>
        <v>0</v>
      </c>
      <c r="J69">
        <f t="shared" si="39"/>
        <v>0</v>
      </c>
      <c r="K69">
        <f t="shared" si="39"/>
        <v>0</v>
      </c>
      <c r="L69">
        <f t="shared" si="39"/>
        <v>0</v>
      </c>
      <c r="M69" s="31">
        <f>VLOOKUP($B$1,'Multipliers and Adjustments'!$A$70:$I$86,TRUNC(COLUMN(M$2)/5)+2,FALSE)*SUMIFS('EPA Data'!$I:$I,'EPA Data'!$D:$D,'Country Selector'!$A$2,'EPA Data'!$J:$J,$B$1,'EPA Data'!$C:$C,M$2,'EPA Data'!$G:$G,"&gt;="&amp;$A69,'EPA Data'!$G:$G,"&lt;"&amp;$B69)*unit_conv</f>
        <v>0</v>
      </c>
      <c r="N69">
        <f t="shared" si="40"/>
        <v>0</v>
      </c>
      <c r="O69">
        <f t="shared" si="40"/>
        <v>0</v>
      </c>
      <c r="P69">
        <f t="shared" si="40"/>
        <v>0</v>
      </c>
      <c r="Q69">
        <f t="shared" si="40"/>
        <v>0</v>
      </c>
      <c r="R69" s="31">
        <f>VLOOKUP($B$1,'Multipliers and Adjustments'!$A$70:$I$86,TRUNC(COLUMN(R$2)/5)+2,FALSE)*SUMIFS('EPA Data'!$I:$I,'EPA Data'!$D:$D,'Country Selector'!$A$2,'EPA Data'!$J:$J,$B$1,'EPA Data'!$C:$C,R$2,'EPA Data'!$G:$G,"&gt;="&amp;$A69,'EPA Data'!$G:$G,"&lt;"&amp;$B69)*unit_conv</f>
        <v>0</v>
      </c>
      <c r="S69">
        <f t="shared" si="41"/>
        <v>0</v>
      </c>
      <c r="T69">
        <f t="shared" si="41"/>
        <v>0</v>
      </c>
      <c r="U69">
        <f t="shared" si="41"/>
        <v>0</v>
      </c>
      <c r="V69">
        <f t="shared" si="41"/>
        <v>0</v>
      </c>
      <c r="W69" s="31">
        <f>VLOOKUP($B$1,'Multipliers and Adjustments'!$A$70:$I$86,TRUNC(COLUMN(W$2)/5)+2,FALSE)*SUMIFS('EPA Data'!$I:$I,'EPA Data'!$D:$D,'Country Selector'!$A$2,'EPA Data'!$J:$J,$B$1,'EPA Data'!$C:$C,W$2,'EPA Data'!$G:$G,"&gt;="&amp;$A69,'EPA Data'!$G:$G,"&lt;"&amp;$B69)*unit_conv</f>
        <v>0</v>
      </c>
      <c r="X69">
        <f t="shared" si="42"/>
        <v>0</v>
      </c>
      <c r="Y69">
        <f t="shared" si="42"/>
        <v>0</v>
      </c>
      <c r="Z69">
        <f t="shared" si="42"/>
        <v>0</v>
      </c>
      <c r="AA69">
        <f t="shared" si="42"/>
        <v>0</v>
      </c>
      <c r="AB69" s="31">
        <f>VLOOKUP($B$1,'Multipliers and Adjustments'!$A$70:$I$86,TRUNC(COLUMN(AB$2)/5)+2,FALSE)*SUMIFS('EPA Data'!$I:$I,'EPA Data'!$D:$D,'Country Selector'!$A$2,'EPA Data'!$J:$J,$B$1,'EPA Data'!$C:$C,AB$2,'EPA Data'!$G:$G,"&gt;="&amp;$A69,'EPA Data'!$G:$G,"&lt;"&amp;$B69)*unit_conv</f>
        <v>0</v>
      </c>
      <c r="AC69">
        <f t="shared" si="43"/>
        <v>0</v>
      </c>
      <c r="AD69">
        <f t="shared" si="43"/>
        <v>0</v>
      </c>
      <c r="AE69">
        <f t="shared" si="43"/>
        <v>0</v>
      </c>
      <c r="AF69">
        <f t="shared" si="43"/>
        <v>0</v>
      </c>
      <c r="AG69" s="31">
        <f>VLOOKUP($B$1,'Multipliers and Adjustments'!$A$70:$I$86,TRUNC(COLUMN(AG$2)/5)+2,FALSE)*SUMIFS('EPA Data'!$I:$I,'EPA Data'!$D:$D,'Country Selector'!$A$2,'EPA Data'!$J:$J,$B$1,'EPA Data'!$C:$C,AG$2,'EPA Data'!$G:$G,"&gt;="&amp;$A69,'EPA Data'!$G:$G,"&lt;"&amp;$B69)*unit_conv</f>
        <v>0</v>
      </c>
      <c r="AH69">
        <f t="shared" si="44"/>
        <v>0</v>
      </c>
      <c r="AI69">
        <f t="shared" si="44"/>
        <v>0</v>
      </c>
      <c r="AJ69">
        <f t="shared" si="44"/>
        <v>0</v>
      </c>
      <c r="AK69">
        <f t="shared" si="44"/>
        <v>0</v>
      </c>
      <c r="AL69" s="31">
        <f>VLOOKUP($B$1,'Multipliers and Adjustments'!$A$70:$I$86,TRUNC(COLUMN(AL$2)/5)+2,FALSE)*SUMIFS('EPA Data'!$I:$I,'EPA Data'!$D:$D,'Country Selector'!$A$2,'EPA Data'!$J:$J,$B$1,'EPA Data'!$C:$C,AL$2,'EPA Data'!$G:$G,"&gt;="&amp;$A69,'EPA Data'!$G:$G,"&lt;"&amp;$B69)*unit_conv</f>
        <v>0</v>
      </c>
    </row>
    <row r="70" spans="1:38" x14ac:dyDescent="0.45">
      <c r="A70" s="12">
        <f t="shared" si="14"/>
        <v>1350</v>
      </c>
      <c r="B70" s="11">
        <f t="shared" si="38"/>
        <v>1400</v>
      </c>
      <c r="C70" s="31">
        <f>VLOOKUP($B$1,'Multipliers and Adjustments'!$A$70:$I$86,TRUNC(COLUMN(C$2)/5)+2,FALSE)*SUMIFS('EPA Data'!$I:$I,'EPA Data'!$D:$D,'Country Selector'!$A$2,'EPA Data'!$J:$J,$B$1,'EPA Data'!$C:$C,C$2,'EPA Data'!$G:$G,"&gt;="&amp;$A70,'EPA Data'!$G:$G,"&lt;"&amp;$B70)*unit_conv</f>
        <v>0</v>
      </c>
      <c r="D70">
        <f t="shared" si="37"/>
        <v>0</v>
      </c>
      <c r="E70">
        <f t="shared" si="37"/>
        <v>0</v>
      </c>
      <c r="F70">
        <f t="shared" si="37"/>
        <v>0</v>
      </c>
      <c r="G70">
        <f t="shared" si="37"/>
        <v>0</v>
      </c>
      <c r="H70" s="31">
        <f>VLOOKUP($B$1,'Multipliers and Adjustments'!$A$70:$I$86,TRUNC(COLUMN(H$2)/5)+2,FALSE)*SUMIFS('EPA Data'!$I:$I,'EPA Data'!$D:$D,'Country Selector'!$A$2,'EPA Data'!$J:$J,$B$1,'EPA Data'!$C:$C,H$2,'EPA Data'!$G:$G,"&gt;="&amp;$A70,'EPA Data'!$G:$G,"&lt;"&amp;$B70)*unit_conv</f>
        <v>0</v>
      </c>
      <c r="I70">
        <f t="shared" si="39"/>
        <v>0</v>
      </c>
      <c r="J70">
        <f t="shared" si="39"/>
        <v>0</v>
      </c>
      <c r="K70">
        <f t="shared" si="39"/>
        <v>0</v>
      </c>
      <c r="L70">
        <f t="shared" si="39"/>
        <v>0</v>
      </c>
      <c r="M70" s="31">
        <f>VLOOKUP($B$1,'Multipliers and Adjustments'!$A$70:$I$86,TRUNC(COLUMN(M$2)/5)+2,FALSE)*SUMIFS('EPA Data'!$I:$I,'EPA Data'!$D:$D,'Country Selector'!$A$2,'EPA Data'!$J:$J,$B$1,'EPA Data'!$C:$C,M$2,'EPA Data'!$G:$G,"&gt;="&amp;$A70,'EPA Data'!$G:$G,"&lt;"&amp;$B70)*unit_conv</f>
        <v>0</v>
      </c>
      <c r="N70">
        <f t="shared" si="40"/>
        <v>0</v>
      </c>
      <c r="O70">
        <f t="shared" si="40"/>
        <v>0</v>
      </c>
      <c r="P70">
        <f t="shared" si="40"/>
        <v>0</v>
      </c>
      <c r="Q70">
        <f t="shared" si="40"/>
        <v>0</v>
      </c>
      <c r="R70" s="31">
        <f>VLOOKUP($B$1,'Multipliers and Adjustments'!$A$70:$I$86,TRUNC(COLUMN(R$2)/5)+2,FALSE)*SUMIFS('EPA Data'!$I:$I,'EPA Data'!$D:$D,'Country Selector'!$A$2,'EPA Data'!$J:$J,$B$1,'EPA Data'!$C:$C,R$2,'EPA Data'!$G:$G,"&gt;="&amp;$A70,'EPA Data'!$G:$G,"&lt;"&amp;$B70)*unit_conv</f>
        <v>0</v>
      </c>
      <c r="S70">
        <f t="shared" si="41"/>
        <v>0</v>
      </c>
      <c r="T70">
        <f t="shared" si="41"/>
        <v>0</v>
      </c>
      <c r="U70">
        <f t="shared" si="41"/>
        <v>0</v>
      </c>
      <c r="V70">
        <f t="shared" si="41"/>
        <v>0</v>
      </c>
      <c r="W70" s="31">
        <f>VLOOKUP($B$1,'Multipliers and Adjustments'!$A$70:$I$86,TRUNC(COLUMN(W$2)/5)+2,FALSE)*SUMIFS('EPA Data'!$I:$I,'EPA Data'!$D:$D,'Country Selector'!$A$2,'EPA Data'!$J:$J,$B$1,'EPA Data'!$C:$C,W$2,'EPA Data'!$G:$G,"&gt;="&amp;$A70,'EPA Data'!$G:$G,"&lt;"&amp;$B70)*unit_conv</f>
        <v>0</v>
      </c>
      <c r="X70">
        <f t="shared" si="42"/>
        <v>0</v>
      </c>
      <c r="Y70">
        <f t="shared" si="42"/>
        <v>0</v>
      </c>
      <c r="Z70">
        <f t="shared" si="42"/>
        <v>0</v>
      </c>
      <c r="AA70">
        <f t="shared" si="42"/>
        <v>0</v>
      </c>
      <c r="AB70" s="31">
        <f>VLOOKUP($B$1,'Multipliers and Adjustments'!$A$70:$I$86,TRUNC(COLUMN(AB$2)/5)+2,FALSE)*SUMIFS('EPA Data'!$I:$I,'EPA Data'!$D:$D,'Country Selector'!$A$2,'EPA Data'!$J:$J,$B$1,'EPA Data'!$C:$C,AB$2,'EPA Data'!$G:$G,"&gt;="&amp;$A70,'EPA Data'!$G:$G,"&lt;"&amp;$B70)*unit_conv</f>
        <v>0</v>
      </c>
      <c r="AC70">
        <f t="shared" si="43"/>
        <v>0</v>
      </c>
      <c r="AD70">
        <f t="shared" si="43"/>
        <v>0</v>
      </c>
      <c r="AE70">
        <f t="shared" si="43"/>
        <v>0</v>
      </c>
      <c r="AF70">
        <f t="shared" si="43"/>
        <v>0</v>
      </c>
      <c r="AG70" s="31">
        <f>VLOOKUP($B$1,'Multipliers and Adjustments'!$A$70:$I$86,TRUNC(COLUMN(AG$2)/5)+2,FALSE)*SUMIFS('EPA Data'!$I:$I,'EPA Data'!$D:$D,'Country Selector'!$A$2,'EPA Data'!$J:$J,$B$1,'EPA Data'!$C:$C,AG$2,'EPA Data'!$G:$G,"&gt;="&amp;$A70,'EPA Data'!$G:$G,"&lt;"&amp;$B70)*unit_conv</f>
        <v>0</v>
      </c>
      <c r="AH70">
        <f t="shared" si="44"/>
        <v>0</v>
      </c>
      <c r="AI70">
        <f t="shared" si="44"/>
        <v>0</v>
      </c>
      <c r="AJ70">
        <f t="shared" si="44"/>
        <v>0</v>
      </c>
      <c r="AK70">
        <f t="shared" si="44"/>
        <v>0</v>
      </c>
      <c r="AL70" s="31">
        <f>VLOOKUP($B$1,'Multipliers and Adjustments'!$A$70:$I$86,TRUNC(COLUMN(AL$2)/5)+2,FALSE)*SUMIFS('EPA Data'!$I:$I,'EPA Data'!$D:$D,'Country Selector'!$A$2,'EPA Data'!$J:$J,$B$1,'EPA Data'!$C:$C,AL$2,'EPA Data'!$G:$G,"&gt;="&amp;$A70,'EPA Data'!$G:$G,"&lt;"&amp;$B70)*unit_conv</f>
        <v>0</v>
      </c>
    </row>
    <row r="71" spans="1:38" x14ac:dyDescent="0.45">
      <c r="A71" s="12">
        <f t="shared" si="14"/>
        <v>1400</v>
      </c>
      <c r="B71" s="11">
        <f t="shared" si="38"/>
        <v>1450</v>
      </c>
      <c r="C71" s="31">
        <f>VLOOKUP($B$1,'Multipliers and Adjustments'!$A$70:$I$86,TRUNC(COLUMN(C$2)/5)+2,FALSE)*SUMIFS('EPA Data'!$I:$I,'EPA Data'!$D:$D,'Country Selector'!$A$2,'EPA Data'!$J:$J,$B$1,'EPA Data'!$C:$C,C$2,'EPA Data'!$G:$G,"&gt;="&amp;$A71,'EPA Data'!$G:$G,"&lt;"&amp;$B71)*unit_conv</f>
        <v>0</v>
      </c>
      <c r="D71">
        <f t="shared" si="37"/>
        <v>0</v>
      </c>
      <c r="E71">
        <f t="shared" si="37"/>
        <v>0</v>
      </c>
      <c r="F71">
        <f t="shared" si="37"/>
        <v>0</v>
      </c>
      <c r="G71">
        <f t="shared" si="37"/>
        <v>0</v>
      </c>
      <c r="H71" s="31">
        <f>VLOOKUP($B$1,'Multipliers and Adjustments'!$A$70:$I$86,TRUNC(COLUMN(H$2)/5)+2,FALSE)*SUMIFS('EPA Data'!$I:$I,'EPA Data'!$D:$D,'Country Selector'!$A$2,'EPA Data'!$J:$J,$B$1,'EPA Data'!$C:$C,H$2,'EPA Data'!$G:$G,"&gt;="&amp;$A71,'EPA Data'!$G:$G,"&lt;"&amp;$B71)*unit_conv</f>
        <v>0</v>
      </c>
      <c r="I71">
        <f t="shared" si="39"/>
        <v>0</v>
      </c>
      <c r="J71">
        <f t="shared" si="39"/>
        <v>0</v>
      </c>
      <c r="K71">
        <f t="shared" si="39"/>
        <v>0</v>
      </c>
      <c r="L71">
        <f t="shared" si="39"/>
        <v>0</v>
      </c>
      <c r="M71" s="31">
        <f>VLOOKUP($B$1,'Multipliers and Adjustments'!$A$70:$I$86,TRUNC(COLUMN(M$2)/5)+2,FALSE)*SUMIFS('EPA Data'!$I:$I,'EPA Data'!$D:$D,'Country Selector'!$A$2,'EPA Data'!$J:$J,$B$1,'EPA Data'!$C:$C,M$2,'EPA Data'!$G:$G,"&gt;="&amp;$A71,'EPA Data'!$G:$G,"&lt;"&amp;$B71)*unit_conv</f>
        <v>0</v>
      </c>
      <c r="N71">
        <f t="shared" si="40"/>
        <v>0</v>
      </c>
      <c r="O71">
        <f t="shared" si="40"/>
        <v>0</v>
      </c>
      <c r="P71">
        <f t="shared" si="40"/>
        <v>0</v>
      </c>
      <c r="Q71">
        <f t="shared" si="40"/>
        <v>0</v>
      </c>
      <c r="R71" s="31">
        <f>VLOOKUP($B$1,'Multipliers and Adjustments'!$A$70:$I$86,TRUNC(COLUMN(R$2)/5)+2,FALSE)*SUMIFS('EPA Data'!$I:$I,'EPA Data'!$D:$D,'Country Selector'!$A$2,'EPA Data'!$J:$J,$B$1,'EPA Data'!$C:$C,R$2,'EPA Data'!$G:$G,"&gt;="&amp;$A71,'EPA Data'!$G:$G,"&lt;"&amp;$B71)*unit_conv</f>
        <v>0</v>
      </c>
      <c r="S71">
        <f t="shared" si="41"/>
        <v>0</v>
      </c>
      <c r="T71">
        <f t="shared" si="41"/>
        <v>0</v>
      </c>
      <c r="U71">
        <f t="shared" si="41"/>
        <v>0</v>
      </c>
      <c r="V71">
        <f t="shared" si="41"/>
        <v>0</v>
      </c>
      <c r="W71" s="31">
        <f>VLOOKUP($B$1,'Multipliers and Adjustments'!$A$70:$I$86,TRUNC(COLUMN(W$2)/5)+2,FALSE)*SUMIFS('EPA Data'!$I:$I,'EPA Data'!$D:$D,'Country Selector'!$A$2,'EPA Data'!$J:$J,$B$1,'EPA Data'!$C:$C,W$2,'EPA Data'!$G:$G,"&gt;="&amp;$A71,'EPA Data'!$G:$G,"&lt;"&amp;$B71)*unit_conv</f>
        <v>0</v>
      </c>
      <c r="X71">
        <f t="shared" si="42"/>
        <v>0</v>
      </c>
      <c r="Y71">
        <f t="shared" si="42"/>
        <v>0</v>
      </c>
      <c r="Z71">
        <f t="shared" si="42"/>
        <v>0</v>
      </c>
      <c r="AA71">
        <f t="shared" si="42"/>
        <v>0</v>
      </c>
      <c r="AB71" s="31">
        <f>VLOOKUP($B$1,'Multipliers and Adjustments'!$A$70:$I$86,TRUNC(COLUMN(AB$2)/5)+2,FALSE)*SUMIFS('EPA Data'!$I:$I,'EPA Data'!$D:$D,'Country Selector'!$A$2,'EPA Data'!$J:$J,$B$1,'EPA Data'!$C:$C,AB$2,'EPA Data'!$G:$G,"&gt;="&amp;$A71,'EPA Data'!$G:$G,"&lt;"&amp;$B71)*unit_conv</f>
        <v>0</v>
      </c>
      <c r="AC71">
        <f t="shared" si="43"/>
        <v>0</v>
      </c>
      <c r="AD71">
        <f t="shared" si="43"/>
        <v>0</v>
      </c>
      <c r="AE71">
        <f t="shared" si="43"/>
        <v>0</v>
      </c>
      <c r="AF71">
        <f t="shared" si="43"/>
        <v>0</v>
      </c>
      <c r="AG71" s="31">
        <f>VLOOKUP($B$1,'Multipliers and Adjustments'!$A$70:$I$86,TRUNC(COLUMN(AG$2)/5)+2,FALSE)*SUMIFS('EPA Data'!$I:$I,'EPA Data'!$D:$D,'Country Selector'!$A$2,'EPA Data'!$J:$J,$B$1,'EPA Data'!$C:$C,AG$2,'EPA Data'!$G:$G,"&gt;="&amp;$A71,'EPA Data'!$G:$G,"&lt;"&amp;$B71)*unit_conv</f>
        <v>0</v>
      </c>
      <c r="AH71">
        <f t="shared" si="44"/>
        <v>0</v>
      </c>
      <c r="AI71">
        <f t="shared" si="44"/>
        <v>0</v>
      </c>
      <c r="AJ71">
        <f t="shared" si="44"/>
        <v>0</v>
      </c>
      <c r="AK71">
        <f t="shared" si="44"/>
        <v>0</v>
      </c>
      <c r="AL71" s="31">
        <f>VLOOKUP($B$1,'Multipliers and Adjustments'!$A$70:$I$86,TRUNC(COLUMN(AL$2)/5)+2,FALSE)*SUMIFS('EPA Data'!$I:$I,'EPA Data'!$D:$D,'Country Selector'!$A$2,'EPA Data'!$J:$J,$B$1,'EPA Data'!$C:$C,AL$2,'EPA Data'!$G:$G,"&gt;="&amp;$A71,'EPA Data'!$G:$G,"&lt;"&amp;$B71)*unit_conv</f>
        <v>0</v>
      </c>
    </row>
    <row r="72" spans="1:38" x14ac:dyDescent="0.45">
      <c r="A72" s="12">
        <f t="shared" si="14"/>
        <v>1450</v>
      </c>
      <c r="B72" s="11">
        <f t="shared" si="38"/>
        <v>1500</v>
      </c>
      <c r="C72" s="31">
        <f>VLOOKUP($B$1,'Multipliers and Adjustments'!$A$70:$I$86,TRUNC(COLUMN(C$2)/5)+2,FALSE)*SUMIFS('EPA Data'!$I:$I,'EPA Data'!$D:$D,'Country Selector'!$A$2,'EPA Data'!$J:$J,$B$1,'EPA Data'!$C:$C,C$2,'EPA Data'!$G:$G,"&gt;="&amp;$A72,'EPA Data'!$G:$G,"&lt;"&amp;$B72)*unit_conv</f>
        <v>0</v>
      </c>
      <c r="D72">
        <f t="shared" si="37"/>
        <v>0</v>
      </c>
      <c r="E72">
        <f t="shared" si="37"/>
        <v>0</v>
      </c>
      <c r="F72">
        <f t="shared" si="37"/>
        <v>0</v>
      </c>
      <c r="G72">
        <f t="shared" si="37"/>
        <v>0</v>
      </c>
      <c r="H72" s="31">
        <f>VLOOKUP($B$1,'Multipliers and Adjustments'!$A$70:$I$86,TRUNC(COLUMN(H$2)/5)+2,FALSE)*SUMIFS('EPA Data'!$I:$I,'EPA Data'!$D:$D,'Country Selector'!$A$2,'EPA Data'!$J:$J,$B$1,'EPA Data'!$C:$C,H$2,'EPA Data'!$G:$G,"&gt;="&amp;$A72,'EPA Data'!$G:$G,"&lt;"&amp;$B72)*unit_conv</f>
        <v>0</v>
      </c>
      <c r="I72">
        <f t="shared" si="39"/>
        <v>0</v>
      </c>
      <c r="J72">
        <f t="shared" si="39"/>
        <v>0</v>
      </c>
      <c r="K72">
        <f t="shared" si="39"/>
        <v>0</v>
      </c>
      <c r="L72">
        <f t="shared" si="39"/>
        <v>0</v>
      </c>
      <c r="M72" s="31">
        <f>VLOOKUP($B$1,'Multipliers and Adjustments'!$A$70:$I$86,TRUNC(COLUMN(M$2)/5)+2,FALSE)*SUMIFS('EPA Data'!$I:$I,'EPA Data'!$D:$D,'Country Selector'!$A$2,'EPA Data'!$J:$J,$B$1,'EPA Data'!$C:$C,M$2,'EPA Data'!$G:$G,"&gt;="&amp;$A72,'EPA Data'!$G:$G,"&lt;"&amp;$B72)*unit_conv</f>
        <v>0</v>
      </c>
      <c r="N72">
        <f t="shared" si="40"/>
        <v>0</v>
      </c>
      <c r="O72">
        <f t="shared" si="40"/>
        <v>0</v>
      </c>
      <c r="P72">
        <f t="shared" si="40"/>
        <v>0</v>
      </c>
      <c r="Q72">
        <f t="shared" si="40"/>
        <v>0</v>
      </c>
      <c r="R72" s="31">
        <f>VLOOKUP($B$1,'Multipliers and Adjustments'!$A$70:$I$86,TRUNC(COLUMN(R$2)/5)+2,FALSE)*SUMIFS('EPA Data'!$I:$I,'EPA Data'!$D:$D,'Country Selector'!$A$2,'EPA Data'!$J:$J,$B$1,'EPA Data'!$C:$C,R$2,'EPA Data'!$G:$G,"&gt;="&amp;$A72,'EPA Data'!$G:$G,"&lt;"&amp;$B72)*unit_conv</f>
        <v>0</v>
      </c>
      <c r="S72">
        <f t="shared" si="41"/>
        <v>0</v>
      </c>
      <c r="T72">
        <f t="shared" si="41"/>
        <v>0</v>
      </c>
      <c r="U72">
        <f t="shared" si="41"/>
        <v>0</v>
      </c>
      <c r="V72">
        <f t="shared" si="41"/>
        <v>0</v>
      </c>
      <c r="W72" s="31">
        <f>VLOOKUP($B$1,'Multipliers and Adjustments'!$A$70:$I$86,TRUNC(COLUMN(W$2)/5)+2,FALSE)*SUMIFS('EPA Data'!$I:$I,'EPA Data'!$D:$D,'Country Selector'!$A$2,'EPA Data'!$J:$J,$B$1,'EPA Data'!$C:$C,W$2,'EPA Data'!$G:$G,"&gt;="&amp;$A72,'EPA Data'!$G:$G,"&lt;"&amp;$B72)*unit_conv</f>
        <v>0</v>
      </c>
      <c r="X72">
        <f t="shared" si="42"/>
        <v>0</v>
      </c>
      <c r="Y72">
        <f t="shared" si="42"/>
        <v>0</v>
      </c>
      <c r="Z72">
        <f t="shared" si="42"/>
        <v>0</v>
      </c>
      <c r="AA72">
        <f t="shared" si="42"/>
        <v>0</v>
      </c>
      <c r="AB72" s="31">
        <f>VLOOKUP($B$1,'Multipliers and Adjustments'!$A$70:$I$86,TRUNC(COLUMN(AB$2)/5)+2,FALSE)*SUMIFS('EPA Data'!$I:$I,'EPA Data'!$D:$D,'Country Selector'!$A$2,'EPA Data'!$J:$J,$B$1,'EPA Data'!$C:$C,AB$2,'EPA Data'!$G:$G,"&gt;="&amp;$A72,'EPA Data'!$G:$G,"&lt;"&amp;$B72)*unit_conv</f>
        <v>0</v>
      </c>
      <c r="AC72">
        <f t="shared" si="43"/>
        <v>0</v>
      </c>
      <c r="AD72">
        <f t="shared" si="43"/>
        <v>0</v>
      </c>
      <c r="AE72">
        <f t="shared" si="43"/>
        <v>0</v>
      </c>
      <c r="AF72">
        <f t="shared" si="43"/>
        <v>0</v>
      </c>
      <c r="AG72" s="31">
        <f>VLOOKUP($B$1,'Multipliers and Adjustments'!$A$70:$I$86,TRUNC(COLUMN(AG$2)/5)+2,FALSE)*SUMIFS('EPA Data'!$I:$I,'EPA Data'!$D:$D,'Country Selector'!$A$2,'EPA Data'!$J:$J,$B$1,'EPA Data'!$C:$C,AG$2,'EPA Data'!$G:$G,"&gt;="&amp;$A72,'EPA Data'!$G:$G,"&lt;"&amp;$B72)*unit_conv</f>
        <v>0</v>
      </c>
      <c r="AH72">
        <f t="shared" si="44"/>
        <v>0</v>
      </c>
      <c r="AI72">
        <f t="shared" si="44"/>
        <v>0</v>
      </c>
      <c r="AJ72">
        <f t="shared" si="44"/>
        <v>0</v>
      </c>
      <c r="AK72">
        <f t="shared" si="44"/>
        <v>0</v>
      </c>
      <c r="AL72" s="31">
        <f>VLOOKUP($B$1,'Multipliers and Adjustments'!$A$70:$I$86,TRUNC(COLUMN(AL$2)/5)+2,FALSE)*SUMIFS('EPA Data'!$I:$I,'EPA Data'!$D:$D,'Country Selector'!$A$2,'EPA Data'!$J:$J,$B$1,'EPA Data'!$C:$C,AL$2,'EPA Data'!$G:$G,"&gt;="&amp;$A72,'EPA Data'!$G:$G,"&lt;"&amp;$B72)*unit_conv</f>
        <v>0</v>
      </c>
    </row>
    <row r="73" spans="1:38" x14ac:dyDescent="0.45">
      <c r="A73" s="12">
        <f t="shared" si="14"/>
        <v>1500</v>
      </c>
      <c r="B73" s="11">
        <f t="shared" si="38"/>
        <v>1550</v>
      </c>
      <c r="C73" s="31">
        <f>VLOOKUP($B$1,'Multipliers and Adjustments'!$A$70:$I$86,TRUNC(COLUMN(C$2)/5)+2,FALSE)*SUMIFS('EPA Data'!$I:$I,'EPA Data'!$D:$D,'Country Selector'!$A$2,'EPA Data'!$J:$J,$B$1,'EPA Data'!$C:$C,C$2,'EPA Data'!$G:$G,"&gt;="&amp;$A73,'EPA Data'!$G:$G,"&lt;"&amp;$B73)*unit_conv</f>
        <v>0</v>
      </c>
      <c r="D73">
        <f t="shared" si="37"/>
        <v>0</v>
      </c>
      <c r="E73">
        <f t="shared" si="37"/>
        <v>0</v>
      </c>
      <c r="F73">
        <f t="shared" si="37"/>
        <v>0</v>
      </c>
      <c r="G73">
        <f t="shared" si="37"/>
        <v>0</v>
      </c>
      <c r="H73" s="31">
        <f>VLOOKUP($B$1,'Multipliers and Adjustments'!$A$70:$I$86,TRUNC(COLUMN(H$2)/5)+2,FALSE)*SUMIFS('EPA Data'!$I:$I,'EPA Data'!$D:$D,'Country Selector'!$A$2,'EPA Data'!$J:$J,$B$1,'EPA Data'!$C:$C,H$2,'EPA Data'!$G:$G,"&gt;="&amp;$A73,'EPA Data'!$G:$G,"&lt;"&amp;$B73)*unit_conv</f>
        <v>0</v>
      </c>
      <c r="I73">
        <f t="shared" si="39"/>
        <v>0</v>
      </c>
      <c r="J73">
        <f t="shared" si="39"/>
        <v>0</v>
      </c>
      <c r="K73">
        <f t="shared" si="39"/>
        <v>0</v>
      </c>
      <c r="L73">
        <f t="shared" si="39"/>
        <v>0</v>
      </c>
      <c r="M73" s="31">
        <f>VLOOKUP($B$1,'Multipliers and Adjustments'!$A$70:$I$86,TRUNC(COLUMN(M$2)/5)+2,FALSE)*SUMIFS('EPA Data'!$I:$I,'EPA Data'!$D:$D,'Country Selector'!$A$2,'EPA Data'!$J:$J,$B$1,'EPA Data'!$C:$C,M$2,'EPA Data'!$G:$G,"&gt;="&amp;$A73,'EPA Data'!$G:$G,"&lt;"&amp;$B73)*unit_conv</f>
        <v>0</v>
      </c>
      <c r="N73">
        <f t="shared" si="40"/>
        <v>0</v>
      </c>
      <c r="O73">
        <f t="shared" si="40"/>
        <v>0</v>
      </c>
      <c r="P73">
        <f t="shared" si="40"/>
        <v>0</v>
      </c>
      <c r="Q73">
        <f t="shared" si="40"/>
        <v>0</v>
      </c>
      <c r="R73" s="31">
        <f>VLOOKUP($B$1,'Multipliers and Adjustments'!$A$70:$I$86,TRUNC(COLUMN(R$2)/5)+2,FALSE)*SUMIFS('EPA Data'!$I:$I,'EPA Data'!$D:$D,'Country Selector'!$A$2,'EPA Data'!$J:$J,$B$1,'EPA Data'!$C:$C,R$2,'EPA Data'!$G:$G,"&gt;="&amp;$A73,'EPA Data'!$G:$G,"&lt;"&amp;$B73)*unit_conv</f>
        <v>0</v>
      </c>
      <c r="S73">
        <f t="shared" si="41"/>
        <v>0</v>
      </c>
      <c r="T73">
        <f t="shared" si="41"/>
        <v>0</v>
      </c>
      <c r="U73">
        <f t="shared" si="41"/>
        <v>0</v>
      </c>
      <c r="V73">
        <f t="shared" si="41"/>
        <v>0</v>
      </c>
      <c r="W73" s="31">
        <f>VLOOKUP($B$1,'Multipliers and Adjustments'!$A$70:$I$86,TRUNC(COLUMN(W$2)/5)+2,FALSE)*SUMIFS('EPA Data'!$I:$I,'EPA Data'!$D:$D,'Country Selector'!$A$2,'EPA Data'!$J:$J,$B$1,'EPA Data'!$C:$C,W$2,'EPA Data'!$G:$G,"&gt;="&amp;$A73,'EPA Data'!$G:$G,"&lt;"&amp;$B73)*unit_conv</f>
        <v>0</v>
      </c>
      <c r="X73">
        <f t="shared" si="42"/>
        <v>0</v>
      </c>
      <c r="Y73">
        <f t="shared" si="42"/>
        <v>0</v>
      </c>
      <c r="Z73">
        <f t="shared" si="42"/>
        <v>0</v>
      </c>
      <c r="AA73">
        <f t="shared" si="42"/>
        <v>0</v>
      </c>
      <c r="AB73" s="31">
        <f>VLOOKUP($B$1,'Multipliers and Adjustments'!$A$70:$I$86,TRUNC(COLUMN(AB$2)/5)+2,FALSE)*SUMIFS('EPA Data'!$I:$I,'EPA Data'!$D:$D,'Country Selector'!$A$2,'EPA Data'!$J:$J,$B$1,'EPA Data'!$C:$C,AB$2,'EPA Data'!$G:$G,"&gt;="&amp;$A73,'EPA Data'!$G:$G,"&lt;"&amp;$B73)*unit_conv</f>
        <v>0</v>
      </c>
      <c r="AC73">
        <f t="shared" si="43"/>
        <v>0</v>
      </c>
      <c r="AD73">
        <f t="shared" si="43"/>
        <v>0</v>
      </c>
      <c r="AE73">
        <f t="shared" si="43"/>
        <v>0</v>
      </c>
      <c r="AF73">
        <f t="shared" si="43"/>
        <v>0</v>
      </c>
      <c r="AG73" s="31">
        <f>VLOOKUP($B$1,'Multipliers and Adjustments'!$A$70:$I$86,TRUNC(COLUMN(AG$2)/5)+2,FALSE)*SUMIFS('EPA Data'!$I:$I,'EPA Data'!$D:$D,'Country Selector'!$A$2,'EPA Data'!$J:$J,$B$1,'EPA Data'!$C:$C,AG$2,'EPA Data'!$G:$G,"&gt;="&amp;$A73,'EPA Data'!$G:$G,"&lt;"&amp;$B73)*unit_conv</f>
        <v>0</v>
      </c>
      <c r="AH73">
        <f t="shared" si="44"/>
        <v>0</v>
      </c>
      <c r="AI73">
        <f t="shared" si="44"/>
        <v>0</v>
      </c>
      <c r="AJ73">
        <f t="shared" si="44"/>
        <v>0</v>
      </c>
      <c r="AK73">
        <f t="shared" si="44"/>
        <v>0</v>
      </c>
      <c r="AL73" s="31">
        <f>VLOOKUP($B$1,'Multipliers and Adjustments'!$A$70:$I$86,TRUNC(COLUMN(AL$2)/5)+2,FALSE)*SUMIFS('EPA Data'!$I:$I,'EPA Data'!$D:$D,'Country Selector'!$A$2,'EPA Data'!$J:$J,$B$1,'EPA Data'!$C:$C,AL$2,'EPA Data'!$G:$G,"&gt;="&amp;$A73,'EPA Data'!$G:$G,"&lt;"&amp;$B73)*unit_conv</f>
        <v>0</v>
      </c>
    </row>
    <row r="74" spans="1:38" x14ac:dyDescent="0.45">
      <c r="A74" s="12">
        <f t="shared" si="14"/>
        <v>1550</v>
      </c>
      <c r="B74" s="11">
        <f t="shared" si="38"/>
        <v>1600</v>
      </c>
      <c r="C74" s="31">
        <f>VLOOKUP($B$1,'Multipliers and Adjustments'!$A$70:$I$86,TRUNC(COLUMN(C$2)/5)+2,FALSE)*SUMIFS('EPA Data'!$I:$I,'EPA Data'!$D:$D,'Country Selector'!$A$2,'EPA Data'!$J:$J,$B$1,'EPA Data'!$C:$C,C$2,'EPA Data'!$G:$G,"&gt;="&amp;$A74,'EPA Data'!$G:$G,"&lt;"&amp;$B74)*unit_conv</f>
        <v>0</v>
      </c>
      <c r="D74">
        <f t="shared" si="37"/>
        <v>0</v>
      </c>
      <c r="E74">
        <f t="shared" si="37"/>
        <v>0</v>
      </c>
      <c r="F74">
        <f t="shared" si="37"/>
        <v>0</v>
      </c>
      <c r="G74">
        <f t="shared" si="37"/>
        <v>0</v>
      </c>
      <c r="H74" s="31">
        <f>VLOOKUP($B$1,'Multipliers and Adjustments'!$A$70:$I$86,TRUNC(COLUMN(H$2)/5)+2,FALSE)*SUMIFS('EPA Data'!$I:$I,'EPA Data'!$D:$D,'Country Selector'!$A$2,'EPA Data'!$J:$J,$B$1,'EPA Data'!$C:$C,H$2,'EPA Data'!$G:$G,"&gt;="&amp;$A74,'EPA Data'!$G:$G,"&lt;"&amp;$B74)*unit_conv</f>
        <v>0</v>
      </c>
      <c r="I74">
        <f t="shared" si="39"/>
        <v>0</v>
      </c>
      <c r="J74">
        <f t="shared" si="39"/>
        <v>0</v>
      </c>
      <c r="K74">
        <f t="shared" si="39"/>
        <v>0</v>
      </c>
      <c r="L74">
        <f t="shared" si="39"/>
        <v>0</v>
      </c>
      <c r="M74" s="31">
        <f>VLOOKUP($B$1,'Multipliers and Adjustments'!$A$70:$I$86,TRUNC(COLUMN(M$2)/5)+2,FALSE)*SUMIFS('EPA Data'!$I:$I,'EPA Data'!$D:$D,'Country Selector'!$A$2,'EPA Data'!$J:$J,$B$1,'EPA Data'!$C:$C,M$2,'EPA Data'!$G:$G,"&gt;="&amp;$A74,'EPA Data'!$G:$G,"&lt;"&amp;$B74)*unit_conv</f>
        <v>0</v>
      </c>
      <c r="N74">
        <f t="shared" si="40"/>
        <v>0</v>
      </c>
      <c r="O74">
        <f t="shared" si="40"/>
        <v>0</v>
      </c>
      <c r="P74">
        <f t="shared" si="40"/>
        <v>0</v>
      </c>
      <c r="Q74">
        <f t="shared" si="40"/>
        <v>0</v>
      </c>
      <c r="R74" s="31">
        <f>VLOOKUP($B$1,'Multipliers and Adjustments'!$A$70:$I$86,TRUNC(COLUMN(R$2)/5)+2,FALSE)*SUMIFS('EPA Data'!$I:$I,'EPA Data'!$D:$D,'Country Selector'!$A$2,'EPA Data'!$J:$J,$B$1,'EPA Data'!$C:$C,R$2,'EPA Data'!$G:$G,"&gt;="&amp;$A74,'EPA Data'!$G:$G,"&lt;"&amp;$B74)*unit_conv</f>
        <v>0</v>
      </c>
      <c r="S74">
        <f t="shared" si="41"/>
        <v>0</v>
      </c>
      <c r="T74">
        <f t="shared" si="41"/>
        <v>0</v>
      </c>
      <c r="U74">
        <f t="shared" si="41"/>
        <v>0</v>
      </c>
      <c r="V74">
        <f t="shared" si="41"/>
        <v>0</v>
      </c>
      <c r="W74" s="31">
        <f>VLOOKUP($B$1,'Multipliers and Adjustments'!$A$70:$I$86,TRUNC(COLUMN(W$2)/5)+2,FALSE)*SUMIFS('EPA Data'!$I:$I,'EPA Data'!$D:$D,'Country Selector'!$A$2,'EPA Data'!$J:$J,$B$1,'EPA Data'!$C:$C,W$2,'EPA Data'!$G:$G,"&gt;="&amp;$A74,'EPA Data'!$G:$G,"&lt;"&amp;$B74)*unit_conv</f>
        <v>0</v>
      </c>
      <c r="X74">
        <f t="shared" si="42"/>
        <v>0</v>
      </c>
      <c r="Y74">
        <f t="shared" si="42"/>
        <v>0</v>
      </c>
      <c r="Z74">
        <f t="shared" si="42"/>
        <v>0</v>
      </c>
      <c r="AA74">
        <f t="shared" si="42"/>
        <v>0</v>
      </c>
      <c r="AB74" s="31">
        <f>VLOOKUP($B$1,'Multipliers and Adjustments'!$A$70:$I$86,TRUNC(COLUMN(AB$2)/5)+2,FALSE)*SUMIFS('EPA Data'!$I:$I,'EPA Data'!$D:$D,'Country Selector'!$A$2,'EPA Data'!$J:$J,$B$1,'EPA Data'!$C:$C,AB$2,'EPA Data'!$G:$G,"&gt;="&amp;$A74,'EPA Data'!$G:$G,"&lt;"&amp;$B74)*unit_conv</f>
        <v>0</v>
      </c>
      <c r="AC74">
        <f t="shared" si="43"/>
        <v>0</v>
      </c>
      <c r="AD74">
        <f t="shared" si="43"/>
        <v>0</v>
      </c>
      <c r="AE74">
        <f t="shared" si="43"/>
        <v>0</v>
      </c>
      <c r="AF74">
        <f t="shared" si="43"/>
        <v>0</v>
      </c>
      <c r="AG74" s="31">
        <f>VLOOKUP($B$1,'Multipliers and Adjustments'!$A$70:$I$86,TRUNC(COLUMN(AG$2)/5)+2,FALSE)*SUMIFS('EPA Data'!$I:$I,'EPA Data'!$D:$D,'Country Selector'!$A$2,'EPA Data'!$J:$J,$B$1,'EPA Data'!$C:$C,AG$2,'EPA Data'!$G:$G,"&gt;="&amp;$A74,'EPA Data'!$G:$G,"&lt;"&amp;$B74)*unit_conv</f>
        <v>0</v>
      </c>
      <c r="AH74">
        <f t="shared" si="44"/>
        <v>0</v>
      </c>
      <c r="AI74">
        <f t="shared" si="44"/>
        <v>0</v>
      </c>
      <c r="AJ74">
        <f t="shared" si="44"/>
        <v>0</v>
      </c>
      <c r="AK74">
        <f t="shared" si="44"/>
        <v>0</v>
      </c>
      <c r="AL74" s="31">
        <f>VLOOKUP($B$1,'Multipliers and Adjustments'!$A$70:$I$86,TRUNC(COLUMN(AL$2)/5)+2,FALSE)*SUMIFS('EPA Data'!$I:$I,'EPA Data'!$D:$D,'Country Selector'!$A$2,'EPA Data'!$J:$J,$B$1,'EPA Data'!$C:$C,AL$2,'EPA Data'!$G:$G,"&gt;="&amp;$A74,'EPA Data'!$G:$G,"&lt;"&amp;$B74)*unit_conv</f>
        <v>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AL74"/>
  <sheetViews>
    <sheetView workbookViewId="0"/>
  </sheetViews>
  <sheetFormatPr defaultRowHeight="14.25" x14ac:dyDescent="0.45"/>
  <cols>
    <col min="1" max="2" width="24.265625" style="12" customWidth="1"/>
  </cols>
  <sheetData>
    <row r="1" spans="1:38" x14ac:dyDescent="0.45">
      <c r="A1" s="14" t="s">
        <v>621</v>
      </c>
      <c r="B1" s="14" t="s">
        <v>590</v>
      </c>
      <c r="C1" s="65" t="s">
        <v>851</v>
      </c>
    </row>
    <row r="2" spans="1:38" s="2" customFormat="1" x14ac:dyDescent="0.45">
      <c r="A2" s="10" t="s">
        <v>619</v>
      </c>
      <c r="B2" s="10" t="s">
        <v>620</v>
      </c>
      <c r="C2" s="2">
        <v>2015</v>
      </c>
      <c r="D2" s="2">
        <v>2016</v>
      </c>
      <c r="E2" s="2">
        <v>2017</v>
      </c>
      <c r="F2" s="2">
        <v>2018</v>
      </c>
      <c r="G2" s="2">
        <v>2019</v>
      </c>
      <c r="H2" s="2">
        <v>2020</v>
      </c>
      <c r="I2" s="2">
        <v>2021</v>
      </c>
      <c r="J2" s="2">
        <v>2022</v>
      </c>
      <c r="K2" s="2">
        <v>2023</v>
      </c>
      <c r="L2" s="2">
        <v>2024</v>
      </c>
      <c r="M2" s="2">
        <v>2025</v>
      </c>
      <c r="N2" s="2">
        <v>2026</v>
      </c>
      <c r="O2" s="2">
        <v>2027</v>
      </c>
      <c r="P2" s="2">
        <v>2028</v>
      </c>
      <c r="Q2" s="2">
        <v>2029</v>
      </c>
      <c r="R2" s="2">
        <v>2030</v>
      </c>
      <c r="S2" s="2">
        <v>2031</v>
      </c>
      <c r="T2" s="2">
        <v>2032</v>
      </c>
      <c r="U2" s="2">
        <v>2033</v>
      </c>
      <c r="V2" s="2">
        <v>2034</v>
      </c>
      <c r="W2" s="2">
        <v>2035</v>
      </c>
      <c r="X2" s="2">
        <v>2036</v>
      </c>
      <c r="Y2" s="2">
        <v>2037</v>
      </c>
      <c r="Z2" s="2">
        <v>2038</v>
      </c>
      <c r="AA2" s="2">
        <v>2039</v>
      </c>
      <c r="AB2" s="2">
        <v>2040</v>
      </c>
      <c r="AC2" s="2">
        <v>2041</v>
      </c>
      <c r="AD2" s="2">
        <v>2042</v>
      </c>
      <c r="AE2" s="2">
        <v>2043</v>
      </c>
      <c r="AF2" s="2">
        <v>2044</v>
      </c>
      <c r="AG2" s="2">
        <v>2045</v>
      </c>
      <c r="AH2" s="2">
        <v>2046</v>
      </c>
      <c r="AI2" s="2">
        <v>2047</v>
      </c>
      <c r="AJ2" s="2">
        <v>2048</v>
      </c>
      <c r="AK2" s="2">
        <v>2049</v>
      </c>
      <c r="AL2" s="2">
        <v>2050</v>
      </c>
    </row>
    <row r="3" spans="1:38" x14ac:dyDescent="0.45">
      <c r="A3" s="11">
        <v>-1150</v>
      </c>
      <c r="B3" s="11">
        <f>A3+50</f>
        <v>-1100</v>
      </c>
      <c r="C3" s="31">
        <f>VLOOKUP($B$1,'Multipliers and Adjustments'!$A$70:$I$86,TRUNC(COLUMN(C$2)/5)+2,FALSE)*SUMIFS('EPA Data'!$I:$I,'EPA Data'!$D:$D,'Country Selector'!$A$2,'EPA Data'!$J:$J,$B$1,'EPA Data'!$C:$C,C$2,'EPA Data'!$G:$G,"&gt;="&amp;$A3,'EPA Data'!$G:$G,"&lt;"&amp;$B3)*unit_conv</f>
        <v>0</v>
      </c>
      <c r="D3">
        <f t="shared" ref="D3:G17" si="0">C3+($H3-$C3)/5</f>
        <v>0</v>
      </c>
      <c r="E3">
        <f t="shared" si="0"/>
        <v>0</v>
      </c>
      <c r="F3">
        <f t="shared" si="0"/>
        <v>0</v>
      </c>
      <c r="G3">
        <f t="shared" si="0"/>
        <v>0</v>
      </c>
      <c r="H3" s="31">
        <f>VLOOKUP($B$1,'Multipliers and Adjustments'!$A$70:$I$86,TRUNC(COLUMN(H$2)/5)+2,FALSE)*SUMIFS('EPA Data'!$I:$I,'EPA Data'!$D:$D,'Country Selector'!$A$2,'EPA Data'!$J:$J,$B$1,'EPA Data'!$C:$C,H$2,'EPA Data'!$G:$G,"&gt;="&amp;$A3,'EPA Data'!$G:$G,"&lt;"&amp;$B3)*unit_conv</f>
        <v>0</v>
      </c>
      <c r="I3">
        <f>H3+($M3-$H3)/5</f>
        <v>0</v>
      </c>
      <c r="J3">
        <f t="shared" ref="J3:L3" si="1">I3+($M3-$H3)/5</f>
        <v>0</v>
      </c>
      <c r="K3">
        <f t="shared" si="1"/>
        <v>0</v>
      </c>
      <c r="L3">
        <f t="shared" si="1"/>
        <v>0</v>
      </c>
      <c r="M3" s="31">
        <f>VLOOKUP($B$1,'Multipliers and Adjustments'!$A$70:$I$86,TRUNC(COLUMN(M$2)/5)+2,FALSE)*SUMIFS('EPA Data'!$I:$I,'EPA Data'!$D:$D,'Country Selector'!$A$2,'EPA Data'!$J:$J,$B$1,'EPA Data'!$C:$C,M$2,'EPA Data'!$G:$G,"&gt;="&amp;$A3,'EPA Data'!$G:$G,"&lt;"&amp;$B3)*unit_conv</f>
        <v>0</v>
      </c>
      <c r="N3">
        <f>M3+($R3-$M3)/5</f>
        <v>0</v>
      </c>
      <c r="O3">
        <f t="shared" ref="O3:Q3" si="2">N3+($R3-$M3)/5</f>
        <v>0</v>
      </c>
      <c r="P3">
        <f t="shared" si="2"/>
        <v>0</v>
      </c>
      <c r="Q3">
        <f t="shared" si="2"/>
        <v>0</v>
      </c>
      <c r="R3" s="31">
        <f>VLOOKUP($B$1,'Multipliers and Adjustments'!$A$70:$I$86,TRUNC(COLUMN(R$2)/5)+2,FALSE)*SUMIFS('EPA Data'!$I:$I,'EPA Data'!$D:$D,'Country Selector'!$A$2,'EPA Data'!$J:$J,$B$1,'EPA Data'!$C:$C,R$2,'EPA Data'!$G:$G,"&gt;="&amp;$A3,'EPA Data'!$G:$G,"&lt;"&amp;$B3)*unit_conv</f>
        <v>0</v>
      </c>
      <c r="S3">
        <f>R3+($W3-$R3)/5</f>
        <v>837809456.22480774</v>
      </c>
      <c r="T3">
        <f t="shared" ref="T3:V3" si="3">S3+($W3-$R3)/5</f>
        <v>1675618912.4496155</v>
      </c>
      <c r="U3">
        <f t="shared" si="3"/>
        <v>2513428368.6744232</v>
      </c>
      <c r="V3">
        <f t="shared" si="3"/>
        <v>3351237824.899231</v>
      </c>
      <c r="W3" s="31">
        <f>VLOOKUP($B$1,'Multipliers and Adjustments'!$A$70:$I$86,TRUNC(COLUMN(W$2)/5)+2,FALSE)*SUMIFS('EPA Data'!$I:$I,'EPA Data'!$D:$D,'Country Selector'!$A$2,'EPA Data'!$J:$J,$B$1,'EPA Data'!$C:$C,W$2,'EPA Data'!$G:$G,"&gt;="&amp;$A3,'EPA Data'!$G:$G,"&lt;"&amp;$B3)*unit_conv</f>
        <v>4189047281.1240387</v>
      </c>
      <c r="X3">
        <f>W3+($AB3-$W3)/5</f>
        <v>3351237824.899231</v>
      </c>
      <c r="Y3">
        <f t="shared" ref="Y3:AA3" si="4">X3+($AB3-$W3)/5</f>
        <v>2513428368.6744232</v>
      </c>
      <c r="Z3">
        <f t="shared" si="4"/>
        <v>1675618912.4496155</v>
      </c>
      <c r="AA3">
        <f t="shared" si="4"/>
        <v>837809456.22480774</v>
      </c>
      <c r="AB3" s="31">
        <f>VLOOKUP($B$1,'Multipliers and Adjustments'!$A$70:$I$86,TRUNC(COLUMN(AB$2)/5)+2,FALSE)*SUMIFS('EPA Data'!$I:$I,'EPA Data'!$D:$D,'Country Selector'!$A$2,'EPA Data'!$J:$J,$B$1,'EPA Data'!$C:$C,AB$2,'EPA Data'!$G:$G,"&gt;="&amp;$A3,'EPA Data'!$G:$G,"&lt;"&amp;$B3)*unit_conv</f>
        <v>0</v>
      </c>
      <c r="AC3">
        <f>AB3+($AG3-$AB3)/5</f>
        <v>51485880109.287628</v>
      </c>
      <c r="AD3">
        <f t="shared" ref="AD3:AF3" si="5">AC3+($AG3-$AB3)/5</f>
        <v>102971760218.57526</v>
      </c>
      <c r="AE3">
        <f t="shared" si="5"/>
        <v>154457640327.86288</v>
      </c>
      <c r="AF3">
        <f t="shared" si="5"/>
        <v>205943520437.15051</v>
      </c>
      <c r="AG3" s="31">
        <f>VLOOKUP($B$1,'Multipliers and Adjustments'!$A$70:$I$86,TRUNC(COLUMN(AG$2)/5)+2,FALSE)*SUMIFS('EPA Data'!$I:$I,'EPA Data'!$D:$D,'Country Selector'!$A$2,'EPA Data'!$J:$J,$B$1,'EPA Data'!$C:$C,AG$2,'EPA Data'!$G:$G,"&gt;="&amp;$A3,'EPA Data'!$G:$G,"&lt;"&amp;$B3)*unit_conv</f>
        <v>257429400546.43814</v>
      </c>
      <c r="AH3">
        <f>AG3+($AL3-$AG3)/5</f>
        <v>205943520437.15051</v>
      </c>
      <c r="AI3">
        <f t="shared" ref="AI3:AK3" si="6">AH3+($AL3-$AG3)/5</f>
        <v>154457640327.86288</v>
      </c>
      <c r="AJ3">
        <f t="shared" si="6"/>
        <v>102971760218.57526</v>
      </c>
      <c r="AK3">
        <f t="shared" si="6"/>
        <v>51485880109.287628</v>
      </c>
      <c r="AL3" s="31">
        <f>VLOOKUP($B$1,'Multipliers and Adjustments'!$A$70:$I$86,TRUNC(COLUMN(AL$2)/5)+2,FALSE)*SUMIFS('EPA Data'!$I:$I,'EPA Data'!$D:$D,'Country Selector'!$A$2,'EPA Data'!$J:$J,$B$1,'EPA Data'!$C:$C,AL$2,'EPA Data'!$G:$G,"&gt;="&amp;$A3,'EPA Data'!$G:$G,"&lt;"&amp;$B3)*unit_conv</f>
        <v>0</v>
      </c>
    </row>
    <row r="4" spans="1:38" x14ac:dyDescent="0.45">
      <c r="A4" s="12">
        <f>B3</f>
        <v>-1100</v>
      </c>
      <c r="B4" s="11">
        <f t="shared" ref="B4:B74" si="7">A4+50</f>
        <v>-1050</v>
      </c>
      <c r="C4" s="31">
        <f>VLOOKUP($B$1,'Multipliers and Adjustments'!$A$70:$I$86,TRUNC(COLUMN(C$2)/5)+2,FALSE)*SUMIFS('EPA Data'!$I:$I,'EPA Data'!$D:$D,'Country Selector'!$A$2,'EPA Data'!$J:$J,$B$1,'EPA Data'!$C:$C,C$2,'EPA Data'!$G:$G,"&gt;="&amp;$A4,'EPA Data'!$G:$G,"&lt;"&amp;$B4)*unit_conv</f>
        <v>0</v>
      </c>
      <c r="D4">
        <f t="shared" si="0"/>
        <v>0</v>
      </c>
      <c r="E4">
        <f t="shared" si="0"/>
        <v>0</v>
      </c>
      <c r="F4">
        <f t="shared" si="0"/>
        <v>0</v>
      </c>
      <c r="G4">
        <f t="shared" si="0"/>
        <v>0</v>
      </c>
      <c r="H4" s="31">
        <f>VLOOKUP($B$1,'Multipliers and Adjustments'!$A$70:$I$86,TRUNC(COLUMN(H$2)/5)+2,FALSE)*SUMIFS('EPA Data'!$I:$I,'EPA Data'!$D:$D,'Country Selector'!$A$2,'EPA Data'!$J:$J,$B$1,'EPA Data'!$C:$C,H$2,'EPA Data'!$G:$G,"&gt;="&amp;$A4,'EPA Data'!$G:$G,"&lt;"&amp;$B4)*unit_conv</f>
        <v>0</v>
      </c>
      <c r="I4">
        <f t="shared" ref="I4:L19" si="8">H4+($M4-$H4)/5</f>
        <v>0</v>
      </c>
      <c r="J4">
        <f t="shared" si="8"/>
        <v>0</v>
      </c>
      <c r="K4">
        <f t="shared" si="8"/>
        <v>0</v>
      </c>
      <c r="L4">
        <f t="shared" si="8"/>
        <v>0</v>
      </c>
      <c r="M4" s="31">
        <f>VLOOKUP($B$1,'Multipliers and Adjustments'!$A$70:$I$86,TRUNC(COLUMN(M$2)/5)+2,FALSE)*SUMIFS('EPA Data'!$I:$I,'EPA Data'!$D:$D,'Country Selector'!$A$2,'EPA Data'!$J:$J,$B$1,'EPA Data'!$C:$C,M$2,'EPA Data'!$G:$G,"&gt;="&amp;$A4,'EPA Data'!$G:$G,"&lt;"&amp;$B4)*unit_conv</f>
        <v>0</v>
      </c>
      <c r="N4">
        <f t="shared" ref="N4:Q19" si="9">M4+($R4-$M4)/5</f>
        <v>0</v>
      </c>
      <c r="O4">
        <f t="shared" si="9"/>
        <v>0</v>
      </c>
      <c r="P4">
        <f t="shared" si="9"/>
        <v>0</v>
      </c>
      <c r="Q4">
        <f t="shared" si="9"/>
        <v>0</v>
      </c>
      <c r="R4" s="31">
        <f>VLOOKUP($B$1,'Multipliers and Adjustments'!$A$70:$I$86,TRUNC(COLUMN(R$2)/5)+2,FALSE)*SUMIFS('EPA Data'!$I:$I,'EPA Data'!$D:$D,'Country Selector'!$A$2,'EPA Data'!$J:$J,$B$1,'EPA Data'!$C:$C,R$2,'EPA Data'!$G:$G,"&gt;="&amp;$A4,'EPA Data'!$G:$G,"&lt;"&amp;$B4)*unit_conv</f>
        <v>0</v>
      </c>
      <c r="S4">
        <f t="shared" ref="S4:V19" si="10">R4+($W4-$R4)/5</f>
        <v>0</v>
      </c>
      <c r="T4">
        <f t="shared" si="10"/>
        <v>0</v>
      </c>
      <c r="U4">
        <f t="shared" si="10"/>
        <v>0</v>
      </c>
      <c r="V4">
        <f t="shared" si="10"/>
        <v>0</v>
      </c>
      <c r="W4" s="31">
        <f>VLOOKUP($B$1,'Multipliers and Adjustments'!$A$70:$I$86,TRUNC(COLUMN(W$2)/5)+2,FALSE)*SUMIFS('EPA Data'!$I:$I,'EPA Data'!$D:$D,'Country Selector'!$A$2,'EPA Data'!$J:$J,$B$1,'EPA Data'!$C:$C,W$2,'EPA Data'!$G:$G,"&gt;="&amp;$A4,'EPA Data'!$G:$G,"&lt;"&amp;$B4)*unit_conv</f>
        <v>0</v>
      </c>
      <c r="X4">
        <f t="shared" ref="X4:AA19" si="11">W4+($AB4-$W4)/5</f>
        <v>0</v>
      </c>
      <c r="Y4">
        <f t="shared" si="11"/>
        <v>0</v>
      </c>
      <c r="Z4">
        <f t="shared" si="11"/>
        <v>0</v>
      </c>
      <c r="AA4">
        <f t="shared" si="11"/>
        <v>0</v>
      </c>
      <c r="AB4" s="31">
        <f>VLOOKUP($B$1,'Multipliers and Adjustments'!$A$70:$I$86,TRUNC(COLUMN(AB$2)/5)+2,FALSE)*SUMIFS('EPA Data'!$I:$I,'EPA Data'!$D:$D,'Country Selector'!$A$2,'EPA Data'!$J:$J,$B$1,'EPA Data'!$C:$C,AB$2,'EPA Data'!$G:$G,"&gt;="&amp;$A4,'EPA Data'!$G:$G,"&lt;"&amp;$B4)*unit_conv</f>
        <v>0</v>
      </c>
      <c r="AC4">
        <f t="shared" ref="AC4:AF19" si="12">AB4+($AG4-$AB4)/5</f>
        <v>0</v>
      </c>
      <c r="AD4">
        <f t="shared" si="12"/>
        <v>0</v>
      </c>
      <c r="AE4">
        <f t="shared" si="12"/>
        <v>0</v>
      </c>
      <c r="AF4">
        <f t="shared" si="12"/>
        <v>0</v>
      </c>
      <c r="AG4" s="31">
        <f>VLOOKUP($B$1,'Multipliers and Adjustments'!$A$70:$I$86,TRUNC(COLUMN(AG$2)/5)+2,FALSE)*SUMIFS('EPA Data'!$I:$I,'EPA Data'!$D:$D,'Country Selector'!$A$2,'EPA Data'!$J:$J,$B$1,'EPA Data'!$C:$C,AG$2,'EPA Data'!$G:$G,"&gt;="&amp;$A4,'EPA Data'!$G:$G,"&lt;"&amp;$B4)*unit_conv</f>
        <v>0</v>
      </c>
      <c r="AH4">
        <f t="shared" ref="AH4:AK19" si="13">AG4+($AL4-$AG4)/5</f>
        <v>17129481976.364298</v>
      </c>
      <c r="AI4">
        <f t="shared" si="13"/>
        <v>34258963952.728596</v>
      </c>
      <c r="AJ4">
        <f t="shared" si="13"/>
        <v>51388445929.092896</v>
      </c>
      <c r="AK4">
        <f t="shared" si="13"/>
        <v>68517927905.457191</v>
      </c>
      <c r="AL4" s="31">
        <f>VLOOKUP($B$1,'Multipliers and Adjustments'!$A$70:$I$86,TRUNC(COLUMN(AL$2)/5)+2,FALSE)*SUMIFS('EPA Data'!$I:$I,'EPA Data'!$D:$D,'Country Selector'!$A$2,'EPA Data'!$J:$J,$B$1,'EPA Data'!$C:$C,AL$2,'EPA Data'!$G:$G,"&gt;="&amp;$A4,'EPA Data'!$G:$G,"&lt;"&amp;$B4)*unit_conv</f>
        <v>85647409881.821487</v>
      </c>
    </row>
    <row r="5" spans="1:38" x14ac:dyDescent="0.45">
      <c r="A5" s="12">
        <f t="shared" ref="A5:A74" si="14">B4</f>
        <v>-1050</v>
      </c>
      <c r="B5" s="11">
        <f t="shared" si="7"/>
        <v>-1000</v>
      </c>
      <c r="C5" s="31">
        <f>VLOOKUP($B$1,'Multipliers and Adjustments'!$A$70:$I$86,TRUNC(COLUMN(C$2)/5)+2,FALSE)*SUMIFS('EPA Data'!$I:$I,'EPA Data'!$D:$D,'Country Selector'!$A$2,'EPA Data'!$J:$J,$B$1,'EPA Data'!$C:$C,C$2,'EPA Data'!$G:$G,"&gt;="&amp;$A5,'EPA Data'!$G:$G,"&lt;"&amp;$B5)*unit_conv</f>
        <v>0</v>
      </c>
      <c r="D5">
        <f t="shared" si="0"/>
        <v>0</v>
      </c>
      <c r="E5">
        <f t="shared" si="0"/>
        <v>0</v>
      </c>
      <c r="F5">
        <f t="shared" si="0"/>
        <v>0</v>
      </c>
      <c r="G5">
        <f t="shared" si="0"/>
        <v>0</v>
      </c>
      <c r="H5" s="31">
        <f>VLOOKUP($B$1,'Multipliers and Adjustments'!$A$70:$I$86,TRUNC(COLUMN(H$2)/5)+2,FALSE)*SUMIFS('EPA Data'!$I:$I,'EPA Data'!$D:$D,'Country Selector'!$A$2,'EPA Data'!$J:$J,$B$1,'EPA Data'!$C:$C,H$2,'EPA Data'!$G:$G,"&gt;="&amp;$A5,'EPA Data'!$G:$G,"&lt;"&amp;$B5)*unit_conv</f>
        <v>0</v>
      </c>
      <c r="I5">
        <f t="shared" si="8"/>
        <v>0</v>
      </c>
      <c r="J5">
        <f t="shared" si="8"/>
        <v>0</v>
      </c>
      <c r="K5">
        <f t="shared" si="8"/>
        <v>0</v>
      </c>
      <c r="L5">
        <f t="shared" si="8"/>
        <v>0</v>
      </c>
      <c r="M5" s="31">
        <f>VLOOKUP($B$1,'Multipliers and Adjustments'!$A$70:$I$86,TRUNC(COLUMN(M$2)/5)+2,FALSE)*SUMIFS('EPA Data'!$I:$I,'EPA Data'!$D:$D,'Country Selector'!$A$2,'EPA Data'!$J:$J,$B$1,'EPA Data'!$C:$C,M$2,'EPA Data'!$G:$G,"&gt;="&amp;$A5,'EPA Data'!$G:$G,"&lt;"&amp;$B5)*unit_conv</f>
        <v>0</v>
      </c>
      <c r="N5">
        <f t="shared" si="9"/>
        <v>820282232.57886684</v>
      </c>
      <c r="O5">
        <f t="shared" si="9"/>
        <v>1640564465.1577337</v>
      </c>
      <c r="P5">
        <f t="shared" si="9"/>
        <v>2460846697.7366004</v>
      </c>
      <c r="Q5">
        <f t="shared" si="9"/>
        <v>3281128930.3154674</v>
      </c>
      <c r="R5" s="31">
        <f>VLOOKUP($B$1,'Multipliers and Adjustments'!$A$70:$I$86,TRUNC(COLUMN(R$2)/5)+2,FALSE)*SUMIFS('EPA Data'!$I:$I,'EPA Data'!$D:$D,'Country Selector'!$A$2,'EPA Data'!$J:$J,$B$1,'EPA Data'!$C:$C,R$2,'EPA Data'!$G:$G,"&gt;="&amp;$A5,'EPA Data'!$G:$G,"&lt;"&amp;$B5)*unit_conv</f>
        <v>4101411162.8943343</v>
      </c>
      <c r="S5">
        <f t="shared" si="10"/>
        <v>3281128930.3154674</v>
      </c>
      <c r="T5">
        <f t="shared" si="10"/>
        <v>2460846697.7366004</v>
      </c>
      <c r="U5">
        <f t="shared" si="10"/>
        <v>1640564465.1577334</v>
      </c>
      <c r="V5">
        <f t="shared" si="10"/>
        <v>820282232.5788666</v>
      </c>
      <c r="W5" s="31">
        <f>VLOOKUP($B$1,'Multipliers and Adjustments'!$A$70:$I$86,TRUNC(COLUMN(W$2)/5)+2,FALSE)*SUMIFS('EPA Data'!$I:$I,'EPA Data'!$D:$D,'Country Selector'!$A$2,'EPA Data'!$J:$J,$B$1,'EPA Data'!$C:$C,W$2,'EPA Data'!$G:$G,"&gt;="&amp;$A5,'EPA Data'!$G:$G,"&lt;"&amp;$B5)*unit_conv</f>
        <v>0</v>
      </c>
      <c r="X5">
        <f t="shared" si="11"/>
        <v>51033738975.556885</v>
      </c>
      <c r="Y5">
        <f t="shared" si="11"/>
        <v>102067477951.11377</v>
      </c>
      <c r="Z5">
        <f t="shared" si="11"/>
        <v>153101216926.67065</v>
      </c>
      <c r="AA5">
        <f t="shared" si="11"/>
        <v>204134955902.22754</v>
      </c>
      <c r="AB5" s="31">
        <f>VLOOKUP($B$1,'Multipliers and Adjustments'!$A$70:$I$86,TRUNC(COLUMN(AB$2)/5)+2,FALSE)*SUMIFS('EPA Data'!$I:$I,'EPA Data'!$D:$D,'Country Selector'!$A$2,'EPA Data'!$J:$J,$B$1,'EPA Data'!$C:$C,AB$2,'EPA Data'!$G:$G,"&gt;="&amp;$A5,'EPA Data'!$G:$G,"&lt;"&amp;$B5)*unit_conv</f>
        <v>255168694877.78442</v>
      </c>
      <c r="AC5">
        <f t="shared" si="12"/>
        <v>204134955902.22754</v>
      </c>
      <c r="AD5">
        <f t="shared" si="12"/>
        <v>153101216926.67065</v>
      </c>
      <c r="AE5">
        <f t="shared" si="12"/>
        <v>102067477951.11377</v>
      </c>
      <c r="AF5">
        <f t="shared" si="12"/>
        <v>51033738975.556885</v>
      </c>
      <c r="AG5" s="31">
        <f>VLOOKUP($B$1,'Multipliers and Adjustments'!$A$70:$I$86,TRUNC(COLUMN(AG$2)/5)+2,FALSE)*SUMIFS('EPA Data'!$I:$I,'EPA Data'!$D:$D,'Country Selector'!$A$2,'EPA Data'!$J:$J,$B$1,'EPA Data'!$C:$C,AG$2,'EPA Data'!$G:$G,"&gt;="&amp;$A5,'EPA Data'!$G:$G,"&lt;"&amp;$B5)*unit_conv</f>
        <v>0</v>
      </c>
      <c r="AH5">
        <f t="shared" si="13"/>
        <v>268302787120.30981</v>
      </c>
      <c r="AI5">
        <f t="shared" si="13"/>
        <v>536605574240.61963</v>
      </c>
      <c r="AJ5">
        <f t="shared" si="13"/>
        <v>804908361360.92944</v>
      </c>
      <c r="AK5">
        <f t="shared" si="13"/>
        <v>1073211148481.2393</v>
      </c>
      <c r="AL5" s="31">
        <f>VLOOKUP($B$1,'Multipliers and Adjustments'!$A$70:$I$86,TRUNC(COLUMN(AL$2)/5)+2,FALSE)*SUMIFS('EPA Data'!$I:$I,'EPA Data'!$D:$D,'Country Selector'!$A$2,'EPA Data'!$J:$J,$B$1,'EPA Data'!$C:$C,AL$2,'EPA Data'!$G:$G,"&gt;="&amp;$A5,'EPA Data'!$G:$G,"&lt;"&amp;$B5)*unit_conv</f>
        <v>1341513935601.5491</v>
      </c>
    </row>
    <row r="6" spans="1:38" x14ac:dyDescent="0.45">
      <c r="A6" s="12">
        <f t="shared" si="14"/>
        <v>-1000</v>
      </c>
      <c r="B6" s="11">
        <f t="shared" si="7"/>
        <v>-950</v>
      </c>
      <c r="C6" s="31">
        <f>VLOOKUP($B$1,'Multipliers and Adjustments'!$A$70:$I$86,TRUNC(COLUMN(C$2)/5)+2,FALSE)*SUMIFS('EPA Data'!$I:$I,'EPA Data'!$D:$D,'Country Selector'!$A$2,'EPA Data'!$J:$J,$B$1,'EPA Data'!$C:$C,C$2,'EPA Data'!$G:$G,"&gt;="&amp;$A6,'EPA Data'!$G:$G,"&lt;"&amp;$B6)*unit_conv</f>
        <v>0</v>
      </c>
      <c r="D6">
        <f t="shared" si="0"/>
        <v>0</v>
      </c>
      <c r="E6">
        <f t="shared" si="0"/>
        <v>0</v>
      </c>
      <c r="F6">
        <f t="shared" si="0"/>
        <v>0</v>
      </c>
      <c r="G6">
        <f t="shared" si="0"/>
        <v>0</v>
      </c>
      <c r="H6" s="31">
        <f>VLOOKUP($B$1,'Multipliers and Adjustments'!$A$70:$I$86,TRUNC(COLUMN(H$2)/5)+2,FALSE)*SUMIFS('EPA Data'!$I:$I,'EPA Data'!$D:$D,'Country Selector'!$A$2,'EPA Data'!$J:$J,$B$1,'EPA Data'!$C:$C,H$2,'EPA Data'!$G:$G,"&gt;="&amp;$A6,'EPA Data'!$G:$G,"&lt;"&amp;$B6)*unit_conv</f>
        <v>0</v>
      </c>
      <c r="I6">
        <f t="shared" si="8"/>
        <v>0</v>
      </c>
      <c r="J6">
        <f t="shared" si="8"/>
        <v>0</v>
      </c>
      <c r="K6">
        <f t="shared" si="8"/>
        <v>0</v>
      </c>
      <c r="L6">
        <f t="shared" si="8"/>
        <v>0</v>
      </c>
      <c r="M6" s="31">
        <f>VLOOKUP($B$1,'Multipliers and Adjustments'!$A$70:$I$86,TRUNC(COLUMN(M$2)/5)+2,FALSE)*SUMIFS('EPA Data'!$I:$I,'EPA Data'!$D:$D,'Country Selector'!$A$2,'EPA Data'!$J:$J,$B$1,'EPA Data'!$C:$C,M$2,'EPA Data'!$G:$G,"&gt;="&amp;$A6,'EPA Data'!$G:$G,"&lt;"&amp;$B6)*unit_conv</f>
        <v>0</v>
      </c>
      <c r="N6">
        <f t="shared" si="9"/>
        <v>15655452348.041849</v>
      </c>
      <c r="O6">
        <f t="shared" si="9"/>
        <v>31310904696.083698</v>
      </c>
      <c r="P6">
        <f t="shared" si="9"/>
        <v>46966357044.125549</v>
      </c>
      <c r="Q6">
        <f t="shared" si="9"/>
        <v>62621809392.167397</v>
      </c>
      <c r="R6" s="31">
        <f>VLOOKUP($B$1,'Multipliers and Adjustments'!$A$70:$I$86,TRUNC(COLUMN(R$2)/5)+2,FALSE)*SUMIFS('EPA Data'!$I:$I,'EPA Data'!$D:$D,'Country Selector'!$A$2,'EPA Data'!$J:$J,$B$1,'EPA Data'!$C:$C,R$2,'EPA Data'!$G:$G,"&gt;="&amp;$A6,'EPA Data'!$G:$G,"&lt;"&amp;$B6)*unit_conv</f>
        <v>78277261740.209244</v>
      </c>
      <c r="S6">
        <f t="shared" si="10"/>
        <v>113081672647.65533</v>
      </c>
      <c r="T6">
        <f t="shared" si="10"/>
        <v>147886083555.10141</v>
      </c>
      <c r="U6">
        <f t="shared" si="10"/>
        <v>182690494462.54749</v>
      </c>
      <c r="V6">
        <f t="shared" si="10"/>
        <v>217494905369.99356</v>
      </c>
      <c r="W6" s="31">
        <f>VLOOKUP($B$1,'Multipliers and Adjustments'!$A$70:$I$86,TRUNC(COLUMN(W$2)/5)+2,FALSE)*SUMIFS('EPA Data'!$I:$I,'EPA Data'!$D:$D,'Country Selector'!$A$2,'EPA Data'!$J:$J,$B$1,'EPA Data'!$C:$C,W$2,'EPA Data'!$G:$G,"&gt;="&amp;$A6,'EPA Data'!$G:$G,"&lt;"&amp;$B6)*unit_conv</f>
        <v>252299316277.43967</v>
      </c>
      <c r="X6">
        <f t="shared" si="11"/>
        <v>201839453021.95172</v>
      </c>
      <c r="Y6">
        <f t="shared" si="11"/>
        <v>151379589766.46381</v>
      </c>
      <c r="Z6">
        <f t="shared" si="11"/>
        <v>100919726510.97588</v>
      </c>
      <c r="AA6">
        <f t="shared" si="11"/>
        <v>50459863255.487946</v>
      </c>
      <c r="AB6" s="31">
        <f>VLOOKUP($B$1,'Multipliers and Adjustments'!$A$70:$I$86,TRUNC(COLUMN(AB$2)/5)+2,FALSE)*SUMIFS('EPA Data'!$I:$I,'EPA Data'!$D:$D,'Country Selector'!$A$2,'EPA Data'!$J:$J,$B$1,'EPA Data'!$C:$C,AB$2,'EPA Data'!$G:$G,"&gt;="&amp;$A6,'EPA Data'!$G:$G,"&lt;"&amp;$B6)*unit_conv</f>
        <v>0</v>
      </c>
      <c r="AC6">
        <f t="shared" si="12"/>
        <v>258628556054.80951</v>
      </c>
      <c r="AD6">
        <f t="shared" si="12"/>
        <v>517257112109.61902</v>
      </c>
      <c r="AE6">
        <f t="shared" si="12"/>
        <v>775885668164.42847</v>
      </c>
      <c r="AF6">
        <f t="shared" si="12"/>
        <v>1034514224219.238</v>
      </c>
      <c r="AG6" s="31">
        <f>VLOOKUP($B$1,'Multipliers and Adjustments'!$A$70:$I$86,TRUNC(COLUMN(AG$2)/5)+2,FALSE)*SUMIFS('EPA Data'!$I:$I,'EPA Data'!$D:$D,'Country Selector'!$A$2,'EPA Data'!$J:$J,$B$1,'EPA Data'!$C:$C,AG$2,'EPA Data'!$G:$G,"&gt;="&amp;$A6,'EPA Data'!$G:$G,"&lt;"&amp;$B6)*unit_conv</f>
        <v>1293142780274.0476</v>
      </c>
      <c r="AH6">
        <f t="shared" si="13"/>
        <v>1034514224219.238</v>
      </c>
      <c r="AI6">
        <f t="shared" si="13"/>
        <v>775885668164.42847</v>
      </c>
      <c r="AJ6">
        <f t="shared" si="13"/>
        <v>517257112109.61896</v>
      </c>
      <c r="AK6">
        <f t="shared" si="13"/>
        <v>258628556054.80945</v>
      </c>
      <c r="AL6" s="31">
        <f>VLOOKUP($B$1,'Multipliers and Adjustments'!$A$70:$I$86,TRUNC(COLUMN(AL$2)/5)+2,FALSE)*SUMIFS('EPA Data'!$I:$I,'EPA Data'!$D:$D,'Country Selector'!$A$2,'EPA Data'!$J:$J,$B$1,'EPA Data'!$C:$C,AL$2,'EPA Data'!$G:$G,"&gt;="&amp;$A6,'EPA Data'!$G:$G,"&lt;"&amp;$B6)*unit_conv</f>
        <v>0</v>
      </c>
    </row>
    <row r="7" spans="1:38" x14ac:dyDescent="0.45">
      <c r="A7" s="12">
        <f t="shared" si="14"/>
        <v>-950</v>
      </c>
      <c r="B7" s="11">
        <f t="shared" si="7"/>
        <v>-900</v>
      </c>
      <c r="C7" s="31">
        <f>VLOOKUP($B$1,'Multipliers and Adjustments'!$A$70:$I$86,TRUNC(COLUMN(C$2)/5)+2,FALSE)*SUMIFS('EPA Data'!$I:$I,'EPA Data'!$D:$D,'Country Selector'!$A$2,'EPA Data'!$J:$J,$B$1,'EPA Data'!$C:$C,C$2,'EPA Data'!$G:$G,"&gt;="&amp;$A7,'EPA Data'!$G:$G,"&lt;"&amp;$B7)*unit_conv</f>
        <v>0</v>
      </c>
      <c r="D7">
        <f t="shared" si="0"/>
        <v>0</v>
      </c>
      <c r="E7">
        <f t="shared" si="0"/>
        <v>0</v>
      </c>
      <c r="F7">
        <f t="shared" si="0"/>
        <v>0</v>
      </c>
      <c r="G7">
        <f t="shared" si="0"/>
        <v>0</v>
      </c>
      <c r="H7" s="31">
        <f>VLOOKUP($B$1,'Multipliers and Adjustments'!$A$70:$I$86,TRUNC(COLUMN(H$2)/5)+2,FALSE)*SUMIFS('EPA Data'!$I:$I,'EPA Data'!$D:$D,'Country Selector'!$A$2,'EPA Data'!$J:$J,$B$1,'EPA Data'!$C:$C,H$2,'EPA Data'!$G:$G,"&gt;="&amp;$A7,'EPA Data'!$G:$G,"&lt;"&amp;$B7)*unit_conv</f>
        <v>0</v>
      </c>
      <c r="I7">
        <f t="shared" si="8"/>
        <v>832311437.15897679</v>
      </c>
      <c r="J7">
        <f t="shared" si="8"/>
        <v>1664622874.3179536</v>
      </c>
      <c r="K7">
        <f t="shared" si="8"/>
        <v>2496934311.4769306</v>
      </c>
      <c r="L7">
        <f t="shared" si="8"/>
        <v>3329245748.6359072</v>
      </c>
      <c r="M7" s="31">
        <f>VLOOKUP($B$1,'Multipliers and Adjustments'!$A$70:$I$86,TRUNC(COLUMN(M$2)/5)+2,FALSE)*SUMIFS('EPA Data'!$I:$I,'EPA Data'!$D:$D,'Country Selector'!$A$2,'EPA Data'!$J:$J,$B$1,'EPA Data'!$C:$C,M$2,'EPA Data'!$G:$G,"&gt;="&amp;$A7,'EPA Data'!$G:$G,"&lt;"&amp;$B7)*unit_conv</f>
        <v>4161557185.7948837</v>
      </c>
      <c r="N7">
        <f t="shared" si="9"/>
        <v>3329245748.6359072</v>
      </c>
      <c r="O7">
        <f t="shared" si="9"/>
        <v>2496934311.4769306</v>
      </c>
      <c r="P7">
        <f t="shared" si="9"/>
        <v>1664622874.3179538</v>
      </c>
      <c r="Q7">
        <f t="shared" si="9"/>
        <v>832311437.15897703</v>
      </c>
      <c r="R7" s="31">
        <f>VLOOKUP($B$1,'Multipliers and Adjustments'!$A$70:$I$86,TRUNC(COLUMN(R$2)/5)+2,FALSE)*SUMIFS('EPA Data'!$I:$I,'EPA Data'!$D:$D,'Country Selector'!$A$2,'EPA Data'!$J:$J,$B$1,'EPA Data'!$C:$C,R$2,'EPA Data'!$G:$G,"&gt;="&amp;$A7,'EPA Data'!$G:$G,"&lt;"&amp;$B7)*unit_conv</f>
        <v>0</v>
      </c>
      <c r="S7">
        <f t="shared" si="10"/>
        <v>0</v>
      </c>
      <c r="T7">
        <f t="shared" si="10"/>
        <v>0</v>
      </c>
      <c r="U7">
        <f t="shared" si="10"/>
        <v>0</v>
      </c>
      <c r="V7">
        <f t="shared" si="10"/>
        <v>0</v>
      </c>
      <c r="W7" s="31">
        <f>VLOOKUP($B$1,'Multipliers and Adjustments'!$A$70:$I$86,TRUNC(COLUMN(W$2)/5)+2,FALSE)*SUMIFS('EPA Data'!$I:$I,'EPA Data'!$D:$D,'Country Selector'!$A$2,'EPA Data'!$J:$J,$B$1,'EPA Data'!$C:$C,W$2,'EPA Data'!$G:$G,"&gt;="&amp;$A7,'EPA Data'!$G:$G,"&lt;"&amp;$B7)*unit_conv</f>
        <v>0</v>
      </c>
      <c r="X7">
        <f t="shared" si="11"/>
        <v>8653637859.3452759</v>
      </c>
      <c r="Y7">
        <f t="shared" si="11"/>
        <v>17307275718.690552</v>
      </c>
      <c r="Z7">
        <f t="shared" si="11"/>
        <v>25960913578.035828</v>
      </c>
      <c r="AA7">
        <f t="shared" si="11"/>
        <v>34614551437.381104</v>
      </c>
      <c r="AB7" s="31">
        <f>VLOOKUP($B$1,'Multipliers and Adjustments'!$A$70:$I$86,TRUNC(COLUMN(AB$2)/5)+2,FALSE)*SUMIFS('EPA Data'!$I:$I,'EPA Data'!$D:$D,'Country Selector'!$A$2,'EPA Data'!$J:$J,$B$1,'EPA Data'!$C:$C,AB$2,'EPA Data'!$G:$G,"&gt;="&amp;$A7,'EPA Data'!$G:$G,"&lt;"&amp;$B7)*unit_conv</f>
        <v>43268189296.726379</v>
      </c>
      <c r="AC7">
        <f t="shared" si="12"/>
        <v>65936515445.277176</v>
      </c>
      <c r="AD7">
        <f t="shared" si="12"/>
        <v>88604841593.827972</v>
      </c>
      <c r="AE7">
        <f t="shared" si="12"/>
        <v>111273167742.37877</v>
      </c>
      <c r="AF7">
        <f t="shared" si="12"/>
        <v>133941493890.92957</v>
      </c>
      <c r="AG7" s="31">
        <f>VLOOKUP($B$1,'Multipliers and Adjustments'!$A$70:$I$86,TRUNC(COLUMN(AG$2)/5)+2,FALSE)*SUMIFS('EPA Data'!$I:$I,'EPA Data'!$D:$D,'Country Selector'!$A$2,'EPA Data'!$J:$J,$B$1,'EPA Data'!$C:$C,AG$2,'EPA Data'!$G:$G,"&gt;="&amp;$A7,'EPA Data'!$G:$G,"&lt;"&amp;$B7)*unit_conv</f>
        <v>156609820039.48035</v>
      </c>
      <c r="AH7">
        <f t="shared" si="13"/>
        <v>256859690951.02084</v>
      </c>
      <c r="AI7">
        <f t="shared" si="13"/>
        <v>357109561862.56134</v>
      </c>
      <c r="AJ7">
        <f t="shared" si="13"/>
        <v>457359432774.10181</v>
      </c>
      <c r="AK7">
        <f t="shared" si="13"/>
        <v>557609303685.64233</v>
      </c>
      <c r="AL7" s="31">
        <f>VLOOKUP($B$1,'Multipliers and Adjustments'!$A$70:$I$86,TRUNC(COLUMN(AL$2)/5)+2,FALSE)*SUMIFS('EPA Data'!$I:$I,'EPA Data'!$D:$D,'Country Selector'!$A$2,'EPA Data'!$J:$J,$B$1,'EPA Data'!$C:$C,AL$2,'EPA Data'!$G:$G,"&gt;="&amp;$A7,'EPA Data'!$G:$G,"&lt;"&amp;$B7)*unit_conv</f>
        <v>657859174597.18286</v>
      </c>
    </row>
    <row r="8" spans="1:38" x14ac:dyDescent="0.45">
      <c r="A8" s="12">
        <f t="shared" si="14"/>
        <v>-900</v>
      </c>
      <c r="B8" s="11">
        <f t="shared" si="7"/>
        <v>-850</v>
      </c>
      <c r="C8" s="31">
        <f>VLOOKUP($B$1,'Multipliers and Adjustments'!$A$70:$I$86,TRUNC(COLUMN(C$2)/5)+2,FALSE)*SUMIFS('EPA Data'!$I:$I,'EPA Data'!$D:$D,'Country Selector'!$A$2,'EPA Data'!$J:$J,$B$1,'EPA Data'!$C:$C,C$2,'EPA Data'!$G:$G,"&gt;="&amp;$A8,'EPA Data'!$G:$G,"&lt;"&amp;$B8)*unit_conv</f>
        <v>0</v>
      </c>
      <c r="D8">
        <f t="shared" si="0"/>
        <v>802975969.90161216</v>
      </c>
      <c r="E8">
        <f t="shared" si="0"/>
        <v>1605951939.8032243</v>
      </c>
      <c r="F8">
        <f t="shared" si="0"/>
        <v>2408927909.7048364</v>
      </c>
      <c r="G8">
        <f t="shared" si="0"/>
        <v>3211903879.6064487</v>
      </c>
      <c r="H8" s="31">
        <f>VLOOKUP($B$1,'Multipliers and Adjustments'!$A$70:$I$86,TRUNC(COLUMN(H$2)/5)+2,FALSE)*SUMIFS('EPA Data'!$I:$I,'EPA Data'!$D:$D,'Country Selector'!$A$2,'EPA Data'!$J:$J,$B$1,'EPA Data'!$C:$C,H$2,'EPA Data'!$G:$G,"&gt;="&amp;$A8,'EPA Data'!$G:$G,"&lt;"&amp;$B8)*unit_conv</f>
        <v>4014879849.5080609</v>
      </c>
      <c r="I8">
        <f t="shared" si="8"/>
        <v>3211903879.6064487</v>
      </c>
      <c r="J8">
        <f t="shared" si="8"/>
        <v>2408927909.7048364</v>
      </c>
      <c r="K8">
        <f t="shared" si="8"/>
        <v>1605951939.8032241</v>
      </c>
      <c r="L8">
        <f t="shared" si="8"/>
        <v>802975969.90161192</v>
      </c>
      <c r="M8" s="31">
        <f>VLOOKUP($B$1,'Multipliers and Adjustments'!$A$70:$I$86,TRUNC(COLUMN(M$2)/5)+2,FALSE)*SUMIFS('EPA Data'!$I:$I,'EPA Data'!$D:$D,'Country Selector'!$A$2,'EPA Data'!$J:$J,$B$1,'EPA Data'!$C:$C,M$2,'EPA Data'!$G:$G,"&gt;="&amp;$A8,'EPA Data'!$G:$G,"&lt;"&amp;$B8)*unit_conv</f>
        <v>0</v>
      </c>
      <c r="N8">
        <f t="shared" si="9"/>
        <v>0</v>
      </c>
      <c r="O8">
        <f t="shared" si="9"/>
        <v>0</v>
      </c>
      <c r="P8">
        <f t="shared" si="9"/>
        <v>0</v>
      </c>
      <c r="Q8">
        <f t="shared" si="9"/>
        <v>0</v>
      </c>
      <c r="R8" s="31">
        <f>VLOOKUP($B$1,'Multipliers and Adjustments'!$A$70:$I$86,TRUNC(COLUMN(R$2)/5)+2,FALSE)*SUMIFS('EPA Data'!$I:$I,'EPA Data'!$D:$D,'Country Selector'!$A$2,'EPA Data'!$J:$J,$B$1,'EPA Data'!$C:$C,R$2,'EPA Data'!$G:$G,"&gt;="&amp;$A8,'EPA Data'!$G:$G,"&lt;"&amp;$B8)*unit_conv</f>
        <v>0</v>
      </c>
      <c r="S8">
        <f t="shared" si="10"/>
        <v>8590003750.5682735</v>
      </c>
      <c r="T8">
        <f t="shared" si="10"/>
        <v>17180007501.136547</v>
      </c>
      <c r="U8">
        <f t="shared" si="10"/>
        <v>25770011251.704819</v>
      </c>
      <c r="V8">
        <f t="shared" si="10"/>
        <v>34360015002.273094</v>
      </c>
      <c r="W8" s="31">
        <f>VLOOKUP($B$1,'Multipliers and Adjustments'!$A$70:$I$86,TRUNC(COLUMN(W$2)/5)+2,FALSE)*SUMIFS('EPA Data'!$I:$I,'EPA Data'!$D:$D,'Country Selector'!$A$2,'EPA Data'!$J:$J,$B$1,'EPA Data'!$C:$C,W$2,'EPA Data'!$G:$G,"&gt;="&amp;$A8,'EPA Data'!$G:$G,"&lt;"&amp;$B8)*unit_conv</f>
        <v>42950018752.84137</v>
      </c>
      <c r="X8">
        <f t="shared" si="11"/>
        <v>318414335057.83936</v>
      </c>
      <c r="Y8">
        <f t="shared" si="11"/>
        <v>593878651362.8374</v>
      </c>
      <c r="Z8">
        <f t="shared" si="11"/>
        <v>869342967667.83545</v>
      </c>
      <c r="AA8">
        <f t="shared" si="11"/>
        <v>1144807283972.8335</v>
      </c>
      <c r="AB8" s="31">
        <f>VLOOKUP($B$1,'Multipliers and Adjustments'!$A$70:$I$86,TRUNC(COLUMN(AB$2)/5)+2,FALSE)*SUMIFS('EPA Data'!$I:$I,'EPA Data'!$D:$D,'Country Selector'!$A$2,'EPA Data'!$J:$J,$B$1,'EPA Data'!$C:$C,AB$2,'EPA Data'!$G:$G,"&gt;="&amp;$A8,'EPA Data'!$G:$G,"&lt;"&amp;$B8)*unit_conv</f>
        <v>1420271600277.8313</v>
      </c>
      <c r="AC8">
        <f t="shared" si="12"/>
        <v>1273414051272.7246</v>
      </c>
      <c r="AD8">
        <f t="shared" si="12"/>
        <v>1126556502267.6177</v>
      </c>
      <c r="AE8">
        <f t="shared" si="12"/>
        <v>979698953262.51086</v>
      </c>
      <c r="AF8">
        <f t="shared" si="12"/>
        <v>832841404257.40405</v>
      </c>
      <c r="AG8" s="31">
        <f>VLOOKUP($B$1,'Multipliers and Adjustments'!$A$70:$I$86,TRUNC(COLUMN(AG$2)/5)+2,FALSE)*SUMIFS('EPA Data'!$I:$I,'EPA Data'!$D:$D,'Country Selector'!$A$2,'EPA Data'!$J:$J,$B$1,'EPA Data'!$C:$C,AG$2,'EPA Data'!$G:$G,"&gt;="&amp;$A8,'EPA Data'!$G:$G,"&lt;"&amp;$B8)*unit_conv</f>
        <v>685983855252.29724</v>
      </c>
      <c r="AH8">
        <f t="shared" si="13"/>
        <v>550882520341.63257</v>
      </c>
      <c r="AI8">
        <f t="shared" si="13"/>
        <v>415781185430.9679</v>
      </c>
      <c r="AJ8">
        <f t="shared" si="13"/>
        <v>280679850520.30322</v>
      </c>
      <c r="AK8">
        <f t="shared" si="13"/>
        <v>145578515609.63858</v>
      </c>
      <c r="AL8" s="31">
        <f>VLOOKUP($B$1,'Multipliers and Adjustments'!$A$70:$I$86,TRUNC(COLUMN(AL$2)/5)+2,FALSE)*SUMIFS('EPA Data'!$I:$I,'EPA Data'!$D:$D,'Country Selector'!$A$2,'EPA Data'!$J:$J,$B$1,'EPA Data'!$C:$C,AL$2,'EPA Data'!$G:$G,"&gt;="&amp;$A8,'EPA Data'!$G:$G,"&lt;"&amp;$B8)*unit_conv</f>
        <v>10477180698.973991</v>
      </c>
    </row>
    <row r="9" spans="1:38" x14ac:dyDescent="0.45">
      <c r="A9" s="12">
        <f t="shared" si="14"/>
        <v>-850</v>
      </c>
      <c r="B9" s="11">
        <f t="shared" si="7"/>
        <v>-800</v>
      </c>
      <c r="C9" s="31">
        <f>VLOOKUP($B$1,'Multipliers and Adjustments'!$A$70:$I$86,TRUNC(COLUMN(C$2)/5)+2,FALSE)*SUMIFS('EPA Data'!$I:$I,'EPA Data'!$D:$D,'Country Selector'!$A$2,'EPA Data'!$J:$J,$B$1,'EPA Data'!$C:$C,C$2,'EPA Data'!$G:$G,"&gt;="&amp;$A9,'EPA Data'!$G:$G,"&lt;"&amp;$B9)*unit_conv</f>
        <v>0</v>
      </c>
      <c r="D9">
        <f t="shared" si="0"/>
        <v>0</v>
      </c>
      <c r="E9">
        <f t="shared" si="0"/>
        <v>0</v>
      </c>
      <c r="F9">
        <f t="shared" si="0"/>
        <v>0</v>
      </c>
      <c r="G9">
        <f t="shared" si="0"/>
        <v>0</v>
      </c>
      <c r="H9" s="31">
        <f>VLOOKUP($B$1,'Multipliers and Adjustments'!$A$70:$I$86,TRUNC(COLUMN(H$2)/5)+2,FALSE)*SUMIFS('EPA Data'!$I:$I,'EPA Data'!$D:$D,'Country Selector'!$A$2,'EPA Data'!$J:$J,$B$1,'EPA Data'!$C:$C,H$2,'EPA Data'!$G:$G,"&gt;="&amp;$A9,'EPA Data'!$G:$G,"&lt;"&amp;$B9)*unit_conv</f>
        <v>0</v>
      </c>
      <c r="I9">
        <f t="shared" si="8"/>
        <v>32756078213.253223</v>
      </c>
      <c r="J9">
        <f t="shared" si="8"/>
        <v>65512156426.506447</v>
      </c>
      <c r="K9">
        <f t="shared" si="8"/>
        <v>98268234639.759674</v>
      </c>
      <c r="L9">
        <f t="shared" si="8"/>
        <v>131024312853.01289</v>
      </c>
      <c r="M9" s="31">
        <f>VLOOKUP($B$1,'Multipliers and Adjustments'!$A$70:$I$86,TRUNC(COLUMN(M$2)/5)+2,FALSE)*SUMIFS('EPA Data'!$I:$I,'EPA Data'!$D:$D,'Country Selector'!$A$2,'EPA Data'!$J:$J,$B$1,'EPA Data'!$C:$C,M$2,'EPA Data'!$G:$G,"&gt;="&amp;$A9,'EPA Data'!$G:$G,"&lt;"&amp;$B9)*unit_conv</f>
        <v>163780391066.26611</v>
      </c>
      <c r="N9">
        <f t="shared" si="9"/>
        <v>173422996554.79843</v>
      </c>
      <c r="O9">
        <f t="shared" si="9"/>
        <v>183065602043.33075</v>
      </c>
      <c r="P9">
        <f t="shared" si="9"/>
        <v>192708207531.86307</v>
      </c>
      <c r="Q9">
        <f t="shared" si="9"/>
        <v>202350813020.39539</v>
      </c>
      <c r="R9" s="31">
        <f>VLOOKUP($B$1,'Multipliers and Adjustments'!$A$70:$I$86,TRUNC(COLUMN(R$2)/5)+2,FALSE)*SUMIFS('EPA Data'!$I:$I,'EPA Data'!$D:$D,'Country Selector'!$A$2,'EPA Data'!$J:$J,$B$1,'EPA Data'!$C:$C,R$2,'EPA Data'!$G:$G,"&gt;="&amp;$A9,'EPA Data'!$G:$G,"&lt;"&amp;$B9)*unit_conv</f>
        <v>211993418508.92773</v>
      </c>
      <c r="S9">
        <f t="shared" si="10"/>
        <v>446603908834.8407</v>
      </c>
      <c r="T9">
        <f t="shared" si="10"/>
        <v>681214399160.75366</v>
      </c>
      <c r="U9">
        <f t="shared" si="10"/>
        <v>915824889486.66663</v>
      </c>
      <c r="V9">
        <f t="shared" si="10"/>
        <v>1150435379812.5796</v>
      </c>
      <c r="W9" s="31">
        <f>VLOOKUP($B$1,'Multipliers and Adjustments'!$A$70:$I$86,TRUNC(COLUMN(W$2)/5)+2,FALSE)*SUMIFS('EPA Data'!$I:$I,'EPA Data'!$D:$D,'Country Selector'!$A$2,'EPA Data'!$J:$J,$B$1,'EPA Data'!$C:$C,W$2,'EPA Data'!$G:$G,"&gt;="&amp;$A9,'EPA Data'!$G:$G,"&lt;"&amp;$B9)*unit_conv</f>
        <v>1385045870138.4927</v>
      </c>
      <c r="X9">
        <f t="shared" si="11"/>
        <v>1250963902713.4666</v>
      </c>
      <c r="Y9">
        <f t="shared" si="11"/>
        <v>1116881935288.4404</v>
      </c>
      <c r="Z9">
        <f t="shared" si="11"/>
        <v>982799967863.41431</v>
      </c>
      <c r="AA9">
        <f t="shared" si="11"/>
        <v>848718000438.38818</v>
      </c>
      <c r="AB9" s="31">
        <f>VLOOKUP($B$1,'Multipliers and Adjustments'!$A$70:$I$86,TRUNC(COLUMN(AB$2)/5)+2,FALSE)*SUMIFS('EPA Data'!$I:$I,'EPA Data'!$D:$D,'Country Selector'!$A$2,'EPA Data'!$J:$J,$B$1,'EPA Data'!$C:$C,AB$2,'EPA Data'!$G:$G,"&gt;="&amp;$A9,'EPA Data'!$G:$G,"&lt;"&amp;$B9)*unit_conv</f>
        <v>714636033013.36218</v>
      </c>
      <c r="AC9">
        <f t="shared" si="12"/>
        <v>571708826410.6897</v>
      </c>
      <c r="AD9">
        <f t="shared" si="12"/>
        <v>428781619808.01727</v>
      </c>
      <c r="AE9">
        <f t="shared" si="12"/>
        <v>285854413205.34485</v>
      </c>
      <c r="AF9">
        <f t="shared" si="12"/>
        <v>142927206602.67242</v>
      </c>
      <c r="AG9" s="31">
        <f>VLOOKUP($B$1,'Multipliers and Adjustments'!$A$70:$I$86,TRUNC(COLUMN(AG$2)/5)+2,FALSE)*SUMIFS('EPA Data'!$I:$I,'EPA Data'!$D:$D,'Country Selector'!$A$2,'EPA Data'!$J:$J,$B$1,'EPA Data'!$C:$C,AG$2,'EPA Data'!$G:$G,"&gt;="&amp;$A9,'EPA Data'!$G:$G,"&lt;"&amp;$B9)*unit_conv</f>
        <v>0</v>
      </c>
      <c r="AH9">
        <f t="shared" si="13"/>
        <v>0</v>
      </c>
      <c r="AI9">
        <f t="shared" si="13"/>
        <v>0</v>
      </c>
      <c r="AJ9">
        <f t="shared" si="13"/>
        <v>0</v>
      </c>
      <c r="AK9">
        <f t="shared" si="13"/>
        <v>0</v>
      </c>
      <c r="AL9" s="31">
        <f>VLOOKUP($B$1,'Multipliers and Adjustments'!$A$70:$I$86,TRUNC(COLUMN(AL$2)/5)+2,FALSE)*SUMIFS('EPA Data'!$I:$I,'EPA Data'!$D:$D,'Country Selector'!$A$2,'EPA Data'!$J:$J,$B$1,'EPA Data'!$C:$C,AL$2,'EPA Data'!$G:$G,"&gt;="&amp;$A9,'EPA Data'!$G:$G,"&lt;"&amp;$B9)*unit_conv</f>
        <v>0</v>
      </c>
    </row>
    <row r="10" spans="1:38" x14ac:dyDescent="0.45">
      <c r="A10" s="12">
        <f t="shared" si="14"/>
        <v>-800</v>
      </c>
      <c r="B10" s="11">
        <f t="shared" si="7"/>
        <v>-750</v>
      </c>
      <c r="C10" s="31">
        <f>VLOOKUP($B$1,'Multipliers and Adjustments'!$A$70:$I$86,TRUNC(COLUMN(C$2)/5)+2,FALSE)*SUMIFS('EPA Data'!$I:$I,'EPA Data'!$D:$D,'Country Selector'!$A$2,'EPA Data'!$J:$J,$B$1,'EPA Data'!$C:$C,C$2,'EPA Data'!$G:$G,"&gt;="&amp;$A10,'EPA Data'!$G:$G,"&lt;"&amp;$B10)*unit_conv</f>
        <v>3847247661.5351896</v>
      </c>
      <c r="D10">
        <f t="shared" si="0"/>
        <v>36073712082.017204</v>
      </c>
      <c r="E10">
        <f t="shared" si="0"/>
        <v>68300176502.499222</v>
      </c>
      <c r="F10">
        <f t="shared" si="0"/>
        <v>100526640922.98123</v>
      </c>
      <c r="G10">
        <f t="shared" si="0"/>
        <v>132753105343.46326</v>
      </c>
      <c r="H10" s="31">
        <f>VLOOKUP($B$1,'Multipliers and Adjustments'!$A$70:$I$86,TRUNC(COLUMN(H$2)/5)+2,FALSE)*SUMIFS('EPA Data'!$I:$I,'EPA Data'!$D:$D,'Country Selector'!$A$2,'EPA Data'!$J:$J,$B$1,'EPA Data'!$C:$C,H$2,'EPA Data'!$G:$G,"&gt;="&amp;$A10,'EPA Data'!$G:$G,"&lt;"&amp;$B10)*unit_conv</f>
        <v>164979569763.94528</v>
      </c>
      <c r="I10">
        <f t="shared" si="8"/>
        <v>131983655811.15622</v>
      </c>
      <c r="J10">
        <f t="shared" si="8"/>
        <v>98987741858.367157</v>
      </c>
      <c r="K10">
        <f t="shared" si="8"/>
        <v>65991827905.578102</v>
      </c>
      <c r="L10">
        <f t="shared" si="8"/>
        <v>32995913952.789047</v>
      </c>
      <c r="M10" s="31">
        <f>VLOOKUP($B$1,'Multipliers and Adjustments'!$A$70:$I$86,TRUNC(COLUMN(M$2)/5)+2,FALSE)*SUMIFS('EPA Data'!$I:$I,'EPA Data'!$D:$D,'Country Selector'!$A$2,'EPA Data'!$J:$J,$B$1,'EPA Data'!$C:$C,M$2,'EPA Data'!$G:$G,"&gt;="&amp;$A10,'EPA Data'!$G:$G,"&lt;"&amp;$B10)*unit_conv</f>
        <v>0</v>
      </c>
      <c r="N10">
        <f t="shared" si="9"/>
        <v>0</v>
      </c>
      <c r="O10">
        <f t="shared" si="9"/>
        <v>0</v>
      </c>
      <c r="P10">
        <f t="shared" si="9"/>
        <v>0</v>
      </c>
      <c r="Q10">
        <f t="shared" si="9"/>
        <v>0</v>
      </c>
      <c r="R10" s="31">
        <f>VLOOKUP($B$1,'Multipliers and Adjustments'!$A$70:$I$86,TRUNC(COLUMN(R$2)/5)+2,FALSE)*SUMIFS('EPA Data'!$I:$I,'EPA Data'!$D:$D,'Country Selector'!$A$2,'EPA Data'!$J:$J,$B$1,'EPA Data'!$C:$C,R$2,'EPA Data'!$G:$G,"&gt;="&amp;$A10,'EPA Data'!$G:$G,"&lt;"&amp;$B10)*unit_conv</f>
        <v>0</v>
      </c>
      <c r="S10">
        <f t="shared" si="10"/>
        <v>157434292000.112</v>
      </c>
      <c r="T10">
        <f t="shared" si="10"/>
        <v>314868584000.224</v>
      </c>
      <c r="U10">
        <f t="shared" si="10"/>
        <v>472302876000.336</v>
      </c>
      <c r="V10">
        <f t="shared" si="10"/>
        <v>629737168000.448</v>
      </c>
      <c r="W10" s="31">
        <f>VLOOKUP($B$1,'Multipliers and Adjustments'!$A$70:$I$86,TRUNC(COLUMN(W$2)/5)+2,FALSE)*SUMIFS('EPA Data'!$I:$I,'EPA Data'!$D:$D,'Country Selector'!$A$2,'EPA Data'!$J:$J,$B$1,'EPA Data'!$C:$C,W$2,'EPA Data'!$G:$G,"&gt;="&amp;$A10,'EPA Data'!$G:$G,"&lt;"&amp;$B10)*unit_conv</f>
        <v>787171460000.56006</v>
      </c>
      <c r="X10">
        <f t="shared" si="11"/>
        <v>629737168000.448</v>
      </c>
      <c r="Y10">
        <f t="shared" si="11"/>
        <v>472302876000.336</v>
      </c>
      <c r="Z10">
        <f t="shared" si="11"/>
        <v>314868584000.224</v>
      </c>
      <c r="AA10">
        <f t="shared" si="11"/>
        <v>157434292000.112</v>
      </c>
      <c r="AB10" s="31">
        <f>VLOOKUP($B$1,'Multipliers and Adjustments'!$A$70:$I$86,TRUNC(COLUMN(AB$2)/5)+2,FALSE)*SUMIFS('EPA Data'!$I:$I,'EPA Data'!$D:$D,'Country Selector'!$A$2,'EPA Data'!$J:$J,$B$1,'EPA Data'!$C:$C,AB$2,'EPA Data'!$G:$G,"&gt;="&amp;$A10,'EPA Data'!$G:$G,"&lt;"&amp;$B10)*unit_conv</f>
        <v>0</v>
      </c>
      <c r="AC10">
        <f t="shared" si="12"/>
        <v>2179279067.1222882</v>
      </c>
      <c r="AD10">
        <f t="shared" si="12"/>
        <v>4358558134.2445765</v>
      </c>
      <c r="AE10">
        <f t="shared" si="12"/>
        <v>6537837201.3668652</v>
      </c>
      <c r="AF10">
        <f t="shared" si="12"/>
        <v>8717116268.4891529</v>
      </c>
      <c r="AG10" s="31">
        <f>VLOOKUP($B$1,'Multipliers and Adjustments'!$A$70:$I$86,TRUNC(COLUMN(AG$2)/5)+2,FALSE)*SUMIFS('EPA Data'!$I:$I,'EPA Data'!$D:$D,'Country Selector'!$A$2,'EPA Data'!$J:$J,$B$1,'EPA Data'!$C:$C,AG$2,'EPA Data'!$G:$G,"&gt;="&amp;$A10,'EPA Data'!$G:$G,"&lt;"&amp;$B10)*unit_conv</f>
        <v>10896395335.611441</v>
      </c>
      <c r="AH10">
        <f t="shared" si="13"/>
        <v>8717116268.4891529</v>
      </c>
      <c r="AI10">
        <f t="shared" si="13"/>
        <v>6537837201.3668652</v>
      </c>
      <c r="AJ10">
        <f t="shared" si="13"/>
        <v>4358558134.2445774</v>
      </c>
      <c r="AK10">
        <f t="shared" si="13"/>
        <v>2179279067.1222892</v>
      </c>
      <c r="AL10" s="31">
        <f>VLOOKUP($B$1,'Multipliers and Adjustments'!$A$70:$I$86,TRUNC(COLUMN(AL$2)/5)+2,FALSE)*SUMIFS('EPA Data'!$I:$I,'EPA Data'!$D:$D,'Country Selector'!$A$2,'EPA Data'!$J:$J,$B$1,'EPA Data'!$C:$C,AL$2,'EPA Data'!$G:$G,"&gt;="&amp;$A10,'EPA Data'!$G:$G,"&lt;"&amp;$B10)*unit_conv</f>
        <v>0</v>
      </c>
    </row>
    <row r="11" spans="1:38" x14ac:dyDescent="0.45">
      <c r="A11" s="12">
        <f t="shared" si="14"/>
        <v>-750</v>
      </c>
      <c r="B11" s="11">
        <f t="shared" si="7"/>
        <v>-700</v>
      </c>
      <c r="C11" s="31">
        <f>VLOOKUP($B$1,'Multipliers and Adjustments'!$A$70:$I$86,TRUNC(COLUMN(C$2)/5)+2,FALSE)*SUMIFS('EPA Data'!$I:$I,'EPA Data'!$D:$D,'Country Selector'!$A$2,'EPA Data'!$J:$J,$B$1,'EPA Data'!$C:$C,C$2,'EPA Data'!$G:$G,"&gt;="&amp;$A11,'EPA Data'!$G:$G,"&lt;"&amp;$B11)*unit_conv</f>
        <v>0</v>
      </c>
      <c r="D11">
        <f t="shared" si="0"/>
        <v>0</v>
      </c>
      <c r="E11">
        <f t="shared" si="0"/>
        <v>0</v>
      </c>
      <c r="F11">
        <f t="shared" si="0"/>
        <v>0</v>
      </c>
      <c r="G11">
        <f t="shared" si="0"/>
        <v>0</v>
      </c>
      <c r="H11" s="31">
        <f>VLOOKUP($B$1,'Multipliers and Adjustments'!$A$70:$I$86,TRUNC(COLUMN(H$2)/5)+2,FALSE)*SUMIFS('EPA Data'!$I:$I,'EPA Data'!$D:$D,'Country Selector'!$A$2,'EPA Data'!$J:$J,$B$1,'EPA Data'!$C:$C,H$2,'EPA Data'!$G:$G,"&gt;="&amp;$A11,'EPA Data'!$G:$G,"&lt;"&amp;$B11)*unit_conv</f>
        <v>0</v>
      </c>
      <c r="I11">
        <f t="shared" si="8"/>
        <v>0</v>
      </c>
      <c r="J11">
        <f t="shared" si="8"/>
        <v>0</v>
      </c>
      <c r="K11">
        <f t="shared" si="8"/>
        <v>0</v>
      </c>
      <c r="L11">
        <f t="shared" si="8"/>
        <v>0</v>
      </c>
      <c r="M11" s="31">
        <f>VLOOKUP($B$1,'Multipliers and Adjustments'!$A$70:$I$86,TRUNC(COLUMN(M$2)/5)+2,FALSE)*SUMIFS('EPA Data'!$I:$I,'EPA Data'!$D:$D,'Country Selector'!$A$2,'EPA Data'!$J:$J,$B$1,'EPA Data'!$C:$C,M$2,'EPA Data'!$G:$G,"&gt;="&amp;$A11,'EPA Data'!$G:$G,"&lt;"&amp;$B11)*unit_conv</f>
        <v>0</v>
      </c>
      <c r="N11">
        <f t="shared" si="9"/>
        <v>153443618308.77777</v>
      </c>
      <c r="O11">
        <f t="shared" si="9"/>
        <v>306887236617.55554</v>
      </c>
      <c r="P11">
        <f t="shared" si="9"/>
        <v>460330854926.33331</v>
      </c>
      <c r="Q11">
        <f t="shared" si="9"/>
        <v>613774473235.11108</v>
      </c>
      <c r="R11" s="31">
        <f>VLOOKUP($B$1,'Multipliers and Adjustments'!$A$70:$I$86,TRUNC(COLUMN(R$2)/5)+2,FALSE)*SUMIFS('EPA Data'!$I:$I,'EPA Data'!$D:$D,'Country Selector'!$A$2,'EPA Data'!$J:$J,$B$1,'EPA Data'!$C:$C,R$2,'EPA Data'!$G:$G,"&gt;="&amp;$A11,'EPA Data'!$G:$G,"&lt;"&amp;$B11)*unit_conv</f>
        <v>767218091543.88892</v>
      </c>
      <c r="S11">
        <f t="shared" si="10"/>
        <v>613774473235.11108</v>
      </c>
      <c r="T11">
        <f t="shared" si="10"/>
        <v>460330854926.33331</v>
      </c>
      <c r="U11">
        <f t="shared" si="10"/>
        <v>306887236617.55554</v>
      </c>
      <c r="V11">
        <f t="shared" si="10"/>
        <v>153443618308.77777</v>
      </c>
      <c r="W11" s="31">
        <f>VLOOKUP($B$1,'Multipliers and Adjustments'!$A$70:$I$86,TRUNC(COLUMN(W$2)/5)+2,FALSE)*SUMIFS('EPA Data'!$I:$I,'EPA Data'!$D:$D,'Country Selector'!$A$2,'EPA Data'!$J:$J,$B$1,'EPA Data'!$C:$C,W$2,'EPA Data'!$G:$G,"&gt;="&amp;$A11,'EPA Data'!$G:$G,"&lt;"&amp;$B11)*unit_conv</f>
        <v>0</v>
      </c>
      <c r="X11">
        <f t="shared" si="11"/>
        <v>2251968103.3922081</v>
      </c>
      <c r="Y11">
        <f t="shared" si="11"/>
        <v>4503936206.7844162</v>
      </c>
      <c r="Z11">
        <f t="shared" si="11"/>
        <v>6755904310.1766243</v>
      </c>
      <c r="AA11">
        <f t="shared" si="11"/>
        <v>9007872413.5688324</v>
      </c>
      <c r="AB11" s="31">
        <f>VLOOKUP($B$1,'Multipliers and Adjustments'!$A$70:$I$86,TRUNC(COLUMN(AB$2)/5)+2,FALSE)*SUMIFS('EPA Data'!$I:$I,'EPA Data'!$D:$D,'Country Selector'!$A$2,'EPA Data'!$J:$J,$B$1,'EPA Data'!$C:$C,AB$2,'EPA Data'!$G:$G,"&gt;="&amp;$A11,'EPA Data'!$G:$G,"&lt;"&amp;$B11)*unit_conv</f>
        <v>11259840516.96104</v>
      </c>
      <c r="AC11">
        <f t="shared" si="12"/>
        <v>9007872413.5688324</v>
      </c>
      <c r="AD11">
        <f t="shared" si="12"/>
        <v>6755904310.1766243</v>
      </c>
      <c r="AE11">
        <f t="shared" si="12"/>
        <v>4503936206.7844162</v>
      </c>
      <c r="AF11">
        <f t="shared" si="12"/>
        <v>2251968103.3922081</v>
      </c>
      <c r="AG11" s="31">
        <f>VLOOKUP($B$1,'Multipliers and Adjustments'!$A$70:$I$86,TRUNC(COLUMN(AG$2)/5)+2,FALSE)*SUMIFS('EPA Data'!$I:$I,'EPA Data'!$D:$D,'Country Selector'!$A$2,'EPA Data'!$J:$J,$B$1,'EPA Data'!$C:$C,AG$2,'EPA Data'!$G:$G,"&gt;="&amp;$A11,'EPA Data'!$G:$G,"&lt;"&amp;$B11)*unit_conv</f>
        <v>0</v>
      </c>
      <c r="AH11">
        <f t="shared" si="13"/>
        <v>6633231716.3680172</v>
      </c>
      <c r="AI11">
        <f t="shared" si="13"/>
        <v>13266463432.736034</v>
      </c>
      <c r="AJ11">
        <f t="shared" si="13"/>
        <v>19899695149.10405</v>
      </c>
      <c r="AK11">
        <f t="shared" si="13"/>
        <v>26532926865.472069</v>
      </c>
      <c r="AL11" s="31">
        <f>VLOOKUP($B$1,'Multipliers and Adjustments'!$A$70:$I$86,TRUNC(COLUMN(AL$2)/5)+2,FALSE)*SUMIFS('EPA Data'!$I:$I,'EPA Data'!$D:$D,'Country Selector'!$A$2,'EPA Data'!$J:$J,$B$1,'EPA Data'!$C:$C,AL$2,'EPA Data'!$G:$G,"&gt;="&amp;$A11,'EPA Data'!$G:$G,"&lt;"&amp;$B11)*unit_conv</f>
        <v>33166158581.840084</v>
      </c>
    </row>
    <row r="12" spans="1:38" x14ac:dyDescent="0.45">
      <c r="A12" s="12">
        <f t="shared" si="14"/>
        <v>-700</v>
      </c>
      <c r="B12" s="11">
        <f t="shared" si="7"/>
        <v>-650</v>
      </c>
      <c r="C12" s="31">
        <f>VLOOKUP($B$1,'Multipliers and Adjustments'!$A$70:$I$86,TRUNC(COLUMN(C$2)/5)+2,FALSE)*SUMIFS('EPA Data'!$I:$I,'EPA Data'!$D:$D,'Country Selector'!$A$2,'EPA Data'!$J:$J,$B$1,'EPA Data'!$C:$C,C$2,'EPA Data'!$G:$G,"&gt;="&amp;$A12,'EPA Data'!$G:$G,"&lt;"&amp;$B12)*unit_conv</f>
        <v>180491427297.15927</v>
      </c>
      <c r="D12">
        <f t="shared" si="0"/>
        <v>144393141837.72742</v>
      </c>
      <c r="E12">
        <f t="shared" si="0"/>
        <v>108294856378.29556</v>
      </c>
      <c r="F12">
        <f t="shared" si="0"/>
        <v>72196570918.863708</v>
      </c>
      <c r="G12">
        <f t="shared" si="0"/>
        <v>36098285459.431854</v>
      </c>
      <c r="H12" s="31">
        <f>VLOOKUP($B$1,'Multipliers and Adjustments'!$A$70:$I$86,TRUNC(COLUMN(H$2)/5)+2,FALSE)*SUMIFS('EPA Data'!$I:$I,'EPA Data'!$D:$D,'Country Selector'!$A$2,'EPA Data'!$J:$J,$B$1,'EPA Data'!$C:$C,H$2,'EPA Data'!$G:$G,"&gt;="&amp;$A12,'EPA Data'!$G:$G,"&lt;"&amp;$B12)*unit_conv</f>
        <v>0</v>
      </c>
      <c r="I12">
        <f t="shared" si="8"/>
        <v>0</v>
      </c>
      <c r="J12">
        <f t="shared" si="8"/>
        <v>0</v>
      </c>
      <c r="K12">
        <f t="shared" si="8"/>
        <v>0</v>
      </c>
      <c r="L12">
        <f t="shared" si="8"/>
        <v>0</v>
      </c>
      <c r="M12" s="31">
        <f>VLOOKUP($B$1,'Multipliers and Adjustments'!$A$70:$I$86,TRUNC(COLUMN(M$2)/5)+2,FALSE)*SUMIFS('EPA Data'!$I:$I,'EPA Data'!$D:$D,'Country Selector'!$A$2,'EPA Data'!$J:$J,$B$1,'EPA Data'!$C:$C,M$2,'EPA Data'!$G:$G,"&gt;="&amp;$A12,'EPA Data'!$G:$G,"&lt;"&amp;$B12)*unit_conv</f>
        <v>0</v>
      </c>
      <c r="N12">
        <f t="shared" si="9"/>
        <v>0</v>
      </c>
      <c r="O12">
        <f t="shared" si="9"/>
        <v>0</v>
      </c>
      <c r="P12">
        <f t="shared" si="9"/>
        <v>0</v>
      </c>
      <c r="Q12">
        <f t="shared" si="9"/>
        <v>0</v>
      </c>
      <c r="R12" s="31">
        <f>VLOOKUP($B$1,'Multipliers and Adjustments'!$A$70:$I$86,TRUNC(COLUMN(R$2)/5)+2,FALSE)*SUMIFS('EPA Data'!$I:$I,'EPA Data'!$D:$D,'Country Selector'!$A$2,'EPA Data'!$J:$J,$B$1,'EPA Data'!$C:$C,R$2,'EPA Data'!$G:$G,"&gt;="&amp;$A12,'EPA Data'!$G:$G,"&lt;"&amp;$B12)*unit_conv</f>
        <v>0</v>
      </c>
      <c r="S12">
        <f t="shared" si="10"/>
        <v>2317322361.8393006</v>
      </c>
      <c r="T12">
        <f t="shared" si="10"/>
        <v>4634644723.6786013</v>
      </c>
      <c r="U12">
        <f t="shared" si="10"/>
        <v>6951967085.5179024</v>
      </c>
      <c r="V12">
        <f t="shared" si="10"/>
        <v>9269289447.3572025</v>
      </c>
      <c r="W12" s="31">
        <f>VLOOKUP($B$1,'Multipliers and Adjustments'!$A$70:$I$86,TRUNC(COLUMN(W$2)/5)+2,FALSE)*SUMIFS('EPA Data'!$I:$I,'EPA Data'!$D:$D,'Country Selector'!$A$2,'EPA Data'!$J:$J,$B$1,'EPA Data'!$C:$C,W$2,'EPA Data'!$G:$G,"&gt;="&amp;$A12,'EPA Data'!$G:$G,"&lt;"&amp;$B12)*unit_conv</f>
        <v>11586611809.196503</v>
      </c>
      <c r="X12">
        <f t="shared" si="11"/>
        <v>9269289447.3572025</v>
      </c>
      <c r="Y12">
        <f t="shared" si="11"/>
        <v>6951967085.5179024</v>
      </c>
      <c r="Z12">
        <f t="shared" si="11"/>
        <v>4634644723.6786022</v>
      </c>
      <c r="AA12">
        <f t="shared" si="11"/>
        <v>2317322361.8393016</v>
      </c>
      <c r="AB12" s="31">
        <f>VLOOKUP($B$1,'Multipliers and Adjustments'!$A$70:$I$86,TRUNC(COLUMN(AB$2)/5)+2,FALSE)*SUMIFS('EPA Data'!$I:$I,'EPA Data'!$D:$D,'Country Selector'!$A$2,'EPA Data'!$J:$J,$B$1,'EPA Data'!$C:$C,AB$2,'EPA Data'!$G:$G,"&gt;="&amp;$A12,'EPA Data'!$G:$G,"&lt;"&amp;$B12)*unit_conv</f>
        <v>0</v>
      </c>
      <c r="AC12">
        <f t="shared" si="12"/>
        <v>6752264417.157877</v>
      </c>
      <c r="AD12">
        <f t="shared" si="12"/>
        <v>13504528834.315754</v>
      </c>
      <c r="AE12">
        <f t="shared" si="12"/>
        <v>20256793251.473633</v>
      </c>
      <c r="AF12">
        <f t="shared" si="12"/>
        <v>27009057668.631508</v>
      </c>
      <c r="AG12" s="31">
        <f>VLOOKUP($B$1,'Multipliers and Adjustments'!$A$70:$I$86,TRUNC(COLUMN(AG$2)/5)+2,FALSE)*SUMIFS('EPA Data'!$I:$I,'EPA Data'!$D:$D,'Country Selector'!$A$2,'EPA Data'!$J:$J,$B$1,'EPA Data'!$C:$C,AG$2,'EPA Data'!$G:$G,"&gt;="&amp;$A12,'EPA Data'!$G:$G,"&lt;"&amp;$B12)*unit_conv</f>
        <v>33761322085.789387</v>
      </c>
      <c r="AH12">
        <f t="shared" si="13"/>
        <v>27826225742.91024</v>
      </c>
      <c r="AI12">
        <f t="shared" si="13"/>
        <v>21891129400.03109</v>
      </c>
      <c r="AJ12">
        <f t="shared" si="13"/>
        <v>15956033057.151941</v>
      </c>
      <c r="AK12">
        <f t="shared" si="13"/>
        <v>10020936714.272793</v>
      </c>
      <c r="AL12" s="31">
        <f>VLOOKUP($B$1,'Multipliers and Adjustments'!$A$70:$I$86,TRUNC(COLUMN(AL$2)/5)+2,FALSE)*SUMIFS('EPA Data'!$I:$I,'EPA Data'!$D:$D,'Country Selector'!$A$2,'EPA Data'!$J:$J,$B$1,'EPA Data'!$C:$C,AL$2,'EPA Data'!$G:$G,"&gt;="&amp;$A12,'EPA Data'!$G:$G,"&lt;"&amp;$B12)*unit_conv</f>
        <v>4085840371.3936472</v>
      </c>
    </row>
    <row r="13" spans="1:38" x14ac:dyDescent="0.45">
      <c r="A13" s="12">
        <f t="shared" si="14"/>
        <v>-650</v>
      </c>
      <c r="B13" s="11">
        <f t="shared" si="7"/>
        <v>-600</v>
      </c>
      <c r="C13" s="31">
        <f>VLOOKUP($B$1,'Multipliers and Adjustments'!$A$70:$I$86,TRUNC(COLUMN(C$2)/5)+2,FALSE)*SUMIFS('EPA Data'!$I:$I,'EPA Data'!$D:$D,'Country Selector'!$A$2,'EPA Data'!$J:$J,$B$1,'EPA Data'!$C:$C,C$2,'EPA Data'!$G:$G,"&gt;="&amp;$A13,'EPA Data'!$G:$G,"&lt;"&amp;$B13)*unit_conv</f>
        <v>16965068464.211205</v>
      </c>
      <c r="D13">
        <f t="shared" si="0"/>
        <v>13572054771.368963</v>
      </c>
      <c r="E13">
        <f t="shared" si="0"/>
        <v>10179041078.526722</v>
      </c>
      <c r="F13">
        <f t="shared" si="0"/>
        <v>6786027385.6844807</v>
      </c>
      <c r="G13">
        <f t="shared" si="0"/>
        <v>3393013692.8422399</v>
      </c>
      <c r="H13" s="31">
        <f>VLOOKUP($B$1,'Multipliers and Adjustments'!$A$70:$I$86,TRUNC(COLUMN(H$2)/5)+2,FALSE)*SUMIFS('EPA Data'!$I:$I,'EPA Data'!$D:$D,'Country Selector'!$A$2,'EPA Data'!$J:$J,$B$1,'EPA Data'!$C:$C,H$2,'EPA Data'!$G:$G,"&gt;="&amp;$A13,'EPA Data'!$G:$G,"&lt;"&amp;$B13)*unit_conv</f>
        <v>0</v>
      </c>
      <c r="I13">
        <f t="shared" si="8"/>
        <v>175375847608.4509</v>
      </c>
      <c r="J13">
        <f t="shared" si="8"/>
        <v>350751695216.90179</v>
      </c>
      <c r="K13">
        <f t="shared" si="8"/>
        <v>526127542825.35266</v>
      </c>
      <c r="L13">
        <f t="shared" si="8"/>
        <v>701503390433.80359</v>
      </c>
      <c r="M13" s="31">
        <f>VLOOKUP($B$1,'Multipliers and Adjustments'!$A$70:$I$86,TRUNC(COLUMN(M$2)/5)+2,FALSE)*SUMIFS('EPA Data'!$I:$I,'EPA Data'!$D:$D,'Country Selector'!$A$2,'EPA Data'!$J:$J,$B$1,'EPA Data'!$C:$C,M$2,'EPA Data'!$G:$G,"&gt;="&amp;$A13,'EPA Data'!$G:$G,"&lt;"&amp;$B13)*unit_conv</f>
        <v>876879238042.25452</v>
      </c>
      <c r="N13">
        <f t="shared" si="9"/>
        <v>701503390433.80359</v>
      </c>
      <c r="O13">
        <f t="shared" si="9"/>
        <v>526127542825.35266</v>
      </c>
      <c r="P13">
        <f t="shared" si="9"/>
        <v>350751695216.90173</v>
      </c>
      <c r="Q13">
        <f t="shared" si="9"/>
        <v>175375847608.45084</v>
      </c>
      <c r="R13" s="31">
        <f>VLOOKUP($B$1,'Multipliers and Adjustments'!$A$70:$I$86,TRUNC(COLUMN(R$2)/5)+2,FALSE)*SUMIFS('EPA Data'!$I:$I,'EPA Data'!$D:$D,'Country Selector'!$A$2,'EPA Data'!$J:$J,$B$1,'EPA Data'!$C:$C,R$2,'EPA Data'!$G:$G,"&gt;="&amp;$A13,'EPA Data'!$G:$G,"&lt;"&amp;$B13)*unit_conv</f>
        <v>0</v>
      </c>
      <c r="S13">
        <f t="shared" si="10"/>
        <v>0</v>
      </c>
      <c r="T13">
        <f t="shared" si="10"/>
        <v>0</v>
      </c>
      <c r="U13">
        <f t="shared" si="10"/>
        <v>0</v>
      </c>
      <c r="V13">
        <f t="shared" si="10"/>
        <v>0</v>
      </c>
      <c r="W13" s="31">
        <f>VLOOKUP($B$1,'Multipliers and Adjustments'!$A$70:$I$86,TRUNC(COLUMN(W$2)/5)+2,FALSE)*SUMIFS('EPA Data'!$I:$I,'EPA Data'!$D:$D,'Country Selector'!$A$2,'EPA Data'!$J:$J,$B$1,'EPA Data'!$C:$C,W$2,'EPA Data'!$G:$G,"&gt;="&amp;$A13,'EPA Data'!$G:$G,"&lt;"&amp;$B13)*unit_conv</f>
        <v>0</v>
      </c>
      <c r="X13">
        <f t="shared" si="11"/>
        <v>6850437342.4205227</v>
      </c>
      <c r="Y13">
        <f t="shared" si="11"/>
        <v>13700874684.841045</v>
      </c>
      <c r="Z13">
        <f t="shared" si="11"/>
        <v>20551312027.261566</v>
      </c>
      <c r="AA13">
        <f t="shared" si="11"/>
        <v>27401749369.682091</v>
      </c>
      <c r="AB13" s="31">
        <f>VLOOKUP($B$1,'Multipliers and Adjustments'!$A$70:$I$86,TRUNC(COLUMN(AB$2)/5)+2,FALSE)*SUMIFS('EPA Data'!$I:$I,'EPA Data'!$D:$D,'Country Selector'!$A$2,'EPA Data'!$J:$J,$B$1,'EPA Data'!$C:$C,AB$2,'EPA Data'!$G:$G,"&gt;="&amp;$A13,'EPA Data'!$G:$G,"&lt;"&amp;$B13)*unit_conv</f>
        <v>34252186712.102612</v>
      </c>
      <c r="AC13">
        <f t="shared" si="12"/>
        <v>28223495344.450119</v>
      </c>
      <c r="AD13">
        <f t="shared" si="12"/>
        <v>22194803976.797626</v>
      </c>
      <c r="AE13">
        <f t="shared" si="12"/>
        <v>16166112609.145134</v>
      </c>
      <c r="AF13">
        <f t="shared" si="12"/>
        <v>10137421241.492641</v>
      </c>
      <c r="AG13" s="31">
        <f>VLOOKUP($B$1,'Multipliers and Adjustments'!$A$70:$I$86,TRUNC(COLUMN(AG$2)/5)+2,FALSE)*SUMIFS('EPA Data'!$I:$I,'EPA Data'!$D:$D,'Country Selector'!$A$2,'EPA Data'!$J:$J,$B$1,'EPA Data'!$C:$C,AG$2,'EPA Data'!$G:$G,"&gt;="&amp;$A13,'EPA Data'!$G:$G,"&lt;"&amp;$B13)*unit_conv</f>
        <v>4108729873.8401508</v>
      </c>
      <c r="AH13">
        <f t="shared" si="13"/>
        <v>3286983899.0721207</v>
      </c>
      <c r="AI13">
        <f t="shared" si="13"/>
        <v>2465237924.3040905</v>
      </c>
      <c r="AJ13">
        <f t="shared" si="13"/>
        <v>1643491949.5360603</v>
      </c>
      <c r="AK13">
        <f t="shared" si="13"/>
        <v>821745974.76803017</v>
      </c>
      <c r="AL13" s="31">
        <f>VLOOKUP($B$1,'Multipliers and Adjustments'!$A$70:$I$86,TRUNC(COLUMN(AL$2)/5)+2,FALSE)*SUMIFS('EPA Data'!$I:$I,'EPA Data'!$D:$D,'Country Selector'!$A$2,'EPA Data'!$J:$J,$B$1,'EPA Data'!$C:$C,AL$2,'EPA Data'!$G:$G,"&gt;="&amp;$A13,'EPA Data'!$G:$G,"&lt;"&amp;$B13)*unit_conv</f>
        <v>0</v>
      </c>
    </row>
    <row r="14" spans="1:38" x14ac:dyDescent="0.45">
      <c r="A14" s="12">
        <f t="shared" si="14"/>
        <v>-600</v>
      </c>
      <c r="B14" s="11">
        <f t="shared" si="7"/>
        <v>-550</v>
      </c>
      <c r="C14" s="31">
        <f>VLOOKUP($B$1,'Multipliers and Adjustments'!$A$70:$I$86,TRUNC(COLUMN(C$2)/5)+2,FALSE)*SUMIFS('EPA Data'!$I:$I,'EPA Data'!$D:$D,'Country Selector'!$A$2,'EPA Data'!$J:$J,$B$1,'EPA Data'!$C:$C,C$2,'EPA Data'!$G:$G,"&gt;="&amp;$A14,'EPA Data'!$G:$G,"&lt;"&amp;$B14)*unit_conv</f>
        <v>3069879974.6948776</v>
      </c>
      <c r="D14">
        <f t="shared" si="0"/>
        <v>2455903979.7559023</v>
      </c>
      <c r="E14">
        <f t="shared" si="0"/>
        <v>1841927984.8169267</v>
      </c>
      <c r="F14">
        <f t="shared" si="0"/>
        <v>1227951989.8779511</v>
      </c>
      <c r="G14">
        <f t="shared" si="0"/>
        <v>613975994.93897557</v>
      </c>
      <c r="H14" s="31">
        <f>VLOOKUP($B$1,'Multipliers and Adjustments'!$A$70:$I$86,TRUNC(COLUMN(H$2)/5)+2,FALSE)*SUMIFS('EPA Data'!$I:$I,'EPA Data'!$D:$D,'Country Selector'!$A$2,'EPA Data'!$J:$J,$B$1,'EPA Data'!$C:$C,H$2,'EPA Data'!$G:$G,"&gt;="&amp;$A14,'EPA Data'!$G:$G,"&lt;"&amp;$B14)*unit_conv</f>
        <v>0</v>
      </c>
      <c r="I14">
        <f t="shared" si="8"/>
        <v>0</v>
      </c>
      <c r="J14">
        <f t="shared" si="8"/>
        <v>0</v>
      </c>
      <c r="K14">
        <f t="shared" si="8"/>
        <v>0</v>
      </c>
      <c r="L14">
        <f t="shared" si="8"/>
        <v>0</v>
      </c>
      <c r="M14" s="31">
        <f>VLOOKUP($B$1,'Multipliers and Adjustments'!$A$70:$I$86,TRUNC(COLUMN(M$2)/5)+2,FALSE)*SUMIFS('EPA Data'!$I:$I,'EPA Data'!$D:$D,'Country Selector'!$A$2,'EPA Data'!$J:$J,$B$1,'EPA Data'!$C:$C,M$2,'EPA Data'!$G:$G,"&gt;="&amp;$A14,'EPA Data'!$G:$G,"&lt;"&amp;$B14)*unit_conv</f>
        <v>0</v>
      </c>
      <c r="N14">
        <f t="shared" si="9"/>
        <v>13521455372.089916</v>
      </c>
      <c r="O14">
        <f t="shared" si="9"/>
        <v>27042910744.179832</v>
      </c>
      <c r="P14">
        <f t="shared" si="9"/>
        <v>40564366116.269745</v>
      </c>
      <c r="Q14">
        <f t="shared" si="9"/>
        <v>54085821488.359665</v>
      </c>
      <c r="R14" s="31">
        <f>VLOOKUP($B$1,'Multipliers and Adjustments'!$A$70:$I$86,TRUNC(COLUMN(R$2)/5)+2,FALSE)*SUMIFS('EPA Data'!$I:$I,'EPA Data'!$D:$D,'Country Selector'!$A$2,'EPA Data'!$J:$J,$B$1,'EPA Data'!$C:$C,R$2,'EPA Data'!$G:$G,"&gt;="&amp;$A14,'EPA Data'!$G:$G,"&lt;"&amp;$B14)*unit_conv</f>
        <v>67607276860.449577</v>
      </c>
      <c r="S14">
        <f t="shared" si="10"/>
        <v>61854294510.620789</v>
      </c>
      <c r="T14">
        <f t="shared" si="10"/>
        <v>56101312160.792</v>
      </c>
      <c r="U14">
        <f t="shared" si="10"/>
        <v>50348329810.963211</v>
      </c>
      <c r="V14">
        <f t="shared" si="10"/>
        <v>44595347461.134422</v>
      </c>
      <c r="W14" s="31">
        <f>VLOOKUP($B$1,'Multipliers and Adjustments'!$A$70:$I$86,TRUNC(COLUMN(W$2)/5)+2,FALSE)*SUMIFS('EPA Data'!$I:$I,'EPA Data'!$D:$D,'Country Selector'!$A$2,'EPA Data'!$J:$J,$B$1,'EPA Data'!$C:$C,W$2,'EPA Data'!$G:$G,"&gt;="&amp;$A14,'EPA Data'!$G:$G,"&lt;"&amp;$B14)*unit_conv</f>
        <v>38842365111.305618</v>
      </c>
      <c r="X14">
        <f t="shared" si="11"/>
        <v>31897455028.839561</v>
      </c>
      <c r="Y14">
        <f t="shared" si="11"/>
        <v>24952544946.373505</v>
      </c>
      <c r="Z14">
        <f t="shared" si="11"/>
        <v>18007634863.907448</v>
      </c>
      <c r="AA14">
        <f t="shared" si="11"/>
        <v>11062724781.441389</v>
      </c>
      <c r="AB14" s="31">
        <f>VLOOKUP($B$1,'Multipliers and Adjustments'!$A$70:$I$86,TRUNC(COLUMN(AB$2)/5)+2,FALSE)*SUMIFS('EPA Data'!$I:$I,'EPA Data'!$D:$D,'Country Selector'!$A$2,'EPA Data'!$J:$J,$B$1,'EPA Data'!$C:$C,AB$2,'EPA Data'!$G:$G,"&gt;="&amp;$A14,'EPA Data'!$G:$G,"&lt;"&amp;$B14)*unit_conv</f>
        <v>4117814698.9753289</v>
      </c>
      <c r="AC14">
        <f t="shared" si="12"/>
        <v>3294251759.180263</v>
      </c>
      <c r="AD14">
        <f t="shared" si="12"/>
        <v>2470688819.3851972</v>
      </c>
      <c r="AE14">
        <f t="shared" si="12"/>
        <v>1647125879.5901313</v>
      </c>
      <c r="AF14">
        <f t="shared" si="12"/>
        <v>823562939.79506552</v>
      </c>
      <c r="AG14" s="31">
        <f>VLOOKUP($B$1,'Multipliers and Adjustments'!$A$70:$I$86,TRUNC(COLUMN(AG$2)/5)+2,FALSE)*SUMIFS('EPA Data'!$I:$I,'EPA Data'!$D:$D,'Country Selector'!$A$2,'EPA Data'!$J:$J,$B$1,'EPA Data'!$C:$C,AG$2,'EPA Data'!$G:$G,"&gt;="&amp;$A14,'EPA Data'!$G:$G,"&lt;"&amp;$B14)*unit_conv</f>
        <v>0</v>
      </c>
      <c r="AH14">
        <f t="shared" si="13"/>
        <v>3980776163.8056436</v>
      </c>
      <c r="AI14">
        <f t="shared" si="13"/>
        <v>7961552327.6112871</v>
      </c>
      <c r="AJ14">
        <f t="shared" si="13"/>
        <v>11942328491.416931</v>
      </c>
      <c r="AK14">
        <f t="shared" si="13"/>
        <v>15923104655.222574</v>
      </c>
      <c r="AL14" s="31">
        <f>VLOOKUP($B$1,'Multipliers and Adjustments'!$A$70:$I$86,TRUNC(COLUMN(AL$2)/5)+2,FALSE)*SUMIFS('EPA Data'!$I:$I,'EPA Data'!$D:$D,'Country Selector'!$A$2,'EPA Data'!$J:$J,$B$1,'EPA Data'!$C:$C,AL$2,'EPA Data'!$G:$G,"&gt;="&amp;$A14,'EPA Data'!$G:$G,"&lt;"&amp;$B14)*unit_conv</f>
        <v>19903880819.028217</v>
      </c>
    </row>
    <row r="15" spans="1:38" x14ac:dyDescent="0.45">
      <c r="A15" s="12">
        <f t="shared" si="14"/>
        <v>-550</v>
      </c>
      <c r="B15" s="11">
        <f t="shared" si="7"/>
        <v>-500</v>
      </c>
      <c r="C15" s="31">
        <f>VLOOKUP($B$1,'Multipliers and Adjustments'!$A$70:$I$86,TRUNC(COLUMN(C$2)/5)+2,FALSE)*SUMIFS('EPA Data'!$I:$I,'EPA Data'!$D:$D,'Country Selector'!$A$2,'EPA Data'!$J:$J,$B$1,'EPA Data'!$C:$C,C$2,'EPA Data'!$G:$G,"&gt;="&amp;$A15,'EPA Data'!$G:$G,"&lt;"&amp;$B15)*unit_conv</f>
        <v>0</v>
      </c>
      <c r="D15">
        <f t="shared" si="0"/>
        <v>206551219417.94327</v>
      </c>
      <c r="E15">
        <f t="shared" si="0"/>
        <v>413102438835.88654</v>
      </c>
      <c r="F15">
        <f t="shared" si="0"/>
        <v>619653658253.82983</v>
      </c>
      <c r="G15">
        <f t="shared" si="0"/>
        <v>826204877671.77307</v>
      </c>
      <c r="H15" s="31">
        <f>VLOOKUP($B$1,'Multipliers and Adjustments'!$A$70:$I$86,TRUNC(COLUMN(H$2)/5)+2,FALSE)*SUMIFS('EPA Data'!$I:$I,'EPA Data'!$D:$D,'Country Selector'!$A$2,'EPA Data'!$J:$J,$B$1,'EPA Data'!$C:$C,H$2,'EPA Data'!$G:$G,"&gt;="&amp;$A15,'EPA Data'!$G:$G,"&lt;"&amp;$B15)*unit_conv</f>
        <v>1032756097089.7163</v>
      </c>
      <c r="I15">
        <f t="shared" si="8"/>
        <v>826204877671.77307</v>
      </c>
      <c r="J15">
        <f t="shared" si="8"/>
        <v>619653658253.82983</v>
      </c>
      <c r="K15">
        <f t="shared" si="8"/>
        <v>413102438835.8866</v>
      </c>
      <c r="L15">
        <f t="shared" si="8"/>
        <v>206551219417.94333</v>
      </c>
      <c r="M15" s="31">
        <f>VLOOKUP($B$1,'Multipliers and Adjustments'!$A$70:$I$86,TRUNC(COLUMN(M$2)/5)+2,FALSE)*SUMIFS('EPA Data'!$I:$I,'EPA Data'!$D:$D,'Country Selector'!$A$2,'EPA Data'!$J:$J,$B$1,'EPA Data'!$C:$C,M$2,'EPA Data'!$G:$G,"&gt;="&amp;$A15,'EPA Data'!$G:$G,"&lt;"&amp;$B15)*unit_conv</f>
        <v>0</v>
      </c>
      <c r="N15">
        <f t="shared" si="9"/>
        <v>626514411.85641778</v>
      </c>
      <c r="O15">
        <f t="shared" si="9"/>
        <v>1253028823.7128356</v>
      </c>
      <c r="P15">
        <f t="shared" si="9"/>
        <v>1879543235.5692534</v>
      </c>
      <c r="Q15">
        <f t="shared" si="9"/>
        <v>2506057647.4256711</v>
      </c>
      <c r="R15" s="31">
        <f>VLOOKUP($B$1,'Multipliers and Adjustments'!$A$70:$I$86,TRUNC(COLUMN(R$2)/5)+2,FALSE)*SUMIFS('EPA Data'!$I:$I,'EPA Data'!$D:$D,'Country Selector'!$A$2,'EPA Data'!$J:$J,$B$1,'EPA Data'!$C:$C,R$2,'EPA Data'!$G:$G,"&gt;="&amp;$A15,'EPA Data'!$G:$G,"&lt;"&amp;$B15)*unit_conv</f>
        <v>3132572059.2820888</v>
      </c>
      <c r="S15">
        <f t="shared" si="10"/>
        <v>2506057647.4256711</v>
      </c>
      <c r="T15">
        <f t="shared" si="10"/>
        <v>1879543235.5692534</v>
      </c>
      <c r="U15">
        <f t="shared" si="10"/>
        <v>1253028823.7128358</v>
      </c>
      <c r="V15">
        <f t="shared" si="10"/>
        <v>626514411.85641801</v>
      </c>
      <c r="W15" s="31">
        <f>VLOOKUP($B$1,'Multipliers and Adjustments'!$A$70:$I$86,TRUNC(COLUMN(W$2)/5)+2,FALSE)*SUMIFS('EPA Data'!$I:$I,'EPA Data'!$D:$D,'Country Selector'!$A$2,'EPA Data'!$J:$J,$B$1,'EPA Data'!$C:$C,W$2,'EPA Data'!$G:$G,"&gt;="&amp;$A15,'EPA Data'!$G:$G,"&lt;"&amp;$B15)*unit_conv</f>
        <v>0</v>
      </c>
      <c r="X15">
        <f t="shared" si="11"/>
        <v>0</v>
      </c>
      <c r="Y15">
        <f t="shared" si="11"/>
        <v>0</v>
      </c>
      <c r="Z15">
        <f t="shared" si="11"/>
        <v>0</v>
      </c>
      <c r="AA15">
        <f t="shared" si="11"/>
        <v>0</v>
      </c>
      <c r="AB15" s="31">
        <f>VLOOKUP($B$1,'Multipliers and Adjustments'!$A$70:$I$86,TRUNC(COLUMN(AB$2)/5)+2,FALSE)*SUMIFS('EPA Data'!$I:$I,'EPA Data'!$D:$D,'Country Selector'!$A$2,'EPA Data'!$J:$J,$B$1,'EPA Data'!$C:$C,AB$2,'EPA Data'!$G:$G,"&gt;="&amp;$A15,'EPA Data'!$G:$G,"&lt;"&amp;$B15)*unit_conv</f>
        <v>0</v>
      </c>
      <c r="AC15">
        <f t="shared" si="12"/>
        <v>4102439194.5676498</v>
      </c>
      <c r="AD15">
        <f t="shared" si="12"/>
        <v>8204878389.1352997</v>
      </c>
      <c r="AE15">
        <f t="shared" si="12"/>
        <v>12307317583.70295</v>
      </c>
      <c r="AF15">
        <f t="shared" si="12"/>
        <v>16409756778.270599</v>
      </c>
      <c r="AG15" s="31">
        <f>VLOOKUP($B$1,'Multipliers and Adjustments'!$A$70:$I$86,TRUNC(COLUMN(AG$2)/5)+2,FALSE)*SUMIFS('EPA Data'!$I:$I,'EPA Data'!$D:$D,'Country Selector'!$A$2,'EPA Data'!$J:$J,$B$1,'EPA Data'!$C:$C,AG$2,'EPA Data'!$G:$G,"&gt;="&amp;$A15,'EPA Data'!$G:$G,"&lt;"&amp;$B15)*unit_conv</f>
        <v>20512195972.838249</v>
      </c>
      <c r="AH15">
        <f t="shared" si="13"/>
        <v>16409756778.270599</v>
      </c>
      <c r="AI15">
        <f t="shared" si="13"/>
        <v>12307317583.70295</v>
      </c>
      <c r="AJ15">
        <f t="shared" si="13"/>
        <v>8204878389.1352997</v>
      </c>
      <c r="AK15">
        <f t="shared" si="13"/>
        <v>4102439194.5676498</v>
      </c>
      <c r="AL15" s="31">
        <f>VLOOKUP($B$1,'Multipliers and Adjustments'!$A$70:$I$86,TRUNC(COLUMN(AL$2)/5)+2,FALSE)*SUMIFS('EPA Data'!$I:$I,'EPA Data'!$D:$D,'Country Selector'!$A$2,'EPA Data'!$J:$J,$B$1,'EPA Data'!$C:$C,AL$2,'EPA Data'!$G:$G,"&gt;="&amp;$A15,'EPA Data'!$G:$G,"&lt;"&amp;$B15)*unit_conv</f>
        <v>0</v>
      </c>
    </row>
    <row r="16" spans="1:38" x14ac:dyDescent="0.45">
      <c r="A16" s="12">
        <f t="shared" si="14"/>
        <v>-500</v>
      </c>
      <c r="B16" s="11">
        <f t="shared" si="7"/>
        <v>-450</v>
      </c>
      <c r="C16" s="31">
        <f>VLOOKUP($B$1,'Multipliers and Adjustments'!$A$70:$I$86,TRUNC(COLUMN(C$2)/5)+2,FALSE)*SUMIFS('EPA Data'!$I:$I,'EPA Data'!$D:$D,'Country Selector'!$A$2,'EPA Data'!$J:$J,$B$1,'EPA Data'!$C:$C,C$2,'EPA Data'!$G:$G,"&gt;="&amp;$A16,'EPA Data'!$G:$G,"&lt;"&amp;$B16)*unit_conv</f>
        <v>0</v>
      </c>
      <c r="D16">
        <f t="shared" si="0"/>
        <v>2806471973.2575779</v>
      </c>
      <c r="E16">
        <f t="shared" si="0"/>
        <v>5612943946.5151558</v>
      </c>
      <c r="F16">
        <f t="shared" si="0"/>
        <v>8419415919.7727337</v>
      </c>
      <c r="G16">
        <f t="shared" si="0"/>
        <v>11225887893.030312</v>
      </c>
      <c r="H16" s="31">
        <f>VLOOKUP($B$1,'Multipliers and Adjustments'!$A$70:$I$86,TRUNC(COLUMN(H$2)/5)+2,FALSE)*SUMIFS('EPA Data'!$I:$I,'EPA Data'!$D:$D,'Country Selector'!$A$2,'EPA Data'!$J:$J,$B$1,'EPA Data'!$C:$C,H$2,'EPA Data'!$G:$G,"&gt;="&amp;$A16,'EPA Data'!$G:$G,"&lt;"&amp;$B16)*unit_conv</f>
        <v>14032359866.287889</v>
      </c>
      <c r="I16">
        <f t="shared" si="8"/>
        <v>11878801467.547188</v>
      </c>
      <c r="J16">
        <f t="shared" si="8"/>
        <v>9725243068.806488</v>
      </c>
      <c r="K16">
        <f t="shared" si="8"/>
        <v>7571684670.0657873</v>
      </c>
      <c r="L16">
        <f t="shared" si="8"/>
        <v>5418126271.3250866</v>
      </c>
      <c r="M16" s="31">
        <f>VLOOKUP($B$1,'Multipliers and Adjustments'!$A$70:$I$86,TRUNC(COLUMN(M$2)/5)+2,FALSE)*SUMIFS('EPA Data'!$I:$I,'EPA Data'!$D:$D,'Country Selector'!$A$2,'EPA Data'!$J:$J,$B$1,'EPA Data'!$C:$C,M$2,'EPA Data'!$G:$G,"&gt;="&amp;$A16,'EPA Data'!$G:$G,"&lt;"&amp;$B16)*unit_conv</f>
        <v>3264567872.5843878</v>
      </c>
      <c r="N16">
        <f t="shared" si="9"/>
        <v>351370542622.70142</v>
      </c>
      <c r="O16">
        <f t="shared" si="9"/>
        <v>699476517372.81836</v>
      </c>
      <c r="P16">
        <f t="shared" si="9"/>
        <v>1047582492122.9353</v>
      </c>
      <c r="Q16">
        <f t="shared" si="9"/>
        <v>1395688466873.0522</v>
      </c>
      <c r="R16" s="31">
        <f>VLOOKUP($B$1,'Multipliers and Adjustments'!$A$70:$I$86,TRUNC(COLUMN(R$2)/5)+2,FALSE)*SUMIFS('EPA Data'!$I:$I,'EPA Data'!$D:$D,'Country Selector'!$A$2,'EPA Data'!$J:$J,$B$1,'EPA Data'!$C:$C,R$2,'EPA Data'!$G:$G,"&gt;="&amp;$A16,'EPA Data'!$G:$G,"&lt;"&amp;$B16)*unit_conv</f>
        <v>1743794441623.1694</v>
      </c>
      <c r="S16">
        <f t="shared" si="10"/>
        <v>1395035553298.5356</v>
      </c>
      <c r="T16">
        <f t="shared" si="10"/>
        <v>1046276664973.9017</v>
      </c>
      <c r="U16">
        <f t="shared" si="10"/>
        <v>697517776649.26782</v>
      </c>
      <c r="V16">
        <f t="shared" si="10"/>
        <v>348758888324.63391</v>
      </c>
      <c r="W16" s="31">
        <f>VLOOKUP($B$1,'Multipliers and Adjustments'!$A$70:$I$86,TRUNC(COLUMN(W$2)/5)+2,FALSE)*SUMIFS('EPA Data'!$I:$I,'EPA Data'!$D:$D,'Country Selector'!$A$2,'EPA Data'!$J:$J,$B$1,'EPA Data'!$C:$C,W$2,'EPA Data'!$G:$G,"&gt;="&amp;$A16,'EPA Data'!$G:$G,"&lt;"&amp;$B16)*unit_conv</f>
        <v>0</v>
      </c>
      <c r="X16">
        <f t="shared" si="11"/>
        <v>4200905630.202497</v>
      </c>
      <c r="Y16">
        <f t="shared" si="11"/>
        <v>8401811260.404994</v>
      </c>
      <c r="Z16">
        <f t="shared" si="11"/>
        <v>12602716890.607491</v>
      </c>
      <c r="AA16">
        <f t="shared" si="11"/>
        <v>16803622520.809988</v>
      </c>
      <c r="AB16" s="31">
        <f>VLOOKUP($B$1,'Multipliers and Adjustments'!$A$70:$I$86,TRUNC(COLUMN(AB$2)/5)+2,FALSE)*SUMIFS('EPA Data'!$I:$I,'EPA Data'!$D:$D,'Country Selector'!$A$2,'EPA Data'!$J:$J,$B$1,'EPA Data'!$C:$C,AB$2,'EPA Data'!$G:$G,"&gt;="&amp;$A16,'EPA Data'!$G:$G,"&lt;"&amp;$B16)*unit_conv</f>
        <v>21004528151.012486</v>
      </c>
      <c r="AC16">
        <f t="shared" si="12"/>
        <v>16803622520.809988</v>
      </c>
      <c r="AD16">
        <f t="shared" si="12"/>
        <v>12602716890.607491</v>
      </c>
      <c r="AE16">
        <f t="shared" si="12"/>
        <v>8401811260.4049931</v>
      </c>
      <c r="AF16">
        <f t="shared" si="12"/>
        <v>4200905630.2024961</v>
      </c>
      <c r="AG16" s="31">
        <f>VLOOKUP($B$1,'Multipliers and Adjustments'!$A$70:$I$86,TRUNC(COLUMN(AG$2)/5)+2,FALSE)*SUMIFS('EPA Data'!$I:$I,'EPA Data'!$D:$D,'Country Selector'!$A$2,'EPA Data'!$J:$J,$B$1,'EPA Data'!$C:$C,AG$2,'EPA Data'!$G:$G,"&gt;="&amp;$A16,'EPA Data'!$G:$G,"&lt;"&amp;$B16)*unit_conv</f>
        <v>0</v>
      </c>
      <c r="AH16">
        <f t="shared" si="13"/>
        <v>0</v>
      </c>
      <c r="AI16">
        <f t="shared" si="13"/>
        <v>0</v>
      </c>
      <c r="AJ16">
        <f t="shared" si="13"/>
        <v>0</v>
      </c>
      <c r="AK16">
        <f t="shared" si="13"/>
        <v>0</v>
      </c>
      <c r="AL16" s="31">
        <f>VLOOKUP($B$1,'Multipliers and Adjustments'!$A$70:$I$86,TRUNC(COLUMN(AL$2)/5)+2,FALSE)*SUMIFS('EPA Data'!$I:$I,'EPA Data'!$D:$D,'Country Selector'!$A$2,'EPA Data'!$J:$J,$B$1,'EPA Data'!$C:$C,AL$2,'EPA Data'!$G:$G,"&gt;="&amp;$A16,'EPA Data'!$G:$G,"&lt;"&amp;$B16)*unit_conv</f>
        <v>0</v>
      </c>
    </row>
    <row r="17" spans="1:38" x14ac:dyDescent="0.45">
      <c r="A17" s="12">
        <f t="shared" si="14"/>
        <v>-450</v>
      </c>
      <c r="B17" s="11">
        <f t="shared" si="7"/>
        <v>-400</v>
      </c>
      <c r="C17" s="31">
        <f>VLOOKUP($B$1,'Multipliers and Adjustments'!$A$70:$I$86,TRUNC(COLUMN(C$2)/5)+2,FALSE)*SUMIFS('EPA Data'!$I:$I,'EPA Data'!$D:$D,'Country Selector'!$A$2,'EPA Data'!$J:$J,$B$1,'EPA Data'!$C:$C,C$2,'EPA Data'!$G:$G,"&gt;="&amp;$A17,'EPA Data'!$G:$G,"&lt;"&amp;$B17)*unit_conv</f>
        <v>1126693641179.3577</v>
      </c>
      <c r="D17">
        <f>C17+($H17-$C17)/5</f>
        <v>915673618348.651</v>
      </c>
      <c r="E17">
        <f t="shared" si="0"/>
        <v>704653595517.94434</v>
      </c>
      <c r="F17">
        <f t="shared" si="0"/>
        <v>493633572687.23767</v>
      </c>
      <c r="G17">
        <f t="shared" si="0"/>
        <v>282613549856.53101</v>
      </c>
      <c r="H17" s="31">
        <f>VLOOKUP($B$1,'Multipliers and Adjustments'!$A$70:$I$86,TRUNC(COLUMN(H$2)/5)+2,FALSE)*SUMIFS('EPA Data'!$I:$I,'EPA Data'!$D:$D,'Country Selector'!$A$2,'EPA Data'!$J:$J,$B$1,'EPA Data'!$C:$C,H$2,'EPA Data'!$G:$G,"&gt;="&amp;$A17,'EPA Data'!$G:$G,"&lt;"&amp;$B17)*unit_conv</f>
        <v>71593527025.824402</v>
      </c>
      <c r="I17">
        <f t="shared" si="8"/>
        <v>72677249642.051483</v>
      </c>
      <c r="J17">
        <f t="shared" si="8"/>
        <v>73760972258.278564</v>
      </c>
      <c r="K17">
        <f t="shared" si="8"/>
        <v>74844694874.505646</v>
      </c>
      <c r="L17">
        <f t="shared" si="8"/>
        <v>75928417490.732727</v>
      </c>
      <c r="M17" s="31">
        <f>VLOOKUP($B$1,'Multipliers and Adjustments'!$A$70:$I$86,TRUNC(COLUMN(M$2)/5)+2,FALSE)*SUMIFS('EPA Data'!$I:$I,'EPA Data'!$D:$D,'Country Selector'!$A$2,'EPA Data'!$J:$J,$B$1,'EPA Data'!$C:$C,M$2,'EPA Data'!$G:$G,"&gt;="&amp;$A17,'EPA Data'!$G:$G,"&lt;"&amp;$B17)*unit_conv</f>
        <v>77012140106.959839</v>
      </c>
      <c r="N17">
        <f t="shared" si="9"/>
        <v>61609712085.567871</v>
      </c>
      <c r="O17">
        <f t="shared" si="9"/>
        <v>46207284064.175903</v>
      </c>
      <c r="P17">
        <f t="shared" si="9"/>
        <v>30804856042.783936</v>
      </c>
      <c r="Q17">
        <f t="shared" si="9"/>
        <v>15402428021.391968</v>
      </c>
      <c r="R17" s="31">
        <f>VLOOKUP($B$1,'Multipliers and Adjustments'!$A$70:$I$86,TRUNC(COLUMN(R$2)/5)+2,FALSE)*SUMIFS('EPA Data'!$I:$I,'EPA Data'!$D:$D,'Country Selector'!$A$2,'EPA Data'!$J:$J,$B$1,'EPA Data'!$C:$C,R$2,'EPA Data'!$G:$G,"&gt;="&amp;$A17,'EPA Data'!$G:$G,"&lt;"&amp;$B17)*unit_conv</f>
        <v>0</v>
      </c>
      <c r="S17">
        <f t="shared" si="10"/>
        <v>4283846493.4853935</v>
      </c>
      <c r="T17">
        <f t="shared" si="10"/>
        <v>8567692986.970787</v>
      </c>
      <c r="U17">
        <f t="shared" si="10"/>
        <v>12851539480.456181</v>
      </c>
      <c r="V17">
        <f t="shared" si="10"/>
        <v>17135385973.941574</v>
      </c>
      <c r="W17" s="31">
        <f>VLOOKUP($B$1,'Multipliers and Adjustments'!$A$70:$I$86,TRUNC(COLUMN(W$2)/5)+2,FALSE)*SUMIFS('EPA Data'!$I:$I,'EPA Data'!$D:$D,'Country Selector'!$A$2,'EPA Data'!$J:$J,$B$1,'EPA Data'!$C:$C,W$2,'EPA Data'!$G:$G,"&gt;="&amp;$A17,'EPA Data'!$G:$G,"&lt;"&amp;$B17)*unit_conv</f>
        <v>21419232467.426968</v>
      </c>
      <c r="X17">
        <f t="shared" si="11"/>
        <v>17135385973.941574</v>
      </c>
      <c r="Y17">
        <f t="shared" si="11"/>
        <v>12851539480.456181</v>
      </c>
      <c r="Z17">
        <f t="shared" si="11"/>
        <v>8567692986.970787</v>
      </c>
      <c r="AA17">
        <f t="shared" si="11"/>
        <v>4283846493.4853935</v>
      </c>
      <c r="AB17" s="31">
        <f>VLOOKUP($B$1,'Multipliers and Adjustments'!$A$70:$I$86,TRUNC(COLUMN(AB$2)/5)+2,FALSE)*SUMIFS('EPA Data'!$I:$I,'EPA Data'!$D:$D,'Country Selector'!$A$2,'EPA Data'!$J:$J,$B$1,'EPA Data'!$C:$C,AB$2,'EPA Data'!$G:$G,"&gt;="&amp;$A17,'EPA Data'!$G:$G,"&lt;"&amp;$B17)*unit_conv</f>
        <v>0</v>
      </c>
      <c r="AC17">
        <f t="shared" si="12"/>
        <v>0</v>
      </c>
      <c r="AD17">
        <f t="shared" si="12"/>
        <v>0</v>
      </c>
      <c r="AE17">
        <f t="shared" si="12"/>
        <v>0</v>
      </c>
      <c r="AF17">
        <f t="shared" si="12"/>
        <v>0</v>
      </c>
      <c r="AG17" s="31">
        <f>VLOOKUP($B$1,'Multipliers and Adjustments'!$A$70:$I$86,TRUNC(COLUMN(AG$2)/5)+2,FALSE)*SUMIFS('EPA Data'!$I:$I,'EPA Data'!$D:$D,'Country Selector'!$A$2,'EPA Data'!$J:$J,$B$1,'EPA Data'!$C:$C,AG$2,'EPA Data'!$G:$G,"&gt;="&amp;$A17,'EPA Data'!$G:$G,"&lt;"&amp;$B17)*unit_conv</f>
        <v>0</v>
      </c>
      <c r="AH17">
        <f t="shared" si="13"/>
        <v>0</v>
      </c>
      <c r="AI17">
        <f t="shared" si="13"/>
        <v>0</v>
      </c>
      <c r="AJ17">
        <f t="shared" si="13"/>
        <v>0</v>
      </c>
      <c r="AK17">
        <f t="shared" si="13"/>
        <v>0</v>
      </c>
      <c r="AL17" s="31">
        <f>VLOOKUP($B$1,'Multipliers and Adjustments'!$A$70:$I$86,TRUNC(COLUMN(AL$2)/5)+2,FALSE)*SUMIFS('EPA Data'!$I:$I,'EPA Data'!$D:$D,'Country Selector'!$A$2,'EPA Data'!$J:$J,$B$1,'EPA Data'!$C:$C,AL$2,'EPA Data'!$G:$G,"&gt;="&amp;$A17,'EPA Data'!$G:$G,"&lt;"&amp;$B17)*unit_conv</f>
        <v>0</v>
      </c>
    </row>
    <row r="18" spans="1:38" x14ac:dyDescent="0.45">
      <c r="A18" s="12">
        <f t="shared" si="14"/>
        <v>-400</v>
      </c>
      <c r="B18" s="11">
        <f t="shared" si="7"/>
        <v>-350</v>
      </c>
      <c r="C18" s="31">
        <f>VLOOKUP($B$1,'Multipliers and Adjustments'!$A$70:$I$86,TRUNC(COLUMN(C$2)/5)+2,FALSE)*SUMIFS('EPA Data'!$I:$I,'EPA Data'!$D:$D,'Country Selector'!$A$2,'EPA Data'!$J:$J,$B$1,'EPA Data'!$C:$C,C$2,'EPA Data'!$G:$G,"&gt;="&amp;$A18,'EPA Data'!$G:$G,"&lt;"&amp;$B18)*unit_conv</f>
        <v>399589753.82536572</v>
      </c>
      <c r="D18">
        <f t="shared" ref="D18:G33" si="15">C18+($H18-$C18)/5</f>
        <v>4885927947.4630985</v>
      </c>
      <c r="E18">
        <f t="shared" si="15"/>
        <v>9372266141.1008301</v>
      </c>
      <c r="F18">
        <f t="shared" si="15"/>
        <v>13858604334.738564</v>
      </c>
      <c r="G18">
        <f t="shared" si="15"/>
        <v>18344942528.376297</v>
      </c>
      <c r="H18" s="31">
        <f>VLOOKUP($B$1,'Multipliers and Adjustments'!$A$70:$I$86,TRUNC(COLUMN(H$2)/5)+2,FALSE)*SUMIFS('EPA Data'!$I:$I,'EPA Data'!$D:$D,'Country Selector'!$A$2,'EPA Data'!$J:$J,$B$1,'EPA Data'!$C:$C,H$2,'EPA Data'!$G:$G,"&gt;="&amp;$A18,'EPA Data'!$G:$G,"&lt;"&amp;$B18)*unit_conv</f>
        <v>22831280722.01403</v>
      </c>
      <c r="I18">
        <f t="shared" si="8"/>
        <v>23971341262.827759</v>
      </c>
      <c r="J18">
        <f t="shared" si="8"/>
        <v>25111401803.641487</v>
      </c>
      <c r="K18">
        <f t="shared" si="8"/>
        <v>26251462344.455215</v>
      </c>
      <c r="L18">
        <f t="shared" si="8"/>
        <v>27391522885.268944</v>
      </c>
      <c r="M18" s="31">
        <f>VLOOKUP($B$1,'Multipliers and Adjustments'!$A$70:$I$86,TRUNC(COLUMN(M$2)/5)+2,FALSE)*SUMIFS('EPA Data'!$I:$I,'EPA Data'!$D:$D,'Country Selector'!$A$2,'EPA Data'!$J:$J,$B$1,'EPA Data'!$C:$C,M$2,'EPA Data'!$G:$G,"&gt;="&amp;$A18,'EPA Data'!$G:$G,"&lt;"&amp;$B18)*unit_conv</f>
        <v>28531583426.082676</v>
      </c>
      <c r="N18">
        <f t="shared" si="9"/>
        <v>27318200615.278412</v>
      </c>
      <c r="O18">
        <f t="shared" si="9"/>
        <v>26104817804.474148</v>
      </c>
      <c r="P18">
        <f t="shared" si="9"/>
        <v>24891434993.669884</v>
      </c>
      <c r="Q18">
        <f t="shared" si="9"/>
        <v>23678052182.86562</v>
      </c>
      <c r="R18" s="31">
        <f>VLOOKUP($B$1,'Multipliers and Adjustments'!$A$70:$I$86,TRUNC(COLUMN(R$2)/5)+2,FALSE)*SUMIFS('EPA Data'!$I:$I,'EPA Data'!$D:$D,'Country Selector'!$A$2,'EPA Data'!$J:$J,$B$1,'EPA Data'!$C:$C,R$2,'EPA Data'!$G:$G,"&gt;="&amp;$A18,'EPA Data'!$G:$G,"&lt;"&amp;$B18)*unit_conv</f>
        <v>22464669372.061359</v>
      </c>
      <c r="S18">
        <f t="shared" si="10"/>
        <v>17971735497.649086</v>
      </c>
      <c r="T18">
        <f t="shared" si="10"/>
        <v>13478801623.236814</v>
      </c>
      <c r="U18">
        <f t="shared" si="10"/>
        <v>8985867748.824543</v>
      </c>
      <c r="V18">
        <f t="shared" si="10"/>
        <v>4492933874.4122715</v>
      </c>
      <c r="W18" s="31">
        <f>VLOOKUP($B$1,'Multipliers and Adjustments'!$A$70:$I$86,TRUNC(COLUMN(W$2)/5)+2,FALSE)*SUMIFS('EPA Data'!$I:$I,'EPA Data'!$D:$D,'Country Selector'!$A$2,'EPA Data'!$J:$J,$B$1,'EPA Data'!$C:$C,W$2,'EPA Data'!$G:$G,"&gt;="&amp;$A18,'EPA Data'!$G:$G,"&lt;"&amp;$B18)*unit_conv</f>
        <v>0</v>
      </c>
      <c r="X18">
        <f t="shared" si="11"/>
        <v>0</v>
      </c>
      <c r="Y18">
        <f t="shared" si="11"/>
        <v>0</v>
      </c>
      <c r="Z18">
        <f t="shared" si="11"/>
        <v>0</v>
      </c>
      <c r="AA18">
        <f t="shared" si="11"/>
        <v>0</v>
      </c>
      <c r="AB18" s="31">
        <f>VLOOKUP($B$1,'Multipliers and Adjustments'!$A$70:$I$86,TRUNC(COLUMN(AB$2)/5)+2,FALSE)*SUMIFS('EPA Data'!$I:$I,'EPA Data'!$D:$D,'Country Selector'!$A$2,'EPA Data'!$J:$J,$B$1,'EPA Data'!$C:$C,AB$2,'EPA Data'!$G:$G,"&gt;="&amp;$A18,'EPA Data'!$G:$G,"&lt;"&amp;$B18)*unit_conv</f>
        <v>0</v>
      </c>
      <c r="AC18">
        <f t="shared" si="12"/>
        <v>53595114300.877441</v>
      </c>
      <c r="AD18">
        <f t="shared" si="12"/>
        <v>107190228601.75488</v>
      </c>
      <c r="AE18">
        <f t="shared" si="12"/>
        <v>160785342902.63232</v>
      </c>
      <c r="AF18">
        <f t="shared" si="12"/>
        <v>214380457203.50977</v>
      </c>
      <c r="AG18" s="31">
        <f>VLOOKUP($B$1,'Multipliers and Adjustments'!$A$70:$I$86,TRUNC(COLUMN(AG$2)/5)+2,FALSE)*SUMIFS('EPA Data'!$I:$I,'EPA Data'!$D:$D,'Country Selector'!$A$2,'EPA Data'!$J:$J,$B$1,'EPA Data'!$C:$C,AG$2,'EPA Data'!$G:$G,"&gt;="&amp;$A18,'EPA Data'!$G:$G,"&lt;"&amp;$B18)*unit_conv</f>
        <v>267975571504.38721</v>
      </c>
      <c r="AH18">
        <f t="shared" si="13"/>
        <v>267456004478.89941</v>
      </c>
      <c r="AI18">
        <f t="shared" si="13"/>
        <v>266936437453.41162</v>
      </c>
      <c r="AJ18">
        <f t="shared" si="13"/>
        <v>266416870427.92383</v>
      </c>
      <c r="AK18">
        <f t="shared" si="13"/>
        <v>265897303402.43604</v>
      </c>
      <c r="AL18" s="31">
        <f>VLOOKUP($B$1,'Multipliers and Adjustments'!$A$70:$I$86,TRUNC(COLUMN(AL$2)/5)+2,FALSE)*SUMIFS('EPA Data'!$I:$I,'EPA Data'!$D:$D,'Country Selector'!$A$2,'EPA Data'!$J:$J,$B$1,'EPA Data'!$C:$C,AL$2,'EPA Data'!$G:$G,"&gt;="&amp;$A18,'EPA Data'!$G:$G,"&lt;"&amp;$B18)*unit_conv</f>
        <v>265377736376.94827</v>
      </c>
    </row>
    <row r="19" spans="1:38" x14ac:dyDescent="0.45">
      <c r="A19" s="12">
        <f t="shared" si="14"/>
        <v>-350</v>
      </c>
      <c r="B19" s="11">
        <f t="shared" si="7"/>
        <v>-300</v>
      </c>
      <c r="C19" s="31">
        <f>VLOOKUP($B$1,'Multipliers and Adjustments'!$A$70:$I$86,TRUNC(COLUMN(C$2)/5)+2,FALSE)*SUMIFS('EPA Data'!$I:$I,'EPA Data'!$D:$D,'Country Selector'!$A$2,'EPA Data'!$J:$J,$B$1,'EPA Data'!$C:$C,C$2,'EPA Data'!$G:$G,"&gt;="&amp;$A19,'EPA Data'!$G:$G,"&lt;"&amp;$B19)*unit_conv</f>
        <v>470649487020.1853</v>
      </c>
      <c r="D19">
        <f t="shared" si="15"/>
        <v>376519589616.14825</v>
      </c>
      <c r="E19">
        <f t="shared" si="15"/>
        <v>282389692212.11121</v>
      </c>
      <c r="F19">
        <f t="shared" si="15"/>
        <v>188259794808.07416</v>
      </c>
      <c r="G19">
        <f t="shared" si="15"/>
        <v>94129897404.037094</v>
      </c>
      <c r="H19" s="31">
        <f>VLOOKUP($B$1,'Multipliers and Adjustments'!$A$70:$I$86,TRUNC(COLUMN(H$2)/5)+2,FALSE)*SUMIFS('EPA Data'!$I:$I,'EPA Data'!$D:$D,'Country Selector'!$A$2,'EPA Data'!$J:$J,$B$1,'EPA Data'!$C:$C,H$2,'EPA Data'!$G:$G,"&gt;="&amp;$A19,'EPA Data'!$G:$G,"&lt;"&amp;$B19)*unit_conv</f>
        <v>0</v>
      </c>
      <c r="I19">
        <f t="shared" si="8"/>
        <v>13084049231.330591</v>
      </c>
      <c r="J19">
        <f t="shared" si="8"/>
        <v>26168098462.661182</v>
      </c>
      <c r="K19">
        <f t="shared" si="8"/>
        <v>39252147693.991776</v>
      </c>
      <c r="L19">
        <f t="shared" si="8"/>
        <v>52336196925.322365</v>
      </c>
      <c r="M19" s="31">
        <f>VLOOKUP($B$1,'Multipliers and Adjustments'!$A$70:$I$86,TRUNC(COLUMN(M$2)/5)+2,FALSE)*SUMIFS('EPA Data'!$I:$I,'EPA Data'!$D:$D,'Country Selector'!$A$2,'EPA Data'!$J:$J,$B$1,'EPA Data'!$C:$C,M$2,'EPA Data'!$G:$G,"&gt;="&amp;$A19,'EPA Data'!$G:$G,"&lt;"&amp;$B19)*unit_conv</f>
        <v>65420246156.652954</v>
      </c>
      <c r="N19">
        <f t="shared" si="9"/>
        <v>52336196925.322365</v>
      </c>
      <c r="O19">
        <f t="shared" si="9"/>
        <v>39252147693.991776</v>
      </c>
      <c r="P19">
        <f t="shared" si="9"/>
        <v>26168098462.661186</v>
      </c>
      <c r="Q19">
        <f t="shared" si="9"/>
        <v>13084049231.330595</v>
      </c>
      <c r="R19" s="31">
        <f>VLOOKUP($B$1,'Multipliers and Adjustments'!$A$70:$I$86,TRUNC(COLUMN(R$2)/5)+2,FALSE)*SUMIFS('EPA Data'!$I:$I,'EPA Data'!$D:$D,'Country Selector'!$A$2,'EPA Data'!$J:$J,$B$1,'EPA Data'!$C:$C,R$2,'EPA Data'!$G:$G,"&gt;="&amp;$A19,'EPA Data'!$G:$G,"&lt;"&amp;$B19)*unit_conv</f>
        <v>0</v>
      </c>
      <c r="S19">
        <f t="shared" si="10"/>
        <v>52871450481.798767</v>
      </c>
      <c r="T19">
        <f t="shared" si="10"/>
        <v>105742900963.59753</v>
      </c>
      <c r="U19">
        <f t="shared" si="10"/>
        <v>158614351445.3963</v>
      </c>
      <c r="V19">
        <f t="shared" si="10"/>
        <v>211485801927.19507</v>
      </c>
      <c r="W19" s="31">
        <f>VLOOKUP($B$1,'Multipliers and Adjustments'!$A$70:$I$86,TRUNC(COLUMN(W$2)/5)+2,FALSE)*SUMIFS('EPA Data'!$I:$I,'EPA Data'!$D:$D,'Country Selector'!$A$2,'EPA Data'!$J:$J,$B$1,'EPA Data'!$C:$C,W$2,'EPA Data'!$G:$G,"&gt;="&amp;$A19,'EPA Data'!$G:$G,"&lt;"&amp;$B19)*unit_conv</f>
        <v>264357252408.99384</v>
      </c>
      <c r="X19">
        <f t="shared" si="11"/>
        <v>265231022020.58908</v>
      </c>
      <c r="Y19">
        <f t="shared" si="11"/>
        <v>266104791632.18433</v>
      </c>
      <c r="Z19">
        <f t="shared" si="11"/>
        <v>266978561243.77957</v>
      </c>
      <c r="AA19">
        <f t="shared" si="11"/>
        <v>267852330855.37482</v>
      </c>
      <c r="AB19" s="31">
        <f>VLOOKUP($B$1,'Multipliers and Adjustments'!$A$70:$I$86,TRUNC(COLUMN(AB$2)/5)+2,FALSE)*SUMIFS('EPA Data'!$I:$I,'EPA Data'!$D:$D,'Country Selector'!$A$2,'EPA Data'!$J:$J,$B$1,'EPA Data'!$C:$C,AB$2,'EPA Data'!$G:$G,"&gt;="&amp;$A19,'EPA Data'!$G:$G,"&lt;"&amp;$B19)*unit_conv</f>
        <v>268726100466.97003</v>
      </c>
      <c r="AC19">
        <f t="shared" si="12"/>
        <v>214980880373.57602</v>
      </c>
      <c r="AD19">
        <f t="shared" si="12"/>
        <v>161235660280.18201</v>
      </c>
      <c r="AE19">
        <f t="shared" si="12"/>
        <v>107490440186.78799</v>
      </c>
      <c r="AF19">
        <f t="shared" si="12"/>
        <v>53745220093.39399</v>
      </c>
      <c r="AG19" s="31">
        <f>VLOOKUP($B$1,'Multipliers and Adjustments'!$A$70:$I$86,TRUNC(COLUMN(AG$2)/5)+2,FALSE)*SUMIFS('EPA Data'!$I:$I,'EPA Data'!$D:$D,'Country Selector'!$A$2,'EPA Data'!$J:$J,$B$1,'EPA Data'!$C:$C,AG$2,'EPA Data'!$G:$G,"&gt;="&amp;$A19,'EPA Data'!$G:$G,"&lt;"&amp;$B19)*unit_conv</f>
        <v>0</v>
      </c>
      <c r="AH19">
        <f t="shared" si="13"/>
        <v>69189392180.250656</v>
      </c>
      <c r="AI19">
        <f t="shared" si="13"/>
        <v>138378784360.50131</v>
      </c>
      <c r="AJ19">
        <f t="shared" si="13"/>
        <v>207568176540.75195</v>
      </c>
      <c r="AK19">
        <f t="shared" si="13"/>
        <v>276757568721.00262</v>
      </c>
      <c r="AL19" s="31">
        <f>VLOOKUP($B$1,'Multipliers and Adjustments'!$A$70:$I$86,TRUNC(COLUMN(AL$2)/5)+2,FALSE)*SUMIFS('EPA Data'!$I:$I,'EPA Data'!$D:$D,'Country Selector'!$A$2,'EPA Data'!$J:$J,$B$1,'EPA Data'!$C:$C,AL$2,'EPA Data'!$G:$G,"&gt;="&amp;$A19,'EPA Data'!$G:$G,"&lt;"&amp;$B19)*unit_conv</f>
        <v>345946960901.2533</v>
      </c>
    </row>
    <row r="20" spans="1:38" x14ac:dyDescent="0.45">
      <c r="A20" s="12">
        <f t="shared" si="14"/>
        <v>-300</v>
      </c>
      <c r="B20" s="11">
        <f t="shared" si="7"/>
        <v>-250</v>
      </c>
      <c r="C20" s="31">
        <f>VLOOKUP($B$1,'Multipliers and Adjustments'!$A$70:$I$86,TRUNC(COLUMN(C$2)/5)+2,FALSE)*SUMIFS('EPA Data'!$I:$I,'EPA Data'!$D:$D,'Country Selector'!$A$2,'EPA Data'!$J:$J,$B$1,'EPA Data'!$C:$C,C$2,'EPA Data'!$G:$G,"&gt;="&amp;$A20,'EPA Data'!$G:$G,"&lt;"&amp;$B20)*unit_conv</f>
        <v>94440752984.534058</v>
      </c>
      <c r="D20">
        <f t="shared" si="15"/>
        <v>75633438236.385651</v>
      </c>
      <c r="E20">
        <f t="shared" si="15"/>
        <v>56826123488.237236</v>
      </c>
      <c r="F20">
        <f t="shared" si="15"/>
        <v>38018808740.088821</v>
      </c>
      <c r="G20">
        <f t="shared" si="15"/>
        <v>19211493991.940407</v>
      </c>
      <c r="H20" s="31">
        <f>VLOOKUP($B$1,'Multipliers and Adjustments'!$A$70:$I$86,TRUNC(COLUMN(H$2)/5)+2,FALSE)*SUMIFS('EPA Data'!$I:$I,'EPA Data'!$D:$D,'Country Selector'!$A$2,'EPA Data'!$J:$J,$B$1,'EPA Data'!$C:$C,H$2,'EPA Data'!$G:$G,"&gt;="&amp;$A20,'EPA Data'!$G:$G,"&lt;"&amp;$B20)*unit_conv</f>
        <v>404179243.79199493</v>
      </c>
      <c r="I20">
        <f t="shared" ref="I20:L35" si="16">H20+($M20-$H20)/5</f>
        <v>473062348881.95575</v>
      </c>
      <c r="J20">
        <f t="shared" si="16"/>
        <v>945720518520.11951</v>
      </c>
      <c r="K20">
        <f t="shared" si="16"/>
        <v>1418378688158.2832</v>
      </c>
      <c r="L20">
        <f t="shared" si="16"/>
        <v>1891036857796.447</v>
      </c>
      <c r="M20" s="31">
        <f>VLOOKUP($B$1,'Multipliers and Adjustments'!$A$70:$I$86,TRUNC(COLUMN(M$2)/5)+2,FALSE)*SUMIFS('EPA Data'!$I:$I,'EPA Data'!$D:$D,'Country Selector'!$A$2,'EPA Data'!$J:$J,$B$1,'EPA Data'!$C:$C,M$2,'EPA Data'!$G:$G,"&gt;="&amp;$A20,'EPA Data'!$G:$G,"&lt;"&amp;$B20)*unit_conv</f>
        <v>2363695027434.6108</v>
      </c>
      <c r="N20">
        <f t="shared" ref="N20:Q35" si="17">M20+($R20-$M20)/5</f>
        <v>1891812686215.3887</v>
      </c>
      <c r="O20">
        <f t="shared" si="17"/>
        <v>1419930344996.1665</v>
      </c>
      <c r="P20">
        <f t="shared" si="17"/>
        <v>948048003776.94421</v>
      </c>
      <c r="Q20">
        <f t="shared" si="17"/>
        <v>476165662557.72192</v>
      </c>
      <c r="R20" s="31">
        <f>VLOOKUP($B$1,'Multipliers and Adjustments'!$A$70:$I$86,TRUNC(COLUMN(R$2)/5)+2,FALSE)*SUMIFS('EPA Data'!$I:$I,'EPA Data'!$D:$D,'Country Selector'!$A$2,'EPA Data'!$J:$J,$B$1,'EPA Data'!$C:$C,R$2,'EPA Data'!$G:$G,"&gt;="&amp;$A20,'EPA Data'!$G:$G,"&lt;"&amp;$B20)*unit_conv</f>
        <v>4283321338.4994946</v>
      </c>
      <c r="S20">
        <f t="shared" ref="S20:V35" si="18">R20+($W20-$R20)/5</f>
        <v>4318585317.7444315</v>
      </c>
      <c r="T20">
        <f t="shared" si="18"/>
        <v>4353849296.9893684</v>
      </c>
      <c r="U20">
        <f t="shared" si="18"/>
        <v>4389113276.2343054</v>
      </c>
      <c r="V20">
        <f t="shared" si="18"/>
        <v>4424377255.4792423</v>
      </c>
      <c r="W20" s="31">
        <f>VLOOKUP($B$1,'Multipliers and Adjustments'!$A$70:$I$86,TRUNC(COLUMN(W$2)/5)+2,FALSE)*SUMIFS('EPA Data'!$I:$I,'EPA Data'!$D:$D,'Country Selector'!$A$2,'EPA Data'!$J:$J,$B$1,'EPA Data'!$C:$C,W$2,'EPA Data'!$G:$G,"&gt;="&amp;$A20,'EPA Data'!$G:$G,"&lt;"&amp;$B20)*unit_conv</f>
        <v>4459641234.7241793</v>
      </c>
      <c r="X20">
        <f t="shared" ref="X20:AA35" si="19">W20+($AB20-$W20)/5</f>
        <v>77870615045.446228</v>
      </c>
      <c r="Y20">
        <f t="shared" si="19"/>
        <v>151281588856.16827</v>
      </c>
      <c r="Z20">
        <f t="shared" si="19"/>
        <v>224692562666.89032</v>
      </c>
      <c r="AA20">
        <f t="shared" si="19"/>
        <v>298103536477.61237</v>
      </c>
      <c r="AB20" s="31">
        <f>VLOOKUP($B$1,'Multipliers and Adjustments'!$A$70:$I$86,TRUNC(COLUMN(AB$2)/5)+2,FALSE)*SUMIFS('EPA Data'!$I:$I,'EPA Data'!$D:$D,'Country Selector'!$A$2,'EPA Data'!$J:$J,$B$1,'EPA Data'!$C:$C,AB$2,'EPA Data'!$G:$G,"&gt;="&amp;$A20,'EPA Data'!$G:$G,"&lt;"&amp;$B20)*unit_conv</f>
        <v>371514510288.33441</v>
      </c>
      <c r="AC20">
        <f t="shared" ref="AC20:AF35" si="20">AB20+($AG20-$AB20)/5</f>
        <v>369243187747.42365</v>
      </c>
      <c r="AD20">
        <f t="shared" si="20"/>
        <v>366971865206.51288</v>
      </c>
      <c r="AE20">
        <f t="shared" si="20"/>
        <v>364700542665.60211</v>
      </c>
      <c r="AF20">
        <f t="shared" si="20"/>
        <v>362429220124.69135</v>
      </c>
      <c r="AG20" s="31">
        <f>VLOOKUP($B$1,'Multipliers and Adjustments'!$A$70:$I$86,TRUNC(COLUMN(AG$2)/5)+2,FALSE)*SUMIFS('EPA Data'!$I:$I,'EPA Data'!$D:$D,'Country Selector'!$A$2,'EPA Data'!$J:$J,$B$1,'EPA Data'!$C:$C,AG$2,'EPA Data'!$G:$G,"&gt;="&amp;$A20,'EPA Data'!$G:$G,"&lt;"&amp;$B20)*unit_conv</f>
        <v>360157897583.78046</v>
      </c>
      <c r="AH20">
        <f t="shared" ref="AH20:AK35" si="21">AG20+($AL20-$AG20)/5</f>
        <v>291473216996.58252</v>
      </c>
      <c r="AI20">
        <f t="shared" si="21"/>
        <v>222788536409.38461</v>
      </c>
      <c r="AJ20">
        <f t="shared" si="21"/>
        <v>154103855822.18671</v>
      </c>
      <c r="AK20">
        <f t="shared" si="21"/>
        <v>85419175234.9888</v>
      </c>
      <c r="AL20" s="31">
        <f>VLOOKUP($B$1,'Multipliers and Adjustments'!$A$70:$I$86,TRUNC(COLUMN(AL$2)/5)+2,FALSE)*SUMIFS('EPA Data'!$I:$I,'EPA Data'!$D:$D,'Country Selector'!$A$2,'EPA Data'!$J:$J,$B$1,'EPA Data'!$C:$C,AL$2,'EPA Data'!$G:$G,"&gt;="&amp;$A20,'EPA Data'!$G:$G,"&lt;"&amp;$B20)*unit_conv</f>
        <v>16734494647.790882</v>
      </c>
    </row>
    <row r="21" spans="1:38" x14ac:dyDescent="0.45">
      <c r="A21" s="12">
        <f t="shared" si="14"/>
        <v>-250</v>
      </c>
      <c r="B21" s="11">
        <f t="shared" si="7"/>
        <v>-200</v>
      </c>
      <c r="C21" s="31">
        <f>VLOOKUP($B$1,'Multipliers and Adjustments'!$A$70:$I$86,TRUNC(COLUMN(C$2)/5)+2,FALSE)*SUMIFS('EPA Data'!$I:$I,'EPA Data'!$D:$D,'Country Selector'!$A$2,'EPA Data'!$J:$J,$B$1,'EPA Data'!$C:$C,C$2,'EPA Data'!$G:$G,"&gt;="&amp;$A21,'EPA Data'!$G:$G,"&lt;"&amp;$B21)*unit_conv</f>
        <v>29371582118.531853</v>
      </c>
      <c r="D21">
        <f t="shared" si="15"/>
        <v>591566841679.01746</v>
      </c>
      <c r="E21">
        <f t="shared" si="15"/>
        <v>1153762101239.5029</v>
      </c>
      <c r="F21">
        <f t="shared" si="15"/>
        <v>1715957360799.9885</v>
      </c>
      <c r="G21">
        <f t="shared" si="15"/>
        <v>2278152620360.4741</v>
      </c>
      <c r="H21" s="31">
        <f>VLOOKUP($B$1,'Multipliers and Adjustments'!$A$70:$I$86,TRUNC(COLUMN(H$2)/5)+2,FALSE)*SUMIFS('EPA Data'!$I:$I,'EPA Data'!$D:$D,'Country Selector'!$A$2,'EPA Data'!$J:$J,$B$1,'EPA Data'!$C:$C,H$2,'EPA Data'!$G:$G,"&gt;="&amp;$A21,'EPA Data'!$G:$G,"&lt;"&amp;$B21)*unit_conv</f>
        <v>2840347879920.9595</v>
      </c>
      <c r="I21">
        <f t="shared" si="16"/>
        <v>2272278303936.7676</v>
      </c>
      <c r="J21">
        <f t="shared" si="16"/>
        <v>1704208727952.5757</v>
      </c>
      <c r="K21">
        <f t="shared" si="16"/>
        <v>1136139151968.3838</v>
      </c>
      <c r="L21">
        <f t="shared" si="16"/>
        <v>568069575984.19189</v>
      </c>
      <c r="M21" s="31">
        <f>VLOOKUP($B$1,'Multipliers and Adjustments'!$A$70:$I$86,TRUNC(COLUMN(M$2)/5)+2,FALSE)*SUMIFS('EPA Data'!$I:$I,'EPA Data'!$D:$D,'Country Selector'!$A$2,'EPA Data'!$J:$J,$B$1,'EPA Data'!$C:$C,M$2,'EPA Data'!$G:$G,"&gt;="&amp;$A21,'EPA Data'!$G:$G,"&lt;"&amp;$B21)*unit_conv</f>
        <v>0</v>
      </c>
      <c r="N21">
        <f t="shared" si="17"/>
        <v>73035058061.882813</v>
      </c>
      <c r="O21">
        <f t="shared" si="17"/>
        <v>146070116123.76563</v>
      </c>
      <c r="P21">
        <f t="shared" si="17"/>
        <v>219105174185.64844</v>
      </c>
      <c r="Q21">
        <f t="shared" si="17"/>
        <v>292140232247.53125</v>
      </c>
      <c r="R21" s="31">
        <f>VLOOKUP($B$1,'Multipliers and Adjustments'!$A$70:$I$86,TRUNC(COLUMN(R$2)/5)+2,FALSE)*SUMIFS('EPA Data'!$I:$I,'EPA Data'!$D:$D,'Country Selector'!$A$2,'EPA Data'!$J:$J,$B$1,'EPA Data'!$C:$C,R$2,'EPA Data'!$G:$G,"&gt;="&amp;$A21,'EPA Data'!$G:$G,"&lt;"&amp;$B21)*unit_conv</f>
        <v>365175290309.41406</v>
      </c>
      <c r="S21">
        <f t="shared" si="18"/>
        <v>368686063020.00354</v>
      </c>
      <c r="T21">
        <f t="shared" si="18"/>
        <v>372196835730.59302</v>
      </c>
      <c r="U21">
        <f t="shared" si="18"/>
        <v>375707608441.1825</v>
      </c>
      <c r="V21">
        <f t="shared" si="18"/>
        <v>379218381151.77197</v>
      </c>
      <c r="W21" s="31">
        <f>VLOOKUP($B$1,'Multipliers and Adjustments'!$A$70:$I$86,TRUNC(COLUMN(W$2)/5)+2,FALSE)*SUMIFS('EPA Data'!$I:$I,'EPA Data'!$D:$D,'Country Selector'!$A$2,'EPA Data'!$J:$J,$B$1,'EPA Data'!$C:$C,W$2,'EPA Data'!$G:$G,"&gt;="&amp;$A21,'EPA Data'!$G:$G,"&lt;"&amp;$B21)*unit_conv</f>
        <v>382729153862.36151</v>
      </c>
      <c r="X21">
        <f t="shared" si="19"/>
        <v>309558244909.81097</v>
      </c>
      <c r="Y21">
        <f t="shared" si="19"/>
        <v>236387335957.26044</v>
      </c>
      <c r="Z21">
        <f t="shared" si="19"/>
        <v>163216427004.7099</v>
      </c>
      <c r="AA21">
        <f t="shared" si="19"/>
        <v>90045518052.159363</v>
      </c>
      <c r="AB21" s="31">
        <f>VLOOKUP($B$1,'Multipliers and Adjustments'!$A$70:$I$86,TRUNC(COLUMN(AB$2)/5)+2,FALSE)*SUMIFS('EPA Data'!$I:$I,'EPA Data'!$D:$D,'Country Selector'!$A$2,'EPA Data'!$J:$J,$B$1,'EPA Data'!$C:$C,AB$2,'EPA Data'!$G:$G,"&gt;="&amp;$A21,'EPA Data'!$G:$G,"&lt;"&amp;$B21)*unit_conv</f>
        <v>16874609099.608799</v>
      </c>
      <c r="AC21">
        <f t="shared" si="20"/>
        <v>18167921052.089275</v>
      </c>
      <c r="AD21">
        <f t="shared" si="20"/>
        <v>19461233004.569752</v>
      </c>
      <c r="AE21">
        <f t="shared" si="20"/>
        <v>20754544957.050228</v>
      </c>
      <c r="AF21">
        <f t="shared" si="20"/>
        <v>22047856909.530704</v>
      </c>
      <c r="AG21" s="31">
        <f>VLOOKUP($B$1,'Multipliers and Adjustments'!$A$70:$I$86,TRUNC(COLUMN(AG$2)/5)+2,FALSE)*SUMIFS('EPA Data'!$I:$I,'EPA Data'!$D:$D,'Country Selector'!$A$2,'EPA Data'!$J:$J,$B$1,'EPA Data'!$C:$C,AG$2,'EPA Data'!$G:$G,"&gt;="&amp;$A21,'EPA Data'!$G:$G,"&lt;"&amp;$B21)*unit_conv</f>
        <v>23341168862.011173</v>
      </c>
      <c r="AH21">
        <f t="shared" si="21"/>
        <v>20063822770.228699</v>
      </c>
      <c r="AI21">
        <f t="shared" si="21"/>
        <v>16786476678.446226</v>
      </c>
      <c r="AJ21">
        <f t="shared" si="21"/>
        <v>13509130586.663754</v>
      </c>
      <c r="AK21">
        <f t="shared" si="21"/>
        <v>10231784494.881281</v>
      </c>
      <c r="AL21" s="31">
        <f>VLOOKUP($B$1,'Multipliers and Adjustments'!$A$70:$I$86,TRUNC(COLUMN(AL$2)/5)+2,FALSE)*SUMIFS('EPA Data'!$I:$I,'EPA Data'!$D:$D,'Country Selector'!$A$2,'EPA Data'!$J:$J,$B$1,'EPA Data'!$C:$C,AL$2,'EPA Data'!$G:$G,"&gt;="&amp;$A21,'EPA Data'!$G:$G,"&lt;"&amp;$B21)*unit_conv</f>
        <v>6954438403.0988092</v>
      </c>
    </row>
    <row r="22" spans="1:38" x14ac:dyDescent="0.45">
      <c r="A22" s="12">
        <f t="shared" si="14"/>
        <v>-200</v>
      </c>
      <c r="B22" s="11">
        <f t="shared" si="7"/>
        <v>-150</v>
      </c>
      <c r="C22" s="31">
        <f>VLOOKUP($B$1,'Multipliers and Adjustments'!$A$70:$I$86,TRUNC(COLUMN(C$2)/5)+2,FALSE)*SUMIFS('EPA Data'!$I:$I,'EPA Data'!$D:$D,'Country Selector'!$A$2,'EPA Data'!$J:$J,$B$1,'EPA Data'!$C:$C,C$2,'EPA Data'!$G:$G,"&gt;="&amp;$A22,'EPA Data'!$G:$G,"&lt;"&amp;$B22)*unit_conv</f>
        <v>2710494267060.4463</v>
      </c>
      <c r="D22">
        <f t="shared" si="15"/>
        <v>2168439540948.269</v>
      </c>
      <c r="E22">
        <f t="shared" si="15"/>
        <v>1626384814836.0918</v>
      </c>
      <c r="F22">
        <f t="shared" si="15"/>
        <v>1084330088723.9147</v>
      </c>
      <c r="G22">
        <f t="shared" si="15"/>
        <v>542275362611.73755</v>
      </c>
      <c r="H22" s="31">
        <f>VLOOKUP($B$1,'Multipliers and Adjustments'!$A$70:$I$86,TRUNC(COLUMN(H$2)/5)+2,FALSE)*SUMIFS('EPA Data'!$I:$I,'EPA Data'!$D:$D,'Country Selector'!$A$2,'EPA Data'!$J:$J,$B$1,'EPA Data'!$C:$C,H$2,'EPA Data'!$G:$G,"&gt;="&amp;$A22,'EPA Data'!$G:$G,"&lt;"&amp;$B22)*unit_conv</f>
        <v>220636499.56048658</v>
      </c>
      <c r="I22">
        <f t="shared" si="16"/>
        <v>176509199.64838928</v>
      </c>
      <c r="J22">
        <f t="shared" si="16"/>
        <v>132381899.73629196</v>
      </c>
      <c r="K22">
        <f t="shared" si="16"/>
        <v>88254599.82419464</v>
      </c>
      <c r="L22">
        <f t="shared" si="16"/>
        <v>44127299.91209732</v>
      </c>
      <c r="M22" s="31">
        <f>VLOOKUP($B$1,'Multipliers and Adjustments'!$A$70:$I$86,TRUNC(COLUMN(M$2)/5)+2,FALSE)*SUMIFS('EPA Data'!$I:$I,'EPA Data'!$D:$D,'Country Selector'!$A$2,'EPA Data'!$J:$J,$B$1,'EPA Data'!$C:$C,M$2,'EPA Data'!$G:$G,"&gt;="&amp;$A22,'EPA Data'!$G:$G,"&lt;"&amp;$B22)*unit_conv</f>
        <v>0</v>
      </c>
      <c r="N22">
        <f t="shared" si="17"/>
        <v>91862453098.741653</v>
      </c>
      <c r="O22">
        <f t="shared" si="17"/>
        <v>183724906197.48331</v>
      </c>
      <c r="P22">
        <f t="shared" si="17"/>
        <v>275587359296.22498</v>
      </c>
      <c r="Q22">
        <f t="shared" si="17"/>
        <v>367449812394.96661</v>
      </c>
      <c r="R22" s="31">
        <f>VLOOKUP($B$1,'Multipliers and Adjustments'!$A$70:$I$86,TRUNC(COLUMN(R$2)/5)+2,FALSE)*SUMIFS('EPA Data'!$I:$I,'EPA Data'!$D:$D,'Country Selector'!$A$2,'EPA Data'!$J:$J,$B$1,'EPA Data'!$C:$C,R$2,'EPA Data'!$G:$G,"&gt;="&amp;$A22,'EPA Data'!$G:$G,"&lt;"&amp;$B22)*unit_conv</f>
        <v>459312265493.70825</v>
      </c>
      <c r="S22">
        <f t="shared" si="18"/>
        <v>372147612865.14514</v>
      </c>
      <c r="T22">
        <f t="shared" si="18"/>
        <v>284982960236.58203</v>
      </c>
      <c r="U22">
        <f t="shared" si="18"/>
        <v>197818307608.01892</v>
      </c>
      <c r="V22">
        <f t="shared" si="18"/>
        <v>110653654979.45583</v>
      </c>
      <c r="W22" s="31">
        <f>VLOOKUP($B$1,'Multipliers and Adjustments'!$A$70:$I$86,TRUNC(COLUMN(W$2)/5)+2,FALSE)*SUMIFS('EPA Data'!$I:$I,'EPA Data'!$D:$D,'Country Selector'!$A$2,'EPA Data'!$J:$J,$B$1,'EPA Data'!$C:$C,W$2,'EPA Data'!$G:$G,"&gt;="&amp;$A22,'EPA Data'!$G:$G,"&lt;"&amp;$B22)*unit_conv</f>
        <v>23489002350.892746</v>
      </c>
      <c r="X22">
        <f t="shared" si="19"/>
        <v>20211752826.010384</v>
      </c>
      <c r="Y22">
        <f t="shared" si="19"/>
        <v>16934503301.128021</v>
      </c>
      <c r="Z22">
        <f t="shared" si="19"/>
        <v>13657253776.245659</v>
      </c>
      <c r="AA22">
        <f t="shared" si="19"/>
        <v>10380004251.363297</v>
      </c>
      <c r="AB22" s="31">
        <f>VLOOKUP($B$1,'Multipliers and Adjustments'!$A$70:$I$86,TRUNC(COLUMN(AB$2)/5)+2,FALSE)*SUMIFS('EPA Data'!$I:$I,'EPA Data'!$D:$D,'Country Selector'!$A$2,'EPA Data'!$J:$J,$B$1,'EPA Data'!$C:$C,AB$2,'EPA Data'!$G:$G,"&gt;="&amp;$A22,'EPA Data'!$G:$G,"&lt;"&amp;$B22)*unit_conv</f>
        <v>7102754726.4809389</v>
      </c>
      <c r="AC22">
        <f t="shared" si="20"/>
        <v>22673732569.853752</v>
      </c>
      <c r="AD22">
        <f t="shared" si="20"/>
        <v>38244710413.226563</v>
      </c>
      <c r="AE22">
        <f t="shared" si="20"/>
        <v>53815688256.59938</v>
      </c>
      <c r="AF22">
        <f t="shared" si="20"/>
        <v>69386666099.972198</v>
      </c>
      <c r="AG22" s="31">
        <f>VLOOKUP($B$1,'Multipliers and Adjustments'!$A$70:$I$86,TRUNC(COLUMN(AG$2)/5)+2,FALSE)*SUMIFS('EPA Data'!$I:$I,'EPA Data'!$D:$D,'Country Selector'!$A$2,'EPA Data'!$J:$J,$B$1,'EPA Data'!$C:$C,AG$2,'EPA Data'!$G:$G,"&gt;="&amp;$A22,'EPA Data'!$G:$G,"&lt;"&amp;$B22)*unit_conv</f>
        <v>84957643943.345016</v>
      </c>
      <c r="AH22">
        <f t="shared" si="21"/>
        <v>84311037280.615555</v>
      </c>
      <c r="AI22">
        <f t="shared" si="21"/>
        <v>83664430617.886093</v>
      </c>
      <c r="AJ22">
        <f t="shared" si="21"/>
        <v>83017823955.156631</v>
      </c>
      <c r="AK22">
        <f t="shared" si="21"/>
        <v>82371217292.42717</v>
      </c>
      <c r="AL22" s="31">
        <f>VLOOKUP($B$1,'Multipliers and Adjustments'!$A$70:$I$86,TRUNC(COLUMN(AL$2)/5)+2,FALSE)*SUMIFS('EPA Data'!$I:$I,'EPA Data'!$D:$D,'Country Selector'!$A$2,'EPA Data'!$J:$J,$B$1,'EPA Data'!$C:$C,AL$2,'EPA Data'!$G:$G,"&gt;="&amp;$A22,'EPA Data'!$G:$G,"&lt;"&amp;$B22)*unit_conv</f>
        <v>81724610629.697739</v>
      </c>
    </row>
    <row r="23" spans="1:38" x14ac:dyDescent="0.45">
      <c r="A23" s="12">
        <f t="shared" si="14"/>
        <v>-150</v>
      </c>
      <c r="B23" s="11">
        <f t="shared" si="7"/>
        <v>-100</v>
      </c>
      <c r="C23" s="31">
        <f>VLOOKUP($B$1,'Multipliers and Adjustments'!$A$70:$I$86,TRUNC(COLUMN(C$2)/5)+2,FALSE)*SUMIFS('EPA Data'!$I:$I,'EPA Data'!$D:$D,'Country Selector'!$A$2,'EPA Data'!$J:$J,$B$1,'EPA Data'!$C:$C,C$2,'EPA Data'!$G:$G,"&gt;="&amp;$A23,'EPA Data'!$G:$G,"&lt;"&amp;$B23)*unit_conv</f>
        <v>93923114543.317825</v>
      </c>
      <c r="D23">
        <f t="shared" si="15"/>
        <v>79194134145.024765</v>
      </c>
      <c r="E23">
        <f t="shared" si="15"/>
        <v>64465153746.731712</v>
      </c>
      <c r="F23">
        <f t="shared" si="15"/>
        <v>49736173348.43866</v>
      </c>
      <c r="G23">
        <f t="shared" si="15"/>
        <v>35007192950.145607</v>
      </c>
      <c r="H23" s="31">
        <f>VLOOKUP($B$1,'Multipliers and Adjustments'!$A$70:$I$86,TRUNC(COLUMN(H$2)/5)+2,FALSE)*SUMIFS('EPA Data'!$I:$I,'EPA Data'!$D:$D,'Country Selector'!$A$2,'EPA Data'!$J:$J,$B$1,'EPA Data'!$C:$C,H$2,'EPA Data'!$G:$G,"&gt;="&amp;$A23,'EPA Data'!$G:$G,"&lt;"&amp;$B23)*unit_conv</f>
        <v>20278212551.852562</v>
      </c>
      <c r="I23">
        <f t="shared" si="16"/>
        <v>86519902259.511353</v>
      </c>
      <c r="J23">
        <f t="shared" si="16"/>
        <v>152761591967.17017</v>
      </c>
      <c r="K23">
        <f t="shared" si="16"/>
        <v>219003281674.82898</v>
      </c>
      <c r="L23">
        <f t="shared" si="16"/>
        <v>285244971382.48779</v>
      </c>
      <c r="M23" s="31">
        <f>VLOOKUP($B$1,'Multipliers and Adjustments'!$A$70:$I$86,TRUNC(COLUMN(M$2)/5)+2,FALSE)*SUMIFS('EPA Data'!$I:$I,'EPA Data'!$D:$D,'Country Selector'!$A$2,'EPA Data'!$J:$J,$B$1,'EPA Data'!$C:$C,M$2,'EPA Data'!$G:$G,"&gt;="&amp;$A23,'EPA Data'!$G:$G,"&lt;"&amp;$B23)*unit_conv</f>
        <v>351486661090.14655</v>
      </c>
      <c r="N23">
        <f t="shared" si="17"/>
        <v>281189328872.11725</v>
      </c>
      <c r="O23">
        <f t="shared" si="17"/>
        <v>210891996654.08795</v>
      </c>
      <c r="P23">
        <f t="shared" si="17"/>
        <v>140594664436.05865</v>
      </c>
      <c r="Q23">
        <f t="shared" si="17"/>
        <v>70297332218.029343</v>
      </c>
      <c r="R23" s="31">
        <f>VLOOKUP($B$1,'Multipliers and Adjustments'!$A$70:$I$86,TRUNC(COLUMN(R$2)/5)+2,FALSE)*SUMIFS('EPA Data'!$I:$I,'EPA Data'!$D:$D,'Country Selector'!$A$2,'EPA Data'!$J:$J,$B$1,'EPA Data'!$C:$C,R$2,'EPA Data'!$G:$G,"&gt;="&amp;$A23,'EPA Data'!$G:$G,"&lt;"&amp;$B23)*unit_conv</f>
        <v>0</v>
      </c>
      <c r="S23">
        <f t="shared" si="18"/>
        <v>19173065893.861313</v>
      </c>
      <c r="T23">
        <f t="shared" si="18"/>
        <v>38346131787.722626</v>
      </c>
      <c r="U23">
        <f t="shared" si="18"/>
        <v>57519197681.583939</v>
      </c>
      <c r="V23">
        <f t="shared" si="18"/>
        <v>76692263575.445251</v>
      </c>
      <c r="W23" s="31">
        <f>VLOOKUP($B$1,'Multipliers and Adjustments'!$A$70:$I$86,TRUNC(COLUMN(W$2)/5)+2,FALSE)*SUMIFS('EPA Data'!$I:$I,'EPA Data'!$D:$D,'Country Selector'!$A$2,'EPA Data'!$J:$J,$B$1,'EPA Data'!$C:$C,W$2,'EPA Data'!$G:$G,"&gt;="&amp;$A23,'EPA Data'!$G:$G,"&lt;"&amp;$B23)*unit_conv</f>
        <v>95865329469.306564</v>
      </c>
      <c r="X23">
        <f t="shared" si="19"/>
        <v>95345070165.360352</v>
      </c>
      <c r="Y23">
        <f t="shared" si="19"/>
        <v>94824810861.414139</v>
      </c>
      <c r="Z23">
        <f t="shared" si="19"/>
        <v>94304551557.467926</v>
      </c>
      <c r="AA23">
        <f t="shared" si="19"/>
        <v>93784292253.521713</v>
      </c>
      <c r="AB23" s="31">
        <f>VLOOKUP($B$1,'Multipliers and Adjustments'!$A$70:$I$86,TRUNC(COLUMN(AB$2)/5)+2,FALSE)*SUMIFS('EPA Data'!$I:$I,'EPA Data'!$D:$D,'Country Selector'!$A$2,'EPA Data'!$J:$J,$B$1,'EPA Data'!$C:$C,AB$2,'EPA Data'!$G:$G,"&gt;="&amp;$A23,'EPA Data'!$G:$G,"&lt;"&amp;$B23)*unit_conv</f>
        <v>93264032949.5755</v>
      </c>
      <c r="AC23">
        <f t="shared" si="20"/>
        <v>75693267745.949493</v>
      </c>
      <c r="AD23">
        <f t="shared" si="20"/>
        <v>58122502542.323486</v>
      </c>
      <c r="AE23">
        <f t="shared" si="20"/>
        <v>40551737338.697479</v>
      </c>
      <c r="AF23">
        <f t="shared" si="20"/>
        <v>22980972135.071468</v>
      </c>
      <c r="AG23" s="31">
        <f>VLOOKUP($B$1,'Multipliers and Adjustments'!$A$70:$I$86,TRUNC(COLUMN(AG$2)/5)+2,FALSE)*SUMIFS('EPA Data'!$I:$I,'EPA Data'!$D:$D,'Country Selector'!$A$2,'EPA Data'!$J:$J,$B$1,'EPA Data'!$C:$C,AG$2,'EPA Data'!$G:$G,"&gt;="&amp;$A23,'EPA Data'!$G:$G,"&lt;"&amp;$B23)*unit_conv</f>
        <v>5410206931.4454441</v>
      </c>
      <c r="AH23">
        <f t="shared" si="21"/>
        <v>5382906983.2580032</v>
      </c>
      <c r="AI23">
        <f t="shared" si="21"/>
        <v>5355607035.0705624</v>
      </c>
      <c r="AJ23">
        <f t="shared" si="21"/>
        <v>5328307086.8831215</v>
      </c>
      <c r="AK23">
        <f t="shared" si="21"/>
        <v>5301007138.6956806</v>
      </c>
      <c r="AL23" s="31">
        <f>VLOOKUP($B$1,'Multipliers and Adjustments'!$A$70:$I$86,TRUNC(COLUMN(AL$2)/5)+2,FALSE)*SUMIFS('EPA Data'!$I:$I,'EPA Data'!$D:$D,'Country Selector'!$A$2,'EPA Data'!$J:$J,$B$1,'EPA Data'!$C:$C,AL$2,'EPA Data'!$G:$G,"&gt;="&amp;$A23,'EPA Data'!$G:$G,"&lt;"&amp;$B23)*unit_conv</f>
        <v>5273707190.5082417</v>
      </c>
    </row>
    <row r="24" spans="1:38" x14ac:dyDescent="0.45">
      <c r="A24" s="15">
        <f t="shared" si="14"/>
        <v>-100</v>
      </c>
      <c r="B24" s="16">
        <f>A24+10</f>
        <v>-90</v>
      </c>
      <c r="C24" s="31">
        <f>VLOOKUP($B$1,'Multipliers and Adjustments'!$A$70:$I$86,TRUNC(COLUMN(C$2)/5)+2,FALSE)*SUMIFS('EPA Data'!$I:$I,'EPA Data'!$D:$D,'Country Selector'!$A$2,'EPA Data'!$J:$J,$B$1,'EPA Data'!$C:$C,C$2,'EPA Data'!$G:$G,"&gt;="&amp;$A24,'EPA Data'!$G:$G,"&lt;"&amp;$B24)*unit_conv</f>
        <v>22425895194.279224</v>
      </c>
      <c r="D24">
        <f t="shared" si="15"/>
        <v>116226497812.55904</v>
      </c>
      <c r="E24">
        <f t="shared" si="15"/>
        <v>210027100430.83887</v>
      </c>
      <c r="F24">
        <f t="shared" si="15"/>
        <v>303827703049.11865</v>
      </c>
      <c r="G24">
        <f t="shared" si="15"/>
        <v>397628305667.39844</v>
      </c>
      <c r="H24" s="31">
        <f>VLOOKUP($B$1,'Multipliers and Adjustments'!$A$70:$I$86,TRUNC(COLUMN(H$2)/5)+2,FALSE)*SUMIFS('EPA Data'!$I:$I,'EPA Data'!$D:$D,'Country Selector'!$A$2,'EPA Data'!$J:$J,$B$1,'EPA Data'!$C:$C,H$2,'EPA Data'!$G:$G,"&gt;="&amp;$A24,'EPA Data'!$G:$G,"&lt;"&amp;$B24)*unit_conv</f>
        <v>491428908285.67828</v>
      </c>
      <c r="I24">
        <f t="shared" si="16"/>
        <v>393143126628.5426</v>
      </c>
      <c r="J24">
        <f t="shared" si="16"/>
        <v>294857344971.40698</v>
      </c>
      <c r="K24">
        <f t="shared" si="16"/>
        <v>196571563314.27133</v>
      </c>
      <c r="L24">
        <f t="shared" si="16"/>
        <v>98285781657.135681</v>
      </c>
      <c r="M24" s="31">
        <f>VLOOKUP($B$1,'Multipliers and Adjustments'!$A$70:$I$86,TRUNC(COLUMN(M$2)/5)+2,FALSE)*SUMIFS('EPA Data'!$I:$I,'EPA Data'!$D:$D,'Country Selector'!$A$2,'EPA Data'!$J:$J,$B$1,'EPA Data'!$C:$C,M$2,'EPA Data'!$G:$G,"&gt;="&amp;$A24,'EPA Data'!$G:$G,"&lt;"&amp;$B24)*unit_conv</f>
        <v>0</v>
      </c>
      <c r="N24">
        <f t="shared" si="17"/>
        <v>0</v>
      </c>
      <c r="O24">
        <f t="shared" si="17"/>
        <v>0</v>
      </c>
      <c r="P24">
        <f t="shared" si="17"/>
        <v>0</v>
      </c>
      <c r="Q24">
        <f t="shared" si="17"/>
        <v>0</v>
      </c>
      <c r="R24" s="31">
        <f>VLOOKUP($B$1,'Multipliers and Adjustments'!$A$70:$I$86,TRUNC(COLUMN(R$2)/5)+2,FALSE)*SUMIFS('EPA Data'!$I:$I,'EPA Data'!$D:$D,'Country Selector'!$A$2,'EPA Data'!$J:$J,$B$1,'EPA Data'!$C:$C,R$2,'EPA Data'!$G:$G,"&gt;="&amp;$A24,'EPA Data'!$G:$G,"&lt;"&amp;$B24)*unit_conv</f>
        <v>0</v>
      </c>
      <c r="S24">
        <f t="shared" si="18"/>
        <v>0</v>
      </c>
      <c r="T24">
        <f t="shared" si="18"/>
        <v>0</v>
      </c>
      <c r="U24">
        <f t="shared" si="18"/>
        <v>0</v>
      </c>
      <c r="V24">
        <f t="shared" si="18"/>
        <v>0</v>
      </c>
      <c r="W24" s="31">
        <f>VLOOKUP($B$1,'Multipliers and Adjustments'!$A$70:$I$86,TRUNC(COLUMN(W$2)/5)+2,FALSE)*SUMIFS('EPA Data'!$I:$I,'EPA Data'!$D:$D,'Country Selector'!$A$2,'EPA Data'!$J:$J,$B$1,'EPA Data'!$C:$C,W$2,'EPA Data'!$G:$G,"&gt;="&amp;$A24,'EPA Data'!$G:$G,"&lt;"&amp;$B24)*unit_conv</f>
        <v>0</v>
      </c>
      <c r="X24">
        <f t="shared" si="19"/>
        <v>0</v>
      </c>
      <c r="Y24">
        <f t="shared" si="19"/>
        <v>0</v>
      </c>
      <c r="Z24">
        <f t="shared" si="19"/>
        <v>0</v>
      </c>
      <c r="AA24">
        <f t="shared" si="19"/>
        <v>0</v>
      </c>
      <c r="AB24" s="31">
        <f>VLOOKUP($B$1,'Multipliers and Adjustments'!$A$70:$I$86,TRUNC(COLUMN(AB$2)/5)+2,FALSE)*SUMIFS('EPA Data'!$I:$I,'EPA Data'!$D:$D,'Country Selector'!$A$2,'EPA Data'!$J:$J,$B$1,'EPA Data'!$C:$C,AB$2,'EPA Data'!$G:$G,"&gt;="&amp;$A24,'EPA Data'!$G:$G,"&lt;"&amp;$B24)*unit_conv</f>
        <v>0</v>
      </c>
      <c r="AC24">
        <f t="shared" si="20"/>
        <v>0</v>
      </c>
      <c r="AD24">
        <f t="shared" si="20"/>
        <v>0</v>
      </c>
      <c r="AE24">
        <f t="shared" si="20"/>
        <v>0</v>
      </c>
      <c r="AF24">
        <f t="shared" si="20"/>
        <v>0</v>
      </c>
      <c r="AG24" s="31">
        <f>VLOOKUP($B$1,'Multipliers and Adjustments'!$A$70:$I$86,TRUNC(COLUMN(AG$2)/5)+2,FALSE)*SUMIFS('EPA Data'!$I:$I,'EPA Data'!$D:$D,'Country Selector'!$A$2,'EPA Data'!$J:$J,$B$1,'EPA Data'!$C:$C,AG$2,'EPA Data'!$G:$G,"&gt;="&amp;$A24,'EPA Data'!$G:$G,"&lt;"&amp;$B24)*unit_conv</f>
        <v>0</v>
      </c>
      <c r="AH24">
        <f t="shared" si="21"/>
        <v>0</v>
      </c>
      <c r="AI24">
        <f t="shared" si="21"/>
        <v>0</v>
      </c>
      <c r="AJ24">
        <f t="shared" si="21"/>
        <v>0</v>
      </c>
      <c r="AK24">
        <f t="shared" si="21"/>
        <v>0</v>
      </c>
      <c r="AL24" s="31">
        <f>VLOOKUP($B$1,'Multipliers and Adjustments'!$A$70:$I$86,TRUNC(COLUMN(AL$2)/5)+2,FALSE)*SUMIFS('EPA Data'!$I:$I,'EPA Data'!$D:$D,'Country Selector'!$A$2,'EPA Data'!$J:$J,$B$1,'EPA Data'!$C:$C,AL$2,'EPA Data'!$G:$G,"&gt;="&amp;$A24,'EPA Data'!$G:$G,"&lt;"&amp;$B24)*unit_conv</f>
        <v>0</v>
      </c>
    </row>
    <row r="25" spans="1:38" x14ac:dyDescent="0.45">
      <c r="A25" s="15">
        <f t="shared" si="14"/>
        <v>-90</v>
      </c>
      <c r="B25" s="16">
        <f t="shared" ref="B25:B44" si="22">A25+10</f>
        <v>-80</v>
      </c>
      <c r="C25" s="31">
        <f>VLOOKUP($B$1,'Multipliers and Adjustments'!$A$70:$I$86,TRUNC(COLUMN(C$2)/5)+2,FALSE)*SUMIFS('EPA Data'!$I:$I,'EPA Data'!$D:$D,'Country Selector'!$A$2,'EPA Data'!$J:$J,$B$1,'EPA Data'!$C:$C,C$2,'EPA Data'!$G:$G,"&gt;="&amp;$A25,'EPA Data'!$G:$G,"&lt;"&amp;$B25)*unit_conv</f>
        <v>0</v>
      </c>
      <c r="D25">
        <f t="shared" si="15"/>
        <v>67292724179.741493</v>
      </c>
      <c r="E25">
        <f t="shared" si="15"/>
        <v>134585448359.48299</v>
      </c>
      <c r="F25">
        <f t="shared" si="15"/>
        <v>201878172539.22449</v>
      </c>
      <c r="G25">
        <f t="shared" si="15"/>
        <v>269170896718.96597</v>
      </c>
      <c r="H25" s="31">
        <f>VLOOKUP($B$1,'Multipliers and Adjustments'!$A$70:$I$86,TRUNC(COLUMN(H$2)/5)+2,FALSE)*SUMIFS('EPA Data'!$I:$I,'EPA Data'!$D:$D,'Country Selector'!$A$2,'EPA Data'!$J:$J,$B$1,'EPA Data'!$C:$C,H$2,'EPA Data'!$G:$G,"&gt;="&amp;$A25,'EPA Data'!$G:$G,"&lt;"&amp;$B25)*unit_conv</f>
        <v>336463620898.70746</v>
      </c>
      <c r="I25">
        <f t="shared" si="16"/>
        <v>280826571253.72205</v>
      </c>
      <c r="J25">
        <f t="shared" si="16"/>
        <v>225189521608.7366</v>
      </c>
      <c r="K25">
        <f t="shared" si="16"/>
        <v>169552471963.75116</v>
      </c>
      <c r="L25">
        <f t="shared" si="16"/>
        <v>113915422318.76572</v>
      </c>
      <c r="M25" s="31">
        <f>VLOOKUP($B$1,'Multipliers and Adjustments'!$A$70:$I$86,TRUNC(COLUMN(M$2)/5)+2,FALSE)*SUMIFS('EPA Data'!$I:$I,'EPA Data'!$D:$D,'Country Selector'!$A$2,'EPA Data'!$J:$J,$B$1,'EPA Data'!$C:$C,M$2,'EPA Data'!$G:$G,"&gt;="&amp;$A25,'EPA Data'!$G:$G,"&lt;"&amp;$B25)*unit_conv</f>
        <v>58278372673.780289</v>
      </c>
      <c r="N25">
        <f t="shared" si="17"/>
        <v>70161899542.373367</v>
      </c>
      <c r="O25">
        <f t="shared" si="17"/>
        <v>82045426410.966446</v>
      </c>
      <c r="P25">
        <f t="shared" si="17"/>
        <v>93928953279.559525</v>
      </c>
      <c r="Q25">
        <f t="shared" si="17"/>
        <v>105812480148.1526</v>
      </c>
      <c r="R25" s="31">
        <f>VLOOKUP($B$1,'Multipliers and Adjustments'!$A$70:$I$86,TRUNC(COLUMN(R$2)/5)+2,FALSE)*SUMIFS('EPA Data'!$I:$I,'EPA Data'!$D:$D,'Country Selector'!$A$2,'EPA Data'!$J:$J,$B$1,'EPA Data'!$C:$C,R$2,'EPA Data'!$G:$G,"&gt;="&amp;$A25,'EPA Data'!$G:$G,"&lt;"&amp;$B25)*unit_conv</f>
        <v>117696007016.74565</v>
      </c>
      <c r="S25">
        <f t="shared" si="18"/>
        <v>94156805613.396515</v>
      </c>
      <c r="T25">
        <f t="shared" si="18"/>
        <v>70617604210.047394</v>
      </c>
      <c r="U25">
        <f t="shared" si="18"/>
        <v>47078402806.698265</v>
      </c>
      <c r="V25">
        <f t="shared" si="18"/>
        <v>23539201403.349136</v>
      </c>
      <c r="W25" s="31">
        <f>VLOOKUP($B$1,'Multipliers and Adjustments'!$A$70:$I$86,TRUNC(COLUMN(W$2)/5)+2,FALSE)*SUMIFS('EPA Data'!$I:$I,'EPA Data'!$D:$D,'Country Selector'!$A$2,'EPA Data'!$J:$J,$B$1,'EPA Data'!$C:$C,W$2,'EPA Data'!$G:$G,"&gt;="&amp;$A25,'EPA Data'!$G:$G,"&lt;"&amp;$B25)*unit_conv</f>
        <v>0</v>
      </c>
      <c r="X25">
        <f t="shared" si="19"/>
        <v>0</v>
      </c>
      <c r="Y25">
        <f t="shared" si="19"/>
        <v>0</v>
      </c>
      <c r="Z25">
        <f t="shared" si="19"/>
        <v>0</v>
      </c>
      <c r="AA25">
        <f t="shared" si="19"/>
        <v>0</v>
      </c>
      <c r="AB25" s="31">
        <f>VLOOKUP($B$1,'Multipliers and Adjustments'!$A$70:$I$86,TRUNC(COLUMN(AB$2)/5)+2,FALSE)*SUMIFS('EPA Data'!$I:$I,'EPA Data'!$D:$D,'Country Selector'!$A$2,'EPA Data'!$J:$J,$B$1,'EPA Data'!$C:$C,AB$2,'EPA Data'!$G:$G,"&gt;="&amp;$A25,'EPA Data'!$G:$G,"&lt;"&amp;$B25)*unit_conv</f>
        <v>0</v>
      </c>
      <c r="AC25">
        <f t="shared" si="20"/>
        <v>0</v>
      </c>
      <c r="AD25">
        <f t="shared" si="20"/>
        <v>0</v>
      </c>
      <c r="AE25">
        <f t="shared" si="20"/>
        <v>0</v>
      </c>
      <c r="AF25">
        <f t="shared" si="20"/>
        <v>0</v>
      </c>
      <c r="AG25" s="31">
        <f>VLOOKUP($B$1,'Multipliers and Adjustments'!$A$70:$I$86,TRUNC(COLUMN(AG$2)/5)+2,FALSE)*SUMIFS('EPA Data'!$I:$I,'EPA Data'!$D:$D,'Country Selector'!$A$2,'EPA Data'!$J:$J,$B$1,'EPA Data'!$C:$C,AG$2,'EPA Data'!$G:$G,"&gt;="&amp;$A25,'EPA Data'!$G:$G,"&lt;"&amp;$B25)*unit_conv</f>
        <v>0</v>
      </c>
      <c r="AH25">
        <f t="shared" si="21"/>
        <v>12279803470.877184</v>
      </c>
      <c r="AI25">
        <f t="shared" si="21"/>
        <v>24559606941.754368</v>
      </c>
      <c r="AJ25">
        <f t="shared" si="21"/>
        <v>36839410412.631554</v>
      </c>
      <c r="AK25">
        <f t="shared" si="21"/>
        <v>49119213883.508736</v>
      </c>
      <c r="AL25" s="31">
        <f>VLOOKUP($B$1,'Multipliers and Adjustments'!$A$70:$I$86,TRUNC(COLUMN(AL$2)/5)+2,FALSE)*SUMIFS('EPA Data'!$I:$I,'EPA Data'!$D:$D,'Country Selector'!$A$2,'EPA Data'!$J:$J,$B$1,'EPA Data'!$C:$C,AL$2,'EPA Data'!$G:$G,"&gt;="&amp;$A25,'EPA Data'!$G:$G,"&lt;"&amp;$B25)*unit_conv</f>
        <v>61399017354.385918</v>
      </c>
    </row>
    <row r="26" spans="1:38" x14ac:dyDescent="0.45">
      <c r="A26" s="15">
        <f t="shared" si="14"/>
        <v>-80</v>
      </c>
      <c r="B26" s="16">
        <f t="shared" si="22"/>
        <v>-70</v>
      </c>
      <c r="C26" s="31">
        <f>VLOOKUP($B$1,'Multipliers and Adjustments'!$A$70:$I$86,TRUNC(COLUMN(C$2)/5)+2,FALSE)*SUMIFS('EPA Data'!$I:$I,'EPA Data'!$D:$D,'Country Selector'!$A$2,'EPA Data'!$J:$J,$B$1,'EPA Data'!$C:$C,C$2,'EPA Data'!$G:$G,"&gt;="&amp;$A26,'EPA Data'!$G:$G,"&lt;"&amp;$B26)*unit_conv</f>
        <v>0</v>
      </c>
      <c r="D26">
        <f t="shared" si="15"/>
        <v>0</v>
      </c>
      <c r="E26">
        <f t="shared" si="15"/>
        <v>0</v>
      </c>
      <c r="F26">
        <f t="shared" si="15"/>
        <v>0</v>
      </c>
      <c r="G26">
        <f t="shared" si="15"/>
        <v>0</v>
      </c>
      <c r="H26" s="31">
        <f>VLOOKUP($B$1,'Multipliers and Adjustments'!$A$70:$I$86,TRUNC(COLUMN(H$2)/5)+2,FALSE)*SUMIFS('EPA Data'!$I:$I,'EPA Data'!$D:$D,'Country Selector'!$A$2,'EPA Data'!$J:$J,$B$1,'EPA Data'!$C:$C,H$2,'EPA Data'!$G:$G,"&gt;="&amp;$A26,'EPA Data'!$G:$G,"&lt;"&amp;$B26)*unit_conv</f>
        <v>0</v>
      </c>
      <c r="I26">
        <f t="shared" si="16"/>
        <v>181838164193.51807</v>
      </c>
      <c r="J26">
        <f t="shared" si="16"/>
        <v>363676328387.03613</v>
      </c>
      <c r="K26">
        <f t="shared" si="16"/>
        <v>545514492580.5542</v>
      </c>
      <c r="L26">
        <f t="shared" si="16"/>
        <v>727352656774.07227</v>
      </c>
      <c r="M26" s="31">
        <f>VLOOKUP($B$1,'Multipliers and Adjustments'!$A$70:$I$86,TRUNC(COLUMN(M$2)/5)+2,FALSE)*SUMIFS('EPA Data'!$I:$I,'EPA Data'!$D:$D,'Country Selector'!$A$2,'EPA Data'!$J:$J,$B$1,'EPA Data'!$C:$C,M$2,'EPA Data'!$G:$G,"&gt;="&amp;$A26,'EPA Data'!$G:$G,"&lt;"&amp;$B26)*unit_conv</f>
        <v>909190820967.59033</v>
      </c>
      <c r="N26">
        <f t="shared" si="17"/>
        <v>727352656774.07227</v>
      </c>
      <c r="O26">
        <f t="shared" si="17"/>
        <v>545514492580.5542</v>
      </c>
      <c r="P26">
        <f t="shared" si="17"/>
        <v>363676328387.03613</v>
      </c>
      <c r="Q26">
        <f t="shared" si="17"/>
        <v>181838164193.51807</v>
      </c>
      <c r="R26" s="31">
        <f>VLOOKUP($B$1,'Multipliers and Adjustments'!$A$70:$I$86,TRUNC(COLUMN(R$2)/5)+2,FALSE)*SUMIFS('EPA Data'!$I:$I,'EPA Data'!$D:$D,'Country Selector'!$A$2,'EPA Data'!$J:$J,$B$1,'EPA Data'!$C:$C,R$2,'EPA Data'!$G:$G,"&gt;="&amp;$A26,'EPA Data'!$G:$G,"&lt;"&amp;$B26)*unit_conv</f>
        <v>0</v>
      </c>
      <c r="S26">
        <f t="shared" si="18"/>
        <v>0</v>
      </c>
      <c r="T26">
        <f t="shared" si="18"/>
        <v>0</v>
      </c>
      <c r="U26">
        <f t="shared" si="18"/>
        <v>0</v>
      </c>
      <c r="V26">
        <f t="shared" si="18"/>
        <v>0</v>
      </c>
      <c r="W26" s="31">
        <f>VLOOKUP($B$1,'Multipliers and Adjustments'!$A$70:$I$86,TRUNC(COLUMN(W$2)/5)+2,FALSE)*SUMIFS('EPA Data'!$I:$I,'EPA Data'!$D:$D,'Country Selector'!$A$2,'EPA Data'!$J:$J,$B$1,'EPA Data'!$C:$C,W$2,'EPA Data'!$G:$G,"&gt;="&amp;$A26,'EPA Data'!$G:$G,"&lt;"&amp;$B26)*unit_conv</f>
        <v>0</v>
      </c>
      <c r="X26">
        <f t="shared" si="19"/>
        <v>12825290178.692575</v>
      </c>
      <c r="Y26">
        <f t="shared" si="19"/>
        <v>25650580357.385151</v>
      </c>
      <c r="Z26">
        <f t="shared" si="19"/>
        <v>38475870536.077728</v>
      </c>
      <c r="AA26">
        <f t="shared" si="19"/>
        <v>51301160714.770302</v>
      </c>
      <c r="AB26" s="31">
        <f>VLOOKUP($B$1,'Multipliers and Adjustments'!$A$70:$I$86,TRUNC(COLUMN(AB$2)/5)+2,FALSE)*SUMIFS('EPA Data'!$I:$I,'EPA Data'!$D:$D,'Country Selector'!$A$2,'EPA Data'!$J:$J,$B$1,'EPA Data'!$C:$C,AB$2,'EPA Data'!$G:$G,"&gt;="&amp;$A26,'EPA Data'!$G:$G,"&lt;"&amp;$B26)*unit_conv</f>
        <v>64126450893.462875</v>
      </c>
      <c r="AC26">
        <f t="shared" si="20"/>
        <v>72933652319.464066</v>
      </c>
      <c r="AD26">
        <f t="shared" si="20"/>
        <v>81740853745.465256</v>
      </c>
      <c r="AE26">
        <f t="shared" si="20"/>
        <v>90548055171.466446</v>
      </c>
      <c r="AF26">
        <f t="shared" si="20"/>
        <v>99355256597.467636</v>
      </c>
      <c r="AG26" s="31">
        <f>VLOOKUP($B$1,'Multipliers and Adjustments'!$A$70:$I$86,TRUNC(COLUMN(AG$2)/5)+2,FALSE)*SUMIFS('EPA Data'!$I:$I,'EPA Data'!$D:$D,'Country Selector'!$A$2,'EPA Data'!$J:$J,$B$1,'EPA Data'!$C:$C,AG$2,'EPA Data'!$G:$G,"&gt;="&amp;$A26,'EPA Data'!$G:$G,"&lt;"&amp;$B26)*unit_conv</f>
        <v>108162458023.46886</v>
      </c>
      <c r="AH26">
        <f t="shared" si="21"/>
        <v>95161435300.571747</v>
      </c>
      <c r="AI26">
        <f t="shared" si="21"/>
        <v>82160412577.674652</v>
      </c>
      <c r="AJ26">
        <f t="shared" si="21"/>
        <v>69159389854.777557</v>
      </c>
      <c r="AK26">
        <f t="shared" si="21"/>
        <v>56158367131.880455</v>
      </c>
      <c r="AL26" s="31">
        <f>VLOOKUP($B$1,'Multipliers and Adjustments'!$A$70:$I$86,TRUNC(COLUMN(AL$2)/5)+2,FALSE)*SUMIFS('EPA Data'!$I:$I,'EPA Data'!$D:$D,'Country Selector'!$A$2,'EPA Data'!$J:$J,$B$1,'EPA Data'!$C:$C,AL$2,'EPA Data'!$G:$G,"&gt;="&amp;$A26,'EPA Data'!$G:$G,"&lt;"&amp;$B26)*unit_conv</f>
        <v>43157344408.983345</v>
      </c>
    </row>
    <row r="27" spans="1:38" x14ac:dyDescent="0.45">
      <c r="A27" s="15">
        <f t="shared" si="14"/>
        <v>-70</v>
      </c>
      <c r="B27" s="16">
        <f t="shared" si="22"/>
        <v>-60</v>
      </c>
      <c r="C27" s="31">
        <f>VLOOKUP($B$1,'Multipliers and Adjustments'!$A$70:$I$86,TRUNC(COLUMN(C$2)/5)+2,FALSE)*SUMIFS('EPA Data'!$I:$I,'EPA Data'!$D:$D,'Country Selector'!$A$2,'EPA Data'!$J:$J,$B$1,'EPA Data'!$C:$C,C$2,'EPA Data'!$G:$G,"&gt;="&amp;$A27,'EPA Data'!$G:$G,"&lt;"&amp;$B27)*unit_conv</f>
        <v>0</v>
      </c>
      <c r="D27">
        <f t="shared" si="15"/>
        <v>0</v>
      </c>
      <c r="E27">
        <f t="shared" si="15"/>
        <v>0</v>
      </c>
      <c r="F27">
        <f t="shared" si="15"/>
        <v>0</v>
      </c>
      <c r="G27">
        <f t="shared" si="15"/>
        <v>0</v>
      </c>
      <c r="H27" s="31">
        <f>VLOOKUP($B$1,'Multipliers and Adjustments'!$A$70:$I$86,TRUNC(COLUMN(H$2)/5)+2,FALSE)*SUMIFS('EPA Data'!$I:$I,'EPA Data'!$D:$D,'Country Selector'!$A$2,'EPA Data'!$J:$J,$B$1,'EPA Data'!$C:$C,H$2,'EPA Data'!$G:$G,"&gt;="&amp;$A27,'EPA Data'!$G:$G,"&lt;"&amp;$B27)*unit_conv</f>
        <v>0</v>
      </c>
      <c r="I27">
        <f t="shared" si="16"/>
        <v>0</v>
      </c>
      <c r="J27">
        <f t="shared" si="16"/>
        <v>0</v>
      </c>
      <c r="K27">
        <f t="shared" si="16"/>
        <v>0</v>
      </c>
      <c r="L27">
        <f t="shared" si="16"/>
        <v>0</v>
      </c>
      <c r="M27" s="31">
        <f>VLOOKUP($B$1,'Multipliers and Adjustments'!$A$70:$I$86,TRUNC(COLUMN(M$2)/5)+2,FALSE)*SUMIFS('EPA Data'!$I:$I,'EPA Data'!$D:$D,'Country Selector'!$A$2,'EPA Data'!$J:$J,$B$1,'EPA Data'!$C:$C,M$2,'EPA Data'!$G:$G,"&gt;="&amp;$A27,'EPA Data'!$G:$G,"&lt;"&amp;$B27)*unit_conv</f>
        <v>0</v>
      </c>
      <c r="N27">
        <f t="shared" si="17"/>
        <v>0</v>
      </c>
      <c r="O27">
        <f t="shared" si="17"/>
        <v>0</v>
      </c>
      <c r="P27">
        <f t="shared" si="17"/>
        <v>0</v>
      </c>
      <c r="Q27">
        <f t="shared" si="17"/>
        <v>0</v>
      </c>
      <c r="R27" s="31">
        <f>VLOOKUP($B$1,'Multipliers and Adjustments'!$A$70:$I$86,TRUNC(COLUMN(R$2)/5)+2,FALSE)*SUMIFS('EPA Data'!$I:$I,'EPA Data'!$D:$D,'Country Selector'!$A$2,'EPA Data'!$J:$J,$B$1,'EPA Data'!$C:$C,R$2,'EPA Data'!$G:$G,"&gt;="&amp;$A27,'EPA Data'!$G:$G,"&lt;"&amp;$B27)*unit_conv</f>
        <v>0</v>
      </c>
      <c r="S27">
        <f t="shared" si="18"/>
        <v>13021365708.152714</v>
      </c>
      <c r="T27">
        <f t="shared" si="18"/>
        <v>26042731416.305428</v>
      </c>
      <c r="U27">
        <f t="shared" si="18"/>
        <v>39064097124.458145</v>
      </c>
      <c r="V27">
        <f t="shared" si="18"/>
        <v>52085462832.610855</v>
      </c>
      <c r="W27" s="31">
        <f>VLOOKUP($B$1,'Multipliers and Adjustments'!$A$70:$I$86,TRUNC(COLUMN(W$2)/5)+2,FALSE)*SUMIFS('EPA Data'!$I:$I,'EPA Data'!$D:$D,'Country Selector'!$A$2,'EPA Data'!$J:$J,$B$1,'EPA Data'!$C:$C,W$2,'EPA Data'!$G:$G,"&gt;="&amp;$A27,'EPA Data'!$G:$G,"&lt;"&amp;$B27)*unit_conv</f>
        <v>65106828540.763565</v>
      </c>
      <c r="X27">
        <f t="shared" si="19"/>
        <v>61476663767.591385</v>
      </c>
      <c r="Y27">
        <f t="shared" si="19"/>
        <v>57846498994.419205</v>
      </c>
      <c r="Z27">
        <f t="shared" si="19"/>
        <v>54216334221.247025</v>
      </c>
      <c r="AA27">
        <f t="shared" si="19"/>
        <v>50586169448.074844</v>
      </c>
      <c r="AB27" s="31">
        <f>VLOOKUP($B$1,'Multipliers and Adjustments'!$A$70:$I$86,TRUNC(COLUMN(AB$2)/5)+2,FALSE)*SUMIFS('EPA Data'!$I:$I,'EPA Data'!$D:$D,'Country Selector'!$A$2,'EPA Data'!$J:$J,$B$1,'EPA Data'!$C:$C,AB$2,'EPA Data'!$G:$G,"&gt;="&amp;$A27,'EPA Data'!$G:$G,"&lt;"&amp;$B27)*unit_conv</f>
        <v>46956004674.902679</v>
      </c>
      <c r="AC27">
        <f t="shared" si="20"/>
        <v>37564803739.922142</v>
      </c>
      <c r="AD27">
        <f t="shared" si="20"/>
        <v>28173602804.941605</v>
      </c>
      <c r="AE27">
        <f t="shared" si="20"/>
        <v>18782401869.961067</v>
      </c>
      <c r="AF27">
        <f t="shared" si="20"/>
        <v>9391200934.9805317</v>
      </c>
      <c r="AG27" s="31">
        <f>VLOOKUP($B$1,'Multipliers and Adjustments'!$A$70:$I$86,TRUNC(COLUMN(AG$2)/5)+2,FALSE)*SUMIFS('EPA Data'!$I:$I,'EPA Data'!$D:$D,'Country Selector'!$A$2,'EPA Data'!$J:$J,$B$1,'EPA Data'!$C:$C,AG$2,'EPA Data'!$G:$G,"&gt;="&amp;$A27,'EPA Data'!$G:$G,"&lt;"&amp;$B27)*unit_conv</f>
        <v>0</v>
      </c>
      <c r="AH27">
        <f t="shared" si="21"/>
        <v>0</v>
      </c>
      <c r="AI27">
        <f t="shared" si="21"/>
        <v>0</v>
      </c>
      <c r="AJ27">
        <f t="shared" si="21"/>
        <v>0</v>
      </c>
      <c r="AK27">
        <f t="shared" si="21"/>
        <v>0</v>
      </c>
      <c r="AL27" s="31">
        <f>VLOOKUP($B$1,'Multipliers and Adjustments'!$A$70:$I$86,TRUNC(COLUMN(AL$2)/5)+2,FALSE)*SUMIFS('EPA Data'!$I:$I,'EPA Data'!$D:$D,'Country Selector'!$A$2,'EPA Data'!$J:$J,$B$1,'EPA Data'!$C:$C,AL$2,'EPA Data'!$G:$G,"&gt;="&amp;$A27,'EPA Data'!$G:$G,"&lt;"&amp;$B27)*unit_conv</f>
        <v>0</v>
      </c>
    </row>
    <row r="28" spans="1:38" x14ac:dyDescent="0.45">
      <c r="A28" s="15">
        <f t="shared" si="14"/>
        <v>-60</v>
      </c>
      <c r="B28" s="16">
        <f t="shared" si="22"/>
        <v>-50</v>
      </c>
      <c r="C28" s="31">
        <f>VLOOKUP($B$1,'Multipliers and Adjustments'!$A$70:$I$86,TRUNC(COLUMN(C$2)/5)+2,FALSE)*SUMIFS('EPA Data'!$I:$I,'EPA Data'!$D:$D,'Country Selector'!$A$2,'EPA Data'!$J:$J,$B$1,'EPA Data'!$C:$C,C$2,'EPA Data'!$G:$G,"&gt;="&amp;$A28,'EPA Data'!$G:$G,"&lt;"&amp;$B28)*unit_conv</f>
        <v>535929957092.20782</v>
      </c>
      <c r="D28">
        <f t="shared" si="15"/>
        <v>428743965673.76624</v>
      </c>
      <c r="E28">
        <f t="shared" si="15"/>
        <v>321557974255.32471</v>
      </c>
      <c r="F28">
        <f t="shared" si="15"/>
        <v>214371982836.88315</v>
      </c>
      <c r="G28">
        <f t="shared" si="15"/>
        <v>107185991418.44159</v>
      </c>
      <c r="H28" s="31">
        <f>VLOOKUP($B$1,'Multipliers and Adjustments'!$A$70:$I$86,TRUNC(COLUMN(H$2)/5)+2,FALSE)*SUMIFS('EPA Data'!$I:$I,'EPA Data'!$D:$D,'Country Selector'!$A$2,'EPA Data'!$J:$J,$B$1,'EPA Data'!$C:$C,H$2,'EPA Data'!$G:$G,"&gt;="&amp;$A28,'EPA Data'!$G:$G,"&lt;"&amp;$B28)*unit_conv</f>
        <v>0</v>
      </c>
      <c r="I28">
        <f t="shared" si="16"/>
        <v>1480367597.2175298</v>
      </c>
      <c r="J28">
        <f t="shared" si="16"/>
        <v>2960735194.4350595</v>
      </c>
      <c r="K28">
        <f t="shared" si="16"/>
        <v>4441102791.6525898</v>
      </c>
      <c r="L28">
        <f t="shared" si="16"/>
        <v>5921470388.8701191</v>
      </c>
      <c r="M28" s="31">
        <f>VLOOKUP($B$1,'Multipliers and Adjustments'!$A$70:$I$86,TRUNC(COLUMN(M$2)/5)+2,FALSE)*SUMIFS('EPA Data'!$I:$I,'EPA Data'!$D:$D,'Country Selector'!$A$2,'EPA Data'!$J:$J,$B$1,'EPA Data'!$C:$C,M$2,'EPA Data'!$G:$G,"&gt;="&amp;$A28,'EPA Data'!$G:$G,"&lt;"&amp;$B28)*unit_conv</f>
        <v>7401837986.0876493</v>
      </c>
      <c r="N28">
        <f t="shared" si="17"/>
        <v>5921470388.8701191</v>
      </c>
      <c r="O28">
        <f t="shared" si="17"/>
        <v>4441102791.6525898</v>
      </c>
      <c r="P28">
        <f t="shared" si="17"/>
        <v>2960735194.43506</v>
      </c>
      <c r="Q28">
        <f t="shared" si="17"/>
        <v>1480367597.2175303</v>
      </c>
      <c r="R28" s="31">
        <f>VLOOKUP($B$1,'Multipliers and Adjustments'!$A$70:$I$86,TRUNC(COLUMN(R$2)/5)+2,FALSE)*SUMIFS('EPA Data'!$I:$I,'EPA Data'!$D:$D,'Country Selector'!$A$2,'EPA Data'!$J:$J,$B$1,'EPA Data'!$C:$C,R$2,'EPA Data'!$G:$G,"&gt;="&amp;$A28,'EPA Data'!$G:$G,"&lt;"&amp;$B28)*unit_conv</f>
        <v>0</v>
      </c>
      <c r="S28">
        <f t="shared" si="18"/>
        <v>9723976767.0031376</v>
      </c>
      <c r="T28">
        <f t="shared" si="18"/>
        <v>19447953534.006275</v>
      </c>
      <c r="U28">
        <f t="shared" si="18"/>
        <v>29171930301.009415</v>
      </c>
      <c r="V28">
        <f t="shared" si="18"/>
        <v>38895907068.01255</v>
      </c>
      <c r="W28" s="31">
        <f>VLOOKUP($B$1,'Multipliers and Adjustments'!$A$70:$I$86,TRUNC(COLUMN(W$2)/5)+2,FALSE)*SUMIFS('EPA Data'!$I:$I,'EPA Data'!$D:$D,'Country Selector'!$A$2,'EPA Data'!$J:$J,$B$1,'EPA Data'!$C:$C,W$2,'EPA Data'!$G:$G,"&gt;="&amp;$A28,'EPA Data'!$G:$G,"&lt;"&amp;$B28)*unit_conv</f>
        <v>48619883835.015686</v>
      </c>
      <c r="X28">
        <f t="shared" si="19"/>
        <v>47906979465.244606</v>
      </c>
      <c r="Y28">
        <f t="shared" si="19"/>
        <v>47194075095.473526</v>
      </c>
      <c r="Z28">
        <f t="shared" si="19"/>
        <v>46481170725.702446</v>
      </c>
      <c r="AA28">
        <f t="shared" si="19"/>
        <v>45768266355.931366</v>
      </c>
      <c r="AB28" s="31">
        <f>VLOOKUP($B$1,'Multipliers and Adjustments'!$A$70:$I$86,TRUNC(COLUMN(AB$2)/5)+2,FALSE)*SUMIFS('EPA Data'!$I:$I,'EPA Data'!$D:$D,'Country Selector'!$A$2,'EPA Data'!$J:$J,$B$1,'EPA Data'!$C:$C,AB$2,'EPA Data'!$G:$G,"&gt;="&amp;$A28,'EPA Data'!$G:$G,"&lt;"&amp;$B28)*unit_conv</f>
        <v>45055361986.160286</v>
      </c>
      <c r="AC28">
        <f t="shared" si="20"/>
        <v>44815905570.983902</v>
      </c>
      <c r="AD28">
        <f t="shared" si="20"/>
        <v>44576449155.807518</v>
      </c>
      <c r="AE28">
        <f t="shared" si="20"/>
        <v>44336992740.631134</v>
      </c>
      <c r="AF28">
        <f t="shared" si="20"/>
        <v>44097536325.45475</v>
      </c>
      <c r="AG28" s="31">
        <f>VLOOKUP($B$1,'Multipliers and Adjustments'!$A$70:$I$86,TRUNC(COLUMN(AG$2)/5)+2,FALSE)*SUMIFS('EPA Data'!$I:$I,'EPA Data'!$D:$D,'Country Selector'!$A$2,'EPA Data'!$J:$J,$B$1,'EPA Data'!$C:$C,AG$2,'EPA Data'!$G:$G,"&gt;="&amp;$A28,'EPA Data'!$G:$G,"&lt;"&amp;$B28)*unit_conv</f>
        <v>43858079910.278366</v>
      </c>
      <c r="AH28">
        <f t="shared" si="21"/>
        <v>43579423666.000404</v>
      </c>
      <c r="AI28">
        <f t="shared" si="21"/>
        <v>43300767421.722443</v>
      </c>
      <c r="AJ28">
        <f t="shared" si="21"/>
        <v>43022111177.444481</v>
      </c>
      <c r="AK28">
        <f t="shared" si="21"/>
        <v>42743454933.166519</v>
      </c>
      <c r="AL28" s="31">
        <f>VLOOKUP($B$1,'Multipliers and Adjustments'!$A$70:$I$86,TRUNC(COLUMN(AL$2)/5)+2,FALSE)*SUMIFS('EPA Data'!$I:$I,'EPA Data'!$D:$D,'Country Selector'!$A$2,'EPA Data'!$J:$J,$B$1,'EPA Data'!$C:$C,AL$2,'EPA Data'!$G:$G,"&gt;="&amp;$A28,'EPA Data'!$G:$G,"&lt;"&amp;$B28)*unit_conv</f>
        <v>42464798688.888573</v>
      </c>
    </row>
    <row r="29" spans="1:38" x14ac:dyDescent="0.45">
      <c r="A29" s="15">
        <f t="shared" si="14"/>
        <v>-50</v>
      </c>
      <c r="B29" s="16">
        <f t="shared" si="22"/>
        <v>-40</v>
      </c>
      <c r="C29" s="31">
        <f>VLOOKUP($B$1,'Multipliers and Adjustments'!$A$70:$I$86,TRUNC(COLUMN(C$2)/5)+2,FALSE)*SUMIFS('EPA Data'!$I:$I,'EPA Data'!$D:$D,'Country Selector'!$A$2,'EPA Data'!$J:$J,$B$1,'EPA Data'!$C:$C,C$2,'EPA Data'!$G:$G,"&gt;="&amp;$A29,'EPA Data'!$G:$G,"&lt;"&amp;$B29)*unit_conv</f>
        <v>112581543355.38017</v>
      </c>
      <c r="D29">
        <f t="shared" si="15"/>
        <v>113296610397.78055</v>
      </c>
      <c r="E29">
        <f t="shared" si="15"/>
        <v>114011677440.18092</v>
      </c>
      <c r="F29">
        <f t="shared" si="15"/>
        <v>114726744482.5813</v>
      </c>
      <c r="G29">
        <f t="shared" si="15"/>
        <v>115441811524.98167</v>
      </c>
      <c r="H29" s="31">
        <f>VLOOKUP($B$1,'Multipliers and Adjustments'!$A$70:$I$86,TRUNC(COLUMN(H$2)/5)+2,FALSE)*SUMIFS('EPA Data'!$I:$I,'EPA Data'!$D:$D,'Country Selector'!$A$2,'EPA Data'!$J:$J,$B$1,'EPA Data'!$C:$C,H$2,'EPA Data'!$G:$G,"&gt;="&amp;$A29,'EPA Data'!$G:$G,"&lt;"&amp;$B29)*unit_conv</f>
        <v>116156878567.38202</v>
      </c>
      <c r="I29">
        <f t="shared" si="16"/>
        <v>103174847083.60379</v>
      </c>
      <c r="J29">
        <f t="shared" si="16"/>
        <v>90192815599.825562</v>
      </c>
      <c r="K29">
        <f t="shared" si="16"/>
        <v>77210784116.047333</v>
      </c>
      <c r="L29">
        <f t="shared" si="16"/>
        <v>64228752632.269112</v>
      </c>
      <c r="M29" s="31">
        <f>VLOOKUP($B$1,'Multipliers and Adjustments'!$A$70:$I$86,TRUNC(COLUMN(M$2)/5)+2,FALSE)*SUMIFS('EPA Data'!$I:$I,'EPA Data'!$D:$D,'Country Selector'!$A$2,'EPA Data'!$J:$J,$B$1,'EPA Data'!$C:$C,M$2,'EPA Data'!$G:$G,"&gt;="&amp;$A29,'EPA Data'!$G:$G,"&lt;"&amp;$B29)*unit_conv</f>
        <v>51246721148.490906</v>
      </c>
      <c r="N29">
        <f t="shared" si="17"/>
        <v>50401569128.036499</v>
      </c>
      <c r="O29">
        <f t="shared" si="17"/>
        <v>49556417107.582092</v>
      </c>
      <c r="P29">
        <f t="shared" si="17"/>
        <v>48711265087.127686</v>
      </c>
      <c r="Q29">
        <f t="shared" si="17"/>
        <v>47866113066.673279</v>
      </c>
      <c r="R29" s="31">
        <f>VLOOKUP($B$1,'Multipliers and Adjustments'!$A$70:$I$86,TRUNC(COLUMN(R$2)/5)+2,FALSE)*SUMIFS('EPA Data'!$I:$I,'EPA Data'!$D:$D,'Country Selector'!$A$2,'EPA Data'!$J:$J,$B$1,'EPA Data'!$C:$C,R$2,'EPA Data'!$G:$G,"&gt;="&amp;$A29,'EPA Data'!$G:$G,"&lt;"&amp;$B29)*unit_conv</f>
        <v>47020961046.21888</v>
      </c>
      <c r="S29">
        <f t="shared" si="18"/>
        <v>46842656731.60553</v>
      </c>
      <c r="T29">
        <f t="shared" si="18"/>
        <v>46664352416.99218</v>
      </c>
      <c r="U29">
        <f t="shared" si="18"/>
        <v>46486048102.37883</v>
      </c>
      <c r="V29">
        <f t="shared" si="18"/>
        <v>46307743787.76548</v>
      </c>
      <c r="W29" s="31">
        <f>VLOOKUP($B$1,'Multipliers and Adjustments'!$A$70:$I$86,TRUNC(COLUMN(W$2)/5)+2,FALSE)*SUMIFS('EPA Data'!$I:$I,'EPA Data'!$D:$D,'Country Selector'!$A$2,'EPA Data'!$J:$J,$B$1,'EPA Data'!$C:$C,W$2,'EPA Data'!$G:$G,"&gt;="&amp;$A29,'EPA Data'!$G:$G,"&lt;"&amp;$B29)*unit_conv</f>
        <v>46129439473.152115</v>
      </c>
      <c r="X29">
        <f t="shared" si="19"/>
        <v>36903551578.52169</v>
      </c>
      <c r="Y29">
        <f t="shared" si="19"/>
        <v>27677663683.891266</v>
      </c>
      <c r="Z29">
        <f t="shared" si="19"/>
        <v>18451775789.260841</v>
      </c>
      <c r="AA29">
        <f t="shared" si="19"/>
        <v>9225887894.6304188</v>
      </c>
      <c r="AB29" s="31">
        <f>VLOOKUP($B$1,'Multipliers and Adjustments'!$A$70:$I$86,TRUNC(COLUMN(AB$2)/5)+2,FALSE)*SUMIFS('EPA Data'!$I:$I,'EPA Data'!$D:$D,'Country Selector'!$A$2,'EPA Data'!$J:$J,$B$1,'EPA Data'!$C:$C,AB$2,'EPA Data'!$G:$G,"&gt;="&amp;$A29,'EPA Data'!$G:$G,"&lt;"&amp;$B29)*unit_conv</f>
        <v>0</v>
      </c>
      <c r="AC29">
        <f t="shared" si="20"/>
        <v>0</v>
      </c>
      <c r="AD29">
        <f t="shared" si="20"/>
        <v>0</v>
      </c>
      <c r="AE29">
        <f t="shared" si="20"/>
        <v>0</v>
      </c>
      <c r="AF29">
        <f t="shared" si="20"/>
        <v>0</v>
      </c>
      <c r="AG29" s="31">
        <f>VLOOKUP($B$1,'Multipliers and Adjustments'!$A$70:$I$86,TRUNC(COLUMN(AG$2)/5)+2,FALSE)*SUMIFS('EPA Data'!$I:$I,'EPA Data'!$D:$D,'Country Selector'!$A$2,'EPA Data'!$J:$J,$B$1,'EPA Data'!$C:$C,AG$2,'EPA Data'!$G:$G,"&gt;="&amp;$A29,'EPA Data'!$G:$G,"&lt;"&amp;$B29)*unit_conv</f>
        <v>0</v>
      </c>
      <c r="AH29">
        <f t="shared" si="21"/>
        <v>0</v>
      </c>
      <c r="AI29">
        <f t="shared" si="21"/>
        <v>0</v>
      </c>
      <c r="AJ29">
        <f t="shared" si="21"/>
        <v>0</v>
      </c>
      <c r="AK29">
        <f t="shared" si="21"/>
        <v>0</v>
      </c>
      <c r="AL29" s="31">
        <f>VLOOKUP($B$1,'Multipliers and Adjustments'!$A$70:$I$86,TRUNC(COLUMN(AL$2)/5)+2,FALSE)*SUMIFS('EPA Data'!$I:$I,'EPA Data'!$D:$D,'Country Selector'!$A$2,'EPA Data'!$J:$J,$B$1,'EPA Data'!$C:$C,AL$2,'EPA Data'!$G:$G,"&gt;="&amp;$A29,'EPA Data'!$G:$G,"&lt;"&amp;$B29)*unit_conv</f>
        <v>0</v>
      </c>
    </row>
    <row r="30" spans="1:38" x14ac:dyDescent="0.45">
      <c r="A30" s="15">
        <f t="shared" si="14"/>
        <v>-40</v>
      </c>
      <c r="B30" s="16">
        <f t="shared" si="22"/>
        <v>-30</v>
      </c>
      <c r="C30" s="31">
        <f>VLOOKUP($B$1,'Multipliers and Adjustments'!$A$70:$I$86,TRUNC(COLUMN(C$2)/5)+2,FALSE)*SUMIFS('EPA Data'!$I:$I,'EPA Data'!$D:$D,'Country Selector'!$A$2,'EPA Data'!$J:$J,$B$1,'EPA Data'!$C:$C,C$2,'EPA Data'!$G:$G,"&gt;="&amp;$A30,'EPA Data'!$G:$G,"&lt;"&amp;$B30)*unit_conv</f>
        <v>0</v>
      </c>
      <c r="D30">
        <f t="shared" si="15"/>
        <v>17493578280.328514</v>
      </c>
      <c r="E30">
        <f t="shared" si="15"/>
        <v>34987156560.657028</v>
      </c>
      <c r="F30">
        <f t="shared" si="15"/>
        <v>52480734840.985542</v>
      </c>
      <c r="G30">
        <f t="shared" si="15"/>
        <v>69974313121.314056</v>
      </c>
      <c r="H30" s="31">
        <f>VLOOKUP($B$1,'Multipliers and Adjustments'!$A$70:$I$86,TRUNC(COLUMN(H$2)/5)+2,FALSE)*SUMIFS('EPA Data'!$I:$I,'EPA Data'!$D:$D,'Country Selector'!$A$2,'EPA Data'!$J:$J,$B$1,'EPA Data'!$C:$C,H$2,'EPA Data'!$G:$G,"&gt;="&amp;$A30,'EPA Data'!$G:$G,"&lt;"&amp;$B30)*unit_conv</f>
        <v>87467891401.642578</v>
      </c>
      <c r="I30">
        <f t="shared" si="16"/>
        <v>69974313121.314056</v>
      </c>
      <c r="J30">
        <f t="shared" si="16"/>
        <v>52480734840.985542</v>
      </c>
      <c r="K30">
        <f t="shared" si="16"/>
        <v>34987156560.657028</v>
      </c>
      <c r="L30">
        <f t="shared" si="16"/>
        <v>17493578280.328514</v>
      </c>
      <c r="M30" s="31">
        <f>VLOOKUP($B$1,'Multipliers and Adjustments'!$A$70:$I$86,TRUNC(COLUMN(M$2)/5)+2,FALSE)*SUMIFS('EPA Data'!$I:$I,'EPA Data'!$D:$D,'Country Selector'!$A$2,'EPA Data'!$J:$J,$B$1,'EPA Data'!$C:$C,M$2,'EPA Data'!$G:$G,"&gt;="&amp;$A30,'EPA Data'!$G:$G,"&lt;"&amp;$B30)*unit_conv</f>
        <v>0</v>
      </c>
      <c r="N30">
        <f t="shared" si="17"/>
        <v>807732053051.05725</v>
      </c>
      <c r="O30">
        <f t="shared" si="17"/>
        <v>1615464106102.1145</v>
      </c>
      <c r="P30">
        <f t="shared" si="17"/>
        <v>2423196159153.1719</v>
      </c>
      <c r="Q30">
        <f t="shared" si="17"/>
        <v>3230928212204.229</v>
      </c>
      <c r="R30" s="31">
        <f>VLOOKUP($B$1,'Multipliers and Adjustments'!$A$70:$I$86,TRUNC(COLUMN(R$2)/5)+2,FALSE)*SUMIFS('EPA Data'!$I:$I,'EPA Data'!$D:$D,'Country Selector'!$A$2,'EPA Data'!$J:$J,$B$1,'EPA Data'!$C:$C,R$2,'EPA Data'!$G:$G,"&gt;="&amp;$A30,'EPA Data'!$G:$G,"&lt;"&amp;$B30)*unit_conv</f>
        <v>4038660265255.2861</v>
      </c>
      <c r="S30">
        <f t="shared" si="18"/>
        <v>3230928212204.229</v>
      </c>
      <c r="T30">
        <f t="shared" si="18"/>
        <v>2423196159153.1719</v>
      </c>
      <c r="U30">
        <f t="shared" si="18"/>
        <v>1615464106102.1147</v>
      </c>
      <c r="V30">
        <f t="shared" si="18"/>
        <v>807732053051.0575</v>
      </c>
      <c r="W30" s="31">
        <f>VLOOKUP($B$1,'Multipliers and Adjustments'!$A$70:$I$86,TRUNC(COLUMN(W$2)/5)+2,FALSE)*SUMIFS('EPA Data'!$I:$I,'EPA Data'!$D:$D,'Country Selector'!$A$2,'EPA Data'!$J:$J,$B$1,'EPA Data'!$C:$C,W$2,'EPA Data'!$G:$G,"&gt;="&amp;$A30,'EPA Data'!$G:$G,"&lt;"&amp;$B30)*unit_conv</f>
        <v>0</v>
      </c>
      <c r="X30">
        <f t="shared" si="19"/>
        <v>0</v>
      </c>
      <c r="Y30">
        <f t="shared" si="19"/>
        <v>0</v>
      </c>
      <c r="Z30">
        <f t="shared" si="19"/>
        <v>0</v>
      </c>
      <c r="AA30">
        <f t="shared" si="19"/>
        <v>0</v>
      </c>
      <c r="AB30" s="31">
        <f>VLOOKUP($B$1,'Multipliers and Adjustments'!$A$70:$I$86,TRUNC(COLUMN(AB$2)/5)+2,FALSE)*SUMIFS('EPA Data'!$I:$I,'EPA Data'!$D:$D,'Country Selector'!$A$2,'EPA Data'!$J:$J,$B$1,'EPA Data'!$C:$C,AB$2,'EPA Data'!$G:$G,"&gt;="&amp;$A30,'EPA Data'!$G:$G,"&lt;"&amp;$B30)*unit_conv</f>
        <v>0</v>
      </c>
      <c r="AC30">
        <f t="shared" si="20"/>
        <v>0</v>
      </c>
      <c r="AD30">
        <f t="shared" si="20"/>
        <v>0</v>
      </c>
      <c r="AE30">
        <f t="shared" si="20"/>
        <v>0</v>
      </c>
      <c r="AF30">
        <f t="shared" si="20"/>
        <v>0</v>
      </c>
      <c r="AG30" s="31">
        <f>VLOOKUP($B$1,'Multipliers and Adjustments'!$A$70:$I$86,TRUNC(COLUMN(AG$2)/5)+2,FALSE)*SUMIFS('EPA Data'!$I:$I,'EPA Data'!$D:$D,'Country Selector'!$A$2,'EPA Data'!$J:$J,$B$1,'EPA Data'!$C:$C,AG$2,'EPA Data'!$G:$G,"&gt;="&amp;$A30,'EPA Data'!$G:$G,"&lt;"&amp;$B30)*unit_conv</f>
        <v>0</v>
      </c>
      <c r="AH30">
        <f t="shared" si="21"/>
        <v>0</v>
      </c>
      <c r="AI30">
        <f t="shared" si="21"/>
        <v>0</v>
      </c>
      <c r="AJ30">
        <f t="shared" si="21"/>
        <v>0</v>
      </c>
      <c r="AK30">
        <f t="shared" si="21"/>
        <v>0</v>
      </c>
      <c r="AL30" s="31">
        <f>VLOOKUP($B$1,'Multipliers and Adjustments'!$A$70:$I$86,TRUNC(COLUMN(AL$2)/5)+2,FALSE)*SUMIFS('EPA Data'!$I:$I,'EPA Data'!$D:$D,'Country Selector'!$A$2,'EPA Data'!$J:$J,$B$1,'EPA Data'!$C:$C,AL$2,'EPA Data'!$G:$G,"&gt;="&amp;$A30,'EPA Data'!$G:$G,"&lt;"&amp;$B30)*unit_conv</f>
        <v>0</v>
      </c>
    </row>
    <row r="31" spans="1:38" x14ac:dyDescent="0.45">
      <c r="A31" s="15">
        <f t="shared" si="14"/>
        <v>-30</v>
      </c>
      <c r="B31" s="16">
        <f t="shared" si="22"/>
        <v>-20</v>
      </c>
      <c r="C31" s="31">
        <f>VLOOKUP($B$1,'Multipliers and Adjustments'!$A$70:$I$86,TRUNC(COLUMN(C$2)/5)+2,FALSE)*SUMIFS('EPA Data'!$I:$I,'EPA Data'!$D:$D,'Country Selector'!$A$2,'EPA Data'!$J:$J,$B$1,'EPA Data'!$C:$C,C$2,'EPA Data'!$G:$G,"&gt;="&amp;$A31,'EPA Data'!$G:$G,"&lt;"&amp;$B31)*unit_conv</f>
        <v>320259887200.07312</v>
      </c>
      <c r="D31">
        <f t="shared" si="15"/>
        <v>256207909760.0585</v>
      </c>
      <c r="E31">
        <f t="shared" si="15"/>
        <v>192155932320.04388</v>
      </c>
      <c r="F31">
        <f t="shared" si="15"/>
        <v>128103954880.02927</v>
      </c>
      <c r="G31">
        <f t="shared" si="15"/>
        <v>64051977440.014641</v>
      </c>
      <c r="H31" s="31">
        <f>VLOOKUP($B$1,'Multipliers and Adjustments'!$A$70:$I$86,TRUNC(COLUMN(H$2)/5)+2,FALSE)*SUMIFS('EPA Data'!$I:$I,'EPA Data'!$D:$D,'Country Selector'!$A$2,'EPA Data'!$J:$J,$B$1,'EPA Data'!$C:$C,H$2,'EPA Data'!$G:$G,"&gt;="&amp;$A31,'EPA Data'!$G:$G,"&lt;"&amp;$B31)*unit_conv</f>
        <v>0</v>
      </c>
      <c r="I31">
        <f t="shared" si="16"/>
        <v>0</v>
      </c>
      <c r="J31">
        <f t="shared" si="16"/>
        <v>0</v>
      </c>
      <c r="K31">
        <f t="shared" si="16"/>
        <v>0</v>
      </c>
      <c r="L31">
        <f t="shared" si="16"/>
        <v>0</v>
      </c>
      <c r="M31" s="31">
        <f>VLOOKUP($B$1,'Multipliers and Adjustments'!$A$70:$I$86,TRUNC(COLUMN(M$2)/5)+2,FALSE)*SUMIFS('EPA Data'!$I:$I,'EPA Data'!$D:$D,'Country Selector'!$A$2,'EPA Data'!$J:$J,$B$1,'EPA Data'!$C:$C,M$2,'EPA Data'!$G:$G,"&gt;="&amp;$A31,'EPA Data'!$G:$G,"&lt;"&amp;$B31)*unit_conv</f>
        <v>0</v>
      </c>
      <c r="N31">
        <f t="shared" si="17"/>
        <v>0</v>
      </c>
      <c r="O31">
        <f t="shared" si="17"/>
        <v>0</v>
      </c>
      <c r="P31">
        <f t="shared" si="17"/>
        <v>0</v>
      </c>
      <c r="Q31">
        <f t="shared" si="17"/>
        <v>0</v>
      </c>
      <c r="R31" s="31">
        <f>VLOOKUP($B$1,'Multipliers and Adjustments'!$A$70:$I$86,TRUNC(COLUMN(R$2)/5)+2,FALSE)*SUMIFS('EPA Data'!$I:$I,'EPA Data'!$D:$D,'Country Selector'!$A$2,'EPA Data'!$J:$J,$B$1,'EPA Data'!$C:$C,R$2,'EPA Data'!$G:$G,"&gt;="&amp;$A31,'EPA Data'!$G:$G,"&lt;"&amp;$B31)*unit_conv</f>
        <v>0</v>
      </c>
      <c r="S31">
        <f t="shared" si="18"/>
        <v>0</v>
      </c>
      <c r="T31">
        <f t="shared" si="18"/>
        <v>0</v>
      </c>
      <c r="U31">
        <f t="shared" si="18"/>
        <v>0</v>
      </c>
      <c r="V31">
        <f t="shared" si="18"/>
        <v>0</v>
      </c>
      <c r="W31" s="31">
        <f>VLOOKUP($B$1,'Multipliers and Adjustments'!$A$70:$I$86,TRUNC(COLUMN(W$2)/5)+2,FALSE)*SUMIFS('EPA Data'!$I:$I,'EPA Data'!$D:$D,'Country Selector'!$A$2,'EPA Data'!$J:$J,$B$1,'EPA Data'!$C:$C,W$2,'EPA Data'!$G:$G,"&gt;="&amp;$A31,'EPA Data'!$G:$G,"&lt;"&amp;$B31)*unit_conv</f>
        <v>0</v>
      </c>
      <c r="X31">
        <f t="shared" si="19"/>
        <v>0</v>
      </c>
      <c r="Y31">
        <f t="shared" si="19"/>
        <v>0</v>
      </c>
      <c r="Z31">
        <f t="shared" si="19"/>
        <v>0</v>
      </c>
      <c r="AA31">
        <f t="shared" si="19"/>
        <v>0</v>
      </c>
      <c r="AB31" s="31">
        <f>VLOOKUP($B$1,'Multipliers and Adjustments'!$A$70:$I$86,TRUNC(COLUMN(AB$2)/5)+2,FALSE)*SUMIFS('EPA Data'!$I:$I,'EPA Data'!$D:$D,'Country Selector'!$A$2,'EPA Data'!$J:$J,$B$1,'EPA Data'!$C:$C,AB$2,'EPA Data'!$G:$G,"&gt;="&amp;$A31,'EPA Data'!$G:$G,"&lt;"&amp;$B31)*unit_conv</f>
        <v>0</v>
      </c>
      <c r="AC31">
        <f t="shared" si="20"/>
        <v>0</v>
      </c>
      <c r="AD31">
        <f t="shared" si="20"/>
        <v>0</v>
      </c>
      <c r="AE31">
        <f t="shared" si="20"/>
        <v>0</v>
      </c>
      <c r="AF31">
        <f t="shared" si="20"/>
        <v>0</v>
      </c>
      <c r="AG31" s="31">
        <f>VLOOKUP($B$1,'Multipliers and Adjustments'!$A$70:$I$86,TRUNC(COLUMN(AG$2)/5)+2,FALSE)*SUMIFS('EPA Data'!$I:$I,'EPA Data'!$D:$D,'Country Selector'!$A$2,'EPA Data'!$J:$J,$B$1,'EPA Data'!$C:$C,AG$2,'EPA Data'!$G:$G,"&gt;="&amp;$A31,'EPA Data'!$G:$G,"&lt;"&amp;$B31)*unit_conv</f>
        <v>0</v>
      </c>
      <c r="AH31">
        <f t="shared" si="21"/>
        <v>0</v>
      </c>
      <c r="AI31">
        <f t="shared" si="21"/>
        <v>0</v>
      </c>
      <c r="AJ31">
        <f t="shared" si="21"/>
        <v>0</v>
      </c>
      <c r="AK31">
        <f t="shared" si="21"/>
        <v>0</v>
      </c>
      <c r="AL31" s="31">
        <f>VLOOKUP($B$1,'Multipliers and Adjustments'!$A$70:$I$86,TRUNC(COLUMN(AL$2)/5)+2,FALSE)*SUMIFS('EPA Data'!$I:$I,'EPA Data'!$D:$D,'Country Selector'!$A$2,'EPA Data'!$J:$J,$B$1,'EPA Data'!$C:$C,AL$2,'EPA Data'!$G:$G,"&gt;="&amp;$A31,'EPA Data'!$G:$G,"&lt;"&amp;$B31)*unit_conv</f>
        <v>0</v>
      </c>
    </row>
    <row r="32" spans="1:38" x14ac:dyDescent="0.45">
      <c r="A32" s="15">
        <f t="shared" si="14"/>
        <v>-20</v>
      </c>
      <c r="B32" s="16">
        <f t="shared" si="22"/>
        <v>-10</v>
      </c>
      <c r="C32" s="31">
        <f>VLOOKUP($B$1,'Multipliers and Adjustments'!$A$70:$I$86,TRUNC(COLUMN(C$2)/5)+2,FALSE)*SUMIFS('EPA Data'!$I:$I,'EPA Data'!$D:$D,'Country Selector'!$A$2,'EPA Data'!$J:$J,$B$1,'EPA Data'!$C:$C,C$2,'EPA Data'!$G:$G,"&gt;="&amp;$A32,'EPA Data'!$G:$G,"&lt;"&amp;$B32)*unit_conv</f>
        <v>2494336074374.665</v>
      </c>
      <c r="D32">
        <f t="shared" si="15"/>
        <v>2213458041018.2866</v>
      </c>
      <c r="E32">
        <f t="shared" si="15"/>
        <v>1932580007661.9082</v>
      </c>
      <c r="F32">
        <f t="shared" si="15"/>
        <v>1651701974305.5298</v>
      </c>
      <c r="G32">
        <f t="shared" si="15"/>
        <v>1370823940949.1514</v>
      </c>
      <c r="H32" s="31">
        <f>VLOOKUP($B$1,'Multipliers and Adjustments'!$A$70:$I$86,TRUNC(COLUMN(H$2)/5)+2,FALSE)*SUMIFS('EPA Data'!$I:$I,'EPA Data'!$D:$D,'Country Selector'!$A$2,'EPA Data'!$J:$J,$B$1,'EPA Data'!$C:$C,H$2,'EPA Data'!$G:$G,"&gt;="&amp;$A32,'EPA Data'!$G:$G,"&lt;"&amp;$B32)*unit_conv</f>
        <v>1089945907592.7722</v>
      </c>
      <c r="I32">
        <f t="shared" si="16"/>
        <v>1755220204296.5261</v>
      </c>
      <c r="J32">
        <f t="shared" si="16"/>
        <v>2420494501000.2803</v>
      </c>
      <c r="K32">
        <f t="shared" si="16"/>
        <v>3085768797704.0342</v>
      </c>
      <c r="L32">
        <f t="shared" si="16"/>
        <v>3751043094407.7881</v>
      </c>
      <c r="M32" s="31">
        <f>VLOOKUP($B$1,'Multipliers and Adjustments'!$A$70:$I$86,TRUNC(COLUMN(M$2)/5)+2,FALSE)*SUMIFS('EPA Data'!$I:$I,'EPA Data'!$D:$D,'Country Selector'!$A$2,'EPA Data'!$J:$J,$B$1,'EPA Data'!$C:$C,M$2,'EPA Data'!$G:$G,"&gt;="&amp;$A32,'EPA Data'!$G:$G,"&lt;"&amp;$B32)*unit_conv</f>
        <v>4416317391111.542</v>
      </c>
      <c r="N32">
        <f t="shared" si="17"/>
        <v>3735440374147.168</v>
      </c>
      <c r="O32">
        <f t="shared" si="17"/>
        <v>3054563357182.7939</v>
      </c>
      <c r="P32">
        <f t="shared" si="17"/>
        <v>2373686340218.4199</v>
      </c>
      <c r="Q32">
        <f t="shared" si="17"/>
        <v>1692809323254.0459</v>
      </c>
      <c r="R32" s="31">
        <f>VLOOKUP($B$1,'Multipliers and Adjustments'!$A$70:$I$86,TRUNC(COLUMN(R$2)/5)+2,FALSE)*SUMIFS('EPA Data'!$I:$I,'EPA Data'!$D:$D,'Country Selector'!$A$2,'EPA Data'!$J:$J,$B$1,'EPA Data'!$C:$C,R$2,'EPA Data'!$G:$G,"&gt;="&amp;$A32,'EPA Data'!$G:$G,"&lt;"&amp;$B32)*unit_conv</f>
        <v>1011932306289.6724</v>
      </c>
      <c r="S32">
        <f t="shared" si="18"/>
        <v>1008098780632.0184</v>
      </c>
      <c r="T32">
        <f t="shared" si="18"/>
        <v>1004265254974.3645</v>
      </c>
      <c r="U32">
        <f t="shared" si="18"/>
        <v>1000431729316.7106</v>
      </c>
      <c r="V32">
        <f t="shared" si="18"/>
        <v>996598203659.05664</v>
      </c>
      <c r="W32" s="31">
        <f>VLOOKUP($B$1,'Multipliers and Adjustments'!$A$70:$I$86,TRUNC(COLUMN(W$2)/5)+2,FALSE)*SUMIFS('EPA Data'!$I:$I,'EPA Data'!$D:$D,'Country Selector'!$A$2,'EPA Data'!$J:$J,$B$1,'EPA Data'!$C:$C,W$2,'EPA Data'!$G:$G,"&gt;="&amp;$A32,'EPA Data'!$G:$G,"&lt;"&amp;$B32)*unit_conv</f>
        <v>992764678001.40295</v>
      </c>
      <c r="X32">
        <f t="shared" si="19"/>
        <v>988140186309.81348</v>
      </c>
      <c r="Y32">
        <f t="shared" si="19"/>
        <v>983515694618.224</v>
      </c>
      <c r="Z32">
        <f t="shared" si="19"/>
        <v>978891202926.63452</v>
      </c>
      <c r="AA32">
        <f t="shared" si="19"/>
        <v>974266711235.04504</v>
      </c>
      <c r="AB32" s="31">
        <f>VLOOKUP($B$1,'Multipliers and Adjustments'!$A$70:$I$86,TRUNC(COLUMN(AB$2)/5)+2,FALSE)*SUMIFS('EPA Data'!$I:$I,'EPA Data'!$D:$D,'Country Selector'!$A$2,'EPA Data'!$J:$J,$B$1,'EPA Data'!$C:$C,AB$2,'EPA Data'!$G:$G,"&gt;="&amp;$A32,'EPA Data'!$G:$G,"&lt;"&amp;$B32)*unit_conv</f>
        <v>969642219543.45557</v>
      </c>
      <c r="AC32">
        <f t="shared" si="20"/>
        <v>964490893363.95129</v>
      </c>
      <c r="AD32">
        <f t="shared" si="20"/>
        <v>959339567184.44702</v>
      </c>
      <c r="AE32">
        <f t="shared" si="20"/>
        <v>954188241004.94275</v>
      </c>
      <c r="AF32">
        <f t="shared" si="20"/>
        <v>949036914825.43848</v>
      </c>
      <c r="AG32" s="31">
        <f>VLOOKUP($B$1,'Multipliers and Adjustments'!$A$70:$I$86,TRUNC(COLUMN(AG$2)/5)+2,FALSE)*SUMIFS('EPA Data'!$I:$I,'EPA Data'!$D:$D,'Country Selector'!$A$2,'EPA Data'!$J:$J,$B$1,'EPA Data'!$C:$C,AG$2,'EPA Data'!$G:$G,"&gt;="&amp;$A32,'EPA Data'!$G:$G,"&lt;"&amp;$B32)*unit_conv</f>
        <v>943885588645.93408</v>
      </c>
      <c r="AH32">
        <f t="shared" si="21"/>
        <v>937887994766.23438</v>
      </c>
      <c r="AI32">
        <f t="shared" si="21"/>
        <v>931890400886.53467</v>
      </c>
      <c r="AJ32">
        <f t="shared" si="21"/>
        <v>925892807006.83496</v>
      </c>
      <c r="AK32">
        <f t="shared" si="21"/>
        <v>919895213127.13525</v>
      </c>
      <c r="AL32" s="31">
        <f>VLOOKUP($B$1,'Multipliers and Adjustments'!$A$70:$I$86,TRUNC(COLUMN(AL$2)/5)+2,FALSE)*SUMIFS('EPA Data'!$I:$I,'EPA Data'!$D:$D,'Country Selector'!$A$2,'EPA Data'!$J:$J,$B$1,'EPA Data'!$C:$C,AL$2,'EPA Data'!$G:$G,"&gt;="&amp;$A32,'EPA Data'!$G:$G,"&lt;"&amp;$B32)*unit_conv</f>
        <v>913897619247.4353</v>
      </c>
    </row>
    <row r="33" spans="1:38" x14ac:dyDescent="0.45">
      <c r="A33" s="15">
        <f t="shared" si="14"/>
        <v>-10</v>
      </c>
      <c r="B33" s="16">
        <f t="shared" si="22"/>
        <v>0</v>
      </c>
      <c r="C33" s="31">
        <f>VLOOKUP($B$1,'Multipliers and Adjustments'!$A$70:$I$86,TRUNC(COLUMN(C$2)/5)+2,FALSE)*SUMIFS('EPA Data'!$I:$I,'EPA Data'!$D:$D,'Country Selector'!$A$2,'EPA Data'!$J:$J,$B$1,'EPA Data'!$C:$C,C$2,'EPA Data'!$G:$G,"&gt;="&amp;$A33,'EPA Data'!$G:$G,"&lt;"&amp;$B33)*unit_conv</f>
        <v>620559530258.17871</v>
      </c>
      <c r="D33">
        <f t="shared" si="15"/>
        <v>524635165110.13031</v>
      </c>
      <c r="E33">
        <f t="shared" si="15"/>
        <v>428710799962.08191</v>
      </c>
      <c r="F33">
        <f t="shared" si="15"/>
        <v>332786434814.03351</v>
      </c>
      <c r="G33">
        <f t="shared" si="15"/>
        <v>236862069665.98511</v>
      </c>
      <c r="H33" s="31">
        <f>VLOOKUP($B$1,'Multipliers and Adjustments'!$A$70:$I$86,TRUNC(COLUMN(H$2)/5)+2,FALSE)*SUMIFS('EPA Data'!$I:$I,'EPA Data'!$D:$D,'Country Selector'!$A$2,'EPA Data'!$J:$J,$B$1,'EPA Data'!$C:$C,H$2,'EPA Data'!$G:$G,"&gt;="&amp;$A33,'EPA Data'!$G:$G,"&lt;"&amp;$B33)*unit_conv</f>
        <v>140937704517.9368</v>
      </c>
      <c r="I33">
        <f t="shared" si="16"/>
        <v>112750163614.34944</v>
      </c>
      <c r="J33">
        <f t="shared" si="16"/>
        <v>84562622710.762085</v>
      </c>
      <c r="K33">
        <f t="shared" si="16"/>
        <v>56375081807.174728</v>
      </c>
      <c r="L33">
        <f t="shared" si="16"/>
        <v>28187540903.587368</v>
      </c>
      <c r="M33" s="31">
        <f>VLOOKUP($B$1,'Multipliers and Adjustments'!$A$70:$I$86,TRUNC(COLUMN(M$2)/5)+2,FALSE)*SUMIFS('EPA Data'!$I:$I,'EPA Data'!$D:$D,'Country Selector'!$A$2,'EPA Data'!$J:$J,$B$1,'EPA Data'!$C:$C,M$2,'EPA Data'!$G:$G,"&gt;="&amp;$A33,'EPA Data'!$G:$G,"&lt;"&amp;$B33)*unit_conv</f>
        <v>0</v>
      </c>
      <c r="N33">
        <f t="shared" si="17"/>
        <v>1471104462.8748169</v>
      </c>
      <c r="O33">
        <f t="shared" si="17"/>
        <v>2942208925.7496338</v>
      </c>
      <c r="P33">
        <f t="shared" si="17"/>
        <v>4413313388.6244507</v>
      </c>
      <c r="Q33">
        <f t="shared" si="17"/>
        <v>5884417851.4992676</v>
      </c>
      <c r="R33" s="31">
        <f>VLOOKUP($B$1,'Multipliers and Adjustments'!$A$70:$I$86,TRUNC(COLUMN(R$2)/5)+2,FALSE)*SUMIFS('EPA Data'!$I:$I,'EPA Data'!$D:$D,'Country Selector'!$A$2,'EPA Data'!$J:$J,$B$1,'EPA Data'!$C:$C,R$2,'EPA Data'!$G:$G,"&gt;="&amp;$A33,'EPA Data'!$G:$G,"&lt;"&amp;$B33)*unit_conv</f>
        <v>7355522314.3740845</v>
      </c>
      <c r="S33">
        <f t="shared" si="18"/>
        <v>5884417851.4992676</v>
      </c>
      <c r="T33">
        <f t="shared" si="18"/>
        <v>4413313388.6244507</v>
      </c>
      <c r="U33">
        <f t="shared" si="18"/>
        <v>2942208925.7496338</v>
      </c>
      <c r="V33">
        <f t="shared" si="18"/>
        <v>1471104462.8748169</v>
      </c>
      <c r="W33" s="31">
        <f>VLOOKUP($B$1,'Multipliers and Adjustments'!$A$70:$I$86,TRUNC(COLUMN(W$2)/5)+2,FALSE)*SUMIFS('EPA Data'!$I:$I,'EPA Data'!$D:$D,'Country Selector'!$A$2,'EPA Data'!$J:$J,$B$1,'EPA Data'!$C:$C,W$2,'EPA Data'!$G:$G,"&gt;="&amp;$A33,'EPA Data'!$G:$G,"&lt;"&amp;$B33)*unit_conv</f>
        <v>0</v>
      </c>
      <c r="X33">
        <f t="shared" si="19"/>
        <v>0</v>
      </c>
      <c r="Y33">
        <f t="shared" si="19"/>
        <v>0</v>
      </c>
      <c r="Z33">
        <f t="shared" si="19"/>
        <v>0</v>
      </c>
      <c r="AA33">
        <f t="shared" si="19"/>
        <v>0</v>
      </c>
      <c r="AB33" s="31">
        <f>VLOOKUP($B$1,'Multipliers and Adjustments'!$A$70:$I$86,TRUNC(COLUMN(AB$2)/5)+2,FALSE)*SUMIFS('EPA Data'!$I:$I,'EPA Data'!$D:$D,'Country Selector'!$A$2,'EPA Data'!$J:$J,$B$1,'EPA Data'!$C:$C,AB$2,'EPA Data'!$G:$G,"&gt;="&amp;$A33,'EPA Data'!$G:$G,"&lt;"&amp;$B33)*unit_conv</f>
        <v>0</v>
      </c>
      <c r="AC33">
        <f t="shared" si="20"/>
        <v>0</v>
      </c>
      <c r="AD33">
        <f t="shared" si="20"/>
        <v>0</v>
      </c>
      <c r="AE33">
        <f t="shared" si="20"/>
        <v>0</v>
      </c>
      <c r="AF33">
        <f t="shared" si="20"/>
        <v>0</v>
      </c>
      <c r="AG33" s="31">
        <f>VLOOKUP($B$1,'Multipliers and Adjustments'!$A$70:$I$86,TRUNC(COLUMN(AG$2)/5)+2,FALSE)*SUMIFS('EPA Data'!$I:$I,'EPA Data'!$D:$D,'Country Selector'!$A$2,'EPA Data'!$J:$J,$B$1,'EPA Data'!$C:$C,AG$2,'EPA Data'!$G:$G,"&gt;="&amp;$A33,'EPA Data'!$G:$G,"&lt;"&amp;$B33)*unit_conv</f>
        <v>0</v>
      </c>
      <c r="AH33">
        <f t="shared" si="21"/>
        <v>0</v>
      </c>
      <c r="AI33">
        <f t="shared" si="21"/>
        <v>0</v>
      </c>
      <c r="AJ33">
        <f t="shared" si="21"/>
        <v>0</v>
      </c>
      <c r="AK33">
        <f t="shared" si="21"/>
        <v>0</v>
      </c>
      <c r="AL33" s="31">
        <f>VLOOKUP($B$1,'Multipliers and Adjustments'!$A$70:$I$86,TRUNC(COLUMN(AL$2)/5)+2,FALSE)*SUMIFS('EPA Data'!$I:$I,'EPA Data'!$D:$D,'Country Selector'!$A$2,'EPA Data'!$J:$J,$B$1,'EPA Data'!$C:$C,AL$2,'EPA Data'!$G:$G,"&gt;="&amp;$A33,'EPA Data'!$G:$G,"&lt;"&amp;$B33)*unit_conv</f>
        <v>0</v>
      </c>
    </row>
    <row r="34" spans="1:38" x14ac:dyDescent="0.45">
      <c r="A34" s="17">
        <f t="shared" si="14"/>
        <v>0</v>
      </c>
      <c r="B34" s="18">
        <f>A34</f>
        <v>0</v>
      </c>
      <c r="C34" s="37">
        <f>VLOOKUP($B$1,'Multipliers and Adjustments'!$A$70:$I$86,TRUNC(COLUMN(C$2)/5)+2,FALSE)*SUMIFS('EPA Data'!$I:$I,'EPA Data'!$D:$D,'Country Selector'!$A$2,'EPA Data'!$J:$J,$B$1,'EPA Data'!$C:$C,C$2,'EPA Data'!$G:$G,$A34)*unit_conv</f>
        <v>0</v>
      </c>
      <c r="D34">
        <f t="shared" ref="D34:G49" si="23">C34+($H34-$C34)/5</f>
        <v>0</v>
      </c>
      <c r="E34">
        <f t="shared" si="23"/>
        <v>0</v>
      </c>
      <c r="F34">
        <f t="shared" si="23"/>
        <v>0</v>
      </c>
      <c r="G34">
        <f t="shared" si="23"/>
        <v>0</v>
      </c>
      <c r="H34" s="37">
        <f>VLOOKUP($B$1,'Multipliers and Adjustments'!$A$70:$I$86,TRUNC(COLUMN(H$2)/5)+2,FALSE)*SUMIFS('EPA Data'!$I:$I,'EPA Data'!$D:$D,'Country Selector'!$A$2,'EPA Data'!$J:$J,$B$1,'EPA Data'!$C:$C,H$2,'EPA Data'!$G:$G,$A34)*unit_conv</f>
        <v>0</v>
      </c>
      <c r="I34">
        <f t="shared" si="16"/>
        <v>0</v>
      </c>
      <c r="J34">
        <f t="shared" si="16"/>
        <v>0</v>
      </c>
      <c r="K34">
        <f t="shared" si="16"/>
        <v>0</v>
      </c>
      <c r="L34">
        <f t="shared" si="16"/>
        <v>0</v>
      </c>
      <c r="M34" s="37">
        <f>VLOOKUP($B$1,'Multipliers and Adjustments'!$A$70:$I$86,TRUNC(COLUMN(M$2)/5)+2,FALSE)*SUMIFS('EPA Data'!$I:$I,'EPA Data'!$D:$D,'Country Selector'!$A$2,'EPA Data'!$J:$J,$B$1,'EPA Data'!$C:$C,M$2,'EPA Data'!$G:$G,$A34)*unit_conv</f>
        <v>0</v>
      </c>
      <c r="N34">
        <f t="shared" si="17"/>
        <v>0</v>
      </c>
      <c r="O34">
        <f t="shared" si="17"/>
        <v>0</v>
      </c>
      <c r="P34">
        <f t="shared" si="17"/>
        <v>0</v>
      </c>
      <c r="Q34">
        <f t="shared" si="17"/>
        <v>0</v>
      </c>
      <c r="R34" s="37">
        <f>VLOOKUP($B$1,'Multipliers and Adjustments'!$A$70:$I$86,TRUNC(COLUMN(R$2)/5)+2,FALSE)*SUMIFS('EPA Data'!$I:$I,'EPA Data'!$D:$D,'Country Selector'!$A$2,'EPA Data'!$J:$J,$B$1,'EPA Data'!$C:$C,R$2,'EPA Data'!$G:$G,$A34)*unit_conv</f>
        <v>0</v>
      </c>
      <c r="S34">
        <f t="shared" si="18"/>
        <v>762096525038.64771</v>
      </c>
      <c r="T34">
        <f t="shared" si="18"/>
        <v>1524193050077.2954</v>
      </c>
      <c r="U34">
        <f t="shared" si="18"/>
        <v>2286289575115.9434</v>
      </c>
      <c r="V34">
        <f t="shared" si="18"/>
        <v>3048386100154.5908</v>
      </c>
      <c r="W34" s="37">
        <f>VLOOKUP($B$1,'Multipliers and Adjustments'!$A$70:$I$86,TRUNC(COLUMN(W$2)/5)+2,FALSE)*SUMIFS('EPA Data'!$I:$I,'EPA Data'!$D:$D,'Country Selector'!$A$2,'EPA Data'!$J:$J,$B$1,'EPA Data'!$C:$C,W$2,'EPA Data'!$G:$G,$A34)*unit_conv</f>
        <v>3810482625193.2388</v>
      </c>
      <c r="X34">
        <f t="shared" si="19"/>
        <v>3820327994007.3877</v>
      </c>
      <c r="Y34">
        <f t="shared" si="19"/>
        <v>3830173362821.5366</v>
      </c>
      <c r="Z34">
        <f t="shared" si="19"/>
        <v>3840018731635.6855</v>
      </c>
      <c r="AA34">
        <f t="shared" si="19"/>
        <v>3849864100449.8345</v>
      </c>
      <c r="AB34" s="37">
        <f>VLOOKUP($B$1,'Multipliers and Adjustments'!$A$70:$I$86,TRUNC(COLUMN(AB$2)/5)+2,FALSE)*SUMIFS('EPA Data'!$I:$I,'EPA Data'!$D:$D,'Country Selector'!$A$2,'EPA Data'!$J:$J,$B$1,'EPA Data'!$C:$C,AB$2,'EPA Data'!$G:$G,$A34)*unit_conv</f>
        <v>3859709469263.9834</v>
      </c>
      <c r="AC34">
        <f t="shared" si="20"/>
        <v>3867722676104.3452</v>
      </c>
      <c r="AD34">
        <f t="shared" si="20"/>
        <v>3875735882944.707</v>
      </c>
      <c r="AE34">
        <f t="shared" si="20"/>
        <v>3883749089785.0688</v>
      </c>
      <c r="AF34">
        <f t="shared" si="20"/>
        <v>3891762296625.4307</v>
      </c>
      <c r="AG34" s="37">
        <f>VLOOKUP($B$1,'Multipliers and Adjustments'!$A$70:$I$86,TRUNC(COLUMN(AG$2)/5)+2,FALSE)*SUMIFS('EPA Data'!$I:$I,'EPA Data'!$D:$D,'Country Selector'!$A$2,'EPA Data'!$J:$J,$B$1,'EPA Data'!$C:$C,AG$2,'EPA Data'!$G:$G,$A34)*unit_conv</f>
        <v>3899775503465.793</v>
      </c>
      <c r="AH34">
        <f t="shared" si="21"/>
        <v>3902349638458.8647</v>
      </c>
      <c r="AI34">
        <f t="shared" si="21"/>
        <v>3904923773451.9365</v>
      </c>
      <c r="AJ34">
        <f t="shared" si="21"/>
        <v>3907497908445.0083</v>
      </c>
      <c r="AK34">
        <f t="shared" si="21"/>
        <v>3910072043438.0801</v>
      </c>
      <c r="AL34" s="37">
        <f>VLOOKUP($B$1,'Multipliers and Adjustments'!$A$70:$I$86,TRUNC(COLUMN(AL$2)/5)+2,FALSE)*SUMIFS('EPA Data'!$I:$I,'EPA Data'!$D:$D,'Country Selector'!$A$2,'EPA Data'!$J:$J,$B$1,'EPA Data'!$C:$C,AL$2,'EPA Data'!$G:$G,$A34)*unit_conv</f>
        <v>3912646178431.1509</v>
      </c>
    </row>
    <row r="35" spans="1:38" x14ac:dyDescent="0.45">
      <c r="A35" s="19">
        <v>0.1</v>
      </c>
      <c r="B35" s="20">
        <f>A35+9.9</f>
        <v>10</v>
      </c>
      <c r="C35" s="31">
        <f>VLOOKUP($B$1,'Multipliers and Adjustments'!$A$70:$I$86,TRUNC(COLUMN(C$2)/5)+2,FALSE)*SUMIFS('EPA Data'!$I:$I,'EPA Data'!$D:$D,'Country Selector'!$A$2,'EPA Data'!$J:$J,$B$1,'EPA Data'!$C:$C,C$2,'EPA Data'!$G:$G,"&gt;="&amp;$A35,'EPA Data'!$G:$G,"&lt;"&amp;$B35)*unit_conv</f>
        <v>315907188653.94586</v>
      </c>
      <c r="D35">
        <f t="shared" si="23"/>
        <v>276096342563.62909</v>
      </c>
      <c r="E35">
        <f t="shared" si="23"/>
        <v>236285496473.31232</v>
      </c>
      <c r="F35">
        <f t="shared" si="23"/>
        <v>196474650382.99554</v>
      </c>
      <c r="G35">
        <f t="shared" si="23"/>
        <v>156663804292.67877</v>
      </c>
      <c r="H35" s="31">
        <f>VLOOKUP($B$1,'Multipliers and Adjustments'!$A$70:$I$86,TRUNC(COLUMN(H$2)/5)+2,FALSE)*SUMIFS('EPA Data'!$I:$I,'EPA Data'!$D:$D,'Country Selector'!$A$2,'EPA Data'!$J:$J,$B$1,'EPA Data'!$C:$C,H$2,'EPA Data'!$G:$G,"&gt;="&amp;$A35,'EPA Data'!$G:$G,"&lt;"&amp;$B35)*unit_conv</f>
        <v>116852958202.36192</v>
      </c>
      <c r="I35">
        <f t="shared" si="16"/>
        <v>133144533467.57269</v>
      </c>
      <c r="J35">
        <f t="shared" si="16"/>
        <v>149436108732.78345</v>
      </c>
      <c r="K35">
        <f t="shared" si="16"/>
        <v>165727683997.9942</v>
      </c>
      <c r="L35">
        <f t="shared" si="16"/>
        <v>182019259263.20496</v>
      </c>
      <c r="M35" s="31">
        <f>VLOOKUP($B$1,'Multipliers and Adjustments'!$A$70:$I$86,TRUNC(COLUMN(M$2)/5)+2,FALSE)*SUMIFS('EPA Data'!$I:$I,'EPA Data'!$D:$D,'Country Selector'!$A$2,'EPA Data'!$J:$J,$B$1,'EPA Data'!$C:$C,M$2,'EPA Data'!$G:$G,"&gt;="&amp;$A35,'EPA Data'!$G:$G,"&lt;"&amp;$B35)*unit_conv</f>
        <v>198310834528.41574</v>
      </c>
      <c r="N35">
        <f t="shared" si="17"/>
        <v>185779099990.05743</v>
      </c>
      <c r="O35">
        <f t="shared" si="17"/>
        <v>173247365451.69913</v>
      </c>
      <c r="P35">
        <f t="shared" si="17"/>
        <v>160715630913.34082</v>
      </c>
      <c r="Q35">
        <f t="shared" si="17"/>
        <v>148183896374.98251</v>
      </c>
      <c r="R35" s="31">
        <f>VLOOKUP($B$1,'Multipliers and Adjustments'!$A$70:$I$86,TRUNC(COLUMN(R$2)/5)+2,FALSE)*SUMIFS('EPA Data'!$I:$I,'EPA Data'!$D:$D,'Country Selector'!$A$2,'EPA Data'!$J:$J,$B$1,'EPA Data'!$C:$C,R$2,'EPA Data'!$G:$G,"&gt;="&amp;$A35,'EPA Data'!$G:$G,"&lt;"&amp;$B35)*unit_conv</f>
        <v>135652161836.62418</v>
      </c>
      <c r="S35">
        <f t="shared" si="18"/>
        <v>135138304948.80667</v>
      </c>
      <c r="T35">
        <f t="shared" si="18"/>
        <v>134624448060.98917</v>
      </c>
      <c r="U35">
        <f t="shared" si="18"/>
        <v>134110591173.17166</v>
      </c>
      <c r="V35">
        <f t="shared" si="18"/>
        <v>133596734285.35416</v>
      </c>
      <c r="W35" s="31">
        <f>VLOOKUP($B$1,'Multipliers and Adjustments'!$A$70:$I$86,TRUNC(COLUMN(W$2)/5)+2,FALSE)*SUMIFS('EPA Data'!$I:$I,'EPA Data'!$D:$D,'Country Selector'!$A$2,'EPA Data'!$J:$J,$B$1,'EPA Data'!$C:$C,W$2,'EPA Data'!$G:$G,"&gt;="&amp;$A35,'EPA Data'!$G:$G,"&lt;"&amp;$B35)*unit_conv</f>
        <v>133082877397.53665</v>
      </c>
      <c r="X35">
        <f t="shared" si="19"/>
        <v>132462846517.56241</v>
      </c>
      <c r="Y35">
        <f t="shared" si="19"/>
        <v>131842815637.58817</v>
      </c>
      <c r="Z35">
        <f t="shared" si="19"/>
        <v>131222784757.61392</v>
      </c>
      <c r="AA35">
        <f t="shared" si="19"/>
        <v>130602753877.63968</v>
      </c>
      <c r="AB35" s="31">
        <f>VLOOKUP($B$1,'Multipliers and Adjustments'!$A$70:$I$86,TRUNC(COLUMN(AB$2)/5)+2,FALSE)*SUMIFS('EPA Data'!$I:$I,'EPA Data'!$D:$D,'Country Selector'!$A$2,'EPA Data'!$J:$J,$B$1,'EPA Data'!$C:$C,AB$2,'EPA Data'!$G:$G,"&gt;="&amp;$A35,'EPA Data'!$G:$G,"&lt;"&amp;$B35)*unit_conv</f>
        <v>129982722997.66545</v>
      </c>
      <c r="AC35">
        <f t="shared" si="20"/>
        <v>129292129755.02008</v>
      </c>
      <c r="AD35">
        <f t="shared" si="20"/>
        <v>128601536512.37471</v>
      </c>
      <c r="AE35">
        <f t="shared" si="20"/>
        <v>127910943269.72934</v>
      </c>
      <c r="AF35">
        <f t="shared" si="20"/>
        <v>127220350027.08397</v>
      </c>
      <c r="AG35" s="31">
        <f>VLOOKUP($B$1,'Multipliers and Adjustments'!$A$70:$I$86,TRUNC(COLUMN(AG$2)/5)+2,FALSE)*SUMIFS('EPA Data'!$I:$I,'EPA Data'!$D:$D,'Country Selector'!$A$2,'EPA Data'!$J:$J,$B$1,'EPA Data'!$C:$C,AG$2,'EPA Data'!$G:$G,"&gt;="&amp;$A35,'EPA Data'!$G:$G,"&lt;"&amp;$B35)*unit_conv</f>
        <v>126529756784.43857</v>
      </c>
      <c r="AH35">
        <f t="shared" si="21"/>
        <v>125725821495.05573</v>
      </c>
      <c r="AI35">
        <f t="shared" si="21"/>
        <v>124921886205.67288</v>
      </c>
      <c r="AJ35">
        <f t="shared" si="21"/>
        <v>124117950916.29004</v>
      </c>
      <c r="AK35">
        <f t="shared" si="21"/>
        <v>123314015626.9072</v>
      </c>
      <c r="AL35" s="31">
        <f>VLOOKUP($B$1,'Multipliers and Adjustments'!$A$70:$I$86,TRUNC(COLUMN(AL$2)/5)+2,FALSE)*SUMIFS('EPA Data'!$I:$I,'EPA Data'!$D:$D,'Country Selector'!$A$2,'EPA Data'!$J:$J,$B$1,'EPA Data'!$C:$C,AL$2,'EPA Data'!$G:$G,"&gt;="&amp;$A35,'EPA Data'!$G:$G,"&lt;"&amp;$B35)*unit_conv</f>
        <v>122510080337.52434</v>
      </c>
    </row>
    <row r="36" spans="1:38" x14ac:dyDescent="0.45">
      <c r="A36" s="15">
        <f t="shared" si="14"/>
        <v>10</v>
      </c>
      <c r="B36" s="16">
        <f t="shared" si="22"/>
        <v>20</v>
      </c>
      <c r="C36" s="31">
        <f>VLOOKUP($B$1,'Multipliers and Adjustments'!$A$70:$I$86,TRUNC(COLUMN(C$2)/5)+2,FALSE)*SUMIFS('EPA Data'!$I:$I,'EPA Data'!$D:$D,'Country Selector'!$A$2,'EPA Data'!$J:$J,$B$1,'EPA Data'!$C:$C,C$2,'EPA Data'!$G:$G,"&gt;="&amp;$A36,'EPA Data'!$G:$G,"&lt;"&amp;$B36)*unit_conv</f>
        <v>503349279165.26642</v>
      </c>
      <c r="D36">
        <f t="shared" si="23"/>
        <v>553786911576.98474</v>
      </c>
      <c r="E36">
        <f t="shared" si="23"/>
        <v>604224543988.703</v>
      </c>
      <c r="F36">
        <f t="shared" si="23"/>
        <v>654662176400.42126</v>
      </c>
      <c r="G36">
        <f t="shared" si="23"/>
        <v>705099808812.13953</v>
      </c>
      <c r="H36" s="31">
        <f>VLOOKUP($B$1,'Multipliers and Adjustments'!$A$70:$I$86,TRUNC(COLUMN(H$2)/5)+2,FALSE)*SUMIFS('EPA Data'!$I:$I,'EPA Data'!$D:$D,'Country Selector'!$A$2,'EPA Data'!$J:$J,$B$1,'EPA Data'!$C:$C,H$2,'EPA Data'!$G:$G,"&gt;="&amp;$A36,'EPA Data'!$G:$G,"&lt;"&amp;$B36)*unit_conv</f>
        <v>755537441223.85779</v>
      </c>
      <c r="I36">
        <f t="shared" ref="I36:L51" si="24">H36+($M36-$H36)/5</f>
        <v>761205536574.12317</v>
      </c>
      <c r="J36">
        <f t="shared" si="24"/>
        <v>766873631924.38855</v>
      </c>
      <c r="K36">
        <f t="shared" si="24"/>
        <v>772541727274.65393</v>
      </c>
      <c r="L36">
        <f t="shared" si="24"/>
        <v>778209822624.91931</v>
      </c>
      <c r="M36" s="31">
        <f>VLOOKUP($B$1,'Multipliers and Adjustments'!$A$70:$I$86,TRUNC(COLUMN(M$2)/5)+2,FALSE)*SUMIFS('EPA Data'!$I:$I,'EPA Data'!$D:$D,'Country Selector'!$A$2,'EPA Data'!$J:$J,$B$1,'EPA Data'!$C:$C,M$2,'EPA Data'!$G:$G,"&gt;="&amp;$A36,'EPA Data'!$G:$G,"&lt;"&amp;$B36)*unit_conv</f>
        <v>783877917975.18494</v>
      </c>
      <c r="N36">
        <f t="shared" ref="N36:Q51" si="25">M36+($R36-$M36)/5</f>
        <v>785231102526.18542</v>
      </c>
      <c r="O36">
        <f t="shared" si="25"/>
        <v>786584287077.18591</v>
      </c>
      <c r="P36">
        <f t="shared" si="25"/>
        <v>787937471628.1864</v>
      </c>
      <c r="Q36">
        <f t="shared" si="25"/>
        <v>789290656179.18689</v>
      </c>
      <c r="R36" s="31">
        <f>VLOOKUP($B$1,'Multipliers and Adjustments'!$A$70:$I$86,TRUNC(COLUMN(R$2)/5)+2,FALSE)*SUMIFS('EPA Data'!$I:$I,'EPA Data'!$D:$D,'Country Selector'!$A$2,'EPA Data'!$J:$J,$B$1,'EPA Data'!$C:$C,R$2,'EPA Data'!$G:$G,"&gt;="&amp;$A36,'EPA Data'!$G:$G,"&lt;"&amp;$B36)*unit_conv</f>
        <v>790643840730.18762</v>
      </c>
      <c r="S36">
        <f t="shared" ref="S36:V51" si="26">R36+($W36-$R36)/5</f>
        <v>787648960560.55774</v>
      </c>
      <c r="T36">
        <f t="shared" si="26"/>
        <v>784654080390.92786</v>
      </c>
      <c r="U36">
        <f t="shared" si="26"/>
        <v>781659200221.29797</v>
      </c>
      <c r="V36">
        <f t="shared" si="26"/>
        <v>778664320051.66809</v>
      </c>
      <c r="W36" s="31">
        <f>VLOOKUP($B$1,'Multipliers and Adjustments'!$A$70:$I$86,TRUNC(COLUMN(W$2)/5)+2,FALSE)*SUMIFS('EPA Data'!$I:$I,'EPA Data'!$D:$D,'Country Selector'!$A$2,'EPA Data'!$J:$J,$B$1,'EPA Data'!$C:$C,W$2,'EPA Data'!$G:$G,"&gt;="&amp;$A36,'EPA Data'!$G:$G,"&lt;"&amp;$B36)*unit_conv</f>
        <v>775669439882.03809</v>
      </c>
      <c r="X36">
        <f t="shared" ref="X36:AA51" si="27">W36+($AB36-$W36)/5</f>
        <v>772056095331.90527</v>
      </c>
      <c r="Y36">
        <f t="shared" si="27"/>
        <v>768442750781.77246</v>
      </c>
      <c r="Z36">
        <f t="shared" si="27"/>
        <v>764829406231.63965</v>
      </c>
      <c r="AA36">
        <f t="shared" si="27"/>
        <v>761216061681.50684</v>
      </c>
      <c r="AB36" s="31">
        <f>VLOOKUP($B$1,'Multipliers and Adjustments'!$A$70:$I$86,TRUNC(COLUMN(AB$2)/5)+2,FALSE)*SUMIFS('EPA Data'!$I:$I,'EPA Data'!$D:$D,'Country Selector'!$A$2,'EPA Data'!$J:$J,$B$1,'EPA Data'!$C:$C,AB$2,'EPA Data'!$G:$G,"&gt;="&amp;$A36,'EPA Data'!$G:$G,"&lt;"&amp;$B36)*unit_conv</f>
        <v>757602717131.3739</v>
      </c>
      <c r="AC36">
        <f t="shared" ref="AC36:AF51" si="28">AB36+($AG36-$AB36)/5</f>
        <v>753578107118.60425</v>
      </c>
      <c r="AD36">
        <f t="shared" si="28"/>
        <v>749553497105.83459</v>
      </c>
      <c r="AE36">
        <f t="shared" si="28"/>
        <v>745528887093.06494</v>
      </c>
      <c r="AF36">
        <f t="shared" si="28"/>
        <v>741504277080.29529</v>
      </c>
      <c r="AG36" s="31">
        <f>VLOOKUP($B$1,'Multipliers and Adjustments'!$A$70:$I$86,TRUNC(COLUMN(AG$2)/5)+2,FALSE)*SUMIFS('EPA Data'!$I:$I,'EPA Data'!$D:$D,'Country Selector'!$A$2,'EPA Data'!$J:$J,$B$1,'EPA Data'!$C:$C,AG$2,'EPA Data'!$G:$G,"&gt;="&amp;$A36,'EPA Data'!$G:$G,"&lt;"&amp;$B36)*unit_conv</f>
        <v>737479667067.52539</v>
      </c>
      <c r="AH36">
        <f t="shared" ref="AH36:AK51" si="29">AG36+($AL36-$AG36)/5</f>
        <v>732793364465.23413</v>
      </c>
      <c r="AI36">
        <f t="shared" si="29"/>
        <v>728107061862.94287</v>
      </c>
      <c r="AJ36">
        <f t="shared" si="29"/>
        <v>723420759260.65161</v>
      </c>
      <c r="AK36">
        <f t="shared" si="29"/>
        <v>718734456658.36035</v>
      </c>
      <c r="AL36" s="31">
        <f>VLOOKUP($B$1,'Multipliers and Adjustments'!$A$70:$I$86,TRUNC(COLUMN(AL$2)/5)+2,FALSE)*SUMIFS('EPA Data'!$I:$I,'EPA Data'!$D:$D,'Country Selector'!$A$2,'EPA Data'!$J:$J,$B$1,'EPA Data'!$C:$C,AL$2,'EPA Data'!$G:$G,"&gt;="&amp;$A36,'EPA Data'!$G:$G,"&lt;"&amp;$B36)*unit_conv</f>
        <v>714048154056.06885</v>
      </c>
    </row>
    <row r="37" spans="1:38" x14ac:dyDescent="0.45">
      <c r="A37" s="15">
        <f t="shared" si="14"/>
        <v>20</v>
      </c>
      <c r="B37" s="16">
        <f t="shared" si="22"/>
        <v>30</v>
      </c>
      <c r="C37" s="31">
        <f>VLOOKUP($B$1,'Multipliers and Adjustments'!$A$70:$I$86,TRUNC(COLUMN(C$2)/5)+2,FALSE)*SUMIFS('EPA Data'!$I:$I,'EPA Data'!$D:$D,'Country Selector'!$A$2,'EPA Data'!$J:$J,$B$1,'EPA Data'!$C:$C,C$2,'EPA Data'!$G:$G,"&gt;="&amp;$A37,'EPA Data'!$G:$G,"&lt;"&amp;$B37)*unit_conv</f>
        <v>171732309278.62576</v>
      </c>
      <c r="D37">
        <f t="shared" si="23"/>
        <v>674961758450.37219</v>
      </c>
      <c r="E37">
        <f t="shared" si="23"/>
        <v>1178191207622.1187</v>
      </c>
      <c r="F37">
        <f t="shared" si="23"/>
        <v>1681420656793.865</v>
      </c>
      <c r="G37">
        <f t="shared" si="23"/>
        <v>2184650105965.6113</v>
      </c>
      <c r="H37" s="31">
        <f>VLOOKUP($B$1,'Multipliers and Adjustments'!$A$70:$I$86,TRUNC(COLUMN(H$2)/5)+2,FALSE)*SUMIFS('EPA Data'!$I:$I,'EPA Data'!$D:$D,'Country Selector'!$A$2,'EPA Data'!$J:$J,$B$1,'EPA Data'!$C:$C,H$2,'EPA Data'!$G:$G,"&gt;="&amp;$A37,'EPA Data'!$G:$G,"&lt;"&amp;$B37)*unit_conv</f>
        <v>2687879555137.3579</v>
      </c>
      <c r="I37">
        <f t="shared" si="24"/>
        <v>2172610908676.3079</v>
      </c>
      <c r="J37">
        <f t="shared" si="24"/>
        <v>1657342262215.2578</v>
      </c>
      <c r="K37">
        <f t="shared" si="24"/>
        <v>1142073615754.2078</v>
      </c>
      <c r="L37">
        <f t="shared" si="24"/>
        <v>626804969293.15771</v>
      </c>
      <c r="M37" s="31">
        <f>VLOOKUP($B$1,'Multipliers and Adjustments'!$A$70:$I$86,TRUNC(COLUMN(M$2)/5)+2,FALSE)*SUMIFS('EPA Data'!$I:$I,'EPA Data'!$D:$D,'Country Selector'!$A$2,'EPA Data'!$J:$J,$B$1,'EPA Data'!$C:$C,M$2,'EPA Data'!$G:$G,"&gt;="&amp;$A37,'EPA Data'!$G:$G,"&lt;"&amp;$B37)*unit_conv</f>
        <v>111536322832.10748</v>
      </c>
      <c r="N37">
        <f t="shared" si="25"/>
        <v>149493884809.46506</v>
      </c>
      <c r="O37">
        <f t="shared" si="25"/>
        <v>187451446786.82263</v>
      </c>
      <c r="P37">
        <f t="shared" si="25"/>
        <v>225409008764.18021</v>
      </c>
      <c r="Q37">
        <f t="shared" si="25"/>
        <v>263366570741.53778</v>
      </c>
      <c r="R37" s="31">
        <f>VLOOKUP($B$1,'Multipliers and Adjustments'!$A$70:$I$86,TRUNC(COLUMN(R$2)/5)+2,FALSE)*SUMIFS('EPA Data'!$I:$I,'EPA Data'!$D:$D,'Country Selector'!$A$2,'EPA Data'!$J:$J,$B$1,'EPA Data'!$C:$C,R$2,'EPA Data'!$G:$G,"&gt;="&amp;$A37,'EPA Data'!$G:$G,"&lt;"&amp;$B37)*unit_conv</f>
        <v>301324132718.89532</v>
      </c>
      <c r="S37">
        <f t="shared" si="26"/>
        <v>289651626617.31592</v>
      </c>
      <c r="T37">
        <f t="shared" si="26"/>
        <v>277979120515.73651</v>
      </c>
      <c r="U37">
        <f t="shared" si="26"/>
        <v>266306614414.1571</v>
      </c>
      <c r="V37">
        <f t="shared" si="26"/>
        <v>254634108312.5777</v>
      </c>
      <c r="W37" s="31">
        <f>VLOOKUP($B$1,'Multipliers and Adjustments'!$A$70:$I$86,TRUNC(COLUMN(W$2)/5)+2,FALSE)*SUMIFS('EPA Data'!$I:$I,'EPA Data'!$D:$D,'Country Selector'!$A$2,'EPA Data'!$J:$J,$B$1,'EPA Data'!$C:$C,W$2,'EPA Data'!$G:$G,"&gt;="&amp;$A37,'EPA Data'!$G:$G,"&lt;"&amp;$B37)*unit_conv</f>
        <v>242961602210.99826</v>
      </c>
      <c r="X37">
        <f t="shared" si="27"/>
        <v>241829730510.71136</v>
      </c>
      <c r="Y37">
        <f t="shared" si="27"/>
        <v>240697858810.42447</v>
      </c>
      <c r="Z37">
        <f t="shared" si="27"/>
        <v>239565987110.13757</v>
      </c>
      <c r="AA37">
        <f t="shared" si="27"/>
        <v>238434115409.85068</v>
      </c>
      <c r="AB37" s="31">
        <f>VLOOKUP($B$1,'Multipliers and Adjustments'!$A$70:$I$86,TRUNC(COLUMN(AB$2)/5)+2,FALSE)*SUMIFS('EPA Data'!$I:$I,'EPA Data'!$D:$D,'Country Selector'!$A$2,'EPA Data'!$J:$J,$B$1,'EPA Data'!$C:$C,AB$2,'EPA Data'!$G:$G,"&gt;="&amp;$A37,'EPA Data'!$G:$G,"&lt;"&amp;$B37)*unit_conv</f>
        <v>237302243709.56375</v>
      </c>
      <c r="AC37">
        <f t="shared" si="28"/>
        <v>216396546602.24878</v>
      </c>
      <c r="AD37">
        <f t="shared" si="28"/>
        <v>195490849494.93378</v>
      </c>
      <c r="AE37">
        <f t="shared" si="28"/>
        <v>174585152387.61877</v>
      </c>
      <c r="AF37">
        <f t="shared" si="28"/>
        <v>153679455280.30377</v>
      </c>
      <c r="AG37" s="31">
        <f>VLOOKUP($B$1,'Multipliers and Adjustments'!$A$70:$I$86,TRUNC(COLUMN(AG$2)/5)+2,FALSE)*SUMIFS('EPA Data'!$I:$I,'EPA Data'!$D:$D,'Country Selector'!$A$2,'EPA Data'!$J:$J,$B$1,'EPA Data'!$C:$C,AG$2,'EPA Data'!$G:$G,"&gt;="&amp;$A37,'EPA Data'!$G:$G,"&lt;"&amp;$B37)*unit_conv</f>
        <v>132773758172.98882</v>
      </c>
      <c r="AH37">
        <f t="shared" si="29"/>
        <v>131929950475.69255</v>
      </c>
      <c r="AI37">
        <f t="shared" si="29"/>
        <v>131086142778.39629</v>
      </c>
      <c r="AJ37">
        <f t="shared" si="29"/>
        <v>130242335081.10002</v>
      </c>
      <c r="AK37">
        <f t="shared" si="29"/>
        <v>129398527383.80376</v>
      </c>
      <c r="AL37" s="31">
        <f>VLOOKUP($B$1,'Multipliers and Adjustments'!$A$70:$I$86,TRUNC(COLUMN(AL$2)/5)+2,FALSE)*SUMIFS('EPA Data'!$I:$I,'EPA Data'!$D:$D,'Country Selector'!$A$2,'EPA Data'!$J:$J,$B$1,'EPA Data'!$C:$C,AL$2,'EPA Data'!$G:$G,"&gt;="&amp;$A37,'EPA Data'!$G:$G,"&lt;"&amp;$B37)*unit_conv</f>
        <v>128554719686.50752</v>
      </c>
    </row>
    <row r="38" spans="1:38" x14ac:dyDescent="0.45">
      <c r="A38" s="15">
        <f t="shared" si="14"/>
        <v>30</v>
      </c>
      <c r="B38" s="16">
        <f t="shared" si="22"/>
        <v>40</v>
      </c>
      <c r="C38" s="31">
        <f>VLOOKUP($B$1,'Multipliers and Adjustments'!$A$70:$I$86,TRUNC(COLUMN(C$2)/5)+2,FALSE)*SUMIFS('EPA Data'!$I:$I,'EPA Data'!$D:$D,'Country Selector'!$A$2,'EPA Data'!$J:$J,$B$1,'EPA Data'!$C:$C,C$2,'EPA Data'!$G:$G,"&gt;="&amp;$A38,'EPA Data'!$G:$G,"&lt;"&amp;$B38)*unit_conv</f>
        <v>18901121020.317093</v>
      </c>
      <c r="D38">
        <f t="shared" si="23"/>
        <v>15120896816.253674</v>
      </c>
      <c r="E38">
        <f t="shared" si="23"/>
        <v>11340672612.190254</v>
      </c>
      <c r="F38">
        <f t="shared" si="23"/>
        <v>7560448408.1268358</v>
      </c>
      <c r="G38">
        <f t="shared" si="23"/>
        <v>3780224204.0634174</v>
      </c>
      <c r="H38" s="31">
        <f>VLOOKUP($B$1,'Multipliers and Adjustments'!$A$70:$I$86,TRUNC(COLUMN(H$2)/5)+2,FALSE)*SUMIFS('EPA Data'!$I:$I,'EPA Data'!$D:$D,'Country Selector'!$A$2,'EPA Data'!$J:$J,$B$1,'EPA Data'!$C:$C,H$2,'EPA Data'!$G:$G,"&gt;="&amp;$A38,'EPA Data'!$G:$G,"&lt;"&amp;$B38)*unit_conv</f>
        <v>0</v>
      </c>
      <c r="I38">
        <f t="shared" si="24"/>
        <v>39117344737.052757</v>
      </c>
      <c r="J38">
        <f t="shared" si="24"/>
        <v>78234689474.105515</v>
      </c>
      <c r="K38">
        <f t="shared" si="24"/>
        <v>117352034211.15826</v>
      </c>
      <c r="L38">
        <f t="shared" si="24"/>
        <v>156469378948.21103</v>
      </c>
      <c r="M38" s="31">
        <f>VLOOKUP($B$1,'Multipliers and Adjustments'!$A$70:$I$86,TRUNC(COLUMN(M$2)/5)+2,FALSE)*SUMIFS('EPA Data'!$I:$I,'EPA Data'!$D:$D,'Country Selector'!$A$2,'EPA Data'!$J:$J,$B$1,'EPA Data'!$C:$C,M$2,'EPA Data'!$G:$G,"&gt;="&amp;$A38,'EPA Data'!$G:$G,"&lt;"&amp;$B38)*unit_conv</f>
        <v>195586723685.26379</v>
      </c>
      <c r="N38">
        <f t="shared" si="25"/>
        <v>168590019345.28287</v>
      </c>
      <c r="O38">
        <f t="shared" si="25"/>
        <v>141593315005.30194</v>
      </c>
      <c r="P38">
        <f t="shared" si="25"/>
        <v>114596610665.32101</v>
      </c>
      <c r="Q38">
        <f t="shared" si="25"/>
        <v>87599906325.340088</v>
      </c>
      <c r="R38" s="31">
        <f>VLOOKUP($B$1,'Multipliers and Adjustments'!$A$70:$I$86,TRUNC(COLUMN(R$2)/5)+2,FALSE)*SUMIFS('EPA Data'!$I:$I,'EPA Data'!$D:$D,'Country Selector'!$A$2,'EPA Data'!$J:$J,$B$1,'EPA Data'!$C:$C,R$2,'EPA Data'!$G:$G,"&gt;="&amp;$A38,'EPA Data'!$G:$G,"&lt;"&amp;$B38)*unit_conv</f>
        <v>60603201985.359161</v>
      </c>
      <c r="S38">
        <f t="shared" si="26"/>
        <v>60373601436.61496</v>
      </c>
      <c r="T38">
        <f t="shared" si="26"/>
        <v>60144000887.870758</v>
      </c>
      <c r="U38">
        <f t="shared" si="26"/>
        <v>59914400339.126556</v>
      </c>
      <c r="V38">
        <f t="shared" si="26"/>
        <v>59684799790.382355</v>
      </c>
      <c r="W38" s="31">
        <f>VLOOKUP($B$1,'Multipliers and Adjustments'!$A$70:$I$86,TRUNC(COLUMN(W$2)/5)+2,FALSE)*SUMIFS('EPA Data'!$I:$I,'EPA Data'!$D:$D,'Country Selector'!$A$2,'EPA Data'!$J:$J,$B$1,'EPA Data'!$C:$C,W$2,'EPA Data'!$G:$G,"&gt;="&amp;$A38,'EPA Data'!$G:$G,"&lt;"&amp;$B38)*unit_conv</f>
        <v>59455199241.638145</v>
      </c>
      <c r="X38">
        <f t="shared" si="27"/>
        <v>59178111791.610695</v>
      </c>
      <c r="Y38">
        <f t="shared" si="27"/>
        <v>58901024341.583244</v>
      </c>
      <c r="Z38">
        <f t="shared" si="27"/>
        <v>58623936891.555794</v>
      </c>
      <c r="AA38">
        <f t="shared" si="27"/>
        <v>58346849441.528343</v>
      </c>
      <c r="AB38" s="31">
        <f>VLOOKUP($B$1,'Multipliers and Adjustments'!$A$70:$I$86,TRUNC(COLUMN(AB$2)/5)+2,FALSE)*SUMIFS('EPA Data'!$I:$I,'EPA Data'!$D:$D,'Country Selector'!$A$2,'EPA Data'!$J:$J,$B$1,'EPA Data'!$C:$C,AB$2,'EPA Data'!$G:$G,"&gt;="&amp;$A38,'EPA Data'!$G:$G,"&lt;"&amp;$B38)*unit_conv</f>
        <v>58069761991.5009</v>
      </c>
      <c r="AC38">
        <f t="shared" si="28"/>
        <v>77406337738.037155</v>
      </c>
      <c r="AD38">
        <f t="shared" si="28"/>
        <v>96742913484.57341</v>
      </c>
      <c r="AE38">
        <f t="shared" si="28"/>
        <v>116079489231.10966</v>
      </c>
      <c r="AF38">
        <f t="shared" si="28"/>
        <v>135416064977.64592</v>
      </c>
      <c r="AG38" s="31">
        <f>VLOOKUP($B$1,'Multipliers and Adjustments'!$A$70:$I$86,TRUNC(COLUMN(AG$2)/5)+2,FALSE)*SUMIFS('EPA Data'!$I:$I,'EPA Data'!$D:$D,'Country Selector'!$A$2,'EPA Data'!$J:$J,$B$1,'EPA Data'!$C:$C,AG$2,'EPA Data'!$G:$G,"&gt;="&amp;$A38,'EPA Data'!$G:$G,"&lt;"&amp;$B38)*unit_conv</f>
        <v>154752640724.18219</v>
      </c>
      <c r="AH38">
        <f t="shared" si="29"/>
        <v>153769504070.28204</v>
      </c>
      <c r="AI38">
        <f t="shared" si="29"/>
        <v>152786367416.3819</v>
      </c>
      <c r="AJ38">
        <f t="shared" si="29"/>
        <v>151803230762.48175</v>
      </c>
      <c r="AK38">
        <f t="shared" si="29"/>
        <v>150820094108.5816</v>
      </c>
      <c r="AL38" s="31">
        <f>VLOOKUP($B$1,'Multipliers and Adjustments'!$A$70:$I$86,TRUNC(COLUMN(AL$2)/5)+2,FALSE)*SUMIFS('EPA Data'!$I:$I,'EPA Data'!$D:$D,'Country Selector'!$A$2,'EPA Data'!$J:$J,$B$1,'EPA Data'!$C:$C,AL$2,'EPA Data'!$G:$G,"&gt;="&amp;$A38,'EPA Data'!$G:$G,"&lt;"&amp;$B38)*unit_conv</f>
        <v>149836957454.6814</v>
      </c>
    </row>
    <row r="39" spans="1:38" x14ac:dyDescent="0.45">
      <c r="A39" s="15">
        <f t="shared" si="14"/>
        <v>40</v>
      </c>
      <c r="B39" s="16">
        <f t="shared" si="22"/>
        <v>50</v>
      </c>
      <c r="C39" s="31">
        <f>VLOOKUP($B$1,'Multipliers and Adjustments'!$A$70:$I$86,TRUNC(COLUMN(C$2)/5)+2,FALSE)*SUMIFS('EPA Data'!$I:$I,'EPA Data'!$D:$D,'Country Selector'!$A$2,'EPA Data'!$J:$J,$B$1,'EPA Data'!$C:$C,C$2,'EPA Data'!$G:$G,"&gt;="&amp;$A39,'EPA Data'!$G:$G,"&lt;"&amp;$B39)*unit_conv</f>
        <v>250714233805.66891</v>
      </c>
      <c r="D39">
        <f t="shared" si="23"/>
        <v>229052762798.4147</v>
      </c>
      <c r="E39">
        <f t="shared" si="23"/>
        <v>207391291791.16049</v>
      </c>
      <c r="F39">
        <f t="shared" si="23"/>
        <v>185729820783.90628</v>
      </c>
      <c r="G39">
        <f t="shared" si="23"/>
        <v>164068349776.65207</v>
      </c>
      <c r="H39" s="31">
        <f>VLOOKUP($B$1,'Multipliers and Adjustments'!$A$70:$I$86,TRUNC(COLUMN(H$2)/5)+2,FALSE)*SUMIFS('EPA Data'!$I:$I,'EPA Data'!$D:$D,'Country Selector'!$A$2,'EPA Data'!$J:$J,$B$1,'EPA Data'!$C:$C,H$2,'EPA Data'!$G:$G,"&gt;="&amp;$A39,'EPA Data'!$G:$G,"&lt;"&amp;$B39)*unit_conv</f>
        <v>142406878769.3978</v>
      </c>
      <c r="I39">
        <f t="shared" si="24"/>
        <v>113925503015.51823</v>
      </c>
      <c r="J39">
        <f t="shared" si="24"/>
        <v>85444127261.638672</v>
      </c>
      <c r="K39">
        <f t="shared" si="24"/>
        <v>56962751507.759109</v>
      </c>
      <c r="L39">
        <f t="shared" si="24"/>
        <v>28481375753.879551</v>
      </c>
      <c r="M39" s="31">
        <f>VLOOKUP($B$1,'Multipliers and Adjustments'!$A$70:$I$86,TRUNC(COLUMN(M$2)/5)+2,FALSE)*SUMIFS('EPA Data'!$I:$I,'EPA Data'!$D:$D,'Country Selector'!$A$2,'EPA Data'!$J:$J,$B$1,'EPA Data'!$C:$C,M$2,'EPA Data'!$G:$G,"&gt;="&amp;$A39,'EPA Data'!$G:$G,"&lt;"&amp;$B39)*unit_conv</f>
        <v>0</v>
      </c>
      <c r="N39">
        <f t="shared" si="25"/>
        <v>35771232604.980324</v>
      </c>
      <c r="O39">
        <f t="shared" si="25"/>
        <v>71542465209.960648</v>
      </c>
      <c r="P39">
        <f t="shared" si="25"/>
        <v>107313697814.94098</v>
      </c>
      <c r="Q39">
        <f t="shared" si="25"/>
        <v>143084930419.9213</v>
      </c>
      <c r="R39" s="31">
        <f>VLOOKUP($B$1,'Multipliers and Adjustments'!$A$70:$I$86,TRUNC(COLUMN(R$2)/5)+2,FALSE)*SUMIFS('EPA Data'!$I:$I,'EPA Data'!$D:$D,'Country Selector'!$A$2,'EPA Data'!$J:$J,$B$1,'EPA Data'!$C:$C,R$2,'EPA Data'!$G:$G,"&gt;="&amp;$A39,'EPA Data'!$G:$G,"&lt;"&amp;$B39)*unit_conv</f>
        <v>178856163024.90161</v>
      </c>
      <c r="S39">
        <f t="shared" si="26"/>
        <v>178178564071.65451</v>
      </c>
      <c r="T39">
        <f t="shared" si="26"/>
        <v>177500965118.40741</v>
      </c>
      <c r="U39">
        <f t="shared" si="26"/>
        <v>176823366165.16031</v>
      </c>
      <c r="V39">
        <f t="shared" si="26"/>
        <v>176145767211.91321</v>
      </c>
      <c r="W39" s="31">
        <f>VLOOKUP($B$1,'Multipliers and Adjustments'!$A$70:$I$86,TRUNC(COLUMN(W$2)/5)+2,FALSE)*SUMIFS('EPA Data'!$I:$I,'EPA Data'!$D:$D,'Country Selector'!$A$2,'EPA Data'!$J:$J,$B$1,'EPA Data'!$C:$C,W$2,'EPA Data'!$G:$G,"&gt;="&amp;$A39,'EPA Data'!$G:$G,"&lt;"&amp;$B39)*unit_conv</f>
        <v>175468168258.66611</v>
      </c>
      <c r="X39">
        <f t="shared" si="27"/>
        <v>140374534606.93289</v>
      </c>
      <c r="Y39">
        <f t="shared" si="27"/>
        <v>105280900955.19968</v>
      </c>
      <c r="Z39">
        <f t="shared" si="27"/>
        <v>70187267303.466461</v>
      </c>
      <c r="AA39">
        <f t="shared" si="27"/>
        <v>35093633651.733238</v>
      </c>
      <c r="AB39" s="31">
        <f>VLOOKUP($B$1,'Multipliers and Adjustments'!$A$70:$I$86,TRUNC(COLUMN(AB$2)/5)+2,FALSE)*SUMIFS('EPA Data'!$I:$I,'EPA Data'!$D:$D,'Country Selector'!$A$2,'EPA Data'!$J:$J,$B$1,'EPA Data'!$C:$C,AB$2,'EPA Data'!$G:$G,"&gt;="&amp;$A39,'EPA Data'!$G:$G,"&lt;"&amp;$B39)*unit_conv</f>
        <v>0</v>
      </c>
      <c r="AC39">
        <f t="shared" si="28"/>
        <v>0</v>
      </c>
      <c r="AD39">
        <f t="shared" si="28"/>
        <v>0</v>
      </c>
      <c r="AE39">
        <f t="shared" si="28"/>
        <v>0</v>
      </c>
      <c r="AF39">
        <f t="shared" si="28"/>
        <v>0</v>
      </c>
      <c r="AG39" s="31">
        <f>VLOOKUP($B$1,'Multipliers and Adjustments'!$A$70:$I$86,TRUNC(COLUMN(AG$2)/5)+2,FALSE)*SUMIFS('EPA Data'!$I:$I,'EPA Data'!$D:$D,'Country Selector'!$A$2,'EPA Data'!$J:$J,$B$1,'EPA Data'!$C:$C,AG$2,'EPA Data'!$G:$G,"&gt;="&amp;$A39,'EPA Data'!$G:$G,"&lt;"&amp;$B39)*unit_conv</f>
        <v>0</v>
      </c>
      <c r="AH39">
        <f t="shared" si="29"/>
        <v>0</v>
      </c>
      <c r="AI39">
        <f t="shared" si="29"/>
        <v>0</v>
      </c>
      <c r="AJ39">
        <f t="shared" si="29"/>
        <v>0</v>
      </c>
      <c r="AK39">
        <f t="shared" si="29"/>
        <v>0</v>
      </c>
      <c r="AL39" s="31">
        <f>VLOOKUP($B$1,'Multipliers and Adjustments'!$A$70:$I$86,TRUNC(COLUMN(AL$2)/5)+2,FALSE)*SUMIFS('EPA Data'!$I:$I,'EPA Data'!$D:$D,'Country Selector'!$A$2,'EPA Data'!$J:$J,$B$1,'EPA Data'!$C:$C,AL$2,'EPA Data'!$G:$G,"&gt;="&amp;$A39,'EPA Data'!$G:$G,"&lt;"&amp;$B39)*unit_conv</f>
        <v>0</v>
      </c>
    </row>
    <row r="40" spans="1:38" x14ac:dyDescent="0.45">
      <c r="A40" s="15">
        <f t="shared" si="14"/>
        <v>50</v>
      </c>
      <c r="B40" s="16">
        <f t="shared" si="22"/>
        <v>60</v>
      </c>
      <c r="C40" s="31">
        <f>VLOOKUP($B$1,'Multipliers and Adjustments'!$A$70:$I$86,TRUNC(COLUMN(C$2)/5)+2,FALSE)*SUMIFS('EPA Data'!$I:$I,'EPA Data'!$D:$D,'Country Selector'!$A$2,'EPA Data'!$J:$J,$B$1,'EPA Data'!$C:$C,C$2,'EPA Data'!$G:$G,"&gt;="&amp;$A40,'EPA Data'!$G:$G,"&lt;"&amp;$B40)*unit_conv</f>
        <v>0</v>
      </c>
      <c r="D40">
        <f t="shared" si="23"/>
        <v>23844800591.468819</v>
      </c>
      <c r="E40">
        <f t="shared" si="23"/>
        <v>47689601182.937637</v>
      </c>
      <c r="F40">
        <f t="shared" si="23"/>
        <v>71534401774.406464</v>
      </c>
      <c r="G40">
        <f t="shared" si="23"/>
        <v>95379202365.875275</v>
      </c>
      <c r="H40" s="31">
        <f>VLOOKUP($B$1,'Multipliers and Adjustments'!$A$70:$I$86,TRUNC(COLUMN(H$2)/5)+2,FALSE)*SUMIFS('EPA Data'!$I:$I,'EPA Data'!$D:$D,'Country Selector'!$A$2,'EPA Data'!$J:$J,$B$1,'EPA Data'!$C:$C,H$2,'EPA Data'!$G:$G,"&gt;="&amp;$A40,'EPA Data'!$G:$G,"&lt;"&amp;$B40)*unit_conv</f>
        <v>119224002957.3441</v>
      </c>
      <c r="I40">
        <f t="shared" si="24"/>
        <v>134288227289.91493</v>
      </c>
      <c r="J40">
        <f t="shared" si="24"/>
        <v>149352451622.48578</v>
      </c>
      <c r="K40">
        <f t="shared" si="24"/>
        <v>164416675955.05661</v>
      </c>
      <c r="L40">
        <f t="shared" si="24"/>
        <v>179480900287.62744</v>
      </c>
      <c r="M40" s="31">
        <f>VLOOKUP($B$1,'Multipliers and Adjustments'!$A$70:$I$86,TRUNC(COLUMN(M$2)/5)+2,FALSE)*SUMIFS('EPA Data'!$I:$I,'EPA Data'!$D:$D,'Country Selector'!$A$2,'EPA Data'!$J:$J,$B$1,'EPA Data'!$C:$C,M$2,'EPA Data'!$G:$G,"&gt;="&amp;$A40,'EPA Data'!$G:$G,"&lt;"&amp;$B40)*unit_conv</f>
        <v>194545124620.19827</v>
      </c>
      <c r="N40">
        <f t="shared" si="25"/>
        <v>155636099696.15863</v>
      </c>
      <c r="O40">
        <f t="shared" si="25"/>
        <v>116727074772.11897</v>
      </c>
      <c r="P40">
        <f t="shared" si="25"/>
        <v>77818049848.079315</v>
      </c>
      <c r="Q40">
        <f t="shared" si="25"/>
        <v>38909024924.039658</v>
      </c>
      <c r="R40" s="31">
        <f>VLOOKUP($B$1,'Multipliers and Adjustments'!$A$70:$I$86,TRUNC(COLUMN(R$2)/5)+2,FALSE)*SUMIFS('EPA Data'!$I:$I,'EPA Data'!$D:$D,'Country Selector'!$A$2,'EPA Data'!$J:$J,$B$1,'EPA Data'!$C:$C,R$2,'EPA Data'!$G:$G,"&gt;="&amp;$A40,'EPA Data'!$G:$G,"&lt;"&amp;$B40)*unit_conv</f>
        <v>0</v>
      </c>
      <c r="S40">
        <f t="shared" si="26"/>
        <v>0</v>
      </c>
      <c r="T40">
        <f t="shared" si="26"/>
        <v>0</v>
      </c>
      <c r="U40">
        <f t="shared" si="26"/>
        <v>0</v>
      </c>
      <c r="V40">
        <f t="shared" si="26"/>
        <v>0</v>
      </c>
      <c r="W40" s="31">
        <f>VLOOKUP($B$1,'Multipliers and Adjustments'!$A$70:$I$86,TRUNC(COLUMN(W$2)/5)+2,FALSE)*SUMIFS('EPA Data'!$I:$I,'EPA Data'!$D:$D,'Country Selector'!$A$2,'EPA Data'!$J:$J,$B$1,'EPA Data'!$C:$C,W$2,'EPA Data'!$G:$G,"&gt;="&amp;$A40,'EPA Data'!$G:$G,"&lt;"&amp;$B40)*unit_conv</f>
        <v>0</v>
      </c>
      <c r="X40">
        <f t="shared" si="27"/>
        <v>34276255130.76778</v>
      </c>
      <c r="Y40">
        <f t="shared" si="27"/>
        <v>68552510261.535561</v>
      </c>
      <c r="Z40">
        <f t="shared" si="27"/>
        <v>102828765392.30334</v>
      </c>
      <c r="AA40">
        <f t="shared" si="27"/>
        <v>137105020523.07112</v>
      </c>
      <c r="AB40" s="31">
        <f>VLOOKUP($B$1,'Multipliers and Adjustments'!$A$70:$I$86,TRUNC(COLUMN(AB$2)/5)+2,FALSE)*SUMIFS('EPA Data'!$I:$I,'EPA Data'!$D:$D,'Country Selector'!$A$2,'EPA Data'!$J:$J,$B$1,'EPA Data'!$C:$C,AB$2,'EPA Data'!$G:$G,"&gt;="&amp;$A40,'EPA Data'!$G:$G,"&lt;"&amp;$B40)*unit_conv</f>
        <v>171381275653.8389</v>
      </c>
      <c r="AC40">
        <f t="shared" si="28"/>
        <v>170470941066.74173</v>
      </c>
      <c r="AD40">
        <f t="shared" si="28"/>
        <v>169560606479.64456</v>
      </c>
      <c r="AE40">
        <f t="shared" si="28"/>
        <v>168650271892.54739</v>
      </c>
      <c r="AF40">
        <f t="shared" si="28"/>
        <v>167739937305.45023</v>
      </c>
      <c r="AG40" s="31">
        <f>VLOOKUP($B$1,'Multipliers and Adjustments'!$A$70:$I$86,TRUNC(COLUMN(AG$2)/5)+2,FALSE)*SUMIFS('EPA Data'!$I:$I,'EPA Data'!$D:$D,'Country Selector'!$A$2,'EPA Data'!$J:$J,$B$1,'EPA Data'!$C:$C,AG$2,'EPA Data'!$G:$G,"&gt;="&amp;$A40,'EPA Data'!$G:$G,"&lt;"&amp;$B40)*unit_conv</f>
        <v>166829602718.35312</v>
      </c>
      <c r="AH40">
        <f t="shared" si="29"/>
        <v>165769411563.87314</v>
      </c>
      <c r="AI40">
        <f t="shared" si="29"/>
        <v>164709220409.39316</v>
      </c>
      <c r="AJ40">
        <f t="shared" si="29"/>
        <v>163649029254.91318</v>
      </c>
      <c r="AK40">
        <f t="shared" si="29"/>
        <v>162588838100.4332</v>
      </c>
      <c r="AL40" s="31">
        <f>VLOOKUP($B$1,'Multipliers and Adjustments'!$A$70:$I$86,TRUNC(COLUMN(AL$2)/5)+2,FALSE)*SUMIFS('EPA Data'!$I:$I,'EPA Data'!$D:$D,'Country Selector'!$A$2,'EPA Data'!$J:$J,$B$1,'EPA Data'!$C:$C,AL$2,'EPA Data'!$G:$G,"&gt;="&amp;$A40,'EPA Data'!$G:$G,"&lt;"&amp;$B40)*unit_conv</f>
        <v>161528646945.95328</v>
      </c>
    </row>
    <row r="41" spans="1:38" x14ac:dyDescent="0.45">
      <c r="A41" s="15">
        <f t="shared" si="14"/>
        <v>60</v>
      </c>
      <c r="B41" s="16">
        <f t="shared" si="22"/>
        <v>70</v>
      </c>
      <c r="C41" s="31">
        <f>VLOOKUP($B$1,'Multipliers and Adjustments'!$A$70:$I$86,TRUNC(COLUMN(C$2)/5)+2,FALSE)*SUMIFS('EPA Data'!$I:$I,'EPA Data'!$D:$D,'Country Selector'!$A$2,'EPA Data'!$J:$J,$B$1,'EPA Data'!$C:$C,C$2,'EPA Data'!$G:$G,"&gt;="&amp;$A41,'EPA Data'!$G:$G,"&lt;"&amp;$B41)*unit_conv</f>
        <v>489305595755.57721</v>
      </c>
      <c r="D41">
        <f t="shared" si="23"/>
        <v>496673180103.30188</v>
      </c>
      <c r="E41">
        <f t="shared" si="23"/>
        <v>504040764451.02655</v>
      </c>
      <c r="F41">
        <f t="shared" si="23"/>
        <v>511408348798.75122</v>
      </c>
      <c r="G41">
        <f t="shared" si="23"/>
        <v>518775933146.47589</v>
      </c>
      <c r="H41" s="31">
        <f>VLOOKUP($B$1,'Multipliers and Adjustments'!$A$70:$I$86,TRUNC(COLUMN(H$2)/5)+2,FALSE)*SUMIFS('EPA Data'!$I:$I,'EPA Data'!$D:$D,'Country Selector'!$A$2,'EPA Data'!$J:$J,$B$1,'EPA Data'!$C:$C,H$2,'EPA Data'!$G:$G,"&gt;="&amp;$A41,'EPA Data'!$G:$G,"&lt;"&amp;$B41)*unit_conv</f>
        <v>526143517494.20062</v>
      </c>
      <c r="I41">
        <f t="shared" si="24"/>
        <v>433439998030.66174</v>
      </c>
      <c r="J41">
        <f t="shared" si="24"/>
        <v>340736478567.1228</v>
      </c>
      <c r="K41">
        <f t="shared" si="24"/>
        <v>248032959103.58389</v>
      </c>
      <c r="L41">
        <f t="shared" si="24"/>
        <v>155329439640.04498</v>
      </c>
      <c r="M41" s="31">
        <f>VLOOKUP($B$1,'Multipliers and Adjustments'!$A$70:$I$86,TRUNC(COLUMN(M$2)/5)+2,FALSE)*SUMIFS('EPA Data'!$I:$I,'EPA Data'!$D:$D,'Country Selector'!$A$2,'EPA Data'!$J:$J,$B$1,'EPA Data'!$C:$C,M$2,'EPA Data'!$G:$G,"&gt;="&amp;$A41,'EPA Data'!$G:$G,"&lt;"&amp;$B41)*unit_conv</f>
        <v>62625920176.506073</v>
      </c>
      <c r="N41">
        <f t="shared" si="25"/>
        <v>64885408222.675339</v>
      </c>
      <c r="O41">
        <f t="shared" si="25"/>
        <v>67144896268.844604</v>
      </c>
      <c r="P41">
        <f t="shared" si="25"/>
        <v>69404384315.01387</v>
      </c>
      <c r="Q41">
        <f t="shared" si="25"/>
        <v>71663872361.183136</v>
      </c>
      <c r="R41" s="31">
        <f>VLOOKUP($B$1,'Multipliers and Adjustments'!$A$70:$I$86,TRUNC(COLUMN(R$2)/5)+2,FALSE)*SUMIFS('EPA Data'!$I:$I,'EPA Data'!$D:$D,'Country Selector'!$A$2,'EPA Data'!$J:$J,$B$1,'EPA Data'!$C:$C,R$2,'EPA Data'!$G:$G,"&gt;="&amp;$A41,'EPA Data'!$G:$G,"&lt;"&amp;$B41)*unit_conv</f>
        <v>73923360407.352402</v>
      </c>
      <c r="S41">
        <f t="shared" si="26"/>
        <v>73643136411.905243</v>
      </c>
      <c r="T41">
        <f t="shared" si="26"/>
        <v>73362912416.458084</v>
      </c>
      <c r="U41">
        <f t="shared" si="26"/>
        <v>73082688421.010925</v>
      </c>
      <c r="V41">
        <f t="shared" si="26"/>
        <v>72802464425.563766</v>
      </c>
      <c r="W41" s="31">
        <f>VLOOKUP($B$1,'Multipliers and Adjustments'!$A$70:$I$86,TRUNC(COLUMN(W$2)/5)+2,FALSE)*SUMIFS('EPA Data'!$I:$I,'EPA Data'!$D:$D,'Country Selector'!$A$2,'EPA Data'!$J:$J,$B$1,'EPA Data'!$C:$C,W$2,'EPA Data'!$G:$G,"&gt;="&amp;$A41,'EPA Data'!$G:$G,"&lt;"&amp;$B41)*unit_conv</f>
        <v>72522240430.116623</v>
      </c>
      <c r="X41">
        <f t="shared" si="27"/>
        <v>72184448152.780518</v>
      </c>
      <c r="Y41">
        <f t="shared" si="27"/>
        <v>71846655875.444412</v>
      </c>
      <c r="Z41">
        <f t="shared" si="27"/>
        <v>71508863598.108307</v>
      </c>
      <c r="AA41">
        <f t="shared" si="27"/>
        <v>71171071320.772202</v>
      </c>
      <c r="AB41" s="31">
        <f>VLOOKUP($B$1,'Multipliers and Adjustments'!$A$70:$I$86,TRUNC(COLUMN(AB$2)/5)+2,FALSE)*SUMIFS('EPA Data'!$I:$I,'EPA Data'!$D:$D,'Country Selector'!$A$2,'EPA Data'!$J:$J,$B$1,'EPA Data'!$C:$C,AB$2,'EPA Data'!$G:$G,"&gt;="&amp;$A41,'EPA Data'!$G:$G,"&lt;"&amp;$B41)*unit_conv</f>
        <v>70833279043.436127</v>
      </c>
      <c r="AC41">
        <f t="shared" si="28"/>
        <v>70456959307.193817</v>
      </c>
      <c r="AD41">
        <f t="shared" si="28"/>
        <v>70080639570.951508</v>
      </c>
      <c r="AE41">
        <f t="shared" si="28"/>
        <v>69704319834.709198</v>
      </c>
      <c r="AF41">
        <f t="shared" si="28"/>
        <v>69328000098.466888</v>
      </c>
      <c r="AG41" s="31">
        <f>VLOOKUP($B$1,'Multipliers and Adjustments'!$A$70:$I$86,TRUNC(COLUMN(AG$2)/5)+2,FALSE)*SUMIFS('EPA Data'!$I:$I,'EPA Data'!$D:$D,'Country Selector'!$A$2,'EPA Data'!$J:$J,$B$1,'EPA Data'!$C:$C,AG$2,'EPA Data'!$G:$G,"&gt;="&amp;$A41,'EPA Data'!$G:$G,"&lt;"&amp;$B41)*unit_conv</f>
        <v>68951680362.224579</v>
      </c>
      <c r="AH41">
        <f t="shared" si="29"/>
        <v>57577632278.203972</v>
      </c>
      <c r="AI41">
        <f t="shared" si="29"/>
        <v>46203584194.183365</v>
      </c>
      <c r="AJ41">
        <f t="shared" si="29"/>
        <v>34829536110.162758</v>
      </c>
      <c r="AK41">
        <f t="shared" si="29"/>
        <v>23455488026.142151</v>
      </c>
      <c r="AL41" s="31">
        <f>VLOOKUP($B$1,'Multipliers and Adjustments'!$A$70:$I$86,TRUNC(COLUMN(AL$2)/5)+2,FALSE)*SUMIFS('EPA Data'!$I:$I,'EPA Data'!$D:$D,'Country Selector'!$A$2,'EPA Data'!$J:$J,$B$1,'EPA Data'!$C:$C,AL$2,'EPA Data'!$G:$G,"&gt;="&amp;$A41,'EPA Data'!$G:$G,"&lt;"&amp;$B41)*unit_conv</f>
        <v>12081439942.121538</v>
      </c>
    </row>
    <row r="42" spans="1:38" x14ac:dyDescent="0.45">
      <c r="A42" s="15">
        <f t="shared" si="14"/>
        <v>70</v>
      </c>
      <c r="B42" s="16">
        <f t="shared" si="22"/>
        <v>80</v>
      </c>
      <c r="C42" s="31">
        <f>VLOOKUP($B$1,'Multipliers and Adjustments'!$A$70:$I$86,TRUNC(COLUMN(C$2)/5)+2,FALSE)*SUMIFS('EPA Data'!$I:$I,'EPA Data'!$D:$D,'Country Selector'!$A$2,'EPA Data'!$J:$J,$B$1,'EPA Data'!$C:$C,C$2,'EPA Data'!$G:$G,"&gt;="&amp;$A42,'EPA Data'!$G:$G,"&lt;"&amp;$B42)*unit_conv</f>
        <v>319687202572.82159</v>
      </c>
      <c r="D42">
        <f t="shared" si="23"/>
        <v>288877346456.05011</v>
      </c>
      <c r="E42">
        <f t="shared" si="23"/>
        <v>258067490339.27863</v>
      </c>
      <c r="F42">
        <f t="shared" si="23"/>
        <v>227257634222.50714</v>
      </c>
      <c r="G42">
        <f t="shared" si="23"/>
        <v>196447778105.73566</v>
      </c>
      <c r="H42" s="31">
        <f>VLOOKUP($B$1,'Multipliers and Adjustments'!$A$70:$I$86,TRUNC(COLUMN(H$2)/5)+2,FALSE)*SUMIFS('EPA Data'!$I:$I,'EPA Data'!$D:$D,'Country Selector'!$A$2,'EPA Data'!$J:$J,$B$1,'EPA Data'!$C:$C,H$2,'EPA Data'!$G:$G,"&gt;="&amp;$A42,'EPA Data'!$G:$G,"&lt;"&amp;$B42)*unit_conv</f>
        <v>165637921988.96411</v>
      </c>
      <c r="I42">
        <f t="shared" si="24"/>
        <v>201067106962.20383</v>
      </c>
      <c r="J42">
        <f t="shared" si="24"/>
        <v>236496291935.44354</v>
      </c>
      <c r="K42">
        <f t="shared" si="24"/>
        <v>271925476908.68326</v>
      </c>
      <c r="L42">
        <f t="shared" si="24"/>
        <v>307354661881.92297</v>
      </c>
      <c r="M42" s="31">
        <f>VLOOKUP($B$1,'Multipliers and Adjustments'!$A$70:$I$86,TRUNC(COLUMN(M$2)/5)+2,FALSE)*SUMIFS('EPA Data'!$I:$I,'EPA Data'!$D:$D,'Country Selector'!$A$2,'EPA Data'!$J:$J,$B$1,'EPA Data'!$C:$C,M$2,'EPA Data'!$G:$G,"&gt;="&amp;$A42,'EPA Data'!$G:$G,"&lt;"&amp;$B42)*unit_conv</f>
        <v>342783846855.16272</v>
      </c>
      <c r="N42">
        <f t="shared" si="25"/>
        <v>373046527309.95508</v>
      </c>
      <c r="O42">
        <f t="shared" si="25"/>
        <v>403309207764.74744</v>
      </c>
      <c r="P42">
        <f t="shared" si="25"/>
        <v>433571888219.53979</v>
      </c>
      <c r="Q42">
        <f t="shared" si="25"/>
        <v>463834568674.33215</v>
      </c>
      <c r="R42" s="31">
        <f>VLOOKUP($B$1,'Multipliers and Adjustments'!$A$70:$I$86,TRUNC(COLUMN(R$2)/5)+2,FALSE)*SUMIFS('EPA Data'!$I:$I,'EPA Data'!$D:$D,'Country Selector'!$A$2,'EPA Data'!$J:$J,$B$1,'EPA Data'!$C:$C,R$2,'EPA Data'!$G:$G,"&gt;="&amp;$A42,'EPA Data'!$G:$G,"&lt;"&amp;$B42)*unit_conv</f>
        <v>494097249129.12457</v>
      </c>
      <c r="S42">
        <f t="shared" si="26"/>
        <v>489154183561.56964</v>
      </c>
      <c r="T42">
        <f t="shared" si="26"/>
        <v>484211117994.01471</v>
      </c>
      <c r="U42">
        <f t="shared" si="26"/>
        <v>479268052426.45978</v>
      </c>
      <c r="V42">
        <f t="shared" si="26"/>
        <v>474324986858.90485</v>
      </c>
      <c r="W42" s="31">
        <f>VLOOKUP($B$1,'Multipliers and Adjustments'!$A$70:$I$86,TRUNC(COLUMN(W$2)/5)+2,FALSE)*SUMIFS('EPA Data'!$I:$I,'EPA Data'!$D:$D,'Country Selector'!$A$2,'EPA Data'!$J:$J,$B$1,'EPA Data'!$C:$C,W$2,'EPA Data'!$G:$G,"&gt;="&amp;$A42,'EPA Data'!$G:$G,"&lt;"&amp;$B42)*unit_conv</f>
        <v>469381921291.34991</v>
      </c>
      <c r="X42">
        <f t="shared" si="27"/>
        <v>467195232391.3562</v>
      </c>
      <c r="Y42">
        <f t="shared" si="27"/>
        <v>465008543491.36249</v>
      </c>
      <c r="Z42">
        <f t="shared" si="27"/>
        <v>462821854591.36877</v>
      </c>
      <c r="AA42">
        <f t="shared" si="27"/>
        <v>460635165691.37506</v>
      </c>
      <c r="AB42" s="31">
        <f>VLOOKUP($B$1,'Multipliers and Adjustments'!$A$70:$I$86,TRUNC(COLUMN(AB$2)/5)+2,FALSE)*SUMIFS('EPA Data'!$I:$I,'EPA Data'!$D:$D,'Country Selector'!$A$2,'EPA Data'!$J:$J,$B$1,'EPA Data'!$C:$C,AB$2,'EPA Data'!$G:$G,"&gt;="&amp;$A42,'EPA Data'!$G:$G,"&lt;"&amp;$B42)*unit_conv</f>
        <v>458448476791.38147</v>
      </c>
      <c r="AC42">
        <f t="shared" si="28"/>
        <v>456012928724.28833</v>
      </c>
      <c r="AD42">
        <f t="shared" si="28"/>
        <v>453577380657.19519</v>
      </c>
      <c r="AE42">
        <f t="shared" si="28"/>
        <v>451141832590.10205</v>
      </c>
      <c r="AF42">
        <f t="shared" si="28"/>
        <v>448706284523.00891</v>
      </c>
      <c r="AG42" s="31">
        <f>VLOOKUP($B$1,'Multipliers and Adjustments'!$A$70:$I$86,TRUNC(COLUMN(AG$2)/5)+2,FALSE)*SUMIFS('EPA Data'!$I:$I,'EPA Data'!$D:$D,'Country Selector'!$A$2,'EPA Data'!$J:$J,$B$1,'EPA Data'!$C:$C,AG$2,'EPA Data'!$G:$G,"&gt;="&amp;$A42,'EPA Data'!$G:$G,"&lt;"&amp;$B42)*unit_conv</f>
        <v>446270736455.91583</v>
      </c>
      <c r="AH42">
        <f t="shared" si="29"/>
        <v>393968076586.72192</v>
      </c>
      <c r="AI42">
        <f t="shared" si="29"/>
        <v>341665416717.52802</v>
      </c>
      <c r="AJ42">
        <f t="shared" si="29"/>
        <v>289362756848.33411</v>
      </c>
      <c r="AK42">
        <f t="shared" si="29"/>
        <v>237060096979.14023</v>
      </c>
      <c r="AL42" s="31">
        <f>VLOOKUP($B$1,'Multipliers and Adjustments'!$A$70:$I$86,TRUNC(COLUMN(AL$2)/5)+2,FALSE)*SUMIFS('EPA Data'!$I:$I,'EPA Data'!$D:$D,'Country Selector'!$A$2,'EPA Data'!$J:$J,$B$1,'EPA Data'!$C:$C,AL$2,'EPA Data'!$G:$G,"&gt;="&amp;$A42,'EPA Data'!$G:$G,"&lt;"&amp;$B42)*unit_conv</f>
        <v>184757437109.94641</v>
      </c>
    </row>
    <row r="43" spans="1:38" x14ac:dyDescent="0.45">
      <c r="A43" s="15">
        <f t="shared" si="14"/>
        <v>80</v>
      </c>
      <c r="B43" s="16">
        <f t="shared" si="22"/>
        <v>90</v>
      </c>
      <c r="C43" s="31">
        <f>VLOOKUP($B$1,'Multipliers and Adjustments'!$A$70:$I$86,TRUNC(COLUMN(C$2)/5)+2,FALSE)*SUMIFS('EPA Data'!$I:$I,'EPA Data'!$D:$D,'Country Selector'!$A$2,'EPA Data'!$J:$J,$B$1,'EPA Data'!$C:$C,C$2,'EPA Data'!$G:$G,"&gt;="&amp;$A43,'EPA Data'!$G:$G,"&lt;"&amp;$B43)*unit_conv</f>
        <v>0</v>
      </c>
      <c r="D43">
        <f t="shared" si="23"/>
        <v>8771615982.0556736</v>
      </c>
      <c r="E43">
        <f t="shared" si="23"/>
        <v>17543231964.111347</v>
      </c>
      <c r="F43">
        <f t="shared" si="23"/>
        <v>26314847946.167023</v>
      </c>
      <c r="G43">
        <f t="shared" si="23"/>
        <v>35086463928.222694</v>
      </c>
      <c r="H43" s="31">
        <f>VLOOKUP($B$1,'Multipliers and Adjustments'!$A$70:$I$86,TRUNC(COLUMN(H$2)/5)+2,FALSE)*SUMIFS('EPA Data'!$I:$I,'EPA Data'!$D:$D,'Country Selector'!$A$2,'EPA Data'!$J:$J,$B$1,'EPA Data'!$C:$C,H$2,'EPA Data'!$G:$G,"&gt;="&amp;$A43,'EPA Data'!$G:$G,"&lt;"&amp;$B43)*unit_conv</f>
        <v>43858079910.278366</v>
      </c>
      <c r="I43">
        <f t="shared" si="24"/>
        <v>116352839559.71655</v>
      </c>
      <c r="J43">
        <f t="shared" si="24"/>
        <v>188847599209.15472</v>
      </c>
      <c r="K43">
        <f t="shared" si="24"/>
        <v>261342358858.5929</v>
      </c>
      <c r="L43">
        <f t="shared" si="24"/>
        <v>333837118508.03107</v>
      </c>
      <c r="M43" s="31">
        <f>VLOOKUP($B$1,'Multipliers and Adjustments'!$A$70:$I$86,TRUNC(COLUMN(M$2)/5)+2,FALSE)*SUMIFS('EPA Data'!$I:$I,'EPA Data'!$D:$D,'Country Selector'!$A$2,'EPA Data'!$J:$J,$B$1,'EPA Data'!$C:$C,M$2,'EPA Data'!$G:$G,"&gt;="&amp;$A43,'EPA Data'!$G:$G,"&lt;"&amp;$B43)*unit_conv</f>
        <v>406331878157.4693</v>
      </c>
      <c r="N43">
        <f t="shared" si="25"/>
        <v>356231742383.64911</v>
      </c>
      <c r="O43">
        <f t="shared" si="25"/>
        <v>306131606609.82892</v>
      </c>
      <c r="P43">
        <f t="shared" si="25"/>
        <v>256031470836.00873</v>
      </c>
      <c r="Q43">
        <f t="shared" si="25"/>
        <v>205931335062.18854</v>
      </c>
      <c r="R43" s="31">
        <f>VLOOKUP($B$1,'Multipliers and Adjustments'!$A$70:$I$86,TRUNC(COLUMN(R$2)/5)+2,FALSE)*SUMIFS('EPA Data'!$I:$I,'EPA Data'!$D:$D,'Country Selector'!$A$2,'EPA Data'!$J:$J,$B$1,'EPA Data'!$C:$C,R$2,'EPA Data'!$G:$G,"&gt;="&amp;$A43,'EPA Data'!$G:$G,"&lt;"&amp;$B43)*unit_conv</f>
        <v>155831199288.36835</v>
      </c>
      <c r="S43">
        <f t="shared" si="26"/>
        <v>149543503898.05225</v>
      </c>
      <c r="T43">
        <f t="shared" si="26"/>
        <v>143255808507.73615</v>
      </c>
      <c r="U43">
        <f t="shared" si="26"/>
        <v>136968113117.42004</v>
      </c>
      <c r="V43">
        <f t="shared" si="26"/>
        <v>130680417727.10394</v>
      </c>
      <c r="W43" s="31">
        <f>VLOOKUP($B$1,'Multipliers and Adjustments'!$A$70:$I$86,TRUNC(COLUMN(W$2)/5)+2,FALSE)*SUMIFS('EPA Data'!$I:$I,'EPA Data'!$D:$D,'Country Selector'!$A$2,'EPA Data'!$J:$J,$B$1,'EPA Data'!$C:$C,W$2,'EPA Data'!$G:$G,"&gt;="&amp;$A43,'EPA Data'!$G:$G,"&lt;"&amp;$B43)*unit_conv</f>
        <v>124392722336.78786</v>
      </c>
      <c r="X43">
        <f t="shared" si="27"/>
        <v>112384993563.76242</v>
      </c>
      <c r="Y43">
        <f t="shared" si="27"/>
        <v>100377264790.73698</v>
      </c>
      <c r="Z43">
        <f t="shared" si="27"/>
        <v>88369536017.711548</v>
      </c>
      <c r="AA43">
        <f t="shared" si="27"/>
        <v>76361807244.686111</v>
      </c>
      <c r="AB43" s="31">
        <f>VLOOKUP($B$1,'Multipliers and Adjustments'!$A$70:$I$86,TRUNC(COLUMN(AB$2)/5)+2,FALSE)*SUMIFS('EPA Data'!$I:$I,'EPA Data'!$D:$D,'Country Selector'!$A$2,'EPA Data'!$J:$J,$B$1,'EPA Data'!$C:$C,AB$2,'EPA Data'!$G:$G,"&gt;="&amp;$A43,'EPA Data'!$G:$G,"&lt;"&amp;$B43)*unit_conv</f>
        <v>64354078471.660667</v>
      </c>
      <c r="AC43">
        <f t="shared" si="28"/>
        <v>56007838964.462326</v>
      </c>
      <c r="AD43">
        <f t="shared" si="28"/>
        <v>47661599457.263985</v>
      </c>
      <c r="AE43">
        <f t="shared" si="28"/>
        <v>39315359950.065643</v>
      </c>
      <c r="AF43">
        <f t="shared" si="28"/>
        <v>30969120442.867298</v>
      </c>
      <c r="AG43" s="31">
        <f>VLOOKUP($B$1,'Multipliers and Adjustments'!$A$70:$I$86,TRUNC(COLUMN(AG$2)/5)+2,FALSE)*SUMIFS('EPA Data'!$I:$I,'EPA Data'!$D:$D,'Country Selector'!$A$2,'EPA Data'!$J:$J,$B$1,'EPA Data'!$C:$C,AG$2,'EPA Data'!$G:$G,"&gt;="&amp;$A43,'EPA Data'!$G:$G,"&lt;"&amp;$B43)*unit_conv</f>
        <v>22622880935.668945</v>
      </c>
      <c r="AH43">
        <f t="shared" si="29"/>
        <v>82882017135.619919</v>
      </c>
      <c r="AI43">
        <f t="shared" si="29"/>
        <v>143141153335.57089</v>
      </c>
      <c r="AJ43">
        <f t="shared" si="29"/>
        <v>203400289535.52185</v>
      </c>
      <c r="AK43">
        <f t="shared" si="29"/>
        <v>263659425735.47284</v>
      </c>
      <c r="AL43" s="31">
        <f>VLOOKUP($B$1,'Multipliers and Adjustments'!$A$70:$I$86,TRUNC(COLUMN(AL$2)/5)+2,FALSE)*SUMIFS('EPA Data'!$I:$I,'EPA Data'!$D:$D,'Country Selector'!$A$2,'EPA Data'!$J:$J,$B$1,'EPA Data'!$C:$C,AL$2,'EPA Data'!$G:$G,"&gt;="&amp;$A43,'EPA Data'!$G:$G,"&lt;"&amp;$B43)*unit_conv</f>
        <v>323918561935.42383</v>
      </c>
    </row>
    <row r="44" spans="1:38" x14ac:dyDescent="0.45">
      <c r="A44" s="15">
        <f t="shared" si="14"/>
        <v>90</v>
      </c>
      <c r="B44" s="16">
        <f t="shared" si="22"/>
        <v>100</v>
      </c>
      <c r="C44" s="31">
        <f>VLOOKUP($B$1,'Multipliers and Adjustments'!$A$70:$I$86,TRUNC(COLUMN(C$2)/5)+2,FALSE)*SUMIFS('EPA Data'!$I:$I,'EPA Data'!$D:$D,'Country Selector'!$A$2,'EPA Data'!$J:$J,$B$1,'EPA Data'!$C:$C,C$2,'EPA Data'!$G:$G,"&gt;="&amp;$A44,'EPA Data'!$G:$G,"&lt;"&amp;$B44)*unit_conv</f>
        <v>387774245738.98303</v>
      </c>
      <c r="D44">
        <f t="shared" si="23"/>
        <v>363440451145.17188</v>
      </c>
      <c r="E44">
        <f t="shared" si="23"/>
        <v>339106656551.36072</v>
      </c>
      <c r="F44">
        <f t="shared" si="23"/>
        <v>314772861957.54956</v>
      </c>
      <c r="G44">
        <f t="shared" si="23"/>
        <v>290439067363.7384</v>
      </c>
      <c r="H44" s="31">
        <f>VLOOKUP($B$1,'Multipliers and Adjustments'!$A$70:$I$86,TRUNC(COLUMN(H$2)/5)+2,FALSE)*SUMIFS('EPA Data'!$I:$I,'EPA Data'!$D:$D,'Country Selector'!$A$2,'EPA Data'!$J:$J,$B$1,'EPA Data'!$C:$C,H$2,'EPA Data'!$G:$G,"&gt;="&amp;$A44,'EPA Data'!$G:$G,"&lt;"&amp;$B44)*unit_conv</f>
        <v>266105272769.9274</v>
      </c>
      <c r="I44">
        <f t="shared" si="24"/>
        <v>277822266578.67377</v>
      </c>
      <c r="J44">
        <f t="shared" si="24"/>
        <v>289539260387.42017</v>
      </c>
      <c r="K44">
        <f t="shared" si="24"/>
        <v>301256254196.1665</v>
      </c>
      <c r="L44">
        <f t="shared" si="24"/>
        <v>312973248004.91284</v>
      </c>
      <c r="M44" s="31">
        <f>VLOOKUP($B$1,'Multipliers and Adjustments'!$A$70:$I$86,TRUNC(COLUMN(M$2)/5)+2,FALSE)*SUMIFS('EPA Data'!$I:$I,'EPA Data'!$D:$D,'Country Selector'!$A$2,'EPA Data'!$J:$J,$B$1,'EPA Data'!$C:$C,M$2,'EPA Data'!$G:$G,"&gt;="&amp;$A44,'EPA Data'!$G:$G,"&lt;"&amp;$B44)*unit_conv</f>
        <v>324690241813.65924</v>
      </c>
      <c r="N44">
        <f t="shared" si="25"/>
        <v>321790112853.04987</v>
      </c>
      <c r="O44">
        <f t="shared" si="25"/>
        <v>318889983892.44049</v>
      </c>
      <c r="P44">
        <f t="shared" si="25"/>
        <v>315989854931.83112</v>
      </c>
      <c r="Q44">
        <f t="shared" si="25"/>
        <v>313089725971.22174</v>
      </c>
      <c r="R44" s="31">
        <f>VLOOKUP($B$1,'Multipliers and Adjustments'!$A$70:$I$86,TRUNC(COLUMN(R$2)/5)+2,FALSE)*SUMIFS('EPA Data'!$I:$I,'EPA Data'!$D:$D,'Country Selector'!$A$2,'EPA Data'!$J:$J,$B$1,'EPA Data'!$C:$C,R$2,'EPA Data'!$G:$G,"&gt;="&amp;$A44,'EPA Data'!$G:$G,"&lt;"&amp;$B44)*unit_conv</f>
        <v>310189597010.61249</v>
      </c>
      <c r="S44">
        <f t="shared" si="26"/>
        <v>264922781586.64703</v>
      </c>
      <c r="T44">
        <f t="shared" si="26"/>
        <v>219655966162.68158</v>
      </c>
      <c r="U44">
        <f t="shared" si="26"/>
        <v>174389150738.71613</v>
      </c>
      <c r="V44">
        <f t="shared" si="26"/>
        <v>129122335314.75067</v>
      </c>
      <c r="W44" s="31">
        <f>VLOOKUP($B$1,'Multipliers and Adjustments'!$A$70:$I$86,TRUNC(COLUMN(W$2)/5)+2,FALSE)*SUMIFS('EPA Data'!$I:$I,'EPA Data'!$D:$D,'Country Selector'!$A$2,'EPA Data'!$J:$J,$B$1,'EPA Data'!$C:$C,W$2,'EPA Data'!$G:$G,"&gt;="&amp;$A44,'EPA Data'!$G:$G,"&lt;"&amp;$B44)*unit_conv</f>
        <v>83855519890.785217</v>
      </c>
      <c r="X44">
        <f t="shared" si="27"/>
        <v>94859309361.185013</v>
      </c>
      <c r="Y44">
        <f t="shared" si="27"/>
        <v>105863098831.58481</v>
      </c>
      <c r="Z44">
        <f t="shared" si="27"/>
        <v>116866888301.9846</v>
      </c>
      <c r="AA44">
        <f t="shared" si="27"/>
        <v>127870677772.3844</v>
      </c>
      <c r="AB44" s="31">
        <f>VLOOKUP($B$1,'Multipliers and Adjustments'!$A$70:$I$86,TRUNC(COLUMN(AB$2)/5)+2,FALSE)*SUMIFS('EPA Data'!$I:$I,'EPA Data'!$D:$D,'Country Selector'!$A$2,'EPA Data'!$J:$J,$B$1,'EPA Data'!$C:$C,AB$2,'EPA Data'!$G:$G,"&gt;="&amp;$A44,'EPA Data'!$G:$G,"&lt;"&amp;$B44)*unit_conv</f>
        <v>138874467242.78421</v>
      </c>
      <c r="AC44">
        <f t="shared" si="28"/>
        <v>143601302328.92587</v>
      </c>
      <c r="AD44">
        <f t="shared" si="28"/>
        <v>148328137415.06754</v>
      </c>
      <c r="AE44">
        <f t="shared" si="28"/>
        <v>153054972501.2092</v>
      </c>
      <c r="AF44">
        <f t="shared" si="28"/>
        <v>157781807587.35086</v>
      </c>
      <c r="AG44" s="31">
        <f>VLOOKUP($B$1,'Multipliers and Adjustments'!$A$70:$I$86,TRUNC(COLUMN(AG$2)/5)+2,FALSE)*SUMIFS('EPA Data'!$I:$I,'EPA Data'!$D:$D,'Country Selector'!$A$2,'EPA Data'!$J:$J,$B$1,'EPA Data'!$C:$C,AG$2,'EPA Data'!$G:$G,"&gt;="&amp;$A44,'EPA Data'!$G:$G,"&lt;"&amp;$B44)*unit_conv</f>
        <v>162508642673.49255</v>
      </c>
      <c r="AH44">
        <f t="shared" si="29"/>
        <v>153772866129.87527</v>
      </c>
      <c r="AI44">
        <f t="shared" si="29"/>
        <v>145037089586.258</v>
      </c>
      <c r="AJ44">
        <f t="shared" si="29"/>
        <v>136301313042.64073</v>
      </c>
      <c r="AK44">
        <f t="shared" si="29"/>
        <v>127565536499.02347</v>
      </c>
      <c r="AL44" s="31">
        <f>VLOOKUP($B$1,'Multipliers and Adjustments'!$A$70:$I$86,TRUNC(COLUMN(AL$2)/5)+2,FALSE)*SUMIFS('EPA Data'!$I:$I,'EPA Data'!$D:$D,'Country Selector'!$A$2,'EPA Data'!$J:$J,$B$1,'EPA Data'!$C:$C,AL$2,'EPA Data'!$G:$G,"&gt;="&amp;$A44,'EPA Data'!$G:$G,"&lt;"&amp;$B44)*unit_conv</f>
        <v>118829759955.4062</v>
      </c>
    </row>
    <row r="45" spans="1:38" x14ac:dyDescent="0.45">
      <c r="A45" s="12">
        <f>B44</f>
        <v>100</v>
      </c>
      <c r="B45" s="11">
        <f t="shared" si="7"/>
        <v>150</v>
      </c>
      <c r="C45" s="31">
        <f>VLOOKUP($B$1,'Multipliers and Adjustments'!$A$70:$I$86,TRUNC(COLUMN(C$2)/5)+2,FALSE)*SUMIFS('EPA Data'!$I:$I,'EPA Data'!$D:$D,'Country Selector'!$A$2,'EPA Data'!$J:$J,$B$1,'EPA Data'!$C:$C,C$2,'EPA Data'!$G:$G,"&gt;="&amp;$A45,'EPA Data'!$G:$G,"&lt;"&amp;$B45)*unit_conv</f>
        <v>766095897196.32263</v>
      </c>
      <c r="D45">
        <f t="shared" si="23"/>
        <v>799032794052.67175</v>
      </c>
      <c r="E45">
        <f t="shared" si="23"/>
        <v>831969690909.02087</v>
      </c>
      <c r="F45">
        <f t="shared" si="23"/>
        <v>864906587765.37</v>
      </c>
      <c r="G45">
        <f t="shared" si="23"/>
        <v>897843484621.71912</v>
      </c>
      <c r="H45" s="31">
        <f>VLOOKUP($B$1,'Multipliers and Adjustments'!$A$70:$I$86,TRUNC(COLUMN(H$2)/5)+2,FALSE)*SUMIFS('EPA Data'!$I:$I,'EPA Data'!$D:$D,'Country Selector'!$A$2,'EPA Data'!$J:$J,$B$1,'EPA Data'!$C:$C,H$2,'EPA Data'!$G:$G,"&gt;="&amp;$A45,'EPA Data'!$G:$G,"&lt;"&amp;$B45)*unit_conv</f>
        <v>930780381478.06812</v>
      </c>
      <c r="I45">
        <f t="shared" si="24"/>
        <v>907523043189.57178</v>
      </c>
      <c r="J45">
        <f t="shared" si="24"/>
        <v>884265704901.07544</v>
      </c>
      <c r="K45">
        <f t="shared" si="24"/>
        <v>861008366612.5791</v>
      </c>
      <c r="L45">
        <f t="shared" si="24"/>
        <v>837751028324.08276</v>
      </c>
      <c r="M45" s="31">
        <f>VLOOKUP($B$1,'Multipliers and Adjustments'!$A$70:$I$86,TRUNC(COLUMN(M$2)/5)+2,FALSE)*SUMIFS('EPA Data'!$I:$I,'EPA Data'!$D:$D,'Country Selector'!$A$2,'EPA Data'!$J:$J,$B$1,'EPA Data'!$C:$C,M$2,'EPA Data'!$G:$G,"&gt;="&amp;$A45,'EPA Data'!$G:$G,"&lt;"&amp;$B45)*unit_conv</f>
        <v>814493690035.5863</v>
      </c>
      <c r="N45">
        <f t="shared" si="25"/>
        <v>763082643577.31543</v>
      </c>
      <c r="O45">
        <f t="shared" si="25"/>
        <v>711671597119.04456</v>
      </c>
      <c r="P45">
        <f t="shared" si="25"/>
        <v>660260550660.77368</v>
      </c>
      <c r="Q45">
        <f t="shared" si="25"/>
        <v>608849504202.50281</v>
      </c>
      <c r="R45" s="31">
        <f>VLOOKUP($B$1,'Multipliers and Adjustments'!$A$70:$I$86,TRUNC(COLUMN(R$2)/5)+2,FALSE)*SUMIFS('EPA Data'!$I:$I,'EPA Data'!$D:$D,'Country Selector'!$A$2,'EPA Data'!$J:$J,$B$1,'EPA Data'!$C:$C,R$2,'EPA Data'!$G:$G,"&gt;="&amp;$A45,'EPA Data'!$G:$G,"&lt;"&amp;$B45)*unit_conv</f>
        <v>557438457744.23206</v>
      </c>
      <c r="S45">
        <f t="shared" si="26"/>
        <v>581606512059.2998</v>
      </c>
      <c r="T45">
        <f t="shared" si="26"/>
        <v>605774566374.36755</v>
      </c>
      <c r="U45">
        <f t="shared" si="26"/>
        <v>629942620689.4353</v>
      </c>
      <c r="V45">
        <f t="shared" si="26"/>
        <v>654110675004.50305</v>
      </c>
      <c r="W45" s="31">
        <f>VLOOKUP($B$1,'Multipliers and Adjustments'!$A$70:$I$86,TRUNC(COLUMN(W$2)/5)+2,FALSE)*SUMIFS('EPA Data'!$I:$I,'EPA Data'!$D:$D,'Country Selector'!$A$2,'EPA Data'!$J:$J,$B$1,'EPA Data'!$C:$C,W$2,'EPA Data'!$G:$G,"&gt;="&amp;$A45,'EPA Data'!$G:$G,"&lt;"&amp;$B45)*unit_conv</f>
        <v>678278729319.5708</v>
      </c>
      <c r="X45">
        <f t="shared" si="27"/>
        <v>675118982434.27124</v>
      </c>
      <c r="Y45">
        <f t="shared" si="27"/>
        <v>671959235548.97168</v>
      </c>
      <c r="Z45">
        <f t="shared" si="27"/>
        <v>668799488663.67212</v>
      </c>
      <c r="AA45">
        <f t="shared" si="27"/>
        <v>665639741778.37256</v>
      </c>
      <c r="AB45" s="31">
        <f>VLOOKUP($B$1,'Multipliers and Adjustments'!$A$70:$I$86,TRUNC(COLUMN(AB$2)/5)+2,FALSE)*SUMIFS('EPA Data'!$I:$I,'EPA Data'!$D:$D,'Country Selector'!$A$2,'EPA Data'!$J:$J,$B$1,'EPA Data'!$C:$C,AB$2,'EPA Data'!$G:$G,"&gt;="&amp;$A45,'EPA Data'!$G:$G,"&lt;"&amp;$B45)*unit_conv</f>
        <v>662479994893.07312</v>
      </c>
      <c r="AC45">
        <f t="shared" si="28"/>
        <v>661465943763.61926</v>
      </c>
      <c r="AD45">
        <f t="shared" si="28"/>
        <v>660451892634.16541</v>
      </c>
      <c r="AE45">
        <f t="shared" si="28"/>
        <v>659437841504.71155</v>
      </c>
      <c r="AF45">
        <f t="shared" si="28"/>
        <v>658423790375.25769</v>
      </c>
      <c r="AG45" s="31">
        <f>VLOOKUP($B$1,'Multipliers and Adjustments'!$A$70:$I$86,TRUNC(COLUMN(AG$2)/5)+2,FALSE)*SUMIFS('EPA Data'!$I:$I,'EPA Data'!$D:$D,'Country Selector'!$A$2,'EPA Data'!$J:$J,$B$1,'EPA Data'!$C:$C,AG$2,'EPA Data'!$G:$G,"&gt;="&amp;$A45,'EPA Data'!$G:$G,"&lt;"&amp;$B45)*unit_conv</f>
        <v>657409739245.80371</v>
      </c>
      <c r="AH45">
        <f t="shared" si="29"/>
        <v>647355728610.84949</v>
      </c>
      <c r="AI45">
        <f t="shared" si="29"/>
        <v>637301717975.89526</v>
      </c>
      <c r="AJ45">
        <f t="shared" si="29"/>
        <v>627247707340.94104</v>
      </c>
      <c r="AK45">
        <f t="shared" si="29"/>
        <v>617193696705.98682</v>
      </c>
      <c r="AL45" s="31">
        <f>VLOOKUP($B$1,'Multipliers and Adjustments'!$A$70:$I$86,TRUNC(COLUMN(AL$2)/5)+2,FALSE)*SUMIFS('EPA Data'!$I:$I,'EPA Data'!$D:$D,'Country Selector'!$A$2,'EPA Data'!$J:$J,$B$1,'EPA Data'!$C:$C,AL$2,'EPA Data'!$G:$G,"&gt;="&amp;$A45,'EPA Data'!$G:$G,"&lt;"&amp;$B45)*unit_conv</f>
        <v>607139686071.03247</v>
      </c>
    </row>
    <row r="46" spans="1:38" x14ac:dyDescent="0.45">
      <c r="A46" s="12">
        <f t="shared" si="14"/>
        <v>150</v>
      </c>
      <c r="B46" s="11">
        <f t="shared" si="7"/>
        <v>200</v>
      </c>
      <c r="C46" s="31">
        <f>VLOOKUP($B$1,'Multipliers and Adjustments'!$A$70:$I$86,TRUNC(COLUMN(C$2)/5)+2,FALSE)*SUMIFS('EPA Data'!$I:$I,'EPA Data'!$D:$D,'Country Selector'!$A$2,'EPA Data'!$J:$J,$B$1,'EPA Data'!$C:$C,C$2,'EPA Data'!$G:$G,"&gt;="&amp;$A46,'EPA Data'!$G:$G,"&lt;"&amp;$B46)*unit_conv</f>
        <v>430258796662.68549</v>
      </c>
      <c r="D46">
        <f t="shared" si="23"/>
        <v>388973513965.41949</v>
      </c>
      <c r="E46">
        <f t="shared" si="23"/>
        <v>347688231268.1535</v>
      </c>
      <c r="F46">
        <f t="shared" si="23"/>
        <v>306402948570.88751</v>
      </c>
      <c r="G46">
        <f t="shared" si="23"/>
        <v>265117665873.62155</v>
      </c>
      <c r="H46" s="31">
        <f>VLOOKUP($B$1,'Multipliers and Adjustments'!$A$70:$I$86,TRUNC(COLUMN(H$2)/5)+2,FALSE)*SUMIFS('EPA Data'!$I:$I,'EPA Data'!$D:$D,'Country Selector'!$A$2,'EPA Data'!$J:$J,$B$1,'EPA Data'!$C:$C,H$2,'EPA Data'!$G:$G,"&gt;="&amp;$A46,'EPA Data'!$G:$G,"&lt;"&amp;$B46)*unit_conv</f>
        <v>223832383176.35565</v>
      </c>
      <c r="I46">
        <f t="shared" si="24"/>
        <v>213991367041.00211</v>
      </c>
      <c r="J46">
        <f t="shared" si="24"/>
        <v>204150350905.64856</v>
      </c>
      <c r="K46">
        <f t="shared" si="24"/>
        <v>194309334770.29501</v>
      </c>
      <c r="L46">
        <f t="shared" si="24"/>
        <v>184468318634.94147</v>
      </c>
      <c r="M46" s="31">
        <f>VLOOKUP($B$1,'Multipliers and Adjustments'!$A$70:$I$86,TRUNC(COLUMN(M$2)/5)+2,FALSE)*SUMIFS('EPA Data'!$I:$I,'EPA Data'!$D:$D,'Country Selector'!$A$2,'EPA Data'!$J:$J,$B$1,'EPA Data'!$C:$C,M$2,'EPA Data'!$G:$G,"&gt;="&amp;$A46,'EPA Data'!$G:$G,"&lt;"&amp;$B46)*unit_conv</f>
        <v>174627302499.58795</v>
      </c>
      <c r="N46">
        <f t="shared" si="25"/>
        <v>257786177296.13809</v>
      </c>
      <c r="O46">
        <f t="shared" si="25"/>
        <v>340945052092.68823</v>
      </c>
      <c r="P46">
        <f t="shared" si="25"/>
        <v>424103926889.2384</v>
      </c>
      <c r="Q46">
        <f t="shared" si="25"/>
        <v>507262801685.78857</v>
      </c>
      <c r="R46" s="31">
        <f>VLOOKUP($B$1,'Multipliers and Adjustments'!$A$70:$I$86,TRUNC(COLUMN(R$2)/5)+2,FALSE)*SUMIFS('EPA Data'!$I:$I,'EPA Data'!$D:$D,'Country Selector'!$A$2,'EPA Data'!$J:$J,$B$1,'EPA Data'!$C:$C,R$2,'EPA Data'!$G:$G,"&gt;="&amp;$A46,'EPA Data'!$G:$G,"&lt;"&amp;$B46)*unit_conv</f>
        <v>590421676482.33862</v>
      </c>
      <c r="S46">
        <f t="shared" si="26"/>
        <v>578579298272.04993</v>
      </c>
      <c r="T46">
        <f t="shared" si="26"/>
        <v>566736920061.76123</v>
      </c>
      <c r="U46">
        <f t="shared" si="26"/>
        <v>554894541851.47253</v>
      </c>
      <c r="V46">
        <f t="shared" si="26"/>
        <v>543052163641.18384</v>
      </c>
      <c r="W46" s="31">
        <f>VLOOKUP($B$1,'Multipliers and Adjustments'!$A$70:$I$86,TRUNC(COLUMN(W$2)/5)+2,FALSE)*SUMIFS('EPA Data'!$I:$I,'EPA Data'!$D:$D,'Country Selector'!$A$2,'EPA Data'!$J:$J,$B$1,'EPA Data'!$C:$C,W$2,'EPA Data'!$G:$G,"&gt;="&amp;$A46,'EPA Data'!$G:$G,"&lt;"&amp;$B46)*unit_conv</f>
        <v>531209785430.89526</v>
      </c>
      <c r="X46">
        <f t="shared" si="27"/>
        <v>436073036441.4248</v>
      </c>
      <c r="Y46">
        <f t="shared" si="27"/>
        <v>340936287451.95435</v>
      </c>
      <c r="Z46">
        <f t="shared" si="27"/>
        <v>245799538462.48386</v>
      </c>
      <c r="AA46">
        <f t="shared" si="27"/>
        <v>150662789473.01337</v>
      </c>
      <c r="AB46" s="31">
        <f>VLOOKUP($B$1,'Multipliers and Adjustments'!$A$70:$I$86,TRUNC(COLUMN(AB$2)/5)+2,FALSE)*SUMIFS('EPA Data'!$I:$I,'EPA Data'!$D:$D,'Country Selector'!$A$2,'EPA Data'!$J:$J,$B$1,'EPA Data'!$C:$C,AB$2,'EPA Data'!$G:$G,"&gt;="&amp;$A46,'EPA Data'!$G:$G,"&lt;"&amp;$B46)*unit_conv</f>
        <v>55526040483.542778</v>
      </c>
      <c r="AC46">
        <f t="shared" si="28"/>
        <v>55092864445.073212</v>
      </c>
      <c r="AD46">
        <f t="shared" si="28"/>
        <v>54659688406.603645</v>
      </c>
      <c r="AE46">
        <f t="shared" si="28"/>
        <v>54226512368.134079</v>
      </c>
      <c r="AF46">
        <f t="shared" si="28"/>
        <v>53793336329.664513</v>
      </c>
      <c r="AG46" s="31">
        <f>VLOOKUP($B$1,'Multipliers and Adjustments'!$A$70:$I$86,TRUNC(COLUMN(AG$2)/5)+2,FALSE)*SUMIFS('EPA Data'!$I:$I,'EPA Data'!$D:$D,'Country Selector'!$A$2,'EPA Data'!$J:$J,$B$1,'EPA Data'!$C:$C,AG$2,'EPA Data'!$G:$G,"&gt;="&amp;$A46,'EPA Data'!$G:$G,"&lt;"&amp;$B46)*unit_conv</f>
        <v>53360160291.194962</v>
      </c>
      <c r="AH46">
        <f t="shared" si="29"/>
        <v>66564959973.096886</v>
      </c>
      <c r="AI46">
        <f t="shared" si="29"/>
        <v>79769759654.99881</v>
      </c>
      <c r="AJ46">
        <f t="shared" si="29"/>
        <v>92974559336.900726</v>
      </c>
      <c r="AK46">
        <f t="shared" si="29"/>
        <v>106179359018.80264</v>
      </c>
      <c r="AL46" s="31">
        <f>VLOOKUP($B$1,'Multipliers and Adjustments'!$A$70:$I$86,TRUNC(COLUMN(AL$2)/5)+2,FALSE)*SUMIFS('EPA Data'!$I:$I,'EPA Data'!$D:$D,'Country Selector'!$A$2,'EPA Data'!$J:$J,$B$1,'EPA Data'!$C:$C,AL$2,'EPA Data'!$G:$G,"&gt;="&amp;$A46,'EPA Data'!$G:$G,"&lt;"&amp;$B46)*unit_conv</f>
        <v>119384158700.70457</v>
      </c>
    </row>
    <row r="47" spans="1:38" x14ac:dyDescent="0.45">
      <c r="A47" s="12">
        <f t="shared" si="14"/>
        <v>200</v>
      </c>
      <c r="B47" s="11">
        <f t="shared" si="7"/>
        <v>250</v>
      </c>
      <c r="C47" s="31">
        <f>VLOOKUP($B$1,'Multipliers and Adjustments'!$A$70:$I$86,TRUNC(COLUMN(C$2)/5)+2,FALSE)*SUMIFS('EPA Data'!$I:$I,'EPA Data'!$D:$D,'Country Selector'!$A$2,'EPA Data'!$J:$J,$B$1,'EPA Data'!$C:$C,C$2,'EPA Data'!$G:$G,"&gt;="&amp;$A47,'EPA Data'!$G:$G,"&lt;"&amp;$B47)*unit_conv</f>
        <v>391562503433.26746</v>
      </c>
      <c r="D47">
        <f t="shared" si="23"/>
        <v>415387455593.60992</v>
      </c>
      <c r="E47">
        <f t="shared" si="23"/>
        <v>439212407753.95239</v>
      </c>
      <c r="F47">
        <f t="shared" si="23"/>
        <v>463037359914.29486</v>
      </c>
      <c r="G47">
        <f t="shared" si="23"/>
        <v>486862312074.63733</v>
      </c>
      <c r="H47" s="31">
        <f>VLOOKUP($B$1,'Multipliers and Adjustments'!$A$70:$I$86,TRUNC(COLUMN(H$2)/5)+2,FALSE)*SUMIFS('EPA Data'!$I:$I,'EPA Data'!$D:$D,'Country Selector'!$A$2,'EPA Data'!$J:$J,$B$1,'EPA Data'!$C:$C,H$2,'EPA Data'!$G:$G,"&gt;="&amp;$A47,'EPA Data'!$G:$G,"&lt;"&amp;$B47)*unit_conv</f>
        <v>510687264234.97992</v>
      </c>
      <c r="I47">
        <f t="shared" si="24"/>
        <v>499546015778.22906</v>
      </c>
      <c r="J47">
        <f t="shared" si="24"/>
        <v>488404767321.47821</v>
      </c>
      <c r="K47">
        <f t="shared" si="24"/>
        <v>477263518864.72736</v>
      </c>
      <c r="L47">
        <f t="shared" si="24"/>
        <v>466122270407.9765</v>
      </c>
      <c r="M47" s="31">
        <f>VLOOKUP($B$1,'Multipliers and Adjustments'!$A$70:$I$86,TRUNC(COLUMN(M$2)/5)+2,FALSE)*SUMIFS('EPA Data'!$I:$I,'EPA Data'!$D:$D,'Country Selector'!$A$2,'EPA Data'!$J:$J,$B$1,'EPA Data'!$C:$C,M$2,'EPA Data'!$G:$G,"&gt;="&amp;$A47,'EPA Data'!$G:$G,"&lt;"&amp;$B47)*unit_conv</f>
        <v>454981021951.22571</v>
      </c>
      <c r="N47">
        <f t="shared" si="25"/>
        <v>479344435132.83313</v>
      </c>
      <c r="O47">
        <f t="shared" si="25"/>
        <v>503707848314.44055</v>
      </c>
      <c r="P47">
        <f t="shared" si="25"/>
        <v>528071261496.04797</v>
      </c>
      <c r="Q47">
        <f t="shared" si="25"/>
        <v>552434674677.6554</v>
      </c>
      <c r="R47" s="31">
        <f>VLOOKUP($B$1,'Multipliers and Adjustments'!$A$70:$I$86,TRUNC(COLUMN(R$2)/5)+2,FALSE)*SUMIFS('EPA Data'!$I:$I,'EPA Data'!$D:$D,'Country Selector'!$A$2,'EPA Data'!$J:$J,$B$1,'EPA Data'!$C:$C,R$2,'EPA Data'!$G:$G,"&gt;="&amp;$A47,'EPA Data'!$G:$G,"&lt;"&amp;$B47)*unit_conv</f>
        <v>576798087859.26294</v>
      </c>
      <c r="S47">
        <f t="shared" si="26"/>
        <v>627702296688.85193</v>
      </c>
      <c r="T47">
        <f t="shared" si="26"/>
        <v>678606505518.44092</v>
      </c>
      <c r="U47">
        <f t="shared" si="26"/>
        <v>729510714348.02991</v>
      </c>
      <c r="V47">
        <f t="shared" si="26"/>
        <v>780414923177.6189</v>
      </c>
      <c r="W47" s="31">
        <f>VLOOKUP($B$1,'Multipliers and Adjustments'!$A$70:$I$86,TRUNC(COLUMN(W$2)/5)+2,FALSE)*SUMIFS('EPA Data'!$I:$I,'EPA Data'!$D:$D,'Country Selector'!$A$2,'EPA Data'!$J:$J,$B$1,'EPA Data'!$C:$C,W$2,'EPA Data'!$G:$G,"&gt;="&amp;$A47,'EPA Data'!$G:$G,"&lt;"&amp;$B47)*unit_conv</f>
        <v>831319132007.20813</v>
      </c>
      <c r="X47">
        <f t="shared" si="27"/>
        <v>894762079162.47278</v>
      </c>
      <c r="Y47">
        <f t="shared" si="27"/>
        <v>958205026317.73743</v>
      </c>
      <c r="Z47">
        <f t="shared" si="27"/>
        <v>1021647973473.0021</v>
      </c>
      <c r="AA47">
        <f t="shared" si="27"/>
        <v>1085090920628.2667</v>
      </c>
      <c r="AB47" s="31">
        <f>VLOOKUP($B$1,'Multipliers and Adjustments'!$A$70:$I$86,TRUNC(COLUMN(AB$2)/5)+2,FALSE)*SUMIFS('EPA Data'!$I:$I,'EPA Data'!$D:$D,'Country Selector'!$A$2,'EPA Data'!$J:$J,$B$1,'EPA Data'!$C:$C,AB$2,'EPA Data'!$G:$G,"&gt;="&amp;$A47,'EPA Data'!$G:$G,"&lt;"&amp;$B47)*unit_conv</f>
        <v>1148533867783.5313</v>
      </c>
      <c r="AC47">
        <f t="shared" si="28"/>
        <v>1146403285126.5369</v>
      </c>
      <c r="AD47">
        <f t="shared" si="28"/>
        <v>1144272702469.5425</v>
      </c>
      <c r="AE47">
        <f t="shared" si="28"/>
        <v>1142142119812.5481</v>
      </c>
      <c r="AF47">
        <f t="shared" si="28"/>
        <v>1140011537155.5537</v>
      </c>
      <c r="AG47" s="31">
        <f>VLOOKUP($B$1,'Multipliers and Adjustments'!$A$70:$I$86,TRUNC(COLUMN(AG$2)/5)+2,FALSE)*SUMIFS('EPA Data'!$I:$I,'EPA Data'!$D:$D,'Country Selector'!$A$2,'EPA Data'!$J:$J,$B$1,'EPA Data'!$C:$C,AG$2,'EPA Data'!$G:$G,"&gt;="&amp;$A47,'EPA Data'!$G:$G,"&lt;"&amp;$B47)*unit_conv</f>
        <v>1137880954498.5591</v>
      </c>
      <c r="AH47">
        <f t="shared" si="29"/>
        <v>970977056334.66699</v>
      </c>
      <c r="AI47">
        <f t="shared" si="29"/>
        <v>804073158170.7749</v>
      </c>
      <c r="AJ47">
        <f t="shared" si="29"/>
        <v>637169260006.88281</v>
      </c>
      <c r="AK47">
        <f t="shared" si="29"/>
        <v>470265361842.99072</v>
      </c>
      <c r="AL47" s="31">
        <f>VLOOKUP($B$1,'Multipliers and Adjustments'!$A$70:$I$86,TRUNC(COLUMN(AL$2)/5)+2,FALSE)*SUMIFS('EPA Data'!$I:$I,'EPA Data'!$D:$D,'Country Selector'!$A$2,'EPA Data'!$J:$J,$B$1,'EPA Data'!$C:$C,AL$2,'EPA Data'!$G:$G,"&gt;="&amp;$A47,'EPA Data'!$G:$G,"&lt;"&amp;$B47)*unit_conv</f>
        <v>303361463679.09875</v>
      </c>
    </row>
    <row r="48" spans="1:38" x14ac:dyDescent="0.45">
      <c r="A48" s="12">
        <f t="shared" si="14"/>
        <v>250</v>
      </c>
      <c r="B48" s="11">
        <f t="shared" si="7"/>
        <v>300</v>
      </c>
      <c r="C48" s="31">
        <f>VLOOKUP($B$1,'Multipliers and Adjustments'!$A$70:$I$86,TRUNC(COLUMN(C$2)/5)+2,FALSE)*SUMIFS('EPA Data'!$I:$I,'EPA Data'!$D:$D,'Country Selector'!$A$2,'EPA Data'!$J:$J,$B$1,'EPA Data'!$C:$C,C$2,'EPA Data'!$G:$G,"&gt;="&amp;$A48,'EPA Data'!$G:$G,"&lt;"&amp;$B48)*unit_conv</f>
        <v>9932015773.8511753</v>
      </c>
      <c r="D48">
        <f t="shared" si="23"/>
        <v>41818250157.782761</v>
      </c>
      <c r="E48">
        <f t="shared" si="23"/>
        <v>73704484541.714355</v>
      </c>
      <c r="F48">
        <f t="shared" si="23"/>
        <v>105590718925.64594</v>
      </c>
      <c r="G48">
        <f t="shared" si="23"/>
        <v>137476953309.57751</v>
      </c>
      <c r="H48" s="31">
        <f>VLOOKUP($B$1,'Multipliers and Adjustments'!$A$70:$I$86,TRUNC(COLUMN(H$2)/5)+2,FALSE)*SUMIFS('EPA Data'!$I:$I,'EPA Data'!$D:$D,'Country Selector'!$A$2,'EPA Data'!$J:$J,$B$1,'EPA Data'!$C:$C,H$2,'EPA Data'!$G:$G,"&gt;="&amp;$A48,'EPA Data'!$G:$G,"&lt;"&amp;$B48)*unit_conv</f>
        <v>169363187693.50909</v>
      </c>
      <c r="I48">
        <f t="shared" si="24"/>
        <v>168724575073.52661</v>
      </c>
      <c r="J48">
        <f t="shared" si="24"/>
        <v>168085962453.54413</v>
      </c>
      <c r="K48">
        <f t="shared" si="24"/>
        <v>167447349833.56165</v>
      </c>
      <c r="L48">
        <f t="shared" si="24"/>
        <v>166808737213.57916</v>
      </c>
      <c r="M48" s="31">
        <f>VLOOKUP($B$1,'Multipliers and Adjustments'!$A$70:$I$86,TRUNC(COLUMN(M$2)/5)+2,FALSE)*SUMIFS('EPA Data'!$I:$I,'EPA Data'!$D:$D,'Country Selector'!$A$2,'EPA Data'!$J:$J,$B$1,'EPA Data'!$C:$C,M$2,'EPA Data'!$G:$G,"&gt;="&amp;$A48,'EPA Data'!$G:$G,"&lt;"&amp;$B48)*unit_conv</f>
        <v>166170124593.59662</v>
      </c>
      <c r="N48">
        <f t="shared" si="25"/>
        <v>168899933084.54504</v>
      </c>
      <c r="O48">
        <f t="shared" si="25"/>
        <v>171629741575.49347</v>
      </c>
      <c r="P48">
        <f t="shared" si="25"/>
        <v>174359550066.44189</v>
      </c>
      <c r="Q48">
        <f t="shared" si="25"/>
        <v>177089358557.39032</v>
      </c>
      <c r="R48" s="31">
        <f>VLOOKUP($B$1,'Multipliers and Adjustments'!$A$70:$I$86,TRUNC(COLUMN(R$2)/5)+2,FALSE)*SUMIFS('EPA Data'!$I:$I,'EPA Data'!$D:$D,'Country Selector'!$A$2,'EPA Data'!$J:$J,$B$1,'EPA Data'!$C:$C,R$2,'EPA Data'!$G:$G,"&gt;="&amp;$A48,'EPA Data'!$G:$G,"&lt;"&amp;$B48)*unit_conv</f>
        <v>179819167048.33871</v>
      </c>
      <c r="S48">
        <f t="shared" si="26"/>
        <v>185171274569.36026</v>
      </c>
      <c r="T48">
        <f t="shared" si="26"/>
        <v>190523382090.38181</v>
      </c>
      <c r="U48">
        <f t="shared" si="26"/>
        <v>195875489611.40335</v>
      </c>
      <c r="V48">
        <f t="shared" si="26"/>
        <v>201227597132.4249</v>
      </c>
      <c r="W48" s="31">
        <f>VLOOKUP($B$1,'Multipliers and Adjustments'!$A$70:$I$86,TRUNC(COLUMN(W$2)/5)+2,FALSE)*SUMIFS('EPA Data'!$I:$I,'EPA Data'!$D:$D,'Country Selector'!$A$2,'EPA Data'!$J:$J,$B$1,'EPA Data'!$C:$C,W$2,'EPA Data'!$G:$G,"&gt;="&amp;$A48,'EPA Data'!$G:$G,"&lt;"&amp;$B48)*unit_conv</f>
        <v>206579704653.4465</v>
      </c>
      <c r="X48">
        <f t="shared" si="27"/>
        <v>203383890430.94897</v>
      </c>
      <c r="Y48">
        <f t="shared" si="27"/>
        <v>200188076208.45145</v>
      </c>
      <c r="Z48">
        <f t="shared" si="27"/>
        <v>196992261985.95392</v>
      </c>
      <c r="AA48">
        <f t="shared" si="27"/>
        <v>193796447763.45639</v>
      </c>
      <c r="AB48" s="31">
        <f>VLOOKUP($B$1,'Multipliers and Adjustments'!$A$70:$I$86,TRUNC(COLUMN(AB$2)/5)+2,FALSE)*SUMIFS('EPA Data'!$I:$I,'EPA Data'!$D:$D,'Country Selector'!$A$2,'EPA Data'!$J:$J,$B$1,'EPA Data'!$C:$C,AB$2,'EPA Data'!$G:$G,"&gt;="&amp;$A48,'EPA Data'!$G:$G,"&lt;"&amp;$B48)*unit_conv</f>
        <v>190600633540.95886</v>
      </c>
      <c r="AC48">
        <f t="shared" si="28"/>
        <v>189787197873.54565</v>
      </c>
      <c r="AD48">
        <f t="shared" si="28"/>
        <v>188973762206.13245</v>
      </c>
      <c r="AE48">
        <f t="shared" si="28"/>
        <v>188160326538.71924</v>
      </c>
      <c r="AF48">
        <f t="shared" si="28"/>
        <v>187346890871.30603</v>
      </c>
      <c r="AG48" s="31">
        <f>VLOOKUP($B$1,'Multipliers and Adjustments'!$A$70:$I$86,TRUNC(COLUMN(AG$2)/5)+2,FALSE)*SUMIFS('EPA Data'!$I:$I,'EPA Data'!$D:$D,'Country Selector'!$A$2,'EPA Data'!$J:$J,$B$1,'EPA Data'!$C:$C,AG$2,'EPA Data'!$G:$G,"&gt;="&amp;$A48,'EPA Data'!$G:$G,"&lt;"&amp;$B48)*unit_conv</f>
        <v>186533455203.89279</v>
      </c>
      <c r="AH48">
        <f t="shared" si="29"/>
        <v>321012571029.21429</v>
      </c>
      <c r="AI48">
        <f t="shared" si="29"/>
        <v>455491686854.53577</v>
      </c>
      <c r="AJ48">
        <f t="shared" si="29"/>
        <v>589970802679.8573</v>
      </c>
      <c r="AK48">
        <f t="shared" si="29"/>
        <v>724449918505.17883</v>
      </c>
      <c r="AL48" s="31">
        <f>VLOOKUP($B$1,'Multipliers and Adjustments'!$A$70:$I$86,TRUNC(COLUMN(AL$2)/5)+2,FALSE)*SUMIFS('EPA Data'!$I:$I,'EPA Data'!$D:$D,'Country Selector'!$A$2,'EPA Data'!$J:$J,$B$1,'EPA Data'!$C:$C,AL$2,'EPA Data'!$G:$G,"&gt;="&amp;$A48,'EPA Data'!$G:$G,"&lt;"&amp;$B48)*unit_conv</f>
        <v>858929034330.50024</v>
      </c>
    </row>
    <row r="49" spans="1:38" x14ac:dyDescent="0.45">
      <c r="A49" s="12">
        <f t="shared" si="14"/>
        <v>300</v>
      </c>
      <c r="B49" s="11">
        <f t="shared" si="7"/>
        <v>350</v>
      </c>
      <c r="C49" s="31">
        <f>VLOOKUP($B$1,'Multipliers and Adjustments'!$A$70:$I$86,TRUNC(COLUMN(C$2)/5)+2,FALSE)*SUMIFS('EPA Data'!$I:$I,'EPA Data'!$D:$D,'Country Selector'!$A$2,'EPA Data'!$J:$J,$B$1,'EPA Data'!$C:$C,C$2,'EPA Data'!$G:$G,"&gt;="&amp;$A49,'EPA Data'!$G:$G,"&lt;"&amp;$B49)*unit_conv</f>
        <v>0</v>
      </c>
      <c r="D49">
        <f t="shared" si="23"/>
        <v>2774912059.3070917</v>
      </c>
      <c r="E49">
        <f t="shared" si="23"/>
        <v>5549824118.6141834</v>
      </c>
      <c r="F49">
        <f t="shared" si="23"/>
        <v>8324736177.9212751</v>
      </c>
      <c r="G49">
        <f t="shared" si="23"/>
        <v>11099648237.228367</v>
      </c>
      <c r="H49" s="31">
        <f>VLOOKUP($B$1,'Multipliers and Adjustments'!$A$70:$I$86,TRUNC(COLUMN(H$2)/5)+2,FALSE)*SUMIFS('EPA Data'!$I:$I,'EPA Data'!$D:$D,'Country Selector'!$A$2,'EPA Data'!$J:$J,$B$1,'EPA Data'!$C:$C,H$2,'EPA Data'!$G:$G,"&gt;="&amp;$A49,'EPA Data'!$G:$G,"&lt;"&amp;$B49)*unit_conv</f>
        <v>13874560296.53546</v>
      </c>
      <c r="I49">
        <f t="shared" si="24"/>
        <v>46499001890.220894</v>
      </c>
      <c r="J49">
        <f t="shared" si="24"/>
        <v>79123443483.906326</v>
      </c>
      <c r="K49">
        <f t="shared" si="24"/>
        <v>111747885077.59177</v>
      </c>
      <c r="L49">
        <f t="shared" si="24"/>
        <v>144372326671.27719</v>
      </c>
      <c r="M49" s="31">
        <f>VLOOKUP($B$1,'Multipliers and Adjustments'!$A$70:$I$86,TRUNC(COLUMN(M$2)/5)+2,FALSE)*SUMIFS('EPA Data'!$I:$I,'EPA Data'!$D:$D,'Country Selector'!$A$2,'EPA Data'!$J:$J,$B$1,'EPA Data'!$C:$C,M$2,'EPA Data'!$G:$G,"&gt;="&amp;$A49,'EPA Data'!$G:$G,"&lt;"&amp;$B49)*unit_conv</f>
        <v>176996768264.96262</v>
      </c>
      <c r="N49">
        <f t="shared" si="25"/>
        <v>146523622571.62204</v>
      </c>
      <c r="O49">
        <f t="shared" si="25"/>
        <v>116050476878.28148</v>
      </c>
      <c r="P49">
        <f t="shared" si="25"/>
        <v>85577331184.940918</v>
      </c>
      <c r="Q49">
        <f t="shared" si="25"/>
        <v>55104185491.600357</v>
      </c>
      <c r="R49" s="31">
        <f>VLOOKUP($B$1,'Multipliers and Adjustments'!$A$70:$I$86,TRUNC(COLUMN(R$2)/5)+2,FALSE)*SUMIFS('EPA Data'!$I:$I,'EPA Data'!$D:$D,'Country Selector'!$A$2,'EPA Data'!$J:$J,$B$1,'EPA Data'!$C:$C,R$2,'EPA Data'!$G:$G,"&gt;="&amp;$A49,'EPA Data'!$G:$G,"&lt;"&amp;$B49)*unit_conv</f>
        <v>24631039798.259781</v>
      </c>
      <c r="S49">
        <f t="shared" si="26"/>
        <v>19704831838.607826</v>
      </c>
      <c r="T49">
        <f t="shared" si="26"/>
        <v>14778623878.95587</v>
      </c>
      <c r="U49">
        <f t="shared" si="26"/>
        <v>9852415919.3039131</v>
      </c>
      <c r="V49">
        <f t="shared" si="26"/>
        <v>4926207959.6519566</v>
      </c>
      <c r="W49" s="31">
        <f>VLOOKUP($B$1,'Multipliers and Adjustments'!$A$70:$I$86,TRUNC(COLUMN(W$2)/5)+2,FALSE)*SUMIFS('EPA Data'!$I:$I,'EPA Data'!$D:$D,'Country Selector'!$A$2,'EPA Data'!$J:$J,$B$1,'EPA Data'!$C:$C,W$2,'EPA Data'!$G:$G,"&gt;="&amp;$A49,'EPA Data'!$G:$G,"&lt;"&amp;$B49)*unit_conv</f>
        <v>0</v>
      </c>
      <c r="X49">
        <f t="shared" si="27"/>
        <v>31146931118.213032</v>
      </c>
      <c r="Y49">
        <f t="shared" si="27"/>
        <v>62293862236.426064</v>
      </c>
      <c r="Z49">
        <f t="shared" si="27"/>
        <v>93440793354.639099</v>
      </c>
      <c r="AA49">
        <f t="shared" si="27"/>
        <v>124587724472.85213</v>
      </c>
      <c r="AB49" s="31">
        <f>VLOOKUP($B$1,'Multipliers and Adjustments'!$A$70:$I$86,TRUNC(COLUMN(AB$2)/5)+2,FALSE)*SUMIFS('EPA Data'!$I:$I,'EPA Data'!$D:$D,'Country Selector'!$A$2,'EPA Data'!$J:$J,$B$1,'EPA Data'!$C:$C,AB$2,'EPA Data'!$G:$G,"&gt;="&amp;$A49,'EPA Data'!$G:$G,"&lt;"&amp;$B49)*unit_conv</f>
        <v>155734655591.06516</v>
      </c>
      <c r="AC49">
        <f t="shared" si="28"/>
        <v>154485870327.72516</v>
      </c>
      <c r="AD49">
        <f t="shared" si="28"/>
        <v>153237085064.38516</v>
      </c>
      <c r="AE49">
        <f t="shared" si="28"/>
        <v>151988299801.04517</v>
      </c>
      <c r="AF49">
        <f t="shared" si="28"/>
        <v>150739514537.70517</v>
      </c>
      <c r="AG49" s="31">
        <f>VLOOKUP($B$1,'Multipliers and Adjustments'!$A$70:$I$86,TRUNC(COLUMN(AG$2)/5)+2,FALSE)*SUMIFS('EPA Data'!$I:$I,'EPA Data'!$D:$D,'Country Selector'!$A$2,'EPA Data'!$J:$J,$B$1,'EPA Data'!$C:$C,AG$2,'EPA Data'!$G:$G,"&gt;="&amp;$A49,'EPA Data'!$G:$G,"&lt;"&amp;$B49)*unit_conv</f>
        <v>149490729274.36511</v>
      </c>
      <c r="AH49">
        <f t="shared" si="29"/>
        <v>147399541415.62366</v>
      </c>
      <c r="AI49">
        <f t="shared" si="29"/>
        <v>145308353556.8822</v>
      </c>
      <c r="AJ49">
        <f t="shared" si="29"/>
        <v>143217165698.14075</v>
      </c>
      <c r="AK49">
        <f t="shared" si="29"/>
        <v>141125977839.39929</v>
      </c>
      <c r="AL49" s="31">
        <f>VLOOKUP($B$1,'Multipliers and Adjustments'!$A$70:$I$86,TRUNC(COLUMN(AL$2)/5)+2,FALSE)*SUMIFS('EPA Data'!$I:$I,'EPA Data'!$D:$D,'Country Selector'!$A$2,'EPA Data'!$J:$J,$B$1,'EPA Data'!$C:$C,AL$2,'EPA Data'!$G:$G,"&gt;="&amp;$A49,'EPA Data'!$G:$G,"&lt;"&amp;$B49)*unit_conv</f>
        <v>139034789980.65787</v>
      </c>
    </row>
    <row r="50" spans="1:38" x14ac:dyDescent="0.45">
      <c r="A50" s="12">
        <f t="shared" si="14"/>
        <v>350</v>
      </c>
      <c r="B50" s="11">
        <f t="shared" si="7"/>
        <v>400</v>
      </c>
      <c r="C50" s="31">
        <f>VLOOKUP($B$1,'Multipliers and Adjustments'!$A$70:$I$86,TRUNC(COLUMN(C$2)/5)+2,FALSE)*SUMIFS('EPA Data'!$I:$I,'EPA Data'!$D:$D,'Country Selector'!$A$2,'EPA Data'!$J:$J,$B$1,'EPA Data'!$C:$C,C$2,'EPA Data'!$G:$G,"&gt;="&amp;$A50,'EPA Data'!$G:$G,"&lt;"&amp;$B50)*unit_conv</f>
        <v>2933011922.3414969</v>
      </c>
      <c r="D50">
        <f t="shared" ref="D50:G65" si="30">C50+($H50-$C50)/5</f>
        <v>4153193631.2531748</v>
      </c>
      <c r="E50">
        <f t="shared" si="30"/>
        <v>5373375340.1648521</v>
      </c>
      <c r="F50">
        <f t="shared" si="30"/>
        <v>6593557049.0765305</v>
      </c>
      <c r="G50">
        <f t="shared" si="30"/>
        <v>7813738757.9882088</v>
      </c>
      <c r="H50" s="31">
        <f>VLOOKUP($B$1,'Multipliers and Adjustments'!$A$70:$I$86,TRUNC(COLUMN(H$2)/5)+2,FALSE)*SUMIFS('EPA Data'!$I:$I,'EPA Data'!$D:$D,'Country Selector'!$A$2,'EPA Data'!$J:$J,$B$1,'EPA Data'!$C:$C,H$2,'EPA Data'!$G:$G,"&gt;="&amp;$A50,'EPA Data'!$G:$G,"&lt;"&amp;$B50)*unit_conv</f>
        <v>9033920466.8998871</v>
      </c>
      <c r="I50">
        <f t="shared" si="24"/>
        <v>9918160684.5255222</v>
      </c>
      <c r="J50">
        <f t="shared" si="24"/>
        <v>10802400902.151157</v>
      </c>
      <c r="K50">
        <f t="shared" si="24"/>
        <v>11686641119.776793</v>
      </c>
      <c r="L50">
        <f t="shared" si="24"/>
        <v>12570881337.402428</v>
      </c>
      <c r="M50" s="31">
        <f>VLOOKUP($B$1,'Multipliers and Adjustments'!$A$70:$I$86,TRUNC(COLUMN(M$2)/5)+2,FALSE)*SUMIFS('EPA Data'!$I:$I,'EPA Data'!$D:$D,'Country Selector'!$A$2,'EPA Data'!$J:$J,$B$1,'EPA Data'!$C:$C,M$2,'EPA Data'!$G:$G,"&gt;="&amp;$A50,'EPA Data'!$G:$G,"&lt;"&amp;$B50)*unit_conv</f>
        <v>13455121555.028065</v>
      </c>
      <c r="N50">
        <f t="shared" si="25"/>
        <v>13012385309.217541</v>
      </c>
      <c r="O50">
        <f t="shared" si="25"/>
        <v>12569649063.407017</v>
      </c>
      <c r="P50">
        <f t="shared" si="25"/>
        <v>12126912817.596493</v>
      </c>
      <c r="Q50">
        <f t="shared" si="25"/>
        <v>11684176571.785969</v>
      </c>
      <c r="R50" s="31">
        <f>VLOOKUP($B$1,'Multipliers and Adjustments'!$A$70:$I$86,TRUNC(COLUMN(R$2)/5)+2,FALSE)*SUMIFS('EPA Data'!$I:$I,'EPA Data'!$D:$D,'Country Selector'!$A$2,'EPA Data'!$J:$J,$B$1,'EPA Data'!$C:$C,R$2,'EPA Data'!$G:$G,"&gt;="&amp;$A50,'EPA Data'!$G:$G,"&lt;"&amp;$B50)*unit_conv</f>
        <v>11241440325.975441</v>
      </c>
      <c r="S50">
        <f t="shared" si="26"/>
        <v>16031904399.395002</v>
      </c>
      <c r="T50">
        <f t="shared" si="26"/>
        <v>20822368472.814564</v>
      </c>
      <c r="U50">
        <f t="shared" si="26"/>
        <v>25612832546.234123</v>
      </c>
      <c r="V50">
        <f t="shared" si="26"/>
        <v>30403296619.653687</v>
      </c>
      <c r="W50" s="31">
        <f>VLOOKUP($B$1,'Multipliers and Adjustments'!$A$70:$I$86,TRUNC(COLUMN(W$2)/5)+2,FALSE)*SUMIFS('EPA Data'!$I:$I,'EPA Data'!$D:$D,'Country Selector'!$A$2,'EPA Data'!$J:$J,$B$1,'EPA Data'!$C:$C,W$2,'EPA Data'!$G:$G,"&gt;="&amp;$A50,'EPA Data'!$G:$G,"&lt;"&amp;$B50)*unit_conv</f>
        <v>35193760693.07325</v>
      </c>
      <c r="X50">
        <f t="shared" si="27"/>
        <v>35029568642.377838</v>
      </c>
      <c r="Y50">
        <f t="shared" si="27"/>
        <v>34865376591.682426</v>
      </c>
      <c r="Z50">
        <f t="shared" si="27"/>
        <v>34701184540.987015</v>
      </c>
      <c r="AA50">
        <f t="shared" si="27"/>
        <v>34536992490.291603</v>
      </c>
      <c r="AB50" s="31">
        <f>VLOOKUP($B$1,'Multipliers and Adjustments'!$A$70:$I$86,TRUNC(COLUMN(AB$2)/5)+2,FALSE)*SUMIFS('EPA Data'!$I:$I,'EPA Data'!$D:$D,'Country Selector'!$A$2,'EPA Data'!$J:$J,$B$1,'EPA Data'!$C:$C,AB$2,'EPA Data'!$G:$G,"&gt;="&amp;$A50,'EPA Data'!$G:$G,"&lt;"&amp;$B50)*unit_conv</f>
        <v>34372800439.596191</v>
      </c>
      <c r="AC50">
        <f t="shared" si="28"/>
        <v>34190464407.205589</v>
      </c>
      <c r="AD50">
        <f t="shared" si="28"/>
        <v>34008128374.814987</v>
      </c>
      <c r="AE50">
        <f t="shared" si="28"/>
        <v>33825792342.424385</v>
      </c>
      <c r="AF50">
        <f t="shared" si="28"/>
        <v>33643456310.033783</v>
      </c>
      <c r="AG50" s="31">
        <f>VLOOKUP($B$1,'Multipliers and Adjustments'!$A$70:$I$86,TRUNC(COLUMN(AG$2)/5)+2,FALSE)*SUMIFS('EPA Data'!$I:$I,'EPA Data'!$D:$D,'Country Selector'!$A$2,'EPA Data'!$J:$J,$B$1,'EPA Data'!$C:$C,AG$2,'EPA Data'!$G:$G,"&gt;="&amp;$A50,'EPA Data'!$G:$G,"&lt;"&amp;$B50)*unit_conv</f>
        <v>33461120277.643188</v>
      </c>
      <c r="AH50">
        <f t="shared" si="29"/>
        <v>61920668704.797653</v>
      </c>
      <c r="AI50">
        <f t="shared" si="29"/>
        <v>90380217131.952118</v>
      </c>
      <c r="AJ50">
        <f t="shared" si="29"/>
        <v>118839765559.10658</v>
      </c>
      <c r="AK50">
        <f t="shared" si="29"/>
        <v>147299313986.26105</v>
      </c>
      <c r="AL50" s="31">
        <f>VLOOKUP($B$1,'Multipliers and Adjustments'!$A$70:$I$86,TRUNC(COLUMN(AL$2)/5)+2,FALSE)*SUMIFS('EPA Data'!$I:$I,'EPA Data'!$D:$D,'Country Selector'!$A$2,'EPA Data'!$J:$J,$B$1,'EPA Data'!$C:$C,AL$2,'EPA Data'!$G:$G,"&gt;="&amp;$A50,'EPA Data'!$G:$G,"&lt;"&amp;$B50)*unit_conv</f>
        <v>175758862413.4155</v>
      </c>
    </row>
    <row r="51" spans="1:38" x14ac:dyDescent="0.45">
      <c r="A51" s="12">
        <f t="shared" si="14"/>
        <v>400</v>
      </c>
      <c r="B51" s="11">
        <f t="shared" si="7"/>
        <v>450</v>
      </c>
      <c r="C51" s="31">
        <f>VLOOKUP($B$1,'Multipliers and Adjustments'!$A$70:$I$86,TRUNC(COLUMN(C$2)/5)+2,FALSE)*SUMIFS('EPA Data'!$I:$I,'EPA Data'!$D:$D,'Country Selector'!$A$2,'EPA Data'!$J:$J,$B$1,'EPA Data'!$C:$C,C$2,'EPA Data'!$G:$G,"&gt;="&amp;$A51,'EPA Data'!$G:$G,"&lt;"&amp;$B51)*unit_conv</f>
        <v>0</v>
      </c>
      <c r="D51">
        <f t="shared" si="30"/>
        <v>642396644.03283656</v>
      </c>
      <c r="E51">
        <f t="shared" si="30"/>
        <v>1284793288.0656731</v>
      </c>
      <c r="F51">
        <f t="shared" si="30"/>
        <v>1927189932.0985098</v>
      </c>
      <c r="G51">
        <f t="shared" si="30"/>
        <v>2569586576.1313462</v>
      </c>
      <c r="H51" s="31">
        <f>VLOOKUP($B$1,'Multipliers and Adjustments'!$A$70:$I$86,TRUNC(COLUMN(H$2)/5)+2,FALSE)*SUMIFS('EPA Data'!$I:$I,'EPA Data'!$D:$D,'Country Selector'!$A$2,'EPA Data'!$J:$J,$B$1,'EPA Data'!$C:$C,H$2,'EPA Data'!$G:$G,"&gt;="&amp;$A51,'EPA Data'!$G:$G,"&lt;"&amp;$B51)*unit_conv</f>
        <v>3211983220.1641827</v>
      </c>
      <c r="I51">
        <f t="shared" si="24"/>
        <v>2761057620.2180214</v>
      </c>
      <c r="J51">
        <f t="shared" si="24"/>
        <v>2310132020.2718601</v>
      </c>
      <c r="K51">
        <f t="shared" si="24"/>
        <v>1859206420.3256989</v>
      </c>
      <c r="L51">
        <f t="shared" si="24"/>
        <v>1408280820.3795376</v>
      </c>
      <c r="M51" s="31">
        <f>VLOOKUP($B$1,'Multipliers and Adjustments'!$A$70:$I$86,TRUNC(COLUMN(M$2)/5)+2,FALSE)*SUMIFS('EPA Data'!$I:$I,'EPA Data'!$D:$D,'Country Selector'!$A$2,'EPA Data'!$J:$J,$B$1,'EPA Data'!$C:$C,M$2,'EPA Data'!$G:$G,"&gt;="&amp;$A51,'EPA Data'!$G:$G,"&lt;"&amp;$B51)*unit_conv</f>
        <v>957355220.43337572</v>
      </c>
      <c r="N51">
        <f t="shared" si="25"/>
        <v>1712040348.6879208</v>
      </c>
      <c r="O51">
        <f t="shared" si="25"/>
        <v>2466725476.9424658</v>
      </c>
      <c r="P51">
        <f t="shared" si="25"/>
        <v>3221410605.197011</v>
      </c>
      <c r="Q51">
        <f t="shared" si="25"/>
        <v>3976095733.4515562</v>
      </c>
      <c r="R51" s="31">
        <f>VLOOKUP($B$1,'Multipliers and Adjustments'!$A$70:$I$86,TRUNC(COLUMN(R$2)/5)+2,FALSE)*SUMIFS('EPA Data'!$I:$I,'EPA Data'!$D:$D,'Country Selector'!$A$2,'EPA Data'!$J:$J,$B$1,'EPA Data'!$C:$C,R$2,'EPA Data'!$G:$G,"&gt;="&amp;$A51,'EPA Data'!$G:$G,"&lt;"&amp;$B51)*unit_conv</f>
        <v>4730780861.7061014</v>
      </c>
      <c r="S51">
        <f t="shared" si="26"/>
        <v>5699489256.3045731</v>
      </c>
      <c r="T51">
        <f t="shared" si="26"/>
        <v>6668197650.9030447</v>
      </c>
      <c r="U51">
        <f t="shared" si="26"/>
        <v>7636906045.5015163</v>
      </c>
      <c r="V51">
        <f t="shared" si="26"/>
        <v>8605614440.099987</v>
      </c>
      <c r="W51" s="31">
        <f>VLOOKUP($B$1,'Multipliers and Adjustments'!$A$70:$I$86,TRUNC(COLUMN(W$2)/5)+2,FALSE)*SUMIFS('EPA Data'!$I:$I,'EPA Data'!$D:$D,'Country Selector'!$A$2,'EPA Data'!$J:$J,$B$1,'EPA Data'!$C:$C,W$2,'EPA Data'!$G:$G,"&gt;="&amp;$A51,'EPA Data'!$G:$G,"&lt;"&amp;$B51)*unit_conv</f>
        <v>9574322834.6984596</v>
      </c>
      <c r="X51">
        <f t="shared" si="27"/>
        <v>8829487509.5504761</v>
      </c>
      <c r="Y51">
        <f t="shared" si="27"/>
        <v>8084652184.4024916</v>
      </c>
      <c r="Z51">
        <f t="shared" si="27"/>
        <v>7339816859.2545071</v>
      </c>
      <c r="AA51">
        <f t="shared" si="27"/>
        <v>6594981534.1065226</v>
      </c>
      <c r="AB51" s="31">
        <f>VLOOKUP($B$1,'Multipliers and Adjustments'!$A$70:$I$86,TRUNC(COLUMN(AB$2)/5)+2,FALSE)*SUMIFS('EPA Data'!$I:$I,'EPA Data'!$D:$D,'Country Selector'!$A$2,'EPA Data'!$J:$J,$B$1,'EPA Data'!$C:$C,AB$2,'EPA Data'!$G:$G,"&gt;="&amp;$A51,'EPA Data'!$G:$G,"&lt;"&amp;$B51)*unit_conv</f>
        <v>5850146208.9585371</v>
      </c>
      <c r="AC51">
        <f t="shared" si="28"/>
        <v>5847704623.3820658</v>
      </c>
      <c r="AD51">
        <f t="shared" si="28"/>
        <v>5845263037.8055944</v>
      </c>
      <c r="AE51">
        <f t="shared" si="28"/>
        <v>5842821452.2291231</v>
      </c>
      <c r="AF51">
        <f t="shared" si="28"/>
        <v>5840379866.6526518</v>
      </c>
      <c r="AG51" s="31">
        <f>VLOOKUP($B$1,'Multipliers and Adjustments'!$A$70:$I$86,TRUNC(COLUMN(AG$2)/5)+2,FALSE)*SUMIFS('EPA Data'!$I:$I,'EPA Data'!$D:$D,'Country Selector'!$A$2,'EPA Data'!$J:$J,$B$1,'EPA Data'!$C:$C,AG$2,'EPA Data'!$G:$G,"&gt;="&amp;$A51,'EPA Data'!$G:$G,"&lt;"&amp;$B51)*unit_conv</f>
        <v>5837938281.0761824</v>
      </c>
      <c r="AH51">
        <f t="shared" si="29"/>
        <v>4670350624.8609457</v>
      </c>
      <c r="AI51">
        <f t="shared" si="29"/>
        <v>3502762968.645709</v>
      </c>
      <c r="AJ51">
        <f t="shared" si="29"/>
        <v>2335175312.4304724</v>
      </c>
      <c r="AK51">
        <f t="shared" si="29"/>
        <v>1167587656.2152359</v>
      </c>
      <c r="AL51" s="31">
        <f>VLOOKUP($B$1,'Multipliers and Adjustments'!$A$70:$I$86,TRUNC(COLUMN(AL$2)/5)+2,FALSE)*SUMIFS('EPA Data'!$I:$I,'EPA Data'!$D:$D,'Country Selector'!$A$2,'EPA Data'!$J:$J,$B$1,'EPA Data'!$C:$C,AL$2,'EPA Data'!$G:$G,"&gt;="&amp;$A51,'EPA Data'!$G:$G,"&lt;"&amp;$B51)*unit_conv</f>
        <v>0</v>
      </c>
    </row>
    <row r="52" spans="1:38" x14ac:dyDescent="0.45">
      <c r="A52" s="12">
        <f t="shared" si="14"/>
        <v>450</v>
      </c>
      <c r="B52" s="11">
        <f t="shared" si="7"/>
        <v>500</v>
      </c>
      <c r="C52" s="31">
        <f>VLOOKUP($B$1,'Multipliers and Adjustments'!$A$70:$I$86,TRUNC(COLUMN(C$2)/5)+2,FALSE)*SUMIFS('EPA Data'!$I:$I,'EPA Data'!$D:$D,'Country Selector'!$A$2,'EPA Data'!$J:$J,$B$1,'EPA Data'!$C:$C,C$2,'EPA Data'!$G:$G,"&gt;="&amp;$A52,'EPA Data'!$G:$G,"&lt;"&amp;$B52)*unit_conv</f>
        <v>102316894187.22255</v>
      </c>
      <c r="D52">
        <f t="shared" si="30"/>
        <v>105138958153.63298</v>
      </c>
      <c r="E52">
        <f t="shared" si="30"/>
        <v>107961022120.04341</v>
      </c>
      <c r="F52">
        <f t="shared" si="30"/>
        <v>110783086086.45384</v>
      </c>
      <c r="G52">
        <f t="shared" si="30"/>
        <v>113605150052.86427</v>
      </c>
      <c r="H52" s="31">
        <f>VLOOKUP($B$1,'Multipliers and Adjustments'!$A$70:$I$86,TRUNC(COLUMN(H$2)/5)+2,FALSE)*SUMIFS('EPA Data'!$I:$I,'EPA Data'!$D:$D,'Country Selector'!$A$2,'EPA Data'!$J:$J,$B$1,'EPA Data'!$C:$C,H$2,'EPA Data'!$G:$G,"&gt;="&amp;$A52,'EPA Data'!$G:$G,"&lt;"&amp;$B52)*unit_conv</f>
        <v>116427214019.27467</v>
      </c>
      <c r="I52">
        <f t="shared" ref="I52:L67" si="31">H52+($M52-$H52)/5</f>
        <v>96397719803.859314</v>
      </c>
      <c r="J52">
        <f t="shared" si="31"/>
        <v>76368225588.443954</v>
      </c>
      <c r="K52">
        <f t="shared" si="31"/>
        <v>56338731373.028595</v>
      </c>
      <c r="L52">
        <f t="shared" si="31"/>
        <v>36309237157.613235</v>
      </c>
      <c r="M52" s="31">
        <f>VLOOKUP($B$1,'Multipliers and Adjustments'!$A$70:$I$86,TRUNC(COLUMN(M$2)/5)+2,FALSE)*SUMIFS('EPA Data'!$I:$I,'EPA Data'!$D:$D,'Country Selector'!$A$2,'EPA Data'!$J:$J,$B$1,'EPA Data'!$C:$C,M$2,'EPA Data'!$G:$G,"&gt;="&amp;$A52,'EPA Data'!$G:$G,"&lt;"&amp;$B52)*unit_conv</f>
        <v>16279742942.197886</v>
      </c>
      <c r="N52">
        <f t="shared" ref="N52:Q67" si="32">M52+($R52-$M52)/5</f>
        <v>14183791155.945614</v>
      </c>
      <c r="O52">
        <f t="shared" si="32"/>
        <v>12087839369.693342</v>
      </c>
      <c r="P52">
        <f t="shared" si="32"/>
        <v>9991887583.4410706</v>
      </c>
      <c r="Q52">
        <f t="shared" si="32"/>
        <v>7895935797.1887989</v>
      </c>
      <c r="R52" s="31">
        <f>VLOOKUP($B$1,'Multipliers and Adjustments'!$A$70:$I$86,TRUNC(COLUMN(R$2)/5)+2,FALSE)*SUMIFS('EPA Data'!$I:$I,'EPA Data'!$D:$D,'Country Selector'!$A$2,'EPA Data'!$J:$J,$B$1,'EPA Data'!$C:$C,R$2,'EPA Data'!$G:$G,"&gt;="&amp;$A52,'EPA Data'!$G:$G,"&lt;"&amp;$B52)*unit_conv</f>
        <v>5799984010.9365273</v>
      </c>
      <c r="S52">
        <f t="shared" ref="S52:V67" si="33">R52+($W52-$R52)/5</f>
        <v>4639987208.7492218</v>
      </c>
      <c r="T52">
        <f t="shared" si="33"/>
        <v>3479990406.5619164</v>
      </c>
      <c r="U52">
        <f t="shared" si="33"/>
        <v>2319993604.3746109</v>
      </c>
      <c r="V52">
        <f t="shared" si="33"/>
        <v>1159996802.1873055</v>
      </c>
      <c r="W52" s="31">
        <f>VLOOKUP($B$1,'Multipliers and Adjustments'!$A$70:$I$86,TRUNC(COLUMN(W$2)/5)+2,FALSE)*SUMIFS('EPA Data'!$I:$I,'EPA Data'!$D:$D,'Country Selector'!$A$2,'EPA Data'!$J:$J,$B$1,'EPA Data'!$C:$C,W$2,'EPA Data'!$G:$G,"&gt;="&amp;$A52,'EPA Data'!$G:$G,"&lt;"&amp;$B52)*unit_conv</f>
        <v>0</v>
      </c>
      <c r="X52">
        <f t="shared" ref="X52:AA67" si="34">W52+($AB52-$W52)/5</f>
        <v>744466449.52782989</v>
      </c>
      <c r="Y52">
        <f t="shared" si="34"/>
        <v>1488932899.0556598</v>
      </c>
      <c r="Z52">
        <f t="shared" si="34"/>
        <v>2233399348.5834894</v>
      </c>
      <c r="AA52">
        <f t="shared" si="34"/>
        <v>2977865798.1113195</v>
      </c>
      <c r="AB52" s="31">
        <f>VLOOKUP($B$1,'Multipliers and Adjustments'!$A$70:$I$86,TRUNC(COLUMN(AB$2)/5)+2,FALSE)*SUMIFS('EPA Data'!$I:$I,'EPA Data'!$D:$D,'Country Selector'!$A$2,'EPA Data'!$J:$J,$B$1,'EPA Data'!$C:$C,AB$2,'EPA Data'!$G:$G,"&gt;="&amp;$A52,'EPA Data'!$G:$G,"&lt;"&amp;$B52)*unit_conv</f>
        <v>3722332247.6391492</v>
      </c>
      <c r="AC52">
        <f t="shared" ref="AC52:AF67" si="35">AB52+($AG52-$AB52)/5</f>
        <v>2977865798.1113195</v>
      </c>
      <c r="AD52">
        <f t="shared" si="35"/>
        <v>2233399348.5834894</v>
      </c>
      <c r="AE52">
        <f t="shared" si="35"/>
        <v>1488932899.0556595</v>
      </c>
      <c r="AF52">
        <f t="shared" si="35"/>
        <v>744466449.52782965</v>
      </c>
      <c r="AG52" s="31">
        <f>VLOOKUP($B$1,'Multipliers and Adjustments'!$A$70:$I$86,TRUNC(COLUMN(AG$2)/5)+2,FALSE)*SUMIFS('EPA Data'!$I:$I,'EPA Data'!$D:$D,'Country Selector'!$A$2,'EPA Data'!$J:$J,$B$1,'EPA Data'!$C:$C,AG$2,'EPA Data'!$G:$G,"&gt;="&amp;$A52,'EPA Data'!$G:$G,"&lt;"&amp;$B52)*unit_conv</f>
        <v>0</v>
      </c>
      <c r="AH52">
        <f t="shared" ref="AH52:AK67" si="36">AG52+($AL52-$AG52)/5</f>
        <v>1161219541.2209544</v>
      </c>
      <c r="AI52">
        <f t="shared" si="36"/>
        <v>2322439082.4419088</v>
      </c>
      <c r="AJ52">
        <f t="shared" si="36"/>
        <v>3483658623.6628633</v>
      </c>
      <c r="AK52">
        <f t="shared" si="36"/>
        <v>4644878164.8838177</v>
      </c>
      <c r="AL52" s="31">
        <f>VLOOKUP($B$1,'Multipliers and Adjustments'!$A$70:$I$86,TRUNC(COLUMN(AL$2)/5)+2,FALSE)*SUMIFS('EPA Data'!$I:$I,'EPA Data'!$D:$D,'Country Selector'!$A$2,'EPA Data'!$J:$J,$B$1,'EPA Data'!$C:$C,AL$2,'EPA Data'!$G:$G,"&gt;="&amp;$A52,'EPA Data'!$G:$G,"&lt;"&amp;$B52)*unit_conv</f>
        <v>5806097706.1047716</v>
      </c>
    </row>
    <row r="53" spans="1:38" x14ac:dyDescent="0.45">
      <c r="A53" s="12">
        <f t="shared" si="14"/>
        <v>500</v>
      </c>
      <c r="B53" s="11">
        <f t="shared" si="7"/>
        <v>550</v>
      </c>
      <c r="C53" s="31">
        <f>VLOOKUP($B$1,'Multipliers and Adjustments'!$A$70:$I$86,TRUNC(COLUMN(C$2)/5)+2,FALSE)*SUMIFS('EPA Data'!$I:$I,'EPA Data'!$D:$D,'Country Selector'!$A$2,'EPA Data'!$J:$J,$B$1,'EPA Data'!$C:$C,C$2,'EPA Data'!$G:$G,"&gt;="&amp;$A53,'EPA Data'!$G:$G,"&lt;"&amp;$B53)*unit_conv</f>
        <v>677075416268.46777</v>
      </c>
      <c r="D53">
        <f t="shared" si="30"/>
        <v>542099915906.80054</v>
      </c>
      <c r="E53">
        <f t="shared" si="30"/>
        <v>407124415545.1333</v>
      </c>
      <c r="F53">
        <f t="shared" si="30"/>
        <v>272148915183.46609</v>
      </c>
      <c r="G53">
        <f t="shared" si="30"/>
        <v>137173414821.79889</v>
      </c>
      <c r="H53" s="31">
        <f>VLOOKUP($B$1,'Multipliers and Adjustments'!$A$70:$I$86,TRUNC(COLUMN(H$2)/5)+2,FALSE)*SUMIFS('EPA Data'!$I:$I,'EPA Data'!$D:$D,'Country Selector'!$A$2,'EPA Data'!$J:$J,$B$1,'EPA Data'!$C:$C,H$2,'EPA Data'!$G:$G,"&gt;="&amp;$A53,'EPA Data'!$G:$G,"&lt;"&amp;$B53)*unit_conv</f>
        <v>2197914460.1316762</v>
      </c>
      <c r="I53">
        <f t="shared" si="31"/>
        <v>32757632932.063023</v>
      </c>
      <c r="J53">
        <f t="shared" si="31"/>
        <v>63317351403.99437</v>
      </c>
      <c r="K53">
        <f t="shared" si="31"/>
        <v>93877069875.92572</v>
      </c>
      <c r="L53">
        <f t="shared" si="31"/>
        <v>124436788347.85707</v>
      </c>
      <c r="M53" s="31">
        <f>VLOOKUP($B$1,'Multipliers and Adjustments'!$A$70:$I$86,TRUNC(COLUMN(M$2)/5)+2,FALSE)*SUMIFS('EPA Data'!$I:$I,'EPA Data'!$D:$D,'Country Selector'!$A$2,'EPA Data'!$J:$J,$B$1,'EPA Data'!$C:$C,M$2,'EPA Data'!$G:$G,"&gt;="&amp;$A53,'EPA Data'!$G:$G,"&lt;"&amp;$B53)*unit_conv</f>
        <v>154996506819.78842</v>
      </c>
      <c r="N53">
        <f t="shared" si="32"/>
        <v>149832683182.20209</v>
      </c>
      <c r="O53">
        <f t="shared" si="32"/>
        <v>144668859544.61575</v>
      </c>
      <c r="P53">
        <f t="shared" si="32"/>
        <v>139505035907.02942</v>
      </c>
      <c r="Q53">
        <f t="shared" si="32"/>
        <v>134341212269.4431</v>
      </c>
      <c r="R53" s="31">
        <f>VLOOKUP($B$1,'Multipliers and Adjustments'!$A$70:$I$86,TRUNC(COLUMN(R$2)/5)+2,FALSE)*SUMIFS('EPA Data'!$I:$I,'EPA Data'!$D:$D,'Country Selector'!$A$2,'EPA Data'!$J:$J,$B$1,'EPA Data'!$C:$C,R$2,'EPA Data'!$G:$G,"&gt;="&amp;$A53,'EPA Data'!$G:$G,"&lt;"&amp;$B53)*unit_conv</f>
        <v>129177388631.8568</v>
      </c>
      <c r="S53">
        <f t="shared" si="33"/>
        <v>126142598347.38147</v>
      </c>
      <c r="T53">
        <f t="shared" si="33"/>
        <v>123107808062.90614</v>
      </c>
      <c r="U53">
        <f t="shared" si="33"/>
        <v>120073017778.43082</v>
      </c>
      <c r="V53">
        <f t="shared" si="33"/>
        <v>117038227493.95549</v>
      </c>
      <c r="W53" s="31">
        <f>VLOOKUP($B$1,'Multipliers and Adjustments'!$A$70:$I$86,TRUNC(COLUMN(W$2)/5)+2,FALSE)*SUMIFS('EPA Data'!$I:$I,'EPA Data'!$D:$D,'Country Selector'!$A$2,'EPA Data'!$J:$J,$B$1,'EPA Data'!$C:$C,W$2,'EPA Data'!$G:$G,"&gt;="&amp;$A53,'EPA Data'!$G:$G,"&lt;"&amp;$B53)*unit_conv</f>
        <v>114003437209.48016</v>
      </c>
      <c r="X53">
        <f t="shared" si="34"/>
        <v>91202749767.584137</v>
      </c>
      <c r="Y53">
        <f t="shared" si="34"/>
        <v>68402062325.688103</v>
      </c>
      <c r="Z53">
        <f t="shared" si="34"/>
        <v>45601374883.792068</v>
      </c>
      <c r="AA53">
        <f t="shared" si="34"/>
        <v>22800687441.896034</v>
      </c>
      <c r="AB53" s="31">
        <f>VLOOKUP($B$1,'Multipliers and Adjustments'!$A$70:$I$86,TRUNC(COLUMN(AB$2)/5)+2,FALSE)*SUMIFS('EPA Data'!$I:$I,'EPA Data'!$D:$D,'Country Selector'!$A$2,'EPA Data'!$J:$J,$B$1,'EPA Data'!$C:$C,AB$2,'EPA Data'!$G:$G,"&gt;="&amp;$A53,'EPA Data'!$G:$G,"&lt;"&amp;$B53)*unit_conv</f>
        <v>0</v>
      </c>
      <c r="AC53">
        <f t="shared" si="35"/>
        <v>742201516.77977324</v>
      </c>
      <c r="AD53">
        <f t="shared" si="35"/>
        <v>1484403033.5595465</v>
      </c>
      <c r="AE53">
        <f t="shared" si="35"/>
        <v>2226604550.3393197</v>
      </c>
      <c r="AF53">
        <f t="shared" si="35"/>
        <v>2968806067.1190929</v>
      </c>
      <c r="AG53" s="31">
        <f>VLOOKUP($B$1,'Multipliers and Adjustments'!$A$70:$I$86,TRUNC(COLUMN(AG$2)/5)+2,FALSE)*SUMIFS('EPA Data'!$I:$I,'EPA Data'!$D:$D,'Country Selector'!$A$2,'EPA Data'!$J:$J,$B$1,'EPA Data'!$C:$C,AG$2,'EPA Data'!$G:$G,"&gt;="&amp;$A53,'EPA Data'!$G:$G,"&lt;"&amp;$B53)*unit_conv</f>
        <v>3711007583.8988662</v>
      </c>
      <c r="AH53">
        <f t="shared" si="36"/>
        <v>2968806067.1190929</v>
      </c>
      <c r="AI53">
        <f t="shared" si="36"/>
        <v>2226604550.3393197</v>
      </c>
      <c r="AJ53">
        <f t="shared" si="36"/>
        <v>1484403033.5595465</v>
      </c>
      <c r="AK53">
        <f t="shared" si="36"/>
        <v>742201516.77977324</v>
      </c>
      <c r="AL53" s="31">
        <f>VLOOKUP($B$1,'Multipliers and Adjustments'!$A$70:$I$86,TRUNC(COLUMN(AL$2)/5)+2,FALSE)*SUMIFS('EPA Data'!$I:$I,'EPA Data'!$D:$D,'Country Selector'!$A$2,'EPA Data'!$J:$J,$B$1,'EPA Data'!$C:$C,AL$2,'EPA Data'!$G:$G,"&gt;="&amp;$A53,'EPA Data'!$G:$G,"&lt;"&amp;$B53)*unit_conv</f>
        <v>0</v>
      </c>
    </row>
    <row r="54" spans="1:38" x14ac:dyDescent="0.45">
      <c r="A54" s="12">
        <f t="shared" si="14"/>
        <v>550</v>
      </c>
      <c r="B54" s="11">
        <f t="shared" si="7"/>
        <v>600</v>
      </c>
      <c r="C54" s="31">
        <f>VLOOKUP($B$1,'Multipliers and Adjustments'!$A$70:$I$86,TRUNC(COLUMN(C$2)/5)+2,FALSE)*SUMIFS('EPA Data'!$I:$I,'EPA Data'!$D:$D,'Country Selector'!$A$2,'EPA Data'!$J:$J,$B$1,'EPA Data'!$C:$C,C$2,'EPA Data'!$G:$G,"&gt;="&amp;$A54,'EPA Data'!$G:$G,"&lt;"&amp;$B54)*unit_conv</f>
        <v>464978608337.54004</v>
      </c>
      <c r="D54">
        <f t="shared" si="30"/>
        <v>374221473880.69946</v>
      </c>
      <c r="E54">
        <f t="shared" si="30"/>
        <v>283464339423.85889</v>
      </c>
      <c r="F54">
        <f t="shared" si="30"/>
        <v>192707204967.01831</v>
      </c>
      <c r="G54">
        <f t="shared" si="30"/>
        <v>101950070510.17772</v>
      </c>
      <c r="H54" s="31">
        <f>VLOOKUP($B$1,'Multipliers and Adjustments'!$A$70:$I$86,TRUNC(COLUMN(H$2)/5)+2,FALSE)*SUMIFS('EPA Data'!$I:$I,'EPA Data'!$D:$D,'Country Selector'!$A$2,'EPA Data'!$J:$J,$B$1,'EPA Data'!$C:$C,H$2,'EPA Data'!$G:$G,"&gt;="&amp;$A54,'EPA Data'!$G:$G,"&lt;"&amp;$B54)*unit_conv</f>
        <v>11192936053.337076</v>
      </c>
      <c r="I54">
        <f t="shared" si="31"/>
        <v>10162769804.314896</v>
      </c>
      <c r="J54">
        <f t="shared" si="31"/>
        <v>9132603555.2927151</v>
      </c>
      <c r="K54">
        <f t="shared" si="31"/>
        <v>8102437306.2705345</v>
      </c>
      <c r="L54">
        <f t="shared" si="31"/>
        <v>7072271057.248354</v>
      </c>
      <c r="M54" s="31">
        <f>VLOOKUP($B$1,'Multipliers and Adjustments'!$A$70:$I$86,TRUNC(COLUMN(M$2)/5)+2,FALSE)*SUMIFS('EPA Data'!$I:$I,'EPA Data'!$D:$D,'Country Selector'!$A$2,'EPA Data'!$J:$J,$B$1,'EPA Data'!$C:$C,M$2,'EPA Data'!$G:$G,"&gt;="&amp;$A54,'EPA Data'!$G:$G,"&lt;"&amp;$B54)*unit_conv</f>
        <v>6042104808.2261715</v>
      </c>
      <c r="N54">
        <f t="shared" si="32"/>
        <v>8640003954.7167168</v>
      </c>
      <c r="O54">
        <f t="shared" si="32"/>
        <v>11237903101.20726</v>
      </c>
      <c r="P54">
        <f t="shared" si="32"/>
        <v>13835802247.697803</v>
      </c>
      <c r="Q54">
        <f t="shared" si="32"/>
        <v>16433701394.188347</v>
      </c>
      <c r="R54" s="31">
        <f>VLOOKUP($B$1,'Multipliers and Adjustments'!$A$70:$I$86,TRUNC(COLUMN(R$2)/5)+2,FALSE)*SUMIFS('EPA Data'!$I:$I,'EPA Data'!$D:$D,'Country Selector'!$A$2,'EPA Data'!$J:$J,$B$1,'EPA Data'!$C:$C,R$2,'EPA Data'!$G:$G,"&gt;="&amp;$A54,'EPA Data'!$G:$G,"&lt;"&amp;$B54)*unit_conv</f>
        <v>19031600540.678894</v>
      </c>
      <c r="S54">
        <f t="shared" si="33"/>
        <v>20879893110.952545</v>
      </c>
      <c r="T54">
        <f t="shared" si="33"/>
        <v>22728185681.226196</v>
      </c>
      <c r="U54">
        <f t="shared" si="33"/>
        <v>24576478251.499847</v>
      </c>
      <c r="V54">
        <f t="shared" si="33"/>
        <v>26424770821.773499</v>
      </c>
      <c r="W54" s="31">
        <f>VLOOKUP($B$1,'Multipliers and Adjustments'!$A$70:$I$86,TRUNC(COLUMN(W$2)/5)+2,FALSE)*SUMIFS('EPA Data'!$I:$I,'EPA Data'!$D:$D,'Country Selector'!$A$2,'EPA Data'!$J:$J,$B$1,'EPA Data'!$C:$C,W$2,'EPA Data'!$G:$G,"&gt;="&amp;$A54,'EPA Data'!$G:$G,"&lt;"&amp;$B54)*unit_conv</f>
        <v>28273063392.047153</v>
      </c>
      <c r="X54">
        <f t="shared" si="34"/>
        <v>51120129448.911713</v>
      </c>
      <c r="Y54">
        <f t="shared" si="34"/>
        <v>73967195505.776276</v>
      </c>
      <c r="Z54">
        <f t="shared" si="34"/>
        <v>96814261562.640839</v>
      </c>
      <c r="AA54">
        <f t="shared" si="34"/>
        <v>119661327619.5054</v>
      </c>
      <c r="AB54" s="31">
        <f>VLOOKUP($B$1,'Multipliers and Adjustments'!$A$70:$I$86,TRUNC(COLUMN(AB$2)/5)+2,FALSE)*SUMIFS('EPA Data'!$I:$I,'EPA Data'!$D:$D,'Country Selector'!$A$2,'EPA Data'!$J:$J,$B$1,'EPA Data'!$C:$C,AB$2,'EPA Data'!$G:$G,"&gt;="&amp;$A54,'EPA Data'!$G:$G,"&lt;"&amp;$B54)*unit_conv</f>
        <v>142508393676.36996</v>
      </c>
      <c r="AC54">
        <f t="shared" si="35"/>
        <v>141372335144.06213</v>
      </c>
      <c r="AD54">
        <f t="shared" si="35"/>
        <v>140236276611.75433</v>
      </c>
      <c r="AE54">
        <f t="shared" si="35"/>
        <v>139100218079.44653</v>
      </c>
      <c r="AF54">
        <f t="shared" si="35"/>
        <v>137964159547.13873</v>
      </c>
      <c r="AG54" s="31">
        <f>VLOOKUP($B$1,'Multipliers and Adjustments'!$A$70:$I$86,TRUNC(COLUMN(AG$2)/5)+2,FALSE)*SUMIFS('EPA Data'!$I:$I,'EPA Data'!$D:$D,'Country Selector'!$A$2,'EPA Data'!$J:$J,$B$1,'EPA Data'!$C:$C,AG$2,'EPA Data'!$G:$G,"&gt;="&amp;$A54,'EPA Data'!$G:$G,"&lt;"&amp;$B54)*unit_conv</f>
        <v>136828101014.83089</v>
      </c>
      <c r="AH54">
        <f t="shared" si="36"/>
        <v>111866205846.90327</v>
      </c>
      <c r="AI54">
        <f t="shared" si="36"/>
        <v>86904310678.975662</v>
      </c>
      <c r="AJ54">
        <f t="shared" si="36"/>
        <v>61942415511.04805</v>
      </c>
      <c r="AK54">
        <f t="shared" si="36"/>
        <v>36980520343.120438</v>
      </c>
      <c r="AL54" s="31">
        <f>VLOOKUP($B$1,'Multipliers and Adjustments'!$A$70:$I$86,TRUNC(COLUMN(AL$2)/5)+2,FALSE)*SUMIFS('EPA Data'!$I:$I,'EPA Data'!$D:$D,'Country Selector'!$A$2,'EPA Data'!$J:$J,$B$1,'EPA Data'!$C:$C,AL$2,'EPA Data'!$G:$G,"&gt;="&amp;$A54,'EPA Data'!$G:$G,"&lt;"&amp;$B54)*unit_conv</f>
        <v>12018625175.192844</v>
      </c>
    </row>
    <row r="55" spans="1:38" x14ac:dyDescent="0.45">
      <c r="A55" s="12">
        <f t="shared" si="14"/>
        <v>600</v>
      </c>
      <c r="B55" s="11">
        <f t="shared" si="7"/>
        <v>650</v>
      </c>
      <c r="C55" s="31">
        <f>VLOOKUP($B$1,'Multipliers and Adjustments'!$A$70:$I$86,TRUNC(COLUMN(C$2)/5)+2,FALSE)*SUMIFS('EPA Data'!$I:$I,'EPA Data'!$D:$D,'Country Selector'!$A$2,'EPA Data'!$J:$J,$B$1,'EPA Data'!$C:$C,C$2,'EPA Data'!$G:$G,"&gt;="&amp;$A55,'EPA Data'!$G:$G,"&lt;"&amp;$B55)*unit_conv</f>
        <v>41261254567.5905</v>
      </c>
      <c r="D55">
        <f t="shared" si="30"/>
        <v>253875168496.68018</v>
      </c>
      <c r="E55">
        <f t="shared" si="30"/>
        <v>466489082425.76984</v>
      </c>
      <c r="F55">
        <f t="shared" si="30"/>
        <v>679102996354.8595</v>
      </c>
      <c r="G55">
        <f t="shared" si="30"/>
        <v>891716910283.94922</v>
      </c>
      <c r="H55" s="31">
        <f>VLOOKUP($B$1,'Multipliers and Adjustments'!$A$70:$I$86,TRUNC(COLUMN(H$2)/5)+2,FALSE)*SUMIFS('EPA Data'!$I:$I,'EPA Data'!$D:$D,'Country Selector'!$A$2,'EPA Data'!$J:$J,$B$1,'EPA Data'!$C:$C,H$2,'EPA Data'!$G:$G,"&gt;="&amp;$A55,'EPA Data'!$G:$G,"&lt;"&amp;$B55)*unit_conv</f>
        <v>1104330824213.0388</v>
      </c>
      <c r="I55">
        <f t="shared" si="31"/>
        <v>886696230494.74451</v>
      </c>
      <c r="J55">
        <f t="shared" si="31"/>
        <v>669061636776.4502</v>
      </c>
      <c r="K55">
        <f t="shared" si="31"/>
        <v>451427043058.15588</v>
      </c>
      <c r="L55">
        <f t="shared" si="31"/>
        <v>233792449339.86154</v>
      </c>
      <c r="M55" s="31">
        <f>VLOOKUP($B$1,'Multipliers and Adjustments'!$A$70:$I$86,TRUNC(COLUMN(M$2)/5)+2,FALSE)*SUMIFS('EPA Data'!$I:$I,'EPA Data'!$D:$D,'Country Selector'!$A$2,'EPA Data'!$J:$J,$B$1,'EPA Data'!$C:$C,M$2,'EPA Data'!$G:$G,"&gt;="&amp;$A55,'EPA Data'!$G:$G,"&lt;"&amp;$B55)*unit_conv</f>
        <v>16157855621.567175</v>
      </c>
      <c r="N55">
        <f t="shared" si="32"/>
        <v>23539928346.716057</v>
      </c>
      <c r="O55">
        <f t="shared" si="32"/>
        <v>30922001071.864937</v>
      </c>
      <c r="P55">
        <f t="shared" si="32"/>
        <v>38304073797.013817</v>
      </c>
      <c r="Q55">
        <f t="shared" si="32"/>
        <v>45686146522.162697</v>
      </c>
      <c r="R55" s="31">
        <f>VLOOKUP($B$1,'Multipliers and Adjustments'!$A$70:$I$86,TRUNC(COLUMN(R$2)/5)+2,FALSE)*SUMIFS('EPA Data'!$I:$I,'EPA Data'!$D:$D,'Country Selector'!$A$2,'EPA Data'!$J:$J,$B$1,'EPA Data'!$C:$C,R$2,'EPA Data'!$G:$G,"&gt;="&amp;$A55,'EPA Data'!$G:$G,"&lt;"&amp;$B55)*unit_conv</f>
        <v>53068219247.311584</v>
      </c>
      <c r="S55">
        <f t="shared" si="33"/>
        <v>208445411628.64972</v>
      </c>
      <c r="T55">
        <f t="shared" si="33"/>
        <v>363822604009.98785</v>
      </c>
      <c r="U55">
        <f t="shared" si="33"/>
        <v>519199796391.32599</v>
      </c>
      <c r="V55">
        <f t="shared" si="33"/>
        <v>674576988772.66406</v>
      </c>
      <c r="W55" s="31">
        <f>VLOOKUP($B$1,'Multipliers and Adjustments'!$A$70:$I$86,TRUNC(COLUMN(W$2)/5)+2,FALSE)*SUMIFS('EPA Data'!$I:$I,'EPA Data'!$D:$D,'Country Selector'!$A$2,'EPA Data'!$J:$J,$B$1,'EPA Data'!$C:$C,W$2,'EPA Data'!$G:$G,"&gt;="&amp;$A55,'EPA Data'!$G:$G,"&lt;"&amp;$B55)*unit_conv</f>
        <v>829954181154.0022</v>
      </c>
      <c r="X55">
        <f t="shared" si="34"/>
        <v>824360946130.8324</v>
      </c>
      <c r="Y55">
        <f t="shared" si="34"/>
        <v>818767711107.6626</v>
      </c>
      <c r="Z55">
        <f t="shared" si="34"/>
        <v>813174476084.4928</v>
      </c>
      <c r="AA55">
        <f t="shared" si="34"/>
        <v>807581241061.323</v>
      </c>
      <c r="AB55" s="31">
        <f>VLOOKUP($B$1,'Multipliers and Adjustments'!$A$70:$I$86,TRUNC(COLUMN(AB$2)/5)+2,FALSE)*SUMIFS('EPA Data'!$I:$I,'EPA Data'!$D:$D,'Country Selector'!$A$2,'EPA Data'!$J:$J,$B$1,'EPA Data'!$C:$C,AB$2,'EPA Data'!$G:$G,"&gt;="&amp;$A55,'EPA Data'!$G:$G,"&lt;"&amp;$B55)*unit_conv</f>
        <v>801988006038.15308</v>
      </c>
      <c r="AC55">
        <f t="shared" si="35"/>
        <v>642699587566.70251</v>
      </c>
      <c r="AD55">
        <f t="shared" si="35"/>
        <v>483411169095.25195</v>
      </c>
      <c r="AE55">
        <f t="shared" si="35"/>
        <v>324122750623.80139</v>
      </c>
      <c r="AF55">
        <f t="shared" si="35"/>
        <v>164834332152.35086</v>
      </c>
      <c r="AG55" s="31">
        <f>VLOOKUP($B$1,'Multipliers and Adjustments'!$A$70:$I$86,TRUNC(COLUMN(AG$2)/5)+2,FALSE)*SUMIFS('EPA Data'!$I:$I,'EPA Data'!$D:$D,'Country Selector'!$A$2,'EPA Data'!$J:$J,$B$1,'EPA Data'!$C:$C,AG$2,'EPA Data'!$G:$G,"&gt;="&amp;$A55,'EPA Data'!$G:$G,"&lt;"&amp;$B55)*unit_conv</f>
        <v>5545913680.9003487</v>
      </c>
      <c r="AH55">
        <f t="shared" si="36"/>
        <v>31031097361.627254</v>
      </c>
      <c r="AI55">
        <f t="shared" si="36"/>
        <v>56516281042.354156</v>
      </c>
      <c r="AJ55">
        <f t="shared" si="36"/>
        <v>82001464723.081055</v>
      </c>
      <c r="AK55">
        <f t="shared" si="36"/>
        <v>107486648403.80795</v>
      </c>
      <c r="AL55" s="31">
        <f>VLOOKUP($B$1,'Multipliers and Adjustments'!$A$70:$I$86,TRUNC(COLUMN(AL$2)/5)+2,FALSE)*SUMIFS('EPA Data'!$I:$I,'EPA Data'!$D:$D,'Country Selector'!$A$2,'EPA Data'!$J:$J,$B$1,'EPA Data'!$C:$C,AL$2,'EPA Data'!$G:$G,"&gt;="&amp;$A55,'EPA Data'!$G:$G,"&lt;"&amp;$B55)*unit_conv</f>
        <v>132971832084.53487</v>
      </c>
    </row>
    <row r="56" spans="1:38" x14ac:dyDescent="0.45">
      <c r="A56" s="12">
        <f t="shared" si="14"/>
        <v>650</v>
      </c>
      <c r="B56" s="11">
        <f t="shared" si="7"/>
        <v>700</v>
      </c>
      <c r="C56" s="31">
        <f>VLOOKUP($B$1,'Multipliers and Adjustments'!$A$70:$I$86,TRUNC(COLUMN(C$2)/5)+2,FALSE)*SUMIFS('EPA Data'!$I:$I,'EPA Data'!$D:$D,'Country Selector'!$A$2,'EPA Data'!$J:$J,$B$1,'EPA Data'!$C:$C,C$2,'EPA Data'!$G:$G,"&gt;="&amp;$A56,'EPA Data'!$G:$G,"&lt;"&amp;$B56)*unit_conv</f>
        <v>39377418618.599274</v>
      </c>
      <c r="D56">
        <f t="shared" si="30"/>
        <v>38279011208.039032</v>
      </c>
      <c r="E56">
        <f t="shared" si="30"/>
        <v>37180603797.47879</v>
      </c>
      <c r="F56">
        <f t="shared" si="30"/>
        <v>36082196386.918549</v>
      </c>
      <c r="G56">
        <f t="shared" si="30"/>
        <v>34983788976.358307</v>
      </c>
      <c r="H56" s="31">
        <f>VLOOKUP($B$1,'Multipliers and Adjustments'!$A$70:$I$86,TRUNC(COLUMN(H$2)/5)+2,FALSE)*SUMIFS('EPA Data'!$I:$I,'EPA Data'!$D:$D,'Country Selector'!$A$2,'EPA Data'!$J:$J,$B$1,'EPA Data'!$C:$C,H$2,'EPA Data'!$G:$G,"&gt;="&amp;$A56,'EPA Data'!$G:$G,"&lt;"&amp;$B56)*unit_conv</f>
        <v>33885381565.798046</v>
      </c>
      <c r="I56">
        <f t="shared" si="31"/>
        <v>265010043494.27817</v>
      </c>
      <c r="J56">
        <f t="shared" si="31"/>
        <v>496134705422.7583</v>
      </c>
      <c r="K56">
        <f t="shared" si="31"/>
        <v>727259367351.2384</v>
      </c>
      <c r="L56">
        <f t="shared" si="31"/>
        <v>958384029279.71851</v>
      </c>
      <c r="M56" s="31">
        <f>VLOOKUP($B$1,'Multipliers and Adjustments'!$A$70:$I$86,TRUNC(COLUMN(M$2)/5)+2,FALSE)*SUMIFS('EPA Data'!$I:$I,'EPA Data'!$D:$D,'Country Selector'!$A$2,'EPA Data'!$J:$J,$B$1,'EPA Data'!$C:$C,M$2,'EPA Data'!$G:$G,"&gt;="&amp;$A56,'EPA Data'!$G:$G,"&lt;"&amp;$B56)*unit_conv</f>
        <v>1189508691208.1987</v>
      </c>
      <c r="N56">
        <f t="shared" si="32"/>
        <v>953934147999.88843</v>
      </c>
      <c r="O56">
        <f t="shared" si="32"/>
        <v>718359604791.57813</v>
      </c>
      <c r="P56">
        <f t="shared" si="32"/>
        <v>482785061583.26788</v>
      </c>
      <c r="Q56">
        <f t="shared" si="32"/>
        <v>247210518374.95764</v>
      </c>
      <c r="R56" s="31">
        <f>VLOOKUP($B$1,'Multipliers and Adjustments'!$A$70:$I$86,TRUNC(COLUMN(R$2)/5)+2,FALSE)*SUMIFS('EPA Data'!$I:$I,'EPA Data'!$D:$D,'Country Selector'!$A$2,'EPA Data'!$J:$J,$B$1,'EPA Data'!$C:$C,R$2,'EPA Data'!$G:$G,"&gt;="&amp;$A56,'EPA Data'!$G:$G,"&lt;"&amp;$B56)*unit_conv</f>
        <v>11635975166.647411</v>
      </c>
      <c r="S56">
        <f t="shared" si="33"/>
        <v>93685607610.648483</v>
      </c>
      <c r="T56">
        <f t="shared" si="33"/>
        <v>175735240054.64954</v>
      </c>
      <c r="U56">
        <f t="shared" si="33"/>
        <v>257784872498.6506</v>
      </c>
      <c r="V56">
        <f t="shared" si="33"/>
        <v>339834504942.65167</v>
      </c>
      <c r="W56" s="31">
        <f>VLOOKUP($B$1,'Multipliers and Adjustments'!$A$70:$I$86,TRUNC(COLUMN(W$2)/5)+2,FALSE)*SUMIFS('EPA Data'!$I:$I,'EPA Data'!$D:$D,'Country Selector'!$A$2,'EPA Data'!$J:$J,$B$1,'EPA Data'!$C:$C,W$2,'EPA Data'!$G:$G,"&gt;="&amp;$A56,'EPA Data'!$G:$G,"&lt;"&amp;$B56)*unit_conv</f>
        <v>421884137386.65271</v>
      </c>
      <c r="X56">
        <f t="shared" si="34"/>
        <v>350990940426.24011</v>
      </c>
      <c r="Y56">
        <f t="shared" si="34"/>
        <v>280097743465.82751</v>
      </c>
      <c r="Z56">
        <f t="shared" si="34"/>
        <v>209204546505.41492</v>
      </c>
      <c r="AA56">
        <f t="shared" si="34"/>
        <v>138311349545.00232</v>
      </c>
      <c r="AB56" s="31">
        <f>VLOOKUP($B$1,'Multipliers and Adjustments'!$A$70:$I$86,TRUNC(COLUMN(AB$2)/5)+2,FALSE)*SUMIFS('EPA Data'!$I:$I,'EPA Data'!$D:$D,'Country Selector'!$A$2,'EPA Data'!$J:$J,$B$1,'EPA Data'!$C:$C,AB$2,'EPA Data'!$G:$G,"&gt;="&amp;$A56,'EPA Data'!$G:$G,"&lt;"&amp;$B56)*unit_conv</f>
        <v>67418152584.589676</v>
      </c>
      <c r="AC56">
        <f t="shared" si="35"/>
        <v>229241295728.59485</v>
      </c>
      <c r="AD56">
        <f t="shared" si="35"/>
        <v>391064438872.60004</v>
      </c>
      <c r="AE56">
        <f t="shared" si="35"/>
        <v>552887582016.60522</v>
      </c>
      <c r="AF56">
        <f t="shared" si="35"/>
        <v>714710725160.61035</v>
      </c>
      <c r="AG56" s="31">
        <f>VLOOKUP($B$1,'Multipliers and Adjustments'!$A$70:$I$86,TRUNC(COLUMN(AG$2)/5)+2,FALSE)*SUMIFS('EPA Data'!$I:$I,'EPA Data'!$D:$D,'Country Selector'!$A$2,'EPA Data'!$J:$J,$B$1,'EPA Data'!$C:$C,AG$2,'EPA Data'!$G:$G,"&gt;="&amp;$A56,'EPA Data'!$G:$G,"&lt;"&amp;$B56)*unit_conv</f>
        <v>876533868304.61572</v>
      </c>
      <c r="AH56">
        <f t="shared" si="36"/>
        <v>701227094643.69263</v>
      </c>
      <c r="AI56">
        <f t="shared" si="36"/>
        <v>525920320982.76947</v>
      </c>
      <c r="AJ56">
        <f t="shared" si="36"/>
        <v>350613547321.84631</v>
      </c>
      <c r="AK56">
        <f t="shared" si="36"/>
        <v>175306773660.92316</v>
      </c>
      <c r="AL56" s="31">
        <f>VLOOKUP($B$1,'Multipliers and Adjustments'!$A$70:$I$86,TRUNC(COLUMN(AL$2)/5)+2,FALSE)*SUMIFS('EPA Data'!$I:$I,'EPA Data'!$D:$D,'Country Selector'!$A$2,'EPA Data'!$J:$J,$B$1,'EPA Data'!$C:$C,AL$2,'EPA Data'!$G:$G,"&gt;="&amp;$A56,'EPA Data'!$G:$G,"&lt;"&amp;$B56)*unit_conv</f>
        <v>0</v>
      </c>
    </row>
    <row r="57" spans="1:38" x14ac:dyDescent="0.45">
      <c r="A57" s="12">
        <f t="shared" si="14"/>
        <v>700</v>
      </c>
      <c r="B57" s="11">
        <f t="shared" si="7"/>
        <v>750</v>
      </c>
      <c r="C57" s="31">
        <f>VLOOKUP($B$1,'Multipliers and Adjustments'!$A$70:$I$86,TRUNC(COLUMN(C$2)/5)+2,FALSE)*SUMIFS('EPA Data'!$I:$I,'EPA Data'!$D:$D,'Country Selector'!$A$2,'EPA Data'!$J:$J,$B$1,'EPA Data'!$C:$C,C$2,'EPA Data'!$G:$G,"&gt;="&amp;$A57,'EPA Data'!$G:$G,"&lt;"&amp;$B57)*unit_conv</f>
        <v>0</v>
      </c>
      <c r="D57">
        <f t="shared" si="30"/>
        <v>0</v>
      </c>
      <c r="E57">
        <f t="shared" si="30"/>
        <v>0</v>
      </c>
      <c r="F57">
        <f t="shared" si="30"/>
        <v>0</v>
      </c>
      <c r="G57">
        <f t="shared" si="30"/>
        <v>0</v>
      </c>
      <c r="H57" s="31">
        <f>VLOOKUP($B$1,'Multipliers and Adjustments'!$A$70:$I$86,TRUNC(COLUMN(H$2)/5)+2,FALSE)*SUMIFS('EPA Data'!$I:$I,'EPA Data'!$D:$D,'Country Selector'!$A$2,'EPA Data'!$J:$J,$B$1,'EPA Data'!$C:$C,H$2,'EPA Data'!$G:$G,"&gt;="&amp;$A57,'EPA Data'!$G:$G,"&lt;"&amp;$B57)*unit_conv</f>
        <v>0</v>
      </c>
      <c r="I57">
        <f t="shared" si="31"/>
        <v>0</v>
      </c>
      <c r="J57">
        <f t="shared" si="31"/>
        <v>0</v>
      </c>
      <c r="K57">
        <f t="shared" si="31"/>
        <v>0</v>
      </c>
      <c r="L57">
        <f t="shared" si="31"/>
        <v>0</v>
      </c>
      <c r="M57" s="31">
        <f>VLOOKUP($B$1,'Multipliers and Adjustments'!$A$70:$I$86,TRUNC(COLUMN(M$2)/5)+2,FALSE)*SUMIFS('EPA Data'!$I:$I,'EPA Data'!$D:$D,'Country Selector'!$A$2,'EPA Data'!$J:$J,$B$1,'EPA Data'!$C:$C,M$2,'EPA Data'!$G:$G,"&gt;="&amp;$A57,'EPA Data'!$G:$G,"&lt;"&amp;$B57)*unit_conv</f>
        <v>0</v>
      </c>
      <c r="N57">
        <f t="shared" si="32"/>
        <v>73959721514.842575</v>
      </c>
      <c r="O57">
        <f t="shared" si="32"/>
        <v>147919443029.68515</v>
      </c>
      <c r="P57">
        <f t="shared" si="32"/>
        <v>221879164544.52771</v>
      </c>
      <c r="Q57">
        <f t="shared" si="32"/>
        <v>295838886059.3703</v>
      </c>
      <c r="R57" s="31">
        <f>VLOOKUP($B$1,'Multipliers and Adjustments'!$A$70:$I$86,TRUNC(COLUMN(R$2)/5)+2,FALSE)*SUMIFS('EPA Data'!$I:$I,'EPA Data'!$D:$D,'Country Selector'!$A$2,'EPA Data'!$J:$J,$B$1,'EPA Data'!$C:$C,R$2,'EPA Data'!$G:$G,"&gt;="&amp;$A57,'EPA Data'!$G:$G,"&lt;"&amp;$B57)*unit_conv</f>
        <v>369798607574.21289</v>
      </c>
      <c r="S57">
        <f t="shared" si="33"/>
        <v>298057300560.55109</v>
      </c>
      <c r="T57">
        <f t="shared" si="33"/>
        <v>226315993546.88928</v>
      </c>
      <c r="U57">
        <f t="shared" si="33"/>
        <v>154574686533.22748</v>
      </c>
      <c r="V57">
        <f t="shared" si="33"/>
        <v>82833379519.565689</v>
      </c>
      <c r="W57" s="31">
        <f>VLOOKUP($B$1,'Multipliers and Adjustments'!$A$70:$I$86,TRUNC(COLUMN(W$2)/5)+2,FALSE)*SUMIFS('EPA Data'!$I:$I,'EPA Data'!$D:$D,'Country Selector'!$A$2,'EPA Data'!$J:$J,$B$1,'EPA Data'!$C:$C,W$2,'EPA Data'!$G:$G,"&gt;="&amp;$A57,'EPA Data'!$G:$G,"&lt;"&amp;$B57)*unit_conv</f>
        <v>11092072505.903908</v>
      </c>
      <c r="X57">
        <f t="shared" si="34"/>
        <v>84359140516.627502</v>
      </c>
      <c r="Y57">
        <f t="shared" si="34"/>
        <v>157626208527.3511</v>
      </c>
      <c r="Z57">
        <f t="shared" si="34"/>
        <v>230893276538.07471</v>
      </c>
      <c r="AA57">
        <f t="shared" si="34"/>
        <v>304160344548.79834</v>
      </c>
      <c r="AB57" s="31">
        <f>VLOOKUP($B$1,'Multipliers and Adjustments'!$A$70:$I$86,TRUNC(COLUMN(AB$2)/5)+2,FALSE)*SUMIFS('EPA Data'!$I:$I,'EPA Data'!$D:$D,'Country Selector'!$A$2,'EPA Data'!$J:$J,$B$1,'EPA Data'!$C:$C,AB$2,'EPA Data'!$G:$G,"&gt;="&amp;$A57,'EPA Data'!$G:$G,"&lt;"&amp;$B57)*unit_conv</f>
        <v>377427412559.52191</v>
      </c>
      <c r="AC57">
        <f t="shared" si="35"/>
        <v>374400945617.84839</v>
      </c>
      <c r="AD57">
        <f t="shared" si="35"/>
        <v>371374478676.17487</v>
      </c>
      <c r="AE57">
        <f t="shared" si="35"/>
        <v>368348011734.50134</v>
      </c>
      <c r="AF57">
        <f t="shared" si="35"/>
        <v>365321544792.82782</v>
      </c>
      <c r="AG57" s="31">
        <f>VLOOKUP($B$1,'Multipliers and Adjustments'!$A$70:$I$86,TRUNC(COLUMN(AG$2)/5)+2,FALSE)*SUMIFS('EPA Data'!$I:$I,'EPA Data'!$D:$D,'Country Selector'!$A$2,'EPA Data'!$J:$J,$B$1,'EPA Data'!$C:$C,AG$2,'EPA Data'!$G:$G,"&gt;="&amp;$A57,'EPA Data'!$G:$G,"&lt;"&amp;$B57)*unit_conv</f>
        <v>362295077851.15442</v>
      </c>
      <c r="AH57">
        <f t="shared" si="36"/>
        <v>465376444182.61932</v>
      </c>
      <c r="AI57">
        <f t="shared" si="36"/>
        <v>568457810514.08423</v>
      </c>
      <c r="AJ57">
        <f t="shared" si="36"/>
        <v>671539176845.54919</v>
      </c>
      <c r="AK57">
        <f t="shared" si="36"/>
        <v>774620543177.01416</v>
      </c>
      <c r="AL57" s="31">
        <f>VLOOKUP($B$1,'Multipliers and Adjustments'!$A$70:$I$86,TRUNC(COLUMN(AL$2)/5)+2,FALSE)*SUMIFS('EPA Data'!$I:$I,'EPA Data'!$D:$D,'Country Selector'!$A$2,'EPA Data'!$J:$J,$B$1,'EPA Data'!$C:$C,AL$2,'EPA Data'!$G:$G,"&gt;="&amp;$A57,'EPA Data'!$G:$G,"&lt;"&amp;$B57)*unit_conv</f>
        <v>877701909508.479</v>
      </c>
    </row>
    <row r="58" spans="1:38" x14ac:dyDescent="0.45">
      <c r="A58" s="12">
        <f t="shared" si="14"/>
        <v>750</v>
      </c>
      <c r="B58" s="11">
        <f t="shared" si="7"/>
        <v>800</v>
      </c>
      <c r="C58" s="31">
        <f>VLOOKUP($B$1,'Multipliers and Adjustments'!$A$70:$I$86,TRUNC(COLUMN(C$2)/5)+2,FALSE)*SUMIFS('EPA Data'!$I:$I,'EPA Data'!$D:$D,'Country Selector'!$A$2,'EPA Data'!$J:$J,$B$1,'EPA Data'!$C:$C,C$2,'EPA Data'!$G:$G,"&gt;="&amp;$A58,'EPA Data'!$G:$G,"&lt;"&amp;$B58)*unit_conv</f>
        <v>610303015.74818957</v>
      </c>
      <c r="D58">
        <f t="shared" si="30"/>
        <v>488242412.59855163</v>
      </c>
      <c r="E58">
        <f t="shared" si="30"/>
        <v>366181809.44891369</v>
      </c>
      <c r="F58">
        <f t="shared" si="30"/>
        <v>244121206.29927579</v>
      </c>
      <c r="G58">
        <f t="shared" si="30"/>
        <v>122060603.14963788</v>
      </c>
      <c r="H58" s="31">
        <f>VLOOKUP($B$1,'Multipliers and Adjustments'!$A$70:$I$86,TRUNC(COLUMN(H$2)/5)+2,FALSE)*SUMIFS('EPA Data'!$I:$I,'EPA Data'!$D:$D,'Country Selector'!$A$2,'EPA Data'!$J:$J,$B$1,'EPA Data'!$C:$C,H$2,'EPA Data'!$G:$G,"&gt;="&amp;$A58,'EPA Data'!$G:$G,"&lt;"&amp;$B58)*unit_conv</f>
        <v>0</v>
      </c>
      <c r="I58">
        <f t="shared" si="31"/>
        <v>2100089736.8078747</v>
      </c>
      <c r="J58">
        <f t="shared" si="31"/>
        <v>4200179473.6157494</v>
      </c>
      <c r="K58">
        <f t="shared" si="31"/>
        <v>6300269210.423624</v>
      </c>
      <c r="L58">
        <f t="shared" si="31"/>
        <v>8400358947.2314987</v>
      </c>
      <c r="M58" s="31">
        <f>VLOOKUP($B$1,'Multipliers and Adjustments'!$A$70:$I$86,TRUNC(COLUMN(M$2)/5)+2,FALSE)*SUMIFS('EPA Data'!$I:$I,'EPA Data'!$D:$D,'Country Selector'!$A$2,'EPA Data'!$J:$J,$B$1,'EPA Data'!$C:$C,M$2,'EPA Data'!$G:$G,"&gt;="&amp;$A58,'EPA Data'!$G:$G,"&lt;"&amp;$B58)*unit_conv</f>
        <v>10500448684.039373</v>
      </c>
      <c r="N58">
        <f t="shared" si="32"/>
        <v>8400358947.2314987</v>
      </c>
      <c r="O58">
        <f t="shared" si="32"/>
        <v>6300269210.423624</v>
      </c>
      <c r="P58">
        <f t="shared" si="32"/>
        <v>4200179473.6157494</v>
      </c>
      <c r="Q58">
        <f t="shared" si="32"/>
        <v>2100089736.8078747</v>
      </c>
      <c r="R58" s="31">
        <f>VLOOKUP($B$1,'Multipliers and Adjustments'!$A$70:$I$86,TRUNC(COLUMN(R$2)/5)+2,FALSE)*SUMIFS('EPA Data'!$I:$I,'EPA Data'!$D:$D,'Country Selector'!$A$2,'EPA Data'!$J:$J,$B$1,'EPA Data'!$C:$C,R$2,'EPA Data'!$G:$G,"&gt;="&amp;$A58,'EPA Data'!$G:$G,"&lt;"&amp;$B58)*unit_conv</f>
        <v>0</v>
      </c>
      <c r="S58">
        <f t="shared" si="33"/>
        <v>375979167.45298928</v>
      </c>
      <c r="T58">
        <f t="shared" si="33"/>
        <v>751958334.90597856</v>
      </c>
      <c r="U58">
        <f t="shared" si="33"/>
        <v>1127937502.3589678</v>
      </c>
      <c r="V58">
        <f t="shared" si="33"/>
        <v>1503916669.8119571</v>
      </c>
      <c r="W58" s="31">
        <f>VLOOKUP($B$1,'Multipliers and Adjustments'!$A$70:$I$86,TRUNC(COLUMN(W$2)/5)+2,FALSE)*SUMIFS('EPA Data'!$I:$I,'EPA Data'!$D:$D,'Country Selector'!$A$2,'EPA Data'!$J:$J,$B$1,'EPA Data'!$C:$C,W$2,'EPA Data'!$G:$G,"&gt;="&amp;$A58,'EPA Data'!$G:$G,"&lt;"&amp;$B58)*unit_conv</f>
        <v>1879895837.2649465</v>
      </c>
      <c r="X58">
        <f t="shared" si="34"/>
        <v>3725315303.53545</v>
      </c>
      <c r="Y58">
        <f t="shared" si="34"/>
        <v>5570734769.805953</v>
      </c>
      <c r="Z58">
        <f t="shared" si="34"/>
        <v>7416154236.0764561</v>
      </c>
      <c r="AA58">
        <f t="shared" si="34"/>
        <v>9261573702.3469601</v>
      </c>
      <c r="AB58" s="31">
        <f>VLOOKUP($B$1,'Multipliers and Adjustments'!$A$70:$I$86,TRUNC(COLUMN(AB$2)/5)+2,FALSE)*SUMIFS('EPA Data'!$I:$I,'EPA Data'!$D:$D,'Country Selector'!$A$2,'EPA Data'!$J:$J,$B$1,'EPA Data'!$C:$C,AB$2,'EPA Data'!$G:$G,"&gt;="&amp;$A58,'EPA Data'!$G:$G,"&lt;"&amp;$B58)*unit_conv</f>
        <v>11106993168.617462</v>
      </c>
      <c r="AC58">
        <f t="shared" si="35"/>
        <v>11100234976.350866</v>
      </c>
      <c r="AD58">
        <f t="shared" si="35"/>
        <v>11093476784.08427</v>
      </c>
      <c r="AE58">
        <f t="shared" si="35"/>
        <v>11086718591.817675</v>
      </c>
      <c r="AF58">
        <f t="shared" si="35"/>
        <v>11079960399.551079</v>
      </c>
      <c r="AG58" s="31">
        <f>VLOOKUP($B$1,'Multipliers and Adjustments'!$A$70:$I$86,TRUNC(COLUMN(AG$2)/5)+2,FALSE)*SUMIFS('EPA Data'!$I:$I,'EPA Data'!$D:$D,'Country Selector'!$A$2,'EPA Data'!$J:$J,$B$1,'EPA Data'!$C:$C,AG$2,'EPA Data'!$G:$G,"&gt;="&amp;$A58,'EPA Data'!$G:$G,"&lt;"&amp;$B58)*unit_conv</f>
        <v>11073202207.284481</v>
      </c>
      <c r="AH58">
        <f t="shared" si="36"/>
        <v>78346823035.87056</v>
      </c>
      <c r="AI58">
        <f t="shared" si="36"/>
        <v>145620443864.45663</v>
      </c>
      <c r="AJ58">
        <f t="shared" si="36"/>
        <v>212894064693.04272</v>
      </c>
      <c r="AK58">
        <f t="shared" si="36"/>
        <v>280167685521.62878</v>
      </c>
      <c r="AL58" s="31">
        <f>VLOOKUP($B$1,'Multipliers and Adjustments'!$A$70:$I$86,TRUNC(COLUMN(AL$2)/5)+2,FALSE)*SUMIFS('EPA Data'!$I:$I,'EPA Data'!$D:$D,'Country Selector'!$A$2,'EPA Data'!$J:$J,$B$1,'EPA Data'!$C:$C,AL$2,'EPA Data'!$G:$G,"&gt;="&amp;$A58,'EPA Data'!$G:$G,"&lt;"&amp;$B58)*unit_conv</f>
        <v>347441306350.2149</v>
      </c>
    </row>
    <row r="59" spans="1:38" x14ac:dyDescent="0.45">
      <c r="A59" s="12">
        <f t="shared" si="14"/>
        <v>800</v>
      </c>
      <c r="B59" s="11">
        <f t="shared" si="7"/>
        <v>850</v>
      </c>
      <c r="C59" s="31">
        <f>VLOOKUP($B$1,'Multipliers and Adjustments'!$A$70:$I$86,TRUNC(COLUMN(C$2)/5)+2,FALSE)*SUMIFS('EPA Data'!$I:$I,'EPA Data'!$D:$D,'Country Selector'!$A$2,'EPA Data'!$J:$J,$B$1,'EPA Data'!$C:$C,C$2,'EPA Data'!$G:$G,"&gt;="&amp;$A59,'EPA Data'!$G:$G,"&lt;"&amp;$B59)*unit_conv</f>
        <v>10591522617.040491</v>
      </c>
      <c r="D59">
        <f t="shared" si="30"/>
        <v>8589704981.1924419</v>
      </c>
      <c r="E59">
        <f t="shared" si="30"/>
        <v>6587887345.3443928</v>
      </c>
      <c r="F59">
        <f t="shared" si="30"/>
        <v>4586069709.4963436</v>
      </c>
      <c r="G59">
        <f t="shared" si="30"/>
        <v>2584252073.6482949</v>
      </c>
      <c r="H59" s="31">
        <f>VLOOKUP($B$1,'Multipliers and Adjustments'!$A$70:$I$86,TRUNC(COLUMN(H$2)/5)+2,FALSE)*SUMIFS('EPA Data'!$I:$I,'EPA Data'!$D:$D,'Country Selector'!$A$2,'EPA Data'!$J:$J,$B$1,'EPA Data'!$C:$C,H$2,'EPA Data'!$G:$G,"&gt;="&amp;$A59,'EPA Data'!$G:$G,"&lt;"&amp;$B59)*unit_conv</f>
        <v>582434437.8002466</v>
      </c>
      <c r="I59">
        <f t="shared" si="31"/>
        <v>465947550.2401973</v>
      </c>
      <c r="J59">
        <f t="shared" si="31"/>
        <v>349460662.68014801</v>
      </c>
      <c r="K59">
        <f t="shared" si="31"/>
        <v>232973775.12009868</v>
      </c>
      <c r="L59">
        <f t="shared" si="31"/>
        <v>116486887.56004936</v>
      </c>
      <c r="M59" s="31">
        <f>VLOOKUP($B$1,'Multipliers and Adjustments'!$A$70:$I$86,TRUNC(COLUMN(M$2)/5)+2,FALSE)*SUMIFS('EPA Data'!$I:$I,'EPA Data'!$D:$D,'Country Selector'!$A$2,'EPA Data'!$J:$J,$B$1,'EPA Data'!$C:$C,M$2,'EPA Data'!$G:$G,"&gt;="&amp;$A59,'EPA Data'!$G:$G,"&lt;"&amp;$B59)*unit_conv</f>
        <v>0</v>
      </c>
      <c r="N59">
        <f t="shared" si="32"/>
        <v>121202255255.4239</v>
      </c>
      <c r="O59">
        <f t="shared" si="32"/>
        <v>242404510510.84781</v>
      </c>
      <c r="P59">
        <f t="shared" si="32"/>
        <v>363606765766.27173</v>
      </c>
      <c r="Q59">
        <f t="shared" si="32"/>
        <v>484809021021.69562</v>
      </c>
      <c r="R59" s="31">
        <f>VLOOKUP($B$1,'Multipliers and Adjustments'!$A$70:$I$86,TRUNC(COLUMN(R$2)/5)+2,FALSE)*SUMIFS('EPA Data'!$I:$I,'EPA Data'!$D:$D,'Country Selector'!$A$2,'EPA Data'!$J:$J,$B$1,'EPA Data'!$C:$C,R$2,'EPA Data'!$G:$G,"&gt;="&amp;$A59,'EPA Data'!$G:$G,"&lt;"&amp;$B59)*unit_conv</f>
        <v>606011276277.11951</v>
      </c>
      <c r="S59">
        <f t="shared" si="33"/>
        <v>484809021021.69562</v>
      </c>
      <c r="T59">
        <f t="shared" si="33"/>
        <v>363606765766.27173</v>
      </c>
      <c r="U59">
        <f t="shared" si="33"/>
        <v>242404510510.84784</v>
      </c>
      <c r="V59">
        <f t="shared" si="33"/>
        <v>121202255255.42393</v>
      </c>
      <c r="W59" s="31">
        <f>VLOOKUP($B$1,'Multipliers and Adjustments'!$A$70:$I$86,TRUNC(COLUMN(W$2)/5)+2,FALSE)*SUMIFS('EPA Data'!$I:$I,'EPA Data'!$D:$D,'Country Selector'!$A$2,'EPA Data'!$J:$J,$B$1,'EPA Data'!$C:$C,W$2,'EPA Data'!$G:$G,"&gt;="&amp;$A59,'EPA Data'!$G:$G,"&lt;"&amp;$B59)*unit_conv</f>
        <v>0</v>
      </c>
      <c r="X59">
        <f t="shared" si="34"/>
        <v>372592659.02333891</v>
      </c>
      <c r="Y59">
        <f t="shared" si="34"/>
        <v>745185318.04667783</v>
      </c>
      <c r="Z59">
        <f t="shared" si="34"/>
        <v>1117777977.0700169</v>
      </c>
      <c r="AA59">
        <f t="shared" si="34"/>
        <v>1490370636.0933557</v>
      </c>
      <c r="AB59" s="31">
        <f>VLOOKUP($B$1,'Multipliers and Adjustments'!$A$70:$I$86,TRUNC(COLUMN(AB$2)/5)+2,FALSE)*SUMIFS('EPA Data'!$I:$I,'EPA Data'!$D:$D,'Country Selector'!$A$2,'EPA Data'!$J:$J,$B$1,'EPA Data'!$C:$C,AB$2,'EPA Data'!$G:$G,"&gt;="&amp;$A59,'EPA Data'!$G:$G,"&lt;"&amp;$B59)*unit_conv</f>
        <v>1862963295.1166945</v>
      </c>
      <c r="AC59">
        <f t="shared" si="35"/>
        <v>1490370636.0933557</v>
      </c>
      <c r="AD59">
        <f t="shared" si="35"/>
        <v>1117777977.0700169</v>
      </c>
      <c r="AE59">
        <f t="shared" si="35"/>
        <v>745185318.04667795</v>
      </c>
      <c r="AF59">
        <f t="shared" si="35"/>
        <v>372592659.02333903</v>
      </c>
      <c r="AG59" s="31">
        <f>VLOOKUP($B$1,'Multipliers and Adjustments'!$A$70:$I$86,TRUNC(COLUMN(AG$2)/5)+2,FALSE)*SUMIFS('EPA Data'!$I:$I,'EPA Data'!$D:$D,'Country Selector'!$A$2,'EPA Data'!$J:$J,$B$1,'EPA Data'!$C:$C,AG$2,'EPA Data'!$G:$G,"&gt;="&amp;$A59,'EPA Data'!$G:$G,"&lt;"&amp;$B59)*unit_conv</f>
        <v>0</v>
      </c>
      <c r="AH59">
        <f t="shared" si="36"/>
        <v>2204959402.6734047</v>
      </c>
      <c r="AI59">
        <f t="shared" si="36"/>
        <v>4409918805.3468094</v>
      </c>
      <c r="AJ59">
        <f t="shared" si="36"/>
        <v>6614878208.0202141</v>
      </c>
      <c r="AK59">
        <f t="shared" si="36"/>
        <v>8819837610.6936188</v>
      </c>
      <c r="AL59" s="31">
        <f>VLOOKUP($B$1,'Multipliers and Adjustments'!$A$70:$I$86,TRUNC(COLUMN(AL$2)/5)+2,FALSE)*SUMIFS('EPA Data'!$I:$I,'EPA Data'!$D:$D,'Country Selector'!$A$2,'EPA Data'!$J:$J,$B$1,'EPA Data'!$C:$C,AL$2,'EPA Data'!$G:$G,"&gt;="&amp;$A59,'EPA Data'!$G:$G,"&lt;"&amp;$B59)*unit_conv</f>
        <v>11024797013.367023</v>
      </c>
    </row>
    <row r="60" spans="1:38" x14ac:dyDescent="0.45">
      <c r="A60" s="12">
        <f t="shared" si="14"/>
        <v>850</v>
      </c>
      <c r="B60" s="11">
        <f t="shared" si="7"/>
        <v>900</v>
      </c>
      <c r="C60" s="31">
        <f>VLOOKUP($B$1,'Multipliers and Adjustments'!$A$70:$I$86,TRUNC(COLUMN(C$2)/5)+2,FALSE)*SUMIFS('EPA Data'!$I:$I,'EPA Data'!$D:$D,'Country Selector'!$A$2,'EPA Data'!$J:$J,$B$1,'EPA Data'!$C:$C,C$2,'EPA Data'!$G:$G,"&gt;="&amp;$A60,'EPA Data'!$G:$G,"&lt;"&amp;$B60)*unit_conv</f>
        <v>88329548078.695374</v>
      </c>
      <c r="D60">
        <f t="shared" si="30"/>
        <v>72276786872.92955</v>
      </c>
      <c r="E60">
        <f t="shared" si="30"/>
        <v>56224025667.163727</v>
      </c>
      <c r="F60">
        <f t="shared" si="30"/>
        <v>40171264461.397903</v>
      </c>
      <c r="G60">
        <f t="shared" si="30"/>
        <v>24118503255.63208</v>
      </c>
      <c r="H60" s="31">
        <f>VLOOKUP($B$1,'Multipliers and Adjustments'!$A$70:$I$86,TRUNC(COLUMN(H$2)/5)+2,FALSE)*SUMIFS('EPA Data'!$I:$I,'EPA Data'!$D:$D,'Country Selector'!$A$2,'EPA Data'!$J:$J,$B$1,'EPA Data'!$C:$C,H$2,'EPA Data'!$G:$G,"&gt;="&amp;$A60,'EPA Data'!$G:$G,"&lt;"&amp;$B60)*unit_conv</f>
        <v>8065742049.8662577</v>
      </c>
      <c r="I60">
        <f t="shared" si="31"/>
        <v>7791784321.6392508</v>
      </c>
      <c r="J60">
        <f t="shared" si="31"/>
        <v>7517826593.4122438</v>
      </c>
      <c r="K60">
        <f t="shared" si="31"/>
        <v>7243868865.1852369</v>
      </c>
      <c r="L60">
        <f t="shared" si="31"/>
        <v>6969911136.95823</v>
      </c>
      <c r="M60" s="31">
        <f>VLOOKUP($B$1,'Multipliers and Adjustments'!$A$70:$I$86,TRUNC(COLUMN(M$2)/5)+2,FALSE)*SUMIFS('EPA Data'!$I:$I,'EPA Data'!$D:$D,'Country Selector'!$A$2,'EPA Data'!$J:$J,$B$1,'EPA Data'!$C:$C,M$2,'EPA Data'!$G:$G,"&gt;="&amp;$A60,'EPA Data'!$G:$G,"&lt;"&amp;$B60)*unit_conv</f>
        <v>6695953408.7312222</v>
      </c>
      <c r="N60">
        <f t="shared" si="32"/>
        <v>5356762726.9849777</v>
      </c>
      <c r="O60">
        <f t="shared" si="32"/>
        <v>4017572045.2387333</v>
      </c>
      <c r="P60">
        <f t="shared" si="32"/>
        <v>2678381363.4924889</v>
      </c>
      <c r="Q60">
        <f t="shared" si="32"/>
        <v>1339190681.7462444</v>
      </c>
      <c r="R60" s="31">
        <f>VLOOKUP($B$1,'Multipliers and Adjustments'!$A$70:$I$86,TRUNC(COLUMN(R$2)/5)+2,FALSE)*SUMIFS('EPA Data'!$I:$I,'EPA Data'!$D:$D,'Country Selector'!$A$2,'EPA Data'!$J:$J,$B$1,'EPA Data'!$C:$C,R$2,'EPA Data'!$G:$G,"&gt;="&amp;$A60,'EPA Data'!$G:$G,"&lt;"&amp;$B60)*unit_conv</f>
        <v>0</v>
      </c>
      <c r="S60">
        <f t="shared" si="33"/>
        <v>4097622568.4440637</v>
      </c>
      <c r="T60">
        <f t="shared" si="33"/>
        <v>8195245136.8881273</v>
      </c>
      <c r="U60">
        <f t="shared" si="33"/>
        <v>12292867705.332191</v>
      </c>
      <c r="V60">
        <f t="shared" si="33"/>
        <v>16390490273.776255</v>
      </c>
      <c r="W60" s="31">
        <f>VLOOKUP($B$1,'Multipliers and Adjustments'!$A$70:$I$86,TRUNC(COLUMN(W$2)/5)+2,FALSE)*SUMIFS('EPA Data'!$I:$I,'EPA Data'!$D:$D,'Country Selector'!$A$2,'EPA Data'!$J:$J,$B$1,'EPA Data'!$C:$C,W$2,'EPA Data'!$G:$G,"&gt;="&amp;$A60,'EPA Data'!$G:$G,"&lt;"&amp;$B60)*unit_conv</f>
        <v>20488112842.220318</v>
      </c>
      <c r="X60">
        <f t="shared" si="34"/>
        <v>16390490273.776255</v>
      </c>
      <c r="Y60">
        <f t="shared" si="34"/>
        <v>12292867705.332191</v>
      </c>
      <c r="Z60">
        <f t="shared" si="34"/>
        <v>8195245136.8881283</v>
      </c>
      <c r="AA60">
        <f t="shared" si="34"/>
        <v>4097622568.4440646</v>
      </c>
      <c r="AB60" s="31">
        <f>VLOOKUP($B$1,'Multipliers and Adjustments'!$A$70:$I$86,TRUNC(COLUMN(AB$2)/5)+2,FALSE)*SUMIFS('EPA Data'!$I:$I,'EPA Data'!$D:$D,'Country Selector'!$A$2,'EPA Data'!$J:$J,$B$1,'EPA Data'!$C:$C,AB$2,'EPA Data'!$G:$G,"&gt;="&amp;$A60,'EPA Data'!$G:$G,"&lt;"&amp;$B60)*unit_conv</f>
        <v>0</v>
      </c>
      <c r="AC60">
        <f t="shared" si="35"/>
        <v>368165903.12468559</v>
      </c>
      <c r="AD60">
        <f t="shared" si="35"/>
        <v>736331806.24937117</v>
      </c>
      <c r="AE60">
        <f t="shared" si="35"/>
        <v>1104497709.3740568</v>
      </c>
      <c r="AF60">
        <f t="shared" si="35"/>
        <v>1472663612.4987423</v>
      </c>
      <c r="AG60" s="31">
        <f>VLOOKUP($B$1,'Multipliers and Adjustments'!$A$70:$I$86,TRUNC(COLUMN(AG$2)/5)+2,FALSE)*SUMIFS('EPA Data'!$I:$I,'EPA Data'!$D:$D,'Country Selector'!$A$2,'EPA Data'!$J:$J,$B$1,'EPA Data'!$C:$C,AG$2,'EPA Data'!$G:$G,"&gt;="&amp;$A60,'EPA Data'!$G:$G,"&lt;"&amp;$B60)*unit_conv</f>
        <v>1840829515.6234279</v>
      </c>
      <c r="AH60">
        <f t="shared" si="36"/>
        <v>1472663612.4987423</v>
      </c>
      <c r="AI60">
        <f t="shared" si="36"/>
        <v>1104497709.3740568</v>
      </c>
      <c r="AJ60">
        <f t="shared" si="36"/>
        <v>736331806.24937129</v>
      </c>
      <c r="AK60">
        <f t="shared" si="36"/>
        <v>368165903.1246857</v>
      </c>
      <c r="AL60" s="31">
        <f>VLOOKUP($B$1,'Multipliers and Adjustments'!$A$70:$I$86,TRUNC(COLUMN(AL$2)/5)+2,FALSE)*SUMIFS('EPA Data'!$I:$I,'EPA Data'!$D:$D,'Country Selector'!$A$2,'EPA Data'!$J:$J,$B$1,'EPA Data'!$C:$C,AL$2,'EPA Data'!$G:$G,"&gt;="&amp;$A60,'EPA Data'!$G:$G,"&lt;"&amp;$B60)*unit_conv</f>
        <v>0</v>
      </c>
    </row>
    <row r="61" spans="1:38" x14ac:dyDescent="0.45">
      <c r="A61" s="12">
        <f t="shared" si="14"/>
        <v>900</v>
      </c>
      <c r="B61" s="11">
        <f t="shared" si="7"/>
        <v>950</v>
      </c>
      <c r="C61" s="31">
        <f>VLOOKUP($B$1,'Multipliers and Adjustments'!$A$70:$I$86,TRUNC(COLUMN(C$2)/5)+2,FALSE)*SUMIFS('EPA Data'!$I:$I,'EPA Data'!$D:$D,'Country Selector'!$A$2,'EPA Data'!$J:$J,$B$1,'EPA Data'!$C:$C,C$2,'EPA Data'!$G:$G,"&gt;="&amp;$A61,'EPA Data'!$G:$G,"&lt;"&amp;$B61)*unit_conv</f>
        <v>0</v>
      </c>
      <c r="D61">
        <f t="shared" si="30"/>
        <v>5379124434.5914011</v>
      </c>
      <c r="E61">
        <f t="shared" si="30"/>
        <v>10758248869.182802</v>
      </c>
      <c r="F61">
        <f t="shared" si="30"/>
        <v>16137373303.774204</v>
      </c>
      <c r="G61">
        <f t="shared" si="30"/>
        <v>21516497738.365604</v>
      </c>
      <c r="H61" s="31">
        <f>VLOOKUP($B$1,'Multipliers and Adjustments'!$A$70:$I$86,TRUNC(COLUMN(H$2)/5)+2,FALSE)*SUMIFS('EPA Data'!$I:$I,'EPA Data'!$D:$D,'Country Selector'!$A$2,'EPA Data'!$J:$J,$B$1,'EPA Data'!$C:$C,H$2,'EPA Data'!$G:$G,"&gt;="&amp;$A61,'EPA Data'!$G:$G,"&lt;"&amp;$B61)*unit_conv</f>
        <v>26895622172.957005</v>
      </c>
      <c r="I61">
        <f t="shared" si="31"/>
        <v>21516497738.365604</v>
      </c>
      <c r="J61">
        <f t="shared" si="31"/>
        <v>16137373303.774204</v>
      </c>
      <c r="K61">
        <f t="shared" si="31"/>
        <v>10758248869.182804</v>
      </c>
      <c r="L61">
        <f t="shared" si="31"/>
        <v>5379124434.591403</v>
      </c>
      <c r="M61" s="31">
        <f>VLOOKUP($B$1,'Multipliers and Adjustments'!$A$70:$I$86,TRUNC(COLUMN(M$2)/5)+2,FALSE)*SUMIFS('EPA Data'!$I:$I,'EPA Data'!$D:$D,'Country Selector'!$A$2,'EPA Data'!$J:$J,$B$1,'EPA Data'!$C:$C,M$2,'EPA Data'!$G:$G,"&gt;="&amp;$A61,'EPA Data'!$G:$G,"&lt;"&amp;$B61)*unit_conv</f>
        <v>0</v>
      </c>
      <c r="N61">
        <f t="shared" si="32"/>
        <v>1713537549.7343822</v>
      </c>
      <c r="O61">
        <f t="shared" si="32"/>
        <v>3427075099.4687643</v>
      </c>
      <c r="P61">
        <f t="shared" si="32"/>
        <v>5140612649.203146</v>
      </c>
      <c r="Q61">
        <f t="shared" si="32"/>
        <v>6854150198.9375286</v>
      </c>
      <c r="R61" s="31">
        <f>VLOOKUP($B$1,'Multipliers and Adjustments'!$A$70:$I$86,TRUNC(COLUMN(R$2)/5)+2,FALSE)*SUMIFS('EPA Data'!$I:$I,'EPA Data'!$D:$D,'Country Selector'!$A$2,'EPA Data'!$J:$J,$B$1,'EPA Data'!$C:$C,R$2,'EPA Data'!$G:$G,"&gt;="&amp;$A61,'EPA Data'!$G:$G,"&lt;"&amp;$B61)*unit_conv</f>
        <v>8567687748.6719103</v>
      </c>
      <c r="S61">
        <f t="shared" si="33"/>
        <v>6854150198.9375286</v>
      </c>
      <c r="T61">
        <f t="shared" si="33"/>
        <v>5140612649.203146</v>
      </c>
      <c r="U61">
        <f t="shared" si="33"/>
        <v>3427075099.4687638</v>
      </c>
      <c r="V61">
        <f t="shared" si="33"/>
        <v>1713537549.7343817</v>
      </c>
      <c r="W61" s="31">
        <f>VLOOKUP($B$1,'Multipliers and Adjustments'!$A$70:$I$86,TRUNC(COLUMN(W$2)/5)+2,FALSE)*SUMIFS('EPA Data'!$I:$I,'EPA Data'!$D:$D,'Country Selector'!$A$2,'EPA Data'!$J:$J,$B$1,'EPA Data'!$C:$C,W$2,'EPA Data'!$G:$G,"&gt;="&amp;$A61,'EPA Data'!$G:$G,"&lt;"&amp;$B61)*unit_conv</f>
        <v>0</v>
      </c>
      <c r="X61">
        <f t="shared" si="34"/>
        <v>1817517657.2173429</v>
      </c>
      <c r="Y61">
        <f t="shared" si="34"/>
        <v>3635035314.4346857</v>
      </c>
      <c r="Z61">
        <f t="shared" si="34"/>
        <v>5452552971.652029</v>
      </c>
      <c r="AA61">
        <f t="shared" si="34"/>
        <v>7270070628.8693714</v>
      </c>
      <c r="AB61" s="31">
        <f>VLOOKUP($B$1,'Multipliers and Adjustments'!$A$70:$I$86,TRUNC(COLUMN(AB$2)/5)+2,FALSE)*SUMIFS('EPA Data'!$I:$I,'EPA Data'!$D:$D,'Country Selector'!$A$2,'EPA Data'!$J:$J,$B$1,'EPA Data'!$C:$C,AB$2,'EPA Data'!$G:$G,"&gt;="&amp;$A61,'EPA Data'!$G:$G,"&lt;"&amp;$B61)*unit_conv</f>
        <v>9087588286.0867138</v>
      </c>
      <c r="AC61">
        <f t="shared" si="35"/>
        <v>7454364251.1453924</v>
      </c>
      <c r="AD61">
        <f t="shared" si="35"/>
        <v>5821140216.204071</v>
      </c>
      <c r="AE61">
        <f t="shared" si="35"/>
        <v>4187916181.2627497</v>
      </c>
      <c r="AF61">
        <f t="shared" si="35"/>
        <v>2554692146.3214283</v>
      </c>
      <c r="AG61" s="31">
        <f>VLOOKUP($B$1,'Multipliers and Adjustments'!$A$70:$I$86,TRUNC(COLUMN(AG$2)/5)+2,FALSE)*SUMIFS('EPA Data'!$I:$I,'EPA Data'!$D:$D,'Country Selector'!$A$2,'EPA Data'!$J:$J,$B$1,'EPA Data'!$C:$C,AG$2,'EPA Data'!$G:$G,"&gt;="&amp;$A61,'EPA Data'!$G:$G,"&lt;"&amp;$B61)*unit_conv</f>
        <v>921468111.38010573</v>
      </c>
      <c r="AH61">
        <f t="shared" si="36"/>
        <v>1097903167.3601141</v>
      </c>
      <c r="AI61">
        <f t="shared" si="36"/>
        <v>1274338223.3401225</v>
      </c>
      <c r="AJ61">
        <f t="shared" si="36"/>
        <v>1450773279.3201308</v>
      </c>
      <c r="AK61">
        <f t="shared" si="36"/>
        <v>1627208335.3001392</v>
      </c>
      <c r="AL61" s="31">
        <f>VLOOKUP($B$1,'Multipliers and Adjustments'!$A$70:$I$86,TRUNC(COLUMN(AL$2)/5)+2,FALSE)*SUMIFS('EPA Data'!$I:$I,'EPA Data'!$D:$D,'Country Selector'!$A$2,'EPA Data'!$J:$J,$B$1,'EPA Data'!$C:$C,AL$2,'EPA Data'!$G:$G,"&gt;="&amp;$A61,'EPA Data'!$G:$G,"&lt;"&amp;$B61)*unit_conv</f>
        <v>1803643391.2801476</v>
      </c>
    </row>
    <row r="62" spans="1:38" x14ac:dyDescent="0.45">
      <c r="A62" s="12">
        <f t="shared" si="14"/>
        <v>950</v>
      </c>
      <c r="B62" s="11">
        <f t="shared" si="7"/>
        <v>1000</v>
      </c>
      <c r="C62" s="31">
        <f>VLOOKUP($B$1,'Multipliers and Adjustments'!$A$70:$I$86,TRUNC(COLUMN(C$2)/5)+2,FALSE)*SUMIFS('EPA Data'!$I:$I,'EPA Data'!$D:$D,'Country Selector'!$A$2,'EPA Data'!$J:$J,$B$1,'EPA Data'!$C:$C,C$2,'EPA Data'!$G:$G,"&gt;="&amp;$A62,'EPA Data'!$G:$G,"&lt;"&amp;$B62)*unit_conv</f>
        <v>0</v>
      </c>
      <c r="D62">
        <f t="shared" si="30"/>
        <v>0</v>
      </c>
      <c r="E62">
        <f t="shared" si="30"/>
        <v>0</v>
      </c>
      <c r="F62">
        <f t="shared" si="30"/>
        <v>0</v>
      </c>
      <c r="G62">
        <f t="shared" si="30"/>
        <v>0</v>
      </c>
      <c r="H62" s="31">
        <f>VLOOKUP($B$1,'Multipliers and Adjustments'!$A$70:$I$86,TRUNC(COLUMN(H$2)/5)+2,FALSE)*SUMIFS('EPA Data'!$I:$I,'EPA Data'!$D:$D,'Country Selector'!$A$2,'EPA Data'!$J:$J,$B$1,'EPA Data'!$C:$C,H$2,'EPA Data'!$G:$G,"&gt;="&amp;$A62,'EPA Data'!$G:$G,"&lt;"&amp;$B62)*unit_conv</f>
        <v>0</v>
      </c>
      <c r="I62">
        <f t="shared" si="31"/>
        <v>271290109.02092183</v>
      </c>
      <c r="J62">
        <f t="shared" si="31"/>
        <v>542580218.04184365</v>
      </c>
      <c r="K62">
        <f t="shared" si="31"/>
        <v>813870327.06276548</v>
      </c>
      <c r="L62">
        <f t="shared" si="31"/>
        <v>1085160436.0836873</v>
      </c>
      <c r="M62" s="31">
        <f>VLOOKUP($B$1,'Multipliers and Adjustments'!$A$70:$I$86,TRUNC(COLUMN(M$2)/5)+2,FALSE)*SUMIFS('EPA Data'!$I:$I,'EPA Data'!$D:$D,'Country Selector'!$A$2,'EPA Data'!$J:$J,$B$1,'EPA Data'!$C:$C,M$2,'EPA Data'!$G:$G,"&gt;="&amp;$A62,'EPA Data'!$G:$G,"&lt;"&amp;$B62)*unit_conv</f>
        <v>1356450545.104609</v>
      </c>
      <c r="N62">
        <f t="shared" si="32"/>
        <v>1134292324.9111524</v>
      </c>
      <c r="O62">
        <f t="shared" si="32"/>
        <v>912134104.71769571</v>
      </c>
      <c r="P62">
        <f t="shared" si="32"/>
        <v>689975884.52423906</v>
      </c>
      <c r="Q62">
        <f t="shared" si="32"/>
        <v>467817664.33078235</v>
      </c>
      <c r="R62" s="31">
        <f>VLOOKUP($B$1,'Multipliers and Adjustments'!$A$70:$I$86,TRUNC(COLUMN(R$2)/5)+2,FALSE)*SUMIFS('EPA Data'!$I:$I,'EPA Data'!$D:$D,'Country Selector'!$A$2,'EPA Data'!$J:$J,$B$1,'EPA Data'!$C:$C,R$2,'EPA Data'!$G:$G,"&gt;="&amp;$A62,'EPA Data'!$G:$G,"&lt;"&amp;$B62)*unit_conv</f>
        <v>245659444.1373255</v>
      </c>
      <c r="S62">
        <f t="shared" si="33"/>
        <v>196527555.30986041</v>
      </c>
      <c r="T62">
        <f t="shared" si="33"/>
        <v>147395666.48239529</v>
      </c>
      <c r="U62">
        <f t="shared" si="33"/>
        <v>98263777.654930189</v>
      </c>
      <c r="V62">
        <f t="shared" si="33"/>
        <v>49131888.827465087</v>
      </c>
      <c r="W62" s="31">
        <f>VLOOKUP($B$1,'Multipliers and Adjustments'!$A$70:$I$86,TRUNC(COLUMN(W$2)/5)+2,FALSE)*SUMIFS('EPA Data'!$I:$I,'EPA Data'!$D:$D,'Country Selector'!$A$2,'EPA Data'!$J:$J,$B$1,'EPA Data'!$C:$C,W$2,'EPA Data'!$G:$G,"&gt;="&amp;$A62,'EPA Data'!$G:$G,"&lt;"&amp;$B62)*unit_conv</f>
        <v>0</v>
      </c>
      <c r="X62">
        <f t="shared" si="34"/>
        <v>2222272539.3238153</v>
      </c>
      <c r="Y62">
        <f t="shared" si="34"/>
        <v>4444545078.6476307</v>
      </c>
      <c r="Z62">
        <f t="shared" si="34"/>
        <v>6666817617.971446</v>
      </c>
      <c r="AA62">
        <f t="shared" si="34"/>
        <v>8889090157.2952614</v>
      </c>
      <c r="AB62" s="31">
        <f>VLOOKUP($B$1,'Multipliers and Adjustments'!$A$70:$I$86,TRUNC(COLUMN(AB$2)/5)+2,FALSE)*SUMIFS('EPA Data'!$I:$I,'EPA Data'!$D:$D,'Country Selector'!$A$2,'EPA Data'!$J:$J,$B$1,'EPA Data'!$C:$C,AB$2,'EPA Data'!$G:$G,"&gt;="&amp;$A62,'EPA Data'!$G:$G,"&lt;"&amp;$B62)*unit_conv</f>
        <v>11111362696.619076</v>
      </c>
      <c r="AC62">
        <f t="shared" si="35"/>
        <v>10519138106.063734</v>
      </c>
      <c r="AD62">
        <f t="shared" si="35"/>
        <v>9926913515.5083923</v>
      </c>
      <c r="AE62">
        <f t="shared" si="35"/>
        <v>9334688924.9530506</v>
      </c>
      <c r="AF62">
        <f t="shared" si="35"/>
        <v>8742464334.3977089</v>
      </c>
      <c r="AG62" s="31">
        <f>VLOOKUP($B$1,'Multipliers and Adjustments'!$A$70:$I$86,TRUNC(COLUMN(AG$2)/5)+2,FALSE)*SUMIFS('EPA Data'!$I:$I,'EPA Data'!$D:$D,'Country Selector'!$A$2,'EPA Data'!$J:$J,$B$1,'EPA Data'!$C:$C,AG$2,'EPA Data'!$G:$G,"&gt;="&amp;$A62,'EPA Data'!$G:$G,"&lt;"&amp;$B62)*unit_conv</f>
        <v>8150239743.8423643</v>
      </c>
      <c r="AH62">
        <f t="shared" si="36"/>
        <v>6700170011.5346231</v>
      </c>
      <c r="AI62">
        <f t="shared" si="36"/>
        <v>5250100279.226882</v>
      </c>
      <c r="AJ62">
        <f t="shared" si="36"/>
        <v>3800030546.9191408</v>
      </c>
      <c r="AK62">
        <f t="shared" si="36"/>
        <v>2349960814.6113997</v>
      </c>
      <c r="AL62" s="31">
        <f>VLOOKUP($B$1,'Multipliers and Adjustments'!$A$70:$I$86,TRUNC(COLUMN(AL$2)/5)+2,FALSE)*SUMIFS('EPA Data'!$I:$I,'EPA Data'!$D:$D,'Country Selector'!$A$2,'EPA Data'!$J:$J,$B$1,'EPA Data'!$C:$C,AL$2,'EPA Data'!$G:$G,"&gt;="&amp;$A62,'EPA Data'!$G:$G,"&lt;"&amp;$B62)*unit_conv</f>
        <v>899891082.30365765</v>
      </c>
    </row>
    <row r="63" spans="1:38" x14ac:dyDescent="0.45">
      <c r="A63" s="12">
        <f t="shared" si="14"/>
        <v>1000</v>
      </c>
      <c r="B63" s="11">
        <f t="shared" si="7"/>
        <v>1050</v>
      </c>
      <c r="C63" s="31">
        <f>VLOOKUP($B$1,'Multipliers and Adjustments'!$A$70:$I$86,TRUNC(COLUMN(C$2)/5)+2,FALSE)*SUMIFS('EPA Data'!$I:$I,'EPA Data'!$D:$D,'Country Selector'!$A$2,'EPA Data'!$J:$J,$B$1,'EPA Data'!$C:$C,C$2,'EPA Data'!$G:$G,"&gt;="&amp;$A63,'EPA Data'!$G:$G,"&lt;"&amp;$B63)*unit_conv</f>
        <v>756589239.52573991</v>
      </c>
      <c r="D63">
        <f t="shared" si="30"/>
        <v>605271391.62059188</v>
      </c>
      <c r="E63">
        <f t="shared" si="30"/>
        <v>453953543.71544391</v>
      </c>
      <c r="F63">
        <f t="shared" si="30"/>
        <v>302635695.81029594</v>
      </c>
      <c r="G63">
        <f t="shared" si="30"/>
        <v>151317847.90514797</v>
      </c>
      <c r="H63" s="31">
        <f>VLOOKUP($B$1,'Multipliers and Adjustments'!$A$70:$I$86,TRUNC(COLUMN(H$2)/5)+2,FALSE)*SUMIFS('EPA Data'!$I:$I,'EPA Data'!$D:$D,'Country Selector'!$A$2,'EPA Data'!$J:$J,$B$1,'EPA Data'!$C:$C,H$2,'EPA Data'!$G:$G,"&gt;="&amp;$A63,'EPA Data'!$G:$G,"&lt;"&amp;$B63)*unit_conv</f>
        <v>0</v>
      </c>
      <c r="I63">
        <f t="shared" si="31"/>
        <v>0</v>
      </c>
      <c r="J63">
        <f t="shared" si="31"/>
        <v>0</v>
      </c>
      <c r="K63">
        <f t="shared" si="31"/>
        <v>0</v>
      </c>
      <c r="L63">
        <f t="shared" si="31"/>
        <v>0</v>
      </c>
      <c r="M63" s="31">
        <f>VLOOKUP($B$1,'Multipliers and Adjustments'!$A$70:$I$86,TRUNC(COLUMN(M$2)/5)+2,FALSE)*SUMIFS('EPA Data'!$I:$I,'EPA Data'!$D:$D,'Country Selector'!$A$2,'EPA Data'!$J:$J,$B$1,'EPA Data'!$C:$C,M$2,'EPA Data'!$G:$G,"&gt;="&amp;$A63,'EPA Data'!$G:$G,"&lt;"&amp;$B63)*unit_conv</f>
        <v>0</v>
      </c>
      <c r="N63">
        <f t="shared" si="32"/>
        <v>5481537431.4784937</v>
      </c>
      <c r="O63">
        <f t="shared" si="32"/>
        <v>10963074862.956987</v>
      </c>
      <c r="P63">
        <f t="shared" si="32"/>
        <v>16444612294.435482</v>
      </c>
      <c r="Q63">
        <f t="shared" si="32"/>
        <v>21926149725.913975</v>
      </c>
      <c r="R63" s="31">
        <f>VLOOKUP($B$1,'Multipliers and Adjustments'!$A$70:$I$86,TRUNC(COLUMN(R$2)/5)+2,FALSE)*SUMIFS('EPA Data'!$I:$I,'EPA Data'!$D:$D,'Country Selector'!$A$2,'EPA Data'!$J:$J,$B$1,'EPA Data'!$C:$C,R$2,'EPA Data'!$G:$G,"&gt;="&amp;$A63,'EPA Data'!$G:$G,"&lt;"&amp;$B63)*unit_conv</f>
        <v>27407687157.392467</v>
      </c>
      <c r="S63">
        <f t="shared" si="33"/>
        <v>21973849545.625919</v>
      </c>
      <c r="T63">
        <f t="shared" si="33"/>
        <v>16540011933.859371</v>
      </c>
      <c r="U63">
        <f t="shared" si="33"/>
        <v>11106174322.092823</v>
      </c>
      <c r="V63">
        <f t="shared" si="33"/>
        <v>5672336710.3262749</v>
      </c>
      <c r="W63" s="31">
        <f>VLOOKUP($B$1,'Multipliers and Adjustments'!$A$70:$I$86,TRUNC(COLUMN(W$2)/5)+2,FALSE)*SUMIFS('EPA Data'!$I:$I,'EPA Data'!$D:$D,'Country Selector'!$A$2,'EPA Data'!$J:$J,$B$1,'EPA Data'!$C:$C,W$2,'EPA Data'!$G:$G,"&gt;="&amp;$A63,'EPA Data'!$G:$G,"&lt;"&amp;$B63)*unit_conv</f>
        <v>238499098.55972651</v>
      </c>
      <c r="X63">
        <f t="shared" si="34"/>
        <v>237915390.57347247</v>
      </c>
      <c r="Y63">
        <f t="shared" si="34"/>
        <v>237331682.58721843</v>
      </c>
      <c r="Z63">
        <f t="shared" si="34"/>
        <v>236747974.6009644</v>
      </c>
      <c r="AA63">
        <f t="shared" si="34"/>
        <v>236164266.61471036</v>
      </c>
      <c r="AB63" s="31">
        <f>VLOOKUP($B$1,'Multipliers and Adjustments'!$A$70:$I$86,TRUNC(COLUMN(AB$2)/5)+2,FALSE)*SUMIFS('EPA Data'!$I:$I,'EPA Data'!$D:$D,'Country Selector'!$A$2,'EPA Data'!$J:$J,$B$1,'EPA Data'!$C:$C,AB$2,'EPA Data'!$G:$G,"&gt;="&amp;$A63,'EPA Data'!$G:$G,"&lt;"&amp;$B63)*unit_conv</f>
        <v>235580558.62845635</v>
      </c>
      <c r="AC63">
        <f t="shared" si="35"/>
        <v>188464446.9027651</v>
      </c>
      <c r="AD63">
        <f t="shared" si="35"/>
        <v>141348335.17707384</v>
      </c>
      <c r="AE63">
        <f t="shared" si="35"/>
        <v>94232223.451382563</v>
      </c>
      <c r="AF63">
        <f t="shared" si="35"/>
        <v>47116111.725691289</v>
      </c>
      <c r="AG63" s="31">
        <f>VLOOKUP($B$1,'Multipliers and Adjustments'!$A$70:$I$86,TRUNC(COLUMN(AG$2)/5)+2,FALSE)*SUMIFS('EPA Data'!$I:$I,'EPA Data'!$D:$D,'Country Selector'!$A$2,'EPA Data'!$J:$J,$B$1,'EPA Data'!$C:$C,AG$2,'EPA Data'!$G:$G,"&gt;="&amp;$A63,'EPA Data'!$G:$G,"&lt;"&amp;$B63)*unit_conv</f>
        <v>0</v>
      </c>
      <c r="AH63">
        <f t="shared" si="36"/>
        <v>1624163330.826375</v>
      </c>
      <c r="AI63">
        <f t="shared" si="36"/>
        <v>3248326661.65275</v>
      </c>
      <c r="AJ63">
        <f t="shared" si="36"/>
        <v>4872489992.479125</v>
      </c>
      <c r="AK63">
        <f t="shared" si="36"/>
        <v>6496653323.3055</v>
      </c>
      <c r="AL63" s="31">
        <f>VLOOKUP($B$1,'Multipliers and Adjustments'!$A$70:$I$86,TRUNC(COLUMN(AL$2)/5)+2,FALSE)*SUMIFS('EPA Data'!$I:$I,'EPA Data'!$D:$D,'Country Selector'!$A$2,'EPA Data'!$J:$J,$B$1,'EPA Data'!$C:$C,AL$2,'EPA Data'!$G:$G,"&gt;="&amp;$A63,'EPA Data'!$G:$G,"&lt;"&amp;$B63)*unit_conv</f>
        <v>8120816654.131875</v>
      </c>
    </row>
    <row r="64" spans="1:38" x14ac:dyDescent="0.45">
      <c r="A64" s="12">
        <f t="shared" si="14"/>
        <v>1050</v>
      </c>
      <c r="B64" s="11">
        <f t="shared" si="7"/>
        <v>1100</v>
      </c>
      <c r="C64" s="31">
        <f>VLOOKUP($B$1,'Multipliers and Adjustments'!$A$70:$I$86,TRUNC(COLUMN(C$2)/5)+2,FALSE)*SUMIFS('EPA Data'!$I:$I,'EPA Data'!$D:$D,'Country Selector'!$A$2,'EPA Data'!$J:$J,$B$1,'EPA Data'!$C:$C,C$2,'EPA Data'!$G:$G,"&gt;="&amp;$A64,'EPA Data'!$G:$G,"&lt;"&amp;$B64)*unit_conv</f>
        <v>7106123801.5207977</v>
      </c>
      <c r="D64">
        <f t="shared" si="30"/>
        <v>5725972084.2250032</v>
      </c>
      <c r="E64">
        <f t="shared" si="30"/>
        <v>4345820366.9292088</v>
      </c>
      <c r="F64">
        <f t="shared" si="30"/>
        <v>2965668649.6334143</v>
      </c>
      <c r="G64">
        <f t="shared" si="30"/>
        <v>1585516932.3376198</v>
      </c>
      <c r="H64" s="31">
        <f>VLOOKUP($B$1,'Multipliers and Adjustments'!$A$70:$I$86,TRUNC(COLUMN(H$2)/5)+2,FALSE)*SUMIFS('EPA Data'!$I:$I,'EPA Data'!$D:$D,'Country Selector'!$A$2,'EPA Data'!$J:$J,$B$1,'EPA Data'!$C:$C,H$2,'EPA Data'!$G:$G,"&gt;="&amp;$A64,'EPA Data'!$G:$G,"&lt;"&amp;$B64)*unit_conv</f>
        <v>205365215.0418255</v>
      </c>
      <c r="I64">
        <f t="shared" si="31"/>
        <v>164292172.03346041</v>
      </c>
      <c r="J64">
        <f t="shared" si="31"/>
        <v>123219129.02509531</v>
      </c>
      <c r="K64">
        <f t="shared" si="31"/>
        <v>82146086.016730219</v>
      </c>
      <c r="L64">
        <f t="shared" si="31"/>
        <v>41073043.008365117</v>
      </c>
      <c r="M64" s="31">
        <f>VLOOKUP($B$1,'Multipliers and Adjustments'!$A$70:$I$86,TRUNC(COLUMN(M$2)/5)+2,FALSE)*SUMIFS('EPA Data'!$I:$I,'EPA Data'!$D:$D,'Country Selector'!$A$2,'EPA Data'!$J:$J,$B$1,'EPA Data'!$C:$C,M$2,'EPA Data'!$G:$G,"&gt;="&amp;$A64,'EPA Data'!$G:$G,"&lt;"&amp;$B64)*unit_conv</f>
        <v>0</v>
      </c>
      <c r="N64">
        <f t="shared" si="32"/>
        <v>0</v>
      </c>
      <c r="O64">
        <f t="shared" si="32"/>
        <v>0</v>
      </c>
      <c r="P64">
        <f t="shared" si="32"/>
        <v>0</v>
      </c>
      <c r="Q64">
        <f t="shared" si="32"/>
        <v>0</v>
      </c>
      <c r="R64" s="31">
        <f>VLOOKUP($B$1,'Multipliers and Adjustments'!$A$70:$I$86,TRUNC(COLUMN(R$2)/5)+2,FALSE)*SUMIFS('EPA Data'!$I:$I,'EPA Data'!$D:$D,'Country Selector'!$A$2,'EPA Data'!$J:$J,$B$1,'EPA Data'!$C:$C,R$2,'EPA Data'!$G:$G,"&gt;="&amp;$A64,'EPA Data'!$G:$G,"&lt;"&amp;$B64)*unit_conv</f>
        <v>0</v>
      </c>
      <c r="S64">
        <f t="shared" si="33"/>
        <v>0</v>
      </c>
      <c r="T64">
        <f t="shared" si="33"/>
        <v>0</v>
      </c>
      <c r="U64">
        <f t="shared" si="33"/>
        <v>0</v>
      </c>
      <c r="V64">
        <f t="shared" si="33"/>
        <v>0</v>
      </c>
      <c r="W64" s="31">
        <f>VLOOKUP($B$1,'Multipliers and Adjustments'!$A$70:$I$86,TRUNC(COLUMN(W$2)/5)+2,FALSE)*SUMIFS('EPA Data'!$I:$I,'EPA Data'!$D:$D,'Country Selector'!$A$2,'EPA Data'!$J:$J,$B$1,'EPA Data'!$C:$C,W$2,'EPA Data'!$G:$G,"&gt;="&amp;$A64,'EPA Data'!$G:$G,"&lt;"&amp;$B64)*unit_conv</f>
        <v>0</v>
      </c>
      <c r="X64">
        <f t="shared" si="34"/>
        <v>0</v>
      </c>
      <c r="Y64">
        <f t="shared" si="34"/>
        <v>0</v>
      </c>
      <c r="Z64">
        <f t="shared" si="34"/>
        <v>0</v>
      </c>
      <c r="AA64">
        <f t="shared" si="34"/>
        <v>0</v>
      </c>
      <c r="AB64" s="31">
        <f>VLOOKUP($B$1,'Multipliers and Adjustments'!$A$70:$I$86,TRUNC(COLUMN(AB$2)/5)+2,FALSE)*SUMIFS('EPA Data'!$I:$I,'EPA Data'!$D:$D,'Country Selector'!$A$2,'EPA Data'!$J:$J,$B$1,'EPA Data'!$C:$C,AB$2,'EPA Data'!$G:$G,"&gt;="&amp;$A64,'EPA Data'!$G:$G,"&lt;"&amp;$B64)*unit_conv</f>
        <v>0</v>
      </c>
      <c r="AC64">
        <f t="shared" si="35"/>
        <v>2204187462.7337308</v>
      </c>
      <c r="AD64">
        <f t="shared" si="35"/>
        <v>4408374925.4674616</v>
      </c>
      <c r="AE64">
        <f t="shared" si="35"/>
        <v>6612562388.2011929</v>
      </c>
      <c r="AF64">
        <f t="shared" si="35"/>
        <v>8816749850.9349232</v>
      </c>
      <c r="AG64" s="31">
        <f>VLOOKUP($B$1,'Multipliers and Adjustments'!$A$70:$I$86,TRUNC(COLUMN(AG$2)/5)+2,FALSE)*SUMIFS('EPA Data'!$I:$I,'EPA Data'!$D:$D,'Country Selector'!$A$2,'EPA Data'!$J:$J,$B$1,'EPA Data'!$C:$C,AG$2,'EPA Data'!$G:$G,"&gt;="&amp;$A64,'EPA Data'!$G:$G,"&lt;"&amp;$B64)*unit_conv</f>
        <v>11020937313.668653</v>
      </c>
      <c r="AH64">
        <f t="shared" si="36"/>
        <v>8816749850.9349232</v>
      </c>
      <c r="AI64">
        <f t="shared" si="36"/>
        <v>6612562388.2011929</v>
      </c>
      <c r="AJ64">
        <f t="shared" si="36"/>
        <v>4408374925.4674625</v>
      </c>
      <c r="AK64">
        <f t="shared" si="36"/>
        <v>2204187462.7337317</v>
      </c>
      <c r="AL64" s="31">
        <f>VLOOKUP($B$1,'Multipliers and Adjustments'!$A$70:$I$86,TRUNC(COLUMN(AL$2)/5)+2,FALSE)*SUMIFS('EPA Data'!$I:$I,'EPA Data'!$D:$D,'Country Selector'!$A$2,'EPA Data'!$J:$J,$B$1,'EPA Data'!$C:$C,AL$2,'EPA Data'!$G:$G,"&gt;="&amp;$A64,'EPA Data'!$G:$G,"&lt;"&amp;$B64)*unit_conv</f>
        <v>0</v>
      </c>
    </row>
    <row r="65" spans="1:38" x14ac:dyDescent="0.45">
      <c r="A65" s="12">
        <f t="shared" si="14"/>
        <v>1100</v>
      </c>
      <c r="B65" s="11">
        <f t="shared" si="7"/>
        <v>1150</v>
      </c>
      <c r="C65" s="31">
        <f>VLOOKUP($B$1,'Multipliers and Adjustments'!$A$70:$I$86,TRUNC(COLUMN(C$2)/5)+2,FALSE)*SUMIFS('EPA Data'!$I:$I,'EPA Data'!$D:$D,'Country Selector'!$A$2,'EPA Data'!$J:$J,$B$1,'EPA Data'!$C:$C,C$2,'EPA Data'!$G:$G,"&gt;="&amp;$A65,'EPA Data'!$G:$G,"&lt;"&amp;$B65)*unit_conv</f>
        <v>198010128.45865774</v>
      </c>
      <c r="D65">
        <f t="shared" si="30"/>
        <v>158408102.7669262</v>
      </c>
      <c r="E65">
        <f t="shared" si="30"/>
        <v>118806077.07519466</v>
      </c>
      <c r="F65">
        <f t="shared" si="30"/>
        <v>79204051.383463115</v>
      </c>
      <c r="G65">
        <f t="shared" si="30"/>
        <v>39602025.691731565</v>
      </c>
      <c r="H65" s="31">
        <f>VLOOKUP($B$1,'Multipliers and Adjustments'!$A$70:$I$86,TRUNC(COLUMN(H$2)/5)+2,FALSE)*SUMIFS('EPA Data'!$I:$I,'EPA Data'!$D:$D,'Country Selector'!$A$2,'EPA Data'!$J:$J,$B$1,'EPA Data'!$C:$C,H$2,'EPA Data'!$G:$G,"&gt;="&amp;$A65,'EPA Data'!$G:$G,"&lt;"&amp;$B65)*unit_conv</f>
        <v>0</v>
      </c>
      <c r="I65">
        <f t="shared" si="31"/>
        <v>17369998156.424339</v>
      </c>
      <c r="J65">
        <f t="shared" si="31"/>
        <v>34739996312.848679</v>
      </c>
      <c r="K65">
        <f t="shared" si="31"/>
        <v>52109994469.273018</v>
      </c>
      <c r="L65">
        <f t="shared" si="31"/>
        <v>69479992625.697357</v>
      </c>
      <c r="M65" s="31">
        <f>VLOOKUP($B$1,'Multipliers and Adjustments'!$A$70:$I$86,TRUNC(COLUMN(M$2)/5)+2,FALSE)*SUMIFS('EPA Data'!$I:$I,'EPA Data'!$D:$D,'Country Selector'!$A$2,'EPA Data'!$J:$J,$B$1,'EPA Data'!$C:$C,M$2,'EPA Data'!$G:$G,"&gt;="&amp;$A65,'EPA Data'!$G:$G,"&lt;"&amp;$B65)*unit_conv</f>
        <v>86849990782.121704</v>
      </c>
      <c r="N65">
        <f t="shared" si="32"/>
        <v>70915285981.437607</v>
      </c>
      <c r="O65">
        <f t="shared" si="32"/>
        <v>54980581180.753517</v>
      </c>
      <c r="P65">
        <f t="shared" si="32"/>
        <v>39045876380.069427</v>
      </c>
      <c r="Q65">
        <f t="shared" si="32"/>
        <v>23111171579.385338</v>
      </c>
      <c r="R65" s="31">
        <f>VLOOKUP($B$1,'Multipliers and Adjustments'!$A$70:$I$86,TRUNC(COLUMN(R$2)/5)+2,FALSE)*SUMIFS('EPA Data'!$I:$I,'EPA Data'!$D:$D,'Country Selector'!$A$2,'EPA Data'!$J:$J,$B$1,'EPA Data'!$C:$C,R$2,'EPA Data'!$G:$G,"&gt;="&amp;$A65,'EPA Data'!$G:$G,"&lt;"&amp;$B65)*unit_conv</f>
        <v>7176466778.7012539</v>
      </c>
      <c r="S65">
        <f t="shared" si="33"/>
        <v>5741173422.9610033</v>
      </c>
      <c r="T65">
        <f t="shared" si="33"/>
        <v>4305880067.2207527</v>
      </c>
      <c r="U65">
        <f t="shared" si="33"/>
        <v>2870586711.4805021</v>
      </c>
      <c r="V65">
        <f t="shared" si="33"/>
        <v>1435293355.7402513</v>
      </c>
      <c r="W65" s="31">
        <f>VLOOKUP($B$1,'Multipliers and Adjustments'!$A$70:$I$86,TRUNC(COLUMN(W$2)/5)+2,FALSE)*SUMIFS('EPA Data'!$I:$I,'EPA Data'!$D:$D,'Country Selector'!$A$2,'EPA Data'!$J:$J,$B$1,'EPA Data'!$C:$C,W$2,'EPA Data'!$G:$G,"&gt;="&amp;$A65,'EPA Data'!$G:$G,"&lt;"&amp;$B65)*unit_conv</f>
        <v>0</v>
      </c>
      <c r="X65">
        <f t="shared" si="34"/>
        <v>0</v>
      </c>
      <c r="Y65">
        <f t="shared" si="34"/>
        <v>0</v>
      </c>
      <c r="Z65">
        <f t="shared" si="34"/>
        <v>0</v>
      </c>
      <c r="AA65">
        <f t="shared" si="34"/>
        <v>0</v>
      </c>
      <c r="AB65" s="31">
        <f>VLOOKUP($B$1,'Multipliers and Adjustments'!$A$70:$I$86,TRUNC(COLUMN(AB$2)/5)+2,FALSE)*SUMIFS('EPA Data'!$I:$I,'EPA Data'!$D:$D,'Country Selector'!$A$2,'EPA Data'!$J:$J,$B$1,'EPA Data'!$C:$C,AB$2,'EPA Data'!$G:$G,"&gt;="&amp;$A65,'EPA Data'!$G:$G,"&lt;"&amp;$B65)*unit_conv</f>
        <v>0</v>
      </c>
      <c r="AC65">
        <f t="shared" si="35"/>
        <v>0</v>
      </c>
      <c r="AD65">
        <f t="shared" si="35"/>
        <v>0</v>
      </c>
      <c r="AE65">
        <f t="shared" si="35"/>
        <v>0</v>
      </c>
      <c r="AF65">
        <f t="shared" si="35"/>
        <v>0</v>
      </c>
      <c r="AG65" s="31">
        <f>VLOOKUP($B$1,'Multipliers and Adjustments'!$A$70:$I$86,TRUNC(COLUMN(AG$2)/5)+2,FALSE)*SUMIFS('EPA Data'!$I:$I,'EPA Data'!$D:$D,'Country Selector'!$A$2,'EPA Data'!$J:$J,$B$1,'EPA Data'!$C:$C,AG$2,'EPA Data'!$G:$G,"&gt;="&amp;$A65,'EPA Data'!$G:$G,"&lt;"&amp;$B65)*unit_conv</f>
        <v>0</v>
      </c>
      <c r="AH65">
        <f t="shared" si="36"/>
        <v>45326916.929078177</v>
      </c>
      <c r="AI65">
        <f t="shared" si="36"/>
        <v>90653833.858156353</v>
      </c>
      <c r="AJ65">
        <f t="shared" si="36"/>
        <v>135980750.78723454</v>
      </c>
      <c r="AK65">
        <f t="shared" si="36"/>
        <v>181307667.71631271</v>
      </c>
      <c r="AL65" s="31">
        <f>VLOOKUP($B$1,'Multipliers and Adjustments'!$A$70:$I$86,TRUNC(COLUMN(AL$2)/5)+2,FALSE)*SUMIFS('EPA Data'!$I:$I,'EPA Data'!$D:$D,'Country Selector'!$A$2,'EPA Data'!$J:$J,$B$1,'EPA Data'!$C:$C,AL$2,'EPA Data'!$G:$G,"&gt;="&amp;$A65,'EPA Data'!$G:$G,"&lt;"&amp;$B65)*unit_conv</f>
        <v>226634584.6453909</v>
      </c>
    </row>
    <row r="66" spans="1:38" x14ac:dyDescent="0.45">
      <c r="A66" s="12">
        <f t="shared" si="14"/>
        <v>1150</v>
      </c>
      <c r="B66" s="11">
        <f t="shared" si="7"/>
        <v>1200</v>
      </c>
      <c r="C66" s="31">
        <f>VLOOKUP($B$1,'Multipliers and Adjustments'!$A$70:$I$86,TRUNC(COLUMN(C$2)/5)+2,FALSE)*SUMIFS('EPA Data'!$I:$I,'EPA Data'!$D:$D,'Country Selector'!$A$2,'EPA Data'!$J:$J,$B$1,'EPA Data'!$C:$C,C$2,'EPA Data'!$G:$G,"&gt;="&amp;$A66,'EPA Data'!$G:$G,"&lt;"&amp;$B66)*unit_conv</f>
        <v>0</v>
      </c>
      <c r="D66">
        <f t="shared" ref="D66:G74" si="37">C66+($H66-$C66)/5</f>
        <v>13214933660.858784</v>
      </c>
      <c r="E66">
        <f t="shared" si="37"/>
        <v>26429867321.717567</v>
      </c>
      <c r="F66">
        <f t="shared" si="37"/>
        <v>39644800982.576355</v>
      </c>
      <c r="G66">
        <f t="shared" si="37"/>
        <v>52859734643.435135</v>
      </c>
      <c r="H66" s="31">
        <f>VLOOKUP($B$1,'Multipliers and Adjustments'!$A$70:$I$86,TRUNC(COLUMN(H$2)/5)+2,FALSE)*SUMIFS('EPA Data'!$I:$I,'EPA Data'!$D:$D,'Country Selector'!$A$2,'EPA Data'!$J:$J,$B$1,'EPA Data'!$C:$C,H$2,'EPA Data'!$G:$G,"&gt;="&amp;$A66,'EPA Data'!$G:$G,"&lt;"&amp;$B66)*unit_conv</f>
        <v>66074668304.293915</v>
      </c>
      <c r="I66">
        <f t="shared" si="31"/>
        <v>52909590214.633133</v>
      </c>
      <c r="J66">
        <f t="shared" si="31"/>
        <v>39744512124.972351</v>
      </c>
      <c r="K66">
        <f t="shared" si="31"/>
        <v>26579434035.311565</v>
      </c>
      <c r="L66">
        <f t="shared" si="31"/>
        <v>13414355945.65078</v>
      </c>
      <c r="M66" s="31">
        <f>VLOOKUP($B$1,'Multipliers and Adjustments'!$A$70:$I$86,TRUNC(COLUMN(M$2)/5)+2,FALSE)*SUMIFS('EPA Data'!$I:$I,'EPA Data'!$D:$D,'Country Selector'!$A$2,'EPA Data'!$J:$J,$B$1,'EPA Data'!$C:$C,M$2,'EPA Data'!$G:$G,"&gt;="&amp;$A66,'EPA Data'!$G:$G,"&lt;"&amp;$B66)*unit_conv</f>
        <v>249277855.98998657</v>
      </c>
      <c r="N66">
        <f t="shared" si="32"/>
        <v>13629188793.148832</v>
      </c>
      <c r="O66">
        <f t="shared" si="32"/>
        <v>27009099730.307678</v>
      </c>
      <c r="P66">
        <f t="shared" si="32"/>
        <v>40389010667.466522</v>
      </c>
      <c r="Q66">
        <f t="shared" si="32"/>
        <v>53768921604.625366</v>
      </c>
      <c r="R66" s="31">
        <f>VLOOKUP($B$1,'Multipliers and Adjustments'!$A$70:$I$86,TRUNC(COLUMN(R$2)/5)+2,FALSE)*SUMIFS('EPA Data'!$I:$I,'EPA Data'!$D:$D,'Country Selector'!$A$2,'EPA Data'!$J:$J,$B$1,'EPA Data'!$C:$C,R$2,'EPA Data'!$G:$G,"&gt;="&amp;$A66,'EPA Data'!$G:$G,"&lt;"&amp;$B66)*unit_conv</f>
        <v>67148832541.784218</v>
      </c>
      <c r="S66">
        <f t="shared" si="33"/>
        <v>53719066033.427376</v>
      </c>
      <c r="T66">
        <f t="shared" si="33"/>
        <v>40289299525.070534</v>
      </c>
      <c r="U66">
        <f t="shared" si="33"/>
        <v>26859533016.713692</v>
      </c>
      <c r="V66">
        <f t="shared" si="33"/>
        <v>13429766508.356848</v>
      </c>
      <c r="W66" s="31">
        <f>VLOOKUP($B$1,'Multipliers and Adjustments'!$A$70:$I$86,TRUNC(COLUMN(W$2)/5)+2,FALSE)*SUMIFS('EPA Data'!$I:$I,'EPA Data'!$D:$D,'Country Selector'!$A$2,'EPA Data'!$J:$J,$B$1,'EPA Data'!$C:$C,W$2,'EPA Data'!$G:$G,"&gt;="&amp;$A66,'EPA Data'!$G:$G,"&lt;"&amp;$B66)*unit_conv</f>
        <v>0</v>
      </c>
      <c r="X66">
        <f t="shared" si="34"/>
        <v>0</v>
      </c>
      <c r="Y66">
        <f t="shared" si="34"/>
        <v>0</v>
      </c>
      <c r="Z66">
        <f t="shared" si="34"/>
        <v>0</v>
      </c>
      <c r="AA66">
        <f t="shared" si="34"/>
        <v>0</v>
      </c>
      <c r="AB66" s="31">
        <f>VLOOKUP($B$1,'Multipliers and Adjustments'!$A$70:$I$86,TRUNC(COLUMN(AB$2)/5)+2,FALSE)*SUMIFS('EPA Data'!$I:$I,'EPA Data'!$D:$D,'Country Selector'!$A$2,'EPA Data'!$J:$J,$B$1,'EPA Data'!$C:$C,AB$2,'EPA Data'!$G:$G,"&gt;="&amp;$A66,'EPA Data'!$G:$G,"&lt;"&amp;$B66)*unit_conv</f>
        <v>0</v>
      </c>
      <c r="AC66">
        <f t="shared" si="35"/>
        <v>0</v>
      </c>
      <c r="AD66">
        <f t="shared" si="35"/>
        <v>0</v>
      </c>
      <c r="AE66">
        <f t="shared" si="35"/>
        <v>0</v>
      </c>
      <c r="AF66">
        <f t="shared" si="35"/>
        <v>0</v>
      </c>
      <c r="AG66" s="31">
        <f>VLOOKUP($B$1,'Multipliers and Adjustments'!$A$70:$I$86,TRUNC(COLUMN(AG$2)/5)+2,FALSE)*SUMIFS('EPA Data'!$I:$I,'EPA Data'!$D:$D,'Country Selector'!$A$2,'EPA Data'!$J:$J,$B$1,'EPA Data'!$C:$C,AG$2,'EPA Data'!$G:$G,"&gt;="&amp;$A66,'EPA Data'!$G:$G,"&lt;"&amp;$B66)*unit_conv</f>
        <v>0</v>
      </c>
      <c r="AH66">
        <f t="shared" si="36"/>
        <v>2081639164.6462066</v>
      </c>
      <c r="AI66">
        <f t="shared" si="36"/>
        <v>4163278329.2924132</v>
      </c>
      <c r="AJ66">
        <f t="shared" si="36"/>
        <v>6244917493.9386196</v>
      </c>
      <c r="AK66">
        <f t="shared" si="36"/>
        <v>8326556658.5848265</v>
      </c>
      <c r="AL66" s="31">
        <f>VLOOKUP($B$1,'Multipliers and Adjustments'!$A$70:$I$86,TRUNC(COLUMN(AL$2)/5)+2,FALSE)*SUMIFS('EPA Data'!$I:$I,'EPA Data'!$D:$D,'Country Selector'!$A$2,'EPA Data'!$J:$J,$B$1,'EPA Data'!$C:$C,AL$2,'EPA Data'!$G:$G,"&gt;="&amp;$A66,'EPA Data'!$G:$G,"&lt;"&amp;$B66)*unit_conv</f>
        <v>10408195823.231033</v>
      </c>
    </row>
    <row r="67" spans="1:38" x14ac:dyDescent="0.45">
      <c r="A67" s="12">
        <f t="shared" si="14"/>
        <v>1200</v>
      </c>
      <c r="B67" s="11">
        <f t="shared" si="7"/>
        <v>1250</v>
      </c>
      <c r="C67" s="31">
        <f>VLOOKUP($B$1,'Multipliers and Adjustments'!$A$70:$I$86,TRUNC(COLUMN(C$2)/5)+2,FALSE)*SUMIFS('EPA Data'!$I:$I,'EPA Data'!$D:$D,'Country Selector'!$A$2,'EPA Data'!$J:$J,$B$1,'EPA Data'!$C:$C,C$2,'EPA Data'!$G:$G,"&gt;="&amp;$A67,'EPA Data'!$G:$G,"&lt;"&amp;$B67)*unit_conv</f>
        <v>0</v>
      </c>
      <c r="D67">
        <f t="shared" si="37"/>
        <v>3626719835.9706306</v>
      </c>
      <c r="E67">
        <f t="shared" si="37"/>
        <v>7253439671.9412613</v>
      </c>
      <c r="F67">
        <f t="shared" si="37"/>
        <v>10880159507.911892</v>
      </c>
      <c r="G67">
        <f t="shared" si="37"/>
        <v>14506879343.882523</v>
      </c>
      <c r="H67" s="31">
        <f>VLOOKUP($B$1,'Multipliers and Adjustments'!$A$70:$I$86,TRUNC(COLUMN(H$2)/5)+2,FALSE)*SUMIFS('EPA Data'!$I:$I,'EPA Data'!$D:$D,'Country Selector'!$A$2,'EPA Data'!$J:$J,$B$1,'EPA Data'!$C:$C,H$2,'EPA Data'!$G:$G,"&gt;="&amp;$A67,'EPA Data'!$G:$G,"&lt;"&amp;$B67)*unit_conv</f>
        <v>18133599179.853153</v>
      </c>
      <c r="I67">
        <f t="shared" si="31"/>
        <v>15768995394.480225</v>
      </c>
      <c r="J67">
        <f t="shared" si="31"/>
        <v>13404391609.107296</v>
      </c>
      <c r="K67">
        <f t="shared" si="31"/>
        <v>11039787823.734367</v>
      </c>
      <c r="L67">
        <f t="shared" si="31"/>
        <v>8675184038.3614388</v>
      </c>
      <c r="M67" s="31">
        <f>VLOOKUP($B$1,'Multipliers and Adjustments'!$A$70:$I$86,TRUNC(COLUMN(M$2)/5)+2,FALSE)*SUMIFS('EPA Data'!$I:$I,'EPA Data'!$D:$D,'Country Selector'!$A$2,'EPA Data'!$J:$J,$B$1,'EPA Data'!$C:$C,M$2,'EPA Data'!$G:$G,"&gt;="&amp;$A67,'EPA Data'!$G:$G,"&lt;"&amp;$B67)*unit_conv</f>
        <v>6310580252.9885149</v>
      </c>
      <c r="N67">
        <f t="shared" si="32"/>
        <v>10181497157.420074</v>
      </c>
      <c r="O67">
        <f t="shared" si="32"/>
        <v>14052414061.851633</v>
      </c>
      <c r="P67">
        <f t="shared" si="32"/>
        <v>17923330966.283192</v>
      </c>
      <c r="Q67">
        <f t="shared" si="32"/>
        <v>21794247870.714752</v>
      </c>
      <c r="R67" s="31">
        <f>VLOOKUP($B$1,'Multipliers and Adjustments'!$A$70:$I$86,TRUNC(COLUMN(R$2)/5)+2,FALSE)*SUMIFS('EPA Data'!$I:$I,'EPA Data'!$D:$D,'Country Selector'!$A$2,'EPA Data'!$J:$J,$B$1,'EPA Data'!$C:$C,R$2,'EPA Data'!$G:$G,"&gt;="&amp;$A67,'EPA Data'!$G:$G,"&lt;"&amp;$B67)*unit_conv</f>
        <v>25665164775.146309</v>
      </c>
      <c r="S67">
        <f t="shared" si="33"/>
        <v>33147841016.918209</v>
      </c>
      <c r="T67">
        <f t="shared" si="33"/>
        <v>40630517258.690109</v>
      </c>
      <c r="U67">
        <f t="shared" si="33"/>
        <v>48113193500.462006</v>
      </c>
      <c r="V67">
        <f t="shared" si="33"/>
        <v>55595869742.233902</v>
      </c>
      <c r="W67" s="31">
        <f>VLOOKUP($B$1,'Multipliers and Adjustments'!$A$70:$I$86,TRUNC(COLUMN(W$2)/5)+2,FALSE)*SUMIFS('EPA Data'!$I:$I,'EPA Data'!$D:$D,'Country Selector'!$A$2,'EPA Data'!$J:$J,$B$1,'EPA Data'!$C:$C,W$2,'EPA Data'!$G:$G,"&gt;="&amp;$A67,'EPA Data'!$G:$G,"&lt;"&amp;$B67)*unit_conv</f>
        <v>63078545984.005806</v>
      </c>
      <c r="X67">
        <f t="shared" si="34"/>
        <v>50462836787.204643</v>
      </c>
      <c r="Y67">
        <f t="shared" si="34"/>
        <v>37847127590.403481</v>
      </c>
      <c r="Z67">
        <f t="shared" si="34"/>
        <v>25231418393.602318</v>
      </c>
      <c r="AA67">
        <f t="shared" si="34"/>
        <v>12615709196.801157</v>
      </c>
      <c r="AB67" s="31">
        <f>VLOOKUP($B$1,'Multipliers and Adjustments'!$A$70:$I$86,TRUNC(COLUMN(AB$2)/5)+2,FALSE)*SUMIFS('EPA Data'!$I:$I,'EPA Data'!$D:$D,'Country Selector'!$A$2,'EPA Data'!$J:$J,$B$1,'EPA Data'!$C:$C,AB$2,'EPA Data'!$G:$G,"&gt;="&amp;$A67,'EPA Data'!$G:$G,"&lt;"&amp;$B67)*unit_conv</f>
        <v>0</v>
      </c>
      <c r="AC67">
        <f t="shared" si="35"/>
        <v>0</v>
      </c>
      <c r="AD67">
        <f t="shared" si="35"/>
        <v>0</v>
      </c>
      <c r="AE67">
        <f t="shared" si="35"/>
        <v>0</v>
      </c>
      <c r="AF67">
        <f t="shared" si="35"/>
        <v>0</v>
      </c>
      <c r="AG67" s="31">
        <f>VLOOKUP($B$1,'Multipliers and Adjustments'!$A$70:$I$86,TRUNC(COLUMN(AG$2)/5)+2,FALSE)*SUMIFS('EPA Data'!$I:$I,'EPA Data'!$D:$D,'Country Selector'!$A$2,'EPA Data'!$J:$J,$B$1,'EPA Data'!$C:$C,AG$2,'EPA Data'!$G:$G,"&gt;="&amp;$A67,'EPA Data'!$G:$G,"&lt;"&amp;$B67)*unit_conv</f>
        <v>0</v>
      </c>
      <c r="AH67">
        <f t="shared" si="36"/>
        <v>0</v>
      </c>
      <c r="AI67">
        <f t="shared" si="36"/>
        <v>0</v>
      </c>
      <c r="AJ67">
        <f t="shared" si="36"/>
        <v>0</v>
      </c>
      <c r="AK67">
        <f t="shared" si="36"/>
        <v>0</v>
      </c>
      <c r="AL67" s="31">
        <f>VLOOKUP($B$1,'Multipliers and Adjustments'!$A$70:$I$86,TRUNC(COLUMN(AL$2)/5)+2,FALSE)*SUMIFS('EPA Data'!$I:$I,'EPA Data'!$D:$D,'Country Selector'!$A$2,'EPA Data'!$J:$J,$B$1,'EPA Data'!$C:$C,AL$2,'EPA Data'!$G:$G,"&gt;="&amp;$A67,'EPA Data'!$G:$G,"&lt;"&amp;$B67)*unit_conv</f>
        <v>0</v>
      </c>
    </row>
    <row r="68" spans="1:38" x14ac:dyDescent="0.45">
      <c r="A68" s="12">
        <f t="shared" si="14"/>
        <v>1250</v>
      </c>
      <c r="B68" s="11">
        <f t="shared" si="7"/>
        <v>1300</v>
      </c>
      <c r="C68" s="31">
        <f>VLOOKUP($B$1,'Multipliers and Adjustments'!$A$70:$I$86,TRUNC(COLUMN(C$2)/5)+2,FALSE)*SUMIFS('EPA Data'!$I:$I,'EPA Data'!$D:$D,'Country Selector'!$A$2,'EPA Data'!$J:$J,$B$1,'EPA Data'!$C:$C,C$2,'EPA Data'!$G:$G,"&gt;="&amp;$A68,'EPA Data'!$G:$G,"&lt;"&amp;$B68)*unit_conv</f>
        <v>0</v>
      </c>
      <c r="D68">
        <f t="shared" si="37"/>
        <v>0</v>
      </c>
      <c r="E68">
        <f t="shared" si="37"/>
        <v>0</v>
      </c>
      <c r="F68">
        <f t="shared" si="37"/>
        <v>0</v>
      </c>
      <c r="G68">
        <f t="shared" si="37"/>
        <v>0</v>
      </c>
      <c r="H68" s="31">
        <f>VLOOKUP($B$1,'Multipliers and Adjustments'!$A$70:$I$86,TRUNC(COLUMN(H$2)/5)+2,FALSE)*SUMIFS('EPA Data'!$I:$I,'EPA Data'!$D:$D,'Country Selector'!$A$2,'EPA Data'!$J:$J,$B$1,'EPA Data'!$C:$C,H$2,'EPA Data'!$G:$G,"&gt;="&amp;$A68,'EPA Data'!$G:$G,"&lt;"&amp;$B68)*unit_conv</f>
        <v>0</v>
      </c>
      <c r="I68">
        <f t="shared" ref="I68:L74" si="38">H68+($M68-$H68)/5</f>
        <v>0</v>
      </c>
      <c r="J68">
        <f t="shared" si="38"/>
        <v>0</v>
      </c>
      <c r="K68">
        <f t="shared" si="38"/>
        <v>0</v>
      </c>
      <c r="L68">
        <f t="shared" si="38"/>
        <v>0</v>
      </c>
      <c r="M68" s="31">
        <f>VLOOKUP($B$1,'Multipliers and Adjustments'!$A$70:$I$86,TRUNC(COLUMN(M$2)/5)+2,FALSE)*SUMIFS('EPA Data'!$I:$I,'EPA Data'!$D:$D,'Country Selector'!$A$2,'EPA Data'!$J:$J,$B$1,'EPA Data'!$C:$C,M$2,'EPA Data'!$G:$G,"&gt;="&amp;$A68,'EPA Data'!$G:$G,"&lt;"&amp;$B68)*unit_conv</f>
        <v>0</v>
      </c>
      <c r="N68">
        <f t="shared" ref="N68:Q74" si="39">M68+($R68-$M68)/5</f>
        <v>0</v>
      </c>
      <c r="O68">
        <f t="shared" si="39"/>
        <v>0</v>
      </c>
      <c r="P68">
        <f t="shared" si="39"/>
        <v>0</v>
      </c>
      <c r="Q68">
        <f t="shared" si="39"/>
        <v>0</v>
      </c>
      <c r="R68" s="31">
        <f>VLOOKUP($B$1,'Multipliers and Adjustments'!$A$70:$I$86,TRUNC(COLUMN(R$2)/5)+2,FALSE)*SUMIFS('EPA Data'!$I:$I,'EPA Data'!$D:$D,'Country Selector'!$A$2,'EPA Data'!$J:$J,$B$1,'EPA Data'!$C:$C,R$2,'EPA Data'!$G:$G,"&gt;="&amp;$A68,'EPA Data'!$G:$G,"&lt;"&amp;$B68)*unit_conv</f>
        <v>0</v>
      </c>
      <c r="S68">
        <f t="shared" ref="S68:V74" si="40">R68+($W68-$R68)/5</f>
        <v>5379616104.8390865</v>
      </c>
      <c r="T68">
        <f t="shared" si="40"/>
        <v>10759232209.678173</v>
      </c>
      <c r="U68">
        <f t="shared" si="40"/>
        <v>16138848314.51726</v>
      </c>
      <c r="V68">
        <f t="shared" si="40"/>
        <v>21518464419.356346</v>
      </c>
      <c r="W68" s="31">
        <f>VLOOKUP($B$1,'Multipliers and Adjustments'!$A$70:$I$86,TRUNC(COLUMN(W$2)/5)+2,FALSE)*SUMIFS('EPA Data'!$I:$I,'EPA Data'!$D:$D,'Country Selector'!$A$2,'EPA Data'!$J:$J,$B$1,'EPA Data'!$C:$C,W$2,'EPA Data'!$G:$G,"&gt;="&amp;$A68,'EPA Data'!$G:$G,"&lt;"&amp;$B68)*unit_conv</f>
        <v>26898080524.195435</v>
      </c>
      <c r="X68">
        <f t="shared" ref="X68:AA74" si="41">W68+($AB68-$W68)/5</f>
        <v>33891288814.019257</v>
      </c>
      <c r="Y68">
        <f t="shared" si="41"/>
        <v>40884497103.843079</v>
      </c>
      <c r="Z68">
        <f t="shared" si="41"/>
        <v>47877705393.666901</v>
      </c>
      <c r="AA68">
        <f t="shared" si="41"/>
        <v>54870913683.490723</v>
      </c>
      <c r="AB68" s="31">
        <f>VLOOKUP($B$1,'Multipliers and Adjustments'!$A$70:$I$86,TRUNC(COLUMN(AB$2)/5)+2,FALSE)*SUMIFS('EPA Data'!$I:$I,'EPA Data'!$D:$D,'Country Selector'!$A$2,'EPA Data'!$J:$J,$B$1,'EPA Data'!$C:$C,AB$2,'EPA Data'!$G:$G,"&gt;="&amp;$A68,'EPA Data'!$G:$G,"&lt;"&amp;$B68)*unit_conv</f>
        <v>61864121973.314545</v>
      </c>
      <c r="AC68">
        <f t="shared" ref="AC68:AF74" si="42">AB68+($AG68-$AB68)/5</f>
        <v>61575433651.872932</v>
      </c>
      <c r="AD68">
        <f t="shared" si="42"/>
        <v>61286745330.43132</v>
      </c>
      <c r="AE68">
        <f t="shared" si="42"/>
        <v>60998057008.989708</v>
      </c>
      <c r="AF68">
        <f t="shared" si="42"/>
        <v>60709368687.548096</v>
      </c>
      <c r="AG68" s="31">
        <f>VLOOKUP($B$1,'Multipliers and Adjustments'!$A$70:$I$86,TRUNC(COLUMN(AG$2)/5)+2,FALSE)*SUMIFS('EPA Data'!$I:$I,'EPA Data'!$D:$D,'Country Selector'!$A$2,'EPA Data'!$J:$J,$B$1,'EPA Data'!$C:$C,AG$2,'EPA Data'!$G:$G,"&gt;="&amp;$A68,'EPA Data'!$G:$G,"&lt;"&amp;$B68)*unit_conv</f>
        <v>60420680366.106491</v>
      </c>
      <c r="AH68">
        <f t="shared" ref="AH68:AK74" si="43">AG68+($AL68-$AG68)/5</f>
        <v>48336544292.885193</v>
      </c>
      <c r="AI68">
        <f t="shared" si="43"/>
        <v>36252408219.663895</v>
      </c>
      <c r="AJ68">
        <f t="shared" si="43"/>
        <v>24168272146.442596</v>
      </c>
      <c r="AK68">
        <f t="shared" si="43"/>
        <v>12084136073.221298</v>
      </c>
      <c r="AL68" s="31">
        <f>VLOOKUP($B$1,'Multipliers and Adjustments'!$A$70:$I$86,TRUNC(COLUMN(AL$2)/5)+2,FALSE)*SUMIFS('EPA Data'!$I:$I,'EPA Data'!$D:$D,'Country Selector'!$A$2,'EPA Data'!$J:$J,$B$1,'EPA Data'!$C:$C,AL$2,'EPA Data'!$G:$G,"&gt;="&amp;$A68,'EPA Data'!$G:$G,"&lt;"&amp;$B68)*unit_conv</f>
        <v>0</v>
      </c>
    </row>
    <row r="69" spans="1:38" x14ac:dyDescent="0.45">
      <c r="A69" s="12">
        <f t="shared" si="14"/>
        <v>1300</v>
      </c>
      <c r="B69" s="11">
        <f t="shared" si="7"/>
        <v>1350</v>
      </c>
      <c r="C69" s="31">
        <f>VLOOKUP($B$1,'Multipliers and Adjustments'!$A$70:$I$86,TRUNC(COLUMN(C$2)/5)+2,FALSE)*SUMIFS('EPA Data'!$I:$I,'EPA Data'!$D:$D,'Country Selector'!$A$2,'EPA Data'!$J:$J,$B$1,'EPA Data'!$C:$C,C$2,'EPA Data'!$G:$G,"&gt;="&amp;$A69,'EPA Data'!$G:$G,"&lt;"&amp;$B69)*unit_conv</f>
        <v>12470023369.029089</v>
      </c>
      <c r="D69">
        <f t="shared" si="37"/>
        <v>11124101328.357277</v>
      </c>
      <c r="E69">
        <f t="shared" si="37"/>
        <v>9778179287.6854649</v>
      </c>
      <c r="F69">
        <f t="shared" si="37"/>
        <v>8432257247.0136518</v>
      </c>
      <c r="G69">
        <f t="shared" si="37"/>
        <v>7086335206.3418388</v>
      </c>
      <c r="H69" s="31">
        <f>VLOOKUP($B$1,'Multipliers and Adjustments'!$A$70:$I$86,TRUNC(COLUMN(H$2)/5)+2,FALSE)*SUMIFS('EPA Data'!$I:$I,'EPA Data'!$D:$D,'Country Selector'!$A$2,'EPA Data'!$J:$J,$B$1,'EPA Data'!$C:$C,H$2,'EPA Data'!$G:$G,"&gt;="&amp;$A69,'EPA Data'!$G:$G,"&lt;"&amp;$B69)*unit_conv</f>
        <v>5740413165.6700249</v>
      </c>
      <c r="I69">
        <f t="shared" si="38"/>
        <v>8923568350.3066998</v>
      </c>
      <c r="J69">
        <f t="shared" si="38"/>
        <v>12106723534.943375</v>
      </c>
      <c r="K69">
        <f t="shared" si="38"/>
        <v>15289878719.58005</v>
      </c>
      <c r="L69">
        <f t="shared" si="38"/>
        <v>18473033904.216724</v>
      </c>
      <c r="M69" s="31">
        <f>VLOOKUP($B$1,'Multipliers and Adjustments'!$A$70:$I$86,TRUNC(COLUMN(M$2)/5)+2,FALSE)*SUMIFS('EPA Data'!$I:$I,'EPA Data'!$D:$D,'Country Selector'!$A$2,'EPA Data'!$J:$J,$B$1,'EPA Data'!$C:$C,M$2,'EPA Data'!$G:$G,"&gt;="&amp;$A69,'EPA Data'!$G:$G,"&lt;"&amp;$B69)*unit_conv</f>
        <v>21656189088.853401</v>
      </c>
      <c r="N69">
        <f t="shared" si="39"/>
        <v>17324951271.082722</v>
      </c>
      <c r="O69">
        <f t="shared" si="39"/>
        <v>12993713453.312042</v>
      </c>
      <c r="P69">
        <f t="shared" si="39"/>
        <v>8662475635.5413628</v>
      </c>
      <c r="Q69">
        <f t="shared" si="39"/>
        <v>4331237817.7706823</v>
      </c>
      <c r="R69" s="31">
        <f>VLOOKUP($B$1,'Multipliers and Adjustments'!$A$70:$I$86,TRUNC(COLUMN(R$2)/5)+2,FALSE)*SUMIFS('EPA Data'!$I:$I,'EPA Data'!$D:$D,'Country Selector'!$A$2,'EPA Data'!$J:$J,$B$1,'EPA Data'!$C:$C,R$2,'EPA Data'!$G:$G,"&gt;="&amp;$A69,'EPA Data'!$G:$G,"&lt;"&amp;$B69)*unit_conv</f>
        <v>0</v>
      </c>
      <c r="S69">
        <f t="shared" si="40"/>
        <v>0</v>
      </c>
      <c r="T69">
        <f t="shared" si="40"/>
        <v>0</v>
      </c>
      <c r="U69">
        <f t="shared" si="40"/>
        <v>0</v>
      </c>
      <c r="V69">
        <f t="shared" si="40"/>
        <v>0</v>
      </c>
      <c r="W69" s="31">
        <f>VLOOKUP($B$1,'Multipliers and Adjustments'!$A$70:$I$86,TRUNC(COLUMN(W$2)/5)+2,FALSE)*SUMIFS('EPA Data'!$I:$I,'EPA Data'!$D:$D,'Country Selector'!$A$2,'EPA Data'!$J:$J,$B$1,'EPA Data'!$C:$C,W$2,'EPA Data'!$G:$G,"&gt;="&amp;$A69,'EPA Data'!$G:$G,"&lt;"&amp;$B69)*unit_conv</f>
        <v>0</v>
      </c>
      <c r="X69">
        <f t="shared" si="41"/>
        <v>0</v>
      </c>
      <c r="Y69">
        <f t="shared" si="41"/>
        <v>0</v>
      </c>
      <c r="Z69">
        <f t="shared" si="41"/>
        <v>0</v>
      </c>
      <c r="AA69">
        <f t="shared" si="41"/>
        <v>0</v>
      </c>
      <c r="AB69" s="31">
        <f>VLOOKUP($B$1,'Multipliers and Adjustments'!$A$70:$I$86,TRUNC(COLUMN(AB$2)/5)+2,FALSE)*SUMIFS('EPA Data'!$I:$I,'EPA Data'!$D:$D,'Country Selector'!$A$2,'EPA Data'!$J:$J,$B$1,'EPA Data'!$C:$C,AB$2,'EPA Data'!$G:$G,"&gt;="&amp;$A69,'EPA Data'!$G:$G,"&lt;"&amp;$B69)*unit_conv</f>
        <v>0</v>
      </c>
      <c r="AC69">
        <f t="shared" si="42"/>
        <v>0</v>
      </c>
      <c r="AD69">
        <f t="shared" si="42"/>
        <v>0</v>
      </c>
      <c r="AE69">
        <f t="shared" si="42"/>
        <v>0</v>
      </c>
      <c r="AF69">
        <f t="shared" si="42"/>
        <v>0</v>
      </c>
      <c r="AG69" s="31">
        <f>VLOOKUP($B$1,'Multipliers and Adjustments'!$A$70:$I$86,TRUNC(COLUMN(AG$2)/5)+2,FALSE)*SUMIFS('EPA Data'!$I:$I,'EPA Data'!$D:$D,'Country Selector'!$A$2,'EPA Data'!$J:$J,$B$1,'EPA Data'!$C:$C,AG$2,'EPA Data'!$G:$G,"&gt;="&amp;$A69,'EPA Data'!$G:$G,"&lt;"&amp;$B69)*unit_conv</f>
        <v>0</v>
      </c>
      <c r="AH69">
        <f t="shared" si="43"/>
        <v>11727030020.232172</v>
      </c>
      <c r="AI69">
        <f t="shared" si="43"/>
        <v>23454060040.464344</v>
      </c>
      <c r="AJ69">
        <f t="shared" si="43"/>
        <v>35181090060.696518</v>
      </c>
      <c r="AK69">
        <f t="shared" si="43"/>
        <v>46908120080.928688</v>
      </c>
      <c r="AL69" s="31">
        <f>VLOOKUP($B$1,'Multipliers and Adjustments'!$A$70:$I$86,TRUNC(COLUMN(AL$2)/5)+2,FALSE)*SUMIFS('EPA Data'!$I:$I,'EPA Data'!$D:$D,'Country Selector'!$A$2,'EPA Data'!$J:$J,$B$1,'EPA Data'!$C:$C,AL$2,'EPA Data'!$G:$G,"&gt;="&amp;$A69,'EPA Data'!$G:$G,"&lt;"&amp;$B69)*unit_conv</f>
        <v>58635150101.160858</v>
      </c>
    </row>
    <row r="70" spans="1:38" x14ac:dyDescent="0.45">
      <c r="A70" s="12">
        <f t="shared" si="14"/>
        <v>1350</v>
      </c>
      <c r="B70" s="11">
        <f t="shared" si="7"/>
        <v>1400</v>
      </c>
      <c r="C70" s="31">
        <f>VLOOKUP($B$1,'Multipliers and Adjustments'!$A$70:$I$86,TRUNC(COLUMN(C$2)/5)+2,FALSE)*SUMIFS('EPA Data'!$I:$I,'EPA Data'!$D:$D,'Country Selector'!$A$2,'EPA Data'!$J:$J,$B$1,'EPA Data'!$C:$C,C$2,'EPA Data'!$G:$G,"&gt;="&amp;$A70,'EPA Data'!$G:$G,"&lt;"&amp;$B70)*unit_conv</f>
        <v>0</v>
      </c>
      <c r="D70">
        <f t="shared" si="37"/>
        <v>0</v>
      </c>
      <c r="E70">
        <f t="shared" si="37"/>
        <v>0</v>
      </c>
      <c r="F70">
        <f t="shared" si="37"/>
        <v>0</v>
      </c>
      <c r="G70">
        <f t="shared" si="37"/>
        <v>0</v>
      </c>
      <c r="H70" s="31">
        <f>VLOOKUP($B$1,'Multipliers and Adjustments'!$A$70:$I$86,TRUNC(COLUMN(H$2)/5)+2,FALSE)*SUMIFS('EPA Data'!$I:$I,'EPA Data'!$D:$D,'Country Selector'!$A$2,'EPA Data'!$J:$J,$B$1,'EPA Data'!$C:$C,H$2,'EPA Data'!$G:$G,"&gt;="&amp;$A70,'EPA Data'!$G:$G,"&lt;"&amp;$B70)*unit_conv</f>
        <v>0</v>
      </c>
      <c r="I70">
        <f t="shared" si="38"/>
        <v>0</v>
      </c>
      <c r="J70">
        <f t="shared" si="38"/>
        <v>0</v>
      </c>
      <c r="K70">
        <f t="shared" si="38"/>
        <v>0</v>
      </c>
      <c r="L70">
        <f t="shared" si="38"/>
        <v>0</v>
      </c>
      <c r="M70" s="31">
        <f>VLOOKUP($B$1,'Multipliers and Adjustments'!$A$70:$I$86,TRUNC(COLUMN(M$2)/5)+2,FALSE)*SUMIFS('EPA Data'!$I:$I,'EPA Data'!$D:$D,'Country Selector'!$A$2,'EPA Data'!$J:$J,$B$1,'EPA Data'!$C:$C,M$2,'EPA Data'!$G:$G,"&gt;="&amp;$A70,'EPA Data'!$G:$G,"&lt;"&amp;$B70)*unit_conv</f>
        <v>0</v>
      </c>
      <c r="N70">
        <f t="shared" si="39"/>
        <v>0</v>
      </c>
      <c r="O70">
        <f t="shared" si="39"/>
        <v>0</v>
      </c>
      <c r="P70">
        <f t="shared" si="39"/>
        <v>0</v>
      </c>
      <c r="Q70">
        <f t="shared" si="39"/>
        <v>0</v>
      </c>
      <c r="R70" s="31">
        <f>VLOOKUP($B$1,'Multipliers and Adjustments'!$A$70:$I$86,TRUNC(COLUMN(R$2)/5)+2,FALSE)*SUMIFS('EPA Data'!$I:$I,'EPA Data'!$D:$D,'Country Selector'!$A$2,'EPA Data'!$J:$J,$B$1,'EPA Data'!$C:$C,R$2,'EPA Data'!$G:$G,"&gt;="&amp;$A70,'EPA Data'!$G:$G,"&lt;"&amp;$B70)*unit_conv</f>
        <v>0</v>
      </c>
      <c r="S70">
        <f t="shared" si="40"/>
        <v>0</v>
      </c>
      <c r="T70">
        <f t="shared" si="40"/>
        <v>0</v>
      </c>
      <c r="U70">
        <f t="shared" si="40"/>
        <v>0</v>
      </c>
      <c r="V70">
        <f t="shared" si="40"/>
        <v>0</v>
      </c>
      <c r="W70" s="31">
        <f>VLOOKUP($B$1,'Multipliers and Adjustments'!$A$70:$I$86,TRUNC(COLUMN(W$2)/5)+2,FALSE)*SUMIFS('EPA Data'!$I:$I,'EPA Data'!$D:$D,'Country Selector'!$A$2,'EPA Data'!$J:$J,$B$1,'EPA Data'!$C:$C,W$2,'EPA Data'!$G:$G,"&gt;="&amp;$A70,'EPA Data'!$G:$G,"&lt;"&amp;$B70)*unit_conv</f>
        <v>0</v>
      </c>
      <c r="X70">
        <f t="shared" si="41"/>
        <v>63119264.750817776</v>
      </c>
      <c r="Y70">
        <f t="shared" si="41"/>
        <v>126238529.50163555</v>
      </c>
      <c r="Z70">
        <f t="shared" si="41"/>
        <v>189357794.25245333</v>
      </c>
      <c r="AA70">
        <f t="shared" si="41"/>
        <v>252477059.0032711</v>
      </c>
      <c r="AB70" s="31">
        <f>VLOOKUP($B$1,'Multipliers and Adjustments'!$A$70:$I$86,TRUNC(COLUMN(AB$2)/5)+2,FALSE)*SUMIFS('EPA Data'!$I:$I,'EPA Data'!$D:$D,'Country Selector'!$A$2,'EPA Data'!$J:$J,$B$1,'EPA Data'!$C:$C,AB$2,'EPA Data'!$G:$G,"&gt;="&amp;$A70,'EPA Data'!$G:$G,"&lt;"&amp;$B70)*unit_conv</f>
        <v>315596323.75408888</v>
      </c>
      <c r="AC70">
        <f t="shared" si="42"/>
        <v>252477059.0032711</v>
      </c>
      <c r="AD70">
        <f t="shared" si="42"/>
        <v>189357794.25245333</v>
      </c>
      <c r="AE70">
        <f t="shared" si="42"/>
        <v>126238529.50163555</v>
      </c>
      <c r="AF70">
        <f t="shared" si="42"/>
        <v>63119264.750817776</v>
      </c>
      <c r="AG70" s="31">
        <f>VLOOKUP($B$1,'Multipliers and Adjustments'!$A$70:$I$86,TRUNC(COLUMN(AG$2)/5)+2,FALSE)*SUMIFS('EPA Data'!$I:$I,'EPA Data'!$D:$D,'Country Selector'!$A$2,'EPA Data'!$J:$J,$B$1,'EPA Data'!$C:$C,AG$2,'EPA Data'!$G:$G,"&gt;="&amp;$A70,'EPA Data'!$G:$G,"&lt;"&amp;$B70)*unit_conv</f>
        <v>0</v>
      </c>
      <c r="AH70">
        <f t="shared" si="43"/>
        <v>0</v>
      </c>
      <c r="AI70">
        <f t="shared" si="43"/>
        <v>0</v>
      </c>
      <c r="AJ70">
        <f t="shared" si="43"/>
        <v>0</v>
      </c>
      <c r="AK70">
        <f t="shared" si="43"/>
        <v>0</v>
      </c>
      <c r="AL70" s="31">
        <f>VLOOKUP($B$1,'Multipliers and Adjustments'!$A$70:$I$86,TRUNC(COLUMN(AL$2)/5)+2,FALSE)*SUMIFS('EPA Data'!$I:$I,'EPA Data'!$D:$D,'Country Selector'!$A$2,'EPA Data'!$J:$J,$B$1,'EPA Data'!$C:$C,AL$2,'EPA Data'!$G:$G,"&gt;="&amp;$A70,'EPA Data'!$G:$G,"&lt;"&amp;$B70)*unit_conv</f>
        <v>0</v>
      </c>
    </row>
    <row r="71" spans="1:38" x14ac:dyDescent="0.45">
      <c r="A71" s="12">
        <f t="shared" si="14"/>
        <v>1400</v>
      </c>
      <c r="B71" s="11">
        <f t="shared" si="7"/>
        <v>1450</v>
      </c>
      <c r="C71" s="31">
        <f>VLOOKUP($B$1,'Multipliers and Adjustments'!$A$70:$I$86,TRUNC(COLUMN(C$2)/5)+2,FALSE)*SUMIFS('EPA Data'!$I:$I,'EPA Data'!$D:$D,'Country Selector'!$A$2,'EPA Data'!$J:$J,$B$1,'EPA Data'!$C:$C,C$2,'EPA Data'!$G:$G,"&gt;="&amp;$A71,'EPA Data'!$G:$G,"&lt;"&amp;$B71)*unit_conv</f>
        <v>0</v>
      </c>
      <c r="D71">
        <f t="shared" si="37"/>
        <v>0</v>
      </c>
      <c r="E71">
        <f t="shared" si="37"/>
        <v>0</v>
      </c>
      <c r="F71">
        <f t="shared" si="37"/>
        <v>0</v>
      </c>
      <c r="G71">
        <f t="shared" si="37"/>
        <v>0</v>
      </c>
      <c r="H71" s="31">
        <f>VLOOKUP($B$1,'Multipliers and Adjustments'!$A$70:$I$86,TRUNC(COLUMN(H$2)/5)+2,FALSE)*SUMIFS('EPA Data'!$I:$I,'EPA Data'!$D:$D,'Country Selector'!$A$2,'EPA Data'!$J:$J,$B$1,'EPA Data'!$C:$C,H$2,'EPA Data'!$G:$G,"&gt;="&amp;$A71,'EPA Data'!$G:$G,"&lt;"&amp;$B71)*unit_conv</f>
        <v>0</v>
      </c>
      <c r="I71">
        <f t="shared" si="38"/>
        <v>0</v>
      </c>
      <c r="J71">
        <f t="shared" si="38"/>
        <v>0</v>
      </c>
      <c r="K71">
        <f t="shared" si="38"/>
        <v>0</v>
      </c>
      <c r="L71">
        <f t="shared" si="38"/>
        <v>0</v>
      </c>
      <c r="M71" s="31">
        <f>VLOOKUP($B$1,'Multipliers and Adjustments'!$A$70:$I$86,TRUNC(COLUMN(M$2)/5)+2,FALSE)*SUMIFS('EPA Data'!$I:$I,'EPA Data'!$D:$D,'Country Selector'!$A$2,'EPA Data'!$J:$J,$B$1,'EPA Data'!$C:$C,M$2,'EPA Data'!$G:$G,"&gt;="&amp;$A71,'EPA Data'!$G:$G,"&lt;"&amp;$B71)*unit_conv</f>
        <v>0</v>
      </c>
      <c r="N71">
        <f t="shared" si="39"/>
        <v>0</v>
      </c>
      <c r="O71">
        <f t="shared" si="39"/>
        <v>0</v>
      </c>
      <c r="P71">
        <f t="shared" si="39"/>
        <v>0</v>
      </c>
      <c r="Q71">
        <f t="shared" si="39"/>
        <v>0</v>
      </c>
      <c r="R71" s="31">
        <f>VLOOKUP($B$1,'Multipliers and Adjustments'!$A$70:$I$86,TRUNC(COLUMN(R$2)/5)+2,FALSE)*SUMIFS('EPA Data'!$I:$I,'EPA Data'!$D:$D,'Country Selector'!$A$2,'EPA Data'!$J:$J,$B$1,'EPA Data'!$C:$C,R$2,'EPA Data'!$G:$G,"&gt;="&amp;$A71,'EPA Data'!$G:$G,"&lt;"&amp;$B71)*unit_conv</f>
        <v>0</v>
      </c>
      <c r="S71">
        <f t="shared" si="40"/>
        <v>0</v>
      </c>
      <c r="T71">
        <f t="shared" si="40"/>
        <v>0</v>
      </c>
      <c r="U71">
        <f t="shared" si="40"/>
        <v>0</v>
      </c>
      <c r="V71">
        <f t="shared" si="40"/>
        <v>0</v>
      </c>
      <c r="W71" s="31">
        <f>VLOOKUP($B$1,'Multipliers and Adjustments'!$A$70:$I$86,TRUNC(COLUMN(W$2)/5)+2,FALSE)*SUMIFS('EPA Data'!$I:$I,'EPA Data'!$D:$D,'Country Selector'!$A$2,'EPA Data'!$J:$J,$B$1,'EPA Data'!$C:$C,W$2,'EPA Data'!$G:$G,"&gt;="&amp;$A71,'EPA Data'!$G:$G,"&lt;"&amp;$B71)*unit_conv</f>
        <v>0</v>
      </c>
      <c r="X71">
        <f t="shared" si="41"/>
        <v>5189826218.223814</v>
      </c>
      <c r="Y71">
        <f t="shared" si="41"/>
        <v>10379652436.447628</v>
      </c>
      <c r="Z71">
        <f t="shared" si="41"/>
        <v>15569478654.671442</v>
      </c>
      <c r="AA71">
        <f t="shared" si="41"/>
        <v>20759304872.895256</v>
      </c>
      <c r="AB71" s="31">
        <f>VLOOKUP($B$1,'Multipliers and Adjustments'!$A$70:$I$86,TRUNC(COLUMN(AB$2)/5)+2,FALSE)*SUMIFS('EPA Data'!$I:$I,'EPA Data'!$D:$D,'Country Selector'!$A$2,'EPA Data'!$J:$J,$B$1,'EPA Data'!$C:$C,AB$2,'EPA Data'!$G:$G,"&gt;="&amp;$A71,'EPA Data'!$G:$G,"&lt;"&amp;$B71)*unit_conv</f>
        <v>25949131091.119072</v>
      </c>
      <c r="AC71">
        <f t="shared" si="42"/>
        <v>20759304872.895256</v>
      </c>
      <c r="AD71">
        <f t="shared" si="42"/>
        <v>15569478654.671442</v>
      </c>
      <c r="AE71">
        <f t="shared" si="42"/>
        <v>10379652436.447628</v>
      </c>
      <c r="AF71">
        <f t="shared" si="42"/>
        <v>5189826218.223814</v>
      </c>
      <c r="AG71" s="31">
        <f>VLOOKUP($B$1,'Multipliers and Adjustments'!$A$70:$I$86,TRUNC(COLUMN(AG$2)/5)+2,FALSE)*SUMIFS('EPA Data'!$I:$I,'EPA Data'!$D:$D,'Country Selector'!$A$2,'EPA Data'!$J:$J,$B$1,'EPA Data'!$C:$C,AG$2,'EPA Data'!$G:$G,"&gt;="&amp;$A71,'EPA Data'!$G:$G,"&lt;"&amp;$B71)*unit_conv</f>
        <v>0</v>
      </c>
      <c r="AH71">
        <f t="shared" si="43"/>
        <v>0</v>
      </c>
      <c r="AI71">
        <f t="shared" si="43"/>
        <v>0</v>
      </c>
      <c r="AJ71">
        <f t="shared" si="43"/>
        <v>0</v>
      </c>
      <c r="AK71">
        <f t="shared" si="43"/>
        <v>0</v>
      </c>
      <c r="AL71" s="31">
        <f>VLOOKUP($B$1,'Multipliers and Adjustments'!$A$70:$I$86,TRUNC(COLUMN(AL$2)/5)+2,FALSE)*SUMIFS('EPA Data'!$I:$I,'EPA Data'!$D:$D,'Country Selector'!$A$2,'EPA Data'!$J:$J,$B$1,'EPA Data'!$C:$C,AL$2,'EPA Data'!$G:$G,"&gt;="&amp;$A71,'EPA Data'!$G:$G,"&lt;"&amp;$B71)*unit_conv</f>
        <v>0</v>
      </c>
    </row>
    <row r="72" spans="1:38" x14ac:dyDescent="0.45">
      <c r="A72" s="12">
        <f t="shared" si="14"/>
        <v>1450</v>
      </c>
      <c r="B72" s="11">
        <f t="shared" si="7"/>
        <v>1500</v>
      </c>
      <c r="C72" s="31">
        <f>VLOOKUP($B$1,'Multipliers and Adjustments'!$A$70:$I$86,TRUNC(COLUMN(C$2)/5)+2,FALSE)*SUMIFS('EPA Data'!$I:$I,'EPA Data'!$D:$D,'Country Selector'!$A$2,'EPA Data'!$J:$J,$B$1,'EPA Data'!$C:$C,C$2,'EPA Data'!$G:$G,"&gt;="&amp;$A72,'EPA Data'!$G:$G,"&lt;"&amp;$B72)*unit_conv</f>
        <v>1274560056.6267521</v>
      </c>
      <c r="D72">
        <f t="shared" si="37"/>
        <v>1019648045.3014017</v>
      </c>
      <c r="E72">
        <f t="shared" si="37"/>
        <v>764736033.97605133</v>
      </c>
      <c r="F72">
        <f t="shared" si="37"/>
        <v>509824022.65070093</v>
      </c>
      <c r="G72">
        <f t="shared" si="37"/>
        <v>254912011.32535049</v>
      </c>
      <c r="H72" s="31">
        <f>VLOOKUP($B$1,'Multipliers and Adjustments'!$A$70:$I$86,TRUNC(COLUMN(H$2)/5)+2,FALSE)*SUMIFS('EPA Data'!$I:$I,'EPA Data'!$D:$D,'Country Selector'!$A$2,'EPA Data'!$J:$J,$B$1,'EPA Data'!$C:$C,H$2,'EPA Data'!$G:$G,"&gt;="&amp;$A72,'EPA Data'!$G:$G,"&lt;"&amp;$B72)*unit_conv</f>
        <v>0</v>
      </c>
      <c r="I72">
        <f t="shared" si="38"/>
        <v>0</v>
      </c>
      <c r="J72">
        <f t="shared" si="38"/>
        <v>0</v>
      </c>
      <c r="K72">
        <f t="shared" si="38"/>
        <v>0</v>
      </c>
      <c r="L72">
        <f t="shared" si="38"/>
        <v>0</v>
      </c>
      <c r="M72" s="31">
        <f>VLOOKUP($B$1,'Multipliers and Adjustments'!$A$70:$I$86,TRUNC(COLUMN(M$2)/5)+2,FALSE)*SUMIFS('EPA Data'!$I:$I,'EPA Data'!$D:$D,'Country Selector'!$A$2,'EPA Data'!$J:$J,$B$1,'EPA Data'!$C:$C,M$2,'EPA Data'!$G:$G,"&gt;="&amp;$A72,'EPA Data'!$G:$G,"&lt;"&amp;$B72)*unit_conv</f>
        <v>0</v>
      </c>
      <c r="N72">
        <f t="shared" si="39"/>
        <v>0</v>
      </c>
      <c r="O72">
        <f t="shared" si="39"/>
        <v>0</v>
      </c>
      <c r="P72">
        <f t="shared" si="39"/>
        <v>0</v>
      </c>
      <c r="Q72">
        <f t="shared" si="39"/>
        <v>0</v>
      </c>
      <c r="R72" s="31">
        <f>VLOOKUP($B$1,'Multipliers and Adjustments'!$A$70:$I$86,TRUNC(COLUMN(R$2)/5)+2,FALSE)*SUMIFS('EPA Data'!$I:$I,'EPA Data'!$D:$D,'Country Selector'!$A$2,'EPA Data'!$J:$J,$B$1,'EPA Data'!$C:$C,R$2,'EPA Data'!$G:$G,"&gt;="&amp;$A72,'EPA Data'!$G:$G,"&lt;"&amp;$B72)*unit_conv</f>
        <v>0</v>
      </c>
      <c r="S72">
        <f t="shared" si="40"/>
        <v>1067664186.7264874</v>
      </c>
      <c r="T72">
        <f t="shared" si="40"/>
        <v>2135328373.4529748</v>
      </c>
      <c r="U72">
        <f t="shared" si="40"/>
        <v>3202992560.1794624</v>
      </c>
      <c r="V72">
        <f t="shared" si="40"/>
        <v>4270656746.9059496</v>
      </c>
      <c r="W72" s="31">
        <f>VLOOKUP($B$1,'Multipliers and Adjustments'!$A$70:$I$86,TRUNC(COLUMN(W$2)/5)+2,FALSE)*SUMIFS('EPA Data'!$I:$I,'EPA Data'!$D:$D,'Country Selector'!$A$2,'EPA Data'!$J:$J,$B$1,'EPA Data'!$C:$C,W$2,'EPA Data'!$G:$G,"&gt;="&amp;$A72,'EPA Data'!$G:$G,"&lt;"&amp;$B72)*unit_conv</f>
        <v>5338320933.6324368</v>
      </c>
      <c r="X72">
        <f t="shared" si="41"/>
        <v>5325621723.7162266</v>
      </c>
      <c r="Y72">
        <f t="shared" si="41"/>
        <v>5312922513.8000164</v>
      </c>
      <c r="Z72">
        <f t="shared" si="41"/>
        <v>5300223303.8838062</v>
      </c>
      <c r="AA72">
        <f t="shared" si="41"/>
        <v>5287524093.9675961</v>
      </c>
      <c r="AB72" s="31">
        <f>VLOOKUP($B$1,'Multipliers and Adjustments'!$A$70:$I$86,TRUNC(COLUMN(AB$2)/5)+2,FALSE)*SUMIFS('EPA Data'!$I:$I,'EPA Data'!$D:$D,'Country Selector'!$A$2,'EPA Data'!$J:$J,$B$1,'EPA Data'!$C:$C,AB$2,'EPA Data'!$G:$G,"&gt;="&amp;$A72,'EPA Data'!$G:$G,"&lt;"&amp;$B72)*unit_conv</f>
        <v>5274824884.051384</v>
      </c>
      <c r="AC72">
        <f t="shared" si="42"/>
        <v>5322083656.6011477</v>
      </c>
      <c r="AD72">
        <f t="shared" si="42"/>
        <v>5369342429.1509113</v>
      </c>
      <c r="AE72">
        <f t="shared" si="42"/>
        <v>5416601201.700675</v>
      </c>
      <c r="AF72">
        <f t="shared" si="42"/>
        <v>5463859974.2504387</v>
      </c>
      <c r="AG72" s="31">
        <f>VLOOKUP($B$1,'Multipliers and Adjustments'!$A$70:$I$86,TRUNC(COLUMN(AG$2)/5)+2,FALSE)*SUMIFS('EPA Data'!$I:$I,'EPA Data'!$D:$D,'Country Selector'!$A$2,'EPA Data'!$J:$J,$B$1,'EPA Data'!$C:$C,AG$2,'EPA Data'!$G:$G,"&gt;="&amp;$A72,'EPA Data'!$G:$G,"&lt;"&amp;$B72)*unit_conv</f>
        <v>5511118746.8002033</v>
      </c>
      <c r="AH72">
        <f t="shared" si="43"/>
        <v>5425385021.3483686</v>
      </c>
      <c r="AI72">
        <f t="shared" si="43"/>
        <v>5339651295.896534</v>
      </c>
      <c r="AJ72">
        <f t="shared" si="43"/>
        <v>5253917570.4446993</v>
      </c>
      <c r="AK72">
        <f t="shared" si="43"/>
        <v>5168183844.9928646</v>
      </c>
      <c r="AL72" s="31">
        <f>VLOOKUP($B$1,'Multipliers and Adjustments'!$A$70:$I$86,TRUNC(COLUMN(AL$2)/5)+2,FALSE)*SUMIFS('EPA Data'!$I:$I,'EPA Data'!$D:$D,'Country Selector'!$A$2,'EPA Data'!$J:$J,$B$1,'EPA Data'!$C:$C,AL$2,'EPA Data'!$G:$G,"&gt;="&amp;$A72,'EPA Data'!$G:$G,"&lt;"&amp;$B72)*unit_conv</f>
        <v>5082450119.5410299</v>
      </c>
    </row>
    <row r="73" spans="1:38" x14ac:dyDescent="0.45">
      <c r="A73" s="12">
        <f t="shared" si="14"/>
        <v>1500</v>
      </c>
      <c r="B73" s="11">
        <f t="shared" si="7"/>
        <v>1550</v>
      </c>
      <c r="C73" s="31">
        <f>VLOOKUP($B$1,'Multipliers and Adjustments'!$A$70:$I$86,TRUNC(COLUMN(C$2)/5)+2,FALSE)*SUMIFS('EPA Data'!$I:$I,'EPA Data'!$D:$D,'Country Selector'!$A$2,'EPA Data'!$J:$J,$B$1,'EPA Data'!$C:$C,C$2,'EPA Data'!$G:$G,"&gt;="&amp;$A73,'EPA Data'!$G:$G,"&lt;"&amp;$B73)*unit_conv</f>
        <v>111896688.45610571</v>
      </c>
      <c r="D73">
        <f t="shared" si="37"/>
        <v>89517350.764884561</v>
      </c>
      <c r="E73">
        <f t="shared" si="37"/>
        <v>67138013.073663414</v>
      </c>
      <c r="F73">
        <f t="shared" si="37"/>
        <v>44758675.382442273</v>
      </c>
      <c r="G73">
        <f t="shared" si="37"/>
        <v>22379337.691221133</v>
      </c>
      <c r="H73" s="31">
        <f>VLOOKUP($B$1,'Multipliers and Adjustments'!$A$70:$I$86,TRUNC(COLUMN(H$2)/5)+2,FALSE)*SUMIFS('EPA Data'!$I:$I,'EPA Data'!$D:$D,'Country Selector'!$A$2,'EPA Data'!$J:$J,$B$1,'EPA Data'!$C:$C,H$2,'EPA Data'!$G:$G,"&gt;="&amp;$A73,'EPA Data'!$G:$G,"&lt;"&amp;$B73)*unit_conv</f>
        <v>0</v>
      </c>
      <c r="I73">
        <f t="shared" si="38"/>
        <v>0</v>
      </c>
      <c r="J73">
        <f t="shared" si="38"/>
        <v>0</v>
      </c>
      <c r="K73">
        <f t="shared" si="38"/>
        <v>0</v>
      </c>
      <c r="L73">
        <f t="shared" si="38"/>
        <v>0</v>
      </c>
      <c r="M73" s="31">
        <f>VLOOKUP($B$1,'Multipliers and Adjustments'!$A$70:$I$86,TRUNC(COLUMN(M$2)/5)+2,FALSE)*SUMIFS('EPA Data'!$I:$I,'EPA Data'!$D:$D,'Country Selector'!$A$2,'EPA Data'!$J:$J,$B$1,'EPA Data'!$C:$C,M$2,'EPA Data'!$G:$G,"&gt;="&amp;$A73,'EPA Data'!$G:$G,"&lt;"&amp;$B73)*unit_conv</f>
        <v>0</v>
      </c>
      <c r="N73">
        <f t="shared" si="39"/>
        <v>0</v>
      </c>
      <c r="O73">
        <f t="shared" si="39"/>
        <v>0</v>
      </c>
      <c r="P73">
        <f t="shared" si="39"/>
        <v>0</v>
      </c>
      <c r="Q73">
        <f t="shared" si="39"/>
        <v>0</v>
      </c>
      <c r="R73" s="31">
        <f>VLOOKUP($B$1,'Multipliers and Adjustments'!$A$70:$I$86,TRUNC(COLUMN(R$2)/5)+2,FALSE)*SUMIFS('EPA Data'!$I:$I,'EPA Data'!$D:$D,'Country Selector'!$A$2,'EPA Data'!$J:$J,$B$1,'EPA Data'!$C:$C,R$2,'EPA Data'!$G:$G,"&gt;="&amp;$A73,'EPA Data'!$G:$G,"&lt;"&amp;$B73)*unit_conv</f>
        <v>0</v>
      </c>
      <c r="S73">
        <f t="shared" si="40"/>
        <v>0</v>
      </c>
      <c r="T73">
        <f t="shared" si="40"/>
        <v>0</v>
      </c>
      <c r="U73">
        <f t="shared" si="40"/>
        <v>0</v>
      </c>
      <c r="V73">
        <f t="shared" si="40"/>
        <v>0</v>
      </c>
      <c r="W73" s="31">
        <f>VLOOKUP($B$1,'Multipliers and Adjustments'!$A$70:$I$86,TRUNC(COLUMN(W$2)/5)+2,FALSE)*SUMIFS('EPA Data'!$I:$I,'EPA Data'!$D:$D,'Country Selector'!$A$2,'EPA Data'!$J:$J,$B$1,'EPA Data'!$C:$C,W$2,'EPA Data'!$G:$G,"&gt;="&amp;$A73,'EPA Data'!$G:$G,"&lt;"&amp;$B73)*unit_conv</f>
        <v>0</v>
      </c>
      <c r="X73">
        <f t="shared" si="41"/>
        <v>0</v>
      </c>
      <c r="Y73">
        <f t="shared" si="41"/>
        <v>0</v>
      </c>
      <c r="Z73">
        <f t="shared" si="41"/>
        <v>0</v>
      </c>
      <c r="AA73">
        <f t="shared" si="41"/>
        <v>0</v>
      </c>
      <c r="AB73" s="31">
        <f>VLOOKUP($B$1,'Multipliers and Adjustments'!$A$70:$I$86,TRUNC(COLUMN(AB$2)/5)+2,FALSE)*SUMIFS('EPA Data'!$I:$I,'EPA Data'!$D:$D,'Country Selector'!$A$2,'EPA Data'!$J:$J,$B$1,'EPA Data'!$C:$C,AB$2,'EPA Data'!$G:$G,"&gt;="&amp;$A73,'EPA Data'!$G:$G,"&lt;"&amp;$B73)*unit_conv</f>
        <v>0</v>
      </c>
      <c r="AC73">
        <f t="shared" si="42"/>
        <v>5044993094.3998699</v>
      </c>
      <c r="AD73">
        <f t="shared" si="42"/>
        <v>10089986188.79974</v>
      </c>
      <c r="AE73">
        <f t="shared" si="42"/>
        <v>15134979283.19961</v>
      </c>
      <c r="AF73">
        <f t="shared" si="42"/>
        <v>20179972377.59948</v>
      </c>
      <c r="AG73" s="31">
        <f>VLOOKUP($B$1,'Multipliers and Adjustments'!$A$70:$I$86,TRUNC(COLUMN(AG$2)/5)+2,FALSE)*SUMIFS('EPA Data'!$I:$I,'EPA Data'!$D:$D,'Country Selector'!$A$2,'EPA Data'!$J:$J,$B$1,'EPA Data'!$C:$C,AG$2,'EPA Data'!$G:$G,"&gt;="&amp;$A73,'EPA Data'!$G:$G,"&lt;"&amp;$B73)*unit_conv</f>
        <v>25224965471.999348</v>
      </c>
      <c r="AH73">
        <f t="shared" si="43"/>
        <v>20179972377.59948</v>
      </c>
      <c r="AI73">
        <f t="shared" si="43"/>
        <v>15134979283.19961</v>
      </c>
      <c r="AJ73">
        <f t="shared" si="43"/>
        <v>10089986188.79974</v>
      </c>
      <c r="AK73">
        <f t="shared" si="43"/>
        <v>5044993094.3998699</v>
      </c>
      <c r="AL73" s="31">
        <f>VLOOKUP($B$1,'Multipliers and Adjustments'!$A$70:$I$86,TRUNC(COLUMN(AL$2)/5)+2,FALSE)*SUMIFS('EPA Data'!$I:$I,'EPA Data'!$D:$D,'Country Selector'!$A$2,'EPA Data'!$J:$J,$B$1,'EPA Data'!$C:$C,AL$2,'EPA Data'!$G:$G,"&gt;="&amp;$A73,'EPA Data'!$G:$G,"&lt;"&amp;$B73)*unit_conv</f>
        <v>0</v>
      </c>
    </row>
    <row r="74" spans="1:38" x14ac:dyDescent="0.45">
      <c r="A74" s="12">
        <f t="shared" si="14"/>
        <v>1550</v>
      </c>
      <c r="B74" s="11">
        <f t="shared" si="7"/>
        <v>1600</v>
      </c>
      <c r="C74" s="31">
        <f>VLOOKUP($B$1,'Multipliers and Adjustments'!$A$70:$I$86,TRUNC(COLUMN(C$2)/5)+2,FALSE)*SUMIFS('EPA Data'!$I:$I,'EPA Data'!$D:$D,'Country Selector'!$A$2,'EPA Data'!$J:$J,$B$1,'EPA Data'!$C:$C,C$2,'EPA Data'!$G:$G,"&gt;="&amp;$A74,'EPA Data'!$G:$G,"&lt;"&amp;$B74)*unit_conv</f>
        <v>0</v>
      </c>
      <c r="D74">
        <f t="shared" si="37"/>
        <v>0</v>
      </c>
      <c r="E74">
        <f t="shared" si="37"/>
        <v>0</v>
      </c>
      <c r="F74">
        <f t="shared" si="37"/>
        <v>0</v>
      </c>
      <c r="G74">
        <f t="shared" si="37"/>
        <v>0</v>
      </c>
      <c r="H74" s="31">
        <f>VLOOKUP($B$1,'Multipliers and Adjustments'!$A$70:$I$86,TRUNC(COLUMN(H$2)/5)+2,FALSE)*SUMIFS('EPA Data'!$I:$I,'EPA Data'!$D:$D,'Country Selector'!$A$2,'EPA Data'!$J:$J,$B$1,'EPA Data'!$C:$C,H$2,'EPA Data'!$G:$G,"&gt;="&amp;$A74,'EPA Data'!$G:$G,"&lt;"&amp;$B74)*unit_conv</f>
        <v>0</v>
      </c>
      <c r="I74">
        <f t="shared" si="38"/>
        <v>0</v>
      </c>
      <c r="J74">
        <f t="shared" si="38"/>
        <v>0</v>
      </c>
      <c r="K74">
        <f t="shared" si="38"/>
        <v>0</v>
      </c>
      <c r="L74">
        <f t="shared" si="38"/>
        <v>0</v>
      </c>
      <c r="M74" s="31">
        <f>VLOOKUP($B$1,'Multipliers and Adjustments'!$A$70:$I$86,TRUNC(COLUMN(M$2)/5)+2,FALSE)*SUMIFS('EPA Data'!$I:$I,'EPA Data'!$D:$D,'Country Selector'!$A$2,'EPA Data'!$J:$J,$B$1,'EPA Data'!$C:$C,M$2,'EPA Data'!$G:$G,"&gt;="&amp;$A74,'EPA Data'!$G:$G,"&lt;"&amp;$B74)*unit_conv</f>
        <v>0</v>
      </c>
      <c r="N74">
        <f t="shared" si="39"/>
        <v>0</v>
      </c>
      <c r="O74">
        <f t="shared" si="39"/>
        <v>0</v>
      </c>
      <c r="P74">
        <f t="shared" si="39"/>
        <v>0</v>
      </c>
      <c r="Q74">
        <f t="shared" si="39"/>
        <v>0</v>
      </c>
      <c r="R74" s="31">
        <f>VLOOKUP($B$1,'Multipliers and Adjustments'!$A$70:$I$86,TRUNC(COLUMN(R$2)/5)+2,FALSE)*SUMIFS('EPA Data'!$I:$I,'EPA Data'!$D:$D,'Country Selector'!$A$2,'EPA Data'!$J:$J,$B$1,'EPA Data'!$C:$C,R$2,'EPA Data'!$G:$G,"&gt;="&amp;$A74,'EPA Data'!$G:$G,"&lt;"&amp;$B74)*unit_conv</f>
        <v>0</v>
      </c>
      <c r="S74">
        <f t="shared" si="40"/>
        <v>0</v>
      </c>
      <c r="T74">
        <f t="shared" si="40"/>
        <v>0</v>
      </c>
      <c r="U74">
        <f t="shared" si="40"/>
        <v>0</v>
      </c>
      <c r="V74">
        <f t="shared" si="40"/>
        <v>0</v>
      </c>
      <c r="W74" s="31">
        <f>VLOOKUP($B$1,'Multipliers and Adjustments'!$A$70:$I$86,TRUNC(COLUMN(W$2)/5)+2,FALSE)*SUMIFS('EPA Data'!$I:$I,'EPA Data'!$D:$D,'Country Selector'!$A$2,'EPA Data'!$J:$J,$B$1,'EPA Data'!$C:$C,W$2,'EPA Data'!$G:$G,"&gt;="&amp;$A74,'EPA Data'!$G:$G,"&lt;"&amp;$B74)*unit_conv</f>
        <v>0</v>
      </c>
      <c r="X74">
        <f t="shared" si="41"/>
        <v>0</v>
      </c>
      <c r="Y74">
        <f t="shared" si="41"/>
        <v>0</v>
      </c>
      <c r="Z74">
        <f t="shared" si="41"/>
        <v>0</v>
      </c>
      <c r="AA74">
        <f t="shared" si="41"/>
        <v>0</v>
      </c>
      <c r="AB74" s="31">
        <f>VLOOKUP($B$1,'Multipliers and Adjustments'!$A$70:$I$86,TRUNC(COLUMN(AB$2)/5)+2,FALSE)*SUMIFS('EPA Data'!$I:$I,'EPA Data'!$D:$D,'Country Selector'!$A$2,'EPA Data'!$J:$J,$B$1,'EPA Data'!$C:$C,AB$2,'EPA Data'!$G:$G,"&gt;="&amp;$A74,'EPA Data'!$G:$G,"&lt;"&amp;$B74)*unit_conv</f>
        <v>0</v>
      </c>
      <c r="AC74">
        <f t="shared" si="42"/>
        <v>0</v>
      </c>
      <c r="AD74">
        <f t="shared" si="42"/>
        <v>0</v>
      </c>
      <c r="AE74">
        <f t="shared" si="42"/>
        <v>0</v>
      </c>
      <c r="AF74">
        <f t="shared" si="42"/>
        <v>0</v>
      </c>
      <c r="AG74" s="31">
        <f>VLOOKUP($B$1,'Multipliers and Adjustments'!$A$70:$I$86,TRUNC(COLUMN(AG$2)/5)+2,FALSE)*SUMIFS('EPA Data'!$I:$I,'EPA Data'!$D:$D,'Country Selector'!$A$2,'EPA Data'!$J:$J,$B$1,'EPA Data'!$C:$C,AG$2,'EPA Data'!$G:$G,"&gt;="&amp;$A74,'EPA Data'!$G:$G,"&lt;"&amp;$B74)*unit_conv</f>
        <v>0</v>
      </c>
      <c r="AH74">
        <f t="shared" si="43"/>
        <v>61296455.811353363</v>
      </c>
      <c r="AI74">
        <f t="shared" si="43"/>
        <v>122592911.62270673</v>
      </c>
      <c r="AJ74">
        <f t="shared" si="43"/>
        <v>183889367.4340601</v>
      </c>
      <c r="AK74">
        <f t="shared" si="43"/>
        <v>245185823.24541345</v>
      </c>
      <c r="AL74" s="31">
        <f>VLOOKUP($B$1,'Multipliers and Adjustments'!$A$70:$I$86,TRUNC(COLUMN(AL$2)/5)+2,FALSE)*SUMIFS('EPA Data'!$I:$I,'EPA Data'!$D:$D,'Country Selector'!$A$2,'EPA Data'!$J:$J,$B$1,'EPA Data'!$C:$C,AL$2,'EPA Data'!$G:$G,"&gt;="&amp;$A74,'EPA Data'!$G:$G,"&lt;"&amp;$B74)*unit_conv</f>
        <v>306482279.05676681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AL74"/>
  <sheetViews>
    <sheetView workbookViewId="0"/>
  </sheetViews>
  <sheetFormatPr defaultRowHeight="14.25" x14ac:dyDescent="0.45"/>
  <cols>
    <col min="1" max="2" width="24.265625" style="12" customWidth="1"/>
  </cols>
  <sheetData>
    <row r="1" spans="1:38" x14ac:dyDescent="0.45">
      <c r="A1" s="14" t="s">
        <v>621</v>
      </c>
      <c r="B1" s="14" t="s">
        <v>589</v>
      </c>
      <c r="C1" s="65" t="s">
        <v>851</v>
      </c>
    </row>
    <row r="2" spans="1:38" s="2" customFormat="1" x14ac:dyDescent="0.45">
      <c r="A2" s="10" t="s">
        <v>619</v>
      </c>
      <c r="B2" s="10" t="s">
        <v>620</v>
      </c>
      <c r="C2" s="2">
        <v>2015</v>
      </c>
      <c r="D2" s="2">
        <v>2016</v>
      </c>
      <c r="E2" s="2">
        <v>2017</v>
      </c>
      <c r="F2" s="2">
        <v>2018</v>
      </c>
      <c r="G2" s="2">
        <v>2019</v>
      </c>
      <c r="H2" s="2">
        <v>2020</v>
      </c>
      <c r="I2" s="2">
        <v>2021</v>
      </c>
      <c r="J2" s="2">
        <v>2022</v>
      </c>
      <c r="K2" s="2">
        <v>2023</v>
      </c>
      <c r="L2" s="2">
        <v>2024</v>
      </c>
      <c r="M2" s="2">
        <v>2025</v>
      </c>
      <c r="N2" s="2">
        <v>2026</v>
      </c>
      <c r="O2" s="2">
        <v>2027</v>
      </c>
      <c r="P2" s="2">
        <v>2028</v>
      </c>
      <c r="Q2" s="2">
        <v>2029</v>
      </c>
      <c r="R2" s="2">
        <v>2030</v>
      </c>
      <c r="S2" s="2">
        <v>2031</v>
      </c>
      <c r="T2" s="2">
        <v>2032</v>
      </c>
      <c r="U2" s="2">
        <v>2033</v>
      </c>
      <c r="V2" s="2">
        <v>2034</v>
      </c>
      <c r="W2" s="2">
        <v>2035</v>
      </c>
      <c r="X2" s="2">
        <v>2036</v>
      </c>
      <c r="Y2" s="2">
        <v>2037</v>
      </c>
      <c r="Z2" s="2">
        <v>2038</v>
      </c>
      <c r="AA2" s="2">
        <v>2039</v>
      </c>
      <c r="AB2" s="2">
        <v>2040</v>
      </c>
      <c r="AC2" s="2">
        <v>2041</v>
      </c>
      <c r="AD2" s="2">
        <v>2042</v>
      </c>
      <c r="AE2" s="2">
        <v>2043</v>
      </c>
      <c r="AF2" s="2">
        <v>2044</v>
      </c>
      <c r="AG2" s="2">
        <v>2045</v>
      </c>
      <c r="AH2" s="2">
        <v>2046</v>
      </c>
      <c r="AI2" s="2">
        <v>2047</v>
      </c>
      <c r="AJ2" s="2">
        <v>2048</v>
      </c>
      <c r="AK2" s="2">
        <v>2049</v>
      </c>
      <c r="AL2" s="2">
        <v>2050</v>
      </c>
    </row>
    <row r="3" spans="1:38" x14ac:dyDescent="0.45">
      <c r="A3" s="11">
        <v>-1150</v>
      </c>
      <c r="B3" s="11">
        <f>A3+50</f>
        <v>-1100</v>
      </c>
      <c r="C3" s="31">
        <f>VLOOKUP($B$1,'Multipliers and Adjustments'!$A$70:$I$86,TRUNC(COLUMN(C$2)/5)+2,FALSE)*SUMIFS('EPA Data'!$I:$I,'EPA Data'!$D:$D,'Country Selector'!$A$2,'EPA Data'!$J:$J,$B$1,'EPA Data'!$C:$C,C$2,'EPA Data'!$G:$G,"&gt;="&amp;$A3,'EPA Data'!$G:$G,"&lt;"&amp;$B3)*unit_conv</f>
        <v>0</v>
      </c>
      <c r="D3">
        <f t="shared" ref="D3:G17" si="0">C3+($H3-$C3)/5</f>
        <v>0</v>
      </c>
      <c r="E3">
        <f t="shared" si="0"/>
        <v>0</v>
      </c>
      <c r="F3">
        <f t="shared" si="0"/>
        <v>0</v>
      </c>
      <c r="G3">
        <f t="shared" si="0"/>
        <v>0</v>
      </c>
      <c r="H3" s="31">
        <f>VLOOKUP($B$1,'Multipliers and Adjustments'!$A$70:$I$86,TRUNC(COLUMN(H$2)/5)+2,FALSE)*SUMIFS('EPA Data'!$I:$I,'EPA Data'!$D:$D,'Country Selector'!$A$2,'EPA Data'!$J:$J,$B$1,'EPA Data'!$C:$C,H$2,'EPA Data'!$G:$G,"&gt;="&amp;$A3,'EPA Data'!$G:$G,"&lt;"&amp;$B3)*unit_conv</f>
        <v>0</v>
      </c>
      <c r="I3">
        <f>H3+($M3-$H3)/5</f>
        <v>0</v>
      </c>
      <c r="J3">
        <f t="shared" ref="J3:L3" si="1">I3+($M3-$H3)/5</f>
        <v>0</v>
      </c>
      <c r="K3">
        <f t="shared" si="1"/>
        <v>0</v>
      </c>
      <c r="L3">
        <f t="shared" si="1"/>
        <v>0</v>
      </c>
      <c r="M3" s="31">
        <f>VLOOKUP($B$1,'Multipliers and Adjustments'!$A$70:$I$86,TRUNC(COLUMN(M$2)/5)+2,FALSE)*SUMIFS('EPA Data'!$I:$I,'EPA Data'!$D:$D,'Country Selector'!$A$2,'EPA Data'!$J:$J,$B$1,'EPA Data'!$C:$C,M$2,'EPA Data'!$G:$G,"&gt;="&amp;$A3,'EPA Data'!$G:$G,"&lt;"&amp;$B3)*unit_conv</f>
        <v>0</v>
      </c>
      <c r="N3">
        <f>M3+($R3-$M3)/5</f>
        <v>0</v>
      </c>
      <c r="O3">
        <f t="shared" ref="O3:Q3" si="2">N3+($R3-$M3)/5</f>
        <v>0</v>
      </c>
      <c r="P3">
        <f t="shared" si="2"/>
        <v>0</v>
      </c>
      <c r="Q3">
        <f t="shared" si="2"/>
        <v>0</v>
      </c>
      <c r="R3" s="31">
        <f>VLOOKUP($B$1,'Multipliers and Adjustments'!$A$70:$I$86,TRUNC(COLUMN(R$2)/5)+2,FALSE)*SUMIFS('EPA Data'!$I:$I,'EPA Data'!$D:$D,'Country Selector'!$A$2,'EPA Data'!$J:$J,$B$1,'EPA Data'!$C:$C,R$2,'EPA Data'!$G:$G,"&gt;="&amp;$A3,'EPA Data'!$G:$G,"&lt;"&amp;$B3)*unit_conv</f>
        <v>0</v>
      </c>
      <c r="S3">
        <f>R3+($W3-$R3)/5</f>
        <v>0</v>
      </c>
      <c r="T3">
        <f t="shared" ref="T3:V3" si="3">S3+($W3-$R3)/5</f>
        <v>0</v>
      </c>
      <c r="U3">
        <f t="shared" si="3"/>
        <v>0</v>
      </c>
      <c r="V3">
        <f t="shared" si="3"/>
        <v>0</v>
      </c>
      <c r="W3" s="31">
        <f>VLOOKUP($B$1,'Multipliers and Adjustments'!$A$70:$I$86,TRUNC(COLUMN(W$2)/5)+2,FALSE)*SUMIFS('EPA Data'!$I:$I,'EPA Data'!$D:$D,'Country Selector'!$A$2,'EPA Data'!$J:$J,$B$1,'EPA Data'!$C:$C,W$2,'EPA Data'!$G:$G,"&gt;="&amp;$A3,'EPA Data'!$G:$G,"&lt;"&amp;$B3)*unit_conv</f>
        <v>0</v>
      </c>
      <c r="X3">
        <f>W3+($AB3-$W3)/5</f>
        <v>0</v>
      </c>
      <c r="Y3">
        <f t="shared" ref="Y3:AA3" si="4">X3+($AB3-$W3)/5</f>
        <v>0</v>
      </c>
      <c r="Z3">
        <f t="shared" si="4"/>
        <v>0</v>
      </c>
      <c r="AA3">
        <f t="shared" si="4"/>
        <v>0</v>
      </c>
      <c r="AB3" s="31">
        <f>VLOOKUP($B$1,'Multipliers and Adjustments'!$A$70:$I$86,TRUNC(COLUMN(AB$2)/5)+2,FALSE)*SUMIFS('EPA Data'!$I:$I,'EPA Data'!$D:$D,'Country Selector'!$A$2,'EPA Data'!$J:$J,$B$1,'EPA Data'!$C:$C,AB$2,'EPA Data'!$G:$G,"&gt;="&amp;$A3,'EPA Data'!$G:$G,"&lt;"&amp;$B3)*unit_conv</f>
        <v>0</v>
      </c>
      <c r="AC3">
        <f>AB3+($AG3-$AB3)/5</f>
        <v>0</v>
      </c>
      <c r="AD3">
        <f t="shared" ref="AD3:AF3" si="5">AC3+($AG3-$AB3)/5</f>
        <v>0</v>
      </c>
      <c r="AE3">
        <f t="shared" si="5"/>
        <v>0</v>
      </c>
      <c r="AF3">
        <f t="shared" si="5"/>
        <v>0</v>
      </c>
      <c r="AG3" s="31">
        <f>VLOOKUP($B$1,'Multipliers and Adjustments'!$A$70:$I$86,TRUNC(COLUMN(AG$2)/5)+2,FALSE)*SUMIFS('EPA Data'!$I:$I,'EPA Data'!$D:$D,'Country Selector'!$A$2,'EPA Data'!$J:$J,$B$1,'EPA Data'!$C:$C,AG$2,'EPA Data'!$G:$G,"&gt;="&amp;$A3,'EPA Data'!$G:$G,"&lt;"&amp;$B3)*unit_conv</f>
        <v>0</v>
      </c>
      <c r="AH3">
        <f>AG3+($AL3-$AG3)/5</f>
        <v>0</v>
      </c>
      <c r="AI3">
        <f t="shared" ref="AI3:AK3" si="6">AH3+($AL3-$AG3)/5</f>
        <v>0</v>
      </c>
      <c r="AJ3">
        <f t="shared" si="6"/>
        <v>0</v>
      </c>
      <c r="AK3">
        <f t="shared" si="6"/>
        <v>0</v>
      </c>
      <c r="AL3" s="31">
        <f>VLOOKUP($B$1,'Multipliers and Adjustments'!$A$70:$I$86,TRUNC(COLUMN(AL$2)/5)+2,FALSE)*SUMIFS('EPA Data'!$I:$I,'EPA Data'!$D:$D,'Country Selector'!$A$2,'EPA Data'!$J:$J,$B$1,'EPA Data'!$C:$C,AL$2,'EPA Data'!$G:$G,"&gt;="&amp;$A3,'EPA Data'!$G:$G,"&lt;"&amp;$B3)*unit_conv</f>
        <v>0</v>
      </c>
    </row>
    <row r="4" spans="1:38" x14ac:dyDescent="0.45">
      <c r="A4" s="12">
        <f>B3</f>
        <v>-1100</v>
      </c>
      <c r="B4" s="11">
        <f t="shared" ref="B4:B67" si="7">A4+50</f>
        <v>-1050</v>
      </c>
      <c r="C4" s="31">
        <f>VLOOKUP($B$1,'Multipliers and Adjustments'!$A$70:$I$86,TRUNC(COLUMN(C$2)/5)+2,FALSE)*SUMIFS('EPA Data'!$I:$I,'EPA Data'!$D:$D,'Country Selector'!$A$2,'EPA Data'!$J:$J,$B$1,'EPA Data'!$C:$C,C$2,'EPA Data'!$G:$G,"&gt;="&amp;$A4,'EPA Data'!$G:$G,"&lt;"&amp;$B4)*unit_conv</f>
        <v>0</v>
      </c>
      <c r="D4">
        <f t="shared" si="0"/>
        <v>0</v>
      </c>
      <c r="E4">
        <f t="shared" si="0"/>
        <v>0</v>
      </c>
      <c r="F4">
        <f t="shared" si="0"/>
        <v>0</v>
      </c>
      <c r="G4">
        <f t="shared" si="0"/>
        <v>0</v>
      </c>
      <c r="H4" s="31">
        <f>VLOOKUP($B$1,'Multipliers and Adjustments'!$A$70:$I$86,TRUNC(COLUMN(H$2)/5)+2,FALSE)*SUMIFS('EPA Data'!$I:$I,'EPA Data'!$D:$D,'Country Selector'!$A$2,'EPA Data'!$J:$J,$B$1,'EPA Data'!$C:$C,H$2,'EPA Data'!$G:$G,"&gt;="&amp;$A4,'EPA Data'!$G:$G,"&lt;"&amp;$B4)*unit_conv</f>
        <v>0</v>
      </c>
      <c r="I4">
        <f t="shared" ref="I4:L19" si="8">H4+($M4-$H4)/5</f>
        <v>0</v>
      </c>
      <c r="J4">
        <f t="shared" si="8"/>
        <v>0</v>
      </c>
      <c r="K4">
        <f t="shared" si="8"/>
        <v>0</v>
      </c>
      <c r="L4">
        <f t="shared" si="8"/>
        <v>0</v>
      </c>
      <c r="M4" s="31">
        <f>VLOOKUP($B$1,'Multipliers and Adjustments'!$A$70:$I$86,TRUNC(COLUMN(M$2)/5)+2,FALSE)*SUMIFS('EPA Data'!$I:$I,'EPA Data'!$D:$D,'Country Selector'!$A$2,'EPA Data'!$J:$J,$B$1,'EPA Data'!$C:$C,M$2,'EPA Data'!$G:$G,"&gt;="&amp;$A4,'EPA Data'!$G:$G,"&lt;"&amp;$B4)*unit_conv</f>
        <v>0</v>
      </c>
      <c r="N4">
        <f t="shared" ref="N4:Q19" si="9">M4+($R4-$M4)/5</f>
        <v>0</v>
      </c>
      <c r="O4">
        <f t="shared" si="9"/>
        <v>0</v>
      </c>
      <c r="P4">
        <f t="shared" si="9"/>
        <v>0</v>
      </c>
      <c r="Q4">
        <f t="shared" si="9"/>
        <v>0</v>
      </c>
      <c r="R4" s="31">
        <f>VLOOKUP($B$1,'Multipliers and Adjustments'!$A$70:$I$86,TRUNC(COLUMN(R$2)/5)+2,FALSE)*SUMIFS('EPA Data'!$I:$I,'EPA Data'!$D:$D,'Country Selector'!$A$2,'EPA Data'!$J:$J,$B$1,'EPA Data'!$C:$C,R$2,'EPA Data'!$G:$G,"&gt;="&amp;$A4,'EPA Data'!$G:$G,"&lt;"&amp;$B4)*unit_conv</f>
        <v>0</v>
      </c>
      <c r="S4">
        <f t="shared" ref="S4:V19" si="10">R4+($W4-$R4)/5</f>
        <v>0</v>
      </c>
      <c r="T4">
        <f t="shared" si="10"/>
        <v>0</v>
      </c>
      <c r="U4">
        <f t="shared" si="10"/>
        <v>0</v>
      </c>
      <c r="V4">
        <f t="shared" si="10"/>
        <v>0</v>
      </c>
      <c r="W4" s="31">
        <f>VLOOKUP($B$1,'Multipliers and Adjustments'!$A$70:$I$86,TRUNC(COLUMN(W$2)/5)+2,FALSE)*SUMIFS('EPA Data'!$I:$I,'EPA Data'!$D:$D,'Country Selector'!$A$2,'EPA Data'!$J:$J,$B$1,'EPA Data'!$C:$C,W$2,'EPA Data'!$G:$G,"&gt;="&amp;$A4,'EPA Data'!$G:$G,"&lt;"&amp;$B4)*unit_conv</f>
        <v>0</v>
      </c>
      <c r="X4">
        <f t="shared" ref="X4:AA19" si="11">W4+($AB4-$W4)/5</f>
        <v>0</v>
      </c>
      <c r="Y4">
        <f t="shared" si="11"/>
        <v>0</v>
      </c>
      <c r="Z4">
        <f t="shared" si="11"/>
        <v>0</v>
      </c>
      <c r="AA4">
        <f t="shared" si="11"/>
        <v>0</v>
      </c>
      <c r="AB4" s="31">
        <f>VLOOKUP($B$1,'Multipliers and Adjustments'!$A$70:$I$86,TRUNC(COLUMN(AB$2)/5)+2,FALSE)*SUMIFS('EPA Data'!$I:$I,'EPA Data'!$D:$D,'Country Selector'!$A$2,'EPA Data'!$J:$J,$B$1,'EPA Data'!$C:$C,AB$2,'EPA Data'!$G:$G,"&gt;="&amp;$A4,'EPA Data'!$G:$G,"&lt;"&amp;$B4)*unit_conv</f>
        <v>0</v>
      </c>
      <c r="AC4">
        <f t="shared" ref="AC4:AF19" si="12">AB4+($AG4-$AB4)/5</f>
        <v>0</v>
      </c>
      <c r="AD4">
        <f t="shared" si="12"/>
        <v>0</v>
      </c>
      <c r="AE4">
        <f t="shared" si="12"/>
        <v>0</v>
      </c>
      <c r="AF4">
        <f t="shared" si="12"/>
        <v>0</v>
      </c>
      <c r="AG4" s="31">
        <f>VLOOKUP($B$1,'Multipliers and Adjustments'!$A$70:$I$86,TRUNC(COLUMN(AG$2)/5)+2,FALSE)*SUMIFS('EPA Data'!$I:$I,'EPA Data'!$D:$D,'Country Selector'!$A$2,'EPA Data'!$J:$J,$B$1,'EPA Data'!$C:$C,AG$2,'EPA Data'!$G:$G,"&gt;="&amp;$A4,'EPA Data'!$G:$G,"&lt;"&amp;$B4)*unit_conv</f>
        <v>0</v>
      </c>
      <c r="AH4">
        <f t="shared" ref="AH4:AK19" si="13">AG4+($AL4-$AG4)/5</f>
        <v>0</v>
      </c>
      <c r="AI4">
        <f t="shared" si="13"/>
        <v>0</v>
      </c>
      <c r="AJ4">
        <f t="shared" si="13"/>
        <v>0</v>
      </c>
      <c r="AK4">
        <f t="shared" si="13"/>
        <v>0</v>
      </c>
      <c r="AL4" s="31">
        <f>VLOOKUP($B$1,'Multipliers and Adjustments'!$A$70:$I$86,TRUNC(COLUMN(AL$2)/5)+2,FALSE)*SUMIFS('EPA Data'!$I:$I,'EPA Data'!$D:$D,'Country Selector'!$A$2,'EPA Data'!$J:$J,$B$1,'EPA Data'!$C:$C,AL$2,'EPA Data'!$G:$G,"&gt;="&amp;$A4,'EPA Data'!$G:$G,"&lt;"&amp;$B4)*unit_conv</f>
        <v>0</v>
      </c>
    </row>
    <row r="5" spans="1:38" x14ac:dyDescent="0.45">
      <c r="A5" s="12">
        <f t="shared" ref="A5:A74" si="14">B4</f>
        <v>-1050</v>
      </c>
      <c r="B5" s="11">
        <f t="shared" si="7"/>
        <v>-1000</v>
      </c>
      <c r="C5" s="31">
        <f>VLOOKUP($B$1,'Multipliers and Adjustments'!$A$70:$I$86,TRUNC(COLUMN(C$2)/5)+2,FALSE)*SUMIFS('EPA Data'!$I:$I,'EPA Data'!$D:$D,'Country Selector'!$A$2,'EPA Data'!$J:$J,$B$1,'EPA Data'!$C:$C,C$2,'EPA Data'!$G:$G,"&gt;="&amp;$A5,'EPA Data'!$G:$G,"&lt;"&amp;$B5)*unit_conv</f>
        <v>0</v>
      </c>
      <c r="D5">
        <f t="shared" si="0"/>
        <v>0</v>
      </c>
      <c r="E5">
        <f t="shared" si="0"/>
        <v>0</v>
      </c>
      <c r="F5">
        <f t="shared" si="0"/>
        <v>0</v>
      </c>
      <c r="G5">
        <f t="shared" si="0"/>
        <v>0</v>
      </c>
      <c r="H5" s="31">
        <f>VLOOKUP($B$1,'Multipliers and Adjustments'!$A$70:$I$86,TRUNC(COLUMN(H$2)/5)+2,FALSE)*SUMIFS('EPA Data'!$I:$I,'EPA Data'!$D:$D,'Country Selector'!$A$2,'EPA Data'!$J:$J,$B$1,'EPA Data'!$C:$C,H$2,'EPA Data'!$G:$G,"&gt;="&amp;$A5,'EPA Data'!$G:$G,"&lt;"&amp;$B5)*unit_conv</f>
        <v>0</v>
      </c>
      <c r="I5">
        <f t="shared" si="8"/>
        <v>0</v>
      </c>
      <c r="J5">
        <f t="shared" si="8"/>
        <v>0</v>
      </c>
      <c r="K5">
        <f t="shared" si="8"/>
        <v>0</v>
      </c>
      <c r="L5">
        <f t="shared" si="8"/>
        <v>0</v>
      </c>
      <c r="M5" s="31">
        <f>VLOOKUP($B$1,'Multipliers and Adjustments'!$A$70:$I$86,TRUNC(COLUMN(M$2)/5)+2,FALSE)*SUMIFS('EPA Data'!$I:$I,'EPA Data'!$D:$D,'Country Selector'!$A$2,'EPA Data'!$J:$J,$B$1,'EPA Data'!$C:$C,M$2,'EPA Data'!$G:$G,"&gt;="&amp;$A5,'EPA Data'!$G:$G,"&lt;"&amp;$B5)*unit_conv</f>
        <v>0</v>
      </c>
      <c r="N5">
        <f t="shared" si="9"/>
        <v>0</v>
      </c>
      <c r="O5">
        <f t="shared" si="9"/>
        <v>0</v>
      </c>
      <c r="P5">
        <f t="shared" si="9"/>
        <v>0</v>
      </c>
      <c r="Q5">
        <f t="shared" si="9"/>
        <v>0</v>
      </c>
      <c r="R5" s="31">
        <f>VLOOKUP($B$1,'Multipliers and Adjustments'!$A$70:$I$86,TRUNC(COLUMN(R$2)/5)+2,FALSE)*SUMIFS('EPA Data'!$I:$I,'EPA Data'!$D:$D,'Country Selector'!$A$2,'EPA Data'!$J:$J,$B$1,'EPA Data'!$C:$C,R$2,'EPA Data'!$G:$G,"&gt;="&amp;$A5,'EPA Data'!$G:$G,"&lt;"&amp;$B5)*unit_conv</f>
        <v>0</v>
      </c>
      <c r="S5">
        <f t="shared" si="10"/>
        <v>0</v>
      </c>
      <c r="T5">
        <f t="shared" si="10"/>
        <v>0</v>
      </c>
      <c r="U5">
        <f t="shared" si="10"/>
        <v>0</v>
      </c>
      <c r="V5">
        <f t="shared" si="10"/>
        <v>0</v>
      </c>
      <c r="W5" s="31">
        <f>VLOOKUP($B$1,'Multipliers and Adjustments'!$A$70:$I$86,TRUNC(COLUMN(W$2)/5)+2,FALSE)*SUMIFS('EPA Data'!$I:$I,'EPA Data'!$D:$D,'Country Selector'!$A$2,'EPA Data'!$J:$J,$B$1,'EPA Data'!$C:$C,W$2,'EPA Data'!$G:$G,"&gt;="&amp;$A5,'EPA Data'!$G:$G,"&lt;"&amp;$B5)*unit_conv</f>
        <v>0</v>
      </c>
      <c r="X5">
        <f t="shared" si="11"/>
        <v>0</v>
      </c>
      <c r="Y5">
        <f t="shared" si="11"/>
        <v>0</v>
      </c>
      <c r="Z5">
        <f t="shared" si="11"/>
        <v>0</v>
      </c>
      <c r="AA5">
        <f t="shared" si="11"/>
        <v>0</v>
      </c>
      <c r="AB5" s="31">
        <f>VLOOKUP($B$1,'Multipliers and Adjustments'!$A$70:$I$86,TRUNC(COLUMN(AB$2)/5)+2,FALSE)*SUMIFS('EPA Data'!$I:$I,'EPA Data'!$D:$D,'Country Selector'!$A$2,'EPA Data'!$J:$J,$B$1,'EPA Data'!$C:$C,AB$2,'EPA Data'!$G:$G,"&gt;="&amp;$A5,'EPA Data'!$G:$G,"&lt;"&amp;$B5)*unit_conv</f>
        <v>0</v>
      </c>
      <c r="AC5">
        <f t="shared" si="12"/>
        <v>0</v>
      </c>
      <c r="AD5">
        <f t="shared" si="12"/>
        <v>0</v>
      </c>
      <c r="AE5">
        <f t="shared" si="12"/>
        <v>0</v>
      </c>
      <c r="AF5">
        <f t="shared" si="12"/>
        <v>0</v>
      </c>
      <c r="AG5" s="31">
        <f>VLOOKUP($B$1,'Multipliers and Adjustments'!$A$70:$I$86,TRUNC(COLUMN(AG$2)/5)+2,FALSE)*SUMIFS('EPA Data'!$I:$I,'EPA Data'!$D:$D,'Country Selector'!$A$2,'EPA Data'!$J:$J,$B$1,'EPA Data'!$C:$C,AG$2,'EPA Data'!$G:$G,"&gt;="&amp;$A5,'EPA Data'!$G:$G,"&lt;"&amp;$B5)*unit_conv</f>
        <v>0</v>
      </c>
      <c r="AH5">
        <f t="shared" si="13"/>
        <v>0</v>
      </c>
      <c r="AI5">
        <f t="shared" si="13"/>
        <v>0</v>
      </c>
      <c r="AJ5">
        <f t="shared" si="13"/>
        <v>0</v>
      </c>
      <c r="AK5">
        <f t="shared" si="13"/>
        <v>0</v>
      </c>
      <c r="AL5" s="31">
        <f>VLOOKUP($B$1,'Multipliers and Adjustments'!$A$70:$I$86,TRUNC(COLUMN(AL$2)/5)+2,FALSE)*SUMIFS('EPA Data'!$I:$I,'EPA Data'!$D:$D,'Country Selector'!$A$2,'EPA Data'!$J:$J,$B$1,'EPA Data'!$C:$C,AL$2,'EPA Data'!$G:$G,"&gt;="&amp;$A5,'EPA Data'!$G:$G,"&lt;"&amp;$B5)*unit_conv</f>
        <v>0</v>
      </c>
    </row>
    <row r="6" spans="1:38" x14ac:dyDescent="0.45">
      <c r="A6" s="12">
        <f t="shared" si="14"/>
        <v>-1000</v>
      </c>
      <c r="B6" s="11">
        <f t="shared" si="7"/>
        <v>-950</v>
      </c>
      <c r="C6" s="31">
        <f>VLOOKUP($B$1,'Multipliers and Adjustments'!$A$70:$I$86,TRUNC(COLUMN(C$2)/5)+2,FALSE)*SUMIFS('EPA Data'!$I:$I,'EPA Data'!$D:$D,'Country Selector'!$A$2,'EPA Data'!$J:$J,$B$1,'EPA Data'!$C:$C,C$2,'EPA Data'!$G:$G,"&gt;="&amp;$A6,'EPA Data'!$G:$G,"&lt;"&amp;$B6)*unit_conv</f>
        <v>0</v>
      </c>
      <c r="D6">
        <f t="shared" si="0"/>
        <v>0</v>
      </c>
      <c r="E6">
        <f t="shared" si="0"/>
        <v>0</v>
      </c>
      <c r="F6">
        <f t="shared" si="0"/>
        <v>0</v>
      </c>
      <c r="G6">
        <f t="shared" si="0"/>
        <v>0</v>
      </c>
      <c r="H6" s="31">
        <f>VLOOKUP($B$1,'Multipliers and Adjustments'!$A$70:$I$86,TRUNC(COLUMN(H$2)/5)+2,FALSE)*SUMIFS('EPA Data'!$I:$I,'EPA Data'!$D:$D,'Country Selector'!$A$2,'EPA Data'!$J:$J,$B$1,'EPA Data'!$C:$C,H$2,'EPA Data'!$G:$G,"&gt;="&amp;$A6,'EPA Data'!$G:$G,"&lt;"&amp;$B6)*unit_conv</f>
        <v>0</v>
      </c>
      <c r="I6">
        <f t="shared" si="8"/>
        <v>0</v>
      </c>
      <c r="J6">
        <f t="shared" si="8"/>
        <v>0</v>
      </c>
      <c r="K6">
        <f t="shared" si="8"/>
        <v>0</v>
      </c>
      <c r="L6">
        <f t="shared" si="8"/>
        <v>0</v>
      </c>
      <c r="M6" s="31">
        <f>VLOOKUP($B$1,'Multipliers and Adjustments'!$A$70:$I$86,TRUNC(COLUMN(M$2)/5)+2,FALSE)*SUMIFS('EPA Data'!$I:$I,'EPA Data'!$D:$D,'Country Selector'!$A$2,'EPA Data'!$J:$J,$B$1,'EPA Data'!$C:$C,M$2,'EPA Data'!$G:$G,"&gt;="&amp;$A6,'EPA Data'!$G:$G,"&lt;"&amp;$B6)*unit_conv</f>
        <v>0</v>
      </c>
      <c r="N6">
        <f t="shared" si="9"/>
        <v>0</v>
      </c>
      <c r="O6">
        <f t="shared" si="9"/>
        <v>0</v>
      </c>
      <c r="P6">
        <f t="shared" si="9"/>
        <v>0</v>
      </c>
      <c r="Q6">
        <f t="shared" si="9"/>
        <v>0</v>
      </c>
      <c r="R6" s="31">
        <f>VLOOKUP($B$1,'Multipliers and Adjustments'!$A$70:$I$86,TRUNC(COLUMN(R$2)/5)+2,FALSE)*SUMIFS('EPA Data'!$I:$I,'EPA Data'!$D:$D,'Country Selector'!$A$2,'EPA Data'!$J:$J,$B$1,'EPA Data'!$C:$C,R$2,'EPA Data'!$G:$G,"&gt;="&amp;$A6,'EPA Data'!$G:$G,"&lt;"&amp;$B6)*unit_conv</f>
        <v>0</v>
      </c>
      <c r="S6">
        <f t="shared" si="10"/>
        <v>0</v>
      </c>
      <c r="T6">
        <f t="shared" si="10"/>
        <v>0</v>
      </c>
      <c r="U6">
        <f t="shared" si="10"/>
        <v>0</v>
      </c>
      <c r="V6">
        <f t="shared" si="10"/>
        <v>0</v>
      </c>
      <c r="W6" s="31">
        <f>VLOOKUP($B$1,'Multipliers and Adjustments'!$A$70:$I$86,TRUNC(COLUMN(W$2)/5)+2,FALSE)*SUMIFS('EPA Data'!$I:$I,'EPA Data'!$D:$D,'Country Selector'!$A$2,'EPA Data'!$J:$J,$B$1,'EPA Data'!$C:$C,W$2,'EPA Data'!$G:$G,"&gt;="&amp;$A6,'EPA Data'!$G:$G,"&lt;"&amp;$B6)*unit_conv</f>
        <v>0</v>
      </c>
      <c r="X6">
        <f t="shared" si="11"/>
        <v>0</v>
      </c>
      <c r="Y6">
        <f t="shared" si="11"/>
        <v>0</v>
      </c>
      <c r="Z6">
        <f t="shared" si="11"/>
        <v>0</v>
      </c>
      <c r="AA6">
        <f t="shared" si="11"/>
        <v>0</v>
      </c>
      <c r="AB6" s="31">
        <f>VLOOKUP($B$1,'Multipliers and Adjustments'!$A$70:$I$86,TRUNC(COLUMN(AB$2)/5)+2,FALSE)*SUMIFS('EPA Data'!$I:$I,'EPA Data'!$D:$D,'Country Selector'!$A$2,'EPA Data'!$J:$J,$B$1,'EPA Data'!$C:$C,AB$2,'EPA Data'!$G:$G,"&gt;="&amp;$A6,'EPA Data'!$G:$G,"&lt;"&amp;$B6)*unit_conv</f>
        <v>0</v>
      </c>
      <c r="AC6">
        <f t="shared" si="12"/>
        <v>0</v>
      </c>
      <c r="AD6">
        <f t="shared" si="12"/>
        <v>0</v>
      </c>
      <c r="AE6">
        <f t="shared" si="12"/>
        <v>0</v>
      </c>
      <c r="AF6">
        <f t="shared" si="12"/>
        <v>0</v>
      </c>
      <c r="AG6" s="31">
        <f>VLOOKUP($B$1,'Multipliers and Adjustments'!$A$70:$I$86,TRUNC(COLUMN(AG$2)/5)+2,FALSE)*SUMIFS('EPA Data'!$I:$I,'EPA Data'!$D:$D,'Country Selector'!$A$2,'EPA Data'!$J:$J,$B$1,'EPA Data'!$C:$C,AG$2,'EPA Data'!$G:$G,"&gt;="&amp;$A6,'EPA Data'!$G:$G,"&lt;"&amp;$B6)*unit_conv</f>
        <v>0</v>
      </c>
      <c r="AH6">
        <f t="shared" si="13"/>
        <v>0</v>
      </c>
      <c r="AI6">
        <f t="shared" si="13"/>
        <v>0</v>
      </c>
      <c r="AJ6">
        <f t="shared" si="13"/>
        <v>0</v>
      </c>
      <c r="AK6">
        <f t="shared" si="13"/>
        <v>0</v>
      </c>
      <c r="AL6" s="31">
        <f>VLOOKUP($B$1,'Multipliers and Adjustments'!$A$70:$I$86,TRUNC(COLUMN(AL$2)/5)+2,FALSE)*SUMIFS('EPA Data'!$I:$I,'EPA Data'!$D:$D,'Country Selector'!$A$2,'EPA Data'!$J:$J,$B$1,'EPA Data'!$C:$C,AL$2,'EPA Data'!$G:$G,"&gt;="&amp;$A6,'EPA Data'!$G:$G,"&lt;"&amp;$B6)*unit_conv</f>
        <v>0</v>
      </c>
    </row>
    <row r="7" spans="1:38" x14ac:dyDescent="0.45">
      <c r="A7" s="12">
        <f t="shared" si="14"/>
        <v>-950</v>
      </c>
      <c r="B7" s="11">
        <f t="shared" si="7"/>
        <v>-900</v>
      </c>
      <c r="C7" s="31">
        <f>VLOOKUP($B$1,'Multipliers and Adjustments'!$A$70:$I$86,TRUNC(COLUMN(C$2)/5)+2,FALSE)*SUMIFS('EPA Data'!$I:$I,'EPA Data'!$D:$D,'Country Selector'!$A$2,'EPA Data'!$J:$J,$B$1,'EPA Data'!$C:$C,C$2,'EPA Data'!$G:$G,"&gt;="&amp;$A7,'EPA Data'!$G:$G,"&lt;"&amp;$B7)*unit_conv</f>
        <v>0</v>
      </c>
      <c r="D7">
        <f t="shared" si="0"/>
        <v>0</v>
      </c>
      <c r="E7">
        <f t="shared" si="0"/>
        <v>0</v>
      </c>
      <c r="F7">
        <f t="shared" si="0"/>
        <v>0</v>
      </c>
      <c r="G7">
        <f t="shared" si="0"/>
        <v>0</v>
      </c>
      <c r="H7" s="31">
        <f>VLOOKUP($B$1,'Multipliers and Adjustments'!$A$70:$I$86,TRUNC(COLUMN(H$2)/5)+2,FALSE)*SUMIFS('EPA Data'!$I:$I,'EPA Data'!$D:$D,'Country Selector'!$A$2,'EPA Data'!$J:$J,$B$1,'EPA Data'!$C:$C,H$2,'EPA Data'!$G:$G,"&gt;="&amp;$A7,'EPA Data'!$G:$G,"&lt;"&amp;$B7)*unit_conv</f>
        <v>0</v>
      </c>
      <c r="I7">
        <f t="shared" si="8"/>
        <v>0</v>
      </c>
      <c r="J7">
        <f t="shared" si="8"/>
        <v>0</v>
      </c>
      <c r="K7">
        <f t="shared" si="8"/>
        <v>0</v>
      </c>
      <c r="L7">
        <f t="shared" si="8"/>
        <v>0</v>
      </c>
      <c r="M7" s="31">
        <f>VLOOKUP($B$1,'Multipliers and Adjustments'!$A$70:$I$86,TRUNC(COLUMN(M$2)/5)+2,FALSE)*SUMIFS('EPA Data'!$I:$I,'EPA Data'!$D:$D,'Country Selector'!$A$2,'EPA Data'!$J:$J,$B$1,'EPA Data'!$C:$C,M$2,'EPA Data'!$G:$G,"&gt;="&amp;$A7,'EPA Data'!$G:$G,"&lt;"&amp;$B7)*unit_conv</f>
        <v>0</v>
      </c>
      <c r="N7">
        <f t="shared" si="9"/>
        <v>0</v>
      </c>
      <c r="O7">
        <f t="shared" si="9"/>
        <v>0</v>
      </c>
      <c r="P7">
        <f t="shared" si="9"/>
        <v>0</v>
      </c>
      <c r="Q7">
        <f t="shared" si="9"/>
        <v>0</v>
      </c>
      <c r="R7" s="31">
        <f>VLOOKUP($B$1,'Multipliers and Adjustments'!$A$70:$I$86,TRUNC(COLUMN(R$2)/5)+2,FALSE)*SUMIFS('EPA Data'!$I:$I,'EPA Data'!$D:$D,'Country Selector'!$A$2,'EPA Data'!$J:$J,$B$1,'EPA Data'!$C:$C,R$2,'EPA Data'!$G:$G,"&gt;="&amp;$A7,'EPA Data'!$G:$G,"&lt;"&amp;$B7)*unit_conv</f>
        <v>0</v>
      </c>
      <c r="S7">
        <f t="shared" si="10"/>
        <v>0</v>
      </c>
      <c r="T7">
        <f t="shared" si="10"/>
        <v>0</v>
      </c>
      <c r="U7">
        <f t="shared" si="10"/>
        <v>0</v>
      </c>
      <c r="V7">
        <f t="shared" si="10"/>
        <v>0</v>
      </c>
      <c r="W7" s="31">
        <f>VLOOKUP($B$1,'Multipliers and Adjustments'!$A$70:$I$86,TRUNC(COLUMN(W$2)/5)+2,FALSE)*SUMIFS('EPA Data'!$I:$I,'EPA Data'!$D:$D,'Country Selector'!$A$2,'EPA Data'!$J:$J,$B$1,'EPA Data'!$C:$C,W$2,'EPA Data'!$G:$G,"&gt;="&amp;$A7,'EPA Data'!$G:$G,"&lt;"&amp;$B7)*unit_conv</f>
        <v>0</v>
      </c>
      <c r="X7">
        <f t="shared" si="11"/>
        <v>0</v>
      </c>
      <c r="Y7">
        <f t="shared" si="11"/>
        <v>0</v>
      </c>
      <c r="Z7">
        <f t="shared" si="11"/>
        <v>0</v>
      </c>
      <c r="AA7">
        <f t="shared" si="11"/>
        <v>0</v>
      </c>
      <c r="AB7" s="31">
        <f>VLOOKUP($B$1,'Multipliers and Adjustments'!$A$70:$I$86,TRUNC(COLUMN(AB$2)/5)+2,FALSE)*SUMIFS('EPA Data'!$I:$I,'EPA Data'!$D:$D,'Country Selector'!$A$2,'EPA Data'!$J:$J,$B$1,'EPA Data'!$C:$C,AB$2,'EPA Data'!$G:$G,"&gt;="&amp;$A7,'EPA Data'!$G:$G,"&lt;"&amp;$B7)*unit_conv</f>
        <v>0</v>
      </c>
      <c r="AC7">
        <f t="shared" si="12"/>
        <v>0</v>
      </c>
      <c r="AD7">
        <f t="shared" si="12"/>
        <v>0</v>
      </c>
      <c r="AE7">
        <f t="shared" si="12"/>
        <v>0</v>
      </c>
      <c r="AF7">
        <f t="shared" si="12"/>
        <v>0</v>
      </c>
      <c r="AG7" s="31">
        <f>VLOOKUP($B$1,'Multipliers and Adjustments'!$A$70:$I$86,TRUNC(COLUMN(AG$2)/5)+2,FALSE)*SUMIFS('EPA Data'!$I:$I,'EPA Data'!$D:$D,'Country Selector'!$A$2,'EPA Data'!$J:$J,$B$1,'EPA Data'!$C:$C,AG$2,'EPA Data'!$G:$G,"&gt;="&amp;$A7,'EPA Data'!$G:$G,"&lt;"&amp;$B7)*unit_conv</f>
        <v>0</v>
      </c>
      <c r="AH7">
        <f t="shared" si="13"/>
        <v>0</v>
      </c>
      <c r="AI7">
        <f t="shared" si="13"/>
        <v>0</v>
      </c>
      <c r="AJ7">
        <f t="shared" si="13"/>
        <v>0</v>
      </c>
      <c r="AK7">
        <f t="shared" si="13"/>
        <v>0</v>
      </c>
      <c r="AL7" s="31">
        <f>VLOOKUP($B$1,'Multipliers and Adjustments'!$A$70:$I$86,TRUNC(COLUMN(AL$2)/5)+2,FALSE)*SUMIFS('EPA Data'!$I:$I,'EPA Data'!$D:$D,'Country Selector'!$A$2,'EPA Data'!$J:$J,$B$1,'EPA Data'!$C:$C,AL$2,'EPA Data'!$G:$G,"&gt;="&amp;$A7,'EPA Data'!$G:$G,"&lt;"&amp;$B7)*unit_conv</f>
        <v>0</v>
      </c>
    </row>
    <row r="8" spans="1:38" x14ac:dyDescent="0.45">
      <c r="A8" s="12">
        <f t="shared" si="14"/>
        <v>-900</v>
      </c>
      <c r="B8" s="11">
        <f t="shared" si="7"/>
        <v>-850</v>
      </c>
      <c r="C8" s="31">
        <f>VLOOKUP($B$1,'Multipliers and Adjustments'!$A$70:$I$86,TRUNC(COLUMN(C$2)/5)+2,FALSE)*SUMIFS('EPA Data'!$I:$I,'EPA Data'!$D:$D,'Country Selector'!$A$2,'EPA Data'!$J:$J,$B$1,'EPA Data'!$C:$C,C$2,'EPA Data'!$G:$G,"&gt;="&amp;$A8,'EPA Data'!$G:$G,"&lt;"&amp;$B8)*unit_conv</f>
        <v>0</v>
      </c>
      <c r="D8">
        <f t="shared" si="0"/>
        <v>0</v>
      </c>
      <c r="E8">
        <f t="shared" si="0"/>
        <v>0</v>
      </c>
      <c r="F8">
        <f t="shared" si="0"/>
        <v>0</v>
      </c>
      <c r="G8">
        <f t="shared" si="0"/>
        <v>0</v>
      </c>
      <c r="H8" s="31">
        <f>VLOOKUP($B$1,'Multipliers and Adjustments'!$A$70:$I$86,TRUNC(COLUMN(H$2)/5)+2,FALSE)*SUMIFS('EPA Data'!$I:$I,'EPA Data'!$D:$D,'Country Selector'!$A$2,'EPA Data'!$J:$J,$B$1,'EPA Data'!$C:$C,H$2,'EPA Data'!$G:$G,"&gt;="&amp;$A8,'EPA Data'!$G:$G,"&lt;"&amp;$B8)*unit_conv</f>
        <v>0</v>
      </c>
      <c r="I8">
        <f t="shared" si="8"/>
        <v>0</v>
      </c>
      <c r="J8">
        <f t="shared" si="8"/>
        <v>0</v>
      </c>
      <c r="K8">
        <f t="shared" si="8"/>
        <v>0</v>
      </c>
      <c r="L8">
        <f t="shared" si="8"/>
        <v>0</v>
      </c>
      <c r="M8" s="31">
        <f>VLOOKUP($B$1,'Multipliers and Adjustments'!$A$70:$I$86,TRUNC(COLUMN(M$2)/5)+2,FALSE)*SUMIFS('EPA Data'!$I:$I,'EPA Data'!$D:$D,'Country Selector'!$A$2,'EPA Data'!$J:$J,$B$1,'EPA Data'!$C:$C,M$2,'EPA Data'!$G:$G,"&gt;="&amp;$A8,'EPA Data'!$G:$G,"&lt;"&amp;$B8)*unit_conv</f>
        <v>0</v>
      </c>
      <c r="N8">
        <f t="shared" si="9"/>
        <v>0</v>
      </c>
      <c r="O8">
        <f t="shared" si="9"/>
        <v>0</v>
      </c>
      <c r="P8">
        <f t="shared" si="9"/>
        <v>0</v>
      </c>
      <c r="Q8">
        <f t="shared" si="9"/>
        <v>0</v>
      </c>
      <c r="R8" s="31">
        <f>VLOOKUP($B$1,'Multipliers and Adjustments'!$A$70:$I$86,TRUNC(COLUMN(R$2)/5)+2,FALSE)*SUMIFS('EPA Data'!$I:$I,'EPA Data'!$D:$D,'Country Selector'!$A$2,'EPA Data'!$J:$J,$B$1,'EPA Data'!$C:$C,R$2,'EPA Data'!$G:$G,"&gt;="&amp;$A8,'EPA Data'!$G:$G,"&lt;"&amp;$B8)*unit_conv</f>
        <v>0</v>
      </c>
      <c r="S8">
        <f t="shared" si="10"/>
        <v>0</v>
      </c>
      <c r="T8">
        <f t="shared" si="10"/>
        <v>0</v>
      </c>
      <c r="U8">
        <f t="shared" si="10"/>
        <v>0</v>
      </c>
      <c r="V8">
        <f t="shared" si="10"/>
        <v>0</v>
      </c>
      <c r="W8" s="31">
        <f>VLOOKUP($B$1,'Multipliers and Adjustments'!$A$70:$I$86,TRUNC(COLUMN(W$2)/5)+2,FALSE)*SUMIFS('EPA Data'!$I:$I,'EPA Data'!$D:$D,'Country Selector'!$A$2,'EPA Data'!$J:$J,$B$1,'EPA Data'!$C:$C,W$2,'EPA Data'!$G:$G,"&gt;="&amp;$A8,'EPA Data'!$G:$G,"&lt;"&amp;$B8)*unit_conv</f>
        <v>0</v>
      </c>
      <c r="X8">
        <f t="shared" si="11"/>
        <v>0</v>
      </c>
      <c r="Y8">
        <f t="shared" si="11"/>
        <v>0</v>
      </c>
      <c r="Z8">
        <f t="shared" si="11"/>
        <v>0</v>
      </c>
      <c r="AA8">
        <f t="shared" si="11"/>
        <v>0</v>
      </c>
      <c r="AB8" s="31">
        <f>VLOOKUP($B$1,'Multipliers and Adjustments'!$A$70:$I$86,TRUNC(COLUMN(AB$2)/5)+2,FALSE)*SUMIFS('EPA Data'!$I:$I,'EPA Data'!$D:$D,'Country Selector'!$A$2,'EPA Data'!$J:$J,$B$1,'EPA Data'!$C:$C,AB$2,'EPA Data'!$G:$G,"&gt;="&amp;$A8,'EPA Data'!$G:$G,"&lt;"&amp;$B8)*unit_conv</f>
        <v>0</v>
      </c>
      <c r="AC8">
        <f t="shared" si="12"/>
        <v>0</v>
      </c>
      <c r="AD8">
        <f t="shared" si="12"/>
        <v>0</v>
      </c>
      <c r="AE8">
        <f t="shared" si="12"/>
        <v>0</v>
      </c>
      <c r="AF8">
        <f t="shared" si="12"/>
        <v>0</v>
      </c>
      <c r="AG8" s="31">
        <f>VLOOKUP($B$1,'Multipliers and Adjustments'!$A$70:$I$86,TRUNC(COLUMN(AG$2)/5)+2,FALSE)*SUMIFS('EPA Data'!$I:$I,'EPA Data'!$D:$D,'Country Selector'!$A$2,'EPA Data'!$J:$J,$B$1,'EPA Data'!$C:$C,AG$2,'EPA Data'!$G:$G,"&gt;="&amp;$A8,'EPA Data'!$G:$G,"&lt;"&amp;$B8)*unit_conv</f>
        <v>0</v>
      </c>
      <c r="AH8">
        <f t="shared" si="13"/>
        <v>0</v>
      </c>
      <c r="AI8">
        <f t="shared" si="13"/>
        <v>0</v>
      </c>
      <c r="AJ8">
        <f t="shared" si="13"/>
        <v>0</v>
      </c>
      <c r="AK8">
        <f t="shared" si="13"/>
        <v>0</v>
      </c>
      <c r="AL8" s="31">
        <f>VLOOKUP($B$1,'Multipliers and Adjustments'!$A$70:$I$86,TRUNC(COLUMN(AL$2)/5)+2,FALSE)*SUMIFS('EPA Data'!$I:$I,'EPA Data'!$D:$D,'Country Selector'!$A$2,'EPA Data'!$J:$J,$B$1,'EPA Data'!$C:$C,AL$2,'EPA Data'!$G:$G,"&gt;="&amp;$A8,'EPA Data'!$G:$G,"&lt;"&amp;$B8)*unit_conv</f>
        <v>0</v>
      </c>
    </row>
    <row r="9" spans="1:38" x14ac:dyDescent="0.45">
      <c r="A9" s="12">
        <f t="shared" si="14"/>
        <v>-850</v>
      </c>
      <c r="B9" s="11">
        <f t="shared" si="7"/>
        <v>-800</v>
      </c>
      <c r="C9" s="31">
        <f>VLOOKUP($B$1,'Multipliers and Adjustments'!$A$70:$I$86,TRUNC(COLUMN(C$2)/5)+2,FALSE)*SUMIFS('EPA Data'!$I:$I,'EPA Data'!$D:$D,'Country Selector'!$A$2,'EPA Data'!$J:$J,$B$1,'EPA Data'!$C:$C,C$2,'EPA Data'!$G:$G,"&gt;="&amp;$A9,'EPA Data'!$G:$G,"&lt;"&amp;$B9)*unit_conv</f>
        <v>0</v>
      </c>
      <c r="D9">
        <f t="shared" si="0"/>
        <v>0</v>
      </c>
      <c r="E9">
        <f t="shared" si="0"/>
        <v>0</v>
      </c>
      <c r="F9">
        <f t="shared" si="0"/>
        <v>0</v>
      </c>
      <c r="G9">
        <f t="shared" si="0"/>
        <v>0</v>
      </c>
      <c r="H9" s="31">
        <f>VLOOKUP($B$1,'Multipliers and Adjustments'!$A$70:$I$86,TRUNC(COLUMN(H$2)/5)+2,FALSE)*SUMIFS('EPA Data'!$I:$I,'EPA Data'!$D:$D,'Country Selector'!$A$2,'EPA Data'!$J:$J,$B$1,'EPA Data'!$C:$C,H$2,'EPA Data'!$G:$G,"&gt;="&amp;$A9,'EPA Data'!$G:$G,"&lt;"&amp;$B9)*unit_conv</f>
        <v>0</v>
      </c>
      <c r="I9">
        <f t="shared" si="8"/>
        <v>0</v>
      </c>
      <c r="J9">
        <f t="shared" si="8"/>
        <v>0</v>
      </c>
      <c r="K9">
        <f t="shared" si="8"/>
        <v>0</v>
      </c>
      <c r="L9">
        <f t="shared" si="8"/>
        <v>0</v>
      </c>
      <c r="M9" s="31">
        <f>VLOOKUP($B$1,'Multipliers and Adjustments'!$A$70:$I$86,TRUNC(COLUMN(M$2)/5)+2,FALSE)*SUMIFS('EPA Data'!$I:$I,'EPA Data'!$D:$D,'Country Selector'!$A$2,'EPA Data'!$J:$J,$B$1,'EPA Data'!$C:$C,M$2,'EPA Data'!$G:$G,"&gt;="&amp;$A9,'EPA Data'!$G:$G,"&lt;"&amp;$B9)*unit_conv</f>
        <v>0</v>
      </c>
      <c r="N9">
        <f t="shared" si="9"/>
        <v>0</v>
      </c>
      <c r="O9">
        <f t="shared" si="9"/>
        <v>0</v>
      </c>
      <c r="P9">
        <f t="shared" si="9"/>
        <v>0</v>
      </c>
      <c r="Q9">
        <f t="shared" si="9"/>
        <v>0</v>
      </c>
      <c r="R9" s="31">
        <f>VLOOKUP($B$1,'Multipliers and Adjustments'!$A$70:$I$86,TRUNC(COLUMN(R$2)/5)+2,FALSE)*SUMIFS('EPA Data'!$I:$I,'EPA Data'!$D:$D,'Country Selector'!$A$2,'EPA Data'!$J:$J,$B$1,'EPA Data'!$C:$C,R$2,'EPA Data'!$G:$G,"&gt;="&amp;$A9,'EPA Data'!$G:$G,"&lt;"&amp;$B9)*unit_conv</f>
        <v>0</v>
      </c>
      <c r="S9">
        <f t="shared" si="10"/>
        <v>0</v>
      </c>
      <c r="T9">
        <f t="shared" si="10"/>
        <v>0</v>
      </c>
      <c r="U9">
        <f t="shared" si="10"/>
        <v>0</v>
      </c>
      <c r="V9">
        <f t="shared" si="10"/>
        <v>0</v>
      </c>
      <c r="W9" s="31">
        <f>VLOOKUP($B$1,'Multipliers and Adjustments'!$A$70:$I$86,TRUNC(COLUMN(W$2)/5)+2,FALSE)*SUMIFS('EPA Data'!$I:$I,'EPA Data'!$D:$D,'Country Selector'!$A$2,'EPA Data'!$J:$J,$B$1,'EPA Data'!$C:$C,W$2,'EPA Data'!$G:$G,"&gt;="&amp;$A9,'EPA Data'!$G:$G,"&lt;"&amp;$B9)*unit_conv</f>
        <v>0</v>
      </c>
      <c r="X9">
        <f t="shared" si="11"/>
        <v>0</v>
      </c>
      <c r="Y9">
        <f t="shared" si="11"/>
        <v>0</v>
      </c>
      <c r="Z9">
        <f t="shared" si="11"/>
        <v>0</v>
      </c>
      <c r="AA9">
        <f t="shared" si="11"/>
        <v>0</v>
      </c>
      <c r="AB9" s="31">
        <f>VLOOKUP($B$1,'Multipliers and Adjustments'!$A$70:$I$86,TRUNC(COLUMN(AB$2)/5)+2,FALSE)*SUMIFS('EPA Data'!$I:$I,'EPA Data'!$D:$D,'Country Selector'!$A$2,'EPA Data'!$J:$J,$B$1,'EPA Data'!$C:$C,AB$2,'EPA Data'!$G:$G,"&gt;="&amp;$A9,'EPA Data'!$G:$G,"&lt;"&amp;$B9)*unit_conv</f>
        <v>0</v>
      </c>
      <c r="AC9">
        <f t="shared" si="12"/>
        <v>0</v>
      </c>
      <c r="AD9">
        <f t="shared" si="12"/>
        <v>0</v>
      </c>
      <c r="AE9">
        <f t="shared" si="12"/>
        <v>0</v>
      </c>
      <c r="AF9">
        <f t="shared" si="12"/>
        <v>0</v>
      </c>
      <c r="AG9" s="31">
        <f>VLOOKUP($B$1,'Multipliers and Adjustments'!$A$70:$I$86,TRUNC(COLUMN(AG$2)/5)+2,FALSE)*SUMIFS('EPA Data'!$I:$I,'EPA Data'!$D:$D,'Country Selector'!$A$2,'EPA Data'!$J:$J,$B$1,'EPA Data'!$C:$C,AG$2,'EPA Data'!$G:$G,"&gt;="&amp;$A9,'EPA Data'!$G:$G,"&lt;"&amp;$B9)*unit_conv</f>
        <v>0</v>
      </c>
      <c r="AH9">
        <f t="shared" si="13"/>
        <v>0</v>
      </c>
      <c r="AI9">
        <f t="shared" si="13"/>
        <v>0</v>
      </c>
      <c r="AJ9">
        <f t="shared" si="13"/>
        <v>0</v>
      </c>
      <c r="AK9">
        <f t="shared" si="13"/>
        <v>0</v>
      </c>
      <c r="AL9" s="31">
        <f>VLOOKUP($B$1,'Multipliers and Adjustments'!$A$70:$I$86,TRUNC(COLUMN(AL$2)/5)+2,FALSE)*SUMIFS('EPA Data'!$I:$I,'EPA Data'!$D:$D,'Country Selector'!$A$2,'EPA Data'!$J:$J,$B$1,'EPA Data'!$C:$C,AL$2,'EPA Data'!$G:$G,"&gt;="&amp;$A9,'EPA Data'!$G:$G,"&lt;"&amp;$B9)*unit_conv</f>
        <v>0</v>
      </c>
    </row>
    <row r="10" spans="1:38" x14ac:dyDescent="0.45">
      <c r="A10" s="12">
        <f t="shared" si="14"/>
        <v>-800</v>
      </c>
      <c r="B10" s="11">
        <f t="shared" si="7"/>
        <v>-750</v>
      </c>
      <c r="C10" s="31">
        <f>VLOOKUP($B$1,'Multipliers and Adjustments'!$A$70:$I$86,TRUNC(COLUMN(C$2)/5)+2,FALSE)*SUMIFS('EPA Data'!$I:$I,'EPA Data'!$D:$D,'Country Selector'!$A$2,'EPA Data'!$J:$J,$B$1,'EPA Data'!$C:$C,C$2,'EPA Data'!$G:$G,"&gt;="&amp;$A10,'EPA Data'!$G:$G,"&lt;"&amp;$B10)*unit_conv</f>
        <v>0</v>
      </c>
      <c r="D10">
        <f t="shared" si="0"/>
        <v>0</v>
      </c>
      <c r="E10">
        <f t="shared" si="0"/>
        <v>0</v>
      </c>
      <c r="F10">
        <f t="shared" si="0"/>
        <v>0</v>
      </c>
      <c r="G10">
        <f t="shared" si="0"/>
        <v>0</v>
      </c>
      <c r="H10" s="31">
        <f>VLOOKUP($B$1,'Multipliers and Adjustments'!$A$70:$I$86,TRUNC(COLUMN(H$2)/5)+2,FALSE)*SUMIFS('EPA Data'!$I:$I,'EPA Data'!$D:$D,'Country Selector'!$A$2,'EPA Data'!$J:$J,$B$1,'EPA Data'!$C:$C,H$2,'EPA Data'!$G:$G,"&gt;="&amp;$A10,'EPA Data'!$G:$G,"&lt;"&amp;$B10)*unit_conv</f>
        <v>0</v>
      </c>
      <c r="I10">
        <f t="shared" si="8"/>
        <v>0</v>
      </c>
      <c r="J10">
        <f t="shared" si="8"/>
        <v>0</v>
      </c>
      <c r="K10">
        <f t="shared" si="8"/>
        <v>0</v>
      </c>
      <c r="L10">
        <f t="shared" si="8"/>
        <v>0</v>
      </c>
      <c r="M10" s="31">
        <f>VLOOKUP($B$1,'Multipliers and Adjustments'!$A$70:$I$86,TRUNC(COLUMN(M$2)/5)+2,FALSE)*SUMIFS('EPA Data'!$I:$I,'EPA Data'!$D:$D,'Country Selector'!$A$2,'EPA Data'!$J:$J,$B$1,'EPA Data'!$C:$C,M$2,'EPA Data'!$G:$G,"&gt;="&amp;$A10,'EPA Data'!$G:$G,"&lt;"&amp;$B10)*unit_conv</f>
        <v>0</v>
      </c>
      <c r="N10">
        <f t="shared" si="9"/>
        <v>0</v>
      </c>
      <c r="O10">
        <f t="shared" si="9"/>
        <v>0</v>
      </c>
      <c r="P10">
        <f t="shared" si="9"/>
        <v>0</v>
      </c>
      <c r="Q10">
        <f t="shared" si="9"/>
        <v>0</v>
      </c>
      <c r="R10" s="31">
        <f>VLOOKUP($B$1,'Multipliers and Adjustments'!$A$70:$I$86,TRUNC(COLUMN(R$2)/5)+2,FALSE)*SUMIFS('EPA Data'!$I:$I,'EPA Data'!$D:$D,'Country Selector'!$A$2,'EPA Data'!$J:$J,$B$1,'EPA Data'!$C:$C,R$2,'EPA Data'!$G:$G,"&gt;="&amp;$A10,'EPA Data'!$G:$G,"&lt;"&amp;$B10)*unit_conv</f>
        <v>0</v>
      </c>
      <c r="S10">
        <f t="shared" si="10"/>
        <v>0</v>
      </c>
      <c r="T10">
        <f t="shared" si="10"/>
        <v>0</v>
      </c>
      <c r="U10">
        <f t="shared" si="10"/>
        <v>0</v>
      </c>
      <c r="V10">
        <f t="shared" si="10"/>
        <v>0</v>
      </c>
      <c r="W10" s="31">
        <f>VLOOKUP($B$1,'Multipliers and Adjustments'!$A$70:$I$86,TRUNC(COLUMN(W$2)/5)+2,FALSE)*SUMIFS('EPA Data'!$I:$I,'EPA Data'!$D:$D,'Country Selector'!$A$2,'EPA Data'!$J:$J,$B$1,'EPA Data'!$C:$C,W$2,'EPA Data'!$G:$G,"&gt;="&amp;$A10,'EPA Data'!$G:$G,"&lt;"&amp;$B10)*unit_conv</f>
        <v>0</v>
      </c>
      <c r="X10">
        <f t="shared" si="11"/>
        <v>0</v>
      </c>
      <c r="Y10">
        <f t="shared" si="11"/>
        <v>0</v>
      </c>
      <c r="Z10">
        <f t="shared" si="11"/>
        <v>0</v>
      </c>
      <c r="AA10">
        <f t="shared" si="11"/>
        <v>0</v>
      </c>
      <c r="AB10" s="31">
        <f>VLOOKUP($B$1,'Multipliers and Adjustments'!$A$70:$I$86,TRUNC(COLUMN(AB$2)/5)+2,FALSE)*SUMIFS('EPA Data'!$I:$I,'EPA Data'!$D:$D,'Country Selector'!$A$2,'EPA Data'!$J:$J,$B$1,'EPA Data'!$C:$C,AB$2,'EPA Data'!$G:$G,"&gt;="&amp;$A10,'EPA Data'!$G:$G,"&lt;"&amp;$B10)*unit_conv</f>
        <v>0</v>
      </c>
      <c r="AC10">
        <f t="shared" si="12"/>
        <v>0</v>
      </c>
      <c r="AD10">
        <f t="shared" si="12"/>
        <v>0</v>
      </c>
      <c r="AE10">
        <f t="shared" si="12"/>
        <v>0</v>
      </c>
      <c r="AF10">
        <f t="shared" si="12"/>
        <v>0</v>
      </c>
      <c r="AG10" s="31">
        <f>VLOOKUP($B$1,'Multipliers and Adjustments'!$A$70:$I$86,TRUNC(COLUMN(AG$2)/5)+2,FALSE)*SUMIFS('EPA Data'!$I:$I,'EPA Data'!$D:$D,'Country Selector'!$A$2,'EPA Data'!$J:$J,$B$1,'EPA Data'!$C:$C,AG$2,'EPA Data'!$G:$G,"&gt;="&amp;$A10,'EPA Data'!$G:$G,"&lt;"&amp;$B10)*unit_conv</f>
        <v>0</v>
      </c>
      <c r="AH10">
        <f t="shared" si="13"/>
        <v>0</v>
      </c>
      <c r="AI10">
        <f t="shared" si="13"/>
        <v>0</v>
      </c>
      <c r="AJ10">
        <f t="shared" si="13"/>
        <v>0</v>
      </c>
      <c r="AK10">
        <f t="shared" si="13"/>
        <v>0</v>
      </c>
      <c r="AL10" s="31">
        <f>VLOOKUP($B$1,'Multipliers and Adjustments'!$A$70:$I$86,TRUNC(COLUMN(AL$2)/5)+2,FALSE)*SUMIFS('EPA Data'!$I:$I,'EPA Data'!$D:$D,'Country Selector'!$A$2,'EPA Data'!$J:$J,$B$1,'EPA Data'!$C:$C,AL$2,'EPA Data'!$G:$G,"&gt;="&amp;$A10,'EPA Data'!$G:$G,"&lt;"&amp;$B10)*unit_conv</f>
        <v>0</v>
      </c>
    </row>
    <row r="11" spans="1:38" x14ac:dyDescent="0.45">
      <c r="A11" s="12">
        <f t="shared" si="14"/>
        <v>-750</v>
      </c>
      <c r="B11" s="11">
        <f t="shared" si="7"/>
        <v>-700</v>
      </c>
      <c r="C11" s="31">
        <f>VLOOKUP($B$1,'Multipliers and Adjustments'!$A$70:$I$86,TRUNC(COLUMN(C$2)/5)+2,FALSE)*SUMIFS('EPA Data'!$I:$I,'EPA Data'!$D:$D,'Country Selector'!$A$2,'EPA Data'!$J:$J,$B$1,'EPA Data'!$C:$C,C$2,'EPA Data'!$G:$G,"&gt;="&amp;$A11,'EPA Data'!$G:$G,"&lt;"&amp;$B11)*unit_conv</f>
        <v>0</v>
      </c>
      <c r="D11">
        <f t="shared" si="0"/>
        <v>0</v>
      </c>
      <c r="E11">
        <f t="shared" si="0"/>
        <v>0</v>
      </c>
      <c r="F11">
        <f t="shared" si="0"/>
        <v>0</v>
      </c>
      <c r="G11">
        <f t="shared" si="0"/>
        <v>0</v>
      </c>
      <c r="H11" s="31">
        <f>VLOOKUP($B$1,'Multipliers and Adjustments'!$A$70:$I$86,TRUNC(COLUMN(H$2)/5)+2,FALSE)*SUMIFS('EPA Data'!$I:$I,'EPA Data'!$D:$D,'Country Selector'!$A$2,'EPA Data'!$J:$J,$B$1,'EPA Data'!$C:$C,H$2,'EPA Data'!$G:$G,"&gt;="&amp;$A11,'EPA Data'!$G:$G,"&lt;"&amp;$B11)*unit_conv</f>
        <v>0</v>
      </c>
      <c r="I11">
        <f t="shared" si="8"/>
        <v>0</v>
      </c>
      <c r="J11">
        <f t="shared" si="8"/>
        <v>0</v>
      </c>
      <c r="K11">
        <f t="shared" si="8"/>
        <v>0</v>
      </c>
      <c r="L11">
        <f t="shared" si="8"/>
        <v>0</v>
      </c>
      <c r="M11" s="31">
        <f>VLOOKUP($B$1,'Multipliers and Adjustments'!$A$70:$I$86,TRUNC(COLUMN(M$2)/5)+2,FALSE)*SUMIFS('EPA Data'!$I:$I,'EPA Data'!$D:$D,'Country Selector'!$A$2,'EPA Data'!$J:$J,$B$1,'EPA Data'!$C:$C,M$2,'EPA Data'!$G:$G,"&gt;="&amp;$A11,'EPA Data'!$G:$G,"&lt;"&amp;$B11)*unit_conv</f>
        <v>0</v>
      </c>
      <c r="N11">
        <f t="shared" si="9"/>
        <v>0</v>
      </c>
      <c r="O11">
        <f t="shared" si="9"/>
        <v>0</v>
      </c>
      <c r="P11">
        <f t="shared" si="9"/>
        <v>0</v>
      </c>
      <c r="Q11">
        <f t="shared" si="9"/>
        <v>0</v>
      </c>
      <c r="R11" s="31">
        <f>VLOOKUP($B$1,'Multipliers and Adjustments'!$A$70:$I$86,TRUNC(COLUMN(R$2)/5)+2,FALSE)*SUMIFS('EPA Data'!$I:$I,'EPA Data'!$D:$D,'Country Selector'!$A$2,'EPA Data'!$J:$J,$B$1,'EPA Data'!$C:$C,R$2,'EPA Data'!$G:$G,"&gt;="&amp;$A11,'EPA Data'!$G:$G,"&lt;"&amp;$B11)*unit_conv</f>
        <v>0</v>
      </c>
      <c r="S11">
        <f t="shared" si="10"/>
        <v>0</v>
      </c>
      <c r="T11">
        <f t="shared" si="10"/>
        <v>0</v>
      </c>
      <c r="U11">
        <f t="shared" si="10"/>
        <v>0</v>
      </c>
      <c r="V11">
        <f t="shared" si="10"/>
        <v>0</v>
      </c>
      <c r="W11" s="31">
        <f>VLOOKUP($B$1,'Multipliers and Adjustments'!$A$70:$I$86,TRUNC(COLUMN(W$2)/5)+2,FALSE)*SUMIFS('EPA Data'!$I:$I,'EPA Data'!$D:$D,'Country Selector'!$A$2,'EPA Data'!$J:$J,$B$1,'EPA Data'!$C:$C,W$2,'EPA Data'!$G:$G,"&gt;="&amp;$A11,'EPA Data'!$G:$G,"&lt;"&amp;$B11)*unit_conv</f>
        <v>0</v>
      </c>
      <c r="X11">
        <f t="shared" si="11"/>
        <v>0</v>
      </c>
      <c r="Y11">
        <f t="shared" si="11"/>
        <v>0</v>
      </c>
      <c r="Z11">
        <f t="shared" si="11"/>
        <v>0</v>
      </c>
      <c r="AA11">
        <f t="shared" si="11"/>
        <v>0</v>
      </c>
      <c r="AB11" s="31">
        <f>VLOOKUP($B$1,'Multipliers and Adjustments'!$A$70:$I$86,TRUNC(COLUMN(AB$2)/5)+2,FALSE)*SUMIFS('EPA Data'!$I:$I,'EPA Data'!$D:$D,'Country Selector'!$A$2,'EPA Data'!$J:$J,$B$1,'EPA Data'!$C:$C,AB$2,'EPA Data'!$G:$G,"&gt;="&amp;$A11,'EPA Data'!$G:$G,"&lt;"&amp;$B11)*unit_conv</f>
        <v>0</v>
      </c>
      <c r="AC11">
        <f t="shared" si="12"/>
        <v>0</v>
      </c>
      <c r="AD11">
        <f t="shared" si="12"/>
        <v>0</v>
      </c>
      <c r="AE11">
        <f t="shared" si="12"/>
        <v>0</v>
      </c>
      <c r="AF11">
        <f t="shared" si="12"/>
        <v>0</v>
      </c>
      <c r="AG11" s="31">
        <f>VLOOKUP($B$1,'Multipliers and Adjustments'!$A$70:$I$86,TRUNC(COLUMN(AG$2)/5)+2,FALSE)*SUMIFS('EPA Data'!$I:$I,'EPA Data'!$D:$D,'Country Selector'!$A$2,'EPA Data'!$J:$J,$B$1,'EPA Data'!$C:$C,AG$2,'EPA Data'!$G:$G,"&gt;="&amp;$A11,'EPA Data'!$G:$G,"&lt;"&amp;$B11)*unit_conv</f>
        <v>0</v>
      </c>
      <c r="AH11">
        <f t="shared" si="13"/>
        <v>0</v>
      </c>
      <c r="AI11">
        <f t="shared" si="13"/>
        <v>0</v>
      </c>
      <c r="AJ11">
        <f t="shared" si="13"/>
        <v>0</v>
      </c>
      <c r="AK11">
        <f t="shared" si="13"/>
        <v>0</v>
      </c>
      <c r="AL11" s="31">
        <f>VLOOKUP($B$1,'Multipliers and Adjustments'!$A$70:$I$86,TRUNC(COLUMN(AL$2)/5)+2,FALSE)*SUMIFS('EPA Data'!$I:$I,'EPA Data'!$D:$D,'Country Selector'!$A$2,'EPA Data'!$J:$J,$B$1,'EPA Data'!$C:$C,AL$2,'EPA Data'!$G:$G,"&gt;="&amp;$A11,'EPA Data'!$G:$G,"&lt;"&amp;$B11)*unit_conv</f>
        <v>0</v>
      </c>
    </row>
    <row r="12" spans="1:38" x14ac:dyDescent="0.45">
      <c r="A12" s="12">
        <f t="shared" si="14"/>
        <v>-700</v>
      </c>
      <c r="B12" s="11">
        <f t="shared" si="7"/>
        <v>-650</v>
      </c>
      <c r="C12" s="31">
        <f>VLOOKUP($B$1,'Multipliers and Adjustments'!$A$70:$I$86,TRUNC(COLUMN(C$2)/5)+2,FALSE)*SUMIFS('EPA Data'!$I:$I,'EPA Data'!$D:$D,'Country Selector'!$A$2,'EPA Data'!$J:$J,$B$1,'EPA Data'!$C:$C,C$2,'EPA Data'!$G:$G,"&gt;="&amp;$A12,'EPA Data'!$G:$G,"&lt;"&amp;$B12)*unit_conv</f>
        <v>0</v>
      </c>
      <c r="D12">
        <f t="shared" si="0"/>
        <v>0</v>
      </c>
      <c r="E12">
        <f t="shared" si="0"/>
        <v>0</v>
      </c>
      <c r="F12">
        <f t="shared" si="0"/>
        <v>0</v>
      </c>
      <c r="G12">
        <f t="shared" si="0"/>
        <v>0</v>
      </c>
      <c r="H12" s="31">
        <f>VLOOKUP($B$1,'Multipliers and Adjustments'!$A$70:$I$86,TRUNC(COLUMN(H$2)/5)+2,FALSE)*SUMIFS('EPA Data'!$I:$I,'EPA Data'!$D:$D,'Country Selector'!$A$2,'EPA Data'!$J:$J,$B$1,'EPA Data'!$C:$C,H$2,'EPA Data'!$G:$G,"&gt;="&amp;$A12,'EPA Data'!$G:$G,"&lt;"&amp;$B12)*unit_conv</f>
        <v>0</v>
      </c>
      <c r="I12">
        <f t="shared" si="8"/>
        <v>0</v>
      </c>
      <c r="J12">
        <f t="shared" si="8"/>
        <v>0</v>
      </c>
      <c r="K12">
        <f t="shared" si="8"/>
        <v>0</v>
      </c>
      <c r="L12">
        <f t="shared" si="8"/>
        <v>0</v>
      </c>
      <c r="M12" s="31">
        <f>VLOOKUP($B$1,'Multipliers and Adjustments'!$A$70:$I$86,TRUNC(COLUMN(M$2)/5)+2,FALSE)*SUMIFS('EPA Data'!$I:$I,'EPA Data'!$D:$D,'Country Selector'!$A$2,'EPA Data'!$J:$J,$B$1,'EPA Data'!$C:$C,M$2,'EPA Data'!$G:$G,"&gt;="&amp;$A12,'EPA Data'!$G:$G,"&lt;"&amp;$B12)*unit_conv</f>
        <v>0</v>
      </c>
      <c r="N12">
        <f t="shared" si="9"/>
        <v>0</v>
      </c>
      <c r="O12">
        <f t="shared" si="9"/>
        <v>0</v>
      </c>
      <c r="P12">
        <f t="shared" si="9"/>
        <v>0</v>
      </c>
      <c r="Q12">
        <f t="shared" si="9"/>
        <v>0</v>
      </c>
      <c r="R12" s="31">
        <f>VLOOKUP($B$1,'Multipliers and Adjustments'!$A$70:$I$86,TRUNC(COLUMN(R$2)/5)+2,FALSE)*SUMIFS('EPA Data'!$I:$I,'EPA Data'!$D:$D,'Country Selector'!$A$2,'EPA Data'!$J:$J,$B$1,'EPA Data'!$C:$C,R$2,'EPA Data'!$G:$G,"&gt;="&amp;$A12,'EPA Data'!$G:$G,"&lt;"&amp;$B12)*unit_conv</f>
        <v>0</v>
      </c>
      <c r="S12">
        <f t="shared" si="10"/>
        <v>0</v>
      </c>
      <c r="T12">
        <f t="shared" si="10"/>
        <v>0</v>
      </c>
      <c r="U12">
        <f t="shared" si="10"/>
        <v>0</v>
      </c>
      <c r="V12">
        <f t="shared" si="10"/>
        <v>0</v>
      </c>
      <c r="W12" s="31">
        <f>VLOOKUP($B$1,'Multipliers and Adjustments'!$A$70:$I$86,TRUNC(COLUMN(W$2)/5)+2,FALSE)*SUMIFS('EPA Data'!$I:$I,'EPA Data'!$D:$D,'Country Selector'!$A$2,'EPA Data'!$J:$J,$B$1,'EPA Data'!$C:$C,W$2,'EPA Data'!$G:$G,"&gt;="&amp;$A12,'EPA Data'!$G:$G,"&lt;"&amp;$B12)*unit_conv</f>
        <v>0</v>
      </c>
      <c r="X12">
        <f t="shared" si="11"/>
        <v>0</v>
      </c>
      <c r="Y12">
        <f t="shared" si="11"/>
        <v>0</v>
      </c>
      <c r="Z12">
        <f t="shared" si="11"/>
        <v>0</v>
      </c>
      <c r="AA12">
        <f t="shared" si="11"/>
        <v>0</v>
      </c>
      <c r="AB12" s="31">
        <f>VLOOKUP($B$1,'Multipliers and Adjustments'!$A$70:$I$86,TRUNC(COLUMN(AB$2)/5)+2,FALSE)*SUMIFS('EPA Data'!$I:$I,'EPA Data'!$D:$D,'Country Selector'!$A$2,'EPA Data'!$J:$J,$B$1,'EPA Data'!$C:$C,AB$2,'EPA Data'!$G:$G,"&gt;="&amp;$A12,'EPA Data'!$G:$G,"&lt;"&amp;$B12)*unit_conv</f>
        <v>0</v>
      </c>
      <c r="AC12">
        <f t="shared" si="12"/>
        <v>0</v>
      </c>
      <c r="AD12">
        <f t="shared" si="12"/>
        <v>0</v>
      </c>
      <c r="AE12">
        <f t="shared" si="12"/>
        <v>0</v>
      </c>
      <c r="AF12">
        <f t="shared" si="12"/>
        <v>0</v>
      </c>
      <c r="AG12" s="31">
        <f>VLOOKUP($B$1,'Multipliers and Adjustments'!$A$70:$I$86,TRUNC(COLUMN(AG$2)/5)+2,FALSE)*SUMIFS('EPA Data'!$I:$I,'EPA Data'!$D:$D,'Country Selector'!$A$2,'EPA Data'!$J:$J,$B$1,'EPA Data'!$C:$C,AG$2,'EPA Data'!$G:$G,"&gt;="&amp;$A12,'EPA Data'!$G:$G,"&lt;"&amp;$B12)*unit_conv</f>
        <v>0</v>
      </c>
      <c r="AH12">
        <f t="shared" si="13"/>
        <v>0</v>
      </c>
      <c r="AI12">
        <f t="shared" si="13"/>
        <v>0</v>
      </c>
      <c r="AJ12">
        <f t="shared" si="13"/>
        <v>0</v>
      </c>
      <c r="AK12">
        <f t="shared" si="13"/>
        <v>0</v>
      </c>
      <c r="AL12" s="31">
        <f>VLOOKUP($B$1,'Multipliers and Adjustments'!$A$70:$I$86,TRUNC(COLUMN(AL$2)/5)+2,FALSE)*SUMIFS('EPA Data'!$I:$I,'EPA Data'!$D:$D,'Country Selector'!$A$2,'EPA Data'!$J:$J,$B$1,'EPA Data'!$C:$C,AL$2,'EPA Data'!$G:$G,"&gt;="&amp;$A12,'EPA Data'!$G:$G,"&lt;"&amp;$B12)*unit_conv</f>
        <v>0</v>
      </c>
    </row>
    <row r="13" spans="1:38" x14ac:dyDescent="0.45">
      <c r="A13" s="12">
        <f t="shared" si="14"/>
        <v>-650</v>
      </c>
      <c r="B13" s="11">
        <f t="shared" si="7"/>
        <v>-600</v>
      </c>
      <c r="C13" s="31">
        <f>VLOOKUP($B$1,'Multipliers and Adjustments'!$A$70:$I$86,TRUNC(COLUMN(C$2)/5)+2,FALSE)*SUMIFS('EPA Data'!$I:$I,'EPA Data'!$D:$D,'Country Selector'!$A$2,'EPA Data'!$J:$J,$B$1,'EPA Data'!$C:$C,C$2,'EPA Data'!$G:$G,"&gt;="&amp;$A13,'EPA Data'!$G:$G,"&lt;"&amp;$B13)*unit_conv</f>
        <v>0</v>
      </c>
      <c r="D13">
        <f t="shared" si="0"/>
        <v>0</v>
      </c>
      <c r="E13">
        <f t="shared" si="0"/>
        <v>0</v>
      </c>
      <c r="F13">
        <f t="shared" si="0"/>
        <v>0</v>
      </c>
      <c r="G13">
        <f t="shared" si="0"/>
        <v>0</v>
      </c>
      <c r="H13" s="31">
        <f>VLOOKUP($B$1,'Multipliers and Adjustments'!$A$70:$I$86,TRUNC(COLUMN(H$2)/5)+2,FALSE)*SUMIFS('EPA Data'!$I:$I,'EPA Data'!$D:$D,'Country Selector'!$A$2,'EPA Data'!$J:$J,$B$1,'EPA Data'!$C:$C,H$2,'EPA Data'!$G:$G,"&gt;="&amp;$A13,'EPA Data'!$G:$G,"&lt;"&amp;$B13)*unit_conv</f>
        <v>0</v>
      </c>
      <c r="I13">
        <f t="shared" si="8"/>
        <v>0</v>
      </c>
      <c r="J13">
        <f t="shared" si="8"/>
        <v>0</v>
      </c>
      <c r="K13">
        <f t="shared" si="8"/>
        <v>0</v>
      </c>
      <c r="L13">
        <f t="shared" si="8"/>
        <v>0</v>
      </c>
      <c r="M13" s="31">
        <f>VLOOKUP($B$1,'Multipliers and Adjustments'!$A$70:$I$86,TRUNC(COLUMN(M$2)/5)+2,FALSE)*SUMIFS('EPA Data'!$I:$I,'EPA Data'!$D:$D,'Country Selector'!$A$2,'EPA Data'!$J:$J,$B$1,'EPA Data'!$C:$C,M$2,'EPA Data'!$G:$G,"&gt;="&amp;$A13,'EPA Data'!$G:$G,"&lt;"&amp;$B13)*unit_conv</f>
        <v>0</v>
      </c>
      <c r="N13">
        <f t="shared" si="9"/>
        <v>0</v>
      </c>
      <c r="O13">
        <f t="shared" si="9"/>
        <v>0</v>
      </c>
      <c r="P13">
        <f t="shared" si="9"/>
        <v>0</v>
      </c>
      <c r="Q13">
        <f t="shared" si="9"/>
        <v>0</v>
      </c>
      <c r="R13" s="31">
        <f>VLOOKUP($B$1,'Multipliers and Adjustments'!$A$70:$I$86,TRUNC(COLUMN(R$2)/5)+2,FALSE)*SUMIFS('EPA Data'!$I:$I,'EPA Data'!$D:$D,'Country Selector'!$A$2,'EPA Data'!$J:$J,$B$1,'EPA Data'!$C:$C,R$2,'EPA Data'!$G:$G,"&gt;="&amp;$A13,'EPA Data'!$G:$G,"&lt;"&amp;$B13)*unit_conv</f>
        <v>0</v>
      </c>
      <c r="S13">
        <f t="shared" si="10"/>
        <v>0</v>
      </c>
      <c r="T13">
        <f t="shared" si="10"/>
        <v>0</v>
      </c>
      <c r="U13">
        <f t="shared" si="10"/>
        <v>0</v>
      </c>
      <c r="V13">
        <f t="shared" si="10"/>
        <v>0</v>
      </c>
      <c r="W13" s="31">
        <f>VLOOKUP($B$1,'Multipliers and Adjustments'!$A$70:$I$86,TRUNC(COLUMN(W$2)/5)+2,FALSE)*SUMIFS('EPA Data'!$I:$I,'EPA Data'!$D:$D,'Country Selector'!$A$2,'EPA Data'!$J:$J,$B$1,'EPA Data'!$C:$C,W$2,'EPA Data'!$G:$G,"&gt;="&amp;$A13,'EPA Data'!$G:$G,"&lt;"&amp;$B13)*unit_conv</f>
        <v>0</v>
      </c>
      <c r="X13">
        <f t="shared" si="11"/>
        <v>0</v>
      </c>
      <c r="Y13">
        <f t="shared" si="11"/>
        <v>0</v>
      </c>
      <c r="Z13">
        <f t="shared" si="11"/>
        <v>0</v>
      </c>
      <c r="AA13">
        <f t="shared" si="11"/>
        <v>0</v>
      </c>
      <c r="AB13" s="31">
        <f>VLOOKUP($B$1,'Multipliers and Adjustments'!$A$70:$I$86,TRUNC(COLUMN(AB$2)/5)+2,FALSE)*SUMIFS('EPA Data'!$I:$I,'EPA Data'!$D:$D,'Country Selector'!$A$2,'EPA Data'!$J:$J,$B$1,'EPA Data'!$C:$C,AB$2,'EPA Data'!$G:$G,"&gt;="&amp;$A13,'EPA Data'!$G:$G,"&lt;"&amp;$B13)*unit_conv</f>
        <v>0</v>
      </c>
      <c r="AC13">
        <f t="shared" si="12"/>
        <v>0</v>
      </c>
      <c r="AD13">
        <f t="shared" si="12"/>
        <v>0</v>
      </c>
      <c r="AE13">
        <f t="shared" si="12"/>
        <v>0</v>
      </c>
      <c r="AF13">
        <f t="shared" si="12"/>
        <v>0</v>
      </c>
      <c r="AG13" s="31">
        <f>VLOOKUP($B$1,'Multipliers and Adjustments'!$A$70:$I$86,TRUNC(COLUMN(AG$2)/5)+2,FALSE)*SUMIFS('EPA Data'!$I:$I,'EPA Data'!$D:$D,'Country Selector'!$A$2,'EPA Data'!$J:$J,$B$1,'EPA Data'!$C:$C,AG$2,'EPA Data'!$G:$G,"&gt;="&amp;$A13,'EPA Data'!$G:$G,"&lt;"&amp;$B13)*unit_conv</f>
        <v>0</v>
      </c>
      <c r="AH13">
        <f t="shared" si="13"/>
        <v>0</v>
      </c>
      <c r="AI13">
        <f t="shared" si="13"/>
        <v>0</v>
      </c>
      <c r="AJ13">
        <f t="shared" si="13"/>
        <v>0</v>
      </c>
      <c r="AK13">
        <f t="shared" si="13"/>
        <v>0</v>
      </c>
      <c r="AL13" s="31">
        <f>VLOOKUP($B$1,'Multipliers and Adjustments'!$A$70:$I$86,TRUNC(COLUMN(AL$2)/5)+2,FALSE)*SUMIFS('EPA Data'!$I:$I,'EPA Data'!$D:$D,'Country Selector'!$A$2,'EPA Data'!$J:$J,$B$1,'EPA Data'!$C:$C,AL$2,'EPA Data'!$G:$G,"&gt;="&amp;$A13,'EPA Data'!$G:$G,"&lt;"&amp;$B13)*unit_conv</f>
        <v>0</v>
      </c>
    </row>
    <row r="14" spans="1:38" x14ac:dyDescent="0.45">
      <c r="A14" s="12">
        <f t="shared" si="14"/>
        <v>-600</v>
      </c>
      <c r="B14" s="11">
        <f t="shared" si="7"/>
        <v>-550</v>
      </c>
      <c r="C14" s="31">
        <f>VLOOKUP($B$1,'Multipliers and Adjustments'!$A$70:$I$86,TRUNC(COLUMN(C$2)/5)+2,FALSE)*SUMIFS('EPA Data'!$I:$I,'EPA Data'!$D:$D,'Country Selector'!$A$2,'EPA Data'!$J:$J,$B$1,'EPA Data'!$C:$C,C$2,'EPA Data'!$G:$G,"&gt;="&amp;$A14,'EPA Data'!$G:$G,"&lt;"&amp;$B14)*unit_conv</f>
        <v>0</v>
      </c>
      <c r="D14">
        <f t="shared" si="0"/>
        <v>0</v>
      </c>
      <c r="E14">
        <f t="shared" si="0"/>
        <v>0</v>
      </c>
      <c r="F14">
        <f t="shared" si="0"/>
        <v>0</v>
      </c>
      <c r="G14">
        <f t="shared" si="0"/>
        <v>0</v>
      </c>
      <c r="H14" s="31">
        <f>VLOOKUP($B$1,'Multipliers and Adjustments'!$A$70:$I$86,TRUNC(COLUMN(H$2)/5)+2,FALSE)*SUMIFS('EPA Data'!$I:$I,'EPA Data'!$D:$D,'Country Selector'!$A$2,'EPA Data'!$J:$J,$B$1,'EPA Data'!$C:$C,H$2,'EPA Data'!$G:$G,"&gt;="&amp;$A14,'EPA Data'!$G:$G,"&lt;"&amp;$B14)*unit_conv</f>
        <v>0</v>
      </c>
      <c r="I14">
        <f t="shared" si="8"/>
        <v>0</v>
      </c>
      <c r="J14">
        <f t="shared" si="8"/>
        <v>0</v>
      </c>
      <c r="K14">
        <f t="shared" si="8"/>
        <v>0</v>
      </c>
      <c r="L14">
        <f t="shared" si="8"/>
        <v>0</v>
      </c>
      <c r="M14" s="31">
        <f>VLOOKUP($B$1,'Multipliers and Adjustments'!$A$70:$I$86,TRUNC(COLUMN(M$2)/5)+2,FALSE)*SUMIFS('EPA Data'!$I:$I,'EPA Data'!$D:$D,'Country Selector'!$A$2,'EPA Data'!$J:$J,$B$1,'EPA Data'!$C:$C,M$2,'EPA Data'!$G:$G,"&gt;="&amp;$A14,'EPA Data'!$G:$G,"&lt;"&amp;$B14)*unit_conv</f>
        <v>0</v>
      </c>
      <c r="N14">
        <f t="shared" si="9"/>
        <v>0</v>
      </c>
      <c r="O14">
        <f t="shared" si="9"/>
        <v>0</v>
      </c>
      <c r="P14">
        <f t="shared" si="9"/>
        <v>0</v>
      </c>
      <c r="Q14">
        <f t="shared" si="9"/>
        <v>0</v>
      </c>
      <c r="R14" s="31">
        <f>VLOOKUP($B$1,'Multipliers and Adjustments'!$A$70:$I$86,TRUNC(COLUMN(R$2)/5)+2,FALSE)*SUMIFS('EPA Data'!$I:$I,'EPA Data'!$D:$D,'Country Selector'!$A$2,'EPA Data'!$J:$J,$B$1,'EPA Data'!$C:$C,R$2,'EPA Data'!$G:$G,"&gt;="&amp;$A14,'EPA Data'!$G:$G,"&lt;"&amp;$B14)*unit_conv</f>
        <v>0</v>
      </c>
      <c r="S14">
        <f t="shared" si="10"/>
        <v>0</v>
      </c>
      <c r="T14">
        <f t="shared" si="10"/>
        <v>0</v>
      </c>
      <c r="U14">
        <f t="shared" si="10"/>
        <v>0</v>
      </c>
      <c r="V14">
        <f t="shared" si="10"/>
        <v>0</v>
      </c>
      <c r="W14" s="31">
        <f>VLOOKUP($B$1,'Multipliers and Adjustments'!$A$70:$I$86,TRUNC(COLUMN(W$2)/5)+2,FALSE)*SUMIFS('EPA Data'!$I:$I,'EPA Data'!$D:$D,'Country Selector'!$A$2,'EPA Data'!$J:$J,$B$1,'EPA Data'!$C:$C,W$2,'EPA Data'!$G:$G,"&gt;="&amp;$A14,'EPA Data'!$G:$G,"&lt;"&amp;$B14)*unit_conv</f>
        <v>0</v>
      </c>
      <c r="X14">
        <f t="shared" si="11"/>
        <v>0</v>
      </c>
      <c r="Y14">
        <f t="shared" si="11"/>
        <v>0</v>
      </c>
      <c r="Z14">
        <f t="shared" si="11"/>
        <v>0</v>
      </c>
      <c r="AA14">
        <f t="shared" si="11"/>
        <v>0</v>
      </c>
      <c r="AB14" s="31">
        <f>VLOOKUP($B$1,'Multipliers and Adjustments'!$A$70:$I$86,TRUNC(COLUMN(AB$2)/5)+2,FALSE)*SUMIFS('EPA Data'!$I:$I,'EPA Data'!$D:$D,'Country Selector'!$A$2,'EPA Data'!$J:$J,$B$1,'EPA Data'!$C:$C,AB$2,'EPA Data'!$G:$G,"&gt;="&amp;$A14,'EPA Data'!$G:$G,"&lt;"&amp;$B14)*unit_conv</f>
        <v>0</v>
      </c>
      <c r="AC14">
        <f t="shared" si="12"/>
        <v>0</v>
      </c>
      <c r="AD14">
        <f t="shared" si="12"/>
        <v>0</v>
      </c>
      <c r="AE14">
        <f t="shared" si="12"/>
        <v>0</v>
      </c>
      <c r="AF14">
        <f t="shared" si="12"/>
        <v>0</v>
      </c>
      <c r="AG14" s="31">
        <f>VLOOKUP($B$1,'Multipliers and Adjustments'!$A$70:$I$86,TRUNC(COLUMN(AG$2)/5)+2,FALSE)*SUMIFS('EPA Data'!$I:$I,'EPA Data'!$D:$D,'Country Selector'!$A$2,'EPA Data'!$J:$J,$B$1,'EPA Data'!$C:$C,AG$2,'EPA Data'!$G:$G,"&gt;="&amp;$A14,'EPA Data'!$G:$G,"&lt;"&amp;$B14)*unit_conv</f>
        <v>0</v>
      </c>
      <c r="AH14">
        <f t="shared" si="13"/>
        <v>0</v>
      </c>
      <c r="AI14">
        <f t="shared" si="13"/>
        <v>0</v>
      </c>
      <c r="AJ14">
        <f t="shared" si="13"/>
        <v>0</v>
      </c>
      <c r="AK14">
        <f t="shared" si="13"/>
        <v>0</v>
      </c>
      <c r="AL14" s="31">
        <f>VLOOKUP($B$1,'Multipliers and Adjustments'!$A$70:$I$86,TRUNC(COLUMN(AL$2)/5)+2,FALSE)*SUMIFS('EPA Data'!$I:$I,'EPA Data'!$D:$D,'Country Selector'!$A$2,'EPA Data'!$J:$J,$B$1,'EPA Data'!$C:$C,AL$2,'EPA Data'!$G:$G,"&gt;="&amp;$A14,'EPA Data'!$G:$G,"&lt;"&amp;$B14)*unit_conv</f>
        <v>0</v>
      </c>
    </row>
    <row r="15" spans="1:38" x14ac:dyDescent="0.45">
      <c r="A15" s="12">
        <f t="shared" si="14"/>
        <v>-550</v>
      </c>
      <c r="B15" s="11">
        <f t="shared" si="7"/>
        <v>-500</v>
      </c>
      <c r="C15" s="31">
        <f>VLOOKUP($B$1,'Multipliers and Adjustments'!$A$70:$I$86,TRUNC(COLUMN(C$2)/5)+2,FALSE)*SUMIFS('EPA Data'!$I:$I,'EPA Data'!$D:$D,'Country Selector'!$A$2,'EPA Data'!$J:$J,$B$1,'EPA Data'!$C:$C,C$2,'EPA Data'!$G:$G,"&gt;="&amp;$A15,'EPA Data'!$G:$G,"&lt;"&amp;$B15)*unit_conv</f>
        <v>0</v>
      </c>
      <c r="D15">
        <f t="shared" si="0"/>
        <v>0</v>
      </c>
      <c r="E15">
        <f t="shared" si="0"/>
        <v>0</v>
      </c>
      <c r="F15">
        <f t="shared" si="0"/>
        <v>0</v>
      </c>
      <c r="G15">
        <f t="shared" si="0"/>
        <v>0</v>
      </c>
      <c r="H15" s="31">
        <f>VLOOKUP($B$1,'Multipliers and Adjustments'!$A$70:$I$86,TRUNC(COLUMN(H$2)/5)+2,FALSE)*SUMIFS('EPA Data'!$I:$I,'EPA Data'!$D:$D,'Country Selector'!$A$2,'EPA Data'!$J:$J,$B$1,'EPA Data'!$C:$C,H$2,'EPA Data'!$G:$G,"&gt;="&amp;$A15,'EPA Data'!$G:$G,"&lt;"&amp;$B15)*unit_conv</f>
        <v>0</v>
      </c>
      <c r="I15">
        <f t="shared" si="8"/>
        <v>0</v>
      </c>
      <c r="J15">
        <f t="shared" si="8"/>
        <v>0</v>
      </c>
      <c r="K15">
        <f t="shared" si="8"/>
        <v>0</v>
      </c>
      <c r="L15">
        <f t="shared" si="8"/>
        <v>0</v>
      </c>
      <c r="M15" s="31">
        <f>VLOOKUP($B$1,'Multipliers and Adjustments'!$A$70:$I$86,TRUNC(COLUMN(M$2)/5)+2,FALSE)*SUMIFS('EPA Data'!$I:$I,'EPA Data'!$D:$D,'Country Selector'!$A$2,'EPA Data'!$J:$J,$B$1,'EPA Data'!$C:$C,M$2,'EPA Data'!$G:$G,"&gt;="&amp;$A15,'EPA Data'!$G:$G,"&lt;"&amp;$B15)*unit_conv</f>
        <v>0</v>
      </c>
      <c r="N15">
        <f t="shared" si="9"/>
        <v>0</v>
      </c>
      <c r="O15">
        <f t="shared" si="9"/>
        <v>0</v>
      </c>
      <c r="P15">
        <f t="shared" si="9"/>
        <v>0</v>
      </c>
      <c r="Q15">
        <f t="shared" si="9"/>
        <v>0</v>
      </c>
      <c r="R15" s="31">
        <f>VLOOKUP($B$1,'Multipliers and Adjustments'!$A$70:$I$86,TRUNC(COLUMN(R$2)/5)+2,FALSE)*SUMIFS('EPA Data'!$I:$I,'EPA Data'!$D:$D,'Country Selector'!$A$2,'EPA Data'!$J:$J,$B$1,'EPA Data'!$C:$C,R$2,'EPA Data'!$G:$G,"&gt;="&amp;$A15,'EPA Data'!$G:$G,"&lt;"&amp;$B15)*unit_conv</f>
        <v>0</v>
      </c>
      <c r="S15">
        <f t="shared" si="10"/>
        <v>0</v>
      </c>
      <c r="T15">
        <f t="shared" si="10"/>
        <v>0</v>
      </c>
      <c r="U15">
        <f t="shared" si="10"/>
        <v>0</v>
      </c>
      <c r="V15">
        <f t="shared" si="10"/>
        <v>0</v>
      </c>
      <c r="W15" s="31">
        <f>VLOOKUP($B$1,'Multipliers and Adjustments'!$A$70:$I$86,TRUNC(COLUMN(W$2)/5)+2,FALSE)*SUMIFS('EPA Data'!$I:$I,'EPA Data'!$D:$D,'Country Selector'!$A$2,'EPA Data'!$J:$J,$B$1,'EPA Data'!$C:$C,W$2,'EPA Data'!$G:$G,"&gt;="&amp;$A15,'EPA Data'!$G:$G,"&lt;"&amp;$B15)*unit_conv</f>
        <v>0</v>
      </c>
      <c r="X15">
        <f t="shared" si="11"/>
        <v>0</v>
      </c>
      <c r="Y15">
        <f t="shared" si="11"/>
        <v>0</v>
      </c>
      <c r="Z15">
        <f t="shared" si="11"/>
        <v>0</v>
      </c>
      <c r="AA15">
        <f t="shared" si="11"/>
        <v>0</v>
      </c>
      <c r="AB15" s="31">
        <f>VLOOKUP($B$1,'Multipliers and Adjustments'!$A$70:$I$86,TRUNC(COLUMN(AB$2)/5)+2,FALSE)*SUMIFS('EPA Data'!$I:$I,'EPA Data'!$D:$D,'Country Selector'!$A$2,'EPA Data'!$J:$J,$B$1,'EPA Data'!$C:$C,AB$2,'EPA Data'!$G:$G,"&gt;="&amp;$A15,'EPA Data'!$G:$G,"&lt;"&amp;$B15)*unit_conv</f>
        <v>0</v>
      </c>
      <c r="AC15">
        <f t="shared" si="12"/>
        <v>0</v>
      </c>
      <c r="AD15">
        <f t="shared" si="12"/>
        <v>0</v>
      </c>
      <c r="AE15">
        <f t="shared" si="12"/>
        <v>0</v>
      </c>
      <c r="AF15">
        <f t="shared" si="12"/>
        <v>0</v>
      </c>
      <c r="AG15" s="31">
        <f>VLOOKUP($B$1,'Multipliers and Adjustments'!$A$70:$I$86,TRUNC(COLUMN(AG$2)/5)+2,FALSE)*SUMIFS('EPA Data'!$I:$I,'EPA Data'!$D:$D,'Country Selector'!$A$2,'EPA Data'!$J:$J,$B$1,'EPA Data'!$C:$C,AG$2,'EPA Data'!$G:$G,"&gt;="&amp;$A15,'EPA Data'!$G:$G,"&lt;"&amp;$B15)*unit_conv</f>
        <v>0</v>
      </c>
      <c r="AH15">
        <f t="shared" si="13"/>
        <v>0</v>
      </c>
      <c r="AI15">
        <f t="shared" si="13"/>
        <v>0</v>
      </c>
      <c r="AJ15">
        <f t="shared" si="13"/>
        <v>0</v>
      </c>
      <c r="AK15">
        <f t="shared" si="13"/>
        <v>0</v>
      </c>
      <c r="AL15" s="31">
        <f>VLOOKUP($B$1,'Multipliers and Adjustments'!$A$70:$I$86,TRUNC(COLUMN(AL$2)/5)+2,FALSE)*SUMIFS('EPA Data'!$I:$I,'EPA Data'!$D:$D,'Country Selector'!$A$2,'EPA Data'!$J:$J,$B$1,'EPA Data'!$C:$C,AL$2,'EPA Data'!$G:$G,"&gt;="&amp;$A15,'EPA Data'!$G:$G,"&lt;"&amp;$B15)*unit_conv</f>
        <v>0</v>
      </c>
    </row>
    <row r="16" spans="1:38" x14ac:dyDescent="0.45">
      <c r="A16" s="12">
        <f t="shared" si="14"/>
        <v>-500</v>
      </c>
      <c r="B16" s="11">
        <f t="shared" si="7"/>
        <v>-450</v>
      </c>
      <c r="C16" s="31">
        <f>VLOOKUP($B$1,'Multipliers and Adjustments'!$A$70:$I$86,TRUNC(COLUMN(C$2)/5)+2,FALSE)*SUMIFS('EPA Data'!$I:$I,'EPA Data'!$D:$D,'Country Selector'!$A$2,'EPA Data'!$J:$J,$B$1,'EPA Data'!$C:$C,C$2,'EPA Data'!$G:$G,"&gt;="&amp;$A16,'EPA Data'!$G:$G,"&lt;"&amp;$B16)*unit_conv</f>
        <v>0</v>
      </c>
      <c r="D16">
        <f t="shared" si="0"/>
        <v>0</v>
      </c>
      <c r="E16">
        <f t="shared" si="0"/>
        <v>0</v>
      </c>
      <c r="F16">
        <f t="shared" si="0"/>
        <v>0</v>
      </c>
      <c r="G16">
        <f t="shared" si="0"/>
        <v>0</v>
      </c>
      <c r="H16" s="31">
        <f>VLOOKUP($B$1,'Multipliers and Adjustments'!$A$70:$I$86,TRUNC(COLUMN(H$2)/5)+2,FALSE)*SUMIFS('EPA Data'!$I:$I,'EPA Data'!$D:$D,'Country Selector'!$A$2,'EPA Data'!$J:$J,$B$1,'EPA Data'!$C:$C,H$2,'EPA Data'!$G:$G,"&gt;="&amp;$A16,'EPA Data'!$G:$G,"&lt;"&amp;$B16)*unit_conv</f>
        <v>0</v>
      </c>
      <c r="I16">
        <f t="shared" si="8"/>
        <v>0</v>
      </c>
      <c r="J16">
        <f t="shared" si="8"/>
        <v>0</v>
      </c>
      <c r="K16">
        <f t="shared" si="8"/>
        <v>0</v>
      </c>
      <c r="L16">
        <f t="shared" si="8"/>
        <v>0</v>
      </c>
      <c r="M16" s="31">
        <f>VLOOKUP($B$1,'Multipliers and Adjustments'!$A$70:$I$86,TRUNC(COLUMN(M$2)/5)+2,FALSE)*SUMIFS('EPA Data'!$I:$I,'EPA Data'!$D:$D,'Country Selector'!$A$2,'EPA Data'!$J:$J,$B$1,'EPA Data'!$C:$C,M$2,'EPA Data'!$G:$G,"&gt;="&amp;$A16,'EPA Data'!$G:$G,"&lt;"&amp;$B16)*unit_conv</f>
        <v>0</v>
      </c>
      <c r="N16">
        <f t="shared" si="9"/>
        <v>0</v>
      </c>
      <c r="O16">
        <f t="shared" si="9"/>
        <v>0</v>
      </c>
      <c r="P16">
        <f t="shared" si="9"/>
        <v>0</v>
      </c>
      <c r="Q16">
        <f t="shared" si="9"/>
        <v>0</v>
      </c>
      <c r="R16" s="31">
        <f>VLOOKUP($B$1,'Multipliers and Adjustments'!$A$70:$I$86,TRUNC(COLUMN(R$2)/5)+2,FALSE)*SUMIFS('EPA Data'!$I:$I,'EPA Data'!$D:$D,'Country Selector'!$A$2,'EPA Data'!$J:$J,$B$1,'EPA Data'!$C:$C,R$2,'EPA Data'!$G:$G,"&gt;="&amp;$A16,'EPA Data'!$G:$G,"&lt;"&amp;$B16)*unit_conv</f>
        <v>0</v>
      </c>
      <c r="S16">
        <f t="shared" si="10"/>
        <v>0</v>
      </c>
      <c r="T16">
        <f t="shared" si="10"/>
        <v>0</v>
      </c>
      <c r="U16">
        <f t="shared" si="10"/>
        <v>0</v>
      </c>
      <c r="V16">
        <f t="shared" si="10"/>
        <v>0</v>
      </c>
      <c r="W16" s="31">
        <f>VLOOKUP($B$1,'Multipliers and Adjustments'!$A$70:$I$86,TRUNC(COLUMN(W$2)/5)+2,FALSE)*SUMIFS('EPA Data'!$I:$I,'EPA Data'!$D:$D,'Country Selector'!$A$2,'EPA Data'!$J:$J,$B$1,'EPA Data'!$C:$C,W$2,'EPA Data'!$G:$G,"&gt;="&amp;$A16,'EPA Data'!$G:$G,"&lt;"&amp;$B16)*unit_conv</f>
        <v>0</v>
      </c>
      <c r="X16">
        <f t="shared" si="11"/>
        <v>0</v>
      </c>
      <c r="Y16">
        <f t="shared" si="11"/>
        <v>0</v>
      </c>
      <c r="Z16">
        <f t="shared" si="11"/>
        <v>0</v>
      </c>
      <c r="AA16">
        <f t="shared" si="11"/>
        <v>0</v>
      </c>
      <c r="AB16" s="31">
        <f>VLOOKUP($B$1,'Multipliers and Adjustments'!$A$70:$I$86,TRUNC(COLUMN(AB$2)/5)+2,FALSE)*SUMIFS('EPA Data'!$I:$I,'EPA Data'!$D:$D,'Country Selector'!$A$2,'EPA Data'!$J:$J,$B$1,'EPA Data'!$C:$C,AB$2,'EPA Data'!$G:$G,"&gt;="&amp;$A16,'EPA Data'!$G:$G,"&lt;"&amp;$B16)*unit_conv</f>
        <v>0</v>
      </c>
      <c r="AC16">
        <f t="shared" si="12"/>
        <v>0</v>
      </c>
      <c r="AD16">
        <f t="shared" si="12"/>
        <v>0</v>
      </c>
      <c r="AE16">
        <f t="shared" si="12"/>
        <v>0</v>
      </c>
      <c r="AF16">
        <f t="shared" si="12"/>
        <v>0</v>
      </c>
      <c r="AG16" s="31">
        <f>VLOOKUP($B$1,'Multipliers and Adjustments'!$A$70:$I$86,TRUNC(COLUMN(AG$2)/5)+2,FALSE)*SUMIFS('EPA Data'!$I:$I,'EPA Data'!$D:$D,'Country Selector'!$A$2,'EPA Data'!$J:$J,$B$1,'EPA Data'!$C:$C,AG$2,'EPA Data'!$G:$G,"&gt;="&amp;$A16,'EPA Data'!$G:$G,"&lt;"&amp;$B16)*unit_conv</f>
        <v>0</v>
      </c>
      <c r="AH16">
        <f t="shared" si="13"/>
        <v>0</v>
      </c>
      <c r="AI16">
        <f t="shared" si="13"/>
        <v>0</v>
      </c>
      <c r="AJ16">
        <f t="shared" si="13"/>
        <v>0</v>
      </c>
      <c r="AK16">
        <f t="shared" si="13"/>
        <v>0</v>
      </c>
      <c r="AL16" s="31">
        <f>VLOOKUP($B$1,'Multipliers and Adjustments'!$A$70:$I$86,TRUNC(COLUMN(AL$2)/5)+2,FALSE)*SUMIFS('EPA Data'!$I:$I,'EPA Data'!$D:$D,'Country Selector'!$A$2,'EPA Data'!$J:$J,$B$1,'EPA Data'!$C:$C,AL$2,'EPA Data'!$G:$G,"&gt;="&amp;$A16,'EPA Data'!$G:$G,"&lt;"&amp;$B16)*unit_conv</f>
        <v>0</v>
      </c>
    </row>
    <row r="17" spans="1:38" x14ac:dyDescent="0.45">
      <c r="A17" s="12">
        <f t="shared" si="14"/>
        <v>-450</v>
      </c>
      <c r="B17" s="11">
        <f t="shared" si="7"/>
        <v>-400</v>
      </c>
      <c r="C17" s="31">
        <f>VLOOKUP($B$1,'Multipliers and Adjustments'!$A$70:$I$86,TRUNC(COLUMN(C$2)/5)+2,FALSE)*SUMIFS('EPA Data'!$I:$I,'EPA Data'!$D:$D,'Country Selector'!$A$2,'EPA Data'!$J:$J,$B$1,'EPA Data'!$C:$C,C$2,'EPA Data'!$G:$G,"&gt;="&amp;$A17,'EPA Data'!$G:$G,"&lt;"&amp;$B17)*unit_conv</f>
        <v>0</v>
      </c>
      <c r="D17">
        <f>C17+($H17-$C17)/5</f>
        <v>0</v>
      </c>
      <c r="E17">
        <f t="shared" si="0"/>
        <v>0</v>
      </c>
      <c r="F17">
        <f t="shared" si="0"/>
        <v>0</v>
      </c>
      <c r="G17">
        <f t="shared" si="0"/>
        <v>0</v>
      </c>
      <c r="H17" s="31">
        <f>VLOOKUP($B$1,'Multipliers and Adjustments'!$A$70:$I$86,TRUNC(COLUMN(H$2)/5)+2,FALSE)*SUMIFS('EPA Data'!$I:$I,'EPA Data'!$D:$D,'Country Selector'!$A$2,'EPA Data'!$J:$J,$B$1,'EPA Data'!$C:$C,H$2,'EPA Data'!$G:$G,"&gt;="&amp;$A17,'EPA Data'!$G:$G,"&lt;"&amp;$B17)*unit_conv</f>
        <v>0</v>
      </c>
      <c r="I17">
        <f t="shared" si="8"/>
        <v>0</v>
      </c>
      <c r="J17">
        <f t="shared" si="8"/>
        <v>0</v>
      </c>
      <c r="K17">
        <f t="shared" si="8"/>
        <v>0</v>
      </c>
      <c r="L17">
        <f t="shared" si="8"/>
        <v>0</v>
      </c>
      <c r="M17" s="31">
        <f>VLOOKUP($B$1,'Multipliers and Adjustments'!$A$70:$I$86,TRUNC(COLUMN(M$2)/5)+2,FALSE)*SUMIFS('EPA Data'!$I:$I,'EPA Data'!$D:$D,'Country Selector'!$A$2,'EPA Data'!$J:$J,$B$1,'EPA Data'!$C:$C,M$2,'EPA Data'!$G:$G,"&gt;="&amp;$A17,'EPA Data'!$G:$G,"&lt;"&amp;$B17)*unit_conv</f>
        <v>0</v>
      </c>
      <c r="N17">
        <f t="shared" si="9"/>
        <v>0</v>
      </c>
      <c r="O17">
        <f t="shared" si="9"/>
        <v>0</v>
      </c>
      <c r="P17">
        <f t="shared" si="9"/>
        <v>0</v>
      </c>
      <c r="Q17">
        <f t="shared" si="9"/>
        <v>0</v>
      </c>
      <c r="R17" s="31">
        <f>VLOOKUP($B$1,'Multipliers and Adjustments'!$A$70:$I$86,TRUNC(COLUMN(R$2)/5)+2,FALSE)*SUMIFS('EPA Data'!$I:$I,'EPA Data'!$D:$D,'Country Selector'!$A$2,'EPA Data'!$J:$J,$B$1,'EPA Data'!$C:$C,R$2,'EPA Data'!$G:$G,"&gt;="&amp;$A17,'EPA Data'!$G:$G,"&lt;"&amp;$B17)*unit_conv</f>
        <v>0</v>
      </c>
      <c r="S17">
        <f t="shared" si="10"/>
        <v>0</v>
      </c>
      <c r="T17">
        <f t="shared" si="10"/>
        <v>0</v>
      </c>
      <c r="U17">
        <f t="shared" si="10"/>
        <v>0</v>
      </c>
      <c r="V17">
        <f t="shared" si="10"/>
        <v>0</v>
      </c>
      <c r="W17" s="31">
        <f>VLOOKUP($B$1,'Multipliers and Adjustments'!$A$70:$I$86,TRUNC(COLUMN(W$2)/5)+2,FALSE)*SUMIFS('EPA Data'!$I:$I,'EPA Data'!$D:$D,'Country Selector'!$A$2,'EPA Data'!$J:$J,$B$1,'EPA Data'!$C:$C,W$2,'EPA Data'!$G:$G,"&gt;="&amp;$A17,'EPA Data'!$G:$G,"&lt;"&amp;$B17)*unit_conv</f>
        <v>0</v>
      </c>
      <c r="X17">
        <f t="shared" si="11"/>
        <v>0</v>
      </c>
      <c r="Y17">
        <f t="shared" si="11"/>
        <v>0</v>
      </c>
      <c r="Z17">
        <f t="shared" si="11"/>
        <v>0</v>
      </c>
      <c r="AA17">
        <f t="shared" si="11"/>
        <v>0</v>
      </c>
      <c r="AB17" s="31">
        <f>VLOOKUP($B$1,'Multipliers and Adjustments'!$A$70:$I$86,TRUNC(COLUMN(AB$2)/5)+2,FALSE)*SUMIFS('EPA Data'!$I:$I,'EPA Data'!$D:$D,'Country Selector'!$A$2,'EPA Data'!$J:$J,$B$1,'EPA Data'!$C:$C,AB$2,'EPA Data'!$G:$G,"&gt;="&amp;$A17,'EPA Data'!$G:$G,"&lt;"&amp;$B17)*unit_conv</f>
        <v>0</v>
      </c>
      <c r="AC17">
        <f t="shared" si="12"/>
        <v>0</v>
      </c>
      <c r="AD17">
        <f t="shared" si="12"/>
        <v>0</v>
      </c>
      <c r="AE17">
        <f t="shared" si="12"/>
        <v>0</v>
      </c>
      <c r="AF17">
        <f t="shared" si="12"/>
        <v>0</v>
      </c>
      <c r="AG17" s="31">
        <f>VLOOKUP($B$1,'Multipliers and Adjustments'!$A$70:$I$86,TRUNC(COLUMN(AG$2)/5)+2,FALSE)*SUMIFS('EPA Data'!$I:$I,'EPA Data'!$D:$D,'Country Selector'!$A$2,'EPA Data'!$J:$J,$B$1,'EPA Data'!$C:$C,AG$2,'EPA Data'!$G:$G,"&gt;="&amp;$A17,'EPA Data'!$G:$G,"&lt;"&amp;$B17)*unit_conv</f>
        <v>0</v>
      </c>
      <c r="AH17">
        <f t="shared" si="13"/>
        <v>0</v>
      </c>
      <c r="AI17">
        <f t="shared" si="13"/>
        <v>0</v>
      </c>
      <c r="AJ17">
        <f t="shared" si="13"/>
        <v>0</v>
      </c>
      <c r="AK17">
        <f t="shared" si="13"/>
        <v>0</v>
      </c>
      <c r="AL17" s="31">
        <f>VLOOKUP($B$1,'Multipliers and Adjustments'!$A$70:$I$86,TRUNC(COLUMN(AL$2)/5)+2,FALSE)*SUMIFS('EPA Data'!$I:$I,'EPA Data'!$D:$D,'Country Selector'!$A$2,'EPA Data'!$J:$J,$B$1,'EPA Data'!$C:$C,AL$2,'EPA Data'!$G:$G,"&gt;="&amp;$A17,'EPA Data'!$G:$G,"&lt;"&amp;$B17)*unit_conv</f>
        <v>0</v>
      </c>
    </row>
    <row r="18" spans="1:38" x14ac:dyDescent="0.45">
      <c r="A18" s="12">
        <f t="shared" si="14"/>
        <v>-400</v>
      </c>
      <c r="B18" s="11">
        <f t="shared" si="7"/>
        <v>-350</v>
      </c>
      <c r="C18" s="31">
        <f>VLOOKUP($B$1,'Multipliers and Adjustments'!$A$70:$I$86,TRUNC(COLUMN(C$2)/5)+2,FALSE)*SUMIFS('EPA Data'!$I:$I,'EPA Data'!$D:$D,'Country Selector'!$A$2,'EPA Data'!$J:$J,$B$1,'EPA Data'!$C:$C,C$2,'EPA Data'!$G:$G,"&gt;="&amp;$A18,'EPA Data'!$G:$G,"&lt;"&amp;$B18)*unit_conv</f>
        <v>0</v>
      </c>
      <c r="D18">
        <f t="shared" ref="D18:G33" si="15">C18+($H18-$C18)/5</f>
        <v>0</v>
      </c>
      <c r="E18">
        <f t="shared" si="15"/>
        <v>0</v>
      </c>
      <c r="F18">
        <f t="shared" si="15"/>
        <v>0</v>
      </c>
      <c r="G18">
        <f t="shared" si="15"/>
        <v>0</v>
      </c>
      <c r="H18" s="31">
        <f>VLOOKUP($B$1,'Multipliers and Adjustments'!$A$70:$I$86,TRUNC(COLUMN(H$2)/5)+2,FALSE)*SUMIFS('EPA Data'!$I:$I,'EPA Data'!$D:$D,'Country Selector'!$A$2,'EPA Data'!$J:$J,$B$1,'EPA Data'!$C:$C,H$2,'EPA Data'!$G:$G,"&gt;="&amp;$A18,'EPA Data'!$G:$G,"&lt;"&amp;$B18)*unit_conv</f>
        <v>0</v>
      </c>
      <c r="I18">
        <f t="shared" si="8"/>
        <v>0</v>
      </c>
      <c r="J18">
        <f t="shared" si="8"/>
        <v>0</v>
      </c>
      <c r="K18">
        <f t="shared" si="8"/>
        <v>0</v>
      </c>
      <c r="L18">
        <f t="shared" si="8"/>
        <v>0</v>
      </c>
      <c r="M18" s="31">
        <f>VLOOKUP($B$1,'Multipliers and Adjustments'!$A$70:$I$86,TRUNC(COLUMN(M$2)/5)+2,FALSE)*SUMIFS('EPA Data'!$I:$I,'EPA Data'!$D:$D,'Country Selector'!$A$2,'EPA Data'!$J:$J,$B$1,'EPA Data'!$C:$C,M$2,'EPA Data'!$G:$G,"&gt;="&amp;$A18,'EPA Data'!$G:$G,"&lt;"&amp;$B18)*unit_conv</f>
        <v>0</v>
      </c>
      <c r="N18">
        <f t="shared" si="9"/>
        <v>0</v>
      </c>
      <c r="O18">
        <f t="shared" si="9"/>
        <v>0</v>
      </c>
      <c r="P18">
        <f t="shared" si="9"/>
        <v>0</v>
      </c>
      <c r="Q18">
        <f t="shared" si="9"/>
        <v>0</v>
      </c>
      <c r="R18" s="31">
        <f>VLOOKUP($B$1,'Multipliers and Adjustments'!$A$70:$I$86,TRUNC(COLUMN(R$2)/5)+2,FALSE)*SUMIFS('EPA Data'!$I:$I,'EPA Data'!$D:$D,'Country Selector'!$A$2,'EPA Data'!$J:$J,$B$1,'EPA Data'!$C:$C,R$2,'EPA Data'!$G:$G,"&gt;="&amp;$A18,'EPA Data'!$G:$G,"&lt;"&amp;$B18)*unit_conv</f>
        <v>0</v>
      </c>
      <c r="S18">
        <f t="shared" si="10"/>
        <v>0</v>
      </c>
      <c r="T18">
        <f t="shared" si="10"/>
        <v>0</v>
      </c>
      <c r="U18">
        <f t="shared" si="10"/>
        <v>0</v>
      </c>
      <c r="V18">
        <f t="shared" si="10"/>
        <v>0</v>
      </c>
      <c r="W18" s="31">
        <f>VLOOKUP($B$1,'Multipliers and Adjustments'!$A$70:$I$86,TRUNC(COLUMN(W$2)/5)+2,FALSE)*SUMIFS('EPA Data'!$I:$I,'EPA Data'!$D:$D,'Country Selector'!$A$2,'EPA Data'!$J:$J,$B$1,'EPA Data'!$C:$C,W$2,'EPA Data'!$G:$G,"&gt;="&amp;$A18,'EPA Data'!$G:$G,"&lt;"&amp;$B18)*unit_conv</f>
        <v>0</v>
      </c>
      <c r="X18">
        <f t="shared" si="11"/>
        <v>0</v>
      </c>
      <c r="Y18">
        <f t="shared" si="11"/>
        <v>0</v>
      </c>
      <c r="Z18">
        <f t="shared" si="11"/>
        <v>0</v>
      </c>
      <c r="AA18">
        <f t="shared" si="11"/>
        <v>0</v>
      </c>
      <c r="AB18" s="31">
        <f>VLOOKUP($B$1,'Multipliers and Adjustments'!$A$70:$I$86,TRUNC(COLUMN(AB$2)/5)+2,FALSE)*SUMIFS('EPA Data'!$I:$I,'EPA Data'!$D:$D,'Country Selector'!$A$2,'EPA Data'!$J:$J,$B$1,'EPA Data'!$C:$C,AB$2,'EPA Data'!$G:$G,"&gt;="&amp;$A18,'EPA Data'!$G:$G,"&lt;"&amp;$B18)*unit_conv</f>
        <v>0</v>
      </c>
      <c r="AC18">
        <f t="shared" si="12"/>
        <v>0</v>
      </c>
      <c r="AD18">
        <f t="shared" si="12"/>
        <v>0</v>
      </c>
      <c r="AE18">
        <f t="shared" si="12"/>
        <v>0</v>
      </c>
      <c r="AF18">
        <f t="shared" si="12"/>
        <v>0</v>
      </c>
      <c r="AG18" s="31">
        <f>VLOOKUP($B$1,'Multipliers and Adjustments'!$A$70:$I$86,TRUNC(COLUMN(AG$2)/5)+2,FALSE)*SUMIFS('EPA Data'!$I:$I,'EPA Data'!$D:$D,'Country Selector'!$A$2,'EPA Data'!$J:$J,$B$1,'EPA Data'!$C:$C,AG$2,'EPA Data'!$G:$G,"&gt;="&amp;$A18,'EPA Data'!$G:$G,"&lt;"&amp;$B18)*unit_conv</f>
        <v>0</v>
      </c>
      <c r="AH18">
        <f t="shared" si="13"/>
        <v>0</v>
      </c>
      <c r="AI18">
        <f t="shared" si="13"/>
        <v>0</v>
      </c>
      <c r="AJ18">
        <f t="shared" si="13"/>
        <v>0</v>
      </c>
      <c r="AK18">
        <f t="shared" si="13"/>
        <v>0</v>
      </c>
      <c r="AL18" s="31">
        <f>VLOOKUP($B$1,'Multipliers and Adjustments'!$A$70:$I$86,TRUNC(COLUMN(AL$2)/5)+2,FALSE)*SUMIFS('EPA Data'!$I:$I,'EPA Data'!$D:$D,'Country Selector'!$A$2,'EPA Data'!$J:$J,$B$1,'EPA Data'!$C:$C,AL$2,'EPA Data'!$G:$G,"&gt;="&amp;$A18,'EPA Data'!$G:$G,"&lt;"&amp;$B18)*unit_conv</f>
        <v>0</v>
      </c>
    </row>
    <row r="19" spans="1:38" x14ac:dyDescent="0.45">
      <c r="A19" s="12">
        <f t="shared" si="14"/>
        <v>-350</v>
      </c>
      <c r="B19" s="11">
        <f t="shared" si="7"/>
        <v>-300</v>
      </c>
      <c r="C19" s="31">
        <f>VLOOKUP($B$1,'Multipliers and Adjustments'!$A$70:$I$86,TRUNC(COLUMN(C$2)/5)+2,FALSE)*SUMIFS('EPA Data'!$I:$I,'EPA Data'!$D:$D,'Country Selector'!$A$2,'EPA Data'!$J:$J,$B$1,'EPA Data'!$C:$C,C$2,'EPA Data'!$G:$G,"&gt;="&amp;$A19,'EPA Data'!$G:$G,"&lt;"&amp;$B19)*unit_conv</f>
        <v>0</v>
      </c>
      <c r="D19">
        <f t="shared" si="15"/>
        <v>0</v>
      </c>
      <c r="E19">
        <f t="shared" si="15"/>
        <v>0</v>
      </c>
      <c r="F19">
        <f t="shared" si="15"/>
        <v>0</v>
      </c>
      <c r="G19">
        <f t="shared" si="15"/>
        <v>0</v>
      </c>
      <c r="H19" s="31">
        <f>VLOOKUP($B$1,'Multipliers and Adjustments'!$A$70:$I$86,TRUNC(COLUMN(H$2)/5)+2,FALSE)*SUMIFS('EPA Data'!$I:$I,'EPA Data'!$D:$D,'Country Selector'!$A$2,'EPA Data'!$J:$J,$B$1,'EPA Data'!$C:$C,H$2,'EPA Data'!$G:$G,"&gt;="&amp;$A19,'EPA Data'!$G:$G,"&lt;"&amp;$B19)*unit_conv</f>
        <v>0</v>
      </c>
      <c r="I19">
        <f t="shared" si="8"/>
        <v>0</v>
      </c>
      <c r="J19">
        <f t="shared" si="8"/>
        <v>0</v>
      </c>
      <c r="K19">
        <f t="shared" si="8"/>
        <v>0</v>
      </c>
      <c r="L19">
        <f t="shared" si="8"/>
        <v>0</v>
      </c>
      <c r="M19" s="31">
        <f>VLOOKUP($B$1,'Multipliers and Adjustments'!$A$70:$I$86,TRUNC(COLUMN(M$2)/5)+2,FALSE)*SUMIFS('EPA Data'!$I:$I,'EPA Data'!$D:$D,'Country Selector'!$A$2,'EPA Data'!$J:$J,$B$1,'EPA Data'!$C:$C,M$2,'EPA Data'!$G:$G,"&gt;="&amp;$A19,'EPA Data'!$G:$G,"&lt;"&amp;$B19)*unit_conv</f>
        <v>0</v>
      </c>
      <c r="N19">
        <f t="shared" si="9"/>
        <v>0</v>
      </c>
      <c r="O19">
        <f t="shared" si="9"/>
        <v>0</v>
      </c>
      <c r="P19">
        <f t="shared" si="9"/>
        <v>0</v>
      </c>
      <c r="Q19">
        <f t="shared" si="9"/>
        <v>0</v>
      </c>
      <c r="R19" s="31">
        <f>VLOOKUP($B$1,'Multipliers and Adjustments'!$A$70:$I$86,TRUNC(COLUMN(R$2)/5)+2,FALSE)*SUMIFS('EPA Data'!$I:$I,'EPA Data'!$D:$D,'Country Selector'!$A$2,'EPA Data'!$J:$J,$B$1,'EPA Data'!$C:$C,R$2,'EPA Data'!$G:$G,"&gt;="&amp;$A19,'EPA Data'!$G:$G,"&lt;"&amp;$B19)*unit_conv</f>
        <v>0</v>
      </c>
      <c r="S19">
        <f t="shared" si="10"/>
        <v>0</v>
      </c>
      <c r="T19">
        <f t="shared" si="10"/>
        <v>0</v>
      </c>
      <c r="U19">
        <f t="shared" si="10"/>
        <v>0</v>
      </c>
      <c r="V19">
        <f t="shared" si="10"/>
        <v>0</v>
      </c>
      <c r="W19" s="31">
        <f>VLOOKUP($B$1,'Multipliers and Adjustments'!$A$70:$I$86,TRUNC(COLUMN(W$2)/5)+2,FALSE)*SUMIFS('EPA Data'!$I:$I,'EPA Data'!$D:$D,'Country Selector'!$A$2,'EPA Data'!$J:$J,$B$1,'EPA Data'!$C:$C,W$2,'EPA Data'!$G:$G,"&gt;="&amp;$A19,'EPA Data'!$G:$G,"&lt;"&amp;$B19)*unit_conv</f>
        <v>0</v>
      </c>
      <c r="X19">
        <f t="shared" si="11"/>
        <v>0</v>
      </c>
      <c r="Y19">
        <f t="shared" si="11"/>
        <v>0</v>
      </c>
      <c r="Z19">
        <f t="shared" si="11"/>
        <v>0</v>
      </c>
      <c r="AA19">
        <f t="shared" si="11"/>
        <v>0</v>
      </c>
      <c r="AB19" s="31">
        <f>VLOOKUP($B$1,'Multipliers and Adjustments'!$A$70:$I$86,TRUNC(COLUMN(AB$2)/5)+2,FALSE)*SUMIFS('EPA Data'!$I:$I,'EPA Data'!$D:$D,'Country Selector'!$A$2,'EPA Data'!$J:$J,$B$1,'EPA Data'!$C:$C,AB$2,'EPA Data'!$G:$G,"&gt;="&amp;$A19,'EPA Data'!$G:$G,"&lt;"&amp;$B19)*unit_conv</f>
        <v>0</v>
      </c>
      <c r="AC19">
        <f t="shared" si="12"/>
        <v>0</v>
      </c>
      <c r="AD19">
        <f t="shared" si="12"/>
        <v>0</v>
      </c>
      <c r="AE19">
        <f t="shared" si="12"/>
        <v>0</v>
      </c>
      <c r="AF19">
        <f t="shared" si="12"/>
        <v>0</v>
      </c>
      <c r="AG19" s="31">
        <f>VLOOKUP($B$1,'Multipliers and Adjustments'!$A$70:$I$86,TRUNC(COLUMN(AG$2)/5)+2,FALSE)*SUMIFS('EPA Data'!$I:$I,'EPA Data'!$D:$D,'Country Selector'!$A$2,'EPA Data'!$J:$J,$B$1,'EPA Data'!$C:$C,AG$2,'EPA Data'!$G:$G,"&gt;="&amp;$A19,'EPA Data'!$G:$G,"&lt;"&amp;$B19)*unit_conv</f>
        <v>0</v>
      </c>
      <c r="AH19">
        <f t="shared" si="13"/>
        <v>0</v>
      </c>
      <c r="AI19">
        <f t="shared" si="13"/>
        <v>0</v>
      </c>
      <c r="AJ19">
        <f t="shared" si="13"/>
        <v>0</v>
      </c>
      <c r="AK19">
        <f t="shared" si="13"/>
        <v>0</v>
      </c>
      <c r="AL19" s="31">
        <f>VLOOKUP($B$1,'Multipliers and Adjustments'!$A$70:$I$86,TRUNC(COLUMN(AL$2)/5)+2,FALSE)*SUMIFS('EPA Data'!$I:$I,'EPA Data'!$D:$D,'Country Selector'!$A$2,'EPA Data'!$J:$J,$B$1,'EPA Data'!$C:$C,AL$2,'EPA Data'!$G:$G,"&gt;="&amp;$A19,'EPA Data'!$G:$G,"&lt;"&amp;$B19)*unit_conv</f>
        <v>0</v>
      </c>
    </row>
    <row r="20" spans="1:38" x14ac:dyDescent="0.45">
      <c r="A20" s="12">
        <f t="shared" si="14"/>
        <v>-300</v>
      </c>
      <c r="B20" s="11">
        <f t="shared" si="7"/>
        <v>-250</v>
      </c>
      <c r="C20" s="31">
        <f>VLOOKUP($B$1,'Multipliers and Adjustments'!$A$70:$I$86,TRUNC(COLUMN(C$2)/5)+2,FALSE)*SUMIFS('EPA Data'!$I:$I,'EPA Data'!$D:$D,'Country Selector'!$A$2,'EPA Data'!$J:$J,$B$1,'EPA Data'!$C:$C,C$2,'EPA Data'!$G:$G,"&gt;="&amp;$A20,'EPA Data'!$G:$G,"&lt;"&amp;$B20)*unit_conv</f>
        <v>0</v>
      </c>
      <c r="D20">
        <f t="shared" si="15"/>
        <v>0</v>
      </c>
      <c r="E20">
        <f t="shared" si="15"/>
        <v>0</v>
      </c>
      <c r="F20">
        <f t="shared" si="15"/>
        <v>0</v>
      </c>
      <c r="G20">
        <f t="shared" si="15"/>
        <v>0</v>
      </c>
      <c r="H20" s="31">
        <f>VLOOKUP($B$1,'Multipliers and Adjustments'!$A$70:$I$86,TRUNC(COLUMN(H$2)/5)+2,FALSE)*SUMIFS('EPA Data'!$I:$I,'EPA Data'!$D:$D,'Country Selector'!$A$2,'EPA Data'!$J:$J,$B$1,'EPA Data'!$C:$C,H$2,'EPA Data'!$G:$G,"&gt;="&amp;$A20,'EPA Data'!$G:$G,"&lt;"&amp;$B20)*unit_conv</f>
        <v>0</v>
      </c>
      <c r="I20">
        <f t="shared" ref="I20:L35" si="16">H20+($M20-$H20)/5</f>
        <v>0</v>
      </c>
      <c r="J20">
        <f t="shared" si="16"/>
        <v>0</v>
      </c>
      <c r="K20">
        <f t="shared" si="16"/>
        <v>0</v>
      </c>
      <c r="L20">
        <f t="shared" si="16"/>
        <v>0</v>
      </c>
      <c r="M20" s="31">
        <f>VLOOKUP($B$1,'Multipliers and Adjustments'!$A$70:$I$86,TRUNC(COLUMN(M$2)/5)+2,FALSE)*SUMIFS('EPA Data'!$I:$I,'EPA Data'!$D:$D,'Country Selector'!$A$2,'EPA Data'!$J:$J,$B$1,'EPA Data'!$C:$C,M$2,'EPA Data'!$G:$G,"&gt;="&amp;$A20,'EPA Data'!$G:$G,"&lt;"&amp;$B20)*unit_conv</f>
        <v>0</v>
      </c>
      <c r="N20">
        <f t="shared" ref="N20:Q35" si="17">M20+($R20-$M20)/5</f>
        <v>0</v>
      </c>
      <c r="O20">
        <f t="shared" si="17"/>
        <v>0</v>
      </c>
      <c r="P20">
        <f t="shared" si="17"/>
        <v>0</v>
      </c>
      <c r="Q20">
        <f t="shared" si="17"/>
        <v>0</v>
      </c>
      <c r="R20" s="31">
        <f>VLOOKUP($B$1,'Multipliers and Adjustments'!$A$70:$I$86,TRUNC(COLUMN(R$2)/5)+2,FALSE)*SUMIFS('EPA Data'!$I:$I,'EPA Data'!$D:$D,'Country Selector'!$A$2,'EPA Data'!$J:$J,$B$1,'EPA Data'!$C:$C,R$2,'EPA Data'!$G:$G,"&gt;="&amp;$A20,'EPA Data'!$G:$G,"&lt;"&amp;$B20)*unit_conv</f>
        <v>0</v>
      </c>
      <c r="S20">
        <f t="shared" ref="S20:V35" si="18">R20+($W20-$R20)/5</f>
        <v>0</v>
      </c>
      <c r="T20">
        <f t="shared" si="18"/>
        <v>0</v>
      </c>
      <c r="U20">
        <f t="shared" si="18"/>
        <v>0</v>
      </c>
      <c r="V20">
        <f t="shared" si="18"/>
        <v>0</v>
      </c>
      <c r="W20" s="31">
        <f>VLOOKUP($B$1,'Multipliers and Adjustments'!$A$70:$I$86,TRUNC(COLUMN(W$2)/5)+2,FALSE)*SUMIFS('EPA Data'!$I:$I,'EPA Data'!$D:$D,'Country Selector'!$A$2,'EPA Data'!$J:$J,$B$1,'EPA Data'!$C:$C,W$2,'EPA Data'!$G:$G,"&gt;="&amp;$A20,'EPA Data'!$G:$G,"&lt;"&amp;$B20)*unit_conv</f>
        <v>0</v>
      </c>
      <c r="X20">
        <f t="shared" ref="X20:AA35" si="19">W20+($AB20-$W20)/5</f>
        <v>0</v>
      </c>
      <c r="Y20">
        <f t="shared" si="19"/>
        <v>0</v>
      </c>
      <c r="Z20">
        <f t="shared" si="19"/>
        <v>0</v>
      </c>
      <c r="AA20">
        <f t="shared" si="19"/>
        <v>0</v>
      </c>
      <c r="AB20" s="31">
        <f>VLOOKUP($B$1,'Multipliers and Adjustments'!$A$70:$I$86,TRUNC(COLUMN(AB$2)/5)+2,FALSE)*SUMIFS('EPA Data'!$I:$I,'EPA Data'!$D:$D,'Country Selector'!$A$2,'EPA Data'!$J:$J,$B$1,'EPA Data'!$C:$C,AB$2,'EPA Data'!$G:$G,"&gt;="&amp;$A20,'EPA Data'!$G:$G,"&lt;"&amp;$B20)*unit_conv</f>
        <v>0</v>
      </c>
      <c r="AC20">
        <f t="shared" ref="AC20:AF35" si="20">AB20+($AG20-$AB20)/5</f>
        <v>0</v>
      </c>
      <c r="AD20">
        <f t="shared" si="20"/>
        <v>0</v>
      </c>
      <c r="AE20">
        <f t="shared" si="20"/>
        <v>0</v>
      </c>
      <c r="AF20">
        <f t="shared" si="20"/>
        <v>0</v>
      </c>
      <c r="AG20" s="31">
        <f>VLOOKUP($B$1,'Multipliers and Adjustments'!$A$70:$I$86,TRUNC(COLUMN(AG$2)/5)+2,FALSE)*SUMIFS('EPA Data'!$I:$I,'EPA Data'!$D:$D,'Country Selector'!$A$2,'EPA Data'!$J:$J,$B$1,'EPA Data'!$C:$C,AG$2,'EPA Data'!$G:$G,"&gt;="&amp;$A20,'EPA Data'!$G:$G,"&lt;"&amp;$B20)*unit_conv</f>
        <v>0</v>
      </c>
      <c r="AH20">
        <f t="shared" ref="AH20:AK35" si="21">AG20+($AL20-$AG20)/5</f>
        <v>0</v>
      </c>
      <c r="AI20">
        <f t="shared" si="21"/>
        <v>0</v>
      </c>
      <c r="AJ20">
        <f t="shared" si="21"/>
        <v>0</v>
      </c>
      <c r="AK20">
        <f t="shared" si="21"/>
        <v>0</v>
      </c>
      <c r="AL20" s="31">
        <f>VLOOKUP($B$1,'Multipliers and Adjustments'!$A$70:$I$86,TRUNC(COLUMN(AL$2)/5)+2,FALSE)*SUMIFS('EPA Data'!$I:$I,'EPA Data'!$D:$D,'Country Selector'!$A$2,'EPA Data'!$J:$J,$B$1,'EPA Data'!$C:$C,AL$2,'EPA Data'!$G:$G,"&gt;="&amp;$A20,'EPA Data'!$G:$G,"&lt;"&amp;$B20)*unit_conv</f>
        <v>0</v>
      </c>
    </row>
    <row r="21" spans="1:38" x14ac:dyDescent="0.45">
      <c r="A21" s="12">
        <f t="shared" si="14"/>
        <v>-250</v>
      </c>
      <c r="B21" s="11">
        <f t="shared" si="7"/>
        <v>-200</v>
      </c>
      <c r="C21" s="31">
        <f>VLOOKUP($B$1,'Multipliers and Adjustments'!$A$70:$I$86,TRUNC(COLUMN(C$2)/5)+2,FALSE)*SUMIFS('EPA Data'!$I:$I,'EPA Data'!$D:$D,'Country Selector'!$A$2,'EPA Data'!$J:$J,$B$1,'EPA Data'!$C:$C,C$2,'EPA Data'!$G:$G,"&gt;="&amp;$A21,'EPA Data'!$G:$G,"&lt;"&amp;$B21)*unit_conv</f>
        <v>0</v>
      </c>
      <c r="D21">
        <f t="shared" si="15"/>
        <v>0</v>
      </c>
      <c r="E21">
        <f t="shared" si="15"/>
        <v>0</v>
      </c>
      <c r="F21">
        <f t="shared" si="15"/>
        <v>0</v>
      </c>
      <c r="G21">
        <f t="shared" si="15"/>
        <v>0</v>
      </c>
      <c r="H21" s="31">
        <f>VLOOKUP($B$1,'Multipliers and Adjustments'!$A$70:$I$86,TRUNC(COLUMN(H$2)/5)+2,FALSE)*SUMIFS('EPA Data'!$I:$I,'EPA Data'!$D:$D,'Country Selector'!$A$2,'EPA Data'!$J:$J,$B$1,'EPA Data'!$C:$C,H$2,'EPA Data'!$G:$G,"&gt;="&amp;$A21,'EPA Data'!$G:$G,"&lt;"&amp;$B21)*unit_conv</f>
        <v>0</v>
      </c>
      <c r="I21">
        <f t="shared" si="16"/>
        <v>0</v>
      </c>
      <c r="J21">
        <f t="shared" si="16"/>
        <v>0</v>
      </c>
      <c r="K21">
        <f t="shared" si="16"/>
        <v>0</v>
      </c>
      <c r="L21">
        <f t="shared" si="16"/>
        <v>0</v>
      </c>
      <c r="M21" s="31">
        <f>VLOOKUP($B$1,'Multipliers and Adjustments'!$A$70:$I$86,TRUNC(COLUMN(M$2)/5)+2,FALSE)*SUMIFS('EPA Data'!$I:$I,'EPA Data'!$D:$D,'Country Selector'!$A$2,'EPA Data'!$J:$J,$B$1,'EPA Data'!$C:$C,M$2,'EPA Data'!$G:$G,"&gt;="&amp;$A21,'EPA Data'!$G:$G,"&lt;"&amp;$B21)*unit_conv</f>
        <v>0</v>
      </c>
      <c r="N21">
        <f t="shared" si="17"/>
        <v>0</v>
      </c>
      <c r="O21">
        <f t="shared" si="17"/>
        <v>0</v>
      </c>
      <c r="P21">
        <f t="shared" si="17"/>
        <v>0</v>
      </c>
      <c r="Q21">
        <f t="shared" si="17"/>
        <v>0</v>
      </c>
      <c r="R21" s="31">
        <f>VLOOKUP($B$1,'Multipliers and Adjustments'!$A$70:$I$86,TRUNC(COLUMN(R$2)/5)+2,FALSE)*SUMIFS('EPA Data'!$I:$I,'EPA Data'!$D:$D,'Country Selector'!$A$2,'EPA Data'!$J:$J,$B$1,'EPA Data'!$C:$C,R$2,'EPA Data'!$G:$G,"&gt;="&amp;$A21,'EPA Data'!$G:$G,"&lt;"&amp;$B21)*unit_conv</f>
        <v>0</v>
      </c>
      <c r="S21">
        <f t="shared" si="18"/>
        <v>0</v>
      </c>
      <c r="T21">
        <f t="shared" si="18"/>
        <v>0</v>
      </c>
      <c r="U21">
        <f t="shared" si="18"/>
        <v>0</v>
      </c>
      <c r="V21">
        <f t="shared" si="18"/>
        <v>0</v>
      </c>
      <c r="W21" s="31">
        <f>VLOOKUP($B$1,'Multipliers and Adjustments'!$A$70:$I$86,TRUNC(COLUMN(W$2)/5)+2,FALSE)*SUMIFS('EPA Data'!$I:$I,'EPA Data'!$D:$D,'Country Selector'!$A$2,'EPA Data'!$J:$J,$B$1,'EPA Data'!$C:$C,W$2,'EPA Data'!$G:$G,"&gt;="&amp;$A21,'EPA Data'!$G:$G,"&lt;"&amp;$B21)*unit_conv</f>
        <v>0</v>
      </c>
      <c r="X21">
        <f t="shared" si="19"/>
        <v>0</v>
      </c>
      <c r="Y21">
        <f t="shared" si="19"/>
        <v>0</v>
      </c>
      <c r="Z21">
        <f t="shared" si="19"/>
        <v>0</v>
      </c>
      <c r="AA21">
        <f t="shared" si="19"/>
        <v>0</v>
      </c>
      <c r="AB21" s="31">
        <f>VLOOKUP($B$1,'Multipliers and Adjustments'!$A$70:$I$86,TRUNC(COLUMN(AB$2)/5)+2,FALSE)*SUMIFS('EPA Data'!$I:$I,'EPA Data'!$D:$D,'Country Selector'!$A$2,'EPA Data'!$J:$J,$B$1,'EPA Data'!$C:$C,AB$2,'EPA Data'!$G:$G,"&gt;="&amp;$A21,'EPA Data'!$G:$G,"&lt;"&amp;$B21)*unit_conv</f>
        <v>0</v>
      </c>
      <c r="AC21">
        <f t="shared" si="20"/>
        <v>0</v>
      </c>
      <c r="AD21">
        <f t="shared" si="20"/>
        <v>0</v>
      </c>
      <c r="AE21">
        <f t="shared" si="20"/>
        <v>0</v>
      </c>
      <c r="AF21">
        <f t="shared" si="20"/>
        <v>0</v>
      </c>
      <c r="AG21" s="31">
        <f>VLOOKUP($B$1,'Multipliers and Adjustments'!$A$70:$I$86,TRUNC(COLUMN(AG$2)/5)+2,FALSE)*SUMIFS('EPA Data'!$I:$I,'EPA Data'!$D:$D,'Country Selector'!$A$2,'EPA Data'!$J:$J,$B$1,'EPA Data'!$C:$C,AG$2,'EPA Data'!$G:$G,"&gt;="&amp;$A21,'EPA Data'!$G:$G,"&lt;"&amp;$B21)*unit_conv</f>
        <v>0</v>
      </c>
      <c r="AH21">
        <f t="shared" si="21"/>
        <v>0</v>
      </c>
      <c r="AI21">
        <f t="shared" si="21"/>
        <v>0</v>
      </c>
      <c r="AJ21">
        <f t="shared" si="21"/>
        <v>0</v>
      </c>
      <c r="AK21">
        <f t="shared" si="21"/>
        <v>0</v>
      </c>
      <c r="AL21" s="31">
        <f>VLOOKUP($B$1,'Multipliers and Adjustments'!$A$70:$I$86,TRUNC(COLUMN(AL$2)/5)+2,FALSE)*SUMIFS('EPA Data'!$I:$I,'EPA Data'!$D:$D,'Country Selector'!$A$2,'EPA Data'!$J:$J,$B$1,'EPA Data'!$C:$C,AL$2,'EPA Data'!$G:$G,"&gt;="&amp;$A21,'EPA Data'!$G:$G,"&lt;"&amp;$B21)*unit_conv</f>
        <v>0</v>
      </c>
    </row>
    <row r="22" spans="1:38" x14ac:dyDescent="0.45">
      <c r="A22" s="12">
        <f t="shared" si="14"/>
        <v>-200</v>
      </c>
      <c r="B22" s="11">
        <f t="shared" si="7"/>
        <v>-150</v>
      </c>
      <c r="C22" s="31">
        <f>VLOOKUP($B$1,'Multipliers and Adjustments'!$A$70:$I$86,TRUNC(COLUMN(C$2)/5)+2,FALSE)*SUMIFS('EPA Data'!$I:$I,'EPA Data'!$D:$D,'Country Selector'!$A$2,'EPA Data'!$J:$J,$B$1,'EPA Data'!$C:$C,C$2,'EPA Data'!$G:$G,"&gt;="&amp;$A22,'EPA Data'!$G:$G,"&lt;"&amp;$B22)*unit_conv</f>
        <v>0</v>
      </c>
      <c r="D22">
        <f t="shared" si="15"/>
        <v>0</v>
      </c>
      <c r="E22">
        <f t="shared" si="15"/>
        <v>0</v>
      </c>
      <c r="F22">
        <f t="shared" si="15"/>
        <v>0</v>
      </c>
      <c r="G22">
        <f t="shared" si="15"/>
        <v>0</v>
      </c>
      <c r="H22" s="31">
        <f>VLOOKUP($B$1,'Multipliers and Adjustments'!$A$70:$I$86,TRUNC(COLUMN(H$2)/5)+2,FALSE)*SUMIFS('EPA Data'!$I:$I,'EPA Data'!$D:$D,'Country Selector'!$A$2,'EPA Data'!$J:$J,$B$1,'EPA Data'!$C:$C,H$2,'EPA Data'!$G:$G,"&gt;="&amp;$A22,'EPA Data'!$G:$G,"&lt;"&amp;$B22)*unit_conv</f>
        <v>0</v>
      </c>
      <c r="I22">
        <f t="shared" si="16"/>
        <v>0</v>
      </c>
      <c r="J22">
        <f t="shared" si="16"/>
        <v>0</v>
      </c>
      <c r="K22">
        <f t="shared" si="16"/>
        <v>0</v>
      </c>
      <c r="L22">
        <f t="shared" si="16"/>
        <v>0</v>
      </c>
      <c r="M22" s="31">
        <f>VLOOKUP($B$1,'Multipliers and Adjustments'!$A$70:$I$86,TRUNC(COLUMN(M$2)/5)+2,FALSE)*SUMIFS('EPA Data'!$I:$I,'EPA Data'!$D:$D,'Country Selector'!$A$2,'EPA Data'!$J:$J,$B$1,'EPA Data'!$C:$C,M$2,'EPA Data'!$G:$G,"&gt;="&amp;$A22,'EPA Data'!$G:$G,"&lt;"&amp;$B22)*unit_conv</f>
        <v>0</v>
      </c>
      <c r="N22">
        <f t="shared" si="17"/>
        <v>0</v>
      </c>
      <c r="O22">
        <f t="shared" si="17"/>
        <v>0</v>
      </c>
      <c r="P22">
        <f t="shared" si="17"/>
        <v>0</v>
      </c>
      <c r="Q22">
        <f t="shared" si="17"/>
        <v>0</v>
      </c>
      <c r="R22" s="31">
        <f>VLOOKUP($B$1,'Multipliers and Adjustments'!$A$70:$I$86,TRUNC(COLUMN(R$2)/5)+2,FALSE)*SUMIFS('EPA Data'!$I:$I,'EPA Data'!$D:$D,'Country Selector'!$A$2,'EPA Data'!$J:$J,$B$1,'EPA Data'!$C:$C,R$2,'EPA Data'!$G:$G,"&gt;="&amp;$A22,'EPA Data'!$G:$G,"&lt;"&amp;$B22)*unit_conv</f>
        <v>0</v>
      </c>
      <c r="S22">
        <f t="shared" si="18"/>
        <v>0</v>
      </c>
      <c r="T22">
        <f t="shared" si="18"/>
        <v>0</v>
      </c>
      <c r="U22">
        <f t="shared" si="18"/>
        <v>0</v>
      </c>
      <c r="V22">
        <f t="shared" si="18"/>
        <v>0</v>
      </c>
      <c r="W22" s="31">
        <f>VLOOKUP($B$1,'Multipliers and Adjustments'!$A$70:$I$86,TRUNC(COLUMN(W$2)/5)+2,FALSE)*SUMIFS('EPA Data'!$I:$I,'EPA Data'!$D:$D,'Country Selector'!$A$2,'EPA Data'!$J:$J,$B$1,'EPA Data'!$C:$C,W$2,'EPA Data'!$G:$G,"&gt;="&amp;$A22,'EPA Data'!$G:$G,"&lt;"&amp;$B22)*unit_conv</f>
        <v>0</v>
      </c>
      <c r="X22">
        <f t="shared" si="19"/>
        <v>0</v>
      </c>
      <c r="Y22">
        <f t="shared" si="19"/>
        <v>0</v>
      </c>
      <c r="Z22">
        <f t="shared" si="19"/>
        <v>0</v>
      </c>
      <c r="AA22">
        <f t="shared" si="19"/>
        <v>0</v>
      </c>
      <c r="AB22" s="31">
        <f>VLOOKUP($B$1,'Multipliers and Adjustments'!$A$70:$I$86,TRUNC(COLUMN(AB$2)/5)+2,FALSE)*SUMIFS('EPA Data'!$I:$I,'EPA Data'!$D:$D,'Country Selector'!$A$2,'EPA Data'!$J:$J,$B$1,'EPA Data'!$C:$C,AB$2,'EPA Data'!$G:$G,"&gt;="&amp;$A22,'EPA Data'!$G:$G,"&lt;"&amp;$B22)*unit_conv</f>
        <v>0</v>
      </c>
      <c r="AC22">
        <f t="shared" si="20"/>
        <v>0</v>
      </c>
      <c r="AD22">
        <f t="shared" si="20"/>
        <v>0</v>
      </c>
      <c r="AE22">
        <f t="shared" si="20"/>
        <v>0</v>
      </c>
      <c r="AF22">
        <f t="shared" si="20"/>
        <v>0</v>
      </c>
      <c r="AG22" s="31">
        <f>VLOOKUP($B$1,'Multipliers and Adjustments'!$A$70:$I$86,TRUNC(COLUMN(AG$2)/5)+2,FALSE)*SUMIFS('EPA Data'!$I:$I,'EPA Data'!$D:$D,'Country Selector'!$A$2,'EPA Data'!$J:$J,$B$1,'EPA Data'!$C:$C,AG$2,'EPA Data'!$G:$G,"&gt;="&amp;$A22,'EPA Data'!$G:$G,"&lt;"&amp;$B22)*unit_conv</f>
        <v>0</v>
      </c>
      <c r="AH22">
        <f t="shared" si="21"/>
        <v>0</v>
      </c>
      <c r="AI22">
        <f t="shared" si="21"/>
        <v>0</v>
      </c>
      <c r="AJ22">
        <f t="shared" si="21"/>
        <v>0</v>
      </c>
      <c r="AK22">
        <f t="shared" si="21"/>
        <v>0</v>
      </c>
      <c r="AL22" s="31">
        <f>VLOOKUP($B$1,'Multipliers and Adjustments'!$A$70:$I$86,TRUNC(COLUMN(AL$2)/5)+2,FALSE)*SUMIFS('EPA Data'!$I:$I,'EPA Data'!$D:$D,'Country Selector'!$A$2,'EPA Data'!$J:$J,$B$1,'EPA Data'!$C:$C,AL$2,'EPA Data'!$G:$G,"&gt;="&amp;$A22,'EPA Data'!$G:$G,"&lt;"&amp;$B22)*unit_conv</f>
        <v>0</v>
      </c>
    </row>
    <row r="23" spans="1:38" x14ac:dyDescent="0.45">
      <c r="A23" s="12">
        <f t="shared" si="14"/>
        <v>-150</v>
      </c>
      <c r="B23" s="11">
        <f t="shared" si="7"/>
        <v>-100</v>
      </c>
      <c r="C23" s="31">
        <f>VLOOKUP($B$1,'Multipliers and Adjustments'!$A$70:$I$86,TRUNC(COLUMN(C$2)/5)+2,FALSE)*SUMIFS('EPA Data'!$I:$I,'EPA Data'!$D:$D,'Country Selector'!$A$2,'EPA Data'!$J:$J,$B$1,'EPA Data'!$C:$C,C$2,'EPA Data'!$G:$G,"&gt;="&amp;$A23,'EPA Data'!$G:$G,"&lt;"&amp;$B23)*unit_conv</f>
        <v>0</v>
      </c>
      <c r="D23">
        <f t="shared" si="15"/>
        <v>0</v>
      </c>
      <c r="E23">
        <f t="shared" si="15"/>
        <v>0</v>
      </c>
      <c r="F23">
        <f t="shared" si="15"/>
        <v>0</v>
      </c>
      <c r="G23">
        <f t="shared" si="15"/>
        <v>0</v>
      </c>
      <c r="H23" s="31">
        <f>VLOOKUP($B$1,'Multipliers and Adjustments'!$A$70:$I$86,TRUNC(COLUMN(H$2)/5)+2,FALSE)*SUMIFS('EPA Data'!$I:$I,'EPA Data'!$D:$D,'Country Selector'!$A$2,'EPA Data'!$J:$J,$B$1,'EPA Data'!$C:$C,H$2,'EPA Data'!$G:$G,"&gt;="&amp;$A23,'EPA Data'!$G:$G,"&lt;"&amp;$B23)*unit_conv</f>
        <v>0</v>
      </c>
      <c r="I23">
        <f t="shared" si="16"/>
        <v>0</v>
      </c>
      <c r="J23">
        <f t="shared" si="16"/>
        <v>0</v>
      </c>
      <c r="K23">
        <f t="shared" si="16"/>
        <v>0</v>
      </c>
      <c r="L23">
        <f t="shared" si="16"/>
        <v>0</v>
      </c>
      <c r="M23" s="31">
        <f>VLOOKUP($B$1,'Multipliers and Adjustments'!$A$70:$I$86,TRUNC(COLUMN(M$2)/5)+2,FALSE)*SUMIFS('EPA Data'!$I:$I,'EPA Data'!$D:$D,'Country Selector'!$A$2,'EPA Data'!$J:$J,$B$1,'EPA Data'!$C:$C,M$2,'EPA Data'!$G:$G,"&gt;="&amp;$A23,'EPA Data'!$G:$G,"&lt;"&amp;$B23)*unit_conv</f>
        <v>0</v>
      </c>
      <c r="N23">
        <f t="shared" si="17"/>
        <v>0</v>
      </c>
      <c r="O23">
        <f t="shared" si="17"/>
        <v>0</v>
      </c>
      <c r="P23">
        <f t="shared" si="17"/>
        <v>0</v>
      </c>
      <c r="Q23">
        <f t="shared" si="17"/>
        <v>0</v>
      </c>
      <c r="R23" s="31">
        <f>VLOOKUP($B$1,'Multipliers and Adjustments'!$A$70:$I$86,TRUNC(COLUMN(R$2)/5)+2,FALSE)*SUMIFS('EPA Data'!$I:$I,'EPA Data'!$D:$D,'Country Selector'!$A$2,'EPA Data'!$J:$J,$B$1,'EPA Data'!$C:$C,R$2,'EPA Data'!$G:$G,"&gt;="&amp;$A23,'EPA Data'!$G:$G,"&lt;"&amp;$B23)*unit_conv</f>
        <v>0</v>
      </c>
      <c r="S23">
        <f t="shared" si="18"/>
        <v>0</v>
      </c>
      <c r="T23">
        <f t="shared" si="18"/>
        <v>0</v>
      </c>
      <c r="U23">
        <f t="shared" si="18"/>
        <v>0</v>
      </c>
      <c r="V23">
        <f t="shared" si="18"/>
        <v>0</v>
      </c>
      <c r="W23" s="31">
        <f>VLOOKUP($B$1,'Multipliers and Adjustments'!$A$70:$I$86,TRUNC(COLUMN(W$2)/5)+2,FALSE)*SUMIFS('EPA Data'!$I:$I,'EPA Data'!$D:$D,'Country Selector'!$A$2,'EPA Data'!$J:$J,$B$1,'EPA Data'!$C:$C,W$2,'EPA Data'!$G:$G,"&gt;="&amp;$A23,'EPA Data'!$G:$G,"&lt;"&amp;$B23)*unit_conv</f>
        <v>0</v>
      </c>
      <c r="X23">
        <f t="shared" si="19"/>
        <v>0</v>
      </c>
      <c r="Y23">
        <f t="shared" si="19"/>
        <v>0</v>
      </c>
      <c r="Z23">
        <f t="shared" si="19"/>
        <v>0</v>
      </c>
      <c r="AA23">
        <f t="shared" si="19"/>
        <v>0</v>
      </c>
      <c r="AB23" s="31">
        <f>VLOOKUP($B$1,'Multipliers and Adjustments'!$A$70:$I$86,TRUNC(COLUMN(AB$2)/5)+2,FALSE)*SUMIFS('EPA Data'!$I:$I,'EPA Data'!$D:$D,'Country Selector'!$A$2,'EPA Data'!$J:$J,$B$1,'EPA Data'!$C:$C,AB$2,'EPA Data'!$G:$G,"&gt;="&amp;$A23,'EPA Data'!$G:$G,"&lt;"&amp;$B23)*unit_conv</f>
        <v>0</v>
      </c>
      <c r="AC23">
        <f t="shared" si="20"/>
        <v>0</v>
      </c>
      <c r="AD23">
        <f t="shared" si="20"/>
        <v>0</v>
      </c>
      <c r="AE23">
        <f t="shared" si="20"/>
        <v>0</v>
      </c>
      <c r="AF23">
        <f t="shared" si="20"/>
        <v>0</v>
      </c>
      <c r="AG23" s="31">
        <f>VLOOKUP($B$1,'Multipliers and Adjustments'!$A$70:$I$86,TRUNC(COLUMN(AG$2)/5)+2,FALSE)*SUMIFS('EPA Data'!$I:$I,'EPA Data'!$D:$D,'Country Selector'!$A$2,'EPA Data'!$J:$J,$B$1,'EPA Data'!$C:$C,AG$2,'EPA Data'!$G:$G,"&gt;="&amp;$A23,'EPA Data'!$G:$G,"&lt;"&amp;$B23)*unit_conv</f>
        <v>0</v>
      </c>
      <c r="AH23">
        <f t="shared" si="21"/>
        <v>0</v>
      </c>
      <c r="AI23">
        <f t="shared" si="21"/>
        <v>0</v>
      </c>
      <c r="AJ23">
        <f t="shared" si="21"/>
        <v>0</v>
      </c>
      <c r="AK23">
        <f t="shared" si="21"/>
        <v>0</v>
      </c>
      <c r="AL23" s="31">
        <f>VLOOKUP($B$1,'Multipliers and Adjustments'!$A$70:$I$86,TRUNC(COLUMN(AL$2)/5)+2,FALSE)*SUMIFS('EPA Data'!$I:$I,'EPA Data'!$D:$D,'Country Selector'!$A$2,'EPA Data'!$J:$J,$B$1,'EPA Data'!$C:$C,AL$2,'EPA Data'!$G:$G,"&gt;="&amp;$A23,'EPA Data'!$G:$G,"&lt;"&amp;$B23)*unit_conv</f>
        <v>0</v>
      </c>
    </row>
    <row r="24" spans="1:38" x14ac:dyDescent="0.45">
      <c r="A24" s="15">
        <f t="shared" si="14"/>
        <v>-100</v>
      </c>
      <c r="B24" s="16">
        <f>A24+10</f>
        <v>-90</v>
      </c>
      <c r="C24" s="31">
        <f>VLOOKUP($B$1,'Multipliers and Adjustments'!$A$70:$I$86,TRUNC(COLUMN(C$2)/5)+2,FALSE)*SUMIFS('EPA Data'!$I:$I,'EPA Data'!$D:$D,'Country Selector'!$A$2,'EPA Data'!$J:$J,$B$1,'EPA Data'!$C:$C,C$2,'EPA Data'!$G:$G,"&gt;="&amp;$A24,'EPA Data'!$G:$G,"&lt;"&amp;$B24)*unit_conv</f>
        <v>0</v>
      </c>
      <c r="D24">
        <f t="shared" si="15"/>
        <v>0</v>
      </c>
      <c r="E24">
        <f t="shared" si="15"/>
        <v>0</v>
      </c>
      <c r="F24">
        <f t="shared" si="15"/>
        <v>0</v>
      </c>
      <c r="G24">
        <f t="shared" si="15"/>
        <v>0</v>
      </c>
      <c r="H24" s="31">
        <f>VLOOKUP($B$1,'Multipliers and Adjustments'!$A$70:$I$86,TRUNC(COLUMN(H$2)/5)+2,FALSE)*SUMIFS('EPA Data'!$I:$I,'EPA Data'!$D:$D,'Country Selector'!$A$2,'EPA Data'!$J:$J,$B$1,'EPA Data'!$C:$C,H$2,'EPA Data'!$G:$G,"&gt;="&amp;$A24,'EPA Data'!$G:$G,"&lt;"&amp;$B24)*unit_conv</f>
        <v>0</v>
      </c>
      <c r="I24">
        <f t="shared" si="16"/>
        <v>0</v>
      </c>
      <c r="J24">
        <f t="shared" si="16"/>
        <v>0</v>
      </c>
      <c r="K24">
        <f t="shared" si="16"/>
        <v>0</v>
      </c>
      <c r="L24">
        <f t="shared" si="16"/>
        <v>0</v>
      </c>
      <c r="M24" s="31">
        <f>VLOOKUP($B$1,'Multipliers and Adjustments'!$A$70:$I$86,TRUNC(COLUMN(M$2)/5)+2,FALSE)*SUMIFS('EPA Data'!$I:$I,'EPA Data'!$D:$D,'Country Selector'!$A$2,'EPA Data'!$J:$J,$B$1,'EPA Data'!$C:$C,M$2,'EPA Data'!$G:$G,"&gt;="&amp;$A24,'EPA Data'!$G:$G,"&lt;"&amp;$B24)*unit_conv</f>
        <v>0</v>
      </c>
      <c r="N24">
        <f t="shared" si="17"/>
        <v>0</v>
      </c>
      <c r="O24">
        <f t="shared" si="17"/>
        <v>0</v>
      </c>
      <c r="P24">
        <f t="shared" si="17"/>
        <v>0</v>
      </c>
      <c r="Q24">
        <f t="shared" si="17"/>
        <v>0</v>
      </c>
      <c r="R24" s="31">
        <f>VLOOKUP($B$1,'Multipliers and Adjustments'!$A$70:$I$86,TRUNC(COLUMN(R$2)/5)+2,FALSE)*SUMIFS('EPA Data'!$I:$I,'EPA Data'!$D:$D,'Country Selector'!$A$2,'EPA Data'!$J:$J,$B$1,'EPA Data'!$C:$C,R$2,'EPA Data'!$G:$G,"&gt;="&amp;$A24,'EPA Data'!$G:$G,"&lt;"&amp;$B24)*unit_conv</f>
        <v>0</v>
      </c>
      <c r="S24">
        <f t="shared" si="18"/>
        <v>0</v>
      </c>
      <c r="T24">
        <f t="shared" si="18"/>
        <v>0</v>
      </c>
      <c r="U24">
        <f t="shared" si="18"/>
        <v>0</v>
      </c>
      <c r="V24">
        <f t="shared" si="18"/>
        <v>0</v>
      </c>
      <c r="W24" s="31">
        <f>VLOOKUP($B$1,'Multipliers and Adjustments'!$A$70:$I$86,TRUNC(COLUMN(W$2)/5)+2,FALSE)*SUMIFS('EPA Data'!$I:$I,'EPA Data'!$D:$D,'Country Selector'!$A$2,'EPA Data'!$J:$J,$B$1,'EPA Data'!$C:$C,W$2,'EPA Data'!$G:$G,"&gt;="&amp;$A24,'EPA Data'!$G:$G,"&lt;"&amp;$B24)*unit_conv</f>
        <v>0</v>
      </c>
      <c r="X24">
        <f t="shared" si="19"/>
        <v>0</v>
      </c>
      <c r="Y24">
        <f t="shared" si="19"/>
        <v>0</v>
      </c>
      <c r="Z24">
        <f t="shared" si="19"/>
        <v>0</v>
      </c>
      <c r="AA24">
        <f t="shared" si="19"/>
        <v>0</v>
      </c>
      <c r="AB24" s="31">
        <f>VLOOKUP($B$1,'Multipliers and Adjustments'!$A$70:$I$86,TRUNC(COLUMN(AB$2)/5)+2,FALSE)*SUMIFS('EPA Data'!$I:$I,'EPA Data'!$D:$D,'Country Selector'!$A$2,'EPA Data'!$J:$J,$B$1,'EPA Data'!$C:$C,AB$2,'EPA Data'!$G:$G,"&gt;="&amp;$A24,'EPA Data'!$G:$G,"&lt;"&amp;$B24)*unit_conv</f>
        <v>0</v>
      </c>
      <c r="AC24">
        <f t="shared" si="20"/>
        <v>0</v>
      </c>
      <c r="AD24">
        <f t="shared" si="20"/>
        <v>0</v>
      </c>
      <c r="AE24">
        <f t="shared" si="20"/>
        <v>0</v>
      </c>
      <c r="AF24">
        <f t="shared" si="20"/>
        <v>0</v>
      </c>
      <c r="AG24" s="31">
        <f>VLOOKUP($B$1,'Multipliers and Adjustments'!$A$70:$I$86,TRUNC(COLUMN(AG$2)/5)+2,FALSE)*SUMIFS('EPA Data'!$I:$I,'EPA Data'!$D:$D,'Country Selector'!$A$2,'EPA Data'!$J:$J,$B$1,'EPA Data'!$C:$C,AG$2,'EPA Data'!$G:$G,"&gt;="&amp;$A24,'EPA Data'!$G:$G,"&lt;"&amp;$B24)*unit_conv</f>
        <v>0</v>
      </c>
      <c r="AH24">
        <f t="shared" si="21"/>
        <v>0</v>
      </c>
      <c r="AI24">
        <f t="shared" si="21"/>
        <v>0</v>
      </c>
      <c r="AJ24">
        <f t="shared" si="21"/>
        <v>0</v>
      </c>
      <c r="AK24">
        <f t="shared" si="21"/>
        <v>0</v>
      </c>
      <c r="AL24" s="31">
        <f>VLOOKUP($B$1,'Multipliers and Adjustments'!$A$70:$I$86,TRUNC(COLUMN(AL$2)/5)+2,FALSE)*SUMIFS('EPA Data'!$I:$I,'EPA Data'!$D:$D,'Country Selector'!$A$2,'EPA Data'!$J:$J,$B$1,'EPA Data'!$C:$C,AL$2,'EPA Data'!$G:$G,"&gt;="&amp;$A24,'EPA Data'!$G:$G,"&lt;"&amp;$B24)*unit_conv</f>
        <v>0</v>
      </c>
    </row>
    <row r="25" spans="1:38" x14ac:dyDescent="0.45">
      <c r="A25" s="15">
        <f t="shared" si="14"/>
        <v>-90</v>
      </c>
      <c r="B25" s="16">
        <f t="shared" ref="B25:B44" si="22">A25+10</f>
        <v>-80</v>
      </c>
      <c r="C25" s="31">
        <f>VLOOKUP($B$1,'Multipliers and Adjustments'!$A$70:$I$86,TRUNC(COLUMN(C$2)/5)+2,FALSE)*SUMIFS('EPA Data'!$I:$I,'EPA Data'!$D:$D,'Country Selector'!$A$2,'EPA Data'!$J:$J,$B$1,'EPA Data'!$C:$C,C$2,'EPA Data'!$G:$G,"&gt;="&amp;$A25,'EPA Data'!$G:$G,"&lt;"&amp;$B25)*unit_conv</f>
        <v>0</v>
      </c>
      <c r="D25">
        <f t="shared" si="15"/>
        <v>0</v>
      </c>
      <c r="E25">
        <f t="shared" si="15"/>
        <v>0</v>
      </c>
      <c r="F25">
        <f t="shared" si="15"/>
        <v>0</v>
      </c>
      <c r="G25">
        <f t="shared" si="15"/>
        <v>0</v>
      </c>
      <c r="H25" s="31">
        <f>VLOOKUP($B$1,'Multipliers and Adjustments'!$A$70:$I$86,TRUNC(COLUMN(H$2)/5)+2,FALSE)*SUMIFS('EPA Data'!$I:$I,'EPA Data'!$D:$D,'Country Selector'!$A$2,'EPA Data'!$J:$J,$B$1,'EPA Data'!$C:$C,H$2,'EPA Data'!$G:$G,"&gt;="&amp;$A25,'EPA Data'!$G:$G,"&lt;"&amp;$B25)*unit_conv</f>
        <v>0</v>
      </c>
      <c r="I25">
        <f t="shared" si="16"/>
        <v>0</v>
      </c>
      <c r="J25">
        <f t="shared" si="16"/>
        <v>0</v>
      </c>
      <c r="K25">
        <f t="shared" si="16"/>
        <v>0</v>
      </c>
      <c r="L25">
        <f t="shared" si="16"/>
        <v>0</v>
      </c>
      <c r="M25" s="31">
        <f>VLOOKUP($B$1,'Multipliers and Adjustments'!$A$70:$I$86,TRUNC(COLUMN(M$2)/5)+2,FALSE)*SUMIFS('EPA Data'!$I:$I,'EPA Data'!$D:$D,'Country Selector'!$A$2,'EPA Data'!$J:$J,$B$1,'EPA Data'!$C:$C,M$2,'EPA Data'!$G:$G,"&gt;="&amp;$A25,'EPA Data'!$G:$G,"&lt;"&amp;$B25)*unit_conv</f>
        <v>0</v>
      </c>
      <c r="N25">
        <f t="shared" si="17"/>
        <v>0</v>
      </c>
      <c r="O25">
        <f t="shared" si="17"/>
        <v>0</v>
      </c>
      <c r="P25">
        <f t="shared" si="17"/>
        <v>0</v>
      </c>
      <c r="Q25">
        <f t="shared" si="17"/>
        <v>0</v>
      </c>
      <c r="R25" s="31">
        <f>VLOOKUP($B$1,'Multipliers and Adjustments'!$A$70:$I$86,TRUNC(COLUMN(R$2)/5)+2,FALSE)*SUMIFS('EPA Data'!$I:$I,'EPA Data'!$D:$D,'Country Selector'!$A$2,'EPA Data'!$J:$J,$B$1,'EPA Data'!$C:$C,R$2,'EPA Data'!$G:$G,"&gt;="&amp;$A25,'EPA Data'!$G:$G,"&lt;"&amp;$B25)*unit_conv</f>
        <v>0</v>
      </c>
      <c r="S25">
        <f t="shared" si="18"/>
        <v>0</v>
      </c>
      <c r="T25">
        <f t="shared" si="18"/>
        <v>0</v>
      </c>
      <c r="U25">
        <f t="shared" si="18"/>
        <v>0</v>
      </c>
      <c r="V25">
        <f t="shared" si="18"/>
        <v>0</v>
      </c>
      <c r="W25" s="31">
        <f>VLOOKUP($B$1,'Multipliers and Adjustments'!$A$70:$I$86,TRUNC(COLUMN(W$2)/5)+2,FALSE)*SUMIFS('EPA Data'!$I:$I,'EPA Data'!$D:$D,'Country Selector'!$A$2,'EPA Data'!$J:$J,$B$1,'EPA Data'!$C:$C,W$2,'EPA Data'!$G:$G,"&gt;="&amp;$A25,'EPA Data'!$G:$G,"&lt;"&amp;$B25)*unit_conv</f>
        <v>0</v>
      </c>
      <c r="X25">
        <f t="shared" si="19"/>
        <v>0</v>
      </c>
      <c r="Y25">
        <f t="shared" si="19"/>
        <v>0</v>
      </c>
      <c r="Z25">
        <f t="shared" si="19"/>
        <v>0</v>
      </c>
      <c r="AA25">
        <f t="shared" si="19"/>
        <v>0</v>
      </c>
      <c r="AB25" s="31">
        <f>VLOOKUP($B$1,'Multipliers and Adjustments'!$A$70:$I$86,TRUNC(COLUMN(AB$2)/5)+2,FALSE)*SUMIFS('EPA Data'!$I:$I,'EPA Data'!$D:$D,'Country Selector'!$A$2,'EPA Data'!$J:$J,$B$1,'EPA Data'!$C:$C,AB$2,'EPA Data'!$G:$G,"&gt;="&amp;$A25,'EPA Data'!$G:$G,"&lt;"&amp;$B25)*unit_conv</f>
        <v>0</v>
      </c>
      <c r="AC25">
        <f t="shared" si="20"/>
        <v>0</v>
      </c>
      <c r="AD25">
        <f t="shared" si="20"/>
        <v>0</v>
      </c>
      <c r="AE25">
        <f t="shared" si="20"/>
        <v>0</v>
      </c>
      <c r="AF25">
        <f t="shared" si="20"/>
        <v>0</v>
      </c>
      <c r="AG25" s="31">
        <f>VLOOKUP($B$1,'Multipliers and Adjustments'!$A$70:$I$86,TRUNC(COLUMN(AG$2)/5)+2,FALSE)*SUMIFS('EPA Data'!$I:$I,'EPA Data'!$D:$D,'Country Selector'!$A$2,'EPA Data'!$J:$J,$B$1,'EPA Data'!$C:$C,AG$2,'EPA Data'!$G:$G,"&gt;="&amp;$A25,'EPA Data'!$G:$G,"&lt;"&amp;$B25)*unit_conv</f>
        <v>0</v>
      </c>
      <c r="AH25">
        <f t="shared" si="21"/>
        <v>0</v>
      </c>
      <c r="AI25">
        <f t="shared" si="21"/>
        <v>0</v>
      </c>
      <c r="AJ25">
        <f t="shared" si="21"/>
        <v>0</v>
      </c>
      <c r="AK25">
        <f t="shared" si="21"/>
        <v>0</v>
      </c>
      <c r="AL25" s="31">
        <f>VLOOKUP($B$1,'Multipliers and Adjustments'!$A$70:$I$86,TRUNC(COLUMN(AL$2)/5)+2,FALSE)*SUMIFS('EPA Data'!$I:$I,'EPA Data'!$D:$D,'Country Selector'!$A$2,'EPA Data'!$J:$J,$B$1,'EPA Data'!$C:$C,AL$2,'EPA Data'!$G:$G,"&gt;="&amp;$A25,'EPA Data'!$G:$G,"&lt;"&amp;$B25)*unit_conv</f>
        <v>0</v>
      </c>
    </row>
    <row r="26" spans="1:38" x14ac:dyDescent="0.45">
      <c r="A26" s="15">
        <f t="shared" si="14"/>
        <v>-80</v>
      </c>
      <c r="B26" s="16">
        <f t="shared" si="22"/>
        <v>-70</v>
      </c>
      <c r="C26" s="31">
        <f>VLOOKUP($B$1,'Multipliers and Adjustments'!$A$70:$I$86,TRUNC(COLUMN(C$2)/5)+2,FALSE)*SUMIFS('EPA Data'!$I:$I,'EPA Data'!$D:$D,'Country Selector'!$A$2,'EPA Data'!$J:$J,$B$1,'EPA Data'!$C:$C,C$2,'EPA Data'!$G:$G,"&gt;="&amp;$A26,'EPA Data'!$G:$G,"&lt;"&amp;$B26)*unit_conv</f>
        <v>0</v>
      </c>
      <c r="D26">
        <f t="shared" si="15"/>
        <v>0</v>
      </c>
      <c r="E26">
        <f t="shared" si="15"/>
        <v>0</v>
      </c>
      <c r="F26">
        <f t="shared" si="15"/>
        <v>0</v>
      </c>
      <c r="G26">
        <f t="shared" si="15"/>
        <v>0</v>
      </c>
      <c r="H26" s="31">
        <f>VLOOKUP($B$1,'Multipliers and Adjustments'!$A$70:$I$86,TRUNC(COLUMN(H$2)/5)+2,FALSE)*SUMIFS('EPA Data'!$I:$I,'EPA Data'!$D:$D,'Country Selector'!$A$2,'EPA Data'!$J:$J,$B$1,'EPA Data'!$C:$C,H$2,'EPA Data'!$G:$G,"&gt;="&amp;$A26,'EPA Data'!$G:$G,"&lt;"&amp;$B26)*unit_conv</f>
        <v>0</v>
      </c>
      <c r="I26">
        <f t="shared" si="16"/>
        <v>0</v>
      </c>
      <c r="J26">
        <f t="shared" si="16"/>
        <v>0</v>
      </c>
      <c r="K26">
        <f t="shared" si="16"/>
        <v>0</v>
      </c>
      <c r="L26">
        <f t="shared" si="16"/>
        <v>0</v>
      </c>
      <c r="M26" s="31">
        <f>VLOOKUP($B$1,'Multipliers and Adjustments'!$A$70:$I$86,TRUNC(COLUMN(M$2)/5)+2,FALSE)*SUMIFS('EPA Data'!$I:$I,'EPA Data'!$D:$D,'Country Selector'!$A$2,'EPA Data'!$J:$J,$B$1,'EPA Data'!$C:$C,M$2,'EPA Data'!$G:$G,"&gt;="&amp;$A26,'EPA Data'!$G:$G,"&lt;"&amp;$B26)*unit_conv</f>
        <v>0</v>
      </c>
      <c r="N26">
        <f t="shared" si="17"/>
        <v>0</v>
      </c>
      <c r="O26">
        <f t="shared" si="17"/>
        <v>0</v>
      </c>
      <c r="P26">
        <f t="shared" si="17"/>
        <v>0</v>
      </c>
      <c r="Q26">
        <f t="shared" si="17"/>
        <v>0</v>
      </c>
      <c r="R26" s="31">
        <f>VLOOKUP($B$1,'Multipliers and Adjustments'!$A$70:$I$86,TRUNC(COLUMN(R$2)/5)+2,FALSE)*SUMIFS('EPA Data'!$I:$I,'EPA Data'!$D:$D,'Country Selector'!$A$2,'EPA Data'!$J:$J,$B$1,'EPA Data'!$C:$C,R$2,'EPA Data'!$G:$G,"&gt;="&amp;$A26,'EPA Data'!$G:$G,"&lt;"&amp;$B26)*unit_conv</f>
        <v>0</v>
      </c>
      <c r="S26">
        <f t="shared" si="18"/>
        <v>0</v>
      </c>
      <c r="T26">
        <f t="shared" si="18"/>
        <v>0</v>
      </c>
      <c r="U26">
        <f t="shared" si="18"/>
        <v>0</v>
      </c>
      <c r="V26">
        <f t="shared" si="18"/>
        <v>0</v>
      </c>
      <c r="W26" s="31">
        <f>VLOOKUP($B$1,'Multipliers and Adjustments'!$A$70:$I$86,TRUNC(COLUMN(W$2)/5)+2,FALSE)*SUMIFS('EPA Data'!$I:$I,'EPA Data'!$D:$D,'Country Selector'!$A$2,'EPA Data'!$J:$J,$B$1,'EPA Data'!$C:$C,W$2,'EPA Data'!$G:$G,"&gt;="&amp;$A26,'EPA Data'!$G:$G,"&lt;"&amp;$B26)*unit_conv</f>
        <v>0</v>
      </c>
      <c r="X26">
        <f t="shared" si="19"/>
        <v>0</v>
      </c>
      <c r="Y26">
        <f t="shared" si="19"/>
        <v>0</v>
      </c>
      <c r="Z26">
        <f t="shared" si="19"/>
        <v>0</v>
      </c>
      <c r="AA26">
        <f t="shared" si="19"/>
        <v>0</v>
      </c>
      <c r="AB26" s="31">
        <f>VLOOKUP($B$1,'Multipliers and Adjustments'!$A$70:$I$86,TRUNC(COLUMN(AB$2)/5)+2,FALSE)*SUMIFS('EPA Data'!$I:$I,'EPA Data'!$D:$D,'Country Selector'!$A$2,'EPA Data'!$J:$J,$B$1,'EPA Data'!$C:$C,AB$2,'EPA Data'!$G:$G,"&gt;="&amp;$A26,'EPA Data'!$G:$G,"&lt;"&amp;$B26)*unit_conv</f>
        <v>0</v>
      </c>
      <c r="AC26">
        <f t="shared" si="20"/>
        <v>0</v>
      </c>
      <c r="AD26">
        <f t="shared" si="20"/>
        <v>0</v>
      </c>
      <c r="AE26">
        <f t="shared" si="20"/>
        <v>0</v>
      </c>
      <c r="AF26">
        <f t="shared" si="20"/>
        <v>0</v>
      </c>
      <c r="AG26" s="31">
        <f>VLOOKUP($B$1,'Multipliers and Adjustments'!$A$70:$I$86,TRUNC(COLUMN(AG$2)/5)+2,FALSE)*SUMIFS('EPA Data'!$I:$I,'EPA Data'!$D:$D,'Country Selector'!$A$2,'EPA Data'!$J:$J,$B$1,'EPA Data'!$C:$C,AG$2,'EPA Data'!$G:$G,"&gt;="&amp;$A26,'EPA Data'!$G:$G,"&lt;"&amp;$B26)*unit_conv</f>
        <v>0</v>
      </c>
      <c r="AH26">
        <f t="shared" si="21"/>
        <v>0</v>
      </c>
      <c r="AI26">
        <f t="shared" si="21"/>
        <v>0</v>
      </c>
      <c r="AJ26">
        <f t="shared" si="21"/>
        <v>0</v>
      </c>
      <c r="AK26">
        <f t="shared" si="21"/>
        <v>0</v>
      </c>
      <c r="AL26" s="31">
        <f>VLOOKUP($B$1,'Multipliers and Adjustments'!$A$70:$I$86,TRUNC(COLUMN(AL$2)/5)+2,FALSE)*SUMIFS('EPA Data'!$I:$I,'EPA Data'!$D:$D,'Country Selector'!$A$2,'EPA Data'!$J:$J,$B$1,'EPA Data'!$C:$C,AL$2,'EPA Data'!$G:$G,"&gt;="&amp;$A26,'EPA Data'!$G:$G,"&lt;"&amp;$B26)*unit_conv</f>
        <v>0</v>
      </c>
    </row>
    <row r="27" spans="1:38" x14ac:dyDescent="0.45">
      <c r="A27" s="15">
        <f t="shared" si="14"/>
        <v>-70</v>
      </c>
      <c r="B27" s="16">
        <f t="shared" si="22"/>
        <v>-60</v>
      </c>
      <c r="C27" s="31">
        <f>VLOOKUP($B$1,'Multipliers and Adjustments'!$A$70:$I$86,TRUNC(COLUMN(C$2)/5)+2,FALSE)*SUMIFS('EPA Data'!$I:$I,'EPA Data'!$D:$D,'Country Selector'!$A$2,'EPA Data'!$J:$J,$B$1,'EPA Data'!$C:$C,C$2,'EPA Data'!$G:$G,"&gt;="&amp;$A27,'EPA Data'!$G:$G,"&lt;"&amp;$B27)*unit_conv</f>
        <v>0</v>
      </c>
      <c r="D27">
        <f t="shared" si="15"/>
        <v>0</v>
      </c>
      <c r="E27">
        <f t="shared" si="15"/>
        <v>0</v>
      </c>
      <c r="F27">
        <f t="shared" si="15"/>
        <v>0</v>
      </c>
      <c r="G27">
        <f t="shared" si="15"/>
        <v>0</v>
      </c>
      <c r="H27" s="31">
        <f>VLOOKUP($B$1,'Multipliers and Adjustments'!$A$70:$I$86,TRUNC(COLUMN(H$2)/5)+2,FALSE)*SUMIFS('EPA Data'!$I:$I,'EPA Data'!$D:$D,'Country Selector'!$A$2,'EPA Data'!$J:$J,$B$1,'EPA Data'!$C:$C,H$2,'EPA Data'!$G:$G,"&gt;="&amp;$A27,'EPA Data'!$G:$G,"&lt;"&amp;$B27)*unit_conv</f>
        <v>0</v>
      </c>
      <c r="I27">
        <f t="shared" si="16"/>
        <v>0</v>
      </c>
      <c r="J27">
        <f t="shared" si="16"/>
        <v>0</v>
      </c>
      <c r="K27">
        <f t="shared" si="16"/>
        <v>0</v>
      </c>
      <c r="L27">
        <f t="shared" si="16"/>
        <v>0</v>
      </c>
      <c r="M27" s="31">
        <f>VLOOKUP($B$1,'Multipliers and Adjustments'!$A$70:$I$86,TRUNC(COLUMN(M$2)/5)+2,FALSE)*SUMIFS('EPA Data'!$I:$I,'EPA Data'!$D:$D,'Country Selector'!$A$2,'EPA Data'!$J:$J,$B$1,'EPA Data'!$C:$C,M$2,'EPA Data'!$G:$G,"&gt;="&amp;$A27,'EPA Data'!$G:$G,"&lt;"&amp;$B27)*unit_conv</f>
        <v>0</v>
      </c>
      <c r="N27">
        <f t="shared" si="17"/>
        <v>0</v>
      </c>
      <c r="O27">
        <f t="shared" si="17"/>
        <v>0</v>
      </c>
      <c r="P27">
        <f t="shared" si="17"/>
        <v>0</v>
      </c>
      <c r="Q27">
        <f t="shared" si="17"/>
        <v>0</v>
      </c>
      <c r="R27" s="31">
        <f>VLOOKUP($B$1,'Multipliers and Adjustments'!$A$70:$I$86,TRUNC(COLUMN(R$2)/5)+2,FALSE)*SUMIFS('EPA Data'!$I:$I,'EPA Data'!$D:$D,'Country Selector'!$A$2,'EPA Data'!$J:$J,$B$1,'EPA Data'!$C:$C,R$2,'EPA Data'!$G:$G,"&gt;="&amp;$A27,'EPA Data'!$G:$G,"&lt;"&amp;$B27)*unit_conv</f>
        <v>0</v>
      </c>
      <c r="S27">
        <f t="shared" si="18"/>
        <v>0</v>
      </c>
      <c r="T27">
        <f t="shared" si="18"/>
        <v>0</v>
      </c>
      <c r="U27">
        <f t="shared" si="18"/>
        <v>0</v>
      </c>
      <c r="V27">
        <f t="shared" si="18"/>
        <v>0</v>
      </c>
      <c r="W27" s="31">
        <f>VLOOKUP($B$1,'Multipliers and Adjustments'!$A$70:$I$86,TRUNC(COLUMN(W$2)/5)+2,FALSE)*SUMIFS('EPA Data'!$I:$I,'EPA Data'!$D:$D,'Country Selector'!$A$2,'EPA Data'!$J:$J,$B$1,'EPA Data'!$C:$C,W$2,'EPA Data'!$G:$G,"&gt;="&amp;$A27,'EPA Data'!$G:$G,"&lt;"&amp;$B27)*unit_conv</f>
        <v>0</v>
      </c>
      <c r="X27">
        <f t="shared" si="19"/>
        <v>0</v>
      </c>
      <c r="Y27">
        <f t="shared" si="19"/>
        <v>0</v>
      </c>
      <c r="Z27">
        <f t="shared" si="19"/>
        <v>0</v>
      </c>
      <c r="AA27">
        <f t="shared" si="19"/>
        <v>0</v>
      </c>
      <c r="AB27" s="31">
        <f>VLOOKUP($B$1,'Multipliers and Adjustments'!$A$70:$I$86,TRUNC(COLUMN(AB$2)/5)+2,FALSE)*SUMIFS('EPA Data'!$I:$I,'EPA Data'!$D:$D,'Country Selector'!$A$2,'EPA Data'!$J:$J,$B$1,'EPA Data'!$C:$C,AB$2,'EPA Data'!$G:$G,"&gt;="&amp;$A27,'EPA Data'!$G:$G,"&lt;"&amp;$B27)*unit_conv</f>
        <v>0</v>
      </c>
      <c r="AC27">
        <f t="shared" si="20"/>
        <v>0</v>
      </c>
      <c r="AD27">
        <f t="shared" si="20"/>
        <v>0</v>
      </c>
      <c r="AE27">
        <f t="shared" si="20"/>
        <v>0</v>
      </c>
      <c r="AF27">
        <f t="shared" si="20"/>
        <v>0</v>
      </c>
      <c r="AG27" s="31">
        <f>VLOOKUP($B$1,'Multipliers and Adjustments'!$A$70:$I$86,TRUNC(COLUMN(AG$2)/5)+2,FALSE)*SUMIFS('EPA Data'!$I:$I,'EPA Data'!$D:$D,'Country Selector'!$A$2,'EPA Data'!$J:$J,$B$1,'EPA Data'!$C:$C,AG$2,'EPA Data'!$G:$G,"&gt;="&amp;$A27,'EPA Data'!$G:$G,"&lt;"&amp;$B27)*unit_conv</f>
        <v>0</v>
      </c>
      <c r="AH27">
        <f t="shared" si="21"/>
        <v>0</v>
      </c>
      <c r="AI27">
        <f t="shared" si="21"/>
        <v>0</v>
      </c>
      <c r="AJ27">
        <f t="shared" si="21"/>
        <v>0</v>
      </c>
      <c r="AK27">
        <f t="shared" si="21"/>
        <v>0</v>
      </c>
      <c r="AL27" s="31">
        <f>VLOOKUP($B$1,'Multipliers and Adjustments'!$A$70:$I$86,TRUNC(COLUMN(AL$2)/5)+2,FALSE)*SUMIFS('EPA Data'!$I:$I,'EPA Data'!$D:$D,'Country Selector'!$A$2,'EPA Data'!$J:$J,$B$1,'EPA Data'!$C:$C,AL$2,'EPA Data'!$G:$G,"&gt;="&amp;$A27,'EPA Data'!$G:$G,"&lt;"&amp;$B27)*unit_conv</f>
        <v>0</v>
      </c>
    </row>
    <row r="28" spans="1:38" x14ac:dyDescent="0.45">
      <c r="A28" s="15">
        <f t="shared" si="14"/>
        <v>-60</v>
      </c>
      <c r="B28" s="16">
        <f t="shared" si="22"/>
        <v>-50</v>
      </c>
      <c r="C28" s="31">
        <f>VLOOKUP($B$1,'Multipliers and Adjustments'!$A$70:$I$86,TRUNC(COLUMN(C$2)/5)+2,FALSE)*SUMIFS('EPA Data'!$I:$I,'EPA Data'!$D:$D,'Country Selector'!$A$2,'EPA Data'!$J:$J,$B$1,'EPA Data'!$C:$C,C$2,'EPA Data'!$G:$G,"&gt;="&amp;$A28,'EPA Data'!$G:$G,"&lt;"&amp;$B28)*unit_conv</f>
        <v>101473000306.782</v>
      </c>
      <c r="D28">
        <f t="shared" si="15"/>
        <v>103125000540.0802</v>
      </c>
      <c r="E28">
        <f t="shared" si="15"/>
        <v>104777000773.3784</v>
      </c>
      <c r="F28">
        <f t="shared" si="15"/>
        <v>106429001006.67661</v>
      </c>
      <c r="G28">
        <f t="shared" si="15"/>
        <v>108081001239.97481</v>
      </c>
      <c r="H28" s="31">
        <f>VLOOKUP($B$1,'Multipliers and Adjustments'!$A$70:$I$86,TRUNC(COLUMN(H$2)/5)+2,FALSE)*SUMIFS('EPA Data'!$I:$I,'EPA Data'!$D:$D,'Country Selector'!$A$2,'EPA Data'!$J:$J,$B$1,'EPA Data'!$C:$C,H$2,'EPA Data'!$G:$G,"&gt;="&amp;$A28,'EPA Data'!$G:$G,"&lt;"&amp;$B28)*unit_conv</f>
        <v>109733001473.27299</v>
      </c>
      <c r="I28">
        <f t="shared" si="16"/>
        <v>87786401178.618393</v>
      </c>
      <c r="J28">
        <f t="shared" si="16"/>
        <v>65839800883.963791</v>
      </c>
      <c r="K28">
        <f t="shared" si="16"/>
        <v>43893200589.309189</v>
      </c>
      <c r="L28">
        <f t="shared" si="16"/>
        <v>21946600294.654591</v>
      </c>
      <c r="M28" s="31">
        <f>VLOOKUP($B$1,'Multipliers and Adjustments'!$A$70:$I$86,TRUNC(COLUMN(M$2)/5)+2,FALSE)*SUMIFS('EPA Data'!$I:$I,'EPA Data'!$D:$D,'Country Selector'!$A$2,'EPA Data'!$J:$J,$B$1,'EPA Data'!$C:$C,M$2,'EPA Data'!$G:$G,"&gt;="&amp;$A28,'EPA Data'!$G:$G,"&lt;"&amp;$B28)*unit_conv</f>
        <v>0</v>
      </c>
      <c r="N28">
        <f t="shared" si="17"/>
        <v>0</v>
      </c>
      <c r="O28">
        <f t="shared" si="17"/>
        <v>0</v>
      </c>
      <c r="P28">
        <f t="shared" si="17"/>
        <v>0</v>
      </c>
      <c r="Q28">
        <f t="shared" si="17"/>
        <v>0</v>
      </c>
      <c r="R28" s="31">
        <f>VLOOKUP($B$1,'Multipliers and Adjustments'!$A$70:$I$86,TRUNC(COLUMN(R$2)/5)+2,FALSE)*SUMIFS('EPA Data'!$I:$I,'EPA Data'!$D:$D,'Country Selector'!$A$2,'EPA Data'!$J:$J,$B$1,'EPA Data'!$C:$C,R$2,'EPA Data'!$G:$G,"&gt;="&amp;$A28,'EPA Data'!$G:$G,"&lt;"&amp;$B28)*unit_conv</f>
        <v>0</v>
      </c>
      <c r="S28">
        <f t="shared" si="18"/>
        <v>0</v>
      </c>
      <c r="T28">
        <f t="shared" si="18"/>
        <v>0</v>
      </c>
      <c r="U28">
        <f t="shared" si="18"/>
        <v>0</v>
      </c>
      <c r="V28">
        <f t="shared" si="18"/>
        <v>0</v>
      </c>
      <c r="W28" s="31">
        <f>VLOOKUP($B$1,'Multipliers and Adjustments'!$A$70:$I$86,TRUNC(COLUMN(W$2)/5)+2,FALSE)*SUMIFS('EPA Data'!$I:$I,'EPA Data'!$D:$D,'Country Selector'!$A$2,'EPA Data'!$J:$J,$B$1,'EPA Data'!$C:$C,W$2,'EPA Data'!$G:$G,"&gt;="&amp;$A28,'EPA Data'!$G:$G,"&lt;"&amp;$B28)*unit_conv</f>
        <v>0</v>
      </c>
      <c r="X28">
        <f t="shared" si="19"/>
        <v>0</v>
      </c>
      <c r="Y28">
        <f t="shared" si="19"/>
        <v>0</v>
      </c>
      <c r="Z28">
        <f t="shared" si="19"/>
        <v>0</v>
      </c>
      <c r="AA28">
        <f t="shared" si="19"/>
        <v>0</v>
      </c>
      <c r="AB28" s="31">
        <f>VLOOKUP($B$1,'Multipliers and Adjustments'!$A$70:$I$86,TRUNC(COLUMN(AB$2)/5)+2,FALSE)*SUMIFS('EPA Data'!$I:$I,'EPA Data'!$D:$D,'Country Selector'!$A$2,'EPA Data'!$J:$J,$B$1,'EPA Data'!$C:$C,AB$2,'EPA Data'!$G:$G,"&gt;="&amp;$A28,'EPA Data'!$G:$G,"&lt;"&amp;$B28)*unit_conv</f>
        <v>0</v>
      </c>
      <c r="AC28">
        <f t="shared" si="20"/>
        <v>0</v>
      </c>
      <c r="AD28">
        <f t="shared" si="20"/>
        <v>0</v>
      </c>
      <c r="AE28">
        <f t="shared" si="20"/>
        <v>0</v>
      </c>
      <c r="AF28">
        <f t="shared" si="20"/>
        <v>0</v>
      </c>
      <c r="AG28" s="31">
        <f>VLOOKUP($B$1,'Multipliers and Adjustments'!$A$70:$I$86,TRUNC(COLUMN(AG$2)/5)+2,FALSE)*SUMIFS('EPA Data'!$I:$I,'EPA Data'!$D:$D,'Country Selector'!$A$2,'EPA Data'!$J:$J,$B$1,'EPA Data'!$C:$C,AG$2,'EPA Data'!$G:$G,"&gt;="&amp;$A28,'EPA Data'!$G:$G,"&lt;"&amp;$B28)*unit_conv</f>
        <v>0</v>
      </c>
      <c r="AH28">
        <f t="shared" si="21"/>
        <v>0</v>
      </c>
      <c r="AI28">
        <f t="shared" si="21"/>
        <v>0</v>
      </c>
      <c r="AJ28">
        <f t="shared" si="21"/>
        <v>0</v>
      </c>
      <c r="AK28">
        <f t="shared" si="21"/>
        <v>0</v>
      </c>
      <c r="AL28" s="31">
        <f>VLOOKUP($B$1,'Multipliers and Adjustments'!$A$70:$I$86,TRUNC(COLUMN(AL$2)/5)+2,FALSE)*SUMIFS('EPA Data'!$I:$I,'EPA Data'!$D:$D,'Country Selector'!$A$2,'EPA Data'!$J:$J,$B$1,'EPA Data'!$C:$C,AL$2,'EPA Data'!$G:$G,"&gt;="&amp;$A28,'EPA Data'!$G:$G,"&lt;"&amp;$B28)*unit_conv</f>
        <v>0</v>
      </c>
    </row>
    <row r="29" spans="1:38" x14ac:dyDescent="0.45">
      <c r="A29" s="15">
        <f t="shared" si="14"/>
        <v>-50</v>
      </c>
      <c r="B29" s="16">
        <f t="shared" si="22"/>
        <v>-40</v>
      </c>
      <c r="C29" s="31">
        <f>VLOOKUP($B$1,'Multipliers and Adjustments'!$A$70:$I$86,TRUNC(COLUMN(C$2)/5)+2,FALSE)*SUMIFS('EPA Data'!$I:$I,'EPA Data'!$D:$D,'Country Selector'!$A$2,'EPA Data'!$J:$J,$B$1,'EPA Data'!$C:$C,C$2,'EPA Data'!$G:$G,"&gt;="&amp;$A29,'EPA Data'!$G:$G,"&lt;"&amp;$B29)*unit_conv</f>
        <v>0</v>
      </c>
      <c r="D29">
        <f t="shared" si="15"/>
        <v>0</v>
      </c>
      <c r="E29">
        <f t="shared" si="15"/>
        <v>0</v>
      </c>
      <c r="F29">
        <f t="shared" si="15"/>
        <v>0</v>
      </c>
      <c r="G29">
        <f t="shared" si="15"/>
        <v>0</v>
      </c>
      <c r="H29" s="31">
        <f>VLOOKUP($B$1,'Multipliers and Adjustments'!$A$70:$I$86,TRUNC(COLUMN(H$2)/5)+2,FALSE)*SUMIFS('EPA Data'!$I:$I,'EPA Data'!$D:$D,'Country Selector'!$A$2,'EPA Data'!$J:$J,$B$1,'EPA Data'!$C:$C,H$2,'EPA Data'!$G:$G,"&gt;="&amp;$A29,'EPA Data'!$G:$G,"&lt;"&amp;$B29)*unit_conv</f>
        <v>0</v>
      </c>
      <c r="I29">
        <f t="shared" si="16"/>
        <v>22946400053.865402</v>
      </c>
      <c r="J29">
        <f t="shared" si="16"/>
        <v>45892800107.730804</v>
      </c>
      <c r="K29">
        <f t="shared" si="16"/>
        <v>68839200161.596207</v>
      </c>
      <c r="L29">
        <f t="shared" si="16"/>
        <v>91785600215.461609</v>
      </c>
      <c r="M29" s="31">
        <f>VLOOKUP($B$1,'Multipliers and Adjustments'!$A$70:$I$86,TRUNC(COLUMN(M$2)/5)+2,FALSE)*SUMIFS('EPA Data'!$I:$I,'EPA Data'!$D:$D,'Country Selector'!$A$2,'EPA Data'!$J:$J,$B$1,'EPA Data'!$C:$C,M$2,'EPA Data'!$G:$G,"&gt;="&amp;$A29,'EPA Data'!$G:$G,"&lt;"&amp;$B29)*unit_conv</f>
        <v>114732000269.32701</v>
      </c>
      <c r="N29">
        <f t="shared" si="17"/>
        <v>115463400174.96201</v>
      </c>
      <c r="O29">
        <f t="shared" si="17"/>
        <v>116194800080.597</v>
      </c>
      <c r="P29">
        <f t="shared" si="17"/>
        <v>116926199986.23199</v>
      </c>
      <c r="Q29">
        <f t="shared" si="17"/>
        <v>117657599891.86699</v>
      </c>
      <c r="R29" s="31">
        <f>VLOOKUP($B$1,'Multipliers and Adjustments'!$A$70:$I$86,TRUNC(COLUMN(R$2)/5)+2,FALSE)*SUMIFS('EPA Data'!$I:$I,'EPA Data'!$D:$D,'Country Selector'!$A$2,'EPA Data'!$J:$J,$B$1,'EPA Data'!$C:$C,R$2,'EPA Data'!$G:$G,"&gt;="&amp;$A29,'EPA Data'!$G:$G,"&lt;"&amp;$B29)*unit_conv</f>
        <v>118388999797.502</v>
      </c>
      <c r="S29">
        <f t="shared" si="18"/>
        <v>94711199838.001602</v>
      </c>
      <c r="T29">
        <f t="shared" si="18"/>
        <v>71033399878.501205</v>
      </c>
      <c r="U29">
        <f t="shared" si="18"/>
        <v>47355599919.000809</v>
      </c>
      <c r="V29">
        <f t="shared" si="18"/>
        <v>23677799959.500408</v>
      </c>
      <c r="W29" s="31">
        <f>VLOOKUP($B$1,'Multipliers and Adjustments'!$A$70:$I$86,TRUNC(COLUMN(W$2)/5)+2,FALSE)*SUMIFS('EPA Data'!$I:$I,'EPA Data'!$D:$D,'Country Selector'!$A$2,'EPA Data'!$J:$J,$B$1,'EPA Data'!$C:$C,W$2,'EPA Data'!$G:$G,"&gt;="&amp;$A29,'EPA Data'!$G:$G,"&lt;"&amp;$B29)*unit_conv</f>
        <v>0</v>
      </c>
      <c r="X29">
        <f t="shared" si="19"/>
        <v>0</v>
      </c>
      <c r="Y29">
        <f t="shared" si="19"/>
        <v>0</v>
      </c>
      <c r="Z29">
        <f t="shared" si="19"/>
        <v>0</v>
      </c>
      <c r="AA29">
        <f t="shared" si="19"/>
        <v>0</v>
      </c>
      <c r="AB29" s="31">
        <f>VLOOKUP($B$1,'Multipliers and Adjustments'!$A$70:$I$86,TRUNC(COLUMN(AB$2)/5)+2,FALSE)*SUMIFS('EPA Data'!$I:$I,'EPA Data'!$D:$D,'Country Selector'!$A$2,'EPA Data'!$J:$J,$B$1,'EPA Data'!$C:$C,AB$2,'EPA Data'!$G:$G,"&gt;="&amp;$A29,'EPA Data'!$G:$G,"&lt;"&amp;$B29)*unit_conv</f>
        <v>0</v>
      </c>
      <c r="AC29">
        <f t="shared" si="20"/>
        <v>640282608196.13794</v>
      </c>
      <c r="AD29">
        <f t="shared" si="20"/>
        <v>1280565216392.2759</v>
      </c>
      <c r="AE29">
        <f t="shared" si="20"/>
        <v>1920847824588.4138</v>
      </c>
      <c r="AF29">
        <f t="shared" si="20"/>
        <v>2561130432784.5518</v>
      </c>
      <c r="AG29" s="31">
        <f>VLOOKUP($B$1,'Multipliers and Adjustments'!$A$70:$I$86,TRUNC(COLUMN(AG$2)/5)+2,FALSE)*SUMIFS('EPA Data'!$I:$I,'EPA Data'!$D:$D,'Country Selector'!$A$2,'EPA Data'!$J:$J,$B$1,'EPA Data'!$C:$C,AG$2,'EPA Data'!$G:$G,"&gt;="&amp;$A29,'EPA Data'!$G:$G,"&lt;"&amp;$B29)*unit_conv</f>
        <v>3201413040980.6899</v>
      </c>
      <c r="AH29">
        <f t="shared" si="21"/>
        <v>3193591837212.438</v>
      </c>
      <c r="AI29">
        <f t="shared" si="21"/>
        <v>3185770633444.186</v>
      </c>
      <c r="AJ29">
        <f t="shared" si="21"/>
        <v>3177949429675.9341</v>
      </c>
      <c r="AK29">
        <f t="shared" si="21"/>
        <v>3170128225907.6821</v>
      </c>
      <c r="AL29" s="31">
        <f>VLOOKUP($B$1,'Multipliers and Adjustments'!$A$70:$I$86,TRUNC(COLUMN(AL$2)/5)+2,FALSE)*SUMIFS('EPA Data'!$I:$I,'EPA Data'!$D:$D,'Country Selector'!$A$2,'EPA Data'!$J:$J,$B$1,'EPA Data'!$C:$C,AL$2,'EPA Data'!$G:$G,"&gt;="&amp;$A29,'EPA Data'!$G:$G,"&lt;"&amp;$B29)*unit_conv</f>
        <v>3162307022139.4302</v>
      </c>
    </row>
    <row r="30" spans="1:38" x14ac:dyDescent="0.45">
      <c r="A30" s="15">
        <f t="shared" si="14"/>
        <v>-40</v>
      </c>
      <c r="B30" s="16">
        <f t="shared" si="22"/>
        <v>-30</v>
      </c>
      <c r="C30" s="31">
        <f>VLOOKUP($B$1,'Multipliers and Adjustments'!$A$70:$I$86,TRUNC(COLUMN(C$2)/5)+2,FALSE)*SUMIFS('EPA Data'!$I:$I,'EPA Data'!$D:$D,'Country Selector'!$A$2,'EPA Data'!$J:$J,$B$1,'EPA Data'!$C:$C,C$2,'EPA Data'!$G:$G,"&gt;="&amp;$A30,'EPA Data'!$G:$G,"&lt;"&amp;$B30)*unit_conv</f>
        <v>0</v>
      </c>
      <c r="D30">
        <f t="shared" si="15"/>
        <v>0</v>
      </c>
      <c r="E30">
        <f t="shared" si="15"/>
        <v>0</v>
      </c>
      <c r="F30">
        <f t="shared" si="15"/>
        <v>0</v>
      </c>
      <c r="G30">
        <f t="shared" si="15"/>
        <v>0</v>
      </c>
      <c r="H30" s="31">
        <f>VLOOKUP($B$1,'Multipliers and Adjustments'!$A$70:$I$86,TRUNC(COLUMN(H$2)/5)+2,FALSE)*SUMIFS('EPA Data'!$I:$I,'EPA Data'!$D:$D,'Country Selector'!$A$2,'EPA Data'!$J:$J,$B$1,'EPA Data'!$C:$C,H$2,'EPA Data'!$G:$G,"&gt;="&amp;$A30,'EPA Data'!$G:$G,"&lt;"&amp;$B30)*unit_conv</f>
        <v>0</v>
      </c>
      <c r="I30">
        <f t="shared" si="16"/>
        <v>0</v>
      </c>
      <c r="J30">
        <f t="shared" si="16"/>
        <v>0</v>
      </c>
      <c r="K30">
        <f t="shared" si="16"/>
        <v>0</v>
      </c>
      <c r="L30">
        <f t="shared" si="16"/>
        <v>0</v>
      </c>
      <c r="M30" s="31">
        <f>VLOOKUP($B$1,'Multipliers and Adjustments'!$A$70:$I$86,TRUNC(COLUMN(M$2)/5)+2,FALSE)*SUMIFS('EPA Data'!$I:$I,'EPA Data'!$D:$D,'Country Selector'!$A$2,'EPA Data'!$J:$J,$B$1,'EPA Data'!$C:$C,M$2,'EPA Data'!$G:$G,"&gt;="&amp;$A30,'EPA Data'!$G:$G,"&lt;"&amp;$B30)*unit_conv</f>
        <v>0</v>
      </c>
      <c r="N30">
        <f t="shared" si="17"/>
        <v>0</v>
      </c>
      <c r="O30">
        <f t="shared" si="17"/>
        <v>0</v>
      </c>
      <c r="P30">
        <f t="shared" si="17"/>
        <v>0</v>
      </c>
      <c r="Q30">
        <f t="shared" si="17"/>
        <v>0</v>
      </c>
      <c r="R30" s="31">
        <f>VLOOKUP($B$1,'Multipliers and Adjustments'!$A$70:$I$86,TRUNC(COLUMN(R$2)/5)+2,FALSE)*SUMIFS('EPA Data'!$I:$I,'EPA Data'!$D:$D,'Country Selector'!$A$2,'EPA Data'!$J:$J,$B$1,'EPA Data'!$C:$C,R$2,'EPA Data'!$G:$G,"&gt;="&amp;$A30,'EPA Data'!$G:$G,"&lt;"&amp;$B30)*unit_conv</f>
        <v>0</v>
      </c>
      <c r="S30">
        <f t="shared" si="18"/>
        <v>643654002621.77002</v>
      </c>
      <c r="T30">
        <f t="shared" si="18"/>
        <v>1287308005243.54</v>
      </c>
      <c r="U30">
        <f t="shared" si="18"/>
        <v>1930962007865.3101</v>
      </c>
      <c r="V30">
        <f t="shared" si="18"/>
        <v>2574616010487.0801</v>
      </c>
      <c r="W30" s="31">
        <f>VLOOKUP($B$1,'Multipliers and Adjustments'!$A$70:$I$86,TRUNC(COLUMN(W$2)/5)+2,FALSE)*SUMIFS('EPA Data'!$I:$I,'EPA Data'!$D:$D,'Country Selector'!$A$2,'EPA Data'!$J:$J,$B$1,'EPA Data'!$C:$C,W$2,'EPA Data'!$G:$G,"&gt;="&amp;$A30,'EPA Data'!$G:$G,"&lt;"&amp;$B30)*unit_conv</f>
        <v>3218270013108.8501</v>
      </c>
      <c r="X30">
        <f t="shared" si="19"/>
        <v>3219824427738.7861</v>
      </c>
      <c r="Y30">
        <f t="shared" si="19"/>
        <v>3221378842368.7222</v>
      </c>
      <c r="Z30">
        <f t="shared" si="19"/>
        <v>3222933256998.6582</v>
      </c>
      <c r="AA30">
        <f t="shared" si="19"/>
        <v>3224487671628.5942</v>
      </c>
      <c r="AB30" s="31">
        <f>VLOOKUP($B$1,'Multipliers and Adjustments'!$A$70:$I$86,TRUNC(COLUMN(AB$2)/5)+2,FALSE)*SUMIFS('EPA Data'!$I:$I,'EPA Data'!$D:$D,'Country Selector'!$A$2,'EPA Data'!$J:$J,$B$1,'EPA Data'!$C:$C,AB$2,'EPA Data'!$G:$G,"&gt;="&amp;$A30,'EPA Data'!$G:$G,"&lt;"&amp;$B30)*unit_conv</f>
        <v>3226042086258.5303</v>
      </c>
      <c r="AC30">
        <f t="shared" si="20"/>
        <v>2580833669006.8242</v>
      </c>
      <c r="AD30">
        <f t="shared" si="20"/>
        <v>1935625251755.1182</v>
      </c>
      <c r="AE30">
        <f t="shared" si="20"/>
        <v>1290416834503.4121</v>
      </c>
      <c r="AF30">
        <f t="shared" si="20"/>
        <v>645208417251.70605</v>
      </c>
      <c r="AG30" s="31">
        <f>VLOOKUP($B$1,'Multipliers and Adjustments'!$A$70:$I$86,TRUNC(COLUMN(AG$2)/5)+2,FALSE)*SUMIFS('EPA Data'!$I:$I,'EPA Data'!$D:$D,'Country Selector'!$A$2,'EPA Data'!$J:$J,$B$1,'EPA Data'!$C:$C,AG$2,'EPA Data'!$G:$G,"&gt;="&amp;$A30,'EPA Data'!$G:$G,"&lt;"&amp;$B30)*unit_conv</f>
        <v>0</v>
      </c>
      <c r="AH30">
        <f t="shared" si="21"/>
        <v>0</v>
      </c>
      <c r="AI30">
        <f t="shared" si="21"/>
        <v>0</v>
      </c>
      <c r="AJ30">
        <f t="shared" si="21"/>
        <v>0</v>
      </c>
      <c r="AK30">
        <f t="shared" si="21"/>
        <v>0</v>
      </c>
      <c r="AL30" s="31">
        <f>VLOOKUP($B$1,'Multipliers and Adjustments'!$A$70:$I$86,TRUNC(COLUMN(AL$2)/5)+2,FALSE)*SUMIFS('EPA Data'!$I:$I,'EPA Data'!$D:$D,'Country Selector'!$A$2,'EPA Data'!$J:$J,$B$1,'EPA Data'!$C:$C,AL$2,'EPA Data'!$G:$G,"&gt;="&amp;$A30,'EPA Data'!$G:$G,"&lt;"&amp;$B30)*unit_conv</f>
        <v>0</v>
      </c>
    </row>
    <row r="31" spans="1:38" x14ac:dyDescent="0.45">
      <c r="A31" s="15">
        <f t="shared" si="14"/>
        <v>-30</v>
      </c>
      <c r="B31" s="16">
        <f t="shared" si="22"/>
        <v>-20</v>
      </c>
      <c r="C31" s="31">
        <f>VLOOKUP($B$1,'Multipliers and Adjustments'!$A$70:$I$86,TRUNC(COLUMN(C$2)/5)+2,FALSE)*SUMIFS('EPA Data'!$I:$I,'EPA Data'!$D:$D,'Country Selector'!$A$2,'EPA Data'!$J:$J,$B$1,'EPA Data'!$C:$C,C$2,'EPA Data'!$G:$G,"&gt;="&amp;$A31,'EPA Data'!$G:$G,"&lt;"&amp;$B31)*unit_conv</f>
        <v>0</v>
      </c>
      <c r="D31">
        <f t="shared" si="15"/>
        <v>0</v>
      </c>
      <c r="E31">
        <f t="shared" si="15"/>
        <v>0</v>
      </c>
      <c r="F31">
        <f t="shared" si="15"/>
        <v>0</v>
      </c>
      <c r="G31">
        <f t="shared" si="15"/>
        <v>0</v>
      </c>
      <c r="H31" s="31">
        <f>VLOOKUP($B$1,'Multipliers and Adjustments'!$A$70:$I$86,TRUNC(COLUMN(H$2)/5)+2,FALSE)*SUMIFS('EPA Data'!$I:$I,'EPA Data'!$D:$D,'Country Selector'!$A$2,'EPA Data'!$J:$J,$B$1,'EPA Data'!$C:$C,H$2,'EPA Data'!$G:$G,"&gt;="&amp;$A31,'EPA Data'!$G:$G,"&lt;"&amp;$B31)*unit_conv</f>
        <v>0</v>
      </c>
      <c r="I31">
        <f t="shared" si="16"/>
        <v>0</v>
      </c>
      <c r="J31">
        <f t="shared" si="16"/>
        <v>0</v>
      </c>
      <c r="K31">
        <f t="shared" si="16"/>
        <v>0</v>
      </c>
      <c r="L31">
        <f t="shared" si="16"/>
        <v>0</v>
      </c>
      <c r="M31" s="31">
        <f>VLOOKUP($B$1,'Multipliers and Adjustments'!$A$70:$I$86,TRUNC(COLUMN(M$2)/5)+2,FALSE)*SUMIFS('EPA Data'!$I:$I,'EPA Data'!$D:$D,'Country Selector'!$A$2,'EPA Data'!$J:$J,$B$1,'EPA Data'!$C:$C,M$2,'EPA Data'!$G:$G,"&gt;="&amp;$A31,'EPA Data'!$G:$G,"&lt;"&amp;$B31)*unit_conv</f>
        <v>0</v>
      </c>
      <c r="N31">
        <f t="shared" si="17"/>
        <v>0</v>
      </c>
      <c r="O31">
        <f t="shared" si="17"/>
        <v>0</v>
      </c>
      <c r="P31">
        <f t="shared" si="17"/>
        <v>0</v>
      </c>
      <c r="Q31">
        <f t="shared" si="17"/>
        <v>0</v>
      </c>
      <c r="R31" s="31">
        <f>VLOOKUP($B$1,'Multipliers and Adjustments'!$A$70:$I$86,TRUNC(COLUMN(R$2)/5)+2,FALSE)*SUMIFS('EPA Data'!$I:$I,'EPA Data'!$D:$D,'Country Selector'!$A$2,'EPA Data'!$J:$J,$B$1,'EPA Data'!$C:$C,R$2,'EPA Data'!$G:$G,"&gt;="&amp;$A31,'EPA Data'!$G:$G,"&lt;"&amp;$B31)*unit_conv</f>
        <v>0</v>
      </c>
      <c r="S31">
        <f t="shared" si="18"/>
        <v>0</v>
      </c>
      <c r="T31">
        <f t="shared" si="18"/>
        <v>0</v>
      </c>
      <c r="U31">
        <f t="shared" si="18"/>
        <v>0</v>
      </c>
      <c r="V31">
        <f t="shared" si="18"/>
        <v>0</v>
      </c>
      <c r="W31" s="31">
        <f>VLOOKUP($B$1,'Multipliers and Adjustments'!$A$70:$I$86,TRUNC(COLUMN(W$2)/5)+2,FALSE)*SUMIFS('EPA Data'!$I:$I,'EPA Data'!$D:$D,'Country Selector'!$A$2,'EPA Data'!$J:$J,$B$1,'EPA Data'!$C:$C,W$2,'EPA Data'!$G:$G,"&gt;="&amp;$A31,'EPA Data'!$G:$G,"&lt;"&amp;$B31)*unit_conv</f>
        <v>0</v>
      </c>
      <c r="X31">
        <f t="shared" si="19"/>
        <v>0</v>
      </c>
      <c r="Y31">
        <f t="shared" si="19"/>
        <v>0</v>
      </c>
      <c r="Z31">
        <f t="shared" si="19"/>
        <v>0</v>
      </c>
      <c r="AA31">
        <f t="shared" si="19"/>
        <v>0</v>
      </c>
      <c r="AB31" s="31">
        <f>VLOOKUP($B$1,'Multipliers and Adjustments'!$A$70:$I$86,TRUNC(COLUMN(AB$2)/5)+2,FALSE)*SUMIFS('EPA Data'!$I:$I,'EPA Data'!$D:$D,'Country Selector'!$A$2,'EPA Data'!$J:$J,$B$1,'EPA Data'!$C:$C,AB$2,'EPA Data'!$G:$G,"&gt;="&amp;$A31,'EPA Data'!$G:$G,"&lt;"&amp;$B31)*unit_conv</f>
        <v>0</v>
      </c>
      <c r="AC31">
        <f t="shared" si="20"/>
        <v>0</v>
      </c>
      <c r="AD31">
        <f t="shared" si="20"/>
        <v>0</v>
      </c>
      <c r="AE31">
        <f t="shared" si="20"/>
        <v>0</v>
      </c>
      <c r="AF31">
        <f t="shared" si="20"/>
        <v>0</v>
      </c>
      <c r="AG31" s="31">
        <f>VLOOKUP($B$1,'Multipliers and Adjustments'!$A$70:$I$86,TRUNC(COLUMN(AG$2)/5)+2,FALSE)*SUMIFS('EPA Data'!$I:$I,'EPA Data'!$D:$D,'Country Selector'!$A$2,'EPA Data'!$J:$J,$B$1,'EPA Data'!$C:$C,AG$2,'EPA Data'!$G:$G,"&gt;="&amp;$A31,'EPA Data'!$G:$G,"&lt;"&amp;$B31)*unit_conv</f>
        <v>0</v>
      </c>
      <c r="AH31">
        <f t="shared" si="21"/>
        <v>0</v>
      </c>
      <c r="AI31">
        <f t="shared" si="21"/>
        <v>0</v>
      </c>
      <c r="AJ31">
        <f t="shared" si="21"/>
        <v>0</v>
      </c>
      <c r="AK31">
        <f t="shared" si="21"/>
        <v>0</v>
      </c>
      <c r="AL31" s="31">
        <f>VLOOKUP($B$1,'Multipliers and Adjustments'!$A$70:$I$86,TRUNC(COLUMN(AL$2)/5)+2,FALSE)*SUMIFS('EPA Data'!$I:$I,'EPA Data'!$D:$D,'Country Selector'!$A$2,'EPA Data'!$J:$J,$B$1,'EPA Data'!$C:$C,AL$2,'EPA Data'!$G:$G,"&gt;="&amp;$A31,'EPA Data'!$G:$G,"&lt;"&amp;$B31)*unit_conv</f>
        <v>0</v>
      </c>
    </row>
    <row r="32" spans="1:38" x14ac:dyDescent="0.45">
      <c r="A32" s="15">
        <f t="shared" si="14"/>
        <v>-20</v>
      </c>
      <c r="B32" s="16">
        <f t="shared" si="22"/>
        <v>-10</v>
      </c>
      <c r="C32" s="31">
        <f>VLOOKUP($B$1,'Multipliers and Adjustments'!$A$70:$I$86,TRUNC(COLUMN(C$2)/5)+2,FALSE)*SUMIFS('EPA Data'!$I:$I,'EPA Data'!$D:$D,'Country Selector'!$A$2,'EPA Data'!$J:$J,$B$1,'EPA Data'!$C:$C,C$2,'EPA Data'!$G:$G,"&gt;="&amp;$A32,'EPA Data'!$G:$G,"&lt;"&amp;$B32)*unit_conv</f>
        <v>0</v>
      </c>
      <c r="D32">
        <f t="shared" si="15"/>
        <v>0</v>
      </c>
      <c r="E32">
        <f t="shared" si="15"/>
        <v>0</v>
      </c>
      <c r="F32">
        <f t="shared" si="15"/>
        <v>0</v>
      </c>
      <c r="G32">
        <f t="shared" si="15"/>
        <v>0</v>
      </c>
      <c r="H32" s="31">
        <f>VLOOKUP($B$1,'Multipliers and Adjustments'!$A$70:$I$86,TRUNC(COLUMN(H$2)/5)+2,FALSE)*SUMIFS('EPA Data'!$I:$I,'EPA Data'!$D:$D,'Country Selector'!$A$2,'EPA Data'!$J:$J,$B$1,'EPA Data'!$C:$C,H$2,'EPA Data'!$G:$G,"&gt;="&amp;$A32,'EPA Data'!$G:$G,"&lt;"&amp;$B32)*unit_conv</f>
        <v>0</v>
      </c>
      <c r="I32">
        <f t="shared" si="16"/>
        <v>0</v>
      </c>
      <c r="J32">
        <f t="shared" si="16"/>
        <v>0</v>
      </c>
      <c r="K32">
        <f t="shared" si="16"/>
        <v>0</v>
      </c>
      <c r="L32">
        <f t="shared" si="16"/>
        <v>0</v>
      </c>
      <c r="M32" s="31">
        <f>VLOOKUP($B$1,'Multipliers and Adjustments'!$A$70:$I$86,TRUNC(COLUMN(M$2)/5)+2,FALSE)*SUMIFS('EPA Data'!$I:$I,'EPA Data'!$D:$D,'Country Selector'!$A$2,'EPA Data'!$J:$J,$B$1,'EPA Data'!$C:$C,M$2,'EPA Data'!$G:$G,"&gt;="&amp;$A32,'EPA Data'!$G:$G,"&lt;"&amp;$B32)*unit_conv</f>
        <v>0</v>
      </c>
      <c r="N32">
        <f t="shared" si="17"/>
        <v>0</v>
      </c>
      <c r="O32">
        <f t="shared" si="17"/>
        <v>0</v>
      </c>
      <c r="P32">
        <f t="shared" si="17"/>
        <v>0</v>
      </c>
      <c r="Q32">
        <f t="shared" si="17"/>
        <v>0</v>
      </c>
      <c r="R32" s="31">
        <f>VLOOKUP($B$1,'Multipliers and Adjustments'!$A$70:$I$86,TRUNC(COLUMN(R$2)/5)+2,FALSE)*SUMIFS('EPA Data'!$I:$I,'EPA Data'!$D:$D,'Country Selector'!$A$2,'EPA Data'!$J:$J,$B$1,'EPA Data'!$C:$C,R$2,'EPA Data'!$G:$G,"&gt;="&amp;$A32,'EPA Data'!$G:$G,"&lt;"&amp;$B32)*unit_conv</f>
        <v>0</v>
      </c>
      <c r="S32">
        <f t="shared" si="18"/>
        <v>0</v>
      </c>
      <c r="T32">
        <f t="shared" si="18"/>
        <v>0</v>
      </c>
      <c r="U32">
        <f t="shared" si="18"/>
        <v>0</v>
      </c>
      <c r="V32">
        <f t="shared" si="18"/>
        <v>0</v>
      </c>
      <c r="W32" s="31">
        <f>VLOOKUP($B$1,'Multipliers and Adjustments'!$A$70:$I$86,TRUNC(COLUMN(W$2)/5)+2,FALSE)*SUMIFS('EPA Data'!$I:$I,'EPA Data'!$D:$D,'Country Selector'!$A$2,'EPA Data'!$J:$J,$B$1,'EPA Data'!$C:$C,W$2,'EPA Data'!$G:$G,"&gt;="&amp;$A32,'EPA Data'!$G:$G,"&lt;"&amp;$B32)*unit_conv</f>
        <v>0</v>
      </c>
      <c r="X32">
        <f t="shared" si="19"/>
        <v>0</v>
      </c>
      <c r="Y32">
        <f t="shared" si="19"/>
        <v>0</v>
      </c>
      <c r="Z32">
        <f t="shared" si="19"/>
        <v>0</v>
      </c>
      <c r="AA32">
        <f t="shared" si="19"/>
        <v>0</v>
      </c>
      <c r="AB32" s="31">
        <f>VLOOKUP($B$1,'Multipliers and Adjustments'!$A$70:$I$86,TRUNC(COLUMN(AB$2)/5)+2,FALSE)*SUMIFS('EPA Data'!$I:$I,'EPA Data'!$D:$D,'Country Selector'!$A$2,'EPA Data'!$J:$J,$B$1,'EPA Data'!$C:$C,AB$2,'EPA Data'!$G:$G,"&gt;="&amp;$A32,'EPA Data'!$G:$G,"&lt;"&amp;$B32)*unit_conv</f>
        <v>0</v>
      </c>
      <c r="AC32">
        <f t="shared" si="20"/>
        <v>0</v>
      </c>
      <c r="AD32">
        <f t="shared" si="20"/>
        <v>0</v>
      </c>
      <c r="AE32">
        <f t="shared" si="20"/>
        <v>0</v>
      </c>
      <c r="AF32">
        <f t="shared" si="20"/>
        <v>0</v>
      </c>
      <c r="AG32" s="31">
        <f>VLOOKUP($B$1,'Multipliers and Adjustments'!$A$70:$I$86,TRUNC(COLUMN(AG$2)/5)+2,FALSE)*SUMIFS('EPA Data'!$I:$I,'EPA Data'!$D:$D,'Country Selector'!$A$2,'EPA Data'!$J:$J,$B$1,'EPA Data'!$C:$C,AG$2,'EPA Data'!$G:$G,"&gt;="&amp;$A32,'EPA Data'!$G:$G,"&lt;"&amp;$B32)*unit_conv</f>
        <v>0</v>
      </c>
      <c r="AH32">
        <f t="shared" si="21"/>
        <v>0</v>
      </c>
      <c r="AI32">
        <f t="shared" si="21"/>
        <v>0</v>
      </c>
      <c r="AJ32">
        <f t="shared" si="21"/>
        <v>0</v>
      </c>
      <c r="AK32">
        <f t="shared" si="21"/>
        <v>0</v>
      </c>
      <c r="AL32" s="31">
        <f>VLOOKUP($B$1,'Multipliers and Adjustments'!$A$70:$I$86,TRUNC(COLUMN(AL$2)/5)+2,FALSE)*SUMIFS('EPA Data'!$I:$I,'EPA Data'!$D:$D,'Country Selector'!$A$2,'EPA Data'!$J:$J,$B$1,'EPA Data'!$C:$C,AL$2,'EPA Data'!$G:$G,"&gt;="&amp;$A32,'EPA Data'!$G:$G,"&lt;"&amp;$B32)*unit_conv</f>
        <v>0</v>
      </c>
    </row>
    <row r="33" spans="1:38" x14ac:dyDescent="0.45">
      <c r="A33" s="15">
        <f t="shared" si="14"/>
        <v>-10</v>
      </c>
      <c r="B33" s="16">
        <f t="shared" si="22"/>
        <v>0</v>
      </c>
      <c r="C33" s="31">
        <f>VLOOKUP($B$1,'Multipliers and Adjustments'!$A$70:$I$86,TRUNC(COLUMN(C$2)/5)+2,FALSE)*SUMIFS('EPA Data'!$I:$I,'EPA Data'!$D:$D,'Country Selector'!$A$2,'EPA Data'!$J:$J,$B$1,'EPA Data'!$C:$C,C$2,'EPA Data'!$G:$G,"&gt;="&amp;$A33,'EPA Data'!$G:$G,"&lt;"&amp;$B33)*unit_conv</f>
        <v>5947567019923.0898</v>
      </c>
      <c r="D33">
        <f t="shared" si="15"/>
        <v>6010761425298.5439</v>
      </c>
      <c r="E33">
        <f t="shared" si="15"/>
        <v>6073955830673.998</v>
      </c>
      <c r="F33">
        <f t="shared" si="15"/>
        <v>6137150236049.4521</v>
      </c>
      <c r="G33">
        <f t="shared" si="15"/>
        <v>6200344641424.9063</v>
      </c>
      <c r="H33" s="31">
        <f>VLOOKUP($B$1,'Multipliers and Adjustments'!$A$70:$I$86,TRUNC(COLUMN(H$2)/5)+2,FALSE)*SUMIFS('EPA Data'!$I:$I,'EPA Data'!$D:$D,'Country Selector'!$A$2,'EPA Data'!$J:$J,$B$1,'EPA Data'!$C:$C,H$2,'EPA Data'!$G:$G,"&gt;="&amp;$A33,'EPA Data'!$G:$G,"&lt;"&amp;$B33)*unit_conv</f>
        <v>6263539046800.3594</v>
      </c>
      <c r="I33">
        <f t="shared" si="16"/>
        <v>5010831237440.2871</v>
      </c>
      <c r="J33">
        <f t="shared" si="16"/>
        <v>3758123428080.2153</v>
      </c>
      <c r="K33">
        <f t="shared" si="16"/>
        <v>2505415618720.1436</v>
      </c>
      <c r="L33">
        <f t="shared" si="16"/>
        <v>1252707809360.0718</v>
      </c>
      <c r="M33" s="31">
        <f>VLOOKUP($B$1,'Multipliers and Adjustments'!$A$70:$I$86,TRUNC(COLUMN(M$2)/5)+2,FALSE)*SUMIFS('EPA Data'!$I:$I,'EPA Data'!$D:$D,'Country Selector'!$A$2,'EPA Data'!$J:$J,$B$1,'EPA Data'!$C:$C,M$2,'EPA Data'!$G:$G,"&gt;="&amp;$A33,'EPA Data'!$G:$G,"&lt;"&amp;$B33)*unit_conv</f>
        <v>0</v>
      </c>
      <c r="N33">
        <f t="shared" si="17"/>
        <v>0</v>
      </c>
      <c r="O33">
        <f t="shared" si="17"/>
        <v>0</v>
      </c>
      <c r="P33">
        <f t="shared" si="17"/>
        <v>0</v>
      </c>
      <c r="Q33">
        <f t="shared" si="17"/>
        <v>0</v>
      </c>
      <c r="R33" s="31">
        <f>VLOOKUP($B$1,'Multipliers and Adjustments'!$A$70:$I$86,TRUNC(COLUMN(R$2)/5)+2,FALSE)*SUMIFS('EPA Data'!$I:$I,'EPA Data'!$D:$D,'Country Selector'!$A$2,'EPA Data'!$J:$J,$B$1,'EPA Data'!$C:$C,R$2,'EPA Data'!$G:$G,"&gt;="&amp;$A33,'EPA Data'!$G:$G,"&lt;"&amp;$B33)*unit_conv</f>
        <v>0</v>
      </c>
      <c r="S33">
        <f t="shared" si="18"/>
        <v>0</v>
      </c>
      <c r="T33">
        <f t="shared" si="18"/>
        <v>0</v>
      </c>
      <c r="U33">
        <f t="shared" si="18"/>
        <v>0</v>
      </c>
      <c r="V33">
        <f t="shared" si="18"/>
        <v>0</v>
      </c>
      <c r="W33" s="31">
        <f>VLOOKUP($B$1,'Multipliers and Adjustments'!$A$70:$I$86,TRUNC(COLUMN(W$2)/5)+2,FALSE)*SUMIFS('EPA Data'!$I:$I,'EPA Data'!$D:$D,'Country Selector'!$A$2,'EPA Data'!$J:$J,$B$1,'EPA Data'!$C:$C,W$2,'EPA Data'!$G:$G,"&gt;="&amp;$A33,'EPA Data'!$G:$G,"&lt;"&amp;$B33)*unit_conv</f>
        <v>0</v>
      </c>
      <c r="X33">
        <f t="shared" si="19"/>
        <v>0</v>
      </c>
      <c r="Y33">
        <f t="shared" si="19"/>
        <v>0</v>
      </c>
      <c r="Z33">
        <f t="shared" si="19"/>
        <v>0</v>
      </c>
      <c r="AA33">
        <f t="shared" si="19"/>
        <v>0</v>
      </c>
      <c r="AB33" s="31">
        <f>VLOOKUP($B$1,'Multipliers and Adjustments'!$A$70:$I$86,TRUNC(COLUMN(AB$2)/5)+2,FALSE)*SUMIFS('EPA Data'!$I:$I,'EPA Data'!$D:$D,'Country Selector'!$A$2,'EPA Data'!$J:$J,$B$1,'EPA Data'!$C:$C,AB$2,'EPA Data'!$G:$G,"&gt;="&amp;$A33,'EPA Data'!$G:$G,"&lt;"&amp;$B33)*unit_conv</f>
        <v>0</v>
      </c>
      <c r="AC33">
        <f t="shared" si="20"/>
        <v>0</v>
      </c>
      <c r="AD33">
        <f t="shared" si="20"/>
        <v>0</v>
      </c>
      <c r="AE33">
        <f t="shared" si="20"/>
        <v>0</v>
      </c>
      <c r="AF33">
        <f t="shared" si="20"/>
        <v>0</v>
      </c>
      <c r="AG33" s="31">
        <f>VLOOKUP($B$1,'Multipliers and Adjustments'!$A$70:$I$86,TRUNC(COLUMN(AG$2)/5)+2,FALSE)*SUMIFS('EPA Data'!$I:$I,'EPA Data'!$D:$D,'Country Selector'!$A$2,'EPA Data'!$J:$J,$B$1,'EPA Data'!$C:$C,AG$2,'EPA Data'!$G:$G,"&gt;="&amp;$A33,'EPA Data'!$G:$G,"&lt;"&amp;$B33)*unit_conv</f>
        <v>0</v>
      </c>
      <c r="AH33">
        <f t="shared" si="21"/>
        <v>0</v>
      </c>
      <c r="AI33">
        <f t="shared" si="21"/>
        <v>0</v>
      </c>
      <c r="AJ33">
        <f t="shared" si="21"/>
        <v>0</v>
      </c>
      <c r="AK33">
        <f t="shared" si="21"/>
        <v>0</v>
      </c>
      <c r="AL33" s="31">
        <f>VLOOKUP($B$1,'Multipliers and Adjustments'!$A$70:$I$86,TRUNC(COLUMN(AL$2)/5)+2,FALSE)*SUMIFS('EPA Data'!$I:$I,'EPA Data'!$D:$D,'Country Selector'!$A$2,'EPA Data'!$J:$J,$B$1,'EPA Data'!$C:$C,AL$2,'EPA Data'!$G:$G,"&gt;="&amp;$A33,'EPA Data'!$G:$G,"&lt;"&amp;$B33)*unit_conv</f>
        <v>0</v>
      </c>
    </row>
    <row r="34" spans="1:38" x14ac:dyDescent="0.45">
      <c r="A34" s="17">
        <f t="shared" si="14"/>
        <v>0</v>
      </c>
      <c r="B34" s="18">
        <f>A34</f>
        <v>0</v>
      </c>
      <c r="C34" s="37">
        <f>VLOOKUP($B$1,'Multipliers and Adjustments'!$A$70:$I$86,TRUNC(COLUMN(C$2)/5)+2,FALSE)*SUMIFS('EPA Data'!$I:$I,'EPA Data'!$D:$D,'Country Selector'!$A$2,'EPA Data'!$J:$J,$B$1,'EPA Data'!$C:$C,C$2,'EPA Data'!$G:$G,$A34)*unit_conv</f>
        <v>0</v>
      </c>
      <c r="D34">
        <f t="shared" ref="D34:G49" si="23">C34+($H34-$C34)/5</f>
        <v>0</v>
      </c>
      <c r="E34">
        <f t="shared" si="23"/>
        <v>0</v>
      </c>
      <c r="F34">
        <f t="shared" si="23"/>
        <v>0</v>
      </c>
      <c r="G34">
        <f t="shared" si="23"/>
        <v>0</v>
      </c>
      <c r="H34" s="37">
        <f>VLOOKUP($B$1,'Multipliers and Adjustments'!$A$70:$I$86,TRUNC(COLUMN(H$2)/5)+2,FALSE)*SUMIFS('EPA Data'!$I:$I,'EPA Data'!$D:$D,'Country Selector'!$A$2,'EPA Data'!$J:$J,$B$1,'EPA Data'!$C:$C,H$2,'EPA Data'!$G:$G,$A34)*unit_conv</f>
        <v>0</v>
      </c>
      <c r="I34">
        <f t="shared" si="16"/>
        <v>1284558420915.344</v>
      </c>
      <c r="J34">
        <f t="shared" si="16"/>
        <v>2569116841830.688</v>
      </c>
      <c r="K34">
        <f t="shared" si="16"/>
        <v>3853675262746.0322</v>
      </c>
      <c r="L34">
        <f t="shared" si="16"/>
        <v>5138233683661.376</v>
      </c>
      <c r="M34" s="37">
        <f>VLOOKUP($B$1,'Multipliers and Adjustments'!$A$70:$I$86,TRUNC(COLUMN(M$2)/5)+2,FALSE)*SUMIFS('EPA Data'!$I:$I,'EPA Data'!$D:$D,'Country Selector'!$A$2,'EPA Data'!$J:$J,$B$1,'EPA Data'!$C:$C,M$2,'EPA Data'!$G:$G,$A34)*unit_conv</f>
        <v>6422792104576.7197</v>
      </c>
      <c r="N34">
        <f t="shared" si="17"/>
        <v>5138233683661.376</v>
      </c>
      <c r="O34">
        <f t="shared" si="17"/>
        <v>3853675262746.0322</v>
      </c>
      <c r="P34">
        <f t="shared" si="17"/>
        <v>2569116841830.6885</v>
      </c>
      <c r="Q34">
        <f t="shared" si="17"/>
        <v>1284558420915.3445</v>
      </c>
      <c r="R34" s="37">
        <f>VLOOKUP($B$1,'Multipliers and Adjustments'!$A$70:$I$86,TRUNC(COLUMN(R$2)/5)+2,FALSE)*SUMIFS('EPA Data'!$I:$I,'EPA Data'!$D:$D,'Country Selector'!$A$2,'EPA Data'!$J:$J,$B$1,'EPA Data'!$C:$C,R$2,'EPA Data'!$G:$G,$A34)*unit_conv</f>
        <v>0</v>
      </c>
      <c r="S34">
        <f t="shared" si="18"/>
        <v>0</v>
      </c>
      <c r="T34">
        <f t="shared" si="18"/>
        <v>0</v>
      </c>
      <c r="U34">
        <f t="shared" si="18"/>
        <v>0</v>
      </c>
      <c r="V34">
        <f t="shared" si="18"/>
        <v>0</v>
      </c>
      <c r="W34" s="37">
        <f>VLOOKUP($B$1,'Multipliers and Adjustments'!$A$70:$I$86,TRUNC(COLUMN(W$2)/5)+2,FALSE)*SUMIFS('EPA Data'!$I:$I,'EPA Data'!$D:$D,'Country Selector'!$A$2,'EPA Data'!$J:$J,$B$1,'EPA Data'!$C:$C,W$2,'EPA Data'!$G:$G,$A34)*unit_conv</f>
        <v>0</v>
      </c>
      <c r="X34">
        <f t="shared" si="19"/>
        <v>0</v>
      </c>
      <c r="Y34">
        <f t="shared" si="19"/>
        <v>0</v>
      </c>
      <c r="Z34">
        <f t="shared" si="19"/>
        <v>0</v>
      </c>
      <c r="AA34">
        <f t="shared" si="19"/>
        <v>0</v>
      </c>
      <c r="AB34" s="37">
        <f>VLOOKUP($B$1,'Multipliers and Adjustments'!$A$70:$I$86,TRUNC(COLUMN(AB$2)/5)+2,FALSE)*SUMIFS('EPA Data'!$I:$I,'EPA Data'!$D:$D,'Country Selector'!$A$2,'EPA Data'!$J:$J,$B$1,'EPA Data'!$C:$C,AB$2,'EPA Data'!$G:$G,$A34)*unit_conv</f>
        <v>0</v>
      </c>
      <c r="AC34">
        <f t="shared" si="20"/>
        <v>0</v>
      </c>
      <c r="AD34">
        <f t="shared" si="20"/>
        <v>0</v>
      </c>
      <c r="AE34">
        <f t="shared" si="20"/>
        <v>0</v>
      </c>
      <c r="AF34">
        <f t="shared" si="20"/>
        <v>0</v>
      </c>
      <c r="AG34" s="37">
        <f>VLOOKUP($B$1,'Multipliers and Adjustments'!$A$70:$I$86,TRUNC(COLUMN(AG$2)/5)+2,FALSE)*SUMIFS('EPA Data'!$I:$I,'EPA Data'!$D:$D,'Country Selector'!$A$2,'EPA Data'!$J:$J,$B$1,'EPA Data'!$C:$C,AG$2,'EPA Data'!$G:$G,$A34)*unit_conv</f>
        <v>0</v>
      </c>
      <c r="AH34">
        <f t="shared" si="21"/>
        <v>0</v>
      </c>
      <c r="AI34">
        <f t="shared" si="21"/>
        <v>0</v>
      </c>
      <c r="AJ34">
        <f t="shared" si="21"/>
        <v>0</v>
      </c>
      <c r="AK34">
        <f t="shared" si="21"/>
        <v>0</v>
      </c>
      <c r="AL34" s="37">
        <f>VLOOKUP($B$1,'Multipliers and Adjustments'!$A$70:$I$86,TRUNC(COLUMN(AL$2)/5)+2,FALSE)*SUMIFS('EPA Data'!$I:$I,'EPA Data'!$D:$D,'Country Selector'!$A$2,'EPA Data'!$J:$J,$B$1,'EPA Data'!$C:$C,AL$2,'EPA Data'!$G:$G,$A34)*unit_conv</f>
        <v>0</v>
      </c>
    </row>
    <row r="35" spans="1:38" x14ac:dyDescent="0.45">
      <c r="A35" s="19">
        <v>0.1</v>
      </c>
      <c r="B35" s="20">
        <f>A35+9.9</f>
        <v>10</v>
      </c>
      <c r="C35" s="31">
        <f>VLOOKUP($B$1,'Multipliers and Adjustments'!$A$70:$I$86,TRUNC(COLUMN(C$2)/5)+2,FALSE)*SUMIFS('EPA Data'!$I:$I,'EPA Data'!$D:$D,'Country Selector'!$A$2,'EPA Data'!$J:$J,$B$1,'EPA Data'!$C:$C,C$2,'EPA Data'!$G:$G,"&gt;="&amp;$A35,'EPA Data'!$G:$G,"&lt;"&amp;$B35)*unit_conv</f>
        <v>5243462859336.4297</v>
      </c>
      <c r="D35">
        <f t="shared" si="23"/>
        <v>5262746680700.3623</v>
      </c>
      <c r="E35">
        <f t="shared" si="23"/>
        <v>5282030502064.2949</v>
      </c>
      <c r="F35">
        <f t="shared" si="23"/>
        <v>5301314323428.2275</v>
      </c>
      <c r="G35">
        <f t="shared" si="23"/>
        <v>5320598144792.1602</v>
      </c>
      <c r="H35" s="31">
        <f>VLOOKUP($B$1,'Multipliers and Adjustments'!$A$70:$I$86,TRUNC(COLUMN(H$2)/5)+2,FALSE)*SUMIFS('EPA Data'!$I:$I,'EPA Data'!$D:$D,'Country Selector'!$A$2,'EPA Data'!$J:$J,$B$1,'EPA Data'!$C:$C,H$2,'EPA Data'!$G:$G,"&gt;="&amp;$A35,'EPA Data'!$G:$G,"&lt;"&amp;$B35)*unit_conv</f>
        <v>5339881966156.0908</v>
      </c>
      <c r="I35">
        <f t="shared" si="16"/>
        <v>5333488399672.9248</v>
      </c>
      <c r="J35">
        <f t="shared" si="16"/>
        <v>5327094833189.7588</v>
      </c>
      <c r="K35">
        <f t="shared" si="16"/>
        <v>5320701266706.5928</v>
      </c>
      <c r="L35">
        <f t="shared" si="16"/>
        <v>5314307700223.4268</v>
      </c>
      <c r="M35" s="31">
        <f>VLOOKUP($B$1,'Multipliers and Adjustments'!$A$70:$I$86,TRUNC(COLUMN(M$2)/5)+2,FALSE)*SUMIFS('EPA Data'!$I:$I,'EPA Data'!$D:$D,'Country Selector'!$A$2,'EPA Data'!$J:$J,$B$1,'EPA Data'!$C:$C,M$2,'EPA Data'!$G:$G,"&gt;="&amp;$A35,'EPA Data'!$G:$G,"&lt;"&amp;$B35)*unit_conv</f>
        <v>5307914133740.2598</v>
      </c>
      <c r="N35">
        <f t="shared" si="17"/>
        <v>6599490521399.6299</v>
      </c>
      <c r="O35">
        <f t="shared" si="17"/>
        <v>7891066909059</v>
      </c>
      <c r="P35">
        <f t="shared" si="17"/>
        <v>9182643296718.3691</v>
      </c>
      <c r="Q35">
        <f t="shared" si="17"/>
        <v>10474219684377.738</v>
      </c>
      <c r="R35" s="31">
        <f>VLOOKUP($B$1,'Multipliers and Adjustments'!$A$70:$I$86,TRUNC(COLUMN(R$2)/5)+2,FALSE)*SUMIFS('EPA Data'!$I:$I,'EPA Data'!$D:$D,'Country Selector'!$A$2,'EPA Data'!$J:$J,$B$1,'EPA Data'!$C:$C,R$2,'EPA Data'!$G:$G,"&gt;="&amp;$A35,'EPA Data'!$G:$G,"&lt;"&amp;$B35)*unit_conv</f>
        <v>11765796072037.109</v>
      </c>
      <c r="S35">
        <f t="shared" si="18"/>
        <v>10442989038040.824</v>
      </c>
      <c r="T35">
        <f t="shared" si="18"/>
        <v>9120182004044.5391</v>
      </c>
      <c r="U35">
        <f t="shared" si="18"/>
        <v>7797374970048.2539</v>
      </c>
      <c r="V35">
        <f t="shared" si="18"/>
        <v>6474567936051.9688</v>
      </c>
      <c r="W35" s="31">
        <f>VLOOKUP($B$1,'Multipliers and Adjustments'!$A$70:$I$86,TRUNC(COLUMN(W$2)/5)+2,FALSE)*SUMIFS('EPA Data'!$I:$I,'EPA Data'!$D:$D,'Country Selector'!$A$2,'EPA Data'!$J:$J,$B$1,'EPA Data'!$C:$C,W$2,'EPA Data'!$G:$G,"&gt;="&amp;$A35,'EPA Data'!$G:$G,"&lt;"&amp;$B35)*unit_conv</f>
        <v>5151760902055.6807</v>
      </c>
      <c r="X35">
        <f t="shared" si="19"/>
        <v>5129742330007.8623</v>
      </c>
      <c r="Y35">
        <f t="shared" si="19"/>
        <v>5107723757960.0439</v>
      </c>
      <c r="Z35">
        <f t="shared" si="19"/>
        <v>5085705185912.2256</v>
      </c>
      <c r="AA35">
        <f t="shared" si="19"/>
        <v>5063686613864.4072</v>
      </c>
      <c r="AB35" s="31">
        <f>VLOOKUP($B$1,'Multipliers and Adjustments'!$A$70:$I$86,TRUNC(COLUMN(AB$2)/5)+2,FALSE)*SUMIFS('EPA Data'!$I:$I,'EPA Data'!$D:$D,'Country Selector'!$A$2,'EPA Data'!$J:$J,$B$1,'EPA Data'!$C:$C,AB$2,'EPA Data'!$G:$G,"&gt;="&amp;$A35,'EPA Data'!$G:$G,"&lt;"&amp;$B35)*unit_conv</f>
        <v>5041668041816.5898</v>
      </c>
      <c r="AC35">
        <f t="shared" si="20"/>
        <v>5014100254196.8154</v>
      </c>
      <c r="AD35">
        <f t="shared" si="20"/>
        <v>4986532466577.041</v>
      </c>
      <c r="AE35">
        <f t="shared" si="20"/>
        <v>4958964678957.2666</v>
      </c>
      <c r="AF35">
        <f t="shared" si="20"/>
        <v>4931396891337.4922</v>
      </c>
      <c r="AG35" s="31">
        <f>VLOOKUP($B$1,'Multipliers and Adjustments'!$A$70:$I$86,TRUNC(COLUMN(AG$2)/5)+2,FALSE)*SUMIFS('EPA Data'!$I:$I,'EPA Data'!$D:$D,'Country Selector'!$A$2,'EPA Data'!$J:$J,$B$1,'EPA Data'!$C:$C,AG$2,'EPA Data'!$G:$G,"&gt;="&amp;$A35,'EPA Data'!$G:$G,"&lt;"&amp;$B35)*unit_conv</f>
        <v>4903829103717.7197</v>
      </c>
      <c r="AH35">
        <f t="shared" si="21"/>
        <v>4872961289667.7217</v>
      </c>
      <c r="AI35">
        <f t="shared" si="21"/>
        <v>4842093475617.7236</v>
      </c>
      <c r="AJ35">
        <f t="shared" si="21"/>
        <v>4811225661567.7256</v>
      </c>
      <c r="AK35">
        <f t="shared" si="21"/>
        <v>4780357847517.7275</v>
      </c>
      <c r="AL35" s="31">
        <f>VLOOKUP($B$1,'Multipliers and Adjustments'!$A$70:$I$86,TRUNC(COLUMN(AL$2)/5)+2,FALSE)*SUMIFS('EPA Data'!$I:$I,'EPA Data'!$D:$D,'Country Selector'!$A$2,'EPA Data'!$J:$J,$B$1,'EPA Data'!$C:$C,AL$2,'EPA Data'!$G:$G,"&gt;="&amp;$A35,'EPA Data'!$G:$G,"&lt;"&amp;$B35)*unit_conv</f>
        <v>4749490033467.7295</v>
      </c>
    </row>
    <row r="36" spans="1:38" x14ac:dyDescent="0.45">
      <c r="A36" s="15">
        <f t="shared" si="14"/>
        <v>10</v>
      </c>
      <c r="B36" s="16">
        <f t="shared" si="22"/>
        <v>20</v>
      </c>
      <c r="C36" s="31">
        <f>VLOOKUP($B$1,'Multipliers and Adjustments'!$A$70:$I$86,TRUNC(COLUMN(C$2)/5)+2,FALSE)*SUMIFS('EPA Data'!$I:$I,'EPA Data'!$D:$D,'Country Selector'!$A$2,'EPA Data'!$J:$J,$B$1,'EPA Data'!$C:$C,C$2,'EPA Data'!$G:$G,"&gt;="&amp;$A36,'EPA Data'!$G:$G,"&lt;"&amp;$B36)*unit_conv</f>
        <v>10486925718672.859</v>
      </c>
      <c r="D36">
        <f t="shared" si="23"/>
        <v>11139364764811.754</v>
      </c>
      <c r="E36">
        <f t="shared" si="23"/>
        <v>11791803810950.648</v>
      </c>
      <c r="F36">
        <f t="shared" si="23"/>
        <v>12444242857089.543</v>
      </c>
      <c r="G36">
        <f t="shared" si="23"/>
        <v>13096681903228.438</v>
      </c>
      <c r="H36" s="31">
        <f>VLOOKUP($B$1,'Multipliers and Adjustments'!$A$70:$I$86,TRUNC(COLUMN(H$2)/5)+2,FALSE)*SUMIFS('EPA Data'!$I:$I,'EPA Data'!$D:$D,'Country Selector'!$A$2,'EPA Data'!$J:$J,$B$1,'EPA Data'!$C:$C,H$2,'EPA Data'!$G:$G,"&gt;="&amp;$A36,'EPA Data'!$G:$G,"&lt;"&amp;$B36)*unit_conv</f>
        <v>13749120949367.33</v>
      </c>
      <c r="I36">
        <f t="shared" ref="I36:L51" si="24">H36+($M36-$H36)/5</f>
        <v>13751941208443.875</v>
      </c>
      <c r="J36">
        <f t="shared" si="24"/>
        <v>13754761467520.42</v>
      </c>
      <c r="K36">
        <f t="shared" si="24"/>
        <v>13757581726596.965</v>
      </c>
      <c r="L36">
        <f t="shared" si="24"/>
        <v>13760401985673.51</v>
      </c>
      <c r="M36" s="31">
        <f>VLOOKUP($B$1,'Multipliers and Adjustments'!$A$70:$I$86,TRUNC(COLUMN(M$2)/5)+2,FALSE)*SUMIFS('EPA Data'!$I:$I,'EPA Data'!$D:$D,'Country Selector'!$A$2,'EPA Data'!$J:$J,$B$1,'EPA Data'!$C:$C,M$2,'EPA Data'!$G:$G,"&gt;="&amp;$A36,'EPA Data'!$G:$G,"&lt;"&amp;$B36)*unit_conv</f>
        <v>13763222244750.051</v>
      </c>
      <c r="N36">
        <f t="shared" ref="N36:Q51" si="25">M36+($R36-$M36)/5</f>
        <v>13747793237790.74</v>
      </c>
      <c r="O36">
        <f t="shared" si="25"/>
        <v>13732364230831.43</v>
      </c>
      <c r="P36">
        <f t="shared" si="25"/>
        <v>13716935223872.119</v>
      </c>
      <c r="Q36">
        <f t="shared" si="25"/>
        <v>13701506216912.809</v>
      </c>
      <c r="R36" s="31">
        <f>VLOOKUP($B$1,'Multipliers and Adjustments'!$A$70:$I$86,TRUNC(COLUMN(R$2)/5)+2,FALSE)*SUMIFS('EPA Data'!$I:$I,'EPA Data'!$D:$D,'Country Selector'!$A$2,'EPA Data'!$J:$J,$B$1,'EPA Data'!$C:$C,R$2,'EPA Data'!$G:$G,"&gt;="&amp;$A36,'EPA Data'!$G:$G,"&lt;"&amp;$B36)*unit_conv</f>
        <v>13686077209953.5</v>
      </c>
      <c r="S36">
        <f t="shared" ref="S36:V51" si="26">R36+($W36-$R36)/5</f>
        <v>13009566128785.072</v>
      </c>
      <c r="T36">
        <f t="shared" si="26"/>
        <v>12333055047616.645</v>
      </c>
      <c r="U36">
        <f t="shared" si="26"/>
        <v>11656543966448.217</v>
      </c>
      <c r="V36">
        <f t="shared" si="26"/>
        <v>10980032885279.789</v>
      </c>
      <c r="W36" s="31">
        <f>VLOOKUP($B$1,'Multipliers and Adjustments'!$A$70:$I$86,TRUNC(COLUMN(W$2)/5)+2,FALSE)*SUMIFS('EPA Data'!$I:$I,'EPA Data'!$D:$D,'Country Selector'!$A$2,'EPA Data'!$J:$J,$B$1,'EPA Data'!$C:$C,W$2,'EPA Data'!$G:$G,"&gt;="&amp;$A36,'EPA Data'!$G:$G,"&lt;"&amp;$B36)*unit_conv</f>
        <v>10303521804111.361</v>
      </c>
      <c r="X36">
        <f t="shared" ref="X36:AA51" si="27">W36+($AB36-$W36)/5</f>
        <v>10259484660015.725</v>
      </c>
      <c r="Y36">
        <f t="shared" si="27"/>
        <v>10215447515920.088</v>
      </c>
      <c r="Z36">
        <f t="shared" si="27"/>
        <v>10171410371824.451</v>
      </c>
      <c r="AA36">
        <f t="shared" si="27"/>
        <v>10127373227728.814</v>
      </c>
      <c r="AB36" s="31">
        <f>VLOOKUP($B$1,'Multipliers and Adjustments'!$A$70:$I$86,TRUNC(COLUMN(AB$2)/5)+2,FALSE)*SUMIFS('EPA Data'!$I:$I,'EPA Data'!$D:$D,'Country Selector'!$A$2,'EPA Data'!$J:$J,$B$1,'EPA Data'!$C:$C,AB$2,'EPA Data'!$G:$G,"&gt;="&amp;$A36,'EPA Data'!$G:$G,"&lt;"&amp;$B36)*unit_conv</f>
        <v>10083336083633.18</v>
      </c>
      <c r="AC36">
        <f t="shared" ref="AC36:AF51" si="28">AB36+($AG36-$AB36)/5</f>
        <v>10028200508393.631</v>
      </c>
      <c r="AD36">
        <f t="shared" si="28"/>
        <v>9973064933154.082</v>
      </c>
      <c r="AE36">
        <f t="shared" si="28"/>
        <v>9917929357914.5332</v>
      </c>
      <c r="AF36">
        <f t="shared" si="28"/>
        <v>9862793782674.9844</v>
      </c>
      <c r="AG36" s="31">
        <f>VLOOKUP($B$1,'Multipliers and Adjustments'!$A$70:$I$86,TRUNC(COLUMN(AG$2)/5)+2,FALSE)*SUMIFS('EPA Data'!$I:$I,'EPA Data'!$D:$D,'Country Selector'!$A$2,'EPA Data'!$J:$J,$B$1,'EPA Data'!$C:$C,AG$2,'EPA Data'!$G:$G,"&gt;="&amp;$A36,'EPA Data'!$G:$G,"&lt;"&amp;$B36)*unit_conv</f>
        <v>9807658207435.4395</v>
      </c>
      <c r="AH36">
        <f t="shared" ref="AH36:AK51" si="29">AG36+($AL36-$AG36)/5</f>
        <v>9745922579335.4434</v>
      </c>
      <c r="AI36">
        <f t="shared" si="29"/>
        <v>9684186951235.4473</v>
      </c>
      <c r="AJ36">
        <f t="shared" si="29"/>
        <v>9622451323135.4512</v>
      </c>
      <c r="AK36">
        <f t="shared" si="29"/>
        <v>9560715695035.4551</v>
      </c>
      <c r="AL36" s="31">
        <f>VLOOKUP($B$1,'Multipliers and Adjustments'!$A$70:$I$86,TRUNC(COLUMN(AL$2)/5)+2,FALSE)*SUMIFS('EPA Data'!$I:$I,'EPA Data'!$D:$D,'Country Selector'!$A$2,'EPA Data'!$J:$J,$B$1,'EPA Data'!$C:$C,AL$2,'EPA Data'!$G:$G,"&gt;="&amp;$A36,'EPA Data'!$G:$G,"&lt;"&amp;$B36)*unit_conv</f>
        <v>9498980066935.459</v>
      </c>
    </row>
    <row r="37" spans="1:38" x14ac:dyDescent="0.45">
      <c r="A37" s="15">
        <f t="shared" si="14"/>
        <v>20</v>
      </c>
      <c r="B37" s="16">
        <f t="shared" si="22"/>
        <v>30</v>
      </c>
      <c r="C37" s="31">
        <f>VLOOKUP($B$1,'Multipliers and Adjustments'!$A$70:$I$86,TRUNC(COLUMN(C$2)/5)+2,FALSE)*SUMIFS('EPA Data'!$I:$I,'EPA Data'!$D:$D,'Country Selector'!$A$2,'EPA Data'!$J:$J,$B$1,'EPA Data'!$C:$C,C$2,'EPA Data'!$G:$G,"&gt;="&amp;$A37,'EPA Data'!$G:$G,"&lt;"&amp;$B37)*unit_conv</f>
        <v>9482150083042.5801</v>
      </c>
      <c r="D37">
        <f t="shared" si="23"/>
        <v>9598366667394.2324</v>
      </c>
      <c r="E37">
        <f t="shared" si="23"/>
        <v>9714583251745.8848</v>
      </c>
      <c r="F37">
        <f t="shared" si="23"/>
        <v>9830799836097.5371</v>
      </c>
      <c r="G37">
        <f t="shared" si="23"/>
        <v>9947016420449.1895</v>
      </c>
      <c r="H37" s="31">
        <f>VLOOKUP($B$1,'Multipliers and Adjustments'!$A$70:$I$86,TRUNC(COLUMN(H$2)/5)+2,FALSE)*SUMIFS('EPA Data'!$I:$I,'EPA Data'!$D:$D,'Country Selector'!$A$2,'EPA Data'!$J:$J,$B$1,'EPA Data'!$C:$C,H$2,'EPA Data'!$G:$G,"&gt;="&amp;$A37,'EPA Data'!$G:$G,"&lt;"&amp;$B37)*unit_conv</f>
        <v>10063233004800.842</v>
      </c>
      <c r="I37">
        <f t="shared" si="24"/>
        <v>10040056234865.318</v>
      </c>
      <c r="J37">
        <f t="shared" si="24"/>
        <v>10016879464929.795</v>
      </c>
      <c r="K37">
        <f t="shared" si="24"/>
        <v>9993702694994.2715</v>
      </c>
      <c r="L37">
        <f t="shared" si="24"/>
        <v>9970525925058.748</v>
      </c>
      <c r="M37" s="31">
        <f>VLOOKUP($B$1,'Multipliers and Adjustments'!$A$70:$I$86,TRUNC(COLUMN(M$2)/5)+2,FALSE)*SUMIFS('EPA Data'!$I:$I,'EPA Data'!$D:$D,'Country Selector'!$A$2,'EPA Data'!$J:$J,$B$1,'EPA Data'!$C:$C,M$2,'EPA Data'!$G:$G,"&gt;="&amp;$A37,'EPA Data'!$G:$G,"&lt;"&amp;$B37)*unit_conv</f>
        <v>9947349155123.2207</v>
      </c>
      <c r="N37">
        <f t="shared" si="25"/>
        <v>9905376135522.373</v>
      </c>
      <c r="O37">
        <f t="shared" si="25"/>
        <v>9863403115921.5254</v>
      </c>
      <c r="P37">
        <f t="shared" si="25"/>
        <v>9821430096320.6777</v>
      </c>
      <c r="Q37">
        <f t="shared" si="25"/>
        <v>9779457076719.8301</v>
      </c>
      <c r="R37" s="31">
        <f>VLOOKUP($B$1,'Multipliers and Adjustments'!$A$70:$I$86,TRUNC(COLUMN(R$2)/5)+2,FALSE)*SUMIFS('EPA Data'!$I:$I,'EPA Data'!$D:$D,'Country Selector'!$A$2,'EPA Data'!$J:$J,$B$1,'EPA Data'!$C:$C,R$2,'EPA Data'!$G:$G,"&gt;="&amp;$A37,'EPA Data'!$G:$G,"&lt;"&amp;$B37)*unit_conv</f>
        <v>9737484057118.9805</v>
      </c>
      <c r="S37">
        <f t="shared" si="26"/>
        <v>10711793808800.701</v>
      </c>
      <c r="T37">
        <f t="shared" si="26"/>
        <v>11686103560482.422</v>
      </c>
      <c r="U37">
        <f t="shared" si="26"/>
        <v>12660413312164.143</v>
      </c>
      <c r="V37">
        <f t="shared" si="26"/>
        <v>13634723063845.863</v>
      </c>
      <c r="W37" s="31">
        <f>VLOOKUP($B$1,'Multipliers and Adjustments'!$A$70:$I$86,TRUNC(COLUMN(W$2)/5)+2,FALSE)*SUMIFS('EPA Data'!$I:$I,'EPA Data'!$D:$D,'Country Selector'!$A$2,'EPA Data'!$J:$J,$B$1,'EPA Data'!$C:$C,W$2,'EPA Data'!$G:$G,"&gt;="&amp;$A37,'EPA Data'!$G:$G,"&lt;"&amp;$B37)*unit_conv</f>
        <v>14609032815527.58</v>
      </c>
      <c r="X37">
        <f t="shared" si="27"/>
        <v>14518200873688.447</v>
      </c>
      <c r="Y37">
        <f t="shared" si="27"/>
        <v>14427368931849.314</v>
      </c>
      <c r="Z37">
        <f t="shared" si="27"/>
        <v>14336536990010.182</v>
      </c>
      <c r="AA37">
        <f t="shared" si="27"/>
        <v>14245705048171.049</v>
      </c>
      <c r="AB37" s="31">
        <f>VLOOKUP($B$1,'Multipliers and Adjustments'!$A$70:$I$86,TRUNC(COLUMN(AB$2)/5)+2,FALSE)*SUMIFS('EPA Data'!$I:$I,'EPA Data'!$D:$D,'Country Selector'!$A$2,'EPA Data'!$J:$J,$B$1,'EPA Data'!$C:$C,AB$2,'EPA Data'!$G:$G,"&gt;="&amp;$A37,'EPA Data'!$G:$G,"&lt;"&amp;$B37)*unit_conv</f>
        <v>14154873106331.92</v>
      </c>
      <c r="AC37">
        <f t="shared" si="28"/>
        <v>14049431315971.135</v>
      </c>
      <c r="AD37">
        <f t="shared" si="28"/>
        <v>13943989525610.35</v>
      </c>
      <c r="AE37">
        <f t="shared" si="28"/>
        <v>13838547735249.564</v>
      </c>
      <c r="AF37">
        <f t="shared" si="28"/>
        <v>13733105944888.779</v>
      </c>
      <c r="AG37" s="31">
        <f>VLOOKUP($B$1,'Multipliers and Adjustments'!$A$70:$I$86,TRUNC(COLUMN(AG$2)/5)+2,FALSE)*SUMIFS('EPA Data'!$I:$I,'EPA Data'!$D:$D,'Country Selector'!$A$2,'EPA Data'!$J:$J,$B$1,'EPA Data'!$C:$C,AG$2,'EPA Data'!$G:$G,"&gt;="&amp;$A37,'EPA Data'!$G:$G,"&lt;"&amp;$B37)*unit_conv</f>
        <v>13627664154527.998</v>
      </c>
      <c r="AH37">
        <f t="shared" si="29"/>
        <v>13516410716378.346</v>
      </c>
      <c r="AI37">
        <f t="shared" si="29"/>
        <v>13405157278228.693</v>
      </c>
      <c r="AJ37">
        <f t="shared" si="29"/>
        <v>13293903840079.041</v>
      </c>
      <c r="AK37">
        <f t="shared" si="29"/>
        <v>13182650401929.389</v>
      </c>
      <c r="AL37" s="31">
        <f>VLOOKUP($B$1,'Multipliers and Adjustments'!$A$70:$I$86,TRUNC(COLUMN(AL$2)/5)+2,FALSE)*SUMIFS('EPA Data'!$I:$I,'EPA Data'!$D:$D,'Country Selector'!$A$2,'EPA Data'!$J:$J,$B$1,'EPA Data'!$C:$C,AL$2,'EPA Data'!$G:$G,"&gt;="&amp;$A37,'EPA Data'!$G:$G,"&lt;"&amp;$B37)*unit_conv</f>
        <v>13071396963779.74</v>
      </c>
    </row>
    <row r="38" spans="1:38" x14ac:dyDescent="0.45">
      <c r="A38" s="15">
        <f t="shared" si="14"/>
        <v>30</v>
      </c>
      <c r="B38" s="16">
        <f t="shared" si="22"/>
        <v>40</v>
      </c>
      <c r="C38" s="31">
        <f>VLOOKUP($B$1,'Multipliers and Adjustments'!$A$70:$I$86,TRUNC(COLUMN(C$2)/5)+2,FALSE)*SUMIFS('EPA Data'!$I:$I,'EPA Data'!$D:$D,'Country Selector'!$A$2,'EPA Data'!$J:$J,$B$1,'EPA Data'!$C:$C,C$2,'EPA Data'!$G:$G,"&gt;="&amp;$A38,'EPA Data'!$G:$G,"&lt;"&amp;$B38)*unit_conv</f>
        <v>8527277876123.8789</v>
      </c>
      <c r="D38">
        <f t="shared" si="23"/>
        <v>7889798694130.3213</v>
      </c>
      <c r="E38">
        <f t="shared" si="23"/>
        <v>7252319512136.7637</v>
      </c>
      <c r="F38">
        <f t="shared" si="23"/>
        <v>6614840330143.2061</v>
      </c>
      <c r="G38">
        <f t="shared" si="23"/>
        <v>5977361148149.6484</v>
      </c>
      <c r="H38" s="31">
        <f>VLOOKUP($B$1,'Multipliers and Adjustments'!$A$70:$I$86,TRUNC(COLUMN(H$2)/5)+2,FALSE)*SUMIFS('EPA Data'!$I:$I,'EPA Data'!$D:$D,'Country Selector'!$A$2,'EPA Data'!$J:$J,$B$1,'EPA Data'!$C:$C,H$2,'EPA Data'!$G:$G,"&gt;="&amp;$A38,'EPA Data'!$G:$G,"&lt;"&amp;$B38)*unit_conv</f>
        <v>5339881966156.0908</v>
      </c>
      <c r="I38">
        <f t="shared" si="24"/>
        <v>6395071226420.9766</v>
      </c>
      <c r="J38">
        <f t="shared" si="24"/>
        <v>7450260486685.8623</v>
      </c>
      <c r="K38">
        <f t="shared" si="24"/>
        <v>8505449746950.748</v>
      </c>
      <c r="L38">
        <f t="shared" si="24"/>
        <v>9560639007215.6328</v>
      </c>
      <c r="M38" s="31">
        <f>VLOOKUP($B$1,'Multipliers and Adjustments'!$A$70:$I$86,TRUNC(COLUMN(M$2)/5)+2,FALSE)*SUMIFS('EPA Data'!$I:$I,'EPA Data'!$D:$D,'Country Selector'!$A$2,'EPA Data'!$J:$J,$B$1,'EPA Data'!$C:$C,M$2,'EPA Data'!$G:$G,"&gt;="&amp;$A38,'EPA Data'!$G:$G,"&lt;"&amp;$B38)*unit_conv</f>
        <v>10615828267480.52</v>
      </c>
      <c r="N38">
        <f t="shared" si="25"/>
        <v>10590836262628.711</v>
      </c>
      <c r="O38">
        <f t="shared" si="25"/>
        <v>10565844257776.902</v>
      </c>
      <c r="P38">
        <f t="shared" si="25"/>
        <v>10540852252925.094</v>
      </c>
      <c r="Q38">
        <f t="shared" si="25"/>
        <v>10515860248073.285</v>
      </c>
      <c r="R38" s="31">
        <f>VLOOKUP($B$1,'Multipliers and Adjustments'!$A$70:$I$86,TRUNC(COLUMN(R$2)/5)+2,FALSE)*SUMIFS('EPA Data'!$I:$I,'EPA Data'!$D:$D,'Country Selector'!$A$2,'EPA Data'!$J:$J,$B$1,'EPA Data'!$C:$C,R$2,'EPA Data'!$G:$G,"&gt;="&amp;$A38,'EPA Data'!$G:$G,"&lt;"&amp;$B38)*unit_conv</f>
        <v>10490868243221.479</v>
      </c>
      <c r="S38">
        <f t="shared" si="26"/>
        <v>9423046774988.3184</v>
      </c>
      <c r="T38">
        <f t="shared" si="26"/>
        <v>8355225306755.1592</v>
      </c>
      <c r="U38">
        <f t="shared" si="26"/>
        <v>7287403838522</v>
      </c>
      <c r="V38">
        <f t="shared" si="26"/>
        <v>6219582370288.8408</v>
      </c>
      <c r="W38" s="31">
        <f>VLOOKUP($B$1,'Multipliers and Adjustments'!$A$70:$I$86,TRUNC(COLUMN(W$2)/5)+2,FALSE)*SUMIFS('EPA Data'!$I:$I,'EPA Data'!$D:$D,'Country Selector'!$A$2,'EPA Data'!$J:$J,$B$1,'EPA Data'!$C:$C,W$2,'EPA Data'!$G:$G,"&gt;="&amp;$A38,'EPA Data'!$G:$G,"&lt;"&amp;$B38)*unit_conv</f>
        <v>5151760902055.6807</v>
      </c>
      <c r="X38">
        <f t="shared" si="27"/>
        <v>5129742330007.8623</v>
      </c>
      <c r="Y38">
        <f t="shared" si="27"/>
        <v>5107723757960.0439</v>
      </c>
      <c r="Z38">
        <f t="shared" si="27"/>
        <v>5085705185912.2256</v>
      </c>
      <c r="AA38">
        <f t="shared" si="27"/>
        <v>5063686613864.4072</v>
      </c>
      <c r="AB38" s="31">
        <f>VLOOKUP($B$1,'Multipliers and Adjustments'!$A$70:$I$86,TRUNC(COLUMN(AB$2)/5)+2,FALSE)*SUMIFS('EPA Data'!$I:$I,'EPA Data'!$D:$D,'Country Selector'!$A$2,'EPA Data'!$J:$J,$B$1,'EPA Data'!$C:$C,AB$2,'EPA Data'!$G:$G,"&gt;="&amp;$A38,'EPA Data'!$G:$G,"&lt;"&amp;$B38)*unit_conv</f>
        <v>5041668041816.5898</v>
      </c>
      <c r="AC38">
        <f t="shared" si="28"/>
        <v>5014100254196.8154</v>
      </c>
      <c r="AD38">
        <f t="shared" si="28"/>
        <v>4986532466577.041</v>
      </c>
      <c r="AE38">
        <f t="shared" si="28"/>
        <v>4958964678957.2666</v>
      </c>
      <c r="AF38">
        <f t="shared" si="28"/>
        <v>4931396891337.4922</v>
      </c>
      <c r="AG38" s="31">
        <f>VLOOKUP($B$1,'Multipliers and Adjustments'!$A$70:$I$86,TRUNC(COLUMN(AG$2)/5)+2,FALSE)*SUMIFS('EPA Data'!$I:$I,'EPA Data'!$D:$D,'Country Selector'!$A$2,'EPA Data'!$J:$J,$B$1,'EPA Data'!$C:$C,AG$2,'EPA Data'!$G:$G,"&gt;="&amp;$A38,'EPA Data'!$G:$G,"&lt;"&amp;$B38)*unit_conv</f>
        <v>4903829103717.7197</v>
      </c>
      <c r="AH38">
        <f t="shared" si="29"/>
        <v>4872961289667.7217</v>
      </c>
      <c r="AI38">
        <f t="shared" si="29"/>
        <v>4842093475617.7236</v>
      </c>
      <c r="AJ38">
        <f t="shared" si="29"/>
        <v>4811225661567.7256</v>
      </c>
      <c r="AK38">
        <f t="shared" si="29"/>
        <v>4780357847517.7275</v>
      </c>
      <c r="AL38" s="31">
        <f>VLOOKUP($B$1,'Multipliers and Adjustments'!$A$70:$I$86,TRUNC(COLUMN(AL$2)/5)+2,FALSE)*SUMIFS('EPA Data'!$I:$I,'EPA Data'!$D:$D,'Country Selector'!$A$2,'EPA Data'!$J:$J,$B$1,'EPA Data'!$C:$C,AL$2,'EPA Data'!$G:$G,"&gt;="&amp;$A38,'EPA Data'!$G:$G,"&lt;"&amp;$B38)*unit_conv</f>
        <v>4749490033467.7295</v>
      </c>
    </row>
    <row r="39" spans="1:38" x14ac:dyDescent="0.45">
      <c r="A39" s="15">
        <f t="shared" si="14"/>
        <v>40</v>
      </c>
      <c r="B39" s="16">
        <f t="shared" si="22"/>
        <v>50</v>
      </c>
      <c r="C39" s="31">
        <f>VLOOKUP($B$1,'Multipliers and Adjustments'!$A$70:$I$86,TRUNC(COLUMN(C$2)/5)+2,FALSE)*SUMIFS('EPA Data'!$I:$I,'EPA Data'!$D:$D,'Country Selector'!$A$2,'EPA Data'!$J:$J,$B$1,'EPA Data'!$C:$C,C$2,'EPA Data'!$G:$G,"&gt;="&amp;$A39,'EPA Data'!$G:$G,"&lt;"&amp;$B39)*unit_conv</f>
        <v>10486925718672.859</v>
      </c>
      <c r="D39">
        <f t="shared" si="23"/>
        <v>10525493361400.725</v>
      </c>
      <c r="E39">
        <f t="shared" si="23"/>
        <v>10564061004128.59</v>
      </c>
      <c r="F39">
        <f t="shared" si="23"/>
        <v>10602628646856.455</v>
      </c>
      <c r="G39">
        <f t="shared" si="23"/>
        <v>10641196289584.32</v>
      </c>
      <c r="H39" s="31">
        <f>VLOOKUP($B$1,'Multipliers and Adjustments'!$A$70:$I$86,TRUNC(COLUMN(H$2)/5)+2,FALSE)*SUMIFS('EPA Data'!$I:$I,'EPA Data'!$D:$D,'Country Selector'!$A$2,'EPA Data'!$J:$J,$B$1,'EPA Data'!$C:$C,H$2,'EPA Data'!$G:$G,"&gt;="&amp;$A39,'EPA Data'!$G:$G,"&lt;"&amp;$B39)*unit_conv</f>
        <v>10679763932312.182</v>
      </c>
      <c r="I39">
        <f t="shared" si="24"/>
        <v>9605393972597.7969</v>
      </c>
      <c r="J39">
        <f t="shared" si="24"/>
        <v>8531024012883.4121</v>
      </c>
      <c r="K39">
        <f t="shared" si="24"/>
        <v>7456654053169.0273</v>
      </c>
      <c r="L39">
        <f t="shared" si="24"/>
        <v>6382284093454.6426</v>
      </c>
      <c r="M39" s="31">
        <f>VLOOKUP($B$1,'Multipliers and Adjustments'!$A$70:$I$86,TRUNC(COLUMN(M$2)/5)+2,FALSE)*SUMIFS('EPA Data'!$I:$I,'EPA Data'!$D:$D,'Country Selector'!$A$2,'EPA Data'!$J:$J,$B$1,'EPA Data'!$C:$C,M$2,'EPA Data'!$G:$G,"&gt;="&amp;$A39,'EPA Data'!$G:$G,"&lt;"&amp;$B39)*unit_conv</f>
        <v>5307914133740.2598</v>
      </c>
      <c r="N39">
        <f t="shared" si="25"/>
        <v>5295418131314.3555</v>
      </c>
      <c r="O39">
        <f t="shared" si="25"/>
        <v>5282922128888.4512</v>
      </c>
      <c r="P39">
        <f t="shared" si="25"/>
        <v>5270426126462.5469</v>
      </c>
      <c r="Q39">
        <f t="shared" si="25"/>
        <v>5257930124036.6426</v>
      </c>
      <c r="R39" s="31">
        <f>VLOOKUP($B$1,'Multipliers and Adjustments'!$A$70:$I$86,TRUNC(COLUMN(R$2)/5)+2,FALSE)*SUMIFS('EPA Data'!$I:$I,'EPA Data'!$D:$D,'Country Selector'!$A$2,'EPA Data'!$J:$J,$B$1,'EPA Data'!$C:$C,R$2,'EPA Data'!$G:$G,"&gt;="&amp;$A39,'EPA Data'!$G:$G,"&lt;"&amp;$B39)*unit_conv</f>
        <v>5245434121610.7393</v>
      </c>
      <c r="S39">
        <f t="shared" si="26"/>
        <v>5226699477699.7275</v>
      </c>
      <c r="T39">
        <f t="shared" si="26"/>
        <v>5207964833788.7158</v>
      </c>
      <c r="U39">
        <f t="shared" si="26"/>
        <v>5189230189877.7041</v>
      </c>
      <c r="V39">
        <f t="shared" si="26"/>
        <v>5170495545966.6924</v>
      </c>
      <c r="W39" s="31">
        <f>VLOOKUP($B$1,'Multipliers and Adjustments'!$A$70:$I$86,TRUNC(COLUMN(W$2)/5)+2,FALSE)*SUMIFS('EPA Data'!$I:$I,'EPA Data'!$D:$D,'Country Selector'!$A$2,'EPA Data'!$J:$J,$B$1,'EPA Data'!$C:$C,W$2,'EPA Data'!$G:$G,"&gt;="&amp;$A39,'EPA Data'!$G:$G,"&lt;"&amp;$B39)*unit_conv</f>
        <v>5151760902055.6807</v>
      </c>
      <c r="X39">
        <f t="shared" si="27"/>
        <v>5129742330007.8623</v>
      </c>
      <c r="Y39">
        <f t="shared" si="27"/>
        <v>5107723757960.0439</v>
      </c>
      <c r="Z39">
        <f t="shared" si="27"/>
        <v>5085705185912.2256</v>
      </c>
      <c r="AA39">
        <f t="shared" si="27"/>
        <v>5063686613864.4072</v>
      </c>
      <c r="AB39" s="31">
        <f>VLOOKUP($B$1,'Multipliers and Adjustments'!$A$70:$I$86,TRUNC(COLUMN(AB$2)/5)+2,FALSE)*SUMIFS('EPA Data'!$I:$I,'EPA Data'!$D:$D,'Country Selector'!$A$2,'EPA Data'!$J:$J,$B$1,'EPA Data'!$C:$C,AB$2,'EPA Data'!$G:$G,"&gt;="&amp;$A39,'EPA Data'!$G:$G,"&lt;"&amp;$B39)*unit_conv</f>
        <v>5041668041816.5898</v>
      </c>
      <c r="AC39">
        <f t="shared" si="28"/>
        <v>5014100254196.8154</v>
      </c>
      <c r="AD39">
        <f t="shared" si="28"/>
        <v>4986532466577.041</v>
      </c>
      <c r="AE39">
        <f t="shared" si="28"/>
        <v>4958964678957.2666</v>
      </c>
      <c r="AF39">
        <f t="shared" si="28"/>
        <v>4931396891337.4922</v>
      </c>
      <c r="AG39" s="31">
        <f>VLOOKUP($B$1,'Multipliers and Adjustments'!$A$70:$I$86,TRUNC(COLUMN(AG$2)/5)+2,FALSE)*SUMIFS('EPA Data'!$I:$I,'EPA Data'!$D:$D,'Country Selector'!$A$2,'EPA Data'!$J:$J,$B$1,'EPA Data'!$C:$C,AG$2,'EPA Data'!$G:$G,"&gt;="&amp;$A39,'EPA Data'!$G:$G,"&lt;"&amp;$B39)*unit_conv</f>
        <v>4903829103717.7197</v>
      </c>
      <c r="AH39">
        <f t="shared" si="29"/>
        <v>4872961289667.7217</v>
      </c>
      <c r="AI39">
        <f t="shared" si="29"/>
        <v>4842093475617.7236</v>
      </c>
      <c r="AJ39">
        <f t="shared" si="29"/>
        <v>4811225661567.7256</v>
      </c>
      <c r="AK39">
        <f t="shared" si="29"/>
        <v>4780357847517.7275</v>
      </c>
      <c r="AL39" s="31">
        <f>VLOOKUP($B$1,'Multipliers and Adjustments'!$A$70:$I$86,TRUNC(COLUMN(AL$2)/5)+2,FALSE)*SUMIFS('EPA Data'!$I:$I,'EPA Data'!$D:$D,'Country Selector'!$A$2,'EPA Data'!$J:$J,$B$1,'EPA Data'!$C:$C,AL$2,'EPA Data'!$G:$G,"&gt;="&amp;$A39,'EPA Data'!$G:$G,"&lt;"&amp;$B39)*unit_conv</f>
        <v>4749490033467.7295</v>
      </c>
    </row>
    <row r="40" spans="1:38" x14ac:dyDescent="0.45">
      <c r="A40" s="15">
        <f t="shared" si="14"/>
        <v>50</v>
      </c>
      <c r="B40" s="16">
        <f t="shared" si="22"/>
        <v>60</v>
      </c>
      <c r="C40" s="31">
        <f>VLOOKUP($B$1,'Multipliers and Adjustments'!$A$70:$I$86,TRUNC(COLUMN(C$2)/5)+2,FALSE)*SUMIFS('EPA Data'!$I:$I,'EPA Data'!$D:$D,'Country Selector'!$A$2,'EPA Data'!$J:$J,$B$1,'EPA Data'!$C:$C,C$2,'EPA Data'!$G:$G,"&gt;="&amp;$A40,'EPA Data'!$G:$G,"&lt;"&amp;$B40)*unit_conv</f>
        <v>13458127953471.131</v>
      </c>
      <c r="D40">
        <f t="shared" si="23"/>
        <v>13550338770568.699</v>
      </c>
      <c r="E40">
        <f t="shared" si="23"/>
        <v>13642549587666.268</v>
      </c>
      <c r="F40">
        <f t="shared" si="23"/>
        <v>13734760404763.836</v>
      </c>
      <c r="G40">
        <f t="shared" si="23"/>
        <v>13826971221861.404</v>
      </c>
      <c r="H40" s="31">
        <f>VLOOKUP($B$1,'Multipliers and Adjustments'!$A$70:$I$86,TRUNC(COLUMN(H$2)/5)+2,FALSE)*SUMIFS('EPA Data'!$I:$I,'EPA Data'!$D:$D,'Country Selector'!$A$2,'EPA Data'!$J:$J,$B$1,'EPA Data'!$C:$C,H$2,'EPA Data'!$G:$G,"&gt;="&amp;$A40,'EPA Data'!$G:$G,"&lt;"&amp;$B40)*unit_conv</f>
        <v>13919182038958.971</v>
      </c>
      <c r="I40">
        <f t="shared" si="24"/>
        <v>13083060662424.068</v>
      </c>
      <c r="J40">
        <f t="shared" si="24"/>
        <v>12246939285889.166</v>
      </c>
      <c r="K40">
        <f t="shared" si="24"/>
        <v>11410817909354.264</v>
      </c>
      <c r="L40">
        <f t="shared" si="24"/>
        <v>10574696532819.361</v>
      </c>
      <c r="M40" s="31">
        <f>VLOOKUP($B$1,'Multipliers and Adjustments'!$A$70:$I$86,TRUNC(COLUMN(M$2)/5)+2,FALSE)*SUMIFS('EPA Data'!$I:$I,'EPA Data'!$D:$D,'Country Selector'!$A$2,'EPA Data'!$J:$J,$B$1,'EPA Data'!$C:$C,M$2,'EPA Data'!$G:$G,"&gt;="&amp;$A40,'EPA Data'!$G:$G,"&lt;"&amp;$B40)*unit_conv</f>
        <v>9738575156284.4609</v>
      </c>
      <c r="N40">
        <f t="shared" si="25"/>
        <v>8440025728835.501</v>
      </c>
      <c r="O40">
        <f t="shared" si="25"/>
        <v>7141476301386.541</v>
      </c>
      <c r="P40">
        <f t="shared" si="25"/>
        <v>5842926873937.5811</v>
      </c>
      <c r="Q40">
        <f t="shared" si="25"/>
        <v>4544377446488.6211</v>
      </c>
      <c r="R40" s="31">
        <f>VLOOKUP($B$1,'Multipliers and Adjustments'!$A$70:$I$86,TRUNC(COLUMN(R$2)/5)+2,FALSE)*SUMIFS('EPA Data'!$I:$I,'EPA Data'!$D:$D,'Country Selector'!$A$2,'EPA Data'!$J:$J,$B$1,'EPA Data'!$C:$C,R$2,'EPA Data'!$G:$G,"&gt;="&amp;$A40,'EPA Data'!$G:$G,"&lt;"&amp;$B40)*unit_conv</f>
        <v>3245828019039.6602</v>
      </c>
      <c r="S40">
        <f t="shared" si="26"/>
        <v>3227147209463.188</v>
      </c>
      <c r="T40">
        <f t="shared" si="26"/>
        <v>3208466399886.7158</v>
      </c>
      <c r="U40">
        <f t="shared" si="26"/>
        <v>3189785590310.2437</v>
      </c>
      <c r="V40">
        <f t="shared" si="26"/>
        <v>3171104780733.7715</v>
      </c>
      <c r="W40" s="31">
        <f>VLOOKUP($B$1,'Multipliers and Adjustments'!$A$70:$I$86,TRUNC(COLUMN(W$2)/5)+2,FALSE)*SUMIFS('EPA Data'!$I:$I,'EPA Data'!$D:$D,'Country Selector'!$A$2,'EPA Data'!$J:$J,$B$1,'EPA Data'!$C:$C,W$2,'EPA Data'!$G:$G,"&gt;="&amp;$A40,'EPA Data'!$G:$G,"&lt;"&amp;$B40)*unit_conv</f>
        <v>3152423971157.3003</v>
      </c>
      <c r="X40">
        <f t="shared" si="27"/>
        <v>3129486181226.8623</v>
      </c>
      <c r="Y40">
        <f t="shared" si="27"/>
        <v>3106548391296.4243</v>
      </c>
      <c r="Z40">
        <f t="shared" si="27"/>
        <v>3083610601365.9863</v>
      </c>
      <c r="AA40">
        <f t="shared" si="27"/>
        <v>3060672811435.5483</v>
      </c>
      <c r="AB40" s="31">
        <f>VLOOKUP($B$1,'Multipliers and Adjustments'!$A$70:$I$86,TRUNC(COLUMN(AB$2)/5)+2,FALSE)*SUMIFS('EPA Data'!$I:$I,'EPA Data'!$D:$D,'Country Selector'!$A$2,'EPA Data'!$J:$J,$B$1,'EPA Data'!$C:$C,AB$2,'EPA Data'!$G:$G,"&gt;="&amp;$A40,'EPA Data'!$G:$G,"&lt;"&amp;$B40)*unit_conv</f>
        <v>3037735021505.1104</v>
      </c>
      <c r="AC40">
        <f t="shared" si="28"/>
        <v>3011777020591.4404</v>
      </c>
      <c r="AD40">
        <f t="shared" si="28"/>
        <v>2985819019677.7705</v>
      </c>
      <c r="AE40">
        <f t="shared" si="28"/>
        <v>2959861018764.1006</v>
      </c>
      <c r="AF40">
        <f t="shared" si="28"/>
        <v>2933903017850.4307</v>
      </c>
      <c r="AG40" s="31">
        <f>VLOOKUP($B$1,'Multipliers and Adjustments'!$A$70:$I$86,TRUNC(COLUMN(AG$2)/5)+2,FALSE)*SUMIFS('EPA Data'!$I:$I,'EPA Data'!$D:$D,'Country Selector'!$A$2,'EPA Data'!$J:$J,$B$1,'EPA Data'!$C:$C,AG$2,'EPA Data'!$G:$G,"&gt;="&amp;$A40,'EPA Data'!$G:$G,"&lt;"&amp;$B40)*unit_conv</f>
        <v>2907945016936.7603</v>
      </c>
      <c r="AH40">
        <f t="shared" si="29"/>
        <v>2881149808903.542</v>
      </c>
      <c r="AI40">
        <f t="shared" si="29"/>
        <v>2854354600870.3237</v>
      </c>
      <c r="AJ40">
        <f t="shared" si="29"/>
        <v>2827559392837.1055</v>
      </c>
      <c r="AK40">
        <f t="shared" si="29"/>
        <v>2800764184803.8872</v>
      </c>
      <c r="AL40" s="31">
        <f>VLOOKUP($B$1,'Multipliers and Adjustments'!$A$70:$I$86,TRUNC(COLUMN(AL$2)/5)+2,FALSE)*SUMIFS('EPA Data'!$I:$I,'EPA Data'!$D:$D,'Country Selector'!$A$2,'EPA Data'!$J:$J,$B$1,'EPA Data'!$C:$C,AL$2,'EPA Data'!$G:$G,"&gt;="&amp;$A40,'EPA Data'!$G:$G,"&lt;"&amp;$B40)*unit_conv</f>
        <v>2773968976770.6699</v>
      </c>
    </row>
    <row r="41" spans="1:38" x14ac:dyDescent="0.45">
      <c r="A41" s="15">
        <f t="shared" si="14"/>
        <v>60</v>
      </c>
      <c r="B41" s="16">
        <f t="shared" si="22"/>
        <v>70</v>
      </c>
      <c r="C41" s="31">
        <f>VLOOKUP($B$1,'Multipliers and Adjustments'!$A$70:$I$86,TRUNC(COLUMN(C$2)/5)+2,FALSE)*SUMIFS('EPA Data'!$I:$I,'EPA Data'!$D:$D,'Country Selector'!$A$2,'EPA Data'!$J:$J,$B$1,'EPA Data'!$C:$C,C$2,'EPA Data'!$G:$G,"&gt;="&amp;$A41,'EPA Data'!$G:$G,"&lt;"&amp;$B41)*unit_conv</f>
        <v>3283815016787.4497</v>
      </c>
      <c r="D41">
        <f t="shared" si="23"/>
        <v>3968816414070.0718</v>
      </c>
      <c r="E41">
        <f t="shared" si="23"/>
        <v>4653817811352.6943</v>
      </c>
      <c r="F41">
        <f t="shared" si="23"/>
        <v>5338819208635.3164</v>
      </c>
      <c r="G41">
        <f t="shared" si="23"/>
        <v>6023820605917.9385</v>
      </c>
      <c r="H41" s="31">
        <f>VLOOKUP($B$1,'Multipliers and Adjustments'!$A$70:$I$86,TRUNC(COLUMN(H$2)/5)+2,FALSE)*SUMIFS('EPA Data'!$I:$I,'EPA Data'!$D:$D,'Country Selector'!$A$2,'EPA Data'!$J:$J,$B$1,'EPA Data'!$C:$C,H$2,'EPA Data'!$G:$G,"&gt;="&amp;$A41,'EPA Data'!$G:$G,"&lt;"&amp;$B41)*unit_conv</f>
        <v>6708822003200.5605</v>
      </c>
      <c r="I41">
        <f t="shared" si="24"/>
        <v>7543469836523.1201</v>
      </c>
      <c r="J41">
        <f t="shared" si="24"/>
        <v>8378117669845.6797</v>
      </c>
      <c r="K41">
        <f t="shared" si="24"/>
        <v>9212765503168.2402</v>
      </c>
      <c r="L41">
        <f t="shared" si="24"/>
        <v>10047413336490.801</v>
      </c>
      <c r="M41" s="31">
        <f>VLOOKUP($B$1,'Multipliers and Adjustments'!$A$70:$I$86,TRUNC(COLUMN(M$2)/5)+2,FALSE)*SUMIFS('EPA Data'!$I:$I,'EPA Data'!$D:$D,'Country Selector'!$A$2,'EPA Data'!$J:$J,$B$1,'EPA Data'!$C:$C,M$2,'EPA Data'!$G:$G,"&gt;="&amp;$A41,'EPA Data'!$G:$G,"&lt;"&amp;$B41)*unit_conv</f>
        <v>10882061169813.359</v>
      </c>
      <c r="N41">
        <f t="shared" si="25"/>
        <v>12140016339824.695</v>
      </c>
      <c r="O41">
        <f t="shared" si="25"/>
        <v>13397971509836.031</v>
      </c>
      <c r="P41">
        <f t="shared" si="25"/>
        <v>14655926679847.367</v>
      </c>
      <c r="Q41">
        <f t="shared" si="25"/>
        <v>15913881849858.703</v>
      </c>
      <c r="R41" s="31">
        <f>VLOOKUP($B$1,'Multipliers and Adjustments'!$A$70:$I$86,TRUNC(COLUMN(R$2)/5)+2,FALSE)*SUMIFS('EPA Data'!$I:$I,'EPA Data'!$D:$D,'Country Selector'!$A$2,'EPA Data'!$J:$J,$B$1,'EPA Data'!$C:$C,R$2,'EPA Data'!$G:$G,"&gt;="&amp;$A41,'EPA Data'!$G:$G,"&lt;"&amp;$B41)*unit_conv</f>
        <v>17171837019870.039</v>
      </c>
      <c r="S41">
        <f t="shared" si="26"/>
        <v>14998439204358.951</v>
      </c>
      <c r="T41">
        <f t="shared" si="26"/>
        <v>12825041388847.863</v>
      </c>
      <c r="U41">
        <f t="shared" si="26"/>
        <v>10651643573336.775</v>
      </c>
      <c r="V41">
        <f t="shared" si="26"/>
        <v>8478245757825.6875</v>
      </c>
      <c r="W41" s="31">
        <f>VLOOKUP($B$1,'Multipliers and Adjustments'!$A$70:$I$86,TRUNC(COLUMN(W$2)/5)+2,FALSE)*SUMIFS('EPA Data'!$I:$I,'EPA Data'!$D:$D,'Country Selector'!$A$2,'EPA Data'!$J:$J,$B$1,'EPA Data'!$C:$C,W$2,'EPA Data'!$G:$G,"&gt;="&amp;$A41,'EPA Data'!$G:$G,"&lt;"&amp;$B41)*unit_conv</f>
        <v>6304847942314.6006</v>
      </c>
      <c r="X41">
        <f t="shared" si="27"/>
        <v>6258972362453.7246</v>
      </c>
      <c r="Y41">
        <f t="shared" si="27"/>
        <v>6213096782592.8486</v>
      </c>
      <c r="Z41">
        <f t="shared" si="27"/>
        <v>6167221202731.9727</v>
      </c>
      <c r="AA41">
        <f t="shared" si="27"/>
        <v>6121345622871.0967</v>
      </c>
      <c r="AB41" s="31">
        <f>VLOOKUP($B$1,'Multipliers and Adjustments'!$A$70:$I$86,TRUNC(COLUMN(AB$2)/5)+2,FALSE)*SUMIFS('EPA Data'!$I:$I,'EPA Data'!$D:$D,'Country Selector'!$A$2,'EPA Data'!$J:$J,$B$1,'EPA Data'!$C:$C,AB$2,'EPA Data'!$G:$G,"&gt;="&amp;$A41,'EPA Data'!$G:$G,"&lt;"&amp;$B41)*unit_conv</f>
        <v>6075470043010.2207</v>
      </c>
      <c r="AC41">
        <f t="shared" si="28"/>
        <v>6023554041182.8809</v>
      </c>
      <c r="AD41">
        <f t="shared" si="28"/>
        <v>5971638039355.541</v>
      </c>
      <c r="AE41">
        <f t="shared" si="28"/>
        <v>5919722037528.2012</v>
      </c>
      <c r="AF41">
        <f t="shared" si="28"/>
        <v>5867806035700.8613</v>
      </c>
      <c r="AG41" s="31">
        <f>VLOOKUP($B$1,'Multipliers and Adjustments'!$A$70:$I$86,TRUNC(COLUMN(AG$2)/5)+2,FALSE)*SUMIFS('EPA Data'!$I:$I,'EPA Data'!$D:$D,'Country Selector'!$A$2,'EPA Data'!$J:$J,$B$1,'EPA Data'!$C:$C,AG$2,'EPA Data'!$G:$G,"&gt;="&amp;$A41,'EPA Data'!$G:$G,"&lt;"&amp;$B41)*unit_conv</f>
        <v>5815890033873.5205</v>
      </c>
      <c r="AH41">
        <f t="shared" si="29"/>
        <v>5762299617807.084</v>
      </c>
      <c r="AI41">
        <f t="shared" si="29"/>
        <v>5708709201740.6475</v>
      </c>
      <c r="AJ41">
        <f t="shared" si="29"/>
        <v>5655118785674.2109</v>
      </c>
      <c r="AK41">
        <f t="shared" si="29"/>
        <v>5601528369607.7744</v>
      </c>
      <c r="AL41" s="31">
        <f>VLOOKUP($B$1,'Multipliers and Adjustments'!$A$70:$I$86,TRUNC(COLUMN(AL$2)/5)+2,FALSE)*SUMIFS('EPA Data'!$I:$I,'EPA Data'!$D:$D,'Country Selector'!$A$2,'EPA Data'!$J:$J,$B$1,'EPA Data'!$C:$C,AL$2,'EPA Data'!$G:$G,"&gt;="&amp;$A41,'EPA Data'!$G:$G,"&lt;"&amp;$B41)*unit_conv</f>
        <v>5547937953541.3398</v>
      </c>
    </row>
    <row r="42" spans="1:38" x14ac:dyDescent="0.45">
      <c r="A42" s="15">
        <f t="shared" si="14"/>
        <v>70</v>
      </c>
      <c r="B42" s="16">
        <f t="shared" si="22"/>
        <v>80</v>
      </c>
      <c r="C42" s="31">
        <f>VLOOKUP($B$1,'Multipliers and Adjustments'!$A$70:$I$86,TRUNC(COLUMN(C$2)/5)+2,FALSE)*SUMIFS('EPA Data'!$I:$I,'EPA Data'!$D:$D,'Country Selector'!$A$2,'EPA Data'!$J:$J,$B$1,'EPA Data'!$C:$C,C$2,'EPA Data'!$G:$G,"&gt;="&amp;$A42,'EPA Data'!$G:$G,"&lt;"&amp;$B42)*unit_conv</f>
        <v>3283815016787.4497</v>
      </c>
      <c r="D42">
        <f t="shared" si="23"/>
        <v>2627052013429.96</v>
      </c>
      <c r="E42">
        <f t="shared" si="23"/>
        <v>1970289010072.47</v>
      </c>
      <c r="F42">
        <f t="shared" si="23"/>
        <v>1313526006714.98</v>
      </c>
      <c r="G42">
        <f t="shared" si="23"/>
        <v>656763003357.48999</v>
      </c>
      <c r="H42" s="31">
        <f>VLOOKUP($B$1,'Multipliers and Adjustments'!$A$70:$I$86,TRUNC(COLUMN(H$2)/5)+2,FALSE)*SUMIFS('EPA Data'!$I:$I,'EPA Data'!$D:$D,'Country Selector'!$A$2,'EPA Data'!$J:$J,$B$1,'EPA Data'!$C:$C,H$2,'EPA Data'!$G:$G,"&gt;="&amp;$A42,'EPA Data'!$G:$G,"&lt;"&amp;$B42)*unit_conv</f>
        <v>0</v>
      </c>
      <c r="I42">
        <f t="shared" si="24"/>
        <v>0</v>
      </c>
      <c r="J42">
        <f t="shared" si="24"/>
        <v>0</v>
      </c>
      <c r="K42">
        <f t="shared" si="24"/>
        <v>0</v>
      </c>
      <c r="L42">
        <f t="shared" si="24"/>
        <v>0</v>
      </c>
      <c r="M42" s="31">
        <f>VLOOKUP($B$1,'Multipliers and Adjustments'!$A$70:$I$86,TRUNC(COLUMN(M$2)/5)+2,FALSE)*SUMIFS('EPA Data'!$I:$I,'EPA Data'!$D:$D,'Country Selector'!$A$2,'EPA Data'!$J:$J,$B$1,'EPA Data'!$C:$C,M$2,'EPA Data'!$G:$G,"&gt;="&amp;$A42,'EPA Data'!$G:$G,"&lt;"&amp;$B42)*unit_conv</f>
        <v>0</v>
      </c>
      <c r="N42">
        <f t="shared" si="25"/>
        <v>0</v>
      </c>
      <c r="O42">
        <f t="shared" si="25"/>
        <v>0</v>
      </c>
      <c r="P42">
        <f t="shared" si="25"/>
        <v>0</v>
      </c>
      <c r="Q42">
        <f t="shared" si="25"/>
        <v>0</v>
      </c>
      <c r="R42" s="31">
        <f>VLOOKUP($B$1,'Multipliers and Adjustments'!$A$70:$I$86,TRUNC(COLUMN(R$2)/5)+2,FALSE)*SUMIFS('EPA Data'!$I:$I,'EPA Data'!$D:$D,'Country Selector'!$A$2,'EPA Data'!$J:$J,$B$1,'EPA Data'!$C:$C,R$2,'EPA Data'!$G:$G,"&gt;="&amp;$A42,'EPA Data'!$G:$G,"&lt;"&amp;$B42)*unit_conv</f>
        <v>0</v>
      </c>
      <c r="S42">
        <f t="shared" si="26"/>
        <v>0</v>
      </c>
      <c r="T42">
        <f t="shared" si="26"/>
        <v>0</v>
      </c>
      <c r="U42">
        <f t="shared" si="26"/>
        <v>0</v>
      </c>
      <c r="V42">
        <f t="shared" si="26"/>
        <v>0</v>
      </c>
      <c r="W42" s="31">
        <f>VLOOKUP($B$1,'Multipliers and Adjustments'!$A$70:$I$86,TRUNC(COLUMN(W$2)/5)+2,FALSE)*SUMIFS('EPA Data'!$I:$I,'EPA Data'!$D:$D,'Country Selector'!$A$2,'EPA Data'!$J:$J,$B$1,'EPA Data'!$C:$C,W$2,'EPA Data'!$G:$G,"&gt;="&amp;$A42,'EPA Data'!$G:$G,"&lt;"&amp;$B42)*unit_conv</f>
        <v>0</v>
      </c>
      <c r="X42">
        <f t="shared" si="27"/>
        <v>0</v>
      </c>
      <c r="Y42">
        <f t="shared" si="27"/>
        <v>0</v>
      </c>
      <c r="Z42">
        <f t="shared" si="27"/>
        <v>0</v>
      </c>
      <c r="AA42">
        <f t="shared" si="27"/>
        <v>0</v>
      </c>
      <c r="AB42" s="31">
        <f>VLOOKUP($B$1,'Multipliers and Adjustments'!$A$70:$I$86,TRUNC(COLUMN(AB$2)/5)+2,FALSE)*SUMIFS('EPA Data'!$I:$I,'EPA Data'!$D:$D,'Country Selector'!$A$2,'EPA Data'!$J:$J,$B$1,'EPA Data'!$C:$C,AB$2,'EPA Data'!$G:$G,"&gt;="&amp;$A42,'EPA Data'!$G:$G,"&lt;"&amp;$B42)*unit_conv</f>
        <v>0</v>
      </c>
      <c r="AC42">
        <f t="shared" si="28"/>
        <v>0</v>
      </c>
      <c r="AD42">
        <f t="shared" si="28"/>
        <v>0</v>
      </c>
      <c r="AE42">
        <f t="shared" si="28"/>
        <v>0</v>
      </c>
      <c r="AF42">
        <f t="shared" si="28"/>
        <v>0</v>
      </c>
      <c r="AG42" s="31">
        <f>VLOOKUP($B$1,'Multipliers and Adjustments'!$A$70:$I$86,TRUNC(COLUMN(AG$2)/5)+2,FALSE)*SUMIFS('EPA Data'!$I:$I,'EPA Data'!$D:$D,'Country Selector'!$A$2,'EPA Data'!$J:$J,$B$1,'EPA Data'!$C:$C,AG$2,'EPA Data'!$G:$G,"&gt;="&amp;$A42,'EPA Data'!$G:$G,"&lt;"&amp;$B42)*unit_conv</f>
        <v>0</v>
      </c>
      <c r="AH42">
        <f t="shared" si="29"/>
        <v>0</v>
      </c>
      <c r="AI42">
        <f t="shared" si="29"/>
        <v>0</v>
      </c>
      <c r="AJ42">
        <f t="shared" si="29"/>
        <v>0</v>
      </c>
      <c r="AK42">
        <f t="shared" si="29"/>
        <v>0</v>
      </c>
      <c r="AL42" s="31">
        <f>VLOOKUP($B$1,'Multipliers and Adjustments'!$A$70:$I$86,TRUNC(COLUMN(AL$2)/5)+2,FALSE)*SUMIFS('EPA Data'!$I:$I,'EPA Data'!$D:$D,'Country Selector'!$A$2,'EPA Data'!$J:$J,$B$1,'EPA Data'!$C:$C,AL$2,'EPA Data'!$G:$G,"&gt;="&amp;$A42,'EPA Data'!$G:$G,"&lt;"&amp;$B42)*unit_conv</f>
        <v>0</v>
      </c>
    </row>
    <row r="43" spans="1:38" x14ac:dyDescent="0.45">
      <c r="A43" s="15">
        <f t="shared" si="14"/>
        <v>80</v>
      </c>
      <c r="B43" s="16">
        <f t="shared" si="22"/>
        <v>90</v>
      </c>
      <c r="C43" s="31">
        <f>VLOOKUP($B$1,'Multipliers and Adjustments'!$A$70:$I$86,TRUNC(COLUMN(C$2)/5)+2,FALSE)*SUMIFS('EPA Data'!$I:$I,'EPA Data'!$D:$D,'Country Selector'!$A$2,'EPA Data'!$J:$J,$B$1,'EPA Data'!$C:$C,C$2,'EPA Data'!$G:$G,"&gt;="&amp;$A43,'EPA Data'!$G:$G,"&lt;"&amp;$B43)*unit_conv</f>
        <v>0</v>
      </c>
      <c r="D43">
        <f t="shared" si="23"/>
        <v>0</v>
      </c>
      <c r="E43">
        <f t="shared" si="23"/>
        <v>0</v>
      </c>
      <c r="F43">
        <f t="shared" si="23"/>
        <v>0</v>
      </c>
      <c r="G43">
        <f t="shared" si="23"/>
        <v>0</v>
      </c>
      <c r="H43" s="31">
        <f>VLOOKUP($B$1,'Multipliers and Adjustments'!$A$70:$I$86,TRUNC(COLUMN(H$2)/5)+2,FALSE)*SUMIFS('EPA Data'!$I:$I,'EPA Data'!$D:$D,'Country Selector'!$A$2,'EPA Data'!$J:$J,$B$1,'EPA Data'!$C:$C,H$2,'EPA Data'!$G:$G,"&gt;="&amp;$A43,'EPA Data'!$G:$G,"&lt;"&amp;$B43)*unit_conv</f>
        <v>0</v>
      </c>
      <c r="I43">
        <f t="shared" si="24"/>
        <v>0</v>
      </c>
      <c r="J43">
        <f t="shared" si="24"/>
        <v>0</v>
      </c>
      <c r="K43">
        <f t="shared" si="24"/>
        <v>0</v>
      </c>
      <c r="L43">
        <f t="shared" si="24"/>
        <v>0</v>
      </c>
      <c r="M43" s="31">
        <f>VLOOKUP($B$1,'Multipliers and Adjustments'!$A$70:$I$86,TRUNC(COLUMN(M$2)/5)+2,FALSE)*SUMIFS('EPA Data'!$I:$I,'EPA Data'!$D:$D,'Country Selector'!$A$2,'EPA Data'!$J:$J,$B$1,'EPA Data'!$C:$C,M$2,'EPA Data'!$G:$G,"&gt;="&amp;$A43,'EPA Data'!$G:$G,"&lt;"&amp;$B43)*unit_conv</f>
        <v>0</v>
      </c>
      <c r="N43">
        <f t="shared" si="25"/>
        <v>0</v>
      </c>
      <c r="O43">
        <f t="shared" si="25"/>
        <v>0</v>
      </c>
      <c r="P43">
        <f t="shared" si="25"/>
        <v>0</v>
      </c>
      <c r="Q43">
        <f t="shared" si="25"/>
        <v>0</v>
      </c>
      <c r="R43" s="31">
        <f>VLOOKUP($B$1,'Multipliers and Adjustments'!$A$70:$I$86,TRUNC(COLUMN(R$2)/5)+2,FALSE)*SUMIFS('EPA Data'!$I:$I,'EPA Data'!$D:$D,'Country Selector'!$A$2,'EPA Data'!$J:$J,$B$1,'EPA Data'!$C:$C,R$2,'EPA Data'!$G:$G,"&gt;="&amp;$A43,'EPA Data'!$G:$G,"&lt;"&amp;$B43)*unit_conv</f>
        <v>0</v>
      </c>
      <c r="S43">
        <f t="shared" si="26"/>
        <v>2626968416863.3799</v>
      </c>
      <c r="T43">
        <f t="shared" si="26"/>
        <v>5253936833726.7598</v>
      </c>
      <c r="U43">
        <f t="shared" si="26"/>
        <v>7880905250590.1396</v>
      </c>
      <c r="V43">
        <f t="shared" si="26"/>
        <v>10507873667453.52</v>
      </c>
      <c r="W43" s="31">
        <f>VLOOKUP($B$1,'Multipliers and Adjustments'!$A$70:$I$86,TRUNC(COLUMN(W$2)/5)+2,FALSE)*SUMIFS('EPA Data'!$I:$I,'EPA Data'!$D:$D,'Country Selector'!$A$2,'EPA Data'!$J:$J,$B$1,'EPA Data'!$C:$C,W$2,'EPA Data'!$G:$G,"&gt;="&amp;$A43,'EPA Data'!$G:$G,"&lt;"&amp;$B43)*unit_conv</f>
        <v>13134842084316.898</v>
      </c>
      <c r="X43">
        <f t="shared" si="27"/>
        <v>10507873667453.52</v>
      </c>
      <c r="Y43">
        <f t="shared" si="27"/>
        <v>7880905250590.1396</v>
      </c>
      <c r="Z43">
        <f t="shared" si="27"/>
        <v>5253936833726.7598</v>
      </c>
      <c r="AA43">
        <f t="shared" si="27"/>
        <v>2626968416863.3799</v>
      </c>
      <c r="AB43" s="31">
        <f>VLOOKUP($B$1,'Multipliers and Adjustments'!$A$70:$I$86,TRUNC(COLUMN(AB$2)/5)+2,FALSE)*SUMIFS('EPA Data'!$I:$I,'EPA Data'!$D:$D,'Country Selector'!$A$2,'EPA Data'!$J:$J,$B$1,'EPA Data'!$C:$C,AB$2,'EPA Data'!$G:$G,"&gt;="&amp;$A43,'EPA Data'!$G:$G,"&lt;"&amp;$B43)*unit_conv</f>
        <v>0</v>
      </c>
      <c r="AC43">
        <f t="shared" si="28"/>
        <v>0</v>
      </c>
      <c r="AD43">
        <f t="shared" si="28"/>
        <v>0</v>
      </c>
      <c r="AE43">
        <f t="shared" si="28"/>
        <v>0</v>
      </c>
      <c r="AF43">
        <f t="shared" si="28"/>
        <v>0</v>
      </c>
      <c r="AG43" s="31">
        <f>VLOOKUP($B$1,'Multipliers and Adjustments'!$A$70:$I$86,TRUNC(COLUMN(AG$2)/5)+2,FALSE)*SUMIFS('EPA Data'!$I:$I,'EPA Data'!$D:$D,'Country Selector'!$A$2,'EPA Data'!$J:$J,$B$1,'EPA Data'!$C:$C,AG$2,'EPA Data'!$G:$G,"&gt;="&amp;$A43,'EPA Data'!$G:$G,"&lt;"&amp;$B43)*unit_conv</f>
        <v>0</v>
      </c>
      <c r="AH43">
        <f t="shared" si="29"/>
        <v>0</v>
      </c>
      <c r="AI43">
        <f t="shared" si="29"/>
        <v>0</v>
      </c>
      <c r="AJ43">
        <f t="shared" si="29"/>
        <v>0</v>
      </c>
      <c r="AK43">
        <f t="shared" si="29"/>
        <v>0</v>
      </c>
      <c r="AL43" s="31">
        <f>VLOOKUP($B$1,'Multipliers and Adjustments'!$A$70:$I$86,TRUNC(COLUMN(AL$2)/5)+2,FALSE)*SUMIFS('EPA Data'!$I:$I,'EPA Data'!$D:$D,'Country Selector'!$A$2,'EPA Data'!$J:$J,$B$1,'EPA Data'!$C:$C,AL$2,'EPA Data'!$G:$G,"&gt;="&amp;$A43,'EPA Data'!$G:$G,"&lt;"&amp;$B43)*unit_conv</f>
        <v>0</v>
      </c>
    </row>
    <row r="44" spans="1:38" x14ac:dyDescent="0.45">
      <c r="A44" s="15">
        <f t="shared" si="14"/>
        <v>90</v>
      </c>
      <c r="B44" s="16">
        <f t="shared" si="22"/>
        <v>100</v>
      </c>
      <c r="C44" s="31">
        <f>VLOOKUP($B$1,'Multipliers and Adjustments'!$A$70:$I$86,TRUNC(COLUMN(C$2)/5)+2,FALSE)*SUMIFS('EPA Data'!$I:$I,'EPA Data'!$D:$D,'Country Selector'!$A$2,'EPA Data'!$J:$J,$B$1,'EPA Data'!$C:$C,C$2,'EPA Data'!$G:$G,"&gt;="&amp;$A44,'EPA Data'!$G:$G,"&lt;"&amp;$B44)*unit_conv</f>
        <v>0</v>
      </c>
      <c r="D44">
        <f t="shared" si="23"/>
        <v>0</v>
      </c>
      <c r="E44">
        <f t="shared" si="23"/>
        <v>0</v>
      </c>
      <c r="F44">
        <f t="shared" si="23"/>
        <v>0</v>
      </c>
      <c r="G44">
        <f t="shared" si="23"/>
        <v>0</v>
      </c>
      <c r="H44" s="31">
        <f>VLOOKUP($B$1,'Multipliers and Adjustments'!$A$70:$I$86,TRUNC(COLUMN(H$2)/5)+2,FALSE)*SUMIFS('EPA Data'!$I:$I,'EPA Data'!$D:$D,'Country Selector'!$A$2,'EPA Data'!$J:$J,$B$1,'EPA Data'!$C:$C,H$2,'EPA Data'!$G:$G,"&gt;="&amp;$A44,'EPA Data'!$G:$G,"&lt;"&amp;$B44)*unit_conv</f>
        <v>0</v>
      </c>
      <c r="I44">
        <f t="shared" si="24"/>
        <v>0</v>
      </c>
      <c r="J44">
        <f t="shared" si="24"/>
        <v>0</v>
      </c>
      <c r="K44">
        <f t="shared" si="24"/>
        <v>0</v>
      </c>
      <c r="L44">
        <f t="shared" si="24"/>
        <v>0</v>
      </c>
      <c r="M44" s="31">
        <f>VLOOKUP($B$1,'Multipliers and Adjustments'!$A$70:$I$86,TRUNC(COLUMN(M$2)/5)+2,FALSE)*SUMIFS('EPA Data'!$I:$I,'EPA Data'!$D:$D,'Country Selector'!$A$2,'EPA Data'!$J:$J,$B$1,'EPA Data'!$C:$C,M$2,'EPA Data'!$G:$G,"&gt;="&amp;$A44,'EPA Data'!$G:$G,"&lt;"&amp;$B44)*unit_conv</f>
        <v>0</v>
      </c>
      <c r="N44">
        <f t="shared" si="25"/>
        <v>0</v>
      </c>
      <c r="O44">
        <f t="shared" si="25"/>
        <v>0</v>
      </c>
      <c r="P44">
        <f t="shared" si="25"/>
        <v>0</v>
      </c>
      <c r="Q44">
        <f t="shared" si="25"/>
        <v>0</v>
      </c>
      <c r="R44" s="31">
        <f>VLOOKUP($B$1,'Multipliers and Adjustments'!$A$70:$I$86,TRUNC(COLUMN(R$2)/5)+2,FALSE)*SUMIFS('EPA Data'!$I:$I,'EPA Data'!$D:$D,'Country Selector'!$A$2,'EPA Data'!$J:$J,$B$1,'EPA Data'!$C:$C,R$2,'EPA Data'!$G:$G,"&gt;="&amp;$A44,'EPA Data'!$G:$G,"&lt;"&amp;$B44)*unit_conv</f>
        <v>0</v>
      </c>
      <c r="S44">
        <f t="shared" si="26"/>
        <v>0</v>
      </c>
      <c r="T44">
        <f t="shared" si="26"/>
        <v>0</v>
      </c>
      <c r="U44">
        <f t="shared" si="26"/>
        <v>0</v>
      </c>
      <c r="V44">
        <f t="shared" si="26"/>
        <v>0</v>
      </c>
      <c r="W44" s="31">
        <f>VLOOKUP($B$1,'Multipliers and Adjustments'!$A$70:$I$86,TRUNC(COLUMN(W$2)/5)+2,FALSE)*SUMIFS('EPA Data'!$I:$I,'EPA Data'!$D:$D,'Country Selector'!$A$2,'EPA Data'!$J:$J,$B$1,'EPA Data'!$C:$C,W$2,'EPA Data'!$G:$G,"&gt;="&amp;$A44,'EPA Data'!$G:$G,"&lt;"&amp;$B44)*unit_conv</f>
        <v>0</v>
      </c>
      <c r="X44">
        <f t="shared" si="27"/>
        <v>2633312406682.668</v>
      </c>
      <c r="Y44">
        <f t="shared" si="27"/>
        <v>5266624813365.3359</v>
      </c>
      <c r="Z44">
        <f t="shared" si="27"/>
        <v>7899937220048.0039</v>
      </c>
      <c r="AA44">
        <f t="shared" si="27"/>
        <v>10533249626730.672</v>
      </c>
      <c r="AB44" s="31">
        <f>VLOOKUP($B$1,'Multipliers and Adjustments'!$A$70:$I$86,TRUNC(COLUMN(AB$2)/5)+2,FALSE)*SUMIFS('EPA Data'!$I:$I,'EPA Data'!$D:$D,'Country Selector'!$A$2,'EPA Data'!$J:$J,$B$1,'EPA Data'!$C:$C,AB$2,'EPA Data'!$G:$G,"&gt;="&amp;$A44,'EPA Data'!$G:$G,"&lt;"&amp;$B44)*unit_conv</f>
        <v>13166562033413.34</v>
      </c>
      <c r="AC44">
        <f t="shared" si="28"/>
        <v>10533249626730.672</v>
      </c>
      <c r="AD44">
        <f t="shared" si="28"/>
        <v>7899937220048.0039</v>
      </c>
      <c r="AE44">
        <f t="shared" si="28"/>
        <v>5266624813365.3359</v>
      </c>
      <c r="AF44">
        <f t="shared" si="28"/>
        <v>2633312406682.668</v>
      </c>
      <c r="AG44" s="31">
        <f>VLOOKUP($B$1,'Multipliers and Adjustments'!$A$70:$I$86,TRUNC(COLUMN(AG$2)/5)+2,FALSE)*SUMIFS('EPA Data'!$I:$I,'EPA Data'!$D:$D,'Country Selector'!$A$2,'EPA Data'!$J:$J,$B$1,'EPA Data'!$C:$C,AG$2,'EPA Data'!$G:$G,"&gt;="&amp;$A44,'EPA Data'!$G:$G,"&lt;"&amp;$B44)*unit_conv</f>
        <v>0</v>
      </c>
      <c r="AH44">
        <f t="shared" si="29"/>
        <v>0</v>
      </c>
      <c r="AI44">
        <f t="shared" si="29"/>
        <v>0</v>
      </c>
      <c r="AJ44">
        <f t="shared" si="29"/>
        <v>0</v>
      </c>
      <c r="AK44">
        <f t="shared" si="29"/>
        <v>0</v>
      </c>
      <c r="AL44" s="31">
        <f>VLOOKUP($B$1,'Multipliers and Adjustments'!$A$70:$I$86,TRUNC(COLUMN(AL$2)/5)+2,FALSE)*SUMIFS('EPA Data'!$I:$I,'EPA Data'!$D:$D,'Country Selector'!$A$2,'EPA Data'!$J:$J,$B$1,'EPA Data'!$C:$C,AL$2,'EPA Data'!$G:$G,"&gt;="&amp;$A44,'EPA Data'!$G:$G,"&lt;"&amp;$B44)*unit_conv</f>
        <v>0</v>
      </c>
    </row>
    <row r="45" spans="1:38" x14ac:dyDescent="0.45">
      <c r="A45" s="12">
        <f>B44</f>
        <v>100</v>
      </c>
      <c r="B45" s="11">
        <f t="shared" si="7"/>
        <v>150</v>
      </c>
      <c r="C45" s="31">
        <f>VLOOKUP($B$1,'Multipliers and Adjustments'!$A$70:$I$86,TRUNC(COLUMN(C$2)/5)+2,FALSE)*SUMIFS('EPA Data'!$I:$I,'EPA Data'!$D:$D,'Country Selector'!$A$2,'EPA Data'!$J:$J,$B$1,'EPA Data'!$C:$C,C$2,'EPA Data'!$G:$G,"&gt;="&amp;$A45,'EPA Data'!$G:$G,"&lt;"&amp;$B45)*unit_conv</f>
        <v>3159980012479.7598</v>
      </c>
      <c r="D45">
        <f t="shared" si="23"/>
        <v>3193555007690.562</v>
      </c>
      <c r="E45">
        <f t="shared" si="23"/>
        <v>3227130002901.3643</v>
      </c>
      <c r="F45">
        <f t="shared" si="23"/>
        <v>3260704998112.1665</v>
      </c>
      <c r="G45">
        <f t="shared" si="23"/>
        <v>3294279993322.9688</v>
      </c>
      <c r="H45" s="31">
        <f>VLOOKUP($B$1,'Multipliers and Adjustments'!$A$70:$I$86,TRUNC(COLUMN(H$2)/5)+2,FALSE)*SUMIFS('EPA Data'!$I:$I,'EPA Data'!$D:$D,'Country Selector'!$A$2,'EPA Data'!$J:$J,$B$1,'EPA Data'!$C:$C,H$2,'EPA Data'!$G:$G,"&gt;="&amp;$A45,'EPA Data'!$G:$G,"&lt;"&amp;$B45)*unit_conv</f>
        <v>3327854988533.77</v>
      </c>
      <c r="I45">
        <f t="shared" si="24"/>
        <v>3344777987634.3682</v>
      </c>
      <c r="J45">
        <f t="shared" si="24"/>
        <v>3361700986734.9663</v>
      </c>
      <c r="K45">
        <f t="shared" si="24"/>
        <v>3378623985835.5645</v>
      </c>
      <c r="L45">
        <f t="shared" si="24"/>
        <v>3395546984936.1626</v>
      </c>
      <c r="M45" s="31">
        <f>VLOOKUP($B$1,'Multipliers and Adjustments'!$A$70:$I$86,TRUNC(COLUMN(M$2)/5)+2,FALSE)*SUMIFS('EPA Data'!$I:$I,'EPA Data'!$D:$D,'Country Selector'!$A$2,'EPA Data'!$J:$J,$B$1,'EPA Data'!$C:$C,M$2,'EPA Data'!$G:$G,"&gt;="&amp;$A45,'EPA Data'!$G:$G,"&lt;"&amp;$B45)*unit_conv</f>
        <v>3412469984036.7598</v>
      </c>
      <c r="N45">
        <f t="shared" si="25"/>
        <v>3422837183163.3896</v>
      </c>
      <c r="O45">
        <f t="shared" si="25"/>
        <v>3433204382290.0195</v>
      </c>
      <c r="P45">
        <f t="shared" si="25"/>
        <v>3443571581416.6494</v>
      </c>
      <c r="Q45">
        <f t="shared" si="25"/>
        <v>3453938780543.2793</v>
      </c>
      <c r="R45" s="31">
        <f>VLOOKUP($B$1,'Multipliers and Adjustments'!$A$70:$I$86,TRUNC(COLUMN(R$2)/5)+2,FALSE)*SUMIFS('EPA Data'!$I:$I,'EPA Data'!$D:$D,'Country Selector'!$A$2,'EPA Data'!$J:$J,$B$1,'EPA Data'!$C:$C,R$2,'EPA Data'!$G:$G,"&gt;="&amp;$A45,'EPA Data'!$G:$G,"&lt;"&amp;$B45)*unit_conv</f>
        <v>3464305979669.9102</v>
      </c>
      <c r="S45">
        <f t="shared" si="26"/>
        <v>3603468195683.5078</v>
      </c>
      <c r="T45">
        <f t="shared" si="26"/>
        <v>3742630411697.1055</v>
      </c>
      <c r="U45">
        <f t="shared" si="26"/>
        <v>3881792627710.7031</v>
      </c>
      <c r="V45">
        <f t="shared" si="26"/>
        <v>4020954843724.3008</v>
      </c>
      <c r="W45" s="31">
        <f>VLOOKUP($B$1,'Multipliers and Adjustments'!$A$70:$I$86,TRUNC(COLUMN(W$2)/5)+2,FALSE)*SUMIFS('EPA Data'!$I:$I,'EPA Data'!$D:$D,'Country Selector'!$A$2,'EPA Data'!$J:$J,$B$1,'EPA Data'!$C:$C,W$2,'EPA Data'!$G:$G,"&gt;="&amp;$A45,'EPA Data'!$G:$G,"&lt;"&amp;$B45)*unit_conv</f>
        <v>4160117059737.8989</v>
      </c>
      <c r="X45">
        <f t="shared" si="27"/>
        <v>4130874062718.042</v>
      </c>
      <c r="Y45">
        <f t="shared" si="27"/>
        <v>4101631065698.1851</v>
      </c>
      <c r="Z45">
        <f t="shared" si="27"/>
        <v>4072388068678.3281</v>
      </c>
      <c r="AA45">
        <f t="shared" si="27"/>
        <v>4043145071658.4712</v>
      </c>
      <c r="AB45" s="31">
        <f>VLOOKUP($B$1,'Multipliers and Adjustments'!$A$70:$I$86,TRUNC(COLUMN(AB$2)/5)+2,FALSE)*SUMIFS('EPA Data'!$I:$I,'EPA Data'!$D:$D,'Country Selector'!$A$2,'EPA Data'!$J:$J,$B$1,'EPA Data'!$C:$C,AB$2,'EPA Data'!$G:$G,"&gt;="&amp;$A45,'EPA Data'!$G:$G,"&lt;"&amp;$B45)*unit_conv</f>
        <v>4013902074638.6133</v>
      </c>
      <c r="AC45">
        <f t="shared" si="28"/>
        <v>6593827650531.0244</v>
      </c>
      <c r="AD45">
        <f t="shared" si="28"/>
        <v>9173753226423.4355</v>
      </c>
      <c r="AE45">
        <f t="shared" si="28"/>
        <v>11753678802315.848</v>
      </c>
      <c r="AF45">
        <f t="shared" si="28"/>
        <v>14333604378208.258</v>
      </c>
      <c r="AG45" s="31">
        <f>VLOOKUP($B$1,'Multipliers and Adjustments'!$A$70:$I$86,TRUNC(COLUMN(AG$2)/5)+2,FALSE)*SUMIFS('EPA Data'!$I:$I,'EPA Data'!$D:$D,'Country Selector'!$A$2,'EPA Data'!$J:$J,$B$1,'EPA Data'!$C:$C,AG$2,'EPA Data'!$G:$G,"&gt;="&amp;$A45,'EPA Data'!$G:$G,"&lt;"&amp;$B45)*unit_conv</f>
        <v>16913529954100.668</v>
      </c>
      <c r="AH45">
        <f t="shared" si="29"/>
        <v>16847102376838.811</v>
      </c>
      <c r="AI45">
        <f t="shared" si="29"/>
        <v>16780674799576.953</v>
      </c>
      <c r="AJ45">
        <f t="shared" si="29"/>
        <v>16714247222315.096</v>
      </c>
      <c r="AK45">
        <f t="shared" si="29"/>
        <v>16647819645053.238</v>
      </c>
      <c r="AL45" s="31">
        <f>VLOOKUP($B$1,'Multipliers and Adjustments'!$A$70:$I$86,TRUNC(COLUMN(AL$2)/5)+2,FALSE)*SUMIFS('EPA Data'!$I:$I,'EPA Data'!$D:$D,'Country Selector'!$A$2,'EPA Data'!$J:$J,$B$1,'EPA Data'!$C:$C,AL$2,'EPA Data'!$G:$G,"&gt;="&amp;$A45,'EPA Data'!$G:$G,"&lt;"&amp;$B45)*unit_conv</f>
        <v>16581392067791.385</v>
      </c>
    </row>
    <row r="46" spans="1:38" x14ac:dyDescent="0.45">
      <c r="A46" s="12">
        <f t="shared" si="14"/>
        <v>150</v>
      </c>
      <c r="B46" s="11">
        <f t="shared" si="7"/>
        <v>200</v>
      </c>
      <c r="C46" s="31">
        <f>VLOOKUP($B$1,'Multipliers and Adjustments'!$A$70:$I$86,TRUNC(COLUMN(C$2)/5)+2,FALSE)*SUMIFS('EPA Data'!$I:$I,'EPA Data'!$D:$D,'Country Selector'!$A$2,'EPA Data'!$J:$J,$B$1,'EPA Data'!$C:$C,C$2,'EPA Data'!$G:$G,"&gt;="&amp;$A46,'EPA Data'!$G:$G,"&lt;"&amp;$B46)*unit_conv</f>
        <v>0</v>
      </c>
      <c r="D46">
        <f t="shared" si="23"/>
        <v>0</v>
      </c>
      <c r="E46">
        <f t="shared" si="23"/>
        <v>0</v>
      </c>
      <c r="F46">
        <f t="shared" si="23"/>
        <v>0</v>
      </c>
      <c r="G46">
        <f t="shared" si="23"/>
        <v>0</v>
      </c>
      <c r="H46" s="31">
        <f>VLOOKUP($B$1,'Multipliers and Adjustments'!$A$70:$I$86,TRUNC(COLUMN(H$2)/5)+2,FALSE)*SUMIFS('EPA Data'!$I:$I,'EPA Data'!$D:$D,'Country Selector'!$A$2,'EPA Data'!$J:$J,$B$1,'EPA Data'!$C:$C,H$2,'EPA Data'!$G:$G,"&gt;="&amp;$A46,'EPA Data'!$G:$G,"&lt;"&amp;$B46)*unit_conv</f>
        <v>0</v>
      </c>
      <c r="I46">
        <f t="shared" si="24"/>
        <v>0</v>
      </c>
      <c r="J46">
        <f t="shared" si="24"/>
        <v>0</v>
      </c>
      <c r="K46">
        <f t="shared" si="24"/>
        <v>0</v>
      </c>
      <c r="L46">
        <f t="shared" si="24"/>
        <v>0</v>
      </c>
      <c r="M46" s="31">
        <f>VLOOKUP($B$1,'Multipliers and Adjustments'!$A$70:$I$86,TRUNC(COLUMN(M$2)/5)+2,FALSE)*SUMIFS('EPA Data'!$I:$I,'EPA Data'!$D:$D,'Country Selector'!$A$2,'EPA Data'!$J:$J,$B$1,'EPA Data'!$C:$C,M$2,'EPA Data'!$G:$G,"&gt;="&amp;$A46,'EPA Data'!$G:$G,"&lt;"&amp;$B46)*unit_conv</f>
        <v>0</v>
      </c>
      <c r="N46">
        <f t="shared" si="25"/>
        <v>0</v>
      </c>
      <c r="O46">
        <f t="shared" si="25"/>
        <v>0</v>
      </c>
      <c r="P46">
        <f t="shared" si="25"/>
        <v>0</v>
      </c>
      <c r="Q46">
        <f t="shared" si="25"/>
        <v>0</v>
      </c>
      <c r="R46" s="31">
        <f>VLOOKUP($B$1,'Multipliers and Adjustments'!$A$70:$I$86,TRUNC(COLUMN(R$2)/5)+2,FALSE)*SUMIFS('EPA Data'!$I:$I,'EPA Data'!$D:$D,'Country Selector'!$A$2,'EPA Data'!$J:$J,$B$1,'EPA Data'!$C:$C,R$2,'EPA Data'!$G:$G,"&gt;="&amp;$A46,'EPA Data'!$G:$G,"&lt;"&amp;$B46)*unit_conv</f>
        <v>0</v>
      </c>
      <c r="S46">
        <f t="shared" si="26"/>
        <v>697862198041.72998</v>
      </c>
      <c r="T46">
        <f t="shared" si="26"/>
        <v>1395724396083.46</v>
      </c>
      <c r="U46">
        <f t="shared" si="26"/>
        <v>2093586594125.1899</v>
      </c>
      <c r="V46">
        <f t="shared" si="26"/>
        <v>2791448792166.9199</v>
      </c>
      <c r="W46" s="31">
        <f>VLOOKUP($B$1,'Multipliers and Adjustments'!$A$70:$I$86,TRUNC(COLUMN(W$2)/5)+2,FALSE)*SUMIFS('EPA Data'!$I:$I,'EPA Data'!$D:$D,'Country Selector'!$A$2,'EPA Data'!$J:$J,$B$1,'EPA Data'!$C:$C,W$2,'EPA Data'!$G:$G,"&gt;="&amp;$A46,'EPA Data'!$G:$G,"&lt;"&amp;$B46)*unit_conv</f>
        <v>3489310990208.6499</v>
      </c>
      <c r="X46">
        <f t="shared" si="27"/>
        <v>3490996598478.7041</v>
      </c>
      <c r="Y46">
        <f t="shared" si="27"/>
        <v>3492682206748.7583</v>
      </c>
      <c r="Z46">
        <f t="shared" si="27"/>
        <v>3494367815018.8125</v>
      </c>
      <c r="AA46">
        <f t="shared" si="27"/>
        <v>3496053423288.8667</v>
      </c>
      <c r="AB46" s="31">
        <f>VLOOKUP($B$1,'Multipliers and Adjustments'!$A$70:$I$86,TRUNC(COLUMN(AB$2)/5)+2,FALSE)*SUMIFS('EPA Data'!$I:$I,'EPA Data'!$D:$D,'Country Selector'!$A$2,'EPA Data'!$J:$J,$B$1,'EPA Data'!$C:$C,AB$2,'EPA Data'!$G:$G,"&gt;="&amp;$A46,'EPA Data'!$G:$G,"&lt;"&amp;$B46)*unit_conv</f>
        <v>3497739031558.9199</v>
      </c>
      <c r="AC46">
        <f t="shared" si="28"/>
        <v>3492398235805.9199</v>
      </c>
      <c r="AD46">
        <f t="shared" si="28"/>
        <v>3487057440052.9199</v>
      </c>
      <c r="AE46">
        <f t="shared" si="28"/>
        <v>3481716644299.9199</v>
      </c>
      <c r="AF46">
        <f t="shared" si="28"/>
        <v>3476375848546.9199</v>
      </c>
      <c r="AG46" s="31">
        <f>VLOOKUP($B$1,'Multipliers and Adjustments'!$A$70:$I$86,TRUNC(COLUMN(AG$2)/5)+2,FALSE)*SUMIFS('EPA Data'!$I:$I,'EPA Data'!$D:$D,'Country Selector'!$A$2,'EPA Data'!$J:$J,$B$1,'EPA Data'!$C:$C,AG$2,'EPA Data'!$G:$G,"&gt;="&amp;$A46,'EPA Data'!$G:$G,"&lt;"&amp;$B46)*unit_conv</f>
        <v>3471035052793.9199</v>
      </c>
      <c r="AH46">
        <f t="shared" si="29"/>
        <v>2776828042235.1357</v>
      </c>
      <c r="AI46">
        <f t="shared" si="29"/>
        <v>2082621031676.3518</v>
      </c>
      <c r="AJ46">
        <f t="shared" si="29"/>
        <v>1388414021117.5679</v>
      </c>
      <c r="AK46">
        <f t="shared" si="29"/>
        <v>694207010558.78394</v>
      </c>
      <c r="AL46" s="31">
        <f>VLOOKUP($B$1,'Multipliers and Adjustments'!$A$70:$I$86,TRUNC(COLUMN(AL$2)/5)+2,FALSE)*SUMIFS('EPA Data'!$I:$I,'EPA Data'!$D:$D,'Country Selector'!$A$2,'EPA Data'!$J:$J,$B$1,'EPA Data'!$C:$C,AL$2,'EPA Data'!$G:$G,"&gt;="&amp;$A46,'EPA Data'!$G:$G,"&lt;"&amp;$B46)*unit_conv</f>
        <v>0</v>
      </c>
    </row>
    <row r="47" spans="1:38" x14ac:dyDescent="0.45">
      <c r="A47" s="12">
        <f t="shared" si="14"/>
        <v>200</v>
      </c>
      <c r="B47" s="11">
        <f t="shared" si="7"/>
        <v>250</v>
      </c>
      <c r="C47" s="31">
        <f>VLOOKUP($B$1,'Multipliers and Adjustments'!$A$70:$I$86,TRUNC(COLUMN(C$2)/5)+2,FALSE)*SUMIFS('EPA Data'!$I:$I,'EPA Data'!$D:$D,'Country Selector'!$A$2,'EPA Data'!$J:$J,$B$1,'EPA Data'!$C:$C,C$2,'EPA Data'!$G:$G,"&gt;="&amp;$A47,'EPA Data'!$G:$G,"&lt;"&amp;$B47)*unit_conv</f>
        <v>2096466973600.9597</v>
      </c>
      <c r="D47">
        <f t="shared" si="23"/>
        <v>2103855776882.3157</v>
      </c>
      <c r="E47">
        <f t="shared" si="23"/>
        <v>2111244580163.6716</v>
      </c>
      <c r="F47">
        <f t="shared" si="23"/>
        <v>2118633383445.0276</v>
      </c>
      <c r="G47">
        <f t="shared" si="23"/>
        <v>2126022186726.3835</v>
      </c>
      <c r="H47" s="31">
        <f>VLOOKUP($B$1,'Multipliers and Adjustments'!$A$70:$I$86,TRUNC(COLUMN(H$2)/5)+2,FALSE)*SUMIFS('EPA Data'!$I:$I,'EPA Data'!$D:$D,'Country Selector'!$A$2,'EPA Data'!$J:$J,$B$1,'EPA Data'!$C:$C,H$2,'EPA Data'!$G:$G,"&gt;="&amp;$A47,'EPA Data'!$G:$G,"&lt;"&amp;$B47)*unit_conv</f>
        <v>2133410990007.7397</v>
      </c>
      <c r="I47">
        <f t="shared" si="24"/>
        <v>2128377782718.7979</v>
      </c>
      <c r="J47">
        <f t="shared" si="24"/>
        <v>2123344575429.856</v>
      </c>
      <c r="K47">
        <f t="shared" si="24"/>
        <v>2118311368140.9141</v>
      </c>
      <c r="L47">
        <f t="shared" si="24"/>
        <v>2113278160851.9722</v>
      </c>
      <c r="M47" s="31">
        <f>VLOOKUP($B$1,'Multipliers and Adjustments'!$A$70:$I$86,TRUNC(COLUMN(M$2)/5)+2,FALSE)*SUMIFS('EPA Data'!$I:$I,'EPA Data'!$D:$D,'Country Selector'!$A$2,'EPA Data'!$J:$J,$B$1,'EPA Data'!$C:$C,M$2,'EPA Data'!$G:$G,"&gt;="&amp;$A47,'EPA Data'!$G:$G,"&lt;"&amp;$B47)*unit_conv</f>
        <v>2108244953563.0298</v>
      </c>
      <c r="N47">
        <f t="shared" si="25"/>
        <v>2099249762729.7998</v>
      </c>
      <c r="O47">
        <f t="shared" si="25"/>
        <v>2090254571896.5698</v>
      </c>
      <c r="P47">
        <f t="shared" si="25"/>
        <v>2081259381063.3398</v>
      </c>
      <c r="Q47">
        <f t="shared" si="25"/>
        <v>2072264190230.1099</v>
      </c>
      <c r="R47" s="31">
        <f>VLOOKUP($B$1,'Multipliers and Adjustments'!$A$70:$I$86,TRUNC(COLUMN(R$2)/5)+2,FALSE)*SUMIFS('EPA Data'!$I:$I,'EPA Data'!$D:$D,'Country Selector'!$A$2,'EPA Data'!$J:$J,$B$1,'EPA Data'!$C:$C,R$2,'EPA Data'!$G:$G,"&gt;="&amp;$A47,'EPA Data'!$G:$G,"&lt;"&amp;$B47)*unit_conv</f>
        <v>2063268999396.8799</v>
      </c>
      <c r="S47">
        <f t="shared" si="26"/>
        <v>1650615199517.5039</v>
      </c>
      <c r="T47">
        <f t="shared" si="26"/>
        <v>1237961399638.1279</v>
      </c>
      <c r="U47">
        <f t="shared" si="26"/>
        <v>825307599758.75195</v>
      </c>
      <c r="V47">
        <f t="shared" si="26"/>
        <v>412653799879.37598</v>
      </c>
      <c r="W47" s="31">
        <f>VLOOKUP($B$1,'Multipliers and Adjustments'!$A$70:$I$86,TRUNC(COLUMN(W$2)/5)+2,FALSE)*SUMIFS('EPA Data'!$I:$I,'EPA Data'!$D:$D,'Country Selector'!$A$2,'EPA Data'!$J:$J,$B$1,'EPA Data'!$C:$C,W$2,'EPA Data'!$G:$G,"&gt;="&amp;$A47,'EPA Data'!$G:$G,"&lt;"&amp;$B47)*unit_conv</f>
        <v>0</v>
      </c>
      <c r="X47">
        <f t="shared" si="27"/>
        <v>0</v>
      </c>
      <c r="Y47">
        <f t="shared" si="27"/>
        <v>0</v>
      </c>
      <c r="Z47">
        <f t="shared" si="27"/>
        <v>0</v>
      </c>
      <c r="AA47">
        <f t="shared" si="27"/>
        <v>0</v>
      </c>
      <c r="AB47" s="31">
        <f>VLOOKUP($B$1,'Multipliers and Adjustments'!$A$70:$I$86,TRUNC(COLUMN(AB$2)/5)+2,FALSE)*SUMIFS('EPA Data'!$I:$I,'EPA Data'!$D:$D,'Country Selector'!$A$2,'EPA Data'!$J:$J,$B$1,'EPA Data'!$C:$C,AB$2,'EPA Data'!$G:$G,"&gt;="&amp;$A47,'EPA Data'!$G:$G,"&lt;"&amp;$B47)*unit_conv</f>
        <v>0</v>
      </c>
      <c r="AC47">
        <f t="shared" si="28"/>
        <v>0</v>
      </c>
      <c r="AD47">
        <f t="shared" si="28"/>
        <v>0</v>
      </c>
      <c r="AE47">
        <f t="shared" si="28"/>
        <v>0</v>
      </c>
      <c r="AF47">
        <f t="shared" si="28"/>
        <v>0</v>
      </c>
      <c r="AG47" s="31">
        <f>VLOOKUP($B$1,'Multipliers and Adjustments'!$A$70:$I$86,TRUNC(COLUMN(AG$2)/5)+2,FALSE)*SUMIFS('EPA Data'!$I:$I,'EPA Data'!$D:$D,'Country Selector'!$A$2,'EPA Data'!$J:$J,$B$1,'EPA Data'!$C:$C,AG$2,'EPA Data'!$G:$G,"&gt;="&amp;$A47,'EPA Data'!$G:$G,"&lt;"&amp;$B47)*unit_conv</f>
        <v>0</v>
      </c>
      <c r="AH47">
        <f t="shared" si="29"/>
        <v>685727403616.51001</v>
      </c>
      <c r="AI47">
        <f t="shared" si="29"/>
        <v>1371454807233.02</v>
      </c>
      <c r="AJ47">
        <f t="shared" si="29"/>
        <v>2057182210849.53</v>
      </c>
      <c r="AK47">
        <f t="shared" si="29"/>
        <v>2742909614466.04</v>
      </c>
      <c r="AL47" s="31">
        <f>VLOOKUP($B$1,'Multipliers and Adjustments'!$A$70:$I$86,TRUNC(COLUMN(AL$2)/5)+2,FALSE)*SUMIFS('EPA Data'!$I:$I,'EPA Data'!$D:$D,'Country Selector'!$A$2,'EPA Data'!$J:$J,$B$1,'EPA Data'!$C:$C,AL$2,'EPA Data'!$G:$G,"&gt;="&amp;$A47,'EPA Data'!$G:$G,"&lt;"&amp;$B47)*unit_conv</f>
        <v>3428637018082.5498</v>
      </c>
    </row>
    <row r="48" spans="1:38" x14ac:dyDescent="0.45">
      <c r="A48" s="12">
        <f t="shared" si="14"/>
        <v>250</v>
      </c>
      <c r="B48" s="11">
        <f t="shared" si="7"/>
        <v>300</v>
      </c>
      <c r="C48" s="31">
        <f>VLOOKUP($B$1,'Multipliers and Adjustments'!$A$70:$I$86,TRUNC(COLUMN(C$2)/5)+2,FALSE)*SUMIFS('EPA Data'!$I:$I,'EPA Data'!$D:$D,'Country Selector'!$A$2,'EPA Data'!$J:$J,$B$1,'EPA Data'!$C:$C,C$2,'EPA Data'!$G:$G,"&gt;="&amp;$A48,'EPA Data'!$G:$G,"&lt;"&amp;$B48)*unit_conv</f>
        <v>1081132982447.4501</v>
      </c>
      <c r="D48">
        <f t="shared" si="23"/>
        <v>864906385957.96008</v>
      </c>
      <c r="E48">
        <f t="shared" si="23"/>
        <v>648679789468.47009</v>
      </c>
      <c r="F48">
        <f t="shared" si="23"/>
        <v>432453192978.9801</v>
      </c>
      <c r="G48">
        <f t="shared" si="23"/>
        <v>216226596489.49008</v>
      </c>
      <c r="H48" s="31">
        <f>VLOOKUP($B$1,'Multipliers and Adjustments'!$A$70:$I$86,TRUNC(COLUMN(H$2)/5)+2,FALSE)*SUMIFS('EPA Data'!$I:$I,'EPA Data'!$D:$D,'Country Selector'!$A$2,'EPA Data'!$J:$J,$B$1,'EPA Data'!$C:$C,H$2,'EPA Data'!$G:$G,"&gt;="&amp;$A48,'EPA Data'!$G:$G,"&lt;"&amp;$B48)*unit_conv</f>
        <v>0</v>
      </c>
      <c r="I48">
        <f t="shared" si="24"/>
        <v>0</v>
      </c>
      <c r="J48">
        <f t="shared" si="24"/>
        <v>0</v>
      </c>
      <c r="K48">
        <f t="shared" si="24"/>
        <v>0</v>
      </c>
      <c r="L48">
        <f t="shared" si="24"/>
        <v>0</v>
      </c>
      <c r="M48" s="31">
        <f>VLOOKUP($B$1,'Multipliers and Adjustments'!$A$70:$I$86,TRUNC(COLUMN(M$2)/5)+2,FALSE)*SUMIFS('EPA Data'!$I:$I,'EPA Data'!$D:$D,'Country Selector'!$A$2,'EPA Data'!$J:$J,$B$1,'EPA Data'!$C:$C,M$2,'EPA Data'!$G:$G,"&gt;="&amp;$A48,'EPA Data'!$G:$G,"&lt;"&amp;$B48)*unit_conv</f>
        <v>0</v>
      </c>
      <c r="N48">
        <f t="shared" si="25"/>
        <v>0</v>
      </c>
      <c r="O48">
        <f t="shared" si="25"/>
        <v>0</v>
      </c>
      <c r="P48">
        <f t="shared" si="25"/>
        <v>0</v>
      </c>
      <c r="Q48">
        <f t="shared" si="25"/>
        <v>0</v>
      </c>
      <c r="R48" s="31">
        <f>VLOOKUP($B$1,'Multipliers and Adjustments'!$A$70:$I$86,TRUNC(COLUMN(R$2)/5)+2,FALSE)*SUMIFS('EPA Data'!$I:$I,'EPA Data'!$D:$D,'Country Selector'!$A$2,'EPA Data'!$J:$J,$B$1,'EPA Data'!$C:$C,R$2,'EPA Data'!$G:$G,"&gt;="&amp;$A48,'EPA Data'!$G:$G,"&lt;"&amp;$B48)*unit_conv</f>
        <v>0</v>
      </c>
      <c r="S48">
        <f t="shared" si="26"/>
        <v>400684198273.414</v>
      </c>
      <c r="T48">
        <f t="shared" si="26"/>
        <v>801368396546.828</v>
      </c>
      <c r="U48">
        <f t="shared" si="26"/>
        <v>1202052594820.2419</v>
      </c>
      <c r="V48">
        <f t="shared" si="26"/>
        <v>1602736793093.656</v>
      </c>
      <c r="W48" s="31">
        <f>VLOOKUP($B$1,'Multipliers and Adjustments'!$A$70:$I$86,TRUNC(COLUMN(W$2)/5)+2,FALSE)*SUMIFS('EPA Data'!$I:$I,'EPA Data'!$D:$D,'Country Selector'!$A$2,'EPA Data'!$J:$J,$B$1,'EPA Data'!$C:$C,W$2,'EPA Data'!$G:$G,"&gt;="&amp;$A48,'EPA Data'!$G:$G,"&lt;"&amp;$B48)*unit_conv</f>
        <v>2003420991367.0701</v>
      </c>
      <c r="X48">
        <f t="shared" si="27"/>
        <v>1988742594023.1121</v>
      </c>
      <c r="Y48">
        <f t="shared" si="27"/>
        <v>1974064196679.1541</v>
      </c>
      <c r="Z48">
        <f t="shared" si="27"/>
        <v>1959385799335.196</v>
      </c>
      <c r="AA48">
        <f t="shared" si="27"/>
        <v>1944707401991.238</v>
      </c>
      <c r="AB48" s="31">
        <f>VLOOKUP($B$1,'Multipliers and Adjustments'!$A$70:$I$86,TRUNC(COLUMN(AB$2)/5)+2,FALSE)*SUMIFS('EPA Data'!$I:$I,'EPA Data'!$D:$D,'Country Selector'!$A$2,'EPA Data'!$J:$J,$B$1,'EPA Data'!$C:$C,AB$2,'EPA Data'!$G:$G,"&gt;="&amp;$A48,'EPA Data'!$G:$G,"&lt;"&amp;$B48)*unit_conv</f>
        <v>1930029004647.28</v>
      </c>
      <c r="AC48">
        <f t="shared" si="28"/>
        <v>1913461207307.0659</v>
      </c>
      <c r="AD48">
        <f t="shared" si="28"/>
        <v>1896893409966.8518</v>
      </c>
      <c r="AE48">
        <f t="shared" si="28"/>
        <v>1880325612626.6377</v>
      </c>
      <c r="AF48">
        <f t="shared" si="28"/>
        <v>1863757815286.4236</v>
      </c>
      <c r="AG48" s="31">
        <f>VLOOKUP($B$1,'Multipliers and Adjustments'!$A$70:$I$86,TRUNC(COLUMN(AG$2)/5)+2,FALSE)*SUMIFS('EPA Data'!$I:$I,'EPA Data'!$D:$D,'Country Selector'!$A$2,'EPA Data'!$J:$J,$B$1,'EPA Data'!$C:$C,AG$2,'EPA Data'!$G:$G,"&gt;="&amp;$A48,'EPA Data'!$G:$G,"&lt;"&amp;$B48)*unit_conv</f>
        <v>1847190017946.21</v>
      </c>
      <c r="AH48">
        <f t="shared" si="29"/>
        <v>1830099612992.8679</v>
      </c>
      <c r="AI48">
        <f t="shared" si="29"/>
        <v>1813009208039.5259</v>
      </c>
      <c r="AJ48">
        <f t="shared" si="29"/>
        <v>1795918803086.1838</v>
      </c>
      <c r="AK48">
        <f t="shared" si="29"/>
        <v>1778828398132.8418</v>
      </c>
      <c r="AL48" s="31">
        <f>VLOOKUP($B$1,'Multipliers and Adjustments'!$A$70:$I$86,TRUNC(COLUMN(AL$2)/5)+2,FALSE)*SUMIFS('EPA Data'!$I:$I,'EPA Data'!$D:$D,'Country Selector'!$A$2,'EPA Data'!$J:$J,$B$1,'EPA Data'!$C:$C,AL$2,'EPA Data'!$G:$G,"&gt;="&amp;$A48,'EPA Data'!$G:$G,"&lt;"&amp;$B48)*unit_conv</f>
        <v>1761737993179.5</v>
      </c>
    </row>
    <row r="49" spans="1:38" x14ac:dyDescent="0.45">
      <c r="A49" s="12">
        <f t="shared" si="14"/>
        <v>300</v>
      </c>
      <c r="B49" s="11">
        <f t="shared" si="7"/>
        <v>350</v>
      </c>
      <c r="C49" s="31">
        <f>VLOOKUP($B$1,'Multipliers and Adjustments'!$A$70:$I$86,TRUNC(COLUMN(C$2)/5)+2,FALSE)*SUMIFS('EPA Data'!$I:$I,'EPA Data'!$D:$D,'Country Selector'!$A$2,'EPA Data'!$J:$J,$B$1,'EPA Data'!$C:$C,C$2,'EPA Data'!$G:$G,"&gt;="&amp;$A49,'EPA Data'!$G:$G,"&lt;"&amp;$B49)*unit_conv</f>
        <v>0</v>
      </c>
      <c r="D49">
        <f t="shared" si="23"/>
        <v>220037003931.996</v>
      </c>
      <c r="E49">
        <f t="shared" si="23"/>
        <v>440074007863.992</v>
      </c>
      <c r="F49">
        <f t="shared" si="23"/>
        <v>660111011795.98804</v>
      </c>
      <c r="G49">
        <f t="shared" si="23"/>
        <v>880148015727.98401</v>
      </c>
      <c r="H49" s="31">
        <f>VLOOKUP($B$1,'Multipliers and Adjustments'!$A$70:$I$86,TRUNC(COLUMN(H$2)/5)+2,FALSE)*SUMIFS('EPA Data'!$I:$I,'EPA Data'!$D:$D,'Country Selector'!$A$2,'EPA Data'!$J:$J,$B$1,'EPA Data'!$C:$C,H$2,'EPA Data'!$G:$G,"&gt;="&amp;$A49,'EPA Data'!$G:$G,"&lt;"&amp;$B49)*unit_conv</f>
        <v>1100185019659.98</v>
      </c>
      <c r="I49">
        <f t="shared" si="24"/>
        <v>880148015727.98401</v>
      </c>
      <c r="J49">
        <f t="shared" si="24"/>
        <v>660111011795.98804</v>
      </c>
      <c r="K49">
        <f t="shared" si="24"/>
        <v>440074007863.99207</v>
      </c>
      <c r="L49">
        <f t="shared" si="24"/>
        <v>220037003931.99606</v>
      </c>
      <c r="M49" s="31">
        <f>VLOOKUP($B$1,'Multipliers and Adjustments'!$A$70:$I$86,TRUNC(COLUMN(M$2)/5)+2,FALSE)*SUMIFS('EPA Data'!$I:$I,'EPA Data'!$D:$D,'Country Selector'!$A$2,'EPA Data'!$J:$J,$B$1,'EPA Data'!$C:$C,M$2,'EPA Data'!$G:$G,"&gt;="&amp;$A49,'EPA Data'!$G:$G,"&lt;"&amp;$B49)*unit_conv</f>
        <v>0</v>
      </c>
      <c r="N49">
        <f t="shared" si="25"/>
        <v>0</v>
      </c>
      <c r="O49">
        <f t="shared" si="25"/>
        <v>0</v>
      </c>
      <c r="P49">
        <f t="shared" si="25"/>
        <v>0</v>
      </c>
      <c r="Q49">
        <f t="shared" si="25"/>
        <v>0</v>
      </c>
      <c r="R49" s="31">
        <f>VLOOKUP($B$1,'Multipliers and Adjustments'!$A$70:$I$86,TRUNC(COLUMN(R$2)/5)+2,FALSE)*SUMIFS('EPA Data'!$I:$I,'EPA Data'!$D:$D,'Country Selector'!$A$2,'EPA Data'!$J:$J,$B$1,'EPA Data'!$C:$C,R$2,'EPA Data'!$G:$G,"&gt;="&amp;$A49,'EPA Data'!$G:$G,"&lt;"&amp;$B49)*unit_conv</f>
        <v>0</v>
      </c>
      <c r="S49">
        <f t="shared" si="26"/>
        <v>0</v>
      </c>
      <c r="T49">
        <f t="shared" si="26"/>
        <v>0</v>
      </c>
      <c r="U49">
        <f t="shared" si="26"/>
        <v>0</v>
      </c>
      <c r="V49">
        <f t="shared" si="26"/>
        <v>0</v>
      </c>
      <c r="W49" s="31">
        <f>VLOOKUP($B$1,'Multipliers and Adjustments'!$A$70:$I$86,TRUNC(COLUMN(W$2)/5)+2,FALSE)*SUMIFS('EPA Data'!$I:$I,'EPA Data'!$D:$D,'Country Selector'!$A$2,'EPA Data'!$J:$J,$B$1,'EPA Data'!$C:$C,W$2,'EPA Data'!$G:$G,"&gt;="&amp;$A49,'EPA Data'!$G:$G,"&lt;"&amp;$B49)*unit_conv</f>
        <v>0</v>
      </c>
      <c r="X49">
        <f t="shared" si="27"/>
        <v>0</v>
      </c>
      <c r="Y49">
        <f t="shared" si="27"/>
        <v>0</v>
      </c>
      <c r="Z49">
        <f t="shared" si="27"/>
        <v>0</v>
      </c>
      <c r="AA49">
        <f t="shared" si="27"/>
        <v>0</v>
      </c>
      <c r="AB49" s="31">
        <f>VLOOKUP($B$1,'Multipliers and Adjustments'!$A$70:$I$86,TRUNC(COLUMN(AB$2)/5)+2,FALSE)*SUMIFS('EPA Data'!$I:$I,'EPA Data'!$D:$D,'Country Selector'!$A$2,'EPA Data'!$J:$J,$B$1,'EPA Data'!$C:$C,AB$2,'EPA Data'!$G:$G,"&gt;="&amp;$A49,'EPA Data'!$G:$G,"&lt;"&amp;$B49)*unit_conv</f>
        <v>0</v>
      </c>
      <c r="AC49">
        <f t="shared" si="28"/>
        <v>0</v>
      </c>
      <c r="AD49">
        <f t="shared" si="28"/>
        <v>0</v>
      </c>
      <c r="AE49">
        <f t="shared" si="28"/>
        <v>0</v>
      </c>
      <c r="AF49">
        <f t="shared" si="28"/>
        <v>0</v>
      </c>
      <c r="AG49" s="31">
        <f>VLOOKUP($B$1,'Multipliers and Adjustments'!$A$70:$I$86,TRUNC(COLUMN(AG$2)/5)+2,FALSE)*SUMIFS('EPA Data'!$I:$I,'EPA Data'!$D:$D,'Country Selector'!$A$2,'EPA Data'!$J:$J,$B$1,'EPA Data'!$C:$C,AG$2,'EPA Data'!$G:$G,"&gt;="&amp;$A49,'EPA Data'!$G:$G,"&lt;"&amp;$B49)*unit_conv</f>
        <v>0</v>
      </c>
      <c r="AH49">
        <f t="shared" si="29"/>
        <v>0</v>
      </c>
      <c r="AI49">
        <f t="shared" si="29"/>
        <v>0</v>
      </c>
      <c r="AJ49">
        <f t="shared" si="29"/>
        <v>0</v>
      </c>
      <c r="AK49">
        <f t="shared" si="29"/>
        <v>0</v>
      </c>
      <c r="AL49" s="31">
        <f>VLOOKUP($B$1,'Multipliers and Adjustments'!$A$70:$I$86,TRUNC(COLUMN(AL$2)/5)+2,FALSE)*SUMIFS('EPA Data'!$I:$I,'EPA Data'!$D:$D,'Country Selector'!$A$2,'EPA Data'!$J:$J,$B$1,'EPA Data'!$C:$C,AL$2,'EPA Data'!$G:$G,"&gt;="&amp;$A49,'EPA Data'!$G:$G,"&lt;"&amp;$B49)*unit_conv</f>
        <v>0</v>
      </c>
    </row>
    <row r="50" spans="1:38" x14ac:dyDescent="0.45">
      <c r="A50" s="12">
        <f t="shared" si="14"/>
        <v>350</v>
      </c>
      <c r="B50" s="11">
        <f t="shared" si="7"/>
        <v>400</v>
      </c>
      <c r="C50" s="31">
        <f>VLOOKUP($B$1,'Multipliers and Adjustments'!$A$70:$I$86,TRUNC(COLUMN(C$2)/5)+2,FALSE)*SUMIFS('EPA Data'!$I:$I,'EPA Data'!$D:$D,'Country Selector'!$A$2,'EPA Data'!$J:$J,$B$1,'EPA Data'!$C:$C,C$2,'EPA Data'!$G:$G,"&gt;="&amp;$A50,'EPA Data'!$G:$G,"&lt;"&amp;$B50)*unit_conv</f>
        <v>0</v>
      </c>
      <c r="D50">
        <f t="shared" ref="D50:G65" si="30">C50+($H50-$C50)/5</f>
        <v>0</v>
      </c>
      <c r="E50">
        <f t="shared" si="30"/>
        <v>0</v>
      </c>
      <c r="F50">
        <f t="shared" si="30"/>
        <v>0</v>
      </c>
      <c r="G50">
        <f t="shared" si="30"/>
        <v>0</v>
      </c>
      <c r="H50" s="31">
        <f>VLOOKUP($B$1,'Multipliers and Adjustments'!$A$70:$I$86,TRUNC(COLUMN(H$2)/5)+2,FALSE)*SUMIFS('EPA Data'!$I:$I,'EPA Data'!$D:$D,'Country Selector'!$A$2,'EPA Data'!$J:$J,$B$1,'EPA Data'!$C:$C,H$2,'EPA Data'!$G:$G,"&gt;="&amp;$A50,'EPA Data'!$G:$G,"&lt;"&amp;$B50)*unit_conv</f>
        <v>0</v>
      </c>
      <c r="I50">
        <f t="shared" si="24"/>
        <v>217441601550.14801</v>
      </c>
      <c r="J50">
        <f t="shared" si="24"/>
        <v>434883203100.29602</v>
      </c>
      <c r="K50">
        <f t="shared" si="24"/>
        <v>652324804650.44409</v>
      </c>
      <c r="L50">
        <f t="shared" si="24"/>
        <v>869766406200.59204</v>
      </c>
      <c r="M50" s="31">
        <f>VLOOKUP($B$1,'Multipliers and Adjustments'!$A$70:$I$86,TRUNC(COLUMN(M$2)/5)+2,FALSE)*SUMIFS('EPA Data'!$I:$I,'EPA Data'!$D:$D,'Country Selector'!$A$2,'EPA Data'!$J:$J,$B$1,'EPA Data'!$C:$C,M$2,'EPA Data'!$G:$G,"&gt;="&amp;$A50,'EPA Data'!$G:$G,"&lt;"&amp;$B50)*unit_conv</f>
        <v>1087208007750.74</v>
      </c>
      <c r="N50">
        <f t="shared" si="25"/>
        <v>869766406200.59204</v>
      </c>
      <c r="O50">
        <f t="shared" si="25"/>
        <v>652324804650.44409</v>
      </c>
      <c r="P50">
        <f t="shared" si="25"/>
        <v>434883203100.29608</v>
      </c>
      <c r="Q50">
        <f t="shared" si="25"/>
        <v>217441601550.14807</v>
      </c>
      <c r="R50" s="31">
        <f>VLOOKUP($B$1,'Multipliers and Adjustments'!$A$70:$I$86,TRUNC(COLUMN(R$2)/5)+2,FALSE)*SUMIFS('EPA Data'!$I:$I,'EPA Data'!$D:$D,'Country Selector'!$A$2,'EPA Data'!$J:$J,$B$1,'EPA Data'!$C:$C,R$2,'EPA Data'!$G:$G,"&gt;="&amp;$A50,'EPA Data'!$G:$G,"&lt;"&amp;$B50)*unit_conv</f>
        <v>0</v>
      </c>
      <c r="S50">
        <f t="shared" si="26"/>
        <v>0</v>
      </c>
      <c r="T50">
        <f t="shared" si="26"/>
        <v>0</v>
      </c>
      <c r="U50">
        <f t="shared" si="26"/>
        <v>0</v>
      </c>
      <c r="V50">
        <f t="shared" si="26"/>
        <v>0</v>
      </c>
      <c r="W50" s="31">
        <f>VLOOKUP($B$1,'Multipliers and Adjustments'!$A$70:$I$86,TRUNC(COLUMN(W$2)/5)+2,FALSE)*SUMIFS('EPA Data'!$I:$I,'EPA Data'!$D:$D,'Country Selector'!$A$2,'EPA Data'!$J:$J,$B$1,'EPA Data'!$C:$C,W$2,'EPA Data'!$G:$G,"&gt;="&amp;$A50,'EPA Data'!$G:$G,"&lt;"&amp;$B50)*unit_conv</f>
        <v>0</v>
      </c>
      <c r="X50">
        <f t="shared" si="27"/>
        <v>0</v>
      </c>
      <c r="Y50">
        <f t="shared" si="27"/>
        <v>0</v>
      </c>
      <c r="Z50">
        <f t="shared" si="27"/>
        <v>0</v>
      </c>
      <c r="AA50">
        <f t="shared" si="27"/>
        <v>0</v>
      </c>
      <c r="AB50" s="31">
        <f>VLOOKUP($B$1,'Multipliers and Adjustments'!$A$70:$I$86,TRUNC(COLUMN(AB$2)/5)+2,FALSE)*SUMIFS('EPA Data'!$I:$I,'EPA Data'!$D:$D,'Country Selector'!$A$2,'EPA Data'!$J:$J,$B$1,'EPA Data'!$C:$C,AB$2,'EPA Data'!$G:$G,"&gt;="&amp;$A50,'EPA Data'!$G:$G,"&lt;"&amp;$B50)*unit_conv</f>
        <v>0</v>
      </c>
      <c r="AC50">
        <f t="shared" si="28"/>
        <v>0</v>
      </c>
      <c r="AD50">
        <f t="shared" si="28"/>
        <v>0</v>
      </c>
      <c r="AE50">
        <f t="shared" si="28"/>
        <v>0</v>
      </c>
      <c r="AF50">
        <f t="shared" si="28"/>
        <v>0</v>
      </c>
      <c r="AG50" s="31">
        <f>VLOOKUP($B$1,'Multipliers and Adjustments'!$A$70:$I$86,TRUNC(COLUMN(AG$2)/5)+2,FALSE)*SUMIFS('EPA Data'!$I:$I,'EPA Data'!$D:$D,'Country Selector'!$A$2,'EPA Data'!$J:$J,$B$1,'EPA Data'!$C:$C,AG$2,'EPA Data'!$G:$G,"&gt;="&amp;$A50,'EPA Data'!$G:$G,"&lt;"&amp;$B50)*unit_conv</f>
        <v>0</v>
      </c>
      <c r="AH50">
        <f t="shared" si="29"/>
        <v>0</v>
      </c>
      <c r="AI50">
        <f t="shared" si="29"/>
        <v>0</v>
      </c>
      <c r="AJ50">
        <f t="shared" si="29"/>
        <v>0</v>
      </c>
      <c r="AK50">
        <f t="shared" si="29"/>
        <v>0</v>
      </c>
      <c r="AL50" s="31">
        <f>VLOOKUP($B$1,'Multipliers and Adjustments'!$A$70:$I$86,TRUNC(COLUMN(AL$2)/5)+2,FALSE)*SUMIFS('EPA Data'!$I:$I,'EPA Data'!$D:$D,'Country Selector'!$A$2,'EPA Data'!$J:$J,$B$1,'EPA Data'!$C:$C,AL$2,'EPA Data'!$G:$G,"&gt;="&amp;$A50,'EPA Data'!$G:$G,"&lt;"&amp;$B50)*unit_conv</f>
        <v>0</v>
      </c>
    </row>
    <row r="51" spans="1:38" x14ac:dyDescent="0.45">
      <c r="A51" s="12">
        <f t="shared" si="14"/>
        <v>400</v>
      </c>
      <c r="B51" s="11">
        <f t="shared" si="7"/>
        <v>450</v>
      </c>
      <c r="C51" s="31">
        <f>VLOOKUP($B$1,'Multipliers and Adjustments'!$A$70:$I$86,TRUNC(COLUMN(C$2)/5)+2,FALSE)*SUMIFS('EPA Data'!$I:$I,'EPA Data'!$D:$D,'Country Selector'!$A$2,'EPA Data'!$J:$J,$B$1,'EPA Data'!$C:$C,C$2,'EPA Data'!$G:$G,"&gt;="&amp;$A51,'EPA Data'!$G:$G,"&lt;"&amp;$B51)*unit_conv</f>
        <v>0</v>
      </c>
      <c r="D51">
        <f t="shared" si="30"/>
        <v>0</v>
      </c>
      <c r="E51">
        <f t="shared" si="30"/>
        <v>0</v>
      </c>
      <c r="F51">
        <f t="shared" si="30"/>
        <v>0</v>
      </c>
      <c r="G51">
        <f t="shared" si="30"/>
        <v>0</v>
      </c>
      <c r="H51" s="31">
        <f>VLOOKUP($B$1,'Multipliers and Adjustments'!$A$70:$I$86,TRUNC(COLUMN(H$2)/5)+2,FALSE)*SUMIFS('EPA Data'!$I:$I,'EPA Data'!$D:$D,'Country Selector'!$A$2,'EPA Data'!$J:$J,$B$1,'EPA Data'!$C:$C,H$2,'EPA Data'!$G:$G,"&gt;="&amp;$A51,'EPA Data'!$G:$G,"&lt;"&amp;$B51)*unit_conv</f>
        <v>0</v>
      </c>
      <c r="I51">
        <f t="shared" si="24"/>
        <v>0</v>
      </c>
      <c r="J51">
        <f t="shared" si="24"/>
        <v>0</v>
      </c>
      <c r="K51">
        <f t="shared" si="24"/>
        <v>0</v>
      </c>
      <c r="L51">
        <f t="shared" si="24"/>
        <v>0</v>
      </c>
      <c r="M51" s="31">
        <f>VLOOKUP($B$1,'Multipliers and Adjustments'!$A$70:$I$86,TRUNC(COLUMN(M$2)/5)+2,FALSE)*SUMIFS('EPA Data'!$I:$I,'EPA Data'!$D:$D,'Country Selector'!$A$2,'EPA Data'!$J:$J,$B$1,'EPA Data'!$C:$C,M$2,'EPA Data'!$G:$G,"&gt;="&amp;$A51,'EPA Data'!$G:$G,"&lt;"&amp;$B51)*unit_conv</f>
        <v>0</v>
      </c>
      <c r="N51">
        <f t="shared" si="25"/>
        <v>212802800617.12201</v>
      </c>
      <c r="O51">
        <f t="shared" si="25"/>
        <v>425605601234.24402</v>
      </c>
      <c r="P51">
        <f t="shared" si="25"/>
        <v>638408401851.36597</v>
      </c>
      <c r="Q51">
        <f t="shared" si="25"/>
        <v>851211202468.48804</v>
      </c>
      <c r="R51" s="31">
        <f>VLOOKUP($B$1,'Multipliers and Adjustments'!$A$70:$I$86,TRUNC(COLUMN(R$2)/5)+2,FALSE)*SUMIFS('EPA Data'!$I:$I,'EPA Data'!$D:$D,'Country Selector'!$A$2,'EPA Data'!$J:$J,$B$1,'EPA Data'!$C:$C,R$2,'EPA Data'!$G:$G,"&gt;="&amp;$A51,'EPA Data'!$G:$G,"&lt;"&amp;$B51)*unit_conv</f>
        <v>1064014003085.61</v>
      </c>
      <c r="S51">
        <f t="shared" si="26"/>
        <v>851211202468.48804</v>
      </c>
      <c r="T51">
        <f t="shared" si="26"/>
        <v>638408401851.36597</v>
      </c>
      <c r="U51">
        <f t="shared" si="26"/>
        <v>425605601234.24396</v>
      </c>
      <c r="V51">
        <f t="shared" si="26"/>
        <v>212802800617.12195</v>
      </c>
      <c r="W51" s="31">
        <f>VLOOKUP($B$1,'Multipliers and Adjustments'!$A$70:$I$86,TRUNC(COLUMN(W$2)/5)+2,FALSE)*SUMIFS('EPA Data'!$I:$I,'EPA Data'!$D:$D,'Country Selector'!$A$2,'EPA Data'!$J:$J,$B$1,'EPA Data'!$C:$C,W$2,'EPA Data'!$G:$G,"&gt;="&amp;$A51,'EPA Data'!$G:$G,"&lt;"&amp;$B51)*unit_conv</f>
        <v>0</v>
      </c>
      <c r="X51">
        <f t="shared" si="27"/>
        <v>0</v>
      </c>
      <c r="Y51">
        <f t="shared" si="27"/>
        <v>0</v>
      </c>
      <c r="Z51">
        <f t="shared" si="27"/>
        <v>0</v>
      </c>
      <c r="AA51">
        <f t="shared" si="27"/>
        <v>0</v>
      </c>
      <c r="AB51" s="31">
        <f>VLOOKUP($B$1,'Multipliers and Adjustments'!$A$70:$I$86,TRUNC(COLUMN(AB$2)/5)+2,FALSE)*SUMIFS('EPA Data'!$I:$I,'EPA Data'!$D:$D,'Country Selector'!$A$2,'EPA Data'!$J:$J,$B$1,'EPA Data'!$C:$C,AB$2,'EPA Data'!$G:$G,"&gt;="&amp;$A51,'EPA Data'!$G:$G,"&lt;"&amp;$B51)*unit_conv</f>
        <v>0</v>
      </c>
      <c r="AC51">
        <f t="shared" si="28"/>
        <v>0</v>
      </c>
      <c r="AD51">
        <f t="shared" si="28"/>
        <v>0</v>
      </c>
      <c r="AE51">
        <f t="shared" si="28"/>
        <v>0</v>
      </c>
      <c r="AF51">
        <f t="shared" si="28"/>
        <v>0</v>
      </c>
      <c r="AG51" s="31">
        <f>VLOOKUP($B$1,'Multipliers and Adjustments'!$A$70:$I$86,TRUNC(COLUMN(AG$2)/5)+2,FALSE)*SUMIFS('EPA Data'!$I:$I,'EPA Data'!$D:$D,'Country Selector'!$A$2,'EPA Data'!$J:$J,$B$1,'EPA Data'!$C:$C,AG$2,'EPA Data'!$G:$G,"&gt;="&amp;$A51,'EPA Data'!$G:$G,"&lt;"&amp;$B51)*unit_conv</f>
        <v>0</v>
      </c>
      <c r="AH51">
        <f t="shared" si="29"/>
        <v>0</v>
      </c>
      <c r="AI51">
        <f t="shared" si="29"/>
        <v>0</v>
      </c>
      <c r="AJ51">
        <f t="shared" si="29"/>
        <v>0</v>
      </c>
      <c r="AK51">
        <f t="shared" si="29"/>
        <v>0</v>
      </c>
      <c r="AL51" s="31">
        <f>VLOOKUP($B$1,'Multipliers and Adjustments'!$A$70:$I$86,TRUNC(COLUMN(AL$2)/5)+2,FALSE)*SUMIFS('EPA Data'!$I:$I,'EPA Data'!$D:$D,'Country Selector'!$A$2,'EPA Data'!$J:$J,$B$1,'EPA Data'!$C:$C,AL$2,'EPA Data'!$G:$G,"&gt;="&amp;$A51,'EPA Data'!$G:$G,"&lt;"&amp;$B51)*unit_conv</f>
        <v>0</v>
      </c>
    </row>
    <row r="52" spans="1:38" x14ac:dyDescent="0.45">
      <c r="A52" s="12">
        <f t="shared" si="14"/>
        <v>450</v>
      </c>
      <c r="B52" s="11">
        <f t="shared" si="7"/>
        <v>500</v>
      </c>
      <c r="C52" s="31">
        <f>VLOOKUP($B$1,'Multipliers and Adjustments'!$A$70:$I$86,TRUNC(COLUMN(C$2)/5)+2,FALSE)*SUMIFS('EPA Data'!$I:$I,'EPA Data'!$D:$D,'Country Selector'!$A$2,'EPA Data'!$J:$J,$B$1,'EPA Data'!$C:$C,C$2,'EPA Data'!$G:$G,"&gt;="&amp;$A52,'EPA Data'!$G:$G,"&lt;"&amp;$B52)*unit_conv</f>
        <v>0</v>
      </c>
      <c r="D52">
        <f t="shared" si="30"/>
        <v>0</v>
      </c>
      <c r="E52">
        <f t="shared" si="30"/>
        <v>0</v>
      </c>
      <c r="F52">
        <f t="shared" si="30"/>
        <v>0</v>
      </c>
      <c r="G52">
        <f t="shared" si="30"/>
        <v>0</v>
      </c>
      <c r="H52" s="31">
        <f>VLOOKUP($B$1,'Multipliers and Adjustments'!$A$70:$I$86,TRUNC(COLUMN(H$2)/5)+2,FALSE)*SUMIFS('EPA Data'!$I:$I,'EPA Data'!$D:$D,'Country Selector'!$A$2,'EPA Data'!$J:$J,$B$1,'EPA Data'!$C:$C,H$2,'EPA Data'!$G:$G,"&gt;="&amp;$A52,'EPA Data'!$G:$G,"&lt;"&amp;$B52)*unit_conv</f>
        <v>0</v>
      </c>
      <c r="I52">
        <f t="shared" ref="I52:L67" si="31">H52+($M52-$H52)/5</f>
        <v>0</v>
      </c>
      <c r="J52">
        <f t="shared" si="31"/>
        <v>0</v>
      </c>
      <c r="K52">
        <f t="shared" si="31"/>
        <v>0</v>
      </c>
      <c r="L52">
        <f t="shared" si="31"/>
        <v>0</v>
      </c>
      <c r="M52" s="31">
        <f>VLOOKUP($B$1,'Multipliers and Adjustments'!$A$70:$I$86,TRUNC(COLUMN(M$2)/5)+2,FALSE)*SUMIFS('EPA Data'!$I:$I,'EPA Data'!$D:$D,'Country Selector'!$A$2,'EPA Data'!$J:$J,$B$1,'EPA Data'!$C:$C,M$2,'EPA Data'!$G:$G,"&gt;="&amp;$A52,'EPA Data'!$G:$G,"&lt;"&amp;$B52)*unit_conv</f>
        <v>0</v>
      </c>
      <c r="N52">
        <f t="shared" ref="N52:Q67" si="32">M52+($R52-$M52)/5</f>
        <v>0</v>
      </c>
      <c r="O52">
        <f t="shared" si="32"/>
        <v>0</v>
      </c>
      <c r="P52">
        <f t="shared" si="32"/>
        <v>0</v>
      </c>
      <c r="Q52">
        <f t="shared" si="32"/>
        <v>0</v>
      </c>
      <c r="R52" s="31">
        <f>VLOOKUP($B$1,'Multipliers and Adjustments'!$A$70:$I$86,TRUNC(COLUMN(R$2)/5)+2,FALSE)*SUMIFS('EPA Data'!$I:$I,'EPA Data'!$D:$D,'Country Selector'!$A$2,'EPA Data'!$J:$J,$B$1,'EPA Data'!$C:$C,R$2,'EPA Data'!$G:$G,"&gt;="&amp;$A52,'EPA Data'!$G:$G,"&lt;"&amp;$B52)*unit_conv</f>
        <v>0</v>
      </c>
      <c r="S52">
        <f t="shared" ref="S52:V67" si="33">R52+($W52-$R52)/5</f>
        <v>0</v>
      </c>
      <c r="T52">
        <f t="shared" si="33"/>
        <v>0</v>
      </c>
      <c r="U52">
        <f t="shared" si="33"/>
        <v>0</v>
      </c>
      <c r="V52">
        <f t="shared" si="33"/>
        <v>0</v>
      </c>
      <c r="W52" s="31">
        <f>VLOOKUP($B$1,'Multipliers and Adjustments'!$A$70:$I$86,TRUNC(COLUMN(W$2)/5)+2,FALSE)*SUMIFS('EPA Data'!$I:$I,'EPA Data'!$D:$D,'Country Selector'!$A$2,'EPA Data'!$J:$J,$B$1,'EPA Data'!$C:$C,W$2,'EPA Data'!$G:$G,"&gt;="&amp;$A52,'EPA Data'!$G:$G,"&lt;"&amp;$B52)*unit_conv</f>
        <v>0</v>
      </c>
      <c r="X52">
        <f t="shared" ref="X52:AA67" si="34">W52+($AB52-$W52)/5</f>
        <v>0</v>
      </c>
      <c r="Y52">
        <f t="shared" si="34"/>
        <v>0</v>
      </c>
      <c r="Z52">
        <f t="shared" si="34"/>
        <v>0</v>
      </c>
      <c r="AA52">
        <f t="shared" si="34"/>
        <v>0</v>
      </c>
      <c r="AB52" s="31">
        <f>VLOOKUP($B$1,'Multipliers and Adjustments'!$A$70:$I$86,TRUNC(COLUMN(AB$2)/5)+2,FALSE)*SUMIFS('EPA Data'!$I:$I,'EPA Data'!$D:$D,'Country Selector'!$A$2,'EPA Data'!$J:$J,$B$1,'EPA Data'!$C:$C,AB$2,'EPA Data'!$G:$G,"&gt;="&amp;$A52,'EPA Data'!$G:$G,"&lt;"&amp;$B52)*unit_conv</f>
        <v>0</v>
      </c>
      <c r="AC52">
        <f t="shared" ref="AC52:AF67" si="35">AB52+($AG52-$AB52)/5</f>
        <v>0</v>
      </c>
      <c r="AD52">
        <f t="shared" si="35"/>
        <v>0</v>
      </c>
      <c r="AE52">
        <f t="shared" si="35"/>
        <v>0</v>
      </c>
      <c r="AF52">
        <f t="shared" si="35"/>
        <v>0</v>
      </c>
      <c r="AG52" s="31">
        <f>VLOOKUP($B$1,'Multipliers and Adjustments'!$A$70:$I$86,TRUNC(COLUMN(AG$2)/5)+2,FALSE)*SUMIFS('EPA Data'!$I:$I,'EPA Data'!$D:$D,'Country Selector'!$A$2,'EPA Data'!$J:$J,$B$1,'EPA Data'!$C:$C,AG$2,'EPA Data'!$G:$G,"&gt;="&amp;$A52,'EPA Data'!$G:$G,"&lt;"&amp;$B52)*unit_conv</f>
        <v>0</v>
      </c>
      <c r="AH52">
        <f t="shared" ref="AH52:AK67" si="36">AG52+($AL52-$AG52)/5</f>
        <v>0</v>
      </c>
      <c r="AI52">
        <f t="shared" si="36"/>
        <v>0</v>
      </c>
      <c r="AJ52">
        <f t="shared" si="36"/>
        <v>0</v>
      </c>
      <c r="AK52">
        <f t="shared" si="36"/>
        <v>0</v>
      </c>
      <c r="AL52" s="31">
        <f>VLOOKUP($B$1,'Multipliers and Adjustments'!$A$70:$I$86,TRUNC(COLUMN(AL$2)/5)+2,FALSE)*SUMIFS('EPA Data'!$I:$I,'EPA Data'!$D:$D,'Country Selector'!$A$2,'EPA Data'!$J:$J,$B$1,'EPA Data'!$C:$C,AL$2,'EPA Data'!$G:$G,"&gt;="&amp;$A52,'EPA Data'!$G:$G,"&lt;"&amp;$B52)*unit_conv</f>
        <v>0</v>
      </c>
    </row>
    <row r="53" spans="1:38" x14ac:dyDescent="0.45">
      <c r="A53" s="12">
        <f t="shared" si="14"/>
        <v>500</v>
      </c>
      <c r="B53" s="11">
        <f t="shared" si="7"/>
        <v>550</v>
      </c>
      <c r="C53" s="31">
        <f>VLOOKUP($B$1,'Multipliers and Adjustments'!$A$70:$I$86,TRUNC(COLUMN(C$2)/5)+2,FALSE)*SUMIFS('EPA Data'!$I:$I,'EPA Data'!$D:$D,'Country Selector'!$A$2,'EPA Data'!$J:$J,$B$1,'EPA Data'!$C:$C,C$2,'EPA Data'!$G:$G,"&gt;="&amp;$A53,'EPA Data'!$G:$G,"&lt;"&amp;$B53)*unit_conv</f>
        <v>0</v>
      </c>
      <c r="D53">
        <f t="shared" si="30"/>
        <v>0</v>
      </c>
      <c r="E53">
        <f t="shared" si="30"/>
        <v>0</v>
      </c>
      <c r="F53">
        <f t="shared" si="30"/>
        <v>0</v>
      </c>
      <c r="G53">
        <f t="shared" si="30"/>
        <v>0</v>
      </c>
      <c r="H53" s="31">
        <f>VLOOKUP($B$1,'Multipliers and Adjustments'!$A$70:$I$86,TRUNC(COLUMN(H$2)/5)+2,FALSE)*SUMIFS('EPA Data'!$I:$I,'EPA Data'!$D:$D,'Country Selector'!$A$2,'EPA Data'!$J:$J,$B$1,'EPA Data'!$C:$C,H$2,'EPA Data'!$G:$G,"&gt;="&amp;$A53,'EPA Data'!$G:$G,"&lt;"&amp;$B53)*unit_conv</f>
        <v>0</v>
      </c>
      <c r="I53">
        <f t="shared" si="31"/>
        <v>0</v>
      </c>
      <c r="J53">
        <f t="shared" si="31"/>
        <v>0</v>
      </c>
      <c r="K53">
        <f t="shared" si="31"/>
        <v>0</v>
      </c>
      <c r="L53">
        <f t="shared" si="31"/>
        <v>0</v>
      </c>
      <c r="M53" s="31">
        <f>VLOOKUP($B$1,'Multipliers and Adjustments'!$A$70:$I$86,TRUNC(COLUMN(M$2)/5)+2,FALSE)*SUMIFS('EPA Data'!$I:$I,'EPA Data'!$D:$D,'Country Selector'!$A$2,'EPA Data'!$J:$J,$B$1,'EPA Data'!$C:$C,M$2,'EPA Data'!$G:$G,"&gt;="&amp;$A53,'EPA Data'!$G:$G,"&lt;"&amp;$B53)*unit_conv</f>
        <v>0</v>
      </c>
      <c r="N53">
        <f t="shared" si="32"/>
        <v>0</v>
      </c>
      <c r="O53">
        <f t="shared" si="32"/>
        <v>0</v>
      </c>
      <c r="P53">
        <f t="shared" si="32"/>
        <v>0</v>
      </c>
      <c r="Q53">
        <f t="shared" si="32"/>
        <v>0</v>
      </c>
      <c r="R53" s="31">
        <f>VLOOKUP($B$1,'Multipliers and Adjustments'!$A$70:$I$86,TRUNC(COLUMN(R$2)/5)+2,FALSE)*SUMIFS('EPA Data'!$I:$I,'EPA Data'!$D:$D,'Country Selector'!$A$2,'EPA Data'!$J:$J,$B$1,'EPA Data'!$C:$C,R$2,'EPA Data'!$G:$G,"&gt;="&amp;$A53,'EPA Data'!$G:$G,"&lt;"&amp;$B53)*unit_conv</f>
        <v>0</v>
      </c>
      <c r="S53">
        <f t="shared" si="33"/>
        <v>0</v>
      </c>
      <c r="T53">
        <f t="shared" si="33"/>
        <v>0</v>
      </c>
      <c r="U53">
        <f t="shared" si="33"/>
        <v>0</v>
      </c>
      <c r="V53">
        <f t="shared" si="33"/>
        <v>0</v>
      </c>
      <c r="W53" s="31">
        <f>VLOOKUP($B$1,'Multipliers and Adjustments'!$A$70:$I$86,TRUNC(COLUMN(W$2)/5)+2,FALSE)*SUMIFS('EPA Data'!$I:$I,'EPA Data'!$D:$D,'Country Selector'!$A$2,'EPA Data'!$J:$J,$B$1,'EPA Data'!$C:$C,W$2,'EPA Data'!$G:$G,"&gt;="&amp;$A53,'EPA Data'!$G:$G,"&lt;"&amp;$B53)*unit_conv</f>
        <v>0</v>
      </c>
      <c r="X53">
        <f t="shared" si="34"/>
        <v>0</v>
      </c>
      <c r="Y53">
        <f t="shared" si="34"/>
        <v>0</v>
      </c>
      <c r="Z53">
        <f t="shared" si="34"/>
        <v>0</v>
      </c>
      <c r="AA53">
        <f t="shared" si="34"/>
        <v>0</v>
      </c>
      <c r="AB53" s="31">
        <f>VLOOKUP($B$1,'Multipliers and Adjustments'!$A$70:$I$86,TRUNC(COLUMN(AB$2)/5)+2,FALSE)*SUMIFS('EPA Data'!$I:$I,'EPA Data'!$D:$D,'Country Selector'!$A$2,'EPA Data'!$J:$J,$B$1,'EPA Data'!$C:$C,AB$2,'EPA Data'!$G:$G,"&gt;="&amp;$A53,'EPA Data'!$G:$G,"&lt;"&amp;$B53)*unit_conv</f>
        <v>0</v>
      </c>
      <c r="AC53">
        <f t="shared" si="35"/>
        <v>0</v>
      </c>
      <c r="AD53">
        <f t="shared" si="35"/>
        <v>0</v>
      </c>
      <c r="AE53">
        <f t="shared" si="35"/>
        <v>0</v>
      </c>
      <c r="AF53">
        <f t="shared" si="35"/>
        <v>0</v>
      </c>
      <c r="AG53" s="31">
        <f>VLOOKUP($B$1,'Multipliers and Adjustments'!$A$70:$I$86,TRUNC(COLUMN(AG$2)/5)+2,FALSE)*SUMIFS('EPA Data'!$I:$I,'EPA Data'!$D:$D,'Country Selector'!$A$2,'EPA Data'!$J:$J,$B$1,'EPA Data'!$C:$C,AG$2,'EPA Data'!$G:$G,"&gt;="&amp;$A53,'EPA Data'!$G:$G,"&lt;"&amp;$B53)*unit_conv</f>
        <v>0</v>
      </c>
      <c r="AH53">
        <f t="shared" si="36"/>
        <v>0</v>
      </c>
      <c r="AI53">
        <f t="shared" si="36"/>
        <v>0</v>
      </c>
      <c r="AJ53">
        <f t="shared" si="36"/>
        <v>0</v>
      </c>
      <c r="AK53">
        <f t="shared" si="36"/>
        <v>0</v>
      </c>
      <c r="AL53" s="31">
        <f>VLOOKUP($B$1,'Multipliers and Adjustments'!$A$70:$I$86,TRUNC(COLUMN(AL$2)/5)+2,FALSE)*SUMIFS('EPA Data'!$I:$I,'EPA Data'!$D:$D,'Country Selector'!$A$2,'EPA Data'!$J:$J,$B$1,'EPA Data'!$C:$C,AL$2,'EPA Data'!$G:$G,"&gt;="&amp;$A53,'EPA Data'!$G:$G,"&lt;"&amp;$B53)*unit_conv</f>
        <v>0</v>
      </c>
    </row>
    <row r="54" spans="1:38" x14ac:dyDescent="0.45">
      <c r="A54" s="12">
        <f t="shared" si="14"/>
        <v>550</v>
      </c>
      <c r="B54" s="11">
        <f t="shared" si="7"/>
        <v>600</v>
      </c>
      <c r="C54" s="31">
        <f>VLOOKUP($B$1,'Multipliers and Adjustments'!$A$70:$I$86,TRUNC(COLUMN(C$2)/5)+2,FALSE)*SUMIFS('EPA Data'!$I:$I,'EPA Data'!$D:$D,'Country Selector'!$A$2,'EPA Data'!$J:$J,$B$1,'EPA Data'!$C:$C,C$2,'EPA Data'!$G:$G,"&gt;="&amp;$A54,'EPA Data'!$G:$G,"&lt;"&amp;$B54)*unit_conv</f>
        <v>0</v>
      </c>
      <c r="D54">
        <f t="shared" si="30"/>
        <v>0</v>
      </c>
      <c r="E54">
        <f t="shared" si="30"/>
        <v>0</v>
      </c>
      <c r="F54">
        <f t="shared" si="30"/>
        <v>0</v>
      </c>
      <c r="G54">
        <f t="shared" si="30"/>
        <v>0</v>
      </c>
      <c r="H54" s="31">
        <f>VLOOKUP($B$1,'Multipliers and Adjustments'!$A$70:$I$86,TRUNC(COLUMN(H$2)/5)+2,FALSE)*SUMIFS('EPA Data'!$I:$I,'EPA Data'!$D:$D,'Country Selector'!$A$2,'EPA Data'!$J:$J,$B$1,'EPA Data'!$C:$C,H$2,'EPA Data'!$G:$G,"&gt;="&amp;$A54,'EPA Data'!$G:$G,"&lt;"&amp;$B54)*unit_conv</f>
        <v>0</v>
      </c>
      <c r="I54">
        <f t="shared" si="31"/>
        <v>0</v>
      </c>
      <c r="J54">
        <f t="shared" si="31"/>
        <v>0</v>
      </c>
      <c r="K54">
        <f t="shared" si="31"/>
        <v>0</v>
      </c>
      <c r="L54">
        <f t="shared" si="31"/>
        <v>0</v>
      </c>
      <c r="M54" s="31">
        <f>VLOOKUP($B$1,'Multipliers and Adjustments'!$A$70:$I$86,TRUNC(COLUMN(M$2)/5)+2,FALSE)*SUMIFS('EPA Data'!$I:$I,'EPA Data'!$D:$D,'Country Selector'!$A$2,'EPA Data'!$J:$J,$B$1,'EPA Data'!$C:$C,M$2,'EPA Data'!$G:$G,"&gt;="&amp;$A54,'EPA Data'!$G:$G,"&lt;"&amp;$B54)*unit_conv</f>
        <v>0</v>
      </c>
      <c r="N54">
        <f t="shared" si="32"/>
        <v>0</v>
      </c>
      <c r="O54">
        <f t="shared" si="32"/>
        <v>0</v>
      </c>
      <c r="P54">
        <f t="shared" si="32"/>
        <v>0</v>
      </c>
      <c r="Q54">
        <f t="shared" si="32"/>
        <v>0</v>
      </c>
      <c r="R54" s="31">
        <f>VLOOKUP($B$1,'Multipliers and Adjustments'!$A$70:$I$86,TRUNC(COLUMN(R$2)/5)+2,FALSE)*SUMIFS('EPA Data'!$I:$I,'EPA Data'!$D:$D,'Country Selector'!$A$2,'EPA Data'!$J:$J,$B$1,'EPA Data'!$C:$C,R$2,'EPA Data'!$G:$G,"&gt;="&amp;$A54,'EPA Data'!$G:$G,"&lt;"&amp;$B54)*unit_conv</f>
        <v>0</v>
      </c>
      <c r="S54">
        <f t="shared" si="33"/>
        <v>0</v>
      </c>
      <c r="T54">
        <f t="shared" si="33"/>
        <v>0</v>
      </c>
      <c r="U54">
        <f t="shared" si="33"/>
        <v>0</v>
      </c>
      <c r="V54">
        <f t="shared" si="33"/>
        <v>0</v>
      </c>
      <c r="W54" s="31">
        <f>VLOOKUP($B$1,'Multipliers and Adjustments'!$A$70:$I$86,TRUNC(COLUMN(W$2)/5)+2,FALSE)*SUMIFS('EPA Data'!$I:$I,'EPA Data'!$D:$D,'Country Selector'!$A$2,'EPA Data'!$J:$J,$B$1,'EPA Data'!$C:$C,W$2,'EPA Data'!$G:$G,"&gt;="&amp;$A54,'EPA Data'!$G:$G,"&lt;"&amp;$B54)*unit_conv</f>
        <v>0</v>
      </c>
      <c r="X54">
        <f t="shared" si="34"/>
        <v>0</v>
      </c>
      <c r="Y54">
        <f t="shared" si="34"/>
        <v>0</v>
      </c>
      <c r="Z54">
        <f t="shared" si="34"/>
        <v>0</v>
      </c>
      <c r="AA54">
        <f t="shared" si="34"/>
        <v>0</v>
      </c>
      <c r="AB54" s="31">
        <f>VLOOKUP($B$1,'Multipliers and Adjustments'!$A$70:$I$86,TRUNC(COLUMN(AB$2)/5)+2,FALSE)*SUMIFS('EPA Data'!$I:$I,'EPA Data'!$D:$D,'Country Selector'!$A$2,'EPA Data'!$J:$J,$B$1,'EPA Data'!$C:$C,AB$2,'EPA Data'!$G:$G,"&gt;="&amp;$A54,'EPA Data'!$G:$G,"&lt;"&amp;$B54)*unit_conv</f>
        <v>0</v>
      </c>
      <c r="AC54">
        <f t="shared" si="35"/>
        <v>0</v>
      </c>
      <c r="AD54">
        <f t="shared" si="35"/>
        <v>0</v>
      </c>
      <c r="AE54">
        <f t="shared" si="35"/>
        <v>0</v>
      </c>
      <c r="AF54">
        <f t="shared" si="35"/>
        <v>0</v>
      </c>
      <c r="AG54" s="31">
        <f>VLOOKUP($B$1,'Multipliers and Adjustments'!$A$70:$I$86,TRUNC(COLUMN(AG$2)/5)+2,FALSE)*SUMIFS('EPA Data'!$I:$I,'EPA Data'!$D:$D,'Country Selector'!$A$2,'EPA Data'!$J:$J,$B$1,'EPA Data'!$C:$C,AG$2,'EPA Data'!$G:$G,"&gt;="&amp;$A54,'EPA Data'!$G:$G,"&lt;"&amp;$B54)*unit_conv</f>
        <v>0</v>
      </c>
      <c r="AH54">
        <f t="shared" si="36"/>
        <v>0</v>
      </c>
      <c r="AI54">
        <f t="shared" si="36"/>
        <v>0</v>
      </c>
      <c r="AJ54">
        <f t="shared" si="36"/>
        <v>0</v>
      </c>
      <c r="AK54">
        <f t="shared" si="36"/>
        <v>0</v>
      </c>
      <c r="AL54" s="31">
        <f>VLOOKUP($B$1,'Multipliers and Adjustments'!$A$70:$I$86,TRUNC(COLUMN(AL$2)/5)+2,FALSE)*SUMIFS('EPA Data'!$I:$I,'EPA Data'!$D:$D,'Country Selector'!$A$2,'EPA Data'!$J:$J,$B$1,'EPA Data'!$C:$C,AL$2,'EPA Data'!$G:$G,"&gt;="&amp;$A54,'EPA Data'!$G:$G,"&lt;"&amp;$B54)*unit_conv</f>
        <v>0</v>
      </c>
    </row>
    <row r="55" spans="1:38" x14ac:dyDescent="0.45">
      <c r="A55" s="12">
        <f t="shared" si="14"/>
        <v>600</v>
      </c>
      <c r="B55" s="11">
        <f t="shared" si="7"/>
        <v>650</v>
      </c>
      <c r="C55" s="31">
        <f>VLOOKUP($B$1,'Multipliers and Adjustments'!$A$70:$I$86,TRUNC(COLUMN(C$2)/5)+2,FALSE)*SUMIFS('EPA Data'!$I:$I,'EPA Data'!$D:$D,'Country Selector'!$A$2,'EPA Data'!$J:$J,$B$1,'EPA Data'!$C:$C,C$2,'EPA Data'!$G:$G,"&gt;="&amp;$A55,'EPA Data'!$G:$G,"&lt;"&amp;$B55)*unit_conv</f>
        <v>0</v>
      </c>
      <c r="D55">
        <f t="shared" si="30"/>
        <v>0</v>
      </c>
      <c r="E55">
        <f t="shared" si="30"/>
        <v>0</v>
      </c>
      <c r="F55">
        <f t="shared" si="30"/>
        <v>0</v>
      </c>
      <c r="G55">
        <f t="shared" si="30"/>
        <v>0</v>
      </c>
      <c r="H55" s="31">
        <f>VLOOKUP($B$1,'Multipliers and Adjustments'!$A$70:$I$86,TRUNC(COLUMN(H$2)/5)+2,FALSE)*SUMIFS('EPA Data'!$I:$I,'EPA Data'!$D:$D,'Country Selector'!$A$2,'EPA Data'!$J:$J,$B$1,'EPA Data'!$C:$C,H$2,'EPA Data'!$G:$G,"&gt;="&amp;$A55,'EPA Data'!$G:$G,"&lt;"&amp;$B55)*unit_conv</f>
        <v>0</v>
      </c>
      <c r="I55">
        <f t="shared" si="31"/>
        <v>0</v>
      </c>
      <c r="J55">
        <f t="shared" si="31"/>
        <v>0</v>
      </c>
      <c r="K55">
        <f t="shared" si="31"/>
        <v>0</v>
      </c>
      <c r="L55">
        <f t="shared" si="31"/>
        <v>0</v>
      </c>
      <c r="M55" s="31">
        <f>VLOOKUP($B$1,'Multipliers and Adjustments'!$A$70:$I$86,TRUNC(COLUMN(M$2)/5)+2,FALSE)*SUMIFS('EPA Data'!$I:$I,'EPA Data'!$D:$D,'Country Selector'!$A$2,'EPA Data'!$J:$J,$B$1,'EPA Data'!$C:$C,M$2,'EPA Data'!$G:$G,"&gt;="&amp;$A55,'EPA Data'!$G:$G,"&lt;"&amp;$B55)*unit_conv</f>
        <v>0</v>
      </c>
      <c r="N55">
        <f t="shared" si="32"/>
        <v>0</v>
      </c>
      <c r="O55">
        <f t="shared" si="32"/>
        <v>0</v>
      </c>
      <c r="P55">
        <f t="shared" si="32"/>
        <v>0</v>
      </c>
      <c r="Q55">
        <f t="shared" si="32"/>
        <v>0</v>
      </c>
      <c r="R55" s="31">
        <f>VLOOKUP($B$1,'Multipliers and Adjustments'!$A$70:$I$86,TRUNC(COLUMN(R$2)/5)+2,FALSE)*SUMIFS('EPA Data'!$I:$I,'EPA Data'!$D:$D,'Country Selector'!$A$2,'EPA Data'!$J:$J,$B$1,'EPA Data'!$C:$C,R$2,'EPA Data'!$G:$G,"&gt;="&amp;$A55,'EPA Data'!$G:$G,"&lt;"&amp;$B55)*unit_conv</f>
        <v>0</v>
      </c>
      <c r="S55">
        <f t="shared" si="33"/>
        <v>0</v>
      </c>
      <c r="T55">
        <f t="shared" si="33"/>
        <v>0</v>
      </c>
      <c r="U55">
        <f t="shared" si="33"/>
        <v>0</v>
      </c>
      <c r="V55">
        <f t="shared" si="33"/>
        <v>0</v>
      </c>
      <c r="W55" s="31">
        <f>VLOOKUP($B$1,'Multipliers and Adjustments'!$A$70:$I$86,TRUNC(COLUMN(W$2)/5)+2,FALSE)*SUMIFS('EPA Data'!$I:$I,'EPA Data'!$D:$D,'Country Selector'!$A$2,'EPA Data'!$J:$J,$B$1,'EPA Data'!$C:$C,W$2,'EPA Data'!$G:$G,"&gt;="&amp;$A55,'EPA Data'!$G:$G,"&lt;"&amp;$B55)*unit_conv</f>
        <v>0</v>
      </c>
      <c r="X55">
        <f t="shared" si="34"/>
        <v>0</v>
      </c>
      <c r="Y55">
        <f t="shared" si="34"/>
        <v>0</v>
      </c>
      <c r="Z55">
        <f t="shared" si="34"/>
        <v>0</v>
      </c>
      <c r="AA55">
        <f t="shared" si="34"/>
        <v>0</v>
      </c>
      <c r="AB55" s="31">
        <f>VLOOKUP($B$1,'Multipliers and Adjustments'!$A$70:$I$86,TRUNC(COLUMN(AB$2)/5)+2,FALSE)*SUMIFS('EPA Data'!$I:$I,'EPA Data'!$D:$D,'Country Selector'!$A$2,'EPA Data'!$J:$J,$B$1,'EPA Data'!$C:$C,AB$2,'EPA Data'!$G:$G,"&gt;="&amp;$A55,'EPA Data'!$G:$G,"&lt;"&amp;$B55)*unit_conv</f>
        <v>0</v>
      </c>
      <c r="AC55">
        <f t="shared" si="35"/>
        <v>0</v>
      </c>
      <c r="AD55">
        <f t="shared" si="35"/>
        <v>0</v>
      </c>
      <c r="AE55">
        <f t="shared" si="35"/>
        <v>0</v>
      </c>
      <c r="AF55">
        <f t="shared" si="35"/>
        <v>0</v>
      </c>
      <c r="AG55" s="31">
        <f>VLOOKUP($B$1,'Multipliers and Adjustments'!$A$70:$I$86,TRUNC(COLUMN(AG$2)/5)+2,FALSE)*SUMIFS('EPA Data'!$I:$I,'EPA Data'!$D:$D,'Country Selector'!$A$2,'EPA Data'!$J:$J,$B$1,'EPA Data'!$C:$C,AG$2,'EPA Data'!$G:$G,"&gt;="&amp;$A55,'EPA Data'!$G:$G,"&lt;"&amp;$B55)*unit_conv</f>
        <v>0</v>
      </c>
      <c r="AH55">
        <f t="shared" si="36"/>
        <v>0</v>
      </c>
      <c r="AI55">
        <f t="shared" si="36"/>
        <v>0</v>
      </c>
      <c r="AJ55">
        <f t="shared" si="36"/>
        <v>0</v>
      </c>
      <c r="AK55">
        <f t="shared" si="36"/>
        <v>0</v>
      </c>
      <c r="AL55" s="31">
        <f>VLOOKUP($B$1,'Multipliers and Adjustments'!$A$70:$I$86,TRUNC(COLUMN(AL$2)/5)+2,FALSE)*SUMIFS('EPA Data'!$I:$I,'EPA Data'!$D:$D,'Country Selector'!$A$2,'EPA Data'!$J:$J,$B$1,'EPA Data'!$C:$C,AL$2,'EPA Data'!$G:$G,"&gt;="&amp;$A55,'EPA Data'!$G:$G,"&lt;"&amp;$B55)*unit_conv</f>
        <v>0</v>
      </c>
    </row>
    <row r="56" spans="1:38" x14ac:dyDescent="0.45">
      <c r="A56" s="12">
        <f t="shared" si="14"/>
        <v>650</v>
      </c>
      <c r="B56" s="11">
        <f t="shared" si="7"/>
        <v>700</v>
      </c>
      <c r="C56" s="31">
        <f>VLOOKUP($B$1,'Multipliers and Adjustments'!$A$70:$I$86,TRUNC(COLUMN(C$2)/5)+2,FALSE)*SUMIFS('EPA Data'!$I:$I,'EPA Data'!$D:$D,'Country Selector'!$A$2,'EPA Data'!$J:$J,$B$1,'EPA Data'!$C:$C,C$2,'EPA Data'!$G:$G,"&gt;="&amp;$A56,'EPA Data'!$G:$G,"&lt;"&amp;$B56)*unit_conv</f>
        <v>0</v>
      </c>
      <c r="D56">
        <f t="shared" si="30"/>
        <v>0</v>
      </c>
      <c r="E56">
        <f t="shared" si="30"/>
        <v>0</v>
      </c>
      <c r="F56">
        <f t="shared" si="30"/>
        <v>0</v>
      </c>
      <c r="G56">
        <f t="shared" si="30"/>
        <v>0</v>
      </c>
      <c r="H56" s="31">
        <f>VLOOKUP($B$1,'Multipliers and Adjustments'!$A$70:$I$86,TRUNC(COLUMN(H$2)/5)+2,FALSE)*SUMIFS('EPA Data'!$I:$I,'EPA Data'!$D:$D,'Country Selector'!$A$2,'EPA Data'!$J:$J,$B$1,'EPA Data'!$C:$C,H$2,'EPA Data'!$G:$G,"&gt;="&amp;$A56,'EPA Data'!$G:$G,"&lt;"&amp;$B56)*unit_conv</f>
        <v>0</v>
      </c>
      <c r="I56">
        <f t="shared" si="31"/>
        <v>0</v>
      </c>
      <c r="J56">
        <f t="shared" si="31"/>
        <v>0</v>
      </c>
      <c r="K56">
        <f t="shared" si="31"/>
        <v>0</v>
      </c>
      <c r="L56">
        <f t="shared" si="31"/>
        <v>0</v>
      </c>
      <c r="M56" s="31">
        <f>VLOOKUP($B$1,'Multipliers and Adjustments'!$A$70:$I$86,TRUNC(COLUMN(M$2)/5)+2,FALSE)*SUMIFS('EPA Data'!$I:$I,'EPA Data'!$D:$D,'Country Selector'!$A$2,'EPA Data'!$J:$J,$B$1,'EPA Data'!$C:$C,M$2,'EPA Data'!$G:$G,"&gt;="&amp;$A56,'EPA Data'!$G:$G,"&lt;"&amp;$B56)*unit_conv</f>
        <v>0</v>
      </c>
      <c r="N56">
        <f t="shared" si="32"/>
        <v>0</v>
      </c>
      <c r="O56">
        <f t="shared" si="32"/>
        <v>0</v>
      </c>
      <c r="P56">
        <f t="shared" si="32"/>
        <v>0</v>
      </c>
      <c r="Q56">
        <f t="shared" si="32"/>
        <v>0</v>
      </c>
      <c r="R56" s="31">
        <f>VLOOKUP($B$1,'Multipliers and Adjustments'!$A$70:$I$86,TRUNC(COLUMN(R$2)/5)+2,FALSE)*SUMIFS('EPA Data'!$I:$I,'EPA Data'!$D:$D,'Country Selector'!$A$2,'EPA Data'!$J:$J,$B$1,'EPA Data'!$C:$C,R$2,'EPA Data'!$G:$G,"&gt;="&amp;$A56,'EPA Data'!$G:$G,"&lt;"&amp;$B56)*unit_conv</f>
        <v>0</v>
      </c>
      <c r="S56">
        <f t="shared" si="33"/>
        <v>0</v>
      </c>
      <c r="T56">
        <f t="shared" si="33"/>
        <v>0</v>
      </c>
      <c r="U56">
        <f t="shared" si="33"/>
        <v>0</v>
      </c>
      <c r="V56">
        <f t="shared" si="33"/>
        <v>0</v>
      </c>
      <c r="W56" s="31">
        <f>VLOOKUP($B$1,'Multipliers and Adjustments'!$A$70:$I$86,TRUNC(COLUMN(W$2)/5)+2,FALSE)*SUMIFS('EPA Data'!$I:$I,'EPA Data'!$D:$D,'Country Selector'!$A$2,'EPA Data'!$J:$J,$B$1,'EPA Data'!$C:$C,W$2,'EPA Data'!$G:$G,"&gt;="&amp;$A56,'EPA Data'!$G:$G,"&lt;"&amp;$B56)*unit_conv</f>
        <v>0</v>
      </c>
      <c r="X56">
        <f t="shared" si="34"/>
        <v>0</v>
      </c>
      <c r="Y56">
        <f t="shared" si="34"/>
        <v>0</v>
      </c>
      <c r="Z56">
        <f t="shared" si="34"/>
        <v>0</v>
      </c>
      <c r="AA56">
        <f t="shared" si="34"/>
        <v>0</v>
      </c>
      <c r="AB56" s="31">
        <f>VLOOKUP($B$1,'Multipliers and Adjustments'!$A$70:$I$86,TRUNC(COLUMN(AB$2)/5)+2,FALSE)*SUMIFS('EPA Data'!$I:$I,'EPA Data'!$D:$D,'Country Selector'!$A$2,'EPA Data'!$J:$J,$B$1,'EPA Data'!$C:$C,AB$2,'EPA Data'!$G:$G,"&gt;="&amp;$A56,'EPA Data'!$G:$G,"&lt;"&amp;$B56)*unit_conv</f>
        <v>0</v>
      </c>
      <c r="AC56">
        <f t="shared" si="35"/>
        <v>0</v>
      </c>
      <c r="AD56">
        <f t="shared" si="35"/>
        <v>0</v>
      </c>
      <c r="AE56">
        <f t="shared" si="35"/>
        <v>0</v>
      </c>
      <c r="AF56">
        <f t="shared" si="35"/>
        <v>0</v>
      </c>
      <c r="AG56" s="31">
        <f>VLOOKUP($B$1,'Multipliers and Adjustments'!$A$70:$I$86,TRUNC(COLUMN(AG$2)/5)+2,FALSE)*SUMIFS('EPA Data'!$I:$I,'EPA Data'!$D:$D,'Country Selector'!$A$2,'EPA Data'!$J:$J,$B$1,'EPA Data'!$C:$C,AG$2,'EPA Data'!$G:$G,"&gt;="&amp;$A56,'EPA Data'!$G:$G,"&lt;"&amp;$B56)*unit_conv</f>
        <v>0</v>
      </c>
      <c r="AH56">
        <f t="shared" si="36"/>
        <v>0</v>
      </c>
      <c r="AI56">
        <f t="shared" si="36"/>
        <v>0</v>
      </c>
      <c r="AJ56">
        <f t="shared" si="36"/>
        <v>0</v>
      </c>
      <c r="AK56">
        <f t="shared" si="36"/>
        <v>0</v>
      </c>
      <c r="AL56" s="31">
        <f>VLOOKUP($B$1,'Multipliers and Adjustments'!$A$70:$I$86,TRUNC(COLUMN(AL$2)/5)+2,FALSE)*SUMIFS('EPA Data'!$I:$I,'EPA Data'!$D:$D,'Country Selector'!$A$2,'EPA Data'!$J:$J,$B$1,'EPA Data'!$C:$C,AL$2,'EPA Data'!$G:$G,"&gt;="&amp;$A56,'EPA Data'!$G:$G,"&lt;"&amp;$B56)*unit_conv</f>
        <v>0</v>
      </c>
    </row>
    <row r="57" spans="1:38" x14ac:dyDescent="0.45">
      <c r="A57" s="12">
        <f t="shared" si="14"/>
        <v>700</v>
      </c>
      <c r="B57" s="11">
        <f t="shared" si="7"/>
        <v>750</v>
      </c>
      <c r="C57" s="31">
        <f>VLOOKUP($B$1,'Multipliers and Adjustments'!$A$70:$I$86,TRUNC(COLUMN(C$2)/5)+2,FALSE)*SUMIFS('EPA Data'!$I:$I,'EPA Data'!$D:$D,'Country Selector'!$A$2,'EPA Data'!$J:$J,$B$1,'EPA Data'!$C:$C,C$2,'EPA Data'!$G:$G,"&gt;="&amp;$A57,'EPA Data'!$G:$G,"&lt;"&amp;$B57)*unit_conv</f>
        <v>0</v>
      </c>
      <c r="D57">
        <f t="shared" si="30"/>
        <v>0</v>
      </c>
      <c r="E57">
        <f t="shared" si="30"/>
        <v>0</v>
      </c>
      <c r="F57">
        <f t="shared" si="30"/>
        <v>0</v>
      </c>
      <c r="G57">
        <f t="shared" si="30"/>
        <v>0</v>
      </c>
      <c r="H57" s="31">
        <f>VLOOKUP($B$1,'Multipliers and Adjustments'!$A$70:$I$86,TRUNC(COLUMN(H$2)/5)+2,FALSE)*SUMIFS('EPA Data'!$I:$I,'EPA Data'!$D:$D,'Country Selector'!$A$2,'EPA Data'!$J:$J,$B$1,'EPA Data'!$C:$C,H$2,'EPA Data'!$G:$G,"&gt;="&amp;$A57,'EPA Data'!$G:$G,"&lt;"&amp;$B57)*unit_conv</f>
        <v>0</v>
      </c>
      <c r="I57">
        <f t="shared" si="31"/>
        <v>0</v>
      </c>
      <c r="J57">
        <f t="shared" si="31"/>
        <v>0</v>
      </c>
      <c r="K57">
        <f t="shared" si="31"/>
        <v>0</v>
      </c>
      <c r="L57">
        <f t="shared" si="31"/>
        <v>0</v>
      </c>
      <c r="M57" s="31">
        <f>VLOOKUP($B$1,'Multipliers and Adjustments'!$A$70:$I$86,TRUNC(COLUMN(M$2)/5)+2,FALSE)*SUMIFS('EPA Data'!$I:$I,'EPA Data'!$D:$D,'Country Selector'!$A$2,'EPA Data'!$J:$J,$B$1,'EPA Data'!$C:$C,M$2,'EPA Data'!$G:$G,"&gt;="&amp;$A57,'EPA Data'!$G:$G,"&lt;"&amp;$B57)*unit_conv</f>
        <v>0</v>
      </c>
      <c r="N57">
        <f t="shared" si="32"/>
        <v>0</v>
      </c>
      <c r="O57">
        <f t="shared" si="32"/>
        <v>0</v>
      </c>
      <c r="P57">
        <f t="shared" si="32"/>
        <v>0</v>
      </c>
      <c r="Q57">
        <f t="shared" si="32"/>
        <v>0</v>
      </c>
      <c r="R57" s="31">
        <f>VLOOKUP($B$1,'Multipliers and Adjustments'!$A$70:$I$86,TRUNC(COLUMN(R$2)/5)+2,FALSE)*SUMIFS('EPA Data'!$I:$I,'EPA Data'!$D:$D,'Country Selector'!$A$2,'EPA Data'!$J:$J,$B$1,'EPA Data'!$C:$C,R$2,'EPA Data'!$G:$G,"&gt;="&amp;$A57,'EPA Data'!$G:$G,"&lt;"&amp;$B57)*unit_conv</f>
        <v>0</v>
      </c>
      <c r="S57">
        <f t="shared" si="33"/>
        <v>0</v>
      </c>
      <c r="T57">
        <f t="shared" si="33"/>
        <v>0</v>
      </c>
      <c r="U57">
        <f t="shared" si="33"/>
        <v>0</v>
      </c>
      <c r="V57">
        <f t="shared" si="33"/>
        <v>0</v>
      </c>
      <c r="W57" s="31">
        <f>VLOOKUP($B$1,'Multipliers and Adjustments'!$A$70:$I$86,TRUNC(COLUMN(W$2)/5)+2,FALSE)*SUMIFS('EPA Data'!$I:$I,'EPA Data'!$D:$D,'Country Selector'!$A$2,'EPA Data'!$J:$J,$B$1,'EPA Data'!$C:$C,W$2,'EPA Data'!$G:$G,"&gt;="&amp;$A57,'EPA Data'!$G:$G,"&lt;"&amp;$B57)*unit_conv</f>
        <v>0</v>
      </c>
      <c r="X57">
        <f t="shared" si="34"/>
        <v>0</v>
      </c>
      <c r="Y57">
        <f t="shared" si="34"/>
        <v>0</v>
      </c>
      <c r="Z57">
        <f t="shared" si="34"/>
        <v>0</v>
      </c>
      <c r="AA57">
        <f t="shared" si="34"/>
        <v>0</v>
      </c>
      <c r="AB57" s="31">
        <f>VLOOKUP($B$1,'Multipliers and Adjustments'!$A$70:$I$86,TRUNC(COLUMN(AB$2)/5)+2,FALSE)*SUMIFS('EPA Data'!$I:$I,'EPA Data'!$D:$D,'Country Selector'!$A$2,'EPA Data'!$J:$J,$B$1,'EPA Data'!$C:$C,AB$2,'EPA Data'!$G:$G,"&gt;="&amp;$A57,'EPA Data'!$G:$G,"&lt;"&amp;$B57)*unit_conv</f>
        <v>0</v>
      </c>
      <c r="AC57">
        <f t="shared" si="35"/>
        <v>0</v>
      </c>
      <c r="AD57">
        <f t="shared" si="35"/>
        <v>0</v>
      </c>
      <c r="AE57">
        <f t="shared" si="35"/>
        <v>0</v>
      </c>
      <c r="AF57">
        <f t="shared" si="35"/>
        <v>0</v>
      </c>
      <c r="AG57" s="31">
        <f>VLOOKUP($B$1,'Multipliers and Adjustments'!$A$70:$I$86,TRUNC(COLUMN(AG$2)/5)+2,FALSE)*SUMIFS('EPA Data'!$I:$I,'EPA Data'!$D:$D,'Country Selector'!$A$2,'EPA Data'!$J:$J,$B$1,'EPA Data'!$C:$C,AG$2,'EPA Data'!$G:$G,"&gt;="&amp;$A57,'EPA Data'!$G:$G,"&lt;"&amp;$B57)*unit_conv</f>
        <v>0</v>
      </c>
      <c r="AH57">
        <f t="shared" si="36"/>
        <v>0</v>
      </c>
      <c r="AI57">
        <f t="shared" si="36"/>
        <v>0</v>
      </c>
      <c r="AJ57">
        <f t="shared" si="36"/>
        <v>0</v>
      </c>
      <c r="AK57">
        <f t="shared" si="36"/>
        <v>0</v>
      </c>
      <c r="AL57" s="31">
        <f>VLOOKUP($B$1,'Multipliers and Adjustments'!$A$70:$I$86,TRUNC(COLUMN(AL$2)/5)+2,FALSE)*SUMIFS('EPA Data'!$I:$I,'EPA Data'!$D:$D,'Country Selector'!$A$2,'EPA Data'!$J:$J,$B$1,'EPA Data'!$C:$C,AL$2,'EPA Data'!$G:$G,"&gt;="&amp;$A57,'EPA Data'!$G:$G,"&lt;"&amp;$B57)*unit_conv</f>
        <v>0</v>
      </c>
    </row>
    <row r="58" spans="1:38" x14ac:dyDescent="0.45">
      <c r="A58" s="12">
        <f t="shared" si="14"/>
        <v>750</v>
      </c>
      <c r="B58" s="11">
        <f t="shared" si="7"/>
        <v>800</v>
      </c>
      <c r="C58" s="31">
        <f>VLOOKUP($B$1,'Multipliers and Adjustments'!$A$70:$I$86,TRUNC(COLUMN(C$2)/5)+2,FALSE)*SUMIFS('EPA Data'!$I:$I,'EPA Data'!$D:$D,'Country Selector'!$A$2,'EPA Data'!$J:$J,$B$1,'EPA Data'!$C:$C,C$2,'EPA Data'!$G:$G,"&gt;="&amp;$A58,'EPA Data'!$G:$G,"&lt;"&amp;$B58)*unit_conv</f>
        <v>0</v>
      </c>
      <c r="D58">
        <f t="shared" si="30"/>
        <v>0</v>
      </c>
      <c r="E58">
        <f t="shared" si="30"/>
        <v>0</v>
      </c>
      <c r="F58">
        <f t="shared" si="30"/>
        <v>0</v>
      </c>
      <c r="G58">
        <f t="shared" si="30"/>
        <v>0</v>
      </c>
      <c r="H58" s="31">
        <f>VLOOKUP($B$1,'Multipliers and Adjustments'!$A$70:$I$86,TRUNC(COLUMN(H$2)/5)+2,FALSE)*SUMIFS('EPA Data'!$I:$I,'EPA Data'!$D:$D,'Country Selector'!$A$2,'EPA Data'!$J:$J,$B$1,'EPA Data'!$C:$C,H$2,'EPA Data'!$G:$G,"&gt;="&amp;$A58,'EPA Data'!$G:$G,"&lt;"&amp;$B58)*unit_conv</f>
        <v>0</v>
      </c>
      <c r="I58">
        <f t="shared" si="31"/>
        <v>0</v>
      </c>
      <c r="J58">
        <f t="shared" si="31"/>
        <v>0</v>
      </c>
      <c r="K58">
        <f t="shared" si="31"/>
        <v>0</v>
      </c>
      <c r="L58">
        <f t="shared" si="31"/>
        <v>0</v>
      </c>
      <c r="M58" s="31">
        <f>VLOOKUP($B$1,'Multipliers and Adjustments'!$A$70:$I$86,TRUNC(COLUMN(M$2)/5)+2,FALSE)*SUMIFS('EPA Data'!$I:$I,'EPA Data'!$D:$D,'Country Selector'!$A$2,'EPA Data'!$J:$J,$B$1,'EPA Data'!$C:$C,M$2,'EPA Data'!$G:$G,"&gt;="&amp;$A58,'EPA Data'!$G:$G,"&lt;"&amp;$B58)*unit_conv</f>
        <v>0</v>
      </c>
      <c r="N58">
        <f t="shared" si="32"/>
        <v>0</v>
      </c>
      <c r="O58">
        <f t="shared" si="32"/>
        <v>0</v>
      </c>
      <c r="P58">
        <f t="shared" si="32"/>
        <v>0</v>
      </c>
      <c r="Q58">
        <f t="shared" si="32"/>
        <v>0</v>
      </c>
      <c r="R58" s="31">
        <f>VLOOKUP($B$1,'Multipliers and Adjustments'!$A$70:$I$86,TRUNC(COLUMN(R$2)/5)+2,FALSE)*SUMIFS('EPA Data'!$I:$I,'EPA Data'!$D:$D,'Country Selector'!$A$2,'EPA Data'!$J:$J,$B$1,'EPA Data'!$C:$C,R$2,'EPA Data'!$G:$G,"&gt;="&amp;$A58,'EPA Data'!$G:$G,"&lt;"&amp;$B58)*unit_conv</f>
        <v>0</v>
      </c>
      <c r="S58">
        <f t="shared" si="33"/>
        <v>0</v>
      </c>
      <c r="T58">
        <f t="shared" si="33"/>
        <v>0</v>
      </c>
      <c r="U58">
        <f t="shared" si="33"/>
        <v>0</v>
      </c>
      <c r="V58">
        <f t="shared" si="33"/>
        <v>0</v>
      </c>
      <c r="W58" s="31">
        <f>VLOOKUP($B$1,'Multipliers and Adjustments'!$A$70:$I$86,TRUNC(COLUMN(W$2)/5)+2,FALSE)*SUMIFS('EPA Data'!$I:$I,'EPA Data'!$D:$D,'Country Selector'!$A$2,'EPA Data'!$J:$J,$B$1,'EPA Data'!$C:$C,W$2,'EPA Data'!$G:$G,"&gt;="&amp;$A58,'EPA Data'!$G:$G,"&lt;"&amp;$B58)*unit_conv</f>
        <v>0</v>
      </c>
      <c r="X58">
        <f t="shared" si="34"/>
        <v>0</v>
      </c>
      <c r="Y58">
        <f t="shared" si="34"/>
        <v>0</v>
      </c>
      <c r="Z58">
        <f t="shared" si="34"/>
        <v>0</v>
      </c>
      <c r="AA58">
        <f t="shared" si="34"/>
        <v>0</v>
      </c>
      <c r="AB58" s="31">
        <f>VLOOKUP($B$1,'Multipliers and Adjustments'!$A$70:$I$86,TRUNC(COLUMN(AB$2)/5)+2,FALSE)*SUMIFS('EPA Data'!$I:$I,'EPA Data'!$D:$D,'Country Selector'!$A$2,'EPA Data'!$J:$J,$B$1,'EPA Data'!$C:$C,AB$2,'EPA Data'!$G:$G,"&gt;="&amp;$A58,'EPA Data'!$G:$G,"&lt;"&amp;$B58)*unit_conv</f>
        <v>0</v>
      </c>
      <c r="AC58">
        <f t="shared" si="35"/>
        <v>0</v>
      </c>
      <c r="AD58">
        <f t="shared" si="35"/>
        <v>0</v>
      </c>
      <c r="AE58">
        <f t="shared" si="35"/>
        <v>0</v>
      </c>
      <c r="AF58">
        <f t="shared" si="35"/>
        <v>0</v>
      </c>
      <c r="AG58" s="31">
        <f>VLOOKUP($B$1,'Multipliers and Adjustments'!$A$70:$I$86,TRUNC(COLUMN(AG$2)/5)+2,FALSE)*SUMIFS('EPA Data'!$I:$I,'EPA Data'!$D:$D,'Country Selector'!$A$2,'EPA Data'!$J:$J,$B$1,'EPA Data'!$C:$C,AG$2,'EPA Data'!$G:$G,"&gt;="&amp;$A58,'EPA Data'!$G:$G,"&lt;"&amp;$B58)*unit_conv</f>
        <v>0</v>
      </c>
      <c r="AH58">
        <f t="shared" si="36"/>
        <v>0</v>
      </c>
      <c r="AI58">
        <f t="shared" si="36"/>
        <v>0</v>
      </c>
      <c r="AJ58">
        <f t="shared" si="36"/>
        <v>0</v>
      </c>
      <c r="AK58">
        <f t="shared" si="36"/>
        <v>0</v>
      </c>
      <c r="AL58" s="31">
        <f>VLOOKUP($B$1,'Multipliers and Adjustments'!$A$70:$I$86,TRUNC(COLUMN(AL$2)/5)+2,FALSE)*SUMIFS('EPA Data'!$I:$I,'EPA Data'!$D:$D,'Country Selector'!$A$2,'EPA Data'!$J:$J,$B$1,'EPA Data'!$C:$C,AL$2,'EPA Data'!$G:$G,"&gt;="&amp;$A58,'EPA Data'!$G:$G,"&lt;"&amp;$B58)*unit_conv</f>
        <v>0</v>
      </c>
    </row>
    <row r="59" spans="1:38" x14ac:dyDescent="0.45">
      <c r="A59" s="12">
        <f t="shared" si="14"/>
        <v>800</v>
      </c>
      <c r="B59" s="11">
        <f t="shared" si="7"/>
        <v>850</v>
      </c>
      <c r="C59" s="31">
        <f>VLOOKUP($B$1,'Multipliers and Adjustments'!$A$70:$I$86,TRUNC(COLUMN(C$2)/5)+2,FALSE)*SUMIFS('EPA Data'!$I:$I,'EPA Data'!$D:$D,'Country Selector'!$A$2,'EPA Data'!$J:$J,$B$1,'EPA Data'!$C:$C,C$2,'EPA Data'!$G:$G,"&gt;="&amp;$A59,'EPA Data'!$G:$G,"&lt;"&amp;$B59)*unit_conv</f>
        <v>0</v>
      </c>
      <c r="D59">
        <f t="shared" si="30"/>
        <v>0</v>
      </c>
      <c r="E59">
        <f t="shared" si="30"/>
        <v>0</v>
      </c>
      <c r="F59">
        <f t="shared" si="30"/>
        <v>0</v>
      </c>
      <c r="G59">
        <f t="shared" si="30"/>
        <v>0</v>
      </c>
      <c r="H59" s="31">
        <f>VLOOKUP($B$1,'Multipliers and Adjustments'!$A$70:$I$86,TRUNC(COLUMN(H$2)/5)+2,FALSE)*SUMIFS('EPA Data'!$I:$I,'EPA Data'!$D:$D,'Country Selector'!$A$2,'EPA Data'!$J:$J,$B$1,'EPA Data'!$C:$C,H$2,'EPA Data'!$G:$G,"&gt;="&amp;$A59,'EPA Data'!$G:$G,"&lt;"&amp;$B59)*unit_conv</f>
        <v>0</v>
      </c>
      <c r="I59">
        <f t="shared" si="31"/>
        <v>0</v>
      </c>
      <c r="J59">
        <f t="shared" si="31"/>
        <v>0</v>
      </c>
      <c r="K59">
        <f t="shared" si="31"/>
        <v>0</v>
      </c>
      <c r="L59">
        <f t="shared" si="31"/>
        <v>0</v>
      </c>
      <c r="M59" s="31">
        <f>VLOOKUP($B$1,'Multipliers and Adjustments'!$A$70:$I$86,TRUNC(COLUMN(M$2)/5)+2,FALSE)*SUMIFS('EPA Data'!$I:$I,'EPA Data'!$D:$D,'Country Selector'!$A$2,'EPA Data'!$J:$J,$B$1,'EPA Data'!$C:$C,M$2,'EPA Data'!$G:$G,"&gt;="&amp;$A59,'EPA Data'!$G:$G,"&lt;"&amp;$B59)*unit_conv</f>
        <v>0</v>
      </c>
      <c r="N59">
        <f t="shared" si="32"/>
        <v>0</v>
      </c>
      <c r="O59">
        <f t="shared" si="32"/>
        <v>0</v>
      </c>
      <c r="P59">
        <f t="shared" si="32"/>
        <v>0</v>
      </c>
      <c r="Q59">
        <f t="shared" si="32"/>
        <v>0</v>
      </c>
      <c r="R59" s="31">
        <f>VLOOKUP($B$1,'Multipliers and Adjustments'!$A$70:$I$86,TRUNC(COLUMN(R$2)/5)+2,FALSE)*SUMIFS('EPA Data'!$I:$I,'EPA Data'!$D:$D,'Country Selector'!$A$2,'EPA Data'!$J:$J,$B$1,'EPA Data'!$C:$C,R$2,'EPA Data'!$G:$G,"&gt;="&amp;$A59,'EPA Data'!$G:$G,"&lt;"&amp;$B59)*unit_conv</f>
        <v>0</v>
      </c>
      <c r="S59">
        <f t="shared" si="33"/>
        <v>0</v>
      </c>
      <c r="T59">
        <f t="shared" si="33"/>
        <v>0</v>
      </c>
      <c r="U59">
        <f t="shared" si="33"/>
        <v>0</v>
      </c>
      <c r="V59">
        <f t="shared" si="33"/>
        <v>0</v>
      </c>
      <c r="W59" s="31">
        <f>VLOOKUP($B$1,'Multipliers and Adjustments'!$A$70:$I$86,TRUNC(COLUMN(W$2)/5)+2,FALSE)*SUMIFS('EPA Data'!$I:$I,'EPA Data'!$D:$D,'Country Selector'!$A$2,'EPA Data'!$J:$J,$B$1,'EPA Data'!$C:$C,W$2,'EPA Data'!$G:$G,"&gt;="&amp;$A59,'EPA Data'!$G:$G,"&lt;"&amp;$B59)*unit_conv</f>
        <v>0</v>
      </c>
      <c r="X59">
        <f t="shared" si="34"/>
        <v>0</v>
      </c>
      <c r="Y59">
        <f t="shared" si="34"/>
        <v>0</v>
      </c>
      <c r="Z59">
        <f t="shared" si="34"/>
        <v>0</v>
      </c>
      <c r="AA59">
        <f t="shared" si="34"/>
        <v>0</v>
      </c>
      <c r="AB59" s="31">
        <f>VLOOKUP($B$1,'Multipliers and Adjustments'!$A$70:$I$86,TRUNC(COLUMN(AB$2)/5)+2,FALSE)*SUMIFS('EPA Data'!$I:$I,'EPA Data'!$D:$D,'Country Selector'!$A$2,'EPA Data'!$J:$J,$B$1,'EPA Data'!$C:$C,AB$2,'EPA Data'!$G:$G,"&gt;="&amp;$A59,'EPA Data'!$G:$G,"&lt;"&amp;$B59)*unit_conv</f>
        <v>0</v>
      </c>
      <c r="AC59">
        <f t="shared" si="35"/>
        <v>0</v>
      </c>
      <c r="AD59">
        <f t="shared" si="35"/>
        <v>0</v>
      </c>
      <c r="AE59">
        <f t="shared" si="35"/>
        <v>0</v>
      </c>
      <c r="AF59">
        <f t="shared" si="35"/>
        <v>0</v>
      </c>
      <c r="AG59" s="31">
        <f>VLOOKUP($B$1,'Multipliers and Adjustments'!$A$70:$I$86,TRUNC(COLUMN(AG$2)/5)+2,FALSE)*SUMIFS('EPA Data'!$I:$I,'EPA Data'!$D:$D,'Country Selector'!$A$2,'EPA Data'!$J:$J,$B$1,'EPA Data'!$C:$C,AG$2,'EPA Data'!$G:$G,"&gt;="&amp;$A59,'EPA Data'!$G:$G,"&lt;"&amp;$B59)*unit_conv</f>
        <v>0</v>
      </c>
      <c r="AH59">
        <f t="shared" si="36"/>
        <v>0</v>
      </c>
      <c r="AI59">
        <f t="shared" si="36"/>
        <v>0</v>
      </c>
      <c r="AJ59">
        <f t="shared" si="36"/>
        <v>0</v>
      </c>
      <c r="AK59">
        <f t="shared" si="36"/>
        <v>0</v>
      </c>
      <c r="AL59" s="31">
        <f>VLOOKUP($B$1,'Multipliers and Adjustments'!$A$70:$I$86,TRUNC(COLUMN(AL$2)/5)+2,FALSE)*SUMIFS('EPA Data'!$I:$I,'EPA Data'!$D:$D,'Country Selector'!$A$2,'EPA Data'!$J:$J,$B$1,'EPA Data'!$C:$C,AL$2,'EPA Data'!$G:$G,"&gt;="&amp;$A59,'EPA Data'!$G:$G,"&lt;"&amp;$B59)*unit_conv</f>
        <v>0</v>
      </c>
    </row>
    <row r="60" spans="1:38" x14ac:dyDescent="0.45">
      <c r="A60" s="12">
        <f t="shared" si="14"/>
        <v>850</v>
      </c>
      <c r="B60" s="11">
        <f t="shared" si="7"/>
        <v>900</v>
      </c>
      <c r="C60" s="31">
        <f>VLOOKUP($B$1,'Multipliers and Adjustments'!$A$70:$I$86,TRUNC(COLUMN(C$2)/5)+2,FALSE)*SUMIFS('EPA Data'!$I:$I,'EPA Data'!$D:$D,'Country Selector'!$A$2,'EPA Data'!$J:$J,$B$1,'EPA Data'!$C:$C,C$2,'EPA Data'!$G:$G,"&gt;="&amp;$A60,'EPA Data'!$G:$G,"&lt;"&amp;$B60)*unit_conv</f>
        <v>0</v>
      </c>
      <c r="D60">
        <f t="shared" si="30"/>
        <v>0</v>
      </c>
      <c r="E60">
        <f t="shared" si="30"/>
        <v>0</v>
      </c>
      <c r="F60">
        <f t="shared" si="30"/>
        <v>0</v>
      </c>
      <c r="G60">
        <f t="shared" si="30"/>
        <v>0</v>
      </c>
      <c r="H60" s="31">
        <f>VLOOKUP($B$1,'Multipliers and Adjustments'!$A$70:$I$86,TRUNC(COLUMN(H$2)/5)+2,FALSE)*SUMIFS('EPA Data'!$I:$I,'EPA Data'!$D:$D,'Country Selector'!$A$2,'EPA Data'!$J:$J,$B$1,'EPA Data'!$C:$C,H$2,'EPA Data'!$G:$G,"&gt;="&amp;$A60,'EPA Data'!$G:$G,"&lt;"&amp;$B60)*unit_conv</f>
        <v>0</v>
      </c>
      <c r="I60">
        <f t="shared" si="31"/>
        <v>0</v>
      </c>
      <c r="J60">
        <f t="shared" si="31"/>
        <v>0</v>
      </c>
      <c r="K60">
        <f t="shared" si="31"/>
        <v>0</v>
      </c>
      <c r="L60">
        <f t="shared" si="31"/>
        <v>0</v>
      </c>
      <c r="M60" s="31">
        <f>VLOOKUP($B$1,'Multipliers and Adjustments'!$A$70:$I$86,TRUNC(COLUMN(M$2)/5)+2,FALSE)*SUMIFS('EPA Data'!$I:$I,'EPA Data'!$D:$D,'Country Selector'!$A$2,'EPA Data'!$J:$J,$B$1,'EPA Data'!$C:$C,M$2,'EPA Data'!$G:$G,"&gt;="&amp;$A60,'EPA Data'!$G:$G,"&lt;"&amp;$B60)*unit_conv</f>
        <v>0</v>
      </c>
      <c r="N60">
        <f t="shared" si="32"/>
        <v>0</v>
      </c>
      <c r="O60">
        <f t="shared" si="32"/>
        <v>0</v>
      </c>
      <c r="P60">
        <f t="shared" si="32"/>
        <v>0</v>
      </c>
      <c r="Q60">
        <f t="shared" si="32"/>
        <v>0</v>
      </c>
      <c r="R60" s="31">
        <f>VLOOKUP($B$1,'Multipliers and Adjustments'!$A$70:$I$86,TRUNC(COLUMN(R$2)/5)+2,FALSE)*SUMIFS('EPA Data'!$I:$I,'EPA Data'!$D:$D,'Country Selector'!$A$2,'EPA Data'!$J:$J,$B$1,'EPA Data'!$C:$C,R$2,'EPA Data'!$G:$G,"&gt;="&amp;$A60,'EPA Data'!$G:$G,"&lt;"&amp;$B60)*unit_conv</f>
        <v>0</v>
      </c>
      <c r="S60">
        <f t="shared" si="33"/>
        <v>0</v>
      </c>
      <c r="T60">
        <f t="shared" si="33"/>
        <v>0</v>
      </c>
      <c r="U60">
        <f t="shared" si="33"/>
        <v>0</v>
      </c>
      <c r="V60">
        <f t="shared" si="33"/>
        <v>0</v>
      </c>
      <c r="W60" s="31">
        <f>VLOOKUP($B$1,'Multipliers and Adjustments'!$A$70:$I$86,TRUNC(COLUMN(W$2)/5)+2,FALSE)*SUMIFS('EPA Data'!$I:$I,'EPA Data'!$D:$D,'Country Selector'!$A$2,'EPA Data'!$J:$J,$B$1,'EPA Data'!$C:$C,W$2,'EPA Data'!$G:$G,"&gt;="&amp;$A60,'EPA Data'!$G:$G,"&lt;"&amp;$B60)*unit_conv</f>
        <v>0</v>
      </c>
      <c r="X60">
        <f t="shared" si="34"/>
        <v>0</v>
      </c>
      <c r="Y60">
        <f t="shared" si="34"/>
        <v>0</v>
      </c>
      <c r="Z60">
        <f t="shared" si="34"/>
        <v>0</v>
      </c>
      <c r="AA60">
        <f t="shared" si="34"/>
        <v>0</v>
      </c>
      <c r="AB60" s="31">
        <f>VLOOKUP($B$1,'Multipliers and Adjustments'!$A$70:$I$86,TRUNC(COLUMN(AB$2)/5)+2,FALSE)*SUMIFS('EPA Data'!$I:$I,'EPA Data'!$D:$D,'Country Selector'!$A$2,'EPA Data'!$J:$J,$B$1,'EPA Data'!$C:$C,AB$2,'EPA Data'!$G:$G,"&gt;="&amp;$A60,'EPA Data'!$G:$G,"&lt;"&amp;$B60)*unit_conv</f>
        <v>0</v>
      </c>
      <c r="AC60">
        <f t="shared" si="35"/>
        <v>0</v>
      </c>
      <c r="AD60">
        <f t="shared" si="35"/>
        <v>0</v>
      </c>
      <c r="AE60">
        <f t="shared" si="35"/>
        <v>0</v>
      </c>
      <c r="AF60">
        <f t="shared" si="35"/>
        <v>0</v>
      </c>
      <c r="AG60" s="31">
        <f>VLOOKUP($B$1,'Multipliers and Adjustments'!$A$70:$I$86,TRUNC(COLUMN(AG$2)/5)+2,FALSE)*SUMIFS('EPA Data'!$I:$I,'EPA Data'!$D:$D,'Country Selector'!$A$2,'EPA Data'!$J:$J,$B$1,'EPA Data'!$C:$C,AG$2,'EPA Data'!$G:$G,"&gt;="&amp;$A60,'EPA Data'!$G:$G,"&lt;"&amp;$B60)*unit_conv</f>
        <v>0</v>
      </c>
      <c r="AH60">
        <f t="shared" si="36"/>
        <v>0</v>
      </c>
      <c r="AI60">
        <f t="shared" si="36"/>
        <v>0</v>
      </c>
      <c r="AJ60">
        <f t="shared" si="36"/>
        <v>0</v>
      </c>
      <c r="AK60">
        <f t="shared" si="36"/>
        <v>0</v>
      </c>
      <c r="AL60" s="31">
        <f>VLOOKUP($B$1,'Multipliers and Adjustments'!$A$70:$I$86,TRUNC(COLUMN(AL$2)/5)+2,FALSE)*SUMIFS('EPA Data'!$I:$I,'EPA Data'!$D:$D,'Country Selector'!$A$2,'EPA Data'!$J:$J,$B$1,'EPA Data'!$C:$C,AL$2,'EPA Data'!$G:$G,"&gt;="&amp;$A60,'EPA Data'!$G:$G,"&lt;"&amp;$B60)*unit_conv</f>
        <v>0</v>
      </c>
    </row>
    <row r="61" spans="1:38" x14ac:dyDescent="0.45">
      <c r="A61" s="12">
        <f t="shared" si="14"/>
        <v>900</v>
      </c>
      <c r="B61" s="11">
        <f t="shared" si="7"/>
        <v>950</v>
      </c>
      <c r="C61" s="31">
        <f>VLOOKUP($B$1,'Multipliers and Adjustments'!$A$70:$I$86,TRUNC(COLUMN(C$2)/5)+2,FALSE)*SUMIFS('EPA Data'!$I:$I,'EPA Data'!$D:$D,'Country Selector'!$A$2,'EPA Data'!$J:$J,$B$1,'EPA Data'!$C:$C,C$2,'EPA Data'!$G:$G,"&gt;="&amp;$A61,'EPA Data'!$G:$G,"&lt;"&amp;$B61)*unit_conv</f>
        <v>0</v>
      </c>
      <c r="D61">
        <f t="shared" si="30"/>
        <v>0</v>
      </c>
      <c r="E61">
        <f t="shared" si="30"/>
        <v>0</v>
      </c>
      <c r="F61">
        <f t="shared" si="30"/>
        <v>0</v>
      </c>
      <c r="G61">
        <f t="shared" si="30"/>
        <v>0</v>
      </c>
      <c r="H61" s="31">
        <f>VLOOKUP($B$1,'Multipliers and Adjustments'!$A$70:$I$86,TRUNC(COLUMN(H$2)/5)+2,FALSE)*SUMIFS('EPA Data'!$I:$I,'EPA Data'!$D:$D,'Country Selector'!$A$2,'EPA Data'!$J:$J,$B$1,'EPA Data'!$C:$C,H$2,'EPA Data'!$G:$G,"&gt;="&amp;$A61,'EPA Data'!$G:$G,"&lt;"&amp;$B61)*unit_conv</f>
        <v>0</v>
      </c>
      <c r="I61">
        <f t="shared" si="31"/>
        <v>0</v>
      </c>
      <c r="J61">
        <f t="shared" si="31"/>
        <v>0</v>
      </c>
      <c r="K61">
        <f t="shared" si="31"/>
        <v>0</v>
      </c>
      <c r="L61">
        <f t="shared" si="31"/>
        <v>0</v>
      </c>
      <c r="M61" s="31">
        <f>VLOOKUP($B$1,'Multipliers and Adjustments'!$A$70:$I$86,TRUNC(COLUMN(M$2)/5)+2,FALSE)*SUMIFS('EPA Data'!$I:$I,'EPA Data'!$D:$D,'Country Selector'!$A$2,'EPA Data'!$J:$J,$B$1,'EPA Data'!$C:$C,M$2,'EPA Data'!$G:$G,"&gt;="&amp;$A61,'EPA Data'!$G:$G,"&lt;"&amp;$B61)*unit_conv</f>
        <v>0</v>
      </c>
      <c r="N61">
        <f t="shared" si="32"/>
        <v>0</v>
      </c>
      <c r="O61">
        <f t="shared" si="32"/>
        <v>0</v>
      </c>
      <c r="P61">
        <f t="shared" si="32"/>
        <v>0</v>
      </c>
      <c r="Q61">
        <f t="shared" si="32"/>
        <v>0</v>
      </c>
      <c r="R61" s="31">
        <f>VLOOKUP($B$1,'Multipliers and Adjustments'!$A$70:$I$86,TRUNC(COLUMN(R$2)/5)+2,FALSE)*SUMIFS('EPA Data'!$I:$I,'EPA Data'!$D:$D,'Country Selector'!$A$2,'EPA Data'!$J:$J,$B$1,'EPA Data'!$C:$C,R$2,'EPA Data'!$G:$G,"&gt;="&amp;$A61,'EPA Data'!$G:$G,"&lt;"&amp;$B61)*unit_conv</f>
        <v>0</v>
      </c>
      <c r="S61">
        <f t="shared" si="33"/>
        <v>0</v>
      </c>
      <c r="T61">
        <f t="shared" si="33"/>
        <v>0</v>
      </c>
      <c r="U61">
        <f t="shared" si="33"/>
        <v>0</v>
      </c>
      <c r="V61">
        <f t="shared" si="33"/>
        <v>0</v>
      </c>
      <c r="W61" s="31">
        <f>VLOOKUP($B$1,'Multipliers and Adjustments'!$A$70:$I$86,TRUNC(COLUMN(W$2)/5)+2,FALSE)*SUMIFS('EPA Data'!$I:$I,'EPA Data'!$D:$D,'Country Selector'!$A$2,'EPA Data'!$J:$J,$B$1,'EPA Data'!$C:$C,W$2,'EPA Data'!$G:$G,"&gt;="&amp;$A61,'EPA Data'!$G:$G,"&lt;"&amp;$B61)*unit_conv</f>
        <v>0</v>
      </c>
      <c r="X61">
        <f t="shared" si="34"/>
        <v>0</v>
      </c>
      <c r="Y61">
        <f t="shared" si="34"/>
        <v>0</v>
      </c>
      <c r="Z61">
        <f t="shared" si="34"/>
        <v>0</v>
      </c>
      <c r="AA61">
        <f t="shared" si="34"/>
        <v>0</v>
      </c>
      <c r="AB61" s="31">
        <f>VLOOKUP($B$1,'Multipliers and Adjustments'!$A$70:$I$86,TRUNC(COLUMN(AB$2)/5)+2,FALSE)*SUMIFS('EPA Data'!$I:$I,'EPA Data'!$D:$D,'Country Selector'!$A$2,'EPA Data'!$J:$J,$B$1,'EPA Data'!$C:$C,AB$2,'EPA Data'!$G:$G,"&gt;="&amp;$A61,'EPA Data'!$G:$G,"&lt;"&amp;$B61)*unit_conv</f>
        <v>0</v>
      </c>
      <c r="AC61">
        <f t="shared" si="35"/>
        <v>0</v>
      </c>
      <c r="AD61">
        <f t="shared" si="35"/>
        <v>0</v>
      </c>
      <c r="AE61">
        <f t="shared" si="35"/>
        <v>0</v>
      </c>
      <c r="AF61">
        <f t="shared" si="35"/>
        <v>0</v>
      </c>
      <c r="AG61" s="31">
        <f>VLOOKUP($B$1,'Multipliers and Adjustments'!$A$70:$I$86,TRUNC(COLUMN(AG$2)/5)+2,FALSE)*SUMIFS('EPA Data'!$I:$I,'EPA Data'!$D:$D,'Country Selector'!$A$2,'EPA Data'!$J:$J,$B$1,'EPA Data'!$C:$C,AG$2,'EPA Data'!$G:$G,"&gt;="&amp;$A61,'EPA Data'!$G:$G,"&lt;"&amp;$B61)*unit_conv</f>
        <v>0</v>
      </c>
      <c r="AH61">
        <f t="shared" si="36"/>
        <v>0</v>
      </c>
      <c r="AI61">
        <f t="shared" si="36"/>
        <v>0</v>
      </c>
      <c r="AJ61">
        <f t="shared" si="36"/>
        <v>0</v>
      </c>
      <c r="AK61">
        <f t="shared" si="36"/>
        <v>0</v>
      </c>
      <c r="AL61" s="31">
        <f>VLOOKUP($B$1,'Multipliers and Adjustments'!$A$70:$I$86,TRUNC(COLUMN(AL$2)/5)+2,FALSE)*SUMIFS('EPA Data'!$I:$I,'EPA Data'!$D:$D,'Country Selector'!$A$2,'EPA Data'!$J:$J,$B$1,'EPA Data'!$C:$C,AL$2,'EPA Data'!$G:$G,"&gt;="&amp;$A61,'EPA Data'!$G:$G,"&lt;"&amp;$B61)*unit_conv</f>
        <v>0</v>
      </c>
    </row>
    <row r="62" spans="1:38" x14ac:dyDescent="0.45">
      <c r="A62" s="12">
        <f t="shared" si="14"/>
        <v>950</v>
      </c>
      <c r="B62" s="11">
        <f t="shared" si="7"/>
        <v>1000</v>
      </c>
      <c r="C62" s="31">
        <f>VLOOKUP($B$1,'Multipliers and Adjustments'!$A$70:$I$86,TRUNC(COLUMN(C$2)/5)+2,FALSE)*SUMIFS('EPA Data'!$I:$I,'EPA Data'!$D:$D,'Country Selector'!$A$2,'EPA Data'!$J:$J,$B$1,'EPA Data'!$C:$C,C$2,'EPA Data'!$G:$G,"&gt;="&amp;$A62,'EPA Data'!$G:$G,"&lt;"&amp;$B62)*unit_conv</f>
        <v>0</v>
      </c>
      <c r="D62">
        <f t="shared" si="30"/>
        <v>0</v>
      </c>
      <c r="E62">
        <f t="shared" si="30"/>
        <v>0</v>
      </c>
      <c r="F62">
        <f t="shared" si="30"/>
        <v>0</v>
      </c>
      <c r="G62">
        <f t="shared" si="30"/>
        <v>0</v>
      </c>
      <c r="H62" s="31">
        <f>VLOOKUP($B$1,'Multipliers and Adjustments'!$A$70:$I$86,TRUNC(COLUMN(H$2)/5)+2,FALSE)*SUMIFS('EPA Data'!$I:$I,'EPA Data'!$D:$D,'Country Selector'!$A$2,'EPA Data'!$J:$J,$B$1,'EPA Data'!$C:$C,H$2,'EPA Data'!$G:$G,"&gt;="&amp;$A62,'EPA Data'!$G:$G,"&lt;"&amp;$B62)*unit_conv</f>
        <v>0</v>
      </c>
      <c r="I62">
        <f t="shared" si="31"/>
        <v>0</v>
      </c>
      <c r="J62">
        <f t="shared" si="31"/>
        <v>0</v>
      </c>
      <c r="K62">
        <f t="shared" si="31"/>
        <v>0</v>
      </c>
      <c r="L62">
        <f t="shared" si="31"/>
        <v>0</v>
      </c>
      <c r="M62" s="31">
        <f>VLOOKUP($B$1,'Multipliers and Adjustments'!$A$70:$I$86,TRUNC(COLUMN(M$2)/5)+2,FALSE)*SUMIFS('EPA Data'!$I:$I,'EPA Data'!$D:$D,'Country Selector'!$A$2,'EPA Data'!$J:$J,$B$1,'EPA Data'!$C:$C,M$2,'EPA Data'!$G:$G,"&gt;="&amp;$A62,'EPA Data'!$G:$G,"&lt;"&amp;$B62)*unit_conv</f>
        <v>0</v>
      </c>
      <c r="N62">
        <f t="shared" si="32"/>
        <v>0</v>
      </c>
      <c r="O62">
        <f t="shared" si="32"/>
        <v>0</v>
      </c>
      <c r="P62">
        <f t="shared" si="32"/>
        <v>0</v>
      </c>
      <c r="Q62">
        <f t="shared" si="32"/>
        <v>0</v>
      </c>
      <c r="R62" s="31">
        <f>VLOOKUP($B$1,'Multipliers and Adjustments'!$A$70:$I$86,TRUNC(COLUMN(R$2)/5)+2,FALSE)*SUMIFS('EPA Data'!$I:$I,'EPA Data'!$D:$D,'Country Selector'!$A$2,'EPA Data'!$J:$J,$B$1,'EPA Data'!$C:$C,R$2,'EPA Data'!$G:$G,"&gt;="&amp;$A62,'EPA Data'!$G:$G,"&lt;"&amp;$B62)*unit_conv</f>
        <v>0</v>
      </c>
      <c r="S62">
        <f t="shared" si="33"/>
        <v>0</v>
      </c>
      <c r="T62">
        <f t="shared" si="33"/>
        <v>0</v>
      </c>
      <c r="U62">
        <f t="shared" si="33"/>
        <v>0</v>
      </c>
      <c r="V62">
        <f t="shared" si="33"/>
        <v>0</v>
      </c>
      <c r="W62" s="31">
        <f>VLOOKUP($B$1,'Multipliers and Adjustments'!$A$70:$I$86,TRUNC(COLUMN(W$2)/5)+2,FALSE)*SUMIFS('EPA Data'!$I:$I,'EPA Data'!$D:$D,'Country Selector'!$A$2,'EPA Data'!$J:$J,$B$1,'EPA Data'!$C:$C,W$2,'EPA Data'!$G:$G,"&gt;="&amp;$A62,'EPA Data'!$G:$G,"&lt;"&amp;$B62)*unit_conv</f>
        <v>0</v>
      </c>
      <c r="X62">
        <f t="shared" si="34"/>
        <v>0</v>
      </c>
      <c r="Y62">
        <f t="shared" si="34"/>
        <v>0</v>
      </c>
      <c r="Z62">
        <f t="shared" si="34"/>
        <v>0</v>
      </c>
      <c r="AA62">
        <f t="shared" si="34"/>
        <v>0</v>
      </c>
      <c r="AB62" s="31">
        <f>VLOOKUP($B$1,'Multipliers and Adjustments'!$A$70:$I$86,TRUNC(COLUMN(AB$2)/5)+2,FALSE)*SUMIFS('EPA Data'!$I:$I,'EPA Data'!$D:$D,'Country Selector'!$A$2,'EPA Data'!$J:$J,$B$1,'EPA Data'!$C:$C,AB$2,'EPA Data'!$G:$G,"&gt;="&amp;$A62,'EPA Data'!$G:$G,"&lt;"&amp;$B62)*unit_conv</f>
        <v>0</v>
      </c>
      <c r="AC62">
        <f t="shared" si="35"/>
        <v>0</v>
      </c>
      <c r="AD62">
        <f t="shared" si="35"/>
        <v>0</v>
      </c>
      <c r="AE62">
        <f t="shared" si="35"/>
        <v>0</v>
      </c>
      <c r="AF62">
        <f t="shared" si="35"/>
        <v>0</v>
      </c>
      <c r="AG62" s="31">
        <f>VLOOKUP($B$1,'Multipliers and Adjustments'!$A$70:$I$86,TRUNC(COLUMN(AG$2)/5)+2,FALSE)*SUMIFS('EPA Data'!$I:$I,'EPA Data'!$D:$D,'Country Selector'!$A$2,'EPA Data'!$J:$J,$B$1,'EPA Data'!$C:$C,AG$2,'EPA Data'!$G:$G,"&gt;="&amp;$A62,'EPA Data'!$G:$G,"&lt;"&amp;$B62)*unit_conv</f>
        <v>0</v>
      </c>
      <c r="AH62">
        <f t="shared" si="36"/>
        <v>0</v>
      </c>
      <c r="AI62">
        <f t="shared" si="36"/>
        <v>0</v>
      </c>
      <c r="AJ62">
        <f t="shared" si="36"/>
        <v>0</v>
      </c>
      <c r="AK62">
        <f t="shared" si="36"/>
        <v>0</v>
      </c>
      <c r="AL62" s="31">
        <f>VLOOKUP($B$1,'Multipliers and Adjustments'!$A$70:$I$86,TRUNC(COLUMN(AL$2)/5)+2,FALSE)*SUMIFS('EPA Data'!$I:$I,'EPA Data'!$D:$D,'Country Selector'!$A$2,'EPA Data'!$J:$J,$B$1,'EPA Data'!$C:$C,AL$2,'EPA Data'!$G:$G,"&gt;="&amp;$A62,'EPA Data'!$G:$G,"&lt;"&amp;$B62)*unit_conv</f>
        <v>0</v>
      </c>
    </row>
    <row r="63" spans="1:38" x14ac:dyDescent="0.45">
      <c r="A63" s="12">
        <f t="shared" si="14"/>
        <v>1000</v>
      </c>
      <c r="B63" s="11">
        <f t="shared" si="7"/>
        <v>1050</v>
      </c>
      <c r="C63" s="31">
        <f>VLOOKUP($B$1,'Multipliers and Adjustments'!$A$70:$I$86,TRUNC(COLUMN(C$2)/5)+2,FALSE)*SUMIFS('EPA Data'!$I:$I,'EPA Data'!$D:$D,'Country Selector'!$A$2,'EPA Data'!$J:$J,$B$1,'EPA Data'!$C:$C,C$2,'EPA Data'!$G:$G,"&gt;="&amp;$A63,'EPA Data'!$G:$G,"&lt;"&amp;$B63)*unit_conv</f>
        <v>0</v>
      </c>
      <c r="D63">
        <f t="shared" si="30"/>
        <v>0</v>
      </c>
      <c r="E63">
        <f t="shared" si="30"/>
        <v>0</v>
      </c>
      <c r="F63">
        <f t="shared" si="30"/>
        <v>0</v>
      </c>
      <c r="G63">
        <f t="shared" si="30"/>
        <v>0</v>
      </c>
      <c r="H63" s="31">
        <f>VLOOKUP($B$1,'Multipliers and Adjustments'!$A$70:$I$86,TRUNC(COLUMN(H$2)/5)+2,FALSE)*SUMIFS('EPA Data'!$I:$I,'EPA Data'!$D:$D,'Country Selector'!$A$2,'EPA Data'!$J:$J,$B$1,'EPA Data'!$C:$C,H$2,'EPA Data'!$G:$G,"&gt;="&amp;$A63,'EPA Data'!$G:$G,"&lt;"&amp;$B63)*unit_conv</f>
        <v>0</v>
      </c>
      <c r="I63">
        <f t="shared" si="31"/>
        <v>0</v>
      </c>
      <c r="J63">
        <f t="shared" si="31"/>
        <v>0</v>
      </c>
      <c r="K63">
        <f t="shared" si="31"/>
        <v>0</v>
      </c>
      <c r="L63">
        <f t="shared" si="31"/>
        <v>0</v>
      </c>
      <c r="M63" s="31">
        <f>VLOOKUP($B$1,'Multipliers and Adjustments'!$A$70:$I$86,TRUNC(COLUMN(M$2)/5)+2,FALSE)*SUMIFS('EPA Data'!$I:$I,'EPA Data'!$D:$D,'Country Selector'!$A$2,'EPA Data'!$J:$J,$B$1,'EPA Data'!$C:$C,M$2,'EPA Data'!$G:$G,"&gt;="&amp;$A63,'EPA Data'!$G:$G,"&lt;"&amp;$B63)*unit_conv</f>
        <v>0</v>
      </c>
      <c r="N63">
        <f t="shared" si="32"/>
        <v>0</v>
      </c>
      <c r="O63">
        <f t="shared" si="32"/>
        <v>0</v>
      </c>
      <c r="P63">
        <f t="shared" si="32"/>
        <v>0</v>
      </c>
      <c r="Q63">
        <f t="shared" si="32"/>
        <v>0</v>
      </c>
      <c r="R63" s="31">
        <f>VLOOKUP($B$1,'Multipliers and Adjustments'!$A$70:$I$86,TRUNC(COLUMN(R$2)/5)+2,FALSE)*SUMIFS('EPA Data'!$I:$I,'EPA Data'!$D:$D,'Country Selector'!$A$2,'EPA Data'!$J:$J,$B$1,'EPA Data'!$C:$C,R$2,'EPA Data'!$G:$G,"&gt;="&amp;$A63,'EPA Data'!$G:$G,"&lt;"&amp;$B63)*unit_conv</f>
        <v>0</v>
      </c>
      <c r="S63">
        <f t="shared" si="33"/>
        <v>0</v>
      </c>
      <c r="T63">
        <f t="shared" si="33"/>
        <v>0</v>
      </c>
      <c r="U63">
        <f t="shared" si="33"/>
        <v>0</v>
      </c>
      <c r="V63">
        <f t="shared" si="33"/>
        <v>0</v>
      </c>
      <c r="W63" s="31">
        <f>VLOOKUP($B$1,'Multipliers and Adjustments'!$A$70:$I$86,TRUNC(COLUMN(W$2)/5)+2,FALSE)*SUMIFS('EPA Data'!$I:$I,'EPA Data'!$D:$D,'Country Selector'!$A$2,'EPA Data'!$J:$J,$B$1,'EPA Data'!$C:$C,W$2,'EPA Data'!$G:$G,"&gt;="&amp;$A63,'EPA Data'!$G:$G,"&lt;"&amp;$B63)*unit_conv</f>
        <v>0</v>
      </c>
      <c r="X63">
        <f t="shared" si="34"/>
        <v>0</v>
      </c>
      <c r="Y63">
        <f t="shared" si="34"/>
        <v>0</v>
      </c>
      <c r="Z63">
        <f t="shared" si="34"/>
        <v>0</v>
      </c>
      <c r="AA63">
        <f t="shared" si="34"/>
        <v>0</v>
      </c>
      <c r="AB63" s="31">
        <f>VLOOKUP($B$1,'Multipliers and Adjustments'!$A$70:$I$86,TRUNC(COLUMN(AB$2)/5)+2,FALSE)*SUMIFS('EPA Data'!$I:$I,'EPA Data'!$D:$D,'Country Selector'!$A$2,'EPA Data'!$J:$J,$B$1,'EPA Data'!$C:$C,AB$2,'EPA Data'!$G:$G,"&gt;="&amp;$A63,'EPA Data'!$G:$G,"&lt;"&amp;$B63)*unit_conv</f>
        <v>0</v>
      </c>
      <c r="AC63">
        <f t="shared" si="35"/>
        <v>0</v>
      </c>
      <c r="AD63">
        <f t="shared" si="35"/>
        <v>0</v>
      </c>
      <c r="AE63">
        <f t="shared" si="35"/>
        <v>0</v>
      </c>
      <c r="AF63">
        <f t="shared" si="35"/>
        <v>0</v>
      </c>
      <c r="AG63" s="31">
        <f>VLOOKUP($B$1,'Multipliers and Adjustments'!$A$70:$I$86,TRUNC(COLUMN(AG$2)/5)+2,FALSE)*SUMIFS('EPA Data'!$I:$I,'EPA Data'!$D:$D,'Country Selector'!$A$2,'EPA Data'!$J:$J,$B$1,'EPA Data'!$C:$C,AG$2,'EPA Data'!$G:$G,"&gt;="&amp;$A63,'EPA Data'!$G:$G,"&lt;"&amp;$B63)*unit_conv</f>
        <v>0</v>
      </c>
      <c r="AH63">
        <f t="shared" si="36"/>
        <v>0</v>
      </c>
      <c r="AI63">
        <f t="shared" si="36"/>
        <v>0</v>
      </c>
      <c r="AJ63">
        <f t="shared" si="36"/>
        <v>0</v>
      </c>
      <c r="AK63">
        <f t="shared" si="36"/>
        <v>0</v>
      </c>
      <c r="AL63" s="31">
        <f>VLOOKUP($B$1,'Multipliers and Adjustments'!$A$70:$I$86,TRUNC(COLUMN(AL$2)/5)+2,FALSE)*SUMIFS('EPA Data'!$I:$I,'EPA Data'!$D:$D,'Country Selector'!$A$2,'EPA Data'!$J:$J,$B$1,'EPA Data'!$C:$C,AL$2,'EPA Data'!$G:$G,"&gt;="&amp;$A63,'EPA Data'!$G:$G,"&lt;"&amp;$B63)*unit_conv</f>
        <v>0</v>
      </c>
    </row>
    <row r="64" spans="1:38" x14ac:dyDescent="0.45">
      <c r="A64" s="12">
        <f t="shared" si="14"/>
        <v>1050</v>
      </c>
      <c r="B64" s="11">
        <f t="shared" si="7"/>
        <v>1100</v>
      </c>
      <c r="C64" s="31">
        <f>VLOOKUP($B$1,'Multipliers and Adjustments'!$A$70:$I$86,TRUNC(COLUMN(C$2)/5)+2,FALSE)*SUMIFS('EPA Data'!$I:$I,'EPA Data'!$D:$D,'Country Selector'!$A$2,'EPA Data'!$J:$J,$B$1,'EPA Data'!$C:$C,C$2,'EPA Data'!$G:$G,"&gt;="&amp;$A64,'EPA Data'!$G:$G,"&lt;"&amp;$B64)*unit_conv</f>
        <v>0</v>
      </c>
      <c r="D64">
        <f t="shared" si="30"/>
        <v>0</v>
      </c>
      <c r="E64">
        <f t="shared" si="30"/>
        <v>0</v>
      </c>
      <c r="F64">
        <f t="shared" si="30"/>
        <v>0</v>
      </c>
      <c r="G64">
        <f t="shared" si="30"/>
        <v>0</v>
      </c>
      <c r="H64" s="31">
        <f>VLOOKUP($B$1,'Multipliers and Adjustments'!$A$70:$I$86,TRUNC(COLUMN(H$2)/5)+2,FALSE)*SUMIFS('EPA Data'!$I:$I,'EPA Data'!$D:$D,'Country Selector'!$A$2,'EPA Data'!$J:$J,$B$1,'EPA Data'!$C:$C,H$2,'EPA Data'!$G:$G,"&gt;="&amp;$A64,'EPA Data'!$G:$G,"&lt;"&amp;$B64)*unit_conv</f>
        <v>0</v>
      </c>
      <c r="I64">
        <f t="shared" si="31"/>
        <v>0</v>
      </c>
      <c r="J64">
        <f t="shared" si="31"/>
        <v>0</v>
      </c>
      <c r="K64">
        <f t="shared" si="31"/>
        <v>0</v>
      </c>
      <c r="L64">
        <f t="shared" si="31"/>
        <v>0</v>
      </c>
      <c r="M64" s="31">
        <f>VLOOKUP($B$1,'Multipliers and Adjustments'!$A$70:$I$86,TRUNC(COLUMN(M$2)/5)+2,FALSE)*SUMIFS('EPA Data'!$I:$I,'EPA Data'!$D:$D,'Country Selector'!$A$2,'EPA Data'!$J:$J,$B$1,'EPA Data'!$C:$C,M$2,'EPA Data'!$G:$G,"&gt;="&amp;$A64,'EPA Data'!$G:$G,"&lt;"&amp;$B64)*unit_conv</f>
        <v>0</v>
      </c>
      <c r="N64">
        <f t="shared" si="32"/>
        <v>0</v>
      </c>
      <c r="O64">
        <f t="shared" si="32"/>
        <v>0</v>
      </c>
      <c r="P64">
        <f t="shared" si="32"/>
        <v>0</v>
      </c>
      <c r="Q64">
        <f t="shared" si="32"/>
        <v>0</v>
      </c>
      <c r="R64" s="31">
        <f>VLOOKUP($B$1,'Multipliers and Adjustments'!$A$70:$I$86,TRUNC(COLUMN(R$2)/5)+2,FALSE)*SUMIFS('EPA Data'!$I:$I,'EPA Data'!$D:$D,'Country Selector'!$A$2,'EPA Data'!$J:$J,$B$1,'EPA Data'!$C:$C,R$2,'EPA Data'!$G:$G,"&gt;="&amp;$A64,'EPA Data'!$G:$G,"&lt;"&amp;$B64)*unit_conv</f>
        <v>0</v>
      </c>
      <c r="S64">
        <f t="shared" si="33"/>
        <v>0</v>
      </c>
      <c r="T64">
        <f t="shared" si="33"/>
        <v>0</v>
      </c>
      <c r="U64">
        <f t="shared" si="33"/>
        <v>0</v>
      </c>
      <c r="V64">
        <f t="shared" si="33"/>
        <v>0</v>
      </c>
      <c r="W64" s="31">
        <f>VLOOKUP($B$1,'Multipliers and Adjustments'!$A$70:$I$86,TRUNC(COLUMN(W$2)/5)+2,FALSE)*SUMIFS('EPA Data'!$I:$I,'EPA Data'!$D:$D,'Country Selector'!$A$2,'EPA Data'!$J:$J,$B$1,'EPA Data'!$C:$C,W$2,'EPA Data'!$G:$G,"&gt;="&amp;$A64,'EPA Data'!$G:$G,"&lt;"&amp;$B64)*unit_conv</f>
        <v>0</v>
      </c>
      <c r="X64">
        <f t="shared" si="34"/>
        <v>0</v>
      </c>
      <c r="Y64">
        <f t="shared" si="34"/>
        <v>0</v>
      </c>
      <c r="Z64">
        <f t="shared" si="34"/>
        <v>0</v>
      </c>
      <c r="AA64">
        <f t="shared" si="34"/>
        <v>0</v>
      </c>
      <c r="AB64" s="31">
        <f>VLOOKUP($B$1,'Multipliers and Adjustments'!$A$70:$I$86,TRUNC(COLUMN(AB$2)/5)+2,FALSE)*SUMIFS('EPA Data'!$I:$I,'EPA Data'!$D:$D,'Country Selector'!$A$2,'EPA Data'!$J:$J,$B$1,'EPA Data'!$C:$C,AB$2,'EPA Data'!$G:$G,"&gt;="&amp;$A64,'EPA Data'!$G:$G,"&lt;"&amp;$B64)*unit_conv</f>
        <v>0</v>
      </c>
      <c r="AC64">
        <f t="shared" si="35"/>
        <v>0</v>
      </c>
      <c r="AD64">
        <f t="shared" si="35"/>
        <v>0</v>
      </c>
      <c r="AE64">
        <f t="shared" si="35"/>
        <v>0</v>
      </c>
      <c r="AF64">
        <f t="shared" si="35"/>
        <v>0</v>
      </c>
      <c r="AG64" s="31">
        <f>VLOOKUP($B$1,'Multipliers and Adjustments'!$A$70:$I$86,TRUNC(COLUMN(AG$2)/5)+2,FALSE)*SUMIFS('EPA Data'!$I:$I,'EPA Data'!$D:$D,'Country Selector'!$A$2,'EPA Data'!$J:$J,$B$1,'EPA Data'!$C:$C,AG$2,'EPA Data'!$G:$G,"&gt;="&amp;$A64,'EPA Data'!$G:$G,"&lt;"&amp;$B64)*unit_conv</f>
        <v>0</v>
      </c>
      <c r="AH64">
        <f t="shared" si="36"/>
        <v>0</v>
      </c>
      <c r="AI64">
        <f t="shared" si="36"/>
        <v>0</v>
      </c>
      <c r="AJ64">
        <f t="shared" si="36"/>
        <v>0</v>
      </c>
      <c r="AK64">
        <f t="shared" si="36"/>
        <v>0</v>
      </c>
      <c r="AL64" s="31">
        <f>VLOOKUP($B$1,'Multipliers and Adjustments'!$A$70:$I$86,TRUNC(COLUMN(AL$2)/5)+2,FALSE)*SUMIFS('EPA Data'!$I:$I,'EPA Data'!$D:$D,'Country Selector'!$A$2,'EPA Data'!$J:$J,$B$1,'EPA Data'!$C:$C,AL$2,'EPA Data'!$G:$G,"&gt;="&amp;$A64,'EPA Data'!$G:$G,"&lt;"&amp;$B64)*unit_conv</f>
        <v>0</v>
      </c>
    </row>
    <row r="65" spans="1:38" x14ac:dyDescent="0.45">
      <c r="A65" s="12">
        <f t="shared" si="14"/>
        <v>1100</v>
      </c>
      <c r="B65" s="11">
        <f t="shared" si="7"/>
        <v>1150</v>
      </c>
      <c r="C65" s="31">
        <f>VLOOKUP($B$1,'Multipliers and Adjustments'!$A$70:$I$86,TRUNC(COLUMN(C$2)/5)+2,FALSE)*SUMIFS('EPA Data'!$I:$I,'EPA Data'!$D:$D,'Country Selector'!$A$2,'EPA Data'!$J:$J,$B$1,'EPA Data'!$C:$C,C$2,'EPA Data'!$G:$G,"&gt;="&amp;$A65,'EPA Data'!$G:$G,"&lt;"&amp;$B65)*unit_conv</f>
        <v>0</v>
      </c>
      <c r="D65">
        <f t="shared" si="30"/>
        <v>0</v>
      </c>
      <c r="E65">
        <f t="shared" si="30"/>
        <v>0</v>
      </c>
      <c r="F65">
        <f t="shared" si="30"/>
        <v>0</v>
      </c>
      <c r="G65">
        <f t="shared" si="30"/>
        <v>0</v>
      </c>
      <c r="H65" s="31">
        <f>VLOOKUP($B$1,'Multipliers and Adjustments'!$A$70:$I$86,TRUNC(COLUMN(H$2)/5)+2,FALSE)*SUMIFS('EPA Data'!$I:$I,'EPA Data'!$D:$D,'Country Selector'!$A$2,'EPA Data'!$J:$J,$B$1,'EPA Data'!$C:$C,H$2,'EPA Data'!$G:$G,"&gt;="&amp;$A65,'EPA Data'!$G:$G,"&lt;"&amp;$B65)*unit_conv</f>
        <v>0</v>
      </c>
      <c r="I65">
        <f t="shared" si="31"/>
        <v>0</v>
      </c>
      <c r="J65">
        <f t="shared" si="31"/>
        <v>0</v>
      </c>
      <c r="K65">
        <f t="shared" si="31"/>
        <v>0</v>
      </c>
      <c r="L65">
        <f t="shared" si="31"/>
        <v>0</v>
      </c>
      <c r="M65" s="31">
        <f>VLOOKUP($B$1,'Multipliers and Adjustments'!$A$70:$I$86,TRUNC(COLUMN(M$2)/5)+2,FALSE)*SUMIFS('EPA Data'!$I:$I,'EPA Data'!$D:$D,'Country Selector'!$A$2,'EPA Data'!$J:$J,$B$1,'EPA Data'!$C:$C,M$2,'EPA Data'!$G:$G,"&gt;="&amp;$A65,'EPA Data'!$G:$G,"&lt;"&amp;$B65)*unit_conv</f>
        <v>0</v>
      </c>
      <c r="N65">
        <f t="shared" si="32"/>
        <v>0</v>
      </c>
      <c r="O65">
        <f t="shared" si="32"/>
        <v>0</v>
      </c>
      <c r="P65">
        <f t="shared" si="32"/>
        <v>0</v>
      </c>
      <c r="Q65">
        <f t="shared" si="32"/>
        <v>0</v>
      </c>
      <c r="R65" s="31">
        <f>VLOOKUP($B$1,'Multipliers and Adjustments'!$A$70:$I$86,TRUNC(COLUMN(R$2)/5)+2,FALSE)*SUMIFS('EPA Data'!$I:$I,'EPA Data'!$D:$D,'Country Selector'!$A$2,'EPA Data'!$J:$J,$B$1,'EPA Data'!$C:$C,R$2,'EPA Data'!$G:$G,"&gt;="&amp;$A65,'EPA Data'!$G:$G,"&lt;"&amp;$B65)*unit_conv</f>
        <v>0</v>
      </c>
      <c r="S65">
        <f t="shared" si="33"/>
        <v>206630401085.77203</v>
      </c>
      <c r="T65">
        <f t="shared" si="33"/>
        <v>413260802171.54407</v>
      </c>
      <c r="U65">
        <f t="shared" si="33"/>
        <v>619891203257.31616</v>
      </c>
      <c r="V65">
        <f t="shared" si="33"/>
        <v>826521604343.08813</v>
      </c>
      <c r="W65" s="31">
        <f>VLOOKUP($B$1,'Multipliers and Adjustments'!$A$70:$I$86,TRUNC(COLUMN(W$2)/5)+2,FALSE)*SUMIFS('EPA Data'!$I:$I,'EPA Data'!$D:$D,'Country Selector'!$A$2,'EPA Data'!$J:$J,$B$1,'EPA Data'!$C:$C,W$2,'EPA Data'!$G:$G,"&gt;="&amp;$A65,'EPA Data'!$G:$G,"&lt;"&amp;$B65)*unit_conv</f>
        <v>1033152005428.8601</v>
      </c>
      <c r="X65">
        <f t="shared" si="34"/>
        <v>826521604343.08813</v>
      </c>
      <c r="Y65">
        <f t="shared" si="34"/>
        <v>619891203257.31616</v>
      </c>
      <c r="Z65">
        <f t="shared" si="34"/>
        <v>413260802171.54413</v>
      </c>
      <c r="AA65">
        <f t="shared" si="34"/>
        <v>206630401085.77209</v>
      </c>
      <c r="AB65" s="31">
        <f>VLOOKUP($B$1,'Multipliers and Adjustments'!$A$70:$I$86,TRUNC(COLUMN(AB$2)/5)+2,FALSE)*SUMIFS('EPA Data'!$I:$I,'EPA Data'!$D:$D,'Country Selector'!$A$2,'EPA Data'!$J:$J,$B$1,'EPA Data'!$C:$C,AB$2,'EPA Data'!$G:$G,"&gt;="&amp;$A65,'EPA Data'!$G:$G,"&lt;"&amp;$B65)*unit_conv</f>
        <v>0</v>
      </c>
      <c r="AC65">
        <f t="shared" si="35"/>
        <v>0</v>
      </c>
      <c r="AD65">
        <f t="shared" si="35"/>
        <v>0</v>
      </c>
      <c r="AE65">
        <f t="shared" si="35"/>
        <v>0</v>
      </c>
      <c r="AF65">
        <f t="shared" si="35"/>
        <v>0</v>
      </c>
      <c r="AG65" s="31">
        <f>VLOOKUP($B$1,'Multipliers and Adjustments'!$A$70:$I$86,TRUNC(COLUMN(AG$2)/5)+2,FALSE)*SUMIFS('EPA Data'!$I:$I,'EPA Data'!$D:$D,'Country Selector'!$A$2,'EPA Data'!$J:$J,$B$1,'EPA Data'!$C:$C,AG$2,'EPA Data'!$G:$G,"&gt;="&amp;$A65,'EPA Data'!$G:$G,"&lt;"&amp;$B65)*unit_conv</f>
        <v>0</v>
      </c>
      <c r="AH65">
        <f t="shared" si="36"/>
        <v>0</v>
      </c>
      <c r="AI65">
        <f t="shared" si="36"/>
        <v>0</v>
      </c>
      <c r="AJ65">
        <f t="shared" si="36"/>
        <v>0</v>
      </c>
      <c r="AK65">
        <f t="shared" si="36"/>
        <v>0</v>
      </c>
      <c r="AL65" s="31">
        <f>VLOOKUP($B$1,'Multipliers and Adjustments'!$A$70:$I$86,TRUNC(COLUMN(AL$2)/5)+2,FALSE)*SUMIFS('EPA Data'!$I:$I,'EPA Data'!$D:$D,'Country Selector'!$A$2,'EPA Data'!$J:$J,$B$1,'EPA Data'!$C:$C,AL$2,'EPA Data'!$G:$G,"&gt;="&amp;$A65,'EPA Data'!$G:$G,"&lt;"&amp;$B65)*unit_conv</f>
        <v>0</v>
      </c>
    </row>
    <row r="66" spans="1:38" x14ac:dyDescent="0.45">
      <c r="A66" s="12">
        <f t="shared" si="14"/>
        <v>1150</v>
      </c>
      <c r="B66" s="11">
        <f t="shared" si="7"/>
        <v>1200</v>
      </c>
      <c r="C66" s="31">
        <f>VLOOKUP($B$1,'Multipliers and Adjustments'!$A$70:$I$86,TRUNC(COLUMN(C$2)/5)+2,FALSE)*SUMIFS('EPA Data'!$I:$I,'EPA Data'!$D:$D,'Country Selector'!$A$2,'EPA Data'!$J:$J,$B$1,'EPA Data'!$C:$C,C$2,'EPA Data'!$G:$G,"&gt;="&amp;$A66,'EPA Data'!$G:$G,"&lt;"&amp;$B66)*unit_conv</f>
        <v>0</v>
      </c>
      <c r="D66">
        <f t="shared" ref="D66:G74" si="37">C66+($H66-$C66)/5</f>
        <v>0</v>
      </c>
      <c r="E66">
        <f t="shared" si="37"/>
        <v>0</v>
      </c>
      <c r="F66">
        <f t="shared" si="37"/>
        <v>0</v>
      </c>
      <c r="G66">
        <f t="shared" si="37"/>
        <v>0</v>
      </c>
      <c r="H66" s="31">
        <f>VLOOKUP($B$1,'Multipliers and Adjustments'!$A$70:$I$86,TRUNC(COLUMN(H$2)/5)+2,FALSE)*SUMIFS('EPA Data'!$I:$I,'EPA Data'!$D:$D,'Country Selector'!$A$2,'EPA Data'!$J:$J,$B$1,'EPA Data'!$C:$C,H$2,'EPA Data'!$G:$G,"&gt;="&amp;$A66,'EPA Data'!$G:$G,"&lt;"&amp;$B66)*unit_conv</f>
        <v>0</v>
      </c>
      <c r="I66">
        <f t="shared" si="31"/>
        <v>0</v>
      </c>
      <c r="J66">
        <f t="shared" si="31"/>
        <v>0</v>
      </c>
      <c r="K66">
        <f t="shared" si="31"/>
        <v>0</v>
      </c>
      <c r="L66">
        <f t="shared" si="31"/>
        <v>0</v>
      </c>
      <c r="M66" s="31">
        <f>VLOOKUP($B$1,'Multipliers and Adjustments'!$A$70:$I$86,TRUNC(COLUMN(M$2)/5)+2,FALSE)*SUMIFS('EPA Data'!$I:$I,'EPA Data'!$D:$D,'Country Selector'!$A$2,'EPA Data'!$J:$J,$B$1,'EPA Data'!$C:$C,M$2,'EPA Data'!$G:$G,"&gt;="&amp;$A66,'EPA Data'!$G:$G,"&lt;"&amp;$B66)*unit_conv</f>
        <v>0</v>
      </c>
      <c r="N66">
        <f t="shared" si="32"/>
        <v>0</v>
      </c>
      <c r="O66">
        <f t="shared" si="32"/>
        <v>0</v>
      </c>
      <c r="P66">
        <f t="shared" si="32"/>
        <v>0</v>
      </c>
      <c r="Q66">
        <f t="shared" si="32"/>
        <v>0</v>
      </c>
      <c r="R66" s="31">
        <f>VLOOKUP($B$1,'Multipliers and Adjustments'!$A$70:$I$86,TRUNC(COLUMN(R$2)/5)+2,FALSE)*SUMIFS('EPA Data'!$I:$I,'EPA Data'!$D:$D,'Country Selector'!$A$2,'EPA Data'!$J:$J,$B$1,'EPA Data'!$C:$C,R$2,'EPA Data'!$G:$G,"&gt;="&amp;$A66,'EPA Data'!$G:$G,"&lt;"&amp;$B66)*unit_conv</f>
        <v>0</v>
      </c>
      <c r="S66">
        <f t="shared" si="33"/>
        <v>0</v>
      </c>
      <c r="T66">
        <f t="shared" si="33"/>
        <v>0</v>
      </c>
      <c r="U66">
        <f t="shared" si="33"/>
        <v>0</v>
      </c>
      <c r="V66">
        <f t="shared" si="33"/>
        <v>0</v>
      </c>
      <c r="W66" s="31">
        <f>VLOOKUP($B$1,'Multipliers and Adjustments'!$A$70:$I$86,TRUNC(COLUMN(W$2)/5)+2,FALSE)*SUMIFS('EPA Data'!$I:$I,'EPA Data'!$D:$D,'Country Selector'!$A$2,'EPA Data'!$J:$J,$B$1,'EPA Data'!$C:$C,W$2,'EPA Data'!$G:$G,"&gt;="&amp;$A66,'EPA Data'!$G:$G,"&lt;"&amp;$B66)*unit_conv</f>
        <v>0</v>
      </c>
      <c r="X66">
        <f t="shared" si="34"/>
        <v>199060599907.01117</v>
      </c>
      <c r="Y66">
        <f t="shared" si="34"/>
        <v>398121199814.02234</v>
      </c>
      <c r="Z66">
        <f t="shared" si="34"/>
        <v>597181799721.03345</v>
      </c>
      <c r="AA66">
        <f t="shared" si="34"/>
        <v>796242399628.04468</v>
      </c>
      <c r="AB66" s="31">
        <f>VLOOKUP($B$1,'Multipliers and Adjustments'!$A$70:$I$86,TRUNC(COLUMN(AB$2)/5)+2,FALSE)*SUMIFS('EPA Data'!$I:$I,'EPA Data'!$D:$D,'Country Selector'!$A$2,'EPA Data'!$J:$J,$B$1,'EPA Data'!$C:$C,AB$2,'EPA Data'!$G:$G,"&gt;="&amp;$A66,'EPA Data'!$G:$G,"&lt;"&amp;$B66)*unit_conv</f>
        <v>995302999535.05591</v>
      </c>
      <c r="AC66">
        <f t="shared" si="35"/>
        <v>796242399628.04468</v>
      </c>
      <c r="AD66">
        <f t="shared" si="35"/>
        <v>597181799721.03345</v>
      </c>
      <c r="AE66">
        <f t="shared" si="35"/>
        <v>398121199814.02228</v>
      </c>
      <c r="AF66">
        <f t="shared" si="35"/>
        <v>199060599907.01111</v>
      </c>
      <c r="AG66" s="31">
        <f>VLOOKUP($B$1,'Multipliers and Adjustments'!$A$70:$I$86,TRUNC(COLUMN(AG$2)/5)+2,FALSE)*SUMIFS('EPA Data'!$I:$I,'EPA Data'!$D:$D,'Country Selector'!$A$2,'EPA Data'!$J:$J,$B$1,'EPA Data'!$C:$C,AG$2,'EPA Data'!$G:$G,"&gt;="&amp;$A66,'EPA Data'!$G:$G,"&lt;"&amp;$B66)*unit_conv</f>
        <v>0</v>
      </c>
      <c r="AH66">
        <f t="shared" si="36"/>
        <v>0</v>
      </c>
      <c r="AI66">
        <f t="shared" si="36"/>
        <v>0</v>
      </c>
      <c r="AJ66">
        <f t="shared" si="36"/>
        <v>0</v>
      </c>
      <c r="AK66">
        <f t="shared" si="36"/>
        <v>0</v>
      </c>
      <c r="AL66" s="31">
        <f>VLOOKUP($B$1,'Multipliers and Adjustments'!$A$70:$I$86,TRUNC(COLUMN(AL$2)/5)+2,FALSE)*SUMIFS('EPA Data'!$I:$I,'EPA Data'!$D:$D,'Country Selector'!$A$2,'EPA Data'!$J:$J,$B$1,'EPA Data'!$C:$C,AL$2,'EPA Data'!$G:$G,"&gt;="&amp;$A66,'EPA Data'!$G:$G,"&lt;"&amp;$B66)*unit_conv</f>
        <v>0</v>
      </c>
    </row>
    <row r="67" spans="1:38" x14ac:dyDescent="0.45">
      <c r="A67" s="12">
        <f t="shared" si="14"/>
        <v>1200</v>
      </c>
      <c r="B67" s="11">
        <f t="shared" si="7"/>
        <v>1250</v>
      </c>
      <c r="C67" s="31">
        <f>VLOOKUP($B$1,'Multipliers and Adjustments'!$A$70:$I$86,TRUNC(COLUMN(C$2)/5)+2,FALSE)*SUMIFS('EPA Data'!$I:$I,'EPA Data'!$D:$D,'Country Selector'!$A$2,'EPA Data'!$J:$J,$B$1,'EPA Data'!$C:$C,C$2,'EPA Data'!$G:$G,"&gt;="&amp;$A67,'EPA Data'!$G:$G,"&lt;"&amp;$B67)*unit_conv</f>
        <v>0</v>
      </c>
      <c r="D67">
        <f t="shared" si="37"/>
        <v>0</v>
      </c>
      <c r="E67">
        <f t="shared" si="37"/>
        <v>0</v>
      </c>
      <c r="F67">
        <f t="shared" si="37"/>
        <v>0</v>
      </c>
      <c r="G67">
        <f t="shared" si="37"/>
        <v>0</v>
      </c>
      <c r="H67" s="31">
        <f>VLOOKUP($B$1,'Multipliers and Adjustments'!$A$70:$I$86,TRUNC(COLUMN(H$2)/5)+2,FALSE)*SUMIFS('EPA Data'!$I:$I,'EPA Data'!$D:$D,'Country Selector'!$A$2,'EPA Data'!$J:$J,$B$1,'EPA Data'!$C:$C,H$2,'EPA Data'!$G:$G,"&gt;="&amp;$A67,'EPA Data'!$G:$G,"&lt;"&amp;$B67)*unit_conv</f>
        <v>0</v>
      </c>
      <c r="I67">
        <f t="shared" si="31"/>
        <v>0</v>
      </c>
      <c r="J67">
        <f t="shared" si="31"/>
        <v>0</v>
      </c>
      <c r="K67">
        <f t="shared" si="31"/>
        <v>0</v>
      </c>
      <c r="L67">
        <f t="shared" si="31"/>
        <v>0</v>
      </c>
      <c r="M67" s="31">
        <f>VLOOKUP($B$1,'Multipliers and Adjustments'!$A$70:$I$86,TRUNC(COLUMN(M$2)/5)+2,FALSE)*SUMIFS('EPA Data'!$I:$I,'EPA Data'!$D:$D,'Country Selector'!$A$2,'EPA Data'!$J:$J,$B$1,'EPA Data'!$C:$C,M$2,'EPA Data'!$G:$G,"&gt;="&amp;$A67,'EPA Data'!$G:$G,"&lt;"&amp;$B67)*unit_conv</f>
        <v>0</v>
      </c>
      <c r="N67">
        <f t="shared" si="32"/>
        <v>0</v>
      </c>
      <c r="O67">
        <f t="shared" si="32"/>
        <v>0</v>
      </c>
      <c r="P67">
        <f t="shared" si="32"/>
        <v>0</v>
      </c>
      <c r="Q67">
        <f t="shared" si="32"/>
        <v>0</v>
      </c>
      <c r="R67" s="31">
        <f>VLOOKUP($B$1,'Multipliers and Adjustments'!$A$70:$I$86,TRUNC(COLUMN(R$2)/5)+2,FALSE)*SUMIFS('EPA Data'!$I:$I,'EPA Data'!$D:$D,'Country Selector'!$A$2,'EPA Data'!$J:$J,$B$1,'EPA Data'!$C:$C,R$2,'EPA Data'!$G:$G,"&gt;="&amp;$A67,'EPA Data'!$G:$G,"&lt;"&amp;$B67)*unit_conv</f>
        <v>0</v>
      </c>
      <c r="S67">
        <f t="shared" si="33"/>
        <v>0</v>
      </c>
      <c r="T67">
        <f t="shared" si="33"/>
        <v>0</v>
      </c>
      <c r="U67">
        <f t="shared" si="33"/>
        <v>0</v>
      </c>
      <c r="V67">
        <f t="shared" si="33"/>
        <v>0</v>
      </c>
      <c r="W67" s="31">
        <f>VLOOKUP($B$1,'Multipliers and Adjustments'!$A$70:$I$86,TRUNC(COLUMN(W$2)/5)+2,FALSE)*SUMIFS('EPA Data'!$I:$I,'EPA Data'!$D:$D,'Country Selector'!$A$2,'EPA Data'!$J:$J,$B$1,'EPA Data'!$C:$C,W$2,'EPA Data'!$G:$G,"&gt;="&amp;$A67,'EPA Data'!$G:$G,"&lt;"&amp;$B67)*unit_conv</f>
        <v>0</v>
      </c>
      <c r="X67">
        <f t="shared" si="34"/>
        <v>0</v>
      </c>
      <c r="Y67">
        <f t="shared" si="34"/>
        <v>0</v>
      </c>
      <c r="Z67">
        <f t="shared" si="34"/>
        <v>0</v>
      </c>
      <c r="AA67">
        <f t="shared" si="34"/>
        <v>0</v>
      </c>
      <c r="AB67" s="31">
        <f>VLOOKUP($B$1,'Multipliers and Adjustments'!$A$70:$I$86,TRUNC(COLUMN(AB$2)/5)+2,FALSE)*SUMIFS('EPA Data'!$I:$I,'EPA Data'!$D:$D,'Country Selector'!$A$2,'EPA Data'!$J:$J,$B$1,'EPA Data'!$C:$C,AB$2,'EPA Data'!$G:$G,"&gt;="&amp;$A67,'EPA Data'!$G:$G,"&lt;"&amp;$B67)*unit_conv</f>
        <v>0</v>
      </c>
      <c r="AC67">
        <f t="shared" si="35"/>
        <v>190516800772.02481</v>
      </c>
      <c r="AD67">
        <f t="shared" si="35"/>
        <v>381033601544.04962</v>
      </c>
      <c r="AE67">
        <f t="shared" si="35"/>
        <v>571550402316.07446</v>
      </c>
      <c r="AF67">
        <f t="shared" si="35"/>
        <v>762067203088.09924</v>
      </c>
      <c r="AG67" s="31">
        <f>VLOOKUP($B$1,'Multipliers and Adjustments'!$A$70:$I$86,TRUNC(COLUMN(AG$2)/5)+2,FALSE)*SUMIFS('EPA Data'!$I:$I,'EPA Data'!$D:$D,'Country Selector'!$A$2,'EPA Data'!$J:$J,$B$1,'EPA Data'!$C:$C,AG$2,'EPA Data'!$G:$G,"&gt;="&amp;$A67,'EPA Data'!$G:$G,"&lt;"&amp;$B67)*unit_conv</f>
        <v>952584003860.12402</v>
      </c>
      <c r="AH67">
        <f t="shared" si="36"/>
        <v>762067203088.09924</v>
      </c>
      <c r="AI67">
        <f t="shared" si="36"/>
        <v>571550402316.07446</v>
      </c>
      <c r="AJ67">
        <f t="shared" si="36"/>
        <v>381033601544.04968</v>
      </c>
      <c r="AK67">
        <f t="shared" si="36"/>
        <v>190516800772.02487</v>
      </c>
      <c r="AL67" s="31">
        <f>VLOOKUP($B$1,'Multipliers and Adjustments'!$A$70:$I$86,TRUNC(COLUMN(AL$2)/5)+2,FALSE)*SUMIFS('EPA Data'!$I:$I,'EPA Data'!$D:$D,'Country Selector'!$A$2,'EPA Data'!$J:$J,$B$1,'EPA Data'!$C:$C,AL$2,'EPA Data'!$G:$G,"&gt;="&amp;$A67,'EPA Data'!$G:$G,"&lt;"&amp;$B67)*unit_conv</f>
        <v>0</v>
      </c>
    </row>
    <row r="68" spans="1:38" x14ac:dyDescent="0.45">
      <c r="A68" s="12">
        <f t="shared" si="14"/>
        <v>1250</v>
      </c>
      <c r="B68" s="11">
        <f t="shared" ref="B68:B74" si="38">A68+50</f>
        <v>1300</v>
      </c>
      <c r="C68" s="31">
        <f>VLOOKUP($B$1,'Multipliers and Adjustments'!$A$70:$I$86,TRUNC(COLUMN(C$2)/5)+2,FALSE)*SUMIFS('EPA Data'!$I:$I,'EPA Data'!$D:$D,'Country Selector'!$A$2,'EPA Data'!$J:$J,$B$1,'EPA Data'!$C:$C,C$2,'EPA Data'!$G:$G,"&gt;="&amp;$A68,'EPA Data'!$G:$G,"&lt;"&amp;$B68)*unit_conv</f>
        <v>0</v>
      </c>
      <c r="D68">
        <f t="shared" si="37"/>
        <v>0</v>
      </c>
      <c r="E68">
        <f t="shared" si="37"/>
        <v>0</v>
      </c>
      <c r="F68">
        <f t="shared" si="37"/>
        <v>0</v>
      </c>
      <c r="G68">
        <f t="shared" si="37"/>
        <v>0</v>
      </c>
      <c r="H68" s="31">
        <f>VLOOKUP($B$1,'Multipliers and Adjustments'!$A$70:$I$86,TRUNC(COLUMN(H$2)/5)+2,FALSE)*SUMIFS('EPA Data'!$I:$I,'EPA Data'!$D:$D,'Country Selector'!$A$2,'EPA Data'!$J:$J,$B$1,'EPA Data'!$C:$C,H$2,'EPA Data'!$G:$G,"&gt;="&amp;$A68,'EPA Data'!$G:$G,"&lt;"&amp;$B68)*unit_conv</f>
        <v>0</v>
      </c>
      <c r="I68">
        <f t="shared" ref="I68:L74" si="39">H68+($M68-$H68)/5</f>
        <v>0</v>
      </c>
      <c r="J68">
        <f t="shared" si="39"/>
        <v>0</v>
      </c>
      <c r="K68">
        <f t="shared" si="39"/>
        <v>0</v>
      </c>
      <c r="L68">
        <f t="shared" si="39"/>
        <v>0</v>
      </c>
      <c r="M68" s="31">
        <f>VLOOKUP($B$1,'Multipliers and Adjustments'!$A$70:$I$86,TRUNC(COLUMN(M$2)/5)+2,FALSE)*SUMIFS('EPA Data'!$I:$I,'EPA Data'!$D:$D,'Country Selector'!$A$2,'EPA Data'!$J:$J,$B$1,'EPA Data'!$C:$C,M$2,'EPA Data'!$G:$G,"&gt;="&amp;$A68,'EPA Data'!$G:$G,"&lt;"&amp;$B68)*unit_conv</f>
        <v>0</v>
      </c>
      <c r="N68">
        <f t="shared" ref="N68:Q74" si="40">M68+($R68-$M68)/5</f>
        <v>0</v>
      </c>
      <c r="O68">
        <f t="shared" si="40"/>
        <v>0</v>
      </c>
      <c r="P68">
        <f t="shared" si="40"/>
        <v>0</v>
      </c>
      <c r="Q68">
        <f t="shared" si="40"/>
        <v>0</v>
      </c>
      <c r="R68" s="31">
        <f>VLOOKUP($B$1,'Multipliers and Adjustments'!$A$70:$I$86,TRUNC(COLUMN(R$2)/5)+2,FALSE)*SUMIFS('EPA Data'!$I:$I,'EPA Data'!$D:$D,'Country Selector'!$A$2,'EPA Data'!$J:$J,$B$1,'EPA Data'!$C:$C,R$2,'EPA Data'!$G:$G,"&gt;="&amp;$A68,'EPA Data'!$G:$G,"&lt;"&amp;$B68)*unit_conv</f>
        <v>0</v>
      </c>
      <c r="S68">
        <f t="shared" ref="S68:V74" si="41">R68+($W68-$R68)/5</f>
        <v>0</v>
      </c>
      <c r="T68">
        <f t="shared" si="41"/>
        <v>0</v>
      </c>
      <c r="U68">
        <f t="shared" si="41"/>
        <v>0</v>
      </c>
      <c r="V68">
        <f t="shared" si="41"/>
        <v>0</v>
      </c>
      <c r="W68" s="31">
        <f>VLOOKUP($B$1,'Multipliers and Adjustments'!$A$70:$I$86,TRUNC(COLUMN(W$2)/5)+2,FALSE)*SUMIFS('EPA Data'!$I:$I,'EPA Data'!$D:$D,'Country Selector'!$A$2,'EPA Data'!$J:$J,$B$1,'EPA Data'!$C:$C,W$2,'EPA Data'!$G:$G,"&gt;="&amp;$A68,'EPA Data'!$G:$G,"&lt;"&amp;$B68)*unit_conv</f>
        <v>0</v>
      </c>
      <c r="X68">
        <f t="shared" ref="X68:AA74" si="42">W68+($AB68-$W68)/5</f>
        <v>0</v>
      </c>
      <c r="Y68">
        <f t="shared" si="42"/>
        <v>0</v>
      </c>
      <c r="Z68">
        <f t="shared" si="42"/>
        <v>0</v>
      </c>
      <c r="AA68">
        <f t="shared" si="42"/>
        <v>0</v>
      </c>
      <c r="AB68" s="31">
        <f>VLOOKUP($B$1,'Multipliers and Adjustments'!$A$70:$I$86,TRUNC(COLUMN(AB$2)/5)+2,FALSE)*SUMIFS('EPA Data'!$I:$I,'EPA Data'!$D:$D,'Country Selector'!$A$2,'EPA Data'!$J:$J,$B$1,'EPA Data'!$C:$C,AB$2,'EPA Data'!$G:$G,"&gt;="&amp;$A68,'EPA Data'!$G:$G,"&lt;"&amp;$B68)*unit_conv</f>
        <v>0</v>
      </c>
      <c r="AC68">
        <f t="shared" ref="AC68:AF74" si="43">AB68+($AG68-$AB68)/5</f>
        <v>0</v>
      </c>
      <c r="AD68">
        <f t="shared" si="43"/>
        <v>0</v>
      </c>
      <c r="AE68">
        <f t="shared" si="43"/>
        <v>0</v>
      </c>
      <c r="AF68">
        <f t="shared" si="43"/>
        <v>0</v>
      </c>
      <c r="AG68" s="31">
        <f>VLOOKUP($B$1,'Multipliers and Adjustments'!$A$70:$I$86,TRUNC(COLUMN(AG$2)/5)+2,FALSE)*SUMIFS('EPA Data'!$I:$I,'EPA Data'!$D:$D,'Country Selector'!$A$2,'EPA Data'!$J:$J,$B$1,'EPA Data'!$C:$C,AG$2,'EPA Data'!$G:$G,"&gt;="&amp;$A68,'EPA Data'!$G:$G,"&lt;"&amp;$B68)*unit_conv</f>
        <v>0</v>
      </c>
      <c r="AH68">
        <f t="shared" ref="AH68:AK74" si="44">AG68+($AL68-$AG68)/5</f>
        <v>181703199866.31961</v>
      </c>
      <c r="AI68">
        <f t="shared" si="44"/>
        <v>363406399732.63922</v>
      </c>
      <c r="AJ68">
        <f t="shared" si="44"/>
        <v>545109599598.95886</v>
      </c>
      <c r="AK68">
        <f t="shared" si="44"/>
        <v>726812799465.27844</v>
      </c>
      <c r="AL68" s="31">
        <f>VLOOKUP($B$1,'Multipliers and Adjustments'!$A$70:$I$86,TRUNC(COLUMN(AL$2)/5)+2,FALSE)*SUMIFS('EPA Data'!$I:$I,'EPA Data'!$D:$D,'Country Selector'!$A$2,'EPA Data'!$J:$J,$B$1,'EPA Data'!$C:$C,AL$2,'EPA Data'!$G:$G,"&gt;="&amp;$A68,'EPA Data'!$G:$G,"&lt;"&amp;$B68)*unit_conv</f>
        <v>908515999331.59802</v>
      </c>
    </row>
    <row r="69" spans="1:38" x14ac:dyDescent="0.45">
      <c r="A69" s="12">
        <f t="shared" si="14"/>
        <v>1300</v>
      </c>
      <c r="B69" s="11">
        <f t="shared" si="38"/>
        <v>1350</v>
      </c>
      <c r="C69" s="31">
        <f>VLOOKUP($B$1,'Multipliers and Adjustments'!$A$70:$I$86,TRUNC(COLUMN(C$2)/5)+2,FALSE)*SUMIFS('EPA Data'!$I:$I,'EPA Data'!$D:$D,'Country Selector'!$A$2,'EPA Data'!$J:$J,$B$1,'EPA Data'!$C:$C,C$2,'EPA Data'!$G:$G,"&gt;="&amp;$A69,'EPA Data'!$G:$G,"&lt;"&amp;$B69)*unit_conv</f>
        <v>0</v>
      </c>
      <c r="D69">
        <f t="shared" si="37"/>
        <v>0</v>
      </c>
      <c r="E69">
        <f t="shared" si="37"/>
        <v>0</v>
      </c>
      <c r="F69">
        <f t="shared" si="37"/>
        <v>0</v>
      </c>
      <c r="G69">
        <f t="shared" si="37"/>
        <v>0</v>
      </c>
      <c r="H69" s="31">
        <f>VLOOKUP($B$1,'Multipliers and Adjustments'!$A$70:$I$86,TRUNC(COLUMN(H$2)/5)+2,FALSE)*SUMIFS('EPA Data'!$I:$I,'EPA Data'!$D:$D,'Country Selector'!$A$2,'EPA Data'!$J:$J,$B$1,'EPA Data'!$C:$C,H$2,'EPA Data'!$G:$G,"&gt;="&amp;$A69,'EPA Data'!$G:$G,"&lt;"&amp;$B69)*unit_conv</f>
        <v>0</v>
      </c>
      <c r="I69">
        <f t="shared" si="39"/>
        <v>0</v>
      </c>
      <c r="J69">
        <f t="shared" si="39"/>
        <v>0</v>
      </c>
      <c r="K69">
        <f t="shared" si="39"/>
        <v>0</v>
      </c>
      <c r="L69">
        <f t="shared" si="39"/>
        <v>0</v>
      </c>
      <c r="M69" s="31">
        <f>VLOOKUP($B$1,'Multipliers and Adjustments'!$A$70:$I$86,TRUNC(COLUMN(M$2)/5)+2,FALSE)*SUMIFS('EPA Data'!$I:$I,'EPA Data'!$D:$D,'Country Selector'!$A$2,'EPA Data'!$J:$J,$B$1,'EPA Data'!$C:$C,M$2,'EPA Data'!$G:$G,"&gt;="&amp;$A69,'EPA Data'!$G:$G,"&lt;"&amp;$B69)*unit_conv</f>
        <v>0</v>
      </c>
      <c r="N69">
        <f t="shared" si="40"/>
        <v>0</v>
      </c>
      <c r="O69">
        <f t="shared" si="40"/>
        <v>0</v>
      </c>
      <c r="P69">
        <f t="shared" si="40"/>
        <v>0</v>
      </c>
      <c r="Q69">
        <f t="shared" si="40"/>
        <v>0</v>
      </c>
      <c r="R69" s="31">
        <f>VLOOKUP($B$1,'Multipliers and Adjustments'!$A$70:$I$86,TRUNC(COLUMN(R$2)/5)+2,FALSE)*SUMIFS('EPA Data'!$I:$I,'EPA Data'!$D:$D,'Country Selector'!$A$2,'EPA Data'!$J:$J,$B$1,'EPA Data'!$C:$C,R$2,'EPA Data'!$G:$G,"&gt;="&amp;$A69,'EPA Data'!$G:$G,"&lt;"&amp;$B69)*unit_conv</f>
        <v>0</v>
      </c>
      <c r="S69">
        <f t="shared" si="41"/>
        <v>0</v>
      </c>
      <c r="T69">
        <f t="shared" si="41"/>
        <v>0</v>
      </c>
      <c r="U69">
        <f t="shared" si="41"/>
        <v>0</v>
      </c>
      <c r="V69">
        <f t="shared" si="41"/>
        <v>0</v>
      </c>
      <c r="W69" s="31">
        <f>VLOOKUP($B$1,'Multipliers and Adjustments'!$A$70:$I$86,TRUNC(COLUMN(W$2)/5)+2,FALSE)*SUMIFS('EPA Data'!$I:$I,'EPA Data'!$D:$D,'Country Selector'!$A$2,'EPA Data'!$J:$J,$B$1,'EPA Data'!$C:$C,W$2,'EPA Data'!$G:$G,"&gt;="&amp;$A69,'EPA Data'!$G:$G,"&lt;"&amp;$B69)*unit_conv</f>
        <v>0</v>
      </c>
      <c r="X69">
        <f t="shared" si="42"/>
        <v>0</v>
      </c>
      <c r="Y69">
        <f t="shared" si="42"/>
        <v>0</v>
      </c>
      <c r="Z69">
        <f t="shared" si="42"/>
        <v>0</v>
      </c>
      <c r="AA69">
        <f t="shared" si="42"/>
        <v>0</v>
      </c>
      <c r="AB69" s="31">
        <f>VLOOKUP($B$1,'Multipliers and Adjustments'!$A$70:$I$86,TRUNC(COLUMN(AB$2)/5)+2,FALSE)*SUMIFS('EPA Data'!$I:$I,'EPA Data'!$D:$D,'Country Selector'!$A$2,'EPA Data'!$J:$J,$B$1,'EPA Data'!$C:$C,AB$2,'EPA Data'!$G:$G,"&gt;="&amp;$A69,'EPA Data'!$G:$G,"&lt;"&amp;$B69)*unit_conv</f>
        <v>0</v>
      </c>
      <c r="AC69">
        <f t="shared" si="43"/>
        <v>0</v>
      </c>
      <c r="AD69">
        <f t="shared" si="43"/>
        <v>0</v>
      </c>
      <c r="AE69">
        <f t="shared" si="43"/>
        <v>0</v>
      </c>
      <c r="AF69">
        <f t="shared" si="43"/>
        <v>0</v>
      </c>
      <c r="AG69" s="31">
        <f>VLOOKUP($B$1,'Multipliers and Adjustments'!$A$70:$I$86,TRUNC(COLUMN(AG$2)/5)+2,FALSE)*SUMIFS('EPA Data'!$I:$I,'EPA Data'!$D:$D,'Country Selector'!$A$2,'EPA Data'!$J:$J,$B$1,'EPA Data'!$C:$C,AG$2,'EPA Data'!$G:$G,"&gt;="&amp;$A69,'EPA Data'!$G:$G,"&lt;"&amp;$B69)*unit_conv</f>
        <v>0</v>
      </c>
      <c r="AH69">
        <f t="shared" si="44"/>
        <v>0</v>
      </c>
      <c r="AI69">
        <f t="shared" si="44"/>
        <v>0</v>
      </c>
      <c r="AJ69">
        <f t="shared" si="44"/>
        <v>0</v>
      </c>
      <c r="AK69">
        <f t="shared" si="44"/>
        <v>0</v>
      </c>
      <c r="AL69" s="31">
        <f>VLOOKUP($B$1,'Multipliers and Adjustments'!$A$70:$I$86,TRUNC(COLUMN(AL$2)/5)+2,FALSE)*SUMIFS('EPA Data'!$I:$I,'EPA Data'!$D:$D,'Country Selector'!$A$2,'EPA Data'!$J:$J,$B$1,'EPA Data'!$C:$C,AL$2,'EPA Data'!$G:$G,"&gt;="&amp;$A69,'EPA Data'!$G:$G,"&lt;"&amp;$B69)*unit_conv</f>
        <v>0</v>
      </c>
    </row>
    <row r="70" spans="1:38" x14ac:dyDescent="0.45">
      <c r="A70" s="12">
        <f t="shared" si="14"/>
        <v>1350</v>
      </c>
      <c r="B70" s="11">
        <f t="shared" si="38"/>
        <v>1400</v>
      </c>
      <c r="C70" s="31">
        <f>VLOOKUP($B$1,'Multipliers and Adjustments'!$A$70:$I$86,TRUNC(COLUMN(C$2)/5)+2,FALSE)*SUMIFS('EPA Data'!$I:$I,'EPA Data'!$D:$D,'Country Selector'!$A$2,'EPA Data'!$J:$J,$B$1,'EPA Data'!$C:$C,C$2,'EPA Data'!$G:$G,"&gt;="&amp;$A70,'EPA Data'!$G:$G,"&lt;"&amp;$B70)*unit_conv</f>
        <v>0</v>
      </c>
      <c r="D70">
        <f t="shared" si="37"/>
        <v>0</v>
      </c>
      <c r="E70">
        <f t="shared" si="37"/>
        <v>0</v>
      </c>
      <c r="F70">
        <f t="shared" si="37"/>
        <v>0</v>
      </c>
      <c r="G70">
        <f t="shared" si="37"/>
        <v>0</v>
      </c>
      <c r="H70" s="31">
        <f>VLOOKUP($B$1,'Multipliers and Adjustments'!$A$70:$I$86,TRUNC(COLUMN(H$2)/5)+2,FALSE)*SUMIFS('EPA Data'!$I:$I,'EPA Data'!$D:$D,'Country Selector'!$A$2,'EPA Data'!$J:$J,$B$1,'EPA Data'!$C:$C,H$2,'EPA Data'!$G:$G,"&gt;="&amp;$A70,'EPA Data'!$G:$G,"&lt;"&amp;$B70)*unit_conv</f>
        <v>0</v>
      </c>
      <c r="I70">
        <f t="shared" si="39"/>
        <v>0</v>
      </c>
      <c r="J70">
        <f t="shared" si="39"/>
        <v>0</v>
      </c>
      <c r="K70">
        <f t="shared" si="39"/>
        <v>0</v>
      </c>
      <c r="L70">
        <f t="shared" si="39"/>
        <v>0</v>
      </c>
      <c r="M70" s="31">
        <f>VLOOKUP($B$1,'Multipliers and Adjustments'!$A$70:$I$86,TRUNC(COLUMN(M$2)/5)+2,FALSE)*SUMIFS('EPA Data'!$I:$I,'EPA Data'!$D:$D,'Country Selector'!$A$2,'EPA Data'!$J:$J,$B$1,'EPA Data'!$C:$C,M$2,'EPA Data'!$G:$G,"&gt;="&amp;$A70,'EPA Data'!$G:$G,"&lt;"&amp;$B70)*unit_conv</f>
        <v>0</v>
      </c>
      <c r="N70">
        <f t="shared" si="40"/>
        <v>0</v>
      </c>
      <c r="O70">
        <f t="shared" si="40"/>
        <v>0</v>
      </c>
      <c r="P70">
        <f t="shared" si="40"/>
        <v>0</v>
      </c>
      <c r="Q70">
        <f t="shared" si="40"/>
        <v>0</v>
      </c>
      <c r="R70" s="31">
        <f>VLOOKUP($B$1,'Multipliers and Adjustments'!$A$70:$I$86,TRUNC(COLUMN(R$2)/5)+2,FALSE)*SUMIFS('EPA Data'!$I:$I,'EPA Data'!$D:$D,'Country Selector'!$A$2,'EPA Data'!$J:$J,$B$1,'EPA Data'!$C:$C,R$2,'EPA Data'!$G:$G,"&gt;="&amp;$A70,'EPA Data'!$G:$G,"&lt;"&amp;$B70)*unit_conv</f>
        <v>0</v>
      </c>
      <c r="S70">
        <f t="shared" si="41"/>
        <v>0</v>
      </c>
      <c r="T70">
        <f t="shared" si="41"/>
        <v>0</v>
      </c>
      <c r="U70">
        <f t="shared" si="41"/>
        <v>0</v>
      </c>
      <c r="V70">
        <f t="shared" si="41"/>
        <v>0</v>
      </c>
      <c r="W70" s="31">
        <f>VLOOKUP($B$1,'Multipliers and Adjustments'!$A$70:$I$86,TRUNC(COLUMN(W$2)/5)+2,FALSE)*SUMIFS('EPA Data'!$I:$I,'EPA Data'!$D:$D,'Country Selector'!$A$2,'EPA Data'!$J:$J,$B$1,'EPA Data'!$C:$C,W$2,'EPA Data'!$G:$G,"&gt;="&amp;$A70,'EPA Data'!$G:$G,"&lt;"&amp;$B70)*unit_conv</f>
        <v>0</v>
      </c>
      <c r="X70">
        <f t="shared" si="42"/>
        <v>0</v>
      </c>
      <c r="Y70">
        <f t="shared" si="42"/>
        <v>0</v>
      </c>
      <c r="Z70">
        <f t="shared" si="42"/>
        <v>0</v>
      </c>
      <c r="AA70">
        <f t="shared" si="42"/>
        <v>0</v>
      </c>
      <c r="AB70" s="31">
        <f>VLOOKUP($B$1,'Multipliers and Adjustments'!$A$70:$I$86,TRUNC(COLUMN(AB$2)/5)+2,FALSE)*SUMIFS('EPA Data'!$I:$I,'EPA Data'!$D:$D,'Country Selector'!$A$2,'EPA Data'!$J:$J,$B$1,'EPA Data'!$C:$C,AB$2,'EPA Data'!$G:$G,"&gt;="&amp;$A70,'EPA Data'!$G:$G,"&lt;"&amp;$B70)*unit_conv</f>
        <v>0</v>
      </c>
      <c r="AC70">
        <f t="shared" si="43"/>
        <v>0</v>
      </c>
      <c r="AD70">
        <f t="shared" si="43"/>
        <v>0</v>
      </c>
      <c r="AE70">
        <f t="shared" si="43"/>
        <v>0</v>
      </c>
      <c r="AF70">
        <f t="shared" si="43"/>
        <v>0</v>
      </c>
      <c r="AG70" s="31">
        <f>VLOOKUP($B$1,'Multipliers and Adjustments'!$A$70:$I$86,TRUNC(COLUMN(AG$2)/5)+2,FALSE)*SUMIFS('EPA Data'!$I:$I,'EPA Data'!$D:$D,'Country Selector'!$A$2,'EPA Data'!$J:$J,$B$1,'EPA Data'!$C:$C,AG$2,'EPA Data'!$G:$G,"&gt;="&amp;$A70,'EPA Data'!$G:$G,"&lt;"&amp;$B70)*unit_conv</f>
        <v>0</v>
      </c>
      <c r="AH70">
        <f t="shared" si="44"/>
        <v>0</v>
      </c>
      <c r="AI70">
        <f t="shared" si="44"/>
        <v>0</v>
      </c>
      <c r="AJ70">
        <f t="shared" si="44"/>
        <v>0</v>
      </c>
      <c r="AK70">
        <f t="shared" si="44"/>
        <v>0</v>
      </c>
      <c r="AL70" s="31">
        <f>VLOOKUP($B$1,'Multipliers and Adjustments'!$A$70:$I$86,TRUNC(COLUMN(AL$2)/5)+2,FALSE)*SUMIFS('EPA Data'!$I:$I,'EPA Data'!$D:$D,'Country Selector'!$A$2,'EPA Data'!$J:$J,$B$1,'EPA Data'!$C:$C,AL$2,'EPA Data'!$G:$G,"&gt;="&amp;$A70,'EPA Data'!$G:$G,"&lt;"&amp;$B70)*unit_conv</f>
        <v>0</v>
      </c>
    </row>
    <row r="71" spans="1:38" x14ac:dyDescent="0.45">
      <c r="A71" s="12">
        <f t="shared" si="14"/>
        <v>1400</v>
      </c>
      <c r="B71" s="11">
        <f t="shared" si="38"/>
        <v>1450</v>
      </c>
      <c r="C71" s="31">
        <f>VLOOKUP($B$1,'Multipliers and Adjustments'!$A$70:$I$86,TRUNC(COLUMN(C$2)/5)+2,FALSE)*SUMIFS('EPA Data'!$I:$I,'EPA Data'!$D:$D,'Country Selector'!$A$2,'EPA Data'!$J:$J,$B$1,'EPA Data'!$C:$C,C$2,'EPA Data'!$G:$G,"&gt;="&amp;$A71,'EPA Data'!$G:$G,"&lt;"&amp;$B71)*unit_conv</f>
        <v>0</v>
      </c>
      <c r="D71">
        <f t="shared" si="37"/>
        <v>0</v>
      </c>
      <c r="E71">
        <f t="shared" si="37"/>
        <v>0</v>
      </c>
      <c r="F71">
        <f t="shared" si="37"/>
        <v>0</v>
      </c>
      <c r="G71">
        <f t="shared" si="37"/>
        <v>0</v>
      </c>
      <c r="H71" s="31">
        <f>VLOOKUP($B$1,'Multipliers and Adjustments'!$A$70:$I$86,TRUNC(COLUMN(H$2)/5)+2,FALSE)*SUMIFS('EPA Data'!$I:$I,'EPA Data'!$D:$D,'Country Selector'!$A$2,'EPA Data'!$J:$J,$B$1,'EPA Data'!$C:$C,H$2,'EPA Data'!$G:$G,"&gt;="&amp;$A71,'EPA Data'!$G:$G,"&lt;"&amp;$B71)*unit_conv</f>
        <v>0</v>
      </c>
      <c r="I71">
        <f t="shared" si="39"/>
        <v>0</v>
      </c>
      <c r="J71">
        <f t="shared" si="39"/>
        <v>0</v>
      </c>
      <c r="K71">
        <f t="shared" si="39"/>
        <v>0</v>
      </c>
      <c r="L71">
        <f t="shared" si="39"/>
        <v>0</v>
      </c>
      <c r="M71" s="31">
        <f>VLOOKUP($B$1,'Multipliers and Adjustments'!$A$70:$I$86,TRUNC(COLUMN(M$2)/5)+2,FALSE)*SUMIFS('EPA Data'!$I:$I,'EPA Data'!$D:$D,'Country Selector'!$A$2,'EPA Data'!$J:$J,$B$1,'EPA Data'!$C:$C,M$2,'EPA Data'!$G:$G,"&gt;="&amp;$A71,'EPA Data'!$G:$G,"&lt;"&amp;$B71)*unit_conv</f>
        <v>0</v>
      </c>
      <c r="N71">
        <f t="shared" si="40"/>
        <v>0</v>
      </c>
      <c r="O71">
        <f t="shared" si="40"/>
        <v>0</v>
      </c>
      <c r="P71">
        <f t="shared" si="40"/>
        <v>0</v>
      </c>
      <c r="Q71">
        <f t="shared" si="40"/>
        <v>0</v>
      </c>
      <c r="R71" s="31">
        <f>VLOOKUP($B$1,'Multipliers and Adjustments'!$A$70:$I$86,TRUNC(COLUMN(R$2)/5)+2,FALSE)*SUMIFS('EPA Data'!$I:$I,'EPA Data'!$D:$D,'Country Selector'!$A$2,'EPA Data'!$J:$J,$B$1,'EPA Data'!$C:$C,R$2,'EPA Data'!$G:$G,"&gt;="&amp;$A71,'EPA Data'!$G:$G,"&lt;"&amp;$B71)*unit_conv</f>
        <v>0</v>
      </c>
      <c r="S71">
        <f t="shared" si="41"/>
        <v>0</v>
      </c>
      <c r="T71">
        <f t="shared" si="41"/>
        <v>0</v>
      </c>
      <c r="U71">
        <f t="shared" si="41"/>
        <v>0</v>
      </c>
      <c r="V71">
        <f t="shared" si="41"/>
        <v>0</v>
      </c>
      <c r="W71" s="31">
        <f>VLOOKUP($B$1,'Multipliers and Adjustments'!$A$70:$I$86,TRUNC(COLUMN(W$2)/5)+2,FALSE)*SUMIFS('EPA Data'!$I:$I,'EPA Data'!$D:$D,'Country Selector'!$A$2,'EPA Data'!$J:$J,$B$1,'EPA Data'!$C:$C,W$2,'EPA Data'!$G:$G,"&gt;="&amp;$A71,'EPA Data'!$G:$G,"&lt;"&amp;$B71)*unit_conv</f>
        <v>0</v>
      </c>
      <c r="X71">
        <f t="shared" si="42"/>
        <v>0</v>
      </c>
      <c r="Y71">
        <f t="shared" si="42"/>
        <v>0</v>
      </c>
      <c r="Z71">
        <f t="shared" si="42"/>
        <v>0</v>
      </c>
      <c r="AA71">
        <f t="shared" si="42"/>
        <v>0</v>
      </c>
      <c r="AB71" s="31">
        <f>VLOOKUP($B$1,'Multipliers and Adjustments'!$A$70:$I$86,TRUNC(COLUMN(AB$2)/5)+2,FALSE)*SUMIFS('EPA Data'!$I:$I,'EPA Data'!$D:$D,'Country Selector'!$A$2,'EPA Data'!$J:$J,$B$1,'EPA Data'!$C:$C,AB$2,'EPA Data'!$G:$G,"&gt;="&amp;$A71,'EPA Data'!$G:$G,"&lt;"&amp;$B71)*unit_conv</f>
        <v>0</v>
      </c>
      <c r="AC71">
        <f t="shared" si="43"/>
        <v>0</v>
      </c>
      <c r="AD71">
        <f t="shared" si="43"/>
        <v>0</v>
      </c>
      <c r="AE71">
        <f t="shared" si="43"/>
        <v>0</v>
      </c>
      <c r="AF71">
        <f t="shared" si="43"/>
        <v>0</v>
      </c>
      <c r="AG71" s="31">
        <f>VLOOKUP($B$1,'Multipliers and Adjustments'!$A$70:$I$86,TRUNC(COLUMN(AG$2)/5)+2,FALSE)*SUMIFS('EPA Data'!$I:$I,'EPA Data'!$D:$D,'Country Selector'!$A$2,'EPA Data'!$J:$J,$B$1,'EPA Data'!$C:$C,AG$2,'EPA Data'!$G:$G,"&gt;="&amp;$A71,'EPA Data'!$G:$G,"&lt;"&amp;$B71)*unit_conv</f>
        <v>0</v>
      </c>
      <c r="AH71">
        <f t="shared" si="44"/>
        <v>0</v>
      </c>
      <c r="AI71">
        <f t="shared" si="44"/>
        <v>0</v>
      </c>
      <c r="AJ71">
        <f t="shared" si="44"/>
        <v>0</v>
      </c>
      <c r="AK71">
        <f t="shared" si="44"/>
        <v>0</v>
      </c>
      <c r="AL71" s="31">
        <f>VLOOKUP($B$1,'Multipliers and Adjustments'!$A$70:$I$86,TRUNC(COLUMN(AL$2)/5)+2,FALSE)*SUMIFS('EPA Data'!$I:$I,'EPA Data'!$D:$D,'Country Selector'!$A$2,'EPA Data'!$J:$J,$B$1,'EPA Data'!$C:$C,AL$2,'EPA Data'!$G:$G,"&gt;="&amp;$A71,'EPA Data'!$G:$G,"&lt;"&amp;$B71)*unit_conv</f>
        <v>0</v>
      </c>
    </row>
    <row r="72" spans="1:38" x14ac:dyDescent="0.45">
      <c r="A72" s="12">
        <f t="shared" si="14"/>
        <v>1450</v>
      </c>
      <c r="B72" s="11">
        <f t="shared" si="38"/>
        <v>1500</v>
      </c>
      <c r="C72" s="31">
        <f>VLOOKUP($B$1,'Multipliers and Adjustments'!$A$70:$I$86,TRUNC(COLUMN(C$2)/5)+2,FALSE)*SUMIFS('EPA Data'!$I:$I,'EPA Data'!$D:$D,'Country Selector'!$A$2,'EPA Data'!$J:$J,$B$1,'EPA Data'!$C:$C,C$2,'EPA Data'!$G:$G,"&gt;="&amp;$A72,'EPA Data'!$G:$G,"&lt;"&amp;$B72)*unit_conv</f>
        <v>0</v>
      </c>
      <c r="D72">
        <f t="shared" si="37"/>
        <v>0</v>
      </c>
      <c r="E72">
        <f t="shared" si="37"/>
        <v>0</v>
      </c>
      <c r="F72">
        <f t="shared" si="37"/>
        <v>0</v>
      </c>
      <c r="G72">
        <f t="shared" si="37"/>
        <v>0</v>
      </c>
      <c r="H72" s="31">
        <f>VLOOKUP($B$1,'Multipliers and Adjustments'!$A$70:$I$86,TRUNC(COLUMN(H$2)/5)+2,FALSE)*SUMIFS('EPA Data'!$I:$I,'EPA Data'!$D:$D,'Country Selector'!$A$2,'EPA Data'!$J:$J,$B$1,'EPA Data'!$C:$C,H$2,'EPA Data'!$G:$G,"&gt;="&amp;$A72,'EPA Data'!$G:$G,"&lt;"&amp;$B72)*unit_conv</f>
        <v>0</v>
      </c>
      <c r="I72">
        <f t="shared" si="39"/>
        <v>0</v>
      </c>
      <c r="J72">
        <f t="shared" si="39"/>
        <v>0</v>
      </c>
      <c r="K72">
        <f t="shared" si="39"/>
        <v>0</v>
      </c>
      <c r="L72">
        <f t="shared" si="39"/>
        <v>0</v>
      </c>
      <c r="M72" s="31">
        <f>VLOOKUP($B$1,'Multipliers and Adjustments'!$A$70:$I$86,TRUNC(COLUMN(M$2)/5)+2,FALSE)*SUMIFS('EPA Data'!$I:$I,'EPA Data'!$D:$D,'Country Selector'!$A$2,'EPA Data'!$J:$J,$B$1,'EPA Data'!$C:$C,M$2,'EPA Data'!$G:$G,"&gt;="&amp;$A72,'EPA Data'!$G:$G,"&lt;"&amp;$B72)*unit_conv</f>
        <v>0</v>
      </c>
      <c r="N72">
        <f t="shared" si="40"/>
        <v>0</v>
      </c>
      <c r="O72">
        <f t="shared" si="40"/>
        <v>0</v>
      </c>
      <c r="P72">
        <f t="shared" si="40"/>
        <v>0</v>
      </c>
      <c r="Q72">
        <f t="shared" si="40"/>
        <v>0</v>
      </c>
      <c r="R72" s="31">
        <f>VLOOKUP($B$1,'Multipliers and Adjustments'!$A$70:$I$86,TRUNC(COLUMN(R$2)/5)+2,FALSE)*SUMIFS('EPA Data'!$I:$I,'EPA Data'!$D:$D,'Country Selector'!$A$2,'EPA Data'!$J:$J,$B$1,'EPA Data'!$C:$C,R$2,'EPA Data'!$G:$G,"&gt;="&amp;$A72,'EPA Data'!$G:$G,"&lt;"&amp;$B72)*unit_conv</f>
        <v>0</v>
      </c>
      <c r="S72">
        <f t="shared" si="41"/>
        <v>0</v>
      </c>
      <c r="T72">
        <f t="shared" si="41"/>
        <v>0</v>
      </c>
      <c r="U72">
        <f t="shared" si="41"/>
        <v>0</v>
      </c>
      <c r="V72">
        <f t="shared" si="41"/>
        <v>0</v>
      </c>
      <c r="W72" s="31">
        <f>VLOOKUP($B$1,'Multipliers and Adjustments'!$A$70:$I$86,TRUNC(COLUMN(W$2)/5)+2,FALSE)*SUMIFS('EPA Data'!$I:$I,'EPA Data'!$D:$D,'Country Selector'!$A$2,'EPA Data'!$J:$J,$B$1,'EPA Data'!$C:$C,W$2,'EPA Data'!$G:$G,"&gt;="&amp;$A72,'EPA Data'!$G:$G,"&lt;"&amp;$B72)*unit_conv</f>
        <v>0</v>
      </c>
      <c r="X72">
        <f t="shared" si="42"/>
        <v>0</v>
      </c>
      <c r="Y72">
        <f t="shared" si="42"/>
        <v>0</v>
      </c>
      <c r="Z72">
        <f t="shared" si="42"/>
        <v>0</v>
      </c>
      <c r="AA72">
        <f t="shared" si="42"/>
        <v>0</v>
      </c>
      <c r="AB72" s="31">
        <f>VLOOKUP($B$1,'Multipliers and Adjustments'!$A$70:$I$86,TRUNC(COLUMN(AB$2)/5)+2,FALSE)*SUMIFS('EPA Data'!$I:$I,'EPA Data'!$D:$D,'Country Selector'!$A$2,'EPA Data'!$J:$J,$B$1,'EPA Data'!$C:$C,AB$2,'EPA Data'!$G:$G,"&gt;="&amp;$A72,'EPA Data'!$G:$G,"&lt;"&amp;$B72)*unit_conv</f>
        <v>0</v>
      </c>
      <c r="AC72">
        <f t="shared" si="43"/>
        <v>0</v>
      </c>
      <c r="AD72">
        <f t="shared" si="43"/>
        <v>0</v>
      </c>
      <c r="AE72">
        <f t="shared" si="43"/>
        <v>0</v>
      </c>
      <c r="AF72">
        <f t="shared" si="43"/>
        <v>0</v>
      </c>
      <c r="AG72" s="31">
        <f>VLOOKUP($B$1,'Multipliers and Adjustments'!$A$70:$I$86,TRUNC(COLUMN(AG$2)/5)+2,FALSE)*SUMIFS('EPA Data'!$I:$I,'EPA Data'!$D:$D,'Country Selector'!$A$2,'EPA Data'!$J:$J,$B$1,'EPA Data'!$C:$C,AG$2,'EPA Data'!$G:$G,"&gt;="&amp;$A72,'EPA Data'!$G:$G,"&lt;"&amp;$B72)*unit_conv</f>
        <v>0</v>
      </c>
      <c r="AH72">
        <f t="shared" si="44"/>
        <v>0</v>
      </c>
      <c r="AI72">
        <f t="shared" si="44"/>
        <v>0</v>
      </c>
      <c r="AJ72">
        <f t="shared" si="44"/>
        <v>0</v>
      </c>
      <c r="AK72">
        <f t="shared" si="44"/>
        <v>0</v>
      </c>
      <c r="AL72" s="31">
        <f>VLOOKUP($B$1,'Multipliers and Adjustments'!$A$70:$I$86,TRUNC(COLUMN(AL$2)/5)+2,FALSE)*SUMIFS('EPA Data'!$I:$I,'EPA Data'!$D:$D,'Country Selector'!$A$2,'EPA Data'!$J:$J,$B$1,'EPA Data'!$C:$C,AL$2,'EPA Data'!$G:$G,"&gt;="&amp;$A72,'EPA Data'!$G:$G,"&lt;"&amp;$B72)*unit_conv</f>
        <v>0</v>
      </c>
    </row>
    <row r="73" spans="1:38" x14ac:dyDescent="0.45">
      <c r="A73" s="12">
        <f t="shared" si="14"/>
        <v>1500</v>
      </c>
      <c r="B73" s="11">
        <f t="shared" si="38"/>
        <v>1550</v>
      </c>
      <c r="C73" s="31">
        <f>VLOOKUP($B$1,'Multipliers and Adjustments'!$A$70:$I$86,TRUNC(COLUMN(C$2)/5)+2,FALSE)*SUMIFS('EPA Data'!$I:$I,'EPA Data'!$D:$D,'Country Selector'!$A$2,'EPA Data'!$J:$J,$B$1,'EPA Data'!$C:$C,C$2,'EPA Data'!$G:$G,"&gt;="&amp;$A73,'EPA Data'!$G:$G,"&lt;"&amp;$B73)*unit_conv</f>
        <v>0</v>
      </c>
      <c r="D73">
        <f t="shared" si="37"/>
        <v>0</v>
      </c>
      <c r="E73">
        <f t="shared" si="37"/>
        <v>0</v>
      </c>
      <c r="F73">
        <f t="shared" si="37"/>
        <v>0</v>
      </c>
      <c r="G73">
        <f t="shared" si="37"/>
        <v>0</v>
      </c>
      <c r="H73" s="31">
        <f>VLOOKUP($B$1,'Multipliers and Adjustments'!$A$70:$I$86,TRUNC(COLUMN(H$2)/5)+2,FALSE)*SUMIFS('EPA Data'!$I:$I,'EPA Data'!$D:$D,'Country Selector'!$A$2,'EPA Data'!$J:$J,$B$1,'EPA Data'!$C:$C,H$2,'EPA Data'!$G:$G,"&gt;="&amp;$A73,'EPA Data'!$G:$G,"&lt;"&amp;$B73)*unit_conv</f>
        <v>0</v>
      </c>
      <c r="I73">
        <f t="shared" si="39"/>
        <v>0</v>
      </c>
      <c r="J73">
        <f t="shared" si="39"/>
        <v>0</v>
      </c>
      <c r="K73">
        <f t="shared" si="39"/>
        <v>0</v>
      </c>
      <c r="L73">
        <f t="shared" si="39"/>
        <v>0</v>
      </c>
      <c r="M73" s="31">
        <f>VLOOKUP($B$1,'Multipliers and Adjustments'!$A$70:$I$86,TRUNC(COLUMN(M$2)/5)+2,FALSE)*SUMIFS('EPA Data'!$I:$I,'EPA Data'!$D:$D,'Country Selector'!$A$2,'EPA Data'!$J:$J,$B$1,'EPA Data'!$C:$C,M$2,'EPA Data'!$G:$G,"&gt;="&amp;$A73,'EPA Data'!$G:$G,"&lt;"&amp;$B73)*unit_conv</f>
        <v>0</v>
      </c>
      <c r="N73">
        <f t="shared" si="40"/>
        <v>0</v>
      </c>
      <c r="O73">
        <f t="shared" si="40"/>
        <v>0</v>
      </c>
      <c r="P73">
        <f t="shared" si="40"/>
        <v>0</v>
      </c>
      <c r="Q73">
        <f t="shared" si="40"/>
        <v>0</v>
      </c>
      <c r="R73" s="31">
        <f>VLOOKUP($B$1,'Multipliers and Adjustments'!$A$70:$I$86,TRUNC(COLUMN(R$2)/5)+2,FALSE)*SUMIFS('EPA Data'!$I:$I,'EPA Data'!$D:$D,'Country Selector'!$A$2,'EPA Data'!$J:$J,$B$1,'EPA Data'!$C:$C,R$2,'EPA Data'!$G:$G,"&gt;="&amp;$A73,'EPA Data'!$G:$G,"&lt;"&amp;$B73)*unit_conv</f>
        <v>0</v>
      </c>
      <c r="S73">
        <f t="shared" si="41"/>
        <v>0</v>
      </c>
      <c r="T73">
        <f t="shared" si="41"/>
        <v>0</v>
      </c>
      <c r="U73">
        <f t="shared" si="41"/>
        <v>0</v>
      </c>
      <c r="V73">
        <f t="shared" si="41"/>
        <v>0</v>
      </c>
      <c r="W73" s="31">
        <f>VLOOKUP($B$1,'Multipliers and Adjustments'!$A$70:$I$86,TRUNC(COLUMN(W$2)/5)+2,FALSE)*SUMIFS('EPA Data'!$I:$I,'EPA Data'!$D:$D,'Country Selector'!$A$2,'EPA Data'!$J:$J,$B$1,'EPA Data'!$C:$C,W$2,'EPA Data'!$G:$G,"&gt;="&amp;$A73,'EPA Data'!$G:$G,"&lt;"&amp;$B73)*unit_conv</f>
        <v>0</v>
      </c>
      <c r="X73">
        <f t="shared" si="42"/>
        <v>0</v>
      </c>
      <c r="Y73">
        <f t="shared" si="42"/>
        <v>0</v>
      </c>
      <c r="Z73">
        <f t="shared" si="42"/>
        <v>0</v>
      </c>
      <c r="AA73">
        <f t="shared" si="42"/>
        <v>0</v>
      </c>
      <c r="AB73" s="31">
        <f>VLOOKUP($B$1,'Multipliers and Adjustments'!$A$70:$I$86,TRUNC(COLUMN(AB$2)/5)+2,FALSE)*SUMIFS('EPA Data'!$I:$I,'EPA Data'!$D:$D,'Country Selector'!$A$2,'EPA Data'!$J:$J,$B$1,'EPA Data'!$C:$C,AB$2,'EPA Data'!$G:$G,"&gt;="&amp;$A73,'EPA Data'!$G:$G,"&lt;"&amp;$B73)*unit_conv</f>
        <v>0</v>
      </c>
      <c r="AC73">
        <f t="shared" si="43"/>
        <v>0</v>
      </c>
      <c r="AD73">
        <f t="shared" si="43"/>
        <v>0</v>
      </c>
      <c r="AE73">
        <f t="shared" si="43"/>
        <v>0</v>
      </c>
      <c r="AF73">
        <f t="shared" si="43"/>
        <v>0</v>
      </c>
      <c r="AG73" s="31">
        <f>VLOOKUP($B$1,'Multipliers and Adjustments'!$A$70:$I$86,TRUNC(COLUMN(AG$2)/5)+2,FALSE)*SUMIFS('EPA Data'!$I:$I,'EPA Data'!$D:$D,'Country Selector'!$A$2,'EPA Data'!$J:$J,$B$1,'EPA Data'!$C:$C,AG$2,'EPA Data'!$G:$G,"&gt;="&amp;$A73,'EPA Data'!$G:$G,"&lt;"&amp;$B73)*unit_conv</f>
        <v>0</v>
      </c>
      <c r="AH73">
        <f t="shared" si="44"/>
        <v>0</v>
      </c>
      <c r="AI73">
        <f t="shared" si="44"/>
        <v>0</v>
      </c>
      <c r="AJ73">
        <f t="shared" si="44"/>
        <v>0</v>
      </c>
      <c r="AK73">
        <f t="shared" si="44"/>
        <v>0</v>
      </c>
      <c r="AL73" s="31">
        <f>VLOOKUP($B$1,'Multipliers and Adjustments'!$A$70:$I$86,TRUNC(COLUMN(AL$2)/5)+2,FALSE)*SUMIFS('EPA Data'!$I:$I,'EPA Data'!$D:$D,'Country Selector'!$A$2,'EPA Data'!$J:$J,$B$1,'EPA Data'!$C:$C,AL$2,'EPA Data'!$G:$G,"&gt;="&amp;$A73,'EPA Data'!$G:$G,"&lt;"&amp;$B73)*unit_conv</f>
        <v>0</v>
      </c>
    </row>
    <row r="74" spans="1:38" x14ac:dyDescent="0.45">
      <c r="A74" s="12">
        <f t="shared" si="14"/>
        <v>1550</v>
      </c>
      <c r="B74" s="11">
        <f t="shared" si="38"/>
        <v>1600</v>
      </c>
      <c r="C74" s="31">
        <f>VLOOKUP($B$1,'Multipliers and Adjustments'!$A$70:$I$86,TRUNC(COLUMN(C$2)/5)+2,FALSE)*SUMIFS('EPA Data'!$I:$I,'EPA Data'!$D:$D,'Country Selector'!$A$2,'EPA Data'!$J:$J,$B$1,'EPA Data'!$C:$C,C$2,'EPA Data'!$G:$G,"&gt;="&amp;$A74,'EPA Data'!$G:$G,"&lt;"&amp;$B74)*unit_conv</f>
        <v>0</v>
      </c>
      <c r="D74">
        <f t="shared" si="37"/>
        <v>0</v>
      </c>
      <c r="E74">
        <f t="shared" si="37"/>
        <v>0</v>
      </c>
      <c r="F74">
        <f t="shared" si="37"/>
        <v>0</v>
      </c>
      <c r="G74">
        <f t="shared" si="37"/>
        <v>0</v>
      </c>
      <c r="H74" s="31">
        <f>VLOOKUP($B$1,'Multipliers and Adjustments'!$A$70:$I$86,TRUNC(COLUMN(H$2)/5)+2,FALSE)*SUMIFS('EPA Data'!$I:$I,'EPA Data'!$D:$D,'Country Selector'!$A$2,'EPA Data'!$J:$J,$B$1,'EPA Data'!$C:$C,H$2,'EPA Data'!$G:$G,"&gt;="&amp;$A74,'EPA Data'!$G:$G,"&lt;"&amp;$B74)*unit_conv</f>
        <v>0</v>
      </c>
      <c r="I74">
        <f t="shared" si="39"/>
        <v>0</v>
      </c>
      <c r="J74">
        <f t="shared" si="39"/>
        <v>0</v>
      </c>
      <c r="K74">
        <f t="shared" si="39"/>
        <v>0</v>
      </c>
      <c r="L74">
        <f t="shared" si="39"/>
        <v>0</v>
      </c>
      <c r="M74" s="31">
        <f>VLOOKUP($B$1,'Multipliers and Adjustments'!$A$70:$I$86,TRUNC(COLUMN(M$2)/5)+2,FALSE)*SUMIFS('EPA Data'!$I:$I,'EPA Data'!$D:$D,'Country Selector'!$A$2,'EPA Data'!$J:$J,$B$1,'EPA Data'!$C:$C,M$2,'EPA Data'!$G:$G,"&gt;="&amp;$A74,'EPA Data'!$G:$G,"&lt;"&amp;$B74)*unit_conv</f>
        <v>0</v>
      </c>
      <c r="N74">
        <f t="shared" si="40"/>
        <v>0</v>
      </c>
      <c r="O74">
        <f t="shared" si="40"/>
        <v>0</v>
      </c>
      <c r="P74">
        <f t="shared" si="40"/>
        <v>0</v>
      </c>
      <c r="Q74">
        <f t="shared" si="40"/>
        <v>0</v>
      </c>
      <c r="R74" s="31">
        <f>VLOOKUP($B$1,'Multipliers and Adjustments'!$A$70:$I$86,TRUNC(COLUMN(R$2)/5)+2,FALSE)*SUMIFS('EPA Data'!$I:$I,'EPA Data'!$D:$D,'Country Selector'!$A$2,'EPA Data'!$J:$J,$B$1,'EPA Data'!$C:$C,R$2,'EPA Data'!$G:$G,"&gt;="&amp;$A74,'EPA Data'!$G:$G,"&lt;"&amp;$B74)*unit_conv</f>
        <v>0</v>
      </c>
      <c r="S74">
        <f t="shared" si="41"/>
        <v>0</v>
      </c>
      <c r="T74">
        <f t="shared" si="41"/>
        <v>0</v>
      </c>
      <c r="U74">
        <f t="shared" si="41"/>
        <v>0</v>
      </c>
      <c r="V74">
        <f t="shared" si="41"/>
        <v>0</v>
      </c>
      <c r="W74" s="31">
        <f>VLOOKUP($B$1,'Multipliers and Adjustments'!$A$70:$I$86,TRUNC(COLUMN(W$2)/5)+2,FALSE)*SUMIFS('EPA Data'!$I:$I,'EPA Data'!$D:$D,'Country Selector'!$A$2,'EPA Data'!$J:$J,$B$1,'EPA Data'!$C:$C,W$2,'EPA Data'!$G:$G,"&gt;="&amp;$A74,'EPA Data'!$G:$G,"&lt;"&amp;$B74)*unit_conv</f>
        <v>0</v>
      </c>
      <c r="X74">
        <f t="shared" si="42"/>
        <v>0</v>
      </c>
      <c r="Y74">
        <f t="shared" si="42"/>
        <v>0</v>
      </c>
      <c r="Z74">
        <f t="shared" si="42"/>
        <v>0</v>
      </c>
      <c r="AA74">
        <f t="shared" si="42"/>
        <v>0</v>
      </c>
      <c r="AB74" s="31">
        <f>VLOOKUP($B$1,'Multipliers and Adjustments'!$A$70:$I$86,TRUNC(COLUMN(AB$2)/5)+2,FALSE)*SUMIFS('EPA Data'!$I:$I,'EPA Data'!$D:$D,'Country Selector'!$A$2,'EPA Data'!$J:$J,$B$1,'EPA Data'!$C:$C,AB$2,'EPA Data'!$G:$G,"&gt;="&amp;$A74,'EPA Data'!$G:$G,"&lt;"&amp;$B74)*unit_conv</f>
        <v>0</v>
      </c>
      <c r="AC74">
        <f t="shared" si="43"/>
        <v>0</v>
      </c>
      <c r="AD74">
        <f t="shared" si="43"/>
        <v>0</v>
      </c>
      <c r="AE74">
        <f t="shared" si="43"/>
        <v>0</v>
      </c>
      <c r="AF74">
        <f t="shared" si="43"/>
        <v>0</v>
      </c>
      <c r="AG74" s="31">
        <f>VLOOKUP($B$1,'Multipliers and Adjustments'!$A$70:$I$86,TRUNC(COLUMN(AG$2)/5)+2,FALSE)*SUMIFS('EPA Data'!$I:$I,'EPA Data'!$D:$D,'Country Selector'!$A$2,'EPA Data'!$J:$J,$B$1,'EPA Data'!$C:$C,AG$2,'EPA Data'!$G:$G,"&gt;="&amp;$A74,'EPA Data'!$G:$G,"&lt;"&amp;$B74)*unit_conv</f>
        <v>0</v>
      </c>
      <c r="AH74">
        <f t="shared" si="44"/>
        <v>0</v>
      </c>
      <c r="AI74">
        <f t="shared" si="44"/>
        <v>0</v>
      </c>
      <c r="AJ74">
        <f t="shared" si="44"/>
        <v>0</v>
      </c>
      <c r="AK74">
        <f t="shared" si="44"/>
        <v>0</v>
      </c>
      <c r="AL74" s="31">
        <f>VLOOKUP($B$1,'Multipliers and Adjustments'!$A$70:$I$86,TRUNC(COLUMN(AL$2)/5)+2,FALSE)*SUMIFS('EPA Data'!$I:$I,'EPA Data'!$D:$D,'Country Selector'!$A$2,'EPA Data'!$J:$J,$B$1,'EPA Data'!$C:$C,AL$2,'EPA Data'!$G:$G,"&gt;="&amp;$A74,'EPA Data'!$G:$G,"&lt;"&amp;$B74)*unit_conv</f>
        <v>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B73"/>
  <sheetViews>
    <sheetView workbookViewId="0">
      <selection activeCell="O29" sqref="O29"/>
    </sheetView>
  </sheetViews>
  <sheetFormatPr defaultRowHeight="14.25" x14ac:dyDescent="0.45"/>
  <cols>
    <col min="1" max="1" width="14" customWidth="1"/>
    <col min="2" max="2" width="15" customWidth="1"/>
  </cols>
  <sheetData>
    <row r="1" spans="1:2" x14ac:dyDescent="0.45">
      <c r="B1" s="43" t="s">
        <v>933</v>
      </c>
    </row>
    <row r="2" spans="1:2" x14ac:dyDescent="0.45">
      <c r="A2" t="s">
        <v>861</v>
      </c>
      <c r="B2">
        <f>ROUND(AVERAGE('PERAC-livestock'!A3:B3),0)</f>
        <v>-1125</v>
      </c>
    </row>
    <row r="3" spans="1:2" x14ac:dyDescent="0.45">
      <c r="A3" t="s">
        <v>862</v>
      </c>
      <c r="B3">
        <f>ROUND(AVERAGE('PERAC-livestock'!A4:B4),0)</f>
        <v>-1075</v>
      </c>
    </row>
    <row r="4" spans="1:2" x14ac:dyDescent="0.45">
      <c r="A4" t="s">
        <v>863</v>
      </c>
      <c r="B4">
        <f>ROUND(AVERAGE('PERAC-livestock'!A5:B5),0)</f>
        <v>-1025</v>
      </c>
    </row>
    <row r="5" spans="1:2" x14ac:dyDescent="0.45">
      <c r="A5" t="s">
        <v>864</v>
      </c>
      <c r="B5">
        <f>ROUND(AVERAGE('PERAC-livestock'!A6:B6),0)</f>
        <v>-975</v>
      </c>
    </row>
    <row r="6" spans="1:2" x14ac:dyDescent="0.45">
      <c r="A6" t="s">
        <v>865</v>
      </c>
      <c r="B6">
        <f>ROUND(AVERAGE('PERAC-livestock'!A7:B7),0)</f>
        <v>-925</v>
      </c>
    </row>
    <row r="7" spans="1:2" x14ac:dyDescent="0.45">
      <c r="A7" t="s">
        <v>866</v>
      </c>
      <c r="B7">
        <f>ROUND(AVERAGE('PERAC-livestock'!A8:B8),0)</f>
        <v>-875</v>
      </c>
    </row>
    <row r="8" spans="1:2" x14ac:dyDescent="0.45">
      <c r="A8" t="s">
        <v>867</v>
      </c>
      <c r="B8">
        <f>ROUND(AVERAGE('PERAC-livestock'!A9:B9),0)</f>
        <v>-825</v>
      </c>
    </row>
    <row r="9" spans="1:2" x14ac:dyDescent="0.45">
      <c r="A9" t="s">
        <v>868</v>
      </c>
      <c r="B9">
        <f>ROUND(AVERAGE('PERAC-livestock'!A10:B10),0)</f>
        <v>-775</v>
      </c>
    </row>
    <row r="10" spans="1:2" x14ac:dyDescent="0.45">
      <c r="A10" t="s">
        <v>869</v>
      </c>
      <c r="B10">
        <f>ROUND(AVERAGE('PERAC-livestock'!A11:B11),0)</f>
        <v>-725</v>
      </c>
    </row>
    <row r="11" spans="1:2" x14ac:dyDescent="0.45">
      <c r="A11" t="s">
        <v>870</v>
      </c>
      <c r="B11">
        <f>ROUND(AVERAGE('PERAC-livestock'!A12:B12),0)</f>
        <v>-675</v>
      </c>
    </row>
    <row r="12" spans="1:2" x14ac:dyDescent="0.45">
      <c r="A12" t="s">
        <v>871</v>
      </c>
      <c r="B12">
        <f>ROUND(AVERAGE('PERAC-livestock'!A13:B13),0)</f>
        <v>-625</v>
      </c>
    </row>
    <row r="13" spans="1:2" x14ac:dyDescent="0.45">
      <c r="A13" t="s">
        <v>872</v>
      </c>
      <c r="B13">
        <f>ROUND(AVERAGE('PERAC-livestock'!A14:B14),0)</f>
        <v>-575</v>
      </c>
    </row>
    <row r="14" spans="1:2" x14ac:dyDescent="0.45">
      <c r="A14" t="s">
        <v>873</v>
      </c>
      <c r="B14">
        <f>ROUND(AVERAGE('PERAC-livestock'!A15:B15),0)</f>
        <v>-525</v>
      </c>
    </row>
    <row r="15" spans="1:2" x14ac:dyDescent="0.45">
      <c r="A15" t="s">
        <v>874</v>
      </c>
      <c r="B15">
        <f>ROUND(AVERAGE('PERAC-livestock'!A16:B16),0)</f>
        <v>-475</v>
      </c>
    </row>
    <row r="16" spans="1:2" x14ac:dyDescent="0.45">
      <c r="A16" t="s">
        <v>875</v>
      </c>
      <c r="B16">
        <f>ROUND(AVERAGE('PERAC-livestock'!A17:B17),0)</f>
        <v>-425</v>
      </c>
    </row>
    <row r="17" spans="1:2" x14ac:dyDescent="0.45">
      <c r="A17" t="s">
        <v>876</v>
      </c>
      <c r="B17">
        <f>ROUND(AVERAGE('PERAC-livestock'!A18:B18),0)</f>
        <v>-375</v>
      </c>
    </row>
    <row r="18" spans="1:2" x14ac:dyDescent="0.45">
      <c r="A18" t="s">
        <v>877</v>
      </c>
      <c r="B18">
        <f>ROUND(AVERAGE('PERAC-livestock'!A19:B19),0)</f>
        <v>-325</v>
      </c>
    </row>
    <row r="19" spans="1:2" x14ac:dyDescent="0.45">
      <c r="A19" t="s">
        <v>878</v>
      </c>
      <c r="B19">
        <f>ROUND(AVERAGE('PERAC-livestock'!A20:B20),0)</f>
        <v>-275</v>
      </c>
    </row>
    <row r="20" spans="1:2" x14ac:dyDescent="0.45">
      <c r="A20" t="s">
        <v>879</v>
      </c>
      <c r="B20">
        <f>ROUND(AVERAGE('PERAC-livestock'!A21:B21),0)</f>
        <v>-225</v>
      </c>
    </row>
    <row r="21" spans="1:2" x14ac:dyDescent="0.45">
      <c r="A21" t="s">
        <v>880</v>
      </c>
      <c r="B21">
        <f>ROUND(AVERAGE('PERAC-livestock'!A22:B22),0)</f>
        <v>-175</v>
      </c>
    </row>
    <row r="22" spans="1:2" x14ac:dyDescent="0.45">
      <c r="A22" t="s">
        <v>881</v>
      </c>
      <c r="B22">
        <f>ROUND(AVERAGE('PERAC-livestock'!A23:B23),0)</f>
        <v>-125</v>
      </c>
    </row>
    <row r="23" spans="1:2" x14ac:dyDescent="0.45">
      <c r="A23" t="s">
        <v>882</v>
      </c>
      <c r="B23">
        <f>ROUND(AVERAGE('PERAC-livestock'!A24:B24),0)</f>
        <v>-95</v>
      </c>
    </row>
    <row r="24" spans="1:2" x14ac:dyDescent="0.45">
      <c r="A24" t="s">
        <v>883</v>
      </c>
      <c r="B24">
        <f>ROUND(AVERAGE('PERAC-livestock'!A25:B25),0)</f>
        <v>-85</v>
      </c>
    </row>
    <row r="25" spans="1:2" x14ac:dyDescent="0.45">
      <c r="A25" t="s">
        <v>884</v>
      </c>
      <c r="B25">
        <f>ROUND(AVERAGE('PERAC-livestock'!A26:B26),0)</f>
        <v>-75</v>
      </c>
    </row>
    <row r="26" spans="1:2" x14ac:dyDescent="0.45">
      <c r="A26" t="s">
        <v>885</v>
      </c>
      <c r="B26">
        <f>ROUND(AVERAGE('PERAC-livestock'!A27:B27),0)</f>
        <v>-65</v>
      </c>
    </row>
    <row r="27" spans="1:2" x14ac:dyDescent="0.45">
      <c r="A27" t="s">
        <v>886</v>
      </c>
      <c r="B27">
        <f>ROUND(AVERAGE('PERAC-livestock'!A28:B28),0)</f>
        <v>-55</v>
      </c>
    </row>
    <row r="28" spans="1:2" x14ac:dyDescent="0.45">
      <c r="A28" t="s">
        <v>887</v>
      </c>
      <c r="B28">
        <f>ROUND(AVERAGE('PERAC-livestock'!A29:B29),0)</f>
        <v>-45</v>
      </c>
    </row>
    <row r="29" spans="1:2" x14ac:dyDescent="0.45">
      <c r="A29" t="s">
        <v>888</v>
      </c>
      <c r="B29">
        <f>ROUND(AVERAGE('PERAC-livestock'!A30:B30),0)</f>
        <v>-35</v>
      </c>
    </row>
    <row r="30" spans="1:2" x14ac:dyDescent="0.45">
      <c r="A30" t="s">
        <v>889</v>
      </c>
      <c r="B30">
        <f>ROUND(AVERAGE('PERAC-livestock'!A31:B31),0)</f>
        <v>-25</v>
      </c>
    </row>
    <row r="31" spans="1:2" x14ac:dyDescent="0.45">
      <c r="A31" t="s">
        <v>890</v>
      </c>
      <c r="B31">
        <f>ROUND(AVERAGE('PERAC-livestock'!A32:B32),0)</f>
        <v>-15</v>
      </c>
    </row>
    <row r="32" spans="1:2" x14ac:dyDescent="0.45">
      <c r="A32" t="s">
        <v>891</v>
      </c>
      <c r="B32">
        <f>ROUND(AVERAGE('PERAC-livestock'!A33:B33),0)</f>
        <v>-5</v>
      </c>
    </row>
    <row r="33" spans="1:2" x14ac:dyDescent="0.45">
      <c r="A33" t="s">
        <v>892</v>
      </c>
      <c r="B33">
        <f>ROUND(AVERAGE('PERAC-livestock'!A34:B34),0)</f>
        <v>0</v>
      </c>
    </row>
    <row r="34" spans="1:2" x14ac:dyDescent="0.45">
      <c r="A34" t="s">
        <v>893</v>
      </c>
      <c r="B34">
        <f>ROUND(AVERAGE('PERAC-livestock'!A35:B35),0)</f>
        <v>5</v>
      </c>
    </row>
    <row r="35" spans="1:2" x14ac:dyDescent="0.45">
      <c r="A35" t="s">
        <v>894</v>
      </c>
      <c r="B35">
        <f>ROUND(AVERAGE('PERAC-livestock'!A36:B36),0)</f>
        <v>15</v>
      </c>
    </row>
    <row r="36" spans="1:2" x14ac:dyDescent="0.45">
      <c r="A36" t="s">
        <v>895</v>
      </c>
      <c r="B36">
        <f>ROUND(AVERAGE('PERAC-livestock'!A37:B37),0)</f>
        <v>25</v>
      </c>
    </row>
    <row r="37" spans="1:2" x14ac:dyDescent="0.45">
      <c r="A37" t="s">
        <v>896</v>
      </c>
      <c r="B37">
        <f>ROUND(AVERAGE('PERAC-livestock'!A38:B38),0)</f>
        <v>35</v>
      </c>
    </row>
    <row r="38" spans="1:2" x14ac:dyDescent="0.45">
      <c r="A38" t="s">
        <v>897</v>
      </c>
      <c r="B38">
        <f>ROUND(AVERAGE('PERAC-livestock'!A39:B39),0)</f>
        <v>45</v>
      </c>
    </row>
    <row r="39" spans="1:2" x14ac:dyDescent="0.45">
      <c r="A39" t="s">
        <v>898</v>
      </c>
      <c r="B39">
        <f>ROUND(AVERAGE('PERAC-livestock'!A40:B40),0)</f>
        <v>55</v>
      </c>
    </row>
    <row r="40" spans="1:2" x14ac:dyDescent="0.45">
      <c r="A40" t="s">
        <v>899</v>
      </c>
      <c r="B40">
        <f>ROUND(AVERAGE('PERAC-livestock'!A41:B41),0)</f>
        <v>65</v>
      </c>
    </row>
    <row r="41" spans="1:2" x14ac:dyDescent="0.45">
      <c r="A41" t="s">
        <v>900</v>
      </c>
      <c r="B41">
        <f>ROUND(AVERAGE('PERAC-livestock'!A42:B42),0)</f>
        <v>75</v>
      </c>
    </row>
    <row r="42" spans="1:2" x14ac:dyDescent="0.45">
      <c r="A42" t="s">
        <v>901</v>
      </c>
      <c r="B42">
        <f>ROUND(AVERAGE('PERAC-livestock'!A43:B43),0)</f>
        <v>85</v>
      </c>
    </row>
    <row r="43" spans="1:2" x14ac:dyDescent="0.45">
      <c r="A43" t="s">
        <v>902</v>
      </c>
      <c r="B43">
        <f>ROUND(AVERAGE('PERAC-livestock'!A44:B44),0)</f>
        <v>95</v>
      </c>
    </row>
    <row r="44" spans="1:2" x14ac:dyDescent="0.45">
      <c r="A44" t="s">
        <v>903</v>
      </c>
      <c r="B44">
        <f>ROUND(AVERAGE('PERAC-livestock'!A45:B45),0)</f>
        <v>125</v>
      </c>
    </row>
    <row r="45" spans="1:2" x14ac:dyDescent="0.45">
      <c r="A45" t="s">
        <v>904</v>
      </c>
      <c r="B45">
        <f>ROUND(AVERAGE('PERAC-livestock'!A46:B46),0)</f>
        <v>175</v>
      </c>
    </row>
    <row r="46" spans="1:2" x14ac:dyDescent="0.45">
      <c r="A46" t="s">
        <v>905</v>
      </c>
      <c r="B46">
        <f>ROUND(AVERAGE('PERAC-livestock'!A47:B47),0)</f>
        <v>225</v>
      </c>
    </row>
    <row r="47" spans="1:2" x14ac:dyDescent="0.45">
      <c r="A47" t="s">
        <v>906</v>
      </c>
      <c r="B47">
        <f>ROUND(AVERAGE('PERAC-livestock'!A48:B48),0)</f>
        <v>275</v>
      </c>
    </row>
    <row r="48" spans="1:2" x14ac:dyDescent="0.45">
      <c r="A48" t="s">
        <v>907</v>
      </c>
      <c r="B48">
        <f>ROUND(AVERAGE('PERAC-livestock'!A49:B49),0)</f>
        <v>325</v>
      </c>
    </row>
    <row r="49" spans="1:2" x14ac:dyDescent="0.45">
      <c r="A49" t="s">
        <v>908</v>
      </c>
      <c r="B49">
        <f>ROUND(AVERAGE('PERAC-livestock'!A50:B50),0)</f>
        <v>375</v>
      </c>
    </row>
    <row r="50" spans="1:2" x14ac:dyDescent="0.45">
      <c r="A50" t="s">
        <v>909</v>
      </c>
      <c r="B50">
        <f>ROUND(AVERAGE('PERAC-livestock'!A51:B51),0)</f>
        <v>425</v>
      </c>
    </row>
    <row r="51" spans="1:2" x14ac:dyDescent="0.45">
      <c r="A51" t="s">
        <v>910</v>
      </c>
      <c r="B51">
        <f>ROUND(AVERAGE('PERAC-livestock'!A52:B52),0)</f>
        <v>475</v>
      </c>
    </row>
    <row r="52" spans="1:2" x14ac:dyDescent="0.45">
      <c r="A52" t="s">
        <v>911</v>
      </c>
      <c r="B52">
        <f>ROUND(AVERAGE('PERAC-livestock'!A53:B53),0)</f>
        <v>525</v>
      </c>
    </row>
    <row r="53" spans="1:2" x14ac:dyDescent="0.45">
      <c r="A53" t="s">
        <v>912</v>
      </c>
      <c r="B53">
        <f>ROUND(AVERAGE('PERAC-livestock'!A54:B54),0)</f>
        <v>575</v>
      </c>
    </row>
    <row r="54" spans="1:2" x14ac:dyDescent="0.45">
      <c r="A54" t="s">
        <v>913</v>
      </c>
      <c r="B54">
        <f>ROUND(AVERAGE('PERAC-livestock'!A55:B55),0)</f>
        <v>625</v>
      </c>
    </row>
    <row r="55" spans="1:2" x14ac:dyDescent="0.45">
      <c r="A55" t="s">
        <v>914</v>
      </c>
      <c r="B55">
        <f>ROUND(AVERAGE('PERAC-livestock'!A56:B56),0)</f>
        <v>675</v>
      </c>
    </row>
    <row r="56" spans="1:2" x14ac:dyDescent="0.45">
      <c r="A56" t="s">
        <v>915</v>
      </c>
      <c r="B56">
        <f>ROUND(AVERAGE('PERAC-livestock'!A57:B57),0)</f>
        <v>725</v>
      </c>
    </row>
    <row r="57" spans="1:2" x14ac:dyDescent="0.45">
      <c r="A57" t="s">
        <v>916</v>
      </c>
      <c r="B57">
        <f>ROUND(AVERAGE('PERAC-livestock'!A58:B58),0)</f>
        <v>775</v>
      </c>
    </row>
    <row r="58" spans="1:2" x14ac:dyDescent="0.45">
      <c r="A58" t="s">
        <v>917</v>
      </c>
      <c r="B58">
        <f>ROUND(AVERAGE('PERAC-livestock'!A59:B59),0)</f>
        <v>825</v>
      </c>
    </row>
    <row r="59" spans="1:2" x14ac:dyDescent="0.45">
      <c r="A59" t="s">
        <v>918</v>
      </c>
      <c r="B59">
        <f>ROUND(AVERAGE('PERAC-livestock'!A60:B60),0)</f>
        <v>875</v>
      </c>
    </row>
    <row r="60" spans="1:2" x14ac:dyDescent="0.45">
      <c r="A60" t="s">
        <v>919</v>
      </c>
      <c r="B60">
        <f>ROUND(AVERAGE('PERAC-livestock'!A61:B61),0)</f>
        <v>925</v>
      </c>
    </row>
    <row r="61" spans="1:2" x14ac:dyDescent="0.45">
      <c r="A61" t="s">
        <v>920</v>
      </c>
      <c r="B61">
        <f>ROUND(AVERAGE('PERAC-livestock'!A62:B62),0)</f>
        <v>975</v>
      </c>
    </row>
    <row r="62" spans="1:2" x14ac:dyDescent="0.45">
      <c r="A62" t="s">
        <v>921</v>
      </c>
      <c r="B62">
        <f>ROUND(AVERAGE('PERAC-livestock'!A63:B63),0)</f>
        <v>1025</v>
      </c>
    </row>
    <row r="63" spans="1:2" x14ac:dyDescent="0.45">
      <c r="A63" t="s">
        <v>922</v>
      </c>
      <c r="B63">
        <f>ROUND(AVERAGE('PERAC-livestock'!A64:B64),0)</f>
        <v>1075</v>
      </c>
    </row>
    <row r="64" spans="1:2" x14ac:dyDescent="0.45">
      <c r="A64" t="s">
        <v>923</v>
      </c>
      <c r="B64">
        <f>ROUND(AVERAGE('PERAC-livestock'!A65:B65),0)</f>
        <v>1125</v>
      </c>
    </row>
    <row r="65" spans="1:2" x14ac:dyDescent="0.45">
      <c r="A65" t="s">
        <v>924</v>
      </c>
      <c r="B65">
        <f>ROUND(AVERAGE('PERAC-livestock'!A66:B66),0)</f>
        <v>1175</v>
      </c>
    </row>
    <row r="66" spans="1:2" x14ac:dyDescent="0.45">
      <c r="A66" t="s">
        <v>925</v>
      </c>
      <c r="B66">
        <f>ROUND(AVERAGE('PERAC-livestock'!A67:B67),0)</f>
        <v>1225</v>
      </c>
    </row>
    <row r="67" spans="1:2" x14ac:dyDescent="0.45">
      <c r="A67" t="s">
        <v>926</v>
      </c>
      <c r="B67">
        <f>ROUND(AVERAGE('PERAC-livestock'!A68:B68),0)</f>
        <v>1275</v>
      </c>
    </row>
    <row r="68" spans="1:2" x14ac:dyDescent="0.45">
      <c r="A68" t="s">
        <v>927</v>
      </c>
      <c r="B68">
        <f>ROUND(AVERAGE('PERAC-livestock'!A69:B69),0)</f>
        <v>1325</v>
      </c>
    </row>
    <row r="69" spans="1:2" x14ac:dyDescent="0.45">
      <c r="A69" t="s">
        <v>928</v>
      </c>
      <c r="B69">
        <f>ROUND(AVERAGE('PERAC-livestock'!A70:B70),0)</f>
        <v>1375</v>
      </c>
    </row>
    <row r="70" spans="1:2" x14ac:dyDescent="0.45">
      <c r="A70" t="s">
        <v>929</v>
      </c>
      <c r="B70">
        <f>ROUND(AVERAGE('PERAC-livestock'!A71:B71),0)</f>
        <v>1425</v>
      </c>
    </row>
    <row r="71" spans="1:2" x14ac:dyDescent="0.45">
      <c r="A71" t="s">
        <v>930</v>
      </c>
      <c r="B71">
        <f>ROUND(AVERAGE('PERAC-livestock'!A72:B72),0)</f>
        <v>1475</v>
      </c>
    </row>
    <row r="72" spans="1:2" x14ac:dyDescent="0.45">
      <c r="A72" t="s">
        <v>931</v>
      </c>
      <c r="B72">
        <f>ROUND(AVERAGE('PERAC-livestock'!A73:B73),0)</f>
        <v>1525</v>
      </c>
    </row>
    <row r="73" spans="1:2" x14ac:dyDescent="0.45">
      <c r="A73" t="s">
        <v>932</v>
      </c>
      <c r="B73">
        <f>ROUND(AVERAGE('PERAC-livestock'!A74:B74),0)</f>
        <v>1575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9A8DE1910A250D46834FA39C4FD88F9A" ma:contentTypeVersion="12" ma:contentTypeDescription="Create a new document." ma:contentTypeScope="" ma:versionID="c09690df4ef033d71bb04c026c4a2a53">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5de948cc-0f99-4b69-9603-70f2bc7ce821" xmlns:ns6="7d8dd676-26ca-4e08-b90f-b4e0026a58ac" targetNamespace="http://schemas.microsoft.com/office/2006/metadata/properties" ma:root="true" ma:fieldsID="0ffb0143d1e78c3d8adb008c134a73df" ns1:_="" ns2:_="" ns3:_="" ns4:_="" ns5:_="" ns6:_="">
    <xsd:import namespace="http://schemas.microsoft.com/sharepoint/v3"/>
    <xsd:import namespace="4ffa91fb-a0ff-4ac5-b2db-65c790d184a4"/>
    <xsd:import namespace="http://schemas.microsoft.com/sharepoint.v3"/>
    <xsd:import namespace="http://schemas.microsoft.com/sharepoint/v3/fields"/>
    <xsd:import namespace="5de948cc-0f99-4b69-9603-70f2bc7ce821"/>
    <xsd:import namespace="7d8dd676-26ca-4e08-b90f-b4e0026a58ac"/>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2:e3f09c3df709400db2417a7161762d62" minOccurs="0"/>
                <xsd:element ref="ns5:MediaServiceMetadata" minOccurs="0"/>
                <xsd:element ref="ns5:MediaServiceFastMetadata" minOccurs="0"/>
                <xsd:element ref="ns6:SharedWithUsers" minOccurs="0"/>
                <xsd:element ref="ns6:SharedWithDetails" minOccurs="0"/>
                <xsd:element ref="ns5:MediaServiceAutoTags" minOccurs="0"/>
                <xsd:element ref="ns5:MediaServiceOCR" minOccurs="0"/>
                <xsd:element ref="ns5:MediaServiceGenerationTime" minOccurs="0"/>
                <xsd:element ref="ns5: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ma:readOnly="fals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ma:readOnly="false">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ma:readOnly="false">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description="" ma:hidden="true" ma:list="{aec54597-794d-48fd-aaaa-4eaa50f4ff1d}" ma:internalName="TaxCatchAllLabel" ma:readOnly="true" ma:showField="CatchAllDataLabel"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description="" ma:hidden="true" ma:list="{aec54597-794d-48fd-aaaa-4eaa50f4ff1d}" ma:internalName="TaxCatchAll" ma:showField="CatchAllData"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e3f09c3df709400db2417a7161762d62" ma:index="28" nillable="true" ma:taxonomy="true" ma:internalName="e3f09c3df709400db2417a7161762d62" ma:taxonomyFieldName="EPA_x0020_Subject" ma:displayName="EPA Subject" ma:readOnly="false" ma:default="" ma:fieldId="{e3f09c3d-f709-400d-b241-7a7161762d62}" ma:taxonomyMulti="true" ma:sspId="29f62856-1543-49d4-a736-4569d363f533" ma:termSetId="7a3d4ae0-7e62-45a2-a406-c6a8a6a8eee3"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5de948cc-0f99-4b69-9603-70f2bc7ce821" elementFormDefault="qualified">
    <xsd:import namespace="http://schemas.microsoft.com/office/2006/documentManagement/types"/>
    <xsd:import namespace="http://schemas.microsoft.com/office/infopath/2007/PartnerControls"/>
    <xsd:element name="MediaServiceMetadata" ma:index="29" nillable="true" ma:displayName="MediaServiceMetadata" ma:hidden="true" ma:internalName="MediaServiceMetadata" ma:readOnly="true">
      <xsd:simpleType>
        <xsd:restriction base="dms:Note"/>
      </xsd:simpleType>
    </xsd:element>
    <xsd:element name="MediaServiceFastMetadata" ma:index="30" nillable="true" ma:displayName="MediaServiceFastMetadata" ma:hidden="true" ma:internalName="MediaServiceFastMetadata" ma:readOnly="true">
      <xsd:simpleType>
        <xsd:restriction base="dms:Note"/>
      </xsd:simpleType>
    </xsd:element>
    <xsd:element name="MediaServiceAutoTags" ma:index="33" nillable="true" ma:displayName="Tags" ma:internalName="MediaServiceAutoTags" ma:readOnly="true">
      <xsd:simpleType>
        <xsd:restriction base="dms:Text"/>
      </xsd:simpleType>
    </xsd:element>
    <xsd:element name="MediaServiceOCR" ma:index="34" nillable="true" ma:displayName="Extracted Text" ma:internalName="MediaServiceOCR" ma:readOnly="true">
      <xsd:simpleType>
        <xsd:restriction base="dms:Note">
          <xsd:maxLength value="255"/>
        </xsd:restriction>
      </xsd:simpleType>
    </xsd:element>
    <xsd:element name="MediaServiceGenerationTime" ma:index="35" nillable="true" ma:displayName="MediaServiceGenerationTime" ma:hidden="true" ma:internalName="MediaServiceGenerationTime" ma:readOnly="true">
      <xsd:simpleType>
        <xsd:restriction base="dms:Text"/>
      </xsd:simpleType>
    </xsd:element>
    <xsd:element name="MediaServiceEventHashCode" ma:index="3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d8dd676-26ca-4e08-b90f-b4e0026a58ac" elementFormDefault="qualified">
    <xsd:import namespace="http://schemas.microsoft.com/office/2006/documentManagement/types"/>
    <xsd:import namespace="http://schemas.microsoft.com/office/infopath/2007/PartnerControls"/>
    <xsd:element name="SharedWithUsers" ma:index="3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SharedContentType xmlns="Microsoft.SharePoint.Taxonomy.ContentTypeSync" SourceId="29f62856-1543-49d4-a736-4569d363f533" ContentTypeId="0x0101" PreviousValue="false"/>
</file>

<file path=customXml/item4.xml><?xml version="1.0" encoding="utf-8"?>
<p:properties xmlns:p="http://schemas.microsoft.com/office/2006/metadata/properties" xmlns:xsi="http://www.w3.org/2001/XMLSchema-instance" xmlns:pc="http://schemas.microsoft.com/office/infopath/2007/PartnerControls">
  <documentManagement>
    <_Coverage xmlns="http://schemas.microsoft.com/sharepoint/v3/fields" xsi:nil="true"/>
    <Record xmlns="4ffa91fb-a0ff-4ac5-b2db-65c790d184a4">Shared</Record>
    <EPA_x0020_Office xmlns="4ffa91fb-a0ff-4ac5-b2db-65c790d184a4" xsi:nil="true"/>
    <Language xmlns="http://schemas.microsoft.com/sharepoint/v3">English</Language>
    <Document_x0020_Creation_x0020_Date xmlns="4ffa91fb-a0ff-4ac5-b2db-65c790d184a4">2019-09-30T19:39:08+00:00</Document_x0020_Creation_x0020_Date>
    <EPA_x0020_Related_x0020_Documents xmlns="4ffa91fb-a0ff-4ac5-b2db-65c790d184a4" xsi:nil="true"/>
    <j747ac98061d40f0aa7bd47e1db5675d xmlns="4ffa91fb-a0ff-4ac5-b2db-65c790d184a4">
      <Terms xmlns="http://schemas.microsoft.com/office/infopath/2007/PartnerControls"/>
    </j747ac98061d40f0aa7bd47e1db5675d>
    <CategoryDescription xmlns="http://schemas.microsoft.com/sharepoint.v3" xsi:nil="true"/>
    <_Source xmlns="http://schemas.microsoft.com/sharepoint/v3/fields" xsi:nil="true"/>
    <EPA_x0020_Contributor xmlns="4ffa91fb-a0ff-4ac5-b2db-65c790d184a4">
      <UserInfo>
        <DisplayName/>
        <AccountId xsi:nil="true"/>
        <AccountType/>
      </UserInfo>
    </EPA_x0020_Contributor>
    <TaxCatchAll xmlns="4ffa91fb-a0ff-4ac5-b2db-65c790d184a4"/>
    <Rights xmlns="4ffa91fb-a0ff-4ac5-b2db-65c790d184a4" xsi:nil="true"/>
    <TaxKeywordTaxHTField xmlns="4ffa91fb-a0ff-4ac5-b2db-65c790d184a4">
      <Terms xmlns="http://schemas.microsoft.com/office/infopath/2007/PartnerControls"/>
    </TaxKeywordTaxHTField>
    <e3f09c3df709400db2417a7161762d62 xmlns="4ffa91fb-a0ff-4ac5-b2db-65c790d184a4">
      <Terms xmlns="http://schemas.microsoft.com/office/infopath/2007/PartnerControls"/>
    </e3f09c3df709400db2417a7161762d62>
    <External_x0020_Contributor xmlns="4ffa91fb-a0ff-4ac5-b2db-65c790d184a4" xsi:nil="true"/>
    <Identifier xmlns="4ffa91fb-a0ff-4ac5-b2db-65c790d184a4" xsi:nil="true"/>
    <Creator xmlns="4ffa91fb-a0ff-4ac5-b2db-65c790d184a4">
      <UserInfo>
        <DisplayName/>
        <AccountId xsi:nil="true"/>
        <AccountType/>
      </UserInfo>
    </Creator>
  </documentManagement>
</p:properties>
</file>

<file path=customXml/itemProps1.xml><?xml version="1.0" encoding="utf-8"?>
<ds:datastoreItem xmlns:ds="http://schemas.openxmlformats.org/officeDocument/2006/customXml" ds:itemID="{A16CD82B-D7C8-45F7-BCBC-5EA5A3FE6CDA}">
  <ds:schemaRefs>
    <ds:schemaRef ds:uri="http://schemas.microsoft.com/sharepoint/v3/contenttype/forms"/>
  </ds:schemaRefs>
</ds:datastoreItem>
</file>

<file path=customXml/itemProps2.xml><?xml version="1.0" encoding="utf-8"?>
<ds:datastoreItem xmlns:ds="http://schemas.openxmlformats.org/officeDocument/2006/customXml" ds:itemID="{CE38E08C-E739-462B-9E18-C2FBF27E37D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4ffa91fb-a0ff-4ac5-b2db-65c790d184a4"/>
    <ds:schemaRef ds:uri="http://schemas.microsoft.com/sharepoint.v3"/>
    <ds:schemaRef ds:uri="http://schemas.microsoft.com/sharepoint/v3/fields"/>
    <ds:schemaRef ds:uri="5de948cc-0f99-4b69-9603-70f2bc7ce821"/>
    <ds:schemaRef ds:uri="7d8dd676-26ca-4e08-b90f-b4e0026a58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1D8A536-F40C-44DC-B5EB-AA62CCF8BB0E}">
  <ds:schemaRefs>
    <ds:schemaRef ds:uri="Microsoft.SharePoint.Taxonomy.ContentTypeSync"/>
  </ds:schemaRefs>
</ds:datastoreItem>
</file>

<file path=customXml/itemProps4.xml><?xml version="1.0" encoding="utf-8"?>
<ds:datastoreItem xmlns:ds="http://schemas.openxmlformats.org/officeDocument/2006/customXml" ds:itemID="{ADD92229-159F-4D72-8C8E-A7720D22F763}">
  <ds:schemaRefs>
    <ds:schemaRef ds:uri="http://purl.org/dc/elements/1.1/"/>
    <ds:schemaRef ds:uri="7d8dd676-26ca-4e08-b90f-b4e0026a58ac"/>
    <ds:schemaRef ds:uri="http://schemas.microsoft.com/office/infopath/2007/PartnerControls"/>
    <ds:schemaRef ds:uri="4ffa91fb-a0ff-4ac5-b2db-65c790d184a4"/>
    <ds:schemaRef ds:uri="http://schemas.microsoft.com/office/2006/metadata/properties"/>
    <ds:schemaRef ds:uri="http://schemas.openxmlformats.org/package/2006/metadata/core-properties"/>
    <ds:schemaRef ds:uri="http://purl.org/dc/terms/"/>
    <ds:schemaRef ds:uri="http://schemas.microsoft.com/sharepoint/v3"/>
    <ds:schemaRef ds:uri="5de948cc-0f99-4b69-9603-70f2bc7ce821"/>
    <ds:schemaRef ds:uri="http://purl.org/dc/dcmitype/"/>
    <ds:schemaRef ds:uri="http://schemas.microsoft.com/office/2006/documentManagement/types"/>
    <ds:schemaRef ds:uri="http://schemas.microsoft.com/sharepoint/v3/fields"/>
    <ds:schemaRef ds:uri="http://schemas.microsoft.com/sharepoint.v3"/>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5</vt:i4>
      </vt:variant>
    </vt:vector>
  </HeadingPairs>
  <TitlesOfParts>
    <vt:vector size="34" baseType="lpstr">
      <vt:lpstr>About</vt:lpstr>
      <vt:lpstr>Country Selector</vt:lpstr>
      <vt:lpstr>Multipliers and Adjustments</vt:lpstr>
      <vt:lpstr>EPA Data</vt:lpstr>
      <vt:lpstr>NPV Calcs</vt:lpstr>
      <vt:lpstr>AEO Table 13</vt:lpstr>
      <vt:lpstr>Tech to Policy Mapping</vt:lpstr>
      <vt:lpstr>EPA non-CO2 Data</vt:lpstr>
      <vt:lpstr>IEA-MethaneEmissions</vt:lpstr>
      <vt:lpstr>IEA-MethaneAbatement</vt:lpstr>
      <vt:lpstr>IEA Tech to Policy Mapping</vt:lpstr>
      <vt:lpstr>EPA to IEA Scaling</vt:lpstr>
      <vt:lpstr>SNAP Adjustment</vt:lpstr>
      <vt:lpstr>Cement Data</vt:lpstr>
      <vt:lpstr>Data Check</vt:lpstr>
      <vt:lpstr>PERAC-cement</vt:lpstr>
      <vt:lpstr>PERAC-ngps-mthncptr</vt:lpstr>
      <vt:lpstr>PERAC-ngps-mthndstr</vt:lpstr>
      <vt:lpstr>PERAC-fgassubstitution</vt:lpstr>
      <vt:lpstr>PERAC-fgasdestruction</vt:lpstr>
      <vt:lpstr>PERAC-fgasrecovery</vt:lpstr>
      <vt:lpstr>PERAC-inspctmaintretrofit</vt:lpstr>
      <vt:lpstr>PERAC-coalmining-mthncptr</vt:lpstr>
      <vt:lpstr>PERAC-coalmining-mthndstr</vt:lpstr>
      <vt:lpstr>PERAC-waste-mthncptr</vt:lpstr>
      <vt:lpstr>PERAC-waste-mthndstr</vt:lpstr>
      <vt:lpstr>PERAC-cropsrice</vt:lpstr>
      <vt:lpstr>PERAC-livestock</vt:lpstr>
      <vt:lpstr>PERAC-MCD</vt:lpstr>
      <vt:lpstr>'EPA to IEA Scaling'!unit_conv</vt:lpstr>
      <vt:lpstr>'IEA Tech to Policy Mapping'!unit_conv</vt:lpstr>
      <vt:lpstr>'IEA-MethaneAbatement'!unit_conv</vt:lpstr>
      <vt:lpstr>'IEA-MethaneEmissions'!unit_conv</vt:lpstr>
      <vt:lpstr>unit_conv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2019-10-01T12:41:00Z</dcterms:created>
  <dcterms:modified xsi:type="dcterms:W3CDTF">2020-10-01T22:08:58Z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
    <vt:lpwstr/>
  </property>
  <property fmtid="{D5CDD505-2E9C-101B-9397-08002B2CF9AE}" pid="3" name="ContentTypeId">
    <vt:lpwstr>0x0101009A8DE1910A250D46834FA39C4FD88F9A</vt:lpwstr>
  </property>
  <property fmtid="{D5CDD505-2E9C-101B-9397-08002B2CF9AE}" pid="4" name="EPA Subject">
    <vt:lpwstr/>
  </property>
  <property fmtid="{D5CDD505-2E9C-101B-9397-08002B2CF9AE}" pid="5" name="Document Type">
    <vt:lpwstr/>
  </property>
</Properties>
</file>